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D14014C3-CA8B-404D-A1B3-5EA38CE39B6F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2" sheetId="10" r:id="rId8"/>
    <sheet name="WT uitslagen" sheetId="11" r:id="rId9"/>
    <sheet name="Overwinningen in Grote Ronde" sheetId="12" r:id="rId10"/>
    <sheet name="Divisiestanden tm 2022" sheetId="13" r:id="rId11"/>
    <sheet name="Bekercompetitie" sheetId="15" r:id="rId12"/>
    <sheet name="Categorie 2023" sheetId="18" r:id="rId13"/>
  </sheets>
  <definedNames>
    <definedName name="_xlnm._FilterDatabase" localSheetId="5" hidden="1">'Palmares WT koersen'!$E$545:$L$673</definedName>
    <definedName name="_xlnm._FilterDatabase" localSheetId="3" hidden="1">UCIRanking!$HV$40:$HY$58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085" i="8" l="1"/>
  <c r="N3084" i="8"/>
  <c r="N3083" i="8"/>
  <c r="N3082" i="8"/>
  <c r="N3081" i="8"/>
  <c r="N3080" i="8"/>
  <c r="N3079" i="8"/>
  <c r="N3078" i="8"/>
  <c r="N3077" i="8"/>
  <c r="N3076" i="8"/>
  <c r="N3075" i="8"/>
  <c r="N3074" i="8"/>
  <c r="N3073" i="8"/>
  <c r="N3072" i="8"/>
  <c r="N3071" i="8"/>
  <c r="N3070" i="8"/>
  <c r="N3069" i="8"/>
  <c r="N3068" i="8"/>
  <c r="N3067" i="8"/>
  <c r="N3066" i="8"/>
  <c r="N3065" i="8"/>
  <c r="N3064" i="8"/>
  <c r="N3063" i="8"/>
  <c r="N3062" i="8"/>
  <c r="N3061" i="8"/>
  <c r="N3060" i="8"/>
  <c r="N3059" i="8"/>
  <c r="N3058" i="8"/>
  <c r="N3057" i="8"/>
  <c r="N3056" i="8"/>
  <c r="N3055" i="8"/>
  <c r="N3054" i="8"/>
  <c r="N3053" i="8"/>
  <c r="N3052" i="8"/>
  <c r="N3051" i="8"/>
  <c r="N3050" i="8"/>
  <c r="N3049" i="8"/>
  <c r="N3048" i="8"/>
  <c r="N3047" i="8"/>
  <c r="N3046" i="8"/>
  <c r="N3045" i="8"/>
  <c r="N3044" i="8"/>
  <c r="N3043" i="8"/>
  <c r="N3042" i="8"/>
  <c r="N3041" i="8"/>
  <c r="N3040" i="8"/>
  <c r="N3039" i="8"/>
  <c r="N3038" i="8"/>
  <c r="N3037" i="8"/>
  <c r="N3036" i="8"/>
  <c r="N3035" i="8"/>
  <c r="N3034" i="8"/>
  <c r="N3033" i="8"/>
  <c r="N3032" i="8"/>
  <c r="N3031" i="8"/>
  <c r="N3030" i="8"/>
  <c r="N3029" i="8"/>
  <c r="N3028" i="8"/>
  <c r="N3027" i="8"/>
  <c r="N3026" i="8"/>
  <c r="N3025" i="8"/>
  <c r="N3024" i="8"/>
  <c r="N3023" i="8"/>
  <c r="N3022" i="8"/>
  <c r="N3021" i="8"/>
  <c r="N3020" i="8"/>
  <c r="N3019" i="8"/>
  <c r="N3018" i="8"/>
  <c r="N3017" i="8"/>
  <c r="N3016" i="8"/>
  <c r="N3015" i="8"/>
  <c r="N3014" i="8"/>
  <c r="N3013" i="8"/>
  <c r="N3012" i="8"/>
  <c r="N3011" i="8"/>
  <c r="N3010" i="8"/>
  <c r="N3009" i="8"/>
  <c r="N3008" i="8"/>
  <c r="N3007" i="8"/>
  <c r="N3006" i="8"/>
  <c r="N3005" i="8"/>
  <c r="N3004" i="8"/>
  <c r="N3003" i="8"/>
  <c r="N3002" i="8"/>
  <c r="N3001" i="8"/>
  <c r="N3000" i="8"/>
  <c r="N2999" i="8"/>
  <c r="N2998" i="8"/>
  <c r="N2997" i="8"/>
  <c r="N2996" i="8"/>
  <c r="N2995" i="8"/>
  <c r="N2994" i="8"/>
  <c r="N2993" i="8"/>
  <c r="N2992" i="8"/>
  <c r="N2991" i="8"/>
  <c r="N2990" i="8"/>
  <c r="N2989" i="8"/>
  <c r="N2988" i="8"/>
  <c r="N2987" i="8"/>
  <c r="N2986" i="8"/>
  <c r="N2985" i="8"/>
  <c r="N2984" i="8"/>
  <c r="N2983" i="8"/>
  <c r="N2982" i="8"/>
  <c r="N2981" i="8"/>
  <c r="N2980" i="8"/>
  <c r="N2979" i="8"/>
  <c r="N2978" i="8"/>
  <c r="N2977" i="8"/>
  <c r="N2976" i="8"/>
  <c r="N2975" i="8"/>
  <c r="N2974" i="8"/>
  <c r="N2973" i="8"/>
  <c r="N2972" i="8"/>
  <c r="N2971" i="8"/>
  <c r="N2970" i="8"/>
  <c r="N2969" i="8"/>
  <c r="N2968" i="8"/>
  <c r="N2967" i="8"/>
  <c r="N2966" i="8"/>
  <c r="N2965" i="8"/>
  <c r="N2964" i="8"/>
  <c r="N2963" i="8"/>
  <c r="N2962" i="8"/>
  <c r="N2961" i="8"/>
  <c r="N2960" i="8"/>
  <c r="N2959" i="8"/>
  <c r="N2958" i="8"/>
  <c r="N2868" i="8"/>
  <c r="N2944" i="8"/>
  <c r="N2859" i="8"/>
  <c r="N2924" i="8"/>
  <c r="N2843" i="8"/>
  <c r="N2883" i="8"/>
  <c r="N2857" i="8"/>
  <c r="N2946" i="8"/>
  <c r="N2938" i="8"/>
  <c r="N2907" i="8"/>
  <c r="N2831" i="8"/>
  <c r="N2865" i="8"/>
  <c r="N2837" i="8"/>
  <c r="N2829" i="8"/>
  <c r="N2851" i="8"/>
  <c r="N2937" i="8"/>
  <c r="N2824" i="8"/>
  <c r="N2884" i="8"/>
  <c r="N2867" i="8"/>
  <c r="N2925" i="8"/>
  <c r="N2879" i="8"/>
  <c r="N2826" i="8"/>
  <c r="N2929" i="8"/>
  <c r="N2875" i="8"/>
  <c r="N2926" i="8"/>
  <c r="N2908" i="8"/>
  <c r="N2848" i="8"/>
  <c r="N2912" i="8"/>
  <c r="N2901" i="8"/>
  <c r="N2889" i="8"/>
  <c r="N2947" i="8"/>
  <c r="N2909" i="8"/>
  <c r="N2847" i="8"/>
  <c r="N2849" i="8"/>
  <c r="N2906" i="8"/>
  <c r="N2842" i="8"/>
  <c r="N2940" i="8"/>
  <c r="N2874" i="8"/>
  <c r="N2882" i="8"/>
  <c r="N2839" i="8"/>
  <c r="N2864" i="8"/>
  <c r="N2858" i="8"/>
  <c r="N2941" i="8"/>
  <c r="N2838" i="8"/>
  <c r="N2855" i="8"/>
  <c r="N2834" i="8"/>
  <c r="N2862" i="8"/>
  <c r="N2930" i="8"/>
  <c r="N2951" i="8"/>
  <c r="N2927" i="8"/>
  <c r="N2892" i="8"/>
  <c r="N2933" i="8"/>
  <c r="N2881" i="8"/>
  <c r="N2890" i="8"/>
  <c r="N2921" i="8"/>
  <c r="N2828" i="8"/>
  <c r="N2836" i="8"/>
  <c r="N2869" i="8"/>
  <c r="N2943" i="8"/>
  <c r="N2922" i="8"/>
  <c r="N2871" i="8"/>
  <c r="N2887" i="8"/>
  <c r="N2904" i="8"/>
  <c r="N2917" i="8"/>
  <c r="N2905" i="8"/>
  <c r="N2895" i="8"/>
  <c r="N2919" i="8"/>
  <c r="N2835" i="8"/>
  <c r="N2825" i="8"/>
  <c r="N2876" i="8"/>
  <c r="N2902" i="8"/>
  <c r="N2853" i="8"/>
  <c r="N2928" i="8"/>
  <c r="N2893" i="8"/>
  <c r="N2950" i="8"/>
  <c r="N2845" i="8"/>
  <c r="N2948" i="8"/>
  <c r="N2936" i="8"/>
  <c r="N2918" i="8"/>
  <c r="N2949" i="8"/>
  <c r="N2846" i="8"/>
  <c r="N2886" i="8"/>
  <c r="N2903" i="8"/>
  <c r="N2830" i="8"/>
  <c r="N2899" i="8"/>
  <c r="N2915" i="8"/>
  <c r="N2832" i="8"/>
  <c r="N2939" i="8"/>
  <c r="N2856" i="8"/>
  <c r="N2841" i="8"/>
  <c r="N2850" i="8"/>
  <c r="N2935" i="8"/>
  <c r="N2894" i="8"/>
  <c r="N2872" i="8"/>
  <c r="N2863" i="8"/>
  <c r="N2900" i="8"/>
  <c r="N2920" i="8"/>
  <c r="N2827" i="8"/>
  <c r="N2878" i="8"/>
  <c r="N2833" i="8"/>
  <c r="N2931" i="8"/>
  <c r="N2911" i="8"/>
  <c r="N2942" i="8"/>
  <c r="N2932" i="8"/>
  <c r="N2914" i="8"/>
  <c r="N2852" i="8"/>
  <c r="N2934" i="8"/>
  <c r="N2880" i="8"/>
  <c r="N2844" i="8"/>
  <c r="N2870" i="8"/>
  <c r="N2910" i="8"/>
  <c r="N2861" i="8"/>
  <c r="N2854" i="8"/>
  <c r="N2866" i="8"/>
  <c r="N2916" i="8"/>
  <c r="N2897" i="8"/>
  <c r="N2923" i="8"/>
  <c r="N2896" i="8"/>
  <c r="N2898" i="8"/>
  <c r="N2840" i="8"/>
  <c r="N2913" i="8"/>
  <c r="N2860" i="8"/>
  <c r="N2888" i="8"/>
  <c r="N2891" i="8"/>
  <c r="N2873" i="8"/>
  <c r="N2885" i="8"/>
  <c r="N2877" i="8"/>
  <c r="N2945" i="8"/>
  <c r="G615" i="11" l="1"/>
  <c r="G614" i="11"/>
  <c r="G613" i="11"/>
  <c r="G612" i="11"/>
  <c r="E927" i="15"/>
  <c r="E926" i="15"/>
  <c r="F927" i="15"/>
  <c r="F926" i="15"/>
  <c r="D928" i="15"/>
  <c r="E894" i="15"/>
  <c r="E893" i="15"/>
  <c r="F894" i="15"/>
  <c r="F893" i="15"/>
  <c r="D895" i="15"/>
  <c r="E861" i="15"/>
  <c r="E860" i="15"/>
  <c r="D862" i="15"/>
  <c r="F861" i="15"/>
  <c r="F860" i="15"/>
  <c r="E828" i="15"/>
  <c r="E827" i="15"/>
  <c r="F828" i="15"/>
  <c r="F827" i="15"/>
  <c r="D829" i="15"/>
  <c r="E795" i="15"/>
  <c r="E794" i="15"/>
  <c r="F795" i="15"/>
  <c r="F794" i="15"/>
  <c r="D796" i="15"/>
  <c r="E762" i="15"/>
  <c r="E761" i="15"/>
  <c r="F762" i="15"/>
  <c r="F761" i="15"/>
  <c r="D763" i="15"/>
  <c r="E729" i="15"/>
  <c r="E728" i="15"/>
  <c r="F729" i="15"/>
  <c r="F728" i="15"/>
  <c r="D730" i="15"/>
  <c r="F696" i="15"/>
  <c r="F695" i="15"/>
  <c r="D697" i="15"/>
  <c r="E696" i="15"/>
  <c r="E695" i="15"/>
  <c r="C157" i="12"/>
  <c r="F1894" i="1" l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U927" i="15" l="1"/>
  <c r="U926" i="15"/>
  <c r="V927" i="15"/>
  <c r="V926" i="15"/>
  <c r="T928" i="15"/>
  <c r="U894" i="15"/>
  <c r="U893" i="15"/>
  <c r="V894" i="15"/>
  <c r="V893" i="15"/>
  <c r="T895" i="15"/>
  <c r="U861" i="15"/>
  <c r="U860" i="15"/>
  <c r="V861" i="15"/>
  <c r="V860" i="15"/>
  <c r="T862" i="15"/>
  <c r="U828" i="15"/>
  <c r="U827" i="15"/>
  <c r="V828" i="15"/>
  <c r="V827" i="15"/>
  <c r="T829" i="15"/>
  <c r="U795" i="15"/>
  <c r="U794" i="15"/>
  <c r="V795" i="15"/>
  <c r="V794" i="15"/>
  <c r="T796" i="15"/>
  <c r="U762" i="15"/>
  <c r="U761" i="15"/>
  <c r="V762" i="15"/>
  <c r="V761" i="15"/>
  <c r="T763" i="15"/>
  <c r="U729" i="15"/>
  <c r="U728" i="15"/>
  <c r="V729" i="15"/>
  <c r="V728" i="15"/>
  <c r="T730" i="15"/>
  <c r="M691" i="15"/>
  <c r="U696" i="15"/>
  <c r="U695" i="15"/>
  <c r="V696" i="15"/>
  <c r="V695" i="15"/>
  <c r="T697" i="15"/>
  <c r="M927" i="15" l="1"/>
  <c r="M926" i="15"/>
  <c r="N927" i="15"/>
  <c r="N926" i="15"/>
  <c r="L928" i="15"/>
  <c r="M894" i="15"/>
  <c r="M893" i="15"/>
  <c r="N894" i="15"/>
  <c r="N893" i="15"/>
  <c r="L895" i="15"/>
  <c r="M861" i="15"/>
  <c r="M860" i="15"/>
  <c r="L862" i="15"/>
  <c r="N861" i="15"/>
  <c r="N860" i="15"/>
  <c r="M828" i="15"/>
  <c r="M827" i="15"/>
  <c r="N828" i="15"/>
  <c r="N827" i="15"/>
  <c r="L829" i="15"/>
  <c r="M795" i="15"/>
  <c r="M794" i="15"/>
  <c r="N795" i="15"/>
  <c r="N794" i="15"/>
  <c r="L796" i="15"/>
  <c r="M762" i="15"/>
  <c r="M761" i="15"/>
  <c r="N762" i="15"/>
  <c r="N761" i="15"/>
  <c r="L763" i="15"/>
  <c r="M729" i="15"/>
  <c r="M728" i="15"/>
  <c r="N729" i="15"/>
  <c r="N728" i="15"/>
  <c r="L730" i="15"/>
  <c r="M696" i="15"/>
  <c r="M695" i="15"/>
  <c r="N696" i="15"/>
  <c r="N695" i="15"/>
  <c r="L697" i="15"/>
  <c r="U922" i="15" l="1"/>
  <c r="U921" i="15"/>
  <c r="V922" i="15"/>
  <c r="V921" i="15"/>
  <c r="T923" i="15"/>
  <c r="U889" i="15"/>
  <c r="U888" i="15"/>
  <c r="V889" i="15"/>
  <c r="V888" i="15"/>
  <c r="T890" i="15"/>
  <c r="U856" i="15"/>
  <c r="U855" i="15"/>
  <c r="V856" i="15"/>
  <c r="V855" i="15"/>
  <c r="T857" i="15"/>
  <c r="U757" i="15"/>
  <c r="U756" i="15"/>
  <c r="U790" i="15"/>
  <c r="U789" i="15"/>
  <c r="U823" i="15"/>
  <c r="U822" i="15"/>
  <c r="V823" i="15"/>
  <c r="V822" i="15"/>
  <c r="T824" i="15"/>
  <c r="V790" i="15"/>
  <c r="V789" i="15"/>
  <c r="T791" i="15"/>
  <c r="V757" i="15"/>
  <c r="V756" i="15"/>
  <c r="T758" i="15"/>
  <c r="U724" i="15"/>
  <c r="U723" i="15"/>
  <c r="V724" i="15"/>
  <c r="V723" i="15"/>
  <c r="T725" i="15"/>
  <c r="U691" i="15"/>
  <c r="U690" i="15"/>
  <c r="V691" i="15"/>
  <c r="V690" i="15"/>
  <c r="T692" i="15"/>
  <c r="N2715" i="8"/>
  <c r="N2790" i="8"/>
  <c r="N2762" i="8"/>
  <c r="N2817" i="8"/>
  <c r="N2716" i="8"/>
  <c r="N2745" i="8"/>
  <c r="N2698" i="8"/>
  <c r="N2804" i="8"/>
  <c r="N2765" i="8"/>
  <c r="N2780" i="8"/>
  <c r="N2706" i="8"/>
  <c r="N2729" i="8"/>
  <c r="N2704" i="8"/>
  <c r="N2699" i="8"/>
  <c r="N2703" i="8"/>
  <c r="N2816" i="8"/>
  <c r="N2702" i="8"/>
  <c r="N2802" i="8"/>
  <c r="N2697" i="8"/>
  <c r="N2787" i="8"/>
  <c r="N2720" i="8"/>
  <c r="N2701" i="8"/>
  <c r="N2784" i="8"/>
  <c r="N2753" i="8"/>
  <c r="N2815" i="8"/>
  <c r="N2810" i="8"/>
  <c r="N2712" i="8"/>
  <c r="N2773" i="8"/>
  <c r="N2763" i="8"/>
  <c r="N2786" i="8"/>
  <c r="N2814" i="8"/>
  <c r="N2742" i="8"/>
  <c r="N2710" i="8"/>
  <c r="N2777" i="8"/>
  <c r="N2750" i="8"/>
  <c r="N2749" i="8"/>
  <c r="N2799" i="8"/>
  <c r="N2755" i="8"/>
  <c r="N2748" i="8"/>
  <c r="N2705" i="8"/>
  <c r="N2733" i="8"/>
  <c r="N2735" i="8"/>
  <c r="N2774" i="8"/>
  <c r="N2723" i="8"/>
  <c r="N2785" i="8"/>
  <c r="N2719" i="8"/>
  <c r="N2714" i="8"/>
  <c r="N2768" i="8"/>
  <c r="N2813" i="8"/>
  <c r="N2782" i="8"/>
  <c r="N2724" i="8"/>
  <c r="N2812" i="8"/>
  <c r="N2770" i="8"/>
  <c r="N2739" i="8"/>
  <c r="N2795" i="8"/>
  <c r="N2709" i="8"/>
  <c r="N2711" i="8"/>
  <c r="N2732" i="8"/>
  <c r="N2808" i="8"/>
  <c r="N2783" i="8"/>
  <c r="N2721" i="8"/>
  <c r="N2741" i="8"/>
  <c r="N2798" i="8"/>
  <c r="N2761" i="8"/>
  <c r="N2771" i="8"/>
  <c r="N2775" i="8"/>
  <c r="N2781" i="8"/>
  <c r="N2691" i="8"/>
  <c r="N2731" i="8"/>
  <c r="N2744" i="8"/>
  <c r="N2791" i="8"/>
  <c r="N2727" i="8"/>
  <c r="N2758" i="8"/>
  <c r="N2736" i="8"/>
  <c r="N2811" i="8"/>
  <c r="N2738" i="8"/>
  <c r="N2805" i="8"/>
  <c r="N2809" i="8"/>
  <c r="N2769" i="8"/>
  <c r="N2751" i="8"/>
  <c r="N2717" i="8"/>
  <c r="N2767" i="8"/>
  <c r="N2752" i="8"/>
  <c r="N2693" i="8"/>
  <c r="N2760" i="8"/>
  <c r="N2807" i="8"/>
  <c r="N2692" i="8"/>
  <c r="N2754" i="8"/>
  <c r="N2759" i="8"/>
  <c r="N2695" i="8"/>
  <c r="N2725" i="8"/>
  <c r="N2789" i="8"/>
  <c r="N2740" i="8"/>
  <c r="N2792" i="8"/>
  <c r="N2743" i="8"/>
  <c r="N2722" i="8"/>
  <c r="N2778" i="8"/>
  <c r="N2696" i="8"/>
  <c r="N2797" i="8"/>
  <c r="N2700" i="8"/>
  <c r="N2801" i="8"/>
  <c r="N2796" i="8"/>
  <c r="N2772" i="8"/>
  <c r="N2788" i="8"/>
  <c r="N2746" i="8"/>
  <c r="N2708" i="8"/>
  <c r="N2806" i="8"/>
  <c r="N2728" i="8"/>
  <c r="N2713" i="8"/>
  <c r="N2707" i="8"/>
  <c r="N2794" i="8"/>
  <c r="N2718" i="8"/>
  <c r="N2737" i="8"/>
  <c r="N2756" i="8"/>
  <c r="N2776" i="8"/>
  <c r="N2764" i="8"/>
  <c r="N2800" i="8"/>
  <c r="N2793" i="8"/>
  <c r="N2747" i="8"/>
  <c r="N2690" i="8"/>
  <c r="N2766" i="8"/>
  <c r="N2734" i="8"/>
  <c r="N2726" i="8"/>
  <c r="N2730" i="8"/>
  <c r="N2694" i="8"/>
  <c r="N2779" i="8"/>
  <c r="N2757" i="8"/>
  <c r="N2803" i="8"/>
  <c r="G611" i="11"/>
  <c r="N2595" i="8" l="1"/>
  <c r="N2661" i="8"/>
  <c r="N2575" i="8"/>
  <c r="N2683" i="8"/>
  <c r="N2573" i="8"/>
  <c r="N2614" i="8"/>
  <c r="N2582" i="8"/>
  <c r="N2658" i="8"/>
  <c r="N2664" i="8"/>
  <c r="N2640" i="8"/>
  <c r="N2564" i="8"/>
  <c r="N2585" i="8"/>
  <c r="N2567" i="8"/>
  <c r="N2563" i="8"/>
  <c r="N2592" i="8"/>
  <c r="N2682" i="8"/>
  <c r="N2565" i="8"/>
  <c r="N2620" i="8"/>
  <c r="N2629" i="8"/>
  <c r="N2677" i="8"/>
  <c r="N2632" i="8"/>
  <c r="N2557" i="8"/>
  <c r="N2675" i="8"/>
  <c r="N2624" i="8"/>
  <c r="N2666" i="8"/>
  <c r="N2643" i="8"/>
  <c r="N2605" i="8"/>
  <c r="N2665" i="8"/>
  <c r="N2611" i="8"/>
  <c r="N2618" i="8"/>
  <c r="N2681" i="8"/>
  <c r="N2627" i="8"/>
  <c r="N2591" i="8"/>
  <c r="N2579" i="8"/>
  <c r="N2637" i="8"/>
  <c r="N2590" i="8"/>
  <c r="N2659" i="8"/>
  <c r="N2616" i="8"/>
  <c r="N2597" i="8"/>
  <c r="N2562" i="8"/>
  <c r="N2578" i="8"/>
  <c r="N2581" i="8"/>
  <c r="N2670" i="8"/>
  <c r="N2574" i="8"/>
  <c r="N2587" i="8"/>
  <c r="N2566" i="8"/>
  <c r="N2584" i="8"/>
  <c r="N2650" i="8"/>
  <c r="N2680" i="8"/>
  <c r="N2646" i="8"/>
  <c r="N2628" i="8"/>
  <c r="N2679" i="8"/>
  <c r="N2607" i="8"/>
  <c r="N2625" i="8"/>
  <c r="N2672" i="8"/>
  <c r="N2571" i="8"/>
  <c r="N2570" i="8"/>
  <c r="N2617" i="8"/>
  <c r="N2668" i="8"/>
  <c r="N2671" i="8"/>
  <c r="N2603" i="8"/>
  <c r="N2593" i="8"/>
  <c r="N2619" i="8"/>
  <c r="N2652" i="8"/>
  <c r="N2653" i="8"/>
  <c r="N2622" i="8"/>
  <c r="N2673" i="8"/>
  <c r="N2568" i="8"/>
  <c r="N2556" i="8"/>
  <c r="N2609" i="8"/>
  <c r="N2623" i="8"/>
  <c r="N2577" i="8"/>
  <c r="N2656" i="8"/>
  <c r="N2630" i="8"/>
  <c r="N2678" i="8"/>
  <c r="N2561" i="8"/>
  <c r="N2676" i="8"/>
  <c r="N2669" i="8"/>
  <c r="N2651" i="8"/>
  <c r="N2655" i="8"/>
  <c r="N2583" i="8"/>
  <c r="N2626" i="8"/>
  <c r="N2657" i="8"/>
  <c r="N2558" i="8"/>
  <c r="N2644" i="8"/>
  <c r="N2638" i="8"/>
  <c r="N2569" i="8"/>
  <c r="N2642" i="8"/>
  <c r="N2589" i="8"/>
  <c r="N2580" i="8"/>
  <c r="N2576" i="8"/>
  <c r="N2647" i="8"/>
  <c r="N2615" i="8"/>
  <c r="N2606" i="8"/>
  <c r="N2594" i="8"/>
  <c r="N2636" i="8"/>
  <c r="N2674" i="8"/>
  <c r="N2560" i="8"/>
  <c r="N2600" i="8"/>
  <c r="N2559" i="8"/>
  <c r="N2654" i="8"/>
  <c r="N2663" i="8"/>
  <c r="N2660" i="8"/>
  <c r="N2649" i="8"/>
  <c r="N2639" i="8"/>
  <c r="N2602" i="8"/>
  <c r="N2648" i="8"/>
  <c r="N2608" i="8"/>
  <c r="N2599" i="8"/>
  <c r="N2604" i="8"/>
  <c r="N2634" i="8"/>
  <c r="N2588" i="8"/>
  <c r="N2601" i="8"/>
  <c r="N2612" i="8"/>
  <c r="N2662" i="8"/>
  <c r="N2613" i="8"/>
  <c r="N2645" i="8"/>
  <c r="N2621" i="8"/>
  <c r="N2635" i="8"/>
  <c r="N2572" i="8"/>
  <c r="N2641" i="8"/>
  <c r="N2586" i="8"/>
  <c r="N2598" i="8"/>
  <c r="N2631" i="8"/>
  <c r="N2596" i="8"/>
  <c r="N2633" i="8"/>
  <c r="N2610" i="8"/>
  <c r="N2667" i="8"/>
  <c r="N922" i="15" l="1"/>
  <c r="N921" i="15"/>
  <c r="L923" i="15"/>
  <c r="M922" i="15"/>
  <c r="M921" i="15"/>
  <c r="N889" i="15"/>
  <c r="N888" i="15"/>
  <c r="L890" i="15"/>
  <c r="M889" i="15"/>
  <c r="M888" i="15"/>
  <c r="N856" i="15"/>
  <c r="N855" i="15"/>
  <c r="L857" i="15"/>
  <c r="M856" i="15"/>
  <c r="M855" i="15"/>
  <c r="N823" i="15"/>
  <c r="N822" i="15"/>
  <c r="L824" i="15"/>
  <c r="M790" i="15"/>
  <c r="M789" i="15"/>
  <c r="M823" i="15"/>
  <c r="M822" i="15"/>
  <c r="L791" i="15"/>
  <c r="N790" i="15"/>
  <c r="N789" i="15"/>
  <c r="M757" i="15"/>
  <c r="M756" i="15"/>
  <c r="N757" i="15"/>
  <c r="N756" i="15"/>
  <c r="L758" i="15"/>
  <c r="L725" i="15"/>
  <c r="N724" i="15"/>
  <c r="N723" i="15"/>
  <c r="M724" i="15"/>
  <c r="M723" i="15"/>
  <c r="L692" i="15"/>
  <c r="N691" i="15"/>
  <c r="N690" i="15"/>
  <c r="M690" i="15"/>
  <c r="N2489" i="8" l="1"/>
  <c r="N2547" i="8"/>
  <c r="N2457" i="8"/>
  <c r="N2530" i="8"/>
  <c r="N2436" i="8"/>
  <c r="N2470" i="8"/>
  <c r="N2458" i="8"/>
  <c r="N2536" i="8"/>
  <c r="N2513" i="8"/>
  <c r="N2494" i="8"/>
  <c r="N2439" i="8"/>
  <c r="N2464" i="8"/>
  <c r="N2433" i="8"/>
  <c r="N2429" i="8"/>
  <c r="N2490" i="8"/>
  <c r="N2514" i="8"/>
  <c r="N2430" i="8"/>
  <c r="N2473" i="8"/>
  <c r="N2466" i="8"/>
  <c r="N2521" i="8"/>
  <c r="N2469" i="8"/>
  <c r="N2426" i="8"/>
  <c r="N2545" i="8"/>
  <c r="N2484" i="8"/>
  <c r="N2540" i="8"/>
  <c r="N2529" i="8"/>
  <c r="N2447" i="8"/>
  <c r="N2539" i="8"/>
  <c r="N2503" i="8"/>
  <c r="N2501" i="8"/>
  <c r="N2515" i="8"/>
  <c r="N2518" i="8"/>
  <c r="N2468" i="8"/>
  <c r="N2449" i="8"/>
  <c r="N2527" i="8"/>
  <c r="N2443" i="8"/>
  <c r="N2516" i="8"/>
  <c r="N2456" i="8"/>
  <c r="N2438" i="8"/>
  <c r="N2434" i="8"/>
  <c r="N2479" i="8"/>
  <c r="N2445" i="8"/>
  <c r="N2509" i="8"/>
  <c r="N2437" i="8"/>
  <c r="N2452" i="8"/>
  <c r="N2431" i="8"/>
  <c r="N2444" i="8"/>
  <c r="N2537" i="8"/>
  <c r="N2508" i="8"/>
  <c r="N2511" i="8"/>
  <c r="N2467" i="8"/>
  <c r="N2519" i="8"/>
  <c r="N2476" i="8"/>
  <c r="N2474" i="8"/>
  <c r="N2532" i="8"/>
  <c r="N2427" i="8"/>
  <c r="N2432" i="8"/>
  <c r="N2455" i="8"/>
  <c r="N2517" i="8"/>
  <c r="N2528" i="8"/>
  <c r="N2448" i="8"/>
  <c r="N2480" i="8"/>
  <c r="N2497" i="8"/>
  <c r="N2533" i="8"/>
  <c r="N2492" i="8"/>
  <c r="N2505" i="8"/>
  <c r="N2541" i="8"/>
  <c r="N2435" i="8"/>
  <c r="N2424" i="8"/>
  <c r="N2459" i="8"/>
  <c r="N2495" i="8"/>
  <c r="N2450" i="8"/>
  <c r="N2523" i="8"/>
  <c r="N2471" i="8"/>
  <c r="N2502" i="8"/>
  <c r="N2463" i="8"/>
  <c r="N2549" i="8"/>
  <c r="N2534" i="8"/>
  <c r="N2543" i="8"/>
  <c r="N2535" i="8"/>
  <c r="N2441" i="8"/>
  <c r="N2462" i="8"/>
  <c r="N2506" i="8"/>
  <c r="N2422" i="8"/>
  <c r="N2491" i="8"/>
  <c r="N2531" i="8"/>
  <c r="N2440" i="8"/>
  <c r="N2542" i="8"/>
  <c r="N2454" i="8"/>
  <c r="N2425" i="8"/>
  <c r="N2451" i="8"/>
  <c r="N2538" i="8"/>
  <c r="N2481" i="8"/>
  <c r="N2478" i="8"/>
  <c r="N2461" i="8"/>
  <c r="N2504" i="8"/>
  <c r="N2512" i="8"/>
  <c r="N2428" i="8"/>
  <c r="N2486" i="8"/>
  <c r="N2423" i="8"/>
  <c r="N2548" i="8"/>
  <c r="N2522" i="8"/>
  <c r="N2510" i="8"/>
  <c r="N2524" i="8"/>
  <c r="N2520" i="8"/>
  <c r="N2446" i="8"/>
  <c r="N2544" i="8"/>
  <c r="N2488" i="8"/>
  <c r="N2453" i="8"/>
  <c r="N2472" i="8"/>
  <c r="N2507" i="8"/>
  <c r="N2487" i="8"/>
  <c r="N2460" i="8"/>
  <c r="N2477" i="8"/>
  <c r="N2499" i="8"/>
  <c r="N2500" i="8"/>
  <c r="N2525" i="8"/>
  <c r="N2498" i="8"/>
  <c r="N2496" i="8"/>
  <c r="N2475" i="8"/>
  <c r="N2526" i="8"/>
  <c r="N2442" i="8"/>
  <c r="N2465" i="8"/>
  <c r="N2493" i="8"/>
  <c r="N2482" i="8"/>
  <c r="N2483" i="8"/>
  <c r="N2485" i="8"/>
  <c r="N2546" i="8"/>
  <c r="N2355" i="8"/>
  <c r="N2400" i="8"/>
  <c r="N2332" i="8"/>
  <c r="N2415" i="8"/>
  <c r="N2299" i="8"/>
  <c r="N2310" i="8"/>
  <c r="N2342" i="8"/>
  <c r="N2402" i="8"/>
  <c r="N2382" i="8"/>
  <c r="N2374" i="8"/>
  <c r="N2323" i="8"/>
  <c r="N2341" i="8"/>
  <c r="N2303" i="8"/>
  <c r="N2295" i="8"/>
  <c r="N2360" i="8"/>
  <c r="N2412" i="8"/>
  <c r="N2297" i="8"/>
  <c r="N2338" i="8"/>
  <c r="N2325" i="8"/>
  <c r="N2397" i="8"/>
  <c r="N2313" i="8"/>
  <c r="N2293" i="8"/>
  <c r="N2411" i="8"/>
  <c r="N2356" i="8"/>
  <c r="N2389" i="8"/>
  <c r="N2387" i="8"/>
  <c r="N2326" i="8"/>
  <c r="N2408" i="8"/>
  <c r="N2377" i="8"/>
  <c r="N2362" i="8"/>
  <c r="N2405" i="8"/>
  <c r="N2364" i="8"/>
  <c r="N2322" i="8"/>
  <c r="N2324" i="8"/>
  <c r="N2373" i="8"/>
  <c r="N2314" i="8"/>
  <c r="N2372" i="8"/>
  <c r="N2333" i="8"/>
  <c r="N2319" i="8"/>
  <c r="N2301" i="8"/>
  <c r="N2345" i="8"/>
  <c r="N2305" i="8"/>
  <c r="N2386" i="8"/>
  <c r="N2308" i="8"/>
  <c r="N2309" i="8"/>
  <c r="N2292" i="8"/>
  <c r="N2320" i="8"/>
  <c r="N2393" i="8"/>
  <c r="N2385" i="8"/>
  <c r="N2391" i="8"/>
  <c r="N2337" i="8"/>
  <c r="N2414" i="8"/>
  <c r="N2348" i="8"/>
  <c r="N2358" i="8"/>
  <c r="N2398" i="8"/>
  <c r="N2288" i="8"/>
  <c r="N2298" i="8"/>
  <c r="N2306" i="8"/>
  <c r="N2394" i="8"/>
  <c r="N2409" i="8"/>
  <c r="N2315" i="8"/>
  <c r="N2343" i="8"/>
  <c r="N2368" i="8"/>
  <c r="N2406" i="8"/>
  <c r="N2363" i="8"/>
  <c r="N2350" i="8"/>
  <c r="N2375" i="8"/>
  <c r="N2304" i="8"/>
  <c r="N2300" i="8"/>
  <c r="N2311" i="8"/>
  <c r="N2369" i="8"/>
  <c r="N2330" i="8"/>
  <c r="N2410" i="8"/>
  <c r="N2316" i="8"/>
  <c r="N2403" i="8"/>
  <c r="N2334" i="8"/>
  <c r="N2380" i="8"/>
  <c r="N2401" i="8"/>
  <c r="N2413" i="8"/>
  <c r="N2395" i="8"/>
  <c r="N2296" i="8"/>
  <c r="N2336" i="8"/>
  <c r="N2392" i="8"/>
  <c r="N2290" i="8"/>
  <c r="N2349" i="8"/>
  <c r="N2399" i="8"/>
  <c r="N2307" i="8"/>
  <c r="N2388" i="8"/>
  <c r="N2335" i="8"/>
  <c r="N2294" i="8"/>
  <c r="N2302" i="8"/>
  <c r="N2384" i="8"/>
  <c r="N2347" i="8"/>
  <c r="N2340" i="8"/>
  <c r="N2328" i="8"/>
  <c r="N2371" i="8"/>
  <c r="N2390" i="8"/>
  <c r="N2291" i="8"/>
  <c r="N2344" i="8"/>
  <c r="N2289" i="8"/>
  <c r="N2396" i="8"/>
  <c r="N2379" i="8"/>
  <c r="N2365" i="8"/>
  <c r="N2407" i="8"/>
  <c r="N2376" i="8"/>
  <c r="N2327" i="8"/>
  <c r="N2404" i="8"/>
  <c r="N2352" i="8"/>
  <c r="N2321" i="8"/>
  <c r="N2312" i="8"/>
  <c r="N2359" i="8"/>
  <c r="N2354" i="8"/>
  <c r="N2317" i="8"/>
  <c r="N2357" i="8"/>
  <c r="N2361" i="8"/>
  <c r="N2366" i="8"/>
  <c r="N2383" i="8"/>
  <c r="N2370" i="8"/>
  <c r="N2367" i="8"/>
  <c r="N2318" i="8"/>
  <c r="N2378" i="8"/>
  <c r="N2329" i="8"/>
  <c r="N2353" i="8"/>
  <c r="N2351" i="8"/>
  <c r="N2339" i="8"/>
  <c r="N2346" i="8"/>
  <c r="N2331" i="8"/>
  <c r="N2381" i="8"/>
  <c r="N943" i="15" l="1"/>
  <c r="N944" i="15"/>
  <c r="N946" i="15"/>
  <c r="N942" i="15"/>
  <c r="N945" i="15"/>
  <c r="F922" i="15"/>
  <c r="F921" i="15"/>
  <c r="D923" i="15"/>
  <c r="E922" i="15"/>
  <c r="E921" i="15"/>
  <c r="N909" i="15"/>
  <c r="N911" i="15"/>
  <c r="N913" i="15"/>
  <c r="N910" i="15"/>
  <c r="N912" i="15"/>
  <c r="F889" i="15"/>
  <c r="F888" i="15"/>
  <c r="D890" i="15"/>
  <c r="E889" i="15"/>
  <c r="E888" i="15"/>
  <c r="N878" i="15"/>
  <c r="N877" i="15"/>
  <c r="N879" i="15"/>
  <c r="N876" i="15"/>
  <c r="N880" i="15"/>
  <c r="F856" i="15"/>
  <c r="F855" i="15"/>
  <c r="D857" i="15"/>
  <c r="E856" i="15"/>
  <c r="E855" i="15"/>
  <c r="N844" i="15"/>
  <c r="N846" i="15"/>
  <c r="N845" i="15"/>
  <c r="N847" i="15"/>
  <c r="N843" i="15"/>
  <c r="F823" i="15"/>
  <c r="F822" i="15"/>
  <c r="D824" i="15"/>
  <c r="E823" i="15"/>
  <c r="E822" i="15"/>
  <c r="N812" i="15"/>
  <c r="N810" i="15"/>
  <c r="N814" i="15"/>
  <c r="N811" i="15"/>
  <c r="N813" i="15"/>
  <c r="F790" i="15"/>
  <c r="F789" i="15"/>
  <c r="D791" i="15"/>
  <c r="E790" i="15"/>
  <c r="E789" i="15"/>
  <c r="N777" i="15"/>
  <c r="N781" i="15"/>
  <c r="N779" i="15"/>
  <c r="N780" i="15"/>
  <c r="N778" i="15"/>
  <c r="F757" i="15"/>
  <c r="F756" i="15"/>
  <c r="E757" i="15"/>
  <c r="D758" i="15"/>
  <c r="E756" i="15"/>
  <c r="N748" i="15"/>
  <c r="N747" i="15"/>
  <c r="N745" i="15"/>
  <c r="N746" i="15"/>
  <c r="N744" i="15"/>
  <c r="D725" i="15"/>
  <c r="F724" i="15"/>
  <c r="F723" i="15"/>
  <c r="E724" i="15"/>
  <c r="E723" i="15"/>
  <c r="D692" i="15"/>
  <c r="N711" i="15"/>
  <c r="N712" i="15"/>
  <c r="N714" i="15"/>
  <c r="N715" i="15"/>
  <c r="N713" i="15"/>
  <c r="F691" i="15"/>
  <c r="F690" i="15"/>
  <c r="E691" i="15"/>
  <c r="E690" i="15"/>
  <c r="N2201" i="8" l="1"/>
  <c r="N2258" i="8"/>
  <c r="N2190" i="8"/>
  <c r="N2281" i="8"/>
  <c r="N2168" i="8"/>
  <c r="N2208" i="8"/>
  <c r="N2179" i="8"/>
  <c r="N2249" i="8"/>
  <c r="N2242" i="8"/>
  <c r="N2221" i="8"/>
  <c r="N2183" i="8"/>
  <c r="N2199" i="8"/>
  <c r="N2163" i="8"/>
  <c r="N2166" i="8"/>
  <c r="N2231" i="8"/>
  <c r="N2280" i="8"/>
  <c r="N2160" i="8"/>
  <c r="N2196" i="8"/>
  <c r="N2207" i="8"/>
  <c r="N2241" i="8"/>
  <c r="N2194" i="8"/>
  <c r="N2158" i="8"/>
  <c r="N2256" i="8"/>
  <c r="N2226" i="8"/>
  <c r="N2266" i="8"/>
  <c r="N2275" i="8"/>
  <c r="N2188" i="8"/>
  <c r="N2262" i="8"/>
  <c r="N2251" i="8"/>
  <c r="N2235" i="8"/>
  <c r="N2279" i="8"/>
  <c r="N2230" i="8"/>
  <c r="N2212" i="8"/>
  <c r="N2185" i="8"/>
  <c r="N2247" i="8"/>
  <c r="N2180" i="8"/>
  <c r="N2264" i="8"/>
  <c r="N2214" i="8"/>
  <c r="N2176" i="8"/>
  <c r="N2164" i="8"/>
  <c r="N2200" i="8"/>
  <c r="N2202" i="8"/>
  <c r="N2250" i="8"/>
  <c r="N2169" i="8"/>
  <c r="N2186" i="8"/>
  <c r="N2161" i="8"/>
  <c r="N2187" i="8"/>
  <c r="N2271" i="8"/>
  <c r="N2278" i="8"/>
  <c r="N2273" i="8"/>
  <c r="N2189" i="8"/>
  <c r="N2277" i="8"/>
  <c r="N2223" i="8"/>
  <c r="N2218" i="8"/>
  <c r="N2267" i="8"/>
  <c r="N2165" i="8"/>
  <c r="N2162" i="8"/>
  <c r="N2175" i="8"/>
  <c r="N2240" i="8"/>
  <c r="N2260" i="8"/>
  <c r="N2195" i="8"/>
  <c r="N2215" i="8"/>
  <c r="N2222" i="8"/>
  <c r="N2261" i="8"/>
  <c r="N2237" i="8"/>
  <c r="N2238" i="8"/>
  <c r="N2263" i="8"/>
  <c r="N2167" i="8"/>
  <c r="N2159" i="8"/>
  <c r="N2177" i="8"/>
  <c r="N2236" i="8"/>
  <c r="N2182" i="8"/>
  <c r="N2248" i="8"/>
  <c r="N2227" i="8"/>
  <c r="N2276" i="8"/>
  <c r="N2193" i="8"/>
  <c r="N2265" i="8"/>
  <c r="N2252" i="8"/>
  <c r="N2272" i="8"/>
  <c r="N2246" i="8"/>
  <c r="N2173" i="8"/>
  <c r="N2171" i="8"/>
  <c r="N2239" i="8"/>
  <c r="N2154" i="8"/>
  <c r="N2198" i="8"/>
  <c r="N2255" i="8"/>
  <c r="N2172" i="8"/>
  <c r="N2269" i="8"/>
  <c r="N2204" i="8"/>
  <c r="N2156" i="8"/>
  <c r="N2178" i="8"/>
  <c r="N2268" i="8"/>
  <c r="N2203" i="8"/>
  <c r="N2205" i="8"/>
  <c r="N2210" i="8"/>
  <c r="N2220" i="8"/>
  <c r="N2257" i="8"/>
  <c r="N2155" i="8"/>
  <c r="N2209" i="8"/>
  <c r="N2157" i="8"/>
  <c r="N2274" i="8"/>
  <c r="N2243" i="8"/>
  <c r="N2244" i="8"/>
  <c r="N2254" i="8"/>
  <c r="N2234" i="8"/>
  <c r="N2181" i="8"/>
  <c r="N2270" i="8"/>
  <c r="N2224" i="8"/>
  <c r="N2174" i="8"/>
  <c r="N2184" i="8"/>
  <c r="N2219" i="8"/>
  <c r="N2216" i="8"/>
  <c r="N2170" i="8"/>
  <c r="N2211" i="8"/>
  <c r="N2229" i="8"/>
  <c r="N2228" i="8"/>
  <c r="N2259" i="8"/>
  <c r="N2233" i="8"/>
  <c r="N2232" i="8"/>
  <c r="N2191" i="8"/>
  <c r="N2245" i="8"/>
  <c r="N2192" i="8"/>
  <c r="N2217" i="8"/>
  <c r="N2206" i="8"/>
  <c r="N2213" i="8"/>
  <c r="N2197" i="8"/>
  <c r="N2225" i="8"/>
  <c r="N2253" i="8"/>
  <c r="O948" i="15"/>
  <c r="O915" i="15"/>
  <c r="O882" i="15"/>
  <c r="O849" i="15"/>
  <c r="O816" i="15"/>
  <c r="O783" i="15"/>
  <c r="O750" i="15"/>
  <c r="O717" i="15"/>
  <c r="V655" i="15"/>
  <c r="V654" i="15"/>
  <c r="V653" i="15"/>
  <c r="V652" i="15"/>
  <c r="V651" i="15"/>
  <c r="U655" i="15"/>
  <c r="U654" i="15"/>
  <c r="U653" i="15"/>
  <c r="U652" i="15"/>
  <c r="U651" i="15"/>
  <c r="V595" i="15"/>
  <c r="V594" i="15"/>
  <c r="V593" i="15"/>
  <c r="V592" i="15"/>
  <c r="V591" i="15"/>
  <c r="U595" i="15"/>
  <c r="U594" i="15"/>
  <c r="U593" i="15"/>
  <c r="U592" i="15"/>
  <c r="U591" i="15"/>
  <c r="V542" i="15"/>
  <c r="V535" i="15"/>
  <c r="V534" i="15"/>
  <c r="V533" i="15"/>
  <c r="V532" i="15"/>
  <c r="V531" i="15"/>
  <c r="U535" i="15"/>
  <c r="U534" i="15"/>
  <c r="U533" i="15"/>
  <c r="U532" i="15"/>
  <c r="U531" i="15"/>
  <c r="V475" i="15"/>
  <c r="V474" i="15"/>
  <c r="V473" i="15"/>
  <c r="V472" i="15"/>
  <c r="V471" i="15"/>
  <c r="U475" i="15"/>
  <c r="U474" i="15"/>
  <c r="U473" i="15"/>
  <c r="U472" i="15"/>
  <c r="U471" i="15"/>
  <c r="V415" i="15"/>
  <c r="V414" i="15"/>
  <c r="V413" i="15"/>
  <c r="V412" i="15"/>
  <c r="V411" i="15"/>
  <c r="U415" i="15"/>
  <c r="U414" i="15"/>
  <c r="U413" i="15"/>
  <c r="U412" i="15"/>
  <c r="U411" i="15"/>
  <c r="V355" i="15"/>
  <c r="V354" i="15"/>
  <c r="V353" i="15"/>
  <c r="V352" i="15"/>
  <c r="V351" i="15"/>
  <c r="U355" i="15"/>
  <c r="U354" i="15"/>
  <c r="U353" i="15"/>
  <c r="U352" i="15"/>
  <c r="U351" i="15"/>
  <c r="V295" i="15"/>
  <c r="V294" i="15"/>
  <c r="V293" i="15"/>
  <c r="V292" i="15"/>
  <c r="V291" i="15"/>
  <c r="U295" i="15"/>
  <c r="U294" i="15"/>
  <c r="U293" i="15"/>
  <c r="U292" i="15"/>
  <c r="U291" i="15"/>
  <c r="V235" i="15"/>
  <c r="V234" i="15"/>
  <c r="V233" i="15"/>
  <c r="V232" i="15"/>
  <c r="V231" i="15"/>
  <c r="U235" i="15"/>
  <c r="U234" i="15"/>
  <c r="U233" i="15"/>
  <c r="U232" i="15"/>
  <c r="U231" i="15"/>
  <c r="V175" i="15"/>
  <c r="V174" i="15"/>
  <c r="V173" i="15"/>
  <c r="V172" i="15"/>
  <c r="V171" i="15"/>
  <c r="U175" i="15"/>
  <c r="U174" i="15"/>
  <c r="U173" i="15"/>
  <c r="U172" i="15"/>
  <c r="U171" i="15"/>
  <c r="V115" i="15"/>
  <c r="V114" i="15"/>
  <c r="V113" i="15"/>
  <c r="V112" i="15"/>
  <c r="V111" i="15"/>
  <c r="U115" i="15"/>
  <c r="U114" i="15"/>
  <c r="U113" i="15"/>
  <c r="U112" i="15"/>
  <c r="U111" i="15"/>
  <c r="N655" i="15" l="1"/>
  <c r="N654" i="15"/>
  <c r="N653" i="15"/>
  <c r="N652" i="15"/>
  <c r="N651" i="15"/>
  <c r="M655" i="15"/>
  <c r="M654" i="15"/>
  <c r="M653" i="15"/>
  <c r="M652" i="15"/>
  <c r="M651" i="15"/>
  <c r="N595" i="15"/>
  <c r="N594" i="15"/>
  <c r="N593" i="15"/>
  <c r="N592" i="15"/>
  <c r="N591" i="15"/>
  <c r="M595" i="15"/>
  <c r="M594" i="15"/>
  <c r="M593" i="15"/>
  <c r="M592" i="15"/>
  <c r="M591" i="15"/>
  <c r="N535" i="15"/>
  <c r="N534" i="15"/>
  <c r="N533" i="15"/>
  <c r="N532" i="15"/>
  <c r="N531" i="15"/>
  <c r="M535" i="15"/>
  <c r="M534" i="15"/>
  <c r="M533" i="15"/>
  <c r="M532" i="15"/>
  <c r="M531" i="15"/>
  <c r="N475" i="15"/>
  <c r="N474" i="15"/>
  <c r="N473" i="15"/>
  <c r="N472" i="15"/>
  <c r="N471" i="15"/>
  <c r="M475" i="15"/>
  <c r="M474" i="15"/>
  <c r="M473" i="15"/>
  <c r="M472" i="15"/>
  <c r="M471" i="15"/>
  <c r="N415" i="15"/>
  <c r="N414" i="15"/>
  <c r="N413" i="15"/>
  <c r="N412" i="15"/>
  <c r="N411" i="15"/>
  <c r="M415" i="15"/>
  <c r="M414" i="15"/>
  <c r="M413" i="15"/>
  <c r="M412" i="15"/>
  <c r="M411" i="15"/>
  <c r="N355" i="15"/>
  <c r="N354" i="15"/>
  <c r="N353" i="15"/>
  <c r="N352" i="15"/>
  <c r="N351" i="15"/>
  <c r="M355" i="15"/>
  <c r="M354" i="15"/>
  <c r="M353" i="15"/>
  <c r="M352" i="15"/>
  <c r="M351" i="15"/>
  <c r="N295" i="15"/>
  <c r="N294" i="15"/>
  <c r="N293" i="15"/>
  <c r="N292" i="15"/>
  <c r="N291" i="15"/>
  <c r="M295" i="15"/>
  <c r="M294" i="15"/>
  <c r="M293" i="15"/>
  <c r="M292" i="15"/>
  <c r="M291" i="15"/>
  <c r="N235" i="15"/>
  <c r="N234" i="15"/>
  <c r="N233" i="15"/>
  <c r="N232" i="15"/>
  <c r="N231" i="15"/>
  <c r="M235" i="15"/>
  <c r="M234" i="15"/>
  <c r="M233" i="15"/>
  <c r="M232" i="15"/>
  <c r="M231" i="15"/>
  <c r="N175" i="15"/>
  <c r="N174" i="15"/>
  <c r="N173" i="15"/>
  <c r="N172" i="15"/>
  <c r="N171" i="15"/>
  <c r="M175" i="15"/>
  <c r="M174" i="15"/>
  <c r="M173" i="15"/>
  <c r="M172" i="15"/>
  <c r="M171" i="15"/>
  <c r="N115" i="15"/>
  <c r="N114" i="15"/>
  <c r="N113" i="15"/>
  <c r="N112" i="15"/>
  <c r="N111" i="15"/>
  <c r="M115" i="15"/>
  <c r="M114" i="15"/>
  <c r="M113" i="15"/>
  <c r="M112" i="15"/>
  <c r="M111" i="15"/>
  <c r="F655" i="15" l="1"/>
  <c r="F654" i="15"/>
  <c r="F653" i="15"/>
  <c r="F652" i="15"/>
  <c r="F651" i="15"/>
  <c r="E655" i="15"/>
  <c r="E654" i="15"/>
  <c r="E653" i="15"/>
  <c r="E652" i="15"/>
  <c r="E651" i="15"/>
  <c r="V648" i="15"/>
  <c r="V647" i="15"/>
  <c r="V646" i="15"/>
  <c r="V645" i="15"/>
  <c r="V644" i="15"/>
  <c r="U648" i="15"/>
  <c r="U647" i="15"/>
  <c r="U646" i="15"/>
  <c r="U645" i="15"/>
  <c r="U644" i="15"/>
  <c r="F595" i="15"/>
  <c r="F594" i="15"/>
  <c r="F593" i="15"/>
  <c r="F592" i="15"/>
  <c r="F591" i="15"/>
  <c r="E595" i="15"/>
  <c r="E594" i="15"/>
  <c r="E593" i="15"/>
  <c r="E592" i="15"/>
  <c r="E591" i="15"/>
  <c r="V588" i="15"/>
  <c r="V587" i="15"/>
  <c r="V586" i="15"/>
  <c r="V585" i="15"/>
  <c r="V584" i="15"/>
  <c r="U588" i="15"/>
  <c r="U587" i="15"/>
  <c r="U586" i="15"/>
  <c r="U585" i="15"/>
  <c r="U584" i="15"/>
  <c r="F535" i="15"/>
  <c r="F534" i="15"/>
  <c r="F533" i="15"/>
  <c r="F532" i="15"/>
  <c r="F531" i="15"/>
  <c r="E535" i="15"/>
  <c r="E534" i="15"/>
  <c r="E533" i="15"/>
  <c r="E532" i="15"/>
  <c r="E531" i="15"/>
  <c r="V528" i="15"/>
  <c r="V527" i="15"/>
  <c r="V526" i="15"/>
  <c r="V525" i="15"/>
  <c r="V524" i="15"/>
  <c r="U528" i="15"/>
  <c r="U527" i="15"/>
  <c r="U526" i="15"/>
  <c r="U525" i="15"/>
  <c r="U524" i="15"/>
  <c r="F475" i="15"/>
  <c r="F474" i="15"/>
  <c r="F473" i="15"/>
  <c r="F472" i="15"/>
  <c r="F471" i="15"/>
  <c r="E475" i="15"/>
  <c r="E474" i="15"/>
  <c r="E473" i="15"/>
  <c r="E472" i="15"/>
  <c r="E471" i="15"/>
  <c r="V468" i="15"/>
  <c r="V467" i="15"/>
  <c r="V466" i="15"/>
  <c r="V465" i="15"/>
  <c r="V464" i="15"/>
  <c r="U468" i="15"/>
  <c r="U467" i="15"/>
  <c r="U466" i="15"/>
  <c r="U465" i="15"/>
  <c r="U464" i="15"/>
  <c r="F415" i="15"/>
  <c r="F414" i="15"/>
  <c r="F413" i="15"/>
  <c r="F412" i="15"/>
  <c r="F411" i="15"/>
  <c r="E415" i="15"/>
  <c r="E414" i="15"/>
  <c r="E413" i="15"/>
  <c r="E412" i="15"/>
  <c r="E411" i="15"/>
  <c r="V408" i="15"/>
  <c r="V407" i="15"/>
  <c r="V406" i="15"/>
  <c r="V405" i="15"/>
  <c r="V404" i="15"/>
  <c r="U408" i="15"/>
  <c r="U407" i="15"/>
  <c r="U406" i="15"/>
  <c r="U405" i="15"/>
  <c r="U404" i="15"/>
  <c r="F355" i="15"/>
  <c r="F354" i="15"/>
  <c r="F353" i="15"/>
  <c r="F352" i="15"/>
  <c r="F351" i="15"/>
  <c r="E355" i="15"/>
  <c r="E354" i="15"/>
  <c r="E353" i="15"/>
  <c r="E352" i="15"/>
  <c r="E351" i="15"/>
  <c r="V348" i="15"/>
  <c r="V347" i="15"/>
  <c r="V346" i="15"/>
  <c r="V345" i="15"/>
  <c r="V344" i="15"/>
  <c r="U348" i="15"/>
  <c r="U347" i="15"/>
  <c r="U346" i="15"/>
  <c r="U345" i="15"/>
  <c r="U344" i="15"/>
  <c r="F295" i="15"/>
  <c r="F294" i="15"/>
  <c r="F293" i="15"/>
  <c r="F292" i="15"/>
  <c r="F291" i="15"/>
  <c r="E295" i="15"/>
  <c r="E294" i="15"/>
  <c r="E293" i="15"/>
  <c r="E292" i="15"/>
  <c r="E291" i="15"/>
  <c r="V288" i="15"/>
  <c r="V287" i="15"/>
  <c r="V286" i="15"/>
  <c r="V285" i="15"/>
  <c r="V284" i="15"/>
  <c r="U288" i="15"/>
  <c r="U287" i="15"/>
  <c r="U286" i="15"/>
  <c r="U285" i="15"/>
  <c r="U284" i="15"/>
  <c r="F235" i="15"/>
  <c r="F234" i="15"/>
  <c r="F233" i="15"/>
  <c r="F232" i="15"/>
  <c r="F231" i="15"/>
  <c r="E235" i="15"/>
  <c r="E234" i="15"/>
  <c r="E233" i="15"/>
  <c r="E232" i="15"/>
  <c r="E231" i="15"/>
  <c r="V228" i="15"/>
  <c r="V227" i="15"/>
  <c r="V226" i="15"/>
  <c r="V225" i="15"/>
  <c r="V224" i="15"/>
  <c r="U228" i="15"/>
  <c r="U227" i="15"/>
  <c r="U226" i="15"/>
  <c r="U225" i="15"/>
  <c r="U224" i="15"/>
  <c r="F175" i="15"/>
  <c r="F174" i="15"/>
  <c r="F173" i="15"/>
  <c r="F172" i="15"/>
  <c r="F171" i="15"/>
  <c r="E175" i="15"/>
  <c r="E174" i="15"/>
  <c r="E173" i="15"/>
  <c r="E172" i="15"/>
  <c r="E171" i="15"/>
  <c r="V168" i="15"/>
  <c r="V167" i="15"/>
  <c r="V166" i="15"/>
  <c r="V165" i="15"/>
  <c r="V164" i="15"/>
  <c r="U168" i="15"/>
  <c r="U167" i="15"/>
  <c r="U166" i="15"/>
  <c r="U165" i="15"/>
  <c r="U164" i="15"/>
  <c r="F115" i="15"/>
  <c r="F114" i="15"/>
  <c r="F113" i="15"/>
  <c r="F112" i="15"/>
  <c r="F111" i="15"/>
  <c r="E115" i="15"/>
  <c r="E114" i="15"/>
  <c r="E113" i="15"/>
  <c r="E112" i="15"/>
  <c r="E111" i="15"/>
  <c r="V108" i="15"/>
  <c r="V107" i="15"/>
  <c r="V106" i="15"/>
  <c r="V105" i="15"/>
  <c r="V104" i="15"/>
  <c r="U108" i="15"/>
  <c r="U107" i="15"/>
  <c r="U106" i="15"/>
  <c r="U105" i="15"/>
  <c r="U104" i="15"/>
  <c r="N2073" i="8"/>
  <c r="N2128" i="8"/>
  <c r="N2058" i="8"/>
  <c r="N2147" i="8"/>
  <c r="N2046" i="8"/>
  <c r="N2056" i="8"/>
  <c r="N2042" i="8"/>
  <c r="N2109" i="8"/>
  <c r="N2132" i="8"/>
  <c r="N2076" i="8"/>
  <c r="N2061" i="8"/>
  <c r="N2057" i="8"/>
  <c r="N2028" i="8"/>
  <c r="N2040" i="8"/>
  <c r="N2104" i="8"/>
  <c r="N2146" i="8"/>
  <c r="N2035" i="8"/>
  <c r="N2039" i="8"/>
  <c r="N2067" i="8"/>
  <c r="N2099" i="8"/>
  <c r="N2051" i="8"/>
  <c r="N2034" i="8"/>
  <c r="N2093" i="8"/>
  <c r="N2095" i="8"/>
  <c r="N2112" i="8"/>
  <c r="N2141" i="8"/>
  <c r="N2072" i="8"/>
  <c r="N2113" i="8"/>
  <c r="N2114" i="8"/>
  <c r="N2118" i="8"/>
  <c r="N2145" i="8"/>
  <c r="N2138" i="8"/>
  <c r="N2048" i="8"/>
  <c r="N2071" i="8"/>
  <c r="N2117" i="8"/>
  <c r="N2087" i="8"/>
  <c r="N2107" i="8"/>
  <c r="N2082" i="8"/>
  <c r="N2050" i="8"/>
  <c r="N2030" i="8"/>
  <c r="N2044" i="8"/>
  <c r="N2075" i="8"/>
  <c r="N2097" i="8"/>
  <c r="N2063" i="8"/>
  <c r="N2066" i="8"/>
  <c r="N2020" i="8"/>
  <c r="N2047" i="8"/>
  <c r="N2105" i="8"/>
  <c r="N2144" i="8"/>
  <c r="N2137" i="8"/>
  <c r="N2065" i="8"/>
  <c r="N2143" i="8"/>
  <c r="N2106" i="8"/>
  <c r="N2053" i="8"/>
  <c r="N2140" i="8"/>
  <c r="N2033" i="8"/>
  <c r="N2025" i="8"/>
  <c r="N2102" i="8"/>
  <c r="N2080" i="8"/>
  <c r="N2088" i="8"/>
  <c r="N2059" i="8"/>
  <c r="N2085" i="8"/>
  <c r="N2100" i="8"/>
  <c r="N2108" i="8"/>
  <c r="N2133" i="8"/>
  <c r="N2089" i="8"/>
  <c r="N2120" i="8"/>
  <c r="N2045" i="8"/>
  <c r="N2026" i="8"/>
  <c r="N2022" i="8"/>
  <c r="N2123" i="8"/>
  <c r="N2060" i="8"/>
  <c r="N2096" i="8"/>
  <c r="N2084" i="8"/>
  <c r="N2142" i="8"/>
  <c r="N2064" i="8"/>
  <c r="N2101" i="8"/>
  <c r="N2126" i="8"/>
  <c r="N2127" i="8"/>
  <c r="N2103" i="8"/>
  <c r="N2032" i="8"/>
  <c r="N2037" i="8"/>
  <c r="N2135" i="8"/>
  <c r="N2031" i="8"/>
  <c r="N2078" i="8"/>
  <c r="N2125" i="8"/>
  <c r="N2021" i="8"/>
  <c r="N2136" i="8"/>
  <c r="N2038" i="8"/>
  <c r="N2029" i="8"/>
  <c r="N2055" i="8"/>
  <c r="N2131" i="8"/>
  <c r="N2098" i="8"/>
  <c r="N2077" i="8"/>
  <c r="N2094" i="8"/>
  <c r="N2068" i="8"/>
  <c r="N2129" i="8"/>
  <c r="N2027" i="8"/>
  <c r="N2070" i="8"/>
  <c r="N2036" i="8"/>
  <c r="N2139" i="8"/>
  <c r="N2130" i="8"/>
  <c r="N2115" i="8"/>
  <c r="N2124" i="8"/>
  <c r="N2074" i="8"/>
  <c r="N2023" i="8"/>
  <c r="N2121" i="8"/>
  <c r="N2069" i="8"/>
  <c r="N2043" i="8"/>
  <c r="N2052" i="8"/>
  <c r="N2090" i="8"/>
  <c r="N2110" i="8"/>
  <c r="N2041" i="8"/>
  <c r="N2062" i="8"/>
  <c r="N2122" i="8"/>
  <c r="N2116" i="8"/>
  <c r="N2119" i="8"/>
  <c r="N2081" i="8"/>
  <c r="N2092" i="8"/>
  <c r="N2024" i="8"/>
  <c r="N2134" i="8"/>
  <c r="N2079" i="8"/>
  <c r="N2054" i="8"/>
  <c r="N2083" i="8"/>
  <c r="N2049" i="8"/>
  <c r="N2086" i="8"/>
  <c r="N2091" i="8"/>
  <c r="N2111" i="8"/>
  <c r="G610" i="11"/>
  <c r="N1938" i="8" l="1"/>
  <c r="N2002" i="8"/>
  <c r="N1924" i="8"/>
  <c r="N2013" i="8"/>
  <c r="N1895" i="8"/>
  <c r="N1923" i="8"/>
  <c r="N1930" i="8"/>
  <c r="N1991" i="8"/>
  <c r="N1981" i="8"/>
  <c r="N1967" i="8"/>
  <c r="N1900" i="8"/>
  <c r="N1932" i="8"/>
  <c r="N1894" i="8"/>
  <c r="N1889" i="8"/>
  <c r="N1955" i="8"/>
  <c r="N2012" i="8"/>
  <c r="N1897" i="8"/>
  <c r="N1952" i="8"/>
  <c r="N1939" i="8"/>
  <c r="N2007" i="8"/>
  <c r="N1925" i="8"/>
  <c r="N1888" i="8"/>
  <c r="N2001" i="8"/>
  <c r="N1914" i="8"/>
  <c r="N1973" i="8"/>
  <c r="N1960" i="8"/>
  <c r="N1905" i="8"/>
  <c r="N1983" i="8"/>
  <c r="N1970" i="8"/>
  <c r="N1995" i="8"/>
  <c r="N2011" i="8"/>
  <c r="N1965" i="8"/>
  <c r="N1920" i="8"/>
  <c r="N1917" i="8"/>
  <c r="N1968" i="8"/>
  <c r="N1910" i="8"/>
  <c r="N1974" i="8"/>
  <c r="N1921" i="8"/>
  <c r="N1907" i="8"/>
  <c r="N1896" i="8"/>
  <c r="N1941" i="8"/>
  <c r="N1913" i="8"/>
  <c r="N1994" i="8"/>
  <c r="N1899" i="8"/>
  <c r="N1928" i="8"/>
  <c r="N1902" i="8"/>
  <c r="N1911" i="8"/>
  <c r="N2004" i="8"/>
  <c r="N2010" i="8"/>
  <c r="N1971" i="8"/>
  <c r="N1954" i="8"/>
  <c r="N2009" i="8"/>
  <c r="N1953" i="8"/>
  <c r="N1944" i="8"/>
  <c r="N1997" i="8"/>
  <c r="N1892" i="8"/>
  <c r="N1904" i="8"/>
  <c r="N1919" i="8"/>
  <c r="N1993" i="8"/>
  <c r="N1988" i="8"/>
  <c r="N1927" i="8"/>
  <c r="N1946" i="8"/>
  <c r="N1957" i="8"/>
  <c r="N1999" i="8"/>
  <c r="N1969" i="8"/>
  <c r="N1963" i="8"/>
  <c r="N1977" i="8"/>
  <c r="N1893" i="8"/>
  <c r="N1886" i="8"/>
  <c r="N1948" i="8"/>
  <c r="N1964" i="8"/>
  <c r="N1903" i="8"/>
  <c r="N2000" i="8"/>
  <c r="N1933" i="8"/>
  <c r="N2008" i="8"/>
  <c r="N1912" i="8"/>
  <c r="N1976" i="8"/>
  <c r="N1978" i="8"/>
  <c r="N2005" i="8"/>
  <c r="N1985" i="8"/>
  <c r="N1909" i="8"/>
  <c r="N1935" i="8"/>
  <c r="N2006" i="8"/>
  <c r="N1887" i="8"/>
  <c r="N1947" i="8"/>
  <c r="N1980" i="8"/>
  <c r="N1898" i="8"/>
  <c r="N1996" i="8"/>
  <c r="N1918" i="8"/>
  <c r="N1908" i="8"/>
  <c r="N1916" i="8"/>
  <c r="N1975" i="8"/>
  <c r="N1940" i="8"/>
  <c r="N1945" i="8"/>
  <c r="N1931" i="8"/>
  <c r="N1959" i="8"/>
  <c r="N1986" i="8"/>
  <c r="N1891" i="8"/>
  <c r="N1922" i="8"/>
  <c r="N1890" i="8"/>
  <c r="N2003" i="8"/>
  <c r="N1984" i="8"/>
  <c r="N1979" i="8"/>
  <c r="N1989" i="8"/>
  <c r="N1961" i="8"/>
  <c r="N1926" i="8"/>
  <c r="N1992" i="8"/>
  <c r="N1929" i="8"/>
  <c r="N1934" i="8"/>
  <c r="N1942" i="8"/>
  <c r="N1966" i="8"/>
  <c r="N1956" i="8"/>
  <c r="N1950" i="8"/>
  <c r="N1937" i="8"/>
  <c r="N1987" i="8"/>
  <c r="N1972" i="8"/>
  <c r="N1982" i="8"/>
  <c r="N1962" i="8"/>
  <c r="N1958" i="8"/>
  <c r="N1901" i="8"/>
  <c r="N1998" i="8"/>
  <c r="N1915" i="8"/>
  <c r="N1943" i="8"/>
  <c r="N1951" i="8"/>
  <c r="N1949" i="8"/>
  <c r="N1936" i="8"/>
  <c r="N1906" i="8"/>
  <c r="N1990" i="8"/>
  <c r="M648" i="15" l="1"/>
  <c r="M647" i="15"/>
  <c r="M646" i="15"/>
  <c r="M644" i="15"/>
  <c r="M645" i="15"/>
  <c r="N648" i="15"/>
  <c r="N647" i="15"/>
  <c r="N646" i="15"/>
  <c r="N645" i="15"/>
  <c r="N644" i="15"/>
  <c r="F648" i="15"/>
  <c r="F647" i="15"/>
  <c r="F646" i="15"/>
  <c r="F645" i="15"/>
  <c r="F644" i="15"/>
  <c r="E648" i="15"/>
  <c r="E647" i="15"/>
  <c r="E646" i="15"/>
  <c r="E645" i="15"/>
  <c r="E644" i="15"/>
  <c r="N588" i="15"/>
  <c r="N587" i="15"/>
  <c r="N586" i="15"/>
  <c r="N585" i="15"/>
  <c r="N584" i="15"/>
  <c r="M588" i="15"/>
  <c r="M587" i="15"/>
  <c r="M586" i="15"/>
  <c r="M585" i="15"/>
  <c r="M584" i="15"/>
  <c r="F588" i="15"/>
  <c r="F587" i="15"/>
  <c r="F586" i="15"/>
  <c r="F585" i="15"/>
  <c r="F584" i="15"/>
  <c r="E588" i="15"/>
  <c r="E587" i="15"/>
  <c r="E586" i="15"/>
  <c r="E585" i="15"/>
  <c r="E584" i="15"/>
  <c r="N528" i="15"/>
  <c r="N527" i="15"/>
  <c r="N526" i="15"/>
  <c r="N525" i="15"/>
  <c r="N524" i="15"/>
  <c r="M528" i="15"/>
  <c r="M527" i="15"/>
  <c r="M526" i="15"/>
  <c r="M525" i="15"/>
  <c r="M524" i="15"/>
  <c r="F528" i="15"/>
  <c r="F527" i="15"/>
  <c r="F526" i="15"/>
  <c r="F525" i="15"/>
  <c r="F524" i="15"/>
  <c r="E528" i="15"/>
  <c r="E527" i="15"/>
  <c r="E526" i="15"/>
  <c r="E525" i="15"/>
  <c r="E524" i="15"/>
  <c r="N468" i="15"/>
  <c r="N467" i="15"/>
  <c r="N466" i="15"/>
  <c r="N465" i="15"/>
  <c r="N464" i="15"/>
  <c r="M468" i="15"/>
  <c r="M467" i="15"/>
  <c r="M466" i="15"/>
  <c r="M465" i="15"/>
  <c r="M464" i="15"/>
  <c r="F468" i="15"/>
  <c r="F467" i="15"/>
  <c r="F466" i="15"/>
  <c r="F465" i="15"/>
  <c r="F464" i="15"/>
  <c r="E468" i="15"/>
  <c r="E467" i="15"/>
  <c r="E466" i="15"/>
  <c r="E465" i="15"/>
  <c r="E464" i="15"/>
  <c r="N348" i="15"/>
  <c r="N347" i="15"/>
  <c r="N346" i="15"/>
  <c r="N345" i="15"/>
  <c r="N344" i="15"/>
  <c r="M348" i="15"/>
  <c r="M347" i="15"/>
  <c r="M346" i="15"/>
  <c r="M345" i="15"/>
  <c r="M344" i="15"/>
  <c r="F348" i="15"/>
  <c r="F347" i="15"/>
  <c r="F346" i="15"/>
  <c r="F345" i="15"/>
  <c r="F344" i="15"/>
  <c r="E348" i="15"/>
  <c r="E347" i="15"/>
  <c r="E346" i="15"/>
  <c r="E345" i="15"/>
  <c r="E344" i="15"/>
  <c r="N288" i="15"/>
  <c r="N287" i="15"/>
  <c r="N286" i="15"/>
  <c r="N285" i="15"/>
  <c r="N284" i="15"/>
  <c r="M288" i="15"/>
  <c r="M287" i="15"/>
  <c r="M286" i="15"/>
  <c r="M285" i="15"/>
  <c r="M284" i="15"/>
  <c r="F288" i="15"/>
  <c r="F287" i="15"/>
  <c r="F286" i="15"/>
  <c r="F285" i="15"/>
  <c r="F284" i="15"/>
  <c r="E288" i="15"/>
  <c r="E287" i="15"/>
  <c r="E286" i="15"/>
  <c r="E285" i="15"/>
  <c r="E284" i="15"/>
  <c r="N408" i="15"/>
  <c r="N407" i="15"/>
  <c r="N406" i="15"/>
  <c r="N405" i="15"/>
  <c r="N404" i="15"/>
  <c r="M408" i="15"/>
  <c r="M407" i="15"/>
  <c r="M406" i="15"/>
  <c r="M405" i="15"/>
  <c r="M404" i="15"/>
  <c r="F408" i="15"/>
  <c r="F407" i="15"/>
  <c r="F406" i="15"/>
  <c r="F405" i="15"/>
  <c r="F404" i="15"/>
  <c r="E408" i="15"/>
  <c r="E407" i="15"/>
  <c r="E406" i="15"/>
  <c r="E405" i="15"/>
  <c r="E404" i="15"/>
  <c r="N228" i="15"/>
  <c r="N227" i="15"/>
  <c r="N226" i="15"/>
  <c r="N225" i="15"/>
  <c r="N224" i="15"/>
  <c r="M228" i="15"/>
  <c r="M227" i="15"/>
  <c r="M226" i="15"/>
  <c r="M225" i="15"/>
  <c r="M224" i="15"/>
  <c r="F228" i="15"/>
  <c r="F227" i="15"/>
  <c r="F226" i="15"/>
  <c r="F225" i="15"/>
  <c r="F224" i="15"/>
  <c r="E228" i="15"/>
  <c r="E227" i="15"/>
  <c r="E226" i="15"/>
  <c r="E225" i="15"/>
  <c r="E224" i="15"/>
  <c r="N168" i="15"/>
  <c r="N167" i="15"/>
  <c r="N166" i="15"/>
  <c r="N165" i="15"/>
  <c r="N164" i="15"/>
  <c r="M168" i="15"/>
  <c r="M167" i="15"/>
  <c r="M166" i="15"/>
  <c r="M165" i="15"/>
  <c r="M164" i="15"/>
  <c r="F168" i="15"/>
  <c r="F167" i="15"/>
  <c r="F166" i="15"/>
  <c r="F165" i="15"/>
  <c r="F164" i="15"/>
  <c r="E168" i="15"/>
  <c r="E167" i="15"/>
  <c r="E166" i="15"/>
  <c r="E165" i="15"/>
  <c r="E164" i="15"/>
  <c r="N108" i="15"/>
  <c r="N107" i="15"/>
  <c r="N106" i="15"/>
  <c r="N105" i="15"/>
  <c r="N104" i="15"/>
  <c r="M108" i="15"/>
  <c r="M107" i="15"/>
  <c r="M106" i="15"/>
  <c r="M105" i="15"/>
  <c r="M104" i="15"/>
  <c r="F108" i="15"/>
  <c r="F107" i="15"/>
  <c r="F106" i="15"/>
  <c r="F105" i="15"/>
  <c r="F104" i="15"/>
  <c r="E108" i="15"/>
  <c r="E107" i="15"/>
  <c r="E106" i="15"/>
  <c r="E105" i="15"/>
  <c r="E104" i="15"/>
  <c r="L277" i="1"/>
  <c r="M277" i="1"/>
  <c r="N277" i="1"/>
  <c r="N1807" i="8" l="1"/>
  <c r="N1864" i="8"/>
  <c r="N1786" i="8"/>
  <c r="N1877" i="8"/>
  <c r="N1784" i="8"/>
  <c r="N1806" i="8"/>
  <c r="N1775" i="8"/>
  <c r="N1853" i="8"/>
  <c r="N1856" i="8"/>
  <c r="N1832" i="8"/>
  <c r="N1789" i="8"/>
  <c r="N1783" i="8"/>
  <c r="N1770" i="8"/>
  <c r="N1765" i="8"/>
  <c r="N1803" i="8"/>
  <c r="N1867" i="8"/>
  <c r="N1759" i="8"/>
  <c r="N1768" i="8"/>
  <c r="N1791" i="8"/>
  <c r="N1830" i="8"/>
  <c r="N1776" i="8"/>
  <c r="N1764" i="8"/>
  <c r="N1835" i="8"/>
  <c r="N1829" i="8"/>
  <c r="N1861" i="8"/>
  <c r="N1878" i="8"/>
  <c r="N1801" i="8"/>
  <c r="N1865" i="8"/>
  <c r="N1840" i="8"/>
  <c r="N1824" i="8"/>
  <c r="N1875" i="8"/>
  <c r="N1851" i="8"/>
  <c r="N1804" i="8"/>
  <c r="N1805" i="8"/>
  <c r="N1831" i="8"/>
  <c r="N1797" i="8"/>
  <c r="N1852" i="8"/>
  <c r="N1809" i="8"/>
  <c r="N1773" i="8"/>
  <c r="N1769" i="8"/>
  <c r="N1818" i="8"/>
  <c r="N1826" i="8"/>
  <c r="N1839" i="8"/>
  <c r="N1781" i="8"/>
  <c r="N1779" i="8"/>
  <c r="N1754" i="8"/>
  <c r="N1778" i="8"/>
  <c r="N1846" i="8"/>
  <c r="N1879" i="8"/>
  <c r="N1874" i="8"/>
  <c r="N1792" i="8"/>
  <c r="N1869" i="8"/>
  <c r="N1811" i="8"/>
  <c r="N1787" i="8"/>
  <c r="N1873" i="8"/>
  <c r="N1760" i="8"/>
  <c r="N1758" i="8"/>
  <c r="N1795" i="8"/>
  <c r="N1833" i="8"/>
  <c r="N1838" i="8"/>
  <c r="N1788" i="8"/>
  <c r="N1808" i="8"/>
  <c r="N1841" i="8"/>
  <c r="N1850" i="8"/>
  <c r="N1854" i="8"/>
  <c r="N1821" i="8"/>
  <c r="N1857" i="8"/>
  <c r="N1757" i="8"/>
  <c r="N1753" i="8"/>
  <c r="N1763" i="8"/>
  <c r="N1834" i="8"/>
  <c r="N1782" i="8"/>
  <c r="N1842" i="8"/>
  <c r="N1800" i="8"/>
  <c r="N1871" i="8"/>
  <c r="N1793" i="8"/>
  <c r="N1858" i="8"/>
  <c r="N1843" i="8"/>
  <c r="N1870" i="8"/>
  <c r="N1849" i="8"/>
  <c r="N1767" i="8"/>
  <c r="N1771" i="8"/>
  <c r="N1828" i="8"/>
  <c r="N1756" i="8"/>
  <c r="N1812" i="8"/>
  <c r="N1847" i="8"/>
  <c r="N1766" i="8"/>
  <c r="N1876" i="8"/>
  <c r="N1790" i="8"/>
  <c r="N1755" i="8"/>
  <c r="N1799" i="8"/>
  <c r="N1855" i="8"/>
  <c r="N1827" i="8"/>
  <c r="N1802" i="8"/>
  <c r="N1817" i="8"/>
  <c r="N1816" i="8"/>
  <c r="N1844" i="8"/>
  <c r="N1752" i="8"/>
  <c r="N1810" i="8"/>
  <c r="N1774" i="8"/>
  <c r="N1845" i="8"/>
  <c r="N1872" i="8"/>
  <c r="N1859" i="8"/>
  <c r="N1866" i="8"/>
  <c r="N1819" i="8"/>
  <c r="N1762" i="8"/>
  <c r="N1863" i="8"/>
  <c r="N1813" i="8"/>
  <c r="N1772" i="8"/>
  <c r="N1780" i="8"/>
  <c r="N1823" i="8"/>
  <c r="N1815" i="8"/>
  <c r="N1777" i="8"/>
  <c r="N1798" i="8"/>
  <c r="N1825" i="8"/>
  <c r="N1848" i="8"/>
  <c r="N1868" i="8"/>
  <c r="N1820" i="8"/>
  <c r="N1837" i="8"/>
  <c r="N1761" i="8"/>
  <c r="N1860" i="8"/>
  <c r="N1794" i="8"/>
  <c r="N1796" i="8"/>
  <c r="N1814" i="8"/>
  <c r="N1785" i="8"/>
  <c r="N1822" i="8"/>
  <c r="N1836" i="8"/>
  <c r="N1862" i="8"/>
  <c r="N1681" i="8" l="1"/>
  <c r="N1704" i="8"/>
  <c r="N1637" i="8"/>
  <c r="N1745" i="8"/>
  <c r="N1652" i="8"/>
  <c r="N1669" i="8"/>
  <c r="N1642" i="8"/>
  <c r="N1718" i="8"/>
  <c r="N1736" i="8"/>
  <c r="N1668" i="8"/>
  <c r="N1665" i="8"/>
  <c r="N1671" i="8"/>
  <c r="N1632" i="8"/>
  <c r="N1636" i="8"/>
  <c r="N1698" i="8"/>
  <c r="N1744" i="8"/>
  <c r="N1653" i="8"/>
  <c r="N1631" i="8"/>
  <c r="N1684" i="8"/>
  <c r="N1677" i="8"/>
  <c r="N1650" i="8"/>
  <c r="N1626" i="8"/>
  <c r="N1688" i="8"/>
  <c r="N1705" i="8"/>
  <c r="N1721" i="8"/>
  <c r="N1727" i="8"/>
  <c r="N1663" i="8"/>
  <c r="N1735" i="8"/>
  <c r="N1679" i="8"/>
  <c r="N1716" i="8"/>
  <c r="N1743" i="8"/>
  <c r="N1691" i="8"/>
  <c r="N1683" i="8"/>
  <c r="N1670" i="8"/>
  <c r="N1712" i="8"/>
  <c r="N1680" i="8"/>
  <c r="N1689" i="8"/>
  <c r="N1673" i="8"/>
  <c r="N1655" i="8"/>
  <c r="N1628" i="8"/>
  <c r="N1713" i="8"/>
  <c r="N1723" i="8"/>
  <c r="N1697" i="8"/>
  <c r="N1657" i="8"/>
  <c r="N1648" i="8"/>
  <c r="N1619" i="8"/>
  <c r="N1639" i="8"/>
  <c r="N1717" i="8"/>
  <c r="N1742" i="8"/>
  <c r="N1719" i="8"/>
  <c r="N1660" i="8"/>
  <c r="N1741" i="8"/>
  <c r="N1707" i="8"/>
  <c r="N1644" i="8"/>
  <c r="N1729" i="8"/>
  <c r="N1647" i="8"/>
  <c r="N1635" i="8"/>
  <c r="N1702" i="8"/>
  <c r="N1694" i="8"/>
  <c r="N1695" i="8"/>
  <c r="N1643" i="8"/>
  <c r="N1674" i="8"/>
  <c r="N1686" i="8"/>
  <c r="N1696" i="8"/>
  <c r="N1726" i="8"/>
  <c r="N1699" i="8"/>
  <c r="N1720" i="8"/>
  <c r="N1621" i="8"/>
  <c r="N1627" i="8"/>
  <c r="N1623" i="8"/>
  <c r="N1667" i="8"/>
  <c r="N1645" i="8"/>
  <c r="N1709" i="8"/>
  <c r="N1678" i="8"/>
  <c r="N1740" i="8"/>
  <c r="N1672" i="8"/>
  <c r="N1725" i="8"/>
  <c r="N1722" i="8"/>
  <c r="N1734" i="8"/>
  <c r="N1711" i="8"/>
  <c r="N1634" i="8"/>
  <c r="N1620" i="8"/>
  <c r="N1706" i="8"/>
  <c r="N1629" i="8"/>
  <c r="N1659" i="8"/>
  <c r="N1728" i="8"/>
  <c r="N1633" i="8"/>
  <c r="N1710" i="8"/>
  <c r="N1646" i="8"/>
  <c r="N1624" i="8"/>
  <c r="N1666" i="8"/>
  <c r="N1732" i="8"/>
  <c r="N1693" i="8"/>
  <c r="N1658" i="8"/>
  <c r="N1692" i="8"/>
  <c r="N1661" i="8"/>
  <c r="N1724" i="8"/>
  <c r="N1630" i="8"/>
  <c r="N1675" i="8"/>
  <c r="N1656" i="8"/>
  <c r="N1737" i="8"/>
  <c r="N1738" i="8"/>
  <c r="N1701" i="8"/>
  <c r="N1733" i="8"/>
  <c r="N1687" i="8"/>
  <c r="N1622" i="8"/>
  <c r="N1730" i="8"/>
  <c r="N1662" i="8"/>
  <c r="N1654" i="8"/>
  <c r="N1640" i="8"/>
  <c r="N1676" i="8"/>
  <c r="N1690" i="8"/>
  <c r="N1625" i="8"/>
  <c r="N1649" i="8"/>
  <c r="N1714" i="8"/>
  <c r="N1715" i="8"/>
  <c r="N1703" i="8"/>
  <c r="N1708" i="8"/>
  <c r="N1685" i="8"/>
  <c r="N1618" i="8"/>
  <c r="N1731" i="8"/>
  <c r="N1682" i="8"/>
  <c r="N1664" i="8"/>
  <c r="N1651" i="8"/>
  <c r="N1638" i="8"/>
  <c r="N1641" i="8"/>
  <c r="N1739" i="8"/>
  <c r="N1700" i="8"/>
  <c r="G609" i="11"/>
  <c r="V641" i="15" l="1"/>
  <c r="V640" i="15"/>
  <c r="V639" i="15"/>
  <c r="V638" i="15"/>
  <c r="V637" i="15"/>
  <c r="U641" i="15"/>
  <c r="U640" i="15"/>
  <c r="U639" i="15"/>
  <c r="U638" i="15"/>
  <c r="U637" i="15"/>
  <c r="N641" i="15"/>
  <c r="N640" i="15"/>
  <c r="N639" i="15"/>
  <c r="N638" i="15"/>
  <c r="N637" i="15"/>
  <c r="M641" i="15"/>
  <c r="M640" i="15"/>
  <c r="M639" i="15"/>
  <c r="M638" i="15"/>
  <c r="M637" i="15"/>
  <c r="F641" i="15"/>
  <c r="F640" i="15"/>
  <c r="F639" i="15"/>
  <c r="F638" i="15"/>
  <c r="F637" i="15"/>
  <c r="E641" i="15"/>
  <c r="E640" i="15"/>
  <c r="E639" i="15"/>
  <c r="E638" i="15"/>
  <c r="E637" i="15"/>
  <c r="V634" i="15"/>
  <c r="V633" i="15"/>
  <c r="V632" i="15"/>
  <c r="V631" i="15"/>
  <c r="V630" i="15"/>
  <c r="U634" i="15"/>
  <c r="U633" i="15"/>
  <c r="U632" i="15"/>
  <c r="U631" i="15"/>
  <c r="U630" i="15"/>
  <c r="V581" i="15"/>
  <c r="V580" i="15"/>
  <c r="V579" i="15"/>
  <c r="V578" i="15"/>
  <c r="V577" i="15"/>
  <c r="U581" i="15"/>
  <c r="U580" i="15"/>
  <c r="U579" i="15"/>
  <c r="U578" i="15"/>
  <c r="U577" i="15"/>
  <c r="N581" i="15"/>
  <c r="N580" i="15"/>
  <c r="N579" i="15"/>
  <c r="N578" i="15"/>
  <c r="N577" i="15"/>
  <c r="M581" i="15"/>
  <c r="M580" i="15"/>
  <c r="M579" i="15"/>
  <c r="M578" i="15"/>
  <c r="M577" i="15"/>
  <c r="F581" i="15"/>
  <c r="F580" i="15"/>
  <c r="F579" i="15"/>
  <c r="F578" i="15"/>
  <c r="F577" i="15"/>
  <c r="E581" i="15"/>
  <c r="E580" i="15"/>
  <c r="E579" i="15"/>
  <c r="E578" i="15"/>
  <c r="E577" i="15"/>
  <c r="V574" i="15"/>
  <c r="V573" i="15"/>
  <c r="V572" i="15"/>
  <c r="V571" i="15"/>
  <c r="V570" i="15"/>
  <c r="U574" i="15"/>
  <c r="U573" i="15"/>
  <c r="U572" i="15"/>
  <c r="U571" i="15"/>
  <c r="U570" i="15"/>
  <c r="V521" i="15"/>
  <c r="V520" i="15"/>
  <c r="V519" i="15"/>
  <c r="V518" i="15"/>
  <c r="V517" i="15"/>
  <c r="U521" i="15"/>
  <c r="U520" i="15"/>
  <c r="U519" i="15"/>
  <c r="U518" i="15"/>
  <c r="U517" i="15"/>
  <c r="N521" i="15"/>
  <c r="N520" i="15"/>
  <c r="N519" i="15"/>
  <c r="N518" i="15"/>
  <c r="N517" i="15"/>
  <c r="M521" i="15"/>
  <c r="M520" i="15"/>
  <c r="M519" i="15"/>
  <c r="M518" i="15"/>
  <c r="M517" i="15"/>
  <c r="F521" i="15"/>
  <c r="F520" i="15"/>
  <c r="F519" i="15"/>
  <c r="F518" i="15"/>
  <c r="F517" i="15"/>
  <c r="E521" i="15"/>
  <c r="E520" i="15"/>
  <c r="E519" i="15"/>
  <c r="E518" i="15"/>
  <c r="E517" i="15"/>
  <c r="V514" i="15"/>
  <c r="V513" i="15"/>
  <c r="V512" i="15"/>
  <c r="V511" i="15"/>
  <c r="V510" i="15"/>
  <c r="U514" i="15"/>
  <c r="U513" i="15"/>
  <c r="U512" i="15"/>
  <c r="U511" i="15"/>
  <c r="U510" i="15"/>
  <c r="V461" i="15"/>
  <c r="V460" i="15"/>
  <c r="V459" i="15"/>
  <c r="V458" i="15"/>
  <c r="V457" i="15"/>
  <c r="U461" i="15"/>
  <c r="U460" i="15"/>
  <c r="U459" i="15"/>
  <c r="U458" i="15"/>
  <c r="U457" i="15"/>
  <c r="V454" i="15"/>
  <c r="V453" i="15"/>
  <c r="V452" i="15"/>
  <c r="V451" i="15"/>
  <c r="U454" i="15"/>
  <c r="U453" i="15"/>
  <c r="U452" i="15"/>
  <c r="U451" i="15"/>
  <c r="U450" i="15"/>
  <c r="V450" i="15"/>
  <c r="V341" i="15"/>
  <c r="V340" i="15"/>
  <c r="V339" i="15"/>
  <c r="V338" i="15"/>
  <c r="V337" i="15"/>
  <c r="U341" i="15"/>
  <c r="U340" i="15"/>
  <c r="U339" i="15"/>
  <c r="U338" i="15"/>
  <c r="U337" i="15"/>
  <c r="N341" i="15"/>
  <c r="N340" i="15"/>
  <c r="N339" i="15"/>
  <c r="N338" i="15"/>
  <c r="N337" i="15"/>
  <c r="M341" i="15"/>
  <c r="M340" i="15"/>
  <c r="M339" i="15"/>
  <c r="M338" i="15"/>
  <c r="M337" i="15"/>
  <c r="F341" i="15"/>
  <c r="F340" i="15"/>
  <c r="F339" i="15"/>
  <c r="F338" i="15"/>
  <c r="F337" i="15"/>
  <c r="E341" i="15"/>
  <c r="E340" i="15"/>
  <c r="E339" i="15"/>
  <c r="E338" i="15"/>
  <c r="E337" i="15"/>
  <c r="V334" i="15"/>
  <c r="V333" i="15"/>
  <c r="V332" i="15"/>
  <c r="V331" i="15"/>
  <c r="V330" i="15"/>
  <c r="U334" i="15"/>
  <c r="U333" i="15"/>
  <c r="U332" i="15"/>
  <c r="U331" i="15"/>
  <c r="U330" i="15"/>
  <c r="V281" i="15"/>
  <c r="V280" i="15"/>
  <c r="V279" i="15"/>
  <c r="V278" i="15"/>
  <c r="V277" i="15"/>
  <c r="U281" i="15"/>
  <c r="U280" i="15"/>
  <c r="U279" i="15"/>
  <c r="U278" i="15"/>
  <c r="U277" i="15"/>
  <c r="N281" i="15"/>
  <c r="N280" i="15"/>
  <c r="N279" i="15"/>
  <c r="N278" i="15"/>
  <c r="N277" i="15"/>
  <c r="M281" i="15"/>
  <c r="M280" i="15"/>
  <c r="M279" i="15"/>
  <c r="M278" i="15"/>
  <c r="M277" i="15"/>
  <c r="F281" i="15"/>
  <c r="F280" i="15"/>
  <c r="F279" i="15"/>
  <c r="F278" i="15"/>
  <c r="F277" i="15"/>
  <c r="E281" i="15"/>
  <c r="E280" i="15"/>
  <c r="E279" i="15"/>
  <c r="E278" i="15"/>
  <c r="E277" i="15"/>
  <c r="V274" i="15"/>
  <c r="V273" i="15"/>
  <c r="V272" i="15"/>
  <c r="V271" i="15"/>
  <c r="V270" i="15"/>
  <c r="U274" i="15"/>
  <c r="U273" i="15"/>
  <c r="U272" i="15"/>
  <c r="U271" i="15"/>
  <c r="U270" i="15"/>
  <c r="V161" i="15"/>
  <c r="V160" i="15"/>
  <c r="V159" i="15"/>
  <c r="V158" i="15"/>
  <c r="V157" i="15"/>
  <c r="U161" i="15"/>
  <c r="U160" i="15"/>
  <c r="U159" i="15"/>
  <c r="U158" i="15"/>
  <c r="U157" i="15"/>
  <c r="N161" i="15"/>
  <c r="N160" i="15"/>
  <c r="N159" i="15"/>
  <c r="N158" i="15"/>
  <c r="N157" i="15"/>
  <c r="M161" i="15"/>
  <c r="M160" i="15"/>
  <c r="M159" i="15"/>
  <c r="M158" i="15"/>
  <c r="M157" i="15"/>
  <c r="F161" i="15"/>
  <c r="F160" i="15"/>
  <c r="F159" i="15"/>
  <c r="F158" i="15"/>
  <c r="F157" i="15"/>
  <c r="E161" i="15"/>
  <c r="E160" i="15"/>
  <c r="E159" i="15"/>
  <c r="E158" i="15"/>
  <c r="E157" i="15"/>
  <c r="V154" i="15"/>
  <c r="V153" i="15"/>
  <c r="V152" i="15"/>
  <c r="V151" i="15"/>
  <c r="V150" i="15"/>
  <c r="U154" i="15"/>
  <c r="U153" i="15"/>
  <c r="U152" i="15"/>
  <c r="U151" i="15"/>
  <c r="U150" i="15"/>
  <c r="V101" i="15"/>
  <c r="V100" i="15"/>
  <c r="V99" i="15"/>
  <c r="V98" i="15"/>
  <c r="V97" i="15"/>
  <c r="U101" i="15"/>
  <c r="U100" i="15"/>
  <c r="U99" i="15"/>
  <c r="U98" i="15"/>
  <c r="U97" i="15"/>
  <c r="N101" i="15"/>
  <c r="N100" i="15"/>
  <c r="N99" i="15"/>
  <c r="N98" i="15"/>
  <c r="N97" i="15"/>
  <c r="M101" i="15"/>
  <c r="M100" i="15"/>
  <c r="M99" i="15"/>
  <c r="M98" i="15"/>
  <c r="M97" i="15"/>
  <c r="F100" i="15"/>
  <c r="F99" i="15"/>
  <c r="F101" i="15"/>
  <c r="F98" i="15"/>
  <c r="F97" i="15"/>
  <c r="E101" i="15"/>
  <c r="E100" i="15"/>
  <c r="E99" i="15"/>
  <c r="E98" i="15"/>
  <c r="E97" i="15"/>
  <c r="V94" i="15"/>
  <c r="V93" i="15"/>
  <c r="V92" i="15"/>
  <c r="V91" i="15"/>
  <c r="V90" i="15"/>
  <c r="U94" i="15"/>
  <c r="U93" i="15"/>
  <c r="U92" i="15"/>
  <c r="U91" i="15"/>
  <c r="U90" i="15"/>
  <c r="V214" i="15"/>
  <c r="V213" i="15"/>
  <c r="V212" i="15"/>
  <c r="V211" i="15"/>
  <c r="V210" i="15"/>
  <c r="U214" i="15"/>
  <c r="U213" i="15"/>
  <c r="U212" i="15"/>
  <c r="U211" i="15"/>
  <c r="U210" i="15"/>
  <c r="V221" i="15"/>
  <c r="V220" i="15"/>
  <c r="V219" i="15"/>
  <c r="V218" i="15"/>
  <c r="V217" i="15"/>
  <c r="U221" i="15"/>
  <c r="U220" i="15"/>
  <c r="U219" i="15"/>
  <c r="U218" i="15"/>
  <c r="U217" i="15"/>
  <c r="V401" i="15"/>
  <c r="V400" i="15"/>
  <c r="V399" i="15"/>
  <c r="V398" i="15"/>
  <c r="V397" i="15"/>
  <c r="U401" i="15"/>
  <c r="U400" i="15"/>
  <c r="U399" i="15"/>
  <c r="U398" i="15"/>
  <c r="U397" i="15"/>
  <c r="V394" i="15"/>
  <c r="V393" i="15"/>
  <c r="V392" i="15"/>
  <c r="V391" i="15"/>
  <c r="V390" i="15"/>
  <c r="U394" i="15"/>
  <c r="U393" i="15"/>
  <c r="U392" i="15"/>
  <c r="U391" i="15"/>
  <c r="U390" i="15"/>
  <c r="N1271" i="8" l="1"/>
  <c r="N1337" i="8"/>
  <c r="N1252" i="8"/>
  <c r="N1343" i="8"/>
  <c r="N1241" i="8"/>
  <c r="N1280" i="8"/>
  <c r="N1261" i="8"/>
  <c r="N1315" i="8"/>
  <c r="N1309" i="8"/>
  <c r="N1296" i="8"/>
  <c r="N1227" i="8"/>
  <c r="N1269" i="8"/>
  <c r="N1226" i="8"/>
  <c r="N1234" i="8"/>
  <c r="N1254" i="8"/>
  <c r="N1342" i="8"/>
  <c r="N1230" i="8"/>
  <c r="N1259" i="8"/>
  <c r="N1255" i="8"/>
  <c r="N1319" i="8"/>
  <c r="N1275" i="8"/>
  <c r="N1218" i="8"/>
  <c r="N1334" i="8"/>
  <c r="N1262" i="8"/>
  <c r="N1314" i="8"/>
  <c r="N1317" i="8"/>
  <c r="N1248" i="8"/>
  <c r="N1302" i="8"/>
  <c r="N1286" i="8"/>
  <c r="N1282" i="8"/>
  <c r="N1341" i="8"/>
  <c r="N1291" i="8"/>
  <c r="N1256" i="8"/>
  <c r="N1243" i="8"/>
  <c r="N1313" i="8"/>
  <c r="N1237" i="8"/>
  <c r="N1303" i="8"/>
  <c r="N1273" i="8"/>
  <c r="N1242" i="8"/>
  <c r="N1221" i="8"/>
  <c r="N1274" i="8"/>
  <c r="N1238" i="8"/>
  <c r="N1311" i="8"/>
  <c r="N1225" i="8"/>
  <c r="N1236" i="8"/>
  <c r="N1231" i="8"/>
  <c r="N1245" i="8"/>
  <c r="N1299" i="8"/>
  <c r="N1340" i="8"/>
  <c r="N1328" i="8"/>
  <c r="N1293" i="8"/>
  <c r="N1339" i="8"/>
  <c r="N1281" i="8"/>
  <c r="N1285" i="8"/>
  <c r="N1324" i="8"/>
  <c r="N1220" i="8"/>
  <c r="N1223" i="8"/>
  <c r="N1283" i="8"/>
  <c r="N1329" i="8"/>
  <c r="N1312" i="8"/>
  <c r="N1244" i="8"/>
  <c r="N1267" i="8"/>
  <c r="N1290" i="8"/>
  <c r="N1310" i="8"/>
  <c r="N1326" i="8"/>
  <c r="N1287" i="8"/>
  <c r="N1318" i="8"/>
  <c r="N1224" i="8"/>
  <c r="N1216" i="8"/>
  <c r="N1257" i="8"/>
  <c r="N1305" i="8"/>
  <c r="N1240" i="8"/>
  <c r="N1306" i="8"/>
  <c r="N1253" i="8"/>
  <c r="N1338" i="8"/>
  <c r="N1260" i="8"/>
  <c r="N1330" i="8"/>
  <c r="N1301" i="8"/>
  <c r="N1336" i="8"/>
  <c r="N1331" i="8"/>
  <c r="N1232" i="8"/>
  <c r="N1276" i="8"/>
  <c r="N1327" i="8"/>
  <c r="N1219" i="8"/>
  <c r="N1307" i="8"/>
  <c r="N1297" i="8"/>
  <c r="N1228" i="8"/>
  <c r="N1316" i="8"/>
  <c r="N1247" i="8"/>
  <c r="N1229" i="8"/>
  <c r="N1235" i="8"/>
  <c r="N1300" i="8"/>
  <c r="N1277" i="8"/>
  <c r="N1249" i="8"/>
  <c r="N1270" i="8"/>
  <c r="N1288" i="8"/>
  <c r="N1308" i="8"/>
  <c r="N1217" i="8"/>
  <c r="N1263" i="8"/>
  <c r="N1222" i="8"/>
  <c r="N1332" i="8"/>
  <c r="N1333" i="8"/>
  <c r="N1295" i="8"/>
  <c r="N1292" i="8"/>
  <c r="N1322" i="8"/>
  <c r="N1251" i="8"/>
  <c r="N1323" i="8"/>
  <c r="N1250" i="8"/>
  <c r="N1265" i="8"/>
  <c r="N1272" i="8"/>
  <c r="N1278" i="8"/>
  <c r="N1264" i="8"/>
  <c r="N1266" i="8"/>
  <c r="N1284" i="8"/>
  <c r="N1335" i="8"/>
  <c r="N1320" i="8"/>
  <c r="N1294" i="8"/>
  <c r="N1289" i="8"/>
  <c r="N1321" i="8"/>
  <c r="N1233" i="8"/>
  <c r="N1298" i="8"/>
  <c r="N1239" i="8"/>
  <c r="N1268" i="8"/>
  <c r="N1279" i="8"/>
  <c r="N1304" i="8"/>
  <c r="N1258" i="8"/>
  <c r="N1246" i="8"/>
  <c r="N1325" i="8"/>
  <c r="N1545" i="8" l="1"/>
  <c r="N1585" i="8"/>
  <c r="N1535" i="8"/>
  <c r="N1604" i="8"/>
  <c r="N1509" i="8"/>
  <c r="N1536" i="8"/>
  <c r="N1503" i="8"/>
  <c r="N1605" i="8"/>
  <c r="N1606" i="8"/>
  <c r="N1565" i="8"/>
  <c r="N1505" i="8"/>
  <c r="N1512" i="8"/>
  <c r="N1491" i="8"/>
  <c r="N1488" i="8"/>
  <c r="N1526" i="8"/>
  <c r="N1594" i="8"/>
  <c r="N1496" i="8"/>
  <c r="N1511" i="8"/>
  <c r="N1537" i="8"/>
  <c r="N1569" i="8"/>
  <c r="N1516" i="8"/>
  <c r="N1494" i="8"/>
  <c r="N1566" i="8"/>
  <c r="N1555" i="8"/>
  <c r="N1586" i="8"/>
  <c r="N1611" i="8"/>
  <c r="N1549" i="8"/>
  <c r="N1599" i="8"/>
  <c r="N1570" i="8"/>
  <c r="N1542" i="8"/>
  <c r="N1609" i="8"/>
  <c r="N1591" i="8"/>
  <c r="N1524" i="8"/>
  <c r="N1528" i="8"/>
  <c r="N1587" i="8"/>
  <c r="N1544" i="8"/>
  <c r="N1581" i="8"/>
  <c r="N1550" i="8"/>
  <c r="N1529" i="8"/>
  <c r="N1506" i="8"/>
  <c r="N1521" i="8"/>
  <c r="N1546" i="8"/>
  <c r="N1575" i="8"/>
  <c r="N1508" i="8"/>
  <c r="N1517" i="8"/>
  <c r="N1485" i="8"/>
  <c r="N1519" i="8"/>
  <c r="N1563" i="8"/>
  <c r="N1608" i="8"/>
  <c r="N1596" i="8"/>
  <c r="N1515" i="8"/>
  <c r="N1598" i="8"/>
  <c r="N1531" i="8"/>
  <c r="N1540" i="8"/>
  <c r="N1600" i="8"/>
  <c r="N1498" i="8"/>
  <c r="N1495" i="8"/>
  <c r="N1514" i="8"/>
  <c r="N1564" i="8"/>
  <c r="N1568" i="8"/>
  <c r="N1518" i="8"/>
  <c r="N1541" i="8"/>
  <c r="N1572" i="8"/>
  <c r="N1573" i="8"/>
  <c r="N1582" i="8"/>
  <c r="N1580" i="8"/>
  <c r="N1571" i="8"/>
  <c r="N1504" i="8"/>
  <c r="N1486" i="8"/>
  <c r="N1502" i="8"/>
  <c r="N1567" i="8"/>
  <c r="N1525" i="8"/>
  <c r="N1588" i="8"/>
  <c r="N1539" i="8"/>
  <c r="N1584" i="8"/>
  <c r="N1510" i="8"/>
  <c r="N1583" i="8"/>
  <c r="N1593" i="8"/>
  <c r="N1590" i="8"/>
  <c r="N1607" i="8"/>
  <c r="N1499" i="8"/>
  <c r="N1489" i="8"/>
  <c r="N1538" i="8"/>
  <c r="N1490" i="8"/>
  <c r="N1558" i="8"/>
  <c r="N1595" i="8"/>
  <c r="N1487" i="8"/>
  <c r="N1577" i="8"/>
  <c r="N1522" i="8"/>
  <c r="N1492" i="8"/>
  <c r="N1523" i="8"/>
  <c r="N1597" i="8"/>
  <c r="N1561" i="8"/>
  <c r="N1534" i="8"/>
  <c r="N1551" i="8"/>
  <c r="N1552" i="8"/>
  <c r="N1589" i="8"/>
  <c r="N1484" i="8"/>
  <c r="N1560" i="8"/>
  <c r="N1507" i="8"/>
  <c r="N1574" i="8"/>
  <c r="N1576" i="8"/>
  <c r="N1579" i="8"/>
  <c r="N1603" i="8"/>
  <c r="N1562" i="8"/>
  <c r="N1501" i="8"/>
  <c r="N1602" i="8"/>
  <c r="N1532" i="8"/>
  <c r="N1493" i="8"/>
  <c r="N1533" i="8"/>
  <c r="N1610" i="8"/>
  <c r="N1527" i="8"/>
  <c r="N1500" i="8"/>
  <c r="N1520" i="8"/>
  <c r="N1548" i="8"/>
  <c r="N1554" i="8"/>
  <c r="N1592" i="8"/>
  <c r="N1559" i="8"/>
  <c r="N1547" i="8"/>
  <c r="N1497" i="8"/>
  <c r="N1601" i="8"/>
  <c r="N1553" i="8"/>
  <c r="N1543" i="8"/>
  <c r="N1556" i="8"/>
  <c r="N1513" i="8"/>
  <c r="N1530" i="8"/>
  <c r="N1557" i="8"/>
  <c r="N1578" i="8"/>
  <c r="N461" i="15" l="1"/>
  <c r="N460" i="15"/>
  <c r="N459" i="15"/>
  <c r="N458" i="15"/>
  <c r="N457" i="15"/>
  <c r="M461" i="15"/>
  <c r="M460" i="15"/>
  <c r="M459" i="15"/>
  <c r="M458" i="15"/>
  <c r="M457" i="15"/>
  <c r="F461" i="15"/>
  <c r="F460" i="15"/>
  <c r="F459" i="15"/>
  <c r="F458" i="15"/>
  <c r="F457" i="15"/>
  <c r="E461" i="15"/>
  <c r="E460" i="15"/>
  <c r="E459" i="15"/>
  <c r="E458" i="15"/>
  <c r="E457" i="15"/>
  <c r="N221" i="15"/>
  <c r="N220" i="15"/>
  <c r="N219" i="15"/>
  <c r="N218" i="15"/>
  <c r="N217" i="15"/>
  <c r="M221" i="15"/>
  <c r="M220" i="15"/>
  <c r="M219" i="15"/>
  <c r="M218" i="15"/>
  <c r="M217" i="15"/>
  <c r="F221" i="15"/>
  <c r="F220" i="15"/>
  <c r="F219" i="15"/>
  <c r="F218" i="15"/>
  <c r="F217" i="15"/>
  <c r="E221" i="15"/>
  <c r="E220" i="15"/>
  <c r="E219" i="15"/>
  <c r="E218" i="15"/>
  <c r="E217" i="15"/>
  <c r="N401" i="15" l="1"/>
  <c r="N400" i="15"/>
  <c r="N399" i="15"/>
  <c r="N398" i="15"/>
  <c r="N397" i="15"/>
  <c r="M401" i="15"/>
  <c r="M400" i="15"/>
  <c r="M399" i="15"/>
  <c r="M398" i="15"/>
  <c r="M397" i="15"/>
  <c r="F401" i="15"/>
  <c r="F400" i="15"/>
  <c r="F399" i="15"/>
  <c r="F398" i="15"/>
  <c r="F397" i="15"/>
  <c r="E401" i="15" l="1"/>
  <c r="E400" i="15"/>
  <c r="E399" i="15"/>
  <c r="E398" i="15"/>
  <c r="E397" i="15"/>
  <c r="N1400" i="8"/>
  <c r="N1451" i="8"/>
  <c r="N1388" i="8"/>
  <c r="N1477" i="8"/>
  <c r="N1379" i="8"/>
  <c r="N1405" i="8"/>
  <c r="N1375" i="8"/>
  <c r="N1454" i="8"/>
  <c r="N1443" i="8"/>
  <c r="N1411" i="8"/>
  <c r="N1393" i="8"/>
  <c r="N1396" i="8"/>
  <c r="N1361" i="8"/>
  <c r="N1371" i="8"/>
  <c r="N1439" i="8"/>
  <c r="N1476" i="8"/>
  <c r="N1356" i="8"/>
  <c r="N1360" i="8"/>
  <c r="N1380" i="8"/>
  <c r="N1424" i="8"/>
  <c r="N1374" i="8"/>
  <c r="N1357" i="8"/>
  <c r="N1436" i="8"/>
  <c r="N1416" i="8"/>
  <c r="N1461" i="8"/>
  <c r="N1471" i="8"/>
  <c r="N1401" i="8"/>
  <c r="N1444" i="8"/>
  <c r="N1421" i="8"/>
  <c r="N1458" i="8"/>
  <c r="N1475" i="8"/>
  <c r="N1418" i="8"/>
  <c r="N1407" i="8"/>
  <c r="N1410" i="8"/>
  <c r="N1415" i="8"/>
  <c r="N1399" i="8"/>
  <c r="N1456" i="8"/>
  <c r="N1408" i="8"/>
  <c r="N1376" i="8"/>
  <c r="N1362" i="8"/>
  <c r="N1414" i="8"/>
  <c r="N1404" i="8"/>
  <c r="N1440" i="8"/>
  <c r="N1387" i="8"/>
  <c r="N1373" i="8"/>
  <c r="N1355" i="8"/>
  <c r="N1386" i="8"/>
  <c r="N1428" i="8"/>
  <c r="N1474" i="8"/>
  <c r="N1469" i="8"/>
  <c r="N1381" i="8"/>
  <c r="N1473" i="8"/>
  <c r="N1432" i="8"/>
  <c r="N1377" i="8"/>
  <c r="N1470" i="8"/>
  <c r="N1352" i="8"/>
  <c r="N1354" i="8"/>
  <c r="N1417" i="8"/>
  <c r="N1431" i="8"/>
  <c r="N1441" i="8"/>
  <c r="N1384" i="8"/>
  <c r="N1419" i="8"/>
  <c r="N1425" i="8"/>
  <c r="N1450" i="8"/>
  <c r="N1466" i="8"/>
  <c r="N1434" i="8"/>
  <c r="N1449" i="8"/>
  <c r="N1367" i="8"/>
  <c r="N1351" i="8"/>
  <c r="N1365" i="8"/>
  <c r="N1427" i="8"/>
  <c r="N1383" i="8"/>
  <c r="N1437" i="8"/>
  <c r="N1413" i="8"/>
  <c r="N1472" i="8"/>
  <c r="N1403" i="8"/>
  <c r="N1452" i="8"/>
  <c r="N1448" i="8"/>
  <c r="N1464" i="8"/>
  <c r="N1438" i="8"/>
  <c r="N1370" i="8"/>
  <c r="N1366" i="8"/>
  <c r="N1465" i="8"/>
  <c r="N1359" i="8"/>
  <c r="N1395" i="8"/>
  <c r="N1453" i="8"/>
  <c r="N1358" i="8"/>
  <c r="N1468" i="8"/>
  <c r="N1382" i="8"/>
  <c r="N1353" i="8"/>
  <c r="N1389" i="8"/>
  <c r="N1447" i="8"/>
  <c r="N1412" i="8"/>
  <c r="N1385" i="8"/>
  <c r="N1423" i="8"/>
  <c r="N1397" i="8"/>
  <c r="N1457" i="8"/>
  <c r="N1350" i="8"/>
  <c r="N1398" i="8"/>
  <c r="N1363" i="8"/>
  <c r="N1446" i="8"/>
  <c r="N1467" i="8"/>
  <c r="N1445" i="8"/>
  <c r="N1442" i="8"/>
  <c r="N1426" i="8"/>
  <c r="N1372" i="8"/>
  <c r="N1455" i="8"/>
  <c r="N1392" i="8"/>
  <c r="N1369" i="8"/>
  <c r="N1391" i="8"/>
  <c r="N1422" i="8"/>
  <c r="N1433" i="8"/>
  <c r="N1368" i="8"/>
  <c r="N1409" i="8"/>
  <c r="N1463" i="8"/>
  <c r="N1462" i="8"/>
  <c r="N1460" i="8"/>
  <c r="N1390" i="8"/>
  <c r="N1429" i="8"/>
  <c r="N1364" i="8"/>
  <c r="N1435" i="8"/>
  <c r="N1406" i="8"/>
  <c r="N1394" i="8"/>
  <c r="N1430" i="8"/>
  <c r="N1378" i="8"/>
  <c r="N1420" i="8"/>
  <c r="N1402" i="8"/>
  <c r="N1459" i="8"/>
  <c r="N1117" i="8" l="1"/>
  <c r="N1189" i="8"/>
  <c r="N1132" i="8"/>
  <c r="N1193" i="8"/>
  <c r="N1091" i="8"/>
  <c r="N1100" i="8"/>
  <c r="N1137" i="8"/>
  <c r="N1181" i="8"/>
  <c r="N1202" i="8"/>
  <c r="N1154" i="8"/>
  <c r="N1102" i="8"/>
  <c r="N1104" i="8"/>
  <c r="N1114" i="8"/>
  <c r="N1097" i="8"/>
  <c r="N1149" i="8"/>
  <c r="N1182" i="8"/>
  <c r="N1086" i="8"/>
  <c r="N1092" i="8"/>
  <c r="N1142" i="8"/>
  <c r="N1185" i="8"/>
  <c r="N1087" i="8"/>
  <c r="N1116" i="8"/>
  <c r="N1162" i="8"/>
  <c r="N1134" i="8"/>
  <c r="N1161" i="8"/>
  <c r="N1184" i="8"/>
  <c r="N1122" i="8"/>
  <c r="N1206" i="8"/>
  <c r="N1138" i="8"/>
  <c r="N1190" i="8"/>
  <c r="N1209" i="8"/>
  <c r="N1192" i="8"/>
  <c r="N1099" i="8"/>
  <c r="N1101" i="8"/>
  <c r="N1173" i="8"/>
  <c r="N1125" i="8"/>
  <c r="N1175" i="8"/>
  <c r="N1118" i="8"/>
  <c r="N1127" i="8"/>
  <c r="N1093" i="8"/>
  <c r="N1169" i="8"/>
  <c r="N1136" i="8"/>
  <c r="N1167" i="8"/>
  <c r="N1135" i="8"/>
  <c r="N1111" i="8"/>
  <c r="N1106" i="8"/>
  <c r="N1084" i="8"/>
  <c r="N1195" i="8"/>
  <c r="N1196" i="8"/>
  <c r="N1186" i="8"/>
  <c r="N1089" i="8"/>
  <c r="N1205" i="8"/>
  <c r="N1128" i="8"/>
  <c r="N1129" i="8"/>
  <c r="N1208" i="8"/>
  <c r="N1085" i="8"/>
  <c r="N1126" i="8"/>
  <c r="N1107" i="8"/>
  <c r="N1176" i="8"/>
  <c r="N1165" i="8"/>
  <c r="N1088" i="8"/>
  <c r="N1152" i="8"/>
  <c r="N1150" i="8"/>
  <c r="N1153" i="8"/>
  <c r="N1151" i="8"/>
  <c r="N1178" i="8"/>
  <c r="N1204" i="8"/>
  <c r="N1130" i="8"/>
  <c r="N1113" i="8"/>
  <c r="N1095" i="8"/>
  <c r="N1156" i="8"/>
  <c r="N1096" i="8"/>
  <c r="N1166" i="8"/>
  <c r="N1141" i="8"/>
  <c r="N1188" i="8"/>
  <c r="N1131" i="8"/>
  <c r="N1180" i="8"/>
  <c r="N1194" i="8"/>
  <c r="N1183" i="8"/>
  <c r="N1171" i="8"/>
  <c r="N1103" i="8"/>
  <c r="N1083" i="8"/>
  <c r="N1144" i="8"/>
  <c r="N1108" i="8"/>
  <c r="N1146" i="8"/>
  <c r="N1187" i="8"/>
  <c r="N1112" i="8"/>
  <c r="N1207" i="8"/>
  <c r="N1119" i="8"/>
  <c r="N1090" i="8"/>
  <c r="N1123" i="8"/>
  <c r="N1191" i="8"/>
  <c r="N1164" i="8"/>
  <c r="N1133" i="8"/>
  <c r="N1121" i="8"/>
  <c r="N1155" i="8"/>
  <c r="N1198" i="8"/>
  <c r="N1143" i="8"/>
  <c r="N1147" i="8"/>
  <c r="N1098" i="8"/>
  <c r="N1200" i="8"/>
  <c r="N1177" i="8"/>
  <c r="N1163" i="8"/>
  <c r="N1199" i="8"/>
  <c r="N1179" i="8"/>
  <c r="N1082" i="8"/>
  <c r="N1170" i="8"/>
  <c r="N1120" i="8"/>
  <c r="N1124" i="8"/>
  <c r="N1139" i="8"/>
  <c r="N1197" i="8"/>
  <c r="N1168" i="8"/>
  <c r="N1115" i="8"/>
  <c r="N1094" i="8"/>
  <c r="N1157" i="8"/>
  <c r="N1203" i="8"/>
  <c r="N1159" i="8"/>
  <c r="N1172" i="8"/>
  <c r="N1145" i="8"/>
  <c r="N1148" i="8"/>
  <c r="N1201" i="8"/>
  <c r="N1140" i="8"/>
  <c r="N1110" i="8"/>
  <c r="N1158" i="8"/>
  <c r="N1105" i="8"/>
  <c r="N1109" i="8"/>
  <c r="N1160" i="8"/>
  <c r="N1174" i="8"/>
  <c r="G608" i="11"/>
  <c r="N1011" i="8" l="1"/>
  <c r="N1050" i="8"/>
  <c r="N980" i="8"/>
  <c r="N1075" i="8"/>
  <c r="N986" i="8"/>
  <c r="N987" i="8"/>
  <c r="N972" i="8"/>
  <c r="N1049" i="8"/>
  <c r="N1046" i="8"/>
  <c r="N1027" i="8"/>
  <c r="N973" i="8"/>
  <c r="N977" i="8"/>
  <c r="N959" i="8"/>
  <c r="N958" i="8"/>
  <c r="N1000" i="8"/>
  <c r="N1062" i="8"/>
  <c r="N948" i="8"/>
  <c r="N975" i="8"/>
  <c r="N991" i="8"/>
  <c r="N1031" i="8"/>
  <c r="N969" i="8"/>
  <c r="N956" i="8"/>
  <c r="N1038" i="8"/>
  <c r="N1013" i="8"/>
  <c r="N1056" i="8"/>
  <c r="N1074" i="8"/>
  <c r="N1005" i="8"/>
  <c r="N1047" i="8"/>
  <c r="N1033" i="8"/>
  <c r="N1018" i="8"/>
  <c r="N1072" i="8"/>
  <c r="N1069" i="8"/>
  <c r="N967" i="8"/>
  <c r="N995" i="8"/>
  <c r="N1041" i="8"/>
  <c r="N984" i="8"/>
  <c r="N1040" i="8"/>
  <c r="N1007" i="8"/>
  <c r="N974" i="8"/>
  <c r="N955" i="8"/>
  <c r="N1001" i="8"/>
  <c r="N998" i="8"/>
  <c r="N1037" i="8"/>
  <c r="N961" i="8"/>
  <c r="N985" i="8"/>
  <c r="N962" i="8"/>
  <c r="N988" i="8"/>
  <c r="N1036" i="8"/>
  <c r="N1070" i="8"/>
  <c r="N1073" i="8"/>
  <c r="N983" i="8"/>
  <c r="N1067" i="8"/>
  <c r="N1003" i="8"/>
  <c r="N997" i="8"/>
  <c r="N1066" i="8"/>
  <c r="N951" i="8"/>
  <c r="N964" i="8"/>
  <c r="N976" i="8"/>
  <c r="N1032" i="8"/>
  <c r="N1044" i="8"/>
  <c r="N970" i="8"/>
  <c r="N1009" i="8"/>
  <c r="N1028" i="8"/>
  <c r="N1039" i="8"/>
  <c r="N1016" i="8"/>
  <c r="N1029" i="8"/>
  <c r="N1059" i="8"/>
  <c r="N960" i="8"/>
  <c r="N953" i="8"/>
  <c r="N971" i="8"/>
  <c r="N1054" i="8"/>
  <c r="N990" i="8"/>
  <c r="N1030" i="8"/>
  <c r="N1015" i="8"/>
  <c r="N1068" i="8"/>
  <c r="N982" i="8"/>
  <c r="N1057" i="8"/>
  <c r="N1043" i="8"/>
  <c r="N1065" i="8"/>
  <c r="N1048" i="8"/>
  <c r="N966" i="8"/>
  <c r="N978" i="8"/>
  <c r="N1021" i="8"/>
  <c r="N952" i="8"/>
  <c r="N1020" i="8"/>
  <c r="N1042" i="8"/>
  <c r="N954" i="8"/>
  <c r="N1058" i="8"/>
  <c r="N981" i="8"/>
  <c r="N950" i="8"/>
  <c r="N996" i="8"/>
  <c r="N1063" i="8"/>
  <c r="N1014" i="8"/>
  <c r="N999" i="8"/>
  <c r="N1008" i="8"/>
  <c r="N1019" i="8"/>
  <c r="N1061" i="8"/>
  <c r="N949" i="8"/>
  <c r="N1012" i="8"/>
  <c r="N957" i="8"/>
  <c r="N1071" i="8"/>
  <c r="N1053" i="8"/>
  <c r="N1045" i="8"/>
  <c r="N1052" i="8"/>
  <c r="N1026" i="8"/>
  <c r="N965" i="8"/>
  <c r="N1051" i="8"/>
  <c r="N1004" i="8"/>
  <c r="N963" i="8"/>
  <c r="N994" i="8"/>
  <c r="N1035" i="8"/>
  <c r="N1006" i="8"/>
  <c r="N968" i="8"/>
  <c r="N1002" i="8"/>
  <c r="N1017" i="8"/>
  <c r="N1034" i="8"/>
  <c r="N1055" i="8"/>
  <c r="N1022" i="8"/>
  <c r="N1023" i="8"/>
  <c r="N979" i="8"/>
  <c r="N1064" i="8"/>
  <c r="N992" i="8"/>
  <c r="N993" i="8"/>
  <c r="N1024" i="8"/>
  <c r="N989" i="8"/>
  <c r="N1010" i="8"/>
  <c r="N1025" i="8"/>
  <c r="N1060" i="8"/>
  <c r="N634" i="15"/>
  <c r="N633" i="15"/>
  <c r="N632" i="15"/>
  <c r="N631" i="15"/>
  <c r="N630" i="15"/>
  <c r="M634" i="15"/>
  <c r="M633" i="15"/>
  <c r="M632" i="15"/>
  <c r="M631" i="15"/>
  <c r="M630" i="15"/>
  <c r="N574" i="15"/>
  <c r="N573" i="15"/>
  <c r="N572" i="15"/>
  <c r="N571" i="15"/>
  <c r="N570" i="15"/>
  <c r="M574" i="15"/>
  <c r="M573" i="15"/>
  <c r="M572" i="15"/>
  <c r="M571" i="15"/>
  <c r="M570" i="15"/>
  <c r="N514" i="15"/>
  <c r="N513" i="15"/>
  <c r="N512" i="15"/>
  <c r="N511" i="15"/>
  <c r="N510" i="15"/>
  <c r="M514" i="15"/>
  <c r="M513" i="15"/>
  <c r="M512" i="15"/>
  <c r="M511" i="15"/>
  <c r="M510" i="15"/>
  <c r="M454" i="15"/>
  <c r="M453" i="15"/>
  <c r="M452" i="15"/>
  <c r="M451" i="15"/>
  <c r="M450" i="15"/>
  <c r="N454" i="15"/>
  <c r="N453" i="15"/>
  <c r="N452" i="15"/>
  <c r="N451" i="15"/>
  <c r="N450" i="15"/>
  <c r="N394" i="15"/>
  <c r="N393" i="15"/>
  <c r="N392" i="15"/>
  <c r="N391" i="15"/>
  <c r="N390" i="15"/>
  <c r="M394" i="15"/>
  <c r="M393" i="15"/>
  <c r="M392" i="15"/>
  <c r="M391" i="15"/>
  <c r="M390" i="15"/>
  <c r="N334" i="15"/>
  <c r="N333" i="15"/>
  <c r="N332" i="15"/>
  <c r="N331" i="15"/>
  <c r="N330" i="15"/>
  <c r="M334" i="15"/>
  <c r="M333" i="15"/>
  <c r="M332" i="15"/>
  <c r="M331" i="15"/>
  <c r="M330" i="15"/>
  <c r="N274" i="15"/>
  <c r="N273" i="15"/>
  <c r="N272" i="15"/>
  <c r="N271" i="15"/>
  <c r="N270" i="15"/>
  <c r="M274" i="15"/>
  <c r="M273" i="15"/>
  <c r="M272" i="15"/>
  <c r="M271" i="15"/>
  <c r="M270" i="15"/>
  <c r="N214" i="15"/>
  <c r="N213" i="15"/>
  <c r="N212" i="15"/>
  <c r="N211" i="15"/>
  <c r="N210" i="15"/>
  <c r="M214" i="15"/>
  <c r="M213" i="15"/>
  <c r="M212" i="15"/>
  <c r="M211" i="15"/>
  <c r="M210" i="15"/>
  <c r="N154" i="15"/>
  <c r="N153" i="15"/>
  <c r="N152" i="15"/>
  <c r="N151" i="15"/>
  <c r="N150" i="15"/>
  <c r="M154" i="15"/>
  <c r="M153" i="15"/>
  <c r="M152" i="15"/>
  <c r="M151" i="15"/>
  <c r="M150" i="15"/>
  <c r="N94" i="15"/>
  <c r="N93" i="15"/>
  <c r="N92" i="15"/>
  <c r="N91" i="15"/>
  <c r="N90" i="15"/>
  <c r="M94" i="15"/>
  <c r="M93" i="15"/>
  <c r="M92" i="15"/>
  <c r="M91" i="15"/>
  <c r="M90" i="15"/>
  <c r="G607" i="11"/>
  <c r="G606" i="11"/>
  <c r="N871" i="8" l="1"/>
  <c r="N940" i="8"/>
  <c r="N847" i="8"/>
  <c r="N922" i="8"/>
  <c r="N835" i="8"/>
  <c r="N860" i="8"/>
  <c r="N852" i="8"/>
  <c r="N924" i="8"/>
  <c r="N905" i="8"/>
  <c r="N892" i="8"/>
  <c r="N820" i="8"/>
  <c r="N850" i="8"/>
  <c r="N832" i="8"/>
  <c r="N818" i="8"/>
  <c r="N879" i="8"/>
  <c r="N929" i="8"/>
  <c r="N814" i="8"/>
  <c r="N861" i="8"/>
  <c r="N870" i="8"/>
  <c r="N938" i="8"/>
  <c r="N863" i="8"/>
  <c r="N819" i="8"/>
  <c r="N926" i="8"/>
  <c r="N867" i="8"/>
  <c r="N909" i="8"/>
  <c r="N896" i="8"/>
  <c r="N839" i="8"/>
  <c r="N902" i="8"/>
  <c r="N886" i="8"/>
  <c r="N895" i="8"/>
  <c r="N941" i="8"/>
  <c r="N898" i="8"/>
  <c r="N836" i="8"/>
  <c r="N849" i="8"/>
  <c r="N904" i="8"/>
  <c r="N831" i="8"/>
  <c r="N917" i="8"/>
  <c r="N856" i="8"/>
  <c r="N853" i="8"/>
  <c r="N824" i="8"/>
  <c r="N875" i="8"/>
  <c r="N868" i="8"/>
  <c r="N928" i="8"/>
  <c r="N825" i="8"/>
  <c r="N834" i="8"/>
  <c r="N823" i="8"/>
  <c r="N844" i="8"/>
  <c r="N918" i="8"/>
  <c r="N933" i="8"/>
  <c r="N897" i="8"/>
  <c r="N873" i="8"/>
  <c r="N925" i="8"/>
  <c r="N865" i="8"/>
  <c r="N859" i="8"/>
  <c r="N913" i="8"/>
  <c r="N817" i="8"/>
  <c r="N827" i="8"/>
  <c r="N855" i="8"/>
  <c r="N939" i="8"/>
  <c r="N931" i="8"/>
  <c r="N854" i="8"/>
  <c r="N874" i="8"/>
  <c r="N888" i="8"/>
  <c r="N916" i="8"/>
  <c r="N891" i="8"/>
  <c r="N894" i="8"/>
  <c r="N919" i="8"/>
  <c r="N822" i="8"/>
  <c r="N816" i="8"/>
  <c r="N843" i="8"/>
  <c r="N890" i="8"/>
  <c r="N842" i="8"/>
  <c r="N920" i="8"/>
  <c r="N881" i="8"/>
  <c r="N936" i="8"/>
  <c r="N830" i="8"/>
  <c r="N934" i="8"/>
  <c r="N906" i="8"/>
  <c r="N921" i="8"/>
  <c r="N935" i="8"/>
  <c r="N837" i="8"/>
  <c r="N841" i="8"/>
  <c r="N911" i="8"/>
  <c r="N821" i="8"/>
  <c r="N883" i="8"/>
  <c r="N912" i="8"/>
  <c r="N828" i="8"/>
  <c r="N915" i="8"/>
  <c r="N845" i="8"/>
  <c r="N829" i="8"/>
  <c r="N838" i="8"/>
  <c r="N923" i="8"/>
  <c r="N878" i="8"/>
  <c r="N869" i="8"/>
  <c r="N864" i="8"/>
  <c r="N893" i="8"/>
  <c r="N932" i="8"/>
  <c r="N815" i="8"/>
  <c r="N877" i="8"/>
  <c r="N826" i="8"/>
  <c r="N907" i="8"/>
  <c r="N910" i="8"/>
  <c r="N901" i="8"/>
  <c r="N927" i="8"/>
  <c r="N914" i="8"/>
  <c r="N848" i="8"/>
  <c r="N937" i="8"/>
  <c r="N876" i="8"/>
  <c r="N833" i="8"/>
  <c r="N857" i="8"/>
  <c r="N899" i="8"/>
  <c r="N887" i="8"/>
  <c r="N851" i="8"/>
  <c r="N858" i="8"/>
  <c r="N900" i="8"/>
  <c r="N889" i="8"/>
  <c r="N903" i="8"/>
  <c r="N884" i="8"/>
  <c r="N882" i="8"/>
  <c r="N840" i="8"/>
  <c r="N908" i="8"/>
  <c r="N846" i="8"/>
  <c r="N872" i="8"/>
  <c r="N885" i="8"/>
  <c r="N866" i="8"/>
  <c r="N862" i="8"/>
  <c r="N880" i="8"/>
  <c r="N930" i="8"/>
  <c r="F634" i="15"/>
  <c r="F633" i="15"/>
  <c r="F632" i="15"/>
  <c r="F631" i="15"/>
  <c r="F630" i="15"/>
  <c r="E634" i="15"/>
  <c r="E633" i="15"/>
  <c r="E632" i="15"/>
  <c r="E631" i="15"/>
  <c r="E630" i="15"/>
  <c r="F574" i="15"/>
  <c r="F573" i="15"/>
  <c r="F572" i="15"/>
  <c r="F571" i="15"/>
  <c r="F570" i="15"/>
  <c r="E574" i="15"/>
  <c r="E573" i="15"/>
  <c r="E572" i="15"/>
  <c r="E571" i="15"/>
  <c r="E570" i="15"/>
  <c r="F514" i="15"/>
  <c r="F513" i="15"/>
  <c r="F512" i="15"/>
  <c r="F511" i="15"/>
  <c r="F510" i="15"/>
  <c r="E514" i="15"/>
  <c r="E513" i="15"/>
  <c r="E512" i="15"/>
  <c r="E511" i="15"/>
  <c r="E510" i="15"/>
  <c r="E214" i="15"/>
  <c r="E213" i="15"/>
  <c r="E211" i="15"/>
  <c r="E210" i="15"/>
  <c r="E212" i="15"/>
  <c r="E94" i="15"/>
  <c r="F454" i="15"/>
  <c r="F453" i="15"/>
  <c r="F452" i="15"/>
  <c r="F451" i="15"/>
  <c r="F450" i="15"/>
  <c r="E454" i="15"/>
  <c r="E453" i="15"/>
  <c r="E452" i="15"/>
  <c r="E451" i="15"/>
  <c r="E450" i="15"/>
  <c r="F394" i="15"/>
  <c r="F393" i="15"/>
  <c r="F392" i="15"/>
  <c r="F391" i="15"/>
  <c r="F390" i="15"/>
  <c r="E394" i="15"/>
  <c r="E393" i="15"/>
  <c r="E392" i="15"/>
  <c r="E391" i="15"/>
  <c r="E390" i="15"/>
  <c r="F334" i="15"/>
  <c r="F333" i="15"/>
  <c r="F332" i="15"/>
  <c r="F331" i="15"/>
  <c r="F330" i="15"/>
  <c r="E334" i="15"/>
  <c r="E333" i="15"/>
  <c r="E332" i="15"/>
  <c r="E331" i="15"/>
  <c r="E330" i="15"/>
  <c r="F274" i="15"/>
  <c r="F273" i="15"/>
  <c r="F272" i="15"/>
  <c r="F271" i="15"/>
  <c r="F270" i="15"/>
  <c r="E274" i="15"/>
  <c r="E273" i="15"/>
  <c r="E272" i="15"/>
  <c r="E271" i="15"/>
  <c r="E270" i="15"/>
  <c r="F214" i="15"/>
  <c r="F213" i="15"/>
  <c r="F212" i="15"/>
  <c r="F211" i="15"/>
  <c r="F210" i="15"/>
  <c r="F154" i="15"/>
  <c r="F153" i="15"/>
  <c r="F152" i="15"/>
  <c r="F151" i="15"/>
  <c r="F150" i="15"/>
  <c r="E154" i="15"/>
  <c r="E153" i="15"/>
  <c r="E152" i="15"/>
  <c r="E151" i="15"/>
  <c r="E150" i="15"/>
  <c r="F94" i="15"/>
  <c r="F93" i="15"/>
  <c r="F92" i="15"/>
  <c r="F91" i="15"/>
  <c r="F90" i="15"/>
  <c r="E93" i="15"/>
  <c r="E92" i="15"/>
  <c r="E91" i="15"/>
  <c r="E90" i="15"/>
  <c r="N719" i="8"/>
  <c r="N786" i="8"/>
  <c r="N716" i="8"/>
  <c r="N799" i="8"/>
  <c r="N699" i="8"/>
  <c r="N736" i="8"/>
  <c r="N715" i="8"/>
  <c r="N767" i="8"/>
  <c r="N766" i="8"/>
  <c r="N755" i="8"/>
  <c r="N703" i="8"/>
  <c r="N713" i="8"/>
  <c r="N685" i="8"/>
  <c r="N689" i="8"/>
  <c r="N740" i="8"/>
  <c r="N805" i="8"/>
  <c r="N690" i="8"/>
  <c r="N737" i="8"/>
  <c r="N724" i="8"/>
  <c r="N797" i="8"/>
  <c r="N723" i="8"/>
  <c r="N681" i="8"/>
  <c r="N776" i="8"/>
  <c r="N743" i="8"/>
  <c r="N769" i="8"/>
  <c r="N787" i="8"/>
  <c r="N704" i="8"/>
  <c r="N779" i="8"/>
  <c r="N764" i="8"/>
  <c r="N749" i="8"/>
  <c r="N802" i="8"/>
  <c r="N780" i="8"/>
  <c r="N693" i="8"/>
  <c r="N696" i="8"/>
  <c r="N759" i="8"/>
  <c r="N700" i="8"/>
  <c r="N794" i="8"/>
  <c r="N730" i="8"/>
  <c r="N701" i="8"/>
  <c r="N687" i="8"/>
  <c r="N760" i="8"/>
  <c r="N697" i="8"/>
  <c r="N775" i="8"/>
  <c r="N692" i="8"/>
  <c r="N735" i="8"/>
  <c r="N686" i="8"/>
  <c r="N702" i="8"/>
  <c r="N793" i="8"/>
  <c r="N806" i="8"/>
  <c r="N778" i="8"/>
  <c r="N733" i="8"/>
  <c r="N801" i="8"/>
  <c r="N741" i="8"/>
  <c r="N744" i="8"/>
  <c r="N792" i="8"/>
  <c r="N694" i="8"/>
  <c r="N706" i="8"/>
  <c r="N710" i="8"/>
  <c r="N782" i="8"/>
  <c r="N768" i="8"/>
  <c r="N707" i="8"/>
  <c r="N745" i="8"/>
  <c r="N748" i="8"/>
  <c r="N777" i="8"/>
  <c r="N757" i="8"/>
  <c r="N762" i="8"/>
  <c r="N790" i="8"/>
  <c r="N688" i="8"/>
  <c r="N684" i="8"/>
  <c r="N725" i="8"/>
  <c r="N752" i="8"/>
  <c r="N698" i="8"/>
  <c r="N789" i="8"/>
  <c r="N720" i="8"/>
  <c r="N803" i="8"/>
  <c r="N721" i="8"/>
  <c r="N781" i="8"/>
  <c r="N773" i="8"/>
  <c r="N804" i="8"/>
  <c r="N783" i="8"/>
  <c r="N705" i="8"/>
  <c r="N717" i="8"/>
  <c r="N770" i="8"/>
  <c r="N683" i="8"/>
  <c r="N756" i="8"/>
  <c r="N765" i="8"/>
  <c r="N691" i="8"/>
  <c r="N800" i="8"/>
  <c r="N712" i="8"/>
  <c r="N695" i="8"/>
  <c r="N711" i="8"/>
  <c r="N796" i="8"/>
  <c r="N746" i="8"/>
  <c r="N726" i="8"/>
  <c r="N728" i="8"/>
  <c r="N751" i="8"/>
  <c r="N791" i="8"/>
  <c r="N680" i="8"/>
  <c r="N738" i="8"/>
  <c r="N682" i="8"/>
  <c r="N807" i="8"/>
  <c r="N788" i="8"/>
  <c r="N784" i="8"/>
  <c r="N795" i="8"/>
  <c r="N747" i="8"/>
  <c r="N709" i="8"/>
  <c r="N785" i="8"/>
  <c r="N718" i="8"/>
  <c r="N732" i="8"/>
  <c r="N742" i="8"/>
  <c r="N758" i="8"/>
  <c r="N739" i="8"/>
  <c r="N734" i="8"/>
  <c r="N729" i="8"/>
  <c r="N772" i="8"/>
  <c r="N761" i="8"/>
  <c r="N771" i="8"/>
  <c r="N750" i="8"/>
  <c r="N763" i="8"/>
  <c r="N708" i="8"/>
  <c r="N774" i="8"/>
  <c r="N722" i="8"/>
  <c r="N714" i="8"/>
  <c r="N754" i="8"/>
  <c r="N727" i="8"/>
  <c r="N731" i="8"/>
  <c r="N753" i="8"/>
  <c r="N798" i="8"/>
  <c r="V627" i="15"/>
  <c r="V626" i="15"/>
  <c r="V625" i="15"/>
  <c r="V624" i="15"/>
  <c r="V623" i="15"/>
  <c r="U627" i="15"/>
  <c r="U626" i="15"/>
  <c r="U625" i="15"/>
  <c r="U624" i="15"/>
  <c r="U623" i="15"/>
  <c r="V567" i="15"/>
  <c r="V566" i="15"/>
  <c r="V565" i="15"/>
  <c r="V564" i="15"/>
  <c r="V563" i="15"/>
  <c r="U567" i="15"/>
  <c r="U566" i="15"/>
  <c r="U565" i="15"/>
  <c r="U564" i="15"/>
  <c r="U563" i="15"/>
  <c r="V507" i="15"/>
  <c r="V506" i="15"/>
  <c r="V505" i="15"/>
  <c r="V504" i="15"/>
  <c r="V503" i="15"/>
  <c r="U507" i="15"/>
  <c r="U506" i="15"/>
  <c r="U505" i="15"/>
  <c r="U504" i="15"/>
  <c r="U503" i="15"/>
  <c r="V447" i="15"/>
  <c r="V446" i="15"/>
  <c r="V445" i="15"/>
  <c r="V444" i="15"/>
  <c r="V443" i="15"/>
  <c r="U447" i="15"/>
  <c r="U446" i="15"/>
  <c r="U445" i="15"/>
  <c r="U444" i="15"/>
  <c r="U443" i="15"/>
  <c r="V387" i="15"/>
  <c r="V386" i="15"/>
  <c r="V385" i="15"/>
  <c r="V384" i="15"/>
  <c r="V383" i="15"/>
  <c r="U387" i="15"/>
  <c r="U386" i="15"/>
  <c r="U385" i="15"/>
  <c r="U384" i="15"/>
  <c r="U383" i="15"/>
  <c r="V327" i="15"/>
  <c r="V326" i="15"/>
  <c r="V325" i="15"/>
  <c r="V324" i="15"/>
  <c r="V323" i="15"/>
  <c r="U327" i="15"/>
  <c r="U326" i="15"/>
  <c r="U325" i="15"/>
  <c r="U324" i="15"/>
  <c r="U323" i="15"/>
  <c r="V247" i="15"/>
  <c r="V267" i="15"/>
  <c r="V266" i="15"/>
  <c r="V265" i="15"/>
  <c r="V264" i="15"/>
  <c r="V263" i="15"/>
  <c r="U267" i="15"/>
  <c r="U266" i="15"/>
  <c r="U265" i="15"/>
  <c r="U264" i="15"/>
  <c r="U263" i="15"/>
  <c r="V207" i="15"/>
  <c r="V206" i="15"/>
  <c r="V205" i="15"/>
  <c r="V204" i="15"/>
  <c r="V203" i="15"/>
  <c r="U207" i="15"/>
  <c r="U206" i="15"/>
  <c r="U205" i="15"/>
  <c r="U204" i="15"/>
  <c r="U203" i="15"/>
  <c r="V147" i="15"/>
  <c r="V146" i="15"/>
  <c r="V145" i="15"/>
  <c r="V144" i="15"/>
  <c r="V143" i="15"/>
  <c r="U147" i="15"/>
  <c r="U146" i="15"/>
  <c r="U145" i="15"/>
  <c r="U144" i="15"/>
  <c r="U143" i="15"/>
  <c r="V87" i="15"/>
  <c r="V86" i="15"/>
  <c r="V85" i="15"/>
  <c r="V84" i="15"/>
  <c r="V83" i="15"/>
  <c r="U87" i="15"/>
  <c r="U86" i="15"/>
  <c r="U85" i="15"/>
  <c r="U84" i="15"/>
  <c r="U83" i="15"/>
  <c r="N603" i="8" l="1"/>
  <c r="N665" i="8"/>
  <c r="N590" i="8"/>
  <c r="N641" i="8"/>
  <c r="N562" i="8"/>
  <c r="N600" i="8"/>
  <c r="N578" i="8"/>
  <c r="N659" i="8"/>
  <c r="N638" i="8"/>
  <c r="N624" i="8"/>
  <c r="N560" i="8"/>
  <c r="N583" i="8"/>
  <c r="N558" i="8"/>
  <c r="N563" i="8"/>
  <c r="N622" i="8"/>
  <c r="N655" i="8"/>
  <c r="N555" i="8"/>
  <c r="N585" i="8"/>
  <c r="N586" i="8"/>
  <c r="N635" i="8"/>
  <c r="N579" i="8"/>
  <c r="N549" i="8"/>
  <c r="N640" i="8"/>
  <c r="N604" i="8"/>
  <c r="N673" i="8"/>
  <c r="N647" i="8"/>
  <c r="N598" i="8"/>
  <c r="N672" i="8"/>
  <c r="N632" i="8"/>
  <c r="N617" i="8"/>
  <c r="N670" i="8"/>
  <c r="N636" i="8"/>
  <c r="N596" i="8"/>
  <c r="N588" i="8"/>
  <c r="N613" i="8"/>
  <c r="N575" i="8"/>
  <c r="N645" i="8"/>
  <c r="N593" i="8"/>
  <c r="N566" i="8"/>
  <c r="N553" i="8"/>
  <c r="N618" i="8"/>
  <c r="N581" i="8"/>
  <c r="N637" i="8"/>
  <c r="N567" i="8"/>
  <c r="N573" i="8"/>
  <c r="N552" i="8"/>
  <c r="N592" i="8"/>
  <c r="N671" i="8"/>
  <c r="N662" i="8"/>
  <c r="N656" i="8"/>
  <c r="N599" i="8"/>
  <c r="N652" i="8"/>
  <c r="N577" i="8"/>
  <c r="N587" i="8"/>
  <c r="N658" i="8"/>
  <c r="N551" i="8"/>
  <c r="N548" i="8"/>
  <c r="N572" i="8"/>
  <c r="N631" i="8"/>
  <c r="N650" i="8"/>
  <c r="N564" i="8"/>
  <c r="N612" i="8"/>
  <c r="N629" i="8"/>
  <c r="N663" i="8"/>
  <c r="N611" i="8"/>
  <c r="N625" i="8"/>
  <c r="N651" i="8"/>
  <c r="N569" i="8"/>
  <c r="N550" i="8"/>
  <c r="N557" i="8"/>
  <c r="N628" i="8"/>
  <c r="N591" i="8"/>
  <c r="N664" i="8"/>
  <c r="N610" i="8"/>
  <c r="N646" i="8"/>
  <c r="N594" i="8"/>
  <c r="N669" i="8"/>
  <c r="N649" i="8"/>
  <c r="N661" i="8"/>
  <c r="N654" i="8"/>
  <c r="N570" i="8"/>
  <c r="N568" i="8"/>
  <c r="N634" i="8"/>
  <c r="N547" i="8"/>
  <c r="N619" i="8"/>
  <c r="N660" i="8"/>
  <c r="N556" i="8"/>
  <c r="N643" i="8"/>
  <c r="N565" i="8"/>
  <c r="N554" i="8"/>
  <c r="N576" i="8"/>
  <c r="N648" i="8"/>
  <c r="N609" i="8"/>
  <c r="N602" i="8"/>
  <c r="N582" i="8"/>
  <c r="N621" i="8"/>
  <c r="N633" i="8"/>
  <c r="N546" i="8"/>
  <c r="N589" i="8"/>
  <c r="N561" i="8"/>
  <c r="N666" i="8"/>
  <c r="N627" i="8"/>
  <c r="N642" i="8"/>
  <c r="N644" i="8"/>
  <c r="N639" i="8"/>
  <c r="N597" i="8"/>
  <c r="N668" i="8"/>
  <c r="N606" i="8"/>
  <c r="N571" i="8"/>
  <c r="N574" i="8"/>
  <c r="N626" i="8"/>
  <c r="N616" i="8"/>
  <c r="N559" i="8"/>
  <c r="N601" i="8"/>
  <c r="N620" i="8"/>
  <c r="N630" i="8"/>
  <c r="N653" i="8"/>
  <c r="N623" i="8"/>
  <c r="N607" i="8"/>
  <c r="N580" i="8"/>
  <c r="N657" i="8"/>
  <c r="N595" i="8"/>
  <c r="N615" i="8"/>
  <c r="N614" i="8"/>
  <c r="N584" i="8"/>
  <c r="N608" i="8"/>
  <c r="N605" i="8"/>
  <c r="N667" i="8"/>
  <c r="M627" i="15"/>
  <c r="M626" i="15"/>
  <c r="M625" i="15"/>
  <c r="M624" i="15"/>
  <c r="M623" i="15"/>
  <c r="N627" i="15"/>
  <c r="N626" i="15"/>
  <c r="N625" i="15"/>
  <c r="N624" i="15"/>
  <c r="N623" i="15"/>
  <c r="N567" i="15"/>
  <c r="N566" i="15"/>
  <c r="N565" i="15"/>
  <c r="N564" i="15"/>
  <c r="N563" i="15"/>
  <c r="M567" i="15"/>
  <c r="M566" i="15"/>
  <c r="M565" i="15"/>
  <c r="M564" i="15"/>
  <c r="M563" i="15"/>
  <c r="N507" i="15"/>
  <c r="N506" i="15"/>
  <c r="N505" i="15"/>
  <c r="N504" i="15"/>
  <c r="N503" i="15"/>
  <c r="M507" i="15"/>
  <c r="M506" i="15"/>
  <c r="M505" i="15"/>
  <c r="M504" i="15"/>
  <c r="M503" i="15"/>
  <c r="N447" i="15"/>
  <c r="N446" i="15"/>
  <c r="N445" i="15"/>
  <c r="N444" i="15"/>
  <c r="N443" i="15"/>
  <c r="M447" i="15"/>
  <c r="M446" i="15"/>
  <c r="M445" i="15"/>
  <c r="M444" i="15"/>
  <c r="M443" i="15"/>
  <c r="N327" i="15"/>
  <c r="N326" i="15"/>
  <c r="N325" i="15"/>
  <c r="N324" i="15"/>
  <c r="N323" i="15"/>
  <c r="M327" i="15"/>
  <c r="M326" i="15"/>
  <c r="M325" i="15"/>
  <c r="M324" i="15"/>
  <c r="M323" i="15"/>
  <c r="N267" i="15"/>
  <c r="N266" i="15"/>
  <c r="N265" i="15"/>
  <c r="N264" i="15"/>
  <c r="N263" i="15"/>
  <c r="M267" i="15"/>
  <c r="M266" i="15"/>
  <c r="M265" i="15"/>
  <c r="M264" i="15"/>
  <c r="M263" i="15"/>
  <c r="N207" i="15"/>
  <c r="N206" i="15"/>
  <c r="N205" i="15"/>
  <c r="N204" i="15"/>
  <c r="N203" i="15"/>
  <c r="M207" i="15"/>
  <c r="M206" i="15"/>
  <c r="M205" i="15"/>
  <c r="M204" i="15"/>
  <c r="M203" i="15"/>
  <c r="N147" i="15"/>
  <c r="N146" i="15"/>
  <c r="N145" i="15"/>
  <c r="N144" i="15"/>
  <c r="N143" i="15"/>
  <c r="M147" i="15"/>
  <c r="M146" i="15"/>
  <c r="M145" i="15"/>
  <c r="M144" i="15"/>
  <c r="M143" i="15"/>
  <c r="N87" i="15"/>
  <c r="N86" i="15"/>
  <c r="N85" i="15"/>
  <c r="N84" i="15"/>
  <c r="N83" i="15"/>
  <c r="M87" i="15"/>
  <c r="M86" i="15"/>
  <c r="M85" i="15"/>
  <c r="M84" i="15"/>
  <c r="M83" i="15"/>
  <c r="N387" i="15"/>
  <c r="N386" i="15"/>
  <c r="N385" i="15"/>
  <c r="N384" i="15"/>
  <c r="N383" i="15"/>
  <c r="M387" i="15"/>
  <c r="M386" i="15"/>
  <c r="M385" i="15"/>
  <c r="M384" i="15"/>
  <c r="M383" i="15"/>
  <c r="N344" i="8" l="1"/>
  <c r="N404" i="8"/>
  <c r="N319" i="8"/>
  <c r="N395" i="8"/>
  <c r="N291" i="8"/>
  <c r="N330" i="8"/>
  <c r="N308" i="8"/>
  <c r="N361" i="8"/>
  <c r="N385" i="8"/>
  <c r="N354" i="8"/>
  <c r="N301" i="8"/>
  <c r="N342" i="8"/>
  <c r="N294" i="8"/>
  <c r="N280" i="8"/>
  <c r="N337" i="8"/>
  <c r="N403" i="8"/>
  <c r="N282" i="8"/>
  <c r="N323" i="8"/>
  <c r="N305" i="8"/>
  <c r="N401" i="8"/>
  <c r="N315" i="8"/>
  <c r="N279" i="8"/>
  <c r="N398" i="8"/>
  <c r="N336" i="8"/>
  <c r="N374" i="8"/>
  <c r="N363" i="8"/>
  <c r="N324" i="8"/>
  <c r="N394" i="8"/>
  <c r="N355" i="8"/>
  <c r="N348" i="8"/>
  <c r="N389" i="8"/>
  <c r="N373" i="8"/>
  <c r="N298" i="8"/>
  <c r="N314" i="8"/>
  <c r="N351" i="8"/>
  <c r="N300" i="8"/>
  <c r="N375" i="8"/>
  <c r="N325" i="8"/>
  <c r="N312" i="8"/>
  <c r="N290" i="8"/>
  <c r="N345" i="8"/>
  <c r="N309" i="8"/>
  <c r="N386" i="8"/>
  <c r="N285" i="8"/>
  <c r="N293" i="8"/>
  <c r="N286" i="8"/>
  <c r="N310" i="8"/>
  <c r="N372" i="8"/>
  <c r="N379" i="8"/>
  <c r="N397" i="8"/>
  <c r="N327" i="8"/>
  <c r="N381" i="8"/>
  <c r="N343" i="8"/>
  <c r="N334" i="8"/>
  <c r="N393" i="8"/>
  <c r="N287" i="8"/>
  <c r="N284" i="8"/>
  <c r="N297" i="8"/>
  <c r="N391" i="8"/>
  <c r="N388" i="8"/>
  <c r="N303" i="8"/>
  <c r="N335" i="8"/>
  <c r="N356" i="8"/>
  <c r="N380" i="8"/>
  <c r="N357" i="8"/>
  <c r="N352" i="8"/>
  <c r="N399" i="8"/>
  <c r="N288" i="8"/>
  <c r="N278" i="8"/>
  <c r="N320" i="8"/>
  <c r="N349" i="8"/>
  <c r="N307" i="8"/>
  <c r="N376" i="8"/>
  <c r="N333" i="8"/>
  <c r="N366" i="8"/>
  <c r="N304" i="8"/>
  <c r="N402" i="8"/>
  <c r="N377" i="8"/>
  <c r="N365" i="8"/>
  <c r="N384" i="8"/>
  <c r="N296" i="8"/>
  <c r="N316" i="8"/>
  <c r="N359" i="8"/>
  <c r="N283" i="8"/>
  <c r="N340" i="8"/>
  <c r="N390" i="8"/>
  <c r="N299" i="8"/>
  <c r="N383" i="8"/>
  <c r="N318" i="8"/>
  <c r="N295" i="8"/>
  <c r="N306" i="8"/>
  <c r="N369" i="8"/>
  <c r="N341" i="8"/>
  <c r="N321" i="8"/>
  <c r="N332" i="8"/>
  <c r="N360" i="8"/>
  <c r="N378" i="8"/>
  <c r="N281" i="8"/>
  <c r="N338" i="8"/>
  <c r="N289" i="8"/>
  <c r="N405" i="8"/>
  <c r="N392" i="8"/>
  <c r="N368" i="8"/>
  <c r="N382" i="8"/>
  <c r="N370" i="8"/>
  <c r="N302" i="8"/>
  <c r="N396" i="8"/>
  <c r="N339" i="8"/>
  <c r="N313" i="8"/>
  <c r="N331" i="8"/>
  <c r="N362" i="8"/>
  <c r="N347" i="8"/>
  <c r="N322" i="8"/>
  <c r="N326" i="8"/>
  <c r="N358" i="8"/>
  <c r="N400" i="8"/>
  <c r="N364" i="8"/>
  <c r="N350" i="8"/>
  <c r="N353" i="8"/>
  <c r="N292" i="8"/>
  <c r="N387" i="8"/>
  <c r="N328" i="8"/>
  <c r="N329" i="8"/>
  <c r="N371" i="8"/>
  <c r="N317" i="8"/>
  <c r="N311" i="8"/>
  <c r="N346" i="8"/>
  <c r="N367" i="8"/>
  <c r="G605" i="11" l="1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U319" i="15" l="1"/>
  <c r="U320" i="15"/>
  <c r="N478" i="8"/>
  <c r="N489" i="8"/>
  <c r="N453" i="8"/>
  <c r="N522" i="8"/>
  <c r="N447" i="8"/>
  <c r="N455" i="8"/>
  <c r="N427" i="8"/>
  <c r="N511" i="8"/>
  <c r="N535" i="8"/>
  <c r="N464" i="8"/>
  <c r="N461" i="8"/>
  <c r="N440" i="8"/>
  <c r="N426" i="8"/>
  <c r="N421" i="8"/>
  <c r="N462" i="8"/>
  <c r="N525" i="8"/>
  <c r="N417" i="8"/>
  <c r="N439" i="8"/>
  <c r="N472" i="8"/>
  <c r="N480" i="8"/>
  <c r="N413" i="8"/>
  <c r="N437" i="8"/>
  <c r="N500" i="8"/>
  <c r="N507" i="8"/>
  <c r="N527" i="8"/>
  <c r="N538" i="8"/>
  <c r="N448" i="8"/>
  <c r="N534" i="8"/>
  <c r="N483" i="8"/>
  <c r="N508" i="8"/>
  <c r="N536" i="8"/>
  <c r="N512" i="8"/>
  <c r="N477" i="8"/>
  <c r="N469" i="8"/>
  <c r="N499" i="8"/>
  <c r="N450" i="8"/>
  <c r="N492" i="8"/>
  <c r="N466" i="8"/>
  <c r="N438" i="8"/>
  <c r="N430" i="8"/>
  <c r="N493" i="8"/>
  <c r="N473" i="8"/>
  <c r="N501" i="8"/>
  <c r="N444" i="8"/>
  <c r="N435" i="8"/>
  <c r="N419" i="8"/>
  <c r="N446" i="8"/>
  <c r="N521" i="8"/>
  <c r="N515" i="8"/>
  <c r="N526" i="8"/>
  <c r="N420" i="8"/>
  <c r="N532" i="8"/>
  <c r="N471" i="8"/>
  <c r="N459" i="8"/>
  <c r="N530" i="8"/>
  <c r="N418" i="8"/>
  <c r="N414" i="8"/>
  <c r="N460" i="8"/>
  <c r="N491" i="8"/>
  <c r="N506" i="8"/>
  <c r="N454" i="8"/>
  <c r="N503" i="8"/>
  <c r="N487" i="8"/>
  <c r="N490" i="8"/>
  <c r="N498" i="8"/>
  <c r="N502" i="8"/>
  <c r="N488" i="8"/>
  <c r="N451" i="8"/>
  <c r="N424" i="8"/>
  <c r="N412" i="8"/>
  <c r="N468" i="8"/>
  <c r="N436" i="8"/>
  <c r="N504" i="8"/>
  <c r="N482" i="8"/>
  <c r="N528" i="8"/>
  <c r="N485" i="8"/>
  <c r="N510" i="8"/>
  <c r="N524" i="8"/>
  <c r="N505" i="8"/>
  <c r="N494" i="8"/>
  <c r="N449" i="8"/>
  <c r="N415" i="8"/>
  <c r="N476" i="8"/>
  <c r="N433" i="8"/>
  <c r="N463" i="8"/>
  <c r="N517" i="8"/>
  <c r="N428" i="8"/>
  <c r="N529" i="8"/>
  <c r="N431" i="8"/>
  <c r="N429" i="8"/>
  <c r="N445" i="8"/>
  <c r="N513" i="8"/>
  <c r="N470" i="8"/>
  <c r="N442" i="8"/>
  <c r="N458" i="8"/>
  <c r="N481" i="8"/>
  <c r="N520" i="8"/>
  <c r="N416" i="8"/>
  <c r="N486" i="8"/>
  <c r="N443" i="8"/>
  <c r="N533" i="8"/>
  <c r="N537" i="8"/>
  <c r="N523" i="8"/>
  <c r="N518" i="8"/>
  <c r="N497" i="8"/>
  <c r="N422" i="8"/>
  <c r="N539" i="8"/>
  <c r="N465" i="8"/>
  <c r="N432" i="8"/>
  <c r="N434" i="8"/>
  <c r="N514" i="8"/>
  <c r="N479" i="8"/>
  <c r="N423" i="8"/>
  <c r="N441" i="8"/>
  <c r="N496" i="8"/>
  <c r="N484" i="8"/>
  <c r="N509" i="8"/>
  <c r="N495" i="8"/>
  <c r="N474" i="8"/>
  <c r="N425" i="8"/>
  <c r="N531" i="8"/>
  <c r="N467" i="8"/>
  <c r="N452" i="8"/>
  <c r="N475" i="8"/>
  <c r="N456" i="8"/>
  <c r="N457" i="8"/>
  <c r="N516" i="8"/>
  <c r="N519" i="8"/>
  <c r="G604" i="11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V77" i="5"/>
  <c r="V76" i="5"/>
  <c r="V75" i="5"/>
  <c r="V74" i="5"/>
  <c r="V73" i="5"/>
  <c r="V72" i="5"/>
  <c r="V71" i="5"/>
  <c r="V70" i="5"/>
  <c r="V69" i="5"/>
  <c r="V68" i="5"/>
  <c r="V67" i="5"/>
  <c r="V66" i="5"/>
  <c r="V65" i="5"/>
  <c r="V64" i="5"/>
  <c r="V63" i="5"/>
  <c r="V62" i="5"/>
  <c r="V61" i="5"/>
  <c r="V60" i="5"/>
  <c r="V59" i="5"/>
  <c r="V58" i="5"/>
  <c r="V57" i="5"/>
  <c r="V56" i="5"/>
  <c r="V55" i="5"/>
  <c r="V54" i="5"/>
  <c r="V53" i="5"/>
  <c r="V52" i="5"/>
  <c r="V51" i="5"/>
  <c r="V50" i="5"/>
  <c r="V49" i="5"/>
  <c r="V48" i="5"/>
  <c r="V47" i="5"/>
  <c r="V46" i="5"/>
  <c r="V45" i="5"/>
  <c r="V44" i="5"/>
  <c r="V43" i="5"/>
  <c r="V42" i="5"/>
  <c r="V41" i="5"/>
  <c r="V40" i="5"/>
  <c r="V39" i="5"/>
  <c r="V38" i="5"/>
  <c r="V37" i="5"/>
  <c r="V36" i="5"/>
  <c r="V35" i="5"/>
  <c r="V34" i="5"/>
  <c r="V33" i="5"/>
  <c r="V32" i="5"/>
  <c r="V31" i="5"/>
  <c r="V30" i="5"/>
  <c r="V29" i="5"/>
  <c r="V28" i="5"/>
  <c r="V27" i="5"/>
  <c r="V26" i="5"/>
  <c r="V25" i="5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V7" i="5"/>
  <c r="V6" i="5"/>
  <c r="E267" i="15"/>
  <c r="E627" i="15" l="1"/>
  <c r="E626" i="15"/>
  <c r="E625" i="15"/>
  <c r="E624" i="15"/>
  <c r="E623" i="15"/>
  <c r="F627" i="15"/>
  <c r="F626" i="15"/>
  <c r="F625" i="15"/>
  <c r="F624" i="15"/>
  <c r="F623" i="15"/>
  <c r="E567" i="15"/>
  <c r="E566" i="15"/>
  <c r="E565" i="15"/>
  <c r="E564" i="15"/>
  <c r="E563" i="15"/>
  <c r="F567" i="15"/>
  <c r="F566" i="15"/>
  <c r="F565" i="15"/>
  <c r="F564" i="15"/>
  <c r="F563" i="15"/>
  <c r="E507" i="15" l="1"/>
  <c r="E506" i="15"/>
  <c r="E505" i="15"/>
  <c r="E504" i="15"/>
  <c r="E503" i="15"/>
  <c r="F507" i="15"/>
  <c r="F506" i="15"/>
  <c r="F505" i="15"/>
  <c r="F504" i="15"/>
  <c r="F503" i="15"/>
  <c r="E447" i="15"/>
  <c r="E446" i="15"/>
  <c r="E445" i="15"/>
  <c r="E444" i="15"/>
  <c r="E443" i="15"/>
  <c r="F447" i="15"/>
  <c r="F446" i="15"/>
  <c r="F445" i="15"/>
  <c r="F444" i="15"/>
  <c r="F443" i="15"/>
  <c r="E387" i="15"/>
  <c r="E386" i="15"/>
  <c r="E385" i="15"/>
  <c r="E384" i="15"/>
  <c r="E383" i="15"/>
  <c r="F387" i="15"/>
  <c r="F386" i="15"/>
  <c r="F385" i="15"/>
  <c r="F384" i="15"/>
  <c r="F383" i="15"/>
  <c r="E327" i="15" l="1"/>
  <c r="E326" i="15"/>
  <c r="E325" i="15"/>
  <c r="E324" i="15"/>
  <c r="E323" i="15"/>
  <c r="F327" i="15"/>
  <c r="F326" i="15"/>
  <c r="F325" i="15"/>
  <c r="F324" i="15"/>
  <c r="F323" i="15"/>
  <c r="E266" i="15"/>
  <c r="E265" i="15"/>
  <c r="E264" i="15"/>
  <c r="E263" i="15"/>
  <c r="F267" i="15"/>
  <c r="F266" i="15"/>
  <c r="F265" i="15"/>
  <c r="F264" i="15"/>
  <c r="F263" i="15"/>
  <c r="E207" i="15"/>
  <c r="E206" i="15"/>
  <c r="E205" i="15"/>
  <c r="E204" i="15"/>
  <c r="E203" i="15"/>
  <c r="F207" i="15"/>
  <c r="F206" i="15"/>
  <c r="F205" i="15"/>
  <c r="F204" i="15"/>
  <c r="F203" i="15"/>
  <c r="E147" i="15"/>
  <c r="E146" i="15"/>
  <c r="E145" i="15"/>
  <c r="E144" i="15"/>
  <c r="E143" i="15"/>
  <c r="F147" i="15"/>
  <c r="F146" i="15"/>
  <c r="F145" i="15"/>
  <c r="F144" i="15"/>
  <c r="F143" i="15"/>
  <c r="E87" i="15"/>
  <c r="E86" i="15"/>
  <c r="E85" i="15"/>
  <c r="E84" i="15"/>
  <c r="E83" i="15"/>
  <c r="F87" i="15"/>
  <c r="F86" i="15"/>
  <c r="F85" i="15"/>
  <c r="F84" i="15"/>
  <c r="F83" i="15"/>
  <c r="U620" i="15"/>
  <c r="U619" i="15"/>
  <c r="U618" i="15"/>
  <c r="U617" i="15"/>
  <c r="U616" i="15"/>
  <c r="V620" i="15"/>
  <c r="V619" i="15"/>
  <c r="V618" i="15"/>
  <c r="V617" i="15"/>
  <c r="V616" i="15"/>
  <c r="U560" i="15"/>
  <c r="U559" i="15"/>
  <c r="U558" i="15"/>
  <c r="U557" i="15"/>
  <c r="U556" i="15"/>
  <c r="V560" i="15"/>
  <c r="V559" i="15"/>
  <c r="V558" i="15"/>
  <c r="V557" i="15"/>
  <c r="V556" i="15"/>
  <c r="U440" i="15"/>
  <c r="U439" i="15"/>
  <c r="U438" i="15"/>
  <c r="U437" i="15"/>
  <c r="U436" i="15"/>
  <c r="U500" i="15"/>
  <c r="U499" i="15"/>
  <c r="U498" i="15"/>
  <c r="U497" i="15"/>
  <c r="U496" i="15"/>
  <c r="V500" i="15"/>
  <c r="V499" i="15"/>
  <c r="V498" i="15"/>
  <c r="V497" i="15"/>
  <c r="V496" i="15"/>
  <c r="V440" i="15"/>
  <c r="V439" i="15"/>
  <c r="V438" i="15"/>
  <c r="V437" i="15"/>
  <c r="V436" i="15"/>
  <c r="U380" i="15"/>
  <c r="U379" i="15"/>
  <c r="U378" i="15"/>
  <c r="U377" i="15"/>
  <c r="U376" i="15"/>
  <c r="V380" i="15"/>
  <c r="V379" i="15"/>
  <c r="V378" i="15"/>
  <c r="V377" i="15"/>
  <c r="V376" i="15"/>
  <c r="U318" i="15"/>
  <c r="U317" i="15"/>
  <c r="U316" i="15"/>
  <c r="V320" i="15"/>
  <c r="V319" i="15"/>
  <c r="V318" i="15"/>
  <c r="V317" i="15"/>
  <c r="V316" i="15"/>
  <c r="U260" i="15"/>
  <c r="U259" i="15"/>
  <c r="U258" i="15"/>
  <c r="U257" i="15"/>
  <c r="U256" i="15"/>
  <c r="V260" i="15"/>
  <c r="V259" i="15"/>
  <c r="V258" i="15"/>
  <c r="V257" i="15"/>
  <c r="V256" i="15"/>
  <c r="U200" i="15"/>
  <c r="U199" i="15"/>
  <c r="U198" i="15"/>
  <c r="U197" i="15"/>
  <c r="U196" i="15"/>
  <c r="V200" i="15"/>
  <c r="V199" i="15"/>
  <c r="V198" i="15"/>
  <c r="V197" i="15"/>
  <c r="V196" i="15"/>
  <c r="U140" i="15"/>
  <c r="U139" i="15"/>
  <c r="U138" i="15"/>
  <c r="U137" i="15"/>
  <c r="U136" i="15"/>
  <c r="V140" i="15"/>
  <c r="V139" i="15"/>
  <c r="V138" i="15"/>
  <c r="V137" i="15"/>
  <c r="V136" i="15"/>
  <c r="V76" i="15"/>
  <c r="U80" i="15"/>
  <c r="U79" i="15"/>
  <c r="U78" i="15"/>
  <c r="U77" i="15"/>
  <c r="U76" i="15"/>
  <c r="V80" i="15"/>
  <c r="V79" i="15"/>
  <c r="V78" i="15"/>
  <c r="V77" i="15"/>
  <c r="L105" i="5" l="1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N224" i="8" l="1"/>
  <c r="N234" i="8"/>
  <c r="N203" i="8"/>
  <c r="N239" i="8"/>
  <c r="N159" i="8"/>
  <c r="N245" i="8"/>
  <c r="N175" i="8"/>
  <c r="N248" i="8"/>
  <c r="N222" i="8"/>
  <c r="N258" i="8"/>
  <c r="N150" i="8"/>
  <c r="N186" i="8"/>
  <c r="N158" i="8"/>
  <c r="N166" i="8"/>
  <c r="N157" i="8"/>
  <c r="N241" i="8"/>
  <c r="N155" i="8"/>
  <c r="N201" i="8"/>
  <c r="N202" i="8"/>
  <c r="N197" i="8"/>
  <c r="N164" i="8"/>
  <c r="N162" i="8"/>
  <c r="N249" i="8"/>
  <c r="N233" i="8"/>
  <c r="N255" i="8"/>
  <c r="N271" i="8"/>
  <c r="N174" i="8"/>
  <c r="N177" i="8"/>
  <c r="N246" i="8"/>
  <c r="N215" i="8"/>
  <c r="N263" i="8"/>
  <c r="N259" i="8"/>
  <c r="N185" i="8"/>
  <c r="N154" i="8"/>
  <c r="N257" i="8"/>
  <c r="N189" i="8"/>
  <c r="N260" i="8"/>
  <c r="N187" i="8"/>
  <c r="N160" i="8"/>
  <c r="N149" i="8"/>
  <c r="N196" i="8"/>
  <c r="N191" i="8"/>
  <c r="N254" i="8"/>
  <c r="N181" i="8"/>
  <c r="N179" i="8"/>
  <c r="N194" i="8"/>
  <c r="N183" i="8"/>
  <c r="N212" i="8"/>
  <c r="N261" i="8"/>
  <c r="N270" i="8"/>
  <c r="N225" i="8"/>
  <c r="N229" i="8"/>
  <c r="N231" i="8"/>
  <c r="N198" i="8"/>
  <c r="N252" i="8"/>
  <c r="N147" i="8"/>
  <c r="N168" i="8"/>
  <c r="N206" i="8"/>
  <c r="N269" i="8"/>
  <c r="N240" i="8"/>
  <c r="N153" i="8"/>
  <c r="N237" i="8"/>
  <c r="N223" i="8"/>
  <c r="N214" i="8"/>
  <c r="N232" i="8"/>
  <c r="N204" i="8"/>
  <c r="N207" i="8"/>
  <c r="N172" i="8"/>
  <c r="N170" i="8"/>
  <c r="N178" i="8"/>
  <c r="N211" i="8"/>
  <c r="N151" i="8"/>
  <c r="N247" i="8"/>
  <c r="N213" i="8"/>
  <c r="N209" i="8"/>
  <c r="N152" i="8"/>
  <c r="N253" i="8"/>
  <c r="N265" i="8"/>
  <c r="N228" i="8"/>
  <c r="N242" i="8"/>
  <c r="N167" i="8"/>
  <c r="N182" i="8"/>
  <c r="N176" i="8"/>
  <c r="N148" i="8"/>
  <c r="N171" i="8"/>
  <c r="N226" i="8"/>
  <c r="N145" i="8"/>
  <c r="N262" i="8"/>
  <c r="N193" i="8"/>
  <c r="N146" i="8"/>
  <c r="N190" i="8"/>
  <c r="N227" i="8"/>
  <c r="N199" i="8"/>
  <c r="N238" i="8"/>
  <c r="N216" i="8"/>
  <c r="N210" i="8"/>
  <c r="N220" i="8"/>
  <c r="N184" i="8"/>
  <c r="N264" i="8"/>
  <c r="N169" i="8"/>
  <c r="N266" i="8"/>
  <c r="N268" i="8"/>
  <c r="N192" i="8"/>
  <c r="N205" i="8"/>
  <c r="N221" i="8"/>
  <c r="N156" i="8"/>
  <c r="N230" i="8"/>
  <c r="N243" i="8"/>
  <c r="N161" i="8"/>
  <c r="N173" i="8"/>
  <c r="N256" i="8"/>
  <c r="N200" i="8"/>
  <c r="N180" i="8"/>
  <c r="N208" i="8"/>
  <c r="N165" i="8"/>
  <c r="N235" i="8"/>
  <c r="N244" i="8"/>
  <c r="N218" i="8"/>
  <c r="N267" i="8"/>
  <c r="N144" i="8"/>
  <c r="N217" i="8"/>
  <c r="N219" i="8"/>
  <c r="N188" i="8"/>
  <c r="N250" i="8"/>
  <c r="N163" i="8"/>
  <c r="N195" i="8"/>
  <c r="N251" i="8"/>
  <c r="N236" i="8"/>
  <c r="M620" i="15"/>
  <c r="M619" i="15"/>
  <c r="M618" i="15"/>
  <c r="M617" i="15"/>
  <c r="M616" i="15"/>
  <c r="N620" i="15"/>
  <c r="N619" i="15"/>
  <c r="N618" i="15"/>
  <c r="N617" i="15"/>
  <c r="N616" i="15"/>
  <c r="M560" i="15"/>
  <c r="M559" i="15"/>
  <c r="M558" i="15"/>
  <c r="M557" i="15"/>
  <c r="M556" i="15"/>
  <c r="N560" i="15"/>
  <c r="N559" i="15"/>
  <c r="N558" i="15"/>
  <c r="N557" i="15"/>
  <c r="N556" i="15"/>
  <c r="M500" i="15"/>
  <c r="M499" i="15"/>
  <c r="M498" i="15"/>
  <c r="M497" i="15"/>
  <c r="M496" i="15"/>
  <c r="N500" i="15"/>
  <c r="N499" i="15"/>
  <c r="N498" i="15"/>
  <c r="N497" i="15"/>
  <c r="N496" i="15"/>
  <c r="M440" i="15"/>
  <c r="M439" i="15"/>
  <c r="M438" i="15"/>
  <c r="M437" i="15"/>
  <c r="M436" i="15"/>
  <c r="N440" i="15"/>
  <c r="N439" i="15"/>
  <c r="N438" i="15"/>
  <c r="N437" i="15"/>
  <c r="N436" i="15"/>
  <c r="M380" i="15"/>
  <c r="M379" i="15"/>
  <c r="M378" i="15"/>
  <c r="M377" i="15"/>
  <c r="M376" i="15"/>
  <c r="N380" i="15"/>
  <c r="N379" i="15"/>
  <c r="N378" i="15"/>
  <c r="N377" i="15"/>
  <c r="N376" i="15"/>
  <c r="M320" i="15"/>
  <c r="M319" i="15"/>
  <c r="M318" i="15"/>
  <c r="M317" i="15"/>
  <c r="M316" i="15"/>
  <c r="N320" i="15"/>
  <c r="N319" i="15"/>
  <c r="N318" i="15"/>
  <c r="N317" i="15"/>
  <c r="N316" i="15"/>
  <c r="M260" i="15"/>
  <c r="M259" i="15"/>
  <c r="M258" i="15"/>
  <c r="M257" i="15"/>
  <c r="M256" i="15"/>
  <c r="N260" i="15"/>
  <c r="N259" i="15"/>
  <c r="N258" i="15"/>
  <c r="N257" i="15"/>
  <c r="N256" i="15"/>
  <c r="M200" i="15"/>
  <c r="M199" i="15"/>
  <c r="M198" i="15"/>
  <c r="M197" i="15"/>
  <c r="M196" i="15"/>
  <c r="N200" i="15"/>
  <c r="N199" i="15"/>
  <c r="N198" i="15"/>
  <c r="N197" i="15"/>
  <c r="N196" i="15"/>
  <c r="M140" i="15"/>
  <c r="M139" i="15"/>
  <c r="M138" i="15"/>
  <c r="M137" i="15"/>
  <c r="M136" i="15"/>
  <c r="N140" i="15"/>
  <c r="N139" i="15"/>
  <c r="N138" i="15"/>
  <c r="N137" i="15"/>
  <c r="N136" i="15"/>
  <c r="M80" i="15"/>
  <c r="M79" i="15"/>
  <c r="M78" i="15"/>
  <c r="M77" i="15"/>
  <c r="M76" i="15"/>
  <c r="N80" i="15"/>
  <c r="N79" i="15"/>
  <c r="N78" i="15"/>
  <c r="N77" i="15"/>
  <c r="N76" i="15"/>
  <c r="G603" i="11"/>
  <c r="G602" i="11"/>
  <c r="N108" i="8" l="1"/>
  <c r="N99" i="8"/>
  <c r="N52" i="8"/>
  <c r="N117" i="8"/>
  <c r="N40" i="8"/>
  <c r="N71" i="8"/>
  <c r="N39" i="8"/>
  <c r="N86" i="8"/>
  <c r="N111" i="8"/>
  <c r="N130" i="8"/>
  <c r="N10" i="8"/>
  <c r="N64" i="8"/>
  <c r="N28" i="8"/>
  <c r="N18" i="8"/>
  <c r="N22" i="8"/>
  <c r="N120" i="8"/>
  <c r="N26" i="8"/>
  <c r="N69" i="8"/>
  <c r="N67" i="8"/>
  <c r="N124" i="8"/>
  <c r="N59" i="8"/>
  <c r="N12" i="8"/>
  <c r="N115" i="8"/>
  <c r="N102" i="8"/>
  <c r="N112" i="8"/>
  <c r="N137" i="8"/>
  <c r="N50" i="8"/>
  <c r="N92" i="8"/>
  <c r="N96" i="8"/>
  <c r="N31" i="8"/>
  <c r="N116" i="8"/>
  <c r="N132" i="8"/>
  <c r="N78" i="8"/>
  <c r="N43" i="8"/>
  <c r="N91" i="8"/>
  <c r="N33" i="8"/>
  <c r="N131" i="8"/>
  <c r="N45" i="8"/>
  <c r="N62" i="8"/>
  <c r="N27" i="8"/>
  <c r="N41" i="8"/>
  <c r="N60" i="8"/>
  <c r="N90" i="8"/>
  <c r="N38" i="8"/>
  <c r="N32" i="8"/>
  <c r="N20" i="8"/>
  <c r="N35" i="8"/>
  <c r="N79" i="8"/>
  <c r="N113" i="8"/>
  <c r="N136" i="8"/>
  <c r="N68" i="8"/>
  <c r="N110" i="8"/>
  <c r="N97" i="8"/>
  <c r="N61" i="8"/>
  <c r="N87" i="8"/>
  <c r="N14" i="8"/>
  <c r="N23" i="8"/>
  <c r="N70" i="8"/>
  <c r="N125" i="8"/>
  <c r="N93" i="8"/>
  <c r="N63" i="8"/>
  <c r="N81" i="8"/>
  <c r="N89" i="8"/>
  <c r="N126" i="8"/>
  <c r="N127" i="8"/>
  <c r="N114" i="8"/>
  <c r="N119" i="8"/>
  <c r="N19" i="8"/>
  <c r="N17" i="8"/>
  <c r="N36" i="8"/>
  <c r="N72" i="8"/>
  <c r="N30" i="8"/>
  <c r="N104" i="8"/>
  <c r="N82" i="8"/>
  <c r="N122" i="8"/>
  <c r="N11" i="8"/>
  <c r="N128" i="8"/>
  <c r="N65" i="8"/>
  <c r="N95" i="8"/>
  <c r="N73" i="8"/>
  <c r="N49" i="8"/>
  <c r="N48" i="8"/>
  <c r="N54" i="8"/>
  <c r="N13" i="8"/>
  <c r="N51" i="8"/>
  <c r="N107" i="8"/>
  <c r="N16" i="8"/>
  <c r="N76" i="8"/>
  <c r="N85" i="8"/>
  <c r="N24" i="8"/>
  <c r="N34" i="8"/>
  <c r="N121" i="8"/>
  <c r="N105" i="8"/>
  <c r="N66" i="8"/>
  <c r="N55" i="8"/>
  <c r="N74" i="8"/>
  <c r="N123" i="8"/>
  <c r="N37" i="8"/>
  <c r="N106" i="8"/>
  <c r="N15" i="8"/>
  <c r="N133" i="8"/>
  <c r="N135" i="8"/>
  <c r="N103" i="8"/>
  <c r="N75" i="8"/>
  <c r="N83" i="8"/>
  <c r="N44" i="8"/>
  <c r="N88" i="8"/>
  <c r="N101" i="8"/>
  <c r="N21" i="8"/>
  <c r="N56" i="8"/>
  <c r="N129" i="8"/>
  <c r="N25" i="8"/>
  <c r="N47" i="8"/>
  <c r="N58" i="8"/>
  <c r="N53" i="8"/>
  <c r="N100" i="8"/>
  <c r="N77" i="8"/>
  <c r="N80" i="8"/>
  <c r="N134" i="8"/>
  <c r="N29" i="8"/>
  <c r="N94" i="8"/>
  <c r="N46" i="8"/>
  <c r="N57" i="8"/>
  <c r="N109" i="8"/>
  <c r="N42" i="8"/>
  <c r="N84" i="8"/>
  <c r="N98" i="8"/>
  <c r="E620" i="15" l="1"/>
  <c r="W667" i="15" s="1"/>
  <c r="E619" i="15"/>
  <c r="W663" i="15" s="1"/>
  <c r="E618" i="15"/>
  <c r="W661" i="15" s="1"/>
  <c r="E617" i="15"/>
  <c r="W665" i="15" s="1"/>
  <c r="E616" i="15"/>
  <c r="W668" i="15" s="1"/>
  <c r="F620" i="15"/>
  <c r="W662" i="15" s="1"/>
  <c r="F616" i="15"/>
  <c r="W666" i="15" s="1"/>
  <c r="F618" i="15"/>
  <c r="W664" i="15" s="1"/>
  <c r="F619" i="15"/>
  <c r="W660" i="15" s="1"/>
  <c r="F617" i="15"/>
  <c r="W659" i="15" s="1"/>
  <c r="E560" i="15"/>
  <c r="E559" i="15"/>
  <c r="W604" i="15" s="1"/>
  <c r="E558" i="15"/>
  <c r="W605" i="15" s="1"/>
  <c r="E557" i="15"/>
  <c r="W602" i="15" s="1"/>
  <c r="E556" i="15"/>
  <c r="W608" i="15" s="1"/>
  <c r="F560" i="15"/>
  <c r="F556" i="15"/>
  <c r="F558" i="15"/>
  <c r="F559" i="15"/>
  <c r="F557" i="15"/>
  <c r="W600" i="15" s="1"/>
  <c r="E500" i="15"/>
  <c r="W547" i="15" s="1"/>
  <c r="E499" i="15"/>
  <c r="W544" i="15" s="1"/>
  <c r="E498" i="15"/>
  <c r="W548" i="15" s="1"/>
  <c r="E497" i="15"/>
  <c r="W539" i="15" s="1"/>
  <c r="E496" i="15"/>
  <c r="W546" i="15" s="1"/>
  <c r="F500" i="15"/>
  <c r="W542" i="15" s="1"/>
  <c r="F496" i="15"/>
  <c r="W545" i="15" s="1"/>
  <c r="F498" i="15"/>
  <c r="W540" i="15" s="1"/>
  <c r="F499" i="15"/>
  <c r="W541" i="15" s="1"/>
  <c r="F497" i="15"/>
  <c r="W543" i="15" s="1"/>
  <c r="E440" i="15"/>
  <c r="W481" i="15" s="1"/>
  <c r="E439" i="15"/>
  <c r="W479" i="15" s="1"/>
  <c r="E438" i="15"/>
  <c r="W483" i="15" s="1"/>
  <c r="E437" i="15"/>
  <c r="W484" i="15" s="1"/>
  <c r="E436" i="15"/>
  <c r="W487" i="15" s="1"/>
  <c r="F440" i="15"/>
  <c r="W486" i="15" s="1"/>
  <c r="F436" i="15"/>
  <c r="W488" i="15" s="1"/>
  <c r="F438" i="15"/>
  <c r="W480" i="15" s="1"/>
  <c r="F439" i="15"/>
  <c r="W485" i="15" s="1"/>
  <c r="F437" i="15"/>
  <c r="W482" i="15" s="1"/>
  <c r="E380" i="15"/>
  <c r="W427" i="15" s="1"/>
  <c r="E379" i="15"/>
  <c r="W419" i="15" s="1"/>
  <c r="E378" i="15"/>
  <c r="W421" i="15" s="1"/>
  <c r="E377" i="15"/>
  <c r="W423" i="15" s="1"/>
  <c r="E376" i="15"/>
  <c r="W428" i="15" s="1"/>
  <c r="F380" i="15"/>
  <c r="W422" i="15" s="1"/>
  <c r="F376" i="15"/>
  <c r="W426" i="15" s="1"/>
  <c r="F378" i="15"/>
  <c r="W420" i="15" s="1"/>
  <c r="F379" i="15"/>
  <c r="W425" i="15" s="1"/>
  <c r="F377" i="15"/>
  <c r="W424" i="15" s="1"/>
  <c r="E320" i="15"/>
  <c r="W366" i="15" s="1"/>
  <c r="E319" i="15"/>
  <c r="W363" i="15" s="1"/>
  <c r="E318" i="15"/>
  <c r="W359" i="15" s="1"/>
  <c r="E317" i="15"/>
  <c r="W362" i="15" s="1"/>
  <c r="E316" i="15"/>
  <c r="W365" i="15" s="1"/>
  <c r="F320" i="15"/>
  <c r="W368" i="15" s="1"/>
  <c r="F316" i="15"/>
  <c r="W367" i="15" s="1"/>
  <c r="F318" i="15"/>
  <c r="W361" i="15" s="1"/>
  <c r="F319" i="15"/>
  <c r="W364" i="15" s="1"/>
  <c r="F317" i="15"/>
  <c r="W360" i="15" s="1"/>
  <c r="E260" i="15"/>
  <c r="W300" i="15" s="1"/>
  <c r="E259" i="15"/>
  <c r="W307" i="15" s="1"/>
  <c r="E258" i="15"/>
  <c r="W303" i="15" s="1"/>
  <c r="E257" i="15"/>
  <c r="W304" i="15" s="1"/>
  <c r="E256" i="15"/>
  <c r="W308" i="15" s="1"/>
  <c r="F260" i="15"/>
  <c r="W305" i="15" s="1"/>
  <c r="F256" i="15"/>
  <c r="W306" i="15" s="1"/>
  <c r="F257" i="15"/>
  <c r="W301" i="15" s="1"/>
  <c r="F258" i="15"/>
  <c r="W299" i="15" s="1"/>
  <c r="F259" i="15"/>
  <c r="W302" i="15" s="1"/>
  <c r="E200" i="15"/>
  <c r="W239" i="15" s="1"/>
  <c r="E199" i="15"/>
  <c r="W248" i="15" s="1"/>
  <c r="E198" i="15"/>
  <c r="W245" i="15" s="1"/>
  <c r="E197" i="15"/>
  <c r="W244" i="15" s="1"/>
  <c r="E196" i="15"/>
  <c r="W242" i="15" s="1"/>
  <c r="F200" i="15"/>
  <c r="W246" i="15" s="1"/>
  <c r="F196" i="15"/>
  <c r="W243" i="15" s="1"/>
  <c r="F198" i="15"/>
  <c r="W241" i="15" s="1"/>
  <c r="F199" i="15"/>
  <c r="W247" i="15" s="1"/>
  <c r="F197" i="15"/>
  <c r="W240" i="15" s="1"/>
  <c r="F140" i="15"/>
  <c r="W182" i="15" s="1"/>
  <c r="F139" i="15"/>
  <c r="W188" i="15" s="1"/>
  <c r="F138" i="15"/>
  <c r="W186" i="15" s="1"/>
  <c r="F137" i="15"/>
  <c r="W181" i="15" s="1"/>
  <c r="F136" i="15"/>
  <c r="W185" i="15" s="1"/>
  <c r="E140" i="15"/>
  <c r="W187" i="15" s="1"/>
  <c r="E139" i="15"/>
  <c r="W179" i="15" s="1"/>
  <c r="E138" i="15"/>
  <c r="W183" i="15" s="1"/>
  <c r="E137" i="15"/>
  <c r="W180" i="15" s="1"/>
  <c r="E136" i="15"/>
  <c r="W184" i="15" s="1"/>
  <c r="F80" i="15"/>
  <c r="W119" i="15" s="1"/>
  <c r="F79" i="15"/>
  <c r="W125" i="15" s="1"/>
  <c r="F78" i="15"/>
  <c r="W120" i="15" s="1"/>
  <c r="F77" i="15"/>
  <c r="W124" i="15" s="1"/>
  <c r="F76" i="15"/>
  <c r="W126" i="15" s="1"/>
  <c r="E80" i="15"/>
  <c r="W128" i="15" s="1"/>
  <c r="E79" i="15"/>
  <c r="W122" i="15" s="1"/>
  <c r="E78" i="15"/>
  <c r="W127" i="15" s="1"/>
  <c r="E77" i="15"/>
  <c r="W121" i="15" s="1"/>
  <c r="E76" i="15"/>
  <c r="W123" i="15" s="1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W601" i="15" l="1"/>
  <c r="W607" i="15"/>
  <c r="W599" i="15"/>
  <c r="W603" i="15"/>
  <c r="W606" i="15"/>
  <c r="B104" i="5"/>
  <c r="E336" i="1" s="1"/>
  <c r="B99" i="5"/>
  <c r="E325" i="1" s="1"/>
  <c r="B91" i="5"/>
  <c r="E315" i="1" s="1"/>
  <c r="B88" i="5"/>
  <c r="E323" i="1" s="1"/>
  <c r="B86" i="5"/>
  <c r="E324" i="1" s="1"/>
  <c r="B84" i="5"/>
  <c r="E316" i="1" s="1"/>
  <c r="B77" i="5"/>
  <c r="E317" i="1" s="1"/>
  <c r="B72" i="5"/>
  <c r="E314" i="1" s="1"/>
  <c r="B61" i="5"/>
  <c r="E320" i="1" s="1"/>
  <c r="B60" i="5"/>
  <c r="E311" i="1" s="1"/>
  <c r="B56" i="5"/>
  <c r="E308" i="1" s="1"/>
  <c r="B54" i="5"/>
  <c r="E321" i="1" s="1"/>
  <c r="B48" i="5"/>
  <c r="E313" i="1" s="1"/>
  <c r="B46" i="5"/>
  <c r="E337" i="1" s="1"/>
  <c r="B45" i="5"/>
  <c r="E319" i="1" s="1"/>
  <c r="B44" i="5"/>
  <c r="E329" i="1" s="1"/>
  <c r="B39" i="5"/>
  <c r="E309" i="1" s="1"/>
  <c r="B34" i="5"/>
  <c r="E327" i="1" s="1"/>
  <c r="B29" i="5"/>
  <c r="E326" i="1" s="1"/>
  <c r="B25" i="5"/>
  <c r="E307" i="1" s="1"/>
  <c r="B24" i="5"/>
  <c r="E322" i="1" s="1"/>
  <c r="B21" i="5"/>
  <c r="E332" i="1" s="1"/>
  <c r="B15" i="5"/>
  <c r="E306" i="1" s="1"/>
  <c r="B12" i="5"/>
  <c r="E312" i="1" s="1"/>
  <c r="B100" i="5"/>
  <c r="E328" i="1" s="1"/>
  <c r="B67" i="5"/>
  <c r="E318" i="1" s="1"/>
  <c r="B7" i="5" l="1"/>
  <c r="N118" i="8"/>
  <c r="D832" i="4"/>
  <c r="D504" i="1" s="1"/>
  <c r="D831" i="4"/>
  <c r="D582" i="1" s="1"/>
  <c r="D830" i="4"/>
  <c r="D549" i="1" s="1"/>
  <c r="D829" i="4"/>
  <c r="D509" i="1" s="1"/>
  <c r="D828" i="4"/>
  <c r="D551" i="1" s="1"/>
  <c r="D827" i="4"/>
  <c r="D585" i="1" s="1"/>
  <c r="D826" i="4"/>
  <c r="D570" i="1" s="1"/>
  <c r="D825" i="4"/>
  <c r="D545" i="1" s="1"/>
  <c r="D824" i="4"/>
  <c r="D497" i="1" s="1"/>
  <c r="D823" i="4"/>
  <c r="D525" i="1" s="1"/>
  <c r="D822" i="4"/>
  <c r="D513" i="1" s="1"/>
  <c r="D821" i="4"/>
  <c r="D519" i="1" s="1"/>
  <c r="D820" i="4"/>
  <c r="D580" i="1" s="1"/>
  <c r="D819" i="4"/>
  <c r="D592" i="1" s="1"/>
  <c r="D818" i="4"/>
  <c r="D539" i="1" s="1"/>
  <c r="D817" i="4"/>
  <c r="D586" i="1" s="1"/>
  <c r="D816" i="4"/>
  <c r="D518" i="1" s="1"/>
  <c r="D815" i="4"/>
  <c r="D553" i="1" s="1"/>
  <c r="D814" i="4"/>
  <c r="D528" i="1" s="1"/>
  <c r="D813" i="4"/>
  <c r="D541" i="1" s="1"/>
  <c r="D812" i="4"/>
  <c r="D499" i="1" s="1"/>
  <c r="D811" i="4"/>
  <c r="D506" i="1" s="1"/>
  <c r="D810" i="4"/>
  <c r="D546" i="1" s="1"/>
  <c r="D809" i="4"/>
  <c r="D560" i="1" s="1"/>
  <c r="D808" i="4"/>
  <c r="D526" i="1" s="1"/>
  <c r="D807" i="4"/>
  <c r="D505" i="1" s="1"/>
  <c r="D806" i="4"/>
  <c r="D589" i="1" s="1"/>
  <c r="D805" i="4"/>
  <c r="D495" i="1" s="1"/>
  <c r="D804" i="4"/>
  <c r="D573" i="1" s="1"/>
  <c r="D803" i="4"/>
  <c r="D537" i="1" s="1"/>
  <c r="D802" i="4"/>
  <c r="D581" i="1" s="1"/>
  <c r="D801" i="4"/>
  <c r="D554" i="1" s="1"/>
  <c r="D800" i="4"/>
  <c r="D578" i="1" s="1"/>
  <c r="D799" i="4"/>
  <c r="D574" i="1" s="1"/>
  <c r="D798" i="4"/>
  <c r="D496" i="1" s="1"/>
  <c r="D797" i="4"/>
  <c r="D510" i="1" s="1"/>
  <c r="D796" i="4"/>
  <c r="D562" i="1" s="1"/>
  <c r="D795" i="4"/>
  <c r="D544" i="1" s="1"/>
  <c r="D794" i="4"/>
  <c r="D555" i="1" s="1"/>
  <c r="D793" i="4"/>
  <c r="D587" i="1" s="1"/>
  <c r="D792" i="4"/>
  <c r="D559" i="1" s="1"/>
  <c r="D791" i="4"/>
  <c r="D507" i="1" s="1"/>
  <c r="D790" i="4"/>
  <c r="D572" i="1" s="1"/>
  <c r="D789" i="4"/>
  <c r="D577" i="1" s="1"/>
  <c r="D788" i="4"/>
  <c r="D579" i="1" s="1"/>
  <c r="D787" i="4"/>
  <c r="D534" i="1" s="1"/>
  <c r="D786" i="4"/>
  <c r="D593" i="1" s="1"/>
  <c r="D785" i="4"/>
  <c r="D494" i="1" s="1"/>
  <c r="D784" i="4"/>
  <c r="D531" i="1" s="1"/>
  <c r="D783" i="4"/>
  <c r="D520" i="1" s="1"/>
  <c r="D782" i="4"/>
  <c r="D500" i="1" s="1"/>
  <c r="D781" i="4"/>
  <c r="D529" i="1" s="1"/>
  <c r="D780" i="4"/>
  <c r="D532" i="1" s="1"/>
  <c r="D779" i="4"/>
  <c r="D533" i="1" s="1"/>
  <c r="D778" i="4"/>
  <c r="D590" i="1" s="1"/>
  <c r="D777" i="4"/>
  <c r="D521" i="1" s="1"/>
  <c r="D776" i="4"/>
  <c r="D524" i="1" s="1"/>
  <c r="D775" i="4"/>
  <c r="D548" i="1" s="1"/>
  <c r="D774" i="4"/>
  <c r="D543" i="1" s="1"/>
  <c r="D773" i="4"/>
  <c r="D588" i="1" s="1"/>
  <c r="D772" i="4"/>
  <c r="D567" i="1" s="1"/>
  <c r="D771" i="4"/>
  <c r="D591" i="1" s="1"/>
  <c r="D770" i="4"/>
  <c r="D540" i="1" s="1"/>
  <c r="D769" i="4"/>
  <c r="D568" i="1" s="1"/>
  <c r="D768" i="4"/>
  <c r="D511" i="1" s="1"/>
  <c r="D767" i="4"/>
  <c r="D563" i="1" s="1"/>
  <c r="D766" i="4"/>
  <c r="D512" i="1" s="1"/>
  <c r="D765" i="4"/>
  <c r="D569" i="1" s="1"/>
  <c r="D764" i="4"/>
  <c r="D536" i="1" s="1"/>
  <c r="D763" i="4"/>
  <c r="D550" i="1" s="1"/>
  <c r="D762" i="4"/>
  <c r="D552" i="1" s="1"/>
  <c r="D761" i="4"/>
  <c r="D564" i="1" s="1"/>
  <c r="D760" i="4"/>
  <c r="D558" i="1" s="1"/>
  <c r="D759" i="4"/>
  <c r="D571" i="1" s="1"/>
  <c r="D758" i="4"/>
  <c r="D515" i="1" s="1"/>
  <c r="D757" i="4"/>
  <c r="D503" i="1" s="1"/>
  <c r="D756" i="4"/>
  <c r="D530" i="1" s="1"/>
  <c r="D755" i="4"/>
  <c r="D501" i="1" s="1"/>
  <c r="D754" i="4"/>
  <c r="D565" i="1" s="1"/>
  <c r="D753" i="4"/>
  <c r="D516" i="1" s="1"/>
  <c r="D752" i="4"/>
  <c r="D575" i="1" s="1"/>
  <c r="D751" i="4"/>
  <c r="D556" i="1" s="1"/>
  <c r="D750" i="4"/>
  <c r="D583" i="1" s="1"/>
  <c r="D749" i="4"/>
  <c r="D538" i="1" s="1"/>
  <c r="D748" i="4"/>
  <c r="D561" i="1" s="1"/>
  <c r="D747" i="4"/>
  <c r="D523" i="1" s="1"/>
  <c r="D746" i="4"/>
  <c r="D522" i="1" s="1"/>
  <c r="D745" i="4"/>
  <c r="D566" i="1" s="1"/>
  <c r="D744" i="4"/>
  <c r="D527" i="1" s="1"/>
  <c r="D743" i="4"/>
  <c r="D517" i="1" s="1"/>
  <c r="D742" i="4"/>
  <c r="D535" i="1" s="1"/>
  <c r="D741" i="4"/>
  <c r="D498" i="1" s="1"/>
  <c r="D740" i="4"/>
  <c r="D557" i="1" s="1"/>
  <c r="D739" i="4"/>
  <c r="D508" i="1" s="1"/>
  <c r="D738" i="4"/>
  <c r="D502" i="1" s="1"/>
  <c r="D737" i="4"/>
  <c r="D514" i="1" s="1"/>
  <c r="D736" i="4"/>
  <c r="D547" i="1" s="1"/>
  <c r="D735" i="4"/>
  <c r="D576" i="1" s="1"/>
  <c r="D734" i="4"/>
  <c r="D542" i="1" s="1"/>
  <c r="D733" i="4"/>
  <c r="D584" i="1" s="1"/>
  <c r="D728" i="4"/>
  <c r="T593" i="1" s="1"/>
  <c r="D727" i="4"/>
  <c r="T592" i="1" s="1"/>
  <c r="D726" i="4"/>
  <c r="T591" i="1" s="1"/>
  <c r="D725" i="4"/>
  <c r="T590" i="1" s="1"/>
  <c r="D724" i="4"/>
  <c r="T589" i="1" s="1"/>
  <c r="D723" i="4"/>
  <c r="T496" i="1" s="1"/>
  <c r="D722" i="4"/>
  <c r="T588" i="1" s="1"/>
  <c r="D721" i="4"/>
  <c r="T587" i="1" s="1"/>
  <c r="D720" i="4"/>
  <c r="T586" i="1" s="1"/>
  <c r="D719" i="4"/>
  <c r="T585" i="1" s="1"/>
  <c r="D718" i="4"/>
  <c r="T584" i="1" s="1"/>
  <c r="D717" i="4"/>
  <c r="T583" i="1" s="1"/>
  <c r="D716" i="4"/>
  <c r="T582" i="1" s="1"/>
  <c r="D715" i="4"/>
  <c r="T501" i="1" s="1"/>
  <c r="D714" i="4"/>
  <c r="T498" i="1" s="1"/>
  <c r="D713" i="4"/>
  <c r="T581" i="1" s="1"/>
  <c r="D712" i="4"/>
  <c r="T580" i="1" s="1"/>
  <c r="D711" i="4"/>
  <c r="T579" i="1" s="1"/>
  <c r="D710" i="4"/>
  <c r="T578" i="1" s="1"/>
  <c r="D709" i="4"/>
  <c r="T577" i="1" s="1"/>
  <c r="D708" i="4"/>
  <c r="T576" i="1" s="1"/>
  <c r="D707" i="4"/>
  <c r="D706" i="4"/>
  <c r="T574" i="1" s="1"/>
  <c r="D705" i="4"/>
  <c r="T497" i="1" s="1"/>
  <c r="D704" i="4"/>
  <c r="T573" i="1" s="1"/>
  <c r="D703" i="4"/>
  <c r="T572" i="1" s="1"/>
  <c r="D702" i="4"/>
  <c r="T571" i="1" s="1"/>
  <c r="D701" i="4"/>
  <c r="D700" i="4"/>
  <c r="D699" i="4"/>
  <c r="D698" i="4"/>
  <c r="D697" i="4"/>
  <c r="T566" i="1" s="1"/>
  <c r="D696" i="4"/>
  <c r="T565" i="1" s="1"/>
  <c r="D695" i="4"/>
  <c r="T564" i="1" s="1"/>
  <c r="D694" i="4"/>
  <c r="T563" i="1" s="1"/>
  <c r="D693" i="4"/>
  <c r="D692" i="4"/>
  <c r="T561" i="1" s="1"/>
  <c r="D691" i="4"/>
  <c r="D690" i="4"/>
  <c r="T559" i="1" s="1"/>
  <c r="D689" i="4"/>
  <c r="T558" i="1" s="1"/>
  <c r="D688" i="4"/>
  <c r="T494" i="1" s="1"/>
  <c r="D687" i="4"/>
  <c r="T557" i="1" s="1"/>
  <c r="D686" i="4"/>
  <c r="T499" i="1" s="1"/>
  <c r="D685" i="4"/>
  <c r="D684" i="4"/>
  <c r="D683" i="4"/>
  <c r="T554" i="1" s="1"/>
  <c r="D682" i="4"/>
  <c r="T553" i="1" s="1"/>
  <c r="D681" i="4"/>
  <c r="T552" i="1" s="1"/>
  <c r="D680" i="4"/>
  <c r="T551" i="1" s="1"/>
  <c r="D679" i="4"/>
  <c r="T550" i="1" s="1"/>
  <c r="D678" i="4"/>
  <c r="T549" i="1" s="1"/>
  <c r="D677" i="4"/>
  <c r="D676" i="4"/>
  <c r="T548" i="1" s="1"/>
  <c r="D675" i="4"/>
  <c r="T547" i="1" s="1"/>
  <c r="D674" i="4"/>
  <c r="D673" i="4"/>
  <c r="T545" i="1" s="1"/>
  <c r="D672" i="4"/>
  <c r="D671" i="4"/>
  <c r="T543" i="1" s="1"/>
  <c r="D670" i="4"/>
  <c r="T505" i="1" s="1"/>
  <c r="D669" i="4"/>
  <c r="D668" i="4"/>
  <c r="T541" i="1" s="1"/>
  <c r="D667" i="4"/>
  <c r="T540" i="1" s="1"/>
  <c r="D666" i="4"/>
  <c r="T539" i="1" s="1"/>
  <c r="D665" i="4"/>
  <c r="T538" i="1" s="1"/>
  <c r="D664" i="4"/>
  <c r="D663" i="4"/>
  <c r="T500" i="1" s="1"/>
  <c r="D662" i="4"/>
  <c r="T536" i="1" s="1"/>
  <c r="D661" i="4"/>
  <c r="D660" i="4"/>
  <c r="T534" i="1" s="1"/>
  <c r="D659" i="4"/>
  <c r="T533" i="1" s="1"/>
  <c r="D658" i="4"/>
  <c r="T532" i="1" s="1"/>
  <c r="D657" i="4"/>
  <c r="T504" i="1" s="1"/>
  <c r="D656" i="4"/>
  <c r="T531" i="1" s="1"/>
  <c r="D655" i="4"/>
  <c r="T530" i="1" s="1"/>
  <c r="D654" i="4"/>
  <c r="T529" i="1" s="1"/>
  <c r="D653" i="4"/>
  <c r="T528" i="1" s="1"/>
  <c r="D652" i="4"/>
  <c r="T527" i="1" s="1"/>
  <c r="D651" i="4"/>
  <c r="T526" i="1" s="1"/>
  <c r="D650" i="4"/>
  <c r="T525" i="1" s="1"/>
  <c r="D649" i="4"/>
  <c r="T524" i="1" s="1"/>
  <c r="D648" i="4"/>
  <c r="T523" i="1" s="1"/>
  <c r="D647" i="4"/>
  <c r="T522" i="1" s="1"/>
  <c r="D646" i="4"/>
  <c r="T521" i="1" s="1"/>
  <c r="D645" i="4"/>
  <c r="T520" i="1" s="1"/>
  <c r="D644" i="4"/>
  <c r="T519" i="1" s="1"/>
  <c r="D643" i="4"/>
  <c r="T518" i="1" s="1"/>
  <c r="D642" i="4"/>
  <c r="T517" i="1" s="1"/>
  <c r="D641" i="4"/>
  <c r="T503" i="1" s="1"/>
  <c r="D640" i="4"/>
  <c r="T516" i="1" s="1"/>
  <c r="D639" i="4"/>
  <c r="T515" i="1" s="1"/>
  <c r="D638" i="4"/>
  <c r="T514" i="1" s="1"/>
  <c r="D637" i="4"/>
  <c r="T513" i="1" s="1"/>
  <c r="D636" i="4"/>
  <c r="T512" i="1" s="1"/>
  <c r="D635" i="4"/>
  <c r="T511" i="1" s="1"/>
  <c r="D634" i="4"/>
  <c r="D633" i="4"/>
  <c r="T509" i="1" s="1"/>
  <c r="D632" i="4"/>
  <c r="T508" i="1" s="1"/>
  <c r="D631" i="4"/>
  <c r="T507" i="1" s="1"/>
  <c r="D630" i="4"/>
  <c r="T506" i="1" s="1"/>
  <c r="D629" i="4"/>
  <c r="T502" i="1" s="1"/>
  <c r="D624" i="4"/>
  <c r="P515" i="1" s="1"/>
  <c r="D623" i="4"/>
  <c r="P578" i="1" s="1"/>
  <c r="D622" i="4"/>
  <c r="P541" i="1" s="1"/>
  <c r="D621" i="4"/>
  <c r="P498" i="1" s="1"/>
  <c r="D620" i="4"/>
  <c r="P507" i="1" s="1"/>
  <c r="D619" i="4"/>
  <c r="P533" i="1" s="1"/>
  <c r="D618" i="4"/>
  <c r="P582" i="1" s="1"/>
  <c r="D617" i="4"/>
  <c r="P562" i="1" s="1"/>
  <c r="D616" i="4"/>
  <c r="P544" i="1" s="1"/>
  <c r="D615" i="4"/>
  <c r="P549" i="1" s="1"/>
  <c r="D614" i="4"/>
  <c r="P538" i="1" s="1"/>
  <c r="D613" i="4"/>
  <c r="P495" i="1" s="1"/>
  <c r="D612" i="4"/>
  <c r="P585" i="1" s="1"/>
  <c r="D611" i="4"/>
  <c r="P529" i="1" s="1"/>
  <c r="D610" i="4"/>
  <c r="P572" i="1" s="1"/>
  <c r="D609" i="4"/>
  <c r="P536" i="1" s="1"/>
  <c r="D608" i="4"/>
  <c r="P525" i="1" s="1"/>
  <c r="D607" i="4"/>
  <c r="P543" i="1" s="1"/>
  <c r="D606" i="4"/>
  <c r="P591" i="1" s="1"/>
  <c r="D605" i="4"/>
  <c r="P560" i="1" s="1"/>
  <c r="D604" i="4"/>
  <c r="P518" i="1" s="1"/>
  <c r="D603" i="4"/>
  <c r="P593" i="1" s="1"/>
  <c r="D602" i="4"/>
  <c r="P546" i="1" s="1"/>
  <c r="D601" i="4"/>
  <c r="P592" i="1" s="1"/>
  <c r="D600" i="4"/>
  <c r="P565" i="1" s="1"/>
  <c r="D599" i="4"/>
  <c r="P497" i="1" s="1"/>
  <c r="D598" i="4"/>
  <c r="P570" i="1" s="1"/>
  <c r="D597" i="4"/>
  <c r="P559" i="1" s="1"/>
  <c r="D596" i="4"/>
  <c r="P590" i="1" s="1"/>
  <c r="D595" i="4"/>
  <c r="P561" i="1" s="1"/>
  <c r="D594" i="4"/>
  <c r="P558" i="1" s="1"/>
  <c r="D593" i="4"/>
  <c r="P520" i="1" s="1"/>
  <c r="D592" i="4"/>
  <c r="P522" i="1" s="1"/>
  <c r="D591" i="4"/>
  <c r="P532" i="1" s="1"/>
  <c r="D590" i="4"/>
  <c r="P564" i="1" s="1"/>
  <c r="D589" i="4"/>
  <c r="P505" i="1" s="1"/>
  <c r="D588" i="4"/>
  <c r="P554" i="1" s="1"/>
  <c r="D587" i="4"/>
  <c r="P508" i="1" s="1"/>
  <c r="D586" i="4"/>
  <c r="P586" i="1" s="1"/>
  <c r="D585" i="4"/>
  <c r="P524" i="1" s="1"/>
  <c r="D584" i="4"/>
  <c r="P506" i="1" s="1"/>
  <c r="D583" i="4"/>
  <c r="P509" i="1" s="1"/>
  <c r="D582" i="4"/>
  <c r="P589" i="1" s="1"/>
  <c r="D581" i="4"/>
  <c r="P496" i="1" s="1"/>
  <c r="D580" i="4"/>
  <c r="P576" i="1" s="1"/>
  <c r="D579" i="4"/>
  <c r="P557" i="1" s="1"/>
  <c r="D578" i="4"/>
  <c r="P511" i="1" s="1"/>
  <c r="D577" i="4"/>
  <c r="P581" i="1" s="1"/>
  <c r="D576" i="4"/>
  <c r="P499" i="1" s="1"/>
  <c r="D575" i="4"/>
  <c r="P550" i="1" s="1"/>
  <c r="D574" i="4"/>
  <c r="P521" i="1" s="1"/>
  <c r="D573" i="4"/>
  <c r="P571" i="1" s="1"/>
  <c r="D572" i="4"/>
  <c r="P555" i="1" s="1"/>
  <c r="D571" i="4"/>
  <c r="P516" i="1" s="1"/>
  <c r="D570" i="4"/>
  <c r="P574" i="1" s="1"/>
  <c r="D569" i="4"/>
  <c r="P517" i="1" s="1"/>
  <c r="D568" i="4"/>
  <c r="P500" i="1" s="1"/>
  <c r="D567" i="4"/>
  <c r="P567" i="1" s="1"/>
  <c r="D566" i="4"/>
  <c r="P530" i="1" s="1"/>
  <c r="D565" i="4"/>
  <c r="P579" i="1" s="1"/>
  <c r="D564" i="4"/>
  <c r="P584" i="1" s="1"/>
  <c r="D563" i="4"/>
  <c r="P510" i="1" s="1"/>
  <c r="D562" i="4"/>
  <c r="P527" i="1" s="1"/>
  <c r="D561" i="4"/>
  <c r="P569" i="1" s="1"/>
  <c r="D560" i="4"/>
  <c r="P519" i="1" s="1"/>
  <c r="D559" i="4"/>
  <c r="P528" i="1" s="1"/>
  <c r="D558" i="4"/>
  <c r="P547" i="1" s="1"/>
  <c r="D557" i="4"/>
  <c r="P537" i="1" s="1"/>
  <c r="D556" i="4"/>
  <c r="P512" i="1" s="1"/>
  <c r="D555" i="4"/>
  <c r="P583" i="1" s="1"/>
  <c r="D554" i="4"/>
  <c r="P542" i="1" s="1"/>
  <c r="D553" i="4"/>
  <c r="P526" i="1" s="1"/>
  <c r="D552" i="4"/>
  <c r="P502" i="1" s="1"/>
  <c r="D551" i="4"/>
  <c r="P587" i="1" s="1"/>
  <c r="D550" i="4"/>
  <c r="P514" i="1" s="1"/>
  <c r="D549" i="4"/>
  <c r="P580" i="1" s="1"/>
  <c r="D548" i="4"/>
  <c r="P551" i="1" s="1"/>
  <c r="D547" i="4"/>
  <c r="P577" i="1" s="1"/>
  <c r="D546" i="4"/>
  <c r="P494" i="1" s="1"/>
  <c r="D545" i="4"/>
  <c r="P531" i="1" s="1"/>
  <c r="D544" i="4"/>
  <c r="P534" i="1" s="1"/>
  <c r="D543" i="4"/>
  <c r="P568" i="1" s="1"/>
  <c r="D542" i="4"/>
  <c r="P513" i="1" s="1"/>
  <c r="D541" i="4"/>
  <c r="P504" i="1" s="1"/>
  <c r="D540" i="4"/>
  <c r="P588" i="1" s="1"/>
  <c r="D539" i="4"/>
  <c r="P552" i="1" s="1"/>
  <c r="D538" i="4"/>
  <c r="P553" i="1" s="1"/>
  <c r="D537" i="4"/>
  <c r="P563" i="1" s="1"/>
  <c r="D536" i="4"/>
  <c r="P575" i="1" s="1"/>
  <c r="D535" i="4"/>
  <c r="P535" i="1" s="1"/>
  <c r="D534" i="4"/>
  <c r="P539" i="1" s="1"/>
  <c r="D533" i="4"/>
  <c r="P548" i="1" s="1"/>
  <c r="D532" i="4"/>
  <c r="P503" i="1" s="1"/>
  <c r="D531" i="4"/>
  <c r="P540" i="1" s="1"/>
  <c r="D530" i="4"/>
  <c r="P501" i="1" s="1"/>
  <c r="D529" i="4"/>
  <c r="P523" i="1" s="1"/>
  <c r="D528" i="4"/>
  <c r="P556" i="1" s="1"/>
  <c r="D527" i="4"/>
  <c r="P566" i="1" s="1"/>
  <c r="D526" i="4"/>
  <c r="P545" i="1" s="1"/>
  <c r="D525" i="4"/>
  <c r="P573" i="1" s="1"/>
  <c r="D520" i="4"/>
  <c r="AF507" i="1" s="1"/>
  <c r="D519" i="4"/>
  <c r="AF517" i="1" s="1"/>
  <c r="D518" i="4"/>
  <c r="AF568" i="1" s="1"/>
  <c r="D517" i="4"/>
  <c r="AF570" i="1" s="1"/>
  <c r="D516" i="4"/>
  <c r="AF523" i="1" s="1"/>
  <c r="D515" i="4"/>
  <c r="AF579" i="1" s="1"/>
  <c r="D514" i="4"/>
  <c r="AF569" i="1" s="1"/>
  <c r="D513" i="4"/>
  <c r="AF592" i="1" s="1"/>
  <c r="D512" i="4"/>
  <c r="AF525" i="1" s="1"/>
  <c r="D511" i="4"/>
  <c r="AF500" i="1" s="1"/>
  <c r="D510" i="4"/>
  <c r="AF508" i="1" s="1"/>
  <c r="D509" i="4"/>
  <c r="AF503" i="1" s="1"/>
  <c r="D508" i="4"/>
  <c r="AF560" i="1" s="1"/>
  <c r="D507" i="4"/>
  <c r="AF565" i="1" s="1"/>
  <c r="D506" i="4"/>
  <c r="AF506" i="1" s="1"/>
  <c r="D505" i="4"/>
  <c r="AF494" i="1" s="1"/>
  <c r="D504" i="4"/>
  <c r="AF528" i="1" s="1"/>
  <c r="D503" i="4"/>
  <c r="AF557" i="1" s="1"/>
  <c r="D502" i="4"/>
  <c r="AF546" i="1" s="1"/>
  <c r="D501" i="4"/>
  <c r="AF563" i="1" s="1"/>
  <c r="D500" i="4"/>
  <c r="AF549" i="1" s="1"/>
  <c r="D499" i="4"/>
  <c r="AF515" i="1" s="1"/>
  <c r="D498" i="4"/>
  <c r="AF572" i="1" s="1"/>
  <c r="D497" i="4"/>
  <c r="AF542" i="1" s="1"/>
  <c r="D496" i="4"/>
  <c r="AF583" i="1" s="1"/>
  <c r="D495" i="4"/>
  <c r="AF551" i="1" s="1"/>
  <c r="D494" i="4"/>
  <c r="AF537" i="1" s="1"/>
  <c r="D493" i="4"/>
  <c r="AF567" i="1" s="1"/>
  <c r="D492" i="4"/>
  <c r="AF591" i="1" s="1"/>
  <c r="D491" i="4"/>
  <c r="AF547" i="1" s="1"/>
  <c r="D490" i="4"/>
  <c r="AF516" i="1" s="1"/>
  <c r="D489" i="4"/>
  <c r="AF577" i="1" s="1"/>
  <c r="D488" i="4"/>
  <c r="AF556" i="1" s="1"/>
  <c r="D487" i="4"/>
  <c r="AF495" i="1" s="1"/>
  <c r="D486" i="4"/>
  <c r="AF519" i="1" s="1"/>
  <c r="D485" i="4"/>
  <c r="AF561" i="1" s="1"/>
  <c r="D484" i="4"/>
  <c r="AF575" i="1" s="1"/>
  <c r="D483" i="4"/>
  <c r="AF588" i="1" s="1"/>
  <c r="D482" i="4"/>
  <c r="AF559" i="1" s="1"/>
  <c r="D481" i="4"/>
  <c r="AF496" i="1" s="1"/>
  <c r="D480" i="4"/>
  <c r="AF539" i="1" s="1"/>
  <c r="D479" i="4"/>
  <c r="AF510" i="1" s="1"/>
  <c r="D478" i="4"/>
  <c r="AF545" i="1" s="1"/>
  <c r="D477" i="4"/>
  <c r="AF564" i="1" s="1"/>
  <c r="D476" i="4"/>
  <c r="AF586" i="1" s="1"/>
  <c r="D475" i="4"/>
  <c r="AF522" i="1" s="1"/>
  <c r="D474" i="4"/>
  <c r="AF499" i="1" s="1"/>
  <c r="D473" i="4"/>
  <c r="AF593" i="1" s="1"/>
  <c r="D472" i="4"/>
  <c r="AF524" i="1" s="1"/>
  <c r="D471" i="4"/>
  <c r="AF518" i="1" s="1"/>
  <c r="D470" i="4"/>
  <c r="AF573" i="1" s="1"/>
  <c r="D469" i="4"/>
  <c r="AF584" i="1" s="1"/>
  <c r="D468" i="4"/>
  <c r="AF558" i="1" s="1"/>
  <c r="D467" i="4"/>
  <c r="AF514" i="1" s="1"/>
  <c r="D466" i="4"/>
  <c r="AF538" i="1" s="1"/>
  <c r="D465" i="4"/>
  <c r="AF512" i="1" s="1"/>
  <c r="D464" i="4"/>
  <c r="AF576" i="1" s="1"/>
  <c r="D463" i="4"/>
  <c r="AF552" i="1" s="1"/>
  <c r="D462" i="4"/>
  <c r="AF498" i="1" s="1"/>
  <c r="D461" i="4"/>
  <c r="AF527" i="1" s="1"/>
  <c r="D460" i="4"/>
  <c r="AF550" i="1" s="1"/>
  <c r="D459" i="4"/>
  <c r="AF513" i="1" s="1"/>
  <c r="D458" i="4"/>
  <c r="AF536" i="1" s="1"/>
  <c r="D457" i="4"/>
  <c r="AF511" i="1" s="1"/>
  <c r="D456" i="4"/>
  <c r="AF587" i="1" s="1"/>
  <c r="D455" i="4"/>
  <c r="AF526" i="1" s="1"/>
  <c r="D454" i="4"/>
  <c r="AF520" i="1" s="1"/>
  <c r="D453" i="4"/>
  <c r="AF582" i="1" s="1"/>
  <c r="D452" i="4"/>
  <c r="AF585" i="1" s="1"/>
  <c r="D451" i="4"/>
  <c r="AF590" i="1" s="1"/>
  <c r="D450" i="4"/>
  <c r="AF530" i="1" s="1"/>
  <c r="D449" i="4"/>
  <c r="AF531" i="1" s="1"/>
  <c r="D448" i="4"/>
  <c r="AF529" i="1" s="1"/>
  <c r="D447" i="4"/>
  <c r="AF505" i="1" s="1"/>
  <c r="D446" i="4"/>
  <c r="AF553" i="1" s="1"/>
  <c r="D445" i="4"/>
  <c r="AF578" i="1" s="1"/>
  <c r="D444" i="4"/>
  <c r="AF574" i="1" s="1"/>
  <c r="D443" i="4"/>
  <c r="AF532" i="1" s="1"/>
  <c r="D442" i="4"/>
  <c r="AF535" i="1" s="1"/>
  <c r="D441" i="4"/>
  <c r="AF566" i="1" s="1"/>
  <c r="D440" i="4"/>
  <c r="AF548" i="1" s="1"/>
  <c r="D439" i="4"/>
  <c r="AF562" i="1" s="1"/>
  <c r="D438" i="4"/>
  <c r="AF509" i="1" s="1"/>
  <c r="D437" i="4"/>
  <c r="AF497" i="1" s="1"/>
  <c r="D436" i="4"/>
  <c r="AF580" i="1" s="1"/>
  <c r="D435" i="4"/>
  <c r="AF533" i="1" s="1"/>
  <c r="D434" i="4"/>
  <c r="AF589" i="1" s="1"/>
  <c r="D433" i="4"/>
  <c r="AF540" i="1" s="1"/>
  <c r="D432" i="4"/>
  <c r="AF543" i="1" s="1"/>
  <c r="D431" i="4"/>
  <c r="AF504" i="1" s="1"/>
  <c r="D430" i="4"/>
  <c r="AF554" i="1" s="1"/>
  <c r="D429" i="4"/>
  <c r="AF571" i="1" s="1"/>
  <c r="D428" i="4"/>
  <c r="AF581" i="1" s="1"/>
  <c r="D427" i="4"/>
  <c r="AF541" i="1" s="1"/>
  <c r="D426" i="4"/>
  <c r="AF544" i="1" s="1"/>
  <c r="D425" i="4"/>
  <c r="AF501" i="1" s="1"/>
  <c r="D424" i="4"/>
  <c r="AF521" i="1" s="1"/>
  <c r="D423" i="4"/>
  <c r="AF502" i="1" s="1"/>
  <c r="D422" i="4"/>
  <c r="AF555" i="1" s="1"/>
  <c r="D421" i="4"/>
  <c r="AF534" i="1" s="1"/>
  <c r="D416" i="4"/>
  <c r="L504" i="1" s="1"/>
  <c r="D415" i="4"/>
  <c r="L583" i="1" s="1"/>
  <c r="D414" i="4"/>
  <c r="L571" i="1" s="1"/>
  <c r="D413" i="4"/>
  <c r="L495" i="1" s="1"/>
  <c r="D412" i="4"/>
  <c r="L523" i="1" s="1"/>
  <c r="D411" i="4"/>
  <c r="L588" i="1" s="1"/>
  <c r="D410" i="4"/>
  <c r="L533" i="1" s="1"/>
  <c r="D409" i="4"/>
  <c r="L529" i="1" s="1"/>
  <c r="D408" i="4"/>
  <c r="L500" i="1" s="1"/>
  <c r="D407" i="4"/>
  <c r="L497" i="1" s="1"/>
  <c r="D406" i="4"/>
  <c r="L499" i="1" s="1"/>
  <c r="D405" i="4"/>
  <c r="L527" i="1" s="1"/>
  <c r="D404" i="4"/>
  <c r="L548" i="1" s="1"/>
  <c r="D403" i="4"/>
  <c r="L585" i="1" s="1"/>
  <c r="D402" i="4"/>
  <c r="L591" i="1" s="1"/>
  <c r="D401" i="4"/>
  <c r="L522" i="1" s="1"/>
  <c r="D400" i="4"/>
  <c r="L496" i="1" s="1"/>
  <c r="D399" i="4"/>
  <c r="L555" i="1" s="1"/>
  <c r="D398" i="4"/>
  <c r="L550" i="1" s="1"/>
  <c r="D397" i="4"/>
  <c r="L562" i="1" s="1"/>
  <c r="D396" i="4"/>
  <c r="L549" i="1" s="1"/>
  <c r="D395" i="4"/>
  <c r="L568" i="1" s="1"/>
  <c r="D394" i="4"/>
  <c r="L582" i="1" s="1"/>
  <c r="D393" i="4"/>
  <c r="L521" i="1" s="1"/>
  <c r="D392" i="4"/>
  <c r="L516" i="1" s="1"/>
  <c r="D391" i="4"/>
  <c r="L526" i="1" s="1"/>
  <c r="D390" i="4"/>
  <c r="L584" i="1" s="1"/>
  <c r="D389" i="4"/>
  <c r="L534" i="1" s="1"/>
  <c r="D388" i="4"/>
  <c r="L536" i="1" s="1"/>
  <c r="D387" i="4"/>
  <c r="L557" i="1" s="1"/>
  <c r="D386" i="4"/>
  <c r="L541" i="1" s="1"/>
  <c r="D385" i="4"/>
  <c r="L553" i="1" s="1"/>
  <c r="D384" i="4"/>
  <c r="L512" i="1" s="1"/>
  <c r="D383" i="4"/>
  <c r="L569" i="1" s="1"/>
  <c r="D382" i="4"/>
  <c r="L537" i="1" s="1"/>
  <c r="D381" i="4"/>
  <c r="L515" i="1" s="1"/>
  <c r="D380" i="4"/>
  <c r="L573" i="1" s="1"/>
  <c r="D379" i="4"/>
  <c r="L502" i="1" s="1"/>
  <c r="D378" i="4"/>
  <c r="L560" i="1" s="1"/>
  <c r="D377" i="4"/>
  <c r="L552" i="1" s="1"/>
  <c r="D376" i="4"/>
  <c r="L524" i="1" s="1"/>
  <c r="D375" i="4"/>
  <c r="L510" i="1" s="1"/>
  <c r="D374" i="4"/>
  <c r="L567" i="1" s="1"/>
  <c r="D373" i="4"/>
  <c r="L513" i="1" s="1"/>
  <c r="D372" i="4"/>
  <c r="L576" i="1" s="1"/>
  <c r="D371" i="4"/>
  <c r="L578" i="1" s="1"/>
  <c r="D370" i="4"/>
  <c r="L551" i="1" s="1"/>
  <c r="D369" i="4"/>
  <c r="L528" i="1" s="1"/>
  <c r="D368" i="4"/>
  <c r="L503" i="1" s="1"/>
  <c r="D367" i="4"/>
  <c r="L531" i="1" s="1"/>
  <c r="D366" i="4"/>
  <c r="L575" i="1" s="1"/>
  <c r="D365" i="4"/>
  <c r="L566" i="1" s="1"/>
  <c r="D364" i="4"/>
  <c r="L498" i="1" s="1"/>
  <c r="D363" i="4"/>
  <c r="L507" i="1" s="1"/>
  <c r="D362" i="4"/>
  <c r="L586" i="1" s="1"/>
  <c r="D361" i="4"/>
  <c r="L511" i="1" s="1"/>
  <c r="D360" i="4"/>
  <c r="L546" i="1" s="1"/>
  <c r="D359" i="4"/>
  <c r="L565" i="1" s="1"/>
  <c r="D358" i="4"/>
  <c r="L542" i="1" s="1"/>
  <c r="D357" i="4"/>
  <c r="L572" i="1" s="1"/>
  <c r="D356" i="4"/>
  <c r="L525" i="1" s="1"/>
  <c r="D355" i="4"/>
  <c r="L592" i="1" s="1"/>
  <c r="D354" i="4"/>
  <c r="L544" i="1" s="1"/>
  <c r="D353" i="4"/>
  <c r="L545" i="1" s="1"/>
  <c r="D352" i="4"/>
  <c r="L532" i="1" s="1"/>
  <c r="D351" i="4"/>
  <c r="L547" i="1" s="1"/>
  <c r="D350" i="4"/>
  <c r="L520" i="1" s="1"/>
  <c r="D349" i="4"/>
  <c r="L505" i="1" s="1"/>
  <c r="D348" i="4"/>
  <c r="L556" i="1" s="1"/>
  <c r="D347" i="4"/>
  <c r="L535" i="1" s="1"/>
  <c r="D346" i="4"/>
  <c r="L506" i="1" s="1"/>
  <c r="D345" i="4"/>
  <c r="L540" i="1" s="1"/>
  <c r="D344" i="4"/>
  <c r="L574" i="1" s="1"/>
  <c r="D343" i="4"/>
  <c r="L559" i="1" s="1"/>
  <c r="D342" i="4"/>
  <c r="L539" i="1" s="1"/>
  <c r="D341" i="4"/>
  <c r="L590" i="1" s="1"/>
  <c r="D340" i="4"/>
  <c r="L581" i="1" s="1"/>
  <c r="D339" i="4"/>
  <c r="L530" i="1" s="1"/>
  <c r="D338" i="4"/>
  <c r="L494" i="1" s="1"/>
  <c r="D337" i="4"/>
  <c r="L509" i="1" s="1"/>
  <c r="D336" i="4"/>
  <c r="L538" i="1" s="1"/>
  <c r="D335" i="4"/>
  <c r="L577" i="1" s="1"/>
  <c r="D334" i="4"/>
  <c r="L593" i="1" s="1"/>
  <c r="D333" i="4"/>
  <c r="L564" i="1" s="1"/>
  <c r="D332" i="4"/>
  <c r="L570" i="1" s="1"/>
  <c r="D331" i="4"/>
  <c r="L518" i="1" s="1"/>
  <c r="D330" i="4"/>
  <c r="L587" i="1" s="1"/>
  <c r="D329" i="4"/>
  <c r="L554" i="1" s="1"/>
  <c r="D328" i="4"/>
  <c r="L563" i="1" s="1"/>
  <c r="D327" i="4"/>
  <c r="L514" i="1" s="1"/>
  <c r="D326" i="4"/>
  <c r="L508" i="1" s="1"/>
  <c r="D325" i="4"/>
  <c r="L517" i="1" s="1"/>
  <c r="D324" i="4"/>
  <c r="L589" i="1" s="1"/>
  <c r="D323" i="4"/>
  <c r="L501" i="1" s="1"/>
  <c r="D322" i="4"/>
  <c r="L519" i="1" s="1"/>
  <c r="D321" i="4"/>
  <c r="L561" i="1" s="1"/>
  <c r="D320" i="4"/>
  <c r="L580" i="1" s="1"/>
  <c r="D319" i="4"/>
  <c r="L558" i="1" s="1"/>
  <c r="D318" i="4"/>
  <c r="L579" i="1" s="1"/>
  <c r="D317" i="4"/>
  <c r="L543" i="1" s="1"/>
  <c r="D312" i="4"/>
  <c r="AB520" i="1" s="1"/>
  <c r="D311" i="4"/>
  <c r="AB534" i="1" s="1"/>
  <c r="D310" i="4"/>
  <c r="AB573" i="1" s="1"/>
  <c r="D309" i="4"/>
  <c r="AB514" i="1" s="1"/>
  <c r="D308" i="4"/>
  <c r="AB496" i="1" s="1"/>
  <c r="D307" i="4"/>
  <c r="AB572" i="1" s="1"/>
  <c r="D306" i="4"/>
  <c r="AB574" i="1" s="1"/>
  <c r="D305" i="4"/>
  <c r="AB588" i="1" s="1"/>
  <c r="D304" i="4"/>
  <c r="AB530" i="1" s="1"/>
  <c r="D303" i="4"/>
  <c r="AB551" i="1" s="1"/>
  <c r="D302" i="4"/>
  <c r="AB524" i="1" s="1"/>
  <c r="D301" i="4"/>
  <c r="AB565" i="1" s="1"/>
  <c r="D300" i="4"/>
  <c r="AB557" i="1" s="1"/>
  <c r="D299" i="4"/>
  <c r="AB533" i="1" s="1"/>
  <c r="D298" i="4"/>
  <c r="AB545" i="1" s="1"/>
  <c r="D297" i="4"/>
  <c r="AB494" i="1" s="1"/>
  <c r="D296" i="4"/>
  <c r="AB531" i="1" s="1"/>
  <c r="D295" i="4"/>
  <c r="AB563" i="1" s="1"/>
  <c r="D294" i="4"/>
  <c r="AB578" i="1" s="1"/>
  <c r="D293" i="4"/>
  <c r="AB544" i="1" s="1"/>
  <c r="D292" i="4"/>
  <c r="AB519" i="1" s="1"/>
  <c r="D291" i="4"/>
  <c r="AB549" i="1" s="1"/>
  <c r="D290" i="4"/>
  <c r="AB522" i="1" s="1"/>
  <c r="D289" i="4"/>
  <c r="AB583" i="1" s="1"/>
  <c r="D288" i="4"/>
  <c r="AB546" i="1" s="1"/>
  <c r="D287" i="4"/>
  <c r="AB525" i="1" s="1"/>
  <c r="D286" i="4"/>
  <c r="AB561" i="1" s="1"/>
  <c r="D285" i="4"/>
  <c r="AB569" i="1" s="1"/>
  <c r="D284" i="4"/>
  <c r="AB571" i="1" s="1"/>
  <c r="D283" i="4"/>
  <c r="AB580" i="1" s="1"/>
  <c r="D282" i="4"/>
  <c r="AB562" i="1" s="1"/>
  <c r="D281" i="4"/>
  <c r="AB506" i="1" s="1"/>
  <c r="D280" i="4"/>
  <c r="AB535" i="1" s="1"/>
  <c r="D279" i="4"/>
  <c r="AB501" i="1" s="1"/>
  <c r="D278" i="4"/>
  <c r="AB582" i="1" s="1"/>
  <c r="D277" i="4"/>
  <c r="AB570" i="1" s="1"/>
  <c r="D276" i="4"/>
  <c r="AB584" i="1" s="1"/>
  <c r="D275" i="4"/>
  <c r="AB550" i="1" s="1"/>
  <c r="D274" i="4"/>
  <c r="AB543" i="1" s="1"/>
  <c r="D273" i="4"/>
  <c r="AB499" i="1" s="1"/>
  <c r="D272" i="4"/>
  <c r="AB539" i="1" s="1"/>
  <c r="D271" i="4"/>
  <c r="AB576" i="1" s="1"/>
  <c r="D270" i="4"/>
  <c r="AB585" i="1" s="1"/>
  <c r="D269" i="4"/>
  <c r="AB540" i="1" s="1"/>
  <c r="D268" i="4"/>
  <c r="AB566" i="1" s="1"/>
  <c r="D267" i="4"/>
  <c r="AB505" i="1" s="1"/>
  <c r="D266" i="4"/>
  <c r="AB495" i="1" s="1"/>
  <c r="D265" i="4"/>
  <c r="AB592" i="1" s="1"/>
  <c r="D264" i="4"/>
  <c r="AB528" i="1" s="1"/>
  <c r="D263" i="4"/>
  <c r="AB500" i="1" s="1"/>
  <c r="D262" i="4"/>
  <c r="AB558" i="1" s="1"/>
  <c r="D261" i="4"/>
  <c r="AB593" i="1" s="1"/>
  <c r="D260" i="4"/>
  <c r="AB586" i="1" s="1"/>
  <c r="D259" i="4"/>
  <c r="AB510" i="1" s="1"/>
  <c r="D258" i="4"/>
  <c r="AB526" i="1" s="1"/>
  <c r="D257" i="4"/>
  <c r="AB542" i="1" s="1"/>
  <c r="D256" i="4"/>
  <c r="AB497" i="1" s="1"/>
  <c r="D255" i="4"/>
  <c r="AB536" i="1" s="1"/>
  <c r="D254" i="4"/>
  <c r="AB518" i="1" s="1"/>
  <c r="D253" i="4"/>
  <c r="AB548" i="1" s="1"/>
  <c r="D252" i="4"/>
  <c r="AB547" i="1" s="1"/>
  <c r="D251" i="4"/>
  <c r="AB509" i="1" s="1"/>
  <c r="D250" i="4"/>
  <c r="AB527" i="1" s="1"/>
  <c r="D249" i="4"/>
  <c r="AB503" i="1" s="1"/>
  <c r="D248" i="4"/>
  <c r="AB555" i="1" s="1"/>
  <c r="D247" i="4"/>
  <c r="AB579" i="1" s="1"/>
  <c r="D246" i="4"/>
  <c r="AB567" i="1" s="1"/>
  <c r="D245" i="4"/>
  <c r="AB507" i="1" s="1"/>
  <c r="D244" i="4"/>
  <c r="AB538" i="1" s="1"/>
  <c r="D243" i="4"/>
  <c r="AB568" i="1" s="1"/>
  <c r="D242" i="4"/>
  <c r="AB559" i="1" s="1"/>
  <c r="D241" i="4"/>
  <c r="AB512" i="1" s="1"/>
  <c r="D240" i="4"/>
  <c r="AB508" i="1" s="1"/>
  <c r="D239" i="4"/>
  <c r="AB589" i="1" s="1"/>
  <c r="D238" i="4"/>
  <c r="AB556" i="1" s="1"/>
  <c r="D237" i="4"/>
  <c r="AB581" i="1" s="1"/>
  <c r="D236" i="4"/>
  <c r="AB560" i="1" s="1"/>
  <c r="D235" i="4"/>
  <c r="AB516" i="1" s="1"/>
  <c r="D234" i="4"/>
  <c r="AB537" i="1" s="1"/>
  <c r="D233" i="4"/>
  <c r="AB590" i="1" s="1"/>
  <c r="D232" i="4"/>
  <c r="AB554" i="1" s="1"/>
  <c r="D231" i="4"/>
  <c r="AB591" i="1" s="1"/>
  <c r="D230" i="4"/>
  <c r="AB517" i="1" s="1"/>
  <c r="D229" i="4"/>
  <c r="AB498" i="1" s="1"/>
  <c r="D228" i="4"/>
  <c r="AB552" i="1" s="1"/>
  <c r="D227" i="4"/>
  <c r="AB515" i="1" s="1"/>
  <c r="D226" i="4"/>
  <c r="AB513" i="1" s="1"/>
  <c r="D225" i="4"/>
  <c r="AB529" i="1" s="1"/>
  <c r="D224" i="4"/>
  <c r="AB577" i="1" s="1"/>
  <c r="D223" i="4"/>
  <c r="AB523" i="1" s="1"/>
  <c r="D222" i="4"/>
  <c r="AB521" i="1" s="1"/>
  <c r="D221" i="4"/>
  <c r="AB587" i="1" s="1"/>
  <c r="D220" i="4"/>
  <c r="AB564" i="1" s="1"/>
  <c r="D219" i="4"/>
  <c r="AB541" i="1" s="1"/>
  <c r="D218" i="4"/>
  <c r="AB502" i="1" s="1"/>
  <c r="D217" i="4"/>
  <c r="AB575" i="1" s="1"/>
  <c r="D216" i="4"/>
  <c r="AB504" i="1" s="1"/>
  <c r="D215" i="4"/>
  <c r="AB511" i="1" s="1"/>
  <c r="D214" i="4"/>
  <c r="AB553" i="1" s="1"/>
  <c r="D213" i="4"/>
  <c r="AB532" i="1" s="1"/>
  <c r="D208" i="4"/>
  <c r="H507" i="1" s="1"/>
  <c r="D207" i="4"/>
  <c r="H593" i="1" s="1"/>
  <c r="D206" i="4"/>
  <c r="H521" i="1" s="1"/>
  <c r="D205" i="4"/>
  <c r="H501" i="1" s="1"/>
  <c r="D204" i="4"/>
  <c r="H525" i="1" s="1"/>
  <c r="D203" i="4"/>
  <c r="H535" i="1" s="1"/>
  <c r="D202" i="4"/>
  <c r="H544" i="1" s="1"/>
  <c r="D201" i="4"/>
  <c r="H547" i="1" s="1"/>
  <c r="D200" i="4"/>
  <c r="H515" i="1" s="1"/>
  <c r="D199" i="4"/>
  <c r="H531" i="1" s="1"/>
  <c r="D198" i="4"/>
  <c r="H494" i="1" s="1"/>
  <c r="D197" i="4"/>
  <c r="H523" i="1" s="1"/>
  <c r="D196" i="4"/>
  <c r="H575" i="1" s="1"/>
  <c r="D195" i="4"/>
  <c r="H588" i="1" s="1"/>
  <c r="D194" i="4"/>
  <c r="H592" i="1" s="1"/>
  <c r="D193" i="4"/>
  <c r="H584" i="1" s="1"/>
  <c r="D192" i="4"/>
  <c r="H509" i="1" s="1"/>
  <c r="D191" i="4"/>
  <c r="H589" i="1" s="1"/>
  <c r="D190" i="4"/>
  <c r="H522" i="1" s="1"/>
  <c r="D189" i="4"/>
  <c r="H536" i="1" s="1"/>
  <c r="D188" i="4"/>
  <c r="H504" i="1" s="1"/>
  <c r="D187" i="4"/>
  <c r="H546" i="1" s="1"/>
  <c r="D186" i="4"/>
  <c r="H562" i="1" s="1"/>
  <c r="D185" i="4"/>
  <c r="H582" i="1" s="1"/>
  <c r="D184" i="4"/>
  <c r="H528" i="1" s="1"/>
  <c r="D183" i="4"/>
  <c r="H497" i="1" s="1"/>
  <c r="D182" i="4"/>
  <c r="H585" i="1" s="1"/>
  <c r="D181" i="4"/>
  <c r="H496" i="1" s="1"/>
  <c r="D180" i="4"/>
  <c r="H555" i="1" s="1"/>
  <c r="D179" i="4"/>
  <c r="H503" i="1" s="1"/>
  <c r="D178" i="4"/>
  <c r="H540" i="1" s="1"/>
  <c r="D177" i="4"/>
  <c r="H518" i="1" s="1"/>
  <c r="D176" i="4"/>
  <c r="H565" i="1" s="1"/>
  <c r="D175" i="4"/>
  <c r="H563" i="1" s="1"/>
  <c r="D174" i="4"/>
  <c r="H505" i="1" s="1"/>
  <c r="D173" i="4"/>
  <c r="H514" i="1" s="1"/>
  <c r="D172" i="4"/>
  <c r="H558" i="1" s="1"/>
  <c r="D171" i="4"/>
  <c r="H500" i="1" s="1"/>
  <c r="D170" i="4"/>
  <c r="H552" i="1" s="1"/>
  <c r="D169" i="4"/>
  <c r="H573" i="1" s="1"/>
  <c r="D168" i="4"/>
  <c r="H538" i="1" s="1"/>
  <c r="D167" i="4"/>
  <c r="H548" i="1" s="1"/>
  <c r="D166" i="4"/>
  <c r="H553" i="1" s="1"/>
  <c r="D165" i="4"/>
  <c r="H572" i="1" s="1"/>
  <c r="D164" i="4"/>
  <c r="H586" i="1" s="1"/>
  <c r="D163" i="4"/>
  <c r="H560" i="1" s="1"/>
  <c r="D162" i="4"/>
  <c r="H557" i="1" s="1"/>
  <c r="D161" i="4"/>
  <c r="H537" i="1" s="1"/>
  <c r="D160" i="4"/>
  <c r="H511" i="1" s="1"/>
  <c r="D159" i="4"/>
  <c r="H564" i="1" s="1"/>
  <c r="D158" i="4"/>
  <c r="H532" i="1" s="1"/>
  <c r="D157" i="4"/>
  <c r="H578" i="1" s="1"/>
  <c r="D156" i="4"/>
  <c r="H495" i="1" s="1"/>
  <c r="D155" i="4"/>
  <c r="H508" i="1" s="1"/>
  <c r="D154" i="4"/>
  <c r="H571" i="1" s="1"/>
  <c r="D153" i="4"/>
  <c r="H549" i="1" s="1"/>
  <c r="D152" i="4"/>
  <c r="H502" i="1" s="1"/>
  <c r="D151" i="4"/>
  <c r="H559" i="1" s="1"/>
  <c r="D150" i="4"/>
  <c r="H551" i="1" s="1"/>
  <c r="D149" i="4"/>
  <c r="H590" i="1" s="1"/>
  <c r="D148" i="4"/>
  <c r="H517" i="1" s="1"/>
  <c r="D147" i="4"/>
  <c r="H567" i="1" s="1"/>
  <c r="D146" i="4"/>
  <c r="H533" i="1" s="1"/>
  <c r="D145" i="4"/>
  <c r="H561" i="1" s="1"/>
  <c r="D144" i="4"/>
  <c r="H527" i="1" s="1"/>
  <c r="D143" i="4"/>
  <c r="H566" i="1" s="1"/>
  <c r="D142" i="4"/>
  <c r="H519" i="1" s="1"/>
  <c r="D141" i="4"/>
  <c r="H520" i="1" s="1"/>
  <c r="D140" i="4"/>
  <c r="H554" i="1" s="1"/>
  <c r="D139" i="4"/>
  <c r="H581" i="1" s="1"/>
  <c r="D138" i="4"/>
  <c r="H498" i="1" s="1"/>
  <c r="D137" i="4"/>
  <c r="H545" i="1" s="1"/>
  <c r="D136" i="4"/>
  <c r="H556" i="1" s="1"/>
  <c r="D135" i="4"/>
  <c r="H570" i="1" s="1"/>
  <c r="D134" i="4"/>
  <c r="H516" i="1" s="1"/>
  <c r="D133" i="4"/>
  <c r="H534" i="1" s="1"/>
  <c r="D132" i="4"/>
  <c r="H577" i="1" s="1"/>
  <c r="D131" i="4"/>
  <c r="H530" i="1" s="1"/>
  <c r="D130" i="4"/>
  <c r="H543" i="1" s="1"/>
  <c r="D129" i="4"/>
  <c r="H499" i="1" s="1"/>
  <c r="D128" i="4"/>
  <c r="H524" i="1" s="1"/>
  <c r="D127" i="4"/>
  <c r="H542" i="1" s="1"/>
  <c r="D126" i="4"/>
  <c r="H580" i="1" s="1"/>
  <c r="D125" i="4"/>
  <c r="H576" i="1" s="1"/>
  <c r="D124" i="4"/>
  <c r="H569" i="1" s="1"/>
  <c r="D123" i="4"/>
  <c r="H510" i="1" s="1"/>
  <c r="D122" i="4"/>
  <c r="H591" i="1" s="1"/>
  <c r="D121" i="4"/>
  <c r="H568" i="1" s="1"/>
  <c r="D120" i="4"/>
  <c r="H574" i="1" s="1"/>
  <c r="D119" i="4"/>
  <c r="H539" i="1" s="1"/>
  <c r="D118" i="4"/>
  <c r="H506" i="1" s="1"/>
  <c r="D117" i="4"/>
  <c r="H526" i="1" s="1"/>
  <c r="D116" i="4"/>
  <c r="H583" i="1" s="1"/>
  <c r="D115" i="4"/>
  <c r="H529" i="1" s="1"/>
  <c r="D114" i="4"/>
  <c r="H512" i="1" s="1"/>
  <c r="D113" i="4"/>
  <c r="H513" i="1" s="1"/>
  <c r="D112" i="4"/>
  <c r="H587" i="1" s="1"/>
  <c r="D111" i="4"/>
  <c r="H550" i="1" s="1"/>
  <c r="D110" i="4"/>
  <c r="H541" i="1" s="1"/>
  <c r="D109" i="4"/>
  <c r="H579" i="1" s="1"/>
  <c r="D44" i="4"/>
  <c r="X566" i="1" s="1"/>
  <c r="D76" i="4"/>
  <c r="X509" i="1" s="1"/>
  <c r="D99" i="4"/>
  <c r="X553" i="1" s="1"/>
  <c r="D38" i="4"/>
  <c r="X551" i="1" s="1"/>
  <c r="D14" i="4"/>
  <c r="X537" i="1" s="1"/>
  <c r="D24" i="4"/>
  <c r="X496" i="1" s="1"/>
  <c r="D98" i="4"/>
  <c r="X540" i="1" s="1"/>
  <c r="D90" i="4"/>
  <c r="X494" i="1" s="1"/>
  <c r="D87" i="4"/>
  <c r="X500" i="1" s="1"/>
  <c r="D71" i="4"/>
  <c r="X497" i="1" s="1"/>
  <c r="D60" i="4"/>
  <c r="X495" i="1" s="1"/>
  <c r="D85" i="4"/>
  <c r="X573" i="1" s="1"/>
  <c r="D33" i="4"/>
  <c r="X567" i="1" s="1"/>
  <c r="D5" i="4"/>
  <c r="X557" i="1" s="1"/>
  <c r="D83" i="4"/>
  <c r="X571" i="1" s="1"/>
  <c r="D45" i="4"/>
  <c r="X568" i="1" s="1"/>
  <c r="D55" i="4"/>
  <c r="X501" i="1" s="1"/>
  <c r="D59" i="4"/>
  <c r="X504" i="1" s="1"/>
  <c r="D43" i="4"/>
  <c r="X513" i="1" s="1"/>
  <c r="D47" i="4"/>
  <c r="X503" i="1" s="1"/>
  <c r="D23" i="4"/>
  <c r="X561" i="1" s="1"/>
  <c r="D66" i="4"/>
  <c r="X523" i="1" s="1"/>
  <c r="D28" i="4"/>
  <c r="X534" i="1" s="1"/>
  <c r="D20" i="4"/>
  <c r="X586" i="1" s="1"/>
  <c r="D11" i="4"/>
  <c r="X560" i="1" s="1"/>
  <c r="D103" i="4"/>
  <c r="X549" i="1" s="1"/>
  <c r="D53" i="4"/>
  <c r="X526" i="1" s="1"/>
  <c r="T495" i="1" l="1"/>
  <c r="T510" i="1"/>
  <c r="T546" i="1"/>
  <c r="T567" i="1"/>
  <c r="T535" i="1"/>
  <c r="T556" i="1"/>
  <c r="T562" i="1"/>
  <c r="T570" i="1"/>
  <c r="T560" i="1"/>
  <c r="T568" i="1"/>
  <c r="T575" i="1"/>
  <c r="T542" i="1"/>
  <c r="T537" i="1"/>
  <c r="T544" i="1"/>
  <c r="T555" i="1"/>
  <c r="T569" i="1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AQB665" i="1"/>
  <c r="AQB659" i="1"/>
  <c r="AQB653" i="1"/>
  <c r="AQB647" i="1"/>
  <c r="AQB641" i="1"/>
  <c r="AQB635" i="1"/>
  <c r="AQB629" i="1"/>
  <c r="AQB623" i="1"/>
  <c r="AQB617" i="1"/>
  <c r="AQB611" i="1"/>
  <c r="AQB605" i="1"/>
  <c r="AQB599" i="1"/>
  <c r="APS665" i="1"/>
  <c r="APS659" i="1"/>
  <c r="APS653" i="1"/>
  <c r="APS647" i="1"/>
  <c r="APS641" i="1"/>
  <c r="APS635" i="1"/>
  <c r="APS629" i="1"/>
  <c r="APS623" i="1"/>
  <c r="APS617" i="1"/>
  <c r="APS611" i="1"/>
  <c r="APS605" i="1"/>
  <c r="APS599" i="1"/>
  <c r="APJ665" i="1"/>
  <c r="APJ659" i="1"/>
  <c r="APJ653" i="1"/>
  <c r="APJ647" i="1"/>
  <c r="APJ641" i="1"/>
  <c r="APJ635" i="1"/>
  <c r="APJ629" i="1"/>
  <c r="APJ623" i="1"/>
  <c r="APJ617" i="1"/>
  <c r="APJ611" i="1"/>
  <c r="APJ605" i="1"/>
  <c r="APJ599" i="1"/>
  <c r="APA665" i="1"/>
  <c r="APA659" i="1"/>
  <c r="APA653" i="1"/>
  <c r="APA647" i="1"/>
  <c r="APA641" i="1"/>
  <c r="APA635" i="1"/>
  <c r="APA629" i="1"/>
  <c r="APA623" i="1"/>
  <c r="APA617" i="1"/>
  <c r="APA611" i="1"/>
  <c r="APA605" i="1"/>
  <c r="APA599" i="1"/>
  <c r="AOR665" i="1"/>
  <c r="AOR659" i="1"/>
  <c r="AOR653" i="1"/>
  <c r="AOR647" i="1"/>
  <c r="AOR641" i="1"/>
  <c r="AOR635" i="1"/>
  <c r="AOR629" i="1"/>
  <c r="AOR623" i="1"/>
  <c r="AOR617" i="1"/>
  <c r="AOR611" i="1"/>
  <c r="AOR605" i="1"/>
  <c r="AOR599" i="1"/>
  <c r="AOI665" i="1"/>
  <c r="AOI659" i="1"/>
  <c r="AOI653" i="1"/>
  <c r="AOI647" i="1"/>
  <c r="AOI641" i="1"/>
  <c r="AOI635" i="1"/>
  <c r="AOI629" i="1"/>
  <c r="AOI623" i="1"/>
  <c r="AOI617" i="1"/>
  <c r="AOI611" i="1"/>
  <c r="AOI605" i="1"/>
  <c r="AOI599" i="1"/>
  <c r="ANZ665" i="1"/>
  <c r="ANZ659" i="1"/>
  <c r="ANZ653" i="1"/>
  <c r="ANZ647" i="1"/>
  <c r="ANZ641" i="1"/>
  <c r="ANZ635" i="1"/>
  <c r="ANZ629" i="1"/>
  <c r="ANZ623" i="1"/>
  <c r="ANZ617" i="1"/>
  <c r="ANZ611" i="1"/>
  <c r="ANZ605" i="1"/>
  <c r="ANZ599" i="1"/>
  <c r="ANQ665" i="1"/>
  <c r="ANQ659" i="1"/>
  <c r="ANQ653" i="1"/>
  <c r="ANQ647" i="1"/>
  <c r="ANQ641" i="1"/>
  <c r="ANQ635" i="1"/>
  <c r="ANQ629" i="1"/>
  <c r="ANQ623" i="1"/>
  <c r="ANQ617" i="1"/>
  <c r="ANQ611" i="1"/>
  <c r="ANQ605" i="1"/>
  <c r="ANQ599" i="1"/>
  <c r="ANH665" i="1"/>
  <c r="ANH659" i="1"/>
  <c r="ANH653" i="1"/>
  <c r="ANH647" i="1"/>
  <c r="ANH641" i="1"/>
  <c r="ANH635" i="1"/>
  <c r="ANH629" i="1"/>
  <c r="ANH623" i="1"/>
  <c r="ANH617" i="1"/>
  <c r="ANH611" i="1"/>
  <c r="ANH605" i="1"/>
  <c r="ANH599" i="1"/>
  <c r="AMY665" i="1"/>
  <c r="AMY659" i="1"/>
  <c r="AMY653" i="1"/>
  <c r="AMY647" i="1"/>
  <c r="AMY641" i="1"/>
  <c r="AMY635" i="1"/>
  <c r="AMY629" i="1"/>
  <c r="AMY623" i="1"/>
  <c r="AMY617" i="1"/>
  <c r="AMY611" i="1"/>
  <c r="AMY605" i="1"/>
  <c r="AMY599" i="1"/>
  <c r="AMP665" i="1"/>
  <c r="AMP659" i="1"/>
  <c r="AMP653" i="1"/>
  <c r="AMP647" i="1"/>
  <c r="AMP641" i="1"/>
  <c r="AMP635" i="1"/>
  <c r="AMP629" i="1"/>
  <c r="AMP623" i="1"/>
  <c r="AMP617" i="1"/>
  <c r="AMP611" i="1"/>
  <c r="AMP605" i="1"/>
  <c r="AMP599" i="1"/>
  <c r="AMG665" i="1"/>
  <c r="AMG659" i="1"/>
  <c r="AMG653" i="1"/>
  <c r="AMG647" i="1"/>
  <c r="AMG641" i="1"/>
  <c r="AMG635" i="1"/>
  <c r="AMG629" i="1"/>
  <c r="AMG623" i="1"/>
  <c r="AMG617" i="1"/>
  <c r="AMG611" i="1"/>
  <c r="AMG605" i="1"/>
  <c r="AMG599" i="1"/>
  <c r="ALX665" i="1"/>
  <c r="ALX659" i="1"/>
  <c r="ALX653" i="1"/>
  <c r="ALX647" i="1"/>
  <c r="ALX641" i="1"/>
  <c r="ALX635" i="1"/>
  <c r="ALX629" i="1"/>
  <c r="ALX623" i="1"/>
  <c r="ALX617" i="1"/>
  <c r="ALX611" i="1"/>
  <c r="ALX605" i="1"/>
  <c r="ALX599" i="1"/>
  <c r="ALO665" i="1"/>
  <c r="ALO659" i="1"/>
  <c r="ALO653" i="1"/>
  <c r="ALO647" i="1"/>
  <c r="ALO641" i="1"/>
  <c r="ALO635" i="1"/>
  <c r="ALO629" i="1"/>
  <c r="ALO623" i="1"/>
  <c r="ALO617" i="1"/>
  <c r="ALO611" i="1"/>
  <c r="ALO605" i="1"/>
  <c r="ALO599" i="1"/>
  <c r="ALF665" i="1"/>
  <c r="ALF659" i="1"/>
  <c r="ALF653" i="1"/>
  <c r="ALF647" i="1"/>
  <c r="ALF641" i="1"/>
  <c r="ALF635" i="1"/>
  <c r="ALF629" i="1"/>
  <c r="ALF623" i="1"/>
  <c r="ALF617" i="1"/>
  <c r="ALF611" i="1"/>
  <c r="ALF605" i="1"/>
  <c r="ALF599" i="1"/>
  <c r="AKW665" i="1"/>
  <c r="AKW659" i="1"/>
  <c r="AKW653" i="1"/>
  <c r="AKW647" i="1"/>
  <c r="AKW641" i="1"/>
  <c r="AKW635" i="1"/>
  <c r="AKW629" i="1"/>
  <c r="AKW623" i="1"/>
  <c r="AKW617" i="1"/>
  <c r="AKW611" i="1"/>
  <c r="AKW605" i="1"/>
  <c r="AKW599" i="1"/>
  <c r="AKN665" i="1"/>
  <c r="AKN659" i="1"/>
  <c r="AKN653" i="1"/>
  <c r="AKN647" i="1"/>
  <c r="AKN641" i="1"/>
  <c r="AKN635" i="1"/>
  <c r="AKN629" i="1"/>
  <c r="AKN623" i="1"/>
  <c r="AKN617" i="1"/>
  <c r="AKN611" i="1"/>
  <c r="AKN605" i="1"/>
  <c r="AKN599" i="1"/>
  <c r="AKE665" i="1"/>
  <c r="AKE659" i="1"/>
  <c r="AKE653" i="1"/>
  <c r="AKE647" i="1"/>
  <c r="AKE641" i="1"/>
  <c r="AKE635" i="1"/>
  <c r="AKE629" i="1"/>
  <c r="AKE623" i="1"/>
  <c r="AKE617" i="1"/>
  <c r="AKE611" i="1"/>
  <c r="AKE605" i="1"/>
  <c r="AKE599" i="1"/>
  <c r="AJV665" i="1"/>
  <c r="AJV659" i="1"/>
  <c r="AJV653" i="1"/>
  <c r="AJV647" i="1"/>
  <c r="AJV641" i="1"/>
  <c r="AJV635" i="1"/>
  <c r="AJV629" i="1"/>
  <c r="AJV623" i="1"/>
  <c r="AJV617" i="1"/>
  <c r="AJV611" i="1"/>
  <c r="AJV605" i="1"/>
  <c r="AJV599" i="1"/>
  <c r="AJM665" i="1"/>
  <c r="AJM659" i="1"/>
  <c r="AJM653" i="1"/>
  <c r="AJM647" i="1"/>
  <c r="AJM641" i="1"/>
  <c r="AJM635" i="1"/>
  <c r="AJM629" i="1"/>
  <c r="AJM623" i="1"/>
  <c r="AJM617" i="1"/>
  <c r="AJM611" i="1"/>
  <c r="AJM605" i="1"/>
  <c r="AJM599" i="1"/>
  <c r="AJD665" i="1"/>
  <c r="AJD659" i="1"/>
  <c r="AJD653" i="1"/>
  <c r="AJD647" i="1"/>
  <c r="AJD641" i="1"/>
  <c r="AJD635" i="1"/>
  <c r="AJD629" i="1"/>
  <c r="AJD623" i="1"/>
  <c r="AJD617" i="1"/>
  <c r="AJD611" i="1"/>
  <c r="AJD605" i="1"/>
  <c r="AJD599" i="1"/>
  <c r="AIU665" i="1"/>
  <c r="AIU659" i="1"/>
  <c r="AIU653" i="1"/>
  <c r="AIU647" i="1"/>
  <c r="AIU641" i="1"/>
  <c r="AIU635" i="1"/>
  <c r="AIU629" i="1"/>
  <c r="AIU623" i="1"/>
  <c r="AIU617" i="1"/>
  <c r="AIU611" i="1"/>
  <c r="AIU605" i="1"/>
  <c r="AIU599" i="1"/>
  <c r="AIL665" i="1"/>
  <c r="AIL659" i="1"/>
  <c r="AIL653" i="1"/>
  <c r="AIL647" i="1"/>
  <c r="AIL641" i="1"/>
  <c r="AIL635" i="1"/>
  <c r="AIL629" i="1"/>
  <c r="AIL623" i="1"/>
  <c r="AIL617" i="1"/>
  <c r="AIL611" i="1"/>
  <c r="AIL605" i="1"/>
  <c r="AIL599" i="1"/>
  <c r="AIC665" i="1"/>
  <c r="AIC659" i="1"/>
  <c r="AIC653" i="1"/>
  <c r="AIC647" i="1"/>
  <c r="AIC641" i="1"/>
  <c r="AIC635" i="1"/>
  <c r="AIC629" i="1"/>
  <c r="AIC623" i="1"/>
  <c r="AIC617" i="1"/>
  <c r="AIC611" i="1"/>
  <c r="AIC605" i="1"/>
  <c r="AIC599" i="1"/>
  <c r="AHT665" i="1"/>
  <c r="AHT659" i="1"/>
  <c r="AHT653" i="1"/>
  <c r="AHT647" i="1"/>
  <c r="AHT641" i="1"/>
  <c r="AHT635" i="1"/>
  <c r="AHT629" i="1"/>
  <c r="AHT623" i="1"/>
  <c r="AHT617" i="1"/>
  <c r="AHT611" i="1"/>
  <c r="AHT605" i="1"/>
  <c r="AHT599" i="1"/>
  <c r="AHK665" i="1"/>
  <c r="AHK659" i="1"/>
  <c r="AHK653" i="1"/>
  <c r="AHK647" i="1"/>
  <c r="AHK641" i="1"/>
  <c r="AHK635" i="1"/>
  <c r="AHK629" i="1"/>
  <c r="AHK623" i="1"/>
  <c r="AHK617" i="1"/>
  <c r="AHK611" i="1"/>
  <c r="AHK605" i="1"/>
  <c r="AHK599" i="1"/>
  <c r="AHB665" i="1"/>
  <c r="AHB659" i="1"/>
  <c r="AHB653" i="1"/>
  <c r="AHB647" i="1"/>
  <c r="AHB641" i="1"/>
  <c r="AHB635" i="1"/>
  <c r="AHB629" i="1"/>
  <c r="AHB623" i="1"/>
  <c r="AHB617" i="1"/>
  <c r="AHB611" i="1"/>
  <c r="AHB605" i="1"/>
  <c r="AHB599" i="1"/>
  <c r="AGS665" i="1"/>
  <c r="AGS659" i="1"/>
  <c r="AGS653" i="1"/>
  <c r="AGS647" i="1"/>
  <c r="AGS641" i="1"/>
  <c r="AGS635" i="1"/>
  <c r="AGS629" i="1"/>
  <c r="AGS623" i="1"/>
  <c r="AGS617" i="1"/>
  <c r="AGS611" i="1"/>
  <c r="AGS605" i="1"/>
  <c r="AGS599" i="1"/>
  <c r="AGJ665" i="1"/>
  <c r="AGJ659" i="1"/>
  <c r="AGJ653" i="1"/>
  <c r="AGJ647" i="1"/>
  <c r="AGJ641" i="1"/>
  <c r="AGJ635" i="1"/>
  <c r="AGJ629" i="1"/>
  <c r="AGJ623" i="1"/>
  <c r="AGJ617" i="1"/>
  <c r="AGJ611" i="1"/>
  <c r="AGJ605" i="1"/>
  <c r="AGJ599" i="1"/>
  <c r="AGA665" i="1"/>
  <c r="AGA659" i="1"/>
  <c r="AGA653" i="1"/>
  <c r="AGA647" i="1"/>
  <c r="AGA641" i="1"/>
  <c r="AGA635" i="1"/>
  <c r="AGA629" i="1"/>
  <c r="AGA623" i="1"/>
  <c r="AGA617" i="1"/>
  <c r="AGA611" i="1"/>
  <c r="AGA605" i="1"/>
  <c r="AGA599" i="1"/>
  <c r="AFR665" i="1"/>
  <c r="AFR659" i="1"/>
  <c r="AFR653" i="1"/>
  <c r="AFR647" i="1"/>
  <c r="AFR641" i="1"/>
  <c r="AFR635" i="1"/>
  <c r="AFR629" i="1"/>
  <c r="AFR623" i="1"/>
  <c r="AFR617" i="1"/>
  <c r="AFR611" i="1"/>
  <c r="AFR605" i="1"/>
  <c r="AFR599" i="1"/>
  <c r="AFI665" i="1"/>
  <c r="AFI659" i="1"/>
  <c r="AFI653" i="1"/>
  <c r="AFI647" i="1"/>
  <c r="AFI641" i="1"/>
  <c r="AFI635" i="1"/>
  <c r="AFI629" i="1"/>
  <c r="AFI623" i="1"/>
  <c r="AFI617" i="1"/>
  <c r="AFI611" i="1"/>
  <c r="AFI605" i="1"/>
  <c r="AFI599" i="1"/>
  <c r="AEZ665" i="1"/>
  <c r="AEZ659" i="1"/>
  <c r="AEZ653" i="1"/>
  <c r="AEZ647" i="1"/>
  <c r="AEZ641" i="1"/>
  <c r="AEZ635" i="1"/>
  <c r="AEZ629" i="1"/>
  <c r="AEZ623" i="1"/>
  <c r="AEZ617" i="1"/>
  <c r="AEZ611" i="1"/>
  <c r="AEZ605" i="1"/>
  <c r="AEZ599" i="1"/>
  <c r="AEQ665" i="1"/>
  <c r="AEQ659" i="1"/>
  <c r="AEQ653" i="1"/>
  <c r="AEQ647" i="1"/>
  <c r="AEQ641" i="1"/>
  <c r="AEQ635" i="1"/>
  <c r="AEQ629" i="1"/>
  <c r="AEQ623" i="1"/>
  <c r="AEQ617" i="1"/>
  <c r="AEQ611" i="1"/>
  <c r="AEQ605" i="1"/>
  <c r="AEQ599" i="1"/>
  <c r="AEH665" i="1"/>
  <c r="AEH659" i="1"/>
  <c r="AEH653" i="1"/>
  <c r="AEH647" i="1"/>
  <c r="AEH641" i="1"/>
  <c r="AEH635" i="1"/>
  <c r="AEH629" i="1"/>
  <c r="AEH623" i="1"/>
  <c r="AEH617" i="1"/>
  <c r="AEH611" i="1"/>
  <c r="AEH605" i="1"/>
  <c r="AEH599" i="1"/>
  <c r="ADY665" i="1"/>
  <c r="ADY659" i="1"/>
  <c r="ADY653" i="1"/>
  <c r="ADY647" i="1"/>
  <c r="ADY641" i="1"/>
  <c r="ADY635" i="1"/>
  <c r="ADY629" i="1"/>
  <c r="ADY623" i="1"/>
  <c r="ADY617" i="1"/>
  <c r="ADY611" i="1"/>
  <c r="ADY605" i="1"/>
  <c r="ADY599" i="1"/>
  <c r="ADP665" i="1"/>
  <c r="ADP659" i="1"/>
  <c r="ADP653" i="1"/>
  <c r="ADP647" i="1"/>
  <c r="ADP641" i="1"/>
  <c r="ADP635" i="1"/>
  <c r="ADP629" i="1"/>
  <c r="ADP623" i="1"/>
  <c r="ADP617" i="1"/>
  <c r="ADP611" i="1"/>
  <c r="ADP605" i="1"/>
  <c r="ADP599" i="1"/>
  <c r="ADG665" i="1"/>
  <c r="ADG659" i="1"/>
  <c r="ADG653" i="1"/>
  <c r="ADG647" i="1"/>
  <c r="ADG641" i="1"/>
  <c r="ADG635" i="1"/>
  <c r="ADG629" i="1"/>
  <c r="ADG623" i="1"/>
  <c r="ADG617" i="1"/>
  <c r="ADG611" i="1"/>
  <c r="ADG605" i="1"/>
  <c r="ADG599" i="1"/>
  <c r="ACX665" i="1"/>
  <c r="ACX659" i="1"/>
  <c r="ACX653" i="1"/>
  <c r="ACX647" i="1"/>
  <c r="ACX641" i="1"/>
  <c r="ACX635" i="1"/>
  <c r="ACX629" i="1"/>
  <c r="ACX623" i="1"/>
  <c r="ACX617" i="1"/>
  <c r="ACX611" i="1"/>
  <c r="ACX605" i="1"/>
  <c r="ACX599" i="1"/>
  <c r="ACO665" i="1"/>
  <c r="ACO659" i="1"/>
  <c r="ACO653" i="1"/>
  <c r="ACO647" i="1"/>
  <c r="ACO641" i="1"/>
  <c r="ACO635" i="1"/>
  <c r="ACO629" i="1"/>
  <c r="ACO623" i="1"/>
  <c r="ACO617" i="1"/>
  <c r="ACO611" i="1"/>
  <c r="ACO605" i="1"/>
  <c r="ACO599" i="1"/>
  <c r="ACF665" i="1"/>
  <c r="ACF659" i="1"/>
  <c r="ACF653" i="1"/>
  <c r="ACF647" i="1"/>
  <c r="ACF641" i="1"/>
  <c r="ACF635" i="1"/>
  <c r="ACF629" i="1"/>
  <c r="ACF623" i="1"/>
  <c r="ACF617" i="1"/>
  <c r="ACF611" i="1"/>
  <c r="ACF605" i="1"/>
  <c r="ACF599" i="1"/>
  <c r="ABW665" i="1"/>
  <c r="ABW659" i="1"/>
  <c r="ABW653" i="1"/>
  <c r="ABW647" i="1"/>
  <c r="ABW641" i="1"/>
  <c r="ABW635" i="1"/>
  <c r="ABW629" i="1"/>
  <c r="ABW623" i="1"/>
  <c r="ABW617" i="1"/>
  <c r="ABW611" i="1"/>
  <c r="ABW605" i="1"/>
  <c r="ABW599" i="1"/>
  <c r="ABN665" i="1"/>
  <c r="ABN659" i="1"/>
  <c r="ABN653" i="1"/>
  <c r="ABN647" i="1"/>
  <c r="ABN641" i="1"/>
  <c r="ABN635" i="1"/>
  <c r="ABN629" i="1"/>
  <c r="ABN623" i="1"/>
  <c r="ABN617" i="1"/>
  <c r="ABN611" i="1"/>
  <c r="ABN605" i="1"/>
  <c r="ABN599" i="1"/>
  <c r="ABE665" i="1"/>
  <c r="ABE659" i="1"/>
  <c r="ABE653" i="1"/>
  <c r="ABE647" i="1"/>
  <c r="ABE641" i="1"/>
  <c r="ABE635" i="1"/>
  <c r="ABE629" i="1"/>
  <c r="ABE623" i="1"/>
  <c r="ABE617" i="1"/>
  <c r="ABE611" i="1"/>
  <c r="ABE605" i="1"/>
  <c r="ABE599" i="1"/>
  <c r="AAV665" i="1"/>
  <c r="AAV659" i="1"/>
  <c r="AAV653" i="1"/>
  <c r="AAV647" i="1"/>
  <c r="AAV641" i="1"/>
  <c r="AAV635" i="1"/>
  <c r="AAV629" i="1"/>
  <c r="AAV623" i="1"/>
  <c r="AAV617" i="1"/>
  <c r="AAV611" i="1"/>
  <c r="AAV605" i="1"/>
  <c r="AAV599" i="1"/>
  <c r="AAM665" i="1"/>
  <c r="AAM659" i="1"/>
  <c r="AAM653" i="1"/>
  <c r="AAM647" i="1"/>
  <c r="AAM641" i="1"/>
  <c r="AAM635" i="1"/>
  <c r="AAM629" i="1"/>
  <c r="AAM623" i="1"/>
  <c r="AAM617" i="1"/>
  <c r="AAM611" i="1"/>
  <c r="AAM605" i="1"/>
  <c r="AAM599" i="1"/>
  <c r="AAD665" i="1"/>
  <c r="AAD659" i="1"/>
  <c r="AAD653" i="1"/>
  <c r="AAD647" i="1"/>
  <c r="AAD641" i="1"/>
  <c r="AAD635" i="1"/>
  <c r="AAD629" i="1"/>
  <c r="AAD623" i="1"/>
  <c r="AAD617" i="1"/>
  <c r="AAD611" i="1"/>
  <c r="AAD605" i="1"/>
  <c r="AAD599" i="1"/>
  <c r="ZU665" i="1"/>
  <c r="ZU659" i="1"/>
  <c r="ZU653" i="1"/>
  <c r="ZU647" i="1"/>
  <c r="ZU641" i="1"/>
  <c r="ZU635" i="1"/>
  <c r="ZU629" i="1"/>
  <c r="ZU623" i="1"/>
  <c r="ZU617" i="1"/>
  <c r="ZU611" i="1"/>
  <c r="ZU605" i="1"/>
  <c r="ZU599" i="1"/>
  <c r="ZL665" i="1"/>
  <c r="ZL659" i="1"/>
  <c r="ZL653" i="1"/>
  <c r="ZL647" i="1"/>
  <c r="ZL641" i="1"/>
  <c r="ZL635" i="1"/>
  <c r="ZL629" i="1"/>
  <c r="ZL623" i="1"/>
  <c r="ZL617" i="1"/>
  <c r="ZL611" i="1"/>
  <c r="ZL605" i="1"/>
  <c r="ZL599" i="1"/>
  <c r="ZC665" i="1"/>
  <c r="ZC659" i="1"/>
  <c r="ZC653" i="1"/>
  <c r="ZC647" i="1"/>
  <c r="ZC641" i="1"/>
  <c r="ZC635" i="1"/>
  <c r="ZC629" i="1"/>
  <c r="ZC623" i="1"/>
  <c r="ZC617" i="1"/>
  <c r="ZC611" i="1"/>
  <c r="ZC605" i="1"/>
  <c r="ZC599" i="1"/>
  <c r="YT665" i="1"/>
  <c r="YT659" i="1"/>
  <c r="YT653" i="1"/>
  <c r="YT647" i="1"/>
  <c r="YT641" i="1"/>
  <c r="YT635" i="1"/>
  <c r="YT629" i="1"/>
  <c r="YT623" i="1"/>
  <c r="YT617" i="1"/>
  <c r="YT611" i="1"/>
  <c r="YT605" i="1"/>
  <c r="YT599" i="1"/>
  <c r="YK665" i="1"/>
  <c r="YK659" i="1"/>
  <c r="YK653" i="1"/>
  <c r="YK647" i="1"/>
  <c r="YK641" i="1"/>
  <c r="YK635" i="1"/>
  <c r="YK629" i="1"/>
  <c r="YK623" i="1"/>
  <c r="YK617" i="1"/>
  <c r="YK611" i="1"/>
  <c r="YK605" i="1"/>
  <c r="YK599" i="1"/>
  <c r="YB665" i="1"/>
  <c r="YB659" i="1"/>
  <c r="YB653" i="1"/>
  <c r="YB647" i="1"/>
  <c r="YB641" i="1"/>
  <c r="YB635" i="1"/>
  <c r="YB629" i="1"/>
  <c r="YB623" i="1"/>
  <c r="YB617" i="1"/>
  <c r="YB611" i="1"/>
  <c r="YB605" i="1"/>
  <c r="YB599" i="1"/>
  <c r="XS665" i="1"/>
  <c r="XS659" i="1"/>
  <c r="XS653" i="1"/>
  <c r="XS647" i="1"/>
  <c r="XS641" i="1"/>
  <c r="XS635" i="1"/>
  <c r="XS629" i="1"/>
  <c r="XS623" i="1"/>
  <c r="XS617" i="1"/>
  <c r="XS611" i="1"/>
  <c r="XS605" i="1"/>
  <c r="XS599" i="1"/>
  <c r="XJ665" i="1"/>
  <c r="XJ659" i="1"/>
  <c r="XJ653" i="1"/>
  <c r="XJ647" i="1"/>
  <c r="XJ641" i="1"/>
  <c r="XJ635" i="1"/>
  <c r="XJ629" i="1"/>
  <c r="XJ623" i="1"/>
  <c r="XJ617" i="1"/>
  <c r="XJ611" i="1"/>
  <c r="XJ605" i="1"/>
  <c r="XJ599" i="1"/>
  <c r="XA665" i="1"/>
  <c r="XA659" i="1"/>
  <c r="XA653" i="1"/>
  <c r="XA647" i="1"/>
  <c r="XA641" i="1"/>
  <c r="XA635" i="1"/>
  <c r="XA629" i="1"/>
  <c r="XA623" i="1"/>
  <c r="XA617" i="1"/>
  <c r="XA611" i="1"/>
  <c r="XA605" i="1"/>
  <c r="XA599" i="1"/>
  <c r="WR665" i="1"/>
  <c r="WR659" i="1"/>
  <c r="WR653" i="1"/>
  <c r="WR647" i="1"/>
  <c r="WR641" i="1"/>
  <c r="WR635" i="1"/>
  <c r="WR629" i="1"/>
  <c r="WR623" i="1"/>
  <c r="WR617" i="1"/>
  <c r="WR611" i="1"/>
  <c r="WR605" i="1"/>
  <c r="WR599" i="1"/>
  <c r="WI665" i="1"/>
  <c r="WI659" i="1"/>
  <c r="WI653" i="1"/>
  <c r="WI647" i="1"/>
  <c r="WI641" i="1"/>
  <c r="WI635" i="1"/>
  <c r="WI629" i="1"/>
  <c r="WI623" i="1"/>
  <c r="WI617" i="1"/>
  <c r="WI611" i="1"/>
  <c r="WI605" i="1"/>
  <c r="WI599" i="1"/>
  <c r="VZ665" i="1"/>
  <c r="VZ659" i="1"/>
  <c r="VZ653" i="1"/>
  <c r="VZ647" i="1"/>
  <c r="VZ641" i="1"/>
  <c r="VZ635" i="1"/>
  <c r="VZ629" i="1"/>
  <c r="VZ623" i="1"/>
  <c r="VZ617" i="1"/>
  <c r="VZ611" i="1"/>
  <c r="VZ605" i="1"/>
  <c r="VZ599" i="1"/>
  <c r="VQ665" i="1"/>
  <c r="VQ659" i="1"/>
  <c r="VQ653" i="1"/>
  <c r="VQ647" i="1"/>
  <c r="VQ641" i="1"/>
  <c r="VQ635" i="1"/>
  <c r="VQ629" i="1"/>
  <c r="VQ623" i="1"/>
  <c r="VQ617" i="1"/>
  <c r="VQ611" i="1"/>
  <c r="VQ605" i="1"/>
  <c r="VQ599" i="1"/>
  <c r="VH665" i="1"/>
  <c r="VH659" i="1"/>
  <c r="VH653" i="1"/>
  <c r="VH647" i="1"/>
  <c r="VH641" i="1"/>
  <c r="VH635" i="1"/>
  <c r="VH629" i="1"/>
  <c r="VH623" i="1"/>
  <c r="VH617" i="1"/>
  <c r="VH611" i="1"/>
  <c r="VH605" i="1"/>
  <c r="VH599" i="1"/>
  <c r="UY665" i="1"/>
  <c r="UY659" i="1"/>
  <c r="UY653" i="1"/>
  <c r="UY647" i="1"/>
  <c r="UY641" i="1"/>
  <c r="UY635" i="1"/>
  <c r="UY629" i="1"/>
  <c r="UY623" i="1"/>
  <c r="UY617" i="1"/>
  <c r="UY611" i="1"/>
  <c r="UY605" i="1"/>
  <c r="UY599" i="1"/>
  <c r="UP665" i="1"/>
  <c r="UP659" i="1"/>
  <c r="UP653" i="1"/>
  <c r="UP647" i="1"/>
  <c r="UP641" i="1"/>
  <c r="UP635" i="1"/>
  <c r="UP629" i="1"/>
  <c r="UP623" i="1"/>
  <c r="UP617" i="1"/>
  <c r="UP611" i="1"/>
  <c r="UP605" i="1"/>
  <c r="UP599" i="1"/>
  <c r="UG665" i="1"/>
  <c r="UG659" i="1"/>
  <c r="UG653" i="1"/>
  <c r="UG647" i="1"/>
  <c r="UG641" i="1"/>
  <c r="UG635" i="1"/>
  <c r="UG629" i="1"/>
  <c r="UG623" i="1"/>
  <c r="UG617" i="1"/>
  <c r="UG611" i="1"/>
  <c r="UG605" i="1"/>
  <c r="UG599" i="1"/>
  <c r="TX665" i="1"/>
  <c r="TX659" i="1"/>
  <c r="TX653" i="1"/>
  <c r="TX647" i="1"/>
  <c r="TX641" i="1"/>
  <c r="TX635" i="1"/>
  <c r="TX629" i="1"/>
  <c r="TX623" i="1"/>
  <c r="TX617" i="1"/>
  <c r="TX611" i="1"/>
  <c r="TX605" i="1"/>
  <c r="TX599" i="1"/>
  <c r="TO665" i="1"/>
  <c r="TO659" i="1"/>
  <c r="TO653" i="1"/>
  <c r="TO647" i="1"/>
  <c r="TO641" i="1"/>
  <c r="TO635" i="1"/>
  <c r="TO629" i="1"/>
  <c r="TO623" i="1"/>
  <c r="TO617" i="1"/>
  <c r="TO611" i="1"/>
  <c r="TO605" i="1"/>
  <c r="TO599" i="1"/>
  <c r="TF665" i="1"/>
  <c r="TF659" i="1"/>
  <c r="TF653" i="1"/>
  <c r="TF647" i="1"/>
  <c r="TF641" i="1"/>
  <c r="TF635" i="1"/>
  <c r="TF629" i="1"/>
  <c r="TF623" i="1"/>
  <c r="TF617" i="1"/>
  <c r="TF611" i="1"/>
  <c r="TF605" i="1"/>
  <c r="TF599" i="1"/>
  <c r="SW665" i="1"/>
  <c r="SW659" i="1"/>
  <c r="SW653" i="1"/>
  <c r="SW647" i="1"/>
  <c r="SW641" i="1"/>
  <c r="SW635" i="1"/>
  <c r="SW629" i="1"/>
  <c r="SW623" i="1"/>
  <c r="SW617" i="1"/>
  <c r="SW611" i="1"/>
  <c r="SW605" i="1"/>
  <c r="SW599" i="1"/>
  <c r="SN665" i="1"/>
  <c r="SN659" i="1"/>
  <c r="SN653" i="1"/>
  <c r="SN647" i="1"/>
  <c r="SN641" i="1"/>
  <c r="SN635" i="1"/>
  <c r="SN629" i="1"/>
  <c r="SN623" i="1"/>
  <c r="SN617" i="1"/>
  <c r="SN611" i="1"/>
  <c r="SN605" i="1"/>
  <c r="SN599" i="1"/>
  <c r="SE665" i="1"/>
  <c r="SE659" i="1"/>
  <c r="SE653" i="1"/>
  <c r="SE647" i="1"/>
  <c r="SE641" i="1"/>
  <c r="SE635" i="1"/>
  <c r="SE629" i="1"/>
  <c r="SE623" i="1"/>
  <c r="SE617" i="1"/>
  <c r="SE611" i="1"/>
  <c r="SE605" i="1"/>
  <c r="SE599" i="1"/>
  <c r="RV665" i="1"/>
  <c r="RV659" i="1"/>
  <c r="RV653" i="1"/>
  <c r="RV647" i="1"/>
  <c r="RV641" i="1"/>
  <c r="RV635" i="1"/>
  <c r="RV629" i="1"/>
  <c r="RV623" i="1"/>
  <c r="RV617" i="1"/>
  <c r="RV611" i="1"/>
  <c r="RV605" i="1"/>
  <c r="RV599" i="1"/>
  <c r="RM665" i="1"/>
  <c r="RM659" i="1"/>
  <c r="RM653" i="1"/>
  <c r="RM647" i="1"/>
  <c r="RM641" i="1"/>
  <c r="RM635" i="1"/>
  <c r="RM629" i="1"/>
  <c r="RM623" i="1"/>
  <c r="RM617" i="1"/>
  <c r="RM611" i="1"/>
  <c r="RM605" i="1"/>
  <c r="RM599" i="1"/>
  <c r="RD665" i="1"/>
  <c r="RD659" i="1"/>
  <c r="RD653" i="1"/>
  <c r="RD647" i="1"/>
  <c r="RD641" i="1"/>
  <c r="RD635" i="1"/>
  <c r="RD629" i="1"/>
  <c r="RD623" i="1"/>
  <c r="RD617" i="1"/>
  <c r="RD611" i="1"/>
  <c r="RD605" i="1"/>
  <c r="RD599" i="1"/>
  <c r="QU665" i="1"/>
  <c r="QU659" i="1"/>
  <c r="QU653" i="1"/>
  <c r="QU647" i="1"/>
  <c r="QU641" i="1"/>
  <c r="QU635" i="1"/>
  <c r="QU629" i="1"/>
  <c r="QU623" i="1"/>
  <c r="QU617" i="1"/>
  <c r="QU611" i="1"/>
  <c r="QU605" i="1"/>
  <c r="QU599" i="1"/>
  <c r="QL665" i="1"/>
  <c r="QL659" i="1"/>
  <c r="QL653" i="1"/>
  <c r="QL647" i="1"/>
  <c r="QL641" i="1"/>
  <c r="QL635" i="1"/>
  <c r="QL629" i="1"/>
  <c r="QL623" i="1"/>
  <c r="QL617" i="1"/>
  <c r="QL611" i="1"/>
  <c r="QL605" i="1"/>
  <c r="QL599" i="1"/>
  <c r="QC665" i="1"/>
  <c r="QC659" i="1"/>
  <c r="QC653" i="1"/>
  <c r="QC647" i="1"/>
  <c r="QC641" i="1"/>
  <c r="QC635" i="1"/>
  <c r="QC629" i="1"/>
  <c r="QC623" i="1"/>
  <c r="QC617" i="1"/>
  <c r="QC611" i="1"/>
  <c r="QC605" i="1"/>
  <c r="QC599" i="1"/>
  <c r="PT665" i="1"/>
  <c r="PT659" i="1"/>
  <c r="PT653" i="1"/>
  <c r="PT647" i="1"/>
  <c r="PT641" i="1"/>
  <c r="PT635" i="1"/>
  <c r="PT629" i="1"/>
  <c r="PT623" i="1"/>
  <c r="PT617" i="1"/>
  <c r="PT611" i="1"/>
  <c r="PT605" i="1"/>
  <c r="PT599" i="1"/>
  <c r="PK665" i="1"/>
  <c r="PK659" i="1"/>
  <c r="PK653" i="1"/>
  <c r="PK647" i="1"/>
  <c r="PK641" i="1"/>
  <c r="PK635" i="1"/>
  <c r="PK629" i="1"/>
  <c r="PK623" i="1"/>
  <c r="PK617" i="1"/>
  <c r="PK611" i="1"/>
  <c r="PK605" i="1"/>
  <c r="PK599" i="1"/>
  <c r="PB665" i="1"/>
  <c r="PB659" i="1"/>
  <c r="PB653" i="1"/>
  <c r="PB647" i="1"/>
  <c r="PB641" i="1"/>
  <c r="PB635" i="1"/>
  <c r="PB629" i="1"/>
  <c r="PB623" i="1"/>
  <c r="PB617" i="1"/>
  <c r="PB611" i="1"/>
  <c r="PB605" i="1"/>
  <c r="PB599" i="1"/>
  <c r="OS665" i="1"/>
  <c r="OS659" i="1"/>
  <c r="OS653" i="1"/>
  <c r="OS647" i="1"/>
  <c r="OS641" i="1"/>
  <c r="OS635" i="1"/>
  <c r="OS629" i="1"/>
  <c r="OS623" i="1"/>
  <c r="OS617" i="1"/>
  <c r="OS611" i="1"/>
  <c r="OS605" i="1"/>
  <c r="OS599" i="1"/>
  <c r="OJ665" i="1"/>
  <c r="OJ659" i="1"/>
  <c r="OJ653" i="1"/>
  <c r="OJ647" i="1"/>
  <c r="OJ641" i="1"/>
  <c r="OJ635" i="1"/>
  <c r="OJ629" i="1"/>
  <c r="OJ623" i="1"/>
  <c r="OJ617" i="1"/>
  <c r="OJ611" i="1"/>
  <c r="OJ605" i="1"/>
  <c r="OJ599" i="1"/>
  <c r="OA665" i="1"/>
  <c r="OA659" i="1"/>
  <c r="OA653" i="1"/>
  <c r="OA647" i="1"/>
  <c r="OA641" i="1"/>
  <c r="OA635" i="1"/>
  <c r="OA629" i="1"/>
  <c r="OA623" i="1"/>
  <c r="OA617" i="1"/>
  <c r="OA611" i="1"/>
  <c r="OA605" i="1"/>
  <c r="OA599" i="1"/>
  <c r="NR665" i="1"/>
  <c r="NR659" i="1"/>
  <c r="NR653" i="1"/>
  <c r="NR647" i="1"/>
  <c r="NR641" i="1"/>
  <c r="NR635" i="1"/>
  <c r="NR629" i="1"/>
  <c r="NR623" i="1"/>
  <c r="NR617" i="1"/>
  <c r="NR611" i="1"/>
  <c r="NR605" i="1"/>
  <c r="NR599" i="1"/>
  <c r="NI665" i="1"/>
  <c r="NI659" i="1"/>
  <c r="NI653" i="1"/>
  <c r="NI647" i="1"/>
  <c r="NI641" i="1"/>
  <c r="NI635" i="1"/>
  <c r="NI629" i="1"/>
  <c r="NI623" i="1"/>
  <c r="NI617" i="1"/>
  <c r="NI611" i="1"/>
  <c r="NI605" i="1"/>
  <c r="NI599" i="1"/>
  <c r="MZ665" i="1"/>
  <c r="MZ659" i="1"/>
  <c r="MZ653" i="1"/>
  <c r="MZ647" i="1"/>
  <c r="MZ641" i="1"/>
  <c r="MZ635" i="1"/>
  <c r="MZ629" i="1"/>
  <c r="MZ623" i="1"/>
  <c r="MZ617" i="1"/>
  <c r="MZ611" i="1"/>
  <c r="MZ605" i="1"/>
  <c r="MZ599" i="1"/>
  <c r="MQ665" i="1"/>
  <c r="MQ659" i="1"/>
  <c r="MQ653" i="1"/>
  <c r="MQ647" i="1"/>
  <c r="MQ641" i="1"/>
  <c r="MQ635" i="1"/>
  <c r="MQ629" i="1"/>
  <c r="MQ623" i="1"/>
  <c r="MQ617" i="1"/>
  <c r="MQ611" i="1"/>
  <c r="MQ605" i="1"/>
  <c r="MQ599" i="1"/>
  <c r="MH665" i="1"/>
  <c r="MH659" i="1"/>
  <c r="MH653" i="1"/>
  <c r="MH647" i="1"/>
  <c r="MH641" i="1"/>
  <c r="MH635" i="1"/>
  <c r="MH629" i="1"/>
  <c r="MH623" i="1"/>
  <c r="MH617" i="1"/>
  <c r="MH611" i="1"/>
  <c r="MH605" i="1"/>
  <c r="MH599" i="1"/>
  <c r="LY665" i="1"/>
  <c r="LY659" i="1"/>
  <c r="LY653" i="1"/>
  <c r="LY647" i="1"/>
  <c r="LY641" i="1"/>
  <c r="LY635" i="1"/>
  <c r="LY629" i="1"/>
  <c r="LY623" i="1"/>
  <c r="LY617" i="1"/>
  <c r="LY611" i="1"/>
  <c r="LY605" i="1"/>
  <c r="LY599" i="1"/>
  <c r="LP665" i="1"/>
  <c r="LP659" i="1"/>
  <c r="LP653" i="1"/>
  <c r="LP647" i="1"/>
  <c r="LP641" i="1"/>
  <c r="LP635" i="1"/>
  <c r="LP629" i="1"/>
  <c r="LP623" i="1"/>
  <c r="LP617" i="1"/>
  <c r="LP611" i="1"/>
  <c r="LP605" i="1"/>
  <c r="LP599" i="1"/>
  <c r="LG665" i="1"/>
  <c r="LG659" i="1"/>
  <c r="LG653" i="1"/>
  <c r="LG647" i="1"/>
  <c r="LG641" i="1"/>
  <c r="LG635" i="1"/>
  <c r="LG629" i="1"/>
  <c r="LG623" i="1"/>
  <c r="LG617" i="1"/>
  <c r="LG611" i="1"/>
  <c r="LG605" i="1"/>
  <c r="LG599" i="1"/>
  <c r="KX665" i="1"/>
  <c r="KX659" i="1"/>
  <c r="KX653" i="1"/>
  <c r="KX647" i="1"/>
  <c r="KX641" i="1"/>
  <c r="KX635" i="1"/>
  <c r="KX629" i="1"/>
  <c r="KX623" i="1"/>
  <c r="KX617" i="1"/>
  <c r="KX611" i="1"/>
  <c r="KX605" i="1"/>
  <c r="KX599" i="1"/>
  <c r="KO665" i="1"/>
  <c r="KO659" i="1"/>
  <c r="KO653" i="1"/>
  <c r="KO647" i="1"/>
  <c r="KO641" i="1"/>
  <c r="KO635" i="1"/>
  <c r="KO629" i="1"/>
  <c r="KO623" i="1"/>
  <c r="KO617" i="1"/>
  <c r="KO611" i="1"/>
  <c r="KO605" i="1"/>
  <c r="KO599" i="1"/>
  <c r="KF665" i="1"/>
  <c r="KF659" i="1"/>
  <c r="KF653" i="1"/>
  <c r="KF647" i="1"/>
  <c r="KF641" i="1"/>
  <c r="KF635" i="1"/>
  <c r="KF629" i="1"/>
  <c r="KF623" i="1"/>
  <c r="KF617" i="1"/>
  <c r="KF611" i="1"/>
  <c r="KF605" i="1"/>
  <c r="KF599" i="1"/>
  <c r="JW665" i="1"/>
  <c r="JW659" i="1"/>
  <c r="JW653" i="1"/>
  <c r="JW647" i="1"/>
  <c r="JW641" i="1"/>
  <c r="JW635" i="1"/>
  <c r="JW629" i="1"/>
  <c r="JW623" i="1"/>
  <c r="JW617" i="1"/>
  <c r="JW611" i="1"/>
  <c r="JW605" i="1"/>
  <c r="JW599" i="1"/>
  <c r="JN665" i="1"/>
  <c r="JN659" i="1"/>
  <c r="JN653" i="1"/>
  <c r="JN647" i="1"/>
  <c r="JN641" i="1"/>
  <c r="JN635" i="1"/>
  <c r="JN629" i="1"/>
  <c r="JN623" i="1"/>
  <c r="JN617" i="1"/>
  <c r="JN611" i="1"/>
  <c r="JN605" i="1"/>
  <c r="JN599" i="1"/>
  <c r="JE665" i="1"/>
  <c r="JE659" i="1"/>
  <c r="JE653" i="1"/>
  <c r="JE647" i="1"/>
  <c r="JE641" i="1"/>
  <c r="JE635" i="1"/>
  <c r="JE629" i="1"/>
  <c r="JE623" i="1"/>
  <c r="JE617" i="1"/>
  <c r="JE611" i="1"/>
  <c r="JE605" i="1"/>
  <c r="JE599" i="1"/>
  <c r="IV665" i="1"/>
  <c r="IV659" i="1"/>
  <c r="IV653" i="1"/>
  <c r="IV647" i="1"/>
  <c r="IV641" i="1"/>
  <c r="IV635" i="1"/>
  <c r="IV629" i="1"/>
  <c r="IV623" i="1"/>
  <c r="IV617" i="1"/>
  <c r="IV611" i="1"/>
  <c r="IV605" i="1"/>
  <c r="IV599" i="1"/>
  <c r="IM665" i="1"/>
  <c r="IM659" i="1"/>
  <c r="IM653" i="1"/>
  <c r="IM647" i="1"/>
  <c r="IM641" i="1"/>
  <c r="IM635" i="1"/>
  <c r="IM629" i="1"/>
  <c r="IM623" i="1"/>
  <c r="IM617" i="1"/>
  <c r="IM611" i="1"/>
  <c r="IM605" i="1"/>
  <c r="IM599" i="1"/>
  <c r="ID665" i="1"/>
  <c r="ID659" i="1"/>
  <c r="ID653" i="1"/>
  <c r="ID647" i="1"/>
  <c r="ID641" i="1"/>
  <c r="ID635" i="1"/>
  <c r="ID629" i="1"/>
  <c r="ID623" i="1"/>
  <c r="ID617" i="1"/>
  <c r="ID611" i="1"/>
  <c r="ID605" i="1"/>
  <c r="ID599" i="1"/>
  <c r="HU665" i="1"/>
  <c r="HU659" i="1"/>
  <c r="HU653" i="1"/>
  <c r="HU647" i="1"/>
  <c r="HU641" i="1"/>
  <c r="HU635" i="1"/>
  <c r="HU629" i="1"/>
  <c r="HU623" i="1"/>
  <c r="HU617" i="1"/>
  <c r="HU611" i="1"/>
  <c r="HU605" i="1"/>
  <c r="HU599" i="1"/>
  <c r="HL665" i="1"/>
  <c r="HL659" i="1"/>
  <c r="HL653" i="1"/>
  <c r="HL647" i="1"/>
  <c r="HL641" i="1"/>
  <c r="HL635" i="1"/>
  <c r="HL629" i="1"/>
  <c r="HL623" i="1"/>
  <c r="HL617" i="1"/>
  <c r="HL611" i="1"/>
  <c r="HL605" i="1"/>
  <c r="HL599" i="1"/>
  <c r="HC665" i="1"/>
  <c r="HC659" i="1"/>
  <c r="HC653" i="1"/>
  <c r="HC647" i="1"/>
  <c r="HC641" i="1"/>
  <c r="HC635" i="1"/>
  <c r="HC629" i="1"/>
  <c r="HC623" i="1"/>
  <c r="HC617" i="1"/>
  <c r="HC611" i="1"/>
  <c r="HC605" i="1"/>
  <c r="HC599" i="1"/>
  <c r="GT665" i="1"/>
  <c r="GT659" i="1"/>
  <c r="GT653" i="1"/>
  <c r="GT647" i="1"/>
  <c r="GT641" i="1"/>
  <c r="GT635" i="1"/>
  <c r="GT629" i="1"/>
  <c r="GT623" i="1"/>
  <c r="GT617" i="1"/>
  <c r="GT611" i="1"/>
  <c r="GT605" i="1"/>
  <c r="GT599" i="1"/>
  <c r="GK665" i="1"/>
  <c r="GK659" i="1"/>
  <c r="GK653" i="1"/>
  <c r="GK647" i="1"/>
  <c r="GK641" i="1"/>
  <c r="GK635" i="1"/>
  <c r="GK629" i="1"/>
  <c r="GK623" i="1"/>
  <c r="GK617" i="1"/>
  <c r="GK611" i="1"/>
  <c r="GK605" i="1"/>
  <c r="GK599" i="1"/>
  <c r="GB665" i="1"/>
  <c r="GB659" i="1"/>
  <c r="GB653" i="1"/>
  <c r="GB647" i="1"/>
  <c r="GB641" i="1"/>
  <c r="GB635" i="1"/>
  <c r="GB629" i="1"/>
  <c r="GB623" i="1"/>
  <c r="GB617" i="1"/>
  <c r="GB611" i="1"/>
  <c r="GB605" i="1"/>
  <c r="GB599" i="1"/>
  <c r="FS665" i="1"/>
  <c r="FS659" i="1"/>
  <c r="FS653" i="1"/>
  <c r="FS647" i="1"/>
  <c r="FS641" i="1"/>
  <c r="FS635" i="1"/>
  <c r="FS629" i="1"/>
  <c r="FS623" i="1"/>
  <c r="FS617" i="1"/>
  <c r="FS611" i="1"/>
  <c r="FS605" i="1"/>
  <c r="FS599" i="1"/>
  <c r="FJ665" i="1"/>
  <c r="FJ659" i="1"/>
  <c r="FJ653" i="1"/>
  <c r="FJ647" i="1"/>
  <c r="FJ641" i="1"/>
  <c r="FJ635" i="1"/>
  <c r="FJ629" i="1"/>
  <c r="FJ623" i="1"/>
  <c r="FJ617" i="1"/>
  <c r="FJ611" i="1"/>
  <c r="FJ605" i="1"/>
  <c r="FJ599" i="1"/>
  <c r="FA665" i="1"/>
  <c r="FA659" i="1"/>
  <c r="FA653" i="1"/>
  <c r="FA647" i="1"/>
  <c r="FA641" i="1"/>
  <c r="FA635" i="1"/>
  <c r="FA629" i="1"/>
  <c r="FA623" i="1"/>
  <c r="FA617" i="1"/>
  <c r="FA611" i="1"/>
  <c r="FA605" i="1"/>
  <c r="FA599" i="1"/>
  <c r="ER665" i="1"/>
  <c r="ER659" i="1"/>
  <c r="ER653" i="1"/>
  <c r="ER647" i="1"/>
  <c r="ER641" i="1"/>
  <c r="ER635" i="1"/>
  <c r="ER629" i="1"/>
  <c r="ER623" i="1"/>
  <c r="ER617" i="1"/>
  <c r="ER611" i="1"/>
  <c r="ER605" i="1"/>
  <c r="ER599" i="1"/>
  <c r="EI665" i="1"/>
  <c r="EI659" i="1"/>
  <c r="EI653" i="1"/>
  <c r="EI647" i="1"/>
  <c r="EI641" i="1"/>
  <c r="EI635" i="1"/>
  <c r="EI629" i="1"/>
  <c r="EI623" i="1"/>
  <c r="EI617" i="1"/>
  <c r="EI611" i="1"/>
  <c r="EI605" i="1"/>
  <c r="EI599" i="1"/>
  <c r="DZ665" i="1"/>
  <c r="DZ659" i="1"/>
  <c r="DZ653" i="1"/>
  <c r="DZ647" i="1"/>
  <c r="DZ641" i="1"/>
  <c r="DZ635" i="1"/>
  <c r="DZ629" i="1"/>
  <c r="DZ623" i="1"/>
  <c r="DZ617" i="1"/>
  <c r="DZ611" i="1"/>
  <c r="DZ605" i="1"/>
  <c r="DZ599" i="1"/>
  <c r="DQ665" i="1"/>
  <c r="DQ659" i="1"/>
  <c r="DQ653" i="1"/>
  <c r="DQ647" i="1"/>
  <c r="DQ641" i="1"/>
  <c r="DQ635" i="1"/>
  <c r="DQ629" i="1"/>
  <c r="DQ623" i="1"/>
  <c r="DQ617" i="1"/>
  <c r="DQ611" i="1"/>
  <c r="DQ605" i="1"/>
  <c r="DQ599" i="1"/>
  <c r="DH665" i="1"/>
  <c r="DH659" i="1"/>
  <c r="DH653" i="1"/>
  <c r="DH647" i="1"/>
  <c r="DH641" i="1"/>
  <c r="DH635" i="1"/>
  <c r="DH629" i="1"/>
  <c r="DH623" i="1"/>
  <c r="DH617" i="1"/>
  <c r="DH611" i="1"/>
  <c r="DH605" i="1"/>
  <c r="DH599" i="1"/>
  <c r="CY665" i="1"/>
  <c r="CY659" i="1"/>
  <c r="CY653" i="1"/>
  <c r="CY647" i="1"/>
  <c r="CY641" i="1"/>
  <c r="CY635" i="1"/>
  <c r="CY629" i="1"/>
  <c r="CY623" i="1"/>
  <c r="CY617" i="1"/>
  <c r="CY611" i="1"/>
  <c r="CY605" i="1"/>
  <c r="CY599" i="1"/>
  <c r="CP665" i="1"/>
  <c r="CP659" i="1"/>
  <c r="CP653" i="1"/>
  <c r="CP647" i="1"/>
  <c r="CP641" i="1"/>
  <c r="CP635" i="1"/>
  <c r="CP629" i="1"/>
  <c r="CP623" i="1"/>
  <c r="CP617" i="1"/>
  <c r="CP611" i="1"/>
  <c r="CP605" i="1"/>
  <c r="CP599" i="1"/>
  <c r="CG665" i="1"/>
  <c r="CG659" i="1"/>
  <c r="CG653" i="1"/>
  <c r="CG647" i="1"/>
  <c r="CG641" i="1"/>
  <c r="CG635" i="1"/>
  <c r="CG629" i="1"/>
  <c r="CG623" i="1"/>
  <c r="CG617" i="1"/>
  <c r="CG611" i="1"/>
  <c r="CG605" i="1"/>
  <c r="CG599" i="1"/>
  <c r="BX665" i="1"/>
  <c r="BX659" i="1"/>
  <c r="BX653" i="1"/>
  <c r="BX647" i="1"/>
  <c r="BX641" i="1"/>
  <c r="BX635" i="1"/>
  <c r="BX629" i="1"/>
  <c r="BX623" i="1"/>
  <c r="BX617" i="1"/>
  <c r="BX611" i="1"/>
  <c r="BX605" i="1"/>
  <c r="BX599" i="1"/>
  <c r="BO665" i="1"/>
  <c r="BO659" i="1"/>
  <c r="BO653" i="1"/>
  <c r="BO647" i="1"/>
  <c r="BO641" i="1"/>
  <c r="BO635" i="1"/>
  <c r="BO629" i="1"/>
  <c r="BO623" i="1"/>
  <c r="BO617" i="1"/>
  <c r="BO611" i="1"/>
  <c r="BO605" i="1"/>
  <c r="BO599" i="1"/>
  <c r="BF665" i="1"/>
  <c r="BF659" i="1"/>
  <c r="BF653" i="1"/>
  <c r="BF647" i="1"/>
  <c r="BF641" i="1"/>
  <c r="BF635" i="1"/>
  <c r="BF629" i="1"/>
  <c r="BF623" i="1"/>
  <c r="BF617" i="1"/>
  <c r="BF611" i="1"/>
  <c r="BF605" i="1"/>
  <c r="BF599" i="1"/>
  <c r="AW665" i="1"/>
  <c r="AW659" i="1"/>
  <c r="AW653" i="1"/>
  <c r="AW647" i="1"/>
  <c r="AW641" i="1"/>
  <c r="AW635" i="1"/>
  <c r="AW629" i="1"/>
  <c r="AW623" i="1"/>
  <c r="AW617" i="1"/>
  <c r="AW611" i="1"/>
  <c r="AW605" i="1"/>
  <c r="AW599" i="1"/>
  <c r="AN665" i="1"/>
  <c r="AN659" i="1"/>
  <c r="AN653" i="1"/>
  <c r="AN647" i="1"/>
  <c r="AN641" i="1"/>
  <c r="AN635" i="1"/>
  <c r="AN629" i="1"/>
  <c r="AN623" i="1"/>
  <c r="AN617" i="1"/>
  <c r="AN611" i="1"/>
  <c r="AN605" i="1"/>
  <c r="AN599" i="1"/>
  <c r="AE665" i="1"/>
  <c r="AE659" i="1"/>
  <c r="AE653" i="1"/>
  <c r="AE647" i="1"/>
  <c r="AE641" i="1"/>
  <c r="AE635" i="1"/>
  <c r="AE629" i="1"/>
  <c r="AE623" i="1"/>
  <c r="AE617" i="1"/>
  <c r="AE611" i="1"/>
  <c r="AE605" i="1"/>
  <c r="AE599" i="1"/>
  <c r="V665" i="1"/>
  <c r="V659" i="1"/>
  <c r="V653" i="1"/>
  <c r="V647" i="1"/>
  <c r="V641" i="1"/>
  <c r="V635" i="1"/>
  <c r="V629" i="1"/>
  <c r="V623" i="1"/>
  <c r="V617" i="1"/>
  <c r="V611" i="1"/>
  <c r="V605" i="1"/>
  <c r="V599" i="1"/>
  <c r="M665" i="1"/>
  <c r="M659" i="1"/>
  <c r="M653" i="1"/>
  <c r="M647" i="1"/>
  <c r="M641" i="1"/>
  <c r="M635" i="1"/>
  <c r="M629" i="1"/>
  <c r="M623" i="1"/>
  <c r="M617" i="1"/>
  <c r="M611" i="1"/>
  <c r="M605" i="1"/>
  <c r="M599" i="1"/>
  <c r="D665" i="1"/>
  <c r="D659" i="1"/>
  <c r="D653" i="1"/>
  <c r="D647" i="1"/>
  <c r="D641" i="1"/>
  <c r="D635" i="1"/>
  <c r="D629" i="1"/>
  <c r="D623" i="1"/>
  <c r="D617" i="1"/>
  <c r="D611" i="1"/>
  <c r="D605" i="1"/>
  <c r="D599" i="1"/>
  <c r="V667" i="15" l="1"/>
  <c r="V662" i="15"/>
  <c r="V666" i="15"/>
  <c r="V664" i="15"/>
  <c r="V660" i="15"/>
  <c r="V663" i="15"/>
  <c r="V661" i="15"/>
  <c r="V659" i="15"/>
  <c r="V665" i="15"/>
  <c r="V668" i="15"/>
  <c r="V603" i="15"/>
  <c r="V601" i="15"/>
  <c r="V606" i="15"/>
  <c r="V599" i="15"/>
  <c r="V607" i="15"/>
  <c r="V604" i="15"/>
  <c r="V605" i="15"/>
  <c r="V600" i="15"/>
  <c r="V602" i="15"/>
  <c r="V608" i="15"/>
  <c r="G317" i="1" l="1"/>
  <c r="G328" i="1"/>
  <c r="G306" i="1"/>
  <c r="G307" i="1"/>
  <c r="G315" i="1"/>
  <c r="G323" i="1"/>
  <c r="G320" i="1"/>
  <c r="G324" i="1"/>
  <c r="G316" i="1"/>
  <c r="G308" i="1"/>
  <c r="G311" i="1"/>
  <c r="G313" i="1"/>
  <c r="G322" i="1"/>
  <c r="G326" i="1"/>
  <c r="G332" i="1"/>
  <c r="G336" i="1"/>
  <c r="G321" i="1"/>
  <c r="N373" i="1" l="1"/>
  <c r="F373" i="1"/>
  <c r="B373" i="1"/>
  <c r="P121" i="1" l="1"/>
  <c r="P184" i="1"/>
  <c r="P200" i="1"/>
  <c r="P135" i="1"/>
  <c r="P145" i="1"/>
  <c r="P208" i="1"/>
  <c r="P186" i="1"/>
  <c r="P209" i="1"/>
  <c r="P128" i="1"/>
  <c r="P143" i="1"/>
  <c r="P125" i="1"/>
  <c r="P127" i="1"/>
  <c r="P210" i="1"/>
  <c r="P189" i="1"/>
  <c r="P159" i="1"/>
  <c r="P119" i="1"/>
  <c r="P124" i="1"/>
  <c r="P198" i="1"/>
  <c r="P197" i="1"/>
  <c r="P199" i="1"/>
  <c r="M4225" i="8" l="1"/>
  <c r="M4188" i="8"/>
  <c r="M4253" i="8"/>
  <c r="M4180" i="8"/>
  <c r="M4220" i="8"/>
  <c r="M4187" i="8"/>
  <c r="M4245" i="8"/>
  <c r="M4170" i="8"/>
  <c r="M4211" i="8"/>
  <c r="M4174" i="8"/>
  <c r="M4172" i="8"/>
  <c r="M4199" i="8"/>
  <c r="M4262" i="8"/>
  <c r="M4167" i="8"/>
  <c r="M4219" i="8"/>
  <c r="M4209" i="8"/>
  <c r="M4205" i="8"/>
  <c r="M4165" i="8"/>
  <c r="M4231" i="8"/>
  <c r="M4239" i="8"/>
  <c r="M4198" i="8"/>
  <c r="M4241" i="8"/>
  <c r="M4218" i="8"/>
  <c r="M4259" i="8"/>
  <c r="M4251" i="8"/>
  <c r="M4186" i="8"/>
  <c r="M4190" i="8"/>
  <c r="M4256" i="8"/>
  <c r="M4185" i="8"/>
  <c r="M4212" i="8"/>
  <c r="M4193" i="8"/>
  <c r="M4179" i="8"/>
  <c r="M4213" i="8"/>
  <c r="M4194" i="8"/>
  <c r="M4171" i="8"/>
  <c r="M4196" i="8"/>
  <c r="M4177" i="8"/>
  <c r="M4203" i="8"/>
  <c r="M4255" i="8"/>
  <c r="M4243" i="8"/>
  <c r="M4226" i="8"/>
  <c r="M4261" i="8"/>
  <c r="M4214" i="8"/>
  <c r="M4224" i="8"/>
  <c r="M4264" i="8"/>
  <c r="M4168" i="8"/>
  <c r="M4176" i="8"/>
  <c r="M4207" i="8"/>
  <c r="M4195" i="8"/>
  <c r="M4228" i="8"/>
  <c r="M4248" i="8"/>
  <c r="M4233" i="8"/>
  <c r="M4263" i="8"/>
  <c r="M4178" i="8"/>
  <c r="M4164" i="8"/>
  <c r="M4216" i="8"/>
  <c r="M4250" i="8"/>
  <c r="M4184" i="8"/>
  <c r="M4229" i="8"/>
  <c r="M4257" i="8"/>
  <c r="M4191" i="8"/>
  <c r="M4249" i="8"/>
  <c r="M4182" i="8"/>
  <c r="M4210" i="8"/>
  <c r="M4238" i="8"/>
  <c r="M4169" i="8"/>
  <c r="M4246" i="8"/>
  <c r="M4175" i="8"/>
  <c r="M4258" i="8"/>
  <c r="M4200" i="8"/>
  <c r="M4189" i="8"/>
  <c r="M4197" i="8"/>
  <c r="M4235" i="8"/>
  <c r="M4215" i="8"/>
  <c r="M4208" i="8"/>
  <c r="M4247" i="8"/>
  <c r="M4166" i="8"/>
  <c r="M4223" i="8"/>
  <c r="M4173" i="8"/>
  <c r="M4260" i="8"/>
  <c r="M4252" i="8"/>
  <c r="M4242" i="8"/>
  <c r="M4192" i="8"/>
  <c r="M4227" i="8"/>
  <c r="M4183" i="8"/>
  <c r="M4232" i="8"/>
  <c r="M4254" i="8"/>
  <c r="M4202" i="8"/>
  <c r="M4221" i="8"/>
  <c r="M4217" i="8"/>
  <c r="M4237" i="8"/>
  <c r="M4240" i="8"/>
  <c r="M4244" i="8"/>
  <c r="M4234" i="8"/>
  <c r="M4181" i="8"/>
  <c r="M4201" i="8"/>
  <c r="M4206" i="8"/>
  <c r="M4236" i="8"/>
  <c r="M4204" i="8"/>
  <c r="M4230" i="8"/>
  <c r="M4222" i="8"/>
  <c r="H50" i="12"/>
  <c r="M144" i="12"/>
  <c r="H45" i="12"/>
  <c r="H8" i="12"/>
  <c r="Q239" i="13"/>
  <c r="Q238" i="13"/>
  <c r="L239" i="13"/>
  <c r="L238" i="13"/>
  <c r="G239" i="13"/>
  <c r="G238" i="13"/>
  <c r="B239" i="13"/>
  <c r="B238" i="13"/>
  <c r="F761" i="1" l="1"/>
  <c r="AM104" i="1"/>
  <c r="M5308" i="8"/>
  <c r="M5282" i="8"/>
  <c r="M5329" i="8"/>
  <c r="M5257" i="8"/>
  <c r="M5291" i="8"/>
  <c r="M5251" i="8"/>
  <c r="M5325" i="8"/>
  <c r="M5249" i="8"/>
  <c r="M5273" i="8"/>
  <c r="M5248" i="8"/>
  <c r="M5245" i="8"/>
  <c r="M5274" i="8"/>
  <c r="M5316" i="8"/>
  <c r="M5239" i="8"/>
  <c r="M5270" i="8"/>
  <c r="M5287" i="8"/>
  <c r="M5272" i="8"/>
  <c r="M5247" i="8"/>
  <c r="M5312" i="8"/>
  <c r="M5335" i="8"/>
  <c r="M5288" i="8"/>
  <c r="M5327" i="8"/>
  <c r="M5297" i="8"/>
  <c r="M5331" i="8"/>
  <c r="M5320" i="8"/>
  <c r="M5264" i="8"/>
  <c r="M5278" i="8"/>
  <c r="M5321" i="8"/>
  <c r="M5271" i="8"/>
  <c r="M5284" i="8"/>
  <c r="M5280" i="8"/>
  <c r="M5252" i="8"/>
  <c r="M5286" i="8"/>
  <c r="M5283" i="8"/>
  <c r="M5260" i="8"/>
  <c r="M5261" i="8"/>
  <c r="M5238" i="8"/>
  <c r="M5281" i="8"/>
  <c r="M5319" i="8"/>
  <c r="M5330" i="8"/>
  <c r="M5289" i="8"/>
  <c r="M5317" i="8"/>
  <c r="M5276" i="8"/>
  <c r="M5292" i="8"/>
  <c r="M5334" i="8"/>
  <c r="M5237" i="8"/>
  <c r="M5240" i="8"/>
  <c r="M5267" i="8"/>
  <c r="M5262" i="8"/>
  <c r="M5299" i="8"/>
  <c r="M5322" i="8"/>
  <c r="M5295" i="8"/>
  <c r="M5333" i="8"/>
  <c r="M5253" i="8"/>
  <c r="M5241" i="8"/>
  <c r="M5265" i="8"/>
  <c r="M5326" i="8"/>
  <c r="M5279" i="8"/>
  <c r="M5294" i="8"/>
  <c r="M5313" i="8"/>
  <c r="M5256" i="8"/>
  <c r="M5332" i="8"/>
  <c r="M5255" i="8"/>
  <c r="M5269" i="8"/>
  <c r="M5304" i="8"/>
  <c r="M5236" i="8"/>
  <c r="M5310" i="8"/>
  <c r="M5250" i="8"/>
  <c r="M5314" i="8"/>
  <c r="M5275" i="8"/>
  <c r="M5243" i="8"/>
  <c r="M5263" i="8"/>
  <c r="M5300" i="8"/>
  <c r="M5307" i="8"/>
  <c r="M5296" i="8"/>
  <c r="M5328" i="8"/>
  <c r="M5242" i="8"/>
  <c r="M5305" i="8"/>
  <c r="M5244" i="8"/>
  <c r="M5318" i="8"/>
  <c r="M5315" i="8"/>
  <c r="M5323" i="8"/>
  <c r="M5258" i="8"/>
  <c r="M5303" i="8"/>
  <c r="M5246" i="8"/>
  <c r="M5268" i="8"/>
  <c r="M5336" i="8"/>
  <c r="M5259" i="8"/>
  <c r="M5277" i="8"/>
  <c r="M5293" i="8"/>
  <c r="M5302" i="8"/>
  <c r="M5298" i="8"/>
  <c r="M5324" i="8"/>
  <c r="M5301" i="8"/>
  <c r="M5254" i="8"/>
  <c r="M5285" i="8"/>
  <c r="M5290" i="8"/>
  <c r="M5309" i="8"/>
  <c r="M5266" i="8"/>
  <c r="M5306" i="8"/>
  <c r="M5311" i="8"/>
  <c r="M5167" i="8"/>
  <c r="M5129" i="8"/>
  <c r="M5202" i="8"/>
  <c r="M5121" i="8"/>
  <c r="M5156" i="8"/>
  <c r="M5108" i="8"/>
  <c r="M5179" i="8"/>
  <c r="M5116" i="8"/>
  <c r="M5149" i="8"/>
  <c r="M5109" i="8"/>
  <c r="M5117" i="8"/>
  <c r="M5150" i="8"/>
  <c r="M5195" i="8"/>
  <c r="M5105" i="8"/>
  <c r="M5126" i="8"/>
  <c r="M5154" i="8"/>
  <c r="M5137" i="8"/>
  <c r="M5102" i="8"/>
  <c r="M5171" i="8"/>
  <c r="M5192" i="8"/>
  <c r="M5164" i="8"/>
  <c r="M5177" i="8"/>
  <c r="M5175" i="8"/>
  <c r="M5198" i="8"/>
  <c r="M5181" i="8"/>
  <c r="M5141" i="8"/>
  <c r="M5110" i="8"/>
  <c r="M5186" i="8"/>
  <c r="M5151" i="8"/>
  <c r="M5169" i="8"/>
  <c r="M5152" i="8"/>
  <c r="M5120" i="8"/>
  <c r="M5138" i="8"/>
  <c r="M5153" i="8"/>
  <c r="M5128" i="8"/>
  <c r="M5112" i="8"/>
  <c r="M5104" i="8"/>
  <c r="M5162" i="8"/>
  <c r="M5193" i="8"/>
  <c r="M5184" i="8"/>
  <c r="M5148" i="8"/>
  <c r="M5196" i="8"/>
  <c r="M5163" i="8"/>
  <c r="M5127" i="8"/>
  <c r="M5194" i="8"/>
  <c r="M5119" i="8"/>
  <c r="M5106" i="8"/>
  <c r="M5133" i="8"/>
  <c r="M5145" i="8"/>
  <c r="M5144" i="8"/>
  <c r="M5176" i="8"/>
  <c r="M5180" i="8"/>
  <c r="M5201" i="8"/>
  <c r="M5125" i="8"/>
  <c r="M5103" i="8"/>
  <c r="M5122" i="8"/>
  <c r="M5182" i="8"/>
  <c r="M5143" i="8"/>
  <c r="M5157" i="8"/>
  <c r="M5185" i="8"/>
  <c r="M5136" i="8"/>
  <c r="M5200" i="8"/>
  <c r="M5131" i="8"/>
  <c r="M5134" i="8"/>
  <c r="M5170" i="8"/>
  <c r="M5111" i="8"/>
  <c r="M5172" i="8"/>
  <c r="M5114" i="8"/>
  <c r="M5191" i="8"/>
  <c r="M5146" i="8"/>
  <c r="M5118" i="8"/>
  <c r="M5123" i="8"/>
  <c r="M5166" i="8"/>
  <c r="M5142" i="8"/>
  <c r="M5165" i="8"/>
  <c r="M5190" i="8"/>
  <c r="M5107" i="8"/>
  <c r="M5160" i="8"/>
  <c r="M5113" i="8"/>
  <c r="M5199" i="8"/>
  <c r="M5188" i="8"/>
  <c r="M5197" i="8"/>
  <c r="M5130" i="8"/>
  <c r="M5161" i="8"/>
  <c r="M5135" i="8"/>
  <c r="M5139" i="8"/>
  <c r="M5189" i="8"/>
  <c r="M5147" i="8"/>
  <c r="M5124" i="8"/>
  <c r="M5132" i="8"/>
  <c r="M5178" i="8"/>
  <c r="M5173" i="8"/>
  <c r="M5187" i="8"/>
  <c r="M5168" i="8"/>
  <c r="M5115" i="8"/>
  <c r="M5140" i="8"/>
  <c r="M5159" i="8"/>
  <c r="M5174" i="8"/>
  <c r="M5158" i="8"/>
  <c r="M5155" i="8"/>
  <c r="M5183" i="8"/>
  <c r="F1197" i="1" l="1"/>
  <c r="F1134" i="1"/>
  <c r="F1539" i="1"/>
  <c r="F1286" i="1"/>
  <c r="F1276" i="1"/>
  <c r="F1289" i="1"/>
  <c r="F1165" i="1"/>
  <c r="F920" i="1"/>
  <c r="F1610" i="1"/>
  <c r="M4903" i="8" l="1"/>
  <c r="M4859" i="8"/>
  <c r="M4917" i="8"/>
  <c r="M4857" i="8"/>
  <c r="M4883" i="8"/>
  <c r="M4850" i="8"/>
  <c r="M4920" i="8"/>
  <c r="M4837" i="8"/>
  <c r="M4899" i="8"/>
  <c r="M4844" i="8"/>
  <c r="M4840" i="8"/>
  <c r="M4868" i="8"/>
  <c r="M4914" i="8"/>
  <c r="M4839" i="8"/>
  <c r="M4881" i="8"/>
  <c r="M4855" i="8"/>
  <c r="M4898" i="8"/>
  <c r="M4838" i="8"/>
  <c r="M4890" i="8"/>
  <c r="M4908" i="8"/>
  <c r="M4873" i="8"/>
  <c r="M4907" i="8"/>
  <c r="M4867" i="8"/>
  <c r="M4915" i="8"/>
  <c r="M4934" i="8"/>
  <c r="M4885" i="8"/>
  <c r="M4860" i="8"/>
  <c r="M4919" i="8"/>
  <c r="M4858" i="8"/>
  <c r="M4892" i="8"/>
  <c r="M4864" i="8"/>
  <c r="M4847" i="8"/>
  <c r="M4874" i="8"/>
  <c r="M4866" i="8"/>
  <c r="M4852" i="8"/>
  <c r="M4865" i="8"/>
  <c r="M4841" i="8"/>
  <c r="M4876" i="8"/>
  <c r="M4933" i="8"/>
  <c r="M4910" i="8"/>
  <c r="M4900" i="8"/>
  <c r="M4927" i="8"/>
  <c r="M4879" i="8"/>
  <c r="M4894" i="8"/>
  <c r="M4929" i="8"/>
  <c r="M4848" i="8"/>
  <c r="M4846" i="8"/>
  <c r="M4871" i="8"/>
  <c r="M4875" i="8"/>
  <c r="M4895" i="8"/>
  <c r="M4926" i="8"/>
  <c r="M4913" i="8"/>
  <c r="M4916" i="8"/>
  <c r="M4849" i="8"/>
  <c r="M4834" i="8"/>
  <c r="M4854" i="8"/>
  <c r="M4923" i="8"/>
  <c r="M4870" i="8"/>
  <c r="M4889" i="8"/>
  <c r="M4932" i="8"/>
  <c r="M4845" i="8"/>
  <c r="M4925" i="8"/>
  <c r="M4861" i="8"/>
  <c r="M4877" i="8"/>
  <c r="M4912" i="8"/>
  <c r="M4835" i="8"/>
  <c r="M4901" i="8"/>
  <c r="M4856" i="8"/>
  <c r="M4906" i="8"/>
  <c r="M4882" i="8"/>
  <c r="M4851" i="8"/>
  <c r="M4869" i="8"/>
  <c r="M4904" i="8"/>
  <c r="M4886" i="8"/>
  <c r="M4878" i="8"/>
  <c r="M4931" i="8"/>
  <c r="M4836" i="8"/>
  <c r="M4896" i="8"/>
  <c r="M4843" i="8"/>
  <c r="M4930" i="8"/>
  <c r="M4924" i="8"/>
  <c r="M4928" i="8"/>
  <c r="M4862" i="8"/>
  <c r="M4902" i="8"/>
  <c r="M4853" i="8"/>
  <c r="M4863" i="8"/>
  <c r="M4921" i="8"/>
  <c r="M4880" i="8"/>
  <c r="M4891" i="8"/>
  <c r="M4897" i="8"/>
  <c r="M4911" i="8"/>
  <c r="M4918" i="8"/>
  <c r="M4909" i="8"/>
  <c r="M4905" i="8"/>
  <c r="M4842" i="8"/>
  <c r="M4884" i="8"/>
  <c r="M4893" i="8"/>
  <c r="M4922" i="8"/>
  <c r="M4872" i="8"/>
  <c r="M4888" i="8"/>
  <c r="M4887" i="8"/>
  <c r="M4790" i="8"/>
  <c r="M4766" i="8"/>
  <c r="M4768" i="8"/>
  <c r="M4778" i="8"/>
  <c r="M4797" i="8"/>
  <c r="M4789" i="8"/>
  <c r="M4793" i="8"/>
  <c r="M4786" i="8"/>
  <c r="M4771" i="8"/>
  <c r="M4764" i="8"/>
  <c r="M4777" i="8"/>
  <c r="M4780" i="8"/>
  <c r="M4792" i="8"/>
  <c r="M4799" i="8"/>
  <c r="M4795" i="8"/>
  <c r="M4791" i="8"/>
  <c r="M4788" i="8"/>
  <c r="M4787" i="8"/>
  <c r="M4784" i="8"/>
  <c r="M4775" i="8"/>
  <c r="M4772" i="8"/>
  <c r="M4769" i="8"/>
  <c r="M4767" i="8"/>
  <c r="M4765" i="8"/>
  <c r="M4763" i="8"/>
  <c r="M4760" i="8"/>
  <c r="M4756" i="8"/>
  <c r="M4755" i="8"/>
  <c r="M4754" i="8"/>
  <c r="M4762" i="8"/>
  <c r="M4770" i="8"/>
  <c r="M4783" i="8"/>
  <c r="M4773" i="8"/>
  <c r="M4781" i="8"/>
  <c r="M4759" i="8"/>
  <c r="M4796" i="8"/>
  <c r="M4798" i="8"/>
  <c r="M4794" i="8"/>
  <c r="M4757" i="8"/>
  <c r="M4776" i="8"/>
  <c r="M4761" i="8"/>
  <c r="M4758" i="8"/>
  <c r="M4785" i="8"/>
  <c r="M4800" i="8"/>
  <c r="M4753" i="8"/>
  <c r="M4782" i="8"/>
  <c r="M4774" i="8"/>
  <c r="M4752" i="8"/>
  <c r="M4779" i="8"/>
  <c r="M4751" i="8"/>
  <c r="M4750" i="8"/>
  <c r="M4749" i="8"/>
  <c r="M4746" i="8"/>
  <c r="M4743" i="8"/>
  <c r="M4744" i="8"/>
  <c r="M4741" i="8"/>
  <c r="M4747" i="8"/>
  <c r="M4739" i="8"/>
  <c r="M4748" i="8"/>
  <c r="M4745" i="8"/>
  <c r="M4738" i="8"/>
  <c r="M4737" i="8"/>
  <c r="M4736" i="8"/>
  <c r="M4735" i="8"/>
  <c r="M4734" i="8"/>
  <c r="M4740" i="8"/>
  <c r="M4733" i="8"/>
  <c r="M4732" i="8"/>
  <c r="M4731" i="8"/>
  <c r="M4730" i="8"/>
  <c r="M4729" i="8"/>
  <c r="M4742" i="8"/>
  <c r="M4725" i="8"/>
  <c r="M4724" i="8"/>
  <c r="M4727" i="8"/>
  <c r="M4723" i="8"/>
  <c r="M4726" i="8"/>
  <c r="M4721" i="8"/>
  <c r="M4728" i="8"/>
  <c r="M4720" i="8"/>
  <c r="M4719" i="8"/>
  <c r="M4722" i="8"/>
  <c r="M4717" i="8"/>
  <c r="M4714" i="8"/>
  <c r="M4716" i="8"/>
  <c r="M4715" i="8"/>
  <c r="M4711" i="8"/>
  <c r="M4709" i="8"/>
  <c r="M4718" i="8"/>
  <c r="M4713" i="8"/>
  <c r="M4708" i="8"/>
  <c r="M4707" i="8"/>
  <c r="M4712" i="8"/>
  <c r="M4710" i="8"/>
  <c r="M4706" i="8"/>
  <c r="M4705" i="8"/>
  <c r="M4703" i="8"/>
  <c r="M4704" i="8"/>
  <c r="M4702" i="8"/>
  <c r="M4701" i="8"/>
  <c r="M4700" i="8"/>
  <c r="M3993" i="8"/>
  <c r="M3985" i="8"/>
  <c r="M3986" i="8"/>
  <c r="M3989" i="8"/>
  <c r="M3996" i="8"/>
  <c r="M3992" i="8"/>
  <c r="M3995" i="8"/>
  <c r="M3991" i="8"/>
  <c r="M3987" i="8"/>
  <c r="M3984" i="8"/>
  <c r="M3988" i="8"/>
  <c r="M3990" i="8"/>
  <c r="M3994" i="8"/>
  <c r="M3983" i="8"/>
  <c r="M3982" i="8"/>
  <c r="M3981" i="8"/>
  <c r="M3980" i="8"/>
  <c r="M3979" i="8"/>
  <c r="M3978" i="8"/>
  <c r="M3977" i="8"/>
  <c r="M3976" i="8"/>
  <c r="M3975" i="8"/>
  <c r="M3974" i="8"/>
  <c r="M3973" i="8"/>
  <c r="M3972" i="8"/>
  <c r="M3971" i="8"/>
  <c r="M3970" i="8"/>
  <c r="M3969" i="8"/>
  <c r="M3968" i="8"/>
  <c r="M3967" i="8"/>
  <c r="M3966" i="8"/>
  <c r="M3965" i="8"/>
  <c r="M3964" i="8"/>
  <c r="M3963" i="8"/>
  <c r="M3962" i="8"/>
  <c r="M3961" i="8"/>
  <c r="M3960" i="8"/>
  <c r="M3959" i="8"/>
  <c r="M3958" i="8"/>
  <c r="M3957" i="8"/>
  <c r="M3956" i="8"/>
  <c r="M3955" i="8"/>
  <c r="M3954" i="8"/>
  <c r="M3953" i="8"/>
  <c r="M3952" i="8"/>
  <c r="M3951" i="8"/>
  <c r="M3950" i="8"/>
  <c r="M3949" i="8"/>
  <c r="M3948" i="8"/>
  <c r="M3947" i="8"/>
  <c r="M3946" i="8"/>
  <c r="M3945" i="8"/>
  <c r="M3944" i="8"/>
  <c r="M3943" i="8"/>
  <c r="M3942" i="8"/>
  <c r="M3941" i="8"/>
  <c r="M3940" i="8"/>
  <c r="M3939" i="8"/>
  <c r="M3938" i="8"/>
  <c r="M3937" i="8"/>
  <c r="M3936" i="8"/>
  <c r="M3935" i="8"/>
  <c r="M3934" i="8"/>
  <c r="M3933" i="8"/>
  <c r="M3932" i="8"/>
  <c r="M3931" i="8"/>
  <c r="M3930" i="8"/>
  <c r="M3929" i="8"/>
  <c r="M3928" i="8"/>
  <c r="M3927" i="8"/>
  <c r="M3926" i="8"/>
  <c r="M3925" i="8"/>
  <c r="M3924" i="8"/>
  <c r="M3923" i="8"/>
  <c r="M3922" i="8"/>
  <c r="M3921" i="8"/>
  <c r="M3920" i="8"/>
  <c r="M3919" i="8"/>
  <c r="M3918" i="8"/>
  <c r="M3917" i="8"/>
  <c r="M3916" i="8"/>
  <c r="M3915" i="8"/>
  <c r="M3914" i="8"/>
  <c r="M3913" i="8"/>
  <c r="M3912" i="8"/>
  <c r="M3911" i="8"/>
  <c r="M3910" i="8"/>
  <c r="M3909" i="8"/>
  <c r="M3908" i="8"/>
  <c r="M3907" i="8"/>
  <c r="M3906" i="8"/>
  <c r="M3905" i="8"/>
  <c r="M3904" i="8"/>
  <c r="M3903" i="8"/>
  <c r="M3902" i="8"/>
  <c r="M3901" i="8"/>
  <c r="M3900" i="8"/>
  <c r="M3899" i="8"/>
  <c r="M3898" i="8"/>
  <c r="M3897" i="8"/>
  <c r="M3584" i="8"/>
  <c r="M3559" i="8"/>
  <c r="M3561" i="8"/>
  <c r="M3572" i="8"/>
  <c r="M3591" i="8"/>
  <c r="M3583" i="8"/>
  <c r="M3587" i="8"/>
  <c r="M3580" i="8"/>
  <c r="M3564" i="8"/>
  <c r="M3557" i="8"/>
  <c r="M3570" i="8"/>
  <c r="M3574" i="8"/>
  <c r="M3586" i="8"/>
  <c r="M3594" i="8"/>
  <c r="M3588" i="8"/>
  <c r="M3567" i="8"/>
  <c r="M3566" i="8"/>
  <c r="M3563" i="8"/>
  <c r="M3562" i="8"/>
  <c r="M3560" i="8"/>
  <c r="M3556" i="8"/>
  <c r="M3553" i="8"/>
  <c r="M3551" i="8"/>
  <c r="M3593" i="8"/>
  <c r="M3592" i="8"/>
  <c r="M3590" i="8"/>
  <c r="M3589" i="8"/>
  <c r="M3585" i="8"/>
  <c r="M3582" i="8"/>
  <c r="M3581" i="8"/>
  <c r="M3579" i="8"/>
  <c r="M3578" i="8"/>
  <c r="M3577" i="8"/>
  <c r="M3576" i="8"/>
  <c r="M3575" i="8"/>
  <c r="M3573" i="8"/>
  <c r="M3569" i="8"/>
  <c r="M3568" i="8"/>
  <c r="M3565" i="8"/>
  <c r="M3558" i="8"/>
  <c r="M3555" i="8"/>
  <c r="M3554" i="8"/>
  <c r="M3552" i="8"/>
  <c r="M3571" i="8"/>
  <c r="M3550" i="8"/>
  <c r="M3549" i="8"/>
  <c r="M3548" i="8"/>
  <c r="M3547" i="8"/>
  <c r="M3546" i="8"/>
  <c r="M3545" i="8"/>
  <c r="M3544" i="8"/>
  <c r="M3543" i="8"/>
  <c r="M3542" i="8"/>
  <c r="M3541" i="8"/>
  <c r="M3540" i="8"/>
  <c r="M3539" i="8"/>
  <c r="M3538" i="8"/>
  <c r="M3537" i="8"/>
  <c r="M3536" i="8"/>
  <c r="M3535" i="8"/>
  <c r="M3534" i="8"/>
  <c r="M3533" i="8"/>
  <c r="M3532" i="8"/>
  <c r="M3531" i="8"/>
  <c r="M3530" i="8"/>
  <c r="M3529" i="8"/>
  <c r="M3528" i="8"/>
  <c r="M3527" i="8"/>
  <c r="M3526" i="8"/>
  <c r="M3525" i="8"/>
  <c r="M3524" i="8"/>
  <c r="M3523" i="8"/>
  <c r="M3522" i="8"/>
  <c r="M3521" i="8"/>
  <c r="M3520" i="8"/>
  <c r="M3519" i="8"/>
  <c r="M3518" i="8"/>
  <c r="M3517" i="8"/>
  <c r="M3516" i="8"/>
  <c r="M3515" i="8"/>
  <c r="M3514" i="8"/>
  <c r="M3513" i="8"/>
  <c r="M3512" i="8"/>
  <c r="M3511" i="8"/>
  <c r="M3510" i="8"/>
  <c r="M3509" i="8"/>
  <c r="M3508" i="8"/>
  <c r="M3507" i="8"/>
  <c r="M3506" i="8"/>
  <c r="M3505" i="8"/>
  <c r="M3504" i="8"/>
  <c r="M3503" i="8"/>
  <c r="M3502" i="8"/>
  <c r="M3501" i="8"/>
  <c r="M3500" i="8"/>
  <c r="M3499" i="8"/>
  <c r="M3498" i="8"/>
  <c r="M3497" i="8"/>
  <c r="M3496" i="8"/>
  <c r="M3495" i="8"/>
  <c r="M3494" i="8"/>
  <c r="F1647" i="1"/>
  <c r="F1480" i="1"/>
  <c r="F1393" i="1"/>
  <c r="F780" i="1"/>
  <c r="F1200" i="1"/>
  <c r="F1443" i="1"/>
  <c r="F861" i="1"/>
  <c r="F1316" i="1"/>
  <c r="F1141" i="1"/>
  <c r="F1069" i="1"/>
  <c r="F1459" i="1"/>
  <c r="M3896" i="8"/>
  <c r="F1700" i="1" l="1"/>
  <c r="F1607" i="1"/>
  <c r="F1389" i="1"/>
  <c r="F1049" i="1"/>
  <c r="F1454" i="1"/>
  <c r="F1104" i="1"/>
  <c r="F1495" i="1"/>
  <c r="F1500" i="1"/>
  <c r="F1251" i="1"/>
  <c r="F1653" i="1"/>
  <c r="F1692" i="1" l="1"/>
  <c r="F862" i="1"/>
  <c r="M4624" i="8" l="1"/>
  <c r="M4621" i="8"/>
  <c r="M4666" i="8"/>
  <c r="M4585" i="8"/>
  <c r="M4638" i="8"/>
  <c r="M4580" i="8"/>
  <c r="M4649" i="8"/>
  <c r="M4576" i="8"/>
  <c r="M4632" i="8"/>
  <c r="M4570" i="8"/>
  <c r="M4569" i="8"/>
  <c r="M4578" i="8"/>
  <c r="M4665" i="8"/>
  <c r="M4574" i="8"/>
  <c r="M4619" i="8"/>
  <c r="M4604" i="8"/>
  <c r="M4606" i="8"/>
  <c r="M4577" i="8"/>
  <c r="M4644" i="8"/>
  <c r="M4653" i="8"/>
  <c r="M4598" i="8"/>
  <c r="M4642" i="8"/>
  <c r="M4645" i="8"/>
  <c r="M4664" i="8"/>
  <c r="M4654" i="8"/>
  <c r="M4615" i="8"/>
  <c r="M4602" i="8"/>
  <c r="M4601" i="8"/>
  <c r="M4605" i="8"/>
  <c r="M4623" i="8"/>
  <c r="M4611" i="8"/>
  <c r="M4593" i="8"/>
  <c r="M4628" i="8"/>
  <c r="M4612" i="8"/>
  <c r="M4586" i="8"/>
  <c r="M4609" i="8"/>
  <c r="M4575" i="8"/>
  <c r="M4614" i="8"/>
  <c r="M4663" i="8"/>
  <c r="M4646" i="8"/>
  <c r="M4643" i="8"/>
  <c r="M4662" i="8"/>
  <c r="M4639" i="8"/>
  <c r="M4648" i="8"/>
  <c r="M4637" i="8"/>
  <c r="M4566" i="8"/>
  <c r="M4571" i="8"/>
  <c r="M4607" i="8"/>
  <c r="M4610" i="8"/>
  <c r="M4630" i="8"/>
  <c r="M4625" i="8"/>
  <c r="M4661" i="8"/>
  <c r="M4633" i="8"/>
  <c r="M4592" i="8"/>
  <c r="M4583" i="8"/>
  <c r="M4591" i="8"/>
  <c r="M4626" i="8"/>
  <c r="M4594" i="8"/>
  <c r="M4641" i="8"/>
  <c r="M4660" i="8"/>
  <c r="M4595" i="8"/>
  <c r="M4652" i="8"/>
  <c r="M4582" i="8"/>
  <c r="M4603" i="8"/>
  <c r="M4657" i="8"/>
  <c r="M4573" i="8"/>
  <c r="M4629" i="8"/>
  <c r="M4584" i="8"/>
  <c r="M4622" i="8"/>
  <c r="M4600" i="8"/>
  <c r="M4572" i="8"/>
  <c r="M4589" i="8"/>
  <c r="M4620" i="8"/>
  <c r="M4599" i="8"/>
  <c r="M4613" i="8"/>
  <c r="M4650" i="8"/>
  <c r="M4568" i="8"/>
  <c r="M4616" i="8"/>
  <c r="M4581" i="8"/>
  <c r="M4636" i="8"/>
  <c r="M4659" i="8"/>
  <c r="M4655" i="8"/>
  <c r="M4588" i="8"/>
  <c r="M4627" i="8"/>
  <c r="M4579" i="8"/>
  <c r="M4590" i="8"/>
  <c r="M4635" i="8"/>
  <c r="M4587" i="8"/>
  <c r="M4608" i="8"/>
  <c r="M4617" i="8"/>
  <c r="M4656" i="8"/>
  <c r="M4596" i="8"/>
  <c r="M4634" i="8"/>
  <c r="M4631" i="8"/>
  <c r="M4567" i="8"/>
  <c r="M4618" i="8"/>
  <c r="M4647" i="8"/>
  <c r="M4658" i="8"/>
  <c r="M4597" i="8"/>
  <c r="M4640" i="8"/>
  <c r="M4651" i="8"/>
  <c r="F1461" i="1"/>
  <c r="F1112" i="1"/>
  <c r="F1525" i="1"/>
  <c r="F1042" i="1"/>
  <c r="F969" i="1"/>
  <c r="F1096" i="1"/>
  <c r="F1430" i="1" l="1"/>
  <c r="F1001" i="1"/>
  <c r="F1417" i="1"/>
  <c r="F1370" i="1"/>
  <c r="F792" i="1"/>
  <c r="F1520" i="1"/>
  <c r="M4497" i="8" l="1"/>
  <c r="M4461" i="8"/>
  <c r="M4532" i="8"/>
  <c r="M4456" i="8"/>
  <c r="M4496" i="8"/>
  <c r="M4443" i="8"/>
  <c r="M4519" i="8"/>
  <c r="M4446" i="8"/>
  <c r="M4511" i="8"/>
  <c r="M4445" i="8"/>
  <c r="M4438" i="8"/>
  <c r="M4449" i="8"/>
  <c r="M4531" i="8"/>
  <c r="M4455" i="8"/>
  <c r="M4481" i="8"/>
  <c r="M4494" i="8"/>
  <c r="M4459" i="8"/>
  <c r="M4440" i="8"/>
  <c r="M4521" i="8"/>
  <c r="M4523" i="8"/>
  <c r="M4465" i="8"/>
  <c r="M4498" i="8"/>
  <c r="M4489" i="8"/>
  <c r="M4530" i="8"/>
  <c r="M4503" i="8"/>
  <c r="M4469" i="8"/>
  <c r="M4484" i="8"/>
  <c r="M4514" i="8"/>
  <c r="M4471" i="8"/>
  <c r="M4499" i="8"/>
  <c r="M4468" i="8"/>
  <c r="M4458" i="8"/>
  <c r="M4479" i="8"/>
  <c r="M4485" i="8"/>
  <c r="M4450" i="8"/>
  <c r="M4464" i="8"/>
  <c r="M4439" i="8"/>
  <c r="M4483" i="8"/>
  <c r="M4529" i="8"/>
  <c r="M4520" i="8"/>
  <c r="M4492" i="8"/>
  <c r="M4528" i="8"/>
  <c r="M4516" i="8"/>
  <c r="M4507" i="8"/>
  <c r="M4474" i="8"/>
  <c r="M4434" i="8"/>
  <c r="M4435" i="8"/>
  <c r="M4491" i="8"/>
  <c r="M4470" i="8"/>
  <c r="M4504" i="8"/>
  <c r="M4493" i="8"/>
  <c r="M4527" i="8"/>
  <c r="M4505" i="8"/>
  <c r="M4457" i="8"/>
  <c r="M4436" i="8"/>
  <c r="M4475" i="8"/>
  <c r="M4517" i="8"/>
  <c r="M4466" i="8"/>
  <c r="M4508" i="8"/>
  <c r="M4526" i="8"/>
  <c r="M4447" i="8"/>
  <c r="M4476" i="8"/>
  <c r="M4453" i="8"/>
  <c r="M4467" i="8"/>
  <c r="M4482" i="8"/>
  <c r="M4433" i="8"/>
  <c r="M4490" i="8"/>
  <c r="M4441" i="8"/>
  <c r="M4488" i="8"/>
  <c r="M4487" i="8"/>
  <c r="M4437" i="8"/>
  <c r="M4463" i="8"/>
  <c r="M4477" i="8"/>
  <c r="M4478" i="8"/>
  <c r="M4506" i="8"/>
  <c r="M4522" i="8"/>
  <c r="M4432" i="8"/>
  <c r="M4515" i="8"/>
  <c r="M4451" i="8"/>
  <c r="M4473" i="8"/>
  <c r="M4525" i="8"/>
  <c r="M4524" i="8"/>
  <c r="M4452" i="8"/>
  <c r="M4495" i="8"/>
  <c r="M4442" i="8"/>
  <c r="M4462" i="8"/>
  <c r="M4501" i="8"/>
  <c r="M4448" i="8"/>
  <c r="M4472" i="8"/>
  <c r="M4513" i="8"/>
  <c r="M4480" i="8"/>
  <c r="M4454" i="8"/>
  <c r="M4509" i="8"/>
  <c r="M4510" i="8"/>
  <c r="M4444" i="8"/>
  <c r="M4486" i="8"/>
  <c r="M4518" i="8"/>
  <c r="M4512" i="8"/>
  <c r="M4460" i="8"/>
  <c r="M4500" i="8"/>
  <c r="M4502" i="8"/>
  <c r="F1310" i="1" l="1"/>
  <c r="F1105" i="1"/>
  <c r="F887" i="1"/>
  <c r="F1621" i="1"/>
  <c r="F1309" i="1"/>
  <c r="F1362" i="1"/>
  <c r="F1330" i="1"/>
  <c r="F1102" i="1"/>
  <c r="F1305" i="1"/>
  <c r="F1117" i="1"/>
  <c r="F1542" i="1"/>
  <c r="F1400" i="1"/>
  <c r="F1686" i="1"/>
  <c r="F1458" i="1"/>
  <c r="F990" i="1"/>
  <c r="F1538" i="1"/>
  <c r="F1222" i="1"/>
  <c r="F903" i="1"/>
  <c r="F812" i="1"/>
  <c r="F1334" i="1"/>
  <c r="F1296" i="1"/>
  <c r="F1578" i="1"/>
  <c r="F1108" i="1"/>
  <c r="F1376" i="1"/>
  <c r="F1150" i="1"/>
  <c r="F696" i="1"/>
  <c r="F1345" i="1"/>
  <c r="F1437" i="1"/>
  <c r="F1109" i="1"/>
  <c r="F986" i="1"/>
  <c r="F1281" i="1"/>
  <c r="F978" i="1"/>
  <c r="F1322" i="1"/>
  <c r="F976" i="1"/>
  <c r="F962" i="1"/>
  <c r="F854" i="1"/>
  <c r="F881" i="1"/>
  <c r="F1435" i="1"/>
  <c r="F1540" i="1"/>
  <c r="F1434" i="1"/>
  <c r="F1275" i="1"/>
  <c r="F1274" i="1"/>
  <c r="F824" i="1"/>
  <c r="F1114" i="1"/>
  <c r="F1306" i="1"/>
  <c r="F1562" i="1"/>
  <c r="F799" i="1"/>
  <c r="F960" i="1"/>
  <c r="F1433" i="1"/>
  <c r="F919" i="1"/>
  <c r="F1213" i="1"/>
  <c r="F1269" i="1"/>
  <c r="F844" i="1"/>
  <c r="F1522" i="1"/>
  <c r="F849" i="1"/>
  <c r="F825" i="1"/>
  <c r="F727" i="1"/>
  <c r="F1537" i="1"/>
  <c r="F1064" i="1"/>
  <c r="F1149" i="1"/>
  <c r="F1073" i="1"/>
  <c r="F1535" i="1"/>
  <c r="F1262" i="1"/>
  <c r="F693" i="1"/>
  <c r="F1697" i="1"/>
  <c r="F970" i="1"/>
  <c r="F1545" i="1"/>
  <c r="F988" i="1"/>
  <c r="F1258" i="1"/>
  <c r="F1527" i="1"/>
  <c r="F1255" i="1"/>
  <c r="F1689" i="1"/>
  <c r="F790" i="1"/>
  <c r="F1534" i="1"/>
  <c r="F1526" i="1"/>
  <c r="F1426" i="1"/>
  <c r="F1025" i="1"/>
  <c r="F1327" i="1"/>
  <c r="F1502" i="1"/>
  <c r="F821" i="1"/>
  <c r="F1524" i="1"/>
  <c r="F1698" i="1"/>
  <c r="F1682" i="1"/>
  <c r="F1670" i="1"/>
  <c r="F1523" i="1"/>
  <c r="F1421" i="1"/>
  <c r="F1570" i="1"/>
  <c r="F965" i="1"/>
  <c r="F1072" i="1"/>
  <c r="F1673" i="1"/>
  <c r="F1326" i="1"/>
  <c r="F796" i="1"/>
  <c r="F1672" i="1"/>
  <c r="F1144" i="1"/>
  <c r="F1324" i="1"/>
  <c r="F1519" i="1"/>
  <c r="F1418" i="1"/>
  <c r="F1517" i="1"/>
  <c r="F1321" i="1"/>
  <c r="F1020" i="1"/>
  <c r="F1247" i="1"/>
  <c r="F723" i="1"/>
  <c r="F1514" i="1"/>
  <c r="F1318" i="1"/>
  <c r="F1106" i="1"/>
  <c r="F1244" i="1"/>
  <c r="F1379" i="1"/>
  <c r="F1140" i="1"/>
  <c r="F1513" i="1"/>
  <c r="F959" i="1"/>
  <c r="F1536" i="1"/>
  <c r="F1510" i="1"/>
  <c r="F1507" i="1"/>
  <c r="F1070" i="1"/>
  <c r="F1655" i="1"/>
  <c r="F1504" i="1"/>
  <c r="F1414" i="1"/>
  <c r="F1240" i="1"/>
  <c r="F1239" i="1"/>
  <c r="F1650" i="1"/>
  <c r="F1352" i="1"/>
  <c r="F720" i="1"/>
  <c r="F1501" i="1"/>
  <c r="F1677" i="1"/>
  <c r="F1378" i="1"/>
  <c r="F1649" i="1"/>
  <c r="F876" i="1"/>
  <c r="F1016" i="1"/>
  <c r="F1132" i="1"/>
  <c r="F875" i="1"/>
  <c r="F885" i="1"/>
  <c r="F1236" i="1"/>
  <c r="F957" i="1"/>
  <c r="F1491" i="1"/>
  <c r="F785" i="1"/>
  <c r="F956" i="1"/>
  <c r="F1277" i="1"/>
  <c r="F1406" i="1"/>
  <c r="F1405" i="1"/>
  <c r="F1232" i="1"/>
  <c r="F1129" i="1"/>
  <c r="F1100" i="1"/>
  <c r="F1642" i="1"/>
  <c r="F814" i="1"/>
  <c r="F1062" i="1"/>
  <c r="F1061" i="1"/>
  <c r="F1315" i="1"/>
  <c r="F1638" i="1"/>
  <c r="F1187" i="1"/>
  <c r="F784" i="1"/>
  <c r="F842" i="1"/>
  <c r="F718" i="1"/>
  <c r="F1486" i="1"/>
  <c r="F1492" i="1"/>
  <c r="F1169" i="1"/>
  <c r="F1313" i="1"/>
  <c r="F1633" i="1"/>
  <c r="F1629" i="1"/>
  <c r="F1231" i="1"/>
  <c r="F1013" i="1"/>
  <c r="F1484" i="1"/>
  <c r="F910" i="1"/>
  <c r="F1184" i="1"/>
  <c r="F1101" i="1"/>
  <c r="F1404" i="1"/>
  <c r="F1623" i="1"/>
  <c r="F906" i="1"/>
  <c r="F904" i="1"/>
  <c r="F1622" i="1"/>
  <c r="F748" i="1"/>
  <c r="F1057" i="1"/>
  <c r="F1483" i="1"/>
  <c r="F1008" i="1"/>
  <c r="F1398" i="1"/>
  <c r="F743" i="1"/>
  <c r="F1155" i="1"/>
  <c r="F1053" i="1"/>
  <c r="F941" i="1"/>
  <c r="F1048" i="1"/>
  <c r="F1479" i="1"/>
  <c r="F685" i="1"/>
  <c r="F839" i="1"/>
  <c r="F742" i="1"/>
  <c r="F1223" i="1"/>
  <c r="F1047" i="1"/>
  <c r="F877" i="1"/>
  <c r="F1221" i="1"/>
  <c r="F1617" i="1"/>
  <c r="F1394" i="1"/>
  <c r="F1616" i="1"/>
  <c r="F1303" i="1"/>
  <c r="F1043" i="1"/>
  <c r="F1220" i="1"/>
  <c r="F1613" i="1"/>
  <c r="F1631" i="1"/>
  <c r="F1128" i="1"/>
  <c r="F1608" i="1"/>
  <c r="F1605" i="1"/>
  <c r="F954" i="1"/>
  <c r="F1604" i="1"/>
  <c r="F1388" i="1"/>
  <c r="F1602" i="1"/>
  <c r="F999" i="1"/>
  <c r="F1099" i="1"/>
  <c r="F724" i="1"/>
  <c r="F1127" i="1"/>
  <c r="F996" i="1"/>
  <c r="F1478" i="1"/>
  <c r="F953" i="1"/>
  <c r="F1488" i="1"/>
  <c r="F1476" i="1"/>
  <c r="F1097" i="1"/>
  <c r="F1126" i="1"/>
  <c r="F939" i="1"/>
  <c r="F949" i="1"/>
  <c r="F1592" i="1"/>
  <c r="F1125" i="1"/>
  <c r="F1297" i="1"/>
  <c r="F1214" i="1"/>
  <c r="F1462" i="1"/>
  <c r="F1212" i="1"/>
  <c r="F948" i="1"/>
  <c r="F1590" i="1"/>
  <c r="F1377" i="1"/>
  <c r="F1589" i="1"/>
  <c r="F1587" i="1"/>
  <c r="F1586" i="1"/>
  <c r="F738" i="1"/>
  <c r="F811" i="1"/>
  <c r="F1676" i="1"/>
  <c r="F1473" i="1"/>
  <c r="F808" i="1"/>
  <c r="F1225" i="1"/>
  <c r="F837" i="1"/>
  <c r="F1118" i="1"/>
  <c r="F709" i="1"/>
  <c r="F1209" i="1"/>
  <c r="F1095" i="1"/>
  <c r="F1205" i="1"/>
  <c r="F1294" i="1"/>
  <c r="F775" i="1"/>
  <c r="F1369" i="1"/>
  <c r="F1368" i="1"/>
  <c r="F1199" i="1"/>
  <c r="F1351" i="1"/>
  <c r="F1518" i="1"/>
  <c r="F1367" i="1"/>
  <c r="F895" i="1"/>
  <c r="F1580" i="1"/>
  <c r="F1445" i="1"/>
  <c r="F1039" i="1"/>
  <c r="F1366" i="1"/>
  <c r="F1467" i="1"/>
  <c r="F1087" i="1"/>
  <c r="F1085" i="1"/>
  <c r="F1466" i="1"/>
  <c r="F1365" i="1"/>
  <c r="F1036" i="1"/>
  <c r="F1465" i="1"/>
  <c r="F983" i="1"/>
  <c r="F1176" i="1"/>
  <c r="F1195" i="1"/>
  <c r="F707" i="1"/>
  <c r="F933" i="1"/>
  <c r="F1191" i="1"/>
  <c r="F1190" i="1"/>
  <c r="F767" i="1"/>
  <c r="F1626" i="1"/>
  <c r="F1432" i="1"/>
  <c r="F1573" i="1"/>
  <c r="F1344" i="1"/>
  <c r="F1361" i="1"/>
  <c r="F1569" i="1"/>
  <c r="F1290" i="1"/>
  <c r="F1079" i="1"/>
  <c r="F1188" i="1"/>
  <c r="F1074" i="1"/>
  <c r="F980" i="1"/>
  <c r="F1567" i="1"/>
  <c r="F1371" i="1"/>
  <c r="F760" i="1"/>
  <c r="F1450" i="1"/>
  <c r="F1355" i="1"/>
  <c r="F1563" i="1"/>
  <c r="F1353" i="1"/>
  <c r="F1556" i="1"/>
  <c r="F737" i="1"/>
  <c r="F1554" i="1"/>
  <c r="F1172" i="1"/>
  <c r="F1032" i="1"/>
  <c r="F1449" i="1"/>
  <c r="F1446" i="1"/>
  <c r="F826" i="1"/>
  <c r="F734" i="1"/>
  <c r="F1553" i="1"/>
  <c r="F1546" i="1"/>
  <c r="F1088" i="1"/>
  <c r="F1565" i="1"/>
  <c r="F1424" i="1"/>
  <c r="F1391" i="1"/>
  <c r="F1668" i="1"/>
  <c r="F802" i="1"/>
  <c r="F1164" i="1"/>
  <c r="F1347" i="1"/>
  <c r="F923" i="1"/>
  <c r="F1110" i="1"/>
  <c r="F1346" i="1"/>
  <c r="F1359" i="1"/>
  <c r="F1438" i="1"/>
  <c r="F1283" i="1"/>
  <c r="M4367" i="8"/>
  <c r="M4309" i="8"/>
  <c r="M4389" i="8"/>
  <c r="M4328" i="8"/>
  <c r="M4357" i="8"/>
  <c r="M4318" i="8"/>
  <c r="M4382" i="8"/>
  <c r="M4306" i="8"/>
  <c r="M4336" i="8"/>
  <c r="M4301" i="8"/>
  <c r="M4303" i="8"/>
  <c r="M4337" i="8"/>
  <c r="M4396" i="8"/>
  <c r="M4320" i="8"/>
  <c r="M4327" i="8"/>
  <c r="M4343" i="8"/>
  <c r="M4319" i="8"/>
  <c r="M4298" i="8"/>
  <c r="M4370" i="8"/>
  <c r="M4393" i="8"/>
  <c r="M4321" i="8"/>
  <c r="M4376" i="8"/>
  <c r="M4378" i="8"/>
  <c r="M4385" i="8"/>
  <c r="M4395" i="8"/>
  <c r="M4351" i="8"/>
  <c r="M4347" i="8"/>
  <c r="M4387" i="8"/>
  <c r="M4334" i="8"/>
  <c r="M4364" i="8"/>
  <c r="M4329" i="8"/>
  <c r="M4313" i="8"/>
  <c r="M4312" i="8"/>
  <c r="M4358" i="8"/>
  <c r="M4316" i="8"/>
  <c r="M4341" i="8"/>
  <c r="M4310" i="8"/>
  <c r="M4322" i="8"/>
  <c r="M4390" i="8"/>
  <c r="M4384" i="8"/>
  <c r="M4362" i="8"/>
  <c r="M4397" i="8"/>
  <c r="M4356" i="8"/>
  <c r="M4366" i="8"/>
  <c r="M4375" i="8"/>
  <c r="M4302" i="8"/>
  <c r="M4314" i="8"/>
  <c r="M4354" i="8"/>
  <c r="M4339" i="8"/>
  <c r="M4388" i="8"/>
  <c r="M4374" i="8"/>
  <c r="M4365" i="8"/>
  <c r="M4392" i="8"/>
  <c r="M4324" i="8"/>
  <c r="M4299" i="8"/>
  <c r="M4338" i="8"/>
  <c r="M4372" i="8"/>
  <c r="M4311" i="8"/>
  <c r="M4360" i="8"/>
  <c r="M4398" i="8"/>
  <c r="M4344" i="8"/>
  <c r="M4381" i="8"/>
  <c r="M4325" i="8"/>
  <c r="M4330" i="8"/>
  <c r="M4369" i="8"/>
  <c r="M4317" i="8"/>
  <c r="M4353" i="8"/>
  <c r="M4308" i="8"/>
  <c r="M4386" i="8"/>
  <c r="M4340" i="8"/>
  <c r="M4307" i="8"/>
  <c r="M4305" i="8"/>
  <c r="M4361" i="8"/>
  <c r="M4331" i="8"/>
  <c r="M4352" i="8"/>
  <c r="M4383" i="8"/>
  <c r="M4300" i="8"/>
  <c r="M4355" i="8"/>
  <c r="M4304" i="8"/>
  <c r="M4368" i="8"/>
  <c r="M4380" i="8"/>
  <c r="M4391" i="8"/>
  <c r="M4332" i="8"/>
  <c r="M4359" i="8"/>
  <c r="M4315" i="8"/>
  <c r="M4333" i="8"/>
  <c r="M4394" i="8"/>
  <c r="M4346" i="8"/>
  <c r="M4345" i="8"/>
  <c r="M4342" i="8"/>
  <c r="M4379" i="8"/>
  <c r="M4350" i="8"/>
  <c r="M4373" i="8"/>
  <c r="M4363" i="8"/>
  <c r="M4323" i="8"/>
  <c r="M4348" i="8"/>
  <c r="M4349" i="8"/>
  <c r="M4377" i="8"/>
  <c r="M4335" i="8"/>
  <c r="M4326" i="8"/>
  <c r="M4371" i="8"/>
  <c r="M4103" i="8" l="1"/>
  <c r="M4071" i="8"/>
  <c r="M4130" i="8"/>
  <c r="M4055" i="8"/>
  <c r="M4109" i="8"/>
  <c r="M4065" i="8"/>
  <c r="M4096" i="8"/>
  <c r="M4030" i="8"/>
  <c r="M4105" i="8"/>
  <c r="M4047" i="8"/>
  <c r="M4036" i="8"/>
  <c r="M4052" i="8"/>
  <c r="M4129" i="8"/>
  <c r="M4045" i="8"/>
  <c r="M4080" i="8"/>
  <c r="M4066" i="8"/>
  <c r="M4054" i="8"/>
  <c r="M4032" i="8"/>
  <c r="M4113" i="8"/>
  <c r="M4120" i="8"/>
  <c r="M4061" i="8"/>
  <c r="M4084" i="8"/>
  <c r="M4083" i="8"/>
  <c r="M4128" i="8"/>
  <c r="M4118" i="8"/>
  <c r="M4064" i="8"/>
  <c r="M4062" i="8"/>
  <c r="M4117" i="8"/>
  <c r="M4076" i="8"/>
  <c r="M4087" i="8"/>
  <c r="M4075" i="8"/>
  <c r="M4040" i="8"/>
  <c r="M4051" i="8"/>
  <c r="M4082" i="8"/>
  <c r="M4050" i="8"/>
  <c r="M4068" i="8"/>
  <c r="M4049" i="8"/>
  <c r="M4059" i="8"/>
  <c r="M4127" i="8"/>
  <c r="M4114" i="8"/>
  <c r="M4110" i="8"/>
  <c r="M4126" i="8"/>
  <c r="M4079" i="8"/>
  <c r="M4090" i="8"/>
  <c r="M4112" i="8"/>
  <c r="M4034" i="8"/>
  <c r="M4058" i="8"/>
  <c r="M4085" i="8"/>
  <c r="M4056" i="8"/>
  <c r="M4115" i="8"/>
  <c r="M4106" i="8"/>
  <c r="M4125" i="8"/>
  <c r="M4121" i="8"/>
  <c r="M4043" i="8"/>
  <c r="M4042" i="8"/>
  <c r="M4074" i="8"/>
  <c r="M4101" i="8"/>
  <c r="M4063" i="8"/>
  <c r="M4122" i="8"/>
  <c r="M4124" i="8"/>
  <c r="M4039" i="8"/>
  <c r="M4097" i="8"/>
  <c r="M4057" i="8"/>
  <c r="M4060" i="8"/>
  <c r="M4072" i="8"/>
  <c r="M4046" i="8"/>
  <c r="M4081" i="8"/>
  <c r="M4037" i="8"/>
  <c r="M4089" i="8"/>
  <c r="M4073" i="8"/>
  <c r="M4031" i="8"/>
  <c r="M4077" i="8"/>
  <c r="M4099" i="8"/>
  <c r="M4098" i="8"/>
  <c r="M4102" i="8"/>
  <c r="M4111" i="8"/>
  <c r="M4041" i="8"/>
  <c r="M4091" i="8"/>
  <c r="M4044" i="8"/>
  <c r="M4086" i="8"/>
  <c r="M4123" i="8"/>
  <c r="M4116" i="8"/>
  <c r="M4035" i="8"/>
  <c r="M4094" i="8"/>
  <c r="M4033" i="8"/>
  <c r="M4067" i="8"/>
  <c r="M4119" i="8"/>
  <c r="M4038" i="8"/>
  <c r="M4070" i="8"/>
  <c r="M4092" i="8"/>
  <c r="M4078" i="8"/>
  <c r="M4069" i="8"/>
  <c r="M4088" i="8"/>
  <c r="M4104" i="8"/>
  <c r="M4048" i="8"/>
  <c r="M4095" i="8"/>
  <c r="M4100" i="8"/>
  <c r="M4107" i="8"/>
  <c r="M4053" i="8"/>
  <c r="M4093" i="8"/>
  <c r="M4108" i="8"/>
  <c r="M3862" i="8" l="1"/>
  <c r="M3861" i="8"/>
  <c r="M3860" i="8"/>
  <c r="M3859" i="8"/>
  <c r="M3858" i="8"/>
  <c r="M3857" i="8"/>
  <c r="M3856" i="8"/>
  <c r="M3855" i="8"/>
  <c r="M3854" i="8"/>
  <c r="M3853" i="8"/>
  <c r="M3852" i="8"/>
  <c r="M3851" i="8"/>
  <c r="M3850" i="8"/>
  <c r="M3849" i="8"/>
  <c r="M3848" i="8"/>
  <c r="M3847" i="8"/>
  <c r="M3846" i="8"/>
  <c r="M3845" i="8"/>
  <c r="M3844" i="8"/>
  <c r="M3843" i="8"/>
  <c r="M3842" i="8"/>
  <c r="M3841" i="8"/>
  <c r="M3840" i="8"/>
  <c r="M3839" i="8"/>
  <c r="M3838" i="8"/>
  <c r="M3837" i="8"/>
  <c r="M3836" i="8"/>
  <c r="M3835" i="8"/>
  <c r="M3834" i="8"/>
  <c r="M3833" i="8"/>
  <c r="M3832" i="8"/>
  <c r="M3831" i="8"/>
  <c r="M3830" i="8"/>
  <c r="M3829" i="8"/>
  <c r="M3828" i="8"/>
  <c r="M3827" i="8"/>
  <c r="M3826" i="8"/>
  <c r="M3825" i="8"/>
  <c r="M3824" i="8"/>
  <c r="M3823" i="8"/>
  <c r="M3822" i="8"/>
  <c r="M3821" i="8"/>
  <c r="M3820" i="8"/>
  <c r="M3819" i="8"/>
  <c r="M3818" i="8"/>
  <c r="M3817" i="8"/>
  <c r="M3816" i="8"/>
  <c r="M3815" i="8"/>
  <c r="M3814" i="8"/>
  <c r="M3813" i="8"/>
  <c r="M3812" i="8"/>
  <c r="M3811" i="8"/>
  <c r="M3810" i="8"/>
  <c r="M3809" i="8"/>
  <c r="M3808" i="8"/>
  <c r="M3807" i="8"/>
  <c r="M3806" i="8"/>
  <c r="M3805" i="8"/>
  <c r="M3804" i="8"/>
  <c r="M3803" i="8"/>
  <c r="M3802" i="8"/>
  <c r="M3801" i="8"/>
  <c r="M3800" i="8"/>
  <c r="M3799" i="8"/>
  <c r="M3798" i="8"/>
  <c r="M3797" i="8"/>
  <c r="M3796" i="8"/>
  <c r="M3795" i="8"/>
  <c r="M3794" i="8"/>
  <c r="M3793" i="8"/>
  <c r="M3792" i="8"/>
  <c r="M3791" i="8"/>
  <c r="M3790" i="8"/>
  <c r="M3789" i="8"/>
  <c r="M3788" i="8"/>
  <c r="M3787" i="8"/>
  <c r="M3786" i="8"/>
  <c r="M3785" i="8"/>
  <c r="M3784" i="8"/>
  <c r="M3783" i="8"/>
  <c r="M3782" i="8"/>
  <c r="M3781" i="8"/>
  <c r="M3780" i="8"/>
  <c r="M3779" i="8"/>
  <c r="M3778" i="8"/>
  <c r="M3777" i="8"/>
  <c r="M3776" i="8"/>
  <c r="M3775" i="8"/>
  <c r="M3774" i="8"/>
  <c r="M3773" i="8"/>
  <c r="M3772" i="8"/>
  <c r="M3771" i="8"/>
  <c r="M3770" i="8"/>
  <c r="M3769" i="8"/>
  <c r="M3768" i="8"/>
  <c r="M3767" i="8"/>
  <c r="M3766" i="8"/>
  <c r="M3765" i="8"/>
  <c r="M3764" i="8"/>
  <c r="M3763" i="8"/>
  <c r="M3762" i="8"/>
  <c r="M3696" i="8" l="1"/>
  <c r="M3653" i="8"/>
  <c r="M3728" i="8"/>
  <c r="M3644" i="8"/>
  <c r="M3688" i="8"/>
  <c r="M3645" i="8"/>
  <c r="M3692" i="8"/>
  <c r="M3647" i="8"/>
  <c r="M3700" i="8"/>
  <c r="M3636" i="8"/>
  <c r="M3641" i="8"/>
  <c r="M3652" i="8"/>
  <c r="M3727" i="8"/>
  <c r="M3642" i="8"/>
  <c r="M3673" i="8"/>
  <c r="M3667" i="8"/>
  <c r="M3680" i="8"/>
  <c r="M3632" i="8"/>
  <c r="M3677" i="8"/>
  <c r="M3717" i="8"/>
  <c r="M3655" i="8"/>
  <c r="M3702" i="8"/>
  <c r="M3684" i="8"/>
  <c r="M3726" i="8"/>
  <c r="M3707" i="8"/>
  <c r="M3664" i="8"/>
  <c r="M3675" i="8"/>
  <c r="M3715" i="8"/>
  <c r="M3661" i="8"/>
  <c r="M3686" i="8"/>
  <c r="M3666" i="8"/>
  <c r="M3640" i="8"/>
  <c r="M3668" i="8"/>
  <c r="M3693" i="8"/>
  <c r="M3649" i="8"/>
  <c r="M3660" i="8"/>
  <c r="M3631" i="8"/>
  <c r="M3665" i="8"/>
  <c r="M3725" i="8"/>
  <c r="M3703" i="8"/>
  <c r="M3681" i="8"/>
  <c r="M3724" i="8"/>
  <c r="M3694" i="8"/>
  <c r="M3705" i="8"/>
  <c r="M3713" i="8"/>
  <c r="M3634" i="8"/>
  <c r="M3633" i="8"/>
  <c r="M3662" i="8"/>
  <c r="M3682" i="8"/>
  <c r="M3683" i="8"/>
  <c r="M3698" i="8"/>
  <c r="M3719" i="8"/>
  <c r="M3722" i="8"/>
  <c r="M3651" i="8"/>
  <c r="M3628" i="8"/>
  <c r="M3678" i="8"/>
  <c r="M3711" i="8"/>
  <c r="M3663" i="8"/>
  <c r="M3670" i="8"/>
  <c r="M3723" i="8"/>
  <c r="M3643" i="8"/>
  <c r="M3714" i="8"/>
  <c r="M3648" i="8"/>
  <c r="M3671" i="8"/>
  <c r="M3721" i="8"/>
  <c r="M3630" i="8"/>
  <c r="M3706" i="8"/>
  <c r="M3639" i="8"/>
  <c r="M3718" i="8"/>
  <c r="M3674" i="8"/>
  <c r="M3637" i="8"/>
  <c r="M3654" i="8"/>
  <c r="M3669" i="8"/>
  <c r="M3685" i="8"/>
  <c r="M3690" i="8"/>
  <c r="M3695" i="8"/>
  <c r="M3629" i="8"/>
  <c r="M3676" i="8"/>
  <c r="M3638" i="8"/>
  <c r="M3709" i="8"/>
  <c r="M3704" i="8"/>
  <c r="M3712" i="8"/>
  <c r="M3650" i="8"/>
  <c r="M3699" i="8"/>
  <c r="M3646" i="8"/>
  <c r="M3657" i="8"/>
  <c r="M3716" i="8"/>
  <c r="M3659" i="8"/>
  <c r="M3691" i="8"/>
  <c r="M3672" i="8"/>
  <c r="M3720" i="8"/>
  <c r="M3658" i="8"/>
  <c r="M3708" i="8"/>
  <c r="M3701" i="8"/>
  <c r="M3635" i="8"/>
  <c r="M3689" i="8"/>
  <c r="M3679" i="8"/>
  <c r="M3710" i="8"/>
  <c r="M3656" i="8"/>
  <c r="M3687" i="8"/>
  <c r="M3697" i="8"/>
  <c r="M3460" i="8"/>
  <c r="M3459" i="8"/>
  <c r="M3457" i="8"/>
  <c r="M3456" i="8"/>
  <c r="M3447" i="8"/>
  <c r="M3452" i="8"/>
  <c r="M3446" i="8"/>
  <c r="M3441" i="8"/>
  <c r="M3436" i="8"/>
  <c r="M3444" i="8"/>
  <c r="M3450" i="8"/>
  <c r="M3438" i="8"/>
  <c r="M3440" i="8"/>
  <c r="M3458" i="8"/>
  <c r="M3442" i="8"/>
  <c r="M3455" i="8"/>
  <c r="M3454" i="8"/>
  <c r="M3430" i="8"/>
  <c r="M3453" i="8"/>
  <c r="M3451" i="8"/>
  <c r="M3449" i="8"/>
  <c r="M3448" i="8"/>
  <c r="M3428" i="8"/>
  <c r="M3425" i="8"/>
  <c r="M3433" i="8"/>
  <c r="M3424" i="8"/>
  <c r="M3435" i="8"/>
  <c r="M3445" i="8"/>
  <c r="M3426" i="8"/>
  <c r="M3429" i="8"/>
  <c r="M3443" i="8"/>
  <c r="M3439" i="8"/>
  <c r="M3437" i="8"/>
  <c r="M3434" i="8"/>
  <c r="M3432" i="8"/>
  <c r="M3422" i="8"/>
  <c r="M3431" i="8"/>
  <c r="M3420" i="8"/>
  <c r="M3423" i="8"/>
  <c r="M3415" i="8"/>
  <c r="M3421" i="8"/>
  <c r="M3414" i="8"/>
  <c r="M3427" i="8"/>
  <c r="M3409" i="8"/>
  <c r="M3418" i="8"/>
  <c r="M3406" i="8"/>
  <c r="M3419" i="8"/>
  <c r="M3405" i="8"/>
  <c r="M3411" i="8"/>
  <c r="M3408" i="8"/>
  <c r="M3416" i="8"/>
  <c r="M3412" i="8"/>
  <c r="M3410" i="8"/>
  <c r="M3413" i="8"/>
  <c r="M3407" i="8"/>
  <c r="M3402" i="8"/>
  <c r="M3403" i="8"/>
  <c r="M3398" i="8"/>
  <c r="M3404" i="8"/>
  <c r="M3401" i="8"/>
  <c r="M3400" i="8"/>
  <c r="M3396" i="8"/>
  <c r="M3397" i="8"/>
  <c r="M3394" i="8"/>
  <c r="M3393" i="8"/>
  <c r="M3392" i="8"/>
  <c r="M3386" i="8"/>
  <c r="M3417" i="8"/>
  <c r="M3388" i="8"/>
  <c r="M3389" i="8"/>
  <c r="M3391" i="8"/>
  <c r="M3383" i="8"/>
  <c r="M3385" i="8"/>
  <c r="M3390" i="8"/>
  <c r="M3387" i="8"/>
  <c r="M3399" i="8"/>
  <c r="M3382" i="8"/>
  <c r="M3395" i="8"/>
  <c r="M3381" i="8"/>
  <c r="M3384" i="8"/>
  <c r="M3380" i="8"/>
  <c r="M3377" i="8"/>
  <c r="M3379" i="8"/>
  <c r="M3375" i="8"/>
  <c r="M3370" i="8"/>
  <c r="M3373" i="8"/>
  <c r="M3372" i="8"/>
  <c r="M3374" i="8"/>
  <c r="M3369" i="8"/>
  <c r="M3371" i="8"/>
  <c r="M3366" i="8"/>
  <c r="M3367" i="8"/>
  <c r="M3378" i="8"/>
  <c r="M3368" i="8"/>
  <c r="M3364" i="8"/>
  <c r="M3376" i="8"/>
  <c r="M3365" i="8"/>
  <c r="M3362" i="8"/>
  <c r="M3363" i="8"/>
  <c r="M3361" i="8"/>
  <c r="M3360" i="8"/>
  <c r="H150" i="12"/>
  <c r="H11" i="12"/>
  <c r="H44" i="12"/>
  <c r="F1030" i="1" l="1"/>
  <c r="F1068" i="1"/>
  <c r="F1436" i="1"/>
  <c r="F886" i="1"/>
  <c r="F1611" i="1"/>
  <c r="F1577" i="1"/>
  <c r="F754" i="1"/>
  <c r="F874" i="1"/>
  <c r="F968" i="1"/>
  <c r="F924" i="1"/>
  <c r="F1075" i="1"/>
  <c r="F865" i="1"/>
  <c r="F882" i="1"/>
  <c r="F1572" i="1"/>
  <c r="F714" i="1"/>
  <c r="F753" i="1"/>
  <c r="F1338" i="1"/>
  <c r="F1386" i="1"/>
  <c r="F873" i="1"/>
  <c r="F1680" i="1"/>
  <c r="F867" i="1"/>
  <c r="F922" i="1"/>
  <c r="F1304" i="1"/>
  <c r="F1217" i="1"/>
  <c r="F697" i="1"/>
  <c r="F1606" i="1"/>
  <c r="F871" i="1"/>
  <c r="F1481" i="1"/>
  <c r="F1396" i="1"/>
  <c r="F858" i="1"/>
  <c r="F944" i="1"/>
  <c r="F1210" i="1"/>
  <c r="F973" i="1"/>
  <c r="F1107" i="1"/>
  <c r="F1634" i="1"/>
  <c r="F1067" i="1"/>
  <c r="F1343" i="1"/>
  <c r="F1342" i="1"/>
  <c r="F1288" i="1"/>
  <c r="F1599" i="1"/>
  <c r="F1636" i="1"/>
  <c r="F809" i="1"/>
  <c r="F972" i="1"/>
  <c r="F1403" i="1"/>
  <c r="F929" i="1"/>
  <c r="F912" i="1"/>
  <c r="F1475" i="1"/>
  <c r="F896" i="1"/>
  <c r="F855" i="1"/>
  <c r="F1625" i="1"/>
  <c r="F1591" i="1"/>
  <c r="F1282" i="1"/>
  <c r="F1273" i="1"/>
  <c r="F801" i="1"/>
  <c r="F1156" i="1"/>
  <c r="F823" i="1"/>
  <c r="F1658" i="1"/>
  <c r="F705" i="1"/>
  <c r="F1272" i="1"/>
  <c r="F1300" i="1"/>
  <c r="F798" i="1"/>
  <c r="F1489" i="1"/>
  <c r="F1029" i="1"/>
  <c r="F1080" i="1"/>
  <c r="F1264" i="1"/>
  <c r="F1560" i="1"/>
  <c r="F1091" i="1"/>
  <c r="F1511" i="1"/>
  <c r="F1121" i="1"/>
  <c r="F1271" i="1"/>
  <c r="F820" i="1"/>
  <c r="F1242" i="1"/>
  <c r="F863" i="1"/>
  <c r="F1185" i="1"/>
  <c r="F728" i="1"/>
  <c r="F1028" i="1"/>
  <c r="F1267" i="1"/>
  <c r="F827" i="1"/>
  <c r="F1154" i="1"/>
  <c r="F1139" i="1"/>
  <c r="F1339" i="1"/>
  <c r="F852" i="1"/>
  <c r="F1576" i="1"/>
  <c r="F1152" i="1"/>
  <c r="F1076" i="1"/>
  <c r="F1387" i="1"/>
  <c r="F859" i="1"/>
  <c r="F1656" i="1"/>
  <c r="F917" i="1"/>
  <c r="F797" i="1"/>
  <c r="F1431" i="1"/>
  <c r="F1336" i="1"/>
  <c r="F1349" i="1"/>
  <c r="F721" i="1"/>
  <c r="F1298" i="1"/>
  <c r="F998" i="1"/>
  <c r="F945" i="1"/>
  <c r="F1512" i="1"/>
  <c r="F974" i="1"/>
  <c r="F1266" i="1"/>
  <c r="F1254" i="1"/>
  <c r="F787" i="1"/>
  <c r="F1337" i="1"/>
  <c r="F1077" i="1"/>
  <c r="F1469" i="1"/>
  <c r="F1263" i="1"/>
  <c r="F1547" i="1"/>
  <c r="F902" i="1"/>
  <c r="F795" i="1"/>
  <c r="F1364" i="1"/>
  <c r="F1620" i="1"/>
  <c r="F916" i="1"/>
  <c r="F880" i="1"/>
  <c r="F898" i="1"/>
  <c r="F975" i="1"/>
  <c r="F770" i="1"/>
  <c r="F1027" i="1"/>
  <c r="F1253" i="1"/>
  <c r="F1699" i="1"/>
  <c r="F1532" i="1"/>
  <c r="F1696" i="1"/>
  <c r="F1397" i="1"/>
  <c r="F1693" i="1"/>
  <c r="F1529" i="1"/>
  <c r="F1292" i="1"/>
  <c r="F1669" i="1"/>
  <c r="F1557" i="1"/>
  <c r="F1505" i="1"/>
  <c r="F1574" i="1"/>
  <c r="F1268" i="1"/>
  <c r="F1026" i="1"/>
  <c r="F1571" i="1"/>
  <c r="F733" i="1"/>
  <c r="F879" i="1"/>
  <c r="F992" i="1"/>
  <c r="F1037" i="1"/>
  <c r="F1256" i="1"/>
  <c r="F1295" i="1"/>
  <c r="F1135" i="1"/>
  <c r="F1429" i="1"/>
  <c r="F731" i="1"/>
  <c r="F1427" i="1"/>
  <c r="F712" i="1"/>
  <c r="F951" i="1"/>
  <c r="F1558" i="1"/>
  <c r="F822" i="1"/>
  <c r="F725" i="1"/>
  <c r="F1688" i="1"/>
  <c r="F1543" i="1"/>
  <c r="F1202" i="1"/>
  <c r="F1000" i="1"/>
  <c r="F1425" i="1"/>
  <c r="F1641" i="1"/>
  <c r="F763" i="1"/>
  <c r="F1328" i="1"/>
  <c r="F1044" i="1"/>
  <c r="F845" i="1"/>
  <c r="F1423" i="1"/>
  <c r="F1515" i="1"/>
  <c r="F794" i="1"/>
  <c r="F1329" i="1"/>
  <c r="F1230" i="1"/>
  <c r="F966" i="1"/>
  <c r="F1503" i="1"/>
  <c r="F1148" i="1"/>
  <c r="F1678" i="1"/>
  <c r="F691" i="1"/>
  <c r="F1023" i="1"/>
  <c r="F940" i="1"/>
  <c r="F1145" i="1"/>
  <c r="F1081" i="1"/>
  <c r="F1541" i="1"/>
  <c r="F1420" i="1"/>
  <c r="F1601" i="1"/>
  <c r="F1160" i="1"/>
  <c r="F1674" i="1"/>
  <c r="F1687" i="1"/>
  <c r="F1619" i="1"/>
  <c r="F1022" i="1"/>
  <c r="F1419" i="1"/>
  <c r="F818" i="1"/>
  <c r="F1291" i="1"/>
  <c r="F963" i="1"/>
  <c r="F1325" i="1"/>
  <c r="F961" i="1"/>
  <c r="F1250" i="1"/>
  <c r="F793" i="1"/>
  <c r="F1071" i="1"/>
  <c r="F1090" i="1"/>
  <c r="F1663" i="1"/>
  <c r="F817" i="1"/>
  <c r="F1142" i="1"/>
  <c r="F848" i="1"/>
  <c r="F1278" i="1"/>
  <c r="F1516" i="1"/>
  <c r="F756" i="1"/>
  <c r="F1320" i="1"/>
  <c r="F846" i="1"/>
  <c r="F791" i="1"/>
  <c r="F1261" i="1"/>
  <c r="F1245" i="1"/>
  <c r="F1662" i="1"/>
  <c r="F1593" i="1"/>
  <c r="F1357" i="1"/>
  <c r="F695" i="1"/>
  <c r="F1173" i="1"/>
  <c r="F1659" i="1"/>
  <c r="F1506" i="1"/>
  <c r="F789" i="1"/>
  <c r="F1416" i="1"/>
  <c r="F803" i="1"/>
  <c r="F1218" i="1"/>
  <c r="F1270" i="1"/>
  <c r="F711" i="1"/>
  <c r="F1415" i="1"/>
  <c r="F1444" i="1"/>
  <c r="F1063" i="1"/>
  <c r="F778" i="1"/>
  <c r="F1679" i="1"/>
  <c r="F1017" i="1"/>
  <c r="F1138" i="1"/>
  <c r="F872" i="1"/>
  <c r="F1594" i="1"/>
  <c r="F1654" i="1"/>
  <c r="F788" i="1"/>
  <c r="F1383" i="1"/>
  <c r="F713" i="1"/>
  <c r="F800" i="1"/>
  <c r="F781" i="1"/>
  <c r="F1137" i="1"/>
  <c r="F1238" i="1"/>
  <c r="F1694" i="1"/>
  <c r="F1374" i="1"/>
  <c r="F729" i="1"/>
  <c r="F1660" i="1"/>
  <c r="F699" i="1"/>
  <c r="F1683" i="1"/>
  <c r="F1640" i="1"/>
  <c r="F1024" i="1"/>
  <c r="F1499" i="1"/>
  <c r="F958" i="1"/>
  <c r="F1493" i="1"/>
  <c r="F786" i="1"/>
  <c r="F744" i="1"/>
  <c r="F1065" i="1"/>
  <c r="F1496" i="1"/>
  <c r="F1439" i="1"/>
  <c r="F1582" i="1"/>
  <c r="F1648" i="1"/>
  <c r="F915" i="1"/>
  <c r="F1413" i="1"/>
  <c r="F893" i="1"/>
  <c r="F816" i="1"/>
  <c r="F1130" i="1"/>
  <c r="F1509" i="1"/>
  <c r="F1235" i="1"/>
  <c r="F1021" i="1"/>
  <c r="F1054" i="1"/>
  <c r="F1015" i="1"/>
  <c r="F1014" i="1"/>
  <c r="F1412" i="1"/>
  <c r="F692" i="1"/>
  <c r="F1234" i="1"/>
  <c r="F751" i="1"/>
  <c r="F889" i="1"/>
  <c r="F1252" i="1"/>
  <c r="F1409" i="1"/>
  <c r="F1317" i="1"/>
  <c r="F1637" i="1"/>
  <c r="F1233" i="1"/>
  <c r="F1646" i="1"/>
  <c r="F1265" i="1"/>
  <c r="F1643" i="1"/>
  <c r="F1408" i="1"/>
  <c r="F1208" i="1"/>
  <c r="F1103" i="1"/>
  <c r="F684" i="1"/>
  <c r="F773" i="1"/>
  <c r="F1385" i="1"/>
  <c r="F730" i="1"/>
  <c r="F955" i="1"/>
  <c r="F1490" i="1"/>
  <c r="F1229" i="1"/>
  <c r="F843" i="1"/>
  <c r="F1581" i="1"/>
  <c r="F870" i="1"/>
  <c r="F1249" i="1"/>
  <c r="F950" i="1"/>
  <c r="F1332" i="1"/>
  <c r="F1555" i="1"/>
  <c r="F1402" i="1"/>
  <c r="F911" i="1"/>
  <c r="F892" i="1"/>
  <c r="F914" i="1"/>
  <c r="F717" i="1"/>
  <c r="F1314" i="1"/>
  <c r="F1485" i="1"/>
  <c r="F750" i="1"/>
  <c r="F841" i="1"/>
  <c r="F1059" i="1"/>
  <c r="F868" i="1"/>
  <c r="F1627" i="1"/>
  <c r="F1551" i="1"/>
  <c r="F1078" i="1"/>
  <c r="F1285" i="1"/>
  <c r="F1311" i="1"/>
  <c r="F1018" i="1"/>
  <c r="F1498" i="1"/>
  <c r="F783" i="1"/>
  <c r="F1010" i="1"/>
  <c r="F1058" i="1"/>
  <c r="F840" i="1"/>
  <c r="F1259" i="1"/>
  <c r="F1181" i="1"/>
  <c r="F913" i="1"/>
  <c r="F864" i="1"/>
  <c r="F1174" i="1"/>
  <c r="F1194" i="1"/>
  <c r="F1559" i="1"/>
  <c r="F1307" i="1"/>
  <c r="F1401" i="1"/>
  <c r="F1082" i="1"/>
  <c r="F847" i="1"/>
  <c r="F1009" i="1"/>
  <c r="F719" i="1"/>
  <c r="F1153" i="1"/>
  <c r="F701" i="1"/>
  <c r="F687" i="1"/>
  <c r="F1182" i="1"/>
  <c r="F1331" i="1"/>
  <c r="F1248" i="1"/>
  <c r="F1280" i="1"/>
  <c r="F1410" i="1"/>
  <c r="F1603" i="1"/>
  <c r="F1066" i="1"/>
  <c r="F888" i="1"/>
  <c r="F1136" i="1"/>
  <c r="F769" i="1"/>
  <c r="F1052" i="1"/>
  <c r="F1548" i="1"/>
  <c r="F1335" i="1"/>
  <c r="F1657" i="1"/>
  <c r="F901" i="1"/>
  <c r="F779" i="1"/>
  <c r="F900" i="1"/>
  <c r="F1257" i="1"/>
  <c r="F1381" i="1"/>
  <c r="F1227" i="1"/>
  <c r="F804" i="1"/>
  <c r="F745" i="1"/>
  <c r="F1399" i="1"/>
  <c r="F834" i="1"/>
  <c r="F1147" i="1"/>
  <c r="F1260" i="1"/>
  <c r="F1482" i="1"/>
  <c r="F1246" i="1"/>
  <c r="F683" i="1"/>
  <c r="F1083" i="1"/>
  <c r="F766" i="1"/>
  <c r="F1050" i="1"/>
  <c r="F1651" i="1"/>
  <c r="F1684" i="1"/>
  <c r="F1045" i="1"/>
  <c r="F1497" i="1"/>
  <c r="F1302" i="1"/>
  <c r="F1086" i="1"/>
  <c r="F1219" i="1"/>
  <c r="F1533" i="1"/>
  <c r="F1685" i="1"/>
  <c r="F1614" i="1"/>
  <c r="F776" i="1"/>
  <c r="F752" i="1"/>
  <c r="F1390" i="1"/>
  <c r="F1308" i="1"/>
  <c r="F1098" i="1"/>
  <c r="F1216" i="1"/>
  <c r="F715" i="1"/>
  <c r="F1003" i="1"/>
  <c r="F1667" i="1"/>
  <c r="F1143" i="1"/>
  <c r="F1301" i="1"/>
  <c r="F1635" i="1"/>
  <c r="F813" i="1"/>
  <c r="F1224" i="1"/>
  <c r="F1661" i="1"/>
  <c r="F1056" i="1"/>
  <c r="F1675" i="1"/>
  <c r="F759" i="1"/>
  <c r="F1382" i="1"/>
  <c r="F1598" i="1"/>
  <c r="F995" i="1"/>
  <c r="F1477" i="1"/>
  <c r="LH624" i="1" s="1"/>
  <c r="F1179" i="1"/>
  <c r="F708" i="1"/>
  <c r="F899" i="1"/>
  <c r="F1279" i="1"/>
  <c r="F1664" i="1"/>
  <c r="F1681" i="1"/>
  <c r="F1595" i="1"/>
  <c r="F710" i="1"/>
  <c r="F1530" i="1"/>
  <c r="F732" i="1"/>
  <c r="F1012" i="1"/>
  <c r="F747" i="1"/>
  <c r="F1666" i="1"/>
  <c r="F993" i="1"/>
  <c r="F1162" i="1"/>
  <c r="F991" i="1"/>
  <c r="F1299" i="1"/>
  <c r="F1319" i="1"/>
  <c r="F1151" i="1"/>
  <c r="F1468" i="1"/>
  <c r="F1084" i="1"/>
  <c r="F689" i="1"/>
  <c r="F952" i="1"/>
  <c r="F1046" i="1"/>
  <c r="F1241" i="1"/>
  <c r="F890" i="1"/>
  <c r="F1237" i="1"/>
  <c r="F869" i="1"/>
  <c r="F777" i="1"/>
  <c r="F740" i="1"/>
  <c r="F866" i="1"/>
  <c r="F1123" i="1"/>
  <c r="F1380" i="1"/>
  <c r="F1375" i="1"/>
  <c r="F1226" i="1"/>
  <c r="F741" i="1"/>
  <c r="F897" i="1"/>
  <c r="F1644" i="1"/>
  <c r="F1373" i="1"/>
  <c r="F1060" i="1"/>
  <c r="F947" i="1"/>
  <c r="F1585" i="1"/>
  <c r="F1665" i="1"/>
  <c r="F1521" i="1"/>
  <c r="F1448" i="1"/>
  <c r="F1122" i="1"/>
  <c r="F1494" i="1"/>
  <c r="F1407" i="1"/>
  <c r="F1350" i="1"/>
  <c r="F833" i="1"/>
  <c r="F815" i="1"/>
  <c r="F946" i="1"/>
  <c r="F1552" i="1"/>
  <c r="F932" i="1"/>
  <c r="F943" i="1"/>
  <c r="F835" i="1"/>
  <c r="F937" i="1"/>
  <c r="F1597" i="1"/>
  <c r="F810" i="1"/>
  <c r="F1119" i="1"/>
  <c r="F1442" i="1"/>
  <c r="F1690" i="1"/>
  <c r="F987" i="1"/>
  <c r="F1671" i="1"/>
  <c r="F884" i="1"/>
  <c r="F1583" i="1"/>
  <c r="F1211" i="1"/>
  <c r="F1354" i="1"/>
  <c r="F1584" i="1"/>
  <c r="F1561" i="1"/>
  <c r="F1206" i="1"/>
  <c r="F694" i="1"/>
  <c r="F1177" i="1"/>
  <c r="F1471" i="1"/>
  <c r="F1333" i="1"/>
  <c r="F1204" i="1"/>
  <c r="F1323" i="1"/>
  <c r="F1460" i="1"/>
  <c r="F1203" i="1"/>
  <c r="F860" i="1"/>
  <c r="F807" i="1"/>
  <c r="F806" i="1"/>
  <c r="F681" i="1"/>
  <c r="F942" i="1"/>
  <c r="F805" i="1"/>
  <c r="F832" i="1"/>
  <c r="F857" i="1"/>
  <c r="F819" i="1"/>
  <c r="F765" i="1"/>
  <c r="F1040" i="1"/>
  <c r="F934" i="1"/>
  <c r="F1384" i="1"/>
  <c r="F1201" i="1"/>
  <c r="F984" i="1"/>
  <c r="F938" i="1"/>
  <c r="F936" i="1"/>
  <c r="F682" i="1"/>
  <c r="F1472" i="1"/>
  <c r="F831" i="1"/>
  <c r="F1019" i="1"/>
  <c r="F722" i="1"/>
  <c r="F774" i="1"/>
  <c r="F989" i="1"/>
  <c r="F1093" i="1"/>
  <c r="F1639" i="1"/>
  <c r="F1615" i="1"/>
  <c r="F772" i="1"/>
  <c r="F1092" i="1"/>
  <c r="F1002" i="1"/>
  <c r="F1470" i="1"/>
  <c r="F1089" i="1"/>
  <c r="F1579" i="1"/>
  <c r="F1550" i="1"/>
  <c r="F1228" i="1"/>
  <c r="F1474" i="1"/>
  <c r="F1341" i="1"/>
  <c r="F1243" i="1"/>
  <c r="F1372" i="1"/>
  <c r="F782" i="1"/>
  <c r="F935" i="1"/>
  <c r="F1198" i="1"/>
  <c r="F739" i="1"/>
  <c r="F1196" i="1"/>
  <c r="F1508" i="1"/>
  <c r="F1293" i="1"/>
  <c r="F1193" i="1"/>
  <c r="F927" i="1"/>
  <c r="F736" i="1"/>
  <c r="F1464" i="1"/>
  <c r="F883" i="1"/>
  <c r="F1005" i="1"/>
  <c r="F878" i="1"/>
  <c r="F931" i="1"/>
  <c r="F1192" i="1"/>
  <c r="F967" i="1"/>
  <c r="F1447" i="1"/>
  <c r="F1531" i="1"/>
  <c r="F985" i="1"/>
  <c r="F1628" i="1"/>
  <c r="F921" i="1"/>
  <c r="F1411" i="1"/>
  <c r="F1111" i="1"/>
  <c r="F1183" i="1"/>
  <c r="F771" i="1"/>
  <c r="F1575" i="1"/>
  <c r="F851" i="1"/>
  <c r="F930" i="1"/>
  <c r="F981" i="1"/>
  <c r="F1312" i="1"/>
  <c r="F749" i="1"/>
  <c r="F688" i="1"/>
  <c r="F830" i="1"/>
  <c r="F690" i="1"/>
  <c r="LH623" i="1" s="1"/>
  <c r="F1457" i="1"/>
  <c r="F1189" i="1"/>
  <c r="F1168" i="1"/>
  <c r="F1691" i="1"/>
  <c r="F853" i="1"/>
  <c r="F706" i="1"/>
  <c r="F1038" i="1"/>
  <c r="F1035" i="1"/>
  <c r="F918" i="1"/>
  <c r="F828" i="1"/>
  <c r="F1161" i="1"/>
  <c r="F1180" i="1"/>
  <c r="F1568" i="1"/>
  <c r="F704" i="1"/>
  <c r="F1453" i="1"/>
  <c r="F703" i="1"/>
  <c r="F1051" i="1"/>
  <c r="F1596" i="1"/>
  <c r="F1034" i="1"/>
  <c r="F1624" i="1"/>
  <c r="F1360" i="1"/>
  <c r="F702" i="1"/>
  <c r="F1358" i="1"/>
  <c r="F1363" i="1"/>
  <c r="F1007" i="1"/>
  <c r="F894" i="1"/>
  <c r="F1452" i="1"/>
  <c r="F1124" i="1"/>
  <c r="F1186" i="1"/>
  <c r="F700" i="1"/>
  <c r="F1178" i="1"/>
  <c r="F994" i="1"/>
  <c r="F764" i="1"/>
  <c r="F1451" i="1"/>
  <c r="F1167" i="1"/>
  <c r="F1455" i="1"/>
  <c r="F1566" i="1"/>
  <c r="F1094" i="1"/>
  <c r="F1564" i="1"/>
  <c r="F836" i="1"/>
  <c r="F1131" i="1"/>
  <c r="F1392" i="1"/>
  <c r="F1695" i="1"/>
  <c r="F850" i="1"/>
  <c r="F1600" i="1"/>
  <c r="F1612" i="1"/>
  <c r="F1033" i="1"/>
  <c r="F1348" i="1"/>
  <c r="F909" i="1"/>
  <c r="F1588" i="1"/>
  <c r="F979" i="1"/>
  <c r="F1356" i="1"/>
  <c r="F1287" i="1"/>
  <c r="F1175" i="1"/>
  <c r="F698" i="1"/>
  <c r="F726" i="1"/>
  <c r="F926" i="1"/>
  <c r="F977" i="1"/>
  <c r="F1456" i="1"/>
  <c r="F768" i="1"/>
  <c r="F1487" i="1"/>
  <c r="F1652" i="1"/>
  <c r="F928" i="1"/>
  <c r="F905" i="1"/>
  <c r="F1549" i="1"/>
  <c r="F1609" i="1"/>
  <c r="F829" i="1"/>
  <c r="F746" i="1"/>
  <c r="F1116" i="1"/>
  <c r="F1171" i="1"/>
  <c r="F1041" i="1"/>
  <c r="F891" i="1"/>
  <c r="F1113" i="1"/>
  <c r="F716" i="1"/>
  <c r="F1006" i="1"/>
  <c r="F1618" i="1"/>
  <c r="F1055" i="1"/>
  <c r="F1441" i="1"/>
  <c r="F735" i="1"/>
  <c r="F758" i="1"/>
  <c r="F838" i="1"/>
  <c r="F757" i="1"/>
  <c r="F1133" i="1"/>
  <c r="F1207" i="1"/>
  <c r="F982" i="1"/>
  <c r="F1120" i="1"/>
  <c r="F1004" i="1"/>
  <c r="F1170" i="1"/>
  <c r="F925" i="1"/>
  <c r="F1115" i="1"/>
  <c r="F997" i="1"/>
  <c r="F1158" i="1"/>
  <c r="F964" i="1"/>
  <c r="F908" i="1"/>
  <c r="F1284" i="1"/>
  <c r="F856" i="1"/>
  <c r="F1011" i="1"/>
  <c r="F1428" i="1"/>
  <c r="F1645" i="1"/>
  <c r="F686" i="1"/>
  <c r="F1422" i="1"/>
  <c r="F1031" i="1"/>
  <c r="F1544" i="1"/>
  <c r="F907" i="1"/>
  <c r="F1215" i="1"/>
  <c r="F1395" i="1"/>
  <c r="F1440" i="1"/>
  <c r="F1146" i="1"/>
  <c r="F1163" i="1"/>
  <c r="F1159" i="1"/>
  <c r="F1166" i="1"/>
  <c r="F762" i="1"/>
  <c r="F1528" i="1"/>
  <c r="F1157" i="1"/>
  <c r="F1632" i="1"/>
  <c r="F971" i="1"/>
  <c r="F1630" i="1"/>
  <c r="F1463" i="1"/>
  <c r="F755" i="1"/>
  <c r="F1340" i="1"/>
  <c r="F1901" i="1" l="1"/>
  <c r="AQC636" i="1"/>
  <c r="AQE636" i="1" s="1"/>
  <c r="APT636" i="1"/>
  <c r="APV636" i="1" s="1"/>
  <c r="APB636" i="1"/>
  <c r="APD636" i="1" s="1"/>
  <c r="ANR636" i="1"/>
  <c r="ANT636" i="1" s="1"/>
  <c r="ANI636" i="1"/>
  <c r="ANK636" i="1" s="1"/>
  <c r="AMZ636" i="1"/>
  <c r="ANB636" i="1" s="1"/>
  <c r="AMQ636" i="1"/>
  <c r="AMS636" i="1" s="1"/>
  <c r="AMH636" i="1"/>
  <c r="AMJ636" i="1" s="1"/>
  <c r="ALY636" i="1"/>
  <c r="AMA636" i="1" s="1"/>
  <c r="ALP636" i="1"/>
  <c r="ALR636" i="1" s="1"/>
  <c r="ALG636" i="1"/>
  <c r="ALI636" i="1" s="1"/>
  <c r="AKX636" i="1"/>
  <c r="AKZ636" i="1" s="1"/>
  <c r="AKO636" i="1"/>
  <c r="AKQ636" i="1" s="1"/>
  <c r="AKF636" i="1"/>
  <c r="AKH636" i="1" s="1"/>
  <c r="APK636" i="1"/>
  <c r="APM636" i="1" s="1"/>
  <c r="AOJ636" i="1"/>
  <c r="AOL636" i="1" s="1"/>
  <c r="AOA636" i="1"/>
  <c r="AOC636" i="1" s="1"/>
  <c r="AOS636" i="1"/>
  <c r="AOU636" i="1" s="1"/>
  <c r="AID636" i="1"/>
  <c r="AIF636" i="1" s="1"/>
  <c r="AHU636" i="1"/>
  <c r="AHW636" i="1" s="1"/>
  <c r="AJW636" i="1"/>
  <c r="AJY636" i="1" s="1"/>
  <c r="AJN636" i="1"/>
  <c r="AJP636" i="1" s="1"/>
  <c r="AJE636" i="1"/>
  <c r="AJG636" i="1" s="1"/>
  <c r="AIV636" i="1"/>
  <c r="AIX636" i="1" s="1"/>
  <c r="AIM636" i="1"/>
  <c r="AIO636" i="1" s="1"/>
  <c r="AHL636" i="1"/>
  <c r="AHN636" i="1" s="1"/>
  <c r="AQC653" i="1"/>
  <c r="AQE653" i="1" s="1"/>
  <c r="APT653" i="1"/>
  <c r="APV653" i="1" s="1"/>
  <c r="APK653" i="1"/>
  <c r="APM653" i="1" s="1"/>
  <c r="APB653" i="1"/>
  <c r="APD653" i="1" s="1"/>
  <c r="AOS653" i="1"/>
  <c r="AOU653" i="1" s="1"/>
  <c r="AOJ653" i="1"/>
  <c r="AOL653" i="1" s="1"/>
  <c r="AOA653" i="1"/>
  <c r="AOC653" i="1" s="1"/>
  <c r="ANR653" i="1"/>
  <c r="ANT653" i="1" s="1"/>
  <c r="ANI653" i="1"/>
  <c r="ANK653" i="1" s="1"/>
  <c r="AMQ653" i="1"/>
  <c r="AMS653" i="1" s="1"/>
  <c r="AMZ653" i="1"/>
  <c r="ANB653" i="1" s="1"/>
  <c r="AMH653" i="1"/>
  <c r="AMJ653" i="1" s="1"/>
  <c r="ALY653" i="1"/>
  <c r="AMA653" i="1" s="1"/>
  <c r="ALP653" i="1"/>
  <c r="ALR653" i="1" s="1"/>
  <c r="ALG653" i="1"/>
  <c r="ALI653" i="1" s="1"/>
  <c r="AKX653" i="1"/>
  <c r="AKZ653" i="1" s="1"/>
  <c r="AKO653" i="1"/>
  <c r="AKQ653" i="1" s="1"/>
  <c r="AJN653" i="1"/>
  <c r="AJP653" i="1" s="1"/>
  <c r="AJE653" i="1"/>
  <c r="AJG653" i="1" s="1"/>
  <c r="AIV653" i="1"/>
  <c r="AIX653" i="1" s="1"/>
  <c r="AIM653" i="1"/>
  <c r="AIO653" i="1" s="1"/>
  <c r="AKF653" i="1"/>
  <c r="AKH653" i="1" s="1"/>
  <c r="AJW653" i="1"/>
  <c r="AJY653" i="1" s="1"/>
  <c r="AID653" i="1"/>
  <c r="AIF653" i="1" s="1"/>
  <c r="AHU653" i="1"/>
  <c r="AHW653" i="1" s="1"/>
  <c r="AHL653" i="1"/>
  <c r="AHN653" i="1" s="1"/>
  <c r="AQC629" i="1"/>
  <c r="AQE629" i="1" s="1"/>
  <c r="APT629" i="1"/>
  <c r="APV629" i="1" s="1"/>
  <c r="APK629" i="1"/>
  <c r="APM629" i="1" s="1"/>
  <c r="APB629" i="1"/>
  <c r="APD629" i="1" s="1"/>
  <c r="AOS629" i="1"/>
  <c r="AOU629" i="1" s="1"/>
  <c r="AOJ629" i="1"/>
  <c r="AOL629" i="1" s="1"/>
  <c r="AOA629" i="1"/>
  <c r="AOC629" i="1" s="1"/>
  <c r="ANR629" i="1"/>
  <c r="ANT629" i="1" s="1"/>
  <c r="AMZ629" i="1"/>
  <c r="ANB629" i="1" s="1"/>
  <c r="ANI629" i="1"/>
  <c r="ANK629" i="1" s="1"/>
  <c r="AMQ629" i="1"/>
  <c r="AMS629" i="1" s="1"/>
  <c r="AMH629" i="1"/>
  <c r="AMJ629" i="1" s="1"/>
  <c r="ALY629" i="1"/>
  <c r="AMA629" i="1" s="1"/>
  <c r="ALP629" i="1"/>
  <c r="ALR629" i="1" s="1"/>
  <c r="ALG629" i="1"/>
  <c r="ALI629" i="1" s="1"/>
  <c r="AKX629" i="1"/>
  <c r="AKZ629" i="1" s="1"/>
  <c r="AJN629" i="1"/>
  <c r="AJP629" i="1" s="1"/>
  <c r="AJE629" i="1"/>
  <c r="AJG629" i="1" s="1"/>
  <c r="AIV629" i="1"/>
  <c r="AIX629" i="1" s="1"/>
  <c r="AIM629" i="1"/>
  <c r="AIO629" i="1" s="1"/>
  <c r="AKO629" i="1"/>
  <c r="AKQ629" i="1" s="1"/>
  <c r="AKF629" i="1"/>
  <c r="AKH629" i="1" s="1"/>
  <c r="AJW629" i="1"/>
  <c r="AJY629" i="1" s="1"/>
  <c r="AID629" i="1"/>
  <c r="AIF629" i="1" s="1"/>
  <c r="AHU629" i="1"/>
  <c r="AHW629" i="1" s="1"/>
  <c r="AHL629" i="1"/>
  <c r="AHN629" i="1" s="1"/>
  <c r="AQC657" i="1"/>
  <c r="AQE657" i="1" s="1"/>
  <c r="APT657" i="1"/>
  <c r="APV657" i="1" s="1"/>
  <c r="APK657" i="1"/>
  <c r="APM657" i="1" s="1"/>
  <c r="APB657" i="1"/>
  <c r="APD657" i="1" s="1"/>
  <c r="AOS657" i="1"/>
  <c r="AOU657" i="1" s="1"/>
  <c r="AOJ657" i="1"/>
  <c r="AOL657" i="1" s="1"/>
  <c r="AOA657" i="1"/>
  <c r="AOC657" i="1" s="1"/>
  <c r="ANR657" i="1"/>
  <c r="ANT657" i="1" s="1"/>
  <c r="AMZ657" i="1"/>
  <c r="ANB657" i="1" s="1"/>
  <c r="AMH657" i="1"/>
  <c r="AMJ657" i="1" s="1"/>
  <c r="ALY657" i="1"/>
  <c r="AMA657" i="1" s="1"/>
  <c r="ALP657" i="1"/>
  <c r="ALR657" i="1" s="1"/>
  <c r="ALG657" i="1"/>
  <c r="ALI657" i="1" s="1"/>
  <c r="AKX657" i="1"/>
  <c r="AKZ657" i="1" s="1"/>
  <c r="ANI657" i="1"/>
  <c r="ANK657" i="1" s="1"/>
  <c r="AMQ657" i="1"/>
  <c r="AMS657" i="1" s="1"/>
  <c r="AKF657" i="1"/>
  <c r="AKH657" i="1" s="1"/>
  <c r="AJW657" i="1"/>
  <c r="AJY657" i="1" s="1"/>
  <c r="AJN657" i="1"/>
  <c r="AJP657" i="1" s="1"/>
  <c r="AJE657" i="1"/>
  <c r="AJG657" i="1" s="1"/>
  <c r="AIV657" i="1"/>
  <c r="AIX657" i="1" s="1"/>
  <c r="AIM657" i="1"/>
  <c r="AIO657" i="1" s="1"/>
  <c r="AKO657" i="1"/>
  <c r="AKQ657" i="1" s="1"/>
  <c r="AID657" i="1"/>
  <c r="AIF657" i="1" s="1"/>
  <c r="AHU657" i="1"/>
  <c r="AHW657" i="1" s="1"/>
  <c r="AHL657" i="1"/>
  <c r="AHN657" i="1" s="1"/>
  <c r="APK618" i="1"/>
  <c r="APM618" i="1" s="1"/>
  <c r="AQC618" i="1"/>
  <c r="AQE618" i="1" s="1"/>
  <c r="APT618" i="1"/>
  <c r="APV618" i="1" s="1"/>
  <c r="APB618" i="1"/>
  <c r="APD618" i="1" s="1"/>
  <c r="ANR618" i="1"/>
  <c r="ANT618" i="1" s="1"/>
  <c r="ANI618" i="1"/>
  <c r="ANK618" i="1" s="1"/>
  <c r="AMZ618" i="1"/>
  <c r="ANB618" i="1" s="1"/>
  <c r="AMQ618" i="1"/>
  <c r="AMS618" i="1" s="1"/>
  <c r="AMH618" i="1"/>
  <c r="AMJ618" i="1" s="1"/>
  <c r="ALY618" i="1"/>
  <c r="AMA618" i="1" s="1"/>
  <c r="ALP618" i="1"/>
  <c r="ALR618" i="1" s="1"/>
  <c r="ALG618" i="1"/>
  <c r="ALI618" i="1" s="1"/>
  <c r="AKX618" i="1"/>
  <c r="AKZ618" i="1" s="1"/>
  <c r="AKO618" i="1"/>
  <c r="AKQ618" i="1" s="1"/>
  <c r="AKF618" i="1"/>
  <c r="AKH618" i="1" s="1"/>
  <c r="AJW618" i="1"/>
  <c r="AJY618" i="1" s="1"/>
  <c r="AOJ618" i="1"/>
  <c r="AOL618" i="1" s="1"/>
  <c r="AJN618" i="1"/>
  <c r="AJP618" i="1" s="1"/>
  <c r="AJE618" i="1"/>
  <c r="AJG618" i="1" s="1"/>
  <c r="AIV618" i="1"/>
  <c r="AIX618" i="1" s="1"/>
  <c r="AOS618" i="1"/>
  <c r="AOU618" i="1" s="1"/>
  <c r="AOA618" i="1"/>
  <c r="AOC618" i="1" s="1"/>
  <c r="AIM618" i="1"/>
  <c r="AIO618" i="1" s="1"/>
  <c r="AID618" i="1"/>
  <c r="AIF618" i="1" s="1"/>
  <c r="AHU618" i="1"/>
  <c r="AHW618" i="1" s="1"/>
  <c r="AHL618" i="1"/>
  <c r="AHN618" i="1" s="1"/>
  <c r="AQC643" i="1"/>
  <c r="AQE643" i="1" s="1"/>
  <c r="APT643" i="1"/>
  <c r="APV643" i="1" s="1"/>
  <c r="APB643" i="1"/>
  <c r="APD643" i="1" s="1"/>
  <c r="AOJ643" i="1"/>
  <c r="AOL643" i="1" s="1"/>
  <c r="AOA643" i="1"/>
  <c r="AOC643" i="1" s="1"/>
  <c r="APK643" i="1"/>
  <c r="APM643" i="1" s="1"/>
  <c r="AOS643" i="1"/>
  <c r="AOU643" i="1" s="1"/>
  <c r="ANR643" i="1"/>
  <c r="ANT643" i="1" s="1"/>
  <c r="ANI643" i="1"/>
  <c r="ANK643" i="1" s="1"/>
  <c r="AMZ643" i="1"/>
  <c r="ANB643" i="1" s="1"/>
  <c r="AMQ643" i="1"/>
  <c r="AMS643" i="1" s="1"/>
  <c r="AJW643" i="1"/>
  <c r="AJY643" i="1" s="1"/>
  <c r="AMH643" i="1"/>
  <c r="AMJ643" i="1" s="1"/>
  <c r="ALY643" i="1"/>
  <c r="AMA643" i="1" s="1"/>
  <c r="ALP643" i="1"/>
  <c r="ALR643" i="1" s="1"/>
  <c r="ALG643" i="1"/>
  <c r="ALI643" i="1" s="1"/>
  <c r="AKX643" i="1"/>
  <c r="AKZ643" i="1" s="1"/>
  <c r="AKF643" i="1"/>
  <c r="AKH643" i="1" s="1"/>
  <c r="AJN643" i="1"/>
  <c r="AJP643" i="1" s="1"/>
  <c r="AJE643" i="1"/>
  <c r="AJG643" i="1" s="1"/>
  <c r="AIV643" i="1"/>
  <c r="AIX643" i="1" s="1"/>
  <c r="AIM643" i="1"/>
  <c r="AIO643" i="1" s="1"/>
  <c r="AID643" i="1"/>
  <c r="AIF643" i="1" s="1"/>
  <c r="AHU643" i="1"/>
  <c r="AHW643" i="1" s="1"/>
  <c r="AHL643" i="1"/>
  <c r="AHN643" i="1" s="1"/>
  <c r="AKO643" i="1"/>
  <c r="AKQ643" i="1" s="1"/>
  <c r="AQC626" i="1"/>
  <c r="AQE626" i="1" s="1"/>
  <c r="APT626" i="1"/>
  <c r="APV626" i="1" s="1"/>
  <c r="APB626" i="1"/>
  <c r="APD626" i="1" s="1"/>
  <c r="APK626" i="1"/>
  <c r="APM626" i="1" s="1"/>
  <c r="ANR626" i="1"/>
  <c r="ANT626" i="1" s="1"/>
  <c r="ANI626" i="1"/>
  <c r="ANK626" i="1" s="1"/>
  <c r="AMZ626" i="1"/>
  <c r="ANB626" i="1" s="1"/>
  <c r="AMQ626" i="1"/>
  <c r="AMS626" i="1" s="1"/>
  <c r="AMH626" i="1"/>
  <c r="AMJ626" i="1" s="1"/>
  <c r="ALY626" i="1"/>
  <c r="AMA626" i="1" s="1"/>
  <c r="ALP626" i="1"/>
  <c r="ALR626" i="1" s="1"/>
  <c r="ALG626" i="1"/>
  <c r="ALI626" i="1" s="1"/>
  <c r="AKX626" i="1"/>
  <c r="AKZ626" i="1" s="1"/>
  <c r="AKO626" i="1"/>
  <c r="AKQ626" i="1" s="1"/>
  <c r="AKF626" i="1"/>
  <c r="AKH626" i="1" s="1"/>
  <c r="AJW626" i="1"/>
  <c r="AJY626" i="1" s="1"/>
  <c r="AOS626" i="1"/>
  <c r="AOU626" i="1" s="1"/>
  <c r="AOA626" i="1"/>
  <c r="AOC626" i="1" s="1"/>
  <c r="AJN626" i="1"/>
  <c r="AJP626" i="1" s="1"/>
  <c r="AJE626" i="1"/>
  <c r="AJG626" i="1" s="1"/>
  <c r="AIV626" i="1"/>
  <c r="AIX626" i="1" s="1"/>
  <c r="AIM626" i="1"/>
  <c r="AIO626" i="1" s="1"/>
  <c r="AOJ626" i="1"/>
  <c r="AOL626" i="1" s="1"/>
  <c r="AID626" i="1"/>
  <c r="AIF626" i="1" s="1"/>
  <c r="AHU626" i="1"/>
  <c r="AHW626" i="1" s="1"/>
  <c r="AHL626" i="1"/>
  <c r="AHN626" i="1" s="1"/>
  <c r="AQC631" i="1"/>
  <c r="AQE631" i="1" s="1"/>
  <c r="AOJ631" i="1"/>
  <c r="AOL631" i="1" s="1"/>
  <c r="AOA631" i="1"/>
  <c r="AOC631" i="1" s="1"/>
  <c r="APT631" i="1"/>
  <c r="APV631" i="1" s="1"/>
  <c r="APB631" i="1"/>
  <c r="APD631" i="1" s="1"/>
  <c r="APK631" i="1"/>
  <c r="APM631" i="1" s="1"/>
  <c r="AOS631" i="1"/>
  <c r="AOU631" i="1" s="1"/>
  <c r="ANR631" i="1"/>
  <c r="ANT631" i="1" s="1"/>
  <c r="ANI631" i="1"/>
  <c r="ANK631" i="1" s="1"/>
  <c r="AMZ631" i="1"/>
  <c r="ANB631" i="1" s="1"/>
  <c r="AMQ631" i="1"/>
  <c r="AMS631" i="1" s="1"/>
  <c r="AMH631" i="1"/>
  <c r="AMJ631" i="1" s="1"/>
  <c r="ALY631" i="1"/>
  <c r="AMA631" i="1" s="1"/>
  <c r="ALP631" i="1"/>
  <c r="ALR631" i="1" s="1"/>
  <c r="ALG631" i="1"/>
  <c r="ALI631" i="1" s="1"/>
  <c r="AKO631" i="1"/>
  <c r="AKQ631" i="1" s="1"/>
  <c r="AKF631" i="1"/>
  <c r="AKH631" i="1" s="1"/>
  <c r="AJW631" i="1"/>
  <c r="AJY631" i="1" s="1"/>
  <c r="AID631" i="1"/>
  <c r="AIF631" i="1" s="1"/>
  <c r="AHU631" i="1"/>
  <c r="AHW631" i="1" s="1"/>
  <c r="AHL631" i="1"/>
  <c r="AHN631" i="1" s="1"/>
  <c r="AKX631" i="1"/>
  <c r="AKZ631" i="1" s="1"/>
  <c r="AJN631" i="1"/>
  <c r="AJP631" i="1" s="1"/>
  <c r="AJE631" i="1"/>
  <c r="AJG631" i="1" s="1"/>
  <c r="AIV631" i="1"/>
  <c r="AIX631" i="1" s="1"/>
  <c r="AIM631" i="1"/>
  <c r="AIO631" i="1" s="1"/>
  <c r="AQC625" i="1"/>
  <c r="AQE625" i="1" s="1"/>
  <c r="APT625" i="1"/>
  <c r="APV625" i="1" s="1"/>
  <c r="APK625" i="1"/>
  <c r="APM625" i="1" s="1"/>
  <c r="APB625" i="1"/>
  <c r="APD625" i="1" s="1"/>
  <c r="AOS625" i="1"/>
  <c r="AOU625" i="1" s="1"/>
  <c r="AOJ625" i="1"/>
  <c r="AOL625" i="1" s="1"/>
  <c r="AOA625" i="1"/>
  <c r="AOC625" i="1" s="1"/>
  <c r="ANI625" i="1"/>
  <c r="ANK625" i="1" s="1"/>
  <c r="AMQ625" i="1"/>
  <c r="AMS625" i="1" s="1"/>
  <c r="ANR625" i="1"/>
  <c r="ANT625" i="1" s="1"/>
  <c r="AMZ625" i="1"/>
  <c r="ANB625" i="1" s="1"/>
  <c r="AMH625" i="1"/>
  <c r="AMJ625" i="1" s="1"/>
  <c r="ALY625" i="1"/>
  <c r="AMA625" i="1" s="1"/>
  <c r="ALP625" i="1"/>
  <c r="ALR625" i="1" s="1"/>
  <c r="ALG625" i="1"/>
  <c r="ALI625" i="1" s="1"/>
  <c r="AKX625" i="1"/>
  <c r="AKZ625" i="1" s="1"/>
  <c r="AKO625" i="1"/>
  <c r="AKQ625" i="1" s="1"/>
  <c r="AKF625" i="1"/>
  <c r="AKH625" i="1" s="1"/>
  <c r="AJW625" i="1"/>
  <c r="AJY625" i="1" s="1"/>
  <c r="AJN625" i="1"/>
  <c r="AJP625" i="1" s="1"/>
  <c r="AJE625" i="1"/>
  <c r="AJG625" i="1" s="1"/>
  <c r="AIV625" i="1"/>
  <c r="AIX625" i="1" s="1"/>
  <c r="AIM625" i="1"/>
  <c r="AIO625" i="1" s="1"/>
  <c r="AID625" i="1"/>
  <c r="AIF625" i="1" s="1"/>
  <c r="AHU625" i="1"/>
  <c r="AHW625" i="1" s="1"/>
  <c r="AHL625" i="1"/>
  <c r="AHN625" i="1" s="1"/>
  <c r="APK603" i="1"/>
  <c r="APM603" i="1" s="1"/>
  <c r="AOS603" i="1"/>
  <c r="AOU603" i="1" s="1"/>
  <c r="AOJ603" i="1"/>
  <c r="AOL603" i="1" s="1"/>
  <c r="AOA603" i="1"/>
  <c r="AOC603" i="1" s="1"/>
  <c r="AQC603" i="1"/>
  <c r="AQE603" i="1" s="1"/>
  <c r="APT603" i="1"/>
  <c r="APV603" i="1" s="1"/>
  <c r="APB603" i="1"/>
  <c r="APD603" i="1" s="1"/>
  <c r="ANR603" i="1"/>
  <c r="ANT603" i="1" s="1"/>
  <c r="ANI603" i="1"/>
  <c r="ANK603" i="1" s="1"/>
  <c r="AMZ603" i="1"/>
  <c r="ANB603" i="1" s="1"/>
  <c r="AMQ603" i="1"/>
  <c r="AMS603" i="1" s="1"/>
  <c r="AMH603" i="1"/>
  <c r="AMJ603" i="1" s="1"/>
  <c r="ALY603" i="1"/>
  <c r="AMA603" i="1" s="1"/>
  <c r="ALP603" i="1"/>
  <c r="ALR603" i="1" s="1"/>
  <c r="ALG603" i="1"/>
  <c r="ALI603" i="1" s="1"/>
  <c r="AKX603" i="1"/>
  <c r="AKZ603" i="1" s="1"/>
  <c r="AKO603" i="1"/>
  <c r="AKQ603" i="1" s="1"/>
  <c r="AKF603" i="1"/>
  <c r="AKH603" i="1" s="1"/>
  <c r="AJW603" i="1"/>
  <c r="AJY603" i="1" s="1"/>
  <c r="AIM603" i="1"/>
  <c r="AIO603" i="1" s="1"/>
  <c r="AID603" i="1"/>
  <c r="AIF603" i="1" s="1"/>
  <c r="AHU603" i="1"/>
  <c r="AHW603" i="1" s="1"/>
  <c r="AHL603" i="1"/>
  <c r="AHN603" i="1" s="1"/>
  <c r="AJN603" i="1"/>
  <c r="AJP603" i="1" s="1"/>
  <c r="AJE603" i="1"/>
  <c r="AJG603" i="1" s="1"/>
  <c r="AIV603" i="1"/>
  <c r="AIX603" i="1" s="1"/>
  <c r="AQC656" i="1"/>
  <c r="AQE656" i="1" s="1"/>
  <c r="APT656" i="1"/>
  <c r="APV656" i="1" s="1"/>
  <c r="APK656" i="1"/>
  <c r="APM656" i="1" s="1"/>
  <c r="AOS656" i="1"/>
  <c r="AOU656" i="1" s="1"/>
  <c r="APB656" i="1"/>
  <c r="APD656" i="1" s="1"/>
  <c r="AOJ656" i="1"/>
  <c r="AOL656" i="1" s="1"/>
  <c r="AOA656" i="1"/>
  <c r="AOC656" i="1" s="1"/>
  <c r="ANR656" i="1"/>
  <c r="ANT656" i="1" s="1"/>
  <c r="ANI656" i="1"/>
  <c r="ANK656" i="1" s="1"/>
  <c r="AMZ656" i="1"/>
  <c r="ANB656" i="1" s="1"/>
  <c r="AMQ656" i="1"/>
  <c r="AMS656" i="1" s="1"/>
  <c r="AMH656" i="1"/>
  <c r="AMJ656" i="1" s="1"/>
  <c r="ALY656" i="1"/>
  <c r="AMA656" i="1" s="1"/>
  <c r="ALP656" i="1"/>
  <c r="ALR656" i="1" s="1"/>
  <c r="ALG656" i="1"/>
  <c r="ALI656" i="1" s="1"/>
  <c r="AKX656" i="1"/>
  <c r="AKZ656" i="1" s="1"/>
  <c r="AKO656" i="1"/>
  <c r="AKQ656" i="1" s="1"/>
  <c r="AKF656" i="1"/>
  <c r="AKH656" i="1" s="1"/>
  <c r="AJW656" i="1"/>
  <c r="AJY656" i="1" s="1"/>
  <c r="AID656" i="1"/>
  <c r="AIF656" i="1" s="1"/>
  <c r="AHU656" i="1"/>
  <c r="AHW656" i="1" s="1"/>
  <c r="AHL656" i="1"/>
  <c r="AHN656" i="1" s="1"/>
  <c r="AJN656" i="1"/>
  <c r="AJP656" i="1" s="1"/>
  <c r="AJE656" i="1"/>
  <c r="AJG656" i="1" s="1"/>
  <c r="AIV656" i="1"/>
  <c r="AIX656" i="1" s="1"/>
  <c r="AIM656" i="1"/>
  <c r="AIO656" i="1" s="1"/>
  <c r="AQC645" i="1"/>
  <c r="AQE645" i="1" s="1"/>
  <c r="APT645" i="1"/>
  <c r="APV645" i="1" s="1"/>
  <c r="APK645" i="1"/>
  <c r="APM645" i="1" s="1"/>
  <c r="APB645" i="1"/>
  <c r="APD645" i="1" s="1"/>
  <c r="AOS645" i="1"/>
  <c r="AOU645" i="1" s="1"/>
  <c r="AOJ645" i="1"/>
  <c r="AOL645" i="1" s="1"/>
  <c r="AOA645" i="1"/>
  <c r="AOC645" i="1" s="1"/>
  <c r="ANI645" i="1"/>
  <c r="ANK645" i="1" s="1"/>
  <c r="AMQ645" i="1"/>
  <c r="AMS645" i="1" s="1"/>
  <c r="AMH645" i="1"/>
  <c r="AMJ645" i="1" s="1"/>
  <c r="ALY645" i="1"/>
  <c r="AMA645" i="1" s="1"/>
  <c r="ALP645" i="1"/>
  <c r="ALR645" i="1" s="1"/>
  <c r="ALG645" i="1"/>
  <c r="ALI645" i="1" s="1"/>
  <c r="AKX645" i="1"/>
  <c r="AKZ645" i="1" s="1"/>
  <c r="ANR645" i="1"/>
  <c r="ANT645" i="1" s="1"/>
  <c r="AMZ645" i="1"/>
  <c r="ANB645" i="1" s="1"/>
  <c r="AKF645" i="1"/>
  <c r="AKH645" i="1" s="1"/>
  <c r="AJW645" i="1"/>
  <c r="AJY645" i="1" s="1"/>
  <c r="AKO645" i="1"/>
  <c r="AKQ645" i="1" s="1"/>
  <c r="AJN645" i="1"/>
  <c r="AJP645" i="1" s="1"/>
  <c r="AJE645" i="1"/>
  <c r="AJG645" i="1" s="1"/>
  <c r="AIV645" i="1"/>
  <c r="AIX645" i="1" s="1"/>
  <c r="AIM645" i="1"/>
  <c r="AIO645" i="1" s="1"/>
  <c r="AID645" i="1"/>
  <c r="AIF645" i="1" s="1"/>
  <c r="AHU645" i="1"/>
  <c r="AHW645" i="1" s="1"/>
  <c r="AHL645" i="1"/>
  <c r="AHN645" i="1" s="1"/>
  <c r="AQC641" i="1"/>
  <c r="AQE641" i="1" s="1"/>
  <c r="APT641" i="1"/>
  <c r="APV641" i="1" s="1"/>
  <c r="APK641" i="1"/>
  <c r="APM641" i="1" s="1"/>
  <c r="APB641" i="1"/>
  <c r="APD641" i="1" s="1"/>
  <c r="AOS641" i="1"/>
  <c r="AOU641" i="1" s="1"/>
  <c r="AOJ641" i="1"/>
  <c r="AOL641" i="1" s="1"/>
  <c r="AOA641" i="1"/>
  <c r="AOC641" i="1" s="1"/>
  <c r="ANI641" i="1"/>
  <c r="ANK641" i="1" s="1"/>
  <c r="AMQ641" i="1"/>
  <c r="AMS641" i="1" s="1"/>
  <c r="ANR641" i="1"/>
  <c r="ANT641" i="1" s="1"/>
  <c r="AMZ641" i="1"/>
  <c r="ANB641" i="1" s="1"/>
  <c r="AMH641" i="1"/>
  <c r="AMJ641" i="1" s="1"/>
  <c r="ALY641" i="1"/>
  <c r="AMA641" i="1" s="1"/>
  <c r="ALP641" i="1"/>
  <c r="ALR641" i="1" s="1"/>
  <c r="ALG641" i="1"/>
  <c r="ALI641" i="1" s="1"/>
  <c r="AKX641" i="1"/>
  <c r="AKZ641" i="1" s="1"/>
  <c r="AKO641" i="1"/>
  <c r="AKQ641" i="1" s="1"/>
  <c r="AKF641" i="1"/>
  <c r="AKH641" i="1" s="1"/>
  <c r="AJW641" i="1"/>
  <c r="AJY641" i="1" s="1"/>
  <c r="AJN641" i="1"/>
  <c r="AJP641" i="1" s="1"/>
  <c r="AJE641" i="1"/>
  <c r="AJG641" i="1" s="1"/>
  <c r="AIV641" i="1"/>
  <c r="AIX641" i="1" s="1"/>
  <c r="AIM641" i="1"/>
  <c r="AIO641" i="1" s="1"/>
  <c r="AID641" i="1"/>
  <c r="AIF641" i="1" s="1"/>
  <c r="AHU641" i="1"/>
  <c r="AHW641" i="1" s="1"/>
  <c r="AHL641" i="1"/>
  <c r="AHN641" i="1" s="1"/>
  <c r="AQC613" i="1"/>
  <c r="AQE613" i="1" s="1"/>
  <c r="APT613" i="1"/>
  <c r="APV613" i="1" s="1"/>
  <c r="APK613" i="1"/>
  <c r="APM613" i="1" s="1"/>
  <c r="APB613" i="1"/>
  <c r="APD613" i="1" s="1"/>
  <c r="AOS613" i="1"/>
  <c r="AOU613" i="1" s="1"/>
  <c r="AOJ613" i="1"/>
  <c r="AOL613" i="1" s="1"/>
  <c r="AOA613" i="1"/>
  <c r="AOC613" i="1" s="1"/>
  <c r="AJW613" i="1"/>
  <c r="AJY613" i="1" s="1"/>
  <c r="ANI613" i="1"/>
  <c r="ANK613" i="1" s="1"/>
  <c r="AMQ613" i="1"/>
  <c r="AMS613" i="1" s="1"/>
  <c r="AMH613" i="1"/>
  <c r="AMJ613" i="1" s="1"/>
  <c r="ALY613" i="1"/>
  <c r="AMA613" i="1" s="1"/>
  <c r="ALP613" i="1"/>
  <c r="ALR613" i="1" s="1"/>
  <c r="ALG613" i="1"/>
  <c r="ALI613" i="1" s="1"/>
  <c r="ANR613" i="1"/>
  <c r="ANT613" i="1" s="1"/>
  <c r="AMZ613" i="1"/>
  <c r="ANB613" i="1" s="1"/>
  <c r="AKX613" i="1"/>
  <c r="AKZ613" i="1" s="1"/>
  <c r="AKO613" i="1"/>
  <c r="AKQ613" i="1" s="1"/>
  <c r="AKF613" i="1"/>
  <c r="AKH613" i="1" s="1"/>
  <c r="AJN613" i="1"/>
  <c r="AJP613" i="1" s="1"/>
  <c r="AJE613" i="1"/>
  <c r="AJG613" i="1" s="1"/>
  <c r="AIV613" i="1"/>
  <c r="AIX613" i="1" s="1"/>
  <c r="AIM613" i="1"/>
  <c r="AIO613" i="1" s="1"/>
  <c r="AID613" i="1"/>
  <c r="AIF613" i="1" s="1"/>
  <c r="AHU613" i="1"/>
  <c r="AHW613" i="1" s="1"/>
  <c r="AHL613" i="1"/>
  <c r="AHN613" i="1" s="1"/>
  <c r="AQC648" i="1"/>
  <c r="AQE648" i="1" s="1"/>
  <c r="APT648" i="1"/>
  <c r="APV648" i="1" s="1"/>
  <c r="APB648" i="1"/>
  <c r="APD648" i="1" s="1"/>
  <c r="APK648" i="1"/>
  <c r="APM648" i="1" s="1"/>
  <c r="AOS648" i="1"/>
  <c r="AOU648" i="1" s="1"/>
  <c r="AOJ648" i="1"/>
  <c r="AOL648" i="1" s="1"/>
  <c r="AOA648" i="1"/>
  <c r="AOC648" i="1" s="1"/>
  <c r="ANR648" i="1"/>
  <c r="ANT648" i="1" s="1"/>
  <c r="ANI648" i="1"/>
  <c r="ANK648" i="1" s="1"/>
  <c r="AMZ648" i="1"/>
  <c r="ANB648" i="1" s="1"/>
  <c r="AMQ648" i="1"/>
  <c r="AMS648" i="1" s="1"/>
  <c r="AMH648" i="1"/>
  <c r="AMJ648" i="1" s="1"/>
  <c r="ALY648" i="1"/>
  <c r="AMA648" i="1" s="1"/>
  <c r="ALP648" i="1"/>
  <c r="ALR648" i="1" s="1"/>
  <c r="ALG648" i="1"/>
  <c r="ALI648" i="1" s="1"/>
  <c r="AKX648" i="1"/>
  <c r="AKZ648" i="1" s="1"/>
  <c r="AKO648" i="1"/>
  <c r="AKQ648" i="1" s="1"/>
  <c r="AKF648" i="1"/>
  <c r="AKH648" i="1" s="1"/>
  <c r="AJN648" i="1"/>
  <c r="AJP648" i="1" s="1"/>
  <c r="AJE648" i="1"/>
  <c r="AJG648" i="1" s="1"/>
  <c r="AIV648" i="1"/>
  <c r="AIX648" i="1" s="1"/>
  <c r="AIM648" i="1"/>
  <c r="AIO648" i="1" s="1"/>
  <c r="AID648" i="1"/>
  <c r="AIF648" i="1" s="1"/>
  <c r="AHU648" i="1"/>
  <c r="AHW648" i="1" s="1"/>
  <c r="AJW648" i="1"/>
  <c r="AJY648" i="1" s="1"/>
  <c r="AHL648" i="1"/>
  <c r="AHN648" i="1" s="1"/>
  <c r="APK662" i="1"/>
  <c r="APM662" i="1" s="1"/>
  <c r="AOS662" i="1"/>
  <c r="AOU662" i="1" s="1"/>
  <c r="AQC662" i="1"/>
  <c r="AQE662" i="1" s="1"/>
  <c r="APT662" i="1"/>
  <c r="APV662" i="1" s="1"/>
  <c r="APB662" i="1"/>
  <c r="APD662" i="1" s="1"/>
  <c r="AOJ662" i="1"/>
  <c r="AOL662" i="1" s="1"/>
  <c r="AOA662" i="1"/>
  <c r="AOC662" i="1" s="1"/>
  <c r="ANR662" i="1"/>
  <c r="ANT662" i="1" s="1"/>
  <c r="ANI662" i="1"/>
  <c r="ANK662" i="1" s="1"/>
  <c r="AMZ662" i="1"/>
  <c r="ANB662" i="1" s="1"/>
  <c r="AMQ662" i="1"/>
  <c r="AMS662" i="1" s="1"/>
  <c r="AMH662" i="1"/>
  <c r="AMJ662" i="1" s="1"/>
  <c r="ALY662" i="1"/>
  <c r="AMA662" i="1" s="1"/>
  <c r="ALP662" i="1"/>
  <c r="ALR662" i="1" s="1"/>
  <c r="ALG662" i="1"/>
  <c r="ALI662" i="1" s="1"/>
  <c r="AKX662" i="1"/>
  <c r="AKZ662" i="1" s="1"/>
  <c r="AKO662" i="1"/>
  <c r="AKQ662" i="1" s="1"/>
  <c r="AKF662" i="1"/>
  <c r="AKH662" i="1" s="1"/>
  <c r="AJW662" i="1"/>
  <c r="AJY662" i="1" s="1"/>
  <c r="AJN662" i="1"/>
  <c r="AJP662" i="1" s="1"/>
  <c r="AJE662" i="1"/>
  <c r="AJG662" i="1" s="1"/>
  <c r="AIV662" i="1"/>
  <c r="AIX662" i="1" s="1"/>
  <c r="AIM662" i="1"/>
  <c r="AIO662" i="1" s="1"/>
  <c r="AID662" i="1"/>
  <c r="AIF662" i="1" s="1"/>
  <c r="AHU662" i="1"/>
  <c r="AHW662" i="1" s="1"/>
  <c r="AHL662" i="1"/>
  <c r="AHN662" i="1" s="1"/>
  <c r="AQC666" i="1"/>
  <c r="AQE666" i="1" s="1"/>
  <c r="APK666" i="1"/>
  <c r="APM666" i="1" s="1"/>
  <c r="AOS666" i="1"/>
  <c r="AOU666" i="1" s="1"/>
  <c r="APT666" i="1"/>
  <c r="APV666" i="1" s="1"/>
  <c r="ANI666" i="1"/>
  <c r="ANK666" i="1" s="1"/>
  <c r="AMZ666" i="1"/>
  <c r="ANB666" i="1" s="1"/>
  <c r="AMQ666" i="1"/>
  <c r="AMS666" i="1" s="1"/>
  <c r="AMH666" i="1"/>
  <c r="AMJ666" i="1" s="1"/>
  <c r="ALY666" i="1"/>
  <c r="AMA666" i="1" s="1"/>
  <c r="ALP666" i="1"/>
  <c r="ALR666" i="1" s="1"/>
  <c r="ALG666" i="1"/>
  <c r="ALI666" i="1" s="1"/>
  <c r="AKX666" i="1"/>
  <c r="AKZ666" i="1" s="1"/>
  <c r="AKO666" i="1"/>
  <c r="AKQ666" i="1" s="1"/>
  <c r="AKF666" i="1"/>
  <c r="AKH666" i="1" s="1"/>
  <c r="AJW666" i="1"/>
  <c r="AJY666" i="1" s="1"/>
  <c r="AJN666" i="1"/>
  <c r="AJP666" i="1" s="1"/>
  <c r="APB666" i="1"/>
  <c r="APD666" i="1" s="1"/>
  <c r="AOJ666" i="1"/>
  <c r="AOL666" i="1" s="1"/>
  <c r="ANR666" i="1"/>
  <c r="ANT666" i="1" s="1"/>
  <c r="AJE666" i="1"/>
  <c r="AJG666" i="1" s="1"/>
  <c r="AIV666" i="1"/>
  <c r="AIX666" i="1" s="1"/>
  <c r="AIM666" i="1"/>
  <c r="AIO666" i="1" s="1"/>
  <c r="AOA666" i="1"/>
  <c r="AOC666" i="1" s="1"/>
  <c r="AID666" i="1"/>
  <c r="AIF666" i="1" s="1"/>
  <c r="AHU666" i="1"/>
  <c r="AHW666" i="1" s="1"/>
  <c r="AHL666" i="1"/>
  <c r="AHN666" i="1" s="1"/>
  <c r="AQC659" i="1"/>
  <c r="AQE659" i="1" s="1"/>
  <c r="APB659" i="1"/>
  <c r="APD659" i="1" s="1"/>
  <c r="AOJ659" i="1"/>
  <c r="AOL659" i="1" s="1"/>
  <c r="AOA659" i="1"/>
  <c r="AOC659" i="1" s="1"/>
  <c r="ANR659" i="1"/>
  <c r="ANT659" i="1" s="1"/>
  <c r="APT659" i="1"/>
  <c r="APV659" i="1" s="1"/>
  <c r="APK659" i="1"/>
  <c r="APM659" i="1" s="1"/>
  <c r="AOS659" i="1"/>
  <c r="AOU659" i="1" s="1"/>
  <c r="ANI659" i="1"/>
  <c r="ANK659" i="1" s="1"/>
  <c r="AMZ659" i="1"/>
  <c r="ANB659" i="1" s="1"/>
  <c r="AMQ659" i="1"/>
  <c r="AMS659" i="1" s="1"/>
  <c r="AMH659" i="1"/>
  <c r="AMJ659" i="1" s="1"/>
  <c r="ALY659" i="1"/>
  <c r="AMA659" i="1" s="1"/>
  <c r="ALP659" i="1"/>
  <c r="ALR659" i="1" s="1"/>
  <c r="ALG659" i="1"/>
  <c r="ALI659" i="1" s="1"/>
  <c r="AKX659" i="1"/>
  <c r="AKZ659" i="1" s="1"/>
  <c r="AKO659" i="1"/>
  <c r="AKQ659" i="1" s="1"/>
  <c r="AID659" i="1"/>
  <c r="AIF659" i="1" s="1"/>
  <c r="AHU659" i="1"/>
  <c r="AHW659" i="1" s="1"/>
  <c r="AKF659" i="1"/>
  <c r="AKH659" i="1" s="1"/>
  <c r="AJW659" i="1"/>
  <c r="AJY659" i="1" s="1"/>
  <c r="AJN659" i="1"/>
  <c r="AJP659" i="1" s="1"/>
  <c r="AJE659" i="1"/>
  <c r="AJG659" i="1" s="1"/>
  <c r="AIV659" i="1"/>
  <c r="AIX659" i="1" s="1"/>
  <c r="AIM659" i="1"/>
  <c r="AIO659" i="1" s="1"/>
  <c r="AHL659" i="1"/>
  <c r="AHN659" i="1" s="1"/>
  <c r="AQC601" i="1"/>
  <c r="AQE601" i="1" s="1"/>
  <c r="APT601" i="1"/>
  <c r="APV601" i="1" s="1"/>
  <c r="APK601" i="1"/>
  <c r="APM601" i="1" s="1"/>
  <c r="APB601" i="1"/>
  <c r="APD601" i="1" s="1"/>
  <c r="AOS601" i="1"/>
  <c r="AOU601" i="1" s="1"/>
  <c r="AOJ601" i="1"/>
  <c r="AOL601" i="1" s="1"/>
  <c r="AOA601" i="1"/>
  <c r="AOC601" i="1" s="1"/>
  <c r="ANR601" i="1"/>
  <c r="ANT601" i="1" s="1"/>
  <c r="AMZ601" i="1"/>
  <c r="ANB601" i="1" s="1"/>
  <c r="ANI601" i="1"/>
  <c r="ANK601" i="1" s="1"/>
  <c r="AMQ601" i="1"/>
  <c r="AMS601" i="1" s="1"/>
  <c r="AMH601" i="1"/>
  <c r="AMJ601" i="1" s="1"/>
  <c r="ALY601" i="1"/>
  <c r="AMA601" i="1" s="1"/>
  <c r="ALP601" i="1"/>
  <c r="ALR601" i="1" s="1"/>
  <c r="ALG601" i="1"/>
  <c r="ALI601" i="1" s="1"/>
  <c r="AKX601" i="1"/>
  <c r="AKZ601" i="1" s="1"/>
  <c r="AKO601" i="1"/>
  <c r="AKQ601" i="1" s="1"/>
  <c r="AKF601" i="1"/>
  <c r="AKH601" i="1" s="1"/>
  <c r="AJW601" i="1"/>
  <c r="AJY601" i="1" s="1"/>
  <c r="AJN601" i="1"/>
  <c r="AJP601" i="1" s="1"/>
  <c r="AJE601" i="1"/>
  <c r="AJG601" i="1" s="1"/>
  <c r="AIV601" i="1"/>
  <c r="AIX601" i="1" s="1"/>
  <c r="AIM601" i="1"/>
  <c r="AIO601" i="1" s="1"/>
  <c r="AID601" i="1"/>
  <c r="AIF601" i="1" s="1"/>
  <c r="AHU601" i="1"/>
  <c r="AHW601" i="1" s="1"/>
  <c r="AHL601" i="1"/>
  <c r="AHN601" i="1" s="1"/>
  <c r="AQC605" i="1"/>
  <c r="AQE605" i="1" s="1"/>
  <c r="APT605" i="1"/>
  <c r="APV605" i="1" s="1"/>
  <c r="APK605" i="1"/>
  <c r="APM605" i="1" s="1"/>
  <c r="APB605" i="1"/>
  <c r="APD605" i="1" s="1"/>
  <c r="AOS605" i="1"/>
  <c r="AOU605" i="1" s="1"/>
  <c r="AOJ605" i="1"/>
  <c r="AOL605" i="1" s="1"/>
  <c r="AOA605" i="1"/>
  <c r="AOC605" i="1" s="1"/>
  <c r="ANI605" i="1"/>
  <c r="ANK605" i="1" s="1"/>
  <c r="ANR605" i="1"/>
  <c r="ANT605" i="1" s="1"/>
  <c r="AMZ605" i="1"/>
  <c r="ANB605" i="1" s="1"/>
  <c r="AMQ605" i="1"/>
  <c r="AMS605" i="1" s="1"/>
  <c r="AMH605" i="1"/>
  <c r="AMJ605" i="1" s="1"/>
  <c r="ALY605" i="1"/>
  <c r="AMA605" i="1" s="1"/>
  <c r="ALP605" i="1"/>
  <c r="ALR605" i="1" s="1"/>
  <c r="ALG605" i="1"/>
  <c r="ALI605" i="1" s="1"/>
  <c r="AKX605" i="1"/>
  <c r="AKZ605" i="1" s="1"/>
  <c r="AJN605" i="1"/>
  <c r="AJP605" i="1" s="1"/>
  <c r="AJE605" i="1"/>
  <c r="AJG605" i="1" s="1"/>
  <c r="AIV605" i="1"/>
  <c r="AIX605" i="1" s="1"/>
  <c r="AKO605" i="1"/>
  <c r="AKQ605" i="1" s="1"/>
  <c r="AKF605" i="1"/>
  <c r="AKH605" i="1" s="1"/>
  <c r="AJW605" i="1"/>
  <c r="AJY605" i="1" s="1"/>
  <c r="AIM605" i="1"/>
  <c r="AIO605" i="1" s="1"/>
  <c r="AID605" i="1"/>
  <c r="AIF605" i="1" s="1"/>
  <c r="AHU605" i="1"/>
  <c r="AHW605" i="1" s="1"/>
  <c r="AHL605" i="1"/>
  <c r="AHN605" i="1" s="1"/>
  <c r="AQC621" i="1"/>
  <c r="AQE621" i="1" s="1"/>
  <c r="APT621" i="1"/>
  <c r="APV621" i="1" s="1"/>
  <c r="APK621" i="1"/>
  <c r="APM621" i="1" s="1"/>
  <c r="APB621" i="1"/>
  <c r="APD621" i="1" s="1"/>
  <c r="AOS621" i="1"/>
  <c r="AOU621" i="1" s="1"/>
  <c r="AOJ621" i="1"/>
  <c r="AOL621" i="1" s="1"/>
  <c r="AOA621" i="1"/>
  <c r="AOC621" i="1" s="1"/>
  <c r="ANR621" i="1"/>
  <c r="ANT621" i="1" s="1"/>
  <c r="AMZ621" i="1"/>
  <c r="ANB621" i="1" s="1"/>
  <c r="AMH621" i="1"/>
  <c r="AMJ621" i="1" s="1"/>
  <c r="ALY621" i="1"/>
  <c r="AMA621" i="1" s="1"/>
  <c r="ALP621" i="1"/>
  <c r="ALR621" i="1" s="1"/>
  <c r="ALG621" i="1"/>
  <c r="ALI621" i="1" s="1"/>
  <c r="AKX621" i="1"/>
  <c r="AKZ621" i="1" s="1"/>
  <c r="ANI621" i="1"/>
  <c r="ANK621" i="1" s="1"/>
  <c r="AMQ621" i="1"/>
  <c r="AMS621" i="1" s="1"/>
  <c r="AKO621" i="1"/>
  <c r="AKQ621" i="1" s="1"/>
  <c r="AKF621" i="1"/>
  <c r="AKH621" i="1" s="1"/>
  <c r="AJW621" i="1"/>
  <c r="AJY621" i="1" s="1"/>
  <c r="AJN621" i="1"/>
  <c r="AJP621" i="1" s="1"/>
  <c r="AJE621" i="1"/>
  <c r="AJG621" i="1" s="1"/>
  <c r="AIV621" i="1"/>
  <c r="AIX621" i="1" s="1"/>
  <c r="AIM621" i="1"/>
  <c r="AIO621" i="1" s="1"/>
  <c r="AID621" i="1"/>
  <c r="AIF621" i="1" s="1"/>
  <c r="AHU621" i="1"/>
  <c r="AHW621" i="1" s="1"/>
  <c r="AHL621" i="1"/>
  <c r="AHN621" i="1" s="1"/>
  <c r="AQC615" i="1"/>
  <c r="AQE615" i="1" s="1"/>
  <c r="AOS615" i="1"/>
  <c r="AOU615" i="1" s="1"/>
  <c r="AOJ615" i="1"/>
  <c r="AOL615" i="1" s="1"/>
  <c r="AOA615" i="1"/>
  <c r="AOC615" i="1" s="1"/>
  <c r="APT615" i="1"/>
  <c r="APV615" i="1" s="1"/>
  <c r="APB615" i="1"/>
  <c r="APD615" i="1" s="1"/>
  <c r="ANR615" i="1"/>
  <c r="ANT615" i="1" s="1"/>
  <c r="ANI615" i="1"/>
  <c r="ANK615" i="1" s="1"/>
  <c r="AMZ615" i="1"/>
  <c r="ANB615" i="1" s="1"/>
  <c r="APK615" i="1"/>
  <c r="APM615" i="1" s="1"/>
  <c r="AMQ615" i="1"/>
  <c r="AMS615" i="1" s="1"/>
  <c r="AMH615" i="1"/>
  <c r="AMJ615" i="1" s="1"/>
  <c r="ALY615" i="1"/>
  <c r="AMA615" i="1" s="1"/>
  <c r="ALP615" i="1"/>
  <c r="ALR615" i="1" s="1"/>
  <c r="ALG615" i="1"/>
  <c r="ALI615" i="1" s="1"/>
  <c r="AKX615" i="1"/>
  <c r="AKZ615" i="1" s="1"/>
  <c r="AKO615" i="1"/>
  <c r="AKQ615" i="1" s="1"/>
  <c r="AKF615" i="1"/>
  <c r="AKH615" i="1" s="1"/>
  <c r="AJW615" i="1"/>
  <c r="AJY615" i="1" s="1"/>
  <c r="AJN615" i="1"/>
  <c r="AJP615" i="1" s="1"/>
  <c r="AJE615" i="1"/>
  <c r="AJG615" i="1" s="1"/>
  <c r="AIV615" i="1"/>
  <c r="AIX615" i="1" s="1"/>
  <c r="AIM615" i="1"/>
  <c r="AIO615" i="1" s="1"/>
  <c r="AID615" i="1"/>
  <c r="AIF615" i="1" s="1"/>
  <c r="AHU615" i="1"/>
  <c r="AHW615" i="1" s="1"/>
  <c r="AHL615" i="1"/>
  <c r="AHN615" i="1" s="1"/>
  <c r="APK614" i="1"/>
  <c r="APM614" i="1" s="1"/>
  <c r="AQC614" i="1"/>
  <c r="AQE614" i="1" s="1"/>
  <c r="APT614" i="1"/>
  <c r="APV614" i="1" s="1"/>
  <c r="APB614" i="1"/>
  <c r="APD614" i="1" s="1"/>
  <c r="AOS614" i="1"/>
  <c r="AOU614" i="1" s="1"/>
  <c r="AOJ614" i="1"/>
  <c r="AOL614" i="1" s="1"/>
  <c r="AOA614" i="1"/>
  <c r="AOC614" i="1" s="1"/>
  <c r="ANR614" i="1"/>
  <c r="ANT614" i="1" s="1"/>
  <c r="ANI614" i="1"/>
  <c r="ANK614" i="1" s="1"/>
  <c r="AMZ614" i="1"/>
  <c r="ANB614" i="1" s="1"/>
  <c r="AMQ614" i="1"/>
  <c r="AMS614" i="1" s="1"/>
  <c r="AMH614" i="1"/>
  <c r="AMJ614" i="1" s="1"/>
  <c r="ALY614" i="1"/>
  <c r="AMA614" i="1" s="1"/>
  <c r="ALP614" i="1"/>
  <c r="ALR614" i="1" s="1"/>
  <c r="ALG614" i="1"/>
  <c r="ALI614" i="1" s="1"/>
  <c r="AKX614" i="1"/>
  <c r="AKZ614" i="1" s="1"/>
  <c r="AKO614" i="1"/>
  <c r="AKQ614" i="1" s="1"/>
  <c r="AKF614" i="1"/>
  <c r="AKH614" i="1" s="1"/>
  <c r="AJW614" i="1"/>
  <c r="AJY614" i="1" s="1"/>
  <c r="AJN614" i="1"/>
  <c r="AJP614" i="1" s="1"/>
  <c r="AJE614" i="1"/>
  <c r="AJG614" i="1" s="1"/>
  <c r="AIV614" i="1"/>
  <c r="AIX614" i="1" s="1"/>
  <c r="AIM614" i="1"/>
  <c r="AIO614" i="1" s="1"/>
  <c r="AID614" i="1"/>
  <c r="AIF614" i="1" s="1"/>
  <c r="AHU614" i="1"/>
  <c r="AHW614" i="1" s="1"/>
  <c r="AHL614" i="1"/>
  <c r="AHN614" i="1" s="1"/>
  <c r="AQC667" i="1"/>
  <c r="AQE667" i="1" s="1"/>
  <c r="APK667" i="1"/>
  <c r="APM667" i="1" s="1"/>
  <c r="AOS667" i="1"/>
  <c r="AOU667" i="1" s="1"/>
  <c r="AOJ667" i="1"/>
  <c r="AOL667" i="1" s="1"/>
  <c r="AOA667" i="1"/>
  <c r="AOC667" i="1" s="1"/>
  <c r="ANR667" i="1"/>
  <c r="ANT667" i="1" s="1"/>
  <c r="APT667" i="1"/>
  <c r="APV667" i="1" s="1"/>
  <c r="APB667" i="1"/>
  <c r="APD667" i="1" s="1"/>
  <c r="ANI667" i="1"/>
  <c r="ANK667" i="1" s="1"/>
  <c r="AMZ667" i="1"/>
  <c r="ANB667" i="1" s="1"/>
  <c r="AMQ667" i="1"/>
  <c r="AMS667" i="1" s="1"/>
  <c r="AJN667" i="1"/>
  <c r="AJP667" i="1" s="1"/>
  <c r="AMH667" i="1"/>
  <c r="AMJ667" i="1" s="1"/>
  <c r="ALY667" i="1"/>
  <c r="AMA667" i="1" s="1"/>
  <c r="ALP667" i="1"/>
  <c r="ALR667" i="1" s="1"/>
  <c r="ALG667" i="1"/>
  <c r="ALI667" i="1" s="1"/>
  <c r="AKX667" i="1"/>
  <c r="AKZ667" i="1" s="1"/>
  <c r="AHL667" i="1"/>
  <c r="AHN667" i="1" s="1"/>
  <c r="AKF667" i="1"/>
  <c r="AKH667" i="1" s="1"/>
  <c r="AJW667" i="1"/>
  <c r="AJY667" i="1" s="1"/>
  <c r="AJE667" i="1"/>
  <c r="AJG667" i="1" s="1"/>
  <c r="AIV667" i="1"/>
  <c r="AIX667" i="1" s="1"/>
  <c r="AIM667" i="1"/>
  <c r="AIO667" i="1" s="1"/>
  <c r="AID667" i="1"/>
  <c r="AIF667" i="1" s="1"/>
  <c r="AHU667" i="1"/>
  <c r="AHW667" i="1" s="1"/>
  <c r="AKO667" i="1"/>
  <c r="AKQ667" i="1" s="1"/>
  <c r="AQC620" i="1"/>
  <c r="AQE620" i="1" s="1"/>
  <c r="APT620" i="1"/>
  <c r="APV620" i="1" s="1"/>
  <c r="APB620" i="1"/>
  <c r="APD620" i="1" s="1"/>
  <c r="APK620" i="1"/>
  <c r="APM620" i="1" s="1"/>
  <c r="ANR620" i="1"/>
  <c r="ANT620" i="1" s="1"/>
  <c r="ANI620" i="1"/>
  <c r="ANK620" i="1" s="1"/>
  <c r="AMZ620" i="1"/>
  <c r="ANB620" i="1" s="1"/>
  <c r="AMQ620" i="1"/>
  <c r="AMS620" i="1" s="1"/>
  <c r="AMH620" i="1"/>
  <c r="AMJ620" i="1" s="1"/>
  <c r="ALY620" i="1"/>
  <c r="AMA620" i="1" s="1"/>
  <c r="ALP620" i="1"/>
  <c r="ALR620" i="1" s="1"/>
  <c r="ALG620" i="1"/>
  <c r="ALI620" i="1" s="1"/>
  <c r="AKX620" i="1"/>
  <c r="AKZ620" i="1" s="1"/>
  <c r="AKO620" i="1"/>
  <c r="AKQ620" i="1" s="1"/>
  <c r="AKF620" i="1"/>
  <c r="AKH620" i="1" s="1"/>
  <c r="AOS620" i="1"/>
  <c r="AOU620" i="1" s="1"/>
  <c r="AOJ620" i="1"/>
  <c r="AOL620" i="1" s="1"/>
  <c r="AOA620" i="1"/>
  <c r="AOC620" i="1" s="1"/>
  <c r="AJN620" i="1"/>
  <c r="AJP620" i="1" s="1"/>
  <c r="AJE620" i="1"/>
  <c r="AJG620" i="1" s="1"/>
  <c r="AIV620" i="1"/>
  <c r="AIX620" i="1" s="1"/>
  <c r="AIM620" i="1"/>
  <c r="AIO620" i="1" s="1"/>
  <c r="AID620" i="1"/>
  <c r="AIF620" i="1" s="1"/>
  <c r="AHL620" i="1"/>
  <c r="AHN620" i="1" s="1"/>
  <c r="AJW620" i="1"/>
  <c r="AJY620" i="1" s="1"/>
  <c r="AHU620" i="1"/>
  <c r="AHW620" i="1" s="1"/>
  <c r="AQC661" i="1"/>
  <c r="AQE661" i="1" s="1"/>
  <c r="APT661" i="1"/>
  <c r="APV661" i="1" s="1"/>
  <c r="APK661" i="1"/>
  <c r="APM661" i="1" s="1"/>
  <c r="APB661" i="1"/>
  <c r="APD661" i="1" s="1"/>
  <c r="AOS661" i="1"/>
  <c r="AOU661" i="1" s="1"/>
  <c r="AOJ661" i="1"/>
  <c r="AOL661" i="1" s="1"/>
  <c r="AOA661" i="1"/>
  <c r="AOC661" i="1" s="1"/>
  <c r="ANR661" i="1"/>
  <c r="ANT661" i="1" s="1"/>
  <c r="ANI661" i="1"/>
  <c r="ANK661" i="1" s="1"/>
  <c r="AMQ661" i="1"/>
  <c r="AMS661" i="1" s="1"/>
  <c r="AMH661" i="1"/>
  <c r="AMJ661" i="1" s="1"/>
  <c r="ALY661" i="1"/>
  <c r="AMA661" i="1" s="1"/>
  <c r="ALP661" i="1"/>
  <c r="ALR661" i="1" s="1"/>
  <c r="ALG661" i="1"/>
  <c r="ALI661" i="1" s="1"/>
  <c r="AKX661" i="1"/>
  <c r="AKZ661" i="1" s="1"/>
  <c r="AMZ661" i="1"/>
  <c r="ANB661" i="1" s="1"/>
  <c r="AKO661" i="1"/>
  <c r="AKQ661" i="1" s="1"/>
  <c r="AKF661" i="1"/>
  <c r="AKH661" i="1" s="1"/>
  <c r="AJW661" i="1"/>
  <c r="AJY661" i="1" s="1"/>
  <c r="AJN661" i="1"/>
  <c r="AJP661" i="1" s="1"/>
  <c r="AJE661" i="1"/>
  <c r="AJG661" i="1" s="1"/>
  <c r="AIV661" i="1"/>
  <c r="AIX661" i="1" s="1"/>
  <c r="AIM661" i="1"/>
  <c r="AIO661" i="1" s="1"/>
  <c r="AID661" i="1"/>
  <c r="AIF661" i="1" s="1"/>
  <c r="AHU661" i="1"/>
  <c r="AHW661" i="1" s="1"/>
  <c r="AHL661" i="1"/>
  <c r="AHN661" i="1" s="1"/>
  <c r="AQC632" i="1"/>
  <c r="AQE632" i="1" s="1"/>
  <c r="APT632" i="1"/>
  <c r="APV632" i="1" s="1"/>
  <c r="APB632" i="1"/>
  <c r="APD632" i="1" s="1"/>
  <c r="APK632" i="1"/>
  <c r="APM632" i="1" s="1"/>
  <c r="AOS632" i="1"/>
  <c r="AOU632" i="1" s="1"/>
  <c r="AOJ632" i="1"/>
  <c r="AOL632" i="1" s="1"/>
  <c r="AOA632" i="1"/>
  <c r="AOC632" i="1" s="1"/>
  <c r="ANR632" i="1"/>
  <c r="ANT632" i="1" s="1"/>
  <c r="ANI632" i="1"/>
  <c r="ANK632" i="1" s="1"/>
  <c r="AMZ632" i="1"/>
  <c r="ANB632" i="1" s="1"/>
  <c r="AMQ632" i="1"/>
  <c r="AMS632" i="1" s="1"/>
  <c r="AMH632" i="1"/>
  <c r="AMJ632" i="1" s="1"/>
  <c r="ALY632" i="1"/>
  <c r="AMA632" i="1" s="1"/>
  <c r="ALP632" i="1"/>
  <c r="ALR632" i="1" s="1"/>
  <c r="ALG632" i="1"/>
  <c r="ALI632" i="1" s="1"/>
  <c r="AKX632" i="1"/>
  <c r="AKZ632" i="1" s="1"/>
  <c r="AKO632" i="1"/>
  <c r="AKQ632" i="1" s="1"/>
  <c r="AKF632" i="1"/>
  <c r="AKH632" i="1" s="1"/>
  <c r="AJW632" i="1"/>
  <c r="AJY632" i="1" s="1"/>
  <c r="AID632" i="1"/>
  <c r="AIF632" i="1" s="1"/>
  <c r="AHL632" i="1"/>
  <c r="AHN632" i="1" s="1"/>
  <c r="AJN632" i="1"/>
  <c r="AJP632" i="1" s="1"/>
  <c r="AJE632" i="1"/>
  <c r="AJG632" i="1" s="1"/>
  <c r="AIV632" i="1"/>
  <c r="AIX632" i="1" s="1"/>
  <c r="AIM632" i="1"/>
  <c r="AIO632" i="1" s="1"/>
  <c r="AHU632" i="1"/>
  <c r="AHW632" i="1" s="1"/>
  <c r="AQC655" i="1"/>
  <c r="AQE655" i="1" s="1"/>
  <c r="APT655" i="1"/>
  <c r="APV655" i="1" s="1"/>
  <c r="AOJ655" i="1"/>
  <c r="AOL655" i="1" s="1"/>
  <c r="AOA655" i="1"/>
  <c r="AOC655" i="1" s="1"/>
  <c r="ANR655" i="1"/>
  <c r="ANT655" i="1" s="1"/>
  <c r="APK655" i="1"/>
  <c r="APM655" i="1" s="1"/>
  <c r="AOS655" i="1"/>
  <c r="AOU655" i="1" s="1"/>
  <c r="ANI655" i="1"/>
  <c r="ANK655" i="1" s="1"/>
  <c r="AMZ655" i="1"/>
  <c r="ANB655" i="1" s="1"/>
  <c r="AMQ655" i="1"/>
  <c r="AMS655" i="1" s="1"/>
  <c r="AMH655" i="1"/>
  <c r="AMJ655" i="1" s="1"/>
  <c r="ALY655" i="1"/>
  <c r="AMA655" i="1" s="1"/>
  <c r="ALP655" i="1"/>
  <c r="ALR655" i="1" s="1"/>
  <c r="ALG655" i="1"/>
  <c r="ALI655" i="1" s="1"/>
  <c r="AKX655" i="1"/>
  <c r="AKZ655" i="1" s="1"/>
  <c r="APB655" i="1"/>
  <c r="APD655" i="1" s="1"/>
  <c r="AKO655" i="1"/>
  <c r="AKQ655" i="1" s="1"/>
  <c r="AHL655" i="1"/>
  <c r="AHN655" i="1" s="1"/>
  <c r="AKF655" i="1"/>
  <c r="AKH655" i="1" s="1"/>
  <c r="AJW655" i="1"/>
  <c r="AJY655" i="1" s="1"/>
  <c r="AID655" i="1"/>
  <c r="AIF655" i="1" s="1"/>
  <c r="AHU655" i="1"/>
  <c r="AHW655" i="1" s="1"/>
  <c r="AJN655" i="1"/>
  <c r="AJP655" i="1" s="1"/>
  <c r="AJE655" i="1"/>
  <c r="AJG655" i="1" s="1"/>
  <c r="AIV655" i="1"/>
  <c r="AIX655" i="1" s="1"/>
  <c r="AIM655" i="1"/>
  <c r="AIO655" i="1" s="1"/>
  <c r="AQC660" i="1"/>
  <c r="AQE660" i="1" s="1"/>
  <c r="APT660" i="1"/>
  <c r="APV660" i="1" s="1"/>
  <c r="AQC663" i="1"/>
  <c r="AQE663" i="1" s="1"/>
  <c r="APT663" i="1"/>
  <c r="APV663" i="1" s="1"/>
  <c r="AOJ663" i="1"/>
  <c r="AOL663" i="1" s="1"/>
  <c r="AOA663" i="1"/>
  <c r="AOC663" i="1" s="1"/>
  <c r="ANR663" i="1"/>
  <c r="ANT663" i="1" s="1"/>
  <c r="APK660" i="1"/>
  <c r="APM660" i="1" s="1"/>
  <c r="APB663" i="1"/>
  <c r="APD663" i="1" s="1"/>
  <c r="AOS660" i="1"/>
  <c r="AOU660" i="1" s="1"/>
  <c r="AOS663" i="1"/>
  <c r="AOU663" i="1" s="1"/>
  <c r="ANI660" i="1"/>
  <c r="ANK660" i="1" s="1"/>
  <c r="AMZ660" i="1"/>
  <c r="ANB660" i="1" s="1"/>
  <c r="AMQ660" i="1"/>
  <c r="AMS660" i="1" s="1"/>
  <c r="AMH660" i="1"/>
  <c r="AMJ660" i="1" s="1"/>
  <c r="ALY660" i="1"/>
  <c r="AMA660" i="1" s="1"/>
  <c r="ALP660" i="1"/>
  <c r="ALR660" i="1" s="1"/>
  <c r="ALG660" i="1"/>
  <c r="ALI660" i="1" s="1"/>
  <c r="AKX660" i="1"/>
  <c r="AKZ660" i="1" s="1"/>
  <c r="AKO660" i="1"/>
  <c r="AKQ660" i="1" s="1"/>
  <c r="AKF660" i="1"/>
  <c r="AKH660" i="1" s="1"/>
  <c r="AJW660" i="1"/>
  <c r="AJY660" i="1" s="1"/>
  <c r="APB660" i="1"/>
  <c r="APD660" i="1" s="1"/>
  <c r="ANI663" i="1"/>
  <c r="ANK663" i="1" s="1"/>
  <c r="AMZ663" i="1"/>
  <c r="ANB663" i="1" s="1"/>
  <c r="AMQ663" i="1"/>
  <c r="AMS663" i="1" s="1"/>
  <c r="AOJ660" i="1"/>
  <c r="AOL660" i="1" s="1"/>
  <c r="AOA660" i="1"/>
  <c r="AOC660" i="1" s="1"/>
  <c r="ANR660" i="1"/>
  <c r="ANT660" i="1" s="1"/>
  <c r="APK663" i="1"/>
  <c r="APM663" i="1" s="1"/>
  <c r="AMH663" i="1"/>
  <c r="AMJ663" i="1" s="1"/>
  <c r="ALY663" i="1"/>
  <c r="AMA663" i="1" s="1"/>
  <c r="ALP663" i="1"/>
  <c r="ALR663" i="1" s="1"/>
  <c r="ALG663" i="1"/>
  <c r="ALI663" i="1" s="1"/>
  <c r="AKX663" i="1"/>
  <c r="AKZ663" i="1" s="1"/>
  <c r="AKO663" i="1"/>
  <c r="AKQ663" i="1" s="1"/>
  <c r="AKF663" i="1"/>
  <c r="AKH663" i="1" s="1"/>
  <c r="AJW663" i="1"/>
  <c r="AJY663" i="1" s="1"/>
  <c r="AJN663" i="1"/>
  <c r="AJP663" i="1" s="1"/>
  <c r="AJE663" i="1"/>
  <c r="AJG663" i="1" s="1"/>
  <c r="AIV663" i="1"/>
  <c r="AIX663" i="1" s="1"/>
  <c r="AIM663" i="1"/>
  <c r="AIO663" i="1" s="1"/>
  <c r="AID660" i="1"/>
  <c r="AIF660" i="1" s="1"/>
  <c r="AHU660" i="1"/>
  <c r="AHW660" i="1" s="1"/>
  <c r="AID663" i="1"/>
  <c r="AIF663" i="1" s="1"/>
  <c r="AHU663" i="1"/>
  <c r="AHW663" i="1" s="1"/>
  <c r="AHL663" i="1"/>
  <c r="AHN663" i="1" s="1"/>
  <c r="AJN660" i="1"/>
  <c r="AJP660" i="1" s="1"/>
  <c r="AJE660" i="1"/>
  <c r="AJG660" i="1" s="1"/>
  <c r="AIV660" i="1"/>
  <c r="AIX660" i="1" s="1"/>
  <c r="AIM660" i="1"/>
  <c r="AIO660" i="1" s="1"/>
  <c r="AHL660" i="1"/>
  <c r="AHN660" i="1" s="1"/>
  <c r="AQC668" i="1"/>
  <c r="AQE668" i="1" s="1"/>
  <c r="APT668" i="1"/>
  <c r="APV668" i="1" s="1"/>
  <c r="APB668" i="1"/>
  <c r="APD668" i="1" s="1"/>
  <c r="ANI668" i="1"/>
  <c r="ANK668" i="1" s="1"/>
  <c r="AMZ668" i="1"/>
  <c r="ANB668" i="1" s="1"/>
  <c r="AMQ668" i="1"/>
  <c r="AMS668" i="1" s="1"/>
  <c r="AMH668" i="1"/>
  <c r="AMJ668" i="1" s="1"/>
  <c r="ALY668" i="1"/>
  <c r="AMA668" i="1" s="1"/>
  <c r="ALP668" i="1"/>
  <c r="ALR668" i="1" s="1"/>
  <c r="ALG668" i="1"/>
  <c r="ALI668" i="1" s="1"/>
  <c r="AKX668" i="1"/>
  <c r="AKZ668" i="1" s="1"/>
  <c r="AKO668" i="1"/>
  <c r="AKQ668" i="1" s="1"/>
  <c r="AKF668" i="1"/>
  <c r="AKH668" i="1" s="1"/>
  <c r="AJW668" i="1"/>
  <c r="AJY668" i="1" s="1"/>
  <c r="APK668" i="1"/>
  <c r="APM668" i="1" s="1"/>
  <c r="AOS668" i="1"/>
  <c r="AOU668" i="1" s="1"/>
  <c r="AOJ668" i="1"/>
  <c r="AOL668" i="1" s="1"/>
  <c r="AOA668" i="1"/>
  <c r="AOC668" i="1" s="1"/>
  <c r="ANR668" i="1"/>
  <c r="ANT668" i="1" s="1"/>
  <c r="AJE668" i="1"/>
  <c r="AJG668" i="1" s="1"/>
  <c r="AIV668" i="1"/>
  <c r="AIX668" i="1" s="1"/>
  <c r="AIM668" i="1"/>
  <c r="AIO668" i="1" s="1"/>
  <c r="AID668" i="1"/>
  <c r="AIF668" i="1" s="1"/>
  <c r="AHU668" i="1"/>
  <c r="AHW668" i="1" s="1"/>
  <c r="AHL668" i="1"/>
  <c r="AHN668" i="1" s="1"/>
  <c r="AJN668" i="1"/>
  <c r="AJP668" i="1" s="1"/>
  <c r="AQC617" i="1"/>
  <c r="AQE617" i="1" s="1"/>
  <c r="APT617" i="1"/>
  <c r="APV617" i="1" s="1"/>
  <c r="APK617" i="1"/>
  <c r="APM617" i="1" s="1"/>
  <c r="APB617" i="1"/>
  <c r="APD617" i="1" s="1"/>
  <c r="AOS617" i="1"/>
  <c r="AOU617" i="1" s="1"/>
  <c r="AOJ617" i="1"/>
  <c r="AOL617" i="1" s="1"/>
  <c r="AOA617" i="1"/>
  <c r="AOC617" i="1" s="1"/>
  <c r="ANR617" i="1"/>
  <c r="ANT617" i="1" s="1"/>
  <c r="AMZ617" i="1"/>
  <c r="ANB617" i="1" s="1"/>
  <c r="ANI617" i="1"/>
  <c r="ANK617" i="1" s="1"/>
  <c r="AMQ617" i="1"/>
  <c r="AMS617" i="1" s="1"/>
  <c r="AMH617" i="1"/>
  <c r="AMJ617" i="1" s="1"/>
  <c r="ALY617" i="1"/>
  <c r="AMA617" i="1" s="1"/>
  <c r="ALP617" i="1"/>
  <c r="ALR617" i="1" s="1"/>
  <c r="ALG617" i="1"/>
  <c r="ALI617" i="1" s="1"/>
  <c r="AKX617" i="1"/>
  <c r="AKZ617" i="1" s="1"/>
  <c r="AKO617" i="1"/>
  <c r="AKQ617" i="1" s="1"/>
  <c r="AKF617" i="1"/>
  <c r="AKH617" i="1" s="1"/>
  <c r="AJW617" i="1"/>
  <c r="AJY617" i="1" s="1"/>
  <c r="AJN617" i="1"/>
  <c r="AJP617" i="1" s="1"/>
  <c r="AJE617" i="1"/>
  <c r="AJG617" i="1" s="1"/>
  <c r="AIV617" i="1"/>
  <c r="AIX617" i="1" s="1"/>
  <c r="AIM617" i="1"/>
  <c r="AIO617" i="1" s="1"/>
  <c r="AID617" i="1"/>
  <c r="AIF617" i="1" s="1"/>
  <c r="AHU617" i="1"/>
  <c r="AHW617" i="1" s="1"/>
  <c r="AHL617" i="1"/>
  <c r="AHN617" i="1" s="1"/>
  <c r="AOS599" i="1"/>
  <c r="AOU599" i="1" s="1"/>
  <c r="AOJ599" i="1"/>
  <c r="AOL599" i="1" s="1"/>
  <c r="AOA599" i="1"/>
  <c r="AOC599" i="1" s="1"/>
  <c r="APT599" i="1"/>
  <c r="APV599" i="1" s="1"/>
  <c r="APB599" i="1"/>
  <c r="APD599" i="1" s="1"/>
  <c r="AQC599" i="1"/>
  <c r="AQE599" i="1" s="1"/>
  <c r="APK599" i="1"/>
  <c r="APM599" i="1" s="1"/>
  <c r="ANR599" i="1"/>
  <c r="ANT599" i="1" s="1"/>
  <c r="ANI599" i="1"/>
  <c r="ANK599" i="1" s="1"/>
  <c r="AMZ599" i="1"/>
  <c r="ANB599" i="1" s="1"/>
  <c r="AJW599" i="1"/>
  <c r="AJY599" i="1" s="1"/>
  <c r="AMQ599" i="1"/>
  <c r="AMS599" i="1" s="1"/>
  <c r="AMH599" i="1"/>
  <c r="AMJ599" i="1" s="1"/>
  <c r="ALY599" i="1"/>
  <c r="AMA599" i="1" s="1"/>
  <c r="ALP599" i="1"/>
  <c r="ALR599" i="1" s="1"/>
  <c r="ALG599" i="1"/>
  <c r="ALI599" i="1" s="1"/>
  <c r="AKX599" i="1"/>
  <c r="AKZ599" i="1" s="1"/>
  <c r="AJN599" i="1"/>
  <c r="AJP599" i="1" s="1"/>
  <c r="AJE599" i="1"/>
  <c r="AJG599" i="1" s="1"/>
  <c r="AIV599" i="1"/>
  <c r="AIX599" i="1" s="1"/>
  <c r="AIM599" i="1"/>
  <c r="AIO599" i="1" s="1"/>
  <c r="AID599" i="1"/>
  <c r="AIF599" i="1" s="1"/>
  <c r="AKO599" i="1"/>
  <c r="AKQ599" i="1" s="1"/>
  <c r="AKF599" i="1"/>
  <c r="AKH599" i="1" s="1"/>
  <c r="AHU599" i="1"/>
  <c r="AHW599" i="1" s="1"/>
  <c r="AHL599" i="1"/>
  <c r="AHN599" i="1" s="1"/>
  <c r="AQC600" i="1"/>
  <c r="AQE600" i="1" s="1"/>
  <c r="APT600" i="1"/>
  <c r="APV600" i="1" s="1"/>
  <c r="APB600" i="1"/>
  <c r="APD600" i="1" s="1"/>
  <c r="APK600" i="1"/>
  <c r="APM600" i="1" s="1"/>
  <c r="AOS600" i="1"/>
  <c r="AOU600" i="1" s="1"/>
  <c r="AOJ600" i="1"/>
  <c r="AOL600" i="1" s="1"/>
  <c r="AOA600" i="1"/>
  <c r="AOC600" i="1" s="1"/>
  <c r="ANR600" i="1"/>
  <c r="ANT600" i="1" s="1"/>
  <c r="ANI600" i="1"/>
  <c r="ANK600" i="1" s="1"/>
  <c r="AMZ600" i="1"/>
  <c r="ANB600" i="1" s="1"/>
  <c r="AMQ600" i="1"/>
  <c r="AMS600" i="1" s="1"/>
  <c r="AMH600" i="1"/>
  <c r="AMJ600" i="1" s="1"/>
  <c r="ALY600" i="1"/>
  <c r="AMA600" i="1" s="1"/>
  <c r="ALP600" i="1"/>
  <c r="ALR600" i="1" s="1"/>
  <c r="ALG600" i="1"/>
  <c r="ALI600" i="1" s="1"/>
  <c r="AKX600" i="1"/>
  <c r="AKZ600" i="1" s="1"/>
  <c r="AKO600" i="1"/>
  <c r="AKQ600" i="1" s="1"/>
  <c r="AKF600" i="1"/>
  <c r="AKH600" i="1" s="1"/>
  <c r="AJN600" i="1"/>
  <c r="AJP600" i="1" s="1"/>
  <c r="AJE600" i="1"/>
  <c r="AJG600" i="1" s="1"/>
  <c r="AIV600" i="1"/>
  <c r="AIX600" i="1" s="1"/>
  <c r="AIM600" i="1"/>
  <c r="AIO600" i="1" s="1"/>
  <c r="AID600" i="1"/>
  <c r="AIF600" i="1" s="1"/>
  <c r="AHL600" i="1"/>
  <c r="AHN600" i="1" s="1"/>
  <c r="AJW600" i="1"/>
  <c r="AJY600" i="1" s="1"/>
  <c r="AHU600" i="1"/>
  <c r="AHW600" i="1" s="1"/>
  <c r="APT606" i="1"/>
  <c r="APV606" i="1" s="1"/>
  <c r="APB606" i="1"/>
  <c r="APD606" i="1" s="1"/>
  <c r="APK606" i="1"/>
  <c r="APM606" i="1" s="1"/>
  <c r="AQC606" i="1"/>
  <c r="AQE606" i="1" s="1"/>
  <c r="AOS606" i="1"/>
  <c r="AOU606" i="1" s="1"/>
  <c r="AOJ606" i="1"/>
  <c r="AOL606" i="1" s="1"/>
  <c r="AOA606" i="1"/>
  <c r="AOC606" i="1" s="1"/>
  <c r="ANR606" i="1"/>
  <c r="ANT606" i="1" s="1"/>
  <c r="ANI606" i="1"/>
  <c r="ANK606" i="1" s="1"/>
  <c r="AMZ606" i="1"/>
  <c r="ANB606" i="1" s="1"/>
  <c r="AMQ606" i="1"/>
  <c r="AMS606" i="1" s="1"/>
  <c r="AMH606" i="1"/>
  <c r="AMJ606" i="1" s="1"/>
  <c r="ALY606" i="1"/>
  <c r="AMA606" i="1" s="1"/>
  <c r="ALP606" i="1"/>
  <c r="ALR606" i="1" s="1"/>
  <c r="ALG606" i="1"/>
  <c r="ALI606" i="1" s="1"/>
  <c r="AKX606" i="1"/>
  <c r="AKZ606" i="1" s="1"/>
  <c r="AKO606" i="1"/>
  <c r="AKQ606" i="1" s="1"/>
  <c r="AKF606" i="1"/>
  <c r="AKH606" i="1" s="1"/>
  <c r="AJW606" i="1"/>
  <c r="AJY606" i="1" s="1"/>
  <c r="AJN606" i="1"/>
  <c r="AJP606" i="1" s="1"/>
  <c r="AJE606" i="1"/>
  <c r="AJG606" i="1" s="1"/>
  <c r="AIV606" i="1"/>
  <c r="AIX606" i="1" s="1"/>
  <c r="AIM606" i="1"/>
  <c r="AIO606" i="1" s="1"/>
  <c r="AID606" i="1"/>
  <c r="AIF606" i="1" s="1"/>
  <c r="AHU606" i="1"/>
  <c r="AHW606" i="1" s="1"/>
  <c r="AHL606" i="1"/>
  <c r="AHN606" i="1" s="1"/>
  <c r="APK630" i="1"/>
  <c r="APM630" i="1" s="1"/>
  <c r="AOS630" i="1"/>
  <c r="AOU630" i="1" s="1"/>
  <c r="APT630" i="1"/>
  <c r="APV630" i="1" s="1"/>
  <c r="APB630" i="1"/>
  <c r="APD630" i="1" s="1"/>
  <c r="AQC630" i="1"/>
  <c r="AQE630" i="1" s="1"/>
  <c r="AOJ630" i="1"/>
  <c r="AOL630" i="1" s="1"/>
  <c r="AOA630" i="1"/>
  <c r="AOC630" i="1" s="1"/>
  <c r="ANR630" i="1"/>
  <c r="ANT630" i="1" s="1"/>
  <c r="ANI630" i="1"/>
  <c r="ANK630" i="1" s="1"/>
  <c r="AMZ630" i="1"/>
  <c r="ANB630" i="1" s="1"/>
  <c r="AMQ630" i="1"/>
  <c r="AMS630" i="1" s="1"/>
  <c r="AMH630" i="1"/>
  <c r="AMJ630" i="1" s="1"/>
  <c r="ALY630" i="1"/>
  <c r="AMA630" i="1" s="1"/>
  <c r="ALP630" i="1"/>
  <c r="ALR630" i="1" s="1"/>
  <c r="ALG630" i="1"/>
  <c r="ALI630" i="1" s="1"/>
  <c r="AKX630" i="1"/>
  <c r="AKZ630" i="1" s="1"/>
  <c r="AKO630" i="1"/>
  <c r="AKQ630" i="1" s="1"/>
  <c r="AKF630" i="1"/>
  <c r="AKH630" i="1" s="1"/>
  <c r="AJW630" i="1"/>
  <c r="AJY630" i="1" s="1"/>
  <c r="AJN630" i="1"/>
  <c r="AJP630" i="1" s="1"/>
  <c r="AJE630" i="1"/>
  <c r="AJG630" i="1" s="1"/>
  <c r="AIV630" i="1"/>
  <c r="AIX630" i="1" s="1"/>
  <c r="AIM630" i="1"/>
  <c r="AIO630" i="1" s="1"/>
  <c r="AID630" i="1"/>
  <c r="AIF630" i="1" s="1"/>
  <c r="AHU630" i="1"/>
  <c r="AHW630" i="1" s="1"/>
  <c r="AHL630" i="1"/>
  <c r="AHN630" i="1" s="1"/>
  <c r="AQC623" i="1"/>
  <c r="AQE623" i="1" s="1"/>
  <c r="AOJ623" i="1"/>
  <c r="AOL623" i="1" s="1"/>
  <c r="AOA623" i="1"/>
  <c r="AOC623" i="1" s="1"/>
  <c r="APK623" i="1"/>
  <c r="APM623" i="1" s="1"/>
  <c r="APT623" i="1"/>
  <c r="APV623" i="1" s="1"/>
  <c r="APB623" i="1"/>
  <c r="APD623" i="1" s="1"/>
  <c r="AOS623" i="1"/>
  <c r="AOU623" i="1" s="1"/>
  <c r="ANR623" i="1"/>
  <c r="ANT623" i="1" s="1"/>
  <c r="ANI623" i="1"/>
  <c r="ANK623" i="1" s="1"/>
  <c r="AMZ623" i="1"/>
  <c r="ANB623" i="1" s="1"/>
  <c r="AMQ623" i="1"/>
  <c r="AMS623" i="1" s="1"/>
  <c r="AJW623" i="1"/>
  <c r="AJY623" i="1" s="1"/>
  <c r="AMH623" i="1"/>
  <c r="AMJ623" i="1" s="1"/>
  <c r="ALY623" i="1"/>
  <c r="AMA623" i="1" s="1"/>
  <c r="ALP623" i="1"/>
  <c r="ALR623" i="1" s="1"/>
  <c r="ALG623" i="1"/>
  <c r="ALI623" i="1" s="1"/>
  <c r="AKX623" i="1"/>
  <c r="AKZ623" i="1" s="1"/>
  <c r="AJN623" i="1"/>
  <c r="AJP623" i="1" s="1"/>
  <c r="AJE623" i="1"/>
  <c r="AJG623" i="1" s="1"/>
  <c r="AIV623" i="1"/>
  <c r="AIX623" i="1" s="1"/>
  <c r="AIM623" i="1"/>
  <c r="AIO623" i="1" s="1"/>
  <c r="AID623" i="1"/>
  <c r="AIF623" i="1" s="1"/>
  <c r="AHU623" i="1"/>
  <c r="AHW623" i="1" s="1"/>
  <c r="AKO623" i="1"/>
  <c r="AKQ623" i="1" s="1"/>
  <c r="AKF623" i="1"/>
  <c r="AKH623" i="1" s="1"/>
  <c r="AHL623" i="1"/>
  <c r="AHN623" i="1" s="1"/>
  <c r="APT638" i="1"/>
  <c r="APV638" i="1" s="1"/>
  <c r="APB638" i="1"/>
  <c r="APD638" i="1" s="1"/>
  <c r="AQC638" i="1"/>
  <c r="AQE638" i="1" s="1"/>
  <c r="APK638" i="1"/>
  <c r="APM638" i="1" s="1"/>
  <c r="AOS638" i="1"/>
  <c r="AOU638" i="1" s="1"/>
  <c r="AOJ638" i="1"/>
  <c r="AOL638" i="1" s="1"/>
  <c r="AOA638" i="1"/>
  <c r="AOC638" i="1" s="1"/>
  <c r="ANR638" i="1"/>
  <c r="ANT638" i="1" s="1"/>
  <c r="ANI638" i="1"/>
  <c r="ANK638" i="1" s="1"/>
  <c r="AMZ638" i="1"/>
  <c r="ANB638" i="1" s="1"/>
  <c r="AMQ638" i="1"/>
  <c r="AMS638" i="1" s="1"/>
  <c r="AMH638" i="1"/>
  <c r="AMJ638" i="1" s="1"/>
  <c r="ALY638" i="1"/>
  <c r="AMA638" i="1" s="1"/>
  <c r="ALP638" i="1"/>
  <c r="ALR638" i="1" s="1"/>
  <c r="ALG638" i="1"/>
  <c r="ALI638" i="1" s="1"/>
  <c r="AKX638" i="1"/>
  <c r="AKZ638" i="1" s="1"/>
  <c r="AKO638" i="1"/>
  <c r="AKQ638" i="1" s="1"/>
  <c r="AKF638" i="1"/>
  <c r="AKH638" i="1" s="1"/>
  <c r="AJW638" i="1"/>
  <c r="AJY638" i="1" s="1"/>
  <c r="AJN638" i="1"/>
  <c r="AJP638" i="1" s="1"/>
  <c r="AJE638" i="1"/>
  <c r="AJG638" i="1" s="1"/>
  <c r="AIV638" i="1"/>
  <c r="AIX638" i="1" s="1"/>
  <c r="AIM638" i="1"/>
  <c r="AIO638" i="1" s="1"/>
  <c r="AID638" i="1"/>
  <c r="AIF638" i="1" s="1"/>
  <c r="AHU638" i="1"/>
  <c r="AHW638" i="1" s="1"/>
  <c r="AHL638" i="1"/>
  <c r="AHN638" i="1" s="1"/>
  <c r="AQC607" i="1"/>
  <c r="AQE607" i="1" s="1"/>
  <c r="AOS607" i="1"/>
  <c r="AOU607" i="1" s="1"/>
  <c r="AOJ607" i="1"/>
  <c r="AOL607" i="1" s="1"/>
  <c r="AOA607" i="1"/>
  <c r="AOC607" i="1" s="1"/>
  <c r="APK607" i="1"/>
  <c r="APM607" i="1" s="1"/>
  <c r="APT607" i="1"/>
  <c r="APV607" i="1" s="1"/>
  <c r="ANR607" i="1"/>
  <c r="ANT607" i="1" s="1"/>
  <c r="ANI607" i="1"/>
  <c r="ANK607" i="1" s="1"/>
  <c r="AMZ607" i="1"/>
  <c r="ANB607" i="1" s="1"/>
  <c r="APB607" i="1"/>
  <c r="APD607" i="1" s="1"/>
  <c r="AMQ607" i="1"/>
  <c r="AMS607" i="1" s="1"/>
  <c r="AMH607" i="1"/>
  <c r="AMJ607" i="1" s="1"/>
  <c r="ALY607" i="1"/>
  <c r="AMA607" i="1" s="1"/>
  <c r="ALP607" i="1"/>
  <c r="ALR607" i="1" s="1"/>
  <c r="ALG607" i="1"/>
  <c r="ALI607" i="1" s="1"/>
  <c r="AHU607" i="1"/>
  <c r="AHW607" i="1" s="1"/>
  <c r="AHL607" i="1"/>
  <c r="AHN607" i="1" s="1"/>
  <c r="AKO607" i="1"/>
  <c r="AKQ607" i="1" s="1"/>
  <c r="AKF607" i="1"/>
  <c r="AKH607" i="1" s="1"/>
  <c r="AJW607" i="1"/>
  <c r="AJY607" i="1" s="1"/>
  <c r="AIM607" i="1"/>
  <c r="AIO607" i="1" s="1"/>
  <c r="AID607" i="1"/>
  <c r="AIF607" i="1" s="1"/>
  <c r="AKX607" i="1"/>
  <c r="AKZ607" i="1" s="1"/>
  <c r="AJN607" i="1"/>
  <c r="AJP607" i="1" s="1"/>
  <c r="AJE607" i="1"/>
  <c r="AJG607" i="1" s="1"/>
  <c r="AIV607" i="1"/>
  <c r="AIX607" i="1" s="1"/>
  <c r="APK602" i="1"/>
  <c r="APM602" i="1" s="1"/>
  <c r="AQC602" i="1"/>
  <c r="AQE602" i="1" s="1"/>
  <c r="APB602" i="1"/>
  <c r="APD602" i="1" s="1"/>
  <c r="ANR602" i="1"/>
  <c r="ANT602" i="1" s="1"/>
  <c r="ANI602" i="1"/>
  <c r="ANK602" i="1" s="1"/>
  <c r="AMZ602" i="1"/>
  <c r="ANB602" i="1" s="1"/>
  <c r="AMQ602" i="1"/>
  <c r="AMS602" i="1" s="1"/>
  <c r="AMH602" i="1"/>
  <c r="AMJ602" i="1" s="1"/>
  <c r="ALY602" i="1"/>
  <c r="AMA602" i="1" s="1"/>
  <c r="ALP602" i="1"/>
  <c r="ALR602" i="1" s="1"/>
  <c r="ALG602" i="1"/>
  <c r="ALI602" i="1" s="1"/>
  <c r="AKX602" i="1"/>
  <c r="AKZ602" i="1" s="1"/>
  <c r="AKO602" i="1"/>
  <c r="AKQ602" i="1" s="1"/>
  <c r="AKF602" i="1"/>
  <c r="AKH602" i="1" s="1"/>
  <c r="AJW602" i="1"/>
  <c r="AJY602" i="1" s="1"/>
  <c r="APT602" i="1"/>
  <c r="APV602" i="1" s="1"/>
  <c r="AOJ602" i="1"/>
  <c r="AOL602" i="1" s="1"/>
  <c r="AJN602" i="1"/>
  <c r="AJP602" i="1" s="1"/>
  <c r="AJE602" i="1"/>
  <c r="AJG602" i="1" s="1"/>
  <c r="AIV602" i="1"/>
  <c r="AIX602" i="1" s="1"/>
  <c r="AOS602" i="1"/>
  <c r="AOU602" i="1" s="1"/>
  <c r="AOA602" i="1"/>
  <c r="AOC602" i="1" s="1"/>
  <c r="AIM602" i="1"/>
  <c r="AIO602" i="1" s="1"/>
  <c r="AID602" i="1"/>
  <c r="AIF602" i="1" s="1"/>
  <c r="AHU602" i="1"/>
  <c r="AHW602" i="1" s="1"/>
  <c r="AHL602" i="1"/>
  <c r="AHN602" i="1" s="1"/>
  <c r="AQC639" i="1"/>
  <c r="AQE639" i="1" s="1"/>
  <c r="AOJ639" i="1"/>
  <c r="AOL639" i="1" s="1"/>
  <c r="AOA639" i="1"/>
  <c r="AOC639" i="1" s="1"/>
  <c r="APK639" i="1"/>
  <c r="APM639" i="1" s="1"/>
  <c r="AOS639" i="1"/>
  <c r="AOU639" i="1" s="1"/>
  <c r="APT639" i="1"/>
  <c r="APV639" i="1" s="1"/>
  <c r="APB639" i="1"/>
  <c r="APD639" i="1" s="1"/>
  <c r="ANR639" i="1"/>
  <c r="ANT639" i="1" s="1"/>
  <c r="ANI639" i="1"/>
  <c r="ANK639" i="1" s="1"/>
  <c r="AMZ639" i="1"/>
  <c r="ANB639" i="1" s="1"/>
  <c r="AMQ639" i="1"/>
  <c r="AMS639" i="1" s="1"/>
  <c r="AMH639" i="1"/>
  <c r="AMJ639" i="1" s="1"/>
  <c r="ALY639" i="1"/>
  <c r="AMA639" i="1" s="1"/>
  <c r="ALP639" i="1"/>
  <c r="ALR639" i="1" s="1"/>
  <c r="ALG639" i="1"/>
  <c r="ALI639" i="1" s="1"/>
  <c r="AKX639" i="1"/>
  <c r="AKZ639" i="1" s="1"/>
  <c r="AKO639" i="1"/>
  <c r="AKQ639" i="1" s="1"/>
  <c r="AKF639" i="1"/>
  <c r="AKH639" i="1" s="1"/>
  <c r="AJW639" i="1"/>
  <c r="AJY639" i="1" s="1"/>
  <c r="AJN639" i="1"/>
  <c r="AJP639" i="1" s="1"/>
  <c r="AJE639" i="1"/>
  <c r="AJG639" i="1" s="1"/>
  <c r="AIV639" i="1"/>
  <c r="AIX639" i="1" s="1"/>
  <c r="AIM639" i="1"/>
  <c r="AIO639" i="1" s="1"/>
  <c r="AHL639" i="1"/>
  <c r="AHN639" i="1" s="1"/>
  <c r="AID639" i="1"/>
  <c r="AIF639" i="1" s="1"/>
  <c r="AHU639" i="1"/>
  <c r="AHW639" i="1" s="1"/>
  <c r="AQC609" i="1"/>
  <c r="AQE609" i="1" s="1"/>
  <c r="APT609" i="1"/>
  <c r="APV609" i="1" s="1"/>
  <c r="APK609" i="1"/>
  <c r="APM609" i="1" s="1"/>
  <c r="APB609" i="1"/>
  <c r="APD609" i="1" s="1"/>
  <c r="AOS609" i="1"/>
  <c r="AOU609" i="1" s="1"/>
  <c r="AOJ609" i="1"/>
  <c r="AOL609" i="1" s="1"/>
  <c r="AOA609" i="1"/>
  <c r="AOC609" i="1" s="1"/>
  <c r="AJW609" i="1"/>
  <c r="AJY609" i="1" s="1"/>
  <c r="ANR609" i="1"/>
  <c r="ANT609" i="1" s="1"/>
  <c r="AMZ609" i="1"/>
  <c r="ANB609" i="1" s="1"/>
  <c r="AMQ609" i="1"/>
  <c r="AMS609" i="1" s="1"/>
  <c r="AMH609" i="1"/>
  <c r="AMJ609" i="1" s="1"/>
  <c r="ALY609" i="1"/>
  <c r="AMA609" i="1" s="1"/>
  <c r="ALP609" i="1"/>
  <c r="ALR609" i="1" s="1"/>
  <c r="ALG609" i="1"/>
  <c r="ALI609" i="1" s="1"/>
  <c r="AKX609" i="1"/>
  <c r="AKZ609" i="1" s="1"/>
  <c r="ANI609" i="1"/>
  <c r="ANK609" i="1" s="1"/>
  <c r="AKO609" i="1"/>
  <c r="AKQ609" i="1" s="1"/>
  <c r="AKF609" i="1"/>
  <c r="AKH609" i="1" s="1"/>
  <c r="AJN609" i="1"/>
  <c r="AJP609" i="1" s="1"/>
  <c r="AJE609" i="1"/>
  <c r="AJG609" i="1" s="1"/>
  <c r="AIV609" i="1"/>
  <c r="AIX609" i="1" s="1"/>
  <c r="AIM609" i="1"/>
  <c r="AIO609" i="1" s="1"/>
  <c r="AID609" i="1"/>
  <c r="AIF609" i="1" s="1"/>
  <c r="AHU609" i="1"/>
  <c r="AHW609" i="1" s="1"/>
  <c r="AHL609" i="1"/>
  <c r="AHN609" i="1" s="1"/>
  <c r="APT650" i="1"/>
  <c r="APV650" i="1" s="1"/>
  <c r="AQC650" i="1"/>
  <c r="AQE650" i="1" s="1"/>
  <c r="APK650" i="1"/>
  <c r="APM650" i="1" s="1"/>
  <c r="AOS650" i="1"/>
  <c r="AOU650" i="1" s="1"/>
  <c r="APB650" i="1"/>
  <c r="APD650" i="1" s="1"/>
  <c r="ANI650" i="1"/>
  <c r="ANK650" i="1" s="1"/>
  <c r="AMZ650" i="1"/>
  <c r="ANB650" i="1" s="1"/>
  <c r="AMQ650" i="1"/>
  <c r="AMS650" i="1" s="1"/>
  <c r="AMH650" i="1"/>
  <c r="AMJ650" i="1" s="1"/>
  <c r="ALY650" i="1"/>
  <c r="AMA650" i="1" s="1"/>
  <c r="ALP650" i="1"/>
  <c r="ALR650" i="1" s="1"/>
  <c r="ALG650" i="1"/>
  <c r="ALI650" i="1" s="1"/>
  <c r="AKX650" i="1"/>
  <c r="AKZ650" i="1" s="1"/>
  <c r="AKO650" i="1"/>
  <c r="AKQ650" i="1" s="1"/>
  <c r="AKF650" i="1"/>
  <c r="AKH650" i="1" s="1"/>
  <c r="AJW650" i="1"/>
  <c r="AJY650" i="1" s="1"/>
  <c r="AOJ650" i="1"/>
  <c r="AOL650" i="1" s="1"/>
  <c r="ANR650" i="1"/>
  <c r="ANT650" i="1" s="1"/>
  <c r="AJN650" i="1"/>
  <c r="AJP650" i="1" s="1"/>
  <c r="AJE650" i="1"/>
  <c r="AJG650" i="1" s="1"/>
  <c r="AIV650" i="1"/>
  <c r="AIX650" i="1" s="1"/>
  <c r="AIM650" i="1"/>
  <c r="AIO650" i="1" s="1"/>
  <c r="AOA650" i="1"/>
  <c r="AOC650" i="1" s="1"/>
  <c r="AID650" i="1"/>
  <c r="AIF650" i="1" s="1"/>
  <c r="AHU650" i="1"/>
  <c r="AHW650" i="1" s="1"/>
  <c r="AHL650" i="1"/>
  <c r="AHN650" i="1" s="1"/>
  <c r="AQC633" i="1"/>
  <c r="AQE633" i="1" s="1"/>
  <c r="APT633" i="1"/>
  <c r="APV633" i="1" s="1"/>
  <c r="APK633" i="1"/>
  <c r="APM633" i="1" s="1"/>
  <c r="APB633" i="1"/>
  <c r="APD633" i="1" s="1"/>
  <c r="AOS633" i="1"/>
  <c r="AOU633" i="1" s="1"/>
  <c r="AOJ633" i="1"/>
  <c r="AOL633" i="1" s="1"/>
  <c r="AOA633" i="1"/>
  <c r="AOC633" i="1" s="1"/>
  <c r="AJW633" i="1"/>
  <c r="AJY633" i="1" s="1"/>
  <c r="ANI633" i="1"/>
  <c r="ANK633" i="1" s="1"/>
  <c r="AMQ633" i="1"/>
  <c r="AMS633" i="1" s="1"/>
  <c r="AMH633" i="1"/>
  <c r="AMJ633" i="1" s="1"/>
  <c r="ALY633" i="1"/>
  <c r="AMA633" i="1" s="1"/>
  <c r="ALP633" i="1"/>
  <c r="ALR633" i="1" s="1"/>
  <c r="ALG633" i="1"/>
  <c r="ALI633" i="1" s="1"/>
  <c r="AKX633" i="1"/>
  <c r="AKZ633" i="1" s="1"/>
  <c r="ANR633" i="1"/>
  <c r="ANT633" i="1" s="1"/>
  <c r="AMZ633" i="1"/>
  <c r="ANB633" i="1" s="1"/>
  <c r="AKO633" i="1"/>
  <c r="AKQ633" i="1" s="1"/>
  <c r="AKF633" i="1"/>
  <c r="AKH633" i="1" s="1"/>
  <c r="AJN633" i="1"/>
  <c r="AJP633" i="1" s="1"/>
  <c r="AJE633" i="1"/>
  <c r="AJG633" i="1" s="1"/>
  <c r="AIV633" i="1"/>
  <c r="AIX633" i="1" s="1"/>
  <c r="AIM633" i="1"/>
  <c r="AIO633" i="1" s="1"/>
  <c r="AID633" i="1"/>
  <c r="AIF633" i="1" s="1"/>
  <c r="AHU633" i="1"/>
  <c r="AHW633" i="1" s="1"/>
  <c r="AHL633" i="1"/>
  <c r="AHN633" i="1" s="1"/>
  <c r="AQC665" i="1"/>
  <c r="AQE665" i="1" s="1"/>
  <c r="APT665" i="1"/>
  <c r="APV665" i="1" s="1"/>
  <c r="APK665" i="1"/>
  <c r="APM665" i="1" s="1"/>
  <c r="APB665" i="1"/>
  <c r="APD665" i="1" s="1"/>
  <c r="AOS665" i="1"/>
  <c r="AOU665" i="1" s="1"/>
  <c r="AOJ665" i="1"/>
  <c r="AOL665" i="1" s="1"/>
  <c r="AOA665" i="1"/>
  <c r="AOC665" i="1" s="1"/>
  <c r="ANR665" i="1"/>
  <c r="ANT665" i="1" s="1"/>
  <c r="AMZ665" i="1"/>
  <c r="ANB665" i="1" s="1"/>
  <c r="ANI665" i="1"/>
  <c r="ANK665" i="1" s="1"/>
  <c r="AMQ665" i="1"/>
  <c r="AMS665" i="1" s="1"/>
  <c r="AMH665" i="1"/>
  <c r="AMJ665" i="1" s="1"/>
  <c r="ALY665" i="1"/>
  <c r="AMA665" i="1" s="1"/>
  <c r="ALP665" i="1"/>
  <c r="ALR665" i="1" s="1"/>
  <c r="ALG665" i="1"/>
  <c r="ALI665" i="1" s="1"/>
  <c r="AKX665" i="1"/>
  <c r="AKZ665" i="1" s="1"/>
  <c r="AKO665" i="1"/>
  <c r="AKQ665" i="1" s="1"/>
  <c r="AKF665" i="1"/>
  <c r="AKH665" i="1" s="1"/>
  <c r="AJW665" i="1"/>
  <c r="AJY665" i="1" s="1"/>
  <c r="AJN665" i="1"/>
  <c r="AJP665" i="1" s="1"/>
  <c r="AJE665" i="1"/>
  <c r="AJG665" i="1" s="1"/>
  <c r="AIV665" i="1"/>
  <c r="AIX665" i="1" s="1"/>
  <c r="AIM665" i="1"/>
  <c r="AIO665" i="1" s="1"/>
  <c r="AID665" i="1"/>
  <c r="AIF665" i="1" s="1"/>
  <c r="AHU665" i="1"/>
  <c r="AHW665" i="1" s="1"/>
  <c r="AHL665" i="1"/>
  <c r="AHN665" i="1" s="1"/>
  <c r="AQC612" i="1"/>
  <c r="AQE612" i="1" s="1"/>
  <c r="APK612" i="1"/>
  <c r="APM612" i="1" s="1"/>
  <c r="APT612" i="1"/>
  <c r="APV612" i="1" s="1"/>
  <c r="APB612" i="1"/>
  <c r="APD612" i="1" s="1"/>
  <c r="ANR612" i="1"/>
  <c r="ANT612" i="1" s="1"/>
  <c r="ANI612" i="1"/>
  <c r="ANK612" i="1" s="1"/>
  <c r="AMZ612" i="1"/>
  <c r="ANB612" i="1" s="1"/>
  <c r="AMQ612" i="1"/>
  <c r="AMS612" i="1" s="1"/>
  <c r="AMH612" i="1"/>
  <c r="AMJ612" i="1" s="1"/>
  <c r="ALY612" i="1"/>
  <c r="AMA612" i="1" s="1"/>
  <c r="ALP612" i="1"/>
  <c r="ALR612" i="1" s="1"/>
  <c r="ALG612" i="1"/>
  <c r="ALI612" i="1" s="1"/>
  <c r="AKX612" i="1"/>
  <c r="AKZ612" i="1" s="1"/>
  <c r="AKO612" i="1"/>
  <c r="AKQ612" i="1" s="1"/>
  <c r="AKF612" i="1"/>
  <c r="AKH612" i="1" s="1"/>
  <c r="AOS612" i="1"/>
  <c r="AOU612" i="1" s="1"/>
  <c r="AOJ612" i="1"/>
  <c r="AOL612" i="1" s="1"/>
  <c r="AOA612" i="1"/>
  <c r="AOC612" i="1" s="1"/>
  <c r="AIM612" i="1"/>
  <c r="AIO612" i="1" s="1"/>
  <c r="AID612" i="1"/>
  <c r="AIF612" i="1" s="1"/>
  <c r="AHU612" i="1"/>
  <c r="AHW612" i="1" s="1"/>
  <c r="AJW612" i="1"/>
  <c r="AJY612" i="1" s="1"/>
  <c r="AJN612" i="1"/>
  <c r="AJP612" i="1" s="1"/>
  <c r="AJE612" i="1"/>
  <c r="AJG612" i="1" s="1"/>
  <c r="AIV612" i="1"/>
  <c r="AIX612" i="1" s="1"/>
  <c r="AHL612" i="1"/>
  <c r="AHN612" i="1" s="1"/>
  <c r="AQC635" i="1"/>
  <c r="AQE635" i="1" s="1"/>
  <c r="APK635" i="1"/>
  <c r="APM635" i="1" s="1"/>
  <c r="AOS635" i="1"/>
  <c r="AOU635" i="1" s="1"/>
  <c r="AOJ635" i="1"/>
  <c r="AOL635" i="1" s="1"/>
  <c r="AOA635" i="1"/>
  <c r="AOC635" i="1" s="1"/>
  <c r="APT635" i="1"/>
  <c r="APV635" i="1" s="1"/>
  <c r="APB635" i="1"/>
  <c r="APD635" i="1" s="1"/>
  <c r="ANR635" i="1"/>
  <c r="ANT635" i="1" s="1"/>
  <c r="ANI635" i="1"/>
  <c r="ANK635" i="1" s="1"/>
  <c r="AMZ635" i="1"/>
  <c r="ANB635" i="1" s="1"/>
  <c r="AMQ635" i="1"/>
  <c r="AMS635" i="1" s="1"/>
  <c r="AMH635" i="1"/>
  <c r="AMJ635" i="1" s="1"/>
  <c r="ALY635" i="1"/>
  <c r="AMA635" i="1" s="1"/>
  <c r="ALP635" i="1"/>
  <c r="ALR635" i="1" s="1"/>
  <c r="ALG635" i="1"/>
  <c r="ALI635" i="1" s="1"/>
  <c r="AKX635" i="1"/>
  <c r="AKZ635" i="1" s="1"/>
  <c r="AID635" i="1"/>
  <c r="AIF635" i="1" s="1"/>
  <c r="AHU635" i="1"/>
  <c r="AHW635" i="1" s="1"/>
  <c r="AKO635" i="1"/>
  <c r="AKQ635" i="1" s="1"/>
  <c r="AKF635" i="1"/>
  <c r="AKH635" i="1" s="1"/>
  <c r="AJW635" i="1"/>
  <c r="AJY635" i="1" s="1"/>
  <c r="AJN635" i="1"/>
  <c r="AJP635" i="1" s="1"/>
  <c r="AJE635" i="1"/>
  <c r="AJG635" i="1" s="1"/>
  <c r="AIV635" i="1"/>
  <c r="AIX635" i="1" s="1"/>
  <c r="AIM635" i="1"/>
  <c r="AIO635" i="1" s="1"/>
  <c r="AHL635" i="1"/>
  <c r="AHN635" i="1" s="1"/>
  <c r="AQC644" i="1"/>
  <c r="AQE644" i="1" s="1"/>
  <c r="APK644" i="1"/>
  <c r="APM644" i="1" s="1"/>
  <c r="AOS644" i="1"/>
  <c r="AOU644" i="1" s="1"/>
  <c r="APT644" i="1"/>
  <c r="APV644" i="1" s="1"/>
  <c r="ANR644" i="1"/>
  <c r="ANT644" i="1" s="1"/>
  <c r="ANI644" i="1"/>
  <c r="ANK644" i="1" s="1"/>
  <c r="AMZ644" i="1"/>
  <c r="ANB644" i="1" s="1"/>
  <c r="AMQ644" i="1"/>
  <c r="AMS644" i="1" s="1"/>
  <c r="AMH644" i="1"/>
  <c r="AMJ644" i="1" s="1"/>
  <c r="ALY644" i="1"/>
  <c r="AMA644" i="1" s="1"/>
  <c r="ALP644" i="1"/>
  <c r="ALR644" i="1" s="1"/>
  <c r="ALG644" i="1"/>
  <c r="ALI644" i="1" s="1"/>
  <c r="AKX644" i="1"/>
  <c r="AKZ644" i="1" s="1"/>
  <c r="AKO644" i="1"/>
  <c r="AKQ644" i="1" s="1"/>
  <c r="AKF644" i="1"/>
  <c r="AKH644" i="1" s="1"/>
  <c r="AOJ644" i="1"/>
  <c r="AOL644" i="1" s="1"/>
  <c r="AOA644" i="1"/>
  <c r="AOC644" i="1" s="1"/>
  <c r="APB644" i="1"/>
  <c r="APD644" i="1" s="1"/>
  <c r="AJN644" i="1"/>
  <c r="AJP644" i="1" s="1"/>
  <c r="AJE644" i="1"/>
  <c r="AJG644" i="1" s="1"/>
  <c r="AIV644" i="1"/>
  <c r="AIX644" i="1" s="1"/>
  <c r="AIM644" i="1"/>
  <c r="AIO644" i="1" s="1"/>
  <c r="AID644" i="1"/>
  <c r="AIF644" i="1" s="1"/>
  <c r="AHU644" i="1"/>
  <c r="AHW644" i="1" s="1"/>
  <c r="AHL644" i="1"/>
  <c r="AHN644" i="1" s="1"/>
  <c r="AJW644" i="1"/>
  <c r="AJY644" i="1" s="1"/>
  <c r="AQC637" i="1"/>
  <c r="AQE637" i="1" s="1"/>
  <c r="APT637" i="1"/>
  <c r="APV637" i="1" s="1"/>
  <c r="APK637" i="1"/>
  <c r="APM637" i="1" s="1"/>
  <c r="APB637" i="1"/>
  <c r="APD637" i="1" s="1"/>
  <c r="AOS637" i="1"/>
  <c r="AOU637" i="1" s="1"/>
  <c r="AOJ637" i="1"/>
  <c r="AOL637" i="1" s="1"/>
  <c r="AOA637" i="1"/>
  <c r="AOC637" i="1" s="1"/>
  <c r="AJW637" i="1"/>
  <c r="AJY637" i="1" s="1"/>
  <c r="ANR637" i="1"/>
  <c r="ANT637" i="1" s="1"/>
  <c r="AMZ637" i="1"/>
  <c r="ANB637" i="1" s="1"/>
  <c r="AMH637" i="1"/>
  <c r="AMJ637" i="1" s="1"/>
  <c r="ALY637" i="1"/>
  <c r="AMA637" i="1" s="1"/>
  <c r="ALP637" i="1"/>
  <c r="ALR637" i="1" s="1"/>
  <c r="ALG637" i="1"/>
  <c r="ALI637" i="1" s="1"/>
  <c r="ANI637" i="1"/>
  <c r="ANK637" i="1" s="1"/>
  <c r="AMQ637" i="1"/>
  <c r="AMS637" i="1" s="1"/>
  <c r="AKX637" i="1"/>
  <c r="AKZ637" i="1" s="1"/>
  <c r="AKO637" i="1"/>
  <c r="AKQ637" i="1" s="1"/>
  <c r="AKF637" i="1"/>
  <c r="AKH637" i="1" s="1"/>
  <c r="AJN637" i="1"/>
  <c r="AJP637" i="1" s="1"/>
  <c r="AJE637" i="1"/>
  <c r="AJG637" i="1" s="1"/>
  <c r="AIV637" i="1"/>
  <c r="AIX637" i="1" s="1"/>
  <c r="AIM637" i="1"/>
  <c r="AIO637" i="1" s="1"/>
  <c r="AID637" i="1"/>
  <c r="AIF637" i="1" s="1"/>
  <c r="AHU637" i="1"/>
  <c r="AHW637" i="1" s="1"/>
  <c r="AHL637" i="1"/>
  <c r="AHN637" i="1" s="1"/>
  <c r="AQC619" i="1"/>
  <c r="AQE619" i="1" s="1"/>
  <c r="APK619" i="1"/>
  <c r="APM619" i="1" s="1"/>
  <c r="AOS619" i="1"/>
  <c r="AOU619" i="1" s="1"/>
  <c r="AOJ619" i="1"/>
  <c r="AOL619" i="1" s="1"/>
  <c r="AOA619" i="1"/>
  <c r="AOC619" i="1" s="1"/>
  <c r="APT619" i="1"/>
  <c r="APV619" i="1" s="1"/>
  <c r="APB619" i="1"/>
  <c r="APD619" i="1" s="1"/>
  <c r="ANR619" i="1"/>
  <c r="ANT619" i="1" s="1"/>
  <c r="ANI619" i="1"/>
  <c r="ANK619" i="1" s="1"/>
  <c r="AMZ619" i="1"/>
  <c r="ANB619" i="1" s="1"/>
  <c r="AMQ619" i="1"/>
  <c r="AMS619" i="1" s="1"/>
  <c r="AJW619" i="1"/>
  <c r="AJY619" i="1" s="1"/>
  <c r="AMH619" i="1"/>
  <c r="AMJ619" i="1" s="1"/>
  <c r="ALY619" i="1"/>
  <c r="AMA619" i="1" s="1"/>
  <c r="ALP619" i="1"/>
  <c r="ALR619" i="1" s="1"/>
  <c r="ALG619" i="1"/>
  <c r="ALI619" i="1" s="1"/>
  <c r="AHU619" i="1"/>
  <c r="AHW619" i="1" s="1"/>
  <c r="AHL619" i="1"/>
  <c r="AHN619" i="1" s="1"/>
  <c r="AKO619" i="1"/>
  <c r="AKQ619" i="1" s="1"/>
  <c r="AKF619" i="1"/>
  <c r="AKH619" i="1" s="1"/>
  <c r="AJN619" i="1"/>
  <c r="AJP619" i="1" s="1"/>
  <c r="AJE619" i="1"/>
  <c r="AJG619" i="1" s="1"/>
  <c r="AIV619" i="1"/>
  <c r="AIX619" i="1" s="1"/>
  <c r="AIM619" i="1"/>
  <c r="AIO619" i="1" s="1"/>
  <c r="AID619" i="1"/>
  <c r="AIF619" i="1" s="1"/>
  <c r="AKX619" i="1"/>
  <c r="AKZ619" i="1" s="1"/>
  <c r="APT642" i="1"/>
  <c r="APV642" i="1" s="1"/>
  <c r="APB642" i="1"/>
  <c r="APD642" i="1" s="1"/>
  <c r="AQC642" i="1"/>
  <c r="AQE642" i="1" s="1"/>
  <c r="APK642" i="1"/>
  <c r="APM642" i="1" s="1"/>
  <c r="AOS642" i="1"/>
  <c r="AOU642" i="1" s="1"/>
  <c r="ANR642" i="1"/>
  <c r="ANT642" i="1" s="1"/>
  <c r="ANI642" i="1"/>
  <c r="ANK642" i="1" s="1"/>
  <c r="AMZ642" i="1"/>
  <c r="ANB642" i="1" s="1"/>
  <c r="AMQ642" i="1"/>
  <c r="AMS642" i="1" s="1"/>
  <c r="AMH642" i="1"/>
  <c r="AMJ642" i="1" s="1"/>
  <c r="ALY642" i="1"/>
  <c r="AMA642" i="1" s="1"/>
  <c r="ALP642" i="1"/>
  <c r="ALR642" i="1" s="1"/>
  <c r="ALG642" i="1"/>
  <c r="ALI642" i="1" s="1"/>
  <c r="AKX642" i="1"/>
  <c r="AKZ642" i="1" s="1"/>
  <c r="AKO642" i="1"/>
  <c r="AKQ642" i="1" s="1"/>
  <c r="AKF642" i="1"/>
  <c r="AKH642" i="1" s="1"/>
  <c r="AJW642" i="1"/>
  <c r="AJY642" i="1" s="1"/>
  <c r="AOA642" i="1"/>
  <c r="AOC642" i="1" s="1"/>
  <c r="AJN642" i="1"/>
  <c r="AJP642" i="1" s="1"/>
  <c r="AJE642" i="1"/>
  <c r="AJG642" i="1" s="1"/>
  <c r="AIV642" i="1"/>
  <c r="AIX642" i="1" s="1"/>
  <c r="AIM642" i="1"/>
  <c r="AIO642" i="1" s="1"/>
  <c r="AOJ642" i="1"/>
  <c r="AOL642" i="1" s="1"/>
  <c r="AID642" i="1"/>
  <c r="AIF642" i="1" s="1"/>
  <c r="AHU642" i="1"/>
  <c r="AHW642" i="1" s="1"/>
  <c r="AHL642" i="1"/>
  <c r="AHN642" i="1" s="1"/>
  <c r="AQC624" i="1"/>
  <c r="AQE624" i="1" s="1"/>
  <c r="APK624" i="1"/>
  <c r="APM624" i="1" s="1"/>
  <c r="AOS624" i="1"/>
  <c r="AOU624" i="1" s="1"/>
  <c r="APT624" i="1"/>
  <c r="APV624" i="1" s="1"/>
  <c r="APB624" i="1"/>
  <c r="APD624" i="1" s="1"/>
  <c r="AOJ624" i="1"/>
  <c r="AOL624" i="1" s="1"/>
  <c r="AOA624" i="1"/>
  <c r="AOC624" i="1" s="1"/>
  <c r="ANR624" i="1"/>
  <c r="ANT624" i="1" s="1"/>
  <c r="ANI624" i="1"/>
  <c r="ANK624" i="1" s="1"/>
  <c r="AMZ624" i="1"/>
  <c r="ANB624" i="1" s="1"/>
  <c r="AMQ624" i="1"/>
  <c r="AMS624" i="1" s="1"/>
  <c r="AMH624" i="1"/>
  <c r="AMJ624" i="1" s="1"/>
  <c r="ALY624" i="1"/>
  <c r="AMA624" i="1" s="1"/>
  <c r="ALP624" i="1"/>
  <c r="ALR624" i="1" s="1"/>
  <c r="ALG624" i="1"/>
  <c r="ALI624" i="1" s="1"/>
  <c r="AKX624" i="1"/>
  <c r="AKZ624" i="1" s="1"/>
  <c r="AKO624" i="1"/>
  <c r="AKQ624" i="1" s="1"/>
  <c r="AKF624" i="1"/>
  <c r="AKH624" i="1" s="1"/>
  <c r="AJN624" i="1"/>
  <c r="AJP624" i="1" s="1"/>
  <c r="AJE624" i="1"/>
  <c r="AJG624" i="1" s="1"/>
  <c r="AIV624" i="1"/>
  <c r="AIX624" i="1" s="1"/>
  <c r="AIM624" i="1"/>
  <c r="AIO624" i="1" s="1"/>
  <c r="AID624" i="1"/>
  <c r="AIF624" i="1" s="1"/>
  <c r="AHU624" i="1"/>
  <c r="AHW624" i="1" s="1"/>
  <c r="AJW624" i="1"/>
  <c r="AJY624" i="1" s="1"/>
  <c r="AHL624" i="1"/>
  <c r="AHN624" i="1" s="1"/>
  <c r="AQC647" i="1"/>
  <c r="AQE647" i="1" s="1"/>
  <c r="AOJ647" i="1"/>
  <c r="AOL647" i="1" s="1"/>
  <c r="AOA647" i="1"/>
  <c r="AOC647" i="1" s="1"/>
  <c r="APT647" i="1"/>
  <c r="APV647" i="1" s="1"/>
  <c r="APB647" i="1"/>
  <c r="APD647" i="1" s="1"/>
  <c r="ANR647" i="1"/>
  <c r="ANT647" i="1" s="1"/>
  <c r="ANI647" i="1"/>
  <c r="ANK647" i="1" s="1"/>
  <c r="AMZ647" i="1"/>
  <c r="ANB647" i="1" s="1"/>
  <c r="AMQ647" i="1"/>
  <c r="AMS647" i="1" s="1"/>
  <c r="APK647" i="1"/>
  <c r="APM647" i="1" s="1"/>
  <c r="AJW647" i="1"/>
  <c r="AJY647" i="1" s="1"/>
  <c r="AOS647" i="1"/>
  <c r="AOU647" i="1" s="1"/>
  <c r="AMH647" i="1"/>
  <c r="AMJ647" i="1" s="1"/>
  <c r="ALY647" i="1"/>
  <c r="AMA647" i="1" s="1"/>
  <c r="ALP647" i="1"/>
  <c r="ALR647" i="1" s="1"/>
  <c r="ALG647" i="1"/>
  <c r="ALI647" i="1" s="1"/>
  <c r="AKX647" i="1"/>
  <c r="AKZ647" i="1" s="1"/>
  <c r="AKO647" i="1"/>
  <c r="AKQ647" i="1" s="1"/>
  <c r="AJN647" i="1"/>
  <c r="AJP647" i="1" s="1"/>
  <c r="AJE647" i="1"/>
  <c r="AJG647" i="1" s="1"/>
  <c r="AIV647" i="1"/>
  <c r="AIX647" i="1" s="1"/>
  <c r="AIM647" i="1"/>
  <c r="AIO647" i="1" s="1"/>
  <c r="AID647" i="1"/>
  <c r="AIF647" i="1" s="1"/>
  <c r="AHU647" i="1"/>
  <c r="AHW647" i="1" s="1"/>
  <c r="AKF647" i="1"/>
  <c r="AKH647" i="1" s="1"/>
  <c r="AHL647" i="1"/>
  <c r="AHN647" i="1" s="1"/>
  <c r="AQC627" i="1"/>
  <c r="AQE627" i="1" s="1"/>
  <c r="APT627" i="1"/>
  <c r="APV627" i="1" s="1"/>
  <c r="APB627" i="1"/>
  <c r="APD627" i="1" s="1"/>
  <c r="AOJ627" i="1"/>
  <c r="AOL627" i="1" s="1"/>
  <c r="AOA627" i="1"/>
  <c r="AOC627" i="1" s="1"/>
  <c r="APK627" i="1"/>
  <c r="APM627" i="1" s="1"/>
  <c r="AOS627" i="1"/>
  <c r="AOU627" i="1" s="1"/>
  <c r="ANR627" i="1"/>
  <c r="ANT627" i="1" s="1"/>
  <c r="ANI627" i="1"/>
  <c r="ANK627" i="1" s="1"/>
  <c r="AMZ627" i="1"/>
  <c r="ANB627" i="1" s="1"/>
  <c r="AMQ627" i="1"/>
  <c r="AMS627" i="1" s="1"/>
  <c r="AMH627" i="1"/>
  <c r="AMJ627" i="1" s="1"/>
  <c r="ALY627" i="1"/>
  <c r="AMA627" i="1" s="1"/>
  <c r="ALP627" i="1"/>
  <c r="ALR627" i="1" s="1"/>
  <c r="ALG627" i="1"/>
  <c r="ALI627" i="1" s="1"/>
  <c r="AKX627" i="1"/>
  <c r="AKZ627" i="1" s="1"/>
  <c r="AKO627" i="1"/>
  <c r="AKQ627" i="1" s="1"/>
  <c r="AKF627" i="1"/>
  <c r="AKH627" i="1" s="1"/>
  <c r="AJW627" i="1"/>
  <c r="AJY627" i="1" s="1"/>
  <c r="AHL627" i="1"/>
  <c r="AHN627" i="1" s="1"/>
  <c r="AID627" i="1"/>
  <c r="AIF627" i="1" s="1"/>
  <c r="AJN627" i="1"/>
  <c r="AJP627" i="1" s="1"/>
  <c r="AJE627" i="1"/>
  <c r="AJG627" i="1" s="1"/>
  <c r="AIV627" i="1"/>
  <c r="AIX627" i="1" s="1"/>
  <c r="AIM627" i="1"/>
  <c r="AIO627" i="1" s="1"/>
  <c r="AHU627" i="1"/>
  <c r="AHW627" i="1" s="1"/>
  <c r="AQC608" i="1"/>
  <c r="AQE608" i="1" s="1"/>
  <c r="APK608" i="1"/>
  <c r="APM608" i="1" s="1"/>
  <c r="APT608" i="1"/>
  <c r="APV608" i="1" s="1"/>
  <c r="APB608" i="1"/>
  <c r="APD608" i="1" s="1"/>
  <c r="AOS608" i="1"/>
  <c r="AOU608" i="1" s="1"/>
  <c r="AOJ608" i="1"/>
  <c r="AOL608" i="1" s="1"/>
  <c r="AOA608" i="1"/>
  <c r="AOC608" i="1" s="1"/>
  <c r="ANR608" i="1"/>
  <c r="ANT608" i="1" s="1"/>
  <c r="ANI608" i="1"/>
  <c r="ANK608" i="1" s="1"/>
  <c r="AMZ608" i="1"/>
  <c r="ANB608" i="1" s="1"/>
  <c r="AMQ608" i="1"/>
  <c r="AMS608" i="1" s="1"/>
  <c r="AMH608" i="1"/>
  <c r="AMJ608" i="1" s="1"/>
  <c r="ALY608" i="1"/>
  <c r="AMA608" i="1" s="1"/>
  <c r="ALP608" i="1"/>
  <c r="ALR608" i="1" s="1"/>
  <c r="ALG608" i="1"/>
  <c r="ALI608" i="1" s="1"/>
  <c r="AKX608" i="1"/>
  <c r="AKZ608" i="1" s="1"/>
  <c r="AKO608" i="1"/>
  <c r="AKQ608" i="1" s="1"/>
  <c r="AKF608" i="1"/>
  <c r="AKH608" i="1" s="1"/>
  <c r="AJW608" i="1"/>
  <c r="AJY608" i="1" s="1"/>
  <c r="AIM608" i="1"/>
  <c r="AIO608" i="1" s="1"/>
  <c r="AID608" i="1"/>
  <c r="AIF608" i="1" s="1"/>
  <c r="AHL608" i="1"/>
  <c r="AHN608" i="1" s="1"/>
  <c r="AJN608" i="1"/>
  <c r="AJP608" i="1" s="1"/>
  <c r="AJE608" i="1"/>
  <c r="AJG608" i="1" s="1"/>
  <c r="AIV608" i="1"/>
  <c r="AIX608" i="1" s="1"/>
  <c r="AHU608" i="1"/>
  <c r="AHW608" i="1" s="1"/>
  <c r="AQC611" i="1"/>
  <c r="AQE611" i="1" s="1"/>
  <c r="APT611" i="1"/>
  <c r="APV611" i="1" s="1"/>
  <c r="APB611" i="1"/>
  <c r="APD611" i="1" s="1"/>
  <c r="AOS611" i="1"/>
  <c r="AOU611" i="1" s="1"/>
  <c r="AOJ611" i="1"/>
  <c r="AOL611" i="1" s="1"/>
  <c r="AOA611" i="1"/>
  <c r="AOC611" i="1" s="1"/>
  <c r="APK611" i="1"/>
  <c r="APM611" i="1" s="1"/>
  <c r="ANR611" i="1"/>
  <c r="ANT611" i="1" s="1"/>
  <c r="ANI611" i="1"/>
  <c r="ANK611" i="1" s="1"/>
  <c r="AMZ611" i="1"/>
  <c r="ANB611" i="1" s="1"/>
  <c r="AMQ611" i="1"/>
  <c r="AMS611" i="1" s="1"/>
  <c r="AMH611" i="1"/>
  <c r="AMJ611" i="1" s="1"/>
  <c r="ALY611" i="1"/>
  <c r="AMA611" i="1" s="1"/>
  <c r="ALP611" i="1"/>
  <c r="ALR611" i="1" s="1"/>
  <c r="ALG611" i="1"/>
  <c r="ALI611" i="1" s="1"/>
  <c r="AKX611" i="1"/>
  <c r="AKZ611" i="1" s="1"/>
  <c r="AIM611" i="1"/>
  <c r="AIO611" i="1" s="1"/>
  <c r="AID611" i="1"/>
  <c r="AIF611" i="1" s="1"/>
  <c r="AKO611" i="1"/>
  <c r="AKQ611" i="1" s="1"/>
  <c r="AKF611" i="1"/>
  <c r="AKH611" i="1" s="1"/>
  <c r="AJW611" i="1"/>
  <c r="AJY611" i="1" s="1"/>
  <c r="AJN611" i="1"/>
  <c r="AJP611" i="1" s="1"/>
  <c r="AJE611" i="1"/>
  <c r="AJG611" i="1" s="1"/>
  <c r="AIV611" i="1"/>
  <c r="AIX611" i="1" s="1"/>
  <c r="AHU611" i="1"/>
  <c r="AHW611" i="1" s="1"/>
  <c r="AHL611" i="1"/>
  <c r="AHN611" i="1" s="1"/>
  <c r="AQC649" i="1"/>
  <c r="AQE649" i="1" s="1"/>
  <c r="APT649" i="1"/>
  <c r="APV649" i="1" s="1"/>
  <c r="APK649" i="1"/>
  <c r="APM649" i="1" s="1"/>
  <c r="APB649" i="1"/>
  <c r="APD649" i="1" s="1"/>
  <c r="AOS649" i="1"/>
  <c r="AOU649" i="1" s="1"/>
  <c r="AOJ649" i="1"/>
  <c r="AOL649" i="1" s="1"/>
  <c r="AOA649" i="1"/>
  <c r="AOC649" i="1" s="1"/>
  <c r="ANR649" i="1"/>
  <c r="ANT649" i="1" s="1"/>
  <c r="AMZ649" i="1"/>
  <c r="ANB649" i="1" s="1"/>
  <c r="ANI649" i="1"/>
  <c r="ANK649" i="1" s="1"/>
  <c r="AMQ649" i="1"/>
  <c r="AMS649" i="1" s="1"/>
  <c r="AMH649" i="1"/>
  <c r="AMJ649" i="1" s="1"/>
  <c r="ALY649" i="1"/>
  <c r="AMA649" i="1" s="1"/>
  <c r="ALP649" i="1"/>
  <c r="ALR649" i="1" s="1"/>
  <c r="ALG649" i="1"/>
  <c r="ALI649" i="1" s="1"/>
  <c r="AKX649" i="1"/>
  <c r="AKZ649" i="1" s="1"/>
  <c r="AKF649" i="1"/>
  <c r="AKH649" i="1" s="1"/>
  <c r="AJW649" i="1"/>
  <c r="AJY649" i="1" s="1"/>
  <c r="AKO649" i="1"/>
  <c r="AKQ649" i="1" s="1"/>
  <c r="AJN649" i="1"/>
  <c r="AJP649" i="1" s="1"/>
  <c r="AJE649" i="1"/>
  <c r="AJG649" i="1" s="1"/>
  <c r="AIV649" i="1"/>
  <c r="AIX649" i="1" s="1"/>
  <c r="AIM649" i="1"/>
  <c r="AIO649" i="1" s="1"/>
  <c r="AID649" i="1"/>
  <c r="AIF649" i="1" s="1"/>
  <c r="AHU649" i="1"/>
  <c r="AHW649" i="1" s="1"/>
  <c r="AHL649" i="1"/>
  <c r="AHN649" i="1" s="1"/>
  <c r="APB654" i="1"/>
  <c r="APD654" i="1" s="1"/>
  <c r="APT654" i="1"/>
  <c r="APV654" i="1" s="1"/>
  <c r="APK654" i="1"/>
  <c r="APM654" i="1" s="1"/>
  <c r="AOS654" i="1"/>
  <c r="AOU654" i="1" s="1"/>
  <c r="AQC654" i="1"/>
  <c r="AQE654" i="1" s="1"/>
  <c r="AOJ654" i="1"/>
  <c r="AOL654" i="1" s="1"/>
  <c r="AOA654" i="1"/>
  <c r="AOC654" i="1" s="1"/>
  <c r="ANR654" i="1"/>
  <c r="ANT654" i="1" s="1"/>
  <c r="ANI654" i="1"/>
  <c r="ANK654" i="1" s="1"/>
  <c r="AMZ654" i="1"/>
  <c r="ANB654" i="1" s="1"/>
  <c r="AMQ654" i="1"/>
  <c r="AMS654" i="1" s="1"/>
  <c r="AMH654" i="1"/>
  <c r="AMJ654" i="1" s="1"/>
  <c r="ALY654" i="1"/>
  <c r="AMA654" i="1" s="1"/>
  <c r="ALP654" i="1"/>
  <c r="ALR654" i="1" s="1"/>
  <c r="ALG654" i="1"/>
  <c r="ALI654" i="1" s="1"/>
  <c r="AKX654" i="1"/>
  <c r="AKZ654" i="1" s="1"/>
  <c r="AKO654" i="1"/>
  <c r="AKQ654" i="1" s="1"/>
  <c r="AKF654" i="1"/>
  <c r="AKH654" i="1" s="1"/>
  <c r="AJW654" i="1"/>
  <c r="AJY654" i="1" s="1"/>
  <c r="AJN654" i="1"/>
  <c r="AJP654" i="1" s="1"/>
  <c r="AJE654" i="1"/>
  <c r="AJG654" i="1" s="1"/>
  <c r="AIV654" i="1"/>
  <c r="AIX654" i="1" s="1"/>
  <c r="AIM654" i="1"/>
  <c r="AIO654" i="1" s="1"/>
  <c r="AID654" i="1"/>
  <c r="AIF654" i="1" s="1"/>
  <c r="AHU654" i="1"/>
  <c r="AHW654" i="1" s="1"/>
  <c r="AHL654" i="1"/>
  <c r="AHN654" i="1" s="1"/>
  <c r="AQC651" i="1"/>
  <c r="AQE651" i="1" s="1"/>
  <c r="APK651" i="1"/>
  <c r="APM651" i="1" s="1"/>
  <c r="AOS651" i="1"/>
  <c r="AOU651" i="1" s="1"/>
  <c r="AOJ651" i="1"/>
  <c r="AOL651" i="1" s="1"/>
  <c r="AOA651" i="1"/>
  <c r="AOC651" i="1" s="1"/>
  <c r="ANR651" i="1"/>
  <c r="ANT651" i="1" s="1"/>
  <c r="APB651" i="1"/>
  <c r="APD651" i="1" s="1"/>
  <c r="APT651" i="1"/>
  <c r="APV651" i="1" s="1"/>
  <c r="ANI651" i="1"/>
  <c r="ANK651" i="1" s="1"/>
  <c r="AMZ651" i="1"/>
  <c r="ANB651" i="1" s="1"/>
  <c r="AMQ651" i="1"/>
  <c r="AMS651" i="1" s="1"/>
  <c r="AMH651" i="1"/>
  <c r="AMJ651" i="1" s="1"/>
  <c r="ALY651" i="1"/>
  <c r="AMA651" i="1" s="1"/>
  <c r="ALP651" i="1"/>
  <c r="ALR651" i="1" s="1"/>
  <c r="ALG651" i="1"/>
  <c r="ALI651" i="1" s="1"/>
  <c r="AKX651" i="1"/>
  <c r="AKZ651" i="1" s="1"/>
  <c r="AKF651" i="1"/>
  <c r="AKH651" i="1" s="1"/>
  <c r="AJW651" i="1"/>
  <c r="AJY651" i="1" s="1"/>
  <c r="AID651" i="1"/>
  <c r="AIF651" i="1" s="1"/>
  <c r="AHU651" i="1"/>
  <c r="AHW651" i="1" s="1"/>
  <c r="AHL651" i="1"/>
  <c r="AHN651" i="1" s="1"/>
  <c r="AKO651" i="1"/>
  <c r="AKQ651" i="1" s="1"/>
  <c r="AJN651" i="1"/>
  <c r="AJP651" i="1" s="1"/>
  <c r="AJE651" i="1"/>
  <c r="AJG651" i="1" s="1"/>
  <c r="AIV651" i="1"/>
  <c r="AIX651" i="1" s="1"/>
  <c r="AIM651" i="1"/>
  <c r="AIO651" i="1" s="1"/>
  <c r="AQC669" i="1"/>
  <c r="AQE669" i="1" s="1"/>
  <c r="APT669" i="1"/>
  <c r="APV669" i="1" s="1"/>
  <c r="APK669" i="1"/>
  <c r="APM669" i="1" s="1"/>
  <c r="APB669" i="1"/>
  <c r="APD669" i="1" s="1"/>
  <c r="AOS669" i="1"/>
  <c r="AOU669" i="1" s="1"/>
  <c r="AOJ669" i="1"/>
  <c r="AOL669" i="1" s="1"/>
  <c r="AOA669" i="1"/>
  <c r="AOC669" i="1" s="1"/>
  <c r="ANR669" i="1"/>
  <c r="ANT669" i="1" s="1"/>
  <c r="AMZ669" i="1"/>
  <c r="ANB669" i="1" s="1"/>
  <c r="AMH669" i="1"/>
  <c r="AMJ669" i="1" s="1"/>
  <c r="ALY669" i="1"/>
  <c r="AMA669" i="1" s="1"/>
  <c r="ALP669" i="1"/>
  <c r="ALR669" i="1" s="1"/>
  <c r="ALG669" i="1"/>
  <c r="ALI669" i="1" s="1"/>
  <c r="AKX669" i="1"/>
  <c r="AKZ669" i="1" s="1"/>
  <c r="AKO669" i="1"/>
  <c r="AKQ669" i="1" s="1"/>
  <c r="ANI669" i="1"/>
  <c r="ANK669" i="1" s="1"/>
  <c r="AMQ669" i="1"/>
  <c r="AMS669" i="1" s="1"/>
  <c r="AKF669" i="1"/>
  <c r="AKH669" i="1" s="1"/>
  <c r="AJW669" i="1"/>
  <c r="AJY669" i="1" s="1"/>
  <c r="AJN669" i="1"/>
  <c r="AJP669" i="1" s="1"/>
  <c r="AJE669" i="1"/>
  <c r="AJG669" i="1" s="1"/>
  <c r="AIV669" i="1"/>
  <c r="AIX669" i="1" s="1"/>
  <c r="AIM669" i="1"/>
  <c r="AIO669" i="1" s="1"/>
  <c r="AID669" i="1"/>
  <c r="AIF669" i="1" s="1"/>
  <c r="AHU669" i="1"/>
  <c r="AHW669" i="1" s="1"/>
  <c r="AHL669" i="1"/>
  <c r="AHN669" i="1" s="1"/>
  <c r="M5575" i="8"/>
  <c r="M5539" i="8"/>
  <c r="M5586" i="8"/>
  <c r="M5520" i="8"/>
  <c r="M5557" i="8"/>
  <c r="M5527" i="8"/>
  <c r="M5601" i="8"/>
  <c r="M5521" i="8"/>
  <c r="M5558" i="8"/>
  <c r="M5512" i="8"/>
  <c r="M5515" i="8"/>
  <c r="M5526" i="8"/>
  <c r="M5582" i="8"/>
  <c r="M5507" i="8"/>
  <c r="M5554" i="8"/>
  <c r="M5552" i="8"/>
  <c r="M5522" i="8"/>
  <c r="M5519" i="8"/>
  <c r="M5577" i="8"/>
  <c r="M5594" i="8"/>
  <c r="M5544" i="8"/>
  <c r="M5595" i="8"/>
  <c r="M5556" i="8"/>
  <c r="M5581" i="8"/>
  <c r="M5596" i="8"/>
  <c r="M5548" i="8"/>
  <c r="M5546" i="8"/>
  <c r="M5589" i="8"/>
  <c r="M5547" i="8"/>
  <c r="M5559" i="8"/>
  <c r="M5523" i="8"/>
  <c r="M5517" i="8"/>
  <c r="M5530" i="8"/>
  <c r="M5535" i="8"/>
  <c r="M5531" i="8"/>
  <c r="M5545" i="8"/>
  <c r="M5511" i="8"/>
  <c r="M5536" i="8"/>
  <c r="M5597" i="8"/>
  <c r="M5604" i="8"/>
  <c r="M5538" i="8"/>
  <c r="M5584" i="8"/>
  <c r="M5563" i="8"/>
  <c r="M5565" i="8"/>
  <c r="M5602" i="8"/>
  <c r="M5505" i="8"/>
  <c r="M5510" i="8"/>
  <c r="M5542" i="8"/>
  <c r="M5550" i="8"/>
  <c r="M5571" i="8"/>
  <c r="M5592" i="8"/>
  <c r="M5580" i="8"/>
  <c r="M5593" i="8"/>
  <c r="M5518" i="8"/>
  <c r="M5514" i="8"/>
  <c r="M5551" i="8"/>
  <c r="M5603" i="8"/>
  <c r="M5537" i="8"/>
  <c r="M5570" i="8"/>
  <c r="M5585" i="8"/>
  <c r="M5516" i="8"/>
  <c r="M5588" i="8"/>
  <c r="M5534" i="8"/>
  <c r="M5533" i="8"/>
  <c r="M5574" i="8"/>
  <c r="M5509" i="8"/>
  <c r="M5562" i="8"/>
  <c r="M5513" i="8"/>
  <c r="M5591" i="8"/>
  <c r="M5555" i="8"/>
  <c r="M5504" i="8"/>
  <c r="M5541" i="8"/>
  <c r="M5579" i="8"/>
  <c r="M5569" i="8"/>
  <c r="M5564" i="8"/>
  <c r="M5598" i="8"/>
  <c r="M5508" i="8"/>
  <c r="M5567" i="8"/>
  <c r="M5506" i="8"/>
  <c r="M5576" i="8"/>
  <c r="M5587" i="8"/>
  <c r="M5590" i="8"/>
  <c r="M5532" i="8"/>
  <c r="M5572" i="8"/>
  <c r="M5525" i="8"/>
  <c r="M5540" i="8"/>
  <c r="M5600" i="8"/>
  <c r="M5528" i="8"/>
  <c r="M5549" i="8"/>
  <c r="M5561" i="8"/>
  <c r="M5573" i="8"/>
  <c r="M5566" i="8"/>
  <c r="M5599" i="8"/>
  <c r="M5578" i="8"/>
  <c r="M5524" i="8"/>
  <c r="M5543" i="8"/>
  <c r="M5553" i="8"/>
  <c r="M5583" i="8"/>
  <c r="M5529" i="8"/>
  <c r="M5560" i="8"/>
  <c r="M5568" i="8"/>
  <c r="M5437" i="8"/>
  <c r="M5397" i="8"/>
  <c r="M5468" i="8"/>
  <c r="M5392" i="8"/>
  <c r="M5418" i="8"/>
  <c r="M5376" i="8"/>
  <c r="M5453" i="8"/>
  <c r="M5380" i="8"/>
  <c r="M5426" i="8"/>
  <c r="M5382" i="8"/>
  <c r="M5378" i="8"/>
  <c r="M5399" i="8"/>
  <c r="M5463" i="8"/>
  <c r="M5375" i="8"/>
  <c r="M5401" i="8"/>
  <c r="M5411" i="8"/>
  <c r="M5409" i="8"/>
  <c r="M5373" i="8"/>
  <c r="M5448" i="8"/>
  <c r="M5452" i="8"/>
  <c r="M5417" i="8"/>
  <c r="M5447" i="8"/>
  <c r="M5414" i="8"/>
  <c r="M5461" i="8"/>
  <c r="M5462" i="8"/>
  <c r="M5421" i="8"/>
  <c r="M5395" i="8"/>
  <c r="M5460" i="8"/>
  <c r="M5403" i="8"/>
  <c r="M5432" i="8"/>
  <c r="M5408" i="8"/>
  <c r="M5391" i="8"/>
  <c r="M5400" i="8"/>
  <c r="M5406" i="8"/>
  <c r="M5389" i="8"/>
  <c r="M5393" i="8"/>
  <c r="M5371" i="8"/>
  <c r="M5428" i="8"/>
  <c r="M5469" i="8"/>
  <c r="M5449" i="8"/>
  <c r="M5429" i="8"/>
  <c r="M5458" i="8"/>
  <c r="M5431" i="8"/>
  <c r="M5412" i="8"/>
  <c r="M5465" i="8"/>
  <c r="M5383" i="8"/>
  <c r="M5379" i="8"/>
  <c r="M5425" i="8"/>
  <c r="M5413" i="8"/>
  <c r="M5424" i="8"/>
  <c r="M5443" i="8"/>
  <c r="M5459" i="8"/>
  <c r="M5466" i="8"/>
  <c r="M5385" i="8"/>
  <c r="M5370" i="8"/>
  <c r="M5410" i="8"/>
  <c r="M5450" i="8"/>
  <c r="M5415" i="8"/>
  <c r="M5427" i="8"/>
  <c r="M5457" i="8"/>
  <c r="M5387" i="8"/>
  <c r="M5464" i="8"/>
  <c r="M5388" i="8"/>
  <c r="M5420" i="8"/>
  <c r="M5440" i="8"/>
  <c r="M5372" i="8"/>
  <c r="M5436" i="8"/>
  <c r="M5386" i="8"/>
  <c r="M5442" i="8"/>
  <c r="M5390" i="8"/>
  <c r="M5381" i="8"/>
  <c r="M5396" i="8"/>
  <c r="M5446" i="8"/>
  <c r="M5402" i="8"/>
  <c r="M5434" i="8"/>
  <c r="M5455" i="8"/>
  <c r="M5374" i="8"/>
  <c r="M5438" i="8"/>
  <c r="M5377" i="8"/>
  <c r="M5454" i="8"/>
  <c r="M5451" i="8"/>
  <c r="M5456" i="8"/>
  <c r="M5398" i="8"/>
  <c r="M5433" i="8"/>
  <c r="M5405" i="8"/>
  <c r="M5407" i="8"/>
  <c r="M5470" i="8"/>
  <c r="M5416" i="8"/>
  <c r="M5394" i="8"/>
  <c r="M5422" i="8"/>
  <c r="M5445" i="8"/>
  <c r="M5435" i="8"/>
  <c r="M5467" i="8"/>
  <c r="M5439" i="8"/>
  <c r="M5384" i="8"/>
  <c r="M5419" i="8"/>
  <c r="M5430" i="8"/>
  <c r="M5441" i="8"/>
  <c r="M5404" i="8"/>
  <c r="M5423" i="8"/>
  <c r="M5444" i="8"/>
  <c r="AHX616" i="1" l="1"/>
  <c r="L478" i="1" s="1"/>
  <c r="AQF616" i="1"/>
  <c r="L475" i="1" s="1"/>
  <c r="AIP616" i="1"/>
  <c r="L402" i="1" s="1"/>
  <c r="AHO616" i="1"/>
  <c r="L452" i="1" s="1"/>
  <c r="AJQ616" i="1"/>
  <c r="L445" i="1" s="1"/>
  <c r="AIG616" i="1"/>
  <c r="L476" i="1" s="1"/>
  <c r="ALS616" i="1"/>
  <c r="L471" i="1" s="1"/>
  <c r="ANC616" i="1"/>
  <c r="L462" i="1" s="1"/>
  <c r="AOD616" i="1"/>
  <c r="L442" i="1" s="1"/>
  <c r="APW616" i="1"/>
  <c r="L418" i="1" s="1"/>
  <c r="AOM616" i="1"/>
  <c r="L443" i="1" s="1"/>
  <c r="AMB616" i="1"/>
  <c r="L409" i="1" s="1"/>
  <c r="AJZ616" i="1"/>
  <c r="L447" i="1" s="1"/>
  <c r="ANL616" i="1"/>
  <c r="L426" i="1" s="1"/>
  <c r="AIY616" i="1"/>
  <c r="L486" i="1" s="1"/>
  <c r="AKI616" i="1"/>
  <c r="L392" i="1" s="1"/>
  <c r="ALA616" i="1"/>
  <c r="L485" i="1" s="1"/>
  <c r="AMK616" i="1"/>
  <c r="L487" i="1" s="1"/>
  <c r="ANU616" i="1"/>
  <c r="L437" i="1" s="1"/>
  <c r="AOV616" i="1"/>
  <c r="L394" i="1" s="1"/>
  <c r="AJH616" i="1"/>
  <c r="L464" i="1" s="1"/>
  <c r="AKR616" i="1"/>
  <c r="L413" i="1" s="1"/>
  <c r="ALJ616" i="1"/>
  <c r="L484" i="1" s="1"/>
  <c r="AMT616" i="1"/>
  <c r="L405" i="1" s="1"/>
  <c r="APN616" i="1"/>
  <c r="L428" i="1" s="1"/>
  <c r="APE616" i="1"/>
  <c r="L415" i="1" s="1"/>
  <c r="AJZ640" i="1"/>
  <c r="AB446" i="1" s="1"/>
  <c r="AHX652" i="1"/>
  <c r="AJ403" i="1" s="1"/>
  <c r="AJH652" i="1"/>
  <c r="AJ489" i="1" s="1"/>
  <c r="ALJ652" i="1"/>
  <c r="AJ456" i="1" s="1"/>
  <c r="AOV652" i="1"/>
  <c r="AJ458" i="1" s="1"/>
  <c r="ANC652" i="1"/>
  <c r="AJ413" i="1" s="1"/>
  <c r="APW652" i="1"/>
  <c r="AJ462" i="1" s="1"/>
  <c r="AIY640" i="1"/>
  <c r="AB459" i="1" s="1"/>
  <c r="AKI640" i="1"/>
  <c r="AB471" i="1" s="1"/>
  <c r="ALA640" i="1"/>
  <c r="AB479" i="1" s="1"/>
  <c r="AMK640" i="1"/>
  <c r="AB427" i="1" s="1"/>
  <c r="ANU640" i="1"/>
  <c r="AB454" i="1" s="1"/>
  <c r="AOM640" i="1"/>
  <c r="AB405" i="1" s="1"/>
  <c r="AIG670" i="1"/>
  <c r="AV475" i="1" s="1"/>
  <c r="AJQ670" i="1"/>
  <c r="AV415" i="1" s="1"/>
  <c r="ALA670" i="1"/>
  <c r="AV423" i="1" s="1"/>
  <c r="AMK670" i="1"/>
  <c r="AV413" i="1" s="1"/>
  <c r="ANU670" i="1"/>
  <c r="AV447" i="1" s="1"/>
  <c r="APE670" i="1"/>
  <c r="AV438" i="1" s="1"/>
  <c r="AKR628" i="1"/>
  <c r="T420" i="1" s="1"/>
  <c r="AIY628" i="1"/>
  <c r="T391" i="1" s="1"/>
  <c r="ALJ628" i="1"/>
  <c r="T456" i="1" s="1"/>
  <c r="AJZ628" i="1"/>
  <c r="T417" i="1" s="1"/>
  <c r="ANU628" i="1"/>
  <c r="T443" i="1" s="1"/>
  <c r="APN628" i="1"/>
  <c r="T477" i="1" s="1"/>
  <c r="AKH672" i="1"/>
  <c r="P43" i="1" s="1"/>
  <c r="AKI604" i="1"/>
  <c r="D435" i="1" s="1"/>
  <c r="AIY604" i="1"/>
  <c r="D436" i="1" s="1"/>
  <c r="AIX672" i="1"/>
  <c r="P64" i="1" s="1"/>
  <c r="ALI672" i="1"/>
  <c r="P15" i="1" s="1"/>
  <c r="ALJ604" i="1"/>
  <c r="D425" i="1" s="1"/>
  <c r="AMT604" i="1"/>
  <c r="D429" i="1" s="1"/>
  <c r="AMS672" i="1"/>
  <c r="P88" i="1" s="1"/>
  <c r="ANT672" i="1"/>
  <c r="P48" i="1" s="1"/>
  <c r="ANU604" i="1"/>
  <c r="D439" i="1" s="1"/>
  <c r="APV672" i="1"/>
  <c r="P82" i="1" s="1"/>
  <c r="APW604" i="1"/>
  <c r="D396" i="1" s="1"/>
  <c r="AHO622" i="1"/>
  <c r="P481" i="1" s="1"/>
  <c r="AIY622" i="1"/>
  <c r="P472" i="1" s="1"/>
  <c r="AKI622" i="1"/>
  <c r="P451" i="1" s="1"/>
  <c r="ALS622" i="1"/>
  <c r="P415" i="1" s="1"/>
  <c r="ANL622" i="1"/>
  <c r="P466" i="1" s="1"/>
  <c r="AOM622" i="1"/>
  <c r="P413" i="1" s="1"/>
  <c r="APW622" i="1"/>
  <c r="P453" i="1" s="1"/>
  <c r="AHO610" i="1"/>
  <c r="H475" i="1" s="1"/>
  <c r="AJZ610" i="1"/>
  <c r="H466" i="1" s="1"/>
  <c r="AJH610" i="1"/>
  <c r="H414" i="1" s="1"/>
  <c r="ALS610" i="1"/>
  <c r="H461" i="1" s="1"/>
  <c r="ANC610" i="1"/>
  <c r="H465" i="1" s="1"/>
  <c r="AOM610" i="1"/>
  <c r="H393" i="1" s="1"/>
  <c r="APW610" i="1"/>
  <c r="H460" i="1" s="1"/>
  <c r="AHO664" i="1"/>
  <c r="AR487" i="1" s="1"/>
  <c r="AJQ664" i="1"/>
  <c r="AR476" i="1" s="1"/>
  <c r="AIG664" i="1"/>
  <c r="AR453" i="1" s="1"/>
  <c r="ALS664" i="1"/>
  <c r="AR459" i="1" s="1"/>
  <c r="ANC664" i="1"/>
  <c r="AR435" i="1" s="1"/>
  <c r="APW664" i="1"/>
  <c r="AR442" i="1" s="1"/>
  <c r="APE664" i="1"/>
  <c r="AR426" i="1" s="1"/>
  <c r="AIG646" i="1"/>
  <c r="AF465" i="1" s="1"/>
  <c r="AJQ646" i="1"/>
  <c r="AF470" i="1" s="1"/>
  <c r="ALA646" i="1"/>
  <c r="AF479" i="1" s="1"/>
  <c r="AMK646" i="1"/>
  <c r="AF471" i="1" s="1"/>
  <c r="ANL646" i="1"/>
  <c r="AF461" i="1" s="1"/>
  <c r="APE646" i="1"/>
  <c r="AF458" i="1" s="1"/>
  <c r="AIG634" i="1"/>
  <c r="X417" i="1" s="1"/>
  <c r="AIP634" i="1"/>
  <c r="X458" i="1" s="1"/>
  <c r="ALA634" i="1"/>
  <c r="X429" i="1" s="1"/>
  <c r="AMK634" i="1"/>
  <c r="X426" i="1" s="1"/>
  <c r="ANU634" i="1"/>
  <c r="X487" i="1" s="1"/>
  <c r="APE634" i="1"/>
  <c r="X474" i="1" s="1"/>
  <c r="AHO658" i="1"/>
  <c r="AN461" i="1" s="1"/>
  <c r="AKI658" i="1"/>
  <c r="AN413" i="1" s="1"/>
  <c r="AJQ658" i="1"/>
  <c r="AN488" i="1" s="1"/>
  <c r="ALS658" i="1"/>
  <c r="AN482" i="1" s="1"/>
  <c r="AMT658" i="1"/>
  <c r="AN456" i="1" s="1"/>
  <c r="AOM658" i="1"/>
  <c r="AN478" i="1" s="1"/>
  <c r="APW658" i="1"/>
  <c r="AN476" i="1" s="1"/>
  <c r="AIG652" i="1"/>
  <c r="AJ472" i="1" s="1"/>
  <c r="AJQ652" i="1"/>
  <c r="AJ465" i="1" s="1"/>
  <c r="ALS652" i="1"/>
  <c r="AJ476" i="1" s="1"/>
  <c r="AJZ652" i="1"/>
  <c r="AJ434" i="1" s="1"/>
  <c r="ANL652" i="1"/>
  <c r="AJ486" i="1" s="1"/>
  <c r="AOD652" i="1"/>
  <c r="AJ480" i="1" s="1"/>
  <c r="AJH640" i="1"/>
  <c r="AB472" i="1" s="1"/>
  <c r="AKR640" i="1"/>
  <c r="AB450" i="1" s="1"/>
  <c r="ALJ640" i="1"/>
  <c r="AB456" i="1" s="1"/>
  <c r="AMT640" i="1"/>
  <c r="AB482" i="1" s="1"/>
  <c r="APE640" i="1"/>
  <c r="AB394" i="1" s="1"/>
  <c r="AOV640" i="1"/>
  <c r="AB470" i="1" s="1"/>
  <c r="AIP670" i="1"/>
  <c r="AV477" i="1" s="1"/>
  <c r="AJZ670" i="1"/>
  <c r="AV453" i="1" s="1"/>
  <c r="ALJ670" i="1"/>
  <c r="AV483" i="1" s="1"/>
  <c r="AMT670" i="1"/>
  <c r="AV489" i="1" s="1"/>
  <c r="AOD670" i="1"/>
  <c r="AV469" i="1" s="1"/>
  <c r="APN670" i="1"/>
  <c r="AV464" i="1" s="1"/>
  <c r="AHX628" i="1"/>
  <c r="T418" i="1" s="1"/>
  <c r="AJH628" i="1"/>
  <c r="T457" i="1" s="1"/>
  <c r="ALS628" i="1"/>
  <c r="T462" i="1" s="1"/>
  <c r="AMT628" i="1"/>
  <c r="T436" i="1" s="1"/>
  <c r="AOV628" i="1"/>
  <c r="T393" i="1" s="1"/>
  <c r="AOD628" i="1"/>
  <c r="T450" i="1" s="1"/>
  <c r="AKQ672" i="1"/>
  <c r="P29" i="1" s="1"/>
  <c r="AKR604" i="1"/>
  <c r="D432" i="1" s="1"/>
  <c r="AJG672" i="1"/>
  <c r="P65" i="1" s="1"/>
  <c r="AJH604" i="1"/>
  <c r="D457" i="1" s="1"/>
  <c r="ALS604" i="1"/>
  <c r="D462" i="1" s="1"/>
  <c r="ALR672" i="1"/>
  <c r="P93" i="1" s="1"/>
  <c r="AJY672" i="1"/>
  <c r="P100" i="1" s="1"/>
  <c r="AJZ604" i="1"/>
  <c r="D438" i="1" s="1"/>
  <c r="APM672" i="1"/>
  <c r="P94" i="1" s="1"/>
  <c r="APN604" i="1"/>
  <c r="D474" i="1" s="1"/>
  <c r="AOC672" i="1"/>
  <c r="P79" i="1" s="1"/>
  <c r="AOD604" i="1"/>
  <c r="D444" i="1" s="1"/>
  <c r="AHX622" i="1"/>
  <c r="P399" i="1" s="1"/>
  <c r="AJH622" i="1"/>
  <c r="P459" i="1" s="1"/>
  <c r="AKR622" i="1"/>
  <c r="P435" i="1" s="1"/>
  <c r="AMB622" i="1"/>
  <c r="P488" i="1" s="1"/>
  <c r="ANC622" i="1"/>
  <c r="P416" i="1" s="1"/>
  <c r="AOV622" i="1"/>
  <c r="P404" i="1" s="1"/>
  <c r="AQF622" i="1"/>
  <c r="P458" i="1" s="1"/>
  <c r="AHX610" i="1"/>
  <c r="H463" i="1" s="1"/>
  <c r="AKI610" i="1"/>
  <c r="H411" i="1" s="1"/>
  <c r="AJQ610" i="1"/>
  <c r="H399" i="1" s="1"/>
  <c r="AMB610" i="1"/>
  <c r="H432" i="1" s="1"/>
  <c r="ANU610" i="1"/>
  <c r="H420" i="1" s="1"/>
  <c r="AOV610" i="1"/>
  <c r="H437" i="1" s="1"/>
  <c r="AQF610" i="1"/>
  <c r="H430" i="1" s="1"/>
  <c r="AIP664" i="1"/>
  <c r="AR481" i="1" s="1"/>
  <c r="AJZ664" i="1"/>
  <c r="AR418" i="1" s="1"/>
  <c r="AKR664" i="1"/>
  <c r="AR420" i="1" s="1"/>
  <c r="AMB664" i="1"/>
  <c r="AR472" i="1" s="1"/>
  <c r="ANL664" i="1"/>
  <c r="AR456" i="1" s="1"/>
  <c r="ANU664" i="1"/>
  <c r="AR470" i="1" s="1"/>
  <c r="AQF664" i="1"/>
  <c r="AR441" i="1" s="1"/>
  <c r="AIP646" i="1"/>
  <c r="AF474" i="1" s="1"/>
  <c r="AJZ646" i="1"/>
  <c r="AF469" i="1" s="1"/>
  <c r="ALJ646" i="1"/>
  <c r="AF431" i="1" s="1"/>
  <c r="ANC646" i="1"/>
  <c r="AF452" i="1" s="1"/>
  <c r="AOD646" i="1"/>
  <c r="AF416" i="1" s="1"/>
  <c r="APN646" i="1"/>
  <c r="AF472" i="1" s="1"/>
  <c r="AJZ634" i="1"/>
  <c r="X484" i="1" s="1"/>
  <c r="AIY634" i="1"/>
  <c r="X427" i="1" s="1"/>
  <c r="ALJ634" i="1"/>
  <c r="X436" i="1" s="1"/>
  <c r="AMT634" i="1"/>
  <c r="X483" i="1" s="1"/>
  <c r="AOD634" i="1"/>
  <c r="X475" i="1" s="1"/>
  <c r="APN634" i="1"/>
  <c r="X438" i="1" s="1"/>
  <c r="AHX658" i="1"/>
  <c r="AN430" i="1" s="1"/>
  <c r="AIP658" i="1"/>
  <c r="AN436" i="1" s="1"/>
  <c r="AKR658" i="1"/>
  <c r="AN421" i="1" s="1"/>
  <c r="AMB658" i="1"/>
  <c r="AN411" i="1" s="1"/>
  <c r="ANL658" i="1"/>
  <c r="AN398" i="1" s="1"/>
  <c r="AOV658" i="1"/>
  <c r="AN426" i="1" s="1"/>
  <c r="AQF658" i="1"/>
  <c r="AN449" i="1" s="1"/>
  <c r="AHO652" i="1"/>
  <c r="AJ431" i="1" s="1"/>
  <c r="AIP652" i="1"/>
  <c r="AJ454" i="1" s="1"/>
  <c r="AKR652" i="1"/>
  <c r="AJ406" i="1" s="1"/>
  <c r="AMB652" i="1"/>
  <c r="AJ416" i="1" s="1"/>
  <c r="APN652" i="1"/>
  <c r="AJ469" i="1" s="1"/>
  <c r="ANU652" i="1"/>
  <c r="AJ404" i="1" s="1"/>
  <c r="AOM652" i="1"/>
  <c r="AJ459" i="1" s="1"/>
  <c r="AHO640" i="1"/>
  <c r="AB473" i="1" s="1"/>
  <c r="AJQ640" i="1"/>
  <c r="AB403" i="1" s="1"/>
  <c r="AHX640" i="1"/>
  <c r="AB420" i="1" s="1"/>
  <c r="ALS640" i="1"/>
  <c r="AB452" i="1" s="1"/>
  <c r="ANC640" i="1"/>
  <c r="AB412" i="1" s="1"/>
  <c r="APW640" i="1"/>
  <c r="AB436" i="1" s="1"/>
  <c r="APN640" i="1"/>
  <c r="AB490" i="1" s="1"/>
  <c r="AHO670" i="1"/>
  <c r="AV481" i="1" s="1"/>
  <c r="AIY670" i="1"/>
  <c r="AV428" i="1" s="1"/>
  <c r="AKI670" i="1"/>
  <c r="AV434" i="1" s="1"/>
  <c r="ALS670" i="1"/>
  <c r="AV485" i="1" s="1"/>
  <c r="ANL670" i="1"/>
  <c r="AV448" i="1" s="1"/>
  <c r="AOM670" i="1"/>
  <c r="AV466" i="1" s="1"/>
  <c r="APW670" i="1"/>
  <c r="AV467" i="1" s="1"/>
  <c r="AHO628" i="1"/>
  <c r="T435" i="1" s="1"/>
  <c r="AIG628" i="1"/>
  <c r="T482" i="1" s="1"/>
  <c r="AJQ628" i="1"/>
  <c r="T448" i="1" s="1"/>
  <c r="AMB628" i="1"/>
  <c r="T430" i="1" s="1"/>
  <c r="ANC628" i="1"/>
  <c r="T449" i="1" s="1"/>
  <c r="APE628" i="1"/>
  <c r="T460" i="1" s="1"/>
  <c r="AOM628" i="1"/>
  <c r="T396" i="1" s="1"/>
  <c r="AHO604" i="1"/>
  <c r="D489" i="1" s="1"/>
  <c r="AHN672" i="1"/>
  <c r="P91" i="1" s="1"/>
  <c r="AIF672" i="1"/>
  <c r="P70" i="1" s="1"/>
  <c r="AIG604" i="1"/>
  <c r="D456" i="1" s="1"/>
  <c r="AJQ604" i="1"/>
  <c r="D417" i="1" s="1"/>
  <c r="AJP672" i="1"/>
  <c r="P57" i="1" s="1"/>
  <c r="AMA672" i="1"/>
  <c r="P73" i="1" s="1"/>
  <c r="AMB604" i="1"/>
  <c r="D440" i="1" s="1"/>
  <c r="ANB672" i="1"/>
  <c r="P83" i="1" s="1"/>
  <c r="ANC604" i="1"/>
  <c r="D433" i="1" s="1"/>
  <c r="AQE672" i="1"/>
  <c r="P76" i="1" s="1"/>
  <c r="AQF604" i="1"/>
  <c r="D459" i="1" s="1"/>
  <c r="AOM604" i="1"/>
  <c r="D447" i="1" s="1"/>
  <c r="AOL672" i="1"/>
  <c r="P84" i="1" s="1"/>
  <c r="AIG622" i="1"/>
  <c r="P475" i="1" s="1"/>
  <c r="AJQ622" i="1"/>
  <c r="P462" i="1" s="1"/>
  <c r="ALA622" i="1"/>
  <c r="P486" i="1" s="1"/>
  <c r="AMK622" i="1"/>
  <c r="P422" i="1" s="1"/>
  <c r="ANU622" i="1"/>
  <c r="P457" i="1" s="1"/>
  <c r="APE622" i="1"/>
  <c r="P465" i="1" s="1"/>
  <c r="AIG610" i="1"/>
  <c r="H469" i="1" s="1"/>
  <c r="AKR610" i="1"/>
  <c r="H402" i="1" s="1"/>
  <c r="ALA610" i="1"/>
  <c r="H470" i="1" s="1"/>
  <c r="AMK610" i="1"/>
  <c r="H464" i="1" s="1"/>
  <c r="ANL610" i="1"/>
  <c r="H394" i="1" s="1"/>
  <c r="APE610" i="1"/>
  <c r="H425" i="1" s="1"/>
  <c r="AIY664" i="1"/>
  <c r="AR490" i="1" s="1"/>
  <c r="AKI664" i="1"/>
  <c r="AR477" i="1" s="1"/>
  <c r="ALA664" i="1"/>
  <c r="AR450" i="1" s="1"/>
  <c r="AMK664" i="1"/>
  <c r="AR446" i="1" s="1"/>
  <c r="AOV664" i="1"/>
  <c r="AR452" i="1" s="1"/>
  <c r="AOD664" i="1"/>
  <c r="AR489" i="1" s="1"/>
  <c r="AHO646" i="1"/>
  <c r="AF476" i="1" s="1"/>
  <c r="AIY646" i="1"/>
  <c r="AF473" i="1" s="1"/>
  <c r="AKI646" i="1"/>
  <c r="AF477" i="1" s="1"/>
  <c r="ALS646" i="1"/>
  <c r="AF467" i="1" s="1"/>
  <c r="ANU646" i="1"/>
  <c r="AF454" i="1" s="1"/>
  <c r="AOM646" i="1"/>
  <c r="AF438" i="1" s="1"/>
  <c r="APW646" i="1"/>
  <c r="AF440" i="1" s="1"/>
  <c r="AHO634" i="1"/>
  <c r="X463" i="1" s="1"/>
  <c r="AKI634" i="1"/>
  <c r="X421" i="1" s="1"/>
  <c r="AJH634" i="1"/>
  <c r="X424" i="1" s="1"/>
  <c r="ALS634" i="1"/>
  <c r="X479" i="1" s="1"/>
  <c r="ANL634" i="1"/>
  <c r="X455" i="1" s="1"/>
  <c r="AOM634" i="1"/>
  <c r="X465" i="1" s="1"/>
  <c r="APW634" i="1"/>
  <c r="X457" i="1" s="1"/>
  <c r="AIG658" i="1"/>
  <c r="AN465" i="1" s="1"/>
  <c r="AIY658" i="1"/>
  <c r="AN441" i="1" s="1"/>
  <c r="ALA658" i="1"/>
  <c r="AN481" i="1" s="1"/>
  <c r="AMK658" i="1"/>
  <c r="AN443" i="1" s="1"/>
  <c r="ANU658" i="1"/>
  <c r="AN410" i="1" s="1"/>
  <c r="APE658" i="1"/>
  <c r="AN403" i="1" s="1"/>
  <c r="AKI652" i="1"/>
  <c r="AJ464" i="1" s="1"/>
  <c r="AIY652" i="1"/>
  <c r="AJ485" i="1" s="1"/>
  <c r="ALA652" i="1"/>
  <c r="AJ482" i="1" s="1"/>
  <c r="AMK652" i="1"/>
  <c r="AJ446" i="1" s="1"/>
  <c r="AMT652" i="1"/>
  <c r="AJ484" i="1" s="1"/>
  <c r="APE652" i="1"/>
  <c r="AJ392" i="1" s="1"/>
  <c r="AQF652" i="1"/>
  <c r="AJ424" i="1" s="1"/>
  <c r="AIP640" i="1"/>
  <c r="AB477" i="1" s="1"/>
  <c r="AIG640" i="1"/>
  <c r="AB442" i="1" s="1"/>
  <c r="AMB640" i="1"/>
  <c r="AB463" i="1" s="1"/>
  <c r="ANL640" i="1"/>
  <c r="AB419" i="1" s="1"/>
  <c r="AOD640" i="1"/>
  <c r="AB414" i="1" s="1"/>
  <c r="AQF640" i="1"/>
  <c r="AB396" i="1" s="1"/>
  <c r="AHX670" i="1"/>
  <c r="AV457" i="1" s="1"/>
  <c r="AJH670" i="1"/>
  <c r="AV431" i="1" s="1"/>
  <c r="AKR670" i="1"/>
  <c r="AV437" i="1" s="1"/>
  <c r="AMB670" i="1"/>
  <c r="AV468" i="1" s="1"/>
  <c r="ANC670" i="1"/>
  <c r="AV404" i="1" s="1"/>
  <c r="AOV670" i="1"/>
  <c r="AV405" i="1" s="1"/>
  <c r="AQF670" i="1"/>
  <c r="AV451" i="1" s="1"/>
  <c r="AKI628" i="1"/>
  <c r="T402" i="1" s="1"/>
  <c r="AIP628" i="1"/>
  <c r="T469" i="1" s="1"/>
  <c r="ALA628" i="1"/>
  <c r="T444" i="1" s="1"/>
  <c r="AMK628" i="1"/>
  <c r="T479" i="1" s="1"/>
  <c r="ANL628" i="1"/>
  <c r="T476" i="1" s="1"/>
  <c r="APW628" i="1"/>
  <c r="T440" i="1" s="1"/>
  <c r="AQF628" i="1"/>
  <c r="T447" i="1" s="1"/>
  <c r="AHW672" i="1"/>
  <c r="P17" i="1" s="1"/>
  <c r="AHX604" i="1"/>
  <c r="D446" i="1" s="1"/>
  <c r="AIO672" i="1"/>
  <c r="P39" i="1" s="1"/>
  <c r="AIP604" i="1"/>
  <c r="D452" i="1" s="1"/>
  <c r="ALA604" i="1"/>
  <c r="D482" i="1" s="1"/>
  <c r="AKZ672" i="1"/>
  <c r="P97" i="1" s="1"/>
  <c r="AMJ672" i="1"/>
  <c r="P50" i="1" s="1"/>
  <c r="AMK604" i="1"/>
  <c r="D420" i="1" s="1"/>
  <c r="ANK672" i="1"/>
  <c r="P62" i="1" s="1"/>
  <c r="ANL604" i="1"/>
  <c r="D485" i="1" s="1"/>
  <c r="APE604" i="1"/>
  <c r="D448" i="1" s="1"/>
  <c r="APD672" i="1"/>
  <c r="P21" i="1" s="1"/>
  <c r="AOU672" i="1"/>
  <c r="P44" i="1" s="1"/>
  <c r="AOV604" i="1"/>
  <c r="D464" i="1" s="1"/>
  <c r="AIP622" i="1"/>
  <c r="P469" i="1" s="1"/>
  <c r="AJZ622" i="1"/>
  <c r="P471" i="1" s="1"/>
  <c r="ALJ622" i="1"/>
  <c r="P392" i="1" s="1"/>
  <c r="AMT622" i="1"/>
  <c r="P434" i="1" s="1"/>
  <c r="AOD622" i="1"/>
  <c r="P464" i="1" s="1"/>
  <c r="APN622" i="1"/>
  <c r="P428" i="1" s="1"/>
  <c r="AIP610" i="1"/>
  <c r="H419" i="1" s="1"/>
  <c r="AIY610" i="1"/>
  <c r="H409" i="1" s="1"/>
  <c r="ALJ610" i="1"/>
  <c r="H446" i="1" s="1"/>
  <c r="AMT610" i="1"/>
  <c r="H457" i="1" s="1"/>
  <c r="AOD610" i="1"/>
  <c r="H445" i="1" s="1"/>
  <c r="APN610" i="1"/>
  <c r="H404" i="1" s="1"/>
  <c r="AJH664" i="1"/>
  <c r="AR448" i="1" s="1"/>
  <c r="AHX664" i="1"/>
  <c r="AR391" i="1" s="1"/>
  <c r="ALJ664" i="1"/>
  <c r="AR437" i="1" s="1"/>
  <c r="AMT664" i="1"/>
  <c r="AR478" i="1" s="1"/>
  <c r="APN664" i="1"/>
  <c r="AR483" i="1" s="1"/>
  <c r="AOM664" i="1"/>
  <c r="AR457" i="1" s="1"/>
  <c r="AHX646" i="1"/>
  <c r="AF397" i="1" s="1"/>
  <c r="AJH646" i="1"/>
  <c r="AF482" i="1" s="1"/>
  <c r="AKR646" i="1"/>
  <c r="AF464" i="1" s="1"/>
  <c r="AMB646" i="1"/>
  <c r="AF489" i="1" s="1"/>
  <c r="AMT646" i="1"/>
  <c r="AF423" i="1" s="1"/>
  <c r="AOV646" i="1"/>
  <c r="AF401" i="1" s="1"/>
  <c r="AQF646" i="1"/>
  <c r="AF449" i="1" s="1"/>
  <c r="AHX634" i="1"/>
  <c r="X442" i="1" s="1"/>
  <c r="AKR634" i="1"/>
  <c r="X420" i="1" s="1"/>
  <c r="AJQ634" i="1"/>
  <c r="X403" i="1" s="1"/>
  <c r="AMB634" i="1"/>
  <c r="X443" i="1" s="1"/>
  <c r="ANC634" i="1"/>
  <c r="X414" i="1" s="1"/>
  <c r="AOV634" i="1"/>
  <c r="X395" i="1" s="1"/>
  <c r="AQF634" i="1"/>
  <c r="X416" i="1" s="1"/>
  <c r="AJZ658" i="1"/>
  <c r="AN463" i="1" s="1"/>
  <c r="AJH658" i="1"/>
  <c r="AN420" i="1" s="1"/>
  <c r="ALJ658" i="1"/>
  <c r="AN466" i="1" s="1"/>
  <c r="ANC658" i="1"/>
  <c r="AN429" i="1" s="1"/>
  <c r="AOD658" i="1"/>
  <c r="AN428" i="1" s="1"/>
  <c r="APN658" i="1"/>
  <c r="AN490" i="1" s="1"/>
  <c r="M3282" i="8"/>
  <c r="M3276" i="8"/>
  <c r="M3326" i="8"/>
  <c r="M3249" i="8"/>
  <c r="M3288" i="8"/>
  <c r="M3243" i="8"/>
  <c r="M3315" i="8"/>
  <c r="M3233" i="8"/>
  <c r="M3279" i="8"/>
  <c r="M3244" i="8"/>
  <c r="M3238" i="8"/>
  <c r="M3266" i="8"/>
  <c r="M3325" i="8"/>
  <c r="M3234" i="8"/>
  <c r="M3274" i="8"/>
  <c r="M3271" i="8"/>
  <c r="M3265" i="8"/>
  <c r="M3228" i="8"/>
  <c r="M3284" i="8"/>
  <c r="M3314" i="8"/>
  <c r="M3264" i="8"/>
  <c r="M3312" i="8"/>
  <c r="M3275" i="8"/>
  <c r="M3324" i="8"/>
  <c r="M3318" i="8"/>
  <c r="M3263" i="8"/>
  <c r="M3251" i="8"/>
  <c r="M3307" i="8"/>
  <c r="M3259" i="8"/>
  <c r="M3296" i="8"/>
  <c r="M3258" i="8"/>
  <c r="M3236" i="8"/>
  <c r="M3250" i="8"/>
  <c r="M3260" i="8"/>
  <c r="M3246" i="8"/>
  <c r="M3256" i="8"/>
  <c r="M3232" i="8"/>
  <c r="M3248" i="8"/>
  <c r="M3323" i="8"/>
  <c r="M3309" i="8"/>
  <c r="M3294" i="8"/>
  <c r="M3322" i="8"/>
  <c r="M3272" i="8"/>
  <c r="M3295" i="8"/>
  <c r="M3299" i="8"/>
  <c r="M3230" i="8"/>
  <c r="M3237" i="8"/>
  <c r="M3268" i="8"/>
  <c r="M3262" i="8"/>
  <c r="M3293" i="8"/>
  <c r="M3305" i="8"/>
  <c r="M3320" i="8"/>
  <c r="M3319" i="8"/>
  <c r="M3241" i="8"/>
  <c r="M3227" i="8"/>
  <c r="M3257" i="8"/>
  <c r="M3316" i="8"/>
  <c r="M3255" i="8"/>
  <c r="M3301" i="8"/>
  <c r="M3321" i="8"/>
  <c r="M3239" i="8"/>
  <c r="M3304" i="8"/>
  <c r="M3247" i="8"/>
  <c r="M3252" i="8"/>
  <c r="M3285" i="8"/>
  <c r="M3226" i="8"/>
  <c r="M3308" i="8"/>
  <c r="M3242" i="8"/>
  <c r="M3303" i="8"/>
  <c r="M3290" i="8"/>
  <c r="M3231" i="8"/>
  <c r="M3254" i="8"/>
  <c r="M3286" i="8"/>
  <c r="M3278" i="8"/>
  <c r="M3289" i="8"/>
  <c r="M3302" i="8"/>
  <c r="M3235" i="8"/>
  <c r="M3291" i="8"/>
  <c r="M3229" i="8"/>
  <c r="M3300" i="8"/>
  <c r="M3311" i="8"/>
  <c r="M3317" i="8"/>
  <c r="M3253" i="8"/>
  <c r="M3281" i="8"/>
  <c r="M3240" i="8"/>
  <c r="M3277" i="8"/>
  <c r="M3313" i="8"/>
  <c r="M3273" i="8"/>
  <c r="M3269" i="8"/>
  <c r="M3283" i="8"/>
  <c r="M3310" i="8"/>
  <c r="M3267" i="8"/>
  <c r="M3306" i="8"/>
  <c r="M3280" i="8"/>
  <c r="M3245" i="8"/>
  <c r="M3270" i="8"/>
  <c r="M3297" i="8"/>
  <c r="M3298" i="8"/>
  <c r="M3261" i="8"/>
  <c r="M3292" i="8"/>
  <c r="M3287" i="8"/>
  <c r="T374" i="1" l="1"/>
  <c r="O228" i="1"/>
  <c r="T359" i="1"/>
  <c r="O244" i="1"/>
  <c r="T377" i="1"/>
  <c r="O223" i="1"/>
  <c r="T353" i="1"/>
  <c r="O230" i="1"/>
  <c r="T362" i="1"/>
  <c r="O231" i="1"/>
  <c r="T363" i="1"/>
  <c r="O227" i="1"/>
  <c r="T358" i="1"/>
  <c r="O225" i="1"/>
  <c r="T356" i="1"/>
  <c r="O239" i="1"/>
  <c r="T372" i="1"/>
  <c r="O233" i="1"/>
  <c r="T365" i="1"/>
  <c r="O236" i="1"/>
  <c r="T369" i="1"/>
  <c r="O226" i="1"/>
  <c r="T357" i="1"/>
  <c r="O232" i="1"/>
  <c r="T364" i="1"/>
  <c r="O235" i="1"/>
  <c r="T368" i="1"/>
  <c r="O246" i="1"/>
  <c r="T381" i="1"/>
  <c r="O238" i="1"/>
  <c r="T371" i="1"/>
  <c r="O243" i="1"/>
  <c r="T376" i="1"/>
  <c r="O234" i="1"/>
  <c r="T367" i="1"/>
  <c r="O248" i="1"/>
  <c r="T384" i="1"/>
  <c r="O222" i="1"/>
  <c r="T352" i="1"/>
  <c r="O237" i="1"/>
  <c r="T370" i="1"/>
  <c r="O240" i="1"/>
  <c r="T373" i="1"/>
  <c r="O224" i="1"/>
  <c r="T355" i="1"/>
  <c r="O229" i="1"/>
  <c r="T360" i="1"/>
  <c r="O247" i="1"/>
  <c r="T383" i="1"/>
  <c r="O245" i="1"/>
  <c r="T378" i="1"/>
  <c r="O241" i="1"/>
  <c r="G74" i="1"/>
  <c r="G29" i="1"/>
  <c r="G49" i="1"/>
  <c r="G97" i="1"/>
  <c r="G45" i="1"/>
  <c r="G84" i="1"/>
  <c r="G23" i="1"/>
  <c r="G56" i="1"/>
  <c r="G57" i="1"/>
  <c r="G41" i="1"/>
  <c r="G67" i="1"/>
  <c r="G73" i="1"/>
  <c r="G60" i="1"/>
  <c r="G21" i="1"/>
  <c r="G35" i="1"/>
  <c r="G37" i="1"/>
  <c r="G59" i="1"/>
  <c r="G66" i="1"/>
  <c r="G93" i="1"/>
  <c r="G72" i="1"/>
  <c r="G81" i="1"/>
  <c r="G76" i="1"/>
  <c r="G63" i="1"/>
  <c r="G69" i="1"/>
  <c r="G96" i="1"/>
  <c r="G88" i="1"/>
  <c r="M3158" i="8"/>
  <c r="M3122" i="8"/>
  <c r="M3188" i="8"/>
  <c r="M3115" i="8"/>
  <c r="M3146" i="8"/>
  <c r="M3108" i="8"/>
  <c r="M3177" i="8"/>
  <c r="M3095" i="8"/>
  <c r="M3129" i="8"/>
  <c r="M3104" i="8"/>
  <c r="M3097" i="8"/>
  <c r="M3125" i="8"/>
  <c r="M3174" i="8"/>
  <c r="M3098" i="8"/>
  <c r="M3150" i="8"/>
  <c r="M3154" i="8"/>
  <c r="M3121" i="8"/>
  <c r="M3099" i="8"/>
  <c r="M3161" i="8"/>
  <c r="M3168" i="8"/>
  <c r="M3119" i="8"/>
  <c r="M3180" i="8"/>
  <c r="M3145" i="8"/>
  <c r="M3175" i="8"/>
  <c r="M3179" i="8"/>
  <c r="M3123" i="8"/>
  <c r="M3112" i="8"/>
  <c r="M3191" i="8"/>
  <c r="M3110" i="8"/>
  <c r="M3136" i="8"/>
  <c r="M3131" i="8"/>
  <c r="M3106" i="8"/>
  <c r="M3140" i="8"/>
  <c r="M3128" i="8"/>
  <c r="M3105" i="8"/>
  <c r="M3132" i="8"/>
  <c r="M3116" i="8"/>
  <c r="M3117" i="8"/>
  <c r="M3169" i="8"/>
  <c r="M3165" i="8"/>
  <c r="M3155" i="8"/>
  <c r="M3173" i="8"/>
  <c r="M3130" i="8"/>
  <c r="M3137" i="8"/>
  <c r="M3176" i="8"/>
  <c r="M3094" i="8"/>
  <c r="M3103" i="8"/>
  <c r="M3118" i="8"/>
  <c r="M3114" i="8"/>
  <c r="M3147" i="8"/>
  <c r="M3186" i="8"/>
  <c r="M3171" i="8"/>
  <c r="M3190" i="8"/>
  <c r="M3107" i="8"/>
  <c r="M3100" i="8"/>
  <c r="M3152" i="8"/>
  <c r="M3163" i="8"/>
  <c r="M3133" i="8"/>
  <c r="M3151" i="8"/>
  <c r="M3162" i="8"/>
  <c r="M3102" i="8"/>
  <c r="M3183" i="8"/>
  <c r="M3127" i="8"/>
  <c r="M3138" i="8"/>
  <c r="M3156" i="8"/>
  <c r="M3092" i="8"/>
  <c r="M3187" i="8"/>
  <c r="M3101" i="8"/>
  <c r="M3189" i="8"/>
  <c r="M3126" i="8"/>
  <c r="M3124" i="8"/>
  <c r="M3120" i="8"/>
  <c r="M3160" i="8"/>
  <c r="M3139" i="8"/>
  <c r="M3148" i="8"/>
  <c r="M3182" i="8"/>
  <c r="M3096" i="8"/>
  <c r="M3164" i="8"/>
  <c r="M3093" i="8"/>
  <c r="M3192" i="8"/>
  <c r="M3181" i="8"/>
  <c r="M3170" i="8"/>
  <c r="M3141" i="8"/>
  <c r="M3167" i="8"/>
  <c r="M3111" i="8"/>
  <c r="M3149" i="8"/>
  <c r="M3185" i="8"/>
  <c r="M3109" i="8"/>
  <c r="M3143" i="8"/>
  <c r="M3135" i="8"/>
  <c r="M3157" i="8"/>
  <c r="M3178" i="8"/>
  <c r="M3184" i="8"/>
  <c r="M3159" i="8"/>
  <c r="M3113" i="8"/>
  <c r="M3134" i="8"/>
  <c r="M3144" i="8"/>
  <c r="M3166" i="8"/>
  <c r="M3142" i="8"/>
  <c r="M3153" i="8"/>
  <c r="M3172" i="8"/>
  <c r="H63" i="12" l="1"/>
  <c r="H68" i="12"/>
  <c r="H4" i="12"/>
  <c r="H15" i="12"/>
  <c r="K1901" i="1" l="1"/>
  <c r="V366" i="15"/>
  <c r="V368" i="15"/>
  <c r="V361" i="15"/>
  <c r="V364" i="15"/>
  <c r="V367" i="15"/>
  <c r="V363" i="15"/>
  <c r="V359" i="15"/>
  <c r="V365" i="15"/>
  <c r="V362" i="15"/>
  <c r="V360" i="15"/>
  <c r="G592" i="11" l="1"/>
  <c r="G591" i="11"/>
  <c r="G565" i="11"/>
  <c r="G582" i="11"/>
  <c r="G583" i="11"/>
  <c r="G596" i="11"/>
  <c r="G595" i="11"/>
  <c r="G578" i="11"/>
  <c r="G590" i="11"/>
  <c r="G600" i="11"/>
  <c r="G585" i="11"/>
  <c r="G588" i="11"/>
  <c r="G597" i="11"/>
  <c r="F617" i="11"/>
  <c r="E617" i="11"/>
  <c r="D617" i="11"/>
  <c r="G601" i="11"/>
  <c r="G599" i="11"/>
  <c r="G598" i="11"/>
  <c r="G586" i="11"/>
  <c r="G594" i="11"/>
  <c r="G593" i="11"/>
  <c r="G576" i="11"/>
  <c r="G580" i="11"/>
  <c r="G574" i="11"/>
  <c r="G560" i="11"/>
  <c r="G569" i="11"/>
  <c r="G589" i="11"/>
  <c r="G579" i="11"/>
  <c r="G587" i="11"/>
  <c r="G584" i="11"/>
  <c r="G575" i="11"/>
  <c r="G581" i="11"/>
  <c r="G577" i="11"/>
  <c r="G571" i="11"/>
  <c r="G573" i="11"/>
  <c r="G572" i="11"/>
  <c r="G570" i="11"/>
  <c r="G567" i="11"/>
  <c r="G531" i="11"/>
  <c r="G551" i="11"/>
  <c r="G542" i="11"/>
  <c r="G568" i="11"/>
  <c r="G550" i="11"/>
  <c r="G558" i="11"/>
  <c r="G566" i="11"/>
  <c r="G549" i="11"/>
  <c r="G557" i="11"/>
  <c r="G564" i="11"/>
  <c r="G556" i="11"/>
  <c r="G547" i="11"/>
  <c r="G562" i="11"/>
  <c r="G528" i="11"/>
  <c r="G563" i="11"/>
  <c r="G552" i="11"/>
  <c r="G543" i="11"/>
  <c r="G545" i="11"/>
  <c r="G559" i="11"/>
  <c r="G553" i="11"/>
  <c r="G561" i="11"/>
  <c r="G548" i="11"/>
  <c r="G546" i="11"/>
  <c r="G555" i="11"/>
  <c r="G554" i="11"/>
  <c r="G529" i="11"/>
  <c r="G538" i="11"/>
  <c r="G536" i="11"/>
  <c r="G544" i="11"/>
  <c r="G537" i="11"/>
  <c r="G539" i="11"/>
  <c r="G540" i="11"/>
  <c r="G541" i="11"/>
  <c r="G534" i="11"/>
  <c r="G530" i="11"/>
  <c r="G533" i="11"/>
  <c r="G535" i="11"/>
  <c r="G532" i="11"/>
  <c r="G526" i="11"/>
  <c r="G527" i="11"/>
  <c r="G524" i="11"/>
  <c r="G523" i="11"/>
  <c r="G525" i="11"/>
  <c r="G521" i="11"/>
  <c r="G517" i="11"/>
  <c r="G522" i="11"/>
  <c r="G515" i="11"/>
  <c r="G519" i="11"/>
  <c r="G518" i="11"/>
  <c r="G520" i="11"/>
  <c r="G516" i="11"/>
  <c r="G513" i="11"/>
  <c r="G514" i="11"/>
  <c r="G508" i="11"/>
  <c r="G512" i="11"/>
  <c r="G510" i="11"/>
  <c r="G511" i="11"/>
  <c r="G509" i="11"/>
  <c r="G505" i="11"/>
  <c r="G507" i="11"/>
  <c r="G506" i="11"/>
  <c r="G503" i="11"/>
  <c r="G502" i="11"/>
  <c r="G504" i="11"/>
  <c r="G501" i="11"/>
  <c r="G617" i="11" l="1"/>
  <c r="F87" i="12" l="1"/>
  <c r="E87" i="12"/>
  <c r="D87" i="12"/>
  <c r="H83" i="12"/>
  <c r="H80" i="12"/>
  <c r="H73" i="12"/>
  <c r="H72" i="12"/>
  <c r="H60" i="12"/>
  <c r="H53" i="12"/>
  <c r="H51" i="12"/>
  <c r="H42" i="12"/>
  <c r="H21" i="12"/>
  <c r="H18" i="12"/>
  <c r="H13" i="12"/>
  <c r="H10" i="12"/>
  <c r="H7" i="12"/>
  <c r="H5" i="12"/>
  <c r="H85" i="12"/>
  <c r="H81" i="12"/>
  <c r="H78" i="12"/>
  <c r="H65" i="12"/>
  <c r="H62" i="12"/>
  <c r="H61" i="12"/>
  <c r="H57" i="12"/>
  <c r="H47" i="12"/>
  <c r="H35" i="12"/>
  <c r="H31" i="12"/>
  <c r="H29" i="12"/>
  <c r="H26" i="12"/>
  <c r="H79" i="12"/>
  <c r="H67" i="12"/>
  <c r="H66" i="12"/>
  <c r="H55" i="12"/>
  <c r="H52" i="12"/>
  <c r="H38" i="12"/>
  <c r="H37" i="12"/>
  <c r="H34" i="12"/>
  <c r="H28" i="12"/>
  <c r="H27" i="12"/>
  <c r="H14" i="12"/>
  <c r="H6" i="12"/>
  <c r="H84" i="12"/>
  <c r="H59" i="12"/>
  <c r="H33" i="12"/>
  <c r="H46" i="12"/>
  <c r="H30" i="12"/>
  <c r="H19" i="12"/>
  <c r="H75" i="12"/>
  <c r="H70" i="12"/>
  <c r="H64" i="12"/>
  <c r="H49" i="12"/>
  <c r="H12" i="12"/>
  <c r="H48" i="12"/>
  <c r="H9" i="12"/>
  <c r="H77" i="12"/>
  <c r="H76" i="12"/>
  <c r="H16" i="12"/>
  <c r="H40" i="12"/>
  <c r="H82" i="12"/>
  <c r="H58" i="12"/>
  <c r="H32" i="12"/>
  <c r="H20" i="12"/>
  <c r="H22" i="12"/>
  <c r="H69" i="12"/>
  <c r="H56" i="12"/>
  <c r="H36" i="12"/>
  <c r="H24" i="12"/>
  <c r="H74" i="12"/>
  <c r="H54" i="12"/>
  <c r="H39" i="12"/>
  <c r="M5859" i="8"/>
  <c r="M5858" i="8"/>
  <c r="M5857" i="8"/>
  <c r="M5856" i="8"/>
  <c r="M5855" i="8"/>
  <c r="M5854" i="8"/>
  <c r="M5853" i="8"/>
  <c r="M5852" i="8"/>
  <c r="M5851" i="8"/>
  <c r="M5850" i="8"/>
  <c r="M5849" i="8"/>
  <c r="M5848" i="8"/>
  <c r="M5847" i="8"/>
  <c r="M5846" i="8"/>
  <c r="M5845" i="8"/>
  <c r="M5844" i="8"/>
  <c r="M5843" i="8"/>
  <c r="M5842" i="8"/>
  <c r="M5841" i="8"/>
  <c r="M5840" i="8"/>
  <c r="M5839" i="8"/>
  <c r="M5838" i="8"/>
  <c r="M5837" i="8"/>
  <c r="M5836" i="8"/>
  <c r="M5835" i="8"/>
  <c r="M5834" i="8"/>
  <c r="M5833" i="8"/>
  <c r="M5832" i="8"/>
  <c r="M5831" i="8"/>
  <c r="M5830" i="8"/>
  <c r="M5829" i="8"/>
  <c r="M5828" i="8"/>
  <c r="M5827" i="8"/>
  <c r="M5826" i="8"/>
  <c r="M5825" i="8"/>
  <c r="M5824" i="8"/>
  <c r="M5823" i="8"/>
  <c r="M5822" i="8"/>
  <c r="M5821" i="8"/>
  <c r="M5820" i="8"/>
  <c r="M5819" i="8"/>
  <c r="M5818" i="8"/>
  <c r="M5817" i="8"/>
  <c r="M5816" i="8"/>
  <c r="M5815" i="8"/>
  <c r="M5814" i="8"/>
  <c r="M5813" i="8"/>
  <c r="M5812" i="8"/>
  <c r="M5811" i="8"/>
  <c r="M5810" i="8"/>
  <c r="M5809" i="8"/>
  <c r="M5808" i="8"/>
  <c r="M5807" i="8"/>
  <c r="M5806" i="8"/>
  <c r="M5805" i="8"/>
  <c r="M5804" i="8"/>
  <c r="M5803" i="8"/>
  <c r="M5802" i="8"/>
  <c r="M5801" i="8"/>
  <c r="M5800" i="8"/>
  <c r="M5799" i="8"/>
  <c r="M5798" i="8"/>
  <c r="M5797" i="8"/>
  <c r="M5796" i="8"/>
  <c r="M5795" i="8"/>
  <c r="M5794" i="8"/>
  <c r="M5793" i="8"/>
  <c r="M5792" i="8"/>
  <c r="M5791" i="8"/>
  <c r="M5790" i="8"/>
  <c r="M5789" i="8"/>
  <c r="M5788" i="8"/>
  <c r="M5787" i="8"/>
  <c r="M5786" i="8"/>
  <c r="M5785" i="8"/>
  <c r="M5784" i="8"/>
  <c r="M5783" i="8"/>
  <c r="M5782" i="8"/>
  <c r="M5781" i="8"/>
  <c r="M5780" i="8"/>
  <c r="M5779" i="8"/>
  <c r="M5778" i="8"/>
  <c r="M5777" i="8"/>
  <c r="M5776" i="8"/>
  <c r="M5775" i="8"/>
  <c r="M5774" i="8"/>
  <c r="M5773" i="8"/>
  <c r="M5772" i="8"/>
  <c r="M5725" i="8"/>
  <c r="M5724" i="8"/>
  <c r="M5723" i="8"/>
  <c r="M5722" i="8"/>
  <c r="M5721" i="8"/>
  <c r="M5720" i="8"/>
  <c r="M5719" i="8"/>
  <c r="M5718" i="8"/>
  <c r="M5717" i="8"/>
  <c r="M5716" i="8"/>
  <c r="M5715" i="8"/>
  <c r="M5714" i="8"/>
  <c r="M5713" i="8"/>
  <c r="M5712" i="8"/>
  <c r="M5711" i="8"/>
  <c r="M5710" i="8"/>
  <c r="M5709" i="8"/>
  <c r="M5708" i="8"/>
  <c r="M5707" i="8"/>
  <c r="M5706" i="8"/>
  <c r="M5705" i="8"/>
  <c r="M5704" i="8"/>
  <c r="M5703" i="8"/>
  <c r="M5702" i="8"/>
  <c r="M5701" i="8"/>
  <c r="M5700" i="8"/>
  <c r="M5699" i="8"/>
  <c r="M5698" i="8"/>
  <c r="M5697" i="8"/>
  <c r="M5696" i="8"/>
  <c r="M5695" i="8"/>
  <c r="M5694" i="8"/>
  <c r="M5693" i="8"/>
  <c r="M5692" i="8"/>
  <c r="M5691" i="8"/>
  <c r="M5690" i="8"/>
  <c r="M5689" i="8"/>
  <c r="M5688" i="8"/>
  <c r="M5687" i="8"/>
  <c r="M5686" i="8"/>
  <c r="M5685" i="8"/>
  <c r="M5684" i="8"/>
  <c r="M5683" i="8"/>
  <c r="M5682" i="8"/>
  <c r="M5681" i="8"/>
  <c r="M5680" i="8"/>
  <c r="M5679" i="8"/>
  <c r="M5678" i="8"/>
  <c r="M5677" i="8"/>
  <c r="M5676" i="8"/>
  <c r="M5675" i="8"/>
  <c r="M5674" i="8"/>
  <c r="M5673" i="8"/>
  <c r="M5672" i="8"/>
  <c r="M5671" i="8"/>
  <c r="M5670" i="8"/>
  <c r="M5669" i="8"/>
  <c r="M5668" i="8"/>
  <c r="M5667" i="8"/>
  <c r="M5666" i="8"/>
  <c r="M5665" i="8"/>
  <c r="M5664" i="8"/>
  <c r="M5663" i="8"/>
  <c r="M5662" i="8"/>
  <c r="M5661" i="8"/>
  <c r="M5660" i="8"/>
  <c r="M5659" i="8"/>
  <c r="M5658" i="8"/>
  <c r="M5657" i="8"/>
  <c r="M5656" i="8"/>
  <c r="M5655" i="8"/>
  <c r="M5654" i="8"/>
  <c r="M5653" i="8"/>
  <c r="M5652" i="8"/>
  <c r="M5651" i="8"/>
  <c r="M5650" i="8"/>
  <c r="M5649" i="8"/>
  <c r="M5648" i="8"/>
  <c r="M5647" i="8"/>
  <c r="M5646" i="8"/>
  <c r="M5645" i="8"/>
  <c r="M5644" i="8"/>
  <c r="M5643" i="8"/>
  <c r="M5642" i="8"/>
  <c r="M5641" i="8"/>
  <c r="M5640" i="8"/>
  <c r="M5639" i="8"/>
  <c r="M5638" i="8"/>
  <c r="M5055" i="8"/>
  <c r="M5054" i="8"/>
  <c r="M5053" i="8"/>
  <c r="M5052" i="8"/>
  <c r="M5051" i="8"/>
  <c r="M5050" i="8"/>
  <c r="M5049" i="8"/>
  <c r="M5048" i="8"/>
  <c r="M5047" i="8"/>
  <c r="M5046" i="8"/>
  <c r="M5045" i="8"/>
  <c r="M5044" i="8"/>
  <c r="M5043" i="8"/>
  <c r="M5042" i="8"/>
  <c r="M5041" i="8"/>
  <c r="M5040" i="8"/>
  <c r="M5039" i="8"/>
  <c r="M5038" i="8"/>
  <c r="M5037" i="8"/>
  <c r="M5036" i="8"/>
  <c r="M5035" i="8"/>
  <c r="M5034" i="8"/>
  <c r="M5033" i="8"/>
  <c r="M5032" i="8"/>
  <c r="M5031" i="8"/>
  <c r="M5030" i="8"/>
  <c r="M5029" i="8"/>
  <c r="M5028" i="8"/>
  <c r="M5027" i="8"/>
  <c r="M5026" i="8"/>
  <c r="M5025" i="8"/>
  <c r="M5024" i="8"/>
  <c r="M5023" i="8"/>
  <c r="M5022" i="8"/>
  <c r="M5021" i="8"/>
  <c r="M5020" i="8"/>
  <c r="M5019" i="8"/>
  <c r="M5018" i="8"/>
  <c r="M5017" i="8"/>
  <c r="M5016" i="8"/>
  <c r="M5015" i="8"/>
  <c r="M5014" i="8"/>
  <c r="M5013" i="8"/>
  <c r="M5012" i="8"/>
  <c r="M5011" i="8"/>
  <c r="M5010" i="8"/>
  <c r="M5009" i="8"/>
  <c r="M5008" i="8"/>
  <c r="M5007" i="8"/>
  <c r="M5006" i="8"/>
  <c r="M5005" i="8"/>
  <c r="M5004" i="8"/>
  <c r="M5003" i="8"/>
  <c r="M5002" i="8"/>
  <c r="M5001" i="8"/>
  <c r="M5000" i="8"/>
  <c r="M4999" i="8"/>
  <c r="M4998" i="8"/>
  <c r="M4997" i="8"/>
  <c r="M4996" i="8"/>
  <c r="M4995" i="8"/>
  <c r="M4994" i="8"/>
  <c r="M4993" i="8"/>
  <c r="M4992" i="8"/>
  <c r="M4991" i="8"/>
  <c r="M4990" i="8"/>
  <c r="M4989" i="8"/>
  <c r="M4988" i="8"/>
  <c r="M4987" i="8"/>
  <c r="M4986" i="8"/>
  <c r="M4985" i="8"/>
  <c r="M4984" i="8"/>
  <c r="M4983" i="8"/>
  <c r="M4982" i="8"/>
  <c r="M4981" i="8"/>
  <c r="M4980" i="8"/>
  <c r="M4979" i="8"/>
  <c r="M4978" i="8"/>
  <c r="M4977" i="8"/>
  <c r="M4976" i="8"/>
  <c r="M4975" i="8"/>
  <c r="M4974" i="8"/>
  <c r="M4973" i="8"/>
  <c r="M4972" i="8"/>
  <c r="M4971" i="8"/>
  <c r="M4970" i="8"/>
  <c r="M4969" i="8"/>
  <c r="M4968" i="8"/>
  <c r="B98" i="5" l="1"/>
  <c r="E294" i="1" s="1"/>
  <c r="G294" i="1" s="1"/>
  <c r="B126" i="5"/>
  <c r="E304" i="1" s="1"/>
  <c r="G304" i="1" s="1"/>
  <c r="B83" i="5"/>
  <c r="E292" i="1" s="1"/>
  <c r="G292" i="1" s="1"/>
  <c r="B82" i="5"/>
  <c r="E301" i="1" s="1"/>
  <c r="G301" i="1" s="1"/>
  <c r="B79" i="5"/>
  <c r="E297" i="1" s="1"/>
  <c r="G297" i="1" s="1"/>
  <c r="B121" i="5"/>
  <c r="B57" i="5"/>
  <c r="E291" i="1" s="1"/>
  <c r="G291" i="1" s="1"/>
  <c r="B55" i="5"/>
  <c r="E295" i="1" s="1"/>
  <c r="G295" i="1" s="1"/>
  <c r="B50" i="5"/>
  <c r="E293" i="1" s="1"/>
  <c r="G293" i="1" s="1"/>
  <c r="B30" i="5"/>
  <c r="E290" i="1" s="1"/>
  <c r="G290" i="1" s="1"/>
  <c r="B23" i="5"/>
  <c r="E296" i="1" s="1"/>
  <c r="G296" i="1" s="1"/>
  <c r="B18" i="5"/>
  <c r="E299" i="1" s="1"/>
  <c r="G299" i="1" s="1"/>
  <c r="B14" i="5"/>
  <c r="E289" i="1" s="1"/>
  <c r="G289" i="1" s="1"/>
  <c r="E303" i="1" l="1"/>
  <c r="G303" i="1" s="1"/>
  <c r="G327" i="1"/>
  <c r="B78" i="5"/>
  <c r="E224" i="1" s="1"/>
  <c r="G224" i="1" s="1"/>
  <c r="B130" i="5"/>
  <c r="E284" i="1" s="1"/>
  <c r="G284" i="1" s="1"/>
  <c r="B97" i="5"/>
  <c r="E236" i="1" s="1"/>
  <c r="G236" i="1" s="1"/>
  <c r="B101" i="5"/>
  <c r="E260" i="1" s="1"/>
  <c r="G260" i="1" s="1"/>
  <c r="B105" i="5"/>
  <c r="E264" i="1" s="1"/>
  <c r="G264" i="1" s="1"/>
  <c r="B51" i="5"/>
  <c r="E259" i="1" s="1"/>
  <c r="G259" i="1" s="1"/>
  <c r="B64" i="5"/>
  <c r="E227" i="1" s="1"/>
  <c r="G227" i="1" s="1"/>
  <c r="B65" i="5"/>
  <c r="B71" i="5"/>
  <c r="E223" i="1" s="1"/>
  <c r="G223" i="1" s="1"/>
  <c r="B108" i="5"/>
  <c r="E287" i="1" s="1"/>
  <c r="G287" i="1" s="1"/>
  <c r="B17" i="5"/>
  <c r="E262" i="1" s="1"/>
  <c r="G262" i="1" s="1"/>
  <c r="B11" i="5"/>
  <c r="E229" i="1" s="1"/>
  <c r="G229" i="1" s="1"/>
  <c r="B13" i="5"/>
  <c r="E279" i="1" s="1"/>
  <c r="G279" i="1" s="1"/>
  <c r="B58" i="5"/>
  <c r="E276" i="1" s="1"/>
  <c r="G276" i="1" s="1"/>
  <c r="B59" i="5"/>
  <c r="E244" i="1" s="1"/>
  <c r="G244" i="1" s="1"/>
  <c r="B90" i="5"/>
  <c r="E258" i="1" s="1"/>
  <c r="G258" i="1" s="1"/>
  <c r="E282" i="1"/>
  <c r="B33" i="5"/>
  <c r="E281" i="1" s="1"/>
  <c r="G281" i="1" s="1"/>
  <c r="B35" i="5"/>
  <c r="E231" i="1" s="1"/>
  <c r="G231" i="1" s="1"/>
  <c r="B36" i="5"/>
  <c r="E267" i="1" s="1"/>
  <c r="G267" i="1" s="1"/>
  <c r="B37" i="5"/>
  <c r="E256" i="1" s="1"/>
  <c r="G256" i="1" s="1"/>
  <c r="B40" i="5"/>
  <c r="E285" i="1" s="1"/>
  <c r="G285" i="1" s="1"/>
  <c r="B41" i="5"/>
  <c r="E237" i="1" s="1"/>
  <c r="G237" i="1" s="1"/>
  <c r="B42" i="5"/>
  <c r="E254" i="1" s="1"/>
  <c r="G254" i="1" s="1"/>
  <c r="B116" i="5"/>
  <c r="E339" i="1" s="1"/>
  <c r="G339" i="1" s="1"/>
  <c r="B49" i="5"/>
  <c r="E225" i="1" s="1"/>
  <c r="G225" i="1" s="1"/>
  <c r="B125" i="5"/>
  <c r="E333" i="1" s="1"/>
  <c r="G333" i="1" s="1"/>
  <c r="B85" i="5"/>
  <c r="E242" i="1" s="1"/>
  <c r="G242" i="1" s="1"/>
  <c r="B9" i="5"/>
  <c r="E288" i="1" s="1"/>
  <c r="G288" i="1" s="1"/>
  <c r="B27" i="5"/>
  <c r="E272" i="1" s="1"/>
  <c r="G272" i="1" s="1"/>
  <c r="B31" i="5"/>
  <c r="E257" i="1" s="1"/>
  <c r="G257" i="1" s="1"/>
  <c r="B123" i="5"/>
  <c r="E310" i="1" s="1"/>
  <c r="G310" i="1" s="1"/>
  <c r="B38" i="5"/>
  <c r="E250" i="1" s="1"/>
  <c r="G250" i="1" s="1"/>
  <c r="B10" i="5"/>
  <c r="E253" i="1" s="1"/>
  <c r="G253" i="1" s="1"/>
  <c r="B16" i="5"/>
  <c r="E246" i="1" s="1"/>
  <c r="G246" i="1" s="1"/>
  <c r="B20" i="5"/>
  <c r="E266" i="1" s="1"/>
  <c r="G266" i="1" s="1"/>
  <c r="B43" i="5"/>
  <c r="E247" i="1" s="1"/>
  <c r="G247" i="1" s="1"/>
  <c r="B47" i="5"/>
  <c r="E278" i="1" s="1"/>
  <c r="G278" i="1" s="1"/>
  <c r="B52" i="5"/>
  <c r="E222" i="1" s="1"/>
  <c r="G222" i="1" s="1"/>
  <c r="B53" i="5"/>
  <c r="E243" i="1" s="1"/>
  <c r="G243" i="1" s="1"/>
  <c r="B117" i="5"/>
  <c r="E302" i="1" s="1"/>
  <c r="G302" i="1" s="1"/>
  <c r="B118" i="5"/>
  <c r="E346" i="1" s="1"/>
  <c r="G346" i="1" s="1"/>
  <c r="B66" i="5"/>
  <c r="B70" i="5"/>
  <c r="B75" i="5"/>
  <c r="E251" i="1" s="1"/>
  <c r="G251" i="1" s="1"/>
  <c r="B124" i="5"/>
  <c r="E344" i="1" s="1"/>
  <c r="G344" i="1" s="1"/>
  <c r="B92" i="5"/>
  <c r="E275" i="1" s="1"/>
  <c r="G275" i="1" s="1"/>
  <c r="B128" i="5"/>
  <c r="E335" i="1" s="1"/>
  <c r="G335" i="1" s="1"/>
  <c r="B103" i="5"/>
  <c r="E241" i="1" s="1"/>
  <c r="G241" i="1" s="1"/>
  <c r="B114" i="5"/>
  <c r="E345" i="1" s="1"/>
  <c r="G345" i="1" s="1"/>
  <c r="B109" i="5"/>
  <c r="E334" i="1" s="1"/>
  <c r="G334" i="1" s="1"/>
  <c r="B110" i="5"/>
  <c r="E338" i="1" s="1"/>
  <c r="G338" i="1" s="1"/>
  <c r="B19" i="5"/>
  <c r="E277" i="1" s="1"/>
  <c r="G277" i="1" s="1"/>
  <c r="B111" i="5"/>
  <c r="E298" i="1" s="1"/>
  <c r="G298" i="1" s="1"/>
  <c r="B22" i="5"/>
  <c r="E252" i="1" s="1"/>
  <c r="G252" i="1" s="1"/>
  <c r="B112" i="5"/>
  <c r="E305" i="1" s="1"/>
  <c r="G305" i="1" s="1"/>
  <c r="B26" i="5"/>
  <c r="E249" i="1" s="1"/>
  <c r="G249" i="1" s="1"/>
  <c r="B62" i="5"/>
  <c r="E270" i="1" s="1"/>
  <c r="G270" i="1" s="1"/>
  <c r="B63" i="5"/>
  <c r="E255" i="1" s="1"/>
  <c r="G255" i="1" s="1"/>
  <c r="B120" i="5"/>
  <c r="B69" i="5"/>
  <c r="B74" i="5"/>
  <c r="E239" i="1" s="1"/>
  <c r="G239" i="1" s="1"/>
  <c r="B81" i="5"/>
  <c r="E240" i="1" s="1"/>
  <c r="G240" i="1" s="1"/>
  <c r="B87" i="5"/>
  <c r="E274" i="1" s="1"/>
  <c r="G274" i="1" s="1"/>
  <c r="B89" i="5"/>
  <c r="E228" i="1" s="1"/>
  <c r="G228" i="1" s="1"/>
  <c r="B127" i="5"/>
  <c r="E343" i="1" s="1"/>
  <c r="G343" i="1" s="1"/>
  <c r="B129" i="5"/>
  <c r="E280" i="1" s="1"/>
  <c r="G280" i="1" s="1"/>
  <c r="B131" i="5"/>
  <c r="E341" i="1" s="1"/>
  <c r="G341" i="1" s="1"/>
  <c r="B76" i="5"/>
  <c r="E248" i="1" s="1"/>
  <c r="G248" i="1" s="1"/>
  <c r="B8" i="5"/>
  <c r="E268" i="1" s="1"/>
  <c r="G268" i="1" s="1"/>
  <c r="B107" i="5"/>
  <c r="E286" i="1" s="1"/>
  <c r="G286" i="1" s="1"/>
  <c r="B28" i="5"/>
  <c r="E232" i="1" s="1"/>
  <c r="G232" i="1" s="1"/>
  <c r="B32" i="5"/>
  <c r="E283" i="1" s="1"/>
  <c r="G283" i="1" s="1"/>
  <c r="B113" i="5"/>
  <c r="E330" i="1" s="1"/>
  <c r="G330" i="1" s="1"/>
  <c r="B115" i="5"/>
  <c r="E300" i="1" s="1"/>
  <c r="G300" i="1" s="1"/>
  <c r="B119" i="5"/>
  <c r="B122" i="5"/>
  <c r="B68" i="5"/>
  <c r="B73" i="5"/>
  <c r="E261" i="1" s="1"/>
  <c r="G261" i="1" s="1"/>
  <c r="B80" i="5"/>
  <c r="E234" i="1" s="1"/>
  <c r="G234" i="1" s="1"/>
  <c r="B93" i="5"/>
  <c r="E273" i="1" s="1"/>
  <c r="G273" i="1" s="1"/>
  <c r="B94" i="5"/>
  <c r="E230" i="1" s="1"/>
  <c r="G230" i="1" s="1"/>
  <c r="B95" i="5"/>
  <c r="E233" i="1" s="1"/>
  <c r="G233" i="1" s="1"/>
  <c r="B96" i="5"/>
  <c r="E235" i="1" s="1"/>
  <c r="G235" i="1" s="1"/>
  <c r="B102" i="5"/>
  <c r="E226" i="1" s="1"/>
  <c r="G226" i="1" s="1"/>
  <c r="E340" i="1" l="1"/>
  <c r="G340" i="1" s="1"/>
  <c r="G314" i="1"/>
  <c r="E265" i="1"/>
  <c r="G265" i="1" s="1"/>
  <c r="G309" i="1"/>
  <c r="E238" i="1"/>
  <c r="G238" i="1" s="1"/>
  <c r="G325" i="1"/>
  <c r="E271" i="1"/>
  <c r="G271" i="1" s="1"/>
  <c r="G318" i="1"/>
  <c r="E342" i="1"/>
  <c r="G342" i="1" s="1"/>
  <c r="G329" i="1"/>
  <c r="E245" i="1"/>
  <c r="G245" i="1" s="1"/>
  <c r="G319" i="1"/>
  <c r="E263" i="1"/>
  <c r="G263" i="1" s="1"/>
  <c r="G312" i="1"/>
  <c r="E269" i="1"/>
  <c r="G269" i="1" s="1"/>
  <c r="G337" i="1"/>
  <c r="I219" i="1"/>
  <c r="J1901" i="1" l="1"/>
  <c r="I1901" i="1"/>
  <c r="H1901" i="1"/>
  <c r="G1901" i="1"/>
  <c r="H219" i="1"/>
  <c r="N372" i="1" l="1"/>
  <c r="F372" i="1"/>
  <c r="B372" i="1"/>
  <c r="V539" i="15" l="1"/>
  <c r="V544" i="15"/>
  <c r="V543" i="15"/>
  <c r="V546" i="15"/>
  <c r="V547" i="15"/>
  <c r="V548" i="15"/>
  <c r="V541" i="15"/>
  <c r="V545" i="15"/>
  <c r="V540" i="15"/>
  <c r="V485" i="15"/>
  <c r="V487" i="15"/>
  <c r="V486" i="15"/>
  <c r="V488" i="15"/>
  <c r="V484" i="15"/>
  <c r="V481" i="15"/>
  <c r="V479" i="15"/>
  <c r="V483" i="15"/>
  <c r="V482" i="15"/>
  <c r="V480" i="15"/>
  <c r="V423" i="15"/>
  <c r="V421" i="15"/>
  <c r="V427" i="15"/>
  <c r="V426" i="15"/>
  <c r="V425" i="15"/>
  <c r="V419" i="15"/>
  <c r="V428" i="15"/>
  <c r="V422" i="15"/>
  <c r="V424" i="15"/>
  <c r="V420" i="15"/>
  <c r="V301" i="15"/>
  <c r="V306" i="15"/>
  <c r="V304" i="15"/>
  <c r="V303" i="15"/>
  <c r="V302" i="15"/>
  <c r="V308" i="15"/>
  <c r="V307" i="15"/>
  <c r="V300" i="15"/>
  <c r="V299" i="15"/>
  <c r="V305" i="15"/>
  <c r="V240" i="15"/>
  <c r="V241" i="15"/>
  <c r="V248" i="15"/>
  <c r="V242" i="15"/>
  <c r="V245" i="15"/>
  <c r="V244" i="15"/>
  <c r="V246" i="15"/>
  <c r="V243" i="15"/>
  <c r="V239" i="15"/>
  <c r="V183" i="15"/>
  <c r="V180" i="15"/>
  <c r="V179" i="15"/>
  <c r="V181" i="15"/>
  <c r="V187" i="15"/>
  <c r="V186" i="15"/>
  <c r="V184" i="15"/>
  <c r="V185" i="15"/>
  <c r="V182" i="15"/>
  <c r="V188" i="15"/>
  <c r="V123" i="15"/>
  <c r="V126" i="15"/>
  <c r="V119" i="15"/>
  <c r="V124" i="15"/>
  <c r="V120" i="15"/>
  <c r="V128" i="15"/>
  <c r="V127" i="15"/>
  <c r="V122" i="15"/>
  <c r="V121" i="15"/>
  <c r="V125" i="15"/>
  <c r="W670" i="15" l="1"/>
  <c r="W250" i="15"/>
  <c r="W190" i="15"/>
  <c r="W430" i="15"/>
  <c r="W370" i="15"/>
  <c r="W310" i="15"/>
  <c r="W130" i="15"/>
  <c r="W550" i="15" l="1"/>
  <c r="W610" i="15"/>
  <c r="W490" i="15"/>
  <c r="D104" i="4"/>
  <c r="X508" i="1" s="1"/>
  <c r="D102" i="4"/>
  <c r="X585" i="1" s="1"/>
  <c r="D101" i="4"/>
  <c r="X555" i="1" s="1"/>
  <c r="D100" i="4"/>
  <c r="X524" i="1" s="1"/>
  <c r="D97" i="4"/>
  <c r="X536" i="1" s="1"/>
  <c r="D96" i="4"/>
  <c r="X532" i="1" s="1"/>
  <c r="D95" i="4"/>
  <c r="X547" i="1" s="1"/>
  <c r="D94" i="4"/>
  <c r="X565" i="1" s="1"/>
  <c r="D93" i="4"/>
  <c r="X546" i="1" s="1"/>
  <c r="D92" i="4"/>
  <c r="X564" i="1" s="1"/>
  <c r="D91" i="4"/>
  <c r="X572" i="1" s="1"/>
  <c r="D89" i="4"/>
  <c r="X542" i="1" s="1"/>
  <c r="D88" i="4"/>
  <c r="X559" i="1" s="1"/>
  <c r="D86" i="4"/>
  <c r="X545" i="1" s="1"/>
  <c r="D84" i="4"/>
  <c r="X575" i="1" s="1"/>
  <c r="D82" i="4"/>
  <c r="X576" i="1" s="1"/>
  <c r="D81" i="4"/>
  <c r="X591" i="1" s="1"/>
  <c r="D80" i="4"/>
  <c r="X528" i="1" s="1"/>
  <c r="D79" i="4"/>
  <c r="X579" i="1" s="1"/>
  <c r="D78" i="4"/>
  <c r="X578" i="1" s="1"/>
  <c r="D77" i="4"/>
  <c r="X587" i="1" s="1"/>
  <c r="D75" i="4"/>
  <c r="X563" i="1" s="1"/>
  <c r="D74" i="4"/>
  <c r="X517" i="1" s="1"/>
  <c r="D73" i="4"/>
  <c r="X519" i="1" s="1"/>
  <c r="D72" i="4"/>
  <c r="X583" i="1" s="1"/>
  <c r="D70" i="4"/>
  <c r="X574" i="1" s="1"/>
  <c r="D69" i="4"/>
  <c r="X554" i="1" s="1"/>
  <c r="D68" i="4"/>
  <c r="X562" i="1" s="1"/>
  <c r="D67" i="4"/>
  <c r="X538" i="1" s="1"/>
  <c r="D65" i="4"/>
  <c r="X502" i="1" s="1"/>
  <c r="D64" i="4"/>
  <c r="X520" i="1" s="1"/>
  <c r="D63" i="4"/>
  <c r="X515" i="1" s="1"/>
  <c r="D62" i="4"/>
  <c r="X518" i="1" s="1"/>
  <c r="D61" i="4"/>
  <c r="X588" i="1" s="1"/>
  <c r="D58" i="4"/>
  <c r="X527" i="1" s="1"/>
  <c r="D57" i="4"/>
  <c r="X582" i="1" s="1"/>
  <c r="D56" i="4"/>
  <c r="X539" i="1" s="1"/>
  <c r="D54" i="4"/>
  <c r="X577" i="1" s="1"/>
  <c r="D52" i="4"/>
  <c r="X589" i="1" s="1"/>
  <c r="D51" i="4"/>
  <c r="X569" i="1" s="1"/>
  <c r="D50" i="4"/>
  <c r="X498" i="1" s="1"/>
  <c r="D49" i="4"/>
  <c r="X556" i="1" s="1"/>
  <c r="D48" i="4"/>
  <c r="X506" i="1" s="1"/>
  <c r="D46" i="4"/>
  <c r="X580" i="1" s="1"/>
  <c r="D42" i="4"/>
  <c r="X510" i="1" s="1"/>
  <c r="D41" i="4"/>
  <c r="X499" i="1" s="1"/>
  <c r="D40" i="4"/>
  <c r="X521" i="1" s="1"/>
  <c r="D39" i="4"/>
  <c r="X592" i="1" s="1"/>
  <c r="D37" i="4"/>
  <c r="X548" i="1" s="1"/>
  <c r="D36" i="4"/>
  <c r="X529" i="1" s="1"/>
  <c r="D35" i="4"/>
  <c r="X531" i="1" s="1"/>
  <c r="D34" i="4"/>
  <c r="X533" i="1" s="1"/>
  <c r="D32" i="4"/>
  <c r="X543" i="1" s="1"/>
  <c r="D31" i="4"/>
  <c r="X550" i="1" s="1"/>
  <c r="D30" i="4"/>
  <c r="X544" i="1" s="1"/>
  <c r="D29" i="4"/>
  <c r="X505" i="1" s="1"/>
  <c r="D27" i="4"/>
  <c r="X530" i="1" s="1"/>
  <c r="D26" i="4"/>
  <c r="X516" i="1" s="1"/>
  <c r="D25" i="4"/>
  <c r="X535" i="1" s="1"/>
  <c r="D22" i="4"/>
  <c r="X552" i="1" s="1"/>
  <c r="D21" i="4"/>
  <c r="X512" i="1" s="1"/>
  <c r="D19" i="4"/>
  <c r="X514" i="1" s="1"/>
  <c r="D18" i="4"/>
  <c r="X593" i="1" s="1"/>
  <c r="D17" i="4"/>
  <c r="X584" i="1" s="1"/>
  <c r="D16" i="4"/>
  <c r="X507" i="1" s="1"/>
  <c r="D15" i="4"/>
  <c r="X511" i="1" s="1"/>
  <c r="D13" i="4"/>
  <c r="X522" i="1" s="1"/>
  <c r="D12" i="4"/>
  <c r="X570" i="1" s="1"/>
  <c r="D10" i="4"/>
  <c r="X541" i="1" s="1"/>
  <c r="D9" i="4"/>
  <c r="X558" i="1" s="1"/>
  <c r="D8" i="4"/>
  <c r="X590" i="1" s="1"/>
  <c r="D7" i="4"/>
  <c r="X525" i="1" s="1"/>
  <c r="D82" i="6"/>
  <c r="P175" i="1" s="1"/>
  <c r="D81" i="6"/>
  <c r="P187" i="1" s="1"/>
  <c r="D80" i="6"/>
  <c r="P192" i="1" s="1"/>
  <c r="D79" i="6"/>
  <c r="P214" i="1" s="1"/>
  <c r="D78" i="6"/>
  <c r="P170" i="1" s="1"/>
  <c r="D77" i="6"/>
  <c r="P149" i="1" s="1"/>
  <c r="D76" i="6"/>
  <c r="P206" i="1" s="1"/>
  <c r="D75" i="6"/>
  <c r="P190" i="1" s="1"/>
  <c r="ZM665" i="1" l="1"/>
  <c r="OB601" i="1"/>
  <c r="OB653" i="1"/>
  <c r="OB663" i="1"/>
  <c r="OB642" i="1"/>
  <c r="HD643" i="1"/>
  <c r="ZM657" i="1"/>
  <c r="OB660" i="1"/>
  <c r="ZM662" i="1"/>
  <c r="OB659" i="1"/>
  <c r="OB641" i="1"/>
  <c r="OB617" i="1"/>
  <c r="OB602" i="1"/>
  <c r="OB654" i="1"/>
  <c r="OB661" i="1"/>
  <c r="HD642" i="1"/>
  <c r="OB635" i="1"/>
  <c r="ZM633" i="1"/>
  <c r="ZM623" i="1"/>
  <c r="OB636" i="1"/>
  <c r="OB643" i="1"/>
  <c r="OB647" i="1"/>
  <c r="OB665" i="1"/>
  <c r="ZM630" i="1"/>
  <c r="SF606" i="1"/>
  <c r="OB625" i="1"/>
  <c r="OB612" i="1"/>
  <c r="ZM626" i="1"/>
  <c r="ZM629" i="1"/>
  <c r="ZM602" i="1"/>
  <c r="OB618" i="1"/>
  <c r="OB633" i="1"/>
  <c r="OB648" i="1"/>
  <c r="OB649" i="1"/>
  <c r="OB668" i="1"/>
  <c r="OB650" i="1"/>
  <c r="OB656" i="1"/>
  <c r="ZM653" i="1"/>
  <c r="OB629" i="1"/>
  <c r="HD651" i="1"/>
  <c r="OB644" i="1"/>
  <c r="OB623" i="1"/>
  <c r="OB605" i="1"/>
  <c r="HD623" i="1"/>
  <c r="ZM647" i="1"/>
  <c r="OB655" i="1"/>
  <c r="OB639" i="1"/>
  <c r="HD626" i="1"/>
  <c r="OB624" i="1"/>
  <c r="ZM660" i="1"/>
  <c r="OB613" i="1"/>
  <c r="HD647" i="1"/>
  <c r="HD654" i="1"/>
  <c r="OB637" i="1"/>
  <c r="ZM611" i="1"/>
  <c r="ZM654" i="1"/>
  <c r="ZM624" i="1"/>
  <c r="HD613" i="1"/>
  <c r="ZM642" i="1"/>
  <c r="OB638" i="1"/>
  <c r="OB630" i="1"/>
  <c r="OB666" i="1"/>
  <c r="HD653" i="1"/>
  <c r="OB614" i="1"/>
  <c r="HD655" i="1"/>
  <c r="OB626" i="1"/>
  <c r="HD636" i="1"/>
  <c r="OB606" i="1"/>
  <c r="OB620" i="1"/>
  <c r="OB619" i="1"/>
  <c r="OB611" i="1"/>
  <c r="HD662" i="1"/>
  <c r="ZM666" i="1"/>
  <c r="OB609" i="1"/>
  <c r="OB607" i="1"/>
  <c r="N663" i="1"/>
  <c r="N661" i="1"/>
  <c r="HD630" i="1"/>
  <c r="OB667" i="1"/>
  <c r="ZM656" i="1"/>
  <c r="ZM644" i="1"/>
  <c r="OB621" i="1"/>
  <c r="ZM661" i="1"/>
  <c r="OB600" i="1"/>
  <c r="ZM621" i="1"/>
  <c r="ZM668" i="1"/>
  <c r="ZM650" i="1"/>
  <c r="ZM603" i="1"/>
  <c r="ZM612" i="1"/>
  <c r="HD632" i="1"/>
  <c r="HD661" i="1"/>
  <c r="HD641" i="1"/>
  <c r="OB632" i="1"/>
  <c r="HD608" i="1"/>
  <c r="HD666" i="1"/>
  <c r="OB631" i="1"/>
  <c r="HD657" i="1"/>
  <c r="ZM615" i="1"/>
  <c r="ZM638" i="1"/>
  <c r="HD614" i="1"/>
  <c r="OB627" i="1"/>
  <c r="ZM607" i="1"/>
  <c r="OB615" i="1"/>
  <c r="HD667" i="1"/>
  <c r="ZM645" i="1"/>
  <c r="OB603" i="1"/>
  <c r="HD663" i="1"/>
  <c r="HD668" i="1"/>
  <c r="ZM620" i="1"/>
  <c r="HD620" i="1"/>
  <c r="SF605" i="1"/>
  <c r="OB645" i="1"/>
  <c r="OB657" i="1"/>
  <c r="ZM639" i="1"/>
  <c r="HD612" i="1"/>
  <c r="OB669" i="1"/>
  <c r="OB651" i="1"/>
  <c r="ZM669" i="1"/>
  <c r="OB662" i="1"/>
  <c r="AER656" i="1"/>
  <c r="ZM667" i="1"/>
  <c r="ZM659" i="1"/>
  <c r="ZM655" i="1"/>
  <c r="ZM651" i="1"/>
  <c r="ZM649" i="1"/>
  <c r="ZM648" i="1"/>
  <c r="ZM643" i="1"/>
  <c r="ZM641" i="1"/>
  <c r="ZM637" i="1"/>
  <c r="ZM636" i="1"/>
  <c r="ZM635" i="1"/>
  <c r="ZM632" i="1"/>
  <c r="ZM631" i="1"/>
  <c r="ZM627" i="1"/>
  <c r="ZM625" i="1"/>
  <c r="ZM619" i="1"/>
  <c r="ZM617" i="1"/>
  <c r="ZM609" i="1"/>
  <c r="ZM606" i="1"/>
  <c r="ZM605" i="1"/>
  <c r="ZM601" i="1"/>
  <c r="ZM599" i="1"/>
  <c r="ZD669" i="1"/>
  <c r="ZD668" i="1"/>
  <c r="ZD667" i="1"/>
  <c r="ZD666" i="1"/>
  <c r="ZD665" i="1"/>
  <c r="ZD663" i="1"/>
  <c r="ZD662" i="1"/>
  <c r="ZD661" i="1"/>
  <c r="ZD660" i="1"/>
  <c r="ZD659" i="1"/>
  <c r="ZD657" i="1"/>
  <c r="ZD656" i="1"/>
  <c r="ZD655" i="1"/>
  <c r="ZD654" i="1"/>
  <c r="ZD653" i="1"/>
  <c r="ZD651" i="1"/>
  <c r="ZD650" i="1"/>
  <c r="ZD649" i="1"/>
  <c r="ZD648" i="1"/>
  <c r="ZD647" i="1"/>
  <c r="ZD645" i="1"/>
  <c r="ZD644" i="1"/>
  <c r="ZD643" i="1"/>
  <c r="ZD642" i="1"/>
  <c r="ZD641" i="1"/>
  <c r="ZD639" i="1"/>
  <c r="ZD638" i="1"/>
  <c r="ZD637" i="1"/>
  <c r="ZD636" i="1"/>
  <c r="ZD635" i="1"/>
  <c r="ZD633" i="1"/>
  <c r="ZD632" i="1"/>
  <c r="ZD631" i="1"/>
  <c r="ZD630" i="1"/>
  <c r="ZD629" i="1"/>
  <c r="ZD627" i="1"/>
  <c r="ZD626" i="1"/>
  <c r="ZD625" i="1"/>
  <c r="ZD624" i="1"/>
  <c r="ZD623" i="1"/>
  <c r="ZD621" i="1"/>
  <c r="ZD620" i="1"/>
  <c r="ZD619" i="1"/>
  <c r="ZD618" i="1"/>
  <c r="ZD617" i="1"/>
  <c r="ZD615" i="1"/>
  <c r="ZD614" i="1"/>
  <c r="ZD613" i="1"/>
  <c r="ZD612" i="1"/>
  <c r="ZD611" i="1"/>
  <c r="ZD609" i="1"/>
  <c r="ZD608" i="1"/>
  <c r="ZD607" i="1"/>
  <c r="ZD606" i="1"/>
  <c r="ZD605" i="1"/>
  <c r="ZD603" i="1"/>
  <c r="ZD602" i="1"/>
  <c r="ZD601" i="1"/>
  <c r="ZD600" i="1"/>
  <c r="ZD599" i="1"/>
  <c r="YU669" i="1"/>
  <c r="YU668" i="1"/>
  <c r="YU667" i="1"/>
  <c r="YU666" i="1"/>
  <c r="YU665" i="1"/>
  <c r="YU663" i="1"/>
  <c r="YU662" i="1"/>
  <c r="YU661" i="1"/>
  <c r="YU660" i="1"/>
  <c r="YU659" i="1"/>
  <c r="YU657" i="1"/>
  <c r="YU656" i="1"/>
  <c r="YU655" i="1"/>
  <c r="YU654" i="1"/>
  <c r="YU653" i="1"/>
  <c r="YU651" i="1"/>
  <c r="YU650" i="1"/>
  <c r="YU649" i="1"/>
  <c r="YU648" i="1"/>
  <c r="YU647" i="1"/>
  <c r="YU645" i="1"/>
  <c r="YU644" i="1"/>
  <c r="YU643" i="1"/>
  <c r="YU642" i="1"/>
  <c r="YU641" i="1"/>
  <c r="YU639" i="1"/>
  <c r="YU638" i="1"/>
  <c r="YU637" i="1"/>
  <c r="YU636" i="1"/>
  <c r="YU635" i="1"/>
  <c r="YU633" i="1"/>
  <c r="YU632" i="1"/>
  <c r="YU631" i="1"/>
  <c r="YU630" i="1"/>
  <c r="YU629" i="1"/>
  <c r="YU627" i="1"/>
  <c r="YU626" i="1"/>
  <c r="YU625" i="1"/>
  <c r="YU624" i="1"/>
  <c r="YU623" i="1"/>
  <c r="YU621" i="1"/>
  <c r="YU620" i="1"/>
  <c r="YU619" i="1"/>
  <c r="YU618" i="1"/>
  <c r="YU617" i="1"/>
  <c r="YU615" i="1"/>
  <c r="YU614" i="1"/>
  <c r="YU613" i="1"/>
  <c r="YU612" i="1"/>
  <c r="YU611" i="1"/>
  <c r="YU609" i="1"/>
  <c r="YU608" i="1"/>
  <c r="YU607" i="1"/>
  <c r="YU606" i="1"/>
  <c r="YU605" i="1"/>
  <c r="YU603" i="1"/>
  <c r="YU602" i="1"/>
  <c r="YU601" i="1"/>
  <c r="YU600" i="1"/>
  <c r="YU599" i="1"/>
  <c r="XK669" i="1"/>
  <c r="XK668" i="1"/>
  <c r="XK667" i="1"/>
  <c r="XK666" i="1"/>
  <c r="XK665" i="1"/>
  <c r="XK663" i="1"/>
  <c r="XK662" i="1"/>
  <c r="XK661" i="1"/>
  <c r="XK660" i="1"/>
  <c r="XK659" i="1"/>
  <c r="XK657" i="1"/>
  <c r="XK656" i="1"/>
  <c r="XK655" i="1"/>
  <c r="XK654" i="1"/>
  <c r="XK653" i="1"/>
  <c r="XK651" i="1"/>
  <c r="XK650" i="1"/>
  <c r="XK649" i="1"/>
  <c r="XK648" i="1"/>
  <c r="XK647" i="1"/>
  <c r="XK645" i="1"/>
  <c r="XK644" i="1"/>
  <c r="XK643" i="1"/>
  <c r="XK642" i="1"/>
  <c r="XK641" i="1"/>
  <c r="XK639" i="1"/>
  <c r="XK638" i="1"/>
  <c r="XK637" i="1"/>
  <c r="XK636" i="1"/>
  <c r="XK635" i="1"/>
  <c r="XK633" i="1"/>
  <c r="XK632" i="1"/>
  <c r="XK631" i="1"/>
  <c r="XK630" i="1"/>
  <c r="XK629" i="1"/>
  <c r="XK627" i="1"/>
  <c r="XK626" i="1"/>
  <c r="XK625" i="1"/>
  <c r="XK624" i="1"/>
  <c r="XK623" i="1"/>
  <c r="XK621" i="1"/>
  <c r="XK620" i="1"/>
  <c r="XK619" i="1"/>
  <c r="XK618" i="1"/>
  <c r="XK617" i="1"/>
  <c r="XK615" i="1"/>
  <c r="XK614" i="1"/>
  <c r="XK613" i="1"/>
  <c r="XK612" i="1"/>
  <c r="XK611" i="1"/>
  <c r="XK609" i="1"/>
  <c r="XK608" i="1"/>
  <c r="XK607" i="1"/>
  <c r="XK606" i="1"/>
  <c r="XK605" i="1"/>
  <c r="XK603" i="1"/>
  <c r="XK602" i="1"/>
  <c r="XK601" i="1"/>
  <c r="XK600" i="1"/>
  <c r="XK599" i="1"/>
  <c r="WA669" i="1"/>
  <c r="WA668" i="1"/>
  <c r="WA667" i="1"/>
  <c r="WA666" i="1"/>
  <c r="WA665" i="1"/>
  <c r="WA663" i="1"/>
  <c r="WA662" i="1"/>
  <c r="WA661" i="1"/>
  <c r="WA660" i="1"/>
  <c r="WA659" i="1"/>
  <c r="WA657" i="1"/>
  <c r="WA656" i="1"/>
  <c r="WA655" i="1"/>
  <c r="WA654" i="1"/>
  <c r="WA653" i="1"/>
  <c r="WA651" i="1"/>
  <c r="WA650" i="1"/>
  <c r="WA649" i="1"/>
  <c r="WA648" i="1"/>
  <c r="WA647" i="1"/>
  <c r="WA645" i="1"/>
  <c r="WA644" i="1"/>
  <c r="WA643" i="1"/>
  <c r="WA642" i="1"/>
  <c r="WA641" i="1"/>
  <c r="WA639" i="1"/>
  <c r="WA638" i="1"/>
  <c r="WA637" i="1"/>
  <c r="WA636" i="1"/>
  <c r="WA635" i="1"/>
  <c r="WA633" i="1"/>
  <c r="WA632" i="1"/>
  <c r="WA631" i="1"/>
  <c r="WA630" i="1"/>
  <c r="WA629" i="1"/>
  <c r="WA627" i="1"/>
  <c r="WA626" i="1"/>
  <c r="WA625" i="1"/>
  <c r="WA624" i="1"/>
  <c r="WA623" i="1"/>
  <c r="WA621" i="1"/>
  <c r="WA620" i="1"/>
  <c r="WA619" i="1"/>
  <c r="WA618" i="1"/>
  <c r="WA617" i="1"/>
  <c r="WA615" i="1"/>
  <c r="WA614" i="1"/>
  <c r="WA613" i="1"/>
  <c r="WA612" i="1"/>
  <c r="WA611" i="1"/>
  <c r="WA609" i="1"/>
  <c r="WA608" i="1"/>
  <c r="WA607" i="1"/>
  <c r="WA606" i="1"/>
  <c r="WA605" i="1"/>
  <c r="WA603" i="1"/>
  <c r="WA602" i="1"/>
  <c r="WA601" i="1"/>
  <c r="WA600" i="1"/>
  <c r="WA599" i="1"/>
  <c r="RN669" i="1"/>
  <c r="RN668" i="1"/>
  <c r="RN667" i="1"/>
  <c r="RN666" i="1"/>
  <c r="RN665" i="1"/>
  <c r="RN663" i="1"/>
  <c r="RN662" i="1"/>
  <c r="RN661" i="1"/>
  <c r="RN660" i="1"/>
  <c r="RN659" i="1"/>
  <c r="RN657" i="1"/>
  <c r="RN656" i="1"/>
  <c r="RN655" i="1"/>
  <c r="RN654" i="1"/>
  <c r="RN653" i="1"/>
  <c r="RN651" i="1"/>
  <c r="RN650" i="1"/>
  <c r="RN649" i="1"/>
  <c r="RN648" i="1"/>
  <c r="RN647" i="1"/>
  <c r="RN645" i="1"/>
  <c r="RN644" i="1"/>
  <c r="RN643" i="1"/>
  <c r="RN642" i="1"/>
  <c r="RN641" i="1"/>
  <c r="RN639" i="1"/>
  <c r="RN638" i="1"/>
  <c r="RN637" i="1"/>
  <c r="RN636" i="1"/>
  <c r="RN635" i="1"/>
  <c r="RN633" i="1"/>
  <c r="RN632" i="1"/>
  <c r="RN631" i="1"/>
  <c r="RN630" i="1"/>
  <c r="RN629" i="1"/>
  <c r="RN627" i="1"/>
  <c r="RN626" i="1"/>
  <c r="RN625" i="1"/>
  <c r="RN624" i="1"/>
  <c r="RN623" i="1"/>
  <c r="RN621" i="1"/>
  <c r="RN620" i="1"/>
  <c r="RN619" i="1"/>
  <c r="RN618" i="1"/>
  <c r="RN617" i="1"/>
  <c r="RN615" i="1"/>
  <c r="RN614" i="1"/>
  <c r="RN613" i="1"/>
  <c r="RN612" i="1"/>
  <c r="RN611" i="1"/>
  <c r="RN609" i="1"/>
  <c r="RN608" i="1"/>
  <c r="RN607" i="1"/>
  <c r="RN606" i="1"/>
  <c r="RN605" i="1"/>
  <c r="RN603" i="1"/>
  <c r="RN602" i="1"/>
  <c r="RN601" i="1"/>
  <c r="RN600" i="1"/>
  <c r="RN599" i="1"/>
  <c r="HD669" i="1"/>
  <c r="HD665" i="1"/>
  <c r="HD660" i="1"/>
  <c r="HD659" i="1"/>
  <c r="HD650" i="1"/>
  <c r="HD649" i="1"/>
  <c r="HD648" i="1"/>
  <c r="HD639" i="1"/>
  <c r="HD638" i="1"/>
  <c r="HD637" i="1"/>
  <c r="HD635" i="1"/>
  <c r="HD629" i="1"/>
  <c r="HD627" i="1"/>
  <c r="HD624" i="1"/>
  <c r="HD619" i="1"/>
  <c r="HD617" i="1"/>
  <c r="HD609" i="1"/>
  <c r="HD605" i="1"/>
  <c r="HD603" i="1"/>
  <c r="HD602" i="1"/>
  <c r="ZM663" i="1" l="1"/>
  <c r="ZO663" i="1" s="1"/>
  <c r="HD607" i="1"/>
  <c r="HF607" i="1" s="1"/>
  <c r="HD611" i="1"/>
  <c r="HD625" i="1"/>
  <c r="HF625" i="1" s="1"/>
  <c r="ZM613" i="1"/>
  <c r="ZO613" i="1" s="1"/>
  <c r="OB608" i="1"/>
  <c r="OD608" i="1" s="1"/>
  <c r="SF607" i="1"/>
  <c r="HD645" i="1"/>
  <c r="HF645" i="1" s="1"/>
  <c r="HD599" i="1"/>
  <c r="HD606" i="1"/>
  <c r="HF606" i="1" s="1"/>
  <c r="ZM600" i="1"/>
  <c r="ZO600" i="1" s="1"/>
  <c r="ZM614" i="1"/>
  <c r="ZO614" i="1" s="1"/>
  <c r="HD615" i="1"/>
  <c r="HF615" i="1" s="1"/>
  <c r="HD633" i="1"/>
  <c r="HF633" i="1" s="1"/>
  <c r="HD601" i="1"/>
  <c r="HF601" i="1" s="1"/>
  <c r="HD631" i="1"/>
  <c r="HF631" i="1" s="1"/>
  <c r="HD644" i="1"/>
  <c r="HF644" i="1" s="1"/>
  <c r="HD621" i="1"/>
  <c r="HF621" i="1" s="1"/>
  <c r="HD656" i="1"/>
  <c r="HF656" i="1" s="1"/>
  <c r="HD618" i="1"/>
  <c r="HF618" i="1" s="1"/>
  <c r="ZM608" i="1"/>
  <c r="ZO608" i="1" s="1"/>
  <c r="ZM618" i="1"/>
  <c r="ZO618" i="1" s="1"/>
  <c r="HD600" i="1"/>
  <c r="HF600" i="1" s="1"/>
  <c r="OB599" i="1"/>
  <c r="OD599" i="1" s="1"/>
  <c r="ACY669" i="1"/>
  <c r="ADA669" i="1" s="1"/>
  <c r="ACP669" i="1"/>
  <c r="ACR669" i="1" s="1"/>
  <c r="ACG669" i="1"/>
  <c r="ACI669" i="1" s="1"/>
  <c r="ABX669" i="1"/>
  <c r="ABZ669" i="1" s="1"/>
  <c r="ABO669" i="1"/>
  <c r="ABQ669" i="1" s="1"/>
  <c r="ABF669" i="1"/>
  <c r="ABH669" i="1" s="1"/>
  <c r="AAW669" i="1"/>
  <c r="AAY669" i="1" s="1"/>
  <c r="AAN669" i="1"/>
  <c r="AAP669" i="1" s="1"/>
  <c r="AAE669" i="1"/>
  <c r="AAG669" i="1" s="1"/>
  <c r="ZV669" i="1"/>
  <c r="ZX669" i="1" s="1"/>
  <c r="ZO669" i="1"/>
  <c r="ZF669" i="1"/>
  <c r="YW669" i="1"/>
  <c r="XM669" i="1"/>
  <c r="WC669" i="1"/>
  <c r="VI669" i="1"/>
  <c r="VK669" i="1" s="1"/>
  <c r="UQ669" i="1"/>
  <c r="US669" i="1" s="1"/>
  <c r="TY669" i="1"/>
  <c r="UA669" i="1" s="1"/>
  <c r="RP669" i="1"/>
  <c r="RE669" i="1"/>
  <c r="RG669" i="1" s="1"/>
  <c r="QM669" i="1"/>
  <c r="QO669" i="1" s="1"/>
  <c r="OD669" i="1"/>
  <c r="HF669" i="1"/>
  <c r="FB669" i="1"/>
  <c r="FD669" i="1" s="1"/>
  <c r="EA669" i="1"/>
  <c r="EC669" i="1" s="1"/>
  <c r="ACY668" i="1"/>
  <c r="ADA668" i="1" s="1"/>
  <c r="ACP668" i="1"/>
  <c r="ACR668" i="1" s="1"/>
  <c r="ACG668" i="1"/>
  <c r="ACI668" i="1" s="1"/>
  <c r="ABX668" i="1"/>
  <c r="ABZ668" i="1" s="1"/>
  <c r="ABO668" i="1"/>
  <c r="ABQ668" i="1" s="1"/>
  <c r="ABF668" i="1"/>
  <c r="ABH668" i="1" s="1"/>
  <c r="AAW668" i="1"/>
  <c r="AAY668" i="1" s="1"/>
  <c r="AAN668" i="1"/>
  <c r="AAP668" i="1" s="1"/>
  <c r="AAE668" i="1"/>
  <c r="AAG668" i="1" s="1"/>
  <c r="ZV668" i="1"/>
  <c r="ZX668" i="1" s="1"/>
  <c r="ZO668" i="1"/>
  <c r="ZF668" i="1"/>
  <c r="YW668" i="1"/>
  <c r="XM668" i="1"/>
  <c r="WC668" i="1"/>
  <c r="VI668" i="1"/>
  <c r="VK668" i="1" s="1"/>
  <c r="UQ668" i="1"/>
  <c r="US668" i="1" s="1"/>
  <c r="TY668" i="1"/>
  <c r="UA668" i="1" s="1"/>
  <c r="RP668" i="1"/>
  <c r="RE668" i="1"/>
  <c r="RG668" i="1" s="1"/>
  <c r="QM668" i="1"/>
  <c r="QO668" i="1" s="1"/>
  <c r="OD668" i="1"/>
  <c r="HF668" i="1"/>
  <c r="FB668" i="1"/>
  <c r="FD668" i="1" s="1"/>
  <c r="EA668" i="1"/>
  <c r="EC668" i="1" s="1"/>
  <c r="ACY667" i="1"/>
  <c r="ADA667" i="1" s="1"/>
  <c r="ACP667" i="1"/>
  <c r="ACR667" i="1" s="1"/>
  <c r="ACG667" i="1"/>
  <c r="ACI667" i="1" s="1"/>
  <c r="ABX667" i="1"/>
  <c r="ABZ667" i="1" s="1"/>
  <c r="ABO667" i="1"/>
  <c r="ABQ667" i="1" s="1"/>
  <c r="ABF667" i="1"/>
  <c r="ABH667" i="1" s="1"/>
  <c r="AAW667" i="1"/>
  <c r="AAY667" i="1" s="1"/>
  <c r="AAN667" i="1"/>
  <c r="AAP667" i="1" s="1"/>
  <c r="AAE667" i="1"/>
  <c r="AAG667" i="1" s="1"/>
  <c r="ZV667" i="1"/>
  <c r="ZX667" i="1" s="1"/>
  <c r="ZO667" i="1"/>
  <c r="ZF667" i="1"/>
  <c r="YW667" i="1"/>
  <c r="XM667" i="1"/>
  <c r="WC667" i="1"/>
  <c r="VI667" i="1"/>
  <c r="VK667" i="1" s="1"/>
  <c r="UQ667" i="1"/>
  <c r="US667" i="1" s="1"/>
  <c r="TY667" i="1"/>
  <c r="UA667" i="1" s="1"/>
  <c r="RP667" i="1"/>
  <c r="RE667" i="1"/>
  <c r="RG667" i="1" s="1"/>
  <c r="QM667" i="1"/>
  <c r="QO667" i="1" s="1"/>
  <c r="OD667" i="1"/>
  <c r="HF667" i="1"/>
  <c r="FB667" i="1"/>
  <c r="FD667" i="1" s="1"/>
  <c r="EA667" i="1"/>
  <c r="EC667" i="1" s="1"/>
  <c r="ACY666" i="1"/>
  <c r="ADA666" i="1" s="1"/>
  <c r="ACP666" i="1"/>
  <c r="ACR666" i="1" s="1"/>
  <c r="ACG666" i="1"/>
  <c r="ACI666" i="1" s="1"/>
  <c r="ABX666" i="1"/>
  <c r="ABZ666" i="1" s="1"/>
  <c r="ABO666" i="1"/>
  <c r="ABQ666" i="1" s="1"/>
  <c r="ABF666" i="1"/>
  <c r="ABH666" i="1" s="1"/>
  <c r="AAW666" i="1"/>
  <c r="AAY666" i="1" s="1"/>
  <c r="AAN666" i="1"/>
  <c r="AAP666" i="1" s="1"/>
  <c r="AAE666" i="1"/>
  <c r="AAG666" i="1" s="1"/>
  <c r="ZV666" i="1"/>
  <c r="ZX666" i="1" s="1"/>
  <c r="ZO666" i="1"/>
  <c r="ZF666" i="1"/>
  <c r="YW666" i="1"/>
  <c r="XM666" i="1"/>
  <c r="WC666" i="1"/>
  <c r="VI666" i="1"/>
  <c r="VK666" i="1" s="1"/>
  <c r="UQ666" i="1"/>
  <c r="US666" i="1" s="1"/>
  <c r="TY666" i="1"/>
  <c r="UA666" i="1" s="1"/>
  <c r="RP666" i="1"/>
  <c r="RE666" i="1"/>
  <c r="RG666" i="1" s="1"/>
  <c r="QM666" i="1"/>
  <c r="QO666" i="1" s="1"/>
  <c r="OD666" i="1"/>
  <c r="HF666" i="1"/>
  <c r="FB666" i="1"/>
  <c r="FD666" i="1" s="1"/>
  <c r="EA666" i="1"/>
  <c r="EC666" i="1" s="1"/>
  <c r="ACY665" i="1"/>
  <c r="ACP665" i="1"/>
  <c r="ACG665" i="1"/>
  <c r="ABX665" i="1"/>
  <c r="ABO665" i="1"/>
  <c r="ABF665" i="1"/>
  <c r="AAW665" i="1"/>
  <c r="AAN665" i="1"/>
  <c r="AAE665" i="1"/>
  <c r="ZV665" i="1"/>
  <c r="ZO665" i="1"/>
  <c r="ZF665" i="1"/>
  <c r="YW665" i="1"/>
  <c r="XM665" i="1"/>
  <c r="WC665" i="1"/>
  <c r="VI665" i="1"/>
  <c r="UQ665" i="1"/>
  <c r="TY665" i="1"/>
  <c r="RP665" i="1"/>
  <c r="RE665" i="1"/>
  <c r="QM665" i="1"/>
  <c r="OD665" i="1"/>
  <c r="FB665" i="1"/>
  <c r="EA665" i="1"/>
  <c r="ACY663" i="1"/>
  <c r="ADA663" i="1" s="1"/>
  <c r="ACP663" i="1"/>
  <c r="ACR663" i="1" s="1"/>
  <c r="ACG663" i="1"/>
  <c r="ACI663" i="1" s="1"/>
  <c r="ABX663" i="1"/>
  <c r="ABZ663" i="1" s="1"/>
  <c r="ABO663" i="1"/>
  <c r="ABQ663" i="1" s="1"/>
  <c r="ABF663" i="1"/>
  <c r="ABH663" i="1" s="1"/>
  <c r="AAW663" i="1"/>
  <c r="AAY663" i="1" s="1"/>
  <c r="AAN663" i="1"/>
  <c r="AAP663" i="1" s="1"/>
  <c r="AAE663" i="1"/>
  <c r="AAG663" i="1" s="1"/>
  <c r="ZV663" i="1"/>
  <c r="ZX663" i="1" s="1"/>
  <c r="ZF663" i="1"/>
  <c r="YW663" i="1"/>
  <c r="XM663" i="1"/>
  <c r="WC663" i="1"/>
  <c r="VI663" i="1"/>
  <c r="VK663" i="1" s="1"/>
  <c r="UQ663" i="1"/>
  <c r="US663" i="1" s="1"/>
  <c r="TY663" i="1"/>
  <c r="UA663" i="1" s="1"/>
  <c r="RP663" i="1"/>
  <c r="RE663" i="1"/>
  <c r="RG663" i="1" s="1"/>
  <c r="QM663" i="1"/>
  <c r="QO663" i="1" s="1"/>
  <c r="OD663" i="1"/>
  <c r="HF663" i="1"/>
  <c r="FB663" i="1"/>
  <c r="FD663" i="1" s="1"/>
  <c r="EA663" i="1"/>
  <c r="EC663" i="1" s="1"/>
  <c r="ACY662" i="1"/>
  <c r="ADA662" i="1" s="1"/>
  <c r="ACP662" i="1"/>
  <c r="ACR662" i="1" s="1"/>
  <c r="ACG662" i="1"/>
  <c r="ACI662" i="1" s="1"/>
  <c r="ABX662" i="1"/>
  <c r="ABZ662" i="1" s="1"/>
  <c r="ABO662" i="1"/>
  <c r="ABQ662" i="1" s="1"/>
  <c r="ABF662" i="1"/>
  <c r="ABH662" i="1" s="1"/>
  <c r="AAW662" i="1"/>
  <c r="AAY662" i="1" s="1"/>
  <c r="AAN662" i="1"/>
  <c r="AAP662" i="1" s="1"/>
  <c r="AAE662" i="1"/>
  <c r="AAG662" i="1" s="1"/>
  <c r="ZV662" i="1"/>
  <c r="ZX662" i="1" s="1"/>
  <c r="ZO662" i="1"/>
  <c r="ZF662" i="1"/>
  <c r="YW662" i="1"/>
  <c r="XM662" i="1"/>
  <c r="WC662" i="1"/>
  <c r="VI662" i="1"/>
  <c r="VK662" i="1" s="1"/>
  <c r="UQ662" i="1"/>
  <c r="US662" i="1" s="1"/>
  <c r="TY662" i="1"/>
  <c r="UA662" i="1" s="1"/>
  <c r="RP662" i="1"/>
  <c r="RE662" i="1"/>
  <c r="RG662" i="1" s="1"/>
  <c r="QM662" i="1"/>
  <c r="QO662" i="1" s="1"/>
  <c r="OD662" i="1"/>
  <c r="HF662" i="1"/>
  <c r="FB662" i="1"/>
  <c r="FD662" i="1" s="1"/>
  <c r="EA662" i="1"/>
  <c r="EC662" i="1" s="1"/>
  <c r="ACY661" i="1"/>
  <c r="ADA661" i="1" s="1"/>
  <c r="ACP661" i="1"/>
  <c r="ACR661" i="1" s="1"/>
  <c r="ACG661" i="1"/>
  <c r="ACI661" i="1" s="1"/>
  <c r="ABX661" i="1"/>
  <c r="ABZ661" i="1" s="1"/>
  <c r="ABO661" i="1"/>
  <c r="ABQ661" i="1" s="1"/>
  <c r="ABF661" i="1"/>
  <c r="ABH661" i="1" s="1"/>
  <c r="AAW661" i="1"/>
  <c r="AAY661" i="1" s="1"/>
  <c r="AAN661" i="1"/>
  <c r="AAP661" i="1" s="1"/>
  <c r="AAE661" i="1"/>
  <c r="AAG661" i="1" s="1"/>
  <c r="ZV661" i="1"/>
  <c r="ZX661" i="1" s="1"/>
  <c r="ZO661" i="1"/>
  <c r="ZF661" i="1"/>
  <c r="YW661" i="1"/>
  <c r="XM661" i="1"/>
  <c r="WC661" i="1"/>
  <c r="VI661" i="1"/>
  <c r="VK661" i="1" s="1"/>
  <c r="UQ661" i="1"/>
  <c r="US661" i="1" s="1"/>
  <c r="TY661" i="1"/>
  <c r="UA661" i="1" s="1"/>
  <c r="RP661" i="1"/>
  <c r="RE661" i="1"/>
  <c r="RG661" i="1" s="1"/>
  <c r="QM661" i="1"/>
  <c r="QO661" i="1" s="1"/>
  <c r="OD661" i="1"/>
  <c r="HF661" i="1"/>
  <c r="FB661" i="1"/>
  <c r="FD661" i="1" s="1"/>
  <c r="EA661" i="1"/>
  <c r="EC661" i="1" s="1"/>
  <c r="ACY660" i="1"/>
  <c r="ADA660" i="1" s="1"/>
  <c r="ACP660" i="1"/>
  <c r="ACR660" i="1" s="1"/>
  <c r="ACG660" i="1"/>
  <c r="ACI660" i="1" s="1"/>
  <c r="ABX660" i="1"/>
  <c r="ABZ660" i="1" s="1"/>
  <c r="ABO660" i="1"/>
  <c r="ABQ660" i="1" s="1"/>
  <c r="ABF660" i="1"/>
  <c r="ABH660" i="1" s="1"/>
  <c r="AAW660" i="1"/>
  <c r="AAY660" i="1" s="1"/>
  <c r="AAN660" i="1"/>
  <c r="AAP660" i="1" s="1"/>
  <c r="AAE660" i="1"/>
  <c r="AAG660" i="1" s="1"/>
  <c r="ZV660" i="1"/>
  <c r="ZX660" i="1" s="1"/>
  <c r="ZO660" i="1"/>
  <c r="ZF660" i="1"/>
  <c r="YW660" i="1"/>
  <c r="XM660" i="1"/>
  <c r="WC660" i="1"/>
  <c r="VI660" i="1"/>
  <c r="VK660" i="1" s="1"/>
  <c r="UQ660" i="1"/>
  <c r="US660" i="1" s="1"/>
  <c r="TY660" i="1"/>
  <c r="UA660" i="1" s="1"/>
  <c r="RP660" i="1"/>
  <c r="RE660" i="1"/>
  <c r="RG660" i="1" s="1"/>
  <c r="QM660" i="1"/>
  <c r="QO660" i="1" s="1"/>
  <c r="OD660" i="1"/>
  <c r="HF660" i="1"/>
  <c r="FB660" i="1"/>
  <c r="FD660" i="1" s="1"/>
  <c r="EA660" i="1"/>
  <c r="EC660" i="1" s="1"/>
  <c r="ACY659" i="1"/>
  <c r="ACP659" i="1"/>
  <c r="ACG659" i="1"/>
  <c r="ABX659" i="1"/>
  <c r="ABO659" i="1"/>
  <c r="ABF659" i="1"/>
  <c r="AAW659" i="1"/>
  <c r="AAN659" i="1"/>
  <c r="AAE659" i="1"/>
  <c r="ZV659" i="1"/>
  <c r="ZO659" i="1"/>
  <c r="ZF659" i="1"/>
  <c r="YW659" i="1"/>
  <c r="XM659" i="1"/>
  <c r="WC659" i="1"/>
  <c r="VI659" i="1"/>
  <c r="UQ659" i="1"/>
  <c r="TY659" i="1"/>
  <c r="RP659" i="1"/>
  <c r="RE659" i="1"/>
  <c r="QM659" i="1"/>
  <c r="OD659" i="1"/>
  <c r="FB659" i="1"/>
  <c r="EA659" i="1"/>
  <c r="ACY657" i="1"/>
  <c r="ADA657" i="1" s="1"/>
  <c r="ACP657" i="1"/>
  <c r="ACR657" i="1" s="1"/>
  <c r="ACG657" i="1"/>
  <c r="ACI657" i="1" s="1"/>
  <c r="ABX657" i="1"/>
  <c r="ABZ657" i="1" s="1"/>
  <c r="ABO657" i="1"/>
  <c r="ABQ657" i="1" s="1"/>
  <c r="ABF657" i="1"/>
  <c r="ABH657" i="1" s="1"/>
  <c r="AAW657" i="1"/>
  <c r="AAY657" i="1" s="1"/>
  <c r="AAN657" i="1"/>
  <c r="AAP657" i="1" s="1"/>
  <c r="AAE657" i="1"/>
  <c r="AAG657" i="1" s="1"/>
  <c r="ZV657" i="1"/>
  <c r="ZX657" i="1" s="1"/>
  <c r="ZO657" i="1"/>
  <c r="ZF657" i="1"/>
  <c r="YW657" i="1"/>
  <c r="XM657" i="1"/>
  <c r="WC657" i="1"/>
  <c r="VI657" i="1"/>
  <c r="VK657" i="1" s="1"/>
  <c r="UQ657" i="1"/>
  <c r="US657" i="1" s="1"/>
  <c r="TY657" i="1"/>
  <c r="UA657" i="1" s="1"/>
  <c r="RP657" i="1"/>
  <c r="RE657" i="1"/>
  <c r="RG657" i="1" s="1"/>
  <c r="QM657" i="1"/>
  <c r="QO657" i="1" s="1"/>
  <c r="OD657" i="1"/>
  <c r="HF657" i="1"/>
  <c r="FB657" i="1"/>
  <c r="FD657" i="1" s="1"/>
  <c r="EA657" i="1"/>
  <c r="EC657" i="1" s="1"/>
  <c r="AET656" i="1"/>
  <c r="ACY656" i="1"/>
  <c r="ADA656" i="1" s="1"/>
  <c r="ACP656" i="1"/>
  <c r="ACR656" i="1" s="1"/>
  <c r="ACG656" i="1"/>
  <c r="ACI656" i="1" s="1"/>
  <c r="ABX656" i="1"/>
  <c r="ABZ656" i="1" s="1"/>
  <c r="ABO656" i="1"/>
  <c r="ABQ656" i="1" s="1"/>
  <c r="ABF656" i="1"/>
  <c r="ABH656" i="1" s="1"/>
  <c r="AAW656" i="1"/>
  <c r="AAY656" i="1" s="1"/>
  <c r="AAN656" i="1"/>
  <c r="AAP656" i="1" s="1"/>
  <c r="AAE656" i="1"/>
  <c r="AAG656" i="1" s="1"/>
  <c r="ZV656" i="1"/>
  <c r="ZX656" i="1" s="1"/>
  <c r="ZO656" i="1"/>
  <c r="ZF656" i="1"/>
  <c r="YW656" i="1"/>
  <c r="XM656" i="1"/>
  <c r="WC656" i="1"/>
  <c r="VI656" i="1"/>
  <c r="VK656" i="1" s="1"/>
  <c r="UQ656" i="1"/>
  <c r="US656" i="1" s="1"/>
  <c r="TY656" i="1"/>
  <c r="UA656" i="1" s="1"/>
  <c r="RP656" i="1"/>
  <c r="RE656" i="1"/>
  <c r="RG656" i="1" s="1"/>
  <c r="QM656" i="1"/>
  <c r="QO656" i="1" s="1"/>
  <c r="OD656" i="1"/>
  <c r="FB656" i="1"/>
  <c r="FD656" i="1" s="1"/>
  <c r="EA656" i="1"/>
  <c r="EC656" i="1" s="1"/>
  <c r="ACY655" i="1"/>
  <c r="ADA655" i="1" s="1"/>
  <c r="ACP655" i="1"/>
  <c r="ACR655" i="1" s="1"/>
  <c r="ACG655" i="1"/>
  <c r="ACI655" i="1" s="1"/>
  <c r="ABX655" i="1"/>
  <c r="ABZ655" i="1" s="1"/>
  <c r="ABO655" i="1"/>
  <c r="ABQ655" i="1" s="1"/>
  <c r="ABF655" i="1"/>
  <c r="ABH655" i="1" s="1"/>
  <c r="AAW655" i="1"/>
  <c r="AAY655" i="1" s="1"/>
  <c r="AAN655" i="1"/>
  <c r="AAP655" i="1" s="1"/>
  <c r="AAE655" i="1"/>
  <c r="AAG655" i="1" s="1"/>
  <c r="ZV655" i="1"/>
  <c r="ZX655" i="1" s="1"/>
  <c r="ZO655" i="1"/>
  <c r="ZF655" i="1"/>
  <c r="YW655" i="1"/>
  <c r="XM655" i="1"/>
  <c r="WC655" i="1"/>
  <c r="VI655" i="1"/>
  <c r="VK655" i="1" s="1"/>
  <c r="UQ655" i="1"/>
  <c r="US655" i="1" s="1"/>
  <c r="TY655" i="1"/>
  <c r="UA655" i="1" s="1"/>
  <c r="RP655" i="1"/>
  <c r="RE655" i="1"/>
  <c r="RG655" i="1" s="1"/>
  <c r="QM655" i="1"/>
  <c r="QO655" i="1" s="1"/>
  <c r="OD655" i="1"/>
  <c r="HF655" i="1"/>
  <c r="FB655" i="1"/>
  <c r="FD655" i="1" s="1"/>
  <c r="EA655" i="1"/>
  <c r="EC655" i="1" s="1"/>
  <c r="ACY654" i="1"/>
  <c r="ADA654" i="1" s="1"/>
  <c r="ACP654" i="1"/>
  <c r="ACR654" i="1" s="1"/>
  <c r="ACG654" i="1"/>
  <c r="ACI654" i="1" s="1"/>
  <c r="ABX654" i="1"/>
  <c r="ABZ654" i="1" s="1"/>
  <c r="ABO654" i="1"/>
  <c r="ABQ654" i="1" s="1"/>
  <c r="ABF654" i="1"/>
  <c r="ABH654" i="1" s="1"/>
  <c r="AAW654" i="1"/>
  <c r="AAY654" i="1" s="1"/>
  <c r="AAN654" i="1"/>
  <c r="AAP654" i="1" s="1"/>
  <c r="AAE654" i="1"/>
  <c r="AAG654" i="1" s="1"/>
  <c r="ZV654" i="1"/>
  <c r="ZX654" i="1" s="1"/>
  <c r="ZO654" i="1"/>
  <c r="ZF654" i="1"/>
  <c r="YW654" i="1"/>
  <c r="XM654" i="1"/>
  <c r="WC654" i="1"/>
  <c r="VI654" i="1"/>
  <c r="VK654" i="1" s="1"/>
  <c r="UQ654" i="1"/>
  <c r="US654" i="1" s="1"/>
  <c r="TY654" i="1"/>
  <c r="UA654" i="1" s="1"/>
  <c r="RP654" i="1"/>
  <c r="RE654" i="1"/>
  <c r="RG654" i="1" s="1"/>
  <c r="QM654" i="1"/>
  <c r="QO654" i="1" s="1"/>
  <c r="OD654" i="1"/>
  <c r="HF654" i="1"/>
  <c r="FB654" i="1"/>
  <c r="FD654" i="1" s="1"/>
  <c r="EA654" i="1"/>
  <c r="EC654" i="1" s="1"/>
  <c r="ACY653" i="1"/>
  <c r="ACP653" i="1"/>
  <c r="ACG653" i="1"/>
  <c r="ABX653" i="1"/>
  <c r="ABO653" i="1"/>
  <c r="ABF653" i="1"/>
  <c r="AAW653" i="1"/>
  <c r="AAN653" i="1"/>
  <c r="AAE653" i="1"/>
  <c r="ZV653" i="1"/>
  <c r="ZO653" i="1"/>
  <c r="ZF653" i="1"/>
  <c r="YW653" i="1"/>
  <c r="XM653" i="1"/>
  <c r="WC653" i="1"/>
  <c r="VI653" i="1"/>
  <c r="UQ653" i="1"/>
  <c r="TY653" i="1"/>
  <c r="RP653" i="1"/>
  <c r="RE653" i="1"/>
  <c r="QM653" i="1"/>
  <c r="OD653" i="1"/>
  <c r="FB653" i="1"/>
  <c r="EA653" i="1"/>
  <c r="ACY651" i="1"/>
  <c r="ADA651" i="1" s="1"/>
  <c r="ACP651" i="1"/>
  <c r="ACR651" i="1" s="1"/>
  <c r="ACG651" i="1"/>
  <c r="ACI651" i="1" s="1"/>
  <c r="ABX651" i="1"/>
  <c r="ABZ651" i="1" s="1"/>
  <c r="ABO651" i="1"/>
  <c r="ABQ651" i="1" s="1"/>
  <c r="ABF651" i="1"/>
  <c r="ABH651" i="1" s="1"/>
  <c r="AAW651" i="1"/>
  <c r="AAY651" i="1" s="1"/>
  <c r="AAN651" i="1"/>
  <c r="AAP651" i="1" s="1"/>
  <c r="AAE651" i="1"/>
  <c r="AAG651" i="1" s="1"/>
  <c r="ZV651" i="1"/>
  <c r="ZX651" i="1" s="1"/>
  <c r="ZO651" i="1"/>
  <c r="ZF651" i="1"/>
  <c r="YW651" i="1"/>
  <c r="XM651" i="1"/>
  <c r="WC651" i="1"/>
  <c r="VI651" i="1"/>
  <c r="VK651" i="1" s="1"/>
  <c r="UQ651" i="1"/>
  <c r="US651" i="1" s="1"/>
  <c r="TY651" i="1"/>
  <c r="UA651" i="1" s="1"/>
  <c r="RP651" i="1"/>
  <c r="RE651" i="1"/>
  <c r="RG651" i="1" s="1"/>
  <c r="QM651" i="1"/>
  <c r="QO651" i="1" s="1"/>
  <c r="OD651" i="1"/>
  <c r="HF651" i="1"/>
  <c r="FB651" i="1"/>
  <c r="FD651" i="1" s="1"/>
  <c r="EA651" i="1"/>
  <c r="EC651" i="1" s="1"/>
  <c r="ACY650" i="1"/>
  <c r="ADA650" i="1" s="1"/>
  <c r="ACP650" i="1"/>
  <c r="ACR650" i="1" s="1"/>
  <c r="ACG650" i="1"/>
  <c r="ACI650" i="1" s="1"/>
  <c r="ABX650" i="1"/>
  <c r="ABZ650" i="1" s="1"/>
  <c r="ABO650" i="1"/>
  <c r="ABQ650" i="1" s="1"/>
  <c r="ABF650" i="1"/>
  <c r="ABH650" i="1" s="1"/>
  <c r="AAW650" i="1"/>
  <c r="AAY650" i="1" s="1"/>
  <c r="AAN650" i="1"/>
  <c r="AAP650" i="1" s="1"/>
  <c r="AAE650" i="1"/>
  <c r="AAG650" i="1" s="1"/>
  <c r="ZV650" i="1"/>
  <c r="ZX650" i="1" s="1"/>
  <c r="ZO650" i="1"/>
  <c r="ZF650" i="1"/>
  <c r="YW650" i="1"/>
  <c r="XM650" i="1"/>
  <c r="WC650" i="1"/>
  <c r="VI650" i="1"/>
  <c r="VK650" i="1" s="1"/>
  <c r="UQ650" i="1"/>
  <c r="US650" i="1" s="1"/>
  <c r="TY650" i="1"/>
  <c r="UA650" i="1" s="1"/>
  <c r="RP650" i="1"/>
  <c r="RE650" i="1"/>
  <c r="RG650" i="1" s="1"/>
  <c r="QM650" i="1"/>
  <c r="QO650" i="1" s="1"/>
  <c r="OD650" i="1"/>
  <c r="HF650" i="1"/>
  <c r="FB650" i="1"/>
  <c r="FD650" i="1" s="1"/>
  <c r="EA650" i="1"/>
  <c r="EC650" i="1" s="1"/>
  <c r="ACY649" i="1"/>
  <c r="ADA649" i="1" s="1"/>
  <c r="ACP649" i="1"/>
  <c r="ACR649" i="1" s="1"/>
  <c r="ACG649" i="1"/>
  <c r="ACI649" i="1" s="1"/>
  <c r="ABX649" i="1"/>
  <c r="ABZ649" i="1" s="1"/>
  <c r="ABO649" i="1"/>
  <c r="ABQ649" i="1" s="1"/>
  <c r="ABF649" i="1"/>
  <c r="ABH649" i="1" s="1"/>
  <c r="AAW649" i="1"/>
  <c r="AAY649" i="1" s="1"/>
  <c r="AAN649" i="1"/>
  <c r="AAP649" i="1" s="1"/>
  <c r="AAE649" i="1"/>
  <c r="AAG649" i="1" s="1"/>
  <c r="ZV649" i="1"/>
  <c r="ZX649" i="1" s="1"/>
  <c r="ZO649" i="1"/>
  <c r="ZF649" i="1"/>
  <c r="YW649" i="1"/>
  <c r="XM649" i="1"/>
  <c r="WC649" i="1"/>
  <c r="VI649" i="1"/>
  <c r="VK649" i="1" s="1"/>
  <c r="UQ649" i="1"/>
  <c r="US649" i="1" s="1"/>
  <c r="TY649" i="1"/>
  <c r="UA649" i="1" s="1"/>
  <c r="RP649" i="1"/>
  <c r="RE649" i="1"/>
  <c r="RG649" i="1" s="1"/>
  <c r="QM649" i="1"/>
  <c r="QO649" i="1" s="1"/>
  <c r="OD649" i="1"/>
  <c r="HF649" i="1"/>
  <c r="FB649" i="1"/>
  <c r="FD649" i="1" s="1"/>
  <c r="EA649" i="1"/>
  <c r="EC649" i="1" s="1"/>
  <c r="ACY648" i="1"/>
  <c r="ADA648" i="1" s="1"/>
  <c r="ACP648" i="1"/>
  <c r="ACR648" i="1" s="1"/>
  <c r="ACG648" i="1"/>
  <c r="ACI648" i="1" s="1"/>
  <c r="ABX648" i="1"/>
  <c r="ABZ648" i="1" s="1"/>
  <c r="ABO648" i="1"/>
  <c r="ABQ648" i="1" s="1"/>
  <c r="ABF648" i="1"/>
  <c r="ABH648" i="1" s="1"/>
  <c r="AAW648" i="1"/>
  <c r="AAY648" i="1" s="1"/>
  <c r="AAN648" i="1"/>
  <c r="AAP648" i="1" s="1"/>
  <c r="AAE648" i="1"/>
  <c r="AAG648" i="1" s="1"/>
  <c r="ZV648" i="1"/>
  <c r="ZX648" i="1" s="1"/>
  <c r="ZO648" i="1"/>
  <c r="ZF648" i="1"/>
  <c r="YW648" i="1"/>
  <c r="XM648" i="1"/>
  <c r="WC648" i="1"/>
  <c r="VI648" i="1"/>
  <c r="VK648" i="1" s="1"/>
  <c r="UQ648" i="1"/>
  <c r="US648" i="1" s="1"/>
  <c r="TY648" i="1"/>
  <c r="UA648" i="1" s="1"/>
  <c r="RP648" i="1"/>
  <c r="RE648" i="1"/>
  <c r="RG648" i="1" s="1"/>
  <c r="QM648" i="1"/>
  <c r="QO648" i="1" s="1"/>
  <c r="OD648" i="1"/>
  <c r="HF648" i="1"/>
  <c r="FB648" i="1"/>
  <c r="FD648" i="1" s="1"/>
  <c r="EA648" i="1"/>
  <c r="EC648" i="1" s="1"/>
  <c r="ACY647" i="1"/>
  <c r="ACP647" i="1"/>
  <c r="ACG647" i="1"/>
  <c r="ABX647" i="1"/>
  <c r="ABO647" i="1"/>
  <c r="ABF647" i="1"/>
  <c r="AAW647" i="1"/>
  <c r="AAN647" i="1"/>
  <c r="AAE647" i="1"/>
  <c r="ZV647" i="1"/>
  <c r="ZO647" i="1"/>
  <c r="ZF647" i="1"/>
  <c r="YW647" i="1"/>
  <c r="XM647" i="1"/>
  <c r="WC647" i="1"/>
  <c r="VI647" i="1"/>
  <c r="UQ647" i="1"/>
  <c r="TY647" i="1"/>
  <c r="RP647" i="1"/>
  <c r="RE647" i="1"/>
  <c r="QM647" i="1"/>
  <c r="OD647" i="1"/>
  <c r="FB647" i="1"/>
  <c r="EA647" i="1"/>
  <c r="ACY645" i="1"/>
  <c r="ADA645" i="1" s="1"/>
  <c r="ACP645" i="1"/>
  <c r="ACR645" i="1" s="1"/>
  <c r="ACG645" i="1"/>
  <c r="ACI645" i="1" s="1"/>
  <c r="ABX645" i="1"/>
  <c r="ABZ645" i="1" s="1"/>
  <c r="ABO645" i="1"/>
  <c r="ABQ645" i="1" s="1"/>
  <c r="ABF645" i="1"/>
  <c r="ABH645" i="1" s="1"/>
  <c r="AAW645" i="1"/>
  <c r="AAY645" i="1" s="1"/>
  <c r="AAN645" i="1"/>
  <c r="AAP645" i="1" s="1"/>
  <c r="AAE645" i="1"/>
  <c r="AAG645" i="1" s="1"/>
  <c r="ZV645" i="1"/>
  <c r="ZX645" i="1" s="1"/>
  <c r="ZO645" i="1"/>
  <c r="ZF645" i="1"/>
  <c r="YW645" i="1"/>
  <c r="XM645" i="1"/>
  <c r="WC645" i="1"/>
  <c r="VI645" i="1"/>
  <c r="VK645" i="1" s="1"/>
  <c r="UQ645" i="1"/>
  <c r="US645" i="1" s="1"/>
  <c r="TY645" i="1"/>
  <c r="UA645" i="1" s="1"/>
  <c r="RP645" i="1"/>
  <c r="RE645" i="1"/>
  <c r="RG645" i="1" s="1"/>
  <c r="QM645" i="1"/>
  <c r="QO645" i="1" s="1"/>
  <c r="OD645" i="1"/>
  <c r="FB645" i="1"/>
  <c r="FD645" i="1" s="1"/>
  <c r="EA645" i="1"/>
  <c r="EC645" i="1" s="1"/>
  <c r="ACY644" i="1"/>
  <c r="ADA644" i="1" s="1"/>
  <c r="ACP644" i="1"/>
  <c r="ACR644" i="1" s="1"/>
  <c r="ACG644" i="1"/>
  <c r="ACI644" i="1" s="1"/>
  <c r="ABX644" i="1"/>
  <c r="ABZ644" i="1" s="1"/>
  <c r="ABO644" i="1"/>
  <c r="ABQ644" i="1" s="1"/>
  <c r="ABF644" i="1"/>
  <c r="ABH644" i="1" s="1"/>
  <c r="AAW644" i="1"/>
  <c r="AAY644" i="1" s="1"/>
  <c r="AAN644" i="1"/>
  <c r="AAP644" i="1" s="1"/>
  <c r="AAE644" i="1"/>
  <c r="AAG644" i="1" s="1"/>
  <c r="ZV644" i="1"/>
  <c r="ZX644" i="1" s="1"/>
  <c r="ZO644" i="1"/>
  <c r="ZF644" i="1"/>
  <c r="YW644" i="1"/>
  <c r="XM644" i="1"/>
  <c r="WC644" i="1"/>
  <c r="VI644" i="1"/>
  <c r="VK644" i="1" s="1"/>
  <c r="UQ644" i="1"/>
  <c r="US644" i="1" s="1"/>
  <c r="TY644" i="1"/>
  <c r="UA644" i="1" s="1"/>
  <c r="RP644" i="1"/>
  <c r="RE644" i="1"/>
  <c r="RG644" i="1" s="1"/>
  <c r="QM644" i="1"/>
  <c r="QO644" i="1" s="1"/>
  <c r="OD644" i="1"/>
  <c r="FB644" i="1"/>
  <c r="FD644" i="1" s="1"/>
  <c r="EA644" i="1"/>
  <c r="EC644" i="1" s="1"/>
  <c r="ACY643" i="1"/>
  <c r="ADA643" i="1" s="1"/>
  <c r="ACP643" i="1"/>
  <c r="ACR643" i="1" s="1"/>
  <c r="ACG643" i="1"/>
  <c r="ACI643" i="1" s="1"/>
  <c r="ABX643" i="1"/>
  <c r="ABZ643" i="1" s="1"/>
  <c r="ABO643" i="1"/>
  <c r="ABQ643" i="1" s="1"/>
  <c r="ABF643" i="1"/>
  <c r="ABH643" i="1" s="1"/>
  <c r="AAW643" i="1"/>
  <c r="AAY643" i="1" s="1"/>
  <c r="AAN643" i="1"/>
  <c r="AAP643" i="1" s="1"/>
  <c r="AAE643" i="1"/>
  <c r="AAG643" i="1" s="1"/>
  <c r="ZV643" i="1"/>
  <c r="ZX643" i="1" s="1"/>
  <c r="ZO643" i="1"/>
  <c r="ZF643" i="1"/>
  <c r="YW643" i="1"/>
  <c r="XM643" i="1"/>
  <c r="WC643" i="1"/>
  <c r="VI643" i="1"/>
  <c r="VK643" i="1" s="1"/>
  <c r="UQ643" i="1"/>
  <c r="US643" i="1" s="1"/>
  <c r="TY643" i="1"/>
  <c r="UA643" i="1" s="1"/>
  <c r="RP643" i="1"/>
  <c r="RE643" i="1"/>
  <c r="RG643" i="1" s="1"/>
  <c r="QM643" i="1"/>
  <c r="QO643" i="1" s="1"/>
  <c r="OD643" i="1"/>
  <c r="HF643" i="1"/>
  <c r="FB643" i="1"/>
  <c r="FD643" i="1" s="1"/>
  <c r="EA643" i="1"/>
  <c r="EC643" i="1" s="1"/>
  <c r="ACY642" i="1"/>
  <c r="ADA642" i="1" s="1"/>
  <c r="ACP642" i="1"/>
  <c r="ACR642" i="1" s="1"/>
  <c r="ACG642" i="1"/>
  <c r="ACI642" i="1" s="1"/>
  <c r="ABX642" i="1"/>
  <c r="ABZ642" i="1" s="1"/>
  <c r="ABO642" i="1"/>
  <c r="ABQ642" i="1" s="1"/>
  <c r="ABF642" i="1"/>
  <c r="ABH642" i="1" s="1"/>
  <c r="AAW642" i="1"/>
  <c r="AAY642" i="1" s="1"/>
  <c r="AAN642" i="1"/>
  <c r="AAP642" i="1" s="1"/>
  <c r="AAE642" i="1"/>
  <c r="AAG642" i="1" s="1"/>
  <c r="ZV642" i="1"/>
  <c r="ZX642" i="1" s="1"/>
  <c r="ZO642" i="1"/>
  <c r="ZF642" i="1"/>
  <c r="YW642" i="1"/>
  <c r="XM642" i="1"/>
  <c r="WC642" i="1"/>
  <c r="VI642" i="1"/>
  <c r="VK642" i="1" s="1"/>
  <c r="UQ642" i="1"/>
  <c r="US642" i="1" s="1"/>
  <c r="TY642" i="1"/>
  <c r="UA642" i="1" s="1"/>
  <c r="RP642" i="1"/>
  <c r="RE642" i="1"/>
  <c r="RG642" i="1" s="1"/>
  <c r="QM642" i="1"/>
  <c r="QO642" i="1" s="1"/>
  <c r="OD642" i="1"/>
  <c r="HF642" i="1"/>
  <c r="FB642" i="1"/>
  <c r="FD642" i="1" s="1"/>
  <c r="EA642" i="1"/>
  <c r="EC642" i="1" s="1"/>
  <c r="ACY641" i="1"/>
  <c r="ACP641" i="1"/>
  <c r="ACG641" i="1"/>
  <c r="ABX641" i="1"/>
  <c r="ABO641" i="1"/>
  <c r="ABF641" i="1"/>
  <c r="AAW641" i="1"/>
  <c r="AAN641" i="1"/>
  <c r="AAE641" i="1"/>
  <c r="ZV641" i="1"/>
  <c r="ZO641" i="1"/>
  <c r="ZF641" i="1"/>
  <c r="YW641" i="1"/>
  <c r="XM641" i="1"/>
  <c r="WC641" i="1"/>
  <c r="VI641" i="1"/>
  <c r="UQ641" i="1"/>
  <c r="TY641" i="1"/>
  <c r="RP641" i="1"/>
  <c r="RE641" i="1"/>
  <c r="QM641" i="1"/>
  <c r="OD641" i="1"/>
  <c r="FB641" i="1"/>
  <c r="EA641" i="1"/>
  <c r="ACY639" i="1"/>
  <c r="ADA639" i="1" s="1"/>
  <c r="ACP639" i="1"/>
  <c r="ACR639" i="1" s="1"/>
  <c r="ACG639" i="1"/>
  <c r="ACI639" i="1" s="1"/>
  <c r="ABX639" i="1"/>
  <c r="ABZ639" i="1" s="1"/>
  <c r="ABO639" i="1"/>
  <c r="ABQ639" i="1" s="1"/>
  <c r="ABF639" i="1"/>
  <c r="ABH639" i="1" s="1"/>
  <c r="AAW639" i="1"/>
  <c r="AAY639" i="1" s="1"/>
  <c r="AAN639" i="1"/>
  <c r="AAP639" i="1" s="1"/>
  <c r="AAE639" i="1"/>
  <c r="AAG639" i="1" s="1"/>
  <c r="ZV639" i="1"/>
  <c r="ZX639" i="1" s="1"/>
  <c r="ZO639" i="1"/>
  <c r="ZF639" i="1"/>
  <c r="YW639" i="1"/>
  <c r="XM639" i="1"/>
  <c r="WC639" i="1"/>
  <c r="VI639" i="1"/>
  <c r="VK639" i="1" s="1"/>
  <c r="UQ639" i="1"/>
  <c r="US639" i="1" s="1"/>
  <c r="TY639" i="1"/>
  <c r="UA639" i="1" s="1"/>
  <c r="RP639" i="1"/>
  <c r="RE639" i="1"/>
  <c r="RG639" i="1" s="1"/>
  <c r="QM639" i="1"/>
  <c r="QO639" i="1" s="1"/>
  <c r="OD639" i="1"/>
  <c r="HF639" i="1"/>
  <c r="FB639" i="1"/>
  <c r="FD639" i="1" s="1"/>
  <c r="EA639" i="1"/>
  <c r="EC639" i="1" s="1"/>
  <c r="ACY638" i="1"/>
  <c r="ADA638" i="1" s="1"/>
  <c r="ACP638" i="1"/>
  <c r="ACR638" i="1" s="1"/>
  <c r="ACG638" i="1"/>
  <c r="ACI638" i="1" s="1"/>
  <c r="ABX638" i="1"/>
  <c r="ABZ638" i="1" s="1"/>
  <c r="ABO638" i="1"/>
  <c r="ABQ638" i="1" s="1"/>
  <c r="ABF638" i="1"/>
  <c r="ABH638" i="1" s="1"/>
  <c r="AAW638" i="1"/>
  <c r="AAY638" i="1" s="1"/>
  <c r="AAN638" i="1"/>
  <c r="AAP638" i="1" s="1"/>
  <c r="AAE638" i="1"/>
  <c r="AAG638" i="1" s="1"/>
  <c r="ZV638" i="1"/>
  <c r="ZX638" i="1" s="1"/>
  <c r="ZO638" i="1"/>
  <c r="ZF638" i="1"/>
  <c r="YW638" i="1"/>
  <c r="XM638" i="1"/>
  <c r="WC638" i="1"/>
  <c r="VI638" i="1"/>
  <c r="VK638" i="1" s="1"/>
  <c r="UQ638" i="1"/>
  <c r="US638" i="1" s="1"/>
  <c r="TY638" i="1"/>
  <c r="UA638" i="1" s="1"/>
  <c r="RP638" i="1"/>
  <c r="RE638" i="1"/>
  <c r="RG638" i="1" s="1"/>
  <c r="QM638" i="1"/>
  <c r="QO638" i="1" s="1"/>
  <c r="OD638" i="1"/>
  <c r="HF638" i="1"/>
  <c r="FB638" i="1"/>
  <c r="FD638" i="1" s="1"/>
  <c r="EA638" i="1"/>
  <c r="EC638" i="1" s="1"/>
  <c r="ACY637" i="1"/>
  <c r="ADA637" i="1" s="1"/>
  <c r="ACP637" i="1"/>
  <c r="ACR637" i="1" s="1"/>
  <c r="ACG637" i="1"/>
  <c r="ACI637" i="1" s="1"/>
  <c r="ABX637" i="1"/>
  <c r="ABZ637" i="1" s="1"/>
  <c r="ABO637" i="1"/>
  <c r="ABQ637" i="1" s="1"/>
  <c r="ABF637" i="1"/>
  <c r="ABH637" i="1" s="1"/>
  <c r="AAW637" i="1"/>
  <c r="AAY637" i="1" s="1"/>
  <c r="AAN637" i="1"/>
  <c r="AAP637" i="1" s="1"/>
  <c r="AAE637" i="1"/>
  <c r="AAG637" i="1" s="1"/>
  <c r="ZV637" i="1"/>
  <c r="ZX637" i="1" s="1"/>
  <c r="ZO637" i="1"/>
  <c r="ZF637" i="1"/>
  <c r="YW637" i="1"/>
  <c r="XM637" i="1"/>
  <c r="WC637" i="1"/>
  <c r="VI637" i="1"/>
  <c r="VK637" i="1" s="1"/>
  <c r="UQ637" i="1"/>
  <c r="US637" i="1" s="1"/>
  <c r="TY637" i="1"/>
  <c r="UA637" i="1" s="1"/>
  <c r="RP637" i="1"/>
  <c r="RE637" i="1"/>
  <c r="RG637" i="1" s="1"/>
  <c r="QM637" i="1"/>
  <c r="QO637" i="1" s="1"/>
  <c r="OD637" i="1"/>
  <c r="HF637" i="1"/>
  <c r="FB637" i="1"/>
  <c r="FD637" i="1" s="1"/>
  <c r="EA637" i="1"/>
  <c r="EC637" i="1" s="1"/>
  <c r="ACY636" i="1"/>
  <c r="ADA636" i="1" s="1"/>
  <c r="ACP636" i="1"/>
  <c r="ACR636" i="1" s="1"/>
  <c r="ACG636" i="1"/>
  <c r="ACI636" i="1" s="1"/>
  <c r="ABX636" i="1"/>
  <c r="ABZ636" i="1" s="1"/>
  <c r="ABO636" i="1"/>
  <c r="ABQ636" i="1" s="1"/>
  <c r="ABF636" i="1"/>
  <c r="ABH636" i="1" s="1"/>
  <c r="AAW636" i="1"/>
  <c r="AAY636" i="1" s="1"/>
  <c r="AAN636" i="1"/>
  <c r="AAP636" i="1" s="1"/>
  <c r="AAE636" i="1"/>
  <c r="AAG636" i="1" s="1"/>
  <c r="ZV636" i="1"/>
  <c r="ZX636" i="1" s="1"/>
  <c r="ZO636" i="1"/>
  <c r="ZF636" i="1"/>
  <c r="YW636" i="1"/>
  <c r="XM636" i="1"/>
  <c r="WC636" i="1"/>
  <c r="VI636" i="1"/>
  <c r="VK636" i="1" s="1"/>
  <c r="UQ636" i="1"/>
  <c r="US636" i="1" s="1"/>
  <c r="TY636" i="1"/>
  <c r="UA636" i="1" s="1"/>
  <c r="RP636" i="1"/>
  <c r="RE636" i="1"/>
  <c r="RG636" i="1" s="1"/>
  <c r="QM636" i="1"/>
  <c r="QO636" i="1" s="1"/>
  <c r="OD636" i="1"/>
  <c r="HF636" i="1"/>
  <c r="FB636" i="1"/>
  <c r="FD636" i="1" s="1"/>
  <c r="EA636" i="1"/>
  <c r="EC636" i="1" s="1"/>
  <c r="ACY635" i="1"/>
  <c r="ACP635" i="1"/>
  <c r="ACG635" i="1"/>
  <c r="ABX635" i="1"/>
  <c r="ABO635" i="1"/>
  <c r="ABF635" i="1"/>
  <c r="AAW635" i="1"/>
  <c r="AAN635" i="1"/>
  <c r="AAE635" i="1"/>
  <c r="ZV635" i="1"/>
  <c r="ZO635" i="1"/>
  <c r="ZF635" i="1"/>
  <c r="YW635" i="1"/>
  <c r="XM635" i="1"/>
  <c r="WC635" i="1"/>
  <c r="VI635" i="1"/>
  <c r="UQ635" i="1"/>
  <c r="TY635" i="1"/>
  <c r="RP635" i="1"/>
  <c r="RE635" i="1"/>
  <c r="QM635" i="1"/>
  <c r="OD635" i="1"/>
  <c r="FB635" i="1"/>
  <c r="EA635" i="1"/>
  <c r="ACY633" i="1"/>
  <c r="ADA633" i="1" s="1"/>
  <c r="ACP633" i="1"/>
  <c r="ACR633" i="1" s="1"/>
  <c r="ACG633" i="1"/>
  <c r="ACI633" i="1" s="1"/>
  <c r="ABX633" i="1"/>
  <c r="ABZ633" i="1" s="1"/>
  <c r="ABO633" i="1"/>
  <c r="ABQ633" i="1" s="1"/>
  <c r="ABF633" i="1"/>
  <c r="ABH633" i="1" s="1"/>
  <c r="AAW633" i="1"/>
  <c r="AAY633" i="1" s="1"/>
  <c r="AAN633" i="1"/>
  <c r="AAP633" i="1" s="1"/>
  <c r="AAE633" i="1"/>
  <c r="AAG633" i="1" s="1"/>
  <c r="ZV633" i="1"/>
  <c r="ZX633" i="1" s="1"/>
  <c r="ZO633" i="1"/>
  <c r="ZF633" i="1"/>
  <c r="YW633" i="1"/>
  <c r="XM633" i="1"/>
  <c r="WC633" i="1"/>
  <c r="VI633" i="1"/>
  <c r="VK633" i="1" s="1"/>
  <c r="UQ633" i="1"/>
  <c r="US633" i="1" s="1"/>
  <c r="TY633" i="1"/>
  <c r="UA633" i="1" s="1"/>
  <c r="RP633" i="1"/>
  <c r="RE633" i="1"/>
  <c r="RG633" i="1" s="1"/>
  <c r="QM633" i="1"/>
  <c r="QO633" i="1" s="1"/>
  <c r="OD633" i="1"/>
  <c r="FB633" i="1"/>
  <c r="FD633" i="1" s="1"/>
  <c r="EA633" i="1"/>
  <c r="EC633" i="1" s="1"/>
  <c r="ACY632" i="1"/>
  <c r="ADA632" i="1" s="1"/>
  <c r="ACP632" i="1"/>
  <c r="ACR632" i="1" s="1"/>
  <c r="ACG632" i="1"/>
  <c r="ACI632" i="1" s="1"/>
  <c r="ABX632" i="1"/>
  <c r="ABZ632" i="1" s="1"/>
  <c r="ABO632" i="1"/>
  <c r="ABQ632" i="1" s="1"/>
  <c r="ABF632" i="1"/>
  <c r="ABH632" i="1" s="1"/>
  <c r="AAW632" i="1"/>
  <c r="AAY632" i="1" s="1"/>
  <c r="AAN632" i="1"/>
  <c r="AAP632" i="1" s="1"/>
  <c r="AAE632" i="1"/>
  <c r="AAG632" i="1" s="1"/>
  <c r="ZV632" i="1"/>
  <c r="ZX632" i="1" s="1"/>
  <c r="ZO632" i="1"/>
  <c r="ZF632" i="1"/>
  <c r="YW632" i="1"/>
  <c r="XM632" i="1"/>
  <c r="WC632" i="1"/>
  <c r="VI632" i="1"/>
  <c r="VK632" i="1" s="1"/>
  <c r="UQ632" i="1"/>
  <c r="US632" i="1" s="1"/>
  <c r="TY632" i="1"/>
  <c r="UA632" i="1" s="1"/>
  <c r="RP632" i="1"/>
  <c r="RE632" i="1"/>
  <c r="RG632" i="1" s="1"/>
  <c r="QM632" i="1"/>
  <c r="QO632" i="1" s="1"/>
  <c r="OD632" i="1"/>
  <c r="HF632" i="1"/>
  <c r="FB632" i="1"/>
  <c r="FD632" i="1" s="1"/>
  <c r="EA632" i="1"/>
  <c r="EC632" i="1" s="1"/>
  <c r="ACY631" i="1"/>
  <c r="ADA631" i="1" s="1"/>
  <c r="ACP631" i="1"/>
  <c r="ACR631" i="1" s="1"/>
  <c r="ACG631" i="1"/>
  <c r="ACI631" i="1" s="1"/>
  <c r="ABX631" i="1"/>
  <c r="ABZ631" i="1" s="1"/>
  <c r="ABO631" i="1"/>
  <c r="ABQ631" i="1" s="1"/>
  <c r="ABF631" i="1"/>
  <c r="ABH631" i="1" s="1"/>
  <c r="AAW631" i="1"/>
  <c r="AAY631" i="1" s="1"/>
  <c r="AAN631" i="1"/>
  <c r="AAP631" i="1" s="1"/>
  <c r="AAE631" i="1"/>
  <c r="AAG631" i="1" s="1"/>
  <c r="ZV631" i="1"/>
  <c r="ZX631" i="1" s="1"/>
  <c r="ZO631" i="1"/>
  <c r="ZF631" i="1"/>
  <c r="YW631" i="1"/>
  <c r="XM631" i="1"/>
  <c r="WC631" i="1"/>
  <c r="VI631" i="1"/>
  <c r="VK631" i="1" s="1"/>
  <c r="UQ631" i="1"/>
  <c r="US631" i="1" s="1"/>
  <c r="TY631" i="1"/>
  <c r="UA631" i="1" s="1"/>
  <c r="RP631" i="1"/>
  <c r="RE631" i="1"/>
  <c r="RG631" i="1" s="1"/>
  <c r="QM631" i="1"/>
  <c r="QO631" i="1" s="1"/>
  <c r="OD631" i="1"/>
  <c r="FB631" i="1"/>
  <c r="FD631" i="1" s="1"/>
  <c r="EA631" i="1"/>
  <c r="EC631" i="1" s="1"/>
  <c r="ACY630" i="1"/>
  <c r="ADA630" i="1" s="1"/>
  <c r="ACP630" i="1"/>
  <c r="ACR630" i="1" s="1"/>
  <c r="ACG630" i="1"/>
  <c r="ACI630" i="1" s="1"/>
  <c r="ABX630" i="1"/>
  <c r="ABZ630" i="1" s="1"/>
  <c r="ABO630" i="1"/>
  <c r="ABQ630" i="1" s="1"/>
  <c r="ABF630" i="1"/>
  <c r="ABH630" i="1" s="1"/>
  <c r="AAW630" i="1"/>
  <c r="AAY630" i="1" s="1"/>
  <c r="AAN630" i="1"/>
  <c r="AAP630" i="1" s="1"/>
  <c r="AAE630" i="1"/>
  <c r="AAG630" i="1" s="1"/>
  <c r="ZV630" i="1"/>
  <c r="ZX630" i="1" s="1"/>
  <c r="ZO630" i="1"/>
  <c r="ZF630" i="1"/>
  <c r="YW630" i="1"/>
  <c r="XM630" i="1"/>
  <c r="WC630" i="1"/>
  <c r="VI630" i="1"/>
  <c r="VK630" i="1" s="1"/>
  <c r="UQ630" i="1"/>
  <c r="US630" i="1" s="1"/>
  <c r="TY630" i="1"/>
  <c r="UA630" i="1" s="1"/>
  <c r="RP630" i="1"/>
  <c r="RE630" i="1"/>
  <c r="RG630" i="1" s="1"/>
  <c r="QM630" i="1"/>
  <c r="QO630" i="1" s="1"/>
  <c r="OD630" i="1"/>
  <c r="HF630" i="1"/>
  <c r="FB630" i="1"/>
  <c r="FD630" i="1" s="1"/>
  <c r="EA630" i="1"/>
  <c r="EC630" i="1" s="1"/>
  <c r="ACY629" i="1"/>
  <c r="ACP629" i="1"/>
  <c r="ACG629" i="1"/>
  <c r="ABX629" i="1"/>
  <c r="ABO629" i="1"/>
  <c r="ABF629" i="1"/>
  <c r="AAW629" i="1"/>
  <c r="AAN629" i="1"/>
  <c r="AAE629" i="1"/>
  <c r="ZV629" i="1"/>
  <c r="ZO629" i="1"/>
  <c r="ZF629" i="1"/>
  <c r="YW629" i="1"/>
  <c r="XM629" i="1"/>
  <c r="WC629" i="1"/>
  <c r="VI629" i="1"/>
  <c r="UQ629" i="1"/>
  <c r="TY629" i="1"/>
  <c r="RP629" i="1"/>
  <c r="RE629" i="1"/>
  <c r="QM629" i="1"/>
  <c r="OD629" i="1"/>
  <c r="FB629" i="1"/>
  <c r="EA629" i="1"/>
  <c r="ACY627" i="1"/>
  <c r="ADA627" i="1" s="1"/>
  <c r="ACP627" i="1"/>
  <c r="ACR627" i="1" s="1"/>
  <c r="ACG627" i="1"/>
  <c r="ACI627" i="1" s="1"/>
  <c r="ABX627" i="1"/>
  <c r="ABZ627" i="1" s="1"/>
  <c r="ABO627" i="1"/>
  <c r="ABQ627" i="1" s="1"/>
  <c r="ABF627" i="1"/>
  <c r="ABH627" i="1" s="1"/>
  <c r="AAW627" i="1"/>
  <c r="AAY627" i="1" s="1"/>
  <c r="AAN627" i="1"/>
  <c r="AAP627" i="1" s="1"/>
  <c r="AAE627" i="1"/>
  <c r="AAG627" i="1" s="1"/>
  <c r="ZV627" i="1"/>
  <c r="ZX627" i="1" s="1"/>
  <c r="ZO627" i="1"/>
  <c r="ZF627" i="1"/>
  <c r="YW627" i="1"/>
  <c r="XM627" i="1"/>
  <c r="WC627" i="1"/>
  <c r="VI627" i="1"/>
  <c r="VK627" i="1" s="1"/>
  <c r="UQ627" i="1"/>
  <c r="US627" i="1" s="1"/>
  <c r="TY627" i="1"/>
  <c r="UA627" i="1" s="1"/>
  <c r="RP627" i="1"/>
  <c r="RE627" i="1"/>
  <c r="RG627" i="1" s="1"/>
  <c r="QM627" i="1"/>
  <c r="QO627" i="1" s="1"/>
  <c r="OD627" i="1"/>
  <c r="HF627" i="1"/>
  <c r="FB627" i="1"/>
  <c r="FD627" i="1" s="1"/>
  <c r="EA627" i="1"/>
  <c r="EC627" i="1" s="1"/>
  <c r="ACY626" i="1"/>
  <c r="ADA626" i="1" s="1"/>
  <c r="ACP626" i="1"/>
  <c r="ACR626" i="1" s="1"/>
  <c r="ACG626" i="1"/>
  <c r="ACI626" i="1" s="1"/>
  <c r="ABX626" i="1"/>
  <c r="ABZ626" i="1" s="1"/>
  <c r="ABO626" i="1"/>
  <c r="ABQ626" i="1" s="1"/>
  <c r="ABF626" i="1"/>
  <c r="ABH626" i="1" s="1"/>
  <c r="AAW626" i="1"/>
  <c r="AAY626" i="1" s="1"/>
  <c r="AAN626" i="1"/>
  <c r="AAP626" i="1" s="1"/>
  <c r="AAE626" i="1"/>
  <c r="AAG626" i="1" s="1"/>
  <c r="ZV626" i="1"/>
  <c r="ZX626" i="1" s="1"/>
  <c r="ZO626" i="1"/>
  <c r="ZF626" i="1"/>
  <c r="YW626" i="1"/>
  <c r="XM626" i="1"/>
  <c r="WC626" i="1"/>
  <c r="VI626" i="1"/>
  <c r="VK626" i="1" s="1"/>
  <c r="UQ626" i="1"/>
  <c r="US626" i="1" s="1"/>
  <c r="TY626" i="1"/>
  <c r="UA626" i="1" s="1"/>
  <c r="RP626" i="1"/>
  <c r="RE626" i="1"/>
  <c r="RG626" i="1" s="1"/>
  <c r="QM626" i="1"/>
  <c r="QO626" i="1" s="1"/>
  <c r="OD626" i="1"/>
  <c r="HF626" i="1"/>
  <c r="FB626" i="1"/>
  <c r="FD626" i="1" s="1"/>
  <c r="EA626" i="1"/>
  <c r="EC626" i="1" s="1"/>
  <c r="ACY625" i="1"/>
  <c r="ADA625" i="1" s="1"/>
  <c r="ACP625" i="1"/>
  <c r="ACR625" i="1" s="1"/>
  <c r="ACG625" i="1"/>
  <c r="ACI625" i="1" s="1"/>
  <c r="ABX625" i="1"/>
  <c r="ABZ625" i="1" s="1"/>
  <c r="ABO625" i="1"/>
  <c r="ABQ625" i="1" s="1"/>
  <c r="ABF625" i="1"/>
  <c r="ABH625" i="1" s="1"/>
  <c r="AAW625" i="1"/>
  <c r="AAY625" i="1" s="1"/>
  <c r="AAN625" i="1"/>
  <c r="AAP625" i="1" s="1"/>
  <c r="AAE625" i="1"/>
  <c r="AAG625" i="1" s="1"/>
  <c r="ZV625" i="1"/>
  <c r="ZX625" i="1" s="1"/>
  <c r="ZO625" i="1"/>
  <c r="ZF625" i="1"/>
  <c r="YW625" i="1"/>
  <c r="XM625" i="1"/>
  <c r="WC625" i="1"/>
  <c r="VI625" i="1"/>
  <c r="VK625" i="1" s="1"/>
  <c r="UQ625" i="1"/>
  <c r="US625" i="1" s="1"/>
  <c r="TY625" i="1"/>
  <c r="UA625" i="1" s="1"/>
  <c r="RP625" i="1"/>
  <c r="RE625" i="1"/>
  <c r="RG625" i="1" s="1"/>
  <c r="QM625" i="1"/>
  <c r="QO625" i="1" s="1"/>
  <c r="OD625" i="1"/>
  <c r="FB625" i="1"/>
  <c r="FD625" i="1" s="1"/>
  <c r="EA625" i="1"/>
  <c r="EC625" i="1" s="1"/>
  <c r="ACY624" i="1"/>
  <c r="ADA624" i="1" s="1"/>
  <c r="ACP624" i="1"/>
  <c r="ACR624" i="1" s="1"/>
  <c r="ACG624" i="1"/>
  <c r="ACI624" i="1" s="1"/>
  <c r="ABX624" i="1"/>
  <c r="ABZ624" i="1" s="1"/>
  <c r="ABO624" i="1"/>
  <c r="ABQ624" i="1" s="1"/>
  <c r="ABF624" i="1"/>
  <c r="ABH624" i="1" s="1"/>
  <c r="AAW624" i="1"/>
  <c r="AAY624" i="1" s="1"/>
  <c r="AAN624" i="1"/>
  <c r="AAP624" i="1" s="1"/>
  <c r="AAE624" i="1"/>
  <c r="AAG624" i="1" s="1"/>
  <c r="ZV624" i="1"/>
  <c r="ZX624" i="1" s="1"/>
  <c r="ZO624" i="1"/>
  <c r="ZF624" i="1"/>
  <c r="YW624" i="1"/>
  <c r="XM624" i="1"/>
  <c r="WC624" i="1"/>
  <c r="VI624" i="1"/>
  <c r="VK624" i="1" s="1"/>
  <c r="UQ624" i="1"/>
  <c r="US624" i="1" s="1"/>
  <c r="TY624" i="1"/>
  <c r="UA624" i="1" s="1"/>
  <c r="RP624" i="1"/>
  <c r="RE624" i="1"/>
  <c r="RG624" i="1" s="1"/>
  <c r="QM624" i="1"/>
  <c r="QO624" i="1" s="1"/>
  <c r="OD624" i="1"/>
  <c r="HF624" i="1"/>
  <c r="FB624" i="1"/>
  <c r="FD624" i="1" s="1"/>
  <c r="EA624" i="1"/>
  <c r="EC624" i="1" s="1"/>
  <c r="ACY623" i="1"/>
  <c r="ACP623" i="1"/>
  <c r="ACG623" i="1"/>
  <c r="ABX623" i="1"/>
  <c r="ABO623" i="1"/>
  <c r="ABF623" i="1"/>
  <c r="AAW623" i="1"/>
  <c r="AAN623" i="1"/>
  <c r="AAE623" i="1"/>
  <c r="ZV623" i="1"/>
  <c r="ZO623" i="1"/>
  <c r="ZF623" i="1"/>
  <c r="YW623" i="1"/>
  <c r="XM623" i="1"/>
  <c r="WC623" i="1"/>
  <c r="VI623" i="1"/>
  <c r="UQ623" i="1"/>
  <c r="TY623" i="1"/>
  <c r="RP623" i="1"/>
  <c r="RE623" i="1"/>
  <c r="QM623" i="1"/>
  <c r="OD623" i="1"/>
  <c r="FB623" i="1"/>
  <c r="EA623" i="1"/>
  <c r="ACY621" i="1"/>
  <c r="ADA621" i="1" s="1"/>
  <c r="ACP621" i="1"/>
  <c r="ACR621" i="1" s="1"/>
  <c r="ACG621" i="1"/>
  <c r="ACI621" i="1" s="1"/>
  <c r="ABX621" i="1"/>
  <c r="ABZ621" i="1" s="1"/>
  <c r="ABO621" i="1"/>
  <c r="ABQ621" i="1" s="1"/>
  <c r="ABF621" i="1"/>
  <c r="ABH621" i="1" s="1"/>
  <c r="AAW621" i="1"/>
  <c r="AAY621" i="1" s="1"/>
  <c r="AAN621" i="1"/>
  <c r="AAP621" i="1" s="1"/>
  <c r="AAE621" i="1"/>
  <c r="AAG621" i="1" s="1"/>
  <c r="ZV621" i="1"/>
  <c r="ZX621" i="1" s="1"/>
  <c r="ZO621" i="1"/>
  <c r="ZF621" i="1"/>
  <c r="YW621" i="1"/>
  <c r="XM621" i="1"/>
  <c r="WC621" i="1"/>
  <c r="VI621" i="1"/>
  <c r="VK621" i="1" s="1"/>
  <c r="UQ621" i="1"/>
  <c r="US621" i="1" s="1"/>
  <c r="TY621" i="1"/>
  <c r="UA621" i="1" s="1"/>
  <c r="RP621" i="1"/>
  <c r="RE621" i="1"/>
  <c r="RG621" i="1" s="1"/>
  <c r="QM621" i="1"/>
  <c r="QO621" i="1" s="1"/>
  <c r="OD621" i="1"/>
  <c r="FB621" i="1"/>
  <c r="FD621" i="1" s="1"/>
  <c r="EA621" i="1"/>
  <c r="EC621" i="1" s="1"/>
  <c r="ACY620" i="1"/>
  <c r="ADA620" i="1" s="1"/>
  <c r="ACP620" i="1"/>
  <c r="ACR620" i="1" s="1"/>
  <c r="ACG620" i="1"/>
  <c r="ACI620" i="1" s="1"/>
  <c r="ABX620" i="1"/>
  <c r="ABZ620" i="1" s="1"/>
  <c r="ABO620" i="1"/>
  <c r="ABQ620" i="1" s="1"/>
  <c r="ABF620" i="1"/>
  <c r="ABH620" i="1" s="1"/>
  <c r="AAW620" i="1"/>
  <c r="AAY620" i="1" s="1"/>
  <c r="AAN620" i="1"/>
  <c r="AAP620" i="1" s="1"/>
  <c r="AAE620" i="1"/>
  <c r="AAG620" i="1" s="1"/>
  <c r="ZV620" i="1"/>
  <c r="ZX620" i="1" s="1"/>
  <c r="ZO620" i="1"/>
  <c r="ZF620" i="1"/>
  <c r="YW620" i="1"/>
  <c r="XM620" i="1"/>
  <c r="WC620" i="1"/>
  <c r="VI620" i="1"/>
  <c r="VK620" i="1" s="1"/>
  <c r="UQ620" i="1"/>
  <c r="US620" i="1" s="1"/>
  <c r="TY620" i="1"/>
  <c r="UA620" i="1" s="1"/>
  <c r="RP620" i="1"/>
  <c r="RE620" i="1"/>
  <c r="RG620" i="1" s="1"/>
  <c r="QM620" i="1"/>
  <c r="QO620" i="1" s="1"/>
  <c r="OD620" i="1"/>
  <c r="HF620" i="1"/>
  <c r="FB620" i="1"/>
  <c r="FD620" i="1" s="1"/>
  <c r="EA620" i="1"/>
  <c r="EC620" i="1" s="1"/>
  <c r="ACY619" i="1"/>
  <c r="ADA619" i="1" s="1"/>
  <c r="ACP619" i="1"/>
  <c r="ACR619" i="1" s="1"/>
  <c r="ACG619" i="1"/>
  <c r="ACI619" i="1" s="1"/>
  <c r="ABX619" i="1"/>
  <c r="ABZ619" i="1" s="1"/>
  <c r="ABO619" i="1"/>
  <c r="ABQ619" i="1" s="1"/>
  <c r="ABF619" i="1"/>
  <c r="ABH619" i="1" s="1"/>
  <c r="AAW619" i="1"/>
  <c r="AAY619" i="1" s="1"/>
  <c r="AAN619" i="1"/>
  <c r="AAP619" i="1" s="1"/>
  <c r="AAE619" i="1"/>
  <c r="AAG619" i="1" s="1"/>
  <c r="ZV619" i="1"/>
  <c r="ZX619" i="1" s="1"/>
  <c r="ZO619" i="1"/>
  <c r="ZF619" i="1"/>
  <c r="YW619" i="1"/>
  <c r="XM619" i="1"/>
  <c r="WC619" i="1"/>
  <c r="VI619" i="1"/>
  <c r="VK619" i="1" s="1"/>
  <c r="UQ619" i="1"/>
  <c r="US619" i="1" s="1"/>
  <c r="TY619" i="1"/>
  <c r="UA619" i="1" s="1"/>
  <c r="RP619" i="1"/>
  <c r="RE619" i="1"/>
  <c r="RG619" i="1" s="1"/>
  <c r="QM619" i="1"/>
  <c r="QO619" i="1" s="1"/>
  <c r="OD619" i="1"/>
  <c r="HF619" i="1"/>
  <c r="FB619" i="1"/>
  <c r="FD619" i="1" s="1"/>
  <c r="EA619" i="1"/>
  <c r="EC619" i="1" s="1"/>
  <c r="ACY618" i="1"/>
  <c r="ADA618" i="1" s="1"/>
  <c r="ACP618" i="1"/>
  <c r="ACR618" i="1" s="1"/>
  <c r="ACG618" i="1"/>
  <c r="ACI618" i="1" s="1"/>
  <c r="ABX618" i="1"/>
  <c r="ABZ618" i="1" s="1"/>
  <c r="ABO618" i="1"/>
  <c r="ABQ618" i="1" s="1"/>
  <c r="ABF618" i="1"/>
  <c r="ABH618" i="1" s="1"/>
  <c r="AAW618" i="1"/>
  <c r="AAY618" i="1" s="1"/>
  <c r="AAN618" i="1"/>
  <c r="AAP618" i="1" s="1"/>
  <c r="AAE618" i="1"/>
  <c r="AAG618" i="1" s="1"/>
  <c r="ZV618" i="1"/>
  <c r="ZX618" i="1" s="1"/>
  <c r="ZF618" i="1"/>
  <c r="YW618" i="1"/>
  <c r="XM618" i="1"/>
  <c r="WC618" i="1"/>
  <c r="VI618" i="1"/>
  <c r="VK618" i="1" s="1"/>
  <c r="UQ618" i="1"/>
  <c r="US618" i="1" s="1"/>
  <c r="TY618" i="1"/>
  <c r="UA618" i="1" s="1"/>
  <c r="RP618" i="1"/>
  <c r="RE618" i="1"/>
  <c r="RG618" i="1" s="1"/>
  <c r="QM618" i="1"/>
  <c r="QO618" i="1" s="1"/>
  <c r="OD618" i="1"/>
  <c r="FB618" i="1"/>
  <c r="FD618" i="1" s="1"/>
  <c r="EA618" i="1"/>
  <c r="EC618" i="1" s="1"/>
  <c r="ACY617" i="1"/>
  <c r="ACP617" i="1"/>
  <c r="ACG617" i="1"/>
  <c r="ABX617" i="1"/>
  <c r="ABO617" i="1"/>
  <c r="ABF617" i="1"/>
  <c r="AAW617" i="1"/>
  <c r="AAN617" i="1"/>
  <c r="AAE617" i="1"/>
  <c r="ZV617" i="1"/>
  <c r="ZO617" i="1"/>
  <c r="ZF617" i="1"/>
  <c r="YW617" i="1"/>
  <c r="XM617" i="1"/>
  <c r="WC617" i="1"/>
  <c r="VI617" i="1"/>
  <c r="UQ617" i="1"/>
  <c r="TY617" i="1"/>
  <c r="RP617" i="1"/>
  <c r="RE617" i="1"/>
  <c r="QM617" i="1"/>
  <c r="OD617" i="1"/>
  <c r="FB617" i="1"/>
  <c r="EA617" i="1"/>
  <c r="ACY615" i="1"/>
  <c r="ADA615" i="1" s="1"/>
  <c r="ACP615" i="1"/>
  <c r="ACR615" i="1" s="1"/>
  <c r="ACG615" i="1"/>
  <c r="ACI615" i="1" s="1"/>
  <c r="ABX615" i="1"/>
  <c r="ABZ615" i="1" s="1"/>
  <c r="ABO615" i="1"/>
  <c r="ABQ615" i="1" s="1"/>
  <c r="ABF615" i="1"/>
  <c r="ABH615" i="1" s="1"/>
  <c r="AAW615" i="1"/>
  <c r="AAY615" i="1" s="1"/>
  <c r="AAN615" i="1"/>
  <c r="AAP615" i="1" s="1"/>
  <c r="AAE615" i="1"/>
  <c r="AAG615" i="1" s="1"/>
  <c r="ZV615" i="1"/>
  <c r="ZX615" i="1" s="1"/>
  <c r="ZO615" i="1"/>
  <c r="ZF615" i="1"/>
  <c r="YW615" i="1"/>
  <c r="XM615" i="1"/>
  <c r="WC615" i="1"/>
  <c r="VI615" i="1"/>
  <c r="VK615" i="1" s="1"/>
  <c r="UQ615" i="1"/>
  <c r="US615" i="1" s="1"/>
  <c r="TY615" i="1"/>
  <c r="UA615" i="1" s="1"/>
  <c r="RP615" i="1"/>
  <c r="RE615" i="1"/>
  <c r="RG615" i="1" s="1"/>
  <c r="QM615" i="1"/>
  <c r="QO615" i="1" s="1"/>
  <c r="OD615" i="1"/>
  <c r="FB615" i="1"/>
  <c r="FD615" i="1" s="1"/>
  <c r="EA615" i="1"/>
  <c r="EC615" i="1" s="1"/>
  <c r="ACY614" i="1"/>
  <c r="ADA614" i="1" s="1"/>
  <c r="ACP614" i="1"/>
  <c r="ACR614" i="1" s="1"/>
  <c r="ACG614" i="1"/>
  <c r="ACI614" i="1" s="1"/>
  <c r="ABX614" i="1"/>
  <c r="ABZ614" i="1" s="1"/>
  <c r="ABO614" i="1"/>
  <c r="ABQ614" i="1" s="1"/>
  <c r="ABF614" i="1"/>
  <c r="ABH614" i="1" s="1"/>
  <c r="AAW614" i="1"/>
  <c r="AAY614" i="1" s="1"/>
  <c r="AAN614" i="1"/>
  <c r="AAP614" i="1" s="1"/>
  <c r="AAE614" i="1"/>
  <c r="AAG614" i="1" s="1"/>
  <c r="ZV614" i="1"/>
  <c r="ZX614" i="1" s="1"/>
  <c r="ZF614" i="1"/>
  <c r="YW614" i="1"/>
  <c r="XM614" i="1"/>
  <c r="WC614" i="1"/>
  <c r="VI614" i="1"/>
  <c r="VK614" i="1" s="1"/>
  <c r="UQ614" i="1"/>
  <c r="US614" i="1" s="1"/>
  <c r="TY614" i="1"/>
  <c r="UA614" i="1" s="1"/>
  <c r="RP614" i="1"/>
  <c r="RE614" i="1"/>
  <c r="RG614" i="1" s="1"/>
  <c r="QM614" i="1"/>
  <c r="QO614" i="1" s="1"/>
  <c r="OD614" i="1"/>
  <c r="HF614" i="1"/>
  <c r="FB614" i="1"/>
  <c r="FD614" i="1" s="1"/>
  <c r="EA614" i="1"/>
  <c r="EC614" i="1" s="1"/>
  <c r="ACY613" i="1"/>
  <c r="ADA613" i="1" s="1"/>
  <c r="ACP613" i="1"/>
  <c r="ACR613" i="1" s="1"/>
  <c r="ACG613" i="1"/>
  <c r="ACI613" i="1" s="1"/>
  <c r="ABX613" i="1"/>
  <c r="ABZ613" i="1" s="1"/>
  <c r="ABO613" i="1"/>
  <c r="ABQ613" i="1" s="1"/>
  <c r="ABF613" i="1"/>
  <c r="ABH613" i="1" s="1"/>
  <c r="AAW613" i="1"/>
  <c r="AAY613" i="1" s="1"/>
  <c r="AAN613" i="1"/>
  <c r="AAP613" i="1" s="1"/>
  <c r="AAE613" i="1"/>
  <c r="AAG613" i="1" s="1"/>
  <c r="ZV613" i="1"/>
  <c r="ZX613" i="1" s="1"/>
  <c r="ZF613" i="1"/>
  <c r="YW613" i="1"/>
  <c r="XM613" i="1"/>
  <c r="WC613" i="1"/>
  <c r="VI613" i="1"/>
  <c r="VK613" i="1" s="1"/>
  <c r="UQ613" i="1"/>
  <c r="US613" i="1" s="1"/>
  <c r="TY613" i="1"/>
  <c r="UA613" i="1" s="1"/>
  <c r="RP613" i="1"/>
  <c r="RE613" i="1"/>
  <c r="RG613" i="1" s="1"/>
  <c r="QM613" i="1"/>
  <c r="QO613" i="1" s="1"/>
  <c r="OD613" i="1"/>
  <c r="HF613" i="1"/>
  <c r="FB613" i="1"/>
  <c r="FD613" i="1" s="1"/>
  <c r="EA613" i="1"/>
  <c r="EC613" i="1" s="1"/>
  <c r="ACY612" i="1"/>
  <c r="ADA612" i="1" s="1"/>
  <c r="ACP612" i="1"/>
  <c r="ACR612" i="1" s="1"/>
  <c r="ACG612" i="1"/>
  <c r="ACI612" i="1" s="1"/>
  <c r="ABX612" i="1"/>
  <c r="ABZ612" i="1" s="1"/>
  <c r="ABO612" i="1"/>
  <c r="ABQ612" i="1" s="1"/>
  <c r="ABF612" i="1"/>
  <c r="ABH612" i="1" s="1"/>
  <c r="AAW612" i="1"/>
  <c r="AAY612" i="1" s="1"/>
  <c r="AAN612" i="1"/>
  <c r="AAP612" i="1" s="1"/>
  <c r="AAE612" i="1"/>
  <c r="AAG612" i="1" s="1"/>
  <c r="ZV612" i="1"/>
  <c r="ZX612" i="1" s="1"/>
  <c r="ZO612" i="1"/>
  <c r="ZF612" i="1"/>
  <c r="YW612" i="1"/>
  <c r="XM612" i="1"/>
  <c r="WC612" i="1"/>
  <c r="VI612" i="1"/>
  <c r="VK612" i="1" s="1"/>
  <c r="UQ612" i="1"/>
  <c r="US612" i="1" s="1"/>
  <c r="TY612" i="1"/>
  <c r="UA612" i="1" s="1"/>
  <c r="RP612" i="1"/>
  <c r="RE612" i="1"/>
  <c r="RG612" i="1" s="1"/>
  <c r="QM612" i="1"/>
  <c r="QO612" i="1" s="1"/>
  <c r="OD612" i="1"/>
  <c r="HF612" i="1"/>
  <c r="FB612" i="1"/>
  <c r="FD612" i="1" s="1"/>
  <c r="EA612" i="1"/>
  <c r="EC612" i="1" s="1"/>
  <c r="ACY611" i="1"/>
  <c r="ACP611" i="1"/>
  <c r="ACG611" i="1"/>
  <c r="ABX611" i="1"/>
  <c r="ABO611" i="1"/>
  <c r="ABF611" i="1"/>
  <c r="AAW611" i="1"/>
  <c r="AAN611" i="1"/>
  <c r="AAE611" i="1"/>
  <c r="ZV611" i="1"/>
  <c r="ZO611" i="1"/>
  <c r="ZF611" i="1"/>
  <c r="YW611" i="1"/>
  <c r="XM611" i="1"/>
  <c r="WC611" i="1"/>
  <c r="VI611" i="1"/>
  <c r="UQ611" i="1"/>
  <c r="TY611" i="1"/>
  <c r="RP611" i="1"/>
  <c r="RE611" i="1"/>
  <c r="QM611" i="1"/>
  <c r="OD611" i="1"/>
  <c r="FB611" i="1"/>
  <c r="EA611" i="1"/>
  <c r="ACY609" i="1"/>
  <c r="ADA609" i="1" s="1"/>
  <c r="ACP609" i="1"/>
  <c r="ACR609" i="1" s="1"/>
  <c r="ACG609" i="1"/>
  <c r="ACI609" i="1" s="1"/>
  <c r="ABX609" i="1"/>
  <c r="ABZ609" i="1" s="1"/>
  <c r="ABO609" i="1"/>
  <c r="ABQ609" i="1" s="1"/>
  <c r="ABF609" i="1"/>
  <c r="ABH609" i="1" s="1"/>
  <c r="AAW609" i="1"/>
  <c r="AAY609" i="1" s="1"/>
  <c r="AAN609" i="1"/>
  <c r="AAP609" i="1" s="1"/>
  <c r="AAE609" i="1"/>
  <c r="AAG609" i="1" s="1"/>
  <c r="ZV609" i="1"/>
  <c r="ZX609" i="1" s="1"/>
  <c r="ZO609" i="1"/>
  <c r="ZF609" i="1"/>
  <c r="YW609" i="1"/>
  <c r="XM609" i="1"/>
  <c r="WC609" i="1"/>
  <c r="VI609" i="1"/>
  <c r="VK609" i="1" s="1"/>
  <c r="UQ609" i="1"/>
  <c r="US609" i="1" s="1"/>
  <c r="TY609" i="1"/>
  <c r="UA609" i="1" s="1"/>
  <c r="RP609" i="1"/>
  <c r="RE609" i="1"/>
  <c r="RG609" i="1" s="1"/>
  <c r="QM609" i="1"/>
  <c r="QO609" i="1" s="1"/>
  <c r="OD609" i="1"/>
  <c r="HF609" i="1"/>
  <c r="FB609" i="1"/>
  <c r="FD609" i="1" s="1"/>
  <c r="EA609" i="1"/>
  <c r="EC609" i="1" s="1"/>
  <c r="ACY608" i="1"/>
  <c r="ADA608" i="1" s="1"/>
  <c r="ACP608" i="1"/>
  <c r="ACR608" i="1" s="1"/>
  <c r="ACG608" i="1"/>
  <c r="ACI608" i="1" s="1"/>
  <c r="ABX608" i="1"/>
  <c r="ABZ608" i="1" s="1"/>
  <c r="ABO608" i="1"/>
  <c r="ABQ608" i="1" s="1"/>
  <c r="ABF608" i="1"/>
  <c r="ABH608" i="1" s="1"/>
  <c r="AAW608" i="1"/>
  <c r="AAY608" i="1" s="1"/>
  <c r="AAN608" i="1"/>
  <c r="AAP608" i="1" s="1"/>
  <c r="AAE608" i="1"/>
  <c r="AAG608" i="1" s="1"/>
  <c r="ZV608" i="1"/>
  <c r="ZX608" i="1" s="1"/>
  <c r="ZF608" i="1"/>
  <c r="YW608" i="1"/>
  <c r="XM608" i="1"/>
  <c r="WC608" i="1"/>
  <c r="VI608" i="1"/>
  <c r="VK608" i="1" s="1"/>
  <c r="UQ608" i="1"/>
  <c r="US608" i="1" s="1"/>
  <c r="TY608" i="1"/>
  <c r="UA608" i="1" s="1"/>
  <c r="RP608" i="1"/>
  <c r="RE608" i="1"/>
  <c r="RG608" i="1" s="1"/>
  <c r="QM608" i="1"/>
  <c r="QO608" i="1" s="1"/>
  <c r="HF608" i="1"/>
  <c r="FB608" i="1"/>
  <c r="FD608" i="1" s="1"/>
  <c r="EA608" i="1"/>
  <c r="EC608" i="1" s="1"/>
  <c r="ACY607" i="1"/>
  <c r="ADA607" i="1" s="1"/>
  <c r="ACP607" i="1"/>
  <c r="ACR607" i="1" s="1"/>
  <c r="ACG607" i="1"/>
  <c r="ACI607" i="1" s="1"/>
  <c r="ABX607" i="1"/>
  <c r="ABZ607" i="1" s="1"/>
  <c r="ABO607" i="1"/>
  <c r="ABQ607" i="1" s="1"/>
  <c r="ABF607" i="1"/>
  <c r="ABH607" i="1" s="1"/>
  <c r="AAW607" i="1"/>
  <c r="AAY607" i="1" s="1"/>
  <c r="AAN607" i="1"/>
  <c r="AAP607" i="1" s="1"/>
  <c r="AAE607" i="1"/>
  <c r="AAG607" i="1" s="1"/>
  <c r="ZV607" i="1"/>
  <c r="ZX607" i="1" s="1"/>
  <c r="ZO607" i="1"/>
  <c r="ZF607" i="1"/>
  <c r="YW607" i="1"/>
  <c r="XM607" i="1"/>
  <c r="WC607" i="1"/>
  <c r="VI607" i="1"/>
  <c r="VK607" i="1" s="1"/>
  <c r="UQ607" i="1"/>
  <c r="US607" i="1" s="1"/>
  <c r="TY607" i="1"/>
  <c r="UA607" i="1" s="1"/>
  <c r="RP607" i="1"/>
  <c r="RE607" i="1"/>
  <c r="RG607" i="1" s="1"/>
  <c r="QM607" i="1"/>
  <c r="QO607" i="1" s="1"/>
  <c r="OD607" i="1"/>
  <c r="FB607" i="1"/>
  <c r="FD607" i="1" s="1"/>
  <c r="EA607" i="1"/>
  <c r="EC607" i="1" s="1"/>
  <c r="ACY606" i="1"/>
  <c r="ADA606" i="1" s="1"/>
  <c r="ACP606" i="1"/>
  <c r="ACR606" i="1" s="1"/>
  <c r="ACG606" i="1"/>
  <c r="ACI606" i="1" s="1"/>
  <c r="ABX606" i="1"/>
  <c r="ABZ606" i="1" s="1"/>
  <c r="ABO606" i="1"/>
  <c r="ABQ606" i="1" s="1"/>
  <c r="ABF606" i="1"/>
  <c r="ABH606" i="1" s="1"/>
  <c r="AAW606" i="1"/>
  <c r="AAY606" i="1" s="1"/>
  <c r="AAN606" i="1"/>
  <c r="AAP606" i="1" s="1"/>
  <c r="AAE606" i="1"/>
  <c r="AAG606" i="1" s="1"/>
  <c r="ZV606" i="1"/>
  <c r="ZX606" i="1" s="1"/>
  <c r="ZO606" i="1"/>
  <c r="ZF606" i="1"/>
  <c r="YW606" i="1"/>
  <c r="XM606" i="1"/>
  <c r="WC606" i="1"/>
  <c r="VI606" i="1"/>
  <c r="VK606" i="1" s="1"/>
  <c r="UQ606" i="1"/>
  <c r="US606" i="1" s="1"/>
  <c r="TY606" i="1"/>
  <c r="UA606" i="1" s="1"/>
  <c r="RP606" i="1"/>
  <c r="RE606" i="1"/>
  <c r="RG606" i="1" s="1"/>
  <c r="QM606" i="1"/>
  <c r="QO606" i="1" s="1"/>
  <c r="OD606" i="1"/>
  <c r="FB606" i="1"/>
  <c r="FD606" i="1" s="1"/>
  <c r="EA606" i="1"/>
  <c r="EC606" i="1" s="1"/>
  <c r="ACY605" i="1"/>
  <c r="ACP605" i="1"/>
  <c r="ACG605" i="1"/>
  <c r="ABX605" i="1"/>
  <c r="ABO605" i="1"/>
  <c r="ABF605" i="1"/>
  <c r="AAW605" i="1"/>
  <c r="AAN605" i="1"/>
  <c r="AAE605" i="1"/>
  <c r="ZV605" i="1"/>
  <c r="ZO605" i="1"/>
  <c r="ZF605" i="1"/>
  <c r="YW605" i="1"/>
  <c r="XM605" i="1"/>
  <c r="WC605" i="1"/>
  <c r="VI605" i="1"/>
  <c r="UQ605" i="1"/>
  <c r="TY605" i="1"/>
  <c r="RP605" i="1"/>
  <c r="RE605" i="1"/>
  <c r="QM605" i="1"/>
  <c r="OD605" i="1"/>
  <c r="FB605" i="1"/>
  <c r="EA605" i="1"/>
  <c r="ACY603" i="1"/>
  <c r="ADA603" i="1" s="1"/>
  <c r="ACP603" i="1"/>
  <c r="ACR603" i="1" s="1"/>
  <c r="ACG603" i="1"/>
  <c r="ACI603" i="1" s="1"/>
  <c r="ABX603" i="1"/>
  <c r="ABZ603" i="1" s="1"/>
  <c r="ABO603" i="1"/>
  <c r="ABQ603" i="1" s="1"/>
  <c r="ABF603" i="1"/>
  <c r="ABH603" i="1" s="1"/>
  <c r="AAW603" i="1"/>
  <c r="AAY603" i="1" s="1"/>
  <c r="AAN603" i="1"/>
  <c r="AAP603" i="1" s="1"/>
  <c r="AAE603" i="1"/>
  <c r="AAG603" i="1" s="1"/>
  <c r="ZV603" i="1"/>
  <c r="ZX603" i="1" s="1"/>
  <c r="ZO603" i="1"/>
  <c r="ZF603" i="1"/>
  <c r="YW603" i="1"/>
  <c r="XM603" i="1"/>
  <c r="WC603" i="1"/>
  <c r="VI603" i="1"/>
  <c r="VK603" i="1" s="1"/>
  <c r="UQ603" i="1"/>
  <c r="US603" i="1" s="1"/>
  <c r="TY603" i="1"/>
  <c r="UA603" i="1" s="1"/>
  <c r="RP603" i="1"/>
  <c r="RE603" i="1"/>
  <c r="RG603" i="1" s="1"/>
  <c r="QM603" i="1"/>
  <c r="QO603" i="1" s="1"/>
  <c r="OD603" i="1"/>
  <c r="HF603" i="1"/>
  <c r="FB603" i="1"/>
  <c r="FD603" i="1" s="1"/>
  <c r="EA603" i="1"/>
  <c r="EC603" i="1" s="1"/>
  <c r="ACY602" i="1"/>
  <c r="ADA602" i="1" s="1"/>
  <c r="ACP602" i="1"/>
  <c r="ACR602" i="1" s="1"/>
  <c r="ACG602" i="1"/>
  <c r="ACI602" i="1" s="1"/>
  <c r="ABX602" i="1"/>
  <c r="ABZ602" i="1" s="1"/>
  <c r="ABO602" i="1"/>
  <c r="ABQ602" i="1" s="1"/>
  <c r="ABF602" i="1"/>
  <c r="ABH602" i="1" s="1"/>
  <c r="AAW602" i="1"/>
  <c r="AAY602" i="1" s="1"/>
  <c r="AAN602" i="1"/>
  <c r="AAP602" i="1" s="1"/>
  <c r="AAE602" i="1"/>
  <c r="AAG602" i="1" s="1"/>
  <c r="ZV602" i="1"/>
  <c r="ZX602" i="1" s="1"/>
  <c r="ZO602" i="1"/>
  <c r="ZF602" i="1"/>
  <c r="YW602" i="1"/>
  <c r="XM602" i="1"/>
  <c r="WC602" i="1"/>
  <c r="VI602" i="1"/>
  <c r="VK602" i="1" s="1"/>
  <c r="UQ602" i="1"/>
  <c r="US602" i="1" s="1"/>
  <c r="TY602" i="1"/>
  <c r="UA602" i="1" s="1"/>
  <c r="RP602" i="1"/>
  <c r="RE602" i="1"/>
  <c r="RG602" i="1" s="1"/>
  <c r="QM602" i="1"/>
  <c r="QO602" i="1" s="1"/>
  <c r="OD602" i="1"/>
  <c r="HF602" i="1"/>
  <c r="FB602" i="1"/>
  <c r="FD602" i="1" s="1"/>
  <c r="EA602" i="1"/>
  <c r="EC602" i="1" s="1"/>
  <c r="ACY601" i="1"/>
  <c r="ADA601" i="1" s="1"/>
  <c r="ACP601" i="1"/>
  <c r="ACR601" i="1" s="1"/>
  <c r="ACG601" i="1"/>
  <c r="ACI601" i="1" s="1"/>
  <c r="ABX601" i="1"/>
  <c r="ABZ601" i="1" s="1"/>
  <c r="ABO601" i="1"/>
  <c r="ABQ601" i="1" s="1"/>
  <c r="ABF601" i="1"/>
  <c r="ABH601" i="1" s="1"/>
  <c r="AAW601" i="1"/>
  <c r="AAY601" i="1" s="1"/>
  <c r="AAN601" i="1"/>
  <c r="AAP601" i="1" s="1"/>
  <c r="AAE601" i="1"/>
  <c r="AAG601" i="1" s="1"/>
  <c r="ZV601" i="1"/>
  <c r="ZX601" i="1" s="1"/>
  <c r="ZO601" i="1"/>
  <c r="ZF601" i="1"/>
  <c r="YW601" i="1"/>
  <c r="XM601" i="1"/>
  <c r="WC601" i="1"/>
  <c r="VI601" i="1"/>
  <c r="VK601" i="1" s="1"/>
  <c r="UQ601" i="1"/>
  <c r="US601" i="1" s="1"/>
  <c r="TY601" i="1"/>
  <c r="UA601" i="1" s="1"/>
  <c r="RP601" i="1"/>
  <c r="RE601" i="1"/>
  <c r="RG601" i="1" s="1"/>
  <c r="QM601" i="1"/>
  <c r="QO601" i="1" s="1"/>
  <c r="OD601" i="1"/>
  <c r="FB601" i="1"/>
  <c r="FD601" i="1" s="1"/>
  <c r="EA601" i="1"/>
  <c r="EC601" i="1" s="1"/>
  <c r="ACY600" i="1"/>
  <c r="ADA600" i="1" s="1"/>
  <c r="ACP600" i="1"/>
  <c r="ACR600" i="1" s="1"/>
  <c r="ACG600" i="1"/>
  <c r="ACI600" i="1" s="1"/>
  <c r="ABX600" i="1"/>
  <c r="ABZ600" i="1" s="1"/>
  <c r="ABO600" i="1"/>
  <c r="ABQ600" i="1" s="1"/>
  <c r="ABF600" i="1"/>
  <c r="ABH600" i="1" s="1"/>
  <c r="AAW600" i="1"/>
  <c r="AAY600" i="1" s="1"/>
  <c r="AAN600" i="1"/>
  <c r="AAP600" i="1" s="1"/>
  <c r="AAE600" i="1"/>
  <c r="AAG600" i="1" s="1"/>
  <c r="ZV600" i="1"/>
  <c r="ZX600" i="1" s="1"/>
  <c r="ZF600" i="1"/>
  <c r="YW600" i="1"/>
  <c r="XM600" i="1"/>
  <c r="WC600" i="1"/>
  <c r="VI600" i="1"/>
  <c r="VK600" i="1" s="1"/>
  <c r="UQ600" i="1"/>
  <c r="US600" i="1" s="1"/>
  <c r="TY600" i="1"/>
  <c r="UA600" i="1" s="1"/>
  <c r="RP600" i="1"/>
  <c r="RE600" i="1"/>
  <c r="RG600" i="1" s="1"/>
  <c r="QM600" i="1"/>
  <c r="QO600" i="1" s="1"/>
  <c r="OD600" i="1"/>
  <c r="FB600" i="1"/>
  <c r="FD600" i="1" s="1"/>
  <c r="EA600" i="1"/>
  <c r="EC600" i="1" s="1"/>
  <c r="ACY599" i="1"/>
  <c r="ACP599" i="1"/>
  <c r="ACG599" i="1"/>
  <c r="ABX599" i="1"/>
  <c r="ABO599" i="1"/>
  <c r="ABF599" i="1"/>
  <c r="AAW599" i="1"/>
  <c r="AAN599" i="1"/>
  <c r="AAE599" i="1"/>
  <c r="ZV599" i="1"/>
  <c r="ZO599" i="1"/>
  <c r="ZF599" i="1"/>
  <c r="YW599" i="1"/>
  <c r="XM599" i="1"/>
  <c r="WC599" i="1"/>
  <c r="VI599" i="1"/>
  <c r="UQ599" i="1"/>
  <c r="TY599" i="1"/>
  <c r="RP599" i="1"/>
  <c r="RE599" i="1"/>
  <c r="QM599" i="1"/>
  <c r="FB599" i="1"/>
  <c r="EA599" i="1"/>
  <c r="VK605" i="1" l="1"/>
  <c r="VL610" i="1" s="1"/>
  <c r="H472" i="1" s="1"/>
  <c r="ABQ611" i="1"/>
  <c r="ABR616" i="1" s="1"/>
  <c r="L483" i="1" s="1"/>
  <c r="RG629" i="1"/>
  <c r="RH634" i="1" s="1"/>
  <c r="X437" i="1" s="1"/>
  <c r="XN634" i="1"/>
  <c r="X456" i="1" s="1"/>
  <c r="EC641" i="1"/>
  <c r="ED646" i="1" s="1"/>
  <c r="RG641" i="1"/>
  <c r="RH646" i="1" s="1"/>
  <c r="AF487" i="1" s="1"/>
  <c r="RG659" i="1"/>
  <c r="RH664" i="1" s="1"/>
  <c r="AR482" i="1" s="1"/>
  <c r="ACI659" i="1"/>
  <c r="ACJ664" i="1" s="1"/>
  <c r="ACI665" i="1"/>
  <c r="ACJ670" i="1" s="1"/>
  <c r="RQ634" i="1"/>
  <c r="QO623" i="1"/>
  <c r="QP628" i="1" s="1"/>
  <c r="T484" i="1" s="1"/>
  <c r="ABZ623" i="1"/>
  <c r="ACA628" i="1" s="1"/>
  <c r="T416" i="1" s="1"/>
  <c r="VK629" i="1"/>
  <c r="VL634" i="1" s="1"/>
  <c r="X439" i="1" s="1"/>
  <c r="FD641" i="1"/>
  <c r="FE646" i="1" s="1"/>
  <c r="AF415" i="1" s="1"/>
  <c r="VK641" i="1"/>
  <c r="VL646" i="1" s="1"/>
  <c r="AF428" i="1" s="1"/>
  <c r="EC611" i="1"/>
  <c r="ED616" i="1" s="1"/>
  <c r="ACI617" i="1"/>
  <c r="ACJ622" i="1" s="1"/>
  <c r="WD628" i="1"/>
  <c r="HF641" i="1"/>
  <c r="HG646" i="1" s="1"/>
  <c r="AF466" i="1" s="1"/>
  <c r="AAY647" i="1"/>
  <c r="AAZ652" i="1" s="1"/>
  <c r="AJ467" i="1" s="1"/>
  <c r="ACI647" i="1"/>
  <c r="ACJ652" i="1" s="1"/>
  <c r="RQ616" i="1"/>
  <c r="ZG634" i="1"/>
  <c r="X435" i="1" s="1"/>
  <c r="EC635" i="1"/>
  <c r="ED640" i="1" s="1"/>
  <c r="RQ652" i="1"/>
  <c r="US647" i="1"/>
  <c r="UT652" i="1" s="1"/>
  <c r="AJ438" i="1" s="1"/>
  <c r="QO605" i="1"/>
  <c r="QP610" i="1" s="1"/>
  <c r="H459" i="1" s="1"/>
  <c r="FD611" i="1"/>
  <c r="FE616" i="1" s="1"/>
  <c r="L432" i="1" s="1"/>
  <c r="RG611" i="1"/>
  <c r="RH616" i="1" s="1"/>
  <c r="L395" i="1" s="1"/>
  <c r="ABQ617" i="1"/>
  <c r="ABR622" i="1" s="1"/>
  <c r="P483" i="1" s="1"/>
  <c r="ZG628" i="1"/>
  <c r="T404" i="1" s="1"/>
  <c r="ADA605" i="1"/>
  <c r="ADB610" i="1" s="1"/>
  <c r="AAY629" i="1"/>
  <c r="AAZ634" i="1" s="1"/>
  <c r="X490" i="1" s="1"/>
  <c r="ACI629" i="1"/>
  <c r="ACJ634" i="1" s="1"/>
  <c r="ADA635" i="1"/>
  <c r="ADB640" i="1" s="1"/>
  <c r="AAG641" i="1"/>
  <c r="AAH646" i="1" s="1"/>
  <c r="AF484" i="1" s="1"/>
  <c r="HF653" i="1"/>
  <c r="HG658" i="1" s="1"/>
  <c r="AN402" i="1" s="1"/>
  <c r="RG653" i="1"/>
  <c r="RH658" i="1" s="1"/>
  <c r="AN472" i="1" s="1"/>
  <c r="ZG658" i="1"/>
  <c r="AN424" i="1" s="1"/>
  <c r="FD665" i="1"/>
  <c r="FE670" i="1" s="1"/>
  <c r="AV400" i="1" s="1"/>
  <c r="AAY599" i="1"/>
  <c r="ZX647" i="1"/>
  <c r="ZY652" i="1" s="1"/>
  <c r="AJ481" i="1" s="1"/>
  <c r="ACR611" i="1"/>
  <c r="ACS616" i="1" s="1"/>
  <c r="ABQ653" i="1"/>
  <c r="ABR658" i="1" s="1"/>
  <c r="AN489" i="1" s="1"/>
  <c r="FD623" i="1"/>
  <c r="FE628" i="1" s="1"/>
  <c r="T415" i="1" s="1"/>
  <c r="ACI599" i="1"/>
  <c r="ACI672" i="1" s="1"/>
  <c r="ACR605" i="1"/>
  <c r="ACS610" i="1" s="1"/>
  <c r="HF611" i="1"/>
  <c r="HG616" i="1" s="1"/>
  <c r="L427" i="1" s="1"/>
  <c r="QO611" i="1"/>
  <c r="QP616" i="1" s="1"/>
  <c r="L435" i="1" s="1"/>
  <c r="YX616" i="1"/>
  <c r="ABH611" i="1"/>
  <c r="ABI616" i="1" s="1"/>
  <c r="ZP622" i="1"/>
  <c r="P468" i="1" s="1"/>
  <c r="ABZ605" i="1"/>
  <c r="ACA610" i="1" s="1"/>
  <c r="H473" i="1" s="1"/>
  <c r="EC617" i="1"/>
  <c r="ED622" i="1" s="1"/>
  <c r="OE622" i="1"/>
  <c r="P461" i="1" s="1"/>
  <c r="RG617" i="1"/>
  <c r="RH622" i="1" s="1"/>
  <c r="P479" i="1" s="1"/>
  <c r="XN622" i="1"/>
  <c r="P487" i="1" s="1"/>
  <c r="ZX605" i="1"/>
  <c r="ZY610" i="1" s="1"/>
  <c r="H467" i="1" s="1"/>
  <c r="EC647" i="1"/>
  <c r="ED652" i="1" s="1"/>
  <c r="HF647" i="1"/>
  <c r="HG652" i="1" s="1"/>
  <c r="AJ488" i="1" s="1"/>
  <c r="ZG652" i="1"/>
  <c r="AJ396" i="1" s="1"/>
  <c r="ADA647" i="1"/>
  <c r="ADB652" i="1" s="1"/>
  <c r="EC653" i="1"/>
  <c r="ED658" i="1" s="1"/>
  <c r="US653" i="1"/>
  <c r="UT658" i="1" s="1"/>
  <c r="AN432" i="1" s="1"/>
  <c r="VK653" i="1"/>
  <c r="VL658" i="1" s="1"/>
  <c r="AN447" i="1" s="1"/>
  <c r="XN658" i="1"/>
  <c r="AN412" i="1" s="1"/>
  <c r="ZX653" i="1"/>
  <c r="ZY658" i="1" s="1"/>
  <c r="AN425" i="1" s="1"/>
  <c r="ZG664" i="1"/>
  <c r="AR399" i="1" s="1"/>
  <c r="AAG659" i="1"/>
  <c r="AAH664" i="1" s="1"/>
  <c r="AR436" i="1" s="1"/>
  <c r="AAY659" i="1"/>
  <c r="AAZ664" i="1" s="1"/>
  <c r="AR451" i="1" s="1"/>
  <c r="ABH641" i="1"/>
  <c r="ABI646" i="1" s="1"/>
  <c r="OE652" i="1"/>
  <c r="AJ436" i="1" s="1"/>
  <c r="XN664" i="1"/>
  <c r="AR431" i="1" s="1"/>
  <c r="ZP670" i="1"/>
  <c r="AV417" i="1" s="1"/>
  <c r="EC599" i="1"/>
  <c r="EC672" i="1" s="1"/>
  <c r="H368" i="1" s="1"/>
  <c r="FD599" i="1"/>
  <c r="RG599" i="1"/>
  <c r="EC605" i="1"/>
  <c r="ED610" i="1" s="1"/>
  <c r="WD610" i="1"/>
  <c r="ZG610" i="1"/>
  <c r="H436" i="1" s="1"/>
  <c r="ABQ605" i="1"/>
  <c r="ABR610" i="1" s="1"/>
  <c r="H490" i="1" s="1"/>
  <c r="HF617" i="1"/>
  <c r="HG622" i="1" s="1"/>
  <c r="P391" i="1" s="1"/>
  <c r="QO617" i="1"/>
  <c r="QP622" i="1" s="1"/>
  <c r="P463" i="1" s="1"/>
  <c r="RQ622" i="1"/>
  <c r="US617" i="1"/>
  <c r="UT622" i="1" s="1"/>
  <c r="P406" i="1" s="1"/>
  <c r="YX622" i="1"/>
  <c r="ZX617" i="1"/>
  <c r="ZY622" i="1" s="1"/>
  <c r="P429" i="1" s="1"/>
  <c r="ABH617" i="1"/>
  <c r="ABI622" i="1" s="1"/>
  <c r="OE628" i="1"/>
  <c r="T487" i="1" s="1"/>
  <c r="UA629" i="1"/>
  <c r="UB634" i="1" s="1"/>
  <c r="X471" i="1" s="1"/>
  <c r="RQ640" i="1"/>
  <c r="UA635" i="1"/>
  <c r="UB640" i="1" s="1"/>
  <c r="AB460" i="1" s="1"/>
  <c r="US635" i="1"/>
  <c r="UT640" i="1" s="1"/>
  <c r="AB406" i="1" s="1"/>
  <c r="XN640" i="1"/>
  <c r="AB489" i="1" s="1"/>
  <c r="ZX635" i="1"/>
  <c r="ZY640" i="1" s="1"/>
  <c r="AB417" i="1" s="1"/>
  <c r="ABZ635" i="1"/>
  <c r="ACA640" i="1" s="1"/>
  <c r="AB488" i="1" s="1"/>
  <c r="ACR635" i="1"/>
  <c r="ACS640" i="1" s="1"/>
  <c r="ABH647" i="1"/>
  <c r="ABI652" i="1" s="1"/>
  <c r="QO653" i="1"/>
  <c r="QP658" i="1" s="1"/>
  <c r="AN417" i="1" s="1"/>
  <c r="WD664" i="1"/>
  <c r="RG665" i="1"/>
  <c r="RH670" i="1" s="1"/>
  <c r="AV486" i="1" s="1"/>
  <c r="AAP665" i="1"/>
  <c r="AAQ670" i="1" s="1"/>
  <c r="AV476" i="1" s="1"/>
  <c r="ABZ665" i="1"/>
  <c r="ACA670" i="1" s="1"/>
  <c r="AV478" i="1" s="1"/>
  <c r="ACR599" i="1"/>
  <c r="ACR672" i="1" s="1"/>
  <c r="L367" i="1" s="1"/>
  <c r="FD605" i="1"/>
  <c r="FE610" i="1" s="1"/>
  <c r="H482" i="1" s="1"/>
  <c r="HF605" i="1"/>
  <c r="HG610" i="1" s="1"/>
  <c r="H456" i="1" s="1"/>
  <c r="OE610" i="1"/>
  <c r="H486" i="1" s="1"/>
  <c r="AAG605" i="1"/>
  <c r="AAH610" i="1" s="1"/>
  <c r="H479" i="1" s="1"/>
  <c r="UA611" i="1"/>
  <c r="UB616" i="1" s="1"/>
  <c r="L461" i="1" s="1"/>
  <c r="WD616" i="1"/>
  <c r="ABZ611" i="1"/>
  <c r="ACA616" i="1" s="1"/>
  <c r="L416" i="1" s="1"/>
  <c r="WD622" i="1"/>
  <c r="ZG622" i="1"/>
  <c r="P443" i="1" s="1"/>
  <c r="ACR617" i="1"/>
  <c r="ACS622" i="1" s="1"/>
  <c r="ZP628" i="1"/>
  <c r="T421" i="1" s="1"/>
  <c r="AAY623" i="1"/>
  <c r="AAZ628" i="1" s="1"/>
  <c r="T434" i="1" s="1"/>
  <c r="ABQ623" i="1"/>
  <c r="ABR628" i="1" s="1"/>
  <c r="T426" i="1" s="1"/>
  <c r="US629" i="1"/>
  <c r="UT634" i="1" s="1"/>
  <c r="X488" i="1" s="1"/>
  <c r="YX634" i="1"/>
  <c r="ZX629" i="1"/>
  <c r="ZY634" i="1" s="1"/>
  <c r="X480" i="1" s="1"/>
  <c r="AAP629" i="1"/>
  <c r="AAQ634" i="1" s="1"/>
  <c r="X477" i="1" s="1"/>
  <c r="ABH629" i="1"/>
  <c r="ABI634" i="1" s="1"/>
  <c r="ABZ629" i="1"/>
  <c r="ACA634" i="1" s="1"/>
  <c r="X468" i="1" s="1"/>
  <c r="HF635" i="1"/>
  <c r="HG640" i="1" s="1"/>
  <c r="AB401" i="1" s="1"/>
  <c r="OE646" i="1"/>
  <c r="AF480" i="1" s="1"/>
  <c r="US641" i="1"/>
  <c r="UT646" i="1" s="1"/>
  <c r="AF443" i="1" s="1"/>
  <c r="ZP646" i="1"/>
  <c r="AF441" i="1" s="1"/>
  <c r="ACI641" i="1"/>
  <c r="ACJ646" i="1" s="1"/>
  <c r="ADA641" i="1"/>
  <c r="ADB646" i="1" s="1"/>
  <c r="UA647" i="1"/>
  <c r="UB652" i="1" s="1"/>
  <c r="AJ425" i="1" s="1"/>
  <c r="WD652" i="1"/>
  <c r="YX652" i="1"/>
  <c r="ZO672" i="1"/>
  <c r="P12" i="1" s="1"/>
  <c r="ADA599" i="1"/>
  <c r="ADB604" i="1" s="1"/>
  <c r="XN610" i="1"/>
  <c r="H441" i="1" s="1"/>
  <c r="VK611" i="1"/>
  <c r="VL616" i="1" s="1"/>
  <c r="L414" i="1" s="1"/>
  <c r="FD617" i="1"/>
  <c r="FE622" i="1" s="1"/>
  <c r="P437" i="1" s="1"/>
  <c r="VK617" i="1"/>
  <c r="VL622" i="1" s="1"/>
  <c r="P424" i="1" s="1"/>
  <c r="VK623" i="1"/>
  <c r="VL628" i="1" s="1"/>
  <c r="T414" i="1" s="1"/>
  <c r="XN628" i="1"/>
  <c r="T480" i="1" s="1"/>
  <c r="ZX623" i="1"/>
  <c r="ZY628" i="1" s="1"/>
  <c r="T411" i="1" s="1"/>
  <c r="AAP623" i="1"/>
  <c r="AAQ628" i="1" s="1"/>
  <c r="T475" i="1" s="1"/>
  <c r="ACR623" i="1"/>
  <c r="ACS628" i="1" s="1"/>
  <c r="EC629" i="1"/>
  <c r="ED634" i="1" s="1"/>
  <c r="WD634" i="1"/>
  <c r="AAG629" i="1"/>
  <c r="AAH634" i="1" s="1"/>
  <c r="X486" i="1" s="1"/>
  <c r="ABQ629" i="1"/>
  <c r="ABR634" i="1" s="1"/>
  <c r="X454" i="1" s="1"/>
  <c r="ZG640" i="1"/>
  <c r="AB429" i="1" s="1"/>
  <c r="RQ610" i="1"/>
  <c r="YX610" i="1"/>
  <c r="OE616" i="1"/>
  <c r="L477" i="1" s="1"/>
  <c r="US611" i="1"/>
  <c r="UT616" i="1" s="1"/>
  <c r="L411" i="1" s="1"/>
  <c r="XN616" i="1"/>
  <c r="L455" i="1" s="1"/>
  <c r="ZX611" i="1"/>
  <c r="ZY616" i="1" s="1"/>
  <c r="L401" i="1" s="1"/>
  <c r="AAP611" i="1"/>
  <c r="AAQ616" i="1" s="1"/>
  <c r="L406" i="1" s="1"/>
  <c r="AAP617" i="1"/>
  <c r="AAQ622" i="1" s="1"/>
  <c r="P444" i="1" s="1"/>
  <c r="RQ628" i="1"/>
  <c r="UA623" i="1"/>
  <c r="UB628" i="1" s="1"/>
  <c r="T488" i="1" s="1"/>
  <c r="YX628" i="1"/>
  <c r="HF629" i="1"/>
  <c r="HG634" i="1" s="1"/>
  <c r="X425" i="1" s="1"/>
  <c r="OE634" i="1"/>
  <c r="X470" i="1" s="1"/>
  <c r="QO629" i="1"/>
  <c r="QP634" i="1" s="1"/>
  <c r="X446" i="1" s="1"/>
  <c r="ZP634" i="1"/>
  <c r="X434" i="1" s="1"/>
  <c r="AAG635" i="1"/>
  <c r="AAH640" i="1" s="1"/>
  <c r="AB484" i="1" s="1"/>
  <c r="AAY635" i="1"/>
  <c r="AAZ640" i="1" s="1"/>
  <c r="AB451" i="1" s="1"/>
  <c r="UA641" i="1"/>
  <c r="UB646" i="1" s="1"/>
  <c r="AF424" i="1" s="1"/>
  <c r="AAP641" i="1"/>
  <c r="AAQ646" i="1" s="1"/>
  <c r="AF483" i="1" s="1"/>
  <c r="ABZ641" i="1"/>
  <c r="ACA646" i="1" s="1"/>
  <c r="AF427" i="1" s="1"/>
  <c r="ABH635" i="1"/>
  <c r="ABI640" i="1" s="1"/>
  <c r="RG647" i="1"/>
  <c r="RH652" i="1" s="1"/>
  <c r="AJ440" i="1" s="1"/>
  <c r="XN652" i="1"/>
  <c r="AJ408" i="1" s="1"/>
  <c r="ZP652" i="1"/>
  <c r="AJ490" i="1" s="1"/>
  <c r="ACR647" i="1"/>
  <c r="ACS652" i="1" s="1"/>
  <c r="OE658" i="1"/>
  <c r="AN483" i="1" s="1"/>
  <c r="YX658" i="1"/>
  <c r="AAP653" i="1"/>
  <c r="AAQ658" i="1" s="1"/>
  <c r="AN454" i="1" s="1"/>
  <c r="ABH653" i="1"/>
  <c r="ABI658" i="1" s="1"/>
  <c r="ACR653" i="1"/>
  <c r="ACS658" i="1" s="1"/>
  <c r="EC659" i="1"/>
  <c r="ED664" i="1" s="1"/>
  <c r="UA665" i="1"/>
  <c r="UB670" i="1" s="1"/>
  <c r="AV393" i="1" s="1"/>
  <c r="XN670" i="1"/>
  <c r="AV461" i="1" s="1"/>
  <c r="ADA665" i="1"/>
  <c r="ADB670" i="1" s="1"/>
  <c r="RQ658" i="1"/>
  <c r="ZP658" i="1"/>
  <c r="AN433" i="1" s="1"/>
  <c r="AAG653" i="1"/>
  <c r="AAH658" i="1" s="1"/>
  <c r="AN439" i="1" s="1"/>
  <c r="ADA653" i="1"/>
  <c r="ADB658" i="1" s="1"/>
  <c r="OE664" i="1"/>
  <c r="AR471" i="1" s="1"/>
  <c r="YX664" i="1"/>
  <c r="ZX659" i="1"/>
  <c r="ZY664" i="1" s="1"/>
  <c r="AR454" i="1" s="1"/>
  <c r="AAP659" i="1"/>
  <c r="AAQ664" i="1" s="1"/>
  <c r="AR432" i="1" s="1"/>
  <c r="EC665" i="1"/>
  <c r="ED670" i="1" s="1"/>
  <c r="US665" i="1"/>
  <c r="UT670" i="1" s="1"/>
  <c r="AV488" i="1" s="1"/>
  <c r="AAY665" i="1"/>
  <c r="AAZ670" i="1" s="1"/>
  <c r="AV441" i="1" s="1"/>
  <c r="UA599" i="1"/>
  <c r="UB604" i="1" s="1"/>
  <c r="D445" i="1" s="1"/>
  <c r="ZX599" i="1"/>
  <c r="AAP599" i="1"/>
  <c r="UA605" i="1"/>
  <c r="UB610" i="1" s="1"/>
  <c r="H421" i="1" s="1"/>
  <c r="US605" i="1"/>
  <c r="UT610" i="1" s="1"/>
  <c r="H452" i="1" s="1"/>
  <c r="AAP605" i="1"/>
  <c r="AAQ610" i="1" s="1"/>
  <c r="H474" i="1" s="1"/>
  <c r="ABH605" i="1"/>
  <c r="ABI610" i="1" s="1"/>
  <c r="US599" i="1"/>
  <c r="VK599" i="1"/>
  <c r="VL604" i="1" s="1"/>
  <c r="D398" i="1" s="1"/>
  <c r="AAG599" i="1"/>
  <c r="ABH599" i="1"/>
  <c r="ABH672" i="1" s="1"/>
  <c r="ABZ599" i="1"/>
  <c r="AAY605" i="1"/>
  <c r="AAZ610" i="1" s="1"/>
  <c r="H443" i="1" s="1"/>
  <c r="HF599" i="1"/>
  <c r="QO599" i="1"/>
  <c r="ABQ599" i="1"/>
  <c r="RG605" i="1"/>
  <c r="RH610" i="1" s="1"/>
  <c r="H398" i="1" s="1"/>
  <c r="ACI605" i="1"/>
  <c r="ACJ610" i="1" s="1"/>
  <c r="AAG611" i="1"/>
  <c r="AAH616" i="1" s="1"/>
  <c r="L480" i="1" s="1"/>
  <c r="AAY611" i="1"/>
  <c r="AAZ616" i="1" s="1"/>
  <c r="L450" i="1" s="1"/>
  <c r="UA617" i="1"/>
  <c r="UB622" i="1" s="1"/>
  <c r="P476" i="1" s="1"/>
  <c r="ABZ617" i="1"/>
  <c r="ACA622" i="1" s="1"/>
  <c r="P395" i="1" s="1"/>
  <c r="ADA617" i="1"/>
  <c r="ADB622" i="1" s="1"/>
  <c r="RG623" i="1"/>
  <c r="RH628" i="1" s="1"/>
  <c r="T485" i="1" s="1"/>
  <c r="US623" i="1"/>
  <c r="UT628" i="1" s="1"/>
  <c r="T478" i="1" s="1"/>
  <c r="ABH623" i="1"/>
  <c r="ABI628" i="1" s="1"/>
  <c r="ACI623" i="1"/>
  <c r="ACJ628" i="1" s="1"/>
  <c r="ADA623" i="1"/>
  <c r="ADB628" i="1" s="1"/>
  <c r="ACI611" i="1"/>
  <c r="ACJ616" i="1" s="1"/>
  <c r="ADA611" i="1"/>
  <c r="ADB616" i="1" s="1"/>
  <c r="AAG617" i="1"/>
  <c r="AAH622" i="1" s="1"/>
  <c r="P474" i="1" s="1"/>
  <c r="AAY617" i="1"/>
  <c r="AAZ622" i="1" s="1"/>
  <c r="P456" i="1" s="1"/>
  <c r="EC623" i="1"/>
  <c r="ED628" i="1" s="1"/>
  <c r="HF623" i="1"/>
  <c r="HG628" i="1" s="1"/>
  <c r="T446" i="1" s="1"/>
  <c r="AAG623" i="1"/>
  <c r="AAH628" i="1" s="1"/>
  <c r="T422" i="1" s="1"/>
  <c r="FD629" i="1"/>
  <c r="FE634" i="1" s="1"/>
  <c r="X410" i="1" s="1"/>
  <c r="ACR629" i="1"/>
  <c r="ACS634" i="1" s="1"/>
  <c r="ADA629" i="1"/>
  <c r="ADB634" i="1" s="1"/>
  <c r="FD635" i="1"/>
  <c r="FE640" i="1" s="1"/>
  <c r="AB448" i="1" s="1"/>
  <c r="QO635" i="1"/>
  <c r="QP640" i="1" s="1"/>
  <c r="AB416" i="1" s="1"/>
  <c r="RG635" i="1"/>
  <c r="RH640" i="1" s="1"/>
  <c r="AB431" i="1" s="1"/>
  <c r="VK635" i="1"/>
  <c r="VL640" i="1" s="1"/>
  <c r="AB485" i="1" s="1"/>
  <c r="WD640" i="1"/>
  <c r="ZP640" i="1"/>
  <c r="AB426" i="1" s="1"/>
  <c r="OE640" i="1"/>
  <c r="AB458" i="1" s="1"/>
  <c r="YX640" i="1"/>
  <c r="AAP635" i="1"/>
  <c r="AAQ640" i="1" s="1"/>
  <c r="AB455" i="1" s="1"/>
  <c r="ABQ635" i="1"/>
  <c r="ABR640" i="1" s="1"/>
  <c r="AB433" i="1" s="1"/>
  <c r="ACI635" i="1"/>
  <c r="ACJ640" i="1" s="1"/>
  <c r="QO641" i="1"/>
  <c r="QP646" i="1" s="1"/>
  <c r="AF422" i="1" s="1"/>
  <c r="ZX641" i="1"/>
  <c r="ZY646" i="1" s="1"/>
  <c r="AF421" i="1" s="1"/>
  <c r="AAY641" i="1"/>
  <c r="AAZ646" i="1" s="1"/>
  <c r="AF490" i="1" s="1"/>
  <c r="ABQ641" i="1"/>
  <c r="ABR646" i="1" s="1"/>
  <c r="AF409" i="1" s="1"/>
  <c r="XN646" i="1"/>
  <c r="AF425" i="1" s="1"/>
  <c r="YX646" i="1"/>
  <c r="AAG647" i="1"/>
  <c r="AAH652" i="1" s="1"/>
  <c r="AJ477" i="1" s="1"/>
  <c r="ABZ647" i="1"/>
  <c r="ACA652" i="1" s="1"/>
  <c r="AJ475" i="1" s="1"/>
  <c r="RQ646" i="1"/>
  <c r="WD646" i="1"/>
  <c r="ACR641" i="1"/>
  <c r="ACS646" i="1" s="1"/>
  <c r="QO647" i="1"/>
  <c r="QP652" i="1" s="1"/>
  <c r="AJ430" i="1" s="1"/>
  <c r="ABQ647" i="1"/>
  <c r="ABR652" i="1" s="1"/>
  <c r="AJ453" i="1" s="1"/>
  <c r="FD653" i="1"/>
  <c r="FE658" i="1" s="1"/>
  <c r="AN467" i="1" s="1"/>
  <c r="UA653" i="1"/>
  <c r="UB658" i="1" s="1"/>
  <c r="AN462" i="1" s="1"/>
  <c r="AAY653" i="1"/>
  <c r="AAZ658" i="1" s="1"/>
  <c r="AN423" i="1" s="1"/>
  <c r="ABZ653" i="1"/>
  <c r="ACA658" i="1" s="1"/>
  <c r="AN391" i="1" s="1"/>
  <c r="WD658" i="1"/>
  <c r="UA659" i="1"/>
  <c r="UB664" i="1" s="1"/>
  <c r="AR443" i="1" s="1"/>
  <c r="US659" i="1"/>
  <c r="UT664" i="1" s="1"/>
  <c r="AR398" i="1" s="1"/>
  <c r="VK659" i="1"/>
  <c r="VL664" i="1" s="1"/>
  <c r="AR485" i="1" s="1"/>
  <c r="ABH659" i="1"/>
  <c r="ABI664" i="1" s="1"/>
  <c r="ABZ659" i="1"/>
  <c r="ACA664" i="1" s="1"/>
  <c r="AR488" i="1" s="1"/>
  <c r="ADA659" i="1"/>
  <c r="ADB664" i="1" s="1"/>
  <c r="FD659" i="1"/>
  <c r="FE664" i="1" s="1"/>
  <c r="AR397" i="1" s="1"/>
  <c r="HF659" i="1"/>
  <c r="HG664" i="1" s="1"/>
  <c r="AR439" i="1" s="1"/>
  <c r="QO659" i="1"/>
  <c r="QP664" i="1" s="1"/>
  <c r="AR428" i="1" s="1"/>
  <c r="ZP664" i="1"/>
  <c r="AR474" i="1" s="1"/>
  <c r="ABQ659" i="1"/>
  <c r="ABR664" i="1" s="1"/>
  <c r="AR447" i="1" s="1"/>
  <c r="ACR659" i="1"/>
  <c r="ACS664" i="1" s="1"/>
  <c r="OE670" i="1"/>
  <c r="AV487" i="1" s="1"/>
  <c r="ZX665" i="1"/>
  <c r="ZY670" i="1" s="1"/>
  <c r="AV412" i="1" s="1"/>
  <c r="ACR665" i="1"/>
  <c r="ACS670" i="1" s="1"/>
  <c r="RQ670" i="1"/>
  <c r="VK665" i="1"/>
  <c r="VL670" i="1" s="1"/>
  <c r="AV449" i="1" s="1"/>
  <c r="WD670" i="1"/>
  <c r="ABH665" i="1"/>
  <c r="ABI670" i="1" s="1"/>
  <c r="ZP604" i="1"/>
  <c r="D421" i="1" s="1"/>
  <c r="OD672" i="1"/>
  <c r="P31" i="1" s="1"/>
  <c r="RP672" i="1"/>
  <c r="L365" i="1" s="1"/>
  <c r="WC672" i="1"/>
  <c r="L366" i="1" s="1"/>
  <c r="XM672" i="1"/>
  <c r="P55" i="1" s="1"/>
  <c r="RQ604" i="1"/>
  <c r="ZG616" i="1"/>
  <c r="L454" i="1" s="1"/>
  <c r="YW672" i="1"/>
  <c r="WD604" i="1"/>
  <c r="XN604" i="1"/>
  <c r="D477" i="1" s="1"/>
  <c r="YX604" i="1"/>
  <c r="ZP610" i="1"/>
  <c r="H396" i="1" s="1"/>
  <c r="ZP616" i="1"/>
  <c r="L393" i="1" s="1"/>
  <c r="ZF672" i="1"/>
  <c r="P40" i="1" s="1"/>
  <c r="OE604" i="1"/>
  <c r="D486" i="1" s="1"/>
  <c r="ZG604" i="1"/>
  <c r="D424" i="1" s="1"/>
  <c r="ZG646" i="1"/>
  <c r="AF412" i="1" s="1"/>
  <c r="FD647" i="1"/>
  <c r="FE652" i="1" s="1"/>
  <c r="AJ441" i="1" s="1"/>
  <c r="VK647" i="1"/>
  <c r="VL652" i="1" s="1"/>
  <c r="AJ474" i="1" s="1"/>
  <c r="AAP647" i="1"/>
  <c r="AAQ652" i="1" s="1"/>
  <c r="AJ460" i="1" s="1"/>
  <c r="ACI653" i="1"/>
  <c r="ACJ658" i="1" s="1"/>
  <c r="RQ664" i="1"/>
  <c r="HF665" i="1"/>
  <c r="HG670" i="1" s="1"/>
  <c r="AV454" i="1" s="1"/>
  <c r="QO665" i="1"/>
  <c r="QP670" i="1" s="1"/>
  <c r="AV401" i="1" s="1"/>
  <c r="AAG665" i="1"/>
  <c r="AAH670" i="1" s="1"/>
  <c r="AV490" i="1" s="1"/>
  <c r="ABQ665" i="1"/>
  <c r="ABR670" i="1" s="1"/>
  <c r="AV450" i="1" s="1"/>
  <c r="YX670" i="1"/>
  <c r="ZG670" i="1"/>
  <c r="AV425" i="1" s="1"/>
  <c r="P364" i="1" l="1"/>
  <c r="P353" i="1"/>
  <c r="P369" i="1"/>
  <c r="T354" i="1"/>
  <c r="G85" i="1"/>
  <c r="G18" i="1"/>
  <c r="ABZ672" i="1"/>
  <c r="P9" i="1" s="1"/>
  <c r="ABQ672" i="1"/>
  <c r="P69" i="1" s="1"/>
  <c r="AAY672" i="1"/>
  <c r="P75" i="1" s="1"/>
  <c r="AAP672" i="1"/>
  <c r="P92" i="1" s="1"/>
  <c r="AAG672" i="1"/>
  <c r="P98" i="1" s="1"/>
  <c r="ZX672" i="1"/>
  <c r="P54" i="1" s="1"/>
  <c r="US672" i="1"/>
  <c r="P3" i="1" s="1"/>
  <c r="FD672" i="1"/>
  <c r="P102" i="1" s="1"/>
  <c r="QO672" i="1"/>
  <c r="P96" i="1" s="1"/>
  <c r="RG672" i="1"/>
  <c r="P85" i="1" s="1"/>
  <c r="G102" i="1"/>
  <c r="G27" i="1"/>
  <c r="HF672" i="1"/>
  <c r="P8" i="1" s="1"/>
  <c r="AAZ604" i="1"/>
  <c r="D487" i="1" s="1"/>
  <c r="FE604" i="1"/>
  <c r="D465" i="1" s="1"/>
  <c r="VK672" i="1"/>
  <c r="P67" i="1" s="1"/>
  <c r="ACS604" i="1"/>
  <c r="ADA672" i="1"/>
  <c r="QP604" i="1"/>
  <c r="D458" i="1" s="1"/>
  <c r="ACA604" i="1"/>
  <c r="D406" i="1" s="1"/>
  <c r="UT604" i="1"/>
  <c r="D409" i="1" s="1"/>
  <c r="AAQ604" i="1"/>
  <c r="D472" i="1" s="1"/>
  <c r="HG604" i="1"/>
  <c r="D393" i="1" s="1"/>
  <c r="ED604" i="1"/>
  <c r="ABR604" i="1"/>
  <c r="D481" i="1" s="1"/>
  <c r="ABI604" i="1"/>
  <c r="ACJ604" i="1"/>
  <c r="ZY604" i="1"/>
  <c r="D453" i="1" s="1"/>
  <c r="RH604" i="1"/>
  <c r="D437" i="1" s="1"/>
  <c r="AAH604" i="1"/>
  <c r="D483" i="1" s="1"/>
  <c r="UA672" i="1"/>
  <c r="P52" i="1" s="1"/>
  <c r="P361" i="1" l="1"/>
  <c r="P360" i="1"/>
  <c r="P362" i="1"/>
  <c r="P355" i="1"/>
  <c r="L353" i="1"/>
  <c r="P359" i="1"/>
  <c r="T379" i="1"/>
  <c r="D369" i="1"/>
  <c r="T366" i="1"/>
  <c r="T385" i="1"/>
  <c r="T380" i="1"/>
  <c r="T386" i="1"/>
  <c r="T361" i="1"/>
  <c r="G52" i="1"/>
  <c r="G64" i="1"/>
  <c r="G71" i="1"/>
  <c r="G91" i="1"/>
  <c r="G101" i="1"/>
  <c r="G17" i="1"/>
  <c r="G61" i="1"/>
  <c r="G44" i="1"/>
  <c r="G90" i="1"/>
  <c r="G70" i="1"/>
  <c r="G65" i="1"/>
  <c r="G62" i="1"/>
  <c r="G98" i="1"/>
  <c r="GC669" i="1" l="1"/>
  <c r="GE669" i="1" s="1"/>
  <c r="AER621" i="1"/>
  <c r="AET621" i="1" s="1"/>
  <c r="GC667" i="1"/>
  <c r="GE667" i="1" s="1"/>
  <c r="XB648" i="1"/>
  <c r="XD648" i="1" s="1"/>
  <c r="AEI611" i="1"/>
  <c r="AEK611" i="1" s="1"/>
  <c r="XB651" i="1"/>
  <c r="XD651" i="1" s="1"/>
  <c r="DR613" i="1"/>
  <c r="DT613" i="1" s="1"/>
  <c r="HM645" i="1"/>
  <c r="HO645" i="1" s="1"/>
  <c r="AER612" i="1"/>
  <c r="AET612" i="1" s="1"/>
  <c r="ADZ624" i="1"/>
  <c r="AEB624" i="1" s="1"/>
  <c r="DR669" i="1"/>
  <c r="DT669" i="1" s="1"/>
  <c r="DR647" i="1"/>
  <c r="DT647" i="1" s="1"/>
  <c r="AEI607" i="1"/>
  <c r="AEK607" i="1" s="1"/>
  <c r="AEI635" i="1"/>
  <c r="AEK635" i="1" s="1"/>
  <c r="AER619" i="1"/>
  <c r="AET619" i="1" s="1"/>
  <c r="AEI624" i="1"/>
  <c r="AEK624" i="1" s="1"/>
  <c r="KP665" i="1"/>
  <c r="KR665" i="1" s="1"/>
  <c r="AEI613" i="1"/>
  <c r="AEK613" i="1" s="1"/>
  <c r="GC621" i="1"/>
  <c r="GE621" i="1" s="1"/>
  <c r="AEI627" i="1"/>
  <c r="AEK627" i="1" s="1"/>
  <c r="XB663" i="1"/>
  <c r="XD663" i="1" s="1"/>
  <c r="AFA649" i="1"/>
  <c r="AFC649" i="1" s="1"/>
  <c r="GC650" i="1"/>
  <c r="GE650" i="1" s="1"/>
  <c r="DR632" i="1"/>
  <c r="DT632" i="1" s="1"/>
  <c r="YC612" i="1"/>
  <c r="YE612" i="1" s="1"/>
  <c r="AER654" i="1"/>
  <c r="AET654" i="1" s="1"/>
  <c r="HM662" i="1"/>
  <c r="HO662" i="1" s="1"/>
  <c r="AER615" i="1"/>
  <c r="AET615" i="1" s="1"/>
  <c r="DR625" i="1"/>
  <c r="DT625" i="1" s="1"/>
  <c r="ADZ607" i="1"/>
  <c r="AEB607" i="1" s="1"/>
  <c r="AEI649" i="1"/>
  <c r="AEK649" i="1" s="1"/>
  <c r="OT663" i="1"/>
  <c r="OV663" i="1" s="1"/>
  <c r="XB657" i="1"/>
  <c r="XD657" i="1" s="1"/>
  <c r="ADH639" i="1"/>
  <c r="ADJ639" i="1" s="1"/>
  <c r="XB655" i="1"/>
  <c r="XD655" i="1" s="1"/>
  <c r="KP663" i="1"/>
  <c r="KR663" i="1" s="1"/>
  <c r="AER659" i="1"/>
  <c r="AET659" i="1" s="1"/>
  <c r="HM620" i="1"/>
  <c r="HO620" i="1" s="1"/>
  <c r="AEI643" i="1"/>
  <c r="AEK643" i="1" s="1"/>
  <c r="AER641" i="1"/>
  <c r="AET641" i="1" s="1"/>
  <c r="AEI620" i="1"/>
  <c r="AEK620" i="1" s="1"/>
  <c r="AER632" i="1"/>
  <c r="AET632" i="1" s="1"/>
  <c r="GC651" i="1"/>
  <c r="GE651" i="1" s="1"/>
  <c r="KP661" i="1"/>
  <c r="KR661" i="1" s="1"/>
  <c r="CZ663" i="1"/>
  <c r="DB663" i="1" s="1"/>
  <c r="OT639" i="1"/>
  <c r="OV639" i="1" s="1"/>
  <c r="AGB656" i="1"/>
  <c r="AGD656" i="1" s="1"/>
  <c r="DR642" i="1"/>
  <c r="DT642" i="1" s="1"/>
  <c r="YC629" i="1"/>
  <c r="YE629" i="1" s="1"/>
  <c r="AEI663" i="1"/>
  <c r="AEK663" i="1" s="1"/>
  <c r="NJ649" i="1"/>
  <c r="NL649" i="1" s="1"/>
  <c r="ADZ625" i="1"/>
  <c r="AEB625" i="1" s="1"/>
  <c r="DR661" i="1"/>
  <c r="DT661" i="1" s="1"/>
  <c r="AEI647" i="1"/>
  <c r="AEK647" i="1" s="1"/>
  <c r="AEI621" i="1"/>
  <c r="AEK621" i="1" s="1"/>
  <c r="AEI626" i="1"/>
  <c r="AEK626" i="1" s="1"/>
  <c r="XB662" i="1"/>
  <c r="XD662" i="1" s="1"/>
  <c r="AER644" i="1"/>
  <c r="AET644" i="1" s="1"/>
  <c r="OT662" i="1"/>
  <c r="OV662" i="1" s="1"/>
  <c r="AEI645" i="1"/>
  <c r="AEK645" i="1" s="1"/>
  <c r="AER642" i="1"/>
  <c r="AET642" i="1" s="1"/>
  <c r="AEI614" i="1"/>
  <c r="AEK614" i="1" s="1"/>
  <c r="AEI644" i="1"/>
  <c r="AEK644" i="1" s="1"/>
  <c r="AHC654" i="1"/>
  <c r="AHE654" i="1" s="1"/>
  <c r="AHC668" i="1"/>
  <c r="AHE668" i="1" s="1"/>
  <c r="AEI648" i="1"/>
  <c r="AEK648" i="1" s="1"/>
  <c r="OT669" i="1"/>
  <c r="OV669" i="1" s="1"/>
  <c r="WJ669" i="1"/>
  <c r="WL669" i="1" s="1"/>
  <c r="JF665" i="1"/>
  <c r="JH665" i="1" s="1"/>
  <c r="AHC669" i="1"/>
  <c r="AHE669" i="1" s="1"/>
  <c r="XB669" i="1"/>
  <c r="XD669" i="1" s="1"/>
  <c r="ADZ659" i="1"/>
  <c r="AEB659" i="1" s="1"/>
  <c r="KP643" i="1"/>
  <c r="KR643" i="1" s="1"/>
  <c r="DR668" i="1"/>
  <c r="DT668" i="1" s="1"/>
  <c r="GC624" i="1"/>
  <c r="GE624" i="1" s="1"/>
  <c r="OK627" i="1"/>
  <c r="OM627" i="1" s="1"/>
  <c r="ADZ630" i="1"/>
  <c r="AEB630" i="1" s="1"/>
  <c r="EJ669" i="1"/>
  <c r="EL669" i="1" s="1"/>
  <c r="MR665" i="1"/>
  <c r="MT665" i="1" s="1"/>
  <c r="ADZ633" i="1"/>
  <c r="AEB633" i="1" s="1"/>
  <c r="AFA668" i="1"/>
  <c r="AFC668" i="1" s="1"/>
  <c r="XB665" i="1"/>
  <c r="XD665" i="1" s="1"/>
  <c r="YC662" i="1"/>
  <c r="YE662" i="1" s="1"/>
  <c r="GU639" i="1"/>
  <c r="GW639" i="1" s="1"/>
  <c r="KG669" i="1"/>
  <c r="KI669" i="1" s="1"/>
  <c r="MR669" i="1"/>
  <c r="MT669" i="1" s="1"/>
  <c r="ADH637" i="1"/>
  <c r="ADJ637" i="1" s="1"/>
  <c r="AER620" i="1"/>
  <c r="AET620" i="1" s="1"/>
  <c r="AEI665" i="1"/>
  <c r="AEK665" i="1" s="1"/>
  <c r="AFA667" i="1"/>
  <c r="AFC667" i="1" s="1"/>
  <c r="KP644" i="1"/>
  <c r="KR644" i="1" s="1"/>
  <c r="ADH663" i="1"/>
  <c r="ADJ663" i="1" s="1"/>
  <c r="HM629" i="1"/>
  <c r="HO629" i="1" s="1"/>
  <c r="PL666" i="1"/>
  <c r="PN666" i="1" s="1"/>
  <c r="AER669" i="1"/>
  <c r="AET669" i="1" s="1"/>
  <c r="QV669" i="1"/>
  <c r="QX669" i="1" s="1"/>
  <c r="YC656" i="1"/>
  <c r="YE656" i="1" s="1"/>
  <c r="GC645" i="1"/>
  <c r="GE645" i="1" s="1"/>
  <c r="LZ647" i="1"/>
  <c r="MB647" i="1" s="1"/>
  <c r="UH651" i="1"/>
  <c r="UJ651" i="1" s="1"/>
  <c r="DR638" i="1"/>
  <c r="DT638" i="1" s="1"/>
  <c r="ADH662" i="1"/>
  <c r="ADJ662" i="1" s="1"/>
  <c r="XB638" i="1"/>
  <c r="XD638" i="1" s="1"/>
  <c r="GU643" i="1"/>
  <c r="GW643" i="1" s="1"/>
  <c r="KP656" i="1"/>
  <c r="KR656" i="1" s="1"/>
  <c r="AER643" i="1"/>
  <c r="AET643" i="1" s="1"/>
  <c r="AER638" i="1"/>
  <c r="AET638" i="1" s="1"/>
  <c r="AER655" i="1"/>
  <c r="AET655" i="1" s="1"/>
  <c r="TG637" i="1"/>
  <c r="TI637" i="1" s="1"/>
  <c r="AHC661" i="1"/>
  <c r="AHE661" i="1" s="1"/>
  <c r="YL649" i="1"/>
  <c r="YN649" i="1" s="1"/>
  <c r="KP650" i="1"/>
  <c r="KR650" i="1" s="1"/>
  <c r="AFJ637" i="1"/>
  <c r="AFL637" i="1" s="1"/>
  <c r="XB645" i="1"/>
  <c r="XD645" i="1" s="1"/>
  <c r="ADZ618" i="1"/>
  <c r="AEB618" i="1" s="1"/>
  <c r="AER626" i="1"/>
  <c r="AET626" i="1" s="1"/>
  <c r="AF666" i="1"/>
  <c r="AH666" i="1" s="1"/>
  <c r="ADZ620" i="1"/>
  <c r="AEB620" i="1" s="1"/>
  <c r="ADZ619" i="1"/>
  <c r="AEB619" i="1" s="1"/>
  <c r="AER661" i="1"/>
  <c r="AET661" i="1" s="1"/>
  <c r="AEI653" i="1"/>
  <c r="AEK653" i="1" s="1"/>
  <c r="TG666" i="1"/>
  <c r="TI666" i="1" s="1"/>
  <c r="ADZ638" i="1"/>
  <c r="AEB638" i="1" s="1"/>
  <c r="IE668" i="1"/>
  <c r="IG668" i="1" s="1"/>
  <c r="KP637" i="1"/>
  <c r="KR637" i="1" s="1"/>
  <c r="ADZ653" i="1"/>
  <c r="AEB653" i="1" s="1"/>
  <c r="HM657" i="1"/>
  <c r="HO657" i="1" s="1"/>
  <c r="AEI639" i="1"/>
  <c r="AEK639" i="1" s="1"/>
  <c r="HM665" i="1"/>
  <c r="HO665" i="1" s="1"/>
  <c r="AER660" i="1"/>
  <c r="AET660" i="1" s="1"/>
  <c r="XB667" i="1"/>
  <c r="XD667" i="1" s="1"/>
  <c r="ADZ656" i="1"/>
  <c r="AEB656" i="1" s="1"/>
  <c r="KP632" i="1"/>
  <c r="KR632" i="1" s="1"/>
  <c r="ADZ662" i="1"/>
  <c r="AEB662" i="1" s="1"/>
  <c r="AER627" i="1"/>
  <c r="AET627" i="1" s="1"/>
  <c r="ADZ612" i="1"/>
  <c r="AEB612" i="1" s="1"/>
  <c r="AER611" i="1"/>
  <c r="AET611" i="1" s="1"/>
  <c r="LZ669" i="1"/>
  <c r="MB669" i="1" s="1"/>
  <c r="OT631" i="1"/>
  <c r="OV631" i="1" s="1"/>
  <c r="YC667" i="1"/>
  <c r="YE667" i="1" s="1"/>
  <c r="AHC665" i="1"/>
  <c r="AHE665" i="1" s="1"/>
  <c r="GC663" i="1"/>
  <c r="GE663" i="1" s="1"/>
  <c r="AEI660" i="1"/>
  <c r="AEK660" i="1" s="1"/>
  <c r="AER657" i="1"/>
  <c r="AET657" i="1" s="1"/>
  <c r="TG667" i="1"/>
  <c r="TI667" i="1" s="1"/>
  <c r="ADZ668" i="1"/>
  <c r="AEB668" i="1" s="1"/>
  <c r="ADZ665" i="1"/>
  <c r="AEB665" i="1" s="1"/>
  <c r="NA668" i="1"/>
  <c r="NC668" i="1" s="1"/>
  <c r="AER648" i="1"/>
  <c r="AET648" i="1" s="1"/>
  <c r="XB630" i="1"/>
  <c r="XD630" i="1" s="1"/>
  <c r="AEI659" i="1"/>
  <c r="AEK659" i="1" s="1"/>
  <c r="AER663" i="1"/>
  <c r="AET663" i="1" s="1"/>
  <c r="YC661" i="1"/>
  <c r="YE661" i="1" s="1"/>
  <c r="XT668" i="1"/>
  <c r="XV668" i="1" s="1"/>
  <c r="XB641" i="1"/>
  <c r="XD641" i="1" s="1"/>
  <c r="ADQ663" i="1"/>
  <c r="ADS663" i="1" s="1"/>
  <c r="GC638" i="1"/>
  <c r="GE638" i="1" s="1"/>
  <c r="OT661" i="1"/>
  <c r="OV661" i="1" s="1"/>
  <c r="XB631" i="1"/>
  <c r="XD631" i="1" s="1"/>
  <c r="GU667" i="1"/>
  <c r="GW667" i="1" s="1"/>
  <c r="ADZ621" i="1"/>
  <c r="AEB621" i="1" s="1"/>
  <c r="AFS642" i="1"/>
  <c r="AFU642" i="1" s="1"/>
  <c r="GC625" i="1"/>
  <c r="GE625" i="1" s="1"/>
  <c r="GC655" i="1"/>
  <c r="GE655" i="1" s="1"/>
  <c r="KP647" i="1"/>
  <c r="KR647" i="1" s="1"/>
  <c r="AER637" i="1"/>
  <c r="AET637" i="1" s="1"/>
  <c r="KP667" i="1"/>
  <c r="KR667" i="1" s="1"/>
  <c r="BP669" i="1"/>
  <c r="BR669" i="1" s="1"/>
  <c r="GL668" i="1"/>
  <c r="GN668" i="1" s="1"/>
  <c r="YC655" i="1"/>
  <c r="YE655" i="1" s="1"/>
  <c r="DR631" i="1"/>
  <c r="DT631" i="1" s="1"/>
  <c r="ADZ645" i="1"/>
  <c r="AEB645" i="1" s="1"/>
  <c r="ADZ666" i="1"/>
  <c r="AEB666" i="1" s="1"/>
  <c r="KP659" i="1"/>
  <c r="KR659" i="1" s="1"/>
  <c r="AER653" i="1"/>
  <c r="AET653" i="1" s="1"/>
  <c r="ADZ642" i="1"/>
  <c r="AEB642" i="1" s="1"/>
  <c r="YC663" i="1"/>
  <c r="YE663" i="1" s="1"/>
  <c r="ADZ661" i="1"/>
  <c r="AEB661" i="1" s="1"/>
  <c r="KP638" i="1"/>
  <c r="KR638" i="1" s="1"/>
  <c r="XB642" i="1"/>
  <c r="XD642" i="1" s="1"/>
  <c r="XT665" i="1"/>
  <c r="XV665" i="1" s="1"/>
  <c r="KP631" i="1"/>
  <c r="KR631" i="1" s="1"/>
  <c r="XB621" i="1"/>
  <c r="XD621" i="1" s="1"/>
  <c r="ADZ649" i="1"/>
  <c r="AEB649" i="1" s="1"/>
  <c r="ADH651" i="1"/>
  <c r="ADJ651" i="1" s="1"/>
  <c r="AER603" i="1"/>
  <c r="AET603" i="1" s="1"/>
  <c r="GC648" i="1"/>
  <c r="GE648" i="1" s="1"/>
  <c r="QD667" i="1"/>
  <c r="QF667" i="1" s="1"/>
  <c r="KP669" i="1"/>
  <c r="KR669" i="1" s="1"/>
  <c r="AER666" i="1"/>
  <c r="AET666" i="1" s="1"/>
  <c r="AGB665" i="1"/>
  <c r="AGD665" i="1" s="1"/>
  <c r="TG668" i="1"/>
  <c r="TI668" i="1" s="1"/>
  <c r="YC654" i="1"/>
  <c r="YE654" i="1" s="1"/>
  <c r="AER633" i="1"/>
  <c r="AET633" i="1" s="1"/>
  <c r="IE667" i="1"/>
  <c r="IG667" i="1" s="1"/>
  <c r="TP667" i="1"/>
  <c r="TR667" i="1" s="1"/>
  <c r="HM654" i="1"/>
  <c r="HO654" i="1" s="1"/>
  <c r="IW669" i="1"/>
  <c r="IY669" i="1" s="1"/>
  <c r="N645" i="1"/>
  <c r="P645" i="1" s="1"/>
  <c r="ADZ660" i="1"/>
  <c r="AEB660" i="1" s="1"/>
  <c r="GC637" i="1"/>
  <c r="GE637" i="1" s="1"/>
  <c r="GC661" i="1"/>
  <c r="GE661" i="1" s="1"/>
  <c r="GC660" i="1"/>
  <c r="GE660" i="1" s="1"/>
  <c r="ADZ627" i="1"/>
  <c r="AEB627" i="1" s="1"/>
  <c r="DR655" i="1"/>
  <c r="DT655" i="1" s="1"/>
  <c r="IW654" i="1"/>
  <c r="IY654" i="1" s="1"/>
  <c r="AER635" i="1"/>
  <c r="AET635" i="1" s="1"/>
  <c r="AEI657" i="1"/>
  <c r="AEK657" i="1" s="1"/>
  <c r="YC669" i="1"/>
  <c r="YE669" i="1" s="1"/>
  <c r="KP626" i="1"/>
  <c r="KR626" i="1" s="1"/>
  <c r="ADZ643" i="1"/>
  <c r="AEB643" i="1" s="1"/>
  <c r="AER606" i="1"/>
  <c r="AET606" i="1" s="1"/>
  <c r="GC619" i="1"/>
  <c r="GE619" i="1" s="1"/>
  <c r="TG648" i="1"/>
  <c r="TI648" i="1" s="1"/>
  <c r="KP662" i="1"/>
  <c r="KR662" i="1" s="1"/>
  <c r="AEI638" i="1"/>
  <c r="AEK638" i="1" s="1"/>
  <c r="AEI609" i="1"/>
  <c r="AEK609" i="1" s="1"/>
  <c r="ADZ639" i="1"/>
  <c r="AEB639" i="1" s="1"/>
  <c r="OT654" i="1"/>
  <c r="OV654" i="1" s="1"/>
  <c r="GC668" i="1"/>
  <c r="GE668" i="1" s="1"/>
  <c r="WS667" i="1"/>
  <c r="WU667" i="1" s="1"/>
  <c r="GL654" i="1"/>
  <c r="GN654" i="1" s="1"/>
  <c r="TG669" i="1"/>
  <c r="TI669" i="1" s="1"/>
  <c r="AER649" i="1"/>
  <c r="AET649" i="1" s="1"/>
  <c r="GU666" i="1"/>
  <c r="GW666" i="1" s="1"/>
  <c r="AEI642" i="1"/>
  <c r="AEK642" i="1" s="1"/>
  <c r="AER665" i="1"/>
  <c r="AET665" i="1" s="1"/>
  <c r="ADZ650" i="1"/>
  <c r="AEB650" i="1" s="1"/>
  <c r="AER639" i="1"/>
  <c r="AET639" i="1" s="1"/>
  <c r="LZ666" i="1"/>
  <c r="MB666" i="1" s="1"/>
  <c r="ADZ606" i="1"/>
  <c r="AEB606" i="1" s="1"/>
  <c r="OK653" i="1"/>
  <c r="OM653" i="1" s="1"/>
  <c r="ADZ648" i="1"/>
  <c r="AEB648" i="1" s="1"/>
  <c r="XB650" i="1"/>
  <c r="XD650" i="1" s="1"/>
  <c r="ADZ667" i="1"/>
  <c r="AEB667" i="1" s="1"/>
  <c r="ADZ651" i="1"/>
  <c r="AEB651" i="1" s="1"/>
  <c r="AEI668" i="1"/>
  <c r="AEK668" i="1" s="1"/>
  <c r="XB666" i="1"/>
  <c r="XD666" i="1" s="1"/>
  <c r="DR660" i="1"/>
  <c r="DT660" i="1" s="1"/>
  <c r="ADQ665" i="1"/>
  <c r="ADS665" i="1" s="1"/>
  <c r="YL636" i="1"/>
  <c r="YN636" i="1" s="1"/>
  <c r="GC654" i="1"/>
  <c r="GE654" i="1" s="1"/>
  <c r="GC633" i="1"/>
  <c r="GE633" i="1" s="1"/>
  <c r="ADZ657" i="1"/>
  <c r="AEB657" i="1" s="1"/>
  <c r="AER624" i="1"/>
  <c r="AET624" i="1" s="1"/>
  <c r="ADZ613" i="1"/>
  <c r="AEB613" i="1" s="1"/>
  <c r="ADZ632" i="1"/>
  <c r="AEB632" i="1" s="1"/>
  <c r="JX663" i="1"/>
  <c r="JZ663" i="1" s="1"/>
  <c r="ADH620" i="1"/>
  <c r="ADJ620" i="1" s="1"/>
  <c r="YC638" i="1"/>
  <c r="YE638" i="1" s="1"/>
  <c r="AER600" i="1"/>
  <c r="AET600" i="1" s="1"/>
  <c r="AEI651" i="1"/>
  <c r="AEK651" i="1" s="1"/>
  <c r="AEU658" i="1" l="1"/>
  <c r="IW665" i="1"/>
  <c r="IY665" i="1" s="1"/>
  <c r="ES668" i="1"/>
  <c r="EU668" i="1" s="1"/>
  <c r="ADH632" i="1"/>
  <c r="ADJ632" i="1" s="1"/>
  <c r="AER629" i="1"/>
  <c r="AET629" i="1" s="1"/>
  <c r="AER601" i="1"/>
  <c r="AET601" i="1" s="1"/>
  <c r="AEI603" i="1"/>
  <c r="AEK603" i="1" s="1"/>
  <c r="YC651" i="1"/>
  <c r="YE651" i="1" s="1"/>
  <c r="AEI650" i="1"/>
  <c r="AEK650" i="1" s="1"/>
  <c r="AEL652" i="1" s="1"/>
  <c r="LH662" i="1"/>
  <c r="LJ662" i="1" s="1"/>
  <c r="ADZ600" i="1"/>
  <c r="AEB600" i="1" s="1"/>
  <c r="AEI601" i="1"/>
  <c r="AEK601" i="1" s="1"/>
  <c r="ADH650" i="1"/>
  <c r="ADJ650" i="1" s="1"/>
  <c r="AER647" i="1"/>
  <c r="AET647" i="1" s="1"/>
  <c r="HM608" i="1"/>
  <c r="HO608" i="1" s="1"/>
  <c r="AER609" i="1"/>
  <c r="AET609" i="1" s="1"/>
  <c r="AEI602" i="1"/>
  <c r="AEK602" i="1" s="1"/>
  <c r="AER599" i="1"/>
  <c r="AET599" i="1" s="1"/>
  <c r="ADZ603" i="1"/>
  <c r="AEB603" i="1" s="1"/>
  <c r="IE653" i="1"/>
  <c r="IG653" i="1" s="1"/>
  <c r="AEI654" i="1"/>
  <c r="AEK654" i="1" s="1"/>
  <c r="ADZ614" i="1"/>
  <c r="AEB614" i="1" s="1"/>
  <c r="AER613" i="1"/>
  <c r="AET613" i="1" s="1"/>
  <c r="KP633" i="1"/>
  <c r="KR633" i="1" s="1"/>
  <c r="AEI633" i="1"/>
  <c r="AEK633" i="1" s="1"/>
  <c r="OT626" i="1"/>
  <c r="OV626" i="1" s="1"/>
  <c r="ADZ626" i="1"/>
  <c r="AEB626" i="1" s="1"/>
  <c r="KG662" i="1"/>
  <c r="KI662" i="1" s="1"/>
  <c r="AEI662" i="1"/>
  <c r="AEK662" i="1" s="1"/>
  <c r="AEI630" i="1"/>
  <c r="AEK630" i="1" s="1"/>
  <c r="ADZ629" i="1"/>
  <c r="AEB629" i="1" s="1"/>
  <c r="ADQ659" i="1"/>
  <c r="ADS659" i="1" s="1"/>
  <c r="GC620" i="1"/>
  <c r="GE620" i="1" s="1"/>
  <c r="AEI617" i="1"/>
  <c r="AEK617" i="1" s="1"/>
  <c r="AER618" i="1"/>
  <c r="AET618" i="1" s="1"/>
  <c r="IE609" i="1"/>
  <c r="IG609" i="1" s="1"/>
  <c r="AER605" i="1"/>
  <c r="AET605" i="1" s="1"/>
  <c r="ADZ599" i="1"/>
  <c r="AEB599" i="1" s="1"/>
  <c r="AEI599" i="1"/>
  <c r="AEK599" i="1" s="1"/>
  <c r="ADZ654" i="1"/>
  <c r="AEB654" i="1" s="1"/>
  <c r="AEI656" i="1"/>
  <c r="AEK656" i="1" s="1"/>
  <c r="YC668" i="1"/>
  <c r="YE668" i="1" s="1"/>
  <c r="AER668" i="1"/>
  <c r="AET668" i="1" s="1"/>
  <c r="AHC667" i="1"/>
  <c r="AHE667" i="1" s="1"/>
  <c r="AER667" i="1"/>
  <c r="AET667" i="1" s="1"/>
  <c r="AER617" i="1"/>
  <c r="AET617" i="1" s="1"/>
  <c r="AEI618" i="1"/>
  <c r="AEK618" i="1" s="1"/>
  <c r="KP654" i="1"/>
  <c r="KR654" i="1" s="1"/>
  <c r="ADZ655" i="1"/>
  <c r="AEB655" i="1" s="1"/>
  <c r="TG659" i="1"/>
  <c r="TI659" i="1" s="1"/>
  <c r="ADZ663" i="1"/>
  <c r="AEB663" i="1" s="1"/>
  <c r="AEC664" i="1" s="1"/>
  <c r="KP602" i="1"/>
  <c r="KR602" i="1" s="1"/>
  <c r="AER602" i="1"/>
  <c r="AET602" i="1" s="1"/>
  <c r="AER607" i="1"/>
  <c r="AET607" i="1" s="1"/>
  <c r="ADZ605" i="1"/>
  <c r="AEB605" i="1" s="1"/>
  <c r="AEI608" i="1"/>
  <c r="AEK608" i="1" s="1"/>
  <c r="DR650" i="1"/>
  <c r="DT650" i="1" s="1"/>
  <c r="ADZ647" i="1"/>
  <c r="AEB647" i="1" s="1"/>
  <c r="AEC652" i="1" s="1"/>
  <c r="IE666" i="1"/>
  <c r="IG666" i="1" s="1"/>
  <c r="AEI666" i="1"/>
  <c r="AEK666" i="1" s="1"/>
  <c r="GU608" i="1"/>
  <c r="GW608" i="1" s="1"/>
  <c r="AEI606" i="1"/>
  <c r="AEK606" i="1" s="1"/>
  <c r="ADZ609" i="1"/>
  <c r="AEB609" i="1" s="1"/>
  <c r="HV669" i="1"/>
  <c r="HX669" i="1" s="1"/>
  <c r="YC660" i="1"/>
  <c r="YE660" i="1" s="1"/>
  <c r="AEI661" i="1"/>
  <c r="AEK661" i="1" s="1"/>
  <c r="AER623" i="1"/>
  <c r="AET623" i="1" s="1"/>
  <c r="AEI623" i="1"/>
  <c r="AEK623" i="1" s="1"/>
  <c r="XB627" i="1"/>
  <c r="XD627" i="1" s="1"/>
  <c r="AER625" i="1"/>
  <c r="AET625" i="1" s="1"/>
  <c r="NS668" i="1"/>
  <c r="NU668" i="1" s="1"/>
  <c r="ADZ669" i="1"/>
  <c r="AEB669" i="1" s="1"/>
  <c r="AEC670" i="1" s="1"/>
  <c r="AEI619" i="1"/>
  <c r="AEK619" i="1" s="1"/>
  <c r="ADZ617" i="1"/>
  <c r="AEB617" i="1" s="1"/>
  <c r="AEC622" i="1" s="1"/>
  <c r="AEI636" i="1"/>
  <c r="AEK636" i="1" s="1"/>
  <c r="ADZ635" i="1"/>
  <c r="AEB635" i="1" s="1"/>
  <c r="OT629" i="1"/>
  <c r="OV629" i="1" s="1"/>
  <c r="AEI632" i="1"/>
  <c r="AEK632" i="1" s="1"/>
  <c r="SX668" i="1"/>
  <c r="SZ668" i="1" s="1"/>
  <c r="AEI641" i="1"/>
  <c r="AEK641" i="1" s="1"/>
  <c r="AEL646" i="1" s="1"/>
  <c r="ADZ641" i="1"/>
  <c r="AEB641" i="1" s="1"/>
  <c r="YC665" i="1"/>
  <c r="YE665" i="1" s="1"/>
  <c r="AEI667" i="1"/>
  <c r="AEK667" i="1" s="1"/>
  <c r="ADZ611" i="1"/>
  <c r="AEB611" i="1" s="1"/>
  <c r="AEI615" i="1"/>
  <c r="AEK615" i="1" s="1"/>
  <c r="AER631" i="1"/>
  <c r="AET631" i="1" s="1"/>
  <c r="AEI629" i="1"/>
  <c r="AEK629" i="1" s="1"/>
  <c r="GC614" i="1"/>
  <c r="GE614" i="1" s="1"/>
  <c r="AEI612" i="1"/>
  <c r="AEK612" i="1" s="1"/>
  <c r="AEL616" i="1" s="1"/>
  <c r="KP639" i="1"/>
  <c r="KR639" i="1" s="1"/>
  <c r="AEI637" i="1"/>
  <c r="AEK637" i="1" s="1"/>
  <c r="ADH602" i="1"/>
  <c r="ADJ602" i="1" s="1"/>
  <c r="ADZ602" i="1"/>
  <c r="AEB602" i="1" s="1"/>
  <c r="AER608" i="1"/>
  <c r="AET608" i="1" s="1"/>
  <c r="AEI605" i="1"/>
  <c r="AEK605" i="1" s="1"/>
  <c r="ADZ608" i="1"/>
  <c r="AEB608" i="1" s="1"/>
  <c r="DR639" i="1"/>
  <c r="DT639" i="1" s="1"/>
  <c r="AER636" i="1"/>
  <c r="AET636" i="1" s="1"/>
  <c r="AEU640" i="1" s="1"/>
  <c r="ADZ637" i="1"/>
  <c r="AEB637" i="1" s="1"/>
  <c r="ADH642" i="1"/>
  <c r="ADJ642" i="1" s="1"/>
  <c r="ADZ644" i="1"/>
  <c r="AEB644" i="1" s="1"/>
  <c r="XT667" i="1"/>
  <c r="XV667" i="1" s="1"/>
  <c r="AEI625" i="1"/>
  <c r="AEK625" i="1" s="1"/>
  <c r="ADZ623" i="1"/>
  <c r="AEB623" i="1" s="1"/>
  <c r="YC649" i="1"/>
  <c r="YE649" i="1" s="1"/>
  <c r="AER650" i="1"/>
  <c r="AET650" i="1" s="1"/>
  <c r="AEI631" i="1"/>
  <c r="AEK631" i="1" s="1"/>
  <c r="AER630" i="1"/>
  <c r="AET630" i="1" s="1"/>
  <c r="ADZ631" i="1"/>
  <c r="AEB631" i="1" s="1"/>
  <c r="NJ669" i="1"/>
  <c r="NL669" i="1" s="1"/>
  <c r="AEI669" i="1"/>
  <c r="AEK669" i="1" s="1"/>
  <c r="GC662" i="1"/>
  <c r="GE662" i="1" s="1"/>
  <c r="AER662" i="1"/>
  <c r="AET662" i="1" s="1"/>
  <c r="AEU664" i="1" s="1"/>
  <c r="IE638" i="1"/>
  <c r="IG638" i="1" s="1"/>
  <c r="ADZ636" i="1"/>
  <c r="AEB636" i="1" s="1"/>
  <c r="ADZ615" i="1"/>
  <c r="AEB615" i="1" s="1"/>
  <c r="AER614" i="1"/>
  <c r="AET614" i="1" s="1"/>
  <c r="ADH655" i="1"/>
  <c r="ADJ655" i="1" s="1"/>
  <c r="AEI655" i="1"/>
  <c r="AEK655" i="1" s="1"/>
  <c r="YC645" i="1"/>
  <c r="YE645" i="1" s="1"/>
  <c r="AER645" i="1"/>
  <c r="AET645" i="1" s="1"/>
  <c r="AEU646" i="1" s="1"/>
  <c r="MR649" i="1"/>
  <c r="MT649" i="1" s="1"/>
  <c r="AER651" i="1"/>
  <c r="AET651" i="1" s="1"/>
  <c r="ADZ601" i="1"/>
  <c r="AEB601" i="1" s="1"/>
  <c r="AEI600" i="1"/>
  <c r="AEK600" i="1" s="1"/>
  <c r="KP630" i="1"/>
  <c r="KR630" i="1" s="1"/>
  <c r="GU633" i="1"/>
  <c r="GW633" i="1" s="1"/>
  <c r="YC648" i="1"/>
  <c r="YE648" i="1" s="1"/>
  <c r="GU649" i="1"/>
  <c r="GW649" i="1" s="1"/>
  <c r="WJ647" i="1"/>
  <c r="WL647" i="1" s="1"/>
  <c r="IE648" i="1"/>
  <c r="IG648" i="1" s="1"/>
  <c r="TG650" i="1"/>
  <c r="TI650" i="1" s="1"/>
  <c r="HM647" i="1"/>
  <c r="HO647" i="1" s="1"/>
  <c r="DR651" i="1"/>
  <c r="DT651" i="1" s="1"/>
  <c r="OT648" i="1"/>
  <c r="OV648" i="1" s="1"/>
  <c r="GU626" i="1"/>
  <c r="GW626" i="1" s="1"/>
  <c r="XB623" i="1"/>
  <c r="XD623" i="1" s="1"/>
  <c r="GC623" i="1"/>
  <c r="GE623" i="1" s="1"/>
  <c r="YC606" i="1"/>
  <c r="YE606" i="1" s="1"/>
  <c r="XB606" i="1"/>
  <c r="XD606" i="1" s="1"/>
  <c r="ADH609" i="1"/>
  <c r="ADJ609" i="1" s="1"/>
  <c r="TG607" i="1"/>
  <c r="TI607" i="1" s="1"/>
  <c r="GC607" i="1"/>
  <c r="GE607" i="1" s="1"/>
  <c r="IE644" i="1"/>
  <c r="IG644" i="1" s="1"/>
  <c r="HM643" i="1"/>
  <c r="HO643" i="1" s="1"/>
  <c r="XB624" i="1"/>
  <c r="XD624" i="1" s="1"/>
  <c r="KP625" i="1"/>
  <c r="KR625" i="1" s="1"/>
  <c r="GC626" i="1"/>
  <c r="GE626" i="1" s="1"/>
  <c r="ADH636" i="1"/>
  <c r="ADJ636" i="1" s="1"/>
  <c r="KP636" i="1"/>
  <c r="KR636" i="1" s="1"/>
  <c r="IE636" i="1"/>
  <c r="IG636" i="1" s="1"/>
  <c r="OT638" i="1"/>
  <c r="OV638" i="1" s="1"/>
  <c r="ADH623" i="1"/>
  <c r="ADJ623" i="1" s="1"/>
  <c r="WJ627" i="1"/>
  <c r="WL627" i="1" s="1"/>
  <c r="TG623" i="1"/>
  <c r="TI623" i="1" s="1"/>
  <c r="GU623" i="1"/>
  <c r="GW623" i="1" s="1"/>
  <c r="DR624" i="1"/>
  <c r="DT624" i="1" s="1"/>
  <c r="YC650" i="1"/>
  <c r="YE650" i="1" s="1"/>
  <c r="WJ648" i="1"/>
  <c r="WL648" i="1" s="1"/>
  <c r="ADH647" i="1"/>
  <c r="ADJ647" i="1" s="1"/>
  <c r="HM649" i="1"/>
  <c r="HO649" i="1" s="1"/>
  <c r="TG651" i="1"/>
  <c r="TI651" i="1" s="1"/>
  <c r="GU648" i="1"/>
  <c r="GW648" i="1" s="1"/>
  <c r="IE650" i="1"/>
  <c r="IG650" i="1" s="1"/>
  <c r="OT647" i="1"/>
  <c r="OV647" i="1" s="1"/>
  <c r="WJ668" i="1"/>
  <c r="WL668" i="1" s="1"/>
  <c r="GU665" i="1"/>
  <c r="GW665" i="1" s="1"/>
  <c r="OT668" i="1"/>
  <c r="OV668" i="1" s="1"/>
  <c r="GC665" i="1"/>
  <c r="GE665" i="1" s="1"/>
  <c r="LZ668" i="1"/>
  <c r="MB668" i="1" s="1"/>
  <c r="KP666" i="1"/>
  <c r="KR666" i="1" s="1"/>
  <c r="YC617" i="1"/>
  <c r="YE617" i="1" s="1"/>
  <c r="XB620" i="1"/>
  <c r="XD620" i="1" s="1"/>
  <c r="GU620" i="1"/>
  <c r="GW620" i="1" s="1"/>
  <c r="OT619" i="1"/>
  <c r="OV619" i="1" s="1"/>
  <c r="WJ661" i="1"/>
  <c r="WL661" i="1" s="1"/>
  <c r="KP660" i="1"/>
  <c r="KR660" i="1" s="1"/>
  <c r="KS664" i="1" s="1"/>
  <c r="AR465" i="1" s="1"/>
  <c r="IE631" i="1"/>
  <c r="IG631" i="1" s="1"/>
  <c r="GC630" i="1"/>
  <c r="GE630" i="1" s="1"/>
  <c r="YC639" i="1"/>
  <c r="YE639" i="1" s="1"/>
  <c r="WJ639" i="1"/>
  <c r="WL639" i="1" s="1"/>
  <c r="ADH638" i="1"/>
  <c r="ADJ638" i="1" s="1"/>
  <c r="HM639" i="1"/>
  <c r="HO639" i="1" s="1"/>
  <c r="ADH653" i="1"/>
  <c r="ADJ653" i="1" s="1"/>
  <c r="YC653" i="1"/>
  <c r="YE653" i="1" s="1"/>
  <c r="WJ653" i="1"/>
  <c r="WL653" i="1" s="1"/>
  <c r="TG653" i="1"/>
  <c r="TI653" i="1" s="1"/>
  <c r="IE657" i="1"/>
  <c r="IG657" i="1" s="1"/>
  <c r="HM653" i="1"/>
  <c r="HO653" i="1" s="1"/>
  <c r="GU655" i="1"/>
  <c r="GW655" i="1" s="1"/>
  <c r="DR653" i="1"/>
  <c r="DT653" i="1" s="1"/>
  <c r="OT657" i="1"/>
  <c r="OV657" i="1" s="1"/>
  <c r="ADH667" i="1"/>
  <c r="ADJ667" i="1" s="1"/>
  <c r="WJ667" i="1"/>
  <c r="WL667" i="1" s="1"/>
  <c r="HM617" i="1"/>
  <c r="HO617" i="1" s="1"/>
  <c r="IE617" i="1"/>
  <c r="IG617" i="1" s="1"/>
  <c r="WJ630" i="1"/>
  <c r="WL630" i="1" s="1"/>
  <c r="GU629" i="1"/>
  <c r="GW629" i="1" s="1"/>
  <c r="DR633" i="1"/>
  <c r="DT633" i="1" s="1"/>
  <c r="OT632" i="1"/>
  <c r="OV632" i="1" s="1"/>
  <c r="KP642" i="1"/>
  <c r="KR642" i="1" s="1"/>
  <c r="OT642" i="1"/>
  <c r="OV642" i="1" s="1"/>
  <c r="YC615" i="1"/>
  <c r="YE615" i="1" s="1"/>
  <c r="WJ614" i="1"/>
  <c r="WL614" i="1" s="1"/>
  <c r="GU615" i="1"/>
  <c r="GW615" i="1" s="1"/>
  <c r="KP614" i="1"/>
  <c r="KR614" i="1" s="1"/>
  <c r="IE612" i="1"/>
  <c r="IG612" i="1" s="1"/>
  <c r="AFJ667" i="1"/>
  <c r="AFL667" i="1" s="1"/>
  <c r="HM668" i="1"/>
  <c r="HO668" i="1" s="1"/>
  <c r="IE662" i="1"/>
  <c r="IG662" i="1" s="1"/>
  <c r="TG660" i="1"/>
  <c r="TI660" i="1" s="1"/>
  <c r="ADH654" i="1"/>
  <c r="ADJ654" i="1" s="1"/>
  <c r="IE654" i="1"/>
  <c r="IG654" i="1" s="1"/>
  <c r="HM656" i="1"/>
  <c r="HO656" i="1" s="1"/>
  <c r="KP653" i="1"/>
  <c r="KR653" i="1" s="1"/>
  <c r="OT653" i="1"/>
  <c r="OV653" i="1" s="1"/>
  <c r="ADH666" i="1"/>
  <c r="ADJ666" i="1" s="1"/>
  <c r="HM669" i="1"/>
  <c r="HO669" i="1" s="1"/>
  <c r="IE669" i="1"/>
  <c r="IG669" i="1" s="1"/>
  <c r="XB649" i="1"/>
  <c r="XD649" i="1" s="1"/>
  <c r="DR648" i="1"/>
  <c r="DT648" i="1" s="1"/>
  <c r="XB626" i="1"/>
  <c r="XD626" i="1" s="1"/>
  <c r="YC625" i="1"/>
  <c r="YE625" i="1" s="1"/>
  <c r="ADH627" i="1"/>
  <c r="ADJ627" i="1" s="1"/>
  <c r="IE627" i="1"/>
  <c r="IG627" i="1" s="1"/>
  <c r="HM626" i="1"/>
  <c r="HO626" i="1" s="1"/>
  <c r="GU624" i="1"/>
  <c r="GW624" i="1" s="1"/>
  <c r="TG627" i="1"/>
  <c r="TI627" i="1" s="1"/>
  <c r="WJ623" i="1"/>
  <c r="WL623" i="1" s="1"/>
  <c r="OT624" i="1"/>
  <c r="OV624" i="1" s="1"/>
  <c r="GC608" i="1"/>
  <c r="GE608" i="1" s="1"/>
  <c r="OT607" i="1"/>
  <c r="OV607" i="1" s="1"/>
  <c r="XB639" i="1"/>
  <c r="XD639" i="1" s="1"/>
  <c r="GU637" i="1"/>
  <c r="GW637" i="1" s="1"/>
  <c r="YC603" i="1"/>
  <c r="YE603" i="1" s="1"/>
  <c r="WJ602" i="1"/>
  <c r="WL602" i="1" s="1"/>
  <c r="IE603" i="1"/>
  <c r="IG603" i="1" s="1"/>
  <c r="HM602" i="1"/>
  <c r="HO602" i="1" s="1"/>
  <c r="WJ650" i="1"/>
  <c r="WL650" i="1" s="1"/>
  <c r="GU651" i="1"/>
  <c r="GW651" i="1" s="1"/>
  <c r="ADH625" i="1"/>
  <c r="ADJ625" i="1" s="1"/>
  <c r="DR623" i="1"/>
  <c r="DT623" i="1" s="1"/>
  <c r="TG656" i="1"/>
  <c r="TI656" i="1" s="1"/>
  <c r="GC657" i="1"/>
  <c r="GE657" i="1" s="1"/>
  <c r="GU657" i="1"/>
  <c r="GW657" i="1" s="1"/>
  <c r="ADH656" i="1"/>
  <c r="ADJ656" i="1" s="1"/>
  <c r="WJ656" i="1"/>
  <c r="WL656" i="1" s="1"/>
  <c r="DR656" i="1"/>
  <c r="DT656" i="1" s="1"/>
  <c r="WJ643" i="1"/>
  <c r="WL643" i="1" s="1"/>
  <c r="IE643" i="1"/>
  <c r="IG643" i="1" s="1"/>
  <c r="GU641" i="1"/>
  <c r="GW641" i="1" s="1"/>
  <c r="KP612" i="1"/>
  <c r="KR612" i="1" s="1"/>
  <c r="OT612" i="1"/>
  <c r="OV612" i="1" s="1"/>
  <c r="XB668" i="1"/>
  <c r="XD668" i="1" s="1"/>
  <c r="XE670" i="1" s="1"/>
  <c r="WJ666" i="1"/>
  <c r="WL666" i="1" s="1"/>
  <c r="YC666" i="1"/>
  <c r="YE666" i="1" s="1"/>
  <c r="OT667" i="1"/>
  <c r="OV667" i="1" s="1"/>
  <c r="DR665" i="1"/>
  <c r="DT665" i="1" s="1"/>
  <c r="TG606" i="1"/>
  <c r="TI606" i="1" s="1"/>
  <c r="GU606" i="1"/>
  <c r="GW606" i="1" s="1"/>
  <c r="WJ608" i="1"/>
  <c r="WL608" i="1" s="1"/>
  <c r="HM667" i="1"/>
  <c r="HO667" i="1" s="1"/>
  <c r="KP668" i="1"/>
  <c r="KR668" i="1" s="1"/>
  <c r="IE665" i="1"/>
  <c r="IG665" i="1" s="1"/>
  <c r="OT665" i="1"/>
  <c r="OV665" i="1" s="1"/>
  <c r="YC636" i="1"/>
  <c r="YE636" i="1" s="1"/>
  <c r="WJ637" i="1"/>
  <c r="WL637" i="1" s="1"/>
  <c r="OT635" i="1"/>
  <c r="OV635" i="1" s="1"/>
  <c r="DR636" i="1"/>
  <c r="DT636" i="1" s="1"/>
  <c r="GC635" i="1"/>
  <c r="GE635" i="1" s="1"/>
  <c r="TG645" i="1"/>
  <c r="TI645" i="1" s="1"/>
  <c r="GC644" i="1"/>
  <c r="GE644" i="1" s="1"/>
  <c r="YC601" i="1"/>
  <c r="YE601" i="1" s="1"/>
  <c r="ADH600" i="1"/>
  <c r="ADJ600" i="1" s="1"/>
  <c r="XB600" i="1"/>
  <c r="XD600" i="1" s="1"/>
  <c r="WJ600" i="1"/>
  <c r="WL600" i="1" s="1"/>
  <c r="TG599" i="1"/>
  <c r="TI599" i="1" s="1"/>
  <c r="HM601" i="1"/>
  <c r="HO601" i="1" s="1"/>
  <c r="KP603" i="1"/>
  <c r="KR603" i="1" s="1"/>
  <c r="IE602" i="1"/>
  <c r="IG602" i="1" s="1"/>
  <c r="GU602" i="1"/>
  <c r="GW602" i="1" s="1"/>
  <c r="OT599" i="1"/>
  <c r="OV599" i="1" s="1"/>
  <c r="DR601" i="1"/>
  <c r="DT601" i="1" s="1"/>
  <c r="GC600" i="1"/>
  <c r="GE600" i="1" s="1"/>
  <c r="XB611" i="1"/>
  <c r="XD611" i="1" s="1"/>
  <c r="GC611" i="1"/>
  <c r="GE611" i="1" s="1"/>
  <c r="AFA643" i="1"/>
  <c r="AFC643" i="1" s="1"/>
  <c r="OT643" i="1"/>
  <c r="OV643" i="1" s="1"/>
  <c r="TG644" i="1"/>
  <c r="TI644" i="1" s="1"/>
  <c r="KP641" i="1"/>
  <c r="KR641" i="1" s="1"/>
  <c r="YC605" i="1"/>
  <c r="YE605" i="1" s="1"/>
  <c r="XB609" i="1"/>
  <c r="XD609" i="1" s="1"/>
  <c r="ADH608" i="1"/>
  <c r="ADJ608" i="1" s="1"/>
  <c r="HM606" i="1"/>
  <c r="HO606" i="1" s="1"/>
  <c r="WJ607" i="1"/>
  <c r="WL607" i="1" s="1"/>
  <c r="GU607" i="1"/>
  <c r="GW607" i="1" s="1"/>
  <c r="OT608" i="1"/>
  <c r="OV608" i="1" s="1"/>
  <c r="DR606" i="1"/>
  <c r="DT606" i="1" s="1"/>
  <c r="GC605" i="1"/>
  <c r="GE605" i="1" s="1"/>
  <c r="XB601" i="1"/>
  <c r="XD601" i="1" s="1"/>
  <c r="WJ601" i="1"/>
  <c r="WL601" i="1" s="1"/>
  <c r="YC600" i="1"/>
  <c r="YE600" i="1" s="1"/>
  <c r="TG600" i="1"/>
  <c r="TI600" i="1" s="1"/>
  <c r="IE601" i="1"/>
  <c r="IG601" i="1" s="1"/>
  <c r="KP599" i="1"/>
  <c r="KR599" i="1" s="1"/>
  <c r="HM603" i="1"/>
  <c r="HO603" i="1" s="1"/>
  <c r="GU603" i="1"/>
  <c r="GW603" i="1" s="1"/>
  <c r="GC602" i="1"/>
  <c r="GE602" i="1" s="1"/>
  <c r="OT602" i="1"/>
  <c r="OV602" i="1" s="1"/>
  <c r="DR600" i="1"/>
  <c r="DT600" i="1" s="1"/>
  <c r="WJ655" i="1"/>
  <c r="WL655" i="1" s="1"/>
  <c r="XB654" i="1"/>
  <c r="XD654" i="1" s="1"/>
  <c r="TG655" i="1"/>
  <c r="TI655" i="1" s="1"/>
  <c r="GU654" i="1"/>
  <c r="GW654" i="1" s="1"/>
  <c r="GC656" i="1"/>
  <c r="GE656" i="1" s="1"/>
  <c r="XB612" i="1"/>
  <c r="XD612" i="1" s="1"/>
  <c r="GU614" i="1"/>
  <c r="GW614" i="1" s="1"/>
  <c r="GC615" i="1"/>
  <c r="GE615" i="1" s="1"/>
  <c r="ADH612" i="1"/>
  <c r="ADJ612" i="1" s="1"/>
  <c r="KP615" i="1"/>
  <c r="KR615" i="1" s="1"/>
  <c r="IE611" i="1"/>
  <c r="IG611" i="1" s="1"/>
  <c r="GU611" i="1"/>
  <c r="GW611" i="1" s="1"/>
  <c r="TG613" i="1"/>
  <c r="TI613" i="1" s="1"/>
  <c r="WJ638" i="1"/>
  <c r="WL638" i="1" s="1"/>
  <c r="XB637" i="1"/>
  <c r="XD637" i="1" s="1"/>
  <c r="IE639" i="1"/>
  <c r="IG639" i="1" s="1"/>
  <c r="HM638" i="1"/>
  <c r="HO638" i="1" s="1"/>
  <c r="KP635" i="1"/>
  <c r="KR635" i="1" s="1"/>
  <c r="YC633" i="1"/>
  <c r="YE633" i="1" s="1"/>
  <c r="XB632" i="1"/>
  <c r="XD632" i="1" s="1"/>
  <c r="YC620" i="1"/>
  <c r="YE620" i="1" s="1"/>
  <c r="XB618" i="1"/>
  <c r="XD618" i="1" s="1"/>
  <c r="TG617" i="1"/>
  <c r="TI617" i="1" s="1"/>
  <c r="IE619" i="1"/>
  <c r="IG619" i="1" s="1"/>
  <c r="HM619" i="1"/>
  <c r="HO619" i="1" s="1"/>
  <c r="ADH618" i="1"/>
  <c r="ADJ618" i="1" s="1"/>
  <c r="WJ617" i="1"/>
  <c r="WL617" i="1" s="1"/>
  <c r="GU617" i="1"/>
  <c r="GW617" i="1" s="1"/>
  <c r="WJ657" i="1"/>
  <c r="WL657" i="1" s="1"/>
  <c r="GU656" i="1"/>
  <c r="GW656" i="1" s="1"/>
  <c r="YC631" i="1"/>
  <c r="YE631" i="1" s="1"/>
  <c r="XB629" i="1"/>
  <c r="XD629" i="1" s="1"/>
  <c r="WJ632" i="1"/>
  <c r="WL632" i="1" s="1"/>
  <c r="ADH619" i="1"/>
  <c r="ADJ619" i="1" s="1"/>
  <c r="TG619" i="1"/>
  <c r="TI619" i="1" s="1"/>
  <c r="IE618" i="1"/>
  <c r="IG618" i="1" s="1"/>
  <c r="OT618" i="1"/>
  <c r="OV618" i="1" s="1"/>
  <c r="GC617" i="1"/>
  <c r="GE617" i="1" s="1"/>
  <c r="XB619" i="1"/>
  <c r="XD619" i="1" s="1"/>
  <c r="DR619" i="1"/>
  <c r="DT619" i="1" s="1"/>
  <c r="ADH665" i="1"/>
  <c r="ADJ665" i="1" s="1"/>
  <c r="GU668" i="1"/>
  <c r="GW668" i="1" s="1"/>
  <c r="TG620" i="1"/>
  <c r="TI620" i="1" s="1"/>
  <c r="KP617" i="1"/>
  <c r="KR617" i="1" s="1"/>
  <c r="DR617" i="1"/>
  <c r="DT617" i="1" s="1"/>
  <c r="ADH659" i="1"/>
  <c r="ADJ659" i="1" s="1"/>
  <c r="IE661" i="1"/>
  <c r="IG661" i="1" s="1"/>
  <c r="HM661" i="1"/>
  <c r="HO661" i="1" s="1"/>
  <c r="ADH648" i="1"/>
  <c r="ADJ648" i="1" s="1"/>
  <c r="IE651" i="1"/>
  <c r="IG651" i="1" s="1"/>
  <c r="YC647" i="1"/>
  <c r="YE647" i="1" s="1"/>
  <c r="TG647" i="1"/>
  <c r="TI647" i="1" s="1"/>
  <c r="WJ659" i="1"/>
  <c r="WL659" i="1" s="1"/>
  <c r="TG661" i="1"/>
  <c r="TI661" i="1" s="1"/>
  <c r="GU662" i="1"/>
  <c r="GW662" i="1" s="1"/>
  <c r="OT659" i="1"/>
  <c r="OV659" i="1" s="1"/>
  <c r="XB644" i="1"/>
  <c r="XD644" i="1" s="1"/>
  <c r="ADH643" i="1"/>
  <c r="ADJ643" i="1" s="1"/>
  <c r="KP645" i="1"/>
  <c r="KR645" i="1" s="1"/>
  <c r="XB625" i="1"/>
  <c r="XD625" i="1" s="1"/>
  <c r="GU627" i="1"/>
  <c r="GW627" i="1" s="1"/>
  <c r="HM627" i="1"/>
  <c r="HO627" i="1" s="1"/>
  <c r="WJ642" i="1"/>
  <c r="WL642" i="1" s="1"/>
  <c r="GU642" i="1"/>
  <c r="GW642" i="1" s="1"/>
  <c r="OT645" i="1"/>
  <c r="OV645" i="1" s="1"/>
  <c r="DR643" i="1"/>
  <c r="DT643" i="1" s="1"/>
  <c r="ADH644" i="1"/>
  <c r="ADJ644" i="1" s="1"/>
  <c r="WJ644" i="1"/>
  <c r="WL644" i="1" s="1"/>
  <c r="YC643" i="1"/>
  <c r="YE643" i="1" s="1"/>
  <c r="OT644" i="1"/>
  <c r="OV644" i="1" s="1"/>
  <c r="XB602" i="1"/>
  <c r="XD602" i="1" s="1"/>
  <c r="ADH601" i="1"/>
  <c r="ADJ601" i="1" s="1"/>
  <c r="KP601" i="1"/>
  <c r="KR601" i="1" s="1"/>
  <c r="GU601" i="1"/>
  <c r="GW601" i="1" s="1"/>
  <c r="HM600" i="1"/>
  <c r="HO600" i="1" s="1"/>
  <c r="IE599" i="1"/>
  <c r="IG599" i="1" s="1"/>
  <c r="WJ603" i="1"/>
  <c r="WL603" i="1" s="1"/>
  <c r="GC603" i="1"/>
  <c r="GE603" i="1" s="1"/>
  <c r="DR603" i="1"/>
  <c r="DT603" i="1" s="1"/>
  <c r="ADH669" i="1"/>
  <c r="ADJ669" i="1" s="1"/>
  <c r="DR666" i="1"/>
  <c r="DT666" i="1" s="1"/>
  <c r="HM614" i="1"/>
  <c r="HO614" i="1" s="1"/>
  <c r="WJ613" i="1"/>
  <c r="WL613" i="1" s="1"/>
  <c r="GC613" i="1"/>
  <c r="GE613" i="1" s="1"/>
  <c r="KS670" i="1"/>
  <c r="AV418" i="1" s="1"/>
  <c r="HM625" i="1"/>
  <c r="HO625" i="1" s="1"/>
  <c r="YC627" i="1"/>
  <c r="YE627" i="1" s="1"/>
  <c r="KP651" i="1"/>
  <c r="KR651" i="1" s="1"/>
  <c r="HM651" i="1"/>
  <c r="HO651" i="1" s="1"/>
  <c r="AFA669" i="1"/>
  <c r="AFC669" i="1" s="1"/>
  <c r="HM666" i="1"/>
  <c r="HO666" i="1" s="1"/>
  <c r="TG611" i="1"/>
  <c r="TI611" i="1" s="1"/>
  <c r="IE613" i="1"/>
  <c r="IG613" i="1" s="1"/>
  <c r="DR615" i="1"/>
  <c r="DT615" i="1" s="1"/>
  <c r="YC602" i="1"/>
  <c r="YE602" i="1" s="1"/>
  <c r="ADH603" i="1"/>
  <c r="ADJ603" i="1" s="1"/>
  <c r="TG603" i="1"/>
  <c r="TI603" i="1" s="1"/>
  <c r="XB603" i="1"/>
  <c r="XD603" i="1" s="1"/>
  <c r="GU600" i="1"/>
  <c r="GW600" i="1" s="1"/>
  <c r="DR602" i="1"/>
  <c r="DT602" i="1" s="1"/>
  <c r="OT603" i="1"/>
  <c r="OV603" i="1" s="1"/>
  <c r="GC601" i="1"/>
  <c r="GE601" i="1" s="1"/>
  <c r="ADH605" i="1"/>
  <c r="ADJ605" i="1" s="1"/>
  <c r="YC609" i="1"/>
  <c r="YE609" i="1" s="1"/>
  <c r="WJ605" i="1"/>
  <c r="WL605" i="1" s="1"/>
  <c r="TG605" i="1"/>
  <c r="TI605" i="1" s="1"/>
  <c r="KP605" i="1"/>
  <c r="KR605" i="1" s="1"/>
  <c r="IE605" i="1"/>
  <c r="IG605" i="1" s="1"/>
  <c r="HM605" i="1"/>
  <c r="HO605" i="1" s="1"/>
  <c r="XB608" i="1"/>
  <c r="XD608" i="1" s="1"/>
  <c r="GU605" i="1"/>
  <c r="GW605" i="1" s="1"/>
  <c r="GC609" i="1"/>
  <c r="GE609" i="1" s="1"/>
  <c r="OT605" i="1"/>
  <c r="OV605" i="1" s="1"/>
  <c r="DR605" i="1"/>
  <c r="DT605" i="1" s="1"/>
  <c r="KP609" i="1"/>
  <c r="KR609" i="1" s="1"/>
  <c r="GU609" i="1"/>
  <c r="GW609" i="1" s="1"/>
  <c r="XB656" i="1"/>
  <c r="XD656" i="1" s="1"/>
  <c r="KP655" i="1"/>
  <c r="KR655" i="1" s="1"/>
  <c r="KP619" i="1"/>
  <c r="KR619" i="1" s="1"/>
  <c r="DR621" i="1"/>
  <c r="DT621" i="1" s="1"/>
  <c r="TG635" i="1"/>
  <c r="TI635" i="1" s="1"/>
  <c r="IE635" i="1"/>
  <c r="IG635" i="1" s="1"/>
  <c r="HM637" i="1"/>
  <c r="HO637" i="1" s="1"/>
  <c r="ADH649" i="1"/>
  <c r="ADJ649" i="1" s="1"/>
  <c r="WJ651" i="1"/>
  <c r="WL651" i="1" s="1"/>
  <c r="HM650" i="1"/>
  <c r="HO650" i="1" s="1"/>
  <c r="GU647" i="1"/>
  <c r="GW647" i="1" s="1"/>
  <c r="OT649" i="1"/>
  <c r="OV649" i="1" s="1"/>
  <c r="IE656" i="1"/>
  <c r="IG656" i="1" s="1"/>
  <c r="HM655" i="1"/>
  <c r="HO655" i="1" s="1"/>
  <c r="DR654" i="1"/>
  <c r="DT654" i="1" s="1"/>
  <c r="TG625" i="1"/>
  <c r="TI625" i="1" s="1"/>
  <c r="WJ626" i="1"/>
  <c r="WL626" i="1" s="1"/>
  <c r="W645" i="1"/>
  <c r="Y645" i="1" s="1"/>
  <c r="ADH645" i="1"/>
  <c r="ADJ645" i="1" s="1"/>
  <c r="XB660" i="1"/>
  <c r="XD660" i="1" s="1"/>
  <c r="WJ663" i="1"/>
  <c r="WL663" i="1" s="1"/>
  <c r="TG663" i="1"/>
  <c r="TI663" i="1" s="1"/>
  <c r="GU660" i="1"/>
  <c r="GW660" i="1" s="1"/>
  <c r="XB615" i="1"/>
  <c r="XD615" i="1" s="1"/>
  <c r="WJ612" i="1"/>
  <c r="WL612" i="1" s="1"/>
  <c r="YC626" i="1"/>
  <c r="YE626" i="1" s="1"/>
  <c r="KP623" i="1"/>
  <c r="KR623" i="1" s="1"/>
  <c r="IE623" i="1"/>
  <c r="IG623" i="1" s="1"/>
  <c r="HM623" i="1"/>
  <c r="HO623" i="1" s="1"/>
  <c r="OT627" i="1"/>
  <c r="OV627" i="1" s="1"/>
  <c r="IE641" i="1"/>
  <c r="IG641" i="1" s="1"/>
  <c r="HM641" i="1"/>
  <c r="HO641" i="1" s="1"/>
  <c r="ADH661" i="1"/>
  <c r="ADJ661" i="1" s="1"/>
  <c r="HM660" i="1"/>
  <c r="HO660" i="1" s="1"/>
  <c r="ADH660" i="1"/>
  <c r="ADJ660" i="1" s="1"/>
  <c r="WJ660" i="1"/>
  <c r="WL660" i="1" s="1"/>
  <c r="XB659" i="1"/>
  <c r="XD659" i="1" s="1"/>
  <c r="GU659" i="1"/>
  <c r="GW659" i="1" s="1"/>
  <c r="IE660" i="1"/>
  <c r="IG660" i="1" s="1"/>
  <c r="OT660" i="1"/>
  <c r="OV660" i="1" s="1"/>
  <c r="GC659" i="1"/>
  <c r="GE659" i="1" s="1"/>
  <c r="KP648" i="1"/>
  <c r="KR648" i="1" s="1"/>
  <c r="GC649" i="1"/>
  <c r="GE649" i="1" s="1"/>
  <c r="XB633" i="1"/>
  <c r="XD633" i="1" s="1"/>
  <c r="IE632" i="1"/>
  <c r="IG632" i="1" s="1"/>
  <c r="GC629" i="1"/>
  <c r="GE629" i="1" s="1"/>
  <c r="ADH631" i="1"/>
  <c r="ADJ631" i="1" s="1"/>
  <c r="OT630" i="1"/>
  <c r="OV630" i="1" s="1"/>
  <c r="YC659" i="1"/>
  <c r="YE659" i="1" s="1"/>
  <c r="IE663" i="1"/>
  <c r="IG663" i="1" s="1"/>
  <c r="DR663" i="1"/>
  <c r="DT663" i="1" s="1"/>
  <c r="YC621" i="1"/>
  <c r="YE621" i="1" s="1"/>
  <c r="WJ620" i="1"/>
  <c r="WL620" i="1" s="1"/>
  <c r="WJ619" i="1"/>
  <c r="WL619" i="1" s="1"/>
  <c r="GU618" i="1"/>
  <c r="GW618" i="1" s="1"/>
  <c r="KP621" i="1"/>
  <c r="KR621" i="1" s="1"/>
  <c r="HM621" i="1"/>
  <c r="HO621" i="1" s="1"/>
  <c r="DR620" i="1"/>
  <c r="DT620" i="1" s="1"/>
  <c r="OT621" i="1"/>
  <c r="OV621" i="1" s="1"/>
  <c r="ADH617" i="1"/>
  <c r="ADJ617" i="1" s="1"/>
  <c r="XB617" i="1"/>
  <c r="XD617" i="1" s="1"/>
  <c r="IE620" i="1"/>
  <c r="IG620" i="1" s="1"/>
  <c r="YC618" i="1"/>
  <c r="YE618" i="1" s="1"/>
  <c r="WJ618" i="1"/>
  <c r="WL618" i="1" s="1"/>
  <c r="TG618" i="1"/>
  <c r="TI618" i="1" s="1"/>
  <c r="HM618" i="1"/>
  <c r="HO618" i="1" s="1"/>
  <c r="GU621" i="1"/>
  <c r="GW621" i="1" s="1"/>
  <c r="OT617" i="1"/>
  <c r="OV617" i="1" s="1"/>
  <c r="DR618" i="1"/>
  <c r="DT618" i="1" s="1"/>
  <c r="GC618" i="1"/>
  <c r="GE618" i="1" s="1"/>
  <c r="OT656" i="1"/>
  <c r="OV656" i="1" s="1"/>
  <c r="GC653" i="1"/>
  <c r="GE653" i="1" s="1"/>
  <c r="TG654" i="1"/>
  <c r="TI654" i="1" s="1"/>
  <c r="YC657" i="1"/>
  <c r="YE657" i="1" s="1"/>
  <c r="XB653" i="1"/>
  <c r="XD653" i="1" s="1"/>
  <c r="ADH635" i="1"/>
  <c r="ADJ635" i="1" s="1"/>
  <c r="YC635" i="1"/>
  <c r="YE635" i="1" s="1"/>
  <c r="WJ635" i="1"/>
  <c r="WL635" i="1" s="1"/>
  <c r="TG636" i="1"/>
  <c r="TI636" i="1" s="1"/>
  <c r="HM635" i="1"/>
  <c r="HO635" i="1" s="1"/>
  <c r="GU635" i="1"/>
  <c r="GW635" i="1" s="1"/>
  <c r="IE637" i="1"/>
  <c r="IG637" i="1" s="1"/>
  <c r="GC639" i="1"/>
  <c r="GE639" i="1" s="1"/>
  <c r="DR635" i="1"/>
  <c r="DT635" i="1" s="1"/>
  <c r="OT637" i="1"/>
  <c r="OV637" i="1" s="1"/>
  <c r="WJ665" i="1"/>
  <c r="WL665" i="1" s="1"/>
  <c r="ADH668" i="1"/>
  <c r="ADJ668" i="1" s="1"/>
  <c r="TG665" i="1"/>
  <c r="TI665" i="1" s="1"/>
  <c r="TJ670" i="1" s="1"/>
  <c r="AV414" i="1" s="1"/>
  <c r="GU669" i="1"/>
  <c r="GW669" i="1" s="1"/>
  <c r="GC666" i="1"/>
  <c r="GE666" i="1" s="1"/>
  <c r="OT666" i="1"/>
  <c r="OV666" i="1" s="1"/>
  <c r="DR667" i="1"/>
  <c r="DT667" i="1" s="1"/>
  <c r="ADH641" i="1"/>
  <c r="ADJ641" i="1" s="1"/>
  <c r="YC641" i="1"/>
  <c r="YE641" i="1" s="1"/>
  <c r="WJ641" i="1"/>
  <c r="WL641" i="1" s="1"/>
  <c r="XB643" i="1"/>
  <c r="XD643" i="1" s="1"/>
  <c r="TG641" i="1"/>
  <c r="TI641" i="1" s="1"/>
  <c r="IE642" i="1"/>
  <c r="IG642" i="1" s="1"/>
  <c r="HM642" i="1"/>
  <c r="HO642" i="1" s="1"/>
  <c r="DR644" i="1"/>
  <c r="DT644" i="1" s="1"/>
  <c r="OT641" i="1"/>
  <c r="OV641" i="1" s="1"/>
  <c r="GC641" i="1"/>
  <c r="GE641" i="1" s="1"/>
  <c r="WJ615" i="1"/>
  <c r="WL615" i="1" s="1"/>
  <c r="ADH614" i="1"/>
  <c r="ADJ614" i="1" s="1"/>
  <c r="YC614" i="1"/>
  <c r="YE614" i="1" s="1"/>
  <c r="KP611" i="1"/>
  <c r="KR611" i="1" s="1"/>
  <c r="XB613" i="1"/>
  <c r="XD613" i="1" s="1"/>
  <c r="IE614" i="1"/>
  <c r="IG614" i="1" s="1"/>
  <c r="GU612" i="1"/>
  <c r="GW612" i="1" s="1"/>
  <c r="HM613" i="1"/>
  <c r="HO613" i="1" s="1"/>
  <c r="DR614" i="1"/>
  <c r="DT614" i="1" s="1"/>
  <c r="OT613" i="1"/>
  <c r="OV613" i="1" s="1"/>
  <c r="WJ645" i="1"/>
  <c r="WL645" i="1" s="1"/>
  <c r="GU645" i="1"/>
  <c r="GW645" i="1" s="1"/>
  <c r="GC643" i="1"/>
  <c r="GE643" i="1" s="1"/>
  <c r="XB607" i="1"/>
  <c r="XD607" i="1" s="1"/>
  <c r="IE607" i="1"/>
  <c r="IG607" i="1" s="1"/>
  <c r="WJ631" i="1"/>
  <c r="WL631" i="1" s="1"/>
  <c r="YC630" i="1"/>
  <c r="YE630" i="1" s="1"/>
  <c r="TG630" i="1"/>
  <c r="TI630" i="1" s="1"/>
  <c r="ADH629" i="1"/>
  <c r="ADJ629" i="1" s="1"/>
  <c r="IE629" i="1"/>
  <c r="IG629" i="1" s="1"/>
  <c r="GU632" i="1"/>
  <c r="GW632" i="1" s="1"/>
  <c r="HM631" i="1"/>
  <c r="HO631" i="1" s="1"/>
  <c r="GC631" i="1"/>
  <c r="GE631" i="1" s="1"/>
  <c r="DR630" i="1"/>
  <c r="DT630" i="1" s="1"/>
  <c r="KP620" i="1"/>
  <c r="KR620" i="1" s="1"/>
  <c r="IE621" i="1"/>
  <c r="IG621" i="1" s="1"/>
  <c r="WJ662" i="1"/>
  <c r="WL662" i="1" s="1"/>
  <c r="TG662" i="1"/>
  <c r="TI662" i="1" s="1"/>
  <c r="HM663" i="1"/>
  <c r="HO663" i="1" s="1"/>
  <c r="GU663" i="1"/>
  <c r="GW663" i="1" s="1"/>
  <c r="YC642" i="1"/>
  <c r="YE642" i="1" s="1"/>
  <c r="GC642" i="1"/>
  <c r="GE642" i="1" s="1"/>
  <c r="IE624" i="1"/>
  <c r="IG624" i="1" s="1"/>
  <c r="DR626" i="1"/>
  <c r="DT626" i="1" s="1"/>
  <c r="WJ636" i="1"/>
  <c r="WL636" i="1" s="1"/>
  <c r="HM636" i="1"/>
  <c r="HO636" i="1" s="1"/>
  <c r="OT636" i="1"/>
  <c r="OV636" i="1" s="1"/>
  <c r="DR637" i="1"/>
  <c r="DT637" i="1" s="1"/>
  <c r="YC607" i="1"/>
  <c r="YE607" i="1" s="1"/>
  <c r="WJ609" i="1"/>
  <c r="WL609" i="1" s="1"/>
  <c r="KP608" i="1"/>
  <c r="KR608" i="1" s="1"/>
  <c r="HM607" i="1"/>
  <c r="HO607" i="1" s="1"/>
  <c r="DR608" i="1"/>
  <c r="DT608" i="1" s="1"/>
  <c r="ADH606" i="1"/>
  <c r="ADJ606" i="1" s="1"/>
  <c r="TG609" i="1"/>
  <c r="TI609" i="1" s="1"/>
  <c r="KP606" i="1"/>
  <c r="KR606" i="1" s="1"/>
  <c r="IE606" i="1"/>
  <c r="IG606" i="1" s="1"/>
  <c r="YC608" i="1"/>
  <c r="YE608" i="1" s="1"/>
  <c r="OT609" i="1"/>
  <c r="OV609" i="1" s="1"/>
  <c r="DR607" i="1"/>
  <c r="DT607" i="1" s="1"/>
  <c r="GC606" i="1"/>
  <c r="GE606" i="1" s="1"/>
  <c r="TG649" i="1"/>
  <c r="TI649" i="1" s="1"/>
  <c r="KP649" i="1"/>
  <c r="KR649" i="1" s="1"/>
  <c r="IE647" i="1"/>
  <c r="IG647" i="1" s="1"/>
  <c r="OT650" i="1"/>
  <c r="OV650" i="1" s="1"/>
  <c r="KG637" i="1"/>
  <c r="KI637" i="1" s="1"/>
  <c r="WJ649" i="1"/>
  <c r="WL649" i="1" s="1"/>
  <c r="IE649" i="1"/>
  <c r="IG649" i="1" s="1"/>
  <c r="GU650" i="1"/>
  <c r="GW650" i="1" s="1"/>
  <c r="OT651" i="1"/>
  <c r="OV651" i="1" s="1"/>
  <c r="GC647" i="1"/>
  <c r="GE647" i="1" s="1"/>
  <c r="GF652" i="1" s="1"/>
  <c r="AJ466" i="1" s="1"/>
  <c r="QD662" i="1"/>
  <c r="QF662" i="1" s="1"/>
  <c r="XB661" i="1"/>
  <c r="XD661" i="1" s="1"/>
  <c r="XB636" i="1"/>
  <c r="XD636" i="1" s="1"/>
  <c r="YC637" i="1"/>
  <c r="YE637" i="1" s="1"/>
  <c r="GU638" i="1"/>
  <c r="GW638" i="1" s="1"/>
  <c r="ADH607" i="1"/>
  <c r="ADJ607" i="1" s="1"/>
  <c r="WJ606" i="1"/>
  <c r="WL606" i="1" s="1"/>
  <c r="XB605" i="1"/>
  <c r="XD605" i="1" s="1"/>
  <c r="HM609" i="1"/>
  <c r="HO609" i="1" s="1"/>
  <c r="IE608" i="1"/>
  <c r="IG608" i="1" s="1"/>
  <c r="TG608" i="1"/>
  <c r="TI608" i="1" s="1"/>
  <c r="KP607" i="1"/>
  <c r="KR607" i="1" s="1"/>
  <c r="OT606" i="1"/>
  <c r="OV606" i="1" s="1"/>
  <c r="DR609" i="1"/>
  <c r="DT609" i="1" s="1"/>
  <c r="TG639" i="1"/>
  <c r="TI639" i="1" s="1"/>
  <c r="GU636" i="1"/>
  <c r="GW636" i="1" s="1"/>
  <c r="GC636" i="1"/>
  <c r="GE636" i="1" s="1"/>
  <c r="IE659" i="1"/>
  <c r="IG659" i="1" s="1"/>
  <c r="HM659" i="1"/>
  <c r="HO659" i="1" s="1"/>
  <c r="DR662" i="1"/>
  <c r="DT662" i="1" s="1"/>
  <c r="YC644" i="1"/>
  <c r="YE644" i="1" s="1"/>
  <c r="GU644" i="1"/>
  <c r="GW644" i="1" s="1"/>
  <c r="ADH624" i="1"/>
  <c r="ADJ624" i="1" s="1"/>
  <c r="YC624" i="1"/>
  <c r="YE624" i="1" s="1"/>
  <c r="WJ624" i="1"/>
  <c r="WL624" i="1" s="1"/>
  <c r="KP624" i="1"/>
  <c r="KR624" i="1" s="1"/>
  <c r="TG626" i="1"/>
  <c r="TI626" i="1" s="1"/>
  <c r="IE625" i="1"/>
  <c r="IG625" i="1" s="1"/>
  <c r="GU625" i="1"/>
  <c r="GW625" i="1" s="1"/>
  <c r="HM624" i="1"/>
  <c r="HO624" i="1" s="1"/>
  <c r="GC627" i="1"/>
  <c r="GE627" i="1" s="1"/>
  <c r="WJ633" i="1"/>
  <c r="WL633" i="1" s="1"/>
  <c r="HM633" i="1"/>
  <c r="HO633" i="1" s="1"/>
  <c r="GU631" i="1"/>
  <c r="GW631" i="1" s="1"/>
  <c r="DR629" i="1"/>
  <c r="DT629" i="1" s="1"/>
  <c r="JO654" i="1"/>
  <c r="JQ654" i="1" s="1"/>
  <c r="OT655" i="1"/>
  <c r="OV655" i="1" s="1"/>
  <c r="TG601" i="1"/>
  <c r="TI601" i="1" s="1"/>
  <c r="OT601" i="1"/>
  <c r="OV601" i="1" s="1"/>
  <c r="ADH615" i="1"/>
  <c r="ADJ615" i="1" s="1"/>
  <c r="HM615" i="1"/>
  <c r="HO615" i="1" s="1"/>
  <c r="YC613" i="1"/>
  <c r="YE613" i="1" s="1"/>
  <c r="TG612" i="1"/>
  <c r="TI612" i="1" s="1"/>
  <c r="KP613" i="1"/>
  <c r="KR613" i="1" s="1"/>
  <c r="ADH657" i="1"/>
  <c r="ADJ657" i="1" s="1"/>
  <c r="TG657" i="1"/>
  <c r="TI657" i="1" s="1"/>
  <c r="IE655" i="1"/>
  <c r="IG655" i="1" s="1"/>
  <c r="DR657" i="1"/>
  <c r="DT657" i="1" s="1"/>
  <c r="HM648" i="1"/>
  <c r="HO648" i="1" s="1"/>
  <c r="DR649" i="1"/>
  <c r="DT649" i="1" s="1"/>
  <c r="TG621" i="1"/>
  <c r="TI621" i="1" s="1"/>
  <c r="OT620" i="1"/>
  <c r="OV620" i="1" s="1"/>
  <c r="WJ625" i="1"/>
  <c r="WL625" i="1" s="1"/>
  <c r="OT625" i="1"/>
  <c r="OV625" i="1" s="1"/>
  <c r="TG615" i="1"/>
  <c r="TI615" i="1" s="1"/>
  <c r="GC612" i="1"/>
  <c r="GE612" i="1" s="1"/>
  <c r="ADH611" i="1"/>
  <c r="ADJ611" i="1" s="1"/>
  <c r="YC611" i="1"/>
  <c r="YE611" i="1" s="1"/>
  <c r="WJ611" i="1"/>
  <c r="WL611" i="1" s="1"/>
  <c r="XB614" i="1"/>
  <c r="XD614" i="1" s="1"/>
  <c r="IE615" i="1"/>
  <c r="IG615" i="1" s="1"/>
  <c r="OT611" i="1"/>
  <c r="OV611" i="1" s="1"/>
  <c r="DR611" i="1"/>
  <c r="DT611" i="1" s="1"/>
  <c r="TG633" i="1"/>
  <c r="TI633" i="1" s="1"/>
  <c r="KP629" i="1"/>
  <c r="KR629" i="1" s="1"/>
  <c r="IE633" i="1"/>
  <c r="IG633" i="1" s="1"/>
  <c r="HM632" i="1"/>
  <c r="HO632" i="1" s="1"/>
  <c r="GU661" i="1"/>
  <c r="GW661" i="1" s="1"/>
  <c r="DR659" i="1"/>
  <c r="DT659" i="1" s="1"/>
  <c r="KP627" i="1"/>
  <c r="KR627" i="1" s="1"/>
  <c r="DR627" i="1"/>
  <c r="DT627" i="1" s="1"/>
  <c r="OK651" i="1"/>
  <c r="OM651" i="1" s="1"/>
  <c r="XB647" i="1"/>
  <c r="XD647" i="1" s="1"/>
  <c r="TG643" i="1"/>
  <c r="TI643" i="1" s="1"/>
  <c r="DR641" i="1"/>
  <c r="DT641" i="1" s="1"/>
  <c r="ADH633" i="1"/>
  <c r="ADJ633" i="1" s="1"/>
  <c r="TG632" i="1"/>
  <c r="TI632" i="1" s="1"/>
  <c r="GC632" i="1"/>
  <c r="GE632" i="1" s="1"/>
  <c r="GU630" i="1"/>
  <c r="GW630" i="1" s="1"/>
  <c r="TG631" i="1"/>
  <c r="TI631" i="1" s="1"/>
  <c r="ADH630" i="1"/>
  <c r="ADJ630" i="1" s="1"/>
  <c r="WJ629" i="1"/>
  <c r="WL629" i="1" s="1"/>
  <c r="TG629" i="1"/>
  <c r="TI629" i="1" s="1"/>
  <c r="IE630" i="1"/>
  <c r="IG630" i="1" s="1"/>
  <c r="HM630" i="1"/>
  <c r="HO630" i="1" s="1"/>
  <c r="YC632" i="1"/>
  <c r="YE632" i="1" s="1"/>
  <c r="OT633" i="1"/>
  <c r="OV633" i="1" s="1"/>
  <c r="XB599" i="1"/>
  <c r="XD599" i="1" s="1"/>
  <c r="YC599" i="1"/>
  <c r="YE599" i="1" s="1"/>
  <c r="WJ599" i="1"/>
  <c r="WL599" i="1" s="1"/>
  <c r="KP600" i="1"/>
  <c r="KR600" i="1" s="1"/>
  <c r="IE600" i="1"/>
  <c r="IG600" i="1" s="1"/>
  <c r="ADH599" i="1"/>
  <c r="ADJ599" i="1" s="1"/>
  <c r="TG602" i="1"/>
  <c r="TI602" i="1" s="1"/>
  <c r="GU599" i="1"/>
  <c r="GW599" i="1" s="1"/>
  <c r="HM599" i="1"/>
  <c r="HO599" i="1" s="1"/>
  <c r="OT600" i="1"/>
  <c r="OV600" i="1" s="1"/>
  <c r="DR599" i="1"/>
  <c r="DT599" i="1" s="1"/>
  <c r="GC599" i="1"/>
  <c r="GE599" i="1" s="1"/>
  <c r="ADH626" i="1"/>
  <c r="ADJ626" i="1" s="1"/>
  <c r="TG624" i="1"/>
  <c r="TI624" i="1" s="1"/>
  <c r="YC623" i="1"/>
  <c r="YE623" i="1" s="1"/>
  <c r="IE626" i="1"/>
  <c r="IG626" i="1" s="1"/>
  <c r="OT623" i="1"/>
  <c r="OV623" i="1" s="1"/>
  <c r="TG642" i="1"/>
  <c r="TI642" i="1" s="1"/>
  <c r="DR645" i="1"/>
  <c r="DT645" i="1" s="1"/>
  <c r="HM612" i="1"/>
  <c r="HO612" i="1" s="1"/>
  <c r="OT615" i="1"/>
  <c r="OV615" i="1" s="1"/>
  <c r="HM644" i="1"/>
  <c r="HO644" i="1" s="1"/>
  <c r="IE645" i="1"/>
  <c r="IG645" i="1" s="1"/>
  <c r="TG614" i="1"/>
  <c r="TI614" i="1" s="1"/>
  <c r="HM611" i="1"/>
  <c r="HO611" i="1" s="1"/>
  <c r="ADH613" i="1"/>
  <c r="ADJ613" i="1" s="1"/>
  <c r="GU613" i="1"/>
  <c r="GW613" i="1" s="1"/>
  <c r="OT614" i="1"/>
  <c r="OV614" i="1" s="1"/>
  <c r="DR612" i="1"/>
  <c r="DT612" i="1" s="1"/>
  <c r="XB635" i="1"/>
  <c r="XD635" i="1" s="1"/>
  <c r="TG638" i="1"/>
  <c r="TI638" i="1" s="1"/>
  <c r="WJ654" i="1"/>
  <c r="WL654" i="1" s="1"/>
  <c r="KP657" i="1"/>
  <c r="KR657" i="1" s="1"/>
  <c r="GU653" i="1"/>
  <c r="GW653" i="1" s="1"/>
  <c r="ADH621" i="1"/>
  <c r="ADJ621" i="1" s="1"/>
  <c r="YC619" i="1"/>
  <c r="YE619" i="1" s="1"/>
  <c r="WJ621" i="1"/>
  <c r="WL621" i="1" s="1"/>
  <c r="KP618" i="1"/>
  <c r="KR618" i="1" s="1"/>
  <c r="GU619" i="1"/>
  <c r="GW619" i="1" s="1"/>
  <c r="AGK668" i="1"/>
  <c r="AGM668" i="1" s="1"/>
  <c r="OK667" i="1"/>
  <c r="OM667" i="1" s="1"/>
  <c r="WS668" i="1"/>
  <c r="WU668" i="1" s="1"/>
  <c r="MR666" i="1"/>
  <c r="MT666" i="1" s="1"/>
  <c r="MR667" i="1"/>
  <c r="MT667" i="1" s="1"/>
  <c r="AGT667" i="1"/>
  <c r="AGV667" i="1" s="1"/>
  <c r="AFA647" i="1"/>
  <c r="AFC647" i="1" s="1"/>
  <c r="RW669" i="1"/>
  <c r="RY669" i="1" s="1"/>
  <c r="PU667" i="1"/>
  <c r="PW667" i="1" s="1"/>
  <c r="PL669" i="1"/>
  <c r="PN669" i="1" s="1"/>
  <c r="GL666" i="1"/>
  <c r="GN666" i="1" s="1"/>
  <c r="QV665" i="1"/>
  <c r="QX665" i="1" s="1"/>
  <c r="KY669" i="1"/>
  <c r="LA669" i="1" s="1"/>
  <c r="JX667" i="1"/>
  <c r="JZ667" i="1" s="1"/>
  <c r="QD668" i="1"/>
  <c r="QF668" i="1" s="1"/>
  <c r="YL666" i="1"/>
  <c r="YN666" i="1" s="1"/>
  <c r="AGB669" i="1"/>
  <c r="AGD669" i="1" s="1"/>
  <c r="QD666" i="1"/>
  <c r="QF666" i="1" s="1"/>
  <c r="FK668" i="1"/>
  <c r="FM668" i="1" s="1"/>
  <c r="TP669" i="1"/>
  <c r="TR669" i="1" s="1"/>
  <c r="SO668" i="1"/>
  <c r="SQ668" i="1" s="1"/>
  <c r="ES669" i="1"/>
  <c r="EU669" i="1" s="1"/>
  <c r="PL668" i="1"/>
  <c r="PN668" i="1" s="1"/>
  <c r="CQ666" i="1"/>
  <c r="CS666" i="1" s="1"/>
  <c r="CZ668" i="1"/>
  <c r="DB668" i="1" s="1"/>
  <c r="UH667" i="1"/>
  <c r="UJ667" i="1" s="1"/>
  <c r="BY669" i="1"/>
  <c r="CA669" i="1" s="1"/>
  <c r="AGT668" i="1"/>
  <c r="AGV668" i="1" s="1"/>
  <c r="JO660" i="1"/>
  <c r="JQ660" i="1" s="1"/>
  <c r="KG666" i="1"/>
  <c r="KI666" i="1" s="1"/>
  <c r="SX669" i="1"/>
  <c r="SZ669" i="1" s="1"/>
  <c r="AX669" i="1"/>
  <c r="AZ669" i="1" s="1"/>
  <c r="AHC666" i="1"/>
  <c r="AHE666" i="1" s="1"/>
  <c r="AFA666" i="1"/>
  <c r="AFC666" i="1" s="1"/>
  <c r="OK666" i="1"/>
  <c r="OM666" i="1" s="1"/>
  <c r="ADQ669" i="1"/>
  <c r="ADS669" i="1" s="1"/>
  <c r="TP668" i="1"/>
  <c r="TR668" i="1" s="1"/>
  <c r="BG669" i="1"/>
  <c r="BI669" i="1" s="1"/>
  <c r="E669" i="1"/>
  <c r="G669" i="1" s="1"/>
  <c r="FT665" i="1"/>
  <c r="FV665" i="1" s="1"/>
  <c r="W666" i="1"/>
  <c r="Y666" i="1" s="1"/>
  <c r="WS666" i="1"/>
  <c r="WU666" i="1" s="1"/>
  <c r="BY668" i="1"/>
  <c r="CA668" i="1" s="1"/>
  <c r="YL668" i="1"/>
  <c r="YN668" i="1" s="1"/>
  <c r="AGT669" i="1"/>
  <c r="AGV669" i="1" s="1"/>
  <c r="AF668" i="1"/>
  <c r="AH668" i="1" s="1"/>
  <c r="IN669" i="1"/>
  <c r="IP669" i="1" s="1"/>
  <c r="NS625" i="1"/>
  <c r="NU625" i="1" s="1"/>
  <c r="JX669" i="1"/>
  <c r="JZ669" i="1" s="1"/>
  <c r="W668" i="1"/>
  <c r="Y668" i="1" s="1"/>
  <c r="IN667" i="1"/>
  <c r="IP667" i="1" s="1"/>
  <c r="ES666" i="1"/>
  <c r="EU666" i="1" s="1"/>
  <c r="VR665" i="1"/>
  <c r="VT665" i="1" s="1"/>
  <c r="N665" i="1"/>
  <c r="P665" i="1" s="1"/>
  <c r="E665" i="1"/>
  <c r="G665" i="1" s="1"/>
  <c r="CH669" i="1"/>
  <c r="CJ669" i="1" s="1"/>
  <c r="UZ668" i="1"/>
  <c r="VB668" i="1" s="1"/>
  <c r="AX667" i="1"/>
  <c r="AZ667" i="1" s="1"/>
  <c r="EJ666" i="1"/>
  <c r="EL666" i="1" s="1"/>
  <c r="AFS669" i="1"/>
  <c r="AFU669" i="1" s="1"/>
  <c r="PC669" i="1"/>
  <c r="PE669" i="1" s="1"/>
  <c r="AF669" i="1"/>
  <c r="AH669" i="1" s="1"/>
  <c r="BG668" i="1"/>
  <c r="BI668" i="1" s="1"/>
  <c r="KG667" i="1"/>
  <c r="KI667" i="1" s="1"/>
  <c r="NJ666" i="1"/>
  <c r="NL666" i="1" s="1"/>
  <c r="SO665" i="1"/>
  <c r="SQ665" i="1" s="1"/>
  <c r="SX666" i="1"/>
  <c r="SZ666" i="1" s="1"/>
  <c r="AFA657" i="1"/>
  <c r="AFC657" i="1" s="1"/>
  <c r="SO667" i="1"/>
  <c r="SQ667" i="1" s="1"/>
  <c r="OK669" i="1"/>
  <c r="OM669" i="1" s="1"/>
  <c r="FK669" i="1"/>
  <c r="FM669" i="1" s="1"/>
  <c r="NJ667" i="1"/>
  <c r="NL667" i="1" s="1"/>
  <c r="AX665" i="1"/>
  <c r="AZ665" i="1" s="1"/>
  <c r="JO669" i="1"/>
  <c r="JQ669" i="1" s="1"/>
  <c r="N668" i="1"/>
  <c r="P668" i="1" s="1"/>
  <c r="IN665" i="1"/>
  <c r="IP665" i="1" s="1"/>
  <c r="BG667" i="1"/>
  <c r="BI667" i="1" s="1"/>
  <c r="BY666" i="1"/>
  <c r="CA666" i="1" s="1"/>
  <c r="CH667" i="1"/>
  <c r="CJ667" i="1" s="1"/>
  <c r="VR666" i="1"/>
  <c r="VT666" i="1" s="1"/>
  <c r="SO669" i="1"/>
  <c r="SQ669" i="1" s="1"/>
  <c r="PC667" i="1"/>
  <c r="PE667" i="1" s="1"/>
  <c r="GL667" i="1"/>
  <c r="GN667" i="1" s="1"/>
  <c r="AX666" i="1"/>
  <c r="AZ666" i="1" s="1"/>
  <c r="FK667" i="1"/>
  <c r="FM667" i="1" s="1"/>
  <c r="E668" i="1"/>
  <c r="G668" i="1" s="1"/>
  <c r="UZ667" i="1"/>
  <c r="VB667" i="1" s="1"/>
  <c r="AF667" i="1"/>
  <c r="AH667" i="1" s="1"/>
  <c r="UH666" i="1"/>
  <c r="UJ666" i="1" s="1"/>
  <c r="JO665" i="1"/>
  <c r="JQ665" i="1" s="1"/>
  <c r="EJ665" i="1"/>
  <c r="EL665" i="1" s="1"/>
  <c r="N669" i="1"/>
  <c r="P669" i="1" s="1"/>
  <c r="YL669" i="1"/>
  <c r="YN669" i="1" s="1"/>
  <c r="AFJ668" i="1"/>
  <c r="AFL668" i="1" s="1"/>
  <c r="FT668" i="1"/>
  <c r="FV668" i="1" s="1"/>
  <c r="E660" i="1"/>
  <c r="G660" i="1" s="1"/>
  <c r="FT659" i="1"/>
  <c r="FV659" i="1" s="1"/>
  <c r="AF661" i="1"/>
  <c r="AH661" i="1" s="1"/>
  <c r="UZ660" i="1"/>
  <c r="VB660" i="1" s="1"/>
  <c r="SO660" i="1"/>
  <c r="SQ660" i="1" s="1"/>
  <c r="UH661" i="1"/>
  <c r="UJ661" i="1" s="1"/>
  <c r="PC661" i="1"/>
  <c r="PE661" i="1" s="1"/>
  <c r="W661" i="1"/>
  <c r="Y661" i="1" s="1"/>
  <c r="IN661" i="1"/>
  <c r="IP661" i="1" s="1"/>
  <c r="BG661" i="1"/>
  <c r="BI661" i="1" s="1"/>
  <c r="VR660" i="1"/>
  <c r="VT660" i="1" s="1"/>
  <c r="JX659" i="1"/>
  <c r="JZ659" i="1" s="1"/>
  <c r="SX663" i="1"/>
  <c r="SZ663" i="1" s="1"/>
  <c r="FT663" i="1"/>
  <c r="FV663" i="1" s="1"/>
  <c r="AF663" i="1"/>
  <c r="AH663" i="1" s="1"/>
  <c r="PC662" i="1"/>
  <c r="PE662" i="1" s="1"/>
  <c r="UZ661" i="1"/>
  <c r="VB661" i="1" s="1"/>
  <c r="AGK660" i="1"/>
  <c r="AGM660" i="1" s="1"/>
  <c r="NS660" i="1"/>
  <c r="NU660" i="1" s="1"/>
  <c r="YL662" i="1"/>
  <c r="YN662" i="1" s="1"/>
  <c r="FK662" i="1"/>
  <c r="FM662" i="1" s="1"/>
  <c r="AFS663" i="1"/>
  <c r="AFU663" i="1" s="1"/>
  <c r="IN662" i="1"/>
  <c r="IP662" i="1" s="1"/>
  <c r="BG662" i="1"/>
  <c r="BI662" i="1" s="1"/>
  <c r="VR661" i="1"/>
  <c r="VT661" i="1" s="1"/>
  <c r="BY661" i="1"/>
  <c r="CA661" i="1" s="1"/>
  <c r="MI662" i="1"/>
  <c r="MK662" i="1" s="1"/>
  <c r="AO659" i="1"/>
  <c r="AQ659" i="1" s="1"/>
  <c r="CH657" i="1"/>
  <c r="CJ657" i="1" s="1"/>
  <c r="AX656" i="1"/>
  <c r="AZ656" i="1" s="1"/>
  <c r="EJ655" i="1"/>
  <c r="EL655" i="1" s="1"/>
  <c r="LZ656" i="1"/>
  <c r="MB656" i="1" s="1"/>
  <c r="N653" i="1"/>
  <c r="P653" i="1" s="1"/>
  <c r="SO653" i="1"/>
  <c r="SQ653" i="1" s="1"/>
  <c r="AF657" i="1"/>
  <c r="AH657" i="1" s="1"/>
  <c r="AGT653" i="1"/>
  <c r="AGV653" i="1" s="1"/>
  <c r="SX661" i="1"/>
  <c r="SZ661" i="1" s="1"/>
  <c r="QD661" i="1"/>
  <c r="QF661" i="1" s="1"/>
  <c r="FK661" i="1"/>
  <c r="FM661" i="1" s="1"/>
  <c r="DI660" i="1"/>
  <c r="DK660" i="1" s="1"/>
  <c r="CH663" i="1"/>
  <c r="CJ663" i="1" s="1"/>
  <c r="BY660" i="1"/>
  <c r="CA660" i="1" s="1"/>
  <c r="AFS662" i="1"/>
  <c r="AFU662" i="1" s="1"/>
  <c r="RW662" i="1"/>
  <c r="RY662" i="1" s="1"/>
  <c r="AO660" i="1"/>
  <c r="AQ660" i="1" s="1"/>
  <c r="SO662" i="1"/>
  <c r="SQ662" i="1" s="1"/>
  <c r="EJ663" i="1"/>
  <c r="EL663" i="1" s="1"/>
  <c r="QV662" i="1"/>
  <c r="QX662" i="1" s="1"/>
  <c r="VR656" i="1"/>
  <c r="VT656" i="1" s="1"/>
  <c r="SO655" i="1"/>
  <c r="SQ655" i="1" s="1"/>
  <c r="BY653" i="1"/>
  <c r="CA653" i="1" s="1"/>
  <c r="PL657" i="1"/>
  <c r="PN657" i="1" s="1"/>
  <c r="AF656" i="1"/>
  <c r="AH656" i="1" s="1"/>
  <c r="E655" i="1"/>
  <c r="G655" i="1" s="1"/>
  <c r="AGK657" i="1"/>
  <c r="AGM657" i="1" s="1"/>
  <c r="UZ656" i="1"/>
  <c r="VB656" i="1" s="1"/>
  <c r="PC656" i="1"/>
  <c r="PE656" i="1" s="1"/>
  <c r="W656" i="1"/>
  <c r="Y656" i="1" s="1"/>
  <c r="NA654" i="1"/>
  <c r="NC654" i="1" s="1"/>
  <c r="FT654" i="1"/>
  <c r="FV654" i="1" s="1"/>
  <c r="UH653" i="1"/>
  <c r="UJ653" i="1" s="1"/>
  <c r="IN657" i="1"/>
  <c r="IP657" i="1" s="1"/>
  <c r="CZ655" i="1"/>
  <c r="DB655" i="1" s="1"/>
  <c r="BG654" i="1"/>
  <c r="BI654" i="1" s="1"/>
  <c r="XT660" i="1"/>
  <c r="XV660" i="1" s="1"/>
  <c r="KY663" i="1"/>
  <c r="LA663" i="1" s="1"/>
  <c r="DI663" i="1"/>
  <c r="DK663" i="1" s="1"/>
  <c r="QV660" i="1"/>
  <c r="QX660" i="1" s="1"/>
  <c r="XT659" i="1"/>
  <c r="XV659" i="1" s="1"/>
  <c r="PU659" i="1"/>
  <c r="PW659" i="1" s="1"/>
  <c r="PC659" i="1"/>
  <c r="PE659" i="1" s="1"/>
  <c r="NA659" i="1"/>
  <c r="NC659" i="1" s="1"/>
  <c r="NJ660" i="1"/>
  <c r="NL660" i="1" s="1"/>
  <c r="FT660" i="1"/>
  <c r="FV660" i="1" s="1"/>
  <c r="VR659" i="1"/>
  <c r="VT659" i="1" s="1"/>
  <c r="UZ659" i="1"/>
  <c r="VB659" i="1" s="1"/>
  <c r="SO659" i="1"/>
  <c r="SQ659" i="1" s="1"/>
  <c r="JO659" i="1"/>
  <c r="JQ659" i="1" s="1"/>
  <c r="IN659" i="1"/>
  <c r="IP659" i="1" s="1"/>
  <c r="CH659" i="1"/>
  <c r="CJ659" i="1" s="1"/>
  <c r="BP659" i="1"/>
  <c r="BR659" i="1" s="1"/>
  <c r="AX659" i="1"/>
  <c r="AZ659" i="1" s="1"/>
  <c r="AF659" i="1"/>
  <c r="AH659" i="1" s="1"/>
  <c r="N659" i="1"/>
  <c r="P659" i="1" s="1"/>
  <c r="GL663" i="1"/>
  <c r="GN663" i="1" s="1"/>
  <c r="PL659" i="1"/>
  <c r="PN659" i="1" s="1"/>
  <c r="FK659" i="1"/>
  <c r="FM659" i="1" s="1"/>
  <c r="CZ659" i="1"/>
  <c r="DB659" i="1" s="1"/>
  <c r="SX659" i="1"/>
  <c r="SZ659" i="1" s="1"/>
  <c r="EJ659" i="1"/>
  <c r="EL659" i="1" s="1"/>
  <c r="BY659" i="1"/>
  <c r="CA659" i="1" s="1"/>
  <c r="BG659" i="1"/>
  <c r="BI659" i="1" s="1"/>
  <c r="W659" i="1"/>
  <c r="Y659" i="1" s="1"/>
  <c r="E659" i="1"/>
  <c r="G659" i="1" s="1"/>
  <c r="AO661" i="1"/>
  <c r="AQ661" i="1" s="1"/>
  <c r="LZ660" i="1"/>
  <c r="MB660" i="1" s="1"/>
  <c r="BY663" i="1"/>
  <c r="CA663" i="1" s="1"/>
  <c r="TP661" i="1"/>
  <c r="TR661" i="1" s="1"/>
  <c r="UH655" i="1"/>
  <c r="UJ655" i="1" s="1"/>
  <c r="JF651" i="1"/>
  <c r="JH651" i="1" s="1"/>
  <c r="KG650" i="1"/>
  <c r="KI650" i="1" s="1"/>
  <c r="OK659" i="1"/>
  <c r="OM659" i="1" s="1"/>
  <c r="SF656" i="1"/>
  <c r="SH656" i="1" s="1"/>
  <c r="UH654" i="1"/>
  <c r="UJ654" i="1" s="1"/>
  <c r="AHC632" i="1"/>
  <c r="AHE632" i="1" s="1"/>
  <c r="SF663" i="1"/>
  <c r="SH663" i="1" s="1"/>
  <c r="TP663" i="1"/>
  <c r="TR663" i="1" s="1"/>
  <c r="RW660" i="1"/>
  <c r="RY660" i="1" s="1"/>
  <c r="HV650" i="1"/>
  <c r="HX650" i="1" s="1"/>
  <c r="TP656" i="1"/>
  <c r="TR656" i="1" s="1"/>
  <c r="MR656" i="1"/>
  <c r="MT656" i="1" s="1"/>
  <c r="SF660" i="1"/>
  <c r="SH660" i="1" s="1"/>
  <c r="LZ663" i="1"/>
  <c r="MB663" i="1" s="1"/>
  <c r="AGT661" i="1"/>
  <c r="AGV661" i="1" s="1"/>
  <c r="WS660" i="1"/>
  <c r="WU660" i="1" s="1"/>
  <c r="AO663" i="1"/>
  <c r="AQ663" i="1" s="1"/>
  <c r="W655" i="1"/>
  <c r="Y655" i="1" s="1"/>
  <c r="XT657" i="1"/>
  <c r="XV657" i="1" s="1"/>
  <c r="NJ653" i="1"/>
  <c r="NL653" i="1" s="1"/>
  <c r="ADQ655" i="1"/>
  <c r="ADS655" i="1" s="1"/>
  <c r="FT656" i="1"/>
  <c r="FV656" i="1" s="1"/>
  <c r="SO656" i="1"/>
  <c r="SQ656" i="1" s="1"/>
  <c r="FT662" i="1"/>
  <c r="FV662" i="1" s="1"/>
  <c r="N662" i="1"/>
  <c r="P662" i="1" s="1"/>
  <c r="AF662" i="1"/>
  <c r="AH662" i="1" s="1"/>
  <c r="OK657" i="1"/>
  <c r="OM657" i="1" s="1"/>
  <c r="BY657" i="1"/>
  <c r="CA657" i="1" s="1"/>
  <c r="PC657" i="1"/>
  <c r="PE657" i="1" s="1"/>
  <c r="AFJ635" i="1"/>
  <c r="AFL635" i="1" s="1"/>
  <c r="NJ656" i="1"/>
  <c r="NL656" i="1" s="1"/>
  <c r="GL659" i="1"/>
  <c r="GN659" i="1" s="1"/>
  <c r="AGK663" i="1"/>
  <c r="AGM663" i="1" s="1"/>
  <c r="VR663" i="1"/>
  <c r="VT663" i="1" s="1"/>
  <c r="BY662" i="1"/>
  <c r="CA662" i="1" s="1"/>
  <c r="CZ661" i="1"/>
  <c r="DB661" i="1" s="1"/>
  <c r="JO661" i="1"/>
  <c r="JQ661" i="1" s="1"/>
  <c r="UZ663" i="1"/>
  <c r="VB663" i="1" s="1"/>
  <c r="AFS661" i="1"/>
  <c r="AFU661" i="1" s="1"/>
  <c r="N657" i="1"/>
  <c r="P657" i="1" s="1"/>
  <c r="NA655" i="1"/>
  <c r="NC655" i="1" s="1"/>
  <c r="OK655" i="1"/>
  <c r="OM655" i="1" s="1"/>
  <c r="AO657" i="1"/>
  <c r="AQ657" i="1" s="1"/>
  <c r="CZ654" i="1"/>
  <c r="DB654" i="1" s="1"/>
  <c r="XT655" i="1"/>
  <c r="XV655" i="1" s="1"/>
  <c r="NJ655" i="1"/>
  <c r="NL655" i="1" s="1"/>
  <c r="W653" i="1"/>
  <c r="Y653" i="1" s="1"/>
  <c r="FK657" i="1"/>
  <c r="FM657" i="1" s="1"/>
  <c r="FK663" i="1"/>
  <c r="FM663" i="1" s="1"/>
  <c r="AHC662" i="1"/>
  <c r="AHE662" i="1" s="1"/>
  <c r="MR663" i="1"/>
  <c r="MT663" i="1" s="1"/>
  <c r="JX639" i="1"/>
  <c r="JZ639" i="1" s="1"/>
  <c r="MR651" i="1"/>
  <c r="MT651" i="1" s="1"/>
  <c r="AFA648" i="1"/>
  <c r="AFC648" i="1" s="1"/>
  <c r="AHC651" i="1"/>
  <c r="AHE651" i="1" s="1"/>
  <c r="AX650" i="1"/>
  <c r="AZ650" i="1" s="1"/>
  <c r="SF650" i="1"/>
  <c r="SH650" i="1" s="1"/>
  <c r="SO651" i="1"/>
  <c r="SQ651" i="1" s="1"/>
  <c r="AHC647" i="1"/>
  <c r="AHE647" i="1" s="1"/>
  <c r="XT647" i="1"/>
  <c r="XV647" i="1" s="1"/>
  <c r="NJ647" i="1"/>
  <c r="NL647" i="1" s="1"/>
  <c r="JO651" i="1"/>
  <c r="JQ651" i="1" s="1"/>
  <c r="AHC649" i="1"/>
  <c r="AHE649" i="1" s="1"/>
  <c r="AFS651" i="1"/>
  <c r="AFU651" i="1" s="1"/>
  <c r="TP650" i="1"/>
  <c r="TR650" i="1" s="1"/>
  <c r="FK648" i="1"/>
  <c r="FM648" i="1" s="1"/>
  <c r="ADQ631" i="1"/>
  <c r="ADS631" i="1" s="1"/>
  <c r="JO631" i="1"/>
  <c r="JQ631" i="1" s="1"/>
  <c r="BG633" i="1"/>
  <c r="BI633" i="1" s="1"/>
  <c r="LQ633" i="1"/>
  <c r="LS633" i="1" s="1"/>
  <c r="UH630" i="1"/>
  <c r="UJ630" i="1" s="1"/>
  <c r="AO631" i="1"/>
  <c r="AQ631" i="1" s="1"/>
  <c r="AFA639" i="1"/>
  <c r="AFC639" i="1" s="1"/>
  <c r="JF645" i="1"/>
  <c r="JH645" i="1" s="1"/>
  <c r="CQ636" i="1"/>
  <c r="CS636" i="1" s="1"/>
  <c r="SF639" i="1"/>
  <c r="SH639" i="1" s="1"/>
  <c r="MR635" i="1"/>
  <c r="MT635" i="1" s="1"/>
  <c r="UH635" i="1"/>
  <c r="UJ635" i="1" s="1"/>
  <c r="AHC635" i="1"/>
  <c r="AHE635" i="1" s="1"/>
  <c r="UH639" i="1"/>
  <c r="UJ639" i="1" s="1"/>
  <c r="KG645" i="1"/>
  <c r="KI645" i="1" s="1"/>
  <c r="LZ642" i="1"/>
  <c r="MB642" i="1" s="1"/>
  <c r="SF638" i="1"/>
  <c r="SH638" i="1" s="1"/>
  <c r="AGB635" i="1"/>
  <c r="AGD635" i="1" s="1"/>
  <c r="RW621" i="1"/>
  <c r="RY621" i="1" s="1"/>
  <c r="AFS656" i="1"/>
  <c r="AFU656" i="1" s="1"/>
  <c r="LH657" i="1"/>
  <c r="LJ657" i="1" s="1"/>
  <c r="IW653" i="1"/>
  <c r="IY653" i="1" s="1"/>
  <c r="P661" i="1"/>
  <c r="EJ660" i="1"/>
  <c r="EL660" i="1" s="1"/>
  <c r="IW667" i="1"/>
  <c r="IY667" i="1" s="1"/>
  <c r="XT666" i="1"/>
  <c r="XV666" i="1" s="1"/>
  <c r="KG657" i="1"/>
  <c r="KI657" i="1" s="1"/>
  <c r="AFA654" i="1"/>
  <c r="AFC654" i="1" s="1"/>
  <c r="XT644" i="1"/>
  <c r="XV644" i="1" s="1"/>
  <c r="AGB642" i="1"/>
  <c r="AGD642" i="1" s="1"/>
  <c r="AGT657" i="1"/>
  <c r="AGV657" i="1" s="1"/>
  <c r="PU657" i="1"/>
  <c r="PW657" i="1" s="1"/>
  <c r="QD656" i="1"/>
  <c r="QF656" i="1" s="1"/>
  <c r="CZ657" i="1"/>
  <c r="DB657" i="1" s="1"/>
  <c r="RW656" i="1"/>
  <c r="RY656" i="1" s="1"/>
  <c r="UH657" i="1"/>
  <c r="UJ657" i="1" s="1"/>
  <c r="JX656" i="1"/>
  <c r="JZ656" i="1" s="1"/>
  <c r="PL654" i="1"/>
  <c r="PN654" i="1" s="1"/>
  <c r="LQ654" i="1"/>
  <c r="LS654" i="1" s="1"/>
  <c r="BP653" i="1"/>
  <c r="BR653" i="1" s="1"/>
  <c r="VR655" i="1"/>
  <c r="VT655" i="1" s="1"/>
  <c r="MI655" i="1"/>
  <c r="MK655" i="1" s="1"/>
  <c r="ES655" i="1"/>
  <c r="EU655" i="1" s="1"/>
  <c r="AX655" i="1"/>
  <c r="AZ655" i="1" s="1"/>
  <c r="AFS654" i="1"/>
  <c r="AFU654" i="1" s="1"/>
  <c r="KG653" i="1"/>
  <c r="KI653" i="1" s="1"/>
  <c r="NA656" i="1"/>
  <c r="NC656" i="1" s="1"/>
  <c r="WS655" i="1"/>
  <c r="WU655" i="1" s="1"/>
  <c r="PC655" i="1"/>
  <c r="PE655" i="1" s="1"/>
  <c r="UZ655" i="1"/>
  <c r="VB655" i="1" s="1"/>
  <c r="KY655" i="1"/>
  <c r="LA655" i="1" s="1"/>
  <c r="DI654" i="1"/>
  <c r="DK654" i="1" s="1"/>
  <c r="LZ625" i="1"/>
  <c r="MB625" i="1" s="1"/>
  <c r="AHC624" i="1"/>
  <c r="AHE624" i="1" s="1"/>
  <c r="EJ627" i="1"/>
  <c r="EL627" i="1" s="1"/>
  <c r="CZ627" i="1"/>
  <c r="DB627" i="1" s="1"/>
  <c r="AGB627" i="1"/>
  <c r="AGD627" i="1" s="1"/>
  <c r="MI627" i="1"/>
  <c r="MK627" i="1" s="1"/>
  <c r="TP627" i="1"/>
  <c r="TR627" i="1" s="1"/>
  <c r="ES626" i="1"/>
  <c r="EU626" i="1" s="1"/>
  <c r="VR625" i="1"/>
  <c r="VT625" i="1" s="1"/>
  <c r="HV625" i="1"/>
  <c r="HX625" i="1" s="1"/>
  <c r="AX624" i="1"/>
  <c r="AZ624" i="1" s="1"/>
  <c r="NS623" i="1"/>
  <c r="NU623" i="1" s="1"/>
  <c r="W626" i="1"/>
  <c r="Y626" i="1" s="1"/>
  <c r="UH625" i="1"/>
  <c r="UJ625" i="1" s="1"/>
  <c r="QD625" i="1"/>
  <c r="QF625" i="1" s="1"/>
  <c r="CH625" i="1"/>
  <c r="CJ625" i="1" s="1"/>
  <c r="KY624" i="1"/>
  <c r="LA624" i="1" s="1"/>
  <c r="JO624" i="1"/>
  <c r="JQ624" i="1" s="1"/>
  <c r="YL623" i="1"/>
  <c r="YN623" i="1" s="1"/>
  <c r="AGK626" i="1"/>
  <c r="AGM626" i="1" s="1"/>
  <c r="SX625" i="1"/>
  <c r="SZ625" i="1" s="1"/>
  <c r="JX625" i="1"/>
  <c r="JZ625" i="1" s="1"/>
  <c r="PU624" i="1"/>
  <c r="PW624" i="1" s="1"/>
  <c r="DI624" i="1"/>
  <c r="DK624" i="1" s="1"/>
  <c r="WS623" i="1"/>
  <c r="WU623" i="1" s="1"/>
  <c r="PC626" i="1"/>
  <c r="PE626" i="1" s="1"/>
  <c r="JF626" i="1"/>
  <c r="JH626" i="1" s="1"/>
  <c r="UZ625" i="1"/>
  <c r="VB625" i="1" s="1"/>
  <c r="RW625" i="1"/>
  <c r="RY625" i="1" s="1"/>
  <c r="NA625" i="1"/>
  <c r="NC625" i="1" s="1"/>
  <c r="BP625" i="1"/>
  <c r="BR625" i="1" s="1"/>
  <c r="PL624" i="1"/>
  <c r="PN624" i="1" s="1"/>
  <c r="LZ624" i="1"/>
  <c r="MB624" i="1" s="1"/>
  <c r="LJ624" i="1"/>
  <c r="IN621" i="1"/>
  <c r="IP621" i="1" s="1"/>
  <c r="FK617" i="1"/>
  <c r="FM617" i="1" s="1"/>
  <c r="SF621" i="1"/>
  <c r="SH621" i="1" s="1"/>
  <c r="ADQ618" i="1"/>
  <c r="ADS618" i="1" s="1"/>
  <c r="GL627" i="1"/>
  <c r="GN627" i="1" s="1"/>
  <c r="TP626" i="1"/>
  <c r="TR626" i="1" s="1"/>
  <c r="FT626" i="1"/>
  <c r="FV626" i="1" s="1"/>
  <c r="SO639" i="1"/>
  <c r="SQ639" i="1" s="1"/>
  <c r="YL637" i="1"/>
  <c r="YN637" i="1" s="1"/>
  <c r="SF603" i="1"/>
  <c r="SH603" i="1" s="1"/>
  <c r="AHC602" i="1"/>
  <c r="AHE602" i="1" s="1"/>
  <c r="AGT603" i="1"/>
  <c r="AGV603" i="1" s="1"/>
  <c r="MR603" i="1"/>
  <c r="MT603" i="1" s="1"/>
  <c r="IW603" i="1"/>
  <c r="IY603" i="1" s="1"/>
  <c r="HV603" i="1"/>
  <c r="HX603" i="1" s="1"/>
  <c r="SO603" i="1"/>
  <c r="SQ603" i="1" s="1"/>
  <c r="WS599" i="1"/>
  <c r="WU599" i="1" s="1"/>
  <c r="YL603" i="1"/>
  <c r="YN603" i="1" s="1"/>
  <c r="NA603" i="1"/>
  <c r="NC603" i="1" s="1"/>
  <c r="JF602" i="1"/>
  <c r="JH602" i="1" s="1"/>
  <c r="AFA600" i="1"/>
  <c r="AFC600" i="1" s="1"/>
  <c r="JX657" i="1"/>
  <c r="JZ657" i="1" s="1"/>
  <c r="SX656" i="1"/>
  <c r="SZ656" i="1" s="1"/>
  <c r="NS656" i="1"/>
  <c r="NU656" i="1" s="1"/>
  <c r="IW657" i="1"/>
  <c r="IY657" i="1" s="1"/>
  <c r="ADQ657" i="1"/>
  <c r="ADS657" i="1" s="1"/>
  <c r="JF655" i="1"/>
  <c r="JH655" i="1" s="1"/>
  <c r="YL654" i="1"/>
  <c r="YN654" i="1" s="1"/>
  <c r="QV654" i="1"/>
  <c r="QX654" i="1" s="1"/>
  <c r="AGB645" i="1"/>
  <c r="AGD645" i="1" s="1"/>
  <c r="KG644" i="1"/>
  <c r="KI644" i="1" s="1"/>
  <c r="CZ635" i="1"/>
  <c r="DB635" i="1" s="1"/>
  <c r="NA636" i="1"/>
  <c r="NC636" i="1" s="1"/>
  <c r="LQ615" i="1"/>
  <c r="LS615" i="1" s="1"/>
  <c r="IW615" i="1"/>
  <c r="IY615" i="1" s="1"/>
  <c r="AGK614" i="1"/>
  <c r="AGM614" i="1" s="1"/>
  <c r="PL613" i="1"/>
  <c r="PN613" i="1" s="1"/>
  <c r="QD612" i="1"/>
  <c r="QF612" i="1" s="1"/>
  <c r="KY612" i="1"/>
  <c r="LA612" i="1" s="1"/>
  <c r="AGB614" i="1"/>
  <c r="AGD614" i="1" s="1"/>
  <c r="AFJ612" i="1"/>
  <c r="AFL612" i="1" s="1"/>
  <c r="AO669" i="1"/>
  <c r="AQ669" i="1" s="1"/>
  <c r="BG666" i="1"/>
  <c r="BI666" i="1" s="1"/>
  <c r="AHC644" i="1"/>
  <c r="AHE644" i="1" s="1"/>
  <c r="AHC643" i="1"/>
  <c r="AHE643" i="1" s="1"/>
  <c r="TP643" i="1"/>
  <c r="TR643" i="1" s="1"/>
  <c r="UH642" i="1"/>
  <c r="UJ642" i="1" s="1"/>
  <c r="AHC639" i="1"/>
  <c r="AHE639" i="1" s="1"/>
  <c r="XT637" i="1"/>
  <c r="XV637" i="1" s="1"/>
  <c r="NJ635" i="1"/>
  <c r="NL635" i="1" s="1"/>
  <c r="IW635" i="1"/>
  <c r="IY635" i="1" s="1"/>
  <c r="YL650" i="1"/>
  <c r="YN650" i="1" s="1"/>
  <c r="AFS650" i="1"/>
  <c r="AFU650" i="1" s="1"/>
  <c r="WS650" i="1"/>
  <c r="WU650" i="1" s="1"/>
  <c r="FK603" i="1"/>
  <c r="FM603" i="1" s="1"/>
  <c r="W603" i="1"/>
  <c r="Y603" i="1" s="1"/>
  <c r="ADQ602" i="1"/>
  <c r="ADS602" i="1" s="1"/>
  <c r="CZ602" i="1"/>
  <c r="DB602" i="1" s="1"/>
  <c r="KG600" i="1"/>
  <c r="KI600" i="1" s="1"/>
  <c r="JO600" i="1"/>
  <c r="JQ600" i="1" s="1"/>
  <c r="IW600" i="1"/>
  <c r="IY600" i="1" s="1"/>
  <c r="HV600" i="1"/>
  <c r="HX600" i="1" s="1"/>
  <c r="LH603" i="1"/>
  <c r="LJ603" i="1" s="1"/>
  <c r="SO601" i="1"/>
  <c r="SQ601" i="1" s="1"/>
  <c r="RW601" i="1"/>
  <c r="RY601" i="1" s="1"/>
  <c r="IN601" i="1"/>
  <c r="IP601" i="1" s="1"/>
  <c r="AFJ600" i="1"/>
  <c r="AFL600" i="1" s="1"/>
  <c r="PL600" i="1"/>
  <c r="PN600" i="1" s="1"/>
  <c r="NS600" i="1"/>
  <c r="NU600" i="1" s="1"/>
  <c r="MI600" i="1"/>
  <c r="MK600" i="1" s="1"/>
  <c r="GL600" i="1"/>
  <c r="GN600" i="1" s="1"/>
  <c r="CH600" i="1"/>
  <c r="CJ600" i="1" s="1"/>
  <c r="AX600" i="1"/>
  <c r="AZ600" i="1" s="1"/>
  <c r="AGB599" i="1"/>
  <c r="AGD599" i="1" s="1"/>
  <c r="TP599" i="1"/>
  <c r="TR599" i="1" s="1"/>
  <c r="LZ599" i="1"/>
  <c r="MB599" i="1" s="1"/>
  <c r="VR601" i="1"/>
  <c r="VT601" i="1" s="1"/>
  <c r="UH601" i="1"/>
  <c r="UJ601" i="1" s="1"/>
  <c r="QD601" i="1"/>
  <c r="QF601" i="1" s="1"/>
  <c r="KY601" i="1"/>
  <c r="LA601" i="1" s="1"/>
  <c r="JX600" i="1"/>
  <c r="JZ600" i="1" s="1"/>
  <c r="ES600" i="1"/>
  <c r="EU600" i="1" s="1"/>
  <c r="BY600" i="1"/>
  <c r="CA600" i="1" s="1"/>
  <c r="AO600" i="1"/>
  <c r="AQ600" i="1" s="1"/>
  <c r="E600" i="1"/>
  <c r="G600" i="1" s="1"/>
  <c r="QV599" i="1"/>
  <c r="QX599" i="1" s="1"/>
  <c r="NJ602" i="1"/>
  <c r="NL602" i="1" s="1"/>
  <c r="WS601" i="1"/>
  <c r="WU601" i="1" s="1"/>
  <c r="SX601" i="1"/>
  <c r="SZ601" i="1" s="1"/>
  <c r="PU601" i="1"/>
  <c r="PW601" i="1" s="1"/>
  <c r="JF601" i="1"/>
  <c r="JH601" i="1" s="1"/>
  <c r="DI601" i="1"/>
  <c r="DK601" i="1" s="1"/>
  <c r="CQ601" i="1"/>
  <c r="CS601" i="1" s="1"/>
  <c r="BG601" i="1"/>
  <c r="BI601" i="1" s="1"/>
  <c r="AGK600" i="1"/>
  <c r="AGM600" i="1" s="1"/>
  <c r="UZ600" i="1"/>
  <c r="VB600" i="1" s="1"/>
  <c r="PC600" i="1"/>
  <c r="PE600" i="1" s="1"/>
  <c r="FT600" i="1"/>
  <c r="FV600" i="1" s="1"/>
  <c r="BP600" i="1"/>
  <c r="BR600" i="1" s="1"/>
  <c r="AF600" i="1"/>
  <c r="AH600" i="1" s="1"/>
  <c r="AFS599" i="1"/>
  <c r="AFU599" i="1" s="1"/>
  <c r="LQ599" i="1"/>
  <c r="LS599" i="1" s="1"/>
  <c r="CQ627" i="1"/>
  <c r="CS627" i="1" s="1"/>
  <c r="UZ627" i="1"/>
  <c r="VB627" i="1" s="1"/>
  <c r="FK623" i="1"/>
  <c r="FM623" i="1" s="1"/>
  <c r="AGT626" i="1"/>
  <c r="AGV626" i="1" s="1"/>
  <c r="VR626" i="1"/>
  <c r="VT626" i="1" s="1"/>
  <c r="SF626" i="1"/>
  <c r="SH626" i="1" s="1"/>
  <c r="JO626" i="1"/>
  <c r="JQ626" i="1" s="1"/>
  <c r="AGK625" i="1"/>
  <c r="AGM625" i="1" s="1"/>
  <c r="AHC625" i="1"/>
  <c r="AHE625" i="1" s="1"/>
  <c r="ADQ623" i="1"/>
  <c r="ADS623" i="1" s="1"/>
  <c r="NS633" i="1"/>
  <c r="NU633" i="1" s="1"/>
  <c r="JO633" i="1"/>
  <c r="JQ633" i="1" s="1"/>
  <c r="TP632" i="1"/>
  <c r="TR632" i="1" s="1"/>
  <c r="IW632" i="1"/>
  <c r="IY632" i="1" s="1"/>
  <c r="AGT632" i="1"/>
  <c r="AGV632" i="1" s="1"/>
  <c r="LH630" i="1"/>
  <c r="LJ630" i="1" s="1"/>
  <c r="JF629" i="1"/>
  <c r="JH629" i="1" s="1"/>
  <c r="FT631" i="1"/>
  <c r="FV631" i="1" s="1"/>
  <c r="AGB649" i="1"/>
  <c r="AGD649" i="1" s="1"/>
  <c r="LH649" i="1"/>
  <c r="LJ649" i="1" s="1"/>
  <c r="KG651" i="1"/>
  <c r="KI651" i="1" s="1"/>
  <c r="LZ648" i="1"/>
  <c r="MB648" i="1" s="1"/>
  <c r="BP668" i="1"/>
  <c r="BR668" i="1" s="1"/>
  <c r="CQ667" i="1"/>
  <c r="CS667" i="1" s="1"/>
  <c r="UZ666" i="1"/>
  <c r="VB666" i="1" s="1"/>
  <c r="PC651" i="1"/>
  <c r="PE651" i="1" s="1"/>
  <c r="FT651" i="1"/>
  <c r="FV651" i="1" s="1"/>
  <c r="N651" i="1"/>
  <c r="P651" i="1" s="1"/>
  <c r="CZ649" i="1"/>
  <c r="DB649" i="1" s="1"/>
  <c r="NA649" i="1"/>
  <c r="NC649" i="1" s="1"/>
  <c r="MI651" i="1"/>
  <c r="MK651" i="1" s="1"/>
  <c r="E651" i="1"/>
  <c r="G651" i="1" s="1"/>
  <c r="IN650" i="1"/>
  <c r="IP650" i="1" s="1"/>
  <c r="W650" i="1"/>
  <c r="Y650" i="1" s="1"/>
  <c r="AO648" i="1"/>
  <c r="AQ648" i="1" s="1"/>
  <c r="LQ648" i="1"/>
  <c r="LS648" i="1" s="1"/>
  <c r="PU633" i="1"/>
  <c r="PW633" i="1" s="1"/>
  <c r="LQ631" i="1"/>
  <c r="LS631" i="1" s="1"/>
  <c r="AFA630" i="1"/>
  <c r="AFC630" i="1" s="1"/>
  <c r="SF630" i="1"/>
  <c r="SH630" i="1" s="1"/>
  <c r="JF630" i="1"/>
  <c r="JH630" i="1" s="1"/>
  <c r="JX633" i="1"/>
  <c r="JZ633" i="1" s="1"/>
  <c r="CH633" i="1"/>
  <c r="CJ633" i="1" s="1"/>
  <c r="AO633" i="1"/>
  <c r="AQ633" i="1" s="1"/>
  <c r="ADQ632" i="1"/>
  <c r="ADS632" i="1" s="1"/>
  <c r="YL630" i="1"/>
  <c r="YN630" i="1" s="1"/>
  <c r="MR629" i="1"/>
  <c r="MT629" i="1" s="1"/>
  <c r="BY633" i="1"/>
  <c r="CA633" i="1" s="1"/>
  <c r="PC632" i="1"/>
  <c r="PE632" i="1" s="1"/>
  <c r="AF631" i="1"/>
  <c r="AH631" i="1" s="1"/>
  <c r="AX621" i="1"/>
  <c r="AZ621" i="1" s="1"/>
  <c r="MI620" i="1"/>
  <c r="MK620" i="1" s="1"/>
  <c r="AGK619" i="1"/>
  <c r="AGM619" i="1" s="1"/>
  <c r="LZ620" i="1"/>
  <c r="MB620" i="1" s="1"/>
  <c r="KY662" i="1"/>
  <c r="LA662" i="1" s="1"/>
  <c r="AX663" i="1"/>
  <c r="AZ663" i="1" s="1"/>
  <c r="JO662" i="1"/>
  <c r="JQ662" i="1" s="1"/>
  <c r="AF660" i="1"/>
  <c r="AH660" i="1" s="1"/>
  <c r="MI659" i="1"/>
  <c r="MK659" i="1" s="1"/>
  <c r="AGK613" i="1"/>
  <c r="AGM613" i="1" s="1"/>
  <c r="MR612" i="1"/>
  <c r="MT612" i="1" s="1"/>
  <c r="XT611" i="1"/>
  <c r="XV611" i="1" s="1"/>
  <c r="NJ611" i="1"/>
  <c r="NL611" i="1" s="1"/>
  <c r="RW651" i="1"/>
  <c r="RY651" i="1" s="1"/>
  <c r="VR649" i="1"/>
  <c r="VT649" i="1" s="1"/>
  <c r="AX648" i="1"/>
  <c r="AZ648" i="1" s="1"/>
  <c r="FK613" i="1"/>
  <c r="FM613" i="1" s="1"/>
  <c r="AGT611" i="1"/>
  <c r="AGV611" i="1" s="1"/>
  <c r="KG611" i="1"/>
  <c r="KI611" i="1" s="1"/>
  <c r="W615" i="1"/>
  <c r="Y615" i="1" s="1"/>
  <c r="NS613" i="1"/>
  <c r="NU613" i="1" s="1"/>
  <c r="OK612" i="1"/>
  <c r="OM612" i="1" s="1"/>
  <c r="AHC614" i="1"/>
  <c r="AHE614" i="1" s="1"/>
  <c r="TP613" i="1"/>
  <c r="TR613" i="1" s="1"/>
  <c r="XT612" i="1"/>
  <c r="XV612" i="1" s="1"/>
  <c r="JO627" i="1"/>
  <c r="JQ627" i="1" s="1"/>
  <c r="AFJ627" i="1"/>
  <c r="AFL627" i="1" s="1"/>
  <c r="KG625" i="1"/>
  <c r="KI625" i="1" s="1"/>
  <c r="LZ623" i="1"/>
  <c r="MB623" i="1" s="1"/>
  <c r="XT623" i="1"/>
  <c r="XV623" i="1" s="1"/>
  <c r="NJ626" i="1"/>
  <c r="NL626" i="1" s="1"/>
  <c r="AGB626" i="1"/>
  <c r="AGD626" i="1" s="1"/>
  <c r="LH626" i="1"/>
  <c r="LJ626" i="1" s="1"/>
  <c r="MR623" i="1"/>
  <c r="MT623" i="1" s="1"/>
  <c r="FT667" i="1"/>
  <c r="FV667" i="1" s="1"/>
  <c r="GL665" i="1"/>
  <c r="GN665" i="1" s="1"/>
  <c r="CZ651" i="1"/>
  <c r="DB651" i="1" s="1"/>
  <c r="CH651" i="1"/>
  <c r="CJ651" i="1" s="1"/>
  <c r="AX651" i="1"/>
  <c r="AZ651" i="1" s="1"/>
  <c r="AGT650" i="1"/>
  <c r="AGV650" i="1" s="1"/>
  <c r="UZ650" i="1"/>
  <c r="VB650" i="1" s="1"/>
  <c r="NA651" i="1"/>
  <c r="NC651" i="1" s="1"/>
  <c r="AFS633" i="1"/>
  <c r="AFU633" i="1" s="1"/>
  <c r="QV633" i="1"/>
  <c r="QX633" i="1" s="1"/>
  <c r="AGB632" i="1"/>
  <c r="AGD632" i="1" s="1"/>
  <c r="NS632" i="1"/>
  <c r="NU632" i="1" s="1"/>
  <c r="CH632" i="1"/>
  <c r="CJ632" i="1" s="1"/>
  <c r="MI630" i="1"/>
  <c r="MK630" i="1" s="1"/>
  <c r="IN630" i="1"/>
  <c r="IP630" i="1" s="1"/>
  <c r="WS631" i="1"/>
  <c r="WU631" i="1" s="1"/>
  <c r="EJ631" i="1"/>
  <c r="EL631" i="1" s="1"/>
  <c r="AGK633" i="1"/>
  <c r="AGM633" i="1" s="1"/>
  <c r="AGT633" i="1"/>
  <c r="AGV633" i="1" s="1"/>
  <c r="PL633" i="1"/>
  <c r="PN633" i="1" s="1"/>
  <c r="LZ633" i="1"/>
  <c r="MB633" i="1" s="1"/>
  <c r="FT633" i="1"/>
  <c r="FV633" i="1" s="1"/>
  <c r="OK632" i="1"/>
  <c r="OM632" i="1" s="1"/>
  <c r="SO631" i="1"/>
  <c r="SQ631" i="1" s="1"/>
  <c r="TP629" i="1"/>
  <c r="TR629" i="1" s="1"/>
  <c r="AFJ639" i="1"/>
  <c r="AFL639" i="1" s="1"/>
  <c r="DI637" i="1"/>
  <c r="DK637" i="1" s="1"/>
  <c r="OK636" i="1"/>
  <c r="OM636" i="1" s="1"/>
  <c r="LQ635" i="1"/>
  <c r="LS635" i="1" s="1"/>
  <c r="W637" i="1"/>
  <c r="Y637" i="1" s="1"/>
  <c r="JX638" i="1"/>
  <c r="JZ638" i="1" s="1"/>
  <c r="AGB637" i="1"/>
  <c r="AGD637" i="1" s="1"/>
  <c r="PC637" i="1"/>
  <c r="PE637" i="1" s="1"/>
  <c r="CZ637" i="1"/>
  <c r="DB637" i="1" s="1"/>
  <c r="QD636" i="1"/>
  <c r="QF636" i="1" s="1"/>
  <c r="NA635" i="1"/>
  <c r="NC635" i="1" s="1"/>
  <c r="JX650" i="1"/>
  <c r="JZ650" i="1" s="1"/>
  <c r="JF647" i="1"/>
  <c r="JH647" i="1" s="1"/>
  <c r="AGT647" i="1"/>
  <c r="AGV647" i="1" s="1"/>
  <c r="SX647" i="1"/>
  <c r="SZ647" i="1" s="1"/>
  <c r="GL657" i="1"/>
  <c r="GN657" i="1" s="1"/>
  <c r="UH656" i="1"/>
  <c r="UJ656" i="1" s="1"/>
  <c r="DI656" i="1"/>
  <c r="DK656" i="1" s="1"/>
  <c r="AGK654" i="1"/>
  <c r="AGM654" i="1" s="1"/>
  <c r="DI657" i="1"/>
  <c r="DK657" i="1" s="1"/>
  <c r="ADQ656" i="1"/>
  <c r="ADS656" i="1" s="1"/>
  <c r="UZ657" i="1"/>
  <c r="VB657" i="1" s="1"/>
  <c r="HV657" i="1"/>
  <c r="HX657" i="1" s="1"/>
  <c r="RW657" i="1"/>
  <c r="RY657" i="1" s="1"/>
  <c r="BP657" i="1"/>
  <c r="BR657" i="1" s="1"/>
  <c r="YL657" i="1"/>
  <c r="YN657" i="1" s="1"/>
  <c r="MI657" i="1"/>
  <c r="MK657" i="1" s="1"/>
  <c r="JO657" i="1"/>
  <c r="JQ657" i="1" s="1"/>
  <c r="PU656" i="1"/>
  <c r="PW656" i="1" s="1"/>
  <c r="KY656" i="1"/>
  <c r="LA656" i="1" s="1"/>
  <c r="CH656" i="1"/>
  <c r="CJ656" i="1" s="1"/>
  <c r="BY656" i="1"/>
  <c r="CA656" i="1" s="1"/>
  <c r="AFA653" i="1"/>
  <c r="AFC653" i="1" s="1"/>
  <c r="QD653" i="1"/>
  <c r="QF653" i="1" s="1"/>
  <c r="NS653" i="1"/>
  <c r="NU653" i="1" s="1"/>
  <c r="SF655" i="1"/>
  <c r="SH655" i="1" s="1"/>
  <c r="TP654" i="1"/>
  <c r="TR654" i="1" s="1"/>
  <c r="JF654" i="1"/>
  <c r="JH654" i="1" s="1"/>
  <c r="AX653" i="1"/>
  <c r="AZ653" i="1" s="1"/>
  <c r="JX654" i="1"/>
  <c r="JZ654" i="1" s="1"/>
  <c r="SX653" i="1"/>
  <c r="SZ653" i="1" s="1"/>
  <c r="FK632" i="1"/>
  <c r="FM632" i="1" s="1"/>
  <c r="AGT629" i="1"/>
  <c r="AGV629" i="1" s="1"/>
  <c r="FT650" i="1"/>
  <c r="FV650" i="1" s="1"/>
  <c r="GL650" i="1"/>
  <c r="GN650" i="1" s="1"/>
  <c r="UZ649" i="1"/>
  <c r="VB649" i="1" s="1"/>
  <c r="SO648" i="1"/>
  <c r="SQ648" i="1" s="1"/>
  <c r="VR651" i="1"/>
  <c r="VT651" i="1" s="1"/>
  <c r="BY651" i="1"/>
  <c r="CA651" i="1" s="1"/>
  <c r="XT650" i="1"/>
  <c r="XV650" i="1" s="1"/>
  <c r="SX650" i="1"/>
  <c r="SZ650" i="1" s="1"/>
  <c r="EJ650" i="1"/>
  <c r="EL650" i="1" s="1"/>
  <c r="BP650" i="1"/>
  <c r="BR650" i="1" s="1"/>
  <c r="ADQ648" i="1"/>
  <c r="ADS648" i="1" s="1"/>
  <c r="NJ648" i="1"/>
  <c r="NL648" i="1" s="1"/>
  <c r="N647" i="1"/>
  <c r="P647" i="1" s="1"/>
  <c r="PC648" i="1"/>
  <c r="PE648" i="1" s="1"/>
  <c r="BG649" i="1"/>
  <c r="BI649" i="1" s="1"/>
  <c r="ES647" i="1"/>
  <c r="EU647" i="1" s="1"/>
  <c r="W647" i="1"/>
  <c r="Y647" i="1" s="1"/>
  <c r="AFS632" i="1"/>
  <c r="AFU632" i="1" s="1"/>
  <c r="NS630" i="1"/>
  <c r="NU630" i="1" s="1"/>
  <c r="KG633" i="1"/>
  <c r="KI633" i="1" s="1"/>
  <c r="YL629" i="1"/>
  <c r="YN629" i="1" s="1"/>
  <c r="OK633" i="1"/>
  <c r="OM633" i="1" s="1"/>
  <c r="EJ629" i="1"/>
  <c r="EL629" i="1" s="1"/>
  <c r="AHC627" i="1"/>
  <c r="AHE627" i="1" s="1"/>
  <c r="AGT623" i="1"/>
  <c r="AGV623" i="1" s="1"/>
  <c r="EJ651" i="1"/>
  <c r="EL651" i="1" s="1"/>
  <c r="TP648" i="1"/>
  <c r="TR648" i="1" s="1"/>
  <c r="MI639" i="1"/>
  <c r="MK639" i="1" s="1"/>
  <c r="SF636" i="1"/>
  <c r="SH636" i="1" s="1"/>
  <c r="ADQ639" i="1"/>
  <c r="ADS639" i="1" s="1"/>
  <c r="LQ639" i="1"/>
  <c r="LS639" i="1" s="1"/>
  <c r="CQ639" i="1"/>
  <c r="CS639" i="1" s="1"/>
  <c r="NJ644" i="1"/>
  <c r="NL644" i="1" s="1"/>
  <c r="XT641" i="1"/>
  <c r="XV641" i="1" s="1"/>
  <c r="QD642" i="1"/>
  <c r="QF642" i="1" s="1"/>
  <c r="TP657" i="1"/>
  <c r="TR657" i="1" s="1"/>
  <c r="N656" i="1"/>
  <c r="P656" i="1" s="1"/>
  <c r="EJ654" i="1"/>
  <c r="EL654" i="1" s="1"/>
  <c r="VR627" i="1"/>
  <c r="VT627" i="1" s="1"/>
  <c r="QD627" i="1"/>
  <c r="QF627" i="1" s="1"/>
  <c r="PU627" i="1"/>
  <c r="PW627" i="1" s="1"/>
  <c r="AGK624" i="1"/>
  <c r="AGM624" i="1" s="1"/>
  <c r="UH624" i="1"/>
  <c r="UJ624" i="1" s="1"/>
  <c r="E625" i="1"/>
  <c r="G625" i="1" s="1"/>
  <c r="BG624" i="1"/>
  <c r="BI624" i="1" s="1"/>
  <c r="GL623" i="1"/>
  <c r="GN623" i="1" s="1"/>
  <c r="N626" i="1"/>
  <c r="P626" i="1" s="1"/>
  <c r="HV624" i="1"/>
  <c r="HX624" i="1" s="1"/>
  <c r="RW645" i="1"/>
  <c r="RY645" i="1" s="1"/>
  <c r="PU645" i="1"/>
  <c r="PW645" i="1" s="1"/>
  <c r="NS645" i="1"/>
  <c r="NU645" i="1" s="1"/>
  <c r="KY645" i="1"/>
  <c r="LA645" i="1" s="1"/>
  <c r="SX644" i="1"/>
  <c r="SZ644" i="1" s="1"/>
  <c r="AGT642" i="1"/>
  <c r="AGV642" i="1" s="1"/>
  <c r="SF645" i="1"/>
  <c r="SH645" i="1" s="1"/>
  <c r="EJ644" i="1"/>
  <c r="EL644" i="1" s="1"/>
  <c r="N644" i="1"/>
  <c r="P644" i="1" s="1"/>
  <c r="BP645" i="1"/>
  <c r="BR645" i="1" s="1"/>
  <c r="LZ662" i="1"/>
  <c r="MB662" i="1" s="1"/>
  <c r="NJ661" i="1"/>
  <c r="NL661" i="1" s="1"/>
  <c r="QD660" i="1"/>
  <c r="QF660" i="1" s="1"/>
  <c r="AX662" i="1"/>
  <c r="AZ662" i="1" s="1"/>
  <c r="RW661" i="1"/>
  <c r="RY661" i="1" s="1"/>
  <c r="JX661" i="1"/>
  <c r="JZ661" i="1" s="1"/>
  <c r="FT661" i="1"/>
  <c r="FV661" i="1" s="1"/>
  <c r="ADQ660" i="1"/>
  <c r="ADS660" i="1" s="1"/>
  <c r="NA662" i="1"/>
  <c r="NC662" i="1" s="1"/>
  <c r="KY660" i="1"/>
  <c r="LA660" i="1" s="1"/>
  <c r="WS661" i="1"/>
  <c r="WU661" i="1" s="1"/>
  <c r="W660" i="1"/>
  <c r="Y660" i="1" s="1"/>
  <c r="BG660" i="1"/>
  <c r="BI660" i="1" s="1"/>
  <c r="PL660" i="1"/>
  <c r="PN660" i="1" s="1"/>
  <c r="AGK615" i="1"/>
  <c r="AGM615" i="1" s="1"/>
  <c r="AFA615" i="1"/>
  <c r="AFC615" i="1" s="1"/>
  <c r="QV614" i="1"/>
  <c r="QX614" i="1" s="1"/>
  <c r="LZ611" i="1"/>
  <c r="MB611" i="1" s="1"/>
  <c r="AX615" i="1"/>
  <c r="AZ615" i="1" s="1"/>
  <c r="SO613" i="1"/>
  <c r="SQ613" i="1" s="1"/>
  <c r="IN613" i="1"/>
  <c r="IP613" i="1" s="1"/>
  <c r="PU611" i="1"/>
  <c r="PW611" i="1" s="1"/>
  <c r="JX615" i="1"/>
  <c r="JZ615" i="1" s="1"/>
  <c r="E615" i="1"/>
  <c r="G615" i="1" s="1"/>
  <c r="AF613" i="1"/>
  <c r="AH613" i="1" s="1"/>
  <c r="CQ611" i="1"/>
  <c r="CS611" i="1" s="1"/>
  <c r="AFS603" i="1"/>
  <c r="AFU603" i="1" s="1"/>
  <c r="ES603" i="1"/>
  <c r="EU603" i="1" s="1"/>
  <c r="CQ603" i="1"/>
  <c r="CS603" i="1" s="1"/>
  <c r="BY603" i="1"/>
  <c r="CA603" i="1" s="1"/>
  <c r="TP602" i="1"/>
  <c r="TR602" i="1" s="1"/>
  <c r="NJ599" i="1"/>
  <c r="NL599" i="1" s="1"/>
  <c r="AFJ603" i="1"/>
  <c r="AFL603" i="1" s="1"/>
  <c r="RW602" i="1"/>
  <c r="RY602" i="1" s="1"/>
  <c r="BG602" i="1"/>
  <c r="BI602" i="1" s="1"/>
  <c r="W602" i="1"/>
  <c r="Y602" i="1" s="1"/>
  <c r="AFA601" i="1"/>
  <c r="AFC601" i="1" s="1"/>
  <c r="AX601" i="1"/>
  <c r="AZ601" i="1" s="1"/>
  <c r="XT599" i="1"/>
  <c r="XV599" i="1" s="1"/>
  <c r="AGK603" i="1"/>
  <c r="AGM603" i="1" s="1"/>
  <c r="EJ603" i="1"/>
  <c r="EL603" i="1" s="1"/>
  <c r="CZ603" i="1"/>
  <c r="DB603" i="1" s="1"/>
  <c r="AF603" i="1"/>
  <c r="AH603" i="1" s="1"/>
  <c r="N603" i="1"/>
  <c r="P603" i="1" s="1"/>
  <c r="QV602" i="1"/>
  <c r="QX602" i="1" s="1"/>
  <c r="PL602" i="1"/>
  <c r="PN602" i="1" s="1"/>
  <c r="GL602" i="1"/>
  <c r="GN602" i="1" s="1"/>
  <c r="ADQ603" i="1"/>
  <c r="ADS603" i="1" s="1"/>
  <c r="UH603" i="1"/>
  <c r="UJ603" i="1" s="1"/>
  <c r="NS603" i="1"/>
  <c r="NU603" i="1" s="1"/>
  <c r="LQ603" i="1"/>
  <c r="LS603" i="1" s="1"/>
  <c r="DI602" i="1"/>
  <c r="DK602" i="1" s="1"/>
  <c r="AO602" i="1"/>
  <c r="AQ602" i="1" s="1"/>
  <c r="AHC601" i="1"/>
  <c r="AHE601" i="1" s="1"/>
  <c r="SF600" i="1"/>
  <c r="SH600" i="1" s="1"/>
  <c r="IW662" i="1"/>
  <c r="IY662" i="1" s="1"/>
  <c r="QV659" i="1"/>
  <c r="QX659" i="1" s="1"/>
  <c r="JF661" i="1"/>
  <c r="JH661" i="1" s="1"/>
  <c r="CH621" i="1"/>
  <c r="CJ621" i="1" s="1"/>
  <c r="ES620" i="1"/>
  <c r="EU620" i="1" s="1"/>
  <c r="DI620" i="1"/>
  <c r="DK620" i="1" s="1"/>
  <c r="BG620" i="1"/>
  <c r="BI620" i="1" s="1"/>
  <c r="AGK621" i="1"/>
  <c r="AGM621" i="1" s="1"/>
  <c r="ADQ621" i="1"/>
  <c r="ADS621" i="1" s="1"/>
  <c r="CQ619" i="1"/>
  <c r="CS619" i="1" s="1"/>
  <c r="LZ627" i="1"/>
  <c r="MB627" i="1" s="1"/>
  <c r="IW627" i="1"/>
  <c r="IY627" i="1" s="1"/>
  <c r="MR626" i="1"/>
  <c r="MT626" i="1" s="1"/>
  <c r="TP623" i="1"/>
  <c r="TR623" i="1" s="1"/>
  <c r="WS626" i="1"/>
  <c r="WU626" i="1" s="1"/>
  <c r="OK624" i="1"/>
  <c r="OM624" i="1" s="1"/>
  <c r="AGB644" i="1"/>
  <c r="AGD644" i="1" s="1"/>
  <c r="JF643" i="1"/>
  <c r="JH643" i="1" s="1"/>
  <c r="LH641" i="1"/>
  <c r="LJ641" i="1" s="1"/>
  <c r="EJ615" i="1"/>
  <c r="EL615" i="1" s="1"/>
  <c r="AF615" i="1"/>
  <c r="AH615" i="1" s="1"/>
  <c r="IW614" i="1"/>
  <c r="IY614" i="1" s="1"/>
  <c r="GL613" i="1"/>
  <c r="GN613" i="1" s="1"/>
  <c r="N613" i="1"/>
  <c r="P613" i="1" s="1"/>
  <c r="ADQ612" i="1"/>
  <c r="ADS612" i="1" s="1"/>
  <c r="LQ612" i="1"/>
  <c r="LS612" i="1" s="1"/>
  <c r="LZ615" i="1"/>
  <c r="MB615" i="1" s="1"/>
  <c r="IN615" i="1"/>
  <c r="IP615" i="1" s="1"/>
  <c r="DI615" i="1"/>
  <c r="DK615" i="1" s="1"/>
  <c r="BY615" i="1"/>
  <c r="CA615" i="1" s="1"/>
  <c r="BG614" i="1"/>
  <c r="BI614" i="1" s="1"/>
  <c r="AHC613" i="1"/>
  <c r="AHE613" i="1" s="1"/>
  <c r="XT613" i="1"/>
  <c r="XV613" i="1" s="1"/>
  <c r="AFS611" i="1"/>
  <c r="AFU611" i="1" s="1"/>
  <c r="KY620" i="1"/>
  <c r="LA620" i="1" s="1"/>
  <c r="OK620" i="1"/>
  <c r="OM620" i="1" s="1"/>
  <c r="TP619" i="1"/>
  <c r="TR619" i="1" s="1"/>
  <c r="BP619" i="1"/>
  <c r="BR619" i="1" s="1"/>
  <c r="XT617" i="1"/>
  <c r="XV617" i="1" s="1"/>
  <c r="FT621" i="1"/>
  <c r="FV621" i="1" s="1"/>
  <c r="NJ620" i="1"/>
  <c r="NL620" i="1" s="1"/>
  <c r="LH620" i="1"/>
  <c r="LJ620" i="1" s="1"/>
  <c r="AF620" i="1"/>
  <c r="AH620" i="1" s="1"/>
  <c r="KG661" i="1"/>
  <c r="KI661" i="1" s="1"/>
  <c r="AFJ659" i="1"/>
  <c r="AFL659" i="1" s="1"/>
  <c r="AGB661" i="1"/>
  <c r="AGD661" i="1" s="1"/>
  <c r="CQ661" i="1"/>
  <c r="CS661" i="1" s="1"/>
  <c r="JF663" i="1"/>
  <c r="JH663" i="1" s="1"/>
  <c r="TP660" i="1"/>
  <c r="TR660" i="1" s="1"/>
  <c r="E663" i="1"/>
  <c r="G663" i="1" s="1"/>
  <c r="AGT662" i="1"/>
  <c r="AGV662" i="1" s="1"/>
  <c r="QV661" i="1"/>
  <c r="QX661" i="1" s="1"/>
  <c r="CH660" i="1"/>
  <c r="CJ660" i="1" s="1"/>
  <c r="PL663" i="1"/>
  <c r="PN663" i="1" s="1"/>
  <c r="NJ663" i="1"/>
  <c r="NL663" i="1" s="1"/>
  <c r="GL662" i="1"/>
  <c r="GN662" i="1" s="1"/>
  <c r="SO661" i="1"/>
  <c r="SQ661" i="1" s="1"/>
  <c r="QD659" i="1"/>
  <c r="QF659" i="1" s="1"/>
  <c r="YL661" i="1"/>
  <c r="YN661" i="1" s="1"/>
  <c r="NA661" i="1"/>
  <c r="NC661" i="1" s="1"/>
  <c r="IN660" i="1"/>
  <c r="IP660" i="1" s="1"/>
  <c r="AGK659" i="1"/>
  <c r="AGM659" i="1" s="1"/>
  <c r="PU661" i="1"/>
  <c r="PW661" i="1" s="1"/>
  <c r="JF637" i="1"/>
  <c r="JH637" i="1" s="1"/>
  <c r="LH638" i="1"/>
  <c r="LJ638" i="1" s="1"/>
  <c r="PU662" i="1"/>
  <c r="PW662" i="1" s="1"/>
  <c r="E662" i="1"/>
  <c r="G662" i="1" s="1"/>
  <c r="XT663" i="1"/>
  <c r="XV663" i="1" s="1"/>
  <c r="PL662" i="1"/>
  <c r="PN662" i="1" s="1"/>
  <c r="SO663" i="1"/>
  <c r="SQ663" i="1" s="1"/>
  <c r="NJ662" i="1"/>
  <c r="NL662" i="1" s="1"/>
  <c r="DI662" i="1"/>
  <c r="DK662" i="1" s="1"/>
  <c r="BG663" i="1"/>
  <c r="BI663" i="1" s="1"/>
  <c r="ADQ662" i="1"/>
  <c r="ADS662" i="1" s="1"/>
  <c r="ES661" i="1"/>
  <c r="EU661" i="1" s="1"/>
  <c r="LQ661" i="1"/>
  <c r="LS661" i="1" s="1"/>
  <c r="OK642" i="1"/>
  <c r="OM642" i="1" s="1"/>
  <c r="BP643" i="1"/>
  <c r="BR643" i="1" s="1"/>
  <c r="LZ644" i="1"/>
  <c r="MB644" i="1" s="1"/>
  <c r="NS642" i="1"/>
  <c r="NU642" i="1" s="1"/>
  <c r="QD657" i="1"/>
  <c r="QF657" i="1" s="1"/>
  <c r="AFS655" i="1"/>
  <c r="AFU655" i="1" s="1"/>
  <c r="PL656" i="1"/>
  <c r="PN656" i="1" s="1"/>
  <c r="AHC655" i="1"/>
  <c r="AHE655" i="1" s="1"/>
  <c r="JX655" i="1"/>
  <c r="JZ655" i="1" s="1"/>
  <c r="PU654" i="1"/>
  <c r="PW654" i="1" s="1"/>
  <c r="MR655" i="1"/>
  <c r="MT655" i="1" s="1"/>
  <c r="BG645" i="1"/>
  <c r="BI645" i="1" s="1"/>
  <c r="VR644" i="1"/>
  <c r="VT644" i="1" s="1"/>
  <c r="BY645" i="1"/>
  <c r="CA645" i="1" s="1"/>
  <c r="FT643" i="1"/>
  <c r="FV643" i="1" s="1"/>
  <c r="GL645" i="1"/>
  <c r="GN645" i="1" s="1"/>
  <c r="AGT644" i="1"/>
  <c r="AGV644" i="1" s="1"/>
  <c r="YL643" i="1"/>
  <c r="YN643" i="1" s="1"/>
  <c r="IN641" i="1"/>
  <c r="IP641" i="1" s="1"/>
  <c r="YL609" i="1"/>
  <c r="YN609" i="1" s="1"/>
  <c r="BY607" i="1"/>
  <c r="CA607" i="1" s="1"/>
  <c r="AFA606" i="1"/>
  <c r="AFC606" i="1" s="1"/>
  <c r="SO608" i="1"/>
  <c r="SQ608" i="1" s="1"/>
  <c r="XT607" i="1"/>
  <c r="XV607" i="1" s="1"/>
  <c r="AGT605" i="1"/>
  <c r="AGV605" i="1" s="1"/>
  <c r="AGT609" i="1"/>
  <c r="AGV609" i="1" s="1"/>
  <c r="AF607" i="1"/>
  <c r="AH607" i="1" s="1"/>
  <c r="KY607" i="1"/>
  <c r="LA607" i="1" s="1"/>
  <c r="HV614" i="1"/>
  <c r="HX614" i="1" s="1"/>
  <c r="AFA611" i="1"/>
  <c r="AFC611" i="1" s="1"/>
  <c r="AGB615" i="1"/>
  <c r="AGD615" i="1" s="1"/>
  <c r="NS615" i="1"/>
  <c r="NU615" i="1" s="1"/>
  <c r="OK614" i="1"/>
  <c r="OM614" i="1" s="1"/>
  <c r="FK614" i="1"/>
  <c r="FM614" i="1" s="1"/>
  <c r="YL611" i="1"/>
  <c r="YN611" i="1" s="1"/>
  <c r="HV645" i="1"/>
  <c r="HX645" i="1" s="1"/>
  <c r="AFS643" i="1"/>
  <c r="AFU643" i="1" s="1"/>
  <c r="QV642" i="1"/>
  <c r="QX642" i="1" s="1"/>
  <c r="IW642" i="1"/>
  <c r="IY642" i="1" s="1"/>
  <c r="AFA642" i="1"/>
  <c r="AFC642" i="1" s="1"/>
  <c r="JX644" i="1"/>
  <c r="JZ644" i="1" s="1"/>
  <c r="BG657" i="1"/>
  <c r="BI657" i="1" s="1"/>
  <c r="YL656" i="1"/>
  <c r="YN656" i="1" s="1"/>
  <c r="AGK655" i="1"/>
  <c r="AGM655" i="1" s="1"/>
  <c r="AF655" i="1"/>
  <c r="AH655" i="1" s="1"/>
  <c r="LH651" i="1"/>
  <c r="LJ651" i="1" s="1"/>
  <c r="YL648" i="1"/>
  <c r="YN648" i="1" s="1"/>
  <c r="AGT639" i="1"/>
  <c r="AGV639" i="1" s="1"/>
  <c r="CH639" i="1"/>
  <c r="CJ639" i="1" s="1"/>
  <c r="AX639" i="1"/>
  <c r="AZ639" i="1" s="1"/>
  <c r="YL638" i="1"/>
  <c r="YN638" i="1" s="1"/>
  <c r="BY636" i="1"/>
  <c r="CA636" i="1" s="1"/>
  <c r="W636" i="1"/>
  <c r="Y636" i="1" s="1"/>
  <c r="MI635" i="1"/>
  <c r="MK635" i="1" s="1"/>
  <c r="AO639" i="1"/>
  <c r="AQ639" i="1" s="1"/>
  <c r="ES638" i="1"/>
  <c r="EU638" i="1" s="1"/>
  <c r="DI638" i="1"/>
  <c r="DK638" i="1" s="1"/>
  <c r="ADQ637" i="1"/>
  <c r="ADS637" i="1" s="1"/>
  <c r="WS639" i="1"/>
  <c r="WU639" i="1" s="1"/>
  <c r="UZ639" i="1"/>
  <c r="VB639" i="1" s="1"/>
  <c r="FT639" i="1"/>
  <c r="FV639" i="1" s="1"/>
  <c r="BP639" i="1"/>
  <c r="BR639" i="1" s="1"/>
  <c r="QV638" i="1"/>
  <c r="QX638" i="1" s="1"/>
  <c r="BG637" i="1"/>
  <c r="BI637" i="1" s="1"/>
  <c r="RW636" i="1"/>
  <c r="RY636" i="1" s="1"/>
  <c r="JX636" i="1"/>
  <c r="JZ636" i="1" s="1"/>
  <c r="EJ636" i="1"/>
  <c r="EL636" i="1" s="1"/>
  <c r="CZ636" i="1"/>
  <c r="DB636" i="1" s="1"/>
  <c r="N636" i="1"/>
  <c r="P636" i="1" s="1"/>
  <c r="SO635" i="1"/>
  <c r="SQ635" i="1" s="1"/>
  <c r="PL637" i="1"/>
  <c r="PN637" i="1" s="1"/>
  <c r="NA637" i="1"/>
  <c r="NC637" i="1" s="1"/>
  <c r="JO636" i="1"/>
  <c r="JQ636" i="1" s="1"/>
  <c r="LQ636" i="1"/>
  <c r="LS636" i="1" s="1"/>
  <c r="UH644" i="1"/>
  <c r="UJ644" i="1" s="1"/>
  <c r="AGT645" i="1"/>
  <c r="AGV645" i="1" s="1"/>
  <c r="JX626" i="1"/>
  <c r="JZ626" i="1" s="1"/>
  <c r="YL625" i="1"/>
  <c r="YN625" i="1" s="1"/>
  <c r="MR625" i="1"/>
  <c r="MT625" i="1" s="1"/>
  <c r="IW645" i="1"/>
  <c r="IY645" i="1" s="1"/>
  <c r="ES645" i="1"/>
  <c r="EU645" i="1" s="1"/>
  <c r="JF644" i="1"/>
  <c r="JH644" i="1" s="1"/>
  <c r="HV643" i="1"/>
  <c r="HX643" i="1" s="1"/>
  <c r="LZ641" i="1"/>
  <c r="MB641" i="1" s="1"/>
  <c r="AGK644" i="1"/>
  <c r="AGM644" i="1" s="1"/>
  <c r="YL642" i="1"/>
  <c r="YN642" i="1" s="1"/>
  <c r="AO645" i="1"/>
  <c r="AQ645" i="1" s="1"/>
  <c r="UH662" i="1"/>
  <c r="UJ662" i="1" s="1"/>
  <c r="BP663" i="1"/>
  <c r="BR663" i="1" s="1"/>
  <c r="QD663" i="1"/>
  <c r="QF663" i="1" s="1"/>
  <c r="BP633" i="1"/>
  <c r="BR633" i="1" s="1"/>
  <c r="JF633" i="1"/>
  <c r="JH633" i="1" s="1"/>
  <c r="WS632" i="1"/>
  <c r="WU632" i="1" s="1"/>
  <c r="AFS630" i="1"/>
  <c r="AFU630" i="1" s="1"/>
  <c r="NJ630" i="1"/>
  <c r="NL630" i="1" s="1"/>
  <c r="ES633" i="1"/>
  <c r="EU633" i="1" s="1"/>
  <c r="UH660" i="1"/>
  <c r="UJ660" i="1" s="1"/>
  <c r="FK660" i="1"/>
  <c r="FM660" i="1" s="1"/>
  <c r="SO657" i="1"/>
  <c r="SQ657" i="1" s="1"/>
  <c r="AGT654" i="1"/>
  <c r="AGV654" i="1" s="1"/>
  <c r="VR654" i="1"/>
  <c r="VT654" i="1" s="1"/>
  <c r="AX654" i="1"/>
  <c r="AZ654" i="1" s="1"/>
  <c r="W654" i="1"/>
  <c r="Y654" i="1" s="1"/>
  <c r="AFS653" i="1"/>
  <c r="AFU653" i="1" s="1"/>
  <c r="ADQ653" i="1"/>
  <c r="ADS653" i="1" s="1"/>
  <c r="UZ653" i="1"/>
  <c r="VB653" i="1" s="1"/>
  <c r="SF653" i="1"/>
  <c r="SH653" i="1" s="1"/>
  <c r="PL653" i="1"/>
  <c r="PN653" i="1" s="1"/>
  <c r="NA653" i="1"/>
  <c r="NC653" i="1" s="1"/>
  <c r="KY653" i="1"/>
  <c r="LA653" i="1" s="1"/>
  <c r="JF653" i="1"/>
  <c r="JH653" i="1" s="1"/>
  <c r="IN653" i="1"/>
  <c r="IP653" i="1" s="1"/>
  <c r="DI653" i="1"/>
  <c r="DK653" i="1" s="1"/>
  <c r="AO653" i="1"/>
  <c r="AQ653" i="1" s="1"/>
  <c r="BP656" i="1"/>
  <c r="BR656" i="1" s="1"/>
  <c r="BY655" i="1"/>
  <c r="CA655" i="1" s="1"/>
  <c r="WS654" i="1"/>
  <c r="WU654" i="1" s="1"/>
  <c r="GL653" i="1"/>
  <c r="GN653" i="1" s="1"/>
  <c r="ES653" i="1"/>
  <c r="EU653" i="1" s="1"/>
  <c r="RW653" i="1"/>
  <c r="RY653" i="1" s="1"/>
  <c r="PU653" i="1"/>
  <c r="PW653" i="1" s="1"/>
  <c r="PC653" i="1"/>
  <c r="PE653" i="1" s="1"/>
  <c r="MI653" i="1"/>
  <c r="MK653" i="1" s="1"/>
  <c r="BG653" i="1"/>
  <c r="BI653" i="1" s="1"/>
  <c r="AF653" i="1"/>
  <c r="AH653" i="1" s="1"/>
  <c r="E653" i="1"/>
  <c r="G653" i="1" s="1"/>
  <c r="QD655" i="1"/>
  <c r="QF655" i="1" s="1"/>
  <c r="JO655" i="1"/>
  <c r="JQ655" i="1" s="1"/>
  <c r="N655" i="1"/>
  <c r="P655" i="1" s="1"/>
  <c r="AGK653" i="1"/>
  <c r="AGM653" i="1" s="1"/>
  <c r="QV653" i="1"/>
  <c r="QX653" i="1" s="1"/>
  <c r="LQ653" i="1"/>
  <c r="LS653" i="1" s="1"/>
  <c r="JX653" i="1"/>
  <c r="JZ653" i="1" s="1"/>
  <c r="CZ653" i="1"/>
  <c r="DB653" i="1" s="1"/>
  <c r="CH653" i="1"/>
  <c r="CJ653" i="1" s="1"/>
  <c r="PU666" i="1"/>
  <c r="PW666" i="1" s="1"/>
  <c r="PC668" i="1"/>
  <c r="PE668" i="1" s="1"/>
  <c r="VR667" i="1"/>
  <c r="VT667" i="1" s="1"/>
  <c r="PL667" i="1"/>
  <c r="PN667" i="1" s="1"/>
  <c r="FT666" i="1"/>
  <c r="FV666" i="1" s="1"/>
  <c r="BP667" i="1"/>
  <c r="BR667" i="1" s="1"/>
  <c r="JO666" i="1"/>
  <c r="JQ666" i="1" s="1"/>
  <c r="RW643" i="1"/>
  <c r="RY643" i="1" s="1"/>
  <c r="AFJ643" i="1"/>
  <c r="AFL643" i="1" s="1"/>
  <c r="FK633" i="1"/>
  <c r="FM633" i="1" s="1"/>
  <c r="OK631" i="1"/>
  <c r="OM631" i="1" s="1"/>
  <c r="YL633" i="1"/>
  <c r="YN633" i="1" s="1"/>
  <c r="PU631" i="1"/>
  <c r="PW631" i="1" s="1"/>
  <c r="SF633" i="1"/>
  <c r="SH633" i="1" s="1"/>
  <c r="AGK632" i="1"/>
  <c r="AGM632" i="1" s="1"/>
  <c r="JF632" i="1"/>
  <c r="JH632" i="1" s="1"/>
  <c r="GL669" i="1"/>
  <c r="GN669" i="1" s="1"/>
  <c r="ES667" i="1"/>
  <c r="EU667" i="1" s="1"/>
  <c r="ADQ666" i="1"/>
  <c r="ADS666" i="1" s="1"/>
  <c r="SF666" i="1"/>
  <c r="SH666" i="1" s="1"/>
  <c r="UH668" i="1"/>
  <c r="UJ668" i="1" s="1"/>
  <c r="HV665" i="1"/>
  <c r="HX665" i="1" s="1"/>
  <c r="MR668" i="1"/>
  <c r="MT668" i="1" s="1"/>
  <c r="EJ668" i="1"/>
  <c r="EL668" i="1" s="1"/>
  <c r="QV666" i="1"/>
  <c r="QX666" i="1" s="1"/>
  <c r="CQ669" i="1"/>
  <c r="CS669" i="1" s="1"/>
  <c r="AFS668" i="1"/>
  <c r="AFU668" i="1" s="1"/>
  <c r="AGB667" i="1"/>
  <c r="AGD667" i="1" s="1"/>
  <c r="JF667" i="1"/>
  <c r="JH667" i="1" s="1"/>
  <c r="LH665" i="1"/>
  <c r="LJ665" i="1" s="1"/>
  <c r="QD665" i="1"/>
  <c r="QF665" i="1" s="1"/>
  <c r="LQ665" i="1"/>
  <c r="LS665" i="1" s="1"/>
  <c r="BP665" i="1"/>
  <c r="BR665" i="1" s="1"/>
  <c r="GL639" i="1"/>
  <c r="GN639" i="1" s="1"/>
  <c r="WS638" i="1"/>
  <c r="WU638" i="1" s="1"/>
  <c r="IN636" i="1"/>
  <c r="IP636" i="1" s="1"/>
  <c r="AX668" i="1"/>
  <c r="AZ668" i="1" s="1"/>
  <c r="DI667" i="1"/>
  <c r="DK667" i="1" s="1"/>
  <c r="AO667" i="1"/>
  <c r="AQ667" i="1" s="1"/>
  <c r="PC666" i="1"/>
  <c r="PE666" i="1" s="1"/>
  <c r="CZ666" i="1"/>
  <c r="DB666" i="1" s="1"/>
  <c r="QD651" i="1"/>
  <c r="QF651" i="1" s="1"/>
  <c r="ADQ650" i="1"/>
  <c r="ADS650" i="1" s="1"/>
  <c r="LZ650" i="1"/>
  <c r="MB650" i="1" s="1"/>
  <c r="BP651" i="1"/>
  <c r="BR651" i="1" s="1"/>
  <c r="QV649" i="1"/>
  <c r="QX649" i="1" s="1"/>
  <c r="PU651" i="1"/>
  <c r="PW651" i="1" s="1"/>
  <c r="JO650" i="1"/>
  <c r="JQ650" i="1" s="1"/>
  <c r="AFS649" i="1"/>
  <c r="AFU649" i="1" s="1"/>
  <c r="KY651" i="1"/>
  <c r="LA651" i="1" s="1"/>
  <c r="IW651" i="1"/>
  <c r="IY651" i="1" s="1"/>
  <c r="AO651" i="1"/>
  <c r="AQ651" i="1" s="1"/>
  <c r="SO647" i="1"/>
  <c r="SQ647" i="1" s="1"/>
  <c r="FT647" i="1"/>
  <c r="FV647" i="1" s="1"/>
  <c r="LH648" i="1"/>
  <c r="LJ648" i="1" s="1"/>
  <c r="JF648" i="1"/>
  <c r="JH648" i="1" s="1"/>
  <c r="EJ648" i="1"/>
  <c r="EL648" i="1" s="1"/>
  <c r="NS647" i="1"/>
  <c r="NU647" i="1" s="1"/>
  <c r="JX647" i="1"/>
  <c r="JZ647" i="1" s="1"/>
  <c r="CQ647" i="1"/>
  <c r="CS647" i="1" s="1"/>
  <c r="AF649" i="1"/>
  <c r="AH649" i="1" s="1"/>
  <c r="AGK648" i="1"/>
  <c r="AGM648" i="1" s="1"/>
  <c r="OK647" i="1"/>
  <c r="OM647" i="1" s="1"/>
  <c r="MI647" i="1"/>
  <c r="MK647" i="1" s="1"/>
  <c r="E648" i="1"/>
  <c r="G648" i="1" s="1"/>
  <c r="HV647" i="1"/>
  <c r="HX647" i="1" s="1"/>
  <c r="VR615" i="1"/>
  <c r="VT615" i="1" s="1"/>
  <c r="NA615" i="1"/>
  <c r="NC615" i="1" s="1"/>
  <c r="CZ615" i="1"/>
  <c r="DB615" i="1" s="1"/>
  <c r="LH615" i="1"/>
  <c r="LJ615" i="1" s="1"/>
  <c r="UH614" i="1"/>
  <c r="UJ614" i="1" s="1"/>
  <c r="NS614" i="1"/>
  <c r="NU614" i="1" s="1"/>
  <c r="AFS612" i="1"/>
  <c r="AFU612" i="1" s="1"/>
  <c r="OK611" i="1"/>
  <c r="OM611" i="1" s="1"/>
  <c r="MI611" i="1"/>
  <c r="MK611" i="1" s="1"/>
  <c r="UZ613" i="1"/>
  <c r="VB613" i="1" s="1"/>
  <c r="KG612" i="1"/>
  <c r="KI612" i="1" s="1"/>
  <c r="NJ657" i="1"/>
  <c r="NL657" i="1" s="1"/>
  <c r="SO654" i="1"/>
  <c r="SQ654" i="1" s="1"/>
  <c r="OK654" i="1"/>
  <c r="OM654" i="1" s="1"/>
  <c r="UH669" i="1"/>
  <c r="UJ669" i="1" s="1"/>
  <c r="NA667" i="1"/>
  <c r="NC667" i="1" s="1"/>
  <c r="LQ666" i="1"/>
  <c r="LS666" i="1" s="1"/>
  <c r="XT608" i="1"/>
  <c r="XV608" i="1" s="1"/>
  <c r="AFS607" i="1"/>
  <c r="AFU607" i="1" s="1"/>
  <c r="UZ606" i="1"/>
  <c r="VB606" i="1" s="1"/>
  <c r="UH606" i="1"/>
  <c r="UJ606" i="1" s="1"/>
  <c r="TP606" i="1"/>
  <c r="TR606" i="1" s="1"/>
  <c r="VR605" i="1"/>
  <c r="VT605" i="1" s="1"/>
  <c r="IW605" i="1"/>
  <c r="IY605" i="1" s="1"/>
  <c r="FT605" i="1"/>
  <c r="FV605" i="1" s="1"/>
  <c r="AF605" i="1"/>
  <c r="AH605" i="1" s="1"/>
  <c r="N605" i="1"/>
  <c r="P605" i="1" s="1"/>
  <c r="AHC608" i="1"/>
  <c r="AHE608" i="1" s="1"/>
  <c r="NS608" i="1"/>
  <c r="NU608" i="1" s="1"/>
  <c r="AGT607" i="1"/>
  <c r="AGV607" i="1" s="1"/>
  <c r="NJ607" i="1"/>
  <c r="NL607" i="1" s="1"/>
  <c r="LH606" i="1"/>
  <c r="LJ606" i="1" s="1"/>
  <c r="KG606" i="1"/>
  <c r="KI606" i="1" s="1"/>
  <c r="CQ606" i="1"/>
  <c r="CS606" i="1" s="1"/>
  <c r="RW605" i="1"/>
  <c r="RY605" i="1" s="1"/>
  <c r="PU605" i="1"/>
  <c r="PW605" i="1" s="1"/>
  <c r="BY605" i="1"/>
  <c r="CA605" i="1" s="1"/>
  <c r="BG605" i="1"/>
  <c r="BI605" i="1" s="1"/>
  <c r="HV609" i="1"/>
  <c r="HX609" i="1" s="1"/>
  <c r="FK608" i="1"/>
  <c r="FM608" i="1" s="1"/>
  <c r="SO607" i="1"/>
  <c r="SQ607" i="1" s="1"/>
  <c r="AGB606" i="1"/>
  <c r="AGD606" i="1" s="1"/>
  <c r="GL606" i="1"/>
  <c r="GN606" i="1" s="1"/>
  <c r="AFJ605" i="1"/>
  <c r="AFL605" i="1" s="1"/>
  <c r="SX605" i="1"/>
  <c r="SZ605" i="1" s="1"/>
  <c r="QV605" i="1"/>
  <c r="QX605" i="1" s="1"/>
  <c r="PC605" i="1"/>
  <c r="PE605" i="1" s="1"/>
  <c r="OK605" i="1"/>
  <c r="OM605" i="1" s="1"/>
  <c r="NA605" i="1"/>
  <c r="NC605" i="1" s="1"/>
  <c r="IN605" i="1"/>
  <c r="IP605" i="1" s="1"/>
  <c r="CZ605" i="1"/>
  <c r="DB605" i="1" s="1"/>
  <c r="AO605" i="1"/>
  <c r="AQ605" i="1" s="1"/>
  <c r="W605" i="1"/>
  <c r="Y605" i="1" s="1"/>
  <c r="CH609" i="1"/>
  <c r="CJ609" i="1" s="1"/>
  <c r="EJ608" i="1"/>
  <c r="EL608" i="1" s="1"/>
  <c r="JO607" i="1"/>
  <c r="JQ607" i="1" s="1"/>
  <c r="JX606" i="1"/>
  <c r="JZ606" i="1" s="1"/>
  <c r="JF606" i="1"/>
  <c r="JH606" i="1" s="1"/>
  <c r="DI606" i="1"/>
  <c r="DK606" i="1" s="1"/>
  <c r="AGK605" i="1"/>
  <c r="AGM605" i="1" s="1"/>
  <c r="ADQ605" i="1"/>
  <c r="ADS605" i="1" s="1"/>
  <c r="WS605" i="1"/>
  <c r="WU605" i="1" s="1"/>
  <c r="QD605" i="1"/>
  <c r="QF605" i="1" s="1"/>
  <c r="PL605" i="1"/>
  <c r="PN605" i="1" s="1"/>
  <c r="LQ605" i="1"/>
  <c r="LS605" i="1" s="1"/>
  <c r="KY605" i="1"/>
  <c r="LA605" i="1" s="1"/>
  <c r="ES605" i="1"/>
  <c r="EU605" i="1" s="1"/>
  <c r="BP605" i="1"/>
  <c r="BR605" i="1" s="1"/>
  <c r="AX605" i="1"/>
  <c r="AZ605" i="1" s="1"/>
  <c r="E605" i="1"/>
  <c r="G605" i="1" s="1"/>
  <c r="LH669" i="1"/>
  <c r="LJ669" i="1" s="1"/>
  <c r="VR668" i="1"/>
  <c r="VT668" i="1" s="1"/>
  <c r="NA666" i="1"/>
  <c r="NC666" i="1" s="1"/>
  <c r="PU665" i="1"/>
  <c r="PW665" i="1" s="1"/>
  <c r="KY665" i="1"/>
  <c r="LA665" i="1" s="1"/>
  <c r="ES665" i="1"/>
  <c r="EU665" i="1" s="1"/>
  <c r="IW668" i="1"/>
  <c r="IY668" i="1" s="1"/>
  <c r="AGK667" i="1"/>
  <c r="AGM667" i="1" s="1"/>
  <c r="JO667" i="1"/>
  <c r="JQ667" i="1" s="1"/>
  <c r="EJ667" i="1"/>
  <c r="EL667" i="1" s="1"/>
  <c r="IN666" i="1"/>
  <c r="IP666" i="1" s="1"/>
  <c r="CH666" i="1"/>
  <c r="CJ666" i="1" s="1"/>
  <c r="N666" i="1"/>
  <c r="P666" i="1" s="1"/>
  <c r="AGT665" i="1"/>
  <c r="AGV665" i="1" s="1"/>
  <c r="UZ665" i="1"/>
  <c r="VB665" i="1" s="1"/>
  <c r="RW665" i="1"/>
  <c r="RY665" i="1" s="1"/>
  <c r="PL665" i="1"/>
  <c r="PN665" i="1" s="1"/>
  <c r="BY665" i="1"/>
  <c r="CA665" i="1" s="1"/>
  <c r="BG665" i="1"/>
  <c r="BI665" i="1" s="1"/>
  <c r="NJ668" i="1"/>
  <c r="NL668" i="1" s="1"/>
  <c r="CZ665" i="1"/>
  <c r="DB665" i="1" s="1"/>
  <c r="MI666" i="1"/>
  <c r="MK666" i="1" s="1"/>
  <c r="AO665" i="1"/>
  <c r="AQ665" i="1" s="1"/>
  <c r="E666" i="1"/>
  <c r="G666" i="1" s="1"/>
  <c r="UH665" i="1"/>
  <c r="UJ665" i="1" s="1"/>
  <c r="W665" i="1"/>
  <c r="Y665" i="1" s="1"/>
  <c r="AF665" i="1"/>
  <c r="AH665" i="1" s="1"/>
  <c r="IW666" i="1"/>
  <c r="IY666" i="1" s="1"/>
  <c r="DI668" i="1"/>
  <c r="DK668" i="1" s="1"/>
  <c r="OK615" i="1"/>
  <c r="OM615" i="1" s="1"/>
  <c r="CQ613" i="1"/>
  <c r="CS613" i="1" s="1"/>
  <c r="AFA612" i="1"/>
  <c r="AFC612" i="1" s="1"/>
  <c r="WS611" i="1"/>
  <c r="WU611" i="1" s="1"/>
  <c r="MI613" i="1"/>
  <c r="MK613" i="1" s="1"/>
  <c r="KY615" i="1"/>
  <c r="LA615" i="1" s="1"/>
  <c r="LZ613" i="1"/>
  <c r="MB613" i="1" s="1"/>
  <c r="AGT612" i="1"/>
  <c r="AGV612" i="1" s="1"/>
  <c r="NS621" i="1"/>
  <c r="NU621" i="1" s="1"/>
  <c r="IN619" i="1"/>
  <c r="IP619" i="1" s="1"/>
  <c r="NJ621" i="1"/>
  <c r="NL621" i="1" s="1"/>
  <c r="LZ618" i="1"/>
  <c r="MB618" i="1" s="1"/>
  <c r="SF617" i="1"/>
  <c r="SH617" i="1" s="1"/>
  <c r="IW620" i="1"/>
  <c r="IY620" i="1" s="1"/>
  <c r="KG619" i="1"/>
  <c r="KI619" i="1" s="1"/>
  <c r="LH621" i="1"/>
  <c r="LJ621" i="1" s="1"/>
  <c r="AGB619" i="1"/>
  <c r="AGD619" i="1" s="1"/>
  <c r="AFJ619" i="1"/>
  <c r="AFL619" i="1" s="1"/>
  <c r="MI619" i="1"/>
  <c r="MK619" i="1" s="1"/>
  <c r="LQ618" i="1"/>
  <c r="LS618" i="1" s="1"/>
  <c r="BP661" i="1"/>
  <c r="BR661" i="1" s="1"/>
  <c r="DI659" i="1"/>
  <c r="DK659" i="1" s="1"/>
  <c r="UH627" i="1"/>
  <c r="UJ627" i="1" s="1"/>
  <c r="KG627" i="1"/>
  <c r="KI627" i="1" s="1"/>
  <c r="LQ624" i="1"/>
  <c r="LS624" i="1" s="1"/>
  <c r="AGT624" i="1"/>
  <c r="AGV624" i="1" s="1"/>
  <c r="IW624" i="1"/>
  <c r="IY624" i="1" s="1"/>
  <c r="XT645" i="1"/>
  <c r="XV645" i="1" s="1"/>
  <c r="QV645" i="1"/>
  <c r="QX645" i="1" s="1"/>
  <c r="KY644" i="1"/>
  <c r="LA644" i="1" s="1"/>
  <c r="JO644" i="1"/>
  <c r="JQ644" i="1" s="1"/>
  <c r="NJ643" i="1"/>
  <c r="NL643" i="1" s="1"/>
  <c r="SF641" i="1"/>
  <c r="SH641" i="1" s="1"/>
  <c r="PU644" i="1"/>
  <c r="PW644" i="1" s="1"/>
  <c r="WS643" i="1"/>
  <c r="WU643" i="1" s="1"/>
  <c r="VR643" i="1"/>
  <c r="VT643" i="1" s="1"/>
  <c r="UZ642" i="1"/>
  <c r="VB642" i="1" s="1"/>
  <c r="SO642" i="1"/>
  <c r="SQ642" i="1" s="1"/>
  <c r="AX642" i="1"/>
  <c r="AZ642" i="1" s="1"/>
  <c r="RW644" i="1"/>
  <c r="RY644" i="1" s="1"/>
  <c r="QV629" i="1"/>
  <c r="QX629" i="1" s="1"/>
  <c r="ADQ630" i="1"/>
  <c r="ADS630" i="1" s="1"/>
  <c r="FK630" i="1"/>
  <c r="FM630" i="1" s="1"/>
  <c r="AFA632" i="1"/>
  <c r="AFC632" i="1" s="1"/>
  <c r="NS639" i="1"/>
  <c r="NU639" i="1" s="1"/>
  <c r="PU639" i="1"/>
  <c r="PW639" i="1" s="1"/>
  <c r="KG638" i="1"/>
  <c r="KI638" i="1" s="1"/>
  <c r="FK637" i="1"/>
  <c r="FM637" i="1" s="1"/>
  <c r="OK637" i="1"/>
  <c r="OM637" i="1" s="1"/>
  <c r="LZ636" i="1"/>
  <c r="MB636" i="1" s="1"/>
  <c r="YL645" i="1"/>
  <c r="YN645" i="1" s="1"/>
  <c r="OK643" i="1"/>
  <c r="OM643" i="1" s="1"/>
  <c r="CQ643" i="1"/>
  <c r="CS643" i="1" s="1"/>
  <c r="OK663" i="1"/>
  <c r="OM663" i="1" s="1"/>
  <c r="SF662" i="1"/>
  <c r="SH662" i="1" s="1"/>
  <c r="NJ665" i="1"/>
  <c r="NL665" i="1" s="1"/>
  <c r="AGK666" i="1"/>
  <c r="AGM666" i="1" s="1"/>
  <c r="N667" i="1"/>
  <c r="P667" i="1" s="1"/>
  <c r="SX603" i="1"/>
  <c r="SZ603" i="1" s="1"/>
  <c r="OK603" i="1"/>
  <c r="OM603" i="1" s="1"/>
  <c r="JF603" i="1"/>
  <c r="JH603" i="1" s="1"/>
  <c r="AO603" i="1"/>
  <c r="AQ603" i="1" s="1"/>
  <c r="AGK602" i="1"/>
  <c r="AGM602" i="1" s="1"/>
  <c r="AFS602" i="1"/>
  <c r="AFU602" i="1" s="1"/>
  <c r="VR602" i="1"/>
  <c r="VT602" i="1" s="1"/>
  <c r="UZ602" i="1"/>
  <c r="VB602" i="1" s="1"/>
  <c r="UH602" i="1"/>
  <c r="UJ602" i="1" s="1"/>
  <c r="PU602" i="1"/>
  <c r="PW602" i="1" s="1"/>
  <c r="LQ602" i="1"/>
  <c r="LS602" i="1" s="1"/>
  <c r="EJ602" i="1"/>
  <c r="EL602" i="1" s="1"/>
  <c r="BP602" i="1"/>
  <c r="BR602" i="1" s="1"/>
  <c r="XT601" i="1"/>
  <c r="XV601" i="1" s="1"/>
  <c r="TP601" i="1"/>
  <c r="TR601" i="1" s="1"/>
  <c r="KG601" i="1"/>
  <c r="KI601" i="1" s="1"/>
  <c r="IW601" i="1"/>
  <c r="IY601" i="1" s="1"/>
  <c r="YL600" i="1"/>
  <c r="YN600" i="1" s="1"/>
  <c r="CQ600" i="1"/>
  <c r="CS600" i="1" s="1"/>
  <c r="QV603" i="1"/>
  <c r="QX603" i="1" s="1"/>
  <c r="NJ603" i="1"/>
  <c r="NL603" i="1" s="1"/>
  <c r="LZ603" i="1"/>
  <c r="MB603" i="1" s="1"/>
  <c r="LH602" i="1"/>
  <c r="LJ602" i="1" s="1"/>
  <c r="CZ601" i="1"/>
  <c r="DB601" i="1" s="1"/>
  <c r="N601" i="1"/>
  <c r="P601" i="1" s="1"/>
  <c r="AGB600" i="1"/>
  <c r="AGD600" i="1" s="1"/>
  <c r="RW603" i="1"/>
  <c r="RY603" i="1" s="1"/>
  <c r="PC603" i="1"/>
  <c r="PE603" i="1" s="1"/>
  <c r="JX603" i="1"/>
  <c r="JZ603" i="1" s="1"/>
  <c r="FT603" i="1"/>
  <c r="FV603" i="1" s="1"/>
  <c r="AFJ602" i="1"/>
  <c r="AFL602" i="1" s="1"/>
  <c r="QD602" i="1"/>
  <c r="QF602" i="1" s="1"/>
  <c r="MI602" i="1"/>
  <c r="MK602" i="1" s="1"/>
  <c r="KY602" i="1"/>
  <c r="LA602" i="1" s="1"/>
  <c r="CH602" i="1"/>
  <c r="CJ602" i="1" s="1"/>
  <c r="ADQ601" i="1"/>
  <c r="ADS601" i="1" s="1"/>
  <c r="NS601" i="1"/>
  <c r="NU601" i="1" s="1"/>
  <c r="NA601" i="1"/>
  <c r="NC601" i="1" s="1"/>
  <c r="JO601" i="1"/>
  <c r="JQ601" i="1" s="1"/>
  <c r="AHC599" i="1"/>
  <c r="AHE599" i="1" s="1"/>
  <c r="SO602" i="1"/>
  <c r="SQ602" i="1" s="1"/>
  <c r="IN602" i="1"/>
  <c r="IP602" i="1" s="1"/>
  <c r="BY602" i="1"/>
  <c r="CA602" i="1" s="1"/>
  <c r="E602" i="1"/>
  <c r="G602" i="1" s="1"/>
  <c r="FK601" i="1"/>
  <c r="FM601" i="1" s="1"/>
  <c r="SX621" i="1"/>
  <c r="SZ621" i="1" s="1"/>
  <c r="WS619" i="1"/>
  <c r="WU619" i="1" s="1"/>
  <c r="TP621" i="1"/>
  <c r="TR621" i="1" s="1"/>
  <c r="HV620" i="1"/>
  <c r="HX620" i="1" s="1"/>
  <c r="AFA618" i="1"/>
  <c r="AFC618" i="1" s="1"/>
  <c r="AO621" i="1"/>
  <c r="AQ621" i="1" s="1"/>
  <c r="GL620" i="1"/>
  <c r="GN620" i="1" s="1"/>
  <c r="AGB638" i="1"/>
  <c r="AGD638" i="1" s="1"/>
  <c r="AFS639" i="1"/>
  <c r="AFU639" i="1" s="1"/>
  <c r="LZ638" i="1"/>
  <c r="MB638" i="1" s="1"/>
  <c r="YL639" i="1"/>
  <c r="YN639" i="1" s="1"/>
  <c r="HV639" i="1"/>
  <c r="HX639" i="1" s="1"/>
  <c r="FK639" i="1"/>
  <c r="FM639" i="1" s="1"/>
  <c r="QV639" i="1"/>
  <c r="QX639" i="1" s="1"/>
  <c r="KY638" i="1"/>
  <c r="LA638" i="1" s="1"/>
  <c r="SX636" i="1"/>
  <c r="SZ636" i="1" s="1"/>
  <c r="PU636" i="1"/>
  <c r="PW636" i="1" s="1"/>
  <c r="JF639" i="1"/>
  <c r="JH639" i="1" s="1"/>
  <c r="AFS638" i="1"/>
  <c r="AFU638" i="1" s="1"/>
  <c r="AGK637" i="1"/>
  <c r="AGM637" i="1" s="1"/>
  <c r="PL638" i="1"/>
  <c r="PN638" i="1" s="1"/>
  <c r="RW637" i="1"/>
  <c r="RY637" i="1" s="1"/>
  <c r="IW637" i="1"/>
  <c r="IY637" i="1" s="1"/>
  <c r="HV637" i="1"/>
  <c r="HX637" i="1" s="1"/>
  <c r="LZ635" i="1"/>
  <c r="MB635" i="1" s="1"/>
  <c r="LH635" i="1"/>
  <c r="LJ635" i="1" s="1"/>
  <c r="AX638" i="1"/>
  <c r="AZ638" i="1" s="1"/>
  <c r="JF657" i="1"/>
  <c r="JH657" i="1" s="1"/>
  <c r="KY657" i="1"/>
  <c r="LA657" i="1" s="1"/>
  <c r="IW655" i="1"/>
  <c r="IY655" i="1" s="1"/>
  <c r="LH654" i="1"/>
  <c r="LJ654" i="1" s="1"/>
  <c r="NS654" i="1"/>
  <c r="NU654" i="1" s="1"/>
  <c r="HV663" i="1"/>
  <c r="HX663" i="1" s="1"/>
  <c r="MR659" i="1"/>
  <c r="MT659" i="1" s="1"/>
  <c r="SX639" i="1"/>
  <c r="SZ639" i="1" s="1"/>
  <c r="ES637" i="1"/>
  <c r="EU637" i="1" s="1"/>
  <c r="E637" i="1"/>
  <c r="G637" i="1" s="1"/>
  <c r="JO635" i="1"/>
  <c r="JQ635" i="1" s="1"/>
  <c r="PU638" i="1"/>
  <c r="PW638" i="1" s="1"/>
  <c r="IW639" i="1"/>
  <c r="IY639" i="1" s="1"/>
  <c r="KY636" i="1"/>
  <c r="LA636" i="1" s="1"/>
  <c r="AX660" i="1"/>
  <c r="AZ660" i="1" s="1"/>
  <c r="SX662" i="1"/>
  <c r="SZ662" i="1" s="1"/>
  <c r="ADQ645" i="1"/>
  <c r="ADS645" i="1" s="1"/>
  <c r="NJ645" i="1"/>
  <c r="NL645" i="1" s="1"/>
  <c r="PL621" i="1"/>
  <c r="PN621" i="1" s="1"/>
  <c r="GL621" i="1"/>
  <c r="GN621" i="1" s="1"/>
  <c r="UH620" i="1"/>
  <c r="UJ620" i="1" s="1"/>
  <c r="AO618" i="1"/>
  <c r="AQ618" i="1" s="1"/>
  <c r="W618" i="1"/>
  <c r="Y618" i="1" s="1"/>
  <c r="ES621" i="1"/>
  <c r="EU621" i="1" s="1"/>
  <c r="IW618" i="1"/>
  <c r="IY618" i="1" s="1"/>
  <c r="NJ617" i="1"/>
  <c r="NL617" i="1" s="1"/>
  <c r="CZ621" i="1"/>
  <c r="DB621" i="1" s="1"/>
  <c r="BP621" i="1"/>
  <c r="BR621" i="1" s="1"/>
  <c r="XT620" i="1"/>
  <c r="XV620" i="1" s="1"/>
  <c r="PC620" i="1"/>
  <c r="PE620" i="1" s="1"/>
  <c r="IN620" i="1"/>
  <c r="IP620" i="1" s="1"/>
  <c r="JO618" i="1"/>
  <c r="JQ618" i="1" s="1"/>
  <c r="N617" i="1"/>
  <c r="P617" i="1" s="1"/>
  <c r="OK606" i="1"/>
  <c r="OM606" i="1" s="1"/>
  <c r="TP607" i="1"/>
  <c r="TR607" i="1" s="1"/>
  <c r="MR607" i="1"/>
  <c r="MT607" i="1" s="1"/>
  <c r="KG609" i="1"/>
  <c r="KI609" i="1" s="1"/>
  <c r="NS606" i="1"/>
  <c r="NU606" i="1" s="1"/>
  <c r="MI605" i="1"/>
  <c r="MK605" i="1" s="1"/>
  <c r="IN609" i="1"/>
  <c r="IP609" i="1" s="1"/>
  <c r="EJ609" i="1"/>
  <c r="EL609" i="1" s="1"/>
  <c r="CQ663" i="1"/>
  <c r="CS663" i="1" s="1"/>
  <c r="AFJ661" i="1"/>
  <c r="AFL661" i="1" s="1"/>
  <c r="ADQ661" i="1"/>
  <c r="ADS661" i="1" s="1"/>
  <c r="NS661" i="1"/>
  <c r="NU661" i="1" s="1"/>
  <c r="AFS659" i="1"/>
  <c r="AFU659" i="1" s="1"/>
  <c r="RW659" i="1"/>
  <c r="RY659" i="1" s="1"/>
  <c r="IN637" i="1"/>
  <c r="IP637" i="1" s="1"/>
  <c r="BG638" i="1"/>
  <c r="BI638" i="1" s="1"/>
  <c r="PC639" i="1"/>
  <c r="PE639" i="1" s="1"/>
  <c r="CZ639" i="1"/>
  <c r="DB639" i="1" s="1"/>
  <c r="UZ638" i="1"/>
  <c r="VB638" i="1" s="1"/>
  <c r="AGK639" i="1"/>
  <c r="AGM639" i="1" s="1"/>
  <c r="AGT637" i="1"/>
  <c r="AGV637" i="1" s="1"/>
  <c r="QV637" i="1"/>
  <c r="QX637" i="1" s="1"/>
  <c r="ADQ636" i="1"/>
  <c r="ADS636" i="1" s="1"/>
  <c r="FT635" i="1"/>
  <c r="FV635" i="1" s="1"/>
  <c r="AF637" i="1"/>
  <c r="AH637" i="1" s="1"/>
  <c r="BY654" i="1"/>
  <c r="CA654" i="1" s="1"/>
  <c r="LZ653" i="1"/>
  <c r="MB653" i="1" s="1"/>
  <c r="AFJ654" i="1"/>
  <c r="AFL654" i="1" s="1"/>
  <c r="N639" i="1"/>
  <c r="P639" i="1" s="1"/>
  <c r="NJ639" i="1"/>
  <c r="NL639" i="1" s="1"/>
  <c r="SX638" i="1"/>
  <c r="SZ638" i="1" s="1"/>
  <c r="XT638" i="1"/>
  <c r="XV638" i="1" s="1"/>
  <c r="EJ638" i="1"/>
  <c r="EL638" i="1" s="1"/>
  <c r="WS615" i="1"/>
  <c r="WU615" i="1" s="1"/>
  <c r="TP614" i="1"/>
  <c r="TR614" i="1" s="1"/>
  <c r="JO615" i="1"/>
  <c r="JQ615" i="1" s="1"/>
  <c r="CQ615" i="1"/>
  <c r="CS615" i="1" s="1"/>
  <c r="AFA614" i="1"/>
  <c r="AFC614" i="1" s="1"/>
  <c r="AFJ615" i="1"/>
  <c r="AFL615" i="1" s="1"/>
  <c r="CH615" i="1"/>
  <c r="CJ615" i="1" s="1"/>
  <c r="NA614" i="1"/>
  <c r="NC614" i="1" s="1"/>
  <c r="NJ615" i="1"/>
  <c r="NL615" i="1" s="1"/>
  <c r="AFS613" i="1"/>
  <c r="AFU613" i="1" s="1"/>
  <c r="LQ611" i="1"/>
  <c r="LS611" i="1" s="1"/>
  <c r="JF631" i="1"/>
  <c r="JH631" i="1" s="1"/>
  <c r="LH633" i="1"/>
  <c r="LJ633" i="1" s="1"/>
  <c r="KG632" i="1"/>
  <c r="KI632" i="1" s="1"/>
  <c r="NJ631" i="1"/>
  <c r="NL631" i="1" s="1"/>
  <c r="MR631" i="1"/>
  <c r="MT631" i="1" s="1"/>
  <c r="LZ630" i="1"/>
  <c r="MB630" i="1" s="1"/>
  <c r="LQ669" i="1"/>
  <c r="LS669" i="1" s="1"/>
  <c r="HV666" i="1"/>
  <c r="HX666" i="1" s="1"/>
  <c r="N633" i="1"/>
  <c r="P633" i="1" s="1"/>
  <c r="SF631" i="1"/>
  <c r="SH631" i="1" s="1"/>
  <c r="UZ633" i="1"/>
  <c r="VB633" i="1" s="1"/>
  <c r="JX631" i="1"/>
  <c r="JZ631" i="1" s="1"/>
  <c r="YL651" i="1"/>
  <c r="YN651" i="1" s="1"/>
  <c r="JF650" i="1"/>
  <c r="JH650" i="1" s="1"/>
  <c r="SF649" i="1"/>
  <c r="SH649" i="1" s="1"/>
  <c r="IW649" i="1"/>
  <c r="IY649" i="1" s="1"/>
  <c r="MR642" i="1"/>
  <c r="MT642" i="1" s="1"/>
  <c r="HV642" i="1"/>
  <c r="HX642" i="1" s="1"/>
  <c r="FK626" i="1"/>
  <c r="FM626" i="1" s="1"/>
  <c r="YL624" i="1"/>
  <c r="YN624" i="1" s="1"/>
  <c r="OK625" i="1"/>
  <c r="OM625" i="1" s="1"/>
  <c r="QV624" i="1"/>
  <c r="QX624" i="1" s="1"/>
  <c r="KY668" i="1"/>
  <c r="LA668" i="1" s="1"/>
  <c r="QV668" i="1"/>
  <c r="QX668" i="1" s="1"/>
  <c r="LQ668" i="1"/>
  <c r="LS668" i="1" s="1"/>
  <c r="AFJ666" i="1"/>
  <c r="AFL666" i="1" s="1"/>
  <c r="DI666" i="1"/>
  <c r="DK666" i="1" s="1"/>
  <c r="AX633" i="1"/>
  <c r="AZ633" i="1" s="1"/>
  <c r="SX631" i="1"/>
  <c r="SZ631" i="1" s="1"/>
  <c r="BP632" i="1"/>
  <c r="BR632" i="1" s="1"/>
  <c r="VR633" i="1"/>
  <c r="VT633" i="1" s="1"/>
  <c r="W633" i="1"/>
  <c r="Y633" i="1" s="1"/>
  <c r="CZ631" i="1"/>
  <c r="DB631" i="1" s="1"/>
  <c r="KY609" i="1"/>
  <c r="LA609" i="1" s="1"/>
  <c r="WS608" i="1"/>
  <c r="WU608" i="1" s="1"/>
  <c r="YL608" i="1"/>
  <c r="YN608" i="1" s="1"/>
  <c r="FK605" i="1"/>
  <c r="FM605" i="1" s="1"/>
  <c r="AGB608" i="1"/>
  <c r="AGD608" i="1" s="1"/>
  <c r="AFJ608" i="1"/>
  <c r="AFL608" i="1" s="1"/>
  <c r="QD608" i="1"/>
  <c r="QF608" i="1" s="1"/>
  <c r="MI607" i="1"/>
  <c r="MK607" i="1" s="1"/>
  <c r="AFJ657" i="1"/>
  <c r="AFL657" i="1" s="1"/>
  <c r="WS657" i="1"/>
  <c r="WU657" i="1" s="1"/>
  <c r="AFA656" i="1"/>
  <c r="AFC656" i="1" s="1"/>
  <c r="MR657" i="1"/>
  <c r="MT657" i="1" s="1"/>
  <c r="BG656" i="1"/>
  <c r="BI656" i="1" s="1"/>
  <c r="AGB655" i="1"/>
  <c r="AGD655" i="1" s="1"/>
  <c r="HV655" i="1"/>
  <c r="HX655" i="1" s="1"/>
  <c r="ES656" i="1"/>
  <c r="EU656" i="1" s="1"/>
  <c r="RW654" i="1"/>
  <c r="RY654" i="1" s="1"/>
  <c r="XT656" i="1"/>
  <c r="XV656" i="1" s="1"/>
  <c r="SF669" i="1"/>
  <c r="SH669" i="1" s="1"/>
  <c r="TP666" i="1"/>
  <c r="TR666" i="1" s="1"/>
  <c r="BY667" i="1"/>
  <c r="CA667" i="1" s="1"/>
  <c r="PU669" i="1"/>
  <c r="PW669" i="1" s="1"/>
  <c r="OK635" i="1"/>
  <c r="OM635" i="1" s="1"/>
  <c r="AFS637" i="1"/>
  <c r="AFU637" i="1" s="1"/>
  <c r="HV638" i="1"/>
  <c r="HX638" i="1" s="1"/>
  <c r="JO639" i="1"/>
  <c r="JQ639" i="1" s="1"/>
  <c r="AFA638" i="1"/>
  <c r="AFC638" i="1" s="1"/>
  <c r="MI637" i="1"/>
  <c r="MK637" i="1" s="1"/>
  <c r="LH636" i="1"/>
  <c r="LJ636" i="1" s="1"/>
  <c r="LQ637" i="1"/>
  <c r="LS637" i="1" s="1"/>
  <c r="NS636" i="1"/>
  <c r="NU636" i="1" s="1"/>
  <c r="IW636" i="1"/>
  <c r="IY636" i="1" s="1"/>
  <c r="QV636" i="1"/>
  <c r="QX636" i="1" s="1"/>
  <c r="KG636" i="1"/>
  <c r="KI636" i="1" s="1"/>
  <c r="LQ638" i="1"/>
  <c r="LS638" i="1" s="1"/>
  <c r="XT639" i="1"/>
  <c r="XV639" i="1" s="1"/>
  <c r="AGT621" i="1"/>
  <c r="AGV621" i="1" s="1"/>
  <c r="NJ619" i="1"/>
  <c r="NL619" i="1" s="1"/>
  <c r="JF619" i="1"/>
  <c r="JH619" i="1" s="1"/>
  <c r="XT619" i="1"/>
  <c r="XV619" i="1" s="1"/>
  <c r="MR618" i="1"/>
  <c r="MT618" i="1" s="1"/>
  <c r="AFA620" i="1"/>
  <c r="AFC620" i="1" s="1"/>
  <c r="IW617" i="1"/>
  <c r="IY617" i="1" s="1"/>
  <c r="YL627" i="1"/>
  <c r="YN627" i="1" s="1"/>
  <c r="SX627" i="1"/>
  <c r="SZ627" i="1" s="1"/>
  <c r="IW626" i="1"/>
  <c r="IY626" i="1" s="1"/>
  <c r="E626" i="1"/>
  <c r="G626" i="1" s="1"/>
  <c r="AFS625" i="1"/>
  <c r="AFU625" i="1" s="1"/>
  <c r="SO625" i="1"/>
  <c r="SQ625" i="1" s="1"/>
  <c r="AFA624" i="1"/>
  <c r="AFC624" i="1" s="1"/>
  <c r="WS625" i="1"/>
  <c r="WU625" i="1" s="1"/>
  <c r="FT625" i="1"/>
  <c r="FV625" i="1" s="1"/>
  <c r="AF625" i="1"/>
  <c r="AH625" i="1" s="1"/>
  <c r="FK636" i="1"/>
  <c r="FM636" i="1" s="1"/>
  <c r="DI639" i="1"/>
  <c r="DK639" i="1" s="1"/>
  <c r="E657" i="1"/>
  <c r="G657" i="1" s="1"/>
  <c r="LQ656" i="1"/>
  <c r="LS656" i="1" s="1"/>
  <c r="YL655" i="1"/>
  <c r="YN655" i="1" s="1"/>
  <c r="GL655" i="1"/>
  <c r="GN655" i="1" s="1"/>
  <c r="IN655" i="1"/>
  <c r="IP655" i="1" s="1"/>
  <c r="AO655" i="1"/>
  <c r="AQ655" i="1" s="1"/>
  <c r="LZ657" i="1"/>
  <c r="MB657" i="1" s="1"/>
  <c r="AFJ656" i="1"/>
  <c r="AFL656" i="1" s="1"/>
  <c r="AGB639" i="1"/>
  <c r="AGD639" i="1" s="1"/>
  <c r="KY639" i="1"/>
  <c r="LA639" i="1" s="1"/>
  <c r="QD638" i="1"/>
  <c r="QF638" i="1" s="1"/>
  <c r="LZ637" i="1"/>
  <c r="MB637" i="1" s="1"/>
  <c r="TP635" i="1"/>
  <c r="TR635" i="1" s="1"/>
  <c r="KG635" i="1"/>
  <c r="KI635" i="1" s="1"/>
  <c r="AHC637" i="1"/>
  <c r="AHE637" i="1" s="1"/>
  <c r="AGK636" i="1"/>
  <c r="AGM636" i="1" s="1"/>
  <c r="RW639" i="1"/>
  <c r="RY639" i="1" s="1"/>
  <c r="NS627" i="1"/>
  <c r="NU627" i="1" s="1"/>
  <c r="TP625" i="1"/>
  <c r="TR625" i="1" s="1"/>
  <c r="LJ623" i="1"/>
  <c r="PL626" i="1"/>
  <c r="PN626" i="1" s="1"/>
  <c r="OK623" i="1"/>
  <c r="OM623" i="1" s="1"/>
  <c r="AF627" i="1"/>
  <c r="AH627" i="1" s="1"/>
  <c r="JF625" i="1"/>
  <c r="JH625" i="1" s="1"/>
  <c r="FK624" i="1"/>
  <c r="FM624" i="1" s="1"/>
  <c r="KY623" i="1"/>
  <c r="LA623" i="1" s="1"/>
  <c r="PC625" i="1"/>
  <c r="PE625" i="1" s="1"/>
  <c r="SO627" i="1"/>
  <c r="SQ627" i="1" s="1"/>
  <c r="FT627" i="1"/>
  <c r="FV627" i="1" s="1"/>
  <c r="BY627" i="1"/>
  <c r="CA627" i="1" s="1"/>
  <c r="PL627" i="1"/>
  <c r="PN627" i="1" s="1"/>
  <c r="LH627" i="1"/>
  <c r="LJ627" i="1" s="1"/>
  <c r="BP627" i="1"/>
  <c r="BR627" i="1" s="1"/>
  <c r="CZ626" i="1"/>
  <c r="DB626" i="1" s="1"/>
  <c r="W625" i="1"/>
  <c r="Y625" i="1" s="1"/>
  <c r="RW624" i="1"/>
  <c r="RY624" i="1" s="1"/>
  <c r="CH624" i="1"/>
  <c r="CJ624" i="1" s="1"/>
  <c r="LQ626" i="1"/>
  <c r="LS626" i="1" s="1"/>
  <c r="AFJ625" i="1"/>
  <c r="AFL625" i="1" s="1"/>
  <c r="NS624" i="1"/>
  <c r="NU624" i="1" s="1"/>
  <c r="NA624" i="1"/>
  <c r="NC624" i="1" s="1"/>
  <c r="MI626" i="1"/>
  <c r="MK626" i="1" s="1"/>
  <c r="KG626" i="1"/>
  <c r="KI626" i="1" s="1"/>
  <c r="XT625" i="1"/>
  <c r="XV625" i="1" s="1"/>
  <c r="QV623" i="1"/>
  <c r="QX623" i="1" s="1"/>
  <c r="AFS623" i="1"/>
  <c r="AFU623" i="1" s="1"/>
  <c r="ADQ638" i="1"/>
  <c r="ADS638" i="1" s="1"/>
  <c r="UH638" i="1"/>
  <c r="UJ638" i="1" s="1"/>
  <c r="NJ637" i="1"/>
  <c r="NL637" i="1" s="1"/>
  <c r="BG636" i="1"/>
  <c r="BI636" i="1" s="1"/>
  <c r="E636" i="1"/>
  <c r="G636" i="1" s="1"/>
  <c r="DI635" i="1"/>
  <c r="DK635" i="1" s="1"/>
  <c r="ES639" i="1"/>
  <c r="EU639" i="1" s="1"/>
  <c r="BY638" i="1"/>
  <c r="CA638" i="1" s="1"/>
  <c r="AO638" i="1"/>
  <c r="AQ638" i="1" s="1"/>
  <c r="UZ637" i="1"/>
  <c r="VB637" i="1" s="1"/>
  <c r="CQ637" i="1"/>
  <c r="CS637" i="1" s="1"/>
  <c r="FT636" i="1"/>
  <c r="FV636" i="1" s="1"/>
  <c r="CH636" i="1"/>
  <c r="CJ636" i="1" s="1"/>
  <c r="BP636" i="1"/>
  <c r="BR636" i="1" s="1"/>
  <c r="WS635" i="1"/>
  <c r="WU635" i="1" s="1"/>
  <c r="SO638" i="1"/>
  <c r="SQ638" i="1" s="1"/>
  <c r="PC638" i="1"/>
  <c r="PE638" i="1" s="1"/>
  <c r="QD637" i="1"/>
  <c r="QF637" i="1" s="1"/>
  <c r="KY637" i="1"/>
  <c r="LA637" i="1" s="1"/>
  <c r="GL637" i="1"/>
  <c r="GN637" i="1" s="1"/>
  <c r="VR636" i="1"/>
  <c r="VT636" i="1" s="1"/>
  <c r="EJ637" i="1"/>
  <c r="EL637" i="1" s="1"/>
  <c r="AGT635" i="1"/>
  <c r="AGV635" i="1" s="1"/>
  <c r="N635" i="1"/>
  <c r="P635" i="1" s="1"/>
  <c r="QV608" i="1"/>
  <c r="QX608" i="1" s="1"/>
  <c r="PC608" i="1"/>
  <c r="PE608" i="1" s="1"/>
  <c r="NA608" i="1"/>
  <c r="NC608" i="1" s="1"/>
  <c r="JF608" i="1"/>
  <c r="JH608" i="1" s="1"/>
  <c r="E608" i="1"/>
  <c r="G608" i="1" s="1"/>
  <c r="ES607" i="1"/>
  <c r="EU607" i="1" s="1"/>
  <c r="DI607" i="1"/>
  <c r="DK607" i="1" s="1"/>
  <c r="EJ606" i="1"/>
  <c r="EL606" i="1" s="1"/>
  <c r="SF609" i="1"/>
  <c r="SH609" i="1" s="1"/>
  <c r="OK609" i="1"/>
  <c r="OM609" i="1" s="1"/>
  <c r="CQ609" i="1"/>
  <c r="CS609" i="1" s="1"/>
  <c r="BY609" i="1"/>
  <c r="CA609" i="1" s="1"/>
  <c r="JX608" i="1"/>
  <c r="JZ608" i="1" s="1"/>
  <c r="AF608" i="1"/>
  <c r="AH608" i="1" s="1"/>
  <c r="LZ607" i="1"/>
  <c r="MB607" i="1" s="1"/>
  <c r="FK606" i="1"/>
  <c r="FM606" i="1" s="1"/>
  <c r="BG606" i="1"/>
  <c r="BI606" i="1" s="1"/>
  <c r="YL605" i="1"/>
  <c r="YN605" i="1" s="1"/>
  <c r="SO605" i="1"/>
  <c r="SQ605" i="1" s="1"/>
  <c r="XT609" i="1"/>
  <c r="XV609" i="1" s="1"/>
  <c r="UZ609" i="1"/>
  <c r="VB609" i="1" s="1"/>
  <c r="W608" i="1"/>
  <c r="Y608" i="1" s="1"/>
  <c r="AX607" i="1"/>
  <c r="AZ607" i="1" s="1"/>
  <c r="SX606" i="1"/>
  <c r="SZ606" i="1" s="1"/>
  <c r="CH606" i="1"/>
  <c r="CJ606" i="1" s="1"/>
  <c r="AGK609" i="1"/>
  <c r="AGM609" i="1" s="1"/>
  <c r="RW609" i="1"/>
  <c r="RY609" i="1" s="1"/>
  <c r="GL609" i="1"/>
  <c r="GN609" i="1" s="1"/>
  <c r="CZ609" i="1"/>
  <c r="DB609" i="1" s="1"/>
  <c r="N609" i="1"/>
  <c r="P609" i="1" s="1"/>
  <c r="MI608" i="1"/>
  <c r="MK608" i="1" s="1"/>
  <c r="VR607" i="1"/>
  <c r="VT607" i="1" s="1"/>
  <c r="QD607" i="1"/>
  <c r="QF607" i="1" s="1"/>
  <c r="LQ607" i="1"/>
  <c r="LS607" i="1" s="1"/>
  <c r="IN606" i="1"/>
  <c r="IP606" i="1" s="1"/>
  <c r="JO605" i="1"/>
  <c r="JQ605" i="1" s="1"/>
  <c r="AGB621" i="1"/>
  <c r="AGD621" i="1" s="1"/>
  <c r="SX618" i="1"/>
  <c r="SZ618" i="1" s="1"/>
  <c r="UH617" i="1"/>
  <c r="UJ617" i="1" s="1"/>
  <c r="MI617" i="1"/>
  <c r="MK617" i="1" s="1"/>
  <c r="JF617" i="1"/>
  <c r="JH617" i="1" s="1"/>
  <c r="BG617" i="1"/>
  <c r="BI617" i="1" s="1"/>
  <c r="AO617" i="1"/>
  <c r="AQ617" i="1" s="1"/>
  <c r="AHC620" i="1"/>
  <c r="AHE620" i="1" s="1"/>
  <c r="AFS620" i="1"/>
  <c r="AFU620" i="1" s="1"/>
  <c r="WS620" i="1"/>
  <c r="WU620" i="1" s="1"/>
  <c r="SF619" i="1"/>
  <c r="SH619" i="1" s="1"/>
  <c r="AFJ618" i="1"/>
  <c r="AFL618" i="1" s="1"/>
  <c r="LH618" i="1"/>
  <c r="LJ618" i="1" s="1"/>
  <c r="PL617" i="1"/>
  <c r="PN617" i="1" s="1"/>
  <c r="KY617" i="1"/>
  <c r="LA617" i="1" s="1"/>
  <c r="IN617" i="1"/>
  <c r="IP617" i="1" s="1"/>
  <c r="ES617" i="1"/>
  <c r="EU617" i="1" s="1"/>
  <c r="CZ617" i="1"/>
  <c r="DB617" i="1" s="1"/>
  <c r="CH617" i="1"/>
  <c r="CJ617" i="1" s="1"/>
  <c r="W617" i="1"/>
  <c r="Y617" i="1" s="1"/>
  <c r="E617" i="1"/>
  <c r="G617" i="1" s="1"/>
  <c r="LQ621" i="1"/>
  <c r="LS621" i="1" s="1"/>
  <c r="MR620" i="1"/>
  <c r="MT620" i="1" s="1"/>
  <c r="KG620" i="1"/>
  <c r="KI620" i="1" s="1"/>
  <c r="HV619" i="1"/>
  <c r="HX619" i="1" s="1"/>
  <c r="AGK618" i="1"/>
  <c r="AGM618" i="1" s="1"/>
  <c r="SO618" i="1"/>
  <c r="SQ618" i="1" s="1"/>
  <c r="RW618" i="1"/>
  <c r="RY618" i="1" s="1"/>
  <c r="JX618" i="1"/>
  <c r="JZ618" i="1" s="1"/>
  <c r="EJ618" i="1"/>
  <c r="EL618" i="1" s="1"/>
  <c r="BP618" i="1"/>
  <c r="BR618" i="1" s="1"/>
  <c r="N618" i="1"/>
  <c r="P618" i="1" s="1"/>
  <c r="JO617" i="1"/>
  <c r="JQ617" i="1" s="1"/>
  <c r="GL617" i="1"/>
  <c r="GN617" i="1" s="1"/>
  <c r="DI617" i="1"/>
  <c r="DK617" i="1" s="1"/>
  <c r="AX617" i="1"/>
  <c r="AZ617" i="1" s="1"/>
  <c r="IW621" i="1"/>
  <c r="IY621" i="1" s="1"/>
  <c r="QD619" i="1"/>
  <c r="QF619" i="1" s="1"/>
  <c r="YL618" i="1"/>
  <c r="YN618" i="1" s="1"/>
  <c r="NS618" i="1"/>
  <c r="NU618" i="1" s="1"/>
  <c r="ADQ617" i="1"/>
  <c r="ADS617" i="1" s="1"/>
  <c r="VR617" i="1"/>
  <c r="VT617" i="1" s="1"/>
  <c r="UZ617" i="1"/>
  <c r="VB617" i="1" s="1"/>
  <c r="PU617" i="1"/>
  <c r="PW617" i="1" s="1"/>
  <c r="PC617" i="1"/>
  <c r="PE617" i="1" s="1"/>
  <c r="NA617" i="1"/>
  <c r="NC617" i="1" s="1"/>
  <c r="FT617" i="1"/>
  <c r="FV617" i="1" s="1"/>
  <c r="BY617" i="1"/>
  <c r="CA617" i="1" s="1"/>
  <c r="AF617" i="1"/>
  <c r="AH617" i="1" s="1"/>
  <c r="QV601" i="1"/>
  <c r="QX601" i="1" s="1"/>
  <c r="NJ601" i="1"/>
  <c r="NL601" i="1" s="1"/>
  <c r="LH600" i="1"/>
  <c r="LJ600" i="1" s="1"/>
  <c r="AFA599" i="1"/>
  <c r="AFC599" i="1" s="1"/>
  <c r="UZ599" i="1"/>
  <c r="VB599" i="1" s="1"/>
  <c r="RW599" i="1"/>
  <c r="RY599" i="1" s="1"/>
  <c r="MR599" i="1"/>
  <c r="MT599" i="1" s="1"/>
  <c r="KY599" i="1"/>
  <c r="LA599" i="1" s="1"/>
  <c r="KG599" i="1"/>
  <c r="KI599" i="1" s="1"/>
  <c r="IN599" i="1"/>
  <c r="IP599" i="1" s="1"/>
  <c r="HV599" i="1"/>
  <c r="HX599" i="1" s="1"/>
  <c r="YL602" i="1"/>
  <c r="YN602" i="1" s="1"/>
  <c r="FK602" i="1"/>
  <c r="FM602" i="1" s="1"/>
  <c r="CQ602" i="1"/>
  <c r="CS602" i="1" s="1"/>
  <c r="EJ601" i="1"/>
  <c r="EL601" i="1" s="1"/>
  <c r="AGT600" i="1"/>
  <c r="AGV600" i="1" s="1"/>
  <c r="AFJ599" i="1"/>
  <c r="AFL599" i="1" s="1"/>
  <c r="SX599" i="1"/>
  <c r="SZ599" i="1" s="1"/>
  <c r="SF599" i="1"/>
  <c r="SH599" i="1" s="1"/>
  <c r="PU599" i="1"/>
  <c r="PW599" i="1" s="1"/>
  <c r="PC599" i="1"/>
  <c r="PE599" i="1" s="1"/>
  <c r="JO599" i="1"/>
  <c r="JQ599" i="1" s="1"/>
  <c r="IW599" i="1"/>
  <c r="IY599" i="1" s="1"/>
  <c r="BY599" i="1"/>
  <c r="CA599" i="1" s="1"/>
  <c r="N599" i="1"/>
  <c r="P599" i="1" s="1"/>
  <c r="DI599" i="1"/>
  <c r="DK599" i="1" s="1"/>
  <c r="AGB602" i="1"/>
  <c r="AGD602" i="1" s="1"/>
  <c r="MI601" i="1"/>
  <c r="MK601" i="1" s="1"/>
  <c r="LZ600" i="1"/>
  <c r="MB600" i="1" s="1"/>
  <c r="QD599" i="1"/>
  <c r="QF599" i="1" s="1"/>
  <c r="OK599" i="1"/>
  <c r="OM599" i="1" s="1"/>
  <c r="NS599" i="1"/>
  <c r="NU599" i="1" s="1"/>
  <c r="CZ599" i="1"/>
  <c r="DB599" i="1" s="1"/>
  <c r="BG599" i="1"/>
  <c r="BI599" i="1" s="1"/>
  <c r="AO599" i="1"/>
  <c r="AQ599" i="1" s="1"/>
  <c r="CH599" i="1"/>
  <c r="CJ599" i="1" s="1"/>
  <c r="W599" i="1"/>
  <c r="Y599" i="1" s="1"/>
  <c r="FT599" i="1"/>
  <c r="FV599" i="1" s="1"/>
  <c r="AF599" i="1"/>
  <c r="AH599" i="1" s="1"/>
  <c r="AFS601" i="1"/>
  <c r="AFU601" i="1" s="1"/>
  <c r="WS600" i="1"/>
  <c r="WU600" i="1" s="1"/>
  <c r="VR600" i="1"/>
  <c r="VT600" i="1" s="1"/>
  <c r="UH600" i="1"/>
  <c r="UJ600" i="1" s="1"/>
  <c r="TP600" i="1"/>
  <c r="TR600" i="1" s="1"/>
  <c r="NA600" i="1"/>
  <c r="NC600" i="1" s="1"/>
  <c r="LQ600" i="1"/>
  <c r="LS600" i="1" s="1"/>
  <c r="AGK599" i="1"/>
  <c r="AGM599" i="1" s="1"/>
  <c r="ADQ599" i="1"/>
  <c r="ADS599" i="1" s="1"/>
  <c r="SO599" i="1"/>
  <c r="SQ599" i="1" s="1"/>
  <c r="PL599" i="1"/>
  <c r="PN599" i="1" s="1"/>
  <c r="JX599" i="1"/>
  <c r="JZ599" i="1" s="1"/>
  <c r="JF599" i="1"/>
  <c r="JH599" i="1" s="1"/>
  <c r="ES599" i="1"/>
  <c r="EU599" i="1" s="1"/>
  <c r="BP599" i="1"/>
  <c r="BR599" i="1" s="1"/>
  <c r="E599" i="1"/>
  <c r="G599" i="1" s="1"/>
  <c r="GL599" i="1"/>
  <c r="GN599" i="1" s="1"/>
  <c r="AX599" i="1"/>
  <c r="AZ599" i="1" s="1"/>
  <c r="NS662" i="1"/>
  <c r="NU662" i="1" s="1"/>
  <c r="WS662" i="1"/>
  <c r="WU662" i="1" s="1"/>
  <c r="AFA627" i="1"/>
  <c r="AFC627" i="1" s="1"/>
  <c r="QV627" i="1"/>
  <c r="QX627" i="1" s="1"/>
  <c r="IW625" i="1"/>
  <c r="IY625" i="1" s="1"/>
  <c r="EJ639" i="1"/>
  <c r="EL639" i="1" s="1"/>
  <c r="TP638" i="1"/>
  <c r="TR638" i="1" s="1"/>
  <c r="XT635" i="1"/>
  <c r="XV635" i="1" s="1"/>
  <c r="NJ636" i="1"/>
  <c r="NL636" i="1" s="1"/>
  <c r="QD669" i="1"/>
  <c r="QF669" i="1" s="1"/>
  <c r="NA669" i="1"/>
  <c r="NC669" i="1" s="1"/>
  <c r="MI669" i="1"/>
  <c r="MK669" i="1" s="1"/>
  <c r="W669" i="1"/>
  <c r="Y669" i="1" s="1"/>
  <c r="QV667" i="1"/>
  <c r="QX667" i="1" s="1"/>
  <c r="WS665" i="1"/>
  <c r="WU665" i="1" s="1"/>
  <c r="JX668" i="1"/>
  <c r="JZ668" i="1" s="1"/>
  <c r="CH668" i="1"/>
  <c r="CJ668" i="1" s="1"/>
  <c r="CQ665" i="1"/>
  <c r="CS665" i="1" s="1"/>
  <c r="JO668" i="1"/>
  <c r="JQ668" i="1" s="1"/>
  <c r="JF666" i="1"/>
  <c r="JH666" i="1" s="1"/>
  <c r="LZ655" i="1"/>
  <c r="MB655" i="1" s="1"/>
  <c r="XT654" i="1"/>
  <c r="XV654" i="1" s="1"/>
  <c r="TP653" i="1"/>
  <c r="TR653" i="1" s="1"/>
  <c r="JO656" i="1"/>
  <c r="JQ656" i="1" s="1"/>
  <c r="LZ651" i="1"/>
  <c r="MB651" i="1" s="1"/>
  <c r="ADQ649" i="1"/>
  <c r="ADS649" i="1" s="1"/>
  <c r="UH648" i="1"/>
  <c r="UJ648" i="1" s="1"/>
  <c r="KG647" i="1"/>
  <c r="KI647" i="1" s="1"/>
  <c r="AO644" i="1"/>
  <c r="AQ644" i="1" s="1"/>
  <c r="XT643" i="1"/>
  <c r="XV643" i="1" s="1"/>
  <c r="NJ641" i="1"/>
  <c r="NL641" i="1" s="1"/>
  <c r="AHC603" i="1"/>
  <c r="AHE603" i="1" s="1"/>
  <c r="XT602" i="1"/>
  <c r="XV602" i="1" s="1"/>
  <c r="AGT599" i="1"/>
  <c r="AGV599" i="1" s="1"/>
  <c r="MR602" i="1"/>
  <c r="MT602" i="1" s="1"/>
  <c r="JO603" i="1"/>
  <c r="JQ603" i="1" s="1"/>
  <c r="NA657" i="1"/>
  <c r="NC657" i="1" s="1"/>
  <c r="CZ656" i="1"/>
  <c r="DB656" i="1" s="1"/>
  <c r="VR638" i="1"/>
  <c r="VT638" i="1" s="1"/>
  <c r="WS636" i="1"/>
  <c r="WU636" i="1" s="1"/>
  <c r="ES636" i="1"/>
  <c r="EU636" i="1" s="1"/>
  <c r="AHC638" i="1"/>
  <c r="AHE638" i="1" s="1"/>
  <c r="UH637" i="1"/>
  <c r="UJ637" i="1" s="1"/>
  <c r="JO637" i="1"/>
  <c r="JQ637" i="1" s="1"/>
  <c r="SO636" i="1"/>
  <c r="SQ636" i="1" s="1"/>
  <c r="AX636" i="1"/>
  <c r="AZ636" i="1" s="1"/>
  <c r="AF636" i="1"/>
  <c r="AH636" i="1" s="1"/>
  <c r="AO635" i="1"/>
  <c r="AQ635" i="1" s="1"/>
  <c r="W639" i="1"/>
  <c r="Y639" i="1" s="1"/>
  <c r="BP637" i="1"/>
  <c r="BR637" i="1" s="1"/>
  <c r="E635" i="1"/>
  <c r="G635" i="1" s="1"/>
  <c r="FK635" i="1"/>
  <c r="FM635" i="1" s="1"/>
  <c r="NA638" i="1"/>
  <c r="NC638" i="1" s="1"/>
  <c r="VR639" i="1"/>
  <c r="VT639" i="1" s="1"/>
  <c r="AF639" i="1"/>
  <c r="AH639" i="1" s="1"/>
  <c r="BG639" i="1"/>
  <c r="BI639" i="1" s="1"/>
  <c r="GL638" i="1"/>
  <c r="GN638" i="1" s="1"/>
  <c r="FT638" i="1"/>
  <c r="FV638" i="1" s="1"/>
  <c r="CH637" i="1"/>
  <c r="CJ637" i="1" s="1"/>
  <c r="IN635" i="1"/>
  <c r="IP635" i="1" s="1"/>
  <c r="W635" i="1"/>
  <c r="Y635" i="1" s="1"/>
  <c r="SF637" i="1"/>
  <c r="SH637" i="1" s="1"/>
  <c r="AO643" i="1"/>
  <c r="AQ643" i="1" s="1"/>
  <c r="OK644" i="1"/>
  <c r="OM644" i="1" s="1"/>
  <c r="GL642" i="1"/>
  <c r="GN642" i="1" s="1"/>
  <c r="MI642" i="1"/>
  <c r="MK642" i="1" s="1"/>
  <c r="LQ657" i="1"/>
  <c r="LS657" i="1" s="1"/>
  <c r="PU655" i="1"/>
  <c r="PW655" i="1" s="1"/>
  <c r="IN654" i="1"/>
  <c r="IP654" i="1" s="1"/>
  <c r="PL655" i="1"/>
  <c r="PN655" i="1" s="1"/>
  <c r="QD654" i="1"/>
  <c r="QF654" i="1" s="1"/>
  <c r="PC654" i="1"/>
  <c r="PE654" i="1" s="1"/>
  <c r="MI654" i="1"/>
  <c r="MK654" i="1" s="1"/>
  <c r="ES654" i="1"/>
  <c r="EU654" i="1" s="1"/>
  <c r="E654" i="1"/>
  <c r="G654" i="1" s="1"/>
  <c r="FT653" i="1"/>
  <c r="FV653" i="1" s="1"/>
  <c r="AO656" i="1"/>
  <c r="AQ656" i="1" s="1"/>
  <c r="AGT655" i="1"/>
  <c r="AGV655" i="1" s="1"/>
  <c r="UZ654" i="1"/>
  <c r="VB654" i="1" s="1"/>
  <c r="CH654" i="1"/>
  <c r="CJ654" i="1" s="1"/>
  <c r="VR653" i="1"/>
  <c r="VT653" i="1" s="1"/>
  <c r="PL639" i="1"/>
  <c r="PN639" i="1" s="1"/>
  <c r="BY637" i="1"/>
  <c r="CA637" i="1" s="1"/>
  <c r="E639" i="1"/>
  <c r="G639" i="1" s="1"/>
  <c r="FK638" i="1"/>
  <c r="FM638" i="1" s="1"/>
  <c r="AF638" i="1"/>
  <c r="AH638" i="1" s="1"/>
  <c r="NS635" i="1"/>
  <c r="NU635" i="1" s="1"/>
  <c r="EJ657" i="1"/>
  <c r="EL657" i="1" s="1"/>
  <c r="AX657" i="1"/>
  <c r="AZ657" i="1" s="1"/>
  <c r="SX655" i="1"/>
  <c r="SZ655" i="1" s="1"/>
  <c r="MR653" i="1"/>
  <c r="MT653" i="1" s="1"/>
  <c r="HV651" i="1"/>
  <c r="HX651" i="1" s="1"/>
  <c r="AFJ650" i="1"/>
  <c r="AFL650" i="1" s="1"/>
  <c r="AHC633" i="1"/>
  <c r="AHE633" i="1" s="1"/>
  <c r="AFJ633" i="1"/>
  <c r="AFL633" i="1" s="1"/>
  <c r="RW632" i="1"/>
  <c r="RY632" i="1" s="1"/>
  <c r="QV632" i="1"/>
  <c r="QX632" i="1" s="1"/>
  <c r="HV632" i="1"/>
  <c r="HX632" i="1" s="1"/>
  <c r="YL631" i="1"/>
  <c r="YN631" i="1" s="1"/>
  <c r="TP630" i="1"/>
  <c r="TR630" i="1" s="1"/>
  <c r="JO630" i="1"/>
  <c r="JQ630" i="1" s="1"/>
  <c r="N660" i="1"/>
  <c r="P660" i="1" s="1"/>
  <c r="AGK661" i="1"/>
  <c r="AGM661" i="1" s="1"/>
  <c r="PC663" i="1"/>
  <c r="PE663" i="1" s="1"/>
  <c r="LQ663" i="1"/>
  <c r="LS663" i="1" s="1"/>
  <c r="QD639" i="1"/>
  <c r="QF639" i="1" s="1"/>
  <c r="JX637" i="1"/>
  <c r="JZ637" i="1" s="1"/>
  <c r="IN639" i="1"/>
  <c r="IP639" i="1" s="1"/>
  <c r="IW644" i="1"/>
  <c r="IY644" i="1" s="1"/>
  <c r="UH641" i="1"/>
  <c r="UJ641" i="1" s="1"/>
  <c r="WS602" i="1"/>
  <c r="WU602" i="1" s="1"/>
  <c r="AFJ601" i="1"/>
  <c r="AFL601" i="1" s="1"/>
  <c r="UZ601" i="1"/>
  <c r="VB601" i="1" s="1"/>
  <c r="PL601" i="1"/>
  <c r="PN601" i="1" s="1"/>
  <c r="LZ601" i="1"/>
  <c r="MB601" i="1" s="1"/>
  <c r="HV601" i="1"/>
  <c r="HX601" i="1" s="1"/>
  <c r="RW600" i="1"/>
  <c r="RY600" i="1" s="1"/>
  <c r="BG600" i="1"/>
  <c r="BI600" i="1" s="1"/>
  <c r="W600" i="1"/>
  <c r="Y600" i="1" s="1"/>
  <c r="YL599" i="1"/>
  <c r="YN599" i="1" s="1"/>
  <c r="VR599" i="1"/>
  <c r="VT599" i="1" s="1"/>
  <c r="XT603" i="1"/>
  <c r="XV603" i="1" s="1"/>
  <c r="KG602" i="1"/>
  <c r="KI602" i="1" s="1"/>
  <c r="JO602" i="1"/>
  <c r="JQ602" i="1" s="1"/>
  <c r="IW602" i="1"/>
  <c r="IY602" i="1" s="1"/>
  <c r="AGK601" i="1"/>
  <c r="AGM601" i="1" s="1"/>
  <c r="PC601" i="1"/>
  <c r="PE601" i="1" s="1"/>
  <c r="JX601" i="1"/>
  <c r="JZ601" i="1" s="1"/>
  <c r="GL601" i="1"/>
  <c r="GN601" i="1" s="1"/>
  <c r="FT601" i="1"/>
  <c r="FV601" i="1" s="1"/>
  <c r="CH601" i="1"/>
  <c r="CJ601" i="1" s="1"/>
  <c r="BP601" i="1"/>
  <c r="BR601" i="1" s="1"/>
  <c r="AF601" i="1"/>
  <c r="AH601" i="1" s="1"/>
  <c r="SX600" i="1"/>
  <c r="SZ600" i="1" s="1"/>
  <c r="QV600" i="1"/>
  <c r="QX600" i="1" s="1"/>
  <c r="QD600" i="1"/>
  <c r="QF600" i="1" s="1"/>
  <c r="KY600" i="1"/>
  <c r="LA600" i="1" s="1"/>
  <c r="N600" i="1"/>
  <c r="P600" i="1" s="1"/>
  <c r="LH599" i="1"/>
  <c r="LJ599" i="1" s="1"/>
  <c r="EJ599" i="1"/>
  <c r="EL599" i="1" s="1"/>
  <c r="CQ599" i="1"/>
  <c r="CS599" i="1" s="1"/>
  <c r="NS602" i="1"/>
  <c r="NU602" i="1" s="1"/>
  <c r="AX602" i="1"/>
  <c r="AZ602" i="1" s="1"/>
  <c r="AGB601" i="1"/>
  <c r="AGD601" i="1" s="1"/>
  <c r="LQ601" i="1"/>
  <c r="LS601" i="1" s="1"/>
  <c r="SO600" i="1"/>
  <c r="SQ600" i="1" s="1"/>
  <c r="NJ600" i="1"/>
  <c r="NL600" i="1" s="1"/>
  <c r="JF600" i="1"/>
  <c r="JH600" i="1" s="1"/>
  <c r="IN600" i="1"/>
  <c r="IP600" i="1" s="1"/>
  <c r="DI600" i="1"/>
  <c r="DK600" i="1" s="1"/>
  <c r="NA599" i="1"/>
  <c r="NC599" i="1" s="1"/>
  <c r="SF601" i="1"/>
  <c r="SH601" i="1" s="1"/>
  <c r="OK601" i="1"/>
  <c r="OM601" i="1" s="1"/>
  <c r="ES601" i="1"/>
  <c r="EU601" i="1" s="1"/>
  <c r="BY601" i="1"/>
  <c r="CA601" i="1" s="1"/>
  <c r="AO601" i="1"/>
  <c r="AQ601" i="1" s="1"/>
  <c r="E601" i="1"/>
  <c r="G601" i="1" s="1"/>
  <c r="ADQ600" i="1"/>
  <c r="ADS600" i="1" s="1"/>
  <c r="PU600" i="1"/>
  <c r="PW600" i="1" s="1"/>
  <c r="CZ600" i="1"/>
  <c r="DB600" i="1" s="1"/>
  <c r="MI599" i="1"/>
  <c r="MK599" i="1" s="1"/>
  <c r="FK599" i="1"/>
  <c r="FM599" i="1" s="1"/>
  <c r="NS669" i="1"/>
  <c r="NU669" i="1" s="1"/>
  <c r="MI668" i="1"/>
  <c r="MK668" i="1" s="1"/>
  <c r="IN668" i="1"/>
  <c r="IP668" i="1" s="1"/>
  <c r="VR645" i="1"/>
  <c r="VT645" i="1" s="1"/>
  <c r="FK642" i="1"/>
  <c r="FM642" i="1" s="1"/>
  <c r="E645" i="1"/>
  <c r="G645" i="1" s="1"/>
  <c r="TP642" i="1"/>
  <c r="TR642" i="1" s="1"/>
  <c r="UZ644" i="1"/>
  <c r="VB644" i="1" s="1"/>
  <c r="EJ645" i="1"/>
  <c r="EL645" i="1" s="1"/>
  <c r="AHC617" i="1"/>
  <c r="AHE617" i="1" s="1"/>
  <c r="QV617" i="1"/>
  <c r="QX617" i="1" s="1"/>
  <c r="PU620" i="1"/>
  <c r="PW620" i="1" s="1"/>
  <c r="JF620" i="1"/>
  <c r="JH620" i="1" s="1"/>
  <c r="BY620" i="1"/>
  <c r="CA620" i="1" s="1"/>
  <c r="W620" i="1"/>
  <c r="Y620" i="1" s="1"/>
  <c r="AFA621" i="1"/>
  <c r="AFC621" i="1" s="1"/>
  <c r="AF621" i="1"/>
  <c r="AH621" i="1" s="1"/>
  <c r="PL620" i="1"/>
  <c r="PN620" i="1" s="1"/>
  <c r="JO619" i="1"/>
  <c r="JQ619" i="1" s="1"/>
  <c r="BG619" i="1"/>
  <c r="BI619" i="1" s="1"/>
  <c r="HV617" i="1"/>
  <c r="HX617" i="1" s="1"/>
  <c r="RW620" i="1"/>
  <c r="RY620" i="1" s="1"/>
  <c r="EJ620" i="1"/>
  <c r="EL620" i="1" s="1"/>
  <c r="AX620" i="1"/>
  <c r="AZ620" i="1" s="1"/>
  <c r="KY619" i="1"/>
  <c r="LA619" i="1" s="1"/>
  <c r="NA618" i="1"/>
  <c r="NC618" i="1" s="1"/>
  <c r="TP662" i="1"/>
  <c r="TR662" i="1" s="1"/>
  <c r="HV662" i="1"/>
  <c r="HX662" i="1" s="1"/>
  <c r="IW661" i="1"/>
  <c r="IY661" i="1" s="1"/>
  <c r="AFJ663" i="1"/>
  <c r="AFL663" i="1" s="1"/>
  <c r="AGB663" i="1"/>
  <c r="AGD663" i="1" s="1"/>
  <c r="NS663" i="1"/>
  <c r="NU663" i="1" s="1"/>
  <c r="VR609" i="1"/>
  <c r="VT609" i="1" s="1"/>
  <c r="OK607" i="1"/>
  <c r="OM607" i="1" s="1"/>
  <c r="HV608" i="1"/>
  <c r="HX608" i="1" s="1"/>
  <c r="SF608" i="1"/>
  <c r="SH608" i="1" s="1"/>
  <c r="TP605" i="1"/>
  <c r="TR605" i="1" s="1"/>
  <c r="UZ608" i="1"/>
  <c r="VB608" i="1" s="1"/>
  <c r="NS607" i="1"/>
  <c r="NU607" i="1" s="1"/>
  <c r="KG655" i="1"/>
  <c r="KI655" i="1" s="1"/>
  <c r="OK656" i="1"/>
  <c r="OM656" i="1" s="1"/>
  <c r="AHC657" i="1"/>
  <c r="AHE657" i="1" s="1"/>
  <c r="WS653" i="1"/>
  <c r="WU653" i="1" s="1"/>
  <c r="NJ651" i="1"/>
  <c r="NL651" i="1" s="1"/>
  <c r="AFA650" i="1"/>
  <c r="AFC650" i="1" s="1"/>
  <c r="JO643" i="1"/>
  <c r="JQ643" i="1" s="1"/>
  <c r="AFA644" i="1"/>
  <c r="AFC644" i="1" s="1"/>
  <c r="TP659" i="1"/>
  <c r="TR659" i="1" s="1"/>
  <c r="OK660" i="1"/>
  <c r="OM660" i="1" s="1"/>
  <c r="JF642" i="1"/>
  <c r="JH642" i="1" s="1"/>
  <c r="PL645" i="1"/>
  <c r="PN645" i="1" s="1"/>
  <c r="PC627" i="1"/>
  <c r="PE627" i="1" s="1"/>
  <c r="KY627" i="1"/>
  <c r="LA627" i="1" s="1"/>
  <c r="ES627" i="1"/>
  <c r="EU627" i="1" s="1"/>
  <c r="DI627" i="1"/>
  <c r="DK627" i="1" s="1"/>
  <c r="BG627" i="1"/>
  <c r="BI627" i="1" s="1"/>
  <c r="AO627" i="1"/>
  <c r="AQ627" i="1" s="1"/>
  <c r="HV627" i="1"/>
  <c r="HX627" i="1" s="1"/>
  <c r="LZ626" i="1"/>
  <c r="MB626" i="1" s="1"/>
  <c r="LH625" i="1"/>
  <c r="LJ625" i="1" s="1"/>
  <c r="FK625" i="1"/>
  <c r="FM625" i="1" s="1"/>
  <c r="AX625" i="1"/>
  <c r="AZ625" i="1" s="1"/>
  <c r="ADQ624" i="1"/>
  <c r="ADS624" i="1" s="1"/>
  <c r="QD626" i="1"/>
  <c r="QF626" i="1" s="1"/>
  <c r="JF624" i="1"/>
  <c r="JH624" i="1" s="1"/>
  <c r="UZ626" i="1"/>
  <c r="VB626" i="1" s="1"/>
  <c r="RW626" i="1"/>
  <c r="RY626" i="1" s="1"/>
  <c r="AFJ624" i="1"/>
  <c r="AFL624" i="1" s="1"/>
  <c r="AFJ621" i="1"/>
  <c r="AFL621" i="1" s="1"/>
  <c r="ADQ620" i="1"/>
  <c r="ADS620" i="1" s="1"/>
  <c r="QD620" i="1"/>
  <c r="QF620" i="1" s="1"/>
  <c r="JO620" i="1"/>
  <c r="JQ620" i="1" s="1"/>
  <c r="SO619" i="1"/>
  <c r="SQ619" i="1" s="1"/>
  <c r="AO619" i="1"/>
  <c r="AQ619" i="1" s="1"/>
  <c r="E619" i="1"/>
  <c r="G619" i="1" s="1"/>
  <c r="BY621" i="1"/>
  <c r="CA621" i="1" s="1"/>
  <c r="AFA619" i="1"/>
  <c r="AFC619" i="1" s="1"/>
  <c r="VR619" i="1"/>
  <c r="VT619" i="1" s="1"/>
  <c r="NA619" i="1"/>
  <c r="NC619" i="1" s="1"/>
  <c r="FT619" i="1"/>
  <c r="FV619" i="1" s="1"/>
  <c r="UZ618" i="1"/>
  <c r="VB618" i="1" s="1"/>
  <c r="AFS621" i="1"/>
  <c r="AFU621" i="1" s="1"/>
  <c r="EJ621" i="1"/>
  <c r="EL621" i="1" s="1"/>
  <c r="KG621" i="1"/>
  <c r="KI621" i="1" s="1"/>
  <c r="HV621" i="1"/>
  <c r="HX621" i="1" s="1"/>
  <c r="W621" i="1"/>
  <c r="Y621" i="1" s="1"/>
  <c r="CZ620" i="1"/>
  <c r="DB620" i="1" s="1"/>
  <c r="N620" i="1"/>
  <c r="P620" i="1" s="1"/>
  <c r="SX619" i="1"/>
  <c r="SZ619" i="1" s="1"/>
  <c r="GL619" i="1"/>
  <c r="GN619" i="1" s="1"/>
  <c r="AHC636" i="1"/>
  <c r="AHE636" i="1" s="1"/>
  <c r="SX637" i="1"/>
  <c r="SZ637" i="1" s="1"/>
  <c r="AGT636" i="1"/>
  <c r="AGV636" i="1" s="1"/>
  <c r="W657" i="1"/>
  <c r="Y657" i="1" s="1"/>
  <c r="VR657" i="1"/>
  <c r="VT657" i="1" s="1"/>
  <c r="FT655" i="1"/>
  <c r="FV655" i="1" s="1"/>
  <c r="QV655" i="1"/>
  <c r="QX655" i="1" s="1"/>
  <c r="SF654" i="1"/>
  <c r="SH654" i="1" s="1"/>
  <c r="KY654" i="1"/>
  <c r="LA654" i="1" s="1"/>
  <c r="EJ656" i="1"/>
  <c r="EL656" i="1" s="1"/>
  <c r="ES657" i="1"/>
  <c r="EU657" i="1" s="1"/>
  <c r="CQ657" i="1"/>
  <c r="CS657" i="1" s="1"/>
  <c r="AHC656" i="1"/>
  <c r="AHE656" i="1" s="1"/>
  <c r="JF656" i="1"/>
  <c r="JH656" i="1" s="1"/>
  <c r="LQ655" i="1"/>
  <c r="LS655" i="1" s="1"/>
  <c r="BG655" i="1"/>
  <c r="BI655" i="1" s="1"/>
  <c r="AFJ655" i="1"/>
  <c r="AFL655" i="1" s="1"/>
  <c r="KG654" i="1"/>
  <c r="KI654" i="1" s="1"/>
  <c r="BP655" i="1"/>
  <c r="BR655" i="1" s="1"/>
  <c r="QD621" i="1"/>
  <c r="QF621" i="1" s="1"/>
  <c r="MI621" i="1"/>
  <c r="MK621" i="1" s="1"/>
  <c r="FK620" i="1"/>
  <c r="FM620" i="1" s="1"/>
  <c r="OK619" i="1"/>
  <c r="OM619" i="1" s="1"/>
  <c r="AFJ620" i="1"/>
  <c r="AFL620" i="1" s="1"/>
  <c r="NS617" i="1"/>
  <c r="NU617" i="1" s="1"/>
  <c r="AFS657" i="1"/>
  <c r="AFU657" i="1" s="1"/>
  <c r="LH656" i="1"/>
  <c r="LJ656" i="1" s="1"/>
  <c r="IW656" i="1"/>
  <c r="IY656" i="1" s="1"/>
  <c r="RW655" i="1"/>
  <c r="RY655" i="1" s="1"/>
  <c r="LQ627" i="1"/>
  <c r="LS627" i="1" s="1"/>
  <c r="WS627" i="1"/>
  <c r="WU627" i="1" s="1"/>
  <c r="IN624" i="1"/>
  <c r="IP624" i="1" s="1"/>
  <c r="GL626" i="1"/>
  <c r="GN626" i="1" s="1"/>
  <c r="BP623" i="1"/>
  <c r="BR623" i="1" s="1"/>
  <c r="ADQ626" i="1"/>
  <c r="ADS626" i="1" s="1"/>
  <c r="NJ625" i="1"/>
  <c r="NL625" i="1" s="1"/>
  <c r="CQ624" i="1"/>
  <c r="CS624" i="1" s="1"/>
  <c r="AGK651" i="1"/>
  <c r="AGM651" i="1" s="1"/>
  <c r="NA650" i="1"/>
  <c r="NC650" i="1" s="1"/>
  <c r="CH650" i="1"/>
  <c r="CJ650" i="1" s="1"/>
  <c r="AO650" i="1"/>
  <c r="AQ650" i="1" s="1"/>
  <c r="IN651" i="1"/>
  <c r="IP651" i="1" s="1"/>
  <c r="KY650" i="1"/>
  <c r="LA650" i="1" s="1"/>
  <c r="CZ650" i="1"/>
  <c r="DB650" i="1" s="1"/>
  <c r="JF649" i="1"/>
  <c r="JH649" i="1" s="1"/>
  <c r="GL649" i="1"/>
  <c r="GN649" i="1" s="1"/>
  <c r="EJ649" i="1"/>
  <c r="EL649" i="1" s="1"/>
  <c r="UZ651" i="1"/>
  <c r="VB651" i="1" s="1"/>
  <c r="BY650" i="1"/>
  <c r="CA650" i="1" s="1"/>
  <c r="QV648" i="1"/>
  <c r="QX648" i="1" s="1"/>
  <c r="PL651" i="1"/>
  <c r="PN651" i="1" s="1"/>
  <c r="BG651" i="1"/>
  <c r="BI651" i="1" s="1"/>
  <c r="VR650" i="1"/>
  <c r="VT650" i="1" s="1"/>
  <c r="RW627" i="1"/>
  <c r="RY627" i="1" s="1"/>
  <c r="ADQ627" i="1"/>
  <c r="ADS627" i="1" s="1"/>
  <c r="AFS626" i="1"/>
  <c r="AFU626" i="1" s="1"/>
  <c r="JF627" i="1"/>
  <c r="JH627" i="1" s="1"/>
  <c r="HV626" i="1"/>
  <c r="HX626" i="1" s="1"/>
  <c r="SO624" i="1"/>
  <c r="SQ624" i="1" s="1"/>
  <c r="FT624" i="1"/>
  <c r="FV624" i="1" s="1"/>
  <c r="EJ624" i="1"/>
  <c r="EL624" i="1" s="1"/>
  <c r="CZ624" i="1"/>
  <c r="DB624" i="1" s="1"/>
  <c r="AF624" i="1"/>
  <c r="AH624" i="1" s="1"/>
  <c r="JX623" i="1"/>
  <c r="JZ623" i="1" s="1"/>
  <c r="W623" i="1"/>
  <c r="SF625" i="1"/>
  <c r="SH625" i="1" s="1"/>
  <c r="PL625" i="1"/>
  <c r="PN625" i="1" s="1"/>
  <c r="KY625" i="1"/>
  <c r="LA625" i="1" s="1"/>
  <c r="GL625" i="1"/>
  <c r="GN625" i="1" s="1"/>
  <c r="VR624" i="1"/>
  <c r="VT624" i="1" s="1"/>
  <c r="QD624" i="1"/>
  <c r="QF624" i="1" s="1"/>
  <c r="AGB623" i="1"/>
  <c r="AGD623" i="1" s="1"/>
  <c r="AFJ623" i="1"/>
  <c r="AFL623" i="1" s="1"/>
  <c r="NA623" i="1"/>
  <c r="NC623" i="1" s="1"/>
  <c r="MI623" i="1"/>
  <c r="MK623" i="1" s="1"/>
  <c r="IN623" i="1"/>
  <c r="IP623" i="1" s="1"/>
  <c r="CH623" i="1"/>
  <c r="CJ623" i="1" s="1"/>
  <c r="BP626" i="1"/>
  <c r="BR626" i="1" s="1"/>
  <c r="AO626" i="1"/>
  <c r="AQ626" i="1" s="1"/>
  <c r="ES624" i="1"/>
  <c r="EU624" i="1" s="1"/>
  <c r="E624" i="1"/>
  <c r="G624" i="1" s="1"/>
  <c r="SX623" i="1"/>
  <c r="SZ623" i="1" s="1"/>
  <c r="KG623" i="1"/>
  <c r="KI623" i="1" s="1"/>
  <c r="DI623" i="1"/>
  <c r="DK623" i="1" s="1"/>
  <c r="CQ623" i="1"/>
  <c r="CS623" i="1" s="1"/>
  <c r="AX623" i="1"/>
  <c r="AZ623" i="1" s="1"/>
  <c r="QV626" i="1"/>
  <c r="QX626" i="1" s="1"/>
  <c r="PU625" i="1"/>
  <c r="PW625" i="1" s="1"/>
  <c r="LQ625" i="1"/>
  <c r="LS625" i="1" s="1"/>
  <c r="UZ624" i="1"/>
  <c r="VB624" i="1" s="1"/>
  <c r="TP624" i="1"/>
  <c r="TR624" i="1" s="1"/>
  <c r="NJ624" i="1"/>
  <c r="NL624" i="1" s="1"/>
  <c r="MR624" i="1"/>
  <c r="MT624" i="1" s="1"/>
  <c r="JO623" i="1"/>
  <c r="JQ623" i="1" s="1"/>
  <c r="BY623" i="1"/>
  <c r="CA623" i="1" s="1"/>
  <c r="N623" i="1"/>
  <c r="P623" i="1" s="1"/>
  <c r="FK627" i="1"/>
  <c r="FM627" i="1" s="1"/>
  <c r="PU626" i="1"/>
  <c r="PW626" i="1" s="1"/>
  <c r="AFA626" i="1"/>
  <c r="AFC626" i="1" s="1"/>
  <c r="EJ623" i="1"/>
  <c r="EL623" i="1" s="1"/>
  <c r="JX619" i="1"/>
  <c r="JZ619" i="1" s="1"/>
  <c r="DI619" i="1"/>
  <c r="DK619" i="1" s="1"/>
  <c r="JF618" i="1"/>
  <c r="JH618" i="1" s="1"/>
  <c r="FK618" i="1"/>
  <c r="FM618" i="1" s="1"/>
  <c r="UH619" i="1"/>
  <c r="UJ619" i="1" s="1"/>
  <c r="PC621" i="1"/>
  <c r="PE621" i="1" s="1"/>
  <c r="FT620" i="1"/>
  <c r="FV620" i="1" s="1"/>
  <c r="CH620" i="1"/>
  <c r="CJ620" i="1" s="1"/>
  <c r="HV667" i="1"/>
  <c r="HX667" i="1" s="1"/>
  <c r="ADQ668" i="1"/>
  <c r="ADS668" i="1" s="1"/>
  <c r="AGB666" i="1"/>
  <c r="AGD666" i="1" s="1"/>
  <c r="YL667" i="1"/>
  <c r="YN667" i="1" s="1"/>
  <c r="KG665" i="1"/>
  <c r="KI665" i="1" s="1"/>
  <c r="KY621" i="1"/>
  <c r="LA621" i="1" s="1"/>
  <c r="VR620" i="1"/>
  <c r="VT620" i="1" s="1"/>
  <c r="ES619" i="1"/>
  <c r="EU619" i="1" s="1"/>
  <c r="BY619" i="1"/>
  <c r="CA619" i="1" s="1"/>
  <c r="AHC618" i="1"/>
  <c r="AHE618" i="1" s="1"/>
  <c r="TP617" i="1"/>
  <c r="TR617" i="1" s="1"/>
  <c r="OK617" i="1"/>
  <c r="OM617" i="1" s="1"/>
  <c r="LQ617" i="1"/>
  <c r="LS617" i="1" s="1"/>
  <c r="SX620" i="1"/>
  <c r="SZ620" i="1" s="1"/>
  <c r="E620" i="1"/>
  <c r="G620" i="1" s="1"/>
  <c r="PU619" i="1"/>
  <c r="PW619" i="1" s="1"/>
  <c r="EJ619" i="1"/>
  <c r="EL619" i="1" s="1"/>
  <c r="AF619" i="1"/>
  <c r="AH619" i="1" s="1"/>
  <c r="UZ621" i="1"/>
  <c r="VB621" i="1" s="1"/>
  <c r="UH621" i="1"/>
  <c r="UJ621" i="1" s="1"/>
  <c r="PC618" i="1"/>
  <c r="PE618" i="1" s="1"/>
  <c r="WS617" i="1"/>
  <c r="WU617" i="1" s="1"/>
  <c r="MR617" i="1"/>
  <c r="MT617" i="1" s="1"/>
  <c r="KG617" i="1"/>
  <c r="KI617" i="1" s="1"/>
  <c r="BP617" i="1"/>
  <c r="BR617" i="1" s="1"/>
  <c r="BG621" i="1"/>
  <c r="BI621" i="1" s="1"/>
  <c r="SO620" i="1"/>
  <c r="SQ620" i="1" s="1"/>
  <c r="PL619" i="1"/>
  <c r="PN619" i="1" s="1"/>
  <c r="CH619" i="1"/>
  <c r="CJ619" i="1" s="1"/>
  <c r="AX619" i="1"/>
  <c r="AZ619" i="1" s="1"/>
  <c r="N619" i="1"/>
  <c r="P619" i="1" s="1"/>
  <c r="QD618" i="1"/>
  <c r="QF618" i="1" s="1"/>
  <c r="AGT617" i="1"/>
  <c r="AGV617" i="1" s="1"/>
  <c r="AGB617" i="1"/>
  <c r="AGD617" i="1" s="1"/>
  <c r="CQ617" i="1"/>
  <c r="CS617" i="1" s="1"/>
  <c r="FT669" i="1"/>
  <c r="FV669" i="1" s="1"/>
  <c r="NS667" i="1"/>
  <c r="NU667" i="1" s="1"/>
  <c r="AFS667" i="1"/>
  <c r="AFU667" i="1" s="1"/>
  <c r="CZ669" i="1"/>
  <c r="DB669" i="1" s="1"/>
  <c r="JX666" i="1"/>
  <c r="JZ666" i="1" s="1"/>
  <c r="KY666" i="1"/>
  <c r="LA666" i="1" s="1"/>
  <c r="AO666" i="1"/>
  <c r="AQ666" i="1" s="1"/>
  <c r="MI665" i="1"/>
  <c r="MK665" i="1" s="1"/>
  <c r="SF657" i="1"/>
  <c r="SH657" i="1" s="1"/>
  <c r="NS657" i="1"/>
  <c r="NU657" i="1" s="1"/>
  <c r="KG656" i="1"/>
  <c r="KI656" i="1" s="1"/>
  <c r="XT653" i="1"/>
  <c r="XV653" i="1" s="1"/>
  <c r="NJ654" i="1"/>
  <c r="NL654" i="1" s="1"/>
  <c r="AHC619" i="1"/>
  <c r="AHE619" i="1" s="1"/>
  <c r="XT618" i="1"/>
  <c r="XV618" i="1" s="1"/>
  <c r="AFS617" i="1"/>
  <c r="AFU617" i="1" s="1"/>
  <c r="AGT619" i="1"/>
  <c r="AGV619" i="1" s="1"/>
  <c r="RW617" i="1"/>
  <c r="RY617" i="1" s="1"/>
  <c r="GL630" i="1"/>
  <c r="GN630" i="1" s="1"/>
  <c r="SO633" i="1"/>
  <c r="SQ633" i="1" s="1"/>
  <c r="W631" i="1"/>
  <c r="Y631" i="1" s="1"/>
  <c r="LZ631" i="1"/>
  <c r="MB631" i="1" s="1"/>
  <c r="XT632" i="1"/>
  <c r="XV632" i="1" s="1"/>
  <c r="AF633" i="1"/>
  <c r="AH633" i="1" s="1"/>
  <c r="YL632" i="1"/>
  <c r="YN632" i="1" s="1"/>
  <c r="KG630" i="1"/>
  <c r="KI630" i="1" s="1"/>
  <c r="ES630" i="1"/>
  <c r="EU630" i="1" s="1"/>
  <c r="LH631" i="1"/>
  <c r="LJ631" i="1" s="1"/>
  <c r="IW630" i="1"/>
  <c r="IY630" i="1" s="1"/>
  <c r="PC633" i="1"/>
  <c r="PE633" i="1" s="1"/>
  <c r="AGK631" i="1"/>
  <c r="AGM631" i="1" s="1"/>
  <c r="RW631" i="1"/>
  <c r="RY631" i="1" s="1"/>
  <c r="AHC642" i="1"/>
  <c r="AHE642" i="1" s="1"/>
  <c r="CZ645" i="1"/>
  <c r="DB645" i="1" s="1"/>
  <c r="SF643" i="1"/>
  <c r="SH643" i="1" s="1"/>
  <c r="NA643" i="1"/>
  <c r="NC643" i="1" s="1"/>
  <c r="MR644" i="1"/>
  <c r="MT644" i="1" s="1"/>
  <c r="BG643" i="1"/>
  <c r="BI643" i="1" s="1"/>
  <c r="W643" i="1"/>
  <c r="Y643" i="1" s="1"/>
  <c r="AGK642" i="1"/>
  <c r="AGM642" i="1" s="1"/>
  <c r="PC642" i="1"/>
  <c r="PE642" i="1" s="1"/>
  <c r="AGT641" i="1"/>
  <c r="AGV641" i="1" s="1"/>
  <c r="NS641" i="1"/>
  <c r="NU641" i="1" s="1"/>
  <c r="QD645" i="1"/>
  <c r="QF645" i="1" s="1"/>
  <c r="MI656" i="1"/>
  <c r="MK656" i="1" s="1"/>
  <c r="WS656" i="1"/>
  <c r="WU656" i="1" s="1"/>
  <c r="IN656" i="1"/>
  <c r="IP656" i="1" s="1"/>
  <c r="E656" i="1"/>
  <c r="G656" i="1" s="1"/>
  <c r="AGB620" i="1"/>
  <c r="AGD620" i="1" s="1"/>
  <c r="WS618" i="1"/>
  <c r="WU618" i="1" s="1"/>
  <c r="CQ620" i="1"/>
  <c r="CS620" i="1" s="1"/>
  <c r="AFS619" i="1"/>
  <c r="AFU619" i="1" s="1"/>
  <c r="AGT620" i="1"/>
  <c r="AGV620" i="1" s="1"/>
  <c r="QV620" i="1"/>
  <c r="QX620" i="1" s="1"/>
  <c r="JO621" i="1"/>
  <c r="JQ621" i="1" s="1"/>
  <c r="NJ614" i="1"/>
  <c r="NL614" i="1" s="1"/>
  <c r="BG613" i="1"/>
  <c r="BI613" i="1" s="1"/>
  <c r="CH614" i="1"/>
  <c r="CJ614" i="1" s="1"/>
  <c r="AF614" i="1"/>
  <c r="AH614" i="1" s="1"/>
  <c r="NA612" i="1"/>
  <c r="NC612" i="1" s="1"/>
  <c r="UH611" i="1"/>
  <c r="UJ611" i="1" s="1"/>
  <c r="W611" i="1"/>
  <c r="Y611" i="1" s="1"/>
  <c r="SX615" i="1"/>
  <c r="SZ615" i="1" s="1"/>
  <c r="GL615" i="1"/>
  <c r="GN615" i="1" s="1"/>
  <c r="ADQ614" i="1"/>
  <c r="ADS614" i="1" s="1"/>
  <c r="QD614" i="1"/>
  <c r="QF614" i="1" s="1"/>
  <c r="MI614" i="1"/>
  <c r="MK614" i="1" s="1"/>
  <c r="ES613" i="1"/>
  <c r="EU613" i="1" s="1"/>
  <c r="DI612" i="1"/>
  <c r="DK612" i="1" s="1"/>
  <c r="E612" i="1"/>
  <c r="G612" i="1" s="1"/>
  <c r="AHC611" i="1"/>
  <c r="AHE611" i="1" s="1"/>
  <c r="PC611" i="1"/>
  <c r="PE611" i="1" s="1"/>
  <c r="IN611" i="1"/>
  <c r="IP611" i="1" s="1"/>
  <c r="PU614" i="1"/>
  <c r="PW614" i="1" s="1"/>
  <c r="QV612" i="1"/>
  <c r="QX612" i="1" s="1"/>
  <c r="FT611" i="1"/>
  <c r="FV611" i="1" s="1"/>
  <c r="BY611" i="1"/>
  <c r="CA611" i="1" s="1"/>
  <c r="BP611" i="1"/>
  <c r="BR611" i="1" s="1"/>
  <c r="N611" i="1"/>
  <c r="P611" i="1" s="1"/>
  <c r="EJ611" i="1"/>
  <c r="EL611" i="1" s="1"/>
  <c r="PC615" i="1"/>
  <c r="PE615" i="1" s="1"/>
  <c r="XT614" i="1"/>
  <c r="XV614" i="1" s="1"/>
  <c r="LZ614" i="1"/>
  <c r="MB614" i="1" s="1"/>
  <c r="RW613" i="1"/>
  <c r="RY613" i="1" s="1"/>
  <c r="JX612" i="1"/>
  <c r="JZ612" i="1" s="1"/>
  <c r="SO611" i="1"/>
  <c r="SQ611" i="1" s="1"/>
  <c r="QD611" i="1"/>
  <c r="QF611" i="1" s="1"/>
  <c r="JO611" i="1"/>
  <c r="JQ611" i="1" s="1"/>
  <c r="GL614" i="1"/>
  <c r="GN614" i="1" s="1"/>
  <c r="EJ614" i="1"/>
  <c r="EL614" i="1" s="1"/>
  <c r="CZ614" i="1"/>
  <c r="DB614" i="1" s="1"/>
  <c r="AX614" i="1"/>
  <c r="AZ614" i="1" s="1"/>
  <c r="AGB612" i="1"/>
  <c r="AGD612" i="1" s="1"/>
  <c r="YL612" i="1"/>
  <c r="YN612" i="1" s="1"/>
  <c r="NS611" i="1"/>
  <c r="NU611" i="1" s="1"/>
  <c r="FK611" i="1"/>
  <c r="FM611" i="1" s="1"/>
  <c r="MI615" i="1"/>
  <c r="MK615" i="1" s="1"/>
  <c r="N615" i="1"/>
  <c r="P615" i="1" s="1"/>
  <c r="SX612" i="1"/>
  <c r="SZ612" i="1" s="1"/>
  <c r="SF612" i="1"/>
  <c r="SH612" i="1" s="1"/>
  <c r="BG612" i="1"/>
  <c r="BI612" i="1" s="1"/>
  <c r="JF611" i="1"/>
  <c r="JH611" i="1" s="1"/>
  <c r="ES615" i="1"/>
  <c r="EU615" i="1" s="1"/>
  <c r="AO615" i="1"/>
  <c r="AQ615" i="1" s="1"/>
  <c r="BY614" i="1"/>
  <c r="CA614" i="1" s="1"/>
  <c r="WS613" i="1"/>
  <c r="WU613" i="1" s="1"/>
  <c r="LH612" i="1"/>
  <c r="LJ612" i="1" s="1"/>
  <c r="QV611" i="1"/>
  <c r="QX611" i="1" s="1"/>
  <c r="CH611" i="1"/>
  <c r="CJ611" i="1" s="1"/>
  <c r="VR608" i="1"/>
  <c r="VT608" i="1" s="1"/>
  <c r="CH608" i="1"/>
  <c r="CJ608" i="1" s="1"/>
  <c r="SX609" i="1"/>
  <c r="SZ609" i="1" s="1"/>
  <c r="AGK608" i="1"/>
  <c r="AGM608" i="1" s="1"/>
  <c r="CZ608" i="1"/>
  <c r="DB608" i="1" s="1"/>
  <c r="YL606" i="1"/>
  <c r="YN606" i="1" s="1"/>
  <c r="LQ608" i="1"/>
  <c r="LS608" i="1" s="1"/>
  <c r="AX608" i="1"/>
  <c r="AZ608" i="1" s="1"/>
  <c r="AFA607" i="1"/>
  <c r="AFC607" i="1" s="1"/>
  <c r="QV606" i="1"/>
  <c r="QX606" i="1" s="1"/>
  <c r="UH607" i="1"/>
  <c r="UJ607" i="1" s="1"/>
  <c r="SF659" i="1"/>
  <c r="SH659" i="1" s="1"/>
  <c r="AFS660" i="1"/>
  <c r="AFU660" i="1" s="1"/>
  <c r="AFJ662" i="1"/>
  <c r="AFL662" i="1" s="1"/>
  <c r="YL663" i="1"/>
  <c r="YN663" i="1" s="1"/>
  <c r="NA663" i="1"/>
  <c r="NC663" i="1" s="1"/>
  <c r="JF660" i="1"/>
  <c r="JH660" i="1" s="1"/>
  <c r="KG660" i="1"/>
  <c r="KI660" i="1" s="1"/>
  <c r="AGB633" i="1"/>
  <c r="AGD633" i="1" s="1"/>
  <c r="QD633" i="1"/>
  <c r="QF633" i="1" s="1"/>
  <c r="CZ633" i="1"/>
  <c r="DB633" i="1" s="1"/>
  <c r="LQ632" i="1"/>
  <c r="LS632" i="1" s="1"/>
  <c r="NA631" i="1"/>
  <c r="NC631" i="1" s="1"/>
  <c r="KY631" i="1"/>
  <c r="LA631" i="1" s="1"/>
  <c r="AFJ632" i="1"/>
  <c r="AFL632" i="1" s="1"/>
  <c r="ES631" i="1"/>
  <c r="EU631" i="1" s="1"/>
  <c r="CQ631" i="1"/>
  <c r="CS631" i="1" s="1"/>
  <c r="E631" i="1"/>
  <c r="G631" i="1" s="1"/>
  <c r="W629" i="1"/>
  <c r="Y629" i="1" s="1"/>
  <c r="LZ632" i="1"/>
  <c r="MB632" i="1" s="1"/>
  <c r="AF632" i="1"/>
  <c r="AH632" i="1" s="1"/>
  <c r="UH633" i="1"/>
  <c r="UJ633" i="1" s="1"/>
  <c r="BG632" i="1"/>
  <c r="BI632" i="1" s="1"/>
  <c r="N631" i="1"/>
  <c r="P631" i="1" s="1"/>
  <c r="AGK630" i="1"/>
  <c r="AGM630" i="1" s="1"/>
  <c r="NA627" i="1"/>
  <c r="NC627" i="1" s="1"/>
  <c r="SF627" i="1"/>
  <c r="SH627" i="1" s="1"/>
  <c r="W627" i="1"/>
  <c r="Y627" i="1" s="1"/>
  <c r="PC624" i="1"/>
  <c r="PE624" i="1" s="1"/>
  <c r="N624" i="1"/>
  <c r="P624" i="1" s="1"/>
  <c r="CZ623" i="1"/>
  <c r="DB623" i="1" s="1"/>
  <c r="UH626" i="1"/>
  <c r="UJ626" i="1" s="1"/>
  <c r="MI625" i="1"/>
  <c r="MK625" i="1" s="1"/>
  <c r="EJ625" i="1"/>
  <c r="EL625" i="1" s="1"/>
  <c r="KG624" i="1"/>
  <c r="KI624" i="1" s="1"/>
  <c r="AGB653" i="1"/>
  <c r="AGD653" i="1" s="1"/>
  <c r="TP655" i="1"/>
  <c r="TR655" i="1" s="1"/>
  <c r="LQ609" i="1"/>
  <c r="LS609" i="1" s="1"/>
  <c r="AHC606" i="1"/>
  <c r="AHE606" i="1" s="1"/>
  <c r="AGK606" i="1"/>
  <c r="AGM606" i="1" s="1"/>
  <c r="WS609" i="1"/>
  <c r="WU609" i="1" s="1"/>
  <c r="JF609" i="1"/>
  <c r="JH609" i="1" s="1"/>
  <c r="FK609" i="1"/>
  <c r="FM609" i="1" s="1"/>
  <c r="LH607" i="1"/>
  <c r="LJ607" i="1" s="1"/>
  <c r="AGB605" i="1"/>
  <c r="AGD605" i="1" s="1"/>
  <c r="GL608" i="1"/>
  <c r="GN608" i="1" s="1"/>
  <c r="MI606" i="1"/>
  <c r="MK606" i="1" s="1"/>
  <c r="HV605" i="1"/>
  <c r="HX605" i="1" s="1"/>
  <c r="FT609" i="1"/>
  <c r="FV609" i="1" s="1"/>
  <c r="KG608" i="1"/>
  <c r="KI608" i="1" s="1"/>
  <c r="BP608" i="1"/>
  <c r="BR608" i="1" s="1"/>
  <c r="YL607" i="1"/>
  <c r="YN607" i="1" s="1"/>
  <c r="NS650" i="1"/>
  <c r="NU650" i="1" s="1"/>
  <c r="AFJ649" i="1"/>
  <c r="AFL649" i="1" s="1"/>
  <c r="MR650" i="1"/>
  <c r="MT650" i="1" s="1"/>
  <c r="ADQ651" i="1"/>
  <c r="ADS651" i="1" s="1"/>
  <c r="QV657" i="1"/>
  <c r="QX657" i="1" s="1"/>
  <c r="HV653" i="1"/>
  <c r="HX653" i="1" s="1"/>
  <c r="CQ655" i="1"/>
  <c r="CS655" i="1" s="1"/>
  <c r="AFJ653" i="1"/>
  <c r="AFL653" i="1" s="1"/>
  <c r="LH653" i="1"/>
  <c r="LJ653" i="1" s="1"/>
  <c r="AGB657" i="1"/>
  <c r="AGD657" i="1" s="1"/>
  <c r="QV656" i="1"/>
  <c r="QX656" i="1" s="1"/>
  <c r="FK656" i="1"/>
  <c r="FM656" i="1" s="1"/>
  <c r="AFA655" i="1"/>
  <c r="AFC655" i="1" s="1"/>
  <c r="HV656" i="1"/>
  <c r="HX656" i="1" s="1"/>
  <c r="MR654" i="1"/>
  <c r="MT654" i="1" s="1"/>
  <c r="CH662" i="1"/>
  <c r="CJ662" i="1" s="1"/>
  <c r="WS659" i="1"/>
  <c r="WU659" i="1" s="1"/>
  <c r="NJ633" i="1"/>
  <c r="NL633" i="1" s="1"/>
  <c r="IW631" i="1"/>
  <c r="IY631" i="1" s="1"/>
  <c r="QD609" i="1"/>
  <c r="QF609" i="1" s="1"/>
  <c r="NA609" i="1"/>
  <c r="NC609" i="1" s="1"/>
  <c r="JO609" i="1"/>
  <c r="JQ609" i="1" s="1"/>
  <c r="RW608" i="1"/>
  <c r="RY608" i="1" s="1"/>
  <c r="BG608" i="1"/>
  <c r="BI608" i="1" s="1"/>
  <c r="PU607" i="1"/>
  <c r="PW607" i="1" s="1"/>
  <c r="JF607" i="1"/>
  <c r="JH607" i="1" s="1"/>
  <c r="XT606" i="1"/>
  <c r="XV606" i="1" s="1"/>
  <c r="AFS609" i="1"/>
  <c r="AFU609" i="1" s="1"/>
  <c r="DI609" i="1"/>
  <c r="DK609" i="1" s="1"/>
  <c r="KY608" i="1"/>
  <c r="LA608" i="1" s="1"/>
  <c r="ES608" i="1"/>
  <c r="EU608" i="1" s="1"/>
  <c r="QV607" i="1"/>
  <c r="QX607" i="1" s="1"/>
  <c r="IW607" i="1"/>
  <c r="IY607" i="1" s="1"/>
  <c r="UH605" i="1"/>
  <c r="UJ605" i="1" s="1"/>
  <c r="AFJ609" i="1"/>
  <c r="AFL609" i="1" s="1"/>
  <c r="N607" i="1"/>
  <c r="P607" i="1" s="1"/>
  <c r="PL606" i="1"/>
  <c r="PN606" i="1" s="1"/>
  <c r="SO609" i="1"/>
  <c r="SQ609" i="1" s="1"/>
  <c r="PC609" i="1"/>
  <c r="PE609" i="1" s="1"/>
  <c r="BP609" i="1"/>
  <c r="BR609" i="1" s="1"/>
  <c r="AF609" i="1"/>
  <c r="AH609" i="1" s="1"/>
  <c r="SX608" i="1"/>
  <c r="SZ608" i="1" s="1"/>
  <c r="AO608" i="1"/>
  <c r="AQ608" i="1" s="1"/>
  <c r="NJ606" i="1"/>
  <c r="NL606" i="1" s="1"/>
  <c r="LZ606" i="1"/>
  <c r="MB606" i="1" s="1"/>
  <c r="E606" i="1"/>
  <c r="G606" i="1" s="1"/>
  <c r="GL605" i="1"/>
  <c r="GN605" i="1" s="1"/>
  <c r="YL644" i="1"/>
  <c r="YN644" i="1" s="1"/>
  <c r="AFS644" i="1"/>
  <c r="AFU644" i="1" s="1"/>
  <c r="UH643" i="1"/>
  <c r="UJ643" i="1" s="1"/>
  <c r="JX641" i="1"/>
  <c r="JZ641" i="1" s="1"/>
  <c r="AFS631" i="1"/>
  <c r="AFU631" i="1" s="1"/>
  <c r="UZ631" i="1"/>
  <c r="VB631" i="1" s="1"/>
  <c r="AHC607" i="1"/>
  <c r="AHE607" i="1" s="1"/>
  <c r="CQ607" i="1"/>
  <c r="CS607" i="1" s="1"/>
  <c r="ADQ608" i="1"/>
  <c r="ADS608" i="1" s="1"/>
  <c r="NJ609" i="1"/>
  <c r="NL609" i="1" s="1"/>
  <c r="LZ609" i="1"/>
  <c r="MB609" i="1" s="1"/>
  <c r="IW609" i="1"/>
  <c r="IY609" i="1" s="1"/>
  <c r="XT669" i="1"/>
  <c r="XV669" i="1" s="1"/>
  <c r="RW668" i="1"/>
  <c r="RY668" i="1" s="1"/>
  <c r="BP666" i="1"/>
  <c r="BR666" i="1" s="1"/>
  <c r="SF665" i="1"/>
  <c r="SH665" i="1" s="1"/>
  <c r="AGK669" i="1"/>
  <c r="AGM669" i="1" s="1"/>
  <c r="LZ667" i="1"/>
  <c r="MB667" i="1" s="1"/>
  <c r="OK668" i="1"/>
  <c r="OM668" i="1" s="1"/>
  <c r="CQ662" i="1"/>
  <c r="CS662" i="1" s="1"/>
  <c r="GL661" i="1"/>
  <c r="GN661" i="1" s="1"/>
  <c r="P663" i="1"/>
  <c r="BP660" i="1"/>
  <c r="BR660" i="1" s="1"/>
  <c r="AFA659" i="1"/>
  <c r="AFC659" i="1" s="1"/>
  <c r="AFJ660" i="1"/>
  <c r="AFL660" i="1" s="1"/>
  <c r="AGT659" i="1"/>
  <c r="AGV659" i="1" s="1"/>
  <c r="SX607" i="1"/>
  <c r="SZ607" i="1" s="1"/>
  <c r="BG607" i="1"/>
  <c r="BI607" i="1" s="1"/>
  <c r="W607" i="1"/>
  <c r="Y607" i="1" s="1"/>
  <c r="E607" i="1"/>
  <c r="G607" i="1" s="1"/>
  <c r="WS606" i="1"/>
  <c r="WU606" i="1" s="1"/>
  <c r="VR606" i="1"/>
  <c r="VT606" i="1" s="1"/>
  <c r="PU606" i="1"/>
  <c r="PW606" i="1" s="1"/>
  <c r="LQ606" i="1"/>
  <c r="LS606" i="1" s="1"/>
  <c r="FT606" i="1"/>
  <c r="FV606" i="1" s="1"/>
  <c r="AF606" i="1"/>
  <c r="AH606" i="1" s="1"/>
  <c r="AFS605" i="1"/>
  <c r="AFU605" i="1" s="1"/>
  <c r="LZ605" i="1"/>
  <c r="MB605" i="1" s="1"/>
  <c r="DI605" i="1"/>
  <c r="DK605" i="1" s="1"/>
  <c r="CQ605" i="1"/>
  <c r="CS605" i="1" s="1"/>
  <c r="AFA608" i="1"/>
  <c r="AFC608" i="1" s="1"/>
  <c r="TP608" i="1"/>
  <c r="TR608" i="1" s="1"/>
  <c r="PL607" i="1"/>
  <c r="PN607" i="1" s="1"/>
  <c r="IW606" i="1"/>
  <c r="IY606" i="1" s="1"/>
  <c r="HV606" i="1"/>
  <c r="HX606" i="1" s="1"/>
  <c r="XT605" i="1"/>
  <c r="XV605" i="1" s="1"/>
  <c r="UZ605" i="1"/>
  <c r="VB605" i="1" s="1"/>
  <c r="NS605" i="1"/>
  <c r="NU605" i="1" s="1"/>
  <c r="LH605" i="1"/>
  <c r="LJ605" i="1" s="1"/>
  <c r="JO608" i="1"/>
  <c r="JQ608" i="1" s="1"/>
  <c r="AGK607" i="1"/>
  <c r="AGM607" i="1" s="1"/>
  <c r="RW607" i="1"/>
  <c r="RY607" i="1" s="1"/>
  <c r="PC607" i="1"/>
  <c r="PE607" i="1" s="1"/>
  <c r="JX607" i="1"/>
  <c r="JZ607" i="1" s="1"/>
  <c r="CZ607" i="1"/>
  <c r="DB607" i="1" s="1"/>
  <c r="BP607" i="1"/>
  <c r="BR607" i="1" s="1"/>
  <c r="AGT606" i="1"/>
  <c r="AGV606" i="1" s="1"/>
  <c r="AFJ606" i="1"/>
  <c r="AFL606" i="1" s="1"/>
  <c r="KY606" i="1"/>
  <c r="LA606" i="1" s="1"/>
  <c r="AX606" i="1"/>
  <c r="AZ606" i="1" s="1"/>
  <c r="CH605" i="1"/>
  <c r="CJ605" i="1" s="1"/>
  <c r="OK608" i="1"/>
  <c r="OM608" i="1" s="1"/>
  <c r="IN608" i="1"/>
  <c r="IP608" i="1" s="1"/>
  <c r="AGB607" i="1"/>
  <c r="AGD607" i="1" s="1"/>
  <c r="ADQ607" i="1"/>
  <c r="ADS607" i="1" s="1"/>
  <c r="NA607" i="1"/>
  <c r="NC607" i="1" s="1"/>
  <c r="SO606" i="1"/>
  <c r="SQ606" i="1" s="1"/>
  <c r="ES606" i="1"/>
  <c r="EU606" i="1" s="1"/>
  <c r="BY606" i="1"/>
  <c r="CA606" i="1" s="1"/>
  <c r="AHC605" i="1"/>
  <c r="AHE605" i="1" s="1"/>
  <c r="SH605" i="1"/>
  <c r="NJ605" i="1"/>
  <c r="NL605" i="1" s="1"/>
  <c r="KG605" i="1"/>
  <c r="KI605" i="1" s="1"/>
  <c r="AGT663" i="1"/>
  <c r="AGV663" i="1" s="1"/>
  <c r="MR662" i="1"/>
  <c r="MT662" i="1" s="1"/>
  <c r="LH637" i="1"/>
  <c r="LJ637" i="1" s="1"/>
  <c r="TP636" i="1"/>
  <c r="TR636" i="1" s="1"/>
  <c r="AFJ665" i="1"/>
  <c r="AFL665" i="1" s="1"/>
  <c r="LQ667" i="1"/>
  <c r="LS667" i="1" s="1"/>
  <c r="AGT656" i="1"/>
  <c r="AGV656" i="1" s="1"/>
  <c r="ADQ654" i="1"/>
  <c r="ADS654" i="1" s="1"/>
  <c r="JO653" i="1"/>
  <c r="JQ653" i="1" s="1"/>
  <c r="FK653" i="1"/>
  <c r="FM653" i="1" s="1"/>
  <c r="SX654" i="1"/>
  <c r="SZ654" i="1" s="1"/>
  <c r="JX662" i="1"/>
  <c r="JZ662" i="1" s="1"/>
  <c r="HV661" i="1"/>
  <c r="HX661" i="1" s="1"/>
  <c r="AGB659" i="1"/>
  <c r="AGD659" i="1" s="1"/>
  <c r="LH663" i="1"/>
  <c r="LJ663" i="1" s="1"/>
  <c r="BP662" i="1"/>
  <c r="BR662" i="1" s="1"/>
  <c r="ES660" i="1"/>
  <c r="EU660" i="1" s="1"/>
  <c r="JF659" i="1"/>
  <c r="JH659" i="1" s="1"/>
  <c r="KG659" i="1"/>
  <c r="KI659" i="1" s="1"/>
  <c r="FT657" i="1"/>
  <c r="FV657" i="1" s="1"/>
  <c r="FK654" i="1"/>
  <c r="FM654" i="1" s="1"/>
  <c r="AGB654" i="1"/>
  <c r="AGD654" i="1" s="1"/>
  <c r="LZ654" i="1"/>
  <c r="MB654" i="1" s="1"/>
  <c r="BY639" i="1"/>
  <c r="CA639" i="1" s="1"/>
  <c r="AFA637" i="1"/>
  <c r="AFC637" i="1" s="1"/>
  <c r="CH638" i="1"/>
  <c r="CJ638" i="1" s="1"/>
  <c r="N637" i="1"/>
  <c r="P637" i="1" s="1"/>
  <c r="TP637" i="1"/>
  <c r="TR637" i="1" s="1"/>
  <c r="MI636" i="1"/>
  <c r="MK636" i="1" s="1"/>
  <c r="NS644" i="1"/>
  <c r="NU644" i="1" s="1"/>
  <c r="KG642" i="1"/>
  <c r="KI642" i="1" s="1"/>
  <c r="AFJ644" i="1"/>
  <c r="AFL644" i="1" s="1"/>
  <c r="LH644" i="1"/>
  <c r="LJ644" i="1" s="1"/>
  <c r="MR643" i="1"/>
  <c r="MT643" i="1" s="1"/>
  <c r="AFS615" i="1"/>
  <c r="AFU615" i="1" s="1"/>
  <c r="ADQ615" i="1"/>
  <c r="ADS615" i="1" s="1"/>
  <c r="BP615" i="1"/>
  <c r="BR615" i="1" s="1"/>
  <c r="IW613" i="1"/>
  <c r="IY613" i="1" s="1"/>
  <c r="IN612" i="1"/>
  <c r="IP612" i="1" s="1"/>
  <c r="GL612" i="1"/>
  <c r="GN612" i="1" s="1"/>
  <c r="EJ612" i="1"/>
  <c r="EL612" i="1" s="1"/>
  <c r="CZ612" i="1"/>
  <c r="DB612" i="1" s="1"/>
  <c r="BG615" i="1"/>
  <c r="BI615" i="1" s="1"/>
  <c r="PC614" i="1"/>
  <c r="PE614" i="1" s="1"/>
  <c r="N614" i="1"/>
  <c r="P614" i="1" s="1"/>
  <c r="QV613" i="1"/>
  <c r="QX613" i="1" s="1"/>
  <c r="QD613" i="1"/>
  <c r="QF613" i="1" s="1"/>
  <c r="CH613" i="1"/>
  <c r="CJ613" i="1" s="1"/>
  <c r="AGB611" i="1"/>
  <c r="AGD611" i="1" s="1"/>
  <c r="LH611" i="1"/>
  <c r="LJ611" i="1" s="1"/>
  <c r="AO613" i="1"/>
  <c r="AQ613" i="1" s="1"/>
  <c r="W612" i="1"/>
  <c r="Y612" i="1" s="1"/>
  <c r="AGK611" i="1"/>
  <c r="AGM611" i="1" s="1"/>
  <c r="AFJ611" i="1"/>
  <c r="AFL611" i="1" s="1"/>
  <c r="NA613" i="1"/>
  <c r="NC613" i="1" s="1"/>
  <c r="HV612" i="1"/>
  <c r="HX612" i="1" s="1"/>
  <c r="SF611" i="1"/>
  <c r="SH611" i="1" s="1"/>
  <c r="AX611" i="1"/>
  <c r="AZ611" i="1" s="1"/>
  <c r="AFA633" i="1"/>
  <c r="AFC633" i="1" s="1"/>
  <c r="EJ632" i="1"/>
  <c r="EL632" i="1" s="1"/>
  <c r="OK630" i="1"/>
  <c r="OM630" i="1" s="1"/>
  <c r="CQ630" i="1"/>
  <c r="CS630" i="1" s="1"/>
  <c r="MR632" i="1"/>
  <c r="MT632" i="1" s="1"/>
  <c r="XT631" i="1"/>
  <c r="XV631" i="1" s="1"/>
  <c r="AX630" i="1"/>
  <c r="AZ630" i="1" s="1"/>
  <c r="N630" i="1"/>
  <c r="P630" i="1" s="1"/>
  <c r="LH642" i="1"/>
  <c r="LJ642" i="1" s="1"/>
  <c r="JF641" i="1"/>
  <c r="JH641" i="1" s="1"/>
  <c r="AFJ641" i="1"/>
  <c r="AFL641" i="1" s="1"/>
  <c r="YL626" i="1"/>
  <c r="YN626" i="1" s="1"/>
  <c r="MR627" i="1"/>
  <c r="MT627" i="1" s="1"/>
  <c r="AGB624" i="1"/>
  <c r="AGD624" i="1" s="1"/>
  <c r="MI624" i="1"/>
  <c r="MK624" i="1" s="1"/>
  <c r="JF623" i="1"/>
  <c r="JH623" i="1" s="1"/>
  <c r="SX626" i="1"/>
  <c r="SZ626" i="1" s="1"/>
  <c r="OK626" i="1"/>
  <c r="OM626" i="1" s="1"/>
  <c r="ADQ625" i="1"/>
  <c r="ADS625" i="1" s="1"/>
  <c r="SF624" i="1"/>
  <c r="SH624" i="1" s="1"/>
  <c r="AHC623" i="1"/>
  <c r="AHE623" i="1" s="1"/>
  <c r="NA626" i="1"/>
  <c r="NC626" i="1" s="1"/>
  <c r="AFA636" i="1"/>
  <c r="AFC636" i="1" s="1"/>
  <c r="N638" i="1"/>
  <c r="P638" i="1" s="1"/>
  <c r="QD650" i="1"/>
  <c r="QF650" i="1" s="1"/>
  <c r="XT651" i="1"/>
  <c r="XV651" i="1" s="1"/>
  <c r="JX651" i="1"/>
  <c r="JZ651" i="1" s="1"/>
  <c r="SX649" i="1"/>
  <c r="SZ649" i="1" s="1"/>
  <c r="AGK656" i="1"/>
  <c r="AGM656" i="1" s="1"/>
  <c r="CQ656" i="1"/>
  <c r="CS656" i="1" s="1"/>
  <c r="FK655" i="1"/>
  <c r="FM655" i="1" s="1"/>
  <c r="NS655" i="1"/>
  <c r="NU655" i="1" s="1"/>
  <c r="FK651" i="1"/>
  <c r="FM651" i="1" s="1"/>
  <c r="AHC650" i="1"/>
  <c r="AHE650" i="1" s="1"/>
  <c r="NA644" i="1"/>
  <c r="NC644" i="1" s="1"/>
  <c r="MR645" i="1"/>
  <c r="MT645" i="1" s="1"/>
  <c r="N642" i="1"/>
  <c r="P642" i="1" s="1"/>
  <c r="FK641" i="1"/>
  <c r="FM641" i="1" s="1"/>
  <c r="JO641" i="1"/>
  <c r="JQ641" i="1" s="1"/>
  <c r="EJ641" i="1"/>
  <c r="EL641" i="1" s="1"/>
  <c r="HV644" i="1"/>
  <c r="HX644" i="1" s="1"/>
  <c r="KG643" i="1"/>
  <c r="KI643" i="1" s="1"/>
  <c r="IW643" i="1"/>
  <c r="IY643" i="1" s="1"/>
  <c r="OK645" i="1"/>
  <c r="OM645" i="1" s="1"/>
  <c r="AGT643" i="1"/>
  <c r="AGV643" i="1" s="1"/>
  <c r="AFJ645" i="1"/>
  <c r="AFL645" i="1" s="1"/>
  <c r="AGB641" i="1"/>
  <c r="AGD641" i="1" s="1"/>
  <c r="KY633" i="1"/>
  <c r="LA633" i="1" s="1"/>
  <c r="MI632" i="1"/>
  <c r="MK632" i="1" s="1"/>
  <c r="UZ630" i="1"/>
  <c r="VB630" i="1" s="1"/>
  <c r="AO630" i="1"/>
  <c r="AQ630" i="1" s="1"/>
  <c r="E630" i="1"/>
  <c r="G630" i="1" s="1"/>
  <c r="BG629" i="1"/>
  <c r="BI629" i="1" s="1"/>
  <c r="JO632" i="1"/>
  <c r="JQ632" i="1" s="1"/>
  <c r="IN632" i="1"/>
  <c r="IP632" i="1" s="1"/>
  <c r="AHC631" i="1"/>
  <c r="AHE631" i="1" s="1"/>
  <c r="BY631" i="1"/>
  <c r="CA631" i="1" s="1"/>
  <c r="WS630" i="1"/>
  <c r="WU630" i="1" s="1"/>
  <c r="VR630" i="1"/>
  <c r="VT630" i="1" s="1"/>
  <c r="AF630" i="1"/>
  <c r="AH630" i="1" s="1"/>
  <c r="AFJ631" i="1"/>
  <c r="AFL631" i="1" s="1"/>
  <c r="PL631" i="1"/>
  <c r="PN631" i="1" s="1"/>
  <c r="DI630" i="1"/>
  <c r="DK630" i="1" s="1"/>
  <c r="NJ629" i="1"/>
  <c r="NL629" i="1" s="1"/>
  <c r="GL629" i="1"/>
  <c r="GN629" i="1" s="1"/>
  <c r="FT629" i="1"/>
  <c r="FV629" i="1" s="1"/>
  <c r="QD632" i="1"/>
  <c r="QF632" i="1" s="1"/>
  <c r="ES632" i="1"/>
  <c r="EU632" i="1" s="1"/>
  <c r="PC631" i="1"/>
  <c r="PE631" i="1" s="1"/>
  <c r="CH631" i="1"/>
  <c r="CJ631" i="1" s="1"/>
  <c r="BP631" i="1"/>
  <c r="BR631" i="1" s="1"/>
  <c r="SO630" i="1"/>
  <c r="SQ630" i="1" s="1"/>
  <c r="XT629" i="1"/>
  <c r="XV629" i="1" s="1"/>
  <c r="UH629" i="1"/>
  <c r="UJ629" i="1" s="1"/>
  <c r="SF629" i="1"/>
  <c r="SH629" i="1" s="1"/>
  <c r="CQ629" i="1"/>
  <c r="CS629" i="1" s="1"/>
  <c r="JO613" i="1"/>
  <c r="JQ613" i="1" s="1"/>
  <c r="HV613" i="1"/>
  <c r="HX613" i="1" s="1"/>
  <c r="AGK612" i="1"/>
  <c r="AGM612" i="1" s="1"/>
  <c r="FK615" i="1"/>
  <c r="FM615" i="1" s="1"/>
  <c r="RW614" i="1"/>
  <c r="RY614" i="1" s="1"/>
  <c r="MI612" i="1"/>
  <c r="MK612" i="1" s="1"/>
  <c r="YL614" i="1"/>
  <c r="YN614" i="1" s="1"/>
  <c r="PC613" i="1"/>
  <c r="PE613" i="1" s="1"/>
  <c r="LH661" i="1"/>
  <c r="LJ661" i="1" s="1"/>
  <c r="JF662" i="1"/>
  <c r="JH662" i="1" s="1"/>
  <c r="JX665" i="1"/>
  <c r="JZ665" i="1" s="1"/>
  <c r="FK666" i="1"/>
  <c r="FM666" i="1" s="1"/>
  <c r="AO609" i="1"/>
  <c r="AQ609" i="1" s="1"/>
  <c r="W609" i="1"/>
  <c r="Y609" i="1" s="1"/>
  <c r="E609" i="1"/>
  <c r="G609" i="1" s="1"/>
  <c r="PU608" i="1"/>
  <c r="PW608" i="1" s="1"/>
  <c r="KG607" i="1"/>
  <c r="KI607" i="1" s="1"/>
  <c r="EJ605" i="1"/>
  <c r="EL605" i="1" s="1"/>
  <c r="LH609" i="1"/>
  <c r="LJ609" i="1" s="1"/>
  <c r="MR608" i="1"/>
  <c r="MT608" i="1" s="1"/>
  <c r="AFA609" i="1"/>
  <c r="AFC609" i="1" s="1"/>
  <c r="N608" i="1"/>
  <c r="P608" i="1" s="1"/>
  <c r="DI650" i="1"/>
  <c r="DK650" i="1" s="1"/>
  <c r="IN649" i="1"/>
  <c r="IP649" i="1" s="1"/>
  <c r="AFJ651" i="1"/>
  <c r="AFL651" i="1" s="1"/>
  <c r="QV651" i="1"/>
  <c r="QX651" i="1" s="1"/>
  <c r="E650" i="1"/>
  <c r="G650" i="1" s="1"/>
  <c r="NS649" i="1"/>
  <c r="NU649" i="1" s="1"/>
  <c r="JX649" i="1"/>
  <c r="JZ649" i="1" s="1"/>
  <c r="MI650" i="1"/>
  <c r="MK650" i="1" s="1"/>
  <c r="LH650" i="1"/>
  <c r="LJ650" i="1" s="1"/>
  <c r="AX649" i="1"/>
  <c r="AZ649" i="1" s="1"/>
  <c r="LQ647" i="1"/>
  <c r="LS647" i="1" s="1"/>
  <c r="DI632" i="1"/>
  <c r="DK632" i="1" s="1"/>
  <c r="MR633" i="1"/>
  <c r="MT633" i="1" s="1"/>
  <c r="TP651" i="1"/>
  <c r="TR651" i="1" s="1"/>
  <c r="AGB651" i="1"/>
  <c r="AGD651" i="1" s="1"/>
  <c r="NS648" i="1"/>
  <c r="NU648" i="1" s="1"/>
  <c r="AGK649" i="1"/>
  <c r="AGM649" i="1" s="1"/>
  <c r="JX645" i="1"/>
  <c r="JZ645" i="1" s="1"/>
  <c r="AF645" i="1"/>
  <c r="AH645" i="1" s="1"/>
  <c r="DI644" i="1"/>
  <c r="DK644" i="1" s="1"/>
  <c r="PC643" i="1"/>
  <c r="PE643" i="1" s="1"/>
  <c r="RW642" i="1"/>
  <c r="RY642" i="1" s="1"/>
  <c r="SO644" i="1"/>
  <c r="SQ644" i="1" s="1"/>
  <c r="PL643" i="1"/>
  <c r="PN643" i="1" s="1"/>
  <c r="AX644" i="1"/>
  <c r="AZ644" i="1" s="1"/>
  <c r="ADQ642" i="1"/>
  <c r="ADS642" i="1" s="1"/>
  <c r="AO632" i="1"/>
  <c r="AQ632" i="1" s="1"/>
  <c r="XT630" i="1"/>
  <c r="XV630" i="1" s="1"/>
  <c r="ADQ629" i="1"/>
  <c r="ADS629" i="1" s="1"/>
  <c r="JX629" i="1"/>
  <c r="JZ629" i="1" s="1"/>
  <c r="FK629" i="1"/>
  <c r="FM629" i="1" s="1"/>
  <c r="FT632" i="1"/>
  <c r="FV632" i="1" s="1"/>
  <c r="HV631" i="1"/>
  <c r="HX631" i="1" s="1"/>
  <c r="QD630" i="1"/>
  <c r="QF630" i="1" s="1"/>
  <c r="RW633" i="1"/>
  <c r="RY633" i="1" s="1"/>
  <c r="AGB629" i="1"/>
  <c r="AGD629" i="1" s="1"/>
  <c r="UH645" i="1"/>
  <c r="UJ645" i="1" s="1"/>
  <c r="TP641" i="1"/>
  <c r="TR641" i="1" s="1"/>
  <c r="VR632" i="1"/>
  <c r="VT632" i="1" s="1"/>
  <c r="SX632" i="1"/>
  <c r="SZ632" i="1" s="1"/>
  <c r="IN633" i="1"/>
  <c r="IP633" i="1" s="1"/>
  <c r="EJ633" i="1"/>
  <c r="EL633" i="1" s="1"/>
  <c r="PU632" i="1"/>
  <c r="PW632" i="1" s="1"/>
  <c r="NA630" i="1"/>
  <c r="NC630" i="1" s="1"/>
  <c r="QD629" i="1"/>
  <c r="QF629" i="1" s="1"/>
  <c r="BY632" i="1"/>
  <c r="CA632" i="1" s="1"/>
  <c r="GL632" i="1"/>
  <c r="GN632" i="1" s="1"/>
  <c r="JX630" i="1"/>
  <c r="JZ630" i="1" s="1"/>
  <c r="BG630" i="1"/>
  <c r="BI630" i="1" s="1"/>
  <c r="DI633" i="1"/>
  <c r="DK633" i="1" s="1"/>
  <c r="AFA631" i="1"/>
  <c r="AFC631" i="1" s="1"/>
  <c r="AX631" i="1"/>
  <c r="AZ631" i="1" s="1"/>
  <c r="N629" i="1"/>
  <c r="P629" i="1" s="1"/>
  <c r="MI638" i="1"/>
  <c r="MK638" i="1" s="1"/>
  <c r="JO638" i="1"/>
  <c r="JQ638" i="1" s="1"/>
  <c r="SO637" i="1"/>
  <c r="SQ637" i="1" s="1"/>
  <c r="DI636" i="1"/>
  <c r="DK636" i="1" s="1"/>
  <c r="AO636" i="1"/>
  <c r="AQ636" i="1" s="1"/>
  <c r="SX635" i="1"/>
  <c r="SZ635" i="1" s="1"/>
  <c r="QV635" i="1"/>
  <c r="QX635" i="1" s="1"/>
  <c r="KY635" i="1"/>
  <c r="LA635" i="1" s="1"/>
  <c r="AX635" i="1"/>
  <c r="AZ635" i="1" s="1"/>
  <c r="OK638" i="1"/>
  <c r="OM638" i="1" s="1"/>
  <c r="W638" i="1"/>
  <c r="Y638" i="1" s="1"/>
  <c r="E638" i="1"/>
  <c r="G638" i="1" s="1"/>
  <c r="WS637" i="1"/>
  <c r="WU637" i="1" s="1"/>
  <c r="NA639" i="1"/>
  <c r="NC639" i="1" s="1"/>
  <c r="AGT638" i="1"/>
  <c r="AGV638" i="1" s="1"/>
  <c r="PC636" i="1"/>
  <c r="PE636" i="1" s="1"/>
  <c r="GL636" i="1"/>
  <c r="GN636" i="1" s="1"/>
  <c r="JX635" i="1"/>
  <c r="JZ635" i="1" s="1"/>
  <c r="JF635" i="1"/>
  <c r="JH635" i="1" s="1"/>
  <c r="LH639" i="1"/>
  <c r="LJ639" i="1" s="1"/>
  <c r="RW638" i="1"/>
  <c r="RY638" i="1" s="1"/>
  <c r="IN638" i="1"/>
  <c r="IP638" i="1" s="1"/>
  <c r="NS637" i="1"/>
  <c r="NU637" i="1" s="1"/>
  <c r="AGB636" i="1"/>
  <c r="AGD636" i="1" s="1"/>
  <c r="YL635" i="1"/>
  <c r="YN635" i="1" s="1"/>
  <c r="EJ635" i="1"/>
  <c r="EL635" i="1" s="1"/>
  <c r="CH635" i="1"/>
  <c r="CJ635" i="1" s="1"/>
  <c r="BP635" i="1"/>
  <c r="BR635" i="1" s="1"/>
  <c r="AGK635" i="1"/>
  <c r="AGM635" i="1" s="1"/>
  <c r="AFS635" i="1"/>
  <c r="AFU635" i="1" s="1"/>
  <c r="VR635" i="1"/>
  <c r="VT635" i="1" s="1"/>
  <c r="UZ635" i="1"/>
  <c r="VB635" i="1" s="1"/>
  <c r="QD635" i="1"/>
  <c r="QF635" i="1" s="1"/>
  <c r="PL635" i="1"/>
  <c r="PN635" i="1" s="1"/>
  <c r="ES635" i="1"/>
  <c r="EU635" i="1" s="1"/>
  <c r="CQ635" i="1"/>
  <c r="CS635" i="1" s="1"/>
  <c r="BY635" i="1"/>
  <c r="CA635" i="1" s="1"/>
  <c r="BG635" i="1"/>
  <c r="BI635" i="1" s="1"/>
  <c r="AFJ636" i="1"/>
  <c r="AFL636" i="1" s="1"/>
  <c r="ADQ635" i="1"/>
  <c r="ADS635" i="1" s="1"/>
  <c r="SF635" i="1"/>
  <c r="SH635" i="1" s="1"/>
  <c r="PU635" i="1"/>
  <c r="PW635" i="1" s="1"/>
  <c r="AF635" i="1"/>
  <c r="AH635" i="1" s="1"/>
  <c r="SO621" i="1"/>
  <c r="SQ621" i="1" s="1"/>
  <c r="AGT618" i="1"/>
  <c r="AGV618" i="1" s="1"/>
  <c r="CQ621" i="1"/>
  <c r="CS621" i="1" s="1"/>
  <c r="OK602" i="1"/>
  <c r="OM602" i="1" s="1"/>
  <c r="AGT601" i="1"/>
  <c r="AGV601" i="1" s="1"/>
  <c r="TP603" i="1"/>
  <c r="TR603" i="1" s="1"/>
  <c r="UH599" i="1"/>
  <c r="UJ599" i="1" s="1"/>
  <c r="AFA603" i="1"/>
  <c r="AFC603" i="1" s="1"/>
  <c r="AFJ669" i="1"/>
  <c r="AFL669" i="1" s="1"/>
  <c r="AGT666" i="1"/>
  <c r="AGV666" i="1" s="1"/>
  <c r="JF669" i="1"/>
  <c r="JH669" i="1" s="1"/>
  <c r="AHC663" i="1"/>
  <c r="AHE663" i="1" s="1"/>
  <c r="AGT660" i="1"/>
  <c r="AGV660" i="1" s="1"/>
  <c r="LZ659" i="1"/>
  <c r="MB659" i="1" s="1"/>
  <c r="IW659" i="1"/>
  <c r="IY659" i="1" s="1"/>
  <c r="KG663" i="1"/>
  <c r="KI663" i="1" s="1"/>
  <c r="LQ662" i="1"/>
  <c r="LS662" i="1" s="1"/>
  <c r="AFA663" i="1"/>
  <c r="AFC663" i="1" s="1"/>
  <c r="KY661" i="1"/>
  <c r="LA661" i="1" s="1"/>
  <c r="ES659" i="1"/>
  <c r="EU659" i="1" s="1"/>
  <c r="MI660" i="1"/>
  <c r="MK660" i="1" s="1"/>
  <c r="AHC660" i="1"/>
  <c r="AHE660" i="1" s="1"/>
  <c r="LH660" i="1"/>
  <c r="LJ660" i="1" s="1"/>
  <c r="NJ638" i="1"/>
  <c r="NL638" i="1" s="1"/>
  <c r="MR637" i="1"/>
  <c r="MT637" i="1" s="1"/>
  <c r="XT636" i="1"/>
  <c r="XV636" i="1" s="1"/>
  <c r="ES662" i="1"/>
  <c r="EU662" i="1" s="1"/>
  <c r="CZ662" i="1"/>
  <c r="DB662" i="1" s="1"/>
  <c r="PL661" i="1"/>
  <c r="PN661" i="1" s="1"/>
  <c r="JX660" i="1"/>
  <c r="JZ660" i="1" s="1"/>
  <c r="GL660" i="1"/>
  <c r="GN660" i="1" s="1"/>
  <c r="W662" i="1"/>
  <c r="Y662" i="1" s="1"/>
  <c r="EJ661" i="1"/>
  <c r="EL661" i="1" s="1"/>
  <c r="CH661" i="1"/>
  <c r="CJ661" i="1" s="1"/>
  <c r="AX661" i="1"/>
  <c r="AZ661" i="1" s="1"/>
  <c r="E661" i="1"/>
  <c r="G661" i="1" s="1"/>
  <c r="RW663" i="1"/>
  <c r="RY663" i="1" s="1"/>
  <c r="IN663" i="1"/>
  <c r="IP663" i="1" s="1"/>
  <c r="UZ662" i="1"/>
  <c r="VB662" i="1" s="1"/>
  <c r="MI663" i="1"/>
  <c r="MK663" i="1" s="1"/>
  <c r="VR662" i="1"/>
  <c r="VT662" i="1" s="1"/>
  <c r="PC660" i="1"/>
  <c r="PE660" i="1" s="1"/>
  <c r="DI661" i="1"/>
  <c r="DK661" i="1" s="1"/>
  <c r="LQ660" i="1"/>
  <c r="LS660" i="1" s="1"/>
  <c r="SF661" i="1"/>
  <c r="SH661" i="1" s="1"/>
  <c r="PU660" i="1"/>
  <c r="PW660" i="1" s="1"/>
  <c r="KY659" i="1"/>
  <c r="LA659" i="1" s="1"/>
  <c r="JF638" i="1"/>
  <c r="JH638" i="1" s="1"/>
  <c r="UH636" i="1"/>
  <c r="UJ636" i="1" s="1"/>
  <c r="PU650" i="1"/>
  <c r="PW650" i="1" s="1"/>
  <c r="BG650" i="1"/>
  <c r="BI650" i="1" s="1"/>
  <c r="CH649" i="1"/>
  <c r="CJ649" i="1" s="1"/>
  <c r="AFA651" i="1"/>
  <c r="AFC651" i="1" s="1"/>
  <c r="LQ650" i="1"/>
  <c r="LS650" i="1" s="1"/>
  <c r="MI649" i="1"/>
  <c r="MK649" i="1" s="1"/>
  <c r="KY649" i="1"/>
  <c r="LA649" i="1" s="1"/>
  <c r="AFS648" i="1"/>
  <c r="AFU648" i="1" s="1"/>
  <c r="SF651" i="1"/>
  <c r="SH651" i="1" s="1"/>
  <c r="CQ651" i="1"/>
  <c r="CS651" i="1" s="1"/>
  <c r="PL649" i="1"/>
  <c r="PN649" i="1" s="1"/>
  <c r="ES649" i="1"/>
  <c r="EU649" i="1" s="1"/>
  <c r="JO648" i="1"/>
  <c r="JQ648" i="1" s="1"/>
  <c r="IN648" i="1"/>
  <c r="IP648" i="1" s="1"/>
  <c r="GL648" i="1"/>
  <c r="GN648" i="1" s="1"/>
  <c r="DI648" i="1"/>
  <c r="DK648" i="1" s="1"/>
  <c r="PC647" i="1"/>
  <c r="PE647" i="1" s="1"/>
  <c r="N648" i="1"/>
  <c r="P648" i="1" s="1"/>
  <c r="ADQ647" i="1"/>
  <c r="ADS647" i="1" s="1"/>
  <c r="W649" i="1"/>
  <c r="Y649" i="1" s="1"/>
  <c r="RW648" i="1"/>
  <c r="RY648" i="1" s="1"/>
  <c r="BY648" i="1"/>
  <c r="CA648" i="1" s="1"/>
  <c r="ES663" i="1"/>
  <c r="EU663" i="1" s="1"/>
  <c r="IW660" i="1"/>
  <c r="IY660" i="1" s="1"/>
  <c r="AGB660" i="1"/>
  <c r="AGD660" i="1" s="1"/>
  <c r="LQ659" i="1"/>
  <c r="LS659" i="1" s="1"/>
  <c r="QV621" i="1"/>
  <c r="QX621" i="1" s="1"/>
  <c r="LQ620" i="1"/>
  <c r="LS620" i="1" s="1"/>
  <c r="JX621" i="1"/>
  <c r="JZ621" i="1" s="1"/>
  <c r="DI621" i="1"/>
  <c r="DK621" i="1" s="1"/>
  <c r="E621" i="1"/>
  <c r="G621" i="1" s="1"/>
  <c r="PC619" i="1"/>
  <c r="PE619" i="1" s="1"/>
  <c r="AHC621" i="1"/>
  <c r="AHE621" i="1" s="1"/>
  <c r="NA621" i="1"/>
  <c r="NC621" i="1" s="1"/>
  <c r="UZ620" i="1"/>
  <c r="VB620" i="1" s="1"/>
  <c r="YL619" i="1"/>
  <c r="YN619" i="1" s="1"/>
  <c r="CZ618" i="1"/>
  <c r="DB618" i="1" s="1"/>
  <c r="AGK620" i="1"/>
  <c r="AGM620" i="1" s="1"/>
  <c r="LH617" i="1"/>
  <c r="LJ617" i="1" s="1"/>
  <c r="JF636" i="1"/>
  <c r="JH636" i="1" s="1"/>
  <c r="BP638" i="1"/>
  <c r="BR638" i="1" s="1"/>
  <c r="HV636" i="1"/>
  <c r="HX636" i="1" s="1"/>
  <c r="LH645" i="1"/>
  <c r="LJ645" i="1" s="1"/>
  <c r="SX641" i="1"/>
  <c r="SZ641" i="1" s="1"/>
  <c r="EJ643" i="1"/>
  <c r="EL643" i="1" s="1"/>
  <c r="MR641" i="1"/>
  <c r="MT641" i="1" s="1"/>
  <c r="SO650" i="1"/>
  <c r="SQ650" i="1" s="1"/>
  <c r="LZ649" i="1"/>
  <c r="MB649" i="1" s="1"/>
  <c r="N649" i="1"/>
  <c r="P649" i="1" s="1"/>
  <c r="SX648" i="1"/>
  <c r="SZ648" i="1" s="1"/>
  <c r="PL650" i="1"/>
  <c r="PN650" i="1" s="1"/>
  <c r="IW650" i="1"/>
  <c r="IY650" i="1" s="1"/>
  <c r="RW649" i="1"/>
  <c r="RY649" i="1" s="1"/>
  <c r="PU649" i="1"/>
  <c r="PW649" i="1" s="1"/>
  <c r="KG649" i="1"/>
  <c r="KI649" i="1" s="1"/>
  <c r="E649" i="1"/>
  <c r="G649" i="1" s="1"/>
  <c r="WS648" i="1"/>
  <c r="WU648" i="1" s="1"/>
  <c r="QD648" i="1"/>
  <c r="QF648" i="1" s="1"/>
  <c r="ES651" i="1"/>
  <c r="EU651" i="1" s="1"/>
  <c r="AGK650" i="1"/>
  <c r="AGM650" i="1" s="1"/>
  <c r="PC650" i="1"/>
  <c r="PE650" i="1" s="1"/>
  <c r="AFJ648" i="1"/>
  <c r="AFL648" i="1" s="1"/>
  <c r="CQ648" i="1"/>
  <c r="CS648" i="1" s="1"/>
  <c r="GL647" i="1"/>
  <c r="GN647" i="1" s="1"/>
  <c r="BP649" i="1"/>
  <c r="BR649" i="1" s="1"/>
  <c r="VR648" i="1"/>
  <c r="VT648" i="1" s="1"/>
  <c r="BG648" i="1"/>
  <c r="BI648" i="1" s="1"/>
  <c r="QV647" i="1"/>
  <c r="QX647" i="1" s="1"/>
  <c r="EJ647" i="1"/>
  <c r="EL647" i="1" s="1"/>
  <c r="AF648" i="1"/>
  <c r="AH648" i="1" s="1"/>
  <c r="AGB647" i="1"/>
  <c r="AGD647" i="1" s="1"/>
  <c r="JO647" i="1"/>
  <c r="JQ647" i="1" s="1"/>
  <c r="AX647" i="1"/>
  <c r="AZ647" i="1" s="1"/>
  <c r="UH649" i="1"/>
  <c r="UJ649" i="1" s="1"/>
  <c r="FK649" i="1"/>
  <c r="FM649" i="1" s="1"/>
  <c r="NS651" i="1"/>
  <c r="NU651" i="1" s="1"/>
  <c r="CQ650" i="1"/>
  <c r="CS650" i="1" s="1"/>
  <c r="IW647" i="1"/>
  <c r="IY647" i="1" s="1"/>
  <c r="YL647" i="1"/>
  <c r="YN647" i="1" s="1"/>
  <c r="LH647" i="1"/>
  <c r="LJ647" i="1" s="1"/>
  <c r="UH647" i="1"/>
  <c r="UJ647" i="1" s="1"/>
  <c r="AHC629" i="1"/>
  <c r="AHE629" i="1" s="1"/>
  <c r="SF632" i="1"/>
  <c r="SH632" i="1" s="1"/>
  <c r="CQ632" i="1"/>
  <c r="CS632" i="1" s="1"/>
  <c r="GL631" i="1"/>
  <c r="GN631" i="1" s="1"/>
  <c r="PU663" i="1"/>
  <c r="PW663" i="1" s="1"/>
  <c r="XT661" i="1"/>
  <c r="XV661" i="1" s="1"/>
  <c r="LZ661" i="1"/>
  <c r="MB661" i="1" s="1"/>
  <c r="W663" i="1"/>
  <c r="Y663" i="1" s="1"/>
  <c r="NJ659" i="1"/>
  <c r="NL659" i="1" s="1"/>
  <c r="NA660" i="1"/>
  <c r="NC660" i="1" s="1"/>
  <c r="NS638" i="1"/>
  <c r="NU638" i="1" s="1"/>
  <c r="LZ639" i="1"/>
  <c r="MB639" i="1" s="1"/>
  <c r="OK639" i="1"/>
  <c r="OM639" i="1" s="1"/>
  <c r="AFJ638" i="1"/>
  <c r="AFL638" i="1" s="1"/>
  <c r="IW638" i="1"/>
  <c r="IY638" i="1" s="1"/>
  <c r="KG639" i="1"/>
  <c r="KI639" i="1" s="1"/>
  <c r="AGK638" i="1"/>
  <c r="AGM638" i="1" s="1"/>
  <c r="CZ638" i="1"/>
  <c r="DB638" i="1" s="1"/>
  <c r="HV635" i="1"/>
  <c r="HX635" i="1" s="1"/>
  <c r="PL636" i="1"/>
  <c r="PN636" i="1" s="1"/>
  <c r="PU637" i="1"/>
  <c r="PW637" i="1" s="1"/>
  <c r="NS626" i="1"/>
  <c r="NU626" i="1" s="1"/>
  <c r="UH623" i="1"/>
  <c r="UJ623" i="1" s="1"/>
  <c r="AGK623" i="1"/>
  <c r="AGM623" i="1" s="1"/>
  <c r="N621" i="1"/>
  <c r="P621" i="1" s="1"/>
  <c r="NS620" i="1"/>
  <c r="NU620" i="1" s="1"/>
  <c r="NA620" i="1"/>
  <c r="NC620" i="1" s="1"/>
  <c r="AFS618" i="1"/>
  <c r="AFU618" i="1" s="1"/>
  <c r="SF618" i="1"/>
  <c r="SH618" i="1" s="1"/>
  <c r="PU618" i="1"/>
  <c r="PW618" i="1" s="1"/>
  <c r="OK618" i="1"/>
  <c r="OM618" i="1" s="1"/>
  <c r="ES618" i="1"/>
  <c r="EU618" i="1" s="1"/>
  <c r="DI618" i="1"/>
  <c r="DK618" i="1" s="1"/>
  <c r="CQ618" i="1"/>
  <c r="CS618" i="1" s="1"/>
  <c r="BY618" i="1"/>
  <c r="CA618" i="1" s="1"/>
  <c r="BG618" i="1"/>
  <c r="BI618" i="1" s="1"/>
  <c r="E618" i="1"/>
  <c r="G618" i="1" s="1"/>
  <c r="AFJ617" i="1"/>
  <c r="AFL617" i="1" s="1"/>
  <c r="SX617" i="1"/>
  <c r="SZ617" i="1" s="1"/>
  <c r="JX617" i="1"/>
  <c r="JZ617" i="1" s="1"/>
  <c r="EJ617" i="1"/>
  <c r="EL617" i="1" s="1"/>
  <c r="AO620" i="1"/>
  <c r="AQ620" i="1" s="1"/>
  <c r="ADQ619" i="1"/>
  <c r="ADS619" i="1" s="1"/>
  <c r="UZ619" i="1"/>
  <c r="VB619" i="1" s="1"/>
  <c r="LQ619" i="1"/>
  <c r="LS619" i="1" s="1"/>
  <c r="CZ619" i="1"/>
  <c r="DB619" i="1" s="1"/>
  <c r="PL618" i="1"/>
  <c r="PN618" i="1" s="1"/>
  <c r="KG618" i="1"/>
  <c r="KI618" i="1" s="1"/>
  <c r="HV618" i="1"/>
  <c r="HX618" i="1" s="1"/>
  <c r="AGK617" i="1"/>
  <c r="AGM617" i="1" s="1"/>
  <c r="QD617" i="1"/>
  <c r="QF617" i="1" s="1"/>
  <c r="WS621" i="1"/>
  <c r="WU621" i="1" s="1"/>
  <c r="RW619" i="1"/>
  <c r="RY619" i="1" s="1"/>
  <c r="MR619" i="1"/>
  <c r="MT619" i="1" s="1"/>
  <c r="LH619" i="1"/>
  <c r="LJ619" i="1" s="1"/>
  <c r="IW619" i="1"/>
  <c r="IY619" i="1" s="1"/>
  <c r="FK619" i="1"/>
  <c r="FM619" i="1" s="1"/>
  <c r="W619" i="1"/>
  <c r="Y619" i="1" s="1"/>
  <c r="IN618" i="1"/>
  <c r="IP618" i="1" s="1"/>
  <c r="GL618" i="1"/>
  <c r="GN618" i="1" s="1"/>
  <c r="FT618" i="1"/>
  <c r="FV618" i="1" s="1"/>
  <c r="CH618" i="1"/>
  <c r="CJ618" i="1" s="1"/>
  <c r="AX618" i="1"/>
  <c r="AZ618" i="1" s="1"/>
  <c r="AF618" i="1"/>
  <c r="AH618" i="1" s="1"/>
  <c r="SO617" i="1"/>
  <c r="SQ617" i="1" s="1"/>
  <c r="LZ617" i="1"/>
  <c r="MB617" i="1" s="1"/>
  <c r="YL621" i="1"/>
  <c r="YN621" i="1" s="1"/>
  <c r="BP620" i="1"/>
  <c r="BR620" i="1" s="1"/>
  <c r="QV619" i="1"/>
  <c r="QX619" i="1" s="1"/>
  <c r="AGB618" i="1"/>
  <c r="AGD618" i="1" s="1"/>
  <c r="VR618" i="1"/>
  <c r="VT618" i="1" s="1"/>
  <c r="UH618" i="1"/>
  <c r="UJ618" i="1" s="1"/>
  <c r="MI618" i="1"/>
  <c r="MK618" i="1" s="1"/>
  <c r="KY618" i="1"/>
  <c r="LA618" i="1" s="1"/>
  <c r="CZ667" i="1"/>
  <c r="DB667" i="1" s="1"/>
  <c r="E667" i="1"/>
  <c r="G667" i="1" s="1"/>
  <c r="WS669" i="1"/>
  <c r="WU669" i="1" s="1"/>
  <c r="HV668" i="1"/>
  <c r="HX668" i="1" s="1"/>
  <c r="LH667" i="1"/>
  <c r="LJ667" i="1" s="1"/>
  <c r="SO666" i="1"/>
  <c r="SQ666" i="1" s="1"/>
  <c r="AHC615" i="1"/>
  <c r="AHE615" i="1" s="1"/>
  <c r="FT615" i="1"/>
  <c r="FV615" i="1" s="1"/>
  <c r="AFJ614" i="1"/>
  <c r="AFL614" i="1" s="1"/>
  <c r="SO612" i="1"/>
  <c r="SQ612" i="1" s="1"/>
  <c r="RW612" i="1"/>
  <c r="RY612" i="1" s="1"/>
  <c r="BP612" i="1"/>
  <c r="BR612" i="1" s="1"/>
  <c r="MR615" i="1"/>
  <c r="MT615" i="1" s="1"/>
  <c r="KG615" i="1"/>
  <c r="KI615" i="1" s="1"/>
  <c r="HV615" i="1"/>
  <c r="HX615" i="1" s="1"/>
  <c r="JX614" i="1"/>
  <c r="JZ614" i="1" s="1"/>
  <c r="UH612" i="1"/>
  <c r="UJ612" i="1" s="1"/>
  <c r="ADQ611" i="1"/>
  <c r="ADS611" i="1" s="1"/>
  <c r="QD615" i="1"/>
  <c r="QF615" i="1" s="1"/>
  <c r="KY614" i="1"/>
  <c r="LA614" i="1" s="1"/>
  <c r="JO614" i="1"/>
  <c r="JQ614" i="1" s="1"/>
  <c r="DI613" i="1"/>
  <c r="DK613" i="1" s="1"/>
  <c r="E613" i="1"/>
  <c r="G613" i="1" s="1"/>
  <c r="WS612" i="1"/>
  <c r="WU612" i="1" s="1"/>
  <c r="SX611" i="1"/>
  <c r="SZ611" i="1" s="1"/>
  <c r="AFS614" i="1"/>
  <c r="AFU614" i="1" s="1"/>
  <c r="AO614" i="1"/>
  <c r="AQ614" i="1" s="1"/>
  <c r="AFA613" i="1"/>
  <c r="AFC613" i="1" s="1"/>
  <c r="VR613" i="1"/>
  <c r="VT613" i="1" s="1"/>
  <c r="LQ613" i="1"/>
  <c r="LS613" i="1" s="1"/>
  <c r="UZ612" i="1"/>
  <c r="VB612" i="1" s="1"/>
  <c r="NJ612" i="1"/>
  <c r="NL612" i="1" s="1"/>
  <c r="LZ643" i="1"/>
  <c r="MB643" i="1" s="1"/>
  <c r="BY643" i="1"/>
  <c r="CA643" i="1" s="1"/>
  <c r="AHC641" i="1"/>
  <c r="AHE641" i="1" s="1"/>
  <c r="PU643" i="1"/>
  <c r="PW643" i="1" s="1"/>
  <c r="LQ645" i="1"/>
  <c r="LS645" i="1" s="1"/>
  <c r="JO645" i="1"/>
  <c r="JQ645" i="1" s="1"/>
  <c r="TP644" i="1"/>
  <c r="TR644" i="1" s="1"/>
  <c r="GL644" i="1"/>
  <c r="GN644" i="1" s="1"/>
  <c r="PC644" i="1"/>
  <c r="PE644" i="1" s="1"/>
  <c r="CH644" i="1"/>
  <c r="CJ644" i="1" s="1"/>
  <c r="BP644" i="1"/>
  <c r="BR644" i="1" s="1"/>
  <c r="NS609" i="1"/>
  <c r="NU609" i="1" s="1"/>
  <c r="MI609" i="1"/>
  <c r="MK609" i="1" s="1"/>
  <c r="LH608" i="1"/>
  <c r="LJ608" i="1" s="1"/>
  <c r="FK607" i="1"/>
  <c r="FM607" i="1" s="1"/>
  <c r="AHC609" i="1"/>
  <c r="AHE609" i="1" s="1"/>
  <c r="HV607" i="1"/>
  <c r="HX607" i="1" s="1"/>
  <c r="MR609" i="1"/>
  <c r="MT609" i="1" s="1"/>
  <c r="GL607" i="1"/>
  <c r="GN607" i="1" s="1"/>
  <c r="AGT608" i="1"/>
  <c r="AGV608" i="1" s="1"/>
  <c r="AGK627" i="1"/>
  <c r="AGM627" i="1" s="1"/>
  <c r="KY626" i="1"/>
  <c r="LA626" i="1" s="1"/>
  <c r="JO625" i="1"/>
  <c r="JQ625" i="1" s="1"/>
  <c r="CQ625" i="1"/>
  <c r="CS625" i="1" s="1"/>
  <c r="JX624" i="1"/>
  <c r="JZ624" i="1" s="1"/>
  <c r="GL624" i="1"/>
  <c r="GN624" i="1" s="1"/>
  <c r="BP624" i="1"/>
  <c r="BR624" i="1" s="1"/>
  <c r="UZ623" i="1"/>
  <c r="VB623" i="1" s="1"/>
  <c r="SO623" i="1"/>
  <c r="SQ623" i="1" s="1"/>
  <c r="RW623" i="1"/>
  <c r="RY623" i="1" s="1"/>
  <c r="PU623" i="1"/>
  <c r="PW623" i="1" s="1"/>
  <c r="AO623" i="1"/>
  <c r="AQ623" i="1" s="1"/>
  <c r="AFJ626" i="1"/>
  <c r="AFL626" i="1" s="1"/>
  <c r="AX626" i="1"/>
  <c r="AZ626" i="1" s="1"/>
  <c r="N625" i="1"/>
  <c r="P625" i="1" s="1"/>
  <c r="PC623" i="1"/>
  <c r="PE623" i="1" s="1"/>
  <c r="HV623" i="1"/>
  <c r="HX623" i="1" s="1"/>
  <c r="ES623" i="1"/>
  <c r="EU623" i="1" s="1"/>
  <c r="E623" i="1"/>
  <c r="G623" i="1" s="1"/>
  <c r="IN626" i="1"/>
  <c r="IP626" i="1" s="1"/>
  <c r="EJ626" i="1"/>
  <c r="EL626" i="1" s="1"/>
  <c r="DI625" i="1"/>
  <c r="DK625" i="1" s="1"/>
  <c r="AFS624" i="1"/>
  <c r="AFU624" i="1" s="1"/>
  <c r="WS624" i="1"/>
  <c r="WU624" i="1" s="1"/>
  <c r="SX624" i="1"/>
  <c r="SZ624" i="1" s="1"/>
  <c r="BY624" i="1"/>
  <c r="CA624" i="1" s="1"/>
  <c r="W624" i="1"/>
  <c r="Y624" i="1" s="1"/>
  <c r="SF623" i="1"/>
  <c r="SH623" i="1" s="1"/>
  <c r="QD623" i="1"/>
  <c r="QF623" i="1" s="1"/>
  <c r="FT623" i="1"/>
  <c r="FV623" i="1" s="1"/>
  <c r="AF623" i="1"/>
  <c r="AH623" i="1" s="1"/>
  <c r="AGB625" i="1"/>
  <c r="AGD625" i="1" s="1"/>
  <c r="CZ625" i="1"/>
  <c r="DB625" i="1" s="1"/>
  <c r="XT624" i="1"/>
  <c r="XV624" i="1" s="1"/>
  <c r="VR623" i="1"/>
  <c r="VT623" i="1" s="1"/>
  <c r="PL623" i="1"/>
  <c r="PN623" i="1" s="1"/>
  <c r="NJ623" i="1"/>
  <c r="NL623" i="1" s="1"/>
  <c r="IW623" i="1"/>
  <c r="IY623" i="1" s="1"/>
  <c r="BG623" i="1"/>
  <c r="BI623" i="1" s="1"/>
  <c r="PC645" i="1"/>
  <c r="PE645" i="1" s="1"/>
  <c r="ADQ644" i="1"/>
  <c r="ADS644" i="1" s="1"/>
  <c r="MI644" i="1"/>
  <c r="MK644" i="1" s="1"/>
  <c r="ES643" i="1"/>
  <c r="EU643" i="1" s="1"/>
  <c r="E643" i="1"/>
  <c r="G643" i="1" s="1"/>
  <c r="SF642" i="1"/>
  <c r="SH642" i="1" s="1"/>
  <c r="DI642" i="1"/>
  <c r="DK642" i="1" s="1"/>
  <c r="AGK641" i="1"/>
  <c r="AGM641" i="1" s="1"/>
  <c r="WS644" i="1"/>
  <c r="WU644" i="1" s="1"/>
  <c r="BY644" i="1"/>
  <c r="CA644" i="1" s="1"/>
  <c r="PL642" i="1"/>
  <c r="PN642" i="1" s="1"/>
  <c r="AFS641" i="1"/>
  <c r="AFU641" i="1" s="1"/>
  <c r="CQ645" i="1"/>
  <c r="CS645" i="1" s="1"/>
  <c r="FK643" i="1"/>
  <c r="FM643" i="1" s="1"/>
  <c r="CZ644" i="1"/>
  <c r="DB644" i="1" s="1"/>
  <c r="AF644" i="1"/>
  <c r="AH644" i="1" s="1"/>
  <c r="SX643" i="1"/>
  <c r="SZ643" i="1" s="1"/>
  <c r="JO642" i="1"/>
  <c r="JQ642" i="1" s="1"/>
  <c r="CH643" i="1"/>
  <c r="CJ643" i="1" s="1"/>
  <c r="LQ642" i="1"/>
  <c r="LS642" i="1" s="1"/>
  <c r="YL641" i="1"/>
  <c r="YN641" i="1" s="1"/>
  <c r="IN644" i="1"/>
  <c r="IP644" i="1" s="1"/>
  <c r="FT644" i="1"/>
  <c r="FV644" i="1" s="1"/>
  <c r="KY643" i="1"/>
  <c r="LA643" i="1" s="1"/>
  <c r="LH614" i="1"/>
  <c r="LJ614" i="1" s="1"/>
  <c r="MR613" i="1"/>
  <c r="MT613" i="1" s="1"/>
  <c r="FT614" i="1"/>
  <c r="FV614" i="1" s="1"/>
  <c r="JF613" i="1"/>
  <c r="JH613" i="1" s="1"/>
  <c r="AHC612" i="1"/>
  <c r="AHE612" i="1" s="1"/>
  <c r="HV611" i="1"/>
  <c r="HX611" i="1" s="1"/>
  <c r="ES611" i="1"/>
  <c r="EU611" i="1" s="1"/>
  <c r="SF614" i="1"/>
  <c r="SH614" i="1" s="1"/>
  <c r="XT648" i="1"/>
  <c r="XV648" i="1" s="1"/>
  <c r="HV649" i="1"/>
  <c r="HX649" i="1" s="1"/>
  <c r="IW648" i="1"/>
  <c r="IY648" i="1" s="1"/>
  <c r="UH659" i="1"/>
  <c r="UJ659" i="1" s="1"/>
  <c r="AHC659" i="1"/>
  <c r="AHE659" i="1" s="1"/>
  <c r="AFA645" i="1"/>
  <c r="AFC645" i="1" s="1"/>
  <c r="AHC645" i="1"/>
  <c r="AHE645" i="1" s="1"/>
  <c r="AFJ630" i="1"/>
  <c r="AFL630" i="1" s="1"/>
  <c r="UH632" i="1"/>
  <c r="UJ632" i="1" s="1"/>
  <c r="AGB630" i="1"/>
  <c r="AGD630" i="1" s="1"/>
  <c r="BP630" i="1"/>
  <c r="BR630" i="1" s="1"/>
  <c r="AGK629" i="1"/>
  <c r="AGM629" i="1" s="1"/>
  <c r="NA633" i="1"/>
  <c r="NC633" i="1" s="1"/>
  <c r="LH632" i="1"/>
  <c r="LJ632" i="1" s="1"/>
  <c r="KG631" i="1"/>
  <c r="KI631" i="1" s="1"/>
  <c r="MR630" i="1"/>
  <c r="MT630" i="1" s="1"/>
  <c r="TP649" i="1"/>
  <c r="TR649" i="1" s="1"/>
  <c r="OK650" i="1"/>
  <c r="OM650" i="1" s="1"/>
  <c r="UH615" i="1"/>
  <c r="UJ615" i="1" s="1"/>
  <c r="AX612" i="1"/>
  <c r="AZ612" i="1" s="1"/>
  <c r="IW611" i="1"/>
  <c r="IY611" i="1" s="1"/>
  <c r="AGT613" i="1"/>
  <c r="AGV613" i="1" s="1"/>
  <c r="RW611" i="1"/>
  <c r="RY611" i="1" s="1"/>
  <c r="TP611" i="1"/>
  <c r="TR611" i="1" s="1"/>
  <c r="CQ614" i="1"/>
  <c r="CS614" i="1" s="1"/>
  <c r="PL612" i="1"/>
  <c r="PN612" i="1" s="1"/>
  <c r="AO637" i="1"/>
  <c r="AQ637" i="1" s="1"/>
  <c r="GL635" i="1"/>
  <c r="GN635" i="1" s="1"/>
  <c r="VR637" i="1"/>
  <c r="VT637" i="1" s="1"/>
  <c r="MR639" i="1"/>
  <c r="MT639" i="1" s="1"/>
  <c r="AX637" i="1"/>
  <c r="AZ637" i="1" s="1"/>
  <c r="UZ636" i="1"/>
  <c r="VB636" i="1" s="1"/>
  <c r="RW635" i="1"/>
  <c r="RY635" i="1" s="1"/>
  <c r="FT637" i="1"/>
  <c r="FV637" i="1" s="1"/>
  <c r="PC635" i="1"/>
  <c r="PE635" i="1" s="1"/>
  <c r="JF668" i="1"/>
  <c r="JH668" i="1" s="1"/>
  <c r="KG668" i="1"/>
  <c r="KI668" i="1" s="1"/>
  <c r="UH650" i="1"/>
  <c r="UJ650" i="1" s="1"/>
  <c r="FK650" i="1"/>
  <c r="FM650" i="1" s="1"/>
  <c r="KG648" i="1"/>
  <c r="KI648" i="1" s="1"/>
  <c r="JX627" i="1"/>
  <c r="JZ627" i="1" s="1"/>
  <c r="IN627" i="1"/>
  <c r="IP627" i="1" s="1"/>
  <c r="CH627" i="1"/>
  <c r="CJ627" i="1" s="1"/>
  <c r="SO626" i="1"/>
  <c r="SQ626" i="1" s="1"/>
  <c r="AF626" i="1"/>
  <c r="AH626" i="1" s="1"/>
  <c r="AGT625" i="1"/>
  <c r="AGV625" i="1" s="1"/>
  <c r="BG625" i="1"/>
  <c r="BI625" i="1" s="1"/>
  <c r="ES625" i="1"/>
  <c r="EU625" i="1" s="1"/>
  <c r="QV625" i="1"/>
  <c r="QX625" i="1" s="1"/>
  <c r="MR661" i="1"/>
  <c r="MT661" i="1" s="1"/>
  <c r="EJ662" i="1"/>
  <c r="EL662" i="1" s="1"/>
  <c r="OK661" i="1"/>
  <c r="OM661" i="1" s="1"/>
  <c r="W667" i="1"/>
  <c r="Y667" i="1" s="1"/>
  <c r="PC665" i="1"/>
  <c r="PE665" i="1" s="1"/>
  <c r="AFA660" i="1"/>
  <c r="AFC660" i="1" s="1"/>
  <c r="YL660" i="1"/>
  <c r="YN660" i="1" s="1"/>
  <c r="QV663" i="1"/>
  <c r="QX663" i="1" s="1"/>
  <c r="HV660" i="1"/>
  <c r="HX660" i="1" s="1"/>
  <c r="NS659" i="1"/>
  <c r="NU659" i="1" s="1"/>
  <c r="GL633" i="1"/>
  <c r="GN633" i="1" s="1"/>
  <c r="CQ633" i="1"/>
  <c r="CS633" i="1" s="1"/>
  <c r="UH631" i="1"/>
  <c r="UJ631" i="1" s="1"/>
  <c r="PU630" i="1"/>
  <c r="PW630" i="1" s="1"/>
  <c r="FT630" i="1"/>
  <c r="FV630" i="1" s="1"/>
  <c r="WS629" i="1"/>
  <c r="WU629" i="1" s="1"/>
  <c r="OK629" i="1"/>
  <c r="OM629" i="1" s="1"/>
  <c r="NS629" i="1"/>
  <c r="NU629" i="1" s="1"/>
  <c r="NA629" i="1"/>
  <c r="NC629" i="1" s="1"/>
  <c r="CZ629" i="1"/>
  <c r="DB629" i="1" s="1"/>
  <c r="AO629" i="1"/>
  <c r="AQ629" i="1" s="1"/>
  <c r="BG631" i="1"/>
  <c r="BI631" i="1" s="1"/>
  <c r="AFS629" i="1"/>
  <c r="AFU629" i="1" s="1"/>
  <c r="PL629" i="1"/>
  <c r="PN629" i="1" s="1"/>
  <c r="MI629" i="1"/>
  <c r="MK629" i="1" s="1"/>
  <c r="ES629" i="1"/>
  <c r="EU629" i="1" s="1"/>
  <c r="CH629" i="1"/>
  <c r="CJ629" i="1" s="1"/>
  <c r="BP629" i="1"/>
  <c r="BR629" i="1" s="1"/>
  <c r="E629" i="1"/>
  <c r="G629" i="1" s="1"/>
  <c r="TP631" i="1"/>
  <c r="TR631" i="1" s="1"/>
  <c r="EJ630" i="1"/>
  <c r="EL630" i="1" s="1"/>
  <c r="W630" i="1"/>
  <c r="Y630" i="1" s="1"/>
  <c r="VR629" i="1"/>
  <c r="VT629" i="1" s="1"/>
  <c r="UZ629" i="1"/>
  <c r="VB629" i="1" s="1"/>
  <c r="KY629" i="1"/>
  <c r="LA629" i="1" s="1"/>
  <c r="KG629" i="1"/>
  <c r="KI629" i="1" s="1"/>
  <c r="IN629" i="1"/>
  <c r="IP629" i="1" s="1"/>
  <c r="DI629" i="1"/>
  <c r="DK629" i="1" s="1"/>
  <c r="AX629" i="1"/>
  <c r="AZ629" i="1" s="1"/>
  <c r="AF629" i="1"/>
  <c r="AH629" i="1" s="1"/>
  <c r="QV630" i="1"/>
  <c r="QX630" i="1" s="1"/>
  <c r="LQ630" i="1"/>
  <c r="LS630" i="1" s="1"/>
  <c r="HV630" i="1"/>
  <c r="HX630" i="1" s="1"/>
  <c r="AFJ629" i="1"/>
  <c r="AFL629" i="1" s="1"/>
  <c r="SX629" i="1"/>
  <c r="SZ629" i="1" s="1"/>
  <c r="PC629" i="1"/>
  <c r="PE629" i="1" s="1"/>
  <c r="LZ629" i="1"/>
  <c r="MB629" i="1" s="1"/>
  <c r="LH629" i="1"/>
  <c r="LJ629" i="1" s="1"/>
  <c r="BY629" i="1"/>
  <c r="CA629" i="1" s="1"/>
  <c r="MI631" i="1"/>
  <c r="MK631" i="1" s="1"/>
  <c r="FK631" i="1"/>
  <c r="FM631" i="1" s="1"/>
  <c r="IN631" i="1"/>
  <c r="IP631" i="1" s="1"/>
  <c r="LZ619" i="1"/>
  <c r="MB619" i="1" s="1"/>
  <c r="TP618" i="1"/>
  <c r="TR618" i="1" s="1"/>
  <c r="PU621" i="1"/>
  <c r="PW621" i="1" s="1"/>
  <c r="AFA617" i="1"/>
  <c r="AFC617" i="1" s="1"/>
  <c r="MR621" i="1"/>
  <c r="MT621" i="1" s="1"/>
  <c r="FK621" i="1"/>
  <c r="FM621" i="1" s="1"/>
  <c r="NS619" i="1"/>
  <c r="NU619" i="1" s="1"/>
  <c r="LZ621" i="1"/>
  <c r="MB621" i="1" s="1"/>
  <c r="YL617" i="1"/>
  <c r="YN617" i="1" s="1"/>
  <c r="XT621" i="1"/>
  <c r="XV621" i="1" s="1"/>
  <c r="VR621" i="1"/>
  <c r="VT621" i="1" s="1"/>
  <c r="PC649" i="1"/>
  <c r="PE649" i="1" s="1"/>
  <c r="JO649" i="1"/>
  <c r="JQ649" i="1" s="1"/>
  <c r="UZ648" i="1"/>
  <c r="VB648" i="1" s="1"/>
  <c r="GL651" i="1"/>
  <c r="GN651" i="1" s="1"/>
  <c r="AF651" i="1"/>
  <c r="AH651" i="1" s="1"/>
  <c r="AGB650" i="1"/>
  <c r="AGD650" i="1" s="1"/>
  <c r="W651" i="1"/>
  <c r="Y651" i="1" s="1"/>
  <c r="CQ649" i="1"/>
  <c r="CS649" i="1" s="1"/>
  <c r="MI648" i="1"/>
  <c r="MK648" i="1" s="1"/>
  <c r="AFJ647" i="1"/>
  <c r="AFL647" i="1" s="1"/>
  <c r="VR647" i="1"/>
  <c r="VT647" i="1" s="1"/>
  <c r="BY649" i="1"/>
  <c r="CA649" i="1" s="1"/>
  <c r="AO649" i="1"/>
  <c r="AQ649" i="1" s="1"/>
  <c r="BP648" i="1"/>
  <c r="BR648" i="1" s="1"/>
  <c r="AFS647" i="1"/>
  <c r="AFU647" i="1" s="1"/>
  <c r="RW647" i="1"/>
  <c r="RY647" i="1" s="1"/>
  <c r="PU647" i="1"/>
  <c r="PW647" i="1" s="1"/>
  <c r="DI647" i="1"/>
  <c r="DK647" i="1" s="1"/>
  <c r="NA648" i="1"/>
  <c r="NC648" i="1" s="1"/>
  <c r="KY648" i="1"/>
  <c r="LA648" i="1" s="1"/>
  <c r="JX648" i="1"/>
  <c r="JZ648" i="1" s="1"/>
  <c r="CH648" i="1"/>
  <c r="CJ648" i="1" s="1"/>
  <c r="IN647" i="1"/>
  <c r="IP647" i="1" s="1"/>
  <c r="BG647" i="1"/>
  <c r="BI647" i="1" s="1"/>
  <c r="FT648" i="1"/>
  <c r="FV648" i="1" s="1"/>
  <c r="ES648" i="1"/>
  <c r="EU648" i="1" s="1"/>
  <c r="WS647" i="1"/>
  <c r="WU647" i="1" s="1"/>
  <c r="SF647" i="1"/>
  <c r="SH647" i="1" s="1"/>
  <c r="QD647" i="1"/>
  <c r="QF647" i="1" s="1"/>
  <c r="PL647" i="1"/>
  <c r="PN647" i="1" s="1"/>
  <c r="DI626" i="1"/>
  <c r="DK626" i="1" s="1"/>
  <c r="IN625" i="1"/>
  <c r="IP625" i="1" s="1"/>
  <c r="BG626" i="1"/>
  <c r="BI626" i="1" s="1"/>
  <c r="AFA623" i="1"/>
  <c r="AFC623" i="1" s="1"/>
  <c r="SF667" i="1"/>
  <c r="SH667" i="1" s="1"/>
  <c r="AFA665" i="1"/>
  <c r="AFC665" i="1" s="1"/>
  <c r="SF668" i="1"/>
  <c r="SH668" i="1" s="1"/>
  <c r="YL665" i="1"/>
  <c r="YN665" i="1" s="1"/>
  <c r="NS665" i="1"/>
  <c r="NU665" i="1" s="1"/>
  <c r="UZ669" i="1"/>
  <c r="VB669" i="1" s="1"/>
  <c r="VR669" i="1"/>
  <c r="VT669" i="1" s="1"/>
  <c r="ADQ667" i="1"/>
  <c r="ADS667" i="1" s="1"/>
  <c r="LH659" i="1"/>
  <c r="LJ659" i="1" s="1"/>
  <c r="IW663" i="1"/>
  <c r="IY663" i="1" s="1"/>
  <c r="AFA661" i="1"/>
  <c r="AFC661" i="1" s="1"/>
  <c r="SX660" i="1"/>
  <c r="SZ660" i="1" s="1"/>
  <c r="XT633" i="1"/>
  <c r="XV633" i="1" s="1"/>
  <c r="SX633" i="1"/>
  <c r="SZ633" i="1" s="1"/>
  <c r="E633" i="1"/>
  <c r="G633" i="1" s="1"/>
  <c r="QD631" i="1"/>
  <c r="QF631" i="1" s="1"/>
  <c r="SO629" i="1"/>
  <c r="SQ629" i="1" s="1"/>
  <c r="HV633" i="1"/>
  <c r="HX633" i="1" s="1"/>
  <c r="PL632" i="1"/>
  <c r="PN632" i="1" s="1"/>
  <c r="CZ632" i="1"/>
  <c r="DB632" i="1" s="1"/>
  <c r="QV631" i="1"/>
  <c r="QX631" i="1" s="1"/>
  <c r="AGT630" i="1"/>
  <c r="AGV630" i="1" s="1"/>
  <c r="KY630" i="1"/>
  <c r="LA630" i="1" s="1"/>
  <c r="AFA629" i="1"/>
  <c r="AFC629" i="1" s="1"/>
  <c r="RW629" i="1"/>
  <c r="RY629" i="1" s="1"/>
  <c r="WS633" i="1"/>
  <c r="WU633" i="1" s="1"/>
  <c r="LH655" i="1"/>
  <c r="LJ655" i="1" s="1"/>
  <c r="HV654" i="1"/>
  <c r="HX654" i="1" s="1"/>
  <c r="AGB609" i="1"/>
  <c r="AGD609" i="1" s="1"/>
  <c r="UH609" i="1"/>
  <c r="UJ609" i="1" s="1"/>
  <c r="WS607" i="1"/>
  <c r="WU607" i="1" s="1"/>
  <c r="SH607" i="1"/>
  <c r="AO607" i="1"/>
  <c r="AQ607" i="1" s="1"/>
  <c r="AFS606" i="1"/>
  <c r="AFU606" i="1" s="1"/>
  <c r="ADQ606" i="1"/>
  <c r="ADS606" i="1" s="1"/>
  <c r="BP606" i="1"/>
  <c r="BR606" i="1" s="1"/>
  <c r="AFA605" i="1"/>
  <c r="AFC605" i="1" s="1"/>
  <c r="MR605" i="1"/>
  <c r="MT605" i="1" s="1"/>
  <c r="PU609" i="1"/>
  <c r="PW609" i="1" s="1"/>
  <c r="BG609" i="1"/>
  <c r="BI609" i="1" s="1"/>
  <c r="LZ608" i="1"/>
  <c r="MB608" i="1" s="1"/>
  <c r="IW608" i="1"/>
  <c r="IY608" i="1" s="1"/>
  <c r="FT608" i="1"/>
  <c r="FV608" i="1" s="1"/>
  <c r="TP609" i="1"/>
  <c r="TR609" i="1" s="1"/>
  <c r="QV609" i="1"/>
  <c r="QX609" i="1" s="1"/>
  <c r="PL609" i="1"/>
  <c r="PN609" i="1" s="1"/>
  <c r="JX609" i="1"/>
  <c r="JZ609" i="1" s="1"/>
  <c r="NJ608" i="1"/>
  <c r="NL608" i="1" s="1"/>
  <c r="UZ615" i="1"/>
  <c r="VB615" i="1" s="1"/>
  <c r="TP615" i="1"/>
  <c r="TR615" i="1" s="1"/>
  <c r="AGT614" i="1"/>
  <c r="AGV614" i="1" s="1"/>
  <c r="KG614" i="1"/>
  <c r="KI614" i="1" s="1"/>
  <c r="YL613" i="1"/>
  <c r="YN613" i="1" s="1"/>
  <c r="MR611" i="1"/>
  <c r="MT611" i="1" s="1"/>
  <c r="AGB613" i="1"/>
  <c r="AGD613" i="1" s="1"/>
  <c r="VR611" i="1"/>
  <c r="VT611" i="1" s="1"/>
  <c r="PL615" i="1"/>
  <c r="PN615" i="1" s="1"/>
  <c r="JX613" i="1"/>
  <c r="JZ613" i="1" s="1"/>
  <c r="FK612" i="1"/>
  <c r="FM612" i="1" s="1"/>
  <c r="WS614" i="1"/>
  <c r="WU614" i="1" s="1"/>
  <c r="PU613" i="1"/>
  <c r="PW613" i="1" s="1"/>
  <c r="OK613" i="1"/>
  <c r="OM613" i="1" s="1"/>
  <c r="LZ612" i="1"/>
  <c r="MB612" i="1" s="1"/>
  <c r="IW612" i="1"/>
  <c r="IY612" i="1" s="1"/>
  <c r="KY611" i="1"/>
  <c r="LA611" i="1" s="1"/>
  <c r="JO663" i="1"/>
  <c r="JQ663" i="1" s="1"/>
  <c r="CQ660" i="1"/>
  <c r="CS660" i="1" s="1"/>
  <c r="JF621" i="1"/>
  <c r="JH621" i="1" s="1"/>
  <c r="SF620" i="1"/>
  <c r="SH620" i="1" s="1"/>
  <c r="QV618" i="1"/>
  <c r="QX618" i="1" s="1"/>
  <c r="NJ618" i="1"/>
  <c r="NL618" i="1" s="1"/>
  <c r="CH645" i="1"/>
  <c r="CJ645" i="1" s="1"/>
  <c r="LQ644" i="1"/>
  <c r="LS644" i="1" s="1"/>
  <c r="SO643" i="1"/>
  <c r="SQ643" i="1" s="1"/>
  <c r="BG642" i="1"/>
  <c r="BI642" i="1" s="1"/>
  <c r="FT641" i="1"/>
  <c r="FV641" i="1" s="1"/>
  <c r="TP645" i="1"/>
  <c r="TR645" i="1" s="1"/>
  <c r="FK644" i="1"/>
  <c r="FM644" i="1" s="1"/>
  <c r="ES644" i="1"/>
  <c r="EU644" i="1" s="1"/>
  <c r="W644" i="1"/>
  <c r="Y644" i="1" s="1"/>
  <c r="XT642" i="1"/>
  <c r="XV642" i="1" s="1"/>
  <c r="JX642" i="1"/>
  <c r="JZ642" i="1" s="1"/>
  <c r="AFS666" i="1"/>
  <c r="AFU666" i="1" s="1"/>
  <c r="AGB668" i="1"/>
  <c r="AGD668" i="1" s="1"/>
  <c r="PU668" i="1"/>
  <c r="PW668" i="1" s="1"/>
  <c r="AO668" i="1"/>
  <c r="AQ668" i="1" s="1"/>
  <c r="NA665" i="1"/>
  <c r="NC665" i="1" s="1"/>
  <c r="LZ665" i="1"/>
  <c r="MB665" i="1" s="1"/>
  <c r="MC670" i="1" s="1"/>
  <c r="AV482" i="1" s="1"/>
  <c r="SX667" i="1"/>
  <c r="SZ667" i="1" s="1"/>
  <c r="XT615" i="1"/>
  <c r="XV615" i="1" s="1"/>
  <c r="YL615" i="1"/>
  <c r="YN615" i="1" s="1"/>
  <c r="LQ614" i="1"/>
  <c r="LS614" i="1" s="1"/>
  <c r="JX611" i="1"/>
  <c r="JZ611" i="1" s="1"/>
  <c r="JF615" i="1"/>
  <c r="JH615" i="1" s="1"/>
  <c r="ADQ609" i="1"/>
  <c r="ADS609" i="1" s="1"/>
  <c r="SH606" i="1"/>
  <c r="PC606" i="1"/>
  <c r="PE606" i="1" s="1"/>
  <c r="NA606" i="1"/>
  <c r="NC606" i="1" s="1"/>
  <c r="CZ606" i="1"/>
  <c r="DB606" i="1" s="1"/>
  <c r="ES609" i="1"/>
  <c r="EU609" i="1" s="1"/>
  <c r="AFS608" i="1"/>
  <c r="AFU608" i="1" s="1"/>
  <c r="BY608" i="1"/>
  <c r="CA608" i="1" s="1"/>
  <c r="AFJ607" i="1"/>
  <c r="AFL607" i="1" s="1"/>
  <c r="UZ607" i="1"/>
  <c r="VB607" i="1" s="1"/>
  <c r="RW606" i="1"/>
  <c r="RY606" i="1" s="1"/>
  <c r="MR606" i="1"/>
  <c r="MT606" i="1" s="1"/>
  <c r="JO606" i="1"/>
  <c r="JQ606" i="1" s="1"/>
  <c r="W606" i="1"/>
  <c r="Y606" i="1" s="1"/>
  <c r="JX605" i="1"/>
  <c r="JZ605" i="1" s="1"/>
  <c r="UH608" i="1"/>
  <c r="UJ608" i="1" s="1"/>
  <c r="PL608" i="1"/>
  <c r="PN608" i="1" s="1"/>
  <c r="CQ608" i="1"/>
  <c r="CS608" i="1" s="1"/>
  <c r="IN607" i="1"/>
  <c r="IP607" i="1" s="1"/>
  <c r="FT607" i="1"/>
  <c r="FV607" i="1" s="1"/>
  <c r="EJ607" i="1"/>
  <c r="EL607" i="1" s="1"/>
  <c r="CH607" i="1"/>
  <c r="CJ607" i="1" s="1"/>
  <c r="QD606" i="1"/>
  <c r="QF606" i="1" s="1"/>
  <c r="N606" i="1"/>
  <c r="P606" i="1" s="1"/>
  <c r="JF605" i="1"/>
  <c r="JH605" i="1" s="1"/>
  <c r="AX609" i="1"/>
  <c r="AZ609" i="1" s="1"/>
  <c r="DI608" i="1"/>
  <c r="DK608" i="1" s="1"/>
  <c r="AO606" i="1"/>
  <c r="AQ606" i="1" s="1"/>
  <c r="AGT627" i="1"/>
  <c r="AGV627" i="1" s="1"/>
  <c r="E627" i="1"/>
  <c r="G627" i="1" s="1"/>
  <c r="AHC626" i="1"/>
  <c r="AHE626" i="1" s="1"/>
  <c r="CQ626" i="1"/>
  <c r="CS626" i="1" s="1"/>
  <c r="BY625" i="1"/>
  <c r="CA625" i="1" s="1"/>
  <c r="AO624" i="1"/>
  <c r="AQ624" i="1" s="1"/>
  <c r="LQ623" i="1"/>
  <c r="LS623" i="1" s="1"/>
  <c r="N627" i="1"/>
  <c r="P627" i="1" s="1"/>
  <c r="XT626" i="1"/>
  <c r="XV626" i="1" s="1"/>
  <c r="CH626" i="1"/>
  <c r="CJ626" i="1" s="1"/>
  <c r="WS645" i="1"/>
  <c r="WU645" i="1" s="1"/>
  <c r="SX642" i="1"/>
  <c r="SZ642" i="1" s="1"/>
  <c r="W642" i="1"/>
  <c r="Y642" i="1" s="1"/>
  <c r="E642" i="1"/>
  <c r="G642" i="1" s="1"/>
  <c r="QD641" i="1"/>
  <c r="QF641" i="1" s="1"/>
  <c r="LQ641" i="1"/>
  <c r="LS641" i="1" s="1"/>
  <c r="KY641" i="1"/>
  <c r="LA641" i="1" s="1"/>
  <c r="DI641" i="1"/>
  <c r="DK641" i="1" s="1"/>
  <c r="AX641" i="1"/>
  <c r="AZ641" i="1" s="1"/>
  <c r="CQ644" i="1"/>
  <c r="CS644" i="1" s="1"/>
  <c r="AGK643" i="1"/>
  <c r="AGM643" i="1" s="1"/>
  <c r="AFJ642" i="1"/>
  <c r="AFL642" i="1" s="1"/>
  <c r="NJ642" i="1"/>
  <c r="NL642" i="1" s="1"/>
  <c r="ADQ641" i="1"/>
  <c r="ADS641" i="1" s="1"/>
  <c r="VR641" i="1"/>
  <c r="VT641" i="1" s="1"/>
  <c r="QV644" i="1"/>
  <c r="QX644" i="1" s="1"/>
  <c r="FT642" i="1"/>
  <c r="FV642" i="1" s="1"/>
  <c r="EJ642" i="1"/>
  <c r="EL642" i="1" s="1"/>
  <c r="AF642" i="1"/>
  <c r="AH642" i="1" s="1"/>
  <c r="UZ641" i="1"/>
  <c r="VB641" i="1" s="1"/>
  <c r="SO641" i="1"/>
  <c r="SQ641" i="1" s="1"/>
  <c r="RW641" i="1"/>
  <c r="RY641" i="1" s="1"/>
  <c r="PU641" i="1"/>
  <c r="PW641" i="1" s="1"/>
  <c r="CZ641" i="1"/>
  <c r="DB641" i="1" s="1"/>
  <c r="AO641" i="1"/>
  <c r="AQ641" i="1" s="1"/>
  <c r="MI645" i="1"/>
  <c r="MK645" i="1" s="1"/>
  <c r="HV641" i="1"/>
  <c r="HX641" i="1" s="1"/>
  <c r="ES641" i="1"/>
  <c r="EU641" i="1" s="1"/>
  <c r="BP641" i="1"/>
  <c r="BR641" i="1" s="1"/>
  <c r="IN645" i="1"/>
  <c r="IP645" i="1" s="1"/>
  <c r="NS643" i="1"/>
  <c r="NU643" i="1" s="1"/>
  <c r="OK641" i="1"/>
  <c r="OM641" i="1" s="1"/>
  <c r="N641" i="1"/>
  <c r="P641" i="1" s="1"/>
  <c r="AGB643" i="1"/>
  <c r="AGD643" i="1" s="1"/>
  <c r="IW641" i="1"/>
  <c r="IY641" i="1" s="1"/>
  <c r="BG641" i="1"/>
  <c r="BI641" i="1" s="1"/>
  <c r="NA642" i="1"/>
  <c r="NC642" i="1" s="1"/>
  <c r="PL641" i="1"/>
  <c r="PN641" i="1" s="1"/>
  <c r="MI667" i="1"/>
  <c r="MK667" i="1" s="1"/>
  <c r="LH666" i="1"/>
  <c r="LJ666" i="1" s="1"/>
  <c r="AGK665" i="1"/>
  <c r="AGM665" i="1" s="1"/>
  <c r="AFS665" i="1"/>
  <c r="AFU665" i="1" s="1"/>
  <c r="KG641" i="1"/>
  <c r="KI641" i="1" s="1"/>
  <c r="SF644" i="1"/>
  <c r="SH644" i="1" s="1"/>
  <c r="RW667" i="1"/>
  <c r="RY667" i="1" s="1"/>
  <c r="CQ668" i="1"/>
  <c r="CS668" i="1" s="1"/>
  <c r="NS666" i="1"/>
  <c r="NU666" i="1" s="1"/>
  <c r="JX643" i="1"/>
  <c r="JZ643" i="1" s="1"/>
  <c r="LH643" i="1"/>
  <c r="LJ643" i="1" s="1"/>
  <c r="AHC630" i="1"/>
  <c r="AHE630" i="1" s="1"/>
  <c r="IW633" i="1"/>
  <c r="IY633" i="1" s="1"/>
  <c r="OK648" i="1"/>
  <c r="OM648" i="1" s="1"/>
  <c r="MR648" i="1"/>
  <c r="MT648" i="1" s="1"/>
  <c r="ADQ633" i="1"/>
  <c r="ADS633" i="1" s="1"/>
  <c r="SO632" i="1"/>
  <c r="SQ632" i="1" s="1"/>
  <c r="NA632" i="1"/>
  <c r="NC632" i="1" s="1"/>
  <c r="AX632" i="1"/>
  <c r="AZ632" i="1" s="1"/>
  <c r="N632" i="1"/>
  <c r="P632" i="1" s="1"/>
  <c r="AGB631" i="1"/>
  <c r="AGD631" i="1" s="1"/>
  <c r="VR631" i="1"/>
  <c r="VT631" i="1" s="1"/>
  <c r="CZ630" i="1"/>
  <c r="DB630" i="1" s="1"/>
  <c r="BY630" i="1"/>
  <c r="CA630" i="1" s="1"/>
  <c r="E632" i="1"/>
  <c r="G632" i="1" s="1"/>
  <c r="DI631" i="1"/>
  <c r="DK631" i="1" s="1"/>
  <c r="SX630" i="1"/>
  <c r="SZ630" i="1" s="1"/>
  <c r="PL630" i="1"/>
  <c r="PN630" i="1" s="1"/>
  <c r="LQ629" i="1"/>
  <c r="LS629" i="1" s="1"/>
  <c r="NJ632" i="1"/>
  <c r="NL632" i="1" s="1"/>
  <c r="HV629" i="1"/>
  <c r="HX629" i="1" s="1"/>
  <c r="UZ632" i="1"/>
  <c r="VB632" i="1" s="1"/>
  <c r="KY632" i="1"/>
  <c r="LA632" i="1" s="1"/>
  <c r="JX632" i="1"/>
  <c r="JZ632" i="1" s="1"/>
  <c r="W632" i="1"/>
  <c r="Y632" i="1" s="1"/>
  <c r="RW630" i="1"/>
  <c r="RY630" i="1" s="1"/>
  <c r="PC630" i="1"/>
  <c r="PE630" i="1" s="1"/>
  <c r="CH630" i="1"/>
  <c r="CJ630" i="1" s="1"/>
  <c r="PU629" i="1"/>
  <c r="PW629" i="1" s="1"/>
  <c r="JO629" i="1"/>
  <c r="JQ629" i="1" s="1"/>
  <c r="IW629" i="1"/>
  <c r="IY629" i="1" s="1"/>
  <c r="KY667" i="1"/>
  <c r="LA667" i="1" s="1"/>
  <c r="LH668" i="1"/>
  <c r="LJ668" i="1" s="1"/>
  <c r="RW666" i="1"/>
  <c r="RY666" i="1" s="1"/>
  <c r="CH665" i="1"/>
  <c r="CJ665" i="1" s="1"/>
  <c r="DI669" i="1"/>
  <c r="DK669" i="1" s="1"/>
  <c r="SX665" i="1"/>
  <c r="SZ665" i="1" s="1"/>
  <c r="AO662" i="1"/>
  <c r="AQ662" i="1" s="1"/>
  <c r="UH663" i="1"/>
  <c r="UJ663" i="1" s="1"/>
  <c r="CZ660" i="1"/>
  <c r="DB660" i="1" s="1"/>
  <c r="WS649" i="1"/>
  <c r="WU649" i="1" s="1"/>
  <c r="QD649" i="1"/>
  <c r="QF649" i="1" s="1"/>
  <c r="AGB648" i="1"/>
  <c r="AGD648" i="1" s="1"/>
  <c r="PU648" i="1"/>
  <c r="PW648" i="1" s="1"/>
  <c r="FT649" i="1"/>
  <c r="FV649" i="1" s="1"/>
  <c r="ES650" i="1"/>
  <c r="EU650" i="1" s="1"/>
  <c r="LQ649" i="1"/>
  <c r="LS649" i="1" s="1"/>
  <c r="PL648" i="1"/>
  <c r="PN648" i="1" s="1"/>
  <c r="AGT651" i="1"/>
  <c r="AGV651" i="1" s="1"/>
  <c r="SX651" i="1"/>
  <c r="SZ651" i="1" s="1"/>
  <c r="RW650" i="1"/>
  <c r="RY650" i="1" s="1"/>
  <c r="QV650" i="1"/>
  <c r="QX650" i="1" s="1"/>
  <c r="OK649" i="1"/>
  <c r="OM649" i="1" s="1"/>
  <c r="W648" i="1"/>
  <c r="Y648" i="1" s="1"/>
  <c r="UZ647" i="1"/>
  <c r="VB647" i="1" s="1"/>
  <c r="BP647" i="1"/>
  <c r="BR647" i="1" s="1"/>
  <c r="AGK647" i="1"/>
  <c r="AGM647" i="1" s="1"/>
  <c r="NA647" i="1"/>
  <c r="NC647" i="1" s="1"/>
  <c r="BY647" i="1"/>
  <c r="CA647" i="1" s="1"/>
  <c r="SF648" i="1"/>
  <c r="SH648" i="1" s="1"/>
  <c r="TP647" i="1"/>
  <c r="TR647" i="1" s="1"/>
  <c r="AO647" i="1"/>
  <c r="AQ647" i="1" s="1"/>
  <c r="KY647" i="1"/>
  <c r="LA647" i="1" s="1"/>
  <c r="CZ647" i="1"/>
  <c r="DB647" i="1" s="1"/>
  <c r="CH647" i="1"/>
  <c r="CJ647" i="1" s="1"/>
  <c r="E647" i="1"/>
  <c r="G647" i="1" s="1"/>
  <c r="AF647" i="1"/>
  <c r="AH647" i="1" s="1"/>
  <c r="WS663" i="1"/>
  <c r="WU663" i="1" s="1"/>
  <c r="OK662" i="1"/>
  <c r="OM662" i="1" s="1"/>
  <c r="AGB662" i="1"/>
  <c r="AGD662" i="1" s="1"/>
  <c r="MI661" i="1"/>
  <c r="MK661" i="1" s="1"/>
  <c r="TP665" i="1"/>
  <c r="TR665" i="1" s="1"/>
  <c r="OK665" i="1"/>
  <c r="OM665" i="1" s="1"/>
  <c r="GL656" i="1"/>
  <c r="GN656" i="1" s="1"/>
  <c r="YL653" i="1"/>
  <c r="YN653" i="1" s="1"/>
  <c r="AO654" i="1"/>
  <c r="AQ654" i="1" s="1"/>
  <c r="CH655" i="1"/>
  <c r="CJ655" i="1" s="1"/>
  <c r="AF654" i="1"/>
  <c r="AH654" i="1" s="1"/>
  <c r="CQ659" i="1"/>
  <c r="CS659" i="1" s="1"/>
  <c r="MR660" i="1"/>
  <c r="MT660" i="1" s="1"/>
  <c r="XT649" i="1"/>
  <c r="XV649" i="1" s="1"/>
  <c r="NJ650" i="1"/>
  <c r="NL650" i="1" s="1"/>
  <c r="AGT648" i="1"/>
  <c r="AGV648" i="1" s="1"/>
  <c r="CZ648" i="1"/>
  <c r="DB648" i="1" s="1"/>
  <c r="AFA662" i="1"/>
  <c r="AFC662" i="1" s="1"/>
  <c r="XT662" i="1"/>
  <c r="XV662" i="1" s="1"/>
  <c r="SF615" i="1"/>
  <c r="SH615" i="1" s="1"/>
  <c r="PU615" i="1"/>
  <c r="PW615" i="1" s="1"/>
  <c r="UZ614" i="1"/>
  <c r="VB614" i="1" s="1"/>
  <c r="PL614" i="1"/>
  <c r="PN614" i="1" s="1"/>
  <c r="MR614" i="1"/>
  <c r="MT614" i="1" s="1"/>
  <c r="LH613" i="1"/>
  <c r="LJ613" i="1" s="1"/>
  <c r="KG613" i="1"/>
  <c r="KI613" i="1" s="1"/>
  <c r="PC612" i="1"/>
  <c r="PE612" i="1" s="1"/>
  <c r="FT612" i="1"/>
  <c r="FV612" i="1" s="1"/>
  <c r="CH612" i="1"/>
  <c r="CJ612" i="1" s="1"/>
  <c r="AF612" i="1"/>
  <c r="AH612" i="1" s="1"/>
  <c r="RW615" i="1"/>
  <c r="RY615" i="1" s="1"/>
  <c r="BP614" i="1"/>
  <c r="BR614" i="1" s="1"/>
  <c r="KY613" i="1"/>
  <c r="LA613" i="1" s="1"/>
  <c r="NS612" i="1"/>
  <c r="NU612" i="1" s="1"/>
  <c r="JO612" i="1"/>
  <c r="JQ612" i="1" s="1"/>
  <c r="CZ611" i="1"/>
  <c r="DB611" i="1" s="1"/>
  <c r="QV615" i="1"/>
  <c r="QX615" i="1" s="1"/>
  <c r="VR614" i="1"/>
  <c r="VT614" i="1" s="1"/>
  <c r="BY613" i="1"/>
  <c r="CA613" i="1" s="1"/>
  <c r="JF612" i="1"/>
  <c r="JH612" i="1" s="1"/>
  <c r="SO615" i="1"/>
  <c r="SQ615" i="1" s="1"/>
  <c r="SX614" i="1"/>
  <c r="SZ614" i="1" s="1"/>
  <c r="ES614" i="1"/>
  <c r="EU614" i="1" s="1"/>
  <c r="DI614" i="1"/>
  <c r="DK614" i="1" s="1"/>
  <c r="W614" i="1"/>
  <c r="Y614" i="1" s="1"/>
  <c r="ADQ613" i="1"/>
  <c r="ADS613" i="1" s="1"/>
  <c r="AO611" i="1"/>
  <c r="AQ611" i="1" s="1"/>
  <c r="E611" i="1"/>
  <c r="G611" i="1" s="1"/>
  <c r="NA645" i="1"/>
  <c r="NC645" i="1" s="1"/>
  <c r="CQ642" i="1"/>
  <c r="CS642" i="1" s="1"/>
  <c r="CZ643" i="1"/>
  <c r="DB643" i="1" s="1"/>
  <c r="QV643" i="1"/>
  <c r="QX643" i="1" s="1"/>
  <c r="IN643" i="1"/>
  <c r="IP643" i="1" s="1"/>
  <c r="WS642" i="1"/>
  <c r="WU642" i="1" s="1"/>
  <c r="PU642" i="1"/>
  <c r="PW642" i="1" s="1"/>
  <c r="ES642" i="1"/>
  <c r="EU642" i="1" s="1"/>
  <c r="AO642" i="1"/>
  <c r="AQ642" i="1" s="1"/>
  <c r="QV641" i="1"/>
  <c r="QX641" i="1" s="1"/>
  <c r="LZ645" i="1"/>
  <c r="MB645" i="1" s="1"/>
  <c r="UZ643" i="1"/>
  <c r="VB643" i="1" s="1"/>
  <c r="AF643" i="1"/>
  <c r="AH643" i="1" s="1"/>
  <c r="FK645" i="1"/>
  <c r="FM645" i="1" s="1"/>
  <c r="PL644" i="1"/>
  <c r="PN644" i="1" s="1"/>
  <c r="DI645" i="1"/>
  <c r="DK645" i="1" s="1"/>
  <c r="GL643" i="1"/>
  <c r="GN643" i="1" s="1"/>
  <c r="VR642" i="1"/>
  <c r="VT642" i="1" s="1"/>
  <c r="CH641" i="1"/>
  <c r="CJ641" i="1" s="1"/>
  <c r="QD643" i="1"/>
  <c r="QF643" i="1" s="1"/>
  <c r="MI643" i="1"/>
  <c r="MK643" i="1" s="1"/>
  <c r="AX643" i="1"/>
  <c r="AZ643" i="1" s="1"/>
  <c r="KY642" i="1"/>
  <c r="LA642" i="1" s="1"/>
  <c r="BY641" i="1"/>
  <c r="CA641" i="1" s="1"/>
  <c r="N643" i="1"/>
  <c r="P643" i="1" s="1"/>
  <c r="E641" i="1"/>
  <c r="G641" i="1" s="1"/>
  <c r="AFS636" i="1"/>
  <c r="AFU636" i="1" s="1"/>
  <c r="TP639" i="1"/>
  <c r="TR639" i="1" s="1"/>
  <c r="DI603" i="1"/>
  <c r="DK603" i="1" s="1"/>
  <c r="E603" i="1"/>
  <c r="G603" i="1" s="1"/>
  <c r="SF602" i="1"/>
  <c r="SH602" i="1" s="1"/>
  <c r="PC602" i="1"/>
  <c r="PE602" i="1" s="1"/>
  <c r="FT602" i="1"/>
  <c r="FV602" i="1" s="1"/>
  <c r="AF602" i="1"/>
  <c r="AH602" i="1" s="1"/>
  <c r="MR601" i="1"/>
  <c r="MT601" i="1" s="1"/>
  <c r="UZ603" i="1"/>
  <c r="VB603" i="1" s="1"/>
  <c r="PL603" i="1"/>
  <c r="PN603" i="1" s="1"/>
  <c r="KG603" i="1"/>
  <c r="KI603" i="1" s="1"/>
  <c r="IN603" i="1"/>
  <c r="IP603" i="1" s="1"/>
  <c r="GL603" i="1"/>
  <c r="GN603" i="1" s="1"/>
  <c r="CH603" i="1"/>
  <c r="CJ603" i="1" s="1"/>
  <c r="AGT602" i="1"/>
  <c r="AGV602" i="1" s="1"/>
  <c r="SX602" i="1"/>
  <c r="SZ602" i="1" s="1"/>
  <c r="N602" i="1"/>
  <c r="P602" i="1" s="1"/>
  <c r="VR603" i="1"/>
  <c r="VT603" i="1" s="1"/>
  <c r="KY603" i="1"/>
  <c r="LA603" i="1" s="1"/>
  <c r="JX602" i="1"/>
  <c r="JZ602" i="1" s="1"/>
  <c r="ES602" i="1"/>
  <c r="EU602" i="1" s="1"/>
  <c r="W601" i="1"/>
  <c r="Y601" i="1" s="1"/>
  <c r="AHC600" i="1"/>
  <c r="AHE600" i="1" s="1"/>
  <c r="AFS600" i="1"/>
  <c r="AFU600" i="1" s="1"/>
  <c r="XT600" i="1"/>
  <c r="XV600" i="1" s="1"/>
  <c r="OK600" i="1"/>
  <c r="OM600" i="1" s="1"/>
  <c r="AGK662" i="1"/>
  <c r="AGM662" i="1" s="1"/>
  <c r="YL659" i="1"/>
  <c r="YN659" i="1" s="1"/>
  <c r="HV659" i="1"/>
  <c r="HX659" i="1" s="1"/>
  <c r="EJ653" i="1"/>
  <c r="EL653" i="1" s="1"/>
  <c r="BP654" i="1"/>
  <c r="BR654" i="1" s="1"/>
  <c r="N654" i="1"/>
  <c r="P654" i="1" s="1"/>
  <c r="CQ654" i="1"/>
  <c r="CS654" i="1" s="1"/>
  <c r="AHC653" i="1"/>
  <c r="AHE653" i="1" s="1"/>
  <c r="AFS627" i="1"/>
  <c r="AFU627" i="1" s="1"/>
  <c r="XT627" i="1"/>
  <c r="XV627" i="1" s="1"/>
  <c r="NJ627" i="1"/>
  <c r="NL627" i="1" s="1"/>
  <c r="BY626" i="1"/>
  <c r="CA626" i="1" s="1"/>
  <c r="AX627" i="1"/>
  <c r="AZ627" i="1" s="1"/>
  <c r="AFA625" i="1"/>
  <c r="AFC625" i="1" s="1"/>
  <c r="AO625" i="1"/>
  <c r="AQ625" i="1" s="1"/>
  <c r="FK665" i="1"/>
  <c r="FM665" i="1" s="1"/>
  <c r="DI665" i="1"/>
  <c r="DK665" i="1" s="1"/>
  <c r="WS603" i="1"/>
  <c r="WU603" i="1" s="1"/>
  <c r="PU603" i="1"/>
  <c r="PW603" i="1" s="1"/>
  <c r="BG603" i="1"/>
  <c r="BI603" i="1" s="1"/>
  <c r="AFA602" i="1"/>
  <c r="AFC602" i="1" s="1"/>
  <c r="NA602" i="1"/>
  <c r="NC602" i="1" s="1"/>
  <c r="LH601" i="1"/>
  <c r="LJ601" i="1" s="1"/>
  <c r="MR600" i="1"/>
  <c r="MT600" i="1" s="1"/>
  <c r="FK600" i="1"/>
  <c r="FM600" i="1" s="1"/>
  <c r="HV602" i="1"/>
  <c r="HX602" i="1" s="1"/>
  <c r="BP603" i="1"/>
  <c r="BR603" i="1" s="1"/>
  <c r="AX603" i="1"/>
  <c r="AZ603" i="1" s="1"/>
  <c r="YL601" i="1"/>
  <c r="YN601" i="1" s="1"/>
  <c r="AGB603" i="1"/>
  <c r="AGD603" i="1" s="1"/>
  <c r="QD603" i="1"/>
  <c r="QF603" i="1" s="1"/>
  <c r="MI603" i="1"/>
  <c r="MK603" i="1" s="1"/>
  <c r="LZ602" i="1"/>
  <c r="MB602" i="1" s="1"/>
  <c r="EJ600" i="1"/>
  <c r="EL600" i="1" s="1"/>
  <c r="DI651" i="1"/>
  <c r="DK651" i="1" s="1"/>
  <c r="HV648" i="1"/>
  <c r="HX648" i="1" s="1"/>
  <c r="YL620" i="1"/>
  <c r="YN620" i="1" s="1"/>
  <c r="OK621" i="1"/>
  <c r="OM621" i="1" s="1"/>
  <c r="TP620" i="1"/>
  <c r="TR620" i="1" s="1"/>
  <c r="JX620" i="1"/>
  <c r="JZ620" i="1" s="1"/>
  <c r="QD644" i="1"/>
  <c r="QF644" i="1" s="1"/>
  <c r="DI643" i="1"/>
  <c r="DK643" i="1" s="1"/>
  <c r="BY642" i="1"/>
  <c r="CA642" i="1" s="1"/>
  <c r="WS641" i="1"/>
  <c r="WU641" i="1" s="1"/>
  <c r="GL641" i="1"/>
  <c r="GN641" i="1" s="1"/>
  <c r="CQ641" i="1"/>
  <c r="CS641" i="1" s="1"/>
  <c r="AF641" i="1"/>
  <c r="AH641" i="1" s="1"/>
  <c r="AFS645" i="1"/>
  <c r="AFU645" i="1" s="1"/>
  <c r="SO645" i="1"/>
  <c r="SQ645" i="1" s="1"/>
  <c r="FT645" i="1"/>
  <c r="FV645" i="1" s="1"/>
  <c r="BG644" i="1"/>
  <c r="BI644" i="1" s="1"/>
  <c r="E644" i="1"/>
  <c r="G644" i="1" s="1"/>
  <c r="ADQ643" i="1"/>
  <c r="ADS643" i="1" s="1"/>
  <c r="LQ643" i="1"/>
  <c r="LS643" i="1" s="1"/>
  <c r="AFA641" i="1"/>
  <c r="AFC641" i="1" s="1"/>
  <c r="AGK645" i="1"/>
  <c r="AGM645" i="1" s="1"/>
  <c r="AX645" i="1"/>
  <c r="AZ645" i="1" s="1"/>
  <c r="IN642" i="1"/>
  <c r="IP642" i="1" s="1"/>
  <c r="CZ642" i="1"/>
  <c r="DB642" i="1" s="1"/>
  <c r="CH642" i="1"/>
  <c r="CJ642" i="1" s="1"/>
  <c r="BP642" i="1"/>
  <c r="BR642" i="1" s="1"/>
  <c r="W641" i="1"/>
  <c r="Y641" i="1" s="1"/>
  <c r="UZ645" i="1"/>
  <c r="VB645" i="1" s="1"/>
  <c r="SX645" i="1"/>
  <c r="SZ645" i="1" s="1"/>
  <c r="PC641" i="1"/>
  <c r="PE641" i="1" s="1"/>
  <c r="NA641" i="1"/>
  <c r="NC641" i="1" s="1"/>
  <c r="MI641" i="1"/>
  <c r="MK641" i="1" s="1"/>
  <c r="MI633" i="1"/>
  <c r="MK633" i="1" s="1"/>
  <c r="NS631" i="1"/>
  <c r="NU631" i="1" s="1"/>
  <c r="AGT631" i="1"/>
  <c r="AGV631" i="1" s="1"/>
  <c r="TP633" i="1"/>
  <c r="TR633" i="1" s="1"/>
  <c r="CQ638" i="1"/>
  <c r="CS638" i="1" s="1"/>
  <c r="MR638" i="1"/>
  <c r="MT638" i="1" s="1"/>
  <c r="AHC648" i="1"/>
  <c r="AHE648" i="1" s="1"/>
  <c r="WS651" i="1"/>
  <c r="WU651" i="1" s="1"/>
  <c r="DI649" i="1"/>
  <c r="DK649" i="1" s="1"/>
  <c r="AF650" i="1"/>
  <c r="AH650" i="1" s="1"/>
  <c r="LQ651" i="1"/>
  <c r="LS651" i="1" s="1"/>
  <c r="AFA635" i="1"/>
  <c r="AFC635" i="1" s="1"/>
  <c r="MR636" i="1"/>
  <c r="MT636" i="1" s="1"/>
  <c r="W613" i="1"/>
  <c r="Y613" i="1" s="1"/>
  <c r="N612" i="1"/>
  <c r="P612" i="1" s="1"/>
  <c r="PL611" i="1"/>
  <c r="PN611" i="1" s="1"/>
  <c r="SO614" i="1"/>
  <c r="SQ614" i="1" s="1"/>
  <c r="IN614" i="1"/>
  <c r="IP614" i="1" s="1"/>
  <c r="AFJ613" i="1"/>
  <c r="AFL613" i="1" s="1"/>
  <c r="SX613" i="1"/>
  <c r="SZ613" i="1" s="1"/>
  <c r="AX613" i="1"/>
  <c r="AZ613" i="1" s="1"/>
  <c r="VR612" i="1"/>
  <c r="VT612" i="1" s="1"/>
  <c r="UZ611" i="1"/>
  <c r="VB611" i="1" s="1"/>
  <c r="NA611" i="1"/>
  <c r="NC611" i="1" s="1"/>
  <c r="AGT615" i="1"/>
  <c r="AGV615" i="1" s="1"/>
  <c r="NJ613" i="1"/>
  <c r="NL613" i="1" s="1"/>
  <c r="PU612" i="1"/>
  <c r="PW612" i="1" s="1"/>
  <c r="ES612" i="1"/>
  <c r="EU612" i="1" s="1"/>
  <c r="CQ612" i="1"/>
  <c r="CS612" i="1" s="1"/>
  <c r="BY612" i="1"/>
  <c r="CA612" i="1" s="1"/>
  <c r="AO612" i="1"/>
  <c r="AQ612" i="1" s="1"/>
  <c r="GL611" i="1"/>
  <c r="GN611" i="1" s="1"/>
  <c r="JF614" i="1"/>
  <c r="JH614" i="1" s="1"/>
  <c r="E614" i="1"/>
  <c r="G614" i="1" s="1"/>
  <c r="UH613" i="1"/>
  <c r="UJ613" i="1" s="1"/>
  <c r="SF613" i="1"/>
  <c r="SH613" i="1" s="1"/>
  <c r="FT613" i="1"/>
  <c r="FV613" i="1" s="1"/>
  <c r="EJ613" i="1"/>
  <c r="EL613" i="1" s="1"/>
  <c r="CZ613" i="1"/>
  <c r="DB613" i="1" s="1"/>
  <c r="BP613" i="1"/>
  <c r="BR613" i="1" s="1"/>
  <c r="TP612" i="1"/>
  <c r="TR612" i="1" s="1"/>
  <c r="BG611" i="1"/>
  <c r="BI611" i="1" s="1"/>
  <c r="DI611" i="1"/>
  <c r="DK611" i="1" s="1"/>
  <c r="AF611" i="1"/>
  <c r="AH611" i="1" s="1"/>
  <c r="SX657" i="1"/>
  <c r="SZ657" i="1" s="1"/>
  <c r="CQ653" i="1"/>
  <c r="CS653" i="1" s="1"/>
  <c r="DI655" i="1"/>
  <c r="DK655" i="1" s="1"/>
  <c r="N650" i="1"/>
  <c r="P650" i="1" s="1"/>
  <c r="AGT649" i="1"/>
  <c r="AGV649" i="1" s="1"/>
  <c r="SO649" i="1"/>
  <c r="SQ649" i="1" s="1"/>
  <c r="MR647" i="1"/>
  <c r="MT647" i="1" s="1"/>
  <c r="FK647" i="1"/>
  <c r="FM647" i="1" s="1"/>
  <c r="AHF670" i="1" l="1"/>
  <c r="AV472" i="1" s="1"/>
  <c r="XW670" i="1"/>
  <c r="AV410" i="1" s="1"/>
  <c r="GF664" i="1"/>
  <c r="AR415" i="1" s="1"/>
  <c r="YF670" i="1"/>
  <c r="AV419" i="1" s="1"/>
  <c r="AEC628" i="1"/>
  <c r="AEU616" i="1"/>
  <c r="YF664" i="1"/>
  <c r="AR421" i="1" s="1"/>
  <c r="AEU670" i="1"/>
  <c r="XE640" i="1"/>
  <c r="ADK640" i="1"/>
  <c r="KS634" i="1"/>
  <c r="X448" i="1" s="1"/>
  <c r="HP670" i="1"/>
  <c r="AV427" i="1" s="1"/>
  <c r="DU652" i="1"/>
  <c r="AJ448" i="1" s="1"/>
  <c r="AEU622" i="1"/>
  <c r="AEL664" i="1"/>
  <c r="AEL640" i="1"/>
  <c r="AEU628" i="1"/>
  <c r="XE652" i="1"/>
  <c r="AEL658" i="1"/>
  <c r="ADK646" i="1"/>
  <c r="XE622" i="1"/>
  <c r="AEL610" i="1"/>
  <c r="YF634" i="1"/>
  <c r="X418" i="1" s="1"/>
  <c r="GX658" i="1"/>
  <c r="AN471" i="1" s="1"/>
  <c r="OW628" i="1"/>
  <c r="T483" i="1" s="1"/>
  <c r="DU664" i="1"/>
  <c r="AR473" i="1" s="1"/>
  <c r="IH664" i="1"/>
  <c r="KS640" i="1"/>
  <c r="AB465" i="1" s="1"/>
  <c r="AEC658" i="1"/>
  <c r="OW634" i="1"/>
  <c r="X472" i="1" s="1"/>
  <c r="OW646" i="1"/>
  <c r="AF445" i="1" s="1"/>
  <c r="AEL670" i="1"/>
  <c r="HP664" i="1"/>
  <c r="AR401" i="1" s="1"/>
  <c r="YF652" i="1"/>
  <c r="AJ457" i="1" s="1"/>
  <c r="AEC646" i="1"/>
  <c r="AEC610" i="1"/>
  <c r="AEC634" i="1"/>
  <c r="AEU634" i="1"/>
  <c r="AEC616" i="1"/>
  <c r="AEL622" i="1"/>
  <c r="AEL634" i="1"/>
  <c r="AEC640" i="1"/>
  <c r="AEU610" i="1"/>
  <c r="AET672" i="1"/>
  <c r="AEU604" i="1"/>
  <c r="AEU652" i="1"/>
  <c r="AEL628" i="1"/>
  <c r="YF628" i="1"/>
  <c r="T397" i="1" s="1"/>
  <c r="WM634" i="1"/>
  <c r="X485" i="1" s="1"/>
  <c r="XE646" i="1"/>
  <c r="GF658" i="1"/>
  <c r="AN446" i="1" s="1"/>
  <c r="WM616" i="1"/>
  <c r="L457" i="1" s="1"/>
  <c r="IH658" i="1"/>
  <c r="DU634" i="1"/>
  <c r="X469" i="1" s="1"/>
  <c r="AEK672" i="1"/>
  <c r="AEL604" i="1"/>
  <c r="YF616" i="1"/>
  <c r="L467" i="1" s="1"/>
  <c r="WM670" i="1"/>
  <c r="AV484" i="1" s="1"/>
  <c r="AEC604" i="1"/>
  <c r="AEB672" i="1"/>
  <c r="IH670" i="1"/>
  <c r="TJ634" i="1"/>
  <c r="X464" i="1" s="1"/>
  <c r="HP616" i="1"/>
  <c r="L400" i="1" s="1"/>
  <c r="HP634" i="1"/>
  <c r="X440" i="1" s="1"/>
  <c r="XE658" i="1"/>
  <c r="KS652" i="1"/>
  <c r="AJ443" i="1" s="1"/>
  <c r="TJ664" i="1"/>
  <c r="AR469" i="1" s="1"/>
  <c r="XE610" i="1"/>
  <c r="DU604" i="1"/>
  <c r="D394" i="1" s="1"/>
  <c r="DT672" i="1"/>
  <c r="P63" i="1" s="1"/>
  <c r="WL672" i="1"/>
  <c r="P56" i="1" s="1"/>
  <c r="WM604" i="1"/>
  <c r="D478" i="1" s="1"/>
  <c r="ADK616" i="1"/>
  <c r="IH652" i="1"/>
  <c r="TJ646" i="1"/>
  <c r="AF439" i="1" s="1"/>
  <c r="WM640" i="1"/>
  <c r="AB462" i="1" s="1"/>
  <c r="GF634" i="1"/>
  <c r="X392" i="1" s="1"/>
  <c r="GX664" i="1"/>
  <c r="AR416" i="1" s="1"/>
  <c r="IH640" i="1"/>
  <c r="DU610" i="1"/>
  <c r="H429" i="1" s="1"/>
  <c r="TJ610" i="1"/>
  <c r="H428" i="1" s="1"/>
  <c r="ADK664" i="1"/>
  <c r="GF622" i="1"/>
  <c r="P467" i="1" s="1"/>
  <c r="KS646" i="1"/>
  <c r="AF468" i="1" s="1"/>
  <c r="GF616" i="1"/>
  <c r="L446" i="1" s="1"/>
  <c r="OW604" i="1"/>
  <c r="D468" i="1" s="1"/>
  <c r="OV672" i="1"/>
  <c r="P101" i="1" s="1"/>
  <c r="GF640" i="1"/>
  <c r="AB399" i="1" s="1"/>
  <c r="DU670" i="1"/>
  <c r="AV432" i="1" s="1"/>
  <c r="DU628" i="1"/>
  <c r="T398" i="1" s="1"/>
  <c r="KS658" i="1"/>
  <c r="AN437" i="1" s="1"/>
  <c r="HP622" i="1"/>
  <c r="P423" i="1" s="1"/>
  <c r="DU658" i="1"/>
  <c r="AN477" i="1" s="1"/>
  <c r="TJ658" i="1"/>
  <c r="AN455" i="1" s="1"/>
  <c r="GX670" i="1"/>
  <c r="AV424" i="1" s="1"/>
  <c r="ADK628" i="1"/>
  <c r="XE628" i="1"/>
  <c r="HP652" i="1"/>
  <c r="AJ394" i="1" s="1"/>
  <c r="ADK604" i="1"/>
  <c r="ADJ672" i="1"/>
  <c r="YF604" i="1"/>
  <c r="D391" i="1" s="1"/>
  <c r="YE672" i="1"/>
  <c r="P7" i="1" s="1"/>
  <c r="DU646" i="1"/>
  <c r="AF475" i="1" s="1"/>
  <c r="GX640" i="1"/>
  <c r="AB410" i="1" s="1"/>
  <c r="YF640" i="1"/>
  <c r="AB407" i="1" s="1"/>
  <c r="XE664" i="1"/>
  <c r="HP628" i="1"/>
  <c r="T473" i="1" s="1"/>
  <c r="TJ640" i="1"/>
  <c r="AB444" i="1" s="1"/>
  <c r="OW610" i="1"/>
  <c r="H484" i="1" s="1"/>
  <c r="HP610" i="1"/>
  <c r="H423" i="1" s="1"/>
  <c r="WM610" i="1"/>
  <c r="H478" i="1" s="1"/>
  <c r="WM664" i="1"/>
  <c r="AR484" i="1" s="1"/>
  <c r="DU622" i="1"/>
  <c r="P414" i="1" s="1"/>
  <c r="ADK670" i="1"/>
  <c r="KS604" i="1"/>
  <c r="D442" i="1" s="1"/>
  <c r="KR672" i="1"/>
  <c r="P81" i="1" s="1"/>
  <c r="XE616" i="1"/>
  <c r="TI672" i="1"/>
  <c r="P37" i="1" s="1"/>
  <c r="TJ604" i="1"/>
  <c r="D410" i="1" s="1"/>
  <c r="OW670" i="1"/>
  <c r="AV411" i="1" s="1"/>
  <c r="WM628" i="1"/>
  <c r="T455" i="1" s="1"/>
  <c r="GX634" i="1"/>
  <c r="X398" i="1" s="1"/>
  <c r="WM658" i="1"/>
  <c r="AN485" i="1" s="1"/>
  <c r="GX628" i="1"/>
  <c r="T423" i="1" s="1"/>
  <c r="HO672" i="1"/>
  <c r="P6" i="1" s="1"/>
  <c r="HP604" i="1"/>
  <c r="D401" i="1" s="1"/>
  <c r="XD672" i="1"/>
  <c r="XE604" i="1"/>
  <c r="DU616" i="1"/>
  <c r="L421" i="1" s="1"/>
  <c r="IH634" i="1"/>
  <c r="KS616" i="1"/>
  <c r="L456" i="1" s="1"/>
  <c r="WM646" i="1"/>
  <c r="AF433" i="1" s="1"/>
  <c r="DU640" i="1"/>
  <c r="AB425" i="1" s="1"/>
  <c r="HP640" i="1"/>
  <c r="AB413" i="1" s="1"/>
  <c r="OW622" i="1"/>
  <c r="P489" i="1" s="1"/>
  <c r="ADK622" i="1"/>
  <c r="HP646" i="1"/>
  <c r="AF414" i="1" s="1"/>
  <c r="IH628" i="1"/>
  <c r="IH610" i="1"/>
  <c r="TJ616" i="1"/>
  <c r="L440" i="1" s="1"/>
  <c r="IG672" i="1"/>
  <c r="H369" i="1" s="1"/>
  <c r="IH604" i="1"/>
  <c r="OW664" i="1"/>
  <c r="AR475" i="1" s="1"/>
  <c r="TJ652" i="1"/>
  <c r="AJ433" i="1" s="1"/>
  <c r="KS622" i="1"/>
  <c r="P473" i="1" s="1"/>
  <c r="XE634" i="1"/>
  <c r="GX622" i="1"/>
  <c r="P407" i="1" s="1"/>
  <c r="GX616" i="1"/>
  <c r="L448" i="1" s="1"/>
  <c r="OW640" i="1"/>
  <c r="AB480" i="1" s="1"/>
  <c r="HP658" i="1"/>
  <c r="AN406" i="1" s="1"/>
  <c r="YF658" i="1"/>
  <c r="AN473" i="1" s="1"/>
  <c r="GF670" i="1"/>
  <c r="AV396" i="1" s="1"/>
  <c r="OW652" i="1"/>
  <c r="AJ421" i="1" s="1"/>
  <c r="TJ628" i="1"/>
  <c r="T454" i="1" s="1"/>
  <c r="GF604" i="1"/>
  <c r="D450" i="1" s="1"/>
  <c r="GE672" i="1"/>
  <c r="P41" i="1" s="1"/>
  <c r="GX604" i="1"/>
  <c r="D402" i="1" s="1"/>
  <c r="GW672" i="1"/>
  <c r="P19" i="1" s="1"/>
  <c r="OW616" i="1"/>
  <c r="L482" i="1" s="1"/>
  <c r="ADK634" i="1"/>
  <c r="GF646" i="1"/>
  <c r="AF406" i="1" s="1"/>
  <c r="YF646" i="1"/>
  <c r="AF420" i="1" s="1"/>
  <c r="IH646" i="1"/>
  <c r="KS628" i="1"/>
  <c r="T461" i="1" s="1"/>
  <c r="GX652" i="1"/>
  <c r="AJ483" i="1" s="1"/>
  <c r="GX610" i="1"/>
  <c r="H435" i="1" s="1"/>
  <c r="KS610" i="1"/>
  <c r="H416" i="1" s="1"/>
  <c r="ADK610" i="1"/>
  <c r="WM622" i="1"/>
  <c r="P484" i="1" s="1"/>
  <c r="TJ622" i="1"/>
  <c r="P448" i="1" s="1"/>
  <c r="IH616" i="1"/>
  <c r="GF610" i="1"/>
  <c r="H453" i="1" s="1"/>
  <c r="YF610" i="1"/>
  <c r="H418" i="1" s="1"/>
  <c r="GX646" i="1"/>
  <c r="AF434" i="1" s="1"/>
  <c r="OW658" i="1"/>
  <c r="AN487" i="1" s="1"/>
  <c r="IH622" i="1"/>
  <c r="ADK658" i="1"/>
  <c r="YF622" i="1"/>
  <c r="P418" i="1" s="1"/>
  <c r="ADK652" i="1"/>
  <c r="GF628" i="1"/>
  <c r="T428" i="1" s="1"/>
  <c r="WM652" i="1"/>
  <c r="AJ409" i="1" s="1"/>
  <c r="SR670" i="1"/>
  <c r="AV397" i="1" s="1"/>
  <c r="AFD670" i="1"/>
  <c r="TA664" i="1"/>
  <c r="AR486" i="1" s="1"/>
  <c r="NM664" i="1"/>
  <c r="AR464" i="1" s="1"/>
  <c r="YO670" i="1"/>
  <c r="VU664" i="1"/>
  <c r="AR462" i="1" s="1"/>
  <c r="MU670" i="1"/>
  <c r="AV435" i="1" s="1"/>
  <c r="EV670" i="1"/>
  <c r="AV426" i="1" s="1"/>
  <c r="AI664" i="1"/>
  <c r="AR412" i="1" s="1"/>
  <c r="Q658" i="1"/>
  <c r="AN431" i="1" s="1"/>
  <c r="GO664" i="1"/>
  <c r="AR479" i="1" s="1"/>
  <c r="UK670" i="1"/>
  <c r="BA670" i="1"/>
  <c r="AV471" i="1" s="1"/>
  <c r="FW664" i="1"/>
  <c r="AR419" i="1" s="1"/>
  <c r="NM658" i="1"/>
  <c r="AN474" i="1" s="1"/>
  <c r="DC664" i="1"/>
  <c r="AR403" i="1" s="1"/>
  <c r="PF670" i="1"/>
  <c r="AV392" i="1" s="1"/>
  <c r="AI670" i="1"/>
  <c r="AV406" i="1" s="1"/>
  <c r="FN664" i="1"/>
  <c r="AR400" i="1" s="1"/>
  <c r="AR664" i="1"/>
  <c r="AR396" i="1" s="1"/>
  <c r="VC664" i="1"/>
  <c r="AR445" i="1" s="1"/>
  <c r="PF664" i="1"/>
  <c r="AR410" i="1" s="1"/>
  <c r="KA664" i="1"/>
  <c r="AR480" i="1" s="1"/>
  <c r="AGE670" i="1"/>
  <c r="WV670" i="1"/>
  <c r="IQ670" i="1"/>
  <c r="AV463" i="1" s="1"/>
  <c r="QG670" i="1"/>
  <c r="AV443" i="1" s="1"/>
  <c r="JR670" i="1"/>
  <c r="AV409" i="1" s="1"/>
  <c r="VU670" i="1"/>
  <c r="AV480" i="1" s="1"/>
  <c r="Z670" i="1"/>
  <c r="AV394" i="1" s="1"/>
  <c r="CB670" i="1"/>
  <c r="AV416" i="1" s="1"/>
  <c r="EM670" i="1"/>
  <c r="AV470" i="1" s="1"/>
  <c r="GO670" i="1"/>
  <c r="AV440" i="1" s="1"/>
  <c r="KJ670" i="1"/>
  <c r="AV473" i="1" s="1"/>
  <c r="NM670" i="1"/>
  <c r="AV452" i="1" s="1"/>
  <c r="Q670" i="1"/>
  <c r="AV444" i="1" s="1"/>
  <c r="QY670" i="1"/>
  <c r="AV421" i="1" s="1"/>
  <c r="FW670" i="1"/>
  <c r="AV455" i="1" s="1"/>
  <c r="H670" i="1"/>
  <c r="AV395" i="1" s="1"/>
  <c r="H664" i="1"/>
  <c r="AR407" i="1" s="1"/>
  <c r="CB664" i="1"/>
  <c r="AR414" i="1" s="1"/>
  <c r="UK664" i="1"/>
  <c r="JR664" i="1"/>
  <c r="AR467" i="1" s="1"/>
  <c r="ND664" i="1"/>
  <c r="AR463" i="1" s="1"/>
  <c r="XW664" i="1"/>
  <c r="AR406" i="1" s="1"/>
  <c r="DL664" i="1"/>
  <c r="AR434" i="1" s="1"/>
  <c r="AGN664" i="1"/>
  <c r="QY664" i="1"/>
  <c r="AR433" i="1" s="1"/>
  <c r="BJ664" i="1"/>
  <c r="AR402" i="1" s="1"/>
  <c r="Q664" i="1"/>
  <c r="AR395" i="1" s="1"/>
  <c r="BA664" i="1"/>
  <c r="AR409" i="1" s="1"/>
  <c r="IQ664" i="1"/>
  <c r="AR461" i="1" s="1"/>
  <c r="SR664" i="1"/>
  <c r="AR408" i="1" s="1"/>
  <c r="CK664" i="1"/>
  <c r="AR393" i="1" s="1"/>
  <c r="Z664" i="1"/>
  <c r="AR392" i="1" s="1"/>
  <c r="NV664" i="1"/>
  <c r="AR460" i="1" s="1"/>
  <c r="PX664" i="1"/>
  <c r="MC664" i="1"/>
  <c r="AR438" i="1" s="1"/>
  <c r="BS664" i="1"/>
  <c r="AR411" i="1" s="1"/>
  <c r="PO664" i="1"/>
  <c r="AR405" i="1" s="1"/>
  <c r="EM664" i="1"/>
  <c r="AR444" i="1" s="1"/>
  <c r="EM658" i="1"/>
  <c r="AN460" i="1" s="1"/>
  <c r="UK640" i="1"/>
  <c r="CK670" i="1"/>
  <c r="AV445" i="1" s="1"/>
  <c r="QY640" i="1"/>
  <c r="AB467" i="1" s="1"/>
  <c r="AHF658" i="1"/>
  <c r="AN480" i="1" s="1"/>
  <c r="JR658" i="1"/>
  <c r="AN475" i="1" s="1"/>
  <c r="CB658" i="1"/>
  <c r="AN404" i="1" s="1"/>
  <c r="UK658" i="1"/>
  <c r="FW658" i="1"/>
  <c r="AN450" i="1" s="1"/>
  <c r="ON658" i="1"/>
  <c r="AN418" i="1" s="1"/>
  <c r="Z658" i="1"/>
  <c r="AN440" i="1" s="1"/>
  <c r="SR658" i="1"/>
  <c r="AN419" i="1" s="1"/>
  <c r="DC658" i="1"/>
  <c r="AN399" i="1" s="1"/>
  <c r="ND658" i="1"/>
  <c r="AN396" i="1" s="1"/>
  <c r="BJ658" i="1"/>
  <c r="AN407" i="1" s="1"/>
  <c r="AGW658" i="1"/>
  <c r="FN652" i="1"/>
  <c r="AJ422" i="1" s="1"/>
  <c r="XW652" i="1"/>
  <c r="AJ398" i="1" s="1"/>
  <c r="NM652" i="1"/>
  <c r="AJ471" i="1" s="1"/>
  <c r="AHF652" i="1"/>
  <c r="AJ417" i="1" s="1"/>
  <c r="AR634" i="1"/>
  <c r="X409" i="1" s="1"/>
  <c r="BJ670" i="1"/>
  <c r="AV446" i="1" s="1"/>
  <c r="AHF640" i="1"/>
  <c r="AB461" i="1" s="1"/>
  <c r="PO670" i="1"/>
  <c r="AV398" i="1" s="1"/>
  <c r="MU640" i="1"/>
  <c r="AB404" i="1" s="1"/>
  <c r="CT640" i="1"/>
  <c r="AB432" i="1" s="1"/>
  <c r="JR634" i="1"/>
  <c r="X461" i="1" s="1"/>
  <c r="UK634" i="1"/>
  <c r="BJ640" i="1"/>
  <c r="AB453" i="1" s="1"/>
  <c r="VU658" i="1"/>
  <c r="AN486" i="1" s="1"/>
  <c r="BA652" i="1"/>
  <c r="AJ418" i="1" s="1"/>
  <c r="AFM670" i="1"/>
  <c r="XW658" i="1"/>
  <c r="AN435" i="1" s="1"/>
  <c r="ADT664" i="1"/>
  <c r="LT634" i="1"/>
  <c r="X412" i="1" s="1"/>
  <c r="JI610" i="1"/>
  <c r="H477" i="1" s="1"/>
  <c r="VC628" i="1"/>
  <c r="T464" i="1" s="1"/>
  <c r="MU652" i="1"/>
  <c r="AJ439" i="1" s="1"/>
  <c r="JI670" i="1"/>
  <c r="AV420" i="1" s="1"/>
  <c r="WV646" i="1"/>
  <c r="HY628" i="1"/>
  <c r="T424" i="1" s="1"/>
  <c r="UK628" i="1"/>
  <c r="KA670" i="1"/>
  <c r="AV430" i="1" s="1"/>
  <c r="DL616" i="1"/>
  <c r="L472" i="1" s="1"/>
  <c r="AI616" i="1"/>
  <c r="L403" i="1" s="1"/>
  <c r="TS670" i="1"/>
  <c r="AV456" i="1" s="1"/>
  <c r="QG622" i="1"/>
  <c r="P477" i="1" s="1"/>
  <c r="MC652" i="1"/>
  <c r="AJ468" i="1" s="1"/>
  <c r="AGE640" i="1"/>
  <c r="VC670" i="1"/>
  <c r="AV442" i="1" s="1"/>
  <c r="HY646" i="1"/>
  <c r="AF485" i="1" s="1"/>
  <c r="YO652" i="1"/>
  <c r="BJ616" i="1"/>
  <c r="L470" i="1" s="1"/>
  <c r="KA616" i="1"/>
  <c r="L434" i="1" s="1"/>
  <c r="LK664" i="1"/>
  <c r="AR466" i="1" s="1"/>
  <c r="SI640" i="1"/>
  <c r="AB411" i="1" s="1"/>
  <c r="IZ670" i="1"/>
  <c r="AV459" i="1" s="1"/>
  <c r="VC652" i="1"/>
  <c r="AJ473" i="1" s="1"/>
  <c r="YO646" i="1"/>
  <c r="CT646" i="1"/>
  <c r="AF392" i="1" s="1"/>
  <c r="AR652" i="1"/>
  <c r="AJ391" i="1" s="1"/>
  <c r="PX628" i="1"/>
  <c r="H652" i="1"/>
  <c r="AJ427" i="1" s="1"/>
  <c r="ADT652" i="1"/>
  <c r="JI646" i="1"/>
  <c r="AF462" i="1" s="1"/>
  <c r="RZ664" i="1"/>
  <c r="AR413" i="1" s="1"/>
  <c r="IZ646" i="1"/>
  <c r="AF396" i="1" s="1"/>
  <c r="TS652" i="1"/>
  <c r="AJ445" i="1" s="1"/>
  <c r="AGN652" i="1"/>
  <c r="BJ652" i="1"/>
  <c r="AJ411" i="1" s="1"/>
  <c r="AFV634" i="1"/>
  <c r="AGN634" i="1"/>
  <c r="VU628" i="1"/>
  <c r="T452" i="1" s="1"/>
  <c r="LB664" i="1"/>
  <c r="AR425" i="1" s="1"/>
  <c r="KJ664" i="1"/>
  <c r="AR458" i="1" s="1"/>
  <c r="GO616" i="1"/>
  <c r="L468" i="1" s="1"/>
  <c r="ND616" i="1"/>
  <c r="L451" i="1" s="1"/>
  <c r="AFD640" i="1"/>
  <c r="KA610" i="1"/>
  <c r="H412" i="1" s="1"/>
  <c r="AFV652" i="1"/>
  <c r="VC616" i="1"/>
  <c r="L444" i="1" s="1"/>
  <c r="KA640" i="1"/>
  <c r="AB449" i="1" s="1"/>
  <c r="TA640" i="1"/>
  <c r="AB478" i="1" s="1"/>
  <c r="PF640" i="1"/>
  <c r="AB397" i="1" s="1"/>
  <c r="Z646" i="1"/>
  <c r="AF395" i="1" s="1"/>
  <c r="AFV670" i="1"/>
  <c r="ND670" i="1"/>
  <c r="AV408" i="1" s="1"/>
  <c r="AFD634" i="1"/>
  <c r="AFM652" i="1"/>
  <c r="ON634" i="1"/>
  <c r="X466" i="1" s="1"/>
  <c r="QG628" i="1"/>
  <c r="T432" i="1" s="1"/>
  <c r="TA622" i="1"/>
  <c r="P431" i="1" s="1"/>
  <c r="QG640" i="1"/>
  <c r="AB483" i="1" s="1"/>
  <c r="YO640" i="1"/>
  <c r="YO658" i="1"/>
  <c r="KJ646" i="1"/>
  <c r="AF430" i="1" s="1"/>
  <c r="PX634" i="1"/>
  <c r="AGN670" i="1"/>
  <c r="AFD622" i="1"/>
  <c r="PO628" i="1"/>
  <c r="T471" i="1" s="1"/>
  <c r="AFM622" i="1"/>
  <c r="LK652" i="1"/>
  <c r="AJ487" i="1" s="1"/>
  <c r="ADT640" i="1"/>
  <c r="ND646" i="1"/>
  <c r="AF460" i="1" s="1"/>
  <c r="YO664" i="1"/>
  <c r="ND652" i="1"/>
  <c r="AJ442" i="1" s="1"/>
  <c r="IQ634" i="1"/>
  <c r="X460" i="1" s="1"/>
  <c r="HY616" i="1"/>
  <c r="L439" i="1" s="1"/>
  <c r="HY640" i="1"/>
  <c r="AB421" i="1" s="1"/>
  <c r="EM652" i="1"/>
  <c r="AJ479" i="1" s="1"/>
  <c r="CB640" i="1"/>
  <c r="AB457" i="1" s="1"/>
  <c r="JI628" i="1"/>
  <c r="T451" i="1" s="1"/>
  <c r="QY646" i="1"/>
  <c r="AF435" i="1" s="1"/>
  <c r="BS634" i="1"/>
  <c r="X431" i="1" s="1"/>
  <c r="PF628" i="1"/>
  <c r="T442" i="1" s="1"/>
  <c r="AGN622" i="1"/>
  <c r="LB652" i="1"/>
  <c r="AJ449" i="1" s="1"/>
  <c r="DL670" i="1"/>
  <c r="AV402" i="1" s="1"/>
  <c r="ON664" i="1"/>
  <c r="AR455" i="1" s="1"/>
  <c r="TA670" i="1"/>
  <c r="AV474" i="1" s="1"/>
  <c r="HY634" i="1"/>
  <c r="X450" i="1" s="1"/>
  <c r="BS652" i="1"/>
  <c r="AJ423" i="1" s="1"/>
  <c r="LT628" i="1"/>
  <c r="T466" i="1" s="1"/>
  <c r="MC634" i="1"/>
  <c r="X476" i="1" s="1"/>
  <c r="GO640" i="1"/>
  <c r="AB415" i="1" s="1"/>
  <c r="SR622" i="1"/>
  <c r="P408" i="1" s="1"/>
  <c r="EM622" i="1"/>
  <c r="P482" i="1" s="1"/>
  <c r="AI640" i="1"/>
  <c r="AB481" i="1" s="1"/>
  <c r="AFM640" i="1"/>
  <c r="EV640" i="1"/>
  <c r="AB430" i="1" s="1"/>
  <c r="CK640" i="1"/>
  <c r="AB395" i="1" s="1"/>
  <c r="AFD652" i="1"/>
  <c r="ADT670" i="1"/>
  <c r="QG664" i="1"/>
  <c r="AR468" i="1" s="1"/>
  <c r="FN670" i="1"/>
  <c r="AV407" i="1" s="1"/>
  <c r="CT658" i="1"/>
  <c r="AN397" i="1" s="1"/>
  <c r="ML646" i="1"/>
  <c r="AF450" i="1" s="1"/>
  <c r="AFD646" i="1"/>
  <c r="AI646" i="1"/>
  <c r="AF399" i="1" s="1"/>
  <c r="HY664" i="1"/>
  <c r="AR422" i="1" s="1"/>
  <c r="CT664" i="1"/>
  <c r="AR404" i="1" s="1"/>
  <c r="CB652" i="1"/>
  <c r="AJ420" i="1" s="1"/>
  <c r="ON646" i="1"/>
  <c r="AF481" i="1" s="1"/>
  <c r="AFD610" i="1"/>
  <c r="IQ652" i="1"/>
  <c r="AJ415" i="1" s="1"/>
  <c r="VU652" i="1"/>
  <c r="AJ447" i="1" s="1"/>
  <c r="EV634" i="1"/>
  <c r="X433" i="1" s="1"/>
  <c r="IZ628" i="1"/>
  <c r="T467" i="1" s="1"/>
  <c r="FW628" i="1"/>
  <c r="T405" i="1" s="1"/>
  <c r="RZ628" i="1"/>
  <c r="T400" i="1" s="1"/>
  <c r="MU646" i="1"/>
  <c r="AF437" i="1" s="1"/>
  <c r="LT664" i="1"/>
  <c r="AR430" i="1" s="1"/>
  <c r="EM640" i="1"/>
  <c r="AB486" i="1" s="1"/>
  <c r="AFM658" i="1"/>
  <c r="TS664" i="1"/>
  <c r="AR429" i="1" s="1"/>
  <c r="KA658" i="1"/>
  <c r="AN479" i="1" s="1"/>
  <c r="PO616" i="1"/>
  <c r="L431" i="1" s="1"/>
  <c r="PF646" i="1"/>
  <c r="AF426" i="1" s="1"/>
  <c r="GO646" i="1"/>
  <c r="AF442" i="1" s="1"/>
  <c r="ON670" i="1"/>
  <c r="AV422" i="1" s="1"/>
  <c r="CK652" i="1"/>
  <c r="AJ401" i="1" s="1"/>
  <c r="RZ646" i="1"/>
  <c r="AF417" i="1" s="1"/>
  <c r="LK634" i="1"/>
  <c r="X482" i="1" s="1"/>
  <c r="AFM634" i="1"/>
  <c r="AI634" i="1"/>
  <c r="X407" i="1" s="1"/>
  <c r="KJ634" i="1"/>
  <c r="X459" i="1" s="1"/>
  <c r="RZ640" i="1"/>
  <c r="AB422" i="1" s="1"/>
  <c r="AHF664" i="1"/>
  <c r="AR427" i="1" s="1"/>
  <c r="SI628" i="1"/>
  <c r="T392" i="1" s="1"/>
  <c r="LB640" i="1"/>
  <c r="AB398" i="1" s="1"/>
  <c r="XW610" i="1"/>
  <c r="H480" i="1" s="1"/>
  <c r="PX670" i="1"/>
  <c r="CK646" i="1"/>
  <c r="AF408" i="1" s="1"/>
  <c r="AR616" i="1"/>
  <c r="L422" i="1" s="1"/>
  <c r="BJ646" i="1"/>
  <c r="AF403" i="1" s="1"/>
  <c r="EV646" i="1"/>
  <c r="AF407" i="1" s="1"/>
  <c r="DC646" i="1"/>
  <c r="AF393" i="1" s="1"/>
  <c r="VC646" i="1"/>
  <c r="AF459" i="1" s="1"/>
  <c r="DL646" i="1"/>
  <c r="AF404" i="1" s="1"/>
  <c r="FW646" i="1"/>
  <c r="AF398" i="1" s="1"/>
  <c r="VU616" i="1"/>
  <c r="L474" i="1" s="1"/>
  <c r="RZ634" i="1"/>
  <c r="X411" i="1" s="1"/>
  <c r="SR634" i="1"/>
  <c r="X422" i="1" s="1"/>
  <c r="NV670" i="1"/>
  <c r="AV462" i="1" s="1"/>
  <c r="WV652" i="1"/>
  <c r="PF634" i="1"/>
  <c r="X396" i="1" s="1"/>
  <c r="DL634" i="1"/>
  <c r="X413" i="1" s="1"/>
  <c r="VC634" i="1"/>
  <c r="X462" i="1" s="1"/>
  <c r="NV634" i="1"/>
  <c r="X489" i="1" s="1"/>
  <c r="RZ616" i="1"/>
  <c r="L469" i="1" s="1"/>
  <c r="EV616" i="1"/>
  <c r="L459" i="1" s="1"/>
  <c r="EV628" i="1"/>
  <c r="T441" i="1" s="1"/>
  <c r="ADT616" i="1"/>
  <c r="KA622" i="1"/>
  <c r="P485" i="1" s="1"/>
  <c r="AGN628" i="1"/>
  <c r="IZ652" i="1"/>
  <c r="AJ399" i="1" s="1"/>
  <c r="IZ664" i="1"/>
  <c r="AR417" i="1" s="1"/>
  <c r="UK604" i="1"/>
  <c r="UJ672" i="1"/>
  <c r="PX640" i="1"/>
  <c r="PO640" i="1"/>
  <c r="AB469" i="1" s="1"/>
  <c r="AFV640" i="1"/>
  <c r="FN634" i="1"/>
  <c r="X452" i="1" s="1"/>
  <c r="LT652" i="1"/>
  <c r="AJ450" i="1" s="1"/>
  <c r="XW634" i="1"/>
  <c r="X394" i="1" s="1"/>
  <c r="GO634" i="1"/>
  <c r="X408" i="1" s="1"/>
  <c r="BJ634" i="1"/>
  <c r="X419" i="1" s="1"/>
  <c r="AHF628" i="1"/>
  <c r="T459" i="1" s="1"/>
  <c r="NM610" i="1"/>
  <c r="H488" i="1" s="1"/>
  <c r="NV610" i="1"/>
  <c r="H476" i="1" s="1"/>
  <c r="CT610" i="1"/>
  <c r="H485" i="1" s="1"/>
  <c r="AFD664" i="1"/>
  <c r="SI670" i="1"/>
  <c r="AV433" i="1" s="1"/>
  <c r="HY610" i="1"/>
  <c r="H424" i="1" s="1"/>
  <c r="AGE658" i="1"/>
  <c r="NV616" i="1"/>
  <c r="L489" i="1" s="1"/>
  <c r="QG616" i="1"/>
  <c r="L481" i="1" s="1"/>
  <c r="Q616" i="1"/>
  <c r="L438" i="1" s="1"/>
  <c r="AHF616" i="1"/>
  <c r="L429" i="1" s="1"/>
  <c r="NV646" i="1"/>
  <c r="AF447" i="1" s="1"/>
  <c r="AGE622" i="1"/>
  <c r="WV622" i="1"/>
  <c r="JR628" i="1"/>
  <c r="T412" i="1" s="1"/>
  <c r="BA628" i="1"/>
  <c r="T406" i="1" s="1"/>
  <c r="TA628" i="1"/>
  <c r="T481" i="1" s="1"/>
  <c r="ND628" i="1"/>
  <c r="T438" i="1" s="1"/>
  <c r="BS628" i="1"/>
  <c r="T413" i="1" s="1"/>
  <c r="FN604" i="1"/>
  <c r="D405" i="1" s="1"/>
  <c r="FM672" i="1"/>
  <c r="P11" i="1" s="1"/>
  <c r="UK646" i="1"/>
  <c r="AGV672" i="1"/>
  <c r="AGW604" i="1"/>
  <c r="CT670" i="1"/>
  <c r="AV429" i="1" s="1"/>
  <c r="GN672" i="1"/>
  <c r="P35" i="1" s="1"/>
  <c r="GO604" i="1"/>
  <c r="D428" i="1" s="1"/>
  <c r="JI604" i="1"/>
  <c r="D422" i="1" s="1"/>
  <c r="JH672" i="1"/>
  <c r="P90" i="1" s="1"/>
  <c r="ADS672" i="1"/>
  <c r="ADT604" i="1"/>
  <c r="CK604" i="1"/>
  <c r="D427" i="1" s="1"/>
  <c r="CJ672" i="1"/>
  <c r="P61" i="1" s="1"/>
  <c r="NV604" i="1"/>
  <c r="D413" i="1" s="1"/>
  <c r="NU672" i="1"/>
  <c r="P59" i="1" s="1"/>
  <c r="CA672" i="1"/>
  <c r="P10" i="1" s="1"/>
  <c r="CB604" i="1"/>
  <c r="D426" i="1" s="1"/>
  <c r="PW672" i="1"/>
  <c r="L369" i="1" s="1"/>
  <c r="PX604" i="1"/>
  <c r="LB604" i="1"/>
  <c r="D419" i="1" s="1"/>
  <c r="LA672" i="1"/>
  <c r="P77" i="1" s="1"/>
  <c r="AFC672" i="1"/>
  <c r="AFD604" i="1"/>
  <c r="AI622" i="1"/>
  <c r="P411" i="1" s="1"/>
  <c r="PF622" i="1"/>
  <c r="P439" i="1" s="1"/>
  <c r="ADT622" i="1"/>
  <c r="JR622" i="1"/>
  <c r="P402" i="1" s="1"/>
  <c r="H622" i="1"/>
  <c r="P420" i="1" s="1"/>
  <c r="EV622" i="1"/>
  <c r="P397" i="1" s="1"/>
  <c r="JI622" i="1"/>
  <c r="P433" i="1" s="1"/>
  <c r="MC658" i="1"/>
  <c r="AN442" i="1" s="1"/>
  <c r="AHF604" i="1"/>
  <c r="D480" i="1" s="1"/>
  <c r="AHE672" i="1"/>
  <c r="P38" i="1" s="1"/>
  <c r="AR670" i="1"/>
  <c r="AV403" i="1" s="1"/>
  <c r="BA610" i="1"/>
  <c r="H447" i="1" s="1"/>
  <c r="LT610" i="1"/>
  <c r="H448" i="1" s="1"/>
  <c r="ADT610" i="1"/>
  <c r="Z610" i="1"/>
  <c r="H462" i="1" s="1"/>
  <c r="ND610" i="1"/>
  <c r="H405" i="1" s="1"/>
  <c r="TA610" i="1"/>
  <c r="H450" i="1" s="1"/>
  <c r="CB610" i="1"/>
  <c r="H426" i="1" s="1"/>
  <c r="FW610" i="1"/>
  <c r="H407" i="1" s="1"/>
  <c r="ML652" i="1"/>
  <c r="AJ402" i="1" s="1"/>
  <c r="CT652" i="1"/>
  <c r="AJ452" i="1" s="1"/>
  <c r="LT670" i="1"/>
  <c r="AV439" i="1" s="1"/>
  <c r="LT658" i="1"/>
  <c r="AN394" i="1" s="1"/>
  <c r="RZ658" i="1"/>
  <c r="AN392" i="1" s="1"/>
  <c r="IQ658" i="1"/>
  <c r="AN469" i="1" s="1"/>
  <c r="PO658" i="1"/>
  <c r="AN434" i="1" s="1"/>
  <c r="AFV658" i="1"/>
  <c r="MC646" i="1"/>
  <c r="AF488" i="1" s="1"/>
  <c r="XV672" i="1"/>
  <c r="P30" i="1" s="1"/>
  <c r="XW604" i="1"/>
  <c r="D412" i="1" s="1"/>
  <c r="AGW628" i="1"/>
  <c r="YO634" i="1"/>
  <c r="Z652" i="1"/>
  <c r="AJ432" i="1" s="1"/>
  <c r="Q652" i="1"/>
  <c r="AJ395" i="1" s="1"/>
  <c r="LT640" i="1"/>
  <c r="AB391" i="1" s="1"/>
  <c r="TS634" i="1"/>
  <c r="X432" i="1" s="1"/>
  <c r="XW616" i="1"/>
  <c r="L458" i="1" s="1"/>
  <c r="MU634" i="1"/>
  <c r="X473" i="1" s="1"/>
  <c r="FN628" i="1"/>
  <c r="T445" i="1" s="1"/>
  <c r="AFU672" i="1"/>
  <c r="AFV604" i="1"/>
  <c r="WV604" i="1"/>
  <c r="WU672" i="1"/>
  <c r="L368" i="1" s="1"/>
  <c r="YO628" i="1"/>
  <c r="H646" i="1"/>
  <c r="AF400" i="1" s="1"/>
  <c r="PX646" i="1"/>
  <c r="VU646" i="1"/>
  <c r="AF446" i="1" s="1"/>
  <c r="LB646" i="1"/>
  <c r="AF436" i="1" s="1"/>
  <c r="AFD628" i="1"/>
  <c r="PO652" i="1"/>
  <c r="AJ419" i="1" s="1"/>
  <c r="DL652" i="1"/>
  <c r="AJ407" i="1" s="1"/>
  <c r="YO622" i="1"/>
  <c r="CB634" i="1"/>
  <c r="X406" i="1" s="1"/>
  <c r="TA634" i="1"/>
  <c r="X428" i="1" s="1"/>
  <c r="VU634" i="1"/>
  <c r="X391" i="1" s="1"/>
  <c r="H634" i="1"/>
  <c r="X399" i="1" s="1"/>
  <c r="ML634" i="1"/>
  <c r="X393" i="1" s="1"/>
  <c r="NM628" i="1"/>
  <c r="T465" i="1" s="1"/>
  <c r="SR628" i="1"/>
  <c r="T403" i="1" s="1"/>
  <c r="TA616" i="1"/>
  <c r="L490" i="1" s="1"/>
  <c r="UK652" i="1"/>
  <c r="PF652" i="1"/>
  <c r="AJ478" i="1" s="1"/>
  <c r="AGN640" i="1"/>
  <c r="BA640" i="1"/>
  <c r="AB475" i="1" s="1"/>
  <c r="TS646" i="1"/>
  <c r="AF432" i="1" s="1"/>
  <c r="KA634" i="1"/>
  <c r="X401" i="1" s="1"/>
  <c r="CT634" i="1"/>
  <c r="X441" i="1" s="1"/>
  <c r="NM634" i="1"/>
  <c r="X467" i="1" s="1"/>
  <c r="EM646" i="1"/>
  <c r="AF444" i="1" s="1"/>
  <c r="BA616" i="1"/>
  <c r="L424" i="1" s="1"/>
  <c r="AFM616" i="1"/>
  <c r="LK616" i="1"/>
  <c r="L441" i="1" s="1"/>
  <c r="JI664" i="1"/>
  <c r="AR449" i="1" s="1"/>
  <c r="AGE664" i="1"/>
  <c r="FN658" i="1"/>
  <c r="AN416" i="1" s="1"/>
  <c r="SI610" i="1"/>
  <c r="H400" i="1" s="1"/>
  <c r="VC610" i="1"/>
  <c r="H455" i="1" s="1"/>
  <c r="DL610" i="1"/>
  <c r="H440" i="1" s="1"/>
  <c r="KA646" i="1"/>
  <c r="AF478" i="1" s="1"/>
  <c r="GO610" i="1"/>
  <c r="H417" i="1" s="1"/>
  <c r="DC628" i="1"/>
  <c r="T399" i="1" s="1"/>
  <c r="Z634" i="1"/>
  <c r="X444" i="1" s="1"/>
  <c r="JI616" i="1"/>
  <c r="L420" i="1" s="1"/>
  <c r="SR616" i="1"/>
  <c r="L404" i="1" s="1"/>
  <c r="BS616" i="1"/>
  <c r="L407" i="1" s="1"/>
  <c r="Z616" i="1"/>
  <c r="L408" i="1" s="1"/>
  <c r="AGW646" i="1"/>
  <c r="RZ622" i="1"/>
  <c r="P400" i="1" s="1"/>
  <c r="AGW622" i="1"/>
  <c r="BS622" i="1"/>
  <c r="P409" i="1" s="1"/>
  <c r="LT622" i="1"/>
  <c r="P403" i="1" s="1"/>
  <c r="CT628" i="1"/>
  <c r="T407" i="1" s="1"/>
  <c r="CK628" i="1"/>
  <c r="T463" i="1" s="1"/>
  <c r="AFM628" i="1"/>
  <c r="NV622" i="1"/>
  <c r="P421" i="1" s="1"/>
  <c r="WV658" i="1"/>
  <c r="QY622" i="1"/>
  <c r="P455" i="1" s="1"/>
  <c r="MK672" i="1"/>
  <c r="P26" i="1" s="1"/>
  <c r="ML604" i="1"/>
  <c r="D415" i="1" s="1"/>
  <c r="CS672" i="1"/>
  <c r="P34" i="1" s="1"/>
  <c r="CT604" i="1"/>
  <c r="D400" i="1" s="1"/>
  <c r="VU604" i="1"/>
  <c r="D490" i="1" s="1"/>
  <c r="VT672" i="1"/>
  <c r="P72" i="1" s="1"/>
  <c r="Z640" i="1"/>
  <c r="AB438" i="1" s="1"/>
  <c r="KA604" i="1"/>
  <c r="D434" i="1" s="1"/>
  <c r="JZ672" i="1"/>
  <c r="P47" i="1" s="1"/>
  <c r="AGN604" i="1"/>
  <c r="AGM672" i="1"/>
  <c r="AH672" i="1"/>
  <c r="P4" i="1" s="1"/>
  <c r="AI604" i="1"/>
  <c r="D395" i="1" s="1"/>
  <c r="AQ672" i="1"/>
  <c r="P33" i="1" s="1"/>
  <c r="AR604" i="1"/>
  <c r="D443" i="1" s="1"/>
  <c r="OM672" i="1"/>
  <c r="P23" i="1" s="1"/>
  <c r="ON604" i="1"/>
  <c r="D392" i="1" s="1"/>
  <c r="IY672" i="1"/>
  <c r="P95" i="1" s="1"/>
  <c r="IZ604" i="1"/>
  <c r="D460" i="1" s="1"/>
  <c r="SH672" i="1"/>
  <c r="P32" i="1" s="1"/>
  <c r="SI604" i="1"/>
  <c r="D463" i="1" s="1"/>
  <c r="HX672" i="1"/>
  <c r="P78" i="1" s="1"/>
  <c r="HY604" i="1"/>
  <c r="D455" i="1" s="1"/>
  <c r="MT672" i="1"/>
  <c r="P36" i="1" s="1"/>
  <c r="MU604" i="1"/>
  <c r="D484" i="1" s="1"/>
  <c r="CB622" i="1"/>
  <c r="P426" i="1" s="1"/>
  <c r="PX622" i="1"/>
  <c r="BA622" i="1"/>
  <c r="P436" i="1" s="1"/>
  <c r="Z622" i="1"/>
  <c r="P417" i="1" s="1"/>
  <c r="IQ622" i="1"/>
  <c r="P438" i="1" s="1"/>
  <c r="ML622" i="1"/>
  <c r="P442" i="1" s="1"/>
  <c r="JR610" i="1"/>
  <c r="H487" i="1" s="1"/>
  <c r="Q640" i="1"/>
  <c r="AB466" i="1" s="1"/>
  <c r="AFV628" i="1"/>
  <c r="LB628" i="1"/>
  <c r="T489" i="1" s="1"/>
  <c r="ON628" i="1"/>
  <c r="T408" i="1" s="1"/>
  <c r="KJ640" i="1"/>
  <c r="AB437" i="1" s="1"/>
  <c r="ML610" i="1"/>
  <c r="H408" i="1" s="1"/>
  <c r="JR640" i="1"/>
  <c r="AB418" i="1" s="1"/>
  <c r="MU664" i="1"/>
  <c r="AR440" i="1" s="1"/>
  <c r="LK640" i="1"/>
  <c r="AB423" i="1" s="1"/>
  <c r="QY634" i="1"/>
  <c r="X447" i="1" s="1"/>
  <c r="SI646" i="1"/>
  <c r="AF429" i="1" s="1"/>
  <c r="SI622" i="1"/>
  <c r="P440" i="1" s="1"/>
  <c r="AGW670" i="1"/>
  <c r="BS610" i="1"/>
  <c r="H454" i="1" s="1"/>
  <c r="PO610" i="1"/>
  <c r="H438" i="1" s="1"/>
  <c r="AGN610" i="1"/>
  <c r="AR610" i="1"/>
  <c r="H413" i="1" s="1"/>
  <c r="ON610" i="1"/>
  <c r="H403" i="1" s="1"/>
  <c r="AFM610" i="1"/>
  <c r="PX610" i="1"/>
  <c r="IZ610" i="1"/>
  <c r="H483" i="1" s="1"/>
  <c r="ML616" i="1"/>
  <c r="L399" i="1" s="1"/>
  <c r="ON652" i="1"/>
  <c r="AJ451" i="1" s="1"/>
  <c r="KA652" i="1"/>
  <c r="AJ414" i="1" s="1"/>
  <c r="CK658" i="1"/>
  <c r="AN464" i="1" s="1"/>
  <c r="QY658" i="1"/>
  <c r="AN395" i="1" s="1"/>
  <c r="ML658" i="1"/>
  <c r="AN445" i="1" s="1"/>
  <c r="EV658" i="1"/>
  <c r="AN444" i="1" s="1"/>
  <c r="JI658" i="1"/>
  <c r="AN405" i="1" s="1"/>
  <c r="SI658" i="1"/>
  <c r="AN393" i="1" s="1"/>
  <c r="YO616" i="1"/>
  <c r="IQ646" i="1"/>
  <c r="AF448" i="1" s="1"/>
  <c r="XW622" i="1"/>
  <c r="P446" i="1" s="1"/>
  <c r="LK646" i="1"/>
  <c r="AF463" i="1" s="1"/>
  <c r="CT616" i="1"/>
  <c r="L465" i="1" s="1"/>
  <c r="PX616" i="1"/>
  <c r="MC616" i="1"/>
  <c r="L417" i="1" s="1"/>
  <c r="EV652" i="1"/>
  <c r="AJ393" i="1" s="1"/>
  <c r="AGW634" i="1"/>
  <c r="BA658" i="1"/>
  <c r="AN438" i="1" s="1"/>
  <c r="NV658" i="1"/>
  <c r="AN400" i="1" s="1"/>
  <c r="TA652" i="1"/>
  <c r="AJ410" i="1" s="1"/>
  <c r="ND640" i="1"/>
  <c r="AB393" i="1" s="1"/>
  <c r="KJ616" i="1"/>
  <c r="L398" i="1" s="1"/>
  <c r="ADT628" i="1"/>
  <c r="MC604" i="1"/>
  <c r="D475" i="1" s="1"/>
  <c r="MB672" i="1"/>
  <c r="P71" i="1" s="1"/>
  <c r="DC640" i="1"/>
  <c r="AB400" i="1" s="1"/>
  <c r="KJ658" i="1"/>
  <c r="AN415" i="1" s="1"/>
  <c r="IZ658" i="1"/>
  <c r="AN448" i="1" s="1"/>
  <c r="DC652" i="1"/>
  <c r="AJ412" i="1" s="1"/>
  <c r="PO646" i="1"/>
  <c r="AF411" i="1" s="1"/>
  <c r="ADT646" i="1"/>
  <c r="LT646" i="1"/>
  <c r="AF413" i="1" s="1"/>
  <c r="MU616" i="1"/>
  <c r="L396" i="1" s="1"/>
  <c r="QG652" i="1"/>
  <c r="AJ444" i="1" s="1"/>
  <c r="PX652" i="1"/>
  <c r="PO634" i="1"/>
  <c r="X405" i="1" s="1"/>
  <c r="DC634" i="1"/>
  <c r="X402" i="1" s="1"/>
  <c r="WV634" i="1"/>
  <c r="IZ616" i="1"/>
  <c r="L466" i="1" s="1"/>
  <c r="AR628" i="1"/>
  <c r="T409" i="1" s="1"/>
  <c r="MC622" i="1"/>
  <c r="P410" i="1" s="1"/>
  <c r="JR652" i="1"/>
  <c r="AJ437" i="1" s="1"/>
  <c r="QY652" i="1"/>
  <c r="AJ435" i="1" s="1"/>
  <c r="GO652" i="1"/>
  <c r="AJ470" i="1" s="1"/>
  <c r="TA646" i="1"/>
  <c r="AF453" i="1" s="1"/>
  <c r="VC640" i="1"/>
  <c r="AB439" i="1" s="1"/>
  <c r="BS640" i="1"/>
  <c r="AB392" i="1" s="1"/>
  <c r="Q634" i="1"/>
  <c r="X397" i="1" s="1"/>
  <c r="QG634" i="1"/>
  <c r="X430" i="1" s="1"/>
  <c r="ADT634" i="1"/>
  <c r="SI634" i="1"/>
  <c r="X400" i="1" s="1"/>
  <c r="AGE646" i="1"/>
  <c r="JR646" i="1"/>
  <c r="AF405" i="1" s="1"/>
  <c r="AFM646" i="1"/>
  <c r="SI616" i="1"/>
  <c r="L479" i="1" s="1"/>
  <c r="AGN616" i="1"/>
  <c r="AGE616" i="1"/>
  <c r="AHF610" i="1"/>
  <c r="H391" i="1" s="1"/>
  <c r="MC610" i="1"/>
  <c r="H433" i="1" s="1"/>
  <c r="AGW664" i="1"/>
  <c r="UK610" i="1"/>
  <c r="HY658" i="1"/>
  <c r="AN468" i="1" s="1"/>
  <c r="SI664" i="1"/>
  <c r="AR424" i="1" s="1"/>
  <c r="CB616" i="1"/>
  <c r="L449" i="1" s="1"/>
  <c r="IQ616" i="1"/>
  <c r="L419" i="1" s="1"/>
  <c r="UK616" i="1"/>
  <c r="KJ622" i="1"/>
  <c r="P478" i="1" s="1"/>
  <c r="ON622" i="1"/>
  <c r="P430" i="1" s="1"/>
  <c r="EM628" i="1"/>
  <c r="T419" i="1" s="1"/>
  <c r="Q628" i="1"/>
  <c r="T472" i="1" s="1"/>
  <c r="DL628" i="1"/>
  <c r="T439" i="1" s="1"/>
  <c r="IQ628" i="1"/>
  <c r="T395" i="1" s="1"/>
  <c r="AGE628" i="1"/>
  <c r="KA628" i="1"/>
  <c r="T410" i="1" s="1"/>
  <c r="AHF622" i="1"/>
  <c r="P490" i="1" s="1"/>
  <c r="EM604" i="1"/>
  <c r="D471" i="1" s="1"/>
  <c r="EL672" i="1"/>
  <c r="P58" i="1" s="1"/>
  <c r="YO604" i="1"/>
  <c r="YN672" i="1"/>
  <c r="IQ640" i="1"/>
  <c r="AB443" i="1" s="1"/>
  <c r="FN640" i="1"/>
  <c r="AB440" i="1" s="1"/>
  <c r="AR640" i="1"/>
  <c r="AB445" i="1" s="1"/>
  <c r="KJ652" i="1"/>
  <c r="AJ461" i="1" s="1"/>
  <c r="XW640" i="1"/>
  <c r="AB476" i="1" s="1"/>
  <c r="BS604" i="1"/>
  <c r="D403" i="1" s="1"/>
  <c r="BR672" i="1"/>
  <c r="P18" i="1" s="1"/>
  <c r="PN672" i="1"/>
  <c r="P24" i="1" s="1"/>
  <c r="PO604" i="1"/>
  <c r="D416" i="1" s="1"/>
  <c r="FV672" i="1"/>
  <c r="P53" i="1" s="1"/>
  <c r="FW604" i="1"/>
  <c r="D441" i="1" s="1"/>
  <c r="BJ604" i="1"/>
  <c r="D454" i="1" s="1"/>
  <c r="BI672" i="1"/>
  <c r="P16" i="1" s="1"/>
  <c r="QF672" i="1"/>
  <c r="P89" i="1" s="1"/>
  <c r="QG604" i="1"/>
  <c r="D469" i="1" s="1"/>
  <c r="DK672" i="1"/>
  <c r="P20" i="1" s="1"/>
  <c r="DL604" i="1"/>
  <c r="D404" i="1" s="1"/>
  <c r="JR604" i="1"/>
  <c r="D479" i="1" s="1"/>
  <c r="JQ672" i="1"/>
  <c r="P87" i="1" s="1"/>
  <c r="SZ672" i="1"/>
  <c r="P66" i="1" s="1"/>
  <c r="TA604" i="1"/>
  <c r="D488" i="1" s="1"/>
  <c r="IQ604" i="1"/>
  <c r="D411" i="1" s="1"/>
  <c r="IP672" i="1"/>
  <c r="P49" i="1" s="1"/>
  <c r="RZ604" i="1"/>
  <c r="D414" i="1" s="1"/>
  <c r="RY672" i="1"/>
  <c r="P13" i="1" s="1"/>
  <c r="FW622" i="1"/>
  <c r="P454" i="1" s="1"/>
  <c r="VC622" i="1"/>
  <c r="P398" i="1" s="1"/>
  <c r="DL622" i="1"/>
  <c r="P445" i="1" s="1"/>
  <c r="CK622" i="1"/>
  <c r="P419" i="1" s="1"/>
  <c r="LB622" i="1"/>
  <c r="P449" i="1" s="1"/>
  <c r="AR622" i="1"/>
  <c r="P393" i="1" s="1"/>
  <c r="UK622" i="1"/>
  <c r="SR610" i="1"/>
  <c r="H481" i="1" s="1"/>
  <c r="AGW640" i="1"/>
  <c r="WV640" i="1"/>
  <c r="QY628" i="1"/>
  <c r="T425" i="1" s="1"/>
  <c r="TS640" i="1"/>
  <c r="AB474" i="1" s="1"/>
  <c r="FN610" i="1"/>
  <c r="H431" i="1" s="1"/>
  <c r="AFV664" i="1"/>
  <c r="NM622" i="1"/>
  <c r="P470" i="1" s="1"/>
  <c r="MC640" i="1"/>
  <c r="AB447" i="1" s="1"/>
  <c r="WV616" i="1"/>
  <c r="DC670" i="1"/>
  <c r="AV465" i="1" s="1"/>
  <c r="LB670" i="1"/>
  <c r="AV436" i="1" s="1"/>
  <c r="EV610" i="1"/>
  <c r="H439" i="1" s="1"/>
  <c r="QG610" i="1"/>
  <c r="H458" i="1" s="1"/>
  <c r="DC610" i="1"/>
  <c r="H427" i="1" s="1"/>
  <c r="PF610" i="1"/>
  <c r="H434" i="1" s="1"/>
  <c r="RZ610" i="1"/>
  <c r="H397" i="1" s="1"/>
  <c r="Q610" i="1"/>
  <c r="H451" i="1" s="1"/>
  <c r="VU610" i="1"/>
  <c r="H489" i="1" s="1"/>
  <c r="ON616" i="1"/>
  <c r="L473" i="1" s="1"/>
  <c r="HY652" i="1"/>
  <c r="AJ463" i="1" s="1"/>
  <c r="NV652" i="1"/>
  <c r="AJ455" i="1" s="1"/>
  <c r="FW652" i="1"/>
  <c r="AJ405" i="1" s="1"/>
  <c r="LK670" i="1"/>
  <c r="AV479" i="1" s="1"/>
  <c r="HY670" i="1"/>
  <c r="AV391" i="1" s="1"/>
  <c r="AGN658" i="1"/>
  <c r="H658" i="1"/>
  <c r="AN409" i="1" s="1"/>
  <c r="PF658" i="1"/>
  <c r="AN458" i="1" s="1"/>
  <c r="GO658" i="1"/>
  <c r="AN401" i="1" s="1"/>
  <c r="AR658" i="1"/>
  <c r="AN422" i="1" s="1"/>
  <c r="LB658" i="1"/>
  <c r="AN470" i="1" s="1"/>
  <c r="VC658" i="1"/>
  <c r="AN484" i="1" s="1"/>
  <c r="SR640" i="1"/>
  <c r="AB402" i="1" s="1"/>
  <c r="ML640" i="1"/>
  <c r="AB408" i="1" s="1"/>
  <c r="AFD616" i="1"/>
  <c r="AFV616" i="1"/>
  <c r="TS628" i="1"/>
  <c r="T433" i="1" s="1"/>
  <c r="EM634" i="1"/>
  <c r="X478" i="1" s="1"/>
  <c r="QG658" i="1"/>
  <c r="AN457" i="1" s="1"/>
  <c r="AGW652" i="1"/>
  <c r="MU628" i="1"/>
  <c r="T468" i="1" s="1"/>
  <c r="XW628" i="1"/>
  <c r="T394" i="1" s="1"/>
  <c r="AGW616" i="1"/>
  <c r="JI634" i="1"/>
  <c r="X451" i="1" s="1"/>
  <c r="TR672" i="1"/>
  <c r="P80" i="1" s="1"/>
  <c r="TS604" i="1"/>
  <c r="D473" i="1" s="1"/>
  <c r="IZ640" i="1"/>
  <c r="AB468" i="1" s="1"/>
  <c r="WV628" i="1"/>
  <c r="CB646" i="1"/>
  <c r="AF402" i="1" s="1"/>
  <c r="H616" i="1"/>
  <c r="L397" i="1" s="1"/>
  <c r="DC616" i="1"/>
  <c r="L430" i="1" s="1"/>
  <c r="AI652" i="1"/>
  <c r="AJ429" i="1" s="1"/>
  <c r="IZ634" i="1"/>
  <c r="X453" i="1" s="1"/>
  <c r="Q646" i="1"/>
  <c r="AF394" i="1" s="1"/>
  <c r="BS646" i="1"/>
  <c r="AF418" i="1" s="1"/>
  <c r="AR646" i="1"/>
  <c r="AF456" i="1" s="1"/>
  <c r="SR646" i="1"/>
  <c r="AF457" i="1" s="1"/>
  <c r="BA646" i="1"/>
  <c r="AF410" i="1" s="1"/>
  <c r="QG646" i="1"/>
  <c r="AF486" i="1" s="1"/>
  <c r="LB616" i="1"/>
  <c r="L453" i="1" s="1"/>
  <c r="MU610" i="1"/>
  <c r="H395" i="1" s="1"/>
  <c r="SI652" i="1"/>
  <c r="AJ397" i="1" s="1"/>
  <c r="RZ652" i="1"/>
  <c r="AJ400" i="1" s="1"/>
  <c r="BA634" i="1"/>
  <c r="X423" i="1" s="1"/>
  <c r="LB634" i="1"/>
  <c r="X449" i="1" s="1"/>
  <c r="CK634" i="1"/>
  <c r="X415" i="1" s="1"/>
  <c r="ND634" i="1"/>
  <c r="X445" i="1" s="1"/>
  <c r="TS616" i="1"/>
  <c r="L463" i="1" s="1"/>
  <c r="AFV646" i="1"/>
  <c r="AGN646" i="1"/>
  <c r="BJ628" i="1"/>
  <c r="T431" i="1" s="1"/>
  <c r="AI628" i="1"/>
  <c r="T427" i="1" s="1"/>
  <c r="H628" i="1"/>
  <c r="T470" i="1" s="1"/>
  <c r="AHF646" i="1"/>
  <c r="AF455" i="1" s="1"/>
  <c r="AHF634" i="1"/>
  <c r="X481" i="1" s="1"/>
  <c r="AGE652" i="1"/>
  <c r="LK622" i="1"/>
  <c r="P450" i="1" s="1"/>
  <c r="EV664" i="1"/>
  <c r="AR394" i="1" s="1"/>
  <c r="VU640" i="1"/>
  <c r="AB464" i="1" s="1"/>
  <c r="JI640" i="1"/>
  <c r="AB428" i="1" s="1"/>
  <c r="AGE634" i="1"/>
  <c r="EM610" i="1"/>
  <c r="H422" i="1" s="1"/>
  <c r="FW634" i="1"/>
  <c r="X404" i="1" s="1"/>
  <c r="FN646" i="1"/>
  <c r="AF419" i="1" s="1"/>
  <c r="KJ610" i="1"/>
  <c r="H468" i="1" s="1"/>
  <c r="CK610" i="1"/>
  <c r="H442" i="1" s="1"/>
  <c r="LK610" i="1"/>
  <c r="H410" i="1" s="1"/>
  <c r="AFV610" i="1"/>
  <c r="WV664" i="1"/>
  <c r="LK658" i="1"/>
  <c r="AN451" i="1" s="1"/>
  <c r="AGE610" i="1"/>
  <c r="QY616" i="1"/>
  <c r="L410" i="1" s="1"/>
  <c r="FN616" i="1"/>
  <c r="L433" i="1" s="1"/>
  <c r="JR616" i="1"/>
  <c r="L488" i="1" s="1"/>
  <c r="EM616" i="1"/>
  <c r="L391" i="1" s="1"/>
  <c r="FW616" i="1"/>
  <c r="L412" i="1" s="1"/>
  <c r="PF616" i="1"/>
  <c r="L425" i="1" s="1"/>
  <c r="AFV622" i="1"/>
  <c r="ML670" i="1"/>
  <c r="AV458" i="1" s="1"/>
  <c r="CT622" i="1"/>
  <c r="P396" i="1" s="1"/>
  <c r="MU622" i="1"/>
  <c r="P452" i="1" s="1"/>
  <c r="TS622" i="1"/>
  <c r="P460" i="1" s="1"/>
  <c r="CB628" i="1"/>
  <c r="T458" i="1" s="1"/>
  <c r="KJ628" i="1"/>
  <c r="T486" i="1" s="1"/>
  <c r="ML628" i="1"/>
  <c r="T474" i="1" s="1"/>
  <c r="TS610" i="1"/>
  <c r="H471" i="1" s="1"/>
  <c r="HY622" i="1"/>
  <c r="P427" i="1" s="1"/>
  <c r="NC672" i="1"/>
  <c r="P46" i="1" s="1"/>
  <c r="ND604" i="1"/>
  <c r="D467" i="1" s="1"/>
  <c r="LJ672" i="1"/>
  <c r="P45" i="1" s="1"/>
  <c r="LK604" i="1"/>
  <c r="D418" i="1" s="1"/>
  <c r="MU658" i="1"/>
  <c r="AN459" i="1" s="1"/>
  <c r="NV640" i="1"/>
  <c r="AB435" i="1" s="1"/>
  <c r="H640" i="1"/>
  <c r="AB487" i="1" s="1"/>
  <c r="NM646" i="1"/>
  <c r="AF391" i="1" s="1"/>
  <c r="TS658" i="1"/>
  <c r="AN452" i="1" s="1"/>
  <c r="AZ672" i="1"/>
  <c r="P28" i="1" s="1"/>
  <c r="BA604" i="1"/>
  <c r="D408" i="1" s="1"/>
  <c r="EU672" i="1"/>
  <c r="P14" i="1" s="1"/>
  <c r="EV604" i="1"/>
  <c r="D451" i="1" s="1"/>
  <c r="SQ672" i="1"/>
  <c r="P74" i="1" s="1"/>
  <c r="SR604" i="1"/>
  <c r="D423" i="1" s="1"/>
  <c r="Z604" i="1"/>
  <c r="D407" i="1" s="1"/>
  <c r="DC604" i="1"/>
  <c r="D461" i="1" s="1"/>
  <c r="DB672" i="1"/>
  <c r="P22" i="1" s="1"/>
  <c r="P672" i="1"/>
  <c r="P5" i="1" s="1"/>
  <c r="Q604" i="1"/>
  <c r="D399" i="1" s="1"/>
  <c r="PF604" i="1"/>
  <c r="D431" i="1" s="1"/>
  <c r="PE672" i="1"/>
  <c r="P60" i="1" s="1"/>
  <c r="AFL672" i="1"/>
  <c r="AFM604" i="1"/>
  <c r="KI672" i="1"/>
  <c r="P99" i="1" s="1"/>
  <c r="KJ604" i="1"/>
  <c r="D430" i="1" s="1"/>
  <c r="VB672" i="1"/>
  <c r="P51" i="1" s="1"/>
  <c r="VC604" i="1"/>
  <c r="D476" i="1" s="1"/>
  <c r="ND622" i="1"/>
  <c r="P480" i="1" s="1"/>
  <c r="VU622" i="1"/>
  <c r="P441" i="1" s="1"/>
  <c r="GO622" i="1"/>
  <c r="P432" i="1" s="1"/>
  <c r="DC622" i="1"/>
  <c r="P401" i="1" s="1"/>
  <c r="PO622" i="1"/>
  <c r="P447" i="1" s="1"/>
  <c r="BJ622" i="1"/>
  <c r="P405" i="1" s="1"/>
  <c r="YO610" i="1"/>
  <c r="DL640" i="1"/>
  <c r="AB441" i="1" s="1"/>
  <c r="LK628" i="1"/>
  <c r="T401" i="1" s="1"/>
  <c r="IZ622" i="1"/>
  <c r="P425" i="1" s="1"/>
  <c r="ON640" i="1"/>
  <c r="AB434" i="1" s="1"/>
  <c r="LT616" i="1"/>
  <c r="L436" i="1" s="1"/>
  <c r="CK616" i="1"/>
  <c r="L423" i="1" s="1"/>
  <c r="FW640" i="1"/>
  <c r="AB424" i="1" s="1"/>
  <c r="Q622" i="1"/>
  <c r="P412" i="1" s="1"/>
  <c r="RZ670" i="1"/>
  <c r="AV460" i="1" s="1"/>
  <c r="H610" i="1"/>
  <c r="H449" i="1" s="1"/>
  <c r="LB610" i="1"/>
  <c r="H392" i="1" s="1"/>
  <c r="WV610" i="1"/>
  <c r="IQ610" i="1"/>
  <c r="H406" i="1" s="1"/>
  <c r="QY610" i="1"/>
  <c r="H415" i="1" s="1"/>
  <c r="BJ610" i="1"/>
  <c r="H401" i="1" s="1"/>
  <c r="AI610" i="1"/>
  <c r="H444" i="1" s="1"/>
  <c r="SR652" i="1"/>
  <c r="AJ426" i="1" s="1"/>
  <c r="BS670" i="1"/>
  <c r="AV399" i="1" s="1"/>
  <c r="AI658" i="1"/>
  <c r="AN408" i="1" s="1"/>
  <c r="PX658" i="1"/>
  <c r="DL658" i="1"/>
  <c r="AN427" i="1" s="1"/>
  <c r="ADT658" i="1"/>
  <c r="AGW610" i="1"/>
  <c r="AFM664" i="1"/>
  <c r="NM604" i="1"/>
  <c r="D470" i="1" s="1"/>
  <c r="NL672" i="1"/>
  <c r="P86" i="1" s="1"/>
  <c r="GO628" i="1"/>
  <c r="T429" i="1" s="1"/>
  <c r="XW646" i="1"/>
  <c r="AF451" i="1" s="1"/>
  <c r="TA658" i="1"/>
  <c r="AN453" i="1" s="1"/>
  <c r="AFD658" i="1"/>
  <c r="JI652" i="1"/>
  <c r="AJ428" i="1" s="1"/>
  <c r="MC628" i="1"/>
  <c r="T490" i="1" s="1"/>
  <c r="NM616" i="1"/>
  <c r="L460" i="1" s="1"/>
  <c r="ML664" i="1"/>
  <c r="AR423" i="1" s="1"/>
  <c r="LT604" i="1"/>
  <c r="D397" i="1" s="1"/>
  <c r="LS672" i="1"/>
  <c r="P25" i="1" s="1"/>
  <c r="QY604" i="1"/>
  <c r="D466" i="1" s="1"/>
  <c r="QX672" i="1"/>
  <c r="P68" i="1" s="1"/>
  <c r="AGD672" i="1"/>
  <c r="AGE604" i="1"/>
  <c r="NM640" i="1"/>
  <c r="AB409" i="1" s="1"/>
  <c r="FN622" i="1"/>
  <c r="P394" i="1" s="1"/>
  <c r="NV628" i="1"/>
  <c r="T437" i="1" s="1"/>
  <c r="BS658" i="1"/>
  <c r="AN414" i="1" s="1"/>
  <c r="L356" i="1" l="1"/>
  <c r="P354" i="1"/>
  <c r="L354" i="1"/>
  <c r="N260" i="1"/>
  <c r="P365" i="1"/>
  <c r="L352" i="1"/>
  <c r="L363" i="1"/>
  <c r="L357" i="1"/>
  <c r="L355" i="1"/>
  <c r="N255" i="1"/>
  <c r="L364" i="1"/>
  <c r="N262" i="1"/>
  <c r="L362" i="1"/>
  <c r="L359" i="1"/>
  <c r="N259" i="1"/>
  <c r="N253" i="1"/>
  <c r="N254" i="1"/>
  <c r="P357" i="1"/>
  <c r="N256" i="1"/>
  <c r="P358" i="1"/>
  <c r="P352" i="1"/>
  <c r="N257" i="1"/>
  <c r="P356" i="1"/>
  <c r="L358" i="1"/>
  <c r="P366" i="1"/>
  <c r="L361" i="1"/>
  <c r="L360" i="1"/>
  <c r="T382" i="1"/>
  <c r="D356" i="1"/>
  <c r="H362" i="1"/>
  <c r="P368" i="1"/>
  <c r="D367" i="1"/>
  <c r="D362" i="1"/>
  <c r="H359" i="1"/>
  <c r="D368" i="1"/>
  <c r="H354" i="1"/>
  <c r="H356" i="1"/>
  <c r="D353" i="1"/>
  <c r="D364" i="1"/>
  <c r="D361" i="1"/>
  <c r="H367" i="1"/>
  <c r="D352" i="1"/>
  <c r="H364" i="1"/>
  <c r="H365" i="1"/>
  <c r="H357" i="1"/>
  <c r="H361" i="1"/>
  <c r="H355" i="1"/>
  <c r="O242" i="1"/>
  <c r="T375" i="1"/>
  <c r="H360" i="1"/>
  <c r="D360" i="1"/>
  <c r="H363" i="1"/>
  <c r="P367" i="1"/>
  <c r="H358" i="1"/>
  <c r="D354" i="1"/>
  <c r="H353" i="1"/>
  <c r="D355" i="1"/>
  <c r="D366" i="1"/>
  <c r="H352" i="1"/>
  <c r="D359" i="1"/>
  <c r="P363" i="1"/>
  <c r="D357" i="1"/>
  <c r="H366" i="1"/>
  <c r="D365" i="1"/>
  <c r="G54" i="1"/>
  <c r="G46" i="1"/>
  <c r="G94" i="1"/>
  <c r="G77" i="1"/>
  <c r="G10" i="1"/>
  <c r="G43" i="1"/>
  <c r="G9" i="1"/>
  <c r="G95" i="1"/>
  <c r="G89" i="1"/>
  <c r="G16" i="1"/>
  <c r="G28" i="1"/>
  <c r="G51" i="1"/>
  <c r="G33" i="1"/>
  <c r="G86" i="1"/>
  <c r="G3" i="1"/>
  <c r="G53" i="1"/>
  <c r="G99" i="1"/>
  <c r="G40" i="1"/>
  <c r="G5" i="1"/>
  <c r="G92" i="1"/>
  <c r="G75" i="1"/>
  <c r="G80" i="1"/>
  <c r="G82" i="1"/>
  <c r="G13" i="1"/>
  <c r="G47" i="1"/>
  <c r="G34" i="1"/>
  <c r="G50" i="1"/>
  <c r="G14" i="1"/>
  <c r="G11" i="1"/>
  <c r="G79" i="1"/>
  <c r="G19" i="1"/>
  <c r="G26" i="1"/>
  <c r="G87" i="1"/>
  <c r="G55" i="1"/>
  <c r="G39" i="1"/>
  <c r="G42" i="1"/>
  <c r="G58" i="1"/>
  <c r="G68" i="1"/>
  <c r="G32" i="1"/>
  <c r="G78" i="1"/>
  <c r="G83" i="1"/>
  <c r="G48" i="1"/>
  <c r="G100" i="1"/>
  <c r="G672" i="1"/>
  <c r="P42" i="1" s="1"/>
  <c r="H604" i="1"/>
  <c r="D449" i="1" s="1"/>
  <c r="N258" i="1" l="1"/>
  <c r="D363" i="1"/>
  <c r="D70" i="6" l="1"/>
  <c r="P156" i="1" s="1"/>
  <c r="D66" i="6"/>
  <c r="P216" i="1" s="1"/>
  <c r="D74" i="6"/>
  <c r="P203" i="1" s="1"/>
  <c r="D73" i="6"/>
  <c r="P181" i="1" s="1"/>
  <c r="D72" i="6"/>
  <c r="P160" i="1" s="1"/>
  <c r="D71" i="6"/>
  <c r="P155" i="1" s="1"/>
  <c r="D69" i="6"/>
  <c r="P120" i="1" s="1"/>
  <c r="D68" i="6"/>
  <c r="P169" i="1" s="1"/>
  <c r="D67" i="6"/>
  <c r="P173" i="1" s="1"/>
  <c r="D65" i="6"/>
  <c r="P166" i="1" s="1"/>
  <c r="D64" i="6"/>
  <c r="P180" i="1" s="1"/>
  <c r="D63" i="6"/>
  <c r="P122" i="1" s="1"/>
  <c r="D62" i="6"/>
  <c r="P131" i="1" s="1"/>
  <c r="D61" i="6"/>
  <c r="P130" i="1" s="1"/>
  <c r="D60" i="6"/>
  <c r="P168" i="1" s="1"/>
  <c r="D59" i="6"/>
  <c r="P177" i="1" s="1"/>
  <c r="D58" i="6"/>
  <c r="P211" i="1" s="1"/>
  <c r="D57" i="6"/>
  <c r="P157" i="1" s="1"/>
  <c r="D56" i="6"/>
  <c r="P118" i="1" s="1"/>
  <c r="D55" i="6"/>
  <c r="P217" i="1" s="1"/>
  <c r="D54" i="6"/>
  <c r="P141" i="1" s="1"/>
  <c r="D53" i="6"/>
  <c r="P140" i="1" s="1"/>
  <c r="D52" i="6"/>
  <c r="P193" i="1" s="1"/>
  <c r="D51" i="6"/>
  <c r="P196" i="1" s="1"/>
  <c r="D50" i="6"/>
  <c r="P191" i="1" s="1"/>
  <c r="D49" i="6"/>
  <c r="P133" i="1" s="1"/>
  <c r="D48" i="6"/>
  <c r="D47" i="6"/>
  <c r="P148" i="1" s="1"/>
  <c r="D46" i="6"/>
  <c r="P146" i="1" s="1"/>
  <c r="D45" i="6"/>
  <c r="P176" i="1" s="1"/>
  <c r="D44" i="6"/>
  <c r="P126" i="1" s="1"/>
  <c r="D43" i="6"/>
  <c r="P188" i="1" s="1"/>
  <c r="D42" i="6"/>
  <c r="P162" i="1" s="1"/>
  <c r="D41" i="6"/>
  <c r="P139" i="1" s="1"/>
  <c r="D40" i="6"/>
  <c r="P129" i="1" s="1"/>
  <c r="D39" i="6"/>
  <c r="P151" i="1" s="1"/>
  <c r="D38" i="6"/>
  <c r="P178" i="1" s="1"/>
  <c r="D37" i="6"/>
  <c r="P204" i="1" s="1"/>
  <c r="D36" i="6"/>
  <c r="P158" i="1" s="1"/>
  <c r="D35" i="6"/>
  <c r="P167" i="1" s="1"/>
  <c r="D34" i="6"/>
  <c r="D33" i="6"/>
  <c r="D32" i="6"/>
  <c r="P147" i="1" s="1"/>
  <c r="D31" i="6"/>
  <c r="P161" i="1" s="1"/>
  <c r="D30" i="6"/>
  <c r="P150" i="1" s="1"/>
  <c r="D29" i="6"/>
  <c r="P172" i="1" s="1"/>
  <c r="D28" i="6"/>
  <c r="D27" i="6"/>
  <c r="P202" i="1" s="1"/>
  <c r="D26" i="6"/>
  <c r="D25" i="6"/>
  <c r="D24" i="6"/>
  <c r="P134" i="1" s="1"/>
  <c r="D23" i="6"/>
  <c r="D22" i="6"/>
  <c r="D21" i="6"/>
  <c r="D20" i="6"/>
  <c r="P163" i="1" s="1"/>
  <c r="D19" i="6"/>
  <c r="P123" i="1" s="1"/>
  <c r="D18" i="6"/>
  <c r="P215" i="1" s="1"/>
  <c r="D17" i="6"/>
  <c r="D16" i="6"/>
  <c r="P213" i="1" s="1"/>
  <c r="D15" i="6"/>
  <c r="P179" i="1" s="1"/>
  <c r="D14" i="6"/>
  <c r="D13" i="6"/>
  <c r="P138" i="1" s="1"/>
  <c r="D12" i="6"/>
  <c r="P164" i="1" s="1"/>
  <c r="D11" i="6"/>
  <c r="D10" i="6"/>
  <c r="D9" i="6"/>
  <c r="D8" i="6"/>
  <c r="D7" i="6"/>
  <c r="D6" i="6"/>
  <c r="D5" i="6"/>
  <c r="D4" i="6"/>
  <c r="N286" i="1" l="1"/>
  <c r="N284" i="1"/>
  <c r="P194" i="1"/>
  <c r="N283" i="1"/>
  <c r="P174" i="1"/>
  <c r="N285" i="1"/>
  <c r="P132" i="1"/>
  <c r="N288" i="1"/>
  <c r="P137" i="1"/>
  <c r="N281" i="1"/>
  <c r="P142" i="1"/>
  <c r="N287" i="1"/>
  <c r="P207" i="1"/>
  <c r="N282" i="1"/>
  <c r="P165" i="1"/>
  <c r="N289" i="1"/>
  <c r="P136" i="1"/>
  <c r="P153" i="1"/>
  <c r="P152" i="1"/>
  <c r="P195" i="1"/>
  <c r="P185" i="1"/>
  <c r="P154" i="1"/>
  <c r="P212" i="1"/>
  <c r="P201" i="1"/>
  <c r="P171" i="1"/>
  <c r="P144" i="1"/>
  <c r="P205" i="1"/>
  <c r="P183" i="1"/>
  <c r="D6" i="4"/>
  <c r="X581" i="1" s="1"/>
  <c r="D3" i="6" l="1"/>
  <c r="N290" i="1" s="1"/>
  <c r="P182" i="1" l="1"/>
  <c r="G20" i="1" l="1"/>
  <c r="G6" i="1"/>
  <c r="G36" i="1"/>
  <c r="G25" i="1"/>
  <c r="G38" i="1"/>
  <c r="G22" i="1"/>
  <c r="G12" i="1"/>
  <c r="G8" i="1"/>
  <c r="G4" i="1"/>
  <c r="G7" i="1"/>
  <c r="G30" i="1"/>
  <c r="G31" i="1"/>
  <c r="G24" i="1"/>
  <c r="G219" i="1" l="1"/>
  <c r="G282" i="1"/>
  <c r="Y623" i="1" l="1"/>
  <c r="Z628" i="1" s="1"/>
  <c r="T453" i="1" s="1"/>
  <c r="E848" i="1" l="1"/>
  <c r="Y672" i="1"/>
  <c r="P27" i="1" s="1"/>
  <c r="E686" i="1"/>
  <c r="E1382" i="1"/>
  <c r="N261" i="1" l="1"/>
  <c r="D358" i="1"/>
  <c r="G15" i="1"/>
  <c r="E1435" i="1"/>
  <c r="E1280" i="1"/>
  <c r="E1005" i="1"/>
  <c r="E1409" i="1"/>
  <c r="E971" i="1"/>
  <c r="E804" i="1"/>
  <c r="E1394" i="1"/>
  <c r="E1656" i="1"/>
  <c r="E1663" i="1"/>
  <c r="E1395" i="1"/>
  <c r="E1286" i="1"/>
  <c r="E1556" i="1"/>
  <c r="E1007" i="1"/>
  <c r="E840" i="1"/>
  <c r="E1276" i="1"/>
  <c r="E1193" i="1"/>
  <c r="E838" i="1"/>
  <c r="E1470" i="1"/>
  <c r="E1485" i="1"/>
  <c r="E1473" i="1"/>
  <c r="E1376" i="1"/>
  <c r="E1343" i="1"/>
  <c r="E1305" i="1"/>
  <c r="E1197" i="1"/>
  <c r="E842" i="1"/>
  <c r="E1163" i="1"/>
  <c r="E777" i="1"/>
  <c r="E1638" i="1"/>
  <c r="E1464" i="1"/>
  <c r="E1658" i="1"/>
  <c r="E1649" i="1"/>
  <c r="E1457" i="1"/>
  <c r="E1364" i="1"/>
  <c r="E1199" i="1"/>
  <c r="E813" i="1"/>
  <c r="E1509" i="1"/>
  <c r="E1098" i="1"/>
  <c r="E811" i="1"/>
  <c r="E1251" i="1"/>
  <c r="E1262" i="1"/>
  <c r="E1532" i="1"/>
  <c r="E1523" i="1"/>
  <c r="E1561" i="1"/>
  <c r="E1565" i="1"/>
  <c r="E1102" i="1"/>
  <c r="E815" i="1"/>
  <c r="E1012" i="1"/>
  <c r="E953" i="1"/>
  <c r="E1341" i="1"/>
  <c r="E1611" i="1"/>
  <c r="E1351" i="1"/>
  <c r="E1346" i="1"/>
  <c r="E1616" i="1"/>
  <c r="E1511" i="1"/>
  <c r="E1048" i="1"/>
  <c r="E989" i="1"/>
  <c r="E1366" i="1"/>
  <c r="E955" i="1"/>
  <c r="E788" i="1"/>
  <c r="E1415" i="1"/>
  <c r="E1672" i="1"/>
  <c r="E1679" i="1"/>
  <c r="E1417" i="1"/>
  <c r="E1302" i="1"/>
  <c r="E1572" i="1"/>
  <c r="E959" i="1"/>
  <c r="E792" i="1"/>
  <c r="E1204" i="1"/>
  <c r="E1145" i="1"/>
  <c r="E790" i="1"/>
  <c r="E1554" i="1"/>
  <c r="E1577" i="1"/>
  <c r="E1558" i="1"/>
  <c r="E1424" i="1"/>
  <c r="E1401" i="1"/>
  <c r="E1264" i="1"/>
  <c r="E1181" i="1"/>
  <c r="E826" i="1"/>
  <c r="E1147" i="1"/>
  <c r="E761" i="1"/>
  <c r="E1670" i="1"/>
  <c r="E1480" i="1"/>
  <c r="E1690" i="1"/>
  <c r="E1681" i="1"/>
  <c r="E1478" i="1"/>
  <c r="E1578" i="1"/>
  <c r="E1151" i="1"/>
  <c r="E765" i="1"/>
  <c r="E1439" i="1"/>
  <c r="E1050" i="1"/>
  <c r="E763" i="1"/>
  <c r="E1299" i="1"/>
  <c r="E1310" i="1"/>
  <c r="E1580" i="1"/>
  <c r="E1571" i="1"/>
  <c r="E1657" i="1"/>
  <c r="E1487" i="1"/>
  <c r="E1086" i="1"/>
  <c r="E799" i="1"/>
  <c r="E996" i="1"/>
  <c r="E937" i="1"/>
  <c r="E1357" i="1"/>
  <c r="E1627" i="1"/>
  <c r="E1369" i="1"/>
  <c r="E1362" i="1"/>
  <c r="E1632" i="1"/>
  <c r="E1527" i="1"/>
  <c r="E1000" i="1"/>
  <c r="E941" i="1"/>
  <c r="E1289" i="1"/>
  <c r="E907" i="1"/>
  <c r="E740" i="1"/>
  <c r="E1479" i="1"/>
  <c r="E1489" i="1"/>
  <c r="E1388" i="1"/>
  <c r="E1481" i="1"/>
  <c r="E1350" i="1"/>
  <c r="E1620" i="1"/>
  <c r="E943" i="1"/>
  <c r="E776" i="1"/>
  <c r="E1188" i="1"/>
  <c r="E1129" i="1"/>
  <c r="E774" i="1"/>
  <c r="E1586" i="1"/>
  <c r="E1609" i="1"/>
  <c r="E1590" i="1"/>
  <c r="E1440" i="1"/>
  <c r="E1422" i="1"/>
  <c r="E1455" i="1"/>
  <c r="E1133" i="1"/>
  <c r="E778" i="1"/>
  <c r="E1099" i="1"/>
  <c r="E705" i="1"/>
  <c r="E1258" i="1"/>
  <c r="E1528" i="1"/>
  <c r="E1535" i="1"/>
  <c r="E1259" i="1"/>
  <c r="E1566" i="1"/>
  <c r="E1428" i="1"/>
  <c r="E1135" i="1"/>
  <c r="E749" i="1"/>
  <c r="E1418" i="1"/>
  <c r="E1034" i="1"/>
  <c r="E747" i="1"/>
  <c r="E1315" i="1"/>
  <c r="E1326" i="1"/>
  <c r="E1596" i="1"/>
  <c r="E1587" i="1"/>
  <c r="E1689" i="1"/>
  <c r="E1693" i="1"/>
  <c r="E1038" i="1"/>
  <c r="E751" i="1"/>
  <c r="E948" i="1"/>
  <c r="E930" i="1"/>
  <c r="E1419" i="1"/>
  <c r="E1675" i="1"/>
  <c r="E1433" i="1"/>
  <c r="E1426" i="1"/>
  <c r="E1680" i="1"/>
  <c r="E1575" i="1"/>
  <c r="E984" i="1"/>
  <c r="E925" i="1"/>
  <c r="E1273" i="1"/>
  <c r="E1229" i="1"/>
  <c r="E724" i="1"/>
  <c r="E1505" i="1"/>
  <c r="E1518" i="1"/>
  <c r="E1404" i="1"/>
  <c r="E1506" i="1"/>
  <c r="E1367" i="1"/>
  <c r="E1687" i="1"/>
  <c r="E1237" i="1"/>
  <c r="E728" i="1"/>
  <c r="E1140" i="1"/>
  <c r="E1081" i="1"/>
  <c r="E726" i="1"/>
  <c r="E1682" i="1"/>
  <c r="E1223" i="1"/>
  <c r="E1686" i="1"/>
  <c r="E1488" i="1"/>
  <c r="E1486" i="1"/>
  <c r="E1176" i="1"/>
  <c r="E1117" i="1"/>
  <c r="E762" i="1"/>
  <c r="E1083" i="1"/>
  <c r="E688" i="1"/>
  <c r="E1274" i="1"/>
  <c r="E1544" i="1"/>
  <c r="E1551" i="1"/>
  <c r="E1275" i="1"/>
  <c r="E1598" i="1"/>
  <c r="E1444" i="1"/>
  <c r="E1087" i="1"/>
  <c r="E700" i="1"/>
  <c r="E1356" i="1"/>
  <c r="E986" i="1"/>
  <c r="E699" i="1"/>
  <c r="E1363" i="1"/>
  <c r="E1378" i="1"/>
  <c r="E1644" i="1"/>
  <c r="E1635" i="1"/>
  <c r="E1263" i="1"/>
  <c r="E1402" i="1"/>
  <c r="E1022" i="1"/>
  <c r="E735" i="1"/>
  <c r="E932" i="1"/>
  <c r="E889" i="1"/>
  <c r="E1441" i="1"/>
  <c r="E1691" i="1"/>
  <c r="E1454" i="1"/>
  <c r="E1447" i="1"/>
  <c r="E1696" i="1"/>
  <c r="E1591" i="1"/>
  <c r="E936" i="1"/>
  <c r="E893" i="1"/>
  <c r="E1669" i="1"/>
  <c r="E1178" i="1"/>
  <c r="E891" i="1"/>
  <c r="E1601" i="1"/>
  <c r="E1614" i="1"/>
  <c r="E1452" i="1"/>
  <c r="E1602" i="1"/>
  <c r="E1431" i="1"/>
  <c r="E1684" i="1"/>
  <c r="E1214" i="1"/>
  <c r="E712" i="1"/>
  <c r="E1124" i="1"/>
  <c r="E1065" i="1"/>
  <c r="E710" i="1"/>
  <c r="E1499" i="1"/>
  <c r="E1239" i="1"/>
  <c r="E1234" i="1"/>
  <c r="E1504" i="1"/>
  <c r="E1514" i="1"/>
  <c r="E1446" i="1"/>
  <c r="E1069" i="1"/>
  <c r="E714" i="1"/>
  <c r="E1035" i="1"/>
  <c r="E868" i="1"/>
  <c r="E1322" i="1"/>
  <c r="E1592" i="1"/>
  <c r="E1599" i="1"/>
  <c r="E1323" i="1"/>
  <c r="E1694" i="1"/>
  <c r="E1492" i="1"/>
  <c r="E1071" i="1"/>
  <c r="E926" i="1"/>
  <c r="E1340" i="1"/>
  <c r="E970" i="1"/>
  <c r="E918" i="1"/>
  <c r="E1385" i="1"/>
  <c r="E1399" i="1"/>
  <c r="E1660" i="1"/>
  <c r="E1651" i="1"/>
  <c r="E1279" i="1"/>
  <c r="E1604" i="1"/>
  <c r="E974" i="1"/>
  <c r="E934" i="1"/>
  <c r="E1232" i="1"/>
  <c r="E841" i="1"/>
  <c r="E1510" i="1"/>
  <c r="E1400" i="1"/>
  <c r="E1530" i="1"/>
  <c r="E1521" i="1"/>
  <c r="E1371" i="1"/>
  <c r="E1639" i="1"/>
  <c r="E920" i="1"/>
  <c r="E877" i="1"/>
  <c r="E1637" i="1"/>
  <c r="E1162" i="1"/>
  <c r="E875" i="1"/>
  <c r="E1633" i="1"/>
  <c r="E1646" i="1"/>
  <c r="E1468" i="1"/>
  <c r="E1634" i="1"/>
  <c r="E1453" i="1"/>
  <c r="E1700" i="1"/>
  <c r="E1166" i="1"/>
  <c r="E879" i="1"/>
  <c r="E1076" i="1"/>
  <c r="E1017" i="1"/>
  <c r="E685" i="1"/>
  <c r="E1547" i="1"/>
  <c r="E1287" i="1"/>
  <c r="E1282" i="1"/>
  <c r="E1552" i="1"/>
  <c r="E1610" i="1"/>
  <c r="E1112" i="1"/>
  <c r="E1053" i="1"/>
  <c r="E698" i="1"/>
  <c r="E1019" i="1"/>
  <c r="E852" i="1"/>
  <c r="E1338" i="1"/>
  <c r="E1608" i="1"/>
  <c r="E1615" i="1"/>
  <c r="E1339" i="1"/>
  <c r="E1238" i="1"/>
  <c r="E1508" i="1"/>
  <c r="E1023" i="1"/>
  <c r="E856" i="1"/>
  <c r="E1292" i="1"/>
  <c r="E1209" i="1"/>
  <c r="E854" i="1"/>
  <c r="E1449" i="1"/>
  <c r="E1463" i="1"/>
  <c r="E1451" i="1"/>
  <c r="E1699" i="1"/>
  <c r="E1327" i="1"/>
  <c r="E1328" i="1"/>
  <c r="E958" i="1"/>
  <c r="E890" i="1"/>
  <c r="E1211" i="1"/>
  <c r="E825" i="1"/>
  <c r="E1542" i="1"/>
  <c r="E1416" i="1"/>
  <c r="E1562" i="1"/>
  <c r="E1553" i="1"/>
  <c r="E1393" i="1"/>
  <c r="E1655" i="1"/>
  <c r="E1215" i="1"/>
  <c r="E829" i="1"/>
  <c r="E1541" i="1"/>
  <c r="E1114" i="1"/>
  <c r="E827" i="1"/>
  <c r="E1235" i="1"/>
  <c r="E1246" i="1"/>
  <c r="E1516" i="1"/>
  <c r="E1507" i="1"/>
  <c r="E1529" i="1"/>
  <c r="E1613" i="1"/>
  <c r="E1150" i="1"/>
  <c r="E863" i="1"/>
  <c r="E1060" i="1"/>
  <c r="E1001" i="1"/>
  <c r="E1293" i="1"/>
  <c r="E1563" i="1"/>
  <c r="E1303" i="1"/>
  <c r="E1298" i="1"/>
  <c r="E1568" i="1"/>
  <c r="E1642" i="1"/>
  <c r="E1380" i="1"/>
  <c r="E1636" i="1"/>
  <c r="E1285" i="1"/>
  <c r="E1403" i="1"/>
  <c r="E1217" i="1"/>
  <c r="E1387" i="1"/>
  <c r="E1029" i="1"/>
  <c r="E1200" i="1"/>
  <c r="E737" i="1"/>
  <c r="E1557" i="1"/>
  <c r="E1173" i="1"/>
  <c r="E1304" i="1"/>
  <c r="E817" i="1"/>
  <c r="E972" i="1"/>
  <c r="E997" i="1"/>
  <c r="E1168" i="1"/>
  <c r="E689" i="1"/>
  <c r="E1139" i="1"/>
  <c r="E695" i="1"/>
  <c r="E1272" i="1"/>
  <c r="E785" i="1"/>
  <c r="E1196" i="1"/>
  <c r="E816" i="1"/>
  <c r="E1095" i="1"/>
  <c r="E723" i="1"/>
  <c r="E1020" i="1"/>
  <c r="E741" i="1"/>
  <c r="E1175" i="1"/>
  <c r="E803" i="1"/>
  <c r="E1202" i="1"/>
  <c r="E784" i="1"/>
  <c r="E976" i="1"/>
  <c r="E732" i="1"/>
  <c r="E947" i="1"/>
  <c r="E722" i="1"/>
  <c r="E1143" i="1"/>
  <c r="E771" i="1"/>
  <c r="E1170" i="1"/>
  <c r="E1265" i="1"/>
  <c r="E1013" i="1"/>
  <c r="E1381" i="1"/>
  <c r="E915" i="1"/>
  <c r="E727" i="1"/>
  <c r="E1062" i="1"/>
  <c r="E1297" i="1"/>
  <c r="E1041" i="1"/>
  <c r="E770" i="1"/>
  <c r="E1206" i="1"/>
  <c r="E718" i="1"/>
  <c r="E1121" i="1"/>
  <c r="E1316" i="1"/>
  <c r="E1030" i="1"/>
  <c r="E1261" i="1"/>
  <c r="E978" i="1"/>
  <c r="E1407" i="1"/>
  <c r="E837" i="1"/>
  <c r="E1269" i="1"/>
  <c r="E1089" i="1"/>
  <c r="E1284" i="1"/>
  <c r="E880" i="1"/>
  <c r="E1159" i="1"/>
  <c r="E787" i="1"/>
  <c r="E1365" i="1"/>
  <c r="E1045" i="1"/>
  <c r="E1152" i="1"/>
  <c r="E942" i="1"/>
  <c r="E1187" i="1"/>
  <c r="E1320" i="1"/>
  <c r="E833" i="1"/>
  <c r="E924" i="1"/>
  <c r="E823" i="1"/>
  <c r="E1120" i="1"/>
  <c r="E876" i="1"/>
  <c r="E1068" i="1"/>
  <c r="E922" i="1"/>
  <c r="E967" i="1"/>
  <c r="E814" i="1"/>
  <c r="E1256" i="1"/>
  <c r="E791" i="1"/>
  <c r="E1126" i="1"/>
  <c r="E1425" i="1"/>
  <c r="E1105" i="1"/>
  <c r="E871" i="1"/>
  <c r="E1191" i="1"/>
  <c r="E819" i="1"/>
  <c r="E1154" i="1"/>
  <c r="E1321" i="1"/>
  <c r="E1015" i="1"/>
  <c r="E862" i="1"/>
  <c r="E963" i="1"/>
  <c r="E709" i="1"/>
  <c r="E1141" i="1"/>
  <c r="E1581" i="1"/>
  <c r="E1122" i="1"/>
  <c r="E818" i="1"/>
  <c r="E1221" i="1"/>
  <c r="E1533" i="1"/>
  <c r="E913" i="1"/>
  <c r="E1430" i="1"/>
  <c r="E1109" i="1"/>
  <c r="E1216" i="1"/>
  <c r="E753" i="1"/>
  <c r="E908" i="1"/>
  <c r="E1189" i="1"/>
  <c r="E1329" i="1"/>
  <c r="E1137" i="1"/>
  <c r="E1268" i="1"/>
  <c r="E697" i="1"/>
  <c r="E1501" i="1"/>
  <c r="E961" i="1"/>
  <c r="E1429" i="1"/>
  <c r="E789" i="1"/>
  <c r="E944" i="1"/>
  <c r="E696" i="1"/>
  <c r="E1212" i="1"/>
  <c r="E917" i="1"/>
  <c r="E1024" i="1"/>
  <c r="E780" i="1"/>
  <c r="E1059" i="1"/>
  <c r="E757" i="1"/>
  <c r="E912" i="1"/>
  <c r="E883" i="1"/>
  <c r="E1218" i="1"/>
  <c r="E692" i="1"/>
  <c r="E992" i="1"/>
  <c r="E748" i="1"/>
  <c r="E940" i="1"/>
  <c r="E775" i="1"/>
  <c r="E1174" i="1"/>
  <c r="E1277" i="1"/>
  <c r="E1107" i="1"/>
  <c r="E704" i="1"/>
  <c r="E919" i="1"/>
  <c r="E766" i="1"/>
  <c r="E1248" i="1"/>
  <c r="E743" i="1"/>
  <c r="E1063" i="1"/>
  <c r="E691" i="1"/>
  <c r="E1026" i="1"/>
  <c r="E1589" i="1"/>
  <c r="E1222" i="1"/>
  <c r="E734" i="1"/>
  <c r="E1201" i="1"/>
  <c r="E1332" i="1"/>
  <c r="E773" i="1"/>
  <c r="E1661" i="1"/>
  <c r="E994" i="1"/>
  <c r="E690" i="1"/>
  <c r="E1093" i="1"/>
  <c r="E1288" i="1"/>
  <c r="E801" i="1"/>
  <c r="E950" i="1"/>
  <c r="E1370" i="1"/>
  <c r="E881" i="1"/>
  <c r="E1036" i="1"/>
  <c r="E1061" i="1"/>
  <c r="E1597" i="1"/>
  <c r="E1009" i="1"/>
  <c r="E1116" i="1"/>
  <c r="E800" i="1"/>
  <c r="E1336" i="1"/>
  <c r="E849" i="1"/>
  <c r="E1004" i="1"/>
  <c r="E839" i="1"/>
  <c r="E903" i="1"/>
  <c r="E750" i="1"/>
  <c r="E1084" i="1"/>
  <c r="E805" i="1"/>
  <c r="E896" i="1"/>
  <c r="E867" i="1"/>
  <c r="E931" i="1"/>
  <c r="E1040" i="1"/>
  <c r="E796" i="1"/>
  <c r="E1011" i="1"/>
  <c r="E786" i="1"/>
  <c r="E1207" i="1"/>
  <c r="E835" i="1"/>
  <c r="E1155" i="1"/>
  <c r="E866" i="1"/>
  <c r="E1046" i="1"/>
  <c r="E1312" i="1"/>
  <c r="E979" i="1"/>
  <c r="E754" i="1"/>
  <c r="E1157" i="1"/>
  <c r="E1352" i="1"/>
  <c r="E865" i="1"/>
  <c r="E834" i="1"/>
  <c r="E935" i="1"/>
  <c r="E782" i="1"/>
  <c r="E1185" i="1"/>
  <c r="E1386" i="1"/>
  <c r="E1094" i="1"/>
  <c r="E1345" i="1"/>
  <c r="E1042" i="1"/>
  <c r="E1493" i="1"/>
  <c r="E914" i="1"/>
  <c r="E1361" i="1"/>
  <c r="E1153" i="1"/>
  <c r="E1281" i="1"/>
  <c r="E965" i="1"/>
  <c r="E1136" i="1"/>
  <c r="E892" i="1"/>
  <c r="E1450" i="1"/>
  <c r="E869" i="1"/>
  <c r="E960" i="1"/>
  <c r="E716" i="1"/>
  <c r="E995" i="1"/>
  <c r="E933" i="1"/>
  <c r="E1391" i="1"/>
  <c r="E899" i="1"/>
  <c r="E988" i="1"/>
  <c r="E887" i="1"/>
  <c r="E1184" i="1"/>
  <c r="E721" i="1"/>
  <c r="E1132" i="1"/>
  <c r="E752" i="1"/>
  <c r="E1031" i="1"/>
  <c r="E878" i="1"/>
  <c r="E956" i="1"/>
  <c r="E898" i="1"/>
  <c r="E1111" i="1"/>
  <c r="E739" i="1"/>
  <c r="E1138" i="1"/>
  <c r="E720" i="1"/>
  <c r="E999" i="1"/>
  <c r="E846" i="1"/>
  <c r="E962" i="1"/>
  <c r="E1471" i="1"/>
  <c r="E1079" i="1"/>
  <c r="E707" i="1"/>
  <c r="E1027" i="1"/>
  <c r="E738" i="1"/>
  <c r="E1205" i="1"/>
  <c r="E1186" i="1"/>
  <c r="E882" i="1"/>
  <c r="E998" i="1"/>
  <c r="E1645" i="1"/>
  <c r="E977" i="1"/>
  <c r="E706" i="1"/>
  <c r="E1142" i="1"/>
  <c r="E687" i="1"/>
  <c r="E1057" i="1"/>
  <c r="E1233" i="1"/>
  <c r="E966" i="1"/>
  <c r="E1477" i="1"/>
  <c r="E945" i="1"/>
  <c r="E1052" i="1"/>
  <c r="E736" i="1"/>
  <c r="E1629" i="1"/>
  <c r="E1025" i="1"/>
  <c r="E1525" i="1"/>
  <c r="E853" i="1"/>
  <c r="E1008" i="1"/>
  <c r="E764" i="1"/>
  <c r="E1300" i="1"/>
  <c r="E981" i="1"/>
  <c r="E1088" i="1"/>
  <c r="E844" i="1"/>
  <c r="E1123" i="1"/>
  <c r="E821" i="1"/>
  <c r="E1244" i="1"/>
  <c r="E769" i="1"/>
  <c r="E1203" i="1"/>
  <c r="E759" i="1"/>
  <c r="E1056" i="1"/>
  <c r="E812" i="1"/>
  <c r="E1091" i="1"/>
  <c r="E802" i="1"/>
  <c r="E982" i="1"/>
  <c r="E1517" i="1"/>
  <c r="E1171" i="1"/>
  <c r="E768" i="1"/>
  <c r="E983" i="1"/>
  <c r="E830" i="1"/>
  <c r="E1010" i="1"/>
  <c r="E807" i="1"/>
  <c r="E1127" i="1"/>
  <c r="E755" i="1"/>
  <c r="E1090" i="1"/>
  <c r="E1249" i="1"/>
  <c r="E951" i="1"/>
  <c r="E798" i="1"/>
  <c r="E1252" i="1"/>
  <c r="E1349" i="1"/>
  <c r="E1077" i="1"/>
  <c r="E1245" i="1"/>
  <c r="E1058" i="1"/>
  <c r="E1653" i="1"/>
  <c r="E901" i="1"/>
  <c r="E1072" i="1"/>
  <c r="E828" i="1"/>
  <c r="E1301" i="1"/>
  <c r="E1014" i="1"/>
  <c r="E1677" i="1"/>
  <c r="E929" i="1"/>
  <c r="E1100" i="1"/>
  <c r="E1125" i="1"/>
  <c r="E1253" i="1"/>
  <c r="E1073" i="1"/>
  <c r="E1180" i="1"/>
  <c r="E864" i="1"/>
  <c r="E1413" i="1"/>
  <c r="E897" i="1"/>
  <c r="E1348" i="1"/>
  <c r="E725" i="1"/>
  <c r="E1224" i="1"/>
  <c r="E851" i="1"/>
  <c r="E1148" i="1"/>
  <c r="E832" i="1"/>
  <c r="E1047" i="1"/>
  <c r="E894" i="1"/>
  <c r="E1074" i="1"/>
  <c r="E683" i="1"/>
  <c r="E1104" i="1"/>
  <c r="E860" i="1"/>
  <c r="E1075" i="1"/>
  <c r="E850" i="1"/>
  <c r="E906" i="1"/>
  <c r="E1219" i="1"/>
  <c r="E711" i="1"/>
  <c r="E1110" i="1"/>
  <c r="E1225" i="1"/>
  <c r="E1043" i="1"/>
  <c r="E855" i="1"/>
  <c r="E1190" i="1"/>
  <c r="E702" i="1"/>
  <c r="E1169" i="1"/>
  <c r="E902" i="1"/>
  <c r="E1078" i="1"/>
  <c r="E1317" i="1"/>
  <c r="E993" i="1"/>
  <c r="E1164" i="1"/>
  <c r="E1158" i="1"/>
  <c r="E701" i="1"/>
  <c r="E1106" i="1"/>
  <c r="E1621" i="1"/>
  <c r="E949" i="1"/>
  <c r="E681" i="1"/>
  <c r="E1685" i="1"/>
  <c r="E1466" i="1"/>
  <c r="E991" i="1"/>
  <c r="E824" i="1"/>
  <c r="E1260" i="1"/>
  <c r="E1177" i="1"/>
  <c r="E822" i="1"/>
  <c r="E1491" i="1"/>
  <c r="E1513" i="1"/>
  <c r="E1494" i="1"/>
  <c r="E1392" i="1"/>
  <c r="E1359" i="1"/>
  <c r="E1208" i="1"/>
  <c r="E1149" i="1"/>
  <c r="E794" i="1"/>
  <c r="E1115" i="1"/>
  <c r="E729" i="1"/>
  <c r="E1242" i="1"/>
  <c r="E1512" i="1"/>
  <c r="E1519" i="1"/>
  <c r="E1243" i="1"/>
  <c r="E1534" i="1"/>
  <c r="E1412" i="1"/>
  <c r="E1183" i="1"/>
  <c r="E797" i="1"/>
  <c r="E1482" i="1"/>
  <c r="E1082" i="1"/>
  <c r="E795" i="1"/>
  <c r="E1267" i="1"/>
  <c r="E1278" i="1"/>
  <c r="E1548" i="1"/>
  <c r="E1539" i="1"/>
  <c r="E1593" i="1"/>
  <c r="E1445" i="1"/>
  <c r="E1054" i="1"/>
  <c r="E767" i="1"/>
  <c r="E964" i="1"/>
  <c r="E905" i="1"/>
  <c r="E1398" i="1"/>
  <c r="E1659" i="1"/>
  <c r="E1411" i="1"/>
  <c r="E1405" i="1"/>
  <c r="E1664" i="1"/>
  <c r="E1559" i="1"/>
  <c r="E1119" i="1"/>
  <c r="E733" i="1"/>
  <c r="E1397" i="1"/>
  <c r="E1018" i="1"/>
  <c r="E731" i="1"/>
  <c r="E1331" i="1"/>
  <c r="E1342" i="1"/>
  <c r="E1612" i="1"/>
  <c r="E1603" i="1"/>
  <c r="E1231" i="1"/>
  <c r="E1360" i="1"/>
  <c r="E990" i="1"/>
  <c r="E703" i="1"/>
  <c r="E900" i="1"/>
  <c r="E857" i="1"/>
  <c r="E1483" i="1"/>
  <c r="E1384" i="1"/>
  <c r="E1498" i="1"/>
  <c r="E1490" i="1"/>
  <c r="E1353" i="1"/>
  <c r="E1623" i="1"/>
  <c r="E968" i="1"/>
  <c r="E909" i="1"/>
  <c r="E1257" i="1"/>
  <c r="E1210" i="1"/>
  <c r="E708" i="1"/>
  <c r="E1537" i="1"/>
  <c r="E1550" i="1"/>
  <c r="E1420" i="1"/>
  <c r="E1538" i="1"/>
  <c r="E1389" i="1"/>
  <c r="E1652" i="1"/>
  <c r="E1182" i="1"/>
  <c r="E895" i="1"/>
  <c r="E1092" i="1"/>
  <c r="E1033" i="1"/>
  <c r="E717" i="1"/>
  <c r="E1531" i="1"/>
  <c r="E1271" i="1"/>
  <c r="E1266" i="1"/>
  <c r="E1536" i="1"/>
  <c r="E885" i="1"/>
  <c r="E1032" i="1"/>
  <c r="E1070" i="1"/>
  <c r="E783" i="1"/>
  <c r="E980" i="1"/>
  <c r="E921" i="1"/>
  <c r="E1377" i="1"/>
  <c r="E1643" i="1"/>
  <c r="E1390" i="1"/>
  <c r="E1383" i="1"/>
  <c r="E1648" i="1"/>
  <c r="E1543" i="1"/>
  <c r="E952" i="1"/>
  <c r="E946" i="1"/>
  <c r="E1241" i="1"/>
  <c r="E1194" i="1"/>
  <c r="E938" i="1"/>
  <c r="E1569" i="1"/>
  <c r="E1582" i="1"/>
  <c r="E1436" i="1"/>
  <c r="E1570" i="1"/>
  <c r="E1410" i="1"/>
  <c r="E1668" i="1"/>
  <c r="E927" i="1"/>
  <c r="E760" i="1"/>
  <c r="E1172" i="1"/>
  <c r="E1113" i="1"/>
  <c r="E758" i="1"/>
  <c r="E1618" i="1"/>
  <c r="E1641" i="1"/>
  <c r="E1622" i="1"/>
  <c r="E1456" i="1"/>
  <c r="E1443" i="1"/>
  <c r="E1144" i="1"/>
  <c r="E1085" i="1"/>
  <c r="E730" i="1"/>
  <c r="E1051" i="1"/>
  <c r="E884" i="1"/>
  <c r="E1306" i="1"/>
  <c r="E1576" i="1"/>
  <c r="E1583" i="1"/>
  <c r="E1307" i="1"/>
  <c r="E1662" i="1"/>
  <c r="E1476" i="1"/>
  <c r="E1198" i="1"/>
  <c r="E684" i="1"/>
  <c r="E1108" i="1"/>
  <c r="E1049" i="1"/>
  <c r="E694" i="1"/>
  <c r="E1515" i="1"/>
  <c r="E1255" i="1"/>
  <c r="E1250" i="1"/>
  <c r="E1520" i="1"/>
  <c r="E1546" i="1"/>
  <c r="E1080" i="1"/>
  <c r="E1021" i="1"/>
  <c r="E693" i="1"/>
  <c r="E987" i="1"/>
  <c r="E820" i="1"/>
  <c r="E1373" i="1"/>
  <c r="E1640" i="1"/>
  <c r="E1647" i="1"/>
  <c r="E1374" i="1"/>
  <c r="E1270" i="1"/>
  <c r="E1540" i="1"/>
  <c r="E1055" i="1"/>
  <c r="E888" i="1"/>
  <c r="E1324" i="1"/>
  <c r="E954" i="1"/>
  <c r="E886" i="1"/>
  <c r="E1406" i="1"/>
  <c r="E1421" i="1"/>
  <c r="E1676" i="1"/>
  <c r="E1667" i="1"/>
  <c r="E1295" i="1"/>
  <c r="E1296" i="1"/>
  <c r="E1213" i="1"/>
  <c r="E858" i="1"/>
  <c r="E1179" i="1"/>
  <c r="E793" i="1"/>
  <c r="E1606" i="1"/>
  <c r="E1448" i="1"/>
  <c r="E1626" i="1"/>
  <c r="E1617" i="1"/>
  <c r="E928" i="1"/>
  <c r="E1160" i="1"/>
  <c r="E1101" i="1"/>
  <c r="E746" i="1"/>
  <c r="E1067" i="1"/>
  <c r="E910" i="1"/>
  <c r="E1290" i="1"/>
  <c r="E1560" i="1"/>
  <c r="E1567" i="1"/>
  <c r="E1291" i="1"/>
  <c r="E1630" i="1"/>
  <c r="E1460" i="1"/>
  <c r="E1039" i="1"/>
  <c r="E872" i="1"/>
  <c r="E1308" i="1"/>
  <c r="E1228" i="1"/>
  <c r="E870" i="1"/>
  <c r="E1427" i="1"/>
  <c r="E1442" i="1"/>
  <c r="E1692" i="1"/>
  <c r="E1683" i="1"/>
  <c r="E1311" i="1"/>
  <c r="E1192" i="1"/>
  <c r="E1006" i="1"/>
  <c r="E719" i="1"/>
  <c r="E916" i="1"/>
  <c r="E873" i="1"/>
  <c r="E1462" i="1"/>
  <c r="E1368" i="1"/>
  <c r="E1475" i="1"/>
  <c r="E1469" i="1"/>
  <c r="E1337" i="1"/>
  <c r="E1607" i="1"/>
  <c r="E1240" i="1"/>
  <c r="E845" i="1"/>
  <c r="E1573" i="1"/>
  <c r="E1130" i="1"/>
  <c r="E843" i="1"/>
  <c r="E1697" i="1"/>
  <c r="E1230" i="1"/>
  <c r="E1500" i="1"/>
  <c r="E1698" i="1"/>
  <c r="E1497" i="1"/>
  <c r="E1423" i="1"/>
  <c r="E1236" i="1"/>
  <c r="E874" i="1"/>
  <c r="E1195" i="1"/>
  <c r="E809" i="1"/>
  <c r="E1574" i="1"/>
  <c r="E1432" i="1"/>
  <c r="E1594" i="1"/>
  <c r="E1585" i="1"/>
  <c r="E1414" i="1"/>
  <c r="E1671" i="1"/>
  <c r="E1167" i="1"/>
  <c r="E781" i="1"/>
  <c r="E1461" i="1"/>
  <c r="E1066" i="1"/>
  <c r="E779" i="1"/>
  <c r="E1283" i="1"/>
  <c r="E1294" i="1"/>
  <c r="E1564" i="1"/>
  <c r="E1555" i="1"/>
  <c r="E1625" i="1"/>
  <c r="E1344" i="1"/>
  <c r="E1134" i="1"/>
  <c r="E847" i="1"/>
  <c r="E1044" i="1"/>
  <c r="E985" i="1"/>
  <c r="E1309" i="1"/>
  <c r="E1579" i="1"/>
  <c r="E1319" i="1"/>
  <c r="E1314" i="1"/>
  <c r="E1584" i="1"/>
  <c r="E1674" i="1"/>
  <c r="E1016" i="1"/>
  <c r="E957" i="1"/>
  <c r="E1313" i="1"/>
  <c r="E923" i="1"/>
  <c r="E756" i="1"/>
  <c r="E1458" i="1"/>
  <c r="E1467" i="1"/>
  <c r="E1372" i="1"/>
  <c r="E1459" i="1"/>
  <c r="E1334" i="1"/>
  <c r="E1434" i="1"/>
  <c r="E904" i="1"/>
  <c r="E861" i="1"/>
  <c r="E1605" i="1"/>
  <c r="E1146" i="1"/>
  <c r="E859" i="1"/>
  <c r="E1665" i="1"/>
  <c r="E1678" i="1"/>
  <c r="E1484" i="1"/>
  <c r="E1666" i="1"/>
  <c r="E1474" i="1"/>
  <c r="E1549" i="1"/>
  <c r="E1118" i="1"/>
  <c r="E831" i="1"/>
  <c r="E1028" i="1"/>
  <c r="E969" i="1"/>
  <c r="E1325" i="1"/>
  <c r="E1595" i="1"/>
  <c r="E1335" i="1"/>
  <c r="E1330" i="1"/>
  <c r="E1600" i="1"/>
  <c r="E1495" i="1"/>
  <c r="E1096" i="1"/>
  <c r="E1037" i="1"/>
  <c r="E682" i="1"/>
  <c r="E1003" i="1"/>
  <c r="E836" i="1"/>
  <c r="E1354" i="1"/>
  <c r="E1624" i="1"/>
  <c r="E1631" i="1"/>
  <c r="E1355" i="1"/>
  <c r="E1254" i="1"/>
  <c r="E1524" i="1"/>
  <c r="E975" i="1"/>
  <c r="E808" i="1"/>
  <c r="E1220" i="1"/>
  <c r="E1161" i="1"/>
  <c r="E806" i="1"/>
  <c r="E1522" i="1"/>
  <c r="E1545" i="1"/>
  <c r="E1526" i="1"/>
  <c r="E1408" i="1"/>
  <c r="E1379" i="1"/>
  <c r="E1128" i="1"/>
  <c r="E973" i="1"/>
  <c r="E1333" i="1"/>
  <c r="E939" i="1"/>
  <c r="E772" i="1"/>
  <c r="E1437" i="1"/>
  <c r="E1688" i="1"/>
  <c r="E1695" i="1"/>
  <c r="E1438" i="1"/>
  <c r="E1318" i="1"/>
  <c r="E1588" i="1"/>
  <c r="E911" i="1"/>
  <c r="E744" i="1"/>
  <c r="E1156" i="1"/>
  <c r="E1097" i="1"/>
  <c r="E742" i="1"/>
  <c r="E1650" i="1"/>
  <c r="E1673" i="1"/>
  <c r="E1654" i="1"/>
  <c r="E1472" i="1"/>
  <c r="E1465" i="1"/>
  <c r="E1064" i="1"/>
  <c r="E1165" i="1"/>
  <c r="E810" i="1"/>
  <c r="E1131" i="1"/>
  <c r="E745" i="1"/>
  <c r="E1226" i="1"/>
  <c r="E1496" i="1"/>
  <c r="E1503" i="1"/>
  <c r="E1227" i="1"/>
  <c r="E1502" i="1"/>
  <c r="E1396" i="1"/>
  <c r="E1103" i="1"/>
  <c r="E713" i="1"/>
  <c r="E1375" i="1"/>
  <c r="E1002" i="1"/>
  <c r="E715" i="1"/>
  <c r="E1347" i="1"/>
  <c r="E1358" i="1"/>
  <c r="E1628" i="1"/>
  <c r="E1619" i="1"/>
  <c r="E1247" i="1"/>
  <c r="E1703" i="1" l="1"/>
  <c r="B6" i="5" l="1"/>
  <c r="E331" i="1" s="1"/>
  <c r="G331" i="1" s="1"/>
</calcChain>
</file>

<file path=xl/sharedStrings.xml><?xml version="1.0" encoding="utf-8"?>
<sst xmlns="http://schemas.openxmlformats.org/spreadsheetml/2006/main" count="86112" uniqueCount="5602">
  <si>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</si>
  <si>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</si>
  <si>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</si>
  <si>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</si>
  <si>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</si>
  <si>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</si>
  <si>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</si>
  <si>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</si>
  <si>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</si>
  <si>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</si>
  <si>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</si>
  <si>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</si>
  <si>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</si>
  <si>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</si>
  <si>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</si>
  <si>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</si>
  <si>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</si>
  <si>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</si>
  <si>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</si>
  <si>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</si>
  <si>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</si>
  <si>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</si>
  <si>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</si>
  <si>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</si>
  <si>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</si>
  <si>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</si>
  <si>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</si>
  <si>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</si>
  <si>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</si>
  <si>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</si>
  <si>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</si>
  <si>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</si>
  <si>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</si>
  <si>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</si>
  <si>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</si>
  <si>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</si>
  <si>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</si>
  <si>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</si>
  <si>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</si>
  <si>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</si>
  <si>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</si>
  <si>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</si>
  <si>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</si>
  <si>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</si>
  <si>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</si>
  <si>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</si>
  <si>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</si>
  <si>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</si>
  <si>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</si>
  <si>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</si>
  <si>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</si>
  <si>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</si>
  <si>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</si>
  <si>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</si>
  <si>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</si>
  <si>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</si>
  <si>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</si>
  <si>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</si>
  <si>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</si>
  <si>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</si>
  <si>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</si>
  <si>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</si>
  <si>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</si>
  <si>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</si>
  <si>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</si>
  <si>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</si>
  <si>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</si>
  <si>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</si>
  <si>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</si>
  <si>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</si>
  <si>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</si>
  <si>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</si>
  <si>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</si>
  <si>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</si>
  <si>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</si>
  <si>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</si>
  <si>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</si>
  <si>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</si>
  <si>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</si>
  <si>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</si>
  <si>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</si>
  <si>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</si>
  <si>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</si>
  <si>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</si>
  <si>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</si>
  <si>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</si>
  <si>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</si>
  <si>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</si>
  <si>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</si>
  <si>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</si>
  <si>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</si>
  <si>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</si>
  <si>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</si>
  <si>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</si>
  <si>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</si>
  <si>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</si>
  <si>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</si>
  <si>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</si>
  <si>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</si>
  <si>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</si>
  <si>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</si>
  <si>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</si>
  <si>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</si>
  <si>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</si>
  <si>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</si>
  <si>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</si>
  <si>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</si>
  <si>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</si>
  <si>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</si>
  <si>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</si>
  <si>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</si>
  <si>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</si>
  <si>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</si>
  <si>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</si>
  <si>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</si>
  <si>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</si>
  <si>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</si>
  <si>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</si>
  <si>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</si>
  <si>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</si>
  <si>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</si>
  <si>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</si>
  <si>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</si>
  <si>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</si>
  <si>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</si>
  <si>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</si>
  <si>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</si>
  <si>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</si>
  <si>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</si>
  <si>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</si>
  <si>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</si>
  <si>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</si>
  <si>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</si>
  <si>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</si>
  <si>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</si>
  <si>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</si>
  <si>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</si>
  <si>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</si>
  <si>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</si>
  <si>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</si>
  <si>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</si>
  <si>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</si>
  <si>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</si>
  <si>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</si>
  <si>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</si>
  <si>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</si>
  <si>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</si>
  <si>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</si>
  <si>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</si>
  <si>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</si>
  <si>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</si>
  <si>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</si>
  <si>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</si>
  <si>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</si>
  <si>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</si>
  <si>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</si>
  <si>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</si>
  <si>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</si>
  <si>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</si>
  <si>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</si>
  <si>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</si>
  <si>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</si>
  <si>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</si>
  <si>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</si>
  <si>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</si>
  <si>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</si>
  <si>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</si>
  <si>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</si>
  <si>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</si>
  <si>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</si>
  <si>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</si>
  <si>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</si>
  <si>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</si>
  <si>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</si>
  <si>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</si>
  <si>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</si>
  <si>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</si>
  <si>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</si>
  <si>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</si>
  <si>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</si>
  <si>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</si>
  <si>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</si>
  <si>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</si>
  <si>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</si>
  <si>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</si>
  <si>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</si>
  <si>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</si>
  <si>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</si>
  <si>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</si>
  <si>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</si>
  <si>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</si>
  <si>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</si>
  <si>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</si>
  <si>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</si>
  <si>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</si>
  <si>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</si>
  <si>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</si>
  <si>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</si>
  <si>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</si>
  <si>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</si>
  <si>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</si>
  <si>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</si>
  <si>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</si>
  <si>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</si>
  <si>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</si>
  <si>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</si>
  <si>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</si>
  <si>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Binck Bank Tour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</si>
  <si>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</si>
  <si>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</si>
  <si>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</si>
  <si>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</si>
  <si>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</si>
  <si>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</si>
  <si>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</si>
  <si>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</si>
  <si>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</si>
  <si>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</si>
  <si>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</si>
  <si>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</si>
  <si>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</si>
  <si>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</si>
  <si>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</si>
  <si>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</si>
  <si>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</si>
  <si>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</si>
  <si>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</si>
  <si>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</si>
  <si>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</si>
  <si>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</si>
  <si>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</si>
  <si>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</si>
  <si>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</si>
  <si>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</si>
  <si>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</si>
  <si>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</si>
  <si>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</si>
  <si>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</si>
  <si>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</si>
  <si>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</si>
  <si>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</si>
  <si>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</si>
  <si>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</si>
  <si>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</si>
  <si>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</si>
  <si>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</si>
  <si>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</si>
  <si>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</si>
  <si>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</si>
  <si>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</si>
  <si>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</si>
  <si>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</si>
  <si>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</si>
  <si>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</si>
  <si>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</si>
  <si>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</si>
  <si>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</si>
  <si>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</si>
  <si>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</si>
  <si>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</si>
  <si>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</si>
  <si>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</si>
  <si>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</si>
  <si>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</si>
  <si>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</si>
  <si>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</si>
  <si>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</si>
  <si>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</si>
  <si>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</si>
  <si>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</si>
  <si>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</si>
  <si>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</si>
  <si>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</si>
  <si>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</si>
  <si>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</si>
  <si>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</si>
  <si>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</si>
  <si>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</si>
  <si>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</si>
  <si>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</si>
  <si>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</si>
  <si>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</si>
  <si>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</si>
  <si>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</si>
  <si>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</si>
  <si>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</si>
  <si>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</si>
  <si>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</si>
  <si>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</si>
  <si>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</si>
  <si>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</si>
  <si>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</si>
  <si>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</si>
  <si>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</si>
  <si>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</si>
  <si>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</si>
  <si>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</si>
  <si>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</si>
  <si>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</si>
  <si>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</si>
  <si>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</si>
  <si>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</si>
  <si>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</si>
  <si>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</si>
  <si>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</si>
  <si>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</si>
  <si>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</si>
  <si>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</si>
  <si>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</si>
  <si>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</si>
  <si>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</si>
  <si>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</si>
  <si>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</si>
  <si>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</si>
  <si>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</si>
  <si>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</si>
  <si>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</si>
  <si>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</si>
  <si>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</si>
  <si>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</si>
  <si>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</si>
  <si>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</si>
  <si>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</si>
  <si>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</si>
  <si>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</si>
  <si>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</si>
  <si>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</si>
  <si>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</si>
  <si>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</si>
  <si>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</si>
  <si>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</si>
  <si>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</si>
  <si>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</si>
  <si>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</si>
  <si>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</si>
  <si>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</si>
  <si>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</si>
  <si>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</si>
  <si>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</si>
  <si>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</si>
  <si>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</si>
  <si>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</si>
  <si>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</si>
  <si>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</si>
  <si>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</si>
  <si>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</si>
  <si>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</si>
  <si>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</si>
  <si>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</si>
  <si>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</si>
  <si>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</si>
  <si>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</si>
  <si>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</si>
  <si>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</si>
  <si>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</si>
  <si>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</si>
  <si>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</si>
  <si>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</si>
  <si>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</si>
  <si>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</si>
  <si>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</si>
  <si>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</si>
  <si>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</si>
  <si>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</si>
  <si>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</si>
  <si>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</si>
  <si>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</si>
  <si>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</si>
  <si>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</si>
  <si>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</si>
  <si>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</si>
  <si>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</si>
  <si>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</si>
  <si>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</si>
  <si>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</si>
  <si>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</si>
  <si>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</si>
  <si>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</si>
  <si>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</si>
  <si>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</si>
  <si>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</si>
  <si>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</si>
  <si>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</si>
  <si>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</si>
  <si>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</si>
  <si>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</si>
  <si>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</si>
  <si>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</si>
  <si>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</si>
  <si>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</si>
  <si>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</si>
  <si>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</si>
  <si>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</si>
  <si>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</si>
  <si>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</si>
  <si>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</si>
  <si>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</si>
  <si>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</si>
  <si>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</si>
  <si>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</si>
  <si>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</si>
  <si>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</si>
  <si>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</si>
  <si>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</si>
  <si>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</si>
  <si>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</si>
  <si>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</si>
  <si>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</si>
  <si>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</si>
  <si>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</si>
  <si>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</si>
  <si>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</si>
  <si>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</si>
  <si>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</si>
  <si>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</si>
  <si>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SAGAN Peter</t>
  </si>
  <si>
    <t>VIVIANI Elia</t>
  </si>
  <si>
    <t>ALAPHILIPPE Julian</t>
  </si>
  <si>
    <t>LÓPEZ Miguel Ángel</t>
  </si>
  <si>
    <t>VAN AVERMAET Greg</t>
  </si>
  <si>
    <t>PINOT Thibaut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</si>
  <si>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</si>
  <si>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</si>
  <si>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</si>
  <si>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</si>
  <si>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</si>
  <si>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</si>
  <si>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</si>
  <si>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</si>
  <si>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</si>
  <si>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</si>
  <si>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</si>
  <si>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</si>
  <si>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</si>
  <si>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</si>
  <si>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</si>
  <si>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</si>
  <si>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</si>
  <si>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</si>
  <si>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</si>
  <si>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</si>
  <si>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</si>
  <si>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</si>
  <si>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</si>
  <si>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</si>
  <si>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OOMEN Sam</t>
  </si>
  <si>
    <t>BENNETT George</t>
  </si>
  <si>
    <t>TEUNS Dylan</t>
  </si>
  <si>
    <t>MAJKA Rafał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</si>
  <si>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</si>
  <si>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</si>
  <si>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</si>
  <si>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</si>
  <si>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</si>
  <si>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</si>
  <si>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</si>
  <si>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</si>
  <si>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</si>
  <si>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</si>
  <si>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</si>
  <si>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</si>
  <si>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</si>
  <si>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</si>
  <si>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</si>
  <si>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</si>
  <si>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</si>
  <si>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</si>
  <si>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</si>
  <si>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</si>
  <si>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</si>
  <si>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</si>
  <si>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</si>
  <si>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</si>
  <si>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</si>
  <si>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</si>
  <si>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</si>
  <si>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</si>
  <si>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</si>
  <si>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</si>
  <si>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</si>
  <si>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</si>
  <si>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SÁNCHEZ Luis León</t>
  </si>
  <si>
    <t>PASQUALON Andrea</t>
  </si>
  <si>
    <t>DE GENDT Thomas</t>
  </si>
  <si>
    <t>JAKOBSEN Fabio</t>
  </si>
  <si>
    <t>GAVIRIA Fernando</t>
  </si>
  <si>
    <t>NIZZOLO Giacomo</t>
  </si>
  <si>
    <t>CASTROVIEJO Jonathan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</si>
  <si>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</si>
  <si>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</si>
  <si>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</si>
  <si>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</si>
  <si>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</si>
  <si>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</si>
  <si>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</si>
  <si>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</si>
  <si>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</si>
  <si>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</si>
  <si>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</si>
  <si>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</si>
  <si>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</si>
  <si>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</si>
  <si>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</si>
  <si>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</si>
  <si>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</si>
  <si>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GALLOPIN Tony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</si>
  <si>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</si>
  <si>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</si>
  <si>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</si>
  <si>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</si>
  <si>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</si>
  <si>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</si>
  <si>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</si>
  <si>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</si>
  <si>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</si>
  <si>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</si>
  <si>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</si>
  <si>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</si>
  <si>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</si>
  <si>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VAN BAARLE Dylan</t>
  </si>
  <si>
    <t>BONIFAZIO Niccolò</t>
  </si>
  <si>
    <t>CARTHY Hugh</t>
  </si>
  <si>
    <t>CHAVES Esteban</t>
  </si>
  <si>
    <t>MODOLO Sacha</t>
  </si>
  <si>
    <t>BEVIN Patrick</t>
  </si>
  <si>
    <t>GEOGHEGAN HART Tao</t>
  </si>
  <si>
    <t>CONTI Valerio</t>
  </si>
  <si>
    <t>ROLLAND Pierre</t>
  </si>
  <si>
    <t>SIMON Julien</t>
  </si>
  <si>
    <t>O'CONNOR Ben</t>
  </si>
  <si>
    <t>POLITT Nils</t>
  </si>
  <si>
    <t>SÉNÉCHAL Florian</t>
  </si>
  <si>
    <t>VUILLERMOZ Alexis</t>
  </si>
  <si>
    <t>BATTAGLIN Enrico</t>
  </si>
  <si>
    <t>MASNADA Fausto</t>
  </si>
  <si>
    <t>CALMEJANE Lilian</t>
  </si>
  <si>
    <t>BARBERO Carlos</t>
  </si>
  <si>
    <t>SARREAU Marc</t>
  </si>
  <si>
    <t>SMITH Dion</t>
  </si>
  <si>
    <t>WALSCHEID Max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</si>
  <si>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</si>
  <si>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</si>
  <si>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</si>
  <si>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</si>
  <si>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</si>
  <si>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</si>
  <si>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</si>
  <si>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</si>
  <si>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</si>
  <si>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BOUDAT Thomas</t>
  </si>
  <si>
    <t>CAVAGNA Rémi</t>
  </si>
  <si>
    <t>MEURISSE Xandro</t>
  </si>
  <si>
    <t>OLIVEIRA Nelson</t>
  </si>
  <si>
    <t>VAN EMDEN Jos</t>
  </si>
  <si>
    <t>DE MARCHI Alessandro</t>
  </si>
  <si>
    <t>LOBATO Juan José</t>
  </si>
  <si>
    <t>REICHENBACH Sébastien</t>
  </si>
  <si>
    <t>COQUARD Bryan</t>
  </si>
  <si>
    <t>FRAILE Omar</t>
  </si>
  <si>
    <t>MCNULTY Brandon</t>
  </si>
  <si>
    <t>MARECZKO Jakub</t>
  </si>
  <si>
    <t>POLANC Jan</t>
  </si>
  <si>
    <t>KUDUS Merhawi</t>
  </si>
  <si>
    <t>VERONA Carlos</t>
  </si>
  <si>
    <t>NAVARRO Daniel</t>
  </si>
  <si>
    <t>MØRKØV Michael</t>
  </si>
  <si>
    <t>PHILIPSEN Jasper</t>
  </si>
  <si>
    <t>BIZKARRA Mikel</t>
  </si>
  <si>
    <t>DUNBAR Eddie</t>
  </si>
  <si>
    <t>POGAČAR Tadej</t>
  </si>
  <si>
    <t>BOIVIN Guillaume</t>
  </si>
  <si>
    <t>PLANCKAERT Baptiste</t>
  </si>
  <si>
    <t>ABERASTURI Jon</t>
  </si>
  <si>
    <t>EDET Nicolas</t>
  </si>
  <si>
    <t>KRIEGER Alexander</t>
  </si>
  <si>
    <t>MOLANO Juan Sebastián</t>
  </si>
  <si>
    <t>FELLINE Fabio</t>
  </si>
  <si>
    <t>HERMANS Quinten</t>
  </si>
  <si>
    <t>MÄDER Gino</t>
  </si>
  <si>
    <t>TAARAMÄE Rein</t>
  </si>
  <si>
    <t>CATALDO Dario</t>
  </si>
  <si>
    <t>COSNEFROY Benoît</t>
  </si>
  <si>
    <t>KOCH Jonas</t>
  </si>
  <si>
    <t>VAN SCHIP Jan-Willem</t>
  </si>
  <si>
    <t>KUSS Sepp</t>
  </si>
  <si>
    <t>PERNSTEINER Hermann</t>
  </si>
  <si>
    <t>BÁRTA Jan</t>
  </si>
  <si>
    <t>VAN HOOYDONCK Nathan</t>
  </si>
  <si>
    <t>DENZ Nico</t>
  </si>
  <si>
    <t>GROSU Eduard Michael</t>
  </si>
  <si>
    <t>BODNAR Maciej</t>
  </si>
  <si>
    <t>CATTANEO Mattia</t>
  </si>
  <si>
    <t>OWSIAN Łukasz</t>
  </si>
  <si>
    <t>PADUN Mark</t>
  </si>
  <si>
    <t>GHEBREIGZABHIER Amanuel</t>
  </si>
  <si>
    <t>GIDICH Yevgeniy</t>
  </si>
  <si>
    <t>LE GAC Olivier</t>
  </si>
  <si>
    <t>MANZIN Lorrenzo</t>
  </si>
  <si>
    <t>SIVAKOV Pavel</t>
  </si>
  <si>
    <t>ȚVETCOV Serghei</t>
  </si>
  <si>
    <t>CRADDOCK Lawson</t>
  </si>
  <si>
    <t>STRAKHOV Dmitry</t>
  </si>
  <si>
    <t>GANNA Filippo</t>
  </si>
  <si>
    <t>JOYCE Colin</t>
  </si>
  <si>
    <t>POWLESS Neilson</t>
  </si>
  <si>
    <t>ARANBURU Alex</t>
  </si>
  <si>
    <t>PACHER Quentin</t>
  </si>
  <si>
    <t>ROSSKOPF Joey</t>
  </si>
  <si>
    <t>THEUNS Edward</t>
  </si>
  <si>
    <t>DE BUYST Jasper</t>
  </si>
  <si>
    <t>CAPIOT Amaury</t>
  </si>
  <si>
    <t>HOULE Hugo</t>
  </si>
  <si>
    <t>VENTURINI Clément</t>
  </si>
  <si>
    <t>DE BONDT Dries</t>
  </si>
  <si>
    <t>DE GENDT Aimé</t>
  </si>
  <si>
    <t>KANTER Max</t>
  </si>
  <si>
    <t>VILLELLA Davide</t>
  </si>
  <si>
    <t>ČERNÝ Josef</t>
  </si>
  <si>
    <t>DOULL Owain</t>
  </si>
  <si>
    <t>EENKHOORN Pascal</t>
  </si>
  <si>
    <t>MULLEN Ryan</t>
  </si>
  <si>
    <t>NARVÁEZ Jhonatan</t>
  </si>
  <si>
    <t>VAN LERBERGHE Bert</t>
  </si>
  <si>
    <t>WÜRTZ SCHMIDT Mads</t>
  </si>
  <si>
    <t>NEILANDS Krists</t>
  </si>
  <si>
    <t>VERMELTFOORT Coen</t>
  </si>
  <si>
    <t>CAVENDISH Mark</t>
  </si>
  <si>
    <t>GESCHKE Simon</t>
  </si>
  <si>
    <t>KIRSCH Alex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</si>
  <si>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</si>
  <si>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</si>
  <si>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</si>
  <si>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</si>
  <si>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</si>
  <si>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</si>
  <si>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</si>
  <si>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</si>
  <si>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</si>
  <si>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</si>
  <si>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</si>
  <si>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</si>
  <si>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</si>
  <si>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</si>
  <si>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</si>
  <si>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HALVORSEN Kristoffer</t>
  </si>
  <si>
    <t>BARBIER Rudy</t>
  </si>
  <si>
    <t>TOUZE Damien</t>
  </si>
  <si>
    <t>FABBRO Matteo</t>
  </si>
  <si>
    <t>KAMP Alexander</t>
  </si>
  <si>
    <t>GOUGEARD Alexis</t>
  </si>
  <si>
    <t>KNOX James</t>
  </si>
  <si>
    <t>AMADOR Andrey</t>
  </si>
  <si>
    <t>CIMOLAI Davide</t>
  </si>
  <si>
    <t>FRISON Frederik</t>
  </si>
  <si>
    <t>DOMBROWSKI Joe</t>
  </si>
  <si>
    <t>DECLERCQ Benjamin</t>
  </si>
  <si>
    <t>HARPER Chris</t>
  </si>
  <si>
    <t>THOMAS Benjamin</t>
  </si>
  <si>
    <t>VELASCO Simone</t>
  </si>
  <si>
    <t>CARPENTER Robin</t>
  </si>
  <si>
    <t>GIBBONS Ryan</t>
  </si>
  <si>
    <t>PEDERSEN Casper</t>
  </si>
  <si>
    <t>TIZZA Marco</t>
  </si>
  <si>
    <t>ZABEL Rick</t>
  </si>
  <si>
    <t>ROJAS José Joaquín</t>
  </si>
  <si>
    <t>HIRT Jan</t>
  </si>
  <si>
    <t>LASTRA Jonathan</t>
  </si>
  <si>
    <t>ZOIDL Riccardo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</si>
  <si>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</si>
  <si>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</si>
  <si>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</si>
  <si>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</si>
  <si>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</si>
  <si>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</si>
  <si>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OSS Daniel</t>
  </si>
  <si>
    <t>VAN GESTEL Dries</t>
  </si>
  <si>
    <t>RODRÍGUEZ Óscar</t>
  </si>
  <si>
    <t>STOKBRO Andreas</t>
  </si>
  <si>
    <t>TURGIS Anthony</t>
  </si>
  <si>
    <t>ARENSMAN Thymen</t>
  </si>
  <si>
    <t>EG Niklas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</si>
  <si>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</si>
  <si>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</si>
  <si>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</si>
  <si>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</si>
  <si>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</si>
  <si>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</si>
  <si>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</si>
  <si>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</si>
  <si>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</si>
  <si>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</si>
  <si>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</si>
  <si>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</si>
  <si>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</si>
  <si>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</si>
  <si>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LECROQ Jérémy</t>
  </si>
  <si>
    <t>NOPPE Christophe</t>
  </si>
  <si>
    <t>VLIEGEN Loïc</t>
  </si>
  <si>
    <t>CRAS Steff</t>
  </si>
  <si>
    <t>EDMONDSON Alex</t>
  </si>
  <si>
    <t>BARCELÓ Fernando</t>
  </si>
  <si>
    <t>BENNETT Sean</t>
  </si>
  <si>
    <t>MACIEJUK Filip</t>
  </si>
  <si>
    <t>MAS Lluís</t>
  </si>
  <si>
    <t>BAKELANTS Jan</t>
  </si>
  <si>
    <t>FOSS Tobias</t>
  </si>
  <si>
    <t>LAAS Martin</t>
  </si>
  <si>
    <t>MOSCHETTI Matteo</t>
  </si>
  <si>
    <t>SELIG Rüdiger</t>
  </si>
  <si>
    <t>CARDIS Romain</t>
  </si>
  <si>
    <t>CHAMPOUSSIN Clément</t>
  </si>
  <si>
    <t>HINDLEY Jai</t>
  </si>
  <si>
    <t>MEINTJES Louis</t>
  </si>
  <si>
    <t>STOSZ Patryk</t>
  </si>
  <si>
    <t>VAN POPPEL Boy</t>
  </si>
  <si>
    <t>ZEITS Andrey</t>
  </si>
  <si>
    <t>BARBIER Pierre</t>
  </si>
  <si>
    <t>HIRSCHI Marc</t>
  </si>
  <si>
    <t>MARCHAND Gianni</t>
  </si>
  <si>
    <t>MEEUS Jordi</t>
  </si>
  <si>
    <t>MERTZ Rémy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</si>
  <si>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</si>
  <si>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</si>
  <si>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</si>
  <si>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</si>
  <si>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</si>
  <si>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</si>
  <si>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</si>
  <si>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</si>
  <si>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</si>
  <si>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</si>
  <si>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</si>
  <si>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</si>
  <si>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</si>
  <si>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</si>
  <si>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</si>
  <si>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</si>
  <si>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</si>
  <si>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</si>
  <si>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</si>
  <si>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</si>
  <si>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</si>
  <si>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</si>
  <si>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</si>
  <si>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</si>
  <si>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</si>
  <si>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</si>
  <si>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</si>
  <si>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</si>
  <si>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</si>
  <si>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</si>
  <si>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</si>
  <si>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</si>
  <si>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</si>
  <si>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</si>
  <si>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</si>
  <si>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</si>
  <si>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</si>
  <si>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</si>
  <si>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</si>
  <si>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</si>
  <si>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</si>
  <si>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</si>
  <si>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</si>
  <si>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</si>
  <si>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</si>
  <si>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</si>
  <si>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</si>
  <si>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</si>
  <si>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</si>
  <si>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</si>
  <si>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</si>
  <si>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</si>
  <si>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</si>
  <si>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</si>
  <si>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</si>
  <si>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</si>
  <si>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</si>
  <si>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</si>
  <si>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</si>
  <si>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</si>
  <si>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</si>
  <si>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</si>
  <si>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</si>
  <si>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</si>
  <si>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</si>
  <si>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</si>
  <si>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</si>
  <si>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</si>
  <si>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</si>
  <si>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</si>
  <si>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</si>
  <si>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</si>
  <si>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</si>
  <si>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</si>
  <si>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</si>
  <si>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</si>
  <si>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</si>
  <si>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</si>
  <si>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</si>
  <si>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</si>
  <si>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</si>
  <si>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</si>
  <si>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</si>
  <si>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</si>
  <si>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</si>
  <si>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</si>
  <si>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</si>
  <si>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</si>
  <si>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HAMILTON Lucas</t>
  </si>
  <si>
    <t>ELISSONDE Kenny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</si>
  <si>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</si>
  <si>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</si>
  <si>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</si>
  <si>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</si>
  <si>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</si>
  <si>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</si>
  <si>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</si>
  <si>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</si>
  <si>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</si>
  <si>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BYSTRØM Sven Erik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</si>
  <si>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</si>
  <si>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</si>
  <si>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</si>
  <si>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</si>
  <si>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</si>
  <si>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</si>
  <si>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</si>
  <si>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</si>
  <si>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</si>
  <si>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</si>
  <si>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ANACONA Winner</t>
  </si>
  <si>
    <t>SWIFT Ben</t>
  </si>
  <si>
    <t>GUERNALEC Thibault</t>
  </si>
  <si>
    <t>SOBRERO Matteo</t>
  </si>
  <si>
    <t>CONTRERAS Rodrigo</t>
  </si>
  <si>
    <t>GESBERT Élie</t>
  </si>
  <si>
    <t>DOUBEY Fabien</t>
  </si>
  <si>
    <t>BERNARD Julien</t>
  </si>
  <si>
    <t>VAN DER SANDE Tosh</t>
  </si>
  <si>
    <t>PETILLI Simone</t>
  </si>
  <si>
    <t>NUNES Hugo</t>
  </si>
  <si>
    <t>DECLERCQ Tim</t>
  </si>
  <si>
    <t>UAE Tour</t>
  </si>
  <si>
    <t>DE LA PARTE Víctor</t>
  </si>
  <si>
    <t>BOUCHARD Geoffrey</t>
  </si>
  <si>
    <t>PARET-PEINTRE Aurélien</t>
  </si>
  <si>
    <t>DURBRIDGE Luke</t>
  </si>
  <si>
    <t>BADILATTI Matteo</t>
  </si>
  <si>
    <t>TUREK Daniel</t>
  </si>
  <si>
    <t>MUGISHA Moise</t>
  </si>
  <si>
    <t>REINDERS Elmar</t>
  </si>
  <si>
    <t>1x2e, 1x3e, 1x8e</t>
  </si>
  <si>
    <t>ŠIŠKEVIČIUS Evaldas</t>
  </si>
  <si>
    <t>DE BOD Stefan</t>
  </si>
  <si>
    <t>SCHELLING Ide</t>
  </si>
  <si>
    <t>TAMINIAUX Lionel</t>
  </si>
  <si>
    <t>MAESTRI Mirco</t>
  </si>
  <si>
    <t>SCHÖNBERGER Sebastian</t>
  </si>
  <si>
    <t>GABBURO Davide</t>
  </si>
  <si>
    <t>1x2e, 1x4e, 1x10e</t>
  </si>
  <si>
    <t>Tirreno Adriatico Specialist</t>
  </si>
  <si>
    <t>NAESEN Lawrence</t>
  </si>
  <si>
    <t>DEWULF Stan</t>
  </si>
  <si>
    <t>CARVALHO Andre</t>
  </si>
  <si>
    <t>LONARDI Giovanni</t>
  </si>
  <si>
    <t>PICCOLI James</t>
  </si>
  <si>
    <t>WEEMAES Sasha</t>
  </si>
  <si>
    <t>VERMEULEN Emiel</t>
  </si>
  <si>
    <t>HALLER Marco</t>
  </si>
  <si>
    <t>1x3e, 1x4e, 1x9e</t>
  </si>
  <si>
    <t>1x2e, 1x9e, 1x10e</t>
  </si>
  <si>
    <t>TOWNSEND Rory</t>
  </si>
  <si>
    <t>FERASSE Thibault</t>
  </si>
  <si>
    <t>Te behalen titels (vanaf 2016):</t>
  </si>
  <si>
    <t>1x4e, 1x6e, 1x10e</t>
  </si>
  <si>
    <t>1x2e, 1x3e, 2x9e</t>
  </si>
  <si>
    <t>CRISTA Daniel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</si>
  <si>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</si>
  <si>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</si>
  <si>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</si>
  <si>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</si>
  <si>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</si>
  <si>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</si>
  <si>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</si>
  <si>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</si>
  <si>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</si>
  <si>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HAUSSLER Heinrich</t>
  </si>
  <si>
    <t>1x4e, 1x5e, 1x8e</t>
  </si>
  <si>
    <t>Tinus van de Heuvel</t>
  </si>
  <si>
    <t>TEUGELS Lennert</t>
  </si>
  <si>
    <t>PAASSCHENS Mathijs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</si>
  <si>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</si>
  <si>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</si>
  <si>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</si>
  <si>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</si>
  <si>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</si>
  <si>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</si>
  <si>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</si>
  <si>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</si>
  <si>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</si>
  <si>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</si>
  <si>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</si>
  <si>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</si>
  <si>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</si>
  <si>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</si>
  <si>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</si>
  <si>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</si>
  <si>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</si>
  <si>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</si>
  <si>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</si>
  <si>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</si>
  <si>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</si>
  <si>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</si>
  <si>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</si>
  <si>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</si>
  <si>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</si>
  <si>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</si>
  <si>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</si>
  <si>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</si>
  <si>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</si>
  <si>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</si>
  <si>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</si>
  <si>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</si>
  <si>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</si>
  <si>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</si>
  <si>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</si>
  <si>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</si>
  <si>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</si>
  <si>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</si>
  <si>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</si>
  <si>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</si>
  <si>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</si>
  <si>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</si>
  <si>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</si>
  <si>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</si>
  <si>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</si>
  <si>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</si>
  <si>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</si>
  <si>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</si>
  <si>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</si>
  <si>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</si>
  <si>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</si>
  <si>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</si>
  <si>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</si>
  <si>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</si>
  <si>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</si>
  <si>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</si>
  <si>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</si>
  <si>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</si>
  <si>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</si>
  <si>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</si>
  <si>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</si>
  <si>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</si>
  <si>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MAIN Kent</t>
  </si>
  <si>
    <t>ZUKOWSKY Nicolas</t>
  </si>
  <si>
    <t>EWART Jesse</t>
  </si>
  <si>
    <t>VINGEGAARD Jonas</t>
  </si>
  <si>
    <t>1x6e, 1x7e,1x8e</t>
  </si>
  <si>
    <t>Ronde van het Baskenland Specialist</t>
  </si>
  <si>
    <t>CASIMIRO Henrique</t>
  </si>
  <si>
    <t>FIGUEIREDO Frederico</t>
  </si>
  <si>
    <t>MOLENAAR Alex</t>
  </si>
  <si>
    <t>GENIETS Kevin</t>
  </si>
  <si>
    <t>GODON Dorian</t>
  </si>
  <si>
    <t>FORTUNATO Lorenzo</t>
  </si>
  <si>
    <t>SERRANO Gonzalo</t>
  </si>
  <si>
    <t>WILLEMS Thimo</t>
  </si>
  <si>
    <t>GIBSON Matthew</t>
  </si>
  <si>
    <t>MURPHY Kyle</t>
  </si>
  <si>
    <t>BARTHE Cyril</t>
  </si>
  <si>
    <t>MOREIRA Mauricio</t>
  </si>
  <si>
    <t>MARENGO Umberto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</si>
  <si>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</si>
  <si>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</si>
  <si>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</si>
  <si>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</si>
  <si>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</si>
  <si>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</si>
  <si>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THALMANN Roland</t>
  </si>
  <si>
    <t>DIMA Emil</t>
  </si>
  <si>
    <t>COVILI Luca</t>
  </si>
  <si>
    <t>ZIMMERMANN Georg</t>
  </si>
  <si>
    <t>RAVANELLI Simone</t>
  </si>
  <si>
    <t>NIEUWENHUIS Joris</t>
  </si>
  <si>
    <t>AULAR Orluis</t>
  </si>
  <si>
    <t>BIGHAM Daniel</t>
  </si>
  <si>
    <t>SCOTT Jacob</t>
  </si>
  <si>
    <t>HOLMES Matthew</t>
  </si>
  <si>
    <t>SHAW James</t>
  </si>
  <si>
    <t>BIERMANS Jenthe</t>
  </si>
  <si>
    <t>SEPÚLVEDA Eduardo</t>
  </si>
  <si>
    <t>GREGAARD Jonas</t>
  </si>
  <si>
    <t>Ronde van Romandie Specialist</t>
  </si>
  <si>
    <t>SEVILLA Diego Pablo</t>
  </si>
  <si>
    <t>EZQUERRA Jesús</t>
  </si>
  <si>
    <t>LOPEZ Juan Pedro</t>
  </si>
  <si>
    <t>OLDANI Stefano</t>
  </si>
  <si>
    <t>LEROUX Samuel</t>
  </si>
  <si>
    <t>DEVRIENDT Tom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</si>
  <si>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</si>
  <si>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</si>
  <si>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</si>
  <si>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</si>
  <si>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</si>
  <si>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</si>
  <si>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</si>
  <si>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</si>
  <si>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</si>
  <si>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</si>
  <si>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</si>
  <si>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</si>
  <si>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</si>
  <si>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</si>
  <si>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</si>
  <si>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</si>
  <si>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</si>
  <si>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</si>
  <si>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</si>
  <si>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</si>
  <si>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</si>
  <si>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</si>
  <si>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</si>
  <si>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</si>
  <si>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</si>
  <si>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</si>
  <si>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</si>
  <si>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</si>
  <si>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</si>
  <si>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</si>
  <si>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</si>
  <si>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</si>
  <si>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</si>
  <si>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</si>
  <si>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</si>
  <si>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</si>
  <si>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</si>
  <si>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</si>
  <si>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</si>
  <si>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</si>
  <si>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</si>
  <si>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</si>
  <si>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</si>
  <si>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</si>
  <si>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</si>
  <si>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</si>
  <si>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</si>
  <si>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</si>
  <si>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</si>
  <si>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</si>
  <si>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</si>
  <si>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</si>
  <si>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</si>
  <si>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</si>
  <si>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</si>
  <si>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</si>
  <si>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</si>
  <si>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</si>
  <si>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</si>
  <si>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</si>
  <si>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</si>
  <si>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</si>
  <si>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</si>
  <si>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</si>
  <si>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</si>
  <si>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</si>
  <si>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</si>
  <si>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</si>
  <si>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</si>
  <si>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</si>
  <si>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</si>
  <si>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</si>
  <si>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</si>
  <si>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</si>
  <si>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</si>
  <si>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</si>
  <si>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</si>
  <si>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</si>
  <si>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</si>
  <si>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</si>
  <si>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</si>
  <si>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</si>
  <si>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</si>
  <si>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</si>
  <si>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</si>
  <si>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</si>
  <si>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</si>
  <si>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</si>
  <si>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</si>
  <si>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</si>
  <si>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</si>
  <si>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</si>
  <si>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</si>
  <si>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</si>
  <si>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</si>
  <si>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</si>
  <si>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</si>
  <si>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</si>
  <si>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</si>
  <si>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</si>
  <si>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</si>
  <si>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</si>
  <si>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</si>
  <si>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</si>
  <si>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</si>
  <si>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</si>
  <si>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</si>
  <si>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</si>
  <si>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</si>
  <si>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</si>
  <si>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</si>
  <si>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</si>
  <si>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</si>
  <si>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</si>
  <si>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</si>
  <si>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</si>
  <si>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</si>
  <si>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</si>
  <si>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</si>
  <si>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</si>
  <si>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</si>
  <si>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</si>
  <si>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</si>
  <si>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</si>
  <si>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</si>
  <si>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</si>
  <si>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</si>
  <si>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</si>
  <si>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</si>
  <si>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</si>
  <si>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</si>
  <si>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</si>
  <si>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</si>
  <si>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</si>
  <si>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</si>
  <si>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</si>
  <si>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</si>
  <si>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</si>
  <si>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</si>
  <si>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</si>
  <si>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</si>
  <si>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</si>
  <si>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</si>
  <si>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</si>
  <si>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</si>
  <si>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</si>
  <si>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</si>
  <si>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</si>
  <si>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</si>
  <si>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</si>
  <si>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</si>
  <si>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</si>
  <si>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</si>
  <si>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</si>
  <si>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</si>
  <si>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</si>
  <si>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</si>
  <si>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</si>
  <si>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</si>
  <si>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</si>
  <si>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</si>
  <si>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</si>
  <si>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</si>
  <si>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</si>
  <si>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</si>
  <si>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</si>
  <si>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</si>
  <si>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</si>
  <si>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</si>
  <si>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</si>
  <si>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</si>
  <si>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</si>
  <si>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</si>
  <si>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</si>
  <si>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</si>
  <si>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</si>
  <si>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</si>
  <si>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</si>
  <si>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</si>
  <si>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RODRIGUEZ Jose Luis</t>
  </si>
  <si>
    <t>VARGAS Walter</t>
  </si>
  <si>
    <t>CEPEDA Jefferson Alveiro</t>
  </si>
  <si>
    <t>ARMÉE Sander</t>
  </si>
  <si>
    <t>MARTINELLI Davide</t>
  </si>
  <si>
    <t>AFFINI Edoardo</t>
  </si>
  <si>
    <t>FORSSELL Hugo</t>
  </si>
  <si>
    <t>BABOR Daniel</t>
  </si>
  <si>
    <t>ÄRM Rait</t>
  </si>
  <si>
    <t>BISSEGGER Stefan</t>
  </si>
  <si>
    <t>GALL Felix</t>
  </si>
  <si>
    <t>ANIOLKOWSKI Stanislaw</t>
  </si>
  <si>
    <t>ERIKSSON Jacob</t>
  </si>
  <si>
    <t>SKAARSETH Anders</t>
  </si>
  <si>
    <t>BONNAMOUR Franck</t>
  </si>
  <si>
    <t>ABRAHAMSEN Jonas</t>
  </si>
  <si>
    <t>VERVAEKE Louis</t>
  </si>
  <si>
    <t>CARBONI Giovanni</t>
  </si>
  <si>
    <t>PEDRERO Antonio</t>
  </si>
  <si>
    <t>Giro</t>
  </si>
  <si>
    <t>1x3e, 1x4e, 1x8e</t>
  </si>
  <si>
    <t>2x2e, 1x3e, 1x5e</t>
  </si>
  <si>
    <t>1x1e, 2x8e</t>
  </si>
  <si>
    <t>MADRAZO Ángel</t>
  </si>
  <si>
    <t>SWEENY Harry</t>
  </si>
  <si>
    <t>BAIS Mattia</t>
  </si>
  <si>
    <t>KÄMNA Lennard</t>
  </si>
  <si>
    <t>ALBANESE Vincenzo</t>
  </si>
  <si>
    <t>SILVA Joaquim</t>
  </si>
  <si>
    <t>REKITA Szymon</t>
  </si>
  <si>
    <t>WARLOP Jordi</t>
  </si>
  <si>
    <t>SCHWARZMANN Michael</t>
  </si>
  <si>
    <t>DINA Márton</t>
  </si>
  <si>
    <t>KRON Andreas</t>
  </si>
  <si>
    <t>Criterium du Dauphine Specialist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</si>
  <si>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</si>
  <si>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</si>
  <si>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</si>
  <si>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</si>
  <si>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</si>
  <si>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</si>
  <si>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</si>
  <si>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</si>
  <si>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</si>
  <si>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</si>
  <si>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</si>
  <si>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</si>
  <si>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</si>
  <si>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</si>
  <si>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BASSETT Stephen</t>
  </si>
  <si>
    <t>TESFATSION Natnael</t>
  </si>
  <si>
    <t>SUTER Joel</t>
  </si>
  <si>
    <t>Tour</t>
  </si>
  <si>
    <t>Vuelta</t>
  </si>
  <si>
    <t>STEIMLE Jannik</t>
  </si>
  <si>
    <t>GAMPER Patrick</t>
  </si>
  <si>
    <t>WOLF Justin</t>
  </si>
  <si>
    <t>HONORÉ Mikkel Frølich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</si>
  <si>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</si>
  <si>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</si>
  <si>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</si>
  <si>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</si>
  <si>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</si>
  <si>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</si>
  <si>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</si>
  <si>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</si>
  <si>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1x2e, 1x6e, 1x7e</t>
  </si>
  <si>
    <t>2x7e, 1x9e</t>
  </si>
  <si>
    <t>HAYTER Ethan</t>
  </si>
  <si>
    <t>WALLS Matthew</t>
  </si>
  <si>
    <t>THIJSSEN Gerben</t>
  </si>
  <si>
    <t>OVERWINNINGEN IN GROTE RONDES</t>
  </si>
  <si>
    <t>Dik en cursief gedrukte deelnemers hebben overwinningen behaald in alledrie de grote rondes</t>
  </si>
  <si>
    <t>KACZMAREK Jakub</t>
  </si>
  <si>
    <t>5 - 0 - 3                8</t>
  </si>
  <si>
    <t>1x2e, 1x4e, 1x8e</t>
  </si>
  <si>
    <t>GOMES Luis</t>
  </si>
  <si>
    <t>DAINESE Alberto</t>
  </si>
  <si>
    <t>KUKRLE Michael</t>
  </si>
  <si>
    <t>DÍAZ José Manuel</t>
  </si>
  <si>
    <t>HVIDEBERG Jonas Iversby</t>
  </si>
  <si>
    <t>TUSVELD Martijn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</si>
  <si>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</si>
  <si>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</si>
  <si>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</si>
  <si>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</si>
  <si>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</si>
  <si>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</si>
  <si>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</si>
  <si>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</si>
  <si>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</si>
  <si>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</si>
  <si>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</si>
  <si>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</si>
  <si>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</si>
  <si>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</si>
  <si>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PEÁK Barnabás</t>
  </si>
  <si>
    <t>DE KLEIJN Arvid</t>
  </si>
  <si>
    <t>TRAEEN Torstein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</si>
  <si>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</si>
  <si>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</si>
  <si>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</si>
  <si>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</si>
  <si>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</si>
  <si>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</si>
  <si>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FEDOROV Yevgeniy</t>
  </si>
  <si>
    <t>2 - 1 - 2                5</t>
  </si>
  <si>
    <t>GAROSIO Andrea</t>
  </si>
  <si>
    <t>MILAN Jonathan</t>
  </si>
  <si>
    <t>VAHTRA Norman</t>
  </si>
  <si>
    <t>KONYCHEV Alexander</t>
  </si>
  <si>
    <t>HÄNNINEN Jaakko</t>
  </si>
  <si>
    <t>1 - 1 - 2                4</t>
  </si>
  <si>
    <t>GUERIN Alexis</t>
  </si>
  <si>
    <t>URIANSTAD Martin</t>
  </si>
  <si>
    <t>BAX Sjoerd</t>
  </si>
  <si>
    <t>CHEVALIER Maxime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</si>
  <si>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</si>
  <si>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</si>
  <si>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</si>
  <si>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</si>
  <si>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</si>
  <si>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</si>
  <si>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</si>
  <si>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</si>
  <si>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</si>
  <si>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</si>
  <si>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</si>
  <si>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</si>
  <si>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</si>
  <si>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</si>
  <si>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MOHD ZARIFF Muhammad Nur Aiman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</si>
  <si>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</si>
  <si>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</si>
  <si>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</si>
  <si>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</si>
  <si>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</si>
  <si>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</si>
  <si>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</si>
  <si>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</si>
  <si>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</si>
  <si>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</si>
  <si>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</si>
  <si>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</si>
  <si>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</si>
  <si>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</si>
  <si>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</si>
  <si>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</si>
  <si>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</si>
  <si>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</si>
  <si>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</si>
  <si>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</si>
  <si>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</si>
  <si>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</si>
  <si>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</si>
  <si>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</si>
  <si>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</si>
  <si>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</si>
  <si>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</si>
  <si>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</si>
  <si>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</si>
  <si>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</si>
  <si>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</si>
  <si>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</si>
  <si>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</si>
  <si>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</si>
  <si>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</si>
  <si>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</si>
  <si>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</si>
  <si>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</si>
  <si>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</si>
  <si>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</si>
  <si>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</si>
  <si>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</si>
  <si>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</si>
  <si>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</si>
  <si>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</si>
  <si>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</si>
  <si>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</si>
  <si>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</si>
  <si>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</si>
  <si>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</si>
  <si>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</si>
  <si>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</si>
  <si>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</si>
  <si>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</si>
  <si>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</si>
  <si>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</si>
  <si>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</si>
  <si>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</si>
  <si>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</si>
  <si>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</si>
  <si>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</si>
  <si>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</si>
  <si>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</si>
  <si>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</si>
  <si>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</si>
  <si>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</si>
  <si>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</si>
  <si>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</si>
  <si>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</si>
  <si>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</si>
  <si>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</si>
  <si>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</si>
  <si>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</si>
  <si>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</si>
  <si>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</si>
  <si>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</si>
  <si>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</si>
  <si>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</si>
  <si>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</si>
  <si>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</si>
  <si>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</si>
  <si>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</si>
  <si>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</si>
  <si>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</si>
  <si>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</si>
  <si>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</si>
  <si>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</si>
  <si>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</si>
  <si>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</si>
  <si>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</si>
  <si>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</si>
  <si>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</si>
  <si>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</si>
  <si>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</si>
  <si>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</si>
  <si>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</si>
  <si>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</si>
  <si>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</si>
  <si>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</si>
  <si>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</si>
  <si>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</si>
  <si>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</si>
  <si>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</si>
  <si>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</si>
  <si>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</si>
  <si>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</si>
  <si>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</si>
  <si>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</si>
  <si>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</si>
  <si>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</si>
  <si>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</si>
  <si>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</si>
  <si>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</si>
  <si>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</si>
  <si>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</si>
  <si>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</si>
  <si>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</si>
  <si>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</si>
  <si>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</si>
  <si>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</si>
  <si>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</si>
  <si>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</si>
  <si>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</si>
  <si>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</si>
  <si>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</si>
  <si>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</si>
  <si>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</si>
  <si>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</si>
  <si>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</si>
  <si>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</si>
  <si>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</si>
  <si>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</si>
  <si>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</si>
  <si>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</si>
  <si>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</si>
  <si>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</si>
  <si>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</si>
  <si>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</si>
  <si>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</si>
  <si>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COLLEONI Kevin</t>
  </si>
  <si>
    <t>COVI Alessandro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</si>
  <si>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</si>
  <si>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</si>
  <si>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</si>
  <si>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</si>
  <si>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</si>
  <si>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</si>
  <si>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</si>
  <si>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</si>
  <si>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</si>
  <si>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</si>
  <si>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</si>
  <si>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</si>
  <si>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</si>
  <si>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</si>
  <si>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</si>
  <si>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</si>
  <si>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</si>
  <si>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</si>
  <si>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</si>
  <si>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</si>
  <si>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</si>
  <si>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</si>
  <si>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</si>
  <si>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</si>
  <si>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</si>
  <si>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</si>
  <si>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</si>
  <si>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</si>
  <si>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</si>
  <si>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</si>
  <si>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</si>
  <si>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</si>
  <si>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</si>
  <si>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</si>
  <si>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</si>
  <si>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</si>
  <si>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</si>
  <si>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</si>
  <si>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</si>
  <si>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</si>
  <si>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</si>
  <si>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</si>
  <si>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</si>
  <si>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</si>
  <si>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</si>
  <si>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</si>
  <si>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</si>
  <si>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</si>
  <si>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</si>
  <si>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</si>
  <si>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</si>
  <si>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</si>
  <si>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</si>
  <si>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</si>
  <si>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</si>
  <si>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</si>
  <si>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</si>
  <si>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</si>
  <si>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</si>
  <si>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</si>
  <si>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</si>
  <si>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</si>
  <si>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</si>
  <si>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</si>
  <si>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</si>
  <si>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</si>
  <si>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</si>
  <si>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</si>
  <si>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</si>
  <si>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</si>
  <si>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</si>
  <si>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</si>
  <si>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</si>
  <si>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</si>
  <si>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</si>
  <si>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</si>
  <si>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</si>
  <si>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</si>
  <si>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</si>
  <si>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</si>
  <si>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</si>
  <si>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</si>
  <si>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</si>
  <si>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</si>
  <si>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</si>
  <si>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</si>
  <si>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</si>
  <si>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</si>
  <si>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</si>
  <si>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</si>
  <si>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</si>
  <si>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</si>
  <si>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</si>
  <si>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</si>
  <si>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</si>
  <si>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</si>
  <si>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</si>
  <si>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</si>
  <si>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</si>
  <si>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</si>
  <si>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</si>
  <si>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</si>
  <si>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</si>
  <si>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</si>
  <si>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</si>
  <si>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</si>
  <si>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</si>
  <si>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</si>
  <si>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</si>
  <si>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</si>
  <si>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</si>
  <si>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</si>
  <si>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</si>
  <si>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</si>
  <si>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</si>
  <si>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</si>
  <si>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</si>
  <si>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</si>
  <si>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</si>
  <si>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</si>
  <si>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</si>
  <si>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</si>
  <si>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</si>
  <si>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</si>
  <si>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</si>
  <si>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</si>
  <si>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</si>
  <si>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</si>
  <si>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</si>
  <si>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</si>
  <si>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</si>
  <si>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</si>
  <si>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</si>
  <si>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</si>
  <si>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</si>
  <si>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</si>
  <si>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</si>
  <si>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</si>
  <si>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</si>
  <si>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</si>
  <si>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</si>
  <si>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</si>
  <si>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</si>
  <si>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</si>
  <si>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</si>
  <si>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</si>
  <si>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</si>
  <si>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</si>
  <si>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</si>
  <si>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</si>
  <si>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</si>
  <si>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</si>
  <si>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</si>
  <si>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</si>
  <si>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</si>
  <si>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</si>
  <si>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</si>
  <si>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</si>
  <si>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</si>
  <si>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</si>
  <si>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</si>
  <si>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</si>
  <si>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</si>
  <si>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</si>
  <si>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</si>
  <si>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</si>
  <si>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</si>
  <si>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</si>
  <si>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</si>
  <si>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</si>
  <si>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</si>
  <si>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</si>
  <si>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</si>
  <si>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</si>
  <si>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</si>
  <si>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</si>
  <si>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</si>
  <si>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</si>
  <si>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</si>
  <si>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</si>
  <si>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</si>
  <si>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</si>
  <si>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</si>
  <si>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</si>
  <si>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</si>
  <si>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</si>
  <si>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</si>
  <si>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</si>
  <si>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</si>
  <si>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</si>
  <si>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</si>
  <si>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</si>
  <si>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</si>
  <si>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</si>
  <si>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</si>
  <si>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</si>
  <si>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</si>
  <si>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</si>
  <si>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</si>
  <si>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</si>
  <si>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</si>
  <si>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</si>
  <si>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</si>
  <si>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</si>
  <si>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</si>
  <si>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</si>
  <si>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</si>
  <si>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</si>
  <si>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</si>
  <si>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</si>
  <si>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</si>
  <si>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</si>
  <si>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</si>
  <si>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</si>
  <si>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</si>
  <si>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</si>
  <si>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Rotterdam</t>
  </si>
  <si>
    <t>Wijk en Aalburg</t>
  </si>
  <si>
    <t>Steenbergen</t>
  </si>
  <si>
    <t>Team PostNL</t>
  </si>
  <si>
    <t>Team Gorinchem</t>
  </si>
  <si>
    <t>Team Brabant</t>
  </si>
  <si>
    <t>Team Boven de Rivieren</t>
  </si>
  <si>
    <t>Wouwse Plantage</t>
  </si>
  <si>
    <t>Silvio de Mooy</t>
  </si>
  <si>
    <t>YEMANE Dawit</t>
  </si>
  <si>
    <t>MORIN Emmanuel</t>
  </si>
  <si>
    <t>CABOT Jérémy</t>
  </si>
  <si>
    <t>DRIZNERS Jarrad</t>
  </si>
  <si>
    <t>BUITRAGO SANCHEZ Santiago</t>
  </si>
  <si>
    <t>1x1e, 2x2e, 1x3e, 1x9e</t>
  </si>
  <si>
    <t>1x4e, 1x5e, 1x7e, 1x10e</t>
  </si>
  <si>
    <t>1x1e, 2x6e, 1x8e</t>
  </si>
  <si>
    <t>KLUGE Roger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</si>
  <si>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</si>
  <si>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</si>
  <si>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</si>
  <si>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</si>
  <si>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</si>
  <si>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</si>
  <si>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</si>
  <si>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HUYS Laurens</t>
  </si>
  <si>
    <t>MORENO Ivan</t>
  </si>
  <si>
    <t>BRUSSENSKIY Gleb</t>
  </si>
  <si>
    <t>Posities gestegen/gedaald tov vorige week</t>
  </si>
  <si>
    <t>Naam + (klassementswinnaar)</t>
  </si>
  <si>
    <t>CONCA Filippo</t>
  </si>
  <si>
    <t>EINHORN Itamar</t>
  </si>
  <si>
    <t>JACOBS Johan</t>
  </si>
  <si>
    <t>LAFAY Victor</t>
  </si>
  <si>
    <t>BUTS Vitaliy</t>
  </si>
  <si>
    <t>TULETT Ben</t>
  </si>
  <si>
    <t>HEIDEMANN Miguel</t>
  </si>
  <si>
    <t>STOJNIĆ Veljko</t>
  </si>
  <si>
    <t>1x2e,1x3e</t>
  </si>
  <si>
    <t>1x2e, 2x3e</t>
  </si>
  <si>
    <t>1x2e, 2x4e, 1x6e</t>
  </si>
  <si>
    <t>1x2e, 2x10e</t>
  </si>
  <si>
    <t>PICHON Laurent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</si>
  <si>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</si>
  <si>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</si>
  <si>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</si>
  <si>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</si>
  <si>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</si>
  <si>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</si>
  <si>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VAN DEN BERG Julius</t>
  </si>
  <si>
    <t>SIMMONS Quinn</t>
  </si>
  <si>
    <t>1x3e, 1x4e, 1x10e</t>
  </si>
  <si>
    <t>1x3e, 1x5e, 2x7e, 1x8e</t>
  </si>
  <si>
    <t>CANAL Carlos</t>
  </si>
  <si>
    <t>STEWART Jake</t>
  </si>
  <si>
    <t>GALVÁN Francisco</t>
  </si>
  <si>
    <t>ANGULO Antonio</t>
  </si>
  <si>
    <t>MILTIADIS Andreas</t>
  </si>
  <si>
    <t>REIS Rafael</t>
  </si>
  <si>
    <t>TZORTZAKIS Polychronis</t>
  </si>
  <si>
    <t>NEUMAN Dominik</t>
  </si>
  <si>
    <t>1x2e, 1x3e, 1x6e</t>
  </si>
  <si>
    <t>VERMEERSCH Florian</t>
  </si>
  <si>
    <t>LEVEAU Jérémy</t>
  </si>
  <si>
    <t>BLIKRA Erlend</t>
  </si>
  <si>
    <t>KOOIJ Olav</t>
  </si>
  <si>
    <t>CAÑELLAS Xavier</t>
  </si>
  <si>
    <t>HEMING Mika</t>
  </si>
  <si>
    <t>LAZKANO Oier</t>
  </si>
  <si>
    <t>PLUIMERS Rick</t>
  </si>
  <si>
    <t>NEKRASOV Denis</t>
  </si>
  <si>
    <t>2x1e, 1x8e</t>
  </si>
  <si>
    <t>1x2e, 1x3e, 1x5e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</si>
  <si>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</si>
  <si>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</si>
  <si>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</si>
  <si>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</si>
  <si>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</si>
  <si>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</si>
  <si>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</si>
  <si>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</si>
  <si>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</si>
  <si>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</si>
  <si>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</si>
  <si>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</si>
  <si>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</si>
  <si>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</si>
  <si>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</si>
  <si>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</si>
  <si>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</si>
  <si>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</si>
  <si>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</si>
  <si>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</si>
  <si>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</si>
  <si>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</si>
  <si>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</si>
  <si>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</si>
  <si>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</si>
  <si>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</si>
  <si>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</si>
  <si>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</si>
  <si>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</si>
  <si>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</si>
  <si>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</si>
  <si>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</si>
  <si>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</si>
  <si>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</si>
  <si>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</si>
  <si>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</si>
  <si>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</si>
  <si>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</si>
  <si>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</si>
  <si>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</si>
  <si>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</si>
  <si>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</si>
  <si>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</si>
  <si>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</si>
  <si>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</si>
  <si>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</si>
  <si>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MARTÍN Sergio Roman</t>
  </si>
  <si>
    <t>SCHMID Mauro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</si>
  <si>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</si>
  <si>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</si>
  <si>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</si>
  <si>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</si>
  <si>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</si>
  <si>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</si>
  <si>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</si>
  <si>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</si>
  <si>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</si>
  <si>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</si>
  <si>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</si>
  <si>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</si>
  <si>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</si>
  <si>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</si>
  <si>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</si>
  <si>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</si>
  <si>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1x2e, 2x3e, 1x4e, 1x9e</t>
  </si>
  <si>
    <t>Prudential Ride London-Surrey Classic Talent</t>
  </si>
  <si>
    <t>Clasica San Sebastian Talent</t>
  </si>
  <si>
    <t>Ronde van Polen Talent</t>
  </si>
  <si>
    <t>Binck Bank Tour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</si>
  <si>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</si>
  <si>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</si>
  <si>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</si>
  <si>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</si>
  <si>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</si>
  <si>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</si>
  <si>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</si>
  <si>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</si>
  <si>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</si>
  <si>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</si>
  <si>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</si>
  <si>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</si>
  <si>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</si>
  <si>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</si>
  <si>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</si>
  <si>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</si>
  <si>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</si>
  <si>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1x3e, 2x8e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</si>
  <si>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</si>
  <si>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</si>
  <si>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1x3e, 1x6e, 1x7e</t>
  </si>
  <si>
    <t>National Divisie:</t>
  </si>
  <si>
    <t>CARR Simon</t>
  </si>
  <si>
    <t>FERNANDES Luis</t>
  </si>
  <si>
    <t>LOUVEL Matis</t>
  </si>
  <si>
    <t>CHAWCHIANGKWANG Peerapol</t>
  </si>
  <si>
    <t>1x6e, 2x10e</t>
  </si>
  <si>
    <t>NIBALI Antonio</t>
  </si>
  <si>
    <t>0 - 0 - 0</t>
  </si>
  <si>
    <t>1x3e, 1x4e, 1x6e</t>
  </si>
  <si>
    <r>
      <t>Giro d'Italia Talent/</t>
    </r>
    <r>
      <rPr>
        <sz val="10"/>
        <color rgb="FFFF0000"/>
        <rFont val="Arial"/>
        <family val="2"/>
      </rPr>
      <t>Specialist</t>
    </r>
  </si>
  <si>
    <t>MUFF Frederik</t>
  </si>
  <si>
    <t>1x3e, 1x9e, 1x10e</t>
  </si>
  <si>
    <t>KUBIŠ Lukáš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</si>
  <si>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</si>
  <si>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</si>
  <si>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</si>
  <si>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</si>
  <si>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</si>
  <si>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</si>
  <si>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</si>
  <si>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</si>
  <si>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</si>
  <si>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</si>
  <si>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</si>
  <si>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</si>
  <si>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</si>
  <si>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</si>
  <si>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</si>
  <si>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</si>
  <si>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</si>
  <si>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</si>
  <si>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</si>
  <si>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</si>
  <si>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</si>
  <si>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</si>
  <si>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</si>
  <si>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</si>
  <si>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</si>
  <si>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</si>
  <si>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</si>
  <si>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</si>
  <si>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</si>
  <si>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</si>
  <si>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</si>
  <si>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</si>
  <si>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</si>
  <si>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</si>
  <si>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</si>
  <si>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</si>
  <si>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</si>
  <si>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</si>
  <si>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</si>
  <si>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</si>
  <si>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</si>
  <si>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</si>
  <si>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</si>
  <si>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</si>
  <si>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</si>
  <si>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</si>
  <si>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</si>
  <si>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</si>
  <si>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</si>
  <si>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</si>
  <si>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</si>
  <si>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</si>
  <si>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</si>
  <si>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</si>
  <si>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</si>
  <si>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</si>
  <si>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</si>
  <si>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</si>
  <si>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</si>
  <si>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</si>
  <si>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</si>
  <si>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</si>
  <si>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</si>
  <si>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</si>
  <si>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</si>
  <si>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</si>
  <si>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</si>
  <si>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</si>
  <si>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</si>
  <si>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</si>
  <si>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</si>
  <si>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</si>
  <si>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</si>
  <si>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</si>
  <si>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</si>
  <si>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</si>
  <si>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</si>
  <si>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</si>
  <si>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</si>
  <si>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</si>
  <si>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</si>
  <si>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</si>
  <si>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</si>
  <si>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</si>
  <si>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</si>
  <si>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</si>
  <si>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</si>
  <si>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</si>
  <si>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</si>
  <si>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</si>
  <si>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</si>
  <si>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</si>
  <si>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</si>
  <si>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</si>
  <si>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</si>
  <si>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</si>
  <si>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</si>
  <si>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</si>
  <si>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</si>
  <si>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</si>
  <si>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</si>
  <si>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</si>
  <si>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</si>
  <si>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</si>
  <si>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</si>
  <si>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</si>
  <si>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</si>
  <si>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</si>
  <si>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</si>
  <si>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</si>
  <si>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</si>
  <si>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</si>
  <si>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</si>
  <si>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</si>
  <si>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</si>
  <si>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</si>
  <si>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</si>
  <si>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</si>
  <si>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</si>
  <si>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</si>
  <si>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</si>
  <si>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</si>
  <si>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</si>
  <si>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</si>
  <si>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</si>
  <si>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</si>
  <si>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</si>
  <si>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</si>
  <si>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</si>
  <si>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</si>
  <si>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</si>
  <si>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</si>
  <si>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</si>
  <si>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</si>
  <si>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</si>
  <si>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</si>
  <si>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</si>
  <si>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</si>
  <si>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</si>
  <si>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</si>
  <si>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</si>
  <si>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</si>
  <si>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</si>
  <si>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</si>
  <si>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</si>
  <si>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</si>
  <si>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</si>
  <si>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</si>
  <si>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</si>
  <si>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</si>
  <si>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</si>
  <si>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</si>
  <si>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</si>
  <si>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</si>
  <si>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</si>
  <si>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</si>
  <si>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</si>
  <si>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</si>
  <si>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</si>
  <si>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</si>
  <si>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</si>
  <si>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</si>
  <si>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</si>
  <si>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</si>
  <si>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</si>
  <si>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</si>
  <si>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</si>
  <si>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</si>
  <si>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s-Hertogenbosch</t>
  </si>
  <si>
    <t>Vuren</t>
  </si>
  <si>
    <t>UCI-54 geen lijst ingeleverd</t>
  </si>
  <si>
    <t>UCI-67 geen lijst ingeleverd</t>
  </si>
  <si>
    <t>UCI-75 geen lijst ingeleverd</t>
  </si>
  <si>
    <t>Team</t>
  </si>
  <si>
    <t>Elly Mathijssen</t>
  </si>
  <si>
    <t>kopman</t>
  </si>
  <si>
    <t>X  1,5  X  1,9</t>
  </si>
  <si>
    <t>X  1,5  X  1,4</t>
  </si>
  <si>
    <t>Totaal 2021: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</si>
  <si>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</si>
  <si>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</si>
  <si>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</si>
  <si>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</si>
  <si>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</si>
  <si>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</si>
  <si>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</si>
  <si>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</si>
  <si>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</si>
  <si>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</si>
  <si>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</si>
  <si>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Lubbeek (Belgie)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</si>
  <si>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</si>
  <si>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</si>
  <si>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</si>
  <si>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</si>
  <si>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</si>
  <si>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</si>
  <si>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</si>
  <si>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</si>
  <si>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</si>
  <si>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</si>
  <si>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</si>
  <si>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</si>
  <si>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</si>
  <si>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</si>
  <si>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</si>
  <si>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</si>
  <si>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</si>
  <si>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</si>
  <si>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</si>
  <si>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</si>
  <si>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</si>
  <si>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</si>
  <si>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</si>
  <si>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CABEDO Óscar</t>
  </si>
  <si>
    <t>TESSON Jason</t>
  </si>
  <si>
    <t>BURGAUDEAU Mathieu</t>
  </si>
  <si>
    <t>JOHANNESSEN Anders Halland</t>
  </si>
  <si>
    <t>GONZÁLEZ Abner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</si>
  <si>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</si>
  <si>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</si>
  <si>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</si>
  <si>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</si>
  <si>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</si>
  <si>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</si>
  <si>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</si>
  <si>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</si>
  <si>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</si>
  <si>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</si>
  <si>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LEEMREIZE Gijs</t>
  </si>
  <si>
    <t>BERTHET Clément</t>
  </si>
  <si>
    <t>ANDERSEN Idar</t>
  </si>
  <si>
    <t>ROMO Javier</t>
  </si>
  <si>
    <t>ZOCCARATO Samuele</t>
  </si>
  <si>
    <t>BOILEAU Alan</t>
  </si>
  <si>
    <t>RUIZ Ibon</t>
  </si>
  <si>
    <t>JOHANNESSEN Tobias Halland</t>
  </si>
  <si>
    <t>UMBA Santiago</t>
  </si>
  <si>
    <t>VAN DEN BERG Marijn</t>
  </si>
  <si>
    <t>VERNON Ethan</t>
  </si>
  <si>
    <t>BRENNER Marco</t>
  </si>
  <si>
    <t>STEINHAUSER Georg</t>
  </si>
  <si>
    <t>BUDZINSKI Tomasz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</si>
  <si>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</si>
  <si>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</si>
  <si>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</si>
  <si>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</si>
  <si>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</si>
  <si>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</si>
  <si>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</si>
  <si>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</si>
  <si>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</si>
  <si>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VAN KESSEL Corné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</si>
  <si>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</si>
  <si>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</si>
  <si>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</si>
  <si>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</si>
  <si>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</si>
  <si>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</si>
  <si>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</si>
  <si>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</si>
  <si>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BOGUSLAWSKI Marceli</t>
  </si>
  <si>
    <t>BANASZEK Norbert</t>
  </si>
  <si>
    <t>BOSTOCK Matthew</t>
  </si>
  <si>
    <t>BOUET Maxime</t>
  </si>
  <si>
    <t>COLNAGHI Luca</t>
  </si>
  <si>
    <t>COTÉ Pier-André</t>
  </si>
  <si>
    <t>DVERSNES Fredrik</t>
  </si>
  <si>
    <t>FUENTES Ángel</t>
  </si>
  <si>
    <t>GANDIN Stefano</t>
  </si>
  <si>
    <t>GHYS Robbe</t>
  </si>
  <si>
    <t>GLIVAR Gal</t>
  </si>
  <si>
    <t>GOEMAN Andreas</t>
  </si>
  <si>
    <t>GOLDSTEIN Omer</t>
  </si>
  <si>
    <t>GONZÁLEZ David</t>
  </si>
  <si>
    <t>GOVEKAR Matevž</t>
  </si>
  <si>
    <t>HESTERS Jules</t>
  </si>
  <si>
    <t>HUPPERTZ Joshua</t>
  </si>
  <si>
    <t>ILIĆ Ognjen</t>
  </si>
  <si>
    <t>IWERSEN Emil Schandorff</t>
  </si>
  <si>
    <t>JENSEN Frederik Irgens</t>
  </si>
  <si>
    <t>LAMPERTI Luke</t>
  </si>
  <si>
    <t>MANIZABAYO Eric</t>
  </si>
  <si>
    <t>MONACO Alessandro</t>
  </si>
  <si>
    <t>MONK Cyrus</t>
  </si>
  <si>
    <t>MONTENEGRO Jorge</t>
  </si>
  <si>
    <t>MORENO Adrià</t>
  </si>
  <si>
    <t>NICOLAU Joel</t>
  </si>
  <si>
    <t>NIELSEN Sebastian</t>
  </si>
  <si>
    <t>NOVOA Leonidas Sebastián</t>
  </si>
  <si>
    <t>OKAMIKA Ander</t>
  </si>
  <si>
    <t>PITHIE Laurence</t>
  </si>
  <si>
    <t>PONOMAR Andrii</t>
  </si>
  <si>
    <t>RESELL Erik Nordsaeter</t>
  </si>
  <si>
    <t>REX Laurenz</t>
  </si>
  <si>
    <t>RICCITELLO Matthew</t>
  </si>
  <si>
    <t>RODAS Manuel</t>
  </si>
  <si>
    <t>ROPERO Alejandro</t>
  </si>
  <si>
    <t>SAIDI Nassim</t>
  </si>
  <si>
    <t>SCARONI Cristian</t>
  </si>
  <si>
    <t>SMIT Willie</t>
  </si>
  <si>
    <t>STEWART Campbell</t>
  </si>
  <si>
    <t>TAGLIANI Filippo</t>
  </si>
  <si>
    <t>TOUDAL Emil</t>
  </si>
  <si>
    <t>URRUTY Maxime</t>
  </si>
  <si>
    <t>VAN DER TUUK Danny</t>
  </si>
  <si>
    <t>WALLIN Rasmus Bøgh</t>
  </si>
  <si>
    <t>WIRTGEN Luc</t>
  </si>
  <si>
    <t>UCI-99</t>
  </si>
  <si>
    <t>Team Taxi Berm</t>
  </si>
  <si>
    <t>UCI-82 geen lijst ingeleverd</t>
  </si>
  <si>
    <t>UCI-85 geen lijst ingeleverd</t>
  </si>
  <si>
    <t>UCI-86 geen lijst ingeleverd</t>
  </si>
  <si>
    <t>Pieter de Graaf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</si>
  <si>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</si>
  <si>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</si>
  <si>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</si>
  <si>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</si>
  <si>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</si>
  <si>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</si>
  <si>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</si>
  <si>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</si>
  <si>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1e ronde</t>
  </si>
  <si>
    <t>1/8 finale</t>
  </si>
  <si>
    <t>1/4 finale</t>
  </si>
  <si>
    <t>1/2 finale</t>
  </si>
  <si>
    <t>Finale</t>
  </si>
  <si>
    <t>(1)</t>
  </si>
  <si>
    <t>(A)</t>
  </si>
  <si>
    <t xml:space="preserve">als de achterstand van de verliezer kleiner is dan 20% dan worden er 2 punten aan de winnaar toegekend en 1 punt aan de verliezer. </t>
  </si>
  <si>
    <t>(2)</t>
  </si>
  <si>
    <t>(B)</t>
  </si>
  <si>
    <t>(3)</t>
  </si>
  <si>
    <t>(C)</t>
  </si>
  <si>
    <t>(4)</t>
  </si>
  <si>
    <t>(D)</t>
  </si>
  <si>
    <t>Roubaix</t>
  </si>
  <si>
    <t>Groepsindeling 1e ronde Bekertournooi:</t>
  </si>
  <si>
    <t>Als er in een wedstrijd twee deelnemers precies een gelijk aantal jaarspelpunten halen, dan krijgen beide personen voor de beker 1 punt.</t>
  </si>
  <si>
    <t xml:space="preserve">In de eerste ronde spelen alle deelnemers twee keer tegen elkaar. De winnaar krijgt 3 punten en de verliezer 0 punten, met dien verstande </t>
  </si>
  <si>
    <t>20/02 UAE Tour</t>
  </si>
  <si>
    <t>Meetellende wedstrijden bekertournooi:</t>
  </si>
  <si>
    <t>01/05 Eschborn-Frankfurt</t>
  </si>
  <si>
    <t>01/07 Tour de France</t>
  </si>
  <si>
    <t>(F)</t>
  </si>
  <si>
    <t>(G)</t>
  </si>
  <si>
    <t>(H)</t>
  </si>
  <si>
    <t>(E)</t>
  </si>
  <si>
    <t>A - B</t>
  </si>
  <si>
    <t>Strade</t>
  </si>
  <si>
    <t>Tirreno</t>
  </si>
  <si>
    <t>Nice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</si>
  <si>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</si>
  <si>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</si>
  <si>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</si>
  <si>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</si>
  <si>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</si>
  <si>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</si>
  <si>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</si>
  <si>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</si>
  <si>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Amstel</t>
  </si>
  <si>
    <t>Waalse P</t>
  </si>
  <si>
    <t>Omloop het Nieuwsblad</t>
  </si>
  <si>
    <t>Ronde van Catalonie</t>
  </si>
  <si>
    <t>Classic Brugge-De Panne</t>
  </si>
  <si>
    <t>Pieter de Graaf - Lars Kammers</t>
  </si>
  <si>
    <t>Rijn van Dommele - Pieter de Graaf</t>
  </si>
  <si>
    <t>Rijn van Dommele - Lars Kammers</t>
  </si>
  <si>
    <t>Kees van As - Christa van Helden</t>
  </si>
  <si>
    <t>Lars Kammers - Pieter de Graaf</t>
  </si>
  <si>
    <t>Pieter de Graaf - Rijn van Dommele</t>
  </si>
  <si>
    <t>Lars Kammers - Rijn van Dommele</t>
  </si>
  <si>
    <t>Christa van Helden - Kees van As</t>
  </si>
  <si>
    <t>Elly Mathijssen - Fokko Haveman</t>
  </si>
  <si>
    <t>Jomardi van Berchum - Roos Pruijsen</t>
  </si>
  <si>
    <t>Leendert-Jan Visser - Henri Koobs</t>
  </si>
  <si>
    <t>Fokko Haveman - Elly Mathijssen</t>
  </si>
  <si>
    <t>Roos Pruijsen - Jomardi van Berchum</t>
  </si>
  <si>
    <t>Henri Koobs - Leendert-Jan Visser</t>
  </si>
  <si>
    <t>Christoph Rousse - Arjen Rousse</t>
  </si>
  <si>
    <t>Johnny Koolen - Arjen Rousse</t>
  </si>
  <si>
    <t>Christoph Rousse - Johnny Koolen</t>
  </si>
  <si>
    <t>Arjen Rousse - Christoph Rousse</t>
  </si>
  <si>
    <t>Arjen Rousse - Johnny Koolen</t>
  </si>
  <si>
    <t>Johnny Koolen - Christoph Rousse</t>
  </si>
  <si>
    <t>Adri Willemstein - Stefan Verschoor</t>
  </si>
  <si>
    <t>Stefan Verschoor - Rolf Pruijsen</t>
  </si>
  <si>
    <t>Nico Kammers - Adri Willemstein</t>
  </si>
  <si>
    <t>Nico Kammers - Stefan Verschoor</t>
  </si>
  <si>
    <t>Adri Willemstein - Rolf Pruijsen</t>
  </si>
  <si>
    <t>Rolf Pruijsen - Nico Kammers</t>
  </si>
  <si>
    <t>Stefan Verschoor - Adri Willemstein</t>
  </si>
  <si>
    <t>Rolf Pruijsen - Stefan Verschoor</t>
  </si>
  <si>
    <t>Adri Willemstein - Nico Kammers</t>
  </si>
  <si>
    <t>Stefan Verschoor - Nico Kammers</t>
  </si>
  <si>
    <t>Rolf Pruijsen - Adri Willemstein</t>
  </si>
  <si>
    <t>Nico Kammers - Rolf Pruijsen</t>
  </si>
  <si>
    <t>Everard vd Luijtgaarden (5)</t>
  </si>
  <si>
    <t>John Verschoor (1)</t>
  </si>
  <si>
    <t>Pascal Hommelberg (1)</t>
  </si>
  <si>
    <t>Christa van Helden (3)</t>
  </si>
  <si>
    <t>Rijn van Dommele (4)</t>
  </si>
  <si>
    <t>Goof van den Dool (3)</t>
  </si>
  <si>
    <t>Jeanet van den Heuvel (4)</t>
  </si>
  <si>
    <t>Jomardi van Berchum (5)</t>
  </si>
  <si>
    <t>Leendert-Jan Visser (2)</t>
  </si>
  <si>
    <t>Lenard Huijzer (1)</t>
  </si>
  <si>
    <t>Roos Pruijsen (3)</t>
  </si>
  <si>
    <t>Arjen Rousse (4)</t>
  </si>
  <si>
    <t>Christoph Rousse (5)</t>
  </si>
  <si>
    <t>Goof Pruijsen (3)</t>
  </si>
  <si>
    <t>Johnny Koolen (1)</t>
  </si>
  <si>
    <t>Martijn Verbeek (2)</t>
  </si>
  <si>
    <t>Peter Broos (1)</t>
  </si>
  <si>
    <t>Marc Bouwens (4)</t>
  </si>
  <si>
    <t>Rolf Pruijsen (1)</t>
  </si>
  <si>
    <t>Stefan Verschoor (1)</t>
  </si>
  <si>
    <t>Adri Willemstein (4)</t>
  </si>
  <si>
    <t>Freek Zuidam (4)</t>
  </si>
  <si>
    <t>Martijn Horsten (3)</t>
  </si>
  <si>
    <t>Nico Kammers (2)</t>
  </si>
  <si>
    <t>Yvo van Dorst (3)</t>
  </si>
  <si>
    <t>Henri Dunant (4)</t>
  </si>
  <si>
    <t>Jesse van Dalen (1)</t>
  </si>
  <si>
    <t>Peter Muilwijk (1)</t>
  </si>
  <si>
    <t>Peter Pruijsten (5)</t>
  </si>
  <si>
    <t>Reinier Mulder (3)</t>
  </si>
  <si>
    <t>Tom Uil (5)</t>
  </si>
  <si>
    <t>Peter Pruijsten - Peter Muilwijk</t>
  </si>
  <si>
    <t>Gerben van Helden - Tom Uil</t>
  </si>
  <si>
    <t>Henri Dunant - Niels Cloin</t>
  </si>
  <si>
    <t>Peter Muilwijk - Peter Pruijsten</t>
  </si>
  <si>
    <t>Niels Cloin - Henri Dunant</t>
  </si>
  <si>
    <t>Cas Coppens (2)</t>
  </si>
  <si>
    <t>Cindy Rousse (4)</t>
  </si>
  <si>
    <t>Hermen Vreugdenhil (2)</t>
  </si>
  <si>
    <t>Michiel van der Stelt (1)</t>
  </si>
  <si>
    <t>Monique Kammers (3)</t>
  </si>
  <si>
    <t>Nathan van Zijll (1)</t>
  </si>
  <si>
    <t>Peer Verwijmeren (5)</t>
  </si>
  <si>
    <t>Wilmer van Ginkel (4)</t>
  </si>
  <si>
    <t>Wim Rommens (1)</t>
  </si>
  <si>
    <t>Michiel van der Stelt - Cas Coppens</t>
  </si>
  <si>
    <t>ZWIEHOFF Ben</t>
  </si>
  <si>
    <t>Calvia</t>
  </si>
  <si>
    <t>DE LIE Arnaud</t>
  </si>
  <si>
    <t>Cas Coppens - Michiel van der Stelt</t>
  </si>
  <si>
    <t>Wilmer van Ginkel - Peer Verwijmeren</t>
  </si>
  <si>
    <t>Cynthia van Berchum (5)</t>
  </si>
  <si>
    <t>Hans de Jong (2)</t>
  </si>
  <si>
    <t>Levi Splinters (4)</t>
  </si>
  <si>
    <t>Sarco Bosschaart (1)</t>
  </si>
  <si>
    <t>Stefan Admiraal (2)</t>
  </si>
  <si>
    <t>Bart Mathijssen - Hans de Jong</t>
  </si>
  <si>
    <t>Corrie van Berchum - Bas-Jan Zwijnenburg</t>
  </si>
  <si>
    <t>Alex van der Pluijm (4)</t>
  </si>
  <si>
    <t>Alex van der Pluijm - Sarco Bosschaart</t>
  </si>
  <si>
    <t>Sarco Bosschaart - Alex van der Pluijm</t>
  </si>
  <si>
    <t>Hans de Jong - Bart Mathijssen</t>
  </si>
  <si>
    <t>Bas-Jan Zwijnenburg - Corrie van Berchum</t>
  </si>
  <si>
    <t>Diederik van den Heuvel (2)</t>
  </si>
  <si>
    <t>Erik Golverdingen (1)</t>
  </si>
  <si>
    <t>Kevin Hoeke (4)</t>
  </si>
  <si>
    <t>Mark van Hoven (2)</t>
  </si>
  <si>
    <t>Ronald Krijnen (2)</t>
  </si>
  <si>
    <t>Kevin Hoeke - Kevin Kammers</t>
  </si>
  <si>
    <t>MARQUEZ Marti</t>
  </si>
  <si>
    <t>MIQUEL Pau</t>
  </si>
  <si>
    <t>BARRÉ Louis</t>
  </si>
  <si>
    <t>Kevin Kammers - Kevin Hoeke</t>
  </si>
  <si>
    <t>PERRY Benjamin</t>
  </si>
  <si>
    <t>HINDSGAUL Jacob</t>
  </si>
  <si>
    <t>FEDELI Alessandro</t>
  </si>
  <si>
    <t>HOLTER Ådne</t>
  </si>
  <si>
    <t>BUDYAK Anatoliy</t>
  </si>
  <si>
    <t>LÜHRS Luis-Joe</t>
  </si>
  <si>
    <t>PELEGRÍ Óscar</t>
  </si>
  <si>
    <t>Almeria</t>
  </si>
  <si>
    <t>LUDVIGSSON Tobias</t>
  </si>
  <si>
    <t>MAINGUENAUD Tom</t>
  </si>
  <si>
    <t>DELACROIX Tristan</t>
  </si>
  <si>
    <t>OURSELIN Paul</t>
  </si>
  <si>
    <t>BESSON Kevin</t>
  </si>
  <si>
    <t>ROSSETTO Stéphane</t>
  </si>
  <si>
    <t>MIFSUD Andrea</t>
  </si>
  <si>
    <t>COUANON Jonathan</t>
  </si>
  <si>
    <t>ISASA Xabier</t>
  </si>
  <si>
    <t>BARRENETXEA Jon</t>
  </si>
  <si>
    <t>DE VYLDER Lindsay</t>
  </si>
  <si>
    <t>SHEFFIELD Magnus</t>
  </si>
  <si>
    <t>TURNER Ben</t>
  </si>
  <si>
    <t>PENHOËT Paul</t>
  </si>
  <si>
    <t>GOIKOETXEA Peio</t>
  </si>
  <si>
    <t>DUNNEWIND Jan</t>
  </si>
  <si>
    <t>VAUQUELIN Kevin</t>
  </si>
  <si>
    <t>VERMAERKE Kevin</t>
  </si>
  <si>
    <t>VANDENABEELE Henri</t>
  </si>
  <si>
    <t>GAZZOLI Michele</t>
  </si>
  <si>
    <t>MATIAS João</t>
  </si>
  <si>
    <t>PINTO Pedro</t>
  </si>
  <si>
    <t>STAUNE-MITTET Johannes</t>
  </si>
  <si>
    <t>FERREIRA António Manuel Sousa</t>
  </si>
  <si>
    <t>SILVA Afonso</t>
  </si>
  <si>
    <t>Wim Rommens (2020)</t>
  </si>
  <si>
    <t>Rolf Pruijsen (2018+2019)</t>
  </si>
  <si>
    <t>Hans de Jong (2014)</t>
  </si>
  <si>
    <t>Erik Golverdingen (2016)</t>
  </si>
  <si>
    <t>Stefan Verschoor (2017)</t>
  </si>
  <si>
    <t>UCI-99/0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</si>
  <si>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</si>
  <si>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</si>
  <si>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</si>
  <si>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</si>
  <si>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</si>
  <si>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</si>
  <si>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</si>
  <si>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</si>
  <si>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</si>
  <si>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</si>
  <si>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</si>
  <si>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</si>
  <si>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</si>
  <si>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</si>
  <si>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</si>
  <si>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</si>
  <si>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</si>
  <si>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</si>
  <si>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</si>
  <si>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</si>
  <si>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</si>
  <si>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</si>
  <si>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</si>
  <si>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</si>
  <si>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</si>
  <si>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</si>
  <si>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</si>
  <si>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</si>
  <si>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</si>
  <si>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</si>
  <si>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</si>
  <si>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</si>
  <si>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</si>
  <si>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</si>
  <si>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</si>
  <si>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</si>
  <si>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</si>
  <si>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</si>
  <si>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</si>
  <si>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</si>
  <si>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</si>
  <si>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</si>
  <si>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</si>
  <si>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</si>
  <si>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</si>
  <si>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</si>
  <si>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</si>
  <si>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</si>
  <si>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</si>
  <si>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</si>
  <si>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</si>
  <si>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</si>
  <si>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</si>
  <si>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</si>
  <si>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</si>
  <si>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</si>
  <si>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</si>
  <si>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</si>
  <si>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</si>
  <si>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</si>
  <si>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</si>
  <si>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</si>
  <si>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</si>
  <si>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</si>
  <si>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</si>
  <si>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</si>
  <si>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</si>
  <si>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</si>
  <si>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</si>
  <si>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</si>
  <si>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</si>
  <si>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</si>
  <si>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</si>
  <si>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</si>
  <si>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</si>
  <si>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</si>
  <si>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</si>
  <si>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</si>
  <si>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</si>
  <si>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</si>
  <si>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</si>
  <si>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</si>
  <si>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</si>
  <si>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</si>
  <si>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</si>
  <si>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</si>
  <si>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</si>
  <si>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</si>
  <si>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</si>
  <si>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</si>
  <si>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</si>
  <si>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</si>
  <si>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</si>
  <si>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</si>
  <si>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</si>
  <si>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</si>
  <si>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</si>
  <si>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</si>
  <si>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</si>
  <si>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</si>
  <si>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</si>
  <si>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</si>
  <si>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</si>
  <si>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</si>
  <si>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</si>
  <si>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</si>
  <si>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</si>
  <si>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</si>
  <si>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</si>
  <si>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</si>
  <si>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1x5e, 1x6e, 2x8e,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</si>
  <si>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</si>
  <si>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</si>
  <si>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</si>
  <si>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</si>
  <si>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</si>
  <si>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</si>
  <si>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</si>
  <si>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</si>
  <si>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</si>
  <si>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</si>
  <si>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1x2e, 1x5e,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</si>
  <si>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</si>
  <si>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</si>
  <si>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</si>
  <si>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</si>
  <si>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</si>
  <si>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</si>
  <si>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</si>
  <si>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</si>
  <si>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r>
      <t>Criterium du Dauphine Talent/</t>
    </r>
    <r>
      <rPr>
        <sz val="10"/>
        <color rgb="FFFF0000"/>
        <rFont val="Arial"/>
        <family val="2"/>
      </rPr>
      <t>Specialist</t>
    </r>
  </si>
  <si>
    <t>1x1e, 1x4e, 1x7e</t>
  </si>
  <si>
    <t>1x1e, 2x10e</t>
  </si>
  <si>
    <t>1x7e, 1x8e, 2x9e</t>
  </si>
  <si>
    <t>Clasica San Sebastian Specialist</t>
  </si>
  <si>
    <t>1x3e, 1x4e, 2x5e, 1x9e</t>
  </si>
  <si>
    <t>1x4e, 2x6e</t>
  </si>
  <si>
    <r>
      <t>Wereldkampioenschappen Tijdrit Talent/Specialist/</t>
    </r>
    <r>
      <rPr>
        <sz val="10"/>
        <color rgb="FFFF0000"/>
        <rFont val="Arial"/>
        <family val="2"/>
      </rPr>
      <t>Topper</t>
    </r>
  </si>
  <si>
    <t>1x2e,1x4e, 2x6e, 1x7e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</si>
  <si>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</si>
  <si>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</si>
  <si>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</si>
  <si>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</si>
  <si>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</si>
  <si>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</si>
  <si>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</si>
  <si>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</si>
  <si>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</si>
  <si>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</si>
  <si>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</si>
  <si>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</si>
  <si>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</si>
  <si>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</si>
  <si>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</si>
  <si>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</si>
  <si>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</si>
  <si>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</si>
  <si>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</si>
  <si>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VERVLOESEM Xandres</t>
  </si>
  <si>
    <t>TONELLI Alessandro</t>
  </si>
  <si>
    <t>LAPEIRA Paul</t>
  </si>
  <si>
    <t>VACEK Mathias</t>
  </si>
  <si>
    <t>KOCHETKOV Pavel</t>
  </si>
  <si>
    <t>ARRIETA Igor</t>
  </si>
  <si>
    <t>DUJARDIN Sandy</t>
  </si>
  <si>
    <t>DREGE André</t>
  </si>
  <si>
    <t>SABBAHI El Houcaine</t>
  </si>
  <si>
    <t>LAURANCE Axel</t>
  </si>
  <si>
    <t>NSENGIMANA Jean Bosco</t>
  </si>
  <si>
    <t>ALBA Juan Diego</t>
  </si>
  <si>
    <t>HAYTER Leo</t>
  </si>
  <si>
    <t>Omloop</t>
  </si>
  <si>
    <t>Pascal Hommelberg - Theo vd Luijtgaarden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</si>
  <si>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</si>
  <si>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</si>
  <si>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</si>
  <si>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</si>
  <si>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</si>
  <si>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</si>
  <si>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</si>
  <si>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</si>
  <si>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</si>
  <si>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</si>
  <si>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</si>
  <si>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</si>
  <si>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>Totaal WT podiumklasseringen 2016 t/m 2022:</t>
  </si>
  <si>
    <t xml:space="preserve">Martijn Horsten </t>
  </si>
  <si>
    <t>!! Afgelaste wedstrijden ivm Corona ook nvt</t>
  </si>
  <si>
    <t>KORETZKY Victor</t>
  </si>
  <si>
    <t>BLOEM Joren</t>
  </si>
  <si>
    <t>OTTEMA Rick</t>
  </si>
  <si>
    <t>1x1e, 1x3e, 1x8e</t>
  </si>
  <si>
    <t>RASTELLI Luca</t>
  </si>
  <si>
    <t>1x2e, 1x3e, 2x6e, 1x9e</t>
  </si>
  <si>
    <t>Tirreno Adriatico Talent/Specialist</t>
  </si>
  <si>
    <t>SAJNOK Szymon</t>
  </si>
  <si>
    <t>ASKEY Lewis</t>
  </si>
  <si>
    <t>PETIT Adrien</t>
  </si>
  <si>
    <t>LEVY William Blume</t>
  </si>
  <si>
    <t>MAURELET Flavien</t>
  </si>
  <si>
    <t>PAGE Hugo</t>
  </si>
  <si>
    <t>WELSFORD Sam</t>
  </si>
  <si>
    <t>GUDMESTAD Tord</t>
  </si>
  <si>
    <t>GRELLIER Fabien</t>
  </si>
  <si>
    <t>JOUSSEAUME Alan</t>
  </si>
  <si>
    <t>BONNEU Kamiel</t>
  </si>
  <si>
    <t>1x1e, 1x5e, 1x9e</t>
  </si>
  <si>
    <t>BRAET Vito</t>
  </si>
  <si>
    <t>LIENHARD Fabian</t>
  </si>
  <si>
    <t>PESENTI Thomas</t>
  </si>
  <si>
    <t>UIJTDEBROEKS Cian</t>
  </si>
  <si>
    <t>CONCI Nicola</t>
  </si>
  <si>
    <t>1x2e, 1x3e, 2x7e</t>
  </si>
  <si>
    <t>1x1e, 1x4e, 1x6e</t>
  </si>
  <si>
    <t>BORTOLUZZI Giovanni</t>
  </si>
  <si>
    <t>FROIDEVAUX Robin</t>
  </si>
  <si>
    <t>VERRE Alessandro</t>
  </si>
  <si>
    <t>BASSON Gustav</t>
  </si>
  <si>
    <t>BYIZA UHIRIWE Rnus</t>
  </si>
  <si>
    <t>AMARI Hamza</t>
  </si>
  <si>
    <t>OLIVEIRA Ivo</t>
  </si>
  <si>
    <t>PALZER Anton</t>
  </si>
  <si>
    <t>2x1e, 1x7e, 1x8e</t>
  </si>
  <si>
    <t>1x3e, 1x5e, 1x7e, 1x9e</t>
  </si>
  <si>
    <t>1x1e, 1x5e, 1x7e, 1x10e</t>
  </si>
  <si>
    <t>MASUDA Nariyuki</t>
  </si>
  <si>
    <t>HALMURATOV Muradjan</t>
  </si>
  <si>
    <t>MIRZA Yousif</t>
  </si>
  <si>
    <t>SAINBAYAR Jambaljamts</t>
  </si>
  <si>
    <t>CHZHAN Igor</t>
  </si>
  <si>
    <t>ERDENEBAT Bilguunjargal</t>
  </si>
  <si>
    <t>CHAICHI RAGHIMI Mohamadesmail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</si>
  <si>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</si>
  <si>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</si>
  <si>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</si>
  <si>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</si>
  <si>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</si>
  <si>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</si>
  <si>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SALEH Mohd Harrif</t>
  </si>
  <si>
    <t>KREDER Raymond</t>
  </si>
  <si>
    <t>EARLE Nathan</t>
  </si>
  <si>
    <t>JUMARI Mohd Elmi</t>
  </si>
  <si>
    <t>JUMCHAT Nattapol</t>
  </si>
  <si>
    <t>MAT AMIN Mohd Shahrul</t>
  </si>
  <si>
    <t>MIDEY Valentin</t>
  </si>
  <si>
    <t>PARK Keon Woo</t>
  </si>
  <si>
    <t>KOISHI Yuma</t>
  </si>
  <si>
    <t>FELIPE Marcelo</t>
  </si>
  <si>
    <t>MOHD SHUKRI Muhammad Shaiful Adlan</t>
  </si>
  <si>
    <t>GUÉGAN Maël</t>
  </si>
  <si>
    <t>VAN UDEN Casper</t>
  </si>
  <si>
    <t>VANBILSEN Kenneth</t>
  </si>
  <si>
    <t>SEXTON Tom</t>
  </si>
  <si>
    <t>FREIBERG Michael</t>
  </si>
  <si>
    <t>LEAHY Conor</t>
  </si>
  <si>
    <t>CHRISTIE-JOHNSTON Alastair</t>
  </si>
  <si>
    <t>1x2e, 1x3e, 1x7e</t>
  </si>
  <si>
    <t>2x3e, 1x4e, 1x7e, 1x8e</t>
  </si>
  <si>
    <t>GRANIGAN Noah</t>
  </si>
  <si>
    <t>FERNÁNDEZ Miguel Ángel</t>
  </si>
  <si>
    <t>SAYAR Mustafa</t>
  </si>
  <si>
    <t>APARICIO Mario</t>
  </si>
  <si>
    <t>SUNDERLAND Dylan</t>
  </si>
  <si>
    <t>STRONG Corbin</t>
  </si>
  <si>
    <t>MIHOLJEVIĆ Fran</t>
  </si>
  <si>
    <t>PINZON Edgar Andres</t>
  </si>
  <si>
    <t>GÓMEZ Germán Dario</t>
  </si>
  <si>
    <t>ŠPOLJAR Jaka</t>
  </si>
  <si>
    <t>FORTIN Filippo</t>
  </si>
  <si>
    <t>RUDYK Bartosz</t>
  </si>
  <si>
    <t>KALABA Dušan</t>
  </si>
  <si>
    <t>KEPPLINGER Rainer</t>
  </si>
  <si>
    <t>CALZONI Walter</t>
  </si>
  <si>
    <t>PER David</t>
  </si>
  <si>
    <t>REIßIG Patrick</t>
  </si>
  <si>
    <t>FINKŠT Tilen</t>
  </si>
  <si>
    <t>HORVAT Žiga</t>
  </si>
  <si>
    <t>DI FELICE Francesco</t>
  </si>
  <si>
    <t>ŠTAJNAR Mihael</t>
  </si>
  <si>
    <t>ZHAPARULY Bauyrzhan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</si>
  <si>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</si>
  <si>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</si>
  <si>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</si>
  <si>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</si>
  <si>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</si>
  <si>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</si>
  <si>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</si>
  <si>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PERON Andrea</t>
  </si>
  <si>
    <t>NYBORG BROGE Nils Lau</t>
  </si>
  <si>
    <t>ILIAS Periklis</t>
  </si>
  <si>
    <t>VIVIANI Attilio</t>
  </si>
  <si>
    <t>AALRUST Håkon</t>
  </si>
  <si>
    <t>STEWART Mark</t>
  </si>
  <si>
    <t>LEMMENS Sander</t>
  </si>
  <si>
    <t>SVESTAD-BÅRDSENG Embret</t>
  </si>
  <si>
    <t>HUBY Antoine</t>
  </si>
  <si>
    <t>IRIBAR Unai</t>
  </si>
  <si>
    <t>DEBONS Antoine</t>
  </si>
  <si>
    <t>THIÉBAUD Valère</t>
  </si>
  <si>
    <t>BRUN Nils</t>
  </si>
  <si>
    <t>HEALY Ben</t>
  </si>
  <si>
    <t>1x1e, 1x4e, 1x5e, 1x6e, 1x7e</t>
  </si>
  <si>
    <t>BERCKMOES Jenno</t>
  </si>
  <si>
    <t>1x1e, 1x2e, 1x5e, 1x7e</t>
  </si>
  <si>
    <t>1x6e, 1x8e, 1x10e</t>
  </si>
  <si>
    <t>FRETIN Milan</t>
  </si>
  <si>
    <t>COLMAN Alex</t>
  </si>
  <si>
    <t>BLOUWE Louis</t>
  </si>
  <si>
    <t>LADAGNOUS Matthieu</t>
  </si>
  <si>
    <t>DELBOVE Joris</t>
  </si>
  <si>
    <t>VANHOOF Ward</t>
  </si>
  <si>
    <t>HAGEN Carl Fredrik</t>
  </si>
  <si>
    <t>DALLA VALLE Nicolas</t>
  </si>
  <si>
    <t>CHAMAN Lauro Cesar</t>
  </si>
  <si>
    <t>CONTRERAS Emiliano</t>
  </si>
  <si>
    <t>NUÑEZ Sixto</t>
  </si>
  <si>
    <t>GOHR Andre Eduardo</t>
  </si>
  <si>
    <t>FINÉ Eddy</t>
  </si>
  <si>
    <t>LAWLESS Chris</t>
  </si>
  <si>
    <t>WATSON Samuel</t>
  </si>
  <si>
    <t>VAN NIEKERK Morné</t>
  </si>
  <si>
    <t>BITTNER Pavel</t>
  </si>
  <si>
    <t>KIELICH Timo</t>
  </si>
  <si>
    <t>MIHKELS Madis</t>
  </si>
  <si>
    <t>BÁRTA Tomáš</t>
  </si>
  <si>
    <t>PELTONEN Ukko Iisakki</t>
  </si>
  <si>
    <t>PRUUS Peeter</t>
  </si>
  <si>
    <t>PETERS Arne</t>
  </si>
  <si>
    <t>MURIAS Jakub</t>
  </si>
  <si>
    <t>DE WILDE Gilles</t>
  </si>
  <si>
    <t>HENNEQUIN Paul</t>
  </si>
  <si>
    <t>MERTENS Julian</t>
  </si>
  <si>
    <t>ARCAS Jorge</t>
  </si>
  <si>
    <t>NOVAK Domen</t>
  </si>
  <si>
    <t>HEPBURN Michael</t>
  </si>
  <si>
    <t>CHEREL Mikaël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</si>
  <si>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</si>
  <si>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</si>
  <si>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</si>
  <si>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</si>
  <si>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</si>
  <si>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</si>
  <si>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</si>
  <si>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</si>
  <si>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</si>
  <si>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</si>
  <si>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MARTINELLI Alessio</t>
  </si>
  <si>
    <t>SWEECK Laurens</t>
  </si>
  <si>
    <t>LUCCA Riccardo</t>
  </si>
  <si>
    <t>VERZA Riccardo</t>
  </si>
  <si>
    <t>SANDRI Edoardo</t>
  </si>
  <si>
    <t>STOCKWELL Oliver</t>
  </si>
  <si>
    <t>FANCELLU Alessandro</t>
  </si>
  <si>
    <t>AERTS Thijs</t>
  </si>
  <si>
    <t>KOPECKÝ Tomáš</t>
  </si>
  <si>
    <t>SALBY Alexander</t>
  </si>
  <si>
    <t>DESAL Ceriel</t>
  </si>
  <si>
    <t>PEYSKENS Dimitri</t>
  </si>
  <si>
    <t>VAN SINTMAARTENSDIJK Roel</t>
  </si>
  <si>
    <t>GOUBERT Jean</t>
  </si>
  <si>
    <t>HANSEN Lasse Norman</t>
  </si>
  <si>
    <t>TOLIO Alex</t>
  </si>
  <si>
    <t>ŘEPA Vojtěch</t>
  </si>
  <si>
    <t>RAVASI Edward</t>
  </si>
  <si>
    <t>POTOČKI Viktor</t>
  </si>
  <si>
    <t>HOPKINS Dylan</t>
  </si>
  <si>
    <t>VITZTHUM Simon</t>
  </si>
  <si>
    <t>VOISARD Yannis</t>
  </si>
  <si>
    <t>Ronde van Zwitserland Talent/Specialist</t>
  </si>
  <si>
    <t>1x2e, 1x4e, 1x6e</t>
  </si>
  <si>
    <t>1x1e, 1x4e, 1x9e</t>
  </si>
  <si>
    <t>AZPARREN Xabier Mikel</t>
  </si>
  <si>
    <t>NORDHAGEN Truls</t>
  </si>
  <si>
    <t>SIMPSON George</t>
  </si>
  <si>
    <t>GRADEK Kamil</t>
  </si>
  <si>
    <t>GEE Derek</t>
  </si>
  <si>
    <t>DAL-CIN Matteo</t>
  </si>
  <si>
    <t>PEDEN George</t>
  </si>
  <si>
    <t>GOUGH Regan</t>
  </si>
  <si>
    <t>VINK Michael</t>
  </si>
  <si>
    <t>MUNTON Byron</t>
  </si>
  <si>
    <t>NATAROV Yuriy</t>
  </si>
  <si>
    <t>CULLY Ján Andrej</t>
  </si>
  <si>
    <t>ČANECKÝ Marek</t>
  </si>
  <si>
    <t>RICHARDSON Alexandar</t>
  </si>
  <si>
    <t>RINCON Yeison Alejandro</t>
  </si>
  <si>
    <t>WHELAN James</t>
  </si>
  <si>
    <t>JOHNSTON Brendan</t>
  </si>
  <si>
    <t>KOREN Kristijan</t>
  </si>
  <si>
    <t>STITES Tyler</t>
  </si>
  <si>
    <t>STÜSSI Colin</t>
  </si>
  <si>
    <t>ANTUNES Tiago</t>
  </si>
  <si>
    <t>COSTA Fábio</t>
  </si>
  <si>
    <t>HUERA Richard</t>
  </si>
  <si>
    <t>MCGEOUGH Cormac</t>
  </si>
  <si>
    <t>ZAHÁLKA Matěj</t>
  </si>
  <si>
    <t>ZAKHAROV Artyom</t>
  </si>
  <si>
    <t>KISKONEN Siim</t>
  </si>
  <si>
    <t>FLAKSIS Andžs</t>
  </si>
  <si>
    <t>HEIDERSCHEID Colin</t>
  </si>
  <si>
    <t>URY Noé</t>
  </si>
  <si>
    <t>2x3e, 1x5e</t>
  </si>
  <si>
    <t>1x7e, 2x8e</t>
  </si>
  <si>
    <t>1x1e, 1x5e, 1x6e</t>
  </si>
  <si>
    <t>1x2e, 1x3e. 1x9e</t>
  </si>
  <si>
    <t>FROOME Chris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</si>
  <si>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</si>
  <si>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</si>
  <si>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</si>
  <si>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</si>
  <si>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</si>
  <si>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</si>
  <si>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</si>
  <si>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</si>
  <si>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</si>
  <si>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</si>
  <si>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Alex van der Pl,uijm</t>
  </si>
  <si>
    <t>1x5e, 1x7e, 1x8e, 2x10e</t>
  </si>
  <si>
    <t>MEILER Lukas</t>
  </si>
  <si>
    <t>ADAMIETZ Johannes</t>
  </si>
  <si>
    <t>VALLS Miquel</t>
  </si>
  <si>
    <t>CAICEDO Jonathan Klever</t>
  </si>
  <si>
    <t>LÓPEZ-CÓZAR Juan Antonio</t>
  </si>
  <si>
    <t>1x1e, 2x3e, 1x10e</t>
  </si>
  <si>
    <r>
      <t>Clasica San Sebastian Talent/</t>
    </r>
    <r>
      <rPr>
        <sz val="10"/>
        <color rgb="FFFF0000"/>
        <rFont val="Arial"/>
        <family val="2"/>
      </rPr>
      <t>Specialist</t>
    </r>
  </si>
  <si>
    <t>MEENS Johan</t>
  </si>
  <si>
    <t>KAŠPAR Jan</t>
  </si>
  <si>
    <t>ONLEY Oscar</t>
  </si>
  <si>
    <t>RYAN Archie</t>
  </si>
  <si>
    <t>POOLE Max</t>
  </si>
  <si>
    <t>TRONCHON Bastien</t>
  </si>
  <si>
    <t>RETAILLEAU Valentin</t>
  </si>
  <si>
    <t>SERRY Pieter</t>
  </si>
  <si>
    <t>MARTIN Alex</t>
  </si>
  <si>
    <t>BRAND Sam</t>
  </si>
  <si>
    <t>BROŻYNA Piotr</t>
  </si>
  <si>
    <t>HESSMANN Michel</t>
  </si>
  <si>
    <t>MAŁECKI Kamil</t>
  </si>
  <si>
    <t>2x3e, 1x7e, 1x8e</t>
  </si>
  <si>
    <t>WILKSCH Hannes</t>
  </si>
  <si>
    <t>RICHARD Louis</t>
  </si>
  <si>
    <t>REES Oliver</t>
  </si>
  <si>
    <t>MCGILL Scott</t>
  </si>
  <si>
    <t>TORRES Edwin</t>
  </si>
  <si>
    <t>MURGUIALDAY Jokin</t>
  </si>
  <si>
    <t>LÓPEZ DE ABETXUKO Andoni</t>
  </si>
  <si>
    <t>LANGELLOTTI Victor</t>
  </si>
  <si>
    <t>JUARISTI Txomin</t>
  </si>
  <si>
    <t>LEAÇA Gonçalo</t>
  </si>
  <si>
    <t>CARDOSO André</t>
  </si>
  <si>
    <t>DEL PINO Jesus</t>
  </si>
  <si>
    <t>GONÇALVES Hélder</t>
  </si>
  <si>
    <t>MEDEIROS João</t>
  </si>
  <si>
    <t>SYRITSA Gleb</t>
  </si>
  <si>
    <t>QUICK Blake</t>
  </si>
  <si>
    <t>PRIES Cedric</t>
  </si>
  <si>
    <t>SEFA Ylber</t>
  </si>
  <si>
    <t>MARIAULT Axel</t>
  </si>
  <si>
    <t>PEDERSEN Nicklas Amdi</t>
  </si>
  <si>
    <t>HENNEBERG Magnus</t>
  </si>
  <si>
    <t>BREGNHØJ Mathias</t>
  </si>
  <si>
    <t>FOLDAGER Anders</t>
  </si>
  <si>
    <t>AHLSSON Jacob</t>
  </si>
  <si>
    <t>OTRUBA Jakub</t>
  </si>
  <si>
    <t>ŽUMER Matic</t>
  </si>
  <si>
    <t>ÓMARSSON Ingvar</t>
  </si>
  <si>
    <t>BOMBOI Davide</t>
  </si>
  <si>
    <t>1x1e, 1x8e, 1x9e</t>
  </si>
  <si>
    <t>APERS Ruben</t>
  </si>
  <si>
    <t>JEGAT Jordan</t>
  </si>
  <si>
    <t>GROß Felix</t>
  </si>
  <si>
    <t>GEßNER Jakob</t>
  </si>
  <si>
    <t>DUCKERT Roman</t>
  </si>
  <si>
    <t>RAßMANN Frederik</t>
  </si>
  <si>
    <t>VAN BELLE Loe</t>
  </si>
  <si>
    <t>KOLZE CHANGIZI Sebastian</t>
  </si>
  <si>
    <t>GOMEZ Nicolas David</t>
  </si>
  <si>
    <t>WENZEL Mats</t>
  </si>
  <si>
    <t>DAPPORTO Davide</t>
  </si>
  <si>
    <t>FREDHEIM Stian</t>
  </si>
  <si>
    <t>STEHLI Félix</t>
  </si>
  <si>
    <t>HOLM JØRGENSEN Adam</t>
  </si>
  <si>
    <t>LABROSSE Jordan</t>
  </si>
  <si>
    <t>KELEMEN Petr</t>
  </si>
  <si>
    <t>VADIC Baptiste</t>
  </si>
  <si>
    <t>GRÉGOIRE Romain</t>
  </si>
  <si>
    <t>GLOAG Thomas</t>
  </si>
  <si>
    <t>SCHMIDBAUER Maximilian</t>
  </si>
  <si>
    <t>LECERF William Junior</t>
  </si>
  <si>
    <t>PIGANZOLI Davide</t>
  </si>
  <si>
    <t>DINHAM Matthew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</si>
  <si>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</si>
  <si>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</si>
  <si>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</si>
  <si>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</si>
  <si>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</si>
  <si>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</si>
  <si>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KAMP Ryan</t>
  </si>
  <si>
    <t>BALMER Alexandre</t>
  </si>
  <si>
    <t>OYOLA Róbigzon Leandro</t>
  </si>
  <si>
    <t>LOZANO David</t>
  </si>
  <si>
    <t>RHIM Brendan</t>
  </si>
  <si>
    <t>RAILEANU Cristian</t>
  </si>
  <si>
    <t>GINESTRA Lorenzo</t>
  </si>
  <si>
    <t>RAFFERTY Darren</t>
  </si>
  <si>
    <t>IACCHI Alessandro</t>
  </si>
  <si>
    <t>TEGGART Matthew</t>
  </si>
  <si>
    <t>Michiel van der Stelt (2020)</t>
  </si>
  <si>
    <t>Rolf Pruijsen (2018+2019+2021)</t>
  </si>
  <si>
    <t>GAUTHERAT Pierre</t>
  </si>
  <si>
    <t>SINKELDAM Ramon</t>
  </si>
  <si>
    <t>HAEST Jasper</t>
  </si>
  <si>
    <t>VAN SINTMAARTENSDIJK Daan</t>
  </si>
  <si>
    <t>SCHULTING Peter</t>
  </si>
  <si>
    <t>BALDERSTONE Abel</t>
  </si>
  <si>
    <t>DE CASSAN Davide</t>
  </si>
  <si>
    <t>GP de Montreal</t>
  </si>
  <si>
    <t>GP de Quebec</t>
  </si>
  <si>
    <t>Michiel van der Ste;t</t>
  </si>
  <si>
    <t>1x3e, 1x5e, 1x7e</t>
  </si>
  <si>
    <t>Puntenklassement 2022</t>
  </si>
  <si>
    <t>GELDERS Gil</t>
  </si>
  <si>
    <t>SØGAARD Kasper Viberg</t>
  </si>
  <si>
    <t>Trofeo Calvia (1.1)</t>
  </si>
  <si>
    <t>Trofeo Alcudia (1.1)</t>
  </si>
  <si>
    <t>Trofeo Serra de Tramuntana (1.1)</t>
  </si>
  <si>
    <t>Trofeo Pollenca (1.1)</t>
  </si>
  <si>
    <t>Trofeo Playa de Palma (1.1)</t>
  </si>
  <si>
    <t>GP la Marseillaise (1.1)</t>
  </si>
  <si>
    <t>Saudi Tour (2.1)</t>
  </si>
  <si>
    <t>Etoile de Besseges (2.1)</t>
  </si>
  <si>
    <t>Ronde van Valencia (2.Pro)</t>
  </si>
  <si>
    <t>Tour of Antalya (2.1)</t>
  </si>
  <si>
    <t>Vuelta Ciclista Murcia (1.1)</t>
  </si>
  <si>
    <t>Clasica de Almeria (1.Pro)</t>
  </si>
  <si>
    <t>Tour de la Provence (2.Pro)</t>
  </si>
  <si>
    <t>Clasica Jean Paraiso Interior (1.1)</t>
  </si>
  <si>
    <t>Tour des Alpes Maritimes (2.1)</t>
  </si>
  <si>
    <t>Vuelta a Andalucia (2.Pro)</t>
  </si>
  <si>
    <t>Tour of Oman (2.Pro)</t>
  </si>
  <si>
    <t>Volta ao Algarve (2.Pro)</t>
  </si>
  <si>
    <t>Faun Ardeche Classic (1.Pro)</t>
  </si>
  <si>
    <t>UAE Tour (2.WT)</t>
  </si>
  <si>
    <t>Gran Camino (2.1)</t>
  </si>
  <si>
    <t>Tour du Rwanda (2.1)</t>
  </si>
  <si>
    <t>Drome Classic (1.Pro)</t>
  </si>
  <si>
    <t>Kuurne-Brussel-Kuurne (1.Pro)</t>
  </si>
  <si>
    <t>Omloop het Nieuwsblad (1.WT)</t>
  </si>
  <si>
    <t>Le Samyn (1.1)</t>
  </si>
  <si>
    <t>Trofeo Laigueglia (1.Pro)</t>
  </si>
  <si>
    <t>GP Jean-Pierre Monsere (1.1)</t>
  </si>
  <si>
    <t>Strade Bianche (1.WT)</t>
  </si>
  <si>
    <t>Profronde van Drenthe (1.1)</t>
  </si>
  <si>
    <t>Parijs-Nice (2.WT)</t>
  </si>
  <si>
    <t>Tirreno Adriatico (2.WT)</t>
  </si>
  <si>
    <t>Milaan-Turijn (1.Pro)</t>
  </si>
  <si>
    <t>Danilith Nokere Koerse (1.Pro)</t>
  </si>
  <si>
    <t>GP de Denain (1.Pro)</t>
  </si>
  <si>
    <t>Bredene Koksijde Classic (1.Pro)</t>
  </si>
  <si>
    <t>Classic Loire Atlantique (1.1)</t>
  </si>
  <si>
    <t>Milaan-San Remo (1.WT)</t>
  </si>
  <si>
    <t>Cholet-Pays de la Loire (1.1)</t>
  </si>
  <si>
    <t>Per Sempre Alfredo (1.1)</t>
  </si>
  <si>
    <t>Minerva Classic Brugge-De Panne (1.WT)</t>
  </si>
  <si>
    <t>E3 Saxo Bank Classic (1.WT)</t>
  </si>
  <si>
    <t>Settimana Coppi e Bartali (2.1)</t>
  </si>
  <si>
    <t>La Roue Tourangelle (1.1)</t>
  </si>
  <si>
    <t>GP Industria (1.Pro)</t>
  </si>
  <si>
    <t>African Championships Tijdrit (CC)</t>
  </si>
  <si>
    <t>African Championships Wegwedstrijd (CC)</t>
  </si>
  <si>
    <t>Gent-Wevelgem (1.WT)</t>
  </si>
  <si>
    <t>Volta Ciclista a Catalunya (2.WT)</t>
  </si>
  <si>
    <t>Asian Championships Tijdrit (CC)</t>
  </si>
  <si>
    <t>Dwars door Vlaanderen (1.WT)</t>
  </si>
  <si>
    <t>La Route Adelie de Vitre (1.1)</t>
  </si>
  <si>
    <t>Volta Limburg Classic (1.1)</t>
  </si>
  <si>
    <t>GP Miguel Indurain (1.Pro)</t>
  </si>
  <si>
    <t>Ronde van Vlaanderen (1.WT)</t>
  </si>
  <si>
    <t>Tour of Thailand (2.1)</t>
  </si>
  <si>
    <t>Circuit Cycliste Sarthe (2.1)</t>
  </si>
  <si>
    <t>Scheldeprijs (1.Pro)</t>
  </si>
  <si>
    <t>Amstel Gold Race (1.WT)</t>
  </si>
  <si>
    <t>Itzulia Basque Country (2.WT)</t>
  </si>
  <si>
    <t>Presidential Cycling Tour of Turkey (2.Pro)</t>
  </si>
  <si>
    <t>Giro di Sicilia (2.1)</t>
  </si>
  <si>
    <t>Belgrade Banjaluka (2.1)</t>
  </si>
  <si>
    <t>Paris-Camembert (1.1)</t>
  </si>
  <si>
    <t>Classic Grand Besancon Doubs (1.1)</t>
  </si>
  <si>
    <t>Tour du Jura Cycliste (1.1)</t>
  </si>
  <si>
    <t>Brabantse Pijl (1.Pro)</t>
  </si>
  <si>
    <t>Parijs-Roubaix (1.WT)</t>
  </si>
  <si>
    <t>Waalse Pijl (1.WT)</t>
  </si>
  <si>
    <t>Tour of the Alps (2.Pro)</t>
  </si>
  <si>
    <t>Luik-Bastenaken-Luik (1.WT)</t>
  </si>
  <si>
    <t>International Tour of Hellas (2.1)</t>
  </si>
  <si>
    <t>Vuelta Asturias (2.1)</t>
  </si>
  <si>
    <t>Ronde van Romandie (2.WT)</t>
  </si>
  <si>
    <t>Eschborn-Frankfurt (1.WT)</t>
  </si>
  <si>
    <t>4daagse van Duinkerke (2.Pro)</t>
  </si>
  <si>
    <t>Ronde van Hongarije (2.1)</t>
  </si>
  <si>
    <t>GP du Morbihan (1.Pro)</t>
  </si>
  <si>
    <t>Tro-Bro Leon (1.Pro)</t>
  </si>
  <si>
    <t>Veenendaal-Veenendaal Classic (1.1)</t>
  </si>
  <si>
    <t>Tour du Finistere (1.1)</t>
  </si>
  <si>
    <t>Rund um Koln (1.1)</t>
  </si>
  <si>
    <t>Boucles de l'Aulne (1.1)</t>
  </si>
  <si>
    <t>Antwerp Port Epic (1.1)</t>
  </si>
  <si>
    <t>Tour of Estonia (2.1)</t>
  </si>
  <si>
    <t>Boucles de la Mayenne (2.Pro)</t>
  </si>
  <si>
    <t>Circuit de Wallonie (1.1)</t>
  </si>
  <si>
    <t>Marcel Kint Classic (1.1)</t>
  </si>
  <si>
    <t>Tour of Norway (2.Pro)</t>
  </si>
  <si>
    <t>1e etappe Giro d'Italia</t>
  </si>
  <si>
    <t>2e etappe Giro d'Italia</t>
  </si>
  <si>
    <t>3e etappe Giro d'Italia</t>
  </si>
  <si>
    <t>4e etappe Giro d'Italia</t>
  </si>
  <si>
    <t>5e etappe Giro d'Italia</t>
  </si>
  <si>
    <t>6e etappe Giro d'Italia</t>
  </si>
  <si>
    <t>7e etappe Giro d'Italia</t>
  </si>
  <si>
    <t>8e etappe Giro d'Italia</t>
  </si>
  <si>
    <t>9e etappe Giro d'Italia</t>
  </si>
  <si>
    <t>10e etappe Giro d'Italia</t>
  </si>
  <si>
    <t>11e etappe Giro d'Italia</t>
  </si>
  <si>
    <t>12e etappe Giro d'Italia</t>
  </si>
  <si>
    <t>13e etappe Giro d'Italia</t>
  </si>
  <si>
    <t>14e etappe Giro d'Italia</t>
  </si>
  <si>
    <t>15e etappe Giro d'Italia</t>
  </si>
  <si>
    <t>16e etappe Giro d'Italia</t>
  </si>
  <si>
    <t>17e etappe Giro d'Italia</t>
  </si>
  <si>
    <t>18e etappe Giro d'Italia</t>
  </si>
  <si>
    <t>19e etappe Giro d'Italia</t>
  </si>
  <si>
    <t>20e etappe Giro d'Italia</t>
  </si>
  <si>
    <t>21e etappe Giro d'Italia</t>
  </si>
  <si>
    <t>Eindklassementen Giro d'Italia</t>
  </si>
  <si>
    <t>Totaal Giro d'Italia</t>
  </si>
  <si>
    <t>Mercan Tour Classic Alpes Maritimes (1.1)</t>
  </si>
  <si>
    <t>Giro dell'Appennino (1.1)</t>
  </si>
  <si>
    <t>Heistse Pijl (1.1)</t>
  </si>
  <si>
    <t>Ronde van Limburg (1.1)</t>
  </si>
  <si>
    <t>Brussels Cycling Classic (1.Pro)</t>
  </si>
  <si>
    <t>Adriatica Ionica Race (2.1)</t>
  </si>
  <si>
    <t>GP des Kantons Aargau (1.1)</t>
  </si>
  <si>
    <t>Dwars door het Hageland (1.Pro)</t>
  </si>
  <si>
    <t>Elfstedenronde Brugge (1.1)</t>
  </si>
  <si>
    <t>ZLM Tour (2.Pro)</t>
  </si>
  <si>
    <t>Mont Ventoux Challenge (1.1)</t>
  </si>
  <si>
    <t>Criterium du Dauphine (2.WT)</t>
  </si>
  <si>
    <t>La Route d'Occitanie (2.1)</t>
  </si>
  <si>
    <t>Baloise Belgium Tour (2.Pro)</t>
  </si>
  <si>
    <t>Tour of Slovenia (2.Pro)</t>
  </si>
  <si>
    <t>Ronde van Zwitserland (2.WT)</t>
  </si>
  <si>
    <t>Nationale Kampioenschappen Tijdrit (NK)</t>
  </si>
  <si>
    <t>Nationale Kampioenschappen Wegwedstrijd (NK)</t>
  </si>
  <si>
    <t>1e etappe Tour de France</t>
  </si>
  <si>
    <t>2e etappe Tour de France</t>
  </si>
  <si>
    <t>3e etappe Tour de France</t>
  </si>
  <si>
    <t>4e etappe Tour de France</t>
  </si>
  <si>
    <t>5e etappe Tour de France</t>
  </si>
  <si>
    <t>6e etappe Tour de France</t>
  </si>
  <si>
    <t>7e etappe Tour de France</t>
  </si>
  <si>
    <t>8e etappe Tour de France</t>
  </si>
  <si>
    <t>9e etappe Tour de France</t>
  </si>
  <si>
    <t>10e etappe Tour de France</t>
  </si>
  <si>
    <t>11e etappe Tour de France</t>
  </si>
  <si>
    <t>12e etappe Tour de France</t>
  </si>
  <si>
    <t>13e etappe Tour de France</t>
  </si>
  <si>
    <t>14e etappe Tour de France</t>
  </si>
  <si>
    <t>15e etappe Tour de France</t>
  </si>
  <si>
    <t>16e etappe Tour de France</t>
  </si>
  <si>
    <t>17e etappe Tour de France</t>
  </si>
  <si>
    <t>18e etappe Tour de France</t>
  </si>
  <si>
    <t>19e etappe Tour de France</t>
  </si>
  <si>
    <t>20e etappe Tour de France</t>
  </si>
  <si>
    <t>21e etappe Tour de France</t>
  </si>
  <si>
    <t>Eindklassementen Tour de France</t>
  </si>
  <si>
    <t>Totaal Tour de France</t>
  </si>
  <si>
    <t>Sibiu Cycling Tour (2.1)</t>
  </si>
  <si>
    <t>Prueba Villafranca (1.1)</t>
  </si>
  <si>
    <t>Vuelta Castilla y Leon (2.1)</t>
  </si>
  <si>
    <t>Circuit de Getxo (1.1)</t>
  </si>
  <si>
    <t>Tour de Wallonie (2.Pro)</t>
  </si>
  <si>
    <t>Clasica San Sebastian (1.WT)</t>
  </si>
  <si>
    <t>Tour of Leuven (1.1)</t>
  </si>
  <si>
    <t>Sazka Tour (2.1)</t>
  </si>
  <si>
    <t>Vuelta a Burgos (2.Pro)</t>
  </si>
  <si>
    <t>Ronde van Polen (2.WT)</t>
  </si>
  <si>
    <t>Tour de l'Ain (2.1)</t>
  </si>
  <si>
    <t>Volta a Portugal (2.1)</t>
  </si>
  <si>
    <t>Arctic Race of Norway (2.Pro)</t>
  </si>
  <si>
    <t>La Polynormande (1.1)</t>
  </si>
  <si>
    <t>Circuit Franco-Belge (1.Pro)</t>
  </si>
  <si>
    <t>Europees Kampioenschap Wegrace (EK)</t>
  </si>
  <si>
    <t>Tour du Limousin (2.1)</t>
  </si>
  <si>
    <t>Tour of Denmark (2.Pro)</t>
  </si>
  <si>
    <t>Europees Kampioenschap Tijdrit (EK)</t>
  </si>
  <si>
    <t>Schaal Sels (1.1)</t>
  </si>
  <si>
    <t>Bemer Cyclassics Hamburg (1.WT)</t>
  </si>
  <si>
    <t>Egmont Cycling Race (1.1)</t>
  </si>
  <si>
    <t>Druivenkoers Overijse (1.1)</t>
  </si>
  <si>
    <t>Tour Poitou-Charentes (2.1)</t>
  </si>
  <si>
    <t>Ronde van Duitsland (2.Pro)</t>
  </si>
  <si>
    <t>Bretagne Classic (1.WT)</t>
  </si>
  <si>
    <t>Tour de l'Avenir (2.Pro)</t>
  </si>
  <si>
    <t>Maryland Cycling Classic (1.Pro)</t>
  </si>
  <si>
    <t>Tour du Doubs (1.1)</t>
  </si>
  <si>
    <t>GP Cycliste de Quebec (1.WT)</t>
  </si>
  <si>
    <t>Turul Romaniei (2.1)</t>
  </si>
  <si>
    <t>GP de Fourmies (1.Pro)</t>
  </si>
  <si>
    <t>GP de Wallonie (1.Pro)</t>
  </si>
  <si>
    <t>Giro della Toscana (1.1)</t>
  </si>
  <si>
    <t>Ronde van Engeland (2.Pro)</t>
  </si>
  <si>
    <t>Coppa Sabatini (1.Pro)</t>
  </si>
  <si>
    <t>Kampioenschap van Vlaanderen (1.1)</t>
  </si>
  <si>
    <t>Primus Classic (1.Pro)</t>
  </si>
  <si>
    <t>Okolo Slovenska (2.1)</t>
  </si>
  <si>
    <t>GP Cycliste de Montreal (1.WT)</t>
  </si>
  <si>
    <t>Gooikse Pijl (1.1)</t>
  </si>
  <si>
    <t>GP d'Isbergues (1.1)</t>
  </si>
  <si>
    <t>Omloop van het Houtland (1.1)</t>
  </si>
  <si>
    <t>Paris-Chauny (1.1)</t>
  </si>
  <si>
    <t>Ronde van Luxemburg (2.Pro)</t>
  </si>
  <si>
    <t>Coppa Agostini (1.1)</t>
  </si>
  <si>
    <t>Giro dell'Emilia (1.Pro)</t>
  </si>
  <si>
    <t>Tour de Vendee (1.1)</t>
  </si>
  <si>
    <t>Famenne Ardenne Classic (1.1)</t>
  </si>
  <si>
    <t>PAWLAK Tobiasz</t>
  </si>
  <si>
    <t>RIVERA Brandon Smith</t>
  </si>
  <si>
    <t>CRO Race (2.1)</t>
  </si>
  <si>
    <t>NZAFASHWANAYO Jean Claude</t>
  </si>
  <si>
    <t>NATEGHI Mahdi</t>
  </si>
  <si>
    <t>YILMAZ Yunus Emre</t>
  </si>
  <si>
    <t>SAFARZADEH Saeid</t>
  </si>
  <si>
    <t>CHAIYASOMBAT Thanakhan</t>
  </si>
  <si>
    <t>LABIB SHOTORBAN Ali</t>
  </si>
  <si>
    <t>ISSA Sarbast</t>
  </si>
  <si>
    <t>IRADUKUNDA Emmanuel</t>
  </si>
  <si>
    <t>Tour of Iran (2.1)</t>
  </si>
  <si>
    <t>TEUTENBERG Tim Torn</t>
  </si>
  <si>
    <t>Sparkassen Munsterland Giro (1.Pro)</t>
  </si>
  <si>
    <t>Coppa Bernocchi (1.Pro)</t>
  </si>
  <si>
    <t>koers gecancelled</t>
  </si>
  <si>
    <t>koers niet meer op de WT kalender</t>
  </si>
  <si>
    <t>DAUPHIN Florian</t>
  </si>
  <si>
    <t>Memorial Frank Vandenbroucke (1.1)</t>
  </si>
  <si>
    <t>Tre Valli Varesine (1.Pro)</t>
  </si>
  <si>
    <t>Gran Piemonte (1.Pro)</t>
  </si>
  <si>
    <t>Paris-Bourges (1.1)</t>
  </si>
  <si>
    <t>OKAMOTO Hayato</t>
  </si>
  <si>
    <t>CULVERWELL Sam</t>
  </si>
  <si>
    <t>DYBALL Benjamin</t>
  </si>
  <si>
    <t>GARCÍA Marcos</t>
  </si>
  <si>
    <t>BENNETT Stéfan</t>
  </si>
  <si>
    <t>FENG Chun Kai</t>
  </si>
  <si>
    <t>LEBAS Thomas</t>
  </si>
  <si>
    <t>JOBBER James</t>
  </si>
  <si>
    <t>KAZAMA Shoma</t>
  </si>
  <si>
    <t>NAKAI Tadaaki</t>
  </si>
  <si>
    <t>Ronde van Lombardije (1.WT)</t>
  </si>
  <si>
    <t>2x2e, 1x4e, 1x7e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</si>
  <si>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</si>
  <si>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</si>
  <si>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</si>
  <si>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</si>
  <si>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</si>
  <si>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</si>
  <si>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Memorial Rik van Steenbergen (1.1)</t>
  </si>
  <si>
    <t>JARNET Maxime</t>
  </si>
  <si>
    <t>Parijs-Tours (1.Pro)</t>
  </si>
  <si>
    <t>VERCHER Mattéo</t>
  </si>
  <si>
    <t>Giro del Veneto (1.1)</t>
  </si>
  <si>
    <t>ARASHIRO Yukiya</t>
  </si>
  <si>
    <t>Japan Cup (1.Pro)</t>
  </si>
  <si>
    <t>BUSATTO Francesco</t>
  </si>
  <si>
    <t>Chrono des Nations (1.1)</t>
  </si>
  <si>
    <t>Veneto Classic (1.1)</t>
  </si>
  <si>
    <t>WIGGINS Craig</t>
  </si>
  <si>
    <t>BETTLES Carter</t>
  </si>
  <si>
    <t>VAN DER POEL David</t>
  </si>
  <si>
    <t>OSBORNE Jason</t>
  </si>
  <si>
    <t>DE ROSSI Lucas</t>
  </si>
  <si>
    <t>Tour de Langkawi (2.Pro)</t>
  </si>
  <si>
    <t>Wereldkampioenschap Tijdrit (WK)</t>
  </si>
  <si>
    <t>832,9,</t>
  </si>
  <si>
    <t>1x2e, 1x3e, 1x4e</t>
  </si>
  <si>
    <t>1x1e, 1x3e, 1x5e</t>
  </si>
  <si>
    <t>3x1e, 1x5e</t>
  </si>
  <si>
    <t>2x2e, 1x4e, 1x6e</t>
  </si>
  <si>
    <t>Wereldkampioenschappen Tijdrit Specialist</t>
  </si>
  <si>
    <t>Wereldkampioenschap Wegwedstrijd (WK)</t>
  </si>
  <si>
    <t>1x 1e, 1x4e</t>
  </si>
  <si>
    <t>GESINK Robert</t>
  </si>
  <si>
    <t>PARRA José Félix</t>
  </si>
  <si>
    <t>John Verschoor (2015+2017+2022)</t>
  </si>
  <si>
    <t>2022: John Verschoor</t>
  </si>
  <si>
    <t>Bram Filius, Christine van den Heuvel, Dennis Wezenbeek, Jan-Willem Prinsen, Julian Buijzen en Sjaan van den Heuvel verwijderd</t>
  </si>
  <si>
    <t>2022:</t>
  </si>
  <si>
    <t>Bart Mathijssen /</t>
  </si>
  <si>
    <t>VALVERDE Alejandro XXXXX</t>
  </si>
  <si>
    <t>NIBALI Vincenzo XXXXX</t>
  </si>
  <si>
    <t>COLBRELLI Sonny XXXXX</t>
  </si>
  <si>
    <t>ROSA Diego XXXXX</t>
  </si>
  <si>
    <t>GILBERT Philippe XXXXX</t>
  </si>
  <si>
    <t>TERPSTRA Niki XXXXX</t>
  </si>
  <si>
    <t>HARDY Romain XXXXX</t>
  </si>
  <si>
    <t>CUADROS Álvaro XXXXX</t>
  </si>
  <si>
    <t>ROUX Anthony XXXXX</t>
  </si>
  <si>
    <t>DOWSETT Alex XXXXX</t>
  </si>
  <si>
    <t>KING Ben XXXXX</t>
  </si>
  <si>
    <t>PORTE Richie XXXXX</t>
  </si>
  <si>
    <t>KANGERT Tanel XXXXX</t>
  </si>
  <si>
    <t>HIVERT Jonathan XXXXX</t>
  </si>
  <si>
    <t>HULGAARD Morten XXXXX</t>
  </si>
  <si>
    <t>DUMOULIN Tom XXXXX</t>
  </si>
  <si>
    <t>GENIEZ Alexandre XXXXX</t>
  </si>
  <si>
    <t>1x1e, 3x3e, 1x6e</t>
  </si>
  <si>
    <t>1e etappe Vuelta a Espana</t>
  </si>
  <si>
    <t>2e etappe Vuelta a Espana</t>
  </si>
  <si>
    <t>3e etappe Vuelta a Espana</t>
  </si>
  <si>
    <t>4e etappe Vuelta a Espana</t>
  </si>
  <si>
    <t>5e etappe Vuelta a Espana</t>
  </si>
  <si>
    <t>6e etappe Vuelta a Espana</t>
  </si>
  <si>
    <t>7e etappe Vuelta a Espana</t>
  </si>
  <si>
    <t>8e etappe Vuelta a Espana</t>
  </si>
  <si>
    <t>9e etappe Vuelta a Espana</t>
  </si>
  <si>
    <t>10e etappe Vuelta a Espana</t>
  </si>
  <si>
    <t>11e etappe Vuelta a Espana</t>
  </si>
  <si>
    <t>12e etappe Vuelta a Espana</t>
  </si>
  <si>
    <t>13e etappe Vuelta a Espana</t>
  </si>
  <si>
    <t>14e etappe Vuelta a Espana</t>
  </si>
  <si>
    <t>15e etappe Vuelta a Espana</t>
  </si>
  <si>
    <t>16e etappe Vuelta a Espana</t>
  </si>
  <si>
    <t>17e etappe Vuelta a Espana</t>
  </si>
  <si>
    <t>18e etappe Vuelta a Espana</t>
  </si>
  <si>
    <t>19e etappe Vuelta a Espana</t>
  </si>
  <si>
    <t>20e etappe Vuelta a Espana</t>
  </si>
  <si>
    <t>21e etappe Vuelta a Espana</t>
  </si>
  <si>
    <t>Eindklassementen Vuelta a Espana</t>
  </si>
  <si>
    <t>Totaal Vuelta a Espana</t>
  </si>
  <si>
    <t>ZARDINI Edoardo XXXXX</t>
  </si>
  <si>
    <t>CANTÓN Isaac XXXXX</t>
  </si>
  <si>
    <t>MARQUE Alejandro Manuel XXXXX</t>
  </si>
  <si>
    <t>WÆRSTED Syver XXXXX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</si>
  <si>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</si>
  <si>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</si>
  <si>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</si>
  <si>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</si>
  <si>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</si>
  <si>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</si>
  <si>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</si>
  <si>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</si>
  <si>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</si>
  <si>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</si>
  <si>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</si>
  <si>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</si>
  <si>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2.WT Wedstrijden</t>
  </si>
  <si>
    <t>2.Pro Wedstrijden</t>
  </si>
  <si>
    <t>2.1 Wedstrijden</t>
  </si>
  <si>
    <t>1.WT Wedstrijden</t>
  </si>
  <si>
    <t>1.Pro Wedstrijden</t>
  </si>
  <si>
    <t>1.1 Wedstrijden</t>
  </si>
  <si>
    <t>John Verschoor (2015+2022)</t>
  </si>
  <si>
    <t>UCI-100</t>
  </si>
  <si>
    <t>Debutanten hebben een UCI nummer gekregen op volgorde van inschrijving, vanaf UCI-99</t>
  </si>
  <si>
    <t>UCI-01/60670</t>
  </si>
  <si>
    <t>UCI-02/58151</t>
  </si>
  <si>
    <t>UCI-03/56794</t>
  </si>
  <si>
    <t>UCI-04/56759</t>
  </si>
  <si>
    <t>UCI-05/56539</t>
  </si>
  <si>
    <t>UCI-06/56023</t>
  </si>
  <si>
    <t>UCI-07/56008</t>
  </si>
  <si>
    <t>UCI-08/55636</t>
  </si>
  <si>
    <t>UCI-09/55454</t>
  </si>
  <si>
    <t>UCI-10/54875</t>
  </si>
  <si>
    <t>UCI-11/54131</t>
  </si>
  <si>
    <t>UCI-12/54069</t>
  </si>
  <si>
    <t>UCI-13/54065</t>
  </si>
  <si>
    <t>UCI-14/54014</t>
  </si>
  <si>
    <t>UCI-15/53925</t>
  </si>
  <si>
    <t>UCI-16/53863</t>
  </si>
  <si>
    <t>UCI-17/53729</t>
  </si>
  <si>
    <t>UCI-18/53583</t>
  </si>
  <si>
    <t>UCI-19/53299</t>
  </si>
  <si>
    <t>UCI-20/52983</t>
  </si>
  <si>
    <t>UCI-23/50943</t>
  </si>
  <si>
    <t>UCI-21/52952</t>
  </si>
  <si>
    <t>UCI-22/52873</t>
  </si>
  <si>
    <t>UCI-24/50749</t>
  </si>
  <si>
    <t>UCI-25/50528</t>
  </si>
  <si>
    <t>UCI-26/50022</t>
  </si>
  <si>
    <t>UCI-27/49644</t>
  </si>
  <si>
    <t>UCI-28/49624</t>
  </si>
  <si>
    <t>UCI-29/49558</t>
  </si>
  <si>
    <t>UCI-30/49478</t>
  </si>
  <si>
    <t>UCI-31/49035</t>
  </si>
  <si>
    <t>UCI-32/48842</t>
  </si>
  <si>
    <t>UCI-33/48331</t>
  </si>
  <si>
    <t>UCI-34/48233</t>
  </si>
  <si>
    <t>UCI-35/47984</t>
  </si>
  <si>
    <t>UCI-36/47717</t>
  </si>
  <si>
    <t>UCI-37/47097</t>
  </si>
  <si>
    <t>UCI-38/47021</t>
  </si>
  <si>
    <t>UCI-39/46880</t>
  </si>
  <si>
    <t>UCI-40/46748</t>
  </si>
  <si>
    <t>UCI-44/45047</t>
  </si>
  <si>
    <t>UCI-41/46613</t>
  </si>
  <si>
    <t>UCI-42/46263</t>
  </si>
  <si>
    <t>UCI-43/45537</t>
  </si>
  <si>
    <t>UCI-45/44950</t>
  </si>
  <si>
    <t>UCI-46/44360</t>
  </si>
  <si>
    <t>UCI-47/44033</t>
  </si>
  <si>
    <t>UCI-48/43941</t>
  </si>
  <si>
    <t>UCI-49/43814</t>
  </si>
  <si>
    <t>UCI-50/43609</t>
  </si>
  <si>
    <t>UCI-51/42964</t>
  </si>
  <si>
    <t>UCI-52/42909</t>
  </si>
  <si>
    <t>UCI-53/42414</t>
  </si>
  <si>
    <t>UCI-54/41635</t>
  </si>
  <si>
    <t>UCI-55/40153</t>
  </si>
  <si>
    <t>UCI-56/39827</t>
  </si>
  <si>
    <t>UCI-57/39629</t>
  </si>
  <si>
    <t>UCI-58/39505</t>
  </si>
  <si>
    <t>UCI-59/37835</t>
  </si>
  <si>
    <t>UCI-60/37452</t>
  </si>
  <si>
    <t>UCI-61/37338</t>
  </si>
  <si>
    <t>UCI-62/36802</t>
  </si>
  <si>
    <t>UCI-63/36624</t>
  </si>
  <si>
    <t>UCI-64/35355</t>
  </si>
  <si>
    <t>UCI-65/34698</t>
  </si>
  <si>
    <t>UCI-66/31591</t>
  </si>
  <si>
    <t>UCI-67/29022</t>
  </si>
  <si>
    <t>UCI-68/28120</t>
  </si>
  <si>
    <t>UCI-69/27968</t>
  </si>
  <si>
    <t>UCI-70/22961</t>
  </si>
  <si>
    <t>UCI-71/22717</t>
  </si>
  <si>
    <t>UCI-72/20459</t>
  </si>
  <si>
    <t>UCI-73/20433</t>
  </si>
  <si>
    <t>UCI-74/20383</t>
  </si>
  <si>
    <t>UCI-75/20311</t>
  </si>
  <si>
    <t>UCI-76/20073</t>
  </si>
  <si>
    <t>UCI-77/20032</t>
  </si>
  <si>
    <t>UCI-78/18661</t>
  </si>
  <si>
    <t>UCI-79/17631</t>
  </si>
  <si>
    <t>UCI-80/15997</t>
  </si>
  <si>
    <t>UCI-81/15300</t>
  </si>
  <si>
    <t>UCI-82/14912</t>
  </si>
  <si>
    <t>UCI-83/14828</t>
  </si>
  <si>
    <t>UCI-84/14403</t>
  </si>
  <si>
    <t>UCI-85/13428</t>
  </si>
  <si>
    <t>UCI-86/13192</t>
  </si>
  <si>
    <t>UCI-87/11982</t>
  </si>
  <si>
    <t>UCI-88/11955</t>
  </si>
  <si>
    <t>UCI-89/11058</t>
  </si>
  <si>
    <t>UCI-90/10535</t>
  </si>
  <si>
    <t>UCI-91/7442</t>
  </si>
  <si>
    <t>UCI-92/6670</t>
  </si>
  <si>
    <t>UCI-93/6621</t>
  </si>
  <si>
    <t>UCI-94/6462</t>
  </si>
  <si>
    <t>UCI-95/6384</t>
  </si>
  <si>
    <t>UCI-96/5658</t>
  </si>
  <si>
    <t>UCI-97/4620</t>
  </si>
  <si>
    <t>UCI-98/4106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</si>
  <si>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</si>
  <si>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</si>
  <si>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</si>
  <si>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</si>
  <si>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</si>
  <si>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</si>
  <si>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</si>
  <si>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</si>
  <si>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</si>
  <si>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</si>
  <si>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</si>
  <si>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</si>
  <si>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</si>
  <si>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</si>
  <si>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</si>
  <si>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</si>
  <si>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</si>
  <si>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</si>
  <si>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</si>
  <si>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</si>
  <si>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</si>
  <si>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</si>
  <si>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</si>
  <si>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</si>
  <si>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</si>
  <si>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UCI-100/0</t>
  </si>
  <si>
    <t>UCI-101/0</t>
  </si>
  <si>
    <t>UCI-102/0</t>
  </si>
  <si>
    <t>UCI-103/0</t>
  </si>
  <si>
    <t>UCI-104/0</t>
  </si>
  <si>
    <t>UCI-105/0</t>
  </si>
  <si>
    <t>UCI-106/0</t>
  </si>
  <si>
    <t>UCI-107/0</t>
  </si>
  <si>
    <t>UCI-108/0</t>
  </si>
  <si>
    <t>UCI-109/0</t>
  </si>
  <si>
    <t>UCI-110/0</t>
  </si>
  <si>
    <t>UCI-111/0</t>
  </si>
  <si>
    <t>UCI-112/0</t>
  </si>
  <si>
    <t>UCI-113/0</t>
  </si>
  <si>
    <t>UCI-114/0</t>
  </si>
  <si>
    <t>UCI-115/0</t>
  </si>
  <si>
    <t>UCI-116/0</t>
  </si>
  <si>
    <t>UCI-117/0</t>
  </si>
  <si>
    <t>UCI-118/0</t>
  </si>
  <si>
    <t>UCI-119/0</t>
  </si>
  <si>
    <t>UCI-120/0</t>
  </si>
  <si>
    <t>UCI-121/0</t>
  </si>
  <si>
    <t>UCI-122/0</t>
  </si>
  <si>
    <t>UCI-123/0</t>
  </si>
  <si>
    <t>UCI-124/0</t>
  </si>
  <si>
    <t>UCI-125/0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</si>
  <si>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</si>
  <si>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</si>
  <si>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</si>
  <si>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</si>
  <si>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</si>
  <si>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</si>
  <si>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</si>
  <si>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</si>
  <si>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</si>
  <si>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</si>
  <si>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</si>
  <si>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</si>
  <si>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</si>
  <si>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</si>
  <si>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</si>
  <si>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</si>
  <si>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</si>
  <si>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</si>
  <si>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</si>
  <si>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TOP 50 Renners:</t>
  </si>
  <si>
    <t>Dennis Voorbraak</t>
  </si>
  <si>
    <t>Benno van Ginkel</t>
  </si>
  <si>
    <t>XXXXX Lizet Ballemans</t>
  </si>
  <si>
    <t>XXXXX Coen Prenger</t>
  </si>
  <si>
    <t>XXXXX Henri Verschoor</t>
  </si>
  <si>
    <t>XXXXX Jannie van den Heuvel</t>
  </si>
  <si>
    <t>XXXXX Tinus van den Heuvel</t>
  </si>
  <si>
    <t>XXXXX Wilco Middelkoop</t>
  </si>
  <si>
    <t>XXXXX Arjan Kolk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</si>
  <si>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</si>
  <si>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</si>
  <si>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</si>
  <si>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</si>
  <si>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</si>
  <si>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</si>
  <si>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</si>
  <si>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</si>
  <si>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</si>
  <si>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</si>
  <si>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</si>
  <si>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</si>
  <si>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</si>
  <si>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</si>
  <si>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</si>
  <si>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Aalst (B)</t>
  </si>
  <si>
    <t>UCI107</t>
  </si>
  <si>
    <t>Linden (B)</t>
  </si>
  <si>
    <t>UCI108</t>
  </si>
  <si>
    <t>Arnemuiden</t>
  </si>
  <si>
    <t>UCI109</t>
  </si>
  <si>
    <t>Dussen</t>
  </si>
  <si>
    <t>UCI110</t>
  </si>
  <si>
    <t>UCI111</t>
  </si>
  <si>
    <t>UCI112</t>
  </si>
  <si>
    <t>Meerbeke (B)</t>
  </si>
  <si>
    <t>UCI113</t>
  </si>
  <si>
    <t>UCI114</t>
  </si>
  <si>
    <t>Putte</t>
  </si>
  <si>
    <t>UCI115</t>
  </si>
  <si>
    <t>UCI116</t>
  </si>
  <si>
    <t>Lubbeek (B)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</si>
  <si>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</si>
  <si>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</si>
  <si>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</si>
  <si>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</si>
  <si>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</si>
  <si>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</si>
  <si>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</si>
  <si>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</si>
  <si>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</si>
  <si>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</si>
  <si>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</si>
  <si>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Bierbeek (B)</t>
  </si>
  <si>
    <t>UCI125</t>
  </si>
  <si>
    <t>Ouderkerk aan den IJssel</t>
  </si>
  <si>
    <t>Bart Mathijssen - Pascal Hommelberg</t>
  </si>
  <si>
    <t>Corne van Dorst - Erwin van Luffelen</t>
  </si>
  <si>
    <t>Geert van Engelgom - Marc Bouwens</t>
  </si>
  <si>
    <t>Hans de Jong - Jan Huizer</t>
  </si>
  <si>
    <t>Erwin van Luffelen - Bart Mathijssen</t>
  </si>
  <si>
    <t>Jan Huizer - Wouter van der Stelt</t>
  </si>
  <si>
    <t>Marc Bouwens - Hans de Jong</t>
  </si>
  <si>
    <t>Pascal Hommelberg - Geert van Engelgom</t>
  </si>
  <si>
    <t>Theo van de Luijtgaarden - Corne van Dorst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</si>
  <si>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</si>
  <si>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</si>
  <si>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</si>
  <si>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</si>
  <si>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</si>
  <si>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 xml:space="preserve">Hans de Jong </t>
  </si>
  <si>
    <t>Down Under</t>
  </si>
  <si>
    <t>Cadel Evans</t>
  </si>
  <si>
    <t>2e ronde</t>
  </si>
  <si>
    <t xml:space="preserve">Bij gelijke stand na 18 wedstrijden geeft het totale aantal gescoorde jaarspelpunten de doorslag. Als ook dat gelijk is beslist de onderlinge </t>
  </si>
  <si>
    <t>Vanaf de knock out fase bestaat elke ronde uit 3 onderlinge wedstrijden. Als een deelnemer de eerste twee wedstrijden weet te winnen van</t>
  </si>
  <si>
    <t>zijn opponent, dan is hij dus al gekwalificeerd voor de volgende ronde. Bij gelijke stand in de knock-out fase beslist ook het aantal</t>
  </si>
  <si>
    <t>jaarspelpunten in de desbetreffende wedstrijden. De jacht op de Beker kan dus worden geopend. Mochten er koersen onverhoopt niet</t>
  </si>
  <si>
    <t>doorgaan, dan zal de organisatie tijdig vervangende koersen daarvoor kiezen.</t>
  </si>
  <si>
    <t xml:space="preserve">tweede ronde is dit jaar een groepsfase, bestaande uit 8 poules van 5 deelnemers, waarvan de beste 2 deelnemers per poule zich zullen </t>
  </si>
  <si>
    <t>plaatsen voor de knock-out fase.</t>
  </si>
  <si>
    <t>De eerste ronde is dus een groepsfase met 10 poules van 10 deelnemers. De eerste 4 per poule plaatsen zich voor de tweede ronde. Ook de</t>
  </si>
  <si>
    <t>Groep I</t>
  </si>
  <si>
    <t>Groep J</t>
  </si>
  <si>
    <t>Tussen haakjes de divisie waarin de deelnemer in 2023 uitkomt.</t>
  </si>
  <si>
    <t>Schema vanaf 2e ronde</t>
  </si>
  <si>
    <t>Groep A:</t>
  </si>
  <si>
    <t>Groep B:</t>
  </si>
  <si>
    <t>Groep C:</t>
  </si>
  <si>
    <t>Groep D:</t>
  </si>
  <si>
    <t>Groep E:</t>
  </si>
  <si>
    <t>Groep H:</t>
  </si>
  <si>
    <t>Groep F:</t>
  </si>
  <si>
    <t>Groep G:</t>
  </si>
  <si>
    <t>A1 - H2</t>
  </si>
  <si>
    <t>B1 - G2</t>
  </si>
  <si>
    <t>C1 - F2</t>
  </si>
  <si>
    <t>D1 - E2</t>
  </si>
  <si>
    <t>E1 - D2</t>
  </si>
  <si>
    <t>F1 - C2</t>
  </si>
  <si>
    <t>G1 - B2</t>
  </si>
  <si>
    <t>H1 - A2</t>
  </si>
  <si>
    <t>C - D</t>
  </si>
  <si>
    <t>E - F</t>
  </si>
  <si>
    <t>G - H</t>
  </si>
  <si>
    <t>1 - 2</t>
  </si>
  <si>
    <t>3 - 4</t>
  </si>
  <si>
    <t>Kevin Kammers (1)</t>
  </si>
  <si>
    <t>Bart Willemse (1)</t>
  </si>
  <si>
    <t>Gerben van Helden (1)</t>
  </si>
  <si>
    <t>Theo van de Luijtgaarden (1)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</si>
  <si>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</si>
  <si>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</si>
  <si>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</si>
  <si>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</si>
  <si>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</si>
  <si>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</si>
  <si>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</si>
  <si>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</si>
  <si>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</si>
  <si>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</si>
  <si>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</si>
  <si>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</si>
  <si>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</si>
  <si>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</si>
  <si>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</si>
  <si>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</si>
  <si>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</si>
  <si>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</si>
  <si>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</si>
  <si>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</si>
  <si>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</si>
  <si>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</si>
  <si>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</si>
  <si>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</si>
  <si>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</si>
  <si>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</si>
  <si>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</si>
  <si>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</si>
  <si>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</si>
  <si>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</si>
  <si>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</si>
  <si>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</si>
  <si>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</si>
  <si>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</si>
  <si>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Gent Wevelgem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</si>
  <si>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</si>
  <si>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</si>
  <si>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</si>
  <si>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</si>
  <si>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</si>
  <si>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</si>
  <si>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</si>
  <si>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</si>
  <si>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</si>
  <si>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</si>
  <si>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Pascal Hommelberg - Erwin van Luffelen</t>
  </si>
  <si>
    <t>Corne van Dorst - Hans de Jong</t>
  </si>
  <si>
    <t>Bart Mathijssen - Jan Huizer</t>
  </si>
  <si>
    <t>Wouter van der Stelt - Corne van Dorst</t>
  </si>
  <si>
    <t>Marc Bouwens - Erwin van Luffelen</t>
  </si>
  <si>
    <t>Jan Huizer - Geert van Engelgom</t>
  </si>
  <si>
    <t>Theo vd Luijtgaarden - Pascal Hommelberg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</si>
  <si>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</si>
  <si>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</si>
  <si>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</si>
  <si>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</si>
  <si>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</si>
  <si>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</si>
  <si>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</si>
  <si>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</si>
  <si>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</si>
  <si>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</si>
  <si>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Marc Bouwens - Bart Mathijssen</t>
  </si>
  <si>
    <t>Geert van Engelgom - Corne van Dorst</t>
  </si>
  <si>
    <t>Erwin van Luffelen - Hans de Jong</t>
  </si>
  <si>
    <t>Theo van de Luijtgaarden - Jan Huizer</t>
  </si>
  <si>
    <t>Pascal Hommelberg - Wouter van der Stelt</t>
  </si>
  <si>
    <t>Wouter van der Stelt - Erwin van Luffelen</t>
  </si>
  <si>
    <t>Bart Mathijssen - Geert van Engelgom</t>
  </si>
  <si>
    <t>Corne van Dorst - Pascal Hommelberg</t>
  </si>
  <si>
    <t>Hans de Jong - Theo van de Luijtgaarden</t>
  </si>
  <si>
    <t>Bart Mathijssen (3)</t>
  </si>
  <si>
    <t>Wouter van der Stelt (2)</t>
  </si>
  <si>
    <t>Corne van Dorst (2)</t>
  </si>
  <si>
    <t>Erwin van Luffelen (5)</t>
  </si>
  <si>
    <t>Geert van Engelgom (5)</t>
  </si>
  <si>
    <t>Jan Huizer (5)</t>
  </si>
  <si>
    <t>Heidi Slooters (5)</t>
  </si>
  <si>
    <t>Mario Stolwijk (5)</t>
  </si>
  <si>
    <t>Richard van Cappellen (5)</t>
  </si>
  <si>
    <t>Robbert-Jan van Nugteren (5)</t>
  </si>
  <si>
    <t>Ronald Poppelaars (5)</t>
  </si>
  <si>
    <t>Yfke Rousse (5)</t>
  </si>
  <si>
    <t>John Hertogh (2)</t>
  </si>
  <si>
    <t>Benno van Ginkel (5)</t>
  </si>
  <si>
    <t>Jens Roggeman (5)</t>
  </si>
  <si>
    <t>Dennis Hagens (5)</t>
  </si>
  <si>
    <t>Hesther van Wingerden (2)</t>
  </si>
  <si>
    <t>Kristie Janssens (5)</t>
  </si>
  <si>
    <t>Rebecca Hoornweg (5)</t>
  </si>
  <si>
    <t>Sander Vreugdenhil (4)</t>
  </si>
  <si>
    <t>Henri Koobs (2)</t>
  </si>
  <si>
    <t>Kees Rijborz (5)</t>
  </si>
  <si>
    <t>Michiel Willems (5)</t>
  </si>
  <si>
    <t>Bas-Jan Zwijnenburg (4)</t>
  </si>
  <si>
    <t>Corrie van Berchum (2)</t>
  </si>
  <si>
    <t>Tutu Ndona (5)</t>
  </si>
  <si>
    <t>Joke van den Dool (5)</t>
  </si>
  <si>
    <t>Heidi Slooters - Robbert-Jan van Nugteren</t>
  </si>
  <si>
    <t>John Hertogh - Mario Stolwijk</t>
  </si>
  <si>
    <t>Nathan van Zijll - Richard van Cappellen</t>
  </si>
  <si>
    <t>Yfke Rousse - Ronald Poppelaars</t>
  </si>
  <si>
    <t>Corrie de Graaf (5)</t>
  </si>
  <si>
    <t>Ilse Terclavers (5)</t>
  </si>
  <si>
    <t>Noud Vrijdag (5)</t>
  </si>
  <si>
    <t>Bas van Berchum (5)</t>
  </si>
  <si>
    <t>Kees van As (4)</t>
  </si>
  <si>
    <t>Koen Posthuma (5)</t>
  </si>
  <si>
    <t>Niels Cloin (3)</t>
  </si>
  <si>
    <t>Wesley Zandee (5)</t>
  </si>
  <si>
    <t>Elly Mathijssen (3)</t>
  </si>
  <si>
    <t>Fokko Haveman (3)</t>
  </si>
  <si>
    <t>Frank Rousse (4)</t>
  </si>
  <si>
    <t>Jan Hendrickx (5)</t>
  </si>
  <si>
    <t>Lars Kammers (3)</t>
  </si>
  <si>
    <t>Pieter de Graaf (4)</t>
  </si>
  <si>
    <t>Adri Huizer (5)</t>
  </si>
  <si>
    <t>Bas Dorreman (5)</t>
  </si>
  <si>
    <t>Dennis Voorbraak (5)</t>
  </si>
  <si>
    <t>Benno van Ginkel - Lenard Huijzer</t>
  </si>
  <si>
    <t>Cynthia van Berchum - Jens Roggeman</t>
  </si>
  <si>
    <t>John Verschoor - Kevin Kammers</t>
  </si>
  <si>
    <t>Joke van Den Dool - Kevin Hoeke</t>
  </si>
  <si>
    <t>Wim Rommens - Martijn Verbeek</t>
  </si>
  <si>
    <t>Arjen Rousse - Rebecca Hoornweg</t>
  </si>
  <si>
    <t>Christoph Rousse - Dennis Hagens</t>
  </si>
  <si>
    <t>Hesther van Wingerden - Levi Splinters</t>
  </si>
  <si>
    <t>Johnny Koolen - Kristie Janssens</t>
  </si>
  <si>
    <t>Yvo van Dorst - Sander Vreugdenhil</t>
  </si>
  <si>
    <t>Alex van der Pluijm - Monique Kammers</t>
  </si>
  <si>
    <t>Everard van de Luijtgaarden - Henri Koobs</t>
  </si>
  <si>
    <t>Jesse van Dalen - Michiel Willems</t>
  </si>
  <si>
    <t>Kees Rijborz - Leendert-Jan Visser</t>
  </si>
  <si>
    <t>Sarco Bosschaart - Ronald Krijnen</t>
  </si>
  <si>
    <t>Bart Willemse - Bas-Jan Zwijnenburg</t>
  </si>
  <si>
    <t>Corrie van Berchum - Nico Kammers</t>
  </si>
  <si>
    <t>Tutu Ndona - Stefan Verschoor</t>
  </si>
  <si>
    <t>Corrie de Graaf - Peer Verwijmeren</t>
  </si>
  <si>
    <t>Erik Golverdingen - Freek Zuidam</t>
  </si>
  <si>
    <t>Goof Pruijsen - Noud Vrijdag</t>
  </si>
  <si>
    <t>Ilse Terclavers - Jomardi van Berchum</t>
  </si>
  <si>
    <t>Wilmer van Ginkel - Roos Pruijsen</t>
  </si>
  <si>
    <t>Bas van Berchum - Michiel van der Stelt</t>
  </si>
  <si>
    <t>Cas Coppens - Christa van Helden</t>
  </si>
  <si>
    <t>Henri Dunant - Koen Posthuma</t>
  </si>
  <si>
    <t>Jeanet van den Heuvel - Kees van As</t>
  </si>
  <si>
    <t>Wesley Zandee - Niels Cloin</t>
  </si>
  <si>
    <t>Cindy Rousse - Pieter de Graaf</t>
  </si>
  <si>
    <t>Frank Rousse - Mark van Hoven</t>
  </si>
  <si>
    <t>Jan Hendrickx - Lars Kammers</t>
  </si>
  <si>
    <t>Rijn van Dommele - Reinier Mulder</t>
  </si>
  <si>
    <t>Adri Huizer - Peter Broos</t>
  </si>
  <si>
    <t>Bas Dorreman - Dennis Voorbraak</t>
  </si>
  <si>
    <t>Gerben van Helden - Martijn Horsten</t>
  </si>
  <si>
    <t>Goof van den Dool - Hermen Vreugdenhil</t>
  </si>
  <si>
    <t>Tom Uil - Stefan Admiraal</t>
  </si>
  <si>
    <t>Mario Stolwijk - Heidi Slooters</t>
  </si>
  <si>
    <t>Peter Pruijsten - Yfke Rousse</t>
  </si>
  <si>
    <t>Richard van Cappellen - Peter Muilwijk</t>
  </si>
  <si>
    <t>Robbert-Jan van Nugteren - Nathan van Zijll</t>
  </si>
  <si>
    <t>Ronald Poppelaars - John Hertogh</t>
  </si>
  <si>
    <t>Heidi Slooters - Ronald Poppelaars</t>
  </si>
  <si>
    <t>John Hertogh - Peter Pruijsten</t>
  </si>
  <si>
    <t>Nathan van Zijll - Mario Stolwijk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</si>
  <si>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</si>
  <si>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</si>
  <si>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</si>
  <si>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</si>
  <si>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</si>
  <si>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</si>
  <si>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</si>
  <si>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</si>
  <si>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</si>
  <si>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</si>
  <si>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</si>
  <si>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</si>
  <si>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</si>
  <si>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</si>
  <si>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</si>
  <si>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</si>
  <si>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</si>
  <si>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</si>
  <si>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</si>
  <si>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</si>
  <si>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</si>
  <si>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</si>
  <si>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</si>
  <si>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</si>
  <si>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</si>
  <si>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</si>
  <si>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</si>
  <si>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</si>
  <si>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</si>
  <si>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</si>
  <si>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</si>
  <si>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Jens Roggeman - Benno van Ginkel</t>
  </si>
  <si>
    <t>Kevin Hoeke - Wim Rommens</t>
  </si>
  <si>
    <t>Kevin Kammers - Joke van Den Dool</t>
  </si>
  <si>
    <t>Lenard Huijzer - John Verschoor</t>
  </si>
  <si>
    <t>Martijn Verbeek - Cynthia van Berchum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</si>
  <si>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</si>
  <si>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</si>
  <si>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</si>
  <si>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</si>
  <si>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</si>
  <si>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</si>
  <si>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</si>
  <si>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</si>
  <si>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</si>
  <si>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</si>
  <si>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</si>
  <si>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</si>
  <si>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</si>
  <si>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</si>
  <si>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</si>
  <si>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</si>
  <si>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</si>
  <si>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</si>
  <si>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</si>
  <si>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</si>
  <si>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</si>
  <si>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</si>
  <si>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</si>
  <si>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</si>
  <si>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</si>
  <si>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</si>
  <si>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</si>
  <si>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</si>
  <si>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</si>
  <si>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</si>
  <si>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Jens Roggeman - Wim Rommens</t>
  </si>
  <si>
    <t>John Verschoor - Benno van Ginkel</t>
  </si>
  <si>
    <t>Lenard Huijzer - Cynthia van Berchum</t>
  </si>
  <si>
    <t>Martijn Verbeek - Joke van Den Dool</t>
  </si>
  <si>
    <t>Dennis Hagens - Arjen Rousse</t>
  </si>
  <si>
    <t>Kristie Janssens - Yvo van Dorst</t>
  </si>
  <si>
    <t>Levi Splinters - Johnny Koolen</t>
  </si>
  <si>
    <t>Rebecca Hoornweg - Hesther van Wingerden</t>
  </si>
  <si>
    <t>Sander Vreugdenhil - Christoph Rousse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</si>
  <si>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</si>
  <si>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</si>
  <si>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</si>
  <si>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</si>
  <si>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</si>
  <si>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</si>
  <si>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Kristie Janssens - Arjen Rousse</t>
  </si>
  <si>
    <t>Levi Splinters - Yvo van Dorst</t>
  </si>
  <si>
    <t>Sander Vreugdenhil - Hesther van Wingerden</t>
  </si>
  <si>
    <t>Christoph Rousse - Yvo van Dorst</t>
  </si>
  <si>
    <t>Dennis Hagens - Levi Splinters</t>
  </si>
  <si>
    <t>Hesther van Wingerden - Kristie Janssens</t>
  </si>
  <si>
    <t>Rebecca Hoornweg - Sander Vreugdenhil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</si>
  <si>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</si>
  <si>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</si>
  <si>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</si>
  <si>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</si>
  <si>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</si>
  <si>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Dennis Hagens - Kristie Janssens</t>
  </si>
  <si>
    <t>Hesther van Wingerden - Yvo van Dorst</t>
  </si>
  <si>
    <t>Rebecca Hoornweg - Johnny Koolen</t>
  </si>
  <si>
    <t>Sander Vreugdenhil - Levi Splinters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</si>
  <si>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</si>
  <si>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</si>
  <si>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</si>
  <si>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</si>
  <si>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</si>
  <si>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</si>
  <si>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</si>
  <si>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</si>
  <si>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</si>
  <si>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</si>
  <si>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Henri Koobs - Alex van der Pluijm</t>
  </si>
  <si>
    <t>Leendert-Jan Visser - Sarco Bosschaart</t>
  </si>
  <si>
    <t>Michiel Willems - Kees Rijborz</t>
  </si>
  <si>
    <t>Monique Kammers - Jesse van Dalen</t>
  </si>
  <si>
    <t>Ronald Krijnen - Everard van de Luijtgaarden</t>
  </si>
  <si>
    <t>Alex van der Pluijm - Ronald Krijnen</t>
  </si>
  <si>
    <t>Jesse van Dalen - Henri Koobs</t>
  </si>
  <si>
    <t>Monique Kammers - Michiel Willems</t>
  </si>
  <si>
    <t>Sarco Bosschaart - Kees Rijborz</t>
  </si>
  <si>
    <t>Everard vd Luijtgaarden - Leendert-Jan Visser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</si>
  <si>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</si>
  <si>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</si>
  <si>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</si>
  <si>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</si>
  <si>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</si>
  <si>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</si>
  <si>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Henri Koobs - Michiel Willems</t>
  </si>
  <si>
    <t>Jesse van Dalen - Leendert-Jan Visser</t>
  </si>
  <si>
    <t>Monique Kammers - Ronald Krijnen</t>
  </si>
  <si>
    <t>Kees Rijborz - Jesse van Dalen</t>
  </si>
  <si>
    <t>Leendert-Jan Visser - Monique Kammers</t>
  </si>
  <si>
    <t>Michiel Willems - Everard van de Luijtgaarden</t>
  </si>
  <si>
    <t>Ronald Krijnen - Henri Koobs</t>
  </si>
  <si>
    <t>Everard vd Luijtgaarden - Sarco Bosschaart</t>
  </si>
  <si>
    <t>Jesse van Dalen - Sarco Bosschaart</t>
  </si>
  <si>
    <t>Monique Kammers - Kees Rijborz</t>
  </si>
  <si>
    <t>Ronald Krijnen - Michiel Willems</t>
  </si>
  <si>
    <t>Alex van der Pluijm - Everard vd Luijtgaarden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</si>
  <si>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</si>
  <si>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</si>
  <si>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</si>
  <si>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</si>
  <si>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</si>
  <si>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Henri Koobs - Sarco Bosschaart</t>
  </si>
  <si>
    <t>Jesse van Dalen - Alex van der Pluijm</t>
  </si>
  <si>
    <t>Michiel Willems - Leendert-Jan Visser</t>
  </si>
  <si>
    <t>Ronald Krijnen - Kees Rijborz</t>
  </si>
  <si>
    <t>Monique Kammers - Everard vd Luijtgaarden</t>
  </si>
  <si>
    <t>Bas-Jan Zwijnenburg - Adri Willemstein</t>
  </si>
  <si>
    <t>Nico Kammers - Diederik van den Heuvel</t>
  </si>
  <si>
    <t>Rolf Pruijsen - Corrie van Berchum</t>
  </si>
  <si>
    <t>Stefan Verschoor - Bart Willemse</t>
  </si>
  <si>
    <t>Tutu Ndona - Diederik van den Heuvel</t>
  </si>
  <si>
    <t>Bas-Jan Zwijnenburg - Rolf Pruijsen</t>
  </si>
  <si>
    <t>Diederik van den Heuvel - Bart Willemse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</si>
  <si>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</si>
  <si>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</si>
  <si>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</si>
  <si>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</si>
  <si>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</si>
  <si>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Diederik van den Heuvel - Corrie van Berchum</t>
  </si>
  <si>
    <t>Nico Kammers - Bart Willemse</t>
  </si>
  <si>
    <t>Stefan Verschoor - Bas-Jan Zwijnenburg</t>
  </si>
  <si>
    <t>Tutu Ndona - Adri Willemstein</t>
  </si>
  <si>
    <t>Adri Willemstein - Bart Willemse</t>
  </si>
  <si>
    <t>Corrie van Berchum - Tutu Ndona</t>
  </si>
  <si>
    <t>Rolf Pruijsen - Diederik van den Heuvel</t>
  </si>
  <si>
    <t>Bart Willemse - Corrie van Berchum</t>
  </si>
  <si>
    <t>Diederik van den Heuvel - Bas-Jan Zwijnenburg</t>
  </si>
  <si>
    <t>Tutu Ndona - Rolf Pruijsen</t>
  </si>
  <si>
    <t>Bas-Jan Zwijnenburg - Tutu Ndona</t>
  </si>
  <si>
    <t>Corrie van Berchum - Adri Willemstein</t>
  </si>
  <si>
    <t>Rolf Pruijsen - Bart Willemse</t>
  </si>
  <si>
    <t>Stefan Verschoor - Diederik van den Heuvel</t>
  </si>
  <si>
    <t>Freek Zuidam - Corrie de Graaf</t>
  </si>
  <si>
    <t>Jomardi van Berchum - Wilmer van Ginkel</t>
  </si>
  <si>
    <t>Noud Vrijdag - Ilse Terclavers</t>
  </si>
  <si>
    <t>Peer Verwijmeren - Goof Pruijsen</t>
  </si>
  <si>
    <t>Roos Pruijsen - Erik Golverdingen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</si>
  <si>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</si>
  <si>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</si>
  <si>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</si>
  <si>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</si>
  <si>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</si>
  <si>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</si>
  <si>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</si>
  <si>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</si>
  <si>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</si>
  <si>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</si>
  <si>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</si>
  <si>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</si>
  <si>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</si>
  <si>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</si>
  <si>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</si>
  <si>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</si>
  <si>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</si>
  <si>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</si>
  <si>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</si>
  <si>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</si>
  <si>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</si>
  <si>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</si>
  <si>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</si>
  <si>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</si>
  <si>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</si>
  <si>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Corrie de Graaf - Noud Vrijdag</t>
  </si>
  <si>
    <t>Erik Golverdingen - Goof Pruijsen</t>
  </si>
  <si>
    <t>Ilse Terclavers - Freek Zuidam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</si>
  <si>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</si>
  <si>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</si>
  <si>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</si>
  <si>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</si>
  <si>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</si>
  <si>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Christa van Helden - Bas van Berchum</t>
  </si>
  <si>
    <t>Kees van As - Wesley Zandee</t>
  </si>
  <si>
    <t>Koen Posthuma - Jeanet van den Heuvel</t>
  </si>
  <si>
    <t>Michiel van der Stelt - Henri Dunant</t>
  </si>
  <si>
    <t>Niels Cloin - Cas Coppens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</si>
  <si>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</si>
  <si>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</si>
  <si>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</si>
  <si>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</si>
  <si>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</si>
  <si>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</si>
  <si>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</si>
  <si>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</si>
  <si>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</si>
  <si>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</si>
  <si>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</si>
  <si>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</si>
  <si>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</si>
  <si>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</si>
  <si>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</si>
  <si>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</si>
  <si>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</si>
  <si>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</si>
  <si>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</si>
  <si>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</si>
  <si>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Henri Dunant - Wesley Zandee</t>
  </si>
  <si>
    <t>Michiel van der Stelt - Jeanet van den Heuvel</t>
  </si>
  <si>
    <t>Niels Cloin - Koen Posthuma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</si>
  <si>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</si>
  <si>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</si>
  <si>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</si>
  <si>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</si>
  <si>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</si>
  <si>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Christa van Helden - Wesley Zandee</t>
  </si>
  <si>
    <t>Henri Dunant - Bas van Berchum</t>
  </si>
  <si>
    <t>Koen Posthuma - Kees van As</t>
  </si>
  <si>
    <t>Niels Cloin - Jeanet van den Heuvel</t>
  </si>
  <si>
    <t>Fokko Haveman - Cindy Rousse</t>
  </si>
  <si>
    <t>Mark van Hoven - Jan Hendrickx</t>
  </si>
  <si>
    <t>Pieter de Graaf - Frank Rousse</t>
  </si>
  <si>
    <t>Reinier Mulder - Elly Mathijssen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</si>
  <si>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</si>
  <si>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</si>
  <si>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</si>
  <si>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</si>
  <si>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</si>
  <si>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</si>
  <si>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</si>
  <si>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</si>
  <si>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</si>
  <si>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</si>
  <si>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</si>
  <si>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</si>
  <si>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</si>
  <si>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</si>
  <si>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</si>
  <si>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Jan Hendrickx - Frank Rousse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</si>
  <si>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</si>
  <si>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</si>
  <si>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</si>
  <si>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</si>
  <si>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</si>
  <si>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</si>
  <si>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</si>
  <si>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</si>
  <si>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Cindy Rousse - Mark van Hoven</t>
  </si>
  <si>
    <t>Elly Mathijssen - Frank Rousse</t>
  </si>
  <si>
    <t>Jan Hendrickx - Fokko Haveman</t>
  </si>
  <si>
    <t>Lars Kammers - Reinier Mulder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</si>
  <si>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</si>
  <si>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</si>
  <si>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</si>
  <si>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</si>
  <si>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</si>
  <si>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Dennis Voorbraak - Adri Huizer</t>
  </si>
  <si>
    <t>Hermen Vreugdenhil - Tom Uil</t>
  </si>
  <si>
    <t>Martijn Horsten - Goof van den Dool</t>
  </si>
  <si>
    <t>Peter Broos - Gerben van Helden</t>
  </si>
  <si>
    <t>Stefan Admiraal - Bas Dorreman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</si>
  <si>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</si>
  <si>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</si>
  <si>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</si>
  <si>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</si>
  <si>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</si>
  <si>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</si>
  <si>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</si>
  <si>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</si>
  <si>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</si>
  <si>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</si>
  <si>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</si>
  <si>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</si>
  <si>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</si>
  <si>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</si>
  <si>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</si>
  <si>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</si>
  <si>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</si>
  <si>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</si>
  <si>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</si>
  <si>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</si>
  <si>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</si>
  <si>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</si>
  <si>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Peter Broos - Goof van den Dool</t>
  </si>
  <si>
    <t>Stefan Admiraal - Martijn Horsten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</si>
  <si>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</si>
  <si>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</si>
  <si>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</si>
  <si>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</si>
  <si>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</si>
  <si>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</si>
  <si>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</si>
  <si>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</si>
  <si>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</si>
  <si>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</si>
  <si>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17/01 Santos Tour Down Under</t>
  </si>
  <si>
    <t>29/01 Cadel Evans Great Ocean Roadrace</t>
  </si>
  <si>
    <t>25/02Omloop het Nieuwsblad</t>
  </si>
  <si>
    <t>04/03 Strade Bianchi</t>
  </si>
  <si>
    <t>05/03 Parijs-Nice</t>
  </si>
  <si>
    <t>06/03 Tirreno Adriatico</t>
  </si>
  <si>
    <t>20/03 Ronde van Catalonie</t>
  </si>
  <si>
    <t>18/03 Milaan-SanRemo</t>
  </si>
  <si>
    <t>24/03 E3 Saxo Classic</t>
  </si>
  <si>
    <t>26/03 Gent-Wevelgem</t>
  </si>
  <si>
    <t>22/03 Classic Brugge-de Panne</t>
  </si>
  <si>
    <t>29/03 Dwars door Vlaanderen</t>
  </si>
  <si>
    <t>02/04 Ronde van Vlaanderen</t>
  </si>
  <si>
    <t>03/04 Ronde van het Baskenland</t>
  </si>
  <si>
    <t>09/04 Parijs-Roubaix</t>
  </si>
  <si>
    <t>16/04 Amstel Gold Race</t>
  </si>
  <si>
    <t>19/04 Waalse Pijl</t>
  </si>
  <si>
    <t>23/04 Luik-Bastenaken-Luik</t>
  </si>
  <si>
    <t>25/04 Ronde van Romandie</t>
  </si>
  <si>
    <t>06/05 Ronde van Italie</t>
  </si>
  <si>
    <t>04/06 Criterium Dauphine</t>
  </si>
  <si>
    <t>11/06 Ronde van Zwitserland</t>
  </si>
  <si>
    <t>10/05 Ronde van Hongarije</t>
  </si>
  <si>
    <t>29/07 Clasica San Sebastian</t>
  </si>
  <si>
    <t>29/07 Ronde van Polen</t>
  </si>
  <si>
    <t>20/08 Bemer Cyclassics</t>
  </si>
  <si>
    <t>23/08 Benelux Tour</t>
  </si>
  <si>
    <t>08/09 GP Cycliste Quebec</t>
  </si>
  <si>
    <t>03/09 Bretagne Classic</t>
  </si>
  <si>
    <t>10/09 GP Cycliste Montreal</t>
  </si>
  <si>
    <t>07/10 Ronde van Lombardije</t>
  </si>
  <si>
    <t>26/08 Ronde van Spanje</t>
  </si>
  <si>
    <t>11/08 WK Tijdrit</t>
  </si>
  <si>
    <t>06/08 WK Wegwedstrijd</t>
  </si>
  <si>
    <t>UCI-27 geen lijst ingeleverd</t>
  </si>
  <si>
    <t>UCI-49 geen lijst ingeleverd</t>
  </si>
  <si>
    <t>UCI-62 geen lijst ingeleverd</t>
  </si>
  <si>
    <t>UCI-69 geen lijst ingeleverd</t>
  </si>
  <si>
    <t>UCI-70 geen lijst ingeleverd</t>
  </si>
  <si>
    <t>UCI-74 geen lijst ingeleverd</t>
  </si>
  <si>
    <t>UCI-87 geen lijst ingeleverd</t>
  </si>
  <si>
    <t>UCI-88 geen lijst ingeleverd</t>
  </si>
  <si>
    <t>UCI-89 geen lijst ingeleverd</t>
  </si>
  <si>
    <t>UCI-90 geen lijst ingeleverd</t>
  </si>
  <si>
    <t>UCI-91 geen lijst ingeleverd</t>
  </si>
  <si>
    <t>UCI-92 geen lijst ingeleverd</t>
  </si>
  <si>
    <t>UCI-93 geen lijst ingeleverd</t>
  </si>
  <si>
    <t>UCI-94 geen lijst ingeleverd</t>
  </si>
  <si>
    <t>UCI-95 geen lijst ingeleverd</t>
  </si>
  <si>
    <t>UCI-96 geen lijst ingeleverd</t>
  </si>
  <si>
    <t>UCI-97 geen lijst ingeleverd</t>
  </si>
  <si>
    <t>UCI-98 geen lijst ingeleverd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</si>
  <si>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</si>
  <si>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</si>
  <si>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</si>
  <si>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</si>
  <si>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</si>
  <si>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</si>
  <si>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</si>
  <si>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</si>
  <si>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</si>
  <si>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</si>
  <si>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</si>
  <si>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</si>
  <si>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</si>
  <si>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</si>
  <si>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</si>
  <si>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</si>
  <si>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</si>
  <si>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</si>
  <si>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</si>
  <si>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</si>
  <si>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</si>
  <si>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</si>
  <si>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</si>
  <si>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UCI-124</t>
  </si>
  <si>
    <t>UCI-125</t>
  </si>
  <si>
    <t>UCI-15 geen lijst ingeleverd (2021)</t>
  </si>
  <si>
    <t>1.WorldTour / Ndijk Swijk Wdam</t>
  </si>
  <si>
    <t>1.WorldTour / Taxi Berm</t>
  </si>
  <si>
    <t>1.WorldTour / Gorinchem</t>
  </si>
  <si>
    <t>1.WorldTour / Hank eo</t>
  </si>
  <si>
    <t>1.WorldTour / Boven de Rivieren</t>
  </si>
  <si>
    <t>1.WorldTour / Brabant</t>
  </si>
  <si>
    <t>1.WorldTour / Roosendaal eo</t>
  </si>
  <si>
    <t>1.WorldTour / PostNL</t>
  </si>
  <si>
    <t>2.ProContinental / Gorinchem</t>
  </si>
  <si>
    <t>2.Procontinental / Boven de Rivieren</t>
  </si>
  <si>
    <t>2.Procontinental / Hank eo</t>
  </si>
  <si>
    <t>2.Procontinental / Brabant</t>
  </si>
  <si>
    <t>2.Procontinental / Roosendaal eo</t>
  </si>
  <si>
    <t>2.Procontinental / Gorinchem</t>
  </si>
  <si>
    <t>2.Procontinental / PostNL</t>
  </si>
  <si>
    <t>2.Procontinental / Berchum Rousse</t>
  </si>
  <si>
    <t>2.Procontinental / Ndijk Swijk Wdam</t>
  </si>
  <si>
    <t>2. Procontinental / Boven de Rivieren</t>
  </si>
  <si>
    <t>3.Continental / Berchum Rousse</t>
  </si>
  <si>
    <t>3.Continental / PostNL</t>
  </si>
  <si>
    <t>3.Continental / Gorinchem</t>
  </si>
  <si>
    <t>3.Continental / Taxi Berm</t>
  </si>
  <si>
    <t>3.Continental / Hank eo</t>
  </si>
  <si>
    <t>3.Continental / Roosendaal eo</t>
  </si>
  <si>
    <t>3.Continental / Ndijk Swijk Wdam</t>
  </si>
  <si>
    <t>4.ProNational / Berchum Rousse</t>
  </si>
  <si>
    <t>3.Continental / Brabant</t>
  </si>
  <si>
    <t>4.ProNational / Hank eo</t>
  </si>
  <si>
    <t>3.Continental / Belgie Zeeland</t>
  </si>
  <si>
    <t>4.ProNational / Ndijk Swijk Wdam</t>
  </si>
  <si>
    <t>4.ProNational / Roosendaal eo</t>
  </si>
  <si>
    <t>4.ProNational / Taxi Berm</t>
  </si>
  <si>
    <t>4.ProNational / Brabant</t>
  </si>
  <si>
    <t>4.ProNational / Boven de Rivieren</t>
  </si>
  <si>
    <t>4.ProNational / Belgie Zeeland</t>
  </si>
  <si>
    <t>5.National / Berchum Rousse</t>
  </si>
  <si>
    <t>5.National / Belgie Zeeland</t>
  </si>
  <si>
    <t>5.National / Gorinchem</t>
  </si>
  <si>
    <t>5.National / Boven de Rivieren</t>
  </si>
  <si>
    <t>5.National / Brabant</t>
  </si>
  <si>
    <t>5.National / Roosendaal eo</t>
  </si>
  <si>
    <t>5.National / PostNL</t>
  </si>
  <si>
    <t>5.National / Taxi Berm</t>
  </si>
  <si>
    <t>Johnny Koolen (2017)</t>
  </si>
  <si>
    <t>Corrie van Berchum (2018)</t>
  </si>
  <si>
    <t>Martijn Horsten (2021)</t>
  </si>
  <si>
    <t>Ronald Krijnen (2022)</t>
  </si>
  <si>
    <t>John Verschoor (2018)</t>
  </si>
  <si>
    <t>Ronald Krijnen (2019+2020)</t>
  </si>
  <si>
    <t>Johnny Koolen (2022)</t>
  </si>
  <si>
    <t>Mark van Hoven (2021)</t>
  </si>
  <si>
    <t>Medailles 2023:</t>
  </si>
  <si>
    <t>Team Hank eo</t>
  </si>
  <si>
    <t>Team Belgie Zeeland</t>
  </si>
  <si>
    <t>Team Ndijk Swijk Wdam</t>
  </si>
  <si>
    <t>Team Roosendaal eo</t>
  </si>
  <si>
    <t>Team Berchum Rousse</t>
  </si>
  <si>
    <t>Erik Golverdingen, Goof van den Dool, Hans de Jong, Hesther van Wingerden, Joke van den Dool, Nathan van Zijll, Sarco Bosschaart, Stefan Admiraal, Tutu Ndona, Wesley Zandee</t>
  </si>
  <si>
    <t>Dennis Hagens, Dennis Voorbraak, Elly Mathijssen, Johnny Koolen, Kevin Kammers, Lars Kammers, Monique Kammers, Nico Kammers, Ronald Poppelaars, Wim Rommens</t>
  </si>
  <si>
    <t>Bart Mathijssen, Erwin van Luffelen, Everard van de Luijtgaarden, Freek Zuidam, Heidi Slooters, Koen Posthuma, Mark van Hoven, Peter Muilwijk, Theo van de Luijtgaarden, Tom Uil</t>
  </si>
  <si>
    <t>Alex van der Pluijm, Christa van Helden, Gerben van Helden, Henri Dunant, Jesse van Dalen, Levi Splinters, Marc Bouwens, Ronald Krijnen, Wilmer van Ginkel, Wouter van der Stelt</t>
  </si>
  <si>
    <t>Bart Willemse, Bas Dorreman, Benno van Ginkel, Cas Coppens, Corrie de Graaf, Henri Koobs, Mario Stolwijk, Pascal Hommelberg, Pieter de Graaf, Richard van Cappellen</t>
  </si>
  <si>
    <t>Diederik van den Heuvel, Goof Pruijsen, Hermen Vreugdenhil, John Verschoor, Leendert-Jan Visser, Lenard Huijzer, Michiel van der Stelt, Roos Pruijsen, Sander Vreugdenhil, Stefan Verschoor</t>
  </si>
  <si>
    <t>Corne van Dorst, John Hertogh, Kees van As, Kristie Janssens, Martijn Verbeek, Niels Cloin, Noud Vrijdag, Peter Broos, Rijn van Dommele, Yvo van Dorst</t>
  </si>
  <si>
    <t>Adri Huizer, Adri Willemstein, Jan Huizer, Jeanet van den Heuvel, Kevin Hoeke, Martijn Horsten, Peer Verwijmeren, Peter Pruijsten, Rebecca Hoornweg, Rolf Pruijsen</t>
  </si>
  <si>
    <t>Arjen Rousse, Bas van Berchum, Christoph Rousse, Cindy Rousse, Corrie van Berchum, Cynthia van Berchum, Frank Rousse, Jomardi van Berchum, Reinier Mulder, Yfke Rousse</t>
  </si>
  <si>
    <t>Proloog</t>
  </si>
  <si>
    <t>1 (1)</t>
  </si>
  <si>
    <t>001 Santos Tour Down Under (2.WT)</t>
  </si>
  <si>
    <t>002 Classica Valenciana (1.1)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</si>
  <si>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</si>
  <si>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</si>
  <si>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</si>
  <si>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</si>
  <si>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</si>
  <si>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</si>
  <si>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</si>
  <si>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</si>
  <si>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</si>
  <si>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</si>
  <si>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</si>
  <si>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</si>
  <si>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</si>
  <si>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</si>
  <si>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</si>
  <si>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</si>
  <si>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Bas Walraven, Nathan van den Heuvel, Peter van Gisteren, Rens Krijnen, Marcel Bekkering verwijderd in 2023</t>
  </si>
  <si>
    <t>San Juan</t>
  </si>
  <si>
    <t>Valenciana</t>
  </si>
  <si>
    <t>Amissa Bongo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</si>
  <si>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</si>
  <si>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</si>
  <si>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</si>
  <si>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</si>
  <si>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</si>
  <si>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</si>
  <si>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</si>
  <si>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</si>
  <si>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Nathan van Zijll - Robbert-Jan van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</si>
  <si>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</si>
  <si>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</si>
  <si>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</si>
  <si>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</si>
  <si>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</si>
  <si>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</si>
  <si>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</si>
  <si>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</si>
  <si>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</si>
  <si>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</si>
  <si>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</si>
  <si>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</si>
  <si>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</si>
  <si>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</si>
  <si>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</si>
  <si>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</si>
  <si>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</si>
  <si>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</si>
  <si>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</si>
  <si>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</si>
  <si>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</si>
  <si>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</si>
  <si>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</si>
  <si>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</si>
  <si>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</si>
  <si>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</si>
  <si>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</si>
  <si>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</si>
  <si>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</si>
  <si>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</si>
  <si>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</si>
  <si>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</si>
  <si>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Robbert-Jan v Nugteren - Richard v Cappellen</t>
  </si>
  <si>
    <t>Richard v Cappellen - Robbert-Jan v Nugteren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</si>
  <si>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</si>
  <si>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</si>
  <si>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</si>
  <si>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</si>
  <si>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</si>
  <si>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</si>
  <si>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</si>
  <si>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</si>
  <si>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</si>
  <si>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</si>
  <si>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</si>
  <si>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</si>
  <si>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</si>
  <si>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</si>
  <si>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</si>
  <si>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</si>
  <si>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</si>
  <si>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</si>
  <si>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</si>
  <si>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</si>
  <si>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</si>
  <si>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</si>
  <si>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</si>
  <si>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</si>
  <si>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</si>
  <si>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</si>
  <si>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</si>
  <si>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</si>
  <si>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</si>
  <si>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</si>
  <si>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</si>
  <si>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</si>
  <si>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</si>
  <si>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</si>
  <si>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</si>
  <si>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</si>
  <si>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</si>
  <si>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</si>
  <si>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</si>
  <si>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</si>
  <si>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</si>
  <si>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</si>
  <si>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</si>
  <si>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</si>
  <si>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</si>
  <si>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</si>
  <si>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</si>
  <si>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</si>
  <si>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</si>
  <si>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</si>
  <si>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</si>
  <si>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</si>
  <si>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</si>
  <si>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</si>
  <si>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</si>
  <si>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Sander Vreugdenhil - Yvo van Dorst</t>
  </si>
  <si>
    <t>Christoph Rousse - Sander Vreugdenhil</t>
  </si>
  <si>
    <t>Johnny Koolen - Yvo van Dorst</t>
  </si>
  <si>
    <t>Rebecca Hoornweg - Dennis Hagens</t>
  </si>
  <si>
    <t>Hesther van Wingerden - Johnny Koolem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</si>
  <si>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</si>
  <si>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</si>
  <si>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</si>
  <si>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</si>
  <si>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</si>
  <si>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</si>
  <si>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</si>
  <si>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</si>
  <si>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</si>
  <si>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</si>
  <si>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</si>
  <si>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</si>
  <si>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</si>
  <si>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</si>
  <si>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</si>
  <si>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</si>
  <si>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</si>
  <si>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</si>
  <si>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</si>
  <si>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</si>
  <si>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</si>
  <si>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</si>
  <si>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</si>
  <si>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</si>
  <si>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</si>
  <si>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Monique Kammers - Alex van der Pluijm</t>
  </si>
  <si>
    <t>Alex van der Pluijm - Henri Koobs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</si>
  <si>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</si>
  <si>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</si>
  <si>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</si>
  <si>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</si>
  <si>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</si>
  <si>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</si>
  <si>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</si>
  <si>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</si>
  <si>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</si>
  <si>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</si>
  <si>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</si>
  <si>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</si>
  <si>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</si>
  <si>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</si>
  <si>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</si>
  <si>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</si>
  <si>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Michiel Willems - Henri Koobs</t>
  </si>
  <si>
    <t>Everard vd Luijtgaarden - Michiel Willems</t>
  </si>
  <si>
    <t>Sarco Bosschaart - Michiel Willems</t>
  </si>
  <si>
    <t>Henri Koobs - Ronald Krijnen</t>
  </si>
  <si>
    <t>Jesse van Dalen - Ronald Krijnen</t>
  </si>
  <si>
    <t>Ronald Krijnen - Monique Kammers</t>
  </si>
  <si>
    <t>Everard vd Luijtgaarden - Alex van der Pluijm</t>
  </si>
  <si>
    <t>Sarco Bosschaart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</si>
  <si>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</si>
  <si>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</si>
  <si>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</si>
  <si>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</si>
  <si>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Kees Rijborz - Monique Kammers</t>
  </si>
  <si>
    <t>Everard vd Luijtgaarden - Monique Kammers</t>
  </si>
  <si>
    <t>Monique Kammers - Sarco Bosschaart</t>
  </si>
  <si>
    <t>Kees Rijborz - Ronald Krijnen</t>
  </si>
  <si>
    <t>Adri Willemstein - Bas-Jan Zwijnenburg</t>
  </si>
  <si>
    <t>Bas-Jan Zwijnenburg - Bart Willemse</t>
  </si>
  <si>
    <t>Nico Kammers - Corrie van Berchum</t>
  </si>
  <si>
    <t>Diederik van den Heuvel - Nico Kammers</t>
  </si>
  <si>
    <t>Corrie van Berchum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</si>
  <si>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</si>
  <si>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</si>
  <si>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</si>
  <si>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</si>
  <si>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</si>
  <si>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</si>
  <si>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</si>
  <si>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</si>
  <si>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Nico Kammers - Bas-Jan Zwijnenburg</t>
  </si>
  <si>
    <t>Bart Willemse - Nico Kammers</t>
  </si>
  <si>
    <t>Tutu Ndona - Nico Kammers</t>
  </si>
  <si>
    <t>Bas-Jan Zwijnenburg - Stefan Verschoor</t>
  </si>
  <si>
    <t>Corrie van Berchum - Stefan Verschoor</t>
  </si>
  <si>
    <t>Adri Willemstein - Tutu Ndona</t>
  </si>
  <si>
    <t>Bart Willemse - Adri Willemstein</t>
  </si>
  <si>
    <t>Tutu Ndona - Bas-Jan Zwijnenburg</t>
  </si>
  <si>
    <t>Corrie van Berchum - Bart Willemse</t>
  </si>
  <si>
    <t>Adri Willemstein - Corrie van Berchum</t>
  </si>
  <si>
    <t>Bas-Jan Zwijnenburg - Diederik van den Heuvel</t>
  </si>
  <si>
    <t>Diederik van den Heuvel - Rolf Pruijsen</t>
  </si>
  <si>
    <t>Bart Willemse - Rolf Pruijsen</t>
  </si>
  <si>
    <t>Rolf Pruijsen - Tutu Ndona</t>
  </si>
  <si>
    <t>Diederik van den Heuvel - Stefan Verschoor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</si>
  <si>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</si>
  <si>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</si>
  <si>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</si>
  <si>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</si>
  <si>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</si>
  <si>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</si>
  <si>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Freek Zuidam - Goof Pruijsen</t>
  </si>
  <si>
    <t>Roos Pruijsen - Wilmer van Ginkel</t>
  </si>
  <si>
    <t>Erik Golverdingen - Roos Pruijsen</t>
  </si>
  <si>
    <t>Ilse Terclavers - Wilmer van Ginkel</t>
  </si>
  <si>
    <t>Erik Golverdingen - Ilse Terclavers</t>
  </si>
  <si>
    <t>Wilmer van Ginkel - Erik Golverdingen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</si>
  <si>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</si>
  <si>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</si>
  <si>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</si>
  <si>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</si>
  <si>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</si>
  <si>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</si>
  <si>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</si>
  <si>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</si>
  <si>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</si>
  <si>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</si>
  <si>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</si>
  <si>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</si>
  <si>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</si>
  <si>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</si>
  <si>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</si>
  <si>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</si>
  <si>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</si>
  <si>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Noud Vrijdag - Roos Pruijsen</t>
  </si>
  <si>
    <t>Ilse Terclavers - Roos Pruijsen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</si>
  <si>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</si>
  <si>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</si>
  <si>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</si>
  <si>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</si>
  <si>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</si>
  <si>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</si>
  <si>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</si>
  <si>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</si>
  <si>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</si>
  <si>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</si>
  <si>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</si>
  <si>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</si>
  <si>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</si>
  <si>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</si>
  <si>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</si>
  <si>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</si>
  <si>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</si>
  <si>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</si>
  <si>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</si>
  <si>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</si>
  <si>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</si>
  <si>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</si>
  <si>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Wesley Zandee - Koen Posthuma</t>
  </si>
  <si>
    <t>Kees van As - Henri Dunant</t>
  </si>
  <si>
    <t>Christa van Helden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</si>
  <si>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</si>
  <si>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</si>
  <si>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</si>
  <si>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</si>
  <si>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</si>
  <si>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</si>
  <si>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</si>
  <si>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</si>
  <si>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</si>
  <si>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</si>
  <si>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</si>
  <si>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</si>
  <si>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Koen Posthuma - Niels Cloin</t>
  </si>
  <si>
    <t>Michiel van der Stelt - Wesley Zandee</t>
  </si>
  <si>
    <t>Jeanet van den Heuvel - Niels Cloin</t>
  </si>
  <si>
    <t>Pieter de Graaf - Cindy Rousse</t>
  </si>
  <si>
    <t>Reinier Mulder - Cindy Rousse</t>
  </si>
  <si>
    <t>Lars Kammers - Elly Mathijssen</t>
  </si>
  <si>
    <t>Mark van Hoven - Frank Rousse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</si>
  <si>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</si>
  <si>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</si>
  <si>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</si>
  <si>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</si>
  <si>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</si>
  <si>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</si>
  <si>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</si>
  <si>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</si>
  <si>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</si>
  <si>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</si>
  <si>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</si>
  <si>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</si>
  <si>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</si>
  <si>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</si>
  <si>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</si>
  <si>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</si>
  <si>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</si>
  <si>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</si>
  <si>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</si>
  <si>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</si>
  <si>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</si>
  <si>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</si>
  <si>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</si>
  <si>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Lars Kammers - Fokko Haveman</t>
  </si>
  <si>
    <t>Frank Rousse - Elly Mathijssen</t>
  </si>
  <si>
    <t>Cindy Rousse - Frank Rousse</t>
  </si>
  <si>
    <t>Rijn van Dommele - Frank Rousse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</si>
  <si>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</si>
  <si>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</si>
  <si>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</si>
  <si>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</si>
  <si>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</si>
  <si>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Jan Hendrickx - Reinier Mulder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</si>
  <si>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</si>
  <si>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</si>
  <si>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</si>
  <si>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</si>
  <si>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</si>
  <si>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</si>
  <si>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</si>
  <si>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</si>
  <si>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</si>
  <si>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</si>
  <si>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</si>
  <si>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</si>
  <si>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</si>
  <si>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</si>
  <si>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</si>
  <si>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</si>
  <si>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Gerben van Helden - Goof van den Dool</t>
  </si>
  <si>
    <t>Bas Dorreman - Goof van den Dool</t>
  </si>
  <si>
    <t>Peter Broos - Hermen Vreugdenhil</t>
  </si>
  <si>
    <t>Adri Huizer - Hermen Vreugdenhil</t>
  </si>
  <si>
    <t>Bas Dorreman - Martijn Horsten</t>
  </si>
  <si>
    <t>Tom Uil - Martijn Horsten</t>
  </si>
  <si>
    <t>Dennis Voorbraak - Stefan Admiraal</t>
  </si>
  <si>
    <t>Gerben van Helden - Stefan Admiraal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</si>
  <si>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</si>
  <si>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</si>
  <si>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</si>
  <si>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</si>
  <si>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</si>
  <si>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</si>
  <si>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</si>
  <si>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</si>
  <si>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</si>
  <si>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</si>
  <si>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</si>
  <si>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</si>
  <si>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</si>
  <si>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</si>
  <si>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</si>
  <si>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</si>
  <si>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012 Saudi Tour (2.1)</t>
  </si>
  <si>
    <t>013 Etoile de Besseges (2.1)</t>
  </si>
  <si>
    <t>014 Volta Valenciana (2.Pro)</t>
  </si>
  <si>
    <t>Week 1</t>
  </si>
  <si>
    <t>Week 2</t>
  </si>
  <si>
    <t>Week 3</t>
  </si>
  <si>
    <t>Week 4</t>
  </si>
  <si>
    <t>015 Muscat Classic (1.1)</t>
  </si>
  <si>
    <t>Week 5</t>
  </si>
  <si>
    <t>Week 6</t>
  </si>
  <si>
    <t>Jimmy Vancutsem</t>
  </si>
  <si>
    <t>Bas-Jan Zwijnenburg, Fokko Haveman, Geert van Engelgom, Ilse Terclavers, Jan Hendrickx, Jens Roggeman, Jimmy Vancutsem, Kees Rijborz, Michiel Willems, Robbert-Jan van Nugteren</t>
  </si>
  <si>
    <t>Jimmy Vancutsem (4)</t>
  </si>
  <si>
    <t>Jimmy Vancutsem - Tutu Ndona</t>
  </si>
  <si>
    <t>Bart Willemse - Jimmy Vancutsem</t>
  </si>
  <si>
    <t>Diederik van den Heuvel - Jimmy Vancutsem</t>
  </si>
  <si>
    <t>Jimmy Vancutsem - Rolf Pruijsen</t>
  </si>
  <si>
    <t>Jimmy Vancutsem - Adri Willemstein</t>
  </si>
  <si>
    <t>Corrie van Berchum - Jimmy Vancutsem</t>
  </si>
  <si>
    <t>Bas-Jan Zwijnenburg - Jimmy Vancutsem</t>
  </si>
  <si>
    <t>Nico Kammers - Jimmy Vancutsem</t>
  </si>
  <si>
    <t>Jimmy Vancutsem - Stefan Verschoor</t>
  </si>
  <si>
    <t>Tutu Ndona - Jimmy Vancutsem</t>
  </si>
  <si>
    <t>Jimmy Vancutsem - Bart Willemse</t>
  </si>
  <si>
    <t>Jimmy Vancutsem - Diederik van den Heuvel</t>
  </si>
  <si>
    <t>Rolf Pruijsen - Jimmy Vancutsem</t>
  </si>
  <si>
    <t>Adri Willemstein - Jimmy Vancutsem</t>
  </si>
  <si>
    <t>Jimmy Vancutsem - Corrie van Berchum</t>
  </si>
  <si>
    <t>Jimmy Vancutsem - Bas-Jan Zwijnenburg</t>
  </si>
  <si>
    <t>Jimmy Vancutsem - Nico Kammers</t>
  </si>
  <si>
    <t>Stefan Verschoor - Jimmy Vancutsem</t>
  </si>
  <si>
    <t>Eindstand</t>
  </si>
  <si>
    <t>GAZE Samuel</t>
  </si>
  <si>
    <t>MAYRHOFER Marius</t>
  </si>
  <si>
    <t>GRUZDEV Dmitriy</t>
  </si>
  <si>
    <t>VADER Milan</t>
  </si>
  <si>
    <t>THOMPSON Reuben</t>
  </si>
  <si>
    <t>HEIDUK Kim</t>
  </si>
  <si>
    <t>SVRČEK Martin</t>
  </si>
  <si>
    <t>ROMEO Iván</t>
  </si>
  <si>
    <t>BAUDIN Alex</t>
  </si>
  <si>
    <t>Everard vd Luijtgaarden</t>
  </si>
  <si>
    <t>GERMANI Lorenzo</t>
  </si>
  <si>
    <t>Wouter van der Stelt - Theo vd Luijtgaarden</t>
  </si>
  <si>
    <t>1-2</t>
  </si>
  <si>
    <t>3-0</t>
  </si>
  <si>
    <t>0-3</t>
  </si>
  <si>
    <t>2-1</t>
  </si>
  <si>
    <t>x</t>
  </si>
  <si>
    <t>Jimmy van Cutsem</t>
  </si>
  <si>
    <t>003 Trofeo Calvia (1.1)</t>
  </si>
  <si>
    <t>005 Trofeo Andratx (1.1)</t>
  </si>
  <si>
    <t>006 Trofeo Serra de Tramuntana (1.1)</t>
  </si>
  <si>
    <t>007 Trofeo Palma (1.1)</t>
  </si>
  <si>
    <t>008 GP la Marseillaise (1.1)</t>
  </si>
  <si>
    <t>010 Vuelta a San Juan (2.Pro)</t>
  </si>
  <si>
    <t>009 La Tropicale Amissa Bongo (2.1)</t>
  </si>
  <si>
    <t>011 Cadel Evans Great Ocean (1.WT)</t>
  </si>
  <si>
    <t>016 Vuelta Ciclista Murcia (1.1)</t>
  </si>
  <si>
    <t>017 Figueira Champions Classic (1.1)</t>
  </si>
  <si>
    <t>004 Trofeo Ses Salines (1.1)</t>
  </si>
  <si>
    <t>Week 7</t>
  </si>
  <si>
    <t>Week 8</t>
  </si>
  <si>
    <t>Week 9</t>
  </si>
  <si>
    <t>SOTO Antonio Jesús</t>
  </si>
  <si>
    <t>PÖSTLBERGER Lukas</t>
  </si>
  <si>
    <t>2 (2)</t>
  </si>
  <si>
    <t>3 (3)</t>
  </si>
  <si>
    <t>4 (4)</t>
  </si>
  <si>
    <t>Ses Salines</t>
  </si>
  <si>
    <t>SÁNCHEZ Pelayo</t>
  </si>
  <si>
    <t>Andratx</t>
  </si>
  <si>
    <t>5 (5)</t>
  </si>
  <si>
    <t>Tramuntana</t>
  </si>
  <si>
    <t>6 (6)</t>
  </si>
  <si>
    <t>VAN DE PAAR Jarne</t>
  </si>
  <si>
    <t>7 (7)</t>
  </si>
  <si>
    <t>Palma</t>
  </si>
  <si>
    <t>VAN MOER Brent</t>
  </si>
  <si>
    <t>PÉRICHON Pierre-Luc</t>
  </si>
  <si>
    <t>PALENI Enzo</t>
  </si>
  <si>
    <t>Marseillaise</t>
  </si>
  <si>
    <t>8 (8)</t>
  </si>
  <si>
    <t>wedstrijd. Als thuisvoordeel in een wedstrijd in de groepsfase, krijgt de thuisspelende persoon zijn punten vermenigvuldigd met 1,2.</t>
  </si>
  <si>
    <t>SOUPE Geoffrey</t>
  </si>
  <si>
    <t>JEANNIÈRE Emilien</t>
  </si>
  <si>
    <t>LAGAB Azzedine</t>
  </si>
  <si>
    <t>TESHOME Meron</t>
  </si>
  <si>
    <t>ALLENO Clément</t>
  </si>
  <si>
    <t>ROSTOVTSEV Sergey</t>
  </si>
  <si>
    <t>ROUGIER-LAGANE Christopher</t>
  </si>
  <si>
    <t>BERHANE Natnael</t>
  </si>
  <si>
    <t>AREFAYNE Aklilu</t>
  </si>
  <si>
    <t>9 (9)</t>
  </si>
  <si>
    <t>JURADO Christofer Robín</t>
  </si>
  <si>
    <t>MENDEZ Marcelo Nahuel</t>
  </si>
  <si>
    <t>CONTTE Tomas</t>
  </si>
  <si>
    <t>MENDEZ Marcos Omar</t>
  </si>
  <si>
    <t>BONILLO Iker</t>
  </si>
  <si>
    <t>RICHEZE Maximiliano</t>
  </si>
  <si>
    <t>MÄRKL Niklas</t>
  </si>
  <si>
    <t>DOTTI Juan Pablo</t>
  </si>
  <si>
    <t>TAROZZI Manuele</t>
  </si>
  <si>
    <t>BERNAL Egan</t>
  </si>
  <si>
    <t>PAREDES César Nicolás</t>
  </si>
  <si>
    <t>MESSINEO Leandro Carlos</t>
  </si>
  <si>
    <t>ROJAS Vicente</t>
  </si>
  <si>
    <t>10 (10)</t>
  </si>
  <si>
    <t>LEDANOIS Kévin</t>
  </si>
  <si>
    <t>11 (11)</t>
  </si>
  <si>
    <t>ANDRESEN Tobias Lund</t>
  </si>
  <si>
    <t>Nieuwsblad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</si>
  <si>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</si>
  <si>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</si>
  <si>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</si>
  <si>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</si>
  <si>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</si>
  <si>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</si>
  <si>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</si>
  <si>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</si>
  <si>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</si>
  <si>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</si>
  <si>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</si>
  <si>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</si>
  <si>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</si>
  <si>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</si>
  <si>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</si>
  <si>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</si>
  <si>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</si>
  <si>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</si>
  <si>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</si>
  <si>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</si>
  <si>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</si>
  <si>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</si>
  <si>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</si>
  <si>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</si>
  <si>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</si>
  <si>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</si>
  <si>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</si>
  <si>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</si>
  <si>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</si>
  <si>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</si>
  <si>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</si>
  <si>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</si>
  <si>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</si>
  <si>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</si>
  <si>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</si>
  <si>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</si>
  <si>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</si>
  <si>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</si>
  <si>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</si>
  <si>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</si>
  <si>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</si>
  <si>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</si>
  <si>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</si>
  <si>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</si>
  <si>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</si>
  <si>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</si>
  <si>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</si>
  <si>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</si>
  <si>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</si>
  <si>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</si>
  <si>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</si>
  <si>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</si>
  <si>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</si>
  <si>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</si>
  <si>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</si>
  <si>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</si>
  <si>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</si>
  <si>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</si>
  <si>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</si>
  <si>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</si>
  <si>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</si>
  <si>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</si>
  <si>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</si>
  <si>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</si>
  <si>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</si>
  <si>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</si>
  <si>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</si>
  <si>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</si>
  <si>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</si>
  <si>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</si>
  <si>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</si>
  <si>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</si>
  <si>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</si>
  <si>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</si>
  <si>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</si>
  <si>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</si>
  <si>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</si>
  <si>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</si>
  <si>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</si>
  <si>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</si>
  <si>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</si>
  <si>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</si>
  <si>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</si>
  <si>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</si>
  <si>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</si>
  <si>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</si>
  <si>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</si>
  <si>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</si>
  <si>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</si>
  <si>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</si>
  <si>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</si>
  <si>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</si>
  <si>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</si>
  <si>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</si>
  <si>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</si>
  <si>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</si>
  <si>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</si>
  <si>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</si>
  <si>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</si>
  <si>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</si>
  <si>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</si>
  <si>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</si>
  <si>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</si>
  <si>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</si>
  <si>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</si>
  <si>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>7-7-7</t>
  </si>
  <si>
    <t>8-8-8</t>
  </si>
  <si>
    <t>1-1-1</t>
  </si>
  <si>
    <t>1-1-9</t>
  </si>
  <si>
    <t>8-8-16</t>
  </si>
  <si>
    <t>1-1-2</t>
  </si>
  <si>
    <t>9-9-18</t>
  </si>
  <si>
    <t>10-10-19</t>
  </si>
  <si>
    <t>2-0-2</t>
  </si>
  <si>
    <t>12-10-21</t>
  </si>
  <si>
    <t>2-0-1</t>
  </si>
  <si>
    <t>14-10-22</t>
  </si>
  <si>
    <t>15-11-23</t>
  </si>
  <si>
    <t>16-12-24</t>
  </si>
  <si>
    <t>9-8-1</t>
  </si>
  <si>
    <t>25-20-25</t>
  </si>
  <si>
    <t>33-28-33</t>
  </si>
  <si>
    <t>34-29-34</t>
  </si>
  <si>
    <t>Bas van Brechum</t>
  </si>
  <si>
    <t xml:space="preserve"> </t>
  </si>
  <si>
    <t>SANDER HANSEN Marcus</t>
  </si>
  <si>
    <t>Saudi</t>
  </si>
  <si>
    <t>6-9-5</t>
  </si>
  <si>
    <t>40-38-39</t>
  </si>
  <si>
    <t>BASTIAENS Ayco</t>
  </si>
  <si>
    <t>TARLING Joshua</t>
  </si>
  <si>
    <t>5-9-5</t>
  </si>
  <si>
    <t>45-47-44</t>
  </si>
  <si>
    <t>Besseges</t>
  </si>
  <si>
    <t>HAILEMICHAEL Mulu Kinfe</t>
  </si>
  <si>
    <t>SCOTSON Callum</t>
  </si>
  <si>
    <t>6-7-5</t>
  </si>
  <si>
    <t>51-54-49</t>
  </si>
  <si>
    <t>12 (12)</t>
  </si>
  <si>
    <t>13 (13)</t>
  </si>
  <si>
    <t>14 (14)</t>
  </si>
  <si>
    <t>026 Faun Ardeche Classic (1.Pro)</t>
  </si>
  <si>
    <t>Week 10</t>
  </si>
  <si>
    <t>019 Clasica de Almeria (1.Pro)</t>
  </si>
  <si>
    <t>018 African Continental Championships Tijdrit (CC)</t>
  </si>
  <si>
    <t>020 African Continental Championships Wegwedstrijd (CC)</t>
  </si>
  <si>
    <t>021 Jaen Paraiso Interior (1.1)</t>
  </si>
  <si>
    <t>022 Tour of Oman (2.Pro)</t>
  </si>
  <si>
    <t>023 Volta ao Algarve (2.Pro)</t>
  </si>
  <si>
    <t>024 Vuelta a Andalucia (2.Pro)</t>
  </si>
  <si>
    <t>025 Tour des Alpes Maritimes (2.1)</t>
  </si>
  <si>
    <t>027 Kuurne-Brussel-Kuurne (1.Pro)</t>
  </si>
  <si>
    <t>029 Tour du Rwanda (2.1)</t>
  </si>
  <si>
    <t>030 O Gran Camino (2.1)</t>
  </si>
  <si>
    <t>031 Omloop het Nieuwsblad (1.WT)</t>
  </si>
  <si>
    <t>032 UAE Tour (2.WT)</t>
  </si>
  <si>
    <t>033 Le Samyn (1.1)</t>
  </si>
  <si>
    <t>034 Trofeo Laigueglia (1.Pro)</t>
  </si>
  <si>
    <t>035 GP Criquielion (1.1)</t>
  </si>
  <si>
    <t>036 GP Jean-Pierre Monsere (1.1)</t>
  </si>
  <si>
    <t>037 Strade Bianche (1.WT)</t>
  </si>
  <si>
    <t>038 Profronde van Drenthe (1.1)</t>
  </si>
  <si>
    <t>039 Parijs-Nice (2.WT)</t>
  </si>
  <si>
    <t>040 Tirreno Adriatico (2.WT)</t>
  </si>
  <si>
    <t>041 Milaan-Turijn (1.Pro)</t>
  </si>
  <si>
    <t>042 Danilith Nokere Koerse (1.Pro)</t>
  </si>
  <si>
    <t>043 GP de Denain (1.Pro)</t>
  </si>
  <si>
    <t>049 Milaan-San Remo (1.WT)</t>
  </si>
  <si>
    <t>050 Settimana Coppi e Bartali (2.1)</t>
  </si>
  <si>
    <t>52-55-50</t>
  </si>
  <si>
    <t>53-56-51</t>
  </si>
  <si>
    <t>54-57-52</t>
  </si>
  <si>
    <t>2-0-0</t>
  </si>
  <si>
    <t>56-57-52</t>
  </si>
  <si>
    <t>57-58-53</t>
  </si>
  <si>
    <t>Muscat</t>
  </si>
  <si>
    <t>Murcia</t>
  </si>
  <si>
    <t>Figueira</t>
  </si>
  <si>
    <t>Afrika Tijdrit</t>
  </si>
  <si>
    <t>15 (15)</t>
  </si>
  <si>
    <t>16 (16)</t>
  </si>
  <si>
    <t>17 (17)</t>
  </si>
  <si>
    <t>18 (18)</t>
  </si>
  <si>
    <t>19 (19)</t>
  </si>
  <si>
    <t>KAGIMU Charles</t>
  </si>
  <si>
    <t>ROGORA Kiya</t>
  </si>
  <si>
    <t>20 (20)</t>
  </si>
  <si>
    <t>59-58-53</t>
  </si>
  <si>
    <t>HAMZA Yacine</t>
  </si>
  <si>
    <t>ED DOGHMY Achraf</t>
  </si>
  <si>
    <t>BDADOU Youssef</t>
  </si>
  <si>
    <t>Afrika Weg</t>
  </si>
  <si>
    <t>21 (21)</t>
  </si>
  <si>
    <t>60-59-54</t>
  </si>
  <si>
    <t>Jaen Paraiso</t>
  </si>
  <si>
    <t>Prudential Ride London</t>
  </si>
  <si>
    <t>DEKKER David</t>
  </si>
  <si>
    <t>MEIJERS Jeroen</t>
  </si>
  <si>
    <t>BENDIXEN Louis</t>
  </si>
  <si>
    <t>Oman</t>
  </si>
  <si>
    <t>Cadel Evans Great Ocean Race</t>
  </si>
  <si>
    <t>2021, 2022</t>
  </si>
  <si>
    <t>(+11118)</t>
  </si>
  <si>
    <t>Dwars Vlaand.</t>
  </si>
  <si>
    <t>Ronde Vlaand.</t>
  </si>
  <si>
    <t>Amstel Gold</t>
  </si>
  <si>
    <t>Jan Huizer - Marc Bouwens</t>
  </si>
  <si>
    <t>028 Faun Drome Classic (1.Pro)</t>
  </si>
  <si>
    <t>LOURENÇO Rafael</t>
  </si>
  <si>
    <t>Algarve</t>
  </si>
  <si>
    <t>GRMAY Tsgabu</t>
  </si>
  <si>
    <t>Andalucia</t>
  </si>
  <si>
    <t>Alpes Marit.</t>
  </si>
  <si>
    <t>66-67-59</t>
  </si>
  <si>
    <t>Jan Hendrikx</t>
  </si>
  <si>
    <t>22 (22)</t>
  </si>
  <si>
    <t>Michel van der Stelt</t>
  </si>
  <si>
    <t>23 (23)</t>
  </si>
  <si>
    <t>6-6-6</t>
  </si>
  <si>
    <t>24 (24)</t>
  </si>
  <si>
    <t>25 (25)</t>
  </si>
  <si>
    <t>6-8-5</t>
  </si>
  <si>
    <t>72-74-64</t>
  </si>
  <si>
    <t>78-80-70</t>
  </si>
  <si>
    <t>4-5-3</t>
  </si>
  <si>
    <t>82-85-73</t>
  </si>
  <si>
    <t>ERIKSSON Lucas</t>
  </si>
  <si>
    <t>Ardeche</t>
  </si>
  <si>
    <t>Kuurne</t>
  </si>
  <si>
    <t>Drome</t>
  </si>
  <si>
    <t>PRITZEN Marc Oliver</t>
  </si>
  <si>
    <t>BONNET Thomas</t>
  </si>
  <si>
    <t>ORMISTON Callum</t>
  </si>
  <si>
    <t>BLACKMORE Joseph</t>
  </si>
  <si>
    <t>KUSZTOR Péter</t>
  </si>
  <si>
    <t>Rwanda</t>
  </si>
  <si>
    <t>GAVAZZI Francesco</t>
  </si>
  <si>
    <t>NERURKAR Lukas</t>
  </si>
  <si>
    <t>Gran Camino</t>
  </si>
  <si>
    <t>RUTSCH Jonas</t>
  </si>
  <si>
    <t>1x1e, 1x8e, 1x10e</t>
  </si>
  <si>
    <t>1x5e, 2x8e</t>
  </si>
  <si>
    <t>PLANCKAERT Edward</t>
  </si>
  <si>
    <t>Freek Zuiddam</t>
  </si>
  <si>
    <t>Robbert-Jan v Nugteren</t>
  </si>
  <si>
    <t>26 (26)</t>
  </si>
  <si>
    <t>83-86-74</t>
  </si>
  <si>
    <t>84-87-75</t>
  </si>
  <si>
    <t>85-88-76</t>
  </si>
  <si>
    <t>27 (27)</t>
  </si>
  <si>
    <t>28 (28)</t>
  </si>
  <si>
    <t>29 (29)</t>
  </si>
  <si>
    <t>11-13-6</t>
  </si>
  <si>
    <t>96-101-82</t>
  </si>
  <si>
    <t>30 (30)</t>
  </si>
  <si>
    <t>5-3-4</t>
  </si>
  <si>
    <t>101-104-86</t>
  </si>
  <si>
    <t>102-105-87</t>
  </si>
  <si>
    <t>109-112-94</t>
  </si>
  <si>
    <t>1x2e, 2x9e</t>
  </si>
  <si>
    <t>2x4e, 1x5e</t>
  </si>
  <si>
    <t>2x2e, 1x6e</t>
  </si>
  <si>
    <t>Week 11</t>
  </si>
  <si>
    <t>Week 12</t>
  </si>
  <si>
    <t>Week 13</t>
  </si>
  <si>
    <t>Week 14</t>
  </si>
  <si>
    <t>Week 15</t>
  </si>
  <si>
    <t>051 GP Industria &amp; Artigianato (1.Pro)</t>
  </si>
  <si>
    <t>052 La Roue Tourangelle (1.1)</t>
  </si>
  <si>
    <t>053 Classic Brugge-De Panne (1.WT)</t>
  </si>
  <si>
    <t>054 E3 Saxo Classic (1.WT)</t>
  </si>
  <si>
    <t>055 Gent-Wevelgem (1.WT)</t>
  </si>
  <si>
    <t>056 Ronde van Catalonie (2.WT)</t>
  </si>
  <si>
    <t>057 Oceania Continental Championships Tijdrit (CC)</t>
  </si>
  <si>
    <t>058 Oceania Continental Championships Wegwedstrijd (CC)</t>
  </si>
  <si>
    <t>059 La Route Adelie de Vitre (1.1)</t>
  </si>
  <si>
    <t>060 Volta Limburg Classic (1.1)</t>
  </si>
  <si>
    <t>061 GP Miguel Indurain (1.Pro)</t>
  </si>
  <si>
    <t>062 Dwars door Vlaanderen (1.WT)</t>
  </si>
  <si>
    <t>063 Ronde van Vlaanderen (1.WT)</t>
  </si>
  <si>
    <t>064 Tour of Thailand (2.1)</t>
  </si>
  <si>
    <t>067 Ronde van het Baskenland (1.WT)</t>
  </si>
  <si>
    <t>068 Parijs-Roubaix (1.WT)</t>
  </si>
  <si>
    <t>069 Paris-Camembert (1.1)</t>
  </si>
  <si>
    <t>070 Brabantse Pijl (1.Pro)</t>
  </si>
  <si>
    <t>071 Classic Grand Besancon Doubs (1.1)</t>
  </si>
  <si>
    <t>072 Tour du Jura Cycliste (1.1)</t>
  </si>
  <si>
    <t>073 Tour du Doubs (1.1)</t>
  </si>
  <si>
    <t>044 Bredene Koksijde Classic (1.Pro)</t>
  </si>
  <si>
    <t>045 Classic Loire Atlantique (1.1)</t>
  </si>
  <si>
    <t>046 Cholet-Pays de la Loire (1.1)</t>
  </si>
  <si>
    <t>047 Per Sempre Alfredo (1.1)</t>
  </si>
  <si>
    <t>048 Tour de Taiwan (2.1)</t>
  </si>
  <si>
    <t>Ronald Poppelaars - Heidi Slooters</t>
  </si>
  <si>
    <t>Richard van Cappellen - Mario Stolwijk</t>
  </si>
  <si>
    <t>Le Samyn</t>
  </si>
  <si>
    <t>Laigueglia</t>
  </si>
  <si>
    <t>Criquielion</t>
  </si>
  <si>
    <t>Monsere</t>
  </si>
  <si>
    <t>110-113-95</t>
  </si>
  <si>
    <t>111-114-96</t>
  </si>
  <si>
    <t>112-115-97</t>
  </si>
  <si>
    <t>113-116-98</t>
  </si>
  <si>
    <t>114-117-99</t>
  </si>
  <si>
    <t>1x2e, 1x5e, 1x6e</t>
  </si>
  <si>
    <t>HAGENES Per Strand</t>
  </si>
  <si>
    <t>DE VOS Adam</t>
  </si>
  <si>
    <t>Drenthe</t>
  </si>
  <si>
    <t>Wim Rommena</t>
  </si>
  <si>
    <t>1x5e, 1x6e, 1x9e, 1x10e</t>
  </si>
  <si>
    <t>BAIS Davide</t>
  </si>
  <si>
    <t>2x7e, 1x10e</t>
  </si>
  <si>
    <t>Goof van Dool</t>
  </si>
  <si>
    <t>Diederik van de Heuvel</t>
  </si>
  <si>
    <t>115-118-100</t>
  </si>
  <si>
    <t>122-125-107</t>
  </si>
  <si>
    <t>130-133-115</t>
  </si>
  <si>
    <t>Rijn van Dommele - Fokko Haveman</t>
  </si>
  <si>
    <t>131-134-116</t>
  </si>
  <si>
    <t>132-135-117</t>
  </si>
  <si>
    <t>1-1-3</t>
  </si>
  <si>
    <t>133-136-120</t>
  </si>
  <si>
    <t>134-137-122</t>
  </si>
  <si>
    <t>1-2-0</t>
  </si>
  <si>
    <t>135-139-122</t>
  </si>
  <si>
    <t>1-4-0</t>
  </si>
  <si>
    <t>136-143-122</t>
  </si>
  <si>
    <t>137-144-123</t>
  </si>
  <si>
    <t>SERRANO Javier</t>
  </si>
  <si>
    <t>ZIJLAARD Maikel</t>
  </si>
  <si>
    <t>COLOMBO Filippo</t>
  </si>
  <si>
    <t>GACHIGNARD Thomas</t>
  </si>
  <si>
    <t>KREDER Wesley</t>
  </si>
  <si>
    <t>FLYNN Sean</t>
  </si>
  <si>
    <t>BUDDING Martijn</t>
  </si>
  <si>
    <t>VANDEPITTE Nathan</t>
  </si>
  <si>
    <t>ENGELHARDT Felix</t>
  </si>
  <si>
    <t>MERIS Sergio</t>
  </si>
  <si>
    <t>EEFTING-BLOEM Roy</t>
  </si>
  <si>
    <t>LÓPEZ Jordi</t>
  </si>
  <si>
    <t>PRADES Benjamín</t>
  </si>
  <si>
    <t>AITKEN Jack</t>
  </si>
  <si>
    <t>DE DECKER Tijl</t>
  </si>
  <si>
    <t>ZANONCELLO Enrico</t>
  </si>
  <si>
    <t>BALLABIO Giacomo</t>
  </si>
  <si>
    <t>KOVAR Stefan</t>
  </si>
  <si>
    <t>MOREY Drew</t>
  </si>
  <si>
    <t>GOMEZ Camilo Andres</t>
  </si>
  <si>
    <t>JUN Hoonmin</t>
  </si>
  <si>
    <t>5-2-3</t>
  </si>
  <si>
    <t>142-146-126</t>
  </si>
  <si>
    <t>Taiwan</t>
  </si>
  <si>
    <t>Mil-Turijn</t>
  </si>
  <si>
    <t>Nokere</t>
  </si>
  <si>
    <t>Denain</t>
  </si>
  <si>
    <t>Koksijde</t>
  </si>
  <si>
    <t>Loire Atl.</t>
  </si>
  <si>
    <t>Pays Loire</t>
  </si>
  <si>
    <t>Per Sempre</t>
  </si>
  <si>
    <t>143-147-127</t>
  </si>
  <si>
    <t>Fokko Haveman - Jan Hendrickx</t>
  </si>
  <si>
    <t>Jan Hendrickx - Mark van Hoven</t>
  </si>
  <si>
    <t>1x3e, 1x8e, 1x10e</t>
  </si>
  <si>
    <t>2x1e, 1x2e, 1x4e, 1x8e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</si>
  <si>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</si>
  <si>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</si>
  <si>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</si>
  <si>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</si>
  <si>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</si>
  <si>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</si>
  <si>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r>
      <t>Classic Brugge-De Panne Talent/</t>
    </r>
    <r>
      <rPr>
        <sz val="10"/>
        <color rgb="FFFF0000"/>
        <rFont val="Arial"/>
        <family val="2"/>
      </rPr>
      <t>Specialist</t>
    </r>
  </si>
  <si>
    <t>E3 Saxo Classic Talent</t>
  </si>
  <si>
    <t>1x2e, 1x5e, 1x10e</t>
  </si>
  <si>
    <t>CoppiBartali</t>
  </si>
  <si>
    <t>IndustriaArti</t>
  </si>
  <si>
    <t>Tourangelle</t>
  </si>
  <si>
    <t>1x2e, 1x4e, 1x9e</t>
  </si>
  <si>
    <t>1x3e, 1x5e, 1x6e</t>
  </si>
  <si>
    <t>2x1e, 1x2e, 1x7e</t>
  </si>
  <si>
    <t>MERCHAN Didier</t>
  </si>
  <si>
    <t>MURGANO Marco</t>
  </si>
  <si>
    <t>PELLIZZARI Giulio</t>
  </si>
  <si>
    <t>RICKAERT Jonas</t>
  </si>
  <si>
    <t>BOL Jetse</t>
  </si>
  <si>
    <t>TOUMIRE Hugo</t>
  </si>
  <si>
    <t>Ronde van Catalonie Specialist</t>
  </si>
  <si>
    <r>
      <t>Ronde van Catalonie Talent/</t>
    </r>
    <r>
      <rPr>
        <sz val="10"/>
        <color rgb="FFFF0000"/>
        <rFont val="Arial"/>
        <family val="2"/>
      </rPr>
      <t>Specialist</t>
    </r>
  </si>
  <si>
    <t>Ronde van Catalonie Talent/Specialist</t>
  </si>
  <si>
    <t>Ronde van Catalonie Talent</t>
  </si>
  <si>
    <t>2x1e, 1x3e</t>
  </si>
  <si>
    <t>6-9-9</t>
  </si>
  <si>
    <t>149-156-136</t>
  </si>
  <si>
    <t>150-157-137</t>
  </si>
  <si>
    <t>151-158-138</t>
  </si>
  <si>
    <t>152-159-139</t>
  </si>
  <si>
    <t>153-160-140</t>
  </si>
  <si>
    <t>154-161-141</t>
  </si>
  <si>
    <t>162-169-149</t>
  </si>
  <si>
    <t>Levi Splinters - Rebecca Hoornweg</t>
  </si>
  <si>
    <t>Ronald Krijnen - Alex van der Pluijm</t>
  </si>
  <si>
    <t>Jeanet van den Heuvel - Koen Posthuma</t>
  </si>
  <si>
    <t>Cindy Rousse - Fokko Haveman</t>
  </si>
  <si>
    <t>Tutu Ndona - Corrie van Berchum</t>
  </si>
  <si>
    <t>Cas Coppens - Koen Posthuma</t>
  </si>
  <si>
    <t>074 Giro di Reggio Calabria (1.1)</t>
  </si>
  <si>
    <t>075 Giro di Sicilia (2.1)</t>
  </si>
  <si>
    <t>076 Amstel Gold Race (1.WT)</t>
  </si>
  <si>
    <t>077 Tour of the Alps (2.Pro)</t>
  </si>
  <si>
    <t>078 Pan-American Continental Championships Tijdrit (CC)</t>
  </si>
  <si>
    <t>079 Pan-American Continental Championships Wegwedstrijd (CC)</t>
  </si>
  <si>
    <t>080 Waalse Pijl (1.WT)</t>
  </si>
  <si>
    <t>081 Luik-Bastenaken-Luik (1.WT)</t>
  </si>
  <si>
    <t>082 Vuelta Asturias (2.1)</t>
  </si>
  <si>
    <t>083 Ronde van Romandie (2.WT)</t>
  </si>
  <si>
    <t>1-0-0</t>
  </si>
  <si>
    <t>163-169-149</t>
  </si>
  <si>
    <t>164-169-149</t>
  </si>
  <si>
    <t>Oceanie Tijdrit</t>
  </si>
  <si>
    <t>Oceanie Weg</t>
  </si>
  <si>
    <t>Adelie de V.</t>
  </si>
  <si>
    <t>165-171-149</t>
  </si>
  <si>
    <t>Limburg</t>
  </si>
  <si>
    <t>Indurain</t>
  </si>
  <si>
    <t>166-172-150</t>
  </si>
  <si>
    <t>167-173-151</t>
  </si>
  <si>
    <t>1x2e, 1x4e, 1x7e</t>
  </si>
  <si>
    <t>VILLANI Jordan</t>
  </si>
  <si>
    <t>FLEMING Riley</t>
  </si>
  <si>
    <t>WALSH Liam</t>
  </si>
  <si>
    <t>GILMORE Brady</t>
  </si>
  <si>
    <t>TREZISE Declan</t>
  </si>
  <si>
    <t>MCKENZIE Hamish</t>
  </si>
  <si>
    <t>DEBEAUMARCHÉ Nicolas </t>
  </si>
  <si>
    <t>DE JONG Timo</t>
  </si>
  <si>
    <t>STOCKMAN Abram</t>
  </si>
  <si>
    <t>168-174-152</t>
  </si>
  <si>
    <t>xxx</t>
  </si>
  <si>
    <t>169-175-153</t>
  </si>
  <si>
    <t>Geert van Engelgom - Theo vd Luijtgaarden</t>
  </si>
  <si>
    <t>Wouter van der Stelt - Marc Bouwens</t>
  </si>
  <si>
    <t>Michiel Willems - Ronald Krijnen</t>
  </si>
  <si>
    <t>Leendert-Jan Visser - Kees Rijborz</t>
  </si>
  <si>
    <t>Alex van der Pluijm - Leendert-Jan Visser</t>
  </si>
  <si>
    <t>Leendert-Jan Visser - Jesse van Dalen</t>
  </si>
  <si>
    <t>Monique Kammers - Leendert-Jan Visser</t>
  </si>
  <si>
    <t>Ronald Krijnen - Leendert-Jan Visser</t>
  </si>
  <si>
    <t>Leendert-Jan Visser - Michiel Willems</t>
  </si>
  <si>
    <t>Goof van den Dool - Adri Huizer</t>
  </si>
  <si>
    <t>Tom Uil - Bas Dorreman</t>
  </si>
  <si>
    <t>Martijn Horsten - Dennis Voorbraak</t>
  </si>
  <si>
    <t>Hermen Vreugdenhil - Gerben van Helden</t>
  </si>
  <si>
    <t>Stefan Admiraal - Peter Broos</t>
  </si>
  <si>
    <t>065 Scheldeprijs (1.Pro)</t>
  </si>
  <si>
    <t>066 Region Pays de la Loire Tour (2.1)</t>
  </si>
  <si>
    <t>BATSAIKHAN Tegsh-bayar</t>
  </si>
  <si>
    <t>KUSUMA Terry</t>
  </si>
  <si>
    <t>KUZMIN Anton</t>
  </si>
  <si>
    <t>JANG Kyung-Gu</t>
  </si>
  <si>
    <t>IVORY Cameron</t>
  </si>
  <si>
    <t>PHONARJTHAN Patompob</t>
  </si>
  <si>
    <t>MAWDITT Lionel</t>
  </si>
  <si>
    <t>LU Shao Hsuan</t>
  </si>
  <si>
    <t>ALIYEV Ruslan</t>
  </si>
  <si>
    <t>Thailand</t>
  </si>
  <si>
    <t>JONES Taj</t>
  </si>
  <si>
    <t>Scheldeprijs</t>
  </si>
  <si>
    <t>DANÈS Léo</t>
  </si>
  <si>
    <t>5-1-1</t>
  </si>
  <si>
    <t>174-176-154</t>
  </si>
  <si>
    <t>175-177-155</t>
  </si>
  <si>
    <t>7-5-2</t>
  </si>
  <si>
    <t>182-182-157</t>
  </si>
  <si>
    <t>7-7-8</t>
  </si>
  <si>
    <t>189-189-165</t>
  </si>
  <si>
    <t>190-190-166</t>
  </si>
  <si>
    <t>1x3e, 1x4e, 2x5e</t>
  </si>
  <si>
    <t>Theo vd Luijtgaarden (1)</t>
  </si>
  <si>
    <t>Michiel Willems - Alex van der Pluijm</t>
  </si>
  <si>
    <t>Diederik vd Heuvel (2)</t>
  </si>
  <si>
    <t>16/05 4daagse van Duinkerke</t>
  </si>
  <si>
    <t>14/06 Ronde van Belgie</t>
  </si>
  <si>
    <t>14/06 Ronde van Slovenie</t>
  </si>
  <si>
    <t>Camembert</t>
  </si>
  <si>
    <t>Brabantse Pijl</t>
  </si>
  <si>
    <t>Jura</t>
  </si>
  <si>
    <t>Doubs</t>
  </si>
  <si>
    <t>Reggio Calab.</t>
  </si>
  <si>
    <t>Grand Besanc.</t>
  </si>
  <si>
    <t>PEDERSEN Rasmus Søjberg</t>
  </si>
  <si>
    <t>TIVANI German Nicolás</t>
  </si>
  <si>
    <t>MAGLI Filippo</t>
  </si>
  <si>
    <t>BELLETTA Dario Igor</t>
  </si>
  <si>
    <t>BELLERI Michael</t>
  </si>
  <si>
    <t>Sicilia</t>
  </si>
  <si>
    <t>Jeanet van de Heuvel</t>
  </si>
  <si>
    <t>191-191-167</t>
  </si>
  <si>
    <t>192-192-168</t>
  </si>
  <si>
    <t>193-193-169</t>
  </si>
  <si>
    <t>194-194-170</t>
  </si>
  <si>
    <t>195-195-171</t>
  </si>
  <si>
    <t>196-196-172</t>
  </si>
  <si>
    <t>5-17-3</t>
  </si>
  <si>
    <t>201-213-175</t>
  </si>
  <si>
    <t>202-214-176</t>
  </si>
  <si>
    <t>Groepsindeling 2e ronde:</t>
  </si>
  <si>
    <t>Everard van de Luijtgaarden (5)</t>
  </si>
  <si>
    <t>Goof Pruijsen - Ilse Terclavers</t>
  </si>
  <si>
    <t>Roos Pruijsen - Peer Verwijmeren</t>
  </si>
  <si>
    <t>Peer Verwijmeren - Corrie de Graaf</t>
  </si>
  <si>
    <t>Goof Pruijsen - Peer Verwijmeren</t>
  </si>
  <si>
    <t>Noud Vrijdag - Peer Verwijmeren</t>
  </si>
  <si>
    <t>Peer Verwijmeren - Freek Zuidam</t>
  </si>
  <si>
    <t>Ilse Terclavers - Corrie de Graaf</t>
  </si>
  <si>
    <t>Peer Verwijmeren - Jomardi van Berchum</t>
  </si>
  <si>
    <t>Ilse Terclavers - Peer Verwijmeren</t>
  </si>
  <si>
    <t>Peer Verwijmeren - Wilmer van Ginkel</t>
  </si>
  <si>
    <t>Erik Golverdingen - Peer Verwijmeren</t>
  </si>
  <si>
    <t>Ilse Terclavers - Noud Vrijdag</t>
  </si>
  <si>
    <t>Jomardi van Berchum - Ilse Terclavers</t>
  </si>
  <si>
    <t>Mark van Hoven - Benno van Ginkel</t>
  </si>
  <si>
    <t>Michiel Willems - Theo van de Luijtgaarden</t>
  </si>
  <si>
    <t>vrij: Noud Vrijdag</t>
  </si>
  <si>
    <t>Ronde van Italie</t>
  </si>
  <si>
    <t>Ronde van Hongarije</t>
  </si>
  <si>
    <t>4daagse van Duinkerke</t>
  </si>
  <si>
    <t>Ronde van Belgie</t>
  </si>
  <si>
    <t>Ronde van Slovenie</t>
  </si>
  <si>
    <t>Luik</t>
  </si>
  <si>
    <t>Romandie</t>
  </si>
  <si>
    <t>Frankfurt</t>
  </si>
  <si>
    <t>Italie</t>
  </si>
  <si>
    <t>Hongarije</t>
  </si>
  <si>
    <t>Duinkerke</t>
  </si>
  <si>
    <t>Dauphine</t>
  </si>
  <si>
    <t>Zwitserland</t>
  </si>
  <si>
    <t>Belgie</t>
  </si>
  <si>
    <t>Slovenie</t>
  </si>
  <si>
    <t>Theo van de Luijtgaarden - Noud Vrijdag</t>
  </si>
  <si>
    <t>Benno van Ginkel - Michiel Willems</t>
  </si>
  <si>
    <t>vrij: Mark van Hoven</t>
  </si>
  <si>
    <t>Mark van Hoven - Theo van de Luijtgaarden</t>
  </si>
  <si>
    <t>Noud Vrijdag - Michiel Willems</t>
  </si>
  <si>
    <t>vrij: Benno van Ginkel</t>
  </si>
  <si>
    <t>Noud Vrijdag - Benno van Ginkel</t>
  </si>
  <si>
    <t>Michiel Willems - Mark van Hoven</t>
  </si>
  <si>
    <t>vrij: Theo van de Luijtgaarden</t>
  </si>
  <si>
    <t>Mark van Hoven - Noud Vrijdag</t>
  </si>
  <si>
    <t>Benno van Ginkel - Theo van de Luijtgaarden</t>
  </si>
  <si>
    <t>vrij: Michiel Willems</t>
  </si>
  <si>
    <t>Benno van Ginkel - Mark van Hoven</t>
  </si>
  <si>
    <t>Theo van de Luijtgaarden - Michiel Willems</t>
  </si>
  <si>
    <t>Noud Vrijdag - Theo van de Luijtgaarden</t>
  </si>
  <si>
    <t>Michiel Willems - Benno van Ginkel</t>
  </si>
  <si>
    <t>Theo van de Luijtgaarden - Mark van Hoven</t>
  </si>
  <si>
    <t>Michiel Willems - Noud Vrijdag</t>
  </si>
  <si>
    <t>Benno van Ginkel - Noud Vrijdag</t>
  </si>
  <si>
    <t>Mark van Hoven - Michiel Willems</t>
  </si>
  <si>
    <t>Noud Vrijdag - Mark van Hoven</t>
  </si>
  <si>
    <t>Theo van de Luijtgaarden - Benno van Ginkel</t>
  </si>
  <si>
    <t>Dennis Voorbraak - Kristie Janssens</t>
  </si>
  <si>
    <t>Corrie van Berchum - Peter Muilwijk</t>
  </si>
  <si>
    <t>vrij: Koen Posthuma</t>
  </si>
  <si>
    <t>Peter Muilwijk - Koen Posthuma</t>
  </si>
  <si>
    <t>Kristie Janssens - Corrie van Berchum</t>
  </si>
  <si>
    <t>vrij: Dennis Voorbraak</t>
  </si>
  <si>
    <t>Dennis Voorbraak - Peter Muilwijk</t>
  </si>
  <si>
    <t>Koen Posthuma - Corrie van Berchum</t>
  </si>
  <si>
    <t>vrij: Kristie Janssens</t>
  </si>
  <si>
    <t>Koen Posthuma - Kristie Janssens</t>
  </si>
  <si>
    <t>Corrie van Berchum - Dennis Voorbraak</t>
  </si>
  <si>
    <t>vrij: Peter Muilwijk</t>
  </si>
  <si>
    <t>Dennis Voorbraak - Koen Posthuma</t>
  </si>
  <si>
    <t>Kristie Janssens - Peter Muilwijk</t>
  </si>
  <si>
    <t>vrij: Corrie van Berchum</t>
  </si>
  <si>
    <t>Kristie Janssens - Dennis Voorbraak</t>
  </si>
  <si>
    <t>Peter Muilwijk - Corrie van Berchum</t>
  </si>
  <si>
    <t>Koen Posthuma - Peter Muilwijk</t>
  </si>
  <si>
    <t>Corrie van Berchum - Kristie Janssens</t>
  </si>
  <si>
    <t>Peter Muilwijk - Dennis Voorbraak</t>
  </si>
  <si>
    <t>Corrie van Berchum - Koen Posthuma</t>
  </si>
  <si>
    <t>Kristie Janssens - Koen Posthuma</t>
  </si>
  <si>
    <t>Dennis Voorbraak - Corrie van Berchum</t>
  </si>
  <si>
    <t>Koen Posthuma - Dennis Voorbraak</t>
  </si>
  <si>
    <t>Peter Muilwijk - Kristie Janssens</t>
  </si>
  <si>
    <t>Marc Bouwens - Everard van de Luijtgaarden</t>
  </si>
  <si>
    <t>Wilmer van Ginkel - Wim Rommens</t>
  </si>
  <si>
    <t>vrij: Fokko Haveman</t>
  </si>
  <si>
    <t>Wim Rommens - Fokko Haveman</t>
  </si>
  <si>
    <t>Everard van de Luijtgaarden - Wilmer van Ginkel</t>
  </si>
  <si>
    <t>vrij: Marc Bouwens</t>
  </si>
  <si>
    <t>Marc Bouwens - Wim Rommens</t>
  </si>
  <si>
    <t>Fokko Haveman - Wilmer van Ginkel</t>
  </si>
  <si>
    <t>vrij: Everard van de Luijtgaarden</t>
  </si>
  <si>
    <t>Fokko Haveman - Everard van de Luijtgaarden</t>
  </si>
  <si>
    <t>Wilmer van Ginkel - Marc Bouwens</t>
  </si>
  <si>
    <t>vrij: Wim Rommens</t>
  </si>
  <si>
    <t>Marc Bouwens - Fokko Haveman</t>
  </si>
  <si>
    <t>Everard van de Luijtgaarden - Wim Rommens</t>
  </si>
  <si>
    <t>vrij: Wilmer van Ginkel</t>
  </si>
  <si>
    <t>Everard van de Luijtgaarden - Marc Bouwens</t>
  </si>
  <si>
    <t>Wim Rommens - Wilmer van Ginkel</t>
  </si>
  <si>
    <t>Fokko Haveman - Wim Rommens</t>
  </si>
  <si>
    <t>Wilmer van Ginkel - Everard van de Luijtgaarden</t>
  </si>
  <si>
    <t>Wim Rommens - Marc Bouwens</t>
  </si>
  <si>
    <t>Everard van de Luijtgaarden - Fokko Haveman</t>
  </si>
  <si>
    <t>Marc Bouwens - Wilmer van Ginkel</t>
  </si>
  <si>
    <t>Fokko Haveman - Marc Bouwens</t>
  </si>
  <si>
    <t>Wim Rommens - Everard van de Luijtgaarden</t>
  </si>
  <si>
    <t>Kees van As - Levi Splinters</t>
  </si>
  <si>
    <t>vrij: Hermen Vreugdenhil</t>
  </si>
  <si>
    <t>Levi Splinters - Hermen Vreugdenhil</t>
  </si>
  <si>
    <t>Stefan Verschoor - Kees van As</t>
  </si>
  <si>
    <t>John Hertogh - Levi Splinters</t>
  </si>
  <si>
    <t>Hermen Vreugdenhil - Kees van As</t>
  </si>
  <si>
    <t>vrij: Stefan Verschoor</t>
  </si>
  <si>
    <t>vrij: John Hertogh</t>
  </si>
  <si>
    <t>Hermen Vreugdenhil - Stefan Verschoor</t>
  </si>
  <si>
    <t>Kees van As - John Hertogh</t>
  </si>
  <si>
    <t>vrij: Levi Splinters</t>
  </si>
  <si>
    <t>John Hertogh - Hermen Vreugdenhil</t>
  </si>
  <si>
    <t>Stefan Verschoor - Levi Splinters</t>
  </si>
  <si>
    <t>vrij: Kees van As</t>
  </si>
  <si>
    <t>Stefan Verschoor - John Hertogh</t>
  </si>
  <si>
    <t>Levi Splinters - Kees van As</t>
  </si>
  <si>
    <t>John Hertogh - Stefan Verschoor</t>
  </si>
  <si>
    <t>Hermen Vreugdenhil - Levi Splinters</t>
  </si>
  <si>
    <t>Kees van As - Stefan Verschoor</t>
  </si>
  <si>
    <t>Levi Splinters - John Hertogh</t>
  </si>
  <si>
    <t>Kees van As - Hermen Vreugdenhil</t>
  </si>
  <si>
    <t>Stefan Verschoor - Hermen Vreugdenhil</t>
  </si>
  <si>
    <t>John Hertogh - Kees van As</t>
  </si>
  <si>
    <t>Hermen Vreugdenhil - John Hertogh</t>
  </si>
  <si>
    <t>Levi Splinters - Stefan Verschoor</t>
  </si>
  <si>
    <t>Reinier Mulder - Jesse van Dalen</t>
  </si>
  <si>
    <t>vrij: Corne van Dorst</t>
  </si>
  <si>
    <t>Jens Roggeman - Freek Zuidam</t>
  </si>
  <si>
    <t>Jesse van Dalen - Corne van Dorst</t>
  </si>
  <si>
    <t>Freek Zuidam - Reinier Mulder</t>
  </si>
  <si>
    <t>vrij: Jens Roggeman</t>
  </si>
  <si>
    <t>Corne van Dorst - Reinier Mulder</t>
  </si>
  <si>
    <t>vrij: Freek Zuidam</t>
  </si>
  <si>
    <t>Jens Roggeman - Jesse van Dalen</t>
  </si>
  <si>
    <t>Corne van Dorst - Freek Zuidam</t>
  </si>
  <si>
    <t>Reinier Mulder - Jens Roggeman</t>
  </si>
  <si>
    <t>vrij: Jesse van Dalen</t>
  </si>
  <si>
    <t>Freek Zuidam - Jesse van Dalen</t>
  </si>
  <si>
    <t>Jens Roggeman - Corne van Dorst</t>
  </si>
  <si>
    <t>vrij: Reinier Mulder</t>
  </si>
  <si>
    <t>Freek Zuidam - Jens Roggeman</t>
  </si>
  <si>
    <t>Jesse van Dalen - Reinier Mulder</t>
  </si>
  <si>
    <t>Corne van Dorst - Jesse van Dalen</t>
  </si>
  <si>
    <t>Reinier Mulder - Freek Zuidam</t>
  </si>
  <si>
    <t>Jesse van Dalen - Jens Roggeman</t>
  </si>
  <si>
    <t>Reinier Mulder - Corne van Dorst</t>
  </si>
  <si>
    <t>Freek Zuidam - Corne van Dorst</t>
  </si>
  <si>
    <t>Jens Roggeman - Reinier Mulder</t>
  </si>
  <si>
    <t>Corne van Dorst - Jens Roggeman</t>
  </si>
  <si>
    <t>Jesse van Dalen - Freek Zuidam</t>
  </si>
  <si>
    <t>Yvo van Dorst - Niels Cloin</t>
  </si>
  <si>
    <t>Gerben van Helden - Diederik van den Heuvel</t>
  </si>
  <si>
    <t>vrij: Mario Stolwijk</t>
  </si>
  <si>
    <t>Diederik van den Heuvel - Mario Stolwijk</t>
  </si>
  <si>
    <t>Niels Cloin - Gerben van Helden</t>
  </si>
  <si>
    <t>vrij: Yvo van Dorst</t>
  </si>
  <si>
    <t>Yvo van Dorst - Diederik van den Heuvel</t>
  </si>
  <si>
    <t>Mario Stolwijk - Gerben van Helden</t>
  </si>
  <si>
    <t>vrij: Niels Cloin</t>
  </si>
  <si>
    <t>Mario Stolwijk - Niels Cloin</t>
  </si>
  <si>
    <t>Gerben van Helden - Yvo van Dorst</t>
  </si>
  <si>
    <t>vrij: Diederik van den Heuvel</t>
  </si>
  <si>
    <t>vrij: Gerben van Helden</t>
  </si>
  <si>
    <t>Yvo van Dorst - Mario Stolwijk</t>
  </si>
  <si>
    <t>Niels Cloin - Diederik van den Heuvel</t>
  </si>
  <si>
    <t>Niels Cloin - Yvo van Dorst</t>
  </si>
  <si>
    <t>Diederik van den Heuvel - Gerben van Helden</t>
  </si>
  <si>
    <t>Mario Stolwijk - Diederik van den Heuvel</t>
  </si>
  <si>
    <t>Gerben van Helden - Niels Cloin</t>
  </si>
  <si>
    <t>Diederik van den Heuvel - Yvo van Dorst</t>
  </si>
  <si>
    <t>Gerben van Helden - Mario Stolwijk</t>
  </si>
  <si>
    <t>Niels Cloin - Mario Stolwijk</t>
  </si>
  <si>
    <t>Yvo van Dorst - Gerben van Helden</t>
  </si>
  <si>
    <t>Mario Stolwijk - Yvo van Dorst</t>
  </si>
  <si>
    <t>Diederik van den Heuvel - Niels Cloin</t>
  </si>
  <si>
    <t>Henri Koobs - Elly Mathijssen</t>
  </si>
  <si>
    <t>Hans de Jong - Ilse Terclavers</t>
  </si>
  <si>
    <t>vrij: Kevin Kammers</t>
  </si>
  <si>
    <t>Ilse Terclavers - Kevin Kammers</t>
  </si>
  <si>
    <t>Elly Mathijssen - Hans de Jong</t>
  </si>
  <si>
    <t>vrij: Henri Koobs</t>
  </si>
  <si>
    <t>Henri Koobs - Ilse Terclavers</t>
  </si>
  <si>
    <t>Kevin Kammers - Hans de Jong</t>
  </si>
  <si>
    <t>vrij: Elly Mathijssen</t>
  </si>
  <si>
    <t>Kevin Kammers - Elly Mathijssen</t>
  </si>
  <si>
    <t>Hans de Jong - Henri Koobs</t>
  </si>
  <si>
    <t>vrij: Ilse Terclavers</t>
  </si>
  <si>
    <t>Henri Koobs - Kevin Kammers</t>
  </si>
  <si>
    <t>Elly Mathijssen - Ilse Terclavers</t>
  </si>
  <si>
    <t>vrij: Hans de Jong</t>
  </si>
  <si>
    <t>Elly Mathijssen - Henri Koobs</t>
  </si>
  <si>
    <t>Ilse Terclavers - Hans de Jong</t>
  </si>
  <si>
    <t>Kevin Kammers - Ilse Terclavers</t>
  </si>
  <si>
    <t>Hans de Jong - Elly Mathijssen</t>
  </si>
  <si>
    <t>Ilse Terclavers - Henri Koobs</t>
  </si>
  <si>
    <t>Hans de Jong - Kevin Kammers</t>
  </si>
  <si>
    <t>Elly Mathijssen - Kevin Kammers</t>
  </si>
  <si>
    <t>Henri Koobs - Hans de Jong</t>
  </si>
  <si>
    <t>Kevin Kammers - Henri Koobs</t>
  </si>
  <si>
    <t>Ilse Terclavers - Elly Mathijssen</t>
  </si>
  <si>
    <t>Nico Kammers - Stefan Admiraal</t>
  </si>
  <si>
    <t>Ronald Poppelaars - Cas Coppens</t>
  </si>
  <si>
    <t>vrij: Dennis Hagens</t>
  </si>
  <si>
    <t>Cas Coppens - Dennis Hagens</t>
  </si>
  <si>
    <t>Stefan Admiraal - Ronald Poppelaars</t>
  </si>
  <si>
    <t>vrij: Nico Kammers</t>
  </si>
  <si>
    <t>Nico Kammers - Cas Coppens</t>
  </si>
  <si>
    <t>Dennis Hagens - Ronald Poppelaars</t>
  </si>
  <si>
    <t>vrij: Stefan Admiraal</t>
  </si>
  <si>
    <t>Dennis Hagens - Stefan Admiraal</t>
  </si>
  <si>
    <t>Ronald Poppelaars - Nico Kammers</t>
  </si>
  <si>
    <t>vrij: Cas Coppens</t>
  </si>
  <si>
    <t>Nico Kammers - Dennis Hagens</t>
  </si>
  <si>
    <t>Stefan Admiraal - Cas Coppens</t>
  </si>
  <si>
    <t>vrij: Ronald Poppelaars</t>
  </si>
  <si>
    <t>Stefan Admiraal - Nico Kammers</t>
  </si>
  <si>
    <t>Cas Coppens - Ronald Poppelaars</t>
  </si>
  <si>
    <t>Dennis Hagens - Cas Coppens</t>
  </si>
  <si>
    <t>Ronald Poppelaars - Stefan Admiraal</t>
  </si>
  <si>
    <t>Cas Coppens - Nico Kammers</t>
  </si>
  <si>
    <t>Ronald Poppelaars - Dennis Hagens</t>
  </si>
  <si>
    <t>Stefan Admiraal - Dennis Hagens</t>
  </si>
  <si>
    <t>Nico Kammers - Ronald Poppelaars</t>
  </si>
  <si>
    <t>Dennis Hagens - Nico Kammers</t>
  </si>
  <si>
    <t>Cas Coppens - Stefan Admiraal</t>
  </si>
  <si>
    <t>1x1e, 2x5e, 1x10e</t>
  </si>
  <si>
    <r>
      <t>Amstel Gold Race Talent/</t>
    </r>
    <r>
      <rPr>
        <sz val="10"/>
        <color rgb="FFFF0000"/>
        <rFont val="Arial"/>
        <family val="2"/>
      </rPr>
      <t>Specialist</t>
    </r>
  </si>
  <si>
    <t>VERMEULEN Moran</t>
  </si>
  <si>
    <t>LIPOWITZ Florian</t>
  </si>
  <si>
    <t>KULSET Johannes</t>
  </si>
  <si>
    <t>SAMITIER Sergio</t>
  </si>
  <si>
    <t>PICKERING Finlay</t>
  </si>
  <si>
    <t>The Alps</t>
  </si>
  <si>
    <t>PanAm Tijdrit</t>
  </si>
  <si>
    <t>PanAm Weg</t>
  </si>
  <si>
    <t>208-221-181</t>
  </si>
  <si>
    <t>209-222-182</t>
  </si>
  <si>
    <t>0-0-0</t>
  </si>
  <si>
    <t>210-223-183</t>
  </si>
  <si>
    <t>211-224-184</t>
  </si>
  <si>
    <t>HOPKINS Kaden</t>
  </si>
  <si>
    <t>FAGUNDEZ Eric Antonio</t>
  </si>
  <si>
    <t>CHRÉTIEN Charles-Étienne</t>
  </si>
  <si>
    <t>GUAMÁ Byron</t>
  </si>
  <si>
    <t>+1</t>
  </si>
  <si>
    <t>-1</t>
  </si>
  <si>
    <t>+2</t>
  </si>
  <si>
    <t>+6</t>
  </si>
  <si>
    <t>-5</t>
  </si>
  <si>
    <t>+4</t>
  </si>
  <si>
    <t>+5</t>
  </si>
  <si>
    <t>-4</t>
  </si>
  <si>
    <t>+10</t>
  </si>
  <si>
    <t>-6</t>
  </si>
  <si>
    <t>-11</t>
  </si>
  <si>
    <t>-3</t>
  </si>
  <si>
    <t>+9</t>
  </si>
  <si>
    <t>+12</t>
  </si>
  <si>
    <t>-2</t>
  </si>
  <si>
    <t>+7</t>
  </si>
  <si>
    <t>+3</t>
  </si>
  <si>
    <t>-8</t>
  </si>
  <si>
    <t>+8</t>
  </si>
  <si>
    <t>-10</t>
  </si>
  <si>
    <t>0</t>
  </si>
  <si>
    <t>vrij</t>
  </si>
  <si>
    <t>1x3e, 2x4e</t>
  </si>
  <si>
    <t>1x4e, 2x5e, 1x6e</t>
  </si>
  <si>
    <t>Luik-Bastenaken-Luik Specialist</t>
  </si>
  <si>
    <t>1x1e, 1x6e, 1x7e, 1x8e</t>
  </si>
  <si>
    <t>1x6e, 1x7e, 1x8e</t>
  </si>
  <si>
    <t>JONES Ollie</t>
  </si>
  <si>
    <t>TERCERO Fernando</t>
  </si>
  <si>
    <t>Asturias</t>
  </si>
  <si>
    <t>KLUCKERS Arthur</t>
  </si>
  <si>
    <t>MOSCA Jacopo</t>
  </si>
  <si>
    <t>LILLO Dario</t>
  </si>
  <si>
    <t>SCHÄR Michael</t>
  </si>
  <si>
    <t>JUUL-JENSEN Christopher</t>
  </si>
  <si>
    <t>GAROFOLI Gianmarco</t>
  </si>
  <si>
    <t>HELLEMOSE Asbjørn</t>
  </si>
  <si>
    <t>+11</t>
  </si>
  <si>
    <t>215-229-187</t>
  </si>
  <si>
    <t>26 (1)</t>
  </si>
  <si>
    <t>222-236-194</t>
  </si>
  <si>
    <t>1x3e, 1x5e, 1x6e, 2x7e, 1x8e</t>
  </si>
  <si>
    <t>Week 16</t>
  </si>
  <si>
    <t>084 Eschborn-Frankfurt (1.WT)</t>
  </si>
  <si>
    <t>085 GP du Morbihan (1.Pro)</t>
  </si>
  <si>
    <t>086 Tro-Bro Leon (1.Pro)</t>
  </si>
  <si>
    <t>087 International Tour of Hellas (2.1)</t>
  </si>
  <si>
    <t xml:space="preserve"> Totaal</t>
  </si>
  <si>
    <t>Week 17</t>
  </si>
  <si>
    <t>088 Tour du Finistere (1.1)</t>
  </si>
  <si>
    <t>089 Boucles de l'Aulne (1.1)</t>
  </si>
  <si>
    <t>090 Ronde van Hongarije (2.Pro)</t>
  </si>
  <si>
    <t>Week 18</t>
  </si>
  <si>
    <t>091 Circuit de Charleroi Wallonie (1.1)</t>
  </si>
  <si>
    <t>092 Veenendaal-Veenendaal Classic (1.1)</t>
  </si>
  <si>
    <t>093 Rund um Koln (1.1)</t>
  </si>
  <si>
    <t>094 Antwerp Port Epic (1.1)</t>
  </si>
  <si>
    <t>095 4daagse van Duinkerke (2.Pro)</t>
  </si>
  <si>
    <t>Week 19</t>
  </si>
  <si>
    <t>097 Tour of Estonia (2.1)</t>
  </si>
  <si>
    <t>098 Tour of Japan (2.1)</t>
  </si>
  <si>
    <t>099 Boucles de la Mayenne (2.Pro)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</si>
  <si>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</si>
  <si>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</si>
  <si>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</si>
  <si>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</si>
  <si>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</si>
  <si>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</si>
  <si>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</si>
  <si>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</si>
  <si>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</si>
  <si>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</si>
  <si>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</si>
  <si>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</si>
  <si>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</si>
  <si>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Morbihan</t>
  </si>
  <si>
    <t>Tro-Bro Leon</t>
  </si>
  <si>
    <t>MARCELLUSI Martin</t>
  </si>
  <si>
    <t>27 (2)</t>
  </si>
  <si>
    <t>223-237-195</t>
  </si>
  <si>
    <t>3 (1)</t>
  </si>
  <si>
    <t>224-238-196</t>
  </si>
  <si>
    <t>225-239-197</t>
  </si>
  <si>
    <t>4 (2)</t>
  </si>
  <si>
    <t>CURRIE Logan</t>
  </si>
  <si>
    <t>LEITÃO Iúri</t>
  </si>
  <si>
    <t>LELANDAIS Rémi</t>
  </si>
  <si>
    <t>EISENBARTH Pirmin</t>
  </si>
  <si>
    <t>SANTAROMITA Alessandro</t>
  </si>
  <si>
    <t>JUNEAU Francis</t>
  </si>
  <si>
    <t>SHIPLEY Gabriel</t>
  </si>
  <si>
    <t>Hellas</t>
  </si>
  <si>
    <t>5 (3)</t>
  </si>
  <si>
    <t>8-4-8</t>
  </si>
  <si>
    <t>233-243-205</t>
  </si>
  <si>
    <t>UCI punten per 08/05</t>
  </si>
  <si>
    <t>Finistere</t>
  </si>
  <si>
    <t>Boucles Aulne</t>
  </si>
  <si>
    <t>VAN BOVEN Luca</t>
  </si>
  <si>
    <t>HODEG Álvaro José</t>
  </si>
  <si>
    <t>PLANET Charles</t>
  </si>
  <si>
    <t>RIDOLFO Filippo</t>
  </si>
  <si>
    <t>PORTER Rudy</t>
  </si>
  <si>
    <t>6 (4)</t>
  </si>
  <si>
    <t>7 (5)</t>
  </si>
  <si>
    <t>8 (6)</t>
  </si>
  <si>
    <t>234-244-206</t>
  </si>
  <si>
    <t>235-245-207</t>
  </si>
  <si>
    <t>xx</t>
  </si>
  <si>
    <t>5-7-5</t>
  </si>
  <si>
    <t>240-252-212</t>
  </si>
  <si>
    <t>Fokko Havemann</t>
  </si>
  <si>
    <t>RASCH Jesper</t>
  </si>
  <si>
    <t>KEUP Pierre-Pascal</t>
  </si>
  <si>
    <t>DE PESTEL Sander</t>
  </si>
  <si>
    <t>DENS Tuur</t>
  </si>
  <si>
    <t>LARSEN Niklas</t>
  </si>
  <si>
    <t>-12</t>
  </si>
  <si>
    <t>Wallonie</t>
  </si>
  <si>
    <t>Veenendaal</t>
  </si>
  <si>
    <t>Koln</t>
  </si>
  <si>
    <t>Antwerp Port</t>
  </si>
  <si>
    <t>Jan Hendrikckx</t>
  </si>
  <si>
    <t>Cynthia van berchum</t>
  </si>
  <si>
    <t>9 (7)</t>
  </si>
  <si>
    <t>10 (8)</t>
  </si>
  <si>
    <t>11 (9)</t>
  </si>
  <si>
    <t>12 (10)</t>
  </si>
  <si>
    <t>13 (11)</t>
  </si>
  <si>
    <t>241-253-213</t>
  </si>
  <si>
    <t>242-254-214</t>
  </si>
  <si>
    <t>243-255-215</t>
  </si>
  <si>
    <t>244-256-216</t>
  </si>
  <si>
    <t>7-7-11</t>
  </si>
  <si>
    <t>251-263-227</t>
  </si>
  <si>
    <t>100 Tour of Norway (2.Pro)</t>
  </si>
  <si>
    <t>101 Ronde van Limburg (1.1)</t>
  </si>
  <si>
    <t>102 Giro d'Italia (2.WT)</t>
  </si>
  <si>
    <t>096 Van Merksteijn Fences Classic (1.1))</t>
  </si>
  <si>
    <t>PLUTO Mārtiņš</t>
  </si>
  <si>
    <t>PAJUR Markus</t>
  </si>
  <si>
    <t>ADOMAITIS Rokas</t>
  </si>
  <si>
    <t>LARSEN Mathias</t>
  </si>
  <si>
    <t>MALMBERG Matias</t>
  </si>
  <si>
    <t>KIVISTIK Gert</t>
  </si>
  <si>
    <t>PROC Bartlomiej</t>
  </si>
  <si>
    <t>KLYVER Hjalmar</t>
  </si>
  <si>
    <t>EGHOLM Jakob</t>
  </si>
  <si>
    <t>KÄLLBERG Axel</t>
  </si>
  <si>
    <t>LENNARTSSON Hugo</t>
  </si>
  <si>
    <t>JOHNSTON Liam</t>
  </si>
  <si>
    <t>BOUGLAS Georgios</t>
  </si>
  <si>
    <t>OKA Atsushi</t>
  </si>
  <si>
    <t>KOJIMA Naoki</t>
  </si>
  <si>
    <t>KUBOKI Kazushige</t>
  </si>
  <si>
    <t>CAVANAGH Ryan</t>
  </si>
  <si>
    <t>QUINTERO Leonel</t>
  </si>
  <si>
    <t>ONODERA Rei</t>
  </si>
  <si>
    <t>TORIBIO José Vicente</t>
  </si>
  <si>
    <t>JENNI Luca</t>
  </si>
  <si>
    <t>MCCAMBRIDGE Kevin</t>
  </si>
  <si>
    <t>GUILLON Célestin</t>
  </si>
  <si>
    <t>DEVAUX Thomas</t>
  </si>
  <si>
    <t>PARISINI Nicolò</t>
  </si>
  <si>
    <t>JUILLARD Maximilien</t>
  </si>
  <si>
    <t>Klassementen</t>
  </si>
  <si>
    <t>24-23-23</t>
  </si>
  <si>
    <t>RØED Torbjørn Andre</t>
  </si>
  <si>
    <t>VERGALLITO Luca</t>
  </si>
  <si>
    <t>Uitslag Giro d'Italia (Grote Ronde)</t>
  </si>
  <si>
    <t>VACEK Karel </t>
  </si>
  <si>
    <t>FRIGO Marco</t>
  </si>
  <si>
    <t>PARET-PEINTRE Valentin</t>
  </si>
  <si>
    <t>BIDARD François</t>
  </si>
  <si>
    <t>Winst etappe</t>
  </si>
  <si>
    <t>Medailles</t>
  </si>
  <si>
    <t>1 tm 4, 9 tm Klass.</t>
  </si>
  <si>
    <t>1, 9, 15, 20</t>
  </si>
  <si>
    <t>16, Klass.</t>
  </si>
  <si>
    <t>2-3-2</t>
  </si>
  <si>
    <t>6, 7, 8</t>
  </si>
  <si>
    <t>0-0-2</t>
  </si>
  <si>
    <t>0-2-0</t>
  </si>
  <si>
    <t>0-2-1</t>
  </si>
  <si>
    <t>0-0-1</t>
  </si>
  <si>
    <t>13, 18</t>
  </si>
  <si>
    <t>1-0-1</t>
  </si>
  <si>
    <t>10, 11, 21</t>
  </si>
  <si>
    <t>3-2-0</t>
  </si>
  <si>
    <t>0-1-0</t>
  </si>
  <si>
    <t>2, 3, 6, 17</t>
  </si>
  <si>
    <t>4-2-1</t>
  </si>
  <si>
    <t>1-3-2</t>
  </si>
  <si>
    <t>Leider na etappe</t>
  </si>
  <si>
    <t>Algemeen Klassement na Giro d'Italia (Grote Ronde)</t>
  </si>
  <si>
    <t>+15</t>
  </si>
  <si>
    <t>+46</t>
  </si>
  <si>
    <t>+41</t>
  </si>
  <si>
    <t>+22</t>
  </si>
  <si>
    <t>+28</t>
  </si>
  <si>
    <t>-9</t>
  </si>
  <si>
    <t>+13</t>
  </si>
  <si>
    <t>-22</t>
  </si>
  <si>
    <t>-19</t>
  </si>
  <si>
    <t>-21</t>
  </si>
  <si>
    <t>+40</t>
  </si>
  <si>
    <t>-26</t>
  </si>
  <si>
    <t>-18</t>
  </si>
  <si>
    <t>+24</t>
  </si>
  <si>
    <t>-23</t>
  </si>
  <si>
    <t>+14</t>
  </si>
  <si>
    <t>+21</t>
  </si>
  <si>
    <t>-17</t>
  </si>
  <si>
    <t>-34</t>
  </si>
  <si>
    <t>-15</t>
  </si>
  <si>
    <t>-39</t>
  </si>
  <si>
    <t>-24</t>
  </si>
  <si>
    <t>-13</t>
  </si>
  <si>
    <t>14 (12)</t>
  </si>
  <si>
    <t>252-264-228</t>
  </si>
  <si>
    <t>4-0-2</t>
  </si>
  <si>
    <t>256-264-230</t>
  </si>
  <si>
    <t>6-1-2</t>
  </si>
  <si>
    <t>262-265-232</t>
  </si>
  <si>
    <t>15 (13)</t>
  </si>
  <si>
    <t>16 (14)</t>
  </si>
  <si>
    <t>5-5-6</t>
  </si>
  <si>
    <t>267-270-238</t>
  </si>
  <si>
    <t>18 (16)</t>
  </si>
  <si>
    <t>17 (15)</t>
  </si>
  <si>
    <t>5-6-4</t>
  </si>
  <si>
    <t>272-276-242</t>
  </si>
  <si>
    <t>273-277-243</t>
  </si>
  <si>
    <t>297-300-266</t>
  </si>
  <si>
    <t>19 (17)</t>
  </si>
  <si>
    <t>Noorwegen</t>
  </si>
  <si>
    <t>Mayenne</t>
  </si>
  <si>
    <t>Japan</t>
  </si>
  <si>
    <t>Estland</t>
  </si>
  <si>
    <t>Merksteijn</t>
  </si>
  <si>
    <t>2016 t/m 2023</t>
  </si>
  <si>
    <t>28 (1)</t>
  </si>
  <si>
    <t>Wilmer van Ginkel - Fokko Haveman</t>
  </si>
  <si>
    <t>/ Jan Hendrickx</t>
  </si>
  <si>
    <t>Joke van den Dool /</t>
  </si>
  <si>
    <t>/ Kevin Hoeke</t>
  </si>
  <si>
    <t>Arjen Rousse /</t>
  </si>
  <si>
    <t>Pascal  /</t>
  </si>
  <si>
    <t>/ Reinier Mulder</t>
  </si>
  <si>
    <t>1x6e, 2x8e, 2x9e, 1x10e</t>
  </si>
  <si>
    <t>UCI punten per 29/05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</si>
</sst>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3]General"/>
    <numFmt numFmtId="165" formatCode="0.0"/>
    <numFmt numFmtId="166" formatCode="[$-413]0.00"/>
    <numFmt numFmtId="167" formatCode="[$-40C]0.00"/>
    <numFmt numFmtId="168" formatCode="00.00.00.000"/>
  </numFmts>
  <fonts count="14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0"/>
      <color rgb="FF333333"/>
      <name val="Karla"/>
    </font>
    <font>
      <sz val="10"/>
      <name val="Karla"/>
    </font>
    <font>
      <b/>
      <u/>
      <sz val="12"/>
      <name val="Karla"/>
    </font>
    <font>
      <b/>
      <u/>
      <sz val="11"/>
      <name val="Karla"/>
    </font>
    <font>
      <sz val="11"/>
      <name val="Karla"/>
    </font>
    <font>
      <sz val="9"/>
      <color rgb="FF00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u/>
      <sz val="11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theme="10"/>
      <name val="Calibri"/>
      <family val="2"/>
    </font>
    <font>
      <i/>
      <u/>
      <sz val="1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Calibri"/>
      <family val="2"/>
      <scheme val="minor"/>
    </font>
    <font>
      <sz val="11"/>
      <color theme="10"/>
      <name val="Arial"/>
      <family val="2"/>
    </font>
    <font>
      <b/>
      <sz val="12"/>
      <color theme="1"/>
      <name val="Arial"/>
      <family val="2"/>
    </font>
    <font>
      <sz val="11"/>
      <color rgb="FFC0C0C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u/>
      <sz val="11"/>
      <color rgb="FFFF0000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color rgb="FFC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99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rgb="FF333333"/>
      </bottom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35">
    <xf numFmtId="0" fontId="0" fillId="0" borderId="0"/>
    <xf numFmtId="164" fontId="32" fillId="0" borderId="0"/>
    <xf numFmtId="0" fontId="27" fillId="0" borderId="0"/>
    <xf numFmtId="0" fontId="60" fillId="0" borderId="0" applyNumberFormat="0" applyFill="0" applyBorder="0" applyAlignment="0" applyProtection="0">
      <alignment vertical="top"/>
      <protection locked="0"/>
    </xf>
    <xf numFmtId="164" fontId="64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6" fillId="0" borderId="0"/>
    <xf numFmtId="0" fontId="132" fillId="0" borderId="0"/>
    <xf numFmtId="0" fontId="131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7">
    <xf numFmtId="0" fontId="0" fillId="0" borderId="0" xfId="0"/>
    <xf numFmtId="0" fontId="0" fillId="0" borderId="0" xfId="0" applyAlignment="1">
      <alignment horizontal="center"/>
    </xf>
    <xf numFmtId="0" fontId="11" fillId="0" borderId="0" xfId="0" applyFont="1"/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49" fontId="15" fillId="0" borderId="0" xfId="0" applyNumberFormat="1" applyFont="1" applyAlignment="1">
      <alignment horizontal="right"/>
    </xf>
    <xf numFmtId="0" fontId="23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/>
    <xf numFmtId="0" fontId="31" fillId="0" borderId="0" xfId="0" applyFont="1" applyAlignment="1">
      <alignment horizontal="left"/>
    </xf>
    <xf numFmtId="0" fontId="12" fillId="0" borderId="0" xfId="0" applyFont="1"/>
    <xf numFmtId="0" fontId="22" fillId="0" borderId="0" xfId="0" applyFont="1"/>
    <xf numFmtId="0" fontId="33" fillId="0" borderId="0" xfId="0" applyFont="1"/>
    <xf numFmtId="0" fontId="34" fillId="0" borderId="0" xfId="0" applyFont="1"/>
    <xf numFmtId="0" fontId="25" fillId="0" borderId="0" xfId="0" applyFont="1" applyAlignment="1">
      <alignment horizontal="left"/>
    </xf>
    <xf numFmtId="0" fontId="20" fillId="0" borderId="0" xfId="0" applyFont="1"/>
    <xf numFmtId="0" fontId="36" fillId="0" borderId="0" xfId="0" applyFont="1"/>
    <xf numFmtId="0" fontId="17" fillId="0" borderId="0" xfId="0" applyFon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44" fillId="0" borderId="0" xfId="0" applyFont="1"/>
    <xf numFmtId="0" fontId="47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0" fontId="49" fillId="0" borderId="0" xfId="0" applyFont="1" applyAlignment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45" fillId="0" borderId="0" xfId="0" applyNumberFormat="1" applyFont="1"/>
    <xf numFmtId="1" fontId="50" fillId="0" borderId="0" xfId="0" applyNumberFormat="1" applyFont="1"/>
    <xf numFmtId="1" fontId="46" fillId="0" borderId="0" xfId="0" applyNumberFormat="1" applyFont="1"/>
    <xf numFmtId="0" fontId="51" fillId="3" borderId="0" xfId="0" applyFont="1" applyFill="1"/>
    <xf numFmtId="0" fontId="34" fillId="0" borderId="0" xfId="0" applyFont="1" applyAlignment="1">
      <alignment horizontal="left"/>
    </xf>
    <xf numFmtId="0" fontId="34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horizontal="center"/>
    </xf>
    <xf numFmtId="0" fontId="21" fillId="0" borderId="0" xfId="0" applyFont="1"/>
    <xf numFmtId="0" fontId="52" fillId="0" borderId="0" xfId="0" applyFont="1"/>
    <xf numFmtId="0" fontId="46" fillId="0" borderId="0" xfId="0" applyFont="1" applyAlignment="1">
      <alignment horizontal="right"/>
    </xf>
    <xf numFmtId="0" fontId="55" fillId="0" borderId="0" xfId="0" applyFont="1" applyAlignment="1">
      <alignment horizontal="right"/>
    </xf>
    <xf numFmtId="1" fontId="46" fillId="0" borderId="0" xfId="0" applyNumberFormat="1" applyFont="1" applyAlignment="1">
      <alignment horizontal="right"/>
    </xf>
    <xf numFmtId="0" fontId="54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56" fillId="0" borderId="0" xfId="0" applyFont="1"/>
    <xf numFmtId="1" fontId="19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7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9" fillId="4" borderId="0" xfId="0" applyFont="1" applyFill="1" applyAlignment="1">
      <alignment horizontal="center"/>
    </xf>
    <xf numFmtId="0" fontId="59" fillId="0" borderId="0" xfId="0" applyFont="1" applyAlignment="1">
      <alignment horizontal="left"/>
    </xf>
    <xf numFmtId="49" fontId="59" fillId="0" borderId="0" xfId="0" applyNumberFormat="1" applyFont="1" applyAlignment="1">
      <alignment horizontal="right"/>
    </xf>
    <xf numFmtId="4" fontId="19" fillId="0" borderId="0" xfId="0" applyNumberFormat="1" applyFont="1" applyAlignment="1">
      <alignment horizontal="center"/>
    </xf>
    <xf numFmtId="4" fontId="22" fillId="0" borderId="0" xfId="0" applyNumberFormat="1" applyFont="1"/>
    <xf numFmtId="4" fontId="0" fillId="0" borderId="0" xfId="0" applyNumberFormat="1"/>
    <xf numFmtId="4" fontId="26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13" fillId="0" borderId="0" xfId="0" applyNumberFormat="1" applyFont="1" applyAlignment="1">
      <alignment horizontal="center"/>
    </xf>
    <xf numFmtId="0" fontId="61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63" fillId="0" borderId="0" xfId="3" applyFont="1" applyAlignment="1" applyProtection="1"/>
    <xf numFmtId="0" fontId="30" fillId="0" borderId="0" xfId="0" applyFont="1" applyAlignment="1">
      <alignment horizontal="left"/>
    </xf>
    <xf numFmtId="0" fontId="67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6" fillId="0" borderId="0" xfId="0" applyFont="1" applyAlignment="1">
      <alignment horizontal="left" vertical="center"/>
    </xf>
    <xf numFmtId="0" fontId="49" fillId="0" borderId="0" xfId="3" applyFont="1" applyAlignment="1" applyProtection="1">
      <alignment horizontal="left"/>
    </xf>
    <xf numFmtId="0" fontId="66" fillId="0" borderId="0" xfId="3" applyFont="1" applyAlignment="1" applyProtection="1">
      <alignment horizontal="left"/>
    </xf>
    <xf numFmtId="0" fontId="68" fillId="0" borderId="0" xfId="3" applyFont="1" applyAlignment="1" applyProtection="1">
      <alignment horizontal="left"/>
    </xf>
    <xf numFmtId="0" fontId="64" fillId="0" borderId="0" xfId="3" applyFont="1" applyAlignment="1" applyProtection="1">
      <alignment horizontal="left"/>
    </xf>
    <xf numFmtId="0" fontId="69" fillId="0" borderId="0" xfId="0" applyFont="1" applyAlignment="1">
      <alignment horizontal="center"/>
    </xf>
    <xf numFmtId="0" fontId="69" fillId="0" borderId="0" xfId="0" applyFont="1"/>
    <xf numFmtId="0" fontId="70" fillId="0" borderId="0" xfId="0" applyFont="1"/>
    <xf numFmtId="1" fontId="21" fillId="0" borderId="0" xfId="0" applyNumberFormat="1" applyFont="1" applyAlignment="1">
      <alignment horizontal="center"/>
    </xf>
    <xf numFmtId="0" fontId="33" fillId="0" borderId="0" xfId="3" applyFont="1" applyAlignment="1" applyProtection="1">
      <alignment horizontal="left"/>
    </xf>
    <xf numFmtId="0" fontId="34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0" fontId="71" fillId="0" borderId="0" xfId="3" applyFont="1" applyAlignment="1" applyProtection="1"/>
    <xf numFmtId="4" fontId="72" fillId="0" borderId="0" xfId="0" applyNumberFormat="1" applyFont="1" applyAlignment="1">
      <alignment horizontal="center"/>
    </xf>
    <xf numFmtId="0" fontId="0" fillId="6" borderId="0" xfId="0" applyFill="1"/>
    <xf numFmtId="0" fontId="22" fillId="7" borderId="0" xfId="0" applyFont="1" applyFill="1"/>
    <xf numFmtId="0" fontId="0" fillId="8" borderId="0" xfId="0" applyFill="1"/>
    <xf numFmtId="0" fontId="13" fillId="0" borderId="0" xfId="0" applyFont="1"/>
    <xf numFmtId="0" fontId="73" fillId="0" borderId="0" xfId="0" applyFont="1" applyAlignment="1">
      <alignment horizontal="left"/>
    </xf>
    <xf numFmtId="0" fontId="74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0" xfId="0" applyFont="1" applyAlignment="1" applyProtection="1">
      <alignment horizontal="left"/>
      <protection locked="0"/>
    </xf>
    <xf numFmtId="0" fontId="27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6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7" fillId="0" borderId="0" xfId="3" applyFont="1" applyAlignment="1" applyProtection="1">
      <alignment horizontal="center"/>
    </xf>
    <xf numFmtId="0" fontId="78" fillId="0" borderId="0" xfId="0" applyFont="1" applyAlignment="1" applyProtection="1">
      <alignment horizontal="left"/>
      <protection locked="0"/>
    </xf>
    <xf numFmtId="0" fontId="78" fillId="0" borderId="0" xfId="0" applyFont="1" applyProtection="1">
      <protection locked="0"/>
    </xf>
    <xf numFmtId="0" fontId="21" fillId="0" borderId="0" xfId="0" applyFont="1" applyAlignment="1" applyProtection="1">
      <alignment horizontal="center"/>
      <protection locked="0"/>
    </xf>
    <xf numFmtId="0" fontId="21" fillId="3" borderId="0" xfId="0" applyFont="1" applyFill="1" applyAlignment="1">
      <alignment horizontal="center"/>
    </xf>
    <xf numFmtId="4" fontId="21" fillId="0" borderId="0" xfId="0" applyNumberFormat="1" applyFont="1" applyAlignment="1">
      <alignment horizontal="center"/>
    </xf>
    <xf numFmtId="0" fontId="19" fillId="0" borderId="0" xfId="3" applyFont="1" applyAlignment="1" applyProtection="1">
      <alignment horizontal="left"/>
    </xf>
    <xf numFmtId="0" fontId="19" fillId="0" borderId="0" xfId="0" applyFont="1" applyAlignment="1">
      <alignment horizontal="left"/>
    </xf>
    <xf numFmtId="0" fontId="80" fillId="0" borderId="0" xfId="3" applyFont="1" applyAlignment="1" applyProtection="1">
      <alignment horizontal="left"/>
    </xf>
    <xf numFmtId="0" fontId="22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79" fillId="0" borderId="0" xfId="0" applyFont="1"/>
    <xf numFmtId="0" fontId="40" fillId="0" borderId="0" xfId="0" applyFont="1"/>
    <xf numFmtId="0" fontId="35" fillId="0" borderId="0" xfId="0" applyFont="1" applyAlignment="1">
      <alignment horizontal="center"/>
    </xf>
    <xf numFmtId="49" fontId="21" fillId="0" borderId="0" xfId="0" applyNumberFormat="1" applyFont="1"/>
    <xf numFmtId="49" fontId="67" fillId="0" borderId="0" xfId="0" applyNumberFormat="1" applyFont="1"/>
    <xf numFmtId="0" fontId="21" fillId="0" borderId="0" xfId="0" applyFont="1" applyAlignment="1">
      <alignment horizontal="right"/>
    </xf>
    <xf numFmtId="0" fontId="81" fillId="0" borderId="0" xfId="0" applyFont="1" applyAlignment="1">
      <alignment horizontal="left"/>
    </xf>
    <xf numFmtId="4" fontId="27" fillId="0" borderId="0" xfId="0" applyNumberFormat="1" applyFont="1" applyAlignment="1">
      <alignment horizontal="left"/>
    </xf>
    <xf numFmtId="4" fontId="43" fillId="0" borderId="0" xfId="0" applyNumberFormat="1" applyFont="1" applyAlignment="1">
      <alignment horizontal="center"/>
    </xf>
    <xf numFmtId="4" fontId="41" fillId="0" borderId="0" xfId="0" applyNumberFormat="1" applyFont="1" applyAlignment="1">
      <alignment horizontal="center"/>
    </xf>
    <xf numFmtId="4" fontId="42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left"/>
    </xf>
    <xf numFmtId="0" fontId="79" fillId="0" borderId="0" xfId="0" applyFont="1" applyAlignment="1">
      <alignment horizontal="center"/>
    </xf>
    <xf numFmtId="0" fontId="82" fillId="0" borderId="0" xfId="0" applyFont="1"/>
    <xf numFmtId="49" fontId="0" fillId="0" borderId="0" xfId="0" applyNumberFormat="1" applyAlignment="1">
      <alignment horizontal="center"/>
    </xf>
    <xf numFmtId="4" fontId="13" fillId="0" borderId="0" xfId="0" applyNumberFormat="1" applyFont="1" applyAlignment="1">
      <alignment horizontal="right"/>
    </xf>
    <xf numFmtId="4" fontId="49" fillId="0" borderId="0" xfId="0" applyNumberFormat="1" applyFont="1" applyAlignment="1">
      <alignment horizontal="right"/>
    </xf>
    <xf numFmtId="49" fontId="12" fillId="0" borderId="0" xfId="0" applyNumberFormat="1" applyFont="1"/>
    <xf numFmtId="0" fontId="18" fillId="0" borderId="0" xfId="0" applyFont="1"/>
    <xf numFmtId="0" fontId="85" fillId="0" borderId="0" xfId="0" applyFont="1"/>
    <xf numFmtId="0" fontId="49" fillId="0" borderId="0" xfId="0" applyFont="1" applyAlignment="1">
      <alignment horizontal="right"/>
    </xf>
    <xf numFmtId="0" fontId="87" fillId="0" borderId="0" xfId="0" applyFont="1"/>
    <xf numFmtId="4" fontId="87" fillId="0" borderId="0" xfId="0" applyNumberFormat="1" applyFont="1" applyAlignment="1">
      <alignment horizontal="right"/>
    </xf>
    <xf numFmtId="4" fontId="49" fillId="0" borderId="0" xfId="0" applyNumberFormat="1" applyFont="1"/>
    <xf numFmtId="4" fontId="13" fillId="0" borderId="0" xfId="0" applyNumberFormat="1" applyFont="1"/>
    <xf numFmtId="4" fontId="87" fillId="0" borderId="0" xfId="0" applyNumberFormat="1" applyFont="1"/>
    <xf numFmtId="4" fontId="39" fillId="0" borderId="0" xfId="0" applyNumberFormat="1" applyFont="1"/>
    <xf numFmtId="0" fontId="39" fillId="0" borderId="0" xfId="0" applyFont="1"/>
    <xf numFmtId="0" fontId="49" fillId="0" borderId="1" xfId="0" applyFont="1" applyBorder="1" applyAlignment="1">
      <alignment horizontal="right"/>
    </xf>
    <xf numFmtId="0" fontId="49" fillId="0" borderId="1" xfId="0" applyFont="1" applyBorder="1"/>
    <xf numFmtId="4" fontId="13" fillId="0" borderId="1" xfId="0" applyNumberFormat="1" applyFont="1" applyBorder="1"/>
    <xf numFmtId="0" fontId="49" fillId="0" borderId="2" xfId="0" applyFont="1" applyBorder="1" applyAlignment="1">
      <alignment horizontal="right"/>
    </xf>
    <xf numFmtId="0" fontId="49" fillId="0" borderId="2" xfId="0" applyFont="1" applyBorder="1"/>
    <xf numFmtId="4" fontId="13" fillId="0" borderId="2" xfId="0" applyNumberFormat="1" applyFont="1" applyBorder="1"/>
    <xf numFmtId="0" fontId="87" fillId="0" borderId="1" xfId="0" applyFont="1" applyBorder="1"/>
    <xf numFmtId="4" fontId="87" fillId="0" borderId="1" xfId="0" applyNumberFormat="1" applyFont="1" applyBorder="1"/>
    <xf numFmtId="0" fontId="39" fillId="0" borderId="2" xfId="0" applyFont="1" applyBorder="1"/>
    <xf numFmtId="4" fontId="39" fillId="0" borderId="2" xfId="0" applyNumberFormat="1" applyFont="1" applyBorder="1"/>
    <xf numFmtId="0" fontId="87" fillId="0" borderId="2" xfId="0" applyFont="1" applyBorder="1"/>
    <xf numFmtId="4" fontId="87" fillId="0" borderId="2" xfId="0" applyNumberFormat="1" applyFont="1" applyBorder="1"/>
    <xf numFmtId="4" fontId="39" fillId="0" borderId="1" xfId="0" applyNumberFormat="1" applyFont="1" applyBorder="1"/>
    <xf numFmtId="0" fontId="39" fillId="0" borderId="1" xfId="0" applyFont="1" applyBorder="1"/>
    <xf numFmtId="4" fontId="89" fillId="0" borderId="0" xfId="0" applyNumberFormat="1" applyFont="1"/>
    <xf numFmtId="0" fontId="89" fillId="0" borderId="0" xfId="0" applyFont="1"/>
    <xf numFmtId="4" fontId="86" fillId="0" borderId="0" xfId="0" applyNumberFormat="1" applyFont="1"/>
    <xf numFmtId="0" fontId="13" fillId="0" borderId="1" xfId="0" applyFont="1" applyBorder="1"/>
    <xf numFmtId="0" fontId="88" fillId="0" borderId="1" xfId="0" applyFont="1" applyBorder="1"/>
    <xf numFmtId="0" fontId="27" fillId="0" borderId="0" xfId="0" applyFont="1"/>
    <xf numFmtId="1" fontId="46" fillId="0" borderId="0" xfId="0" applyNumberFormat="1" applyFont="1" applyAlignment="1">
      <alignment horizontal="center"/>
    </xf>
    <xf numFmtId="1" fontId="69" fillId="0" borderId="0" xfId="0" applyNumberFormat="1" applyFont="1"/>
    <xf numFmtId="0" fontId="69" fillId="0" borderId="0" xfId="0" applyFont="1" applyAlignment="1">
      <alignment horizontal="right"/>
    </xf>
    <xf numFmtId="0" fontId="69" fillId="0" borderId="0" xfId="0" applyFont="1" applyAlignment="1">
      <alignment horizontal="left"/>
    </xf>
    <xf numFmtId="49" fontId="49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left"/>
    </xf>
    <xf numFmtId="4" fontId="49" fillId="0" borderId="0" xfId="0" applyNumberFormat="1" applyFont="1" applyAlignment="1">
      <alignment horizontal="center"/>
    </xf>
    <xf numFmtId="0" fontId="90" fillId="0" borderId="0" xfId="0" applyFont="1" applyAlignment="1">
      <alignment horizontal="left"/>
    </xf>
    <xf numFmtId="0" fontId="63" fillId="0" borderId="0" xfId="3" applyFont="1" applyAlignment="1" applyProtection="1">
      <alignment horizontal="left"/>
    </xf>
    <xf numFmtId="0" fontId="22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84" fillId="0" borderId="0" xfId="0" applyFont="1"/>
    <xf numFmtId="0" fontId="67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1" fillId="0" borderId="3" xfId="0" applyFont="1" applyBorder="1" applyAlignment="1">
      <alignment horizontal="left"/>
    </xf>
    <xf numFmtId="1" fontId="21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3" fillId="0" borderId="0" xfId="0" applyFont="1" applyAlignment="1">
      <alignment horizontal="center"/>
    </xf>
    <xf numFmtId="0" fontId="94" fillId="0" borderId="0" xfId="0" applyFont="1"/>
    <xf numFmtId="0" fontId="20" fillId="0" borderId="3" xfId="0" applyFont="1" applyBorder="1" applyAlignment="1">
      <alignment horizontal="left"/>
    </xf>
    <xf numFmtId="0" fontId="19" fillId="0" borderId="3" xfId="0" applyFont="1" applyBorder="1" applyAlignment="1">
      <alignment horizontal="center"/>
    </xf>
    <xf numFmtId="0" fontId="95" fillId="0" borderId="0" xfId="0" applyFont="1" applyAlignment="1">
      <alignment horizontal="center" wrapText="1"/>
    </xf>
    <xf numFmtId="0" fontId="75" fillId="0" borderId="0" xfId="0" applyFont="1"/>
    <xf numFmtId="1" fontId="49" fillId="0" borderId="0" xfId="0" applyNumberFormat="1" applyFont="1"/>
    <xf numFmtId="1" fontId="13" fillId="0" borderId="0" xfId="0" applyNumberFormat="1" applyFont="1"/>
    <xf numFmtId="0" fontId="88" fillId="0" borderId="0" xfId="3" applyFont="1" applyAlignment="1" applyProtection="1">
      <alignment horizontal="left"/>
    </xf>
    <xf numFmtId="0" fontId="97" fillId="0" borderId="0" xfId="3" applyFont="1" applyAlignment="1" applyProtection="1">
      <alignment horizontal="left"/>
    </xf>
    <xf numFmtId="0" fontId="48" fillId="0" borderId="0" xfId="3" applyFont="1" applyAlignment="1" applyProtection="1">
      <alignment horizontal="left"/>
    </xf>
    <xf numFmtId="0" fontId="59" fillId="0" borderId="0" xfId="0" applyFont="1"/>
    <xf numFmtId="0" fontId="14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" fontId="23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20" fillId="0" borderId="0" xfId="3" applyFont="1" applyAlignment="1" applyProtection="1"/>
    <xf numFmtId="0" fontId="25" fillId="0" borderId="0" xfId="0" applyFont="1" applyAlignment="1">
      <alignment horizontal="left" wrapText="1"/>
    </xf>
    <xf numFmtId="49" fontId="73" fillId="0" borderId="0" xfId="0" applyNumberFormat="1" applyFont="1" applyAlignment="1">
      <alignment horizontal="right"/>
    </xf>
    <xf numFmtId="0" fontId="21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0" fillId="0" borderId="0" xfId="3" applyNumberFormat="1" applyFont="1" applyAlignment="1" applyProtection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72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0" fillId="0" borderId="0" xfId="3" applyFont="1" applyAlignment="1" applyProtection="1">
      <alignment horizontal="left"/>
    </xf>
    <xf numFmtId="0" fontId="21" fillId="0" borderId="0" xfId="3" applyFont="1" applyAlignment="1" applyProtection="1">
      <alignment horizontal="left"/>
    </xf>
    <xf numFmtId="49" fontId="0" fillId="0" borderId="0" xfId="0" applyNumberFormat="1"/>
    <xf numFmtId="0" fontId="27" fillId="0" borderId="0" xfId="0" applyFont="1" applyAlignment="1">
      <alignment horizontal="center"/>
    </xf>
    <xf numFmtId="0" fontId="73" fillId="0" borderId="0" xfId="0" applyFont="1"/>
    <xf numFmtId="4" fontId="0" fillId="0" borderId="0" xfId="0" applyNumberFormat="1" applyAlignment="1">
      <alignment horizontal="left"/>
    </xf>
    <xf numFmtId="0" fontId="20" fillId="0" borderId="0" xfId="3" applyNumberFormat="1" applyFont="1" applyAlignment="1" applyProtection="1">
      <alignment horizontal="left"/>
    </xf>
    <xf numFmtId="0" fontId="0" fillId="0" borderId="0" xfId="3" applyFont="1" applyFill="1" applyAlignment="1" applyProtection="1">
      <alignment horizontal="left"/>
    </xf>
    <xf numFmtId="49" fontId="21" fillId="0" borderId="0" xfId="0" applyNumberFormat="1" applyFont="1" applyAlignment="1">
      <alignment horizontal="left"/>
    </xf>
    <xf numFmtId="0" fontId="20" fillId="0" borderId="0" xfId="0" applyFont="1" applyProtection="1">
      <protection locked="0"/>
    </xf>
    <xf numFmtId="0" fontId="20" fillId="0" borderId="0" xfId="3" applyNumberFormat="1" applyFont="1" applyAlignment="1" applyProtection="1"/>
    <xf numFmtId="0" fontId="56" fillId="0" borderId="0" xfId="0" applyFont="1" applyAlignment="1">
      <alignment wrapText="1"/>
    </xf>
    <xf numFmtId="0" fontId="25" fillId="0" borderId="0" xfId="3" applyFont="1" applyAlignment="1" applyProtection="1">
      <alignment horizontal="left"/>
    </xf>
    <xf numFmtId="49" fontId="34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0" xfId="0" applyNumberFormat="1" applyFont="1"/>
    <xf numFmtId="0" fontId="0" fillId="0" borderId="0" xfId="3" applyNumberFormat="1" applyFont="1" applyFill="1" applyAlignment="1" applyProtection="1">
      <alignment horizontal="left"/>
    </xf>
    <xf numFmtId="0" fontId="20" fillId="0" borderId="0" xfId="3" applyNumberFormat="1" applyFont="1" applyFill="1" applyAlignment="1" applyProtection="1">
      <alignment horizontal="left"/>
    </xf>
    <xf numFmtId="0" fontId="21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79" fillId="0" borderId="0" xfId="0" applyFont="1" applyAlignment="1">
      <alignment horizontal="left"/>
    </xf>
    <xf numFmtId="0" fontId="98" fillId="0" borderId="0" xfId="0" applyFont="1" applyAlignment="1">
      <alignment horizontal="left"/>
    </xf>
    <xf numFmtId="0" fontId="99" fillId="0" borderId="0" xfId="0" applyFont="1" applyAlignment="1">
      <alignment horizontal="left"/>
    </xf>
    <xf numFmtId="1" fontId="85" fillId="0" borderId="0" xfId="0" applyNumberFormat="1" applyFont="1" applyAlignment="1">
      <alignment horizontal="center"/>
    </xf>
    <xf numFmtId="49" fontId="49" fillId="0" borderId="0" xfId="0" applyNumberFormat="1" applyFont="1" applyAlignment="1">
      <alignment horizontal="right"/>
    </xf>
    <xf numFmtId="0" fontId="100" fillId="0" borderId="0" xfId="0" applyFont="1"/>
    <xf numFmtId="49" fontId="49" fillId="0" borderId="1" xfId="0" applyNumberFormat="1" applyFont="1" applyBorder="1" applyAlignment="1">
      <alignment horizontal="right"/>
    </xf>
    <xf numFmtId="0" fontId="100" fillId="0" borderId="1" xfId="0" applyFont="1" applyBorder="1"/>
    <xf numFmtId="0" fontId="49" fillId="0" borderId="1" xfId="0" applyFont="1" applyBorder="1" applyAlignment="1">
      <alignment horizontal="left"/>
    </xf>
    <xf numFmtId="4" fontId="13" fillId="0" borderId="1" xfId="0" applyNumberFormat="1" applyFont="1" applyBorder="1" applyAlignment="1">
      <alignment horizontal="center"/>
    </xf>
    <xf numFmtId="49" fontId="49" fillId="0" borderId="2" xfId="0" applyNumberFormat="1" applyFont="1" applyBorder="1" applyAlignment="1">
      <alignment horizontal="right"/>
    </xf>
    <xf numFmtId="1" fontId="13" fillId="0" borderId="0" xfId="0" applyNumberFormat="1" applyFont="1" applyAlignment="1">
      <alignment horizontal="center"/>
    </xf>
    <xf numFmtId="4" fontId="13" fillId="0" borderId="2" xfId="0" applyNumberFormat="1" applyFont="1" applyBorder="1" applyAlignment="1">
      <alignment horizontal="center"/>
    </xf>
    <xf numFmtId="1" fontId="49" fillId="0" borderId="0" xfId="0" applyNumberFormat="1" applyFont="1" applyAlignment="1">
      <alignment horizontal="left"/>
    </xf>
    <xf numFmtId="0" fontId="48" fillId="0" borderId="0" xfId="0" applyFont="1" applyAlignment="1">
      <alignment horizontal="left"/>
    </xf>
    <xf numFmtId="0" fontId="8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9" fontId="13" fillId="0" borderId="0" xfId="0" applyNumberFormat="1" applyFont="1" applyAlignment="1">
      <alignment horizontal="right"/>
    </xf>
    <xf numFmtId="0" fontId="49" fillId="0" borderId="2" xfId="0" applyFont="1" applyBorder="1" applyAlignment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1" xfId="3" applyFont="1" applyBorder="1" applyAlignment="1" applyProtection="1">
      <alignment horizontal="left"/>
    </xf>
    <xf numFmtId="0" fontId="39" fillId="0" borderId="0" xfId="3" applyFont="1" applyAlignment="1" applyProtection="1">
      <alignment horizontal="left"/>
    </xf>
    <xf numFmtId="0" fontId="87" fillId="0" borderId="0" xfId="3" applyFont="1" applyBorder="1" applyAlignment="1" applyProtection="1">
      <alignment horizontal="left"/>
    </xf>
    <xf numFmtId="0" fontId="87" fillId="0" borderId="0" xfId="3" applyFont="1" applyAlignment="1" applyProtection="1">
      <alignment horizontal="left"/>
    </xf>
    <xf numFmtId="0" fontId="87" fillId="0" borderId="2" xfId="3" applyFont="1" applyBorder="1" applyAlignment="1" applyProtection="1">
      <alignment horizontal="left"/>
    </xf>
    <xf numFmtId="2" fontId="96" fillId="0" borderId="0" xfId="0" applyNumberFormat="1" applyFont="1" applyAlignment="1">
      <alignment horizontal="left"/>
    </xf>
    <xf numFmtId="0" fontId="95" fillId="0" borderId="0" xfId="0" applyFont="1" applyAlignment="1">
      <alignment horizontal="left" wrapText="1"/>
    </xf>
    <xf numFmtId="0" fontId="11" fillId="2" borderId="0" xfId="0" applyFont="1" applyFill="1"/>
    <xf numFmtId="0" fontId="24" fillId="2" borderId="0" xfId="0" applyFont="1" applyFill="1"/>
    <xf numFmtId="0" fontId="25" fillId="0" borderId="0" xfId="0" applyFont="1"/>
    <xf numFmtId="0" fontId="64" fillId="0" borderId="0" xfId="3" applyFont="1" applyAlignment="1" applyProtection="1"/>
    <xf numFmtId="0" fontId="65" fillId="0" borderId="0" xfId="0" applyFont="1"/>
    <xf numFmtId="0" fontId="62" fillId="0" borderId="0" xfId="0" applyFont="1"/>
    <xf numFmtId="0" fontId="84" fillId="2" borderId="0" xfId="0" applyFont="1" applyFill="1"/>
    <xf numFmtId="0" fontId="23" fillId="3" borderId="0" xfId="0" applyFont="1" applyFill="1"/>
    <xf numFmtId="0" fontId="13" fillId="3" borderId="0" xfId="0" applyFont="1" applyFill="1"/>
    <xf numFmtId="0" fontId="91" fillId="0" borderId="0" xfId="0" applyFont="1"/>
    <xf numFmtId="2" fontId="92" fillId="0" borderId="0" xfId="3" applyNumberFormat="1" applyFont="1" applyAlignment="1" applyProtection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92" fillId="0" borderId="0" xfId="3" applyFont="1" applyAlignment="1" applyProtection="1"/>
    <xf numFmtId="0" fontId="96" fillId="0" borderId="0" xfId="0" applyFont="1"/>
    <xf numFmtId="0" fontId="20" fillId="0" borderId="0" xfId="3" applyFont="1" applyBorder="1" applyAlignment="1" applyProtection="1">
      <alignment horizontal="left"/>
    </xf>
    <xf numFmtId="0" fontId="20" fillId="0" borderId="0" xfId="0" applyFont="1" applyAlignment="1">
      <alignment horizontal="right"/>
    </xf>
    <xf numFmtId="0" fontId="21" fillId="0" borderId="0" xfId="0" quotePrefix="1" applyFont="1"/>
    <xf numFmtId="165" fontId="23" fillId="0" borderId="0" xfId="0" applyNumberFormat="1" applyFont="1" applyAlignment="1">
      <alignment horizontal="center"/>
    </xf>
    <xf numFmtId="0" fontId="46" fillId="0" borderId="0" xfId="0" applyFont="1" applyAlignment="1">
      <alignment horizontal="center"/>
    </xf>
    <xf numFmtId="2" fontId="92" fillId="0" borderId="0" xfId="3" applyNumberFormat="1" applyFont="1" applyAlignment="1" applyProtection="1"/>
    <xf numFmtId="2" fontId="23" fillId="0" borderId="0" xfId="0" applyNumberFormat="1" applyFont="1"/>
    <xf numFmtId="0" fontId="60" fillId="0" borderId="0" xfId="3" applyAlignment="1" applyProtection="1"/>
    <xf numFmtId="0" fontId="60" fillId="0" borderId="0" xfId="3" applyAlignment="1" applyProtection="1">
      <alignment horizontal="left"/>
    </xf>
    <xf numFmtId="0" fontId="101" fillId="0" borderId="0" xfId="0" applyFont="1"/>
    <xf numFmtId="0" fontId="102" fillId="0" borderId="0" xfId="0" applyFont="1"/>
    <xf numFmtId="0" fontId="57" fillId="0" borderId="0" xfId="0" applyFont="1"/>
    <xf numFmtId="0" fontId="104" fillId="0" borderId="0" xfId="0" applyFont="1"/>
    <xf numFmtId="0" fontId="105" fillId="0" borderId="0" xfId="0" applyFont="1"/>
    <xf numFmtId="49" fontId="20" fillId="0" borderId="0" xfId="0" applyNumberFormat="1" applyFont="1"/>
    <xf numFmtId="4" fontId="20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center"/>
    </xf>
    <xf numFmtId="0" fontId="103" fillId="0" borderId="0" xfId="0" applyFont="1" applyAlignment="1">
      <alignment vertical="top"/>
    </xf>
    <xf numFmtId="4" fontId="106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  <xf numFmtId="4" fontId="20" fillId="0" borderId="0" xfId="0" applyNumberFormat="1" applyFont="1"/>
    <xf numFmtId="1" fontId="20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4" fontId="23" fillId="0" borderId="0" xfId="0" applyNumberFormat="1" applyFont="1"/>
    <xf numFmtId="1" fontId="20" fillId="0" borderId="0" xfId="0" applyNumberFormat="1" applyFont="1"/>
    <xf numFmtId="0" fontId="42" fillId="0" borderId="0" xfId="0" applyFont="1"/>
    <xf numFmtId="4" fontId="104" fillId="0" borderId="0" xfId="0" applyNumberFormat="1" applyFont="1"/>
    <xf numFmtId="4" fontId="29" fillId="0" borderId="0" xfId="0" applyNumberFormat="1" applyFont="1"/>
    <xf numFmtId="0" fontId="107" fillId="0" borderId="0" xfId="0" applyFont="1"/>
    <xf numFmtId="0" fontId="108" fillId="0" borderId="0" xfId="0" applyFont="1" applyAlignment="1">
      <alignment vertical="top"/>
    </xf>
    <xf numFmtId="4" fontId="20" fillId="0" borderId="0" xfId="0" applyNumberFormat="1" applyFont="1" applyAlignment="1">
      <alignment horizontal="center" vertical="center"/>
    </xf>
    <xf numFmtId="4" fontId="106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0" fontId="1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113" fillId="0" borderId="4" xfId="0" applyFont="1" applyBorder="1" applyAlignment="1">
      <alignment horizontal="left" vertical="center"/>
    </xf>
    <xf numFmtId="0" fontId="101" fillId="5" borderId="0" xfId="0" applyFont="1" applyFill="1"/>
    <xf numFmtId="0" fontId="0" fillId="5" borderId="0" xfId="0" applyFill="1"/>
    <xf numFmtId="0" fontId="0" fillId="0" borderId="1" xfId="0" applyBorder="1"/>
    <xf numFmtId="0" fontId="20" fillId="0" borderId="1" xfId="0" applyFont="1" applyBorder="1" applyAlignment="1">
      <alignment horizontal="left"/>
    </xf>
    <xf numFmtId="1" fontId="22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3" applyFont="1" applyFill="1" applyAlignment="1" applyProtection="1"/>
    <xf numFmtId="49" fontId="20" fillId="0" borderId="0" xfId="0" applyNumberFormat="1" applyFont="1" applyAlignment="1">
      <alignment horizontal="right"/>
    </xf>
    <xf numFmtId="1" fontId="20" fillId="0" borderId="0" xfId="0" applyNumberFormat="1" applyFont="1" applyAlignment="1">
      <alignment horizontal="left"/>
    </xf>
    <xf numFmtId="0" fontId="104" fillId="0" borderId="0" xfId="0" applyFont="1" applyAlignment="1">
      <alignment horizontal="left"/>
    </xf>
    <xf numFmtId="0" fontId="104" fillId="0" borderId="0" xfId="0" applyFont="1" applyAlignment="1">
      <alignment horizontal="center"/>
    </xf>
    <xf numFmtId="0" fontId="106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23" fillId="0" borderId="0" xfId="0" applyFont="1" applyAlignment="1">
      <alignment horizontal="left"/>
    </xf>
    <xf numFmtId="49" fontId="114" fillId="0" borderId="0" xfId="0" applyNumberFormat="1" applyFont="1" applyAlignment="1">
      <alignment horizontal="right"/>
    </xf>
    <xf numFmtId="49" fontId="114" fillId="0" borderId="0" xfId="0" applyNumberFormat="1" applyFont="1" applyAlignment="1">
      <alignment horizontal="left"/>
    </xf>
    <xf numFmtId="1" fontId="19" fillId="0" borderId="1" xfId="0" applyNumberFormat="1" applyFont="1" applyBorder="1" applyAlignment="1">
      <alignment horizontal="center"/>
    </xf>
    <xf numFmtId="1" fontId="19" fillId="0" borderId="2" xfId="0" applyNumberFormat="1" applyFont="1" applyBorder="1" applyAlignment="1">
      <alignment horizontal="center"/>
    </xf>
    <xf numFmtId="4" fontId="19" fillId="0" borderId="2" xfId="0" applyNumberFormat="1" applyFont="1" applyBorder="1" applyAlignment="1">
      <alignment horizontal="center"/>
    </xf>
    <xf numFmtId="4" fontId="19" fillId="0" borderId="3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right"/>
    </xf>
    <xf numFmtId="4" fontId="19" fillId="0" borderId="1" xfId="0" applyNumberFormat="1" applyFont="1" applyBorder="1" applyAlignment="1">
      <alignment horizontal="center"/>
    </xf>
    <xf numFmtId="49" fontId="104" fillId="0" borderId="0" xfId="0" applyNumberFormat="1" applyFont="1" applyAlignment="1">
      <alignment horizontal="right"/>
    </xf>
    <xf numFmtId="0" fontId="60" fillId="0" borderId="0" xfId="3" applyNumberFormat="1" applyAlignment="1" applyProtection="1">
      <alignment horizontal="left"/>
    </xf>
    <xf numFmtId="0" fontId="60" fillId="0" borderId="0" xfId="3" applyNumberFormat="1" applyAlignment="1" applyProtection="1"/>
    <xf numFmtId="3" fontId="20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53" fillId="0" borderId="0" xfId="0" applyFont="1" applyAlignment="1" applyProtection="1">
      <alignment horizontal="left"/>
      <protection locked="0"/>
    </xf>
    <xf numFmtId="0" fontId="115" fillId="0" borderId="0" xfId="3" applyNumberFormat="1" applyFont="1" applyAlignment="1" applyProtection="1">
      <alignment horizontal="right"/>
    </xf>
    <xf numFmtId="0" fontId="27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115" fillId="0" borderId="0" xfId="3" applyNumberFormat="1" applyFont="1" applyAlignment="1" applyProtection="1">
      <alignment horizontal="left"/>
    </xf>
    <xf numFmtId="0" fontId="115" fillId="0" borderId="0" xfId="3" applyNumberFormat="1" applyFont="1" applyAlignment="1" applyProtection="1"/>
    <xf numFmtId="0" fontId="40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64" fillId="0" borderId="0" xfId="3" applyNumberFormat="1" applyFont="1" applyAlignment="1" applyProtection="1">
      <alignment horizontal="left"/>
    </xf>
    <xf numFmtId="0" fontId="64" fillId="0" borderId="0" xfId="3" applyNumberFormat="1" applyFont="1" applyAlignment="1" applyProtection="1"/>
    <xf numFmtId="49" fontId="19" fillId="0" borderId="0" xfId="0" applyNumberFormat="1" applyFont="1" applyAlignment="1">
      <alignment horizontal="center"/>
    </xf>
    <xf numFmtId="0" fontId="19" fillId="0" borderId="0" xfId="0" applyFont="1"/>
    <xf numFmtId="0" fontId="120" fillId="0" borderId="0" xfId="3" applyNumberFormat="1" applyFont="1" applyAlignment="1" applyProtection="1">
      <alignment horizontal="left"/>
    </xf>
    <xf numFmtId="0" fontId="19" fillId="0" borderId="0" xfId="0" applyFont="1" applyAlignment="1" applyProtection="1">
      <alignment horizontal="left"/>
      <protection locked="0"/>
    </xf>
    <xf numFmtId="0" fontId="120" fillId="0" borderId="0" xfId="3" applyNumberFormat="1" applyFont="1" applyAlignment="1" applyProtection="1"/>
    <xf numFmtId="0" fontId="121" fillId="0" borderId="0" xfId="3" applyNumberFormat="1" applyFont="1" applyAlignment="1" applyProtection="1"/>
    <xf numFmtId="0" fontId="121" fillId="0" borderId="0" xfId="3" applyNumberFormat="1" applyFont="1" applyAlignment="1" applyProtection="1">
      <alignment horizontal="left"/>
    </xf>
    <xf numFmtId="0" fontId="19" fillId="0" borderId="0" xfId="3" applyNumberFormat="1" applyFont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49" fontId="49" fillId="0" borderId="3" xfId="0" applyNumberFormat="1" applyFont="1" applyBorder="1" applyAlignment="1">
      <alignment horizontal="right"/>
    </xf>
    <xf numFmtId="0" fontId="0" fillId="0" borderId="3" xfId="0" applyBorder="1"/>
    <xf numFmtId="4" fontId="13" fillId="0" borderId="3" xfId="0" applyNumberFormat="1" applyFont="1" applyBorder="1" applyAlignment="1">
      <alignment horizontal="center"/>
    </xf>
    <xf numFmtId="0" fontId="115" fillId="0" borderId="0" xfId="3" applyFont="1" applyAlignment="1" applyProtection="1">
      <alignment horizontal="left"/>
    </xf>
    <xf numFmtId="0" fontId="115" fillId="0" borderId="0" xfId="3" applyFont="1" applyAlignment="1" applyProtection="1"/>
    <xf numFmtId="0" fontId="21" fillId="0" borderId="0" xfId="0" applyFont="1" applyAlignment="1" applyProtection="1">
      <alignment horizontal="left"/>
      <protection locked="0"/>
    </xf>
    <xf numFmtId="49" fontId="21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7" fillId="0" borderId="0" xfId="0" applyFont="1" applyAlignment="1" applyProtection="1">
      <alignment horizontal="left"/>
      <protection locked="0"/>
    </xf>
    <xf numFmtId="0" fontId="118" fillId="0" borderId="0" xfId="3" applyFont="1" applyAlignment="1" applyProtection="1">
      <alignment horizontal="left"/>
    </xf>
    <xf numFmtId="0" fontId="118" fillId="0" borderId="0" xfId="3" applyFont="1" applyAlignment="1" applyProtection="1"/>
    <xf numFmtId="1" fontId="49" fillId="0" borderId="2" xfId="0" applyNumberFormat="1" applyFont="1" applyBorder="1"/>
    <xf numFmtId="1" fontId="49" fillId="0" borderId="1" xfId="0" applyNumberFormat="1" applyFont="1" applyBorder="1"/>
    <xf numFmtId="0" fontId="100" fillId="0" borderId="2" xfId="0" applyFont="1" applyBorder="1"/>
    <xf numFmtId="0" fontId="87" fillId="0" borderId="1" xfId="3" applyFont="1" applyBorder="1" applyAlignment="1" applyProtection="1">
      <alignment horizontal="left"/>
    </xf>
    <xf numFmtId="0" fontId="39" fillId="0" borderId="0" xfId="3" applyFont="1" applyBorder="1" applyAlignment="1" applyProtection="1">
      <alignment horizontal="left"/>
    </xf>
    <xf numFmtId="0" fontId="87" fillId="0" borderId="0" xfId="0" applyFont="1" applyAlignment="1" applyProtection="1">
      <alignment horizontal="left"/>
      <protection locked="0"/>
    </xf>
    <xf numFmtId="0" fontId="8" fillId="0" borderId="0" xfId="0" applyFont="1"/>
    <xf numFmtId="0" fontId="0" fillId="10" borderId="0" xfId="0" applyFill="1"/>
    <xf numFmtId="0" fontId="25" fillId="0" borderId="0" xfId="0" applyFont="1" applyAlignment="1">
      <alignment horizontal="center" wrapText="1"/>
    </xf>
    <xf numFmtId="0" fontId="119" fillId="0" borderId="0" xfId="3" applyNumberFormat="1" applyFont="1" applyFill="1" applyAlignment="1" applyProtection="1">
      <alignment horizontal="left"/>
    </xf>
    <xf numFmtId="0" fontId="119" fillId="0" borderId="0" xfId="3" applyNumberFormat="1" applyFont="1" applyFill="1" applyAlignment="1" applyProtection="1"/>
    <xf numFmtId="0" fontId="20" fillId="9" borderId="0" xfId="3" applyFont="1" applyFill="1" applyBorder="1" applyAlignment="1" applyProtection="1">
      <alignment vertical="center"/>
    </xf>
    <xf numFmtId="0" fontId="20" fillId="0" borderId="0" xfId="3" applyFont="1" applyBorder="1" applyAlignment="1" applyProtection="1"/>
    <xf numFmtId="0" fontId="126" fillId="0" borderId="0" xfId="3" applyFont="1" applyAlignment="1" applyProtection="1"/>
    <xf numFmtId="49" fontId="20" fillId="0" borderId="0" xfId="0" applyNumberFormat="1" applyFont="1" applyAlignment="1">
      <alignment horizontal="left"/>
    </xf>
    <xf numFmtId="0" fontId="20" fillId="0" borderId="5" xfId="3" applyFont="1" applyFill="1" applyBorder="1" applyAlignment="1" applyProtection="1"/>
    <xf numFmtId="49" fontId="104" fillId="0" borderId="1" xfId="0" applyNumberFormat="1" applyFont="1" applyBorder="1" applyAlignment="1">
      <alignment horizontal="right"/>
    </xf>
    <xf numFmtId="1" fontId="13" fillId="0" borderId="1" xfId="0" applyNumberFormat="1" applyFont="1" applyBorder="1" applyAlignment="1">
      <alignment horizontal="center"/>
    </xf>
    <xf numFmtId="1" fontId="13" fillId="0" borderId="2" xfId="0" applyNumberFormat="1" applyFont="1" applyBorder="1" applyAlignment="1">
      <alignment horizontal="center"/>
    </xf>
    <xf numFmtId="0" fontId="127" fillId="0" borderId="0" xfId="0" applyFont="1"/>
    <xf numFmtId="0" fontId="87" fillId="0" borderId="0" xfId="0" applyFont="1" applyAlignment="1">
      <alignment horizontal="left"/>
    </xf>
    <xf numFmtId="0" fontId="87" fillId="0" borderId="2" xfId="0" applyFont="1" applyBorder="1" applyAlignment="1" applyProtection="1">
      <alignment horizontal="left"/>
      <protection locked="0"/>
    </xf>
    <xf numFmtId="0" fontId="128" fillId="0" borderId="0" xfId="3" applyFont="1" applyAlignment="1" applyProtection="1"/>
    <xf numFmtId="0" fontId="128" fillId="0" borderId="0" xfId="3" applyFont="1" applyFill="1" applyAlignment="1" applyProtection="1"/>
    <xf numFmtId="0" fontId="21" fillId="0" borderId="0" xfId="3" applyNumberFormat="1" applyFont="1" applyFill="1" applyAlignment="1" applyProtection="1">
      <alignment horizontal="left"/>
    </xf>
    <xf numFmtId="0" fontId="128" fillId="0" borderId="0" xfId="3" applyFont="1" applyBorder="1" applyAlignment="1" applyProtection="1"/>
    <xf numFmtId="0" fontId="20" fillId="0" borderId="1" xfId="3" applyFont="1" applyBorder="1" applyAlignment="1" applyProtection="1">
      <alignment horizontal="left"/>
    </xf>
    <xf numFmtId="0" fontId="20" fillId="0" borderId="1" xfId="0" applyFont="1" applyBorder="1"/>
    <xf numFmtId="0" fontId="20" fillId="0" borderId="2" xfId="0" applyFont="1" applyBorder="1"/>
    <xf numFmtId="0" fontId="20" fillId="0" borderId="3" xfId="0" applyFont="1" applyBorder="1"/>
    <xf numFmtId="2" fontId="96" fillId="0" borderId="0" xfId="9" applyNumberFormat="1" applyFont="1" applyAlignment="1">
      <alignment horizontal="left"/>
    </xf>
    <xf numFmtId="0" fontId="23" fillId="10" borderId="0" xfId="0" applyFont="1" applyFill="1"/>
    <xf numFmtId="2" fontId="92" fillId="10" borderId="0" xfId="3" applyNumberFormat="1" applyFont="1" applyFill="1" applyAlignment="1" applyProtection="1">
      <alignment horizontal="left"/>
    </xf>
    <xf numFmtId="0" fontId="129" fillId="0" borderId="0" xfId="0" applyFont="1"/>
    <xf numFmtId="0" fontId="91" fillId="0" borderId="0" xfId="0" applyFont="1" applyAlignment="1">
      <alignment horizontal="center"/>
    </xf>
    <xf numFmtId="0" fontId="6" fillId="0" borderId="0" xfId="0" applyFont="1"/>
    <xf numFmtId="0" fontId="130" fillId="0" borderId="0" xfId="0" applyFont="1"/>
    <xf numFmtId="2" fontId="92" fillId="0" borderId="0" xfId="10" applyNumberFormat="1" applyFont="1" applyAlignment="1">
      <alignment horizontal="left"/>
    </xf>
    <xf numFmtId="2" fontId="92" fillId="0" borderId="0" xfId="11" applyNumberFormat="1" applyFont="1" applyAlignment="1">
      <alignment horizontal="left"/>
    </xf>
    <xf numFmtId="2" fontId="96" fillId="0" borderId="0" xfId="12" applyNumberFormat="1" applyFont="1" applyAlignment="1">
      <alignment horizontal="left"/>
    </xf>
    <xf numFmtId="166" fontId="92" fillId="0" borderId="0" xfId="4" applyNumberFormat="1" applyFont="1" applyAlignment="1">
      <alignment horizontal="left"/>
    </xf>
    <xf numFmtId="166" fontId="92" fillId="0" borderId="0" xfId="1" applyNumberFormat="1" applyFont="1" applyAlignment="1">
      <alignment horizontal="left"/>
    </xf>
    <xf numFmtId="166" fontId="92" fillId="10" borderId="0" xfId="4" applyNumberFormat="1" applyFont="1" applyFill="1" applyAlignment="1">
      <alignment horizontal="left"/>
    </xf>
    <xf numFmtId="2" fontId="92" fillId="10" borderId="0" xfId="12" applyNumberFormat="1" applyFont="1" applyFill="1" applyAlignment="1">
      <alignment horizontal="left"/>
    </xf>
    <xf numFmtId="2" fontId="92" fillId="0" borderId="0" xfId="12" applyNumberFormat="1" applyFont="1" applyAlignment="1">
      <alignment horizontal="left"/>
    </xf>
    <xf numFmtId="2" fontId="96" fillId="0" borderId="0" xfId="13" applyNumberFormat="1" applyFont="1" applyAlignment="1">
      <alignment horizontal="left"/>
    </xf>
    <xf numFmtId="2" fontId="92" fillId="0" borderId="0" xfId="3" applyNumberFormat="1" applyFont="1" applyFill="1" applyAlignment="1" applyProtection="1">
      <alignment horizontal="left"/>
    </xf>
    <xf numFmtId="167" fontId="92" fillId="0" borderId="0" xfId="4" applyNumberFormat="1" applyFont="1" applyAlignment="1">
      <alignment horizontal="left"/>
    </xf>
    <xf numFmtId="167" fontId="92" fillId="0" borderId="0" xfId="1" applyNumberFormat="1" applyFont="1" applyAlignment="1">
      <alignment horizontal="left"/>
    </xf>
    <xf numFmtId="0" fontId="96" fillId="0" borderId="0" xfId="3" applyFont="1" applyBorder="1" applyAlignment="1" applyProtection="1">
      <alignment horizontal="left"/>
    </xf>
    <xf numFmtId="0" fontId="133" fillId="0" borderId="0" xfId="0" applyFont="1" applyAlignment="1">
      <alignment horizontal="center"/>
    </xf>
    <xf numFmtId="0" fontId="96" fillId="0" borderId="0" xfId="0" applyFont="1" applyAlignment="1">
      <alignment horizontal="left"/>
    </xf>
    <xf numFmtId="0" fontId="96" fillId="0" borderId="0" xfId="0" applyFont="1" applyAlignment="1" applyProtection="1">
      <alignment horizontal="left"/>
      <protection locked="0"/>
    </xf>
    <xf numFmtId="0" fontId="122" fillId="0" borderId="0" xfId="0" applyFont="1"/>
    <xf numFmtId="0" fontId="82" fillId="0" borderId="0" xfId="0" applyFont="1" applyAlignment="1">
      <alignment horizontal="center"/>
    </xf>
    <xf numFmtId="0" fontId="123" fillId="0" borderId="0" xfId="0" applyFont="1" applyAlignment="1">
      <alignment horizontal="left"/>
    </xf>
    <xf numFmtId="0" fontId="124" fillId="0" borderId="0" xfId="0" applyFont="1" applyAlignment="1">
      <alignment horizontal="left"/>
    </xf>
    <xf numFmtId="0" fontId="74" fillId="0" borderId="0" xfId="0" applyFont="1"/>
    <xf numFmtId="0" fontId="49" fillId="0" borderId="0" xfId="0" applyFont="1" applyAlignment="1">
      <alignment horizontal="left" vertical="center"/>
    </xf>
    <xf numFmtId="4" fontId="49" fillId="0" borderId="0" xfId="0" applyNumberFormat="1" applyFont="1" applyAlignment="1">
      <alignment horizontal="left" vertical="center"/>
    </xf>
    <xf numFmtId="4" fontId="49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135" fillId="0" borderId="0" xfId="0" applyFont="1"/>
    <xf numFmtId="0" fontId="134" fillId="0" borderId="0" xfId="3" applyFont="1" applyFill="1" applyAlignment="1" applyProtection="1">
      <alignment horizontal="left"/>
    </xf>
    <xf numFmtId="0" fontId="134" fillId="0" borderId="0" xfId="0" applyFont="1"/>
    <xf numFmtId="0" fontId="134" fillId="0" borderId="0" xfId="0" applyFont="1" applyAlignment="1">
      <alignment horizontal="center"/>
    </xf>
    <xf numFmtId="0" fontId="40" fillId="10" borderId="0" xfId="0" applyFont="1" applyFill="1"/>
    <xf numFmtId="0" fontId="0" fillId="10" borderId="0" xfId="0" applyFill="1" applyAlignment="1">
      <alignment horizontal="center"/>
    </xf>
    <xf numFmtId="0" fontId="49" fillId="0" borderId="1" xfId="0" applyFont="1" applyBorder="1" applyAlignment="1" applyProtection="1">
      <alignment horizontal="left"/>
      <protection locked="0"/>
    </xf>
    <xf numFmtId="0" fontId="94" fillId="0" borderId="0" xfId="3" applyFont="1" applyAlignment="1" applyProtection="1">
      <alignment horizontal="left"/>
    </xf>
    <xf numFmtId="0" fontId="94" fillId="0" borderId="0" xfId="3" applyFont="1" applyBorder="1" applyAlignment="1" applyProtection="1">
      <alignment horizontal="left"/>
    </xf>
    <xf numFmtId="0" fontId="94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center"/>
      <protection locked="0"/>
    </xf>
    <xf numFmtId="0" fontId="18" fillId="0" borderId="0" xfId="0" applyFont="1" applyAlignment="1">
      <alignment horizontal="left"/>
    </xf>
    <xf numFmtId="2" fontId="19" fillId="0" borderId="0" xfId="0" applyNumberFormat="1" applyFont="1" applyAlignment="1">
      <alignment horizontal="center"/>
    </xf>
    <xf numFmtId="0" fontId="31" fillId="0" borderId="0" xfId="0" applyFont="1"/>
    <xf numFmtId="0" fontId="47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49" fillId="0" borderId="0" xfId="0" applyFont="1" applyAlignment="1">
      <alignment horizontal="center"/>
    </xf>
    <xf numFmtId="9" fontId="47" fillId="0" borderId="0" xfId="0" applyNumberFormat="1" applyFont="1" applyAlignment="1">
      <alignment horizontal="center"/>
    </xf>
    <xf numFmtId="0" fontId="136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4" fontId="0" fillId="0" borderId="0" xfId="0" applyNumberFormat="1" applyAlignment="1">
      <alignment horizontal="center" vertical="center"/>
    </xf>
    <xf numFmtId="4" fontId="21" fillId="0" borderId="0" xfId="0" applyNumberFormat="1" applyFont="1"/>
    <xf numFmtId="0" fontId="0" fillId="3" borderId="0" xfId="0" applyFill="1" applyAlignment="1">
      <alignment horizontal="center"/>
    </xf>
    <xf numFmtId="0" fontId="106" fillId="0" borderId="0" xfId="0" applyFont="1" applyAlignment="1">
      <alignment horizontal="left"/>
    </xf>
    <xf numFmtId="0" fontId="115" fillId="0" borderId="0" xfId="3" applyNumberFormat="1" applyFont="1" applyFill="1" applyAlignment="1" applyProtection="1">
      <alignment horizontal="right"/>
    </xf>
    <xf numFmtId="0" fontId="115" fillId="0" borderId="0" xfId="3" applyNumberFormat="1" applyFont="1" applyFill="1" applyAlignment="1" applyProtection="1">
      <alignment horizontal="center"/>
    </xf>
    <xf numFmtId="0" fontId="125" fillId="0" borderId="0" xfId="0" applyFont="1" applyAlignment="1">
      <alignment horizontal="right"/>
    </xf>
    <xf numFmtId="0" fontId="27" fillId="0" borderId="0" xfId="0" applyFont="1" applyAlignment="1" applyProtection="1">
      <alignment horizontal="right"/>
      <protection locked="0"/>
    </xf>
    <xf numFmtId="0" fontId="27" fillId="0" borderId="0" xfId="0" applyFont="1" applyAlignment="1">
      <alignment horizontal="right"/>
    </xf>
    <xf numFmtId="0" fontId="116" fillId="0" borderId="0" xfId="3" applyNumberFormat="1" applyFont="1" applyFill="1" applyAlignment="1" applyProtection="1">
      <alignment horizontal="right"/>
    </xf>
    <xf numFmtId="0" fontId="117" fillId="0" borderId="0" xfId="3" applyNumberFormat="1" applyFont="1" applyFill="1" applyAlignment="1" applyProtection="1">
      <alignment horizontal="right"/>
    </xf>
    <xf numFmtId="0" fontId="27" fillId="0" borderId="0" xfId="3" applyNumberFormat="1" applyFont="1" applyFill="1" applyAlignment="1" applyProtection="1">
      <alignment horizontal="right"/>
    </xf>
    <xf numFmtId="0" fontId="64" fillId="0" borderId="0" xfId="3" applyFont="1" applyFill="1" applyAlignment="1" applyProtection="1">
      <alignment horizontal="left"/>
    </xf>
    <xf numFmtId="0" fontId="0" fillId="0" borderId="0" xfId="3" applyNumberFormat="1" applyFont="1" applyFill="1" applyAlignment="1" applyProtection="1">
      <alignment horizontal="center"/>
    </xf>
    <xf numFmtId="0" fontId="0" fillId="0" borderId="0" xfId="3" applyNumberFormat="1" applyFont="1" applyFill="1" applyAlignment="1" applyProtection="1">
      <alignment horizontal="right"/>
    </xf>
    <xf numFmtId="0" fontId="118" fillId="0" borderId="0" xfId="3" applyNumberFormat="1" applyFont="1" applyFill="1" applyAlignment="1" applyProtection="1">
      <alignment horizontal="right"/>
    </xf>
    <xf numFmtId="0" fontId="27" fillId="0" borderId="0" xfId="3" applyFont="1" applyFill="1" applyAlignment="1" applyProtection="1">
      <alignment horizontal="left"/>
    </xf>
    <xf numFmtId="0" fontId="64" fillId="0" borderId="0" xfId="3" applyFont="1" applyFill="1" applyAlignment="1" applyProtection="1"/>
    <xf numFmtId="0" fontId="60" fillId="0" borderId="0" xfId="3" applyFill="1" applyAlignment="1" applyProtection="1"/>
    <xf numFmtId="0" fontId="60" fillId="0" borderId="0" xfId="3" applyFill="1" applyAlignment="1" applyProtection="1">
      <alignment horizontal="left"/>
    </xf>
    <xf numFmtId="0" fontId="21" fillId="11" borderId="0" xfId="0" applyFont="1" applyFill="1" applyAlignment="1">
      <alignment horizontal="left"/>
    </xf>
    <xf numFmtId="0" fontId="75" fillId="0" borderId="0" xfId="0" applyFont="1" applyAlignment="1">
      <alignment horizontal="center"/>
    </xf>
    <xf numFmtId="3" fontId="43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3" fontId="42" fillId="0" borderId="0" xfId="0" applyNumberFormat="1" applyFont="1" applyAlignment="1">
      <alignment horizontal="center"/>
    </xf>
    <xf numFmtId="0" fontId="20" fillId="0" borderId="2" xfId="0" applyFont="1" applyBorder="1" applyAlignment="1">
      <alignment horizontal="left"/>
    </xf>
    <xf numFmtId="0" fontId="102" fillId="0" borderId="0" xfId="0" applyFont="1" applyAlignment="1">
      <alignment horizontal="center"/>
    </xf>
    <xf numFmtId="0" fontId="137" fillId="0" borderId="0" xfId="0" applyFont="1" applyAlignment="1">
      <alignment horizontal="center"/>
    </xf>
    <xf numFmtId="0" fontId="94" fillId="0" borderId="0" xfId="0" applyFont="1" applyAlignment="1">
      <alignment horizontal="left"/>
    </xf>
    <xf numFmtId="0" fontId="33" fillId="3" borderId="0" xfId="0" applyFont="1" applyFill="1" applyAlignment="1">
      <alignment horizontal="left"/>
    </xf>
    <xf numFmtId="0" fontId="29" fillId="3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1" fontId="67" fillId="0" borderId="0" xfId="0" applyNumberFormat="1" applyFont="1" applyAlignment="1">
      <alignment horizontal="center"/>
    </xf>
    <xf numFmtId="4" fontId="67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right" vertical="center"/>
    </xf>
    <xf numFmtId="4" fontId="20" fillId="0" borderId="1" xfId="0" applyNumberFormat="1" applyFont="1" applyBorder="1" applyAlignment="1">
      <alignment horizontal="right" vertical="center"/>
    </xf>
    <xf numFmtId="0" fontId="22" fillId="12" borderId="0" xfId="0" applyFont="1" applyFill="1"/>
    <xf numFmtId="0" fontId="0" fillId="12" borderId="0" xfId="0" applyFill="1"/>
    <xf numFmtId="0" fontId="20" fillId="0" borderId="0" xfId="3" applyNumberFormat="1" applyFont="1" applyAlignment="1" applyProtection="1">
      <alignment horizontal="right"/>
    </xf>
    <xf numFmtId="0" fontId="20" fillId="0" borderId="0" xfId="3" applyFont="1" applyAlignment="1" applyProtection="1">
      <alignment horizontal="center"/>
    </xf>
    <xf numFmtId="0" fontId="20" fillId="0" borderId="3" xfId="3" applyFont="1" applyBorder="1" applyAlignment="1" applyProtection="1">
      <alignment horizontal="left"/>
    </xf>
    <xf numFmtId="0" fontId="20" fillId="0" borderId="3" xfId="0" applyFont="1" applyBorder="1" applyAlignment="1" applyProtection="1">
      <alignment horizontal="left"/>
      <protection locked="0"/>
    </xf>
    <xf numFmtId="0" fontId="20" fillId="0" borderId="0" xfId="0" applyFont="1" applyAlignment="1" applyProtection="1">
      <alignment horizontal="right"/>
      <protection locked="0"/>
    </xf>
    <xf numFmtId="168" fontId="13" fillId="0" borderId="0" xfId="0" applyNumberFormat="1" applyFont="1" applyAlignment="1">
      <alignment horizontal="center"/>
    </xf>
    <xf numFmtId="0" fontId="104" fillId="0" borderId="0" xfId="0" applyFont="1" applyAlignment="1" applyProtection="1">
      <alignment horizontal="left"/>
      <protection locked="0"/>
    </xf>
    <xf numFmtId="0" fontId="43" fillId="0" borderId="0" xfId="0" applyFont="1" applyAlignment="1">
      <alignment horizontal="left"/>
    </xf>
    <xf numFmtId="0" fontId="104" fillId="0" borderId="0" xfId="3" applyFont="1" applyBorder="1" applyAlignment="1" applyProtection="1">
      <alignment horizontal="left"/>
    </xf>
    <xf numFmtId="0" fontId="43" fillId="0" borderId="0" xfId="0" applyFont="1"/>
    <xf numFmtId="0" fontId="43" fillId="0" borderId="0" xfId="3" applyFont="1" applyBorder="1" applyAlignment="1" applyProtection="1">
      <alignment horizontal="left"/>
    </xf>
    <xf numFmtId="0" fontId="43" fillId="0" borderId="1" xfId="0" applyFont="1" applyBorder="1"/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4" fontId="79" fillId="0" borderId="0" xfId="0" applyNumberFormat="1" applyFont="1" applyAlignment="1">
      <alignment horizontal="center"/>
    </xf>
    <xf numFmtId="4" fontId="79" fillId="0" borderId="0" xfId="0" applyNumberFormat="1" applyFont="1"/>
    <xf numFmtId="0" fontId="43" fillId="0" borderId="1" xfId="0" applyFont="1" applyBorder="1" applyAlignment="1">
      <alignment horizontal="left"/>
    </xf>
    <xf numFmtId="0" fontId="43" fillId="0" borderId="1" xfId="0" applyFont="1" applyBorder="1" applyAlignment="1" applyProtection="1">
      <alignment horizontal="left"/>
      <protection locked="0"/>
    </xf>
    <xf numFmtId="0" fontId="43" fillId="0" borderId="0" xfId="0" applyFont="1" applyAlignment="1" applyProtection="1">
      <alignment horizontal="left"/>
      <protection locked="0"/>
    </xf>
    <xf numFmtId="0" fontId="43" fillId="0" borderId="1" xfId="3" applyFont="1" applyBorder="1" applyAlignment="1" applyProtection="1">
      <alignment horizontal="left"/>
    </xf>
    <xf numFmtId="0" fontId="0" fillId="0" borderId="0" xfId="0" applyAlignment="1">
      <alignment wrapText="1"/>
    </xf>
    <xf numFmtId="0" fontId="0" fillId="7" borderId="0" xfId="0" applyFill="1"/>
    <xf numFmtId="49" fontId="0" fillId="0" borderId="1" xfId="0" applyNumberFormat="1" applyBorder="1" applyAlignment="1">
      <alignment horizontal="left"/>
    </xf>
    <xf numFmtId="0" fontId="23" fillId="0" borderId="0" xfId="0" applyFont="1" applyAlignment="1">
      <alignment horizontal="left" vertical="center"/>
    </xf>
    <xf numFmtId="0" fontId="138" fillId="0" borderId="0" xfId="0" applyFont="1"/>
    <xf numFmtId="49" fontId="23" fillId="0" borderId="0" xfId="0" applyNumberFormat="1" applyFont="1"/>
    <xf numFmtId="0" fontId="139" fillId="0" borderId="0" xfId="0" applyFont="1"/>
    <xf numFmtId="0" fontId="138" fillId="0" borderId="0" xfId="0" applyFont="1" applyAlignment="1">
      <alignment horizontal="left"/>
    </xf>
    <xf numFmtId="0" fontId="101" fillId="7" borderId="0" xfId="0" applyFont="1" applyFill="1" applyAlignment="1">
      <alignment vertical="center"/>
    </xf>
    <xf numFmtId="0" fontId="0" fillId="0" borderId="1" xfId="0" applyBorder="1" applyAlignment="1">
      <alignment horizontal="center"/>
    </xf>
    <xf numFmtId="0" fontId="7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74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0" fontId="106" fillId="0" borderId="1" xfId="0" applyFont="1" applyBorder="1" applyAlignment="1">
      <alignment horizontal="center"/>
    </xf>
    <xf numFmtId="0" fontId="74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40" fillId="0" borderId="0" xfId="0" applyFont="1" applyAlignment="1">
      <alignment horizontal="center"/>
    </xf>
    <xf numFmtId="0" fontId="20" fillId="0" borderId="0" xfId="3" applyFont="1" applyFill="1" applyAlignment="1" applyProtection="1">
      <alignment horizontal="center"/>
    </xf>
    <xf numFmtId="0" fontId="60" fillId="0" borderId="0" xfId="3" applyAlignment="1" applyProtection="1">
      <alignment horizontal="left" wrapText="1"/>
    </xf>
    <xf numFmtId="0" fontId="20" fillId="0" borderId="0" xfId="0" applyFont="1" applyAlignment="1">
      <alignment horizontal="left" wrapText="1"/>
    </xf>
    <xf numFmtId="0" fontId="64" fillId="0" borderId="0" xfId="3" applyFont="1" applyAlignment="1" applyProtection="1">
      <alignment wrapText="1"/>
    </xf>
    <xf numFmtId="0" fontId="0" fillId="0" borderId="0" xfId="0" applyAlignment="1">
      <alignment horizontal="left" wrapText="1"/>
    </xf>
    <xf numFmtId="0" fontId="43" fillId="0" borderId="0" xfId="0" applyFont="1" applyAlignment="1">
      <alignment horizontal="center" wrapText="1"/>
    </xf>
    <xf numFmtId="0" fontId="41" fillId="0" borderId="0" xfId="0" applyFont="1" applyAlignment="1">
      <alignment horizontal="center" wrapText="1"/>
    </xf>
    <xf numFmtId="0" fontId="42" fillId="0" borderId="0" xfId="0" applyFont="1" applyAlignment="1">
      <alignment horizontal="center" wrapText="1"/>
    </xf>
    <xf numFmtId="0" fontId="60" fillId="0" borderId="0" xfId="3" applyAlignment="1" applyProtection="1">
      <alignment wrapText="1"/>
    </xf>
    <xf numFmtId="0" fontId="74" fillId="0" borderId="0" xfId="0" applyFont="1" applyAlignment="1">
      <alignment horizontal="left" wrapText="1"/>
    </xf>
    <xf numFmtId="0" fontId="20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left"/>
    </xf>
    <xf numFmtId="0" fontId="19" fillId="0" borderId="0" xfId="0" applyNumberFormat="1" applyFont="1" applyAlignment="1">
      <alignment horizontal="center"/>
    </xf>
    <xf numFmtId="0" fontId="20" fillId="0" borderId="0" xfId="0" applyNumberFormat="1" applyFont="1" applyAlignment="1" applyProtection="1">
      <alignment horizontal="left"/>
      <protection locked="0"/>
    </xf>
    <xf numFmtId="0" fontId="20" fillId="0" borderId="0" xfId="0" applyNumberFormat="1" applyFont="1"/>
    <xf numFmtId="0" fontId="1" fillId="0" borderId="0" xfId="0" applyFont="1"/>
    <xf numFmtId="4" fontId="19" fillId="0" borderId="0" xfId="0" applyNumberFormat="1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49" fontId="0" fillId="0" borderId="0" xfId="0" applyNumberFormat="1" applyBorder="1" applyAlignment="1">
      <alignment horizontal="left"/>
    </xf>
    <xf numFmtId="0" fontId="0" fillId="0" borderId="0" xfId="0" applyBorder="1"/>
    <xf numFmtId="0" fontId="20" fillId="0" borderId="0" xfId="0" applyFont="1" applyBorder="1" applyAlignment="1">
      <alignment horizontal="center"/>
    </xf>
    <xf numFmtId="0" fontId="74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49" fontId="20" fillId="0" borderId="0" xfId="0" applyNumberFormat="1" applyFont="1" applyBorder="1" applyAlignment="1">
      <alignment horizontal="center"/>
    </xf>
    <xf numFmtId="0" fontId="106" fillId="0" borderId="0" xfId="0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0" fontId="0" fillId="0" borderId="0" xfId="0" applyBorder="1" applyAlignment="1">
      <alignment horizontal="left"/>
    </xf>
    <xf numFmtId="0" fontId="20" fillId="0" borderId="0" xfId="0" applyFont="1" applyBorder="1"/>
    <xf numFmtId="0" fontId="20" fillId="0" borderId="0" xfId="0" applyFont="1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1" xfId="0" applyFont="1" applyBorder="1" applyAlignment="1">
      <alignment horizontal="center"/>
    </xf>
    <xf numFmtId="0" fontId="0" fillId="0" borderId="0" xfId="0" applyFill="1" applyAlignment="1">
      <alignment horizontal="center"/>
    </xf>
    <xf numFmtId="0" fontId="23" fillId="13" borderId="0" xfId="0" applyFont="1" applyFill="1" applyAlignment="1">
      <alignment horizontal="left"/>
    </xf>
    <xf numFmtId="3" fontId="23" fillId="0" borderId="0" xfId="0" applyNumberFormat="1" applyFont="1" applyAlignment="1">
      <alignment horizontal="left"/>
    </xf>
    <xf numFmtId="3" fontId="23" fillId="0" borderId="0" xfId="0" applyNumberFormat="1" applyFont="1" applyAlignment="1">
      <alignment horizontal="center"/>
    </xf>
    <xf numFmtId="0" fontId="95" fillId="0" borderId="0" xfId="0" applyFont="1" applyAlignment="1">
      <alignment horizontal="center"/>
    </xf>
    <xf numFmtId="1" fontId="19" fillId="0" borderId="0" xfId="0" applyNumberFormat="1" applyFont="1" applyBorder="1" applyAlignment="1">
      <alignment horizontal="center"/>
    </xf>
    <xf numFmtId="0" fontId="20" fillId="0" borderId="0" xfId="0" applyFont="1" applyBorder="1" applyAlignment="1" applyProtection="1">
      <alignment horizontal="left"/>
      <protection locked="0"/>
    </xf>
    <xf numFmtId="0" fontId="20" fillId="0" borderId="0" xfId="0" applyNumberFormat="1" applyFont="1" applyAlignment="1">
      <alignment horizontal="center"/>
    </xf>
    <xf numFmtId="0" fontId="96" fillId="0" borderId="0" xfId="0" applyFont="1" applyFill="1" applyAlignment="1" applyProtection="1">
      <alignment horizontal="left"/>
      <protection locked="0"/>
    </xf>
    <xf numFmtId="0" fontId="0" fillId="0" borderId="0" xfId="0" applyFont="1" applyFill="1"/>
    <xf numFmtId="0" fontId="0" fillId="0" borderId="0" xfId="0" applyFont="1" applyFill="1" applyAlignment="1" applyProtection="1">
      <alignment horizontal="left"/>
      <protection locked="0"/>
    </xf>
    <xf numFmtId="49" fontId="129" fillId="0" borderId="0" xfId="0" applyNumberFormat="1" applyFont="1" applyFill="1"/>
    <xf numFmtId="0" fontId="129" fillId="0" borderId="0" xfId="0" applyFont="1" applyFill="1"/>
    <xf numFmtId="0" fontId="129" fillId="0" borderId="0" xfId="0" applyFont="1" applyFill="1" applyAlignment="1">
      <alignment horizontal="center"/>
    </xf>
    <xf numFmtId="0" fontId="125" fillId="0" borderId="0" xfId="0" applyFont="1" applyFill="1" applyAlignment="1">
      <alignment horizontal="left"/>
    </xf>
    <xf numFmtId="0" fontId="96" fillId="0" borderId="0" xfId="0" applyFont="1" applyFill="1" applyAlignment="1">
      <alignment horizontal="left"/>
    </xf>
    <xf numFmtId="4" fontId="96" fillId="0" borderId="0" xfId="0" applyNumberFormat="1" applyFont="1" applyFill="1" applyAlignment="1">
      <alignment horizontal="center"/>
    </xf>
    <xf numFmtId="0" fontId="43" fillId="0" borderId="0" xfId="0" applyNumberFormat="1" applyFont="1" applyAlignment="1">
      <alignment horizontal="center"/>
    </xf>
    <xf numFmtId="0" fontId="41" fillId="0" borderId="0" xfId="0" applyNumberFormat="1" applyFont="1" applyAlignment="1">
      <alignment horizontal="center"/>
    </xf>
    <xf numFmtId="0" fontId="42" fillId="0" borderId="0" xfId="0" applyNumberFormat="1" applyFont="1" applyAlignment="1">
      <alignment horizontal="center"/>
    </xf>
    <xf numFmtId="0" fontId="72" fillId="0" borderId="0" xfId="0" applyNumberFormat="1" applyFont="1" applyAlignment="1">
      <alignment horizontal="center"/>
    </xf>
  </cellXfs>
  <cellStyles count="35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3" xfId="23" xr:uid="{EEFFEA43-317D-4166-A240-BAFE9E6C0A2A}"/>
    <cellStyle name="Standaard 3 3" xfId="14" xr:uid="{4993E6BD-93D6-472B-9AFA-E27A09D287B1}"/>
    <cellStyle name="Standaard 3 3 2" xfId="28" xr:uid="{4842EFC2-8BA3-4EDB-80E6-78C083D0926D}"/>
    <cellStyle name="Standaard 3 4" xfId="21" xr:uid="{92ED8C5F-6F62-47C6-9194-11F8D3301D40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3" xfId="24" xr:uid="{F2A77EC6-B7D8-4F53-874E-9842057D4A01}"/>
    <cellStyle name="Standaard 4 3" xfId="15" xr:uid="{2AC84000-2298-4730-BDFF-DBF67A9541ED}"/>
    <cellStyle name="Standaard 4 3 2" xfId="29" xr:uid="{978C1E7B-9047-4E26-B960-3857B42F132C}"/>
    <cellStyle name="Standaard 4 4" xfId="22" xr:uid="{DFD67B06-97FD-427C-B322-8A98A802B8F7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3" xfId="25" xr:uid="{9F1F3991-9350-4AB0-958D-8D1F16D78D58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3" xfId="26" xr:uid="{D007ED55-BB7A-42CC-AE7B-C0F1C347285F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3" xfId="27" xr:uid="{6F4BD9AE-67DF-499C-9B08-96810DECF965}"/>
  </cellStyles>
  <dxfs count="375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samuele-battistella" TargetMode="External"/><Relationship Id="rId268" Type="http://schemas.openxmlformats.org/officeDocument/2006/relationships/hyperlink" Target="https://www.procyclingstats.com/rider/gonzalo-serrano" TargetMode="External"/><Relationship Id="rId475" Type="http://schemas.openxmlformats.org/officeDocument/2006/relationships/hyperlink" Target="https://www.procyclingstats.com/rider/alex-kirsch" TargetMode="External"/><Relationship Id="rId682" Type="http://schemas.openxmlformats.org/officeDocument/2006/relationships/hyperlink" Target="https://www.procyclingstats.com/rider/piotr-brozyna" TargetMode="External"/><Relationship Id="rId128" Type="http://schemas.openxmlformats.org/officeDocument/2006/relationships/hyperlink" Target="https://www.procyclingstats.com/rider/robert-stannard" TargetMode="External"/><Relationship Id="rId335" Type="http://schemas.openxmlformats.org/officeDocument/2006/relationships/hyperlink" Target="https://www.procyclingstats.com/rider/odd-christian-eiking" TargetMode="External"/><Relationship Id="rId542" Type="http://schemas.openxmlformats.org/officeDocument/2006/relationships/hyperlink" Target="https://www.procyclingstats.com/rider/anton-palzer" TargetMode="External"/><Relationship Id="rId987" Type="http://schemas.openxmlformats.org/officeDocument/2006/relationships/hyperlink" Target="https://www.procyclingstats.com/rider/jonas-rapp" TargetMode="External"/><Relationship Id="rId1172" Type="http://schemas.openxmlformats.org/officeDocument/2006/relationships/hyperlink" Target="https://www.procyclingstats.com/rider/michael-belleri" TargetMode="External"/><Relationship Id="rId402" Type="http://schemas.openxmlformats.org/officeDocument/2006/relationships/hyperlink" Target="https://www.procyclingstats.com/rider/joao-matias" TargetMode="External"/><Relationship Id="rId847" Type="http://schemas.openxmlformats.org/officeDocument/2006/relationships/hyperlink" Target="https://www.procyclingstats.com/rider/urko-berrade-fernandez" TargetMode="External"/><Relationship Id="rId1032" Type="http://schemas.openxmlformats.org/officeDocument/2006/relationships/hyperlink" Target="https://www.procyclingstats.com/rider/lukas-postlberger" TargetMode="External"/><Relationship Id="rId707" Type="http://schemas.openxmlformats.org/officeDocument/2006/relationships/hyperlink" Target="https://www.procyclingstats.com/rider/felix-gros" TargetMode="External"/><Relationship Id="rId914" Type="http://schemas.openxmlformats.org/officeDocument/2006/relationships/hyperlink" Target="https://www.procyclingstats.com/rider/gal-glivar" TargetMode="External"/><Relationship Id="rId43" Type="http://schemas.openxmlformats.org/officeDocument/2006/relationships/hyperlink" Target="https://www.procyclingstats.com/rider/louis-meintjes" TargetMode="External"/><Relationship Id="rId192" Type="http://schemas.openxmlformats.org/officeDocument/2006/relationships/hyperlink" Target="https://www.procyclingstats.com/rider/cian-uijtdebroeks" TargetMode="External"/><Relationship Id="rId497" Type="http://schemas.openxmlformats.org/officeDocument/2006/relationships/hyperlink" Target="https://www.procyclingstats.com/rider/tristan-delacroix" TargetMode="External"/><Relationship Id="rId357" Type="http://schemas.openxmlformats.org/officeDocument/2006/relationships/hyperlink" Target="https://www.procyclingstats.com/rider/jefferson-alexander-cepeda" TargetMode="External"/><Relationship Id="rId1194" Type="http://schemas.openxmlformats.org/officeDocument/2006/relationships/hyperlink" Target="https://www.procyclingstats.com/rider/martin-marcellusi" TargetMode="External"/><Relationship Id="rId217" Type="http://schemas.openxmlformats.org/officeDocument/2006/relationships/hyperlink" Target="https://www.procyclingstats.com/rider/mikkel-bjerg" TargetMode="External"/><Relationship Id="rId564" Type="http://schemas.openxmlformats.org/officeDocument/2006/relationships/hyperlink" Target="https://www.procyclingstats.com/rider/mario-aparicio-munoz" TargetMode="External"/><Relationship Id="rId771" Type="http://schemas.openxmlformats.org/officeDocument/2006/relationships/hyperlink" Target="https://www.procyclingstats.com/rider/yukiya-arashiro" TargetMode="External"/><Relationship Id="rId869" Type="http://schemas.openxmlformats.org/officeDocument/2006/relationships/hyperlink" Target="https://www.procyclingstats.com/rider/antonio-angulo" TargetMode="External"/><Relationship Id="rId424" Type="http://schemas.openxmlformats.org/officeDocument/2006/relationships/hyperlink" Target="https://www.procyclingstats.com/rider/thomas-gloag" TargetMode="External"/><Relationship Id="rId631" Type="http://schemas.openxmlformats.org/officeDocument/2006/relationships/hyperlink" Target="https://www.procyclingstats.com/rider/dimitri-peyskens" TargetMode="External"/><Relationship Id="rId729" Type="http://schemas.openxmlformats.org/officeDocument/2006/relationships/hyperlink" Target="https://www.procyclingstats.com/rider/harold-martin-lopez" TargetMode="External"/><Relationship Id="rId1054" Type="http://schemas.openxmlformats.org/officeDocument/2006/relationships/hyperlink" Target="https://www.procyclingstats.com/rider/niklas-markl" TargetMode="External"/><Relationship Id="rId936" Type="http://schemas.openxmlformats.org/officeDocument/2006/relationships/hyperlink" Target="https://www.procyclingstats.com/rider/daniel-oss" TargetMode="External"/><Relationship Id="rId1121" Type="http://schemas.openxmlformats.org/officeDocument/2006/relationships/hyperlink" Target="https://www.procyclingstats.com/rider/declan-trezise" TargetMode="External"/><Relationship Id="rId1219" Type="http://schemas.openxmlformats.org/officeDocument/2006/relationships/hyperlink" Target="https://www.procyclingstats.com/rider/hugo-lennartsson" TargetMode="External"/><Relationship Id="rId65" Type="http://schemas.openxmlformats.org/officeDocument/2006/relationships/hyperlink" Target="https://www.procyclingstats.com/rider/thibaut-pinot" TargetMode="External"/><Relationship Id="rId281" Type="http://schemas.openxmlformats.org/officeDocument/2006/relationships/hyperlink" Target="https://www.procyclingstats.com/rider/ruben-fernandez" TargetMode="External"/><Relationship Id="rId141" Type="http://schemas.openxmlformats.org/officeDocument/2006/relationships/hyperlink" Target="https://www.procyclingstats.com/rider/giacomo-nizzolo" TargetMode="External"/><Relationship Id="rId379" Type="http://schemas.openxmlformats.org/officeDocument/2006/relationships/hyperlink" Target="https://www.procyclingstats.com/rider/kevin-colleoni" TargetMode="External"/><Relationship Id="rId586" Type="http://schemas.openxmlformats.org/officeDocument/2006/relationships/hyperlink" Target="https://www.procyclingstats.com/rider/periklis-ilias" TargetMode="External"/><Relationship Id="rId793" Type="http://schemas.openxmlformats.org/officeDocument/2006/relationships/hyperlink" Target="https://www.procyclingstats.com/rider/kristian-sbaragli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felix-gall" TargetMode="External"/><Relationship Id="rId446" Type="http://schemas.openxmlformats.org/officeDocument/2006/relationships/hyperlink" Target="https://www.procyclingstats.com/rider/thomas-boudat" TargetMode="External"/><Relationship Id="rId653" Type="http://schemas.openxmlformats.org/officeDocument/2006/relationships/hyperlink" Target="https://www.procyclingstats.com/rider/yeison-rincon" TargetMode="External"/><Relationship Id="rId1076" Type="http://schemas.openxmlformats.org/officeDocument/2006/relationships/hyperlink" Target="https://www.procyclingstats.com/rider/tsgabu-gebremaryam-grmay" TargetMode="External"/><Relationship Id="rId306" Type="http://schemas.openxmlformats.org/officeDocument/2006/relationships/hyperlink" Target="https://www.procyclingstats.com/rider/aaron-gate" TargetMode="External"/><Relationship Id="rId860" Type="http://schemas.openxmlformats.org/officeDocument/2006/relationships/hyperlink" Target="https://www.procyclingstats.com/rider/javier-romo" TargetMode="External"/><Relationship Id="rId958" Type="http://schemas.openxmlformats.org/officeDocument/2006/relationships/hyperlink" Target="https://www.procyclingstats.com/rider/kent-main" TargetMode="External"/><Relationship Id="rId1143" Type="http://schemas.openxmlformats.org/officeDocument/2006/relationships/hyperlink" Target="https://www.procyclingstats.com/rider/olav-kooij" TargetMode="External"/><Relationship Id="rId87" Type="http://schemas.openxmlformats.org/officeDocument/2006/relationships/hyperlink" Target="https://www.procyclingstats.com/rider/ivan-garcia-cortina" TargetMode="External"/><Relationship Id="rId513" Type="http://schemas.openxmlformats.org/officeDocument/2006/relationships/hyperlink" Target="https://www.procyclingstats.com/rider/paul-lapeira" TargetMode="External"/><Relationship Id="rId720" Type="http://schemas.openxmlformats.org/officeDocument/2006/relationships/hyperlink" Target="https://www.procyclingstats.com/rider/baptiste-vadic" TargetMode="External"/><Relationship Id="rId818" Type="http://schemas.openxmlformats.org/officeDocument/2006/relationships/hyperlink" Target="https://www.procyclingstats.com/rider/mihkel-raim" TargetMode="External"/><Relationship Id="rId1003" Type="http://schemas.openxmlformats.org/officeDocument/2006/relationships/hyperlink" Target="https://www.procyclingstats.com/rider/corne-van-kessel" TargetMode="External"/><Relationship Id="rId1210" Type="http://schemas.openxmlformats.org/officeDocument/2006/relationships/hyperlink" Target="https://www.procyclingstats.com/rider/tuur-dens" TargetMode="External"/><Relationship Id="rId14" Type="http://schemas.openxmlformats.org/officeDocument/2006/relationships/hyperlink" Target="https://www.procyclingstats.com/rider/jasper-philipsen" TargetMode="External"/><Relationship Id="rId163" Type="http://schemas.openxmlformats.org/officeDocument/2006/relationships/hyperlink" Target="https://www.procyclingstats.com/rider/vincenzo-albanese" TargetMode="External"/><Relationship Id="rId370" Type="http://schemas.openxmlformats.org/officeDocument/2006/relationships/hyperlink" Target="https://www.procyclingstats.com/rider/jenthe-biermans" TargetMode="External"/><Relationship Id="rId230" Type="http://schemas.openxmlformats.org/officeDocument/2006/relationships/hyperlink" Target="https://www.procyclingstats.com/rider/einer-augusto-rubio-reyes" TargetMode="External"/><Relationship Id="rId468" Type="http://schemas.openxmlformats.org/officeDocument/2006/relationships/hyperlink" Target="https://www.procyclingstats.com/rider/jonas-gregaard" TargetMode="External"/><Relationship Id="rId675" Type="http://schemas.openxmlformats.org/officeDocument/2006/relationships/hyperlink" Target="https://www.procyclingstats.com/rider/jan-kaspar" TargetMode="External"/><Relationship Id="rId882" Type="http://schemas.openxmlformats.org/officeDocument/2006/relationships/hyperlink" Target="https://www.procyclingstats.com/rider/gleb-brussenskiy" TargetMode="External"/><Relationship Id="rId1098" Type="http://schemas.openxmlformats.org/officeDocument/2006/relationships/hyperlink" Target="https://www.procyclingstats.com/rider/felix-engelhardt" TargetMode="External"/><Relationship Id="rId328" Type="http://schemas.openxmlformats.org/officeDocument/2006/relationships/hyperlink" Target="https://www.procyclingstats.com/rider/derek-gee" TargetMode="External"/><Relationship Id="rId535" Type="http://schemas.openxmlformats.org/officeDocument/2006/relationships/hyperlink" Target="https://www.procyclingstats.com/rider/thomas-pesenti" TargetMode="External"/><Relationship Id="rId742" Type="http://schemas.openxmlformats.org/officeDocument/2006/relationships/hyperlink" Target="https://www.procyclingstats.com/rider/ramon-sinkeldam" TargetMode="External"/><Relationship Id="rId1165" Type="http://schemas.openxmlformats.org/officeDocument/2006/relationships/hyperlink" Target="https://www.procyclingstats.com/rider/taj-jones" TargetMode="External"/><Relationship Id="rId602" Type="http://schemas.openxmlformats.org/officeDocument/2006/relationships/hyperlink" Target="https://www.procyclingstats.com/rider/ward-vanhoof" TargetMode="External"/><Relationship Id="rId1025" Type="http://schemas.openxmlformats.org/officeDocument/2006/relationships/hyperlink" Target="https://www.procyclingstats.com/rider/reuben-thompson" TargetMode="External"/><Relationship Id="rId1232" Type="http://schemas.openxmlformats.org/officeDocument/2006/relationships/hyperlink" Target="https://www.procyclingstats.com/rider/nicolo-parisini" TargetMode="External"/><Relationship Id="rId907" Type="http://schemas.openxmlformats.org/officeDocument/2006/relationships/hyperlink" Target="https://www.procyclingstats.com/rider/amanuel-gebrezgabihier" TargetMode="External"/><Relationship Id="rId36" Type="http://schemas.openxmlformats.org/officeDocument/2006/relationships/hyperlink" Target="https://www.procyclingstats.com/rider/benoit-cosnefroy" TargetMode="External"/><Relationship Id="rId185" Type="http://schemas.openxmlformats.org/officeDocument/2006/relationships/hyperlink" Target="https://www.procyclingstats.com/rider/bruno-armirail" TargetMode="External"/><Relationship Id="rId392" Type="http://schemas.openxmlformats.org/officeDocument/2006/relationships/hyperlink" Target="https://www.procyclingstats.com/rider/jonas-iversby-hvideberg" TargetMode="External"/><Relationship Id="rId697" Type="http://schemas.openxmlformats.org/officeDocument/2006/relationships/hyperlink" Target="https://www.procyclingstats.com/rider/axel-mariault" TargetMode="External"/><Relationship Id="rId252" Type="http://schemas.openxmlformats.org/officeDocument/2006/relationships/hyperlink" Target="https://www.procyclingstats.com/rider/casper-van-uden" TargetMode="External"/><Relationship Id="rId1187" Type="http://schemas.openxmlformats.org/officeDocument/2006/relationships/hyperlink" Target="https://www.procyclingstats.com/rider/michael-schar" TargetMode="External"/><Relationship Id="rId112" Type="http://schemas.openxmlformats.org/officeDocument/2006/relationships/hyperlink" Target="https://www.procyclingstats.com/rider/magnus-cort-nielsen" TargetMode="External"/><Relationship Id="rId557" Type="http://schemas.openxmlformats.org/officeDocument/2006/relationships/hyperlink" Target="https://www.procyclingstats.com/rider/mael-guegan" TargetMode="External"/><Relationship Id="rId764" Type="http://schemas.openxmlformats.org/officeDocument/2006/relationships/hyperlink" Target="https://www.procyclingstats.com/rider/chun-kai-feng" TargetMode="External"/><Relationship Id="rId971" Type="http://schemas.openxmlformats.org/officeDocument/2006/relationships/hyperlink" Target="https://www.procyclingstats.com/rider/alexander-konychev" TargetMode="External"/><Relationship Id="rId417" Type="http://schemas.openxmlformats.org/officeDocument/2006/relationships/hyperlink" Target="https://www.procyclingstats.com/rider/gregor-muhlberger" TargetMode="External"/><Relationship Id="rId624" Type="http://schemas.openxmlformats.org/officeDocument/2006/relationships/hyperlink" Target="https://www.procyclingstats.com/rider/riccardo-verza-2" TargetMode="External"/><Relationship Id="rId831" Type="http://schemas.openxmlformats.org/officeDocument/2006/relationships/hyperlink" Target="https://www.procyclingstats.com/rider/yevgeniy-fedorov" TargetMode="External"/><Relationship Id="rId1047" Type="http://schemas.openxmlformats.org/officeDocument/2006/relationships/hyperlink" Target="https://www.procyclingstats.com/rider/christofer-robin-jurado" TargetMode="External"/><Relationship Id="rId1254" Type="http://schemas.openxmlformats.org/officeDocument/2006/relationships/hyperlink" Target="https://www.procyclingstats.com/rider/tim-merlier" TargetMode="External"/><Relationship Id="rId929" Type="http://schemas.openxmlformats.org/officeDocument/2006/relationships/hyperlink" Target="https://www.procyclingstats.com/rider/mirco-maestri" TargetMode="External"/><Relationship Id="rId1114" Type="http://schemas.openxmlformats.org/officeDocument/2006/relationships/hyperlink" Target="https://www.procyclingstats.com/rider/jonas-rickaert" TargetMode="External"/><Relationship Id="rId58" Type="http://schemas.openxmlformats.org/officeDocument/2006/relationships/hyperlink" Target="https://www.procyclingstats.com/rider/phil-bauhaus" TargetMode="External"/><Relationship Id="rId274" Type="http://schemas.openxmlformats.org/officeDocument/2006/relationships/hyperlink" Target="https://www.procyclingstats.com/rider/elie-gesbert" TargetMode="External"/><Relationship Id="rId481" Type="http://schemas.openxmlformats.org/officeDocument/2006/relationships/hyperlink" Target="https://www.procyclingstats.com/rider/dawit-yemane" TargetMode="External"/><Relationship Id="rId134" Type="http://schemas.openxmlformats.org/officeDocument/2006/relationships/hyperlink" Target="https://www.procyclingstats.com/rider/dries-van-gestel" TargetMode="External"/><Relationship Id="rId579" Type="http://schemas.openxmlformats.org/officeDocument/2006/relationships/hyperlink" Target="https://www.procyclingstats.com/rider/mihael-stajnar" TargetMode="External"/><Relationship Id="rId786" Type="http://schemas.openxmlformats.org/officeDocument/2006/relationships/hyperlink" Target="https://www.procyclingstats.com/rider/cees-bol" TargetMode="External"/><Relationship Id="rId993" Type="http://schemas.openxmlformats.org/officeDocument/2006/relationships/hyperlink" Target="https://www.procyclingstats.com/rider/cyrus-monk" TargetMode="External"/><Relationship Id="rId341" Type="http://schemas.openxmlformats.org/officeDocument/2006/relationships/hyperlink" Target="https://www.procyclingstats.com/rider/jon-aberasturi" TargetMode="External"/><Relationship Id="rId439" Type="http://schemas.openxmlformats.org/officeDocument/2006/relationships/hyperlink" Target="https://www.procyclingstats.com/rider/rafael-reis" TargetMode="External"/><Relationship Id="rId646" Type="http://schemas.openxmlformats.org/officeDocument/2006/relationships/hyperlink" Target="https://www.procyclingstats.com/rider/regan-gough" TargetMode="External"/><Relationship Id="rId1069" Type="http://schemas.openxmlformats.org/officeDocument/2006/relationships/hyperlink" Target="https://www.procyclingstats.com/rider/yacine-hamza" TargetMode="External"/><Relationship Id="rId201" Type="http://schemas.openxmlformats.org/officeDocument/2006/relationships/hyperlink" Target="https://www.procyclingstats.com/rider/fausto-masnada" TargetMode="External"/><Relationship Id="rId506" Type="http://schemas.openxmlformats.org/officeDocument/2006/relationships/hyperlink" Target="https://www.procyclingstats.com/rider/peio-goikoetxea" TargetMode="External"/><Relationship Id="rId853" Type="http://schemas.openxmlformats.org/officeDocument/2006/relationships/hyperlink" Target="https://www.procyclingstats.com/rider/antonio-nibali" TargetMode="External"/><Relationship Id="rId1136" Type="http://schemas.openxmlformats.org/officeDocument/2006/relationships/hyperlink" Target="https://www.procyclingstats.com/rider/tadej-pogacar" TargetMode="External"/><Relationship Id="rId713" Type="http://schemas.openxmlformats.org/officeDocument/2006/relationships/hyperlink" Target="https://www.procyclingstats.com/rider/mats-wenzel" TargetMode="External"/><Relationship Id="rId920" Type="http://schemas.openxmlformats.org/officeDocument/2006/relationships/hyperlink" Target="https://www.procyclingstats.com/rider/matevz-govekar" TargetMode="External"/><Relationship Id="rId1203" Type="http://schemas.openxmlformats.org/officeDocument/2006/relationships/hyperlink" Target="https://www.procyclingstats.com/rider/alvaro-jose-hodeg" TargetMode="External"/><Relationship Id="rId296" Type="http://schemas.openxmlformats.org/officeDocument/2006/relationships/hyperlink" Target="https://www.procyclingstats.com/rider/itamar-einhorn" TargetMode="External"/><Relationship Id="rId156" Type="http://schemas.openxmlformats.org/officeDocument/2006/relationships/hyperlink" Target="https://www.procyclingstats.com/rider/alberto-dainese" TargetMode="External"/><Relationship Id="rId363" Type="http://schemas.openxmlformats.org/officeDocument/2006/relationships/hyperlink" Target="https://www.procyclingstats.com/rider/joel-suter" TargetMode="External"/><Relationship Id="rId570" Type="http://schemas.openxmlformats.org/officeDocument/2006/relationships/hyperlink" Target="https://www.procyclingstats.com/rider/filippo-fortin" TargetMode="External"/><Relationship Id="rId223" Type="http://schemas.openxmlformats.org/officeDocument/2006/relationships/hyperlink" Target="https://www.procyclingstats.com/rider/juan-sebastian-molano" TargetMode="External"/><Relationship Id="rId430" Type="http://schemas.openxmlformats.org/officeDocument/2006/relationships/hyperlink" Target="https://www.procyclingstats.com/rider/ryan-gibbons" TargetMode="External"/><Relationship Id="rId668" Type="http://schemas.openxmlformats.org/officeDocument/2006/relationships/hyperlink" Target="https://www.procyclingstats.com/rider/christopher-froome" TargetMode="External"/><Relationship Id="rId875" Type="http://schemas.openxmlformats.org/officeDocument/2006/relationships/hyperlink" Target="https://www.procyclingstats.com/rider/lucas-carstensen" TargetMode="External"/><Relationship Id="rId1060" Type="http://schemas.openxmlformats.org/officeDocument/2006/relationships/hyperlink" Target="https://www.procyclingstats.com/rider/vicente-rojas" TargetMode="External"/><Relationship Id="rId528" Type="http://schemas.openxmlformats.org/officeDocument/2006/relationships/hyperlink" Target="https://www.procyclingstats.com/rider/flavien-maurelet" TargetMode="External"/><Relationship Id="rId735" Type="http://schemas.openxmlformats.org/officeDocument/2006/relationships/hyperlink" Target="https://www.procyclingstats.com/rider/brendan-rhim" TargetMode="External"/><Relationship Id="rId942" Type="http://schemas.openxmlformats.org/officeDocument/2006/relationships/hyperlink" Target="https://www.procyclingstats.com/rider/sacha-modolo" TargetMode="External"/><Relationship Id="rId1158" Type="http://schemas.openxmlformats.org/officeDocument/2006/relationships/hyperlink" Target="https://www.procyclingstats.com/rider/anton-kuzmin" TargetMode="External"/><Relationship Id="rId1018" Type="http://schemas.openxmlformats.org/officeDocument/2006/relationships/hyperlink" Target="https://www.procyclingstats.com/rider/campbell-stewart" TargetMode="External"/><Relationship Id="rId1225" Type="http://schemas.openxmlformats.org/officeDocument/2006/relationships/hyperlink" Target="https://www.procyclingstats.com/rider/leonel-quintero" TargetMode="External"/><Relationship Id="rId71" Type="http://schemas.openxmlformats.org/officeDocument/2006/relationships/hyperlink" Target="https://www.procyclingstats.com/rider/jasper-stuyven" TargetMode="External"/><Relationship Id="rId802" Type="http://schemas.openxmlformats.org/officeDocument/2006/relationships/hyperlink" Target="https://www.procyclingstats.com/rider/boy-van-poppel" TargetMode="External"/><Relationship Id="rId29" Type="http://schemas.openxmlformats.org/officeDocument/2006/relationships/hyperlink" Target="https://www.procyclingstats.com/rider/matej-mohoric" TargetMode="External"/><Relationship Id="rId178" Type="http://schemas.openxmlformats.org/officeDocument/2006/relationships/hyperlink" Target="https://www.procyclingstats.com/rider/soren-kragh-andersen" TargetMode="External"/><Relationship Id="rId385" Type="http://schemas.openxmlformats.org/officeDocument/2006/relationships/hyperlink" Target="https://www.procyclingstats.com/rider/robbe-ghys" TargetMode="External"/><Relationship Id="rId592" Type="http://schemas.openxmlformats.org/officeDocument/2006/relationships/hyperlink" Target="https://www.procyclingstats.com/rider/unai-iribar-jauregi" TargetMode="External"/><Relationship Id="rId245" Type="http://schemas.openxmlformats.org/officeDocument/2006/relationships/hyperlink" Target="https://www.procyclingstats.com/rider/loic-vliegen" TargetMode="External"/><Relationship Id="rId452" Type="http://schemas.openxmlformats.org/officeDocument/2006/relationships/hyperlink" Target="https://www.procyclingstats.com/rider/thibault-guernalec" TargetMode="External"/><Relationship Id="rId897" Type="http://schemas.openxmlformats.org/officeDocument/2006/relationships/hyperlink" Target="https://www.procyclingstats.com/rider/thibault-ferasse" TargetMode="External"/><Relationship Id="rId1082" Type="http://schemas.openxmlformats.org/officeDocument/2006/relationships/hyperlink" Target="https://www.procyclingstats.com/rider/peter-kusztor" TargetMode="External"/><Relationship Id="rId105" Type="http://schemas.openxmlformats.org/officeDocument/2006/relationships/hyperlink" Target="https://www.procyclingstats.com/rider/gino-mader" TargetMode="External"/><Relationship Id="rId312" Type="http://schemas.openxmlformats.org/officeDocument/2006/relationships/hyperlink" Target="https://www.procyclingstats.com/rider/daan-hoole" TargetMode="External"/><Relationship Id="rId757" Type="http://schemas.openxmlformats.org/officeDocument/2006/relationships/hyperlink" Target="https://www.procyclingstats.com/rider/sarbast-issa" TargetMode="External"/><Relationship Id="rId964" Type="http://schemas.openxmlformats.org/officeDocument/2006/relationships/hyperlink" Target="https://www.procyclingstats.com/rider/jose-luis-rodriguez" TargetMode="External"/><Relationship Id="rId93" Type="http://schemas.openxmlformats.org/officeDocument/2006/relationships/hyperlink" Target="https://www.procyclingstats.com/rider/domenico-pozzovivo" TargetMode="External"/><Relationship Id="rId617" Type="http://schemas.openxmlformats.org/officeDocument/2006/relationships/hyperlink" Target="https://www.procyclingstats.com/rider/paul-hennequin" TargetMode="External"/><Relationship Id="rId824" Type="http://schemas.openxmlformats.org/officeDocument/2006/relationships/hyperlink" Target="https://www.procyclingstats.com/rider/jefferson-cepeda-hernandez" TargetMode="External"/><Relationship Id="rId1247" Type="http://schemas.openxmlformats.org/officeDocument/2006/relationships/hyperlink" Target="https://www.procyclingstats.com/rider/michael-matthews" TargetMode="External"/><Relationship Id="rId1107" Type="http://schemas.openxmlformats.org/officeDocument/2006/relationships/hyperlink" Target="https://www.procyclingstats.com/rider/stefan-kovar" TargetMode="External"/><Relationship Id="rId116" Type="http://schemas.openxmlformats.org/officeDocument/2006/relationships/hyperlink" Target="https://www.procyclingstats.com/rider/max-walscheid" TargetMode="External"/><Relationship Id="rId323" Type="http://schemas.openxmlformats.org/officeDocument/2006/relationships/hyperlink" Target="https://www.procyclingstats.com/rider/madis-mihkels" TargetMode="External"/><Relationship Id="rId530" Type="http://schemas.openxmlformats.org/officeDocument/2006/relationships/hyperlink" Target="https://www.procyclingstats.com/rider/fabien-grellier" TargetMode="External"/><Relationship Id="rId768" Type="http://schemas.openxmlformats.org/officeDocument/2006/relationships/hyperlink" Target="https://www.procyclingstats.com/rider/tadaaki-nakai" TargetMode="External"/><Relationship Id="rId975" Type="http://schemas.openxmlformats.org/officeDocument/2006/relationships/hyperlink" Target="https://www.procyclingstats.com/rider/manuel-penalver" TargetMode="External"/><Relationship Id="rId1160" Type="http://schemas.openxmlformats.org/officeDocument/2006/relationships/hyperlink" Target="https://www.procyclingstats.com/rider/cameron-ivory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tomas-kopecky" TargetMode="External"/><Relationship Id="rId835" Type="http://schemas.openxmlformats.org/officeDocument/2006/relationships/hyperlink" Target="https://www.procyclingstats.com/rider/abner-gonzalez-rivera" TargetMode="External"/><Relationship Id="rId267" Type="http://schemas.openxmlformats.org/officeDocument/2006/relationships/hyperlink" Target="https://www.procyclingstats.com/rider/timothy-dupont" TargetMode="External"/><Relationship Id="rId474" Type="http://schemas.openxmlformats.org/officeDocument/2006/relationships/hyperlink" Target="https://www.procyclingstats.com/rider/marco-tizza" TargetMode="External"/><Relationship Id="rId1020" Type="http://schemas.openxmlformats.org/officeDocument/2006/relationships/hyperlink" Target="https://www.procyclingstats.com/rider/jorge-montenegro" TargetMode="External"/><Relationship Id="rId1118" Type="http://schemas.openxmlformats.org/officeDocument/2006/relationships/hyperlink" Target="https://www.procyclingstats.com/rider/riley-fleming" TargetMode="External"/><Relationship Id="rId127" Type="http://schemas.openxmlformats.org/officeDocument/2006/relationships/hyperlink" Target="https://www.procyclingstats.com/rider/matis-louvel" TargetMode="External"/><Relationship Id="rId681" Type="http://schemas.openxmlformats.org/officeDocument/2006/relationships/hyperlink" Target="https://www.procyclingstats.com/rider/sam-brand" TargetMode="External"/><Relationship Id="rId779" Type="http://schemas.openxmlformats.org/officeDocument/2006/relationships/hyperlink" Target="https://www.procyclingstats.com/rider/tosh-van-der-sande" TargetMode="External"/><Relationship Id="rId902" Type="http://schemas.openxmlformats.org/officeDocument/2006/relationships/hyperlink" Target="https://www.procyclingstats.com/rider/jacob-eriksson" TargetMode="External"/><Relationship Id="rId986" Type="http://schemas.openxmlformats.org/officeDocument/2006/relationships/hyperlink" Target="https://www.procyclingstats.com/rider/matus-stocek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aurelien-paret-peintre" TargetMode="External"/><Relationship Id="rId541" Type="http://schemas.openxmlformats.org/officeDocument/2006/relationships/hyperlink" Target="https://www.procyclingstats.com/rider/ivo-emanuel-alves" TargetMode="External"/><Relationship Id="rId639" Type="http://schemas.openxmlformats.org/officeDocument/2006/relationships/hyperlink" Target="https://www.procyclingstats.com/rider/simon-vitzthum" TargetMode="External"/><Relationship Id="rId1171" Type="http://schemas.openxmlformats.org/officeDocument/2006/relationships/hyperlink" Target="https://www.procyclingstats.com/rider/dario-igor-belletta" TargetMode="External"/><Relationship Id="rId180" Type="http://schemas.openxmlformats.org/officeDocument/2006/relationships/hyperlink" Target="https://www.procyclingstats.com/rider/quentin-pacher" TargetMode="External"/><Relationship Id="rId278" Type="http://schemas.openxmlformats.org/officeDocument/2006/relationships/hyperlink" Target="https://www.procyclingstats.com/rider/bram-welten" TargetMode="External"/><Relationship Id="rId401" Type="http://schemas.openxmlformats.org/officeDocument/2006/relationships/hyperlink" Target="https://www.procyclingstats.com/rider/henri-vandenabeele" TargetMode="External"/><Relationship Id="rId846" Type="http://schemas.openxmlformats.org/officeDocument/2006/relationships/hyperlink" Target="https://www.procyclingstats.com/rider/matteo-badilatti" TargetMode="External"/><Relationship Id="rId1031" Type="http://schemas.openxmlformats.org/officeDocument/2006/relationships/hyperlink" Target="https://www.procyclingstats.com/rider/antonio-soto" TargetMode="External"/><Relationship Id="rId1129" Type="http://schemas.openxmlformats.org/officeDocument/2006/relationships/hyperlink" Target="https://www.procyclingstats.com/rider/simon-yates" TargetMode="External"/><Relationship Id="rId485" Type="http://schemas.openxmlformats.org/officeDocument/2006/relationships/hyperlink" Target="https://www.procyclingstats.com/rider/stan-van-tricht" TargetMode="External"/><Relationship Id="rId692" Type="http://schemas.openxmlformats.org/officeDocument/2006/relationships/hyperlink" Target="https://www.procyclingstats.com/rider/helder-goncalves" TargetMode="External"/><Relationship Id="rId706" Type="http://schemas.openxmlformats.org/officeDocument/2006/relationships/hyperlink" Target="https://www.procyclingstats.com/rider/jordan-jegat" TargetMode="External"/><Relationship Id="rId913" Type="http://schemas.openxmlformats.org/officeDocument/2006/relationships/hyperlink" Target="https://www.procyclingstats.com/rider/stefano-gandin" TargetMode="External"/><Relationship Id="rId42" Type="http://schemas.openxmlformats.org/officeDocument/2006/relationships/hyperlink" Target="https://www.procyclingstats.com/rider/dylan-teuns" TargetMode="External"/><Relationship Id="rId138" Type="http://schemas.openxmlformats.org/officeDocument/2006/relationships/hyperlink" Target="https://www.procyclingstats.com/rider/alexander-kamp" TargetMode="External"/><Relationship Id="rId345" Type="http://schemas.openxmlformats.org/officeDocument/2006/relationships/hyperlink" Target="https://www.procyclingstats.com/rider/pascal-eenkhoorn" TargetMode="External"/><Relationship Id="rId552" Type="http://schemas.openxmlformats.org/officeDocument/2006/relationships/hyperlink" Target="https://www.procyclingstats.com/rider/valentin-midey" TargetMode="External"/><Relationship Id="rId997" Type="http://schemas.openxmlformats.org/officeDocument/2006/relationships/hyperlink" Target="https://www.procyclingstats.com/rider/eric-manizabayo" TargetMode="External"/><Relationship Id="rId1182" Type="http://schemas.openxmlformats.org/officeDocument/2006/relationships/hyperlink" Target="https://www.procyclingstats.com/rider/santiago-buitrago-sanchez" TargetMode="External"/><Relationship Id="rId191" Type="http://schemas.openxmlformats.org/officeDocument/2006/relationships/hyperlink" Target="https://www.procyclingstats.com/rider/adrien-petit" TargetMode="External"/><Relationship Id="rId205" Type="http://schemas.openxmlformats.org/officeDocument/2006/relationships/hyperlink" Target="https://www.procyclingstats.com/rider/felix-grossschartner" TargetMode="External"/><Relationship Id="rId412" Type="http://schemas.openxmlformats.org/officeDocument/2006/relationships/hyperlink" Target="https://www.procyclingstats.com/rider/rainer-kepplinger" TargetMode="External"/><Relationship Id="rId857" Type="http://schemas.openxmlformats.org/officeDocument/2006/relationships/hyperlink" Target="https://www.procyclingstats.com/rider/timo-roosen" TargetMode="External"/><Relationship Id="rId1042" Type="http://schemas.openxmlformats.org/officeDocument/2006/relationships/hyperlink" Target="https://www.procyclingstats.com/rider/clement-alleno" TargetMode="External"/><Relationship Id="rId289" Type="http://schemas.openxmlformats.org/officeDocument/2006/relationships/hyperlink" Target="https://www.procyclingstats.com/rider/mauricio-moreira" TargetMode="External"/><Relationship Id="rId496" Type="http://schemas.openxmlformats.org/officeDocument/2006/relationships/hyperlink" Target="https://www.procyclingstats.com/rider/tom-mainguenaud" TargetMode="External"/><Relationship Id="rId717" Type="http://schemas.openxmlformats.org/officeDocument/2006/relationships/hyperlink" Target="https://www.procyclingstats.com/rider/adam-holm-jorgensen" TargetMode="External"/><Relationship Id="rId924" Type="http://schemas.openxmlformats.org/officeDocument/2006/relationships/hyperlink" Target="https://www.procyclingstats.com/rider/jules-hesters" TargetMode="External"/><Relationship Id="rId53" Type="http://schemas.openxmlformats.org/officeDocument/2006/relationships/hyperlink" Target="https://www.procyclingstats.com/rider/danny-van-poppel" TargetMode="External"/><Relationship Id="rId149" Type="http://schemas.openxmlformats.org/officeDocument/2006/relationships/hyperlink" Target="https://www.procyclingstats.com/rider/remi-cavagna" TargetMode="External"/><Relationship Id="rId356" Type="http://schemas.openxmlformats.org/officeDocument/2006/relationships/hyperlink" Target="https://www.procyclingstats.com/rider/rui-oliveira" TargetMode="External"/><Relationship Id="rId563" Type="http://schemas.openxmlformats.org/officeDocument/2006/relationships/hyperlink" Target="https://www.procyclingstats.com/rider/mustafa-sayar" TargetMode="External"/><Relationship Id="rId770" Type="http://schemas.openxmlformats.org/officeDocument/2006/relationships/hyperlink" Target="https://www.procyclingstats.com/rider/matheo-vercher" TargetMode="External"/><Relationship Id="rId1193" Type="http://schemas.openxmlformats.org/officeDocument/2006/relationships/hyperlink" Target="https://www.procyclingstats.com/rider/marc-hirschi" TargetMode="External"/><Relationship Id="rId1207" Type="http://schemas.openxmlformats.org/officeDocument/2006/relationships/hyperlink" Target="https://www.procyclingstats.com/rider/jesper-rasch" TargetMode="External"/><Relationship Id="rId216" Type="http://schemas.openxmlformats.org/officeDocument/2006/relationships/hyperlink" Target="https://www.procyclingstats.com/rider/patrick-bevin" TargetMode="External"/><Relationship Id="rId423" Type="http://schemas.openxmlformats.org/officeDocument/2006/relationships/hyperlink" Target="https://www.procyclingstats.com/rider/sebastian-kolze-changizi" TargetMode="External"/><Relationship Id="rId868" Type="http://schemas.openxmlformats.org/officeDocument/2006/relationships/hyperlink" Target="https://www.procyclingstats.com/rider/jonas-abrahamsen" TargetMode="External"/><Relationship Id="rId1053" Type="http://schemas.openxmlformats.org/officeDocument/2006/relationships/hyperlink" Target="https://www.procyclingstats.com/rider/ariel-maximiliano-richeze" TargetMode="External"/><Relationship Id="rId630" Type="http://schemas.openxmlformats.org/officeDocument/2006/relationships/hyperlink" Target="https://www.procyclingstats.com/rider/ceriel-desal" TargetMode="External"/><Relationship Id="rId728" Type="http://schemas.openxmlformats.org/officeDocument/2006/relationships/hyperlink" Target="https://www.procyclingstats.com/rider/ewen-costiou" TargetMode="External"/><Relationship Id="rId935" Type="http://schemas.openxmlformats.org/officeDocument/2006/relationships/hyperlink" Target="https://www.procyclingstats.com/rider/serghei-tvetcov" TargetMode="External"/><Relationship Id="rId64" Type="http://schemas.openxmlformats.org/officeDocument/2006/relationships/hyperlink" Target="https://www.procyclingstats.com/rider/quinten-hermans" TargetMode="External"/><Relationship Id="rId367" Type="http://schemas.openxmlformats.org/officeDocument/2006/relationships/hyperlink" Target="https://www.procyclingstats.com/rider/nicolas-edet" TargetMode="External"/><Relationship Id="rId574" Type="http://schemas.openxmlformats.org/officeDocument/2006/relationships/hyperlink" Target="https://www.procyclingstats.com/rider/david-per" TargetMode="External"/><Relationship Id="rId1120" Type="http://schemas.openxmlformats.org/officeDocument/2006/relationships/hyperlink" Target="https://www.procyclingstats.com/rider/brady-gilmore" TargetMode="External"/><Relationship Id="rId1218" Type="http://schemas.openxmlformats.org/officeDocument/2006/relationships/hyperlink" Target="https://www.procyclingstats.com/rider/axel-kallberg" TargetMode="External"/><Relationship Id="rId227" Type="http://schemas.openxmlformats.org/officeDocument/2006/relationships/hyperlink" Target="https://www.procyclingstats.com/rider/xandro-meurisse" TargetMode="External"/><Relationship Id="rId781" Type="http://schemas.openxmlformats.org/officeDocument/2006/relationships/hyperlink" Target="https://www.procyclingstats.com/rider/tom-van-asbroeck" TargetMode="External"/><Relationship Id="rId879" Type="http://schemas.openxmlformats.org/officeDocument/2006/relationships/hyperlink" Target="https://www.procyclingstats.com/rider/joan-bou" TargetMode="External"/><Relationship Id="rId434" Type="http://schemas.openxmlformats.org/officeDocument/2006/relationships/hyperlink" Target="https://www.procyclingstats.com/rider/martin-laas" TargetMode="External"/><Relationship Id="rId641" Type="http://schemas.openxmlformats.org/officeDocument/2006/relationships/hyperlink" Target="https://www.procyclingstats.com/rider/truls-nordhagen" TargetMode="External"/><Relationship Id="rId739" Type="http://schemas.openxmlformats.org/officeDocument/2006/relationships/hyperlink" Target="https://www.procyclingstats.com/rider/alessandro-iacchi" TargetMode="External"/><Relationship Id="rId1064" Type="http://schemas.openxmlformats.org/officeDocument/2006/relationships/hyperlink" Target="https://www.procyclingstats.com/rider/joshua-tarling" TargetMode="External"/><Relationship Id="rId280" Type="http://schemas.openxmlformats.org/officeDocument/2006/relationships/hyperlink" Target="https://www.procyclingstats.com/rider/oscar-riesebeek" TargetMode="External"/><Relationship Id="rId501" Type="http://schemas.openxmlformats.org/officeDocument/2006/relationships/hyperlink" Target="https://www.procyclingstats.com/rider/andrea-mifsud" TargetMode="External"/><Relationship Id="rId946" Type="http://schemas.openxmlformats.org/officeDocument/2006/relationships/hyperlink" Target="https://www.procyclingstats.com/rider/coen-vermeltfoort" TargetMode="External"/><Relationship Id="rId1131" Type="http://schemas.openxmlformats.org/officeDocument/2006/relationships/hyperlink" Target="https://www.procyclingstats.com/rider/giulio-ciccone" TargetMode="External"/><Relationship Id="rId1229" Type="http://schemas.openxmlformats.org/officeDocument/2006/relationships/hyperlink" Target="https://www.procyclingstats.com/rider/kevin-mccambridge" TargetMode="External"/><Relationship Id="rId75" Type="http://schemas.openxmlformats.org/officeDocument/2006/relationships/hyperlink" Target="https://www.procyclingstats.com/rider/mark-cavendish" TargetMode="External"/><Relationship Id="rId140" Type="http://schemas.openxmlformats.org/officeDocument/2006/relationships/hyperlink" Target="https://www.procyclingstats.com/rider/axel-laurance" TargetMode="External"/><Relationship Id="rId378" Type="http://schemas.openxmlformats.org/officeDocument/2006/relationships/hyperlink" Target="https://www.procyclingstats.com/rider/erlend-blikra" TargetMode="External"/><Relationship Id="rId585" Type="http://schemas.openxmlformats.org/officeDocument/2006/relationships/hyperlink" Target="https://www.procyclingstats.com/rider/nils-nyborg-broge" TargetMode="External"/><Relationship Id="rId792" Type="http://schemas.openxmlformats.org/officeDocument/2006/relationships/hyperlink" Target="https://www.procyclingstats.com/rider/arne-marit" TargetMode="External"/><Relationship Id="rId806" Type="http://schemas.openxmlformats.org/officeDocument/2006/relationships/hyperlink" Target="https://www.procyclingstats.com/rider/clement-russo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maxim-van-gils" TargetMode="External"/><Relationship Id="rId445" Type="http://schemas.openxmlformats.org/officeDocument/2006/relationships/hyperlink" Target="https://www.procyclingstats.com/rider/anders-halland-johannessen" TargetMode="External"/><Relationship Id="rId652" Type="http://schemas.openxmlformats.org/officeDocument/2006/relationships/hyperlink" Target="https://www.procyclingstats.com/rider/alexandar-richardson" TargetMode="External"/><Relationship Id="rId1075" Type="http://schemas.openxmlformats.org/officeDocument/2006/relationships/hyperlink" Target="https://www.procyclingstats.com/rider/rafael-lourenco" TargetMode="External"/><Relationship Id="rId291" Type="http://schemas.openxmlformats.org/officeDocument/2006/relationships/hyperlink" Target="https://www.procyclingstats.com/rider/roger-adria" TargetMode="External"/><Relationship Id="rId305" Type="http://schemas.openxmlformats.org/officeDocument/2006/relationships/hyperlink" Target="https://www.procyclingstats.com/rider/davide-gabburo" TargetMode="External"/><Relationship Id="rId512" Type="http://schemas.openxmlformats.org/officeDocument/2006/relationships/hyperlink" Target="https://www.procyclingstats.com/rider/xandres-vervloesem" TargetMode="External"/><Relationship Id="rId957" Type="http://schemas.openxmlformats.org/officeDocument/2006/relationships/hyperlink" Target="https://www.procyclingstats.com/rider/sarawut-sirironnachai" TargetMode="External"/><Relationship Id="rId1142" Type="http://schemas.openxmlformats.org/officeDocument/2006/relationships/hyperlink" Target="https://www.procyclingstats.com/rider/valentin-madouas" TargetMode="External"/><Relationship Id="rId86" Type="http://schemas.openxmlformats.org/officeDocument/2006/relationships/hyperlink" Target="https://www.procyclingstats.com/rider/ruben-guerreiro" TargetMode="External"/><Relationship Id="rId151" Type="http://schemas.openxmlformats.org/officeDocument/2006/relationships/hyperlink" Target="https://www.procyclingstats.com/rider/rafal-majka" TargetMode="External"/><Relationship Id="rId389" Type="http://schemas.openxmlformats.org/officeDocument/2006/relationships/hyperlink" Target="https://www.procyclingstats.com/rider/dmitry-strakhov" TargetMode="External"/><Relationship Id="rId596" Type="http://schemas.openxmlformats.org/officeDocument/2006/relationships/hyperlink" Target="https://www.procyclingstats.com/rider/jenno-berckmoes" TargetMode="External"/><Relationship Id="rId817" Type="http://schemas.openxmlformats.org/officeDocument/2006/relationships/hyperlink" Target="https://www.procyclingstats.com/rider/fabio-felline" TargetMode="External"/><Relationship Id="rId1002" Type="http://schemas.openxmlformats.org/officeDocument/2006/relationships/hyperlink" Target="https://www.procyclingstats.com/rider/maxime-urruty" TargetMode="External"/><Relationship Id="rId249" Type="http://schemas.openxmlformats.org/officeDocument/2006/relationships/hyperlink" Target="https://www.procyclingstats.com/rider/sam-welsford" TargetMode="External"/><Relationship Id="rId456" Type="http://schemas.openxmlformats.org/officeDocument/2006/relationships/hyperlink" Target="https://www.procyclingstats.com/rider/finn-fisher-black" TargetMode="External"/><Relationship Id="rId663" Type="http://schemas.openxmlformats.org/officeDocument/2006/relationships/hyperlink" Target="https://www.procyclingstats.com/rider/artyom-zakharov" TargetMode="External"/><Relationship Id="rId870" Type="http://schemas.openxmlformats.org/officeDocument/2006/relationships/hyperlink" Target="https://www.procyclingstats.com/rider/norbert-banaszek" TargetMode="External"/><Relationship Id="rId1086" Type="http://schemas.openxmlformats.org/officeDocument/2006/relationships/hyperlink" Target="https://www.procyclingstats.com/rider/edward-planckaert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anatoliy-budyak" TargetMode="External"/><Relationship Id="rId523" Type="http://schemas.openxmlformats.org/officeDocument/2006/relationships/hyperlink" Target="https://www.procyclingstats.com/rider/joren-bloem2" TargetMode="External"/><Relationship Id="rId968" Type="http://schemas.openxmlformats.org/officeDocument/2006/relationships/hyperlink" Target="https://www.procyclingstats.com/rider/szymon-rekita" TargetMode="External"/><Relationship Id="rId1153" Type="http://schemas.openxmlformats.org/officeDocument/2006/relationships/hyperlink" Target="https://www.procyclingstats.com/rider/jasper-philipsen" TargetMode="External"/><Relationship Id="rId97" Type="http://schemas.openxmlformats.org/officeDocument/2006/relationships/hyperlink" Target="https://www.procyclingstats.com/rider/mauro-schmid" TargetMode="External"/><Relationship Id="rId730" Type="http://schemas.openxmlformats.org/officeDocument/2006/relationships/hyperlink" Target="https://www.procyclingstats.com/rider/lennert-van-eetvelt" TargetMode="External"/><Relationship Id="rId828" Type="http://schemas.openxmlformats.org/officeDocument/2006/relationships/hyperlink" Target="https://www.procyclingstats.com/rider/daniel-bigham" TargetMode="External"/><Relationship Id="rId1013" Type="http://schemas.openxmlformats.org/officeDocument/2006/relationships/hyperlink" Target="https://www.procyclingstats.com/rider/emil-touda" TargetMode="External"/><Relationship Id="rId162" Type="http://schemas.openxmlformats.org/officeDocument/2006/relationships/hyperlink" Target="https://www.procyclingstats.com/rider/rasmus-tiller" TargetMode="External"/><Relationship Id="rId467" Type="http://schemas.openxmlformats.org/officeDocument/2006/relationships/hyperlink" Target="https://www.procyclingstats.com/rider/francisco-galvan" TargetMode="External"/><Relationship Id="rId1097" Type="http://schemas.openxmlformats.org/officeDocument/2006/relationships/hyperlink" Target="https://www.procyclingstats.com/rider/nathan-vandepitte" TargetMode="External"/><Relationship Id="rId1220" Type="http://schemas.openxmlformats.org/officeDocument/2006/relationships/hyperlink" Target="https://www.procyclingstats.com/rider/liam-johnston" TargetMode="External"/><Relationship Id="rId674" Type="http://schemas.openxmlformats.org/officeDocument/2006/relationships/hyperlink" Target="https://www.procyclingstats.com/rider/johan-meens" TargetMode="External"/><Relationship Id="rId881" Type="http://schemas.openxmlformats.org/officeDocument/2006/relationships/hyperlink" Target="https://www.procyclingstats.com/rider/diego-andres-camargo" TargetMode="External"/><Relationship Id="rId979" Type="http://schemas.openxmlformats.org/officeDocument/2006/relationships/hyperlink" Target="https://www.procyclingstats.com/rider/adne-van-engelen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vojtech-repa" TargetMode="External"/><Relationship Id="rId534" Type="http://schemas.openxmlformats.org/officeDocument/2006/relationships/hyperlink" Target="https://www.procyclingstats.com/rider/fabian-lienhard" TargetMode="External"/><Relationship Id="rId741" Type="http://schemas.openxmlformats.org/officeDocument/2006/relationships/hyperlink" Target="https://www.procyclingstats.com/rider/pierre-gautherat" TargetMode="External"/><Relationship Id="rId839" Type="http://schemas.openxmlformats.org/officeDocument/2006/relationships/hyperlink" Target="https://www.procyclingstats.com/rider/martin-madsen" TargetMode="External"/><Relationship Id="rId1164" Type="http://schemas.openxmlformats.org/officeDocument/2006/relationships/hyperlink" Target="https://www.procyclingstats.com/rider/ruslan-aliyev" TargetMode="External"/><Relationship Id="rId173" Type="http://schemas.openxmlformats.org/officeDocument/2006/relationships/hyperlink" Target="https://www.procyclingstats.com/rider/jan-polanc" TargetMode="External"/><Relationship Id="rId380" Type="http://schemas.openxmlformats.org/officeDocument/2006/relationships/hyperlink" Target="https://www.procyclingstats.com/rider/marco-brenner" TargetMode="External"/><Relationship Id="rId601" Type="http://schemas.openxmlformats.org/officeDocument/2006/relationships/hyperlink" Target="https://www.procyclingstats.com/rider/joris-delbove" TargetMode="External"/><Relationship Id="rId1024" Type="http://schemas.openxmlformats.org/officeDocument/2006/relationships/hyperlink" Target="https://www.procyclingstats.com/rider/milan-vader" TargetMode="External"/><Relationship Id="rId1231" Type="http://schemas.openxmlformats.org/officeDocument/2006/relationships/hyperlink" Target="https://www.procyclingstats.com/rider/thomas-devaux" TargetMode="External"/><Relationship Id="rId240" Type="http://schemas.openxmlformats.org/officeDocument/2006/relationships/hyperlink" Target="https://www.procyclingstats.com/rider/gijs-leemreize" TargetMode="External"/><Relationship Id="rId478" Type="http://schemas.openxmlformats.org/officeDocument/2006/relationships/hyperlink" Target="https://www.procyclingstats.com/rider/mathijs-paasschens" TargetMode="External"/><Relationship Id="rId685" Type="http://schemas.openxmlformats.org/officeDocument/2006/relationships/hyperlink" Target="https://www.procyclingstats.com/rider/edwin-torres" TargetMode="External"/><Relationship Id="rId892" Type="http://schemas.openxmlformats.org/officeDocument/2006/relationships/hyperlink" Target="https://www.procyclingstats.com/rider/laurens-de-plus" TargetMode="External"/><Relationship Id="rId906" Type="http://schemas.openxmlformats.org/officeDocument/2006/relationships/hyperlink" Target="https://www.procyclingstats.com/rider/fredrik-dversnes" TargetMode="External"/><Relationship Id="rId35" Type="http://schemas.openxmlformats.org/officeDocument/2006/relationships/hyperlink" Target="https://www.procyclingstats.com/rider/nairo-quintana" TargetMode="External"/><Relationship Id="rId100" Type="http://schemas.openxmlformats.org/officeDocument/2006/relationships/hyperlink" Target="https://www.procyclingstats.com/rider/kevin-vauquelin" TargetMode="External"/><Relationship Id="rId338" Type="http://schemas.openxmlformats.org/officeDocument/2006/relationships/hyperlink" Target="https://www.procyclingstats.com/rider/john-degenkolb" TargetMode="External"/><Relationship Id="rId545" Type="http://schemas.openxmlformats.org/officeDocument/2006/relationships/hyperlink" Target="https://www.procyclingstats.com/rider/bilguunjargal-erdenebat" TargetMode="External"/><Relationship Id="rId752" Type="http://schemas.openxmlformats.org/officeDocument/2006/relationships/hyperlink" Target="https://www.procyclingstats.com/rider/jean-claude-nzafashwanayo" TargetMode="External"/><Relationship Id="rId1175" Type="http://schemas.openxmlformats.org/officeDocument/2006/relationships/hyperlink" Target="https://www.procyclingstats.com/rider/johannes-kulset" TargetMode="External"/><Relationship Id="rId184" Type="http://schemas.openxmlformats.org/officeDocument/2006/relationships/hyperlink" Target="https://www.procyclingstats.com/rider/gerben-thijssen-bel" TargetMode="External"/><Relationship Id="rId391" Type="http://schemas.openxmlformats.org/officeDocument/2006/relationships/hyperlink" Target="https://www.procyclingstats.com/rider/sasha-weemaes" TargetMode="External"/><Relationship Id="rId405" Type="http://schemas.openxmlformats.org/officeDocument/2006/relationships/hyperlink" Target="https://www.procyclingstats.com/rider/lewis-askey" TargetMode="External"/><Relationship Id="rId612" Type="http://schemas.openxmlformats.org/officeDocument/2006/relationships/hyperlink" Target="https://www.procyclingstats.com/rider/tomas-barta" TargetMode="External"/><Relationship Id="rId1035" Type="http://schemas.openxmlformats.org/officeDocument/2006/relationships/hyperlink" Target="https://www.procyclingstats.com/rider/brent-van-moer" TargetMode="External"/><Relationship Id="rId1242" Type="http://schemas.openxmlformats.org/officeDocument/2006/relationships/hyperlink" Target="https://www.procyclingstats.com/rider/edward-irl-dunbar" TargetMode="External"/><Relationship Id="rId251" Type="http://schemas.openxmlformats.org/officeDocument/2006/relationships/hyperlink" Target="https://www.procyclingstats.com/rider/edoardo-zambanini" TargetMode="External"/><Relationship Id="rId489" Type="http://schemas.openxmlformats.org/officeDocument/2006/relationships/hyperlink" Target="https://www.procyclingstats.com/rider/frederik-wandahl" TargetMode="External"/><Relationship Id="rId696" Type="http://schemas.openxmlformats.org/officeDocument/2006/relationships/hyperlink" Target="https://www.procyclingstats.com/rider/ylber-sefa" TargetMode="External"/><Relationship Id="rId917" Type="http://schemas.openxmlformats.org/officeDocument/2006/relationships/hyperlink" Target="https://www.procyclingstats.com/rider/alexis-gougeard" TargetMode="External"/><Relationship Id="rId1102" Type="http://schemas.openxmlformats.org/officeDocument/2006/relationships/hyperlink" Target="https://www.procyclingstats.com/rider/benjamin-prades-reverter" TargetMode="External"/><Relationship Id="rId46" Type="http://schemas.openxmlformats.org/officeDocument/2006/relationships/hyperlink" Target="https://www.procyclingstats.com/rider/matteo-trentin" TargetMode="External"/><Relationship Id="rId349" Type="http://schemas.openxmlformats.org/officeDocument/2006/relationships/hyperlink" Target="https://www.procyclingstats.com/rider/jos-van-emden" TargetMode="External"/><Relationship Id="rId556" Type="http://schemas.openxmlformats.org/officeDocument/2006/relationships/hyperlink" Target="https://www.procyclingstats.com/rider/muhammad-shaiful-adlan" TargetMode="External"/><Relationship Id="rId763" Type="http://schemas.openxmlformats.org/officeDocument/2006/relationships/hyperlink" Target="https://www.procyclingstats.com/rider/stefan-bennett" TargetMode="External"/><Relationship Id="rId1186" Type="http://schemas.openxmlformats.org/officeDocument/2006/relationships/hyperlink" Target="https://www.procyclingstats.com/rider/dario-lillo" TargetMode="External"/><Relationship Id="rId111" Type="http://schemas.openxmlformats.org/officeDocument/2006/relationships/hyperlink" Target="https://www.procyclingstats.com/rider/caleb-ewan" TargetMode="External"/><Relationship Id="rId195" Type="http://schemas.openxmlformats.org/officeDocument/2006/relationships/hyperlink" Target="https://www.procyclingstats.com/rider/maximilian-schachmann" TargetMode="External"/><Relationship Id="rId209" Type="http://schemas.openxmlformats.org/officeDocument/2006/relationships/hyperlink" Target="https://www.procyclingstats.com/rider/davide-formolo" TargetMode="External"/><Relationship Id="rId416" Type="http://schemas.openxmlformats.org/officeDocument/2006/relationships/hyperlink" Target="https://www.procyclingstats.com/rider/kristijan-koren" TargetMode="External"/><Relationship Id="rId970" Type="http://schemas.openxmlformats.org/officeDocument/2006/relationships/hyperlink" Target="https://www.procyclingstats.com/rider/norman-vahtra" TargetMode="External"/><Relationship Id="rId1046" Type="http://schemas.openxmlformats.org/officeDocument/2006/relationships/hyperlink" Target="https://www.procyclingstats.com/rider/aklilu-arefayne" TargetMode="External"/><Relationship Id="rId1253" Type="http://schemas.openxmlformats.org/officeDocument/2006/relationships/hyperlink" Target="https://www.procyclingstats.com/rider/ilan-van-wilder" TargetMode="External"/><Relationship Id="rId623" Type="http://schemas.openxmlformats.org/officeDocument/2006/relationships/hyperlink" Target="https://www.procyclingstats.com/rider/riccardo-lucca" TargetMode="External"/><Relationship Id="rId830" Type="http://schemas.openxmlformats.org/officeDocument/2006/relationships/hyperlink" Target="https://www.procyclingstats.com/rider/anders-skaarseth" TargetMode="External"/><Relationship Id="rId928" Type="http://schemas.openxmlformats.org/officeDocument/2006/relationships/hyperlink" Target="https://www.procyclingstats.com/rider/lawrence-naesen" TargetMode="External"/><Relationship Id="rId57" Type="http://schemas.openxmlformats.org/officeDocument/2006/relationships/hyperlink" Target="https://www.procyclingstats.com/rider/warren-barguil" TargetMode="External"/><Relationship Id="rId262" Type="http://schemas.openxmlformats.org/officeDocument/2006/relationships/hyperlink" Target="https://www.procyclingstats.com/rider/davide-ballerini" TargetMode="External"/><Relationship Id="rId567" Type="http://schemas.openxmlformats.org/officeDocument/2006/relationships/hyperlink" Target="https://www.procyclingstats.com/rider/edgar-andres-pinzon-villalba" TargetMode="External"/><Relationship Id="rId1113" Type="http://schemas.openxmlformats.org/officeDocument/2006/relationships/hyperlink" Target="https://www.procyclingstats.com/rider/giulio-pellizzari" TargetMode="External"/><Relationship Id="rId1197" Type="http://schemas.openxmlformats.org/officeDocument/2006/relationships/hyperlink" Target="https://www.procyclingstats.com/rider/remi-lelandais" TargetMode="External"/><Relationship Id="rId122" Type="http://schemas.openxmlformats.org/officeDocument/2006/relationships/hyperlink" Target="https://www.procyclingstats.com/rider/matteo-sobrero" TargetMode="External"/><Relationship Id="rId774" Type="http://schemas.openxmlformats.org/officeDocument/2006/relationships/hyperlink" Target="https://www.procyclingstats.com/rider/carter-bettles" TargetMode="External"/><Relationship Id="rId981" Type="http://schemas.openxmlformats.org/officeDocument/2006/relationships/hyperlink" Target="https://www.procyclingstats.com/rider/polychronis-tzortzakis" TargetMode="External"/><Relationship Id="rId1057" Type="http://schemas.openxmlformats.org/officeDocument/2006/relationships/hyperlink" Target="https://www.procyclingstats.com/rider/egan-bernal" TargetMode="External"/><Relationship Id="rId427" Type="http://schemas.openxmlformats.org/officeDocument/2006/relationships/hyperlink" Target="https://www.procyclingstats.com/rider/robert-gesink" TargetMode="External"/><Relationship Id="rId634" Type="http://schemas.openxmlformats.org/officeDocument/2006/relationships/hyperlink" Target="https://www.procyclingstats.com/rider/lasse-norman-hansen" TargetMode="External"/><Relationship Id="rId841" Type="http://schemas.openxmlformats.org/officeDocument/2006/relationships/hyperlink" Target="https://www.procyclingstats.com/rider/delio-fernandez" TargetMode="External"/><Relationship Id="rId273" Type="http://schemas.openxmlformats.org/officeDocument/2006/relationships/hyperlink" Target="https://www.procyclingstats.com/rider/lawson-craddock" TargetMode="External"/><Relationship Id="rId480" Type="http://schemas.openxmlformats.org/officeDocument/2006/relationships/hyperlink" Target="https://www.procyclingstats.com/rider/muhammad-nur-aiman-mohd-zariff" TargetMode="External"/><Relationship Id="rId701" Type="http://schemas.openxmlformats.org/officeDocument/2006/relationships/hyperlink" Target="https://www.procyclingstats.com/rider/anders-foldager" TargetMode="External"/><Relationship Id="rId939" Type="http://schemas.openxmlformats.org/officeDocument/2006/relationships/hyperlink" Target="https://www.procyclingstats.com/rider/emiel-vermeulen" TargetMode="External"/><Relationship Id="rId1124" Type="http://schemas.openxmlformats.org/officeDocument/2006/relationships/hyperlink" Target="https://www.procyclingstats.com/rider/timo-de-jong" TargetMode="External"/><Relationship Id="rId68" Type="http://schemas.openxmlformats.org/officeDocument/2006/relationships/hyperlink" Target="https://www.procyclingstats.com/rider/alfred-wright" TargetMode="External"/><Relationship Id="rId133" Type="http://schemas.openxmlformats.org/officeDocument/2006/relationships/hyperlink" Target="https://www.procyclingstats.com/rider/carlos-verona" TargetMode="External"/><Relationship Id="rId340" Type="http://schemas.openxmlformats.org/officeDocument/2006/relationships/hyperlink" Target="https://www.procyclingstats.com/rider/alessandro-de-marchi" TargetMode="External"/><Relationship Id="rId578" Type="http://schemas.openxmlformats.org/officeDocument/2006/relationships/hyperlink" Target="https://www.procyclingstats.com/rider/francesco-di-felice" TargetMode="External"/><Relationship Id="rId785" Type="http://schemas.openxmlformats.org/officeDocument/2006/relationships/hyperlink" Target="https://www.procyclingstats.com/rider/gorka-izagirre" TargetMode="External"/><Relationship Id="rId992" Type="http://schemas.openxmlformats.org/officeDocument/2006/relationships/hyperlink" Target="https://www.procyclingstats.com/rider/nassim-saidi" TargetMode="External"/><Relationship Id="rId200" Type="http://schemas.openxmlformats.org/officeDocument/2006/relationships/hyperlink" Target="https://www.procyclingstats.com/rider/wout-poels" TargetMode="External"/><Relationship Id="rId438" Type="http://schemas.openxmlformats.org/officeDocument/2006/relationships/hyperlink" Target="https://www.procyclingstats.com/rider/michael-gogl" TargetMode="External"/><Relationship Id="rId645" Type="http://schemas.openxmlformats.org/officeDocument/2006/relationships/hyperlink" Target="https://www.procyclingstats.com/rider/george-peden" TargetMode="External"/><Relationship Id="rId852" Type="http://schemas.openxmlformats.org/officeDocument/2006/relationships/hyperlink" Target="https://www.procyclingstats.com/rider/vitaliy-buts" TargetMode="External"/><Relationship Id="rId1068" Type="http://schemas.openxmlformats.org/officeDocument/2006/relationships/hyperlink" Target="https://www.procyclingstats.com/rider/kiya-rogora" TargetMode="External"/><Relationship Id="rId284" Type="http://schemas.openxmlformats.org/officeDocument/2006/relationships/hyperlink" Target="https://www.procyclingstats.com/rider/clement-venturini" TargetMode="External"/><Relationship Id="rId491" Type="http://schemas.openxmlformats.org/officeDocument/2006/relationships/hyperlink" Target="https://www.procyclingstats.com/rider/marti-marquez" TargetMode="External"/><Relationship Id="rId505" Type="http://schemas.openxmlformats.org/officeDocument/2006/relationships/hyperlink" Target="https://www.procyclingstats.com/rider/paul-penhoet" TargetMode="External"/><Relationship Id="rId712" Type="http://schemas.openxmlformats.org/officeDocument/2006/relationships/hyperlink" Target="https://www.procyclingstats.com/rider/nicolas-david-gomez" TargetMode="External"/><Relationship Id="rId1135" Type="http://schemas.openxmlformats.org/officeDocument/2006/relationships/hyperlink" Target="https://www.procyclingstats.com/rider/matteo-jorgenson" TargetMode="External"/><Relationship Id="rId79" Type="http://schemas.openxmlformats.org/officeDocument/2006/relationships/hyperlink" Target="https://www.procyclingstats.com/rider/fernando-gaviria" TargetMode="External"/><Relationship Id="rId144" Type="http://schemas.openxmlformats.org/officeDocument/2006/relationships/hyperlink" Target="https://www.procyclingstats.com/rider/sepp-kuss" TargetMode="External"/><Relationship Id="rId589" Type="http://schemas.openxmlformats.org/officeDocument/2006/relationships/hyperlink" Target="https://www.procyclingstats.com/rider/sander-lemmens" TargetMode="External"/><Relationship Id="rId796" Type="http://schemas.openxmlformats.org/officeDocument/2006/relationships/hyperlink" Target="https://www.procyclingstats.com/rider/alexis-renard" TargetMode="External"/><Relationship Id="rId1202" Type="http://schemas.openxmlformats.org/officeDocument/2006/relationships/hyperlink" Target="https://www.procyclingstats.com/rider/luca-van-boven" TargetMode="External"/><Relationship Id="rId351" Type="http://schemas.openxmlformats.org/officeDocument/2006/relationships/hyperlink" Target="https://www.procyclingstats.com/rider/anthony-perez" TargetMode="External"/><Relationship Id="rId449" Type="http://schemas.openxmlformats.org/officeDocument/2006/relationships/hyperlink" Target="https://www.procyclingstats.com/rider/jan-barta" TargetMode="External"/><Relationship Id="rId656" Type="http://schemas.openxmlformats.org/officeDocument/2006/relationships/hyperlink" Target="https://www.procyclingstats.com/rider/tyler-stites" TargetMode="External"/><Relationship Id="rId863" Type="http://schemas.openxmlformats.org/officeDocument/2006/relationships/hyperlink" Target="https://www.procyclingstats.com/rider/andrey-amador" TargetMode="External"/><Relationship Id="rId1079" Type="http://schemas.openxmlformats.org/officeDocument/2006/relationships/hyperlink" Target="https://www.procyclingstats.com/rider/thomas-bonnet" TargetMode="External"/><Relationship Id="rId211" Type="http://schemas.openxmlformats.org/officeDocument/2006/relationships/hyperlink" Target="https://www.procyclingstats.com/rider/rein-taaramae" TargetMode="External"/><Relationship Id="rId295" Type="http://schemas.openxmlformats.org/officeDocument/2006/relationships/hyperlink" Target="https://www.procyclingstats.com/rider/vadim-pronskiy" TargetMode="External"/><Relationship Id="rId309" Type="http://schemas.openxmlformats.org/officeDocument/2006/relationships/hyperlink" Target="https://www.procyclingstats.com/rider/oier-lazkano" TargetMode="External"/><Relationship Id="rId516" Type="http://schemas.openxmlformats.org/officeDocument/2006/relationships/hyperlink" Target="https://www.procyclingstats.com/rider/el-houcaine-sabbahi" TargetMode="External"/><Relationship Id="rId1146" Type="http://schemas.openxmlformats.org/officeDocument/2006/relationships/hyperlink" Target="https://www.procyclingstats.com/rider/brandon-mcnulty" TargetMode="External"/><Relationship Id="rId723" Type="http://schemas.openxmlformats.org/officeDocument/2006/relationships/hyperlink" Target="https://www.procyclingstats.com/rider/william-junior-lecerf" TargetMode="External"/><Relationship Id="rId930" Type="http://schemas.openxmlformats.org/officeDocument/2006/relationships/hyperlink" Target="https://www.procyclingstats.com/rider/martijn-tusveld" TargetMode="External"/><Relationship Id="rId1006" Type="http://schemas.openxmlformats.org/officeDocument/2006/relationships/hyperlink" Target="https://www.procyclingstats.com/rider/alejandro-ropero" TargetMode="External"/><Relationship Id="rId155" Type="http://schemas.openxmlformats.org/officeDocument/2006/relationships/hyperlink" Target="https://www.procyclingstats.com/rider/andrea-pasqualon" TargetMode="External"/><Relationship Id="rId362" Type="http://schemas.openxmlformats.org/officeDocument/2006/relationships/hyperlink" Target="https://www.procyclingstats.com/rider/simone-petilli" TargetMode="External"/><Relationship Id="rId1213" Type="http://schemas.openxmlformats.org/officeDocument/2006/relationships/hyperlink" Target="https://www.procyclingstats.com/rider/markus-pajur" TargetMode="External"/><Relationship Id="rId222" Type="http://schemas.openxmlformats.org/officeDocument/2006/relationships/hyperlink" Target="https://www.procyclingstats.com/rider/taco-van-der-hoorn" TargetMode="External"/><Relationship Id="rId667" Type="http://schemas.openxmlformats.org/officeDocument/2006/relationships/hyperlink" Target="https://www.procyclingstats.com/rider/noe-ury" TargetMode="External"/><Relationship Id="rId874" Type="http://schemas.openxmlformats.org/officeDocument/2006/relationships/hyperlink" Target="https://www.procyclingstats.com/rider/robin-carpenter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william-blume-levy" TargetMode="External"/><Relationship Id="rId734" Type="http://schemas.openxmlformats.org/officeDocument/2006/relationships/hyperlink" Target="https://www.procyclingstats.com/rider/david-lozano" TargetMode="External"/><Relationship Id="rId941" Type="http://schemas.openxmlformats.org/officeDocument/2006/relationships/hyperlink" Target="https://www.procyclingstats.com/rider/joris-nieuwenhuis" TargetMode="External"/><Relationship Id="rId1157" Type="http://schemas.openxmlformats.org/officeDocument/2006/relationships/hyperlink" Target="https://www.procyclingstats.com/rider/terry-kusuma" TargetMode="External"/><Relationship Id="rId70" Type="http://schemas.openxmlformats.org/officeDocument/2006/relationships/hyperlink" Target="https://www.procyclingstats.com/rider/julian-alaphilippe" TargetMode="External"/><Relationship Id="rId166" Type="http://schemas.openxmlformats.org/officeDocument/2006/relationships/hyperlink" Target="https://www.procyclingstats.com/rider/luca-mozzato" TargetMode="External"/><Relationship Id="rId373" Type="http://schemas.openxmlformats.org/officeDocument/2006/relationships/hyperlink" Target="https://www.procyclingstats.com/rider/idar-andersen" TargetMode="External"/><Relationship Id="rId580" Type="http://schemas.openxmlformats.org/officeDocument/2006/relationships/hyperlink" Target="https://www.procyclingstats.com/rider/bauyrzhan-zhaparuly" TargetMode="External"/><Relationship Id="rId801" Type="http://schemas.openxmlformats.org/officeDocument/2006/relationships/hyperlink" Target="https://www.procyclingstats.com/rider/davide-villella" TargetMode="External"/><Relationship Id="rId1017" Type="http://schemas.openxmlformats.org/officeDocument/2006/relationships/hyperlink" Target="https://www.procyclingstats.com/rider/ognjen-ilic" TargetMode="External"/><Relationship Id="rId1224" Type="http://schemas.openxmlformats.org/officeDocument/2006/relationships/hyperlink" Target="https://www.procyclingstats.com/rider/ryan-cavanagh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kub-mareczko" TargetMode="External"/><Relationship Id="rId440" Type="http://schemas.openxmlformats.org/officeDocument/2006/relationships/hyperlink" Target="https://www.procyclingstats.com/rider/simon-carr" TargetMode="External"/><Relationship Id="rId678" Type="http://schemas.openxmlformats.org/officeDocument/2006/relationships/hyperlink" Target="https://www.procyclingstats.com/rider/valentin-retailleau" TargetMode="External"/><Relationship Id="rId885" Type="http://schemas.openxmlformats.org/officeDocument/2006/relationships/hyperlink" Target="https://www.procyclingstats.com/rider/sanchez-canellas" TargetMode="External"/><Relationship Id="rId1070" Type="http://schemas.openxmlformats.org/officeDocument/2006/relationships/hyperlink" Target="https://www.procyclingstats.com/rider/ed-doghmy-achraf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aaron-van-poucke" TargetMode="External"/><Relationship Id="rId538" Type="http://schemas.openxmlformats.org/officeDocument/2006/relationships/hyperlink" Target="https://www.procyclingstats.com/rider/gustav-basson" TargetMode="External"/><Relationship Id="rId745" Type="http://schemas.openxmlformats.org/officeDocument/2006/relationships/hyperlink" Target="https://www.procyclingstats.com/rider/peter-schulting" TargetMode="External"/><Relationship Id="rId952" Type="http://schemas.openxmlformats.org/officeDocument/2006/relationships/hyperlink" Target="https://www.procyclingstats.com/rider/filip-maciejuk" TargetMode="External"/><Relationship Id="rId1168" Type="http://schemas.openxmlformats.org/officeDocument/2006/relationships/hyperlink" Target="https://www.procyclingstats.com/rider/ben-healy" TargetMode="External"/><Relationship Id="rId81" Type="http://schemas.openxmlformats.org/officeDocument/2006/relationships/hyperlink" Target="https://www.procyclingstats.com/rider/tobias-foss" TargetMode="External"/><Relationship Id="rId177" Type="http://schemas.openxmlformats.org/officeDocument/2006/relationships/hyperlink" Target="https://www.procyclingstats.com/rider/ivan-ramiro-sosa" TargetMode="External"/><Relationship Id="rId384" Type="http://schemas.openxmlformats.org/officeDocument/2006/relationships/hyperlink" Target="https://www.procyclingstats.com/rider/raul-garcia-pierna" TargetMode="External"/><Relationship Id="rId591" Type="http://schemas.openxmlformats.org/officeDocument/2006/relationships/hyperlink" Target="https://www.procyclingstats.com/rider/antoine-huby" TargetMode="External"/><Relationship Id="rId605" Type="http://schemas.openxmlformats.org/officeDocument/2006/relationships/hyperlink" Target="https://www.procyclingstats.com/rider/emiliano-contreras" TargetMode="External"/><Relationship Id="rId812" Type="http://schemas.openxmlformats.org/officeDocument/2006/relationships/hyperlink" Target="https://www.procyclingstats.com/rider/nils-eekhoff" TargetMode="External"/><Relationship Id="rId1028" Type="http://schemas.openxmlformats.org/officeDocument/2006/relationships/hyperlink" Target="https://www.procyclingstats.com/rider/ivan-romeo" TargetMode="External"/><Relationship Id="rId1235" Type="http://schemas.openxmlformats.org/officeDocument/2006/relationships/hyperlink" Target="https://www.procyclingstats.com/rider/luca-vergallito" TargetMode="External"/><Relationship Id="rId244" Type="http://schemas.openxmlformats.org/officeDocument/2006/relationships/hyperlink" Target="https://www.procyclingstats.com/rider/tom-devriendt" TargetMode="External"/><Relationship Id="rId689" Type="http://schemas.openxmlformats.org/officeDocument/2006/relationships/hyperlink" Target="https://www.procyclingstats.com/rider/goncalo-leaca" TargetMode="External"/><Relationship Id="rId896" Type="http://schemas.openxmlformats.org/officeDocument/2006/relationships/hyperlink" Target="https://www.procyclingstats.com/rider/tim-declercq" TargetMode="External"/><Relationship Id="rId1081" Type="http://schemas.openxmlformats.org/officeDocument/2006/relationships/hyperlink" Target="https://www.procyclingstats.com/rider/joseph-blackmore" TargetMode="External"/><Relationship Id="rId39" Type="http://schemas.openxmlformats.org/officeDocument/2006/relationships/hyperlink" Target="https://www.procyclingstats.com/rider/thomas-pidcock" TargetMode="External"/><Relationship Id="rId451" Type="http://schemas.openxmlformats.org/officeDocument/2006/relationships/hyperlink" Target="https://www.procyclingstats.com/rider/olivier-le-gac" TargetMode="External"/><Relationship Id="rId549" Type="http://schemas.openxmlformats.org/officeDocument/2006/relationships/hyperlink" Target="https://www.procyclingstats.com/rider/mohd-elmi-jumari" TargetMode="External"/><Relationship Id="rId756" Type="http://schemas.openxmlformats.org/officeDocument/2006/relationships/hyperlink" Target="https://www.procyclingstats.com/rider/ali-labib-shotorban" TargetMode="External"/><Relationship Id="rId1179" Type="http://schemas.openxmlformats.org/officeDocument/2006/relationships/hyperlink" Target="https://www.procyclingstats.com/rider/eric-antonio-fagundez" TargetMode="External"/><Relationship Id="rId104" Type="http://schemas.openxmlformats.org/officeDocument/2006/relationships/hyperlink" Target="https://www.procyclingstats.com/rider/florian-senechal" TargetMode="External"/><Relationship Id="rId188" Type="http://schemas.openxmlformats.org/officeDocument/2006/relationships/hyperlink" Target="https://www.procyclingstats.com/rider/alexis-vuillermoz" TargetMode="External"/><Relationship Id="rId311" Type="http://schemas.openxmlformats.org/officeDocument/2006/relationships/hyperlink" Target="https://www.procyclingstats.com/rider/joel-nicolau" TargetMode="External"/><Relationship Id="rId395" Type="http://schemas.openxmlformats.org/officeDocument/2006/relationships/hyperlink" Target="https://www.procyclingstats.com/rider/jordi-warlop" TargetMode="External"/><Relationship Id="rId409" Type="http://schemas.openxmlformats.org/officeDocument/2006/relationships/hyperlink" Target="https://www.procyclingstats.com/rider/mohd-harrif-saleh" TargetMode="External"/><Relationship Id="rId963" Type="http://schemas.openxmlformats.org/officeDocument/2006/relationships/hyperlink" Target="https://www.procyclingstats.com/rider/samuel-leroux" TargetMode="External"/><Relationship Id="rId1039" Type="http://schemas.openxmlformats.org/officeDocument/2006/relationships/hyperlink" Target="https://www.procyclingstats.com/rider/emilien-jeanniere" TargetMode="External"/><Relationship Id="rId1246" Type="http://schemas.openxmlformats.org/officeDocument/2006/relationships/hyperlink" Target="https://www.procyclingstats.com/rider/andreas-leknessund" TargetMode="External"/><Relationship Id="rId92" Type="http://schemas.openxmlformats.org/officeDocument/2006/relationships/hyperlink" Target="https://www.procyclingstats.com/rider/matteo-jorgenson" TargetMode="External"/><Relationship Id="rId616" Type="http://schemas.openxmlformats.org/officeDocument/2006/relationships/hyperlink" Target="https://www.procyclingstats.com/rider/jakub-murias" TargetMode="External"/><Relationship Id="rId823" Type="http://schemas.openxmlformats.org/officeDocument/2006/relationships/hyperlink" Target="https://www.procyclingstats.com/rider/damien-touze" TargetMode="External"/><Relationship Id="rId255" Type="http://schemas.openxmlformats.org/officeDocument/2006/relationships/hyperlink" Target="https://www.procyclingstats.com/rider/domen-novak" TargetMode="External"/><Relationship Id="rId462" Type="http://schemas.openxmlformats.org/officeDocument/2006/relationships/hyperlink" Target="https://www.procyclingstats.com/rider/maxime-bouet" TargetMode="External"/><Relationship Id="rId1092" Type="http://schemas.openxmlformats.org/officeDocument/2006/relationships/hyperlink" Target="https://www.procyclingstats.com/rider/filippo-colombo1" TargetMode="External"/><Relationship Id="rId1106" Type="http://schemas.openxmlformats.org/officeDocument/2006/relationships/hyperlink" Target="https://www.procyclingstats.com/rider/giacomo-ballabio" TargetMode="External"/><Relationship Id="rId115" Type="http://schemas.openxmlformats.org/officeDocument/2006/relationships/hyperlink" Target="https://www.procyclingstats.com/rider/tim-wellens" TargetMode="External"/><Relationship Id="rId322" Type="http://schemas.openxmlformats.org/officeDocument/2006/relationships/hyperlink" Target="https://www.procyclingstats.com/rider/samuel-watson" TargetMode="External"/><Relationship Id="rId767" Type="http://schemas.openxmlformats.org/officeDocument/2006/relationships/hyperlink" Target="https://www.procyclingstats.com/rider/shoma-kazama" TargetMode="External"/><Relationship Id="rId974" Type="http://schemas.openxmlformats.org/officeDocument/2006/relationships/hyperlink" Target="https://www.procyclingstats.com/rider/roger-kluge" TargetMode="External"/><Relationship Id="rId199" Type="http://schemas.openxmlformats.org/officeDocument/2006/relationships/hyperlink" Target="https://www.procyclingstats.com/rider/clement-champoussin" TargetMode="External"/><Relationship Id="rId627" Type="http://schemas.openxmlformats.org/officeDocument/2006/relationships/hyperlink" Target="https://www.procyclingstats.com/rider/thijs-aerts" TargetMode="External"/><Relationship Id="rId834" Type="http://schemas.openxmlformats.org/officeDocument/2006/relationships/hyperlink" Target="https://www.procyclingstats.com/rider/mark-donovan" TargetMode="External"/><Relationship Id="rId266" Type="http://schemas.openxmlformats.org/officeDocument/2006/relationships/hyperlink" Target="https://www.procyclingstats.com/rider/florian-vermeersch" TargetMode="External"/><Relationship Id="rId473" Type="http://schemas.openxmlformats.org/officeDocument/2006/relationships/hyperlink" Target="https://www.procyclingstats.com/rider/mathias-norsgaard" TargetMode="External"/><Relationship Id="rId680" Type="http://schemas.openxmlformats.org/officeDocument/2006/relationships/hyperlink" Target="https://www.procyclingstats.com/rider/alex-martin-gutierrez" TargetMode="External"/><Relationship Id="rId901" Type="http://schemas.openxmlformats.org/officeDocument/2006/relationships/hyperlink" Target="https://www.procyclingstats.com/rider/hugo-forssell" TargetMode="External"/><Relationship Id="rId1117" Type="http://schemas.openxmlformats.org/officeDocument/2006/relationships/hyperlink" Target="https://www.procyclingstats.com/rider/jordan-villani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jay-vine" TargetMode="External"/><Relationship Id="rId333" Type="http://schemas.openxmlformats.org/officeDocument/2006/relationships/hyperlink" Target="https://www.procyclingstats.com/rider/jose-felix-parra" TargetMode="External"/><Relationship Id="rId540" Type="http://schemas.openxmlformats.org/officeDocument/2006/relationships/hyperlink" Target="https://www.procyclingstats.com/rider/hamza-amari" TargetMode="External"/><Relationship Id="rId778" Type="http://schemas.openxmlformats.org/officeDocument/2006/relationships/hyperlink" Target="https://www.procyclingstats.com/rider/gianni-moscon" TargetMode="External"/><Relationship Id="rId985" Type="http://schemas.openxmlformats.org/officeDocument/2006/relationships/hyperlink" Target="https://www.procyclingstats.com/rider/denis-nekrasov" TargetMode="External"/><Relationship Id="rId1170" Type="http://schemas.openxmlformats.org/officeDocument/2006/relationships/hyperlink" Target="https://www.procyclingstats.com/rider/filippo-magli2" TargetMode="External"/><Relationship Id="rId638" Type="http://schemas.openxmlformats.org/officeDocument/2006/relationships/hyperlink" Target="https://www.procyclingstats.com/rider/dylan-hopkins" TargetMode="External"/><Relationship Id="rId845" Type="http://schemas.openxmlformats.org/officeDocument/2006/relationships/hyperlink" Target="https://www.procyclingstats.com/rider/fabien-doubey" TargetMode="External"/><Relationship Id="rId1030" Type="http://schemas.openxmlformats.org/officeDocument/2006/relationships/hyperlink" Target="https://www.procyclingstats.com/rider/lorenzo-germani" TargetMode="External"/><Relationship Id="rId277" Type="http://schemas.openxmlformats.org/officeDocument/2006/relationships/hyperlink" Target="https://www.procyclingstats.com/rider/kevin-geniets" TargetMode="External"/><Relationship Id="rId400" Type="http://schemas.openxmlformats.org/officeDocument/2006/relationships/hyperlink" Target="https://www.procyclingstats.com/rider/kevin-vermaerke" TargetMode="External"/><Relationship Id="rId484" Type="http://schemas.openxmlformats.org/officeDocument/2006/relationships/hyperlink" Target="https://www.procyclingstats.com/rider/julius-van-den-berg" TargetMode="External"/><Relationship Id="rId705" Type="http://schemas.openxmlformats.org/officeDocument/2006/relationships/hyperlink" Target="https://www.procyclingstats.com/rider/ruben-apers" TargetMode="External"/><Relationship Id="rId1128" Type="http://schemas.openxmlformats.org/officeDocument/2006/relationships/hyperlink" Target="https://www.procyclingstats.com/rider/neilson-powless" TargetMode="External"/><Relationship Id="rId137" Type="http://schemas.openxmlformats.org/officeDocument/2006/relationships/hyperlink" Target="https://www.procyclingstats.com/rider/bob-jungels" TargetMode="External"/><Relationship Id="rId344" Type="http://schemas.openxmlformats.org/officeDocument/2006/relationships/hyperlink" Target="https://www.procyclingstats.com/rider/joe-dombrowski" TargetMode="External"/><Relationship Id="rId691" Type="http://schemas.openxmlformats.org/officeDocument/2006/relationships/hyperlink" Target="https://www.procyclingstats.com/rider/jesus-del-pino" TargetMode="External"/><Relationship Id="rId789" Type="http://schemas.openxmlformats.org/officeDocument/2006/relationships/hyperlink" Target="https://www.procyclingstats.com/rider/jonathan-castroviejo" TargetMode="External"/><Relationship Id="rId912" Type="http://schemas.openxmlformats.org/officeDocument/2006/relationships/hyperlink" Target="https://www.procyclingstats.com/rider/andrea-garosio" TargetMode="External"/><Relationship Id="rId996" Type="http://schemas.openxmlformats.org/officeDocument/2006/relationships/hyperlink" Target="https://www.procyclingstats.com/rider/santiago-umba" TargetMode="External"/><Relationship Id="rId41" Type="http://schemas.openxmlformats.org/officeDocument/2006/relationships/hyperlink" Target="https://www.procyclingstats.com/rider/valentin-madouas" TargetMode="External"/><Relationship Id="rId551" Type="http://schemas.openxmlformats.org/officeDocument/2006/relationships/hyperlink" Target="https://www.procyclingstats.com/rider/mohd-shahrul-mat-amin" TargetMode="External"/><Relationship Id="rId649" Type="http://schemas.openxmlformats.org/officeDocument/2006/relationships/hyperlink" Target="https://www.procyclingstats.com/rider/yuriy-natarov" TargetMode="External"/><Relationship Id="rId856" Type="http://schemas.openxmlformats.org/officeDocument/2006/relationships/hyperlink" Target="https://www.procyclingstats.com/rider/filippo-baroncini" TargetMode="External"/><Relationship Id="rId1181" Type="http://schemas.openxmlformats.org/officeDocument/2006/relationships/hyperlink" Target="https://www.procyclingstats.com/rider/byron-guama" TargetMode="External"/><Relationship Id="rId190" Type="http://schemas.openxmlformats.org/officeDocument/2006/relationships/hyperlink" Target="https://www.procyclingstats.com/rider/sandy-dujardin" TargetMode="External"/><Relationship Id="rId204" Type="http://schemas.openxmlformats.org/officeDocument/2006/relationships/hyperlink" Target="https://www.procyclingstats.com/rider/mike-teunissen" TargetMode="External"/><Relationship Id="rId288" Type="http://schemas.openxmlformats.org/officeDocument/2006/relationships/hyperlink" Target="https://www.procyclingstats.com/rider/gianni-marchand" TargetMode="External"/><Relationship Id="rId411" Type="http://schemas.openxmlformats.org/officeDocument/2006/relationships/hyperlink" Target="https://www.procyclingstats.com/rider/noah-granigan" TargetMode="External"/><Relationship Id="rId509" Type="http://schemas.openxmlformats.org/officeDocument/2006/relationships/hyperlink" Target="https://www.procyclingstats.com/rider/pedro-pinto2" TargetMode="External"/><Relationship Id="rId1041" Type="http://schemas.openxmlformats.org/officeDocument/2006/relationships/hyperlink" Target="https://www.procyclingstats.com/rider/meron-teshome" TargetMode="External"/><Relationship Id="rId1139" Type="http://schemas.openxmlformats.org/officeDocument/2006/relationships/hyperlink" Target="https://www.procyclingstats.com/rider/christophe-laporte" TargetMode="External"/><Relationship Id="rId495" Type="http://schemas.openxmlformats.org/officeDocument/2006/relationships/hyperlink" Target="https://www.procyclingstats.com/rider/oscar-pelegri" TargetMode="External"/><Relationship Id="rId716" Type="http://schemas.openxmlformats.org/officeDocument/2006/relationships/hyperlink" Target="https://www.procyclingstats.com/rider/felix-stehli" TargetMode="External"/><Relationship Id="rId923" Type="http://schemas.openxmlformats.org/officeDocument/2006/relationships/hyperlink" Target="https://www.procyclingstats.com/rider/mika-heming" TargetMode="External"/><Relationship Id="rId52" Type="http://schemas.openxmlformats.org/officeDocument/2006/relationships/hyperlink" Target="https://www.procyclingstats.com/rider/fabio-jakobsen" TargetMode="External"/><Relationship Id="rId148" Type="http://schemas.openxmlformats.org/officeDocument/2006/relationships/hyperlink" Target="https://www.procyclingstats.com/rider/patrick-konrad" TargetMode="External"/><Relationship Id="rId355" Type="http://schemas.openxmlformats.org/officeDocument/2006/relationships/hyperlink" Target="https://www.procyclingstats.com/rider/omar-fraile" TargetMode="External"/><Relationship Id="rId562" Type="http://schemas.openxmlformats.org/officeDocument/2006/relationships/hyperlink" Target="https://www.procyclingstats.com/rider/miguel-angel-fernandez-ruiz" TargetMode="External"/><Relationship Id="rId1192" Type="http://schemas.openxmlformats.org/officeDocument/2006/relationships/hyperlink" Target="https://www.procyclingstats.com/rider/soren-kragh-andersen" TargetMode="External"/><Relationship Id="rId1206" Type="http://schemas.openxmlformats.org/officeDocument/2006/relationships/hyperlink" Target="https://www.procyclingstats.com/rider/rudy-porter" TargetMode="External"/><Relationship Id="rId215" Type="http://schemas.openxmlformats.org/officeDocument/2006/relationships/hyperlink" Target="https://www.procyclingstats.com/rider/simon-clarke" TargetMode="External"/><Relationship Id="rId422" Type="http://schemas.openxmlformats.org/officeDocument/2006/relationships/hyperlink" Target="https://www.procyclingstats.com/rider/jacob-ahlsson" TargetMode="External"/><Relationship Id="rId867" Type="http://schemas.openxmlformats.org/officeDocument/2006/relationships/hyperlink" Target="https://www.procyclingstats.com/rider/rait-arm" TargetMode="External"/><Relationship Id="rId1052" Type="http://schemas.openxmlformats.org/officeDocument/2006/relationships/hyperlink" Target="https://www.procyclingstats.com/rider/tobias-lund-andresen" TargetMode="External"/><Relationship Id="rId299" Type="http://schemas.openxmlformats.org/officeDocument/2006/relationships/hyperlink" Target="https://www.procyclingstats.com/rider/lennert-teugels" TargetMode="External"/><Relationship Id="rId727" Type="http://schemas.openxmlformats.org/officeDocument/2006/relationships/hyperlink" Target="https://www.procyclingstats.com/rider/alec-segaert" TargetMode="External"/><Relationship Id="rId934" Type="http://schemas.openxmlformats.org/officeDocument/2006/relationships/hyperlink" Target="https://www.procyclingstats.com/rider/jan-willem-van-schip" TargetMode="External"/><Relationship Id="rId63" Type="http://schemas.openxmlformats.org/officeDocument/2006/relationships/hyperlink" Target="https://www.procyclingstats.com/rider/santiago-buitrago-sanchez" TargetMode="External"/><Relationship Id="rId159" Type="http://schemas.openxmlformats.org/officeDocument/2006/relationships/hyperlink" Target="https://www.procyclingstats.com/rider/alessandro-covi" TargetMode="External"/><Relationship Id="rId366" Type="http://schemas.openxmlformats.org/officeDocument/2006/relationships/hyperlink" Target="https://www.procyclingstats.com/rider/stephen-williams" TargetMode="External"/><Relationship Id="rId573" Type="http://schemas.openxmlformats.org/officeDocument/2006/relationships/hyperlink" Target="https://www.procyclingstats.com/rider/walter-calzoni" TargetMode="External"/><Relationship Id="rId780" Type="http://schemas.openxmlformats.org/officeDocument/2006/relationships/hyperlink" Target="https://www.procyclingstats.com/rider/ben-hermans" TargetMode="External"/><Relationship Id="rId1217" Type="http://schemas.openxmlformats.org/officeDocument/2006/relationships/hyperlink" Target="https://www.procyclingstats.com/rider/jakob-egholm" TargetMode="External"/><Relationship Id="rId226" Type="http://schemas.openxmlformats.org/officeDocument/2006/relationships/hyperlink" Target="https://www.procyclingstats.com/rider/luka-mezgec" TargetMode="External"/><Relationship Id="rId433" Type="http://schemas.openxmlformats.org/officeDocument/2006/relationships/hyperlink" Target="https://www.procyclingstats.com/rider/josef-cerny" TargetMode="External"/><Relationship Id="rId878" Type="http://schemas.openxmlformats.org/officeDocument/2006/relationships/hyperlink" Target="https://www.procyclingstats.com/rider/henrique-casimiro" TargetMode="External"/><Relationship Id="rId1063" Type="http://schemas.openxmlformats.org/officeDocument/2006/relationships/hyperlink" Target="https://www.procyclingstats.com/rider/ayco-bastiaens" TargetMode="External"/><Relationship Id="rId640" Type="http://schemas.openxmlformats.org/officeDocument/2006/relationships/hyperlink" Target="https://www.procyclingstats.com/rider/yannis-voisard" TargetMode="External"/><Relationship Id="rId738" Type="http://schemas.openxmlformats.org/officeDocument/2006/relationships/hyperlink" Target="https://www.procyclingstats.com/rider/darren-rafferty" TargetMode="External"/><Relationship Id="rId945" Type="http://schemas.openxmlformats.org/officeDocument/2006/relationships/hyperlink" Target="https://www.procyclingstats.com/rider/colin-joyce" TargetMode="External"/><Relationship Id="rId74" Type="http://schemas.openxmlformats.org/officeDocument/2006/relationships/hyperlink" Target="https://www.procyclingstats.com/rider/rigoberto-uran" TargetMode="External"/><Relationship Id="rId377" Type="http://schemas.openxmlformats.org/officeDocument/2006/relationships/hyperlink" Target="https://www.procyclingstats.com/rider/orluis-aular" TargetMode="External"/><Relationship Id="rId500" Type="http://schemas.openxmlformats.org/officeDocument/2006/relationships/hyperlink" Target="https://www.procyclingstats.com/rider/stephane-rossetto" TargetMode="External"/><Relationship Id="rId584" Type="http://schemas.openxmlformats.org/officeDocument/2006/relationships/hyperlink" Target="https://www.procyclingstats.com/rider/andrea-peron" TargetMode="External"/><Relationship Id="rId805" Type="http://schemas.openxmlformats.org/officeDocument/2006/relationships/hyperlink" Target="https://www.procyclingstats.com/rider/julien-bernard" TargetMode="External"/><Relationship Id="rId1130" Type="http://schemas.openxmlformats.org/officeDocument/2006/relationships/hyperlink" Target="https://www.procyclingstats.com/rider/filippo-ganna" TargetMode="External"/><Relationship Id="rId1228" Type="http://schemas.openxmlformats.org/officeDocument/2006/relationships/hyperlink" Target="https://www.procyclingstats.com/rider/luca-jenni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anthon-charmig" TargetMode="External"/><Relationship Id="rId791" Type="http://schemas.openxmlformats.org/officeDocument/2006/relationships/hyperlink" Target="https://www.procyclingstats.com/rider/kristoffer-halvorsen" TargetMode="External"/><Relationship Id="rId889" Type="http://schemas.openxmlformats.org/officeDocument/2006/relationships/hyperlink" Target="https://www.procyclingstats.com/rider/thomas-champion" TargetMode="External"/><Relationship Id="rId1074" Type="http://schemas.openxmlformats.org/officeDocument/2006/relationships/hyperlink" Target="https://www.procyclingstats.com/rider/louis-bendixen" TargetMode="External"/><Relationship Id="rId444" Type="http://schemas.openxmlformats.org/officeDocument/2006/relationships/hyperlink" Target="https://www.procyclingstats.com/rider/james-shaw" TargetMode="External"/><Relationship Id="rId651" Type="http://schemas.openxmlformats.org/officeDocument/2006/relationships/hyperlink" Target="https://www.procyclingstats.com/rider/marek-canecky" TargetMode="External"/><Relationship Id="rId749" Type="http://schemas.openxmlformats.org/officeDocument/2006/relationships/hyperlink" Target="https://www.procyclingstats.com/rider/kasper-viberg-sogaard" TargetMode="External"/><Relationship Id="rId290" Type="http://schemas.openxmlformats.org/officeDocument/2006/relationships/hyperlink" Target="https://www.procyclingstats.com/rider/kelland-brien" TargetMode="External"/><Relationship Id="rId304" Type="http://schemas.openxmlformats.org/officeDocument/2006/relationships/hyperlink" Target="https://www.procyclingstats.com/rider/valentin-ferron" TargetMode="External"/><Relationship Id="rId388" Type="http://schemas.openxmlformats.org/officeDocument/2006/relationships/hyperlink" Target="https://www.procyclingstats.com/rider/thimo-willems" TargetMode="External"/><Relationship Id="rId511" Type="http://schemas.openxmlformats.org/officeDocument/2006/relationships/hyperlink" Target="https://www.procyclingstats.com/rider/afonso-silva" TargetMode="External"/><Relationship Id="rId609" Type="http://schemas.openxmlformats.org/officeDocument/2006/relationships/hyperlink" Target="https://www.procyclingstats.com/rider/morne-van-niekerk" TargetMode="External"/><Relationship Id="rId956" Type="http://schemas.openxmlformats.org/officeDocument/2006/relationships/hyperlink" Target="https://www.procyclingstats.com/rider/rory-townsend" TargetMode="External"/><Relationship Id="rId1141" Type="http://schemas.openxmlformats.org/officeDocument/2006/relationships/hyperlink" Target="https://www.procyclingstats.com/rider/remco-evenepoel" TargetMode="External"/><Relationship Id="rId1239" Type="http://schemas.openxmlformats.org/officeDocument/2006/relationships/hyperlink" Target="https://www.procyclingstats.com/rider/francois-bidard" TargetMode="External"/><Relationship Id="rId85" Type="http://schemas.openxmlformats.org/officeDocument/2006/relationships/hyperlink" Target="https://www.procyclingstats.com/rider/alberto-bettiol" TargetMode="External"/><Relationship Id="rId150" Type="http://schemas.openxmlformats.org/officeDocument/2006/relationships/hyperlink" Target="https://www.procyclingstats.com/rider/attila-valter" TargetMode="External"/><Relationship Id="rId595" Type="http://schemas.openxmlformats.org/officeDocument/2006/relationships/hyperlink" Target="https://www.procyclingstats.com/rider/nils-brun" TargetMode="External"/><Relationship Id="rId816" Type="http://schemas.openxmlformats.org/officeDocument/2006/relationships/hyperlink" Target="https://www.procyclingstats.com/rider/giovanni-carboni" TargetMode="External"/><Relationship Id="rId1001" Type="http://schemas.openxmlformats.org/officeDocument/2006/relationships/hyperlink" Target="https://www.procyclingstats.com/rider/adria-moreno" TargetMode="External"/><Relationship Id="rId248" Type="http://schemas.openxmlformats.org/officeDocument/2006/relationships/hyperlink" Target="https://www.procyclingstats.com/rider/johannes-staune-mittet" TargetMode="External"/><Relationship Id="rId455" Type="http://schemas.openxmlformats.org/officeDocument/2006/relationships/hyperlink" Target="https://www.procyclingstats.com/rider/jakub-kaczmarek" TargetMode="External"/><Relationship Id="rId662" Type="http://schemas.openxmlformats.org/officeDocument/2006/relationships/hyperlink" Target="https://www.procyclingstats.com/rider/matej-zahalka" TargetMode="External"/><Relationship Id="rId1085" Type="http://schemas.openxmlformats.org/officeDocument/2006/relationships/hyperlink" Target="https://www.procyclingstats.com/rider/jonas-rutsch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aleksey-lutsenko" TargetMode="External"/><Relationship Id="rId315" Type="http://schemas.openxmlformats.org/officeDocument/2006/relationships/hyperlink" Target="https://www.procyclingstats.com/rider/benjamin-perry" TargetMode="External"/><Relationship Id="rId522" Type="http://schemas.openxmlformats.org/officeDocument/2006/relationships/hyperlink" Target="https://www.procyclingstats.com/rider/victor-koretzky" TargetMode="External"/><Relationship Id="rId967" Type="http://schemas.openxmlformats.org/officeDocument/2006/relationships/hyperlink" Target="https://www.procyclingstats.com/rider/joaquim-silva" TargetMode="External"/><Relationship Id="rId1152" Type="http://schemas.openxmlformats.org/officeDocument/2006/relationships/hyperlink" Target="https://www.procyclingstats.com/rider/mads-pedersen" TargetMode="External"/><Relationship Id="rId96" Type="http://schemas.openxmlformats.org/officeDocument/2006/relationships/hyperlink" Target="https://www.procyclingstats.com/rider/luke-plapp" TargetMode="External"/><Relationship Id="rId161" Type="http://schemas.openxmlformats.org/officeDocument/2006/relationships/hyperlink" Target="https://www.procyclingstats.com/rider/sam-oomen" TargetMode="External"/><Relationship Id="rId399" Type="http://schemas.openxmlformats.org/officeDocument/2006/relationships/hyperlink" Target="https://www.procyclingstats.com/rider/jon-barrenetxea-golzarri" TargetMode="External"/><Relationship Id="rId827" Type="http://schemas.openxmlformats.org/officeDocument/2006/relationships/hyperlink" Target="https://www.procyclingstats.com/rider/patryk-stosz" TargetMode="External"/><Relationship Id="rId1012" Type="http://schemas.openxmlformats.org/officeDocument/2006/relationships/hyperlink" Target="https://www.procyclingstats.com/rider/sebastian-nielsen" TargetMode="External"/><Relationship Id="rId259" Type="http://schemas.openxmlformats.org/officeDocument/2006/relationships/hyperlink" Target="https://www.procyclingstats.com/rider/mattia-cattaneo" TargetMode="External"/><Relationship Id="rId466" Type="http://schemas.openxmlformats.org/officeDocument/2006/relationships/hyperlink" Target="https://www.procyclingstats.com/rider/jarrad-drizners" TargetMode="External"/><Relationship Id="rId673" Type="http://schemas.openxmlformats.org/officeDocument/2006/relationships/hyperlink" Target="https://www.procyclingstats.com/rider/juan-antonio-lopez-cozar-jaimez" TargetMode="External"/><Relationship Id="rId880" Type="http://schemas.openxmlformats.org/officeDocument/2006/relationships/hyperlink" Target="https://www.procyclingstats.com/rider/jeremy-cabot" TargetMode="External"/><Relationship Id="rId1096" Type="http://schemas.openxmlformats.org/officeDocument/2006/relationships/hyperlink" Target="https://www.procyclingstats.com/rider/martijn-budding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alessandro-fancellu" TargetMode="External"/><Relationship Id="rId533" Type="http://schemas.openxmlformats.org/officeDocument/2006/relationships/hyperlink" Target="https://www.procyclingstats.com/rider/vito-braet" TargetMode="External"/><Relationship Id="rId978" Type="http://schemas.openxmlformats.org/officeDocument/2006/relationships/hyperlink" Target="https://www.procyclingstats.com/rider/veljko-stojnic" TargetMode="External"/><Relationship Id="rId1163" Type="http://schemas.openxmlformats.org/officeDocument/2006/relationships/hyperlink" Target="https://www.procyclingstats.com/rider/shao-hsuan-lu" TargetMode="External"/><Relationship Id="rId740" Type="http://schemas.openxmlformats.org/officeDocument/2006/relationships/hyperlink" Target="https://www.procyclingstats.com/rider/matthew-teggart" TargetMode="External"/><Relationship Id="rId838" Type="http://schemas.openxmlformats.org/officeDocument/2006/relationships/hyperlink" Target="https://www.procyclingstats.com/rider/christophe-noppe" TargetMode="External"/><Relationship Id="rId1023" Type="http://schemas.openxmlformats.org/officeDocument/2006/relationships/hyperlink" Target="https://www.procyclingstats.com/rider/dmitriy-gruzdev" TargetMode="External"/><Relationship Id="rId172" Type="http://schemas.openxmlformats.org/officeDocument/2006/relationships/hyperlink" Target="https://www.procyclingstats.com/rider/hugo-houle" TargetMode="External"/><Relationship Id="rId477" Type="http://schemas.openxmlformats.org/officeDocument/2006/relationships/hyperlink" Target="https://www.procyclingstats.com/rider/matteo-malucelli" TargetMode="External"/><Relationship Id="rId600" Type="http://schemas.openxmlformats.org/officeDocument/2006/relationships/hyperlink" Target="https://www.procyclingstats.com/rider/matthieu-ladagnous" TargetMode="External"/><Relationship Id="rId684" Type="http://schemas.openxmlformats.org/officeDocument/2006/relationships/hyperlink" Target="https://www.procyclingstats.com/rider/oliver-rees" TargetMode="External"/><Relationship Id="rId1230" Type="http://schemas.openxmlformats.org/officeDocument/2006/relationships/hyperlink" Target="https://www.procyclingstats.com/rider/celestin-guillon" TargetMode="External"/><Relationship Id="rId337" Type="http://schemas.openxmlformats.org/officeDocument/2006/relationships/hyperlink" Target="https://www.procyclingstats.com/rider/rui-costa" TargetMode="External"/><Relationship Id="rId891" Type="http://schemas.openxmlformats.org/officeDocument/2006/relationships/hyperlink" Target="https://www.procyclingstats.com/rider/daniel-crista" TargetMode="External"/><Relationship Id="rId905" Type="http://schemas.openxmlformats.org/officeDocument/2006/relationships/hyperlink" Target="https://www.procyclingstats.com/rider/erik-fetter" TargetMode="External"/><Relationship Id="rId989" Type="http://schemas.openxmlformats.org/officeDocument/2006/relationships/hyperlink" Target="https://www.procyclingstats.com/rider/frederik-muff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yousef-mohamed-mirza" TargetMode="External"/><Relationship Id="rId751" Type="http://schemas.openxmlformats.org/officeDocument/2006/relationships/hyperlink" Target="https://www.procyclingstats.com/rider/brandon-smith-rivera-vargas" TargetMode="External"/><Relationship Id="rId849" Type="http://schemas.openxmlformats.org/officeDocument/2006/relationships/hyperlink" Target="https://www.procyclingstats.com/rider/kenny-molly" TargetMode="External"/><Relationship Id="rId1174" Type="http://schemas.openxmlformats.org/officeDocument/2006/relationships/hyperlink" Target="https://www.procyclingstats.com/rider/florian-lipowitz" TargetMode="External"/><Relationship Id="rId183" Type="http://schemas.openxmlformats.org/officeDocument/2006/relationships/hyperlink" Target="https://www.procyclingstats.com/rider/georg-zimmermann" TargetMode="External"/><Relationship Id="rId390" Type="http://schemas.openxmlformats.org/officeDocument/2006/relationships/hyperlink" Target="https://www.procyclingstats.com/rider/henok-mulubrhan" TargetMode="External"/><Relationship Id="rId404" Type="http://schemas.openxmlformats.org/officeDocument/2006/relationships/hyperlink" Target="https://www.procyclingstats.com/rider/mathias-vacek" TargetMode="External"/><Relationship Id="rId611" Type="http://schemas.openxmlformats.org/officeDocument/2006/relationships/hyperlink" Target="https://www.procyclingstats.com/rider/timo-kielich" TargetMode="External"/><Relationship Id="rId1034" Type="http://schemas.openxmlformats.org/officeDocument/2006/relationships/hyperlink" Target="https://www.procyclingstats.com/rider/jarne-van-de-paar" TargetMode="External"/><Relationship Id="rId1241" Type="http://schemas.openxmlformats.org/officeDocument/2006/relationships/hyperlink" Target="https://www.procyclingstats.com/rider/damiano-caruso" TargetMode="External"/><Relationship Id="rId250" Type="http://schemas.openxmlformats.org/officeDocument/2006/relationships/hyperlink" Target="https://www.procyclingstats.com/rider/hugo-page" TargetMode="External"/><Relationship Id="rId488" Type="http://schemas.openxmlformats.org/officeDocument/2006/relationships/hyperlink" Target="https://www.procyclingstats.com/rider/luke-lamperti" TargetMode="External"/><Relationship Id="rId695" Type="http://schemas.openxmlformats.org/officeDocument/2006/relationships/hyperlink" Target="https://www.procyclingstats.com/rider/cedric-pries" TargetMode="External"/><Relationship Id="rId709" Type="http://schemas.openxmlformats.org/officeDocument/2006/relationships/hyperlink" Target="https://www.procyclingstats.com/rider/roman-duckert" TargetMode="External"/><Relationship Id="rId916" Type="http://schemas.openxmlformats.org/officeDocument/2006/relationships/hyperlink" Target="https://www.procyclingstats.com/rider/andreas-goeman" TargetMode="External"/><Relationship Id="rId1101" Type="http://schemas.openxmlformats.org/officeDocument/2006/relationships/hyperlink" Target="https://www.procyclingstats.com/rider/jordi-lopez-caravaca" TargetMode="External"/><Relationship Id="rId45" Type="http://schemas.openxmlformats.org/officeDocument/2006/relationships/hyperlink" Target="https://www.procyclingstats.com/rider/bauke-mollema" TargetMode="External"/><Relationship Id="rId110" Type="http://schemas.openxmlformats.org/officeDocument/2006/relationships/hyperlink" Target="https://www.procyclingstats.com/rider/alex-aranburu" TargetMode="External"/><Relationship Id="rId348" Type="http://schemas.openxmlformats.org/officeDocument/2006/relationships/hyperlink" Target="https://www.procyclingstats.com/rider/chris-harper" TargetMode="External"/><Relationship Id="rId555" Type="http://schemas.openxmlformats.org/officeDocument/2006/relationships/hyperlink" Target="https://www.procyclingstats.com/rider/marcelo-felipe" TargetMode="External"/><Relationship Id="rId762" Type="http://schemas.openxmlformats.org/officeDocument/2006/relationships/hyperlink" Target="https://www.procyclingstats.com/rider/marcos-garcia" TargetMode="External"/><Relationship Id="rId1185" Type="http://schemas.openxmlformats.org/officeDocument/2006/relationships/hyperlink" Target="https://www.procyclingstats.com/rider/jacopo-mosca" TargetMode="External"/><Relationship Id="rId194" Type="http://schemas.openxmlformats.org/officeDocument/2006/relationships/hyperlink" Target="https://www.procyclingstats.com/rider/corbin-strong" TargetMode="External"/><Relationship Id="rId208" Type="http://schemas.openxmlformats.org/officeDocument/2006/relationships/hyperlink" Target="https://www.procyclingstats.com/rider/steven-kruijswijk" TargetMode="External"/><Relationship Id="rId415" Type="http://schemas.openxmlformats.org/officeDocument/2006/relationships/hyperlink" Target="https://www.procyclingstats.com/rider/xabier-mikel-azparren-irurzun" TargetMode="External"/><Relationship Id="rId622" Type="http://schemas.openxmlformats.org/officeDocument/2006/relationships/hyperlink" Target="https://www.procyclingstats.com/rider/laurens-sweeck" TargetMode="External"/><Relationship Id="rId1045" Type="http://schemas.openxmlformats.org/officeDocument/2006/relationships/hyperlink" Target="https://www.procyclingstats.com/rider/natnael-berhane" TargetMode="External"/><Relationship Id="rId1252" Type="http://schemas.openxmlformats.org/officeDocument/2006/relationships/hyperlink" Target="https://www.procyclingstats.com/rider/geraint-thomas" TargetMode="External"/><Relationship Id="rId261" Type="http://schemas.openxmlformats.org/officeDocument/2006/relationships/hyperlink" Target="https://www.procyclingstats.com/rider/sep-vanmarcke" TargetMode="External"/><Relationship Id="rId499" Type="http://schemas.openxmlformats.org/officeDocument/2006/relationships/hyperlink" Target="https://www.procyclingstats.com/rider/kevin-besson" TargetMode="External"/><Relationship Id="rId927" Type="http://schemas.openxmlformats.org/officeDocument/2006/relationships/hyperlink" Target="https://www.procyclingstats.com/rider/rudiger-selig" TargetMode="External"/><Relationship Id="rId1112" Type="http://schemas.openxmlformats.org/officeDocument/2006/relationships/hyperlink" Target="https://www.procyclingstats.com/rider/marco-murgano" TargetMode="External"/><Relationship Id="rId56" Type="http://schemas.openxmlformats.org/officeDocument/2006/relationships/hyperlink" Target="https://www.procyclingstats.com/rider/pavel-sivakov" TargetMode="External"/><Relationship Id="rId359" Type="http://schemas.openxmlformats.org/officeDocument/2006/relationships/hyperlink" Target="https://www.procyclingstats.com/rider/james-knox" TargetMode="External"/><Relationship Id="rId566" Type="http://schemas.openxmlformats.org/officeDocument/2006/relationships/hyperlink" Target="https://www.procyclingstats.com/rider/fran-miholjevic" TargetMode="External"/><Relationship Id="rId773" Type="http://schemas.openxmlformats.org/officeDocument/2006/relationships/hyperlink" Target="https://www.procyclingstats.com/rider/craig-wiggins" TargetMode="External"/><Relationship Id="rId1196" Type="http://schemas.openxmlformats.org/officeDocument/2006/relationships/hyperlink" Target="https://www.procyclingstats.com/rider/iuri-leitao" TargetMode="External"/><Relationship Id="rId121" Type="http://schemas.openxmlformats.org/officeDocument/2006/relationships/hyperlink" Target="https://www.procyclingstats.com/rider/amaury-capiot" TargetMode="External"/><Relationship Id="rId219" Type="http://schemas.openxmlformats.org/officeDocument/2006/relationships/hyperlink" Target="https://www.procyclingstats.com/rider/stanisaw-aniolkowski" TargetMode="External"/><Relationship Id="rId426" Type="http://schemas.openxmlformats.org/officeDocument/2006/relationships/hyperlink" Target="https://www.procyclingstats.com/rider/sam-culverwell" TargetMode="External"/><Relationship Id="rId633" Type="http://schemas.openxmlformats.org/officeDocument/2006/relationships/hyperlink" Target="https://www.procyclingstats.com/rider/jean-goubert" TargetMode="External"/><Relationship Id="rId980" Type="http://schemas.openxmlformats.org/officeDocument/2006/relationships/hyperlink" Target="https://www.procyclingstats.com/rider/andreas-miltiadis" TargetMode="External"/><Relationship Id="rId1056" Type="http://schemas.openxmlformats.org/officeDocument/2006/relationships/hyperlink" Target="https://www.procyclingstats.com/rider/manuele-tarozzi" TargetMode="External"/><Relationship Id="rId840" Type="http://schemas.openxmlformats.org/officeDocument/2006/relationships/hyperlink" Target="https://www.procyclingstats.com/rider/winner-anacona" TargetMode="External"/><Relationship Id="rId938" Type="http://schemas.openxmlformats.org/officeDocument/2006/relationships/hyperlink" Target="https://www.procyclingstats.com/rider/giovanni-lonardi" TargetMode="External"/><Relationship Id="rId67" Type="http://schemas.openxmlformats.org/officeDocument/2006/relationships/hyperlink" Target="https://www.procyclingstats.com/rider/olav-kooij" TargetMode="External"/><Relationship Id="rId272" Type="http://schemas.openxmlformats.org/officeDocument/2006/relationships/hyperlink" Target="https://www.procyclingstats.com/rider/harm-vanhoucke" TargetMode="External"/><Relationship Id="rId577" Type="http://schemas.openxmlformats.org/officeDocument/2006/relationships/hyperlink" Target="https://www.procyclingstats.com/rider/ziga-horvat" TargetMode="External"/><Relationship Id="rId700" Type="http://schemas.openxmlformats.org/officeDocument/2006/relationships/hyperlink" Target="https://www.procyclingstats.com/rider/mathias-bregnhoj" TargetMode="External"/><Relationship Id="rId1123" Type="http://schemas.openxmlformats.org/officeDocument/2006/relationships/hyperlink" Target="https://www.procyclingstats.com/rider/nicolas-debeaumarche" TargetMode="External"/><Relationship Id="rId132" Type="http://schemas.openxmlformats.org/officeDocument/2006/relationships/hyperlink" Target="https://www.procyclingstats.com/rider/benjamin-thomas-2" TargetMode="External"/><Relationship Id="rId784" Type="http://schemas.openxmlformats.org/officeDocument/2006/relationships/hyperlink" Target="https://www.procyclingstats.com/rider/davide-cimolai" TargetMode="External"/><Relationship Id="rId991" Type="http://schemas.openxmlformats.org/officeDocument/2006/relationships/hyperlink" Target="https://www.procyclingstats.com/rider/erik-nordsaeter-resell" TargetMode="External"/><Relationship Id="rId1067" Type="http://schemas.openxmlformats.org/officeDocument/2006/relationships/hyperlink" Target="https://www.procyclingstats.com/rider/charles-kagimu" TargetMode="External"/><Relationship Id="rId437" Type="http://schemas.openxmlformats.org/officeDocument/2006/relationships/hyperlink" Target="https://www.procyclingstats.com/rider/baptiste-planckaert" TargetMode="External"/><Relationship Id="rId644" Type="http://schemas.openxmlformats.org/officeDocument/2006/relationships/hyperlink" Target="https://www.procyclingstats.com/rider/matteo-dal-cin" TargetMode="External"/><Relationship Id="rId851" Type="http://schemas.openxmlformats.org/officeDocument/2006/relationships/hyperlink" Target="https://www.procyclingstats.com/rider/jens-reynders" TargetMode="External"/><Relationship Id="rId283" Type="http://schemas.openxmlformats.org/officeDocument/2006/relationships/hyperlink" Target="https://www.procyclingstats.com/rider/tony-gallopin" TargetMode="External"/><Relationship Id="rId490" Type="http://schemas.openxmlformats.org/officeDocument/2006/relationships/hyperlink" Target="https://www.procyclingstats.com/rider/ben-zwiehoff" TargetMode="External"/><Relationship Id="rId504" Type="http://schemas.openxmlformats.org/officeDocument/2006/relationships/hyperlink" Target="https://www.procyclingstats.com/rider/lindsay-de-vylder" TargetMode="External"/><Relationship Id="rId711" Type="http://schemas.openxmlformats.org/officeDocument/2006/relationships/hyperlink" Target="https://www.procyclingstats.com/rider/loe-van-belle" TargetMode="External"/><Relationship Id="rId949" Type="http://schemas.openxmlformats.org/officeDocument/2006/relationships/hyperlink" Target="https://www.procyclingstats.com/rider/dusan-rajovic" TargetMode="External"/><Relationship Id="rId1134" Type="http://schemas.openxmlformats.org/officeDocument/2006/relationships/hyperlink" Target="https://www.procyclingstats.com/rider/rui-costa" TargetMode="External"/><Relationship Id="rId78" Type="http://schemas.openxmlformats.org/officeDocument/2006/relationships/hyperlink" Target="https://www.procyclingstats.com/rider/hugh-carthy" TargetMode="External"/><Relationship Id="rId143" Type="http://schemas.openxmlformats.org/officeDocument/2006/relationships/hyperlink" Target="https://www.procyclingstats.com/rider/johan-esteban-chaves" TargetMode="External"/><Relationship Id="rId350" Type="http://schemas.openxmlformats.org/officeDocument/2006/relationships/hyperlink" Target="https://www.procyclingstats.com/rider/simone-velasco" TargetMode="External"/><Relationship Id="rId588" Type="http://schemas.openxmlformats.org/officeDocument/2006/relationships/hyperlink" Target="https://www.procyclingstats.com/rider/hakon-aalrust" TargetMode="External"/><Relationship Id="rId795" Type="http://schemas.openxmlformats.org/officeDocument/2006/relationships/hyperlink" Target="https://www.procyclingstats.com/rider/louis-vervaeke" TargetMode="External"/><Relationship Id="rId809" Type="http://schemas.openxmlformats.org/officeDocument/2006/relationships/hyperlink" Target="https://www.procyclingstats.com/rider/jeremy-lecroq" TargetMode="External"/><Relationship Id="rId1201" Type="http://schemas.openxmlformats.org/officeDocument/2006/relationships/hyperlink" Target="https://www.procyclingstats.com/rider/gabriel-shipley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eduard-michael-grosu" TargetMode="External"/><Relationship Id="rId655" Type="http://schemas.openxmlformats.org/officeDocument/2006/relationships/hyperlink" Target="https://www.procyclingstats.com/rider/brendan-johnston" TargetMode="External"/><Relationship Id="rId862" Type="http://schemas.openxmlformats.org/officeDocument/2006/relationships/hyperlink" Target="https://www.procyclingstats.com/rider/carlos-barbero" TargetMode="External"/><Relationship Id="rId1078" Type="http://schemas.openxmlformats.org/officeDocument/2006/relationships/hyperlink" Target="https://www.procyclingstats.com/rider/marc-oliver-pritzen" TargetMode="External"/><Relationship Id="rId294" Type="http://schemas.openxmlformats.org/officeDocument/2006/relationships/hyperlink" Target="https://www.procyclingstats.com/rider/pierre-barbier" TargetMode="External"/><Relationship Id="rId308" Type="http://schemas.openxmlformats.org/officeDocument/2006/relationships/hyperlink" Target="https://www.procyclingstats.com/rider/jonathan-milan" TargetMode="External"/><Relationship Id="rId515" Type="http://schemas.openxmlformats.org/officeDocument/2006/relationships/hyperlink" Target="https://www.procyclingstats.com/rider/andre-drege" TargetMode="External"/><Relationship Id="rId722" Type="http://schemas.openxmlformats.org/officeDocument/2006/relationships/hyperlink" Target="https://www.procyclingstats.com/rider/maximilian-schmidbauer" TargetMode="External"/><Relationship Id="rId1145" Type="http://schemas.openxmlformats.org/officeDocument/2006/relationships/hyperlink" Target="https://www.procyclingstats.com/rider/david-gaudu" TargetMode="External"/><Relationship Id="rId89" Type="http://schemas.openxmlformats.org/officeDocument/2006/relationships/hyperlink" Target="https://www.procyclingstats.com/rider/koen-bouwman" TargetMode="External"/><Relationship Id="rId154" Type="http://schemas.openxmlformats.org/officeDocument/2006/relationships/hyperlink" Target="https://www.procyclingstats.com/rider/bryan-coquard" TargetMode="External"/><Relationship Id="rId361" Type="http://schemas.openxmlformats.org/officeDocument/2006/relationships/hyperlink" Target="https://www.procyclingstats.com/rider/milan-menten" TargetMode="External"/><Relationship Id="rId599" Type="http://schemas.openxmlformats.org/officeDocument/2006/relationships/hyperlink" Target="https://www.procyclingstats.com/rider/louis-blouwe" TargetMode="External"/><Relationship Id="rId1005" Type="http://schemas.openxmlformats.org/officeDocument/2006/relationships/hyperlink" Target="https://www.procyclingstats.com/rider/alessandro-monaco" TargetMode="External"/><Relationship Id="rId1212" Type="http://schemas.openxmlformats.org/officeDocument/2006/relationships/hyperlink" Target="https://www.procyclingstats.com/rider/martins-pluto" TargetMode="External"/><Relationship Id="rId459" Type="http://schemas.openxmlformats.org/officeDocument/2006/relationships/hyperlink" Target="https://www.procyclingstats.com/rider/rudy-barbier" TargetMode="External"/><Relationship Id="rId666" Type="http://schemas.openxmlformats.org/officeDocument/2006/relationships/hyperlink" Target="https://www.procyclingstats.com/rider/colin-heiderscheid" TargetMode="External"/><Relationship Id="rId873" Type="http://schemas.openxmlformats.org/officeDocument/2006/relationships/hyperlink" Target="https://www.procyclingstats.com/rider/dario-cataldo" TargetMode="External"/><Relationship Id="rId1089" Type="http://schemas.openxmlformats.org/officeDocument/2006/relationships/hyperlink" Target="https://www.procyclingstats.com/rider/davide-bais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antonio-pedrero" TargetMode="External"/><Relationship Id="rId319" Type="http://schemas.openxmlformats.org/officeDocument/2006/relationships/hyperlink" Target="https://www.procyclingstats.com/rider/raymond-kreder" TargetMode="External"/><Relationship Id="rId526" Type="http://schemas.openxmlformats.org/officeDocument/2006/relationships/hyperlink" Target="https://www.procyclingstats.com/rider/szymon-sajnok" TargetMode="External"/><Relationship Id="rId1156" Type="http://schemas.openxmlformats.org/officeDocument/2006/relationships/hyperlink" Target="https://www.procyclingstats.com/rider/tegsh-bayar-batsaikhan" TargetMode="External"/><Relationship Id="rId733" Type="http://schemas.openxmlformats.org/officeDocument/2006/relationships/hyperlink" Target="https://www.procyclingstats.com/rider/robigzon-leandro-oyola" TargetMode="External"/><Relationship Id="rId940" Type="http://schemas.openxmlformats.org/officeDocument/2006/relationships/hyperlink" Target="https://www.procyclingstats.com/rider/michel-ries" TargetMode="External"/><Relationship Id="rId1016" Type="http://schemas.openxmlformats.org/officeDocument/2006/relationships/hyperlink" Target="https://www.procyclingstats.com/rider/emil-schandorff-iwersen" TargetMode="External"/><Relationship Id="rId165" Type="http://schemas.openxmlformats.org/officeDocument/2006/relationships/hyperlink" Target="https://www.procyclingstats.com/rider/andrea-bagioli" TargetMode="External"/><Relationship Id="rId372" Type="http://schemas.openxmlformats.org/officeDocument/2006/relationships/hyperlink" Target="https://www.procyclingstats.com/rider/miguel-heidemann" TargetMode="External"/><Relationship Id="rId677" Type="http://schemas.openxmlformats.org/officeDocument/2006/relationships/hyperlink" Target="https://www.procyclingstats.com/rider/bastien-tronchon" TargetMode="External"/><Relationship Id="rId800" Type="http://schemas.openxmlformats.org/officeDocument/2006/relationships/hyperlink" Target="https://www.procyclingstats.com/rider/aime-de-gendt" TargetMode="External"/><Relationship Id="rId1223" Type="http://schemas.openxmlformats.org/officeDocument/2006/relationships/hyperlink" Target="https://www.procyclingstats.com/rider/kazushige-kuboki" TargetMode="External"/><Relationship Id="rId232" Type="http://schemas.openxmlformats.org/officeDocument/2006/relationships/hyperlink" Target="https://www.procyclingstats.com/rider/filippo-zana" TargetMode="External"/><Relationship Id="rId884" Type="http://schemas.openxmlformats.org/officeDocument/2006/relationships/hyperlink" Target="https://www.procyclingstats.com/rider/carlos-canal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alessandro-verre" TargetMode="External"/><Relationship Id="rId744" Type="http://schemas.openxmlformats.org/officeDocument/2006/relationships/hyperlink" Target="https://www.procyclingstats.com/rider/daan-van-sintmaartensdijk" TargetMode="External"/><Relationship Id="rId951" Type="http://schemas.openxmlformats.org/officeDocument/2006/relationships/hyperlink" Target="https://www.procyclingstats.com/rider/lluis-guillermo-mas" TargetMode="External"/><Relationship Id="rId1167" Type="http://schemas.openxmlformats.org/officeDocument/2006/relationships/hyperlink" Target="https://www.procyclingstats.com/rider/rasmus-sojbergpedersen" TargetMode="External"/><Relationship Id="rId80" Type="http://schemas.openxmlformats.org/officeDocument/2006/relationships/hyperlink" Target="https://www.procyclingstats.com/rider/marc-hirschi" TargetMode="External"/><Relationship Id="rId176" Type="http://schemas.openxmlformats.org/officeDocument/2006/relationships/hyperlink" Target="https://www.procyclingstats.com/rider/tao-geoghegan-hart" TargetMode="External"/><Relationship Id="rId383" Type="http://schemas.openxmlformats.org/officeDocument/2006/relationships/hyperlink" Target="https://www.procyclingstats.com/rider/paul-double" TargetMode="External"/><Relationship Id="rId590" Type="http://schemas.openxmlformats.org/officeDocument/2006/relationships/hyperlink" Target="https://www.procyclingstats.com/rider/embret-svestad-bardseng" TargetMode="External"/><Relationship Id="rId604" Type="http://schemas.openxmlformats.org/officeDocument/2006/relationships/hyperlink" Target="https://www.procyclingstats.com/rider/lauro-cesar-chaman" TargetMode="External"/><Relationship Id="rId811" Type="http://schemas.openxmlformats.org/officeDocument/2006/relationships/hyperlink" Target="https://www.procyclingstats.com/rider/jose-manuel-diaz-gallego" TargetMode="External"/><Relationship Id="rId1027" Type="http://schemas.openxmlformats.org/officeDocument/2006/relationships/hyperlink" Target="https://www.procyclingstats.com/rider/martin-svrcek" TargetMode="External"/><Relationship Id="rId1234" Type="http://schemas.openxmlformats.org/officeDocument/2006/relationships/hyperlink" Target="https://www.procyclingstats.com/rider/torbjorn-andre-roed1" TargetMode="External"/><Relationship Id="rId243" Type="http://schemas.openxmlformats.org/officeDocument/2006/relationships/hyperlink" Target="https://www.procyclingstats.com/rider/luca-covili" TargetMode="External"/><Relationship Id="rId450" Type="http://schemas.openxmlformats.org/officeDocument/2006/relationships/hyperlink" Target="https://www.procyclingstats.com/rider/fernando-barcelo" TargetMode="External"/><Relationship Id="rId688" Type="http://schemas.openxmlformats.org/officeDocument/2006/relationships/hyperlink" Target="https://www.procyclingstats.com/rider/txomin-juaristi" TargetMode="External"/><Relationship Id="rId895" Type="http://schemas.openxmlformats.org/officeDocument/2006/relationships/hyperlink" Target="https://www.procyclingstats.com/rider/metkel-eyob" TargetMode="External"/><Relationship Id="rId909" Type="http://schemas.openxmlformats.org/officeDocument/2006/relationships/hyperlink" Target="https://www.procyclingstats.com/rider/frederik-frison" TargetMode="External"/><Relationship Id="rId1080" Type="http://schemas.openxmlformats.org/officeDocument/2006/relationships/hyperlink" Target="https://www.procyclingstats.com/rider/callum-ormiston" TargetMode="External"/><Relationship Id="rId38" Type="http://schemas.openxmlformats.org/officeDocument/2006/relationships/hyperlink" Target="https://www.procyclingstats.com/rider/brandon-mcnulty" TargetMode="External"/><Relationship Id="rId103" Type="http://schemas.openxmlformats.org/officeDocument/2006/relationships/hyperlink" Target="https://www.procyclingstats.com/rider/peter-sagan" TargetMode="External"/><Relationship Id="rId310" Type="http://schemas.openxmlformats.org/officeDocument/2006/relationships/hyperlink" Target="https://www.procyclingstats.com/rider/ethan-vernon" TargetMode="External"/><Relationship Id="rId548" Type="http://schemas.openxmlformats.org/officeDocument/2006/relationships/hyperlink" Target="https://www.procyclingstats.com/rider/nathan-earle" TargetMode="External"/><Relationship Id="rId755" Type="http://schemas.openxmlformats.org/officeDocument/2006/relationships/hyperlink" Target="https://www.procyclingstats.com/rider/thanakhan-chaiyasombat" TargetMode="External"/><Relationship Id="rId962" Type="http://schemas.openxmlformats.org/officeDocument/2006/relationships/hyperlink" Target="https://www.procyclingstats.com/rider/diego-pablo-sevilla" TargetMode="External"/><Relationship Id="rId1178" Type="http://schemas.openxmlformats.org/officeDocument/2006/relationships/hyperlink" Target="https://www.procyclingstats.com/rider/kaden-hopkins" TargetMode="External"/><Relationship Id="rId91" Type="http://schemas.openxmlformats.org/officeDocument/2006/relationships/hyperlink" Target="https://www.procyclingstats.com/rider/simone-consonni" TargetMode="External"/><Relationship Id="rId187" Type="http://schemas.openxmlformats.org/officeDocument/2006/relationships/hyperlink" Target="https://www.procyclingstats.com/rider/natnael-tesfatsion" TargetMode="External"/><Relationship Id="rId394" Type="http://schemas.openxmlformats.org/officeDocument/2006/relationships/hyperlink" Target="https://www.procyclingstats.com/rider/ander-okamika" TargetMode="External"/><Relationship Id="rId408" Type="http://schemas.openxmlformats.org/officeDocument/2006/relationships/hyperlink" Target="https://www.procyclingstats.com/rider/igor-chzhan" TargetMode="External"/><Relationship Id="rId615" Type="http://schemas.openxmlformats.org/officeDocument/2006/relationships/hyperlink" Target="https://www.procyclingstats.com/rider/arne-peters" TargetMode="External"/><Relationship Id="rId822" Type="http://schemas.openxmlformats.org/officeDocument/2006/relationships/hyperlink" Target="https://www.procyclingstats.com/rider/damien-howson" TargetMode="External"/><Relationship Id="rId1038" Type="http://schemas.openxmlformats.org/officeDocument/2006/relationships/hyperlink" Target="https://www.procyclingstats.com/rider/geoffrey-soupe" TargetMode="External"/><Relationship Id="rId1245" Type="http://schemas.openxmlformats.org/officeDocument/2006/relationships/hyperlink" Target="https://www.procyclingstats.com/rider/patrick-konrad" TargetMode="External"/><Relationship Id="rId254" Type="http://schemas.openxmlformats.org/officeDocument/2006/relationships/hyperlink" Target="https://www.procyclingstats.com/rider/ben-healy" TargetMode="External"/><Relationship Id="rId699" Type="http://schemas.openxmlformats.org/officeDocument/2006/relationships/hyperlink" Target="https://www.procyclingstats.com/rider/magnus-henneberg" TargetMode="External"/><Relationship Id="rId1091" Type="http://schemas.openxmlformats.org/officeDocument/2006/relationships/hyperlink" Target="https://www.procyclingstats.com/rider/maikel-zijlaard" TargetMode="External"/><Relationship Id="rId1105" Type="http://schemas.openxmlformats.org/officeDocument/2006/relationships/hyperlink" Target="https://www.procyclingstats.com/rider/enrico-zanoncello" TargetMode="External"/><Relationship Id="rId49" Type="http://schemas.openxmlformats.org/officeDocument/2006/relationships/hyperlink" Target="https://www.procyclingstats.com/rider/filippo-ganna" TargetMode="External"/><Relationship Id="rId114" Type="http://schemas.openxmlformats.org/officeDocument/2006/relationships/hyperlink" Target="https://www.procyclingstats.com/rider/anthony-turgis" TargetMode="External"/><Relationship Id="rId461" Type="http://schemas.openxmlformats.org/officeDocument/2006/relationships/hyperlink" Target="https://www.procyclingstats.com/rider/tom-bohli" TargetMode="External"/><Relationship Id="rId559" Type="http://schemas.openxmlformats.org/officeDocument/2006/relationships/hyperlink" Target="https://www.procyclingstats.com/rider/michael-freiberg" TargetMode="External"/><Relationship Id="rId766" Type="http://schemas.openxmlformats.org/officeDocument/2006/relationships/hyperlink" Target="https://www.procyclingstats.com/rider/james-jobber" TargetMode="External"/><Relationship Id="rId1189" Type="http://schemas.openxmlformats.org/officeDocument/2006/relationships/hyperlink" Target="https://www.procyclingstats.com/rider/christopher-juul-jensen" TargetMode="External"/><Relationship Id="rId198" Type="http://schemas.openxmlformats.org/officeDocument/2006/relationships/hyperlink" Target="https://www.procyclingstats.com/rider/geoffrey-bouchard" TargetMode="External"/><Relationship Id="rId321" Type="http://schemas.openxmlformats.org/officeDocument/2006/relationships/hyperlink" Target="https://www.procyclingstats.com/rider/carl-fredrik-hagen" TargetMode="External"/><Relationship Id="rId419" Type="http://schemas.openxmlformats.org/officeDocument/2006/relationships/hyperlink" Target="https://www.procyclingstats.com/rider/hannes-wilksch" TargetMode="External"/><Relationship Id="rId626" Type="http://schemas.openxmlformats.org/officeDocument/2006/relationships/hyperlink" Target="https://www.procyclingstats.com/rider/oliver-stockwell" TargetMode="External"/><Relationship Id="rId973" Type="http://schemas.openxmlformats.org/officeDocument/2006/relationships/hyperlink" Target="https://www.procyclingstats.com/rider/nicolas-prodhomme" TargetMode="External"/><Relationship Id="rId1049" Type="http://schemas.openxmlformats.org/officeDocument/2006/relationships/hyperlink" Target="https://www.procyclingstats.com/rider/tomas-contte" TargetMode="External"/><Relationship Id="rId833" Type="http://schemas.openxmlformats.org/officeDocument/2006/relationships/hyperlink" Target="https://www.procyclingstats.com/rider/kobe-goossens" TargetMode="External"/><Relationship Id="rId1116" Type="http://schemas.openxmlformats.org/officeDocument/2006/relationships/hyperlink" Target="https://www.procyclingstats.com/rider/hugo-toumire" TargetMode="External"/><Relationship Id="rId265" Type="http://schemas.openxmlformats.org/officeDocument/2006/relationships/hyperlink" Target="https://www.procyclingstats.com/rider/connor-swift" TargetMode="External"/><Relationship Id="rId472" Type="http://schemas.openxmlformats.org/officeDocument/2006/relationships/hyperlink" Target="https://www.procyclingstats.com/rider/kyle-murphy" TargetMode="External"/><Relationship Id="rId900" Type="http://schemas.openxmlformats.org/officeDocument/2006/relationships/hyperlink" Target="https://www.procyclingstats.com/rider/jesus-ezquerra-muela" TargetMode="External"/><Relationship Id="rId125" Type="http://schemas.openxmlformats.org/officeDocument/2006/relationships/hyperlink" Target="https://www.procyclingstats.com/rider/rudy-molard" TargetMode="External"/><Relationship Id="rId332" Type="http://schemas.openxmlformats.org/officeDocument/2006/relationships/hyperlink" Target="https://www.procyclingstats.com/rider/davide-piganzoli" TargetMode="External"/><Relationship Id="rId777" Type="http://schemas.openxmlformats.org/officeDocument/2006/relationships/hyperlink" Target="https://www.procyclingstats.com/rider/lucas-de-rossi" TargetMode="External"/><Relationship Id="rId984" Type="http://schemas.openxmlformats.org/officeDocument/2006/relationships/hyperlink" Target="https://www.procyclingstats.com/rider/rick-pluimers" TargetMode="External"/><Relationship Id="rId637" Type="http://schemas.openxmlformats.org/officeDocument/2006/relationships/hyperlink" Target="https://www.procyclingstats.com/rider/viktor-potocki" TargetMode="External"/><Relationship Id="rId844" Type="http://schemas.openxmlformats.org/officeDocument/2006/relationships/hyperlink" Target="https://www.procyclingstats.com/rider/romain-cardis" TargetMode="External"/><Relationship Id="rId276" Type="http://schemas.openxmlformats.org/officeDocument/2006/relationships/hyperlink" Target="https://www.procyclingstats.com/rider/stefan-de-bod" TargetMode="External"/><Relationship Id="rId483" Type="http://schemas.openxmlformats.org/officeDocument/2006/relationships/hyperlink" Target="https://www.procyclingstats.com/rider/laurens-huys" TargetMode="External"/><Relationship Id="rId690" Type="http://schemas.openxmlformats.org/officeDocument/2006/relationships/hyperlink" Target="https://www.procyclingstats.com/rider/andre-cardoso" TargetMode="External"/><Relationship Id="rId704" Type="http://schemas.openxmlformats.org/officeDocument/2006/relationships/hyperlink" Target="https://www.procyclingstats.com/rider/davide-bomboi" TargetMode="External"/><Relationship Id="rId911" Type="http://schemas.openxmlformats.org/officeDocument/2006/relationships/hyperlink" Target="https://www.procyclingstats.com/rider/patrick-gamper" TargetMode="External"/><Relationship Id="rId1127" Type="http://schemas.openxmlformats.org/officeDocument/2006/relationships/hyperlink" Target="https://www.procyclingstats.com/rider/arnaud-de-lie" TargetMode="External"/><Relationship Id="rId40" Type="http://schemas.openxmlformats.org/officeDocument/2006/relationships/hyperlink" Target="https://www.procyclingstats.com/rider/mikel-landa" TargetMode="External"/><Relationship Id="rId136" Type="http://schemas.openxmlformats.org/officeDocument/2006/relationships/hyperlink" Target="https://www.procyclingstats.com/rider/kaden-groves" TargetMode="External"/><Relationship Id="rId343" Type="http://schemas.openxmlformats.org/officeDocument/2006/relationships/hyperlink" Target="https://www.procyclingstats.com/rider/edward-irl-dunbar" TargetMode="External"/><Relationship Id="rId550" Type="http://schemas.openxmlformats.org/officeDocument/2006/relationships/hyperlink" Target="https://www.procyclingstats.com/rider/nattapol-jumchat" TargetMode="External"/><Relationship Id="rId788" Type="http://schemas.openxmlformats.org/officeDocument/2006/relationships/hyperlink" Target="https://www.procyclingstats.com/rider/mads-wurtz-schmidt" TargetMode="External"/><Relationship Id="rId995" Type="http://schemas.openxmlformats.org/officeDocument/2006/relationships/hyperlink" Target="https://www.procyclingstats.com/rider/andrii-ponomar" TargetMode="External"/><Relationship Id="rId1180" Type="http://schemas.openxmlformats.org/officeDocument/2006/relationships/hyperlink" Target="https://www.procyclingstats.com/rider/charlesetienne-chretien" TargetMode="External"/><Relationship Id="rId203" Type="http://schemas.openxmlformats.org/officeDocument/2006/relationships/hyperlink" Target="https://www.procyclingstats.com/rider/gianni-vermeersch" TargetMode="External"/><Relationship Id="rId648" Type="http://schemas.openxmlformats.org/officeDocument/2006/relationships/hyperlink" Target="https://www.procyclingstats.com/rider/byron-munton" TargetMode="External"/><Relationship Id="rId855" Type="http://schemas.openxmlformats.org/officeDocument/2006/relationships/hyperlink" Target="https://www.procyclingstats.com/rider/marceli-boguslawski" TargetMode="External"/><Relationship Id="rId1040" Type="http://schemas.openxmlformats.org/officeDocument/2006/relationships/hyperlink" Target="https://www.procyclingstats.com/rider/azzedine-lagab" TargetMode="External"/><Relationship Id="rId287" Type="http://schemas.openxmlformats.org/officeDocument/2006/relationships/hyperlink" Target="https://www.procyclingstats.com/rider/kenneth-van-rooy" TargetMode="External"/><Relationship Id="rId410" Type="http://schemas.openxmlformats.org/officeDocument/2006/relationships/hyperlink" Target="https://www.procyclingstats.com/rider/tom-sexton" TargetMode="External"/><Relationship Id="rId494" Type="http://schemas.openxmlformats.org/officeDocument/2006/relationships/hyperlink" Target="https://www.procyclingstats.com/rider/luis-joe-luhrs" TargetMode="External"/><Relationship Id="rId508" Type="http://schemas.openxmlformats.org/officeDocument/2006/relationships/hyperlink" Target="https://www.procyclingstats.com/rider/michele-gazzoli" TargetMode="External"/><Relationship Id="rId715" Type="http://schemas.openxmlformats.org/officeDocument/2006/relationships/hyperlink" Target="https://www.procyclingstats.com/rider/stian-fredheim" TargetMode="External"/><Relationship Id="rId922" Type="http://schemas.openxmlformats.org/officeDocument/2006/relationships/hyperlink" Target="https://www.procyclingstats.com/rider/jaakko-hanninen" TargetMode="External"/><Relationship Id="rId1138" Type="http://schemas.openxmlformats.org/officeDocument/2006/relationships/hyperlink" Target="https://www.procyclingstats.com/rider/tiesj-benoot" TargetMode="External"/><Relationship Id="rId147" Type="http://schemas.openxmlformats.org/officeDocument/2006/relationships/hyperlink" Target="https://www.procyclingstats.com/rider/michal-kwiatkowski" TargetMode="External"/><Relationship Id="rId354" Type="http://schemas.openxmlformats.org/officeDocument/2006/relationships/hyperlink" Target="https://www.procyclingstats.com/rider/jannik-steimle" TargetMode="External"/><Relationship Id="rId799" Type="http://schemas.openxmlformats.org/officeDocument/2006/relationships/hyperlink" Target="https://www.procyclingstats.com/rider/merhawi-kudus" TargetMode="External"/><Relationship Id="rId1191" Type="http://schemas.openxmlformats.org/officeDocument/2006/relationships/hyperlink" Target="https://www.procyclingstats.com/rider/asbjorn-hellemose" TargetMode="External"/><Relationship Id="rId1205" Type="http://schemas.openxmlformats.org/officeDocument/2006/relationships/hyperlink" Target="https://www.procyclingstats.com/rider/filippo-ridolfo" TargetMode="External"/><Relationship Id="rId51" Type="http://schemas.openxmlformats.org/officeDocument/2006/relationships/hyperlink" Target="https://www.procyclingstats.com/rider/sam-bennett" TargetMode="External"/><Relationship Id="rId561" Type="http://schemas.openxmlformats.org/officeDocument/2006/relationships/hyperlink" Target="https://www.procyclingstats.com/rider/alastair-christie-johnston" TargetMode="External"/><Relationship Id="rId659" Type="http://schemas.openxmlformats.org/officeDocument/2006/relationships/hyperlink" Target="https://www.procyclingstats.com/rider/fabio-manuel-fernandes-costa" TargetMode="External"/><Relationship Id="rId866" Type="http://schemas.openxmlformats.org/officeDocument/2006/relationships/hyperlink" Target="https://www.procyclingstats.com/rider/daniel-babor" TargetMode="External"/><Relationship Id="rId214" Type="http://schemas.openxmlformats.org/officeDocument/2006/relationships/hyperlink" Target="https://www.procyclingstats.com/rider/victor-lafay" TargetMode="External"/><Relationship Id="rId298" Type="http://schemas.openxmlformats.org/officeDocument/2006/relationships/hyperlink" Target="https://www.procyclingstats.com/rider/clement-berthet" TargetMode="External"/><Relationship Id="rId421" Type="http://schemas.openxmlformats.org/officeDocument/2006/relationships/hyperlink" Target="https://www.procyclingstats.com/rider/victor-langellotti" TargetMode="External"/><Relationship Id="rId519" Type="http://schemas.openxmlformats.org/officeDocument/2006/relationships/hyperlink" Target="https://www.procyclingstats.com/rider/leo-hayter" TargetMode="External"/><Relationship Id="rId1051" Type="http://schemas.openxmlformats.org/officeDocument/2006/relationships/hyperlink" Target="https://www.procyclingstats.com/rider/iker-bonillo-martin" TargetMode="External"/><Relationship Id="rId1149" Type="http://schemas.openxmlformats.org/officeDocument/2006/relationships/hyperlink" Target="https://www.procyclingstats.com/rider/tao-geoghegan-hart" TargetMode="External"/><Relationship Id="rId158" Type="http://schemas.openxmlformats.org/officeDocument/2006/relationships/hyperlink" Target="https://www.procyclingstats.com/rider/lorenzo-fortunato" TargetMode="External"/><Relationship Id="rId726" Type="http://schemas.openxmlformats.org/officeDocument/2006/relationships/hyperlink" Target="https://www.procyclingstats.com/rider/lorenzo-milesi" TargetMode="External"/><Relationship Id="rId933" Type="http://schemas.openxmlformats.org/officeDocument/2006/relationships/hyperlink" Target="https://www.procyclingstats.com/rider/alex-molenaar" TargetMode="External"/><Relationship Id="rId1009" Type="http://schemas.openxmlformats.org/officeDocument/2006/relationships/hyperlink" Target="https://www.procyclingstats.com/rider/luc-wirtgen" TargetMode="External"/><Relationship Id="rId62" Type="http://schemas.openxmlformats.org/officeDocument/2006/relationships/hyperlink" Target="https://www.procyclingstats.com/rider/marc-soler" TargetMode="External"/><Relationship Id="rId365" Type="http://schemas.openxmlformats.org/officeDocument/2006/relationships/hyperlink" Target="https://www.procyclingstats.com/rider/cedric-beullens" TargetMode="External"/><Relationship Id="rId572" Type="http://schemas.openxmlformats.org/officeDocument/2006/relationships/hyperlink" Target="https://www.procyclingstats.com/rider/dusan-kalaba" TargetMode="External"/><Relationship Id="rId1216" Type="http://schemas.openxmlformats.org/officeDocument/2006/relationships/hyperlink" Target="https://www.procyclingstats.com/rider/bartlomiej-proc" TargetMode="External"/><Relationship Id="rId225" Type="http://schemas.openxmlformats.org/officeDocument/2006/relationships/hyperlink" Target="https://www.procyclingstats.com/rider/marc-sarreau" TargetMode="External"/><Relationship Id="rId432" Type="http://schemas.openxmlformats.org/officeDocument/2006/relationships/hyperlink" Target="https://www.procyclingstats.com/rider/gianluca-brambilla" TargetMode="External"/><Relationship Id="rId877" Type="http://schemas.openxmlformats.org/officeDocument/2006/relationships/hyperlink" Target="https://www.procyclingstats.com/rider/andre-carvalho" TargetMode="External"/><Relationship Id="rId1062" Type="http://schemas.openxmlformats.org/officeDocument/2006/relationships/hyperlink" Target="https://www.procyclingstats.com/rider/marcus-sander-hansen" TargetMode="External"/><Relationship Id="rId737" Type="http://schemas.openxmlformats.org/officeDocument/2006/relationships/hyperlink" Target="https://www.procyclingstats.com/rider/lorenzo-ginestra" TargetMode="External"/><Relationship Id="rId944" Type="http://schemas.openxmlformats.org/officeDocument/2006/relationships/hyperlink" Target="https://www.procyclingstats.com/rider/alexander-krieger" TargetMode="External"/><Relationship Id="rId73" Type="http://schemas.openxmlformats.org/officeDocument/2006/relationships/hyperlink" Target="https://www.procyclingstats.com/rider/wilco-kelderman" TargetMode="External"/><Relationship Id="rId169" Type="http://schemas.openxmlformats.org/officeDocument/2006/relationships/hyperlink" Target="https://www.procyclingstats.com/rider/dries-de-bondt" TargetMode="External"/><Relationship Id="rId376" Type="http://schemas.openxmlformats.org/officeDocument/2006/relationships/hyperlink" Target="https://www.procyclingstats.com/rider/nicolas-zukowsky" TargetMode="External"/><Relationship Id="rId583" Type="http://schemas.openxmlformats.org/officeDocument/2006/relationships/hyperlink" Target="https://www.procyclingstats.com/rider/james-fouche" TargetMode="External"/><Relationship Id="rId790" Type="http://schemas.openxmlformats.org/officeDocument/2006/relationships/hyperlink" Target="https://www.procyclingstats.com/rider/matteo-fabbro" TargetMode="External"/><Relationship Id="rId804" Type="http://schemas.openxmlformats.org/officeDocument/2006/relationships/hyperlink" Target="https://www.procyclingstats.com/rider/ben-swift" TargetMode="External"/><Relationship Id="rId1227" Type="http://schemas.openxmlformats.org/officeDocument/2006/relationships/hyperlink" Target="https://www.procyclingstats.com/rider/jose-vicente-toribio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filippo-fiorelli" TargetMode="External"/><Relationship Id="rId443" Type="http://schemas.openxmlformats.org/officeDocument/2006/relationships/hyperlink" Target="https://www.procyclingstats.com/rider/matthew-holmes" TargetMode="External"/><Relationship Id="rId650" Type="http://schemas.openxmlformats.org/officeDocument/2006/relationships/hyperlink" Target="https://www.procyclingstats.com/rider/jan-andrej-cully" TargetMode="External"/><Relationship Id="rId888" Type="http://schemas.openxmlformats.org/officeDocument/2006/relationships/hyperlink" Target="https://www.procyclingstats.com/rider/matthew-bostock" TargetMode="External"/><Relationship Id="rId1073" Type="http://schemas.openxmlformats.org/officeDocument/2006/relationships/hyperlink" Target="https://www.procyclingstats.com/rider/jeroen-meijers" TargetMode="External"/><Relationship Id="rId303" Type="http://schemas.openxmlformats.org/officeDocument/2006/relationships/hyperlink" Target="https://www.procyclingstats.com/rider/alan-banaszek" TargetMode="External"/><Relationship Id="rId748" Type="http://schemas.openxmlformats.org/officeDocument/2006/relationships/hyperlink" Target="https://www.procyclingstats.com/rider/gil-gelders" TargetMode="External"/><Relationship Id="rId955" Type="http://schemas.openxmlformats.org/officeDocument/2006/relationships/hyperlink" Target="https://www.procyclingstats.com/rider/moise-mugisha" TargetMode="External"/><Relationship Id="rId1140" Type="http://schemas.openxmlformats.org/officeDocument/2006/relationships/hyperlink" Target="https://www.procyclingstats.com/rider/thomas-pidcock" TargetMode="External"/><Relationship Id="rId84" Type="http://schemas.openxmlformats.org/officeDocument/2006/relationships/hyperlink" Target="https://www.procyclingstats.com/rider/victor-campenaerts" TargetMode="External"/><Relationship Id="rId387" Type="http://schemas.openxmlformats.org/officeDocument/2006/relationships/hyperlink" Target="https://www.procyclingstats.com/rider/lionel-taminiaux" TargetMode="External"/><Relationship Id="rId510" Type="http://schemas.openxmlformats.org/officeDocument/2006/relationships/hyperlink" Target="https://www.procyclingstats.com/rider/antonio-manuel-sousa-ferreira" TargetMode="External"/><Relationship Id="rId594" Type="http://schemas.openxmlformats.org/officeDocument/2006/relationships/hyperlink" Target="https://www.procyclingstats.com/rider/valere-thiebaud" TargetMode="External"/><Relationship Id="rId608" Type="http://schemas.openxmlformats.org/officeDocument/2006/relationships/hyperlink" Target="https://www.procyclingstats.com/rider/eddy-fine" TargetMode="External"/><Relationship Id="rId815" Type="http://schemas.openxmlformats.org/officeDocument/2006/relationships/hyperlink" Target="https://www.procyclingstats.com/rider/eduard-prades" TargetMode="External"/><Relationship Id="rId1238" Type="http://schemas.openxmlformats.org/officeDocument/2006/relationships/hyperlink" Target="https://www.procyclingstats.com/rider/valentin-paret-peintre" TargetMode="External"/><Relationship Id="rId247" Type="http://schemas.openxmlformats.org/officeDocument/2006/relationships/hyperlink" Target="https://www.procyclingstats.com/rider/alessandro-fedeli" TargetMode="External"/><Relationship Id="rId899" Type="http://schemas.openxmlformats.org/officeDocument/2006/relationships/hyperlink" Target="https://www.procyclingstats.com/rider/emil-dima" TargetMode="External"/><Relationship Id="rId1000" Type="http://schemas.openxmlformats.org/officeDocument/2006/relationships/hyperlink" Target="https://www.procyclingstats.com/rider/willie-smit" TargetMode="External"/><Relationship Id="rId1084" Type="http://schemas.openxmlformats.org/officeDocument/2006/relationships/hyperlink" Target="https://www.procyclingstats.com/rider/lukas-nerurkar" TargetMode="External"/><Relationship Id="rId107" Type="http://schemas.openxmlformats.org/officeDocument/2006/relationships/hyperlink" Target="https://www.procyclingstats.com/rider/yves-lampaert" TargetMode="External"/><Relationship Id="rId454" Type="http://schemas.openxmlformats.org/officeDocument/2006/relationships/hyperlink" Target="https://www.procyclingstats.com/rider/karl-patrick-lauk" TargetMode="External"/><Relationship Id="rId661" Type="http://schemas.openxmlformats.org/officeDocument/2006/relationships/hyperlink" Target="https://www.procyclingstats.com/rider/cormac-mcgeough" TargetMode="External"/><Relationship Id="rId759" Type="http://schemas.openxmlformats.org/officeDocument/2006/relationships/hyperlink" Target="https://www.procyclingstats.com/rider/tim-torn-teutenberg" TargetMode="External"/><Relationship Id="rId966" Type="http://schemas.openxmlformats.org/officeDocument/2006/relationships/hyperlink" Target="https://www.procyclingstats.com/rider/harry-sweeny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justin-wolf" TargetMode="External"/><Relationship Id="rId398" Type="http://schemas.openxmlformats.org/officeDocument/2006/relationships/hyperlink" Target="https://www.procyclingstats.com/rider/tobias-ludvigsson" TargetMode="External"/><Relationship Id="rId521" Type="http://schemas.openxmlformats.org/officeDocument/2006/relationships/hyperlink" Target="https://www.procyclingstats.com/rider/jensen-plowright" TargetMode="External"/><Relationship Id="rId619" Type="http://schemas.openxmlformats.org/officeDocument/2006/relationships/hyperlink" Target="https://www.procyclingstats.com/rider/jorge-arcas" TargetMode="External"/><Relationship Id="rId1151" Type="http://schemas.openxmlformats.org/officeDocument/2006/relationships/hyperlink" Target="https://www.procyclingstats.com/rider/wout-van-aert" TargetMode="External"/><Relationship Id="rId1249" Type="http://schemas.openxmlformats.org/officeDocument/2006/relationships/hyperlink" Target="https://www.procyclingstats.com/rider/aurelien-paret-peintre" TargetMode="External"/><Relationship Id="rId95" Type="http://schemas.openxmlformats.org/officeDocument/2006/relationships/hyperlink" Target="https://www.procyclingstats.com/rider/jan-hirt" TargetMode="External"/><Relationship Id="rId160" Type="http://schemas.openxmlformats.org/officeDocument/2006/relationships/hyperlink" Target="https://www.procyclingstats.com/rider/luis-leon-sanchez" TargetMode="External"/><Relationship Id="rId826" Type="http://schemas.openxmlformats.org/officeDocument/2006/relationships/hyperlink" Target="https://www.procyclingstats.com/rider/lukasz-owsian" TargetMode="External"/><Relationship Id="rId1011" Type="http://schemas.openxmlformats.org/officeDocument/2006/relationships/hyperlink" Target="https://www.procyclingstats.com/rider/rasmus-bogh-wallin" TargetMode="External"/><Relationship Id="rId1109" Type="http://schemas.openxmlformats.org/officeDocument/2006/relationships/hyperlink" Target="https://www.procyclingstats.com/rider/camilo-andres-gomez-gomez" TargetMode="External"/><Relationship Id="rId258" Type="http://schemas.openxmlformats.org/officeDocument/2006/relationships/hyperlink" Target="https://www.procyclingstats.com/rider/benjamin-dyball" TargetMode="External"/><Relationship Id="rId465" Type="http://schemas.openxmlformats.org/officeDocument/2006/relationships/hyperlink" Target="https://www.procyclingstats.com/rider/floris-de-tier" TargetMode="External"/><Relationship Id="rId672" Type="http://schemas.openxmlformats.org/officeDocument/2006/relationships/hyperlink" Target="https://www.procyclingstats.com/rider/jonathan-klever-caicedo" TargetMode="External"/><Relationship Id="rId1095" Type="http://schemas.openxmlformats.org/officeDocument/2006/relationships/hyperlink" Target="https://www.procyclingstats.com/rider/sean-flynn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pierre-latour" TargetMode="External"/><Relationship Id="rId325" Type="http://schemas.openxmlformats.org/officeDocument/2006/relationships/hyperlink" Target="https://www.procyclingstats.com/rider/mikael-cherel" TargetMode="External"/><Relationship Id="rId532" Type="http://schemas.openxmlformats.org/officeDocument/2006/relationships/hyperlink" Target="https://www.procyclingstats.com/rider/kamiel-bonneu" TargetMode="External"/><Relationship Id="rId977" Type="http://schemas.openxmlformats.org/officeDocument/2006/relationships/hyperlink" Target="https://www.procyclingstats.com/rider/johan-jacobs" TargetMode="External"/><Relationship Id="rId1162" Type="http://schemas.openxmlformats.org/officeDocument/2006/relationships/hyperlink" Target="https://www.procyclingstats.com/rider/lionel-mawditt" TargetMode="External"/><Relationship Id="rId171" Type="http://schemas.openxmlformats.org/officeDocument/2006/relationships/hyperlink" Target="https://www.procyclingstats.com/rider/marco-haller" TargetMode="External"/><Relationship Id="rId837" Type="http://schemas.openxmlformats.org/officeDocument/2006/relationships/hyperlink" Target="https://www.procyclingstats.com/rider/niklas-eg" TargetMode="External"/><Relationship Id="rId1022" Type="http://schemas.openxmlformats.org/officeDocument/2006/relationships/hyperlink" Target="https://www.procyclingstats.com/rider/marius-mayrhofer" TargetMode="External"/><Relationship Id="rId269" Type="http://schemas.openxmlformats.org/officeDocument/2006/relationships/hyperlink" Target="https://www.procyclingstats.com/rider/nikias-arndt" TargetMode="External"/><Relationship Id="rId476" Type="http://schemas.openxmlformats.org/officeDocument/2006/relationships/hyperlink" Target="https://www.procyclingstats.com/rider/rick-zabel" TargetMode="External"/><Relationship Id="rId683" Type="http://schemas.openxmlformats.org/officeDocument/2006/relationships/hyperlink" Target="https://www.procyclingstats.com/rider/louis-richard" TargetMode="External"/><Relationship Id="rId890" Type="http://schemas.openxmlformats.org/officeDocument/2006/relationships/hyperlink" Target="https://www.procyclingstats.com/rider/tomasz-budzinski" TargetMode="External"/><Relationship Id="rId904" Type="http://schemas.openxmlformats.org/officeDocument/2006/relationships/hyperlink" Target="https://www.procyclingstats.com/rider/luis-fernandes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simon-geschke" TargetMode="External"/><Relationship Id="rId336" Type="http://schemas.openxmlformats.org/officeDocument/2006/relationships/hyperlink" Target="https://www.procyclingstats.com/rider/franck-bonnamour" TargetMode="External"/><Relationship Id="rId543" Type="http://schemas.openxmlformats.org/officeDocument/2006/relationships/hyperlink" Target="https://www.procyclingstats.com/rider/muradjan-halmuratov" TargetMode="External"/><Relationship Id="rId988" Type="http://schemas.openxmlformats.org/officeDocument/2006/relationships/hyperlink" Target="https://www.procyclingstats.com/rider/sergio-martin" TargetMode="External"/><Relationship Id="rId1173" Type="http://schemas.openxmlformats.org/officeDocument/2006/relationships/hyperlink" Target="https://www.procyclingstats.com/rider/moran-vermeulen" TargetMode="External"/><Relationship Id="rId182" Type="http://schemas.openxmlformats.org/officeDocument/2006/relationships/hyperlink" Target="https://www.procyclingstats.com/rider/mathieu-burgaudeau" TargetMode="External"/><Relationship Id="rId403" Type="http://schemas.openxmlformats.org/officeDocument/2006/relationships/hyperlink" Target="https://www.procyclingstats.com/rider/alessandro-tonelli" TargetMode="External"/><Relationship Id="rId750" Type="http://schemas.openxmlformats.org/officeDocument/2006/relationships/hyperlink" Target="https://www.procyclingstats.com/rider/tobiasz-pawlak" TargetMode="External"/><Relationship Id="rId848" Type="http://schemas.openxmlformats.org/officeDocument/2006/relationships/hyperlink" Target="https://www.procyclingstats.com/rider/michael-kukrle" TargetMode="External"/><Relationship Id="rId1033" Type="http://schemas.openxmlformats.org/officeDocument/2006/relationships/hyperlink" Target="https://www.procyclingstats.com/rider/pelayo-sanchez-mayo" TargetMode="External"/><Relationship Id="rId487" Type="http://schemas.openxmlformats.org/officeDocument/2006/relationships/hyperlink" Target="https://www.procyclingstats.com/rider/laurenz-rex" TargetMode="External"/><Relationship Id="rId610" Type="http://schemas.openxmlformats.org/officeDocument/2006/relationships/hyperlink" Target="https://www.procyclingstats.com/rider/pavel-bittner" TargetMode="External"/><Relationship Id="rId694" Type="http://schemas.openxmlformats.org/officeDocument/2006/relationships/hyperlink" Target="https://www.procyclingstats.com/rider/blake-quick" TargetMode="External"/><Relationship Id="rId708" Type="http://schemas.openxmlformats.org/officeDocument/2006/relationships/hyperlink" Target="https://www.procyclingstats.com/rider/jakob-gessner" TargetMode="External"/><Relationship Id="rId915" Type="http://schemas.openxmlformats.org/officeDocument/2006/relationships/hyperlink" Target="https://www.procyclingstats.com/rider/paniego-fuentes" TargetMode="External"/><Relationship Id="rId1240" Type="http://schemas.openxmlformats.org/officeDocument/2006/relationships/hyperlink" Target="https://www.procyclingstats.com/rider/thymen-arensman" TargetMode="External"/><Relationship Id="rId347" Type="http://schemas.openxmlformats.org/officeDocument/2006/relationships/hyperlink" Target="https://www.procyclingstats.com/rider/guillaume-boivin" TargetMode="External"/><Relationship Id="rId999" Type="http://schemas.openxmlformats.org/officeDocument/2006/relationships/hyperlink" Target="https://www.procyclingstats.com/rider/laurence-pithie" TargetMode="External"/><Relationship Id="rId1100" Type="http://schemas.openxmlformats.org/officeDocument/2006/relationships/hyperlink" Target="https://www.procyclingstats.com/rider/roy-eefting" TargetMode="External"/><Relationship Id="rId1184" Type="http://schemas.openxmlformats.org/officeDocument/2006/relationships/hyperlink" Target="https://www.procyclingstats.com/rider/arthur-kluckers" TargetMode="External"/><Relationship Id="rId44" Type="http://schemas.openxmlformats.org/officeDocument/2006/relationships/hyperlink" Target="https://www.procyclingstats.com/rider/juan-pedro-lopez" TargetMode="External"/><Relationship Id="rId554" Type="http://schemas.openxmlformats.org/officeDocument/2006/relationships/hyperlink" Target="https://www.procyclingstats.com/rider/yuma-koishi" TargetMode="External"/><Relationship Id="rId761" Type="http://schemas.openxmlformats.org/officeDocument/2006/relationships/hyperlink" Target="https://www.procyclingstats.com/rider/hayato-okamoto" TargetMode="External"/><Relationship Id="rId859" Type="http://schemas.openxmlformats.org/officeDocument/2006/relationships/hyperlink" Target="https://www.procyclingstats.com/rider/joey-rosskopf" TargetMode="External"/><Relationship Id="rId193" Type="http://schemas.openxmlformats.org/officeDocument/2006/relationships/hyperlink" Target="https://www.procyclingstats.com/rider/nicola-conci" TargetMode="External"/><Relationship Id="rId207" Type="http://schemas.openxmlformats.org/officeDocument/2006/relationships/hyperlink" Target="https://www.procyclingstats.com/rider/david-de-la-cruz" TargetMode="External"/><Relationship Id="rId414" Type="http://schemas.openxmlformats.org/officeDocument/2006/relationships/hyperlink" Target="https://www.procyclingstats.com/rider/christopher-lawless" TargetMode="External"/><Relationship Id="rId498" Type="http://schemas.openxmlformats.org/officeDocument/2006/relationships/hyperlink" Target="https://www.procyclingstats.com/rider/paul-ourselin" TargetMode="External"/><Relationship Id="rId621" Type="http://schemas.openxmlformats.org/officeDocument/2006/relationships/hyperlink" Target="https://www.procyclingstats.com/rider/alessio-martinelli" TargetMode="External"/><Relationship Id="rId1044" Type="http://schemas.openxmlformats.org/officeDocument/2006/relationships/hyperlink" Target="https://www.procyclingstats.com/rider/christopher-rougierlagane" TargetMode="External"/><Relationship Id="rId1251" Type="http://schemas.openxmlformats.org/officeDocument/2006/relationships/hyperlink" Target="https://www.procyclingstats.com/rider/einer-augusto-rubio-reyes" TargetMode="External"/><Relationship Id="rId260" Type="http://schemas.openxmlformats.org/officeDocument/2006/relationships/hyperlink" Target="https://www.procyclingstats.com/rider/michael-valgren-andersen" TargetMode="External"/><Relationship Id="rId719" Type="http://schemas.openxmlformats.org/officeDocument/2006/relationships/hyperlink" Target="https://www.procyclingstats.com/rider/petr-kelemeh" TargetMode="External"/><Relationship Id="rId926" Type="http://schemas.openxmlformats.org/officeDocument/2006/relationships/hyperlink" Target="https://www.procyclingstats.com/rider/angel-madrazo" TargetMode="External"/><Relationship Id="rId1111" Type="http://schemas.openxmlformats.org/officeDocument/2006/relationships/hyperlink" Target="https://www.procyclingstats.com/rider/didier-merchan" TargetMode="External"/><Relationship Id="rId55" Type="http://schemas.openxmlformats.org/officeDocument/2006/relationships/hyperlink" Target="https://www.procyclingstats.com/rider/tiesj-benoot" TargetMode="External"/><Relationship Id="rId120" Type="http://schemas.openxmlformats.org/officeDocument/2006/relationships/hyperlink" Target="https://www.procyclingstats.com/rider/nacer-bouhanni" TargetMode="External"/><Relationship Id="rId358" Type="http://schemas.openxmlformats.org/officeDocument/2006/relationships/hyperlink" Target="https://www.procyclingstats.com/rider/oscar-cabedo" TargetMode="External"/><Relationship Id="rId565" Type="http://schemas.openxmlformats.org/officeDocument/2006/relationships/hyperlink" Target="https://www.procyclingstats.com/rider/dylan-sunderland" TargetMode="External"/><Relationship Id="rId772" Type="http://schemas.openxmlformats.org/officeDocument/2006/relationships/hyperlink" Target="https://www.procyclingstats.com/rider/francesco-busatto" TargetMode="External"/><Relationship Id="rId1195" Type="http://schemas.openxmlformats.org/officeDocument/2006/relationships/hyperlink" Target="https://www.procyclingstats.com/rider/logan-currie" TargetMode="External"/><Relationship Id="rId1209" Type="http://schemas.openxmlformats.org/officeDocument/2006/relationships/hyperlink" Target="https://www.procyclingstats.com/rider/sander-de-pestel" TargetMode="External"/><Relationship Id="rId218" Type="http://schemas.openxmlformats.org/officeDocument/2006/relationships/hyperlink" Target="https://www.procyclingstats.com/rider/steff-cras" TargetMode="External"/><Relationship Id="rId425" Type="http://schemas.openxmlformats.org/officeDocument/2006/relationships/hyperlink" Target="https://www.procyclingstats.com/rider/saeid-safarzadeh" TargetMode="External"/><Relationship Id="rId632" Type="http://schemas.openxmlformats.org/officeDocument/2006/relationships/hyperlink" Target="https://www.procyclingstats.com/rider/roel-van-sintmaartensdijk" TargetMode="External"/><Relationship Id="rId1055" Type="http://schemas.openxmlformats.org/officeDocument/2006/relationships/hyperlink" Target="https://www.procyclingstats.com/rider/juan-pablo-dotti" TargetMode="External"/><Relationship Id="rId271" Type="http://schemas.openxmlformats.org/officeDocument/2006/relationships/hyperlink" Target="https://www.procyclingstats.com/rider/stan-dewulf" TargetMode="External"/><Relationship Id="rId937" Type="http://schemas.openxmlformats.org/officeDocument/2006/relationships/hyperlink" Target="https://www.procyclingstats.com/rider/elmar-reinders" TargetMode="External"/><Relationship Id="rId1122" Type="http://schemas.openxmlformats.org/officeDocument/2006/relationships/hyperlink" Target="https://www.procyclingstats.com/rider/hamish-mckenzie" TargetMode="External"/><Relationship Id="rId66" Type="http://schemas.openxmlformats.org/officeDocument/2006/relationships/hyperlink" Target="https://www.procyclingstats.com/rider/andreas-leknessund" TargetMode="External"/><Relationship Id="rId131" Type="http://schemas.openxmlformats.org/officeDocument/2006/relationships/hyperlink" Target="https://www.procyclingstats.com/rider/jhonatan-narvaez" TargetMode="External"/><Relationship Id="rId369" Type="http://schemas.openxmlformats.org/officeDocument/2006/relationships/hyperlink" Target="https://www.procyclingstats.com/rider/anthony-delaplace" TargetMode="External"/><Relationship Id="rId576" Type="http://schemas.openxmlformats.org/officeDocument/2006/relationships/hyperlink" Target="https://www.procyclingstats.com/rider/tilen-finkst" TargetMode="External"/><Relationship Id="rId783" Type="http://schemas.openxmlformats.org/officeDocument/2006/relationships/hyperlink" Target="https://www.procyclingstats.com/rider/ide-schelling" TargetMode="External"/><Relationship Id="rId990" Type="http://schemas.openxmlformats.org/officeDocument/2006/relationships/hyperlink" Target="https://www.procyclingstats.com/rider/lukas-kubis" TargetMode="External"/><Relationship Id="rId229" Type="http://schemas.openxmlformats.org/officeDocument/2006/relationships/hyperlink" Target="https://www.procyclingstats.com/rider/daniel-mclay" TargetMode="External"/><Relationship Id="rId436" Type="http://schemas.openxmlformats.org/officeDocument/2006/relationships/hyperlink" Target="https://www.procyclingstats.com/rider/thomas-de-gendt" TargetMode="External"/><Relationship Id="rId643" Type="http://schemas.openxmlformats.org/officeDocument/2006/relationships/hyperlink" Target="https://www.procyclingstats.com/rider/kamil-gradek" TargetMode="External"/><Relationship Id="rId1066" Type="http://schemas.openxmlformats.org/officeDocument/2006/relationships/hyperlink" Target="https://www.procyclingstats.com/rider/callum-scotson" TargetMode="External"/><Relationship Id="rId850" Type="http://schemas.openxmlformats.org/officeDocument/2006/relationships/hyperlink" Target="https://www.procyclingstats.com/rider/maxime-chevalier" TargetMode="External"/><Relationship Id="rId948" Type="http://schemas.openxmlformats.org/officeDocument/2006/relationships/hyperlink" Target="https://www.procyclingstats.com/rider/julius-johansen" TargetMode="External"/><Relationship Id="rId1133" Type="http://schemas.openxmlformats.org/officeDocument/2006/relationships/hyperlink" Target="https://www.procyclingstats.com/rider/magnus-sheffield" TargetMode="External"/><Relationship Id="rId77" Type="http://schemas.openxmlformats.org/officeDocument/2006/relationships/hyperlink" Target="https://www.procyclingstats.com/rider/diego-ulissi" TargetMode="External"/><Relationship Id="rId282" Type="http://schemas.openxmlformats.org/officeDocument/2006/relationships/hyperlink" Target="https://www.procyclingstats.com/rider/oscar-rodriguez" TargetMode="External"/><Relationship Id="rId503" Type="http://schemas.openxmlformats.org/officeDocument/2006/relationships/hyperlink" Target="https://www.procyclingstats.com/rider/xabier-isasa-larranaga" TargetMode="External"/><Relationship Id="rId587" Type="http://schemas.openxmlformats.org/officeDocument/2006/relationships/hyperlink" Target="https://www.procyclingstats.com/rider/attilio-viviani" TargetMode="External"/><Relationship Id="rId710" Type="http://schemas.openxmlformats.org/officeDocument/2006/relationships/hyperlink" Target="https://www.procyclingstats.com/rider/frederik-rasmann" TargetMode="External"/><Relationship Id="rId808" Type="http://schemas.openxmlformats.org/officeDocument/2006/relationships/hyperlink" Target="https://www.procyclingstats.com/rider/nathan-van-hooydonck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ack-haig" TargetMode="External"/><Relationship Id="rId447" Type="http://schemas.openxmlformats.org/officeDocument/2006/relationships/hyperlink" Target="https://www.procyclingstats.com/rider/jonas-koch" TargetMode="External"/><Relationship Id="rId794" Type="http://schemas.openxmlformats.org/officeDocument/2006/relationships/hyperlink" Target="https://www.procyclingstats.com/rider/matteo-moschetti" TargetMode="External"/><Relationship Id="rId1077" Type="http://schemas.openxmlformats.org/officeDocument/2006/relationships/hyperlink" Target="https://www.procyclingstats.com/rider/lucas-eriksson" TargetMode="External"/><Relationship Id="rId1200" Type="http://schemas.openxmlformats.org/officeDocument/2006/relationships/hyperlink" Target="https://www.procyclingstats.com/rider/francis-juneau" TargetMode="External"/><Relationship Id="rId654" Type="http://schemas.openxmlformats.org/officeDocument/2006/relationships/hyperlink" Target="https://www.procyclingstats.com/rider/james-whelan" TargetMode="External"/><Relationship Id="rId861" Type="http://schemas.openxmlformats.org/officeDocument/2006/relationships/hyperlink" Target="https://www.procyclingstats.com/rider/samuele-zoccarato" TargetMode="External"/><Relationship Id="rId959" Type="http://schemas.openxmlformats.org/officeDocument/2006/relationships/hyperlink" Target="https://www.procyclingstats.com/rider/umberto-marengo" TargetMode="External"/><Relationship Id="rId293" Type="http://schemas.openxmlformats.org/officeDocument/2006/relationships/hyperlink" Target="https://www.procyclingstats.com/rider/jasper-de-buyst" TargetMode="External"/><Relationship Id="rId307" Type="http://schemas.openxmlformats.org/officeDocument/2006/relationships/hyperlink" Target="https://www.procyclingstats.com/rider/soren-waerenskjold" TargetMode="External"/><Relationship Id="rId514" Type="http://schemas.openxmlformats.org/officeDocument/2006/relationships/hyperlink" Target="https://www.procyclingstats.com/rider/pavel-kochetkov" TargetMode="External"/><Relationship Id="rId721" Type="http://schemas.openxmlformats.org/officeDocument/2006/relationships/hyperlink" Target="https://www.procyclingstats.com/rider/romain-gregoire1" TargetMode="External"/><Relationship Id="rId1144" Type="http://schemas.openxmlformats.org/officeDocument/2006/relationships/hyperlink" Target="https://www.procyclingstats.com/rider/jonas-vingegaard-rasmussen" TargetMode="External"/><Relationship Id="rId88" Type="http://schemas.openxmlformats.org/officeDocument/2006/relationships/hyperlink" Target="https://www.procyclingstats.com/rider/jan-tratnik" TargetMode="External"/><Relationship Id="rId153" Type="http://schemas.openxmlformats.org/officeDocument/2006/relationships/hyperlink" Target="https://www.procyclingstats.com/rider/nils-politt" TargetMode="External"/><Relationship Id="rId360" Type="http://schemas.openxmlformats.org/officeDocument/2006/relationships/hyperlink" Target="https://www.procyclingstats.com/rider/emils-liepins" TargetMode="External"/><Relationship Id="rId598" Type="http://schemas.openxmlformats.org/officeDocument/2006/relationships/hyperlink" Target="https://www.procyclingstats.com/rider/alex-colman" TargetMode="External"/><Relationship Id="rId819" Type="http://schemas.openxmlformats.org/officeDocument/2006/relationships/hyperlink" Target="https://www.procyclingstats.com/rider/simon-pellaud" TargetMode="External"/><Relationship Id="rId1004" Type="http://schemas.openxmlformats.org/officeDocument/2006/relationships/hyperlink" Target="https://www.procyclingstats.com/rider/danny-van-der-tuuk" TargetMode="External"/><Relationship Id="rId1211" Type="http://schemas.openxmlformats.org/officeDocument/2006/relationships/hyperlink" Target="https://www.procyclingstats.com/rider/niklas-larsen" TargetMode="External"/><Relationship Id="rId220" Type="http://schemas.openxmlformats.org/officeDocument/2006/relationships/hyperlink" Target="https://www.procyclingstats.com/rider/rune-herregodts" TargetMode="External"/><Relationship Id="rId458" Type="http://schemas.openxmlformats.org/officeDocument/2006/relationships/hyperlink" Target="https://www.procyclingstats.com/rider/antonio-tiberi" TargetMode="External"/><Relationship Id="rId665" Type="http://schemas.openxmlformats.org/officeDocument/2006/relationships/hyperlink" Target="https://www.procyclingstats.com/rider/andzs-flaksis" TargetMode="External"/><Relationship Id="rId872" Type="http://schemas.openxmlformats.org/officeDocument/2006/relationships/hyperlink" Target="https://www.procyclingstats.com/rider/sebastian-berwick" TargetMode="External"/><Relationship Id="rId1088" Type="http://schemas.openxmlformats.org/officeDocument/2006/relationships/hyperlink" Target="https://www.procyclingstats.com/rider/adam-de-vos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jambaljamts-sainbayar" TargetMode="External"/><Relationship Id="rId525" Type="http://schemas.openxmlformats.org/officeDocument/2006/relationships/hyperlink" Target="https://www.procyclingstats.com/rider/luca-rastelli" TargetMode="External"/><Relationship Id="rId732" Type="http://schemas.openxmlformats.org/officeDocument/2006/relationships/hyperlink" Target="https://www.procyclingstats.com/rider/alexandre-balmer" TargetMode="External"/><Relationship Id="rId1155" Type="http://schemas.openxmlformats.org/officeDocument/2006/relationships/hyperlink" Target="https://www.procyclingstats.com/rider/stefan-kung" TargetMode="External"/><Relationship Id="rId99" Type="http://schemas.openxmlformats.org/officeDocument/2006/relationships/hyperlink" Target="https://www.procyclingstats.com/rider/magnus-sheffield" TargetMode="External"/><Relationship Id="rId164" Type="http://schemas.openxmlformats.org/officeDocument/2006/relationships/hyperlink" Target="https://www.procyclingstats.com/rider/andreas-kron" TargetMode="External"/><Relationship Id="rId371" Type="http://schemas.openxmlformats.org/officeDocument/2006/relationships/hyperlink" Target="https://www.procyclingstats.com/rider/mattia-bais" TargetMode="External"/><Relationship Id="rId1015" Type="http://schemas.openxmlformats.org/officeDocument/2006/relationships/hyperlink" Target="https://www.procyclingstats.com/rider/leonidas-sebastian-novoa" TargetMode="External"/><Relationship Id="rId1222" Type="http://schemas.openxmlformats.org/officeDocument/2006/relationships/hyperlink" Target="https://www.procyclingstats.com/rider/naoki-kojima" TargetMode="External"/><Relationship Id="rId469" Type="http://schemas.openxmlformats.org/officeDocument/2006/relationships/hyperlink" Target="https://www.procyclingstats.com/rider/simon-guglielmi" TargetMode="External"/><Relationship Id="rId676" Type="http://schemas.openxmlformats.org/officeDocument/2006/relationships/hyperlink" Target="https://www.procyclingstats.com/rider/max-poole" TargetMode="External"/><Relationship Id="rId883" Type="http://schemas.openxmlformats.org/officeDocument/2006/relationships/hyperlink" Target="https://www.procyclingstats.com/rider/filippo-conca" TargetMode="External"/><Relationship Id="rId1099" Type="http://schemas.openxmlformats.org/officeDocument/2006/relationships/hyperlink" Target="https://www.procyclingstats.com/rider/sergio-meri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jason-tesson" TargetMode="External"/><Relationship Id="rId329" Type="http://schemas.openxmlformats.org/officeDocument/2006/relationships/hyperlink" Target="https://www.procyclingstats.com/rider/oscar-onley" TargetMode="External"/><Relationship Id="rId536" Type="http://schemas.openxmlformats.org/officeDocument/2006/relationships/hyperlink" Target="https://www.procyclingstats.com/rider/giovanni-bortoluzzi" TargetMode="External"/><Relationship Id="rId1166" Type="http://schemas.openxmlformats.org/officeDocument/2006/relationships/hyperlink" Target="https://www.procyclingstats.com/rider/leo-danes" TargetMode="External"/><Relationship Id="rId175" Type="http://schemas.openxmlformats.org/officeDocument/2006/relationships/hyperlink" Target="https://www.procyclingstats.com/rider/edward-theuns" TargetMode="External"/><Relationship Id="rId743" Type="http://schemas.openxmlformats.org/officeDocument/2006/relationships/hyperlink" Target="https://www.procyclingstats.com/rider/haest-jasper" TargetMode="External"/><Relationship Id="rId950" Type="http://schemas.openxmlformats.org/officeDocument/2006/relationships/hyperlink" Target="https://www.procyclingstats.com/rider/remy-mertz" TargetMode="External"/><Relationship Id="rId1026" Type="http://schemas.openxmlformats.org/officeDocument/2006/relationships/hyperlink" Target="https://www.procyclingstats.com/rider/kim-heiduk" TargetMode="External"/><Relationship Id="rId382" Type="http://schemas.openxmlformats.org/officeDocument/2006/relationships/hyperlink" Target="https://www.procyclingstats.com/rider/frederico-figueiredo" TargetMode="External"/><Relationship Id="rId603" Type="http://schemas.openxmlformats.org/officeDocument/2006/relationships/hyperlink" Target="https://www.procyclingstats.com/rider/nicolas-dalla-valle" TargetMode="External"/><Relationship Id="rId687" Type="http://schemas.openxmlformats.org/officeDocument/2006/relationships/hyperlink" Target="https://www.procyclingstats.com/rider/andoni-lopez-de-abetxuko-jimenez" TargetMode="External"/><Relationship Id="rId810" Type="http://schemas.openxmlformats.org/officeDocument/2006/relationships/hyperlink" Target="https://www.procyclingstats.com/rider/sven-erik-bystrom" TargetMode="External"/><Relationship Id="rId908" Type="http://schemas.openxmlformats.org/officeDocument/2006/relationships/hyperlink" Target="https://www.procyclingstats.com/rider/yevgeniy-gidich" TargetMode="External"/><Relationship Id="rId1233" Type="http://schemas.openxmlformats.org/officeDocument/2006/relationships/hyperlink" Target="https://www.procyclingstats.com/rider/maximilien-juillard" TargetMode="External"/><Relationship Id="rId242" Type="http://schemas.openxmlformats.org/officeDocument/2006/relationships/hyperlink" Target="https://www.procyclingstats.com/rider/edvald-boasson-hagen" TargetMode="External"/><Relationship Id="rId894" Type="http://schemas.openxmlformats.org/officeDocument/2006/relationships/hyperlink" Target="https://www.procyclingstats.com/rider/alexander-edmondson" TargetMode="External"/><Relationship Id="rId1177" Type="http://schemas.openxmlformats.org/officeDocument/2006/relationships/hyperlink" Target="https://www.procyclingstats.com/rider/finlay-pickering" TargetMode="External"/><Relationship Id="rId37" Type="http://schemas.openxmlformats.org/officeDocument/2006/relationships/hyperlink" Target="https://www.procyclingstats.com/rider/neilson-powless" TargetMode="External"/><Relationship Id="rId102" Type="http://schemas.openxmlformats.org/officeDocument/2006/relationships/hyperlink" Target="https://www.procyclingstats.com/rider/kasper-asgreen" TargetMode="External"/><Relationship Id="rId547" Type="http://schemas.openxmlformats.org/officeDocument/2006/relationships/hyperlink" Target="https://www.procyclingstats.com/rider/bart-lemmen" TargetMode="External"/><Relationship Id="rId754" Type="http://schemas.openxmlformats.org/officeDocument/2006/relationships/hyperlink" Target="https://www.procyclingstats.com/rider/yunus-emre-yilmaz" TargetMode="External"/><Relationship Id="rId961" Type="http://schemas.openxmlformats.org/officeDocument/2006/relationships/hyperlink" Target="https://www.procyclingstats.com/rider/simone-ravanelli" TargetMode="External"/><Relationship Id="rId90" Type="http://schemas.openxmlformats.org/officeDocument/2006/relationships/hyperlink" Target="https://www.procyclingstats.com/rider/mauri-vansevenant" TargetMode="External"/><Relationship Id="rId186" Type="http://schemas.openxmlformats.org/officeDocument/2006/relationships/hyperlink" Target="https://www.procyclingstats.com/rider/sebastien-reichenbach" TargetMode="External"/><Relationship Id="rId393" Type="http://schemas.openxmlformats.org/officeDocument/2006/relationships/hyperlink" Target="https://www.procyclingstats.com/rider/cristian-scaroni" TargetMode="External"/><Relationship Id="rId407" Type="http://schemas.openxmlformats.org/officeDocument/2006/relationships/hyperlink" Target="https://www.procyclingstats.com/rider/nariyuki-masuda" TargetMode="External"/><Relationship Id="rId614" Type="http://schemas.openxmlformats.org/officeDocument/2006/relationships/hyperlink" Target="https://www.procyclingstats.com/rider/peeter-pruus" TargetMode="External"/><Relationship Id="rId821" Type="http://schemas.openxmlformats.org/officeDocument/2006/relationships/hyperlink" Target="https://www.procyclingstats.com/rider/ryan-mullen" TargetMode="External"/><Relationship Id="rId1037" Type="http://schemas.openxmlformats.org/officeDocument/2006/relationships/hyperlink" Target="https://www.procyclingstats.com/rider/enzo-paleni" TargetMode="External"/><Relationship Id="rId1244" Type="http://schemas.openxmlformats.org/officeDocument/2006/relationships/hyperlink" Target="https://www.procyclingstats.com/rider/lennard-kamna" TargetMode="External"/><Relationship Id="rId253" Type="http://schemas.openxmlformats.org/officeDocument/2006/relationships/hyperlink" Target="https://www.procyclingstats.com/rider/jimmy-janssens" TargetMode="External"/><Relationship Id="rId460" Type="http://schemas.openxmlformats.org/officeDocument/2006/relationships/hyperlink" Target="https://www.procyclingstats.com/rider/stephen-bassett" TargetMode="External"/><Relationship Id="rId698" Type="http://schemas.openxmlformats.org/officeDocument/2006/relationships/hyperlink" Target="https://www.procyclingstats.com/rider/nicklas-amdi-pedersen" TargetMode="External"/><Relationship Id="rId919" Type="http://schemas.openxmlformats.org/officeDocument/2006/relationships/hyperlink" Target="https://www.procyclingstats.com/rider/alexis-guerin" TargetMode="External"/><Relationship Id="rId1090" Type="http://schemas.openxmlformats.org/officeDocument/2006/relationships/hyperlink" Target="https://www.procyclingstats.com/rider/javier-serrano" TargetMode="External"/><Relationship Id="rId1104" Type="http://schemas.openxmlformats.org/officeDocument/2006/relationships/hyperlink" Target="https://www.procyclingstats.com/rider/tijl-de-decker" TargetMode="External"/><Relationship Id="rId48" Type="http://schemas.openxmlformats.org/officeDocument/2006/relationships/hyperlink" Target="https://www.procyclingstats.com/rider/guillaume-martin" TargetMode="External"/><Relationship Id="rId113" Type="http://schemas.openxmlformats.org/officeDocument/2006/relationships/hyperlink" Target="https://www.procyclingstats.com/rider/stefan-bissegger" TargetMode="External"/><Relationship Id="rId320" Type="http://schemas.openxmlformats.org/officeDocument/2006/relationships/hyperlink" Target="https://www.procyclingstats.com/rider/mark-stewart" TargetMode="External"/><Relationship Id="rId558" Type="http://schemas.openxmlformats.org/officeDocument/2006/relationships/hyperlink" Target="https://www.procyclingstats.com/rider/kenneth-van-bilsen" TargetMode="External"/><Relationship Id="rId765" Type="http://schemas.openxmlformats.org/officeDocument/2006/relationships/hyperlink" Target="https://www.procyclingstats.com/rider/thomas-lebas" TargetMode="External"/><Relationship Id="rId972" Type="http://schemas.openxmlformats.org/officeDocument/2006/relationships/hyperlink" Target="https://www.procyclingstats.com/rider/martin-urianstad" TargetMode="External"/><Relationship Id="rId1188" Type="http://schemas.openxmlformats.org/officeDocument/2006/relationships/hyperlink" Target="https://www.procyclingstats.com/rider/adam-yates" TargetMode="External"/><Relationship Id="rId197" Type="http://schemas.openxmlformats.org/officeDocument/2006/relationships/hyperlink" Target="https://www.procyclingstats.com/rider/lucas-hamilton" TargetMode="External"/><Relationship Id="rId418" Type="http://schemas.openxmlformats.org/officeDocument/2006/relationships/hyperlink" Target="https://www.procyclingstats.com/rider/kamil-malecki" TargetMode="External"/><Relationship Id="rId625" Type="http://schemas.openxmlformats.org/officeDocument/2006/relationships/hyperlink" Target="https://www.procyclingstats.com/rider/edoardo-sandri" TargetMode="External"/><Relationship Id="rId832" Type="http://schemas.openxmlformats.org/officeDocument/2006/relationships/hyperlink" Target="https://www.procyclingstats.com/rider/gotzon-martin" TargetMode="External"/><Relationship Id="rId1048" Type="http://schemas.openxmlformats.org/officeDocument/2006/relationships/hyperlink" Target="https://www.procyclingstats.com/rider/marcelo-nahuel-mendez" TargetMode="External"/><Relationship Id="rId1255" Type="http://schemas.openxmlformats.org/officeDocument/2006/relationships/printerSettings" Target="../printerSettings/printerSettings1.bin"/><Relationship Id="rId264" Type="http://schemas.openxmlformats.org/officeDocument/2006/relationships/hyperlink" Target="https://www.procyclingstats.com/rider/dorian-godon" TargetMode="External"/><Relationship Id="rId471" Type="http://schemas.openxmlformats.org/officeDocument/2006/relationships/hyperlink" Target="https://www.procyclingstats.com/rider/edvaldas-siskevicius" TargetMode="External"/><Relationship Id="rId1115" Type="http://schemas.openxmlformats.org/officeDocument/2006/relationships/hyperlink" Target="https://www.procyclingstats.com/rider/jetse-bol" TargetMode="External"/><Relationship Id="rId59" Type="http://schemas.openxmlformats.org/officeDocument/2006/relationships/hyperlink" Target="https://www.procyclingstats.com/rider/lorenzo-rota" TargetMode="External"/><Relationship Id="rId124" Type="http://schemas.openxmlformats.org/officeDocument/2006/relationships/hyperlink" Target="https://www.procyclingstats.com/rider/quinn-simmons" TargetMode="External"/><Relationship Id="rId569" Type="http://schemas.openxmlformats.org/officeDocument/2006/relationships/hyperlink" Target="https://www.procyclingstats.com/rider/jaka-spoljar" TargetMode="External"/><Relationship Id="rId776" Type="http://schemas.openxmlformats.org/officeDocument/2006/relationships/hyperlink" Target="https://www.procyclingstats.com/rider/jason-osborne" TargetMode="External"/><Relationship Id="rId983" Type="http://schemas.openxmlformats.org/officeDocument/2006/relationships/hyperlink" Target="https://www.procyclingstats.com/rider/jeremy-leveau" TargetMode="External"/><Relationship Id="rId1199" Type="http://schemas.openxmlformats.org/officeDocument/2006/relationships/hyperlink" Target="https://www.procyclingstats.com/rider/alessandro-santaromita" TargetMode="External"/><Relationship Id="rId331" Type="http://schemas.openxmlformats.org/officeDocument/2006/relationships/hyperlink" Target="https://www.procyclingstats.com/rider/jakub-otruba" TargetMode="External"/><Relationship Id="rId429" Type="http://schemas.openxmlformats.org/officeDocument/2006/relationships/hyperlink" Target="https://www.procyclingstats.com/rider/zdenek-stybar" TargetMode="External"/><Relationship Id="rId636" Type="http://schemas.openxmlformats.org/officeDocument/2006/relationships/hyperlink" Target="https://www.procyclingstats.com/rider/edward-ravasi" TargetMode="External"/><Relationship Id="rId1059" Type="http://schemas.openxmlformats.org/officeDocument/2006/relationships/hyperlink" Target="https://www.procyclingstats.com/rider/leandro-carlos-messineo" TargetMode="External"/><Relationship Id="rId843" Type="http://schemas.openxmlformats.org/officeDocument/2006/relationships/hyperlink" Target="https://www.procyclingstats.com/rider/enrico-battaglin" TargetMode="External"/><Relationship Id="rId1126" Type="http://schemas.openxmlformats.org/officeDocument/2006/relationships/hyperlink" Target="https://www.procyclingstats.com/rider/pello-bilbao" TargetMode="External"/><Relationship Id="rId275" Type="http://schemas.openxmlformats.org/officeDocument/2006/relationships/hyperlink" Target="https://www.procyclingstats.com/rider/maciej-bodnar" TargetMode="External"/><Relationship Id="rId482" Type="http://schemas.openxmlformats.org/officeDocument/2006/relationships/hyperlink" Target="https://www.procyclingstats.com/rider/emmanuel-morin" TargetMode="External"/><Relationship Id="rId703" Type="http://schemas.openxmlformats.org/officeDocument/2006/relationships/hyperlink" Target="https://www.procyclingstats.com/rider/ingvar-omarsson" TargetMode="External"/><Relationship Id="rId910" Type="http://schemas.openxmlformats.org/officeDocument/2006/relationships/hyperlink" Target="https://www.procyclingstats.com/rider/gibson-matthew" TargetMode="External"/><Relationship Id="rId135" Type="http://schemas.openxmlformats.org/officeDocument/2006/relationships/hyperlink" Target="https://www.procyclingstats.com/rider/axel-zingle" TargetMode="External"/><Relationship Id="rId342" Type="http://schemas.openxmlformats.org/officeDocument/2006/relationships/hyperlink" Target="https://www.procyclingstats.com/rider/heinrich-haussler" TargetMode="External"/><Relationship Id="rId787" Type="http://schemas.openxmlformats.org/officeDocument/2006/relationships/hyperlink" Target="https://www.procyclingstats.com/rider/luke-durbridge" TargetMode="External"/><Relationship Id="rId994" Type="http://schemas.openxmlformats.org/officeDocument/2006/relationships/hyperlink" Target="https://www.procyclingstats.com/rider/filippo-tagliani" TargetMode="External"/><Relationship Id="rId202" Type="http://schemas.openxmlformats.org/officeDocument/2006/relationships/hyperlink" Target="https://www.procyclingstats.com/rider/michael-storer" TargetMode="External"/><Relationship Id="rId647" Type="http://schemas.openxmlformats.org/officeDocument/2006/relationships/hyperlink" Target="https://www.procyclingstats.com/rider/michael-vink" TargetMode="External"/><Relationship Id="rId854" Type="http://schemas.openxmlformats.org/officeDocument/2006/relationships/hyperlink" Target="https://www.procyclingstats.com/rider/alan-boileau" TargetMode="External"/><Relationship Id="rId286" Type="http://schemas.openxmlformats.org/officeDocument/2006/relationships/hyperlink" Target="https://www.procyclingstats.com/rider/eduardo-sepulveda" TargetMode="External"/><Relationship Id="rId493" Type="http://schemas.openxmlformats.org/officeDocument/2006/relationships/hyperlink" Target="https://www.procyclingstats.com/rider/adne-holter" TargetMode="External"/><Relationship Id="rId507" Type="http://schemas.openxmlformats.org/officeDocument/2006/relationships/hyperlink" Target="https://www.procyclingstats.com/rider/jan-dunnewind" TargetMode="External"/><Relationship Id="rId714" Type="http://schemas.openxmlformats.org/officeDocument/2006/relationships/hyperlink" Target="https://www.procyclingstats.com/rider/davide-dapporto" TargetMode="External"/><Relationship Id="rId921" Type="http://schemas.openxmlformats.org/officeDocument/2006/relationships/hyperlink" Target="https://www.procyclingstats.com/rider/david-gonzalez-lopez" TargetMode="External"/><Relationship Id="rId1137" Type="http://schemas.openxmlformats.org/officeDocument/2006/relationships/hyperlink" Target="https://www.procyclingstats.com/rider/mikel-landa" TargetMode="External"/><Relationship Id="rId50" Type="http://schemas.openxmlformats.org/officeDocument/2006/relationships/hyperlink" Target="https://www.procyclingstats.com/rider/dylan-van-baarle" TargetMode="External"/><Relationship Id="rId146" Type="http://schemas.openxmlformats.org/officeDocument/2006/relationships/hyperlink" Target="https://www.procyclingstats.com/rider/jakob-fuglsang" TargetMode="External"/><Relationship Id="rId353" Type="http://schemas.openxmlformats.org/officeDocument/2006/relationships/hyperlink" Target="https://www.procyclingstats.com/rider/arvid-de-kleijn" TargetMode="External"/><Relationship Id="rId560" Type="http://schemas.openxmlformats.org/officeDocument/2006/relationships/hyperlink" Target="https://www.procyclingstats.com/rider/conor-leahy" TargetMode="External"/><Relationship Id="rId798" Type="http://schemas.openxmlformats.org/officeDocument/2006/relationships/hyperlink" Target="https://www.procyclingstats.com/rider/lilian-calmejane" TargetMode="External"/><Relationship Id="rId1190" Type="http://schemas.openxmlformats.org/officeDocument/2006/relationships/hyperlink" Target="https://www.procyclingstats.com/rider/gianmarco-garofoli" TargetMode="External"/><Relationship Id="rId1204" Type="http://schemas.openxmlformats.org/officeDocument/2006/relationships/hyperlink" Target="https://www.procyclingstats.com/rider/charles-planet" TargetMode="External"/><Relationship Id="rId213" Type="http://schemas.openxmlformats.org/officeDocument/2006/relationships/hyperlink" Target="https://www.procyclingstats.com/rider/giovanni-aleotti" TargetMode="External"/><Relationship Id="rId420" Type="http://schemas.openxmlformats.org/officeDocument/2006/relationships/hyperlink" Target="https://www.procyclingstats.com/rider/scott-mcgill" TargetMode="External"/><Relationship Id="rId658" Type="http://schemas.openxmlformats.org/officeDocument/2006/relationships/hyperlink" Target="https://www.procyclingstats.com/rider/tiago-antunes" TargetMode="External"/><Relationship Id="rId865" Type="http://schemas.openxmlformats.org/officeDocument/2006/relationships/hyperlink" Target="https://www.procyclingstats.com/rider/cyril-barthe" TargetMode="External"/><Relationship Id="rId1050" Type="http://schemas.openxmlformats.org/officeDocument/2006/relationships/hyperlink" Target="https://www.procyclingstats.com/rider/marcos-omar-mendez" TargetMode="External"/><Relationship Id="rId297" Type="http://schemas.openxmlformats.org/officeDocument/2006/relationships/hyperlink" Target="https://www.procyclingstats.com/rider/laurent-pichon" TargetMode="External"/><Relationship Id="rId518" Type="http://schemas.openxmlformats.org/officeDocument/2006/relationships/hyperlink" Target="https://www.procyclingstats.com/rider/juan-diego-alba" TargetMode="External"/><Relationship Id="rId725" Type="http://schemas.openxmlformats.org/officeDocument/2006/relationships/hyperlink" Target="https://www.procyclingstats.com/rider/mathis-le-berre" TargetMode="External"/><Relationship Id="rId932" Type="http://schemas.openxmlformats.org/officeDocument/2006/relationships/hyperlink" Target="https://www.procyclingstats.com/rider/andrey-zeits" TargetMode="External"/><Relationship Id="rId1148" Type="http://schemas.openxmlformats.org/officeDocument/2006/relationships/hyperlink" Target="https://www.procyclingstats.com/rider/primoz-roglic" TargetMode="External"/><Relationship Id="rId157" Type="http://schemas.openxmlformats.org/officeDocument/2006/relationships/hyperlink" Target="https://www.procyclingstats.com/rider/jordi-meeus" TargetMode="External"/><Relationship Id="rId364" Type="http://schemas.openxmlformats.org/officeDocument/2006/relationships/hyperlink" Target="https://www.procyclingstats.com/rider/tobias-bayer" TargetMode="External"/><Relationship Id="rId1008" Type="http://schemas.openxmlformats.org/officeDocument/2006/relationships/hyperlink" Target="https://www.procyclingstats.com/rider/joshua-huppertz" TargetMode="External"/><Relationship Id="rId1215" Type="http://schemas.openxmlformats.org/officeDocument/2006/relationships/hyperlink" Target="https://www.procyclingstats.com/rider/matias-malmberg" TargetMode="External"/><Relationship Id="rId61" Type="http://schemas.openxmlformats.org/officeDocument/2006/relationships/hyperlink" Target="https://www.procyclingstats.com/rider/dylan-groenewegen" TargetMode="External"/><Relationship Id="rId571" Type="http://schemas.openxmlformats.org/officeDocument/2006/relationships/hyperlink" Target="https://www.procyclingstats.com/rider/bartosz-rudyk" TargetMode="External"/><Relationship Id="rId669" Type="http://schemas.openxmlformats.org/officeDocument/2006/relationships/hyperlink" Target="https://www.procyclingstats.com/rider/lukas-meiler" TargetMode="External"/><Relationship Id="rId876" Type="http://schemas.openxmlformats.org/officeDocument/2006/relationships/hyperlink" Target="https://www.procyclingstats.com/rider/rodrigo-contrera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ilan-van-wilder" TargetMode="External"/><Relationship Id="rId431" Type="http://schemas.openxmlformats.org/officeDocument/2006/relationships/hyperlink" Target="https://www.procyclingstats.com/rider/niccolo-bonifazio" TargetMode="External"/><Relationship Id="rId529" Type="http://schemas.openxmlformats.org/officeDocument/2006/relationships/hyperlink" Target="https://www.procyclingstats.com/rider/tord-gudmestad" TargetMode="External"/><Relationship Id="rId736" Type="http://schemas.openxmlformats.org/officeDocument/2006/relationships/hyperlink" Target="https://www.procyclingstats.com/rider/cristian-raileanu" TargetMode="External"/><Relationship Id="rId1061" Type="http://schemas.openxmlformats.org/officeDocument/2006/relationships/hyperlink" Target="https://www.procyclingstats.com/rider/kevin-ledanois" TargetMode="External"/><Relationship Id="rId1159" Type="http://schemas.openxmlformats.org/officeDocument/2006/relationships/hyperlink" Target="https://www.procyclingstats.com/rider/kyung-gu-jang" TargetMode="External"/><Relationship Id="rId168" Type="http://schemas.openxmlformats.org/officeDocument/2006/relationships/hyperlink" Target="https://www.procyclingstats.com/rider/emanuel-buchmann" TargetMode="External"/><Relationship Id="rId943" Type="http://schemas.openxmlformats.org/officeDocument/2006/relationships/hyperlink" Target="https://www.procyclingstats.com/rider/juan-jose-lobato" TargetMode="External"/><Relationship Id="rId1019" Type="http://schemas.openxmlformats.org/officeDocument/2006/relationships/hyperlink" Target="https://www.procyclingstats.com/rider/tim-van-dijke" TargetMode="External"/><Relationship Id="rId72" Type="http://schemas.openxmlformats.org/officeDocument/2006/relationships/hyperlink" Target="https://www.procyclingstats.com/rider/damiano-caruso" TargetMode="External"/><Relationship Id="rId375" Type="http://schemas.openxmlformats.org/officeDocument/2006/relationships/hyperlink" Target="https://www.procyclingstats.com/rider/bert-van-lerberghe" TargetMode="External"/><Relationship Id="rId582" Type="http://schemas.openxmlformats.org/officeDocument/2006/relationships/hyperlink" Target="https://www.procyclingstats.com/rider/william-barta" TargetMode="External"/><Relationship Id="rId803" Type="http://schemas.openxmlformats.org/officeDocument/2006/relationships/hyperlink" Target="https://www.procyclingstats.com/rider/jhonatan-restrepo" TargetMode="External"/><Relationship Id="rId1226" Type="http://schemas.openxmlformats.org/officeDocument/2006/relationships/hyperlink" Target="https://www.procyclingstats.com/rider/rei-onodera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cristian-rodriguez" TargetMode="External"/><Relationship Id="rId442" Type="http://schemas.openxmlformats.org/officeDocument/2006/relationships/hyperlink" Target="https://www.procyclingstats.com/rider/sebastian-schonberger" TargetMode="External"/><Relationship Id="rId887" Type="http://schemas.openxmlformats.org/officeDocument/2006/relationships/hyperlink" Target="https://www.procyclingstats.com/rider/luca-colnaghi" TargetMode="External"/><Relationship Id="rId1072" Type="http://schemas.openxmlformats.org/officeDocument/2006/relationships/hyperlink" Target="https://www.procyclingstats.com/rider/david-dekker" TargetMode="External"/><Relationship Id="rId302" Type="http://schemas.openxmlformats.org/officeDocument/2006/relationships/hyperlink" Target="https://www.procyclingstats.com/rider/sjoerd-bax" TargetMode="External"/><Relationship Id="rId747" Type="http://schemas.openxmlformats.org/officeDocument/2006/relationships/hyperlink" Target="https://www.procyclingstats.com/rider/davide-de-cassan" TargetMode="External"/><Relationship Id="rId954" Type="http://schemas.openxmlformats.org/officeDocument/2006/relationships/hyperlink" Target="https://www.procyclingstats.com/rider/daniel-turek" TargetMode="External"/><Relationship Id="rId83" Type="http://schemas.openxmlformats.org/officeDocument/2006/relationships/hyperlink" Target="https://www.procyclingstats.com/rider/hugo-hofstetter" TargetMode="External"/><Relationship Id="rId179" Type="http://schemas.openxmlformats.org/officeDocument/2006/relationships/hyperlink" Target="https://www.procyclingstats.com/rider/julien-simon" TargetMode="External"/><Relationship Id="rId386" Type="http://schemas.openxmlformats.org/officeDocument/2006/relationships/hyperlink" Target="https://www.procyclingstats.com/rider/hermann-pernsteiner" TargetMode="External"/><Relationship Id="rId593" Type="http://schemas.openxmlformats.org/officeDocument/2006/relationships/hyperlink" Target="https://www.procyclingstats.com/rider/antoine-debons" TargetMode="External"/><Relationship Id="rId607" Type="http://schemas.openxmlformats.org/officeDocument/2006/relationships/hyperlink" Target="https://www.procyclingstats.com/rider/andre-eduardo-gohr" TargetMode="External"/><Relationship Id="rId814" Type="http://schemas.openxmlformats.org/officeDocument/2006/relationships/hyperlink" Target="https://www.procyclingstats.com/rider/chris-hamilton" TargetMode="External"/><Relationship Id="rId1237" Type="http://schemas.openxmlformats.org/officeDocument/2006/relationships/hyperlink" Target="https://www.procyclingstats.com/rider/marco-frigo" TargetMode="External"/><Relationship Id="rId246" Type="http://schemas.openxmlformats.org/officeDocument/2006/relationships/hyperlink" Target="https://www.procyclingstats.com/rider/sylvain-moniquet" TargetMode="External"/><Relationship Id="rId453" Type="http://schemas.openxmlformats.org/officeDocument/2006/relationships/hyperlink" Target="https://www.procyclingstats.com/rider/arjen-livyns" TargetMode="External"/><Relationship Id="rId660" Type="http://schemas.openxmlformats.org/officeDocument/2006/relationships/hyperlink" Target="https://www.procyclingstats.com/rider/richard-huera" TargetMode="External"/><Relationship Id="rId898" Type="http://schemas.openxmlformats.org/officeDocument/2006/relationships/hyperlink" Target="https://www.procyclingstats.com/rider/jesse-ewart" TargetMode="External"/><Relationship Id="rId1083" Type="http://schemas.openxmlformats.org/officeDocument/2006/relationships/hyperlink" Target="https://www.procyclingstats.com/rider/francesco-gavazzi" TargetMode="External"/><Relationship Id="rId106" Type="http://schemas.openxmlformats.org/officeDocument/2006/relationships/hyperlink" Target="https://www.procyclingstats.com/rider/pascal-ackermann" TargetMode="External"/><Relationship Id="rId313" Type="http://schemas.openxmlformats.org/officeDocument/2006/relationships/hyperlink" Target="https://www.procyclingstats.com/rider/marijn-van-den-berg" TargetMode="External"/><Relationship Id="rId758" Type="http://schemas.openxmlformats.org/officeDocument/2006/relationships/hyperlink" Target="https://www.procyclingstats.com/rider/emmanuel-iradukunda" TargetMode="External"/><Relationship Id="rId965" Type="http://schemas.openxmlformats.org/officeDocument/2006/relationships/hyperlink" Target="https://www.procyclingstats.com/rider/davide-martinelli" TargetMode="External"/><Relationship Id="rId1150" Type="http://schemas.openxmlformats.org/officeDocument/2006/relationships/hyperlink" Target="https://www.procyclingstats.com/rider/mathieu-van-der-poel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toms-skujins" TargetMode="External"/><Relationship Id="rId397" Type="http://schemas.openxmlformats.org/officeDocument/2006/relationships/hyperlink" Target="https://www.procyclingstats.com/rider/jacob-hindsgaul-madsen" TargetMode="External"/><Relationship Id="rId520" Type="http://schemas.openxmlformats.org/officeDocument/2006/relationships/hyperlink" Target="https://www.procyclingstats.com/rider/donavan-grondin" TargetMode="External"/><Relationship Id="rId618" Type="http://schemas.openxmlformats.org/officeDocument/2006/relationships/hyperlink" Target="https://www.procyclingstats.com/rider/julian-mertens" TargetMode="External"/><Relationship Id="rId825" Type="http://schemas.openxmlformats.org/officeDocument/2006/relationships/hyperlink" Target="https://www.procyclingstats.com/rider/daniel-navarro" TargetMode="External"/><Relationship Id="rId1248" Type="http://schemas.openxmlformats.org/officeDocument/2006/relationships/hyperlink" Target="https://www.procyclingstats.com/rider/jonathan-milan" TargetMode="External"/><Relationship Id="rId257" Type="http://schemas.openxmlformats.org/officeDocument/2006/relationships/hyperlink" Target="https://www.procyclingstats.com/rider/michel-hessmann" TargetMode="External"/><Relationship Id="rId464" Type="http://schemas.openxmlformats.org/officeDocument/2006/relationships/hyperlink" Target="https://www.procyclingstats.com/rider/owain-doull" TargetMode="External"/><Relationship Id="rId1010" Type="http://schemas.openxmlformats.org/officeDocument/2006/relationships/hyperlink" Target="https://www.procyclingstats.com/rider/frederik-jensen" TargetMode="External"/><Relationship Id="rId1094" Type="http://schemas.openxmlformats.org/officeDocument/2006/relationships/hyperlink" Target="https://www.procyclingstats.com/rider/wesley-kreder" TargetMode="External"/><Relationship Id="rId1108" Type="http://schemas.openxmlformats.org/officeDocument/2006/relationships/hyperlink" Target="https://www.procyclingstats.com/rider/drew-morey" TargetMode="External"/><Relationship Id="rId117" Type="http://schemas.openxmlformats.org/officeDocument/2006/relationships/hyperlink" Target="https://www.procyclingstats.com/rider/oliver-naesen" TargetMode="External"/><Relationship Id="rId671" Type="http://schemas.openxmlformats.org/officeDocument/2006/relationships/hyperlink" Target="https://www.procyclingstats.com/rider/miquel-valls" TargetMode="External"/><Relationship Id="rId769" Type="http://schemas.openxmlformats.org/officeDocument/2006/relationships/hyperlink" Target="https://www.procyclingstats.com/rider/maxime-jarnet" TargetMode="External"/><Relationship Id="rId976" Type="http://schemas.openxmlformats.org/officeDocument/2006/relationships/hyperlink" Target="https://www.procyclingstats.com/rider/ivan-moreno" TargetMode="External"/><Relationship Id="rId324" Type="http://schemas.openxmlformats.org/officeDocument/2006/relationships/hyperlink" Target="https://www.procyclingstats.com/rider/gilles-de-wilde" TargetMode="External"/><Relationship Id="rId531" Type="http://schemas.openxmlformats.org/officeDocument/2006/relationships/hyperlink" Target="https://www.procyclingstats.com/rider/alan-jousseaume" TargetMode="External"/><Relationship Id="rId629" Type="http://schemas.openxmlformats.org/officeDocument/2006/relationships/hyperlink" Target="https://www.procyclingstats.com/rider/alexander-salby" TargetMode="External"/><Relationship Id="rId1161" Type="http://schemas.openxmlformats.org/officeDocument/2006/relationships/hyperlink" Target="https://www.procyclingstats.com/rider/patompob-phonarjthan" TargetMode="External"/><Relationship Id="rId836" Type="http://schemas.openxmlformats.org/officeDocument/2006/relationships/hyperlink" Target="https://www.procyclingstats.com/rider/victor-de-la-parte" TargetMode="External"/><Relationship Id="rId1021" Type="http://schemas.openxmlformats.org/officeDocument/2006/relationships/hyperlink" Target="https://www.procyclingstats.com/rider/samuel-gaze" TargetMode="External"/><Relationship Id="rId1119" Type="http://schemas.openxmlformats.org/officeDocument/2006/relationships/hyperlink" Target="https://www.procyclingstats.com/rider/liam-walsh" TargetMode="External"/><Relationship Id="rId903" Type="http://schemas.openxmlformats.org/officeDocument/2006/relationships/hyperlink" Target="https://www.procyclingstats.com/rider/marton-din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stefano-oldani" TargetMode="External"/><Relationship Id="rId279" Type="http://schemas.openxmlformats.org/officeDocument/2006/relationships/hyperlink" Target="https://www.procyclingstats.com/rider/jonathan-lastra" TargetMode="External"/><Relationship Id="rId486" Type="http://schemas.openxmlformats.org/officeDocument/2006/relationships/hyperlink" Target="https://www.procyclingstats.com/rider/thibau-nys" TargetMode="External"/><Relationship Id="rId693" Type="http://schemas.openxmlformats.org/officeDocument/2006/relationships/hyperlink" Target="https://www.procyclingstats.com/rider/joao-medeiros" TargetMode="External"/><Relationship Id="rId139" Type="http://schemas.openxmlformats.org/officeDocument/2006/relationships/hyperlink" Target="https://www.procyclingstats.com/rider/ben-turner" TargetMode="External"/><Relationship Id="rId346" Type="http://schemas.openxmlformats.org/officeDocument/2006/relationships/hyperlink" Target="https://www.procyclingstats.com/rider/kenny-elissonde" TargetMode="External"/><Relationship Id="rId553" Type="http://schemas.openxmlformats.org/officeDocument/2006/relationships/hyperlink" Target="https://www.procyclingstats.com/rider/keon-woo-park" TargetMode="External"/><Relationship Id="rId760" Type="http://schemas.openxmlformats.org/officeDocument/2006/relationships/hyperlink" Target="https://www.procyclingstats.com/rider/florian-dauphin" TargetMode="External"/><Relationship Id="rId998" Type="http://schemas.openxmlformats.org/officeDocument/2006/relationships/hyperlink" Target="https://www.procyclingstats.com/rider/matthew-riccitello" TargetMode="External"/><Relationship Id="rId1183" Type="http://schemas.openxmlformats.org/officeDocument/2006/relationships/hyperlink" Target="https://www.procyclingstats.com/rider/fernando-tercero-lopez" TargetMode="External"/><Relationship Id="rId206" Type="http://schemas.openxmlformats.org/officeDocument/2006/relationships/hyperlink" Target="https://www.procyclingstats.com/rider/edoardo-affini" TargetMode="External"/><Relationship Id="rId413" Type="http://schemas.openxmlformats.org/officeDocument/2006/relationships/hyperlink" Target="https://www.procyclingstats.com/rider/lenny-martinez" TargetMode="External"/><Relationship Id="rId858" Type="http://schemas.openxmlformats.org/officeDocument/2006/relationships/hyperlink" Target="https://www.procyclingstats.com/rider/jacob-scott" TargetMode="External"/><Relationship Id="rId1043" Type="http://schemas.openxmlformats.org/officeDocument/2006/relationships/hyperlink" Target="https://www.procyclingstats.com/rider/sergey-rostovtsev" TargetMode="External"/><Relationship Id="rId620" Type="http://schemas.openxmlformats.org/officeDocument/2006/relationships/hyperlink" Target="https://www.procyclingstats.com/rider/michael-hepburn" TargetMode="External"/><Relationship Id="rId718" Type="http://schemas.openxmlformats.org/officeDocument/2006/relationships/hyperlink" Target="https://www.procyclingstats.com/rider/jordan-labrosse" TargetMode="External"/><Relationship Id="rId925" Type="http://schemas.openxmlformats.org/officeDocument/2006/relationships/hyperlink" Target="https://www.procyclingstats.com/rider/jose-joaquin-rojas" TargetMode="External"/><Relationship Id="rId1250" Type="http://schemas.openxmlformats.org/officeDocument/2006/relationships/hyperlink" Target="https://www.procyclingstats.com/rider/thibaut-pinot" TargetMode="External"/><Relationship Id="rId1110" Type="http://schemas.openxmlformats.org/officeDocument/2006/relationships/hyperlink" Target="https://www.procyclingstats.com/rider/hoonmin-jun" TargetMode="External"/><Relationship Id="rId1208" Type="http://schemas.openxmlformats.org/officeDocument/2006/relationships/hyperlink" Target="https://www.procyclingstats.com/rider/pierre-pascal-keup" TargetMode="External"/><Relationship Id="rId54" Type="http://schemas.openxmlformats.org/officeDocument/2006/relationships/hyperlink" Target="https://www.procyclingstats.com/rider/miguel-angel-lopez" TargetMode="External"/><Relationship Id="rId270" Type="http://schemas.openxmlformats.org/officeDocument/2006/relationships/hyperlink" Target="https://www.procyclingstats.com/rider/mark-padun" TargetMode="External"/><Relationship Id="rId130" Type="http://schemas.openxmlformats.org/officeDocument/2006/relationships/hyperlink" Target="https://www.procyclingstats.com/rider/max-kanter" TargetMode="External"/><Relationship Id="rId368" Type="http://schemas.openxmlformats.org/officeDocument/2006/relationships/hyperlink" Target="https://www.procyclingstats.com/rider/krists-neilands" TargetMode="External"/><Relationship Id="rId575" Type="http://schemas.openxmlformats.org/officeDocument/2006/relationships/hyperlink" Target="https://www.procyclingstats.com/rider/patrick-reissig" TargetMode="External"/><Relationship Id="rId782" Type="http://schemas.openxmlformats.org/officeDocument/2006/relationships/hyperlink" Target="https://www.procyclingstats.com/rider/markus-hoelgaard" TargetMode="External"/><Relationship Id="rId228" Type="http://schemas.openxmlformats.org/officeDocument/2006/relationships/hyperlink" Target="https://www.procyclingstats.com/rider/nick-schultz" TargetMode="External"/><Relationship Id="rId435" Type="http://schemas.openxmlformats.org/officeDocument/2006/relationships/hyperlink" Target="https://www.procyclingstats.com/rider/daryl-impey" TargetMode="External"/><Relationship Id="rId642" Type="http://schemas.openxmlformats.org/officeDocument/2006/relationships/hyperlink" Target="https://www.procyclingstats.com/rider/george-simpson" TargetMode="External"/><Relationship Id="rId1065" Type="http://schemas.openxmlformats.org/officeDocument/2006/relationships/hyperlink" Target="https://www.procyclingstats.com/rider/mulu-kinfe-hailemichael" TargetMode="External"/><Relationship Id="rId502" Type="http://schemas.openxmlformats.org/officeDocument/2006/relationships/hyperlink" Target="https://www.procyclingstats.com/rider/jonathan-couanon" TargetMode="External"/><Relationship Id="rId947" Type="http://schemas.openxmlformats.org/officeDocument/2006/relationships/hyperlink" Target="https://www.procyclingstats.com/rider/andreas-stokbro" TargetMode="External"/><Relationship Id="rId1132" Type="http://schemas.openxmlformats.org/officeDocument/2006/relationships/hyperlink" Target="https://www.procyclingstats.com/rider/mauro-schmid" TargetMode="External"/><Relationship Id="rId76" Type="http://schemas.openxmlformats.org/officeDocument/2006/relationships/hyperlink" Target="https://www.procyclingstats.com/rider/greg-van-avermaet" TargetMode="External"/><Relationship Id="rId807" Type="http://schemas.openxmlformats.org/officeDocument/2006/relationships/hyperlink" Target="https://www.procyclingstats.com/rider/matthew-walls" TargetMode="External"/><Relationship Id="rId292" Type="http://schemas.openxmlformats.org/officeDocument/2006/relationships/hyperlink" Target="https://www.procyclingstats.com/rider/sean-quinn" TargetMode="External"/><Relationship Id="rId597" Type="http://schemas.openxmlformats.org/officeDocument/2006/relationships/hyperlink" Target="https://www.procyclingstats.com/rider/milan-fretin" TargetMode="External"/><Relationship Id="rId152" Type="http://schemas.openxmlformats.org/officeDocument/2006/relationships/hyperlink" Target="https://www.procyclingstats.com/rider/rohan-dennis" TargetMode="External"/><Relationship Id="rId457" Type="http://schemas.openxmlformats.org/officeDocument/2006/relationships/hyperlink" Target="https://www.procyclingstats.com/rider/ibon-ruiz" TargetMode="External"/><Relationship Id="rId1087" Type="http://schemas.openxmlformats.org/officeDocument/2006/relationships/hyperlink" Target="https://www.procyclingstats.com/rider/per-strand-hagenes" TargetMode="External"/><Relationship Id="rId664" Type="http://schemas.openxmlformats.org/officeDocument/2006/relationships/hyperlink" Target="https://www.procyclingstats.com/rider/siim-kiskonen" TargetMode="External"/><Relationship Id="rId871" Type="http://schemas.openxmlformats.org/officeDocument/2006/relationships/hyperlink" Target="https://www.procyclingstats.com/rider/sean-bennett" TargetMode="External"/><Relationship Id="rId969" Type="http://schemas.openxmlformats.org/officeDocument/2006/relationships/hyperlink" Target="https://www.procyclingstats.com/rider/michael-schwarzmann" TargetMode="External"/><Relationship Id="rId317" Type="http://schemas.openxmlformats.org/officeDocument/2006/relationships/hyperlink" Target="https://www.procyclingstats.com/rider/igor-arrieta-lizarraga" TargetMode="External"/><Relationship Id="rId524" Type="http://schemas.openxmlformats.org/officeDocument/2006/relationships/hyperlink" Target="https://www.procyclingstats.com/rider/rick-ottema" TargetMode="External"/><Relationship Id="rId731" Type="http://schemas.openxmlformats.org/officeDocument/2006/relationships/hyperlink" Target="https://www.procyclingstats.com/rider/ryan-kamp" TargetMode="External"/><Relationship Id="rId1154" Type="http://schemas.openxmlformats.org/officeDocument/2006/relationships/hyperlink" Target="https://www.procyclingstats.com/rider/mattias-skjelmose-jensen" TargetMode="External"/><Relationship Id="rId98" Type="http://schemas.openxmlformats.org/officeDocument/2006/relationships/hyperlink" Target="https://www.procyclingstats.com/rider/tobias-halland-johannessen" TargetMode="External"/><Relationship Id="rId829" Type="http://schemas.openxmlformats.org/officeDocument/2006/relationships/hyperlink" Target="https://www.procyclingstats.com/rider/walter-vargas" TargetMode="External"/><Relationship Id="rId1014" Type="http://schemas.openxmlformats.org/officeDocument/2006/relationships/hyperlink" Target="https://www.procyclingstats.com/rider/manuel-rodas" TargetMode="External"/><Relationship Id="rId1221" Type="http://schemas.openxmlformats.org/officeDocument/2006/relationships/hyperlink" Target="https://www.procyclingstats.com/rider/atsushi-oka" TargetMode="External"/><Relationship Id="rId25" Type="http://schemas.openxmlformats.org/officeDocument/2006/relationships/hyperlink" Target="https://www.procyclingstats.com/rider/arnaud-de-lie" TargetMode="External"/><Relationship Id="rId174" Type="http://schemas.openxmlformats.org/officeDocument/2006/relationships/hyperlink" Target="https://www.procyclingstats.com/rider/andrea-vendrame" TargetMode="External"/><Relationship Id="rId381" Type="http://schemas.openxmlformats.org/officeDocument/2006/relationships/hyperlink" Target="https://www.procyclingstats.com/rider/nico-denz" TargetMode="External"/><Relationship Id="rId241" Type="http://schemas.openxmlformats.org/officeDocument/2006/relationships/hyperlink" Target="https://www.procyclingstats.com/rider/torstein-traeen" TargetMode="External"/><Relationship Id="rId479" Type="http://schemas.openxmlformats.org/officeDocument/2006/relationships/hyperlink" Target="https://www.procyclingstats.com/rider/barnabas-peak" TargetMode="External"/><Relationship Id="rId686" Type="http://schemas.openxmlformats.org/officeDocument/2006/relationships/hyperlink" Target="https://www.procyclingstats.com/rider/jokin-murguialday-elorza" TargetMode="External"/><Relationship Id="rId893" Type="http://schemas.openxmlformats.org/officeDocument/2006/relationships/hyperlink" Target="https://www.procyclingstats.com/rider/benjamin-declercq" TargetMode="External"/><Relationship Id="rId339" Type="http://schemas.openxmlformats.org/officeDocument/2006/relationships/hyperlink" Target="https://www.procyclingstats.com/rider/michael-morkov" TargetMode="External"/><Relationship Id="rId546" Type="http://schemas.openxmlformats.org/officeDocument/2006/relationships/hyperlink" Target="https://www.procyclingstats.com/rider/mohamad-esmail-chaichi-raghimi" TargetMode="External"/><Relationship Id="rId753" Type="http://schemas.openxmlformats.org/officeDocument/2006/relationships/hyperlink" Target="https://www.procyclingstats.com/rider/hossein-nateghi" TargetMode="External"/><Relationship Id="rId1176" Type="http://schemas.openxmlformats.org/officeDocument/2006/relationships/hyperlink" Target="https://www.procyclingstats.com/rider/sergio-samitier" TargetMode="External"/><Relationship Id="rId101" Type="http://schemas.openxmlformats.org/officeDocument/2006/relationships/hyperlink" Target="https://www.procyclingstats.com/rider/michael-woods" TargetMode="External"/><Relationship Id="rId406" Type="http://schemas.openxmlformats.org/officeDocument/2006/relationships/hyperlink" Target="https://www.procyclingstats.com/rider/robin-froidevaux" TargetMode="External"/><Relationship Id="rId960" Type="http://schemas.openxmlformats.org/officeDocument/2006/relationships/hyperlink" Target="https://www.procyclingstats.com/rider/roland-thalmann" TargetMode="External"/><Relationship Id="rId1036" Type="http://schemas.openxmlformats.org/officeDocument/2006/relationships/hyperlink" Target="https://www.procyclingstats.com/rider/pierre-luc-perichon" TargetMode="External"/><Relationship Id="rId1243" Type="http://schemas.openxmlformats.org/officeDocument/2006/relationships/hyperlink" Target="https://www.procyclingstats.com/rider/derek-gee" TargetMode="External"/><Relationship Id="rId613" Type="http://schemas.openxmlformats.org/officeDocument/2006/relationships/hyperlink" Target="https://www.procyclingstats.com/rider/ukko-iisakki-peltonen" TargetMode="External"/><Relationship Id="rId820" Type="http://schemas.openxmlformats.org/officeDocument/2006/relationships/hyperlink" Target="https://www.procyclingstats.com/rider/james-piccoli" TargetMode="External"/><Relationship Id="rId918" Type="http://schemas.openxmlformats.org/officeDocument/2006/relationships/hyperlink" Target="https://www.procyclingstats.com/rider/luis-gomes" TargetMode="External"/><Relationship Id="rId1103" Type="http://schemas.openxmlformats.org/officeDocument/2006/relationships/hyperlink" Target="https://www.procyclingstats.com/rider/jack-aitken" TargetMode="External"/><Relationship Id="rId47" Type="http://schemas.openxmlformats.org/officeDocument/2006/relationships/hyperlink" Target="https://www.procyclingstats.com/rider/simon-yates" TargetMode="External"/><Relationship Id="rId196" Type="http://schemas.openxmlformats.org/officeDocument/2006/relationships/hyperlink" Target="https://www.procyclingstats.com/rider/elia-viviani" TargetMode="External"/><Relationship Id="rId263" Type="http://schemas.openxmlformats.org/officeDocument/2006/relationships/hyperlink" Target="https://www.procyclingstats.com/rider/nelson-oliveira" TargetMode="External"/><Relationship Id="rId470" Type="http://schemas.openxmlformats.org/officeDocument/2006/relationships/hyperlink" Target="https://www.procyclingstats.com/rider/omer-goldstein" TargetMode="External"/><Relationship Id="rId123" Type="http://schemas.openxmlformats.org/officeDocument/2006/relationships/hyperlink" Target="https://www.procyclingstats.com/rider/ben-tulett" TargetMode="External"/><Relationship Id="rId330" Type="http://schemas.openxmlformats.org/officeDocument/2006/relationships/hyperlink" Target="https://www.procyclingstats.com/rider/gleb-syritsa" TargetMode="External"/><Relationship Id="rId568" Type="http://schemas.openxmlformats.org/officeDocument/2006/relationships/hyperlink" Target="https://www.procyclingstats.com/rider/german-dario-gomez" TargetMode="External"/><Relationship Id="rId775" Type="http://schemas.openxmlformats.org/officeDocument/2006/relationships/hyperlink" Target="https://www.procyclingstats.com/rider/david-van-der-poel" TargetMode="External"/><Relationship Id="rId982" Type="http://schemas.openxmlformats.org/officeDocument/2006/relationships/hyperlink" Target="https://www.procyclingstats.com/rider/dominik-neuman" TargetMode="External"/><Relationship Id="rId1198" Type="http://schemas.openxmlformats.org/officeDocument/2006/relationships/hyperlink" Target="https://www.procyclingstats.com/rider/pirmin-eisenbarth" TargetMode="External"/><Relationship Id="rId428" Type="http://schemas.openxmlformats.org/officeDocument/2006/relationships/hyperlink" Target="https://www.procyclingstats.com/rider/remy-rochas" TargetMode="External"/><Relationship Id="rId635" Type="http://schemas.openxmlformats.org/officeDocument/2006/relationships/hyperlink" Target="https://www.procyclingstats.com/rider/alex-tolio" TargetMode="External"/><Relationship Id="rId842" Type="http://schemas.openxmlformats.org/officeDocument/2006/relationships/hyperlink" Target="https://www.procyclingstats.com/rider/casper-pedersen" TargetMode="External"/><Relationship Id="rId1058" Type="http://schemas.openxmlformats.org/officeDocument/2006/relationships/hyperlink" Target="https://www.procyclingstats.com/rider/cesar-nicolas-paredes" TargetMode="External"/><Relationship Id="rId702" Type="http://schemas.openxmlformats.org/officeDocument/2006/relationships/hyperlink" Target="https://www.procyclingstats.com/rider/matic-zumer" TargetMode="External"/><Relationship Id="rId1125" Type="http://schemas.openxmlformats.org/officeDocument/2006/relationships/hyperlink" Target="https://www.procyclingstats.com/rider/abram-stockman" TargetMode="External"/><Relationship Id="rId69" Type="http://schemas.openxmlformats.org/officeDocument/2006/relationships/hyperlink" Target="https://www.procyclingstats.com/rider/lennard-kamna" TargetMode="External"/><Relationship Id="rId285" Type="http://schemas.openxmlformats.org/officeDocument/2006/relationships/hyperlink" Target="https://www.procyclingstats.com/rider/mikel-bizkarra" TargetMode="External"/><Relationship Id="rId492" Type="http://schemas.openxmlformats.org/officeDocument/2006/relationships/hyperlink" Target="https://www.procyclingstats.com/rider/pau-miquel-delgado" TargetMode="External"/><Relationship Id="rId797" Type="http://schemas.openxmlformats.org/officeDocument/2006/relationships/hyperlink" Target="https://www.procyclingstats.com/rider/antwan-tolhoek" TargetMode="External"/><Relationship Id="rId145" Type="http://schemas.openxmlformats.org/officeDocument/2006/relationships/hyperlink" Target="https://www.procyclingstats.com/rider/mikkel-honore" TargetMode="External"/><Relationship Id="rId352" Type="http://schemas.openxmlformats.org/officeDocument/2006/relationships/hyperlink" Target="https://www.procyclingstats.com/rider/dion-smith" TargetMode="External"/><Relationship Id="rId212" Type="http://schemas.openxmlformats.org/officeDocument/2006/relationships/hyperlink" Target="https://www.procyclingstats.com/rider/piet-allegaert" TargetMode="External"/><Relationship Id="rId657" Type="http://schemas.openxmlformats.org/officeDocument/2006/relationships/hyperlink" Target="https://www.procyclingstats.com/rider/colin-stussi" TargetMode="External"/><Relationship Id="rId864" Type="http://schemas.openxmlformats.org/officeDocument/2006/relationships/hyperlink" Target="https://www.procyclingstats.com/rider/sander-armee" TargetMode="External"/><Relationship Id="rId517" Type="http://schemas.openxmlformats.org/officeDocument/2006/relationships/hyperlink" Target="https://www.procyclingstats.com/rider/jean-bosco-nsengiyumva" TargetMode="External"/><Relationship Id="rId724" Type="http://schemas.openxmlformats.org/officeDocument/2006/relationships/hyperlink" Target="https://www.procyclingstats.com/rider/matthew-dinham" TargetMode="External"/><Relationship Id="rId931" Type="http://schemas.openxmlformats.org/officeDocument/2006/relationships/hyperlink" Target="https://www.procyclingstats.com/rider/riccardo-zoidl" TargetMode="External"/><Relationship Id="rId1147" Type="http://schemas.openxmlformats.org/officeDocument/2006/relationships/hyperlink" Target="https://www.procyclingstats.com/rider/joao-almeida" TargetMode="External"/><Relationship Id="rId60" Type="http://schemas.openxmlformats.org/officeDocument/2006/relationships/hyperlink" Target="https://www.procyclingstats.com/rider/mattias-skjelmose-jensen" TargetMode="External"/><Relationship Id="rId1007" Type="http://schemas.openxmlformats.org/officeDocument/2006/relationships/hyperlink" Target="https://www.procyclingstats.com/rider/georg-steinhauser" TargetMode="External"/><Relationship Id="rId1214" Type="http://schemas.openxmlformats.org/officeDocument/2006/relationships/hyperlink" Target="https://www.procyclingstats.com/rider/rokas-adomaitis" TargetMode="External"/><Relationship Id="rId18" Type="http://schemas.openxmlformats.org/officeDocument/2006/relationships/hyperlink" Target="https://www.procyclingstats.com/rider/arnaud-demare" TargetMode="External"/><Relationship Id="rId167" Type="http://schemas.openxmlformats.org/officeDocument/2006/relationships/hyperlink" Target="https://www.procyclingstats.com/rider/jake-stewart" TargetMode="External"/><Relationship Id="rId374" Type="http://schemas.openxmlformats.org/officeDocument/2006/relationships/hyperlink" Target="https://www.procyclingstats.com/rider/harold-tejada" TargetMode="External"/><Relationship Id="rId581" Type="http://schemas.openxmlformats.org/officeDocument/2006/relationships/hyperlink" Target="https://www.procyclingstats.com/rider/nans-peters" TargetMode="External"/><Relationship Id="rId234" Type="http://schemas.openxmlformats.org/officeDocument/2006/relationships/hyperlink" Target="https://www.procyclingstats.com/rider/lorrenzo-manzin" TargetMode="External"/><Relationship Id="rId679" Type="http://schemas.openxmlformats.org/officeDocument/2006/relationships/hyperlink" Target="https://www.procyclingstats.com/rider/pieter-serry" TargetMode="External"/><Relationship Id="rId886" Type="http://schemas.openxmlformats.org/officeDocument/2006/relationships/hyperlink" Target="https://www.procyclingstats.com/rider/peerapol-chawchiangkwang" TargetMode="External"/><Relationship Id="rId2" Type="http://schemas.openxmlformats.org/officeDocument/2006/relationships/hyperlink" Target="https://www.procyclingstats.com/rider/wout-van-aert" TargetMode="External"/><Relationship Id="rId441" Type="http://schemas.openxmlformats.org/officeDocument/2006/relationships/hyperlink" Target="https://www.procyclingstats.com/rider/reinardt-janse-van-rensburg" TargetMode="External"/><Relationship Id="rId539" Type="http://schemas.openxmlformats.org/officeDocument/2006/relationships/hyperlink" Target="https://www.procyclingstats.com/rider/rnus-byiza-uhiriwe" TargetMode="External"/><Relationship Id="rId746" Type="http://schemas.openxmlformats.org/officeDocument/2006/relationships/hyperlink" Target="https://www.procyclingstats.com/rider/abel-balderstone-roumens" TargetMode="External"/><Relationship Id="rId1071" Type="http://schemas.openxmlformats.org/officeDocument/2006/relationships/hyperlink" Target="https://www.procyclingstats.com/rider/youssef-bdadou" TargetMode="External"/><Relationship Id="rId1169" Type="http://schemas.openxmlformats.org/officeDocument/2006/relationships/hyperlink" Target="https://www.procyclingstats.com/rider/german-nicolas-tivani-perez" TargetMode="External"/><Relationship Id="rId301" Type="http://schemas.openxmlformats.org/officeDocument/2006/relationships/hyperlink" Target="https://www.procyclingstats.com/rider/mick-van-dijke" TargetMode="External"/><Relationship Id="rId953" Type="http://schemas.openxmlformats.org/officeDocument/2006/relationships/hyperlink" Target="https://www.procyclingstats.com/rider/hugo-nunes" TargetMode="External"/><Relationship Id="rId1029" Type="http://schemas.openxmlformats.org/officeDocument/2006/relationships/hyperlink" Target="https://www.procyclingstats.com/rider/alex-baudin" TargetMode="External"/><Relationship Id="rId1236" Type="http://schemas.openxmlformats.org/officeDocument/2006/relationships/hyperlink" Target="https://www.procyclingstats.com/rider/karel-vacek" TargetMode="External"/><Relationship Id="rId82" Type="http://schemas.openxmlformats.org/officeDocument/2006/relationships/hyperlink" Target="https://www.procyclingstats.com/rider/giulio-ciccone" TargetMode="External"/><Relationship Id="rId606" Type="http://schemas.openxmlformats.org/officeDocument/2006/relationships/hyperlink" Target="https://www.procyclingstats.com/rider/sixto-nunez" TargetMode="External"/><Relationship Id="rId813" Type="http://schemas.openxmlformats.org/officeDocument/2006/relationships/hyperlink" Target="https://www.procyclingstats.com/rider/valerio-conti" TargetMode="External"/><Relationship Id="rId189" Type="http://schemas.openxmlformats.org/officeDocument/2006/relationships/hyperlink" Target="https://www.procyclingstats.com/rider/andrea-piccolo" TargetMode="External"/><Relationship Id="rId396" Type="http://schemas.openxmlformats.org/officeDocument/2006/relationships/hyperlink" Target="https://www.procyclingstats.com/rider/louis-barre" TargetMode="External"/><Relationship Id="rId256" Type="http://schemas.openxmlformats.org/officeDocument/2006/relationships/hyperlink" Target="https://www.procyclingstats.com/rider/archie-ryan" TargetMode="External"/><Relationship Id="rId463" Type="http://schemas.openxmlformats.org/officeDocument/2006/relationships/hyperlink" Target="https://www.procyclingstats.com/rider/pier-andre-cote" TargetMode="External"/><Relationship Id="rId670" Type="http://schemas.openxmlformats.org/officeDocument/2006/relationships/hyperlink" Target="https://www.procyclingstats.com/rider/johannes-adamietz" TargetMode="External"/><Relationship Id="rId1093" Type="http://schemas.openxmlformats.org/officeDocument/2006/relationships/hyperlink" Target="https://www.procyclingstats.com/rider/thomas-gachignard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orbin-strong" TargetMode="External"/><Relationship Id="rId299" Type="http://schemas.openxmlformats.org/officeDocument/2006/relationships/hyperlink" Target="https://www.procyclingstats.com/rider/felix-stehli" TargetMode="External"/><Relationship Id="rId21" Type="http://schemas.openxmlformats.org/officeDocument/2006/relationships/hyperlink" Target="https://www.procyclingstats.com/rider/andrea-mifsud" TargetMode="External"/><Relationship Id="rId63" Type="http://schemas.openxmlformats.org/officeDocument/2006/relationships/hyperlink" Target="https://www.procyclingstats.com/rider/william-blume-levy" TargetMode="External"/><Relationship Id="rId159" Type="http://schemas.openxmlformats.org/officeDocument/2006/relationships/hyperlink" Target="https://www.procyclingstats.com/rider/joris-delbove" TargetMode="External"/><Relationship Id="rId324" Type="http://schemas.openxmlformats.org/officeDocument/2006/relationships/hyperlink" Target="https://www.procyclingstats.com/rider/alessandro-iacchi" TargetMode="External"/><Relationship Id="rId366" Type="http://schemas.openxmlformats.org/officeDocument/2006/relationships/hyperlink" Target="https://www.procyclingstats.com/rider/robert-gesink" TargetMode="External"/><Relationship Id="rId170" Type="http://schemas.openxmlformats.org/officeDocument/2006/relationships/hyperlink" Target="https://www.procyclingstats.com/rider/morne-van-niekerk" TargetMode="External"/><Relationship Id="rId226" Type="http://schemas.openxmlformats.org/officeDocument/2006/relationships/hyperlink" Target="https://www.procyclingstats.com/rider/tyler-stites" TargetMode="External"/><Relationship Id="rId268" Type="http://schemas.openxmlformats.org/officeDocument/2006/relationships/hyperlink" Target="https://www.procyclingstats.com/rider/goncalo-leaca" TargetMode="External"/><Relationship Id="rId32" Type="http://schemas.openxmlformats.org/officeDocument/2006/relationships/hyperlink" Target="https://www.procyclingstats.com/rider/kevin-vermaerke" TargetMode="External"/><Relationship Id="rId74" Type="http://schemas.openxmlformats.org/officeDocument/2006/relationships/hyperlink" Target="https://www.procyclingstats.com/rider/cian-uijtdebroeks" TargetMode="External"/><Relationship Id="rId128" Type="http://schemas.openxmlformats.org/officeDocument/2006/relationships/hyperlink" Target="https://www.procyclingstats.com/rider/patrick-reissig" TargetMode="External"/><Relationship Id="rId335" Type="http://schemas.openxmlformats.org/officeDocument/2006/relationships/hyperlink" Target="https://www.procyclingstats.com/rider/tobiasz-pawlak" TargetMode="External"/><Relationship Id="rId5" Type="http://schemas.openxmlformats.org/officeDocument/2006/relationships/hyperlink" Target="https://www.procyclingstats.com/rider/marti-marquez" TargetMode="External"/><Relationship Id="rId181" Type="http://schemas.openxmlformats.org/officeDocument/2006/relationships/hyperlink" Target="https://www.procyclingstats.com/rider/julian-mertens" TargetMode="External"/><Relationship Id="rId237" Type="http://schemas.openxmlformats.org/officeDocument/2006/relationships/hyperlink" Target="https://www.procyclingstats.com/rider/noe-ury" TargetMode="External"/><Relationship Id="rId279" Type="http://schemas.openxmlformats.org/officeDocument/2006/relationships/hyperlink" Target="https://www.procyclingstats.com/rider/magnus-henneberg" TargetMode="External"/><Relationship Id="rId43" Type="http://schemas.openxmlformats.org/officeDocument/2006/relationships/hyperlink" Target="https://www.procyclingstats.com/rider/mathias-vacek" TargetMode="External"/><Relationship Id="rId139" Type="http://schemas.openxmlformats.org/officeDocument/2006/relationships/hyperlink" Target="https://www.procyclingstats.com/rider/andrea-peron" TargetMode="External"/><Relationship Id="rId290" Type="http://schemas.openxmlformats.org/officeDocument/2006/relationships/hyperlink" Target="https://www.procyclingstats.com/rider/jakob-gessner" TargetMode="External"/><Relationship Id="rId304" Type="http://schemas.openxmlformats.org/officeDocument/2006/relationships/hyperlink" Target="https://www.procyclingstats.com/rider/romain-gregoire1" TargetMode="External"/><Relationship Id="rId346" Type="http://schemas.openxmlformats.org/officeDocument/2006/relationships/hyperlink" Target="https://www.procyclingstats.com/rider/florian-dauphin" TargetMode="External"/><Relationship Id="rId85" Type="http://schemas.openxmlformats.org/officeDocument/2006/relationships/hyperlink" Target="https://www.procyclingstats.com/rider/nariyuki-masuda" TargetMode="External"/><Relationship Id="rId150" Type="http://schemas.openxmlformats.org/officeDocument/2006/relationships/hyperlink" Target="https://www.procyclingstats.com/rider/antoine-debons" TargetMode="External"/><Relationship Id="rId192" Type="http://schemas.openxmlformats.org/officeDocument/2006/relationships/hyperlink" Target="https://www.procyclingstats.com/rider/alessandro-fancellu" TargetMode="External"/><Relationship Id="rId206" Type="http://schemas.openxmlformats.org/officeDocument/2006/relationships/hyperlink" Target="https://www.procyclingstats.com/rider/simon-vitzthum" TargetMode="External"/><Relationship Id="rId248" Type="http://schemas.openxmlformats.org/officeDocument/2006/relationships/hyperlink" Target="https://www.procyclingstats.com/rider/archie-ryan" TargetMode="External"/><Relationship Id="rId12" Type="http://schemas.openxmlformats.org/officeDocument/2006/relationships/hyperlink" Target="https://www.procyclingstats.com/rider/anatoliy-budyak" TargetMode="External"/><Relationship Id="rId108" Type="http://schemas.openxmlformats.org/officeDocument/2006/relationships/hyperlink" Target="https://www.procyclingstats.com/rider/tom-sexton" TargetMode="External"/><Relationship Id="rId315" Type="http://schemas.openxmlformats.org/officeDocument/2006/relationships/hyperlink" Target="https://www.procyclingstats.com/rider/lennert-van-eetvelt" TargetMode="External"/><Relationship Id="rId357" Type="http://schemas.openxmlformats.org/officeDocument/2006/relationships/hyperlink" Target="https://www.procyclingstats.com/rider/maxime-jarnet" TargetMode="External"/><Relationship Id="rId54" Type="http://schemas.openxmlformats.org/officeDocument/2006/relationships/hyperlink" Target="https://www.procyclingstats.com/rider/jensen-plowright" TargetMode="External"/><Relationship Id="rId96" Type="http://schemas.openxmlformats.org/officeDocument/2006/relationships/hyperlink" Target="https://www.procyclingstats.com/rider/nathan-earle" TargetMode="External"/><Relationship Id="rId161" Type="http://schemas.openxmlformats.org/officeDocument/2006/relationships/hyperlink" Target="https://www.procyclingstats.com/rider/carl-fredrik-hagen" TargetMode="External"/><Relationship Id="rId217" Type="http://schemas.openxmlformats.org/officeDocument/2006/relationships/hyperlink" Target="https://www.procyclingstats.com/rider/byron-munton" TargetMode="External"/><Relationship Id="rId259" Type="http://schemas.openxmlformats.org/officeDocument/2006/relationships/hyperlink" Target="https://www.procyclingstats.com/rider/hannes-wilksch" TargetMode="External"/><Relationship Id="rId23" Type="http://schemas.openxmlformats.org/officeDocument/2006/relationships/hyperlink" Target="https://www.procyclingstats.com/rider/xabier-isasa-larranaga" TargetMode="External"/><Relationship Id="rId119" Type="http://schemas.openxmlformats.org/officeDocument/2006/relationships/hyperlink" Target="https://www.procyclingstats.com/rider/edgar-andres-pinzon-villalba" TargetMode="External"/><Relationship Id="rId270" Type="http://schemas.openxmlformats.org/officeDocument/2006/relationships/hyperlink" Target="https://www.procyclingstats.com/rider/jesus-del-pino" TargetMode="External"/><Relationship Id="rId326" Type="http://schemas.openxmlformats.org/officeDocument/2006/relationships/hyperlink" Target="https://www.procyclingstats.com/rider/pierre-gautherat" TargetMode="External"/><Relationship Id="rId65" Type="http://schemas.openxmlformats.org/officeDocument/2006/relationships/hyperlink" Target="https://www.procyclingstats.com/rider/sam-welsford" TargetMode="External"/><Relationship Id="rId130" Type="http://schemas.openxmlformats.org/officeDocument/2006/relationships/hyperlink" Target="https://www.procyclingstats.com/rider/ziga-horvat" TargetMode="External"/><Relationship Id="rId172" Type="http://schemas.openxmlformats.org/officeDocument/2006/relationships/hyperlink" Target="https://www.procyclingstats.com/rider/timo-kielich" TargetMode="External"/><Relationship Id="rId228" Type="http://schemas.openxmlformats.org/officeDocument/2006/relationships/hyperlink" Target="https://www.procyclingstats.com/rider/tiago-antunes" TargetMode="External"/><Relationship Id="rId281" Type="http://schemas.openxmlformats.org/officeDocument/2006/relationships/hyperlink" Target="https://www.procyclingstats.com/rider/anders-foldager" TargetMode="External"/><Relationship Id="rId337" Type="http://schemas.openxmlformats.org/officeDocument/2006/relationships/hyperlink" Target="https://www.procyclingstats.com/rider/jean-claude-nzafashwanayo" TargetMode="External"/><Relationship Id="rId34" Type="http://schemas.openxmlformats.org/officeDocument/2006/relationships/hyperlink" Target="https://www.procyclingstats.com/rider/michele-gazzoli" TargetMode="External"/><Relationship Id="rId76" Type="http://schemas.openxmlformats.org/officeDocument/2006/relationships/hyperlink" Target="https://www.procyclingstats.com/rider/giovanni-bortoluzzi" TargetMode="External"/><Relationship Id="rId141" Type="http://schemas.openxmlformats.org/officeDocument/2006/relationships/hyperlink" Target="https://www.procyclingstats.com/rider/periklis-ilias" TargetMode="External"/><Relationship Id="rId7" Type="http://schemas.openxmlformats.org/officeDocument/2006/relationships/hyperlink" Target="https://www.procyclingstats.com/rider/louis-barre" TargetMode="External"/><Relationship Id="rId183" Type="http://schemas.openxmlformats.org/officeDocument/2006/relationships/hyperlink" Target="https://www.procyclingstats.com/rider/domen-novak" TargetMode="External"/><Relationship Id="rId239" Type="http://schemas.openxmlformats.org/officeDocument/2006/relationships/hyperlink" Target="https://www.procyclingstats.com/rider/gregor-muhlberger" TargetMode="External"/><Relationship Id="rId250" Type="http://schemas.openxmlformats.org/officeDocument/2006/relationships/hyperlink" Target="https://www.procyclingstats.com/rider/bastien-tronchon" TargetMode="External"/><Relationship Id="rId292" Type="http://schemas.openxmlformats.org/officeDocument/2006/relationships/hyperlink" Target="https://www.procyclingstats.com/rider/frederik-rasmann" TargetMode="External"/><Relationship Id="rId306" Type="http://schemas.openxmlformats.org/officeDocument/2006/relationships/hyperlink" Target="https://www.procyclingstats.com/rider/maximilian-schmidbauer" TargetMode="External"/><Relationship Id="rId45" Type="http://schemas.openxmlformats.org/officeDocument/2006/relationships/hyperlink" Target="https://www.procyclingstats.com/rider/igor-arrieta-lizarraga" TargetMode="External"/><Relationship Id="rId87" Type="http://schemas.openxmlformats.org/officeDocument/2006/relationships/hyperlink" Target="https://www.procyclingstats.com/rider/yousef-mohamed-mirza" TargetMode="External"/><Relationship Id="rId110" Type="http://schemas.openxmlformats.org/officeDocument/2006/relationships/hyperlink" Target="https://www.procyclingstats.com/rider/conor-leahy" TargetMode="External"/><Relationship Id="rId348" Type="http://schemas.openxmlformats.org/officeDocument/2006/relationships/hyperlink" Target="https://www.procyclingstats.com/rider/sam-culverwell" TargetMode="External"/><Relationship Id="rId152" Type="http://schemas.openxmlformats.org/officeDocument/2006/relationships/hyperlink" Target="https://www.procyclingstats.com/rider/nils-brun" TargetMode="External"/><Relationship Id="rId194" Type="http://schemas.openxmlformats.org/officeDocument/2006/relationships/hyperlink" Target="https://www.procyclingstats.com/rider/tomas-kopecky" TargetMode="External"/><Relationship Id="rId208" Type="http://schemas.openxmlformats.org/officeDocument/2006/relationships/hyperlink" Target="https://www.procyclingstats.com/rider/xabier-mikel-azparren-irurzun" TargetMode="External"/><Relationship Id="rId261" Type="http://schemas.openxmlformats.org/officeDocument/2006/relationships/hyperlink" Target="https://www.procyclingstats.com/rider/oliver-rees" TargetMode="External"/><Relationship Id="rId14" Type="http://schemas.openxmlformats.org/officeDocument/2006/relationships/hyperlink" Target="https://www.procyclingstats.com/rider/oscar-pelegri" TargetMode="External"/><Relationship Id="rId56" Type="http://schemas.openxmlformats.org/officeDocument/2006/relationships/hyperlink" Target="https://www.procyclingstats.com/rider/joren-bloem2" TargetMode="External"/><Relationship Id="rId317" Type="http://schemas.openxmlformats.org/officeDocument/2006/relationships/hyperlink" Target="https://www.procyclingstats.com/rider/alexandre-balmer" TargetMode="External"/><Relationship Id="rId359" Type="http://schemas.openxmlformats.org/officeDocument/2006/relationships/hyperlink" Target="https://www.procyclingstats.com/rider/yukiya-arashiro" TargetMode="External"/><Relationship Id="rId98" Type="http://schemas.openxmlformats.org/officeDocument/2006/relationships/hyperlink" Target="https://www.procyclingstats.com/rider/nattapol-jumchat" TargetMode="External"/><Relationship Id="rId121" Type="http://schemas.openxmlformats.org/officeDocument/2006/relationships/hyperlink" Target="https://www.procyclingstats.com/rider/jaka-spoljar" TargetMode="External"/><Relationship Id="rId163" Type="http://schemas.openxmlformats.org/officeDocument/2006/relationships/hyperlink" Target="https://www.procyclingstats.com/rider/lauro-cesar-chaman" TargetMode="External"/><Relationship Id="rId219" Type="http://schemas.openxmlformats.org/officeDocument/2006/relationships/hyperlink" Target="https://www.procyclingstats.com/rider/jan-andrej-cully" TargetMode="External"/><Relationship Id="rId230" Type="http://schemas.openxmlformats.org/officeDocument/2006/relationships/hyperlink" Target="https://www.procyclingstats.com/rider/richard-huera" TargetMode="External"/><Relationship Id="rId25" Type="http://schemas.openxmlformats.org/officeDocument/2006/relationships/hyperlink" Target="https://www.procyclingstats.com/rider/lindsay-de-vylder" TargetMode="External"/><Relationship Id="rId67" Type="http://schemas.openxmlformats.org/officeDocument/2006/relationships/hyperlink" Target="https://www.procyclingstats.com/rider/hugo-page" TargetMode="External"/><Relationship Id="rId272" Type="http://schemas.openxmlformats.org/officeDocument/2006/relationships/hyperlink" Target="https://www.procyclingstats.com/rider/joao-medeiros" TargetMode="External"/><Relationship Id="rId328" Type="http://schemas.openxmlformats.org/officeDocument/2006/relationships/hyperlink" Target="https://www.procyclingstats.com/rider/haest-jasper" TargetMode="External"/><Relationship Id="rId132" Type="http://schemas.openxmlformats.org/officeDocument/2006/relationships/hyperlink" Target="https://www.procyclingstats.com/rider/mihael-stajnar" TargetMode="External"/><Relationship Id="rId174" Type="http://schemas.openxmlformats.org/officeDocument/2006/relationships/hyperlink" Target="https://www.procyclingstats.com/rider/tomas-barta" TargetMode="External"/><Relationship Id="rId220" Type="http://schemas.openxmlformats.org/officeDocument/2006/relationships/hyperlink" Target="https://www.procyclingstats.com/rider/marek-canecky" TargetMode="External"/><Relationship Id="rId241" Type="http://schemas.openxmlformats.org/officeDocument/2006/relationships/hyperlink" Target="https://www.procyclingstats.com/rider/johannes-adamietz" TargetMode="External"/><Relationship Id="rId15" Type="http://schemas.openxmlformats.org/officeDocument/2006/relationships/hyperlink" Target="https://www.procyclingstats.com/rider/tobias-ludvigsson" TargetMode="External"/><Relationship Id="rId36" Type="http://schemas.openxmlformats.org/officeDocument/2006/relationships/hyperlink" Target="https://www.procyclingstats.com/rider/pedro-pinto2" TargetMode="External"/><Relationship Id="rId57" Type="http://schemas.openxmlformats.org/officeDocument/2006/relationships/hyperlink" Target="https://www.procyclingstats.com/rider/rick-ottema" TargetMode="External"/><Relationship Id="rId262" Type="http://schemas.openxmlformats.org/officeDocument/2006/relationships/hyperlink" Target="https://www.procyclingstats.com/rider/scott-mcgill" TargetMode="External"/><Relationship Id="rId283" Type="http://schemas.openxmlformats.org/officeDocument/2006/relationships/hyperlink" Target="https://www.procyclingstats.com/rider/jakub-otruba" TargetMode="External"/><Relationship Id="rId318" Type="http://schemas.openxmlformats.org/officeDocument/2006/relationships/hyperlink" Target="https://www.procyclingstats.com/rider/robigzon-leandro-oyola" TargetMode="External"/><Relationship Id="rId339" Type="http://schemas.openxmlformats.org/officeDocument/2006/relationships/hyperlink" Target="https://www.procyclingstats.com/rider/yunus-emre-yilmaz" TargetMode="External"/><Relationship Id="rId78" Type="http://schemas.openxmlformats.org/officeDocument/2006/relationships/hyperlink" Target="https://www.procyclingstats.com/rider/robin-froidevaux" TargetMode="External"/><Relationship Id="rId99" Type="http://schemas.openxmlformats.org/officeDocument/2006/relationships/hyperlink" Target="https://www.procyclingstats.com/rider/mohd-shahrul-mat-amin" TargetMode="External"/><Relationship Id="rId101" Type="http://schemas.openxmlformats.org/officeDocument/2006/relationships/hyperlink" Target="https://www.procyclingstats.com/rider/keon-woo-park" TargetMode="External"/><Relationship Id="rId122" Type="http://schemas.openxmlformats.org/officeDocument/2006/relationships/hyperlink" Target="https://www.procyclingstats.com/rider/filippo-fortin" TargetMode="External"/><Relationship Id="rId143" Type="http://schemas.openxmlformats.org/officeDocument/2006/relationships/hyperlink" Target="https://www.procyclingstats.com/rider/hakon-aalrust" TargetMode="External"/><Relationship Id="rId164" Type="http://schemas.openxmlformats.org/officeDocument/2006/relationships/hyperlink" Target="https://www.procyclingstats.com/rider/emiliano-contreras" TargetMode="External"/><Relationship Id="rId185" Type="http://schemas.openxmlformats.org/officeDocument/2006/relationships/hyperlink" Target="https://www.procyclingstats.com/rider/mikael-cherel" TargetMode="External"/><Relationship Id="rId350" Type="http://schemas.openxmlformats.org/officeDocument/2006/relationships/hyperlink" Target="https://www.procyclingstats.com/rider/marcos-garcia" TargetMode="External"/><Relationship Id="rId9" Type="http://schemas.openxmlformats.org/officeDocument/2006/relationships/hyperlink" Target="https://www.procyclingstats.com/rider/jacob-hindsgaul-madsen" TargetMode="External"/><Relationship Id="rId210" Type="http://schemas.openxmlformats.org/officeDocument/2006/relationships/hyperlink" Target="https://www.procyclingstats.com/rider/george-simpson" TargetMode="External"/><Relationship Id="rId26" Type="http://schemas.openxmlformats.org/officeDocument/2006/relationships/hyperlink" Target="https://www.procyclingstats.com/rider/magnus-sheffield" TargetMode="External"/><Relationship Id="rId231" Type="http://schemas.openxmlformats.org/officeDocument/2006/relationships/hyperlink" Target="https://www.procyclingstats.com/rider/cormac-mcgeough" TargetMode="External"/><Relationship Id="rId252" Type="http://schemas.openxmlformats.org/officeDocument/2006/relationships/hyperlink" Target="https://www.procyclingstats.com/rider/pieter-serry" TargetMode="External"/><Relationship Id="rId273" Type="http://schemas.openxmlformats.org/officeDocument/2006/relationships/hyperlink" Target="https://www.procyclingstats.com/rider/gleb-syritsa" TargetMode="External"/><Relationship Id="rId294" Type="http://schemas.openxmlformats.org/officeDocument/2006/relationships/hyperlink" Target="https://www.procyclingstats.com/rider/sebastian-kolze-changizi" TargetMode="External"/><Relationship Id="rId308" Type="http://schemas.openxmlformats.org/officeDocument/2006/relationships/hyperlink" Target="https://www.procyclingstats.com/rider/davide-piganzoli" TargetMode="External"/><Relationship Id="rId329" Type="http://schemas.openxmlformats.org/officeDocument/2006/relationships/hyperlink" Target="https://www.procyclingstats.com/rider/daan-van-sintmaartensdijk" TargetMode="External"/><Relationship Id="rId47" Type="http://schemas.openxmlformats.org/officeDocument/2006/relationships/hyperlink" Target="https://www.procyclingstats.com/rider/andre-drege" TargetMode="External"/><Relationship Id="rId68" Type="http://schemas.openxmlformats.org/officeDocument/2006/relationships/hyperlink" Target="https://www.procyclingstats.com/rider/fabien-grellier" TargetMode="External"/><Relationship Id="rId89" Type="http://schemas.openxmlformats.org/officeDocument/2006/relationships/hyperlink" Target="https://www.procyclingstats.com/rider/igor-chzhan" TargetMode="External"/><Relationship Id="rId112" Type="http://schemas.openxmlformats.org/officeDocument/2006/relationships/hyperlink" Target="https://www.procyclingstats.com/rider/noah-granigan" TargetMode="External"/><Relationship Id="rId133" Type="http://schemas.openxmlformats.org/officeDocument/2006/relationships/hyperlink" Target="https://www.procyclingstats.com/rider/bauyrzhan-zhaparuly" TargetMode="External"/><Relationship Id="rId154" Type="http://schemas.openxmlformats.org/officeDocument/2006/relationships/hyperlink" Target="https://www.procyclingstats.com/rider/jenno-berckmoes" TargetMode="External"/><Relationship Id="rId175" Type="http://schemas.openxmlformats.org/officeDocument/2006/relationships/hyperlink" Target="https://www.procyclingstats.com/rider/ukko-iisakki-peltonen" TargetMode="External"/><Relationship Id="rId340" Type="http://schemas.openxmlformats.org/officeDocument/2006/relationships/hyperlink" Target="https://www.procyclingstats.com/rider/saeid-safarzadeh" TargetMode="External"/><Relationship Id="rId361" Type="http://schemas.openxmlformats.org/officeDocument/2006/relationships/hyperlink" Target="https://www.procyclingstats.com/rider/craig-wiggins" TargetMode="External"/><Relationship Id="rId196" Type="http://schemas.openxmlformats.org/officeDocument/2006/relationships/hyperlink" Target="https://www.procyclingstats.com/rider/ceriel-desal" TargetMode="External"/><Relationship Id="rId200" Type="http://schemas.openxmlformats.org/officeDocument/2006/relationships/hyperlink" Target="https://www.procyclingstats.com/rider/lasse-norman-hansen" TargetMode="External"/><Relationship Id="rId16" Type="http://schemas.openxmlformats.org/officeDocument/2006/relationships/hyperlink" Target="https://www.procyclingstats.com/rider/tom-mainguenaud" TargetMode="External"/><Relationship Id="rId221" Type="http://schemas.openxmlformats.org/officeDocument/2006/relationships/hyperlink" Target="https://www.procyclingstats.com/rider/alexandar-richardson" TargetMode="External"/><Relationship Id="rId242" Type="http://schemas.openxmlformats.org/officeDocument/2006/relationships/hyperlink" Target="https://www.procyclingstats.com/rider/miquel-valls" TargetMode="External"/><Relationship Id="rId263" Type="http://schemas.openxmlformats.org/officeDocument/2006/relationships/hyperlink" Target="https://www.procyclingstats.com/rider/edwin-torres" TargetMode="External"/><Relationship Id="rId284" Type="http://schemas.openxmlformats.org/officeDocument/2006/relationships/hyperlink" Target="https://www.procyclingstats.com/rider/matic-zumer" TargetMode="External"/><Relationship Id="rId319" Type="http://schemas.openxmlformats.org/officeDocument/2006/relationships/hyperlink" Target="https://www.procyclingstats.com/rider/david-lozano" TargetMode="External"/><Relationship Id="rId37" Type="http://schemas.openxmlformats.org/officeDocument/2006/relationships/hyperlink" Target="https://www.procyclingstats.com/rider/johannes-staune-mittet" TargetMode="External"/><Relationship Id="rId58" Type="http://schemas.openxmlformats.org/officeDocument/2006/relationships/hyperlink" Target="https://www.procyclingstats.com/rider/luca-rastelli" TargetMode="External"/><Relationship Id="rId79" Type="http://schemas.openxmlformats.org/officeDocument/2006/relationships/hyperlink" Target="https://www.procyclingstats.com/rider/alessandro-verre" TargetMode="External"/><Relationship Id="rId102" Type="http://schemas.openxmlformats.org/officeDocument/2006/relationships/hyperlink" Target="https://www.procyclingstats.com/rider/yuma-koishi" TargetMode="External"/><Relationship Id="rId123" Type="http://schemas.openxmlformats.org/officeDocument/2006/relationships/hyperlink" Target="https://www.procyclingstats.com/rider/bartosz-rudyk" TargetMode="External"/><Relationship Id="rId144" Type="http://schemas.openxmlformats.org/officeDocument/2006/relationships/hyperlink" Target="https://www.procyclingstats.com/rider/mark-stewart" TargetMode="External"/><Relationship Id="rId330" Type="http://schemas.openxmlformats.org/officeDocument/2006/relationships/hyperlink" Target="https://www.procyclingstats.com/rider/peter-schulting" TargetMode="External"/><Relationship Id="rId90" Type="http://schemas.openxmlformats.org/officeDocument/2006/relationships/hyperlink" Target="https://www.procyclingstats.com/rider/bilguunjargal-erdenebat" TargetMode="External"/><Relationship Id="rId165" Type="http://schemas.openxmlformats.org/officeDocument/2006/relationships/hyperlink" Target="https://www.procyclingstats.com/rider/sixto-nunez" TargetMode="External"/><Relationship Id="rId186" Type="http://schemas.openxmlformats.org/officeDocument/2006/relationships/hyperlink" Target="https://www.procyclingstats.com/rider/alessio-martinelli" TargetMode="External"/><Relationship Id="rId351" Type="http://schemas.openxmlformats.org/officeDocument/2006/relationships/hyperlink" Target="https://www.procyclingstats.com/rider/stefan-bennett" TargetMode="External"/><Relationship Id="rId211" Type="http://schemas.openxmlformats.org/officeDocument/2006/relationships/hyperlink" Target="https://www.procyclingstats.com/rider/kamil-gradek" TargetMode="External"/><Relationship Id="rId232" Type="http://schemas.openxmlformats.org/officeDocument/2006/relationships/hyperlink" Target="https://www.procyclingstats.com/rider/matej-zahalka" TargetMode="External"/><Relationship Id="rId253" Type="http://schemas.openxmlformats.org/officeDocument/2006/relationships/hyperlink" Target="https://www.procyclingstats.com/rider/alex-martin-gutierrez" TargetMode="External"/><Relationship Id="rId274" Type="http://schemas.openxmlformats.org/officeDocument/2006/relationships/hyperlink" Target="https://www.procyclingstats.com/rider/blake-quick" TargetMode="External"/><Relationship Id="rId295" Type="http://schemas.openxmlformats.org/officeDocument/2006/relationships/hyperlink" Target="https://www.procyclingstats.com/rider/nicolas-david-gomez" TargetMode="External"/><Relationship Id="rId309" Type="http://schemas.openxmlformats.org/officeDocument/2006/relationships/hyperlink" Target="https://www.procyclingstats.com/rider/matthew-dinham" TargetMode="External"/><Relationship Id="rId27" Type="http://schemas.openxmlformats.org/officeDocument/2006/relationships/hyperlink" Target="https://www.procyclingstats.com/rider/ben-turner" TargetMode="External"/><Relationship Id="rId48" Type="http://schemas.openxmlformats.org/officeDocument/2006/relationships/hyperlink" Target="https://www.procyclingstats.com/rider/el-houcaine-sabbahi" TargetMode="External"/><Relationship Id="rId69" Type="http://schemas.openxmlformats.org/officeDocument/2006/relationships/hyperlink" Target="https://www.procyclingstats.com/rider/alan-jousseaume" TargetMode="External"/><Relationship Id="rId113" Type="http://schemas.openxmlformats.org/officeDocument/2006/relationships/hyperlink" Target="https://www.procyclingstats.com/rider/miguel-angel-fernandez-ruiz" TargetMode="External"/><Relationship Id="rId134" Type="http://schemas.openxmlformats.org/officeDocument/2006/relationships/hyperlink" Target="https://www.procyclingstats.com/rider/jimmy-janssens" TargetMode="External"/><Relationship Id="rId320" Type="http://schemas.openxmlformats.org/officeDocument/2006/relationships/hyperlink" Target="https://www.procyclingstats.com/rider/brendan-rhim" TargetMode="External"/><Relationship Id="rId80" Type="http://schemas.openxmlformats.org/officeDocument/2006/relationships/hyperlink" Target="https://www.procyclingstats.com/rider/gustav-basson" TargetMode="External"/><Relationship Id="rId155" Type="http://schemas.openxmlformats.org/officeDocument/2006/relationships/hyperlink" Target="https://www.procyclingstats.com/rider/milan-fretin" TargetMode="External"/><Relationship Id="rId176" Type="http://schemas.openxmlformats.org/officeDocument/2006/relationships/hyperlink" Target="https://www.procyclingstats.com/rider/peeter-pruus" TargetMode="External"/><Relationship Id="rId197" Type="http://schemas.openxmlformats.org/officeDocument/2006/relationships/hyperlink" Target="https://www.procyclingstats.com/rider/dimitri-peyskens" TargetMode="External"/><Relationship Id="rId341" Type="http://schemas.openxmlformats.org/officeDocument/2006/relationships/hyperlink" Target="https://www.procyclingstats.com/rider/thanakhan-chaiyasombat" TargetMode="External"/><Relationship Id="rId362" Type="http://schemas.openxmlformats.org/officeDocument/2006/relationships/hyperlink" Target="https://www.procyclingstats.com/rider/carter-bettles" TargetMode="External"/><Relationship Id="rId201" Type="http://schemas.openxmlformats.org/officeDocument/2006/relationships/hyperlink" Target="https://www.procyclingstats.com/rider/alex-tolio" TargetMode="External"/><Relationship Id="rId222" Type="http://schemas.openxmlformats.org/officeDocument/2006/relationships/hyperlink" Target="https://www.procyclingstats.com/rider/yeison-rincon" TargetMode="External"/><Relationship Id="rId243" Type="http://schemas.openxmlformats.org/officeDocument/2006/relationships/hyperlink" Target="https://www.procyclingstats.com/rider/jonathan-klever-caicedo" TargetMode="External"/><Relationship Id="rId264" Type="http://schemas.openxmlformats.org/officeDocument/2006/relationships/hyperlink" Target="https://www.procyclingstats.com/rider/jokin-murguialday-elorza" TargetMode="External"/><Relationship Id="rId285" Type="http://schemas.openxmlformats.org/officeDocument/2006/relationships/hyperlink" Target="https://www.procyclingstats.com/rider/ingvar-omarsson" TargetMode="External"/><Relationship Id="rId17" Type="http://schemas.openxmlformats.org/officeDocument/2006/relationships/hyperlink" Target="https://www.procyclingstats.com/rider/tristan-delacroix" TargetMode="External"/><Relationship Id="rId38" Type="http://schemas.openxmlformats.org/officeDocument/2006/relationships/hyperlink" Target="https://www.procyclingstats.com/rider/antonio-manuel-sousa-ferreira" TargetMode="External"/><Relationship Id="rId59" Type="http://schemas.openxmlformats.org/officeDocument/2006/relationships/hyperlink" Target="https://www.procyclingstats.com/rider/diego-rosa" TargetMode="External"/><Relationship Id="rId103" Type="http://schemas.openxmlformats.org/officeDocument/2006/relationships/hyperlink" Target="https://www.procyclingstats.com/rider/marcelo-felipe" TargetMode="External"/><Relationship Id="rId124" Type="http://schemas.openxmlformats.org/officeDocument/2006/relationships/hyperlink" Target="https://www.procyclingstats.com/rider/dusan-kalaba" TargetMode="External"/><Relationship Id="rId310" Type="http://schemas.openxmlformats.org/officeDocument/2006/relationships/hyperlink" Target="https://www.procyclingstats.com/rider/mathis-le-berre" TargetMode="External"/><Relationship Id="rId70" Type="http://schemas.openxmlformats.org/officeDocument/2006/relationships/hyperlink" Target="https://www.procyclingstats.com/rider/kamiel-bonneu" TargetMode="External"/><Relationship Id="rId91" Type="http://schemas.openxmlformats.org/officeDocument/2006/relationships/hyperlink" Target="https://www.procyclingstats.com/rider/mohamad-esmail-chaichi-raghimi" TargetMode="External"/><Relationship Id="rId145" Type="http://schemas.openxmlformats.org/officeDocument/2006/relationships/hyperlink" Target="https://www.procyclingstats.com/rider/sander-lemmens" TargetMode="External"/><Relationship Id="rId166" Type="http://schemas.openxmlformats.org/officeDocument/2006/relationships/hyperlink" Target="https://www.procyclingstats.com/rider/andre-eduardo-gohr" TargetMode="External"/><Relationship Id="rId187" Type="http://schemas.openxmlformats.org/officeDocument/2006/relationships/hyperlink" Target="https://www.procyclingstats.com/rider/laurens-sweeck" TargetMode="External"/><Relationship Id="rId331" Type="http://schemas.openxmlformats.org/officeDocument/2006/relationships/hyperlink" Target="https://www.procyclingstats.com/rider/abel-balderstone-roumens" TargetMode="External"/><Relationship Id="rId352" Type="http://schemas.openxmlformats.org/officeDocument/2006/relationships/hyperlink" Target="https://www.procyclingstats.com/rider/chun-kai-feng" TargetMode="External"/><Relationship Id="rId1" Type="http://schemas.openxmlformats.org/officeDocument/2006/relationships/hyperlink" Target="https://www.procyclingstats.com/rider/kristian-aasvold" TargetMode="External"/><Relationship Id="rId212" Type="http://schemas.openxmlformats.org/officeDocument/2006/relationships/hyperlink" Target="https://www.procyclingstats.com/rider/derek-gee" TargetMode="External"/><Relationship Id="rId233" Type="http://schemas.openxmlformats.org/officeDocument/2006/relationships/hyperlink" Target="https://www.procyclingstats.com/rider/artyom-zakharov" TargetMode="External"/><Relationship Id="rId254" Type="http://schemas.openxmlformats.org/officeDocument/2006/relationships/hyperlink" Target="https://www.procyclingstats.com/rider/sam-brand" TargetMode="External"/><Relationship Id="rId28" Type="http://schemas.openxmlformats.org/officeDocument/2006/relationships/hyperlink" Target="https://www.procyclingstats.com/rider/paul-penhoet" TargetMode="External"/><Relationship Id="rId49" Type="http://schemas.openxmlformats.org/officeDocument/2006/relationships/hyperlink" Target="https://www.procyclingstats.com/rider/axel-laurance" TargetMode="External"/><Relationship Id="rId114" Type="http://schemas.openxmlformats.org/officeDocument/2006/relationships/hyperlink" Target="https://www.procyclingstats.com/rider/mustafa-sayar" TargetMode="External"/><Relationship Id="rId275" Type="http://schemas.openxmlformats.org/officeDocument/2006/relationships/hyperlink" Target="https://www.procyclingstats.com/rider/cedric-pries" TargetMode="External"/><Relationship Id="rId296" Type="http://schemas.openxmlformats.org/officeDocument/2006/relationships/hyperlink" Target="https://www.procyclingstats.com/rider/mats-wenzel" TargetMode="External"/><Relationship Id="rId300" Type="http://schemas.openxmlformats.org/officeDocument/2006/relationships/hyperlink" Target="https://www.procyclingstats.com/rider/adam-holm-jorgensen" TargetMode="External"/><Relationship Id="rId60" Type="http://schemas.openxmlformats.org/officeDocument/2006/relationships/hyperlink" Target="https://www.procyclingstats.com/rider/szymon-sajnok" TargetMode="External"/><Relationship Id="rId81" Type="http://schemas.openxmlformats.org/officeDocument/2006/relationships/hyperlink" Target="https://www.procyclingstats.com/rider/rnus-byiza-uhiriwe" TargetMode="External"/><Relationship Id="rId135" Type="http://schemas.openxmlformats.org/officeDocument/2006/relationships/hyperlink" Target="https://www.procyclingstats.com/rider/nans-peters" TargetMode="External"/><Relationship Id="rId156" Type="http://schemas.openxmlformats.org/officeDocument/2006/relationships/hyperlink" Target="https://www.procyclingstats.com/rider/alex-colman" TargetMode="External"/><Relationship Id="rId177" Type="http://schemas.openxmlformats.org/officeDocument/2006/relationships/hyperlink" Target="https://www.procyclingstats.com/rider/arne-peters" TargetMode="External"/><Relationship Id="rId198" Type="http://schemas.openxmlformats.org/officeDocument/2006/relationships/hyperlink" Target="https://www.procyclingstats.com/rider/roel-van-sintmaartensdijk" TargetMode="External"/><Relationship Id="rId321" Type="http://schemas.openxmlformats.org/officeDocument/2006/relationships/hyperlink" Target="https://www.procyclingstats.com/rider/cristian-raileanu" TargetMode="External"/><Relationship Id="rId342" Type="http://schemas.openxmlformats.org/officeDocument/2006/relationships/hyperlink" Target="https://www.procyclingstats.com/rider/ali-labib-shotorban" TargetMode="External"/><Relationship Id="rId363" Type="http://schemas.openxmlformats.org/officeDocument/2006/relationships/hyperlink" Target="https://www.procyclingstats.com/rider/david-van-der-poel" TargetMode="External"/><Relationship Id="rId202" Type="http://schemas.openxmlformats.org/officeDocument/2006/relationships/hyperlink" Target="https://www.procyclingstats.com/rider/vojtech-repa" TargetMode="External"/><Relationship Id="rId223" Type="http://schemas.openxmlformats.org/officeDocument/2006/relationships/hyperlink" Target="https://www.procyclingstats.com/rider/james-whelan" TargetMode="External"/><Relationship Id="rId244" Type="http://schemas.openxmlformats.org/officeDocument/2006/relationships/hyperlink" Target="https://www.procyclingstats.com/rider/juan-antonio-lopez-cozar-jaimez" TargetMode="External"/><Relationship Id="rId18" Type="http://schemas.openxmlformats.org/officeDocument/2006/relationships/hyperlink" Target="https://www.procyclingstats.com/rider/paul-ourselin" TargetMode="External"/><Relationship Id="rId39" Type="http://schemas.openxmlformats.org/officeDocument/2006/relationships/hyperlink" Target="https://www.procyclingstats.com/rider/afonso-silva" TargetMode="External"/><Relationship Id="rId265" Type="http://schemas.openxmlformats.org/officeDocument/2006/relationships/hyperlink" Target="https://www.procyclingstats.com/rider/andoni-lopez-de-abetxuko-jimenez" TargetMode="External"/><Relationship Id="rId286" Type="http://schemas.openxmlformats.org/officeDocument/2006/relationships/hyperlink" Target="https://www.procyclingstats.com/rider/davide-bomboi" TargetMode="External"/><Relationship Id="rId50" Type="http://schemas.openxmlformats.org/officeDocument/2006/relationships/hyperlink" Target="https://www.procyclingstats.com/rider/jean-bosco-nsengiyumva" TargetMode="External"/><Relationship Id="rId104" Type="http://schemas.openxmlformats.org/officeDocument/2006/relationships/hyperlink" Target="https://www.procyclingstats.com/rider/muhammad-shaiful-adlan" TargetMode="External"/><Relationship Id="rId125" Type="http://schemas.openxmlformats.org/officeDocument/2006/relationships/hyperlink" Target="https://www.procyclingstats.com/rider/rainer-kepplinger" TargetMode="External"/><Relationship Id="rId146" Type="http://schemas.openxmlformats.org/officeDocument/2006/relationships/hyperlink" Target="https://www.procyclingstats.com/rider/embret-svestad-bardseng" TargetMode="External"/><Relationship Id="rId167" Type="http://schemas.openxmlformats.org/officeDocument/2006/relationships/hyperlink" Target="https://www.procyclingstats.com/rider/eddy-fine" TargetMode="External"/><Relationship Id="rId188" Type="http://schemas.openxmlformats.org/officeDocument/2006/relationships/hyperlink" Target="https://www.procyclingstats.com/rider/riccardo-lucca" TargetMode="External"/><Relationship Id="rId311" Type="http://schemas.openxmlformats.org/officeDocument/2006/relationships/hyperlink" Target="https://www.procyclingstats.com/rider/lorenzo-milesi" TargetMode="External"/><Relationship Id="rId332" Type="http://schemas.openxmlformats.org/officeDocument/2006/relationships/hyperlink" Target="https://www.procyclingstats.com/rider/davide-de-cassan" TargetMode="External"/><Relationship Id="rId353" Type="http://schemas.openxmlformats.org/officeDocument/2006/relationships/hyperlink" Target="https://www.procyclingstats.com/rider/thomas-lebas" TargetMode="External"/><Relationship Id="rId71" Type="http://schemas.openxmlformats.org/officeDocument/2006/relationships/hyperlink" Target="https://www.procyclingstats.com/rider/vito-braet" TargetMode="External"/><Relationship Id="rId92" Type="http://schemas.openxmlformats.org/officeDocument/2006/relationships/hyperlink" Target="https://www.procyclingstats.com/rider/bart-lemmen" TargetMode="External"/><Relationship Id="rId213" Type="http://schemas.openxmlformats.org/officeDocument/2006/relationships/hyperlink" Target="https://www.procyclingstats.com/rider/matteo-dal-cin" TargetMode="External"/><Relationship Id="rId234" Type="http://schemas.openxmlformats.org/officeDocument/2006/relationships/hyperlink" Target="https://www.procyclingstats.com/rider/siim-kiskonen" TargetMode="External"/><Relationship Id="rId2" Type="http://schemas.openxmlformats.org/officeDocument/2006/relationships/hyperlink" Target="https://www.procyclingstats.com/rider/ben-zwiehoff" TargetMode="External"/><Relationship Id="rId29" Type="http://schemas.openxmlformats.org/officeDocument/2006/relationships/hyperlink" Target="https://www.procyclingstats.com/rider/peio-goikoetxea" TargetMode="External"/><Relationship Id="rId255" Type="http://schemas.openxmlformats.org/officeDocument/2006/relationships/hyperlink" Target="https://www.procyclingstats.com/rider/piotr-brozyna" TargetMode="External"/><Relationship Id="rId276" Type="http://schemas.openxmlformats.org/officeDocument/2006/relationships/hyperlink" Target="https://www.procyclingstats.com/rider/ylber-sefa" TargetMode="External"/><Relationship Id="rId297" Type="http://schemas.openxmlformats.org/officeDocument/2006/relationships/hyperlink" Target="https://www.procyclingstats.com/rider/davide-dapporto" TargetMode="External"/><Relationship Id="rId40" Type="http://schemas.openxmlformats.org/officeDocument/2006/relationships/hyperlink" Target="https://www.procyclingstats.com/rider/xandres-vervloesem" TargetMode="External"/><Relationship Id="rId115" Type="http://schemas.openxmlformats.org/officeDocument/2006/relationships/hyperlink" Target="https://www.procyclingstats.com/rider/mario-aparicio-munoz" TargetMode="External"/><Relationship Id="rId136" Type="http://schemas.openxmlformats.org/officeDocument/2006/relationships/hyperlink" Target="https://www.procyclingstats.com/rider/william-barta" TargetMode="External"/><Relationship Id="rId157" Type="http://schemas.openxmlformats.org/officeDocument/2006/relationships/hyperlink" Target="https://www.procyclingstats.com/rider/louis-blouwe" TargetMode="External"/><Relationship Id="rId178" Type="http://schemas.openxmlformats.org/officeDocument/2006/relationships/hyperlink" Target="https://www.procyclingstats.com/rider/jakub-murias" TargetMode="External"/><Relationship Id="rId301" Type="http://schemas.openxmlformats.org/officeDocument/2006/relationships/hyperlink" Target="https://www.procyclingstats.com/rider/jordan-labrosse" TargetMode="External"/><Relationship Id="rId322" Type="http://schemas.openxmlformats.org/officeDocument/2006/relationships/hyperlink" Target="https://www.procyclingstats.com/rider/lorenzo-ginestra" TargetMode="External"/><Relationship Id="rId343" Type="http://schemas.openxmlformats.org/officeDocument/2006/relationships/hyperlink" Target="https://www.procyclingstats.com/rider/sarbast-issa" TargetMode="External"/><Relationship Id="rId364" Type="http://schemas.openxmlformats.org/officeDocument/2006/relationships/hyperlink" Target="https://www.procyclingstats.com/rider/jason-osborne" TargetMode="External"/><Relationship Id="rId61" Type="http://schemas.openxmlformats.org/officeDocument/2006/relationships/hyperlink" Target="https://www.procyclingstats.com/rider/lewis-askey" TargetMode="External"/><Relationship Id="rId82" Type="http://schemas.openxmlformats.org/officeDocument/2006/relationships/hyperlink" Target="https://www.procyclingstats.com/rider/hamza-amari" TargetMode="External"/><Relationship Id="rId199" Type="http://schemas.openxmlformats.org/officeDocument/2006/relationships/hyperlink" Target="https://www.procyclingstats.com/rider/jean-goubert" TargetMode="External"/><Relationship Id="rId203" Type="http://schemas.openxmlformats.org/officeDocument/2006/relationships/hyperlink" Target="https://www.procyclingstats.com/rider/edward-ravasi" TargetMode="External"/><Relationship Id="rId19" Type="http://schemas.openxmlformats.org/officeDocument/2006/relationships/hyperlink" Target="https://www.procyclingstats.com/rider/kevin-besson" TargetMode="External"/><Relationship Id="rId224" Type="http://schemas.openxmlformats.org/officeDocument/2006/relationships/hyperlink" Target="https://www.procyclingstats.com/rider/brendan-johnston" TargetMode="External"/><Relationship Id="rId245" Type="http://schemas.openxmlformats.org/officeDocument/2006/relationships/hyperlink" Target="https://www.procyclingstats.com/rider/johan-meens" TargetMode="External"/><Relationship Id="rId266" Type="http://schemas.openxmlformats.org/officeDocument/2006/relationships/hyperlink" Target="https://www.procyclingstats.com/rider/victor-langellotti" TargetMode="External"/><Relationship Id="rId287" Type="http://schemas.openxmlformats.org/officeDocument/2006/relationships/hyperlink" Target="https://www.procyclingstats.com/rider/ruben-apers" TargetMode="External"/><Relationship Id="rId30" Type="http://schemas.openxmlformats.org/officeDocument/2006/relationships/hyperlink" Target="https://www.procyclingstats.com/rider/jan-dunnewind" TargetMode="External"/><Relationship Id="rId105" Type="http://schemas.openxmlformats.org/officeDocument/2006/relationships/hyperlink" Target="https://www.procyclingstats.com/rider/mael-guegan" TargetMode="External"/><Relationship Id="rId126" Type="http://schemas.openxmlformats.org/officeDocument/2006/relationships/hyperlink" Target="https://www.procyclingstats.com/rider/walter-calzoni" TargetMode="External"/><Relationship Id="rId147" Type="http://schemas.openxmlformats.org/officeDocument/2006/relationships/hyperlink" Target="https://www.procyclingstats.com/rider/antoine-huby" TargetMode="External"/><Relationship Id="rId168" Type="http://schemas.openxmlformats.org/officeDocument/2006/relationships/hyperlink" Target="https://www.procyclingstats.com/rider/christopher-lawless" TargetMode="External"/><Relationship Id="rId312" Type="http://schemas.openxmlformats.org/officeDocument/2006/relationships/hyperlink" Target="https://www.procyclingstats.com/rider/alec-segaert" TargetMode="External"/><Relationship Id="rId333" Type="http://schemas.openxmlformats.org/officeDocument/2006/relationships/hyperlink" Target="https://www.procyclingstats.com/rider/gil-gelders" TargetMode="External"/><Relationship Id="rId354" Type="http://schemas.openxmlformats.org/officeDocument/2006/relationships/hyperlink" Target="https://www.procyclingstats.com/rider/james-jobber" TargetMode="External"/><Relationship Id="rId51" Type="http://schemas.openxmlformats.org/officeDocument/2006/relationships/hyperlink" Target="https://www.procyclingstats.com/rider/juan-diego-alba" TargetMode="External"/><Relationship Id="rId72" Type="http://schemas.openxmlformats.org/officeDocument/2006/relationships/hyperlink" Target="https://www.procyclingstats.com/rider/fabian-lienhard" TargetMode="External"/><Relationship Id="rId93" Type="http://schemas.openxmlformats.org/officeDocument/2006/relationships/hyperlink" Target="https://www.procyclingstats.com/rider/edoardo-zambanini" TargetMode="External"/><Relationship Id="rId189" Type="http://schemas.openxmlformats.org/officeDocument/2006/relationships/hyperlink" Target="https://www.procyclingstats.com/rider/riccardo-verza-2" TargetMode="External"/><Relationship Id="rId3" Type="http://schemas.openxmlformats.org/officeDocument/2006/relationships/hyperlink" Target="https://www.procyclingstats.com/rider/arnaud-de-lie" TargetMode="External"/><Relationship Id="rId214" Type="http://schemas.openxmlformats.org/officeDocument/2006/relationships/hyperlink" Target="https://www.procyclingstats.com/rider/george-peden" TargetMode="External"/><Relationship Id="rId235" Type="http://schemas.openxmlformats.org/officeDocument/2006/relationships/hyperlink" Target="https://www.procyclingstats.com/rider/andzs-flaksis" TargetMode="External"/><Relationship Id="rId256" Type="http://schemas.openxmlformats.org/officeDocument/2006/relationships/hyperlink" Target="https://www.procyclingstats.com/rider/michel-hessmann" TargetMode="External"/><Relationship Id="rId277" Type="http://schemas.openxmlformats.org/officeDocument/2006/relationships/hyperlink" Target="https://www.procyclingstats.com/rider/axel-mariault" TargetMode="External"/><Relationship Id="rId298" Type="http://schemas.openxmlformats.org/officeDocument/2006/relationships/hyperlink" Target="https://www.procyclingstats.com/rider/stian-fredheim" TargetMode="External"/><Relationship Id="rId116" Type="http://schemas.openxmlformats.org/officeDocument/2006/relationships/hyperlink" Target="https://www.procyclingstats.com/rider/dylan-sunderland" TargetMode="External"/><Relationship Id="rId137" Type="http://schemas.openxmlformats.org/officeDocument/2006/relationships/hyperlink" Target="https://www.procyclingstats.com/rider/lenny-martinez" TargetMode="External"/><Relationship Id="rId158" Type="http://schemas.openxmlformats.org/officeDocument/2006/relationships/hyperlink" Target="https://www.procyclingstats.com/rider/matthieu-ladagnous" TargetMode="External"/><Relationship Id="rId302" Type="http://schemas.openxmlformats.org/officeDocument/2006/relationships/hyperlink" Target="https://www.procyclingstats.com/rider/petr-kelemeh" TargetMode="External"/><Relationship Id="rId323" Type="http://schemas.openxmlformats.org/officeDocument/2006/relationships/hyperlink" Target="https://www.procyclingstats.com/rider/darren-rafferty" TargetMode="External"/><Relationship Id="rId344" Type="http://schemas.openxmlformats.org/officeDocument/2006/relationships/hyperlink" Target="https://www.procyclingstats.com/rider/emmanuel-iradukunda" TargetMode="External"/><Relationship Id="rId20" Type="http://schemas.openxmlformats.org/officeDocument/2006/relationships/hyperlink" Target="https://www.procyclingstats.com/rider/stephane-rossetto" TargetMode="External"/><Relationship Id="rId41" Type="http://schemas.openxmlformats.org/officeDocument/2006/relationships/hyperlink" Target="https://www.procyclingstats.com/rider/alessandro-tonelli" TargetMode="External"/><Relationship Id="rId62" Type="http://schemas.openxmlformats.org/officeDocument/2006/relationships/hyperlink" Target="https://www.procyclingstats.com/rider/adrien-petit" TargetMode="External"/><Relationship Id="rId83" Type="http://schemas.openxmlformats.org/officeDocument/2006/relationships/hyperlink" Target="https://www.procyclingstats.com/rider/ivo-emanuel-alves" TargetMode="External"/><Relationship Id="rId179" Type="http://schemas.openxmlformats.org/officeDocument/2006/relationships/hyperlink" Target="https://www.procyclingstats.com/rider/gilles-de-wilde" TargetMode="External"/><Relationship Id="rId365" Type="http://schemas.openxmlformats.org/officeDocument/2006/relationships/hyperlink" Target="https://www.procyclingstats.com/rider/lucas-de-rossi" TargetMode="External"/><Relationship Id="rId190" Type="http://schemas.openxmlformats.org/officeDocument/2006/relationships/hyperlink" Target="https://www.procyclingstats.com/rider/edoardo-sandri" TargetMode="External"/><Relationship Id="rId204" Type="http://schemas.openxmlformats.org/officeDocument/2006/relationships/hyperlink" Target="https://www.procyclingstats.com/rider/viktor-potocki" TargetMode="External"/><Relationship Id="rId225" Type="http://schemas.openxmlformats.org/officeDocument/2006/relationships/hyperlink" Target="https://www.procyclingstats.com/rider/kristijan-koren" TargetMode="External"/><Relationship Id="rId246" Type="http://schemas.openxmlformats.org/officeDocument/2006/relationships/hyperlink" Target="https://www.procyclingstats.com/rider/jan-kaspar" TargetMode="External"/><Relationship Id="rId267" Type="http://schemas.openxmlformats.org/officeDocument/2006/relationships/hyperlink" Target="https://www.procyclingstats.com/rider/txomin-juaristi" TargetMode="External"/><Relationship Id="rId288" Type="http://schemas.openxmlformats.org/officeDocument/2006/relationships/hyperlink" Target="https://www.procyclingstats.com/rider/jordan-jegat" TargetMode="External"/><Relationship Id="rId106" Type="http://schemas.openxmlformats.org/officeDocument/2006/relationships/hyperlink" Target="https://www.procyclingstats.com/rider/casper-van-uden" TargetMode="External"/><Relationship Id="rId127" Type="http://schemas.openxmlformats.org/officeDocument/2006/relationships/hyperlink" Target="https://www.procyclingstats.com/rider/david-per" TargetMode="External"/><Relationship Id="rId313" Type="http://schemas.openxmlformats.org/officeDocument/2006/relationships/hyperlink" Target="https://www.procyclingstats.com/rider/ewen-costiou" TargetMode="External"/><Relationship Id="rId10" Type="http://schemas.openxmlformats.org/officeDocument/2006/relationships/hyperlink" Target="https://www.procyclingstats.com/rider/alessandro-fedeli" TargetMode="External"/><Relationship Id="rId31" Type="http://schemas.openxmlformats.org/officeDocument/2006/relationships/hyperlink" Target="https://www.procyclingstats.com/rider/kevin-vauquelin" TargetMode="External"/><Relationship Id="rId52" Type="http://schemas.openxmlformats.org/officeDocument/2006/relationships/hyperlink" Target="https://www.procyclingstats.com/rider/leo-hayter" TargetMode="External"/><Relationship Id="rId73" Type="http://schemas.openxmlformats.org/officeDocument/2006/relationships/hyperlink" Target="https://www.procyclingstats.com/rider/thomas-pesenti" TargetMode="External"/><Relationship Id="rId94" Type="http://schemas.openxmlformats.org/officeDocument/2006/relationships/hyperlink" Target="https://www.procyclingstats.com/rider/mohd-harrif-saleh" TargetMode="External"/><Relationship Id="rId148" Type="http://schemas.openxmlformats.org/officeDocument/2006/relationships/hyperlink" Target="https://www.procyclingstats.com/rider/isaac-canton" TargetMode="External"/><Relationship Id="rId169" Type="http://schemas.openxmlformats.org/officeDocument/2006/relationships/hyperlink" Target="https://www.procyclingstats.com/rider/samuel-watson" TargetMode="External"/><Relationship Id="rId334" Type="http://schemas.openxmlformats.org/officeDocument/2006/relationships/hyperlink" Target="https://www.procyclingstats.com/rider/kasper-viberg-sogaard" TargetMode="External"/><Relationship Id="rId355" Type="http://schemas.openxmlformats.org/officeDocument/2006/relationships/hyperlink" Target="https://www.procyclingstats.com/rider/shoma-kazama" TargetMode="External"/><Relationship Id="rId4" Type="http://schemas.openxmlformats.org/officeDocument/2006/relationships/hyperlink" Target="https://www.procyclingstats.com/rider/alexandre-geniez" TargetMode="External"/><Relationship Id="rId180" Type="http://schemas.openxmlformats.org/officeDocument/2006/relationships/hyperlink" Target="https://www.procyclingstats.com/rider/paul-hennequin" TargetMode="External"/><Relationship Id="rId215" Type="http://schemas.openxmlformats.org/officeDocument/2006/relationships/hyperlink" Target="https://www.procyclingstats.com/rider/regan-gough" TargetMode="External"/><Relationship Id="rId236" Type="http://schemas.openxmlformats.org/officeDocument/2006/relationships/hyperlink" Target="https://www.procyclingstats.com/rider/colin-heiderscheid" TargetMode="External"/><Relationship Id="rId257" Type="http://schemas.openxmlformats.org/officeDocument/2006/relationships/hyperlink" Target="https://www.procyclingstats.com/rider/kamil-malecki" TargetMode="External"/><Relationship Id="rId278" Type="http://schemas.openxmlformats.org/officeDocument/2006/relationships/hyperlink" Target="https://www.procyclingstats.com/rider/nicklas-amdi-pedersen" TargetMode="External"/><Relationship Id="rId303" Type="http://schemas.openxmlformats.org/officeDocument/2006/relationships/hyperlink" Target="https://www.procyclingstats.com/rider/baptiste-vadic" TargetMode="External"/><Relationship Id="rId42" Type="http://schemas.openxmlformats.org/officeDocument/2006/relationships/hyperlink" Target="https://www.procyclingstats.com/rider/paul-lapeira" TargetMode="External"/><Relationship Id="rId84" Type="http://schemas.openxmlformats.org/officeDocument/2006/relationships/hyperlink" Target="https://www.procyclingstats.com/rider/anton-palzer" TargetMode="External"/><Relationship Id="rId138" Type="http://schemas.openxmlformats.org/officeDocument/2006/relationships/hyperlink" Target="https://www.procyclingstats.com/rider/james-fouche" TargetMode="External"/><Relationship Id="rId345" Type="http://schemas.openxmlformats.org/officeDocument/2006/relationships/hyperlink" Target="https://www.procyclingstats.com/rider/tim-torn-teutenberg" TargetMode="External"/><Relationship Id="rId191" Type="http://schemas.openxmlformats.org/officeDocument/2006/relationships/hyperlink" Target="https://www.procyclingstats.com/rider/oliver-stockwell" TargetMode="External"/><Relationship Id="rId205" Type="http://schemas.openxmlformats.org/officeDocument/2006/relationships/hyperlink" Target="https://www.procyclingstats.com/rider/dylan-hopkins" TargetMode="External"/><Relationship Id="rId247" Type="http://schemas.openxmlformats.org/officeDocument/2006/relationships/hyperlink" Target="https://www.procyclingstats.com/rider/oscar-onley" TargetMode="External"/><Relationship Id="rId107" Type="http://schemas.openxmlformats.org/officeDocument/2006/relationships/hyperlink" Target="https://www.procyclingstats.com/rider/kenneth-van-bilsen" TargetMode="External"/><Relationship Id="rId289" Type="http://schemas.openxmlformats.org/officeDocument/2006/relationships/hyperlink" Target="https://www.procyclingstats.com/rider/felix-gros" TargetMode="External"/><Relationship Id="rId11" Type="http://schemas.openxmlformats.org/officeDocument/2006/relationships/hyperlink" Target="https://www.procyclingstats.com/rider/adne-holter" TargetMode="External"/><Relationship Id="rId53" Type="http://schemas.openxmlformats.org/officeDocument/2006/relationships/hyperlink" Target="https://www.procyclingstats.com/rider/donavan-grondin" TargetMode="External"/><Relationship Id="rId149" Type="http://schemas.openxmlformats.org/officeDocument/2006/relationships/hyperlink" Target="https://www.procyclingstats.com/rider/unai-iribar-jauregi" TargetMode="External"/><Relationship Id="rId314" Type="http://schemas.openxmlformats.org/officeDocument/2006/relationships/hyperlink" Target="https://www.procyclingstats.com/rider/harold-martin-lopez" TargetMode="External"/><Relationship Id="rId356" Type="http://schemas.openxmlformats.org/officeDocument/2006/relationships/hyperlink" Target="https://www.procyclingstats.com/rider/tadaaki-nakai" TargetMode="External"/><Relationship Id="rId95" Type="http://schemas.openxmlformats.org/officeDocument/2006/relationships/hyperlink" Target="https://www.procyclingstats.com/rider/raymond-kreder" TargetMode="External"/><Relationship Id="rId160" Type="http://schemas.openxmlformats.org/officeDocument/2006/relationships/hyperlink" Target="https://www.procyclingstats.com/rider/ward-vanhoof" TargetMode="External"/><Relationship Id="rId216" Type="http://schemas.openxmlformats.org/officeDocument/2006/relationships/hyperlink" Target="https://www.procyclingstats.com/rider/michael-vink" TargetMode="External"/><Relationship Id="rId258" Type="http://schemas.openxmlformats.org/officeDocument/2006/relationships/hyperlink" Target="https://www.procyclingstats.com/rider/syver-waersted" TargetMode="External"/><Relationship Id="rId22" Type="http://schemas.openxmlformats.org/officeDocument/2006/relationships/hyperlink" Target="https://www.procyclingstats.com/rider/jonathan-couanon" TargetMode="External"/><Relationship Id="rId64" Type="http://schemas.openxmlformats.org/officeDocument/2006/relationships/hyperlink" Target="https://www.procyclingstats.com/rider/flavien-maurelet" TargetMode="External"/><Relationship Id="rId118" Type="http://schemas.openxmlformats.org/officeDocument/2006/relationships/hyperlink" Target="https://www.procyclingstats.com/rider/fran-miholjevic" TargetMode="External"/><Relationship Id="rId325" Type="http://schemas.openxmlformats.org/officeDocument/2006/relationships/hyperlink" Target="https://www.procyclingstats.com/rider/matthew-teggart" TargetMode="External"/><Relationship Id="rId367" Type="http://schemas.openxmlformats.org/officeDocument/2006/relationships/hyperlink" Target="https://www.procyclingstats.com/rider/jose-felix-parra" TargetMode="External"/><Relationship Id="rId171" Type="http://schemas.openxmlformats.org/officeDocument/2006/relationships/hyperlink" Target="https://www.procyclingstats.com/rider/pavel-bittner" TargetMode="External"/><Relationship Id="rId227" Type="http://schemas.openxmlformats.org/officeDocument/2006/relationships/hyperlink" Target="https://www.procyclingstats.com/rider/colin-stussi" TargetMode="External"/><Relationship Id="rId269" Type="http://schemas.openxmlformats.org/officeDocument/2006/relationships/hyperlink" Target="https://www.procyclingstats.com/rider/andre-cardoso" TargetMode="External"/><Relationship Id="rId33" Type="http://schemas.openxmlformats.org/officeDocument/2006/relationships/hyperlink" Target="https://www.procyclingstats.com/rider/henri-vandenabeele" TargetMode="External"/><Relationship Id="rId129" Type="http://schemas.openxmlformats.org/officeDocument/2006/relationships/hyperlink" Target="https://www.procyclingstats.com/rider/tilen-finkst" TargetMode="External"/><Relationship Id="rId280" Type="http://schemas.openxmlformats.org/officeDocument/2006/relationships/hyperlink" Target="https://www.procyclingstats.com/rider/mathias-bregnhoj" TargetMode="External"/><Relationship Id="rId336" Type="http://schemas.openxmlformats.org/officeDocument/2006/relationships/hyperlink" Target="https://www.procyclingstats.com/rider/brandon-smith-rivera-vargas" TargetMode="External"/><Relationship Id="rId75" Type="http://schemas.openxmlformats.org/officeDocument/2006/relationships/hyperlink" Target="https://www.procyclingstats.com/rider/nicola-conci" TargetMode="External"/><Relationship Id="rId140" Type="http://schemas.openxmlformats.org/officeDocument/2006/relationships/hyperlink" Target="https://www.procyclingstats.com/rider/nils-nyborg-broge" TargetMode="External"/><Relationship Id="rId182" Type="http://schemas.openxmlformats.org/officeDocument/2006/relationships/hyperlink" Target="https://www.procyclingstats.com/rider/jorge-arcas" TargetMode="External"/><Relationship Id="rId6" Type="http://schemas.openxmlformats.org/officeDocument/2006/relationships/hyperlink" Target="https://www.procyclingstats.com/rider/pau-miquel-delgado" TargetMode="External"/><Relationship Id="rId238" Type="http://schemas.openxmlformats.org/officeDocument/2006/relationships/hyperlink" Target="https://www.procyclingstats.com/rider/christopher-froome" TargetMode="External"/><Relationship Id="rId291" Type="http://schemas.openxmlformats.org/officeDocument/2006/relationships/hyperlink" Target="https://www.procyclingstats.com/rider/roman-duckert" TargetMode="External"/><Relationship Id="rId305" Type="http://schemas.openxmlformats.org/officeDocument/2006/relationships/hyperlink" Target="https://www.procyclingstats.com/rider/thomas-gloag" TargetMode="External"/><Relationship Id="rId347" Type="http://schemas.openxmlformats.org/officeDocument/2006/relationships/hyperlink" Target="https://www.procyclingstats.com/rider/hayato-okamoto" TargetMode="External"/><Relationship Id="rId44" Type="http://schemas.openxmlformats.org/officeDocument/2006/relationships/hyperlink" Target="https://www.procyclingstats.com/rider/pavel-kochetkov" TargetMode="External"/><Relationship Id="rId86" Type="http://schemas.openxmlformats.org/officeDocument/2006/relationships/hyperlink" Target="https://www.procyclingstats.com/rider/muradjan-halmuratov" TargetMode="External"/><Relationship Id="rId151" Type="http://schemas.openxmlformats.org/officeDocument/2006/relationships/hyperlink" Target="https://www.procyclingstats.com/rider/valere-thiebaud" TargetMode="External"/><Relationship Id="rId193" Type="http://schemas.openxmlformats.org/officeDocument/2006/relationships/hyperlink" Target="https://www.procyclingstats.com/rider/thijs-aerts" TargetMode="External"/><Relationship Id="rId207" Type="http://schemas.openxmlformats.org/officeDocument/2006/relationships/hyperlink" Target="https://www.procyclingstats.com/rider/yannis-voisard" TargetMode="External"/><Relationship Id="rId249" Type="http://schemas.openxmlformats.org/officeDocument/2006/relationships/hyperlink" Target="https://www.procyclingstats.com/rider/max-poole" TargetMode="External"/><Relationship Id="rId13" Type="http://schemas.openxmlformats.org/officeDocument/2006/relationships/hyperlink" Target="https://www.procyclingstats.com/rider/luis-joe-luhrs" TargetMode="External"/><Relationship Id="rId109" Type="http://schemas.openxmlformats.org/officeDocument/2006/relationships/hyperlink" Target="https://www.procyclingstats.com/rider/michael-freiberg" TargetMode="External"/><Relationship Id="rId260" Type="http://schemas.openxmlformats.org/officeDocument/2006/relationships/hyperlink" Target="https://www.procyclingstats.com/rider/louis-richard" TargetMode="External"/><Relationship Id="rId316" Type="http://schemas.openxmlformats.org/officeDocument/2006/relationships/hyperlink" Target="https://www.procyclingstats.com/rider/ryan-kamp" TargetMode="External"/><Relationship Id="rId55" Type="http://schemas.openxmlformats.org/officeDocument/2006/relationships/hyperlink" Target="https://www.procyclingstats.com/rider/victor-koretzky" TargetMode="External"/><Relationship Id="rId97" Type="http://schemas.openxmlformats.org/officeDocument/2006/relationships/hyperlink" Target="https://www.procyclingstats.com/rider/mohd-elmi-jumari" TargetMode="External"/><Relationship Id="rId120" Type="http://schemas.openxmlformats.org/officeDocument/2006/relationships/hyperlink" Target="https://www.procyclingstats.com/rider/german-dario-gomez" TargetMode="External"/><Relationship Id="rId358" Type="http://schemas.openxmlformats.org/officeDocument/2006/relationships/hyperlink" Target="https://www.procyclingstats.com/rider/matheo-vercher" TargetMode="External"/><Relationship Id="rId162" Type="http://schemas.openxmlformats.org/officeDocument/2006/relationships/hyperlink" Target="https://www.procyclingstats.com/rider/nicolas-dalla-valle" TargetMode="External"/><Relationship Id="rId218" Type="http://schemas.openxmlformats.org/officeDocument/2006/relationships/hyperlink" Target="https://www.procyclingstats.com/rider/yuriy-natarov" TargetMode="External"/><Relationship Id="rId271" Type="http://schemas.openxmlformats.org/officeDocument/2006/relationships/hyperlink" Target="https://www.procyclingstats.com/rider/helder-goncalves" TargetMode="External"/><Relationship Id="rId24" Type="http://schemas.openxmlformats.org/officeDocument/2006/relationships/hyperlink" Target="https://www.procyclingstats.com/rider/jon-barrenetxea-golzarri" TargetMode="External"/><Relationship Id="rId66" Type="http://schemas.openxmlformats.org/officeDocument/2006/relationships/hyperlink" Target="https://www.procyclingstats.com/rider/tord-gudmestad" TargetMode="External"/><Relationship Id="rId131" Type="http://schemas.openxmlformats.org/officeDocument/2006/relationships/hyperlink" Target="https://www.procyclingstats.com/rider/francesco-di-felice" TargetMode="External"/><Relationship Id="rId327" Type="http://schemas.openxmlformats.org/officeDocument/2006/relationships/hyperlink" Target="https://www.procyclingstats.com/rider/ramon-sinkeldam" TargetMode="External"/><Relationship Id="rId173" Type="http://schemas.openxmlformats.org/officeDocument/2006/relationships/hyperlink" Target="https://www.procyclingstats.com/rider/madis-mihkels" TargetMode="External"/><Relationship Id="rId229" Type="http://schemas.openxmlformats.org/officeDocument/2006/relationships/hyperlink" Target="https://www.procyclingstats.com/rider/fabio-manuel-fernandes-costa" TargetMode="External"/><Relationship Id="rId240" Type="http://schemas.openxmlformats.org/officeDocument/2006/relationships/hyperlink" Target="https://www.procyclingstats.com/rider/lukas-meiler" TargetMode="External"/><Relationship Id="rId35" Type="http://schemas.openxmlformats.org/officeDocument/2006/relationships/hyperlink" Target="https://www.procyclingstats.com/rider/joao-matias" TargetMode="External"/><Relationship Id="rId77" Type="http://schemas.openxmlformats.org/officeDocument/2006/relationships/hyperlink" Target="https://www.procyclingstats.com/rider/edoardo-zardini" TargetMode="External"/><Relationship Id="rId100" Type="http://schemas.openxmlformats.org/officeDocument/2006/relationships/hyperlink" Target="https://www.procyclingstats.com/rider/valentin-midey" TargetMode="External"/><Relationship Id="rId282" Type="http://schemas.openxmlformats.org/officeDocument/2006/relationships/hyperlink" Target="https://www.procyclingstats.com/rider/jacob-ahlsson" TargetMode="External"/><Relationship Id="rId338" Type="http://schemas.openxmlformats.org/officeDocument/2006/relationships/hyperlink" Target="https://www.procyclingstats.com/rider/hossein-nateghi" TargetMode="External"/><Relationship Id="rId8" Type="http://schemas.openxmlformats.org/officeDocument/2006/relationships/hyperlink" Target="https://www.procyclingstats.com/rider/benjamin-perry" TargetMode="External"/><Relationship Id="rId142" Type="http://schemas.openxmlformats.org/officeDocument/2006/relationships/hyperlink" Target="https://www.procyclingstats.com/rider/attilio-viviani" TargetMode="External"/><Relationship Id="rId184" Type="http://schemas.openxmlformats.org/officeDocument/2006/relationships/hyperlink" Target="https://www.procyclingstats.com/rider/michael-hepburn" TargetMode="External"/><Relationship Id="rId251" Type="http://schemas.openxmlformats.org/officeDocument/2006/relationships/hyperlink" Target="https://www.procyclingstats.com/rider/valentin-retailleau" TargetMode="External"/><Relationship Id="rId46" Type="http://schemas.openxmlformats.org/officeDocument/2006/relationships/hyperlink" Target="https://www.procyclingstats.com/rider/sandy-dujardin" TargetMode="External"/><Relationship Id="rId293" Type="http://schemas.openxmlformats.org/officeDocument/2006/relationships/hyperlink" Target="https://www.procyclingstats.com/rider/loe-van-belle" TargetMode="External"/><Relationship Id="rId307" Type="http://schemas.openxmlformats.org/officeDocument/2006/relationships/hyperlink" Target="https://www.procyclingstats.com/rider/william-junior-lecerf" TargetMode="External"/><Relationship Id="rId349" Type="http://schemas.openxmlformats.org/officeDocument/2006/relationships/hyperlink" Target="https://www.procyclingstats.com/rider/benjamin-dyball" TargetMode="External"/><Relationship Id="rId88" Type="http://schemas.openxmlformats.org/officeDocument/2006/relationships/hyperlink" Target="https://www.procyclingstats.com/rider/jambaljamts-sainbayar" TargetMode="External"/><Relationship Id="rId111" Type="http://schemas.openxmlformats.org/officeDocument/2006/relationships/hyperlink" Target="https://www.procyclingstats.com/rider/alastair-christie-johnston" TargetMode="External"/><Relationship Id="rId153" Type="http://schemas.openxmlformats.org/officeDocument/2006/relationships/hyperlink" Target="https://www.procyclingstats.com/rider/ben-healy" TargetMode="External"/><Relationship Id="rId195" Type="http://schemas.openxmlformats.org/officeDocument/2006/relationships/hyperlink" Target="https://www.procyclingstats.com/rider/alexander-salby" TargetMode="External"/><Relationship Id="rId209" Type="http://schemas.openxmlformats.org/officeDocument/2006/relationships/hyperlink" Target="https://www.procyclingstats.com/rider/truls-nordhagen" TargetMode="External"/><Relationship Id="rId360" Type="http://schemas.openxmlformats.org/officeDocument/2006/relationships/hyperlink" Target="https://www.procyclingstats.com/rider/francesco-busat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G2690"/>
  <sheetViews>
    <sheetView tabSelected="1" zoomScale="90" zoomScaleNormal="90" workbookViewId="0"/>
  </sheetViews>
  <sheetFormatPr defaultColWidth="11.42578125" defaultRowHeight="12.75"/>
  <cols>
    <col min="1" max="1" width="5.7109375" style="1" customWidth="1"/>
    <col min="2" max="2" width="22" bestFit="1" customWidth="1"/>
    <col min="3" max="3" width="11.7109375" customWidth="1"/>
    <col min="4" max="4" width="13" customWidth="1"/>
    <col min="5" max="5" width="14.7109375" style="1" customWidth="1"/>
    <col min="6" max="6" width="13.7109375" style="1" customWidth="1"/>
    <col min="7" max="7" width="15.7109375" style="1" customWidth="1"/>
    <col min="8" max="8" width="17.8554687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" customWidth="1"/>
    <col min="14" max="14" width="14.7109375" style="1" customWidth="1"/>
    <col min="15" max="15" width="13.710937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bestFit="1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18.85546875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</cols>
  <sheetData>
    <row r="1" spans="1:216" s="3" customFormat="1" ht="23.25">
      <c r="A1" s="215" t="s">
        <v>5545</v>
      </c>
      <c r="G1" s="129"/>
      <c r="J1"/>
      <c r="K1" s="215" t="s">
        <v>5520</v>
      </c>
      <c r="M1" s="7"/>
      <c r="N1" s="7"/>
      <c r="O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</row>
    <row r="2" spans="1:216" s="3" customFormat="1" ht="37.5">
      <c r="A2" s="27"/>
      <c r="B2" s="207" t="s">
        <v>1697</v>
      </c>
      <c r="D2" s="207" t="s">
        <v>1617</v>
      </c>
      <c r="E2" s="27" t="s">
        <v>2000</v>
      </c>
      <c r="F2" s="27"/>
      <c r="G2" s="17" t="s">
        <v>40</v>
      </c>
      <c r="H2" s="265" t="s">
        <v>1696</v>
      </c>
      <c r="J2" s="208"/>
      <c r="K2" s="457" t="s">
        <v>4518</v>
      </c>
      <c r="L2" s="101"/>
      <c r="M2" s="207" t="s">
        <v>1617</v>
      </c>
      <c r="N2" s="27" t="s">
        <v>2000</v>
      </c>
      <c r="O2" s="27"/>
      <c r="P2" s="17" t="s">
        <v>40</v>
      </c>
      <c r="Q2" s="17" t="s">
        <v>150</v>
      </c>
      <c r="R2" s="580" t="s">
        <v>5544</v>
      </c>
      <c r="S2" s="580" t="s">
        <v>5525</v>
      </c>
      <c r="T2" s="580" t="s">
        <v>5526</v>
      </c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</row>
    <row r="3" spans="1:216" s="63" customFormat="1" ht="15.75" customHeight="1">
      <c r="A3" s="331" t="s">
        <v>0</v>
      </c>
      <c r="B3" s="277" t="s">
        <v>2008</v>
      </c>
      <c r="D3" s="87" t="s">
        <v>1481</v>
      </c>
      <c r="E3" s="337" t="s">
        <v>4082</v>
      </c>
      <c r="G3" s="67">
        <f>$RY$672</f>
        <v>15521.5</v>
      </c>
      <c r="H3" s="299" t="s">
        <v>5351</v>
      </c>
      <c r="I3" s="219"/>
      <c r="J3" s="331" t="s">
        <v>0</v>
      </c>
      <c r="K3" s="219" t="s">
        <v>1644</v>
      </c>
      <c r="M3" s="288" t="s">
        <v>1853</v>
      </c>
      <c r="N3" s="337" t="s">
        <v>4090</v>
      </c>
      <c r="P3" s="67">
        <f>$US$672-9326.5</f>
        <v>3737.5999999999967</v>
      </c>
      <c r="Q3" s="1">
        <v>118</v>
      </c>
      <c r="R3" s="577" t="s">
        <v>5527</v>
      </c>
      <c r="S3" s="578" t="s">
        <v>5528</v>
      </c>
      <c r="T3" s="137" t="s">
        <v>5066</v>
      </c>
      <c r="U3" s="295"/>
      <c r="V3" s="67"/>
      <c r="W3" s="67"/>
      <c r="X3" s="295"/>
      <c r="Y3" s="67"/>
      <c r="Z3" s="295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295"/>
      <c r="AL3" s="67"/>
      <c r="AM3" s="50"/>
      <c r="AN3" s="398"/>
      <c r="AO3" s="398"/>
      <c r="AS3" s="103"/>
      <c r="BB3" s="103"/>
      <c r="BK3" s="103"/>
      <c r="BT3" s="103"/>
      <c r="CC3" s="103"/>
      <c r="CL3" s="103"/>
      <c r="CU3" s="103"/>
      <c r="DD3" s="103"/>
      <c r="DM3" s="103"/>
      <c r="DV3" s="103"/>
      <c r="EE3" s="103"/>
      <c r="EN3" s="103"/>
      <c r="EW3" s="103"/>
      <c r="FF3" s="103"/>
      <c r="FO3" s="103"/>
      <c r="FX3" s="103"/>
      <c r="GG3" s="103"/>
      <c r="GP3" s="103"/>
      <c r="GY3" s="103"/>
      <c r="HH3" s="103"/>
    </row>
    <row r="4" spans="1:216" s="63" customFormat="1" ht="15.75" customHeight="1">
      <c r="A4" s="331" t="s">
        <v>2</v>
      </c>
      <c r="B4" s="277" t="s">
        <v>800</v>
      </c>
      <c r="D4" s="87" t="s">
        <v>1456</v>
      </c>
      <c r="E4" s="337" t="s">
        <v>4062</v>
      </c>
      <c r="G4" s="67">
        <f>$AQ$672</f>
        <v>15226.000000000005</v>
      </c>
      <c r="H4" s="299" t="s">
        <v>5352</v>
      </c>
      <c r="I4" s="219"/>
      <c r="J4" s="331" t="s">
        <v>2</v>
      </c>
      <c r="K4" s="277" t="s">
        <v>779</v>
      </c>
      <c r="M4" s="288" t="s">
        <v>1455</v>
      </c>
      <c r="N4" s="337" t="s">
        <v>4063</v>
      </c>
      <c r="P4" s="67">
        <f>$AH$672-10810.8</f>
        <v>3714.6999999999989</v>
      </c>
      <c r="Q4" s="1">
        <v>113</v>
      </c>
      <c r="S4" s="578" t="s">
        <v>5529</v>
      </c>
      <c r="T4" s="137" t="s">
        <v>5530</v>
      </c>
      <c r="U4" s="295"/>
      <c r="V4" s="295"/>
      <c r="W4" s="295"/>
      <c r="X4" s="295"/>
      <c r="Y4" s="295"/>
      <c r="Z4" s="295"/>
      <c r="AA4" s="295"/>
      <c r="AB4" s="295"/>
      <c r="AC4" s="295"/>
      <c r="AD4" s="295"/>
      <c r="AE4" s="67"/>
      <c r="AF4" s="67"/>
      <c r="AG4" s="295"/>
      <c r="AH4" s="67"/>
      <c r="AI4" s="67"/>
      <c r="AJ4" s="67"/>
      <c r="AK4" s="67"/>
      <c r="AL4" s="67"/>
      <c r="AM4" s="50"/>
      <c r="AN4" s="398"/>
      <c r="AO4" s="398"/>
      <c r="AS4" s="103"/>
      <c r="BB4" s="103"/>
      <c r="BK4" s="103"/>
      <c r="BT4" s="103"/>
      <c r="CC4" s="103"/>
      <c r="CL4" s="103"/>
      <c r="CU4" s="103"/>
      <c r="DD4" s="103"/>
      <c r="DM4" s="103"/>
      <c r="DV4" s="103"/>
      <c r="EE4" s="103"/>
      <c r="EN4" s="103"/>
      <c r="EW4" s="103"/>
      <c r="FF4" s="103"/>
      <c r="FO4" s="103"/>
      <c r="FX4" s="103"/>
      <c r="GG4" s="103"/>
      <c r="GP4" s="103"/>
      <c r="GY4" s="103"/>
      <c r="HH4" s="103"/>
    </row>
    <row r="5" spans="1:216" s="63" customFormat="1" ht="15.75" customHeight="1">
      <c r="A5" s="331" t="s">
        <v>3</v>
      </c>
      <c r="B5" s="219" t="s">
        <v>1662</v>
      </c>
      <c r="D5" s="87" t="s">
        <v>1429</v>
      </c>
      <c r="E5" s="337" t="s">
        <v>4064</v>
      </c>
      <c r="G5" s="67">
        <f>$HO$672</f>
        <v>14973.500000000002</v>
      </c>
      <c r="H5" s="299" t="s">
        <v>5546</v>
      </c>
      <c r="I5" s="28"/>
      <c r="J5" s="331" t="s">
        <v>3</v>
      </c>
      <c r="K5" s="277" t="s">
        <v>154</v>
      </c>
      <c r="M5" s="288" t="s">
        <v>1453</v>
      </c>
      <c r="N5" s="337" t="s">
        <v>4059</v>
      </c>
      <c r="P5" s="67">
        <f>$P$672-10807.8</f>
        <v>3437.600000000004</v>
      </c>
      <c r="Q5" s="1">
        <v>100</v>
      </c>
      <c r="R5" s="577" t="s">
        <v>5531</v>
      </c>
      <c r="S5" s="579"/>
      <c r="T5" s="137" t="s">
        <v>5532</v>
      </c>
      <c r="U5" s="67"/>
      <c r="V5" s="67"/>
      <c r="W5" s="295"/>
      <c r="X5" s="67"/>
      <c r="Y5" s="67"/>
      <c r="Z5" s="67"/>
      <c r="AA5" s="295"/>
      <c r="AB5" s="295"/>
      <c r="AC5" s="67"/>
      <c r="AD5" s="67"/>
      <c r="AE5" s="295"/>
      <c r="AF5" s="67"/>
      <c r="AG5" s="295"/>
      <c r="AH5" s="295"/>
      <c r="AI5" s="295"/>
      <c r="AJ5" s="295"/>
      <c r="AK5" s="295"/>
      <c r="AL5" s="67"/>
      <c r="AM5" s="50"/>
      <c r="AN5" s="398"/>
      <c r="AO5" s="398"/>
      <c r="AS5" s="103"/>
      <c r="BB5" s="103"/>
      <c r="BK5" s="103"/>
      <c r="BT5" s="103"/>
      <c r="CC5" s="103"/>
      <c r="CL5" s="103"/>
      <c r="CU5" s="103"/>
      <c r="DD5" s="103"/>
      <c r="DM5" s="103"/>
      <c r="DV5" s="103"/>
      <c r="EE5" s="103"/>
      <c r="EN5" s="103"/>
      <c r="EW5" s="103"/>
      <c r="FF5" s="103"/>
      <c r="FO5" s="103"/>
      <c r="FX5" s="103"/>
      <c r="GG5" s="103"/>
      <c r="GP5" s="103"/>
      <c r="GY5" s="103"/>
      <c r="HH5" s="103"/>
    </row>
    <row r="6" spans="1:216" s="63" customFormat="1" ht="15.75" customHeight="1">
      <c r="A6" s="331" t="s">
        <v>5</v>
      </c>
      <c r="B6" s="28" t="s">
        <v>37</v>
      </c>
      <c r="D6" s="87" t="s">
        <v>1416</v>
      </c>
      <c r="E6" s="337" t="s">
        <v>4067</v>
      </c>
      <c r="G6" s="67">
        <f>$DB$672</f>
        <v>14878.699999999999</v>
      </c>
      <c r="H6" s="299" t="s">
        <v>5352</v>
      </c>
      <c r="I6" s="219"/>
      <c r="J6" s="331" t="s">
        <v>5</v>
      </c>
      <c r="K6" s="219" t="s">
        <v>1662</v>
      </c>
      <c r="M6" s="288" t="s">
        <v>1429</v>
      </c>
      <c r="N6" s="337" t="s">
        <v>4064</v>
      </c>
      <c r="P6" s="67">
        <f>$HO$672-11740.9</f>
        <v>3232.6000000000022</v>
      </c>
      <c r="Q6" s="1">
        <v>101</v>
      </c>
      <c r="S6" s="579" t="s">
        <v>4723</v>
      </c>
      <c r="T6" s="137" t="s">
        <v>5533</v>
      </c>
      <c r="U6" s="295"/>
      <c r="V6" s="295"/>
      <c r="W6" s="67"/>
      <c r="X6" s="295"/>
      <c r="Y6" s="67"/>
      <c r="Z6" s="295"/>
      <c r="AA6" s="295"/>
      <c r="AB6" s="295"/>
      <c r="AC6" s="295"/>
      <c r="AD6" s="295"/>
      <c r="AE6" s="295"/>
      <c r="AF6" s="295"/>
      <c r="AG6" s="295"/>
      <c r="AH6" s="67"/>
      <c r="AI6" s="295"/>
      <c r="AJ6" s="295"/>
      <c r="AK6" s="295"/>
      <c r="AL6" s="295"/>
      <c r="AM6" s="50"/>
      <c r="AN6" s="398"/>
      <c r="AO6" s="398"/>
      <c r="AS6" s="103"/>
      <c r="BB6" s="103"/>
      <c r="BK6" s="103"/>
      <c r="BT6" s="103"/>
      <c r="CC6" s="103"/>
      <c r="CL6" s="103"/>
      <c r="CU6" s="103"/>
      <c r="DD6" s="103"/>
      <c r="DM6" s="103"/>
      <c r="DV6" s="103"/>
      <c r="EE6" s="103"/>
      <c r="EN6" s="103"/>
      <c r="EW6" s="103"/>
      <c r="FF6" s="103"/>
      <c r="FO6" s="103"/>
      <c r="FX6" s="103"/>
      <c r="GG6" s="103"/>
      <c r="GP6" s="103"/>
      <c r="GY6" s="103"/>
      <c r="HH6" s="103"/>
    </row>
    <row r="7" spans="1:216" s="63" customFormat="1" ht="15.75" customHeight="1">
      <c r="A7" s="331" t="s">
        <v>7</v>
      </c>
      <c r="B7" s="28" t="s">
        <v>2347</v>
      </c>
      <c r="D7" s="87" t="s">
        <v>1459</v>
      </c>
      <c r="E7" s="337" t="s">
        <v>4066</v>
      </c>
      <c r="G7" s="67">
        <f>$BR$672</f>
        <v>14858.499999999998</v>
      </c>
      <c r="H7" s="299" t="s">
        <v>5351</v>
      </c>
      <c r="J7" s="331" t="s">
        <v>7</v>
      </c>
      <c r="K7" s="277" t="s">
        <v>2023</v>
      </c>
      <c r="M7" s="288" t="s">
        <v>1863</v>
      </c>
      <c r="N7" s="337" t="s">
        <v>4093</v>
      </c>
      <c r="P7" s="67">
        <f>$YE$672-11116.9</f>
        <v>3101.1999999999989</v>
      </c>
      <c r="Q7" s="1">
        <v>103</v>
      </c>
      <c r="S7" s="579"/>
      <c r="T7" s="137" t="s">
        <v>4922</v>
      </c>
      <c r="U7" s="295"/>
      <c r="V7" s="295"/>
      <c r="W7" s="295"/>
      <c r="X7" s="67"/>
      <c r="Y7" s="295"/>
      <c r="Z7" s="295"/>
      <c r="AA7" s="295"/>
      <c r="AB7" s="295"/>
      <c r="AC7" s="295"/>
      <c r="AD7" s="295"/>
      <c r="AE7" s="67"/>
      <c r="AF7" s="295"/>
      <c r="AG7" s="295"/>
      <c r="AH7" s="295"/>
      <c r="AI7" s="295"/>
      <c r="AJ7" s="67"/>
      <c r="AK7" s="295"/>
      <c r="AL7" s="295"/>
      <c r="AM7" s="50"/>
      <c r="AN7" s="398"/>
      <c r="AO7" s="398"/>
      <c r="AS7" s="103"/>
      <c r="BB7" s="103"/>
      <c r="BK7" s="103"/>
      <c r="BT7" s="103"/>
      <c r="CC7" s="103"/>
      <c r="CL7" s="103"/>
      <c r="CU7" s="103"/>
      <c r="DD7" s="103"/>
      <c r="DM7" s="103"/>
      <c r="DV7" s="103"/>
      <c r="EE7" s="103"/>
      <c r="EN7" s="103"/>
      <c r="EW7" s="103"/>
      <c r="FF7" s="103"/>
      <c r="FO7" s="103"/>
      <c r="FX7" s="103"/>
      <c r="GG7" s="103"/>
      <c r="GP7" s="103"/>
      <c r="GY7" s="103"/>
      <c r="HH7" s="103"/>
    </row>
    <row r="8" spans="1:216" s="63" customFormat="1" ht="15.75" customHeight="1">
      <c r="A8" s="331" t="s">
        <v>8</v>
      </c>
      <c r="B8" s="277" t="s">
        <v>779</v>
      </c>
      <c r="D8" s="87" t="s">
        <v>1455</v>
      </c>
      <c r="E8" s="337" t="s">
        <v>4063</v>
      </c>
      <c r="G8" s="67">
        <f>$AH$672</f>
        <v>14525.499999999998</v>
      </c>
      <c r="H8" s="299" t="s">
        <v>5547</v>
      </c>
      <c r="J8" s="331" t="s">
        <v>8</v>
      </c>
      <c r="K8" s="63" t="s">
        <v>733</v>
      </c>
      <c r="M8" s="288" t="s">
        <v>1428</v>
      </c>
      <c r="N8" s="337" t="s">
        <v>4077</v>
      </c>
      <c r="P8" s="67">
        <f>$HF$672-11058.05</f>
        <v>2995.5500000000047</v>
      </c>
      <c r="Q8" s="1">
        <v>100</v>
      </c>
      <c r="R8" s="337"/>
      <c r="S8" s="579"/>
      <c r="T8" s="137" t="s">
        <v>5534</v>
      </c>
      <c r="U8" s="295"/>
      <c r="V8" s="295"/>
      <c r="W8" s="295"/>
      <c r="X8" s="295"/>
      <c r="Y8" s="295"/>
      <c r="Z8" s="295"/>
      <c r="AA8" s="67"/>
      <c r="AB8" s="295"/>
      <c r="AC8" s="67"/>
      <c r="AD8" s="295"/>
      <c r="AE8" s="295"/>
      <c r="AF8" s="295"/>
      <c r="AG8" s="295"/>
      <c r="AH8" s="295"/>
      <c r="AI8" s="295"/>
      <c r="AJ8" s="295"/>
      <c r="AK8" s="67"/>
      <c r="AL8" s="295"/>
      <c r="AM8" s="50"/>
      <c r="AN8" s="398"/>
      <c r="AO8" s="398"/>
      <c r="AS8" s="103"/>
      <c r="BB8" s="103"/>
      <c r="BK8" s="103"/>
      <c r="BT8" s="103"/>
      <c r="CC8" s="103"/>
      <c r="CL8" s="103"/>
      <c r="CU8" s="103"/>
      <c r="DD8" s="103"/>
      <c r="DM8" s="103"/>
      <c r="DV8" s="103"/>
      <c r="EE8" s="103"/>
      <c r="EN8" s="103"/>
      <c r="EW8" s="103"/>
      <c r="FF8" s="103"/>
      <c r="FO8" s="103"/>
      <c r="FX8" s="103"/>
      <c r="GG8" s="103"/>
      <c r="GP8" s="103"/>
      <c r="GY8" s="103"/>
      <c r="HH8" s="103"/>
    </row>
    <row r="9" spans="1:216" s="63" customFormat="1" ht="15.75" customHeight="1">
      <c r="A9" s="331" t="s">
        <v>10</v>
      </c>
      <c r="B9" s="277" t="s">
        <v>2006</v>
      </c>
      <c r="D9" s="87" t="s">
        <v>1482</v>
      </c>
      <c r="E9" s="337" t="s">
        <v>4071</v>
      </c>
      <c r="G9" s="67">
        <f>$SH$672</f>
        <v>14492.8</v>
      </c>
      <c r="H9" s="299" t="s">
        <v>5362</v>
      </c>
      <c r="I9" s="277"/>
      <c r="J9" s="331" t="s">
        <v>10</v>
      </c>
      <c r="K9" s="277" t="s">
        <v>2026</v>
      </c>
      <c r="M9" s="288" t="s">
        <v>2403</v>
      </c>
      <c r="N9" s="337" t="s">
        <v>4094</v>
      </c>
      <c r="P9" s="67">
        <f>$ABZ$672-9701.7</f>
        <v>2966.8000000000011</v>
      </c>
      <c r="Q9" s="1">
        <v>99</v>
      </c>
      <c r="S9" s="579"/>
      <c r="T9" s="137" t="s">
        <v>5534</v>
      </c>
      <c r="U9" s="295"/>
      <c r="V9" s="295"/>
      <c r="W9" s="295"/>
      <c r="X9" s="295"/>
      <c r="Y9" s="295"/>
      <c r="Z9" s="295"/>
      <c r="AA9" s="295"/>
      <c r="AB9" s="295"/>
      <c r="AC9" s="295"/>
      <c r="AD9" s="295"/>
      <c r="AE9" s="295"/>
      <c r="AF9" s="295"/>
      <c r="AG9" s="295"/>
      <c r="AH9" s="295"/>
      <c r="AI9" s="295"/>
      <c r="AJ9" s="295"/>
      <c r="AK9" s="295"/>
      <c r="AL9" s="295"/>
      <c r="AM9" s="50"/>
      <c r="AN9" s="398"/>
      <c r="AO9" s="398"/>
      <c r="AS9" s="103"/>
      <c r="BB9" s="103"/>
      <c r="BK9" s="103"/>
      <c r="BT9" s="103"/>
      <c r="CC9" s="103"/>
      <c r="CL9" s="103"/>
      <c r="CU9" s="103"/>
      <c r="DD9" s="103"/>
      <c r="DM9" s="103"/>
      <c r="DV9" s="103"/>
      <c r="EE9" s="103"/>
      <c r="EN9" s="103"/>
      <c r="EW9" s="103"/>
      <c r="FF9" s="103"/>
      <c r="FO9" s="103"/>
      <c r="FX9" s="103"/>
      <c r="GG9" s="103"/>
      <c r="GP9" s="103"/>
      <c r="GY9" s="103"/>
      <c r="HH9" s="103"/>
    </row>
    <row r="10" spans="1:216" s="63" customFormat="1" ht="15.75" customHeight="1">
      <c r="A10" s="331" t="s">
        <v>12</v>
      </c>
      <c r="B10" s="219" t="s">
        <v>1647</v>
      </c>
      <c r="D10" s="87" t="s">
        <v>1423</v>
      </c>
      <c r="E10" s="337" t="s">
        <v>4063</v>
      </c>
      <c r="G10" s="67">
        <f>$FM$672</f>
        <v>14432.699999999995</v>
      </c>
      <c r="H10" s="299" t="s">
        <v>5369</v>
      </c>
      <c r="I10" s="219"/>
      <c r="J10" s="331" t="s">
        <v>12</v>
      </c>
      <c r="K10" s="277" t="s">
        <v>11</v>
      </c>
      <c r="M10" s="288" t="s">
        <v>1460</v>
      </c>
      <c r="N10" s="337" t="s">
        <v>4061</v>
      </c>
      <c r="P10" s="67">
        <f>$CA$672-11190.6</f>
        <v>2706.399999999996</v>
      </c>
      <c r="Q10" s="1">
        <v>93</v>
      </c>
      <c r="S10" s="579"/>
      <c r="T10" s="137"/>
      <c r="U10" s="295"/>
      <c r="V10" s="295"/>
      <c r="W10" s="295"/>
      <c r="X10" s="295"/>
      <c r="Y10" s="295"/>
      <c r="Z10" s="295"/>
      <c r="AA10" s="295"/>
      <c r="AB10" s="295"/>
      <c r="AC10" s="295"/>
      <c r="AD10" s="295"/>
      <c r="AE10" s="295"/>
      <c r="AF10" s="295"/>
      <c r="AG10" s="295"/>
      <c r="AH10" s="67"/>
      <c r="AI10" s="67"/>
      <c r="AJ10" s="295"/>
      <c r="AK10" s="295"/>
      <c r="AL10" s="295"/>
      <c r="AM10" s="50"/>
      <c r="AN10" s="398"/>
      <c r="AO10" s="398"/>
      <c r="AS10" s="103"/>
      <c r="BB10" s="103"/>
      <c r="BK10" s="103"/>
      <c r="BT10" s="103"/>
      <c r="CC10" s="103"/>
      <c r="CL10" s="103"/>
      <c r="CU10" s="103"/>
      <c r="DD10" s="103"/>
      <c r="DM10" s="103"/>
      <c r="DV10" s="103"/>
      <c r="EE10" s="103"/>
      <c r="EN10" s="103"/>
      <c r="EW10" s="103"/>
      <c r="FF10" s="103"/>
      <c r="FO10" s="103"/>
      <c r="FX10" s="103"/>
      <c r="GG10" s="103"/>
      <c r="GP10" s="103"/>
      <c r="GY10" s="103"/>
      <c r="HH10" s="103"/>
    </row>
    <row r="11" spans="1:216" s="63" customFormat="1" ht="15.75" customHeight="1">
      <c r="A11" s="331" t="s">
        <v>14</v>
      </c>
      <c r="B11" s="277" t="s">
        <v>9</v>
      </c>
      <c r="D11" s="269" t="s">
        <v>1463</v>
      </c>
      <c r="E11" s="337" t="s">
        <v>4075</v>
      </c>
      <c r="G11" s="67">
        <f>$LS$672</f>
        <v>14335.2</v>
      </c>
      <c r="H11" s="299" t="s">
        <v>5371</v>
      </c>
      <c r="I11" s="219"/>
      <c r="J11" s="331" t="s">
        <v>14</v>
      </c>
      <c r="K11" s="219" t="s">
        <v>1647</v>
      </c>
      <c r="M11" s="288" t="s">
        <v>1423</v>
      </c>
      <c r="N11" s="337" t="s">
        <v>4063</v>
      </c>
      <c r="P11" s="67">
        <f>$FM$672-11772.6</f>
        <v>2660.0999999999949</v>
      </c>
      <c r="Q11" s="1">
        <v>92</v>
      </c>
      <c r="S11" s="579"/>
      <c r="T11" s="137"/>
      <c r="U11" s="295"/>
      <c r="V11" s="295"/>
      <c r="W11" s="295"/>
      <c r="X11" s="295"/>
      <c r="Y11" s="295"/>
      <c r="Z11" s="67"/>
      <c r="AA11" s="295"/>
      <c r="AB11" s="295"/>
      <c r="AC11" s="295"/>
      <c r="AD11" s="67"/>
      <c r="AE11" s="295"/>
      <c r="AF11" s="295"/>
      <c r="AG11" s="295"/>
      <c r="AH11" s="295"/>
      <c r="AI11" s="295"/>
      <c r="AJ11" s="295"/>
      <c r="AK11" s="295"/>
      <c r="AL11" s="295"/>
      <c r="AM11" s="50"/>
      <c r="AN11" s="398"/>
      <c r="AO11" s="398"/>
      <c r="AS11" s="103"/>
      <c r="BB11" s="103"/>
      <c r="BK11" s="103"/>
      <c r="BT11" s="103"/>
      <c r="CC11" s="103"/>
      <c r="CL11" s="103"/>
      <c r="CU11" s="103"/>
      <c r="DD11" s="103"/>
      <c r="DM11" s="103"/>
      <c r="DV11" s="103"/>
      <c r="EE11" s="103"/>
      <c r="EN11" s="103"/>
      <c r="EW11" s="103"/>
      <c r="FF11" s="103"/>
      <c r="FO11" s="103"/>
      <c r="FX11" s="103"/>
      <c r="GG11" s="103"/>
      <c r="GP11" s="103"/>
      <c r="GY11" s="103"/>
      <c r="HH11" s="103"/>
    </row>
    <row r="12" spans="1:216" s="63" customFormat="1" ht="15.75" customHeight="1">
      <c r="A12" s="331" t="s">
        <v>16</v>
      </c>
      <c r="B12" s="277" t="s">
        <v>154</v>
      </c>
      <c r="D12" s="87" t="s">
        <v>1453</v>
      </c>
      <c r="E12" s="337" t="s">
        <v>4059</v>
      </c>
      <c r="G12" s="67">
        <f>$P$672</f>
        <v>14245.400000000003</v>
      </c>
      <c r="H12" s="299" t="s">
        <v>5548</v>
      </c>
      <c r="J12" s="331" t="s">
        <v>16</v>
      </c>
      <c r="K12" s="277" t="s">
        <v>2025</v>
      </c>
      <c r="M12" s="288" t="s">
        <v>1867</v>
      </c>
      <c r="N12" s="337" t="s">
        <v>4098</v>
      </c>
      <c r="P12" s="67">
        <f>$ZO$672-11032.5</f>
        <v>2603.9999999999982</v>
      </c>
      <c r="Q12" s="1">
        <v>92</v>
      </c>
      <c r="S12" s="579"/>
      <c r="T12" s="137" t="s">
        <v>5535</v>
      </c>
      <c r="U12" s="295"/>
      <c r="V12" s="295"/>
      <c r="W12" s="295"/>
      <c r="X12" s="295"/>
      <c r="Y12" s="295"/>
      <c r="Z12" s="295"/>
      <c r="AA12" s="295"/>
      <c r="AB12" s="295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  <c r="AM12" s="50"/>
      <c r="AN12" s="398"/>
      <c r="AO12" s="398"/>
      <c r="AS12" s="103"/>
      <c r="BB12" s="103"/>
      <c r="BK12" s="103"/>
      <c r="BT12" s="103"/>
      <c r="CC12" s="103"/>
      <c r="CL12" s="103"/>
      <c r="CU12" s="103"/>
      <c r="DD12" s="103"/>
      <c r="DM12" s="103"/>
      <c r="DV12" s="103"/>
      <c r="EE12" s="103"/>
      <c r="EN12" s="103"/>
      <c r="EW12" s="103"/>
      <c r="FF12" s="103"/>
      <c r="FO12" s="103"/>
      <c r="FX12" s="103"/>
      <c r="GG12" s="103"/>
      <c r="GP12" s="103"/>
      <c r="GY12" s="103"/>
      <c r="HH12" s="103"/>
    </row>
    <row r="13" spans="1:216" s="63" customFormat="1" ht="15.75" customHeight="1">
      <c r="A13" s="331" t="s">
        <v>18</v>
      </c>
      <c r="B13" s="277" t="s">
        <v>2023</v>
      </c>
      <c r="D13" s="87" t="s">
        <v>1863</v>
      </c>
      <c r="E13" s="337" t="s">
        <v>4093</v>
      </c>
      <c r="G13" s="67">
        <f>$YE$672</f>
        <v>14218.099999999999</v>
      </c>
      <c r="H13" s="299" t="s">
        <v>5549</v>
      </c>
      <c r="I13" s="219"/>
      <c r="J13" s="331" t="s">
        <v>18</v>
      </c>
      <c r="K13" s="277" t="s">
        <v>2008</v>
      </c>
      <c r="M13" s="288" t="s">
        <v>1481</v>
      </c>
      <c r="N13" s="337" t="s">
        <v>4082</v>
      </c>
      <c r="P13" s="67">
        <f>$RY$672-12945.3</f>
        <v>2576.2000000000007</v>
      </c>
      <c r="Q13" s="1">
        <v>96</v>
      </c>
      <c r="S13" s="578" t="s">
        <v>5536</v>
      </c>
      <c r="T13" s="137" t="s">
        <v>4771</v>
      </c>
      <c r="U13" s="295"/>
      <c r="V13" s="295"/>
      <c r="W13" s="295"/>
      <c r="X13" s="295"/>
      <c r="Y13" s="295"/>
      <c r="Z13" s="67"/>
      <c r="AA13" s="295"/>
      <c r="AB13" s="295"/>
      <c r="AC13" s="295"/>
      <c r="AD13" s="295"/>
      <c r="AE13" s="295"/>
      <c r="AF13" s="295"/>
      <c r="AG13" s="295"/>
      <c r="AH13" s="295"/>
      <c r="AI13" s="295"/>
      <c r="AJ13" s="295"/>
      <c r="AK13" s="295"/>
      <c r="AL13" s="295"/>
      <c r="AM13" s="50"/>
      <c r="AN13" s="398"/>
      <c r="AO13" s="398"/>
      <c r="AS13" s="103"/>
      <c r="BB13" s="103"/>
      <c r="BK13" s="103"/>
      <c r="BT13" s="103"/>
      <c r="CC13" s="103"/>
      <c r="CL13" s="103"/>
      <c r="CU13" s="103"/>
      <c r="DD13" s="103"/>
      <c r="DM13" s="103"/>
      <c r="DV13" s="103"/>
      <c r="EE13" s="103"/>
      <c r="EN13" s="103"/>
      <c r="EW13" s="103"/>
      <c r="FF13" s="103"/>
      <c r="FO13" s="103"/>
      <c r="FX13" s="103"/>
      <c r="GG13" s="103"/>
      <c r="GP13" s="103"/>
      <c r="GY13" s="103"/>
      <c r="HH13" s="103"/>
    </row>
    <row r="14" spans="1:216" s="63" customFormat="1" ht="15.75" customHeight="1">
      <c r="A14" s="331" t="s">
        <v>20</v>
      </c>
      <c r="B14" s="219" t="s">
        <v>1653</v>
      </c>
      <c r="D14" s="87" t="s">
        <v>1465</v>
      </c>
      <c r="E14" s="337" t="s">
        <v>4076</v>
      </c>
      <c r="G14" s="67">
        <f>$MK$672</f>
        <v>14108.000000000009</v>
      </c>
      <c r="H14" s="299" t="s">
        <v>5351</v>
      </c>
      <c r="I14" s="28"/>
      <c r="J14" s="331" t="s">
        <v>20</v>
      </c>
      <c r="K14" s="63" t="s">
        <v>749</v>
      </c>
      <c r="M14" s="288" t="s">
        <v>1421</v>
      </c>
      <c r="N14" s="337" t="s">
        <v>4065</v>
      </c>
      <c r="P14" s="67">
        <f>$EU$672-11434.35</f>
        <v>2570.4999999999982</v>
      </c>
      <c r="Q14" s="1">
        <v>89</v>
      </c>
      <c r="S14" s="579"/>
      <c r="T14" s="137"/>
      <c r="U14" s="295"/>
      <c r="V14" s="295"/>
      <c r="W14" s="295"/>
      <c r="X14" s="295"/>
      <c r="Y14" s="295"/>
      <c r="Z14" s="295"/>
      <c r="AA14" s="295"/>
      <c r="AB14" s="295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50"/>
      <c r="AN14" s="398"/>
      <c r="AO14" s="398"/>
      <c r="AS14" s="103"/>
      <c r="BB14" s="103"/>
      <c r="BK14" s="103"/>
      <c r="BT14" s="103"/>
      <c r="CC14" s="103"/>
      <c r="CL14" s="103"/>
      <c r="CU14" s="103"/>
      <c r="DD14" s="103"/>
      <c r="DM14" s="103"/>
      <c r="DV14" s="103"/>
      <c r="EE14" s="103"/>
      <c r="EN14" s="103"/>
      <c r="EW14" s="103"/>
      <c r="FF14" s="103"/>
      <c r="FO14" s="103"/>
      <c r="FX14" s="103"/>
      <c r="GG14" s="103"/>
      <c r="GP14" s="103"/>
      <c r="GY14" s="103"/>
      <c r="HH14" s="103"/>
    </row>
    <row r="15" spans="1:216" s="63" customFormat="1" ht="15.75" customHeight="1">
      <c r="A15" s="331" t="s">
        <v>22</v>
      </c>
      <c r="B15" s="277" t="s">
        <v>2348</v>
      </c>
      <c r="D15" s="269" t="s">
        <v>1454</v>
      </c>
      <c r="E15" s="337" t="s">
        <v>4060</v>
      </c>
      <c r="G15" s="67">
        <f>$Y$672</f>
        <v>14067.499999999998</v>
      </c>
      <c r="H15" s="299" t="s">
        <v>5369</v>
      </c>
      <c r="J15" s="331" t="s">
        <v>22</v>
      </c>
      <c r="K15" s="63" t="s">
        <v>3377</v>
      </c>
      <c r="M15" s="269" t="s">
        <v>4043</v>
      </c>
      <c r="N15" s="337" t="s">
        <v>4101</v>
      </c>
      <c r="P15" s="67">
        <f>$ALI$672-9732.5</f>
        <v>2547.6999999999989</v>
      </c>
      <c r="Q15" s="1">
        <v>88</v>
      </c>
      <c r="S15" s="579"/>
      <c r="T15" s="137"/>
      <c r="U15" s="295"/>
      <c r="V15" s="295"/>
      <c r="W15" s="295"/>
      <c r="X15" s="295"/>
      <c r="Y15" s="295"/>
      <c r="Z15" s="295"/>
      <c r="AA15" s="295"/>
      <c r="AB15" s="295"/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  <c r="AM15" s="50"/>
      <c r="AN15" s="398"/>
      <c r="AO15" s="398"/>
      <c r="AS15" s="103"/>
      <c r="BB15" s="103"/>
      <c r="BK15" s="103"/>
      <c r="BT15" s="103"/>
      <c r="CC15" s="103"/>
      <c r="CL15" s="103"/>
      <c r="CU15" s="103"/>
      <c r="DD15" s="103"/>
      <c r="DM15" s="103"/>
      <c r="DV15" s="103"/>
      <c r="EE15" s="103"/>
      <c r="EN15" s="103"/>
      <c r="EW15" s="103"/>
      <c r="FF15" s="103"/>
      <c r="FO15" s="103"/>
      <c r="FX15" s="103"/>
      <c r="GG15" s="103"/>
      <c r="GP15" s="103"/>
      <c r="GY15" s="103"/>
      <c r="HH15" s="103"/>
    </row>
    <row r="16" spans="1:216" s="63" customFormat="1" ht="15.75" customHeight="1">
      <c r="A16" s="331" t="s">
        <v>24</v>
      </c>
      <c r="B16" s="63" t="s">
        <v>746</v>
      </c>
      <c r="D16" s="87" t="s">
        <v>1424</v>
      </c>
      <c r="E16" s="337" t="s">
        <v>4070</v>
      </c>
      <c r="G16" s="67">
        <f>$FV$672</f>
        <v>14054.599999999999</v>
      </c>
      <c r="H16" s="299" t="s">
        <v>5360</v>
      </c>
      <c r="I16" s="277"/>
      <c r="J16" s="331" t="s">
        <v>24</v>
      </c>
      <c r="K16" s="63" t="s">
        <v>25</v>
      </c>
      <c r="M16" s="288" t="s">
        <v>1458</v>
      </c>
      <c r="N16" s="337" t="s">
        <v>4059</v>
      </c>
      <c r="P16" s="67">
        <f>$BI$672-11406</f>
        <v>2535.2999999999975</v>
      </c>
      <c r="Q16" s="1">
        <v>87</v>
      </c>
      <c r="S16" s="579"/>
      <c r="T16" s="137"/>
      <c r="U16" s="295"/>
      <c r="V16" s="295"/>
      <c r="W16" s="295"/>
      <c r="X16" s="295"/>
      <c r="Y16" s="295"/>
      <c r="Z16" s="295"/>
      <c r="AA16" s="67"/>
      <c r="AB16" s="295"/>
      <c r="AC16" s="295"/>
      <c r="AD16" s="295"/>
      <c r="AE16" s="295"/>
      <c r="AF16" s="295"/>
      <c r="AG16" s="295"/>
      <c r="AH16" s="295"/>
      <c r="AI16" s="295"/>
      <c r="AJ16" s="295"/>
      <c r="AK16" s="67"/>
      <c r="AL16" s="295"/>
      <c r="AM16" s="50"/>
      <c r="AN16" s="398"/>
      <c r="AO16" s="398"/>
      <c r="AS16" s="103"/>
      <c r="BB16" s="103"/>
      <c r="BK16" s="103"/>
      <c r="BT16" s="103"/>
      <c r="CC16" s="103"/>
      <c r="CL16" s="103"/>
      <c r="CU16" s="103"/>
      <c r="DD16" s="103"/>
      <c r="DM16" s="103"/>
      <c r="DV16" s="103"/>
      <c r="EE16" s="103"/>
      <c r="EN16" s="103"/>
      <c r="EW16" s="103"/>
      <c r="FF16" s="103"/>
      <c r="FO16" s="103"/>
      <c r="FX16" s="103"/>
      <c r="GG16" s="103"/>
      <c r="GP16" s="103"/>
      <c r="GY16" s="103"/>
      <c r="HH16" s="103"/>
    </row>
    <row r="17" spans="1:216" s="63" customFormat="1" ht="15.75" customHeight="1">
      <c r="A17" s="331" t="s">
        <v>26</v>
      </c>
      <c r="B17" s="63" t="s">
        <v>733</v>
      </c>
      <c r="D17" s="87" t="s">
        <v>1428</v>
      </c>
      <c r="E17" s="337" t="s">
        <v>4077</v>
      </c>
      <c r="G17" s="67">
        <f>$HF$672</f>
        <v>14053.600000000004</v>
      </c>
      <c r="H17" s="299" t="s">
        <v>5550</v>
      </c>
      <c r="I17" s="28"/>
      <c r="J17" s="331" t="s">
        <v>26</v>
      </c>
      <c r="K17" s="63" t="s">
        <v>3367</v>
      </c>
      <c r="M17" s="269" t="s">
        <v>4033</v>
      </c>
      <c r="N17" s="337" t="s">
        <v>4097</v>
      </c>
      <c r="P17" s="67">
        <f>$AHW$672-10935.8</f>
        <v>2513.6000000000022</v>
      </c>
      <c r="Q17" s="1">
        <v>86</v>
      </c>
      <c r="S17" s="579"/>
      <c r="T17" s="137"/>
      <c r="U17" s="295"/>
      <c r="V17" s="67"/>
      <c r="W17" s="295"/>
      <c r="X17" s="295"/>
      <c r="Y17" s="295"/>
      <c r="Z17" s="295"/>
      <c r="AA17" s="295"/>
      <c r="AB17" s="295"/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  <c r="AM17" s="50"/>
      <c r="AN17" s="398"/>
      <c r="AO17" s="398"/>
      <c r="AS17" s="103"/>
      <c r="BB17" s="103"/>
      <c r="BK17" s="103"/>
      <c r="BT17" s="103"/>
      <c r="CC17" s="103"/>
      <c r="CL17" s="103"/>
      <c r="CU17" s="103"/>
      <c r="DD17" s="103"/>
      <c r="DM17" s="103"/>
      <c r="DV17" s="103"/>
      <c r="EE17" s="103"/>
      <c r="EN17" s="103"/>
      <c r="EW17" s="103"/>
      <c r="FF17" s="103"/>
      <c r="FO17" s="103"/>
      <c r="FX17" s="103"/>
      <c r="GG17" s="103"/>
      <c r="GP17" s="103"/>
      <c r="GY17" s="103"/>
      <c r="HH17" s="103"/>
    </row>
    <row r="18" spans="1:216" s="63" customFormat="1" ht="15.75" customHeight="1">
      <c r="A18" s="331" t="s">
        <v>28</v>
      </c>
      <c r="B18" s="277" t="s">
        <v>2027</v>
      </c>
      <c r="D18" s="87" t="s">
        <v>1866</v>
      </c>
      <c r="E18" s="337" t="s">
        <v>4089</v>
      </c>
      <c r="G18" s="67">
        <f>$ZF$672</f>
        <v>14013.600000000002</v>
      </c>
      <c r="H18" s="299" t="s">
        <v>5355</v>
      </c>
      <c r="I18" s="277"/>
      <c r="J18" s="331" t="s">
        <v>28</v>
      </c>
      <c r="K18" s="28" t="s">
        <v>155</v>
      </c>
      <c r="M18" s="288" t="s">
        <v>1459</v>
      </c>
      <c r="N18" s="337" t="s">
        <v>4066</v>
      </c>
      <c r="P18" s="67">
        <f>$BR$672-12366.9</f>
        <v>2491.5999999999985</v>
      </c>
      <c r="Q18" s="1">
        <v>85</v>
      </c>
      <c r="R18" s="577">
        <v>5</v>
      </c>
      <c r="S18" s="579"/>
      <c r="T18" s="137"/>
      <c r="U18" s="67"/>
      <c r="V18" s="295"/>
      <c r="W18" s="295"/>
      <c r="X18" s="295"/>
      <c r="Y18" s="295"/>
      <c r="Z18" s="295"/>
      <c r="AA18" s="295"/>
      <c r="AB18" s="295"/>
      <c r="AC18" s="295"/>
      <c r="AD18" s="295"/>
      <c r="AE18" s="295"/>
      <c r="AF18" s="295"/>
      <c r="AG18" s="295"/>
      <c r="AH18" s="295"/>
      <c r="AI18" s="295"/>
      <c r="AJ18" s="295"/>
      <c r="AK18" s="295"/>
      <c r="AL18" s="295"/>
      <c r="AM18" s="50"/>
      <c r="AN18" s="398"/>
      <c r="AO18" s="398"/>
      <c r="AS18" s="103"/>
      <c r="BB18" s="103"/>
      <c r="BK18" s="103"/>
      <c r="BT18" s="103"/>
      <c r="CC18" s="103"/>
      <c r="CL18" s="103"/>
      <c r="CU18" s="103"/>
      <c r="DD18" s="103"/>
      <c r="DM18" s="103"/>
      <c r="DV18" s="103"/>
      <c r="EE18" s="103"/>
      <c r="EN18" s="103"/>
      <c r="EW18" s="103"/>
      <c r="FF18" s="103"/>
      <c r="FO18" s="103"/>
      <c r="FX18" s="103"/>
      <c r="GG18" s="103"/>
      <c r="GP18" s="103"/>
      <c r="GY18" s="103"/>
      <c r="HH18" s="103"/>
    </row>
    <row r="19" spans="1:216" s="63" customFormat="1" ht="15.75" customHeight="1">
      <c r="A19" s="331" t="s">
        <v>30</v>
      </c>
      <c r="B19" s="63" t="s">
        <v>749</v>
      </c>
      <c r="D19" s="87" t="s">
        <v>1421</v>
      </c>
      <c r="E19" s="337" t="s">
        <v>4065</v>
      </c>
      <c r="G19" s="67">
        <f>$EU$672</f>
        <v>14004.849999999999</v>
      </c>
      <c r="H19" s="299" t="s">
        <v>5354</v>
      </c>
      <c r="J19" s="331" t="s">
        <v>30</v>
      </c>
      <c r="K19" s="63" t="s">
        <v>778</v>
      </c>
      <c r="M19" s="287" t="s">
        <v>1427</v>
      </c>
      <c r="N19" s="337" t="s">
        <v>4071</v>
      </c>
      <c r="P19" s="67">
        <f>$GW$672-11148.8</f>
        <v>2487.6999999999989</v>
      </c>
      <c r="Q19" s="1">
        <v>85</v>
      </c>
      <c r="S19" s="579"/>
      <c r="T19" s="137" t="s">
        <v>5535</v>
      </c>
      <c r="U19" s="295"/>
      <c r="V19" s="295"/>
      <c r="W19" s="295"/>
      <c r="X19" s="295"/>
      <c r="Y19" s="295"/>
      <c r="Z19" s="295"/>
      <c r="AA19" s="295"/>
      <c r="AB19" s="67"/>
      <c r="AC19" s="295"/>
      <c r="AD19" s="295"/>
      <c r="AE19" s="295"/>
      <c r="AF19" s="295"/>
      <c r="AG19" s="295"/>
      <c r="AH19" s="295"/>
      <c r="AI19" s="295"/>
      <c r="AJ19" s="295"/>
      <c r="AK19" s="295"/>
      <c r="AL19" s="295"/>
      <c r="AM19" s="50"/>
      <c r="AN19" s="398"/>
      <c r="AO19" s="398"/>
      <c r="AS19" s="103"/>
      <c r="BB19" s="103"/>
      <c r="BK19" s="103"/>
      <c r="BT19" s="103"/>
      <c r="CC19" s="103"/>
      <c r="CL19" s="103"/>
      <c r="CU19" s="103"/>
      <c r="DD19" s="103"/>
      <c r="DM19" s="103"/>
      <c r="DV19" s="103"/>
      <c r="EE19" s="103"/>
      <c r="EN19" s="103"/>
      <c r="EW19" s="103"/>
      <c r="FF19" s="103"/>
      <c r="FO19" s="103"/>
      <c r="FX19" s="103"/>
      <c r="GG19" s="103"/>
      <c r="GP19" s="103"/>
      <c r="GY19" s="103"/>
      <c r="HH19" s="103"/>
    </row>
    <row r="20" spans="1:216" s="63" customFormat="1" ht="15.75" customHeight="1">
      <c r="A20" s="331" t="s">
        <v>32</v>
      </c>
      <c r="B20" s="277" t="s">
        <v>783</v>
      </c>
      <c r="D20" s="269" t="s">
        <v>1414</v>
      </c>
      <c r="E20" s="337" t="s">
        <v>4062</v>
      </c>
      <c r="G20" s="67">
        <f>$CJ$672</f>
        <v>13996.599999999997</v>
      </c>
      <c r="H20" s="299" t="s">
        <v>5361</v>
      </c>
      <c r="J20" s="331" t="s">
        <v>32</v>
      </c>
      <c r="K20" s="277" t="s">
        <v>17</v>
      </c>
      <c r="M20" s="288" t="s">
        <v>1417</v>
      </c>
      <c r="N20" s="337" t="s">
        <v>4068</v>
      </c>
      <c r="P20" s="67">
        <f>$DK$672-11191.9</f>
        <v>2482.3000000000011</v>
      </c>
      <c r="Q20" s="1">
        <v>83</v>
      </c>
      <c r="S20" s="579"/>
      <c r="T20" s="137"/>
      <c r="U20" s="295"/>
      <c r="V20" s="295"/>
      <c r="W20" s="295"/>
      <c r="X20" s="295"/>
      <c r="Y20" s="295"/>
      <c r="Z20" s="295"/>
      <c r="AA20" s="295"/>
      <c r="AB20" s="295"/>
      <c r="AC20" s="295"/>
      <c r="AD20" s="295"/>
      <c r="AE20" s="295"/>
      <c r="AF20" s="295"/>
      <c r="AG20" s="295"/>
      <c r="AH20" s="295"/>
      <c r="AI20" s="295"/>
      <c r="AJ20" s="295"/>
      <c r="AK20" s="295"/>
      <c r="AL20" s="295"/>
      <c r="AM20" s="50"/>
      <c r="AN20" s="398"/>
      <c r="AO20" s="398"/>
      <c r="AS20" s="103"/>
      <c r="BB20" s="103"/>
      <c r="BK20" s="103"/>
      <c r="BT20" s="103"/>
      <c r="CC20" s="103"/>
      <c r="CL20" s="103"/>
      <c r="CU20" s="103"/>
      <c r="DD20" s="103"/>
      <c r="DM20" s="103"/>
      <c r="DV20" s="103"/>
      <c r="EE20" s="103"/>
      <c r="EN20" s="103"/>
      <c r="EW20" s="103"/>
      <c r="FF20" s="103"/>
      <c r="FO20" s="103"/>
      <c r="FX20" s="103"/>
      <c r="GG20" s="103"/>
      <c r="GP20" s="103"/>
      <c r="GY20" s="103"/>
      <c r="HH20" s="103"/>
    </row>
    <row r="21" spans="1:216" s="63" customFormat="1" ht="15.75" customHeight="1">
      <c r="A21" s="331" t="s">
        <v>34</v>
      </c>
      <c r="B21" s="63" t="s">
        <v>3386</v>
      </c>
      <c r="D21" s="269" t="s">
        <v>4053</v>
      </c>
      <c r="E21" s="337" t="s">
        <v>4097</v>
      </c>
      <c r="G21" s="67">
        <f>$AOU$672</f>
        <v>13960.8</v>
      </c>
      <c r="H21" s="299" t="s">
        <v>5551</v>
      </c>
      <c r="J21" s="331" t="s">
        <v>34</v>
      </c>
      <c r="K21" s="63" t="s">
        <v>3394</v>
      </c>
      <c r="M21" s="269" t="s">
        <v>4054</v>
      </c>
      <c r="N21" s="337" t="s">
        <v>4098</v>
      </c>
      <c r="P21" s="67">
        <f>$APD$672-11028.3</f>
        <v>2397.4000000000015</v>
      </c>
      <c r="Q21" s="1">
        <v>82</v>
      </c>
      <c r="S21" s="579"/>
      <c r="T21" s="137"/>
      <c r="U21" s="295"/>
      <c r="V21" s="295"/>
      <c r="W21" s="295"/>
      <c r="X21" s="295"/>
      <c r="Y21" s="295"/>
      <c r="Z21" s="295"/>
      <c r="AA21" s="295"/>
      <c r="AB21" s="295"/>
      <c r="AC21" s="295"/>
      <c r="AD21" s="295"/>
      <c r="AE21" s="295"/>
      <c r="AF21" s="295"/>
      <c r="AG21" s="295"/>
      <c r="AH21" s="295"/>
      <c r="AI21" s="295"/>
      <c r="AJ21" s="295"/>
      <c r="AK21" s="295"/>
      <c r="AL21" s="295"/>
      <c r="AM21" s="50"/>
      <c r="AN21" s="398"/>
      <c r="AO21" s="398"/>
      <c r="AS21" s="103"/>
      <c r="BB21" s="103"/>
      <c r="BK21" s="103"/>
      <c r="BT21" s="103"/>
      <c r="CC21" s="103"/>
      <c r="CL21" s="103"/>
      <c r="CU21" s="103"/>
      <c r="DD21" s="103"/>
      <c r="DM21" s="103"/>
      <c r="DV21" s="103"/>
      <c r="EE21" s="103"/>
      <c r="EN21" s="103"/>
      <c r="EW21" s="103"/>
      <c r="FF21" s="103"/>
      <c r="FO21" s="103"/>
      <c r="FX21" s="103"/>
      <c r="GG21" s="103"/>
      <c r="GP21" s="103"/>
      <c r="GY21" s="103"/>
      <c r="HH21" s="103"/>
    </row>
    <row r="22" spans="1:216" s="63" customFormat="1" ht="15.75" customHeight="1">
      <c r="A22" s="331" t="s">
        <v>36</v>
      </c>
      <c r="B22" s="63" t="s">
        <v>25</v>
      </c>
      <c r="D22" s="87" t="s">
        <v>1458</v>
      </c>
      <c r="E22" s="337" t="s">
        <v>4059</v>
      </c>
      <c r="G22" s="67">
        <f>$BI$672</f>
        <v>13941.299999999997</v>
      </c>
      <c r="H22" s="299" t="s">
        <v>5366</v>
      </c>
      <c r="J22" s="331" t="s">
        <v>36</v>
      </c>
      <c r="K22" s="28" t="s">
        <v>37</v>
      </c>
      <c r="M22" s="288" t="s">
        <v>1416</v>
      </c>
      <c r="N22" s="337" t="s">
        <v>4067</v>
      </c>
      <c r="P22" s="67">
        <f>$DB$672-12503</f>
        <v>2375.6999999999989</v>
      </c>
      <c r="Q22" s="1">
        <v>81</v>
      </c>
      <c r="S22" s="579"/>
      <c r="T22" s="137"/>
      <c r="U22" s="295"/>
      <c r="V22" s="295"/>
      <c r="W22" s="295"/>
      <c r="X22" s="295"/>
      <c r="Y22" s="295"/>
      <c r="Z22" s="295"/>
      <c r="AA22" s="295"/>
      <c r="AB22" s="295"/>
      <c r="AC22" s="295"/>
      <c r="AD22" s="295"/>
      <c r="AE22" s="295"/>
      <c r="AF22" s="295"/>
      <c r="AG22" s="67"/>
      <c r="AH22" s="295"/>
      <c r="AI22" s="295"/>
      <c r="AJ22" s="295"/>
      <c r="AK22" s="295"/>
      <c r="AL22" s="295"/>
      <c r="AM22" s="50"/>
      <c r="AN22" s="398"/>
      <c r="AO22" s="398"/>
      <c r="AS22" s="103"/>
      <c r="BB22" s="103"/>
      <c r="BK22" s="103"/>
      <c r="BT22" s="103"/>
      <c r="CC22" s="103"/>
      <c r="CL22" s="103"/>
      <c r="CU22" s="103"/>
      <c r="DD22" s="103"/>
      <c r="DM22" s="103"/>
      <c r="DV22" s="103"/>
      <c r="EE22" s="103"/>
      <c r="EN22" s="103"/>
      <c r="EW22" s="103"/>
      <c r="FF22" s="103"/>
      <c r="FO22" s="103"/>
      <c r="FX22" s="103"/>
      <c r="GG22" s="103"/>
      <c r="GP22" s="103"/>
      <c r="GY22" s="103"/>
      <c r="HH22" s="103"/>
    </row>
    <row r="23" spans="1:216" s="63" customFormat="1" ht="15.75" customHeight="1">
      <c r="A23" s="331" t="s">
        <v>38</v>
      </c>
      <c r="B23" s="63" t="s">
        <v>3375</v>
      </c>
      <c r="D23" s="269" t="s">
        <v>4041</v>
      </c>
      <c r="E23" s="337" t="s">
        <v>4095</v>
      </c>
      <c r="G23" s="67">
        <f>$AKQ$672</f>
        <v>13901.099999999999</v>
      </c>
      <c r="H23" s="299" t="s">
        <v>5351</v>
      </c>
      <c r="I23" s="277"/>
      <c r="J23" s="331" t="s">
        <v>38</v>
      </c>
      <c r="K23" s="219" t="s">
        <v>1652</v>
      </c>
      <c r="M23" s="288" t="s">
        <v>1471</v>
      </c>
      <c r="N23" s="337" t="s">
        <v>4085</v>
      </c>
      <c r="P23" s="67">
        <f>$OM$672-10951.1</f>
        <v>2370.3999999999996</v>
      </c>
      <c r="Q23" s="1">
        <v>80</v>
      </c>
      <c r="S23" s="579"/>
      <c r="T23" s="137"/>
      <c r="U23" s="295"/>
      <c r="V23" s="295"/>
      <c r="W23" s="295"/>
      <c r="X23" s="295"/>
      <c r="Y23" s="295"/>
      <c r="Z23" s="295"/>
      <c r="AA23" s="295"/>
      <c r="AB23" s="295"/>
      <c r="AC23" s="295"/>
      <c r="AD23" s="295"/>
      <c r="AE23" s="295"/>
      <c r="AF23" s="295"/>
      <c r="AG23" s="67"/>
      <c r="AH23" s="295"/>
      <c r="AI23" s="295"/>
      <c r="AJ23" s="295"/>
      <c r="AK23" s="295"/>
      <c r="AL23" s="295"/>
      <c r="AM23" s="50"/>
      <c r="AN23" s="398"/>
      <c r="AO23" s="398"/>
      <c r="AS23" s="103"/>
      <c r="BB23" s="103"/>
      <c r="BK23" s="103"/>
      <c r="BT23" s="103"/>
      <c r="CC23" s="103"/>
      <c r="CL23" s="103"/>
      <c r="CU23" s="103"/>
      <c r="DD23" s="103"/>
      <c r="DM23" s="103"/>
      <c r="DV23" s="103"/>
      <c r="EE23" s="103"/>
      <c r="EN23" s="103"/>
      <c r="EW23" s="103"/>
      <c r="FF23" s="103"/>
      <c r="FO23" s="103"/>
      <c r="FX23" s="103"/>
      <c r="GG23" s="103"/>
      <c r="GP23" s="103"/>
      <c r="GY23" s="103"/>
      <c r="HH23" s="103"/>
    </row>
    <row r="24" spans="1:216" s="63" customFormat="1" ht="15.75" customHeight="1">
      <c r="A24" s="331" t="s">
        <v>145</v>
      </c>
      <c r="B24" s="277" t="s">
        <v>2350</v>
      </c>
      <c r="D24" s="87" t="s">
        <v>1460</v>
      </c>
      <c r="E24" s="337" t="s">
        <v>4061</v>
      </c>
      <c r="G24" s="67">
        <f>$CA$672</f>
        <v>13896.999999999996</v>
      </c>
      <c r="H24" s="299" t="s">
        <v>5359</v>
      </c>
      <c r="I24" s="219"/>
      <c r="J24" s="331" t="s">
        <v>145</v>
      </c>
      <c r="K24" s="219" t="s">
        <v>1655</v>
      </c>
      <c r="M24" s="288" t="s">
        <v>1474</v>
      </c>
      <c r="N24" s="337" t="s">
        <v>4087</v>
      </c>
      <c r="P24" s="67">
        <f>$PN$672-11111.9</f>
        <v>2341.6000000000022</v>
      </c>
      <c r="Q24" s="1">
        <v>83</v>
      </c>
      <c r="S24" s="578">
        <v>7</v>
      </c>
      <c r="T24" s="137" t="s">
        <v>5537</v>
      </c>
      <c r="U24" s="295"/>
      <c r="V24" s="295"/>
      <c r="W24" s="295"/>
      <c r="X24" s="295"/>
      <c r="Y24" s="295"/>
      <c r="Z24" s="295"/>
      <c r="AA24" s="295"/>
      <c r="AB24" s="295"/>
      <c r="AC24" s="295"/>
      <c r="AD24" s="295"/>
      <c r="AE24" s="295"/>
      <c r="AF24" s="295"/>
      <c r="AG24" s="295"/>
      <c r="AH24" s="295"/>
      <c r="AI24" s="295"/>
      <c r="AJ24" s="295"/>
      <c r="AK24" s="295"/>
      <c r="AL24" s="295"/>
      <c r="AM24" s="50"/>
      <c r="AN24" s="398"/>
      <c r="AO24" s="398"/>
      <c r="AS24" s="103"/>
      <c r="BB24" s="103"/>
      <c r="BK24" s="103"/>
      <c r="BT24" s="103"/>
      <c r="CC24" s="103"/>
      <c r="CL24" s="103"/>
      <c r="CU24" s="103"/>
      <c r="DD24" s="103"/>
      <c r="DM24" s="103"/>
      <c r="DV24" s="103"/>
      <c r="EE24" s="103"/>
      <c r="EN24" s="103"/>
      <c r="EW24" s="103"/>
      <c r="FF24" s="103"/>
      <c r="FO24" s="103"/>
      <c r="FX24" s="103"/>
      <c r="GG24" s="103"/>
      <c r="GP24" s="103"/>
      <c r="GY24" s="103"/>
      <c r="HH24" s="103"/>
    </row>
    <row r="25" spans="1:216" s="63" customFormat="1" ht="15.75" customHeight="1">
      <c r="A25" s="331" t="s">
        <v>146</v>
      </c>
      <c r="B25" s="277" t="s">
        <v>17</v>
      </c>
      <c r="D25" s="87" t="s">
        <v>1417</v>
      </c>
      <c r="E25" s="337" t="s">
        <v>4068</v>
      </c>
      <c r="G25" s="67">
        <f>$DK$672</f>
        <v>13674.2</v>
      </c>
      <c r="H25" s="299" t="s">
        <v>5552</v>
      </c>
      <c r="J25" s="331" t="s">
        <v>146</v>
      </c>
      <c r="K25" s="277" t="s">
        <v>9</v>
      </c>
      <c r="M25" s="287" t="s">
        <v>1463</v>
      </c>
      <c r="N25" s="337" t="s">
        <v>4075</v>
      </c>
      <c r="P25" s="67">
        <f>$LS$672-12006.5</f>
        <v>2328.7000000000007</v>
      </c>
      <c r="Q25" s="1">
        <v>79</v>
      </c>
      <c r="S25" s="579"/>
      <c r="T25" s="137" t="s">
        <v>5535</v>
      </c>
      <c r="U25" s="295"/>
      <c r="V25" s="295"/>
      <c r="W25" s="295"/>
      <c r="X25" s="67"/>
      <c r="Y25" s="295"/>
      <c r="Z25" s="295"/>
      <c r="AA25" s="295"/>
      <c r="AB25" s="67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50"/>
      <c r="AN25" s="398"/>
      <c r="AO25" s="398"/>
      <c r="AS25" s="103"/>
      <c r="BB25" s="103"/>
      <c r="BK25" s="103"/>
      <c r="BT25" s="103"/>
      <c r="CC25" s="103"/>
      <c r="CL25" s="103"/>
      <c r="CU25" s="103"/>
      <c r="DD25" s="103"/>
      <c r="DM25" s="103"/>
      <c r="DV25" s="103"/>
      <c r="EE25" s="103"/>
      <c r="EN25" s="103"/>
      <c r="EW25" s="103"/>
      <c r="FF25" s="103"/>
      <c r="FO25" s="103"/>
      <c r="FX25" s="103"/>
      <c r="GG25" s="103"/>
      <c r="GP25" s="103"/>
      <c r="GY25" s="103"/>
      <c r="HH25" s="103"/>
    </row>
    <row r="26" spans="1:216" s="63" customFormat="1" ht="15.75" customHeight="1">
      <c r="A26" s="331" t="s">
        <v>147</v>
      </c>
      <c r="B26" s="63" t="s">
        <v>162</v>
      </c>
      <c r="D26" s="87" t="s">
        <v>1432</v>
      </c>
      <c r="E26" s="337" t="s">
        <v>4072</v>
      </c>
      <c r="G26" s="67">
        <f>$IP$672</f>
        <v>13640.600000000006</v>
      </c>
      <c r="H26" s="299" t="s">
        <v>5370</v>
      </c>
      <c r="I26" s="277"/>
      <c r="J26" s="331" t="s">
        <v>147</v>
      </c>
      <c r="K26" s="219" t="s">
        <v>1653</v>
      </c>
      <c r="M26" s="288" t="s">
        <v>1465</v>
      </c>
      <c r="N26" s="337" t="s">
        <v>4076</v>
      </c>
      <c r="P26" s="67">
        <f>$MK$672-11795.4</f>
        <v>2312.6000000000095</v>
      </c>
      <c r="Q26" s="1">
        <v>77</v>
      </c>
      <c r="S26" s="579"/>
      <c r="T26" s="137"/>
      <c r="U26" s="295"/>
      <c r="V26" s="295"/>
      <c r="W26" s="295"/>
      <c r="X26" s="295"/>
      <c r="Y26" s="295"/>
      <c r="Z26" s="295"/>
      <c r="AA26" s="295"/>
      <c r="AB26" s="295"/>
      <c r="AC26" s="295"/>
      <c r="AD26" s="295"/>
      <c r="AE26" s="295"/>
      <c r="AF26" s="295"/>
      <c r="AG26" s="295"/>
      <c r="AH26" s="295"/>
      <c r="AI26" s="295"/>
      <c r="AJ26" s="295"/>
      <c r="AK26" s="295"/>
      <c r="AL26" s="295"/>
      <c r="AM26" s="50"/>
      <c r="AN26" s="398"/>
      <c r="AO26" s="398"/>
      <c r="AS26" s="103"/>
      <c r="BB26" s="103"/>
      <c r="BK26" s="103"/>
      <c r="BT26" s="103"/>
      <c r="CC26" s="103"/>
      <c r="CL26" s="103"/>
      <c r="CU26" s="103"/>
      <c r="DD26" s="103"/>
      <c r="DM26" s="103"/>
      <c r="DV26" s="103"/>
      <c r="EE26" s="103"/>
      <c r="EN26" s="103"/>
      <c r="EW26" s="103"/>
      <c r="FF26" s="103"/>
      <c r="FO26" s="103"/>
      <c r="FX26" s="103"/>
      <c r="GG26" s="103"/>
      <c r="GP26" s="103"/>
      <c r="GY26" s="103"/>
      <c r="HH26" s="103"/>
    </row>
    <row r="27" spans="1:216" s="63" customFormat="1" ht="15.75" customHeight="1">
      <c r="A27" s="331" t="s">
        <v>151</v>
      </c>
      <c r="B27" s="277" t="s">
        <v>2025</v>
      </c>
      <c r="D27" s="87" t="s">
        <v>1867</v>
      </c>
      <c r="E27" s="337" t="s">
        <v>4098</v>
      </c>
      <c r="G27" s="67">
        <f>$ZO$672</f>
        <v>13636.499999999998</v>
      </c>
      <c r="H27" s="299" t="s">
        <v>5546</v>
      </c>
      <c r="I27" s="277"/>
      <c r="J27" s="331" t="s">
        <v>151</v>
      </c>
      <c r="K27" s="277" t="s">
        <v>31</v>
      </c>
      <c r="M27" s="287" t="s">
        <v>1454</v>
      </c>
      <c r="N27" s="337" t="s">
        <v>4060</v>
      </c>
      <c r="P27" s="67">
        <f>$Y$672-11756.6</f>
        <v>2310.8999999999978</v>
      </c>
      <c r="Q27" s="1">
        <v>76</v>
      </c>
      <c r="S27" s="579"/>
      <c r="T27" s="137"/>
      <c r="U27" s="295"/>
      <c r="V27" s="295"/>
      <c r="W27" s="295"/>
      <c r="X27" s="295"/>
      <c r="Y27" s="295"/>
      <c r="Z27" s="295"/>
      <c r="AA27" s="295"/>
      <c r="AB27" s="295"/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  <c r="AM27" s="50"/>
      <c r="AN27" s="398"/>
      <c r="AO27" s="398"/>
      <c r="AS27" s="103"/>
      <c r="BB27" s="103"/>
      <c r="BK27" s="103"/>
      <c r="BT27" s="103"/>
      <c r="CC27" s="103"/>
      <c r="CL27" s="103"/>
      <c r="CU27" s="103"/>
      <c r="DD27" s="103"/>
      <c r="DM27" s="103"/>
      <c r="DV27" s="103"/>
      <c r="EE27" s="103"/>
      <c r="EN27" s="103"/>
      <c r="EW27" s="103"/>
      <c r="FF27" s="103"/>
      <c r="FO27" s="103"/>
      <c r="FX27" s="103"/>
      <c r="GG27" s="103"/>
      <c r="GP27" s="103"/>
      <c r="GY27" s="103"/>
      <c r="HH27" s="103"/>
    </row>
    <row r="28" spans="1:216" s="63" customFormat="1" ht="15.75" customHeight="1">
      <c r="A28" s="331" t="s">
        <v>157</v>
      </c>
      <c r="B28" s="63" t="s">
        <v>778</v>
      </c>
      <c r="D28" s="269" t="s">
        <v>1427</v>
      </c>
      <c r="E28" s="337" t="s">
        <v>4071</v>
      </c>
      <c r="G28" s="67">
        <f>$GW$672</f>
        <v>13636.499999999998</v>
      </c>
      <c r="H28" s="299" t="s">
        <v>5364</v>
      </c>
      <c r="I28" s="277"/>
      <c r="J28" s="331" t="s">
        <v>157</v>
      </c>
      <c r="K28" s="63" t="s">
        <v>33</v>
      </c>
      <c r="M28" s="288" t="s">
        <v>1457</v>
      </c>
      <c r="N28" s="337" t="s">
        <v>4061</v>
      </c>
      <c r="P28" s="67">
        <f>$AZ$672-11275.2</f>
        <v>2308.3000000000011</v>
      </c>
      <c r="Q28" s="1">
        <v>75</v>
      </c>
      <c r="S28" s="579"/>
      <c r="T28" s="137"/>
      <c r="U28" s="295"/>
      <c r="V28" s="295"/>
      <c r="W28" s="295"/>
      <c r="X28" s="295"/>
      <c r="Y28" s="295"/>
      <c r="Z28" s="295"/>
      <c r="AA28" s="295"/>
      <c r="AB28" s="295"/>
      <c r="AC28" s="295"/>
      <c r="AD28" s="295"/>
      <c r="AE28" s="295"/>
      <c r="AF28" s="295"/>
      <c r="AG28" s="295"/>
      <c r="AH28" s="295"/>
      <c r="AI28" s="295"/>
      <c r="AJ28" s="295"/>
      <c r="AK28" s="295"/>
      <c r="AL28" s="295"/>
      <c r="AM28" s="50"/>
      <c r="AN28" s="398"/>
      <c r="AO28" s="398"/>
      <c r="AS28" s="103"/>
      <c r="BB28" s="103"/>
      <c r="BK28" s="103"/>
      <c r="BT28" s="103"/>
      <c r="CC28" s="103"/>
      <c r="CL28" s="103"/>
      <c r="CU28" s="103"/>
      <c r="DD28" s="103"/>
      <c r="DM28" s="103"/>
      <c r="DV28" s="103"/>
      <c r="EE28" s="103"/>
      <c r="EN28" s="103"/>
      <c r="EW28" s="103"/>
      <c r="FF28" s="103"/>
      <c r="FO28" s="103"/>
      <c r="FX28" s="103"/>
      <c r="GG28" s="103"/>
      <c r="GP28" s="103"/>
      <c r="GY28" s="103"/>
      <c r="HH28" s="103"/>
    </row>
    <row r="29" spans="1:216" s="63" customFormat="1" ht="15.75" customHeight="1">
      <c r="A29" s="331" t="s">
        <v>159</v>
      </c>
      <c r="B29" s="63" t="s">
        <v>3385</v>
      </c>
      <c r="D29" s="269" t="s">
        <v>4052</v>
      </c>
      <c r="E29" s="337" t="s">
        <v>4100</v>
      </c>
      <c r="G29" s="67">
        <f>$AOL$672</f>
        <v>13601.7</v>
      </c>
      <c r="H29" s="299" t="s">
        <v>5553</v>
      </c>
      <c r="I29" s="277"/>
      <c r="J29" s="331" t="s">
        <v>159</v>
      </c>
      <c r="K29" s="63" t="s">
        <v>3375</v>
      </c>
      <c r="M29" s="269" t="s">
        <v>4041</v>
      </c>
      <c r="N29" s="337" t="s">
        <v>4095</v>
      </c>
      <c r="P29" s="67">
        <f>$AKQ$672-11618.5</f>
        <v>2282.5999999999985</v>
      </c>
      <c r="Q29" s="1">
        <v>87</v>
      </c>
      <c r="S29" s="578" t="s">
        <v>5538</v>
      </c>
      <c r="T29" s="137" t="s">
        <v>5539</v>
      </c>
      <c r="U29" s="295"/>
      <c r="V29" s="295"/>
      <c r="W29" s="295"/>
      <c r="X29" s="295"/>
      <c r="Y29" s="295"/>
      <c r="Z29" s="295"/>
      <c r="AA29" s="295"/>
      <c r="AB29" s="295"/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  <c r="AM29" s="50"/>
      <c r="AN29" s="398"/>
      <c r="AO29" s="398"/>
      <c r="AS29" s="103"/>
      <c r="BB29" s="103"/>
      <c r="BK29" s="103"/>
      <c r="BT29" s="103"/>
      <c r="CC29" s="103"/>
      <c r="CL29" s="103"/>
      <c r="CU29" s="103"/>
      <c r="DD29" s="103"/>
      <c r="DM29" s="103"/>
      <c r="DV29" s="103"/>
      <c r="EE29" s="103"/>
      <c r="EN29" s="103"/>
      <c r="EW29" s="103"/>
      <c r="FF29" s="103"/>
      <c r="FO29" s="103"/>
      <c r="FX29" s="103"/>
      <c r="GG29" s="103"/>
      <c r="GP29" s="103"/>
      <c r="GY29" s="103"/>
      <c r="HH29" s="103"/>
    </row>
    <row r="30" spans="1:216" s="63" customFormat="1" ht="15.75" customHeight="1">
      <c r="A30" s="331" t="s">
        <v>160</v>
      </c>
      <c r="B30" s="63" t="s">
        <v>3213</v>
      </c>
      <c r="D30" s="87" t="s">
        <v>1452</v>
      </c>
      <c r="E30" s="337" t="s">
        <v>4059</v>
      </c>
      <c r="G30" s="67">
        <f>$G$672</f>
        <v>13597.8</v>
      </c>
      <c r="H30" s="299" t="s">
        <v>5358</v>
      </c>
      <c r="J30" s="331" t="s">
        <v>160</v>
      </c>
      <c r="K30" s="277" t="s">
        <v>4497</v>
      </c>
      <c r="M30" s="288" t="s">
        <v>1862</v>
      </c>
      <c r="N30" s="337" t="s">
        <v>4093</v>
      </c>
      <c r="P30" s="67">
        <f>$XV$672-10690</f>
        <v>2262.0999999999967</v>
      </c>
      <c r="Q30" s="1">
        <v>73</v>
      </c>
      <c r="S30" s="579" t="s">
        <v>4723</v>
      </c>
      <c r="T30" s="137"/>
      <c r="U30" s="295"/>
      <c r="V30" s="295"/>
      <c r="W30" s="295"/>
      <c r="X30" s="295"/>
      <c r="Y30" s="295"/>
      <c r="Z30" s="295"/>
      <c r="AA30" s="295"/>
      <c r="AB30" s="295"/>
      <c r="AC30" s="295"/>
      <c r="AD30" s="295"/>
      <c r="AE30" s="295"/>
      <c r="AF30" s="295"/>
      <c r="AG30" s="295"/>
      <c r="AH30" s="295"/>
      <c r="AI30" s="295"/>
      <c r="AJ30" s="295"/>
      <c r="AK30" s="295"/>
      <c r="AL30" s="295"/>
      <c r="AM30" s="50"/>
      <c r="AN30" s="398"/>
      <c r="AO30" s="398"/>
      <c r="AS30" s="103"/>
      <c r="BB30" s="103"/>
      <c r="BK30" s="103"/>
      <c r="BT30" s="103"/>
      <c r="CC30" s="103"/>
      <c r="CL30" s="103"/>
      <c r="CU30" s="103"/>
      <c r="DD30" s="103"/>
      <c r="DM30" s="103"/>
      <c r="DV30" s="103"/>
      <c r="EE30" s="103"/>
      <c r="EN30" s="103"/>
      <c r="EW30" s="103"/>
      <c r="FF30" s="103"/>
      <c r="FO30" s="103"/>
      <c r="FX30" s="103"/>
      <c r="GG30" s="103"/>
      <c r="GP30" s="103"/>
      <c r="GY30" s="103"/>
      <c r="HH30" s="103"/>
    </row>
    <row r="31" spans="1:216" s="63" customFormat="1" ht="15.75" customHeight="1">
      <c r="A31" s="331" t="s">
        <v>161</v>
      </c>
      <c r="B31" s="63" t="s">
        <v>33</v>
      </c>
      <c r="D31" s="87" t="s">
        <v>1457</v>
      </c>
      <c r="E31" s="337" t="s">
        <v>4061</v>
      </c>
      <c r="G31" s="67">
        <f>$AZ$672</f>
        <v>13583.500000000002</v>
      </c>
      <c r="H31" s="299" t="s">
        <v>5353</v>
      </c>
      <c r="J31" s="331" t="s">
        <v>161</v>
      </c>
      <c r="K31" s="63" t="s">
        <v>788</v>
      </c>
      <c r="M31" s="288" t="s">
        <v>1470</v>
      </c>
      <c r="N31" s="337" t="s">
        <v>4084</v>
      </c>
      <c r="P31" s="67">
        <f>$OD$672-5993.1</f>
        <v>2225.7000000000007</v>
      </c>
      <c r="Q31" s="1">
        <v>73</v>
      </c>
      <c r="S31" s="579"/>
      <c r="T31" s="137" t="s">
        <v>5535</v>
      </c>
      <c r="U31" s="295"/>
      <c r="V31" s="295"/>
      <c r="W31" s="295"/>
      <c r="X31" s="295"/>
      <c r="Y31" s="295"/>
      <c r="Z31" s="295"/>
      <c r="AA31" s="295"/>
      <c r="AB31" s="295"/>
      <c r="AC31" s="295"/>
      <c r="AD31" s="295"/>
      <c r="AE31" s="295"/>
      <c r="AF31" s="295"/>
      <c r="AG31" s="295"/>
      <c r="AH31" s="295"/>
      <c r="AI31" s="295"/>
      <c r="AJ31" s="295"/>
      <c r="AK31" s="295"/>
      <c r="AL31" s="295"/>
      <c r="AM31" s="50"/>
      <c r="AN31" s="398"/>
      <c r="AO31" s="398"/>
      <c r="AS31" s="103"/>
      <c r="BB31" s="103"/>
      <c r="BK31" s="103"/>
      <c r="BT31" s="103"/>
      <c r="CC31" s="103"/>
      <c r="CL31" s="103"/>
      <c r="CU31" s="103"/>
      <c r="DD31" s="103"/>
      <c r="DM31" s="103"/>
      <c r="DV31" s="103"/>
      <c r="EE31" s="103"/>
      <c r="EN31" s="103"/>
      <c r="EW31" s="103"/>
      <c r="FF31" s="103"/>
      <c r="FO31" s="103"/>
      <c r="FX31" s="103"/>
      <c r="GG31" s="103"/>
      <c r="GP31" s="103"/>
      <c r="GY31" s="103"/>
      <c r="HH31" s="103"/>
    </row>
    <row r="32" spans="1:216" s="63" customFormat="1" ht="15.75" customHeight="1">
      <c r="A32" s="331" t="s">
        <v>163</v>
      </c>
      <c r="B32" s="219" t="s">
        <v>1659</v>
      </c>
      <c r="D32" s="87" t="s">
        <v>1473</v>
      </c>
      <c r="E32" s="337" t="s">
        <v>4086</v>
      </c>
      <c r="G32" s="67">
        <f>$PE$672</f>
        <v>13572.500000000007</v>
      </c>
      <c r="H32" s="299" t="s">
        <v>5370</v>
      </c>
      <c r="J32" s="331" t="s">
        <v>163</v>
      </c>
      <c r="K32" s="277" t="s">
        <v>2006</v>
      </c>
      <c r="M32" s="288" t="s">
        <v>1482</v>
      </c>
      <c r="N32" s="337" t="s">
        <v>4071</v>
      </c>
      <c r="P32" s="67">
        <f>$SH$672-12272</f>
        <v>2220.7999999999993</v>
      </c>
      <c r="Q32" s="1">
        <v>73</v>
      </c>
      <c r="S32" s="579"/>
      <c r="T32" s="137" t="s">
        <v>5540</v>
      </c>
      <c r="U32" s="295"/>
      <c r="V32" s="295"/>
      <c r="W32" s="295"/>
      <c r="X32" s="295"/>
      <c r="Y32" s="295"/>
      <c r="Z32" s="295"/>
      <c r="AA32" s="295"/>
      <c r="AB32" s="295"/>
      <c r="AC32" s="295"/>
      <c r="AD32" s="295"/>
      <c r="AE32" s="295"/>
      <c r="AF32" s="295"/>
      <c r="AG32" s="295"/>
      <c r="AH32" s="295"/>
      <c r="AI32" s="295"/>
      <c r="AJ32" s="295"/>
      <c r="AK32" s="295"/>
      <c r="AL32" s="295"/>
      <c r="AM32" s="50"/>
      <c r="AN32" s="398"/>
      <c r="AO32" s="398"/>
      <c r="AS32" s="103"/>
      <c r="BB32" s="103"/>
      <c r="BK32" s="103"/>
      <c r="BT32" s="103"/>
      <c r="CC32" s="103"/>
      <c r="CL32" s="103"/>
      <c r="CU32" s="103"/>
      <c r="DD32" s="103"/>
      <c r="DM32" s="103"/>
      <c r="DV32" s="103"/>
      <c r="EE32" s="103"/>
      <c r="EN32" s="103"/>
      <c r="EW32" s="103"/>
      <c r="FF32" s="103"/>
      <c r="FO32" s="103"/>
      <c r="FX32" s="103"/>
      <c r="GG32" s="103"/>
      <c r="GP32" s="103"/>
      <c r="GY32" s="103"/>
      <c r="HH32" s="103"/>
    </row>
    <row r="33" spans="1:216" s="63" customFormat="1" ht="15.75" customHeight="1">
      <c r="A33" s="331" t="s">
        <v>275</v>
      </c>
      <c r="B33" s="277" t="s">
        <v>2018</v>
      </c>
      <c r="D33" s="87" t="s">
        <v>1483</v>
      </c>
      <c r="E33" s="337" t="s">
        <v>4078</v>
      </c>
      <c r="G33" s="67">
        <f>$SQ$672</f>
        <v>13457.5</v>
      </c>
      <c r="H33" s="299" t="s">
        <v>5554</v>
      </c>
      <c r="I33" s="219"/>
      <c r="J33" s="331" t="s">
        <v>275</v>
      </c>
      <c r="K33" s="277" t="s">
        <v>800</v>
      </c>
      <c r="M33" s="288" t="s">
        <v>1456</v>
      </c>
      <c r="N33" s="337" t="s">
        <v>4062</v>
      </c>
      <c r="P33" s="67">
        <f>$AQ$672-13036</f>
        <v>2190.0000000000055</v>
      </c>
      <c r="Q33" s="1">
        <v>70</v>
      </c>
      <c r="S33" s="579"/>
      <c r="T33" s="137"/>
      <c r="U33" s="295"/>
      <c r="V33" s="295"/>
      <c r="W33" s="295"/>
      <c r="X33" s="295"/>
      <c r="Y33" s="295"/>
      <c r="Z33" s="295"/>
      <c r="AA33" s="295"/>
      <c r="AB33" s="295"/>
      <c r="AC33" s="295"/>
      <c r="AD33" s="295"/>
      <c r="AE33" s="295"/>
      <c r="AF33" s="295"/>
      <c r="AG33" s="295"/>
      <c r="AH33" s="295"/>
      <c r="AI33" s="295"/>
      <c r="AJ33" s="295"/>
      <c r="AK33" s="295"/>
      <c r="AL33" s="295"/>
      <c r="AM33" s="50"/>
      <c r="AN33" s="398"/>
      <c r="AO33" s="398"/>
      <c r="AS33" s="103"/>
      <c r="BB33" s="103"/>
      <c r="BK33" s="103"/>
      <c r="BT33" s="103"/>
      <c r="CC33" s="103"/>
      <c r="CL33" s="103"/>
      <c r="CU33" s="103"/>
      <c r="DD33" s="103"/>
      <c r="DM33" s="103"/>
      <c r="DV33" s="103"/>
      <c r="EE33" s="103"/>
      <c r="EN33" s="103"/>
      <c r="EW33" s="103"/>
      <c r="FF33" s="103"/>
      <c r="FO33" s="103"/>
      <c r="FX33" s="103"/>
      <c r="GG33" s="103"/>
      <c r="GP33" s="103"/>
      <c r="GY33" s="103"/>
      <c r="HH33" s="103"/>
    </row>
    <row r="34" spans="1:216" s="63" customFormat="1" ht="15.75" customHeight="1">
      <c r="A34" s="331" t="s">
        <v>276</v>
      </c>
      <c r="B34" s="219" t="s">
        <v>1655</v>
      </c>
      <c r="D34" s="87" t="s">
        <v>1474</v>
      </c>
      <c r="E34" s="337" t="s">
        <v>4087</v>
      </c>
      <c r="G34" s="67">
        <f>$PN$672</f>
        <v>13453.500000000002</v>
      </c>
      <c r="H34" s="299" t="s">
        <v>5359</v>
      </c>
      <c r="I34" s="277"/>
      <c r="J34" s="331" t="s">
        <v>276</v>
      </c>
      <c r="K34" s="277" t="s">
        <v>143</v>
      </c>
      <c r="M34" s="288" t="s">
        <v>1415</v>
      </c>
      <c r="N34" s="337" t="s">
        <v>4059</v>
      </c>
      <c r="P34" s="67">
        <f>$CS$672-11243.3</f>
        <v>2183.1999999999989</v>
      </c>
      <c r="Q34" s="1">
        <v>69</v>
      </c>
      <c r="S34" s="579"/>
      <c r="T34" s="137"/>
      <c r="U34" s="295"/>
      <c r="V34" s="295"/>
      <c r="W34" s="295"/>
      <c r="X34" s="295"/>
      <c r="Y34" s="295"/>
      <c r="Z34" s="295"/>
      <c r="AA34" s="295"/>
      <c r="AB34" s="295"/>
      <c r="AC34" s="295"/>
      <c r="AD34" s="295"/>
      <c r="AE34" s="295"/>
      <c r="AF34" s="295"/>
      <c r="AG34" s="295"/>
      <c r="AH34" s="295"/>
      <c r="AI34" s="295"/>
      <c r="AJ34" s="295"/>
      <c r="AK34" s="295"/>
      <c r="AL34" s="295"/>
      <c r="AM34" s="50"/>
      <c r="AN34" s="398"/>
      <c r="AO34" s="398"/>
      <c r="AS34" s="103"/>
      <c r="BB34" s="103"/>
      <c r="BK34" s="103"/>
      <c r="BT34" s="103"/>
      <c r="CC34" s="103"/>
      <c r="CL34" s="103"/>
      <c r="CU34" s="103"/>
      <c r="DD34" s="103"/>
      <c r="DM34" s="103"/>
      <c r="DV34" s="103"/>
      <c r="EE34" s="103"/>
      <c r="EN34" s="103"/>
      <c r="EW34" s="103"/>
      <c r="FF34" s="103"/>
      <c r="FO34" s="103"/>
      <c r="FX34" s="103"/>
      <c r="GG34" s="103"/>
      <c r="GP34" s="103"/>
      <c r="GY34" s="103"/>
      <c r="HH34" s="103"/>
    </row>
    <row r="35" spans="1:216" s="63" customFormat="1" ht="15.75" customHeight="1">
      <c r="A35" s="331" t="s">
        <v>277</v>
      </c>
      <c r="B35" s="63" t="s">
        <v>3367</v>
      </c>
      <c r="D35" s="269" t="s">
        <v>4033</v>
      </c>
      <c r="E35" s="337" t="s">
        <v>4097</v>
      </c>
      <c r="G35" s="67">
        <f>$AHW$672</f>
        <v>13449.400000000001</v>
      </c>
      <c r="H35" s="299" t="s">
        <v>5546</v>
      </c>
      <c r="J35" s="331" t="s">
        <v>277</v>
      </c>
      <c r="K35" s="63" t="s">
        <v>748</v>
      </c>
      <c r="M35" s="288" t="s">
        <v>1426</v>
      </c>
      <c r="N35" s="337" t="s">
        <v>4064</v>
      </c>
      <c r="P35" s="67">
        <f>$GN$672-11103.5</f>
        <v>2126.7999999999993</v>
      </c>
      <c r="Q35" s="1">
        <v>68</v>
      </c>
      <c r="S35" s="579"/>
      <c r="T35" s="137"/>
      <c r="U35" s="295"/>
      <c r="V35" s="295"/>
      <c r="W35" s="295"/>
      <c r="X35" s="295"/>
      <c r="Y35" s="295"/>
      <c r="Z35" s="295"/>
      <c r="AA35" s="295"/>
      <c r="AB35" s="295"/>
      <c r="AC35" s="295"/>
      <c r="AD35" s="295"/>
      <c r="AE35" s="295"/>
      <c r="AF35" s="295"/>
      <c r="AG35" s="295"/>
      <c r="AH35" s="295"/>
      <c r="AI35" s="295"/>
      <c r="AJ35" s="295"/>
      <c r="AK35" s="295"/>
      <c r="AL35" s="295"/>
      <c r="AM35" s="50"/>
      <c r="AN35" s="398"/>
      <c r="AO35" s="398"/>
      <c r="AS35" s="103"/>
      <c r="BB35" s="103"/>
      <c r="BK35" s="103"/>
      <c r="BT35" s="103"/>
      <c r="CC35" s="103"/>
      <c r="CL35" s="103"/>
      <c r="CU35" s="103"/>
      <c r="DD35" s="103"/>
      <c r="DM35" s="103"/>
      <c r="DV35" s="103"/>
      <c r="EE35" s="103"/>
      <c r="EN35" s="103"/>
      <c r="EW35" s="103"/>
      <c r="FF35" s="103"/>
      <c r="FO35" s="103"/>
      <c r="FX35" s="103"/>
      <c r="GG35" s="103"/>
      <c r="GP35" s="103"/>
      <c r="GY35" s="103"/>
      <c r="HH35" s="103"/>
    </row>
    <row r="36" spans="1:216" s="63" customFormat="1" ht="15.75" customHeight="1">
      <c r="A36" s="331" t="s">
        <v>278</v>
      </c>
      <c r="B36" s="277" t="s">
        <v>2351</v>
      </c>
      <c r="D36" s="87" t="s">
        <v>1415</v>
      </c>
      <c r="E36" s="337" t="s">
        <v>4059</v>
      </c>
      <c r="G36" s="67">
        <f>$CS$672</f>
        <v>13426.499999999998</v>
      </c>
      <c r="H36" s="299" t="s">
        <v>5351</v>
      </c>
      <c r="I36" s="277"/>
      <c r="J36" s="331" t="s">
        <v>278</v>
      </c>
      <c r="K36" s="63" t="s">
        <v>771</v>
      </c>
      <c r="M36" s="288" t="s">
        <v>1466</v>
      </c>
      <c r="N36" s="337" t="s">
        <v>4081</v>
      </c>
      <c r="P36" s="67">
        <f>$MT$672-10310.2</f>
        <v>2126.6000000000022</v>
      </c>
      <c r="Q36" s="1">
        <v>67</v>
      </c>
      <c r="S36" s="579"/>
      <c r="T36" s="137"/>
      <c r="U36" s="295"/>
      <c r="V36" s="295"/>
      <c r="W36" s="295"/>
      <c r="X36" s="295"/>
      <c r="Y36" s="295"/>
      <c r="Z36" s="295"/>
      <c r="AA36" s="295"/>
      <c r="AB36" s="295"/>
      <c r="AC36" s="295"/>
      <c r="AD36" s="295"/>
      <c r="AE36" s="295"/>
      <c r="AF36" s="295"/>
      <c r="AG36" s="295"/>
      <c r="AH36" s="295"/>
      <c r="AI36" s="295"/>
      <c r="AJ36" s="295"/>
      <c r="AK36" s="295"/>
      <c r="AL36" s="295"/>
      <c r="AM36" s="50"/>
      <c r="AN36" s="398"/>
      <c r="AO36" s="398"/>
      <c r="AS36" s="103"/>
      <c r="BB36" s="103"/>
      <c r="BK36" s="103"/>
      <c r="BT36" s="103"/>
      <c r="CC36" s="103"/>
      <c r="CL36" s="103"/>
      <c r="CU36" s="103"/>
      <c r="DD36" s="103"/>
      <c r="DM36" s="103"/>
      <c r="DV36" s="103"/>
      <c r="EE36" s="103"/>
      <c r="EN36" s="103"/>
      <c r="EW36" s="103"/>
      <c r="FF36" s="103"/>
      <c r="FO36" s="103"/>
      <c r="FX36" s="103"/>
      <c r="GG36" s="103"/>
      <c r="GP36" s="103"/>
      <c r="GY36" s="103"/>
      <c r="HH36" s="103"/>
    </row>
    <row r="37" spans="1:216" s="63" customFormat="1" ht="15.75" customHeight="1">
      <c r="A37" s="331" t="s">
        <v>735</v>
      </c>
      <c r="B37" s="63" t="s">
        <v>3394</v>
      </c>
      <c r="D37" s="269" t="s">
        <v>4054</v>
      </c>
      <c r="E37" s="337" t="s">
        <v>4098</v>
      </c>
      <c r="G37" s="67">
        <f>$APD$672</f>
        <v>13425.7</v>
      </c>
      <c r="H37" s="299" t="s">
        <v>5363</v>
      </c>
      <c r="I37" s="277"/>
      <c r="J37" s="331" t="s">
        <v>735</v>
      </c>
      <c r="K37" s="277" t="s">
        <v>2002</v>
      </c>
      <c r="M37" s="288" t="s">
        <v>1485</v>
      </c>
      <c r="N37" s="337" t="s">
        <v>4089</v>
      </c>
      <c r="P37" s="67">
        <f>$TI$672-10601.2</f>
        <v>2094.7999999999956</v>
      </c>
      <c r="Q37" s="1">
        <v>66</v>
      </c>
      <c r="S37" s="579"/>
      <c r="T37" s="137"/>
      <c r="U37" s="295"/>
      <c r="V37" s="295"/>
      <c r="W37" s="295"/>
      <c r="X37" s="295"/>
      <c r="Y37" s="295"/>
      <c r="Z37" s="295"/>
      <c r="AA37" s="295"/>
      <c r="AB37" s="295"/>
      <c r="AC37" s="295"/>
      <c r="AD37" s="295"/>
      <c r="AE37" s="295"/>
      <c r="AF37" s="295"/>
      <c r="AG37" s="295"/>
      <c r="AH37" s="295"/>
      <c r="AI37" s="295"/>
      <c r="AJ37" s="295"/>
      <c r="AK37" s="295"/>
      <c r="AL37" s="295"/>
      <c r="AM37" s="50"/>
      <c r="AN37" s="398"/>
      <c r="AO37" s="398"/>
      <c r="AS37" s="103"/>
      <c r="BB37" s="103"/>
      <c r="BK37" s="103"/>
      <c r="BT37" s="103"/>
      <c r="CC37" s="103"/>
      <c r="CL37" s="103"/>
      <c r="CU37" s="103"/>
      <c r="DD37" s="103"/>
      <c r="DM37" s="103"/>
      <c r="DV37" s="103"/>
      <c r="EE37" s="103"/>
      <c r="EN37" s="103"/>
      <c r="EW37" s="103"/>
      <c r="FF37" s="103"/>
      <c r="FO37" s="103"/>
      <c r="FX37" s="103"/>
      <c r="GG37" s="103"/>
      <c r="GP37" s="103"/>
      <c r="GY37" s="103"/>
      <c r="HH37" s="103"/>
    </row>
    <row r="38" spans="1:216" s="63" customFormat="1" ht="15.75" customHeight="1">
      <c r="A38" s="331" t="s">
        <v>736</v>
      </c>
      <c r="B38" s="63" t="s">
        <v>142</v>
      </c>
      <c r="D38" s="87" t="s">
        <v>1418</v>
      </c>
      <c r="E38" s="337" t="s">
        <v>4061</v>
      </c>
      <c r="G38" s="67">
        <f>$DT$672</f>
        <v>13334.900000000003</v>
      </c>
      <c r="H38" s="299" t="s">
        <v>5555</v>
      </c>
      <c r="J38" s="331" t="s">
        <v>736</v>
      </c>
      <c r="K38" s="277" t="s">
        <v>3365</v>
      </c>
      <c r="M38" s="287" t="s">
        <v>2152</v>
      </c>
      <c r="N38" s="337" t="s">
        <v>4096</v>
      </c>
      <c r="P38" s="67">
        <f>$AHE$672-9345</f>
        <v>2094.0999999999985</v>
      </c>
      <c r="Q38" s="1">
        <v>68</v>
      </c>
      <c r="S38" s="578">
        <v>15</v>
      </c>
      <c r="T38" s="137" t="s">
        <v>5013</v>
      </c>
      <c r="U38" s="295"/>
      <c r="V38" s="295"/>
      <c r="W38" s="295"/>
      <c r="X38" s="295"/>
      <c r="Y38" s="295"/>
      <c r="Z38" s="295"/>
      <c r="AA38" s="295"/>
      <c r="AB38" s="295"/>
      <c r="AC38" s="295"/>
      <c r="AD38" s="295"/>
      <c r="AE38" s="295"/>
      <c r="AF38" s="295"/>
      <c r="AG38" s="295"/>
      <c r="AH38" s="295"/>
      <c r="AI38" s="295"/>
      <c r="AJ38" s="295"/>
      <c r="AK38" s="295"/>
      <c r="AL38" s="295"/>
      <c r="AM38" s="50"/>
      <c r="AN38" s="398"/>
      <c r="AO38" s="398"/>
      <c r="AS38" s="103"/>
      <c r="BB38" s="103"/>
      <c r="BK38" s="103"/>
      <c r="BT38" s="103"/>
      <c r="CC38" s="103"/>
      <c r="CL38" s="103"/>
      <c r="CU38" s="103"/>
      <c r="DD38" s="103"/>
      <c r="DM38" s="103"/>
      <c r="DV38" s="103"/>
      <c r="EE38" s="103"/>
      <c r="EN38" s="103"/>
      <c r="EW38" s="103"/>
      <c r="FF38" s="103"/>
      <c r="FO38" s="103"/>
      <c r="FX38" s="103"/>
      <c r="GG38" s="103"/>
      <c r="GP38" s="103"/>
      <c r="GY38" s="103"/>
      <c r="HH38" s="103"/>
    </row>
    <row r="39" spans="1:216" s="63" customFormat="1" ht="15.75" customHeight="1">
      <c r="A39" s="331" t="s">
        <v>737</v>
      </c>
      <c r="B39" s="219" t="s">
        <v>1652</v>
      </c>
      <c r="D39" s="87" t="s">
        <v>1471</v>
      </c>
      <c r="E39" s="337" t="s">
        <v>4085</v>
      </c>
      <c r="G39" s="67">
        <f>$OM$672</f>
        <v>13321.5</v>
      </c>
      <c r="H39" s="299" t="s">
        <v>5363</v>
      </c>
      <c r="I39" s="277"/>
      <c r="J39" s="331" t="s">
        <v>737</v>
      </c>
      <c r="K39" s="63" t="s">
        <v>3369</v>
      </c>
      <c r="M39" s="269" t="s">
        <v>4035</v>
      </c>
      <c r="N39" s="337" t="s">
        <v>4098</v>
      </c>
      <c r="P39" s="67">
        <f>$AIO$672-9397.25</f>
        <v>2077.6499999999996</v>
      </c>
      <c r="Q39" s="1">
        <v>64</v>
      </c>
      <c r="S39" s="579"/>
      <c r="T39" s="137"/>
      <c r="U39" s="295"/>
      <c r="V39" s="295"/>
      <c r="W39" s="295"/>
      <c r="X39" s="295"/>
      <c r="Y39" s="295"/>
      <c r="Z39" s="295"/>
      <c r="AA39" s="295"/>
      <c r="AB39" s="295"/>
      <c r="AC39" s="295"/>
      <c r="AD39" s="295"/>
      <c r="AE39" s="295"/>
      <c r="AF39" s="295"/>
      <c r="AG39" s="295"/>
      <c r="AH39" s="295"/>
      <c r="AI39" s="295"/>
      <c r="AJ39" s="295"/>
      <c r="AK39" s="295"/>
      <c r="AL39" s="295"/>
      <c r="AM39" s="50"/>
      <c r="AN39" s="398"/>
      <c r="AO39" s="398"/>
      <c r="AS39" s="103"/>
      <c r="BB39" s="103"/>
      <c r="BK39" s="103"/>
      <c r="BT39" s="103"/>
      <c r="CC39" s="103"/>
      <c r="CL39" s="103"/>
      <c r="CU39" s="103"/>
      <c r="DD39" s="103"/>
      <c r="DM39" s="103"/>
      <c r="DV39" s="103"/>
      <c r="EE39" s="103"/>
      <c r="EN39" s="103"/>
      <c r="EW39" s="103"/>
      <c r="FF39" s="103"/>
      <c r="FO39" s="103"/>
      <c r="FX39" s="103"/>
      <c r="GG39" s="103"/>
      <c r="GP39" s="103"/>
      <c r="GY39" s="103"/>
      <c r="HH39" s="103"/>
    </row>
    <row r="40" spans="1:216" s="63" customFormat="1" ht="15.75" customHeight="1">
      <c r="A40" s="331" t="s">
        <v>739</v>
      </c>
      <c r="B40" s="63" t="s">
        <v>748</v>
      </c>
      <c r="D40" s="87" t="s">
        <v>1426</v>
      </c>
      <c r="E40" s="337" t="s">
        <v>4064</v>
      </c>
      <c r="G40" s="67">
        <f>$GN$672</f>
        <v>13230.3</v>
      </c>
      <c r="H40" s="299" t="s">
        <v>5358</v>
      </c>
      <c r="I40" s="277"/>
      <c r="J40" s="331" t="s">
        <v>739</v>
      </c>
      <c r="K40" s="277" t="s">
        <v>2027</v>
      </c>
      <c r="M40" s="288" t="s">
        <v>1866</v>
      </c>
      <c r="N40" s="337" t="s">
        <v>4089</v>
      </c>
      <c r="P40" s="67">
        <f>$ZF$672-11948.7</f>
        <v>2064.9000000000015</v>
      </c>
      <c r="Q40" s="1">
        <v>63</v>
      </c>
      <c r="S40" s="579"/>
      <c r="T40" s="137"/>
      <c r="U40" s="295"/>
      <c r="V40" s="295"/>
      <c r="W40" s="295"/>
      <c r="X40" s="295"/>
      <c r="Y40" s="295"/>
      <c r="Z40" s="295"/>
      <c r="AA40" s="295"/>
      <c r="AB40" s="295"/>
      <c r="AC40" s="295"/>
      <c r="AD40" s="295"/>
      <c r="AE40" s="295"/>
      <c r="AF40" s="295"/>
      <c r="AG40" s="295"/>
      <c r="AH40" s="295"/>
      <c r="AI40" s="295"/>
      <c r="AJ40" s="295"/>
      <c r="AK40" s="295"/>
      <c r="AL40" s="295"/>
      <c r="AM40" s="50"/>
      <c r="AN40" s="398"/>
      <c r="AO40" s="398"/>
      <c r="AS40" s="103"/>
      <c r="BB40" s="103"/>
      <c r="BK40" s="103"/>
      <c r="BT40" s="103"/>
      <c r="CC40" s="103"/>
      <c r="CL40" s="103"/>
      <c r="CU40" s="103"/>
      <c r="DD40" s="103"/>
      <c r="DM40" s="103"/>
      <c r="DV40" s="103"/>
      <c r="EE40" s="103"/>
      <c r="EN40" s="103"/>
      <c r="EW40" s="103"/>
      <c r="FF40" s="103"/>
      <c r="FO40" s="103"/>
      <c r="FX40" s="103"/>
      <c r="GG40" s="103"/>
      <c r="GP40" s="103"/>
      <c r="GY40" s="103"/>
      <c r="HH40" s="103"/>
    </row>
    <row r="41" spans="1:216" s="63" customFormat="1" ht="15.75" customHeight="1">
      <c r="A41" s="331" t="s">
        <v>745</v>
      </c>
      <c r="B41" s="63" t="s">
        <v>3374</v>
      </c>
      <c r="D41" s="269" t="s">
        <v>4040</v>
      </c>
      <c r="E41" s="337" t="s">
        <v>4098</v>
      </c>
      <c r="G41" s="67">
        <f>$AKH$672</f>
        <v>13208.499999999996</v>
      </c>
      <c r="H41" s="299" t="s">
        <v>5370</v>
      </c>
      <c r="I41" s="277"/>
      <c r="J41" s="331" t="s">
        <v>745</v>
      </c>
      <c r="K41" s="63" t="s">
        <v>141</v>
      </c>
      <c r="M41" s="288" t="s">
        <v>1425</v>
      </c>
      <c r="N41" s="337" t="s">
        <v>4066</v>
      </c>
      <c r="P41" s="67">
        <f>$GE$672-11041.6</f>
        <v>2060.6999999999935</v>
      </c>
      <c r="Q41" s="1">
        <v>62</v>
      </c>
      <c r="S41" s="579"/>
      <c r="T41" s="137"/>
      <c r="U41" s="295"/>
      <c r="V41" s="295"/>
      <c r="W41" s="295"/>
      <c r="X41" s="295"/>
      <c r="Y41" s="295"/>
      <c r="Z41" s="295"/>
      <c r="AA41" s="295"/>
      <c r="AB41" s="295"/>
      <c r="AC41" s="295"/>
      <c r="AD41" s="295"/>
      <c r="AE41" s="295"/>
      <c r="AF41" s="295"/>
      <c r="AG41" s="295"/>
      <c r="AH41" s="295"/>
      <c r="AI41" s="295"/>
      <c r="AJ41" s="295"/>
      <c r="AK41" s="295"/>
      <c r="AL41" s="295"/>
      <c r="AM41" s="50"/>
      <c r="AN41" s="398"/>
      <c r="AO41" s="398"/>
      <c r="AS41" s="103"/>
      <c r="BB41" s="103"/>
      <c r="BK41" s="103"/>
      <c r="BT41" s="103"/>
      <c r="CC41" s="103"/>
      <c r="CL41" s="103"/>
      <c r="CU41" s="103"/>
      <c r="DD41" s="103"/>
      <c r="DM41" s="103"/>
      <c r="DV41" s="103"/>
      <c r="EE41" s="103"/>
      <c r="EN41" s="103"/>
      <c r="EW41" s="103"/>
      <c r="FF41" s="103"/>
      <c r="FO41" s="103"/>
      <c r="FX41" s="103"/>
      <c r="GG41" s="103"/>
      <c r="GP41" s="103"/>
      <c r="GY41" s="103"/>
      <c r="HH41" s="103"/>
    </row>
    <row r="42" spans="1:216" s="63" customFormat="1" ht="15.75" customHeight="1">
      <c r="A42" s="331" t="s">
        <v>747</v>
      </c>
      <c r="B42" s="63" t="s">
        <v>757</v>
      </c>
      <c r="D42" s="87" t="s">
        <v>1461</v>
      </c>
      <c r="E42" s="337" t="s">
        <v>4075</v>
      </c>
      <c r="G42" s="67">
        <f>$LA$672</f>
        <v>13118.5</v>
      </c>
      <c r="H42" s="299" t="s">
        <v>5555</v>
      </c>
      <c r="J42" s="331" t="s">
        <v>747</v>
      </c>
      <c r="K42" s="63" t="s">
        <v>21</v>
      </c>
      <c r="M42" s="288" t="s">
        <v>1452</v>
      </c>
      <c r="N42" s="337" t="s">
        <v>4059</v>
      </c>
      <c r="P42" s="67">
        <f>$G$672-11563.2</f>
        <v>2034.5999999999985</v>
      </c>
      <c r="Q42" s="1">
        <v>61</v>
      </c>
      <c r="S42" s="579"/>
      <c r="T42" s="137"/>
      <c r="U42" s="295"/>
      <c r="V42" s="295"/>
      <c r="W42" s="295"/>
      <c r="X42" s="295"/>
      <c r="Y42" s="295"/>
      <c r="Z42" s="295"/>
      <c r="AA42" s="295"/>
      <c r="AB42" s="295"/>
      <c r="AC42" s="295"/>
      <c r="AD42" s="295"/>
      <c r="AE42" s="295"/>
      <c r="AF42" s="295"/>
      <c r="AG42" s="295"/>
      <c r="AH42" s="295"/>
      <c r="AI42" s="295"/>
      <c r="AJ42" s="295"/>
      <c r="AK42" s="295"/>
      <c r="AL42" s="295"/>
      <c r="AM42" s="50"/>
      <c r="AN42" s="398"/>
      <c r="AO42" s="398"/>
      <c r="AS42" s="103"/>
      <c r="BB42" s="103"/>
      <c r="BK42" s="103"/>
      <c r="BT42" s="103"/>
      <c r="CC42" s="103"/>
      <c r="CL42" s="103"/>
      <c r="CU42" s="103"/>
      <c r="DD42" s="103"/>
      <c r="DM42" s="103"/>
      <c r="DV42" s="103"/>
      <c r="EE42" s="103"/>
      <c r="EN42" s="103"/>
      <c r="EW42" s="103"/>
      <c r="FF42" s="103"/>
      <c r="FO42" s="103"/>
      <c r="FX42" s="103"/>
      <c r="GG42" s="103"/>
      <c r="GP42" s="103"/>
      <c r="GY42" s="103"/>
      <c r="HH42" s="103"/>
    </row>
    <row r="43" spans="1:216" s="63" customFormat="1" ht="15.75" customHeight="1">
      <c r="A43" s="331" t="s">
        <v>750</v>
      </c>
      <c r="B43" s="63" t="s">
        <v>141</v>
      </c>
      <c r="D43" s="87" t="s">
        <v>1425</v>
      </c>
      <c r="E43" s="337" t="s">
        <v>4066</v>
      </c>
      <c r="G43" s="67">
        <f>$GE$672</f>
        <v>13102.299999999994</v>
      </c>
      <c r="H43" s="299" t="s">
        <v>5356</v>
      </c>
      <c r="I43" s="277"/>
      <c r="J43" s="331" t="s">
        <v>750</v>
      </c>
      <c r="K43" s="63" t="s">
        <v>3374</v>
      </c>
      <c r="M43" s="269" t="s">
        <v>4040</v>
      </c>
      <c r="N43" s="337" t="s">
        <v>4098</v>
      </c>
      <c r="P43" s="67">
        <f>$AKH$672-11235.4</f>
        <v>1973.0999999999967</v>
      </c>
      <c r="Q43" s="1">
        <v>60</v>
      </c>
      <c r="S43" s="579"/>
      <c r="T43" s="137"/>
      <c r="U43" s="295"/>
      <c r="V43" s="295"/>
      <c r="W43" s="295"/>
      <c r="X43" s="295"/>
      <c r="Y43" s="295"/>
      <c r="Z43" s="295"/>
      <c r="AA43" s="295"/>
      <c r="AB43" s="295"/>
      <c r="AC43" s="295"/>
      <c r="AD43" s="295"/>
      <c r="AE43" s="295"/>
      <c r="AF43" s="295"/>
      <c r="AG43" s="295"/>
      <c r="AH43" s="295"/>
      <c r="AI43" s="295"/>
      <c r="AJ43" s="295"/>
      <c r="AK43" s="295"/>
      <c r="AL43" s="295"/>
      <c r="AM43" s="50"/>
      <c r="AN43" s="398"/>
      <c r="AO43" s="398"/>
      <c r="AS43" s="103"/>
      <c r="BB43" s="103"/>
      <c r="BK43" s="103"/>
      <c r="BT43" s="103"/>
      <c r="CC43" s="103"/>
      <c r="CL43" s="103"/>
      <c r="CU43" s="103"/>
      <c r="DD43" s="103"/>
      <c r="DM43" s="103"/>
      <c r="DV43" s="103"/>
      <c r="EE43" s="103"/>
      <c r="EN43" s="103"/>
      <c r="EW43" s="103"/>
      <c r="FF43" s="103"/>
      <c r="FO43" s="103"/>
      <c r="FX43" s="103"/>
      <c r="GG43" s="103"/>
      <c r="GP43" s="103"/>
      <c r="GY43" s="103"/>
      <c r="HH43" s="103"/>
    </row>
    <row r="44" spans="1:216" s="63" customFormat="1" ht="15.75" customHeight="1">
      <c r="A44" s="331" t="s">
        <v>751</v>
      </c>
      <c r="B44" s="219" t="s">
        <v>1644</v>
      </c>
      <c r="D44" s="87" t="s">
        <v>1853</v>
      </c>
      <c r="E44" s="337" t="s">
        <v>4090</v>
      </c>
      <c r="G44" s="67">
        <f>$US$672</f>
        <v>13064.099999999997</v>
      </c>
      <c r="H44" s="299" t="s">
        <v>5556</v>
      </c>
      <c r="J44" s="331" t="s">
        <v>751</v>
      </c>
      <c r="K44" s="63" t="s">
        <v>3386</v>
      </c>
      <c r="M44" s="269" t="s">
        <v>4053</v>
      </c>
      <c r="N44" s="337" t="s">
        <v>4097</v>
      </c>
      <c r="P44" s="67">
        <f>$AOU$672-11993.2</f>
        <v>1967.5999999999985</v>
      </c>
      <c r="Q44" s="1">
        <v>59</v>
      </c>
      <c r="S44" s="579"/>
      <c r="T44" s="137"/>
      <c r="U44" s="295"/>
      <c r="V44" s="295"/>
      <c r="W44" s="295"/>
      <c r="X44" s="295"/>
      <c r="Y44" s="295"/>
      <c r="Z44" s="295"/>
      <c r="AA44" s="295"/>
      <c r="AB44" s="295"/>
      <c r="AC44" s="295"/>
      <c r="AD44" s="295"/>
      <c r="AE44" s="295"/>
      <c r="AF44" s="295"/>
      <c r="AG44" s="295"/>
      <c r="AH44" s="295"/>
      <c r="AI44" s="295"/>
      <c r="AJ44" s="295"/>
      <c r="AK44" s="295"/>
      <c r="AL44" s="295"/>
      <c r="AM44" s="50"/>
      <c r="AN44" s="398"/>
      <c r="AO44" s="398"/>
      <c r="AS44" s="103"/>
      <c r="BB44" s="103"/>
      <c r="BK44" s="103"/>
      <c r="BT44" s="103"/>
      <c r="CC44" s="103"/>
      <c r="CL44" s="103"/>
      <c r="CU44" s="103"/>
      <c r="DD44" s="103"/>
      <c r="DM44" s="103"/>
      <c r="DV44" s="103"/>
      <c r="EE44" s="103"/>
      <c r="EN44" s="103"/>
      <c r="EW44" s="103"/>
      <c r="FF44" s="103"/>
      <c r="FO44" s="103"/>
      <c r="FX44" s="103"/>
      <c r="GG44" s="103"/>
      <c r="GP44" s="103"/>
      <c r="GY44" s="103"/>
      <c r="HH44" s="103"/>
    </row>
    <row r="45" spans="1:216" s="63" customFormat="1" ht="15.75" customHeight="1">
      <c r="A45" s="331" t="s">
        <v>754</v>
      </c>
      <c r="B45" s="63" t="s">
        <v>3382</v>
      </c>
      <c r="D45" s="269" t="s">
        <v>4048</v>
      </c>
      <c r="E45" s="337" t="s">
        <v>4095</v>
      </c>
      <c r="G45" s="67">
        <f>$ANB$672</f>
        <v>13062.199999999999</v>
      </c>
      <c r="H45" s="299" t="s">
        <v>5557</v>
      </c>
      <c r="I45" s="277"/>
      <c r="J45" s="331" t="s">
        <v>754</v>
      </c>
      <c r="K45" s="63" t="s">
        <v>734</v>
      </c>
      <c r="M45" s="288" t="s">
        <v>1462</v>
      </c>
      <c r="N45" s="337" t="s">
        <v>4079</v>
      </c>
      <c r="P45" s="67">
        <f>$LJ$672-10523.3</f>
        <v>1966.2999999999993</v>
      </c>
      <c r="Q45" s="1">
        <v>58</v>
      </c>
      <c r="S45" s="579"/>
      <c r="T45" s="137"/>
      <c r="U45" s="295"/>
      <c r="V45" s="295"/>
      <c r="W45" s="295"/>
      <c r="X45" s="295"/>
      <c r="Y45" s="295"/>
      <c r="Z45" s="295"/>
      <c r="AA45" s="295"/>
      <c r="AB45" s="295"/>
      <c r="AC45" s="295"/>
      <c r="AD45" s="295"/>
      <c r="AE45" s="295"/>
      <c r="AF45" s="295"/>
      <c r="AG45" s="295"/>
      <c r="AH45" s="295"/>
      <c r="AI45" s="295"/>
      <c r="AJ45" s="295"/>
      <c r="AK45" s="295"/>
      <c r="AL45" s="295"/>
      <c r="AM45" s="50"/>
      <c r="AN45" s="398"/>
      <c r="AO45" s="398"/>
      <c r="AS45" s="103"/>
      <c r="BB45" s="103"/>
      <c r="BK45" s="103"/>
      <c r="BT45" s="103"/>
      <c r="CC45" s="103"/>
      <c r="CL45" s="103"/>
      <c r="CU45" s="103"/>
      <c r="DD45" s="103"/>
      <c r="DM45" s="103"/>
      <c r="DV45" s="103"/>
      <c r="EE45" s="103"/>
      <c r="EN45" s="103"/>
      <c r="EW45" s="103"/>
      <c r="FF45" s="103"/>
      <c r="FO45" s="103"/>
      <c r="FX45" s="103"/>
      <c r="GG45" s="103"/>
      <c r="GP45" s="103"/>
      <c r="GY45" s="103"/>
      <c r="HH45" s="103"/>
    </row>
    <row r="46" spans="1:216" s="63" customFormat="1" ht="15.75" customHeight="1">
      <c r="A46" s="331" t="s">
        <v>756</v>
      </c>
      <c r="B46" s="219" t="s">
        <v>1654</v>
      </c>
      <c r="D46" s="87" t="s">
        <v>1478</v>
      </c>
      <c r="E46" s="337" t="s">
        <v>4086</v>
      </c>
      <c r="G46" s="67">
        <f>$QX$672</f>
        <v>12994.100000000004</v>
      </c>
      <c r="H46" s="299" t="s">
        <v>5558</v>
      </c>
      <c r="I46" s="219"/>
      <c r="J46" s="331" t="s">
        <v>756</v>
      </c>
      <c r="K46" s="219" t="s">
        <v>1660</v>
      </c>
      <c r="M46" s="288" t="s">
        <v>1467</v>
      </c>
      <c r="N46" s="337" t="s">
        <v>4082</v>
      </c>
      <c r="P46" s="67">
        <f>$NC$672-11043.7</f>
        <v>1909.0999999999985</v>
      </c>
      <c r="Q46" s="1">
        <v>57</v>
      </c>
      <c r="S46" s="579"/>
      <c r="T46" s="137"/>
      <c r="U46" s="295"/>
      <c r="V46" s="295"/>
      <c r="W46" s="295"/>
      <c r="X46" s="295"/>
      <c r="Y46" s="295"/>
      <c r="Z46" s="295"/>
      <c r="AA46" s="295"/>
      <c r="AB46" s="295"/>
      <c r="AC46" s="295"/>
      <c r="AD46" s="295"/>
      <c r="AE46" s="295"/>
      <c r="AF46" s="295"/>
      <c r="AG46" s="295"/>
      <c r="AH46" s="295"/>
      <c r="AI46" s="295"/>
      <c r="AJ46" s="295"/>
      <c r="AK46" s="295"/>
      <c r="AL46" s="295"/>
      <c r="AM46" s="50"/>
      <c r="AN46" s="398"/>
      <c r="AO46" s="398"/>
      <c r="AS46" s="103"/>
      <c r="BB46" s="103"/>
      <c r="BK46" s="103"/>
      <c r="BT46" s="103"/>
      <c r="CC46" s="103"/>
      <c r="CL46" s="103"/>
      <c r="CU46" s="103"/>
      <c r="DD46" s="103"/>
      <c r="DM46" s="103"/>
      <c r="DV46" s="103"/>
      <c r="EE46" s="103"/>
      <c r="EN46" s="103"/>
      <c r="EW46" s="103"/>
      <c r="FF46" s="103"/>
      <c r="FO46" s="103"/>
      <c r="FX46" s="103"/>
      <c r="GG46" s="103"/>
      <c r="GP46" s="103"/>
      <c r="GY46" s="103"/>
      <c r="HH46" s="103"/>
    </row>
    <row r="47" spans="1:216" s="63" customFormat="1" ht="15.75" customHeight="1">
      <c r="A47" s="331" t="s">
        <v>761</v>
      </c>
      <c r="B47" s="219" t="s">
        <v>1660</v>
      </c>
      <c r="D47" s="87" t="s">
        <v>1467</v>
      </c>
      <c r="E47" s="337" t="s">
        <v>4082</v>
      </c>
      <c r="G47" s="67">
        <f>$NC$672</f>
        <v>12952.8</v>
      </c>
      <c r="H47" s="299" t="s">
        <v>5358</v>
      </c>
      <c r="J47" s="331" t="s">
        <v>761</v>
      </c>
      <c r="K47" s="63" t="s">
        <v>153</v>
      </c>
      <c r="M47" s="288" t="s">
        <v>1441</v>
      </c>
      <c r="N47" s="337" t="s">
        <v>4074</v>
      </c>
      <c r="P47" s="67">
        <f>$JZ$672-10830.3</f>
        <v>1886.1999999999989</v>
      </c>
      <c r="Q47" s="1">
        <v>73</v>
      </c>
      <c r="S47" s="578" t="s">
        <v>5541</v>
      </c>
      <c r="T47" s="137" t="s">
        <v>5542</v>
      </c>
      <c r="U47" s="295"/>
      <c r="V47" s="295"/>
      <c r="W47" s="295"/>
      <c r="X47" s="295"/>
      <c r="Y47" s="295"/>
      <c r="Z47" s="295"/>
      <c r="AA47" s="295"/>
      <c r="AB47" s="295"/>
      <c r="AC47" s="295"/>
      <c r="AD47" s="295"/>
      <c r="AE47" s="295"/>
      <c r="AF47" s="295"/>
      <c r="AG47" s="295"/>
      <c r="AH47" s="295"/>
      <c r="AI47" s="295"/>
      <c r="AJ47" s="295"/>
      <c r="AK47" s="295"/>
      <c r="AL47" s="295"/>
      <c r="AM47" s="50"/>
      <c r="AN47" s="398"/>
      <c r="AO47" s="398"/>
      <c r="AS47" s="103"/>
      <c r="BB47" s="103"/>
      <c r="BK47" s="103"/>
      <c r="BT47" s="103"/>
      <c r="CC47" s="103"/>
      <c r="CL47" s="103"/>
      <c r="CU47" s="103"/>
      <c r="DD47" s="103"/>
      <c r="DM47" s="103"/>
      <c r="DV47" s="103"/>
      <c r="EE47" s="103"/>
      <c r="EN47" s="103"/>
      <c r="EW47" s="103"/>
      <c r="FF47" s="103"/>
      <c r="FO47" s="103"/>
      <c r="FX47" s="103"/>
      <c r="GG47" s="103"/>
      <c r="GP47" s="103"/>
      <c r="GY47" s="103"/>
      <c r="HH47" s="103"/>
    </row>
    <row r="48" spans="1:216" s="63" customFormat="1" ht="15.75" customHeight="1">
      <c r="A48" s="331" t="s">
        <v>765</v>
      </c>
      <c r="B48" s="277" t="s">
        <v>4497</v>
      </c>
      <c r="D48" s="87" t="s">
        <v>1862</v>
      </c>
      <c r="E48" s="337" t="s">
        <v>4093</v>
      </c>
      <c r="G48" s="67">
        <f>$XV$672</f>
        <v>12952.099999999997</v>
      </c>
      <c r="H48" s="299" t="s">
        <v>5388</v>
      </c>
      <c r="I48" s="277"/>
      <c r="J48" s="331" t="s">
        <v>765</v>
      </c>
      <c r="K48" s="63" t="s">
        <v>3383</v>
      </c>
      <c r="M48" s="269" t="s">
        <v>4050</v>
      </c>
      <c r="N48" s="337" t="s">
        <v>4100</v>
      </c>
      <c r="P48" s="67">
        <f>$ANT$672-10469.9</f>
        <v>1878.0499999999956</v>
      </c>
      <c r="Q48" s="1">
        <v>58</v>
      </c>
      <c r="S48" s="578">
        <v>14</v>
      </c>
      <c r="T48" s="137" t="s">
        <v>5013</v>
      </c>
      <c r="U48" s="295"/>
      <c r="V48" s="295"/>
      <c r="W48" s="295"/>
      <c r="X48" s="295"/>
      <c r="Y48" s="295"/>
      <c r="Z48" s="295"/>
      <c r="AA48" s="295"/>
      <c r="AB48" s="295"/>
      <c r="AC48" s="295"/>
      <c r="AD48" s="295"/>
      <c r="AE48" s="295"/>
      <c r="AF48" s="295"/>
      <c r="AG48" s="295"/>
      <c r="AH48" s="295"/>
      <c r="AI48" s="295"/>
      <c r="AJ48" s="295"/>
      <c r="AK48" s="295"/>
      <c r="AL48" s="295"/>
      <c r="AM48" s="50"/>
      <c r="AN48" s="398"/>
      <c r="AO48" s="398"/>
      <c r="AS48" s="103"/>
      <c r="BB48" s="103"/>
      <c r="BK48" s="103"/>
      <c r="BT48" s="103"/>
      <c r="CC48" s="103"/>
      <c r="CL48" s="103"/>
      <c r="CU48" s="103"/>
      <c r="DD48" s="103"/>
      <c r="DM48" s="103"/>
      <c r="DV48" s="103"/>
      <c r="EE48" s="103"/>
      <c r="EN48" s="103"/>
      <c r="EW48" s="103"/>
      <c r="FF48" s="103"/>
      <c r="FO48" s="103"/>
      <c r="FX48" s="103"/>
      <c r="GG48" s="103"/>
      <c r="GP48" s="103"/>
      <c r="GY48" s="103"/>
      <c r="HH48" s="103"/>
    </row>
    <row r="49" spans="1:216" s="63" customFormat="1" ht="15.75" customHeight="1">
      <c r="A49" s="331" t="s">
        <v>766</v>
      </c>
      <c r="B49" s="63" t="s">
        <v>3372</v>
      </c>
      <c r="D49" s="269" t="s">
        <v>4038</v>
      </c>
      <c r="E49" s="337" t="s">
        <v>4095</v>
      </c>
      <c r="G49" s="67">
        <f>$AJP$672</f>
        <v>12874.300000000005</v>
      </c>
      <c r="H49" s="299" t="s">
        <v>5370</v>
      </c>
      <c r="I49" s="277"/>
      <c r="J49" s="331" t="s">
        <v>766</v>
      </c>
      <c r="K49" s="63" t="s">
        <v>162</v>
      </c>
      <c r="M49" s="288" t="s">
        <v>1432</v>
      </c>
      <c r="N49" s="337" t="s">
        <v>4072</v>
      </c>
      <c r="P49" s="67">
        <f>$IP$672-11763.6</f>
        <v>1877.0000000000055</v>
      </c>
      <c r="Q49" s="1">
        <v>54</v>
      </c>
      <c r="S49" s="579"/>
      <c r="T49" s="137"/>
      <c r="U49" s="295"/>
      <c r="V49" s="295"/>
      <c r="W49" s="295"/>
      <c r="X49" s="295"/>
      <c r="Y49" s="295"/>
      <c r="Z49" s="295"/>
      <c r="AA49" s="295"/>
      <c r="AB49" s="295"/>
      <c r="AC49" s="295"/>
      <c r="AD49" s="295"/>
      <c r="AE49" s="295"/>
      <c r="AF49" s="295"/>
      <c r="AG49" s="295"/>
      <c r="AH49" s="295"/>
      <c r="AI49" s="295"/>
      <c r="AJ49" s="295"/>
      <c r="AK49" s="295"/>
      <c r="AL49" s="295"/>
      <c r="AM49" s="50"/>
      <c r="AN49" s="398"/>
      <c r="AO49" s="398"/>
      <c r="AS49" s="103"/>
      <c r="BB49" s="103"/>
      <c r="BK49" s="103"/>
      <c r="BT49" s="103"/>
      <c r="CC49" s="103"/>
      <c r="CL49" s="103"/>
      <c r="CU49" s="103"/>
      <c r="DD49" s="103"/>
      <c r="DM49" s="103"/>
      <c r="DV49" s="103"/>
      <c r="EE49" s="103"/>
      <c r="EN49" s="103"/>
      <c r="EW49" s="103"/>
      <c r="FF49" s="103"/>
      <c r="FO49" s="103"/>
      <c r="FX49" s="103"/>
      <c r="GG49" s="103"/>
      <c r="GP49" s="103"/>
      <c r="GY49" s="103"/>
      <c r="HH49" s="103"/>
    </row>
    <row r="50" spans="1:216" s="63" customFormat="1" ht="15.75" customHeight="1">
      <c r="A50" s="331" t="s">
        <v>767</v>
      </c>
      <c r="B50" s="63" t="s">
        <v>153</v>
      </c>
      <c r="D50" s="87" t="s">
        <v>1441</v>
      </c>
      <c r="E50" s="337" t="s">
        <v>4074</v>
      </c>
      <c r="G50" s="67">
        <f>$JZ$672</f>
        <v>12716.499999999998</v>
      </c>
      <c r="H50" s="299" t="s">
        <v>5357</v>
      </c>
      <c r="J50" s="331" t="s">
        <v>767</v>
      </c>
      <c r="K50" s="63" t="s">
        <v>3380</v>
      </c>
      <c r="M50" s="269" t="s">
        <v>4046</v>
      </c>
      <c r="N50" s="337" t="s">
        <v>4097</v>
      </c>
      <c r="P50" s="67">
        <f>$AMJ$672-9904.9</f>
        <v>1847.4000000000015</v>
      </c>
      <c r="Q50" s="1">
        <v>55</v>
      </c>
      <c r="S50" s="579"/>
      <c r="T50" s="137" t="s">
        <v>5540</v>
      </c>
      <c r="U50" s="295"/>
      <c r="V50" s="295"/>
      <c r="W50" s="295"/>
      <c r="X50" s="295"/>
      <c r="Y50" s="295"/>
      <c r="Z50" s="295"/>
      <c r="AA50" s="295"/>
      <c r="AB50" s="295"/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  <c r="AM50" s="50"/>
      <c r="AN50" s="398"/>
      <c r="AO50" s="398"/>
      <c r="AS50" s="103"/>
      <c r="BB50" s="103"/>
      <c r="BK50" s="103"/>
      <c r="BT50" s="103"/>
      <c r="CC50" s="103"/>
      <c r="CL50" s="103"/>
      <c r="CU50" s="103"/>
      <c r="DD50" s="103"/>
      <c r="DM50" s="103"/>
      <c r="DV50" s="103"/>
      <c r="EE50" s="103"/>
      <c r="EN50" s="103"/>
      <c r="EW50" s="103"/>
      <c r="FF50" s="103"/>
      <c r="FO50" s="103"/>
      <c r="FX50" s="103"/>
      <c r="GG50" s="103"/>
      <c r="GP50" s="103"/>
      <c r="GY50" s="103"/>
      <c r="HH50" s="103"/>
    </row>
    <row r="51" spans="1:216" s="63" customFormat="1" ht="15.75" customHeight="1">
      <c r="A51" s="331" t="s">
        <v>773</v>
      </c>
      <c r="B51" s="277" t="s">
        <v>2002</v>
      </c>
      <c r="D51" s="87" t="s">
        <v>1485</v>
      </c>
      <c r="E51" s="337" t="s">
        <v>4089</v>
      </c>
      <c r="G51" s="67">
        <f>$TI$672</f>
        <v>12695.999999999996</v>
      </c>
      <c r="H51" s="299" t="s">
        <v>5363</v>
      </c>
      <c r="J51" s="331" t="s">
        <v>773</v>
      </c>
      <c r="K51" s="277" t="s">
        <v>2010</v>
      </c>
      <c r="M51" s="288" t="s">
        <v>1854</v>
      </c>
      <c r="N51" s="337" t="s">
        <v>4090</v>
      </c>
      <c r="P51" s="67">
        <f>$VB$672-9460.1</f>
        <v>1844.0000000000018</v>
      </c>
      <c r="Q51" s="1">
        <v>54</v>
      </c>
      <c r="S51" s="579"/>
      <c r="T51" s="137" t="s">
        <v>5540</v>
      </c>
      <c r="U51" s="67"/>
      <c r="V51" s="295"/>
      <c r="W51" s="295"/>
      <c r="X51" s="295"/>
      <c r="Y51" s="295"/>
      <c r="Z51" s="295"/>
      <c r="AA51" s="295"/>
      <c r="AB51" s="295"/>
      <c r="AC51" s="295"/>
      <c r="AD51" s="295"/>
      <c r="AE51" s="295"/>
      <c r="AF51" s="295"/>
      <c r="AG51" s="295"/>
      <c r="AH51" s="295"/>
      <c r="AI51" s="295"/>
      <c r="AJ51" s="295"/>
      <c r="AK51" s="295"/>
      <c r="AL51" s="295"/>
      <c r="AM51" s="50"/>
      <c r="AN51" s="398"/>
      <c r="AO51" s="398"/>
      <c r="AS51" s="103"/>
      <c r="BB51" s="103"/>
      <c r="BK51" s="103"/>
      <c r="BT51" s="103"/>
      <c r="CC51" s="103"/>
      <c r="CL51" s="103"/>
      <c r="CU51" s="103"/>
      <c r="DD51" s="103"/>
      <c r="DM51" s="103"/>
      <c r="DV51" s="103"/>
      <c r="EE51" s="103"/>
      <c r="EN51" s="103"/>
      <c r="EW51" s="103"/>
      <c r="FF51" s="103"/>
      <c r="FO51" s="103"/>
      <c r="FX51" s="103"/>
      <c r="GG51" s="103"/>
      <c r="GP51" s="103"/>
      <c r="GY51" s="103"/>
      <c r="HH51" s="103"/>
    </row>
    <row r="52" spans="1:216" s="63" customFormat="1" ht="15.75" customHeight="1">
      <c r="A52" s="331" t="s">
        <v>781</v>
      </c>
      <c r="B52" s="277" t="s">
        <v>2026</v>
      </c>
      <c r="D52" s="87" t="s">
        <v>2403</v>
      </c>
      <c r="E52" s="337" t="s">
        <v>4094</v>
      </c>
      <c r="G52" s="67">
        <f>$ABZ$672</f>
        <v>12668.500000000002</v>
      </c>
      <c r="H52" s="299" t="s">
        <v>5559</v>
      </c>
      <c r="J52" s="331" t="s">
        <v>781</v>
      </c>
      <c r="K52" s="219" t="s">
        <v>1643</v>
      </c>
      <c r="M52" s="288" t="s">
        <v>1851</v>
      </c>
      <c r="N52" s="337" t="s">
        <v>4090</v>
      </c>
      <c r="P52" s="67">
        <f>$UA$672-9886.5</f>
        <v>1840.5000000000036</v>
      </c>
      <c r="Q52" s="1">
        <v>52</v>
      </c>
      <c r="S52" s="579"/>
      <c r="T52" s="137" t="s">
        <v>5535</v>
      </c>
      <c r="U52" s="295"/>
      <c r="V52" s="295"/>
      <c r="W52" s="295"/>
      <c r="X52" s="295"/>
      <c r="Y52" s="295"/>
      <c r="Z52" s="295"/>
      <c r="AA52" s="295"/>
      <c r="AB52" s="295"/>
      <c r="AC52" s="295"/>
      <c r="AD52" s="295"/>
      <c r="AE52" s="295"/>
      <c r="AF52" s="295"/>
      <c r="AG52" s="295"/>
      <c r="AH52" s="295"/>
      <c r="AI52" s="295"/>
      <c r="AJ52" s="295"/>
      <c r="AK52" s="295"/>
      <c r="AL52" s="295"/>
      <c r="AM52" s="50"/>
      <c r="AN52" s="398"/>
      <c r="AO52" s="398"/>
      <c r="AS52" s="103"/>
      <c r="BB52" s="103"/>
      <c r="BK52" s="103"/>
      <c r="BT52" s="103"/>
      <c r="CC52" s="103"/>
      <c r="CL52" s="103"/>
      <c r="CU52" s="103"/>
      <c r="DD52" s="103"/>
      <c r="DM52" s="103"/>
      <c r="DV52" s="103"/>
      <c r="EE52" s="103"/>
      <c r="EN52" s="103"/>
      <c r="EW52" s="103"/>
      <c r="FF52" s="103"/>
      <c r="FO52" s="103"/>
      <c r="FX52" s="103"/>
      <c r="GG52" s="103"/>
      <c r="GP52" s="103"/>
      <c r="GY52" s="103"/>
      <c r="HH52" s="103"/>
    </row>
    <row r="53" spans="1:216" s="63" customFormat="1" ht="15.75" customHeight="1">
      <c r="A53" s="331" t="s">
        <v>785</v>
      </c>
      <c r="B53" s="277" t="s">
        <v>2349</v>
      </c>
      <c r="D53" s="87" t="s">
        <v>1430</v>
      </c>
      <c r="E53" s="337" t="s">
        <v>4072</v>
      </c>
      <c r="G53" s="67">
        <f>$HX$672</f>
        <v>12616.9</v>
      </c>
      <c r="H53" s="299" t="s">
        <v>5560</v>
      </c>
      <c r="I53" s="277"/>
      <c r="J53" s="331" t="s">
        <v>785</v>
      </c>
      <c r="K53" s="63" t="s">
        <v>746</v>
      </c>
      <c r="M53" s="288" t="s">
        <v>1424</v>
      </c>
      <c r="N53" s="337" t="s">
        <v>4070</v>
      </c>
      <c r="P53" s="67">
        <f>$FV$672-12218</f>
        <v>1836.5999999999985</v>
      </c>
      <c r="Q53" s="1">
        <v>50</v>
      </c>
      <c r="S53" s="579"/>
      <c r="T53" s="137"/>
      <c r="U53" s="295"/>
      <c r="V53" s="295"/>
      <c r="W53" s="295"/>
      <c r="X53" s="295"/>
      <c r="Y53" s="295"/>
      <c r="Z53" s="295"/>
      <c r="AA53" s="295"/>
      <c r="AB53" s="295"/>
      <c r="AC53" s="295"/>
      <c r="AD53" s="295"/>
      <c r="AE53" s="295"/>
      <c r="AF53" s="295"/>
      <c r="AG53" s="295"/>
      <c r="AH53" s="295"/>
      <c r="AI53" s="295"/>
      <c r="AJ53" s="295"/>
      <c r="AK53" s="295"/>
      <c r="AL53" s="295"/>
      <c r="AM53" s="50"/>
      <c r="AN53" s="398"/>
      <c r="AO53" s="398"/>
      <c r="AS53" s="103"/>
      <c r="BB53" s="103"/>
      <c r="BK53" s="103"/>
      <c r="BT53" s="103"/>
      <c r="CC53" s="103"/>
      <c r="CL53" s="103"/>
      <c r="CU53" s="103"/>
      <c r="DD53" s="103"/>
      <c r="DM53" s="103"/>
      <c r="DV53" s="103"/>
      <c r="EE53" s="103"/>
      <c r="EN53" s="103"/>
      <c r="EW53" s="103"/>
      <c r="FF53" s="103"/>
      <c r="FO53" s="103"/>
      <c r="FX53" s="103"/>
      <c r="GG53" s="103"/>
      <c r="GP53" s="103"/>
      <c r="GY53" s="103"/>
      <c r="HH53" s="103"/>
    </row>
    <row r="54" spans="1:216" s="63" customFormat="1" ht="15.75" customHeight="1">
      <c r="A54" s="331" t="s">
        <v>786</v>
      </c>
      <c r="B54" s="63" t="s">
        <v>734</v>
      </c>
      <c r="D54" s="87" t="s">
        <v>1462</v>
      </c>
      <c r="E54" s="337" t="s">
        <v>4079</v>
      </c>
      <c r="G54" s="67">
        <f>$LJ$672</f>
        <v>12489.599999999999</v>
      </c>
      <c r="H54" s="299" t="s">
        <v>5356</v>
      </c>
      <c r="I54" s="219"/>
      <c r="J54" s="331" t="s">
        <v>786</v>
      </c>
      <c r="K54" s="277" t="s">
        <v>2030</v>
      </c>
      <c r="M54" s="288" t="s">
        <v>1868</v>
      </c>
      <c r="N54" s="337" t="s">
        <v>4098</v>
      </c>
      <c r="P54" s="67">
        <f>$ZX$672-10328.2</f>
        <v>1834.2000000000007</v>
      </c>
      <c r="Q54" s="1">
        <v>49</v>
      </c>
      <c r="S54" s="579"/>
      <c r="T54" s="137"/>
      <c r="U54" s="295"/>
      <c r="V54" s="295"/>
      <c r="W54" s="295"/>
      <c r="X54" s="295"/>
      <c r="Y54" s="295"/>
      <c r="Z54" s="295"/>
      <c r="AA54" s="295"/>
      <c r="AB54" s="295"/>
      <c r="AC54" s="295"/>
      <c r="AD54" s="295"/>
      <c r="AE54" s="295"/>
      <c r="AF54" s="295"/>
      <c r="AG54" s="295"/>
      <c r="AH54" s="295"/>
      <c r="AI54" s="295"/>
      <c r="AJ54" s="295"/>
      <c r="AK54" s="295"/>
      <c r="AL54" s="295"/>
      <c r="AM54" s="50"/>
      <c r="AN54" s="398"/>
      <c r="AO54" s="398"/>
      <c r="AS54" s="103"/>
      <c r="BB54" s="103"/>
      <c r="BK54" s="103"/>
      <c r="BT54" s="103"/>
      <c r="CC54" s="103"/>
      <c r="CL54" s="103"/>
      <c r="CU54" s="103"/>
      <c r="DD54" s="103"/>
      <c r="DM54" s="103"/>
      <c r="DV54" s="103"/>
      <c r="EE54" s="103"/>
      <c r="EN54" s="103"/>
      <c r="EW54" s="103"/>
      <c r="FF54" s="103"/>
      <c r="FO54" s="103"/>
      <c r="FX54" s="103"/>
      <c r="GG54" s="103"/>
      <c r="GP54" s="103"/>
      <c r="GY54" s="103"/>
      <c r="HH54" s="103"/>
    </row>
    <row r="55" spans="1:216" s="63" customFormat="1" ht="15.75" customHeight="1">
      <c r="A55" s="331" t="s">
        <v>787</v>
      </c>
      <c r="B55" s="63" t="s">
        <v>771</v>
      </c>
      <c r="D55" s="87" t="s">
        <v>1466</v>
      </c>
      <c r="E55" s="337" t="s">
        <v>4081</v>
      </c>
      <c r="G55" s="67">
        <f>$MT$672</f>
        <v>12436.800000000003</v>
      </c>
      <c r="H55" s="299" t="s">
        <v>5561</v>
      </c>
      <c r="J55" s="331" t="s">
        <v>787</v>
      </c>
      <c r="K55" s="277" t="s">
        <v>2157</v>
      </c>
      <c r="M55" s="288" t="s">
        <v>1861</v>
      </c>
      <c r="N55" s="337" t="s">
        <v>4092</v>
      </c>
      <c r="P55" s="67">
        <f>$XM$672-9109.7</f>
        <v>1811.8999999999978</v>
      </c>
      <c r="Q55" s="1">
        <v>48</v>
      </c>
      <c r="S55" s="579"/>
      <c r="T55" s="137"/>
      <c r="U55" s="295"/>
      <c r="V55" s="295"/>
      <c r="W55" s="295"/>
      <c r="X55" s="295"/>
      <c r="Y55" s="295"/>
      <c r="Z55" s="295"/>
      <c r="AA55" s="295"/>
      <c r="AB55" s="295"/>
      <c r="AC55" s="295"/>
      <c r="AD55" s="295"/>
      <c r="AE55" s="295"/>
      <c r="AF55" s="295"/>
      <c r="AG55" s="295"/>
      <c r="AH55" s="295"/>
      <c r="AI55" s="295"/>
      <c r="AJ55" s="295"/>
      <c r="AK55" s="295"/>
      <c r="AL55" s="295"/>
      <c r="AM55" s="50"/>
      <c r="AN55" s="398"/>
      <c r="AO55" s="398"/>
      <c r="AS55" s="103"/>
      <c r="BB55" s="103"/>
      <c r="BK55" s="103"/>
      <c r="BT55" s="103"/>
      <c r="CC55" s="103"/>
      <c r="CL55" s="103"/>
      <c r="CU55" s="103"/>
      <c r="DD55" s="103"/>
      <c r="DM55" s="103"/>
      <c r="DV55" s="103"/>
      <c r="EE55" s="103"/>
      <c r="EN55" s="103"/>
      <c r="EW55" s="103"/>
      <c r="FF55" s="103"/>
      <c r="FO55" s="103"/>
      <c r="FX55" s="103"/>
      <c r="GG55" s="103"/>
      <c r="GP55" s="103"/>
      <c r="GY55" s="103"/>
      <c r="HH55" s="103"/>
    </row>
    <row r="56" spans="1:216" s="63" customFormat="1" ht="15.75" customHeight="1">
      <c r="A56" s="331" t="s">
        <v>793</v>
      </c>
      <c r="B56" s="63" t="s">
        <v>3383</v>
      </c>
      <c r="D56" s="269" t="s">
        <v>4050</v>
      </c>
      <c r="E56" s="337" t="s">
        <v>4100</v>
      </c>
      <c r="G56" s="67">
        <f>$ANT$672</f>
        <v>12347.949999999995</v>
      </c>
      <c r="H56" s="299" t="s">
        <v>5363</v>
      </c>
      <c r="I56" s="277"/>
      <c r="J56" s="331" t="s">
        <v>793</v>
      </c>
      <c r="K56" s="277" t="s">
        <v>2003</v>
      </c>
      <c r="M56" s="288" t="s">
        <v>1858</v>
      </c>
      <c r="N56" s="337" t="s">
        <v>4084</v>
      </c>
      <c r="P56" s="67">
        <f>$WL$672-7678.7</f>
        <v>1794.7000000000035</v>
      </c>
      <c r="Q56" s="1">
        <v>51</v>
      </c>
      <c r="S56" s="578">
        <v>8</v>
      </c>
      <c r="T56" s="137" t="s">
        <v>5537</v>
      </c>
      <c r="U56" s="295"/>
      <c r="V56" s="295"/>
      <c r="W56" s="295"/>
      <c r="X56" s="295"/>
      <c r="Y56" s="295"/>
      <c r="Z56" s="295"/>
      <c r="AA56" s="295"/>
      <c r="AB56" s="295"/>
      <c r="AC56" s="295"/>
      <c r="AD56" s="295"/>
      <c r="AE56" s="295"/>
      <c r="AF56" s="295"/>
      <c r="AG56" s="295"/>
      <c r="AH56" s="295"/>
      <c r="AI56" s="295"/>
      <c r="AJ56" s="295"/>
      <c r="AK56" s="295"/>
      <c r="AL56" s="295"/>
      <c r="AM56" s="50"/>
      <c r="AN56" s="398"/>
      <c r="AO56" s="398"/>
      <c r="AS56" s="103"/>
      <c r="BB56" s="103"/>
      <c r="BK56" s="103"/>
      <c r="BT56" s="103"/>
      <c r="CC56" s="103"/>
      <c r="CL56" s="103"/>
      <c r="CU56" s="103"/>
      <c r="DD56" s="103"/>
      <c r="DM56" s="103"/>
      <c r="DV56" s="103"/>
      <c r="EE56" s="103"/>
      <c r="EN56" s="103"/>
      <c r="EW56" s="103"/>
      <c r="FF56" s="103"/>
      <c r="FO56" s="103"/>
      <c r="FX56" s="103"/>
      <c r="GG56" s="103"/>
      <c r="GP56" s="103"/>
      <c r="GY56" s="103"/>
      <c r="HH56" s="103"/>
    </row>
    <row r="57" spans="1:216" s="63" customFormat="1" ht="15.75" customHeight="1">
      <c r="A57" s="331" t="s">
        <v>794</v>
      </c>
      <c r="B57" s="63" t="s">
        <v>3377</v>
      </c>
      <c r="D57" s="269" t="s">
        <v>4043</v>
      </c>
      <c r="E57" s="337" t="s">
        <v>4101</v>
      </c>
      <c r="G57" s="67">
        <f>$ALI$672</f>
        <v>12280.199999999999</v>
      </c>
      <c r="H57" s="299" t="s">
        <v>5562</v>
      </c>
      <c r="I57" s="277"/>
      <c r="J57" s="331" t="s">
        <v>794</v>
      </c>
      <c r="K57" s="63" t="s">
        <v>3372</v>
      </c>
      <c r="M57" s="269" t="s">
        <v>4038</v>
      </c>
      <c r="N57" s="337" t="s">
        <v>4095</v>
      </c>
      <c r="P57" s="67">
        <f>$AJP$672-11087.1</f>
        <v>1787.2000000000044</v>
      </c>
      <c r="Q57" s="1">
        <v>47</v>
      </c>
      <c r="S57" s="579"/>
      <c r="T57" s="137" t="s">
        <v>5535</v>
      </c>
      <c r="U57" s="295"/>
      <c r="V57" s="295"/>
      <c r="W57" s="295"/>
      <c r="X57" s="295"/>
      <c r="Y57" s="295"/>
      <c r="Z57" s="295"/>
      <c r="AA57" s="295"/>
      <c r="AB57" s="295"/>
      <c r="AC57" s="295"/>
      <c r="AD57" s="295"/>
      <c r="AE57" s="295"/>
      <c r="AF57" s="295"/>
      <c r="AG57" s="295"/>
      <c r="AH57" s="295"/>
      <c r="AI57" s="295"/>
      <c r="AJ57" s="295"/>
      <c r="AK57" s="295"/>
      <c r="AL57" s="295"/>
      <c r="AM57" s="50"/>
      <c r="AN57" s="398"/>
      <c r="AO57" s="398"/>
      <c r="AS57" s="103"/>
      <c r="BB57" s="103"/>
      <c r="BK57" s="103"/>
      <c r="BT57" s="103"/>
      <c r="CC57" s="103"/>
      <c r="CL57" s="103"/>
      <c r="CU57" s="103"/>
      <c r="DD57" s="103"/>
      <c r="DM57" s="103"/>
      <c r="DV57" s="103"/>
      <c r="EE57" s="103"/>
      <c r="EN57" s="103"/>
      <c r="EW57" s="103"/>
      <c r="FF57" s="103"/>
      <c r="FO57" s="103"/>
      <c r="FX57" s="103"/>
      <c r="GG57" s="103"/>
      <c r="GP57" s="103"/>
      <c r="GY57" s="103"/>
      <c r="HH57" s="103"/>
    </row>
    <row r="58" spans="1:216" s="63" customFormat="1" ht="15.75" customHeight="1">
      <c r="A58" s="331" t="s">
        <v>795</v>
      </c>
      <c r="B58" s="63" t="s">
        <v>738</v>
      </c>
      <c r="D58" s="87" t="s">
        <v>1434</v>
      </c>
      <c r="E58" s="337" t="s">
        <v>4073</v>
      </c>
      <c r="G58" s="67">
        <f>$JH$672</f>
        <v>12196.9</v>
      </c>
      <c r="H58" s="299" t="s">
        <v>5563</v>
      </c>
      <c r="I58" s="277"/>
      <c r="J58" s="331" t="s">
        <v>795</v>
      </c>
      <c r="K58" s="63" t="s">
        <v>753</v>
      </c>
      <c r="M58" s="288" t="s">
        <v>1420</v>
      </c>
      <c r="N58" s="337" t="s">
        <v>4069</v>
      </c>
      <c r="P58" s="67">
        <f>$EL$672-9600</f>
        <v>1777.6999999999989</v>
      </c>
      <c r="Q58" s="1">
        <v>45</v>
      </c>
      <c r="S58" s="579"/>
      <c r="T58" s="137"/>
      <c r="U58" s="295"/>
      <c r="V58" s="295"/>
      <c r="W58" s="295"/>
      <c r="X58" s="295"/>
      <c r="Y58" s="295"/>
      <c r="Z58" s="295"/>
      <c r="AA58" s="295"/>
      <c r="AB58" s="295"/>
      <c r="AC58" s="295"/>
      <c r="AD58" s="295"/>
      <c r="AE58" s="295"/>
      <c r="AF58" s="295"/>
      <c r="AG58" s="295"/>
      <c r="AH58" s="295"/>
      <c r="AI58" s="295"/>
      <c r="AJ58" s="295"/>
      <c r="AK58" s="295"/>
      <c r="AL58" s="295"/>
      <c r="AM58" s="50"/>
      <c r="AN58" s="398"/>
      <c r="AO58" s="398"/>
      <c r="AS58" s="103"/>
      <c r="BB58" s="103"/>
      <c r="BK58" s="103"/>
      <c r="BT58" s="103"/>
      <c r="CC58" s="103"/>
      <c r="CL58" s="103"/>
      <c r="CU58" s="103"/>
      <c r="DD58" s="103"/>
      <c r="DM58" s="103"/>
      <c r="DV58" s="103"/>
      <c r="EE58" s="103"/>
      <c r="EN58" s="103"/>
      <c r="EW58" s="103"/>
      <c r="FF58" s="103"/>
      <c r="FO58" s="103"/>
      <c r="FX58" s="103"/>
      <c r="GG58" s="103"/>
      <c r="GP58" s="103"/>
      <c r="GY58" s="103"/>
      <c r="HH58" s="103"/>
    </row>
    <row r="59" spans="1:216" s="63" customFormat="1" ht="15.75" customHeight="1">
      <c r="A59" s="331" t="s">
        <v>797</v>
      </c>
      <c r="B59" s="63" t="s">
        <v>3398</v>
      </c>
      <c r="D59" s="269" t="s">
        <v>4057</v>
      </c>
      <c r="E59" s="337" t="s">
        <v>4095</v>
      </c>
      <c r="G59" s="67">
        <f>$AQE$672</f>
        <v>12196.8</v>
      </c>
      <c r="H59" s="299" t="s">
        <v>5362</v>
      </c>
      <c r="I59" s="277"/>
      <c r="J59" s="331" t="s">
        <v>797</v>
      </c>
      <c r="K59" s="277" t="s">
        <v>13</v>
      </c>
      <c r="M59" s="287" t="s">
        <v>1469</v>
      </c>
      <c r="N59" s="337" t="s">
        <v>4083</v>
      </c>
      <c r="P59" s="67">
        <f>$NU$672-9265.4</f>
        <v>1771.5000000000036</v>
      </c>
      <c r="Q59" s="1">
        <v>44</v>
      </c>
      <c r="S59" s="579"/>
      <c r="T59" s="137"/>
      <c r="U59" s="295"/>
      <c r="V59" s="295"/>
      <c r="W59" s="295"/>
      <c r="X59" s="295"/>
      <c r="Y59" s="295"/>
      <c r="Z59" s="295"/>
      <c r="AA59" s="295"/>
      <c r="AB59" s="295"/>
      <c r="AC59" s="295"/>
      <c r="AD59" s="295"/>
      <c r="AE59" s="295"/>
      <c r="AF59" s="295"/>
      <c r="AG59" s="295"/>
      <c r="AH59" s="295"/>
      <c r="AI59" s="295"/>
      <c r="AJ59" s="295"/>
      <c r="AK59" s="295"/>
      <c r="AL59" s="295"/>
      <c r="AM59" s="50"/>
      <c r="AN59" s="398"/>
      <c r="AO59" s="398"/>
      <c r="AS59" s="103"/>
      <c r="BB59" s="103"/>
      <c r="BK59" s="103"/>
      <c r="BT59" s="103"/>
      <c r="CC59" s="103"/>
      <c r="CL59" s="103"/>
      <c r="CU59" s="103"/>
      <c r="DD59" s="103"/>
      <c r="DM59" s="103"/>
      <c r="DV59" s="103"/>
      <c r="EE59" s="103"/>
      <c r="EN59" s="103"/>
      <c r="EW59" s="103"/>
      <c r="FF59" s="103"/>
      <c r="FO59" s="103"/>
      <c r="FX59" s="103"/>
      <c r="GG59" s="103"/>
      <c r="GP59" s="103"/>
      <c r="GY59" s="103"/>
      <c r="HH59" s="103"/>
    </row>
    <row r="60" spans="1:216" s="63" customFormat="1" ht="15.75" customHeight="1">
      <c r="A60" s="331" t="s">
        <v>798</v>
      </c>
      <c r="B60" s="63" t="s">
        <v>3370</v>
      </c>
      <c r="D60" s="269" t="s">
        <v>4036</v>
      </c>
      <c r="E60" s="337" t="s">
        <v>4097</v>
      </c>
      <c r="G60" s="67">
        <f>$AIX$672</f>
        <v>12194.8</v>
      </c>
      <c r="H60" s="299" t="s">
        <v>5367</v>
      </c>
      <c r="I60" s="277"/>
      <c r="J60" s="331" t="s">
        <v>798</v>
      </c>
      <c r="K60" s="219" t="s">
        <v>1659</v>
      </c>
      <c r="M60" s="288" t="s">
        <v>1473</v>
      </c>
      <c r="N60" s="337" t="s">
        <v>4086</v>
      </c>
      <c r="P60" s="67">
        <f>$PE$672-11826.2</f>
        <v>1746.3000000000065</v>
      </c>
      <c r="Q60" s="1">
        <v>43</v>
      </c>
      <c r="S60" s="579"/>
      <c r="T60" s="137"/>
      <c r="U60" s="295"/>
      <c r="V60" s="295"/>
      <c r="W60" s="295"/>
      <c r="X60" s="295"/>
      <c r="Y60" s="295"/>
      <c r="Z60" s="295"/>
      <c r="AA60" s="295"/>
      <c r="AB60" s="295"/>
      <c r="AC60" s="295"/>
      <c r="AD60" s="295"/>
      <c r="AE60" s="295"/>
      <c r="AF60" s="295"/>
      <c r="AG60" s="295"/>
      <c r="AH60" s="295"/>
      <c r="AI60" s="295"/>
      <c r="AJ60" s="295"/>
      <c r="AK60" s="295"/>
      <c r="AL60" s="295"/>
      <c r="AM60" s="50"/>
      <c r="AN60" s="398"/>
      <c r="AO60" s="398"/>
      <c r="AS60" s="103"/>
      <c r="BB60" s="103"/>
      <c r="BK60" s="103"/>
      <c r="BT60" s="103"/>
      <c r="CC60" s="103"/>
      <c r="CL60" s="103"/>
      <c r="CU60" s="103"/>
      <c r="DD60" s="103"/>
      <c r="DM60" s="103"/>
      <c r="DV60" s="103"/>
      <c r="EE60" s="103"/>
      <c r="EN60" s="103"/>
      <c r="EW60" s="103"/>
      <c r="FF60" s="103"/>
      <c r="FO60" s="103"/>
      <c r="FX60" s="103"/>
      <c r="GG60" s="103"/>
      <c r="GP60" s="103"/>
      <c r="GY60" s="103"/>
      <c r="HH60" s="103"/>
    </row>
    <row r="61" spans="1:216" s="63" customFormat="1" ht="15.75" customHeight="1">
      <c r="A61" s="331" t="s">
        <v>799</v>
      </c>
      <c r="B61" s="219" t="s">
        <v>1656</v>
      </c>
      <c r="D61" s="269" t="s">
        <v>1477</v>
      </c>
      <c r="E61" s="337" t="s">
        <v>4086</v>
      </c>
      <c r="G61" s="67">
        <f>$QO$672</f>
        <v>12183.249999999998</v>
      </c>
      <c r="H61" s="299" t="s">
        <v>5564</v>
      </c>
      <c r="I61" s="277"/>
      <c r="J61" s="331" t="s">
        <v>799</v>
      </c>
      <c r="K61" s="277" t="s">
        <v>783</v>
      </c>
      <c r="M61" s="287" t="s">
        <v>1414</v>
      </c>
      <c r="N61" s="337" t="s">
        <v>4062</v>
      </c>
      <c r="P61" s="67">
        <f>$CJ$672-12290.6</f>
        <v>1705.9999999999964</v>
      </c>
      <c r="Q61" s="1">
        <v>42</v>
      </c>
      <c r="S61" s="579"/>
      <c r="T61" s="137"/>
      <c r="U61" s="295"/>
      <c r="V61" s="295"/>
      <c r="W61" s="295"/>
      <c r="X61" s="295"/>
      <c r="Y61" s="295"/>
      <c r="Z61" s="295"/>
      <c r="AA61" s="295"/>
      <c r="AB61" s="295"/>
      <c r="AC61" s="295"/>
      <c r="AD61" s="295"/>
      <c r="AE61" s="295"/>
      <c r="AF61" s="295"/>
      <c r="AG61" s="295"/>
      <c r="AH61" s="295"/>
      <c r="AI61" s="295"/>
      <c r="AJ61" s="295"/>
      <c r="AK61" s="295"/>
      <c r="AL61" s="295"/>
      <c r="AM61" s="50"/>
      <c r="AN61" s="398"/>
      <c r="AO61" s="398"/>
      <c r="AS61" s="103"/>
      <c r="BB61" s="103"/>
      <c r="BK61" s="103"/>
      <c r="BT61" s="103"/>
      <c r="CC61" s="103"/>
      <c r="CL61" s="103"/>
      <c r="CU61" s="103"/>
      <c r="DD61" s="103"/>
      <c r="DM61" s="103"/>
      <c r="DV61" s="103"/>
      <c r="EE61" s="103"/>
      <c r="EN61" s="103"/>
      <c r="EW61" s="103"/>
      <c r="FF61" s="103"/>
      <c r="FO61" s="103"/>
      <c r="FX61" s="103"/>
      <c r="GG61" s="103"/>
      <c r="GP61" s="103"/>
      <c r="GY61" s="103"/>
      <c r="HH61" s="103"/>
    </row>
    <row r="62" spans="1:216" s="63" customFormat="1" ht="15.75" customHeight="1">
      <c r="A62" s="331" t="s">
        <v>802</v>
      </c>
      <c r="B62" s="277" t="s">
        <v>2030</v>
      </c>
      <c r="D62" s="87" t="s">
        <v>1868</v>
      </c>
      <c r="E62" s="337" t="s">
        <v>4098</v>
      </c>
      <c r="G62" s="67">
        <f>$ZX$672</f>
        <v>12162.400000000001</v>
      </c>
      <c r="H62" s="299" t="s">
        <v>5357</v>
      </c>
      <c r="J62" s="331" t="s">
        <v>802</v>
      </c>
      <c r="K62" s="63" t="s">
        <v>3399</v>
      </c>
      <c r="M62" s="269" t="s">
        <v>4049</v>
      </c>
      <c r="N62" s="337" t="s">
        <v>4095</v>
      </c>
      <c r="P62" s="67">
        <f>$ANK$672-10089.3</f>
        <v>1689.5999999999985</v>
      </c>
      <c r="Q62" s="1">
        <v>41</v>
      </c>
      <c r="S62" s="579"/>
      <c r="T62" s="137"/>
      <c r="U62" s="295"/>
      <c r="V62" s="295"/>
      <c r="W62" s="295"/>
      <c r="X62" s="295"/>
      <c r="Y62" s="295"/>
      <c r="Z62" s="295"/>
      <c r="AA62" s="295"/>
      <c r="AB62" s="295"/>
      <c r="AC62" s="295"/>
      <c r="AD62" s="295"/>
      <c r="AE62" s="295"/>
      <c r="AF62" s="295"/>
      <c r="AG62" s="295"/>
      <c r="AH62" s="295"/>
      <c r="AI62" s="295"/>
      <c r="AJ62" s="295"/>
      <c r="AK62" s="295"/>
      <c r="AL62" s="295"/>
      <c r="AM62" s="50"/>
      <c r="AN62" s="398"/>
      <c r="AO62" s="398"/>
      <c r="AS62" s="103"/>
      <c r="BB62" s="103"/>
      <c r="BK62" s="103"/>
      <c r="BT62" s="103"/>
      <c r="CC62" s="103"/>
      <c r="CL62" s="103"/>
      <c r="CU62" s="103"/>
      <c r="DD62" s="103"/>
      <c r="DM62" s="103"/>
      <c r="DV62" s="103"/>
      <c r="EE62" s="103"/>
      <c r="EN62" s="103"/>
      <c r="EW62" s="103"/>
      <c r="FF62" s="103"/>
      <c r="FO62" s="103"/>
      <c r="FX62" s="103"/>
      <c r="GG62" s="103"/>
      <c r="GP62" s="103"/>
      <c r="GY62" s="103"/>
      <c r="HH62" s="103"/>
    </row>
    <row r="63" spans="1:216" s="63" customFormat="1" ht="15.75" customHeight="1">
      <c r="A63" s="331" t="s">
        <v>896</v>
      </c>
      <c r="B63" s="63" t="s">
        <v>3397</v>
      </c>
      <c r="D63" s="269" t="s">
        <v>4056</v>
      </c>
      <c r="E63" s="337" t="s">
        <v>4099</v>
      </c>
      <c r="G63" s="67">
        <f>$APV$672</f>
        <v>12131.7</v>
      </c>
      <c r="H63" s="299" t="s">
        <v>5361</v>
      </c>
      <c r="I63" s="277"/>
      <c r="J63" s="331" t="s">
        <v>896</v>
      </c>
      <c r="K63" s="63" t="s">
        <v>142</v>
      </c>
      <c r="M63" s="288" t="s">
        <v>1418</v>
      </c>
      <c r="N63" s="337" t="s">
        <v>4061</v>
      </c>
      <c r="P63" s="67">
        <f>$DT$672-11664.7</f>
        <v>1670.2000000000025</v>
      </c>
      <c r="Q63" s="1">
        <v>40</v>
      </c>
      <c r="S63" s="579"/>
      <c r="T63" s="137"/>
      <c r="U63" s="295"/>
      <c r="V63" s="295"/>
      <c r="W63" s="295"/>
      <c r="X63" s="295"/>
      <c r="Y63" s="295"/>
      <c r="Z63" s="295"/>
      <c r="AA63" s="295"/>
      <c r="AB63" s="295"/>
      <c r="AC63" s="295"/>
      <c r="AD63" s="295"/>
      <c r="AE63" s="295"/>
      <c r="AF63" s="295"/>
      <c r="AG63" s="295"/>
      <c r="AH63" s="295"/>
      <c r="AI63" s="295"/>
      <c r="AJ63" s="295"/>
      <c r="AK63" s="295"/>
      <c r="AL63" s="295"/>
      <c r="AM63" s="50"/>
      <c r="AN63" s="398"/>
      <c r="AO63" s="398"/>
      <c r="AS63" s="103"/>
      <c r="BB63" s="103"/>
      <c r="BK63" s="103"/>
      <c r="BT63" s="103"/>
      <c r="CC63" s="103"/>
      <c r="CL63" s="103"/>
      <c r="CU63" s="103"/>
      <c r="DD63" s="103"/>
      <c r="DM63" s="103"/>
      <c r="DV63" s="103"/>
      <c r="EE63" s="103"/>
      <c r="EN63" s="103"/>
      <c r="EW63" s="103"/>
      <c r="FF63" s="103"/>
      <c r="FO63" s="103"/>
      <c r="FX63" s="103"/>
      <c r="GG63" s="103"/>
      <c r="GP63" s="103"/>
      <c r="GY63" s="103"/>
      <c r="HH63" s="103"/>
    </row>
    <row r="64" spans="1:216" s="63" customFormat="1" ht="15.75" customHeight="1">
      <c r="A64" s="331" t="s">
        <v>897</v>
      </c>
      <c r="B64" s="219" t="s">
        <v>1657</v>
      </c>
      <c r="D64" s="87" t="s">
        <v>1479</v>
      </c>
      <c r="E64" s="337" t="s">
        <v>4086</v>
      </c>
      <c r="G64" s="67">
        <f>$RG$672</f>
        <v>12092.800000000001</v>
      </c>
      <c r="H64" s="299" t="s">
        <v>5565</v>
      </c>
      <c r="J64" s="331" t="s">
        <v>897</v>
      </c>
      <c r="K64" s="63" t="s">
        <v>3370</v>
      </c>
      <c r="M64" s="269" t="s">
        <v>4036</v>
      </c>
      <c r="N64" s="337" t="s">
        <v>4097</v>
      </c>
      <c r="P64" s="67">
        <f>$AIX$672-10526.5</f>
        <v>1668.2999999999993</v>
      </c>
      <c r="Q64" s="1">
        <v>39</v>
      </c>
      <c r="S64" s="579"/>
      <c r="T64" s="137"/>
      <c r="U64" s="295"/>
      <c r="V64" s="295"/>
      <c r="W64" s="295"/>
      <c r="X64" s="295"/>
      <c r="Y64" s="295"/>
      <c r="Z64" s="295"/>
      <c r="AA64" s="295"/>
      <c r="AB64" s="295"/>
      <c r="AC64" s="295"/>
      <c r="AD64" s="295"/>
      <c r="AE64" s="295"/>
      <c r="AF64" s="295"/>
      <c r="AG64" s="295"/>
      <c r="AH64" s="295"/>
      <c r="AI64" s="295"/>
      <c r="AJ64" s="295"/>
      <c r="AK64" s="295"/>
      <c r="AL64" s="295"/>
      <c r="AM64" s="50"/>
      <c r="AN64" s="398"/>
      <c r="AO64" s="398"/>
      <c r="AS64" s="103"/>
      <c r="BB64" s="103"/>
      <c r="BK64" s="103"/>
      <c r="BT64" s="103"/>
      <c r="CC64" s="103"/>
      <c r="CL64" s="103"/>
      <c r="CU64" s="103"/>
      <c r="DD64" s="103"/>
      <c r="DM64" s="103"/>
      <c r="DV64" s="103"/>
      <c r="EE64" s="103"/>
      <c r="EN64" s="103"/>
      <c r="EW64" s="103"/>
      <c r="FF64" s="103"/>
      <c r="FO64" s="103"/>
      <c r="FX64" s="103"/>
      <c r="GG64" s="103"/>
      <c r="GP64" s="103"/>
      <c r="GY64" s="103"/>
      <c r="HH64" s="103"/>
    </row>
    <row r="65" spans="1:216" s="63" customFormat="1" ht="15.75" customHeight="1">
      <c r="A65" s="331" t="s">
        <v>898</v>
      </c>
      <c r="B65" s="277" t="s">
        <v>2011</v>
      </c>
      <c r="D65" s="87" t="s">
        <v>1855</v>
      </c>
      <c r="E65" s="337" t="s">
        <v>4091</v>
      </c>
      <c r="G65" s="67">
        <f>$VK$672</f>
        <v>12056.400000000003</v>
      </c>
      <c r="H65" s="299" t="s">
        <v>5351</v>
      </c>
      <c r="I65" s="219"/>
      <c r="J65" s="331" t="s">
        <v>898</v>
      </c>
      <c r="K65" s="63" t="s">
        <v>3371</v>
      </c>
      <c r="M65" s="269" t="s">
        <v>4037</v>
      </c>
      <c r="N65" s="337" t="s">
        <v>4100</v>
      </c>
      <c r="P65" s="67">
        <f>$AJG$672-9793.7</f>
        <v>1659.1999999999953</v>
      </c>
      <c r="Q65" s="1">
        <v>38</v>
      </c>
      <c r="S65" s="579"/>
      <c r="T65" s="137"/>
      <c r="U65" s="295"/>
      <c r="V65" s="295"/>
      <c r="W65" s="295"/>
      <c r="X65" s="295"/>
      <c r="Y65" s="295"/>
      <c r="Z65" s="295"/>
      <c r="AA65" s="295"/>
      <c r="AB65" s="295"/>
      <c r="AC65" s="295"/>
      <c r="AD65" s="295"/>
      <c r="AE65" s="295"/>
      <c r="AF65" s="295"/>
      <c r="AG65" s="295"/>
      <c r="AH65" s="295"/>
      <c r="AI65" s="295"/>
      <c r="AJ65" s="295"/>
      <c r="AK65" s="295"/>
      <c r="AL65" s="295"/>
      <c r="AM65" s="50"/>
      <c r="AN65" s="398"/>
      <c r="AO65" s="398"/>
      <c r="AS65" s="103"/>
      <c r="BB65" s="103"/>
      <c r="BK65" s="103"/>
      <c r="BT65" s="103"/>
      <c r="CC65" s="103"/>
      <c r="CL65" s="103"/>
      <c r="CU65" s="103"/>
      <c r="DD65" s="103"/>
      <c r="DM65" s="103"/>
      <c r="DV65" s="103"/>
      <c r="EE65" s="103"/>
      <c r="EN65" s="103"/>
      <c r="EW65" s="103"/>
      <c r="FF65" s="103"/>
      <c r="FO65" s="103"/>
      <c r="FX65" s="103"/>
      <c r="GG65" s="103"/>
      <c r="GP65" s="103"/>
      <c r="GY65" s="103"/>
      <c r="HH65" s="103"/>
    </row>
    <row r="66" spans="1:216" s="63" customFormat="1" ht="15.75" customHeight="1">
      <c r="A66" s="331" t="s">
        <v>899</v>
      </c>
      <c r="B66" s="63" t="s">
        <v>3379</v>
      </c>
      <c r="D66" s="269" t="s">
        <v>4045</v>
      </c>
      <c r="E66" s="337" t="s">
        <v>4095</v>
      </c>
      <c r="G66" s="67">
        <f>$AMA$672</f>
        <v>11932.900000000001</v>
      </c>
      <c r="H66" s="299" t="s">
        <v>5353</v>
      </c>
      <c r="I66" s="277"/>
      <c r="J66" s="331" t="s">
        <v>899</v>
      </c>
      <c r="K66" s="277" t="s">
        <v>1</v>
      </c>
      <c r="M66" s="288" t="s">
        <v>1484</v>
      </c>
      <c r="N66" s="337" t="s">
        <v>4094</v>
      </c>
      <c r="P66" s="67">
        <f>$SZ$672-8312.6</f>
        <v>1649.2000000000025</v>
      </c>
      <c r="Q66" s="1">
        <v>48</v>
      </c>
      <c r="S66" s="578">
        <v>4</v>
      </c>
      <c r="T66" s="137" t="s">
        <v>5543</v>
      </c>
      <c r="U66" s="295"/>
      <c r="V66" s="295"/>
      <c r="W66" s="295"/>
      <c r="X66" s="295"/>
      <c r="Y66" s="295"/>
      <c r="Z66" s="295"/>
      <c r="AA66" s="295"/>
      <c r="AB66" s="295"/>
      <c r="AC66" s="295"/>
      <c r="AD66" s="295"/>
      <c r="AE66" s="295"/>
      <c r="AF66" s="295"/>
      <c r="AG66" s="295"/>
      <c r="AH66" s="295"/>
      <c r="AI66" s="295"/>
      <c r="AJ66" s="295"/>
      <c r="AK66" s="295"/>
      <c r="AL66" s="295"/>
      <c r="AM66" s="50"/>
      <c r="AN66" s="398"/>
      <c r="AO66" s="398"/>
      <c r="AS66" s="103"/>
      <c r="BB66" s="103"/>
      <c r="BK66" s="103"/>
      <c r="BT66" s="103"/>
      <c r="CC66" s="103"/>
      <c r="CL66" s="103"/>
      <c r="CU66" s="103"/>
      <c r="DD66" s="103"/>
      <c r="DM66" s="103"/>
      <c r="DV66" s="103"/>
      <c r="EE66" s="103"/>
      <c r="EN66" s="103"/>
      <c r="EW66" s="103"/>
      <c r="FF66" s="103"/>
      <c r="FO66" s="103"/>
      <c r="FX66" s="103"/>
      <c r="GG66" s="103"/>
      <c r="GP66" s="103"/>
      <c r="GY66" s="103"/>
      <c r="HH66" s="103"/>
    </row>
    <row r="67" spans="1:216" s="63" customFormat="1" ht="15.75" customHeight="1">
      <c r="A67" s="331" t="s">
        <v>900</v>
      </c>
      <c r="B67" s="63" t="s">
        <v>3399</v>
      </c>
      <c r="D67" s="269" t="s">
        <v>4049</v>
      </c>
      <c r="E67" s="337" t="s">
        <v>4095</v>
      </c>
      <c r="G67" s="67">
        <f>$ANK$672</f>
        <v>11778.899999999998</v>
      </c>
      <c r="H67" s="299" t="s">
        <v>5367</v>
      </c>
      <c r="J67" s="331" t="s">
        <v>900</v>
      </c>
      <c r="K67" s="277" t="s">
        <v>2011</v>
      </c>
      <c r="M67" s="288" t="s">
        <v>1855</v>
      </c>
      <c r="N67" s="337" t="s">
        <v>4091</v>
      </c>
      <c r="P67" s="67">
        <f>$VK$672-10448.2</f>
        <v>1608.2000000000025</v>
      </c>
      <c r="Q67" s="1">
        <v>36</v>
      </c>
      <c r="S67" s="579"/>
      <c r="T67" s="137"/>
      <c r="U67" s="295"/>
      <c r="V67" s="295"/>
      <c r="W67" s="295"/>
      <c r="X67" s="295"/>
      <c r="Y67" s="295"/>
      <c r="Z67" s="295"/>
      <c r="AA67" s="295"/>
      <c r="AB67" s="295"/>
      <c r="AC67" s="295"/>
      <c r="AD67" s="295"/>
      <c r="AE67" s="295"/>
      <c r="AF67" s="295"/>
      <c r="AG67" s="295"/>
      <c r="AH67" s="295"/>
      <c r="AI67" s="295"/>
      <c r="AJ67" s="295"/>
      <c r="AK67" s="295"/>
      <c r="AL67" s="295"/>
      <c r="AM67" s="50"/>
      <c r="AN67" s="398"/>
      <c r="AO67" s="398"/>
      <c r="AS67" s="103"/>
      <c r="BB67" s="103"/>
      <c r="BK67" s="103"/>
      <c r="BT67" s="103"/>
      <c r="CC67" s="103"/>
      <c r="CL67" s="103"/>
      <c r="CU67" s="103"/>
      <c r="DD67" s="103"/>
      <c r="DM67" s="103"/>
      <c r="DV67" s="103"/>
      <c r="EE67" s="103"/>
      <c r="EN67" s="103"/>
      <c r="EW67" s="103"/>
      <c r="FF67" s="103"/>
      <c r="FO67" s="103"/>
      <c r="FX67" s="103"/>
      <c r="GG67" s="103"/>
      <c r="GP67" s="103"/>
      <c r="GY67" s="103"/>
      <c r="HH67" s="103"/>
    </row>
    <row r="68" spans="1:216" s="63" customFormat="1" ht="15.75" customHeight="1">
      <c r="A68" s="331" t="s">
        <v>901</v>
      </c>
      <c r="B68" s="277" t="s">
        <v>23</v>
      </c>
      <c r="D68" s="87" t="s">
        <v>1443</v>
      </c>
      <c r="E68" s="337" t="s">
        <v>4075</v>
      </c>
      <c r="G68" s="67">
        <f>$KR$672</f>
        <v>11752.7</v>
      </c>
      <c r="H68" s="299" t="s">
        <v>5360</v>
      </c>
      <c r="J68" s="331" t="s">
        <v>901</v>
      </c>
      <c r="K68" s="219" t="s">
        <v>1654</v>
      </c>
      <c r="M68" s="288" t="s">
        <v>1478</v>
      </c>
      <c r="N68" s="337" t="s">
        <v>4086</v>
      </c>
      <c r="P68" s="67">
        <f>$QX$672-11405.2</f>
        <v>1588.9000000000033</v>
      </c>
      <c r="Q68" s="1">
        <v>35</v>
      </c>
      <c r="S68" s="579"/>
      <c r="T68" s="137"/>
      <c r="U68" s="295"/>
      <c r="V68" s="295"/>
      <c r="W68" s="295"/>
      <c r="X68" s="295"/>
      <c r="Y68" s="295"/>
      <c r="Z68" s="295"/>
      <c r="AA68" s="295"/>
      <c r="AB68" s="295"/>
      <c r="AC68" s="295"/>
      <c r="AD68" s="295"/>
      <c r="AE68" s="295"/>
      <c r="AF68" s="295"/>
      <c r="AG68" s="295"/>
      <c r="AH68" s="295"/>
      <c r="AI68" s="295"/>
      <c r="AJ68" s="295"/>
      <c r="AK68" s="295"/>
      <c r="AL68" s="295"/>
      <c r="AM68" s="50"/>
      <c r="AN68" s="398"/>
      <c r="AO68" s="398"/>
      <c r="AS68" s="103"/>
      <c r="BB68" s="103"/>
      <c r="BK68" s="103"/>
      <c r="BT68" s="103"/>
      <c r="CC68" s="103"/>
      <c r="CL68" s="103"/>
      <c r="CU68" s="103"/>
      <c r="DD68" s="103"/>
      <c r="DM68" s="103"/>
      <c r="DV68" s="103"/>
      <c r="EE68" s="103"/>
      <c r="EN68" s="103"/>
      <c r="EW68" s="103"/>
      <c r="FF68" s="103"/>
      <c r="FO68" s="103"/>
      <c r="FX68" s="103"/>
      <c r="GG68" s="103"/>
      <c r="GP68" s="103"/>
      <c r="GY68" s="103"/>
      <c r="HH68" s="103"/>
    </row>
    <row r="69" spans="1:216" s="63" customFormat="1" ht="15.75" customHeight="1">
      <c r="A69" s="331" t="s">
        <v>902</v>
      </c>
      <c r="B69" s="63" t="s">
        <v>3380</v>
      </c>
      <c r="D69" s="269" t="s">
        <v>4046</v>
      </c>
      <c r="E69" s="337" t="s">
        <v>4097</v>
      </c>
      <c r="G69" s="67">
        <f>$AMJ$672</f>
        <v>11752.300000000001</v>
      </c>
      <c r="H69" s="299" t="s">
        <v>5356</v>
      </c>
      <c r="I69" s="277"/>
      <c r="J69" s="331" t="s">
        <v>902</v>
      </c>
      <c r="K69" s="277" t="s">
        <v>2052</v>
      </c>
      <c r="M69" s="288" t="s">
        <v>2402</v>
      </c>
      <c r="N69" s="337" t="s">
        <v>4101</v>
      </c>
      <c r="P69" s="67">
        <f>$ABQ$672-7423.2</f>
        <v>1586.4999999999973</v>
      </c>
      <c r="Q69" s="1">
        <v>34</v>
      </c>
      <c r="S69" s="579"/>
      <c r="T69" s="137"/>
      <c r="U69" s="295"/>
      <c r="V69" s="295"/>
      <c r="W69" s="295"/>
      <c r="X69" s="295"/>
      <c r="Y69" s="295"/>
      <c r="Z69" s="295"/>
      <c r="AA69" s="295"/>
      <c r="AB69" s="295"/>
      <c r="AC69" s="295"/>
      <c r="AD69" s="295"/>
      <c r="AE69" s="295"/>
      <c r="AF69" s="295"/>
      <c r="AG69" s="295"/>
      <c r="AH69" s="295"/>
      <c r="AI69" s="295"/>
      <c r="AJ69" s="295"/>
      <c r="AK69" s="295"/>
      <c r="AL69" s="295"/>
      <c r="AM69" s="50"/>
      <c r="AN69" s="398"/>
      <c r="AO69" s="398"/>
      <c r="AS69" s="103"/>
      <c r="BB69" s="103"/>
      <c r="BK69" s="103"/>
      <c r="BT69" s="103"/>
      <c r="CC69" s="103"/>
      <c r="CL69" s="103"/>
      <c r="CU69" s="103"/>
      <c r="DD69" s="103"/>
      <c r="DM69" s="103"/>
      <c r="DV69" s="103"/>
      <c r="EE69" s="103"/>
      <c r="EN69" s="103"/>
      <c r="EW69" s="103"/>
      <c r="FF69" s="103"/>
      <c r="FO69" s="103"/>
      <c r="FX69" s="103"/>
      <c r="GG69" s="103"/>
      <c r="GP69" s="103"/>
      <c r="GY69" s="103"/>
      <c r="HH69" s="103"/>
    </row>
    <row r="70" spans="1:216" s="63" customFormat="1" ht="15.75" customHeight="1">
      <c r="A70" s="331" t="s">
        <v>903</v>
      </c>
      <c r="B70" s="219" t="s">
        <v>1643</v>
      </c>
      <c r="D70" s="87" t="s">
        <v>1851</v>
      </c>
      <c r="E70" s="337" t="s">
        <v>4090</v>
      </c>
      <c r="G70" s="67">
        <f>$UA$672</f>
        <v>11727.000000000004</v>
      </c>
      <c r="H70" s="299" t="s">
        <v>5357</v>
      </c>
      <c r="J70" s="331" t="s">
        <v>903</v>
      </c>
      <c r="K70" s="63" t="s">
        <v>3368</v>
      </c>
      <c r="M70" s="269" t="s">
        <v>4034</v>
      </c>
      <c r="N70" s="337" t="s">
        <v>4097</v>
      </c>
      <c r="P70" s="67">
        <f>$AIF$672-8421.1</f>
        <v>1574.8000000000047</v>
      </c>
      <c r="Q70" s="1">
        <v>34</v>
      </c>
      <c r="S70" s="579"/>
      <c r="T70" s="137" t="s">
        <v>5535</v>
      </c>
      <c r="U70" s="295"/>
      <c r="V70" s="295"/>
      <c r="W70" s="295"/>
      <c r="X70" s="295"/>
      <c r="Y70" s="295"/>
      <c r="Z70" s="295"/>
      <c r="AA70" s="295"/>
      <c r="AB70" s="295"/>
      <c r="AC70" s="295"/>
      <c r="AD70" s="295"/>
      <c r="AE70" s="295"/>
      <c r="AF70" s="295"/>
      <c r="AG70" s="295"/>
      <c r="AH70" s="295"/>
      <c r="AI70" s="295"/>
      <c r="AJ70" s="295"/>
      <c r="AK70" s="295"/>
      <c r="AL70" s="295"/>
      <c r="AM70" s="50"/>
      <c r="AN70" s="398"/>
      <c r="AO70" s="398"/>
      <c r="AS70" s="103"/>
      <c r="BB70" s="103"/>
      <c r="BK70" s="103"/>
      <c r="BT70" s="103"/>
      <c r="CC70" s="103"/>
      <c r="CL70" s="103"/>
      <c r="CU70" s="103"/>
      <c r="DD70" s="103"/>
      <c r="DM70" s="103"/>
      <c r="DV70" s="103"/>
      <c r="EE70" s="103"/>
      <c r="EN70" s="103"/>
      <c r="EW70" s="103"/>
      <c r="FF70" s="103"/>
      <c r="FO70" s="103"/>
      <c r="FX70" s="103"/>
      <c r="GG70" s="103"/>
      <c r="GP70" s="103"/>
      <c r="GY70" s="103"/>
      <c r="HH70" s="103"/>
    </row>
    <row r="71" spans="1:216" s="63" customFormat="1" ht="15.75" customHeight="1">
      <c r="A71" s="331" t="s">
        <v>904</v>
      </c>
      <c r="B71" s="63" t="s">
        <v>762</v>
      </c>
      <c r="D71" s="87" t="s">
        <v>1422</v>
      </c>
      <c r="E71" s="337" t="s">
        <v>4066</v>
      </c>
      <c r="G71" s="67">
        <f>$FD$672</f>
        <v>11691.199999999997</v>
      </c>
      <c r="H71" s="299" t="s">
        <v>5566</v>
      </c>
      <c r="J71" s="331" t="s">
        <v>904</v>
      </c>
      <c r="K71" s="277" t="s">
        <v>27</v>
      </c>
      <c r="M71" s="287" t="s">
        <v>1464</v>
      </c>
      <c r="N71" s="337" t="s">
        <v>4080</v>
      </c>
      <c r="P71" s="67">
        <f>$MB$672-9460.7</f>
        <v>1562.7000000000062</v>
      </c>
      <c r="Q71" s="1">
        <v>32</v>
      </c>
      <c r="S71" s="579"/>
      <c r="T71" s="137"/>
      <c r="U71" s="295"/>
      <c r="V71" s="295"/>
      <c r="W71" s="295"/>
      <c r="X71" s="295"/>
      <c r="Y71" s="295"/>
      <c r="Z71" s="295"/>
      <c r="AA71" s="295"/>
      <c r="AB71" s="295"/>
      <c r="AC71" s="295"/>
      <c r="AD71" s="295"/>
      <c r="AE71" s="295"/>
      <c r="AF71" s="295"/>
      <c r="AG71" s="295"/>
      <c r="AH71" s="295"/>
      <c r="AI71" s="295"/>
      <c r="AJ71" s="295"/>
      <c r="AK71" s="295"/>
      <c r="AL71" s="295"/>
      <c r="AM71" s="50"/>
      <c r="AN71" s="398"/>
      <c r="AO71" s="398"/>
      <c r="AS71" s="103"/>
      <c r="BB71" s="103"/>
      <c r="BK71" s="103"/>
      <c r="BT71" s="103"/>
      <c r="CC71" s="103"/>
      <c r="CL71" s="103"/>
      <c r="CU71" s="103"/>
      <c r="DD71" s="103"/>
      <c r="DM71" s="103"/>
      <c r="DV71" s="103"/>
      <c r="EE71" s="103"/>
      <c r="EN71" s="103"/>
      <c r="EW71" s="103"/>
      <c r="FF71" s="103"/>
      <c r="FO71" s="103"/>
      <c r="FX71" s="103"/>
      <c r="GG71" s="103"/>
      <c r="GP71" s="103"/>
      <c r="GY71" s="103"/>
      <c r="HH71" s="103"/>
    </row>
    <row r="72" spans="1:216" s="63" customFormat="1" ht="15.75" customHeight="1">
      <c r="A72" s="331" t="s">
        <v>905</v>
      </c>
      <c r="B72" s="63" t="s">
        <v>180</v>
      </c>
      <c r="D72" s="269" t="s">
        <v>4051</v>
      </c>
      <c r="E72" s="337" t="s">
        <v>4096</v>
      </c>
      <c r="G72" s="67">
        <f>$AOC$672</f>
        <v>11657.400000000001</v>
      </c>
      <c r="H72" s="299" t="s">
        <v>5368</v>
      </c>
      <c r="I72" s="277"/>
      <c r="J72" s="331" t="s">
        <v>905</v>
      </c>
      <c r="K72" s="277" t="s">
        <v>2007</v>
      </c>
      <c r="M72" s="287" t="s">
        <v>1856</v>
      </c>
      <c r="N72" s="337" t="s">
        <v>4086</v>
      </c>
      <c r="P72" s="67">
        <f>$VT$672-7327.3</f>
        <v>1546.8999999999969</v>
      </c>
      <c r="Q72" s="1">
        <v>31</v>
      </c>
      <c r="S72" s="579"/>
      <c r="T72" s="137"/>
      <c r="U72" s="295"/>
      <c r="V72" s="295"/>
      <c r="W72" s="295"/>
      <c r="X72" s="295"/>
      <c r="Y72" s="295"/>
      <c r="Z72" s="295"/>
      <c r="AA72" s="295"/>
      <c r="AB72" s="295"/>
      <c r="AC72" s="295"/>
      <c r="AD72" s="295"/>
      <c r="AE72" s="295"/>
      <c r="AF72" s="295"/>
      <c r="AG72" s="295"/>
      <c r="AH72" s="295"/>
      <c r="AI72" s="295"/>
      <c r="AJ72" s="295"/>
      <c r="AK72" s="295"/>
      <c r="AL72" s="295"/>
      <c r="AM72" s="50"/>
      <c r="AN72" s="398"/>
      <c r="AO72" s="398"/>
      <c r="AS72" s="103"/>
      <c r="BB72" s="103"/>
      <c r="BK72" s="103"/>
      <c r="BT72" s="103"/>
      <c r="CC72" s="103"/>
      <c r="CL72" s="103"/>
      <c r="CU72" s="103"/>
      <c r="DD72" s="103"/>
      <c r="DM72" s="103"/>
      <c r="DV72" s="103"/>
      <c r="EE72" s="103"/>
      <c r="EN72" s="103"/>
      <c r="EW72" s="103"/>
      <c r="FF72" s="103"/>
      <c r="FO72" s="103"/>
      <c r="FX72" s="103"/>
      <c r="GG72" s="103"/>
      <c r="GP72" s="103"/>
      <c r="GY72" s="103"/>
      <c r="HH72" s="103"/>
    </row>
    <row r="73" spans="1:216" s="63" customFormat="1" ht="15.75" customHeight="1">
      <c r="A73" s="331" t="s">
        <v>906</v>
      </c>
      <c r="B73" s="63" t="s">
        <v>3381</v>
      </c>
      <c r="D73" s="269" t="s">
        <v>4047</v>
      </c>
      <c r="E73" s="337" t="s">
        <v>4099</v>
      </c>
      <c r="G73" s="67">
        <f>$AMS$672</f>
        <v>11559.099999999997</v>
      </c>
      <c r="H73" s="299" t="s">
        <v>5468</v>
      </c>
      <c r="I73" s="277"/>
      <c r="J73" s="331" t="s">
        <v>906</v>
      </c>
      <c r="K73" s="63" t="s">
        <v>3379</v>
      </c>
      <c r="M73" s="269" t="s">
        <v>4045</v>
      </c>
      <c r="N73" s="337" t="s">
        <v>4095</v>
      </c>
      <c r="P73" s="67">
        <f>$AMA$672-10389.5</f>
        <v>1543.4000000000015</v>
      </c>
      <c r="Q73" s="1">
        <v>30</v>
      </c>
      <c r="S73" s="579"/>
      <c r="T73" s="137"/>
      <c r="U73" s="295"/>
      <c r="V73" s="295"/>
      <c r="W73" s="295"/>
      <c r="X73" s="295"/>
      <c r="Y73" s="295"/>
      <c r="Z73" s="295"/>
      <c r="AA73" s="295"/>
      <c r="AB73" s="295"/>
      <c r="AC73" s="295"/>
      <c r="AD73" s="295"/>
      <c r="AE73" s="295"/>
      <c r="AF73" s="295"/>
      <c r="AG73" s="295"/>
      <c r="AH73" s="295"/>
      <c r="AI73" s="295"/>
      <c r="AJ73" s="295"/>
      <c r="AK73" s="295"/>
      <c r="AL73" s="295"/>
      <c r="AM73" s="50"/>
      <c r="AN73" s="398"/>
      <c r="AO73" s="398"/>
      <c r="AS73" s="103"/>
      <c r="BB73" s="103"/>
      <c r="BK73" s="103"/>
      <c r="BT73" s="103"/>
      <c r="CC73" s="103"/>
      <c r="CL73" s="103"/>
      <c r="CU73" s="103"/>
      <c r="DD73" s="103"/>
      <c r="DM73" s="103"/>
      <c r="DV73" s="103"/>
      <c r="EE73" s="103"/>
      <c r="EN73" s="103"/>
      <c r="EW73" s="103"/>
      <c r="FF73" s="103"/>
      <c r="FO73" s="103"/>
      <c r="FX73" s="103"/>
      <c r="GG73" s="103"/>
      <c r="GP73" s="103"/>
      <c r="GY73" s="103"/>
      <c r="HH73" s="103"/>
    </row>
    <row r="74" spans="1:216" s="63" customFormat="1" ht="15.75" customHeight="1">
      <c r="A74" s="331" t="s">
        <v>907</v>
      </c>
      <c r="B74" s="63" t="s">
        <v>3369</v>
      </c>
      <c r="D74" s="269" t="s">
        <v>4035</v>
      </c>
      <c r="E74" s="337" t="s">
        <v>4098</v>
      </c>
      <c r="G74" s="67">
        <f>$AIO$672</f>
        <v>11474.9</v>
      </c>
      <c r="H74" s="299" t="s">
        <v>5552</v>
      </c>
      <c r="I74" s="28"/>
      <c r="J74" s="331" t="s">
        <v>907</v>
      </c>
      <c r="K74" s="277" t="s">
        <v>2018</v>
      </c>
      <c r="M74" s="288" t="s">
        <v>1483</v>
      </c>
      <c r="N74" s="337" t="s">
        <v>4078</v>
      </c>
      <c r="P74" s="67">
        <f>$SQ$672-11927</f>
        <v>1530.5</v>
      </c>
      <c r="Q74" s="1">
        <v>33</v>
      </c>
      <c r="S74" s="578">
        <v>5</v>
      </c>
      <c r="T74" s="137" t="s">
        <v>5537</v>
      </c>
      <c r="U74" s="295"/>
      <c r="V74" s="295"/>
      <c r="W74" s="67"/>
      <c r="X74" s="295"/>
      <c r="Y74" s="295"/>
      <c r="Z74" s="295"/>
      <c r="AA74" s="295"/>
      <c r="AB74" s="295"/>
      <c r="AC74" s="295"/>
      <c r="AD74" s="295"/>
      <c r="AE74" s="295"/>
      <c r="AF74" s="295"/>
      <c r="AG74" s="295"/>
      <c r="AH74" s="295"/>
      <c r="AI74" s="295"/>
      <c r="AJ74" s="295"/>
      <c r="AK74" s="295"/>
      <c r="AL74" s="295"/>
      <c r="AM74" s="50"/>
      <c r="AN74" s="398"/>
      <c r="AO74" s="398"/>
      <c r="AS74" s="103"/>
      <c r="BB74" s="103"/>
      <c r="BK74" s="103"/>
      <c r="BT74" s="103"/>
      <c r="CC74" s="103"/>
      <c r="CL74" s="103"/>
      <c r="CU74" s="103"/>
      <c r="DD74" s="103"/>
      <c r="DM74" s="103"/>
      <c r="DV74" s="103"/>
      <c r="EE74" s="103"/>
      <c r="EN74" s="103"/>
      <c r="EW74" s="103"/>
      <c r="FF74" s="103"/>
      <c r="FO74" s="103"/>
      <c r="FX74" s="103"/>
      <c r="GG74" s="103"/>
      <c r="GP74" s="103"/>
      <c r="GY74" s="103"/>
      <c r="HH74" s="103"/>
    </row>
    <row r="75" spans="1:216" s="63" customFormat="1" ht="15.75" customHeight="1">
      <c r="A75" s="331" t="s">
        <v>908</v>
      </c>
      <c r="B75" s="63" t="s">
        <v>796</v>
      </c>
      <c r="D75" s="87" t="s">
        <v>1442</v>
      </c>
      <c r="E75" s="337" t="s">
        <v>4071</v>
      </c>
      <c r="G75" s="67">
        <f>$KI$672</f>
        <v>11468</v>
      </c>
      <c r="H75" s="299" t="s">
        <v>5567</v>
      </c>
      <c r="I75" s="277"/>
      <c r="J75" s="331" t="s">
        <v>908</v>
      </c>
      <c r="K75" s="277" t="s">
        <v>2053</v>
      </c>
      <c r="M75" s="288" t="s">
        <v>2400</v>
      </c>
      <c r="N75" s="337" t="s">
        <v>4094</v>
      </c>
      <c r="P75" s="67">
        <f>$AAY$672-8860.75</f>
        <v>1496.2999999999975</v>
      </c>
      <c r="Q75" s="1">
        <v>31</v>
      </c>
      <c r="S75" s="578">
        <v>12</v>
      </c>
      <c r="T75" s="137" t="s">
        <v>5013</v>
      </c>
      <c r="U75" s="295"/>
      <c r="V75" s="295"/>
      <c r="W75" s="295"/>
      <c r="X75" s="295"/>
      <c r="Y75" s="295"/>
      <c r="Z75" s="295"/>
      <c r="AA75" s="295"/>
      <c r="AB75" s="295"/>
      <c r="AC75" s="295"/>
      <c r="AD75" s="295"/>
      <c r="AE75" s="295"/>
      <c r="AF75" s="295"/>
      <c r="AG75" s="295"/>
      <c r="AH75" s="295"/>
      <c r="AI75" s="295"/>
      <c r="AJ75" s="295"/>
      <c r="AK75" s="295"/>
      <c r="AL75" s="295"/>
      <c r="AM75" s="50"/>
      <c r="AN75" s="398"/>
      <c r="AO75" s="398"/>
      <c r="AS75" s="103"/>
      <c r="BB75" s="103"/>
      <c r="BK75" s="103"/>
      <c r="BT75" s="103"/>
      <c r="CC75" s="103"/>
      <c r="CL75" s="103"/>
      <c r="CU75" s="103"/>
      <c r="DD75" s="103"/>
      <c r="DM75" s="103"/>
      <c r="DV75" s="103"/>
      <c r="EE75" s="103"/>
      <c r="EN75" s="103"/>
      <c r="EW75" s="103"/>
      <c r="FF75" s="103"/>
      <c r="FO75" s="103"/>
      <c r="FX75" s="103"/>
      <c r="GG75" s="103"/>
      <c r="GP75" s="103"/>
      <c r="GY75" s="103"/>
      <c r="HH75" s="103"/>
    </row>
    <row r="76" spans="1:216" s="63" customFormat="1" ht="15.75" customHeight="1">
      <c r="A76" s="331" t="s">
        <v>909</v>
      </c>
      <c r="B76" s="63" t="s">
        <v>3371</v>
      </c>
      <c r="D76" s="269" t="s">
        <v>4037</v>
      </c>
      <c r="E76" s="337" t="s">
        <v>4100</v>
      </c>
      <c r="G76" s="67">
        <f>$AJG$672</f>
        <v>11452.899999999996</v>
      </c>
      <c r="H76" s="299" t="s">
        <v>5365</v>
      </c>
      <c r="I76" s="219"/>
      <c r="J76" s="331" t="s">
        <v>909</v>
      </c>
      <c r="K76" s="63" t="s">
        <v>3398</v>
      </c>
      <c r="M76" s="269" t="s">
        <v>4057</v>
      </c>
      <c r="N76" s="337" t="s">
        <v>4095</v>
      </c>
      <c r="P76" s="67">
        <f>$AQE$672-10746.5</f>
        <v>1450.2999999999993</v>
      </c>
      <c r="Q76" s="1">
        <v>28</v>
      </c>
      <c r="S76" s="579"/>
      <c r="T76" s="137" t="s">
        <v>5535</v>
      </c>
      <c r="U76" s="295"/>
      <c r="V76" s="295"/>
      <c r="W76" s="295"/>
      <c r="X76" s="295"/>
      <c r="Y76" s="295"/>
      <c r="Z76" s="295"/>
      <c r="AA76" s="295"/>
      <c r="AB76" s="295"/>
      <c r="AC76" s="295"/>
      <c r="AD76" s="295"/>
      <c r="AE76" s="295"/>
      <c r="AF76" s="295"/>
      <c r="AG76" s="295"/>
      <c r="AH76" s="295"/>
      <c r="AI76" s="295"/>
      <c r="AJ76" s="295"/>
      <c r="AK76" s="295"/>
      <c r="AL76" s="295"/>
      <c r="AM76" s="50"/>
      <c r="AN76" s="398"/>
      <c r="AO76" s="398"/>
      <c r="AS76" s="103"/>
      <c r="BB76" s="103"/>
      <c r="BK76" s="103"/>
      <c r="BT76" s="103"/>
      <c r="CC76" s="103"/>
      <c r="CL76" s="103"/>
      <c r="CU76" s="103"/>
      <c r="DD76" s="103"/>
      <c r="DM76" s="103"/>
      <c r="DV76" s="103"/>
      <c r="EE76" s="103"/>
      <c r="EN76" s="103"/>
      <c r="EW76" s="103"/>
      <c r="FF76" s="103"/>
      <c r="FO76" s="103"/>
      <c r="FX76" s="103"/>
      <c r="GG76" s="103"/>
      <c r="GP76" s="103"/>
      <c r="GY76" s="103"/>
      <c r="HH76" s="103"/>
    </row>
    <row r="77" spans="1:216" s="63" customFormat="1" ht="15.75" customHeight="1">
      <c r="A77" s="331" t="s">
        <v>910</v>
      </c>
      <c r="B77" s="277" t="s">
        <v>3365</v>
      </c>
      <c r="D77" s="269" t="s">
        <v>2152</v>
      </c>
      <c r="E77" s="337" t="s">
        <v>4096</v>
      </c>
      <c r="G77" s="67">
        <f>$AHE$672</f>
        <v>11439.099999999999</v>
      </c>
      <c r="H77" s="299" t="s">
        <v>5354</v>
      </c>
      <c r="I77" s="219"/>
      <c r="J77" s="331" t="s">
        <v>910</v>
      </c>
      <c r="K77" s="63" t="s">
        <v>757</v>
      </c>
      <c r="M77" s="288" t="s">
        <v>1461</v>
      </c>
      <c r="N77" s="337" t="s">
        <v>4075</v>
      </c>
      <c r="P77" s="67">
        <f>$LA$672-11675.5</f>
        <v>1443</v>
      </c>
      <c r="Q77" s="1">
        <v>26</v>
      </c>
      <c r="S77" s="579"/>
      <c r="T77" s="137"/>
      <c r="U77" s="295"/>
      <c r="V77" s="295"/>
      <c r="W77" s="295"/>
      <c r="X77" s="295"/>
      <c r="Y77" s="295"/>
      <c r="Z77" s="295"/>
      <c r="AA77" s="295"/>
      <c r="AB77" s="295"/>
      <c r="AC77" s="295"/>
      <c r="AD77" s="295"/>
      <c r="AE77" s="295"/>
      <c r="AF77" s="295"/>
      <c r="AG77" s="295"/>
      <c r="AH77" s="295"/>
      <c r="AI77" s="295"/>
      <c r="AJ77" s="295"/>
      <c r="AK77" s="295"/>
      <c r="AL77" s="295"/>
      <c r="AM77" s="50"/>
      <c r="AN77" s="398"/>
      <c r="AO77" s="398"/>
      <c r="AS77" s="103"/>
      <c r="BB77" s="103"/>
      <c r="BK77" s="103"/>
      <c r="BT77" s="103"/>
      <c r="CC77" s="103"/>
      <c r="CL77" s="103"/>
      <c r="CU77" s="103"/>
      <c r="DD77" s="103"/>
      <c r="DM77" s="103"/>
      <c r="DV77" s="103"/>
      <c r="EE77" s="103"/>
      <c r="EN77" s="103"/>
      <c r="EW77" s="103"/>
      <c r="FF77" s="103"/>
      <c r="FO77" s="103"/>
      <c r="FX77" s="103"/>
      <c r="GG77" s="103"/>
      <c r="GP77" s="103"/>
      <c r="GY77" s="103"/>
      <c r="HH77" s="103"/>
    </row>
    <row r="78" spans="1:216" s="63" customFormat="1" ht="15.75" customHeight="1">
      <c r="A78" s="331" t="s">
        <v>911</v>
      </c>
      <c r="B78" s="63" t="s">
        <v>753</v>
      </c>
      <c r="D78" s="87" t="s">
        <v>1420</v>
      </c>
      <c r="E78" s="337" t="s">
        <v>4069</v>
      </c>
      <c r="G78" s="67">
        <f>$EL$672</f>
        <v>11377.699999999999</v>
      </c>
      <c r="H78" s="299" t="s">
        <v>5352</v>
      </c>
      <c r="J78" s="331" t="s">
        <v>911</v>
      </c>
      <c r="K78" s="277" t="s">
        <v>15</v>
      </c>
      <c r="M78" s="288" t="s">
        <v>1430</v>
      </c>
      <c r="N78" s="337" t="s">
        <v>4072</v>
      </c>
      <c r="P78" s="67">
        <f>$HX$672-11301.2</f>
        <v>1315.6999999999989</v>
      </c>
      <c r="Q78" s="1">
        <v>25</v>
      </c>
      <c r="S78" s="579"/>
      <c r="T78" s="137"/>
      <c r="U78" s="295"/>
      <c r="V78" s="295"/>
      <c r="W78" s="295"/>
      <c r="X78" s="295"/>
      <c r="Y78" s="295"/>
      <c r="Z78" s="295"/>
      <c r="AA78" s="295"/>
      <c r="AB78" s="295"/>
      <c r="AC78" s="295"/>
      <c r="AD78" s="295"/>
      <c r="AE78" s="295"/>
      <c r="AF78" s="295"/>
      <c r="AG78" s="295"/>
      <c r="AH78" s="295"/>
      <c r="AI78" s="295"/>
      <c r="AJ78" s="295"/>
      <c r="AK78" s="295"/>
      <c r="AL78" s="295"/>
      <c r="AM78" s="50"/>
      <c r="AN78" s="398"/>
      <c r="AO78" s="398"/>
      <c r="AS78" s="103"/>
      <c r="BB78" s="103"/>
      <c r="BK78" s="103"/>
      <c r="BT78" s="103"/>
      <c r="CC78" s="103"/>
      <c r="CL78" s="103"/>
      <c r="CU78" s="103"/>
      <c r="DD78" s="103"/>
      <c r="DM78" s="103"/>
      <c r="DV78" s="103"/>
      <c r="EE78" s="103"/>
      <c r="EN78" s="103"/>
      <c r="EW78" s="103"/>
      <c r="FF78" s="103"/>
      <c r="FO78" s="103"/>
      <c r="FX78" s="103"/>
      <c r="GG78" s="103"/>
      <c r="GP78" s="103"/>
      <c r="GY78" s="103"/>
      <c r="HH78" s="103"/>
    </row>
    <row r="79" spans="1:216" s="63" customFormat="1" ht="15.75" customHeight="1">
      <c r="A79" s="331" t="s">
        <v>912</v>
      </c>
      <c r="B79" s="277" t="s">
        <v>2010</v>
      </c>
      <c r="D79" s="87" t="s">
        <v>1854</v>
      </c>
      <c r="E79" s="337" t="s">
        <v>4090</v>
      </c>
      <c r="G79" s="67">
        <f>$VB$672</f>
        <v>11304.100000000002</v>
      </c>
      <c r="H79" s="299" t="s">
        <v>5371</v>
      </c>
      <c r="I79" s="277"/>
      <c r="J79" s="331" t="s">
        <v>912</v>
      </c>
      <c r="K79" s="63" t="s">
        <v>180</v>
      </c>
      <c r="M79" s="269" t="s">
        <v>4051</v>
      </c>
      <c r="N79" s="337" t="s">
        <v>4096</v>
      </c>
      <c r="P79" s="67">
        <f>$AOC$672-10359.1</f>
        <v>1298.3000000000011</v>
      </c>
      <c r="Q79" s="1">
        <v>24</v>
      </c>
      <c r="S79" s="579"/>
      <c r="T79" s="137"/>
      <c r="U79" s="295"/>
      <c r="V79" s="295"/>
      <c r="W79" s="295"/>
      <c r="X79" s="295"/>
      <c r="Y79" s="295"/>
      <c r="Z79" s="295"/>
      <c r="AA79" s="295"/>
      <c r="AB79" s="295"/>
      <c r="AC79" s="295"/>
      <c r="AD79" s="295"/>
      <c r="AE79" s="295"/>
      <c r="AF79" s="295"/>
      <c r="AG79" s="295"/>
      <c r="AH79" s="295"/>
      <c r="AI79" s="295"/>
      <c r="AJ79" s="295"/>
      <c r="AK79" s="295"/>
      <c r="AL79" s="295"/>
      <c r="AM79" s="50"/>
      <c r="AN79" s="398"/>
      <c r="AO79" s="398"/>
      <c r="AS79" s="103"/>
      <c r="BB79" s="103"/>
      <c r="BK79" s="103"/>
      <c r="BT79" s="103"/>
      <c r="CC79" s="103"/>
      <c r="CL79" s="103"/>
      <c r="CU79" s="103"/>
      <c r="DD79" s="103"/>
      <c r="DM79" s="103"/>
      <c r="DV79" s="103"/>
      <c r="EE79" s="103"/>
      <c r="EN79" s="103"/>
      <c r="EW79" s="103"/>
      <c r="FF79" s="103"/>
      <c r="FO79" s="103"/>
      <c r="FX79" s="103"/>
      <c r="GG79" s="103"/>
      <c r="GP79" s="103"/>
      <c r="GY79" s="103"/>
      <c r="HH79" s="103"/>
    </row>
    <row r="80" spans="1:216" s="63" customFormat="1" ht="15.75" customHeight="1">
      <c r="A80" s="331" t="s">
        <v>913</v>
      </c>
      <c r="B80" s="63" t="s">
        <v>790</v>
      </c>
      <c r="D80" s="87" t="s">
        <v>1433</v>
      </c>
      <c r="E80" s="337" t="s">
        <v>4069</v>
      </c>
      <c r="G80" s="67">
        <f>$IY$672</f>
        <v>11214.900000000001</v>
      </c>
      <c r="H80" s="299" t="s">
        <v>5368</v>
      </c>
      <c r="I80" s="277"/>
      <c r="J80" s="331" t="s">
        <v>913</v>
      </c>
      <c r="K80" s="63" t="s">
        <v>728</v>
      </c>
      <c r="M80" s="288" t="s">
        <v>1486</v>
      </c>
      <c r="N80" s="337" t="s">
        <v>4084</v>
      </c>
      <c r="P80" s="67">
        <f>$TR$672-9410.1</f>
        <v>1287.4000000000015</v>
      </c>
      <c r="Q80" s="1">
        <v>24</v>
      </c>
      <c r="S80" s="579"/>
      <c r="T80" s="137" t="s">
        <v>5535</v>
      </c>
      <c r="U80" s="295"/>
      <c r="V80" s="295"/>
      <c r="W80" s="295"/>
      <c r="X80" s="295"/>
      <c r="Y80" s="295"/>
      <c r="Z80" s="295"/>
      <c r="AA80" s="295"/>
      <c r="AB80" s="295"/>
      <c r="AC80" s="295"/>
      <c r="AD80" s="295"/>
      <c r="AE80" s="295"/>
      <c r="AF80" s="295"/>
      <c r="AG80" s="295"/>
      <c r="AH80" s="295"/>
      <c r="AI80" s="295"/>
      <c r="AJ80" s="295"/>
      <c r="AK80" s="295"/>
      <c r="AL80" s="295"/>
      <c r="AM80" s="50"/>
      <c r="AN80" s="398"/>
      <c r="AO80" s="398"/>
      <c r="AS80" s="103"/>
      <c r="BB80" s="103"/>
      <c r="BK80" s="103"/>
      <c r="BT80" s="103"/>
      <c r="CC80" s="103"/>
      <c r="CL80" s="103"/>
      <c r="CU80" s="103"/>
      <c r="DD80" s="103"/>
      <c r="DM80" s="103"/>
      <c r="DV80" s="103"/>
      <c r="EE80" s="103"/>
      <c r="EN80" s="103"/>
      <c r="EW80" s="103"/>
      <c r="FF80" s="103"/>
      <c r="FO80" s="103"/>
      <c r="FX80" s="103"/>
      <c r="GG80" s="103"/>
      <c r="GP80" s="103"/>
      <c r="GY80" s="103"/>
      <c r="HH80" s="103"/>
    </row>
    <row r="81" spans="1:216" s="63" customFormat="1" ht="15.75" customHeight="1">
      <c r="A81" s="331" t="s">
        <v>914</v>
      </c>
      <c r="B81" s="63" t="s">
        <v>3373</v>
      </c>
      <c r="D81" s="269" t="s">
        <v>4039</v>
      </c>
      <c r="E81" s="337" t="s">
        <v>4095</v>
      </c>
      <c r="G81" s="67">
        <f>$AJY$672</f>
        <v>11193.100000000002</v>
      </c>
      <c r="H81" s="299" t="s">
        <v>5567</v>
      </c>
      <c r="J81" s="331" t="s">
        <v>914</v>
      </c>
      <c r="K81" s="277" t="s">
        <v>23</v>
      </c>
      <c r="M81" s="288" t="s">
        <v>1443</v>
      </c>
      <c r="N81" s="337" t="s">
        <v>4075</v>
      </c>
      <c r="P81" s="67">
        <f>$KR$672-10498.4</f>
        <v>1254.3000000000011</v>
      </c>
      <c r="Q81" s="1">
        <v>22</v>
      </c>
      <c r="S81" s="579"/>
      <c r="T81" s="137"/>
      <c r="U81" s="295"/>
      <c r="V81" s="295"/>
      <c r="W81" s="295"/>
      <c r="X81" s="295"/>
      <c r="Y81" s="295"/>
      <c r="Z81" s="295"/>
      <c r="AA81" s="295"/>
      <c r="AB81" s="295"/>
      <c r="AC81" s="295"/>
      <c r="AD81" s="295"/>
      <c r="AE81" s="295"/>
      <c r="AF81" s="295"/>
      <c r="AG81" s="295"/>
      <c r="AH81" s="295"/>
      <c r="AI81" s="295"/>
      <c r="AJ81" s="295"/>
      <c r="AK81" s="295"/>
      <c r="AL81" s="295"/>
      <c r="AM81" s="50"/>
      <c r="AN81" s="398"/>
      <c r="AO81" s="398"/>
      <c r="AS81" s="103"/>
      <c r="BB81" s="103"/>
      <c r="BK81" s="103"/>
      <c r="BT81" s="103"/>
      <c r="CC81" s="103"/>
      <c r="CL81" s="103"/>
      <c r="CU81" s="103"/>
      <c r="DD81" s="103"/>
      <c r="DM81" s="103"/>
      <c r="DV81" s="103"/>
      <c r="EE81" s="103"/>
      <c r="EN81" s="103"/>
      <c r="EW81" s="103"/>
      <c r="FF81" s="103"/>
      <c r="FO81" s="103"/>
      <c r="FX81" s="103"/>
      <c r="GG81" s="103"/>
      <c r="GP81" s="103"/>
      <c r="GY81" s="103"/>
      <c r="HH81" s="103"/>
    </row>
    <row r="82" spans="1:216" s="63" customFormat="1" ht="15.75" customHeight="1">
      <c r="A82" s="331" t="s">
        <v>915</v>
      </c>
      <c r="B82" s="277" t="s">
        <v>13</v>
      </c>
      <c r="D82" s="269" t="s">
        <v>1469</v>
      </c>
      <c r="E82" s="337" t="s">
        <v>4083</v>
      </c>
      <c r="G82" s="67">
        <f>$NU$672</f>
        <v>11036.900000000003</v>
      </c>
      <c r="H82" s="299" t="s">
        <v>5367</v>
      </c>
      <c r="I82" s="277"/>
      <c r="J82" s="331" t="s">
        <v>915</v>
      </c>
      <c r="K82" s="63" t="s">
        <v>3397</v>
      </c>
      <c r="M82" s="269" t="s">
        <v>4056</v>
      </c>
      <c r="N82" s="337" t="s">
        <v>4099</v>
      </c>
      <c r="P82" s="67">
        <f>$APV$672-10886.75</f>
        <v>1244.9500000000007</v>
      </c>
      <c r="Q82" s="1">
        <v>21</v>
      </c>
      <c r="S82" s="579"/>
      <c r="T82" s="137"/>
      <c r="U82" s="295"/>
      <c r="V82" s="295"/>
      <c r="W82" s="295"/>
      <c r="X82" s="295"/>
      <c r="Y82" s="295"/>
      <c r="Z82" s="295"/>
      <c r="AA82" s="295"/>
      <c r="AB82" s="295"/>
      <c r="AC82" s="295"/>
      <c r="AD82" s="295"/>
      <c r="AE82" s="295"/>
      <c r="AF82" s="295"/>
      <c r="AG82" s="295"/>
      <c r="AH82" s="295"/>
      <c r="AI82" s="295"/>
      <c r="AJ82" s="295"/>
      <c r="AK82" s="295"/>
      <c r="AL82" s="295"/>
      <c r="AM82" s="50"/>
      <c r="AN82" s="398"/>
      <c r="AO82" s="398"/>
      <c r="AS82" s="103"/>
      <c r="BB82" s="103"/>
      <c r="BK82" s="103"/>
      <c r="BT82" s="103"/>
      <c r="CC82" s="103"/>
      <c r="CL82" s="103"/>
      <c r="CU82" s="103"/>
      <c r="DD82" s="103"/>
      <c r="DM82" s="103"/>
      <c r="DV82" s="103"/>
      <c r="EE82" s="103"/>
      <c r="EN82" s="103"/>
      <c r="EW82" s="103"/>
      <c r="FF82" s="103"/>
      <c r="FO82" s="103"/>
      <c r="FX82" s="103"/>
      <c r="GG82" s="103"/>
      <c r="GP82" s="103"/>
      <c r="GY82" s="103"/>
      <c r="HH82" s="103"/>
    </row>
    <row r="83" spans="1:216" s="63" customFormat="1" ht="15.75" customHeight="1">
      <c r="A83" s="331" t="s">
        <v>916</v>
      </c>
      <c r="B83" s="277" t="s">
        <v>27</v>
      </c>
      <c r="D83" s="269" t="s">
        <v>1464</v>
      </c>
      <c r="E83" s="337" t="s">
        <v>4080</v>
      </c>
      <c r="G83" s="67">
        <f>$MB$672</f>
        <v>11023.400000000007</v>
      </c>
      <c r="H83" s="299" t="s">
        <v>5352</v>
      </c>
      <c r="I83" s="277"/>
      <c r="J83" s="331" t="s">
        <v>916</v>
      </c>
      <c r="K83" s="63" t="s">
        <v>3382</v>
      </c>
      <c r="M83" s="269" t="s">
        <v>4048</v>
      </c>
      <c r="N83" s="337" t="s">
        <v>4095</v>
      </c>
      <c r="P83" s="67">
        <f>$ANB$672-11822.4</f>
        <v>1239.7999999999993</v>
      </c>
      <c r="Q83" s="1">
        <v>20</v>
      </c>
      <c r="S83" s="579"/>
      <c r="T83" s="137"/>
      <c r="U83" s="295"/>
      <c r="V83" s="295"/>
      <c r="W83" s="295"/>
      <c r="X83" s="295"/>
      <c r="Y83" s="295"/>
      <c r="Z83" s="295"/>
      <c r="AA83" s="295"/>
      <c r="AB83" s="295"/>
      <c r="AC83" s="295"/>
      <c r="AD83" s="295"/>
      <c r="AE83" s="295"/>
      <c r="AF83" s="295"/>
      <c r="AG83" s="295"/>
      <c r="AH83" s="295"/>
      <c r="AI83" s="295"/>
      <c r="AJ83" s="295"/>
      <c r="AK83" s="295"/>
      <c r="AL83" s="295"/>
      <c r="AM83" s="50"/>
      <c r="AN83" s="398"/>
      <c r="AO83" s="398"/>
      <c r="AS83" s="103"/>
      <c r="BB83" s="103"/>
      <c r="BK83" s="103"/>
      <c r="BT83" s="103"/>
      <c r="CC83" s="103"/>
      <c r="CL83" s="103"/>
      <c r="CU83" s="103"/>
      <c r="DD83" s="103"/>
      <c r="DM83" s="103"/>
      <c r="DV83" s="103"/>
      <c r="EE83" s="103"/>
      <c r="EN83" s="103"/>
      <c r="EW83" s="103"/>
      <c r="FF83" s="103"/>
      <c r="FO83" s="103"/>
      <c r="FX83" s="103"/>
      <c r="GG83" s="103"/>
      <c r="GP83" s="103"/>
      <c r="GY83" s="103"/>
      <c r="HH83" s="103"/>
    </row>
    <row r="84" spans="1:216" s="63" customFormat="1" ht="15.75" customHeight="1">
      <c r="A84" s="331" t="s">
        <v>917</v>
      </c>
      <c r="B84" s="63" t="s">
        <v>3395</v>
      </c>
      <c r="D84" s="269" t="s">
        <v>4055</v>
      </c>
      <c r="E84" s="337" t="s">
        <v>4096</v>
      </c>
      <c r="G84" s="67">
        <f>$APM$672</f>
        <v>11010.999999999998</v>
      </c>
      <c r="H84" s="299" t="s">
        <v>5568</v>
      </c>
      <c r="I84" s="277"/>
      <c r="J84" s="331" t="s">
        <v>917</v>
      </c>
      <c r="K84" s="63" t="s">
        <v>3385</v>
      </c>
      <c r="M84" s="269" t="s">
        <v>4052</v>
      </c>
      <c r="N84" s="337" t="s">
        <v>4100</v>
      </c>
      <c r="P84" s="67">
        <f>$AOL$672-12374.4</f>
        <v>1227.3000000000011</v>
      </c>
      <c r="Q84" s="1">
        <v>19</v>
      </c>
      <c r="S84" s="579"/>
      <c r="T84" s="137"/>
      <c r="U84" s="295"/>
      <c r="V84" s="295"/>
      <c r="W84" s="295"/>
      <c r="X84" s="295"/>
      <c r="Y84" s="295"/>
      <c r="Z84" s="295"/>
      <c r="AA84" s="295"/>
      <c r="AB84" s="295"/>
      <c r="AC84" s="295"/>
      <c r="AD84" s="295"/>
      <c r="AE84" s="295"/>
      <c r="AF84" s="295"/>
      <c r="AG84" s="295"/>
      <c r="AH84" s="295"/>
      <c r="AI84" s="295"/>
      <c r="AJ84" s="295"/>
      <c r="AK84" s="295"/>
      <c r="AL84" s="295"/>
      <c r="AM84" s="50"/>
      <c r="AN84" s="398"/>
      <c r="AO84" s="398"/>
      <c r="AS84" s="103"/>
      <c r="BB84" s="103"/>
      <c r="BK84" s="103"/>
      <c r="BT84" s="103"/>
      <c r="CC84" s="103"/>
      <c r="CL84" s="103"/>
      <c r="CU84" s="103"/>
      <c r="DD84" s="103"/>
      <c r="DM84" s="103"/>
      <c r="DV84" s="103"/>
      <c r="EE84" s="103"/>
      <c r="EN84" s="103"/>
      <c r="EW84" s="103"/>
      <c r="FF84" s="103"/>
      <c r="FO84" s="103"/>
      <c r="FX84" s="103"/>
      <c r="GG84" s="103"/>
      <c r="GP84" s="103"/>
      <c r="GY84" s="103"/>
      <c r="HH84" s="103"/>
    </row>
    <row r="85" spans="1:216" s="63" customFormat="1" ht="15.75" customHeight="1">
      <c r="A85" s="331" t="s">
        <v>918</v>
      </c>
      <c r="B85" s="277" t="s">
        <v>2157</v>
      </c>
      <c r="D85" s="87" t="s">
        <v>1861</v>
      </c>
      <c r="E85" s="337" t="s">
        <v>4092</v>
      </c>
      <c r="G85" s="67">
        <f>$XM$672</f>
        <v>10921.599999999999</v>
      </c>
      <c r="H85" s="299" t="s">
        <v>5356</v>
      </c>
      <c r="I85" s="277"/>
      <c r="J85" s="331" t="s">
        <v>918</v>
      </c>
      <c r="K85" s="219" t="s">
        <v>1657</v>
      </c>
      <c r="M85" s="288" t="s">
        <v>1479</v>
      </c>
      <c r="N85" s="337" t="s">
        <v>4086</v>
      </c>
      <c r="P85" s="67">
        <f>$RG$672-10890.25</f>
        <v>1202.5500000000011</v>
      </c>
      <c r="Q85" s="1">
        <v>18</v>
      </c>
      <c r="S85" s="579"/>
      <c r="T85" s="137"/>
      <c r="U85" s="295"/>
      <c r="V85" s="295"/>
      <c r="W85" s="295"/>
      <c r="X85" s="295"/>
      <c r="Y85" s="295"/>
      <c r="Z85" s="295"/>
      <c r="AA85" s="295"/>
      <c r="AB85" s="295"/>
      <c r="AC85" s="295"/>
      <c r="AD85" s="295"/>
      <c r="AE85" s="295"/>
      <c r="AF85" s="295"/>
      <c r="AG85" s="295"/>
      <c r="AH85" s="295"/>
      <c r="AI85" s="295"/>
      <c r="AJ85" s="295"/>
      <c r="AK85" s="295"/>
      <c r="AL85" s="295"/>
      <c r="AM85" s="50"/>
      <c r="AN85" s="398"/>
      <c r="AO85" s="398"/>
      <c r="AS85" s="103"/>
      <c r="BB85" s="103"/>
      <c r="BK85" s="103"/>
      <c r="BT85" s="103"/>
      <c r="CC85" s="103"/>
      <c r="CL85" s="103"/>
      <c r="CU85" s="103"/>
      <c r="DD85" s="103"/>
      <c r="DM85" s="103"/>
      <c r="DV85" s="103"/>
      <c r="EE85" s="103"/>
      <c r="EN85" s="103"/>
      <c r="EW85" s="103"/>
      <c r="FF85" s="103"/>
      <c r="FO85" s="103"/>
      <c r="FX85" s="103"/>
      <c r="GG85" s="103"/>
      <c r="GP85" s="103"/>
      <c r="GY85" s="103"/>
      <c r="HH85" s="103"/>
    </row>
    <row r="86" spans="1:216" s="63" customFormat="1" ht="15.75" customHeight="1">
      <c r="A86" s="331" t="s">
        <v>919</v>
      </c>
      <c r="B86" s="63" t="s">
        <v>728</v>
      </c>
      <c r="D86" s="87" t="s">
        <v>1486</v>
      </c>
      <c r="E86" s="337" t="s">
        <v>4084</v>
      </c>
      <c r="G86" s="67">
        <f>$TR$672</f>
        <v>10697.500000000002</v>
      </c>
      <c r="H86" s="299" t="s">
        <v>5355</v>
      </c>
      <c r="I86" s="277"/>
      <c r="J86" s="331" t="s">
        <v>919</v>
      </c>
      <c r="K86" s="63" t="s">
        <v>763</v>
      </c>
      <c r="M86" s="288" t="s">
        <v>1468</v>
      </c>
      <c r="N86" s="337" t="s">
        <v>4078</v>
      </c>
      <c r="P86" s="67">
        <f>$NL$672-8977.4</f>
        <v>1199.7000000000025</v>
      </c>
      <c r="Q86" s="1">
        <v>17</v>
      </c>
      <c r="S86" s="579"/>
      <c r="T86" s="137"/>
      <c r="U86" s="295"/>
      <c r="V86" s="295"/>
      <c r="W86" s="295"/>
      <c r="X86" s="295"/>
      <c r="Y86" s="295"/>
      <c r="Z86" s="295"/>
      <c r="AA86" s="295"/>
      <c r="AB86" s="295"/>
      <c r="AC86" s="295"/>
      <c r="AD86" s="295"/>
      <c r="AE86" s="295"/>
      <c r="AF86" s="295"/>
      <c r="AG86" s="295"/>
      <c r="AH86" s="295"/>
      <c r="AI86" s="295"/>
      <c r="AJ86" s="295"/>
      <c r="AK86" s="295"/>
      <c r="AL86" s="295"/>
      <c r="AM86" s="50"/>
      <c r="AN86" s="398"/>
      <c r="AO86" s="398"/>
      <c r="AS86" s="103"/>
      <c r="BB86" s="103"/>
      <c r="BK86" s="103"/>
      <c r="BT86" s="103"/>
      <c r="CC86" s="103"/>
      <c r="CL86" s="103"/>
      <c r="CU86" s="103"/>
      <c r="DD86" s="103"/>
      <c r="DM86" s="103"/>
      <c r="DV86" s="103"/>
      <c r="EE86" s="103"/>
      <c r="EN86" s="103"/>
      <c r="EW86" s="103"/>
      <c r="FF86" s="103"/>
      <c r="FO86" s="103"/>
      <c r="FX86" s="103"/>
      <c r="GG86" s="103"/>
      <c r="GP86" s="103"/>
      <c r="GY86" s="103"/>
      <c r="HH86" s="103"/>
    </row>
    <row r="87" spans="1:216" s="63" customFormat="1" ht="15.75" customHeight="1">
      <c r="A87" s="331" t="s">
        <v>920</v>
      </c>
      <c r="B87" s="63" t="s">
        <v>764</v>
      </c>
      <c r="D87" s="269" t="s">
        <v>1440</v>
      </c>
      <c r="E87" s="337" t="s">
        <v>4078</v>
      </c>
      <c r="G87" s="67">
        <f>$JQ$672</f>
        <v>10487.300000000005</v>
      </c>
      <c r="H87" s="299" t="s">
        <v>5352</v>
      </c>
      <c r="I87" s="277"/>
      <c r="J87" s="331" t="s">
        <v>920</v>
      </c>
      <c r="K87" s="63" t="s">
        <v>764</v>
      </c>
      <c r="M87" s="287" t="s">
        <v>1440</v>
      </c>
      <c r="N87" s="337" t="s">
        <v>4078</v>
      </c>
      <c r="P87" s="67">
        <f>$JQ$672-9299.9</f>
        <v>1187.4000000000051</v>
      </c>
      <c r="Q87" s="1">
        <v>16</v>
      </c>
      <c r="S87" s="579"/>
      <c r="T87" s="137"/>
      <c r="U87" s="295"/>
      <c r="V87" s="295"/>
      <c r="W87" s="295"/>
      <c r="X87" s="295"/>
      <c r="Y87" s="295"/>
      <c r="Z87" s="295"/>
      <c r="AA87" s="295"/>
      <c r="AB87" s="295"/>
      <c r="AC87" s="295"/>
      <c r="AD87" s="295"/>
      <c r="AE87" s="295"/>
      <c r="AF87" s="295"/>
      <c r="AG87" s="295"/>
      <c r="AH87" s="295"/>
      <c r="AI87" s="295"/>
      <c r="AJ87" s="295"/>
      <c r="AK87" s="295"/>
      <c r="AL87" s="295"/>
      <c r="AM87" s="50"/>
      <c r="AN87" s="398"/>
      <c r="AO87" s="398"/>
      <c r="AS87" s="103"/>
      <c r="BB87" s="103"/>
      <c r="BK87" s="103"/>
      <c r="BT87" s="103"/>
      <c r="CC87" s="103"/>
      <c r="CL87" s="103"/>
      <c r="CU87" s="103"/>
      <c r="DD87" s="103"/>
      <c r="DM87" s="103"/>
      <c r="DV87" s="103"/>
      <c r="EE87" s="103"/>
      <c r="EN87" s="103"/>
      <c r="EW87" s="103"/>
      <c r="FF87" s="103"/>
      <c r="FO87" s="103"/>
      <c r="FX87" s="103"/>
      <c r="GG87" s="103"/>
      <c r="GP87" s="103"/>
      <c r="GY87" s="103"/>
      <c r="HH87" s="103"/>
    </row>
    <row r="88" spans="1:216" s="63" customFormat="1" ht="15.75" customHeight="1">
      <c r="A88" s="331" t="s">
        <v>921</v>
      </c>
      <c r="B88" s="63" t="s">
        <v>3378</v>
      </c>
      <c r="D88" s="269" t="s">
        <v>4044</v>
      </c>
      <c r="E88" s="337" t="s">
        <v>4101</v>
      </c>
      <c r="G88" s="67">
        <f>$ALR$672</f>
        <v>10453.800000000001</v>
      </c>
      <c r="H88" s="299" t="s">
        <v>5368</v>
      </c>
      <c r="I88" s="277"/>
      <c r="J88" s="331" t="s">
        <v>921</v>
      </c>
      <c r="K88" s="63" t="s">
        <v>3381</v>
      </c>
      <c r="M88" s="269" t="s">
        <v>4047</v>
      </c>
      <c r="N88" s="337" t="s">
        <v>4099</v>
      </c>
      <c r="P88" s="67">
        <f>$AMS$672-10458.3</f>
        <v>1100.7999999999975</v>
      </c>
      <c r="Q88" s="1">
        <v>15</v>
      </c>
      <c r="S88" s="579"/>
      <c r="T88" s="137"/>
      <c r="U88" s="295"/>
      <c r="V88" s="295"/>
      <c r="W88" s="295"/>
      <c r="X88" s="295"/>
      <c r="Y88" s="295"/>
      <c r="Z88" s="295"/>
      <c r="AA88" s="295"/>
      <c r="AB88" s="295"/>
      <c r="AC88" s="295"/>
      <c r="AD88" s="295"/>
      <c r="AE88" s="295"/>
      <c r="AF88" s="295"/>
      <c r="AG88" s="295"/>
      <c r="AH88" s="295"/>
      <c r="AI88" s="295"/>
      <c r="AJ88" s="295"/>
      <c r="AK88" s="295"/>
      <c r="AL88" s="295"/>
      <c r="AM88" s="50"/>
      <c r="AN88" s="398"/>
      <c r="AO88" s="398"/>
      <c r="AS88" s="103"/>
      <c r="BB88" s="103"/>
      <c r="BK88" s="103"/>
      <c r="BT88" s="103"/>
      <c r="CC88" s="103"/>
      <c r="CL88" s="103"/>
      <c r="CU88" s="103"/>
      <c r="DD88" s="103"/>
      <c r="DM88" s="103"/>
      <c r="DV88" s="103"/>
      <c r="EE88" s="103"/>
      <c r="EN88" s="103"/>
      <c r="EW88" s="103"/>
      <c r="FF88" s="103"/>
      <c r="FO88" s="103"/>
      <c r="FX88" s="103"/>
      <c r="GG88" s="103"/>
      <c r="GP88" s="103"/>
      <c r="GY88" s="103"/>
      <c r="HH88" s="103"/>
    </row>
    <row r="89" spans="1:216" s="63" customFormat="1" ht="15.75" customHeight="1">
      <c r="A89" s="331" t="s">
        <v>922</v>
      </c>
      <c r="B89" s="63" t="s">
        <v>782</v>
      </c>
      <c r="D89" s="269" t="s">
        <v>1476</v>
      </c>
      <c r="E89" s="337" t="s">
        <v>4088</v>
      </c>
      <c r="G89" s="67">
        <f>$QF$672</f>
        <v>10373.499999999998</v>
      </c>
      <c r="H89" s="299" t="s">
        <v>5351</v>
      </c>
      <c r="I89" s="277"/>
      <c r="J89" s="331" t="s">
        <v>922</v>
      </c>
      <c r="K89" s="63" t="s">
        <v>782</v>
      </c>
      <c r="M89" s="287" t="s">
        <v>1476</v>
      </c>
      <c r="N89" s="337" t="s">
        <v>4088</v>
      </c>
      <c r="P89" s="67">
        <f>$QF$672-9276.3</f>
        <v>1097.1999999999989</v>
      </c>
      <c r="Q89" s="1">
        <v>14</v>
      </c>
      <c r="S89" s="579"/>
      <c r="T89" s="137"/>
      <c r="U89" s="295"/>
      <c r="V89" s="295"/>
      <c r="W89" s="295"/>
      <c r="X89" s="295"/>
      <c r="Y89" s="295"/>
      <c r="Z89" s="295"/>
      <c r="AA89" s="295"/>
      <c r="AB89" s="295"/>
      <c r="AC89" s="295"/>
      <c r="AD89" s="295"/>
      <c r="AE89" s="295"/>
      <c r="AF89" s="295"/>
      <c r="AG89" s="295"/>
      <c r="AH89" s="295"/>
      <c r="AI89" s="295"/>
      <c r="AJ89" s="295"/>
      <c r="AK89" s="295"/>
      <c r="AL89" s="295"/>
      <c r="AM89" s="50"/>
      <c r="AN89" s="398"/>
      <c r="AO89" s="398"/>
      <c r="AS89" s="103"/>
      <c r="BB89" s="103"/>
      <c r="BK89" s="103"/>
      <c r="BT89" s="103"/>
      <c r="CC89" s="103"/>
      <c r="CL89" s="103"/>
      <c r="CU89" s="103"/>
      <c r="DD89" s="103"/>
      <c r="DM89" s="103"/>
      <c r="DV89" s="103"/>
      <c r="EE89" s="103"/>
      <c r="EN89" s="103"/>
      <c r="EW89" s="103"/>
      <c r="FF89" s="103"/>
      <c r="FO89" s="103"/>
      <c r="FX89" s="103"/>
      <c r="GG89" s="103"/>
      <c r="GP89" s="103"/>
      <c r="GY89" s="103"/>
      <c r="HH89" s="103"/>
    </row>
    <row r="90" spans="1:216" s="63" customFormat="1" ht="15.75" customHeight="1">
      <c r="A90" s="331" t="s">
        <v>923</v>
      </c>
      <c r="B90" s="277" t="s">
        <v>2053</v>
      </c>
      <c r="D90" s="87" t="s">
        <v>2400</v>
      </c>
      <c r="E90" s="337" t="s">
        <v>4094</v>
      </c>
      <c r="G90" s="67">
        <f>$AAY$672</f>
        <v>10357.049999999997</v>
      </c>
      <c r="H90" s="299" t="s">
        <v>5353</v>
      </c>
      <c r="I90" s="277"/>
      <c r="J90" s="331" t="s">
        <v>923</v>
      </c>
      <c r="K90" s="63" t="s">
        <v>738</v>
      </c>
      <c r="M90" s="288" t="s">
        <v>1434</v>
      </c>
      <c r="N90" s="337" t="s">
        <v>4073</v>
      </c>
      <c r="P90" s="67">
        <f>$JH$672-11108.1</f>
        <v>1088.7999999999993</v>
      </c>
      <c r="Q90" s="1">
        <v>13</v>
      </c>
      <c r="S90" s="579"/>
      <c r="T90" s="137"/>
      <c r="U90" s="295"/>
      <c r="V90" s="295"/>
      <c r="W90" s="295"/>
      <c r="X90" s="295"/>
      <c r="Y90" s="295"/>
      <c r="Z90" s="295"/>
      <c r="AA90" s="295"/>
      <c r="AB90" s="295"/>
      <c r="AC90" s="295"/>
      <c r="AD90" s="295"/>
      <c r="AE90" s="295"/>
      <c r="AF90" s="295"/>
      <c r="AG90" s="295"/>
      <c r="AH90" s="295"/>
      <c r="AI90" s="295"/>
      <c r="AJ90" s="295"/>
      <c r="AK90" s="295"/>
      <c r="AL90" s="295"/>
      <c r="AM90" s="50"/>
      <c r="AN90" s="398"/>
      <c r="AO90" s="398"/>
      <c r="AS90" s="103"/>
      <c r="BB90" s="103"/>
      <c r="BK90" s="103"/>
      <c r="BT90" s="103"/>
      <c r="CC90" s="103"/>
      <c r="CL90" s="103"/>
      <c r="CU90" s="103"/>
      <c r="DD90" s="103"/>
      <c r="DM90" s="103"/>
      <c r="DV90" s="103"/>
      <c r="EE90" s="103"/>
      <c r="EN90" s="103"/>
      <c r="EW90" s="103"/>
      <c r="FF90" s="103"/>
      <c r="FO90" s="103"/>
      <c r="FX90" s="103"/>
      <c r="GG90" s="103"/>
      <c r="GP90" s="103"/>
      <c r="GY90" s="103"/>
      <c r="HH90" s="103"/>
    </row>
    <row r="91" spans="1:216" s="63" customFormat="1" ht="15.75" customHeight="1">
      <c r="A91" s="331" t="s">
        <v>924</v>
      </c>
      <c r="B91" s="277" t="s">
        <v>2024</v>
      </c>
      <c r="D91" s="87" t="s">
        <v>2399</v>
      </c>
      <c r="E91" s="337" t="s">
        <v>4094</v>
      </c>
      <c r="G91" s="67">
        <f>$AAP$672</f>
        <v>10272.9</v>
      </c>
      <c r="H91" s="299" t="s">
        <v>5362</v>
      </c>
      <c r="I91" s="277"/>
      <c r="J91" s="331" t="s">
        <v>924</v>
      </c>
      <c r="K91" s="277" t="s">
        <v>3366</v>
      </c>
      <c r="M91" s="287" t="s">
        <v>3214</v>
      </c>
      <c r="N91" s="337" t="s">
        <v>4094</v>
      </c>
      <c r="P91" s="67">
        <f>$AHN$672-8175.8</f>
        <v>1046.7999999999984</v>
      </c>
      <c r="Q91" s="1">
        <v>12</v>
      </c>
      <c r="S91" s="579"/>
      <c r="T91" s="137"/>
      <c r="U91" s="295"/>
      <c r="V91" s="295"/>
      <c r="W91" s="295"/>
      <c r="X91" s="295"/>
      <c r="Y91" s="295"/>
      <c r="Z91" s="295"/>
      <c r="AA91" s="295"/>
      <c r="AB91" s="295"/>
      <c r="AC91" s="295"/>
      <c r="AD91" s="295"/>
      <c r="AE91" s="295"/>
      <c r="AF91" s="295"/>
      <c r="AG91" s="295"/>
      <c r="AH91" s="295"/>
      <c r="AI91" s="295"/>
      <c r="AJ91" s="295"/>
      <c r="AK91" s="295"/>
      <c r="AL91" s="295"/>
      <c r="AM91" s="50"/>
      <c r="AN91" s="398"/>
      <c r="AO91" s="398"/>
      <c r="AS91" s="103"/>
      <c r="BB91" s="103"/>
      <c r="BK91" s="103"/>
      <c r="BT91" s="103"/>
      <c r="CC91" s="103"/>
      <c r="CL91" s="103"/>
      <c r="CU91" s="103"/>
      <c r="DD91" s="103"/>
      <c r="DM91" s="103"/>
      <c r="DV91" s="103"/>
      <c r="EE91" s="103"/>
      <c r="EN91" s="103"/>
      <c r="EW91" s="103"/>
      <c r="FF91" s="103"/>
      <c r="FO91" s="103"/>
      <c r="FX91" s="103"/>
      <c r="GG91" s="103"/>
      <c r="GP91" s="103"/>
      <c r="GY91" s="103"/>
      <c r="HH91" s="103"/>
    </row>
    <row r="92" spans="1:216" s="63" customFormat="1" ht="15.75" customHeight="1">
      <c r="A92" s="331" t="s">
        <v>925</v>
      </c>
      <c r="B92" s="63" t="s">
        <v>763</v>
      </c>
      <c r="D92" s="87" t="s">
        <v>1468</v>
      </c>
      <c r="E92" s="337" t="s">
        <v>4078</v>
      </c>
      <c r="G92" s="67">
        <f>$NL$672</f>
        <v>10177.100000000002</v>
      </c>
      <c r="H92" s="299" t="s">
        <v>5352</v>
      </c>
      <c r="I92" s="277"/>
      <c r="J92" s="331" t="s">
        <v>925</v>
      </c>
      <c r="K92" s="277" t="s">
        <v>2024</v>
      </c>
      <c r="M92" s="288" t="s">
        <v>2399</v>
      </c>
      <c r="N92" s="337" t="s">
        <v>4094</v>
      </c>
      <c r="P92" s="67">
        <f>$AAP$672-9244.8</f>
        <v>1028.1000000000004</v>
      </c>
      <c r="Q92" s="1">
        <v>13</v>
      </c>
      <c r="S92" s="579"/>
      <c r="T92" s="137" t="s">
        <v>5540</v>
      </c>
      <c r="U92" s="295"/>
      <c r="V92" s="295"/>
      <c r="W92" s="295"/>
      <c r="X92" s="295"/>
      <c r="Y92" s="295"/>
      <c r="Z92" s="295"/>
      <c r="AA92" s="295"/>
      <c r="AB92" s="295"/>
      <c r="AC92" s="295"/>
      <c r="AD92" s="295"/>
      <c r="AE92" s="295"/>
      <c r="AF92" s="295"/>
      <c r="AG92" s="295"/>
      <c r="AH92" s="295"/>
      <c r="AI92" s="295"/>
      <c r="AJ92" s="295"/>
      <c r="AK92" s="295"/>
      <c r="AL92" s="295"/>
      <c r="AM92" s="50"/>
      <c r="AN92" s="398"/>
      <c r="AO92" s="398"/>
      <c r="AS92" s="103"/>
      <c r="BB92" s="103"/>
      <c r="BK92" s="103"/>
      <c r="BT92" s="103"/>
      <c r="CC92" s="103"/>
      <c r="CL92" s="103"/>
      <c r="CU92" s="103"/>
      <c r="DD92" s="103"/>
      <c r="DM92" s="103"/>
      <c r="DV92" s="103"/>
      <c r="EE92" s="103"/>
      <c r="EN92" s="103"/>
      <c r="EW92" s="103"/>
      <c r="FF92" s="103"/>
      <c r="FO92" s="103"/>
      <c r="FX92" s="103"/>
      <c r="GG92" s="103"/>
      <c r="GP92" s="103"/>
      <c r="GY92" s="103"/>
      <c r="HH92" s="103"/>
    </row>
    <row r="93" spans="1:216" s="63" customFormat="1" ht="15.75" customHeight="1">
      <c r="A93" s="331" t="s">
        <v>926</v>
      </c>
      <c r="B93" s="63" t="s">
        <v>3368</v>
      </c>
      <c r="D93" s="269" t="s">
        <v>4034</v>
      </c>
      <c r="E93" s="337" t="s">
        <v>4097</v>
      </c>
      <c r="G93" s="67">
        <f>$AIF$672</f>
        <v>9995.9000000000051</v>
      </c>
      <c r="H93" s="299" t="s">
        <v>5371</v>
      </c>
      <c r="I93" s="277"/>
      <c r="J93" s="331" t="s">
        <v>926</v>
      </c>
      <c r="K93" s="63" t="s">
        <v>3378</v>
      </c>
      <c r="M93" s="269" t="s">
        <v>4044</v>
      </c>
      <c r="N93" s="337" t="s">
        <v>4101</v>
      </c>
      <c r="P93" s="67">
        <f>$ALR$672-9427.4</f>
        <v>1026.4000000000015</v>
      </c>
      <c r="Q93" s="1">
        <v>10</v>
      </c>
      <c r="S93" s="579"/>
      <c r="T93" s="137"/>
      <c r="U93" s="295"/>
      <c r="V93" s="295"/>
      <c r="W93" s="295"/>
      <c r="X93" s="295"/>
      <c r="Y93" s="295"/>
      <c r="Z93" s="295"/>
      <c r="AA93" s="295"/>
      <c r="AB93" s="295"/>
      <c r="AC93" s="295"/>
      <c r="AD93" s="295"/>
      <c r="AE93" s="295"/>
      <c r="AF93" s="295"/>
      <c r="AG93" s="295"/>
      <c r="AH93" s="295"/>
      <c r="AI93" s="295"/>
      <c r="AJ93" s="295"/>
      <c r="AK93" s="295"/>
      <c r="AL93" s="295"/>
      <c r="AM93" s="50"/>
      <c r="AN93" s="398"/>
      <c r="AO93" s="398"/>
      <c r="AS93" s="103"/>
      <c r="BB93" s="103"/>
      <c r="BK93" s="103"/>
      <c r="BT93" s="103"/>
      <c r="CC93" s="103"/>
      <c r="CL93" s="103"/>
      <c r="CU93" s="103"/>
      <c r="DD93" s="103"/>
      <c r="DM93" s="103"/>
      <c r="DV93" s="103"/>
      <c r="EE93" s="103"/>
      <c r="EN93" s="103"/>
      <c r="EW93" s="103"/>
      <c r="FF93" s="103"/>
      <c r="FO93" s="103"/>
      <c r="FX93" s="103"/>
      <c r="GG93" s="103"/>
      <c r="GP93" s="103"/>
      <c r="GY93" s="103"/>
      <c r="HH93" s="103"/>
    </row>
    <row r="94" spans="1:216" s="63" customFormat="1" ht="15.75" customHeight="1">
      <c r="A94" s="331" t="s">
        <v>927</v>
      </c>
      <c r="B94" s="277" t="s">
        <v>1</v>
      </c>
      <c r="D94" s="87" t="s">
        <v>1484</v>
      </c>
      <c r="E94" s="337" t="s">
        <v>4094</v>
      </c>
      <c r="G94" s="67">
        <f>$SZ$672</f>
        <v>9961.8000000000029</v>
      </c>
      <c r="H94" s="299" t="s">
        <v>5371</v>
      </c>
      <c r="I94" s="277"/>
      <c r="J94" s="331" t="s">
        <v>927</v>
      </c>
      <c r="K94" s="63" t="s">
        <v>3395</v>
      </c>
      <c r="M94" s="269" t="s">
        <v>4055</v>
      </c>
      <c r="N94" s="337" t="s">
        <v>4096</v>
      </c>
      <c r="P94" s="67">
        <f>$APM$672-10036.3</f>
        <v>974.69999999999891</v>
      </c>
      <c r="Q94" s="1">
        <v>9</v>
      </c>
      <c r="S94" s="579"/>
      <c r="T94" s="137"/>
      <c r="U94" s="295"/>
      <c r="V94" s="295"/>
      <c r="W94" s="295"/>
      <c r="X94" s="295"/>
      <c r="Y94" s="295"/>
      <c r="Z94" s="295"/>
      <c r="AA94" s="295"/>
      <c r="AB94" s="295"/>
      <c r="AC94" s="295"/>
      <c r="AD94" s="295"/>
      <c r="AE94" s="295"/>
      <c r="AF94" s="295"/>
      <c r="AG94" s="295"/>
      <c r="AH94" s="295"/>
      <c r="AI94" s="295"/>
      <c r="AJ94" s="295"/>
      <c r="AK94" s="295"/>
      <c r="AL94" s="295"/>
      <c r="AM94" s="50"/>
      <c r="AN94" s="398"/>
      <c r="AO94" s="398"/>
      <c r="AS94" s="103"/>
      <c r="BB94" s="103"/>
      <c r="BK94" s="103"/>
      <c r="BT94" s="103"/>
      <c r="CC94" s="103"/>
      <c r="CL94" s="103"/>
      <c r="CU94" s="103"/>
      <c r="DD94" s="103"/>
      <c r="DM94" s="103"/>
      <c r="DV94" s="103"/>
      <c r="EE94" s="103"/>
      <c r="EN94" s="103"/>
      <c r="EW94" s="103"/>
      <c r="FF94" s="103"/>
      <c r="FO94" s="103"/>
      <c r="FX94" s="103"/>
      <c r="GG94" s="103"/>
      <c r="GP94" s="103"/>
      <c r="GY94" s="103"/>
      <c r="HH94" s="103"/>
    </row>
    <row r="95" spans="1:216" s="63" customFormat="1" ht="15.75" customHeight="1">
      <c r="A95" s="331" t="s">
        <v>928</v>
      </c>
      <c r="B95" s="277" t="s">
        <v>2003</v>
      </c>
      <c r="D95" s="87" t="s">
        <v>1858</v>
      </c>
      <c r="E95" s="337" t="s">
        <v>4084</v>
      </c>
      <c r="G95" s="67">
        <f>$WL$672</f>
        <v>9473.4000000000033</v>
      </c>
      <c r="H95" s="299" t="s">
        <v>5356</v>
      </c>
      <c r="I95" s="277"/>
      <c r="J95" s="331" t="s">
        <v>928</v>
      </c>
      <c r="K95" s="63" t="s">
        <v>790</v>
      </c>
      <c r="M95" s="288" t="s">
        <v>1433</v>
      </c>
      <c r="N95" s="337" t="s">
        <v>4069</v>
      </c>
      <c r="P95" s="67">
        <f>$IY$672-10322.2</f>
        <v>892.70000000000073</v>
      </c>
      <c r="Q95" s="1">
        <v>8</v>
      </c>
      <c r="S95" s="579"/>
      <c r="T95" s="137"/>
      <c r="U95" s="295"/>
      <c r="V95" s="295"/>
      <c r="W95" s="295"/>
      <c r="X95" s="295"/>
      <c r="Y95" s="295"/>
      <c r="Z95" s="295"/>
      <c r="AA95" s="295"/>
      <c r="AB95" s="295"/>
      <c r="AC95" s="295"/>
      <c r="AD95" s="295"/>
      <c r="AE95" s="295"/>
      <c r="AF95" s="295"/>
      <c r="AG95" s="295"/>
      <c r="AH95" s="295"/>
      <c r="AI95" s="295"/>
      <c r="AJ95" s="295"/>
      <c r="AK95" s="295"/>
      <c r="AL95" s="295"/>
      <c r="AM95" s="50"/>
      <c r="AN95" s="398"/>
      <c r="AO95" s="398"/>
      <c r="AS95" s="103"/>
      <c r="BB95" s="103"/>
      <c r="BK95" s="103"/>
      <c r="BT95" s="103"/>
      <c r="CC95" s="103"/>
      <c r="CL95" s="103"/>
      <c r="CU95" s="103"/>
      <c r="DD95" s="103"/>
      <c r="DM95" s="103"/>
      <c r="DV95" s="103"/>
      <c r="EE95" s="103"/>
      <c r="EN95" s="103"/>
      <c r="EW95" s="103"/>
      <c r="FF95" s="103"/>
      <c r="FO95" s="103"/>
      <c r="FX95" s="103"/>
      <c r="GG95" s="103"/>
      <c r="GP95" s="103"/>
      <c r="GY95" s="103"/>
      <c r="HH95" s="103"/>
    </row>
    <row r="96" spans="1:216" s="63" customFormat="1" ht="15.75" customHeight="1">
      <c r="A96" s="331" t="s">
        <v>929</v>
      </c>
      <c r="B96" s="277" t="s">
        <v>3366</v>
      </c>
      <c r="D96" s="269" t="s">
        <v>3214</v>
      </c>
      <c r="E96" s="337" t="s">
        <v>4094</v>
      </c>
      <c r="G96" s="67">
        <f>$AHN$672</f>
        <v>9222.5999999999985</v>
      </c>
      <c r="H96" s="299" t="s">
        <v>5351</v>
      </c>
      <c r="I96" s="277"/>
      <c r="J96" s="331" t="s">
        <v>929</v>
      </c>
      <c r="K96" s="219" t="s">
        <v>1656</v>
      </c>
      <c r="M96" s="287" t="s">
        <v>1477</v>
      </c>
      <c r="N96" s="337" t="s">
        <v>4086</v>
      </c>
      <c r="P96" s="67">
        <f>$QO$672-11423.95</f>
        <v>759.29999999999745</v>
      </c>
      <c r="Q96" s="1">
        <v>7</v>
      </c>
      <c r="S96" s="579"/>
      <c r="T96" s="137"/>
      <c r="U96" s="295"/>
      <c r="V96" s="295"/>
      <c r="W96" s="295"/>
      <c r="X96" s="295"/>
      <c r="Y96" s="295"/>
      <c r="Z96" s="295"/>
      <c r="AA96" s="295"/>
      <c r="AB96" s="295"/>
      <c r="AC96" s="295"/>
      <c r="AD96" s="295"/>
      <c r="AE96" s="295"/>
      <c r="AF96" s="295"/>
      <c r="AG96" s="295"/>
      <c r="AH96" s="295"/>
      <c r="AI96" s="295"/>
      <c r="AJ96" s="295"/>
      <c r="AK96" s="295"/>
      <c r="AL96" s="295"/>
      <c r="AM96" s="50"/>
      <c r="AN96" s="398"/>
      <c r="AO96" s="398"/>
      <c r="AS96" s="103"/>
      <c r="BB96" s="103"/>
      <c r="BK96" s="103"/>
      <c r="BT96" s="103"/>
      <c r="CC96" s="103"/>
      <c r="CL96" s="103"/>
      <c r="CU96" s="103"/>
      <c r="DD96" s="103"/>
      <c r="DM96" s="103"/>
      <c r="DV96" s="103"/>
      <c r="EE96" s="103"/>
      <c r="EN96" s="103"/>
      <c r="EW96" s="103"/>
      <c r="FF96" s="103"/>
      <c r="FO96" s="103"/>
      <c r="FX96" s="103"/>
      <c r="GG96" s="103"/>
      <c r="GP96" s="103"/>
      <c r="GY96" s="103"/>
      <c r="HH96" s="103"/>
    </row>
    <row r="97" spans="1:216" s="63" customFormat="1" ht="15.75" customHeight="1">
      <c r="A97" s="331" t="s">
        <v>930</v>
      </c>
      <c r="B97" s="63" t="s">
        <v>3376</v>
      </c>
      <c r="D97" s="269" t="s">
        <v>4042</v>
      </c>
      <c r="E97" s="337" t="s">
        <v>4101</v>
      </c>
      <c r="G97" s="67">
        <f>$AKZ$672</f>
        <v>9045.4000000000015</v>
      </c>
      <c r="H97" s="299" t="s">
        <v>5365</v>
      </c>
      <c r="I97" s="277"/>
      <c r="J97" s="331" t="s">
        <v>930</v>
      </c>
      <c r="K97" s="63" t="s">
        <v>3376</v>
      </c>
      <c r="M97" s="269" t="s">
        <v>4042</v>
      </c>
      <c r="N97" s="337" t="s">
        <v>4101</v>
      </c>
      <c r="P97" s="67">
        <f>$AKZ$672-8344</f>
        <v>701.40000000000146</v>
      </c>
      <c r="Q97" s="1">
        <v>7</v>
      </c>
      <c r="S97" s="579"/>
      <c r="T97" s="137" t="s">
        <v>5535</v>
      </c>
      <c r="U97" s="295"/>
      <c r="V97" s="295"/>
      <c r="W97" s="295"/>
      <c r="X97" s="295"/>
      <c r="Y97" s="295"/>
      <c r="Z97" s="295"/>
      <c r="AA97" s="295"/>
      <c r="AB97" s="295"/>
      <c r="AC97" s="295"/>
      <c r="AD97" s="295"/>
      <c r="AE97" s="295"/>
      <c r="AF97" s="295"/>
      <c r="AG97" s="295"/>
      <c r="AH97" s="295"/>
      <c r="AI97" s="295"/>
      <c r="AJ97" s="295"/>
      <c r="AK97" s="295"/>
      <c r="AL97" s="295"/>
      <c r="AM97" s="50"/>
      <c r="AN97" s="398"/>
      <c r="AO97" s="398"/>
      <c r="AS97" s="103"/>
      <c r="BB97" s="103"/>
      <c r="BK97" s="103"/>
      <c r="BT97" s="103"/>
      <c r="CC97" s="103"/>
      <c r="CL97" s="103"/>
      <c r="CU97" s="103"/>
      <c r="DD97" s="103"/>
      <c r="DM97" s="103"/>
      <c r="DV97" s="103"/>
      <c r="EE97" s="103"/>
      <c r="EN97" s="103"/>
      <c r="EW97" s="103"/>
      <c r="FF97" s="103"/>
      <c r="FO97" s="103"/>
      <c r="FX97" s="103"/>
      <c r="GG97" s="103"/>
      <c r="GP97" s="103"/>
      <c r="GY97" s="103"/>
      <c r="HH97" s="103"/>
    </row>
    <row r="98" spans="1:216" s="63" customFormat="1" ht="15.75" customHeight="1">
      <c r="A98" s="331" t="s">
        <v>931</v>
      </c>
      <c r="B98" s="277" t="s">
        <v>2052</v>
      </c>
      <c r="D98" s="87" t="s">
        <v>2402</v>
      </c>
      <c r="E98" s="337" t="s">
        <v>4101</v>
      </c>
      <c r="G98" s="67">
        <f>$ABQ$672</f>
        <v>9009.6999999999971</v>
      </c>
      <c r="H98" s="299" t="s">
        <v>5353</v>
      </c>
      <c r="I98" s="277"/>
      <c r="J98" s="331" t="s">
        <v>931</v>
      </c>
      <c r="K98" s="277" t="s">
        <v>2050</v>
      </c>
      <c r="M98" s="288" t="s">
        <v>2398</v>
      </c>
      <c r="N98" s="337" t="s">
        <v>4101</v>
      </c>
      <c r="P98" s="67">
        <f>$AAG$672-7949.6</f>
        <v>695.50000000000182</v>
      </c>
      <c r="Q98" s="1">
        <v>5</v>
      </c>
      <c r="S98" s="579"/>
      <c r="T98" s="137"/>
      <c r="U98" s="295"/>
      <c r="V98" s="295"/>
      <c r="W98" s="295"/>
      <c r="X98" s="295"/>
      <c r="Y98" s="295"/>
      <c r="Z98" s="295"/>
      <c r="AA98" s="295"/>
      <c r="AB98" s="295"/>
      <c r="AC98" s="295"/>
      <c r="AD98" s="295"/>
      <c r="AE98" s="295"/>
      <c r="AF98" s="295"/>
      <c r="AG98" s="295"/>
      <c r="AH98" s="295"/>
      <c r="AI98" s="295"/>
      <c r="AJ98" s="295"/>
      <c r="AK98" s="295"/>
      <c r="AL98" s="295"/>
      <c r="AM98" s="50"/>
      <c r="AN98" s="398"/>
      <c r="AO98" s="398"/>
      <c r="AS98" s="103"/>
      <c r="BB98" s="103"/>
      <c r="BK98" s="103"/>
      <c r="BT98" s="103"/>
      <c r="CC98" s="103"/>
      <c r="CL98" s="103"/>
      <c r="CU98" s="103"/>
      <c r="DD98" s="103"/>
      <c r="DM98" s="103"/>
      <c r="DV98" s="103"/>
      <c r="EE98" s="103"/>
      <c r="EN98" s="103"/>
      <c r="EW98" s="103"/>
      <c r="FF98" s="103"/>
      <c r="FO98" s="103"/>
      <c r="FX98" s="103"/>
      <c r="GG98" s="103"/>
      <c r="GP98" s="103"/>
      <c r="GY98" s="103"/>
      <c r="HH98" s="103"/>
    </row>
    <row r="99" spans="1:216" s="63" customFormat="1" ht="15.75" customHeight="1">
      <c r="A99" s="331" t="s">
        <v>932</v>
      </c>
      <c r="B99" s="277" t="s">
        <v>2007</v>
      </c>
      <c r="D99" s="269" t="s">
        <v>1856</v>
      </c>
      <c r="E99" s="337" t="s">
        <v>4086</v>
      </c>
      <c r="G99" s="67">
        <f>$VT$672</f>
        <v>8874.1999999999971</v>
      </c>
      <c r="H99" s="299" t="s">
        <v>5353</v>
      </c>
      <c r="I99" s="277"/>
      <c r="J99" s="331" t="s">
        <v>932</v>
      </c>
      <c r="K99" s="63" t="s">
        <v>796</v>
      </c>
      <c r="M99" s="288" t="s">
        <v>1442</v>
      </c>
      <c r="N99" s="337" t="s">
        <v>4071</v>
      </c>
      <c r="P99" s="67">
        <f>$KI$672-10781.3</f>
        <v>686.70000000000073</v>
      </c>
      <c r="Q99" s="1">
        <v>4</v>
      </c>
      <c r="S99" s="579"/>
      <c r="T99" s="137"/>
      <c r="U99" s="295"/>
      <c r="V99" s="295"/>
      <c r="W99" s="295"/>
      <c r="X99" s="295"/>
      <c r="Y99" s="295"/>
      <c r="Z99" s="295"/>
      <c r="AA99" s="295"/>
      <c r="AB99" s="295"/>
      <c r="AC99" s="295"/>
      <c r="AD99" s="295"/>
      <c r="AE99" s="295"/>
      <c r="AF99" s="295"/>
      <c r="AG99" s="295"/>
      <c r="AH99" s="295"/>
      <c r="AI99" s="295"/>
      <c r="AJ99" s="295"/>
      <c r="AK99" s="295"/>
      <c r="AL99" s="295"/>
      <c r="AM99" s="50"/>
      <c r="AN99" s="398"/>
      <c r="AO99" s="398"/>
      <c r="AS99" s="103"/>
      <c r="BB99" s="103"/>
      <c r="BK99" s="103"/>
      <c r="BT99" s="103"/>
      <c r="CC99" s="103"/>
      <c r="CL99" s="103"/>
      <c r="CU99" s="103"/>
      <c r="DD99" s="103"/>
      <c r="DM99" s="103"/>
      <c r="DV99" s="103"/>
      <c r="EE99" s="103"/>
      <c r="EN99" s="103"/>
      <c r="EW99" s="103"/>
      <c r="FF99" s="103"/>
      <c r="FO99" s="103"/>
      <c r="FX99" s="103"/>
      <c r="GG99" s="103"/>
      <c r="GP99" s="103"/>
      <c r="GY99" s="103"/>
      <c r="HH99" s="103"/>
    </row>
    <row r="100" spans="1:216" s="63" customFormat="1" ht="15.75" customHeight="1">
      <c r="A100" s="331" t="s">
        <v>933</v>
      </c>
      <c r="B100" s="63" t="s">
        <v>755</v>
      </c>
      <c r="D100" s="87" t="s">
        <v>1472</v>
      </c>
      <c r="E100" s="337" t="s">
        <v>4083</v>
      </c>
      <c r="G100" s="67">
        <f>$OV$672</f>
        <v>8870.6999999999971</v>
      </c>
      <c r="H100" s="299" t="s">
        <v>5358</v>
      </c>
      <c r="I100" s="277"/>
      <c r="J100" s="331" t="s">
        <v>933</v>
      </c>
      <c r="K100" s="63" t="s">
        <v>3373</v>
      </c>
      <c r="M100" s="269" t="s">
        <v>4039</v>
      </c>
      <c r="N100" s="337" t="s">
        <v>4095</v>
      </c>
      <c r="P100" s="67">
        <f>$AJY$672-10535</f>
        <v>658.10000000000218</v>
      </c>
      <c r="Q100" s="1">
        <v>3</v>
      </c>
      <c r="S100" s="579"/>
      <c r="T100" s="137"/>
      <c r="U100" s="295"/>
      <c r="V100" s="295"/>
      <c r="W100" s="295"/>
      <c r="X100" s="295"/>
      <c r="Y100" s="295"/>
      <c r="Z100" s="295"/>
      <c r="AA100" s="295"/>
      <c r="AB100" s="295"/>
      <c r="AC100" s="295"/>
      <c r="AD100" s="295"/>
      <c r="AE100" s="295"/>
      <c r="AF100" s="295"/>
      <c r="AG100" s="295"/>
      <c r="AH100" s="295"/>
      <c r="AI100" s="295"/>
      <c r="AJ100" s="295"/>
      <c r="AK100" s="295"/>
      <c r="AL100" s="295"/>
      <c r="AM100" s="50"/>
      <c r="AN100" s="398"/>
      <c r="AO100" s="398"/>
      <c r="AS100" s="103"/>
      <c r="BB100" s="103"/>
      <c r="BK100" s="103"/>
      <c r="BT100" s="103"/>
      <c r="CC100" s="103"/>
      <c r="CL100" s="103"/>
      <c r="CU100" s="103"/>
      <c r="DD100" s="103"/>
      <c r="DM100" s="103"/>
      <c r="DV100" s="103"/>
      <c r="EE100" s="103"/>
      <c r="EN100" s="103"/>
      <c r="EW100" s="103"/>
      <c r="FF100" s="103"/>
      <c r="FO100" s="103"/>
      <c r="FX100" s="103"/>
      <c r="GG100" s="103"/>
      <c r="GP100" s="103"/>
      <c r="GY100" s="103"/>
      <c r="HH100" s="103"/>
    </row>
    <row r="101" spans="1:216" s="63" customFormat="1" ht="15.75" customHeight="1">
      <c r="A101" s="331" t="s">
        <v>934</v>
      </c>
      <c r="B101" s="277" t="s">
        <v>2050</v>
      </c>
      <c r="D101" s="87" t="s">
        <v>2398</v>
      </c>
      <c r="E101" s="337" t="s">
        <v>4101</v>
      </c>
      <c r="G101" s="67">
        <f>$AAG$672</f>
        <v>8645.1000000000022</v>
      </c>
      <c r="H101" s="299" t="s">
        <v>5362</v>
      </c>
      <c r="I101" s="277"/>
      <c r="J101" s="331" t="s">
        <v>934</v>
      </c>
      <c r="K101" s="63" t="s">
        <v>755</v>
      </c>
      <c r="M101" s="288" t="s">
        <v>1472</v>
      </c>
      <c r="N101" s="337" t="s">
        <v>4083</v>
      </c>
      <c r="P101" s="67">
        <f>$OV$672-8227.2</f>
        <v>643.49999999999636</v>
      </c>
      <c r="Q101" s="1">
        <v>2</v>
      </c>
      <c r="S101" s="579"/>
      <c r="T101" s="137"/>
      <c r="U101" s="295"/>
      <c r="V101" s="295"/>
      <c r="W101" s="295"/>
      <c r="X101" s="295"/>
      <c r="Y101" s="295"/>
      <c r="Z101" s="295"/>
      <c r="AA101" s="295"/>
      <c r="AB101" s="295"/>
      <c r="AC101" s="295"/>
      <c r="AD101" s="295"/>
      <c r="AE101" s="295"/>
      <c r="AF101" s="295"/>
      <c r="AG101" s="295"/>
      <c r="AH101" s="295"/>
      <c r="AI101" s="295"/>
      <c r="AJ101" s="295"/>
      <c r="AK101" s="295"/>
      <c r="AL101" s="295"/>
      <c r="AM101" s="50"/>
      <c r="AN101" s="398"/>
      <c r="AO101" s="398"/>
      <c r="AS101" s="103"/>
      <c r="BB101" s="103"/>
      <c r="BK101" s="103"/>
      <c r="BT101" s="103"/>
      <c r="CC101" s="103"/>
      <c r="CL101" s="103"/>
      <c r="CU101" s="103"/>
      <c r="DD101" s="103"/>
      <c r="DM101" s="103"/>
      <c r="DV101" s="103"/>
      <c r="EE101" s="103"/>
      <c r="EN101" s="103"/>
      <c r="EW101" s="103"/>
      <c r="FF101" s="103"/>
      <c r="FO101" s="103"/>
      <c r="FX101" s="103"/>
      <c r="GG101" s="103"/>
      <c r="GP101" s="103"/>
      <c r="GY101" s="103"/>
      <c r="HH101" s="103"/>
    </row>
    <row r="102" spans="1:216" s="63" customFormat="1" ht="15.75" customHeight="1">
      <c r="A102" s="331" t="s">
        <v>935</v>
      </c>
      <c r="B102" s="63" t="s">
        <v>788</v>
      </c>
      <c r="D102" s="87" t="s">
        <v>1470</v>
      </c>
      <c r="E102" s="337" t="s">
        <v>4084</v>
      </c>
      <c r="G102" s="67">
        <f>$OD$672</f>
        <v>8218.8000000000011</v>
      </c>
      <c r="H102" s="299" t="s">
        <v>5371</v>
      </c>
      <c r="I102" s="277"/>
      <c r="J102" s="331" t="s">
        <v>935</v>
      </c>
      <c r="K102" s="63" t="s">
        <v>762</v>
      </c>
      <c r="M102" s="288" t="s">
        <v>1422</v>
      </c>
      <c r="N102" s="337" t="s">
        <v>4066</v>
      </c>
      <c r="P102" s="67">
        <f>$FD$672-11216</f>
        <v>475.19999999999709</v>
      </c>
      <c r="Q102" s="1">
        <v>1</v>
      </c>
      <c r="S102" s="579"/>
      <c r="T102" s="137"/>
      <c r="U102" s="295"/>
      <c r="V102" s="295"/>
      <c r="W102" s="295"/>
      <c r="X102" s="295"/>
      <c r="Y102" s="295"/>
      <c r="Z102" s="295"/>
      <c r="AA102" s="295"/>
      <c r="AB102" s="295"/>
      <c r="AC102" s="295"/>
      <c r="AD102" s="295"/>
      <c r="AE102" s="295"/>
      <c r="AF102" s="295"/>
      <c r="AG102" s="295"/>
      <c r="AH102" s="295"/>
      <c r="AI102" s="295"/>
      <c r="AJ102" s="295"/>
      <c r="AK102" s="295"/>
      <c r="AL102" s="295"/>
      <c r="AM102" s="50"/>
      <c r="AN102" s="398"/>
      <c r="AO102" s="398"/>
      <c r="AS102" s="103"/>
      <c r="BB102" s="103"/>
      <c r="BK102" s="103"/>
      <c r="BT102" s="103"/>
      <c r="CC102" s="103"/>
      <c r="CL102" s="103"/>
      <c r="CU102" s="103"/>
      <c r="DD102" s="103"/>
      <c r="DM102" s="103"/>
      <c r="DV102" s="103"/>
      <c r="EE102" s="103"/>
      <c r="EN102" s="103"/>
      <c r="EW102" s="103"/>
      <c r="FF102" s="103"/>
      <c r="FO102" s="103"/>
      <c r="FX102" s="103"/>
      <c r="GG102" s="103"/>
      <c r="GP102" s="103"/>
      <c r="GY102" s="103"/>
      <c r="HH102" s="103"/>
    </row>
    <row r="103" spans="1:216" s="40" customFormat="1" ht="15">
      <c r="A103" s="5"/>
      <c r="I103" s="3"/>
      <c r="O103" s="3"/>
      <c r="P103" s="109"/>
      <c r="Q103" s="109"/>
      <c r="R103" s="109"/>
      <c r="S103" s="82"/>
      <c r="T103" s="109"/>
      <c r="U103" s="109"/>
      <c r="V103" s="109"/>
      <c r="W103" s="109"/>
      <c r="X103" s="109"/>
      <c r="Y103" s="109"/>
      <c r="Z103" s="109"/>
      <c r="AA103" s="109"/>
      <c r="AB103" s="224"/>
      <c r="AC103" s="109"/>
      <c r="AD103" s="109"/>
      <c r="AE103" s="109"/>
      <c r="AF103" s="109"/>
      <c r="AG103" s="109"/>
      <c r="AH103" s="109"/>
      <c r="AI103" s="109"/>
      <c r="AJ103" s="109"/>
      <c r="AK103" s="3"/>
      <c r="AL103" s="109"/>
      <c r="AM103" s="109"/>
      <c r="AN103" s="109"/>
      <c r="AO103" s="1"/>
      <c r="AS103" s="178"/>
      <c r="BB103" s="178"/>
      <c r="BK103" s="178"/>
      <c r="BT103" s="178"/>
      <c r="CC103" s="178"/>
      <c r="CL103" s="178"/>
      <c r="CU103" s="178"/>
      <c r="DD103" s="178"/>
      <c r="DM103" s="178"/>
      <c r="DV103" s="178"/>
      <c r="EE103" s="178"/>
      <c r="EN103" s="178"/>
      <c r="EW103" s="178"/>
      <c r="FF103" s="178"/>
      <c r="FO103" s="178"/>
      <c r="FX103" s="178"/>
      <c r="GG103" s="178"/>
      <c r="GP103" s="178"/>
      <c r="GY103" s="178"/>
      <c r="HH103" s="178"/>
    </row>
    <row r="104" spans="1:216" s="40" customFormat="1" ht="15.75">
      <c r="A104" s="288" t="s">
        <v>4058</v>
      </c>
      <c r="D104" s="288" t="s">
        <v>4020</v>
      </c>
      <c r="G104" s="288" t="s">
        <v>4024</v>
      </c>
      <c r="H104" s="109"/>
      <c r="I104" s="82"/>
      <c r="O104" s="3"/>
      <c r="P104" s="109"/>
      <c r="Q104" s="109"/>
      <c r="R104" s="109"/>
      <c r="S104" s="82"/>
      <c r="T104" s="109"/>
      <c r="U104" s="109"/>
      <c r="V104" s="109"/>
      <c r="W104" s="109"/>
      <c r="X104" s="109"/>
      <c r="Y104" s="109"/>
      <c r="Z104" s="109"/>
      <c r="AA104" s="109"/>
      <c r="AB104" s="224"/>
      <c r="AC104" s="109"/>
      <c r="AD104" s="109"/>
      <c r="AE104" s="109"/>
      <c r="AF104" s="109"/>
      <c r="AG104" s="109"/>
      <c r="AH104" s="109"/>
      <c r="AI104" s="109"/>
      <c r="AJ104" s="109"/>
      <c r="AK104" s="3"/>
      <c r="AL104" s="109"/>
      <c r="AM104" s="109">
        <f>SUM(AM3:AM103)</f>
        <v>0</v>
      </c>
      <c r="AN104" s="109"/>
      <c r="AO104" s="1"/>
      <c r="AS104" s="178"/>
      <c r="BB104" s="178"/>
      <c r="BK104" s="178"/>
      <c r="BT104" s="178"/>
      <c r="CC104" s="178"/>
      <c r="CL104" s="178"/>
      <c r="CU104" s="178"/>
      <c r="DD104" s="178"/>
      <c r="DM104" s="178"/>
      <c r="DV104" s="178"/>
      <c r="EE104" s="178"/>
      <c r="EN104" s="178"/>
      <c r="EW104" s="178"/>
      <c r="FF104" s="178"/>
      <c r="FO104" s="178"/>
      <c r="FX104" s="178"/>
      <c r="GG104" s="178"/>
      <c r="GP104" s="178"/>
      <c r="GY104" s="178"/>
      <c r="HH104" s="178"/>
    </row>
    <row r="105" spans="1:216" s="40" customFormat="1" ht="15.75">
      <c r="A105" s="288" t="s">
        <v>4015</v>
      </c>
      <c r="D105" s="288" t="s">
        <v>2016</v>
      </c>
      <c r="G105" s="288" t="s">
        <v>4025</v>
      </c>
      <c r="H105" s="109"/>
      <c r="I105" s="3"/>
      <c r="O105" s="3"/>
      <c r="P105" s="109"/>
      <c r="Q105" s="109"/>
      <c r="R105" s="109"/>
      <c r="S105" s="82"/>
      <c r="T105" s="109"/>
      <c r="U105" s="109"/>
      <c r="V105" s="109"/>
      <c r="W105" s="109"/>
      <c r="X105" s="109"/>
      <c r="Y105" s="109"/>
      <c r="Z105" s="109"/>
      <c r="AA105" s="109"/>
      <c r="AB105" s="224"/>
      <c r="AC105" s="109"/>
      <c r="AD105" s="109"/>
      <c r="AE105" s="109"/>
      <c r="AF105" s="109"/>
      <c r="AG105" s="109"/>
      <c r="AH105" s="109"/>
      <c r="AI105" s="109"/>
      <c r="AJ105" s="109"/>
      <c r="AK105" s="3"/>
      <c r="AL105" s="109"/>
      <c r="AM105" s="109"/>
      <c r="AN105" s="109"/>
      <c r="AO105" s="1"/>
      <c r="AS105" s="178"/>
      <c r="BB105" s="178"/>
      <c r="BK105" s="178"/>
      <c r="BT105" s="178"/>
      <c r="CC105" s="178"/>
      <c r="CL105" s="178"/>
      <c r="CU105" s="178"/>
      <c r="DD105" s="178"/>
      <c r="DM105" s="178"/>
      <c r="DV105" s="178"/>
      <c r="EE105" s="178"/>
      <c r="EN105" s="178"/>
      <c r="EW105" s="178"/>
      <c r="FF105" s="178"/>
      <c r="FO105" s="178"/>
      <c r="FX105" s="178"/>
      <c r="GG105" s="178"/>
      <c r="GP105" s="178"/>
      <c r="GY105" s="178"/>
      <c r="HH105" s="178"/>
    </row>
    <row r="106" spans="1:216" s="40" customFormat="1" ht="15.75">
      <c r="A106" s="288" t="s">
        <v>4016</v>
      </c>
      <c r="D106" s="288" t="s">
        <v>2154</v>
      </c>
      <c r="G106" s="288" t="s">
        <v>4026</v>
      </c>
      <c r="H106" s="109"/>
      <c r="U106" s="177"/>
      <c r="V106" s="177"/>
      <c r="W106" s="177"/>
      <c r="X106" s="177"/>
      <c r="Y106" s="177"/>
      <c r="Z106" s="177"/>
      <c r="AA106" s="177"/>
      <c r="AB106" s="176"/>
      <c r="AC106" s="177"/>
      <c r="AD106" s="177"/>
      <c r="AE106" s="177"/>
      <c r="AF106" s="177"/>
      <c r="AG106" s="177"/>
      <c r="AH106" s="177"/>
      <c r="AI106" s="177"/>
      <c r="AJ106" s="177"/>
      <c r="AL106" s="177"/>
      <c r="AM106" s="177"/>
      <c r="AN106" s="177"/>
      <c r="AO106" s="57"/>
      <c r="AS106" s="178"/>
      <c r="BB106" s="178"/>
      <c r="BK106" s="178"/>
      <c r="BT106" s="178"/>
      <c r="CC106" s="178"/>
      <c r="CL106" s="178"/>
      <c r="CU106" s="178"/>
      <c r="DD106" s="178"/>
      <c r="DM106" s="178"/>
      <c r="DV106" s="178"/>
      <c r="EE106" s="178"/>
      <c r="EN106" s="178"/>
      <c r="EW106" s="178"/>
      <c r="FF106" s="178"/>
      <c r="FO106" s="178"/>
      <c r="FX106" s="178"/>
      <c r="GG106" s="178"/>
      <c r="GP106" s="178"/>
      <c r="GY106" s="178"/>
      <c r="HH106" s="178"/>
    </row>
    <row r="107" spans="1:216" s="40" customFormat="1" ht="15.75">
      <c r="A107" s="288" t="s">
        <v>2014</v>
      </c>
      <c r="D107" s="288" t="s">
        <v>2155</v>
      </c>
      <c r="G107" s="288" t="s">
        <v>4027</v>
      </c>
      <c r="H107" s="109"/>
      <c r="U107" s="177"/>
      <c r="V107" s="177"/>
      <c r="W107" s="177"/>
      <c r="X107" s="177"/>
      <c r="Y107" s="177"/>
      <c r="Z107" s="177"/>
      <c r="AA107" s="177"/>
      <c r="AB107" s="176"/>
      <c r="AC107" s="177"/>
      <c r="AD107" s="177"/>
      <c r="AE107" s="177"/>
      <c r="AF107" s="177"/>
      <c r="AG107" s="177"/>
      <c r="AH107" s="177"/>
      <c r="AI107" s="177"/>
      <c r="AJ107" s="177"/>
      <c r="AL107" s="177"/>
      <c r="AM107" s="177"/>
      <c r="AN107" s="177"/>
      <c r="AO107" s="57"/>
      <c r="AS107" s="178"/>
      <c r="BB107" s="178"/>
      <c r="BK107" s="178"/>
      <c r="BT107" s="178"/>
      <c r="CC107" s="178"/>
      <c r="CL107" s="178"/>
      <c r="CU107" s="178"/>
      <c r="DD107" s="178"/>
      <c r="DM107" s="178"/>
      <c r="DV107" s="178"/>
      <c r="EE107" s="178"/>
      <c r="EN107" s="178"/>
      <c r="EW107" s="178"/>
      <c r="FF107" s="178"/>
      <c r="FO107" s="178"/>
      <c r="FX107" s="178"/>
      <c r="GG107" s="178"/>
      <c r="GP107" s="178"/>
      <c r="GY107" s="178"/>
      <c r="HH107" s="178"/>
    </row>
    <row r="108" spans="1:216" s="40" customFormat="1" ht="15.75">
      <c r="A108" s="288" t="s">
        <v>4017</v>
      </c>
      <c r="B108" s="179"/>
      <c r="C108" s="63"/>
      <c r="D108" s="288" t="s">
        <v>2156</v>
      </c>
      <c r="E108" s="79"/>
      <c r="F108" s="75"/>
      <c r="G108" s="288" t="s">
        <v>4028</v>
      </c>
      <c r="H108" s="109"/>
      <c r="U108" s="177"/>
      <c r="V108" s="177"/>
      <c r="W108" s="177"/>
      <c r="X108" s="177"/>
      <c r="Y108" s="177"/>
      <c r="Z108" s="177"/>
      <c r="AA108" s="177"/>
      <c r="AB108" s="176"/>
      <c r="AC108" s="177"/>
      <c r="AD108" s="177"/>
      <c r="AE108" s="177"/>
      <c r="AF108" s="177"/>
      <c r="AG108" s="177"/>
      <c r="AH108" s="177"/>
      <c r="AI108" s="177"/>
      <c r="AJ108" s="177"/>
      <c r="AL108" s="177"/>
      <c r="AM108" s="177"/>
      <c r="AN108" s="177"/>
      <c r="AO108" s="57"/>
      <c r="AS108" s="178"/>
      <c r="BB108" s="178"/>
      <c r="BK108" s="178"/>
      <c r="BT108" s="178"/>
      <c r="CC108" s="178"/>
      <c r="CL108" s="178"/>
      <c r="CU108" s="178"/>
      <c r="DD108" s="178"/>
      <c r="DM108" s="178"/>
      <c r="DV108" s="178"/>
      <c r="EE108" s="178"/>
      <c r="EN108" s="178"/>
      <c r="EW108" s="178"/>
      <c r="FF108" s="178"/>
      <c r="FO108" s="178"/>
      <c r="FX108" s="178"/>
      <c r="GG108" s="178"/>
      <c r="GP108" s="178"/>
      <c r="GY108" s="178"/>
      <c r="HH108" s="178"/>
    </row>
    <row r="109" spans="1:216" s="40" customFormat="1" ht="15.75">
      <c r="A109" s="288" t="s">
        <v>2015</v>
      </c>
      <c r="B109" s="179"/>
      <c r="C109" s="63"/>
      <c r="D109" s="288" t="s">
        <v>4021</v>
      </c>
      <c r="E109" s="79"/>
      <c r="F109" s="75"/>
      <c r="G109" s="288" t="s">
        <v>4029</v>
      </c>
      <c r="H109" s="109"/>
      <c r="U109" s="177"/>
      <c r="V109" s="177"/>
      <c r="W109" s="177"/>
      <c r="X109" s="177"/>
      <c r="Y109" s="177"/>
      <c r="Z109" s="177"/>
      <c r="AA109" s="177"/>
      <c r="AB109" s="176"/>
      <c r="AC109" s="177"/>
      <c r="AD109" s="177"/>
      <c r="AE109" s="177"/>
      <c r="AF109" s="177"/>
      <c r="AG109" s="177"/>
      <c r="AH109" s="177"/>
      <c r="AI109" s="177"/>
      <c r="AJ109" s="177"/>
      <c r="AL109" s="177"/>
      <c r="AM109" s="177"/>
      <c r="AN109" s="177"/>
      <c r="AO109" s="57"/>
      <c r="AS109" s="178"/>
      <c r="BB109" s="178"/>
      <c r="BK109" s="178"/>
      <c r="BT109" s="178"/>
      <c r="CC109" s="178"/>
      <c r="CL109" s="178"/>
      <c r="CU109" s="178"/>
      <c r="DD109" s="178"/>
      <c r="DM109" s="178"/>
      <c r="DV109" s="178"/>
      <c r="EE109" s="178"/>
      <c r="EN109" s="178"/>
      <c r="EW109" s="178"/>
      <c r="FF109" s="178"/>
      <c r="FO109" s="178"/>
      <c r="FX109" s="178"/>
      <c r="GG109" s="178"/>
      <c r="GP109" s="178"/>
      <c r="GY109" s="178"/>
      <c r="HH109" s="178"/>
    </row>
    <row r="110" spans="1:216" s="40" customFormat="1" ht="15.75">
      <c r="A110" s="288" t="s">
        <v>4018</v>
      </c>
      <c r="B110" s="179"/>
      <c r="C110" s="63"/>
      <c r="D110" s="288" t="s">
        <v>4022</v>
      </c>
      <c r="E110" s="79"/>
      <c r="F110" s="75"/>
      <c r="G110" s="288" t="s">
        <v>4030</v>
      </c>
      <c r="H110" s="109"/>
      <c r="U110" s="177"/>
      <c r="V110" s="177"/>
      <c r="W110" s="177"/>
      <c r="X110" s="177"/>
      <c r="Y110" s="177"/>
      <c r="Z110" s="177"/>
      <c r="AA110" s="177"/>
      <c r="AB110" s="176"/>
      <c r="AC110" s="177"/>
      <c r="AD110" s="177"/>
      <c r="AE110" s="177"/>
      <c r="AF110" s="177"/>
      <c r="AG110" s="177"/>
      <c r="AH110" s="177"/>
      <c r="AI110" s="177"/>
      <c r="AJ110" s="177"/>
      <c r="AL110" s="177"/>
      <c r="AM110" s="177"/>
      <c r="AN110" s="177"/>
      <c r="AO110" s="57"/>
      <c r="AS110" s="178"/>
      <c r="BB110" s="178"/>
      <c r="BK110" s="178"/>
      <c r="BT110" s="178"/>
      <c r="CC110" s="178"/>
      <c r="CL110" s="178"/>
      <c r="CU110" s="178"/>
      <c r="DD110" s="178"/>
      <c r="DM110" s="178"/>
      <c r="DV110" s="178"/>
      <c r="EE110" s="178"/>
      <c r="EN110" s="178"/>
      <c r="EW110" s="178"/>
      <c r="FF110" s="178"/>
      <c r="FO110" s="178"/>
      <c r="FX110" s="178"/>
      <c r="GG110" s="178"/>
      <c r="GP110" s="178"/>
      <c r="GY110" s="178"/>
      <c r="HH110" s="178"/>
    </row>
    <row r="111" spans="1:216" s="40" customFormat="1" ht="15.75">
      <c r="A111" s="288" t="s">
        <v>4019</v>
      </c>
      <c r="B111" s="179"/>
      <c r="C111" s="63"/>
      <c r="D111" s="87" t="s">
        <v>4023</v>
      </c>
      <c r="E111" s="79"/>
      <c r="F111" s="75"/>
      <c r="G111" s="288" t="s">
        <v>4031</v>
      </c>
      <c r="H111" s="109"/>
      <c r="U111" s="177"/>
      <c r="V111" s="177"/>
      <c r="W111" s="177"/>
      <c r="X111" s="177"/>
      <c r="Y111" s="177"/>
      <c r="Z111" s="177"/>
      <c r="AA111" s="177"/>
      <c r="AB111" s="176"/>
      <c r="AC111" s="177"/>
      <c r="AD111" s="177"/>
      <c r="AE111" s="177"/>
      <c r="AF111" s="177"/>
      <c r="AG111" s="177"/>
      <c r="AH111" s="177"/>
      <c r="AI111" s="177"/>
      <c r="AJ111" s="177"/>
      <c r="AL111" s="177"/>
      <c r="AM111" s="177"/>
      <c r="AN111" s="177"/>
      <c r="AO111" s="57"/>
      <c r="AS111" s="178"/>
      <c r="BB111" s="178"/>
      <c r="BK111" s="178"/>
      <c r="BT111" s="178"/>
      <c r="CC111" s="178"/>
      <c r="CL111" s="178"/>
      <c r="CU111" s="178"/>
      <c r="DD111" s="178"/>
      <c r="DM111" s="178"/>
      <c r="DV111" s="178"/>
      <c r="EE111" s="178"/>
      <c r="EN111" s="178"/>
      <c r="EW111" s="178"/>
      <c r="FF111" s="178"/>
      <c r="FO111" s="178"/>
      <c r="FX111" s="178"/>
      <c r="GG111" s="178"/>
      <c r="GP111" s="178"/>
      <c r="GY111" s="178"/>
      <c r="HH111" s="178"/>
    </row>
    <row r="112" spans="1:216" s="40" customFormat="1" ht="15.75">
      <c r="A112" s="111" t="s">
        <v>3215</v>
      </c>
      <c r="B112" s="179"/>
      <c r="C112" s="63"/>
      <c r="D112" s="87"/>
      <c r="E112" s="79"/>
      <c r="F112" s="75"/>
      <c r="G112" s="87" t="s">
        <v>4032</v>
      </c>
      <c r="H112" s="109"/>
      <c r="U112" s="177"/>
      <c r="V112" s="177"/>
      <c r="W112" s="177"/>
      <c r="X112" s="177"/>
      <c r="Y112" s="177"/>
      <c r="Z112" s="177"/>
      <c r="AA112" s="177"/>
      <c r="AB112" s="176"/>
      <c r="AC112" s="177"/>
      <c r="AD112" s="177"/>
      <c r="AE112" s="177"/>
      <c r="AF112" s="177"/>
      <c r="AG112" s="177"/>
      <c r="AH112" s="177"/>
      <c r="AI112" s="177"/>
      <c r="AJ112" s="177"/>
      <c r="AL112" s="177"/>
      <c r="AM112" s="177"/>
      <c r="AN112" s="177"/>
      <c r="AO112" s="57"/>
      <c r="AS112" s="178"/>
      <c r="BB112" s="178"/>
      <c r="BK112" s="178"/>
      <c r="BT112" s="178"/>
      <c r="CC112" s="178"/>
      <c r="CL112" s="178"/>
      <c r="CU112" s="178"/>
      <c r="DD112" s="178"/>
      <c r="DM112" s="178"/>
      <c r="DV112" s="178"/>
      <c r="EE112" s="178"/>
      <c r="EN112" s="178"/>
      <c r="EW112" s="178"/>
      <c r="FF112" s="178"/>
      <c r="FO112" s="178"/>
      <c r="FX112" s="178"/>
      <c r="GG112" s="178"/>
      <c r="GP112" s="178"/>
      <c r="GY112" s="178"/>
      <c r="HH112" s="178"/>
    </row>
    <row r="113" spans="1:264" s="40" customFormat="1" ht="15.75">
      <c r="B113" s="179"/>
      <c r="C113" s="63"/>
      <c r="D113" s="87"/>
      <c r="E113" s="79"/>
      <c r="F113" s="75"/>
      <c r="G113" s="175"/>
      <c r="H113" s="109"/>
      <c r="U113" s="177"/>
      <c r="V113" s="177"/>
      <c r="W113" s="177"/>
      <c r="X113" s="177"/>
      <c r="Y113" s="177"/>
      <c r="Z113" s="177"/>
      <c r="AA113" s="177"/>
      <c r="AB113" s="176"/>
      <c r="AC113" s="177"/>
      <c r="AD113" s="177"/>
      <c r="AE113" s="177"/>
      <c r="AF113" s="177"/>
      <c r="AG113" s="177"/>
      <c r="AH113" s="177"/>
      <c r="AI113" s="177"/>
      <c r="AJ113" s="177"/>
      <c r="AL113" s="177"/>
      <c r="AM113" s="177"/>
      <c r="AN113" s="177"/>
      <c r="AO113" s="57"/>
      <c r="AS113" s="178"/>
      <c r="BB113" s="178"/>
      <c r="BK113" s="178"/>
      <c r="BT113" s="178"/>
      <c r="CC113" s="178"/>
      <c r="CL113" s="178"/>
      <c r="CU113" s="178"/>
      <c r="DD113" s="178"/>
      <c r="DM113" s="178"/>
      <c r="DV113" s="178"/>
      <c r="EE113" s="178"/>
      <c r="EN113" s="178"/>
      <c r="EW113" s="178"/>
      <c r="FF113" s="178"/>
      <c r="FO113" s="178"/>
      <c r="FX113" s="178"/>
      <c r="GG113" s="178"/>
      <c r="GP113" s="178"/>
      <c r="GY113" s="178"/>
      <c r="HH113" s="178"/>
    </row>
    <row r="114" spans="1:264" s="40" customFormat="1" ht="15.75">
      <c r="B114" s="179"/>
      <c r="C114" s="63"/>
      <c r="D114" s="87"/>
      <c r="E114" s="79"/>
      <c r="F114" s="75"/>
      <c r="G114" s="175"/>
      <c r="H114" s="176"/>
      <c r="I114" s="5"/>
      <c r="J114" s="84"/>
      <c r="M114" s="175"/>
      <c r="N114" s="75"/>
      <c r="P114" s="177"/>
      <c r="Q114" s="177"/>
      <c r="R114" s="177"/>
      <c r="S114" s="84"/>
      <c r="T114" s="177"/>
      <c r="U114" s="177"/>
      <c r="V114" s="177"/>
      <c r="W114" s="177"/>
      <c r="X114" s="177"/>
      <c r="Y114" s="177"/>
      <c r="Z114" s="177"/>
      <c r="AA114" s="177"/>
      <c r="AB114" s="176"/>
      <c r="AC114" s="177"/>
      <c r="AD114" s="177"/>
      <c r="AE114" s="177"/>
      <c r="AF114" s="177"/>
      <c r="AG114" s="177"/>
      <c r="AH114" s="177"/>
      <c r="AI114" s="177"/>
      <c r="AJ114" s="177"/>
      <c r="AL114" s="177"/>
      <c r="AM114" s="177"/>
      <c r="AN114" s="177"/>
      <c r="AO114" s="57"/>
      <c r="AS114" s="178"/>
      <c r="BB114" s="178"/>
      <c r="BK114" s="178"/>
      <c r="BT114" s="178"/>
      <c r="CC114" s="178"/>
      <c r="CL114" s="178"/>
      <c r="CU114" s="178"/>
      <c r="DD114" s="178"/>
      <c r="DM114" s="178"/>
      <c r="DV114" s="178"/>
      <c r="EE114" s="178"/>
      <c r="EN114" s="178"/>
      <c r="EW114" s="178"/>
      <c r="FF114" s="178"/>
      <c r="FO114" s="178"/>
      <c r="FX114" s="178"/>
      <c r="GG114" s="178"/>
      <c r="GP114" s="178"/>
      <c r="GY114" s="178"/>
      <c r="HH114" s="178"/>
    </row>
    <row r="115" spans="1:264" s="40" customFormat="1" ht="15.75">
      <c r="B115" s="179"/>
      <c r="C115" s="63"/>
      <c r="D115" s="87"/>
      <c r="E115" s="79"/>
      <c r="F115" s="75"/>
      <c r="G115" s="175"/>
      <c r="H115" s="176"/>
      <c r="I115" s="5"/>
      <c r="J115" s="84"/>
      <c r="M115" s="175"/>
      <c r="N115" s="75"/>
      <c r="P115" s="177"/>
      <c r="Q115" s="177"/>
      <c r="R115" s="177"/>
      <c r="S115" s="84"/>
      <c r="T115" s="177"/>
      <c r="U115" s="177"/>
      <c r="V115" s="177"/>
      <c r="W115" s="177"/>
      <c r="X115" s="177"/>
      <c r="Y115" s="177"/>
      <c r="Z115" s="177"/>
      <c r="AA115" s="177"/>
      <c r="AB115" s="176"/>
      <c r="AC115" s="177"/>
      <c r="AD115" s="177"/>
      <c r="AE115" s="177"/>
      <c r="AF115" s="177"/>
      <c r="AG115" s="177"/>
      <c r="AH115" s="177"/>
      <c r="AI115" s="177"/>
      <c r="AJ115" s="177"/>
      <c r="AL115" s="177"/>
      <c r="AM115" s="177"/>
      <c r="AN115" s="177"/>
      <c r="AO115" s="57"/>
      <c r="AS115" s="178"/>
      <c r="BB115" s="178"/>
      <c r="BK115" s="178"/>
      <c r="BT115" s="178"/>
      <c r="CC115" s="178"/>
      <c r="CL115" s="178"/>
      <c r="CU115" s="178"/>
      <c r="DD115" s="178"/>
      <c r="DM115" s="178"/>
      <c r="DV115" s="178"/>
      <c r="EE115" s="178"/>
      <c r="EN115" s="178"/>
      <c r="EW115" s="178"/>
      <c r="FF115" s="178"/>
      <c r="FO115" s="178"/>
      <c r="FX115" s="178"/>
      <c r="GG115" s="178"/>
      <c r="GP115" s="178"/>
      <c r="GY115" s="178"/>
      <c r="HH115" s="178"/>
    </row>
    <row r="116" spans="1:264" s="7" customFormat="1" ht="23.25">
      <c r="A116" s="77" t="s">
        <v>724</v>
      </c>
      <c r="B116" s="65"/>
      <c r="C116" s="65"/>
      <c r="G116" s="66"/>
      <c r="H116"/>
      <c r="I116" s="65"/>
      <c r="K116" s="77" t="s">
        <v>725</v>
      </c>
      <c r="L116" s="65"/>
      <c r="M116" s="65"/>
      <c r="N116" s="65"/>
      <c r="AA116" s="8"/>
      <c r="AS116" s="8"/>
      <c r="BB116" s="8"/>
      <c r="BK116" s="8"/>
      <c r="BT116" s="8"/>
      <c r="CC116" s="8"/>
      <c r="CL116" s="8"/>
      <c r="CU116" s="8"/>
      <c r="DD116" s="8"/>
      <c r="DM116" s="8"/>
      <c r="DV116" s="8"/>
      <c r="EE116" s="8"/>
      <c r="EN116" s="8"/>
      <c r="EW116" s="8"/>
      <c r="FF116" s="8"/>
      <c r="FO116" s="8"/>
      <c r="FX116" s="8"/>
      <c r="GG116" s="8"/>
      <c r="GP116" s="8"/>
      <c r="GY116" s="8"/>
      <c r="HH116" s="8"/>
      <c r="JD116" s="41"/>
    </row>
    <row r="117" spans="1:264" s="3" customFormat="1" ht="27">
      <c r="A117" s="85" t="s">
        <v>729</v>
      </c>
      <c r="B117" s="7"/>
      <c r="C117" s="7"/>
      <c r="D117" s="207" t="s">
        <v>1617</v>
      </c>
      <c r="E117" s="27" t="s">
        <v>2000</v>
      </c>
      <c r="G117" s="11" t="s">
        <v>53</v>
      </c>
      <c r="H117" s="12" t="s">
        <v>54</v>
      </c>
      <c r="I117" s="12" t="s">
        <v>55</v>
      </c>
      <c r="J117" s="8"/>
      <c r="K117" s="85" t="s">
        <v>730</v>
      </c>
      <c r="M117" s="207" t="s">
        <v>1617</v>
      </c>
      <c r="N117" s="27" t="s">
        <v>2000</v>
      </c>
      <c r="P117" s="19" t="s">
        <v>40</v>
      </c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</row>
    <row r="118" spans="1:264" s="102" customFormat="1" ht="15.75" customHeight="1">
      <c r="A118" s="5" t="s">
        <v>0</v>
      </c>
      <c r="B118" s="63" t="s">
        <v>4103</v>
      </c>
      <c r="C118" s="546"/>
      <c r="D118" s="545" t="s">
        <v>1441</v>
      </c>
      <c r="E118" s="14" t="s">
        <v>4074</v>
      </c>
      <c r="F118" s="548"/>
      <c r="G118" s="549">
        <v>12</v>
      </c>
      <c r="H118" s="550">
        <v>8</v>
      </c>
      <c r="I118" s="551">
        <v>8</v>
      </c>
      <c r="J118" s="5" t="s">
        <v>0</v>
      </c>
      <c r="K118" s="63" t="s">
        <v>762</v>
      </c>
      <c r="L118" s="63"/>
      <c r="M118" s="288" t="s">
        <v>1422</v>
      </c>
      <c r="N118" s="337" t="s">
        <v>4066</v>
      </c>
      <c r="O118" s="3"/>
      <c r="P118" s="9">
        <f>SUM(Puntenklassement!D56)</f>
        <v>5091</v>
      </c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04"/>
      <c r="AE118" s="34"/>
      <c r="AS118" s="105"/>
      <c r="BB118" s="105"/>
      <c r="BK118" s="105"/>
      <c r="BT118" s="105"/>
      <c r="CC118" s="105"/>
      <c r="CL118" s="105"/>
      <c r="CU118" s="105"/>
      <c r="DD118" s="105"/>
      <c r="DM118" s="105"/>
      <c r="DV118" s="105"/>
      <c r="EE118" s="105"/>
      <c r="EN118" s="105"/>
      <c r="EW118" s="105"/>
      <c r="FF118" s="105"/>
      <c r="FO118" s="105"/>
      <c r="FX118" s="105"/>
      <c r="GG118" s="105"/>
      <c r="GP118" s="105"/>
      <c r="GY118" s="105"/>
      <c r="HH118" s="105"/>
      <c r="JD118" s="106"/>
    </row>
    <row r="119" spans="1:264" s="3" customFormat="1" ht="15.75" customHeight="1">
      <c r="A119" s="5" t="s">
        <v>2</v>
      </c>
      <c r="B119" s="63" t="s">
        <v>3375</v>
      </c>
      <c r="C119" s="546"/>
      <c r="D119" s="547" t="s">
        <v>4041</v>
      </c>
      <c r="E119" s="14" t="s">
        <v>4095</v>
      </c>
      <c r="F119" s="548"/>
      <c r="G119" s="549">
        <v>12</v>
      </c>
      <c r="H119" s="550">
        <v>7</v>
      </c>
      <c r="I119" s="551">
        <v>5</v>
      </c>
      <c r="J119" s="5" t="s">
        <v>2</v>
      </c>
      <c r="K119" s="63" t="s">
        <v>4107</v>
      </c>
      <c r="L119" s="63"/>
      <c r="M119" s="288" t="s">
        <v>1433</v>
      </c>
      <c r="N119" s="337" t="s">
        <v>4069</v>
      </c>
      <c r="P119" s="9">
        <f>SUM(Puntenklassement!D87)</f>
        <v>5063</v>
      </c>
      <c r="T119" s="1"/>
      <c r="U119" s="72"/>
      <c r="V119" s="71"/>
      <c r="W119" s="71"/>
      <c r="X119" s="1"/>
      <c r="Y119" s="73"/>
      <c r="Z119" s="71"/>
      <c r="AA119" s="72"/>
      <c r="AC119" s="1"/>
      <c r="AD119" s="73"/>
      <c r="AE119" s="74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JD119" s="41"/>
    </row>
    <row r="120" spans="1:264" s="3" customFormat="1" ht="15.75" customHeight="1">
      <c r="A120" s="5" t="s">
        <v>3</v>
      </c>
      <c r="B120" s="219" t="s">
        <v>1654</v>
      </c>
      <c r="C120" s="546"/>
      <c r="D120" s="545" t="s">
        <v>1478</v>
      </c>
      <c r="E120" s="14" t="s">
        <v>4086</v>
      </c>
      <c r="F120" s="548"/>
      <c r="G120" s="549">
        <v>10</v>
      </c>
      <c r="H120" s="550">
        <v>1</v>
      </c>
      <c r="I120" s="551">
        <v>3</v>
      </c>
      <c r="J120" s="5" t="s">
        <v>3</v>
      </c>
      <c r="K120" s="63" t="s">
        <v>3382</v>
      </c>
      <c r="L120" s="63"/>
      <c r="M120" s="269" t="s">
        <v>4048</v>
      </c>
      <c r="N120" s="337" t="s">
        <v>4095</v>
      </c>
      <c r="P120" s="9">
        <f>SUM(Puntenklassement!D69)</f>
        <v>5053</v>
      </c>
      <c r="T120" s="1"/>
      <c r="U120" s="1"/>
      <c r="V120" s="1"/>
      <c r="W120" s="1"/>
      <c r="X120" s="1"/>
      <c r="Y120" s="72"/>
      <c r="Z120" s="1"/>
      <c r="AA120" s="71"/>
      <c r="AC120" s="1"/>
      <c r="AD120" s="71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</row>
    <row r="121" spans="1:264" s="3" customFormat="1" ht="15.75" customHeight="1">
      <c r="A121" s="5" t="s">
        <v>5</v>
      </c>
      <c r="B121" s="219" t="s">
        <v>1644</v>
      </c>
      <c r="C121" s="546"/>
      <c r="D121" s="545" t="s">
        <v>1853</v>
      </c>
      <c r="E121" s="14" t="s">
        <v>4090</v>
      </c>
      <c r="F121" s="553"/>
      <c r="G121" s="549">
        <v>9</v>
      </c>
      <c r="H121" s="550">
        <v>2</v>
      </c>
      <c r="I121" s="551">
        <v>3</v>
      </c>
      <c r="J121" s="5" t="s">
        <v>5</v>
      </c>
      <c r="K121" s="277" t="s">
        <v>2008</v>
      </c>
      <c r="L121" s="63"/>
      <c r="M121" s="288" t="s">
        <v>1481</v>
      </c>
      <c r="N121" s="337" t="s">
        <v>4082</v>
      </c>
      <c r="P121" s="9">
        <f>SUM(Puntenklassement!D102)</f>
        <v>4879</v>
      </c>
      <c r="T121" s="1"/>
      <c r="U121" s="71"/>
      <c r="V121" s="72"/>
      <c r="W121" s="1"/>
      <c r="X121" s="1"/>
      <c r="Y121" s="1"/>
      <c r="Z121" s="1"/>
      <c r="AA121" s="1"/>
      <c r="AC121" s="1"/>
      <c r="AD121" s="72"/>
      <c r="AE121" s="74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</row>
    <row r="122" spans="1:264" s="3" customFormat="1" ht="15.75" customHeight="1">
      <c r="A122" s="5" t="s">
        <v>7</v>
      </c>
      <c r="B122" s="63" t="s">
        <v>763</v>
      </c>
      <c r="C122" s="546"/>
      <c r="D122" s="545" t="s">
        <v>1468</v>
      </c>
      <c r="E122" s="14" t="s">
        <v>4078</v>
      </c>
      <c r="F122" s="548"/>
      <c r="G122" s="549">
        <v>8</v>
      </c>
      <c r="H122" s="550">
        <v>6</v>
      </c>
      <c r="I122" s="551">
        <v>2</v>
      </c>
      <c r="J122" s="5" t="s">
        <v>7</v>
      </c>
      <c r="K122" s="219" t="s">
        <v>1656</v>
      </c>
      <c r="L122" s="63"/>
      <c r="M122" s="287" t="s">
        <v>1477</v>
      </c>
      <c r="N122" s="337" t="s">
        <v>4086</v>
      </c>
      <c r="P122" s="9">
        <f>SUM(Puntenklassement!D63)</f>
        <v>4830</v>
      </c>
      <c r="T122" s="1"/>
      <c r="U122" s="1"/>
      <c r="V122" s="1"/>
      <c r="W122" s="1"/>
      <c r="X122" s="1"/>
      <c r="Y122" s="1"/>
      <c r="Z122" s="73"/>
      <c r="AA122" s="1"/>
      <c r="AC122" s="1"/>
      <c r="AD122" s="1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</row>
    <row r="123" spans="1:264" s="3" customFormat="1" ht="15.75" customHeight="1">
      <c r="A123" s="5" t="s">
        <v>8</v>
      </c>
      <c r="B123" s="63" t="s">
        <v>4105</v>
      </c>
      <c r="C123" s="546"/>
      <c r="D123" s="545" t="s">
        <v>1433</v>
      </c>
      <c r="E123" s="14" t="s">
        <v>4069</v>
      </c>
      <c r="F123" s="548"/>
      <c r="G123" s="549">
        <v>7</v>
      </c>
      <c r="H123" s="550">
        <v>7</v>
      </c>
      <c r="I123" s="551">
        <v>7</v>
      </c>
      <c r="J123" s="5" t="s">
        <v>8</v>
      </c>
      <c r="K123" s="63" t="s">
        <v>153</v>
      </c>
      <c r="L123" s="63"/>
      <c r="M123" s="288" t="s">
        <v>1441</v>
      </c>
      <c r="N123" s="337" t="s">
        <v>4074</v>
      </c>
      <c r="P123" s="9">
        <f>SUM(Puntenklassement!D19)</f>
        <v>4816</v>
      </c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74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</row>
    <row r="124" spans="1:264" s="3" customFormat="1" ht="15.75" customHeight="1">
      <c r="A124" s="5" t="s">
        <v>10</v>
      </c>
      <c r="B124" s="277" t="s">
        <v>2027</v>
      </c>
      <c r="C124" s="546"/>
      <c r="D124" s="545" t="s">
        <v>1866</v>
      </c>
      <c r="E124" s="14" t="s">
        <v>4089</v>
      </c>
      <c r="F124" s="548"/>
      <c r="G124" s="549">
        <v>7</v>
      </c>
      <c r="H124" s="550">
        <v>3</v>
      </c>
      <c r="I124" s="551">
        <v>2</v>
      </c>
      <c r="J124" s="5" t="s">
        <v>10</v>
      </c>
      <c r="K124" s="277" t="s">
        <v>31</v>
      </c>
      <c r="L124" s="63"/>
      <c r="M124" s="287" t="s">
        <v>1454</v>
      </c>
      <c r="N124" s="337" t="s">
        <v>4060</v>
      </c>
      <c r="P124" s="9">
        <f>SUM(Puntenklassement!D86)</f>
        <v>4804</v>
      </c>
      <c r="T124" s="1"/>
      <c r="U124" s="1"/>
      <c r="V124" s="1"/>
      <c r="W124" s="1"/>
      <c r="X124" s="72"/>
      <c r="Y124" s="1"/>
      <c r="Z124" s="1"/>
      <c r="AA124" s="73"/>
      <c r="AC124" s="1"/>
      <c r="AD124" s="1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</row>
    <row r="125" spans="1:264" s="3" customFormat="1" ht="15.75" customHeight="1">
      <c r="A125" s="5" t="s">
        <v>12</v>
      </c>
      <c r="B125" s="28" t="s">
        <v>2347</v>
      </c>
      <c r="C125" s="546"/>
      <c r="D125" s="545" t="s">
        <v>1459</v>
      </c>
      <c r="E125" s="14" t="s">
        <v>4066</v>
      </c>
      <c r="F125" s="548"/>
      <c r="G125" s="549">
        <v>7</v>
      </c>
      <c r="H125" s="550">
        <v>3</v>
      </c>
      <c r="I125" s="551">
        <v>1</v>
      </c>
      <c r="J125" s="5" t="s">
        <v>12</v>
      </c>
      <c r="K125" s="28" t="s">
        <v>37</v>
      </c>
      <c r="L125" s="63"/>
      <c r="M125" s="288" t="s">
        <v>1416</v>
      </c>
      <c r="N125" s="337" t="s">
        <v>4067</v>
      </c>
      <c r="P125" s="9">
        <f>SUM(Puntenklassement!D92)</f>
        <v>4738</v>
      </c>
      <c r="T125" s="73"/>
      <c r="U125" s="1"/>
      <c r="V125" s="1"/>
      <c r="W125" s="1"/>
      <c r="X125" s="73"/>
      <c r="Y125" s="71"/>
      <c r="Z125" s="1"/>
      <c r="AA125" s="1"/>
      <c r="AC125" s="71"/>
      <c r="AD125" s="1"/>
      <c r="AE125" s="74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</row>
    <row r="126" spans="1:264" s="63" customFormat="1" ht="15.75" customHeight="1">
      <c r="A126" s="5" t="s">
        <v>14</v>
      </c>
      <c r="B126" s="277" t="s">
        <v>2024</v>
      </c>
      <c r="C126" s="546"/>
      <c r="D126" s="545" t="s">
        <v>2399</v>
      </c>
      <c r="E126" s="14" t="s">
        <v>4094</v>
      </c>
      <c r="F126" s="548"/>
      <c r="G126" s="549">
        <v>7</v>
      </c>
      <c r="H126" s="550">
        <v>2</v>
      </c>
      <c r="I126" s="551">
        <v>2</v>
      </c>
      <c r="J126" s="5" t="s">
        <v>14</v>
      </c>
      <c r="K126" s="219" t="s">
        <v>1643</v>
      </c>
      <c r="M126" s="288" t="s">
        <v>1851</v>
      </c>
      <c r="N126" s="337" t="s">
        <v>4090</v>
      </c>
      <c r="O126" s="3"/>
      <c r="P126" s="9">
        <f>SUM(Puntenklassement!D44)</f>
        <v>4734</v>
      </c>
      <c r="T126" s="50"/>
      <c r="U126" s="50"/>
      <c r="V126" s="50"/>
      <c r="W126" s="50"/>
      <c r="X126" s="50"/>
      <c r="Y126" s="50"/>
      <c r="Z126" s="50"/>
      <c r="AA126" s="50"/>
      <c r="AC126" s="50"/>
      <c r="AD126" s="50"/>
      <c r="AS126" s="103"/>
      <c r="BB126" s="103"/>
      <c r="BK126" s="103"/>
      <c r="BT126" s="103"/>
      <c r="CC126" s="103"/>
      <c r="CL126" s="103"/>
      <c r="CU126" s="103"/>
      <c r="DD126" s="103"/>
      <c r="DM126" s="103"/>
      <c r="DV126" s="103"/>
      <c r="EE126" s="103"/>
      <c r="EN126" s="103"/>
      <c r="EW126" s="103"/>
      <c r="FF126" s="103"/>
      <c r="FO126" s="103"/>
      <c r="FX126" s="103"/>
      <c r="GG126" s="103"/>
      <c r="GP126" s="103"/>
      <c r="GY126" s="103"/>
      <c r="HH126" s="103"/>
    </row>
    <row r="127" spans="1:264" s="3" customFormat="1" ht="15.75" customHeight="1">
      <c r="A127" s="5" t="s">
        <v>16</v>
      </c>
      <c r="B127" s="277" t="s">
        <v>3365</v>
      </c>
      <c r="C127" s="546"/>
      <c r="D127" s="552" t="s">
        <v>2152</v>
      </c>
      <c r="E127" s="14" t="s">
        <v>4096</v>
      </c>
      <c r="F127" s="548"/>
      <c r="G127" s="549">
        <v>7</v>
      </c>
      <c r="H127" s="550">
        <v>2</v>
      </c>
      <c r="I127" s="551">
        <v>0</v>
      </c>
      <c r="J127" s="5" t="s">
        <v>16</v>
      </c>
      <c r="K127" s="63" t="s">
        <v>33</v>
      </c>
      <c r="L127" s="63"/>
      <c r="M127" s="288" t="s">
        <v>1457</v>
      </c>
      <c r="N127" s="337" t="s">
        <v>4061</v>
      </c>
      <c r="P127" s="9">
        <f>SUM(Puntenklassement!D91)</f>
        <v>4714</v>
      </c>
      <c r="T127" s="1"/>
      <c r="U127" s="73"/>
      <c r="V127" s="73"/>
      <c r="W127" s="72"/>
      <c r="X127" s="1"/>
      <c r="Y127" s="1"/>
      <c r="Z127" s="72"/>
      <c r="AA127" s="1"/>
      <c r="AC127" s="1"/>
      <c r="AD127" s="1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</row>
    <row r="128" spans="1:264" s="3" customFormat="1" ht="15.75" customHeight="1">
      <c r="A128" s="5" t="s">
        <v>18</v>
      </c>
      <c r="B128" s="277" t="s">
        <v>2349</v>
      </c>
      <c r="C128" s="546"/>
      <c r="D128" s="545" t="s">
        <v>1430</v>
      </c>
      <c r="E128" s="14" t="s">
        <v>4072</v>
      </c>
      <c r="F128" s="548"/>
      <c r="G128" s="549">
        <v>7</v>
      </c>
      <c r="H128" s="550">
        <v>1</v>
      </c>
      <c r="I128" s="551">
        <v>2</v>
      </c>
      <c r="J128" s="5" t="s">
        <v>18</v>
      </c>
      <c r="K128" s="219" t="s">
        <v>1662</v>
      </c>
      <c r="L128" s="63"/>
      <c r="M128" s="288" t="s">
        <v>1429</v>
      </c>
      <c r="N128" s="337" t="s">
        <v>4064</v>
      </c>
      <c r="P128" s="9">
        <f>SUM(Puntenklassement!D94)</f>
        <v>4669</v>
      </c>
      <c r="T128" s="71"/>
      <c r="U128" s="1"/>
      <c r="V128" s="1"/>
      <c r="W128" s="1"/>
      <c r="X128" s="1"/>
      <c r="Y128" s="1"/>
      <c r="Z128" s="1"/>
      <c r="AA128" s="1"/>
      <c r="AC128" s="72"/>
      <c r="AD128" s="1"/>
      <c r="AE128" s="74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</row>
    <row r="129" spans="1:216" s="3" customFormat="1" ht="15.75" customHeight="1">
      <c r="A129" s="5" t="s">
        <v>20</v>
      </c>
      <c r="B129" s="63" t="s">
        <v>3376</v>
      </c>
      <c r="C129" s="546"/>
      <c r="D129" s="547" t="s">
        <v>4042</v>
      </c>
      <c r="E129" s="14" t="s">
        <v>4101</v>
      </c>
      <c r="F129" s="548"/>
      <c r="G129" s="549">
        <v>7</v>
      </c>
      <c r="H129" s="550">
        <v>1</v>
      </c>
      <c r="I129" s="551">
        <v>1</v>
      </c>
      <c r="J129" s="5" t="s">
        <v>20</v>
      </c>
      <c r="K129" s="63" t="s">
        <v>162</v>
      </c>
      <c r="L129" s="63"/>
      <c r="M129" s="288" t="s">
        <v>1432</v>
      </c>
      <c r="N129" s="337" t="s">
        <v>4072</v>
      </c>
      <c r="P129" s="9">
        <f>SUM(Puntenklassement!D40)</f>
        <v>4638</v>
      </c>
      <c r="T129" s="72"/>
      <c r="U129" s="1"/>
      <c r="V129" s="1"/>
      <c r="W129" s="1"/>
      <c r="X129" s="1"/>
      <c r="Y129" s="1"/>
      <c r="Z129" s="1"/>
      <c r="AA129" s="1"/>
      <c r="AC129" s="1"/>
      <c r="AD129" s="1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</row>
    <row r="130" spans="1:216" s="3" customFormat="1" ht="15.75" customHeight="1">
      <c r="A130" s="5" t="s">
        <v>22</v>
      </c>
      <c r="B130" s="63" t="s">
        <v>3383</v>
      </c>
      <c r="C130" s="546"/>
      <c r="D130" s="547" t="s">
        <v>4050</v>
      </c>
      <c r="E130" s="14" t="s">
        <v>4100</v>
      </c>
      <c r="F130" s="548"/>
      <c r="G130" s="549">
        <v>6</v>
      </c>
      <c r="H130" s="550">
        <v>8</v>
      </c>
      <c r="I130" s="551">
        <v>5</v>
      </c>
      <c r="J130" s="5" t="s">
        <v>22</v>
      </c>
      <c r="K130" s="63" t="s">
        <v>25</v>
      </c>
      <c r="L130" s="63"/>
      <c r="M130" s="288" t="s">
        <v>1458</v>
      </c>
      <c r="N130" s="337" t="s">
        <v>4059</v>
      </c>
      <c r="P130" s="9">
        <f>SUM(Puntenklassement!D61)</f>
        <v>4634</v>
      </c>
      <c r="T130" s="1"/>
      <c r="U130" s="1"/>
      <c r="V130" s="1"/>
      <c r="W130" s="1"/>
      <c r="X130" s="1"/>
      <c r="Y130" s="1"/>
      <c r="Z130" s="1"/>
      <c r="AA130" s="1"/>
      <c r="AC130" s="1"/>
      <c r="AD130" s="1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</row>
    <row r="131" spans="1:216" s="3" customFormat="1" ht="15.75" customHeight="1">
      <c r="A131" s="5" t="s">
        <v>24</v>
      </c>
      <c r="B131" s="277" t="s">
        <v>2018</v>
      </c>
      <c r="C131" s="546"/>
      <c r="D131" s="545" t="s">
        <v>1483</v>
      </c>
      <c r="E131" s="14" t="s">
        <v>4078</v>
      </c>
      <c r="F131" s="548"/>
      <c r="G131" s="549">
        <v>6</v>
      </c>
      <c r="H131" s="550">
        <v>4</v>
      </c>
      <c r="I131" s="551">
        <v>5</v>
      </c>
      <c r="J131" s="5" t="s">
        <v>24</v>
      </c>
      <c r="K131" s="219" t="s">
        <v>1654</v>
      </c>
      <c r="L131" s="63"/>
      <c r="M131" s="288" t="s">
        <v>1478</v>
      </c>
      <c r="N131" s="337" t="s">
        <v>4086</v>
      </c>
      <c r="P131" s="9">
        <f>SUM(Puntenklassement!D62)</f>
        <v>4628</v>
      </c>
      <c r="T131" s="1"/>
      <c r="U131" s="1"/>
      <c r="V131" s="1"/>
      <c r="W131" s="1"/>
      <c r="X131" s="1"/>
      <c r="Y131" s="1"/>
      <c r="Z131" s="1"/>
      <c r="AA131" s="1"/>
      <c r="AC131" s="1"/>
      <c r="AD131" s="1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</row>
    <row r="132" spans="1:216" s="3" customFormat="1" ht="15.75" customHeight="1">
      <c r="A132" s="5" t="s">
        <v>26</v>
      </c>
      <c r="B132" s="277" t="s">
        <v>23</v>
      </c>
      <c r="C132" s="546"/>
      <c r="D132" s="545" t="s">
        <v>1443</v>
      </c>
      <c r="E132" s="14" t="s">
        <v>4075</v>
      </c>
      <c r="F132" s="548"/>
      <c r="G132" s="549">
        <v>6</v>
      </c>
      <c r="H132" s="550">
        <v>2</v>
      </c>
      <c r="I132" s="551">
        <v>2</v>
      </c>
      <c r="J132" s="5" t="s">
        <v>26</v>
      </c>
      <c r="K132" s="219" t="s">
        <v>1647</v>
      </c>
      <c r="L132" s="63"/>
      <c r="M132" s="288" t="s">
        <v>1423</v>
      </c>
      <c r="N132" s="337" t="s">
        <v>4063</v>
      </c>
      <c r="P132" s="9">
        <f>SUM(Puntenklassement!D8)</f>
        <v>4627</v>
      </c>
      <c r="T132" s="1"/>
      <c r="U132" s="1"/>
      <c r="V132" s="1"/>
      <c r="W132" s="1"/>
      <c r="X132" s="71"/>
      <c r="Y132" s="1"/>
      <c r="Z132" s="1"/>
      <c r="AA132" s="1"/>
      <c r="AC132" s="1"/>
      <c r="AD132" s="1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</row>
    <row r="133" spans="1:216" s="3" customFormat="1" ht="15.75" customHeight="1">
      <c r="A133" s="5" t="s">
        <v>28</v>
      </c>
      <c r="B133" s="277" t="s">
        <v>1</v>
      </c>
      <c r="C133" s="546"/>
      <c r="D133" s="545" t="s">
        <v>1484</v>
      </c>
      <c r="E133" s="14" t="s">
        <v>4094</v>
      </c>
      <c r="F133" s="548"/>
      <c r="G133" s="549">
        <v>5</v>
      </c>
      <c r="H133" s="550">
        <v>8</v>
      </c>
      <c r="I133" s="551">
        <v>7</v>
      </c>
      <c r="J133" s="5" t="s">
        <v>28</v>
      </c>
      <c r="K133" s="63" t="s">
        <v>4106</v>
      </c>
      <c r="L133" s="63"/>
      <c r="M133" s="288" t="s">
        <v>1452</v>
      </c>
      <c r="N133" s="337" t="s">
        <v>4059</v>
      </c>
      <c r="P133" s="9">
        <f>SUM(Puntenklassement!D49)</f>
        <v>4619</v>
      </c>
      <c r="T133" s="1"/>
      <c r="U133" s="1"/>
      <c r="V133" s="1"/>
      <c r="W133" s="1"/>
      <c r="X133" s="1"/>
      <c r="Y133" s="1"/>
      <c r="Z133" s="1"/>
      <c r="AA133" s="1"/>
      <c r="AC133" s="73"/>
      <c r="AD133" s="1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</row>
    <row r="134" spans="1:216" s="3" customFormat="1" ht="15.75" customHeight="1">
      <c r="A134" s="5" t="s">
        <v>30</v>
      </c>
      <c r="B134" s="219" t="s">
        <v>1656</v>
      </c>
      <c r="C134" s="546"/>
      <c r="D134" s="552" t="s">
        <v>1477</v>
      </c>
      <c r="E134" s="14" t="s">
        <v>4086</v>
      </c>
      <c r="F134" s="548"/>
      <c r="G134" s="549">
        <v>5</v>
      </c>
      <c r="H134" s="550">
        <v>6</v>
      </c>
      <c r="I134" s="551">
        <v>1</v>
      </c>
      <c r="J134" s="5" t="s">
        <v>30</v>
      </c>
      <c r="K134" s="277" t="s">
        <v>2018</v>
      </c>
      <c r="L134" s="63"/>
      <c r="M134" s="288" t="s">
        <v>1483</v>
      </c>
      <c r="N134" s="337" t="s">
        <v>4078</v>
      </c>
      <c r="P134" s="9">
        <f>SUM(Puntenklassement!D24)</f>
        <v>4609</v>
      </c>
      <c r="T134" s="1"/>
      <c r="U134" s="1"/>
      <c r="V134" s="1"/>
      <c r="W134" s="73"/>
      <c r="X134" s="1"/>
      <c r="Y134" s="1"/>
      <c r="Z134" s="1"/>
      <c r="AA134" s="1"/>
      <c r="AC134" s="1"/>
      <c r="AD134" s="1"/>
      <c r="AE134" s="74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</row>
    <row r="135" spans="1:216" s="3" customFormat="1" ht="15.75" customHeight="1">
      <c r="A135" s="5" t="s">
        <v>32</v>
      </c>
      <c r="B135" s="219" t="s">
        <v>1652</v>
      </c>
      <c r="C135" s="546"/>
      <c r="D135" s="545" t="s">
        <v>1471</v>
      </c>
      <c r="E135" s="14" t="s">
        <v>4085</v>
      </c>
      <c r="F135" s="548"/>
      <c r="G135" s="549">
        <v>5</v>
      </c>
      <c r="H135" s="550">
        <v>4</v>
      </c>
      <c r="I135" s="551">
        <v>6</v>
      </c>
      <c r="J135" s="5" t="s">
        <v>32</v>
      </c>
      <c r="K135" s="28" t="s">
        <v>155</v>
      </c>
      <c r="L135" s="63"/>
      <c r="M135" s="288" t="s">
        <v>1459</v>
      </c>
      <c r="N135" s="337" t="s">
        <v>4066</v>
      </c>
      <c r="P135" s="9">
        <f>SUM(Puntenklassement!D99)</f>
        <v>4608</v>
      </c>
      <c r="T135" s="1"/>
      <c r="U135" s="1"/>
      <c r="V135" s="1"/>
      <c r="W135" s="1"/>
      <c r="X135" s="1"/>
      <c r="Y135" s="1"/>
      <c r="Z135" s="1"/>
      <c r="AA135" s="1"/>
      <c r="AC135" s="1"/>
      <c r="AD135" s="1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</row>
    <row r="136" spans="1:216" s="3" customFormat="1" ht="15.75" customHeight="1">
      <c r="A136" s="5" t="s">
        <v>34</v>
      </c>
      <c r="B136" s="277" t="s">
        <v>2003</v>
      </c>
      <c r="C136" s="546"/>
      <c r="D136" s="545" t="s">
        <v>1858</v>
      </c>
      <c r="E136" s="14" t="s">
        <v>4084</v>
      </c>
      <c r="F136" s="548"/>
      <c r="G136" s="549">
        <v>5</v>
      </c>
      <c r="H136" s="550">
        <v>4</v>
      </c>
      <c r="I136" s="551">
        <v>3</v>
      </c>
      <c r="J136" s="5" t="s">
        <v>34</v>
      </c>
      <c r="K136" s="219" t="s">
        <v>1652</v>
      </c>
      <c r="L136" s="63"/>
      <c r="M136" s="288" t="s">
        <v>1471</v>
      </c>
      <c r="N136" s="337" t="s">
        <v>4085</v>
      </c>
      <c r="P136" s="9">
        <f>SUM(Puntenklassement!D7)</f>
        <v>4598</v>
      </c>
      <c r="T136" s="1"/>
      <c r="U136" s="1"/>
      <c r="V136" s="1"/>
      <c r="W136" s="1"/>
      <c r="X136" s="1"/>
      <c r="Y136" s="1"/>
      <c r="Z136" s="1"/>
      <c r="AA136" s="1"/>
      <c r="AC136" s="1"/>
      <c r="AD136" s="1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</row>
    <row r="137" spans="1:216" s="3" customFormat="1" ht="15.75" customHeight="1">
      <c r="A137" s="5" t="s">
        <v>36</v>
      </c>
      <c r="B137" s="277" t="s">
        <v>2007</v>
      </c>
      <c r="C137" s="546"/>
      <c r="D137" s="552" t="s">
        <v>1856</v>
      </c>
      <c r="E137" s="14" t="s">
        <v>4086</v>
      </c>
      <c r="F137" s="548"/>
      <c r="G137" s="549">
        <v>5</v>
      </c>
      <c r="H137" s="550">
        <v>4</v>
      </c>
      <c r="I137" s="551">
        <v>2</v>
      </c>
      <c r="J137" s="5" t="s">
        <v>36</v>
      </c>
      <c r="K137" s="219" t="s">
        <v>1657</v>
      </c>
      <c r="L137" s="63"/>
      <c r="M137" s="288" t="s">
        <v>1479</v>
      </c>
      <c r="N137" s="337" t="s">
        <v>4086</v>
      </c>
      <c r="P137" s="9">
        <f>SUM(Puntenklassement!D5)</f>
        <v>4582</v>
      </c>
      <c r="T137" s="1"/>
      <c r="U137" s="1"/>
      <c r="V137" s="1"/>
      <c r="W137" s="1"/>
      <c r="X137" s="1"/>
      <c r="Y137" s="1"/>
      <c r="Z137" s="1"/>
      <c r="AA137" s="1"/>
      <c r="AC137" s="1"/>
      <c r="AD137" s="1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</row>
    <row r="138" spans="1:216" s="3" customFormat="1" ht="15.75" customHeight="1">
      <c r="A138" s="5" t="s">
        <v>38</v>
      </c>
      <c r="B138" s="63" t="s">
        <v>3373</v>
      </c>
      <c r="C138" s="546"/>
      <c r="D138" s="547" t="s">
        <v>4039</v>
      </c>
      <c r="E138" s="14" t="s">
        <v>4095</v>
      </c>
      <c r="F138" s="548"/>
      <c r="G138" s="549">
        <v>5</v>
      </c>
      <c r="H138" s="550">
        <v>4</v>
      </c>
      <c r="I138" s="551">
        <v>2</v>
      </c>
      <c r="J138" s="5" t="s">
        <v>38</v>
      </c>
      <c r="K138" s="219" t="s">
        <v>1653</v>
      </c>
      <c r="L138" s="63"/>
      <c r="M138" s="288" t="s">
        <v>1465</v>
      </c>
      <c r="N138" s="337" t="s">
        <v>4076</v>
      </c>
      <c r="P138" s="9">
        <f>SUM(Puntenklassement!D13)</f>
        <v>4578</v>
      </c>
      <c r="T138" s="1"/>
      <c r="U138" s="1"/>
      <c r="V138" s="1"/>
      <c r="W138" s="1"/>
      <c r="X138" s="1"/>
      <c r="Y138" s="1"/>
      <c r="Z138" s="1"/>
      <c r="AA138" s="1"/>
      <c r="AC138" s="1"/>
      <c r="AD138" s="1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</row>
    <row r="139" spans="1:216" s="3" customFormat="1" ht="15.75" customHeight="1">
      <c r="A139" s="5" t="s">
        <v>145</v>
      </c>
      <c r="B139" s="277" t="s">
        <v>2052</v>
      </c>
      <c r="C139" s="546"/>
      <c r="D139" s="545" t="s">
        <v>2402</v>
      </c>
      <c r="E139" s="14" t="s">
        <v>4101</v>
      </c>
      <c r="F139" s="548"/>
      <c r="G139" s="549">
        <v>5</v>
      </c>
      <c r="H139" s="550">
        <v>3</v>
      </c>
      <c r="I139" s="551">
        <v>4</v>
      </c>
      <c r="J139" s="5" t="s">
        <v>145</v>
      </c>
      <c r="K139" s="63" t="s">
        <v>3373</v>
      </c>
      <c r="L139" s="63"/>
      <c r="M139" s="269" t="s">
        <v>4039</v>
      </c>
      <c r="N139" s="337" t="s">
        <v>4095</v>
      </c>
      <c r="P139" s="9">
        <f>SUM(Puntenklassement!D41)</f>
        <v>4576</v>
      </c>
      <c r="T139" s="1"/>
      <c r="U139" s="1"/>
      <c r="V139" s="1"/>
      <c r="W139" s="1"/>
      <c r="X139" s="1"/>
      <c r="Y139" s="1"/>
      <c r="Z139" s="1"/>
      <c r="AA139" s="1"/>
      <c r="AC139" s="1"/>
      <c r="AD139" s="1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</row>
    <row r="140" spans="1:216" s="3" customFormat="1" ht="15.75" customHeight="1">
      <c r="A140" s="5" t="s">
        <v>146</v>
      </c>
      <c r="B140" s="219" t="s">
        <v>1657</v>
      </c>
      <c r="C140" s="546"/>
      <c r="D140" s="545" t="s">
        <v>1479</v>
      </c>
      <c r="E140" s="14" t="s">
        <v>4086</v>
      </c>
      <c r="F140" s="548"/>
      <c r="G140" s="549">
        <v>5</v>
      </c>
      <c r="H140" s="550">
        <v>3</v>
      </c>
      <c r="I140" s="551">
        <v>0</v>
      </c>
      <c r="J140" s="5" t="s">
        <v>146</v>
      </c>
      <c r="K140" s="63" t="s">
        <v>3375</v>
      </c>
      <c r="L140" s="63"/>
      <c r="M140" s="269" t="s">
        <v>4041</v>
      </c>
      <c r="N140" s="337" t="s">
        <v>4095</v>
      </c>
      <c r="P140" s="9">
        <f>SUM(Puntenklassement!D53)</f>
        <v>4569</v>
      </c>
      <c r="T140" s="1"/>
      <c r="U140" s="1"/>
      <c r="V140" s="1"/>
      <c r="W140" s="1"/>
      <c r="X140" s="1"/>
      <c r="Y140" s="1"/>
      <c r="Z140" s="1"/>
      <c r="AA140" s="1"/>
      <c r="AC140" s="1"/>
      <c r="AD140" s="1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</row>
    <row r="141" spans="1:216" s="3" customFormat="1" ht="15.75" customHeight="1">
      <c r="A141" s="5" t="s">
        <v>147</v>
      </c>
      <c r="B141" s="63" t="s">
        <v>757</v>
      </c>
      <c r="C141" s="546"/>
      <c r="D141" s="545" t="s">
        <v>1461</v>
      </c>
      <c r="E141" s="14" t="s">
        <v>4075</v>
      </c>
      <c r="F141" s="548"/>
      <c r="G141" s="549">
        <v>5</v>
      </c>
      <c r="H141" s="550">
        <v>2</v>
      </c>
      <c r="I141" s="551">
        <v>1</v>
      </c>
      <c r="J141" s="5" t="s">
        <v>147</v>
      </c>
      <c r="K141" s="277" t="s">
        <v>2027</v>
      </c>
      <c r="L141" s="63"/>
      <c r="M141" s="288" t="s">
        <v>1866</v>
      </c>
      <c r="N141" s="337" t="s">
        <v>4089</v>
      </c>
      <c r="P141" s="9">
        <f>SUM(Puntenklassement!D54)</f>
        <v>4561</v>
      </c>
      <c r="T141" s="1"/>
      <c r="U141" s="1"/>
      <c r="V141" s="1"/>
      <c r="W141" s="1"/>
      <c r="X141" s="1"/>
      <c r="Y141" s="1"/>
      <c r="Z141" s="1"/>
      <c r="AA141" s="1"/>
      <c r="AC141" s="1"/>
      <c r="AD141" s="1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</row>
    <row r="142" spans="1:216" s="3" customFormat="1" ht="15.75" customHeight="1">
      <c r="A142" s="5" t="s">
        <v>151</v>
      </c>
      <c r="B142" s="63" t="s">
        <v>3395</v>
      </c>
      <c r="C142" s="546"/>
      <c r="D142" s="547" t="s">
        <v>4055</v>
      </c>
      <c r="E142" s="14" t="s">
        <v>4096</v>
      </c>
      <c r="F142" s="548"/>
      <c r="G142" s="549">
        <v>5</v>
      </c>
      <c r="H142" s="550">
        <v>2</v>
      </c>
      <c r="I142" s="551">
        <v>1</v>
      </c>
      <c r="J142" s="5" t="s">
        <v>151</v>
      </c>
      <c r="K142" s="277" t="s">
        <v>2006</v>
      </c>
      <c r="L142" s="63"/>
      <c r="M142" s="288" t="s">
        <v>1482</v>
      </c>
      <c r="N142" s="337" t="s">
        <v>4071</v>
      </c>
      <c r="P142" s="9">
        <f>SUM(Puntenklassement!D17)</f>
        <v>4539</v>
      </c>
      <c r="T142" s="1"/>
      <c r="U142" s="1"/>
      <c r="V142" s="1"/>
      <c r="W142" s="1"/>
      <c r="X142" s="1"/>
      <c r="Y142" s="1"/>
      <c r="Z142" s="1"/>
      <c r="AA142" s="1"/>
      <c r="AC142" s="1"/>
      <c r="AD142" s="1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</row>
    <row r="143" spans="1:216" s="3" customFormat="1" ht="15.75" customHeight="1">
      <c r="A143" s="5" t="s">
        <v>157</v>
      </c>
      <c r="B143" s="63" t="s">
        <v>771</v>
      </c>
      <c r="C143" s="546"/>
      <c r="D143" s="545" t="s">
        <v>1466</v>
      </c>
      <c r="E143" s="14" t="s">
        <v>4081</v>
      </c>
      <c r="F143" s="548"/>
      <c r="G143" s="549">
        <v>5</v>
      </c>
      <c r="H143" s="550">
        <v>1</v>
      </c>
      <c r="I143" s="551">
        <v>7</v>
      </c>
      <c r="J143" s="5" t="s">
        <v>157</v>
      </c>
      <c r="K143" s="277" t="s">
        <v>143</v>
      </c>
      <c r="L143" s="63"/>
      <c r="M143" s="288" t="s">
        <v>1415</v>
      </c>
      <c r="N143" s="337" t="s">
        <v>4059</v>
      </c>
      <c r="P143" s="9">
        <f>SUM(Puntenklassement!D93)</f>
        <v>4527</v>
      </c>
      <c r="T143" s="1"/>
      <c r="U143" s="1"/>
      <c r="V143" s="1"/>
      <c r="W143" s="1"/>
      <c r="X143" s="1"/>
      <c r="Y143" s="1"/>
      <c r="Z143" s="1"/>
      <c r="AA143" s="1"/>
      <c r="AC143" s="1"/>
      <c r="AD143" s="1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</row>
    <row r="144" spans="1:216" s="3" customFormat="1" ht="15.75" customHeight="1">
      <c r="A144" s="5" t="s">
        <v>159</v>
      </c>
      <c r="B144" s="63" t="s">
        <v>733</v>
      </c>
      <c r="C144" s="546"/>
      <c r="D144" s="545" t="s">
        <v>1428</v>
      </c>
      <c r="E144" s="14" t="s">
        <v>4077</v>
      </c>
      <c r="F144" s="548"/>
      <c r="G144" s="549">
        <v>4</v>
      </c>
      <c r="H144" s="550">
        <v>5</v>
      </c>
      <c r="I144" s="551">
        <v>2</v>
      </c>
      <c r="J144" s="5" t="s">
        <v>159</v>
      </c>
      <c r="K144" s="63" t="s">
        <v>3385</v>
      </c>
      <c r="L144" s="63"/>
      <c r="M144" s="269" t="s">
        <v>4052</v>
      </c>
      <c r="N144" s="337" t="s">
        <v>4100</v>
      </c>
      <c r="P144" s="9">
        <f>SUM(Puntenklassement!D22)</f>
        <v>4502</v>
      </c>
      <c r="T144" s="1"/>
      <c r="U144" s="1"/>
      <c r="V144" s="1"/>
      <c r="W144" s="1"/>
      <c r="X144" s="1"/>
      <c r="Y144" s="1"/>
      <c r="Z144" s="1"/>
      <c r="AA144" s="1"/>
      <c r="AC144" s="1"/>
      <c r="AD144" s="1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</row>
    <row r="145" spans="1:216" s="3" customFormat="1" ht="15.75" customHeight="1">
      <c r="A145" s="5" t="s">
        <v>160</v>
      </c>
      <c r="B145" s="63" t="s">
        <v>3381</v>
      </c>
      <c r="C145" s="546"/>
      <c r="D145" s="547" t="s">
        <v>4047</v>
      </c>
      <c r="E145" s="14" t="s">
        <v>4099</v>
      </c>
      <c r="F145" s="548"/>
      <c r="G145" s="549">
        <v>4</v>
      </c>
      <c r="H145" s="550">
        <v>1</v>
      </c>
      <c r="I145" s="551">
        <v>4</v>
      </c>
      <c r="J145" s="5" t="s">
        <v>160</v>
      </c>
      <c r="K145" s="219" t="s">
        <v>1659</v>
      </c>
      <c r="L145" s="63"/>
      <c r="M145" s="288" t="s">
        <v>1473</v>
      </c>
      <c r="N145" s="337" t="s">
        <v>4086</v>
      </c>
      <c r="P145" s="9">
        <f>SUM(Puntenklassement!D98)</f>
        <v>4487</v>
      </c>
      <c r="T145" s="1"/>
      <c r="U145" s="1"/>
      <c r="V145" s="1"/>
      <c r="W145" s="1"/>
      <c r="X145" s="1"/>
      <c r="Y145" s="1"/>
      <c r="Z145" s="1"/>
      <c r="AA145" s="1"/>
      <c r="AC145" s="1"/>
      <c r="AD145" s="1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</row>
    <row r="146" spans="1:216" s="3" customFormat="1" ht="15.75" customHeight="1">
      <c r="A146" s="5" t="s">
        <v>161</v>
      </c>
      <c r="B146" s="63" t="s">
        <v>749</v>
      </c>
      <c r="C146" s="546"/>
      <c r="D146" s="545" t="s">
        <v>1421</v>
      </c>
      <c r="E146" s="14" t="s">
        <v>4065</v>
      </c>
      <c r="F146" s="548"/>
      <c r="G146" s="549">
        <v>3</v>
      </c>
      <c r="H146" s="550">
        <v>7</v>
      </c>
      <c r="I146" s="551">
        <v>4</v>
      </c>
      <c r="J146" s="5" t="s">
        <v>161</v>
      </c>
      <c r="K146" s="277" t="s">
        <v>800</v>
      </c>
      <c r="L146" s="63"/>
      <c r="M146" s="288" t="s">
        <v>1456</v>
      </c>
      <c r="N146" s="337" t="s">
        <v>4062</v>
      </c>
      <c r="P146" s="9">
        <f>SUM(Puntenklassement!D46)</f>
        <v>4464</v>
      </c>
      <c r="T146" s="1"/>
      <c r="U146" s="1"/>
      <c r="V146" s="1"/>
      <c r="W146" s="1"/>
      <c r="X146" s="1"/>
      <c r="Y146" s="1"/>
      <c r="Z146" s="1"/>
      <c r="AA146" s="1"/>
      <c r="AC146" s="1"/>
      <c r="AD146" s="1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</row>
    <row r="147" spans="1:216" s="3" customFormat="1" ht="15.75" customHeight="1">
      <c r="A147" s="5" t="s">
        <v>163</v>
      </c>
      <c r="B147" s="219" t="s">
        <v>1643</v>
      </c>
      <c r="C147" s="546"/>
      <c r="D147" s="545" t="s">
        <v>1851</v>
      </c>
      <c r="E147" s="14" t="s">
        <v>4090</v>
      </c>
      <c r="F147" s="548"/>
      <c r="G147" s="549">
        <v>3</v>
      </c>
      <c r="H147" s="550">
        <v>6</v>
      </c>
      <c r="I147" s="551">
        <v>4</v>
      </c>
      <c r="J147" s="5" t="s">
        <v>163</v>
      </c>
      <c r="K147" s="277" t="s">
        <v>783</v>
      </c>
      <c r="L147" s="63"/>
      <c r="M147" s="287" t="s">
        <v>1414</v>
      </c>
      <c r="N147" s="337" t="s">
        <v>4062</v>
      </c>
      <c r="P147" s="9">
        <f>SUM(Puntenklassement!D32)</f>
        <v>4451</v>
      </c>
      <c r="T147" s="1"/>
      <c r="U147" s="1"/>
      <c r="V147" s="1"/>
      <c r="W147" s="1"/>
      <c r="X147" s="1"/>
      <c r="Y147" s="1"/>
      <c r="Z147" s="1"/>
      <c r="AA147" s="1"/>
      <c r="AC147" s="1"/>
      <c r="AD147" s="1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</row>
    <row r="148" spans="1:216" s="3" customFormat="1" ht="15.75" customHeight="1">
      <c r="A148" s="5" t="s">
        <v>275</v>
      </c>
      <c r="B148" s="277" t="s">
        <v>779</v>
      </c>
      <c r="C148" s="546"/>
      <c r="D148" s="545" t="s">
        <v>1455</v>
      </c>
      <c r="E148" s="14" t="s">
        <v>4063</v>
      </c>
      <c r="F148" s="548"/>
      <c r="G148" s="549">
        <v>3</v>
      </c>
      <c r="H148" s="550">
        <v>6</v>
      </c>
      <c r="I148" s="551">
        <v>3</v>
      </c>
      <c r="J148" s="5" t="s">
        <v>275</v>
      </c>
      <c r="K148" s="277" t="s">
        <v>4497</v>
      </c>
      <c r="L148" s="63"/>
      <c r="M148" s="288" t="s">
        <v>1862</v>
      </c>
      <c r="N148" s="337" t="s">
        <v>4093</v>
      </c>
      <c r="P148" s="9">
        <f>SUM(Puntenklassement!D47)</f>
        <v>4450</v>
      </c>
      <c r="T148" s="1"/>
      <c r="U148" s="1"/>
      <c r="V148" s="1"/>
      <c r="W148" s="1"/>
      <c r="X148" s="1"/>
      <c r="Y148" s="1"/>
      <c r="Z148" s="1"/>
      <c r="AA148" s="1"/>
      <c r="AC148" s="1"/>
      <c r="AD148" s="1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</row>
    <row r="149" spans="1:216" s="3" customFormat="1" ht="15.75" customHeight="1">
      <c r="A149" s="5" t="s">
        <v>276</v>
      </c>
      <c r="B149" s="63" t="s">
        <v>33</v>
      </c>
      <c r="C149" s="546"/>
      <c r="D149" s="545" t="s">
        <v>1457</v>
      </c>
      <c r="E149" s="14" t="s">
        <v>4061</v>
      </c>
      <c r="F149" s="548"/>
      <c r="G149" s="549">
        <v>3</v>
      </c>
      <c r="H149" s="550">
        <v>6</v>
      </c>
      <c r="I149" s="551">
        <v>3</v>
      </c>
      <c r="J149" s="5" t="s">
        <v>276</v>
      </c>
      <c r="K149" s="63" t="s">
        <v>749</v>
      </c>
      <c r="L149" s="63"/>
      <c r="M149" s="288" t="s">
        <v>1421</v>
      </c>
      <c r="N149" s="337" t="s">
        <v>4065</v>
      </c>
      <c r="P149" s="9">
        <f>SUM(Puntenklassement!D77)</f>
        <v>4354</v>
      </c>
      <c r="T149" s="1"/>
      <c r="U149" s="1"/>
      <c r="V149" s="1"/>
      <c r="W149" s="1"/>
      <c r="X149" s="1"/>
      <c r="Y149" s="1"/>
      <c r="Z149" s="1"/>
      <c r="AA149" s="1"/>
      <c r="AC149" s="1"/>
      <c r="AD149" s="1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</row>
    <row r="150" spans="1:216" s="3" customFormat="1" ht="15.75" customHeight="1">
      <c r="A150" s="5" t="s">
        <v>277</v>
      </c>
      <c r="B150" s="277" t="s">
        <v>2026</v>
      </c>
      <c r="C150" s="546"/>
      <c r="D150" s="545" t="s">
        <v>2403</v>
      </c>
      <c r="E150" s="14" t="s">
        <v>4094</v>
      </c>
      <c r="F150" s="548"/>
      <c r="G150" s="549">
        <v>3</v>
      </c>
      <c r="H150" s="550">
        <v>5</v>
      </c>
      <c r="I150" s="551">
        <v>5</v>
      </c>
      <c r="J150" s="5" t="s">
        <v>277</v>
      </c>
      <c r="K150" s="277" t="s">
        <v>2011</v>
      </c>
      <c r="L150" s="63"/>
      <c r="M150" s="288" t="s">
        <v>1855</v>
      </c>
      <c r="N150" s="337" t="s">
        <v>4091</v>
      </c>
      <c r="P150" s="9">
        <f>SUM(Puntenklassement!D30)</f>
        <v>4331</v>
      </c>
      <c r="T150" s="1"/>
      <c r="U150" s="1"/>
      <c r="V150" s="1"/>
      <c r="W150" s="1"/>
      <c r="X150" s="1"/>
      <c r="Y150" s="1"/>
      <c r="Z150" s="1"/>
      <c r="AA150" s="1"/>
      <c r="AC150" s="1"/>
      <c r="AD150" s="1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</row>
    <row r="151" spans="1:216" s="3" customFormat="1" ht="15.75" customHeight="1">
      <c r="A151" s="5" t="s">
        <v>278</v>
      </c>
      <c r="B151" s="277" t="s">
        <v>143</v>
      </c>
      <c r="C151" s="546"/>
      <c r="D151" s="545" t="s">
        <v>1415</v>
      </c>
      <c r="E151" s="14" t="s">
        <v>4059</v>
      </c>
      <c r="F151" s="548"/>
      <c r="G151" s="549">
        <v>3</v>
      </c>
      <c r="H151" s="550">
        <v>5</v>
      </c>
      <c r="I151" s="551">
        <v>2</v>
      </c>
      <c r="J151" s="5" t="s">
        <v>278</v>
      </c>
      <c r="K151" s="63" t="s">
        <v>757</v>
      </c>
      <c r="L151" s="63"/>
      <c r="M151" s="288" t="s">
        <v>1461</v>
      </c>
      <c r="N151" s="337" t="s">
        <v>4075</v>
      </c>
      <c r="P151" s="9">
        <f>SUM(Puntenklassement!D39)</f>
        <v>4329</v>
      </c>
      <c r="T151" s="1"/>
      <c r="U151" s="1"/>
      <c r="V151" s="1"/>
      <c r="W151" s="1"/>
      <c r="X151" s="1"/>
      <c r="Y151" s="1"/>
      <c r="Z151" s="1"/>
      <c r="AA151" s="1"/>
      <c r="AC151" s="1"/>
      <c r="AD151" s="1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</row>
    <row r="152" spans="1:216" s="3" customFormat="1" ht="15.75" customHeight="1">
      <c r="A152" s="5" t="s">
        <v>735</v>
      </c>
      <c r="B152" s="219" t="s">
        <v>1647</v>
      </c>
      <c r="C152" s="546"/>
      <c r="D152" s="545" t="s">
        <v>1423</v>
      </c>
      <c r="E152" s="14" t="s">
        <v>4063</v>
      </c>
      <c r="F152" s="548"/>
      <c r="G152" s="549">
        <v>3</v>
      </c>
      <c r="H152" s="550">
        <v>4</v>
      </c>
      <c r="I152" s="551">
        <v>4</v>
      </c>
      <c r="J152" s="5" t="s">
        <v>735</v>
      </c>
      <c r="K152" s="219" t="s">
        <v>1655</v>
      </c>
      <c r="L152" s="63"/>
      <c r="M152" s="288" t="s">
        <v>1474</v>
      </c>
      <c r="N152" s="337" t="s">
        <v>4087</v>
      </c>
      <c r="P152" s="9">
        <f>SUM(Puntenklassement!D28)</f>
        <v>4283</v>
      </c>
      <c r="T152" s="1"/>
      <c r="U152" s="1"/>
      <c r="V152" s="1"/>
      <c r="W152" s="1"/>
      <c r="X152" s="1"/>
      <c r="Y152" s="1"/>
      <c r="Z152" s="1"/>
      <c r="AA152" s="1"/>
      <c r="AC152" s="1"/>
      <c r="AD152" s="1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</row>
    <row r="153" spans="1:216" s="3" customFormat="1" ht="15.75" customHeight="1">
      <c r="A153" s="5" t="s">
        <v>736</v>
      </c>
      <c r="B153" s="63" t="s">
        <v>778</v>
      </c>
      <c r="C153" s="546"/>
      <c r="D153" s="552" t="s">
        <v>1427</v>
      </c>
      <c r="E153" s="14" t="s">
        <v>4071</v>
      </c>
      <c r="F153" s="548"/>
      <c r="G153" s="549">
        <v>3</v>
      </c>
      <c r="H153" s="550">
        <v>4</v>
      </c>
      <c r="I153" s="551">
        <v>4</v>
      </c>
      <c r="J153" s="5" t="s">
        <v>736</v>
      </c>
      <c r="K153" s="277" t="s">
        <v>11</v>
      </c>
      <c r="L153" s="63"/>
      <c r="M153" s="288" t="s">
        <v>1460</v>
      </c>
      <c r="N153" s="337" t="s">
        <v>4061</v>
      </c>
      <c r="P153" s="9">
        <f>SUM(Puntenklassement!D25)</f>
        <v>4273</v>
      </c>
      <c r="T153" s="1"/>
      <c r="U153" s="1"/>
      <c r="V153" s="1"/>
      <c r="W153" s="1"/>
      <c r="X153" s="1"/>
      <c r="Y153" s="1"/>
      <c r="Z153" s="1"/>
      <c r="AA153" s="1"/>
      <c r="AC153" s="1"/>
      <c r="AD153" s="1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</row>
    <row r="154" spans="1:216" s="3" customFormat="1" ht="15.75" customHeight="1">
      <c r="A154" s="5" t="s">
        <v>737</v>
      </c>
      <c r="B154" s="63" t="s">
        <v>4102</v>
      </c>
      <c r="C154" s="546"/>
      <c r="D154" s="545" t="s">
        <v>1425</v>
      </c>
      <c r="E154" s="14" t="s">
        <v>4066</v>
      </c>
      <c r="F154" s="548"/>
      <c r="G154" s="549">
        <v>3</v>
      </c>
      <c r="H154" s="550">
        <v>4</v>
      </c>
      <c r="I154" s="551">
        <v>2</v>
      </c>
      <c r="J154" s="5" t="s">
        <v>737</v>
      </c>
      <c r="K154" s="63" t="s">
        <v>3367</v>
      </c>
      <c r="L154" s="63"/>
      <c r="M154" s="269" t="s">
        <v>4033</v>
      </c>
      <c r="N154" s="337" t="s">
        <v>4097</v>
      </c>
      <c r="P154" s="9">
        <f>SUM(Puntenklassement!D9)</f>
        <v>4260</v>
      </c>
      <c r="T154" s="1"/>
      <c r="U154" s="1"/>
      <c r="V154" s="1"/>
      <c r="W154" s="1"/>
      <c r="X154" s="1"/>
      <c r="Y154" s="1"/>
      <c r="Z154" s="1"/>
      <c r="AA154" s="1"/>
      <c r="AC154" s="1"/>
      <c r="AD154" s="1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</row>
    <row r="155" spans="1:216" s="3" customFormat="1" ht="15.75" customHeight="1">
      <c r="A155" s="5" t="s">
        <v>739</v>
      </c>
      <c r="B155" s="63" t="s">
        <v>3398</v>
      </c>
      <c r="C155" s="546"/>
      <c r="D155" s="547" t="s">
        <v>4057</v>
      </c>
      <c r="E155" s="14" t="s">
        <v>4095</v>
      </c>
      <c r="F155" s="548"/>
      <c r="G155" s="549">
        <v>3</v>
      </c>
      <c r="H155" s="550">
        <v>4</v>
      </c>
      <c r="I155" s="551">
        <v>1</v>
      </c>
      <c r="J155" s="5" t="s">
        <v>739</v>
      </c>
      <c r="K155" s="63" t="s">
        <v>142</v>
      </c>
      <c r="L155" s="63"/>
      <c r="M155" s="288" t="s">
        <v>1418</v>
      </c>
      <c r="N155" s="337" t="s">
        <v>4061</v>
      </c>
      <c r="P155" s="9">
        <f>SUM(Puntenklassement!D71)</f>
        <v>4239</v>
      </c>
      <c r="T155" s="1"/>
      <c r="U155" s="1"/>
      <c r="V155" s="1"/>
      <c r="W155" s="1"/>
      <c r="X155" s="1"/>
      <c r="Y155" s="1"/>
      <c r="Z155" s="1"/>
      <c r="AA155" s="1"/>
      <c r="AC155" s="1"/>
      <c r="AD155" s="1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</row>
    <row r="156" spans="1:216" s="3" customFormat="1" ht="15.75" customHeight="1">
      <c r="A156" s="5" t="s">
        <v>745</v>
      </c>
      <c r="B156" s="63" t="s">
        <v>782</v>
      </c>
      <c r="C156" s="546"/>
      <c r="D156" s="552" t="s">
        <v>1476</v>
      </c>
      <c r="E156" s="14" t="s">
        <v>4088</v>
      </c>
      <c r="F156" s="548"/>
      <c r="G156" s="549">
        <v>3</v>
      </c>
      <c r="H156" s="550">
        <v>4</v>
      </c>
      <c r="I156" s="551">
        <v>1</v>
      </c>
      <c r="J156" s="5" t="s">
        <v>745</v>
      </c>
      <c r="K156" s="63" t="s">
        <v>764</v>
      </c>
      <c r="L156" s="63"/>
      <c r="M156" s="287" t="s">
        <v>1440</v>
      </c>
      <c r="N156" s="337" t="s">
        <v>4078</v>
      </c>
      <c r="P156" s="9">
        <f>SUM(Puntenklassement!D70)</f>
        <v>4215</v>
      </c>
      <c r="T156" s="1"/>
      <c r="U156" s="1"/>
      <c r="V156" s="1"/>
      <c r="W156" s="1"/>
      <c r="X156" s="1"/>
      <c r="Y156" s="1"/>
      <c r="Z156" s="1"/>
      <c r="AA156" s="1"/>
      <c r="AC156" s="1"/>
      <c r="AD156" s="1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</row>
    <row r="157" spans="1:216" s="3" customFormat="1" ht="15.75" customHeight="1">
      <c r="A157" s="5" t="s">
        <v>747</v>
      </c>
      <c r="B157" s="277" t="s">
        <v>783</v>
      </c>
      <c r="C157" s="546"/>
      <c r="D157" s="552" t="s">
        <v>1414</v>
      </c>
      <c r="E157" s="14" t="s">
        <v>4062</v>
      </c>
      <c r="F157" s="548"/>
      <c r="G157" s="549">
        <v>3</v>
      </c>
      <c r="H157" s="550">
        <v>3</v>
      </c>
      <c r="I157" s="551">
        <v>1</v>
      </c>
      <c r="J157" s="5" t="s">
        <v>747</v>
      </c>
      <c r="K157" s="63" t="s">
        <v>3374</v>
      </c>
      <c r="L157" s="63"/>
      <c r="M157" s="269" t="s">
        <v>4040</v>
      </c>
      <c r="N157" s="337" t="s">
        <v>4098</v>
      </c>
      <c r="P157" s="9">
        <f>SUM(Puntenklassement!D57)</f>
        <v>4211</v>
      </c>
      <c r="T157" s="1"/>
      <c r="U157" s="1"/>
      <c r="V157" s="1"/>
      <c r="W157" s="1"/>
      <c r="X157" s="1"/>
      <c r="Y157" s="1"/>
      <c r="Z157" s="1"/>
      <c r="AA157" s="1"/>
      <c r="AC157" s="1"/>
      <c r="AD157" s="1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</row>
    <row r="158" spans="1:216" s="3" customFormat="1" ht="15.75" customHeight="1">
      <c r="A158" s="5" t="s">
        <v>750</v>
      </c>
      <c r="B158" s="277" t="s">
        <v>2008</v>
      </c>
      <c r="C158" s="546"/>
      <c r="D158" s="545" t="s">
        <v>1481</v>
      </c>
      <c r="E158" s="14" t="s">
        <v>4082</v>
      </c>
      <c r="F158" s="548"/>
      <c r="G158" s="549">
        <v>3</v>
      </c>
      <c r="H158" s="550">
        <v>2</v>
      </c>
      <c r="I158" s="551">
        <v>5</v>
      </c>
      <c r="J158" s="5" t="s">
        <v>750</v>
      </c>
      <c r="K158" s="63" t="s">
        <v>3394</v>
      </c>
      <c r="L158" s="63"/>
      <c r="M158" s="269" t="s">
        <v>4054</v>
      </c>
      <c r="N158" s="337" t="s">
        <v>4098</v>
      </c>
      <c r="P158" s="9">
        <f>SUM(Puntenklassement!D36)</f>
        <v>4206</v>
      </c>
      <c r="T158" s="1"/>
      <c r="U158" s="1"/>
      <c r="V158" s="1"/>
      <c r="W158" s="1"/>
      <c r="X158" s="1"/>
      <c r="Y158" s="1"/>
      <c r="Z158" s="1"/>
      <c r="AA158" s="1"/>
      <c r="AC158" s="1"/>
      <c r="AD158" s="1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</row>
    <row r="159" spans="1:216" s="3" customFormat="1" ht="15.75" customHeight="1">
      <c r="A159" s="5" t="s">
        <v>751</v>
      </c>
      <c r="B159" s="277" t="s">
        <v>2011</v>
      </c>
      <c r="C159" s="546"/>
      <c r="D159" s="545" t="s">
        <v>1855</v>
      </c>
      <c r="E159" s="14" t="s">
        <v>4091</v>
      </c>
      <c r="F159" s="548"/>
      <c r="G159" s="549">
        <v>3</v>
      </c>
      <c r="H159" s="550">
        <v>2</v>
      </c>
      <c r="I159" s="551">
        <v>4</v>
      </c>
      <c r="J159" s="5" t="s">
        <v>751</v>
      </c>
      <c r="K159" s="63" t="s">
        <v>3383</v>
      </c>
      <c r="L159" s="63"/>
      <c r="M159" s="269" t="s">
        <v>4050</v>
      </c>
      <c r="N159" s="337" t="s">
        <v>4100</v>
      </c>
      <c r="P159" s="9">
        <f>SUM(Puntenklassement!D88)</f>
        <v>4197</v>
      </c>
      <c r="T159" s="1"/>
      <c r="U159" s="1"/>
      <c r="V159" s="1"/>
      <c r="W159" s="1"/>
      <c r="X159" s="1"/>
      <c r="Y159" s="1"/>
      <c r="Z159" s="1"/>
      <c r="AA159" s="1"/>
      <c r="AC159" s="1"/>
      <c r="AD159" s="1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</row>
    <row r="160" spans="1:216" s="3" customFormat="1" ht="15.75" customHeight="1">
      <c r="A160" s="5" t="s">
        <v>754</v>
      </c>
      <c r="B160" s="63" t="s">
        <v>3397</v>
      </c>
      <c r="C160" s="546"/>
      <c r="D160" s="547" t="s">
        <v>4056</v>
      </c>
      <c r="E160" s="14" t="s">
        <v>4099</v>
      </c>
      <c r="F160" s="548"/>
      <c r="G160" s="549">
        <v>3</v>
      </c>
      <c r="H160" s="550">
        <v>2</v>
      </c>
      <c r="I160" s="551">
        <v>2</v>
      </c>
      <c r="J160" s="5" t="s">
        <v>754</v>
      </c>
      <c r="K160" s="63" t="s">
        <v>738</v>
      </c>
      <c r="L160" s="63"/>
      <c r="M160" s="288" t="s">
        <v>1434</v>
      </c>
      <c r="N160" s="337" t="s">
        <v>4073</v>
      </c>
      <c r="P160" s="9">
        <f>SUM(Puntenklassement!D72)</f>
        <v>4189</v>
      </c>
      <c r="T160" s="1"/>
      <c r="U160" s="1"/>
      <c r="V160" s="1"/>
      <c r="W160" s="1"/>
      <c r="X160" s="1"/>
      <c r="Y160" s="1"/>
      <c r="Z160" s="1"/>
      <c r="AA160" s="1"/>
      <c r="AC160" s="1"/>
      <c r="AD160" s="1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</row>
    <row r="161" spans="1:216" s="3" customFormat="1" ht="15.75" customHeight="1">
      <c r="A161" s="5" t="s">
        <v>756</v>
      </c>
      <c r="B161" s="63" t="s">
        <v>3371</v>
      </c>
      <c r="C161" s="546"/>
      <c r="D161" s="547" t="s">
        <v>4037</v>
      </c>
      <c r="E161" s="14" t="s">
        <v>4100</v>
      </c>
      <c r="F161" s="548"/>
      <c r="G161" s="549">
        <v>3</v>
      </c>
      <c r="H161" s="550">
        <v>2</v>
      </c>
      <c r="I161" s="551">
        <v>1</v>
      </c>
      <c r="J161" s="5" t="s">
        <v>756</v>
      </c>
      <c r="K161" s="63" t="s">
        <v>3379</v>
      </c>
      <c r="L161" s="63"/>
      <c r="M161" s="269" t="s">
        <v>4045</v>
      </c>
      <c r="N161" s="337" t="s">
        <v>4095</v>
      </c>
      <c r="P161" s="9">
        <f>SUM(Puntenklassement!D31)</f>
        <v>4146</v>
      </c>
      <c r="T161" s="1"/>
      <c r="U161" s="1"/>
      <c r="V161" s="1"/>
      <c r="W161" s="1"/>
      <c r="X161" s="1"/>
      <c r="Y161" s="1"/>
      <c r="Z161" s="1"/>
      <c r="AA161" s="1"/>
      <c r="AC161" s="1"/>
      <c r="AD161" s="1"/>
      <c r="AS161" s="4"/>
      <c r="BB161" s="4"/>
      <c r="BK161" s="4"/>
      <c r="BT161" s="4"/>
      <c r="CC161" s="4"/>
      <c r="CL161" s="4"/>
      <c r="CU161" s="4"/>
      <c r="DD161" s="4"/>
      <c r="DM161" s="4"/>
      <c r="DV161" s="4"/>
      <c r="EE161" s="4"/>
      <c r="EN161" s="4"/>
      <c r="EW161" s="4"/>
      <c r="FF161" s="4"/>
      <c r="FO161" s="4"/>
      <c r="FX161" s="4"/>
      <c r="GG161" s="4"/>
      <c r="GP161" s="4"/>
      <c r="GY161" s="4"/>
      <c r="HH161" s="4"/>
    </row>
    <row r="162" spans="1:216" s="3" customFormat="1" ht="15.75" customHeight="1">
      <c r="A162" s="5" t="s">
        <v>761</v>
      </c>
      <c r="B162" s="63" t="s">
        <v>25</v>
      </c>
      <c r="C162" s="546"/>
      <c r="D162" s="545" t="s">
        <v>1458</v>
      </c>
      <c r="E162" s="14" t="s">
        <v>4059</v>
      </c>
      <c r="F162" s="548"/>
      <c r="G162" s="549">
        <v>3</v>
      </c>
      <c r="H162" s="550">
        <v>1</v>
      </c>
      <c r="I162" s="551">
        <v>0</v>
      </c>
      <c r="J162" s="5" t="s">
        <v>761</v>
      </c>
      <c r="K162" s="63" t="s">
        <v>3398</v>
      </c>
      <c r="L162" s="63"/>
      <c r="M162" s="269" t="s">
        <v>4057</v>
      </c>
      <c r="N162" s="337" t="s">
        <v>4095</v>
      </c>
      <c r="P162" s="9">
        <f>SUM(Puntenklassement!D42)</f>
        <v>4104</v>
      </c>
      <c r="T162" s="1"/>
      <c r="U162" s="1"/>
      <c r="V162" s="1"/>
      <c r="W162" s="1"/>
      <c r="X162" s="1"/>
      <c r="Y162" s="1"/>
      <c r="Z162" s="1"/>
      <c r="AA162" s="1"/>
      <c r="AC162" s="1"/>
      <c r="AD162" s="1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</row>
    <row r="163" spans="1:216" s="3" customFormat="1" ht="15.75" customHeight="1">
      <c r="A163" s="5" t="s">
        <v>765</v>
      </c>
      <c r="B163" s="277" t="s">
        <v>2053</v>
      </c>
      <c r="C163" s="546"/>
      <c r="D163" s="545" t="s">
        <v>2400</v>
      </c>
      <c r="E163" s="14" t="s">
        <v>4094</v>
      </c>
      <c r="F163" s="548"/>
      <c r="G163" s="549">
        <v>3</v>
      </c>
      <c r="H163" s="550">
        <v>0</v>
      </c>
      <c r="I163" s="551">
        <v>2</v>
      </c>
      <c r="J163" s="5" t="s">
        <v>765</v>
      </c>
      <c r="K163" s="277" t="s">
        <v>2024</v>
      </c>
      <c r="L163" s="63"/>
      <c r="M163" s="288" t="s">
        <v>2399</v>
      </c>
      <c r="N163" s="337" t="s">
        <v>4094</v>
      </c>
      <c r="P163" s="9">
        <f>SUM(Puntenklassement!D20)</f>
        <v>4100</v>
      </c>
      <c r="T163" s="1"/>
      <c r="U163" s="1"/>
      <c r="V163" s="1"/>
      <c r="W163" s="1"/>
      <c r="X163" s="1"/>
      <c r="Y163" s="1"/>
      <c r="Z163" s="1"/>
      <c r="AA163" s="1"/>
      <c r="AC163" s="1"/>
      <c r="AD163" s="1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</row>
    <row r="164" spans="1:216" s="3" customFormat="1" ht="15.75" customHeight="1">
      <c r="A164" s="5" t="s">
        <v>766</v>
      </c>
      <c r="B164" s="63" t="s">
        <v>3385</v>
      </c>
      <c r="C164" s="546"/>
      <c r="D164" s="547" t="s">
        <v>4052</v>
      </c>
      <c r="E164" s="14" t="s">
        <v>4100</v>
      </c>
      <c r="F164" s="548"/>
      <c r="G164" s="549">
        <v>2</v>
      </c>
      <c r="H164" s="550">
        <v>6</v>
      </c>
      <c r="I164" s="551">
        <v>4</v>
      </c>
      <c r="J164" s="5" t="s">
        <v>766</v>
      </c>
      <c r="K164" s="63" t="s">
        <v>3386</v>
      </c>
      <c r="L164" s="63"/>
      <c r="M164" s="269" t="s">
        <v>4053</v>
      </c>
      <c r="N164" s="337" t="s">
        <v>4097</v>
      </c>
      <c r="P164" s="9">
        <f>SUM(Puntenklassement!D12)</f>
        <v>4092</v>
      </c>
      <c r="T164" s="1"/>
      <c r="U164" s="1"/>
      <c r="V164" s="1"/>
      <c r="W164" s="1"/>
      <c r="X164" s="1"/>
      <c r="Y164" s="1"/>
      <c r="Z164" s="1"/>
      <c r="AA164" s="1"/>
      <c r="AC164" s="1"/>
      <c r="AD164" s="1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</row>
    <row r="165" spans="1:216" s="3" customFormat="1" ht="15.75" customHeight="1">
      <c r="A165" s="5" t="s">
        <v>767</v>
      </c>
      <c r="B165" s="63" t="s">
        <v>746</v>
      </c>
      <c r="C165" s="546"/>
      <c r="D165" s="545" t="s">
        <v>1424</v>
      </c>
      <c r="E165" s="14" t="s">
        <v>4070</v>
      </c>
      <c r="F165" s="548"/>
      <c r="G165" s="549">
        <v>2</v>
      </c>
      <c r="H165" s="550">
        <v>6</v>
      </c>
      <c r="I165" s="551">
        <v>1</v>
      </c>
      <c r="J165" s="5" t="s">
        <v>767</v>
      </c>
      <c r="K165" s="277" t="s">
        <v>2003</v>
      </c>
      <c r="L165" s="63"/>
      <c r="M165" s="288" t="s">
        <v>1858</v>
      </c>
      <c r="N165" s="337" t="s">
        <v>4084</v>
      </c>
      <c r="P165" s="9">
        <f>SUM(Puntenklassement!D6)</f>
        <v>4070</v>
      </c>
      <c r="T165" s="1"/>
      <c r="U165" s="1"/>
      <c r="V165" s="1"/>
      <c r="W165" s="1"/>
      <c r="X165" s="1"/>
      <c r="Y165" s="1"/>
      <c r="Z165" s="1"/>
      <c r="AA165" s="1"/>
      <c r="AC165" s="1"/>
      <c r="AD165" s="1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</row>
    <row r="166" spans="1:216" s="3" customFormat="1" ht="15.75" customHeight="1">
      <c r="A166" s="5" t="s">
        <v>773</v>
      </c>
      <c r="B166" s="63" t="s">
        <v>3377</v>
      </c>
      <c r="C166" s="546"/>
      <c r="D166" s="547" t="s">
        <v>4043</v>
      </c>
      <c r="E166" s="14" t="s">
        <v>4101</v>
      </c>
      <c r="F166" s="548"/>
      <c r="G166" s="549">
        <v>2</v>
      </c>
      <c r="H166" s="550">
        <v>4</v>
      </c>
      <c r="I166" s="551">
        <v>5</v>
      </c>
      <c r="J166" s="5" t="s">
        <v>773</v>
      </c>
      <c r="K166" s="63" t="s">
        <v>4109</v>
      </c>
      <c r="L166" s="63"/>
      <c r="M166" s="288" t="s">
        <v>1424</v>
      </c>
      <c r="N166" s="337" t="s">
        <v>4070</v>
      </c>
      <c r="P166" s="9">
        <f>SUM(Puntenklassement!D65)</f>
        <v>4059</v>
      </c>
      <c r="T166" s="1"/>
      <c r="U166" s="1"/>
      <c r="V166" s="1"/>
      <c r="W166" s="1"/>
      <c r="X166" s="1"/>
      <c r="Y166" s="1"/>
      <c r="Z166" s="1"/>
      <c r="AA166" s="1"/>
      <c r="AC166" s="1"/>
      <c r="AD166" s="1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</row>
    <row r="167" spans="1:216" s="3" customFormat="1" ht="15.75" customHeight="1">
      <c r="A167" s="5" t="s">
        <v>781</v>
      </c>
      <c r="B167" s="63" t="s">
        <v>753</v>
      </c>
      <c r="C167" s="546"/>
      <c r="D167" s="545" t="s">
        <v>1420</v>
      </c>
      <c r="E167" s="14" t="s">
        <v>4069</v>
      </c>
      <c r="F167" s="548"/>
      <c r="G167" s="549">
        <v>2</v>
      </c>
      <c r="H167" s="550">
        <v>4</v>
      </c>
      <c r="I167" s="551">
        <v>0</v>
      </c>
      <c r="J167" s="5" t="s">
        <v>781</v>
      </c>
      <c r="K167" s="277" t="s">
        <v>3454</v>
      </c>
      <c r="L167" s="63"/>
      <c r="M167" s="288" t="s">
        <v>1430</v>
      </c>
      <c r="N167" s="337" t="s">
        <v>4072</v>
      </c>
      <c r="P167" s="9">
        <f>SUM(Puntenklassement!D35)</f>
        <v>4046</v>
      </c>
      <c r="T167" s="1"/>
      <c r="U167" s="1"/>
      <c r="V167" s="1"/>
      <c r="W167" s="1"/>
      <c r="X167" s="1"/>
      <c r="Y167" s="1"/>
      <c r="Z167" s="1"/>
      <c r="AA167" s="1"/>
      <c r="AC167" s="1"/>
      <c r="AD167" s="1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</row>
    <row r="168" spans="1:216" s="3" customFormat="1" ht="15.75" customHeight="1">
      <c r="A168" s="5" t="s">
        <v>785</v>
      </c>
      <c r="B168" s="219" t="s">
        <v>1659</v>
      </c>
      <c r="C168" s="546"/>
      <c r="D168" s="545" t="s">
        <v>1473</v>
      </c>
      <c r="E168" s="14" t="s">
        <v>4086</v>
      </c>
      <c r="F168" s="548"/>
      <c r="G168" s="549">
        <v>2</v>
      </c>
      <c r="H168" s="550">
        <v>3</v>
      </c>
      <c r="I168" s="551">
        <v>6</v>
      </c>
      <c r="J168" s="5" t="s">
        <v>785</v>
      </c>
      <c r="K168" s="277" t="s">
        <v>23</v>
      </c>
      <c r="L168" s="63"/>
      <c r="M168" s="288" t="s">
        <v>1443</v>
      </c>
      <c r="N168" s="337" t="s">
        <v>4075</v>
      </c>
      <c r="P168" s="9">
        <f>SUM(Puntenklassement!D60)</f>
        <v>4037</v>
      </c>
      <c r="T168" s="1"/>
      <c r="U168" s="1"/>
      <c r="V168" s="1"/>
      <c r="W168" s="1"/>
      <c r="X168" s="1"/>
      <c r="Y168" s="1"/>
      <c r="Z168" s="1"/>
      <c r="AA168" s="1"/>
      <c r="AC168" s="1"/>
      <c r="AD168" s="1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</row>
    <row r="169" spans="1:216" s="3" customFormat="1" ht="15.75" customHeight="1">
      <c r="A169" s="5" t="s">
        <v>786</v>
      </c>
      <c r="B169" s="63" t="s">
        <v>762</v>
      </c>
      <c r="C169" s="546"/>
      <c r="D169" s="545" t="s">
        <v>1422</v>
      </c>
      <c r="E169" s="14" t="s">
        <v>4066</v>
      </c>
      <c r="F169" s="548"/>
      <c r="G169" s="549">
        <v>2</v>
      </c>
      <c r="H169" s="550">
        <v>3</v>
      </c>
      <c r="I169" s="551">
        <v>5</v>
      </c>
      <c r="J169" s="5" t="s">
        <v>786</v>
      </c>
      <c r="K169" s="277" t="s">
        <v>154</v>
      </c>
      <c r="L169" s="63"/>
      <c r="M169" s="288" t="s">
        <v>1453</v>
      </c>
      <c r="N169" s="337" t="s">
        <v>4059</v>
      </c>
      <c r="P169" s="9">
        <f>SUM(Puntenklassement!D68)</f>
        <v>4034</v>
      </c>
      <c r="T169" s="1"/>
      <c r="U169" s="1"/>
      <c r="V169" s="1"/>
      <c r="W169" s="1"/>
      <c r="X169" s="1"/>
      <c r="Y169" s="1"/>
      <c r="Z169" s="1"/>
      <c r="AA169" s="1"/>
      <c r="AC169" s="1"/>
      <c r="AD169" s="1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</row>
    <row r="170" spans="1:216" s="3" customFormat="1" ht="15.75" customHeight="1">
      <c r="A170" s="5" t="s">
        <v>787</v>
      </c>
      <c r="B170" s="277" t="s">
        <v>2023</v>
      </c>
      <c r="C170" s="546"/>
      <c r="D170" s="545" t="s">
        <v>1863</v>
      </c>
      <c r="E170" s="14" t="s">
        <v>4093</v>
      </c>
      <c r="F170" s="548"/>
      <c r="G170" s="549">
        <v>2</v>
      </c>
      <c r="H170" s="550">
        <v>3</v>
      </c>
      <c r="I170" s="551">
        <v>3</v>
      </c>
      <c r="J170" s="5" t="s">
        <v>787</v>
      </c>
      <c r="K170" s="63" t="s">
        <v>748</v>
      </c>
      <c r="L170" s="63"/>
      <c r="M170" s="288" t="s">
        <v>1426</v>
      </c>
      <c r="N170" s="337" t="s">
        <v>4064</v>
      </c>
      <c r="P170" s="9">
        <f>SUM(Puntenklassement!D78)</f>
        <v>4021</v>
      </c>
      <c r="T170" s="1"/>
      <c r="U170" s="1"/>
      <c r="V170" s="1"/>
      <c r="W170" s="1"/>
      <c r="X170" s="1"/>
      <c r="Y170" s="1"/>
      <c r="Z170" s="1"/>
      <c r="AA170" s="1"/>
      <c r="AC170" s="1"/>
      <c r="AD170" s="1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</row>
    <row r="171" spans="1:216" s="3" customFormat="1" ht="15.75" customHeight="1">
      <c r="A171" s="5" t="s">
        <v>793</v>
      </c>
      <c r="B171" s="277" t="s">
        <v>800</v>
      </c>
      <c r="C171" s="546"/>
      <c r="D171" s="545" t="s">
        <v>1456</v>
      </c>
      <c r="E171" s="14" t="s">
        <v>4062</v>
      </c>
      <c r="F171" s="548"/>
      <c r="G171" s="549">
        <v>2</v>
      </c>
      <c r="H171" s="550">
        <v>2</v>
      </c>
      <c r="I171" s="551">
        <v>5</v>
      </c>
      <c r="J171" s="5" t="s">
        <v>793</v>
      </c>
      <c r="K171" s="63" t="s">
        <v>771</v>
      </c>
      <c r="L171" s="63"/>
      <c r="M171" s="288" t="s">
        <v>1466</v>
      </c>
      <c r="N171" s="337" t="s">
        <v>4081</v>
      </c>
      <c r="P171" s="9">
        <f>SUM(Puntenklassement!D14)</f>
        <v>4014</v>
      </c>
      <c r="T171" s="1"/>
      <c r="U171" s="1"/>
      <c r="V171" s="1"/>
      <c r="W171" s="1"/>
      <c r="X171" s="1"/>
      <c r="Y171" s="1"/>
      <c r="Z171" s="1"/>
      <c r="AA171" s="1"/>
      <c r="AC171" s="1"/>
      <c r="AD171" s="1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</row>
    <row r="172" spans="1:216" s="3" customFormat="1" ht="15.75" customHeight="1">
      <c r="A172" s="5" t="s">
        <v>794</v>
      </c>
      <c r="B172" s="277" t="s">
        <v>2010</v>
      </c>
      <c r="C172" s="546"/>
      <c r="D172" s="545" t="s">
        <v>1854</v>
      </c>
      <c r="E172" s="14" t="s">
        <v>4090</v>
      </c>
      <c r="F172" s="548"/>
      <c r="G172" s="549">
        <v>2</v>
      </c>
      <c r="H172" s="550">
        <v>2</v>
      </c>
      <c r="I172" s="551">
        <v>3</v>
      </c>
      <c r="J172" s="5" t="s">
        <v>794</v>
      </c>
      <c r="K172" s="63" t="s">
        <v>728</v>
      </c>
      <c r="L172" s="63"/>
      <c r="M172" s="288" t="s">
        <v>1486</v>
      </c>
      <c r="N172" s="337" t="s">
        <v>4084</v>
      </c>
      <c r="P172" s="9">
        <f>SUM(Puntenklassement!D29)</f>
        <v>3981</v>
      </c>
      <c r="T172" s="1"/>
      <c r="U172" s="1"/>
      <c r="V172" s="1"/>
      <c r="W172" s="1"/>
      <c r="X172" s="1"/>
      <c r="Y172" s="1"/>
      <c r="Z172" s="1"/>
      <c r="AA172" s="1"/>
      <c r="AC172" s="1"/>
      <c r="AD172" s="1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</row>
    <row r="173" spans="1:216" s="3" customFormat="1" ht="15.75" customHeight="1">
      <c r="A173" s="5" t="s">
        <v>795</v>
      </c>
      <c r="B173" s="63" t="s">
        <v>162</v>
      </c>
      <c r="C173" s="546"/>
      <c r="D173" s="545" t="s">
        <v>1432</v>
      </c>
      <c r="E173" s="14" t="s">
        <v>4072</v>
      </c>
      <c r="F173" s="548"/>
      <c r="G173" s="549">
        <v>2</v>
      </c>
      <c r="H173" s="550">
        <v>2</v>
      </c>
      <c r="I173" s="551">
        <v>3</v>
      </c>
      <c r="J173" s="5" t="s">
        <v>795</v>
      </c>
      <c r="K173" s="63" t="s">
        <v>778</v>
      </c>
      <c r="L173" s="63"/>
      <c r="M173" s="287" t="s">
        <v>1427</v>
      </c>
      <c r="N173" s="337" t="s">
        <v>4071</v>
      </c>
      <c r="P173" s="9">
        <f>SUM(Puntenklassement!D67)</f>
        <v>3963</v>
      </c>
      <c r="T173" s="1"/>
      <c r="U173" s="1"/>
      <c r="V173" s="1"/>
      <c r="W173" s="1"/>
      <c r="X173" s="1"/>
      <c r="Y173" s="1"/>
      <c r="Z173" s="1"/>
      <c r="AA173" s="1"/>
      <c r="AC173" s="1"/>
      <c r="AD173" s="1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</row>
    <row r="174" spans="1:216" s="3" customFormat="1" ht="15.75" customHeight="1">
      <c r="A174" s="5" t="s">
        <v>797</v>
      </c>
      <c r="B174" s="277" t="s">
        <v>3366</v>
      </c>
      <c r="C174" s="546"/>
      <c r="D174" s="552" t="s">
        <v>3214</v>
      </c>
      <c r="E174" s="14" t="s">
        <v>4094</v>
      </c>
      <c r="F174" s="548"/>
      <c r="G174" s="549">
        <v>2</v>
      </c>
      <c r="H174" s="550">
        <v>2</v>
      </c>
      <c r="I174" s="551">
        <v>1</v>
      </c>
      <c r="J174" s="5" t="s">
        <v>797</v>
      </c>
      <c r="K174" s="277" t="s">
        <v>9</v>
      </c>
      <c r="L174" s="63"/>
      <c r="M174" s="287" t="s">
        <v>1463</v>
      </c>
      <c r="N174" s="337" t="s">
        <v>4075</v>
      </c>
      <c r="P174" s="9">
        <f>SUM(Puntenklassement!D23)</f>
        <v>3957</v>
      </c>
      <c r="T174" s="1"/>
      <c r="U174" s="1"/>
      <c r="V174" s="1"/>
      <c r="W174" s="1"/>
      <c r="X174" s="1"/>
      <c r="Y174" s="1"/>
      <c r="Z174" s="1"/>
      <c r="AA174" s="1"/>
      <c r="AC174" s="1"/>
      <c r="AD174" s="1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</row>
    <row r="175" spans="1:216" s="3" customFormat="1" ht="15.75" customHeight="1">
      <c r="A175" s="5" t="s">
        <v>798</v>
      </c>
      <c r="B175" s="63" t="s">
        <v>796</v>
      </c>
      <c r="C175" s="546"/>
      <c r="D175" s="545" t="s">
        <v>1442</v>
      </c>
      <c r="E175" s="14" t="s">
        <v>4071</v>
      </c>
      <c r="F175" s="548"/>
      <c r="G175" s="549">
        <v>2</v>
      </c>
      <c r="H175" s="550">
        <v>1</v>
      </c>
      <c r="I175" s="551">
        <v>4</v>
      </c>
      <c r="J175" s="5" t="s">
        <v>798</v>
      </c>
      <c r="K175" s="63" t="s">
        <v>733</v>
      </c>
      <c r="L175" s="63"/>
      <c r="M175" s="288" t="s">
        <v>1428</v>
      </c>
      <c r="N175" s="337" t="s">
        <v>4077</v>
      </c>
      <c r="O175" s="63"/>
      <c r="P175" s="9">
        <f>SUM(Puntenklassement!D82)</f>
        <v>3932</v>
      </c>
      <c r="T175" s="1"/>
      <c r="U175" s="1"/>
      <c r="V175" s="1"/>
      <c r="W175" s="1"/>
      <c r="X175" s="1"/>
      <c r="Y175" s="1"/>
      <c r="Z175" s="1"/>
      <c r="AA175" s="1"/>
      <c r="AC175" s="1"/>
      <c r="AD175" s="1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</row>
    <row r="176" spans="1:216" s="3" customFormat="1" ht="15.75" customHeight="1">
      <c r="A176" s="5" t="s">
        <v>799</v>
      </c>
      <c r="B176" s="63" t="s">
        <v>788</v>
      </c>
      <c r="C176" s="546"/>
      <c r="D176" s="545" t="s">
        <v>1470</v>
      </c>
      <c r="E176" s="14" t="s">
        <v>4084</v>
      </c>
      <c r="F176" s="548"/>
      <c r="G176" s="549">
        <v>2</v>
      </c>
      <c r="H176" s="550">
        <v>1</v>
      </c>
      <c r="I176" s="551">
        <v>3</v>
      </c>
      <c r="J176" s="5" t="s">
        <v>799</v>
      </c>
      <c r="K176" s="63" t="s">
        <v>3372</v>
      </c>
      <c r="L176" s="63"/>
      <c r="M176" s="269" t="s">
        <v>4038</v>
      </c>
      <c r="N176" s="337" t="s">
        <v>4095</v>
      </c>
      <c r="P176" s="9">
        <f>SUM(Puntenklassement!D45)</f>
        <v>3917</v>
      </c>
      <c r="T176" s="1"/>
      <c r="U176" s="1"/>
      <c r="V176" s="1"/>
      <c r="W176" s="1"/>
      <c r="X176" s="1"/>
      <c r="Y176" s="1"/>
      <c r="Z176" s="1"/>
      <c r="AA176" s="1"/>
      <c r="AC176" s="1"/>
      <c r="AD176" s="1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</row>
    <row r="177" spans="1:216" s="3" customFormat="1" ht="15.75" customHeight="1">
      <c r="A177" s="5" t="s">
        <v>802</v>
      </c>
      <c r="B177" s="63" t="s">
        <v>3370</v>
      </c>
      <c r="C177" s="546"/>
      <c r="D177" s="547" t="s">
        <v>4036</v>
      </c>
      <c r="E177" s="14" t="s">
        <v>4097</v>
      </c>
      <c r="F177" s="548"/>
      <c r="G177" s="549">
        <v>2</v>
      </c>
      <c r="H177" s="550">
        <v>1</v>
      </c>
      <c r="I177" s="551">
        <v>1</v>
      </c>
      <c r="J177" s="5" t="s">
        <v>802</v>
      </c>
      <c r="K177" s="63" t="s">
        <v>763</v>
      </c>
      <c r="L177" s="63"/>
      <c r="M177" s="288" t="s">
        <v>1468</v>
      </c>
      <c r="N177" s="337" t="s">
        <v>4078</v>
      </c>
      <c r="P177" s="9">
        <f>SUM(Puntenklassement!D59)</f>
        <v>3892</v>
      </c>
      <c r="T177" s="1"/>
      <c r="U177" s="1"/>
      <c r="V177" s="1"/>
      <c r="W177" s="1"/>
      <c r="X177" s="1"/>
      <c r="Y177" s="1"/>
      <c r="Z177" s="1"/>
      <c r="AA177" s="1"/>
      <c r="AC177" s="1"/>
      <c r="AD177" s="1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</row>
    <row r="178" spans="1:216" s="3" customFormat="1" ht="15.75" customHeight="1">
      <c r="A178" s="5" t="s">
        <v>896</v>
      </c>
      <c r="B178" s="63" t="s">
        <v>3369</v>
      </c>
      <c r="C178" s="546"/>
      <c r="D178" s="547" t="s">
        <v>4035</v>
      </c>
      <c r="E178" s="14" t="s">
        <v>4098</v>
      </c>
      <c r="F178" s="548"/>
      <c r="G178" s="549">
        <v>2</v>
      </c>
      <c r="H178" s="550">
        <v>1</v>
      </c>
      <c r="I178" s="551">
        <v>0</v>
      </c>
      <c r="J178" s="5" t="s">
        <v>896</v>
      </c>
      <c r="K178" s="277" t="s">
        <v>17</v>
      </c>
      <c r="L178" s="63"/>
      <c r="M178" s="288" t="s">
        <v>1417</v>
      </c>
      <c r="N178" s="337" t="s">
        <v>4068</v>
      </c>
      <c r="P178" s="9">
        <f>SUM(Puntenklassement!D38)</f>
        <v>3845</v>
      </c>
      <c r="T178" s="1"/>
      <c r="U178" s="1"/>
      <c r="V178" s="1"/>
      <c r="W178" s="1"/>
      <c r="X178" s="1"/>
      <c r="Y178" s="1"/>
      <c r="Z178" s="1"/>
      <c r="AA178" s="1"/>
      <c r="AC178" s="1"/>
      <c r="AD178" s="1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</row>
    <row r="179" spans="1:216" s="3" customFormat="1" ht="15.75" customHeight="1">
      <c r="A179" s="5" t="s">
        <v>897</v>
      </c>
      <c r="B179" s="63" t="s">
        <v>3386</v>
      </c>
      <c r="C179" s="546"/>
      <c r="D179" s="547" t="s">
        <v>4053</v>
      </c>
      <c r="E179" s="14" t="s">
        <v>4097</v>
      </c>
      <c r="F179" s="548"/>
      <c r="G179" s="549">
        <v>2</v>
      </c>
      <c r="H179" s="550">
        <v>0</v>
      </c>
      <c r="I179" s="551">
        <v>3</v>
      </c>
      <c r="J179" s="5" t="s">
        <v>897</v>
      </c>
      <c r="K179" s="277" t="s">
        <v>2053</v>
      </c>
      <c r="L179" s="63"/>
      <c r="M179" s="288" t="s">
        <v>2400</v>
      </c>
      <c r="N179" s="337" t="s">
        <v>4094</v>
      </c>
      <c r="P179" s="9">
        <f>SUM(Puntenklassement!D15)</f>
        <v>3839</v>
      </c>
      <c r="T179" s="1"/>
      <c r="U179" s="1"/>
      <c r="V179" s="1"/>
      <c r="W179" s="1"/>
      <c r="X179" s="1"/>
      <c r="Y179" s="1"/>
      <c r="Z179" s="1"/>
      <c r="AA179" s="1"/>
      <c r="AC179" s="1"/>
      <c r="AD179" s="1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</row>
    <row r="180" spans="1:216" s="3" customFormat="1" ht="15.75" customHeight="1">
      <c r="A180" s="5" t="s">
        <v>898</v>
      </c>
      <c r="B180" s="277" t="s">
        <v>4497</v>
      </c>
      <c r="C180" s="546"/>
      <c r="D180" s="545" t="s">
        <v>1862</v>
      </c>
      <c r="E180" s="14" t="s">
        <v>4093</v>
      </c>
      <c r="F180" s="548"/>
      <c r="G180" s="549">
        <v>2</v>
      </c>
      <c r="H180" s="550">
        <v>0</v>
      </c>
      <c r="I180" s="551">
        <v>2</v>
      </c>
      <c r="J180" s="5" t="s">
        <v>898</v>
      </c>
      <c r="K180" s="63" t="s">
        <v>3370</v>
      </c>
      <c r="L180" s="63"/>
      <c r="M180" s="269" t="s">
        <v>4036</v>
      </c>
      <c r="N180" s="337" t="s">
        <v>4097</v>
      </c>
      <c r="P180" s="9">
        <f>SUM(Puntenklassement!D64)</f>
        <v>3767</v>
      </c>
      <c r="T180" s="1"/>
      <c r="U180" s="1"/>
      <c r="V180" s="1"/>
      <c r="W180" s="1"/>
      <c r="X180" s="1"/>
      <c r="Y180" s="1"/>
      <c r="Z180" s="1"/>
      <c r="AA180" s="1"/>
      <c r="AC180" s="1"/>
      <c r="AD180" s="1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</row>
    <row r="181" spans="1:216" s="3" customFormat="1" ht="15.75" customHeight="1">
      <c r="A181" s="5" t="s">
        <v>899</v>
      </c>
      <c r="B181" s="219" t="s">
        <v>1660</v>
      </c>
      <c r="C181" s="546"/>
      <c r="D181" s="545" t="s">
        <v>1467</v>
      </c>
      <c r="E181" s="14" t="s">
        <v>4082</v>
      </c>
      <c r="F181" s="548"/>
      <c r="G181" s="549">
        <v>2</v>
      </c>
      <c r="H181" s="550">
        <v>0</v>
      </c>
      <c r="I181" s="551">
        <v>0</v>
      </c>
      <c r="J181" s="5" t="s">
        <v>899</v>
      </c>
      <c r="K181" s="219" t="s">
        <v>1660</v>
      </c>
      <c r="L181" s="63"/>
      <c r="M181" s="288" t="s">
        <v>1467</v>
      </c>
      <c r="N181" s="337" t="s">
        <v>4082</v>
      </c>
      <c r="P181" s="9">
        <f>SUM(Puntenklassement!D73)</f>
        <v>3754</v>
      </c>
      <c r="T181" s="1"/>
      <c r="U181" s="1"/>
      <c r="V181" s="1"/>
      <c r="W181" s="1"/>
      <c r="X181" s="1"/>
      <c r="Y181" s="1"/>
      <c r="Z181" s="1"/>
      <c r="AA181" s="1"/>
      <c r="AC181" s="1"/>
      <c r="AD181" s="1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</row>
    <row r="182" spans="1:216" s="3" customFormat="1" ht="15.75" customHeight="1">
      <c r="A182" s="5" t="s">
        <v>900</v>
      </c>
      <c r="B182" s="277" t="s">
        <v>9</v>
      </c>
      <c r="C182" s="546"/>
      <c r="D182" s="552" t="s">
        <v>1463</v>
      </c>
      <c r="E182" s="14" t="s">
        <v>4075</v>
      </c>
      <c r="F182" s="548"/>
      <c r="G182" s="549">
        <v>1</v>
      </c>
      <c r="H182" s="550">
        <v>7</v>
      </c>
      <c r="I182" s="551">
        <v>3</v>
      </c>
      <c r="J182" s="5" t="s">
        <v>900</v>
      </c>
      <c r="K182" s="63" t="s">
        <v>3378</v>
      </c>
      <c r="L182" s="63"/>
      <c r="M182" s="269" t="s">
        <v>4044</v>
      </c>
      <c r="N182" s="337" t="s">
        <v>4101</v>
      </c>
      <c r="P182" s="9">
        <f>SUM(Puntenklassement!D3)</f>
        <v>3744</v>
      </c>
      <c r="T182" s="1"/>
      <c r="U182" s="1"/>
      <c r="V182" s="1"/>
      <c r="W182" s="1"/>
      <c r="X182" s="1"/>
      <c r="Y182" s="1"/>
      <c r="Z182" s="1"/>
      <c r="AA182" s="1"/>
      <c r="AC182" s="1"/>
      <c r="AD182" s="1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</row>
    <row r="183" spans="1:216" s="3" customFormat="1" ht="15.75" customHeight="1">
      <c r="A183" s="5" t="s">
        <v>901</v>
      </c>
      <c r="B183" s="277" t="s">
        <v>31</v>
      </c>
      <c r="C183" s="546"/>
      <c r="D183" s="552" t="s">
        <v>1454</v>
      </c>
      <c r="E183" s="14" t="s">
        <v>4060</v>
      </c>
      <c r="F183" s="548"/>
      <c r="G183" s="549">
        <v>1</v>
      </c>
      <c r="H183" s="550">
        <v>5</v>
      </c>
      <c r="I183" s="551">
        <v>3</v>
      </c>
      <c r="J183" s="5" t="s">
        <v>901</v>
      </c>
      <c r="K183" s="63" t="s">
        <v>734</v>
      </c>
      <c r="L183" s="63"/>
      <c r="M183" s="288" t="s">
        <v>1462</v>
      </c>
      <c r="N183" s="337" t="s">
        <v>4079</v>
      </c>
      <c r="P183" s="9">
        <f>SUM(Puntenklassement!D34)</f>
        <v>3744</v>
      </c>
      <c r="T183" s="1"/>
      <c r="U183" s="1"/>
      <c r="V183" s="1"/>
      <c r="W183" s="1"/>
      <c r="X183" s="1"/>
      <c r="Y183" s="1"/>
      <c r="Z183" s="1"/>
      <c r="AA183" s="1"/>
      <c r="AC183" s="1"/>
      <c r="AD183" s="1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</row>
    <row r="184" spans="1:216" s="3" customFormat="1" ht="15.75" customHeight="1">
      <c r="A184" s="5" t="s">
        <v>902</v>
      </c>
      <c r="B184" s="63" t="s">
        <v>734</v>
      </c>
      <c r="C184" s="546"/>
      <c r="D184" s="545" t="s">
        <v>1462</v>
      </c>
      <c r="E184" s="14" t="s">
        <v>4079</v>
      </c>
      <c r="F184" s="548"/>
      <c r="G184" s="549">
        <v>1</v>
      </c>
      <c r="H184" s="550">
        <v>5</v>
      </c>
      <c r="I184" s="551">
        <v>1</v>
      </c>
      <c r="J184" s="5" t="s">
        <v>902</v>
      </c>
      <c r="K184" s="277" t="s">
        <v>3366</v>
      </c>
      <c r="L184" s="63"/>
      <c r="M184" s="287" t="s">
        <v>3214</v>
      </c>
      <c r="N184" s="337" t="s">
        <v>4094</v>
      </c>
      <c r="P184" s="9">
        <f>SUM(Puntenklassement!D101)</f>
        <v>3704</v>
      </c>
      <c r="T184" s="1"/>
      <c r="U184" s="1"/>
      <c r="V184" s="1"/>
      <c r="W184" s="1"/>
      <c r="X184" s="1"/>
      <c r="Y184" s="1"/>
      <c r="Z184" s="1"/>
      <c r="AA184" s="1"/>
      <c r="AC184" s="1"/>
      <c r="AD184" s="1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</row>
    <row r="185" spans="1:216" s="3" customFormat="1" ht="15.75" customHeight="1">
      <c r="A185" s="5" t="s">
        <v>903</v>
      </c>
      <c r="B185" s="63" t="s">
        <v>142</v>
      </c>
      <c r="C185" s="546"/>
      <c r="D185" s="545" t="s">
        <v>1418</v>
      </c>
      <c r="E185" s="14" t="s">
        <v>4061</v>
      </c>
      <c r="F185" s="548"/>
      <c r="G185" s="549">
        <v>1</v>
      </c>
      <c r="H185" s="550">
        <v>4</v>
      </c>
      <c r="I185" s="551">
        <v>2</v>
      </c>
      <c r="J185" s="5" t="s">
        <v>903</v>
      </c>
      <c r="K185" s="277" t="s">
        <v>2010</v>
      </c>
      <c r="L185" s="63"/>
      <c r="M185" s="288" t="s">
        <v>1854</v>
      </c>
      <c r="N185" s="337" t="s">
        <v>4090</v>
      </c>
      <c r="P185" s="9">
        <f>SUM(Puntenklassement!D4)</f>
        <v>3697</v>
      </c>
      <c r="T185" s="1"/>
      <c r="U185" s="1"/>
      <c r="V185" s="1"/>
      <c r="W185" s="1"/>
      <c r="X185" s="1"/>
      <c r="Y185" s="1"/>
      <c r="Z185" s="1"/>
      <c r="AA185" s="1"/>
      <c r="AC185" s="1"/>
      <c r="AD185" s="1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</row>
    <row r="186" spans="1:216" s="3" customFormat="1" ht="15.75" customHeight="1">
      <c r="A186" s="5" t="s">
        <v>904</v>
      </c>
      <c r="B186" s="28" t="s">
        <v>37</v>
      </c>
      <c r="C186" s="546"/>
      <c r="D186" s="545" t="s">
        <v>1416</v>
      </c>
      <c r="E186" s="14" t="s">
        <v>4067</v>
      </c>
      <c r="F186" s="548"/>
      <c r="G186" s="549">
        <v>1</v>
      </c>
      <c r="H186" s="550">
        <v>4</v>
      </c>
      <c r="I186" s="551">
        <v>2</v>
      </c>
      <c r="J186" s="5" t="s">
        <v>904</v>
      </c>
      <c r="K186" s="63" t="s">
        <v>180</v>
      </c>
      <c r="L186" s="63"/>
      <c r="M186" s="269" t="s">
        <v>4051</v>
      </c>
      <c r="N186" s="337" t="s">
        <v>4096</v>
      </c>
      <c r="P186" s="9">
        <f>SUM(Puntenklassement!D96)</f>
        <v>3685</v>
      </c>
      <c r="T186" s="1"/>
      <c r="U186" s="1"/>
      <c r="V186" s="1"/>
      <c r="W186" s="1"/>
      <c r="X186" s="1"/>
      <c r="Y186" s="1"/>
      <c r="Z186" s="1"/>
      <c r="AA186" s="1"/>
      <c r="AC186" s="1"/>
      <c r="AD186" s="1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</row>
    <row r="187" spans="1:216" s="3" customFormat="1" ht="15.75" customHeight="1">
      <c r="A187" s="5" t="s">
        <v>905</v>
      </c>
      <c r="B187" s="219" t="s">
        <v>1653</v>
      </c>
      <c r="C187" s="546"/>
      <c r="D187" s="545" t="s">
        <v>1465</v>
      </c>
      <c r="E187" s="14" t="s">
        <v>4076</v>
      </c>
      <c r="F187" s="548"/>
      <c r="G187" s="549">
        <v>1</v>
      </c>
      <c r="H187" s="550">
        <v>3</v>
      </c>
      <c r="I187" s="551">
        <v>5</v>
      </c>
      <c r="J187" s="5" t="s">
        <v>905</v>
      </c>
      <c r="K187" s="63" t="s">
        <v>3377</v>
      </c>
      <c r="L187" s="63"/>
      <c r="M187" s="269" t="s">
        <v>4043</v>
      </c>
      <c r="N187" s="337" t="s">
        <v>4101</v>
      </c>
      <c r="P187" s="9">
        <f>SUM(Puntenklassement!D81)</f>
        <v>3671</v>
      </c>
      <c r="T187" s="1"/>
      <c r="U187" s="1"/>
      <c r="V187" s="1"/>
      <c r="W187" s="1"/>
      <c r="X187" s="1"/>
      <c r="Y187" s="1"/>
      <c r="Z187" s="1"/>
      <c r="AA187" s="1"/>
      <c r="AC187" s="1"/>
      <c r="AD187" s="1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</row>
    <row r="188" spans="1:216" s="3" customFormat="1" ht="15.75" customHeight="1">
      <c r="A188" s="5" t="s">
        <v>906</v>
      </c>
      <c r="B188" s="277" t="s">
        <v>2157</v>
      </c>
      <c r="C188" s="546"/>
      <c r="D188" s="545" t="s">
        <v>1861</v>
      </c>
      <c r="E188" s="14" t="s">
        <v>4092</v>
      </c>
      <c r="F188" s="548"/>
      <c r="G188" s="549">
        <v>1</v>
      </c>
      <c r="H188" s="550">
        <v>3</v>
      </c>
      <c r="I188" s="551">
        <v>3</v>
      </c>
      <c r="J188" s="5" t="s">
        <v>906</v>
      </c>
      <c r="K188" s="63" t="s">
        <v>3376</v>
      </c>
      <c r="L188" s="63"/>
      <c r="M188" s="269" t="s">
        <v>4042</v>
      </c>
      <c r="N188" s="337" t="s">
        <v>4101</v>
      </c>
      <c r="P188" s="9">
        <f>SUM(Puntenklassement!D43)</f>
        <v>3668</v>
      </c>
      <c r="T188" s="1"/>
      <c r="U188" s="1"/>
      <c r="V188" s="1"/>
      <c r="W188" s="1"/>
      <c r="X188" s="1"/>
      <c r="Y188" s="1"/>
      <c r="Z188" s="1"/>
      <c r="AA188" s="1"/>
      <c r="AC188" s="1"/>
      <c r="AD188" s="1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</row>
    <row r="189" spans="1:216" s="3" customFormat="1" ht="15.75" customHeight="1">
      <c r="A189" s="5" t="s">
        <v>907</v>
      </c>
      <c r="B189" s="277" t="s">
        <v>2006</v>
      </c>
      <c r="C189" s="546"/>
      <c r="D189" s="545" t="s">
        <v>1482</v>
      </c>
      <c r="E189" s="14" t="s">
        <v>4071</v>
      </c>
      <c r="F189" s="548"/>
      <c r="G189" s="549">
        <v>1</v>
      </c>
      <c r="H189" s="550">
        <v>3</v>
      </c>
      <c r="I189" s="551">
        <v>2</v>
      </c>
      <c r="J189" s="5" t="s">
        <v>907</v>
      </c>
      <c r="K189" s="63" t="s">
        <v>755</v>
      </c>
      <c r="L189" s="63"/>
      <c r="M189" s="288" t="s">
        <v>1472</v>
      </c>
      <c r="N189" s="337" t="s">
        <v>4083</v>
      </c>
      <c r="P189" s="9">
        <f>SUM(Puntenklassement!D89)</f>
        <v>3665</v>
      </c>
      <c r="T189" s="1"/>
      <c r="U189" s="1"/>
      <c r="V189" s="1"/>
      <c r="W189" s="1"/>
      <c r="X189" s="1"/>
      <c r="Y189" s="1"/>
      <c r="Z189" s="1"/>
      <c r="AA189" s="1"/>
      <c r="AC189" s="1"/>
      <c r="AD189" s="1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</row>
    <row r="190" spans="1:216" s="3" customFormat="1" ht="15.75" customHeight="1">
      <c r="A190" s="5" t="s">
        <v>908</v>
      </c>
      <c r="B190" s="63" t="s">
        <v>728</v>
      </c>
      <c r="C190" s="546"/>
      <c r="D190" s="545" t="s">
        <v>1486</v>
      </c>
      <c r="E190" s="14" t="s">
        <v>4084</v>
      </c>
      <c r="F190" s="548"/>
      <c r="G190" s="549">
        <v>1</v>
      </c>
      <c r="H190" s="550">
        <v>3</v>
      </c>
      <c r="I190" s="551">
        <v>2</v>
      </c>
      <c r="J190" s="5" t="s">
        <v>908</v>
      </c>
      <c r="K190" s="277" t="s">
        <v>779</v>
      </c>
      <c r="L190" s="63"/>
      <c r="M190" s="288" t="s">
        <v>1455</v>
      </c>
      <c r="N190" s="337" t="s">
        <v>4063</v>
      </c>
      <c r="P190" s="9">
        <f>SUM(Puntenklassement!D75)</f>
        <v>3660</v>
      </c>
      <c r="T190" s="1"/>
      <c r="U190" s="1"/>
      <c r="V190" s="1"/>
      <c r="W190" s="1"/>
      <c r="X190" s="1"/>
      <c r="Y190" s="1"/>
      <c r="Z190" s="1"/>
      <c r="AA190" s="1"/>
      <c r="AC190" s="1"/>
      <c r="AD190" s="1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</row>
    <row r="191" spans="1:216" s="3" customFormat="1" ht="15.75" customHeight="1">
      <c r="A191" s="5" t="s">
        <v>909</v>
      </c>
      <c r="B191" s="277" t="s">
        <v>4104</v>
      </c>
      <c r="C191" s="546"/>
      <c r="D191" s="552" t="s">
        <v>1464</v>
      </c>
      <c r="E191" s="14" t="s">
        <v>4080</v>
      </c>
      <c r="F191" s="548"/>
      <c r="G191" s="549">
        <v>1</v>
      </c>
      <c r="H191" s="550">
        <v>3</v>
      </c>
      <c r="I191" s="551">
        <v>2</v>
      </c>
      <c r="J191" s="5" t="s">
        <v>909</v>
      </c>
      <c r="K191" s="63" t="s">
        <v>4108</v>
      </c>
      <c r="L191" s="63"/>
      <c r="M191" s="288" t="s">
        <v>1425</v>
      </c>
      <c r="N191" s="337" t="s">
        <v>4066</v>
      </c>
      <c r="P191" s="9">
        <f>SUM(Puntenklassement!D50)</f>
        <v>3632</v>
      </c>
      <c r="T191" s="1"/>
      <c r="U191" s="1"/>
      <c r="V191" s="1"/>
      <c r="W191" s="1"/>
      <c r="X191" s="1"/>
      <c r="Y191" s="1"/>
      <c r="Z191" s="1"/>
      <c r="AA191" s="1"/>
      <c r="AC191" s="1"/>
      <c r="AD191" s="1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</row>
    <row r="192" spans="1:216" s="3" customFormat="1" ht="15.75" customHeight="1">
      <c r="A192" s="5" t="s">
        <v>910</v>
      </c>
      <c r="B192" s="63" t="s">
        <v>755</v>
      </c>
      <c r="C192" s="546"/>
      <c r="D192" s="545" t="s">
        <v>1472</v>
      </c>
      <c r="E192" s="14" t="s">
        <v>4083</v>
      </c>
      <c r="F192" s="548"/>
      <c r="G192" s="549">
        <v>1</v>
      </c>
      <c r="H192" s="550">
        <v>3</v>
      </c>
      <c r="I192" s="551">
        <v>2</v>
      </c>
      <c r="J192" s="5" t="s">
        <v>910</v>
      </c>
      <c r="K192" s="277" t="s">
        <v>2157</v>
      </c>
      <c r="L192" s="63"/>
      <c r="M192" s="288" t="s">
        <v>1861</v>
      </c>
      <c r="N192" s="337" t="s">
        <v>4092</v>
      </c>
      <c r="P192" s="9">
        <f>SUM(Puntenklassement!D80)</f>
        <v>3537</v>
      </c>
      <c r="T192" s="1"/>
      <c r="U192" s="1"/>
      <c r="V192" s="1"/>
      <c r="W192" s="1"/>
      <c r="X192" s="1"/>
      <c r="Y192" s="1"/>
      <c r="Z192" s="1"/>
      <c r="AA192" s="1"/>
      <c r="AC192" s="1"/>
      <c r="AD192" s="1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</row>
    <row r="193" spans="1:216" s="3" customFormat="1" ht="15.75" customHeight="1">
      <c r="A193" s="5" t="s">
        <v>911</v>
      </c>
      <c r="B193" s="63" t="s">
        <v>3372</v>
      </c>
      <c r="C193" s="546"/>
      <c r="D193" s="547" t="s">
        <v>4038</v>
      </c>
      <c r="E193" s="14" t="s">
        <v>4095</v>
      </c>
      <c r="F193" s="548"/>
      <c r="G193" s="549">
        <v>1</v>
      </c>
      <c r="H193" s="550">
        <v>3</v>
      </c>
      <c r="I193" s="551">
        <v>1</v>
      </c>
      <c r="J193" s="5" t="s">
        <v>911</v>
      </c>
      <c r="K193" s="277" t="s">
        <v>2026</v>
      </c>
      <c r="L193" s="63"/>
      <c r="M193" s="288" t="s">
        <v>2403</v>
      </c>
      <c r="N193" s="337" t="s">
        <v>4094</v>
      </c>
      <c r="P193" s="9">
        <f>SUM(Puntenklassement!D52)</f>
        <v>3532</v>
      </c>
      <c r="T193" s="1"/>
      <c r="U193" s="1"/>
      <c r="V193" s="1"/>
      <c r="W193" s="1"/>
      <c r="X193" s="1"/>
      <c r="Y193" s="1"/>
      <c r="Z193" s="1"/>
      <c r="AA193" s="1"/>
      <c r="AC193" s="1"/>
      <c r="AD193" s="1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</row>
    <row r="194" spans="1:216" s="3" customFormat="1" ht="15.75" customHeight="1">
      <c r="A194" s="5" t="s">
        <v>912</v>
      </c>
      <c r="B194" s="63" t="s">
        <v>3382</v>
      </c>
      <c r="C194" s="546"/>
      <c r="D194" s="547" t="s">
        <v>4048</v>
      </c>
      <c r="E194" s="14" t="s">
        <v>4095</v>
      </c>
      <c r="F194" s="548"/>
      <c r="G194" s="549">
        <v>1</v>
      </c>
      <c r="H194" s="550">
        <v>3</v>
      </c>
      <c r="I194" s="551">
        <v>1</v>
      </c>
      <c r="J194" s="5" t="s">
        <v>912</v>
      </c>
      <c r="K194" s="277" t="s">
        <v>2023</v>
      </c>
      <c r="L194" s="63"/>
      <c r="M194" s="288" t="s">
        <v>1863</v>
      </c>
      <c r="N194" s="337" t="s">
        <v>4093</v>
      </c>
      <c r="O194" s="102"/>
      <c r="P194" s="9">
        <f>SUM(Puntenklassement!D11)</f>
        <v>3528</v>
      </c>
      <c r="T194" s="1"/>
      <c r="U194" s="1"/>
      <c r="V194" s="1"/>
      <c r="W194" s="1"/>
      <c r="X194" s="1"/>
      <c r="Y194" s="1"/>
      <c r="Z194" s="1"/>
      <c r="AA194" s="1"/>
      <c r="AC194" s="1"/>
      <c r="AD194" s="1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</row>
    <row r="195" spans="1:216" s="3" customFormat="1" ht="15.75" customHeight="1">
      <c r="A195" s="5" t="s">
        <v>913</v>
      </c>
      <c r="B195" s="63" t="s">
        <v>3374</v>
      </c>
      <c r="C195" s="546"/>
      <c r="D195" s="547" t="s">
        <v>4040</v>
      </c>
      <c r="E195" s="14" t="s">
        <v>4098</v>
      </c>
      <c r="F195" s="548"/>
      <c r="G195" s="549">
        <v>1</v>
      </c>
      <c r="H195" s="550">
        <v>2</v>
      </c>
      <c r="I195" s="551">
        <v>4</v>
      </c>
      <c r="J195" s="5" t="s">
        <v>913</v>
      </c>
      <c r="K195" s="63" t="s">
        <v>796</v>
      </c>
      <c r="L195" s="63"/>
      <c r="M195" s="288" t="s">
        <v>1442</v>
      </c>
      <c r="N195" s="337" t="s">
        <v>4071</v>
      </c>
      <c r="P195" s="9">
        <f>SUM(Puntenklassement!D48)</f>
        <v>3521</v>
      </c>
      <c r="T195" s="1"/>
      <c r="U195" s="1"/>
      <c r="V195" s="1"/>
      <c r="W195" s="1"/>
      <c r="X195" s="1"/>
      <c r="Y195" s="1"/>
      <c r="Z195" s="1"/>
      <c r="AA195" s="1"/>
      <c r="AC195" s="1"/>
      <c r="AD195" s="1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</row>
    <row r="196" spans="1:216" s="3" customFormat="1" ht="15.75" customHeight="1">
      <c r="A196" s="5" t="s">
        <v>914</v>
      </c>
      <c r="B196" s="63" t="s">
        <v>738</v>
      </c>
      <c r="C196" s="546"/>
      <c r="D196" s="545" t="s">
        <v>1434</v>
      </c>
      <c r="E196" s="14" t="s">
        <v>4073</v>
      </c>
      <c r="F196" s="546"/>
      <c r="G196" s="549">
        <v>1</v>
      </c>
      <c r="H196" s="550">
        <v>2</v>
      </c>
      <c r="I196" s="551">
        <v>3</v>
      </c>
      <c r="J196" s="5" t="s">
        <v>914</v>
      </c>
      <c r="K196" s="277" t="s">
        <v>3365</v>
      </c>
      <c r="L196" s="63"/>
      <c r="M196" s="287" t="s">
        <v>2152</v>
      </c>
      <c r="N196" s="337" t="s">
        <v>4096</v>
      </c>
      <c r="P196" s="9">
        <f>SUM(Puntenklassement!D51)</f>
        <v>3509</v>
      </c>
      <c r="T196" s="1"/>
      <c r="U196" s="1"/>
      <c r="V196" s="1"/>
      <c r="W196" s="1"/>
      <c r="X196" s="1"/>
      <c r="Y196" s="1"/>
      <c r="Z196" s="1"/>
      <c r="AA196" s="1"/>
      <c r="AC196" s="1"/>
      <c r="AD196" s="1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</row>
    <row r="197" spans="1:216" s="3" customFormat="1" ht="15.75" customHeight="1">
      <c r="A197" s="5" t="s">
        <v>915</v>
      </c>
      <c r="B197" s="277" t="s">
        <v>2050</v>
      </c>
      <c r="C197" s="546"/>
      <c r="D197" s="545" t="s">
        <v>2398</v>
      </c>
      <c r="E197" s="14" t="s">
        <v>4101</v>
      </c>
      <c r="F197" s="548"/>
      <c r="G197" s="549">
        <v>1</v>
      </c>
      <c r="H197" s="550">
        <v>2</v>
      </c>
      <c r="I197" s="551">
        <v>3</v>
      </c>
      <c r="J197" s="5" t="s">
        <v>915</v>
      </c>
      <c r="K197" s="277" t="s">
        <v>2002</v>
      </c>
      <c r="L197" s="63"/>
      <c r="M197" s="288" t="s">
        <v>1485</v>
      </c>
      <c r="N197" s="337" t="s">
        <v>4089</v>
      </c>
      <c r="P197" s="9">
        <f>SUM(Puntenklassement!D84)</f>
        <v>3507</v>
      </c>
      <c r="T197" s="1"/>
      <c r="U197" s="1"/>
      <c r="V197" s="1"/>
      <c r="W197" s="1"/>
      <c r="X197" s="1"/>
      <c r="Y197" s="1"/>
      <c r="Z197" s="1"/>
      <c r="AA197" s="1"/>
      <c r="AC197" s="1"/>
      <c r="AD197" s="1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</row>
    <row r="198" spans="1:216" s="3" customFormat="1" ht="15.75" customHeight="1">
      <c r="A198" s="5" t="s">
        <v>916</v>
      </c>
      <c r="B198" s="63" t="s">
        <v>3368</v>
      </c>
      <c r="C198" s="546"/>
      <c r="D198" s="547" t="s">
        <v>4034</v>
      </c>
      <c r="E198" s="14" t="s">
        <v>4097</v>
      </c>
      <c r="F198" s="548"/>
      <c r="G198" s="549">
        <v>1</v>
      </c>
      <c r="H198" s="550">
        <v>2</v>
      </c>
      <c r="I198" s="551">
        <v>2</v>
      </c>
      <c r="J198" s="5" t="s">
        <v>916</v>
      </c>
      <c r="K198" s="63" t="s">
        <v>3399</v>
      </c>
      <c r="L198" s="63"/>
      <c r="M198" s="269" t="s">
        <v>4049</v>
      </c>
      <c r="N198" s="337" t="s">
        <v>4095</v>
      </c>
      <c r="P198" s="9">
        <f>SUM(Puntenklassement!D85)</f>
        <v>3505</v>
      </c>
      <c r="T198" s="1"/>
      <c r="U198" s="1"/>
      <c r="V198" s="1"/>
      <c r="W198" s="1"/>
      <c r="X198" s="1"/>
      <c r="Y198" s="1"/>
      <c r="Z198" s="1"/>
      <c r="AA198" s="1"/>
      <c r="AC198" s="1"/>
      <c r="AD198" s="1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</row>
    <row r="199" spans="1:216" s="3" customFormat="1" ht="15.75" customHeight="1">
      <c r="A199" s="5" t="s">
        <v>917</v>
      </c>
      <c r="B199" s="277" t="s">
        <v>11</v>
      </c>
      <c r="C199" s="546"/>
      <c r="D199" s="545" t="s">
        <v>1460</v>
      </c>
      <c r="E199" s="14" t="s">
        <v>4061</v>
      </c>
      <c r="F199" s="548"/>
      <c r="G199" s="549">
        <v>1</v>
      </c>
      <c r="H199" s="550">
        <v>2</v>
      </c>
      <c r="I199" s="551">
        <v>2</v>
      </c>
      <c r="J199" s="5" t="s">
        <v>917</v>
      </c>
      <c r="K199" s="63" t="s">
        <v>3380</v>
      </c>
      <c r="L199" s="63"/>
      <c r="M199" s="269" t="s">
        <v>4046</v>
      </c>
      <c r="N199" s="337" t="s">
        <v>4097</v>
      </c>
      <c r="P199" s="9">
        <f>SUM(Puntenklassement!D83)</f>
        <v>3478</v>
      </c>
      <c r="T199" s="1"/>
      <c r="U199" s="1"/>
      <c r="V199" s="1"/>
      <c r="W199" s="1"/>
      <c r="X199" s="1"/>
      <c r="Y199" s="1"/>
      <c r="Z199" s="1"/>
      <c r="AA199" s="1"/>
      <c r="AC199" s="1"/>
      <c r="AD199" s="1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</row>
    <row r="200" spans="1:216" s="3" customFormat="1" ht="15.75" customHeight="1">
      <c r="A200" s="5" t="s">
        <v>918</v>
      </c>
      <c r="B200" s="63" t="s">
        <v>3399</v>
      </c>
      <c r="C200" s="546"/>
      <c r="D200" s="547" t="s">
        <v>4049</v>
      </c>
      <c r="E200" s="14" t="s">
        <v>4095</v>
      </c>
      <c r="F200" s="548"/>
      <c r="G200" s="549">
        <v>1</v>
      </c>
      <c r="H200" s="550">
        <v>2</v>
      </c>
      <c r="I200" s="551">
        <v>2</v>
      </c>
      <c r="J200" s="5" t="s">
        <v>918</v>
      </c>
      <c r="K200" s="63" t="s">
        <v>753</v>
      </c>
      <c r="L200" s="63"/>
      <c r="M200" s="288" t="s">
        <v>1420</v>
      </c>
      <c r="N200" s="337" t="s">
        <v>4069</v>
      </c>
      <c r="P200" s="9">
        <f>SUM(Puntenklassement!D100)</f>
        <v>3445</v>
      </c>
      <c r="T200" s="1"/>
      <c r="U200" s="1"/>
      <c r="V200" s="1"/>
      <c r="W200" s="1"/>
      <c r="X200" s="1"/>
      <c r="Y200" s="1"/>
      <c r="Z200" s="1"/>
      <c r="AA200" s="1"/>
      <c r="AC200" s="1"/>
      <c r="AD200" s="1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</row>
    <row r="201" spans="1:216" s="3" customFormat="1" ht="15.75" customHeight="1">
      <c r="A201" s="5" t="s">
        <v>919</v>
      </c>
      <c r="B201" s="63" t="s">
        <v>748</v>
      </c>
      <c r="C201" s="546"/>
      <c r="D201" s="545" t="s">
        <v>1426</v>
      </c>
      <c r="E201" s="14" t="s">
        <v>4064</v>
      </c>
      <c r="F201" s="548"/>
      <c r="G201" s="549">
        <v>1</v>
      </c>
      <c r="H201" s="550">
        <v>2</v>
      </c>
      <c r="I201" s="551">
        <v>1</v>
      </c>
      <c r="J201" s="5" t="s">
        <v>919</v>
      </c>
      <c r="K201" s="277" t="s">
        <v>1</v>
      </c>
      <c r="L201" s="63"/>
      <c r="M201" s="288" t="s">
        <v>1484</v>
      </c>
      <c r="N201" s="337" t="s">
        <v>4094</v>
      </c>
      <c r="P201" s="9">
        <f>SUM(Puntenklassement!D10)</f>
        <v>3441</v>
      </c>
      <c r="T201" s="1"/>
      <c r="U201" s="1"/>
      <c r="V201" s="1"/>
      <c r="W201" s="1"/>
      <c r="X201" s="1"/>
      <c r="Y201" s="1"/>
      <c r="Z201" s="1"/>
      <c r="AA201" s="1"/>
      <c r="AC201" s="1"/>
      <c r="AD201" s="1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</row>
    <row r="202" spans="1:216" s="3" customFormat="1" ht="15.75" customHeight="1">
      <c r="A202" s="5" t="s">
        <v>920</v>
      </c>
      <c r="B202" s="63" t="s">
        <v>3378</v>
      </c>
      <c r="C202" s="546"/>
      <c r="D202" s="547" t="s">
        <v>4044</v>
      </c>
      <c r="E202" s="14" t="s">
        <v>4101</v>
      </c>
      <c r="F202" s="548"/>
      <c r="G202" s="549">
        <v>1</v>
      </c>
      <c r="H202" s="550">
        <v>2</v>
      </c>
      <c r="I202" s="551">
        <v>0</v>
      </c>
      <c r="J202" s="5" t="s">
        <v>920</v>
      </c>
      <c r="K202" s="277" t="s">
        <v>2025</v>
      </c>
      <c r="L202" s="63"/>
      <c r="M202" s="288" t="s">
        <v>1867</v>
      </c>
      <c r="N202" s="337" t="s">
        <v>4098</v>
      </c>
      <c r="P202" s="9">
        <f>SUM(Puntenklassement!D27)</f>
        <v>3385</v>
      </c>
      <c r="T202" s="1"/>
      <c r="U202" s="1"/>
      <c r="V202" s="1"/>
      <c r="W202" s="1"/>
      <c r="X202" s="1"/>
      <c r="Y202" s="1"/>
      <c r="Z202" s="1"/>
      <c r="AA202" s="1"/>
      <c r="AC202" s="1"/>
      <c r="AD202" s="1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</row>
    <row r="203" spans="1:216" s="3" customFormat="1" ht="15.75" customHeight="1">
      <c r="A203" s="5" t="s">
        <v>921</v>
      </c>
      <c r="B203" s="63" t="s">
        <v>3379</v>
      </c>
      <c r="C203" s="546"/>
      <c r="D203" s="547" t="s">
        <v>4045</v>
      </c>
      <c r="E203" s="14" t="s">
        <v>4095</v>
      </c>
      <c r="F203" s="548"/>
      <c r="G203" s="549">
        <v>1</v>
      </c>
      <c r="H203" s="550">
        <v>1</v>
      </c>
      <c r="I203" s="551">
        <v>5</v>
      </c>
      <c r="J203" s="5" t="s">
        <v>921</v>
      </c>
      <c r="K203" s="63" t="s">
        <v>3397</v>
      </c>
      <c r="L203" s="63"/>
      <c r="M203" s="269" t="s">
        <v>4056</v>
      </c>
      <c r="N203" s="337" t="s">
        <v>4099</v>
      </c>
      <c r="P203" s="9">
        <f>SUM(Puntenklassement!D74)</f>
        <v>3352</v>
      </c>
      <c r="T203" s="1"/>
      <c r="U203" s="1"/>
      <c r="V203" s="1"/>
      <c r="W203" s="1"/>
      <c r="X203" s="1"/>
      <c r="Y203" s="1"/>
      <c r="Z203" s="1"/>
      <c r="AA203" s="1"/>
      <c r="AC203" s="1"/>
      <c r="AD203" s="1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</row>
    <row r="204" spans="1:216" s="3" customFormat="1" ht="15.75" customHeight="1">
      <c r="A204" s="5" t="s">
        <v>922</v>
      </c>
      <c r="B204" s="63" t="s">
        <v>3367</v>
      </c>
      <c r="C204" s="546"/>
      <c r="D204" s="547" t="s">
        <v>4033</v>
      </c>
      <c r="E204" s="14" t="s">
        <v>4097</v>
      </c>
      <c r="F204" s="548"/>
      <c r="G204" s="549">
        <v>1</v>
      </c>
      <c r="H204" s="550">
        <v>1</v>
      </c>
      <c r="I204" s="551">
        <v>4</v>
      </c>
      <c r="J204" s="5" t="s">
        <v>922</v>
      </c>
      <c r="K204" s="277" t="s">
        <v>2007</v>
      </c>
      <c r="L204" s="63"/>
      <c r="M204" s="287" t="s">
        <v>1856</v>
      </c>
      <c r="N204" s="337" t="s">
        <v>4086</v>
      </c>
      <c r="P204" s="9">
        <f>SUM(Puntenklassement!D37)</f>
        <v>3327</v>
      </c>
      <c r="T204" s="1"/>
      <c r="U204" s="1"/>
      <c r="V204" s="1"/>
      <c r="W204" s="1"/>
      <c r="X204" s="1"/>
      <c r="Y204" s="1"/>
      <c r="Z204" s="1"/>
      <c r="AA204" s="1"/>
      <c r="AC204" s="1"/>
      <c r="AD204" s="1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</row>
    <row r="205" spans="1:216" s="3" customFormat="1" ht="15.75" customHeight="1">
      <c r="A205" s="5" t="s">
        <v>923</v>
      </c>
      <c r="B205" s="277" t="s">
        <v>2025</v>
      </c>
      <c r="C205" s="546"/>
      <c r="D205" s="545" t="s">
        <v>1867</v>
      </c>
      <c r="E205" s="14" t="s">
        <v>4098</v>
      </c>
      <c r="F205" s="548"/>
      <c r="G205" s="549">
        <v>1</v>
      </c>
      <c r="H205" s="550">
        <v>1</v>
      </c>
      <c r="I205" s="551">
        <v>3</v>
      </c>
      <c r="J205" s="5" t="s">
        <v>923</v>
      </c>
      <c r="K205" s="63" t="s">
        <v>3369</v>
      </c>
      <c r="L205" s="63"/>
      <c r="M205" s="269" t="s">
        <v>4035</v>
      </c>
      <c r="N205" s="337" t="s">
        <v>4098</v>
      </c>
      <c r="P205" s="9">
        <f>SUM(Puntenklassement!D26)</f>
        <v>3320</v>
      </c>
      <c r="T205" s="1"/>
      <c r="U205" s="1"/>
      <c r="V205" s="1"/>
      <c r="W205" s="1"/>
      <c r="X205" s="1"/>
      <c r="Y205" s="1"/>
      <c r="Z205" s="1"/>
      <c r="AA205" s="1"/>
      <c r="AC205" s="1"/>
      <c r="AD205" s="1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</row>
    <row r="206" spans="1:216" s="3" customFormat="1" ht="15.75" customHeight="1">
      <c r="A206" s="5" t="s">
        <v>924</v>
      </c>
      <c r="B206" s="277" t="s">
        <v>13</v>
      </c>
      <c r="C206" s="546"/>
      <c r="D206" s="552" t="s">
        <v>1469</v>
      </c>
      <c r="E206" s="14" t="s">
        <v>4083</v>
      </c>
      <c r="F206" s="548"/>
      <c r="G206" s="549">
        <v>1</v>
      </c>
      <c r="H206" s="550">
        <v>1</v>
      </c>
      <c r="I206" s="551">
        <v>2</v>
      </c>
      <c r="J206" s="5" t="s">
        <v>924</v>
      </c>
      <c r="K206" s="277" t="s">
        <v>2050</v>
      </c>
      <c r="L206" s="63"/>
      <c r="M206" s="288" t="s">
        <v>2398</v>
      </c>
      <c r="N206" s="337" t="s">
        <v>4101</v>
      </c>
      <c r="P206" s="9">
        <f>SUM(Puntenklassement!D76)</f>
        <v>3302</v>
      </c>
      <c r="T206" s="1"/>
      <c r="U206" s="1"/>
      <c r="V206" s="1"/>
      <c r="W206" s="1"/>
      <c r="X206" s="1"/>
      <c r="Y206" s="1"/>
      <c r="Z206" s="1"/>
      <c r="AA206" s="1"/>
      <c r="AC206" s="1"/>
      <c r="AD206" s="1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</row>
    <row r="207" spans="1:216" s="3" customFormat="1" ht="15.75" customHeight="1">
      <c r="A207" s="5" t="s">
        <v>925</v>
      </c>
      <c r="B207" s="219" t="s">
        <v>1655</v>
      </c>
      <c r="C207" s="546"/>
      <c r="D207" s="545" t="s">
        <v>1474</v>
      </c>
      <c r="E207" s="14" t="s">
        <v>4087</v>
      </c>
      <c r="F207" s="548"/>
      <c r="G207" s="549">
        <v>1</v>
      </c>
      <c r="H207" s="550">
        <v>0</v>
      </c>
      <c r="I207" s="551">
        <v>3</v>
      </c>
      <c r="J207" s="5" t="s">
        <v>925</v>
      </c>
      <c r="K207" s="63" t="s">
        <v>3371</v>
      </c>
      <c r="L207" s="63"/>
      <c r="M207" s="269" t="s">
        <v>4037</v>
      </c>
      <c r="N207" s="337" t="s">
        <v>4100</v>
      </c>
      <c r="P207" s="9">
        <f>SUM(Puntenklassement!D21)</f>
        <v>3294</v>
      </c>
      <c r="T207" s="1"/>
      <c r="U207" s="1"/>
      <c r="V207" s="1"/>
      <c r="W207" s="1"/>
      <c r="X207" s="1"/>
      <c r="Y207" s="1"/>
      <c r="Z207" s="1"/>
      <c r="AA207" s="1"/>
      <c r="AC207" s="1"/>
      <c r="AD207" s="1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</row>
    <row r="208" spans="1:216" s="3" customFormat="1" ht="15.75" customHeight="1">
      <c r="A208" s="5" t="s">
        <v>926</v>
      </c>
      <c r="B208" s="63" t="s">
        <v>764</v>
      </c>
      <c r="C208" s="546"/>
      <c r="D208" s="552" t="s">
        <v>1440</v>
      </c>
      <c r="E208" s="14" t="s">
        <v>4078</v>
      </c>
      <c r="F208" s="548"/>
      <c r="G208" s="549">
        <v>0</v>
      </c>
      <c r="H208" s="550">
        <v>7</v>
      </c>
      <c r="I208" s="551">
        <v>4</v>
      </c>
      <c r="J208" s="5" t="s">
        <v>926</v>
      </c>
      <c r="K208" s="63" t="s">
        <v>3395</v>
      </c>
      <c r="L208" s="63"/>
      <c r="M208" s="269" t="s">
        <v>4055</v>
      </c>
      <c r="N208" s="337" t="s">
        <v>4096</v>
      </c>
      <c r="P208" s="9">
        <f>SUM(Puntenklassement!D97)</f>
        <v>3287</v>
      </c>
      <c r="T208" s="1"/>
      <c r="U208" s="1"/>
      <c r="V208" s="1"/>
      <c r="W208" s="1"/>
      <c r="X208" s="1"/>
      <c r="Y208" s="1"/>
      <c r="Z208" s="1"/>
      <c r="AA208" s="1"/>
      <c r="AC208" s="1"/>
      <c r="AD208" s="1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</row>
    <row r="209" spans="1:216" s="3" customFormat="1" ht="15.75" customHeight="1">
      <c r="A209" s="5" t="s">
        <v>927</v>
      </c>
      <c r="B209" s="63" t="s">
        <v>3380</v>
      </c>
      <c r="C209" s="546"/>
      <c r="D209" s="547" t="s">
        <v>4046</v>
      </c>
      <c r="E209" s="14" t="s">
        <v>4097</v>
      </c>
      <c r="F209" s="548"/>
      <c r="G209" s="549">
        <v>0</v>
      </c>
      <c r="H209" s="550">
        <v>3</v>
      </c>
      <c r="I209" s="551">
        <v>1</v>
      </c>
      <c r="J209" s="5" t="s">
        <v>927</v>
      </c>
      <c r="K209" s="277" t="s">
        <v>2030</v>
      </c>
      <c r="L209" s="63"/>
      <c r="M209" s="288" t="s">
        <v>1868</v>
      </c>
      <c r="N209" s="337" t="s">
        <v>4098</v>
      </c>
      <c r="P209" s="9">
        <f>SUM(Puntenklassement!D95)</f>
        <v>3274</v>
      </c>
      <c r="T209" s="1"/>
      <c r="U209" s="1"/>
      <c r="V209" s="1"/>
      <c r="W209" s="1"/>
      <c r="X209" s="1"/>
      <c r="Y209" s="1"/>
      <c r="Z209" s="1"/>
      <c r="AA209" s="1"/>
      <c r="AC209" s="1"/>
      <c r="AD209" s="1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</row>
    <row r="210" spans="1:216" s="3" customFormat="1" ht="15.75" customHeight="1">
      <c r="A210" s="5" t="s">
        <v>928</v>
      </c>
      <c r="B210" s="219" t="s">
        <v>1662</v>
      </c>
      <c r="C210" s="546"/>
      <c r="D210" s="545" t="s">
        <v>1429</v>
      </c>
      <c r="E210" s="14" t="s">
        <v>4064</v>
      </c>
      <c r="F210" s="548"/>
      <c r="G210" s="549">
        <v>0</v>
      </c>
      <c r="H210" s="550">
        <v>3</v>
      </c>
      <c r="I210" s="551">
        <v>1</v>
      </c>
      <c r="J210" s="5" t="s">
        <v>928</v>
      </c>
      <c r="K210" s="63" t="s">
        <v>782</v>
      </c>
      <c r="L210" s="63"/>
      <c r="M210" s="287" t="s">
        <v>1476</v>
      </c>
      <c r="N210" s="337" t="s">
        <v>4088</v>
      </c>
      <c r="P210" s="9">
        <f>SUM(Puntenklassement!D90)</f>
        <v>3230</v>
      </c>
      <c r="T210" s="1"/>
      <c r="U210" s="1"/>
      <c r="V210" s="1"/>
      <c r="W210" s="1"/>
      <c r="X210" s="1"/>
      <c r="Y210" s="1"/>
      <c r="Z210" s="1"/>
      <c r="AA210" s="1"/>
      <c r="AC210" s="1"/>
      <c r="AD210" s="1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</row>
    <row r="211" spans="1:216" s="3" customFormat="1" ht="15.75" customHeight="1">
      <c r="A211" s="5" t="s">
        <v>929</v>
      </c>
      <c r="B211" s="277" t="s">
        <v>154</v>
      </c>
      <c r="C211" s="546"/>
      <c r="D211" s="545" t="s">
        <v>1453</v>
      </c>
      <c r="E211" s="14" t="s">
        <v>4059</v>
      </c>
      <c r="F211" s="548"/>
      <c r="G211" s="549">
        <v>0</v>
      </c>
      <c r="H211" s="550">
        <v>2</v>
      </c>
      <c r="I211" s="551">
        <v>4</v>
      </c>
      <c r="J211" s="5" t="s">
        <v>929</v>
      </c>
      <c r="K211" s="63" t="s">
        <v>3381</v>
      </c>
      <c r="L211" s="63"/>
      <c r="M211" s="269" t="s">
        <v>4047</v>
      </c>
      <c r="N211" s="337" t="s">
        <v>4099</v>
      </c>
      <c r="P211" s="9">
        <f>SUM(Puntenklassement!D58)</f>
        <v>3197</v>
      </c>
      <c r="T211" s="1"/>
      <c r="U211" s="1"/>
      <c r="V211" s="1"/>
      <c r="W211" s="1"/>
      <c r="X211" s="1"/>
      <c r="Y211" s="1"/>
      <c r="Z211" s="1"/>
      <c r="AA211" s="1"/>
      <c r="AC211" s="1"/>
      <c r="AD211" s="1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</row>
    <row r="212" spans="1:216" s="3" customFormat="1" ht="15.75" customHeight="1">
      <c r="A212" s="5" t="s">
        <v>930</v>
      </c>
      <c r="B212" s="277" t="s">
        <v>2030</v>
      </c>
      <c r="C212" s="546"/>
      <c r="D212" s="545" t="s">
        <v>1868</v>
      </c>
      <c r="E212" s="14" t="s">
        <v>4098</v>
      </c>
      <c r="F212" s="548"/>
      <c r="G212" s="549">
        <v>0</v>
      </c>
      <c r="H212" s="550">
        <v>2</v>
      </c>
      <c r="I212" s="551">
        <v>2</v>
      </c>
      <c r="J212" s="5" t="s">
        <v>930</v>
      </c>
      <c r="K212" s="277" t="s">
        <v>13</v>
      </c>
      <c r="L212" s="63"/>
      <c r="M212" s="287" t="s">
        <v>1469</v>
      </c>
      <c r="N212" s="337" t="s">
        <v>4083</v>
      </c>
      <c r="P212" s="9">
        <f>SUM(Puntenklassement!D33)</f>
        <v>3160</v>
      </c>
      <c r="T212" s="1"/>
      <c r="U212" s="1"/>
      <c r="V212" s="1"/>
      <c r="W212" s="1"/>
      <c r="X212" s="1"/>
      <c r="Y212" s="1"/>
      <c r="Z212" s="1"/>
      <c r="AA212" s="1"/>
      <c r="AC212" s="1"/>
      <c r="AD212" s="1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</row>
    <row r="213" spans="1:216" s="3" customFormat="1" ht="15.75" customHeight="1">
      <c r="A213" s="5" t="s">
        <v>931</v>
      </c>
      <c r="B213" s="63" t="s">
        <v>180</v>
      </c>
      <c r="C213" s="546"/>
      <c r="D213" s="547" t="s">
        <v>4051</v>
      </c>
      <c r="E213" s="14" t="s">
        <v>4096</v>
      </c>
      <c r="F213" s="548"/>
      <c r="G213" s="549">
        <v>0</v>
      </c>
      <c r="H213" s="550">
        <v>1</v>
      </c>
      <c r="I213" s="551">
        <v>1</v>
      </c>
      <c r="J213" s="5" t="s">
        <v>931</v>
      </c>
      <c r="K213" s="63" t="s">
        <v>788</v>
      </c>
      <c r="L213" s="63"/>
      <c r="M213" s="288" t="s">
        <v>1470</v>
      </c>
      <c r="N213" s="337" t="s">
        <v>4084</v>
      </c>
      <c r="P213" s="9">
        <f>SUM(Puntenklassement!D16)</f>
        <v>3098</v>
      </c>
      <c r="T213" s="1"/>
      <c r="U213" s="1"/>
      <c r="V213" s="1"/>
      <c r="W213" s="1"/>
      <c r="X213" s="1"/>
      <c r="Y213" s="1"/>
      <c r="Z213" s="1"/>
      <c r="AA213" s="1"/>
      <c r="AC213" s="1"/>
      <c r="AD213" s="1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</row>
    <row r="214" spans="1:216" s="3" customFormat="1" ht="15.75" customHeight="1">
      <c r="A214" s="5" t="s">
        <v>932</v>
      </c>
      <c r="B214" s="63" t="s">
        <v>3394</v>
      </c>
      <c r="C214" s="546"/>
      <c r="D214" s="547" t="s">
        <v>4054</v>
      </c>
      <c r="E214" s="14" t="s">
        <v>4098</v>
      </c>
      <c r="F214" s="548"/>
      <c r="G214" s="549">
        <v>0</v>
      </c>
      <c r="H214" s="550">
        <v>1</v>
      </c>
      <c r="I214" s="551">
        <v>0</v>
      </c>
      <c r="J214" s="5" t="s">
        <v>932</v>
      </c>
      <c r="K214" s="277" t="s">
        <v>2052</v>
      </c>
      <c r="L214" s="63"/>
      <c r="M214" s="288" t="s">
        <v>2402</v>
      </c>
      <c r="N214" s="337" t="s">
        <v>4101</v>
      </c>
      <c r="P214" s="9">
        <f>SUM(Puntenklassement!D79)</f>
        <v>3008</v>
      </c>
      <c r="T214" s="1"/>
      <c r="U214" s="1"/>
      <c r="V214" s="1"/>
      <c r="W214" s="1"/>
      <c r="X214" s="1"/>
      <c r="Y214" s="1"/>
      <c r="Z214" s="1"/>
      <c r="AA214" s="1"/>
      <c r="AC214" s="1"/>
      <c r="AD214" s="1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</row>
    <row r="215" spans="1:216" s="3" customFormat="1" ht="15.75" customHeight="1">
      <c r="A215" s="5" t="s">
        <v>933</v>
      </c>
      <c r="B215" s="63" t="s">
        <v>21</v>
      </c>
      <c r="C215" s="546"/>
      <c r="D215" s="545" t="s">
        <v>1452</v>
      </c>
      <c r="E215" s="14" t="s">
        <v>4059</v>
      </c>
      <c r="F215" s="548"/>
      <c r="G215" s="549">
        <v>0</v>
      </c>
      <c r="H215" s="550">
        <v>0</v>
      </c>
      <c r="I215" s="551">
        <v>3</v>
      </c>
      <c r="J215" s="5" t="s">
        <v>933</v>
      </c>
      <c r="K215" s="63" t="s">
        <v>3368</v>
      </c>
      <c r="L215" s="63"/>
      <c r="M215" s="269" t="s">
        <v>4034</v>
      </c>
      <c r="N215" s="337" t="s">
        <v>4097</v>
      </c>
      <c r="P215" s="9">
        <f>SUM(Puntenklassement!D18)</f>
        <v>3007</v>
      </c>
      <c r="T215" s="1"/>
      <c r="U215" s="1"/>
      <c r="V215" s="1"/>
      <c r="W215" s="1"/>
      <c r="X215" s="1"/>
      <c r="Y215" s="1"/>
      <c r="Z215" s="1"/>
      <c r="AA215" s="1"/>
      <c r="AC215" s="1"/>
      <c r="AD215" s="1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</row>
    <row r="216" spans="1:216" s="3" customFormat="1" ht="15.75" customHeight="1">
      <c r="A216" s="5" t="s">
        <v>934</v>
      </c>
      <c r="B216" s="277" t="s">
        <v>2002</v>
      </c>
      <c r="C216" s="546"/>
      <c r="D216" s="545" t="s">
        <v>1485</v>
      </c>
      <c r="E216" s="14" t="s">
        <v>4089</v>
      </c>
      <c r="F216" s="548"/>
      <c r="G216" s="549">
        <v>0</v>
      </c>
      <c r="H216" s="550">
        <v>0</v>
      </c>
      <c r="I216" s="551">
        <v>2</v>
      </c>
      <c r="J216" s="5" t="s">
        <v>934</v>
      </c>
      <c r="K216" s="277" t="s">
        <v>27</v>
      </c>
      <c r="L216" s="63"/>
      <c r="M216" s="287" t="s">
        <v>1464</v>
      </c>
      <c r="N216" s="337" t="s">
        <v>4080</v>
      </c>
      <c r="P216" s="9">
        <f>SUM(Puntenklassement!D66)</f>
        <v>2952</v>
      </c>
      <c r="T216" s="1"/>
      <c r="U216" s="1"/>
      <c r="V216" s="1"/>
      <c r="W216" s="1"/>
      <c r="X216" s="1"/>
      <c r="Y216" s="1"/>
      <c r="Z216" s="1"/>
      <c r="AA216" s="1"/>
      <c r="AC216" s="1"/>
      <c r="AD216" s="1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</row>
    <row r="217" spans="1:216" s="3" customFormat="1" ht="15.75" customHeight="1">
      <c r="A217" s="5" t="s">
        <v>935</v>
      </c>
      <c r="B217" s="277" t="s">
        <v>17</v>
      </c>
      <c r="C217" s="546"/>
      <c r="D217" s="545" t="s">
        <v>1417</v>
      </c>
      <c r="E217" s="14" t="s">
        <v>4068</v>
      </c>
      <c r="F217" s="548"/>
      <c r="G217" s="549">
        <v>0</v>
      </c>
      <c r="H217" s="550">
        <v>0</v>
      </c>
      <c r="I217" s="551">
        <v>0</v>
      </c>
      <c r="J217" s="5" t="s">
        <v>935</v>
      </c>
      <c r="K217" s="219" t="s">
        <v>1644</v>
      </c>
      <c r="L217" s="63"/>
      <c r="M217" s="288" t="s">
        <v>1853</v>
      </c>
      <c r="N217" s="337" t="s">
        <v>4090</v>
      </c>
      <c r="P217" s="9">
        <f>SUM(Puntenklassement!D55)</f>
        <v>2725</v>
      </c>
      <c r="T217" s="1"/>
      <c r="U217" s="1"/>
      <c r="V217" s="1"/>
      <c r="W217" s="1"/>
      <c r="X217" s="1"/>
      <c r="Y217" s="1"/>
      <c r="Z217" s="1"/>
      <c r="AA217" s="1"/>
      <c r="AC217" s="1"/>
      <c r="AD217" s="1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</row>
    <row r="218" spans="1:216" s="3" customFormat="1" ht="18.75">
      <c r="A218" s="1"/>
      <c r="D218" s="7"/>
      <c r="P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</row>
    <row r="219" spans="1:216" s="7" customFormat="1" ht="18.75">
      <c r="G219" s="1">
        <f>SUM(G118:G218)</f>
        <v>297</v>
      </c>
      <c r="H219" s="1">
        <f>SUM(H118:H218)</f>
        <v>300</v>
      </c>
      <c r="I219" s="1">
        <f>SUM(I118:I218)</f>
        <v>266</v>
      </c>
      <c r="AA219" s="8"/>
      <c r="AS219" s="8"/>
      <c r="BB219" s="8"/>
      <c r="BK219" s="8"/>
      <c r="BT219" s="8"/>
      <c r="CC219" s="8"/>
      <c r="CL219" s="8"/>
      <c r="CU219" s="8"/>
      <c r="DD219" s="8"/>
      <c r="DM219" s="8"/>
      <c r="DV219" s="8"/>
      <c r="EE219" s="8"/>
      <c r="EN219" s="8"/>
      <c r="EW219" s="8"/>
      <c r="FF219" s="8"/>
      <c r="FO219" s="8"/>
      <c r="FX219" s="8"/>
      <c r="GG219" s="8"/>
      <c r="GP219" s="8"/>
      <c r="GY219" s="8"/>
      <c r="HH219" s="8"/>
    </row>
    <row r="220" spans="1:216" s="3" customFormat="1" ht="23.25">
      <c r="A220" s="77" t="s">
        <v>177</v>
      </c>
      <c r="B220" s="7"/>
      <c r="C220" s="8"/>
      <c r="E220" s="7"/>
      <c r="J220" s="30" t="s">
        <v>726</v>
      </c>
      <c r="K220" s="7"/>
      <c r="L220" s="7"/>
      <c r="M220" s="7"/>
      <c r="N220" s="66"/>
      <c r="AA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</row>
    <row r="221" spans="1:216" s="3" customFormat="1" ht="49.5">
      <c r="A221" s="86" t="s">
        <v>731</v>
      </c>
      <c r="D221" s="193" t="s">
        <v>1996</v>
      </c>
      <c r="E221" s="358" t="s">
        <v>5601</v>
      </c>
      <c r="F221" s="357" t="s">
        <v>5446</v>
      </c>
      <c r="G221" s="34" t="s">
        <v>807</v>
      </c>
      <c r="L221" s="207" t="s">
        <v>1617</v>
      </c>
      <c r="M221" s="207" t="s">
        <v>2017</v>
      </c>
      <c r="O221" s="19" t="s">
        <v>40</v>
      </c>
      <c r="AA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</row>
    <row r="222" spans="1:216" s="63" customFormat="1" ht="15.75" customHeight="1">
      <c r="A222" s="331" t="s">
        <v>0</v>
      </c>
      <c r="B222" s="28" t="s">
        <v>21</v>
      </c>
      <c r="C222" s="9"/>
      <c r="D222" s="63" t="s">
        <v>3216</v>
      </c>
      <c r="E222" s="250">
        <f>UCIRanking!B52</f>
        <v>61113.89999999979</v>
      </c>
      <c r="F222" s="250">
        <v>62147.77499999979</v>
      </c>
      <c r="G222" s="59">
        <f>SUM(E222-F222)</f>
        <v>-1033.875</v>
      </c>
      <c r="H222" s="509"/>
      <c r="I222" s="331" t="s">
        <v>0</v>
      </c>
      <c r="J222" s="63" t="s">
        <v>3386</v>
      </c>
      <c r="L222" s="269" t="s">
        <v>4053</v>
      </c>
      <c r="M222" s="337" t="s">
        <v>4097</v>
      </c>
      <c r="O222" s="67">
        <f>$AOU$672</f>
        <v>13960.8</v>
      </c>
      <c r="R222" s="103"/>
      <c r="AA222" s="103"/>
      <c r="AS222" s="103"/>
      <c r="BB222" s="103"/>
      <c r="BK222" s="103"/>
      <c r="BT222" s="103"/>
      <c r="CC222" s="103"/>
      <c r="CL222" s="103"/>
      <c r="CU222" s="103"/>
      <c r="DD222" s="103"/>
      <c r="DM222" s="103"/>
      <c r="DV222" s="103"/>
      <c r="EE222" s="103"/>
      <c r="EN222" s="103"/>
      <c r="EW222" s="103"/>
      <c r="FF222" s="103"/>
      <c r="FO222" s="103"/>
      <c r="FX222" s="103"/>
      <c r="GG222" s="103"/>
      <c r="GP222" s="103"/>
      <c r="GY222" s="103"/>
      <c r="HH222" s="103"/>
    </row>
    <row r="223" spans="1:216" s="63" customFormat="1" ht="15.75" customHeight="1">
      <c r="A223" s="331" t="s">
        <v>2</v>
      </c>
      <c r="B223" s="63" t="s">
        <v>154</v>
      </c>
      <c r="C223" s="9"/>
      <c r="D223" s="63" t="s">
        <v>3217</v>
      </c>
      <c r="E223" s="250">
        <f>UCIRanking!B71</f>
        <v>60334.224999999889</v>
      </c>
      <c r="F223" s="250">
        <v>59616.549999999886</v>
      </c>
      <c r="G223" s="59">
        <f>SUM(E223-F223)</f>
        <v>717.67500000000291</v>
      </c>
      <c r="H223" s="509"/>
      <c r="I223" s="331" t="s">
        <v>2</v>
      </c>
      <c r="J223" s="63" t="s">
        <v>3375</v>
      </c>
      <c r="L223" s="269" t="s">
        <v>4041</v>
      </c>
      <c r="M223" s="337" t="s">
        <v>4095</v>
      </c>
      <c r="O223" s="67">
        <f>$AKQ$672</f>
        <v>13901.099999999999</v>
      </c>
      <c r="R223" s="103"/>
      <c r="AA223" s="103"/>
      <c r="AS223" s="103"/>
      <c r="BB223" s="103"/>
      <c r="BK223" s="103"/>
      <c r="BT223" s="103"/>
      <c r="CC223" s="103"/>
      <c r="CL223" s="103"/>
      <c r="CU223" s="103"/>
      <c r="DD223" s="103"/>
      <c r="DM223" s="103"/>
      <c r="DV223" s="103"/>
      <c r="EE223" s="103"/>
      <c r="EN223" s="103"/>
      <c r="EW223" s="103"/>
      <c r="FF223" s="103"/>
      <c r="FO223" s="103"/>
      <c r="FX223" s="103"/>
      <c r="GG223" s="103"/>
      <c r="GP223" s="103"/>
      <c r="GY223" s="103"/>
      <c r="HH223" s="103"/>
    </row>
    <row r="224" spans="1:216" s="63" customFormat="1" ht="15.75" customHeight="1">
      <c r="A224" s="331" t="s">
        <v>3</v>
      </c>
      <c r="B224" s="63" t="s">
        <v>779</v>
      </c>
      <c r="C224" s="103"/>
      <c r="D224" s="63" t="s">
        <v>3219</v>
      </c>
      <c r="E224" s="250">
        <f>UCIRanking!B78</f>
        <v>59525.300000000119</v>
      </c>
      <c r="F224" s="250">
        <v>58748.000000000116</v>
      </c>
      <c r="G224" s="59">
        <f>SUM(E224-F224)</f>
        <v>777.30000000000291</v>
      </c>
      <c r="H224" s="509"/>
      <c r="I224" s="331" t="s">
        <v>3</v>
      </c>
      <c r="J224" s="63" t="s">
        <v>3385</v>
      </c>
      <c r="L224" s="269" t="s">
        <v>4052</v>
      </c>
      <c r="M224" s="337" t="s">
        <v>4100</v>
      </c>
      <c r="O224" s="67">
        <f>$AOL$672</f>
        <v>13601.7</v>
      </c>
      <c r="R224" s="103"/>
      <c r="AA224" s="103"/>
      <c r="AS224" s="103"/>
      <c r="BB224" s="103"/>
      <c r="BK224" s="103"/>
      <c r="BT224" s="103"/>
      <c r="CC224" s="103"/>
      <c r="CL224" s="103"/>
      <c r="CU224" s="103"/>
      <c r="DD224" s="103"/>
      <c r="DM224" s="103"/>
      <c r="DV224" s="103"/>
      <c r="EE224" s="103"/>
      <c r="EN224" s="103"/>
      <c r="EW224" s="103"/>
      <c r="FF224" s="103"/>
      <c r="FO224" s="103"/>
      <c r="FX224" s="103"/>
      <c r="GG224" s="103"/>
      <c r="GP224" s="103"/>
      <c r="GY224" s="103"/>
      <c r="HH224" s="103"/>
    </row>
    <row r="225" spans="1:216" s="63" customFormat="1" ht="15.75" customHeight="1">
      <c r="A225" s="331" t="s">
        <v>5</v>
      </c>
      <c r="B225" s="63" t="s">
        <v>800</v>
      </c>
      <c r="C225" s="103"/>
      <c r="D225" s="63" t="s">
        <v>3220</v>
      </c>
      <c r="E225" s="250">
        <f>UCIRanking!B49</f>
        <v>59225.174999999937</v>
      </c>
      <c r="F225" s="250">
        <v>59481.687499999935</v>
      </c>
      <c r="G225" s="59">
        <f>SUM(E225-F225)</f>
        <v>-256.51249999999709</v>
      </c>
      <c r="H225" s="509"/>
      <c r="I225" s="331" t="s">
        <v>5</v>
      </c>
      <c r="J225" s="63" t="s">
        <v>3367</v>
      </c>
      <c r="L225" s="269" t="s">
        <v>4033</v>
      </c>
      <c r="M225" s="337" t="s">
        <v>4097</v>
      </c>
      <c r="O225" s="67">
        <f>$AHW$672</f>
        <v>13449.400000000001</v>
      </c>
      <c r="R225" s="103"/>
      <c r="AA225" s="103"/>
      <c r="AS225" s="103"/>
      <c r="BB225" s="103"/>
      <c r="BK225" s="103"/>
      <c r="BT225" s="103"/>
      <c r="CC225" s="103"/>
      <c r="CL225" s="103"/>
      <c r="CU225" s="103"/>
      <c r="DD225" s="103"/>
      <c r="DM225" s="103"/>
      <c r="DV225" s="103"/>
      <c r="EE225" s="103"/>
      <c r="EN225" s="103"/>
      <c r="EW225" s="103"/>
      <c r="FF225" s="103"/>
      <c r="FO225" s="103"/>
      <c r="FX225" s="103"/>
      <c r="GG225" s="103"/>
      <c r="GP225" s="103"/>
      <c r="GY225" s="103"/>
      <c r="HH225" s="103"/>
    </row>
    <row r="226" spans="1:216" s="63" customFormat="1" ht="15.75" customHeight="1">
      <c r="A226" s="331" t="s">
        <v>7</v>
      </c>
      <c r="B226" s="63" t="s">
        <v>155</v>
      </c>
      <c r="C226" s="9"/>
      <c r="D226" s="63" t="s">
        <v>3223</v>
      </c>
      <c r="E226" s="250">
        <f>UCIRanking!B102</f>
        <v>58335.937499999643</v>
      </c>
      <c r="F226" s="250">
        <v>58542.449999999641</v>
      </c>
      <c r="G226" s="59">
        <f>SUM(E226-F226)</f>
        <v>-206.51249999999709</v>
      </c>
      <c r="H226" s="509"/>
      <c r="I226" s="331" t="s">
        <v>7</v>
      </c>
      <c r="J226" s="63" t="s">
        <v>3394</v>
      </c>
      <c r="L226" s="269" t="s">
        <v>4054</v>
      </c>
      <c r="M226" s="337" t="s">
        <v>4098</v>
      </c>
      <c r="O226" s="67">
        <f>$APD$672</f>
        <v>13425.7</v>
      </c>
      <c r="R226" s="103"/>
      <c r="AA226" s="103"/>
      <c r="AS226" s="103"/>
      <c r="BB226" s="103"/>
      <c r="BK226" s="103"/>
      <c r="BT226" s="103"/>
      <c r="CC226" s="103"/>
      <c r="CL226" s="103"/>
      <c r="CU226" s="103"/>
      <c r="DD226" s="103"/>
      <c r="DM226" s="103"/>
      <c r="DV226" s="103"/>
      <c r="EE226" s="103"/>
      <c r="EN226" s="103"/>
      <c r="EW226" s="103"/>
      <c r="FF226" s="103"/>
      <c r="FO226" s="103"/>
      <c r="FX226" s="103"/>
      <c r="GG226" s="103"/>
      <c r="GP226" s="103"/>
      <c r="GY226" s="103"/>
      <c r="HH226" s="103"/>
    </row>
    <row r="227" spans="1:216" s="63" customFormat="1" ht="15.75" customHeight="1">
      <c r="A227" s="331" t="s">
        <v>8</v>
      </c>
      <c r="B227" s="277" t="s">
        <v>25</v>
      </c>
      <c r="C227" s="9"/>
      <c r="D227" s="63" t="s">
        <v>3222</v>
      </c>
      <c r="E227" s="250">
        <f>UCIRanking!B64</f>
        <v>58210.425000000258</v>
      </c>
      <c r="F227" s="250">
        <v>58091.687500000255</v>
      </c>
      <c r="G227" s="59">
        <f>SUM(E227-F227)</f>
        <v>118.73750000000291</v>
      </c>
      <c r="H227" s="509"/>
      <c r="I227" s="331" t="s">
        <v>8</v>
      </c>
      <c r="J227" s="63" t="s">
        <v>3374</v>
      </c>
      <c r="L227" s="269" t="s">
        <v>4040</v>
      </c>
      <c r="M227" s="337" t="s">
        <v>4098</v>
      </c>
      <c r="O227" s="67">
        <f>$AKH$672</f>
        <v>13208.499999999996</v>
      </c>
      <c r="R227" s="103"/>
      <c r="AA227" s="103"/>
      <c r="AS227" s="103"/>
      <c r="BB227" s="103"/>
      <c r="BK227" s="103"/>
      <c r="BT227" s="103"/>
      <c r="CC227" s="103"/>
      <c r="CL227" s="103"/>
      <c r="CU227" s="103"/>
      <c r="DD227" s="103"/>
      <c r="DM227" s="103"/>
      <c r="DV227" s="103"/>
      <c r="EE227" s="103"/>
      <c r="EN227" s="103"/>
      <c r="EW227" s="103"/>
      <c r="FF227" s="103"/>
      <c r="FO227" s="103"/>
      <c r="FX227" s="103"/>
      <c r="GG227" s="103"/>
      <c r="GP227" s="103"/>
      <c r="GY227" s="103"/>
      <c r="HH227" s="103"/>
    </row>
    <row r="228" spans="1:216" s="63" customFormat="1" ht="15.75" customHeight="1">
      <c r="A228" s="331" t="s">
        <v>10</v>
      </c>
      <c r="B228" s="277" t="s">
        <v>31</v>
      </c>
      <c r="C228" s="9"/>
      <c r="D228" s="63" t="s">
        <v>3218</v>
      </c>
      <c r="E228" s="250">
        <f>UCIRanking!B89</f>
        <v>58131.737499999857</v>
      </c>
      <c r="F228" s="250">
        <v>58506.474999999846</v>
      </c>
      <c r="G228" s="59">
        <f>SUM(E228-F228)</f>
        <v>-374.73749999998836</v>
      </c>
      <c r="H228" s="509"/>
      <c r="I228" s="331" t="s">
        <v>10</v>
      </c>
      <c r="J228" s="63" t="s">
        <v>3382</v>
      </c>
      <c r="L228" s="269" t="s">
        <v>4048</v>
      </c>
      <c r="M228" s="337" t="s">
        <v>4095</v>
      </c>
      <c r="O228" s="67">
        <f>$ANB$672</f>
        <v>13062.199999999999</v>
      </c>
      <c r="R228" s="103"/>
      <c r="AA228" s="103"/>
      <c r="AS228" s="103"/>
      <c r="BB228" s="103"/>
      <c r="BK228" s="103"/>
      <c r="BT228" s="103"/>
      <c r="CC228" s="103"/>
      <c r="CL228" s="103"/>
      <c r="CU228" s="103"/>
      <c r="DD228" s="103"/>
      <c r="DM228" s="103"/>
      <c r="DV228" s="103"/>
      <c r="EE228" s="103"/>
      <c r="EN228" s="103"/>
      <c r="EW228" s="103"/>
      <c r="FF228" s="103"/>
      <c r="FO228" s="103"/>
      <c r="FX228" s="103"/>
      <c r="GG228" s="103"/>
      <c r="GP228" s="103"/>
      <c r="GY228" s="103"/>
      <c r="HH228" s="103"/>
    </row>
    <row r="229" spans="1:216" s="63" customFormat="1" ht="15.75" customHeight="1">
      <c r="A229" s="331" t="s">
        <v>12</v>
      </c>
      <c r="B229" s="219" t="s">
        <v>1647</v>
      </c>
      <c r="C229" s="9"/>
      <c r="D229" s="63" t="s">
        <v>3234</v>
      </c>
      <c r="E229" s="250">
        <f>UCIRanking!B11</f>
        <v>57882.512499999881</v>
      </c>
      <c r="F229" s="250">
        <v>56982.087499999892</v>
      </c>
      <c r="G229" s="59">
        <f>SUM(E229-F229)</f>
        <v>900.42499999998836</v>
      </c>
      <c r="H229" s="509"/>
      <c r="I229" s="281" t="s">
        <v>12</v>
      </c>
      <c r="J229" s="63" t="s">
        <v>3372</v>
      </c>
      <c r="L229" s="269" t="s">
        <v>4038</v>
      </c>
      <c r="M229" s="337" t="s">
        <v>4095</v>
      </c>
      <c r="O229" s="67">
        <f>$AJP$672</f>
        <v>12874.300000000005</v>
      </c>
      <c r="R229" s="103"/>
      <c r="AA229" s="103"/>
      <c r="AS229" s="103"/>
      <c r="BB229" s="103"/>
      <c r="BK229" s="103"/>
      <c r="BT229" s="103"/>
      <c r="CC229" s="103"/>
      <c r="CL229" s="103"/>
      <c r="CU229" s="103"/>
      <c r="DD229" s="103"/>
      <c r="DM229" s="103"/>
      <c r="DV229" s="103"/>
      <c r="EE229" s="103"/>
      <c r="EN229" s="103"/>
      <c r="EW229" s="103"/>
      <c r="FF229" s="103"/>
      <c r="FO229" s="103"/>
      <c r="FX229" s="103"/>
      <c r="GG229" s="103"/>
      <c r="GP229" s="103"/>
      <c r="GY229" s="103"/>
      <c r="HH229" s="103"/>
    </row>
    <row r="230" spans="1:216" s="63" customFormat="1" ht="15.75" customHeight="1">
      <c r="A230" s="331" t="s">
        <v>14</v>
      </c>
      <c r="B230" s="277" t="s">
        <v>33</v>
      </c>
      <c r="C230" s="9"/>
      <c r="D230" s="63" t="s">
        <v>3221</v>
      </c>
      <c r="E230" s="250">
        <f>UCIRanking!B94</f>
        <v>57573.087500000052</v>
      </c>
      <c r="F230" s="250">
        <v>58036.575000000055</v>
      </c>
      <c r="G230" s="59">
        <f>SUM(E230-F230)</f>
        <v>-463.48750000000291</v>
      </c>
      <c r="H230" s="509"/>
      <c r="I230" s="281" t="s">
        <v>14</v>
      </c>
      <c r="J230" s="63" t="s">
        <v>3383</v>
      </c>
      <c r="L230" s="269" t="s">
        <v>4050</v>
      </c>
      <c r="M230" s="337" t="s">
        <v>4100</v>
      </c>
      <c r="O230" s="67">
        <f>$ANT$672</f>
        <v>12347.949999999995</v>
      </c>
      <c r="R230" s="103"/>
      <c r="AA230" s="103"/>
      <c r="AS230" s="103"/>
      <c r="BB230" s="103"/>
      <c r="BK230" s="103"/>
      <c r="BT230" s="103"/>
      <c r="CC230" s="103"/>
      <c r="CL230" s="103"/>
      <c r="CU230" s="103"/>
      <c r="DD230" s="103"/>
      <c r="DM230" s="103"/>
      <c r="DV230" s="103"/>
      <c r="EE230" s="103"/>
      <c r="EN230" s="103"/>
      <c r="EW230" s="103"/>
      <c r="FF230" s="103"/>
      <c r="FO230" s="103"/>
      <c r="FX230" s="103"/>
      <c r="GG230" s="103"/>
      <c r="GP230" s="103"/>
      <c r="GY230" s="103"/>
      <c r="HH230" s="103"/>
    </row>
    <row r="231" spans="1:216" s="63" customFormat="1" ht="15.75" customHeight="1">
      <c r="A231" s="331" t="s">
        <v>16</v>
      </c>
      <c r="B231" s="63" t="s">
        <v>783</v>
      </c>
      <c r="C231" s="9"/>
      <c r="D231" s="63" t="s">
        <v>3225</v>
      </c>
      <c r="E231" s="250">
        <f>UCIRanking!B35</f>
        <v>57306.074999999881</v>
      </c>
      <c r="F231" s="250">
        <v>58149.562499999884</v>
      </c>
      <c r="G231" s="59">
        <f>SUM(E231-F231)</f>
        <v>-843.48750000000291</v>
      </c>
      <c r="H231" s="509"/>
      <c r="I231" s="281" t="s">
        <v>16</v>
      </c>
      <c r="J231" s="63" t="s">
        <v>3377</v>
      </c>
      <c r="L231" s="269" t="s">
        <v>4043</v>
      </c>
      <c r="M231" s="337" t="s">
        <v>4101</v>
      </c>
      <c r="O231" s="67">
        <f>$ALI$672</f>
        <v>12280.199999999999</v>
      </c>
      <c r="R231" s="103"/>
      <c r="AA231" s="103"/>
      <c r="AS231" s="103"/>
      <c r="BB231" s="103"/>
      <c r="BK231" s="103"/>
      <c r="BT231" s="103"/>
      <c r="CC231" s="103"/>
      <c r="CL231" s="103"/>
      <c r="CU231" s="103"/>
      <c r="DD231" s="103"/>
      <c r="DM231" s="103"/>
      <c r="DV231" s="103"/>
      <c r="EE231" s="103"/>
      <c r="EN231" s="103"/>
      <c r="EW231" s="103"/>
      <c r="FF231" s="103"/>
      <c r="FO231" s="103"/>
      <c r="FX231" s="103"/>
      <c r="GG231" s="103"/>
      <c r="GP231" s="103"/>
      <c r="GY231" s="103"/>
      <c r="HH231" s="103"/>
    </row>
    <row r="232" spans="1:216" s="63" customFormat="1" ht="15.75" customHeight="1">
      <c r="A232" s="331" t="s">
        <v>18</v>
      </c>
      <c r="B232" s="277" t="s">
        <v>11</v>
      </c>
      <c r="C232" s="9"/>
      <c r="D232" s="63" t="s">
        <v>3224</v>
      </c>
      <c r="E232" s="250">
        <f>UCIRanking!B28</f>
        <v>57063.975000000166</v>
      </c>
      <c r="F232" s="250">
        <v>57039.762500000172</v>
      </c>
      <c r="G232" s="59">
        <f>SUM(E232-F232)</f>
        <v>24.212499999994179</v>
      </c>
      <c r="H232" s="509"/>
      <c r="I232" s="281" t="s">
        <v>18</v>
      </c>
      <c r="J232" s="63" t="s">
        <v>3398</v>
      </c>
      <c r="L232" s="269" t="s">
        <v>4057</v>
      </c>
      <c r="M232" s="337" t="s">
        <v>4095</v>
      </c>
      <c r="O232" s="67">
        <f>$AQE$672</f>
        <v>12196.8</v>
      </c>
      <c r="R232" s="103"/>
      <c r="AA232" s="103"/>
      <c r="AS232" s="103"/>
      <c r="BB232" s="103"/>
      <c r="BK232" s="103"/>
      <c r="BT232" s="103"/>
      <c r="CC232" s="103"/>
      <c r="CL232" s="103"/>
      <c r="CU232" s="103"/>
      <c r="DD232" s="103"/>
      <c r="DM232" s="103"/>
      <c r="DV232" s="103"/>
      <c r="EE232" s="103"/>
      <c r="EN232" s="103"/>
      <c r="EW232" s="103"/>
      <c r="FF232" s="103"/>
      <c r="FO232" s="103"/>
      <c r="FX232" s="103"/>
      <c r="GG232" s="103"/>
      <c r="GP232" s="103"/>
      <c r="GY232" s="103"/>
      <c r="HH232" s="103"/>
    </row>
    <row r="233" spans="1:216" s="63" customFormat="1" ht="15.75" customHeight="1">
      <c r="A233" s="331" t="s">
        <v>20</v>
      </c>
      <c r="B233" s="277" t="s">
        <v>37</v>
      </c>
      <c r="C233" s="9"/>
      <c r="D233" s="63" t="s">
        <v>3227</v>
      </c>
      <c r="E233" s="250">
        <f>UCIRanking!B95</f>
        <v>56850.541249999915</v>
      </c>
      <c r="F233" s="250">
        <v>57164.653749999932</v>
      </c>
      <c r="G233" s="59">
        <f>SUM(E233-F233)</f>
        <v>-314.11250000001746</v>
      </c>
      <c r="H233" s="509"/>
      <c r="I233" s="281" t="s">
        <v>20</v>
      </c>
      <c r="J233" s="63" t="s">
        <v>3370</v>
      </c>
      <c r="L233" s="269" t="s">
        <v>4036</v>
      </c>
      <c r="M233" s="337" t="s">
        <v>4097</v>
      </c>
      <c r="O233" s="67">
        <f>$AIX$672</f>
        <v>12194.8</v>
      </c>
      <c r="R233" s="103"/>
      <c r="AA233" s="103"/>
      <c r="AS233" s="103"/>
      <c r="BB233" s="103"/>
      <c r="BK233" s="103"/>
      <c r="BT233" s="103"/>
      <c r="CC233" s="103"/>
      <c r="CL233" s="103"/>
      <c r="CU233" s="103"/>
      <c r="DD233" s="103"/>
      <c r="DM233" s="103"/>
      <c r="DV233" s="103"/>
      <c r="EE233" s="103"/>
      <c r="EN233" s="103"/>
      <c r="EW233" s="103"/>
      <c r="FF233" s="103"/>
      <c r="FO233" s="103"/>
      <c r="FX233" s="103"/>
      <c r="GG233" s="103"/>
      <c r="GP233" s="103"/>
      <c r="GY233" s="103"/>
      <c r="HH233" s="103"/>
    </row>
    <row r="234" spans="1:216" s="63" customFormat="1" ht="15.75" customHeight="1">
      <c r="A234" s="331" t="s">
        <v>22</v>
      </c>
      <c r="B234" s="63" t="s">
        <v>749</v>
      </c>
      <c r="C234" s="9"/>
      <c r="D234" s="63" t="s">
        <v>3232</v>
      </c>
      <c r="E234" s="250">
        <f>UCIRanking!B80</f>
        <v>56522.94999999999</v>
      </c>
      <c r="F234" s="250">
        <v>56356.399999999987</v>
      </c>
      <c r="G234" s="59">
        <f>SUM(E234-F234)</f>
        <v>166.55000000000291</v>
      </c>
      <c r="H234" s="509"/>
      <c r="I234" s="281" t="s">
        <v>22</v>
      </c>
      <c r="J234" s="63" t="s">
        <v>3397</v>
      </c>
      <c r="L234" s="269" t="s">
        <v>4056</v>
      </c>
      <c r="M234" s="337" t="s">
        <v>4099</v>
      </c>
      <c r="O234" s="67">
        <f>$APV$672</f>
        <v>12131.7</v>
      </c>
      <c r="R234" s="103"/>
      <c r="AA234" s="103"/>
      <c r="AS234" s="103"/>
      <c r="BB234" s="103"/>
      <c r="BK234" s="103"/>
      <c r="BT234" s="103"/>
      <c r="CC234" s="103"/>
      <c r="CL234" s="103"/>
      <c r="CU234" s="103"/>
      <c r="DD234" s="103"/>
      <c r="DM234" s="103"/>
      <c r="DV234" s="103"/>
      <c r="EE234" s="103"/>
      <c r="EN234" s="103"/>
      <c r="EW234" s="103"/>
      <c r="FF234" s="103"/>
      <c r="FO234" s="103"/>
      <c r="FX234" s="103"/>
      <c r="GG234" s="103"/>
      <c r="GP234" s="103"/>
      <c r="GY234" s="103"/>
      <c r="HH234" s="103"/>
    </row>
    <row r="235" spans="1:216" s="63" customFormat="1" ht="15.75" customHeight="1">
      <c r="A235" s="331" t="s">
        <v>24</v>
      </c>
      <c r="B235" s="28" t="s">
        <v>143</v>
      </c>
      <c r="C235" s="9"/>
      <c r="D235" s="63" t="s">
        <v>3226</v>
      </c>
      <c r="E235" s="250">
        <f>UCIRanking!B96</f>
        <v>56030.350000000144</v>
      </c>
      <c r="F235" s="250">
        <v>56033.812500000153</v>
      </c>
      <c r="G235" s="59">
        <f>SUM(E235-F235)</f>
        <v>-3.4625000000087311</v>
      </c>
      <c r="H235" s="509"/>
      <c r="I235" s="281" t="s">
        <v>24</v>
      </c>
      <c r="J235" s="63" t="s">
        <v>3379</v>
      </c>
      <c r="L235" s="269" t="s">
        <v>4045</v>
      </c>
      <c r="M235" s="337" t="s">
        <v>4095</v>
      </c>
      <c r="O235" s="67">
        <f>$AMA$672</f>
        <v>11932.900000000001</v>
      </c>
      <c r="R235" s="103"/>
      <c r="AA235" s="103"/>
      <c r="AS235" s="103"/>
      <c r="BB235" s="103"/>
      <c r="BK235" s="103"/>
      <c r="BT235" s="103"/>
      <c r="CC235" s="103"/>
      <c r="CL235" s="103"/>
      <c r="CU235" s="103"/>
      <c r="DD235" s="103"/>
      <c r="DM235" s="103"/>
      <c r="DV235" s="103"/>
      <c r="EE235" s="103"/>
      <c r="EN235" s="103"/>
      <c r="EW235" s="103"/>
      <c r="FF235" s="103"/>
      <c r="FO235" s="103"/>
      <c r="FX235" s="103"/>
      <c r="GG235" s="103"/>
      <c r="GP235" s="103"/>
      <c r="GY235" s="103"/>
      <c r="HH235" s="103"/>
    </row>
    <row r="236" spans="1:216" s="63" customFormat="1" ht="15.75" customHeight="1">
      <c r="A236" s="331" t="s">
        <v>26</v>
      </c>
      <c r="B236" s="219" t="s">
        <v>1662</v>
      </c>
      <c r="C236" s="9"/>
      <c r="D236" s="63" t="s">
        <v>3240</v>
      </c>
      <c r="E236" s="250">
        <f>UCIRanking!B97</f>
        <v>55834.725000000042</v>
      </c>
      <c r="F236" s="250">
        <v>54093.425000000054</v>
      </c>
      <c r="G236" s="59">
        <f>SUM(E236-F236)</f>
        <v>1741.2999999999884</v>
      </c>
      <c r="H236" s="509"/>
      <c r="I236" s="281" t="s">
        <v>26</v>
      </c>
      <c r="J236" s="63" t="s">
        <v>3399</v>
      </c>
      <c r="L236" s="269" t="s">
        <v>4049</v>
      </c>
      <c r="M236" s="337" t="s">
        <v>4095</v>
      </c>
      <c r="O236" s="67">
        <f>$ANK$672</f>
        <v>11778.899999999998</v>
      </c>
      <c r="AA236" s="103"/>
      <c r="AS236" s="103"/>
      <c r="BB236" s="103"/>
      <c r="BK236" s="103"/>
      <c r="BT236" s="103"/>
      <c r="CC236" s="103"/>
      <c r="CL236" s="103"/>
      <c r="CU236" s="103"/>
      <c r="DD236" s="103"/>
      <c r="DM236" s="103"/>
      <c r="DV236" s="103"/>
      <c r="EE236" s="103"/>
      <c r="EN236" s="103"/>
      <c r="EW236" s="103"/>
      <c r="FF236" s="103"/>
      <c r="FO236" s="103"/>
      <c r="FX236" s="103"/>
      <c r="GG236" s="103"/>
      <c r="GP236" s="103"/>
      <c r="GY236" s="103"/>
      <c r="HH236" s="103"/>
    </row>
    <row r="237" spans="1:216" s="63" customFormat="1" ht="15.75" customHeight="1">
      <c r="A237" s="331" t="s">
        <v>28</v>
      </c>
      <c r="B237" s="277" t="s">
        <v>17</v>
      </c>
      <c r="C237" s="9"/>
      <c r="D237" s="63" t="s">
        <v>3228</v>
      </c>
      <c r="E237" s="250">
        <f>UCIRanking!B41</f>
        <v>55747.725000000239</v>
      </c>
      <c r="F237" s="250">
        <v>55522.887500000244</v>
      </c>
      <c r="G237" s="59">
        <f>SUM(E237-F237)</f>
        <v>224.83749999999418</v>
      </c>
      <c r="H237" s="509"/>
      <c r="I237" s="281" t="s">
        <v>28</v>
      </c>
      <c r="J237" s="63" t="s">
        <v>3380</v>
      </c>
      <c r="L237" s="269" t="s">
        <v>4046</v>
      </c>
      <c r="M237" s="337" t="s">
        <v>4097</v>
      </c>
      <c r="O237" s="67">
        <f>$AMJ$672</f>
        <v>11752.300000000001</v>
      </c>
      <c r="AA237" s="103"/>
      <c r="AS237" s="103"/>
      <c r="BB237" s="103"/>
      <c r="BK237" s="103"/>
      <c r="BT237" s="103"/>
      <c r="CC237" s="103"/>
      <c r="CL237" s="103"/>
      <c r="CU237" s="103"/>
      <c r="DD237" s="103"/>
      <c r="DM237" s="103"/>
      <c r="DV237" s="103"/>
      <c r="EE237" s="103"/>
      <c r="EN237" s="103"/>
      <c r="EW237" s="103"/>
      <c r="FF237" s="103"/>
      <c r="FO237" s="103"/>
      <c r="FX237" s="103"/>
      <c r="GG237" s="103"/>
      <c r="GP237" s="103"/>
      <c r="GY237" s="103"/>
      <c r="HH237" s="103"/>
    </row>
    <row r="238" spans="1:216" s="63" customFormat="1" ht="15.75" customHeight="1">
      <c r="A238" s="331" t="s">
        <v>30</v>
      </c>
      <c r="B238" s="63" t="s">
        <v>746</v>
      </c>
      <c r="C238" s="9"/>
      <c r="D238" s="63" t="s">
        <v>3235</v>
      </c>
      <c r="E238" s="250">
        <f>UCIRanking!B68</f>
        <v>55693.387500000332</v>
      </c>
      <c r="F238" s="250">
        <v>55858.875000000335</v>
      </c>
      <c r="G238" s="59">
        <f>SUM(E238-F238)</f>
        <v>-165.48750000000291</v>
      </c>
      <c r="H238" s="509"/>
      <c r="I238" s="281" t="s">
        <v>30</v>
      </c>
      <c r="J238" s="63" t="s">
        <v>180</v>
      </c>
      <c r="L238" s="269" t="s">
        <v>4051</v>
      </c>
      <c r="M238" s="337" t="s">
        <v>4096</v>
      </c>
      <c r="O238" s="67">
        <f>$AOC$672</f>
        <v>11657.400000000001</v>
      </c>
      <c r="R238" s="103"/>
      <c r="AA238" s="103"/>
      <c r="AS238" s="103"/>
      <c r="BB238" s="103"/>
      <c r="BK238" s="103"/>
      <c r="BT238" s="103"/>
      <c r="CC238" s="103"/>
      <c r="CL238" s="103"/>
      <c r="CU238" s="103"/>
      <c r="DD238" s="103"/>
      <c r="DM238" s="103"/>
      <c r="DV238" s="103"/>
      <c r="EE238" s="103"/>
      <c r="EN238" s="103"/>
      <c r="EW238" s="103"/>
      <c r="FF238" s="103"/>
      <c r="FO238" s="103"/>
      <c r="FX238" s="103"/>
      <c r="GG238" s="103"/>
      <c r="GP238" s="103"/>
      <c r="GY238" s="103"/>
      <c r="HH238" s="103"/>
    </row>
    <row r="239" spans="1:216" s="63" customFormat="1" ht="15.75" customHeight="1">
      <c r="A239" s="331" t="s">
        <v>32</v>
      </c>
      <c r="B239" s="28" t="s">
        <v>142</v>
      </c>
      <c r="C239" s="9"/>
      <c r="D239" s="63" t="s">
        <v>3229</v>
      </c>
      <c r="E239" s="250">
        <f>UCIRanking!B74</f>
        <v>55483.837500000081</v>
      </c>
      <c r="F239" s="250">
        <v>56242.70000000007</v>
      </c>
      <c r="G239" s="59">
        <f>SUM(E239-F239)</f>
        <v>-758.86249999998836</v>
      </c>
      <c r="H239" s="509"/>
      <c r="I239" s="281" t="s">
        <v>32</v>
      </c>
      <c r="J239" s="63" t="s">
        <v>3381</v>
      </c>
      <c r="L239" s="269" t="s">
        <v>4047</v>
      </c>
      <c r="M239" s="337" t="s">
        <v>4099</v>
      </c>
      <c r="O239" s="67">
        <f>$AMS$672</f>
        <v>11559.099999999997</v>
      </c>
      <c r="R239" s="103"/>
      <c r="AA239" s="103"/>
      <c r="AS239" s="103"/>
      <c r="BB239" s="103"/>
      <c r="BK239" s="103"/>
      <c r="BT239" s="103"/>
      <c r="CC239" s="103"/>
      <c r="CL239" s="103"/>
      <c r="CU239" s="103"/>
      <c r="DD239" s="103"/>
      <c r="DM239" s="103"/>
      <c r="DV239" s="103"/>
      <c r="EE239" s="103"/>
      <c r="EN239" s="103"/>
      <c r="EW239" s="103"/>
      <c r="FF239" s="103"/>
      <c r="FO239" s="103"/>
      <c r="FX239" s="103"/>
      <c r="GG239" s="103"/>
      <c r="GP239" s="103"/>
      <c r="GY239" s="103"/>
      <c r="HH239" s="103"/>
    </row>
    <row r="240" spans="1:216" s="63" customFormat="1" ht="15.75" customHeight="1">
      <c r="A240" s="331" t="s">
        <v>34</v>
      </c>
      <c r="B240" s="63" t="s">
        <v>748</v>
      </c>
      <c r="C240" s="9"/>
      <c r="D240" s="63" t="s">
        <v>3238</v>
      </c>
      <c r="E240" s="250">
        <f>UCIRanking!B81</f>
        <v>55196.900000000176</v>
      </c>
      <c r="F240" s="250">
        <v>55613.700000000179</v>
      </c>
      <c r="G240" s="59">
        <f>SUM(E240-F240)</f>
        <v>-416.80000000000291</v>
      </c>
      <c r="H240" s="509"/>
      <c r="I240" s="281" t="s">
        <v>34</v>
      </c>
      <c r="J240" s="63" t="s">
        <v>3369</v>
      </c>
      <c r="L240" s="269" t="s">
        <v>4035</v>
      </c>
      <c r="M240" s="337" t="s">
        <v>4098</v>
      </c>
      <c r="O240" s="67">
        <f>$AIO$672</f>
        <v>11474.9</v>
      </c>
      <c r="R240" s="103"/>
      <c r="AA240" s="103"/>
      <c r="AS240" s="103"/>
      <c r="BB240" s="103"/>
      <c r="BK240" s="103"/>
      <c r="BT240" s="103"/>
      <c r="CC240" s="103"/>
      <c r="CL240" s="103"/>
      <c r="CU240" s="103"/>
      <c r="DD240" s="103"/>
      <c r="DM240" s="103"/>
      <c r="DV240" s="103"/>
      <c r="EE240" s="103"/>
      <c r="EN240" s="103"/>
      <c r="EW240" s="103"/>
      <c r="FF240" s="103"/>
      <c r="FO240" s="103"/>
      <c r="FX240" s="103"/>
      <c r="GG240" s="103"/>
      <c r="GP240" s="103"/>
      <c r="GY240" s="103"/>
      <c r="HH240" s="103"/>
    </row>
    <row r="241" spans="1:216" s="63" customFormat="1" ht="15.75" customHeight="1">
      <c r="A241" s="331" t="s">
        <v>36</v>
      </c>
      <c r="B241" s="63" t="s">
        <v>753</v>
      </c>
      <c r="C241" s="9"/>
      <c r="D241" s="63" t="s">
        <v>3231</v>
      </c>
      <c r="E241" s="250">
        <f>UCIRanking!B103</f>
        <v>54975.837500000038</v>
      </c>
      <c r="F241" s="250">
        <v>55353.537500000035</v>
      </c>
      <c r="G241" s="59">
        <f>SUM(E241-F241)</f>
        <v>-377.69999999999709</v>
      </c>
      <c r="H241" s="509"/>
      <c r="I241" s="281" t="s">
        <v>36</v>
      </c>
      <c r="J241" s="63" t="s">
        <v>3371</v>
      </c>
      <c r="L241" s="269" t="s">
        <v>4037</v>
      </c>
      <c r="M241" s="337" t="s">
        <v>4100</v>
      </c>
      <c r="O241" s="67">
        <f>$AJG$672</f>
        <v>11452.899999999996</v>
      </c>
      <c r="R241" s="103"/>
      <c r="AA241" s="103"/>
      <c r="AS241" s="103"/>
      <c r="BB241" s="103"/>
      <c r="BK241" s="103"/>
      <c r="BT241" s="103"/>
      <c r="CC241" s="103"/>
      <c r="CL241" s="103"/>
      <c r="CU241" s="103"/>
      <c r="DD241" s="103"/>
      <c r="DM241" s="103"/>
      <c r="DV241" s="103"/>
      <c r="EE241" s="103"/>
      <c r="EN241" s="103"/>
      <c r="EW241" s="103"/>
      <c r="FF241" s="103"/>
      <c r="FO241" s="103"/>
      <c r="FX241" s="103"/>
      <c r="GG241" s="103"/>
      <c r="GP241" s="103"/>
      <c r="GY241" s="103"/>
      <c r="HH241" s="103"/>
    </row>
    <row r="242" spans="1:216" s="63" customFormat="1" ht="15.75" customHeight="1">
      <c r="A242" s="331" t="s">
        <v>38</v>
      </c>
      <c r="B242" s="63" t="s">
        <v>733</v>
      </c>
      <c r="D242" s="63" t="s">
        <v>3239</v>
      </c>
      <c r="E242" s="250">
        <f>UCIRanking!B85</f>
        <v>54411.12499999976</v>
      </c>
      <c r="F242" s="250">
        <v>53690.037499999766</v>
      </c>
      <c r="G242" s="59">
        <f>SUM(E242-F242)</f>
        <v>721.08749999999418</v>
      </c>
      <c r="H242" s="509"/>
      <c r="I242" s="281" t="s">
        <v>38</v>
      </c>
      <c r="J242" s="277" t="s">
        <v>3365</v>
      </c>
      <c r="L242" s="287" t="s">
        <v>2152</v>
      </c>
      <c r="M242" s="337" t="s">
        <v>4096</v>
      </c>
      <c r="O242" s="67">
        <f>$AHE$672</f>
        <v>11439.099999999999</v>
      </c>
      <c r="R242" s="103"/>
      <c r="AA242" s="103"/>
      <c r="AS242" s="103"/>
      <c r="BB242" s="103"/>
      <c r="BK242" s="103"/>
      <c r="BT242" s="103"/>
      <c r="CC242" s="103"/>
      <c r="CL242" s="103"/>
      <c r="CU242" s="103"/>
      <c r="DD242" s="103"/>
      <c r="DM242" s="103"/>
      <c r="DV242" s="103"/>
      <c r="EE242" s="103"/>
      <c r="EN242" s="103"/>
      <c r="EW242" s="103"/>
      <c r="FF242" s="103"/>
      <c r="FO242" s="103"/>
      <c r="FX242" s="103"/>
      <c r="GG242" s="103"/>
      <c r="GP242" s="103"/>
      <c r="GY242" s="103"/>
      <c r="HH242" s="103"/>
    </row>
    <row r="243" spans="1:216" s="63" customFormat="1" ht="15.75" customHeight="1">
      <c r="A243" s="331" t="s">
        <v>145</v>
      </c>
      <c r="B243" s="63" t="s">
        <v>141</v>
      </c>
      <c r="C243" s="9"/>
      <c r="D243" s="63" t="s">
        <v>3237</v>
      </c>
      <c r="E243" s="250">
        <f>UCIRanking!B53</f>
        <v>53921.187499999804</v>
      </c>
      <c r="F243" s="250">
        <v>54745.662499999809</v>
      </c>
      <c r="G243" s="59">
        <f>SUM(E243-F243)</f>
        <v>-824.47500000000582</v>
      </c>
      <c r="H243" s="509"/>
      <c r="I243" s="281" t="s">
        <v>145</v>
      </c>
      <c r="J243" s="63" t="s">
        <v>3373</v>
      </c>
      <c r="L243" s="269" t="s">
        <v>4039</v>
      </c>
      <c r="M243" s="337" t="s">
        <v>4095</v>
      </c>
      <c r="O243" s="67">
        <f>$AJY$672</f>
        <v>11193.100000000002</v>
      </c>
      <c r="R243" s="103"/>
      <c r="AA243" s="103"/>
      <c r="AS243" s="103"/>
      <c r="BB243" s="103"/>
      <c r="BK243" s="103"/>
      <c r="BT243" s="103"/>
      <c r="CC243" s="103"/>
      <c r="CL243" s="103"/>
      <c r="CU243" s="103"/>
      <c r="DD243" s="103"/>
      <c r="DM243" s="103"/>
      <c r="DV243" s="103"/>
      <c r="EE243" s="103"/>
      <c r="EN243" s="103"/>
      <c r="EW243" s="103"/>
      <c r="FF243" s="103"/>
      <c r="FO243" s="103"/>
      <c r="FX243" s="103"/>
      <c r="GG243" s="103"/>
      <c r="GP243" s="103"/>
      <c r="GY243" s="103"/>
      <c r="HH243" s="103"/>
    </row>
    <row r="244" spans="1:216" s="63" customFormat="1" ht="15.75" customHeight="1">
      <c r="A244" s="331" t="s">
        <v>146</v>
      </c>
      <c r="B244" s="63" t="s">
        <v>762</v>
      </c>
      <c r="D244" s="63" t="s">
        <v>3233</v>
      </c>
      <c r="E244" s="250">
        <f>UCIRanking!B59</f>
        <v>53626.249999999884</v>
      </c>
      <c r="F244" s="250">
        <v>55202.812499999884</v>
      </c>
      <c r="G244" s="59">
        <f>SUM(E244-F244)</f>
        <v>-1576.5625</v>
      </c>
      <c r="H244" s="509"/>
      <c r="I244" s="281" t="s">
        <v>146</v>
      </c>
      <c r="J244" s="63" t="s">
        <v>3395</v>
      </c>
      <c r="L244" s="269" t="s">
        <v>4055</v>
      </c>
      <c r="M244" s="337" t="s">
        <v>4096</v>
      </c>
      <c r="O244" s="67">
        <f>$APM$672</f>
        <v>11010.999999999998</v>
      </c>
      <c r="R244" s="103"/>
      <c r="AA244" s="103"/>
      <c r="AS244" s="103"/>
      <c r="BB244" s="103"/>
      <c r="BK244" s="103"/>
      <c r="BT244" s="103"/>
      <c r="CC244" s="103"/>
      <c r="CL244" s="103"/>
      <c r="CU244" s="103"/>
      <c r="DD244" s="103"/>
      <c r="DM244" s="103"/>
      <c r="DV244" s="103"/>
      <c r="EE244" s="103"/>
      <c r="EN244" s="103"/>
      <c r="EW244" s="103"/>
      <c r="FF244" s="103"/>
      <c r="FO244" s="103"/>
      <c r="FX244" s="103"/>
      <c r="GG244" s="103"/>
      <c r="GP244" s="103"/>
      <c r="GY244" s="103"/>
      <c r="HH244" s="103"/>
    </row>
    <row r="245" spans="1:216" s="63" customFormat="1" ht="15.75" customHeight="1">
      <c r="A245" s="281" t="s">
        <v>147</v>
      </c>
      <c r="B245" s="63" t="s">
        <v>778</v>
      </c>
      <c r="C245" s="9"/>
      <c r="D245" s="63" t="s">
        <v>3236</v>
      </c>
      <c r="E245" s="250">
        <f>UCIRanking!B70</f>
        <v>53227.299999999741</v>
      </c>
      <c r="F245" s="250">
        <v>52885.187499999753</v>
      </c>
      <c r="G245" s="59">
        <f>SUM(E245-F245)</f>
        <v>342.11249999998836</v>
      </c>
      <c r="H245" s="509"/>
      <c r="I245" s="281" t="s">
        <v>147</v>
      </c>
      <c r="J245" s="63" t="s">
        <v>3378</v>
      </c>
      <c r="L245" s="269" t="s">
        <v>4044</v>
      </c>
      <c r="M245" s="337" t="s">
        <v>4101</v>
      </c>
      <c r="O245" s="67">
        <f>$ALR$672</f>
        <v>10453.800000000001</v>
      </c>
      <c r="R245" s="103"/>
      <c r="AA245" s="103"/>
      <c r="AS245" s="103"/>
      <c r="BB245" s="103"/>
      <c r="BK245" s="103"/>
      <c r="BT245" s="103"/>
      <c r="CC245" s="103"/>
      <c r="CL245" s="103"/>
      <c r="CU245" s="103"/>
      <c r="DD245" s="103"/>
      <c r="DM245" s="103"/>
      <c r="DV245" s="103"/>
      <c r="EE245" s="103"/>
      <c r="EN245" s="103"/>
      <c r="EW245" s="103"/>
      <c r="FF245" s="103"/>
      <c r="FO245" s="103"/>
      <c r="FX245" s="103"/>
      <c r="GG245" s="103"/>
      <c r="GP245" s="103"/>
      <c r="GY245" s="103"/>
      <c r="HH245" s="103"/>
    </row>
    <row r="246" spans="1:216" s="63" customFormat="1" ht="15.75" customHeight="1">
      <c r="A246" s="331" t="s">
        <v>151</v>
      </c>
      <c r="B246" s="219" t="s">
        <v>1653</v>
      </c>
      <c r="D246" s="63" t="s">
        <v>3254</v>
      </c>
      <c r="E246" s="250">
        <f>UCIRanking!B16</f>
        <v>52327.837499999958</v>
      </c>
      <c r="F246" s="250">
        <v>51658.262499999946</v>
      </c>
      <c r="G246" s="59">
        <f>SUM(E246-F246)</f>
        <v>669.57500000001164</v>
      </c>
      <c r="H246" s="509"/>
      <c r="I246" s="281" t="s">
        <v>151</v>
      </c>
      <c r="J246" s="63" t="s">
        <v>3368</v>
      </c>
      <c r="L246" s="269" t="s">
        <v>4034</v>
      </c>
      <c r="M246" s="337" t="s">
        <v>4097</v>
      </c>
      <c r="O246" s="67">
        <f>$AIF$672</f>
        <v>9995.9000000000051</v>
      </c>
      <c r="R246" s="103"/>
      <c r="AA246" s="103"/>
      <c r="AS246" s="103"/>
      <c r="BB246" s="103"/>
      <c r="BK246" s="103"/>
      <c r="BT246" s="103"/>
      <c r="CC246" s="103"/>
      <c r="CL246" s="103"/>
      <c r="CU246" s="103"/>
      <c r="DD246" s="103"/>
      <c r="DM246" s="103"/>
      <c r="DV246" s="103"/>
      <c r="EE246" s="103"/>
      <c r="EN246" s="103"/>
      <c r="EW246" s="103"/>
      <c r="FF246" s="103"/>
      <c r="FO246" s="103"/>
      <c r="FX246" s="103"/>
      <c r="GG246" s="103"/>
      <c r="GP246" s="103"/>
      <c r="GY246" s="103"/>
      <c r="HH246" s="103"/>
    </row>
    <row r="247" spans="1:216" s="63" customFormat="1" ht="15.75" customHeight="1">
      <c r="A247" s="331" t="s">
        <v>157</v>
      </c>
      <c r="B247" s="63" t="s">
        <v>162</v>
      </c>
      <c r="C247" s="9"/>
      <c r="D247" s="63" t="s">
        <v>3243</v>
      </c>
      <c r="E247" s="250">
        <f>UCIRanking!B43</f>
        <v>52204.999999999862</v>
      </c>
      <c r="F247" s="250">
        <v>52643.024999999856</v>
      </c>
      <c r="G247" s="59">
        <f>SUM(E247-F247)</f>
        <v>-438.02499999999418</v>
      </c>
      <c r="H247" s="509"/>
      <c r="I247" s="281" t="s">
        <v>157</v>
      </c>
      <c r="J247" s="277" t="s">
        <v>3366</v>
      </c>
      <c r="L247" s="287" t="s">
        <v>3214</v>
      </c>
      <c r="M247" s="337" t="s">
        <v>4094</v>
      </c>
      <c r="O247" s="67">
        <f>$AHN$672</f>
        <v>9222.5999999999985</v>
      </c>
      <c r="R247" s="103"/>
      <c r="AA247" s="103"/>
      <c r="AS247" s="103"/>
      <c r="BB247" s="103"/>
      <c r="BK247" s="103"/>
      <c r="BT247" s="103"/>
      <c r="CC247" s="103"/>
      <c r="CL247" s="103"/>
      <c r="CU247" s="103"/>
      <c r="DD247" s="103"/>
      <c r="DM247" s="103"/>
      <c r="DV247" s="103"/>
      <c r="EE247" s="103"/>
      <c r="EN247" s="103"/>
      <c r="EW247" s="103"/>
      <c r="FF247" s="103"/>
      <c r="FO247" s="103"/>
      <c r="FX247" s="103"/>
      <c r="GG247" s="103"/>
      <c r="GP247" s="103"/>
      <c r="GY247" s="103"/>
      <c r="HH247" s="103"/>
    </row>
    <row r="248" spans="1:216" s="63" customFormat="1" ht="15.75" customHeight="1">
      <c r="A248" s="331" t="s">
        <v>159</v>
      </c>
      <c r="B248" s="219" t="s">
        <v>1660</v>
      </c>
      <c r="C248" s="103"/>
      <c r="D248" s="63" t="s">
        <v>3257</v>
      </c>
      <c r="E248" s="250">
        <f>UCIRanking!B76</f>
        <v>51596.337499999652</v>
      </c>
      <c r="F248" s="250">
        <v>51291.774999999667</v>
      </c>
      <c r="G248" s="59">
        <f>SUM(E248-F248)</f>
        <v>304.56249999998545</v>
      </c>
      <c r="H248" s="509"/>
      <c r="I248" s="281" t="s">
        <v>159</v>
      </c>
      <c r="J248" s="63" t="s">
        <v>3376</v>
      </c>
      <c r="L248" s="269" t="s">
        <v>4042</v>
      </c>
      <c r="M248" s="337" t="s">
        <v>4101</v>
      </c>
      <c r="O248" s="67">
        <f>$AKZ$672</f>
        <v>9045.4000000000015</v>
      </c>
      <c r="R248" s="103"/>
      <c r="AA248" s="103"/>
      <c r="AS248" s="103"/>
      <c r="BB248" s="103"/>
      <c r="BK248" s="103"/>
      <c r="BT248" s="103"/>
      <c r="CC248" s="103"/>
      <c r="CL248" s="103"/>
      <c r="CU248" s="103"/>
      <c r="DD248" s="103"/>
      <c r="DM248" s="103"/>
      <c r="DV248" s="103"/>
      <c r="EE248" s="103"/>
      <c r="EN248" s="103"/>
      <c r="EW248" s="103"/>
      <c r="FF248" s="103"/>
      <c r="FO248" s="103"/>
      <c r="FX248" s="103"/>
      <c r="GG248" s="103"/>
      <c r="GP248" s="103"/>
      <c r="GY248" s="103"/>
      <c r="HH248" s="103"/>
    </row>
    <row r="249" spans="1:216" s="63" customFormat="1" ht="15.75" customHeight="1">
      <c r="A249" s="331" t="s">
        <v>160</v>
      </c>
      <c r="B249" s="277" t="s">
        <v>9</v>
      </c>
      <c r="C249" s="9"/>
      <c r="D249" s="63" t="s">
        <v>3252</v>
      </c>
      <c r="E249" s="250">
        <f>UCIRanking!B26</f>
        <v>51577.362500000039</v>
      </c>
      <c r="F249" s="250">
        <v>51097.812500000036</v>
      </c>
      <c r="G249" s="59">
        <f>SUM(E249-F249)</f>
        <v>479.55000000000291</v>
      </c>
      <c r="H249" s="509"/>
      <c r="R249" s="103"/>
      <c r="AA249" s="103"/>
      <c r="AS249" s="103"/>
      <c r="BB249" s="103"/>
      <c r="BK249" s="103"/>
      <c r="BT249" s="103"/>
      <c r="CC249" s="103"/>
      <c r="CL249" s="103"/>
      <c r="CU249" s="103"/>
      <c r="DD249" s="103"/>
      <c r="DM249" s="103"/>
      <c r="DV249" s="103"/>
      <c r="EE249" s="103"/>
      <c r="EN249" s="103"/>
      <c r="EW249" s="103"/>
      <c r="FF249" s="103"/>
      <c r="FO249" s="103"/>
      <c r="FX249" s="103"/>
      <c r="GG249" s="103"/>
      <c r="GP249" s="103"/>
      <c r="GY249" s="103"/>
      <c r="HH249" s="103"/>
    </row>
    <row r="250" spans="1:216" s="63" customFormat="1" ht="15.75" customHeight="1">
      <c r="A250" s="331" t="s">
        <v>161</v>
      </c>
      <c r="B250" s="277" t="s">
        <v>15</v>
      </c>
      <c r="C250" s="9"/>
      <c r="D250" s="63" t="s">
        <v>3241</v>
      </c>
      <c r="E250" s="250">
        <f>UCIRanking!B38</f>
        <v>51524.937499999687</v>
      </c>
      <c r="F250" s="250">
        <v>52951.924999999675</v>
      </c>
      <c r="G250" s="59">
        <f>SUM(E250-F250)</f>
        <v>-1426.9874999999884</v>
      </c>
      <c r="H250" s="509"/>
      <c r="R250" s="103"/>
      <c r="AA250" s="103"/>
      <c r="AS250" s="103"/>
      <c r="BB250" s="103"/>
      <c r="BK250" s="103"/>
      <c r="BT250" s="103"/>
      <c r="CC250" s="103"/>
      <c r="CL250" s="103"/>
      <c r="CU250" s="103"/>
      <c r="DD250" s="103"/>
      <c r="DM250" s="103"/>
      <c r="DV250" s="103"/>
      <c r="EE250" s="103"/>
      <c r="EN250" s="103"/>
      <c r="EW250" s="103"/>
      <c r="FF250" s="103"/>
      <c r="FO250" s="103"/>
      <c r="FX250" s="103"/>
      <c r="GG250" s="103"/>
      <c r="GP250" s="103"/>
      <c r="GY250" s="103"/>
      <c r="HH250" s="103"/>
    </row>
    <row r="251" spans="1:216" s="63" customFormat="1" ht="15.75" customHeight="1">
      <c r="A251" s="331" t="s">
        <v>163</v>
      </c>
      <c r="B251" s="63" t="s">
        <v>738</v>
      </c>
      <c r="D251" s="63" t="s">
        <v>3245</v>
      </c>
      <c r="E251" s="250">
        <f>UCIRanking!B75</f>
        <v>50883.399999999805</v>
      </c>
      <c r="F251" s="250">
        <v>51610.387499999808</v>
      </c>
      <c r="G251" s="59">
        <f>SUM(E251-F251)</f>
        <v>-726.98750000000291</v>
      </c>
      <c r="H251" s="509"/>
      <c r="J251" s="124" t="s">
        <v>1997</v>
      </c>
      <c r="O251" s="50"/>
      <c r="R251" s="103"/>
      <c r="AA251" s="103"/>
      <c r="AS251" s="103"/>
      <c r="BB251" s="103"/>
      <c r="BK251" s="103"/>
      <c r="BT251" s="103"/>
      <c r="CC251" s="103"/>
      <c r="CL251" s="103"/>
      <c r="CU251" s="103"/>
      <c r="DD251" s="103"/>
      <c r="DM251" s="103"/>
      <c r="DV251" s="103"/>
      <c r="EE251" s="103"/>
      <c r="EN251" s="103"/>
      <c r="EW251" s="103"/>
      <c r="FF251" s="103"/>
      <c r="FO251" s="103"/>
      <c r="FX251" s="103"/>
      <c r="GG251" s="103"/>
      <c r="GP251" s="103"/>
      <c r="GY251" s="103"/>
      <c r="HH251" s="103"/>
    </row>
    <row r="252" spans="1:216" s="63" customFormat="1" ht="15.75" customHeight="1">
      <c r="A252" s="281" t="s">
        <v>275</v>
      </c>
      <c r="B252" s="63" t="s">
        <v>153</v>
      </c>
      <c r="C252" s="9"/>
      <c r="D252" s="63" t="s">
        <v>3247</v>
      </c>
      <c r="E252" s="250">
        <f>UCIRanking!B22</f>
        <v>50628.062500000153</v>
      </c>
      <c r="F252" s="250">
        <v>50659.88750000015</v>
      </c>
      <c r="G252" s="59">
        <f>SUM(E252-F252)</f>
        <v>-31.82499999999709</v>
      </c>
      <c r="H252" s="509"/>
      <c r="L252" s="335"/>
      <c r="N252" s="335" t="s">
        <v>40</v>
      </c>
      <c r="O252" s="50"/>
      <c r="R252" s="103"/>
      <c r="AA252" s="103"/>
      <c r="AS252" s="103"/>
      <c r="BB252" s="103"/>
      <c r="BK252" s="103"/>
      <c r="BT252" s="103"/>
      <c r="CC252" s="103"/>
      <c r="CL252" s="103"/>
      <c r="CU252" s="103"/>
      <c r="DD252" s="103"/>
      <c r="DM252" s="103"/>
      <c r="DV252" s="103"/>
      <c r="EE252" s="103"/>
      <c r="EN252" s="103"/>
      <c r="EW252" s="103"/>
      <c r="FF252" s="103"/>
      <c r="FO252" s="103"/>
      <c r="FX252" s="103"/>
      <c r="GG252" s="103"/>
      <c r="GP252" s="103"/>
      <c r="GY252" s="103"/>
      <c r="HH252" s="103"/>
    </row>
    <row r="253" spans="1:216" s="63" customFormat="1" ht="15.75" customHeight="1">
      <c r="A253" s="281" t="s">
        <v>276</v>
      </c>
      <c r="B253" s="219" t="s">
        <v>1652</v>
      </c>
      <c r="C253" s="103"/>
      <c r="D253" s="63" t="s">
        <v>3260</v>
      </c>
      <c r="E253" s="250">
        <f>UCIRanking!B10</f>
        <v>50187.387499999888</v>
      </c>
      <c r="F253" s="250">
        <v>49013.612499999894</v>
      </c>
      <c r="G253" s="59">
        <f>SUM(E253-F253)</f>
        <v>1173.7749999999942</v>
      </c>
      <c r="H253" s="509"/>
      <c r="I253" s="331" t="s">
        <v>0</v>
      </c>
      <c r="J253" s="63" t="s">
        <v>4114</v>
      </c>
      <c r="L253" s="50"/>
      <c r="N253" s="67">
        <f>SUM($SH$672+$KI$672+$ZF$672+$AMS$672+$GW$672+$NC$672+$APV$672+$EU$672+$TI$672+$RY$672)</f>
        <v>132476.85</v>
      </c>
      <c r="O253" s="277" t="s">
        <v>4122</v>
      </c>
      <c r="R253" s="103"/>
      <c r="AA253" s="103"/>
      <c r="AS253" s="103"/>
      <c r="BB253" s="103"/>
      <c r="BK253" s="103"/>
      <c r="BT253" s="103"/>
      <c r="CC253" s="103"/>
      <c r="CL253" s="103"/>
      <c r="CU253" s="103"/>
      <c r="DD253" s="103"/>
      <c r="DM253" s="103"/>
      <c r="DV253" s="103"/>
      <c r="EE253" s="103"/>
      <c r="EN253" s="103"/>
      <c r="EW253" s="103"/>
      <c r="FF253" s="103"/>
      <c r="FO253" s="103"/>
      <c r="FX253" s="103"/>
      <c r="GG253" s="103"/>
      <c r="GP253" s="103"/>
      <c r="GY253" s="103"/>
      <c r="HH253" s="103"/>
    </row>
    <row r="254" spans="1:216" s="63" customFormat="1" ht="15.75" customHeight="1">
      <c r="A254" s="281" t="s">
        <v>277</v>
      </c>
      <c r="B254" s="63" t="s">
        <v>757</v>
      </c>
      <c r="D254" s="63" t="s">
        <v>3250</v>
      </c>
      <c r="E254" s="250">
        <f>UCIRanking!B42</f>
        <v>50060.737500000199</v>
      </c>
      <c r="F254" s="250">
        <v>50187.312500000196</v>
      </c>
      <c r="G254" s="59">
        <f>SUM(E254-F254)</f>
        <v>-126.57499999999709</v>
      </c>
      <c r="H254" s="509"/>
      <c r="I254" s="331" t="s">
        <v>2</v>
      </c>
      <c r="J254" s="63" t="s">
        <v>1673</v>
      </c>
      <c r="L254" s="50"/>
      <c r="N254" s="67">
        <f>SUM($OM$672+$AIO$672+$ZO$672+$VK$672+$APD$672+$AKH$672+$FV$672+$GN$672+$HO$672+$ZX$672)</f>
        <v>131544.30000000002</v>
      </c>
      <c r="O254" s="219" t="s">
        <v>4118</v>
      </c>
      <c r="R254" s="103"/>
      <c r="AA254" s="103"/>
      <c r="AS254" s="103"/>
      <c r="BB254" s="103"/>
      <c r="BK254" s="103"/>
      <c r="BT254" s="103"/>
      <c r="CC254" s="103"/>
      <c r="CL254" s="103"/>
      <c r="CU254" s="103"/>
      <c r="DD254" s="103"/>
      <c r="DM254" s="103"/>
      <c r="DV254" s="103"/>
      <c r="EE254" s="103"/>
      <c r="EN254" s="103"/>
      <c r="EW254" s="103"/>
      <c r="FF254" s="103"/>
      <c r="FO254" s="103"/>
      <c r="FX254" s="103"/>
      <c r="GG254" s="103"/>
      <c r="GP254" s="103"/>
      <c r="GY254" s="103"/>
      <c r="HH254" s="103"/>
    </row>
    <row r="255" spans="1:216" s="63" customFormat="1" ht="15.75" customHeight="1">
      <c r="A255" s="281" t="s">
        <v>278</v>
      </c>
      <c r="B255" s="277" t="s">
        <v>23</v>
      </c>
      <c r="C255" s="214"/>
      <c r="D255" s="63" t="s">
        <v>3249</v>
      </c>
      <c r="E255" s="250">
        <f>UCIRanking!B63</f>
        <v>49722.237500000127</v>
      </c>
      <c r="F255" s="250">
        <v>50772.66250000013</v>
      </c>
      <c r="G255" s="59">
        <f>SUM(E255-F255)</f>
        <v>-1050.4250000000029</v>
      </c>
      <c r="H255" s="509"/>
      <c r="I255" s="331" t="s">
        <v>3</v>
      </c>
      <c r="J255" s="63" t="s">
        <v>1674</v>
      </c>
      <c r="L255" s="50"/>
      <c r="N255" s="67">
        <f>SUM($FM$672+$AHW$672+$AOU$672+$MK$672+$AIF$672+$DK$672+$AIX$672+$AH$672+$XM$672+$AMJ$672)</f>
        <v>129015.2</v>
      </c>
      <c r="O255" s="219" t="s">
        <v>4120</v>
      </c>
      <c r="R255" s="103"/>
      <c r="AA255" s="103"/>
      <c r="AS255" s="103"/>
      <c r="BB255" s="103"/>
      <c r="BK255" s="103"/>
      <c r="BT255" s="103"/>
      <c r="CC255" s="103"/>
      <c r="CL255" s="103"/>
      <c r="CU255" s="103"/>
      <c r="DD255" s="103"/>
      <c r="DM255" s="103"/>
      <c r="DV255" s="103"/>
      <c r="EE255" s="103"/>
      <c r="EN255" s="103"/>
      <c r="EW255" s="103"/>
      <c r="FF255" s="103"/>
      <c r="FO255" s="103"/>
      <c r="FX255" s="103"/>
      <c r="GG255" s="103"/>
      <c r="GP255" s="103"/>
      <c r="GY255" s="103"/>
      <c r="HH255" s="103"/>
    </row>
    <row r="256" spans="1:216" s="63" customFormat="1" ht="15.75" customHeight="1">
      <c r="A256" s="281" t="s">
        <v>735</v>
      </c>
      <c r="B256" s="63" t="s">
        <v>734</v>
      </c>
      <c r="D256" s="63" t="s">
        <v>3251</v>
      </c>
      <c r="E256" s="250">
        <f>UCIRanking!B37</f>
        <v>49563.937500000095</v>
      </c>
      <c r="F256" s="250">
        <v>49797.212500000103</v>
      </c>
      <c r="G256" s="59">
        <f>SUM(E256-F256)</f>
        <v>-233.27500000000873</v>
      </c>
      <c r="H256" s="509"/>
      <c r="I256" s="331" t="s">
        <v>5</v>
      </c>
      <c r="J256" s="63" t="s">
        <v>1672</v>
      </c>
      <c r="L256" s="50"/>
      <c r="N256" s="67">
        <f>SUM($CA$672+$LJ$672+$HX$672+$IP$672+$AHE$672+$DT$672+$AZ$672+$DB$672+$AOC$672+$APM$672)</f>
        <v>128548.70000000001</v>
      </c>
      <c r="O256" s="277" t="s">
        <v>4116</v>
      </c>
      <c r="R256" s="103"/>
      <c r="AA256" s="103"/>
      <c r="AS256" s="103"/>
      <c r="BB256" s="103"/>
      <c r="BK256" s="103"/>
      <c r="BT256" s="103"/>
      <c r="CC256" s="103"/>
      <c r="CL256" s="103"/>
      <c r="CU256" s="103"/>
      <c r="DD256" s="103"/>
      <c r="DM256" s="103"/>
      <c r="DV256" s="103"/>
      <c r="EE256" s="103"/>
      <c r="EN256" s="103"/>
      <c r="EW256" s="103"/>
      <c r="FF256" s="103"/>
      <c r="FO256" s="103"/>
      <c r="FX256" s="103"/>
      <c r="GG256" s="103"/>
      <c r="GP256" s="103"/>
      <c r="GY256" s="103"/>
      <c r="HH256" s="103"/>
    </row>
    <row r="257" spans="1:216" s="63" customFormat="1" ht="15.75" customHeight="1">
      <c r="A257" s="281" t="s">
        <v>736</v>
      </c>
      <c r="B257" s="219" t="s">
        <v>1655</v>
      </c>
      <c r="C257" s="103"/>
      <c r="D257" s="63" t="s">
        <v>3263</v>
      </c>
      <c r="E257" s="250">
        <f>UCIRanking!B31</f>
        <v>49008.737499999945</v>
      </c>
      <c r="F257" s="250">
        <v>48420.874999999942</v>
      </c>
      <c r="G257" s="59">
        <f>SUM(E257-F257)</f>
        <v>587.86250000000291</v>
      </c>
      <c r="H257" s="509"/>
      <c r="I257" s="331" t="s">
        <v>7</v>
      </c>
      <c r="J257" s="63" t="s">
        <v>4112</v>
      </c>
      <c r="L257" s="50"/>
      <c r="N257" s="67">
        <f>SUM($YE$672+$PN$672+$AMA$672+$AJY$672+$AQE$672+$AJP$672+$XV$672+$AKQ$672+$ANB$672+$ANK$672)</f>
        <v>127562.99999999999</v>
      </c>
      <c r="O257" s="277" t="s">
        <v>4498</v>
      </c>
      <c r="R257" s="103"/>
      <c r="AA257" s="103"/>
      <c r="AS257" s="103"/>
      <c r="BB257" s="103"/>
      <c r="BK257" s="103"/>
      <c r="BT257" s="103"/>
      <c r="CC257" s="103"/>
      <c r="CL257" s="103"/>
      <c r="CU257" s="103"/>
      <c r="DD257" s="103"/>
      <c r="DM257" s="103"/>
      <c r="DV257" s="103"/>
      <c r="EE257" s="103"/>
      <c r="EN257" s="103"/>
      <c r="EW257" s="103"/>
      <c r="FF257" s="103"/>
      <c r="FO257" s="103"/>
      <c r="FX257" s="103"/>
      <c r="GG257" s="103"/>
      <c r="GP257" s="103"/>
      <c r="GY257" s="103"/>
      <c r="HH257" s="103"/>
    </row>
    <row r="258" spans="1:216" s="63" customFormat="1" ht="15.75" customHeight="1">
      <c r="A258" s="281" t="s">
        <v>737</v>
      </c>
      <c r="B258" s="63" t="s">
        <v>790</v>
      </c>
      <c r="D258" s="63" t="s">
        <v>3244</v>
      </c>
      <c r="E258" s="250">
        <f>UCIRanking!B90</f>
        <v>48935.9999999996</v>
      </c>
      <c r="F258" s="250">
        <v>49945.262499999582</v>
      </c>
      <c r="G258" s="59">
        <f>SUM(E258-F258)</f>
        <v>-1009.2624999999825</v>
      </c>
      <c r="H258" s="509"/>
      <c r="I258" s="331" t="s">
        <v>8</v>
      </c>
      <c r="J258" s="63" t="s">
        <v>4113</v>
      </c>
      <c r="L258" s="50"/>
      <c r="N258" s="67">
        <f>SUM($LS$672+$NU$672+$LA$672+$G$672+$KR$672+$BI$672+$P$672+$OV$672+$QF$672+$CS$672)</f>
        <v>124698.50000000001</v>
      </c>
      <c r="O258" s="277" t="s">
        <v>4121</v>
      </c>
      <c r="R258" s="103"/>
      <c r="AA258" s="103"/>
      <c r="AS258" s="103"/>
      <c r="BB258" s="103"/>
      <c r="BK258" s="103"/>
      <c r="BT258" s="103"/>
      <c r="CC258" s="103"/>
      <c r="CL258" s="103"/>
      <c r="CU258" s="103"/>
      <c r="DD258" s="103"/>
      <c r="DM258" s="103"/>
      <c r="DV258" s="103"/>
      <c r="EE258" s="103"/>
      <c r="EN258" s="103"/>
      <c r="EW258" s="103"/>
      <c r="FF258" s="103"/>
      <c r="FO258" s="103"/>
      <c r="FX258" s="103"/>
      <c r="GG258" s="103"/>
      <c r="GP258" s="103"/>
      <c r="GY258" s="103"/>
      <c r="HH258" s="103"/>
    </row>
    <row r="259" spans="1:216" s="63" customFormat="1" ht="15.75" customHeight="1">
      <c r="A259" s="281" t="s">
        <v>739</v>
      </c>
      <c r="B259" s="63" t="s">
        <v>796</v>
      </c>
      <c r="C259" s="9"/>
      <c r="D259" s="63" t="s">
        <v>3248</v>
      </c>
      <c r="E259" s="250">
        <f>UCIRanking!B51</f>
        <v>48807.049999999865</v>
      </c>
      <c r="F259" s="250">
        <v>50065.024999999856</v>
      </c>
      <c r="G259" s="59">
        <f>SUM(E259-F259)</f>
        <v>-1257.9749999999913</v>
      </c>
      <c r="H259" s="509"/>
      <c r="I259" s="331" t="s">
        <v>10</v>
      </c>
      <c r="J259" s="63" t="s">
        <v>4111</v>
      </c>
      <c r="L259" s="50"/>
      <c r="N259" s="67">
        <f>SUM($RG$672+$MT$672+$CJ$672+$VT$672+$AQ$672+$QX$672+$QO$672+$IY$672+$PE$672+$EL$672)</f>
        <v>123968.85000000002</v>
      </c>
      <c r="O259" s="219" t="s">
        <v>4119</v>
      </c>
      <c r="AA259" s="103"/>
      <c r="AS259" s="103"/>
      <c r="BB259" s="103"/>
      <c r="BK259" s="103"/>
      <c r="BT259" s="103"/>
      <c r="CC259" s="103"/>
      <c r="CL259" s="103"/>
      <c r="CU259" s="103"/>
      <c r="DD259" s="103"/>
      <c r="DM259" s="103"/>
      <c r="DV259" s="103"/>
      <c r="EE259" s="103"/>
      <c r="EN259" s="103"/>
      <c r="EW259" s="103"/>
      <c r="FF259" s="103"/>
      <c r="FO259" s="103"/>
      <c r="FX259" s="103"/>
      <c r="GG259" s="103"/>
      <c r="GP259" s="103"/>
      <c r="GY259" s="103"/>
      <c r="HH259" s="103"/>
    </row>
    <row r="260" spans="1:216" s="63" customFormat="1" ht="15.75" customHeight="1">
      <c r="A260" s="281" t="s">
        <v>745</v>
      </c>
      <c r="B260" s="219" t="s">
        <v>1659</v>
      </c>
      <c r="D260" s="63" t="s">
        <v>3262</v>
      </c>
      <c r="E260" s="250">
        <f>UCIRanking!B101</f>
        <v>48646.562499999935</v>
      </c>
      <c r="F260" s="250">
        <v>48416.912499999926</v>
      </c>
      <c r="G260" s="59">
        <f>SUM(E260-F260)</f>
        <v>229.65000000000873</v>
      </c>
      <c r="H260" s="509"/>
      <c r="I260" s="331" t="s">
        <v>12</v>
      </c>
      <c r="J260" s="63" t="s">
        <v>1671</v>
      </c>
      <c r="L260" s="50"/>
      <c r="N260" s="67">
        <f>SUM($AJG$672+$AOL$672+$SQ$672+$GE$672+$FD$672+$NL$672+$JQ$672+$JH$672+$ANT$672+$BR$672)</f>
        <v>123373.34999999999</v>
      </c>
      <c r="O260" s="63" t="s">
        <v>4117</v>
      </c>
      <c r="AA260" s="103"/>
      <c r="AS260" s="103"/>
      <c r="BB260" s="103"/>
      <c r="BK260" s="103"/>
      <c r="BT260" s="103"/>
      <c r="CC260" s="103"/>
      <c r="CL260" s="103"/>
      <c r="CU260" s="103"/>
      <c r="DD260" s="103"/>
      <c r="DM260" s="103"/>
      <c r="DV260" s="103"/>
      <c r="EE260" s="103"/>
      <c r="EN260" s="103"/>
      <c r="EW260" s="103"/>
      <c r="FF260" s="103"/>
      <c r="FO260" s="103"/>
      <c r="FX260" s="103"/>
      <c r="GG260" s="103"/>
      <c r="GP260" s="103"/>
      <c r="GY260" s="103"/>
      <c r="HH260" s="103"/>
    </row>
    <row r="261" spans="1:216" s="63" customFormat="1" ht="15.75" customHeight="1">
      <c r="A261" s="281" t="s">
        <v>747</v>
      </c>
      <c r="B261" s="63" t="s">
        <v>764</v>
      </c>
      <c r="C261" s="9"/>
      <c r="D261" s="63" t="s">
        <v>3246</v>
      </c>
      <c r="E261" s="250">
        <f>UCIRanking!B73</f>
        <v>48547.700000000143</v>
      </c>
      <c r="F261" s="250">
        <v>49683.200000000128</v>
      </c>
      <c r="G261" s="59">
        <f>SUM(E261-F261)</f>
        <v>-1135.4999999999854</v>
      </c>
      <c r="H261" s="509"/>
      <c r="I261" s="281" t="s">
        <v>14</v>
      </c>
      <c r="J261" s="63" t="s">
        <v>2153</v>
      </c>
      <c r="M261" s="67"/>
      <c r="N261" s="67">
        <f>SUM($ALR$672+$VB$672+$AKZ$672+$UA$672+$US$672+$MB$672+$AAG$672+$ABQ$672+$ALI$672+$Y$672)</f>
        <v>110620.3</v>
      </c>
      <c r="O261" s="63" t="s">
        <v>4123</v>
      </c>
      <c r="AA261" s="103"/>
      <c r="AS261" s="103"/>
      <c r="BB261" s="103"/>
      <c r="BK261" s="103"/>
      <c r="BT261" s="103"/>
      <c r="CC261" s="103"/>
      <c r="CL261" s="103"/>
      <c r="CU261" s="103"/>
      <c r="DD261" s="103"/>
      <c r="DM261" s="103"/>
      <c r="DV261" s="103"/>
      <c r="EE261" s="103"/>
      <c r="EN261" s="103"/>
      <c r="EW261" s="103"/>
      <c r="FF261" s="103"/>
      <c r="FO261" s="103"/>
      <c r="FX261" s="103"/>
      <c r="GG261" s="103"/>
      <c r="GP261" s="103"/>
      <c r="GY261" s="103"/>
      <c r="HH261" s="103"/>
    </row>
    <row r="262" spans="1:216" s="63" customFormat="1" ht="15.75" customHeight="1">
      <c r="A262" s="281" t="s">
        <v>750</v>
      </c>
      <c r="B262" s="63" t="s">
        <v>771</v>
      </c>
      <c r="D262" s="63" t="s">
        <v>3255</v>
      </c>
      <c r="E262" s="250">
        <f>UCIRanking!B17</f>
        <v>48407.125000000175</v>
      </c>
      <c r="F262" s="250">
        <v>48691.650000000169</v>
      </c>
      <c r="G262" s="59">
        <f>SUM(E262-F262)</f>
        <v>-284.52499999999418</v>
      </c>
      <c r="H262" s="509"/>
      <c r="I262" s="281" t="s">
        <v>16</v>
      </c>
      <c r="J262" s="63" t="s">
        <v>4115</v>
      </c>
      <c r="L262" s="50"/>
      <c r="N262" s="67">
        <f>SUM($WL$672+$SZ$672+$AAY$672+$OD$672+$JZ$672+$AAP$672+$TR$672+$ABZ$672+$HF$672+$AHN$672)</f>
        <v>107642.65000000002</v>
      </c>
      <c r="O262" s="277" t="s">
        <v>4124</v>
      </c>
      <c r="AA262" s="103"/>
      <c r="AS262" s="103"/>
      <c r="BB262" s="103"/>
      <c r="BK262" s="103"/>
      <c r="BT262" s="103"/>
      <c r="CC262" s="103"/>
      <c r="CL262" s="103"/>
      <c r="CU262" s="103"/>
      <c r="DD262" s="103"/>
      <c r="DM262" s="103"/>
      <c r="DV262" s="103"/>
      <c r="EE262" s="103"/>
      <c r="EN262" s="103"/>
      <c r="EW262" s="103"/>
      <c r="FF262" s="103"/>
      <c r="FO262" s="103"/>
      <c r="FX262" s="103"/>
      <c r="GG262" s="103"/>
      <c r="GP262" s="103"/>
      <c r="GY262" s="103"/>
      <c r="HH262" s="103"/>
    </row>
    <row r="263" spans="1:216" s="63" customFormat="1" ht="15.75" customHeight="1">
      <c r="A263" s="281" t="s">
        <v>751</v>
      </c>
      <c r="B263" s="219" t="s">
        <v>1654</v>
      </c>
      <c r="D263" s="63" t="s">
        <v>3267</v>
      </c>
      <c r="E263" s="250">
        <f>UCIRanking!B65</f>
        <v>47887.625000000029</v>
      </c>
      <c r="F263" s="250">
        <v>47517.250000000029</v>
      </c>
      <c r="G263" s="59">
        <f>SUM(E263-F263)</f>
        <v>370.375</v>
      </c>
      <c r="H263" s="509"/>
      <c r="O263" s="277"/>
      <c r="AA263" s="103"/>
      <c r="AJ263" s="103"/>
      <c r="AS263" s="103"/>
      <c r="BB263" s="103"/>
      <c r="BK263" s="103"/>
      <c r="BT263" s="103"/>
      <c r="CC263" s="103"/>
      <c r="CL263" s="103"/>
      <c r="CU263" s="103"/>
      <c r="DD263" s="103"/>
      <c r="DM263" s="103"/>
      <c r="DV263" s="103"/>
      <c r="EE263" s="103"/>
      <c r="EN263" s="103"/>
      <c r="EW263" s="103"/>
      <c r="FF263" s="103"/>
      <c r="FO263" s="103"/>
      <c r="FX263" s="103"/>
      <c r="GG263" s="103"/>
      <c r="GP263" s="103"/>
      <c r="GY263" s="103"/>
      <c r="HH263" s="103"/>
    </row>
    <row r="264" spans="1:216" s="63" customFormat="1" ht="15.75" customHeight="1">
      <c r="A264" s="281" t="s">
        <v>754</v>
      </c>
      <c r="B264" s="277" t="s">
        <v>2008</v>
      </c>
      <c r="C264" s="103"/>
      <c r="D264" s="63" t="s">
        <v>3270</v>
      </c>
      <c r="E264" s="250">
        <f>UCIRanking!B105</f>
        <v>47771.537500000028</v>
      </c>
      <c r="F264" s="250">
        <v>46744.387500000033</v>
      </c>
      <c r="G264" s="59">
        <f>SUM(E264-F264)</f>
        <v>1027.1499999999942</v>
      </c>
      <c r="H264" s="509"/>
      <c r="J264" s="124" t="s">
        <v>1998</v>
      </c>
      <c r="N264" s="50"/>
      <c r="O264" s="277"/>
      <c r="AA264" s="103"/>
      <c r="AJ264" s="103"/>
      <c r="AS264" s="103"/>
      <c r="BB264" s="103"/>
      <c r="BK264" s="103"/>
      <c r="BT264" s="103"/>
      <c r="CC264" s="103"/>
      <c r="CL264" s="103"/>
      <c r="CU264" s="103"/>
      <c r="DD264" s="103"/>
      <c r="DM264" s="103"/>
      <c r="DV264" s="103"/>
      <c r="EE264" s="103"/>
      <c r="EN264" s="103"/>
      <c r="EW264" s="103"/>
      <c r="FF264" s="103"/>
      <c r="FO264" s="103"/>
      <c r="FX264" s="103"/>
      <c r="GG264" s="103"/>
      <c r="GP264" s="103"/>
      <c r="GY264" s="103"/>
      <c r="HH264" s="103"/>
    </row>
    <row r="265" spans="1:216" s="63" customFormat="1" ht="15.75" customHeight="1">
      <c r="A265" s="281" t="s">
        <v>756</v>
      </c>
      <c r="B265" s="277" t="s">
        <v>27</v>
      </c>
      <c r="C265" s="9"/>
      <c r="D265" s="63" t="s">
        <v>3253</v>
      </c>
      <c r="E265" s="250">
        <f>UCIRanking!B69</f>
        <v>47403.374999999556</v>
      </c>
      <c r="F265" s="250">
        <v>48057.074999999553</v>
      </c>
      <c r="G265" s="59">
        <f>SUM(E265-F265)</f>
        <v>-653.69999999999709</v>
      </c>
      <c r="H265" s="509"/>
      <c r="L265" s="335" t="s">
        <v>53</v>
      </c>
      <c r="M265" s="335" t="s">
        <v>54</v>
      </c>
      <c r="N265" s="335" t="s">
        <v>55</v>
      </c>
      <c r="AA265" s="103"/>
      <c r="AJ265" s="103"/>
      <c r="AS265" s="103"/>
      <c r="BB265" s="103"/>
      <c r="BK265" s="103"/>
      <c r="BT265" s="103"/>
      <c r="CC265" s="103"/>
      <c r="CL265" s="103"/>
      <c r="CU265" s="103"/>
      <c r="DD265" s="103"/>
      <c r="DM265" s="103"/>
      <c r="DV265" s="103"/>
      <c r="EE265" s="103"/>
      <c r="EN265" s="103"/>
      <c r="EW265" s="103"/>
      <c r="FF265" s="103"/>
      <c r="FO265" s="103"/>
      <c r="FX265" s="103"/>
      <c r="GG265" s="103"/>
      <c r="GP265" s="103"/>
      <c r="GY265" s="103"/>
      <c r="HH265" s="103"/>
    </row>
    <row r="266" spans="1:216" s="63" customFormat="1" ht="15.75" customHeight="1">
      <c r="A266" s="281" t="s">
        <v>761</v>
      </c>
      <c r="B266" s="277" t="s">
        <v>2006</v>
      </c>
      <c r="C266" s="103"/>
      <c r="D266" s="63" t="s">
        <v>3271</v>
      </c>
      <c r="E266" s="250">
        <f>UCIRanking!B20</f>
        <v>46543.424999999916</v>
      </c>
      <c r="F266" s="250">
        <v>45751.124999999927</v>
      </c>
      <c r="G266" s="59">
        <f>SUM(E266-F266)</f>
        <v>792.29999999998836</v>
      </c>
      <c r="H266" s="509"/>
      <c r="I266" s="331" t="s">
        <v>0</v>
      </c>
      <c r="J266" s="63" t="s">
        <v>4111</v>
      </c>
      <c r="L266" s="488">
        <v>46</v>
      </c>
      <c r="M266" s="489">
        <v>34</v>
      </c>
      <c r="N266" s="490">
        <v>32</v>
      </c>
      <c r="O266" s="219" t="s">
        <v>4119</v>
      </c>
      <c r="AA266" s="103"/>
      <c r="AJ266" s="103"/>
      <c r="AS266" s="103"/>
      <c r="BB266" s="103"/>
      <c r="BK266" s="103"/>
      <c r="BT266" s="103"/>
      <c r="CC266" s="103"/>
      <c r="CL266" s="103"/>
      <c r="CU266" s="103"/>
      <c r="DD266" s="103"/>
      <c r="DM266" s="103"/>
      <c r="DV266" s="103"/>
      <c r="EE266" s="103"/>
      <c r="EN266" s="103"/>
      <c r="EW266" s="103"/>
      <c r="FF266" s="103"/>
      <c r="FO266" s="103"/>
      <c r="FX266" s="103"/>
      <c r="GG266" s="103"/>
      <c r="GP266" s="103"/>
      <c r="GY266" s="103"/>
      <c r="HH266" s="103"/>
    </row>
    <row r="267" spans="1:216" s="63" customFormat="1" ht="15.75" customHeight="1">
      <c r="A267" s="281" t="s">
        <v>765</v>
      </c>
      <c r="B267" s="277" t="s">
        <v>13</v>
      </c>
      <c r="D267" s="63" t="s">
        <v>3259</v>
      </c>
      <c r="E267" s="250">
        <f>UCIRanking!B36</f>
        <v>46461.825000000048</v>
      </c>
      <c r="F267" s="250">
        <v>46338.850000000042</v>
      </c>
      <c r="G267" s="59">
        <f>SUM(E267-F267)</f>
        <v>122.97500000000582</v>
      </c>
      <c r="H267" s="509"/>
      <c r="I267" s="331" t="s">
        <v>2</v>
      </c>
      <c r="J267" s="63" t="s">
        <v>4115</v>
      </c>
      <c r="L267" s="488">
        <v>44</v>
      </c>
      <c r="M267" s="489">
        <v>39</v>
      </c>
      <c r="N267" s="490">
        <v>35</v>
      </c>
      <c r="O267" s="277" t="s">
        <v>4124</v>
      </c>
      <c r="AA267" s="103"/>
      <c r="AJ267" s="103"/>
      <c r="AS267" s="103"/>
      <c r="BB267" s="103"/>
      <c r="BK267" s="103"/>
      <c r="BT267" s="103"/>
      <c r="CC267" s="103"/>
      <c r="CL267" s="103"/>
      <c r="CU267" s="103"/>
      <c r="DD267" s="103"/>
      <c r="DM267" s="103"/>
      <c r="DV267" s="103"/>
      <c r="EE267" s="103"/>
      <c r="EN267" s="103"/>
      <c r="EW267" s="103"/>
      <c r="FF267" s="103"/>
      <c r="FO267" s="103"/>
      <c r="FX267" s="103"/>
      <c r="GG267" s="103"/>
      <c r="GP267" s="103"/>
      <c r="GY267" s="103"/>
      <c r="HH267" s="103"/>
    </row>
    <row r="268" spans="1:216" s="63" customFormat="1" ht="15.75" customHeight="1">
      <c r="A268" s="281" t="s">
        <v>766</v>
      </c>
      <c r="B268" s="219" t="s">
        <v>1657</v>
      </c>
      <c r="C268" s="103"/>
      <c r="D268" s="63" t="s">
        <v>3268</v>
      </c>
      <c r="E268" s="250">
        <f>UCIRanking!B8</f>
        <v>46289.924999999843</v>
      </c>
      <c r="F268" s="250">
        <v>46672.949999999837</v>
      </c>
      <c r="G268" s="59">
        <f>SUM(E268-F268)</f>
        <v>-383.02499999999418</v>
      </c>
      <c r="H268" s="509"/>
      <c r="I268" s="331" t="s">
        <v>3</v>
      </c>
      <c r="J268" s="63" t="s">
        <v>1671</v>
      </c>
      <c r="L268" s="488">
        <v>38</v>
      </c>
      <c r="M268" s="489">
        <v>45</v>
      </c>
      <c r="N268" s="490">
        <v>32</v>
      </c>
      <c r="O268" s="63" t="s">
        <v>4117</v>
      </c>
      <c r="AA268" s="103"/>
      <c r="AJ268" s="103"/>
      <c r="AS268" s="103"/>
      <c r="BB268" s="103"/>
      <c r="BK268" s="103"/>
      <c r="BT268" s="103"/>
      <c r="CC268" s="103"/>
      <c r="CL268" s="103"/>
      <c r="CU268" s="103"/>
      <c r="DD268" s="103"/>
      <c r="DM268" s="103"/>
      <c r="DV268" s="103"/>
      <c r="EE268" s="103"/>
      <c r="EN268" s="103"/>
      <c r="EW268" s="103"/>
      <c r="FF268" s="103"/>
      <c r="FO268" s="103"/>
      <c r="FX268" s="103"/>
      <c r="GG268" s="103"/>
      <c r="GP268" s="103"/>
      <c r="GY268" s="103"/>
      <c r="HH268" s="103"/>
    </row>
    <row r="269" spans="1:216" s="63" customFormat="1" ht="15.75" customHeight="1">
      <c r="A269" s="281" t="s">
        <v>767</v>
      </c>
      <c r="B269" s="219" t="s">
        <v>1656</v>
      </c>
      <c r="C269" s="9"/>
      <c r="D269" s="63" t="s">
        <v>3266</v>
      </c>
      <c r="E269" s="250">
        <f>UCIRanking!B66</f>
        <v>46235.937499999905</v>
      </c>
      <c r="F269" s="250">
        <v>46849.487499999908</v>
      </c>
      <c r="G269" s="59">
        <f>SUM(E269-F269)</f>
        <v>-613.55000000000291</v>
      </c>
      <c r="H269" s="509"/>
      <c r="I269" s="331" t="s">
        <v>5</v>
      </c>
      <c r="J269" s="63" t="s">
        <v>2153</v>
      </c>
      <c r="L269" s="488">
        <v>32</v>
      </c>
      <c r="M269" s="489">
        <v>30</v>
      </c>
      <c r="N269" s="490">
        <v>26</v>
      </c>
      <c r="O269" s="63" t="s">
        <v>4123</v>
      </c>
      <c r="AA269" s="103"/>
      <c r="AJ269" s="103"/>
      <c r="AS269" s="103"/>
      <c r="BB269" s="103"/>
      <c r="BK269" s="103"/>
      <c r="BT269" s="103"/>
      <c r="CC269" s="103"/>
      <c r="CL269" s="103"/>
      <c r="CU269" s="103"/>
      <c r="DD269" s="103"/>
      <c r="DM269" s="103"/>
      <c r="DV269" s="103"/>
      <c r="EE269" s="103"/>
      <c r="EN269" s="103"/>
      <c r="EW269" s="103"/>
      <c r="FF269" s="103"/>
      <c r="FO269" s="103"/>
      <c r="FX269" s="103"/>
      <c r="GG269" s="103"/>
      <c r="GP269" s="103"/>
      <c r="GY269" s="103"/>
      <c r="HH269" s="103"/>
    </row>
    <row r="270" spans="1:216" s="63" customFormat="1" ht="15.75" customHeight="1">
      <c r="A270" s="281" t="s">
        <v>773</v>
      </c>
      <c r="B270" s="63" t="s">
        <v>763</v>
      </c>
      <c r="C270" s="9"/>
      <c r="D270" s="63" t="s">
        <v>3258</v>
      </c>
      <c r="E270" s="250">
        <f>UCIRanking!B62</f>
        <v>45831.48750000001</v>
      </c>
      <c r="F270" s="250">
        <v>46556.525000000016</v>
      </c>
      <c r="G270" s="59">
        <f>SUM(E270-F270)</f>
        <v>-725.03750000000582</v>
      </c>
      <c r="H270" s="509"/>
      <c r="I270" s="331" t="s">
        <v>7</v>
      </c>
      <c r="J270" s="63" t="s">
        <v>4112</v>
      </c>
      <c r="L270" s="488">
        <v>29</v>
      </c>
      <c r="M270" s="489">
        <v>27</v>
      </c>
      <c r="N270" s="490">
        <v>25</v>
      </c>
      <c r="O270" s="277" t="s">
        <v>4498</v>
      </c>
      <c r="AA270" s="103"/>
      <c r="AJ270" s="103"/>
      <c r="AS270" s="103"/>
      <c r="BB270" s="103"/>
      <c r="BK270" s="103"/>
      <c r="BT270" s="103"/>
      <c r="CC270" s="103"/>
      <c r="CL270" s="103"/>
      <c r="CU270" s="103"/>
      <c r="DD270" s="103"/>
      <c r="DM270" s="103"/>
      <c r="DV270" s="103"/>
      <c r="EE270" s="103"/>
      <c r="EN270" s="103"/>
      <c r="EW270" s="103"/>
      <c r="FF270" s="103"/>
      <c r="FO270" s="103"/>
      <c r="FX270" s="103"/>
      <c r="GG270" s="103"/>
      <c r="GP270" s="103"/>
      <c r="GY270" s="103"/>
      <c r="HH270" s="103"/>
    </row>
    <row r="271" spans="1:216" s="63" customFormat="1" ht="15.75" customHeight="1">
      <c r="A271" s="281" t="s">
        <v>781</v>
      </c>
      <c r="B271" s="219" t="s">
        <v>1661</v>
      </c>
      <c r="D271" s="63" t="s">
        <v>3230</v>
      </c>
      <c r="E271" s="250">
        <f>UCIRanking!B119</f>
        <v>45143.02499999998</v>
      </c>
      <c r="F271" s="250">
        <v>47126.599999999977</v>
      </c>
      <c r="G271" s="59">
        <f>SUM(E271-F271)</f>
        <v>-1983.5749999999971</v>
      </c>
      <c r="H271" s="509"/>
      <c r="I271" s="331" t="s">
        <v>8</v>
      </c>
      <c r="J271" s="63" t="s">
        <v>1672</v>
      </c>
      <c r="K271" s="559"/>
      <c r="L271" s="488">
        <v>28</v>
      </c>
      <c r="M271" s="489">
        <v>27</v>
      </c>
      <c r="N271" s="490">
        <v>18</v>
      </c>
      <c r="O271" s="277" t="s">
        <v>4116</v>
      </c>
      <c r="AA271" s="103"/>
      <c r="AJ271" s="103"/>
      <c r="AS271" s="103"/>
      <c r="BB271" s="103"/>
      <c r="BK271" s="103"/>
      <c r="BT271" s="103"/>
      <c r="CC271" s="103"/>
      <c r="CL271" s="103"/>
      <c r="CU271" s="103"/>
      <c r="DD271" s="103"/>
      <c r="DM271" s="103"/>
      <c r="DV271" s="103"/>
      <c r="EE271" s="103"/>
      <c r="EN271" s="103"/>
      <c r="EW271" s="103"/>
      <c r="FF271" s="103"/>
      <c r="FO271" s="103"/>
      <c r="FX271" s="103"/>
      <c r="GG271" s="103"/>
      <c r="GP271" s="103"/>
      <c r="GY271" s="103"/>
      <c r="HH271" s="103"/>
    </row>
    <row r="272" spans="1:216" s="63" customFormat="1" ht="15.75" customHeight="1">
      <c r="A272" s="281" t="s">
        <v>785</v>
      </c>
      <c r="B272" s="277" t="s">
        <v>2018</v>
      </c>
      <c r="C272" s="103"/>
      <c r="D272" s="63" t="s">
        <v>3272</v>
      </c>
      <c r="E272" s="250">
        <f>UCIRanking!B27</f>
        <v>44962.199999999917</v>
      </c>
      <c r="F272" s="250">
        <v>45043.674999999923</v>
      </c>
      <c r="G272" s="59">
        <f>SUM(E272-F272)</f>
        <v>-81.475000000005821</v>
      </c>
      <c r="H272" s="509"/>
      <c r="I272" s="331" t="s">
        <v>10</v>
      </c>
      <c r="J272" s="63" t="s">
        <v>4114</v>
      </c>
      <c r="L272" s="488">
        <v>28</v>
      </c>
      <c r="M272" s="489">
        <v>23</v>
      </c>
      <c r="N272" s="490">
        <v>29</v>
      </c>
      <c r="O272" s="277" t="s">
        <v>4122</v>
      </c>
      <c r="AA272" s="103"/>
      <c r="AJ272" s="103"/>
      <c r="AS272" s="103"/>
      <c r="BB272" s="103"/>
      <c r="BK272" s="103"/>
      <c r="BT272" s="103"/>
      <c r="CC272" s="103"/>
      <c r="CL272" s="103"/>
      <c r="CU272" s="103"/>
      <c r="DD272" s="103"/>
      <c r="DM272" s="103"/>
      <c r="DV272" s="103"/>
      <c r="EE272" s="103"/>
      <c r="EN272" s="103"/>
      <c r="EW272" s="103"/>
      <c r="FF272" s="103"/>
      <c r="FO272" s="103"/>
      <c r="FX272" s="103"/>
      <c r="GG272" s="103"/>
      <c r="GP272" s="103"/>
      <c r="GY272" s="103"/>
      <c r="HH272" s="103"/>
    </row>
    <row r="273" spans="1:216" s="63" customFormat="1" ht="15.75" customHeight="1">
      <c r="A273" s="281" t="s">
        <v>786</v>
      </c>
      <c r="B273" s="63" t="s">
        <v>782</v>
      </c>
      <c r="D273" s="63" t="s">
        <v>3265</v>
      </c>
      <c r="E273" s="250">
        <f>UCIRanking!B93</f>
        <v>44208.987500000199</v>
      </c>
      <c r="F273" s="250">
        <v>44761.987500000199</v>
      </c>
      <c r="G273" s="59">
        <f>SUM(E273-F273)</f>
        <v>-553</v>
      </c>
      <c r="H273" s="509"/>
      <c r="I273" s="331" t="s">
        <v>12</v>
      </c>
      <c r="J273" s="63" t="s">
        <v>4113</v>
      </c>
      <c r="L273" s="488">
        <v>23</v>
      </c>
      <c r="M273" s="489">
        <v>28</v>
      </c>
      <c r="N273" s="490">
        <v>20</v>
      </c>
      <c r="O273" s="277" t="s">
        <v>4121</v>
      </c>
      <c r="AA273" s="103"/>
      <c r="AJ273" s="103"/>
      <c r="AS273" s="103"/>
      <c r="BB273" s="103"/>
      <c r="BK273" s="103"/>
      <c r="BT273" s="103"/>
      <c r="CC273" s="103"/>
      <c r="CL273" s="103"/>
      <c r="CU273" s="103"/>
      <c r="DD273" s="103"/>
      <c r="DM273" s="103"/>
      <c r="DV273" s="103"/>
      <c r="EE273" s="103"/>
      <c r="EN273" s="103"/>
      <c r="EW273" s="103"/>
      <c r="FF273" s="103"/>
      <c r="FO273" s="103"/>
      <c r="FX273" s="103"/>
      <c r="GG273" s="103"/>
      <c r="GP273" s="103"/>
      <c r="GY273" s="103"/>
      <c r="HH273" s="103"/>
    </row>
    <row r="274" spans="1:216" s="63" customFormat="1" ht="15.75" customHeight="1">
      <c r="A274" s="281" t="s">
        <v>787</v>
      </c>
      <c r="B274" s="277" t="s">
        <v>2002</v>
      </c>
      <c r="D274" s="63" t="s">
        <v>3274</v>
      </c>
      <c r="E274" s="250">
        <f>UCIRanking!B87</f>
        <v>43802.524999999965</v>
      </c>
      <c r="F274" s="250">
        <v>43253.887499999968</v>
      </c>
      <c r="G274" s="59">
        <f>SUM(E274-F274)</f>
        <v>548.63749999999709</v>
      </c>
      <c r="H274" s="509"/>
      <c r="I274" s="281" t="s">
        <v>14</v>
      </c>
      <c r="J274" s="63" t="s">
        <v>1673</v>
      </c>
      <c r="L274" s="488">
        <v>15</v>
      </c>
      <c r="M274" s="489">
        <v>24</v>
      </c>
      <c r="N274" s="490">
        <v>22</v>
      </c>
      <c r="O274" s="219" t="s">
        <v>4118</v>
      </c>
      <c r="AA274" s="103"/>
      <c r="AJ274" s="103"/>
      <c r="AS274" s="103"/>
      <c r="BB274" s="103"/>
      <c r="BK274" s="103"/>
      <c r="BT274" s="103"/>
      <c r="CC274" s="103"/>
      <c r="CL274" s="103"/>
      <c r="CU274" s="103"/>
      <c r="DD274" s="103"/>
      <c r="DM274" s="103"/>
      <c r="DV274" s="103"/>
      <c r="EE274" s="103"/>
      <c r="EN274" s="103"/>
      <c r="EW274" s="103"/>
      <c r="FF274" s="103"/>
      <c r="FO274" s="103"/>
      <c r="FX274" s="103"/>
      <c r="GG274" s="103"/>
      <c r="GP274" s="103"/>
      <c r="GY274" s="103"/>
      <c r="HH274" s="103"/>
    </row>
    <row r="275" spans="1:216" s="63" customFormat="1" ht="15.75" customHeight="1">
      <c r="A275" s="281" t="s">
        <v>793</v>
      </c>
      <c r="B275" s="63" t="s">
        <v>755</v>
      </c>
      <c r="D275" s="63" t="s">
        <v>3261</v>
      </c>
      <c r="E275" s="250">
        <f>UCIRanking!B92</f>
        <v>43456.512499999975</v>
      </c>
      <c r="F275" s="250">
        <v>44874.924999999981</v>
      </c>
      <c r="G275" s="59">
        <f>SUM(E275-F275)</f>
        <v>-1418.4125000000058</v>
      </c>
      <c r="H275" s="509"/>
      <c r="I275" s="281" t="s">
        <v>16</v>
      </c>
      <c r="J275" s="63" t="s">
        <v>1674</v>
      </c>
      <c r="L275" s="488">
        <v>14</v>
      </c>
      <c r="M275" s="489">
        <v>23</v>
      </c>
      <c r="N275" s="490">
        <v>27</v>
      </c>
      <c r="O275" s="219" t="s">
        <v>4120</v>
      </c>
      <c r="AA275" s="103"/>
      <c r="AJ275" s="103"/>
      <c r="AS275" s="103"/>
      <c r="BB275" s="103"/>
      <c r="BK275" s="103"/>
      <c r="BT275" s="103"/>
      <c r="CC275" s="103"/>
      <c r="CL275" s="103"/>
      <c r="CU275" s="103"/>
      <c r="DD275" s="103"/>
      <c r="DM275" s="103"/>
      <c r="DV275" s="103"/>
      <c r="EE275" s="103"/>
      <c r="EN275" s="103"/>
      <c r="EW275" s="103"/>
      <c r="FF275" s="103"/>
      <c r="FO275" s="103"/>
      <c r="FX275" s="103"/>
      <c r="GG275" s="103"/>
      <c r="GP275" s="103"/>
      <c r="GY275" s="103"/>
      <c r="HH275" s="103"/>
    </row>
    <row r="276" spans="1:216" s="63" customFormat="1" ht="15.75" customHeight="1">
      <c r="A276" s="281" t="s">
        <v>794</v>
      </c>
      <c r="B276" s="219" t="s">
        <v>1644</v>
      </c>
      <c r="C276" s="103"/>
      <c r="D276" s="63" t="s">
        <v>3278</v>
      </c>
      <c r="E276" s="250">
        <f>UCIRanking!B58</f>
        <v>43253.01249999991</v>
      </c>
      <c r="F276" s="250">
        <v>40441.737499999916</v>
      </c>
      <c r="G276" s="59">
        <f>SUM(E276-F276)</f>
        <v>2811.2749999999942</v>
      </c>
      <c r="H276" s="509"/>
      <c r="AA276" s="103"/>
      <c r="AJ276" s="103"/>
      <c r="AS276" s="103"/>
      <c r="BB276" s="103"/>
      <c r="BK276" s="103"/>
      <c r="BT276" s="103"/>
      <c r="CC276" s="103"/>
      <c r="CL276" s="103"/>
      <c r="CU276" s="103"/>
      <c r="DD276" s="103"/>
      <c r="DM276" s="103"/>
      <c r="DV276" s="103"/>
      <c r="EE276" s="103"/>
      <c r="EN276" s="103"/>
      <c r="EW276" s="103"/>
      <c r="FF276" s="103"/>
      <c r="FO276" s="103"/>
      <c r="FX276" s="103"/>
      <c r="GG276" s="103"/>
      <c r="GP276" s="103"/>
      <c r="GY276" s="103"/>
      <c r="HH276" s="103"/>
    </row>
    <row r="277" spans="1:216" s="63" customFormat="1" ht="15.75" customHeight="1">
      <c r="A277" s="281" t="s">
        <v>795</v>
      </c>
      <c r="B277" s="63" t="s">
        <v>788</v>
      </c>
      <c r="D277" s="63" t="s">
        <v>3256</v>
      </c>
      <c r="E277" s="250">
        <f>UCIRanking!B19</f>
        <v>43248.399999999936</v>
      </c>
      <c r="F277" s="250">
        <v>42696.73749999993</v>
      </c>
      <c r="G277" s="59">
        <f>SUM(E277-F277)</f>
        <v>551.66250000000582</v>
      </c>
      <c r="H277" s="509"/>
      <c r="L277" s="349">
        <f>SUM(L266:L276)</f>
        <v>297</v>
      </c>
      <c r="M277" s="349">
        <f>SUM(M266:M276)</f>
        <v>300</v>
      </c>
      <c r="N277" s="349">
        <f>SUM(N266:N276)</f>
        <v>266</v>
      </c>
      <c r="AA277" s="103"/>
      <c r="AJ277" s="103"/>
      <c r="AS277" s="103"/>
      <c r="BB277" s="103"/>
      <c r="BK277" s="103"/>
      <c r="BT277" s="103"/>
      <c r="CC277" s="103"/>
      <c r="CL277" s="103"/>
      <c r="CU277" s="103"/>
      <c r="DD277" s="103"/>
      <c r="DM277" s="103"/>
      <c r="DV277" s="103"/>
      <c r="EE277" s="103"/>
      <c r="EN277" s="103"/>
      <c r="EW277" s="103"/>
      <c r="FF277" s="103"/>
      <c r="FO277" s="103"/>
      <c r="FX277" s="103"/>
      <c r="GG277" s="103"/>
      <c r="GP277" s="103"/>
      <c r="GY277" s="103"/>
      <c r="HH277" s="103"/>
    </row>
    <row r="278" spans="1:216" s="63" customFormat="1" ht="15.75" customHeight="1">
      <c r="A278" s="281" t="s">
        <v>797</v>
      </c>
      <c r="B278" s="219" t="s">
        <v>1643</v>
      </c>
      <c r="C278" s="103"/>
      <c r="D278" s="63" t="s">
        <v>3276</v>
      </c>
      <c r="E278" s="250">
        <f>UCIRanking!B47</f>
        <v>41390.887500000026</v>
      </c>
      <c r="F278" s="250">
        <v>40553.387500000026</v>
      </c>
      <c r="G278" s="59">
        <f>SUM(E278-F278)</f>
        <v>837.5</v>
      </c>
      <c r="H278" s="509"/>
      <c r="AA278" s="103"/>
      <c r="AJ278" s="103"/>
      <c r="AS278" s="103"/>
      <c r="BB278" s="103"/>
      <c r="BK278" s="103"/>
      <c r="BT278" s="103"/>
      <c r="CC278" s="103"/>
      <c r="CL278" s="103"/>
      <c r="CU278" s="103"/>
      <c r="DD278" s="103"/>
      <c r="DM278" s="103"/>
      <c r="DV278" s="103"/>
      <c r="EE278" s="103"/>
      <c r="EN278" s="103"/>
      <c r="EW278" s="103"/>
      <c r="FF278" s="103"/>
      <c r="FO278" s="103"/>
      <c r="FX278" s="103"/>
      <c r="GG278" s="103"/>
      <c r="GP278" s="103"/>
      <c r="GY278" s="103"/>
      <c r="HH278" s="103"/>
    </row>
    <row r="279" spans="1:216" s="63" customFormat="1" ht="15.75" customHeight="1">
      <c r="A279" s="281" t="s">
        <v>798</v>
      </c>
      <c r="B279" s="277" t="s">
        <v>1</v>
      </c>
      <c r="C279" s="9"/>
      <c r="D279" s="63" t="s">
        <v>3273</v>
      </c>
      <c r="E279" s="250">
        <f>UCIRanking!B13</f>
        <v>40607.524999999965</v>
      </c>
      <c r="F279" s="250">
        <v>40620.099999999962</v>
      </c>
      <c r="G279" s="59">
        <f>SUM(E279-F279)</f>
        <v>-12.57499999999709</v>
      </c>
      <c r="H279" s="509"/>
      <c r="J279" s="124" t="s">
        <v>1999</v>
      </c>
      <c r="N279" s="50"/>
      <c r="AA279" s="103"/>
      <c r="AJ279" s="103"/>
      <c r="AS279" s="103"/>
      <c r="BB279" s="103"/>
      <c r="BK279" s="103"/>
      <c r="BT279" s="103"/>
      <c r="CC279" s="103"/>
      <c r="CL279" s="103"/>
      <c r="CU279" s="103"/>
      <c r="DD279" s="103"/>
      <c r="DM279" s="103"/>
      <c r="DV279" s="103"/>
      <c r="EE279" s="103"/>
      <c r="EN279" s="103"/>
      <c r="EW279" s="103"/>
      <c r="FF279" s="103"/>
      <c r="FO279" s="103"/>
      <c r="FX279" s="103"/>
      <c r="GG279" s="103"/>
      <c r="GP279" s="103"/>
      <c r="GY279" s="103"/>
      <c r="HH279" s="103"/>
    </row>
    <row r="280" spans="1:216" s="63" customFormat="1" ht="15.75" customHeight="1">
      <c r="A280" s="281" t="s">
        <v>799</v>
      </c>
      <c r="B280" s="277" t="s">
        <v>39</v>
      </c>
      <c r="C280" s="103"/>
      <c r="D280" s="63" t="s">
        <v>3242</v>
      </c>
      <c r="E280" s="250">
        <f>UCIRanking!B129</f>
        <v>40272.62500000016</v>
      </c>
      <c r="F280" s="250">
        <v>43083.237500000163</v>
      </c>
      <c r="G280" s="59">
        <f>SUM(E280-F280)</f>
        <v>-2810.6125000000029</v>
      </c>
      <c r="H280" s="509"/>
      <c r="L280" s="335"/>
      <c r="N280" s="335" t="s">
        <v>40</v>
      </c>
      <c r="O280" s="50"/>
      <c r="AA280" s="103"/>
      <c r="AJ280" s="103"/>
      <c r="AS280" s="103"/>
      <c r="BB280" s="103"/>
      <c r="BK280" s="103"/>
      <c r="BT280" s="103"/>
      <c r="CC280" s="103"/>
      <c r="CL280" s="103"/>
      <c r="CU280" s="103"/>
      <c r="DD280" s="103"/>
      <c r="DM280" s="103"/>
      <c r="DV280" s="103"/>
      <c r="EE280" s="103"/>
      <c r="EN280" s="103"/>
      <c r="EW280" s="103"/>
      <c r="FF280" s="103"/>
      <c r="FO280" s="103"/>
      <c r="FX280" s="103"/>
      <c r="GG280" s="103"/>
      <c r="GP280" s="103"/>
      <c r="GY280" s="103"/>
      <c r="HH280" s="103"/>
    </row>
    <row r="281" spans="1:216" s="63" customFormat="1" ht="15.75" customHeight="1">
      <c r="A281" s="281" t="s">
        <v>802</v>
      </c>
      <c r="B281" s="277" t="s">
        <v>2011</v>
      </c>
      <c r="C281" s="103"/>
      <c r="D281" s="63" t="s">
        <v>3280</v>
      </c>
      <c r="E281" s="250">
        <f>UCIRanking!B33</f>
        <v>40238.800000000192</v>
      </c>
      <c r="F281" s="250">
        <v>39642.750000000189</v>
      </c>
      <c r="G281" s="59">
        <f>SUM(E281-F281)</f>
        <v>596.05000000000291</v>
      </c>
      <c r="H281" s="509"/>
      <c r="I281" s="331" t="s">
        <v>0</v>
      </c>
      <c r="J281" s="63" t="s">
        <v>4111</v>
      </c>
      <c r="L281" s="50"/>
      <c r="N281" s="336">
        <f>SUM(Puntenklassement!D5)+(Puntenklassement!D14)+(Puntenklassement!D32)+(Puntenklassement!D37)+(Puntenklassement!D46)+(Puntenklassement!D62)+(Puntenklassement!D63)+(Puntenklassement!D87)+(Puntenklassement!D98)+(Puntenklassement!D100)</f>
        <v>43291</v>
      </c>
      <c r="O281" s="219" t="s">
        <v>4119</v>
      </c>
      <c r="AA281" s="103"/>
      <c r="AJ281" s="103"/>
      <c r="AS281" s="103"/>
      <c r="BB281" s="103"/>
      <c r="BK281" s="103"/>
      <c r="BT281" s="103"/>
      <c r="CC281" s="103"/>
      <c r="CL281" s="103"/>
      <c r="CU281" s="103"/>
      <c r="DD281" s="103"/>
      <c r="DM281" s="103"/>
      <c r="DV281" s="103"/>
      <c r="EE281" s="103"/>
      <c r="EN281" s="103"/>
      <c r="EW281" s="103"/>
      <c r="FF281" s="103"/>
      <c r="FO281" s="103"/>
      <c r="FX281" s="103"/>
      <c r="GG281" s="103"/>
      <c r="GP281" s="103"/>
      <c r="GY281" s="103"/>
      <c r="HH281" s="103"/>
    </row>
    <row r="282" spans="1:216" s="63" customFormat="1" ht="15.75" customHeight="1">
      <c r="A282" s="331" t="s">
        <v>896</v>
      </c>
      <c r="B282" s="277" t="s">
        <v>2010</v>
      </c>
      <c r="C282" s="103"/>
      <c r="D282" s="63" t="s">
        <v>3279</v>
      </c>
      <c r="E282" s="250">
        <f>UCIRanking!B7</f>
        <v>39923.699999999822</v>
      </c>
      <c r="F282" s="250">
        <v>39648.02499999982</v>
      </c>
      <c r="G282" s="59">
        <f>SUM(E282-F282)</f>
        <v>275.67500000000291</v>
      </c>
      <c r="H282" s="509"/>
      <c r="I282" s="331" t="s">
        <v>2</v>
      </c>
      <c r="J282" s="63" t="s">
        <v>1671</v>
      </c>
      <c r="L282" s="50"/>
      <c r="N282" s="336">
        <f>SUM(Puntenklassement!D21)+(Puntenklassement!D22)+(Puntenklassement!D24)+(Puntenklassement!D50)+(Puntenklassement!D56)+(Puntenklassement!D59)+(Puntenklassement!D70)+(Puntenklassement!D72)+(Puntenklassement!D88)+(Puntenklassement!D99)</f>
        <v>42229</v>
      </c>
      <c r="O282" s="63" t="s">
        <v>4117</v>
      </c>
      <c r="AA282" s="103"/>
      <c r="AJ282" s="103"/>
      <c r="AS282" s="103"/>
      <c r="BB282" s="103"/>
      <c r="BK282" s="103"/>
      <c r="BT282" s="103"/>
      <c r="CC282" s="103"/>
      <c r="CL282" s="103"/>
      <c r="CU282" s="103"/>
      <c r="DD282" s="103"/>
      <c r="DM282" s="103"/>
      <c r="DV282" s="103"/>
      <c r="EE282" s="103"/>
      <c r="EN282" s="103"/>
      <c r="EW282" s="103"/>
      <c r="FF282" s="103"/>
      <c r="FO282" s="103"/>
      <c r="FX282" s="103"/>
      <c r="GG282" s="103"/>
      <c r="GP282" s="103"/>
      <c r="GY282" s="103"/>
      <c r="HH282" s="103"/>
    </row>
    <row r="283" spans="1:216" s="63" customFormat="1" ht="15.75" customHeight="1">
      <c r="A283" s="331" t="s">
        <v>897</v>
      </c>
      <c r="B283" s="63" t="s">
        <v>728</v>
      </c>
      <c r="D283" s="63" t="s">
        <v>3275</v>
      </c>
      <c r="E283" s="250">
        <f>UCIRanking!B32</f>
        <v>39319.049999999916</v>
      </c>
      <c r="F283" s="250">
        <v>39949.19999999991</v>
      </c>
      <c r="G283" s="59">
        <f>SUM(E283-F283)</f>
        <v>-630.14999999999418</v>
      </c>
      <c r="H283" s="509"/>
      <c r="I283" s="331" t="s">
        <v>3</v>
      </c>
      <c r="J283" s="63" t="s">
        <v>4112</v>
      </c>
      <c r="L283" s="50"/>
      <c r="N283" s="336">
        <f>SUM(Puntenklassement!D11)+(Puntenklassement!D28)+(Puntenklassement!D31)+(Puntenklassement!D41)+(Puntenklassement!D42)+(Puntenklassement!D45)+(Puntenklassement!D47)+(Puntenklassement!D53)+(Puntenklassement!D69)+(Puntenklassement!D85)</f>
        <v>42131</v>
      </c>
      <c r="O283" s="277" t="s">
        <v>4498</v>
      </c>
      <c r="AA283" s="103"/>
      <c r="AJ283" s="103"/>
      <c r="AS283" s="103"/>
      <c r="BB283" s="103"/>
      <c r="BK283" s="103"/>
      <c r="BT283" s="103"/>
      <c r="CC283" s="103"/>
      <c r="CL283" s="103"/>
      <c r="CU283" s="103"/>
      <c r="DD283" s="103"/>
      <c r="DM283" s="103"/>
      <c r="DV283" s="103"/>
      <c r="EE283" s="103"/>
      <c r="EN283" s="103"/>
      <c r="EW283" s="103"/>
      <c r="FF283" s="103"/>
      <c r="FO283" s="103"/>
      <c r="FX283" s="103"/>
      <c r="GG283" s="103"/>
      <c r="GP283" s="103"/>
      <c r="GY283" s="103"/>
      <c r="HH283" s="103"/>
    </row>
    <row r="284" spans="1:216" s="63" customFormat="1" ht="15.75" customHeight="1">
      <c r="A284" s="331" t="s">
        <v>898</v>
      </c>
      <c r="B284" s="28" t="s">
        <v>144</v>
      </c>
      <c r="D284" s="63" t="s">
        <v>3264</v>
      </c>
      <c r="E284" s="250">
        <f>UCIRanking!B130</f>
        <v>36244.675000000039</v>
      </c>
      <c r="F284" s="250">
        <v>37847.187500000036</v>
      </c>
      <c r="G284" s="59">
        <f>SUM(E284-F284)</f>
        <v>-1602.5124999999971</v>
      </c>
      <c r="H284" s="509"/>
      <c r="I284" s="331" t="s">
        <v>5</v>
      </c>
      <c r="J284" s="63" t="s">
        <v>1672</v>
      </c>
      <c r="L284" s="50"/>
      <c r="N284" s="336">
        <f>SUM(Puntenklassement!D25)+(Puntenklassement!D34)+(Puntenklassement!D35)+(Puntenklassement!D40)+(Puntenklassement!D51)+(Puntenklassement!D71)+(Puntenklassement!D91)+(Puntenklassement!D92)+(Puntenklassement!D96)+(Puntenklassement!D97)</f>
        <v>40873</v>
      </c>
      <c r="O284" s="277" t="s">
        <v>4116</v>
      </c>
      <c r="AA284" s="103"/>
      <c r="AJ284" s="103"/>
      <c r="AS284" s="103"/>
      <c r="BB284" s="103"/>
      <c r="BK284" s="103"/>
      <c r="BT284" s="103"/>
      <c r="CC284" s="103"/>
      <c r="CL284" s="103"/>
      <c r="CU284" s="103"/>
      <c r="DD284" s="103"/>
      <c r="DM284" s="103"/>
      <c r="DV284" s="103"/>
      <c r="EE284" s="103"/>
      <c r="EN284" s="103"/>
      <c r="EW284" s="103"/>
      <c r="FF284" s="103"/>
      <c r="FO284" s="103"/>
      <c r="FX284" s="103"/>
      <c r="GG284" s="103"/>
      <c r="GP284" s="103"/>
      <c r="GY284" s="103"/>
      <c r="HH284" s="103"/>
    </row>
    <row r="285" spans="1:216" s="63" customFormat="1" ht="15.75" customHeight="1">
      <c r="A285" s="331" t="s">
        <v>899</v>
      </c>
      <c r="B285" s="277" t="s">
        <v>2007</v>
      </c>
      <c r="C285" s="103"/>
      <c r="D285" s="63" t="s">
        <v>3281</v>
      </c>
      <c r="E285" s="250">
        <f>UCIRanking!B40</f>
        <v>34043.449999999975</v>
      </c>
      <c r="F285" s="250">
        <v>33262.849999999969</v>
      </c>
      <c r="G285" s="59">
        <f>SUM(E285-F285)</f>
        <v>780.60000000000582</v>
      </c>
      <c r="H285" s="509"/>
      <c r="I285" s="331" t="s">
        <v>7</v>
      </c>
      <c r="J285" s="63" t="s">
        <v>4113</v>
      </c>
      <c r="L285" s="50"/>
      <c r="N285" s="336">
        <f>SUM(Puntenklassement!D23)+(Puntenklassement!D33)+(Puntenklassement!D39)+(Puntenklassement!D49)+(Puntenklassement!D60)+(Puntenklassement!D61)+(Puntenklassement!D68)+(Puntenklassement!D89)+(Puntenklassement!D90)+(Puntenklassement!D93)</f>
        <v>40192</v>
      </c>
      <c r="O285" s="277" t="s">
        <v>4121</v>
      </c>
      <c r="AA285" s="103"/>
      <c r="AJ285" s="103"/>
      <c r="AS285" s="103"/>
      <c r="BB285" s="103"/>
      <c r="BK285" s="103"/>
      <c r="BT285" s="103"/>
      <c r="CC285" s="103"/>
      <c r="CL285" s="103"/>
      <c r="CU285" s="103"/>
      <c r="DD285" s="103"/>
      <c r="DM285" s="103"/>
      <c r="DV285" s="103"/>
      <c r="EE285" s="103"/>
      <c r="EN285" s="103"/>
      <c r="EW285" s="103"/>
      <c r="FF285" s="103"/>
      <c r="FO285" s="103"/>
      <c r="FX285" s="103"/>
      <c r="GG285" s="103"/>
      <c r="GP285" s="103"/>
      <c r="GY285" s="103"/>
      <c r="HH285" s="103"/>
    </row>
    <row r="286" spans="1:216" s="63" customFormat="1" ht="15.75" customHeight="1">
      <c r="A286" s="331" t="s">
        <v>900</v>
      </c>
      <c r="B286" s="63" t="s">
        <v>156</v>
      </c>
      <c r="D286" s="63" t="s">
        <v>3269</v>
      </c>
      <c r="E286" s="250">
        <f>UCIRanking!B107</f>
        <v>33399.812500000218</v>
      </c>
      <c r="F286" s="250">
        <v>35228.637500000215</v>
      </c>
      <c r="G286" s="59">
        <f>SUM(E286-F286)</f>
        <v>-1828.8249999999971</v>
      </c>
      <c r="H286" s="509"/>
      <c r="I286" s="331" t="s">
        <v>8</v>
      </c>
      <c r="J286" s="63" t="s">
        <v>1673</v>
      </c>
      <c r="N286" s="336">
        <f>SUM(Puntenklassement!D7)+(Puntenklassement!D26)+(Puntenklassement!D27)+(Puntenklassement!D30)+(Puntenklassement!D36)+(Puntenklassement!D57)+(Puntenklassement!D65)+(Puntenklassement!D78)+(Puntenklassement!D94)+(Puntenklassement!D95)</f>
        <v>40074</v>
      </c>
      <c r="O286" s="219" t="s">
        <v>4118</v>
      </c>
      <c r="AA286" s="103"/>
      <c r="AJ286" s="103"/>
      <c r="AS286" s="103"/>
      <c r="BB286" s="103"/>
      <c r="BK286" s="103"/>
      <c r="BT286" s="103"/>
      <c r="CC286" s="103"/>
      <c r="CL286" s="103"/>
      <c r="CU286" s="103"/>
      <c r="DD286" s="103"/>
      <c r="DM286" s="103"/>
      <c r="DV286" s="103"/>
      <c r="EE286" s="103"/>
      <c r="EN286" s="103"/>
      <c r="EW286" s="103"/>
      <c r="FF286" s="103"/>
      <c r="FO286" s="103"/>
      <c r="FX286" s="103"/>
      <c r="GG286" s="103"/>
      <c r="GP286" s="103"/>
      <c r="GY286" s="103"/>
      <c r="HH286" s="103"/>
    </row>
    <row r="287" spans="1:216" s="63" customFormat="1" ht="15.75" customHeight="1">
      <c r="A287" s="331" t="s">
        <v>901</v>
      </c>
      <c r="B287" s="277" t="s">
        <v>2009</v>
      </c>
      <c r="C287" s="103"/>
      <c r="D287" s="63" t="s">
        <v>3277</v>
      </c>
      <c r="E287" s="250">
        <f>UCIRanking!B108</f>
        <v>31651.524999999961</v>
      </c>
      <c r="F287" s="250">
        <v>32814.474999999962</v>
      </c>
      <c r="G287" s="59">
        <f>SUM(E287-F287)</f>
        <v>-1162.9500000000007</v>
      </c>
      <c r="H287" s="509"/>
      <c r="I287" s="331" t="s">
        <v>10</v>
      </c>
      <c r="J287" s="63" t="s">
        <v>4114</v>
      </c>
      <c r="L287" s="50"/>
      <c r="N287" s="336">
        <f>SUM(Puntenklassement!D17)+(Puntenklassement!D48)+(Puntenklassement!D54)+(Puntenklassement!D58)+(Puntenklassement!D67)+(Puntenklassement!D73)+(Puntenklassement!D74)+(Puntenklassement!D77)+(Puntenklassement!D84)+(Puntenklassement!D102)</f>
        <v>39627</v>
      </c>
      <c r="O287" s="277" t="s">
        <v>4122</v>
      </c>
      <c r="AA287" s="103"/>
      <c r="AJ287" s="103"/>
      <c r="AS287" s="103"/>
      <c r="BB287" s="103"/>
      <c r="BK287" s="103"/>
      <c r="BT287" s="103"/>
      <c r="CC287" s="103"/>
      <c r="CL287" s="103"/>
      <c r="CU287" s="103"/>
      <c r="DD287" s="103"/>
      <c r="DM287" s="103"/>
      <c r="DV287" s="103"/>
      <c r="EE287" s="103"/>
      <c r="EN287" s="103"/>
      <c r="EW287" s="103"/>
      <c r="FF287" s="103"/>
      <c r="FO287" s="103"/>
      <c r="FX287" s="103"/>
      <c r="GG287" s="103"/>
      <c r="GP287" s="103"/>
      <c r="GY287" s="103"/>
      <c r="HH287" s="103"/>
    </row>
    <row r="288" spans="1:216" s="63" customFormat="1" ht="15.75" customHeight="1">
      <c r="A288" s="331" t="s">
        <v>902</v>
      </c>
      <c r="B288" s="277" t="s">
        <v>2003</v>
      </c>
      <c r="C288" s="9"/>
      <c r="D288" s="63" t="s">
        <v>3283</v>
      </c>
      <c r="E288" s="250">
        <f>UCIRanking!B9</f>
        <v>31334.699999999979</v>
      </c>
      <c r="F288" s="250">
        <v>30671.949999999972</v>
      </c>
      <c r="G288" s="59">
        <f>SUM(E288-F288)</f>
        <v>662.75000000000728</v>
      </c>
      <c r="H288" s="509"/>
      <c r="I288" s="331" t="s">
        <v>12</v>
      </c>
      <c r="J288" s="63" t="s">
        <v>1674</v>
      </c>
      <c r="L288" s="50"/>
      <c r="N288" s="336">
        <f>SUM(Puntenklassement!D8)+(Puntenklassement!D9)+(Puntenklassement!D12)+(Puntenklassement!D13)+(Puntenklassement!D18)+(Puntenklassement!D38)+(Puntenklassement!D64)+(Puntenklassement!D75)+(Puntenklassement!D80)+(Puntenklassement!D83)</f>
        <v>38851</v>
      </c>
      <c r="O288" s="219" t="s">
        <v>4120</v>
      </c>
      <c r="AA288" s="103"/>
      <c r="AJ288" s="103"/>
      <c r="AS288" s="103"/>
      <c r="BB288" s="103"/>
      <c r="BK288" s="103"/>
      <c r="BT288" s="103"/>
      <c r="CC288" s="103"/>
      <c r="CL288" s="103"/>
      <c r="CU288" s="103"/>
      <c r="DD288" s="103"/>
      <c r="DM288" s="103"/>
      <c r="DV288" s="103"/>
      <c r="EE288" s="103"/>
      <c r="EN288" s="103"/>
      <c r="EW288" s="103"/>
      <c r="FF288" s="103"/>
      <c r="FO288" s="103"/>
      <c r="FX288" s="103"/>
      <c r="GG288" s="103"/>
      <c r="GP288" s="103"/>
      <c r="GY288" s="103"/>
      <c r="HH288" s="103"/>
    </row>
    <row r="289" spans="1:216" s="63" customFormat="1" ht="15.75" customHeight="1">
      <c r="A289" s="331" t="s">
        <v>903</v>
      </c>
      <c r="B289" s="277" t="s">
        <v>2023</v>
      </c>
      <c r="D289" s="63" t="s">
        <v>3288</v>
      </c>
      <c r="E289" s="250">
        <f>UCIRanking!B14</f>
        <v>30473.000000000029</v>
      </c>
      <c r="F289" s="250">
        <v>27836.025000000038</v>
      </c>
      <c r="G289" s="59">
        <f>SUM(E289-F289)</f>
        <v>2636.9749999999913</v>
      </c>
      <c r="H289" s="509"/>
      <c r="I289" s="281" t="s">
        <v>14</v>
      </c>
      <c r="J289" s="63" t="s">
        <v>4115</v>
      </c>
      <c r="L289" s="50"/>
      <c r="N289" s="336">
        <f>SUM(Puntenklassement!D6)+(Puntenklassement!D10)+(Puntenklassement!D15)+(Puntenklassement!D16)+(Puntenklassement!D19)+(Puntenklassement!D20)+(Puntenklassement!D29)+(Puntenklassement!D52)+(Puntenklassement!D82)+(Puntenklassement!D101)</f>
        <v>38513</v>
      </c>
      <c r="O289" s="277" t="s">
        <v>4124</v>
      </c>
      <c r="AA289" s="103"/>
      <c r="AJ289" s="103"/>
      <c r="AS289" s="103"/>
      <c r="BB289" s="103"/>
      <c r="BK289" s="103"/>
      <c r="BT289" s="103"/>
      <c r="CC289" s="103"/>
      <c r="CL289" s="103"/>
      <c r="CU289" s="103"/>
      <c r="DD289" s="103"/>
      <c r="DM289" s="103"/>
      <c r="DV289" s="103"/>
      <c r="EE289" s="103"/>
      <c r="EN289" s="103"/>
      <c r="EW289" s="103"/>
      <c r="FF289" s="103"/>
      <c r="FO289" s="103"/>
      <c r="FX289" s="103"/>
      <c r="GG289" s="103"/>
      <c r="GP289" s="103"/>
      <c r="GY289" s="103"/>
      <c r="HH289" s="103"/>
    </row>
    <row r="290" spans="1:216" s="63" customFormat="1" ht="15.75" customHeight="1">
      <c r="A290" s="331" t="s">
        <v>904</v>
      </c>
      <c r="B290" s="277" t="s">
        <v>2025</v>
      </c>
      <c r="D290" s="63" t="s">
        <v>3292</v>
      </c>
      <c r="E290" s="250">
        <f>UCIRanking!B30</f>
        <v>30001.850000000057</v>
      </c>
      <c r="F290" s="250">
        <v>27897.300000000061</v>
      </c>
      <c r="G290" s="59">
        <f>SUM(E290-F290)</f>
        <v>2104.5499999999956</v>
      </c>
      <c r="H290" s="509"/>
      <c r="I290" s="281" t="s">
        <v>16</v>
      </c>
      <c r="J290" s="63" t="s">
        <v>2153</v>
      </c>
      <c r="L290" s="50"/>
      <c r="N290" s="336">
        <f>SUM(Puntenklassement!D3)+(Puntenklassement!D4)+(Puntenklassement!D43)+(Puntenklassement!D44)+(Puntenklassement!D55)+(Puntenklassement!D66)+(Puntenklassement!D76)+(Puntenklassement!D79)+(Puntenklassement!D81)+(Puntenklassement!D86)</f>
        <v>36305</v>
      </c>
      <c r="O290" s="63" t="s">
        <v>4123</v>
      </c>
      <c r="AA290" s="103"/>
      <c r="AJ290" s="103"/>
      <c r="AS290" s="103"/>
      <c r="BB290" s="103"/>
      <c r="BK290" s="103"/>
      <c r="BT290" s="103"/>
      <c r="CC290" s="103"/>
      <c r="CL290" s="103"/>
      <c r="CU290" s="103"/>
      <c r="DD290" s="103"/>
      <c r="DM290" s="103"/>
      <c r="DV290" s="103"/>
      <c r="EE290" s="103"/>
      <c r="EN290" s="103"/>
      <c r="EW290" s="103"/>
      <c r="FF290" s="103"/>
      <c r="FO290" s="103"/>
      <c r="FX290" s="103"/>
      <c r="GG290" s="103"/>
      <c r="GP290" s="103"/>
      <c r="GY290" s="103"/>
      <c r="HH290" s="103"/>
    </row>
    <row r="291" spans="1:216" s="63" customFormat="1" ht="15.75" customHeight="1">
      <c r="A291" s="331" t="s">
        <v>905</v>
      </c>
      <c r="B291" s="277" t="s">
        <v>2027</v>
      </c>
      <c r="D291" s="63" t="s">
        <v>3291</v>
      </c>
      <c r="E291" s="250">
        <f>UCIRanking!B57</f>
        <v>29443.899999999947</v>
      </c>
      <c r="F291" s="250">
        <v>27916.69999999995</v>
      </c>
      <c r="G291" s="59">
        <f>SUM(E291-F291)</f>
        <v>1527.1999999999971</v>
      </c>
      <c r="H291" s="509"/>
      <c r="I291" s="331"/>
      <c r="J291" s="278"/>
      <c r="K291" s="279"/>
      <c r="L291" s="390"/>
      <c r="M291" s="50"/>
      <c r="N291" s="9"/>
      <c r="AA291" s="103"/>
      <c r="AJ291" s="103"/>
      <c r="AS291" s="103"/>
      <c r="BB291" s="103"/>
      <c r="BK291" s="103"/>
      <c r="BT291" s="103"/>
      <c r="CC291" s="103"/>
      <c r="CL291" s="103"/>
      <c r="CU291" s="103"/>
      <c r="DD291" s="103"/>
      <c r="DM291" s="103"/>
      <c r="DV291" s="103"/>
      <c r="EE291" s="103"/>
      <c r="EN291" s="103"/>
      <c r="EW291" s="103"/>
      <c r="FF291" s="103"/>
      <c r="FO291" s="103"/>
      <c r="FX291" s="103"/>
      <c r="GG291" s="103"/>
      <c r="GP291" s="103"/>
      <c r="GY291" s="103"/>
      <c r="HH291" s="103"/>
    </row>
    <row r="292" spans="1:216" s="63" customFormat="1" ht="15.75" customHeight="1">
      <c r="A292" s="331" t="s">
        <v>906</v>
      </c>
      <c r="B292" s="277" t="s">
        <v>2157</v>
      </c>
      <c r="D292" s="63" t="s">
        <v>3286</v>
      </c>
      <c r="E292" s="250">
        <f>UCIRanking!B83</f>
        <v>29379.000000000095</v>
      </c>
      <c r="F292" s="250">
        <v>28257.7250000001</v>
      </c>
      <c r="G292" s="59">
        <f>SUM(E292-F292)</f>
        <v>1121.2749999999942</v>
      </c>
      <c r="H292" s="509"/>
      <c r="I292" s="331"/>
      <c r="J292" s="278"/>
      <c r="K292" s="390"/>
      <c r="L292" s="390"/>
      <c r="M292" s="50"/>
      <c r="N292" s="9"/>
      <c r="AA292" s="103"/>
      <c r="AJ292" s="103"/>
      <c r="AS292" s="103"/>
      <c r="BB292" s="103"/>
      <c r="BK292" s="103"/>
      <c r="BT292" s="103"/>
      <c r="CC292" s="103"/>
      <c r="CL292" s="103"/>
      <c r="CU292" s="103"/>
      <c r="DD292" s="103"/>
      <c r="DM292" s="103"/>
      <c r="DV292" s="103"/>
      <c r="EE292" s="103"/>
      <c r="EN292" s="103"/>
      <c r="EW292" s="103"/>
      <c r="FF292" s="103"/>
      <c r="FO292" s="103"/>
      <c r="FX292" s="103"/>
      <c r="GG292" s="103"/>
      <c r="GP292" s="103"/>
      <c r="GY292" s="103"/>
      <c r="HH292" s="103"/>
    </row>
    <row r="293" spans="1:216" s="63" customFormat="1" ht="15.75" customHeight="1">
      <c r="A293" s="331" t="s">
        <v>907</v>
      </c>
      <c r="B293" s="277" t="s">
        <v>4497</v>
      </c>
      <c r="D293" s="63" t="s">
        <v>3287</v>
      </c>
      <c r="E293" s="250">
        <f>UCIRanking!B50</f>
        <v>28727.137500000073</v>
      </c>
      <c r="F293" s="250">
        <v>27013.762500000081</v>
      </c>
      <c r="G293" s="59">
        <f>SUM(E293-F293)</f>
        <v>1713.3749999999927</v>
      </c>
      <c r="H293" s="509"/>
      <c r="I293" s="331"/>
      <c r="J293" s="104" t="s">
        <v>3384</v>
      </c>
      <c r="AA293" s="103"/>
      <c r="AJ293" s="103"/>
      <c r="AS293" s="103"/>
      <c r="BB293" s="103"/>
      <c r="BK293" s="103"/>
      <c r="BT293" s="103"/>
      <c r="CC293" s="103"/>
      <c r="CL293" s="103"/>
      <c r="CU293" s="103"/>
      <c r="DD293" s="103"/>
      <c r="DM293" s="103"/>
      <c r="DV293" s="103"/>
      <c r="EE293" s="103"/>
      <c r="EN293" s="103"/>
      <c r="EW293" s="103"/>
      <c r="FF293" s="103"/>
      <c r="FO293" s="103"/>
      <c r="FX293" s="103"/>
      <c r="GG293" s="103"/>
      <c r="GP293" s="103"/>
      <c r="GY293" s="103"/>
      <c r="HH293" s="103"/>
    </row>
    <row r="294" spans="1:216" s="63" customFormat="1" ht="15.75" customHeight="1">
      <c r="A294" s="331" t="s">
        <v>908</v>
      </c>
      <c r="B294" s="277" t="s">
        <v>2030</v>
      </c>
      <c r="D294" s="63" t="s">
        <v>3293</v>
      </c>
      <c r="E294" s="250">
        <f>UCIRanking!B98</f>
        <v>27133.174999999948</v>
      </c>
      <c r="F294" s="250">
        <v>25661.249999999953</v>
      </c>
      <c r="G294" s="59">
        <f>SUM(E294-F294)</f>
        <v>1471.9249999999956</v>
      </c>
      <c r="H294" s="509"/>
      <c r="I294" s="281"/>
      <c r="K294" s="28"/>
      <c r="M294" s="34" t="s">
        <v>148</v>
      </c>
      <c r="N294" s="34" t="s">
        <v>150</v>
      </c>
      <c r="AA294" s="103"/>
      <c r="AJ294" s="103"/>
      <c r="AS294" s="103"/>
      <c r="BB294" s="103"/>
      <c r="BK294" s="103"/>
      <c r="BT294" s="103"/>
      <c r="CC294" s="103"/>
      <c r="CL294" s="103"/>
      <c r="CU294" s="103"/>
      <c r="DD294" s="103"/>
      <c r="DM294" s="103"/>
      <c r="DV294" s="103"/>
      <c r="EE294" s="103"/>
      <c r="EN294" s="103"/>
      <c r="EW294" s="103"/>
      <c r="FF294" s="103"/>
      <c r="FO294" s="103"/>
      <c r="FX294" s="103"/>
      <c r="GG294" s="103"/>
      <c r="GP294" s="103"/>
      <c r="GY294" s="103"/>
      <c r="HH294" s="103"/>
    </row>
    <row r="295" spans="1:216" s="63" customFormat="1" ht="15.75" customHeight="1">
      <c r="A295" s="331" t="s">
        <v>909</v>
      </c>
      <c r="B295" s="277" t="s">
        <v>2026</v>
      </c>
      <c r="D295" s="63" t="s">
        <v>3299</v>
      </c>
      <c r="E295" s="250">
        <f>UCIRanking!B55</f>
        <v>23155.750000000062</v>
      </c>
      <c r="F295" s="250">
        <v>20712.075000000066</v>
      </c>
      <c r="G295" s="59">
        <f>SUM(E295-F295)</f>
        <v>2443.6749999999956</v>
      </c>
      <c r="H295" s="509"/>
      <c r="I295" s="331" t="s">
        <v>0</v>
      </c>
      <c r="J295" s="330" t="s">
        <v>425</v>
      </c>
      <c r="K295" s="419"/>
      <c r="L295" s="417"/>
      <c r="M295" s="418" t="s">
        <v>139</v>
      </c>
      <c r="N295" s="284">
        <v>884</v>
      </c>
      <c r="AA295" s="103"/>
      <c r="AJ295" s="103"/>
      <c r="AS295" s="103"/>
      <c r="BB295" s="103"/>
      <c r="BK295" s="103"/>
      <c r="BT295" s="103"/>
      <c r="CC295" s="103"/>
      <c r="CL295" s="103"/>
      <c r="CU295" s="103"/>
      <c r="DD295" s="103"/>
      <c r="DM295" s="103"/>
      <c r="DV295" s="103"/>
      <c r="EE295" s="103"/>
      <c r="EN295" s="103"/>
      <c r="EW295" s="103"/>
      <c r="FF295" s="103"/>
      <c r="FO295" s="103"/>
      <c r="FX295" s="103"/>
      <c r="GG295" s="103"/>
      <c r="GP295" s="103"/>
      <c r="GY295" s="103"/>
      <c r="HH295" s="103"/>
    </row>
    <row r="296" spans="1:216" s="63" customFormat="1" ht="15.75" customHeight="1">
      <c r="A296" s="331" t="s">
        <v>910</v>
      </c>
      <c r="B296" s="277" t="s">
        <v>2024</v>
      </c>
      <c r="D296" s="63" t="s">
        <v>3295</v>
      </c>
      <c r="E296" s="250">
        <f>UCIRanking!B23</f>
        <v>22579.174999999981</v>
      </c>
      <c r="F296" s="250">
        <v>21915.049999999981</v>
      </c>
      <c r="G296" s="59">
        <f>SUM(E296-F296)</f>
        <v>664.125</v>
      </c>
      <c r="H296" s="509"/>
      <c r="I296" s="331" t="s">
        <v>2</v>
      </c>
      <c r="J296" s="330" t="s">
        <v>569</v>
      </c>
      <c r="K296" s="279"/>
      <c r="L296" s="417"/>
      <c r="M296" s="418" t="s">
        <v>138</v>
      </c>
      <c r="N296" s="284">
        <v>862</v>
      </c>
      <c r="AA296" s="103"/>
      <c r="AJ296" s="103"/>
      <c r="AS296" s="103"/>
      <c r="BB296" s="103"/>
      <c r="BK296" s="103"/>
      <c r="BT296" s="103"/>
      <c r="CC296" s="103"/>
      <c r="CL296" s="103"/>
      <c r="CU296" s="103"/>
      <c r="DD296" s="103"/>
      <c r="DM296" s="103"/>
      <c r="DV296" s="103"/>
      <c r="EE296" s="103"/>
      <c r="EN296" s="103"/>
      <c r="EW296" s="103"/>
      <c r="FF296" s="103"/>
      <c r="FO296" s="103"/>
      <c r="FX296" s="103"/>
      <c r="GG296" s="103"/>
      <c r="GP296" s="103"/>
      <c r="GY296" s="103"/>
      <c r="HH296" s="103"/>
    </row>
    <row r="297" spans="1:216" s="63" customFormat="1" ht="15.75" customHeight="1">
      <c r="A297" s="331" t="s">
        <v>911</v>
      </c>
      <c r="B297" s="277" t="s">
        <v>2050</v>
      </c>
      <c r="D297" s="63" t="s">
        <v>3294</v>
      </c>
      <c r="E297" s="250">
        <f>UCIRanking!B79</f>
        <v>22472.299999999992</v>
      </c>
      <c r="F297" s="250">
        <v>22444.724999999988</v>
      </c>
      <c r="G297" s="59">
        <f>SUM(E297-F297)</f>
        <v>27.575000000004366</v>
      </c>
      <c r="H297" s="509"/>
      <c r="I297" s="331" t="s">
        <v>3</v>
      </c>
      <c r="J297" s="330" t="s">
        <v>1002</v>
      </c>
      <c r="K297" s="279"/>
      <c r="L297" s="417"/>
      <c r="M297" s="418" t="s">
        <v>138</v>
      </c>
      <c r="N297" s="284">
        <v>774</v>
      </c>
      <c r="AA297" s="103"/>
      <c r="AJ297" s="103"/>
      <c r="AS297" s="103"/>
      <c r="BB297" s="103"/>
      <c r="BK297" s="103"/>
      <c r="BT297" s="103"/>
      <c r="CC297" s="103"/>
      <c r="CL297" s="103"/>
      <c r="CU297" s="103"/>
      <c r="DD297" s="103"/>
      <c r="DM297" s="103"/>
      <c r="DV297" s="103"/>
      <c r="EE297" s="103"/>
      <c r="EN297" s="103"/>
      <c r="EW297" s="103"/>
      <c r="FF297" s="103"/>
      <c r="FO297" s="103"/>
      <c r="FX297" s="103"/>
      <c r="GG297" s="103"/>
      <c r="GP297" s="103"/>
      <c r="GY297" s="103"/>
      <c r="HH297" s="103"/>
    </row>
    <row r="298" spans="1:216" s="63" customFormat="1" ht="15.75" customHeight="1">
      <c r="A298" s="331" t="s">
        <v>912</v>
      </c>
      <c r="B298" s="277" t="s">
        <v>6</v>
      </c>
      <c r="C298" s="9"/>
      <c r="D298" s="63" t="s">
        <v>3282</v>
      </c>
      <c r="E298" s="250">
        <f>UCIRanking!B111</f>
        <v>22390.312499999993</v>
      </c>
      <c r="F298" s="250">
        <v>23895.149999999987</v>
      </c>
      <c r="G298" s="59">
        <f>SUM(E298-F298)</f>
        <v>-1504.8374999999942</v>
      </c>
      <c r="H298" s="509"/>
      <c r="I298" s="331" t="s">
        <v>5</v>
      </c>
      <c r="J298" s="330" t="s">
        <v>830</v>
      </c>
      <c r="K298" s="279"/>
      <c r="L298" s="417"/>
      <c r="M298" s="418" t="s">
        <v>138</v>
      </c>
      <c r="N298" s="284">
        <v>760</v>
      </c>
      <c r="AA298" s="103"/>
      <c r="AJ298" s="103"/>
      <c r="AS298" s="103"/>
      <c r="BB298" s="103"/>
      <c r="BK298" s="103"/>
      <c r="BT298" s="103"/>
      <c r="CC298" s="103"/>
      <c r="CL298" s="103"/>
      <c r="CU298" s="103"/>
      <c r="DD298" s="103"/>
      <c r="DM298" s="103"/>
      <c r="DV298" s="103"/>
      <c r="EE298" s="103"/>
      <c r="EN298" s="103"/>
      <c r="EW298" s="103"/>
      <c r="FF298" s="103"/>
      <c r="FO298" s="103"/>
      <c r="FX298" s="103"/>
      <c r="GG298" s="103"/>
      <c r="GP298" s="103"/>
      <c r="GY298" s="103"/>
      <c r="HH298" s="103"/>
    </row>
    <row r="299" spans="1:216" s="63" customFormat="1" ht="15.75" customHeight="1">
      <c r="A299" s="331" t="s">
        <v>913</v>
      </c>
      <c r="B299" s="277" t="s">
        <v>2053</v>
      </c>
      <c r="D299" s="63" t="s">
        <v>3296</v>
      </c>
      <c r="E299" s="250">
        <f>UCIRanking!B18</f>
        <v>21772.050000000094</v>
      </c>
      <c r="F299" s="250">
        <v>20572.550000000094</v>
      </c>
      <c r="G299" s="59">
        <f>SUM(E299-F299)</f>
        <v>1199.5</v>
      </c>
      <c r="H299" s="509"/>
      <c r="I299" s="331" t="s">
        <v>7</v>
      </c>
      <c r="J299" s="330" t="s">
        <v>491</v>
      </c>
      <c r="K299" s="279"/>
      <c r="L299" s="417"/>
      <c r="M299" s="418" t="s">
        <v>138</v>
      </c>
      <c r="N299" s="284">
        <v>521</v>
      </c>
      <c r="R299" s="103"/>
      <c r="AA299" s="103"/>
      <c r="AJ299" s="103"/>
      <c r="AS299" s="103"/>
      <c r="BB299" s="103"/>
      <c r="BK299" s="103"/>
      <c r="BT299" s="103"/>
      <c r="CC299" s="103"/>
      <c r="CL299" s="103"/>
      <c r="CU299" s="103"/>
      <c r="DD299" s="103"/>
      <c r="DM299" s="103"/>
      <c r="DV299" s="103"/>
      <c r="EE299" s="103"/>
      <c r="EN299" s="103"/>
      <c r="EW299" s="103"/>
      <c r="FF299" s="103"/>
      <c r="FO299" s="103"/>
      <c r="FX299" s="103"/>
      <c r="GG299" s="103"/>
      <c r="GP299" s="103"/>
      <c r="GY299" s="103"/>
      <c r="HH299" s="103"/>
    </row>
    <row r="300" spans="1:216" s="63" customFormat="1" ht="15.75" customHeight="1">
      <c r="A300" s="331" t="s">
        <v>914</v>
      </c>
      <c r="B300" s="277" t="s">
        <v>19</v>
      </c>
      <c r="C300" s="9"/>
      <c r="D300" s="63" t="s">
        <v>3284</v>
      </c>
      <c r="E300" s="250">
        <f>UCIRanking!B115</f>
        <v>21371.487499999923</v>
      </c>
      <c r="F300" s="250">
        <v>23168.987499999923</v>
      </c>
      <c r="G300" s="59">
        <f>SUM(E300-F300)</f>
        <v>-1797.5</v>
      </c>
      <c r="H300" s="509"/>
      <c r="I300" s="331" t="s">
        <v>8</v>
      </c>
      <c r="J300" s="330" t="s">
        <v>420</v>
      </c>
      <c r="K300" s="417"/>
      <c r="L300" s="417"/>
      <c r="M300" s="418" t="s">
        <v>140</v>
      </c>
      <c r="N300" s="284">
        <v>475</v>
      </c>
      <c r="R300" s="103"/>
      <c r="AA300" s="103"/>
      <c r="AJ300" s="103"/>
      <c r="AS300" s="103"/>
      <c r="BB300" s="103"/>
      <c r="BK300" s="103"/>
      <c r="BT300" s="103"/>
      <c r="CC300" s="103"/>
      <c r="CL300" s="103"/>
      <c r="CU300" s="103"/>
      <c r="DD300" s="103"/>
      <c r="DM300" s="103"/>
      <c r="DV300" s="103"/>
      <c r="EE300" s="103"/>
      <c r="EN300" s="103"/>
      <c r="EW300" s="103"/>
      <c r="FF300" s="103"/>
      <c r="FO300" s="103"/>
      <c r="FX300" s="103"/>
      <c r="GG300" s="103"/>
      <c r="GP300" s="103"/>
      <c r="GY300" s="103"/>
      <c r="HH300" s="103"/>
    </row>
    <row r="301" spans="1:216" s="63" customFormat="1" ht="15.75" customHeight="1">
      <c r="A301" s="331" t="s">
        <v>915</v>
      </c>
      <c r="B301" s="277" t="s">
        <v>2052</v>
      </c>
      <c r="D301" s="63" t="s">
        <v>3298</v>
      </c>
      <c r="E301" s="250">
        <f>UCIRanking!B82</f>
        <v>20294.562500000131</v>
      </c>
      <c r="F301" s="250">
        <v>19093.212500000132</v>
      </c>
      <c r="G301" s="59">
        <f>SUM(E301-F301)</f>
        <v>1201.3499999999985</v>
      </c>
      <c r="H301" s="509"/>
      <c r="I301" s="331" t="s">
        <v>10</v>
      </c>
      <c r="J301" s="330" t="s">
        <v>478</v>
      </c>
      <c r="K301" s="279"/>
      <c r="L301" s="417"/>
      <c r="M301" s="418" t="s">
        <v>138</v>
      </c>
      <c r="N301" s="284">
        <v>468</v>
      </c>
      <c r="R301" s="103"/>
      <c r="AA301" s="103"/>
      <c r="AJ301" s="103"/>
      <c r="AS301" s="103"/>
      <c r="BB301" s="103"/>
      <c r="BK301" s="103"/>
      <c r="BT301" s="103"/>
      <c r="CC301" s="103"/>
      <c r="CL301" s="103"/>
      <c r="CU301" s="103"/>
      <c r="DD301" s="103"/>
      <c r="DM301" s="103"/>
      <c r="DV301" s="103"/>
      <c r="EE301" s="103"/>
      <c r="EN301" s="103"/>
      <c r="EW301" s="103"/>
      <c r="FF301" s="103"/>
      <c r="FO301" s="103"/>
      <c r="FX301" s="103"/>
      <c r="GG301" s="103"/>
      <c r="GP301" s="103"/>
      <c r="GY301" s="103"/>
      <c r="HH301" s="103"/>
    </row>
    <row r="302" spans="1:216" s="63" customFormat="1" ht="15.75" customHeight="1">
      <c r="A302" s="331" t="s">
        <v>916</v>
      </c>
      <c r="B302" s="219" t="s">
        <v>1645</v>
      </c>
      <c r="C302" s="9"/>
      <c r="D302" s="63" t="s">
        <v>3285</v>
      </c>
      <c r="E302" s="250">
        <f>UCIRanking!B117</f>
        <v>18712.549999999868</v>
      </c>
      <c r="F302" s="250">
        <v>19704.999999999865</v>
      </c>
      <c r="G302" s="59">
        <f>SUM(E302-F302)</f>
        <v>-992.44999999999709</v>
      </c>
      <c r="H302" s="509"/>
      <c r="I302" s="331" t="s">
        <v>12</v>
      </c>
      <c r="J302" s="330" t="s">
        <v>517</v>
      </c>
      <c r="K302" s="419"/>
      <c r="L302" s="417"/>
      <c r="M302" s="418" t="s">
        <v>139</v>
      </c>
      <c r="N302" s="284">
        <v>458</v>
      </c>
      <c r="R302" s="103"/>
      <c r="AA302" s="103"/>
      <c r="AJ302" s="103"/>
      <c r="AS302" s="103"/>
      <c r="BB302" s="103"/>
      <c r="BK302" s="103"/>
      <c r="BT302" s="103"/>
      <c r="CC302" s="103"/>
      <c r="CL302" s="103"/>
      <c r="CU302" s="103"/>
      <c r="DD302" s="103"/>
      <c r="DM302" s="103"/>
      <c r="DV302" s="103"/>
      <c r="EE302" s="103"/>
      <c r="EN302" s="103"/>
      <c r="EW302" s="103"/>
      <c r="FF302" s="103"/>
      <c r="FO302" s="103"/>
      <c r="FX302" s="103"/>
      <c r="GG302" s="103"/>
      <c r="GP302" s="103"/>
      <c r="GY302" s="103"/>
      <c r="HH302" s="103"/>
    </row>
    <row r="303" spans="1:216" s="63" customFormat="1" ht="15.75" customHeight="1">
      <c r="A303" s="331" t="s">
        <v>917</v>
      </c>
      <c r="B303" s="277" t="s">
        <v>2028</v>
      </c>
      <c r="D303" s="63" t="s">
        <v>3290</v>
      </c>
      <c r="E303" s="250">
        <f>UCIRanking!B121</f>
        <v>18156.087499999892</v>
      </c>
      <c r="F303" s="250">
        <v>18606.712499999892</v>
      </c>
      <c r="G303" s="59">
        <f>SUM(E303-F303)</f>
        <v>-450.625</v>
      </c>
      <c r="H303" s="509"/>
      <c r="I303" s="331" t="s">
        <v>14</v>
      </c>
      <c r="J303" s="330" t="s">
        <v>1263</v>
      </c>
      <c r="K303" s="417"/>
      <c r="L303" s="417"/>
      <c r="M303" s="418" t="s">
        <v>133</v>
      </c>
      <c r="N303" s="284">
        <v>432</v>
      </c>
      <c r="R303" s="103"/>
      <c r="AA303" s="103"/>
      <c r="AJ303" s="103"/>
      <c r="AS303" s="103"/>
      <c r="BB303" s="103"/>
      <c r="BK303" s="103"/>
      <c r="BT303" s="103"/>
      <c r="CC303" s="103"/>
      <c r="CL303" s="103"/>
      <c r="CU303" s="103"/>
      <c r="DD303" s="103"/>
      <c r="DM303" s="103"/>
      <c r="DV303" s="103"/>
      <c r="EE303" s="103"/>
      <c r="EN303" s="103"/>
      <c r="EW303" s="103"/>
      <c r="FF303" s="103"/>
      <c r="FO303" s="103"/>
      <c r="FX303" s="103"/>
      <c r="GG303" s="103"/>
      <c r="GP303" s="103"/>
      <c r="GY303" s="103"/>
      <c r="HH303" s="103"/>
    </row>
    <row r="304" spans="1:216" s="63" customFormat="1" ht="15.75" customHeight="1">
      <c r="A304" s="331" t="s">
        <v>918</v>
      </c>
      <c r="B304" s="277" t="s">
        <v>2029</v>
      </c>
      <c r="D304" s="63" t="s">
        <v>3289</v>
      </c>
      <c r="E304" s="250">
        <f>UCIRanking!B126</f>
        <v>17921.762500000008</v>
      </c>
      <c r="F304" s="250">
        <v>18732.187500000011</v>
      </c>
      <c r="G304" s="59">
        <f>SUM(E304-F304)</f>
        <v>-810.42500000000291</v>
      </c>
      <c r="H304" s="509"/>
      <c r="I304" s="331" t="s">
        <v>16</v>
      </c>
      <c r="J304" s="330" t="s">
        <v>473</v>
      </c>
      <c r="K304" s="419"/>
      <c r="L304" s="417"/>
      <c r="M304" s="418" t="s">
        <v>139</v>
      </c>
      <c r="N304" s="284">
        <v>423</v>
      </c>
      <c r="R304" s="103"/>
      <c r="AA304" s="103"/>
      <c r="AJ304" s="103"/>
      <c r="AS304" s="103"/>
      <c r="BB304" s="103"/>
      <c r="BK304" s="103"/>
      <c r="BT304" s="103"/>
      <c r="CC304" s="103"/>
      <c r="CL304" s="103"/>
      <c r="CU304" s="103"/>
      <c r="DD304" s="103"/>
      <c r="DM304" s="103"/>
      <c r="DV304" s="103"/>
      <c r="EE304" s="103"/>
      <c r="EN304" s="103"/>
      <c r="EW304" s="103"/>
      <c r="FF304" s="103"/>
      <c r="FO304" s="103"/>
      <c r="FX304" s="103"/>
      <c r="GG304" s="103"/>
      <c r="GP304" s="103"/>
      <c r="GY304" s="103"/>
      <c r="HH304" s="103"/>
    </row>
    <row r="305" spans="1:216" s="63" customFormat="1" ht="15.75" customHeight="1">
      <c r="A305" s="331" t="s">
        <v>919</v>
      </c>
      <c r="B305" s="277" t="s">
        <v>2004</v>
      </c>
      <c r="C305" s="213"/>
      <c r="D305" s="63" t="s">
        <v>3297</v>
      </c>
      <c r="E305" s="250">
        <f>UCIRanking!B112</f>
        <v>12528.449999999861</v>
      </c>
      <c r="F305" s="250">
        <v>13183.899999999858</v>
      </c>
      <c r="G305" s="59">
        <f>SUM(E305-F305)</f>
        <v>-655.44999999999709</v>
      </c>
      <c r="H305" s="509"/>
      <c r="I305" s="331" t="s">
        <v>18</v>
      </c>
      <c r="J305" s="330" t="s">
        <v>566</v>
      </c>
      <c r="K305" s="419"/>
      <c r="L305" s="417"/>
      <c r="M305" s="418" t="s">
        <v>139</v>
      </c>
      <c r="N305" s="284">
        <v>411</v>
      </c>
      <c r="R305" s="103"/>
      <c r="AA305" s="103"/>
      <c r="AJ305" s="103"/>
      <c r="AS305" s="103"/>
      <c r="BB305" s="103"/>
      <c r="BK305" s="103"/>
      <c r="BT305" s="103"/>
      <c r="CC305" s="103"/>
      <c r="CL305" s="103"/>
      <c r="CU305" s="103"/>
      <c r="DD305" s="103"/>
      <c r="DM305" s="103"/>
      <c r="DV305" s="103"/>
      <c r="EE305" s="103"/>
      <c r="EN305" s="103"/>
      <c r="EW305" s="103"/>
      <c r="FF305" s="103"/>
      <c r="FO305" s="103"/>
      <c r="FX305" s="103"/>
      <c r="GG305" s="103"/>
      <c r="GP305" s="103"/>
      <c r="GY305" s="103"/>
      <c r="HH305" s="103"/>
    </row>
    <row r="306" spans="1:216" s="63" customFormat="1" ht="15.75" customHeight="1">
      <c r="A306" s="331" t="s">
        <v>920</v>
      </c>
      <c r="B306" s="63" t="s">
        <v>3386</v>
      </c>
      <c r="D306" s="63" t="s">
        <v>3360</v>
      </c>
      <c r="E306" s="250">
        <f>UCIRanking!B15</f>
        <v>11689.599999999995</v>
      </c>
      <c r="F306" s="250">
        <v>9721.9999999999964</v>
      </c>
      <c r="G306" s="59">
        <f>SUM(E306-F306)</f>
        <v>1967.5999999999985</v>
      </c>
      <c r="H306" s="509"/>
      <c r="I306" s="331" t="s">
        <v>20</v>
      </c>
      <c r="J306" s="330" t="s">
        <v>455</v>
      </c>
      <c r="K306" s="417"/>
      <c r="L306" s="417"/>
      <c r="M306" s="418" t="s">
        <v>133</v>
      </c>
      <c r="N306" s="284">
        <v>410</v>
      </c>
      <c r="R306" s="103"/>
      <c r="AA306" s="103"/>
      <c r="AJ306" s="103"/>
      <c r="AS306" s="103"/>
      <c r="BB306" s="103"/>
      <c r="BK306" s="103"/>
      <c r="BT306" s="103"/>
      <c r="CC306" s="103"/>
      <c r="CL306" s="103"/>
      <c r="CU306" s="103"/>
      <c r="DD306" s="103"/>
      <c r="DM306" s="103"/>
      <c r="DV306" s="103"/>
      <c r="EE306" s="103"/>
      <c r="EN306" s="103"/>
      <c r="EW306" s="103"/>
      <c r="FF306" s="103"/>
      <c r="FO306" s="103"/>
      <c r="FX306" s="103"/>
      <c r="GG306" s="103"/>
      <c r="GP306" s="103"/>
      <c r="GY306" s="103"/>
      <c r="HH306" s="103"/>
    </row>
    <row r="307" spans="1:216" s="63" customFormat="1" ht="15.75" customHeight="1">
      <c r="A307" s="331" t="s">
        <v>921</v>
      </c>
      <c r="B307" s="63" t="s">
        <v>3385</v>
      </c>
      <c r="D307" s="63" t="s">
        <v>3359</v>
      </c>
      <c r="E307" s="250">
        <f>UCIRanking!B25</f>
        <v>11668.600000000013</v>
      </c>
      <c r="F307" s="250">
        <v>10441.300000000012</v>
      </c>
      <c r="G307" s="59">
        <f>SUM(E307-F307)</f>
        <v>1227.3000000000011</v>
      </c>
      <c r="H307" s="509"/>
      <c r="I307" s="331" t="s">
        <v>22</v>
      </c>
      <c r="J307" s="330" t="s">
        <v>1269</v>
      </c>
      <c r="K307" s="417"/>
      <c r="L307" s="417"/>
      <c r="M307" s="418" t="s">
        <v>136</v>
      </c>
      <c r="N307" s="284">
        <v>408</v>
      </c>
      <c r="R307" s="103"/>
      <c r="AA307" s="103"/>
      <c r="AJ307" s="103"/>
      <c r="AS307" s="103"/>
      <c r="BB307" s="103"/>
      <c r="BK307" s="103"/>
      <c r="BT307" s="103"/>
      <c r="CC307" s="103"/>
      <c r="CL307" s="103"/>
      <c r="CU307" s="103"/>
      <c r="DD307" s="103"/>
      <c r="DM307" s="103"/>
      <c r="DV307" s="103"/>
      <c r="EE307" s="103"/>
      <c r="EN307" s="103"/>
      <c r="EW307" s="103"/>
      <c r="FF307" s="103"/>
      <c r="FO307" s="103"/>
      <c r="FX307" s="103"/>
      <c r="GG307" s="103"/>
      <c r="GP307" s="103"/>
      <c r="GY307" s="103"/>
      <c r="HH307" s="103"/>
    </row>
    <row r="308" spans="1:216" s="63" customFormat="1" ht="15.75" customHeight="1">
      <c r="A308" s="331" t="s">
        <v>922</v>
      </c>
      <c r="B308" s="63" t="s">
        <v>3375</v>
      </c>
      <c r="D308" s="63" t="s">
        <v>3348</v>
      </c>
      <c r="E308" s="250">
        <f>UCIRanking!B56</f>
        <v>11541.200000000006</v>
      </c>
      <c r="F308" s="250">
        <v>9258.6000000000076</v>
      </c>
      <c r="G308" s="59">
        <f>SUM(E308-F308)</f>
        <v>2282.5999999999985</v>
      </c>
      <c r="H308" s="509"/>
      <c r="I308" s="331" t="s">
        <v>24</v>
      </c>
      <c r="J308" s="330" t="s">
        <v>421</v>
      </c>
      <c r="K308" s="417"/>
      <c r="L308" s="417"/>
      <c r="M308" s="418" t="s">
        <v>133</v>
      </c>
      <c r="N308" s="284">
        <v>406</v>
      </c>
      <c r="R308" s="103"/>
      <c r="AA308" s="103"/>
      <c r="AJ308" s="103"/>
      <c r="AS308" s="103"/>
      <c r="BB308" s="103"/>
      <c r="BK308" s="103"/>
      <c r="BT308" s="103"/>
      <c r="CC308" s="103"/>
      <c r="CL308" s="103"/>
      <c r="CU308" s="103"/>
      <c r="DD308" s="103"/>
      <c r="DM308" s="103"/>
      <c r="DV308" s="103"/>
      <c r="EE308" s="103"/>
      <c r="EN308" s="103"/>
      <c r="EW308" s="103"/>
      <c r="FF308" s="103"/>
      <c r="FO308" s="103"/>
      <c r="FX308" s="103"/>
      <c r="GG308" s="103"/>
      <c r="GP308" s="103"/>
      <c r="GY308" s="103"/>
      <c r="HH308" s="103"/>
    </row>
    <row r="309" spans="1:216" s="63" customFormat="1" ht="15.75" customHeight="1">
      <c r="A309" s="331" t="s">
        <v>923</v>
      </c>
      <c r="B309" s="63" t="s">
        <v>3394</v>
      </c>
      <c r="D309" s="63" t="s">
        <v>3361</v>
      </c>
      <c r="E309" s="250">
        <f>UCIRanking!B39</f>
        <v>11392.899999999992</v>
      </c>
      <c r="F309" s="250">
        <v>8995.4999999999909</v>
      </c>
      <c r="G309" s="59">
        <f>SUM(E309-F309)</f>
        <v>2397.4000000000015</v>
      </c>
      <c r="H309" s="509"/>
      <c r="I309" s="331" t="s">
        <v>26</v>
      </c>
      <c r="J309" s="206" t="s">
        <v>2653</v>
      </c>
      <c r="K309" s="417"/>
      <c r="L309" s="417"/>
      <c r="M309" s="1" t="s">
        <v>131</v>
      </c>
      <c r="N309" s="284">
        <v>398</v>
      </c>
      <c r="R309" s="103"/>
      <c r="AA309" s="103"/>
      <c r="AJ309" s="103"/>
      <c r="AS309" s="103"/>
      <c r="BB309" s="103"/>
      <c r="BK309" s="103"/>
      <c r="BT309" s="103"/>
      <c r="CC309" s="103"/>
      <c r="CL309" s="103"/>
      <c r="CU309" s="103"/>
      <c r="DD309" s="103"/>
      <c r="DM309" s="103"/>
      <c r="DV309" s="103"/>
      <c r="EE309" s="103"/>
      <c r="EN309" s="103"/>
      <c r="EW309" s="103"/>
      <c r="FF309" s="103"/>
      <c r="FO309" s="103"/>
      <c r="FX309" s="103"/>
      <c r="GG309" s="103"/>
      <c r="GP309" s="103"/>
      <c r="GY309" s="103"/>
      <c r="HH309" s="103"/>
    </row>
    <row r="310" spans="1:216" s="63" customFormat="1" ht="15.75" customHeight="1">
      <c r="A310" s="331" t="s">
        <v>924</v>
      </c>
      <c r="B310" s="277" t="s">
        <v>29</v>
      </c>
      <c r="C310" s="103"/>
      <c r="D310" s="63" t="s">
        <v>3300</v>
      </c>
      <c r="E310" s="250">
        <f>UCIRanking!B123</f>
        <v>11303.27499999998</v>
      </c>
      <c r="F310" s="250">
        <v>11510.074999999979</v>
      </c>
      <c r="G310" s="59">
        <f>SUM(E310-F310)</f>
        <v>-206.79999999999927</v>
      </c>
      <c r="H310" s="509"/>
      <c r="I310" s="331" t="s">
        <v>28</v>
      </c>
      <c r="J310" s="330" t="s">
        <v>1220</v>
      </c>
      <c r="K310" s="417"/>
      <c r="L310" s="417"/>
      <c r="M310" s="418" t="s">
        <v>140</v>
      </c>
      <c r="N310" s="284">
        <v>384</v>
      </c>
      <c r="R310" s="103"/>
      <c r="AA310" s="103"/>
      <c r="AJ310" s="103"/>
      <c r="AS310" s="103"/>
      <c r="BB310" s="103"/>
      <c r="BK310" s="103"/>
      <c r="BT310" s="103"/>
      <c r="CC310" s="103"/>
      <c r="CL310" s="103"/>
      <c r="CU310" s="103"/>
      <c r="DD310" s="103"/>
      <c r="DM310" s="103"/>
      <c r="DV310" s="103"/>
      <c r="EE310" s="103"/>
      <c r="EN310" s="103"/>
      <c r="EW310" s="103"/>
      <c r="FF310" s="103"/>
      <c r="FO310" s="103"/>
      <c r="FX310" s="103"/>
      <c r="GG310" s="103"/>
      <c r="GP310" s="103"/>
      <c r="GY310" s="103"/>
      <c r="HH310" s="103"/>
    </row>
    <row r="311" spans="1:216" s="63" customFormat="1" ht="15.75" customHeight="1">
      <c r="A311" s="331" t="s">
        <v>925</v>
      </c>
      <c r="B311" s="63" t="s">
        <v>3374</v>
      </c>
      <c r="D311" s="63" t="s">
        <v>3347</v>
      </c>
      <c r="E311" s="250">
        <f>UCIRanking!B60</f>
        <v>11261.499999999989</v>
      </c>
      <c r="F311" s="250">
        <v>9288.3999999999924</v>
      </c>
      <c r="G311" s="59">
        <f>SUM(E311-F311)</f>
        <v>1973.0999999999967</v>
      </c>
      <c r="H311" s="509"/>
      <c r="I311" s="331" t="s">
        <v>30</v>
      </c>
      <c r="J311" s="206" t="s">
        <v>2289</v>
      </c>
      <c r="K311" s="417"/>
      <c r="L311" s="417"/>
      <c r="M311" s="418" t="s">
        <v>133</v>
      </c>
      <c r="N311" s="284">
        <v>375</v>
      </c>
      <c r="R311" s="103"/>
      <c r="AA311" s="103"/>
      <c r="AJ311" s="103"/>
      <c r="AS311" s="103"/>
      <c r="BB311" s="103"/>
      <c r="BK311" s="103"/>
      <c r="BT311" s="103"/>
      <c r="CC311" s="103"/>
      <c r="CL311" s="103"/>
      <c r="CU311" s="103"/>
      <c r="DD311" s="103"/>
      <c r="DM311" s="103"/>
      <c r="DV311" s="103"/>
      <c r="EE311" s="103"/>
      <c r="EN311" s="103"/>
      <c r="EW311" s="103"/>
      <c r="FF311" s="103"/>
      <c r="FO311" s="103"/>
      <c r="FX311" s="103"/>
      <c r="GG311" s="103"/>
      <c r="GP311" s="103"/>
      <c r="GY311" s="103"/>
      <c r="HH311" s="103"/>
    </row>
    <row r="312" spans="1:216" s="63" customFormat="1" ht="15.75" customHeight="1">
      <c r="A312" s="331" t="s">
        <v>926</v>
      </c>
      <c r="B312" s="63" t="s">
        <v>3367</v>
      </c>
      <c r="D312" s="63" t="s">
        <v>3340</v>
      </c>
      <c r="E312" s="250">
        <f>UCIRanking!B12</f>
        <v>11133.199999999997</v>
      </c>
      <c r="F312" s="250">
        <v>8619.5999999999949</v>
      </c>
      <c r="G312" s="59">
        <f>SUM(E312-F312)</f>
        <v>2513.6000000000022</v>
      </c>
      <c r="H312" s="509"/>
      <c r="I312" s="331" t="s">
        <v>32</v>
      </c>
      <c r="J312" s="330" t="s">
        <v>2054</v>
      </c>
      <c r="K312" s="417"/>
      <c r="L312" s="417"/>
      <c r="M312" s="418" t="s">
        <v>140</v>
      </c>
      <c r="N312" s="284">
        <v>368</v>
      </c>
      <c r="R312" s="103"/>
      <c r="AA312" s="103"/>
      <c r="AJ312" s="103"/>
      <c r="AS312" s="103"/>
      <c r="BB312" s="103"/>
      <c r="BK312" s="103"/>
      <c r="BT312" s="103"/>
      <c r="CC312" s="103"/>
      <c r="CL312" s="103"/>
      <c r="CU312" s="103"/>
      <c r="DD312" s="103"/>
      <c r="DM312" s="103"/>
      <c r="DV312" s="103"/>
      <c r="EE312" s="103"/>
      <c r="EN312" s="103"/>
      <c r="EW312" s="103"/>
      <c r="FF312" s="103"/>
      <c r="FO312" s="103"/>
      <c r="FX312" s="103"/>
      <c r="GG312" s="103"/>
      <c r="GP312" s="103"/>
      <c r="GY312" s="103"/>
      <c r="HH312" s="103"/>
    </row>
    <row r="313" spans="1:216" s="63" customFormat="1" ht="15.75" customHeight="1">
      <c r="A313" s="331" t="s">
        <v>927</v>
      </c>
      <c r="B313" s="63" t="s">
        <v>3372</v>
      </c>
      <c r="D313" s="63" t="s">
        <v>3345</v>
      </c>
      <c r="E313" s="250">
        <f>UCIRanking!B48</f>
        <v>11095.000000000018</v>
      </c>
      <c r="F313" s="250">
        <v>9307.8000000000138</v>
      </c>
      <c r="G313" s="59">
        <f>SUM(E313-F313)</f>
        <v>1787.2000000000044</v>
      </c>
      <c r="H313" s="509"/>
      <c r="I313" s="331" t="s">
        <v>34</v>
      </c>
      <c r="J313" s="330" t="s">
        <v>516</v>
      </c>
      <c r="K313" s="417"/>
      <c r="L313" s="417"/>
      <c r="M313" s="418" t="s">
        <v>136</v>
      </c>
      <c r="N313" s="284">
        <v>364</v>
      </c>
      <c r="R313" s="103"/>
      <c r="AA313" s="103"/>
      <c r="AJ313" s="103"/>
      <c r="AS313" s="103"/>
      <c r="BB313" s="103"/>
      <c r="BK313" s="103"/>
      <c r="BT313" s="103"/>
      <c r="CC313" s="103"/>
      <c r="CL313" s="103"/>
      <c r="CU313" s="103"/>
      <c r="DD313" s="103"/>
      <c r="DM313" s="103"/>
      <c r="DV313" s="103"/>
      <c r="EE313" s="103"/>
      <c r="EN313" s="103"/>
      <c r="EW313" s="103"/>
      <c r="FF313" s="103"/>
      <c r="FO313" s="103"/>
      <c r="FX313" s="103"/>
      <c r="GG313" s="103"/>
      <c r="GP313" s="103"/>
      <c r="GY313" s="103"/>
      <c r="HH313" s="103"/>
    </row>
    <row r="314" spans="1:216" s="63" customFormat="1" ht="15.75" customHeight="1">
      <c r="A314" s="331" t="s">
        <v>928</v>
      </c>
      <c r="B314" s="63" t="s">
        <v>3382</v>
      </c>
      <c r="D314" s="63" t="s">
        <v>3355</v>
      </c>
      <c r="E314" s="250">
        <f>UCIRanking!B72</f>
        <v>10764.600000000009</v>
      </c>
      <c r="F314" s="250">
        <v>9524.8000000000102</v>
      </c>
      <c r="G314" s="59">
        <f>SUM(E314-F314)</f>
        <v>1239.7999999999993</v>
      </c>
      <c r="H314" s="509"/>
      <c r="I314" s="331" t="s">
        <v>36</v>
      </c>
      <c r="J314" s="330" t="s">
        <v>1681</v>
      </c>
      <c r="K314" s="417"/>
      <c r="L314" s="417"/>
      <c r="M314" s="418" t="s">
        <v>140</v>
      </c>
      <c r="N314" s="284">
        <v>343</v>
      </c>
      <c r="R314" s="103"/>
      <c r="AA314" s="103"/>
      <c r="AJ314" s="103"/>
      <c r="AS314" s="103"/>
      <c r="BB314" s="103"/>
      <c r="BK314" s="103"/>
      <c r="BT314" s="103"/>
      <c r="CC314" s="103"/>
      <c r="CL314" s="103"/>
      <c r="CU314" s="103"/>
      <c r="DD314" s="103"/>
      <c r="DM314" s="103"/>
      <c r="DV314" s="103"/>
      <c r="EE314" s="103"/>
      <c r="EN314" s="103"/>
      <c r="EW314" s="103"/>
      <c r="FF314" s="103"/>
      <c r="FO314" s="103"/>
      <c r="FX314" s="103"/>
      <c r="GG314" s="103"/>
      <c r="GP314" s="103"/>
      <c r="GY314" s="103"/>
      <c r="HH314" s="103"/>
    </row>
    <row r="315" spans="1:216" s="63" customFormat="1" ht="15.75" customHeight="1">
      <c r="A315" s="331" t="s">
        <v>929</v>
      </c>
      <c r="B315" s="63" t="s">
        <v>3383</v>
      </c>
      <c r="D315" s="63" t="s">
        <v>3357</v>
      </c>
      <c r="E315" s="250">
        <f>UCIRanking!B91</f>
        <v>10663.350000000004</v>
      </c>
      <c r="F315" s="250">
        <v>8785.3000000000084</v>
      </c>
      <c r="G315" s="59">
        <f>SUM(E315-F315)</f>
        <v>1878.0499999999956</v>
      </c>
      <c r="H315" s="509"/>
      <c r="I315" s="331" t="s">
        <v>38</v>
      </c>
      <c r="J315" s="330" t="s">
        <v>496</v>
      </c>
      <c r="K315" s="417"/>
      <c r="L315" s="417"/>
      <c r="M315" s="418" t="s">
        <v>136</v>
      </c>
      <c r="N315" s="284">
        <v>340</v>
      </c>
      <c r="R315" s="103"/>
      <c r="AA315" s="103"/>
      <c r="AJ315" s="103"/>
      <c r="AS315" s="103"/>
      <c r="BB315" s="103"/>
      <c r="BK315" s="103"/>
      <c r="BT315" s="103"/>
      <c r="CC315" s="103"/>
      <c r="CL315" s="103"/>
      <c r="CU315" s="103"/>
      <c r="DD315" s="103"/>
      <c r="DM315" s="103"/>
      <c r="DV315" s="103"/>
      <c r="EE315" s="103"/>
      <c r="EN315" s="103"/>
      <c r="EW315" s="103"/>
      <c r="FF315" s="103"/>
      <c r="FO315" s="103"/>
      <c r="FX315" s="103"/>
      <c r="GG315" s="103"/>
      <c r="GP315" s="103"/>
      <c r="GY315" s="103"/>
      <c r="HH315" s="103"/>
    </row>
    <row r="316" spans="1:216" s="63" customFormat="1" ht="15.75" customHeight="1">
      <c r="A316" s="331" t="s">
        <v>930</v>
      </c>
      <c r="B316" s="63" t="s">
        <v>3377</v>
      </c>
      <c r="D316" s="63" t="s">
        <v>3350</v>
      </c>
      <c r="E316" s="250">
        <f>UCIRanking!B84</f>
        <v>10564.499999999991</v>
      </c>
      <c r="F316" s="250">
        <v>8016.799999999992</v>
      </c>
      <c r="G316" s="59">
        <f>SUM(E316-F316)</f>
        <v>2547.6999999999989</v>
      </c>
      <c r="H316" s="509"/>
      <c r="I316" s="331" t="s">
        <v>145</v>
      </c>
      <c r="J316" s="330" t="s">
        <v>1448</v>
      </c>
      <c r="K316" s="420"/>
      <c r="L316" s="420"/>
      <c r="M316" s="418" t="s">
        <v>135</v>
      </c>
      <c r="N316" s="284">
        <v>338</v>
      </c>
      <c r="R316" s="103"/>
      <c r="AA316" s="103"/>
      <c r="AJ316" s="103"/>
      <c r="AS316" s="103"/>
      <c r="BB316" s="103"/>
      <c r="BK316" s="103"/>
      <c r="BT316" s="103"/>
      <c r="CC316" s="103"/>
      <c r="CL316" s="103"/>
      <c r="CU316" s="103"/>
      <c r="DD316" s="103"/>
      <c r="DM316" s="103"/>
      <c r="DV316" s="103"/>
      <c r="EE316" s="103"/>
      <c r="EN316" s="103"/>
      <c r="EW316" s="103"/>
      <c r="FF316" s="103"/>
      <c r="FO316" s="103"/>
      <c r="FX316" s="103"/>
      <c r="GG316" s="103"/>
      <c r="GP316" s="103"/>
      <c r="GY316" s="103"/>
      <c r="HH316" s="103"/>
    </row>
    <row r="317" spans="1:216" s="63" customFormat="1" ht="15.75" customHeight="1">
      <c r="A317" s="331" t="s">
        <v>931</v>
      </c>
      <c r="B317" s="63" t="s">
        <v>3397</v>
      </c>
      <c r="D317" s="63" t="s">
        <v>3363</v>
      </c>
      <c r="E317" s="250">
        <f>UCIRanking!B77</f>
        <v>10531.550000000008</v>
      </c>
      <c r="F317" s="250">
        <v>9286.6000000000076</v>
      </c>
      <c r="G317" s="59">
        <f>SUM(E317-F317)</f>
        <v>1244.9500000000007</v>
      </c>
      <c r="H317" s="509"/>
      <c r="I317" s="331" t="s">
        <v>146</v>
      </c>
      <c r="J317" s="330" t="s">
        <v>957</v>
      </c>
      <c r="K317" s="279"/>
      <c r="L317" s="417"/>
      <c r="M317" s="418" t="s">
        <v>138</v>
      </c>
      <c r="N317" s="284">
        <v>334</v>
      </c>
      <c r="R317" s="103"/>
      <c r="AA317" s="103"/>
      <c r="AJ317" s="103"/>
      <c r="AS317" s="103"/>
      <c r="BB317" s="103"/>
      <c r="BK317" s="103"/>
      <c r="BT317" s="103"/>
      <c r="CC317" s="103"/>
      <c r="CL317" s="103"/>
      <c r="CU317" s="103"/>
      <c r="DD317" s="103"/>
      <c r="DM317" s="103"/>
      <c r="DV317" s="103"/>
      <c r="EE317" s="103"/>
      <c r="EN317" s="103"/>
      <c r="EW317" s="103"/>
      <c r="FF317" s="103"/>
      <c r="FO317" s="103"/>
      <c r="FX317" s="103"/>
      <c r="GG317" s="103"/>
      <c r="GP317" s="103"/>
      <c r="GY317" s="103"/>
      <c r="HH317" s="103"/>
    </row>
    <row r="318" spans="1:216" s="63" customFormat="1" ht="15.75" customHeight="1">
      <c r="A318" s="331" t="s">
        <v>932</v>
      </c>
      <c r="B318" s="63" t="s">
        <v>3370</v>
      </c>
      <c r="D318" s="63" t="s">
        <v>3343</v>
      </c>
      <c r="E318" s="250">
        <f>UCIRanking!B67</f>
        <v>10474.400000000005</v>
      </c>
      <c r="F318" s="250">
        <v>8806.1000000000058</v>
      </c>
      <c r="G318" s="59">
        <f>SUM(E318-F318)</f>
        <v>1668.2999999999993</v>
      </c>
      <c r="H318" s="509"/>
      <c r="I318" s="281" t="s">
        <v>147</v>
      </c>
      <c r="J318" s="330" t="s">
        <v>602</v>
      </c>
      <c r="K318" s="417"/>
      <c r="L318" s="417"/>
      <c r="M318" s="418" t="s">
        <v>140</v>
      </c>
      <c r="N318" s="284">
        <v>332</v>
      </c>
      <c r="R318" s="103"/>
      <c r="AA318" s="103"/>
      <c r="AJ318" s="103"/>
      <c r="AS318" s="103"/>
      <c r="BB318" s="103"/>
      <c r="BK318" s="103"/>
      <c r="BT318" s="103"/>
      <c r="CC318" s="103"/>
      <c r="CL318" s="103"/>
      <c r="CU318" s="103"/>
      <c r="DD318" s="103"/>
      <c r="DM318" s="103"/>
      <c r="DV318" s="103"/>
      <c r="EE318" s="103"/>
      <c r="EN318" s="103"/>
      <c r="EW318" s="103"/>
      <c r="FF318" s="103"/>
      <c r="FO318" s="103"/>
      <c r="FX318" s="103"/>
      <c r="GG318" s="103"/>
      <c r="GP318" s="103"/>
      <c r="GY318" s="103"/>
      <c r="HH318" s="103"/>
    </row>
    <row r="319" spans="1:216" s="63" customFormat="1" ht="15.75" customHeight="1">
      <c r="A319" s="331" t="s">
        <v>933</v>
      </c>
      <c r="B319" s="63" t="s">
        <v>3398</v>
      </c>
      <c r="D319" s="63" t="s">
        <v>3364</v>
      </c>
      <c r="E319" s="250">
        <f>UCIRanking!B45</f>
        <v>10249.300000000003</v>
      </c>
      <c r="F319" s="250">
        <v>8799.0000000000036</v>
      </c>
      <c r="G319" s="59">
        <f>SUM(E319-F319)</f>
        <v>1450.2999999999993</v>
      </c>
      <c r="H319" s="509"/>
      <c r="I319" s="331" t="s">
        <v>151</v>
      </c>
      <c r="J319" s="330" t="s">
        <v>604</v>
      </c>
      <c r="K319" s="417"/>
      <c r="L319" s="417"/>
      <c r="M319" s="418" t="s">
        <v>133</v>
      </c>
      <c r="N319" s="284">
        <v>329</v>
      </c>
      <c r="R319" s="103"/>
      <c r="AA319" s="103"/>
      <c r="AJ319" s="103"/>
      <c r="AS319" s="103"/>
      <c r="BB319" s="103"/>
      <c r="BK319" s="103"/>
      <c r="BT319" s="103"/>
      <c r="CC319" s="103"/>
      <c r="CL319" s="103"/>
      <c r="CU319" s="103"/>
      <c r="DD319" s="103"/>
      <c r="DM319" s="103"/>
      <c r="DV319" s="103"/>
      <c r="EE319" s="103"/>
      <c r="EN319" s="103"/>
      <c r="EW319" s="103"/>
      <c r="FF319" s="103"/>
      <c r="FO319" s="103"/>
      <c r="FX319" s="103"/>
      <c r="GG319" s="103"/>
      <c r="GP319" s="103"/>
      <c r="GY319" s="103"/>
      <c r="HH319" s="103"/>
    </row>
    <row r="320" spans="1:216" s="63" customFormat="1" ht="15.75" customHeight="1">
      <c r="A320" s="331" t="s">
        <v>934</v>
      </c>
      <c r="B320" s="63" t="s">
        <v>3381</v>
      </c>
      <c r="D320" s="63" t="s">
        <v>3354</v>
      </c>
      <c r="E320" s="250">
        <f>UCIRanking!B61</f>
        <v>10090.849999999988</v>
      </c>
      <c r="F320" s="250">
        <v>8990.0499999999902</v>
      </c>
      <c r="G320" s="59">
        <f>SUM(E320-F320)</f>
        <v>1100.7999999999975</v>
      </c>
      <c r="H320" s="509"/>
      <c r="I320" s="331" t="s">
        <v>157</v>
      </c>
      <c r="J320" s="330" t="s">
        <v>1733</v>
      </c>
      <c r="K320" s="417"/>
      <c r="L320" s="417"/>
      <c r="M320" s="418" t="s">
        <v>140</v>
      </c>
      <c r="N320" s="284">
        <v>318</v>
      </c>
      <c r="R320" s="103"/>
      <c r="AA320" s="103"/>
      <c r="AJ320" s="103"/>
      <c r="AS320" s="103"/>
      <c r="BB320" s="103"/>
      <c r="BK320" s="103"/>
      <c r="BT320" s="103"/>
      <c r="CC320" s="103"/>
      <c r="CL320" s="103"/>
      <c r="CU320" s="103"/>
      <c r="DD320" s="103"/>
      <c r="DM320" s="103"/>
      <c r="DV320" s="103"/>
      <c r="EE320" s="103"/>
      <c r="EN320" s="103"/>
      <c r="EW320" s="103"/>
      <c r="FF320" s="103"/>
      <c r="FO320" s="103"/>
      <c r="FX320" s="103"/>
      <c r="GG320" s="103"/>
      <c r="GP320" s="103"/>
      <c r="GY320" s="103"/>
      <c r="HH320" s="103"/>
    </row>
    <row r="321" spans="1:216" s="63" customFormat="1" ht="15.75" customHeight="1">
      <c r="A321" s="331" t="s">
        <v>935</v>
      </c>
      <c r="B321" s="63" t="s">
        <v>3365</v>
      </c>
      <c r="D321" s="63" t="s">
        <v>2352</v>
      </c>
      <c r="E321" s="250">
        <f>UCIRanking!B54</f>
        <v>10078.800000000014</v>
      </c>
      <c r="F321" s="250">
        <v>7984.7000000000144</v>
      </c>
      <c r="G321" s="59">
        <f>SUM(E321-F321)</f>
        <v>2094.0999999999995</v>
      </c>
      <c r="H321" s="509"/>
      <c r="I321" s="331" t="s">
        <v>159</v>
      </c>
      <c r="J321" s="330" t="s">
        <v>518</v>
      </c>
      <c r="K321" s="417"/>
      <c r="L321" s="417"/>
      <c r="M321" s="418" t="s">
        <v>133</v>
      </c>
      <c r="N321" s="284">
        <v>311</v>
      </c>
      <c r="R321" s="103"/>
      <c r="AA321" s="103"/>
      <c r="AJ321" s="103"/>
      <c r="AS321" s="103"/>
      <c r="BB321" s="103"/>
      <c r="BK321" s="103"/>
      <c r="BT321" s="103"/>
      <c r="CC321" s="103"/>
      <c r="CL321" s="103"/>
      <c r="CU321" s="103"/>
      <c r="DD321" s="103"/>
      <c r="DM321" s="103"/>
      <c r="DV321" s="103"/>
      <c r="EE321" s="103"/>
      <c r="EN321" s="103"/>
      <c r="EW321" s="103"/>
      <c r="FF321" s="103"/>
      <c r="FO321" s="103"/>
      <c r="FX321" s="103"/>
      <c r="GG321" s="103"/>
      <c r="GP321" s="103"/>
      <c r="GY321" s="103"/>
      <c r="HH321" s="103"/>
    </row>
    <row r="322" spans="1:216" s="63" customFormat="1" ht="15.75" customHeight="1">
      <c r="A322" s="331" t="s">
        <v>2501</v>
      </c>
      <c r="B322" s="63" t="s">
        <v>3371</v>
      </c>
      <c r="D322" s="63" t="s">
        <v>3344</v>
      </c>
      <c r="E322" s="250">
        <f>UCIRanking!B24</f>
        <v>10037.299999999996</v>
      </c>
      <c r="F322" s="250">
        <v>8378.1</v>
      </c>
      <c r="G322" s="59">
        <f>SUM(E322-F322)</f>
        <v>1659.1999999999953</v>
      </c>
      <c r="H322" s="509"/>
      <c r="I322" s="331" t="s">
        <v>160</v>
      </c>
      <c r="J322" s="330" t="s">
        <v>525</v>
      </c>
      <c r="K322" s="28"/>
      <c r="L322" s="417"/>
      <c r="M322" s="418" t="s">
        <v>137</v>
      </c>
      <c r="N322" s="284">
        <v>301</v>
      </c>
      <c r="R322" s="103"/>
      <c r="AA322" s="103"/>
      <c r="AJ322" s="103"/>
      <c r="AS322" s="103"/>
      <c r="BB322" s="103"/>
      <c r="BK322" s="103"/>
      <c r="BT322" s="103"/>
      <c r="CC322" s="103"/>
      <c r="CL322" s="103"/>
      <c r="CU322" s="103"/>
      <c r="DD322" s="103"/>
      <c r="DM322" s="103"/>
      <c r="DV322" s="103"/>
      <c r="EE322" s="103"/>
      <c r="EN322" s="103"/>
      <c r="EW322" s="103"/>
      <c r="FF322" s="103"/>
      <c r="FO322" s="103"/>
      <c r="FX322" s="103"/>
      <c r="GG322" s="103"/>
      <c r="GP322" s="103"/>
      <c r="GY322" s="103"/>
      <c r="HH322" s="103"/>
    </row>
    <row r="323" spans="1:216" s="63" customFormat="1" ht="15.75" customHeight="1">
      <c r="A323" s="331" t="s">
        <v>3315</v>
      </c>
      <c r="B323" s="63" t="s">
        <v>3399</v>
      </c>
      <c r="D323" s="63" t="s">
        <v>3356</v>
      </c>
      <c r="E323" s="250">
        <f>UCIRanking!B88</f>
        <v>10005.399999999992</v>
      </c>
      <c r="F323" s="250">
        <v>8315.7999999999938</v>
      </c>
      <c r="G323" s="59">
        <f>SUM(E323-F323)</f>
        <v>1689.5999999999985</v>
      </c>
      <c r="H323" s="509"/>
      <c r="I323" s="331" t="s">
        <v>161</v>
      </c>
      <c r="J323" s="330" t="s">
        <v>559</v>
      </c>
      <c r="K323" s="417"/>
      <c r="L323" s="417"/>
      <c r="M323" s="418" t="s">
        <v>133</v>
      </c>
      <c r="N323" s="284">
        <v>298</v>
      </c>
      <c r="R323" s="103"/>
      <c r="AA323" s="103"/>
      <c r="AJ323" s="103"/>
      <c r="AS323" s="103"/>
      <c r="BB323" s="103"/>
      <c r="BK323" s="103"/>
      <c r="BT323" s="103"/>
      <c r="CC323" s="103"/>
      <c r="CL323" s="103"/>
      <c r="CU323" s="103"/>
      <c r="DD323" s="103"/>
      <c r="DM323" s="103"/>
      <c r="DV323" s="103"/>
      <c r="EE323" s="103"/>
      <c r="EN323" s="103"/>
      <c r="EW323" s="103"/>
      <c r="FF323" s="103"/>
      <c r="FO323" s="103"/>
      <c r="FX323" s="103"/>
      <c r="GG323" s="103"/>
      <c r="GP323" s="103"/>
      <c r="GY323" s="103"/>
      <c r="HH323" s="103"/>
    </row>
    <row r="324" spans="1:216" s="63" customFormat="1" ht="15.75" customHeight="1">
      <c r="A324" s="331" t="s">
        <v>3316</v>
      </c>
      <c r="B324" s="63" t="s">
        <v>3380</v>
      </c>
      <c r="D324" s="63" t="s">
        <v>3353</v>
      </c>
      <c r="E324" s="250">
        <f>UCIRanking!B86</f>
        <v>9987.9999999999927</v>
      </c>
      <c r="F324" s="250">
        <v>8140.5999999999913</v>
      </c>
      <c r="G324" s="59">
        <f>SUM(E324-F324)</f>
        <v>1847.4000000000015</v>
      </c>
      <c r="H324" s="509"/>
      <c r="I324" s="331" t="s">
        <v>163</v>
      </c>
      <c r="J324" s="330" t="s">
        <v>422</v>
      </c>
      <c r="K324" s="417"/>
      <c r="L324" s="417"/>
      <c r="M324" s="418" t="s">
        <v>133</v>
      </c>
      <c r="N324" s="284">
        <v>288</v>
      </c>
      <c r="R324" s="103"/>
      <c r="AA324" s="103"/>
      <c r="AJ324" s="103"/>
      <c r="AS324" s="103"/>
      <c r="BB324" s="103"/>
      <c r="BK324" s="103"/>
      <c r="BT324" s="103"/>
      <c r="CC324" s="103"/>
      <c r="CL324" s="103"/>
      <c r="CU324" s="103"/>
      <c r="DD324" s="103"/>
      <c r="DM324" s="103"/>
      <c r="DV324" s="103"/>
      <c r="EE324" s="103"/>
      <c r="EN324" s="103"/>
      <c r="EW324" s="103"/>
      <c r="FF324" s="103"/>
      <c r="FO324" s="103"/>
      <c r="FX324" s="103"/>
      <c r="GG324" s="103"/>
      <c r="GP324" s="103"/>
      <c r="GY324" s="103"/>
      <c r="HH324" s="103"/>
    </row>
    <row r="325" spans="1:216" s="63" customFormat="1" ht="15.75" customHeight="1">
      <c r="A325" s="331" t="s">
        <v>3317</v>
      </c>
      <c r="B325" s="63" t="s">
        <v>180</v>
      </c>
      <c r="D325" s="63" t="s">
        <v>3358</v>
      </c>
      <c r="E325" s="250">
        <f>UCIRanking!B99</f>
        <v>9952.8000000000047</v>
      </c>
      <c r="F325" s="250">
        <v>8654.5000000000036</v>
      </c>
      <c r="G325" s="59">
        <f>SUM(E325-F325)</f>
        <v>1298.3000000000011</v>
      </c>
      <c r="H325" s="509"/>
      <c r="I325" s="281" t="s">
        <v>275</v>
      </c>
      <c r="J325" s="330" t="s">
        <v>442</v>
      </c>
      <c r="K325" s="417"/>
      <c r="L325" s="417"/>
      <c r="M325" s="418" t="s">
        <v>140</v>
      </c>
      <c r="N325" s="284">
        <v>285</v>
      </c>
      <c r="R325" s="103"/>
      <c r="AA325" s="103"/>
      <c r="AJ325" s="103"/>
      <c r="AS325" s="103"/>
      <c r="BB325" s="103"/>
      <c r="BK325" s="103"/>
      <c r="BT325" s="103"/>
      <c r="CC325" s="103"/>
      <c r="CL325" s="103"/>
      <c r="CU325" s="103"/>
      <c r="DD325" s="103"/>
      <c r="DM325" s="103"/>
      <c r="DV325" s="103"/>
      <c r="EE325" s="103"/>
      <c r="EN325" s="103"/>
      <c r="EW325" s="103"/>
      <c r="FF325" s="103"/>
      <c r="FO325" s="103"/>
      <c r="FX325" s="103"/>
      <c r="GG325" s="103"/>
      <c r="GP325" s="103"/>
      <c r="GY325" s="103"/>
      <c r="HH325" s="103"/>
    </row>
    <row r="326" spans="1:216" s="63" customFormat="1" ht="15.75" customHeight="1">
      <c r="A326" s="331" t="s">
        <v>3318</v>
      </c>
      <c r="B326" s="63" t="s">
        <v>3369</v>
      </c>
      <c r="D326" s="63" t="s">
        <v>3342</v>
      </c>
      <c r="E326" s="250">
        <f>UCIRanking!B29</f>
        <v>9933.25</v>
      </c>
      <c r="F326" s="250">
        <v>7855.6000000000013</v>
      </c>
      <c r="G326" s="59">
        <f>SUM(E326-F326)</f>
        <v>2077.6499999999987</v>
      </c>
      <c r="H326" s="509"/>
      <c r="I326" s="281" t="s">
        <v>276</v>
      </c>
      <c r="J326" s="330" t="s">
        <v>465</v>
      </c>
      <c r="K326" s="417"/>
      <c r="L326" s="417"/>
      <c r="M326" s="418" t="s">
        <v>133</v>
      </c>
      <c r="N326" s="284">
        <v>275</v>
      </c>
      <c r="R326" s="103"/>
      <c r="AA326" s="103"/>
      <c r="AJ326" s="103"/>
      <c r="AS326" s="103"/>
      <c r="BB326" s="103"/>
      <c r="BK326" s="103"/>
      <c r="BT326" s="103"/>
      <c r="CC326" s="103"/>
      <c r="CL326" s="103"/>
      <c r="CU326" s="103"/>
      <c r="DD326" s="103"/>
      <c r="DM326" s="103"/>
      <c r="DV326" s="103"/>
      <c r="EE326" s="103"/>
      <c r="EN326" s="103"/>
      <c r="EW326" s="103"/>
      <c r="FF326" s="103"/>
      <c r="FO326" s="103"/>
      <c r="FX326" s="103"/>
      <c r="GG326" s="103"/>
      <c r="GP326" s="103"/>
      <c r="GY326" s="103"/>
      <c r="HH326" s="103"/>
    </row>
    <row r="327" spans="1:216" s="63" customFormat="1" ht="15.75" customHeight="1">
      <c r="A327" s="331" t="s">
        <v>3319</v>
      </c>
      <c r="B327" s="63" t="s">
        <v>3379</v>
      </c>
      <c r="D327" s="63" t="s">
        <v>3352</v>
      </c>
      <c r="E327" s="250">
        <f>UCIRanking!B34</f>
        <v>9772.7000000000135</v>
      </c>
      <c r="F327" s="250">
        <v>8229.300000000012</v>
      </c>
      <c r="G327" s="59">
        <f>SUM(E327-F327)</f>
        <v>1543.4000000000015</v>
      </c>
      <c r="H327" s="509"/>
      <c r="I327" s="281" t="s">
        <v>277</v>
      </c>
      <c r="J327" s="330" t="s">
        <v>414</v>
      </c>
      <c r="K327" s="417"/>
      <c r="L327" s="417"/>
      <c r="M327" s="418" t="s">
        <v>140</v>
      </c>
      <c r="N327" s="284">
        <v>273</v>
      </c>
      <c r="R327" s="103"/>
      <c r="AA327" s="103"/>
      <c r="AJ327" s="103"/>
      <c r="AS327" s="103"/>
      <c r="BB327" s="103"/>
      <c r="BK327" s="103"/>
      <c r="BT327" s="103"/>
      <c r="CC327" s="103"/>
      <c r="CL327" s="103"/>
      <c r="CU327" s="103"/>
      <c r="DD327" s="103"/>
      <c r="DM327" s="103"/>
      <c r="DV327" s="103"/>
      <c r="EE327" s="103"/>
      <c r="EN327" s="103"/>
      <c r="EW327" s="103"/>
      <c r="FF327" s="103"/>
      <c r="FO327" s="103"/>
      <c r="FX327" s="103"/>
      <c r="GG327" s="103"/>
      <c r="GP327" s="103"/>
      <c r="GY327" s="103"/>
      <c r="HH327" s="103"/>
    </row>
    <row r="328" spans="1:216" s="63" customFormat="1" ht="15.75" customHeight="1">
      <c r="A328" s="331" t="s">
        <v>3320</v>
      </c>
      <c r="B328" s="63" t="s">
        <v>3395</v>
      </c>
      <c r="D328" s="63" t="s">
        <v>3362</v>
      </c>
      <c r="E328" s="250">
        <f>UCIRanking!B100</f>
        <v>9588.1999999999862</v>
      </c>
      <c r="F328" s="250">
        <v>8613.4999999999873</v>
      </c>
      <c r="G328" s="59">
        <f>SUM(E328-F328)</f>
        <v>974.69999999999891</v>
      </c>
      <c r="H328" s="509"/>
      <c r="I328" s="281" t="s">
        <v>278</v>
      </c>
      <c r="J328" s="330" t="s">
        <v>679</v>
      </c>
      <c r="K328" s="419"/>
      <c r="L328" s="417"/>
      <c r="M328" s="418" t="s">
        <v>139</v>
      </c>
      <c r="N328" s="284">
        <v>273</v>
      </c>
      <c r="R328" s="103"/>
      <c r="AA328" s="103"/>
      <c r="AJ328" s="103"/>
      <c r="AS328" s="103"/>
      <c r="BB328" s="103"/>
      <c r="BK328" s="103"/>
      <c r="BT328" s="103"/>
      <c r="CC328" s="103"/>
      <c r="CL328" s="103"/>
      <c r="CU328" s="103"/>
      <c r="DD328" s="103"/>
      <c r="DM328" s="103"/>
      <c r="DV328" s="103"/>
      <c r="EE328" s="103"/>
      <c r="EN328" s="103"/>
      <c r="EW328" s="103"/>
      <c r="FF328" s="103"/>
      <c r="FO328" s="103"/>
      <c r="FX328" s="103"/>
      <c r="GG328" s="103"/>
      <c r="GP328" s="103"/>
      <c r="GY328" s="103"/>
      <c r="HH328" s="103"/>
    </row>
    <row r="329" spans="1:216" s="63" customFormat="1" ht="15.75" customHeight="1">
      <c r="A329" s="331" t="s">
        <v>3321</v>
      </c>
      <c r="B329" s="63" t="s">
        <v>3373</v>
      </c>
      <c r="D329" s="63" t="s">
        <v>3346</v>
      </c>
      <c r="E329" s="250">
        <f>UCIRanking!B44</f>
        <v>9314.8000000000211</v>
      </c>
      <c r="F329" s="250">
        <v>8656.7000000000189</v>
      </c>
      <c r="G329" s="59">
        <f>SUM(E329-F329)</f>
        <v>658.10000000000218</v>
      </c>
      <c r="H329" s="509"/>
      <c r="I329" s="281" t="s">
        <v>735</v>
      </c>
      <c r="J329" s="330" t="s">
        <v>1287</v>
      </c>
      <c r="K329" s="417"/>
      <c r="L329" s="417"/>
      <c r="M329" s="1" t="s">
        <v>131</v>
      </c>
      <c r="N329" s="284">
        <v>270</v>
      </c>
      <c r="R329" s="103"/>
      <c r="AA329" s="103"/>
      <c r="AJ329" s="103"/>
      <c r="AS329" s="103"/>
      <c r="BB329" s="103"/>
      <c r="BK329" s="103"/>
      <c r="BT329" s="103"/>
      <c r="CC329" s="103"/>
      <c r="CL329" s="103"/>
      <c r="CU329" s="103"/>
      <c r="DD329" s="103"/>
      <c r="DM329" s="103"/>
      <c r="DV329" s="103"/>
      <c r="EE329" s="103"/>
      <c r="EN329" s="103"/>
      <c r="EW329" s="103"/>
      <c r="FF329" s="103"/>
      <c r="FO329" s="103"/>
      <c r="FX329" s="103"/>
      <c r="GG329" s="103"/>
      <c r="GP329" s="103"/>
      <c r="GY329" s="103"/>
      <c r="HH329" s="103"/>
    </row>
    <row r="330" spans="1:216" s="63" customFormat="1" ht="15.75" customHeight="1">
      <c r="A330" s="331" t="s">
        <v>3322</v>
      </c>
      <c r="B330" s="63" t="s">
        <v>744</v>
      </c>
      <c r="C330" s="103"/>
      <c r="D330" s="63" t="s">
        <v>3301</v>
      </c>
      <c r="E330" s="250">
        <f>UCIRanking!B113</f>
        <v>9092.8875000000044</v>
      </c>
      <c r="F330" s="250">
        <v>10224.600000000002</v>
      </c>
      <c r="G330" s="59">
        <f>SUM(E330-F330)</f>
        <v>-1131.7124999999978</v>
      </c>
      <c r="H330" s="509"/>
      <c r="I330" s="281" t="s">
        <v>736</v>
      </c>
      <c r="J330" s="330" t="s">
        <v>1205</v>
      </c>
      <c r="K330" s="417"/>
      <c r="L330" s="417"/>
      <c r="M330" s="418" t="s">
        <v>140</v>
      </c>
      <c r="N330" s="284">
        <v>268</v>
      </c>
      <c r="R330" s="103"/>
      <c r="AA330" s="103"/>
      <c r="AJ330" s="103"/>
      <c r="AS330" s="103"/>
      <c r="BB330" s="103"/>
      <c r="BK330" s="103"/>
      <c r="BT330" s="103"/>
      <c r="CC330" s="103"/>
      <c r="CL330" s="103"/>
      <c r="CU330" s="103"/>
      <c r="DD330" s="103"/>
      <c r="DM330" s="103"/>
      <c r="DV330" s="103"/>
      <c r="EE330" s="103"/>
      <c r="EN330" s="103"/>
      <c r="EW330" s="103"/>
      <c r="FF330" s="103"/>
      <c r="FO330" s="103"/>
      <c r="FX330" s="103"/>
      <c r="GG330" s="103"/>
      <c r="GP330" s="103"/>
      <c r="GY330" s="103"/>
      <c r="HH330" s="103"/>
    </row>
    <row r="331" spans="1:216" s="63" customFormat="1" ht="15.75" customHeight="1">
      <c r="A331" s="331" t="s">
        <v>3323</v>
      </c>
      <c r="B331" s="63" t="s">
        <v>3378</v>
      </c>
      <c r="D331" s="63" t="s">
        <v>3351</v>
      </c>
      <c r="E331" s="250">
        <f>UCIRanking!B6</f>
        <v>8467.6999999999989</v>
      </c>
      <c r="F331" s="250">
        <v>7441.2999999999993</v>
      </c>
      <c r="G331" s="59">
        <f>SUM(E331-F331)</f>
        <v>1026.3999999999996</v>
      </c>
      <c r="H331" s="509"/>
      <c r="I331" s="281" t="s">
        <v>737</v>
      </c>
      <c r="J331" s="206" t="s">
        <v>2728</v>
      </c>
      <c r="K331" s="420"/>
      <c r="L331" s="420"/>
      <c r="M331" s="418" t="s">
        <v>132</v>
      </c>
      <c r="N331" s="284">
        <v>267</v>
      </c>
      <c r="R331" s="103"/>
      <c r="AA331" s="103"/>
      <c r="AJ331" s="103"/>
      <c r="AS331" s="103"/>
      <c r="BB331" s="103"/>
      <c r="BK331" s="103"/>
      <c r="BT331" s="103"/>
      <c r="CC331" s="103"/>
      <c r="CL331" s="103"/>
      <c r="CU331" s="103"/>
      <c r="DD331" s="103"/>
      <c r="DM331" s="103"/>
      <c r="DV331" s="103"/>
      <c r="EE331" s="103"/>
      <c r="EN331" s="103"/>
      <c r="EW331" s="103"/>
      <c r="FF331" s="103"/>
      <c r="FO331" s="103"/>
      <c r="FX331" s="103"/>
      <c r="GG331" s="103"/>
      <c r="GP331" s="103"/>
      <c r="GY331" s="103"/>
      <c r="HH331" s="103"/>
    </row>
    <row r="332" spans="1:216" s="63" customFormat="1" ht="15.75" customHeight="1">
      <c r="A332" s="331" t="s">
        <v>3324</v>
      </c>
      <c r="B332" s="63" t="s">
        <v>3368</v>
      </c>
      <c r="D332" s="63" t="s">
        <v>3341</v>
      </c>
      <c r="E332" s="250">
        <f>UCIRanking!B21</f>
        <v>8423.2000000000062</v>
      </c>
      <c r="F332" s="250">
        <v>6848.4000000000015</v>
      </c>
      <c r="G332" s="59">
        <f>SUM(E332-F332)</f>
        <v>1574.8000000000047</v>
      </c>
      <c r="H332" s="509"/>
      <c r="I332" s="281" t="s">
        <v>739</v>
      </c>
      <c r="J332" s="330" t="s">
        <v>507</v>
      </c>
      <c r="K332" s="417"/>
      <c r="L332" s="417"/>
      <c r="M332" s="418" t="s">
        <v>133</v>
      </c>
      <c r="N332" s="284">
        <v>264</v>
      </c>
      <c r="R332" s="103"/>
      <c r="AA332" s="103"/>
      <c r="AJ332" s="103"/>
      <c r="AS332" s="103"/>
      <c r="BB332" s="103"/>
      <c r="BK332" s="103"/>
      <c r="BT332" s="103"/>
      <c r="CC332" s="103"/>
      <c r="CL332" s="103"/>
      <c r="CU332" s="103"/>
      <c r="DD332" s="103"/>
      <c r="DM332" s="103"/>
      <c r="DV332" s="103"/>
      <c r="EE332" s="103"/>
      <c r="EN332" s="103"/>
      <c r="EW332" s="103"/>
      <c r="FF332" s="103"/>
      <c r="FO332" s="103"/>
      <c r="FX332" s="103"/>
      <c r="GG332" s="103"/>
      <c r="GP332" s="103"/>
      <c r="GY332" s="103"/>
      <c r="HH332" s="103"/>
    </row>
    <row r="333" spans="1:216" s="63" customFormat="1" ht="15.75" customHeight="1">
      <c r="A333" s="331" t="s">
        <v>3325</v>
      </c>
      <c r="B333" s="63" t="s">
        <v>158</v>
      </c>
      <c r="C333" s="103"/>
      <c r="D333" s="63" t="s">
        <v>3302</v>
      </c>
      <c r="E333" s="250">
        <f>UCIRanking!B125</f>
        <v>8175.8749999999754</v>
      </c>
      <c r="F333" s="250">
        <v>9408.0374999999767</v>
      </c>
      <c r="G333" s="59">
        <f>SUM(E333-F333)</f>
        <v>-1232.1625000000013</v>
      </c>
      <c r="H333" s="509"/>
      <c r="I333" s="281" t="s">
        <v>745</v>
      </c>
      <c r="J333" s="330" t="s">
        <v>717</v>
      </c>
      <c r="K333" s="417"/>
      <c r="L333" s="417"/>
      <c r="M333" s="418" t="s">
        <v>136</v>
      </c>
      <c r="N333" s="284">
        <v>251</v>
      </c>
      <c r="R333" s="103"/>
      <c r="AA333" s="103"/>
      <c r="AJ333" s="103"/>
      <c r="AS333" s="103"/>
      <c r="BB333" s="103"/>
      <c r="BK333" s="103"/>
      <c r="BT333" s="103"/>
      <c r="CC333" s="103"/>
      <c r="CL333" s="103"/>
      <c r="CU333" s="103"/>
      <c r="DD333" s="103"/>
      <c r="DM333" s="103"/>
      <c r="DV333" s="103"/>
      <c r="EE333" s="103"/>
      <c r="EN333" s="103"/>
      <c r="EW333" s="103"/>
      <c r="FF333" s="103"/>
      <c r="FO333" s="103"/>
      <c r="FX333" s="103"/>
      <c r="GG333" s="103"/>
      <c r="GP333" s="103"/>
      <c r="GY333" s="103"/>
      <c r="HH333" s="103"/>
    </row>
    <row r="334" spans="1:216" s="63" customFormat="1" ht="15.75" customHeight="1">
      <c r="A334" s="331" t="s">
        <v>3326</v>
      </c>
      <c r="B334" s="63" t="s">
        <v>769</v>
      </c>
      <c r="C334" s="103"/>
      <c r="D334" s="63" t="s">
        <v>3303</v>
      </c>
      <c r="E334" s="250">
        <f>UCIRanking!B109</f>
        <v>8102.487500000022</v>
      </c>
      <c r="F334" s="250">
        <v>8731.4625000000233</v>
      </c>
      <c r="G334" s="59">
        <f>SUM(E334-F334)</f>
        <v>-628.97500000000127</v>
      </c>
      <c r="H334" s="509"/>
      <c r="I334" s="281" t="s">
        <v>747</v>
      </c>
      <c r="J334" s="330" t="s">
        <v>468</v>
      </c>
      <c r="K334" s="279"/>
      <c r="L334" s="417"/>
      <c r="M334" s="418" t="s">
        <v>138</v>
      </c>
      <c r="N334" s="284">
        <v>247</v>
      </c>
      <c r="R334" s="103"/>
      <c r="AA334" s="103"/>
      <c r="AJ334" s="103"/>
      <c r="AS334" s="103"/>
      <c r="BB334" s="103"/>
      <c r="BK334" s="103"/>
      <c r="BT334" s="103"/>
      <c r="CC334" s="103"/>
      <c r="CL334" s="103"/>
      <c r="CU334" s="103"/>
      <c r="DD334" s="103"/>
      <c r="DM334" s="103"/>
      <c r="DV334" s="103"/>
      <c r="EE334" s="103"/>
      <c r="EN334" s="103"/>
      <c r="EW334" s="103"/>
      <c r="FF334" s="103"/>
      <c r="FO334" s="103"/>
      <c r="FX334" s="103"/>
      <c r="GG334" s="103"/>
      <c r="GP334" s="103"/>
      <c r="GY334" s="103"/>
      <c r="HH334" s="103"/>
    </row>
    <row r="335" spans="1:216" s="63" customFormat="1" ht="15.75" customHeight="1">
      <c r="A335" s="331" t="s">
        <v>3327</v>
      </c>
      <c r="B335" s="277" t="s">
        <v>35</v>
      </c>
      <c r="C335" s="103"/>
      <c r="D335" s="63" t="s">
        <v>3304</v>
      </c>
      <c r="E335" s="250">
        <f>UCIRanking!B128</f>
        <v>7542.8750000000055</v>
      </c>
      <c r="F335" s="250">
        <v>8486.3500000000058</v>
      </c>
      <c r="G335" s="59">
        <f>SUM(E335-F335)</f>
        <v>-943.47500000000036</v>
      </c>
      <c r="H335" s="509"/>
      <c r="I335" s="281" t="s">
        <v>750</v>
      </c>
      <c r="J335" s="330" t="s">
        <v>1274</v>
      </c>
      <c r="K335" s="420"/>
      <c r="L335" s="420"/>
      <c r="M335" s="418" t="s">
        <v>135</v>
      </c>
      <c r="N335" s="284">
        <v>240</v>
      </c>
      <c r="R335" s="103"/>
      <c r="AA335" s="103"/>
      <c r="AJ335" s="103"/>
      <c r="AS335" s="103"/>
      <c r="BB335" s="103"/>
      <c r="BK335" s="103"/>
      <c r="BT335" s="103"/>
      <c r="CC335" s="103"/>
      <c r="CL335" s="103"/>
      <c r="CU335" s="103"/>
      <c r="DD335" s="103"/>
      <c r="DM335" s="103"/>
      <c r="DV335" s="103"/>
      <c r="EE335" s="103"/>
      <c r="EN335" s="103"/>
      <c r="EW335" s="103"/>
      <c r="FF335" s="103"/>
      <c r="FO335" s="103"/>
      <c r="FX335" s="103"/>
      <c r="GG335" s="103"/>
      <c r="GP335" s="103"/>
      <c r="GY335" s="103"/>
      <c r="HH335" s="103"/>
    </row>
    <row r="336" spans="1:216" s="63" customFormat="1" ht="15.75" customHeight="1">
      <c r="A336" s="331" t="s">
        <v>3328</v>
      </c>
      <c r="B336" s="63" t="s">
        <v>3366</v>
      </c>
      <c r="D336" s="63" t="s">
        <v>3339</v>
      </c>
      <c r="E336" s="250">
        <f>UCIRanking!B104</f>
        <v>7482.1999999999944</v>
      </c>
      <c r="F336" s="250">
        <v>6435.399999999996</v>
      </c>
      <c r="G336" s="59">
        <f>SUM(E336-F336)</f>
        <v>1046.7999999999984</v>
      </c>
      <c r="H336" s="509"/>
      <c r="I336" s="281" t="s">
        <v>751</v>
      </c>
      <c r="J336" s="330" t="s">
        <v>846</v>
      </c>
      <c r="K336" s="420"/>
      <c r="L336" s="420"/>
      <c r="M336" s="418" t="s">
        <v>132</v>
      </c>
      <c r="N336" s="284">
        <v>239</v>
      </c>
      <c r="R336" s="103"/>
      <c r="AA336" s="103"/>
      <c r="AJ336" s="103"/>
      <c r="AS336" s="103"/>
      <c r="BB336" s="103"/>
      <c r="BK336" s="103"/>
      <c r="BT336" s="103"/>
      <c r="CC336" s="103"/>
      <c r="CL336" s="103"/>
      <c r="CU336" s="103"/>
      <c r="DD336" s="103"/>
      <c r="DM336" s="103"/>
      <c r="DV336" s="103"/>
      <c r="EE336" s="103"/>
      <c r="EN336" s="103"/>
      <c r="EW336" s="103"/>
      <c r="FF336" s="103"/>
      <c r="FO336" s="103"/>
      <c r="FX336" s="103"/>
      <c r="GG336" s="103"/>
      <c r="GP336" s="103"/>
      <c r="GY336" s="103"/>
      <c r="HH336" s="103"/>
    </row>
    <row r="337" spans="1:216" s="63" customFormat="1" ht="15.75" customHeight="1">
      <c r="A337" s="331" t="s">
        <v>3329</v>
      </c>
      <c r="B337" s="63" t="s">
        <v>3376</v>
      </c>
      <c r="D337" s="63" t="s">
        <v>3349</v>
      </c>
      <c r="E337" s="250">
        <f>UCIRanking!B46</f>
        <v>7327.6000000000085</v>
      </c>
      <c r="F337" s="250">
        <v>6626.2000000000071</v>
      </c>
      <c r="G337" s="59">
        <f>SUM(E337-F337)</f>
        <v>701.40000000000146</v>
      </c>
      <c r="H337" s="509"/>
      <c r="I337" s="281" t="s">
        <v>754</v>
      </c>
      <c r="J337" s="330" t="s">
        <v>497</v>
      </c>
      <c r="K337" s="279"/>
      <c r="L337" s="417"/>
      <c r="M337" s="418" t="s">
        <v>138</v>
      </c>
      <c r="N337" s="284">
        <v>239</v>
      </c>
      <c r="R337" s="103"/>
      <c r="AA337" s="103"/>
      <c r="AJ337" s="103"/>
      <c r="AS337" s="103"/>
      <c r="BB337" s="103"/>
      <c r="BK337" s="103"/>
      <c r="BT337" s="103"/>
      <c r="CC337" s="103"/>
      <c r="CL337" s="103"/>
      <c r="CU337" s="103"/>
      <c r="DD337" s="103"/>
      <c r="DM337" s="103"/>
      <c r="DV337" s="103"/>
      <c r="EE337" s="103"/>
      <c r="EN337" s="103"/>
      <c r="EW337" s="103"/>
      <c r="FF337" s="103"/>
      <c r="FO337" s="103"/>
      <c r="FX337" s="103"/>
      <c r="GG337" s="103"/>
      <c r="GP337" s="103"/>
      <c r="GY337" s="103"/>
      <c r="HH337" s="103"/>
    </row>
    <row r="338" spans="1:216" s="63" customFormat="1" ht="15.75" customHeight="1">
      <c r="A338" s="331" t="s">
        <v>3330</v>
      </c>
      <c r="B338" s="277" t="s">
        <v>4</v>
      </c>
      <c r="C338" s="103"/>
      <c r="D338" s="63" t="s">
        <v>3305</v>
      </c>
      <c r="E338" s="250">
        <f>UCIRanking!B110</f>
        <v>7215.7500000000009</v>
      </c>
      <c r="F338" s="250">
        <v>7962.7375000000002</v>
      </c>
      <c r="G338" s="59">
        <f>SUM(E338-F338)</f>
        <v>-746.98749999999927</v>
      </c>
      <c r="H338" s="509"/>
      <c r="I338" s="281" t="s">
        <v>756</v>
      </c>
      <c r="J338" s="330" t="s">
        <v>1788</v>
      </c>
      <c r="K338" s="417"/>
      <c r="L338" s="417"/>
      <c r="M338" s="418" t="s">
        <v>136</v>
      </c>
      <c r="N338" s="284">
        <v>234</v>
      </c>
      <c r="R338" s="103"/>
      <c r="AA338" s="103"/>
      <c r="AJ338" s="103"/>
      <c r="AS338" s="103"/>
      <c r="BB338" s="103"/>
      <c r="BK338" s="103"/>
      <c r="BT338" s="103"/>
      <c r="CC338" s="103"/>
      <c r="CL338" s="103"/>
      <c r="CU338" s="103"/>
      <c r="DD338" s="103"/>
      <c r="DM338" s="103"/>
      <c r="DV338" s="103"/>
      <c r="EE338" s="103"/>
      <c r="EN338" s="103"/>
      <c r="EW338" s="103"/>
      <c r="FF338" s="103"/>
      <c r="FO338" s="103"/>
      <c r="FX338" s="103"/>
      <c r="GG338" s="103"/>
      <c r="GP338" s="103"/>
      <c r="GY338" s="103"/>
      <c r="HH338" s="103"/>
    </row>
    <row r="339" spans="1:216" s="63" customFormat="1" ht="15.75" customHeight="1">
      <c r="A339" s="331" t="s">
        <v>3331</v>
      </c>
      <c r="B339" s="63" t="s">
        <v>1641</v>
      </c>
      <c r="D339" s="63" t="s">
        <v>3306</v>
      </c>
      <c r="E339" s="250">
        <f>UCIRanking!B116</f>
        <v>6145.9499999999543</v>
      </c>
      <c r="F339" s="250">
        <v>6278.2499999999536</v>
      </c>
      <c r="G339" s="59">
        <f>SUM(E339-F339)</f>
        <v>-132.29999999999927</v>
      </c>
      <c r="H339" s="509"/>
      <c r="I339" s="281" t="s">
        <v>761</v>
      </c>
      <c r="J339" s="330" t="s">
        <v>488</v>
      </c>
      <c r="K339" s="279"/>
      <c r="L339" s="417"/>
      <c r="M339" s="418" t="s">
        <v>137</v>
      </c>
      <c r="N339" s="284">
        <v>230</v>
      </c>
      <c r="R339" s="103"/>
      <c r="AA339" s="103"/>
      <c r="AJ339" s="103"/>
      <c r="AS339" s="103"/>
      <c r="BB339" s="103"/>
      <c r="BK339" s="103"/>
      <c r="BT339" s="103"/>
      <c r="CC339" s="103"/>
      <c r="CL339" s="103"/>
      <c r="CU339" s="103"/>
      <c r="DD339" s="103"/>
      <c r="DM339" s="103"/>
      <c r="DV339" s="103"/>
      <c r="EE339" s="103"/>
      <c r="EN339" s="103"/>
      <c r="EW339" s="103"/>
      <c r="FF339" s="103"/>
      <c r="FO339" s="103"/>
      <c r="FX339" s="103"/>
      <c r="GG339" s="103"/>
      <c r="GP339" s="103"/>
      <c r="GY339" s="103"/>
      <c r="HH339" s="103"/>
    </row>
    <row r="340" spans="1:216" s="63" customFormat="1" ht="15.75" customHeight="1">
      <c r="A340" s="331" t="s">
        <v>3332</v>
      </c>
      <c r="B340" s="219" t="s">
        <v>1650</v>
      </c>
      <c r="D340" s="63" t="s">
        <v>3309</v>
      </c>
      <c r="E340" s="250">
        <f>UCIRanking!B122</f>
        <v>5448.9750000000085</v>
      </c>
      <c r="F340" s="250">
        <v>5514.9500000000107</v>
      </c>
      <c r="G340" s="59">
        <f>SUM(E340-F340)</f>
        <v>-65.975000000002183</v>
      </c>
      <c r="H340" s="509"/>
      <c r="I340" s="281" t="s">
        <v>765</v>
      </c>
      <c r="J340" s="206" t="s">
        <v>2333</v>
      </c>
      <c r="K340" s="279"/>
      <c r="L340" s="417"/>
      <c r="M340" s="418" t="s">
        <v>134</v>
      </c>
      <c r="N340" s="284">
        <v>217</v>
      </c>
      <c r="R340" s="103"/>
      <c r="AA340" s="103"/>
      <c r="AJ340" s="103"/>
      <c r="AS340" s="103"/>
      <c r="BB340" s="103"/>
      <c r="BK340" s="103"/>
      <c r="BT340" s="103"/>
      <c r="CC340" s="103"/>
      <c r="CL340" s="103"/>
      <c r="CU340" s="103"/>
      <c r="DD340" s="103"/>
      <c r="DM340" s="103"/>
      <c r="DV340" s="103"/>
      <c r="EE340" s="103"/>
      <c r="EN340" s="103"/>
      <c r="EW340" s="103"/>
      <c r="FF340" s="103"/>
      <c r="FO340" s="103"/>
      <c r="FX340" s="103"/>
      <c r="GG340" s="103"/>
      <c r="GP340" s="103"/>
      <c r="GY340" s="103"/>
      <c r="HH340" s="103"/>
    </row>
    <row r="341" spans="1:216" s="63" customFormat="1" ht="15.75" customHeight="1">
      <c r="A341" s="331" t="s">
        <v>3333</v>
      </c>
      <c r="B341" s="219" t="s">
        <v>1658</v>
      </c>
      <c r="D341" s="63" t="s">
        <v>3307</v>
      </c>
      <c r="E341" s="250">
        <f>UCIRanking!B131</f>
        <v>5325.0499999999638</v>
      </c>
      <c r="F341" s="250">
        <v>5808.2499999999627</v>
      </c>
      <c r="G341" s="59">
        <f>SUM(E341-F341)</f>
        <v>-483.19999999999891</v>
      </c>
      <c r="H341" s="509"/>
      <c r="I341" s="281" t="s">
        <v>766</v>
      </c>
      <c r="J341" s="330" t="s">
        <v>568</v>
      </c>
      <c r="K341" s="420"/>
      <c r="L341" s="420"/>
      <c r="M341" s="418" t="s">
        <v>132</v>
      </c>
      <c r="N341" s="284">
        <v>211</v>
      </c>
      <c r="R341" s="103"/>
      <c r="AA341" s="103"/>
      <c r="AJ341" s="103"/>
      <c r="AS341" s="103"/>
      <c r="BB341" s="103"/>
      <c r="BK341" s="103"/>
      <c r="BT341" s="103"/>
      <c r="CC341" s="103"/>
      <c r="CL341" s="103"/>
      <c r="CU341" s="103"/>
      <c r="DD341" s="103"/>
      <c r="DM341" s="103"/>
      <c r="DV341" s="103"/>
      <c r="EE341" s="103"/>
      <c r="EN341" s="103"/>
      <c r="EW341" s="103"/>
      <c r="FF341" s="103"/>
      <c r="FO341" s="103"/>
      <c r="FX341" s="103"/>
      <c r="GG341" s="103"/>
      <c r="GP341" s="103"/>
      <c r="GY341" s="103"/>
      <c r="HH341" s="103"/>
    </row>
    <row r="342" spans="1:216" s="63" customFormat="1" ht="15.75" customHeight="1">
      <c r="A342" s="331" t="s">
        <v>3334</v>
      </c>
      <c r="B342" s="219" t="s">
        <v>1651</v>
      </c>
      <c r="D342" s="63" t="s">
        <v>3308</v>
      </c>
      <c r="E342" s="250">
        <f>UCIRanking!B120</f>
        <v>5255.1000000000058</v>
      </c>
      <c r="F342" s="250">
        <v>5656.9500000000062</v>
      </c>
      <c r="G342" s="59">
        <f>SUM(E342-F342)</f>
        <v>-401.85000000000036</v>
      </c>
      <c r="H342" s="509"/>
      <c r="I342" s="281" t="s">
        <v>767</v>
      </c>
      <c r="J342" s="330" t="s">
        <v>451</v>
      </c>
      <c r="K342" s="279"/>
      <c r="L342" s="417"/>
      <c r="M342" s="418" t="s">
        <v>137</v>
      </c>
      <c r="N342" s="284">
        <v>205</v>
      </c>
      <c r="R342" s="103"/>
      <c r="AA342" s="103"/>
      <c r="AJ342" s="103"/>
      <c r="AS342" s="103"/>
      <c r="BB342" s="103"/>
      <c r="BK342" s="103"/>
      <c r="BT342" s="103"/>
      <c r="CC342" s="103"/>
      <c r="CL342" s="103"/>
      <c r="CU342" s="103"/>
      <c r="DD342" s="103"/>
      <c r="DM342" s="103"/>
      <c r="DV342" s="103"/>
      <c r="EE342" s="103"/>
      <c r="EN342" s="103"/>
      <c r="EW342" s="103"/>
      <c r="FF342" s="103"/>
      <c r="FO342" s="103"/>
      <c r="FX342" s="103"/>
      <c r="GG342" s="103"/>
      <c r="GP342" s="103"/>
      <c r="GY342" s="103"/>
      <c r="HH342" s="103"/>
    </row>
    <row r="343" spans="1:216" s="63" customFormat="1" ht="15.75" customHeight="1">
      <c r="A343" s="331" t="s">
        <v>3335</v>
      </c>
      <c r="B343" s="219" t="s">
        <v>1676</v>
      </c>
      <c r="D343" s="63" t="s">
        <v>3310</v>
      </c>
      <c r="E343" s="250">
        <f>UCIRanking!B127</f>
        <v>5072.0750000000207</v>
      </c>
      <c r="F343" s="250">
        <v>5433.8250000000207</v>
      </c>
      <c r="G343" s="59">
        <f>SUM(E343-F343)</f>
        <v>-361.75</v>
      </c>
      <c r="H343" s="509"/>
      <c r="I343" s="281" t="s">
        <v>773</v>
      </c>
      <c r="J343" s="330" t="s">
        <v>479</v>
      </c>
      <c r="K343" s="420"/>
      <c r="L343" s="420"/>
      <c r="M343" s="418" t="s">
        <v>132</v>
      </c>
      <c r="N343" s="284">
        <v>203</v>
      </c>
      <c r="R343" s="103"/>
      <c r="AA343" s="103"/>
      <c r="AJ343" s="103"/>
      <c r="AS343" s="103"/>
      <c r="BB343" s="103"/>
      <c r="BK343" s="103"/>
      <c r="BT343" s="103"/>
      <c r="CC343" s="103"/>
      <c r="CL343" s="103"/>
      <c r="CU343" s="103"/>
      <c r="DD343" s="103"/>
      <c r="DM343" s="103"/>
      <c r="DV343" s="103"/>
      <c r="EE343" s="103"/>
      <c r="EN343" s="103"/>
      <c r="EW343" s="103"/>
      <c r="FF343" s="103"/>
      <c r="FO343" s="103"/>
      <c r="FX343" s="103"/>
      <c r="GG343" s="103"/>
      <c r="GP343" s="103"/>
      <c r="GY343" s="103"/>
      <c r="HH343" s="103"/>
    </row>
    <row r="344" spans="1:216" s="63" customFormat="1" ht="15.75" customHeight="1">
      <c r="A344" s="331" t="s">
        <v>3336</v>
      </c>
      <c r="B344" s="219" t="s">
        <v>1648</v>
      </c>
      <c r="D344" s="63" t="s">
        <v>3311</v>
      </c>
      <c r="E344" s="250">
        <f>UCIRanking!B124</f>
        <v>4781.0250000000433</v>
      </c>
      <c r="F344" s="250">
        <v>5014.6250000000437</v>
      </c>
      <c r="G344" s="59">
        <f>SUM(E344-F344)</f>
        <v>-233.60000000000036</v>
      </c>
      <c r="H344" s="509"/>
      <c r="I344" s="281" t="s">
        <v>781</v>
      </c>
      <c r="J344" s="330" t="s">
        <v>640</v>
      </c>
      <c r="K344" s="417"/>
      <c r="L344" s="417"/>
      <c r="M344" s="418" t="s">
        <v>133</v>
      </c>
      <c r="N344" s="284">
        <v>203</v>
      </c>
      <c r="R344" s="103"/>
      <c r="AA344" s="103"/>
      <c r="AJ344" s="103"/>
      <c r="AS344" s="103"/>
      <c r="BB344" s="103"/>
      <c r="BK344" s="103"/>
      <c r="BT344" s="103"/>
      <c r="CC344" s="103"/>
      <c r="CL344" s="103"/>
      <c r="CU344" s="103"/>
      <c r="DD344" s="103"/>
      <c r="DM344" s="103"/>
      <c r="DV344" s="103"/>
      <c r="EE344" s="103"/>
      <c r="EN344" s="103"/>
      <c r="EW344" s="103"/>
      <c r="FF344" s="103"/>
      <c r="FO344" s="103"/>
      <c r="FX344" s="103"/>
      <c r="GG344" s="103"/>
      <c r="GP344" s="103"/>
      <c r="GY344" s="103"/>
      <c r="HH344" s="103"/>
    </row>
    <row r="345" spans="1:216" s="63" customFormat="1" ht="15.75" customHeight="1">
      <c r="A345" s="331" t="s">
        <v>3337</v>
      </c>
      <c r="B345" s="63" t="s">
        <v>774</v>
      </c>
      <c r="D345" s="63" t="s">
        <v>3312</v>
      </c>
      <c r="E345" s="250">
        <f>UCIRanking!B114</f>
        <v>2518.4999999999836</v>
      </c>
      <c r="F345" s="250">
        <v>3091.549999999982</v>
      </c>
      <c r="G345" s="59">
        <f>SUM(E345-F345)</f>
        <v>-573.04999999999836</v>
      </c>
      <c r="H345" s="509"/>
      <c r="J345" s="330"/>
      <c r="K345" s="420"/>
      <c r="L345" s="420"/>
      <c r="M345" s="418"/>
      <c r="N345" s="284"/>
      <c r="R345" s="103"/>
      <c r="AA345" s="103"/>
      <c r="AJ345" s="103"/>
      <c r="AS345" s="103"/>
      <c r="BB345" s="103"/>
      <c r="BK345" s="103"/>
      <c r="BT345" s="103"/>
      <c r="CC345" s="103"/>
      <c r="CL345" s="103"/>
      <c r="CU345" s="103"/>
      <c r="DD345" s="103"/>
      <c r="DM345" s="103"/>
      <c r="DV345" s="103"/>
      <c r="EE345" s="103"/>
      <c r="EN345" s="103"/>
      <c r="EW345" s="103"/>
      <c r="FF345" s="103"/>
      <c r="FO345" s="103"/>
      <c r="FX345" s="103"/>
      <c r="GG345" s="103"/>
      <c r="GP345" s="103"/>
      <c r="GY345" s="103"/>
      <c r="HH345" s="103"/>
    </row>
    <row r="346" spans="1:216" s="63" customFormat="1" ht="15.75" customHeight="1">
      <c r="A346" s="331" t="s">
        <v>3338</v>
      </c>
      <c r="B346" s="63" t="s">
        <v>784</v>
      </c>
      <c r="D346" s="63" t="s">
        <v>3313</v>
      </c>
      <c r="E346" s="250">
        <f>UCIRanking!B118</f>
        <v>2077.9874999999947</v>
      </c>
      <c r="F346" s="250">
        <v>2655.6249999999945</v>
      </c>
      <c r="G346" s="59">
        <f>SUM(E346-F346)</f>
        <v>-577.63749999999982</v>
      </c>
      <c r="H346" s="509"/>
      <c r="J346" s="330"/>
      <c r="K346" s="417"/>
      <c r="L346" s="417"/>
      <c r="M346" s="418"/>
      <c r="N346" s="284"/>
      <c r="R346" s="103"/>
      <c r="AA346" s="103"/>
      <c r="AJ346" s="103"/>
      <c r="AS346" s="103"/>
      <c r="BB346" s="103"/>
      <c r="BK346" s="103"/>
      <c r="BT346" s="103"/>
      <c r="CC346" s="103"/>
      <c r="CL346" s="103"/>
      <c r="CU346" s="103"/>
      <c r="DD346" s="103"/>
      <c r="DM346" s="103"/>
      <c r="DV346" s="103"/>
      <c r="EE346" s="103"/>
      <c r="EN346" s="103"/>
      <c r="EW346" s="103"/>
      <c r="FF346" s="103"/>
      <c r="FO346" s="103"/>
      <c r="FX346" s="103"/>
      <c r="GG346" s="103"/>
      <c r="GP346" s="103"/>
      <c r="GY346" s="103"/>
      <c r="HH346" s="103"/>
    </row>
    <row r="347" spans="1:216" s="63" customFormat="1" ht="15.75">
      <c r="A347" s="331"/>
      <c r="E347" s="250"/>
      <c r="F347" s="59"/>
      <c r="G347" s="59"/>
      <c r="J347" s="206"/>
      <c r="K347" s="28"/>
      <c r="L347" s="28"/>
      <c r="M347" s="28"/>
      <c r="R347" s="103"/>
      <c r="AA347" s="103"/>
      <c r="AJ347" s="103"/>
      <c r="AS347" s="103"/>
      <c r="BB347" s="103"/>
      <c r="BK347" s="103"/>
      <c r="BT347" s="103"/>
      <c r="CC347" s="103"/>
      <c r="CL347" s="103"/>
      <c r="CU347" s="103"/>
      <c r="DD347" s="103"/>
      <c r="DM347" s="103"/>
      <c r="DV347" s="103"/>
      <c r="EE347" s="103"/>
      <c r="EN347" s="103"/>
      <c r="EW347" s="103"/>
      <c r="FF347" s="103"/>
      <c r="FO347" s="103"/>
      <c r="FX347" s="103"/>
      <c r="GG347" s="103"/>
      <c r="GP347" s="103"/>
      <c r="GY347" s="103"/>
      <c r="HH347" s="103"/>
    </row>
    <row r="348" spans="1:216" s="3" customFormat="1" ht="15">
      <c r="A348" s="5"/>
      <c r="C348" s="4"/>
      <c r="E348" s="59"/>
      <c r="F348" s="91"/>
      <c r="G348" s="91"/>
      <c r="O348" s="292"/>
      <c r="R348" s="4"/>
      <c r="AA348" s="4"/>
      <c r="AJ348" s="4"/>
      <c r="AS348" s="4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</row>
    <row r="349" spans="1:216" s="3" customFormat="1" ht="15">
      <c r="A349" s="5"/>
      <c r="C349" s="4"/>
      <c r="E349" s="59"/>
      <c r="F349" s="91"/>
      <c r="G349" s="91"/>
      <c r="O349" s="292"/>
      <c r="R349" s="4"/>
      <c r="AA349" s="4"/>
      <c r="AJ349" s="4"/>
      <c r="AS349" s="4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</row>
    <row r="350" spans="1:216" s="3" customFormat="1" ht="20.25">
      <c r="A350" s="77" t="s">
        <v>1487</v>
      </c>
      <c r="C350" s="4"/>
      <c r="E350" s="59"/>
      <c r="F350" s="91"/>
      <c r="G350" s="91"/>
      <c r="R350" s="4"/>
      <c r="AA350" s="4"/>
      <c r="AJ350" s="4"/>
      <c r="AS350" s="4"/>
      <c r="BB350" s="4"/>
      <c r="BK350" s="4"/>
      <c r="BT350" s="4"/>
      <c r="CC350" s="4"/>
      <c r="CL350" s="4"/>
      <c r="CU350" s="4"/>
      <c r="DD350" s="4"/>
      <c r="DM350" s="4"/>
      <c r="DV350" s="4"/>
      <c r="EE350" s="4"/>
      <c r="EN350" s="4"/>
      <c r="EW350" s="4"/>
      <c r="FF350" s="4"/>
      <c r="FO350" s="4"/>
      <c r="FX350" s="4"/>
      <c r="GG350" s="4"/>
      <c r="GP350" s="4"/>
      <c r="GY350" s="4"/>
      <c r="HH350" s="4"/>
    </row>
    <row r="351" spans="1:216" s="3" customFormat="1" ht="15.75" customHeight="1">
      <c r="A351" s="5"/>
      <c r="B351" s="180" t="s">
        <v>1488</v>
      </c>
      <c r="C351" s="4"/>
      <c r="E351" s="59"/>
      <c r="F351" s="180" t="s">
        <v>1490</v>
      </c>
      <c r="G351" s="91"/>
      <c r="J351" s="180" t="s">
        <v>1489</v>
      </c>
      <c r="N351" s="180" t="s">
        <v>1491</v>
      </c>
      <c r="R351" s="180" t="s">
        <v>1831</v>
      </c>
      <c r="AA351" s="4"/>
      <c r="AJ351" s="4"/>
      <c r="AS351" s="4"/>
      <c r="BB351" s="4"/>
      <c r="BK351" s="4"/>
      <c r="BT351" s="4"/>
      <c r="CC351" s="4"/>
      <c r="CL351" s="4"/>
      <c r="CU351" s="4"/>
      <c r="DD351" s="4"/>
      <c r="DM351" s="4"/>
      <c r="DV351" s="4"/>
      <c r="EE351" s="4"/>
      <c r="EN351" s="4"/>
      <c r="EW351" s="4"/>
      <c r="FF351" s="4"/>
      <c r="FO351" s="4"/>
      <c r="FX351" s="4"/>
      <c r="GG351" s="4"/>
      <c r="GP351" s="4"/>
      <c r="GY351" s="4"/>
      <c r="HH351" s="4"/>
    </row>
    <row r="352" spans="1:216" s="63" customFormat="1" ht="15.75" customHeight="1">
      <c r="A352" s="331" t="s">
        <v>0</v>
      </c>
      <c r="B352" s="28" t="s">
        <v>800</v>
      </c>
      <c r="D352" s="67">
        <f>$AQ$672</f>
        <v>15226.000000000005</v>
      </c>
      <c r="E352" s="338" t="s">
        <v>0</v>
      </c>
      <c r="F352" s="28" t="s">
        <v>37</v>
      </c>
      <c r="G352" s="59"/>
      <c r="H352" s="67">
        <f>$DB$672</f>
        <v>14878.699999999999</v>
      </c>
      <c r="I352" s="338" t="s">
        <v>0</v>
      </c>
      <c r="J352" s="506" t="s">
        <v>2008</v>
      </c>
      <c r="L352" s="67">
        <f>$RY$672</f>
        <v>15521.5</v>
      </c>
      <c r="M352" s="338" t="s">
        <v>0</v>
      </c>
      <c r="N352" s="582" t="s">
        <v>2023</v>
      </c>
      <c r="O352" s="573"/>
      <c r="P352" s="560">
        <f>$YE$672</f>
        <v>14218.099999999999</v>
      </c>
      <c r="Q352" s="338" t="s">
        <v>0</v>
      </c>
      <c r="R352" s="63" t="s">
        <v>3386</v>
      </c>
      <c r="T352" s="67">
        <f>$AOU$672</f>
        <v>13960.8</v>
      </c>
      <c r="W352" s="339"/>
      <c r="AA352" s="103"/>
      <c r="AJ352" s="103"/>
      <c r="AS352" s="103"/>
      <c r="BB352" s="103"/>
      <c r="BK352" s="103"/>
      <c r="BT352" s="103"/>
      <c r="CC352" s="103"/>
      <c r="CL352" s="103"/>
      <c r="CU352" s="103"/>
      <c r="DD352" s="103"/>
      <c r="DM352" s="103"/>
      <c r="DV352" s="103"/>
      <c r="EE352" s="103"/>
      <c r="EN352" s="103"/>
      <c r="EW352" s="103"/>
      <c r="FF352" s="103"/>
      <c r="FO352" s="103"/>
      <c r="FX352" s="103"/>
      <c r="GG352" s="103"/>
      <c r="GP352" s="103"/>
      <c r="GY352" s="103"/>
      <c r="HH352" s="103"/>
    </row>
    <row r="353" spans="1:216" s="63" customFormat="1" ht="15.75" customHeight="1">
      <c r="A353" s="331" t="s">
        <v>2</v>
      </c>
      <c r="B353" s="28" t="s">
        <v>1662</v>
      </c>
      <c r="D353" s="67">
        <f>$HO$672</f>
        <v>14973.500000000002</v>
      </c>
      <c r="E353" s="338" t="s">
        <v>2</v>
      </c>
      <c r="F353" s="28" t="s">
        <v>2006</v>
      </c>
      <c r="G353" s="59"/>
      <c r="H353" s="67">
        <f>$SH$672</f>
        <v>14492.8</v>
      </c>
      <c r="I353" s="338" t="s">
        <v>2</v>
      </c>
      <c r="J353" s="572" t="s">
        <v>733</v>
      </c>
      <c r="K353" s="573"/>
      <c r="L353" s="560">
        <f>$HF$672</f>
        <v>14053.600000000004</v>
      </c>
      <c r="M353" s="338" t="s">
        <v>2</v>
      </c>
      <c r="N353" s="277" t="s">
        <v>2027</v>
      </c>
      <c r="P353" s="67">
        <f>$ZF$672</f>
        <v>14013.600000000002</v>
      </c>
      <c r="Q353" s="338" t="s">
        <v>2</v>
      </c>
      <c r="R353" s="573" t="s">
        <v>3375</v>
      </c>
      <c r="S353" s="571"/>
      <c r="T353" s="560">
        <f>$AKQ$672</f>
        <v>13901.099999999999</v>
      </c>
      <c r="W353" s="339"/>
      <c r="AA353" s="103"/>
      <c r="AJ353" s="103"/>
      <c r="AS353" s="103"/>
      <c r="BB353" s="103"/>
      <c r="BK353" s="103"/>
      <c r="BT353" s="103"/>
      <c r="CC353" s="103"/>
      <c r="CL353" s="103"/>
      <c r="CU353" s="103"/>
      <c r="DD353" s="103"/>
      <c r="DM353" s="103"/>
      <c r="DV353" s="103"/>
      <c r="EE353" s="103"/>
      <c r="EN353" s="103"/>
      <c r="EW353" s="103"/>
      <c r="FF353" s="103"/>
      <c r="FO353" s="103"/>
      <c r="FX353" s="103"/>
      <c r="GG353" s="103"/>
      <c r="GP353" s="103"/>
      <c r="GY353" s="103"/>
      <c r="HH353" s="103"/>
    </row>
    <row r="354" spans="1:216" s="63" customFormat="1" ht="15.75" customHeight="1">
      <c r="A354" s="331" t="s">
        <v>3</v>
      </c>
      <c r="B354" s="28" t="s">
        <v>155</v>
      </c>
      <c r="D354" s="67">
        <f>$BR$672</f>
        <v>14858.499999999998</v>
      </c>
      <c r="E354" s="338" t="s">
        <v>3</v>
      </c>
      <c r="F354" s="411" t="s">
        <v>9</v>
      </c>
      <c r="G354" s="340"/>
      <c r="H354" s="560">
        <f>$LS$672</f>
        <v>14335.2</v>
      </c>
      <c r="I354" s="338" t="s">
        <v>3</v>
      </c>
      <c r="J354" s="327" t="s">
        <v>2018</v>
      </c>
      <c r="K354" s="327"/>
      <c r="L354" s="67">
        <f>$SQ$672</f>
        <v>13457.5</v>
      </c>
      <c r="M354" s="338" t="s">
        <v>3</v>
      </c>
      <c r="N354" s="280" t="s">
        <v>1659</v>
      </c>
      <c r="P354" s="67">
        <f>$PE$672</f>
        <v>13572.500000000007</v>
      </c>
      <c r="Q354" s="338" t="s">
        <v>3</v>
      </c>
      <c r="R354" s="277" t="s">
        <v>2025</v>
      </c>
      <c r="T354" s="67">
        <f>$ZO$672</f>
        <v>13636.499999999998</v>
      </c>
      <c r="W354" s="339"/>
      <c r="AA354" s="103"/>
      <c r="AJ354" s="103"/>
      <c r="AS354" s="103"/>
      <c r="BB354" s="103"/>
      <c r="BK354" s="103"/>
      <c r="BT354" s="103"/>
      <c r="CC354" s="103"/>
      <c r="CL354" s="103"/>
      <c r="CU354" s="103"/>
      <c r="DD354" s="103"/>
      <c r="DM354" s="103"/>
      <c r="DV354" s="103"/>
      <c r="EE354" s="103"/>
      <c r="EN354" s="103"/>
      <c r="EW354" s="103"/>
      <c r="FF354" s="103"/>
      <c r="FO354" s="103"/>
      <c r="FX354" s="103"/>
      <c r="GG354" s="103"/>
      <c r="GP354" s="103"/>
      <c r="GY354" s="103"/>
      <c r="HH354" s="103"/>
    </row>
    <row r="355" spans="1:216" s="63" customFormat="1" ht="15.75" customHeight="1">
      <c r="A355" s="331" t="s">
        <v>5</v>
      </c>
      <c r="B355" s="572" t="s">
        <v>779</v>
      </c>
      <c r="D355" s="67">
        <f>$AH$672</f>
        <v>14525.499999999998</v>
      </c>
      <c r="E355" s="338" t="s">
        <v>5</v>
      </c>
      <c r="F355" s="411" t="s">
        <v>1653</v>
      </c>
      <c r="G355" s="341"/>
      <c r="H355" s="342">
        <f>$MK$672</f>
        <v>14108.000000000009</v>
      </c>
      <c r="I355" s="338" t="s">
        <v>5</v>
      </c>
      <c r="J355" s="410" t="s">
        <v>1655</v>
      </c>
      <c r="K355" s="491"/>
      <c r="L355" s="342">
        <f>$PN$672</f>
        <v>13453.500000000002</v>
      </c>
      <c r="M355" s="338" t="s">
        <v>5</v>
      </c>
      <c r="N355" s="280" t="s">
        <v>1644</v>
      </c>
      <c r="P355" s="67">
        <f>$US$672</f>
        <v>13064.099999999997</v>
      </c>
      <c r="Q355" s="338" t="s">
        <v>5</v>
      </c>
      <c r="R355" s="491" t="s">
        <v>3385</v>
      </c>
      <c r="S355" s="491"/>
      <c r="T355" s="342">
        <f>$AOL$672</f>
        <v>13601.7</v>
      </c>
      <c r="W355" s="339"/>
      <c r="AA355" s="103"/>
      <c r="AJ355" s="103"/>
      <c r="AS355" s="103"/>
      <c r="BB355" s="103"/>
      <c r="BK355" s="103"/>
      <c r="BT355" s="103"/>
      <c r="CC355" s="103"/>
      <c r="CL355" s="103"/>
      <c r="CU355" s="103"/>
      <c r="DD355" s="103"/>
      <c r="DM355" s="103"/>
      <c r="DV355" s="103"/>
      <c r="EE355" s="103"/>
      <c r="EN355" s="103"/>
      <c r="EW355" s="103"/>
      <c r="FF355" s="103"/>
      <c r="FO355" s="103"/>
      <c r="FX355" s="103"/>
      <c r="GG355" s="103"/>
      <c r="GP355" s="103"/>
      <c r="GY355" s="103"/>
      <c r="HH355" s="103"/>
    </row>
    <row r="356" spans="1:216" s="63" customFormat="1" ht="15.75" customHeight="1">
      <c r="A356" s="331" t="s">
        <v>7</v>
      </c>
      <c r="B356" s="28" t="s">
        <v>1647</v>
      </c>
      <c r="D356" s="67">
        <f>$FM$672</f>
        <v>14432.699999999995</v>
      </c>
      <c r="E356" s="331" t="s">
        <v>7</v>
      </c>
      <c r="F356" s="572" t="s">
        <v>746</v>
      </c>
      <c r="G356" s="581"/>
      <c r="H356" s="67">
        <f>$FV$672</f>
        <v>14054.599999999999</v>
      </c>
      <c r="I356" s="331" t="s">
        <v>7</v>
      </c>
      <c r="J356" s="280" t="s">
        <v>1652</v>
      </c>
      <c r="L356" s="67">
        <f>$OM$672</f>
        <v>13321.5</v>
      </c>
      <c r="M356" s="331" t="s">
        <v>3396</v>
      </c>
      <c r="N356" s="410" t="s">
        <v>1654</v>
      </c>
      <c r="O356" s="327"/>
      <c r="P356" s="345">
        <f>$QX$672</f>
        <v>12994.100000000004</v>
      </c>
      <c r="Q356" s="331" t="s">
        <v>7</v>
      </c>
      <c r="R356" s="63" t="s">
        <v>3367</v>
      </c>
      <c r="T356" s="67">
        <f>$AHW$672</f>
        <v>13449.400000000001</v>
      </c>
      <c r="AA356" s="103"/>
      <c r="AJ356" s="103"/>
      <c r="AS356" s="103"/>
      <c r="BB356" s="103"/>
      <c r="BK356" s="103"/>
      <c r="BT356" s="103"/>
      <c r="CC356" s="103"/>
      <c r="CL356" s="103"/>
      <c r="CU356" s="103"/>
      <c r="DD356" s="103"/>
      <c r="DM356" s="103"/>
      <c r="DV356" s="103"/>
      <c r="EE356" s="103"/>
      <c r="EN356" s="103"/>
      <c r="EW356" s="103"/>
      <c r="FF356" s="103"/>
      <c r="FO356" s="103"/>
      <c r="FX356" s="103"/>
      <c r="GG356" s="103"/>
      <c r="GP356" s="103"/>
      <c r="GY356" s="103"/>
      <c r="HH356" s="103"/>
    </row>
    <row r="357" spans="1:216" s="63" customFormat="1" ht="15.75" customHeight="1">
      <c r="A357" s="331" t="s">
        <v>8</v>
      </c>
      <c r="B357" s="28" t="s">
        <v>2860</v>
      </c>
      <c r="D357" s="67">
        <f>$P$672</f>
        <v>14245.400000000003</v>
      </c>
      <c r="E357" s="331" t="s">
        <v>8</v>
      </c>
      <c r="F357" s="28" t="s">
        <v>17</v>
      </c>
      <c r="G357" s="59"/>
      <c r="H357" s="67">
        <f>$DK$672</f>
        <v>13674.2</v>
      </c>
      <c r="I357" s="331" t="s">
        <v>8</v>
      </c>
      <c r="J357" s="280" t="s">
        <v>1660</v>
      </c>
      <c r="K357" s="573"/>
      <c r="L357" s="67">
        <f>$NC$672</f>
        <v>12952.8</v>
      </c>
      <c r="M357" s="331" t="s">
        <v>8</v>
      </c>
      <c r="N357" s="277" t="s">
        <v>4497</v>
      </c>
      <c r="P357" s="67">
        <f>$XV$672</f>
        <v>12952.099999999997</v>
      </c>
      <c r="Q357" s="331" t="s">
        <v>8</v>
      </c>
      <c r="R357" s="63" t="s">
        <v>3394</v>
      </c>
      <c r="T357" s="67">
        <f>$APD$672</f>
        <v>13425.7</v>
      </c>
      <c r="AA357" s="103"/>
      <c r="AJ357" s="103"/>
      <c r="AS357" s="103"/>
      <c r="BB357" s="103"/>
      <c r="BK357" s="103"/>
      <c r="BT357" s="103"/>
      <c r="CC357" s="103"/>
      <c r="CL357" s="103"/>
      <c r="CU357" s="103"/>
      <c r="DD357" s="103"/>
      <c r="DM357" s="103"/>
      <c r="DV357" s="103"/>
      <c r="EE357" s="103"/>
      <c r="EN357" s="103"/>
      <c r="EW357" s="103"/>
      <c r="FF357" s="103"/>
      <c r="FO357" s="103"/>
      <c r="FX357" s="103"/>
      <c r="GG357" s="103"/>
      <c r="GP357" s="103"/>
      <c r="GY357" s="103"/>
      <c r="HH357" s="103"/>
    </row>
    <row r="358" spans="1:216" s="63" customFormat="1" ht="15.75" customHeight="1">
      <c r="A358" s="331" t="s">
        <v>10</v>
      </c>
      <c r="B358" s="28" t="s">
        <v>2861</v>
      </c>
      <c r="D358" s="67">
        <f>$Y$672</f>
        <v>14067.499999999998</v>
      </c>
      <c r="E358" s="331" t="s">
        <v>10</v>
      </c>
      <c r="F358" s="280" t="s">
        <v>162</v>
      </c>
      <c r="G358" s="59"/>
      <c r="H358" s="67">
        <f>$IP$672</f>
        <v>13640.600000000006</v>
      </c>
      <c r="I358" s="331" t="s">
        <v>10</v>
      </c>
      <c r="J358" s="28" t="s">
        <v>734</v>
      </c>
      <c r="L358" s="67">
        <f>$LJ$672</f>
        <v>12489.599999999999</v>
      </c>
      <c r="M358" s="331" t="s">
        <v>10</v>
      </c>
      <c r="N358" s="277" t="s">
        <v>2002</v>
      </c>
      <c r="P358" s="67">
        <f>$TI$672</f>
        <v>12695.999999999996</v>
      </c>
      <c r="Q358" s="331" t="s">
        <v>10</v>
      </c>
      <c r="R358" s="63" t="s">
        <v>3374</v>
      </c>
      <c r="T358" s="67">
        <f>$AKH$672</f>
        <v>13208.499999999996</v>
      </c>
      <c r="AA358" s="103"/>
      <c r="AJ358" s="103"/>
      <c r="AS358" s="103"/>
      <c r="BB358" s="103"/>
      <c r="BK358" s="103"/>
      <c r="BT358" s="103"/>
      <c r="CC358" s="103"/>
      <c r="CL358" s="103"/>
      <c r="CU358" s="103"/>
      <c r="DD358" s="103"/>
      <c r="DM358" s="103"/>
      <c r="DV358" s="103"/>
      <c r="EE358" s="103"/>
      <c r="EN358" s="103"/>
      <c r="EW358" s="103"/>
      <c r="FF358" s="103"/>
      <c r="FO358" s="103"/>
      <c r="FX358" s="103"/>
      <c r="GG358" s="103"/>
      <c r="GP358" s="103"/>
      <c r="GY358" s="103"/>
      <c r="HH358" s="103"/>
    </row>
    <row r="359" spans="1:216" s="63" customFormat="1" ht="15.75" customHeight="1">
      <c r="A359" s="331" t="s">
        <v>12</v>
      </c>
      <c r="B359" s="28" t="s">
        <v>749</v>
      </c>
      <c r="D359" s="67">
        <f>$EU$672</f>
        <v>14004.849999999999</v>
      </c>
      <c r="E359" s="331" t="s">
        <v>12</v>
      </c>
      <c r="F359" s="28" t="s">
        <v>778</v>
      </c>
      <c r="G359" s="59"/>
      <c r="H359" s="67">
        <f>$GW$672</f>
        <v>13636.499999999998</v>
      </c>
      <c r="I359" s="331" t="s">
        <v>12</v>
      </c>
      <c r="J359" s="280" t="s">
        <v>771</v>
      </c>
      <c r="L359" s="67">
        <f>$MT$672</f>
        <v>12436.800000000003</v>
      </c>
      <c r="M359" s="331" t="s">
        <v>12</v>
      </c>
      <c r="N359" s="280" t="s">
        <v>1656</v>
      </c>
      <c r="O359" s="573"/>
      <c r="P359" s="560">
        <f>$QO$672</f>
        <v>12183.249999999998</v>
      </c>
      <c r="Q359" s="331" t="s">
        <v>12</v>
      </c>
      <c r="R359" s="63" t="s">
        <v>3382</v>
      </c>
      <c r="T359" s="67">
        <f>$ANB$672</f>
        <v>13062.199999999999</v>
      </c>
      <c r="AA359" s="103"/>
      <c r="AJ359" s="103"/>
      <c r="AS359" s="103"/>
      <c r="BB359" s="103"/>
      <c r="BK359" s="103"/>
      <c r="BT359" s="103"/>
      <c r="CC359" s="103"/>
      <c r="CL359" s="103"/>
      <c r="CU359" s="103"/>
      <c r="DD359" s="103"/>
      <c r="DM359" s="103"/>
      <c r="DV359" s="103"/>
      <c r="EE359" s="103"/>
      <c r="EN359" s="103"/>
      <c r="EW359" s="103"/>
      <c r="FF359" s="103"/>
      <c r="FO359" s="103"/>
      <c r="FX359" s="103"/>
      <c r="GG359" s="103"/>
      <c r="GP359" s="103"/>
      <c r="GY359" s="103"/>
      <c r="HH359" s="103"/>
    </row>
    <row r="360" spans="1:216" s="63" customFormat="1" ht="15.75" customHeight="1">
      <c r="A360" s="331" t="s">
        <v>14</v>
      </c>
      <c r="B360" s="28" t="s">
        <v>783</v>
      </c>
      <c r="D360" s="67">
        <f>$CJ$672</f>
        <v>13996.599999999997</v>
      </c>
      <c r="E360" s="331" t="s">
        <v>14</v>
      </c>
      <c r="F360" s="28" t="s">
        <v>757</v>
      </c>
      <c r="G360" s="59"/>
      <c r="H360" s="67">
        <f>$LA$672</f>
        <v>13118.5</v>
      </c>
      <c r="I360" s="331" t="s">
        <v>14</v>
      </c>
      <c r="J360" s="28" t="s">
        <v>13</v>
      </c>
      <c r="L360" s="67">
        <f>$NU$672</f>
        <v>11036.900000000003</v>
      </c>
      <c r="M360" s="331" t="s">
        <v>14</v>
      </c>
      <c r="N360" s="280" t="s">
        <v>1657</v>
      </c>
      <c r="P360" s="67">
        <f>$RG$672</f>
        <v>12092.800000000001</v>
      </c>
      <c r="Q360" s="331" t="s">
        <v>14</v>
      </c>
      <c r="R360" s="63" t="s">
        <v>3372</v>
      </c>
      <c r="T360" s="67">
        <f>$AJP$672</f>
        <v>12874.300000000005</v>
      </c>
      <c r="AA360" s="103"/>
      <c r="AJ360" s="103"/>
      <c r="AS360" s="103"/>
      <c r="BB360" s="103"/>
      <c r="BK360" s="103"/>
      <c r="BT360" s="103"/>
      <c r="CC360" s="103"/>
      <c r="CL360" s="103"/>
      <c r="CU360" s="103"/>
      <c r="DD360" s="103"/>
      <c r="DM360" s="103"/>
      <c r="DV360" s="103"/>
      <c r="EE360" s="103"/>
      <c r="EN360" s="103"/>
      <c r="EW360" s="103"/>
      <c r="FF360" s="103"/>
      <c r="FO360" s="103"/>
      <c r="FX360" s="103"/>
      <c r="GG360" s="103"/>
      <c r="GP360" s="103"/>
      <c r="GY360" s="103"/>
      <c r="HH360" s="103"/>
    </row>
    <row r="361" spans="1:216" s="63" customFormat="1" ht="15.75" customHeight="1">
      <c r="A361" s="331" t="s">
        <v>16</v>
      </c>
      <c r="B361" s="28" t="s">
        <v>25</v>
      </c>
      <c r="D361" s="67">
        <f>$BI$672</f>
        <v>13941.299999999997</v>
      </c>
      <c r="E361" s="331" t="s">
        <v>16</v>
      </c>
      <c r="F361" s="28" t="s">
        <v>153</v>
      </c>
      <c r="G361" s="59"/>
      <c r="H361" s="67">
        <f>$JZ$672</f>
        <v>12716.499999999998</v>
      </c>
      <c r="I361" s="331" t="s">
        <v>16</v>
      </c>
      <c r="J361" s="28" t="s">
        <v>27</v>
      </c>
      <c r="L361" s="67">
        <f>$MB$672</f>
        <v>11023.400000000007</v>
      </c>
      <c r="M361" s="331" t="s">
        <v>16</v>
      </c>
      <c r="N361" s="277" t="s">
        <v>2011</v>
      </c>
      <c r="O361" s="469"/>
      <c r="P361" s="67">
        <f>$VK$672</f>
        <v>12056.400000000003</v>
      </c>
      <c r="Q361" s="331" t="s">
        <v>16</v>
      </c>
      <c r="R361" s="277" t="s">
        <v>2026</v>
      </c>
      <c r="T361" s="67">
        <f>$ABZ$672</f>
        <v>12668.500000000002</v>
      </c>
      <c r="AA361" s="103"/>
      <c r="AJ361" s="103"/>
      <c r="AS361" s="103"/>
      <c r="BB361" s="103"/>
      <c r="BK361" s="103"/>
      <c r="BT361" s="103"/>
      <c r="CC361" s="103"/>
      <c r="CL361" s="103"/>
      <c r="CU361" s="103"/>
      <c r="DD361" s="103"/>
      <c r="DM361" s="103"/>
      <c r="DV361" s="103"/>
      <c r="EE361" s="103"/>
      <c r="EN361" s="103"/>
      <c r="EW361" s="103"/>
      <c r="FF361" s="103"/>
      <c r="FO361" s="103"/>
      <c r="FX361" s="103"/>
      <c r="GG361" s="103"/>
      <c r="GP361" s="103"/>
      <c r="GY361" s="103"/>
      <c r="HH361" s="103"/>
    </row>
    <row r="362" spans="1:216" s="63" customFormat="1" ht="15.75" customHeight="1">
      <c r="A362" s="331" t="s">
        <v>18</v>
      </c>
      <c r="B362" s="28" t="s">
        <v>2350</v>
      </c>
      <c r="D362" s="67">
        <f>$CA$672</f>
        <v>13896.999999999996</v>
      </c>
      <c r="E362" s="331" t="s">
        <v>18</v>
      </c>
      <c r="F362" s="28" t="s">
        <v>2349</v>
      </c>
      <c r="G362" s="59"/>
      <c r="H362" s="67">
        <f>$HX$672</f>
        <v>12616.9</v>
      </c>
      <c r="I362" s="331" t="s">
        <v>18</v>
      </c>
      <c r="J362" s="28" t="s">
        <v>764</v>
      </c>
      <c r="L362" s="67">
        <f>$JQ$672</f>
        <v>10487.300000000005</v>
      </c>
      <c r="M362" s="331" t="s">
        <v>18</v>
      </c>
      <c r="N362" s="280" t="s">
        <v>1643</v>
      </c>
      <c r="P362" s="67">
        <f>$UA$672</f>
        <v>11727.000000000004</v>
      </c>
      <c r="Q362" s="331" t="s">
        <v>18</v>
      </c>
      <c r="R362" s="63" t="s">
        <v>3383</v>
      </c>
      <c r="T362" s="67">
        <f>$ANT$672</f>
        <v>12347.949999999995</v>
      </c>
      <c r="AA362" s="103"/>
      <c r="AJ362" s="103"/>
      <c r="AS362" s="103"/>
      <c r="BB362" s="103"/>
      <c r="BK362" s="103"/>
      <c r="BT362" s="103"/>
      <c r="CC362" s="103"/>
      <c r="CL362" s="103"/>
      <c r="CU362" s="103"/>
      <c r="DD362" s="103"/>
      <c r="DM362" s="103"/>
      <c r="DV362" s="103"/>
      <c r="EE362" s="103"/>
      <c r="EN362" s="103"/>
      <c r="EW362" s="103"/>
      <c r="FF362" s="103"/>
      <c r="FO362" s="103"/>
      <c r="FX362" s="103"/>
      <c r="GG362" s="103"/>
      <c r="GP362" s="103"/>
      <c r="GY362" s="103"/>
      <c r="HH362" s="103"/>
    </row>
    <row r="363" spans="1:216" s="63" customFormat="1" ht="15.75" customHeight="1">
      <c r="A363" s="331" t="s">
        <v>20</v>
      </c>
      <c r="B363" s="28" t="s">
        <v>3145</v>
      </c>
      <c r="D363" s="67">
        <f>$G$672</f>
        <v>13597.8</v>
      </c>
      <c r="E363" s="331" t="s">
        <v>20</v>
      </c>
      <c r="F363" s="28" t="s">
        <v>738</v>
      </c>
      <c r="G363" s="59"/>
      <c r="H363" s="67">
        <f>$JH$672</f>
        <v>12196.9</v>
      </c>
      <c r="I363" s="331" t="s">
        <v>20</v>
      </c>
      <c r="J363" s="28" t="s">
        <v>763</v>
      </c>
      <c r="L363" s="67">
        <f>$NL$672</f>
        <v>10177.100000000002</v>
      </c>
      <c r="M363" s="331" t="s">
        <v>20</v>
      </c>
      <c r="N363" s="277" t="s">
        <v>2010</v>
      </c>
      <c r="P363" s="67">
        <f>$VB$672</f>
        <v>11304.100000000002</v>
      </c>
      <c r="Q363" s="331" t="s">
        <v>20</v>
      </c>
      <c r="R363" s="63" t="s">
        <v>3377</v>
      </c>
      <c r="T363" s="67">
        <f>$ALI$672</f>
        <v>12280.199999999999</v>
      </c>
      <c r="AA363" s="103"/>
      <c r="AJ363" s="103"/>
      <c r="AS363" s="103"/>
      <c r="BB363" s="103"/>
      <c r="BK363" s="103"/>
      <c r="BT363" s="103"/>
      <c r="CC363" s="103"/>
      <c r="CL363" s="103"/>
      <c r="CU363" s="103"/>
      <c r="DD363" s="103"/>
      <c r="DM363" s="103"/>
      <c r="DV363" s="103"/>
      <c r="EE363" s="103"/>
      <c r="EN363" s="103"/>
      <c r="EW363" s="103"/>
      <c r="FF363" s="103"/>
      <c r="FO363" s="103"/>
      <c r="FX363" s="103"/>
      <c r="GG363" s="103"/>
      <c r="GP363" s="103"/>
      <c r="GY363" s="103"/>
      <c r="HH363" s="103"/>
    </row>
    <row r="364" spans="1:216" s="63" customFormat="1" ht="15.75" customHeight="1">
      <c r="A364" s="331" t="s">
        <v>22</v>
      </c>
      <c r="B364" s="28" t="s">
        <v>33</v>
      </c>
      <c r="D364" s="67">
        <f>$AZ$672</f>
        <v>13583.500000000002</v>
      </c>
      <c r="E364" s="331" t="s">
        <v>22</v>
      </c>
      <c r="F364" s="572" t="s">
        <v>23</v>
      </c>
      <c r="G364" s="581"/>
      <c r="H364" s="67">
        <f>$KR$672</f>
        <v>11752.7</v>
      </c>
      <c r="I364" s="331" t="s">
        <v>22</v>
      </c>
      <c r="J364" s="28" t="s">
        <v>755</v>
      </c>
      <c r="L364" s="345">
        <f>$OV$672</f>
        <v>8870.6999999999971</v>
      </c>
      <c r="M364" s="331" t="s">
        <v>22</v>
      </c>
      <c r="N364" s="582" t="s">
        <v>2157</v>
      </c>
      <c r="P364" s="67">
        <f>$XM$672</f>
        <v>10921.599999999999</v>
      </c>
      <c r="Q364" s="331" t="s">
        <v>22</v>
      </c>
      <c r="R364" s="63" t="s">
        <v>3398</v>
      </c>
      <c r="T364" s="67">
        <f>$AQE$672</f>
        <v>12196.8</v>
      </c>
      <c r="AA364" s="103"/>
      <c r="AJ364" s="103"/>
      <c r="AS364" s="103"/>
      <c r="BB364" s="103"/>
      <c r="BK364" s="103"/>
      <c r="BT364" s="103"/>
      <c r="CC364" s="103"/>
      <c r="CL364" s="103"/>
      <c r="CU364" s="103"/>
      <c r="DD364" s="103"/>
      <c r="DM364" s="103"/>
      <c r="DV364" s="103"/>
      <c r="EE364" s="103"/>
      <c r="EN364" s="103"/>
      <c r="EW364" s="103"/>
      <c r="FF364" s="103"/>
      <c r="FO364" s="103"/>
      <c r="FX364" s="103"/>
      <c r="GG364" s="103"/>
      <c r="GP364" s="103"/>
      <c r="GY364" s="103"/>
      <c r="HH364" s="103"/>
    </row>
    <row r="365" spans="1:216" s="63" customFormat="1" ht="15.75" customHeight="1">
      <c r="A365" s="344" t="s">
        <v>24</v>
      </c>
      <c r="B365" s="411" t="s">
        <v>143</v>
      </c>
      <c r="C365" s="327"/>
      <c r="D365" s="560">
        <f>$CS$672</f>
        <v>13426.499999999998</v>
      </c>
      <c r="E365" s="331" t="s">
        <v>24</v>
      </c>
      <c r="F365" s="411" t="s">
        <v>796</v>
      </c>
      <c r="G365" s="340"/>
      <c r="H365" s="67">
        <f>$KI$672</f>
        <v>11468</v>
      </c>
      <c r="I365" s="346" t="s">
        <v>24</v>
      </c>
      <c r="J365" s="413" t="s">
        <v>3393</v>
      </c>
      <c r="K365" s="191"/>
      <c r="L365" s="67" t="e">
        <f>$RP$672</f>
        <v>#N/A</v>
      </c>
      <c r="M365" s="331" t="s">
        <v>24</v>
      </c>
      <c r="N365" s="411" t="s">
        <v>728</v>
      </c>
      <c r="P365" s="67">
        <f>$TR$672</f>
        <v>10697.500000000002</v>
      </c>
      <c r="Q365" s="331" t="s">
        <v>24</v>
      </c>
      <c r="R365" s="63" t="s">
        <v>3370</v>
      </c>
      <c r="T365" s="67">
        <f>$AIX$672</f>
        <v>12194.8</v>
      </c>
      <c r="AA365" s="103"/>
      <c r="AJ365" s="103"/>
      <c r="AS365" s="103"/>
      <c r="BB365" s="103"/>
      <c r="BK365" s="103"/>
      <c r="BT365" s="103"/>
      <c r="CC365" s="103"/>
      <c r="CL365" s="103"/>
      <c r="CU365" s="103"/>
      <c r="DD365" s="103"/>
      <c r="DM365" s="103"/>
      <c r="DV365" s="103"/>
      <c r="EE365" s="103"/>
      <c r="EN365" s="103"/>
      <c r="EW365" s="103"/>
      <c r="FF365" s="103"/>
      <c r="FO365" s="103"/>
      <c r="FX365" s="103"/>
      <c r="GG365" s="103"/>
      <c r="GP365" s="103"/>
      <c r="GY365" s="103"/>
      <c r="HH365" s="103"/>
    </row>
    <row r="366" spans="1:216" s="63" customFormat="1" ht="15.75" customHeight="1">
      <c r="A366" s="400" t="s">
        <v>26</v>
      </c>
      <c r="B366" s="412" t="s">
        <v>142</v>
      </c>
      <c r="C366" s="327"/>
      <c r="D366" s="342">
        <f>$DT$672</f>
        <v>13334.900000000003</v>
      </c>
      <c r="E366" s="346" t="s">
        <v>26</v>
      </c>
      <c r="F366" s="412" t="s">
        <v>753</v>
      </c>
      <c r="G366" s="341"/>
      <c r="H366" s="342">
        <f>$EL$672</f>
        <v>11377.699999999999</v>
      </c>
      <c r="I366" s="346" t="s">
        <v>26</v>
      </c>
      <c r="J366" s="28" t="s">
        <v>3388</v>
      </c>
      <c r="L366" s="67" t="e">
        <f>$WC$672</f>
        <v>#N/A</v>
      </c>
      <c r="M366" s="346" t="s">
        <v>26</v>
      </c>
      <c r="N366" s="411" t="s">
        <v>782</v>
      </c>
      <c r="O366" s="491"/>
      <c r="P366" s="342">
        <f>$QF$672</f>
        <v>10373.499999999998</v>
      </c>
      <c r="Q366" s="18" t="s">
        <v>26</v>
      </c>
      <c r="R366" s="277" t="s">
        <v>2030</v>
      </c>
      <c r="T366" s="67">
        <f>$ZX$672</f>
        <v>12162.400000000001</v>
      </c>
      <c r="AA366" s="103"/>
      <c r="AJ366" s="103"/>
      <c r="AS366" s="103"/>
      <c r="BB366" s="103"/>
      <c r="BK366" s="103"/>
      <c r="BT366" s="103"/>
      <c r="CC366" s="103"/>
      <c r="CL366" s="103"/>
      <c r="CU366" s="103"/>
      <c r="DD366" s="103"/>
      <c r="DM366" s="103"/>
      <c r="DV366" s="103"/>
      <c r="EE366" s="103"/>
      <c r="EN366" s="103"/>
      <c r="EW366" s="103"/>
      <c r="FF366" s="103"/>
      <c r="FO366" s="103"/>
      <c r="FX366" s="103"/>
      <c r="GG366" s="103"/>
      <c r="GP366" s="103"/>
      <c r="GY366" s="103"/>
      <c r="HH366" s="103"/>
    </row>
    <row r="367" spans="1:216" s="63" customFormat="1" ht="15.75" customHeight="1">
      <c r="A367" s="346" t="s">
        <v>28</v>
      </c>
      <c r="B367" s="572" t="s">
        <v>748</v>
      </c>
      <c r="C367" s="573"/>
      <c r="D367" s="67">
        <f>$GN$672</f>
        <v>13230.3</v>
      </c>
      <c r="E367" s="346" t="s">
        <v>28</v>
      </c>
      <c r="F367" s="572" t="s">
        <v>790</v>
      </c>
      <c r="G367" s="581"/>
      <c r="H367" s="343">
        <f>$IY$672</f>
        <v>11214.900000000001</v>
      </c>
      <c r="I367" s="346" t="s">
        <v>28</v>
      </c>
      <c r="J367" s="28" t="s">
        <v>3389</v>
      </c>
      <c r="L367" s="67" t="e">
        <f>$ACR$672</f>
        <v>#N/A</v>
      </c>
      <c r="M367" s="346" t="s">
        <v>28</v>
      </c>
      <c r="N367" s="507" t="s">
        <v>2003</v>
      </c>
      <c r="P367" s="67">
        <f>$WL$672</f>
        <v>9473.4000000000033</v>
      </c>
      <c r="Q367" s="18" t="s">
        <v>28</v>
      </c>
      <c r="R367" s="63" t="s">
        <v>3397</v>
      </c>
      <c r="T367" s="67">
        <f>$APV$672</f>
        <v>12131.7</v>
      </c>
      <c r="AA367" s="103"/>
      <c r="AJ367" s="103"/>
      <c r="AS367" s="103"/>
      <c r="BB367" s="103"/>
      <c r="BK367" s="103"/>
      <c r="BT367" s="103"/>
      <c r="CC367" s="103"/>
      <c r="CL367" s="103"/>
      <c r="CU367" s="103"/>
      <c r="DD367" s="103"/>
      <c r="DM367" s="103"/>
      <c r="DV367" s="103"/>
      <c r="EE367" s="103"/>
      <c r="EN367" s="103"/>
      <c r="EW367" s="103"/>
      <c r="FF367" s="103"/>
      <c r="FO367" s="103"/>
      <c r="FX367" s="103"/>
      <c r="GG367" s="103"/>
      <c r="GP367" s="103"/>
      <c r="GY367" s="103"/>
      <c r="HH367" s="103"/>
    </row>
    <row r="368" spans="1:216" s="63" customFormat="1" ht="15.75" customHeight="1">
      <c r="A368" s="346" t="s">
        <v>30</v>
      </c>
      <c r="B368" s="28" t="s">
        <v>141</v>
      </c>
      <c r="D368" s="67">
        <f>$GE$672</f>
        <v>13102.299999999994</v>
      </c>
      <c r="E368" s="346" t="s">
        <v>30</v>
      </c>
      <c r="F368" s="28" t="s">
        <v>3387</v>
      </c>
      <c r="G368" s="59"/>
      <c r="H368" s="67" t="e">
        <f>$EC$672</f>
        <v>#N/A</v>
      </c>
      <c r="I368" s="346" t="s">
        <v>30</v>
      </c>
      <c r="J368" s="28" t="s">
        <v>3390</v>
      </c>
      <c r="L368" s="67" t="e">
        <f>$WU$672</f>
        <v>#N/A</v>
      </c>
      <c r="M368" s="346" t="s">
        <v>30</v>
      </c>
      <c r="N368" s="277" t="s">
        <v>2007</v>
      </c>
      <c r="P368" s="67">
        <f>$VT$672</f>
        <v>8874.1999999999971</v>
      </c>
      <c r="Q368" s="18" t="s">
        <v>30</v>
      </c>
      <c r="R368" s="63" t="s">
        <v>3379</v>
      </c>
      <c r="T368" s="67">
        <f>$AMA$672</f>
        <v>11932.900000000001</v>
      </c>
      <c r="AA368" s="103"/>
      <c r="AJ368" s="103"/>
      <c r="AS368" s="103"/>
      <c r="BB368" s="103"/>
      <c r="BK368" s="103"/>
      <c r="BT368" s="103"/>
      <c r="CC368" s="103"/>
      <c r="CL368" s="103"/>
      <c r="CU368" s="103"/>
      <c r="DD368" s="103"/>
      <c r="DM368" s="103"/>
      <c r="DV368" s="103"/>
      <c r="EE368" s="103"/>
      <c r="EN368" s="103"/>
      <c r="EW368" s="103"/>
      <c r="FF368" s="103"/>
      <c r="FO368" s="103"/>
      <c r="FX368" s="103"/>
      <c r="GG368" s="103"/>
      <c r="GP368" s="103"/>
      <c r="GY368" s="103"/>
      <c r="HH368" s="103"/>
    </row>
    <row r="369" spans="1:216" s="63" customFormat="1" ht="15.75" customHeight="1">
      <c r="A369" s="346" t="s">
        <v>32</v>
      </c>
      <c r="B369" s="411" t="s">
        <v>762</v>
      </c>
      <c r="C369" s="573"/>
      <c r="D369" s="560">
        <f>$FD$672</f>
        <v>11691.199999999997</v>
      </c>
      <c r="E369" s="346" t="s">
        <v>32</v>
      </c>
      <c r="F369" s="411" t="s">
        <v>3391</v>
      </c>
      <c r="G369" s="59"/>
      <c r="H369" s="67" t="e">
        <f>$IG$672</f>
        <v>#N/A</v>
      </c>
      <c r="I369" s="346" t="s">
        <v>32</v>
      </c>
      <c r="J369" s="411" t="s">
        <v>3392</v>
      </c>
      <c r="L369" s="67" t="e">
        <f>$PW$672</f>
        <v>#N/A</v>
      </c>
      <c r="M369" s="346" t="s">
        <v>32</v>
      </c>
      <c r="N369" s="410" t="s">
        <v>788</v>
      </c>
      <c r="O369" s="327"/>
      <c r="P369" s="345">
        <f>$OD$672</f>
        <v>8218.8000000000011</v>
      </c>
      <c r="Q369" s="18" t="s">
        <v>32</v>
      </c>
      <c r="R369" s="63" t="s">
        <v>3399</v>
      </c>
      <c r="T369" s="67">
        <f>$ANK$672</f>
        <v>11778.899999999998</v>
      </c>
      <c r="AA369" s="103"/>
      <c r="AJ369" s="103"/>
      <c r="AS369" s="103"/>
      <c r="BB369" s="103"/>
      <c r="BK369" s="103"/>
      <c r="BT369" s="103"/>
      <c r="CC369" s="103"/>
      <c r="CL369" s="103"/>
      <c r="CU369" s="103"/>
      <c r="DD369" s="103"/>
      <c r="DM369" s="103"/>
      <c r="DV369" s="103"/>
      <c r="EE369" s="103"/>
      <c r="EN369" s="103"/>
      <c r="EW369" s="103"/>
      <c r="FF369" s="103"/>
      <c r="FO369" s="103"/>
      <c r="FX369" s="103"/>
      <c r="GG369" s="103"/>
      <c r="GP369" s="103"/>
      <c r="GY369" s="103"/>
      <c r="HH369" s="103"/>
    </row>
    <row r="370" spans="1:216" s="3" customFormat="1" ht="15.75">
      <c r="A370" s="185"/>
      <c r="B370" s="184"/>
      <c r="C370" s="186"/>
      <c r="D370" s="191"/>
      <c r="E370" s="5"/>
      <c r="F370" s="187"/>
      <c r="G370" s="187"/>
      <c r="H370" s="192"/>
      <c r="I370" s="5"/>
      <c r="J370" s="184"/>
      <c r="K370" s="184"/>
      <c r="L370" s="192"/>
      <c r="M370" s="5"/>
      <c r="N370" s="277"/>
      <c r="P370" s="75"/>
      <c r="Q370" s="18" t="s">
        <v>34</v>
      </c>
      <c r="R370" s="63" t="s">
        <v>3380</v>
      </c>
      <c r="S370" s="63"/>
      <c r="T370" s="67">
        <f>$AMJ$672</f>
        <v>11752.300000000001</v>
      </c>
      <c r="AA370" s="4"/>
      <c r="AJ370" s="4"/>
      <c r="AS370" s="4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</row>
    <row r="371" spans="1:216" s="3" customFormat="1" ht="15.75">
      <c r="B371" s="15" t="s">
        <v>1305</v>
      </c>
      <c r="C371" s="4"/>
      <c r="D371" s="63"/>
      <c r="E371" s="5"/>
      <c r="F371" s="15" t="s">
        <v>1305</v>
      </c>
      <c r="G371" s="91"/>
      <c r="H371" s="9"/>
      <c r="I371" s="5"/>
      <c r="J371" s="15"/>
      <c r="L371" s="9"/>
      <c r="M371" s="5"/>
      <c r="N371" s="15" t="s">
        <v>1305</v>
      </c>
      <c r="P371" s="75"/>
      <c r="Q371" s="18" t="s">
        <v>36</v>
      </c>
      <c r="R371" s="63" t="s">
        <v>180</v>
      </c>
      <c r="S371" s="63"/>
      <c r="T371" s="67">
        <f>$AOC$672</f>
        <v>11657.400000000001</v>
      </c>
      <c r="AA371" s="4"/>
      <c r="AJ371" s="4"/>
      <c r="AS371" s="4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</row>
    <row r="372" spans="1:216" s="63" customFormat="1" ht="15">
      <c r="A372" s="331"/>
      <c r="B372" s="63" t="str">
        <f>B366</f>
        <v>Nathan van Zijll</v>
      </c>
      <c r="C372" s="103"/>
      <c r="D372" s="295"/>
      <c r="E372" s="331"/>
      <c r="F372" s="332" t="str">
        <f>F366</f>
        <v>Wouter van der Stelt</v>
      </c>
      <c r="G372" s="301"/>
      <c r="H372" s="295"/>
      <c r="I372" s="331"/>
      <c r="L372" s="295"/>
      <c r="M372" s="331"/>
      <c r="N372" s="63" t="str">
        <f>N366</f>
        <v>Sander Vreugdenhil</v>
      </c>
      <c r="P372" s="295"/>
      <c r="Q372" s="18" t="s">
        <v>38</v>
      </c>
      <c r="R372" s="63" t="s">
        <v>3381</v>
      </c>
      <c r="T372" s="67">
        <f>$AMS$672</f>
        <v>11559.099999999997</v>
      </c>
      <c r="AA372" s="103"/>
      <c r="AJ372" s="103"/>
      <c r="AS372" s="103"/>
      <c r="BB372" s="103"/>
      <c r="BK372" s="103"/>
      <c r="BT372" s="103"/>
      <c r="CC372" s="103"/>
      <c r="CL372" s="103"/>
      <c r="CU372" s="103"/>
      <c r="DD372" s="103"/>
      <c r="DM372" s="103"/>
      <c r="DV372" s="103"/>
      <c r="EE372" s="103"/>
      <c r="EN372" s="103"/>
      <c r="EW372" s="103"/>
      <c r="FF372" s="103"/>
      <c r="FO372" s="103"/>
      <c r="FX372" s="103"/>
      <c r="GG372" s="103"/>
      <c r="GP372" s="103"/>
      <c r="GY372" s="103"/>
      <c r="HH372" s="103"/>
    </row>
    <row r="373" spans="1:216" s="63" customFormat="1" ht="15">
      <c r="A373" s="331"/>
      <c r="B373" s="63" t="str">
        <f>F355</f>
        <v>Cas Coppens</v>
      </c>
      <c r="C373" s="103"/>
      <c r="D373" s="295"/>
      <c r="E373" s="331"/>
      <c r="F373" s="275" t="str">
        <f>J355</f>
        <v>Fokko Haveman</v>
      </c>
      <c r="G373" s="301"/>
      <c r="H373" s="295"/>
      <c r="I373" s="331"/>
      <c r="L373" s="295"/>
      <c r="M373" s="331"/>
      <c r="N373" s="63" t="str">
        <f>R355</f>
        <v>Dennis Voorbraak</v>
      </c>
      <c r="P373" s="295"/>
      <c r="Q373" s="18" t="s">
        <v>145</v>
      </c>
      <c r="R373" s="63" t="s">
        <v>3369</v>
      </c>
      <c r="T373" s="67">
        <f>$AIO$672</f>
        <v>11474.9</v>
      </c>
      <c r="AA373" s="103"/>
      <c r="AJ373" s="103"/>
      <c r="AS373" s="103"/>
      <c r="BB373" s="103"/>
      <c r="BK373" s="103"/>
      <c r="BT373" s="103"/>
      <c r="CC373" s="103"/>
      <c r="CL373" s="103"/>
      <c r="CU373" s="103"/>
      <c r="DD373" s="103"/>
      <c r="DM373" s="103"/>
      <c r="DV373" s="103"/>
      <c r="EE373" s="103"/>
      <c r="EN373" s="103"/>
      <c r="EW373" s="103"/>
      <c r="FF373" s="103"/>
      <c r="FO373" s="103"/>
      <c r="FX373" s="103"/>
      <c r="GG373" s="103"/>
      <c r="GP373" s="103"/>
      <c r="GY373" s="103"/>
      <c r="HH373" s="103"/>
    </row>
    <row r="374" spans="1:216" s="63" customFormat="1" ht="15">
      <c r="A374" s="331"/>
      <c r="C374" s="103"/>
      <c r="D374" s="295"/>
      <c r="E374" s="331"/>
      <c r="F374" s="275"/>
      <c r="G374" s="301"/>
      <c r="H374" s="295"/>
      <c r="I374" s="331"/>
      <c r="L374" s="295"/>
      <c r="M374" s="331"/>
      <c r="P374" s="295"/>
      <c r="Q374" s="18" t="s">
        <v>146</v>
      </c>
      <c r="R374" s="63" t="s">
        <v>3371</v>
      </c>
      <c r="T374" s="67">
        <f>$AJG$672</f>
        <v>11452.899999999996</v>
      </c>
      <c r="AA374" s="103"/>
      <c r="AJ374" s="103"/>
      <c r="AS374" s="103"/>
      <c r="BB374" s="103"/>
      <c r="BK374" s="103"/>
      <c r="BT374" s="103"/>
      <c r="CC374" s="103"/>
      <c r="CL374" s="103"/>
      <c r="CU374" s="103"/>
      <c r="DD374" s="103"/>
      <c r="DM374" s="103"/>
      <c r="DV374" s="103"/>
      <c r="EE374" s="103"/>
      <c r="EN374" s="103"/>
      <c r="EW374" s="103"/>
      <c r="FF374" s="103"/>
      <c r="FO374" s="103"/>
      <c r="FX374" s="103"/>
      <c r="GG374" s="103"/>
      <c r="GP374" s="103"/>
      <c r="GY374" s="103"/>
      <c r="HH374" s="103"/>
    </row>
    <row r="375" spans="1:216" s="63" customFormat="1" ht="15">
      <c r="A375" s="331"/>
      <c r="C375" s="103"/>
      <c r="D375" s="295"/>
      <c r="E375" s="331"/>
      <c r="F375" s="275"/>
      <c r="G375" s="301"/>
      <c r="H375" s="295"/>
      <c r="I375" s="331"/>
      <c r="L375" s="295"/>
      <c r="M375" s="331"/>
      <c r="P375" s="295"/>
      <c r="Q375" s="18" t="s">
        <v>147</v>
      </c>
      <c r="R375" s="63" t="s">
        <v>3365</v>
      </c>
      <c r="T375" s="67">
        <f>$AHE$672</f>
        <v>11439.099999999999</v>
      </c>
      <c r="AA375" s="103"/>
      <c r="AJ375" s="103"/>
      <c r="AS375" s="103"/>
      <c r="BB375" s="103"/>
      <c r="BK375" s="103"/>
      <c r="BT375" s="103"/>
      <c r="CC375" s="103"/>
      <c r="CL375" s="103"/>
      <c r="CU375" s="103"/>
      <c r="DD375" s="103"/>
      <c r="DM375" s="103"/>
      <c r="DV375" s="103"/>
      <c r="EE375" s="103"/>
      <c r="EN375" s="103"/>
      <c r="EW375" s="103"/>
      <c r="FF375" s="103"/>
      <c r="FO375" s="103"/>
      <c r="FX375" s="103"/>
      <c r="GG375" s="103"/>
      <c r="GP375" s="103"/>
      <c r="GY375" s="103"/>
      <c r="HH375" s="103"/>
    </row>
    <row r="376" spans="1:216" s="63" customFormat="1" ht="15">
      <c r="A376" s="331"/>
      <c r="C376" s="103"/>
      <c r="D376" s="295"/>
      <c r="E376" s="331"/>
      <c r="F376" s="275"/>
      <c r="G376" s="301"/>
      <c r="H376" s="295"/>
      <c r="I376" s="331"/>
      <c r="L376" s="295"/>
      <c r="M376" s="331"/>
      <c r="P376" s="295"/>
      <c r="Q376" s="18" t="s">
        <v>151</v>
      </c>
      <c r="R376" s="63" t="s">
        <v>3373</v>
      </c>
      <c r="T376" s="67">
        <f>$AJY$672</f>
        <v>11193.100000000002</v>
      </c>
      <c r="AA376" s="103"/>
      <c r="AJ376" s="103"/>
      <c r="AS376" s="103"/>
      <c r="BB376" s="103"/>
      <c r="BK376" s="103"/>
      <c r="BT376" s="103"/>
      <c r="CC376" s="103"/>
      <c r="CL376" s="103"/>
      <c r="CU376" s="103"/>
      <c r="DD376" s="103"/>
      <c r="DM376" s="103"/>
      <c r="DV376" s="103"/>
      <c r="EE376" s="103"/>
      <c r="EN376" s="103"/>
      <c r="EW376" s="103"/>
      <c r="FF376" s="103"/>
      <c r="FO376" s="103"/>
      <c r="FX376" s="103"/>
      <c r="GG376" s="103"/>
      <c r="GP376" s="103"/>
      <c r="GY376" s="103"/>
      <c r="HH376" s="103"/>
    </row>
    <row r="377" spans="1:216" s="63" customFormat="1" ht="15">
      <c r="A377" s="331"/>
      <c r="C377" s="103"/>
      <c r="D377" s="295"/>
      <c r="E377" s="331"/>
      <c r="F377" s="275"/>
      <c r="G377" s="301"/>
      <c r="H377" s="295"/>
      <c r="I377" s="331"/>
      <c r="L377" s="295"/>
      <c r="M377" s="331"/>
      <c r="P377" s="295"/>
      <c r="Q377" s="18" t="s">
        <v>157</v>
      </c>
      <c r="R377" s="63" t="s">
        <v>3395</v>
      </c>
      <c r="T377" s="67">
        <f>$APM$672</f>
        <v>11010.999999999998</v>
      </c>
      <c r="AA377" s="103"/>
      <c r="AJ377" s="103"/>
      <c r="AS377" s="103"/>
      <c r="BB377" s="103"/>
      <c r="BK377" s="103"/>
      <c r="BT377" s="103"/>
      <c r="CC377" s="103"/>
      <c r="CL377" s="103"/>
      <c r="CU377" s="103"/>
      <c r="DD377" s="103"/>
      <c r="DM377" s="103"/>
      <c r="DV377" s="103"/>
      <c r="EE377" s="103"/>
      <c r="EN377" s="103"/>
      <c r="EW377" s="103"/>
      <c r="FF377" s="103"/>
      <c r="FO377" s="103"/>
      <c r="FX377" s="103"/>
      <c r="GG377" s="103"/>
      <c r="GP377" s="103"/>
      <c r="GY377" s="103"/>
      <c r="HH377" s="103"/>
    </row>
    <row r="378" spans="1:216" s="63" customFormat="1" ht="15">
      <c r="A378" s="331"/>
      <c r="C378" s="103"/>
      <c r="D378" s="295"/>
      <c r="E378" s="331"/>
      <c r="F378" s="275"/>
      <c r="G378" s="301"/>
      <c r="H378" s="295"/>
      <c r="I378" s="331"/>
      <c r="L378" s="295"/>
      <c r="M378" s="331"/>
      <c r="P378" s="295"/>
      <c r="Q378" s="18" t="s">
        <v>159</v>
      </c>
      <c r="R378" s="63" t="s">
        <v>3378</v>
      </c>
      <c r="T378" s="67">
        <f>$ALR$672</f>
        <v>10453.800000000001</v>
      </c>
      <c r="AA378" s="103"/>
      <c r="AJ378" s="103"/>
      <c r="AS378" s="103"/>
      <c r="BB378" s="103"/>
      <c r="BK378" s="103"/>
      <c r="BT378" s="103"/>
      <c r="CC378" s="103"/>
      <c r="CL378" s="103"/>
      <c r="CU378" s="103"/>
      <c r="DD378" s="103"/>
      <c r="DM378" s="103"/>
      <c r="DV378" s="103"/>
      <c r="EE378" s="103"/>
      <c r="EN378" s="103"/>
      <c r="EW378" s="103"/>
      <c r="FF378" s="103"/>
      <c r="FO378" s="103"/>
      <c r="FX378" s="103"/>
      <c r="GG378" s="103"/>
      <c r="GP378" s="103"/>
      <c r="GY378" s="103"/>
      <c r="HH378" s="103"/>
    </row>
    <row r="379" spans="1:216" s="63" customFormat="1" ht="15">
      <c r="A379" s="331"/>
      <c r="C379" s="103"/>
      <c r="D379" s="295"/>
      <c r="E379" s="331"/>
      <c r="F379" s="275"/>
      <c r="G379" s="301"/>
      <c r="H379" s="295"/>
      <c r="I379" s="331"/>
      <c r="L379" s="295"/>
      <c r="M379" s="331"/>
      <c r="P379" s="295"/>
      <c r="Q379" s="18" t="s">
        <v>160</v>
      </c>
      <c r="R379" s="277" t="s">
        <v>2053</v>
      </c>
      <c r="T379" s="67">
        <f>$AAY$672</f>
        <v>10357.049999999997</v>
      </c>
      <c r="AA379" s="103"/>
      <c r="AJ379" s="103"/>
      <c r="AS379" s="103"/>
      <c r="BB379" s="103"/>
      <c r="BK379" s="103"/>
      <c r="BT379" s="103"/>
      <c r="CC379" s="103"/>
      <c r="CL379" s="103"/>
      <c r="CU379" s="103"/>
      <c r="DD379" s="103"/>
      <c r="DM379" s="103"/>
      <c r="DV379" s="103"/>
      <c r="EE379" s="103"/>
      <c r="EN379" s="103"/>
      <c r="EW379" s="103"/>
      <c r="FF379" s="103"/>
      <c r="FO379" s="103"/>
      <c r="FX379" s="103"/>
      <c r="GG379" s="103"/>
      <c r="GP379" s="103"/>
      <c r="GY379" s="103"/>
      <c r="HH379" s="103"/>
    </row>
    <row r="380" spans="1:216" s="63" customFormat="1" ht="15">
      <c r="A380" s="331"/>
      <c r="C380" s="103"/>
      <c r="D380" s="295"/>
      <c r="E380" s="331"/>
      <c r="F380" s="275"/>
      <c r="G380" s="301"/>
      <c r="H380" s="295"/>
      <c r="I380" s="331"/>
      <c r="L380" s="295"/>
      <c r="M380" s="331"/>
      <c r="P380" s="295"/>
      <c r="Q380" s="18" t="s">
        <v>161</v>
      </c>
      <c r="R380" s="277" t="s">
        <v>2024</v>
      </c>
      <c r="S380" s="469"/>
      <c r="T380" s="67">
        <f>$AAP$672</f>
        <v>10272.9</v>
      </c>
      <c r="AA380" s="103"/>
      <c r="AJ380" s="103"/>
      <c r="AS380" s="103"/>
      <c r="BB380" s="103"/>
      <c r="BK380" s="103"/>
      <c r="BT380" s="103"/>
      <c r="CC380" s="103"/>
      <c r="CL380" s="103"/>
      <c r="CU380" s="103"/>
      <c r="DD380" s="103"/>
      <c r="DM380" s="103"/>
      <c r="DV380" s="103"/>
      <c r="EE380" s="103"/>
      <c r="EN380" s="103"/>
      <c r="EW380" s="103"/>
      <c r="FF380" s="103"/>
      <c r="FO380" s="103"/>
      <c r="FX380" s="103"/>
      <c r="GG380" s="103"/>
      <c r="GP380" s="103"/>
      <c r="GY380" s="103"/>
      <c r="HH380" s="103"/>
    </row>
    <row r="381" spans="1:216" s="63" customFormat="1" ht="15">
      <c r="A381" s="331"/>
      <c r="C381" s="103"/>
      <c r="D381" s="295"/>
      <c r="E381" s="331"/>
      <c r="F381" s="275"/>
      <c r="G381" s="301"/>
      <c r="H381" s="295"/>
      <c r="I381" s="331"/>
      <c r="L381" s="295"/>
      <c r="M381" s="331"/>
      <c r="P381" s="295"/>
      <c r="Q381" s="18" t="s">
        <v>163</v>
      </c>
      <c r="R381" s="63" t="s">
        <v>3368</v>
      </c>
      <c r="T381" s="67">
        <f>$AIF$672</f>
        <v>9995.9000000000051</v>
      </c>
      <c r="AA381" s="103"/>
      <c r="AJ381" s="103"/>
      <c r="AS381" s="103"/>
      <c r="BB381" s="103"/>
      <c r="BK381" s="103"/>
      <c r="BT381" s="103"/>
      <c r="CC381" s="103"/>
      <c r="CL381" s="103"/>
      <c r="CU381" s="103"/>
      <c r="DD381" s="103"/>
      <c r="DM381" s="103"/>
      <c r="DV381" s="103"/>
      <c r="EE381" s="103"/>
      <c r="EN381" s="103"/>
      <c r="EW381" s="103"/>
      <c r="FF381" s="103"/>
      <c r="FO381" s="103"/>
      <c r="FX381" s="103"/>
      <c r="GG381" s="103"/>
      <c r="GP381" s="103"/>
      <c r="GY381" s="103"/>
      <c r="HH381" s="103"/>
    </row>
    <row r="382" spans="1:216" s="63" customFormat="1" ht="15">
      <c r="A382" s="331"/>
      <c r="C382" s="103"/>
      <c r="D382" s="295"/>
      <c r="E382" s="331"/>
      <c r="F382" s="275"/>
      <c r="G382" s="301"/>
      <c r="H382" s="295"/>
      <c r="I382" s="331"/>
      <c r="L382" s="295"/>
      <c r="M382" s="331"/>
      <c r="P382" s="295"/>
      <c r="Q382" s="18" t="s">
        <v>275</v>
      </c>
      <c r="R382" s="280" t="s">
        <v>1</v>
      </c>
      <c r="T382" s="67">
        <f>$SZ$672</f>
        <v>9961.8000000000029</v>
      </c>
      <c r="AA382" s="103"/>
      <c r="AJ382" s="103"/>
      <c r="AS382" s="103"/>
      <c r="BB382" s="103"/>
      <c r="BK382" s="103"/>
      <c r="BT382" s="103"/>
      <c r="CC382" s="103"/>
      <c r="CL382" s="103"/>
      <c r="CU382" s="103"/>
      <c r="DD382" s="103"/>
      <c r="DM382" s="103"/>
      <c r="DV382" s="103"/>
      <c r="EE382" s="103"/>
      <c r="EN382" s="103"/>
      <c r="EW382" s="103"/>
      <c r="FF382" s="103"/>
      <c r="FO382" s="103"/>
      <c r="FX382" s="103"/>
      <c r="GG382" s="103"/>
      <c r="GP382" s="103"/>
      <c r="GY382" s="103"/>
      <c r="HH382" s="103"/>
    </row>
    <row r="383" spans="1:216" s="63" customFormat="1" ht="15">
      <c r="A383" s="331"/>
      <c r="C383" s="103"/>
      <c r="D383" s="295"/>
      <c r="E383" s="331"/>
      <c r="F383" s="275"/>
      <c r="G383" s="301"/>
      <c r="H383" s="295"/>
      <c r="I383" s="331"/>
      <c r="L383" s="295"/>
      <c r="M383" s="331"/>
      <c r="P383" s="295"/>
      <c r="Q383" s="18" t="s">
        <v>276</v>
      </c>
      <c r="R383" s="63" t="s">
        <v>3366</v>
      </c>
      <c r="T383" s="67">
        <f>$AHN$672</f>
        <v>9222.5999999999985</v>
      </c>
      <c r="AA383" s="103"/>
      <c r="AJ383" s="103"/>
      <c r="AS383" s="103"/>
      <c r="BB383" s="103"/>
      <c r="BK383" s="103"/>
      <c r="BT383" s="103"/>
      <c r="CC383" s="103"/>
      <c r="CL383" s="103"/>
      <c r="CU383" s="103"/>
      <c r="DD383" s="103"/>
      <c r="DM383" s="103"/>
      <c r="DV383" s="103"/>
      <c r="EE383" s="103"/>
      <c r="EN383" s="103"/>
      <c r="EW383" s="103"/>
      <c r="FF383" s="103"/>
      <c r="FO383" s="103"/>
      <c r="FX383" s="103"/>
      <c r="GG383" s="103"/>
      <c r="GP383" s="103"/>
      <c r="GY383" s="103"/>
      <c r="HH383" s="103"/>
    </row>
    <row r="384" spans="1:216" s="63" customFormat="1" ht="15">
      <c r="A384" s="331"/>
      <c r="C384" s="103"/>
      <c r="D384" s="295"/>
      <c r="E384" s="331"/>
      <c r="F384" s="275"/>
      <c r="G384" s="301"/>
      <c r="H384" s="295"/>
      <c r="I384" s="331"/>
      <c r="L384" s="295"/>
      <c r="M384" s="331"/>
      <c r="P384" s="295"/>
      <c r="Q384" s="18" t="s">
        <v>277</v>
      </c>
      <c r="R384" s="63" t="s">
        <v>3376</v>
      </c>
      <c r="S384" s="3"/>
      <c r="T384" s="67">
        <f>$AKZ$672</f>
        <v>9045.4000000000015</v>
      </c>
      <c r="AA384" s="103"/>
      <c r="AJ384" s="103"/>
      <c r="AS384" s="103"/>
      <c r="BB384" s="103"/>
      <c r="BK384" s="103"/>
      <c r="BT384" s="103"/>
      <c r="CC384" s="103"/>
      <c r="CL384" s="103"/>
      <c r="CU384" s="103"/>
      <c r="DD384" s="103"/>
      <c r="DM384" s="103"/>
      <c r="DV384" s="103"/>
      <c r="EE384" s="103"/>
      <c r="EN384" s="103"/>
      <c r="EW384" s="103"/>
      <c r="FF384" s="103"/>
      <c r="FO384" s="103"/>
      <c r="FX384" s="103"/>
      <c r="GG384" s="103"/>
      <c r="GP384" s="103"/>
      <c r="GY384" s="103"/>
      <c r="HH384" s="103"/>
    </row>
    <row r="385" spans="1:216" s="63" customFormat="1" ht="15">
      <c r="A385" s="331"/>
      <c r="C385" s="103"/>
      <c r="D385" s="295"/>
      <c r="E385" s="331"/>
      <c r="F385" s="275"/>
      <c r="G385" s="301"/>
      <c r="H385" s="295"/>
      <c r="I385" s="331"/>
      <c r="L385" s="295"/>
      <c r="M385" s="331"/>
      <c r="P385" s="295"/>
      <c r="Q385" s="18" t="s">
        <v>278</v>
      </c>
      <c r="R385" s="277" t="s">
        <v>2052</v>
      </c>
      <c r="T385" s="67">
        <f>$ABQ$672</f>
        <v>9009.6999999999971</v>
      </c>
      <c r="AA385" s="103"/>
      <c r="AJ385" s="103"/>
      <c r="AS385" s="103"/>
      <c r="BB385" s="103"/>
      <c r="BK385" s="103"/>
      <c r="BT385" s="103"/>
      <c r="CC385" s="103"/>
      <c r="CL385" s="103"/>
      <c r="CU385" s="103"/>
      <c r="DD385" s="103"/>
      <c r="DM385" s="103"/>
      <c r="DV385" s="103"/>
      <c r="EE385" s="103"/>
      <c r="EN385" s="103"/>
      <c r="EW385" s="103"/>
      <c r="FF385" s="103"/>
      <c r="FO385" s="103"/>
      <c r="FX385" s="103"/>
      <c r="GG385" s="103"/>
      <c r="GP385" s="103"/>
      <c r="GY385" s="103"/>
      <c r="HH385" s="103"/>
    </row>
    <row r="386" spans="1:216" s="63" customFormat="1" ht="15">
      <c r="A386" s="331"/>
      <c r="C386" s="103"/>
      <c r="D386" s="295"/>
      <c r="E386" s="331"/>
      <c r="F386" s="275"/>
      <c r="G386" s="301"/>
      <c r="H386" s="295"/>
      <c r="I386" s="331"/>
      <c r="L386" s="295"/>
      <c r="M386" s="331"/>
      <c r="P386" s="295"/>
      <c r="Q386" s="18" t="s">
        <v>735</v>
      </c>
      <c r="R386" s="277" t="s">
        <v>2050</v>
      </c>
      <c r="S386" s="469"/>
      <c r="T386" s="67">
        <f>$AAG$672</f>
        <v>8645.1000000000022</v>
      </c>
      <c r="AA386" s="103"/>
      <c r="AJ386" s="103"/>
      <c r="AS386" s="103"/>
      <c r="BB386" s="103"/>
      <c r="BK386" s="103"/>
      <c r="BT386" s="103"/>
      <c r="CC386" s="103"/>
      <c r="CL386" s="103"/>
      <c r="CU386" s="103"/>
      <c r="DD386" s="103"/>
      <c r="DM386" s="103"/>
      <c r="DV386" s="103"/>
      <c r="EE386" s="103"/>
      <c r="EN386" s="103"/>
      <c r="EW386" s="103"/>
      <c r="FF386" s="103"/>
      <c r="FO386" s="103"/>
      <c r="FX386" s="103"/>
      <c r="GG386" s="103"/>
      <c r="GP386" s="103"/>
      <c r="GY386" s="103"/>
      <c r="HH386" s="103"/>
    </row>
    <row r="387" spans="1:216" s="3" customFormat="1" ht="20.25">
      <c r="A387" s="77" t="s">
        <v>727</v>
      </c>
      <c r="H387" s="40"/>
      <c r="R387" s="4"/>
      <c r="AA387" s="4"/>
      <c r="AJ387" s="4"/>
      <c r="AS387" s="4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</row>
    <row r="388" spans="1:216" s="3" customFormat="1" ht="20.25">
      <c r="A388" s="77"/>
      <c r="H388" s="40"/>
      <c r="R388" s="4"/>
      <c r="AA388" s="4"/>
      <c r="AJ388" s="4"/>
      <c r="AS388" s="4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</row>
    <row r="389" spans="1:216" s="3" customFormat="1" ht="15">
      <c r="A389" s="85" t="s">
        <v>732</v>
      </c>
      <c r="I389" s="4"/>
      <c r="R389" s="4"/>
      <c r="AA389" s="4"/>
      <c r="AJ389" s="4"/>
      <c r="AS389" s="4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</row>
    <row r="390" spans="1:216" s="3" customFormat="1" ht="19.5">
      <c r="A390" s="6"/>
      <c r="B390" s="22" t="s">
        <v>41</v>
      </c>
      <c r="F390" s="22" t="s">
        <v>42</v>
      </c>
      <c r="I390"/>
      <c r="J390" s="22" t="s">
        <v>43</v>
      </c>
      <c r="N390" s="22" t="s">
        <v>44</v>
      </c>
      <c r="Q390"/>
      <c r="R390" s="22" t="s">
        <v>45</v>
      </c>
      <c r="V390" s="22" t="s">
        <v>46</v>
      </c>
      <c r="Y390"/>
      <c r="Z390" s="22" t="s">
        <v>47</v>
      </c>
      <c r="AD390" s="22" t="s">
        <v>48</v>
      </c>
      <c r="AG390"/>
      <c r="AH390" s="22" t="s">
        <v>49</v>
      </c>
      <c r="AL390" s="22" t="s">
        <v>50</v>
      </c>
      <c r="AO390"/>
      <c r="AP390" s="22" t="s">
        <v>51</v>
      </c>
      <c r="AT390" s="22" t="s">
        <v>52</v>
      </c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</row>
    <row r="391" spans="1:216" s="3" customFormat="1" ht="15.75" customHeight="1">
      <c r="A391" s="5" t="s">
        <v>0</v>
      </c>
      <c r="B391" s="277" t="s">
        <v>2023</v>
      </c>
      <c r="D391" s="67">
        <f>$YF$604</f>
        <v>4412.7999999999993</v>
      </c>
      <c r="E391" s="5" t="s">
        <v>0</v>
      </c>
      <c r="F391" s="277" t="s">
        <v>3365</v>
      </c>
      <c r="H391" s="67">
        <f>$AHF$610</f>
        <v>3247.9</v>
      </c>
      <c r="I391" s="5" t="s">
        <v>0</v>
      </c>
      <c r="J391" s="63" t="s">
        <v>753</v>
      </c>
      <c r="L391" s="67">
        <f>$EM$616</f>
        <v>2222.5</v>
      </c>
      <c r="M391" s="5" t="s">
        <v>0</v>
      </c>
      <c r="N391" s="63" t="s">
        <v>733</v>
      </c>
      <c r="P391" s="67">
        <f>$HG$622</f>
        <v>2211.9</v>
      </c>
      <c r="Q391" s="5" t="s">
        <v>0</v>
      </c>
      <c r="R391" s="63" t="s">
        <v>3370</v>
      </c>
      <c r="T391" s="67">
        <f>$AIY$628</f>
        <v>1458.2</v>
      </c>
      <c r="U391" s="5" t="s">
        <v>0</v>
      </c>
      <c r="V391" s="277" t="s">
        <v>2007</v>
      </c>
      <c r="X391" s="67">
        <f>$VU$634</f>
        <v>1258.3000000000002</v>
      </c>
      <c r="Y391" s="5" t="s">
        <v>0</v>
      </c>
      <c r="Z391" s="277" t="s">
        <v>9</v>
      </c>
      <c r="AB391" s="67">
        <f>$LT$640</f>
        <v>1068.2</v>
      </c>
      <c r="AC391" s="5" t="s">
        <v>0</v>
      </c>
      <c r="AD391" s="63" t="s">
        <v>763</v>
      </c>
      <c r="AF391" s="67">
        <f>$NM$646</f>
        <v>1070.2</v>
      </c>
      <c r="AG391" s="5" t="s">
        <v>0</v>
      </c>
      <c r="AH391" s="277" t="s">
        <v>800</v>
      </c>
      <c r="AJ391" s="67">
        <f>$AR$652</f>
        <v>1300.4000000000001</v>
      </c>
      <c r="AK391" s="5" t="s">
        <v>0</v>
      </c>
      <c r="AL391" s="277" t="s">
        <v>2026</v>
      </c>
      <c r="AN391" s="67">
        <f>$ACA$658</f>
        <v>970.2</v>
      </c>
      <c r="AO391" s="5" t="s">
        <v>0</v>
      </c>
      <c r="AP391" s="63" t="s">
        <v>3367</v>
      </c>
      <c r="AR391" s="67">
        <f>$AHX$664</f>
        <v>515</v>
      </c>
      <c r="AS391" s="5" t="s">
        <v>0</v>
      </c>
      <c r="AT391" s="277" t="s">
        <v>15</v>
      </c>
      <c r="AV391" s="67">
        <f>$HY$670</f>
        <v>725.4</v>
      </c>
      <c r="AW391" s="81"/>
      <c r="AX391" s="81"/>
      <c r="AY391" s="81"/>
      <c r="AZ391" s="81"/>
      <c r="BA391" s="81"/>
    </row>
    <row r="392" spans="1:216" s="3" customFormat="1" ht="15.75" customHeight="1">
      <c r="A392" s="5" t="s">
        <v>2</v>
      </c>
      <c r="B392" s="219" t="s">
        <v>1652</v>
      </c>
      <c r="D392" s="67">
        <f>$ON$604</f>
        <v>4317.7000000000007</v>
      </c>
      <c r="E392" s="5" t="s">
        <v>2</v>
      </c>
      <c r="F392" s="63" t="s">
        <v>757</v>
      </c>
      <c r="H392" s="67">
        <f>$LB$610</f>
        <v>3219.5000000000005</v>
      </c>
      <c r="I392" s="5" t="s">
        <v>2</v>
      </c>
      <c r="J392" s="63" t="s">
        <v>3374</v>
      </c>
      <c r="L392" s="67">
        <f>$AKI$616</f>
        <v>2125.2000000000003</v>
      </c>
      <c r="M392" s="5" t="s">
        <v>2</v>
      </c>
      <c r="N392" s="63" t="s">
        <v>3377</v>
      </c>
      <c r="P392" s="67">
        <f>$ALJ$622</f>
        <v>1973.8999999999999</v>
      </c>
      <c r="Q392" s="5" t="s">
        <v>2</v>
      </c>
      <c r="R392" s="277" t="s">
        <v>2006</v>
      </c>
      <c r="T392" s="67">
        <f>$SI$628</f>
        <v>1353.6</v>
      </c>
      <c r="U392" s="5" t="s">
        <v>2</v>
      </c>
      <c r="V392" s="63" t="s">
        <v>141</v>
      </c>
      <c r="X392" s="67">
        <f>$GF$634</f>
        <v>1129.8</v>
      </c>
      <c r="Y392" s="5" t="s">
        <v>2</v>
      </c>
      <c r="Z392" s="28" t="s">
        <v>155</v>
      </c>
      <c r="AB392" s="67">
        <f>$BS$640</f>
        <v>1031.2</v>
      </c>
      <c r="AC392" s="5" t="s">
        <v>2</v>
      </c>
      <c r="AD392" s="277" t="s">
        <v>143</v>
      </c>
      <c r="AF392" s="67">
        <f>$CT$646</f>
        <v>888</v>
      </c>
      <c r="AG392" s="5" t="s">
        <v>2</v>
      </c>
      <c r="AH392" s="63" t="s">
        <v>3394</v>
      </c>
      <c r="AJ392" s="67">
        <f>$APE$652</f>
        <v>1141.8000000000002</v>
      </c>
      <c r="AK392" s="5" t="s">
        <v>2</v>
      </c>
      <c r="AL392" s="277" t="s">
        <v>2008</v>
      </c>
      <c r="AN392" s="67">
        <f>$RZ$658</f>
        <v>935.60000000000014</v>
      </c>
      <c r="AO392" s="5" t="s">
        <v>2</v>
      </c>
      <c r="AP392" s="277" t="s">
        <v>31</v>
      </c>
      <c r="AR392" s="67">
        <f>$Z$664</f>
        <v>458.3</v>
      </c>
      <c r="AS392" s="5" t="s">
        <v>2</v>
      </c>
      <c r="AT392" s="219" t="s">
        <v>1659</v>
      </c>
      <c r="AV392" s="67">
        <f>$PF$670</f>
        <v>499.6</v>
      </c>
      <c r="AW392" s="81"/>
      <c r="AX392" s="81"/>
      <c r="AY392" s="81"/>
      <c r="AZ392" s="81"/>
      <c r="BA392" s="81"/>
    </row>
    <row r="393" spans="1:216" s="3" customFormat="1" ht="15.75" customHeight="1">
      <c r="A393" s="5" t="s">
        <v>3</v>
      </c>
      <c r="B393" s="63" t="s">
        <v>733</v>
      </c>
      <c r="D393" s="67">
        <f>$HG$604</f>
        <v>4308</v>
      </c>
      <c r="E393" s="5" t="s">
        <v>3</v>
      </c>
      <c r="F393" s="63" t="s">
        <v>3385</v>
      </c>
      <c r="H393" s="67">
        <f>$AOM$610</f>
        <v>3150.7000000000003</v>
      </c>
      <c r="I393" s="5" t="s">
        <v>3</v>
      </c>
      <c r="J393" s="277" t="s">
        <v>2025</v>
      </c>
      <c r="L393" s="67">
        <f>$ZP$616</f>
        <v>2115.4</v>
      </c>
      <c r="M393" s="5" t="s">
        <v>3</v>
      </c>
      <c r="N393" s="277" t="s">
        <v>800</v>
      </c>
      <c r="P393" s="67">
        <f>$AR$622</f>
        <v>1925.3</v>
      </c>
      <c r="Q393" s="5" t="s">
        <v>3</v>
      </c>
      <c r="R393" s="63" t="s">
        <v>3386</v>
      </c>
      <c r="T393" s="67">
        <f>$AOV$628</f>
        <v>1285.7</v>
      </c>
      <c r="U393" s="5" t="s">
        <v>3</v>
      </c>
      <c r="V393" s="219" t="s">
        <v>1653</v>
      </c>
      <c r="X393" s="67">
        <f>$ML$634</f>
        <v>1106.6000000000001</v>
      </c>
      <c r="Y393" s="5" t="s">
        <v>3</v>
      </c>
      <c r="Z393" s="219" t="s">
        <v>1660</v>
      </c>
      <c r="AB393" s="67">
        <f>$ND$640</f>
        <v>991.29999999999984</v>
      </c>
      <c r="AC393" s="5" t="s">
        <v>3</v>
      </c>
      <c r="AD393" s="28" t="s">
        <v>37</v>
      </c>
      <c r="AF393" s="67">
        <f>$DC$646</f>
        <v>848.3</v>
      </c>
      <c r="AG393" s="5" t="s">
        <v>3</v>
      </c>
      <c r="AH393" s="63" t="s">
        <v>749</v>
      </c>
      <c r="AJ393" s="67">
        <f>$EV$652</f>
        <v>1085</v>
      </c>
      <c r="AK393" s="5" t="s">
        <v>3</v>
      </c>
      <c r="AL393" s="277" t="s">
        <v>2006</v>
      </c>
      <c r="AN393" s="67">
        <f>$SI$658</f>
        <v>907.5</v>
      </c>
      <c r="AO393" s="5" t="s">
        <v>3</v>
      </c>
      <c r="AP393" s="277" t="s">
        <v>783</v>
      </c>
      <c r="AR393" s="67">
        <f>$CK$664</f>
        <v>447.6</v>
      </c>
      <c r="AS393" s="5" t="s">
        <v>3</v>
      </c>
      <c r="AT393" s="219" t="s">
        <v>1643</v>
      </c>
      <c r="AV393" s="67">
        <f>$UB$670</f>
        <v>485.9</v>
      </c>
      <c r="AW393" s="81"/>
      <c r="AX393" s="81"/>
      <c r="AY393" s="81"/>
      <c r="AZ393" s="81"/>
      <c r="BA393" s="81"/>
    </row>
    <row r="394" spans="1:216" s="3" customFormat="1" ht="15.75" customHeight="1">
      <c r="A394" s="5" t="s">
        <v>5</v>
      </c>
      <c r="B394" s="63" t="s">
        <v>142</v>
      </c>
      <c r="D394" s="67">
        <f>$DU$604</f>
        <v>4261.5999999999995</v>
      </c>
      <c r="E394" s="5" t="s">
        <v>5</v>
      </c>
      <c r="F394" s="63" t="s">
        <v>3399</v>
      </c>
      <c r="H394" s="67">
        <f>$ANL$610</f>
        <v>2995</v>
      </c>
      <c r="I394" s="5" t="s">
        <v>5</v>
      </c>
      <c r="J394" s="63" t="s">
        <v>3386</v>
      </c>
      <c r="L394" s="67">
        <f>$AOV$616</f>
        <v>2108.4</v>
      </c>
      <c r="M394" s="5" t="s">
        <v>5</v>
      </c>
      <c r="N394" s="219" t="s">
        <v>1647</v>
      </c>
      <c r="P394" s="67">
        <f>$FN$622</f>
        <v>1896.3</v>
      </c>
      <c r="Q394" s="5" t="s">
        <v>5</v>
      </c>
      <c r="R394" s="277" t="s">
        <v>4497</v>
      </c>
      <c r="T394" s="67">
        <f>$XW$628</f>
        <v>1256.4000000000001</v>
      </c>
      <c r="U394" s="5" t="s">
        <v>5</v>
      </c>
      <c r="V394" s="277" t="s">
        <v>4497</v>
      </c>
      <c r="X394" s="67">
        <f>$XW$634</f>
        <v>1069.5</v>
      </c>
      <c r="Y394" s="5" t="s">
        <v>5</v>
      </c>
      <c r="Z394" s="63" t="s">
        <v>3394</v>
      </c>
      <c r="AB394" s="67">
        <f>$APE$640</f>
        <v>961.09999999999991</v>
      </c>
      <c r="AC394" s="5" t="s">
        <v>5</v>
      </c>
      <c r="AD394" s="277" t="s">
        <v>154</v>
      </c>
      <c r="AF394" s="67">
        <f>$Q$646</f>
        <v>774.4</v>
      </c>
      <c r="AG394" s="5" t="s">
        <v>5</v>
      </c>
      <c r="AH394" s="219" t="s">
        <v>1662</v>
      </c>
      <c r="AJ394" s="67">
        <f>$HP$652</f>
        <v>1051</v>
      </c>
      <c r="AK394" s="5" t="s">
        <v>5</v>
      </c>
      <c r="AL394" s="277" t="s">
        <v>9</v>
      </c>
      <c r="AN394" s="67">
        <f>$LT$658</f>
        <v>902.09999999999991</v>
      </c>
      <c r="AO394" s="5" t="s">
        <v>5</v>
      </c>
      <c r="AP394" s="63" t="s">
        <v>749</v>
      </c>
      <c r="AR394" s="67">
        <f>$EV$664</f>
        <v>439.79999999999995</v>
      </c>
      <c r="AS394" s="5" t="s">
        <v>5</v>
      </c>
      <c r="AT394" s="277" t="s">
        <v>31</v>
      </c>
      <c r="AV394" s="67">
        <f>$Z$670</f>
        <v>476.1</v>
      </c>
      <c r="AW394" s="81"/>
      <c r="AX394" s="81"/>
      <c r="AY394" s="81"/>
      <c r="AZ394" s="81"/>
      <c r="BA394" s="81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</row>
    <row r="395" spans="1:216" s="3" customFormat="1" ht="15.75" customHeight="1">
      <c r="A395" s="5" t="s">
        <v>7</v>
      </c>
      <c r="B395" s="277" t="s">
        <v>779</v>
      </c>
      <c r="D395" s="67">
        <f>$AI$604</f>
        <v>4251.3999999999996</v>
      </c>
      <c r="E395" s="5" t="s">
        <v>7</v>
      </c>
      <c r="F395" s="63" t="s">
        <v>771</v>
      </c>
      <c r="H395" s="67">
        <f>$MU$610</f>
        <v>2975.1</v>
      </c>
      <c r="I395" s="5" t="s">
        <v>7</v>
      </c>
      <c r="J395" s="219" t="s">
        <v>1657</v>
      </c>
      <c r="L395" s="67">
        <f>$RH$616</f>
        <v>2106.6</v>
      </c>
      <c r="M395" s="5" t="s">
        <v>7</v>
      </c>
      <c r="N395" s="277" t="s">
        <v>2026</v>
      </c>
      <c r="P395" s="67">
        <f>$ACA$622</f>
        <v>1820.5000000000002</v>
      </c>
      <c r="Q395" s="5" t="s">
        <v>7</v>
      </c>
      <c r="R395" s="63" t="s">
        <v>162</v>
      </c>
      <c r="T395" s="67">
        <f>$IQ$628</f>
        <v>1250.3</v>
      </c>
      <c r="U395" s="5" t="s">
        <v>7</v>
      </c>
      <c r="V395" s="63" t="s">
        <v>3386</v>
      </c>
      <c r="X395" s="67">
        <f>$AOV$634</f>
        <v>1062.3</v>
      </c>
      <c r="Y395" s="5" t="s">
        <v>7</v>
      </c>
      <c r="Z395" s="277" t="s">
        <v>783</v>
      </c>
      <c r="AB395" s="67">
        <f>$CK$640</f>
        <v>949.5</v>
      </c>
      <c r="AC395" s="5" t="s">
        <v>7</v>
      </c>
      <c r="AD395" s="277" t="s">
        <v>31</v>
      </c>
      <c r="AF395" s="67">
        <f>$Z$646</f>
        <v>764.8</v>
      </c>
      <c r="AG395" s="5" t="s">
        <v>7</v>
      </c>
      <c r="AH395" s="277" t="s">
        <v>154</v>
      </c>
      <c r="AJ395" s="67">
        <f>$Q$652</f>
        <v>886.3</v>
      </c>
      <c r="AK395" s="5" t="s">
        <v>7</v>
      </c>
      <c r="AL395" s="219" t="s">
        <v>1654</v>
      </c>
      <c r="AN395" s="67">
        <f>$QY$658</f>
        <v>848.7</v>
      </c>
      <c r="AO395" s="5" t="s">
        <v>7</v>
      </c>
      <c r="AP395" s="277" t="s">
        <v>154</v>
      </c>
      <c r="AR395" s="67">
        <f>$Q$664</f>
        <v>428</v>
      </c>
      <c r="AS395" s="5" t="s">
        <v>7</v>
      </c>
      <c r="AT395" s="63" t="s">
        <v>21</v>
      </c>
      <c r="AV395" s="67">
        <f>$H$670</f>
        <v>472.2</v>
      </c>
      <c r="AW395" s="81"/>
      <c r="AX395" s="81"/>
      <c r="AY395" s="81"/>
      <c r="AZ395" s="81"/>
      <c r="BA395" s="81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</row>
    <row r="396" spans="1:216" s="3" customFormat="1" ht="15.75" customHeight="1">
      <c r="A396" s="5" t="s">
        <v>8</v>
      </c>
      <c r="B396" s="63" t="s">
        <v>3397</v>
      </c>
      <c r="D396" s="67">
        <f>$APW$604</f>
        <v>4229.1999999999989</v>
      </c>
      <c r="E396" s="5" t="s">
        <v>8</v>
      </c>
      <c r="F396" s="277" t="s">
        <v>2025</v>
      </c>
      <c r="H396" s="67">
        <f>$ZP$610</f>
        <v>2957.2</v>
      </c>
      <c r="I396" s="5" t="s">
        <v>8</v>
      </c>
      <c r="J396" s="63" t="s">
        <v>771</v>
      </c>
      <c r="L396" s="67">
        <f>$MU$616</f>
        <v>2104</v>
      </c>
      <c r="M396" s="5" t="s">
        <v>8</v>
      </c>
      <c r="N396" s="277" t="s">
        <v>143</v>
      </c>
      <c r="P396" s="67">
        <f>$CT$622</f>
        <v>1812.8999999999999</v>
      </c>
      <c r="Q396" s="5" t="s">
        <v>8</v>
      </c>
      <c r="R396" s="63" t="s">
        <v>3385</v>
      </c>
      <c r="T396" s="67">
        <f>$AOM$628</f>
        <v>1249.9999999999998</v>
      </c>
      <c r="U396" s="5" t="s">
        <v>8</v>
      </c>
      <c r="V396" s="219" t="s">
        <v>1659</v>
      </c>
      <c r="X396" s="67">
        <f>$PF$634</f>
        <v>1049.3999999999999</v>
      </c>
      <c r="Y396" s="5" t="s">
        <v>8</v>
      </c>
      <c r="Z396" s="63" t="s">
        <v>3398</v>
      </c>
      <c r="AB396" s="67">
        <f>$AQF$640</f>
        <v>948.69999999999993</v>
      </c>
      <c r="AC396" s="5" t="s">
        <v>8</v>
      </c>
      <c r="AD396" s="63" t="s">
        <v>790</v>
      </c>
      <c r="AF396" s="67">
        <f>$IZ$646</f>
        <v>758.6</v>
      </c>
      <c r="AG396" s="5" t="s">
        <v>8</v>
      </c>
      <c r="AH396" s="277" t="s">
        <v>2027</v>
      </c>
      <c r="AJ396" s="67">
        <f>$ZG$652</f>
        <v>876.09999999999991</v>
      </c>
      <c r="AK396" s="5" t="s">
        <v>8</v>
      </c>
      <c r="AL396" s="219" t="s">
        <v>1660</v>
      </c>
      <c r="AN396" s="67">
        <f>$ND$658</f>
        <v>837.1</v>
      </c>
      <c r="AO396" s="5" t="s">
        <v>8</v>
      </c>
      <c r="AP396" s="277" t="s">
        <v>800</v>
      </c>
      <c r="AR396" s="67">
        <f>$AR$664</f>
        <v>420.09999999999997</v>
      </c>
      <c r="AS396" s="5" t="s">
        <v>8</v>
      </c>
      <c r="AT396" s="63" t="s">
        <v>141</v>
      </c>
      <c r="AV396" s="67">
        <f>$GF$670</f>
        <v>438.29999999999995</v>
      </c>
      <c r="AW396" s="81"/>
      <c r="AX396" s="81"/>
      <c r="AY396" s="81"/>
      <c r="AZ396" s="81"/>
      <c r="BA396" s="81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</row>
    <row r="397" spans="1:216" s="3" customFormat="1" ht="15.75" customHeight="1">
      <c r="A397" s="5" t="s">
        <v>10</v>
      </c>
      <c r="B397" s="277" t="s">
        <v>9</v>
      </c>
      <c r="D397" s="67">
        <f>$LT$604</f>
        <v>4217.6000000000004</v>
      </c>
      <c r="E397" s="5" t="s">
        <v>10</v>
      </c>
      <c r="F397" s="277" t="s">
        <v>2008</v>
      </c>
      <c r="H397" s="67">
        <f>$RZ$610</f>
        <v>2848.9</v>
      </c>
      <c r="I397" s="5" t="s">
        <v>10</v>
      </c>
      <c r="J397" s="63" t="s">
        <v>21</v>
      </c>
      <c r="L397" s="67">
        <f>$H$616</f>
        <v>2099.1999999999998</v>
      </c>
      <c r="M397" s="5" t="s">
        <v>10</v>
      </c>
      <c r="N397" s="63" t="s">
        <v>749</v>
      </c>
      <c r="P397" s="67">
        <f>$EV$622</f>
        <v>1782.6</v>
      </c>
      <c r="Q397" s="5" t="s">
        <v>10</v>
      </c>
      <c r="R397" s="277" t="s">
        <v>2023</v>
      </c>
      <c r="T397" s="67">
        <f>$YF$628</f>
        <v>1205.7</v>
      </c>
      <c r="U397" s="5" t="s">
        <v>10</v>
      </c>
      <c r="V397" s="277" t="s">
        <v>154</v>
      </c>
      <c r="X397" s="67">
        <f>$Q$634</f>
        <v>1026.0999999999999</v>
      </c>
      <c r="Y397" s="5" t="s">
        <v>10</v>
      </c>
      <c r="Z397" s="219" t="s">
        <v>1659</v>
      </c>
      <c r="AB397" s="67">
        <f>$PF$640</f>
        <v>945.80000000000007</v>
      </c>
      <c r="AC397" s="5" t="s">
        <v>10</v>
      </c>
      <c r="AD397" s="63" t="s">
        <v>3367</v>
      </c>
      <c r="AF397" s="67">
        <f>$AHX$646</f>
        <v>757.9</v>
      </c>
      <c r="AG397" s="5" t="s">
        <v>10</v>
      </c>
      <c r="AH397" s="277" t="s">
        <v>2006</v>
      </c>
      <c r="AJ397" s="67">
        <f>$SI$652</f>
        <v>856.2</v>
      </c>
      <c r="AK397" s="5" t="s">
        <v>10</v>
      </c>
      <c r="AL397" s="277" t="s">
        <v>143</v>
      </c>
      <c r="AN397" s="67">
        <f>$CT$658</f>
        <v>836.3</v>
      </c>
      <c r="AO397" s="5" t="s">
        <v>10</v>
      </c>
      <c r="AP397" s="63" t="s">
        <v>762</v>
      </c>
      <c r="AR397" s="67">
        <f>$FE$664</f>
        <v>399.4</v>
      </c>
      <c r="AS397" s="5" t="s">
        <v>10</v>
      </c>
      <c r="AT397" s="277" t="s">
        <v>2018</v>
      </c>
      <c r="AV397" s="67">
        <f>$SR$670</f>
        <v>402.2</v>
      </c>
      <c r="AW397" s="81"/>
      <c r="AX397" s="81"/>
      <c r="AY397" s="81"/>
      <c r="AZ397" s="81"/>
      <c r="BA397" s="81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</row>
    <row r="398" spans="1:216" s="3" customFormat="1" ht="15.75" customHeight="1">
      <c r="A398" s="5" t="s">
        <v>12</v>
      </c>
      <c r="B398" s="277" t="s">
        <v>2011</v>
      </c>
      <c r="D398" s="67">
        <f>$VL$604</f>
        <v>4217.6000000000004</v>
      </c>
      <c r="E398" s="5" t="s">
        <v>12</v>
      </c>
      <c r="F398" s="219" t="s">
        <v>1657</v>
      </c>
      <c r="H398" s="67">
        <f>$RH$610</f>
        <v>2822.6</v>
      </c>
      <c r="I398" s="5" t="s">
        <v>12</v>
      </c>
      <c r="J398" s="63" t="s">
        <v>796</v>
      </c>
      <c r="L398" s="67">
        <f>$KJ$616</f>
        <v>2050.5</v>
      </c>
      <c r="M398" s="5" t="s">
        <v>12</v>
      </c>
      <c r="N398" s="277" t="s">
        <v>2010</v>
      </c>
      <c r="P398" s="67">
        <f>$VC$622</f>
        <v>1759.3</v>
      </c>
      <c r="Q398" s="5" t="s">
        <v>12</v>
      </c>
      <c r="R398" s="63" t="s">
        <v>142</v>
      </c>
      <c r="T398" s="67">
        <f>$DU$628</f>
        <v>1188.0999999999999</v>
      </c>
      <c r="U398" s="5" t="s">
        <v>12</v>
      </c>
      <c r="V398" s="63" t="s">
        <v>778</v>
      </c>
      <c r="X398" s="67">
        <f>$GX$634</f>
        <v>989</v>
      </c>
      <c r="Y398" s="5" t="s">
        <v>12</v>
      </c>
      <c r="Z398" s="63" t="s">
        <v>757</v>
      </c>
      <c r="AB398" s="67">
        <f>$LB$640</f>
        <v>942.3</v>
      </c>
      <c r="AC398" s="5" t="s">
        <v>12</v>
      </c>
      <c r="AD398" s="63" t="s">
        <v>746</v>
      </c>
      <c r="AF398" s="67">
        <f>$FW$646</f>
        <v>751.8</v>
      </c>
      <c r="AG398" s="5" t="s">
        <v>12</v>
      </c>
      <c r="AH398" s="277" t="s">
        <v>4497</v>
      </c>
      <c r="AJ398" s="67">
        <f>$XW$652</f>
        <v>832.79999999999984</v>
      </c>
      <c r="AK398" s="5" t="s">
        <v>12</v>
      </c>
      <c r="AL398" s="63" t="s">
        <v>3399</v>
      </c>
      <c r="AN398" s="67">
        <f>$ANL$658</f>
        <v>767.40000000000009</v>
      </c>
      <c r="AO398" s="5" t="s">
        <v>12</v>
      </c>
      <c r="AP398" s="219" t="s">
        <v>1644</v>
      </c>
      <c r="AR398" s="67">
        <f>$UT$664</f>
        <v>395.1</v>
      </c>
      <c r="AS398" s="5" t="s">
        <v>12</v>
      </c>
      <c r="AT398" s="219" t="s">
        <v>1655</v>
      </c>
      <c r="AV398" s="67">
        <f>$PO$670</f>
        <v>400</v>
      </c>
      <c r="AW398" s="81"/>
      <c r="AX398" s="81"/>
      <c r="AY398" s="81"/>
      <c r="AZ398" s="81"/>
      <c r="BA398" s="81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</row>
    <row r="399" spans="1:216" s="3" customFormat="1" ht="15.75" customHeight="1">
      <c r="A399" s="5" t="s">
        <v>14</v>
      </c>
      <c r="B399" s="277" t="s">
        <v>154</v>
      </c>
      <c r="D399" s="67">
        <f>$Q$604</f>
        <v>4217.6000000000004</v>
      </c>
      <c r="E399" s="5" t="s">
        <v>14</v>
      </c>
      <c r="F399" s="63" t="s">
        <v>3372</v>
      </c>
      <c r="H399" s="67">
        <f>$AJQ$610</f>
        <v>2790</v>
      </c>
      <c r="I399" s="5" t="s">
        <v>14</v>
      </c>
      <c r="J399" s="219" t="s">
        <v>1653</v>
      </c>
      <c r="L399" s="67">
        <f>$ML$616</f>
        <v>1994.5</v>
      </c>
      <c r="M399" s="5" t="s">
        <v>14</v>
      </c>
      <c r="N399" s="63" t="s">
        <v>3367</v>
      </c>
      <c r="P399" s="67">
        <f>$AHX$622</f>
        <v>1738.7</v>
      </c>
      <c r="Q399" s="5" t="s">
        <v>14</v>
      </c>
      <c r="R399" s="28" t="s">
        <v>37</v>
      </c>
      <c r="T399" s="67">
        <f>$DC$628</f>
        <v>1185.5</v>
      </c>
      <c r="U399" s="5" t="s">
        <v>14</v>
      </c>
      <c r="V399" s="63" t="s">
        <v>21</v>
      </c>
      <c r="X399" s="67">
        <f>$H$634</f>
        <v>986.4</v>
      </c>
      <c r="Y399" s="5" t="s">
        <v>14</v>
      </c>
      <c r="Z399" s="63" t="s">
        <v>141</v>
      </c>
      <c r="AB399" s="67">
        <f>$GF$640</f>
        <v>935.59999999999991</v>
      </c>
      <c r="AC399" s="5" t="s">
        <v>14</v>
      </c>
      <c r="AD399" s="277" t="s">
        <v>779</v>
      </c>
      <c r="AF399" s="67">
        <f>$AI$646</f>
        <v>750.9</v>
      </c>
      <c r="AG399" s="5" t="s">
        <v>14</v>
      </c>
      <c r="AH399" s="63" t="s">
        <v>790</v>
      </c>
      <c r="AJ399" s="67">
        <f>$IZ$652</f>
        <v>804.4</v>
      </c>
      <c r="AK399" s="5" t="s">
        <v>14</v>
      </c>
      <c r="AL399" s="28" t="s">
        <v>37</v>
      </c>
      <c r="AN399" s="67">
        <f>$DC$658</f>
        <v>767.4</v>
      </c>
      <c r="AO399" s="5" t="s">
        <v>14</v>
      </c>
      <c r="AP399" s="277" t="s">
        <v>2027</v>
      </c>
      <c r="AR399" s="67">
        <f>$ZG$664</f>
        <v>365.59999999999997</v>
      </c>
      <c r="AS399" s="5" t="s">
        <v>14</v>
      </c>
      <c r="AT399" s="28" t="s">
        <v>155</v>
      </c>
      <c r="AV399" s="67">
        <f>$BS$670</f>
        <v>397.1</v>
      </c>
      <c r="AW399" s="81"/>
      <c r="AX399" s="81"/>
      <c r="AY399" s="81"/>
      <c r="AZ399" s="81"/>
      <c r="BA399" s="81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</row>
    <row r="400" spans="1:216" s="3" customFormat="1" ht="15.75" customHeight="1">
      <c r="A400" s="5" t="s">
        <v>16</v>
      </c>
      <c r="B400" s="277" t="s">
        <v>143</v>
      </c>
      <c r="D400" s="67">
        <f>$CT$604</f>
        <v>4217.6000000000004</v>
      </c>
      <c r="E400" s="5" t="s">
        <v>16</v>
      </c>
      <c r="F400" s="277" t="s">
        <v>2006</v>
      </c>
      <c r="H400" s="67">
        <f>$SI$610</f>
        <v>2789.9</v>
      </c>
      <c r="I400" s="5" t="s">
        <v>16</v>
      </c>
      <c r="J400" s="219" t="s">
        <v>1662</v>
      </c>
      <c r="L400" s="67">
        <f>$HP$616</f>
        <v>1993.1</v>
      </c>
      <c r="M400" s="5" t="s">
        <v>16</v>
      </c>
      <c r="N400" s="277" t="s">
        <v>2008</v>
      </c>
      <c r="P400" s="67">
        <f>$RZ$622</f>
        <v>1684.1000000000001</v>
      </c>
      <c r="Q400" s="5" t="s">
        <v>16</v>
      </c>
      <c r="R400" s="277" t="s">
        <v>2008</v>
      </c>
      <c r="T400" s="67">
        <f>$RZ$628</f>
        <v>1166.6000000000001</v>
      </c>
      <c r="U400" s="5" t="s">
        <v>16</v>
      </c>
      <c r="V400" s="277" t="s">
        <v>2006</v>
      </c>
      <c r="X400" s="67">
        <f>$SI$634</f>
        <v>976.1</v>
      </c>
      <c r="Y400" s="5" t="s">
        <v>16</v>
      </c>
      <c r="Z400" s="28" t="s">
        <v>37</v>
      </c>
      <c r="AB400" s="67">
        <f>$DC$640</f>
        <v>927.80000000000007</v>
      </c>
      <c r="AC400" s="5" t="s">
        <v>16</v>
      </c>
      <c r="AD400" s="63" t="s">
        <v>21</v>
      </c>
      <c r="AF400" s="67">
        <f>$H$646</f>
        <v>746.3</v>
      </c>
      <c r="AG400" s="5" t="s">
        <v>16</v>
      </c>
      <c r="AH400" s="277" t="s">
        <v>2008</v>
      </c>
      <c r="AJ400" s="67">
        <f>$RZ$652</f>
        <v>795.9</v>
      </c>
      <c r="AK400" s="5" t="s">
        <v>16</v>
      </c>
      <c r="AL400" s="277" t="s">
        <v>13</v>
      </c>
      <c r="AN400" s="67">
        <f>$NV$658</f>
        <v>761.5</v>
      </c>
      <c r="AO400" s="5" t="s">
        <v>16</v>
      </c>
      <c r="AP400" s="219" t="s">
        <v>1647</v>
      </c>
      <c r="AR400" s="67">
        <f>$FN$664</f>
        <v>358.59999999999997</v>
      </c>
      <c r="AS400" s="5" t="s">
        <v>16</v>
      </c>
      <c r="AT400" s="63" t="s">
        <v>762</v>
      </c>
      <c r="AV400" s="67">
        <f>$FE$670</f>
        <v>385</v>
      </c>
      <c r="AW400" s="81"/>
      <c r="AX400" s="81"/>
      <c r="AY400" s="81"/>
      <c r="AZ400" s="81"/>
      <c r="BA400" s="81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</row>
    <row r="401" spans="1:264" s="3" customFormat="1" ht="15.75" customHeight="1">
      <c r="A401" s="5" t="s">
        <v>18</v>
      </c>
      <c r="B401" s="219" t="s">
        <v>1662</v>
      </c>
      <c r="D401" s="67">
        <f>$HP$604</f>
        <v>4217.6000000000004</v>
      </c>
      <c r="E401" s="5" t="s">
        <v>18</v>
      </c>
      <c r="F401" s="63" t="s">
        <v>25</v>
      </c>
      <c r="H401" s="67">
        <f>$BJ$610</f>
        <v>2744.5000000000005</v>
      </c>
      <c r="I401" s="5" t="s">
        <v>18</v>
      </c>
      <c r="J401" s="277" t="s">
        <v>2030</v>
      </c>
      <c r="L401" s="67">
        <f>$ZY$616</f>
        <v>1987.1</v>
      </c>
      <c r="M401" s="5" t="s">
        <v>18</v>
      </c>
      <c r="N401" s="28" t="s">
        <v>37</v>
      </c>
      <c r="P401" s="67">
        <f>$DC$622</f>
        <v>1673.6</v>
      </c>
      <c r="Q401" s="5" t="s">
        <v>18</v>
      </c>
      <c r="R401" s="63" t="s">
        <v>734</v>
      </c>
      <c r="T401" s="67">
        <f>$LK$628</f>
        <v>1079.1000000000001</v>
      </c>
      <c r="U401" s="5" t="s">
        <v>18</v>
      </c>
      <c r="V401" s="63" t="s">
        <v>153</v>
      </c>
      <c r="X401" s="67">
        <f>$KA$634</f>
        <v>975.3</v>
      </c>
      <c r="Y401" s="5" t="s">
        <v>18</v>
      </c>
      <c r="Z401" s="63" t="s">
        <v>733</v>
      </c>
      <c r="AB401" s="67">
        <f>$HG$640</f>
        <v>920.69999999999993</v>
      </c>
      <c r="AC401" s="5" t="s">
        <v>18</v>
      </c>
      <c r="AD401" s="63" t="s">
        <v>3386</v>
      </c>
      <c r="AF401" s="67">
        <f>$AOV$646</f>
        <v>742.2</v>
      </c>
      <c r="AG401" s="5" t="s">
        <v>18</v>
      </c>
      <c r="AH401" s="277" t="s">
        <v>783</v>
      </c>
      <c r="AJ401" s="67">
        <f>$CK$652</f>
        <v>789.9</v>
      </c>
      <c r="AK401" s="5" t="s">
        <v>18</v>
      </c>
      <c r="AL401" s="63" t="s">
        <v>748</v>
      </c>
      <c r="AN401" s="67">
        <f>$GO$658</f>
        <v>748.1</v>
      </c>
      <c r="AO401" s="5" t="s">
        <v>18</v>
      </c>
      <c r="AP401" s="219" t="s">
        <v>1662</v>
      </c>
      <c r="AR401" s="67">
        <f>$HP$664</f>
        <v>351</v>
      </c>
      <c r="AS401" s="5" t="s">
        <v>18</v>
      </c>
      <c r="AT401" s="219" t="s">
        <v>1656</v>
      </c>
      <c r="AV401" s="67">
        <f>$QP$670</f>
        <v>382.7</v>
      </c>
      <c r="AW401" s="81"/>
      <c r="AX401" s="81"/>
      <c r="AY401" s="81"/>
      <c r="AZ401" s="81"/>
      <c r="BA401" s="81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</row>
    <row r="402" spans="1:264" s="3" customFormat="1" ht="15.75" customHeight="1">
      <c r="A402" s="5" t="s">
        <v>20</v>
      </c>
      <c r="B402" s="63" t="s">
        <v>778</v>
      </c>
      <c r="D402" s="67">
        <f>$GX$604</f>
        <v>4212</v>
      </c>
      <c r="E402" s="5" t="s">
        <v>20</v>
      </c>
      <c r="F402" s="63" t="s">
        <v>3375</v>
      </c>
      <c r="H402" s="67">
        <f>$AKR$610</f>
        <v>2732.7</v>
      </c>
      <c r="I402" s="5" t="s">
        <v>20</v>
      </c>
      <c r="J402" s="63" t="s">
        <v>3369</v>
      </c>
      <c r="L402" s="67">
        <f>$AIP$616</f>
        <v>1985.8000000000002</v>
      </c>
      <c r="M402" s="5" t="s">
        <v>20</v>
      </c>
      <c r="N402" s="63" t="s">
        <v>764</v>
      </c>
      <c r="P402" s="67">
        <f>$JR$622</f>
        <v>1610.4</v>
      </c>
      <c r="Q402" s="5" t="s">
        <v>20</v>
      </c>
      <c r="R402" s="63" t="s">
        <v>3374</v>
      </c>
      <c r="T402" s="67">
        <f>$AKI$628</f>
        <v>1067.8000000000002</v>
      </c>
      <c r="U402" s="5" t="s">
        <v>20</v>
      </c>
      <c r="V402" s="28" t="s">
        <v>37</v>
      </c>
      <c r="X402" s="67">
        <f>$DC$634</f>
        <v>966.2</v>
      </c>
      <c r="Y402" s="5" t="s">
        <v>20</v>
      </c>
      <c r="Z402" s="277" t="s">
        <v>2018</v>
      </c>
      <c r="AB402" s="67">
        <f>$SR$640</f>
        <v>919.1</v>
      </c>
      <c r="AC402" s="5" t="s">
        <v>20</v>
      </c>
      <c r="AD402" s="277" t="s">
        <v>11</v>
      </c>
      <c r="AF402" s="67">
        <f>$CB$646</f>
        <v>741.4</v>
      </c>
      <c r="AG402" s="5" t="s">
        <v>20</v>
      </c>
      <c r="AH402" s="219" t="s">
        <v>1653</v>
      </c>
      <c r="AJ402" s="67">
        <f>$ML$652</f>
        <v>754.6</v>
      </c>
      <c r="AK402" s="5" t="s">
        <v>20</v>
      </c>
      <c r="AL402" s="63" t="s">
        <v>733</v>
      </c>
      <c r="AN402" s="67">
        <f>$HG$658</f>
        <v>744.39999999999986</v>
      </c>
      <c r="AO402" s="5" t="s">
        <v>20</v>
      </c>
      <c r="AP402" s="63" t="s">
        <v>25</v>
      </c>
      <c r="AR402" s="67">
        <f>$BJ$664</f>
        <v>348.9</v>
      </c>
      <c r="AS402" s="5" t="s">
        <v>20</v>
      </c>
      <c r="AT402" s="277" t="s">
        <v>17</v>
      </c>
      <c r="AV402" s="67">
        <f>$DL$670</f>
        <v>382.20000000000005</v>
      </c>
      <c r="AW402" s="81"/>
      <c r="AX402" s="81"/>
      <c r="AY402" s="81"/>
      <c r="AZ402" s="81"/>
      <c r="BA402" s="81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JD402" s="48"/>
    </row>
    <row r="403" spans="1:264" s="3" customFormat="1" ht="15.75" customHeight="1">
      <c r="A403" s="5" t="s">
        <v>22</v>
      </c>
      <c r="B403" s="28" t="s">
        <v>155</v>
      </c>
      <c r="D403" s="67">
        <f>$BS$604</f>
        <v>4204.2</v>
      </c>
      <c r="E403" s="5" t="s">
        <v>22</v>
      </c>
      <c r="F403" s="219" t="s">
        <v>1652</v>
      </c>
      <c r="H403" s="67">
        <f>$ON$610</f>
        <v>2691.7999999999997</v>
      </c>
      <c r="I403" s="5" t="s">
        <v>22</v>
      </c>
      <c r="J403" s="277" t="s">
        <v>779</v>
      </c>
      <c r="L403" s="67">
        <f>$AI$616</f>
        <v>1975.6</v>
      </c>
      <c r="M403" s="5" t="s">
        <v>22</v>
      </c>
      <c r="N403" s="277" t="s">
        <v>9</v>
      </c>
      <c r="P403" s="67">
        <f>$LT$622</f>
        <v>1602.2000000000003</v>
      </c>
      <c r="Q403" s="5" t="s">
        <v>22</v>
      </c>
      <c r="R403" s="277" t="s">
        <v>2018</v>
      </c>
      <c r="T403" s="67">
        <f>$SR$628</f>
        <v>1066.3</v>
      </c>
      <c r="U403" s="5" t="s">
        <v>22</v>
      </c>
      <c r="V403" s="63" t="s">
        <v>3372</v>
      </c>
      <c r="X403" s="67">
        <f>$AJQ$634</f>
        <v>950.30000000000007</v>
      </c>
      <c r="Y403" s="5" t="s">
        <v>22</v>
      </c>
      <c r="Z403" s="63" t="s">
        <v>3372</v>
      </c>
      <c r="AB403" s="67">
        <f>$AJQ$640</f>
        <v>910.6</v>
      </c>
      <c r="AC403" s="5" t="s">
        <v>22</v>
      </c>
      <c r="AD403" s="63" t="s">
        <v>25</v>
      </c>
      <c r="AF403" s="67">
        <f>$BJ$646</f>
        <v>723.3</v>
      </c>
      <c r="AG403" s="5" t="s">
        <v>22</v>
      </c>
      <c r="AH403" s="63" t="s">
        <v>3367</v>
      </c>
      <c r="AJ403" s="67">
        <f>$AHX$652</f>
        <v>716</v>
      </c>
      <c r="AK403" s="5" t="s">
        <v>22</v>
      </c>
      <c r="AL403" s="63" t="s">
        <v>3394</v>
      </c>
      <c r="AN403" s="67">
        <f>$APE$658</f>
        <v>725.4</v>
      </c>
      <c r="AO403" s="5" t="s">
        <v>22</v>
      </c>
      <c r="AP403" s="28" t="s">
        <v>37</v>
      </c>
      <c r="AR403" s="67">
        <f>$DC$664</f>
        <v>329.6</v>
      </c>
      <c r="AS403" s="5" t="s">
        <v>22</v>
      </c>
      <c r="AT403" s="277" t="s">
        <v>800</v>
      </c>
      <c r="AV403" s="67">
        <f>$AR$670</f>
        <v>374</v>
      </c>
      <c r="AW403" s="81"/>
      <c r="AX403" s="81"/>
      <c r="AY403" s="81"/>
      <c r="AZ403" s="81"/>
      <c r="BA403" s="81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JD403" s="40"/>
    </row>
    <row r="404" spans="1:264" s="3" customFormat="1" ht="15.75" customHeight="1">
      <c r="A404" s="5" t="s">
        <v>24</v>
      </c>
      <c r="B404" s="277" t="s">
        <v>17</v>
      </c>
      <c r="D404" s="67">
        <f>$DL$604</f>
        <v>4194</v>
      </c>
      <c r="E404" s="5" t="s">
        <v>24</v>
      </c>
      <c r="F404" s="63" t="s">
        <v>3395</v>
      </c>
      <c r="H404" s="67">
        <f>$APN$610</f>
        <v>2680.0999999999995</v>
      </c>
      <c r="I404" s="5" t="s">
        <v>24</v>
      </c>
      <c r="J404" s="277" t="s">
        <v>2018</v>
      </c>
      <c r="L404" s="67">
        <f>$SR$616</f>
        <v>1963.3</v>
      </c>
      <c r="M404" s="5" t="s">
        <v>24</v>
      </c>
      <c r="N404" s="63" t="s">
        <v>3386</v>
      </c>
      <c r="P404" s="67">
        <f>$AOV$622</f>
        <v>1599.7000000000003</v>
      </c>
      <c r="Q404" s="5" t="s">
        <v>24</v>
      </c>
      <c r="R404" s="277" t="s">
        <v>2027</v>
      </c>
      <c r="T404" s="67">
        <f>$ZG$628</f>
        <v>1052.9000000000001</v>
      </c>
      <c r="U404" s="5" t="s">
        <v>24</v>
      </c>
      <c r="V404" s="63" t="s">
        <v>746</v>
      </c>
      <c r="X404" s="67">
        <f>$FW$634</f>
        <v>949.1</v>
      </c>
      <c r="Y404" s="5" t="s">
        <v>24</v>
      </c>
      <c r="Z404" s="63" t="s">
        <v>771</v>
      </c>
      <c r="AB404" s="67">
        <f>$MU$640</f>
        <v>909</v>
      </c>
      <c r="AC404" s="5" t="s">
        <v>24</v>
      </c>
      <c r="AD404" s="277" t="s">
        <v>17</v>
      </c>
      <c r="AF404" s="67">
        <f>$DL$646</f>
        <v>701.1</v>
      </c>
      <c r="AG404" s="5" t="s">
        <v>24</v>
      </c>
      <c r="AH404" s="63" t="s">
        <v>3383</v>
      </c>
      <c r="AJ404" s="67">
        <f>$ANU$652</f>
        <v>712.25</v>
      </c>
      <c r="AK404" s="5" t="s">
        <v>24</v>
      </c>
      <c r="AL404" s="277" t="s">
        <v>11</v>
      </c>
      <c r="AN404" s="67">
        <f>$CB$658</f>
        <v>719.5</v>
      </c>
      <c r="AO404" s="5" t="s">
        <v>24</v>
      </c>
      <c r="AP404" s="277" t="s">
        <v>143</v>
      </c>
      <c r="AR404" s="67">
        <f>$CT$664</f>
        <v>327.29999999999995</v>
      </c>
      <c r="AS404" s="5" t="s">
        <v>24</v>
      </c>
      <c r="AT404" s="63" t="s">
        <v>3382</v>
      </c>
      <c r="AV404" s="67">
        <f>$ANC$670</f>
        <v>357.9</v>
      </c>
      <c r="AW404" s="81"/>
      <c r="AX404" s="81"/>
      <c r="AY404" s="81"/>
      <c r="AZ404" s="81"/>
      <c r="BA404" s="81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</row>
    <row r="405" spans="1:264" s="3" customFormat="1" ht="15.75" customHeight="1">
      <c r="A405" s="5" t="s">
        <v>26</v>
      </c>
      <c r="B405" s="219" t="s">
        <v>1647</v>
      </c>
      <c r="D405" s="67">
        <f>$FN$604</f>
        <v>4188.3999999999996</v>
      </c>
      <c r="E405" s="5" t="s">
        <v>26</v>
      </c>
      <c r="F405" s="219" t="s">
        <v>1660</v>
      </c>
      <c r="H405" s="67">
        <f>$ND$610</f>
        <v>2660</v>
      </c>
      <c r="I405" s="5" t="s">
        <v>26</v>
      </c>
      <c r="J405" s="63" t="s">
        <v>3381</v>
      </c>
      <c r="L405" s="67">
        <f>$AMT$616</f>
        <v>1955.1999999999998</v>
      </c>
      <c r="M405" s="5" t="s">
        <v>26</v>
      </c>
      <c r="N405" s="63" t="s">
        <v>25</v>
      </c>
      <c r="P405" s="67">
        <f>$BJ$622</f>
        <v>1590.6</v>
      </c>
      <c r="Q405" s="5" t="s">
        <v>26</v>
      </c>
      <c r="R405" s="63" t="s">
        <v>746</v>
      </c>
      <c r="T405" s="67">
        <f>$FW$628</f>
        <v>1048.9000000000001</v>
      </c>
      <c r="U405" s="5" t="s">
        <v>26</v>
      </c>
      <c r="V405" s="219" t="s">
        <v>1655</v>
      </c>
      <c r="X405" s="67">
        <f>$PO$634</f>
        <v>929.6</v>
      </c>
      <c r="Y405" s="5" t="s">
        <v>26</v>
      </c>
      <c r="Z405" s="63" t="s">
        <v>3385</v>
      </c>
      <c r="AB405" s="67">
        <f>$AOM$640</f>
        <v>896.6</v>
      </c>
      <c r="AC405" s="5" t="s">
        <v>26</v>
      </c>
      <c r="AD405" s="63" t="s">
        <v>764</v>
      </c>
      <c r="AF405" s="67">
        <f>$JR$646</f>
        <v>683.2</v>
      </c>
      <c r="AG405" s="5" t="s">
        <v>26</v>
      </c>
      <c r="AH405" s="63" t="s">
        <v>746</v>
      </c>
      <c r="AJ405" s="67">
        <f>$FW$652</f>
        <v>702.1</v>
      </c>
      <c r="AK405" s="5" t="s">
        <v>26</v>
      </c>
      <c r="AL405" s="63" t="s">
        <v>738</v>
      </c>
      <c r="AN405" s="67">
        <f>$JI$658</f>
        <v>712.3</v>
      </c>
      <c r="AO405" s="5" t="s">
        <v>26</v>
      </c>
      <c r="AP405" s="219" t="s">
        <v>1655</v>
      </c>
      <c r="AR405" s="67">
        <f>$PO$664</f>
        <v>326.5</v>
      </c>
      <c r="AS405" s="5" t="s">
        <v>26</v>
      </c>
      <c r="AT405" s="63" t="s">
        <v>3386</v>
      </c>
      <c r="AV405" s="67">
        <f>$AOV$670</f>
        <v>329.6</v>
      </c>
      <c r="AW405" s="81"/>
      <c r="AX405" s="81"/>
      <c r="AY405" s="81"/>
      <c r="AZ405" s="81"/>
      <c r="BA405" s="81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JD405" s="49"/>
    </row>
    <row r="406" spans="1:264" s="3" customFormat="1" ht="15.75" customHeight="1">
      <c r="A406" s="5" t="s">
        <v>28</v>
      </c>
      <c r="B406" s="277" t="s">
        <v>2026</v>
      </c>
      <c r="D406" s="67">
        <f>$ACA$604</f>
        <v>4188.3999999999996</v>
      </c>
      <c r="E406" s="5" t="s">
        <v>28</v>
      </c>
      <c r="F406" s="63" t="s">
        <v>162</v>
      </c>
      <c r="H406" s="67">
        <f>$IQ$610</f>
        <v>2624.2999999999997</v>
      </c>
      <c r="I406" s="5" t="s">
        <v>28</v>
      </c>
      <c r="J406" s="277" t="s">
        <v>2024</v>
      </c>
      <c r="L406" s="67">
        <f>$AAQ$616</f>
        <v>1949.1999999999998</v>
      </c>
      <c r="M406" s="5" t="s">
        <v>28</v>
      </c>
      <c r="N406" s="219" t="s">
        <v>1644</v>
      </c>
      <c r="P406" s="67">
        <f>$UT$622</f>
        <v>1582</v>
      </c>
      <c r="Q406" s="5" t="s">
        <v>28</v>
      </c>
      <c r="R406" s="63" t="s">
        <v>33</v>
      </c>
      <c r="T406" s="67">
        <f>$BA$628</f>
        <v>1044.0999999999999</v>
      </c>
      <c r="U406" s="5" t="s">
        <v>28</v>
      </c>
      <c r="V406" s="277" t="s">
        <v>11</v>
      </c>
      <c r="X406" s="67">
        <f>$CB$634</f>
        <v>927.90000000000009</v>
      </c>
      <c r="Y406" s="5" t="s">
        <v>28</v>
      </c>
      <c r="Z406" s="219" t="s">
        <v>1644</v>
      </c>
      <c r="AB406" s="67">
        <f>$UT$640</f>
        <v>889.6</v>
      </c>
      <c r="AC406" s="5" t="s">
        <v>28</v>
      </c>
      <c r="AD406" s="63" t="s">
        <v>141</v>
      </c>
      <c r="AF406" s="67">
        <f>$GF$646</f>
        <v>678</v>
      </c>
      <c r="AG406" s="5" t="s">
        <v>28</v>
      </c>
      <c r="AH406" s="63" t="s">
        <v>3375</v>
      </c>
      <c r="AJ406" s="67">
        <f>$AKR$652</f>
        <v>690.19999999999993</v>
      </c>
      <c r="AK406" s="5" t="s">
        <v>28</v>
      </c>
      <c r="AL406" s="219" t="s">
        <v>1662</v>
      </c>
      <c r="AN406" s="67">
        <f>$HP$658</f>
        <v>693.19999999999993</v>
      </c>
      <c r="AO406" s="5" t="s">
        <v>28</v>
      </c>
      <c r="AP406" s="277" t="s">
        <v>4497</v>
      </c>
      <c r="AR406" s="67">
        <f>$XW$664</f>
        <v>312.89999999999998</v>
      </c>
      <c r="AS406" s="5" t="s">
        <v>28</v>
      </c>
      <c r="AT406" s="277" t="s">
        <v>779</v>
      </c>
      <c r="AV406" s="67">
        <f>$AI$670</f>
        <v>328.8</v>
      </c>
      <c r="AW406" s="81"/>
      <c r="AX406" s="81"/>
      <c r="AY406" s="81"/>
      <c r="AZ406" s="81"/>
      <c r="BA406" s="81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JD406" s="41"/>
    </row>
    <row r="407" spans="1:264" s="3" customFormat="1" ht="15.75" customHeight="1">
      <c r="A407" s="5" t="s">
        <v>30</v>
      </c>
      <c r="B407" s="277" t="s">
        <v>31</v>
      </c>
      <c r="D407" s="67">
        <f>$Z$604</f>
        <v>4188.3999999999996</v>
      </c>
      <c r="E407" s="5" t="s">
        <v>30</v>
      </c>
      <c r="F407" s="63" t="s">
        <v>746</v>
      </c>
      <c r="H407" s="67">
        <f>$FW$610</f>
        <v>2616.1999999999998</v>
      </c>
      <c r="I407" s="5" t="s">
        <v>30</v>
      </c>
      <c r="J407" s="28" t="s">
        <v>155</v>
      </c>
      <c r="L407" s="67">
        <f>$BS$616</f>
        <v>1943.5</v>
      </c>
      <c r="M407" s="5" t="s">
        <v>30</v>
      </c>
      <c r="N407" s="63" t="s">
        <v>778</v>
      </c>
      <c r="P407" s="67">
        <f>$GX$622</f>
        <v>1580</v>
      </c>
      <c r="Q407" s="5" t="s">
        <v>30</v>
      </c>
      <c r="R407" s="277" t="s">
        <v>143</v>
      </c>
      <c r="T407" s="67">
        <f>$CT$628</f>
        <v>1036.7</v>
      </c>
      <c r="U407" s="5" t="s">
        <v>30</v>
      </c>
      <c r="V407" s="277" t="s">
        <v>779</v>
      </c>
      <c r="X407" s="67">
        <f>$AI$634</f>
        <v>917.30000000000018</v>
      </c>
      <c r="Y407" s="5" t="s">
        <v>30</v>
      </c>
      <c r="Z407" s="277" t="s">
        <v>2023</v>
      </c>
      <c r="AB407" s="67">
        <f>$YF$640</f>
        <v>889.2</v>
      </c>
      <c r="AC407" s="5" t="s">
        <v>30</v>
      </c>
      <c r="AD407" s="63" t="s">
        <v>749</v>
      </c>
      <c r="AF407" s="67">
        <f>$EV$646</f>
        <v>669.7</v>
      </c>
      <c r="AG407" s="5" t="s">
        <v>30</v>
      </c>
      <c r="AH407" s="277" t="s">
        <v>17</v>
      </c>
      <c r="AJ407" s="67">
        <f>$DL$652</f>
        <v>688.40000000000009</v>
      </c>
      <c r="AK407" s="5" t="s">
        <v>30</v>
      </c>
      <c r="AL407" s="63" t="s">
        <v>25</v>
      </c>
      <c r="AN407" s="67">
        <f>$BJ$658</f>
        <v>684.3</v>
      </c>
      <c r="AO407" s="5" t="s">
        <v>30</v>
      </c>
      <c r="AP407" s="63" t="s">
        <v>21</v>
      </c>
      <c r="AR407" s="67">
        <f>$H$664</f>
        <v>310.79999999999995</v>
      </c>
      <c r="AS407" s="5" t="s">
        <v>30</v>
      </c>
      <c r="AT407" s="219" t="s">
        <v>1647</v>
      </c>
      <c r="AV407" s="67">
        <f>$FN$670</f>
        <v>328.3</v>
      </c>
      <c r="AW407" s="81"/>
      <c r="AX407" s="81"/>
      <c r="AY407" s="81"/>
      <c r="AZ407" s="81"/>
      <c r="BA407" s="81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</row>
    <row r="408" spans="1:264" s="3" customFormat="1" ht="15.75" customHeight="1">
      <c r="A408" s="5" t="s">
        <v>32</v>
      </c>
      <c r="B408" s="63" t="s">
        <v>33</v>
      </c>
      <c r="D408" s="67">
        <f>$BA$604</f>
        <v>4188.3999999999996</v>
      </c>
      <c r="E408" s="5" t="s">
        <v>32</v>
      </c>
      <c r="F408" s="219" t="s">
        <v>1653</v>
      </c>
      <c r="H408" s="67">
        <f>$ML$610</f>
        <v>2600.8999999999996</v>
      </c>
      <c r="I408" s="5" t="s">
        <v>32</v>
      </c>
      <c r="J408" s="277" t="s">
        <v>31</v>
      </c>
      <c r="L408" s="67">
        <f>$Z$616</f>
        <v>1936.2</v>
      </c>
      <c r="M408" s="5" t="s">
        <v>32</v>
      </c>
      <c r="N408" s="277" t="s">
        <v>2018</v>
      </c>
      <c r="P408" s="67">
        <f>$SR$622</f>
        <v>1565.9</v>
      </c>
      <c r="Q408" s="5" t="s">
        <v>32</v>
      </c>
      <c r="R408" s="219" t="s">
        <v>1652</v>
      </c>
      <c r="T408" s="67">
        <f>$ON$628</f>
        <v>1011.4999999999999</v>
      </c>
      <c r="U408" s="5" t="s">
        <v>32</v>
      </c>
      <c r="V408" s="63" t="s">
        <v>748</v>
      </c>
      <c r="X408" s="67">
        <f>$GO$634</f>
        <v>917.19999999999993</v>
      </c>
      <c r="Y408" s="5" t="s">
        <v>32</v>
      </c>
      <c r="Z408" s="219" t="s">
        <v>1653</v>
      </c>
      <c r="AB408" s="67">
        <f>$ML$640</f>
        <v>887.5</v>
      </c>
      <c r="AC408" s="5" t="s">
        <v>32</v>
      </c>
      <c r="AD408" s="277" t="s">
        <v>783</v>
      </c>
      <c r="AF408" s="67">
        <f>$CK$646</f>
        <v>661.90000000000009</v>
      </c>
      <c r="AG408" s="5" t="s">
        <v>32</v>
      </c>
      <c r="AH408" s="277" t="s">
        <v>2157</v>
      </c>
      <c r="AJ408" s="67">
        <f>$XN$652</f>
        <v>677.8</v>
      </c>
      <c r="AK408" s="5" t="s">
        <v>32</v>
      </c>
      <c r="AL408" s="277" t="s">
        <v>779</v>
      </c>
      <c r="AN408" s="67">
        <f>$AI$658</f>
        <v>675.1</v>
      </c>
      <c r="AO408" s="5" t="s">
        <v>32</v>
      </c>
      <c r="AP408" s="277" t="s">
        <v>2018</v>
      </c>
      <c r="AR408" s="67">
        <f>$SR$664</f>
        <v>300.3</v>
      </c>
      <c r="AS408" s="5" t="s">
        <v>32</v>
      </c>
      <c r="AT408" s="219" t="s">
        <v>1660</v>
      </c>
      <c r="AV408" s="67">
        <f>$ND$670</f>
        <v>321</v>
      </c>
      <c r="AW408" s="81"/>
      <c r="AX408" s="81"/>
      <c r="AY408" s="81"/>
      <c r="AZ408" s="81"/>
      <c r="BA408" s="81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JD408" s="48"/>
    </row>
    <row r="409" spans="1:264" s="3" customFormat="1" ht="15.75" customHeight="1">
      <c r="A409" s="5" t="s">
        <v>34</v>
      </c>
      <c r="B409" s="219" t="s">
        <v>1644</v>
      </c>
      <c r="D409" s="67">
        <f>$UT$604</f>
        <v>4159.8999999999996</v>
      </c>
      <c r="E409" s="5" t="s">
        <v>34</v>
      </c>
      <c r="F409" s="63" t="s">
        <v>3370</v>
      </c>
      <c r="H409" s="67">
        <f>$AIY$610</f>
        <v>2595.8000000000002</v>
      </c>
      <c r="I409" s="5" t="s">
        <v>34</v>
      </c>
      <c r="J409" s="63" t="s">
        <v>3379</v>
      </c>
      <c r="L409" s="67">
        <f>$AMB$616</f>
        <v>1924.5</v>
      </c>
      <c r="M409" s="5" t="s">
        <v>34</v>
      </c>
      <c r="N409" s="28" t="s">
        <v>155</v>
      </c>
      <c r="P409" s="67">
        <f>$BS$622</f>
        <v>1549.2</v>
      </c>
      <c r="Q409" s="5" t="s">
        <v>34</v>
      </c>
      <c r="R409" s="277" t="s">
        <v>800</v>
      </c>
      <c r="T409" s="67">
        <f>$AR$628</f>
        <v>997.8</v>
      </c>
      <c r="U409" s="5" t="s">
        <v>34</v>
      </c>
      <c r="V409" s="277" t="s">
        <v>800</v>
      </c>
      <c r="X409" s="67">
        <f>$AR$634</f>
        <v>912.5</v>
      </c>
      <c r="Y409" s="5" t="s">
        <v>34</v>
      </c>
      <c r="Z409" s="63" t="s">
        <v>763</v>
      </c>
      <c r="AB409" s="67">
        <f>$NM$640</f>
        <v>880.6</v>
      </c>
      <c r="AC409" s="5" t="s">
        <v>34</v>
      </c>
      <c r="AD409" s="277" t="s">
        <v>2052</v>
      </c>
      <c r="AF409" s="67">
        <f>$ABR$646</f>
        <v>653.49999999999989</v>
      </c>
      <c r="AG409" s="5" t="s">
        <v>34</v>
      </c>
      <c r="AH409" s="277" t="s">
        <v>2003</v>
      </c>
      <c r="AJ409" s="67">
        <f>$WM$652</f>
        <v>673.3</v>
      </c>
      <c r="AK409" s="5" t="s">
        <v>34</v>
      </c>
      <c r="AL409" s="63" t="s">
        <v>21</v>
      </c>
      <c r="AN409" s="67">
        <f>$H$658</f>
        <v>664</v>
      </c>
      <c r="AO409" s="5" t="s">
        <v>34</v>
      </c>
      <c r="AP409" s="63" t="s">
        <v>33</v>
      </c>
      <c r="AR409" s="67">
        <f>$BA$664</f>
        <v>300.3</v>
      </c>
      <c r="AS409" s="5" t="s">
        <v>34</v>
      </c>
      <c r="AT409" s="63" t="s">
        <v>764</v>
      </c>
      <c r="AV409" s="67">
        <f>$JR$670</f>
        <v>319.90000000000003</v>
      </c>
      <c r="AW409" s="81"/>
      <c r="AX409" s="81"/>
      <c r="AY409" s="81"/>
      <c r="AZ409" s="81"/>
      <c r="BA409" s="81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JD409" s="40"/>
    </row>
    <row r="410" spans="1:264" s="3" customFormat="1" ht="15.75" customHeight="1">
      <c r="A410" s="5" t="s">
        <v>36</v>
      </c>
      <c r="B410" s="277" t="s">
        <v>2002</v>
      </c>
      <c r="D410" s="67">
        <f>$TJ$604</f>
        <v>4149</v>
      </c>
      <c r="E410" s="5" t="s">
        <v>36</v>
      </c>
      <c r="F410" s="63" t="s">
        <v>734</v>
      </c>
      <c r="H410" s="67">
        <f>$LK$610</f>
        <v>2579</v>
      </c>
      <c r="I410" s="5" t="s">
        <v>36</v>
      </c>
      <c r="J410" s="219" t="s">
        <v>1654</v>
      </c>
      <c r="L410" s="67">
        <f>$QY$616</f>
        <v>1921</v>
      </c>
      <c r="M410" s="5" t="s">
        <v>36</v>
      </c>
      <c r="N410" s="277" t="s">
        <v>27</v>
      </c>
      <c r="P410" s="67">
        <f>$MC$622</f>
        <v>1548.1000000000001</v>
      </c>
      <c r="Q410" s="5" t="s">
        <v>36</v>
      </c>
      <c r="R410" s="63" t="s">
        <v>153</v>
      </c>
      <c r="T410" s="67">
        <f>$KA$628</f>
        <v>996.90000000000009</v>
      </c>
      <c r="U410" s="5" t="s">
        <v>36</v>
      </c>
      <c r="V410" s="63" t="s">
        <v>762</v>
      </c>
      <c r="X410" s="67">
        <f>$FE$634</f>
        <v>911.1</v>
      </c>
      <c r="Y410" s="5" t="s">
        <v>36</v>
      </c>
      <c r="Z410" s="63" t="s">
        <v>778</v>
      </c>
      <c r="AB410" s="67">
        <f>$GX$640</f>
        <v>870.7</v>
      </c>
      <c r="AC410" s="5" t="s">
        <v>36</v>
      </c>
      <c r="AD410" s="63" t="s">
        <v>33</v>
      </c>
      <c r="AF410" s="67">
        <f>$BA$646</f>
        <v>650.70000000000005</v>
      </c>
      <c r="AG410" s="5" t="s">
        <v>36</v>
      </c>
      <c r="AH410" s="277" t="s">
        <v>1</v>
      </c>
      <c r="AJ410" s="67">
        <f>$TA$652</f>
        <v>666.1</v>
      </c>
      <c r="AK410" s="5" t="s">
        <v>36</v>
      </c>
      <c r="AL410" s="63" t="s">
        <v>3383</v>
      </c>
      <c r="AN410" s="67">
        <f>$ANU$658</f>
        <v>640.69999999999993</v>
      </c>
      <c r="AO410" s="5" t="s">
        <v>36</v>
      </c>
      <c r="AP410" s="219" t="s">
        <v>1659</v>
      </c>
      <c r="AR410" s="67">
        <f>$PF$664</f>
        <v>298.2</v>
      </c>
      <c r="AS410" s="5" t="s">
        <v>36</v>
      </c>
      <c r="AT410" s="277" t="s">
        <v>4497</v>
      </c>
      <c r="AV410" s="67">
        <f>$XW$670</f>
        <v>317.60000000000002</v>
      </c>
      <c r="AW410" s="81"/>
      <c r="AX410" s="81"/>
      <c r="AY410" s="81"/>
      <c r="AZ410" s="81"/>
      <c r="BA410" s="81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</row>
    <row r="411" spans="1:264" s="3" customFormat="1" ht="15.75" customHeight="1">
      <c r="A411" s="5" t="s">
        <v>38</v>
      </c>
      <c r="B411" s="63" t="s">
        <v>162</v>
      </c>
      <c r="D411" s="67">
        <f>$IQ$604</f>
        <v>4138.8000000000011</v>
      </c>
      <c r="E411" s="5" t="s">
        <v>38</v>
      </c>
      <c r="F411" s="63" t="s">
        <v>3374</v>
      </c>
      <c r="H411" s="67">
        <f>$AKI$610</f>
        <v>2553.9999999999995</v>
      </c>
      <c r="I411" s="5" t="s">
        <v>38</v>
      </c>
      <c r="J411" s="219" t="s">
        <v>1644</v>
      </c>
      <c r="L411" s="67">
        <f>$UT$616</f>
        <v>1907.1</v>
      </c>
      <c r="M411" s="5" t="s">
        <v>38</v>
      </c>
      <c r="N411" s="277" t="s">
        <v>779</v>
      </c>
      <c r="P411" s="67">
        <f>$AI$622</f>
        <v>1545.9</v>
      </c>
      <c r="Q411" s="5" t="s">
        <v>38</v>
      </c>
      <c r="R411" s="277" t="s">
        <v>2030</v>
      </c>
      <c r="T411" s="67">
        <f>$ZY$628</f>
        <v>983.90000000000009</v>
      </c>
      <c r="U411" s="5" t="s">
        <v>38</v>
      </c>
      <c r="V411" s="277" t="s">
        <v>2008</v>
      </c>
      <c r="X411" s="67">
        <f>$RZ$634</f>
        <v>909.80000000000007</v>
      </c>
      <c r="Y411" s="5" t="s">
        <v>38</v>
      </c>
      <c r="Z411" s="277" t="s">
        <v>2006</v>
      </c>
      <c r="AB411" s="67">
        <f>$SI$640</f>
        <v>862.5</v>
      </c>
      <c r="AC411" s="5" t="s">
        <v>38</v>
      </c>
      <c r="AD411" s="219" t="s">
        <v>1655</v>
      </c>
      <c r="AF411" s="67">
        <f>$PO$646</f>
        <v>643.4</v>
      </c>
      <c r="AG411" s="5" t="s">
        <v>38</v>
      </c>
      <c r="AH411" s="63" t="s">
        <v>25</v>
      </c>
      <c r="AJ411" s="67">
        <f>$BJ$652</f>
        <v>652.00000000000011</v>
      </c>
      <c r="AK411" s="5" t="s">
        <v>38</v>
      </c>
      <c r="AL411" s="63" t="s">
        <v>3379</v>
      </c>
      <c r="AN411" s="67">
        <f>$AMB$658</f>
        <v>593.70000000000005</v>
      </c>
      <c r="AO411" s="5" t="s">
        <v>38</v>
      </c>
      <c r="AP411" s="28" t="s">
        <v>155</v>
      </c>
      <c r="AR411" s="67">
        <f>$BS$664</f>
        <v>290.2</v>
      </c>
      <c r="AS411" s="5" t="s">
        <v>38</v>
      </c>
      <c r="AT411" s="63" t="s">
        <v>755</v>
      </c>
      <c r="AV411" s="67">
        <f>$OW$670</f>
        <v>316</v>
      </c>
      <c r="AW411" s="81"/>
      <c r="AX411" s="81"/>
      <c r="AY411" s="81"/>
      <c r="AZ411" s="81"/>
      <c r="BA411" s="81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JD411" s="48"/>
    </row>
    <row r="412" spans="1:264" s="3" customFormat="1" ht="15.75" customHeight="1">
      <c r="A412" s="5" t="s">
        <v>145</v>
      </c>
      <c r="B412" s="277" t="s">
        <v>4497</v>
      </c>
      <c r="D412" s="67">
        <f>$XW$604</f>
        <v>4132.3999999999996</v>
      </c>
      <c r="E412" s="5" t="s">
        <v>145</v>
      </c>
      <c r="F412" s="63" t="s">
        <v>153</v>
      </c>
      <c r="H412" s="67">
        <f>$KA$610</f>
        <v>2550.1999999999998</v>
      </c>
      <c r="I412" s="5" t="s">
        <v>145</v>
      </c>
      <c r="J412" s="63" t="s">
        <v>746</v>
      </c>
      <c r="L412" s="67">
        <f>$FW$616</f>
        <v>1901.9</v>
      </c>
      <c r="M412" s="5" t="s">
        <v>145</v>
      </c>
      <c r="N412" s="277" t="s">
        <v>154</v>
      </c>
      <c r="P412" s="67">
        <f>$Q$622</f>
        <v>1544.2</v>
      </c>
      <c r="Q412" s="5" t="s">
        <v>145</v>
      </c>
      <c r="R412" s="63" t="s">
        <v>764</v>
      </c>
      <c r="T412" s="67">
        <f>$JR$628</f>
        <v>980.50000000000011</v>
      </c>
      <c r="U412" s="5" t="s">
        <v>145</v>
      </c>
      <c r="V412" s="277" t="s">
        <v>9</v>
      </c>
      <c r="X412" s="67">
        <f>$LT$634</f>
        <v>903.90000000000009</v>
      </c>
      <c r="Y412" s="5" t="s">
        <v>145</v>
      </c>
      <c r="Z412" s="63" t="s">
        <v>3382</v>
      </c>
      <c r="AB412" s="67">
        <f>$ANC$640</f>
        <v>855.3</v>
      </c>
      <c r="AC412" s="5" t="s">
        <v>145</v>
      </c>
      <c r="AD412" s="277" t="s">
        <v>2027</v>
      </c>
      <c r="AF412" s="67">
        <f>$ZG$646</f>
        <v>626.29999999999995</v>
      </c>
      <c r="AG412" s="5" t="s">
        <v>145</v>
      </c>
      <c r="AH412" s="28" t="s">
        <v>37</v>
      </c>
      <c r="AJ412" s="67">
        <f>$DC$652</f>
        <v>648.4</v>
      </c>
      <c r="AK412" s="5" t="s">
        <v>145</v>
      </c>
      <c r="AL412" s="277" t="s">
        <v>2157</v>
      </c>
      <c r="AN412" s="67">
        <f>$XN$658</f>
        <v>580.79999999999995</v>
      </c>
      <c r="AO412" s="5" t="s">
        <v>145</v>
      </c>
      <c r="AP412" s="277" t="s">
        <v>779</v>
      </c>
      <c r="AR412" s="67">
        <f>$AI$664</f>
        <v>281.89999999999998</v>
      </c>
      <c r="AS412" s="5" t="s">
        <v>145</v>
      </c>
      <c r="AT412" s="277" t="s">
        <v>2030</v>
      </c>
      <c r="AV412" s="67">
        <f>$ZY$670</f>
        <v>314.2</v>
      </c>
      <c r="AW412" s="81"/>
      <c r="AX412" s="81"/>
      <c r="AY412" s="81"/>
      <c r="AZ412" s="81"/>
      <c r="BA412" s="81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JD412" s="39"/>
    </row>
    <row r="413" spans="1:264" s="3" customFormat="1" ht="15.75" customHeight="1">
      <c r="A413" s="5" t="s">
        <v>146</v>
      </c>
      <c r="B413" s="277" t="s">
        <v>13</v>
      </c>
      <c r="D413" s="67">
        <f>$NV$604</f>
        <v>4098.6999999999989</v>
      </c>
      <c r="E413" s="5" t="s">
        <v>146</v>
      </c>
      <c r="F413" s="277" t="s">
        <v>800</v>
      </c>
      <c r="H413" s="67">
        <f>$AR$610</f>
        <v>2531.3000000000002</v>
      </c>
      <c r="I413" s="5" t="s">
        <v>146</v>
      </c>
      <c r="J413" s="63" t="s">
        <v>3375</v>
      </c>
      <c r="L413" s="67">
        <f>$AKR$616</f>
        <v>1887.8999999999999</v>
      </c>
      <c r="M413" s="5" t="s">
        <v>146</v>
      </c>
      <c r="N413" s="63" t="s">
        <v>3385</v>
      </c>
      <c r="P413" s="67">
        <f>$AOM$622</f>
        <v>1520.5</v>
      </c>
      <c r="Q413" s="5" t="s">
        <v>146</v>
      </c>
      <c r="R413" s="28" t="s">
        <v>155</v>
      </c>
      <c r="T413" s="67">
        <f>$BS$628</f>
        <v>970</v>
      </c>
      <c r="U413" s="5" t="s">
        <v>146</v>
      </c>
      <c r="V413" s="277" t="s">
        <v>17</v>
      </c>
      <c r="X413" s="67">
        <f>$DL$634</f>
        <v>891.69999999999993</v>
      </c>
      <c r="Y413" s="5" t="s">
        <v>146</v>
      </c>
      <c r="Z413" s="219" t="s">
        <v>1662</v>
      </c>
      <c r="AB413" s="67">
        <f>$HP$640</f>
        <v>843.1</v>
      </c>
      <c r="AC413" s="5" t="s">
        <v>146</v>
      </c>
      <c r="AD413" s="277" t="s">
        <v>9</v>
      </c>
      <c r="AF413" s="67">
        <f>$LT$646</f>
        <v>606.1</v>
      </c>
      <c r="AG413" s="5" t="s">
        <v>146</v>
      </c>
      <c r="AH413" s="63" t="s">
        <v>3382</v>
      </c>
      <c r="AJ413" s="67">
        <f>$ANC$652</f>
        <v>643.29999999999995</v>
      </c>
      <c r="AK413" s="5" t="s">
        <v>146</v>
      </c>
      <c r="AL413" s="63" t="s">
        <v>3374</v>
      </c>
      <c r="AN413" s="67">
        <f>$AKI$658</f>
        <v>571.79999999999995</v>
      </c>
      <c r="AO413" s="5" t="s">
        <v>146</v>
      </c>
      <c r="AP413" s="277" t="s">
        <v>2008</v>
      </c>
      <c r="AR413" s="67">
        <f>$RZ$664</f>
        <v>279.2</v>
      </c>
      <c r="AS413" s="5" t="s">
        <v>146</v>
      </c>
      <c r="AT413" s="63" t="s">
        <v>3380</v>
      </c>
      <c r="AV413" s="67">
        <f>$AMK$670</f>
        <v>277.5</v>
      </c>
      <c r="AW413" s="81"/>
      <c r="AX413" s="81"/>
      <c r="AY413" s="81"/>
      <c r="AZ413" s="81"/>
      <c r="BA413" s="81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JD413" s="48"/>
    </row>
    <row r="414" spans="1:264" s="3" customFormat="1" ht="15.75" customHeight="1">
      <c r="A414" s="5" t="s">
        <v>147</v>
      </c>
      <c r="B414" s="277" t="s">
        <v>2008</v>
      </c>
      <c r="D414" s="67">
        <f>$RZ$604</f>
        <v>4068.6000000000004</v>
      </c>
      <c r="E414" s="5" t="s">
        <v>147</v>
      </c>
      <c r="F414" s="63" t="s">
        <v>3371</v>
      </c>
      <c r="H414" s="67">
        <f>$AJH$610</f>
        <v>2502.6999999999998</v>
      </c>
      <c r="I414" s="5" t="s">
        <v>147</v>
      </c>
      <c r="J414" s="277" t="s">
        <v>2011</v>
      </c>
      <c r="L414" s="67">
        <f>$VL$616</f>
        <v>1882.2</v>
      </c>
      <c r="M414" s="5" t="s">
        <v>147</v>
      </c>
      <c r="N414" s="63" t="s">
        <v>142</v>
      </c>
      <c r="P414" s="67">
        <f>$DU$622</f>
        <v>1519.2</v>
      </c>
      <c r="Q414" s="5" t="s">
        <v>147</v>
      </c>
      <c r="R414" s="277" t="s">
        <v>2011</v>
      </c>
      <c r="T414" s="67">
        <f>$VL$628</f>
        <v>967.59999999999991</v>
      </c>
      <c r="U414" s="5" t="s">
        <v>147</v>
      </c>
      <c r="V414" s="63" t="s">
        <v>3382</v>
      </c>
      <c r="X414" s="67">
        <f>$ANC$634</f>
        <v>890.2</v>
      </c>
      <c r="Y414" s="5" t="s">
        <v>147</v>
      </c>
      <c r="Z414" s="63" t="s">
        <v>180</v>
      </c>
      <c r="AB414" s="67">
        <f>$AOD$640</f>
        <v>836.69999999999993</v>
      </c>
      <c r="AC414" s="5" t="s">
        <v>147</v>
      </c>
      <c r="AD414" s="219" t="s">
        <v>1662</v>
      </c>
      <c r="AF414" s="67">
        <f>$HP$646</f>
        <v>574.70000000000005</v>
      </c>
      <c r="AG414" s="5" t="s">
        <v>147</v>
      </c>
      <c r="AH414" s="63" t="s">
        <v>153</v>
      </c>
      <c r="AJ414" s="67">
        <f>$KA$652</f>
        <v>634.79999999999995</v>
      </c>
      <c r="AK414" s="5" t="s">
        <v>147</v>
      </c>
      <c r="AL414" s="28" t="s">
        <v>155</v>
      </c>
      <c r="AN414" s="67">
        <f>$BS$658</f>
        <v>543.4</v>
      </c>
      <c r="AO414" s="5" t="s">
        <v>147</v>
      </c>
      <c r="AP414" s="277" t="s">
        <v>11</v>
      </c>
      <c r="AR414" s="67">
        <f>$CB$664</f>
        <v>279.2</v>
      </c>
      <c r="AS414" s="5" t="s">
        <v>147</v>
      </c>
      <c r="AT414" s="277" t="s">
        <v>2002</v>
      </c>
      <c r="AV414" s="67">
        <f>$TJ$670</f>
        <v>266.10000000000002</v>
      </c>
      <c r="AW414" s="81"/>
      <c r="AX414" s="81"/>
      <c r="AY414" s="81"/>
      <c r="AZ414" s="81"/>
      <c r="BA414" s="81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</row>
    <row r="415" spans="1:264" s="3" customFormat="1" ht="15.75" customHeight="1">
      <c r="A415" s="5" t="s">
        <v>151</v>
      </c>
      <c r="B415" s="219" t="s">
        <v>1653</v>
      </c>
      <c r="D415" s="67">
        <f>$ML$604</f>
        <v>4058.1</v>
      </c>
      <c r="E415" s="5" t="s">
        <v>151</v>
      </c>
      <c r="F415" s="219" t="s">
        <v>1654</v>
      </c>
      <c r="H415" s="67">
        <f>$QY$610</f>
        <v>2495</v>
      </c>
      <c r="I415" s="5" t="s">
        <v>151</v>
      </c>
      <c r="J415" s="63" t="s">
        <v>3394</v>
      </c>
      <c r="L415" s="67">
        <f>$APE$616</f>
        <v>1879.2</v>
      </c>
      <c r="M415" s="5" t="s">
        <v>151</v>
      </c>
      <c r="N415" s="63" t="s">
        <v>3378</v>
      </c>
      <c r="P415" s="67">
        <f>$ALS$622</f>
        <v>1504.6</v>
      </c>
      <c r="Q415" s="5" t="s">
        <v>151</v>
      </c>
      <c r="R415" s="63" t="s">
        <v>762</v>
      </c>
      <c r="T415" s="67">
        <f>$FE$628</f>
        <v>966.8</v>
      </c>
      <c r="U415" s="5" t="s">
        <v>151</v>
      </c>
      <c r="V415" s="277" t="s">
        <v>783</v>
      </c>
      <c r="X415" s="67">
        <f>$CK$634</f>
        <v>885.5</v>
      </c>
      <c r="Y415" s="5" t="s">
        <v>151</v>
      </c>
      <c r="Z415" s="63" t="s">
        <v>748</v>
      </c>
      <c r="AB415" s="67">
        <f>$GO$640</f>
        <v>825.30000000000007</v>
      </c>
      <c r="AC415" s="5" t="s">
        <v>151</v>
      </c>
      <c r="AD415" s="63" t="s">
        <v>762</v>
      </c>
      <c r="AF415" s="67">
        <f>$FE$646</f>
        <v>571.1</v>
      </c>
      <c r="AG415" s="5" t="s">
        <v>151</v>
      </c>
      <c r="AH415" s="63" t="s">
        <v>162</v>
      </c>
      <c r="AJ415" s="67">
        <f>$IQ$652</f>
        <v>634.09999999999991</v>
      </c>
      <c r="AK415" s="5" t="s">
        <v>151</v>
      </c>
      <c r="AL415" s="63" t="s">
        <v>796</v>
      </c>
      <c r="AN415" s="67">
        <f>$KJ$658</f>
        <v>538.5</v>
      </c>
      <c r="AO415" s="5" t="s">
        <v>151</v>
      </c>
      <c r="AP415" s="63" t="s">
        <v>141</v>
      </c>
      <c r="AR415" s="67">
        <f>$GF$664</f>
        <v>279.2</v>
      </c>
      <c r="AS415" s="5" t="s">
        <v>151</v>
      </c>
      <c r="AT415" s="63" t="s">
        <v>3372</v>
      </c>
      <c r="AV415" s="67">
        <f>$AJQ$670</f>
        <v>265.8</v>
      </c>
      <c r="AW415" s="81"/>
      <c r="AX415" s="81"/>
      <c r="AY415" s="81"/>
      <c r="AZ415" s="81"/>
      <c r="BA415" s="81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JD415" s="41"/>
    </row>
    <row r="416" spans="1:264" s="3" customFormat="1" ht="15.75" customHeight="1">
      <c r="A416" s="5" t="s">
        <v>157</v>
      </c>
      <c r="B416" s="219" t="s">
        <v>1655</v>
      </c>
      <c r="D416" s="67">
        <f>$PO$604</f>
        <v>3963.3</v>
      </c>
      <c r="E416" s="5" t="s">
        <v>157</v>
      </c>
      <c r="F416" s="277" t="s">
        <v>23</v>
      </c>
      <c r="H416" s="67">
        <f>$KS$610</f>
        <v>2482.5</v>
      </c>
      <c r="I416" s="5" t="s">
        <v>157</v>
      </c>
      <c r="J416" s="277" t="s">
        <v>2026</v>
      </c>
      <c r="L416" s="67">
        <f>$ACA$616</f>
        <v>1849.1000000000001</v>
      </c>
      <c r="M416" s="5" t="s">
        <v>157</v>
      </c>
      <c r="N416" s="63" t="s">
        <v>3382</v>
      </c>
      <c r="P416" s="67">
        <f>$ANC$622</f>
        <v>1479</v>
      </c>
      <c r="Q416" s="5" t="s">
        <v>157</v>
      </c>
      <c r="R416" s="277" t="s">
        <v>2026</v>
      </c>
      <c r="T416" s="67">
        <f>$ACA$628</f>
        <v>959</v>
      </c>
      <c r="U416" s="5" t="s">
        <v>157</v>
      </c>
      <c r="V416" s="63" t="s">
        <v>3398</v>
      </c>
      <c r="X416" s="67">
        <f>$AQF$634</f>
        <v>878</v>
      </c>
      <c r="Y416" s="5" t="s">
        <v>157</v>
      </c>
      <c r="Z416" s="219" t="s">
        <v>1656</v>
      </c>
      <c r="AB416" s="67">
        <f>$QP$640</f>
        <v>817.4</v>
      </c>
      <c r="AC416" s="5" t="s">
        <v>157</v>
      </c>
      <c r="AD416" s="63" t="s">
        <v>180</v>
      </c>
      <c r="AF416" s="67">
        <f>$AOD$646</f>
        <v>569.5</v>
      </c>
      <c r="AG416" s="5" t="s">
        <v>157</v>
      </c>
      <c r="AH416" s="63" t="s">
        <v>3379</v>
      </c>
      <c r="AJ416" s="67">
        <f>$AMB$652</f>
        <v>598</v>
      </c>
      <c r="AK416" s="5" t="s">
        <v>157</v>
      </c>
      <c r="AL416" s="219" t="s">
        <v>1647</v>
      </c>
      <c r="AN416" s="67">
        <f>$FN$658</f>
        <v>533.19999999999993</v>
      </c>
      <c r="AO416" s="5" t="s">
        <v>157</v>
      </c>
      <c r="AP416" s="63" t="s">
        <v>778</v>
      </c>
      <c r="AR416" s="67">
        <f>$GX$664</f>
        <v>278</v>
      </c>
      <c r="AS416" s="5" t="s">
        <v>157</v>
      </c>
      <c r="AT416" s="277" t="s">
        <v>11</v>
      </c>
      <c r="AV416" s="67">
        <f>$CB$670</f>
        <v>264.20000000000005</v>
      </c>
      <c r="AW416" s="81"/>
      <c r="AX416" s="81"/>
      <c r="AY416" s="81"/>
      <c r="AZ416" s="81"/>
      <c r="BA416" s="81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</row>
    <row r="417" spans="1:264" s="3" customFormat="1" ht="15.75" customHeight="1">
      <c r="A417" s="5" t="s">
        <v>159</v>
      </c>
      <c r="B417" s="63" t="s">
        <v>3372</v>
      </c>
      <c r="D417" s="67">
        <f>$AJQ$604</f>
        <v>3959.6</v>
      </c>
      <c r="E417" s="5" t="s">
        <v>159</v>
      </c>
      <c r="F417" s="63" t="s">
        <v>748</v>
      </c>
      <c r="H417" s="67">
        <f>$GO$610</f>
        <v>2447.6999999999998</v>
      </c>
      <c r="I417" s="5" t="s">
        <v>159</v>
      </c>
      <c r="J417" s="277" t="s">
        <v>27</v>
      </c>
      <c r="L417" s="67">
        <f>$MC$616</f>
        <v>1840.6</v>
      </c>
      <c r="M417" s="5" t="s">
        <v>159</v>
      </c>
      <c r="N417" s="277" t="s">
        <v>31</v>
      </c>
      <c r="P417" s="67">
        <f>$Z$622</f>
        <v>1467.7</v>
      </c>
      <c r="Q417" s="5" t="s">
        <v>159</v>
      </c>
      <c r="R417" s="63" t="s">
        <v>3373</v>
      </c>
      <c r="T417" s="67">
        <f>$AJZ$628</f>
        <v>958.40000000000009</v>
      </c>
      <c r="U417" s="5" t="s">
        <v>159</v>
      </c>
      <c r="V417" s="63" t="s">
        <v>3368</v>
      </c>
      <c r="X417" s="67">
        <f>$AIG$634</f>
        <v>872.30000000000007</v>
      </c>
      <c r="Y417" s="5" t="s">
        <v>159</v>
      </c>
      <c r="Z417" s="277" t="s">
        <v>2030</v>
      </c>
      <c r="AB417" s="67">
        <f>$ZY$640</f>
        <v>762.09999999999991</v>
      </c>
      <c r="AC417" s="5" t="s">
        <v>159</v>
      </c>
      <c r="AD417" s="277" t="s">
        <v>2008</v>
      </c>
      <c r="AF417" s="67">
        <f>$RZ$646</f>
        <v>553.29999999999995</v>
      </c>
      <c r="AG417" s="5" t="s">
        <v>159</v>
      </c>
      <c r="AH417" s="277" t="s">
        <v>3365</v>
      </c>
      <c r="AJ417" s="67">
        <f>$AHF$652</f>
        <v>595.90000000000009</v>
      </c>
      <c r="AK417" s="5" t="s">
        <v>159</v>
      </c>
      <c r="AL417" s="219" t="s">
        <v>1656</v>
      </c>
      <c r="AN417" s="67">
        <f>$QP$658</f>
        <v>531.9</v>
      </c>
      <c r="AO417" s="5" t="s">
        <v>159</v>
      </c>
      <c r="AP417" s="63" t="s">
        <v>790</v>
      </c>
      <c r="AR417" s="67">
        <f>$IZ$664</f>
        <v>261.89999999999998</v>
      </c>
      <c r="AS417" s="5" t="s">
        <v>159</v>
      </c>
      <c r="AT417" s="277" t="s">
        <v>2025</v>
      </c>
      <c r="AV417" s="67">
        <f>$ZP$670</f>
        <v>261.60000000000002</v>
      </c>
      <c r="AW417" s="81"/>
      <c r="AX417" s="81"/>
      <c r="AY417" s="81"/>
      <c r="AZ417" s="81"/>
      <c r="BA417" s="81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JD417" s="49"/>
    </row>
    <row r="418" spans="1:264" s="3" customFormat="1" ht="15.75" customHeight="1">
      <c r="A418" s="5" t="s">
        <v>160</v>
      </c>
      <c r="B418" s="63" t="s">
        <v>734</v>
      </c>
      <c r="D418" s="67">
        <f>$LK$604</f>
        <v>3958</v>
      </c>
      <c r="E418" s="5" t="s">
        <v>160</v>
      </c>
      <c r="F418" s="277" t="s">
        <v>2023</v>
      </c>
      <c r="H418" s="67">
        <f>$YF$610</f>
        <v>2422.5</v>
      </c>
      <c r="I418" s="5" t="s">
        <v>160</v>
      </c>
      <c r="J418" s="63" t="s">
        <v>3397</v>
      </c>
      <c r="L418" s="67">
        <f>$APW$616</f>
        <v>1835.5</v>
      </c>
      <c r="M418" s="5" t="s">
        <v>160</v>
      </c>
      <c r="N418" s="277" t="s">
        <v>2023</v>
      </c>
      <c r="P418" s="67">
        <f>$YF$622</f>
        <v>1464.7</v>
      </c>
      <c r="Q418" s="5" t="s">
        <v>160</v>
      </c>
      <c r="R418" s="63" t="s">
        <v>3367</v>
      </c>
      <c r="T418" s="67">
        <f>$AHX$628</f>
        <v>953.29999999999984</v>
      </c>
      <c r="U418" s="5" t="s">
        <v>160</v>
      </c>
      <c r="V418" s="277" t="s">
        <v>2023</v>
      </c>
      <c r="X418" s="67">
        <f>$YF$634</f>
        <v>871.00000000000011</v>
      </c>
      <c r="Y418" s="5" t="s">
        <v>160</v>
      </c>
      <c r="Z418" s="63" t="s">
        <v>764</v>
      </c>
      <c r="AB418" s="67">
        <f>$JR$640</f>
        <v>756</v>
      </c>
      <c r="AC418" s="5" t="s">
        <v>160</v>
      </c>
      <c r="AD418" s="28" t="s">
        <v>155</v>
      </c>
      <c r="AF418" s="67">
        <f>$BS$646</f>
        <v>542.1</v>
      </c>
      <c r="AG418" s="5" t="s">
        <v>160</v>
      </c>
      <c r="AH418" s="63" t="s">
        <v>33</v>
      </c>
      <c r="AJ418" s="67">
        <f>$BA$652</f>
        <v>579.80000000000007</v>
      </c>
      <c r="AK418" s="5" t="s">
        <v>160</v>
      </c>
      <c r="AL418" s="219" t="s">
        <v>1652</v>
      </c>
      <c r="AN418" s="67">
        <f>$ON$658</f>
        <v>515.09999999999991</v>
      </c>
      <c r="AO418" s="5" t="s">
        <v>160</v>
      </c>
      <c r="AP418" s="63" t="s">
        <v>3373</v>
      </c>
      <c r="AR418" s="67">
        <f>$AJZ$664</f>
        <v>250.8</v>
      </c>
      <c r="AS418" s="5" t="s">
        <v>160</v>
      </c>
      <c r="AT418" s="277" t="s">
        <v>23</v>
      </c>
      <c r="AV418" s="67">
        <f>$KS$670</f>
        <v>255.10000000000002</v>
      </c>
      <c r="AW418" s="81"/>
      <c r="AX418" s="81"/>
      <c r="AY418" s="81"/>
      <c r="AZ418" s="81"/>
      <c r="BA418" s="81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JD418" s="49"/>
    </row>
    <row r="419" spans="1:264" s="3" customFormat="1" ht="15.75" customHeight="1">
      <c r="A419" s="5" t="s">
        <v>161</v>
      </c>
      <c r="B419" s="63" t="s">
        <v>757</v>
      </c>
      <c r="D419" s="67">
        <f>$LB$604</f>
        <v>3947.8</v>
      </c>
      <c r="E419" s="5" t="s">
        <v>161</v>
      </c>
      <c r="F419" s="63" t="s">
        <v>3369</v>
      </c>
      <c r="H419" s="67">
        <f>$AIP$610</f>
        <v>2403.2000000000003</v>
      </c>
      <c r="I419" s="5" t="s">
        <v>161</v>
      </c>
      <c r="J419" s="63" t="s">
        <v>162</v>
      </c>
      <c r="L419" s="67">
        <f>$IQ$616</f>
        <v>1835.4</v>
      </c>
      <c r="M419" s="5" t="s">
        <v>161</v>
      </c>
      <c r="N419" s="277" t="s">
        <v>783</v>
      </c>
      <c r="P419" s="67">
        <f>$CK$622</f>
        <v>1452.9</v>
      </c>
      <c r="Q419" s="5" t="s">
        <v>161</v>
      </c>
      <c r="R419" s="63" t="s">
        <v>753</v>
      </c>
      <c r="T419" s="67">
        <f>$EM$628</f>
        <v>919.8</v>
      </c>
      <c r="U419" s="5" t="s">
        <v>161</v>
      </c>
      <c r="V419" s="63" t="s">
        <v>25</v>
      </c>
      <c r="X419" s="67">
        <f>$BJ$634</f>
        <v>860.7</v>
      </c>
      <c r="Y419" s="5" t="s">
        <v>161</v>
      </c>
      <c r="Z419" s="63" t="s">
        <v>3399</v>
      </c>
      <c r="AB419" s="67">
        <f>$ANL$640</f>
        <v>750.90000000000009</v>
      </c>
      <c r="AC419" s="5" t="s">
        <v>161</v>
      </c>
      <c r="AD419" s="219" t="s">
        <v>1647</v>
      </c>
      <c r="AF419" s="67">
        <f>$FN$646</f>
        <v>541.79999999999995</v>
      </c>
      <c r="AG419" s="5" t="s">
        <v>161</v>
      </c>
      <c r="AH419" s="219" t="s">
        <v>1655</v>
      </c>
      <c r="AJ419" s="67">
        <f>$PO$652</f>
        <v>575.4</v>
      </c>
      <c r="AK419" s="5" t="s">
        <v>161</v>
      </c>
      <c r="AL419" s="277" t="s">
        <v>2018</v>
      </c>
      <c r="AN419" s="67">
        <f>$SR$658</f>
        <v>513.4</v>
      </c>
      <c r="AO419" s="5" t="s">
        <v>161</v>
      </c>
      <c r="AP419" s="63" t="s">
        <v>746</v>
      </c>
      <c r="AR419" s="67">
        <f>$FW$664</f>
        <v>230.29999999999998</v>
      </c>
      <c r="AS419" s="5" t="s">
        <v>161</v>
      </c>
      <c r="AT419" s="277" t="s">
        <v>2023</v>
      </c>
      <c r="AV419" s="67">
        <f>$YF$670</f>
        <v>248.8</v>
      </c>
      <c r="AW419" s="81"/>
      <c r="AX419" s="81"/>
      <c r="AY419" s="81"/>
      <c r="AZ419" s="81"/>
      <c r="BA419" s="81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JD419" s="49"/>
    </row>
    <row r="420" spans="1:264" s="3" customFormat="1" ht="15.75" customHeight="1">
      <c r="A420" s="5" t="s">
        <v>163</v>
      </c>
      <c r="B420" s="63" t="s">
        <v>3380</v>
      </c>
      <c r="D420" s="67">
        <f>$AMK$604</f>
        <v>3947.8</v>
      </c>
      <c r="E420" s="5" t="s">
        <v>163</v>
      </c>
      <c r="F420" s="63" t="s">
        <v>3383</v>
      </c>
      <c r="H420" s="67">
        <f>$ANU$610</f>
        <v>2387.8000000000002</v>
      </c>
      <c r="I420" s="5" t="s">
        <v>163</v>
      </c>
      <c r="J420" s="63" t="s">
        <v>738</v>
      </c>
      <c r="L420" s="67">
        <f>$JI$616</f>
        <v>1824.7</v>
      </c>
      <c r="M420" s="5" t="s">
        <v>163</v>
      </c>
      <c r="N420" s="63" t="s">
        <v>21</v>
      </c>
      <c r="P420" s="67">
        <f>$H$622</f>
        <v>1427.7</v>
      </c>
      <c r="Q420" s="5" t="s">
        <v>163</v>
      </c>
      <c r="R420" s="63" t="s">
        <v>3375</v>
      </c>
      <c r="T420" s="67">
        <f>$AKR$628</f>
        <v>906.1</v>
      </c>
      <c r="U420" s="5" t="s">
        <v>163</v>
      </c>
      <c r="V420" s="63" t="s">
        <v>3375</v>
      </c>
      <c r="X420" s="67">
        <f>$AKR$634</f>
        <v>854.9</v>
      </c>
      <c r="Y420" s="5" t="s">
        <v>163</v>
      </c>
      <c r="Z420" s="63" t="s">
        <v>3367</v>
      </c>
      <c r="AB420" s="67">
        <f>$AHX$640</f>
        <v>745</v>
      </c>
      <c r="AC420" s="5" t="s">
        <v>163</v>
      </c>
      <c r="AD420" s="277" t="s">
        <v>2023</v>
      </c>
      <c r="AF420" s="67">
        <f>$YF$646</f>
        <v>538.5</v>
      </c>
      <c r="AG420" s="5" t="s">
        <v>163</v>
      </c>
      <c r="AH420" s="277" t="s">
        <v>11</v>
      </c>
      <c r="AJ420" s="67">
        <f>$CB$652</f>
        <v>573.99999999999989</v>
      </c>
      <c r="AK420" s="5" t="s">
        <v>163</v>
      </c>
      <c r="AL420" s="63" t="s">
        <v>3371</v>
      </c>
      <c r="AN420" s="67">
        <f>$AJH$658</f>
        <v>513</v>
      </c>
      <c r="AO420" s="5" t="s">
        <v>163</v>
      </c>
      <c r="AP420" s="63" t="s">
        <v>3375</v>
      </c>
      <c r="AR420" s="67">
        <f>$AKR$664</f>
        <v>229.2</v>
      </c>
      <c r="AS420" s="5" t="s">
        <v>163</v>
      </c>
      <c r="AT420" s="63" t="s">
        <v>738</v>
      </c>
      <c r="AV420" s="67">
        <f>$JI$670</f>
        <v>237.39999999999998</v>
      </c>
      <c r="AW420" s="81"/>
      <c r="AX420" s="81"/>
      <c r="AY420" s="81"/>
      <c r="AZ420" s="81"/>
      <c r="BA420" s="81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JD420" s="49"/>
    </row>
    <row r="421" spans="1:264" s="3" customFormat="1" ht="15.75" customHeight="1">
      <c r="A421" s="5" t="s">
        <v>275</v>
      </c>
      <c r="B421" s="277" t="s">
        <v>2025</v>
      </c>
      <c r="D421" s="67">
        <f>$ZP$604</f>
        <v>3939.3</v>
      </c>
      <c r="E421" s="5" t="s">
        <v>275</v>
      </c>
      <c r="F421" s="219" t="s">
        <v>1643</v>
      </c>
      <c r="H421" s="67">
        <f>$UB$610</f>
        <v>2361.2999999999997</v>
      </c>
      <c r="I421" s="5" t="s">
        <v>275</v>
      </c>
      <c r="J421" s="63" t="s">
        <v>142</v>
      </c>
      <c r="L421" s="67">
        <f>$DU$616</f>
        <v>1823.2</v>
      </c>
      <c r="M421" s="5" t="s">
        <v>275</v>
      </c>
      <c r="N421" s="277" t="s">
        <v>13</v>
      </c>
      <c r="P421" s="67">
        <f>$NV$622</f>
        <v>1426.5</v>
      </c>
      <c r="Q421" s="5" t="s">
        <v>275</v>
      </c>
      <c r="R421" s="277" t="s">
        <v>2025</v>
      </c>
      <c r="T421" s="67">
        <f>$ZP$628</f>
        <v>905.4</v>
      </c>
      <c r="U421" s="5" t="s">
        <v>275</v>
      </c>
      <c r="V421" s="63" t="s">
        <v>3374</v>
      </c>
      <c r="X421" s="67">
        <f>$AKI$634</f>
        <v>849.7</v>
      </c>
      <c r="Y421" s="5" t="s">
        <v>275</v>
      </c>
      <c r="Z421" s="277" t="s">
        <v>15</v>
      </c>
      <c r="AB421" s="67">
        <f>$HY$640</f>
        <v>737.40000000000009</v>
      </c>
      <c r="AC421" s="5" t="s">
        <v>275</v>
      </c>
      <c r="AD421" s="277" t="s">
        <v>2030</v>
      </c>
      <c r="AF421" s="67">
        <f>$ZY$646</f>
        <v>530.79999999999995</v>
      </c>
      <c r="AG421" s="5" t="s">
        <v>275</v>
      </c>
      <c r="AH421" s="63" t="s">
        <v>755</v>
      </c>
      <c r="AJ421" s="67">
        <f>$OW$652</f>
        <v>566.4</v>
      </c>
      <c r="AK421" s="5" t="s">
        <v>275</v>
      </c>
      <c r="AL421" s="63" t="s">
        <v>3375</v>
      </c>
      <c r="AN421" s="67">
        <f>$AKR$658</f>
        <v>511.69999999999993</v>
      </c>
      <c r="AO421" s="5" t="s">
        <v>275</v>
      </c>
      <c r="AP421" s="277" t="s">
        <v>2023</v>
      </c>
      <c r="AR421" s="67">
        <f>$YF$664</f>
        <v>227.70000000000002</v>
      </c>
      <c r="AS421" s="5" t="s">
        <v>275</v>
      </c>
      <c r="AT421" s="219" t="s">
        <v>1654</v>
      </c>
      <c r="AV421" s="67">
        <f>$QY$670</f>
        <v>231.7</v>
      </c>
      <c r="AW421" s="81"/>
      <c r="AX421" s="81"/>
      <c r="AY421" s="81"/>
      <c r="AZ421" s="81"/>
      <c r="BA421" s="81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JD421" s="49"/>
    </row>
    <row r="422" spans="1:264" s="3" customFormat="1" ht="15.75" customHeight="1">
      <c r="A422" s="5" t="s">
        <v>276</v>
      </c>
      <c r="B422" s="63" t="s">
        <v>738</v>
      </c>
      <c r="D422" s="67">
        <f>$JI$604</f>
        <v>3929.1000000000004</v>
      </c>
      <c r="E422" s="5" t="s">
        <v>276</v>
      </c>
      <c r="F422" s="63" t="s">
        <v>753</v>
      </c>
      <c r="H422" s="67">
        <f>$EM$610</f>
        <v>2349.6999999999998</v>
      </c>
      <c r="I422" s="5" t="s">
        <v>276</v>
      </c>
      <c r="J422" s="277" t="s">
        <v>800</v>
      </c>
      <c r="L422" s="67">
        <f>$AR$616</f>
        <v>1819.6</v>
      </c>
      <c r="M422" s="5" t="s">
        <v>276</v>
      </c>
      <c r="N422" s="63" t="s">
        <v>3380</v>
      </c>
      <c r="P422" s="67">
        <f>$AMK$622</f>
        <v>1420.9</v>
      </c>
      <c r="Q422" s="5" t="s">
        <v>276</v>
      </c>
      <c r="R422" s="277" t="s">
        <v>2050</v>
      </c>
      <c r="T422" s="67">
        <f>$AAH$628</f>
        <v>902</v>
      </c>
      <c r="U422" s="5" t="s">
        <v>276</v>
      </c>
      <c r="V422" s="277" t="s">
        <v>2018</v>
      </c>
      <c r="X422" s="67">
        <f>$SR$634</f>
        <v>849.40000000000009</v>
      </c>
      <c r="Y422" s="5" t="s">
        <v>276</v>
      </c>
      <c r="Z422" s="277" t="s">
        <v>2008</v>
      </c>
      <c r="AB422" s="67">
        <f>$RZ$640</f>
        <v>734.3</v>
      </c>
      <c r="AC422" s="5" t="s">
        <v>276</v>
      </c>
      <c r="AD422" s="219" t="s">
        <v>1656</v>
      </c>
      <c r="AF422" s="67">
        <f>$QP$646</f>
        <v>528.59999999999991</v>
      </c>
      <c r="AG422" s="5" t="s">
        <v>276</v>
      </c>
      <c r="AH422" s="219" t="s">
        <v>1647</v>
      </c>
      <c r="AJ422" s="67">
        <f>$FN$652</f>
        <v>555</v>
      </c>
      <c r="AK422" s="5" t="s">
        <v>276</v>
      </c>
      <c r="AL422" s="277" t="s">
        <v>800</v>
      </c>
      <c r="AN422" s="67">
        <f>$AR$658</f>
        <v>509.7</v>
      </c>
      <c r="AO422" s="5" t="s">
        <v>276</v>
      </c>
      <c r="AP422" s="277" t="s">
        <v>15</v>
      </c>
      <c r="AR422" s="67">
        <f>$HY$664</f>
        <v>227.39999999999998</v>
      </c>
      <c r="AS422" s="5" t="s">
        <v>276</v>
      </c>
      <c r="AT422" s="219" t="s">
        <v>1652</v>
      </c>
      <c r="AV422" s="67">
        <f>$ON$670</f>
        <v>228.2</v>
      </c>
      <c r="AW422" s="81"/>
      <c r="AX422" s="81"/>
      <c r="AY422" s="81"/>
      <c r="AZ422" s="81"/>
      <c r="BA422" s="81"/>
      <c r="BB422" s="4"/>
      <c r="BK422" s="4"/>
      <c r="BT422" s="4"/>
      <c r="CC422" s="4"/>
      <c r="CL422" s="4"/>
      <c r="CU422" s="4"/>
      <c r="DD422" s="4"/>
      <c r="DM422" s="4"/>
      <c r="DV422" s="4"/>
      <c r="EE422" s="4"/>
      <c r="EN422" s="4"/>
      <c r="EW422" s="4"/>
      <c r="FF422" s="4"/>
      <c r="FO422" s="4"/>
      <c r="FX422" s="4"/>
      <c r="GG422" s="4"/>
      <c r="GP422" s="4"/>
      <c r="GY422" s="4"/>
      <c r="HH422" s="4"/>
      <c r="JD422" s="49"/>
    </row>
    <row r="423" spans="1:264" s="3" customFormat="1" ht="15.75" customHeight="1">
      <c r="A423" s="5" t="s">
        <v>277</v>
      </c>
      <c r="B423" s="277" t="s">
        <v>2018</v>
      </c>
      <c r="D423" s="67">
        <f>$SR$604</f>
        <v>3925.8999999999996</v>
      </c>
      <c r="E423" s="5" t="s">
        <v>277</v>
      </c>
      <c r="F423" s="219" t="s">
        <v>1662</v>
      </c>
      <c r="H423" s="67">
        <f>$HP$610</f>
        <v>2344.9999999999995</v>
      </c>
      <c r="I423" s="5" t="s">
        <v>277</v>
      </c>
      <c r="J423" s="277" t="s">
        <v>783</v>
      </c>
      <c r="L423" s="67">
        <f>$CK$616</f>
        <v>1814.7</v>
      </c>
      <c r="M423" s="5" t="s">
        <v>277</v>
      </c>
      <c r="N423" s="219" t="s">
        <v>1662</v>
      </c>
      <c r="P423" s="67">
        <f>$HP$622</f>
        <v>1403.1</v>
      </c>
      <c r="Q423" s="5" t="s">
        <v>277</v>
      </c>
      <c r="R423" s="63" t="s">
        <v>778</v>
      </c>
      <c r="T423" s="67">
        <f>$GX$628</f>
        <v>899.90000000000009</v>
      </c>
      <c r="U423" s="5" t="s">
        <v>277</v>
      </c>
      <c r="V423" s="63" t="s">
        <v>33</v>
      </c>
      <c r="X423" s="67">
        <f>$BA$634</f>
        <v>846.1</v>
      </c>
      <c r="Y423" s="5" t="s">
        <v>277</v>
      </c>
      <c r="Z423" s="63" t="s">
        <v>734</v>
      </c>
      <c r="AB423" s="67">
        <f>$LK$640</f>
        <v>732.30000000000007</v>
      </c>
      <c r="AC423" s="5" t="s">
        <v>277</v>
      </c>
      <c r="AD423" s="63" t="s">
        <v>3381</v>
      </c>
      <c r="AF423" s="67">
        <f>$AMT$646</f>
        <v>516.79999999999995</v>
      </c>
      <c r="AG423" s="5" t="s">
        <v>277</v>
      </c>
      <c r="AH423" s="28" t="s">
        <v>155</v>
      </c>
      <c r="AJ423" s="67">
        <f>$BS$652</f>
        <v>554.90000000000009</v>
      </c>
      <c r="AK423" s="5" t="s">
        <v>277</v>
      </c>
      <c r="AL423" s="277" t="s">
        <v>2053</v>
      </c>
      <c r="AN423" s="67">
        <f>$AAZ$658</f>
        <v>475.99999999999994</v>
      </c>
      <c r="AO423" s="5" t="s">
        <v>277</v>
      </c>
      <c r="AP423" s="219" t="s">
        <v>1653</v>
      </c>
      <c r="AR423" s="67">
        <f>$ML$664</f>
        <v>226.2</v>
      </c>
      <c r="AS423" s="5" t="s">
        <v>277</v>
      </c>
      <c r="AT423" s="63" t="s">
        <v>3376</v>
      </c>
      <c r="AV423" s="67">
        <f>$ALA$670</f>
        <v>222</v>
      </c>
      <c r="AW423" s="81"/>
      <c r="AX423" s="81"/>
      <c r="AY423" s="81"/>
      <c r="AZ423" s="81"/>
      <c r="BA423" s="81"/>
      <c r="BB423" s="4"/>
      <c r="BK423" s="4"/>
      <c r="BT423" s="4"/>
      <c r="CC423" s="4"/>
      <c r="CL423" s="4"/>
      <c r="CU423" s="4"/>
      <c r="DD423" s="4"/>
      <c r="DM423" s="4"/>
      <c r="DV423" s="4"/>
      <c r="EE423" s="4"/>
      <c r="EN423" s="4"/>
      <c r="EW423" s="4"/>
      <c r="FF423" s="4"/>
      <c r="FO423" s="4"/>
      <c r="FX423" s="4"/>
      <c r="GG423" s="4"/>
      <c r="GP423" s="4"/>
      <c r="GY423" s="4"/>
      <c r="HH423" s="4"/>
      <c r="JD423" s="49"/>
    </row>
    <row r="424" spans="1:264" s="3" customFormat="1" ht="15.75" customHeight="1">
      <c r="A424" s="5" t="s">
        <v>278</v>
      </c>
      <c r="B424" s="277" t="s">
        <v>2027</v>
      </c>
      <c r="D424" s="67">
        <f>$ZG$604</f>
        <v>3925.8999999999996</v>
      </c>
      <c r="E424" s="5" t="s">
        <v>278</v>
      </c>
      <c r="F424" s="277" t="s">
        <v>15</v>
      </c>
      <c r="H424" s="67">
        <f>$HY$610</f>
        <v>2344.1999999999994</v>
      </c>
      <c r="I424" s="5" t="s">
        <v>278</v>
      </c>
      <c r="J424" s="63" t="s">
        <v>33</v>
      </c>
      <c r="L424" s="67">
        <f>$BA$616</f>
        <v>1805.8</v>
      </c>
      <c r="M424" s="5" t="s">
        <v>278</v>
      </c>
      <c r="N424" s="277" t="s">
        <v>2011</v>
      </c>
      <c r="P424" s="67">
        <f>$VL$622</f>
        <v>1399.2000000000003</v>
      </c>
      <c r="Q424" s="5" t="s">
        <v>278</v>
      </c>
      <c r="R424" s="277" t="s">
        <v>15</v>
      </c>
      <c r="T424" s="67">
        <f>$HY$628</f>
        <v>879.1</v>
      </c>
      <c r="U424" s="5" t="s">
        <v>278</v>
      </c>
      <c r="V424" s="63" t="s">
        <v>3371</v>
      </c>
      <c r="X424" s="67">
        <f>$AJH$634</f>
        <v>838.69999999999993</v>
      </c>
      <c r="Y424" s="5" t="s">
        <v>278</v>
      </c>
      <c r="Z424" s="63" t="s">
        <v>746</v>
      </c>
      <c r="AB424" s="67">
        <f>$FW$640</f>
        <v>726.6</v>
      </c>
      <c r="AC424" s="5" t="s">
        <v>278</v>
      </c>
      <c r="AD424" s="219" t="s">
        <v>1643</v>
      </c>
      <c r="AF424" s="67">
        <f>$UB$646</f>
        <v>510.90000000000003</v>
      </c>
      <c r="AG424" s="5" t="s">
        <v>278</v>
      </c>
      <c r="AH424" s="63" t="s">
        <v>3398</v>
      </c>
      <c r="AJ424" s="67">
        <f>$AQF$652</f>
        <v>543.4</v>
      </c>
      <c r="AK424" s="5" t="s">
        <v>278</v>
      </c>
      <c r="AL424" s="277" t="s">
        <v>2027</v>
      </c>
      <c r="AN424" s="67">
        <f>$ZG$658</f>
        <v>471.5</v>
      </c>
      <c r="AO424" s="5" t="s">
        <v>278</v>
      </c>
      <c r="AP424" s="277" t="s">
        <v>2006</v>
      </c>
      <c r="AR424" s="67">
        <f>$SI$664</f>
        <v>216.79999999999998</v>
      </c>
      <c r="AS424" s="5" t="s">
        <v>278</v>
      </c>
      <c r="AT424" s="63" t="s">
        <v>778</v>
      </c>
      <c r="AV424" s="67">
        <f>$GX$670</f>
        <v>219.8</v>
      </c>
      <c r="AW424" s="81"/>
      <c r="AX424" s="81"/>
      <c r="AY424" s="81"/>
      <c r="AZ424" s="81"/>
      <c r="BA424" s="81"/>
      <c r="BB424" s="4"/>
      <c r="BK424" s="4"/>
      <c r="BT424" s="4"/>
      <c r="CC424" s="4"/>
      <c r="CL424" s="4"/>
      <c r="CU424" s="4"/>
      <c r="DD424" s="4"/>
      <c r="DM424" s="4"/>
      <c r="DV424" s="4"/>
      <c r="EE424" s="4"/>
      <c r="EN424" s="4"/>
      <c r="EW424" s="4"/>
      <c r="FF424" s="4"/>
      <c r="FO424" s="4"/>
      <c r="FX424" s="4"/>
      <c r="GG424" s="4"/>
      <c r="GP424" s="4"/>
      <c r="GY424" s="4"/>
      <c r="HH424" s="4"/>
      <c r="JD424" s="49"/>
    </row>
    <row r="425" spans="1:264" s="3" customFormat="1" ht="15.75" customHeight="1">
      <c r="A425" s="5" t="s">
        <v>735</v>
      </c>
      <c r="B425" s="63" t="s">
        <v>3377</v>
      </c>
      <c r="D425" s="67">
        <f>$ALJ$604</f>
        <v>3925.4000000000005</v>
      </c>
      <c r="E425" s="5" t="s">
        <v>735</v>
      </c>
      <c r="F425" s="63" t="s">
        <v>3394</v>
      </c>
      <c r="H425" s="67">
        <f>$APE$610</f>
        <v>2326.2999999999997</v>
      </c>
      <c r="I425" s="5" t="s">
        <v>735</v>
      </c>
      <c r="J425" s="219" t="s">
        <v>1659</v>
      </c>
      <c r="L425" s="67">
        <f>$PF$616</f>
        <v>1797.8000000000002</v>
      </c>
      <c r="M425" s="5" t="s">
        <v>735</v>
      </c>
      <c r="N425" s="63" t="s">
        <v>790</v>
      </c>
      <c r="P425" s="67">
        <f>$IZ$622</f>
        <v>1376.5</v>
      </c>
      <c r="Q425" s="5" t="s">
        <v>735</v>
      </c>
      <c r="R425" s="219" t="s">
        <v>1654</v>
      </c>
      <c r="T425" s="67">
        <f>$QY$628</f>
        <v>878.59999999999991</v>
      </c>
      <c r="U425" s="5" t="s">
        <v>735</v>
      </c>
      <c r="V425" s="63" t="s">
        <v>733</v>
      </c>
      <c r="X425" s="67">
        <f>$HG$634</f>
        <v>837.09999999999991</v>
      </c>
      <c r="Y425" s="5" t="s">
        <v>735</v>
      </c>
      <c r="Z425" s="63" t="s">
        <v>142</v>
      </c>
      <c r="AB425" s="67">
        <f>$DU$640</f>
        <v>718.09999999999991</v>
      </c>
      <c r="AC425" s="5" t="s">
        <v>735</v>
      </c>
      <c r="AD425" s="277" t="s">
        <v>2157</v>
      </c>
      <c r="AF425" s="67">
        <f>$XN$646</f>
        <v>496.4</v>
      </c>
      <c r="AG425" s="5" t="s">
        <v>735</v>
      </c>
      <c r="AH425" s="219" t="s">
        <v>1643</v>
      </c>
      <c r="AJ425" s="67">
        <f>$UB$652</f>
        <v>540.5</v>
      </c>
      <c r="AK425" s="5" t="s">
        <v>735</v>
      </c>
      <c r="AL425" s="277" t="s">
        <v>2030</v>
      </c>
      <c r="AN425" s="67">
        <f>$ZY$658</f>
        <v>470.7</v>
      </c>
      <c r="AO425" s="5" t="s">
        <v>735</v>
      </c>
      <c r="AP425" s="63" t="s">
        <v>757</v>
      </c>
      <c r="AR425" s="67">
        <f>$LB$664</f>
        <v>216.5</v>
      </c>
      <c r="AS425" s="5" t="s">
        <v>735</v>
      </c>
      <c r="AT425" s="277" t="s">
        <v>2027</v>
      </c>
      <c r="AV425" s="67">
        <f>$ZG$670</f>
        <v>219.1</v>
      </c>
      <c r="AW425" s="81"/>
      <c r="AX425" s="81"/>
      <c r="AY425" s="81"/>
      <c r="AZ425" s="81"/>
      <c r="BA425" s="81"/>
      <c r="BB425" s="4"/>
      <c r="BK425" s="4"/>
      <c r="BT425" s="4"/>
      <c r="CC425" s="4"/>
      <c r="CL425" s="4"/>
      <c r="CU425" s="4"/>
      <c r="DD425" s="4"/>
      <c r="DM425" s="4"/>
      <c r="DV425" s="4"/>
      <c r="EE425" s="4"/>
      <c r="EN425" s="4"/>
      <c r="EW425" s="4"/>
      <c r="FF425" s="4"/>
      <c r="FO425" s="4"/>
      <c r="FX425" s="4"/>
      <c r="GG425" s="4"/>
      <c r="GP425" s="4"/>
      <c r="GY425" s="4"/>
      <c r="HH425" s="4"/>
      <c r="JD425" s="49"/>
    </row>
    <row r="426" spans="1:264" s="3" customFormat="1" ht="15.75" customHeight="1">
      <c r="A426" s="5" t="s">
        <v>736</v>
      </c>
      <c r="B426" s="277" t="s">
        <v>11</v>
      </c>
      <c r="D426" s="67">
        <f>$CB$604</f>
        <v>3914</v>
      </c>
      <c r="E426" s="5" t="s">
        <v>736</v>
      </c>
      <c r="F426" s="277" t="s">
        <v>11</v>
      </c>
      <c r="H426" s="67">
        <f>$CB$610</f>
        <v>2323.7999999999997</v>
      </c>
      <c r="I426" s="5" t="s">
        <v>736</v>
      </c>
      <c r="J426" s="63" t="s">
        <v>3399</v>
      </c>
      <c r="L426" s="67">
        <f>$ANL$616</f>
        <v>1796.0000000000002</v>
      </c>
      <c r="M426" s="5" t="s">
        <v>736</v>
      </c>
      <c r="N426" s="277" t="s">
        <v>11</v>
      </c>
      <c r="P426" s="67">
        <f>$CB$622</f>
        <v>1349.5000000000002</v>
      </c>
      <c r="Q426" s="5" t="s">
        <v>736</v>
      </c>
      <c r="R426" s="277" t="s">
        <v>2052</v>
      </c>
      <c r="T426" s="67">
        <f>$ABR$628</f>
        <v>867.4</v>
      </c>
      <c r="U426" s="5" t="s">
        <v>736</v>
      </c>
      <c r="V426" s="63" t="s">
        <v>3380</v>
      </c>
      <c r="X426" s="67">
        <f>$AMK$634</f>
        <v>833.4</v>
      </c>
      <c r="Y426" s="5" t="s">
        <v>736</v>
      </c>
      <c r="Z426" s="277" t="s">
        <v>2025</v>
      </c>
      <c r="AB426" s="67">
        <f>$ZP$640</f>
        <v>715.30000000000007</v>
      </c>
      <c r="AC426" s="5" t="s">
        <v>736</v>
      </c>
      <c r="AD426" s="219" t="s">
        <v>1659</v>
      </c>
      <c r="AF426" s="67">
        <f>$PF$646</f>
        <v>480</v>
      </c>
      <c r="AG426" s="5" t="s">
        <v>736</v>
      </c>
      <c r="AH426" s="277" t="s">
        <v>2018</v>
      </c>
      <c r="AJ426" s="67">
        <f>$SR$652</f>
        <v>539.90000000000009</v>
      </c>
      <c r="AK426" s="5" t="s">
        <v>736</v>
      </c>
      <c r="AL426" s="63" t="s">
        <v>3386</v>
      </c>
      <c r="AN426" s="67">
        <f>$AOV$658</f>
        <v>470.3</v>
      </c>
      <c r="AO426" s="5" t="s">
        <v>736</v>
      </c>
      <c r="AP426" s="63" t="s">
        <v>3394</v>
      </c>
      <c r="AR426" s="67">
        <f>$APE$664</f>
        <v>202.79999999999998</v>
      </c>
      <c r="AS426" s="5" t="s">
        <v>736</v>
      </c>
      <c r="AT426" s="63" t="s">
        <v>749</v>
      </c>
      <c r="AV426" s="67">
        <f>$EV$670</f>
        <v>215</v>
      </c>
      <c r="AW426" s="81"/>
      <c r="AX426" s="81"/>
      <c r="AY426" s="81"/>
      <c r="AZ426" s="81"/>
      <c r="BA426" s="81"/>
      <c r="BB426" s="4"/>
      <c r="BK426" s="4"/>
      <c r="BT426" s="4"/>
      <c r="CC426" s="4"/>
      <c r="CL426" s="4"/>
      <c r="CU426" s="4"/>
      <c r="DD426" s="4"/>
      <c r="DM426" s="4"/>
      <c r="DV426" s="4"/>
      <c r="EE426" s="4"/>
      <c r="EN426" s="4"/>
      <c r="EW426" s="4"/>
      <c r="FF426" s="4"/>
      <c r="FO426" s="4"/>
      <c r="FX426" s="4"/>
      <c r="GG426" s="4"/>
      <c r="GP426" s="4"/>
      <c r="GY426" s="4"/>
      <c r="HH426" s="4"/>
      <c r="JD426" s="49"/>
    </row>
    <row r="427" spans="1:264" s="3" customFormat="1" ht="15.75" customHeight="1">
      <c r="A427" s="5" t="s">
        <v>737</v>
      </c>
      <c r="B427" s="277" t="s">
        <v>783</v>
      </c>
      <c r="D427" s="67">
        <f>$CK$604</f>
        <v>3910.1</v>
      </c>
      <c r="E427" s="5" t="s">
        <v>737</v>
      </c>
      <c r="F427" s="28" t="s">
        <v>37</v>
      </c>
      <c r="H427" s="67">
        <f>$DC$610</f>
        <v>2315.4999999999995</v>
      </c>
      <c r="I427" s="5" t="s">
        <v>737</v>
      </c>
      <c r="J427" s="63" t="s">
        <v>733</v>
      </c>
      <c r="L427" s="67">
        <f>$HG$616</f>
        <v>1792</v>
      </c>
      <c r="M427" s="5" t="s">
        <v>737</v>
      </c>
      <c r="N427" s="277" t="s">
        <v>15</v>
      </c>
      <c r="P427" s="67">
        <f>$HY$622</f>
        <v>1328.1</v>
      </c>
      <c r="Q427" s="5" t="s">
        <v>737</v>
      </c>
      <c r="R427" s="277" t="s">
        <v>779</v>
      </c>
      <c r="T427" s="67">
        <f>$AI$628</f>
        <v>857.99999999999989</v>
      </c>
      <c r="U427" s="5" t="s">
        <v>737</v>
      </c>
      <c r="V427" s="63" t="s">
        <v>3370</v>
      </c>
      <c r="X427" s="67">
        <f>$AIY$634</f>
        <v>832.30000000000007</v>
      </c>
      <c r="Y427" s="5" t="s">
        <v>737</v>
      </c>
      <c r="Z427" s="63" t="s">
        <v>3380</v>
      </c>
      <c r="AB427" s="67">
        <f>$AMK$640</f>
        <v>700.90000000000009</v>
      </c>
      <c r="AC427" s="5" t="s">
        <v>737</v>
      </c>
      <c r="AD427" s="277" t="s">
        <v>2026</v>
      </c>
      <c r="AF427" s="67">
        <f>$ACA$646</f>
        <v>472.09999999999997</v>
      </c>
      <c r="AG427" s="5" t="s">
        <v>737</v>
      </c>
      <c r="AH427" s="63" t="s">
        <v>21</v>
      </c>
      <c r="AJ427" s="67">
        <f>$H$652</f>
        <v>519.6</v>
      </c>
      <c r="AK427" s="5" t="s">
        <v>737</v>
      </c>
      <c r="AL427" s="277" t="s">
        <v>17</v>
      </c>
      <c r="AN427" s="67">
        <f>$DL$658</f>
        <v>466.5</v>
      </c>
      <c r="AO427" s="5" t="s">
        <v>737</v>
      </c>
      <c r="AP427" s="277" t="s">
        <v>3365</v>
      </c>
      <c r="AR427" s="67">
        <f>$AHF$664</f>
        <v>201.5</v>
      </c>
      <c r="AS427" s="5" t="s">
        <v>737</v>
      </c>
      <c r="AT427" s="219" t="s">
        <v>1662</v>
      </c>
      <c r="AV427" s="67">
        <f>$HP$670</f>
        <v>198.60000000000002</v>
      </c>
      <c r="AW427" s="81"/>
      <c r="AX427" s="81"/>
      <c r="AY427" s="81"/>
      <c r="AZ427" s="81"/>
      <c r="BA427" s="81"/>
      <c r="BB427" s="4"/>
      <c r="BK427" s="4"/>
      <c r="BT427" s="4"/>
      <c r="CC427" s="4"/>
      <c r="CL427" s="4"/>
      <c r="CU427" s="4"/>
      <c r="DD427" s="4"/>
      <c r="DM427" s="4"/>
      <c r="DV427" s="4"/>
      <c r="EE427" s="4"/>
      <c r="EN427" s="4"/>
      <c r="EW427" s="4"/>
      <c r="FF427" s="4"/>
      <c r="FO427" s="4"/>
      <c r="FX427" s="4"/>
      <c r="GG427" s="4"/>
      <c r="GP427" s="4"/>
      <c r="GY427" s="4"/>
      <c r="HH427" s="4"/>
      <c r="JD427" s="49"/>
    </row>
    <row r="428" spans="1:264" s="3" customFormat="1" ht="15.75" customHeight="1">
      <c r="A428" s="5" t="s">
        <v>739</v>
      </c>
      <c r="B428" s="63" t="s">
        <v>748</v>
      </c>
      <c r="D428" s="67">
        <f>$GO$604</f>
        <v>3910.1</v>
      </c>
      <c r="E428" s="5" t="s">
        <v>739</v>
      </c>
      <c r="F428" s="277" t="s">
        <v>2002</v>
      </c>
      <c r="H428" s="67">
        <f>$TJ$610</f>
        <v>2308.1999999999998</v>
      </c>
      <c r="I428" s="5" t="s">
        <v>739</v>
      </c>
      <c r="J428" s="63" t="s">
        <v>3395</v>
      </c>
      <c r="L428" s="67">
        <f>$APN$616</f>
        <v>1791.2</v>
      </c>
      <c r="M428" s="5" t="s">
        <v>739</v>
      </c>
      <c r="N428" s="63" t="s">
        <v>3395</v>
      </c>
      <c r="P428" s="67">
        <f>$APN$622</f>
        <v>1316.5</v>
      </c>
      <c r="Q428" s="5" t="s">
        <v>739</v>
      </c>
      <c r="R428" s="63" t="s">
        <v>141</v>
      </c>
      <c r="T428" s="67">
        <f>$GF$628</f>
        <v>851.5</v>
      </c>
      <c r="U428" s="5" t="s">
        <v>739</v>
      </c>
      <c r="V428" s="277" t="s">
        <v>1</v>
      </c>
      <c r="X428" s="67">
        <f>$TA$634</f>
        <v>830.5</v>
      </c>
      <c r="Y428" s="5" t="s">
        <v>739</v>
      </c>
      <c r="Z428" s="63" t="s">
        <v>738</v>
      </c>
      <c r="AB428" s="67">
        <f>$JI$640</f>
        <v>669.59999999999991</v>
      </c>
      <c r="AC428" s="5" t="s">
        <v>739</v>
      </c>
      <c r="AD428" s="277" t="s">
        <v>2011</v>
      </c>
      <c r="AF428" s="67">
        <f>$VL$646</f>
        <v>471.3</v>
      </c>
      <c r="AG428" s="5" t="s">
        <v>739</v>
      </c>
      <c r="AH428" s="63" t="s">
        <v>738</v>
      </c>
      <c r="AJ428" s="67">
        <f>$JI$652</f>
        <v>511.1</v>
      </c>
      <c r="AK428" s="5" t="s">
        <v>739</v>
      </c>
      <c r="AL428" s="63" t="s">
        <v>180</v>
      </c>
      <c r="AN428" s="67">
        <f>$AOD$658</f>
        <v>464.4</v>
      </c>
      <c r="AO428" s="5" t="s">
        <v>739</v>
      </c>
      <c r="AP428" s="219" t="s">
        <v>1656</v>
      </c>
      <c r="AR428" s="67">
        <f>$QP$664</f>
        <v>199.4</v>
      </c>
      <c r="AS428" s="5" t="s">
        <v>739</v>
      </c>
      <c r="AT428" s="63" t="s">
        <v>3370</v>
      </c>
      <c r="AV428" s="67">
        <f>$AIY$670</f>
        <v>196.6</v>
      </c>
      <c r="AW428" s="81"/>
      <c r="AX428" s="81"/>
      <c r="AY428" s="81"/>
      <c r="AZ428" s="81"/>
      <c r="BA428" s="81"/>
      <c r="BB428" s="4"/>
      <c r="BK428" s="4"/>
      <c r="BT428" s="4"/>
      <c r="CC428" s="4"/>
      <c r="CL428" s="4"/>
      <c r="CU428" s="4"/>
      <c r="DD428" s="4"/>
      <c r="DM428" s="4"/>
      <c r="DV428" s="4"/>
      <c r="EE428" s="4"/>
      <c r="EN428" s="4"/>
      <c r="EW428" s="4"/>
      <c r="FF428" s="4"/>
      <c r="FO428" s="4"/>
      <c r="FX428" s="4"/>
      <c r="GG428" s="4"/>
      <c r="GP428" s="4"/>
      <c r="GY428" s="4"/>
      <c r="HH428" s="4"/>
      <c r="JD428" s="49"/>
    </row>
    <row r="429" spans="1:264" s="3" customFormat="1" ht="15.75" customHeight="1">
      <c r="A429" s="5" t="s">
        <v>745</v>
      </c>
      <c r="B429" s="63" t="s">
        <v>3381</v>
      </c>
      <c r="D429" s="67">
        <f>$AMT$604</f>
        <v>3889.4</v>
      </c>
      <c r="E429" s="5" t="s">
        <v>745</v>
      </c>
      <c r="F429" s="63" t="s">
        <v>142</v>
      </c>
      <c r="H429" s="67">
        <f>$DU$610</f>
        <v>2306.3000000000002</v>
      </c>
      <c r="I429" s="5" t="s">
        <v>745</v>
      </c>
      <c r="J429" s="277" t="s">
        <v>3365</v>
      </c>
      <c r="L429" s="67">
        <f>$AHF$616</f>
        <v>1788.8000000000002</v>
      </c>
      <c r="M429" s="5" t="s">
        <v>745</v>
      </c>
      <c r="N429" s="277" t="s">
        <v>2030</v>
      </c>
      <c r="P429" s="67">
        <f>$ZY$622</f>
        <v>1315.5</v>
      </c>
      <c r="Q429" s="5" t="s">
        <v>745</v>
      </c>
      <c r="R429" s="63" t="s">
        <v>748</v>
      </c>
      <c r="T429" s="67">
        <f>$GO$628</f>
        <v>842.49999999999989</v>
      </c>
      <c r="U429" s="5" t="s">
        <v>745</v>
      </c>
      <c r="V429" s="63" t="s">
        <v>3376</v>
      </c>
      <c r="X429" s="67">
        <f>$ALA$634</f>
        <v>821.9</v>
      </c>
      <c r="Y429" s="5" t="s">
        <v>745</v>
      </c>
      <c r="Z429" s="277" t="s">
        <v>2027</v>
      </c>
      <c r="AB429" s="67">
        <f>$ZG$640</f>
        <v>662.9</v>
      </c>
      <c r="AC429" s="5" t="s">
        <v>745</v>
      </c>
      <c r="AD429" s="277" t="s">
        <v>2006</v>
      </c>
      <c r="AF429" s="67">
        <f>$SI$646</f>
        <v>469.20000000000005</v>
      </c>
      <c r="AG429" s="5" t="s">
        <v>745</v>
      </c>
      <c r="AH429" s="277" t="s">
        <v>779</v>
      </c>
      <c r="AJ429" s="67">
        <f>$AI$652</f>
        <v>501.59999999999991</v>
      </c>
      <c r="AK429" s="5" t="s">
        <v>745</v>
      </c>
      <c r="AL429" s="63" t="s">
        <v>3382</v>
      </c>
      <c r="AN429" s="67">
        <f>$ANC$658</f>
        <v>461</v>
      </c>
      <c r="AO429" s="5" t="s">
        <v>745</v>
      </c>
      <c r="AP429" s="63" t="s">
        <v>728</v>
      </c>
      <c r="AR429" s="67">
        <f>$TS$664</f>
        <v>193.9</v>
      </c>
      <c r="AS429" s="5" t="s">
        <v>745</v>
      </c>
      <c r="AT429" s="277" t="s">
        <v>143</v>
      </c>
      <c r="AV429" s="67">
        <f>$CT$670</f>
        <v>196.5</v>
      </c>
      <c r="AW429" s="81"/>
      <c r="AX429" s="81"/>
      <c r="AY429" s="81"/>
      <c r="AZ429" s="81"/>
      <c r="BA429" s="81"/>
      <c r="BB429" s="4"/>
      <c r="BK429" s="4"/>
      <c r="BT429" s="4"/>
      <c r="CC429" s="4"/>
      <c r="CL429" s="4"/>
      <c r="CU429" s="4"/>
      <c r="DD429" s="4"/>
      <c r="DM429" s="4"/>
      <c r="DV429" s="4"/>
      <c r="EE429" s="4"/>
      <c r="EN429" s="4"/>
      <c r="EW429" s="4"/>
      <c r="FF429" s="4"/>
      <c r="FO429" s="4"/>
      <c r="FX429" s="4"/>
      <c r="GG429" s="4"/>
      <c r="GP429" s="4"/>
      <c r="GY429" s="4"/>
      <c r="HH429" s="4"/>
      <c r="JD429" s="49"/>
    </row>
    <row r="430" spans="1:264" s="3" customFormat="1" ht="15.75" customHeight="1">
      <c r="A430" s="5" t="s">
        <v>747</v>
      </c>
      <c r="B430" s="63" t="s">
        <v>796</v>
      </c>
      <c r="D430" s="67">
        <f>$KJ$604</f>
        <v>3870.7000000000003</v>
      </c>
      <c r="E430" s="5" t="s">
        <v>747</v>
      </c>
      <c r="F430" s="63" t="s">
        <v>3398</v>
      </c>
      <c r="H430" s="67">
        <f>$AQF$610</f>
        <v>2302.4</v>
      </c>
      <c r="I430" s="5" t="s">
        <v>747</v>
      </c>
      <c r="J430" s="28" t="s">
        <v>37</v>
      </c>
      <c r="L430" s="67">
        <f>$DC$616</f>
        <v>1787.1</v>
      </c>
      <c r="M430" s="5" t="s">
        <v>747</v>
      </c>
      <c r="N430" s="219" t="s">
        <v>1652</v>
      </c>
      <c r="P430" s="67">
        <f>$ON$622</f>
        <v>1306.7</v>
      </c>
      <c r="Q430" s="5" t="s">
        <v>747</v>
      </c>
      <c r="R430" s="63" t="s">
        <v>3379</v>
      </c>
      <c r="T430" s="67">
        <f>$AMB$628</f>
        <v>826</v>
      </c>
      <c r="U430" s="5" t="s">
        <v>747</v>
      </c>
      <c r="V430" s="63" t="s">
        <v>782</v>
      </c>
      <c r="X430" s="67">
        <f>$QG$634</f>
        <v>820.10000000000014</v>
      </c>
      <c r="Y430" s="5" t="s">
        <v>747</v>
      </c>
      <c r="Z430" s="63" t="s">
        <v>749</v>
      </c>
      <c r="AB430" s="67">
        <f>$EV$640</f>
        <v>654.89999999999986</v>
      </c>
      <c r="AC430" s="5" t="s">
        <v>747</v>
      </c>
      <c r="AD430" s="63" t="s">
        <v>796</v>
      </c>
      <c r="AF430" s="67">
        <f>$KJ$646</f>
        <v>464.3</v>
      </c>
      <c r="AG430" s="5" t="s">
        <v>747</v>
      </c>
      <c r="AH430" s="219" t="s">
        <v>1656</v>
      </c>
      <c r="AJ430" s="67">
        <f>$QP$652</f>
        <v>498.09999999999997</v>
      </c>
      <c r="AK430" s="5" t="s">
        <v>747</v>
      </c>
      <c r="AL430" s="63" t="s">
        <v>3367</v>
      </c>
      <c r="AN430" s="67">
        <f>$AHX$658</f>
        <v>461</v>
      </c>
      <c r="AO430" s="5" t="s">
        <v>747</v>
      </c>
      <c r="AP430" s="277" t="s">
        <v>9</v>
      </c>
      <c r="AR430" s="67">
        <f>$LT$664</f>
        <v>191</v>
      </c>
      <c r="AS430" s="5" t="s">
        <v>747</v>
      </c>
      <c r="AT430" s="63" t="s">
        <v>153</v>
      </c>
      <c r="AV430" s="67">
        <f>$KA$670</f>
        <v>192.3</v>
      </c>
      <c r="AW430" s="81"/>
      <c r="AX430" s="81"/>
      <c r="AY430" s="81"/>
      <c r="AZ430" s="81"/>
      <c r="BA430" s="81"/>
      <c r="BB430" s="4"/>
      <c r="BK430" s="4"/>
      <c r="BT430" s="4"/>
      <c r="CC430" s="4"/>
      <c r="CL430" s="4"/>
      <c r="CU430" s="4"/>
      <c r="DD430" s="4"/>
      <c r="DM430" s="4"/>
      <c r="DV430" s="4"/>
      <c r="EE430" s="4"/>
      <c r="EN430" s="4"/>
      <c r="EW430" s="4"/>
      <c r="FF430" s="4"/>
      <c r="FO430" s="4"/>
      <c r="FX430" s="4"/>
      <c r="GG430" s="4"/>
      <c r="GP430" s="4"/>
      <c r="GY430" s="4"/>
      <c r="HH430" s="4"/>
      <c r="JD430" s="49"/>
    </row>
    <row r="431" spans="1:264" s="3" customFormat="1" ht="15.75" customHeight="1">
      <c r="A431" s="5" t="s">
        <v>750</v>
      </c>
      <c r="B431" s="219" t="s">
        <v>1659</v>
      </c>
      <c r="D431" s="67">
        <f>$PF$604</f>
        <v>3870.7000000000003</v>
      </c>
      <c r="E431" s="5" t="s">
        <v>750</v>
      </c>
      <c r="F431" s="219" t="s">
        <v>1647</v>
      </c>
      <c r="H431" s="67">
        <f>$FN$610</f>
        <v>2281.1999999999998</v>
      </c>
      <c r="I431" s="5" t="s">
        <v>750</v>
      </c>
      <c r="J431" s="219" t="s">
        <v>1655</v>
      </c>
      <c r="L431" s="67">
        <f>$PO$616</f>
        <v>1764.1</v>
      </c>
      <c r="M431" s="5" t="s">
        <v>750</v>
      </c>
      <c r="N431" s="277" t="s">
        <v>1</v>
      </c>
      <c r="P431" s="67">
        <f>$TA$622</f>
        <v>1291.4000000000001</v>
      </c>
      <c r="Q431" s="5" t="s">
        <v>750</v>
      </c>
      <c r="R431" s="63" t="s">
        <v>25</v>
      </c>
      <c r="T431" s="67">
        <f>$BJ$628</f>
        <v>823.8</v>
      </c>
      <c r="U431" s="5" t="s">
        <v>750</v>
      </c>
      <c r="V431" s="28" t="s">
        <v>155</v>
      </c>
      <c r="X431" s="67">
        <f>$BS$634</f>
        <v>818.59999999999991</v>
      </c>
      <c r="Y431" s="5" t="s">
        <v>750</v>
      </c>
      <c r="Z431" s="219" t="s">
        <v>1657</v>
      </c>
      <c r="AB431" s="67">
        <f>$RH$640</f>
        <v>648.19999999999993</v>
      </c>
      <c r="AC431" s="5" t="s">
        <v>750</v>
      </c>
      <c r="AD431" s="63" t="s">
        <v>3377</v>
      </c>
      <c r="AF431" s="67">
        <f>$ALJ$646</f>
        <v>457.2</v>
      </c>
      <c r="AG431" s="5" t="s">
        <v>750</v>
      </c>
      <c r="AH431" s="277" t="s">
        <v>3366</v>
      </c>
      <c r="AJ431" s="67">
        <f>$AHO$652</f>
        <v>482.09999999999997</v>
      </c>
      <c r="AK431" s="5" t="s">
        <v>750</v>
      </c>
      <c r="AL431" s="277" t="s">
        <v>154</v>
      </c>
      <c r="AN431" s="67">
        <f>$Q$658</f>
        <v>460</v>
      </c>
      <c r="AO431" s="5" t="s">
        <v>750</v>
      </c>
      <c r="AP431" s="277" t="s">
        <v>2157</v>
      </c>
      <c r="AR431" s="67">
        <f>$XN$664</f>
        <v>186.1</v>
      </c>
      <c r="AS431" s="5" t="s">
        <v>750</v>
      </c>
      <c r="AT431" s="63" t="s">
        <v>3371</v>
      </c>
      <c r="AV431" s="67">
        <f>$AJH$670</f>
        <v>192.3</v>
      </c>
      <c r="AW431" s="81"/>
      <c r="AX431" s="81"/>
      <c r="AY431" s="81"/>
      <c r="AZ431" s="81"/>
      <c r="BA431" s="81"/>
      <c r="BB431" s="4"/>
      <c r="BK431" s="4"/>
      <c r="BT431" s="4"/>
      <c r="CC431" s="4"/>
      <c r="CL431" s="4"/>
      <c r="CU431" s="4"/>
      <c r="DD431" s="4"/>
      <c r="DM431" s="4"/>
      <c r="DV431" s="4"/>
      <c r="EE431" s="4"/>
      <c r="EN431" s="4"/>
      <c r="EW431" s="4"/>
      <c r="FF431" s="4"/>
      <c r="FO431" s="4"/>
      <c r="FX431" s="4"/>
      <c r="GG431" s="4"/>
      <c r="GP431" s="4"/>
      <c r="GY431" s="4"/>
      <c r="HH431" s="4"/>
      <c r="JD431" s="49"/>
    </row>
    <row r="432" spans="1:264" s="3" customFormat="1" ht="15.75" customHeight="1">
      <c r="A432" s="5" t="s">
        <v>751</v>
      </c>
      <c r="B432" s="63" t="s">
        <v>3375</v>
      </c>
      <c r="D432" s="67">
        <f>$AKR$604</f>
        <v>3865.5</v>
      </c>
      <c r="E432" s="5" t="s">
        <v>751</v>
      </c>
      <c r="F432" s="63" t="s">
        <v>3379</v>
      </c>
      <c r="H432" s="67">
        <f>$AMB$610</f>
        <v>2277.7999999999997</v>
      </c>
      <c r="I432" s="5" t="s">
        <v>751</v>
      </c>
      <c r="J432" s="63" t="s">
        <v>762</v>
      </c>
      <c r="L432" s="67">
        <f>$FE$616</f>
        <v>1757.3999999999999</v>
      </c>
      <c r="M432" s="5" t="s">
        <v>751</v>
      </c>
      <c r="N432" s="63" t="s">
        <v>748</v>
      </c>
      <c r="P432" s="67">
        <f>$GO$622</f>
        <v>1285.2</v>
      </c>
      <c r="Q432" s="5" t="s">
        <v>751</v>
      </c>
      <c r="R432" s="63" t="s">
        <v>782</v>
      </c>
      <c r="T432" s="67">
        <f>$QG$628</f>
        <v>820.19999999999993</v>
      </c>
      <c r="U432" s="5" t="s">
        <v>751</v>
      </c>
      <c r="V432" s="63" t="s">
        <v>728</v>
      </c>
      <c r="X432" s="67">
        <f>$TS$634</f>
        <v>805.30000000000007</v>
      </c>
      <c r="Y432" s="5" t="s">
        <v>751</v>
      </c>
      <c r="Z432" s="277" t="s">
        <v>143</v>
      </c>
      <c r="AB432" s="67">
        <f>$CT$640</f>
        <v>634.29999999999995</v>
      </c>
      <c r="AC432" s="5" t="s">
        <v>751</v>
      </c>
      <c r="AD432" s="63" t="s">
        <v>728</v>
      </c>
      <c r="AF432" s="67">
        <f>$TS$646</f>
        <v>445.29999999999995</v>
      </c>
      <c r="AG432" s="5" t="s">
        <v>751</v>
      </c>
      <c r="AH432" s="277" t="s">
        <v>31</v>
      </c>
      <c r="AJ432" s="67">
        <f>$Z$652</f>
        <v>464</v>
      </c>
      <c r="AK432" s="5" t="s">
        <v>751</v>
      </c>
      <c r="AL432" s="219" t="s">
        <v>1644</v>
      </c>
      <c r="AN432" s="67">
        <f>$UT$658</f>
        <v>459.20000000000005</v>
      </c>
      <c r="AO432" s="5" t="s">
        <v>751</v>
      </c>
      <c r="AP432" s="277" t="s">
        <v>2024</v>
      </c>
      <c r="AR432" s="67">
        <f>$AAQ$664</f>
        <v>183.6</v>
      </c>
      <c r="AS432" s="5" t="s">
        <v>751</v>
      </c>
      <c r="AT432" s="63" t="s">
        <v>142</v>
      </c>
      <c r="AV432" s="67">
        <f>$DU$670</f>
        <v>187</v>
      </c>
      <c r="AW432" s="81"/>
      <c r="AX432" s="81"/>
      <c r="AY432" s="81"/>
      <c r="AZ432" s="81"/>
      <c r="BA432" s="81"/>
      <c r="BB432" s="4"/>
      <c r="BK432" s="4"/>
      <c r="BT432" s="4"/>
      <c r="CC432" s="4"/>
      <c r="CL432" s="4"/>
      <c r="CU432" s="4"/>
      <c r="DD432" s="4"/>
      <c r="DM432" s="4"/>
      <c r="DV432" s="4"/>
      <c r="EE432" s="4"/>
      <c r="EN432" s="4"/>
      <c r="EW432" s="4"/>
      <c r="FF432" s="4"/>
      <c r="FO432" s="4"/>
      <c r="FX432" s="4"/>
      <c r="GG432" s="4"/>
      <c r="GP432" s="4"/>
      <c r="GY432" s="4"/>
      <c r="HH432" s="4"/>
      <c r="JD432" s="49"/>
    </row>
    <row r="433" spans="1:264" s="3" customFormat="1" ht="15.75" customHeight="1">
      <c r="A433" s="5" t="s">
        <v>754</v>
      </c>
      <c r="B433" s="63" t="s">
        <v>3382</v>
      </c>
      <c r="D433" s="67">
        <f>$ANC$604</f>
        <v>3836.8999999999992</v>
      </c>
      <c r="E433" s="5" t="s">
        <v>754</v>
      </c>
      <c r="F433" s="277" t="s">
        <v>27</v>
      </c>
      <c r="H433" s="67">
        <f>$MC$610</f>
        <v>2269.6</v>
      </c>
      <c r="I433" s="5" t="s">
        <v>754</v>
      </c>
      <c r="J433" s="219" t="s">
        <v>1647</v>
      </c>
      <c r="L433" s="67">
        <f>$FN$616</f>
        <v>1756.2</v>
      </c>
      <c r="M433" s="5" t="s">
        <v>754</v>
      </c>
      <c r="N433" s="63" t="s">
        <v>738</v>
      </c>
      <c r="P433" s="67">
        <f>$JI$622</f>
        <v>1280.0999999999999</v>
      </c>
      <c r="Q433" s="5" t="s">
        <v>754</v>
      </c>
      <c r="R433" s="63" t="s">
        <v>728</v>
      </c>
      <c r="T433" s="67">
        <f>$TS$628</f>
        <v>808.5</v>
      </c>
      <c r="U433" s="5" t="s">
        <v>754</v>
      </c>
      <c r="V433" s="63" t="s">
        <v>749</v>
      </c>
      <c r="X433" s="67">
        <f>$EV$634</f>
        <v>798.80000000000007</v>
      </c>
      <c r="Y433" s="5" t="s">
        <v>754</v>
      </c>
      <c r="Z433" s="277" t="s">
        <v>2052</v>
      </c>
      <c r="AB433" s="67">
        <f>$ABR$640</f>
        <v>627.5</v>
      </c>
      <c r="AC433" s="5" t="s">
        <v>754</v>
      </c>
      <c r="AD433" s="277" t="s">
        <v>2003</v>
      </c>
      <c r="AF433" s="67">
        <f>$WM$646</f>
        <v>435.7</v>
      </c>
      <c r="AG433" s="5" t="s">
        <v>754</v>
      </c>
      <c r="AH433" s="277" t="s">
        <v>2002</v>
      </c>
      <c r="AJ433" s="67">
        <f>$TJ$652</f>
        <v>426.6</v>
      </c>
      <c r="AK433" s="5" t="s">
        <v>754</v>
      </c>
      <c r="AL433" s="277" t="s">
        <v>2025</v>
      </c>
      <c r="AN433" s="67">
        <f>$ZP$658</f>
        <v>459.2</v>
      </c>
      <c r="AO433" s="5" t="s">
        <v>754</v>
      </c>
      <c r="AP433" s="219" t="s">
        <v>1654</v>
      </c>
      <c r="AR433" s="67">
        <f>$QY$664</f>
        <v>182.5</v>
      </c>
      <c r="AS433" s="5" t="s">
        <v>754</v>
      </c>
      <c r="AT433" s="277" t="s">
        <v>2006</v>
      </c>
      <c r="AV433" s="67">
        <f>$SI$670</f>
        <v>166.4</v>
      </c>
      <c r="AW433" s="81"/>
      <c r="AX433" s="81"/>
      <c r="AY433" s="81"/>
      <c r="AZ433" s="81"/>
      <c r="BA433" s="81"/>
      <c r="BB433" s="4"/>
      <c r="BK433" s="4"/>
      <c r="BT433" s="4"/>
      <c r="CC433" s="4"/>
      <c r="CL433" s="4"/>
      <c r="CU433" s="4"/>
      <c r="DD433" s="4"/>
      <c r="DM433" s="4"/>
      <c r="DV433" s="4"/>
      <c r="EE433" s="4"/>
      <c r="EN433" s="4"/>
      <c r="EW433" s="4"/>
      <c r="FF433" s="4"/>
      <c r="FO433" s="4"/>
      <c r="FX433" s="4"/>
      <c r="GG433" s="4"/>
      <c r="GP433" s="4"/>
      <c r="GY433" s="4"/>
      <c r="HH433" s="4"/>
      <c r="JD433" s="49"/>
    </row>
    <row r="434" spans="1:264" s="3" customFormat="1" ht="15.75" customHeight="1">
      <c r="A434" s="5" t="s">
        <v>756</v>
      </c>
      <c r="B434" s="63" t="s">
        <v>153</v>
      </c>
      <c r="D434" s="67">
        <f>$KA$604</f>
        <v>3831.4</v>
      </c>
      <c r="E434" s="5" t="s">
        <v>756</v>
      </c>
      <c r="F434" s="219" t="s">
        <v>1659</v>
      </c>
      <c r="H434" s="67">
        <f>$PF$610</f>
        <v>2265.6999999999998</v>
      </c>
      <c r="I434" s="5" t="s">
        <v>756</v>
      </c>
      <c r="J434" s="63" t="s">
        <v>153</v>
      </c>
      <c r="L434" s="67">
        <f>$KA$616</f>
        <v>1756.2</v>
      </c>
      <c r="M434" s="5" t="s">
        <v>756</v>
      </c>
      <c r="N434" s="63" t="s">
        <v>3381</v>
      </c>
      <c r="P434" s="67">
        <f>$AMT$622</f>
        <v>1262.4000000000001</v>
      </c>
      <c r="Q434" s="5" t="s">
        <v>756</v>
      </c>
      <c r="R434" s="277" t="s">
        <v>2053</v>
      </c>
      <c r="T434" s="67">
        <f>$AAZ$628</f>
        <v>803.5</v>
      </c>
      <c r="U434" s="5" t="s">
        <v>756</v>
      </c>
      <c r="V434" s="277" t="s">
        <v>2025</v>
      </c>
      <c r="X434" s="67">
        <f>$ZP$634</f>
        <v>797.1</v>
      </c>
      <c r="Y434" s="5" t="s">
        <v>756</v>
      </c>
      <c r="Z434" s="219" t="s">
        <v>1652</v>
      </c>
      <c r="AB434" s="67">
        <f>$ON$640</f>
        <v>624.29999999999995</v>
      </c>
      <c r="AC434" s="5" t="s">
        <v>756</v>
      </c>
      <c r="AD434" s="63" t="s">
        <v>778</v>
      </c>
      <c r="AF434" s="67">
        <f>$GX$646</f>
        <v>415.29999999999995</v>
      </c>
      <c r="AG434" s="5" t="s">
        <v>756</v>
      </c>
      <c r="AH434" s="63" t="s">
        <v>3373</v>
      </c>
      <c r="AJ434" s="67">
        <f>$AJZ$652</f>
        <v>418.59999999999997</v>
      </c>
      <c r="AK434" s="5" t="s">
        <v>756</v>
      </c>
      <c r="AL434" s="219" t="s">
        <v>1655</v>
      </c>
      <c r="AN434" s="67">
        <f>$PO$658</f>
        <v>458.4</v>
      </c>
      <c r="AO434" s="5" t="s">
        <v>756</v>
      </c>
      <c r="AP434" s="277" t="s">
        <v>17</v>
      </c>
      <c r="AR434" s="67">
        <f>$DL$664</f>
        <v>172.1</v>
      </c>
      <c r="AS434" s="5" t="s">
        <v>756</v>
      </c>
      <c r="AT434" s="63" t="s">
        <v>3374</v>
      </c>
      <c r="AV434" s="67">
        <f>$AKI$670</f>
        <v>165.3</v>
      </c>
      <c r="AW434" s="81"/>
      <c r="AX434" s="81"/>
      <c r="AY434" s="81"/>
      <c r="AZ434" s="81"/>
      <c r="BA434" s="81"/>
      <c r="BB434" s="4"/>
      <c r="BK434" s="4"/>
      <c r="BT434" s="4"/>
      <c r="CC434" s="4"/>
      <c r="CL434" s="4"/>
      <c r="CU434" s="4"/>
      <c r="DD434" s="4"/>
      <c r="DM434" s="4"/>
      <c r="DV434" s="4"/>
      <c r="EE434" s="4"/>
      <c r="EN434" s="4"/>
      <c r="EW434" s="4"/>
      <c r="FF434" s="4"/>
      <c r="FO434" s="4"/>
      <c r="FX434" s="4"/>
      <c r="GG434" s="4"/>
      <c r="GP434" s="4"/>
      <c r="GY434" s="4"/>
      <c r="HH434" s="4"/>
      <c r="JD434" s="49"/>
    </row>
    <row r="435" spans="1:264" s="3" customFormat="1" ht="15.75" customHeight="1">
      <c r="A435" s="5" t="s">
        <v>761</v>
      </c>
      <c r="B435" s="63" t="s">
        <v>3374</v>
      </c>
      <c r="D435" s="67">
        <f>$AKI$604</f>
        <v>3831.4</v>
      </c>
      <c r="E435" s="5" t="s">
        <v>761</v>
      </c>
      <c r="F435" s="63" t="s">
        <v>778</v>
      </c>
      <c r="H435" s="67">
        <f>$GX$610</f>
        <v>2248.5999999999995</v>
      </c>
      <c r="I435" s="5" t="s">
        <v>761</v>
      </c>
      <c r="J435" s="219" t="s">
        <v>1656</v>
      </c>
      <c r="L435" s="67">
        <f>$QP$616</f>
        <v>1748.25</v>
      </c>
      <c r="M435" s="5" t="s">
        <v>761</v>
      </c>
      <c r="N435" s="63" t="s">
        <v>3375</v>
      </c>
      <c r="P435" s="67">
        <f>$AKR$622</f>
        <v>1251.5</v>
      </c>
      <c r="Q435" s="5" t="s">
        <v>761</v>
      </c>
      <c r="R435" s="277" t="s">
        <v>3366</v>
      </c>
      <c r="T435" s="67">
        <f>$AHO$628</f>
        <v>785.4</v>
      </c>
      <c r="U435" s="5" t="s">
        <v>761</v>
      </c>
      <c r="V435" s="277" t="s">
        <v>2027</v>
      </c>
      <c r="X435" s="67">
        <f>$ZG$634</f>
        <v>793.8</v>
      </c>
      <c r="Y435" s="5" t="s">
        <v>761</v>
      </c>
      <c r="Z435" s="277" t="s">
        <v>13</v>
      </c>
      <c r="AB435" s="67">
        <f>$NV$640</f>
        <v>620.9</v>
      </c>
      <c r="AC435" s="5" t="s">
        <v>761</v>
      </c>
      <c r="AD435" s="219" t="s">
        <v>1654</v>
      </c>
      <c r="AF435" s="67">
        <f>$QY$646</f>
        <v>413.1</v>
      </c>
      <c r="AG435" s="5" t="s">
        <v>761</v>
      </c>
      <c r="AH435" s="219" t="s">
        <v>1654</v>
      </c>
      <c r="AJ435" s="67">
        <f>$QY$652</f>
        <v>410</v>
      </c>
      <c r="AK435" s="5" t="s">
        <v>761</v>
      </c>
      <c r="AL435" s="277" t="s">
        <v>4497</v>
      </c>
      <c r="AN435" s="67">
        <f>$XW$658</f>
        <v>441</v>
      </c>
      <c r="AO435" s="5" t="s">
        <v>761</v>
      </c>
      <c r="AP435" s="63" t="s">
        <v>3382</v>
      </c>
      <c r="AR435" s="67">
        <f>$ANC$664</f>
        <v>172</v>
      </c>
      <c r="AS435" s="5" t="s">
        <v>761</v>
      </c>
      <c r="AT435" s="63" t="s">
        <v>771</v>
      </c>
      <c r="AV435" s="67">
        <f>$MU$670</f>
        <v>164.2</v>
      </c>
      <c r="AW435" s="81"/>
      <c r="AX435" s="81"/>
      <c r="AY435" s="81"/>
      <c r="AZ435" s="81"/>
      <c r="BA435" s="81"/>
      <c r="BB435" s="4"/>
      <c r="BK435" s="4"/>
      <c r="BT435" s="4"/>
      <c r="CC435" s="4"/>
      <c r="CL435" s="4"/>
      <c r="CU435" s="4"/>
      <c r="DD435" s="4"/>
      <c r="DM435" s="4"/>
      <c r="DV435" s="4"/>
      <c r="EE435" s="4"/>
      <c r="EN435" s="4"/>
      <c r="EW435" s="4"/>
      <c r="FF435" s="4"/>
      <c r="FO435" s="4"/>
      <c r="FX435" s="4"/>
      <c r="GG435" s="4"/>
      <c r="GP435" s="4"/>
      <c r="GY435" s="4"/>
      <c r="HH435" s="4"/>
      <c r="JD435" s="49"/>
    </row>
    <row r="436" spans="1:264" s="3" customFormat="1" ht="15.75" customHeight="1">
      <c r="A436" s="5" t="s">
        <v>765</v>
      </c>
      <c r="B436" s="63" t="s">
        <v>3370</v>
      </c>
      <c r="D436" s="67">
        <f>$AIY$604</f>
        <v>3741.9</v>
      </c>
      <c r="E436" s="5" t="s">
        <v>765</v>
      </c>
      <c r="F436" s="277" t="s">
        <v>2027</v>
      </c>
      <c r="H436" s="67">
        <f>$ZG$610</f>
        <v>2229</v>
      </c>
      <c r="I436" s="5" t="s">
        <v>765</v>
      </c>
      <c r="J436" s="277" t="s">
        <v>9</v>
      </c>
      <c r="L436" s="67">
        <f>$LT$616</f>
        <v>1723.5</v>
      </c>
      <c r="M436" s="5" t="s">
        <v>765</v>
      </c>
      <c r="N436" s="63" t="s">
        <v>33</v>
      </c>
      <c r="P436" s="67">
        <f>$BA$622</f>
        <v>1245</v>
      </c>
      <c r="Q436" s="5" t="s">
        <v>765</v>
      </c>
      <c r="R436" s="63" t="s">
        <v>3381</v>
      </c>
      <c r="T436" s="67">
        <f>$AMT$628</f>
        <v>773.09999999999991</v>
      </c>
      <c r="U436" s="5" t="s">
        <v>765</v>
      </c>
      <c r="V436" s="63" t="s">
        <v>3377</v>
      </c>
      <c r="X436" s="67">
        <f>$ALJ$634</f>
        <v>776.5</v>
      </c>
      <c r="Y436" s="5" t="s">
        <v>765</v>
      </c>
      <c r="Z436" s="63" t="s">
        <v>3397</v>
      </c>
      <c r="AB436" s="67">
        <f>$APW$640</f>
        <v>620.20000000000005</v>
      </c>
      <c r="AC436" s="5" t="s">
        <v>765</v>
      </c>
      <c r="AD436" s="63" t="s">
        <v>757</v>
      </c>
      <c r="AF436" s="67">
        <f>$LB$646</f>
        <v>411.80000000000007</v>
      </c>
      <c r="AG436" s="5" t="s">
        <v>765</v>
      </c>
      <c r="AH436" s="63" t="s">
        <v>788</v>
      </c>
      <c r="AJ436" s="67">
        <f>$OE$652</f>
        <v>408.59999999999997</v>
      </c>
      <c r="AK436" s="5" t="s">
        <v>765</v>
      </c>
      <c r="AL436" s="63" t="s">
        <v>3369</v>
      </c>
      <c r="AN436" s="67">
        <f>$AIP$658</f>
        <v>438.1</v>
      </c>
      <c r="AO436" s="5" t="s">
        <v>765</v>
      </c>
      <c r="AP436" s="277" t="s">
        <v>2050</v>
      </c>
      <c r="AR436" s="67">
        <f>$AAH$664</f>
        <v>169.7</v>
      </c>
      <c r="AS436" s="5" t="s">
        <v>765</v>
      </c>
      <c r="AT436" s="63" t="s">
        <v>757</v>
      </c>
      <c r="AV436" s="67">
        <f>$LB$670</f>
        <v>162.1</v>
      </c>
      <c r="AW436" s="81"/>
      <c r="AX436" s="81"/>
      <c r="AY436" s="81"/>
      <c r="AZ436" s="81"/>
      <c r="BA436" s="81"/>
      <c r="BB436" s="4"/>
      <c r="BK436" s="4"/>
      <c r="BT436" s="4"/>
      <c r="CC436" s="4"/>
      <c r="CL436" s="4"/>
      <c r="CU436" s="4"/>
      <c r="DD436" s="4"/>
      <c r="DM436" s="4"/>
      <c r="DV436" s="4"/>
      <c r="EE436" s="4"/>
      <c r="EN436" s="4"/>
      <c r="EW436" s="4"/>
      <c r="FF436" s="4"/>
      <c r="FO436" s="4"/>
      <c r="FX436" s="4"/>
      <c r="GG436" s="4"/>
      <c r="GP436" s="4"/>
      <c r="GY436" s="4"/>
      <c r="HH436" s="4"/>
      <c r="JD436" s="49"/>
    </row>
    <row r="437" spans="1:264" s="3" customFormat="1" ht="15.75" customHeight="1">
      <c r="A437" s="5" t="s">
        <v>766</v>
      </c>
      <c r="B437" s="219" t="s">
        <v>1657</v>
      </c>
      <c r="D437" s="67">
        <f>$RH$604</f>
        <v>3675.5</v>
      </c>
      <c r="E437" s="5" t="s">
        <v>766</v>
      </c>
      <c r="F437" s="63" t="s">
        <v>3386</v>
      </c>
      <c r="H437" s="67">
        <f>$AOV$610</f>
        <v>2218.3999999999996</v>
      </c>
      <c r="I437" s="5" t="s">
        <v>766</v>
      </c>
      <c r="J437" s="63" t="s">
        <v>3383</v>
      </c>
      <c r="L437" s="67">
        <f>$ANU$616</f>
        <v>1722.7000000000003</v>
      </c>
      <c r="M437" s="5" t="s">
        <v>766</v>
      </c>
      <c r="N437" s="63" t="s">
        <v>762</v>
      </c>
      <c r="P437" s="67">
        <f>$FE$622</f>
        <v>1239.1000000000001</v>
      </c>
      <c r="Q437" s="5" t="s">
        <v>766</v>
      </c>
      <c r="R437" s="277" t="s">
        <v>13</v>
      </c>
      <c r="T437" s="67">
        <f>$NV$628</f>
        <v>771.80000000000007</v>
      </c>
      <c r="U437" s="5" t="s">
        <v>766</v>
      </c>
      <c r="V437" s="219" t="s">
        <v>1657</v>
      </c>
      <c r="X437" s="67">
        <f>$RH$634</f>
        <v>775.7</v>
      </c>
      <c r="Y437" s="5" t="s">
        <v>766</v>
      </c>
      <c r="Z437" s="63" t="s">
        <v>796</v>
      </c>
      <c r="AB437" s="67">
        <f>$KJ$640</f>
        <v>614.70000000000005</v>
      </c>
      <c r="AC437" s="5" t="s">
        <v>766</v>
      </c>
      <c r="AD437" s="63" t="s">
        <v>771</v>
      </c>
      <c r="AF437" s="67">
        <f>$MU$646</f>
        <v>407.29999999999995</v>
      </c>
      <c r="AG437" s="5" t="s">
        <v>766</v>
      </c>
      <c r="AH437" s="63" t="s">
        <v>764</v>
      </c>
      <c r="AJ437" s="67">
        <f>$JR$652</f>
        <v>406.79999999999995</v>
      </c>
      <c r="AK437" s="5" t="s">
        <v>766</v>
      </c>
      <c r="AL437" s="277" t="s">
        <v>23</v>
      </c>
      <c r="AN437" s="67">
        <f>$KS$658</f>
        <v>417</v>
      </c>
      <c r="AO437" s="5" t="s">
        <v>766</v>
      </c>
      <c r="AP437" s="63" t="s">
        <v>3377</v>
      </c>
      <c r="AR437" s="67">
        <f>$ALJ$664</f>
        <v>167.2</v>
      </c>
      <c r="AS437" s="5" t="s">
        <v>766</v>
      </c>
      <c r="AT437" s="63" t="s">
        <v>3375</v>
      </c>
      <c r="AV437" s="67">
        <f>$AKR$670</f>
        <v>153.6</v>
      </c>
      <c r="AW437" s="81"/>
      <c r="AX437" s="81"/>
      <c r="AY437" s="81"/>
      <c r="AZ437" s="81"/>
      <c r="BA437" s="81"/>
      <c r="BB437" s="4"/>
      <c r="BK437" s="4"/>
      <c r="BT437" s="4"/>
      <c r="CC437" s="4"/>
      <c r="CL437" s="4"/>
      <c r="CU437" s="4"/>
      <c r="DD437" s="4"/>
      <c r="DM437" s="4"/>
      <c r="DV437" s="4"/>
      <c r="EE437" s="4"/>
      <c r="EN437" s="4"/>
      <c r="EW437" s="4"/>
      <c r="FF437" s="4"/>
      <c r="FO437" s="4"/>
      <c r="FX437" s="4"/>
      <c r="GG437" s="4"/>
      <c r="GP437" s="4"/>
      <c r="GY437" s="4"/>
      <c r="HH437" s="4"/>
      <c r="JD437" s="49"/>
    </row>
    <row r="438" spans="1:264" s="3" customFormat="1" ht="15.75" customHeight="1">
      <c r="A438" s="5" t="s">
        <v>767</v>
      </c>
      <c r="B438" s="63" t="s">
        <v>3373</v>
      </c>
      <c r="D438" s="67">
        <f>$AJZ$604</f>
        <v>3604.4000000000005</v>
      </c>
      <c r="E438" s="5" t="s">
        <v>767</v>
      </c>
      <c r="F438" s="219" t="s">
        <v>1655</v>
      </c>
      <c r="H438" s="67">
        <f>$PO$610</f>
        <v>2196.1999999999998</v>
      </c>
      <c r="I438" s="5" t="s">
        <v>767</v>
      </c>
      <c r="J438" s="277" t="s">
        <v>154</v>
      </c>
      <c r="L438" s="67">
        <f>$Q$616</f>
        <v>1717.3</v>
      </c>
      <c r="M438" s="5" t="s">
        <v>767</v>
      </c>
      <c r="N438" s="63" t="s">
        <v>162</v>
      </c>
      <c r="P438" s="67">
        <f>$IQ$622</f>
        <v>1233.7000000000003</v>
      </c>
      <c r="Q438" s="5" t="s">
        <v>767</v>
      </c>
      <c r="R438" s="219" t="s">
        <v>1660</v>
      </c>
      <c r="T438" s="67">
        <f>$ND$628</f>
        <v>763.5</v>
      </c>
      <c r="U438" s="5" t="s">
        <v>767</v>
      </c>
      <c r="V438" s="63" t="s">
        <v>3395</v>
      </c>
      <c r="X438" s="67">
        <f>$APN$634</f>
        <v>767.2</v>
      </c>
      <c r="Y438" s="5" t="s">
        <v>767</v>
      </c>
      <c r="Z438" s="277" t="s">
        <v>31</v>
      </c>
      <c r="AB438" s="67">
        <f>$Z$640</f>
        <v>610.4</v>
      </c>
      <c r="AC438" s="5" t="s">
        <v>767</v>
      </c>
      <c r="AD438" s="63" t="s">
        <v>3385</v>
      </c>
      <c r="AF438" s="67">
        <f>$AOM$646</f>
        <v>405.79999999999995</v>
      </c>
      <c r="AG438" s="5" t="s">
        <v>767</v>
      </c>
      <c r="AH438" s="219" t="s">
        <v>1644</v>
      </c>
      <c r="AJ438" s="67">
        <f>$UT$652</f>
        <v>396.6</v>
      </c>
      <c r="AK438" s="5" t="s">
        <v>767</v>
      </c>
      <c r="AL438" s="63" t="s">
        <v>33</v>
      </c>
      <c r="AN438" s="67">
        <f>$BA$658</f>
        <v>416.49999999999994</v>
      </c>
      <c r="AO438" s="5" t="s">
        <v>767</v>
      </c>
      <c r="AP438" s="277" t="s">
        <v>27</v>
      </c>
      <c r="AR438" s="67">
        <f>$MC$664</f>
        <v>166.7</v>
      </c>
      <c r="AS438" s="5" t="s">
        <v>767</v>
      </c>
      <c r="AT438" s="63" t="s">
        <v>3394</v>
      </c>
      <c r="AV438" s="67">
        <f>$APE$670</f>
        <v>150.1</v>
      </c>
      <c r="AW438" s="81"/>
      <c r="AX438" s="81"/>
      <c r="AY438" s="81"/>
      <c r="AZ438" s="81"/>
      <c r="BA438" s="81"/>
      <c r="BB438" s="4"/>
      <c r="BK438" s="4"/>
      <c r="BT438" s="4"/>
      <c r="CC438" s="4"/>
      <c r="CL438" s="4"/>
      <c r="CU438" s="4"/>
      <c r="DD438" s="4"/>
      <c r="DM438" s="4"/>
      <c r="DV438" s="4"/>
      <c r="EE438" s="4"/>
      <c r="EN438" s="4"/>
      <c r="EW438" s="4"/>
      <c r="FF438" s="4"/>
      <c r="FO438" s="4"/>
      <c r="FX438" s="4"/>
      <c r="GG438" s="4"/>
      <c r="GP438" s="4"/>
      <c r="GY438" s="4"/>
      <c r="HH438" s="4"/>
      <c r="JD438" s="49"/>
    </row>
    <row r="439" spans="1:264" s="3" customFormat="1" ht="15.75" customHeight="1">
      <c r="A439" s="5" t="s">
        <v>773</v>
      </c>
      <c r="B439" s="63" t="s">
        <v>3383</v>
      </c>
      <c r="D439" s="67">
        <f>$ANU$604</f>
        <v>3584.3</v>
      </c>
      <c r="E439" s="5" t="s">
        <v>773</v>
      </c>
      <c r="F439" s="63" t="s">
        <v>749</v>
      </c>
      <c r="H439" s="67">
        <f>$EV$610</f>
        <v>2195.5</v>
      </c>
      <c r="I439" s="5" t="s">
        <v>773</v>
      </c>
      <c r="J439" s="277" t="s">
        <v>15</v>
      </c>
      <c r="L439" s="67">
        <f>$HY$616</f>
        <v>1717.1999999999998</v>
      </c>
      <c r="M439" s="5" t="s">
        <v>773</v>
      </c>
      <c r="N439" s="219" t="s">
        <v>1659</v>
      </c>
      <c r="P439" s="67">
        <f>$PF$622</f>
        <v>1233.7000000000003</v>
      </c>
      <c r="Q439" s="5" t="s">
        <v>773</v>
      </c>
      <c r="R439" s="277" t="s">
        <v>17</v>
      </c>
      <c r="T439" s="67">
        <f>$DL$628</f>
        <v>755</v>
      </c>
      <c r="U439" s="5" t="s">
        <v>773</v>
      </c>
      <c r="V439" s="277" t="s">
        <v>2011</v>
      </c>
      <c r="X439" s="67">
        <f>$VL$634</f>
        <v>765.69999999999993</v>
      </c>
      <c r="Y439" s="5" t="s">
        <v>773</v>
      </c>
      <c r="Z439" s="277" t="s">
        <v>2010</v>
      </c>
      <c r="AB439" s="67">
        <f>$VC$640</f>
        <v>607.9</v>
      </c>
      <c r="AC439" s="5" t="s">
        <v>773</v>
      </c>
      <c r="AD439" s="277" t="s">
        <v>2002</v>
      </c>
      <c r="AF439" s="67">
        <f>$TJ$646</f>
        <v>404.20000000000005</v>
      </c>
      <c r="AG439" s="5" t="s">
        <v>773</v>
      </c>
      <c r="AH439" s="63" t="s">
        <v>771</v>
      </c>
      <c r="AJ439" s="67">
        <f>$MU$652</f>
        <v>395.8</v>
      </c>
      <c r="AK439" s="5" t="s">
        <v>773</v>
      </c>
      <c r="AL439" s="277" t="s">
        <v>2050</v>
      </c>
      <c r="AN439" s="67">
        <f>$AAH$658</f>
        <v>406.8</v>
      </c>
      <c r="AO439" s="5" t="s">
        <v>773</v>
      </c>
      <c r="AP439" s="63" t="s">
        <v>733</v>
      </c>
      <c r="AR439" s="67">
        <f>$HG$664</f>
        <v>162.30000000000001</v>
      </c>
      <c r="AS439" s="5" t="s">
        <v>773</v>
      </c>
      <c r="AT439" s="277" t="s">
        <v>9</v>
      </c>
      <c r="AV439" s="67">
        <f>$LT$670</f>
        <v>148.80000000000001</v>
      </c>
      <c r="AW439" s="81"/>
      <c r="AX439" s="81"/>
      <c r="AY439" s="81"/>
      <c r="AZ439" s="81"/>
      <c r="BA439" s="81"/>
      <c r="BB439" s="4"/>
      <c r="BK439" s="4"/>
      <c r="BT439" s="4"/>
      <c r="CC439" s="4"/>
      <c r="CL439" s="4"/>
      <c r="CU439" s="4"/>
      <c r="DD439" s="4"/>
      <c r="DM439" s="4"/>
      <c r="DV439" s="4"/>
      <c r="EE439" s="4"/>
      <c r="EN439" s="4"/>
      <c r="EW439" s="4"/>
      <c r="FF439" s="4"/>
      <c r="FO439" s="4"/>
      <c r="FX439" s="4"/>
      <c r="GG439" s="4"/>
      <c r="GP439" s="4"/>
      <c r="GY439" s="4"/>
      <c r="HH439" s="4"/>
      <c r="JD439" s="49"/>
    </row>
    <row r="440" spans="1:264" s="3" customFormat="1" ht="15.75" customHeight="1">
      <c r="A440" s="5" t="s">
        <v>781</v>
      </c>
      <c r="B440" s="63" t="s">
        <v>3379</v>
      </c>
      <c r="D440" s="67">
        <f>$AMB$604</f>
        <v>3576.5</v>
      </c>
      <c r="E440" s="5" t="s">
        <v>781</v>
      </c>
      <c r="F440" s="277" t="s">
        <v>17</v>
      </c>
      <c r="H440" s="67">
        <f>$DL$610</f>
        <v>2189.3000000000002</v>
      </c>
      <c r="I440" s="5" t="s">
        <v>781</v>
      </c>
      <c r="J440" s="277" t="s">
        <v>2002</v>
      </c>
      <c r="L440" s="67">
        <f>$TJ$616</f>
        <v>1715.8</v>
      </c>
      <c r="M440" s="5" t="s">
        <v>781</v>
      </c>
      <c r="N440" s="277" t="s">
        <v>2006</v>
      </c>
      <c r="P440" s="67">
        <f>$SI$622</f>
        <v>1230.0000000000002</v>
      </c>
      <c r="Q440" s="5" t="s">
        <v>781</v>
      </c>
      <c r="R440" s="63" t="s">
        <v>3397</v>
      </c>
      <c r="T440" s="67">
        <f>$APW$628</f>
        <v>750.4</v>
      </c>
      <c r="U440" s="5" t="s">
        <v>781</v>
      </c>
      <c r="V440" s="219" t="s">
        <v>1662</v>
      </c>
      <c r="X440" s="67">
        <f>$HP$634</f>
        <v>763.3</v>
      </c>
      <c r="Y440" s="5" t="s">
        <v>781</v>
      </c>
      <c r="Z440" s="219" t="s">
        <v>1647</v>
      </c>
      <c r="AB440" s="67">
        <f>$FN$640</f>
        <v>605.1</v>
      </c>
      <c r="AC440" s="5" t="s">
        <v>781</v>
      </c>
      <c r="AD440" s="63" t="s">
        <v>3397</v>
      </c>
      <c r="AF440" s="67">
        <f>$APW$646</f>
        <v>401.70000000000005</v>
      </c>
      <c r="AG440" s="5" t="s">
        <v>781</v>
      </c>
      <c r="AH440" s="219" t="s">
        <v>1657</v>
      </c>
      <c r="AJ440" s="67">
        <f>$RH$652</f>
        <v>387.9</v>
      </c>
      <c r="AK440" s="5" t="s">
        <v>781</v>
      </c>
      <c r="AL440" s="277" t="s">
        <v>31</v>
      </c>
      <c r="AN440" s="67">
        <f>$Z$658</f>
        <v>399.90000000000003</v>
      </c>
      <c r="AO440" s="5" t="s">
        <v>781</v>
      </c>
      <c r="AP440" s="63" t="s">
        <v>771</v>
      </c>
      <c r="AR440" s="67">
        <f>$MU$664</f>
        <v>156.9</v>
      </c>
      <c r="AS440" s="5" t="s">
        <v>781</v>
      </c>
      <c r="AT440" s="63" t="s">
        <v>748</v>
      </c>
      <c r="AV440" s="67">
        <f>$GO$670</f>
        <v>140.70000000000002</v>
      </c>
      <c r="AW440" s="81"/>
      <c r="AX440" s="81"/>
      <c r="AY440" s="81"/>
      <c r="AZ440" s="81"/>
      <c r="BA440" s="81"/>
      <c r="BB440" s="4"/>
      <c r="BK440" s="4"/>
      <c r="BT440" s="4"/>
      <c r="CC440" s="4"/>
      <c r="CL440" s="4"/>
      <c r="CU440" s="4"/>
      <c r="DD440" s="4"/>
      <c r="DM440" s="4"/>
      <c r="DV440" s="4"/>
      <c r="EE440" s="4"/>
      <c r="EN440" s="4"/>
      <c r="EW440" s="4"/>
      <c r="FF440" s="4"/>
      <c r="FO440" s="4"/>
      <c r="FX440" s="4"/>
      <c r="GG440" s="4"/>
      <c r="GP440" s="4"/>
      <c r="GY440" s="4"/>
      <c r="HH440" s="4"/>
      <c r="JD440" s="49"/>
    </row>
    <row r="441" spans="1:264" s="3" customFormat="1" ht="15.75" customHeight="1">
      <c r="A441" s="5" t="s">
        <v>785</v>
      </c>
      <c r="B441" s="63" t="s">
        <v>746</v>
      </c>
      <c r="D441" s="67">
        <f>$FW$604</f>
        <v>3575.2000000000003</v>
      </c>
      <c r="E441" s="5" t="s">
        <v>785</v>
      </c>
      <c r="F441" s="277" t="s">
        <v>2157</v>
      </c>
      <c r="H441" s="67">
        <f>$XN$610</f>
        <v>2167.1000000000004</v>
      </c>
      <c r="I441" s="5" t="s">
        <v>785</v>
      </c>
      <c r="J441" s="63" t="s">
        <v>734</v>
      </c>
      <c r="L441" s="67">
        <f>$LK$616</f>
        <v>1712</v>
      </c>
      <c r="M441" s="5" t="s">
        <v>785</v>
      </c>
      <c r="N441" s="277" t="s">
        <v>2007</v>
      </c>
      <c r="P441" s="67">
        <f>$VU$622</f>
        <v>1198.7</v>
      </c>
      <c r="Q441" s="5" t="s">
        <v>785</v>
      </c>
      <c r="R441" s="63" t="s">
        <v>749</v>
      </c>
      <c r="T441" s="67">
        <f>$EV$628</f>
        <v>748</v>
      </c>
      <c r="U441" s="5" t="s">
        <v>785</v>
      </c>
      <c r="V441" s="277" t="s">
        <v>143</v>
      </c>
      <c r="X441" s="67">
        <f>$CT$634</f>
        <v>759.6</v>
      </c>
      <c r="Y441" s="5" t="s">
        <v>785</v>
      </c>
      <c r="Z441" s="277" t="s">
        <v>17</v>
      </c>
      <c r="AB441" s="67">
        <f>$DL$640</f>
        <v>602.70000000000005</v>
      </c>
      <c r="AC441" s="5" t="s">
        <v>785</v>
      </c>
      <c r="AD441" s="277" t="s">
        <v>2025</v>
      </c>
      <c r="AF441" s="67">
        <f>$ZP$646</f>
        <v>396.7</v>
      </c>
      <c r="AG441" s="5" t="s">
        <v>785</v>
      </c>
      <c r="AH441" s="63" t="s">
        <v>762</v>
      </c>
      <c r="AJ441" s="67">
        <f>$FE$652</f>
        <v>385.6</v>
      </c>
      <c r="AK441" s="5" t="s">
        <v>785</v>
      </c>
      <c r="AL441" s="63" t="s">
        <v>3370</v>
      </c>
      <c r="AN441" s="67">
        <f>$AIY$658</f>
        <v>397.6</v>
      </c>
      <c r="AO441" s="5" t="s">
        <v>785</v>
      </c>
      <c r="AP441" s="63" t="s">
        <v>3398</v>
      </c>
      <c r="AR441" s="67">
        <f>$AQF$664</f>
        <v>150</v>
      </c>
      <c r="AS441" s="5" t="s">
        <v>785</v>
      </c>
      <c r="AT441" s="277" t="s">
        <v>2053</v>
      </c>
      <c r="AV441" s="67">
        <f>$AAZ$670</f>
        <v>136.5</v>
      </c>
      <c r="AW441" s="81"/>
      <c r="AX441" s="81"/>
      <c r="AY441" s="81"/>
      <c r="AZ441" s="81"/>
      <c r="BA441" s="81"/>
      <c r="BB441" s="4"/>
      <c r="BK441" s="4"/>
      <c r="BT441" s="4"/>
      <c r="CC441" s="4"/>
      <c r="CL441" s="4"/>
      <c r="CU441" s="4"/>
      <c r="DD441" s="4"/>
      <c r="DM441" s="4"/>
      <c r="DV441" s="4"/>
      <c r="EE441" s="4"/>
      <c r="EN441" s="4"/>
      <c r="EW441" s="4"/>
      <c r="FF441" s="4"/>
      <c r="FO441" s="4"/>
      <c r="FX441" s="4"/>
      <c r="GG441" s="4"/>
      <c r="GP441" s="4"/>
      <c r="GY441" s="4"/>
      <c r="HH441" s="4"/>
      <c r="JD441" s="49"/>
    </row>
    <row r="442" spans="1:264" s="3" customFormat="1" ht="15.75" customHeight="1">
      <c r="A442" s="5" t="s">
        <v>786</v>
      </c>
      <c r="B442" s="277" t="s">
        <v>23</v>
      </c>
      <c r="D442" s="67">
        <f>$KS$604</f>
        <v>3560.5000000000005</v>
      </c>
      <c r="E442" s="5" t="s">
        <v>786</v>
      </c>
      <c r="F442" s="277" t="s">
        <v>783</v>
      </c>
      <c r="H442" s="67">
        <f>$CK$610</f>
        <v>2134.6000000000004</v>
      </c>
      <c r="I442" s="5" t="s">
        <v>786</v>
      </c>
      <c r="J442" s="63" t="s">
        <v>180</v>
      </c>
      <c r="L442" s="67">
        <f>$AOD$616</f>
        <v>1708.6999999999998</v>
      </c>
      <c r="M442" s="5" t="s">
        <v>786</v>
      </c>
      <c r="N442" s="219" t="s">
        <v>1653</v>
      </c>
      <c r="P442" s="67">
        <f>$ML$622</f>
        <v>1196.4000000000001</v>
      </c>
      <c r="Q442" s="5" t="s">
        <v>786</v>
      </c>
      <c r="R442" s="219" t="s">
        <v>1659</v>
      </c>
      <c r="T442" s="67">
        <f>$PF$628</f>
        <v>747.69999999999993</v>
      </c>
      <c r="U442" s="5" t="s">
        <v>786</v>
      </c>
      <c r="V442" s="63" t="s">
        <v>3367</v>
      </c>
      <c r="X442" s="67">
        <f>$AHX$634</f>
        <v>758.7</v>
      </c>
      <c r="Y442" s="5" t="s">
        <v>786</v>
      </c>
      <c r="Z442" s="63" t="s">
        <v>3368</v>
      </c>
      <c r="AB442" s="67">
        <f>$AIG$640</f>
        <v>600.6</v>
      </c>
      <c r="AC442" s="5" t="s">
        <v>786</v>
      </c>
      <c r="AD442" s="63" t="s">
        <v>748</v>
      </c>
      <c r="AF442" s="67">
        <f>$GO$646</f>
        <v>385</v>
      </c>
      <c r="AG442" s="5" t="s">
        <v>786</v>
      </c>
      <c r="AH442" s="219" t="s">
        <v>1660</v>
      </c>
      <c r="AJ442" s="67">
        <f>$ND$652</f>
        <v>362.70000000000005</v>
      </c>
      <c r="AK442" s="5" t="s">
        <v>786</v>
      </c>
      <c r="AL442" s="277" t="s">
        <v>27</v>
      </c>
      <c r="AN442" s="67">
        <f>$MC$658</f>
        <v>389.9</v>
      </c>
      <c r="AO442" s="5" t="s">
        <v>786</v>
      </c>
      <c r="AP442" s="63" t="s">
        <v>3397</v>
      </c>
      <c r="AR442" s="67">
        <f>$APW$664</f>
        <v>145.70000000000002</v>
      </c>
      <c r="AS442" s="5" t="s">
        <v>786</v>
      </c>
      <c r="AT442" s="277" t="s">
        <v>2010</v>
      </c>
      <c r="AV442" s="67">
        <f>$VC$670</f>
        <v>127.7</v>
      </c>
      <c r="AW442" s="81"/>
      <c r="AX442" s="81"/>
      <c r="AY442" s="81"/>
      <c r="AZ442" s="81"/>
      <c r="BA442" s="81"/>
      <c r="BB442" s="4"/>
      <c r="BK442" s="4"/>
      <c r="BT442" s="4"/>
      <c r="CC442" s="4"/>
      <c r="CL442" s="4"/>
      <c r="CU442" s="4"/>
      <c r="DD442" s="4"/>
      <c r="DM442" s="4"/>
      <c r="DV442" s="4"/>
      <c r="EE442" s="4"/>
      <c r="EN442" s="4"/>
      <c r="EW442" s="4"/>
      <c r="FF442" s="4"/>
      <c r="FO442" s="4"/>
      <c r="FX442" s="4"/>
      <c r="GG442" s="4"/>
      <c r="GP442" s="4"/>
      <c r="GY442" s="4"/>
      <c r="HH442" s="4"/>
      <c r="JD442" s="49"/>
    </row>
    <row r="443" spans="1:264" s="3" customFormat="1" ht="15.75" customHeight="1">
      <c r="A443" s="5" t="s">
        <v>787</v>
      </c>
      <c r="B443" s="277" t="s">
        <v>800</v>
      </c>
      <c r="D443" s="67">
        <f>$AR$604</f>
        <v>3532.6</v>
      </c>
      <c r="E443" s="5" t="s">
        <v>787</v>
      </c>
      <c r="F443" s="277" t="s">
        <v>2053</v>
      </c>
      <c r="H443" s="67">
        <f>$AAZ$610</f>
        <v>2131.1</v>
      </c>
      <c r="I443" s="5" t="s">
        <v>787</v>
      </c>
      <c r="J443" s="63" t="s">
        <v>3385</v>
      </c>
      <c r="L443" s="67">
        <f>$AOM$616</f>
        <v>1700.6</v>
      </c>
      <c r="M443" s="5" t="s">
        <v>787</v>
      </c>
      <c r="N443" s="277" t="s">
        <v>2027</v>
      </c>
      <c r="P443" s="67">
        <f>$ZG$622</f>
        <v>1192.2</v>
      </c>
      <c r="Q443" s="5" t="s">
        <v>787</v>
      </c>
      <c r="R443" s="63" t="s">
        <v>3383</v>
      </c>
      <c r="T443" s="67">
        <f>$ANU$628</f>
        <v>724.9</v>
      </c>
      <c r="U443" s="5" t="s">
        <v>787</v>
      </c>
      <c r="V443" s="63" t="s">
        <v>3379</v>
      </c>
      <c r="X443" s="67">
        <f>$AMB$634</f>
        <v>755.2</v>
      </c>
      <c r="Y443" s="5" t="s">
        <v>787</v>
      </c>
      <c r="Z443" s="63" t="s">
        <v>162</v>
      </c>
      <c r="AB443" s="67">
        <f>$IQ$640</f>
        <v>588.5</v>
      </c>
      <c r="AC443" s="5" t="s">
        <v>787</v>
      </c>
      <c r="AD443" s="219" t="s">
        <v>1644</v>
      </c>
      <c r="AF443" s="67">
        <f>$UT$646</f>
        <v>382.70000000000005</v>
      </c>
      <c r="AG443" s="5" t="s">
        <v>787</v>
      </c>
      <c r="AH443" s="277" t="s">
        <v>23</v>
      </c>
      <c r="AJ443" s="67">
        <f>$KS$652</f>
        <v>340.29999999999995</v>
      </c>
      <c r="AK443" s="5" t="s">
        <v>787</v>
      </c>
      <c r="AL443" s="63" t="s">
        <v>3380</v>
      </c>
      <c r="AN443" s="67">
        <f>$AMK$658</f>
        <v>379.5</v>
      </c>
      <c r="AO443" s="5" t="s">
        <v>787</v>
      </c>
      <c r="AP443" s="219" t="s">
        <v>1643</v>
      </c>
      <c r="AR443" s="67">
        <f>$UB$664</f>
        <v>145.19999999999999</v>
      </c>
      <c r="AS443" s="5" t="s">
        <v>787</v>
      </c>
      <c r="AT443" s="63" t="s">
        <v>782</v>
      </c>
      <c r="AV443" s="67">
        <f>$QG$670</f>
        <v>127.60000000000001</v>
      </c>
      <c r="AW443" s="81"/>
      <c r="AX443" s="81"/>
      <c r="AY443" s="81"/>
      <c r="AZ443" s="81"/>
      <c r="BA443" s="81"/>
      <c r="BB443" s="4"/>
      <c r="BK443" s="4"/>
      <c r="BT443" s="4"/>
      <c r="CC443" s="4"/>
      <c r="CL443" s="4"/>
      <c r="CU443" s="4"/>
      <c r="DD443" s="4"/>
      <c r="DM443" s="4"/>
      <c r="DV443" s="4"/>
      <c r="EE443" s="4"/>
      <c r="EN443" s="4"/>
      <c r="EW443" s="4"/>
      <c r="FF443" s="4"/>
      <c r="FO443" s="4"/>
      <c r="FX443" s="4"/>
      <c r="GG443" s="4"/>
      <c r="GP443" s="4"/>
      <c r="GY443" s="4"/>
      <c r="HH443" s="4"/>
      <c r="JD443" s="49"/>
    </row>
    <row r="444" spans="1:264" s="3" customFormat="1" ht="15.75" customHeight="1">
      <c r="A444" s="5" t="s">
        <v>793</v>
      </c>
      <c r="B444" s="63" t="s">
        <v>180</v>
      </c>
      <c r="D444" s="67">
        <f>$AOD$604</f>
        <v>3530.6000000000004</v>
      </c>
      <c r="E444" s="5" t="s">
        <v>793</v>
      </c>
      <c r="F444" s="277" t="s">
        <v>779</v>
      </c>
      <c r="H444" s="67">
        <f>$AI$610</f>
        <v>2127.8000000000002</v>
      </c>
      <c r="I444" s="5" t="s">
        <v>793</v>
      </c>
      <c r="J444" s="277" t="s">
        <v>2010</v>
      </c>
      <c r="L444" s="67">
        <f>$VC$616</f>
        <v>1700.5</v>
      </c>
      <c r="M444" s="5" t="s">
        <v>793</v>
      </c>
      <c r="N444" s="277" t="s">
        <v>2024</v>
      </c>
      <c r="P444" s="67">
        <f>$AAQ$622</f>
        <v>1190.2</v>
      </c>
      <c r="Q444" s="5" t="s">
        <v>793</v>
      </c>
      <c r="R444" s="63" t="s">
        <v>3376</v>
      </c>
      <c r="T444" s="67">
        <f>$ALA$628</f>
        <v>724.7</v>
      </c>
      <c r="U444" s="5" t="s">
        <v>793</v>
      </c>
      <c r="V444" s="277" t="s">
        <v>31</v>
      </c>
      <c r="X444" s="67">
        <f>$Z$634</f>
        <v>749.7</v>
      </c>
      <c r="Y444" s="5" t="s">
        <v>793</v>
      </c>
      <c r="Z444" s="277" t="s">
        <v>2002</v>
      </c>
      <c r="AB444" s="67">
        <f>$TJ$640</f>
        <v>584.4</v>
      </c>
      <c r="AC444" s="5" t="s">
        <v>793</v>
      </c>
      <c r="AD444" s="63" t="s">
        <v>753</v>
      </c>
      <c r="AF444" s="67">
        <f>$EM$646</f>
        <v>375.8</v>
      </c>
      <c r="AG444" s="5" t="s">
        <v>793</v>
      </c>
      <c r="AH444" s="63" t="s">
        <v>782</v>
      </c>
      <c r="AJ444" s="67">
        <f>$QG$652</f>
        <v>337.3</v>
      </c>
      <c r="AK444" s="5" t="s">
        <v>793</v>
      </c>
      <c r="AL444" s="63" t="s">
        <v>749</v>
      </c>
      <c r="AN444" s="67">
        <f>$EV$658</f>
        <v>379.2</v>
      </c>
      <c r="AO444" s="5" t="s">
        <v>793</v>
      </c>
      <c r="AP444" s="63" t="s">
        <v>753</v>
      </c>
      <c r="AR444" s="67">
        <f>$EM$664</f>
        <v>144.80000000000001</v>
      </c>
      <c r="AS444" s="5" t="s">
        <v>793</v>
      </c>
      <c r="AT444" s="277" t="s">
        <v>154</v>
      </c>
      <c r="AV444" s="67">
        <f>$Q$670</f>
        <v>126.1</v>
      </c>
      <c r="AW444" s="81"/>
      <c r="AX444" s="81"/>
      <c r="AY444" s="81"/>
      <c r="AZ444" s="81"/>
      <c r="BA444" s="81"/>
      <c r="BB444" s="4"/>
      <c r="BK444" s="4"/>
      <c r="BT444" s="4"/>
      <c r="CC444" s="4"/>
      <c r="CL444" s="4"/>
      <c r="CU444" s="4"/>
      <c r="DD444" s="4"/>
      <c r="DM444" s="4"/>
      <c r="DV444" s="4"/>
      <c r="EE444" s="4"/>
      <c r="EN444" s="4"/>
      <c r="EW444" s="4"/>
      <c r="FF444" s="4"/>
      <c r="FO444" s="4"/>
      <c r="FX444" s="4"/>
      <c r="GG444" s="4"/>
      <c r="GP444" s="4"/>
      <c r="GY444" s="4"/>
      <c r="HH444" s="4"/>
      <c r="JD444" s="49"/>
    </row>
    <row r="445" spans="1:264" s="3" customFormat="1" ht="15.75" customHeight="1">
      <c r="A445" s="5" t="s">
        <v>794</v>
      </c>
      <c r="B445" s="219" t="s">
        <v>1643</v>
      </c>
      <c r="D445" s="67">
        <f>$UB$604</f>
        <v>3526.7</v>
      </c>
      <c r="E445" s="5" t="s">
        <v>794</v>
      </c>
      <c r="F445" s="63" t="s">
        <v>180</v>
      </c>
      <c r="H445" s="67">
        <f>$AOD$610</f>
        <v>2111.1</v>
      </c>
      <c r="I445" s="5" t="s">
        <v>794</v>
      </c>
      <c r="J445" s="63" t="s">
        <v>3372</v>
      </c>
      <c r="L445" s="67">
        <f>$AJQ$616</f>
        <v>1693.6</v>
      </c>
      <c r="M445" s="5" t="s">
        <v>794</v>
      </c>
      <c r="N445" s="277" t="s">
        <v>17</v>
      </c>
      <c r="P445" s="67">
        <f>$DL$622</f>
        <v>1187.5</v>
      </c>
      <c r="Q445" s="5" t="s">
        <v>794</v>
      </c>
      <c r="R445" s="219" t="s">
        <v>1647</v>
      </c>
      <c r="T445" s="67">
        <f>$FN$628</f>
        <v>715.2</v>
      </c>
      <c r="U445" s="5" t="s">
        <v>794</v>
      </c>
      <c r="V445" s="219" t="s">
        <v>1660</v>
      </c>
      <c r="X445" s="67">
        <f>$ND$634</f>
        <v>741.19999999999993</v>
      </c>
      <c r="Y445" s="5" t="s">
        <v>794</v>
      </c>
      <c r="Z445" s="277" t="s">
        <v>800</v>
      </c>
      <c r="AB445" s="67">
        <f>$AR$640</f>
        <v>577.4</v>
      </c>
      <c r="AC445" s="5" t="s">
        <v>794</v>
      </c>
      <c r="AD445" s="63" t="s">
        <v>755</v>
      </c>
      <c r="AF445" s="67">
        <f>$OW$646</f>
        <v>363.2</v>
      </c>
      <c r="AG445" s="5" t="s">
        <v>794</v>
      </c>
      <c r="AH445" s="63" t="s">
        <v>728</v>
      </c>
      <c r="AJ445" s="67">
        <f>$TS$652</f>
        <v>332.29999999999995</v>
      </c>
      <c r="AK445" s="5" t="s">
        <v>794</v>
      </c>
      <c r="AL445" s="219" t="s">
        <v>1653</v>
      </c>
      <c r="AN445" s="67">
        <f>$ML$658</f>
        <v>373.9</v>
      </c>
      <c r="AO445" s="5" t="s">
        <v>794</v>
      </c>
      <c r="AP445" s="277" t="s">
        <v>2010</v>
      </c>
      <c r="AR445" s="67">
        <f>$VC$664</f>
        <v>143.30000000000001</v>
      </c>
      <c r="AS445" s="5" t="s">
        <v>794</v>
      </c>
      <c r="AT445" s="277" t="s">
        <v>783</v>
      </c>
      <c r="AV445" s="67">
        <f>$CK$670</f>
        <v>121.19999999999999</v>
      </c>
      <c r="AW445" s="81"/>
      <c r="AX445" s="81"/>
      <c r="AY445" s="81"/>
      <c r="AZ445" s="81"/>
      <c r="BA445" s="81"/>
      <c r="BB445" s="4"/>
      <c r="BK445" s="4"/>
      <c r="BT445" s="4"/>
      <c r="CC445" s="4"/>
      <c r="CL445" s="4"/>
      <c r="CU445" s="4"/>
      <c r="DD445" s="4"/>
      <c r="DM445" s="4"/>
      <c r="DV445" s="4"/>
      <c r="EE445" s="4"/>
      <c r="EN445" s="4"/>
      <c r="EW445" s="4"/>
      <c r="FF445" s="4"/>
      <c r="FO445" s="4"/>
      <c r="FX445" s="4"/>
      <c r="GG445" s="4"/>
      <c r="GP445" s="4"/>
      <c r="GY445" s="4"/>
      <c r="HH445" s="4"/>
      <c r="JD445" s="49"/>
    </row>
    <row r="446" spans="1:264" s="3" customFormat="1" ht="15.75" customHeight="1">
      <c r="A446" s="5" t="s">
        <v>795</v>
      </c>
      <c r="B446" s="63" t="s">
        <v>3367</v>
      </c>
      <c r="D446" s="67">
        <f>$AHX$604</f>
        <v>3476.4000000000005</v>
      </c>
      <c r="E446" s="5" t="s">
        <v>795</v>
      </c>
      <c r="F446" s="63" t="s">
        <v>3377</v>
      </c>
      <c r="H446" s="67">
        <f>$ALJ$610</f>
        <v>2078.6</v>
      </c>
      <c r="I446" s="5" t="s">
        <v>795</v>
      </c>
      <c r="J446" s="63" t="s">
        <v>141</v>
      </c>
      <c r="L446" s="67">
        <f>$GF$616</f>
        <v>1683.9</v>
      </c>
      <c r="M446" s="5" t="s">
        <v>795</v>
      </c>
      <c r="N446" s="277" t="s">
        <v>4497</v>
      </c>
      <c r="P446" s="67">
        <f>$XW$622</f>
        <v>1187.5</v>
      </c>
      <c r="Q446" s="5" t="s">
        <v>795</v>
      </c>
      <c r="R446" s="63" t="s">
        <v>733</v>
      </c>
      <c r="T446" s="67">
        <f>$HG$628</f>
        <v>709.7</v>
      </c>
      <c r="U446" s="5" t="s">
        <v>795</v>
      </c>
      <c r="V446" s="219" t="s">
        <v>1656</v>
      </c>
      <c r="X446" s="67">
        <f>$QP$634</f>
        <v>725.99999999999989</v>
      </c>
      <c r="Y446" s="5" t="s">
        <v>795</v>
      </c>
      <c r="Z446" s="63" t="s">
        <v>3373</v>
      </c>
      <c r="AB446" s="67">
        <f>$AJZ$640</f>
        <v>574.19999999999993</v>
      </c>
      <c r="AC446" s="5" t="s">
        <v>795</v>
      </c>
      <c r="AD446" s="277" t="s">
        <v>2007</v>
      </c>
      <c r="AF446" s="67">
        <f>$VU$646</f>
        <v>359.7</v>
      </c>
      <c r="AG446" s="5" t="s">
        <v>795</v>
      </c>
      <c r="AH446" s="63" t="s">
        <v>3380</v>
      </c>
      <c r="AJ446" s="67">
        <f>$AMK$652</f>
        <v>329.59999999999997</v>
      </c>
      <c r="AK446" s="5" t="s">
        <v>795</v>
      </c>
      <c r="AL446" s="63" t="s">
        <v>141</v>
      </c>
      <c r="AN446" s="67">
        <f>$GF$658</f>
        <v>370.40000000000003</v>
      </c>
      <c r="AO446" s="5" t="s">
        <v>795</v>
      </c>
      <c r="AP446" s="63" t="s">
        <v>3380</v>
      </c>
      <c r="AR446" s="67">
        <f>$AMK$664</f>
        <v>142</v>
      </c>
      <c r="AS446" s="5" t="s">
        <v>795</v>
      </c>
      <c r="AT446" s="63" t="s">
        <v>25</v>
      </c>
      <c r="AV446" s="67">
        <f>$BJ$670</f>
        <v>119.50000000000001</v>
      </c>
      <c r="AW446" s="81"/>
      <c r="AX446" s="81"/>
      <c r="AY446" s="81"/>
      <c r="AZ446" s="81"/>
      <c r="BA446" s="81"/>
      <c r="BB446" s="4"/>
      <c r="BK446" s="4"/>
      <c r="BT446" s="4"/>
      <c r="CC446" s="4"/>
      <c r="CL446" s="4"/>
      <c r="CU446" s="4"/>
      <c r="DD446" s="4"/>
      <c r="DM446" s="4"/>
      <c r="DV446" s="4"/>
      <c r="EE446" s="4"/>
      <c r="EN446" s="4"/>
      <c r="EW446" s="4"/>
      <c r="FF446" s="4"/>
      <c r="FO446" s="4"/>
      <c r="FX446" s="4"/>
      <c r="GG446" s="4"/>
      <c r="GP446" s="4"/>
      <c r="GY446" s="4"/>
      <c r="HH446" s="4"/>
      <c r="JD446" s="49"/>
    </row>
    <row r="447" spans="1:264" s="3" customFormat="1" ht="15.75" customHeight="1">
      <c r="A447" s="5" t="s">
        <v>797</v>
      </c>
      <c r="B447" s="63" t="s">
        <v>3385</v>
      </c>
      <c r="D447" s="67">
        <f>$AOM$604</f>
        <v>3475.1000000000004</v>
      </c>
      <c r="E447" s="5" t="s">
        <v>797</v>
      </c>
      <c r="F447" s="63" t="s">
        <v>33</v>
      </c>
      <c r="H447" s="67">
        <f>$BA$610</f>
        <v>2069</v>
      </c>
      <c r="I447" s="5" t="s">
        <v>797</v>
      </c>
      <c r="J447" s="63" t="s">
        <v>3373</v>
      </c>
      <c r="L447" s="67">
        <f>$AJZ$616</f>
        <v>1668.8</v>
      </c>
      <c r="M447" s="5" t="s">
        <v>797</v>
      </c>
      <c r="N447" s="219" t="s">
        <v>1655</v>
      </c>
      <c r="P447" s="67">
        <f>$PO$622</f>
        <v>1176.3</v>
      </c>
      <c r="Q447" s="5" t="s">
        <v>797</v>
      </c>
      <c r="R447" s="63" t="s">
        <v>3398</v>
      </c>
      <c r="T447" s="67">
        <f>$AQF$628</f>
        <v>709.59999999999991</v>
      </c>
      <c r="U447" s="5" t="s">
        <v>797</v>
      </c>
      <c r="V447" s="219" t="s">
        <v>1654</v>
      </c>
      <c r="X447" s="67">
        <f>$QY$634</f>
        <v>714.3</v>
      </c>
      <c r="Y447" s="5" t="s">
        <v>797</v>
      </c>
      <c r="Z447" s="277" t="s">
        <v>27</v>
      </c>
      <c r="AB447" s="67">
        <f>$MC$640</f>
        <v>566.40000000000009</v>
      </c>
      <c r="AC447" s="5" t="s">
        <v>797</v>
      </c>
      <c r="AD447" s="277" t="s">
        <v>13</v>
      </c>
      <c r="AF447" s="67">
        <f>$NV$646</f>
        <v>348.8</v>
      </c>
      <c r="AG447" s="5" t="s">
        <v>797</v>
      </c>
      <c r="AH447" s="277" t="s">
        <v>2007</v>
      </c>
      <c r="AJ447" s="67">
        <f>$VU$652</f>
        <v>322.20000000000005</v>
      </c>
      <c r="AK447" s="5" t="s">
        <v>797</v>
      </c>
      <c r="AL447" s="277" t="s">
        <v>2011</v>
      </c>
      <c r="AN447" s="67">
        <f>$VL$658</f>
        <v>359.1</v>
      </c>
      <c r="AO447" s="5" t="s">
        <v>797</v>
      </c>
      <c r="AP447" s="277" t="s">
        <v>2052</v>
      </c>
      <c r="AR447" s="67">
        <f>$ABR$664</f>
        <v>141.6</v>
      </c>
      <c r="AS447" s="5" t="s">
        <v>797</v>
      </c>
      <c r="AT447" s="63" t="s">
        <v>3383</v>
      </c>
      <c r="AV447" s="67">
        <f>$ANU$670</f>
        <v>112.7</v>
      </c>
      <c r="AW447" s="81"/>
      <c r="AX447" s="81"/>
      <c r="AY447" s="81"/>
      <c r="AZ447" s="81"/>
      <c r="BA447" s="81"/>
      <c r="BB447" s="4"/>
      <c r="BK447" s="4"/>
      <c r="BT447" s="4"/>
      <c r="CC447" s="4"/>
      <c r="CL447" s="4"/>
      <c r="CU447" s="4"/>
      <c r="DD447" s="4"/>
      <c r="DM447" s="4"/>
      <c r="DV447" s="4"/>
      <c r="EE447" s="4"/>
      <c r="EN447" s="4"/>
      <c r="EW447" s="4"/>
      <c r="FF447" s="4"/>
      <c r="FO447" s="4"/>
      <c r="FX447" s="4"/>
      <c r="GG447" s="4"/>
      <c r="GP447" s="4"/>
      <c r="GY447" s="4"/>
      <c r="HH447" s="4"/>
      <c r="JD447" s="49"/>
    </row>
    <row r="448" spans="1:264" s="3" customFormat="1" ht="15.75" customHeight="1">
      <c r="A448" s="5" t="s">
        <v>798</v>
      </c>
      <c r="B448" s="63" t="s">
        <v>3394</v>
      </c>
      <c r="D448" s="67">
        <f>$APE$604</f>
        <v>3475.1000000000004</v>
      </c>
      <c r="E448" s="5" t="s">
        <v>798</v>
      </c>
      <c r="F448" s="277" t="s">
        <v>9</v>
      </c>
      <c r="H448" s="67">
        <f>$LT$610</f>
        <v>2065.1</v>
      </c>
      <c r="I448" s="5" t="s">
        <v>798</v>
      </c>
      <c r="J448" s="63" t="s">
        <v>778</v>
      </c>
      <c r="L448" s="67">
        <f>$GX$616</f>
        <v>1667.3999999999999</v>
      </c>
      <c r="M448" s="5" t="s">
        <v>798</v>
      </c>
      <c r="N448" s="277" t="s">
        <v>2002</v>
      </c>
      <c r="P448" s="67">
        <f>$TJ$622</f>
        <v>1163.5</v>
      </c>
      <c r="Q448" s="5" t="s">
        <v>798</v>
      </c>
      <c r="R448" s="63" t="s">
        <v>3372</v>
      </c>
      <c r="T448" s="67">
        <f>$AJQ$628</f>
        <v>701.30000000000007</v>
      </c>
      <c r="U448" s="5" t="s">
        <v>798</v>
      </c>
      <c r="V448" s="277" t="s">
        <v>23</v>
      </c>
      <c r="X448" s="67">
        <f>$KS$634</f>
        <v>709.90000000000009</v>
      </c>
      <c r="Y448" s="5" t="s">
        <v>798</v>
      </c>
      <c r="Z448" s="63" t="s">
        <v>762</v>
      </c>
      <c r="AB448" s="67">
        <f>$FE$640</f>
        <v>554.4</v>
      </c>
      <c r="AC448" s="5" t="s">
        <v>798</v>
      </c>
      <c r="AD448" s="63" t="s">
        <v>162</v>
      </c>
      <c r="AF448" s="67">
        <f>$IQ$646</f>
        <v>345.4</v>
      </c>
      <c r="AG448" s="5" t="s">
        <v>798</v>
      </c>
      <c r="AH448" s="63" t="s">
        <v>142</v>
      </c>
      <c r="AJ448" s="67">
        <f>$DU$652</f>
        <v>314.40000000000003</v>
      </c>
      <c r="AK448" s="5" t="s">
        <v>798</v>
      </c>
      <c r="AL448" s="63" t="s">
        <v>790</v>
      </c>
      <c r="AN448" s="67">
        <f>$IZ$658</f>
        <v>348.8</v>
      </c>
      <c r="AO448" s="5" t="s">
        <v>798</v>
      </c>
      <c r="AP448" s="63" t="s">
        <v>3371</v>
      </c>
      <c r="AR448" s="67">
        <f>$AJH$664</f>
        <v>139.39999999999998</v>
      </c>
      <c r="AS448" s="5" t="s">
        <v>798</v>
      </c>
      <c r="AT448" s="63" t="s">
        <v>3399</v>
      </c>
      <c r="AV448" s="67">
        <f>$ANL$670</f>
        <v>112.5</v>
      </c>
      <c r="AW448" s="81"/>
      <c r="AX448" s="81"/>
      <c r="AY448" s="81"/>
      <c r="AZ448" s="81"/>
      <c r="BA448" s="81"/>
      <c r="BB448" s="4"/>
      <c r="BK448" s="4"/>
      <c r="BT448" s="4"/>
      <c r="CC448" s="4"/>
      <c r="CL448" s="4"/>
      <c r="CU448" s="4"/>
      <c r="DD448" s="4"/>
      <c r="DM448" s="4"/>
      <c r="DV448" s="4"/>
      <c r="EE448" s="4"/>
      <c r="EN448" s="4"/>
      <c r="EW448" s="4"/>
      <c r="FF448" s="4"/>
      <c r="FO448" s="4"/>
      <c r="FX448" s="4"/>
      <c r="GG448" s="4"/>
      <c r="GP448" s="4"/>
      <c r="GY448" s="4"/>
      <c r="HH448" s="4"/>
      <c r="JD448" s="49"/>
    </row>
    <row r="449" spans="1:264" s="3" customFormat="1" ht="15.75" customHeight="1">
      <c r="A449" s="5" t="s">
        <v>799</v>
      </c>
      <c r="B449" s="63" t="s">
        <v>21</v>
      </c>
      <c r="D449" s="67">
        <f>$H$604</f>
        <v>3475.1000000000004</v>
      </c>
      <c r="E449" s="5" t="s">
        <v>799</v>
      </c>
      <c r="F449" s="63" t="s">
        <v>21</v>
      </c>
      <c r="H449" s="67">
        <f>$H$610</f>
        <v>2063.1000000000004</v>
      </c>
      <c r="I449" s="5" t="s">
        <v>799</v>
      </c>
      <c r="J449" s="277" t="s">
        <v>11</v>
      </c>
      <c r="L449" s="67">
        <f>$CB$616</f>
        <v>1665.9999999999998</v>
      </c>
      <c r="M449" s="5" t="s">
        <v>799</v>
      </c>
      <c r="N449" s="63" t="s">
        <v>757</v>
      </c>
      <c r="P449" s="67">
        <f>$LB$622</f>
        <v>1161.9000000000001</v>
      </c>
      <c r="Q449" s="5" t="s">
        <v>799</v>
      </c>
      <c r="R449" s="63" t="s">
        <v>3382</v>
      </c>
      <c r="T449" s="67">
        <f>$ANC$628</f>
        <v>701.10000000000014</v>
      </c>
      <c r="U449" s="5" t="s">
        <v>799</v>
      </c>
      <c r="V449" s="63" t="s">
        <v>757</v>
      </c>
      <c r="X449" s="67">
        <f>$LB$634</f>
        <v>699.5</v>
      </c>
      <c r="Y449" s="5" t="s">
        <v>799</v>
      </c>
      <c r="Z449" s="63" t="s">
        <v>153</v>
      </c>
      <c r="AB449" s="67">
        <f>$KA$640</f>
        <v>537.4</v>
      </c>
      <c r="AC449" s="5" t="s">
        <v>799</v>
      </c>
      <c r="AD449" s="63" t="s">
        <v>3398</v>
      </c>
      <c r="AF449" s="67">
        <f>$AQF$646</f>
        <v>343.9</v>
      </c>
      <c r="AG449" s="5" t="s">
        <v>799</v>
      </c>
      <c r="AH449" s="63" t="s">
        <v>757</v>
      </c>
      <c r="AJ449" s="67">
        <f>$LB$652</f>
        <v>301.20000000000005</v>
      </c>
      <c r="AK449" s="5" t="s">
        <v>799</v>
      </c>
      <c r="AL449" s="63" t="s">
        <v>3398</v>
      </c>
      <c r="AN449" s="67">
        <f>$AQF$658</f>
        <v>346.30000000000007</v>
      </c>
      <c r="AO449" s="5" t="s">
        <v>799</v>
      </c>
      <c r="AP449" s="63" t="s">
        <v>738</v>
      </c>
      <c r="AR449" s="67">
        <f>$JI$664</f>
        <v>134.9</v>
      </c>
      <c r="AS449" s="5" t="s">
        <v>799</v>
      </c>
      <c r="AT449" s="277" t="s">
        <v>2011</v>
      </c>
      <c r="AV449" s="67">
        <f>$VL$670</f>
        <v>109.39999999999998</v>
      </c>
      <c r="AW449" s="81"/>
      <c r="AX449" s="81"/>
      <c r="AY449" s="81"/>
      <c r="AZ449" s="81"/>
      <c r="BA449" s="81"/>
      <c r="BB449" s="4"/>
      <c r="BK449" s="4"/>
      <c r="BT449" s="4"/>
      <c r="CC449" s="4"/>
      <c r="CL449" s="4"/>
      <c r="CU449" s="4"/>
      <c r="DD449" s="4"/>
      <c r="DM449" s="4"/>
      <c r="DV449" s="4"/>
      <c r="EE449" s="4"/>
      <c r="EN449" s="4"/>
      <c r="EW449" s="4"/>
      <c r="FF449" s="4"/>
      <c r="FO449" s="4"/>
      <c r="FX449" s="4"/>
      <c r="GG449" s="4"/>
      <c r="GP449" s="4"/>
      <c r="GY449" s="4"/>
      <c r="HH449" s="4"/>
      <c r="JD449" s="49"/>
    </row>
    <row r="450" spans="1:264" s="3" customFormat="1" ht="15.75" customHeight="1">
      <c r="A450" s="5" t="s">
        <v>802</v>
      </c>
      <c r="B450" s="63" t="s">
        <v>141</v>
      </c>
      <c r="D450" s="67">
        <f>$GF$604</f>
        <v>3475.1000000000004</v>
      </c>
      <c r="E450" s="5" t="s">
        <v>802</v>
      </c>
      <c r="F450" s="277" t="s">
        <v>1</v>
      </c>
      <c r="H450" s="67">
        <f>$TA$610</f>
        <v>2060</v>
      </c>
      <c r="I450" s="5" t="s">
        <v>802</v>
      </c>
      <c r="J450" s="277" t="s">
        <v>2053</v>
      </c>
      <c r="L450" s="67">
        <f>$AAZ$616</f>
        <v>1654.1999999999998</v>
      </c>
      <c r="M450" s="5" t="s">
        <v>802</v>
      </c>
      <c r="N450" s="63" t="s">
        <v>734</v>
      </c>
      <c r="P450" s="67">
        <f>$LK$622</f>
        <v>1158.0999999999999</v>
      </c>
      <c r="Q450" s="5" t="s">
        <v>802</v>
      </c>
      <c r="R450" s="63" t="s">
        <v>180</v>
      </c>
      <c r="T450" s="67">
        <f>$AOD$628</f>
        <v>697.7</v>
      </c>
      <c r="U450" s="5" t="s">
        <v>802</v>
      </c>
      <c r="V450" s="277" t="s">
        <v>15</v>
      </c>
      <c r="X450" s="67">
        <f>$HY$634</f>
        <v>698.6</v>
      </c>
      <c r="Y450" s="5" t="s">
        <v>802</v>
      </c>
      <c r="Z450" s="63" t="s">
        <v>3375</v>
      </c>
      <c r="AB450" s="67">
        <f>$AKR$640</f>
        <v>535</v>
      </c>
      <c r="AC450" s="5" t="s">
        <v>802</v>
      </c>
      <c r="AD450" s="219" t="s">
        <v>1653</v>
      </c>
      <c r="AF450" s="67">
        <f>$ML$646</f>
        <v>339.5</v>
      </c>
      <c r="AG450" s="5" t="s">
        <v>802</v>
      </c>
      <c r="AH450" s="277" t="s">
        <v>9</v>
      </c>
      <c r="AJ450" s="67">
        <f>$LT$652</f>
        <v>296.20000000000005</v>
      </c>
      <c r="AK450" s="5" t="s">
        <v>802</v>
      </c>
      <c r="AL450" s="63" t="s">
        <v>746</v>
      </c>
      <c r="AN450" s="67">
        <f>$FW$658</f>
        <v>341</v>
      </c>
      <c r="AO450" s="5" t="s">
        <v>802</v>
      </c>
      <c r="AP450" s="63" t="s">
        <v>3376</v>
      </c>
      <c r="AR450" s="67">
        <f>$ALA$664</f>
        <v>133.29999999999998</v>
      </c>
      <c r="AS450" s="5" t="s">
        <v>802</v>
      </c>
      <c r="AT450" s="277" t="s">
        <v>2052</v>
      </c>
      <c r="AV450" s="67">
        <f>$ABR$670</f>
        <v>102.89999999999999</v>
      </c>
      <c r="AW450" s="81"/>
      <c r="AX450" s="81"/>
      <c r="AY450" s="81"/>
      <c r="AZ450" s="81"/>
      <c r="BA450" s="81"/>
      <c r="BB450" s="4"/>
      <c r="BK450" s="4"/>
      <c r="BT450" s="4"/>
      <c r="CC450" s="4"/>
      <c r="CL450" s="4"/>
      <c r="CU450" s="4"/>
      <c r="DD450" s="4"/>
      <c r="DM450" s="4"/>
      <c r="DV450" s="4"/>
      <c r="EE450" s="4"/>
      <c r="EN450" s="4"/>
      <c r="EW450" s="4"/>
      <c r="FF450" s="4"/>
      <c r="FO450" s="4"/>
      <c r="FX450" s="4"/>
      <c r="GG450" s="4"/>
      <c r="GP450" s="4"/>
      <c r="GY450" s="4"/>
      <c r="HH450" s="4"/>
      <c r="JD450" s="49"/>
    </row>
    <row r="451" spans="1:264" s="3" customFormat="1" ht="15.75" customHeight="1">
      <c r="A451" s="5" t="s">
        <v>896</v>
      </c>
      <c r="B451" s="63" t="s">
        <v>749</v>
      </c>
      <c r="D451" s="67">
        <f>$EV$604</f>
        <v>3464.9000000000005</v>
      </c>
      <c r="E451" s="5" t="s">
        <v>896</v>
      </c>
      <c r="F451" s="277" t="s">
        <v>154</v>
      </c>
      <c r="H451" s="67">
        <f>$Q$610</f>
        <v>2059.6</v>
      </c>
      <c r="I451" s="5" t="s">
        <v>896</v>
      </c>
      <c r="J451" s="219" t="s">
        <v>1660</v>
      </c>
      <c r="L451" s="67">
        <f>$ND$616</f>
        <v>1643.6</v>
      </c>
      <c r="M451" s="5" t="s">
        <v>896</v>
      </c>
      <c r="N451" s="63" t="s">
        <v>3374</v>
      </c>
      <c r="P451" s="67">
        <f>$AKI$622</f>
        <v>1157.2</v>
      </c>
      <c r="Q451" s="5" t="s">
        <v>896</v>
      </c>
      <c r="R451" s="63" t="s">
        <v>738</v>
      </c>
      <c r="T451" s="67">
        <f>$JI$628</f>
        <v>697.60000000000014</v>
      </c>
      <c r="U451" s="5" t="s">
        <v>896</v>
      </c>
      <c r="V451" s="63" t="s">
        <v>738</v>
      </c>
      <c r="X451" s="67">
        <f>$JI$634</f>
        <v>673.6</v>
      </c>
      <c r="Y451" s="5" t="s">
        <v>896</v>
      </c>
      <c r="Z451" s="277" t="s">
        <v>2053</v>
      </c>
      <c r="AB451" s="67">
        <f>$AAZ$640</f>
        <v>532.75</v>
      </c>
      <c r="AC451" s="5" t="s">
        <v>896</v>
      </c>
      <c r="AD451" s="277" t="s">
        <v>4497</v>
      </c>
      <c r="AF451" s="67">
        <f>$XW$646</f>
        <v>338.3</v>
      </c>
      <c r="AG451" s="5" t="s">
        <v>896</v>
      </c>
      <c r="AH451" s="219" t="s">
        <v>1652</v>
      </c>
      <c r="AJ451" s="67">
        <f>$ON$652</f>
        <v>282.89999999999998</v>
      </c>
      <c r="AK451" s="5" t="s">
        <v>896</v>
      </c>
      <c r="AL451" s="63" t="s">
        <v>734</v>
      </c>
      <c r="AN451" s="67">
        <f>$LK$658</f>
        <v>332.29999999999995</v>
      </c>
      <c r="AO451" s="5" t="s">
        <v>896</v>
      </c>
      <c r="AP451" s="277" t="s">
        <v>2053</v>
      </c>
      <c r="AR451" s="67">
        <f>$AAZ$664</f>
        <v>129.70000000000002</v>
      </c>
      <c r="AS451" s="5" t="s">
        <v>896</v>
      </c>
      <c r="AT451" s="63" t="s">
        <v>3398</v>
      </c>
      <c r="AV451" s="67">
        <f>$AQF$670</f>
        <v>89.5</v>
      </c>
      <c r="AW451" s="81"/>
      <c r="AX451" s="81"/>
      <c r="AY451" s="81"/>
      <c r="AZ451" s="81"/>
      <c r="BA451" s="81"/>
      <c r="BB451" s="4"/>
      <c r="BK451" s="4"/>
      <c r="BT451" s="4"/>
      <c r="CC451" s="4"/>
      <c r="CL451" s="4"/>
      <c r="CU451" s="4"/>
      <c r="DD451" s="4"/>
      <c r="DM451" s="4"/>
      <c r="DV451" s="4"/>
      <c r="EE451" s="4"/>
      <c r="EN451" s="4"/>
      <c r="EW451" s="4"/>
      <c r="FF451" s="4"/>
      <c r="FO451" s="4"/>
      <c r="FX451" s="4"/>
      <c r="GG451" s="4"/>
      <c r="GP451" s="4"/>
      <c r="GY451" s="4"/>
      <c r="HH451" s="4"/>
      <c r="JD451" s="49"/>
    </row>
    <row r="452" spans="1:264" s="3" customFormat="1" ht="15.75" customHeight="1">
      <c r="A452" s="5" t="s">
        <v>897</v>
      </c>
      <c r="B452" s="63" t="s">
        <v>3369</v>
      </c>
      <c r="D452" s="67">
        <f>$AIP$604</f>
        <v>3458.2000000000003</v>
      </c>
      <c r="E452" s="5" t="s">
        <v>897</v>
      </c>
      <c r="F452" s="219" t="s">
        <v>1644</v>
      </c>
      <c r="H452" s="67">
        <f>$UT$610</f>
        <v>2027.1</v>
      </c>
      <c r="I452" s="5" t="s">
        <v>897</v>
      </c>
      <c r="J452" s="277" t="s">
        <v>3366</v>
      </c>
      <c r="L452" s="67">
        <f>$AHO$616</f>
        <v>1639.8000000000002</v>
      </c>
      <c r="M452" s="5" t="s">
        <v>897</v>
      </c>
      <c r="N452" s="63" t="s">
        <v>771</v>
      </c>
      <c r="P452" s="67">
        <f>$MU$622</f>
        <v>1152.3</v>
      </c>
      <c r="Q452" s="5" t="s">
        <v>897</v>
      </c>
      <c r="R452" s="277" t="s">
        <v>2007</v>
      </c>
      <c r="T452" s="67">
        <f>$VU$628</f>
        <v>690.9</v>
      </c>
      <c r="U452" s="5" t="s">
        <v>897</v>
      </c>
      <c r="V452" s="219" t="s">
        <v>1647</v>
      </c>
      <c r="X452" s="67">
        <f>$FN$634</f>
        <v>673.4</v>
      </c>
      <c r="Y452" s="5" t="s">
        <v>897</v>
      </c>
      <c r="Z452" s="63" t="s">
        <v>3378</v>
      </c>
      <c r="AB452" s="67">
        <f>$ALS$640</f>
        <v>520.1</v>
      </c>
      <c r="AC452" s="5" t="s">
        <v>897</v>
      </c>
      <c r="AD452" s="63" t="s">
        <v>3382</v>
      </c>
      <c r="AF452" s="67">
        <f>$ANC$646</f>
        <v>337.7</v>
      </c>
      <c r="AG452" s="5" t="s">
        <v>897</v>
      </c>
      <c r="AH452" s="277" t="s">
        <v>143</v>
      </c>
      <c r="AJ452" s="67">
        <f>$CT$652</f>
        <v>280.5</v>
      </c>
      <c r="AK452" s="5" t="s">
        <v>897</v>
      </c>
      <c r="AL452" s="63" t="s">
        <v>728</v>
      </c>
      <c r="AN452" s="67">
        <f>$TS$658</f>
        <v>332.2</v>
      </c>
      <c r="AO452" s="5" t="s">
        <v>897</v>
      </c>
      <c r="AP452" s="63" t="s">
        <v>3386</v>
      </c>
      <c r="AR452" s="67">
        <f>$AOV$664</f>
        <v>128.89999999999998</v>
      </c>
      <c r="AS452" s="5" t="s">
        <v>897</v>
      </c>
      <c r="AT452" s="63" t="s">
        <v>763</v>
      </c>
      <c r="AV452" s="67">
        <f>$NM$670</f>
        <v>86.1</v>
      </c>
      <c r="AW452" s="81"/>
      <c r="AX452" s="81"/>
      <c r="AY452" s="81"/>
      <c r="AZ452" s="81"/>
      <c r="BA452" s="81"/>
      <c r="BB452" s="4"/>
      <c r="BK452" s="4"/>
      <c r="BT452" s="4"/>
      <c r="CC452" s="4"/>
      <c r="CL452" s="4"/>
      <c r="CU452" s="4"/>
      <c r="DD452" s="4"/>
      <c r="DM452" s="4"/>
      <c r="DV452" s="4"/>
      <c r="EE452" s="4"/>
      <c r="EN452" s="4"/>
      <c r="EW452" s="4"/>
      <c r="FF452" s="4"/>
      <c r="FO452" s="4"/>
      <c r="FX452" s="4"/>
      <c r="GG452" s="4"/>
      <c r="GP452" s="4"/>
      <c r="GY452" s="4"/>
      <c r="HH452" s="4"/>
      <c r="JD452" s="49"/>
    </row>
    <row r="453" spans="1:264" s="3" customFormat="1" ht="15.75" customHeight="1">
      <c r="A453" s="5" t="s">
        <v>898</v>
      </c>
      <c r="B453" s="277" t="s">
        <v>2030</v>
      </c>
      <c r="D453" s="67">
        <f>$ZY$604</f>
        <v>3441.4000000000005</v>
      </c>
      <c r="E453" s="5" t="s">
        <v>898</v>
      </c>
      <c r="F453" s="63" t="s">
        <v>141</v>
      </c>
      <c r="H453" s="67">
        <f>$GF$610</f>
        <v>2014.3</v>
      </c>
      <c r="I453" s="5" t="s">
        <v>898</v>
      </c>
      <c r="J453" s="63" t="s">
        <v>757</v>
      </c>
      <c r="L453" s="67">
        <f>$LB$616</f>
        <v>1623.3999999999999</v>
      </c>
      <c r="M453" s="5" t="s">
        <v>898</v>
      </c>
      <c r="N453" s="63" t="s">
        <v>3397</v>
      </c>
      <c r="P453" s="67">
        <f>$APW$622</f>
        <v>1144.1000000000001</v>
      </c>
      <c r="Q453" s="5" t="s">
        <v>898</v>
      </c>
      <c r="R453" s="277" t="s">
        <v>31</v>
      </c>
      <c r="T453" s="67">
        <f>$Z$628</f>
        <v>669.49999999999989</v>
      </c>
      <c r="U453" s="5" t="s">
        <v>898</v>
      </c>
      <c r="V453" s="63" t="s">
        <v>790</v>
      </c>
      <c r="X453" s="67">
        <f>$IZ$634</f>
        <v>673</v>
      </c>
      <c r="Y453" s="5" t="s">
        <v>898</v>
      </c>
      <c r="Z453" s="63" t="s">
        <v>25</v>
      </c>
      <c r="AB453" s="67">
        <f>$BJ$640</f>
        <v>518.6</v>
      </c>
      <c r="AC453" s="5" t="s">
        <v>898</v>
      </c>
      <c r="AD453" s="277" t="s">
        <v>1</v>
      </c>
      <c r="AF453" s="67">
        <f>$TA$646</f>
        <v>336</v>
      </c>
      <c r="AG453" s="5" t="s">
        <v>898</v>
      </c>
      <c r="AH453" s="277" t="s">
        <v>2052</v>
      </c>
      <c r="AJ453" s="67">
        <f>$ABR$652</f>
        <v>277.89999999999998</v>
      </c>
      <c r="AK453" s="5" t="s">
        <v>898</v>
      </c>
      <c r="AL453" s="277" t="s">
        <v>1</v>
      </c>
      <c r="AN453" s="67">
        <f>$TA$658</f>
        <v>325.60000000000002</v>
      </c>
      <c r="AO453" s="5" t="s">
        <v>898</v>
      </c>
      <c r="AP453" s="63" t="s">
        <v>3368</v>
      </c>
      <c r="AR453" s="67">
        <f>$AIG$664</f>
        <v>118.19999999999999</v>
      </c>
      <c r="AS453" s="5" t="s">
        <v>898</v>
      </c>
      <c r="AT453" s="63" t="s">
        <v>3373</v>
      </c>
      <c r="AV453" s="67">
        <f>$AJZ$670</f>
        <v>81.599999999999994</v>
      </c>
      <c r="AW453" s="81"/>
      <c r="AX453" s="81"/>
      <c r="AY453" s="81"/>
      <c r="AZ453" s="81"/>
      <c r="BA453" s="81"/>
      <c r="BB453" s="4"/>
      <c r="BK453" s="4"/>
      <c r="BT453" s="4"/>
      <c r="CC453" s="4"/>
      <c r="CL453" s="4"/>
      <c r="CU453" s="4"/>
      <c r="DD453" s="4"/>
      <c r="DM453" s="4"/>
      <c r="DV453" s="4"/>
      <c r="EE453" s="4"/>
      <c r="EN453" s="4"/>
      <c r="EW453" s="4"/>
      <c r="FF453" s="4"/>
      <c r="FO453" s="4"/>
      <c r="FX453" s="4"/>
      <c r="GG453" s="4"/>
      <c r="GP453" s="4"/>
      <c r="GY453" s="4"/>
      <c r="HH453" s="4"/>
      <c r="JD453" s="49"/>
    </row>
    <row r="454" spans="1:264" s="3" customFormat="1" ht="15.75" customHeight="1">
      <c r="A454" s="5" t="s">
        <v>899</v>
      </c>
      <c r="B454" s="63" t="s">
        <v>25</v>
      </c>
      <c r="D454" s="67">
        <f>$BJ$604</f>
        <v>3406.5000000000005</v>
      </c>
      <c r="E454" s="5" t="s">
        <v>899</v>
      </c>
      <c r="F454" s="28" t="s">
        <v>155</v>
      </c>
      <c r="H454" s="67">
        <f>$BS$610</f>
        <v>2014.1</v>
      </c>
      <c r="I454" s="5" t="s">
        <v>899</v>
      </c>
      <c r="J454" s="277" t="s">
        <v>2027</v>
      </c>
      <c r="L454" s="67">
        <f>$ZG$616</f>
        <v>1598.3000000000002</v>
      </c>
      <c r="M454" s="5" t="s">
        <v>899</v>
      </c>
      <c r="N454" s="63" t="s">
        <v>746</v>
      </c>
      <c r="P454" s="67">
        <f>$FW$622</f>
        <v>1130.7000000000003</v>
      </c>
      <c r="Q454" s="5" t="s">
        <v>899</v>
      </c>
      <c r="R454" s="277" t="s">
        <v>2002</v>
      </c>
      <c r="T454" s="67">
        <f>$TJ$628</f>
        <v>667.49999999999989</v>
      </c>
      <c r="U454" s="5" t="s">
        <v>899</v>
      </c>
      <c r="V454" s="277" t="s">
        <v>2052</v>
      </c>
      <c r="X454" s="67">
        <f>$ABR$634</f>
        <v>670.8</v>
      </c>
      <c r="Y454" s="5" t="s">
        <v>899</v>
      </c>
      <c r="Z454" s="63" t="s">
        <v>3383</v>
      </c>
      <c r="AB454" s="67">
        <f>$ANU$640</f>
        <v>517</v>
      </c>
      <c r="AC454" s="5" t="s">
        <v>899</v>
      </c>
      <c r="AD454" s="63" t="s">
        <v>3383</v>
      </c>
      <c r="AF454" s="67">
        <f>$ANU$646</f>
        <v>335.1</v>
      </c>
      <c r="AG454" s="5" t="s">
        <v>899</v>
      </c>
      <c r="AH454" s="63" t="s">
        <v>3369</v>
      </c>
      <c r="AJ454" s="67">
        <f>$AIP$652</f>
        <v>270.8</v>
      </c>
      <c r="AK454" s="5" t="s">
        <v>899</v>
      </c>
      <c r="AL454" s="277" t="s">
        <v>2024</v>
      </c>
      <c r="AN454" s="67">
        <f>$AAQ$658</f>
        <v>319.40000000000003</v>
      </c>
      <c r="AO454" s="5" t="s">
        <v>899</v>
      </c>
      <c r="AP454" s="277" t="s">
        <v>2030</v>
      </c>
      <c r="AR454" s="67">
        <f>$ZY$664</f>
        <v>108.39999999999999</v>
      </c>
      <c r="AS454" s="5" t="s">
        <v>899</v>
      </c>
      <c r="AT454" s="63" t="s">
        <v>733</v>
      </c>
      <c r="AV454" s="67">
        <f>$HG$670</f>
        <v>81.400000000000006</v>
      </c>
      <c r="AW454" s="81"/>
      <c r="AX454" s="81"/>
      <c r="AY454" s="81"/>
      <c r="AZ454" s="81"/>
      <c r="BA454" s="81"/>
      <c r="BB454" s="4"/>
      <c r="BK454" s="4"/>
      <c r="BT454" s="4"/>
      <c r="CC454" s="4"/>
      <c r="CL454" s="4"/>
      <c r="CU454" s="4"/>
      <c r="DD454" s="4"/>
      <c r="DM454" s="4"/>
      <c r="DV454" s="4"/>
      <c r="EE454" s="4"/>
      <c r="EN454" s="4"/>
      <c r="EW454" s="4"/>
      <c r="FF454" s="4"/>
      <c r="FO454" s="4"/>
      <c r="FX454" s="4"/>
      <c r="GG454" s="4"/>
      <c r="GP454" s="4"/>
      <c r="GY454" s="4"/>
      <c r="HH454" s="4"/>
      <c r="JD454" s="49"/>
    </row>
    <row r="455" spans="1:264" s="3" customFormat="1" ht="15.75" customHeight="1">
      <c r="A455" s="5" t="s">
        <v>900</v>
      </c>
      <c r="B455" s="277" t="s">
        <v>15</v>
      </c>
      <c r="D455" s="67">
        <f>$HY$604</f>
        <v>3403.2999999999997</v>
      </c>
      <c r="E455" s="5" t="s">
        <v>900</v>
      </c>
      <c r="F455" s="277" t="s">
        <v>2010</v>
      </c>
      <c r="H455" s="67">
        <f>$VC$610</f>
        <v>2005.8</v>
      </c>
      <c r="I455" s="5" t="s">
        <v>900</v>
      </c>
      <c r="J455" s="277" t="s">
        <v>2157</v>
      </c>
      <c r="L455" s="67">
        <f>$XN$616</f>
        <v>1589</v>
      </c>
      <c r="M455" s="5" t="s">
        <v>900</v>
      </c>
      <c r="N455" s="219" t="s">
        <v>1654</v>
      </c>
      <c r="P455" s="67">
        <f>$QY$622</f>
        <v>1125.5999999999999</v>
      </c>
      <c r="Q455" s="5" t="s">
        <v>900</v>
      </c>
      <c r="R455" s="277" t="s">
        <v>2003</v>
      </c>
      <c r="T455" s="67">
        <f>$WM$628</f>
        <v>666.7</v>
      </c>
      <c r="U455" s="5" t="s">
        <v>900</v>
      </c>
      <c r="V455" s="63" t="s">
        <v>3399</v>
      </c>
      <c r="X455" s="67">
        <f>$ANL$634</f>
        <v>669.7</v>
      </c>
      <c r="Y455" s="5" t="s">
        <v>900</v>
      </c>
      <c r="Z455" s="277" t="s">
        <v>2024</v>
      </c>
      <c r="AB455" s="67">
        <f>$AAQ$640</f>
        <v>500.69999999999993</v>
      </c>
      <c r="AC455" s="5" t="s">
        <v>900</v>
      </c>
      <c r="AD455" s="277" t="s">
        <v>3365</v>
      </c>
      <c r="AF455" s="67">
        <f>$AHF$646</f>
        <v>332.8</v>
      </c>
      <c r="AG455" s="5" t="s">
        <v>900</v>
      </c>
      <c r="AH455" s="277" t="s">
        <v>13</v>
      </c>
      <c r="AJ455" s="67">
        <f>$NV$652</f>
        <v>270.7</v>
      </c>
      <c r="AK455" s="5" t="s">
        <v>900</v>
      </c>
      <c r="AL455" s="277" t="s">
        <v>2002</v>
      </c>
      <c r="AN455" s="67">
        <f>$TJ$658</f>
        <v>303.70000000000005</v>
      </c>
      <c r="AO455" s="5" t="s">
        <v>900</v>
      </c>
      <c r="AP455" s="219" t="s">
        <v>1652</v>
      </c>
      <c r="AR455" s="67">
        <f>$ON$664</f>
        <v>106.1</v>
      </c>
      <c r="AS455" s="5" t="s">
        <v>900</v>
      </c>
      <c r="AT455" s="63" t="s">
        <v>746</v>
      </c>
      <c r="AV455" s="67">
        <f>$FW$670</f>
        <v>80.800000000000011</v>
      </c>
      <c r="AW455" s="81"/>
      <c r="AX455" s="81"/>
      <c r="AY455" s="81"/>
      <c r="AZ455" s="81"/>
      <c r="BA455" s="81"/>
      <c r="BB455" s="4"/>
      <c r="BK455" s="4"/>
      <c r="BT455" s="4"/>
      <c r="CC455" s="4"/>
      <c r="CL455" s="4"/>
      <c r="CU455" s="4"/>
      <c r="DD455" s="4"/>
      <c r="DM455" s="4"/>
      <c r="DV455" s="4"/>
      <c r="EE455" s="4"/>
      <c r="EN455" s="4"/>
      <c r="EW455" s="4"/>
      <c r="FF455" s="4"/>
      <c r="FO455" s="4"/>
      <c r="FX455" s="4"/>
      <c r="GG455" s="4"/>
      <c r="GP455" s="4"/>
      <c r="GY455" s="4"/>
      <c r="HH455" s="4"/>
      <c r="JD455" s="49"/>
    </row>
    <row r="456" spans="1:264" s="3" customFormat="1" ht="15.75" customHeight="1">
      <c r="A456" s="5" t="s">
        <v>901</v>
      </c>
      <c r="B456" s="63" t="s">
        <v>3368</v>
      </c>
      <c r="D456" s="67">
        <f>$AIG$604</f>
        <v>3386.0000000000005</v>
      </c>
      <c r="E456" s="5" t="s">
        <v>901</v>
      </c>
      <c r="F456" s="63" t="s">
        <v>733</v>
      </c>
      <c r="H456" s="67">
        <f>$HG$610</f>
        <v>1979</v>
      </c>
      <c r="I456" s="5" t="s">
        <v>901</v>
      </c>
      <c r="J456" s="277" t="s">
        <v>23</v>
      </c>
      <c r="L456" s="67">
        <f>$KS$616</f>
        <v>1583.8</v>
      </c>
      <c r="M456" s="5" t="s">
        <v>901</v>
      </c>
      <c r="N456" s="277" t="s">
        <v>2053</v>
      </c>
      <c r="P456" s="67">
        <f>$AAZ$622</f>
        <v>1124.8</v>
      </c>
      <c r="Q456" s="5" t="s">
        <v>901</v>
      </c>
      <c r="R456" s="63" t="s">
        <v>3377</v>
      </c>
      <c r="T456" s="67">
        <f>$ALJ$628</f>
        <v>656.69999999999993</v>
      </c>
      <c r="U456" s="5" t="s">
        <v>901</v>
      </c>
      <c r="V456" s="277" t="s">
        <v>2157</v>
      </c>
      <c r="X456" s="67">
        <f>$XN$634</f>
        <v>667.4</v>
      </c>
      <c r="Y456" s="5" t="s">
        <v>901</v>
      </c>
      <c r="Z456" s="63" t="s">
        <v>3377</v>
      </c>
      <c r="AB456" s="67">
        <f>$ALJ$640</f>
        <v>490</v>
      </c>
      <c r="AC456" s="5" t="s">
        <v>901</v>
      </c>
      <c r="AD456" s="277" t="s">
        <v>800</v>
      </c>
      <c r="AF456" s="67">
        <f>$AR$646</f>
        <v>325.3</v>
      </c>
      <c r="AG456" s="5" t="s">
        <v>901</v>
      </c>
      <c r="AH456" s="63" t="s">
        <v>3377</v>
      </c>
      <c r="AJ456" s="67">
        <f>$ALJ$652</f>
        <v>268.2</v>
      </c>
      <c r="AK456" s="5" t="s">
        <v>901</v>
      </c>
      <c r="AL456" s="63" t="s">
        <v>3381</v>
      </c>
      <c r="AN456" s="67">
        <f>$AMT$658</f>
        <v>292.5</v>
      </c>
      <c r="AO456" s="5" t="s">
        <v>901</v>
      </c>
      <c r="AP456" s="63" t="s">
        <v>3399</v>
      </c>
      <c r="AR456" s="67">
        <f>$ANL$664</f>
        <v>96.9</v>
      </c>
      <c r="AS456" s="5" t="s">
        <v>901</v>
      </c>
      <c r="AT456" s="63" t="s">
        <v>728</v>
      </c>
      <c r="AV456" s="67">
        <f>$TS$670</f>
        <v>75.3</v>
      </c>
      <c r="AW456" s="81"/>
      <c r="AX456" s="81"/>
      <c r="AY456" s="81"/>
      <c r="AZ456" s="81"/>
      <c r="BA456" s="81"/>
      <c r="BB456" s="4"/>
      <c r="BK456" s="4"/>
      <c r="BT456" s="4"/>
      <c r="CC456" s="4"/>
      <c r="CL456" s="4"/>
      <c r="CU456" s="4"/>
      <c r="DD456" s="4"/>
      <c r="DM456" s="4"/>
      <c r="DV456" s="4"/>
      <c r="EE456" s="4"/>
      <c r="EN456" s="4"/>
      <c r="EW456" s="4"/>
      <c r="FF456" s="4"/>
      <c r="FO456" s="4"/>
      <c r="FX456" s="4"/>
      <c r="GG456" s="4"/>
      <c r="GP456" s="4"/>
      <c r="GY456" s="4"/>
      <c r="HH456" s="4"/>
      <c r="JD456" s="49"/>
    </row>
    <row r="457" spans="1:264" s="3" customFormat="1" ht="15.75" customHeight="1">
      <c r="A457" s="5" t="s">
        <v>902</v>
      </c>
      <c r="B457" s="63" t="s">
        <v>3371</v>
      </c>
      <c r="D457" s="67">
        <f>$AJH$604</f>
        <v>3386.0000000000005</v>
      </c>
      <c r="E457" s="5" t="s">
        <v>902</v>
      </c>
      <c r="F457" s="63" t="s">
        <v>3381</v>
      </c>
      <c r="H457" s="67">
        <f>$AMT$610</f>
        <v>1970.1</v>
      </c>
      <c r="I457" s="5" t="s">
        <v>902</v>
      </c>
      <c r="J457" s="277" t="s">
        <v>2003</v>
      </c>
      <c r="L457" s="67">
        <f>$WM$616</f>
        <v>1583.6</v>
      </c>
      <c r="M457" s="5" t="s">
        <v>902</v>
      </c>
      <c r="N457" s="63" t="s">
        <v>3383</v>
      </c>
      <c r="P457" s="67">
        <f>$ANU$622</f>
        <v>1120.0999999999999</v>
      </c>
      <c r="Q457" s="5" t="s">
        <v>902</v>
      </c>
      <c r="R457" s="63" t="s">
        <v>3371</v>
      </c>
      <c r="T457" s="67">
        <f>$AJH$628</f>
        <v>651.69999999999993</v>
      </c>
      <c r="U457" s="5" t="s">
        <v>902</v>
      </c>
      <c r="V457" s="63" t="s">
        <v>3397</v>
      </c>
      <c r="X457" s="67">
        <f>$APW$634</f>
        <v>662.6</v>
      </c>
      <c r="Y457" s="5" t="s">
        <v>902</v>
      </c>
      <c r="Z457" s="277" t="s">
        <v>11</v>
      </c>
      <c r="AB457" s="67">
        <f>$CB$640</f>
        <v>488.1</v>
      </c>
      <c r="AC457" s="5" t="s">
        <v>902</v>
      </c>
      <c r="AD457" s="277" t="s">
        <v>2018</v>
      </c>
      <c r="AF457" s="67">
        <f>$SR$646</f>
        <v>324.3</v>
      </c>
      <c r="AG457" s="5" t="s">
        <v>902</v>
      </c>
      <c r="AH457" s="277" t="s">
        <v>2023</v>
      </c>
      <c r="AJ457" s="67">
        <f>$YF$652</f>
        <v>261.2</v>
      </c>
      <c r="AK457" s="5" t="s">
        <v>902</v>
      </c>
      <c r="AL457" s="63" t="s">
        <v>782</v>
      </c>
      <c r="AN457" s="67">
        <f>$QG$658</f>
        <v>283.89999999999998</v>
      </c>
      <c r="AO457" s="5" t="s">
        <v>902</v>
      </c>
      <c r="AP457" s="63" t="s">
        <v>3385</v>
      </c>
      <c r="AR457" s="67">
        <f>$AOM$664</f>
        <v>94.5</v>
      </c>
      <c r="AS457" s="5" t="s">
        <v>902</v>
      </c>
      <c r="AT457" s="63" t="s">
        <v>3367</v>
      </c>
      <c r="AV457" s="67">
        <f>$AHX$670</f>
        <v>75</v>
      </c>
      <c r="AW457" s="81"/>
      <c r="AX457" s="81"/>
      <c r="AY457" s="81"/>
      <c r="AZ457" s="81"/>
      <c r="BA457" s="81"/>
      <c r="BB457" s="4"/>
      <c r="BK457" s="4"/>
      <c r="BT457" s="4"/>
      <c r="CC457" s="4"/>
      <c r="CL457" s="4"/>
      <c r="CU457" s="4"/>
      <c r="DD457" s="4"/>
      <c r="DM457" s="4"/>
      <c r="DV457" s="4"/>
      <c r="EE457" s="4"/>
      <c r="EN457" s="4"/>
      <c r="EW457" s="4"/>
      <c r="FF457" s="4"/>
      <c r="FO457" s="4"/>
      <c r="FX457" s="4"/>
      <c r="GG457" s="4"/>
      <c r="GP457" s="4"/>
      <c r="GY457" s="4"/>
      <c r="HH457" s="4"/>
      <c r="JD457" s="49"/>
    </row>
    <row r="458" spans="1:264" s="3" customFormat="1" ht="15.75" customHeight="1">
      <c r="A458" s="5" t="s">
        <v>903</v>
      </c>
      <c r="B458" s="219" t="s">
        <v>1656</v>
      </c>
      <c r="D458" s="67">
        <f>$QP$604</f>
        <v>3386.0000000000005</v>
      </c>
      <c r="E458" s="5" t="s">
        <v>903</v>
      </c>
      <c r="F458" s="63" t="s">
        <v>782</v>
      </c>
      <c r="H458" s="67">
        <f>$QG$610</f>
        <v>1926.3000000000002</v>
      </c>
      <c r="I458" s="5" t="s">
        <v>903</v>
      </c>
      <c r="J458" s="277" t="s">
        <v>4497</v>
      </c>
      <c r="L458" s="67">
        <f>$XW$616</f>
        <v>1576.5000000000002</v>
      </c>
      <c r="M458" s="5" t="s">
        <v>903</v>
      </c>
      <c r="N458" s="63" t="s">
        <v>3398</v>
      </c>
      <c r="P458" s="67">
        <f>$AQF$622</f>
        <v>1115.2</v>
      </c>
      <c r="Q458" s="5" t="s">
        <v>903</v>
      </c>
      <c r="R458" s="277" t="s">
        <v>11</v>
      </c>
      <c r="T458" s="67">
        <f>$CB$628</f>
        <v>649.4</v>
      </c>
      <c r="U458" s="5" t="s">
        <v>903</v>
      </c>
      <c r="V458" s="63" t="s">
        <v>3369</v>
      </c>
      <c r="X458" s="67">
        <f>$AIP$634</f>
        <v>657</v>
      </c>
      <c r="Y458" s="5" t="s">
        <v>903</v>
      </c>
      <c r="Z458" s="63" t="s">
        <v>788</v>
      </c>
      <c r="AB458" s="67">
        <f>$OE$640</f>
        <v>483</v>
      </c>
      <c r="AC458" s="5" t="s">
        <v>903</v>
      </c>
      <c r="AD458" s="63" t="s">
        <v>3394</v>
      </c>
      <c r="AF458" s="67">
        <f>$APE$646</f>
        <v>321.7</v>
      </c>
      <c r="AG458" s="5" t="s">
        <v>903</v>
      </c>
      <c r="AH458" s="63" t="s">
        <v>3386</v>
      </c>
      <c r="AJ458" s="67">
        <f>$AOV$652</f>
        <v>260.5</v>
      </c>
      <c r="AK458" s="5" t="s">
        <v>903</v>
      </c>
      <c r="AL458" s="219" t="s">
        <v>1659</v>
      </c>
      <c r="AN458" s="67">
        <f>$PF$658</f>
        <v>279.5</v>
      </c>
      <c r="AO458" s="5" t="s">
        <v>903</v>
      </c>
      <c r="AP458" s="63" t="s">
        <v>796</v>
      </c>
      <c r="AR458" s="67">
        <f>$KJ$664</f>
        <v>90.899999999999991</v>
      </c>
      <c r="AS458" s="5" t="s">
        <v>903</v>
      </c>
      <c r="AT458" s="219" t="s">
        <v>1653</v>
      </c>
      <c r="AV458" s="67">
        <f>$ML$670</f>
        <v>73.5</v>
      </c>
      <c r="AW458" s="81"/>
      <c r="AX458" s="81"/>
      <c r="AY458" s="81"/>
      <c r="AZ458" s="81"/>
      <c r="BA458" s="81"/>
      <c r="BB458" s="4"/>
      <c r="BK458" s="4"/>
      <c r="BT458" s="4"/>
      <c r="CC458" s="4"/>
      <c r="CL458" s="4"/>
      <c r="CU458" s="4"/>
      <c r="DD458" s="4"/>
      <c r="DM458" s="4"/>
      <c r="DV458" s="4"/>
      <c r="EE458" s="4"/>
      <c r="EN458" s="4"/>
      <c r="EW458" s="4"/>
      <c r="FF458" s="4"/>
      <c r="FO458" s="4"/>
      <c r="FX458" s="4"/>
      <c r="GG458" s="4"/>
      <c r="GP458" s="4"/>
      <c r="GY458" s="4"/>
      <c r="HH458" s="4"/>
      <c r="JD458" s="49"/>
    </row>
    <row r="459" spans="1:264" s="3" customFormat="1" ht="15.75" customHeight="1">
      <c r="A459" s="5" t="s">
        <v>904</v>
      </c>
      <c r="B459" s="63" t="s">
        <v>3398</v>
      </c>
      <c r="D459" s="67">
        <f>$AQF$604</f>
        <v>3377.4000000000005</v>
      </c>
      <c r="E459" s="5" t="s">
        <v>904</v>
      </c>
      <c r="F459" s="219" t="s">
        <v>1656</v>
      </c>
      <c r="H459" s="67">
        <f>$QP$610</f>
        <v>1904.4999999999998</v>
      </c>
      <c r="I459" s="5" t="s">
        <v>904</v>
      </c>
      <c r="J459" s="63" t="s">
        <v>749</v>
      </c>
      <c r="L459" s="67">
        <f>$EV$616</f>
        <v>1571.45</v>
      </c>
      <c r="M459" s="5" t="s">
        <v>904</v>
      </c>
      <c r="N459" s="63" t="s">
        <v>3371</v>
      </c>
      <c r="P459" s="67">
        <f>$AJH$622</f>
        <v>1099.0999999999999</v>
      </c>
      <c r="Q459" s="5" t="s">
        <v>904</v>
      </c>
      <c r="R459" s="277" t="s">
        <v>3365</v>
      </c>
      <c r="T459" s="67">
        <f>$AHF$628</f>
        <v>640.29999999999995</v>
      </c>
      <c r="U459" s="5" t="s">
        <v>904</v>
      </c>
      <c r="V459" s="63" t="s">
        <v>796</v>
      </c>
      <c r="X459" s="67">
        <f>$KJ$634</f>
        <v>656</v>
      </c>
      <c r="Y459" s="5" t="s">
        <v>904</v>
      </c>
      <c r="Z459" s="63" t="s">
        <v>3370</v>
      </c>
      <c r="AB459" s="67">
        <f>$AIY$640</f>
        <v>474.3</v>
      </c>
      <c r="AC459" s="5" t="s">
        <v>904</v>
      </c>
      <c r="AD459" s="277" t="s">
        <v>2010</v>
      </c>
      <c r="AF459" s="67">
        <f>$VC$646</f>
        <v>320.89999999999998</v>
      </c>
      <c r="AG459" s="5" t="s">
        <v>904</v>
      </c>
      <c r="AH459" s="63" t="s">
        <v>3385</v>
      </c>
      <c r="AJ459" s="67">
        <f>$AOM$652</f>
        <v>257.2</v>
      </c>
      <c r="AK459" s="5" t="s">
        <v>904</v>
      </c>
      <c r="AL459" s="63" t="s">
        <v>771</v>
      </c>
      <c r="AN459" s="67">
        <f>$MU$658</f>
        <v>277.8</v>
      </c>
      <c r="AO459" s="5" t="s">
        <v>904</v>
      </c>
      <c r="AP459" s="63" t="s">
        <v>3378</v>
      </c>
      <c r="AR459" s="67">
        <f>$ALS$664</f>
        <v>86.699999999999989</v>
      </c>
      <c r="AS459" s="5" t="s">
        <v>904</v>
      </c>
      <c r="AT459" s="63" t="s">
        <v>790</v>
      </c>
      <c r="AV459" s="67">
        <f>$IZ$670</f>
        <v>71.7</v>
      </c>
      <c r="AW459" s="81"/>
      <c r="AX459" s="81"/>
      <c r="AY459" s="81"/>
      <c r="AZ459" s="81"/>
      <c r="BA459" s="81"/>
      <c r="BB459" s="4"/>
      <c r="BK459" s="4"/>
      <c r="BT459" s="4"/>
      <c r="CC459" s="4"/>
      <c r="CL459" s="4"/>
      <c r="CU459" s="4"/>
      <c r="DD459" s="4"/>
      <c r="DM459" s="4"/>
      <c r="DV459" s="4"/>
      <c r="EE459" s="4"/>
      <c r="EN459" s="4"/>
      <c r="EW459" s="4"/>
      <c r="FF459" s="4"/>
      <c r="FO459" s="4"/>
      <c r="FX459" s="4"/>
      <c r="GG459" s="4"/>
      <c r="GP459" s="4"/>
      <c r="GY459" s="4"/>
      <c r="HH459" s="4"/>
      <c r="JD459" s="49"/>
    </row>
    <row r="460" spans="1:264" s="3" customFormat="1" ht="15.75" customHeight="1">
      <c r="A460" s="5" t="s">
        <v>905</v>
      </c>
      <c r="B460" s="63" t="s">
        <v>790</v>
      </c>
      <c r="D460" s="67">
        <f>$IZ$604</f>
        <v>3372.8000000000006</v>
      </c>
      <c r="E460" s="5" t="s">
        <v>905</v>
      </c>
      <c r="F460" s="63" t="s">
        <v>3397</v>
      </c>
      <c r="H460" s="67">
        <f>$APW$610</f>
        <v>1889.7999999999997</v>
      </c>
      <c r="I460" s="5" t="s">
        <v>905</v>
      </c>
      <c r="J460" s="63" t="s">
        <v>763</v>
      </c>
      <c r="L460" s="67">
        <f>$NM$616</f>
        <v>1560.1999999999998</v>
      </c>
      <c r="M460" s="5" t="s">
        <v>905</v>
      </c>
      <c r="N460" s="63" t="s">
        <v>728</v>
      </c>
      <c r="P460" s="67">
        <f>$TS$622</f>
        <v>1094.5</v>
      </c>
      <c r="Q460" s="5" t="s">
        <v>905</v>
      </c>
      <c r="R460" s="63" t="s">
        <v>3394</v>
      </c>
      <c r="T460" s="67">
        <f>$APE$628</f>
        <v>637.70000000000005</v>
      </c>
      <c r="U460" s="5" t="s">
        <v>905</v>
      </c>
      <c r="V460" s="63" t="s">
        <v>162</v>
      </c>
      <c r="X460" s="67">
        <f>$IQ$634</f>
        <v>654.80000000000007</v>
      </c>
      <c r="Y460" s="5" t="s">
        <v>905</v>
      </c>
      <c r="Z460" s="219" t="s">
        <v>1643</v>
      </c>
      <c r="AB460" s="67">
        <f>$UB$640</f>
        <v>473.59999999999997</v>
      </c>
      <c r="AC460" s="5" t="s">
        <v>905</v>
      </c>
      <c r="AD460" s="219" t="s">
        <v>1660</v>
      </c>
      <c r="AF460" s="67">
        <f>$ND$646</f>
        <v>315.40000000000003</v>
      </c>
      <c r="AG460" s="5" t="s">
        <v>905</v>
      </c>
      <c r="AH460" s="277" t="s">
        <v>2024</v>
      </c>
      <c r="AJ460" s="67">
        <f>$AAQ$652</f>
        <v>253.09999999999997</v>
      </c>
      <c r="AK460" s="5" t="s">
        <v>905</v>
      </c>
      <c r="AL460" s="63" t="s">
        <v>753</v>
      </c>
      <c r="AN460" s="67">
        <f>$EM$658</f>
        <v>262.2</v>
      </c>
      <c r="AO460" s="5" t="s">
        <v>905</v>
      </c>
      <c r="AP460" s="277" t="s">
        <v>13</v>
      </c>
      <c r="AR460" s="67">
        <f>$NV$664</f>
        <v>86.699999999999989</v>
      </c>
      <c r="AS460" s="5" t="s">
        <v>905</v>
      </c>
      <c r="AT460" s="277" t="s">
        <v>2008</v>
      </c>
      <c r="AV460" s="67">
        <f>$RZ$670</f>
        <v>70.400000000000006</v>
      </c>
      <c r="AW460" s="81"/>
      <c r="AX460" s="81"/>
      <c r="AY460" s="81"/>
      <c r="AZ460" s="81"/>
      <c r="BA460" s="81"/>
      <c r="BB460" s="4"/>
      <c r="BK460" s="4"/>
      <c r="BT460" s="4"/>
      <c r="CC460" s="4"/>
      <c r="CL460" s="4"/>
      <c r="CU460" s="4"/>
      <c r="DD460" s="4"/>
      <c r="DM460" s="4"/>
      <c r="DV460" s="4"/>
      <c r="EE460" s="4"/>
      <c r="EN460" s="4"/>
      <c r="EW460" s="4"/>
      <c r="FF460" s="4"/>
      <c r="FO460" s="4"/>
      <c r="FX460" s="4"/>
      <c r="GG460" s="4"/>
      <c r="GP460" s="4"/>
      <c r="GY460" s="4"/>
      <c r="HH460" s="4"/>
      <c r="JD460" s="49"/>
    </row>
    <row r="461" spans="1:264" s="3" customFormat="1" ht="15.75" customHeight="1">
      <c r="A461" s="5" t="s">
        <v>906</v>
      </c>
      <c r="B461" s="28" t="s">
        <v>37</v>
      </c>
      <c r="D461" s="67">
        <f>$DC$604</f>
        <v>3363.9</v>
      </c>
      <c r="E461" s="5" t="s">
        <v>906</v>
      </c>
      <c r="F461" s="63" t="s">
        <v>3378</v>
      </c>
      <c r="H461" s="67">
        <f>$ALS$610</f>
        <v>1886.1</v>
      </c>
      <c r="I461" s="5" t="s">
        <v>906</v>
      </c>
      <c r="J461" s="219" t="s">
        <v>1643</v>
      </c>
      <c r="L461" s="67">
        <f>$UB$616</f>
        <v>1551.8999999999999</v>
      </c>
      <c r="M461" s="5" t="s">
        <v>906</v>
      </c>
      <c r="N461" s="63" t="s">
        <v>788</v>
      </c>
      <c r="P461" s="67">
        <f>$OE$622</f>
        <v>1092.8</v>
      </c>
      <c r="Q461" s="5" t="s">
        <v>906</v>
      </c>
      <c r="R461" s="277" t="s">
        <v>23</v>
      </c>
      <c r="T461" s="67">
        <f>$KS$628</f>
        <v>636.9</v>
      </c>
      <c r="U461" s="5" t="s">
        <v>906</v>
      </c>
      <c r="V461" s="63" t="s">
        <v>764</v>
      </c>
      <c r="X461" s="67">
        <f>$JR$634</f>
        <v>648.6</v>
      </c>
      <c r="Y461" s="5" t="s">
        <v>906</v>
      </c>
      <c r="Z461" s="277" t="s">
        <v>3365</v>
      </c>
      <c r="AB461" s="67">
        <f>$AHF$640</f>
        <v>470</v>
      </c>
      <c r="AC461" s="5" t="s">
        <v>906</v>
      </c>
      <c r="AD461" s="63" t="s">
        <v>3399</v>
      </c>
      <c r="AF461" s="67">
        <f>$ANL$646</f>
        <v>304.5</v>
      </c>
      <c r="AG461" s="5" t="s">
        <v>906</v>
      </c>
      <c r="AH461" s="63" t="s">
        <v>796</v>
      </c>
      <c r="AJ461" s="67">
        <f>$KJ$652</f>
        <v>246.19999999999996</v>
      </c>
      <c r="AK461" s="5" t="s">
        <v>906</v>
      </c>
      <c r="AL461" s="277" t="s">
        <v>3366</v>
      </c>
      <c r="AN461" s="67">
        <f>$AHO$658</f>
        <v>261.70000000000005</v>
      </c>
      <c r="AO461" s="5" t="s">
        <v>906</v>
      </c>
      <c r="AP461" s="63" t="s">
        <v>162</v>
      </c>
      <c r="AR461" s="67">
        <f>$IQ$664</f>
        <v>83.100000000000009</v>
      </c>
      <c r="AS461" s="5" t="s">
        <v>906</v>
      </c>
      <c r="AT461" s="277" t="s">
        <v>2157</v>
      </c>
      <c r="AV461" s="67">
        <f>$XN$670</f>
        <v>69.7</v>
      </c>
      <c r="AW461" s="81"/>
      <c r="AX461" s="81"/>
      <c r="AY461" s="81"/>
      <c r="AZ461" s="81"/>
      <c r="BA461" s="81"/>
      <c r="BB461" s="4"/>
      <c r="BK461" s="4"/>
      <c r="BT461" s="4"/>
      <c r="CC461" s="4"/>
      <c r="CL461" s="4"/>
      <c r="CU461" s="4"/>
      <c r="DD461" s="4"/>
      <c r="DM461" s="4"/>
      <c r="DV461" s="4"/>
      <c r="EE461" s="4"/>
      <c r="EN461" s="4"/>
      <c r="EW461" s="4"/>
      <c r="FF461" s="4"/>
      <c r="FO461" s="4"/>
      <c r="FX461" s="4"/>
      <c r="GG461" s="4"/>
      <c r="GP461" s="4"/>
      <c r="GY461" s="4"/>
      <c r="HH461" s="4"/>
      <c r="JD461" s="49"/>
    </row>
    <row r="462" spans="1:264" s="3" customFormat="1" ht="15.75" customHeight="1">
      <c r="A462" s="5" t="s">
        <v>907</v>
      </c>
      <c r="B462" s="63" t="s">
        <v>3378</v>
      </c>
      <c r="D462" s="67">
        <f>$ALS$604</f>
        <v>3346.2999999999997</v>
      </c>
      <c r="E462" s="5" t="s">
        <v>907</v>
      </c>
      <c r="F462" s="277" t="s">
        <v>31</v>
      </c>
      <c r="H462" s="67">
        <f>$Z$610</f>
        <v>1882.5</v>
      </c>
      <c r="I462" s="5" t="s">
        <v>907</v>
      </c>
      <c r="J462" s="63" t="s">
        <v>3382</v>
      </c>
      <c r="L462" s="67">
        <f>$ANC$616</f>
        <v>1540.9</v>
      </c>
      <c r="M462" s="5" t="s">
        <v>907</v>
      </c>
      <c r="N462" s="63" t="s">
        <v>3372</v>
      </c>
      <c r="P462" s="67">
        <f>$AJQ$622</f>
        <v>1054.5999999999999</v>
      </c>
      <c r="Q462" s="5" t="s">
        <v>907</v>
      </c>
      <c r="R462" s="63" t="s">
        <v>3378</v>
      </c>
      <c r="T462" s="67">
        <f>$ALS$628</f>
        <v>630.1</v>
      </c>
      <c r="U462" s="5" t="s">
        <v>907</v>
      </c>
      <c r="V462" s="277" t="s">
        <v>2010</v>
      </c>
      <c r="X462" s="67">
        <f>$VC$634</f>
        <v>645.20000000000005</v>
      </c>
      <c r="Y462" s="5" t="s">
        <v>907</v>
      </c>
      <c r="Z462" s="277" t="s">
        <v>2003</v>
      </c>
      <c r="AB462" s="67">
        <f>$WM$640</f>
        <v>468.29999999999995</v>
      </c>
      <c r="AC462" s="5" t="s">
        <v>907</v>
      </c>
      <c r="AD462" s="63" t="s">
        <v>738</v>
      </c>
      <c r="AF462" s="67">
        <f>$JI$646</f>
        <v>287.79999999999995</v>
      </c>
      <c r="AG462" s="5" t="s">
        <v>907</v>
      </c>
      <c r="AH462" s="63" t="s">
        <v>3397</v>
      </c>
      <c r="AJ462" s="67">
        <f>$APW$652</f>
        <v>239.70000000000002</v>
      </c>
      <c r="AK462" s="5" t="s">
        <v>907</v>
      </c>
      <c r="AL462" s="219" t="s">
        <v>1643</v>
      </c>
      <c r="AN462" s="67">
        <f>$UB$658</f>
        <v>230.39999999999998</v>
      </c>
      <c r="AO462" s="5" t="s">
        <v>907</v>
      </c>
      <c r="AP462" s="277" t="s">
        <v>2007</v>
      </c>
      <c r="AR462" s="67">
        <f>$VU$664</f>
        <v>79.900000000000006</v>
      </c>
      <c r="AS462" s="5" t="s">
        <v>907</v>
      </c>
      <c r="AT462" s="277" t="s">
        <v>13</v>
      </c>
      <c r="AV462" s="67">
        <f>$NV$670</f>
        <v>69.699999999999989</v>
      </c>
      <c r="AW462" s="81"/>
      <c r="AX462" s="81"/>
      <c r="AY462" s="81"/>
      <c r="AZ462" s="81"/>
      <c r="BA462" s="81"/>
      <c r="BB462" s="4"/>
      <c r="BK462" s="4"/>
      <c r="BT462" s="4"/>
      <c r="CC462" s="4"/>
      <c r="CL462" s="4"/>
      <c r="CU462" s="4"/>
      <c r="DD462" s="4"/>
      <c r="DM462" s="4"/>
      <c r="DV462" s="4"/>
      <c r="EE462" s="4"/>
      <c r="EN462" s="4"/>
      <c r="EW462" s="4"/>
      <c r="FF462" s="4"/>
      <c r="FO462" s="4"/>
      <c r="FX462" s="4"/>
      <c r="GG462" s="4"/>
      <c r="GP462" s="4"/>
      <c r="GY462" s="4"/>
      <c r="HH462" s="4"/>
      <c r="JD462" s="49"/>
    </row>
    <row r="463" spans="1:264" s="3" customFormat="1" ht="15.75" customHeight="1">
      <c r="A463" s="5" t="s">
        <v>908</v>
      </c>
      <c r="B463" s="277" t="s">
        <v>2006</v>
      </c>
      <c r="D463" s="67">
        <f>$SI$604</f>
        <v>3325.2</v>
      </c>
      <c r="E463" s="5" t="s">
        <v>908</v>
      </c>
      <c r="F463" s="63" t="s">
        <v>3367</v>
      </c>
      <c r="H463" s="67">
        <f>$AHX$610</f>
        <v>1877</v>
      </c>
      <c r="I463" s="5" t="s">
        <v>908</v>
      </c>
      <c r="J463" s="63" t="s">
        <v>728</v>
      </c>
      <c r="L463" s="67">
        <f>$TS$616</f>
        <v>1516.6999999999998</v>
      </c>
      <c r="M463" s="5" t="s">
        <v>908</v>
      </c>
      <c r="N463" s="219" t="s">
        <v>1656</v>
      </c>
      <c r="P463" s="67">
        <f>$QP$622</f>
        <v>1050.9000000000001</v>
      </c>
      <c r="Q463" s="5" t="s">
        <v>908</v>
      </c>
      <c r="R463" s="277" t="s">
        <v>783</v>
      </c>
      <c r="T463" s="67">
        <f>$CK$628</f>
        <v>624.5</v>
      </c>
      <c r="U463" s="5" t="s">
        <v>908</v>
      </c>
      <c r="V463" s="277" t="s">
        <v>3366</v>
      </c>
      <c r="X463" s="67">
        <f>$AHO$634</f>
        <v>638.5</v>
      </c>
      <c r="Y463" s="5" t="s">
        <v>908</v>
      </c>
      <c r="Z463" s="63" t="s">
        <v>3379</v>
      </c>
      <c r="AB463" s="67">
        <f>$AMB$640</f>
        <v>463.4</v>
      </c>
      <c r="AC463" s="5" t="s">
        <v>908</v>
      </c>
      <c r="AD463" s="63" t="s">
        <v>734</v>
      </c>
      <c r="AF463" s="67">
        <f>$LK$646</f>
        <v>285</v>
      </c>
      <c r="AG463" s="5" t="s">
        <v>908</v>
      </c>
      <c r="AH463" s="277" t="s">
        <v>15</v>
      </c>
      <c r="AJ463" s="67">
        <f>$HY$652</f>
        <v>234.6</v>
      </c>
      <c r="AK463" s="5" t="s">
        <v>908</v>
      </c>
      <c r="AL463" s="63" t="s">
        <v>3373</v>
      </c>
      <c r="AN463" s="67">
        <f>$AJZ$658</f>
        <v>223.7</v>
      </c>
      <c r="AO463" s="5" t="s">
        <v>908</v>
      </c>
      <c r="AP463" s="219" t="s">
        <v>1660</v>
      </c>
      <c r="AR463" s="67">
        <f>$ND$664</f>
        <v>79.199999999999989</v>
      </c>
      <c r="AS463" s="5" t="s">
        <v>908</v>
      </c>
      <c r="AT463" s="63" t="s">
        <v>162</v>
      </c>
      <c r="AV463" s="67">
        <f>$IQ$670</f>
        <v>68.099999999999994</v>
      </c>
      <c r="AW463" s="81"/>
      <c r="AX463" s="81"/>
      <c r="AY463" s="81"/>
      <c r="AZ463" s="81"/>
      <c r="BA463" s="81"/>
      <c r="BB463" s="4"/>
      <c r="BK463" s="4"/>
      <c r="BT463" s="4"/>
      <c r="CC463" s="4"/>
      <c r="CL463" s="4"/>
      <c r="CU463" s="4"/>
      <c r="DD463" s="4"/>
      <c r="DM463" s="4"/>
      <c r="DV463" s="4"/>
      <c r="EE463" s="4"/>
      <c r="EN463" s="4"/>
      <c r="EW463" s="4"/>
      <c r="FF463" s="4"/>
      <c r="FO463" s="4"/>
      <c r="FX463" s="4"/>
      <c r="GG463" s="4"/>
      <c r="GP463" s="4"/>
      <c r="GY463" s="4"/>
      <c r="HH463" s="4"/>
      <c r="JD463" s="49"/>
    </row>
    <row r="464" spans="1:264" s="3" customFormat="1" ht="15.75" customHeight="1">
      <c r="A464" s="5" t="s">
        <v>909</v>
      </c>
      <c r="B464" s="63" t="s">
        <v>3386</v>
      </c>
      <c r="D464" s="67">
        <f>$AOV$604</f>
        <v>3317.4000000000005</v>
      </c>
      <c r="E464" s="5" t="s">
        <v>909</v>
      </c>
      <c r="F464" s="63" t="s">
        <v>3380</v>
      </c>
      <c r="H464" s="67">
        <f>$AMK$610</f>
        <v>1826.6000000000001</v>
      </c>
      <c r="I464" s="5" t="s">
        <v>909</v>
      </c>
      <c r="J464" s="63" t="s">
        <v>3371</v>
      </c>
      <c r="L464" s="67">
        <f>$AJH$616</f>
        <v>1512.5</v>
      </c>
      <c r="M464" s="5" t="s">
        <v>909</v>
      </c>
      <c r="N464" s="63" t="s">
        <v>180</v>
      </c>
      <c r="P464" s="67">
        <f>$AOD$622</f>
        <v>1050.5999999999999</v>
      </c>
      <c r="Q464" s="5" t="s">
        <v>909</v>
      </c>
      <c r="R464" s="277" t="s">
        <v>2010</v>
      </c>
      <c r="T464" s="67">
        <f>$VC$628</f>
        <v>621.19999999999993</v>
      </c>
      <c r="U464" s="5" t="s">
        <v>909</v>
      </c>
      <c r="V464" s="277" t="s">
        <v>2002</v>
      </c>
      <c r="X464" s="67">
        <f>$TJ$634</f>
        <v>638.29999999999995</v>
      </c>
      <c r="Y464" s="5" t="s">
        <v>909</v>
      </c>
      <c r="Z464" s="277" t="s">
        <v>2007</v>
      </c>
      <c r="AB464" s="67">
        <f>$VU$640</f>
        <v>462.29999999999995</v>
      </c>
      <c r="AC464" s="5" t="s">
        <v>909</v>
      </c>
      <c r="AD464" s="63" t="s">
        <v>3375</v>
      </c>
      <c r="AF464" s="67">
        <f>$AKR$646</f>
        <v>282.8</v>
      </c>
      <c r="AG464" s="5" t="s">
        <v>909</v>
      </c>
      <c r="AH464" s="63" t="s">
        <v>3374</v>
      </c>
      <c r="AJ464" s="67">
        <f>$AKI$652</f>
        <v>232.39999999999995</v>
      </c>
      <c r="AK464" s="5" t="s">
        <v>909</v>
      </c>
      <c r="AL464" s="277" t="s">
        <v>783</v>
      </c>
      <c r="AN464" s="67">
        <f>$CK$658</f>
        <v>204.2</v>
      </c>
      <c r="AO464" s="5" t="s">
        <v>909</v>
      </c>
      <c r="AP464" s="63" t="s">
        <v>763</v>
      </c>
      <c r="AR464" s="67">
        <f>$NM$664</f>
        <v>76.5</v>
      </c>
      <c r="AS464" s="5" t="s">
        <v>909</v>
      </c>
      <c r="AT464" s="63" t="s">
        <v>3395</v>
      </c>
      <c r="AV464" s="67">
        <f>$APN$670</f>
        <v>66.3</v>
      </c>
      <c r="AW464" s="81"/>
      <c r="AX464" s="81"/>
      <c r="AY464" s="81"/>
      <c r="AZ464" s="81"/>
      <c r="BA464" s="81"/>
      <c r="BB464" s="4"/>
      <c r="BK464" s="4"/>
      <c r="BT464" s="4"/>
      <c r="CC464" s="4"/>
      <c r="CL464" s="4"/>
      <c r="CU464" s="4"/>
      <c r="DD464" s="4"/>
      <c r="DM464" s="4"/>
      <c r="DV464" s="4"/>
      <c r="EE464" s="4"/>
      <c r="EN464" s="4"/>
      <c r="EW464" s="4"/>
      <c r="FF464" s="4"/>
      <c r="FO464" s="4"/>
      <c r="FX464" s="4"/>
      <c r="GG464" s="4"/>
      <c r="GP464" s="4"/>
      <c r="GY464" s="4"/>
      <c r="HH464" s="4"/>
      <c r="JD464" s="49"/>
    </row>
    <row r="465" spans="1:264" s="3" customFormat="1" ht="15.75" customHeight="1">
      <c r="A465" s="5" t="s">
        <v>910</v>
      </c>
      <c r="B465" s="63" t="s">
        <v>762</v>
      </c>
      <c r="D465" s="67">
        <f>$FE$604</f>
        <v>3317.4000000000005</v>
      </c>
      <c r="E465" s="5" t="s">
        <v>910</v>
      </c>
      <c r="F465" s="63" t="s">
        <v>3382</v>
      </c>
      <c r="H465" s="67">
        <f>$ANC$610</f>
        <v>1786.8999999999996</v>
      </c>
      <c r="I465" s="5" t="s">
        <v>910</v>
      </c>
      <c r="J465" s="277" t="s">
        <v>143</v>
      </c>
      <c r="L465" s="67">
        <f>$CT$616</f>
        <v>1505.2000000000003</v>
      </c>
      <c r="M465" s="5" t="s">
        <v>910</v>
      </c>
      <c r="N465" s="63" t="s">
        <v>3394</v>
      </c>
      <c r="P465" s="67">
        <f>$APE$622</f>
        <v>1050.3000000000002</v>
      </c>
      <c r="Q465" s="5" t="s">
        <v>910</v>
      </c>
      <c r="R465" s="63" t="s">
        <v>763</v>
      </c>
      <c r="T465" s="67">
        <f>$NM$628</f>
        <v>620.5</v>
      </c>
      <c r="U465" s="5" t="s">
        <v>910</v>
      </c>
      <c r="V465" s="63" t="s">
        <v>3385</v>
      </c>
      <c r="X465" s="67">
        <f>$AOM$634</f>
        <v>634.50000000000011</v>
      </c>
      <c r="Y465" s="5" t="s">
        <v>910</v>
      </c>
      <c r="Z465" s="277" t="s">
        <v>23</v>
      </c>
      <c r="AB465" s="67">
        <f>$KS$640</f>
        <v>459.5</v>
      </c>
      <c r="AC465" s="5" t="s">
        <v>910</v>
      </c>
      <c r="AD465" s="63" t="s">
        <v>3368</v>
      </c>
      <c r="AF465" s="67">
        <f>$AIG$646</f>
        <v>281.7</v>
      </c>
      <c r="AG465" s="5" t="s">
        <v>910</v>
      </c>
      <c r="AH465" s="63" t="s">
        <v>3372</v>
      </c>
      <c r="AJ465" s="67">
        <f>$AJQ$652</f>
        <v>227</v>
      </c>
      <c r="AK465" s="5" t="s">
        <v>910</v>
      </c>
      <c r="AL465" s="63" t="s">
        <v>3368</v>
      </c>
      <c r="AN465" s="67">
        <f>$AIG$658</f>
        <v>200.3</v>
      </c>
      <c r="AO465" s="5" t="s">
        <v>910</v>
      </c>
      <c r="AP465" s="277" t="s">
        <v>23</v>
      </c>
      <c r="AR465" s="67">
        <f>$KS$664</f>
        <v>75</v>
      </c>
      <c r="AS465" s="5" t="s">
        <v>910</v>
      </c>
      <c r="AT465" s="28" t="s">
        <v>37</v>
      </c>
      <c r="AV465" s="67">
        <f>$DC$670</f>
        <v>65.400000000000006</v>
      </c>
      <c r="AW465" s="81"/>
      <c r="AX465" s="81"/>
      <c r="AY465" s="81"/>
      <c r="AZ465" s="81"/>
      <c r="BA465" s="81"/>
      <c r="BB465" s="4"/>
      <c r="BK465" s="4"/>
      <c r="BT465" s="4"/>
      <c r="CC465" s="4"/>
      <c r="CL465" s="4"/>
      <c r="CU465" s="4"/>
      <c r="DD465" s="4"/>
      <c r="DM465" s="4"/>
      <c r="DV465" s="4"/>
      <c r="EE465" s="4"/>
      <c r="EN465" s="4"/>
      <c r="EW465" s="4"/>
      <c r="FF465" s="4"/>
      <c r="FO465" s="4"/>
      <c r="FX465" s="4"/>
      <c r="GG465" s="4"/>
      <c r="GP465" s="4"/>
      <c r="GY465" s="4"/>
      <c r="HH465" s="4"/>
      <c r="JD465" s="49"/>
    </row>
    <row r="466" spans="1:264" s="3" customFormat="1" ht="15.75" customHeight="1">
      <c r="A466" s="5" t="s">
        <v>911</v>
      </c>
      <c r="B466" s="219" t="s">
        <v>1654</v>
      </c>
      <c r="D466" s="67">
        <f>$QY$604</f>
        <v>3317.4000000000005</v>
      </c>
      <c r="E466" s="5" t="s">
        <v>911</v>
      </c>
      <c r="F466" s="63" t="s">
        <v>3373</v>
      </c>
      <c r="H466" s="67">
        <f>$AJZ$610</f>
        <v>1695.7999999999997</v>
      </c>
      <c r="I466" s="5" t="s">
        <v>911</v>
      </c>
      <c r="J466" s="63" t="s">
        <v>790</v>
      </c>
      <c r="L466" s="67">
        <f>$IZ$616</f>
        <v>1498.8</v>
      </c>
      <c r="M466" s="5" t="s">
        <v>911</v>
      </c>
      <c r="N466" s="63" t="s">
        <v>3399</v>
      </c>
      <c r="P466" s="67">
        <f>$ANL$622</f>
        <v>1029.9000000000001</v>
      </c>
      <c r="Q466" s="5" t="s">
        <v>911</v>
      </c>
      <c r="R466" s="277" t="s">
        <v>9</v>
      </c>
      <c r="T466" s="67">
        <f>$LT$628</f>
        <v>610.5</v>
      </c>
      <c r="U466" s="5" t="s">
        <v>911</v>
      </c>
      <c r="V466" s="219" t="s">
        <v>1652</v>
      </c>
      <c r="X466" s="67">
        <f>$ON$634</f>
        <v>630.4</v>
      </c>
      <c r="Y466" s="5" t="s">
        <v>911</v>
      </c>
      <c r="Z466" s="277" t="s">
        <v>154</v>
      </c>
      <c r="AB466" s="67">
        <f>$Q$640</f>
        <v>458.19999999999993</v>
      </c>
      <c r="AC466" s="5" t="s">
        <v>911</v>
      </c>
      <c r="AD466" s="63" t="s">
        <v>733</v>
      </c>
      <c r="AF466" s="67">
        <f>$HG$646</f>
        <v>269.40000000000003</v>
      </c>
      <c r="AG466" s="5" t="s">
        <v>911</v>
      </c>
      <c r="AH466" s="63" t="s">
        <v>141</v>
      </c>
      <c r="AJ466" s="67">
        <f>$GF$652</f>
        <v>220.70000000000002</v>
      </c>
      <c r="AK466" s="5" t="s">
        <v>911</v>
      </c>
      <c r="AL466" s="63" t="s">
        <v>3377</v>
      </c>
      <c r="AN466" s="67">
        <f>$ALJ$658</f>
        <v>197.79999999999998</v>
      </c>
      <c r="AO466" s="5" t="s">
        <v>911</v>
      </c>
      <c r="AP466" s="63" t="s">
        <v>734</v>
      </c>
      <c r="AR466" s="67">
        <f>$LK$664</f>
        <v>74.5</v>
      </c>
      <c r="AS466" s="5" t="s">
        <v>911</v>
      </c>
      <c r="AT466" s="63" t="s">
        <v>3385</v>
      </c>
      <c r="AV466" s="67">
        <f>$AOM$670</f>
        <v>61.099999999999994</v>
      </c>
      <c r="AW466" s="81"/>
      <c r="AX466" s="81"/>
      <c r="AY466" s="81"/>
      <c r="AZ466" s="81"/>
      <c r="BA466" s="81"/>
      <c r="BB466" s="4"/>
      <c r="BK466" s="4"/>
      <c r="BT466" s="4"/>
      <c r="CC466" s="4"/>
      <c r="CL466" s="4"/>
      <c r="CU466" s="4"/>
      <c r="DD466" s="4"/>
      <c r="DM466" s="4"/>
      <c r="DV466" s="4"/>
      <c r="EE466" s="4"/>
      <c r="EN466" s="4"/>
      <c r="EW466" s="4"/>
      <c r="FF466" s="4"/>
      <c r="FO466" s="4"/>
      <c r="FX466" s="4"/>
      <c r="GG466" s="4"/>
      <c r="GP466" s="4"/>
      <c r="GY466" s="4"/>
      <c r="HH466" s="4"/>
      <c r="JD466" s="49"/>
    </row>
    <row r="467" spans="1:264" s="3" customFormat="1" ht="15.75" customHeight="1">
      <c r="A467" s="5" t="s">
        <v>912</v>
      </c>
      <c r="B467" s="219" t="s">
        <v>1660</v>
      </c>
      <c r="D467" s="67">
        <f>$ND$604</f>
        <v>3317.4000000000005</v>
      </c>
      <c r="E467" s="5" t="s">
        <v>912</v>
      </c>
      <c r="F467" s="277" t="s">
        <v>2030</v>
      </c>
      <c r="H467" s="67">
        <f>$ZY$610</f>
        <v>1662</v>
      </c>
      <c r="I467" s="5" t="s">
        <v>912</v>
      </c>
      <c r="J467" s="277" t="s">
        <v>2023</v>
      </c>
      <c r="L467" s="67">
        <f>$YF$616</f>
        <v>1498.3</v>
      </c>
      <c r="M467" s="5" t="s">
        <v>912</v>
      </c>
      <c r="N467" s="63" t="s">
        <v>141</v>
      </c>
      <c r="P467" s="67">
        <f>$GF$622</f>
        <v>1025.5</v>
      </c>
      <c r="Q467" s="5" t="s">
        <v>912</v>
      </c>
      <c r="R467" s="63" t="s">
        <v>790</v>
      </c>
      <c r="T467" s="67">
        <f>$IZ$628</f>
        <v>589.20000000000005</v>
      </c>
      <c r="U467" s="5" t="s">
        <v>912</v>
      </c>
      <c r="V467" s="63" t="s">
        <v>763</v>
      </c>
      <c r="X467" s="67">
        <f>$NM$634</f>
        <v>612.50000000000011</v>
      </c>
      <c r="Y467" s="5" t="s">
        <v>912</v>
      </c>
      <c r="Z467" s="219" t="s">
        <v>1654</v>
      </c>
      <c r="AB467" s="67">
        <f>$QY$640</f>
        <v>456.2</v>
      </c>
      <c r="AC467" s="5" t="s">
        <v>912</v>
      </c>
      <c r="AD467" s="63" t="s">
        <v>3378</v>
      </c>
      <c r="AF467" s="67">
        <f>$ALS$646</f>
        <v>269.19999999999993</v>
      </c>
      <c r="AG467" s="5" t="s">
        <v>912</v>
      </c>
      <c r="AH467" s="277" t="s">
        <v>2053</v>
      </c>
      <c r="AJ467" s="67">
        <f>$AAZ$652</f>
        <v>218.20000000000002</v>
      </c>
      <c r="AK467" s="5" t="s">
        <v>912</v>
      </c>
      <c r="AL467" s="63" t="s">
        <v>762</v>
      </c>
      <c r="AN467" s="67">
        <f>$FE$658</f>
        <v>189.2</v>
      </c>
      <c r="AO467" s="5" t="s">
        <v>912</v>
      </c>
      <c r="AP467" s="63" t="s">
        <v>764</v>
      </c>
      <c r="AR467" s="67">
        <f>$JR$664</f>
        <v>73.400000000000006</v>
      </c>
      <c r="AS467" s="5" t="s">
        <v>912</v>
      </c>
      <c r="AT467" s="63" t="s">
        <v>3397</v>
      </c>
      <c r="AV467" s="67">
        <f>$APW$670</f>
        <v>55.5</v>
      </c>
      <c r="AW467" s="81"/>
      <c r="AX467" s="81"/>
      <c r="AY467" s="81"/>
      <c r="AZ467" s="81"/>
      <c r="BA467" s="81"/>
      <c r="BB467" s="4"/>
      <c r="BK467" s="4"/>
      <c r="BT467" s="4"/>
      <c r="CC467" s="4"/>
      <c r="CL467" s="4"/>
      <c r="CU467" s="4"/>
      <c r="DD467" s="4"/>
      <c r="DM467" s="4"/>
      <c r="DV467" s="4"/>
      <c r="EE467" s="4"/>
      <c r="EN467" s="4"/>
      <c r="EW467" s="4"/>
      <c r="FF467" s="4"/>
      <c r="FO467" s="4"/>
      <c r="FX467" s="4"/>
      <c r="GG467" s="4"/>
      <c r="GP467" s="4"/>
      <c r="GY467" s="4"/>
      <c r="HH467" s="4"/>
      <c r="JD467" s="49"/>
    </row>
    <row r="468" spans="1:264" s="3" customFormat="1" ht="15.75" customHeight="1">
      <c r="A468" s="5" t="s">
        <v>913</v>
      </c>
      <c r="B468" s="63" t="s">
        <v>755</v>
      </c>
      <c r="D468" s="67">
        <f>$OW$604</f>
        <v>3314.2</v>
      </c>
      <c r="E468" s="5" t="s">
        <v>913</v>
      </c>
      <c r="F468" s="63" t="s">
        <v>796</v>
      </c>
      <c r="H468" s="67">
        <f>$KJ$610</f>
        <v>1558.6</v>
      </c>
      <c r="I468" s="5" t="s">
        <v>913</v>
      </c>
      <c r="J468" s="63" t="s">
        <v>748</v>
      </c>
      <c r="L468" s="67">
        <f>$GO$616</f>
        <v>1485.3</v>
      </c>
      <c r="M468" s="5" t="s">
        <v>913</v>
      </c>
      <c r="N468" s="277" t="s">
        <v>2025</v>
      </c>
      <c r="P468" s="67">
        <f>$ZP$622</f>
        <v>1023</v>
      </c>
      <c r="Q468" s="5" t="s">
        <v>913</v>
      </c>
      <c r="R468" s="63" t="s">
        <v>771</v>
      </c>
      <c r="T468" s="67">
        <f>$MU$628</f>
        <v>582.5</v>
      </c>
      <c r="U468" s="5" t="s">
        <v>913</v>
      </c>
      <c r="V468" s="277" t="s">
        <v>2026</v>
      </c>
      <c r="X468" s="67">
        <f>$ACA$634</f>
        <v>596.5</v>
      </c>
      <c r="Y468" s="5" t="s">
        <v>913</v>
      </c>
      <c r="Z468" s="63" t="s">
        <v>790</v>
      </c>
      <c r="AB468" s="67">
        <f>$IZ$640</f>
        <v>451.00000000000006</v>
      </c>
      <c r="AC468" s="5" t="s">
        <v>913</v>
      </c>
      <c r="AD468" s="277" t="s">
        <v>23</v>
      </c>
      <c r="AF468" s="67">
        <f>$KS$646</f>
        <v>259.3</v>
      </c>
      <c r="AG468" s="5" t="s">
        <v>913</v>
      </c>
      <c r="AH468" s="277" t="s">
        <v>27</v>
      </c>
      <c r="AJ468" s="67">
        <f>$MC$652</f>
        <v>217.70000000000002</v>
      </c>
      <c r="AK468" s="5" t="s">
        <v>913</v>
      </c>
      <c r="AL468" s="277" t="s">
        <v>15</v>
      </c>
      <c r="AN468" s="67">
        <f>$HY$658</f>
        <v>185.7</v>
      </c>
      <c r="AO468" s="5" t="s">
        <v>913</v>
      </c>
      <c r="AP468" s="63" t="s">
        <v>782</v>
      </c>
      <c r="AR468" s="67">
        <f>$QG$664</f>
        <v>69.300000000000011</v>
      </c>
      <c r="AS468" s="5" t="s">
        <v>913</v>
      </c>
      <c r="AT468" s="63" t="s">
        <v>3379</v>
      </c>
      <c r="AV468" s="67">
        <f>$AMB$670</f>
        <v>53.199999999999996</v>
      </c>
      <c r="AW468" s="81"/>
      <c r="AX468" s="81"/>
      <c r="AY468" s="81"/>
      <c r="AZ468" s="81"/>
      <c r="BA468" s="81"/>
      <c r="BB468" s="4"/>
      <c r="BK468" s="4"/>
      <c r="BT468" s="4"/>
      <c r="CC468" s="4"/>
      <c r="CL468" s="4"/>
      <c r="CU468" s="4"/>
      <c r="DD468" s="4"/>
      <c r="DM468" s="4"/>
      <c r="DV468" s="4"/>
      <c r="EE468" s="4"/>
      <c r="EN468" s="4"/>
      <c r="EW468" s="4"/>
      <c r="FF468" s="4"/>
      <c r="FO468" s="4"/>
      <c r="FX468" s="4"/>
      <c r="GG468" s="4"/>
      <c r="GP468" s="4"/>
      <c r="GY468" s="4"/>
      <c r="HH468" s="4"/>
      <c r="JD468" s="49"/>
    </row>
    <row r="469" spans="1:264" s="3" customFormat="1" ht="15.75" customHeight="1">
      <c r="A469" s="5" t="s">
        <v>914</v>
      </c>
      <c r="B469" s="63" t="s">
        <v>782</v>
      </c>
      <c r="D469" s="67">
        <f>$QG$604</f>
        <v>3314.2</v>
      </c>
      <c r="E469" s="5" t="s">
        <v>914</v>
      </c>
      <c r="F469" s="63" t="s">
        <v>3368</v>
      </c>
      <c r="H469" s="67">
        <f>$AIG$610</f>
        <v>1545.1</v>
      </c>
      <c r="I469" s="5" t="s">
        <v>914</v>
      </c>
      <c r="J469" s="277" t="s">
        <v>2008</v>
      </c>
      <c r="L469" s="67">
        <f>$RZ$616</f>
        <v>1474.8000000000002</v>
      </c>
      <c r="M469" s="5" t="s">
        <v>914</v>
      </c>
      <c r="N469" s="63" t="s">
        <v>3369</v>
      </c>
      <c r="P469" s="67">
        <f>$AIP$622</f>
        <v>1018.1</v>
      </c>
      <c r="Q469" s="5" t="s">
        <v>914</v>
      </c>
      <c r="R469" s="63" t="s">
        <v>3369</v>
      </c>
      <c r="T469" s="67">
        <f>$AIP$628</f>
        <v>581</v>
      </c>
      <c r="U469" s="5" t="s">
        <v>914</v>
      </c>
      <c r="V469" s="63" t="s">
        <v>142</v>
      </c>
      <c r="X469" s="67">
        <f>$DU$634</f>
        <v>595.20000000000005</v>
      </c>
      <c r="Y469" s="5" t="s">
        <v>914</v>
      </c>
      <c r="Z469" s="219" t="s">
        <v>1655</v>
      </c>
      <c r="AB469" s="67">
        <f>$PO$640</f>
        <v>446.79999999999995</v>
      </c>
      <c r="AC469" s="5" t="s">
        <v>914</v>
      </c>
      <c r="AD469" s="63" t="s">
        <v>3373</v>
      </c>
      <c r="AF469" s="67">
        <f>$AJZ$646</f>
        <v>242.9</v>
      </c>
      <c r="AG469" s="5" t="s">
        <v>914</v>
      </c>
      <c r="AH469" s="63" t="s">
        <v>3395</v>
      </c>
      <c r="AJ469" s="67">
        <f>$APN$652</f>
        <v>213.09999999999997</v>
      </c>
      <c r="AK469" s="5" t="s">
        <v>914</v>
      </c>
      <c r="AL469" s="63" t="s">
        <v>162</v>
      </c>
      <c r="AN469" s="67">
        <f>$IQ$658</f>
        <v>184.1</v>
      </c>
      <c r="AO469" s="5" t="s">
        <v>914</v>
      </c>
      <c r="AP469" s="277" t="s">
        <v>2002</v>
      </c>
      <c r="AR469" s="67">
        <f>$TJ$664</f>
        <v>68.7</v>
      </c>
      <c r="AS469" s="5" t="s">
        <v>914</v>
      </c>
      <c r="AT469" s="63" t="s">
        <v>180</v>
      </c>
      <c r="AV469" s="67">
        <f>$AOD$670</f>
        <v>51.1</v>
      </c>
      <c r="AW469" s="81"/>
      <c r="AX469" s="81"/>
      <c r="AY469" s="81"/>
      <c r="AZ469" s="81"/>
      <c r="BA469" s="81"/>
      <c r="BB469" s="4"/>
      <c r="BK469" s="4"/>
      <c r="BT469" s="4"/>
      <c r="CC469" s="4"/>
      <c r="CL469" s="4"/>
      <c r="CU469" s="4"/>
      <c r="DD469" s="4"/>
      <c r="DM469" s="4"/>
      <c r="DV469" s="4"/>
      <c r="EE469" s="4"/>
      <c r="EN469" s="4"/>
      <c r="EW469" s="4"/>
      <c r="FF469" s="4"/>
      <c r="FO469" s="4"/>
      <c r="FX469" s="4"/>
      <c r="GG469" s="4"/>
      <c r="GP469" s="4"/>
      <c r="GY469" s="4"/>
      <c r="HH469" s="4"/>
      <c r="JD469" s="49"/>
    </row>
    <row r="470" spans="1:264" s="3" customFormat="1" ht="15.75" customHeight="1">
      <c r="A470" s="5" t="s">
        <v>915</v>
      </c>
      <c r="B470" s="63" t="s">
        <v>763</v>
      </c>
      <c r="D470" s="67">
        <f>$NM$604</f>
        <v>3309.4</v>
      </c>
      <c r="E470" s="5" t="s">
        <v>915</v>
      </c>
      <c r="F470" s="63" t="s">
        <v>3376</v>
      </c>
      <c r="H470" s="67">
        <f>$ALA$610</f>
        <v>1545.1</v>
      </c>
      <c r="I470" s="5" t="s">
        <v>915</v>
      </c>
      <c r="J470" s="63" t="s">
        <v>25</v>
      </c>
      <c r="L470" s="67">
        <f>$BJ$616</f>
        <v>1468.6</v>
      </c>
      <c r="M470" s="5" t="s">
        <v>915</v>
      </c>
      <c r="N470" s="63" t="s">
        <v>763</v>
      </c>
      <c r="P470" s="67">
        <f>$NM$622</f>
        <v>995.2</v>
      </c>
      <c r="Q470" s="5" t="s">
        <v>915</v>
      </c>
      <c r="R470" s="63" t="s">
        <v>21</v>
      </c>
      <c r="T470" s="67">
        <f>$H$628</f>
        <v>579.20000000000005</v>
      </c>
      <c r="U470" s="5" t="s">
        <v>915</v>
      </c>
      <c r="V470" s="63" t="s">
        <v>788</v>
      </c>
      <c r="X470" s="67">
        <f>$OE$634</f>
        <v>580.30000000000007</v>
      </c>
      <c r="Y470" s="5" t="s">
        <v>915</v>
      </c>
      <c r="Z470" s="63" t="s">
        <v>3386</v>
      </c>
      <c r="AB470" s="67">
        <f>$AOV$640</f>
        <v>437.4</v>
      </c>
      <c r="AC470" s="5" t="s">
        <v>915</v>
      </c>
      <c r="AD470" s="63" t="s">
        <v>3372</v>
      </c>
      <c r="AF470" s="67">
        <f>$AJQ$646</f>
        <v>241.1</v>
      </c>
      <c r="AG470" s="5" t="s">
        <v>915</v>
      </c>
      <c r="AH470" s="63" t="s">
        <v>748</v>
      </c>
      <c r="AJ470" s="67">
        <f>$GO$652</f>
        <v>208.69999999999996</v>
      </c>
      <c r="AK470" s="5" t="s">
        <v>915</v>
      </c>
      <c r="AL470" s="63" t="s">
        <v>757</v>
      </c>
      <c r="AN470" s="67">
        <f>$LB$658</f>
        <v>182.89999999999998</v>
      </c>
      <c r="AO470" s="5" t="s">
        <v>915</v>
      </c>
      <c r="AP470" s="63" t="s">
        <v>3383</v>
      </c>
      <c r="AR470" s="67">
        <f>$ANU$664</f>
        <v>61.7</v>
      </c>
      <c r="AS470" s="5" t="s">
        <v>915</v>
      </c>
      <c r="AT470" s="63" t="s">
        <v>753</v>
      </c>
      <c r="AV470" s="67">
        <f>$EM$670</f>
        <v>45.6</v>
      </c>
      <c r="AW470" s="81"/>
      <c r="AX470" s="81"/>
      <c r="AY470" s="81"/>
      <c r="AZ470" s="81"/>
      <c r="BA470" s="81"/>
      <c r="BB470" s="4"/>
      <c r="BK470" s="4"/>
      <c r="BT470" s="4"/>
      <c r="CC470" s="4"/>
      <c r="CL470" s="4"/>
      <c r="CU470" s="4"/>
      <c r="DD470" s="4"/>
      <c r="DM470" s="4"/>
      <c r="DV470" s="4"/>
      <c r="EE470" s="4"/>
      <c r="EN470" s="4"/>
      <c r="EW470" s="4"/>
      <c r="FF470" s="4"/>
      <c r="FO470" s="4"/>
      <c r="FX470" s="4"/>
      <c r="GG470" s="4"/>
      <c r="GP470" s="4"/>
      <c r="GY470" s="4"/>
      <c r="HH470" s="4"/>
      <c r="JD470" s="49"/>
    </row>
    <row r="471" spans="1:264" s="3" customFormat="1" ht="15.75" customHeight="1">
      <c r="A471" s="331" t="s">
        <v>916</v>
      </c>
      <c r="B471" s="63" t="s">
        <v>753</v>
      </c>
      <c r="D471" s="67">
        <f>$EM$604</f>
        <v>3298.7999999999997</v>
      </c>
      <c r="E471" s="331" t="s">
        <v>916</v>
      </c>
      <c r="F471" s="63" t="s">
        <v>728</v>
      </c>
      <c r="H471" s="67">
        <f>$TS$610</f>
        <v>1442.7999999999997</v>
      </c>
      <c r="I471" s="331" t="s">
        <v>916</v>
      </c>
      <c r="J471" s="63" t="s">
        <v>3378</v>
      </c>
      <c r="L471" s="67">
        <f>$ALS$616</f>
        <v>1456.6</v>
      </c>
      <c r="M471" s="331" t="s">
        <v>916</v>
      </c>
      <c r="N471" s="63" t="s">
        <v>3373</v>
      </c>
      <c r="P471" s="67">
        <f>$AJZ$622</f>
        <v>988.10000000000014</v>
      </c>
      <c r="Q471" s="331" t="s">
        <v>916</v>
      </c>
      <c r="R471" s="219" t="s">
        <v>1655</v>
      </c>
      <c r="T471" s="67">
        <f>$PO$628</f>
        <v>573.5</v>
      </c>
      <c r="U471" s="331" t="s">
        <v>916</v>
      </c>
      <c r="V471" s="219" t="s">
        <v>1643</v>
      </c>
      <c r="X471" s="67">
        <f>$UB$634</f>
        <v>566.79999999999995</v>
      </c>
      <c r="Y471" s="331" t="s">
        <v>916</v>
      </c>
      <c r="Z471" s="63" t="s">
        <v>3374</v>
      </c>
      <c r="AB471" s="67">
        <f>$AKI$640</f>
        <v>413.29999999999995</v>
      </c>
      <c r="AC471" s="331" t="s">
        <v>916</v>
      </c>
      <c r="AD471" s="63" t="s">
        <v>3380</v>
      </c>
      <c r="AF471" s="67">
        <f>$AMK$646</f>
        <v>230.89999999999998</v>
      </c>
      <c r="AG471" s="331" t="s">
        <v>916</v>
      </c>
      <c r="AH471" s="63" t="s">
        <v>763</v>
      </c>
      <c r="AJ471" s="67">
        <f>$NM$652</f>
        <v>204</v>
      </c>
      <c r="AK471" s="331" t="s">
        <v>916</v>
      </c>
      <c r="AL471" s="63" t="s">
        <v>778</v>
      </c>
      <c r="AN471" s="67">
        <f>$GX$658</f>
        <v>182.4</v>
      </c>
      <c r="AO471" s="331" t="s">
        <v>916</v>
      </c>
      <c r="AP471" s="63" t="s">
        <v>788</v>
      </c>
      <c r="AR471" s="67">
        <f>$OE$664</f>
        <v>56.1</v>
      </c>
      <c r="AS471" s="331" t="s">
        <v>916</v>
      </c>
      <c r="AT471" s="63" t="s">
        <v>33</v>
      </c>
      <c r="AV471" s="67">
        <f>$BA$670</f>
        <v>44.6</v>
      </c>
      <c r="AW471" s="81"/>
      <c r="AX471" s="81"/>
      <c r="AY471" s="81"/>
      <c r="AZ471" s="81"/>
      <c r="BA471" s="81"/>
      <c r="BB471" s="4"/>
      <c r="BK471" s="4"/>
      <c r="BT471" s="4"/>
      <c r="CC471" s="4"/>
      <c r="CL471" s="4"/>
      <c r="CU471" s="4"/>
      <c r="DD471" s="4"/>
      <c r="DM471" s="4"/>
      <c r="DV471" s="4"/>
      <c r="EE471" s="4"/>
      <c r="EN471" s="4"/>
      <c r="EW471" s="4"/>
      <c r="FF471" s="4"/>
      <c r="FO471" s="4"/>
      <c r="FX471" s="4"/>
      <c r="GG471" s="4"/>
      <c r="GP471" s="4"/>
      <c r="GY471" s="4"/>
      <c r="HH471" s="4"/>
      <c r="JD471" s="49"/>
    </row>
    <row r="472" spans="1:264" s="3" customFormat="1" ht="15.75" customHeight="1">
      <c r="A472" s="331" t="s">
        <v>917</v>
      </c>
      <c r="B472" s="277" t="s">
        <v>2024</v>
      </c>
      <c r="D472" s="67">
        <f>$AAQ$604</f>
        <v>3281.1</v>
      </c>
      <c r="E472" s="331" t="s">
        <v>917</v>
      </c>
      <c r="F472" s="277" t="s">
        <v>2011</v>
      </c>
      <c r="H472" s="67">
        <f>$VL$610</f>
        <v>1408.1000000000001</v>
      </c>
      <c r="I472" s="331" t="s">
        <v>917</v>
      </c>
      <c r="J472" s="277" t="s">
        <v>17</v>
      </c>
      <c r="L472" s="67">
        <f>$DL$616</f>
        <v>1443.6999999999998</v>
      </c>
      <c r="M472" s="331" t="s">
        <v>917</v>
      </c>
      <c r="N472" s="63" t="s">
        <v>3370</v>
      </c>
      <c r="P472" s="67">
        <f>$AIY$622</f>
        <v>979</v>
      </c>
      <c r="Q472" s="331" t="s">
        <v>917</v>
      </c>
      <c r="R472" s="277" t="s">
        <v>154</v>
      </c>
      <c r="T472" s="67">
        <f>$Q$628</f>
        <v>547.6</v>
      </c>
      <c r="U472" s="331" t="s">
        <v>917</v>
      </c>
      <c r="V472" s="63" t="s">
        <v>755</v>
      </c>
      <c r="X472" s="67">
        <f>$OW$634</f>
        <v>564.5</v>
      </c>
      <c r="Y472" s="331" t="s">
        <v>917</v>
      </c>
      <c r="Z472" s="63" t="s">
        <v>3371</v>
      </c>
      <c r="AB472" s="67">
        <f>$AJH$640</f>
        <v>404.2</v>
      </c>
      <c r="AC472" s="331" t="s">
        <v>917</v>
      </c>
      <c r="AD472" s="63" t="s">
        <v>3395</v>
      </c>
      <c r="AF472" s="67">
        <f>$APN$646</f>
        <v>224</v>
      </c>
      <c r="AG472" s="331" t="s">
        <v>917</v>
      </c>
      <c r="AH472" s="63" t="s">
        <v>3368</v>
      </c>
      <c r="AJ472" s="67">
        <f>$AIG$652</f>
        <v>184.7</v>
      </c>
      <c r="AK472" s="331" t="s">
        <v>917</v>
      </c>
      <c r="AL472" s="219" t="s">
        <v>1657</v>
      </c>
      <c r="AN472" s="67">
        <f>$RH$658</f>
        <v>182.4</v>
      </c>
      <c r="AO472" s="331" t="s">
        <v>917</v>
      </c>
      <c r="AP472" s="63" t="s">
        <v>3379</v>
      </c>
      <c r="AR472" s="67">
        <f>$AMB$664</f>
        <v>48.699999999999996</v>
      </c>
      <c r="AS472" s="331" t="s">
        <v>917</v>
      </c>
      <c r="AT472" s="277" t="s">
        <v>3365</v>
      </c>
      <c r="AV472" s="67">
        <f>$AHF$670</f>
        <v>42.900000000000006</v>
      </c>
      <c r="AW472" s="81"/>
      <c r="AX472" s="81"/>
      <c r="AY472" s="81"/>
      <c r="AZ472" s="81"/>
      <c r="BA472" s="81"/>
      <c r="BB472" s="4"/>
      <c r="BK472" s="4"/>
      <c r="BT472" s="4"/>
      <c r="CC472" s="4"/>
      <c r="CL472" s="4"/>
      <c r="CU472" s="4"/>
      <c r="DD472" s="4"/>
      <c r="DM472" s="4"/>
      <c r="DV472" s="4"/>
      <c r="EE472" s="4"/>
      <c r="EN472" s="4"/>
      <c r="EW472" s="4"/>
      <c r="FF472" s="4"/>
      <c r="FO472" s="4"/>
      <c r="FX472" s="4"/>
      <c r="GG472" s="4"/>
      <c r="GP472" s="4"/>
      <c r="GY472" s="4"/>
      <c r="HH472" s="4"/>
      <c r="JD472" s="49"/>
    </row>
    <row r="473" spans="1:264" s="3" customFormat="1" ht="15.75" customHeight="1">
      <c r="A473" s="331" t="s">
        <v>918</v>
      </c>
      <c r="B473" s="63" t="s">
        <v>728</v>
      </c>
      <c r="D473" s="67">
        <f>$TS$604</f>
        <v>3249.9</v>
      </c>
      <c r="E473" s="331" t="s">
        <v>918</v>
      </c>
      <c r="F473" s="277" t="s">
        <v>2026</v>
      </c>
      <c r="H473" s="67">
        <f>$ACA$610</f>
        <v>1397.1000000000001</v>
      </c>
      <c r="I473" s="331" t="s">
        <v>918</v>
      </c>
      <c r="J473" s="219" t="s">
        <v>1652</v>
      </c>
      <c r="L473" s="67">
        <f>$ON$616</f>
        <v>1421.5</v>
      </c>
      <c r="M473" s="331" t="s">
        <v>918</v>
      </c>
      <c r="N473" s="277" t="s">
        <v>23</v>
      </c>
      <c r="P473" s="67">
        <f>$KS$622</f>
        <v>972.90000000000009</v>
      </c>
      <c r="Q473" s="331" t="s">
        <v>918</v>
      </c>
      <c r="R473" s="219" t="s">
        <v>1662</v>
      </c>
      <c r="T473" s="67">
        <f>$HP$628</f>
        <v>539.79999999999995</v>
      </c>
      <c r="U473" s="331" t="s">
        <v>918</v>
      </c>
      <c r="V473" s="63" t="s">
        <v>771</v>
      </c>
      <c r="X473" s="67">
        <f>$MU$634</f>
        <v>559.6</v>
      </c>
      <c r="Y473" s="331" t="s">
        <v>918</v>
      </c>
      <c r="Z473" s="277" t="s">
        <v>3366</v>
      </c>
      <c r="AB473" s="67">
        <f>$AHO$640</f>
        <v>403.29999999999995</v>
      </c>
      <c r="AC473" s="331" t="s">
        <v>918</v>
      </c>
      <c r="AD473" s="63" t="s">
        <v>3370</v>
      </c>
      <c r="AF473" s="67">
        <f>$AIY$646</f>
        <v>220.2</v>
      </c>
      <c r="AG473" s="331" t="s">
        <v>918</v>
      </c>
      <c r="AH473" s="277" t="s">
        <v>2010</v>
      </c>
      <c r="AJ473" s="67">
        <f>$VC$652</f>
        <v>171.8</v>
      </c>
      <c r="AK473" s="331" t="s">
        <v>918</v>
      </c>
      <c r="AL473" s="277" t="s">
        <v>2023</v>
      </c>
      <c r="AN473" s="67">
        <f>$YF$658</f>
        <v>177.70000000000002</v>
      </c>
      <c r="AO473" s="331" t="s">
        <v>918</v>
      </c>
      <c r="AP473" s="63" t="s">
        <v>142</v>
      </c>
      <c r="AR473" s="67">
        <f>$DU$664</f>
        <v>47.8</v>
      </c>
      <c r="AS473" s="331" t="s">
        <v>918</v>
      </c>
      <c r="AT473" s="63" t="s">
        <v>796</v>
      </c>
      <c r="AV473" s="67">
        <f>$KJ$670</f>
        <v>42</v>
      </c>
      <c r="AW473" s="81"/>
      <c r="AX473" s="81"/>
      <c r="AY473" s="81"/>
      <c r="AZ473" s="81"/>
      <c r="BA473" s="81"/>
      <c r="BB473" s="4"/>
      <c r="BK473" s="4"/>
      <c r="BT473" s="4"/>
      <c r="CC473" s="4"/>
      <c r="CL473" s="4"/>
      <c r="CU473" s="4"/>
      <c r="DD473" s="4"/>
      <c r="DM473" s="4"/>
      <c r="DV473" s="4"/>
      <c r="EE473" s="4"/>
      <c r="EN473" s="4"/>
      <c r="EW473" s="4"/>
      <c r="FF473" s="4"/>
      <c r="FO473" s="4"/>
      <c r="FX473" s="4"/>
      <c r="GG473" s="4"/>
      <c r="GP473" s="4"/>
      <c r="GY473" s="4"/>
      <c r="HH473" s="4"/>
      <c r="JD473" s="49"/>
    </row>
    <row r="474" spans="1:264" s="3" customFormat="1" ht="15.75" customHeight="1">
      <c r="A474" s="331" t="s">
        <v>919</v>
      </c>
      <c r="B474" s="63" t="s">
        <v>3395</v>
      </c>
      <c r="D474" s="67">
        <f>$APN$604</f>
        <v>3239.9999999999995</v>
      </c>
      <c r="E474" s="331" t="s">
        <v>919</v>
      </c>
      <c r="F474" s="277" t="s">
        <v>2024</v>
      </c>
      <c r="H474" s="67">
        <f>$AAQ$610</f>
        <v>1368.6</v>
      </c>
      <c r="I474" s="331" t="s">
        <v>919</v>
      </c>
      <c r="J474" s="277" t="s">
        <v>2007</v>
      </c>
      <c r="L474" s="67">
        <f>$VU$616</f>
        <v>1410.6000000000001</v>
      </c>
      <c r="M474" s="331" t="s">
        <v>919</v>
      </c>
      <c r="N474" s="277" t="s">
        <v>2050</v>
      </c>
      <c r="P474" s="67">
        <f>$AAH$622</f>
        <v>961.9</v>
      </c>
      <c r="Q474" s="331" t="s">
        <v>919</v>
      </c>
      <c r="R474" s="219" t="s">
        <v>1653</v>
      </c>
      <c r="T474" s="67">
        <f>$ML$628</f>
        <v>496.3</v>
      </c>
      <c r="U474" s="331" t="s">
        <v>919</v>
      </c>
      <c r="V474" s="63" t="s">
        <v>3394</v>
      </c>
      <c r="X474" s="67">
        <f>$APE$634</f>
        <v>554.19999999999993</v>
      </c>
      <c r="Y474" s="331" t="s">
        <v>919</v>
      </c>
      <c r="Z474" s="63" t="s">
        <v>728</v>
      </c>
      <c r="AB474" s="67">
        <f>$TS$640</f>
        <v>400.80000000000007</v>
      </c>
      <c r="AC474" s="331" t="s">
        <v>919</v>
      </c>
      <c r="AD474" s="63" t="s">
        <v>3369</v>
      </c>
      <c r="AF474" s="67">
        <f>$AIP$646</f>
        <v>219.29999999999995</v>
      </c>
      <c r="AG474" s="331" t="s">
        <v>919</v>
      </c>
      <c r="AH474" s="277" t="s">
        <v>2011</v>
      </c>
      <c r="AJ474" s="67">
        <f>$VL$652</f>
        <v>167.20000000000002</v>
      </c>
      <c r="AK474" s="331" t="s">
        <v>919</v>
      </c>
      <c r="AL474" s="63" t="s">
        <v>763</v>
      </c>
      <c r="AN474" s="67">
        <f>$NM$658</f>
        <v>163.69999999999999</v>
      </c>
      <c r="AO474" s="331" t="s">
        <v>919</v>
      </c>
      <c r="AP474" s="277" t="s">
        <v>2025</v>
      </c>
      <c r="AR474" s="67">
        <f>$ZP$664</f>
        <v>43.7</v>
      </c>
      <c r="AS474" s="331" t="s">
        <v>919</v>
      </c>
      <c r="AT474" s="277" t="s">
        <v>1</v>
      </c>
      <c r="AV474" s="67">
        <f>$TA$670</f>
        <v>38</v>
      </c>
      <c r="AW474" s="81"/>
      <c r="AX474" s="81"/>
      <c r="AY474" s="81"/>
      <c r="AZ474" s="81"/>
      <c r="BA474" s="81"/>
      <c r="BB474" s="4"/>
      <c r="BK474" s="4"/>
      <c r="BT474" s="4"/>
      <c r="CC474" s="4"/>
      <c r="CL474" s="4"/>
      <c r="CU474" s="4"/>
      <c r="DD474" s="4"/>
      <c r="DM474" s="4"/>
      <c r="DV474" s="4"/>
      <c r="EE474" s="4"/>
      <c r="EN474" s="4"/>
      <c r="EW474" s="4"/>
      <c r="FF474" s="4"/>
      <c r="FO474" s="4"/>
      <c r="FX474" s="4"/>
      <c r="GG474" s="4"/>
      <c r="GP474" s="4"/>
      <c r="GY474" s="4"/>
      <c r="HH474" s="4"/>
      <c r="JD474" s="49"/>
    </row>
    <row r="475" spans="1:264" s="3" customFormat="1" ht="15.75" customHeight="1">
      <c r="A475" s="331" t="s">
        <v>920</v>
      </c>
      <c r="B475" s="277" t="s">
        <v>27</v>
      </c>
      <c r="D475" s="67">
        <f>$MC$604</f>
        <v>3107.1</v>
      </c>
      <c r="E475" s="331" t="s">
        <v>920</v>
      </c>
      <c r="F475" s="277" t="s">
        <v>3366</v>
      </c>
      <c r="H475" s="67">
        <f>$AHO$610</f>
        <v>1256.5999999999999</v>
      </c>
      <c r="I475" s="331" t="s">
        <v>920</v>
      </c>
      <c r="J475" s="63" t="s">
        <v>3398</v>
      </c>
      <c r="L475" s="67">
        <f>$AQF$616</f>
        <v>1392.4</v>
      </c>
      <c r="M475" s="331" t="s">
        <v>920</v>
      </c>
      <c r="N475" s="63" t="s">
        <v>3368</v>
      </c>
      <c r="P475" s="67">
        <f>$AIG$622</f>
        <v>951.3</v>
      </c>
      <c r="Q475" s="331" t="s">
        <v>920</v>
      </c>
      <c r="R475" s="277" t="s">
        <v>2024</v>
      </c>
      <c r="T475" s="67">
        <f>$AAQ$628</f>
        <v>491.19999999999993</v>
      </c>
      <c r="U475" s="331" t="s">
        <v>920</v>
      </c>
      <c r="V475" s="63" t="s">
        <v>180</v>
      </c>
      <c r="X475" s="67">
        <f>$AOD$634</f>
        <v>534.1</v>
      </c>
      <c r="Y475" s="331" t="s">
        <v>920</v>
      </c>
      <c r="Z475" s="63" t="s">
        <v>33</v>
      </c>
      <c r="AB475" s="67">
        <f>$BA$640</f>
        <v>393.20000000000005</v>
      </c>
      <c r="AC475" s="331" t="s">
        <v>920</v>
      </c>
      <c r="AD475" s="63" t="s">
        <v>142</v>
      </c>
      <c r="AF475" s="67">
        <f>$DU$646</f>
        <v>218.59999999999997</v>
      </c>
      <c r="AG475" s="331" t="s">
        <v>920</v>
      </c>
      <c r="AH475" s="277" t="s">
        <v>2026</v>
      </c>
      <c r="AJ475" s="67">
        <f>$ACA$652</f>
        <v>117.60000000000001</v>
      </c>
      <c r="AK475" s="331" t="s">
        <v>920</v>
      </c>
      <c r="AL475" s="63" t="s">
        <v>764</v>
      </c>
      <c r="AN475" s="67">
        <f>$JR$658</f>
        <v>160.29999999999998</v>
      </c>
      <c r="AO475" s="331" t="s">
        <v>920</v>
      </c>
      <c r="AP475" s="63" t="s">
        <v>755</v>
      </c>
      <c r="AR475" s="67">
        <f>$OW$664</f>
        <v>43.5</v>
      </c>
      <c r="AS475" s="331" t="s">
        <v>920</v>
      </c>
      <c r="AT475" s="63" t="s">
        <v>3368</v>
      </c>
      <c r="AV475" s="67">
        <f>$AIG$670</f>
        <v>33.299999999999997</v>
      </c>
      <c r="AW475" s="81"/>
      <c r="AX475" s="81"/>
      <c r="AY475" s="81"/>
      <c r="AZ475" s="81"/>
      <c r="BA475" s="81"/>
      <c r="BB475" s="4"/>
      <c r="BK475" s="4"/>
      <c r="BT475" s="4"/>
      <c r="CC475" s="4"/>
      <c r="CL475" s="4"/>
      <c r="CU475" s="4"/>
      <c r="DD475" s="4"/>
      <c r="DM475" s="4"/>
      <c r="DV475" s="4"/>
      <c r="EE475" s="4"/>
      <c r="EN475" s="4"/>
      <c r="EW475" s="4"/>
      <c r="FF475" s="4"/>
      <c r="FO475" s="4"/>
      <c r="FX475" s="4"/>
      <c r="GG475" s="4"/>
      <c r="GP475" s="4"/>
      <c r="GY475" s="4"/>
      <c r="HH475" s="4"/>
      <c r="JD475" s="49"/>
    </row>
    <row r="476" spans="1:264" s="3" customFormat="1" ht="15.75" customHeight="1">
      <c r="A476" s="331" t="s">
        <v>921</v>
      </c>
      <c r="B476" s="277" t="s">
        <v>2010</v>
      </c>
      <c r="D476" s="67">
        <f>$VC$604</f>
        <v>3104.7999999999997</v>
      </c>
      <c r="E476" s="331" t="s">
        <v>921</v>
      </c>
      <c r="F476" s="277" t="s">
        <v>13</v>
      </c>
      <c r="H476" s="67">
        <f>$NV$610</f>
        <v>1239.5999999999999</v>
      </c>
      <c r="I476" s="331" t="s">
        <v>921</v>
      </c>
      <c r="J476" s="63" t="s">
        <v>3368</v>
      </c>
      <c r="L476" s="67">
        <f>$AIG$616</f>
        <v>1389.5</v>
      </c>
      <c r="M476" s="331" t="s">
        <v>921</v>
      </c>
      <c r="N476" s="219" t="s">
        <v>1643</v>
      </c>
      <c r="P476" s="67">
        <f>$UB$622</f>
        <v>947.7</v>
      </c>
      <c r="Q476" s="331" t="s">
        <v>921</v>
      </c>
      <c r="R476" s="63" t="s">
        <v>3399</v>
      </c>
      <c r="T476" s="67">
        <f>$ANL$628</f>
        <v>473.8</v>
      </c>
      <c r="U476" s="331" t="s">
        <v>921</v>
      </c>
      <c r="V476" s="277" t="s">
        <v>27</v>
      </c>
      <c r="X476" s="67">
        <f>$MC$634</f>
        <v>525.5</v>
      </c>
      <c r="Y476" s="331" t="s">
        <v>921</v>
      </c>
      <c r="Z476" s="277" t="s">
        <v>4497</v>
      </c>
      <c r="AB476" s="67">
        <f>$XW$640</f>
        <v>391.4</v>
      </c>
      <c r="AC476" s="331" t="s">
        <v>921</v>
      </c>
      <c r="AD476" s="277" t="s">
        <v>3366</v>
      </c>
      <c r="AF476" s="67">
        <f>$AHO$646</f>
        <v>200.8</v>
      </c>
      <c r="AG476" s="331" t="s">
        <v>921</v>
      </c>
      <c r="AH476" s="63" t="s">
        <v>3378</v>
      </c>
      <c r="AJ476" s="67">
        <f>$ALS$652</f>
        <v>115.4</v>
      </c>
      <c r="AK476" s="331" t="s">
        <v>921</v>
      </c>
      <c r="AL476" s="63" t="s">
        <v>3397</v>
      </c>
      <c r="AN476" s="67">
        <f>$APW$658</f>
        <v>157.30000000000001</v>
      </c>
      <c r="AO476" s="331" t="s">
        <v>921</v>
      </c>
      <c r="AP476" s="63" t="s">
        <v>3372</v>
      </c>
      <c r="AR476" s="67">
        <f>$AJQ$664</f>
        <v>43.099999999999994</v>
      </c>
      <c r="AS476" s="331" t="s">
        <v>921</v>
      </c>
      <c r="AT476" s="277" t="s">
        <v>2024</v>
      </c>
      <c r="AV476" s="67">
        <f>$AAQ$670</f>
        <v>32.200000000000003</v>
      </c>
      <c r="AW476" s="81"/>
      <c r="AX476" s="81"/>
      <c r="AY476" s="81"/>
      <c r="AZ476" s="81"/>
      <c r="BA476" s="81"/>
      <c r="BB476" s="4"/>
      <c r="BK476" s="4"/>
      <c r="BT476" s="4"/>
      <c r="CC476" s="4"/>
      <c r="CL476" s="4"/>
      <c r="CU476" s="4"/>
      <c r="DD476" s="4"/>
      <c r="DM476" s="4"/>
      <c r="DV476" s="4"/>
      <c r="EE476" s="4"/>
      <c r="EN476" s="4"/>
      <c r="EW476" s="4"/>
      <c r="FF476" s="4"/>
      <c r="FO476" s="4"/>
      <c r="FX476" s="4"/>
      <c r="GG476" s="4"/>
      <c r="GP476" s="4"/>
      <c r="GY476" s="4"/>
      <c r="HH476" s="4"/>
      <c r="JD476" s="49"/>
    </row>
    <row r="477" spans="1:264" s="3" customFormat="1" ht="15.75" customHeight="1">
      <c r="A477" s="331" t="s">
        <v>922</v>
      </c>
      <c r="B477" s="277" t="s">
        <v>2157</v>
      </c>
      <c r="D477" s="67">
        <f>$XN$604</f>
        <v>3095.9</v>
      </c>
      <c r="E477" s="331" t="s">
        <v>922</v>
      </c>
      <c r="F477" s="63" t="s">
        <v>738</v>
      </c>
      <c r="H477" s="67">
        <f>$JI$610</f>
        <v>1238.7</v>
      </c>
      <c r="I477" s="331" t="s">
        <v>922</v>
      </c>
      <c r="J477" s="63" t="s">
        <v>788</v>
      </c>
      <c r="L477" s="67">
        <f>$OE$616</f>
        <v>1376.8999999999999</v>
      </c>
      <c r="M477" s="331" t="s">
        <v>922</v>
      </c>
      <c r="N477" s="63" t="s">
        <v>782</v>
      </c>
      <c r="P477" s="67">
        <f>$QG$622</f>
        <v>943</v>
      </c>
      <c r="Q477" s="331" t="s">
        <v>922</v>
      </c>
      <c r="R477" s="63" t="s">
        <v>3395</v>
      </c>
      <c r="T477" s="67">
        <f>$APN$628</f>
        <v>457.4</v>
      </c>
      <c r="U477" s="331" t="s">
        <v>922</v>
      </c>
      <c r="V477" s="277" t="s">
        <v>2024</v>
      </c>
      <c r="X477" s="67">
        <f>$AAQ$634</f>
        <v>524.20000000000005</v>
      </c>
      <c r="Y477" s="331" t="s">
        <v>922</v>
      </c>
      <c r="Z477" s="63" t="s">
        <v>3369</v>
      </c>
      <c r="AB477" s="67">
        <f>$AIP$640</f>
        <v>378.2</v>
      </c>
      <c r="AC477" s="331" t="s">
        <v>922</v>
      </c>
      <c r="AD477" s="63" t="s">
        <v>3374</v>
      </c>
      <c r="AF477" s="67">
        <f>$AKI$646</f>
        <v>197.60000000000002</v>
      </c>
      <c r="AG477" s="331" t="s">
        <v>922</v>
      </c>
      <c r="AH477" s="277" t="s">
        <v>2050</v>
      </c>
      <c r="AJ477" s="67">
        <f>$AAH$652</f>
        <v>112.8</v>
      </c>
      <c r="AK477" s="331" t="s">
        <v>922</v>
      </c>
      <c r="AL477" s="63" t="s">
        <v>142</v>
      </c>
      <c r="AN477" s="67">
        <f>$DU$658</f>
        <v>155.4</v>
      </c>
      <c r="AO477" s="331" t="s">
        <v>922</v>
      </c>
      <c r="AP477" s="63" t="s">
        <v>3374</v>
      </c>
      <c r="AR477" s="67">
        <f>$AKI$664</f>
        <v>42.8</v>
      </c>
      <c r="AS477" s="331" t="s">
        <v>922</v>
      </c>
      <c r="AT477" s="63" t="s">
        <v>3369</v>
      </c>
      <c r="AV477" s="67">
        <f>$AIP$670</f>
        <v>32.199999999999996</v>
      </c>
      <c r="AW477" s="81"/>
      <c r="AX477" s="81"/>
      <c r="AY477" s="81"/>
      <c r="AZ477" s="81"/>
      <c r="BA477" s="81"/>
      <c r="BB477" s="4"/>
      <c r="BK477" s="4"/>
      <c r="BT477" s="4"/>
      <c r="CC477" s="4"/>
      <c r="CL477" s="4"/>
      <c r="CU477" s="4"/>
      <c r="DD477" s="4"/>
      <c r="DM477" s="4"/>
      <c r="DV477" s="4"/>
      <c r="EE477" s="4"/>
      <c r="EN477" s="4"/>
      <c r="EW477" s="4"/>
      <c r="FF477" s="4"/>
      <c r="FO477" s="4"/>
      <c r="FX477" s="4"/>
      <c r="GG477" s="4"/>
      <c r="GP477" s="4"/>
      <c r="GY477" s="4"/>
      <c r="HH477" s="4"/>
      <c r="JD477" s="49"/>
    </row>
    <row r="478" spans="1:264" s="3" customFormat="1" ht="15.75" customHeight="1">
      <c r="A478" s="331" t="s">
        <v>923</v>
      </c>
      <c r="B478" s="277" t="s">
        <v>2003</v>
      </c>
      <c r="D478" s="67">
        <f>$WM$604</f>
        <v>3040</v>
      </c>
      <c r="E478" s="331" t="s">
        <v>923</v>
      </c>
      <c r="F478" s="277" t="s">
        <v>2003</v>
      </c>
      <c r="H478" s="67">
        <f>$WM$610</f>
        <v>1157.5999999999999</v>
      </c>
      <c r="I478" s="331" t="s">
        <v>923</v>
      </c>
      <c r="J478" s="63" t="s">
        <v>3367</v>
      </c>
      <c r="L478" s="67">
        <f>$AHX$616</f>
        <v>1375.4</v>
      </c>
      <c r="M478" s="331" t="s">
        <v>923</v>
      </c>
      <c r="N478" s="63" t="s">
        <v>796</v>
      </c>
      <c r="P478" s="67">
        <f>$KJ$622</f>
        <v>935.50000000000011</v>
      </c>
      <c r="Q478" s="331" t="s">
        <v>923</v>
      </c>
      <c r="R478" s="219" t="s">
        <v>1644</v>
      </c>
      <c r="T478" s="67">
        <f>$UT$628</f>
        <v>456.9</v>
      </c>
      <c r="U478" s="331" t="s">
        <v>923</v>
      </c>
      <c r="V478" s="63" t="s">
        <v>753</v>
      </c>
      <c r="X478" s="67">
        <f>$EM$634</f>
        <v>502.80000000000007</v>
      </c>
      <c r="Y478" s="331" t="s">
        <v>923</v>
      </c>
      <c r="Z478" s="277" t="s">
        <v>1</v>
      </c>
      <c r="AB478" s="67">
        <f>$TA$640</f>
        <v>365.8</v>
      </c>
      <c r="AC478" s="331" t="s">
        <v>923</v>
      </c>
      <c r="AD478" s="63" t="s">
        <v>153</v>
      </c>
      <c r="AF478" s="67">
        <f>$KA$646</f>
        <v>190.9</v>
      </c>
      <c r="AG478" s="331" t="s">
        <v>923</v>
      </c>
      <c r="AH478" s="219" t="s">
        <v>1659</v>
      </c>
      <c r="AJ478" s="67">
        <f>$PF$652</f>
        <v>104.4</v>
      </c>
      <c r="AK478" s="331" t="s">
        <v>923</v>
      </c>
      <c r="AL478" s="63" t="s">
        <v>3385</v>
      </c>
      <c r="AN478" s="67">
        <f>$AOM$658</f>
        <v>155.1</v>
      </c>
      <c r="AO478" s="331" t="s">
        <v>923</v>
      </c>
      <c r="AP478" s="63" t="s">
        <v>3381</v>
      </c>
      <c r="AR478" s="67">
        <f>$AMT$664</f>
        <v>42.6</v>
      </c>
      <c r="AS478" s="331" t="s">
        <v>923</v>
      </c>
      <c r="AT478" s="277" t="s">
        <v>2026</v>
      </c>
      <c r="AV478" s="67">
        <f>$ACA$670</f>
        <v>27.599999999999998</v>
      </c>
      <c r="AW478" s="81"/>
      <c r="AX478" s="81"/>
      <c r="AY478" s="81"/>
      <c r="AZ478" s="81"/>
      <c r="BA478" s="81"/>
      <c r="BB478" s="4"/>
      <c r="BK478" s="4"/>
      <c r="BT478" s="4"/>
      <c r="CC478" s="4"/>
      <c r="CL478" s="4"/>
      <c r="CU478" s="4"/>
      <c r="DD478" s="4"/>
      <c r="DM478" s="4"/>
      <c r="DV478" s="4"/>
      <c r="EE478" s="4"/>
      <c r="EN478" s="4"/>
      <c r="EW478" s="4"/>
      <c r="FF478" s="4"/>
      <c r="FO478" s="4"/>
      <c r="FX478" s="4"/>
      <c r="GG478" s="4"/>
      <c r="GP478" s="4"/>
      <c r="GY478" s="4"/>
      <c r="HH478" s="4"/>
      <c r="JD478" s="49"/>
    </row>
    <row r="479" spans="1:264" s="3" customFormat="1" ht="15.75" customHeight="1">
      <c r="A479" s="331" t="s">
        <v>924</v>
      </c>
      <c r="B479" s="63" t="s">
        <v>764</v>
      </c>
      <c r="D479" s="67">
        <f>$JR$604</f>
        <v>3036.9</v>
      </c>
      <c r="E479" s="331" t="s">
        <v>924</v>
      </c>
      <c r="F479" s="277" t="s">
        <v>2050</v>
      </c>
      <c r="H479" s="67">
        <f>$AAH$610</f>
        <v>1131.3</v>
      </c>
      <c r="I479" s="331" t="s">
        <v>924</v>
      </c>
      <c r="J479" s="277" t="s">
        <v>2006</v>
      </c>
      <c r="L479" s="67">
        <f>$SI$616</f>
        <v>1339.4</v>
      </c>
      <c r="M479" s="331" t="s">
        <v>924</v>
      </c>
      <c r="N479" s="219" t="s">
        <v>1657</v>
      </c>
      <c r="P479" s="67">
        <f>$RH$622</f>
        <v>928.3</v>
      </c>
      <c r="Q479" s="331" t="s">
        <v>924</v>
      </c>
      <c r="R479" s="63" t="s">
        <v>3380</v>
      </c>
      <c r="T479" s="67">
        <f>$AMK$628</f>
        <v>450.70000000000005</v>
      </c>
      <c r="U479" s="331" t="s">
        <v>924</v>
      </c>
      <c r="V479" s="63" t="s">
        <v>3378</v>
      </c>
      <c r="X479" s="67">
        <f>$ALS$634</f>
        <v>500.3</v>
      </c>
      <c r="Y479" s="331" t="s">
        <v>924</v>
      </c>
      <c r="Z479" s="63" t="s">
        <v>3376</v>
      </c>
      <c r="AB479" s="67">
        <f>$ALA$640</f>
        <v>365.6</v>
      </c>
      <c r="AC479" s="331" t="s">
        <v>924</v>
      </c>
      <c r="AD479" s="63" t="s">
        <v>3376</v>
      </c>
      <c r="AF479" s="67">
        <f>$ALA$646</f>
        <v>187.49999999999997</v>
      </c>
      <c r="AG479" s="331" t="s">
        <v>924</v>
      </c>
      <c r="AH479" s="63" t="s">
        <v>753</v>
      </c>
      <c r="AJ479" s="67">
        <f>$EM$652</f>
        <v>102.20000000000002</v>
      </c>
      <c r="AK479" s="331" t="s">
        <v>924</v>
      </c>
      <c r="AL479" s="63" t="s">
        <v>153</v>
      </c>
      <c r="AN479" s="67">
        <f>$KA$658</f>
        <v>149.89999999999998</v>
      </c>
      <c r="AO479" s="331" t="s">
        <v>924</v>
      </c>
      <c r="AP479" s="63" t="s">
        <v>748</v>
      </c>
      <c r="AR479" s="67">
        <f>$GO$664</f>
        <v>34.5</v>
      </c>
      <c r="AS479" s="331" t="s">
        <v>924</v>
      </c>
      <c r="AT479" s="63" t="s">
        <v>734</v>
      </c>
      <c r="AV479" s="67">
        <f>$LK$670</f>
        <v>24.9</v>
      </c>
      <c r="AW479" s="81"/>
      <c r="AX479" s="81"/>
      <c r="AY479" s="81"/>
      <c r="AZ479" s="81"/>
      <c r="BA479" s="81"/>
      <c r="BB479" s="4"/>
      <c r="BK479" s="4"/>
      <c r="BT479" s="4"/>
      <c r="CC479" s="4"/>
      <c r="CL479" s="4"/>
      <c r="CU479" s="4"/>
      <c r="DD479" s="4"/>
      <c r="DM479" s="4"/>
      <c r="DV479" s="4"/>
      <c r="EE479" s="4"/>
      <c r="EN479" s="4"/>
      <c r="EW479" s="4"/>
      <c r="FF479" s="4"/>
      <c r="FO479" s="4"/>
      <c r="FX479" s="4"/>
      <c r="GG479" s="4"/>
      <c r="GP479" s="4"/>
      <c r="GY479" s="4"/>
      <c r="HH479" s="4"/>
      <c r="JD479" s="49"/>
    </row>
    <row r="480" spans="1:264" s="3" customFormat="1" ht="15.75" customHeight="1">
      <c r="A480" s="331" t="s">
        <v>925</v>
      </c>
      <c r="B480" s="277" t="s">
        <v>3365</v>
      </c>
      <c r="D480" s="67">
        <f>$AHF$604</f>
        <v>2902.3</v>
      </c>
      <c r="E480" s="331" t="s">
        <v>925</v>
      </c>
      <c r="F480" s="277" t="s">
        <v>4497</v>
      </c>
      <c r="H480" s="67">
        <f>$XW$610</f>
        <v>1095.8000000000002</v>
      </c>
      <c r="I480" s="331" t="s">
        <v>925</v>
      </c>
      <c r="J480" s="277" t="s">
        <v>2050</v>
      </c>
      <c r="L480" s="67">
        <f>$AAH$616</f>
        <v>1311.2</v>
      </c>
      <c r="M480" s="331" t="s">
        <v>925</v>
      </c>
      <c r="N480" s="219" t="s">
        <v>1660</v>
      </c>
      <c r="P480" s="67">
        <f>$ND$622</f>
        <v>920.40000000000009</v>
      </c>
      <c r="Q480" s="331" t="s">
        <v>925</v>
      </c>
      <c r="R480" s="277" t="s">
        <v>2157</v>
      </c>
      <c r="T480" s="67">
        <f>$XN$628</f>
        <v>448.1</v>
      </c>
      <c r="U480" s="331" t="s">
        <v>925</v>
      </c>
      <c r="V480" s="277" t="s">
        <v>2030</v>
      </c>
      <c r="X480" s="67">
        <f>$ZY$634</f>
        <v>499.90000000000003</v>
      </c>
      <c r="Y480" s="331" t="s">
        <v>925</v>
      </c>
      <c r="Z480" s="63" t="s">
        <v>755</v>
      </c>
      <c r="AB480" s="67">
        <f>$OW$640</f>
        <v>335</v>
      </c>
      <c r="AC480" s="331" t="s">
        <v>925</v>
      </c>
      <c r="AD480" s="63" t="s">
        <v>788</v>
      </c>
      <c r="AF480" s="67">
        <f>$OE$646</f>
        <v>187.20000000000002</v>
      </c>
      <c r="AG480" s="331" t="s">
        <v>925</v>
      </c>
      <c r="AH480" s="63" t="s">
        <v>180</v>
      </c>
      <c r="AJ480" s="67">
        <f>$AOD$652</f>
        <v>99.3</v>
      </c>
      <c r="AK480" s="331" t="s">
        <v>925</v>
      </c>
      <c r="AL480" s="277" t="s">
        <v>3365</v>
      </c>
      <c r="AN480" s="67">
        <f>$AHF$658</f>
        <v>138.69999999999999</v>
      </c>
      <c r="AO480" s="331" t="s">
        <v>925</v>
      </c>
      <c r="AP480" s="63" t="s">
        <v>153</v>
      </c>
      <c r="AR480" s="67">
        <f>$KA$664</f>
        <v>33.299999999999997</v>
      </c>
      <c r="AS480" s="331" t="s">
        <v>925</v>
      </c>
      <c r="AT480" s="277" t="s">
        <v>2007</v>
      </c>
      <c r="AV480" s="67">
        <f>$VU$670</f>
        <v>16.3</v>
      </c>
      <c r="AW480" s="81"/>
      <c r="AX480" s="81"/>
      <c r="AY480" s="81"/>
      <c r="AZ480" s="81"/>
      <c r="BA480" s="81"/>
      <c r="BB480" s="4"/>
      <c r="BK480" s="4"/>
      <c r="BT480" s="4"/>
      <c r="CC480" s="4"/>
      <c r="CL480" s="4"/>
      <c r="CU480" s="4"/>
      <c r="DD480" s="4"/>
      <c r="DM480" s="4"/>
      <c r="DV480" s="4"/>
      <c r="EE480" s="4"/>
      <c r="EN480" s="4"/>
      <c r="EW480" s="4"/>
      <c r="FF480" s="4"/>
      <c r="FO480" s="4"/>
      <c r="FX480" s="4"/>
      <c r="GG480" s="4"/>
      <c r="GP480" s="4"/>
      <c r="GY480" s="4"/>
      <c r="HH480" s="4"/>
      <c r="JD480" s="49"/>
    </row>
    <row r="481" spans="1:264" s="3" customFormat="1" ht="15.75" customHeight="1">
      <c r="A481" s="331" t="s">
        <v>926</v>
      </c>
      <c r="B481" s="277" t="s">
        <v>2052</v>
      </c>
      <c r="D481" s="67">
        <f>$ABR$604</f>
        <v>2901.7</v>
      </c>
      <c r="E481" s="331" t="s">
        <v>926</v>
      </c>
      <c r="F481" s="277" t="s">
        <v>2018</v>
      </c>
      <c r="H481" s="67">
        <f>$SR$610</f>
        <v>1087.5</v>
      </c>
      <c r="I481" s="331" t="s">
        <v>926</v>
      </c>
      <c r="J481" s="63" t="s">
        <v>782</v>
      </c>
      <c r="L481" s="67">
        <f>$QG$616</f>
        <v>1303.2</v>
      </c>
      <c r="M481" s="331" t="s">
        <v>926</v>
      </c>
      <c r="N481" s="277" t="s">
        <v>3366</v>
      </c>
      <c r="P481" s="67">
        <f>$AHO$622</f>
        <v>908.8</v>
      </c>
      <c r="Q481" s="331" t="s">
        <v>926</v>
      </c>
      <c r="R481" s="277" t="s">
        <v>1</v>
      </c>
      <c r="T481" s="67">
        <f>$TA$628</f>
        <v>445</v>
      </c>
      <c r="U481" s="331" t="s">
        <v>926</v>
      </c>
      <c r="V481" s="277" t="s">
        <v>3365</v>
      </c>
      <c r="X481" s="67">
        <f>$AHF$634</f>
        <v>498.1</v>
      </c>
      <c r="Y481" s="331" t="s">
        <v>926</v>
      </c>
      <c r="Z481" s="277" t="s">
        <v>779</v>
      </c>
      <c r="AB481" s="67">
        <f>$AI$640</f>
        <v>311.20000000000005</v>
      </c>
      <c r="AC481" s="331" t="s">
        <v>926</v>
      </c>
      <c r="AD481" s="219" t="s">
        <v>1652</v>
      </c>
      <c r="AF481" s="67">
        <f>$ON$646</f>
        <v>185.29999999999998</v>
      </c>
      <c r="AG481" s="331" t="s">
        <v>926</v>
      </c>
      <c r="AH481" s="277" t="s">
        <v>2030</v>
      </c>
      <c r="AJ481" s="67">
        <f>$ZY$652</f>
        <v>86.399999999999991</v>
      </c>
      <c r="AK481" s="331" t="s">
        <v>926</v>
      </c>
      <c r="AL481" s="63" t="s">
        <v>3376</v>
      </c>
      <c r="AN481" s="67">
        <f>$ALA$658</f>
        <v>137.19999999999999</v>
      </c>
      <c r="AO481" s="331" t="s">
        <v>926</v>
      </c>
      <c r="AP481" s="63" t="s">
        <v>3369</v>
      </c>
      <c r="AR481" s="67">
        <f>$AIP$664</f>
        <v>33</v>
      </c>
      <c r="AS481" s="331" t="s">
        <v>926</v>
      </c>
      <c r="AT481" s="277" t="s">
        <v>3366</v>
      </c>
      <c r="AV481" s="67">
        <f>$AHO$670</f>
        <v>15.399999999999999</v>
      </c>
      <c r="AW481" s="81"/>
      <c r="AX481" s="81"/>
      <c r="AY481" s="81"/>
      <c r="AZ481" s="81"/>
      <c r="BA481" s="81"/>
      <c r="BB481" s="4"/>
      <c r="BK481" s="4"/>
      <c r="BT481" s="4"/>
      <c r="CC481" s="4"/>
      <c r="CL481" s="4"/>
      <c r="CU481" s="4"/>
      <c r="DD481" s="4"/>
      <c r="DM481" s="4"/>
      <c r="DV481" s="4"/>
      <c r="EE481" s="4"/>
      <c r="EN481" s="4"/>
      <c r="EW481" s="4"/>
      <c r="FF481" s="4"/>
      <c r="FO481" s="4"/>
      <c r="FX481" s="4"/>
      <c r="GG481" s="4"/>
      <c r="GP481" s="4"/>
      <c r="GY481" s="4"/>
      <c r="HH481" s="4"/>
      <c r="JD481" s="49"/>
    </row>
    <row r="482" spans="1:264" s="3" customFormat="1" ht="15.75" customHeight="1">
      <c r="A482" s="331" t="s">
        <v>927</v>
      </c>
      <c r="B482" s="63" t="s">
        <v>3376</v>
      </c>
      <c r="D482" s="67">
        <f>$ALA$604</f>
        <v>2871.5</v>
      </c>
      <c r="E482" s="331" t="s">
        <v>927</v>
      </c>
      <c r="F482" s="63" t="s">
        <v>762</v>
      </c>
      <c r="H482" s="67">
        <f>$FE$610</f>
        <v>1014.7</v>
      </c>
      <c r="I482" s="331" t="s">
        <v>927</v>
      </c>
      <c r="J482" s="63" t="s">
        <v>755</v>
      </c>
      <c r="L482" s="67">
        <f>$OW$616</f>
        <v>1281.5999999999999</v>
      </c>
      <c r="M482" s="331" t="s">
        <v>927</v>
      </c>
      <c r="N482" s="63" t="s">
        <v>753</v>
      </c>
      <c r="P482" s="67">
        <f>$EM$622</f>
        <v>888.4</v>
      </c>
      <c r="Q482" s="331" t="s">
        <v>927</v>
      </c>
      <c r="R482" s="63" t="s">
        <v>3368</v>
      </c>
      <c r="T482" s="67">
        <f>$AIG$628</f>
        <v>432.9</v>
      </c>
      <c r="U482" s="331" t="s">
        <v>927</v>
      </c>
      <c r="V482" s="63" t="s">
        <v>734</v>
      </c>
      <c r="X482" s="67">
        <f>$LK$634</f>
        <v>497.4</v>
      </c>
      <c r="Y482" s="331" t="s">
        <v>927</v>
      </c>
      <c r="Z482" s="63" t="s">
        <v>3381</v>
      </c>
      <c r="AB482" s="67">
        <f>$AMT$640</f>
        <v>295.29999999999995</v>
      </c>
      <c r="AC482" s="331" t="s">
        <v>927</v>
      </c>
      <c r="AD482" s="63" t="s">
        <v>3371</v>
      </c>
      <c r="AF482" s="67">
        <f>$AJH$646</f>
        <v>181.6</v>
      </c>
      <c r="AG482" s="331" t="s">
        <v>927</v>
      </c>
      <c r="AH482" s="63" t="s">
        <v>3376</v>
      </c>
      <c r="AJ482" s="67">
        <f>$ALA$652</f>
        <v>74.8</v>
      </c>
      <c r="AK482" s="331" t="s">
        <v>927</v>
      </c>
      <c r="AL482" s="63" t="s">
        <v>3378</v>
      </c>
      <c r="AN482" s="67">
        <f>$ALS$658</f>
        <v>134.5</v>
      </c>
      <c r="AO482" s="331" t="s">
        <v>927</v>
      </c>
      <c r="AP482" s="219" t="s">
        <v>1657</v>
      </c>
      <c r="AR482" s="67">
        <f>$RH$664</f>
        <v>31.900000000000002</v>
      </c>
      <c r="AS482" s="331" t="s">
        <v>927</v>
      </c>
      <c r="AT482" s="277" t="s">
        <v>27</v>
      </c>
      <c r="AV482" s="67">
        <f>$MC$670</f>
        <v>14.1</v>
      </c>
      <c r="AW482" s="81"/>
      <c r="AX482" s="81"/>
      <c r="AY482" s="81"/>
      <c r="AZ482" s="81"/>
      <c r="BA482" s="81"/>
      <c r="BB482" s="4"/>
      <c r="BK482" s="4"/>
      <c r="BT482" s="4"/>
      <c r="CC482" s="4"/>
      <c r="CL482" s="4"/>
      <c r="CU482" s="4"/>
      <c r="DD482" s="4"/>
      <c r="DM482" s="4"/>
      <c r="DV482" s="4"/>
      <c r="EE482" s="4"/>
      <c r="EN482" s="4"/>
      <c r="EW482" s="4"/>
      <c r="FF482" s="4"/>
      <c r="FO482" s="4"/>
      <c r="FX482" s="4"/>
      <c r="GG482" s="4"/>
      <c r="GP482" s="4"/>
      <c r="GY482" s="4"/>
      <c r="HH482" s="4"/>
      <c r="JD482" s="49"/>
    </row>
    <row r="483" spans="1:264" s="3" customFormat="1" ht="15.75" customHeight="1">
      <c r="A483" s="331" t="s">
        <v>928</v>
      </c>
      <c r="B483" s="277" t="s">
        <v>2050</v>
      </c>
      <c r="D483" s="67">
        <f>$AAH$604</f>
        <v>2754.7000000000003</v>
      </c>
      <c r="E483" s="331" t="s">
        <v>928</v>
      </c>
      <c r="F483" s="63" t="s">
        <v>790</v>
      </c>
      <c r="H483" s="67">
        <f>$IZ$610</f>
        <v>1008.2</v>
      </c>
      <c r="I483" s="331" t="s">
        <v>928</v>
      </c>
      <c r="J483" s="277" t="s">
        <v>2052</v>
      </c>
      <c r="L483" s="67">
        <f>$ABR$616</f>
        <v>1279.5</v>
      </c>
      <c r="M483" s="331" t="s">
        <v>928</v>
      </c>
      <c r="N483" s="277" t="s">
        <v>2052</v>
      </c>
      <c r="P483" s="67">
        <f>$ABR$622</f>
        <v>883.10000000000014</v>
      </c>
      <c r="Q483" s="331" t="s">
        <v>928</v>
      </c>
      <c r="R483" s="63" t="s">
        <v>755</v>
      </c>
      <c r="T483" s="67">
        <f>$OW$628</f>
        <v>418.9</v>
      </c>
      <c r="U483" s="331" t="s">
        <v>928</v>
      </c>
      <c r="V483" s="63" t="s">
        <v>3381</v>
      </c>
      <c r="X483" s="67">
        <f>$AMT$634</f>
        <v>489.4</v>
      </c>
      <c r="Y483" s="331" t="s">
        <v>928</v>
      </c>
      <c r="Z483" s="63" t="s">
        <v>782</v>
      </c>
      <c r="AB483" s="67">
        <f>$QG$640</f>
        <v>294.8</v>
      </c>
      <c r="AC483" s="331" t="s">
        <v>928</v>
      </c>
      <c r="AD483" s="277" t="s">
        <v>2024</v>
      </c>
      <c r="AF483" s="67">
        <f>$AAQ$646</f>
        <v>179.4</v>
      </c>
      <c r="AG483" s="331" t="s">
        <v>928</v>
      </c>
      <c r="AH483" s="63" t="s">
        <v>778</v>
      </c>
      <c r="AJ483" s="67">
        <f>$GX$652</f>
        <v>73.400000000000006</v>
      </c>
      <c r="AK483" s="331" t="s">
        <v>928</v>
      </c>
      <c r="AL483" s="63" t="s">
        <v>788</v>
      </c>
      <c r="AN483" s="67">
        <f>$OE$658</f>
        <v>95.9</v>
      </c>
      <c r="AO483" s="331" t="s">
        <v>928</v>
      </c>
      <c r="AP483" s="63" t="s">
        <v>3395</v>
      </c>
      <c r="AR483" s="67">
        <f>$APN$664</f>
        <v>30.1</v>
      </c>
      <c r="AS483" s="331" t="s">
        <v>928</v>
      </c>
      <c r="AT483" s="63" t="s">
        <v>3377</v>
      </c>
      <c r="AV483" s="67">
        <f>$ALJ$670</f>
        <v>9.9</v>
      </c>
      <c r="AW483" s="81"/>
      <c r="AX483" s="81"/>
      <c r="AY483" s="81"/>
      <c r="AZ483" s="81"/>
      <c r="BA483" s="81"/>
      <c r="BB483" s="4"/>
      <c r="BK483" s="4"/>
      <c r="BT483" s="4"/>
      <c r="CC483" s="4"/>
      <c r="CL483" s="4"/>
      <c r="CU483" s="4"/>
      <c r="DD483" s="4"/>
      <c r="DM483" s="4"/>
      <c r="DV483" s="4"/>
      <c r="EE483" s="4"/>
      <c r="EN483" s="4"/>
      <c r="EW483" s="4"/>
      <c r="FF483" s="4"/>
      <c r="FO483" s="4"/>
      <c r="FX483" s="4"/>
      <c r="GG483" s="4"/>
      <c r="GP483" s="4"/>
      <c r="GY483" s="4"/>
      <c r="HH483" s="4"/>
      <c r="JD483" s="49"/>
    </row>
    <row r="484" spans="1:264" s="3" customFormat="1" ht="15.75" customHeight="1">
      <c r="A484" s="331" t="s">
        <v>929</v>
      </c>
      <c r="B484" s="63" t="s">
        <v>771</v>
      </c>
      <c r="D484" s="67">
        <f>$MU$604</f>
        <v>2752.2999999999997</v>
      </c>
      <c r="E484" s="331" t="s">
        <v>929</v>
      </c>
      <c r="F484" s="63" t="s">
        <v>755</v>
      </c>
      <c r="H484" s="67">
        <f>$OW$610</f>
        <v>955.7</v>
      </c>
      <c r="I484" s="331" t="s">
        <v>929</v>
      </c>
      <c r="J484" s="63" t="s">
        <v>3377</v>
      </c>
      <c r="L484" s="67">
        <f>$ALJ$616</f>
        <v>1278.8000000000002</v>
      </c>
      <c r="M484" s="331" t="s">
        <v>929</v>
      </c>
      <c r="N484" s="277" t="s">
        <v>2003</v>
      </c>
      <c r="P484" s="67">
        <f>$WM$622</f>
        <v>876.7</v>
      </c>
      <c r="Q484" s="331" t="s">
        <v>929</v>
      </c>
      <c r="R484" s="219" t="s">
        <v>1656</v>
      </c>
      <c r="T484" s="67">
        <f>$QP$628</f>
        <v>409.5</v>
      </c>
      <c r="U484" s="331" t="s">
        <v>929</v>
      </c>
      <c r="V484" s="63" t="s">
        <v>3373</v>
      </c>
      <c r="X484" s="67">
        <f>$AJZ$634</f>
        <v>485.8</v>
      </c>
      <c r="Y484" s="331" t="s">
        <v>929</v>
      </c>
      <c r="Z484" s="277" t="s">
        <v>2050</v>
      </c>
      <c r="AB484" s="67">
        <f>$AAH$640</f>
        <v>287.60000000000002</v>
      </c>
      <c r="AC484" s="331" t="s">
        <v>929</v>
      </c>
      <c r="AD484" s="277" t="s">
        <v>2050</v>
      </c>
      <c r="AF484" s="67">
        <f>$AAH$646</f>
        <v>163.9</v>
      </c>
      <c r="AG484" s="331" t="s">
        <v>929</v>
      </c>
      <c r="AH484" s="63" t="s">
        <v>3381</v>
      </c>
      <c r="AJ484" s="67">
        <f>$AMT$652</f>
        <v>72.3</v>
      </c>
      <c r="AK484" s="331" t="s">
        <v>929</v>
      </c>
      <c r="AL484" s="277" t="s">
        <v>2010</v>
      </c>
      <c r="AN484" s="67">
        <f>$VC$658</f>
        <v>95.7</v>
      </c>
      <c r="AO484" s="331" t="s">
        <v>929</v>
      </c>
      <c r="AP484" s="277" t="s">
        <v>2003</v>
      </c>
      <c r="AR484" s="67">
        <f>$WM$664</f>
        <v>28</v>
      </c>
      <c r="AS484" s="331" t="s">
        <v>929</v>
      </c>
      <c r="AT484" s="277" t="s">
        <v>2003</v>
      </c>
      <c r="AV484" s="67">
        <f>$WM$670</f>
        <v>9.7999999999999989</v>
      </c>
      <c r="AW484" s="81"/>
      <c r="AX484" s="81"/>
      <c r="AY484" s="81"/>
      <c r="AZ484" s="81"/>
      <c r="BA484" s="81"/>
      <c r="BB484" s="4"/>
      <c r="BK484" s="4"/>
      <c r="BT484" s="4"/>
      <c r="CC484" s="4"/>
      <c r="CL484" s="4"/>
      <c r="CU484" s="4"/>
      <c r="DD484" s="4"/>
      <c r="DM484" s="4"/>
      <c r="DV484" s="4"/>
      <c r="EE484" s="4"/>
      <c r="EN484" s="4"/>
      <c r="EW484" s="4"/>
      <c r="FF484" s="4"/>
      <c r="FO484" s="4"/>
      <c r="FX484" s="4"/>
      <c r="GG484" s="4"/>
      <c r="GP484" s="4"/>
      <c r="GY484" s="4"/>
      <c r="HH484" s="4"/>
      <c r="JD484" s="49"/>
    </row>
    <row r="485" spans="1:264" s="3" customFormat="1" ht="15.75" customHeight="1">
      <c r="A485" s="331" t="s">
        <v>930</v>
      </c>
      <c r="B485" s="63" t="s">
        <v>3399</v>
      </c>
      <c r="D485" s="67">
        <f>$ANL$604</f>
        <v>2719.8</v>
      </c>
      <c r="E485" s="331" t="s">
        <v>930</v>
      </c>
      <c r="F485" s="277" t="s">
        <v>143</v>
      </c>
      <c r="H485" s="67">
        <f>$CT$610</f>
        <v>931.59999999999991</v>
      </c>
      <c r="I485" s="331" t="s">
        <v>930</v>
      </c>
      <c r="J485" s="63" t="s">
        <v>3376</v>
      </c>
      <c r="L485" s="67">
        <f>$ALA$616</f>
        <v>1235.5</v>
      </c>
      <c r="M485" s="331" t="s">
        <v>930</v>
      </c>
      <c r="N485" s="63" t="s">
        <v>153</v>
      </c>
      <c r="P485" s="67">
        <f>$KA$622</f>
        <v>867.90000000000009</v>
      </c>
      <c r="Q485" s="331" t="s">
        <v>930</v>
      </c>
      <c r="R485" s="219" t="s">
        <v>1657</v>
      </c>
      <c r="T485" s="67">
        <f>$RH$628</f>
        <v>400.59999999999997</v>
      </c>
      <c r="U485" s="331" t="s">
        <v>930</v>
      </c>
      <c r="V485" s="277" t="s">
        <v>2003</v>
      </c>
      <c r="X485" s="67">
        <f>$WM$634</f>
        <v>443.70000000000005</v>
      </c>
      <c r="Y485" s="331" t="s">
        <v>930</v>
      </c>
      <c r="Z485" s="277" t="s">
        <v>2011</v>
      </c>
      <c r="AB485" s="67">
        <f>$VL$640</f>
        <v>282.09999999999997</v>
      </c>
      <c r="AC485" s="331" t="s">
        <v>930</v>
      </c>
      <c r="AD485" s="277" t="s">
        <v>15</v>
      </c>
      <c r="AF485" s="67">
        <f>$HY$646</f>
        <v>135.9</v>
      </c>
      <c r="AG485" s="331" t="s">
        <v>930</v>
      </c>
      <c r="AH485" s="63" t="s">
        <v>3370</v>
      </c>
      <c r="AJ485" s="67">
        <f>$AIY$652</f>
        <v>68.800000000000011</v>
      </c>
      <c r="AK485" s="331" t="s">
        <v>930</v>
      </c>
      <c r="AL485" s="277" t="s">
        <v>2003</v>
      </c>
      <c r="AN485" s="67">
        <f>$WM$658</f>
        <v>90</v>
      </c>
      <c r="AO485" s="331" t="s">
        <v>930</v>
      </c>
      <c r="AP485" s="277" t="s">
        <v>2011</v>
      </c>
      <c r="AR485" s="67">
        <f>$VL$664</f>
        <v>26.9</v>
      </c>
      <c r="AS485" s="331" t="s">
        <v>930</v>
      </c>
      <c r="AT485" s="63" t="s">
        <v>3378</v>
      </c>
      <c r="AV485" s="67">
        <f>$ALS$670</f>
        <v>3.9000000000000004</v>
      </c>
      <c r="AW485" s="81"/>
      <c r="AX485" s="81"/>
      <c r="AY485" s="81"/>
      <c r="AZ485" s="81"/>
      <c r="BA485" s="81"/>
      <c r="BB485" s="4"/>
      <c r="BK485" s="4"/>
      <c r="BT485" s="4"/>
      <c r="CC485" s="4"/>
      <c r="CL485" s="4"/>
      <c r="CU485" s="4"/>
      <c r="DD485" s="4"/>
      <c r="DM485" s="4"/>
      <c r="DV485" s="4"/>
      <c r="EE485" s="4"/>
      <c r="EN485" s="4"/>
      <c r="EW485" s="4"/>
      <c r="FF485" s="4"/>
      <c r="FO485" s="4"/>
      <c r="FX485" s="4"/>
      <c r="GG485" s="4"/>
      <c r="GP485" s="4"/>
      <c r="GY485" s="4"/>
      <c r="HH485" s="4"/>
      <c r="JD485" s="49"/>
    </row>
    <row r="486" spans="1:264" s="3" customFormat="1" ht="15.75" customHeight="1">
      <c r="A486" s="331" t="s">
        <v>931</v>
      </c>
      <c r="B486" s="63" t="s">
        <v>788</v>
      </c>
      <c r="D486" s="67">
        <f>$OE$604</f>
        <v>2705.1</v>
      </c>
      <c r="E486" s="331" t="s">
        <v>931</v>
      </c>
      <c r="F486" s="63" t="s">
        <v>788</v>
      </c>
      <c r="H486" s="67">
        <f>$OE$610</f>
        <v>845</v>
      </c>
      <c r="I486" s="331" t="s">
        <v>931</v>
      </c>
      <c r="J486" s="63" t="s">
        <v>3370</v>
      </c>
      <c r="L486" s="67">
        <f>$AIY$616</f>
        <v>1230.0999999999999</v>
      </c>
      <c r="M486" s="331" t="s">
        <v>931</v>
      </c>
      <c r="N486" s="63" t="s">
        <v>3376</v>
      </c>
      <c r="P486" s="67">
        <f>$ALA$622</f>
        <v>726.3</v>
      </c>
      <c r="Q486" s="331" t="s">
        <v>931</v>
      </c>
      <c r="R486" s="63" t="s">
        <v>796</v>
      </c>
      <c r="T486" s="67">
        <f>$KJ$628</f>
        <v>400.1</v>
      </c>
      <c r="U486" s="331" t="s">
        <v>931</v>
      </c>
      <c r="V486" s="277" t="s">
        <v>2050</v>
      </c>
      <c r="X486" s="67">
        <f>$AAH$634</f>
        <v>443.2</v>
      </c>
      <c r="Y486" s="331" t="s">
        <v>931</v>
      </c>
      <c r="Z486" s="63" t="s">
        <v>753</v>
      </c>
      <c r="AB486" s="67">
        <f>$EM$640</f>
        <v>265.10000000000002</v>
      </c>
      <c r="AC486" s="331" t="s">
        <v>931</v>
      </c>
      <c r="AD486" s="63" t="s">
        <v>782</v>
      </c>
      <c r="AF486" s="67">
        <f>$QG$646</f>
        <v>133.6</v>
      </c>
      <c r="AG486" s="331" t="s">
        <v>931</v>
      </c>
      <c r="AH486" s="63" t="s">
        <v>3399</v>
      </c>
      <c r="AJ486" s="67">
        <f>$ANL$652</f>
        <v>62.499999999999993</v>
      </c>
      <c r="AK486" s="331" t="s">
        <v>931</v>
      </c>
      <c r="AL486" s="277" t="s">
        <v>2007</v>
      </c>
      <c r="AN486" s="67">
        <f>$VU$658</f>
        <v>76.3</v>
      </c>
      <c r="AO486" s="331" t="s">
        <v>931</v>
      </c>
      <c r="AP486" s="277" t="s">
        <v>1</v>
      </c>
      <c r="AR486" s="67">
        <f>$TA$664</f>
        <v>26.7</v>
      </c>
      <c r="AS486" s="331" t="s">
        <v>931</v>
      </c>
      <c r="AT486" s="219" t="s">
        <v>1657</v>
      </c>
      <c r="AV486" s="67">
        <f>$RH$670</f>
        <v>1.3</v>
      </c>
      <c r="AW486" s="81"/>
      <c r="AX486" s="81"/>
      <c r="AY486" s="81"/>
      <c r="AZ486" s="81"/>
      <c r="BA486" s="81"/>
      <c r="BB486" s="4"/>
      <c r="BK486" s="4"/>
      <c r="BT486" s="4"/>
      <c r="CC486" s="4"/>
      <c r="CL486" s="4"/>
      <c r="CU486" s="4"/>
      <c r="DD486" s="4"/>
      <c r="DM486" s="4"/>
      <c r="DV486" s="4"/>
      <c r="EE486" s="4"/>
      <c r="EN486" s="4"/>
      <c r="EW486" s="4"/>
      <c r="FF486" s="4"/>
      <c r="FO486" s="4"/>
      <c r="FX486" s="4"/>
      <c r="GG486" s="4"/>
      <c r="GP486" s="4"/>
      <c r="GY486" s="4"/>
      <c r="HH486" s="4"/>
      <c r="JD486" s="49"/>
    </row>
    <row r="487" spans="1:264" s="3" customFormat="1" ht="15.75" customHeight="1">
      <c r="A487" s="331" t="s">
        <v>932</v>
      </c>
      <c r="B487" s="277" t="s">
        <v>2053</v>
      </c>
      <c r="D487" s="67">
        <f>$AAZ$604</f>
        <v>2691.9000000000005</v>
      </c>
      <c r="E487" s="331" t="s">
        <v>932</v>
      </c>
      <c r="F487" s="63" t="s">
        <v>764</v>
      </c>
      <c r="H487" s="67">
        <f>$JR$610</f>
        <v>636.70000000000005</v>
      </c>
      <c r="I487" s="331" t="s">
        <v>932</v>
      </c>
      <c r="J487" s="63" t="s">
        <v>3380</v>
      </c>
      <c r="L487" s="67">
        <f>$AMK$616</f>
        <v>1212.5</v>
      </c>
      <c r="M487" s="331" t="s">
        <v>932</v>
      </c>
      <c r="N487" s="277" t="s">
        <v>2157</v>
      </c>
      <c r="P487" s="67">
        <f>$XN$622</f>
        <v>711.1</v>
      </c>
      <c r="Q487" s="331" t="s">
        <v>932</v>
      </c>
      <c r="R487" s="63" t="s">
        <v>788</v>
      </c>
      <c r="T487" s="67">
        <f>$OE$628</f>
        <v>387.9</v>
      </c>
      <c r="U487" s="331" t="s">
        <v>932</v>
      </c>
      <c r="V487" s="63" t="s">
        <v>3383</v>
      </c>
      <c r="X487" s="67">
        <f>$ANU$634</f>
        <v>428.70000000000005</v>
      </c>
      <c r="Y487" s="331" t="s">
        <v>932</v>
      </c>
      <c r="Z487" s="63" t="s">
        <v>21</v>
      </c>
      <c r="AB487" s="67">
        <f>$H$640</f>
        <v>254.2</v>
      </c>
      <c r="AC487" s="331" t="s">
        <v>932</v>
      </c>
      <c r="AD487" s="219" t="s">
        <v>1657</v>
      </c>
      <c r="AF487" s="67">
        <f>$RH$646</f>
        <v>131.79999999999998</v>
      </c>
      <c r="AG487" s="331" t="s">
        <v>932</v>
      </c>
      <c r="AH487" s="63" t="s">
        <v>734</v>
      </c>
      <c r="AJ487" s="67">
        <f>$LK$652</f>
        <v>56.999999999999993</v>
      </c>
      <c r="AK487" s="331" t="s">
        <v>932</v>
      </c>
      <c r="AL487" s="63" t="s">
        <v>755</v>
      </c>
      <c r="AN487" s="67">
        <f>$OW$658</f>
        <v>72.8</v>
      </c>
      <c r="AO487" s="331" t="s">
        <v>932</v>
      </c>
      <c r="AP487" s="277" t="s">
        <v>3366</v>
      </c>
      <c r="AR487" s="67">
        <f>$AHO$664</f>
        <v>24.299999999999997</v>
      </c>
      <c r="AS487" s="331" t="s">
        <v>932</v>
      </c>
      <c r="AT487" s="63" t="s">
        <v>788</v>
      </c>
      <c r="AV487" s="67">
        <f>$OE$670</f>
        <v>0</v>
      </c>
      <c r="AW487" s="81"/>
      <c r="AX487" s="81"/>
      <c r="AY487" s="81"/>
      <c r="AZ487" s="81"/>
      <c r="BA487" s="81"/>
      <c r="BB487" s="4"/>
      <c r="BK487" s="4"/>
      <c r="BT487" s="4"/>
      <c r="CC487" s="4"/>
      <c r="CL487" s="4"/>
      <c r="CU487" s="4"/>
      <c r="DD487" s="4"/>
      <c r="DM487" s="4"/>
      <c r="DV487" s="4"/>
      <c r="EE487" s="4"/>
      <c r="EN487" s="4"/>
      <c r="EW487" s="4"/>
      <c r="FF487" s="4"/>
      <c r="FO487" s="4"/>
      <c r="FX487" s="4"/>
      <c r="GG487" s="4"/>
      <c r="GP487" s="4"/>
      <c r="GY487" s="4"/>
      <c r="HH487" s="4"/>
      <c r="JD487" s="49"/>
    </row>
    <row r="488" spans="1:264" s="3" customFormat="1" ht="15.75" customHeight="1">
      <c r="A488" s="331" t="s">
        <v>933</v>
      </c>
      <c r="B488" s="277" t="s">
        <v>1</v>
      </c>
      <c r="D488" s="67">
        <f>$TA$604</f>
        <v>2638.5</v>
      </c>
      <c r="E488" s="331" t="s">
        <v>933</v>
      </c>
      <c r="F488" s="63" t="s">
        <v>763</v>
      </c>
      <c r="H488" s="67">
        <f>$NM$610</f>
        <v>598.20000000000005</v>
      </c>
      <c r="I488" s="331" t="s">
        <v>933</v>
      </c>
      <c r="J488" s="63" t="s">
        <v>764</v>
      </c>
      <c r="L488" s="67">
        <f>$JR$616</f>
        <v>1174.5999999999999</v>
      </c>
      <c r="M488" s="331" t="s">
        <v>933</v>
      </c>
      <c r="N488" s="63" t="s">
        <v>3379</v>
      </c>
      <c r="P488" s="67">
        <f>$AMB$622</f>
        <v>696.4</v>
      </c>
      <c r="Q488" s="331" t="s">
        <v>933</v>
      </c>
      <c r="R488" s="219" t="s">
        <v>1643</v>
      </c>
      <c r="T488" s="67">
        <f>$UB$628</f>
        <v>386.1</v>
      </c>
      <c r="U488" s="331" t="s">
        <v>933</v>
      </c>
      <c r="V488" s="219" t="s">
        <v>1644</v>
      </c>
      <c r="X488" s="67">
        <f>$UT$634</f>
        <v>407.9</v>
      </c>
      <c r="Y488" s="331" t="s">
        <v>933</v>
      </c>
      <c r="Z488" s="277" t="s">
        <v>2026</v>
      </c>
      <c r="AB488" s="67">
        <f>$ACA$640</f>
        <v>246.4</v>
      </c>
      <c r="AC488" s="331" t="s">
        <v>933</v>
      </c>
      <c r="AD488" s="277" t="s">
        <v>27</v>
      </c>
      <c r="AF488" s="67">
        <f>$MC$646</f>
        <v>129.6</v>
      </c>
      <c r="AG488" s="331" t="s">
        <v>933</v>
      </c>
      <c r="AH488" s="63" t="s">
        <v>733</v>
      </c>
      <c r="AJ488" s="67">
        <f>$HG$652</f>
        <v>37.700000000000003</v>
      </c>
      <c r="AK488" s="331" t="s">
        <v>933</v>
      </c>
      <c r="AL488" s="63" t="s">
        <v>3372</v>
      </c>
      <c r="AN488" s="67">
        <f>$AJQ$658</f>
        <v>37.299999999999997</v>
      </c>
      <c r="AO488" s="331" t="s">
        <v>933</v>
      </c>
      <c r="AP488" s="277" t="s">
        <v>2026</v>
      </c>
      <c r="AR488" s="67">
        <f>$ACA$664</f>
        <v>24</v>
      </c>
      <c r="AS488" s="331" t="s">
        <v>933</v>
      </c>
      <c r="AT488" s="219" t="s">
        <v>1644</v>
      </c>
      <c r="AV488" s="67">
        <f>$UT$670</f>
        <v>0</v>
      </c>
      <c r="AW488" s="81"/>
      <c r="AX488" s="81"/>
      <c r="AY488" s="81"/>
      <c r="AZ488" s="81"/>
      <c r="BA488" s="81"/>
      <c r="BB488" s="4"/>
      <c r="BK488" s="4"/>
      <c r="BT488" s="4"/>
      <c r="CC488" s="4"/>
      <c r="CL488" s="4"/>
      <c r="CU488" s="4"/>
      <c r="DD488" s="4"/>
      <c r="DM488" s="4"/>
      <c r="DV488" s="4"/>
      <c r="EE488" s="4"/>
      <c r="EN488" s="4"/>
      <c r="EW488" s="4"/>
      <c r="FF488" s="4"/>
      <c r="FO488" s="4"/>
      <c r="FX488" s="4"/>
      <c r="GG488" s="4"/>
      <c r="GP488" s="4"/>
      <c r="GY488" s="4"/>
      <c r="HH488" s="4"/>
      <c r="JD488" s="49"/>
    </row>
    <row r="489" spans="1:264" s="3" customFormat="1" ht="15.75" customHeight="1">
      <c r="A489" s="331" t="s">
        <v>934</v>
      </c>
      <c r="B489" s="277" t="s">
        <v>3366</v>
      </c>
      <c r="D489" s="67">
        <f>$AHO$604</f>
        <v>2605.9</v>
      </c>
      <c r="E489" s="331" t="s">
        <v>934</v>
      </c>
      <c r="F489" s="277" t="s">
        <v>2007</v>
      </c>
      <c r="H489" s="67">
        <f>$VU$610</f>
        <v>582.6</v>
      </c>
      <c r="I489" s="331" t="s">
        <v>934</v>
      </c>
      <c r="J489" s="277" t="s">
        <v>13</v>
      </c>
      <c r="L489" s="67">
        <f>$NV$616</f>
        <v>965.69999999999993</v>
      </c>
      <c r="M489" s="331" t="s">
        <v>934</v>
      </c>
      <c r="N489" s="63" t="s">
        <v>755</v>
      </c>
      <c r="P489" s="67">
        <f>$OW$622</f>
        <v>638.9</v>
      </c>
      <c r="Q489" s="331" t="s">
        <v>934</v>
      </c>
      <c r="R489" s="63" t="s">
        <v>757</v>
      </c>
      <c r="T489" s="67">
        <f>$LB$628</f>
        <v>249.6</v>
      </c>
      <c r="U489" s="331" t="s">
        <v>934</v>
      </c>
      <c r="V489" s="277" t="s">
        <v>13</v>
      </c>
      <c r="X489" s="67">
        <f>$NV$634</f>
        <v>376.29999999999995</v>
      </c>
      <c r="Y489" s="331" t="s">
        <v>934</v>
      </c>
      <c r="Z489" s="277" t="s">
        <v>2157</v>
      </c>
      <c r="AB489" s="67">
        <f>$XN$640</f>
        <v>232.2</v>
      </c>
      <c r="AC489" s="331" t="s">
        <v>934</v>
      </c>
      <c r="AD489" s="63" t="s">
        <v>3379</v>
      </c>
      <c r="AF489" s="67">
        <f>$AMB$646</f>
        <v>119.49999999999999</v>
      </c>
      <c r="AG489" s="331" t="s">
        <v>934</v>
      </c>
      <c r="AH489" s="63" t="s">
        <v>3371</v>
      </c>
      <c r="AJ489" s="67">
        <f>$AJH$652</f>
        <v>31.700000000000003</v>
      </c>
      <c r="AK489" s="331" t="s">
        <v>934</v>
      </c>
      <c r="AL489" s="277" t="s">
        <v>2052</v>
      </c>
      <c r="AN489" s="67">
        <f>$ABR$658</f>
        <v>21.5</v>
      </c>
      <c r="AO489" s="331" t="s">
        <v>934</v>
      </c>
      <c r="AP489" s="63" t="s">
        <v>180</v>
      </c>
      <c r="AR489" s="67">
        <f>$AOD$664</f>
        <v>3.5999999999999996</v>
      </c>
      <c r="AS489" s="331" t="s">
        <v>934</v>
      </c>
      <c r="AT489" s="63" t="s">
        <v>3381</v>
      </c>
      <c r="AV489" s="67">
        <f>$AMT$670</f>
        <v>0</v>
      </c>
      <c r="AW489" s="81"/>
      <c r="AX489" s="81"/>
      <c r="AY489" s="81"/>
      <c r="AZ489" s="81"/>
      <c r="BA489" s="81"/>
      <c r="BB489" s="4"/>
      <c r="BK489" s="4"/>
      <c r="BT489" s="4"/>
      <c r="CC489" s="4"/>
      <c r="CL489" s="4"/>
      <c r="CU489" s="4"/>
      <c r="DD489" s="4"/>
      <c r="DM489" s="4"/>
      <c r="DV489" s="4"/>
      <c r="EE489" s="4"/>
      <c r="EN489" s="4"/>
      <c r="EW489" s="4"/>
      <c r="FF489" s="4"/>
      <c r="FO489" s="4"/>
      <c r="FX489" s="4"/>
      <c r="GG489" s="4"/>
      <c r="GP489" s="4"/>
      <c r="GY489" s="4"/>
      <c r="HH489" s="4"/>
      <c r="JD489" s="49"/>
    </row>
    <row r="490" spans="1:264" s="3" customFormat="1" ht="15.75" customHeight="1">
      <c r="A490" s="331" t="s">
        <v>935</v>
      </c>
      <c r="B490" s="277" t="s">
        <v>2007</v>
      </c>
      <c r="D490" s="67">
        <f>$VU$604</f>
        <v>2416.3999999999996</v>
      </c>
      <c r="E490" s="331" t="s">
        <v>935</v>
      </c>
      <c r="F490" s="277" t="s">
        <v>2052</v>
      </c>
      <c r="H490" s="67">
        <f>$ABR$610</f>
        <v>582.29999999999995</v>
      </c>
      <c r="I490" s="331" t="s">
        <v>935</v>
      </c>
      <c r="J490" s="277" t="s">
        <v>1</v>
      </c>
      <c r="L490" s="67">
        <f>$TA$616</f>
        <v>938.2</v>
      </c>
      <c r="M490" s="331" t="s">
        <v>935</v>
      </c>
      <c r="N490" s="277" t="s">
        <v>3365</v>
      </c>
      <c r="P490" s="67">
        <f>$AHF$622</f>
        <v>579.9</v>
      </c>
      <c r="Q490" s="331" t="s">
        <v>935</v>
      </c>
      <c r="R490" s="277" t="s">
        <v>27</v>
      </c>
      <c r="T490" s="67">
        <f>$MC$628</f>
        <v>248.10000000000002</v>
      </c>
      <c r="U490" s="331" t="s">
        <v>935</v>
      </c>
      <c r="V490" s="277" t="s">
        <v>2053</v>
      </c>
      <c r="X490" s="67">
        <f>$AAZ$634</f>
        <v>354</v>
      </c>
      <c r="Y490" s="331" t="s">
        <v>935</v>
      </c>
      <c r="Z490" s="63" t="s">
        <v>3395</v>
      </c>
      <c r="AB490" s="67">
        <f>$APN$640</f>
        <v>208.9</v>
      </c>
      <c r="AC490" s="331" t="s">
        <v>935</v>
      </c>
      <c r="AD490" s="277" t="s">
        <v>2053</v>
      </c>
      <c r="AF490" s="67">
        <f>$AAZ$646</f>
        <v>104.4</v>
      </c>
      <c r="AG490" s="331" t="s">
        <v>935</v>
      </c>
      <c r="AH490" s="277" t="s">
        <v>2025</v>
      </c>
      <c r="AJ490" s="67">
        <f>$ZP$652</f>
        <v>22.6</v>
      </c>
      <c r="AK490" s="331" t="s">
        <v>935</v>
      </c>
      <c r="AL490" s="63" t="s">
        <v>3395</v>
      </c>
      <c r="AN490" s="67">
        <f>$APN$658</f>
        <v>16.200000000000003</v>
      </c>
      <c r="AO490" s="331" t="s">
        <v>935</v>
      </c>
      <c r="AP490" s="63" t="s">
        <v>3370</v>
      </c>
      <c r="AR490" s="67">
        <f>$AIY$664</f>
        <v>0</v>
      </c>
      <c r="AS490" s="331" t="s">
        <v>935</v>
      </c>
      <c r="AT490" s="277" t="s">
        <v>2050</v>
      </c>
      <c r="AV490" s="67">
        <f>$AAH$670</f>
        <v>0</v>
      </c>
      <c r="AW490" s="81"/>
      <c r="AX490" s="81"/>
      <c r="AY490" s="81"/>
      <c r="AZ490" s="81"/>
      <c r="BA490" s="81"/>
      <c r="BB490" s="4"/>
      <c r="BK490" s="4"/>
      <c r="BT490" s="4"/>
      <c r="CC490" s="4"/>
      <c r="CL490" s="4"/>
      <c r="CU490" s="4"/>
      <c r="DD490" s="4"/>
      <c r="DM490" s="4"/>
      <c r="DV490" s="4"/>
      <c r="EE490" s="4"/>
      <c r="EN490" s="4"/>
      <c r="EW490" s="4"/>
      <c r="FF490" s="4"/>
      <c r="FO490" s="4"/>
      <c r="FX490" s="4"/>
      <c r="GG490" s="4"/>
      <c r="GP490" s="4"/>
      <c r="GY490" s="4"/>
      <c r="HH490" s="4"/>
      <c r="JD490" s="49"/>
    </row>
    <row r="491" spans="1:264" s="3" customFormat="1">
      <c r="A491" s="5"/>
      <c r="B491" s="82"/>
      <c r="D491" s="81"/>
      <c r="E491" s="5"/>
      <c r="F491" s="82"/>
      <c r="H491" s="81"/>
      <c r="I491" s="4"/>
      <c r="J491" s="5"/>
      <c r="K491" s="82"/>
      <c r="M491" s="81"/>
      <c r="N491" s="5"/>
      <c r="O491" s="82"/>
      <c r="Q491" s="81"/>
      <c r="R491" s="4"/>
      <c r="S491" s="5"/>
      <c r="T491" s="82"/>
      <c r="V491" s="81"/>
      <c r="W491" s="5"/>
      <c r="X491" s="82"/>
      <c r="Z491" s="81"/>
      <c r="AA491" s="4"/>
      <c r="AB491" s="5"/>
      <c r="AC491" s="82"/>
      <c r="AE491" s="81"/>
      <c r="AF491" s="5"/>
      <c r="AG491" s="82"/>
      <c r="AI491" s="81"/>
      <c r="AJ491" s="4"/>
      <c r="AK491" s="5"/>
      <c r="AL491" s="82"/>
      <c r="AN491" s="81"/>
      <c r="AO491" s="5"/>
      <c r="AP491" s="82"/>
      <c r="AR491" s="81"/>
      <c r="AS491" s="4"/>
      <c r="AT491" s="5"/>
      <c r="AU491" s="82"/>
      <c r="AW491" s="81"/>
      <c r="AX491" s="5"/>
      <c r="AY491" s="82"/>
      <c r="BA491" s="81"/>
      <c r="BB491" s="4"/>
      <c r="BK491" s="4"/>
      <c r="BT491" s="4"/>
      <c r="CC491" s="4"/>
      <c r="CL491" s="4"/>
      <c r="CU491" s="4"/>
      <c r="DD491" s="4"/>
      <c r="DM491" s="4"/>
      <c r="DV491" s="4"/>
      <c r="EE491" s="4"/>
      <c r="EN491" s="4"/>
      <c r="EW491" s="4"/>
      <c r="FF491" s="4"/>
      <c r="FO491" s="4"/>
      <c r="FX491" s="4"/>
      <c r="GG491" s="4"/>
      <c r="GP491" s="4"/>
      <c r="GY491" s="4"/>
      <c r="HH491" s="4"/>
      <c r="JD491" s="49"/>
    </row>
    <row r="492" spans="1:264" s="3" customFormat="1">
      <c r="A492" s="5"/>
      <c r="B492" s="82"/>
      <c r="D492" s="81"/>
      <c r="E492" s="5"/>
      <c r="F492" s="82"/>
      <c r="H492" s="81"/>
      <c r="I492" s="4"/>
      <c r="J492" s="5"/>
      <c r="K492" s="82"/>
      <c r="M492" s="81"/>
      <c r="N492" s="5"/>
      <c r="O492" s="82"/>
      <c r="Q492" s="81"/>
      <c r="R492" s="4"/>
      <c r="S492" s="5"/>
      <c r="T492" s="82"/>
      <c r="V492" s="81"/>
      <c r="W492" s="5"/>
      <c r="X492" s="82"/>
      <c r="Z492" s="81"/>
      <c r="AA492" s="4"/>
      <c r="AB492" s="5"/>
      <c r="AC492" s="82"/>
      <c r="AE492" s="81"/>
      <c r="AF492" s="5"/>
      <c r="AG492" s="82"/>
      <c r="AI492" s="81"/>
      <c r="AJ492" s="4"/>
      <c r="AK492" s="5"/>
      <c r="AL492" s="82"/>
      <c r="AN492" s="81"/>
      <c r="AO492" s="5"/>
      <c r="AP492" s="82"/>
      <c r="AR492" s="81"/>
      <c r="AS492" s="4"/>
      <c r="AT492" s="5"/>
      <c r="AU492" s="82"/>
      <c r="AW492" s="81"/>
      <c r="AX492" s="5"/>
      <c r="AY492" s="82"/>
      <c r="BA492" s="81"/>
      <c r="BB492" s="4"/>
      <c r="BK492" s="4"/>
      <c r="BT492" s="4"/>
      <c r="CC492" s="4"/>
      <c r="CL492" s="4"/>
      <c r="CU492" s="4"/>
      <c r="DD492" s="4"/>
      <c r="DM492" s="4"/>
      <c r="DV492" s="4"/>
      <c r="EE492" s="4"/>
      <c r="EN492" s="4"/>
      <c r="EW492" s="4"/>
      <c r="FF492" s="4"/>
      <c r="FO492" s="4"/>
      <c r="FX492" s="4"/>
      <c r="GG492" s="4"/>
      <c r="GP492" s="4"/>
      <c r="GY492" s="4"/>
      <c r="HH492" s="4"/>
      <c r="JD492" s="49"/>
    </row>
    <row r="493" spans="1:264" s="3" customFormat="1" ht="19.5">
      <c r="A493" s="6"/>
      <c r="B493" s="22" t="s">
        <v>152</v>
      </c>
      <c r="E493" s="5"/>
      <c r="F493" s="22" t="s">
        <v>165</v>
      </c>
      <c r="H493" s="4"/>
      <c r="I493" s="5"/>
      <c r="J493" s="22" t="s">
        <v>1553</v>
      </c>
      <c r="M493" s="5"/>
      <c r="N493" s="22" t="s">
        <v>168</v>
      </c>
      <c r="O493" s="4"/>
      <c r="Q493" s="5"/>
      <c r="R493" s="22" t="s">
        <v>1554</v>
      </c>
      <c r="S493" s="5"/>
      <c r="U493" s="5"/>
      <c r="V493" s="22" t="s">
        <v>166</v>
      </c>
      <c r="X493" s="4"/>
      <c r="Y493" s="5"/>
      <c r="Z493" s="22" t="s">
        <v>1555</v>
      </c>
      <c r="AB493" s="10"/>
      <c r="AC493" s="5"/>
      <c r="AD493" s="22" t="s">
        <v>167</v>
      </c>
      <c r="AF493" s="10"/>
      <c r="AN493" s="10"/>
      <c r="AO493" s="5"/>
      <c r="AR493" s="10"/>
      <c r="AS493" s="4"/>
      <c r="AT493" s="5"/>
      <c r="AW493" s="10"/>
      <c r="AX493" s="5"/>
      <c r="BA493" s="10"/>
      <c r="BB493" s="4"/>
      <c r="BK493" s="4"/>
      <c r="BT493" s="4"/>
      <c r="CC493" s="4"/>
      <c r="CL493" s="4"/>
      <c r="CU493" s="4"/>
      <c r="DD493" s="4"/>
      <c r="DM493" s="4"/>
      <c r="DV493" s="4"/>
      <c r="EE493" s="4"/>
      <c r="EN493" s="4"/>
      <c r="EW493" s="4"/>
      <c r="FF493" s="4"/>
      <c r="FO493" s="4"/>
      <c r="FX493" s="4"/>
      <c r="GG493" s="4"/>
      <c r="GP493" s="4"/>
      <c r="GY493" s="4"/>
      <c r="HH493" s="4"/>
      <c r="JD493" s="49"/>
    </row>
    <row r="494" spans="1:264" s="3" customFormat="1" ht="15.75" customHeight="1">
      <c r="A494" s="5" t="s">
        <v>0</v>
      </c>
      <c r="B494" s="219" t="s">
        <v>1644</v>
      </c>
      <c r="C494" s="63"/>
      <c r="D494" s="458">
        <f>'Punten per wedstrijd'!D785</f>
        <v>3737.5999999999967</v>
      </c>
      <c r="E494" s="331" t="s">
        <v>0</v>
      </c>
      <c r="F494" s="277" t="s">
        <v>37</v>
      </c>
      <c r="G494" s="63"/>
      <c r="H494" s="458">
        <f>'Punten per wedstrijd'!D198</f>
        <v>5837.1</v>
      </c>
      <c r="I494" s="331" t="s">
        <v>0</v>
      </c>
      <c r="J494" s="277" t="s">
        <v>2018</v>
      </c>
      <c r="K494" s="63"/>
      <c r="L494" s="458">
        <f>'Punten per wedstrijd'!D338</f>
        <v>1385.7999999999893</v>
      </c>
      <c r="M494" s="331" t="s">
        <v>0</v>
      </c>
      <c r="N494" s="277" t="s">
        <v>2018</v>
      </c>
      <c r="O494" s="63"/>
      <c r="P494" s="458">
        <f>'Punten per wedstrijd'!D546</f>
        <v>423.29999999999467</v>
      </c>
      <c r="Q494" s="331" t="s">
        <v>0</v>
      </c>
      <c r="R494" s="219" t="s">
        <v>1654</v>
      </c>
      <c r="S494" s="331"/>
      <c r="T494" s="458">
        <f>'Punten per wedstrijd'!D688</f>
        <v>27.300000000000114</v>
      </c>
      <c r="U494" s="331" t="s">
        <v>0</v>
      </c>
      <c r="V494" s="63" t="s">
        <v>3383</v>
      </c>
      <c r="W494" s="63"/>
      <c r="X494" s="458">
        <f>'Punten per wedstrijd'!D90</f>
        <v>6745.5000000000064</v>
      </c>
      <c r="Y494" s="331" t="s">
        <v>0</v>
      </c>
      <c r="Z494" s="63" t="s">
        <v>790</v>
      </c>
      <c r="AA494" s="63"/>
      <c r="AB494" s="458">
        <f>'Punten per wedstrijd'!D297</f>
        <v>1104.0000000000009</v>
      </c>
      <c r="AC494" s="331" t="s">
        <v>0</v>
      </c>
      <c r="AD494" s="63" t="s">
        <v>790</v>
      </c>
      <c r="AE494" s="63"/>
      <c r="AF494" s="458">
        <f>'Punten per wedstrijd'!D505</f>
        <v>698.69999999999902</v>
      </c>
      <c r="AN494" s="10"/>
      <c r="AO494" s="5"/>
      <c r="AR494" s="10"/>
      <c r="AT494" s="5"/>
      <c r="AW494" s="10"/>
      <c r="AX494" s="5"/>
      <c r="BA494" s="10"/>
      <c r="JD494" s="41"/>
    </row>
    <row r="495" spans="1:264" s="3" customFormat="1" ht="15.75" customHeight="1">
      <c r="A495" s="5" t="s">
        <v>2</v>
      </c>
      <c r="B495" s="63" t="s">
        <v>779</v>
      </c>
      <c r="C495" s="63"/>
      <c r="D495" s="458">
        <f>'Punten per wedstrijd'!D805</f>
        <v>3714.6999999999989</v>
      </c>
      <c r="E495" s="331" t="s">
        <v>2</v>
      </c>
      <c r="F495" s="63" t="s">
        <v>141</v>
      </c>
      <c r="G495" s="63"/>
      <c r="H495" s="458">
        <f>'Punten per wedstrijd'!D156</f>
        <v>5682.2999999999965</v>
      </c>
      <c r="I495" s="331" t="s">
        <v>2</v>
      </c>
      <c r="J495" s="63" t="s">
        <v>155</v>
      </c>
      <c r="K495" s="63"/>
      <c r="L495" s="458">
        <f>'Punten per wedstrijd'!D413</f>
        <v>1382.4999999999936</v>
      </c>
      <c r="M495" s="331" t="s">
        <v>2</v>
      </c>
      <c r="N495" s="277" t="s">
        <v>33</v>
      </c>
      <c r="O495" s="63"/>
      <c r="P495" s="458">
        <f>'Punten per wedstrijd'!D613</f>
        <v>407.39999999999952</v>
      </c>
      <c r="Q495" s="331" t="s">
        <v>2</v>
      </c>
      <c r="R495" s="277" t="s">
        <v>3365</v>
      </c>
      <c r="S495" s="331"/>
      <c r="T495" s="458">
        <f>'Punten per wedstrijd'!D677</f>
        <v>27.299999999999887</v>
      </c>
      <c r="U495" s="331" t="s">
        <v>2</v>
      </c>
      <c r="V495" s="63" t="s">
        <v>3381</v>
      </c>
      <c r="W495" s="63"/>
      <c r="X495" s="458">
        <f>'Punten per wedstrijd'!D60</f>
        <v>6343.7499999999936</v>
      </c>
      <c r="Y495" s="331" t="s">
        <v>2</v>
      </c>
      <c r="Z495" s="63" t="s">
        <v>762</v>
      </c>
      <c r="AA495" s="63"/>
      <c r="AB495" s="458">
        <f>'Punten per wedstrijd'!D266</f>
        <v>1020.2000000000018</v>
      </c>
      <c r="AC495" s="331" t="s">
        <v>2</v>
      </c>
      <c r="AD495" s="63" t="s">
        <v>3382</v>
      </c>
      <c r="AE495" s="63"/>
      <c r="AF495" s="458">
        <f>'Punten per wedstrijd'!D487</f>
        <v>567.9000000000002</v>
      </c>
      <c r="AN495" s="10"/>
      <c r="AO495" s="5"/>
      <c r="AR495" s="10"/>
      <c r="AT495" s="5"/>
      <c r="AW495" s="10"/>
      <c r="AX495" s="5"/>
      <c r="BA495" s="10"/>
    </row>
    <row r="496" spans="1:264" s="3" customFormat="1" ht="15.75" customHeight="1">
      <c r="A496" s="5" t="s">
        <v>3</v>
      </c>
      <c r="B496" s="63" t="s">
        <v>154</v>
      </c>
      <c r="C496" s="63"/>
      <c r="D496" s="458">
        <f>'Punten per wedstrijd'!D798</f>
        <v>3437.600000000004</v>
      </c>
      <c r="E496" s="331" t="s">
        <v>3</v>
      </c>
      <c r="F496" s="63" t="s">
        <v>779</v>
      </c>
      <c r="G496" s="63"/>
      <c r="H496" s="458">
        <f>'Punten per wedstrijd'!D181</f>
        <v>5520.0999999999995</v>
      </c>
      <c r="I496" s="331" t="s">
        <v>3</v>
      </c>
      <c r="J496" s="277" t="s">
        <v>31</v>
      </c>
      <c r="K496" s="63"/>
      <c r="L496" s="458">
        <f>'Punten per wedstrijd'!D400</f>
        <v>1305.1999999999946</v>
      </c>
      <c r="M496" s="331" t="s">
        <v>3</v>
      </c>
      <c r="N496" s="63" t="s">
        <v>763</v>
      </c>
      <c r="O496" s="63"/>
      <c r="P496" s="458">
        <f>'Punten per wedstrijd'!D581</f>
        <v>391.90000000000475</v>
      </c>
      <c r="Q496" s="331" t="s">
        <v>3</v>
      </c>
      <c r="R496" s="63" t="s">
        <v>3395</v>
      </c>
      <c r="S496" s="331"/>
      <c r="T496" s="458">
        <f>'Punten per wedstrijd'!D723</f>
        <v>23.1</v>
      </c>
      <c r="U496" s="331" t="s">
        <v>3</v>
      </c>
      <c r="V496" s="63" t="s">
        <v>3385</v>
      </c>
      <c r="W496" s="63"/>
      <c r="X496" s="458">
        <f>'Punten per wedstrijd'!D24</f>
        <v>6001.9000000000106</v>
      </c>
      <c r="Y496" s="331" t="s">
        <v>3</v>
      </c>
      <c r="Z496" s="219" t="s">
        <v>1659</v>
      </c>
      <c r="AA496" s="63"/>
      <c r="AB496" s="458">
        <f>'Punten per wedstrijd'!D308</f>
        <v>965.59999999999923</v>
      </c>
      <c r="AC496" s="331" t="s">
        <v>3</v>
      </c>
      <c r="AD496" s="219" t="s">
        <v>1656</v>
      </c>
      <c r="AE496" s="63"/>
      <c r="AF496" s="458">
        <f>'Punten per wedstrijd'!D481</f>
        <v>541.59999999999945</v>
      </c>
      <c r="AN496" s="10"/>
      <c r="AO496" s="5"/>
      <c r="AR496" s="10"/>
      <c r="AT496" s="5"/>
      <c r="AW496" s="10"/>
      <c r="AX496" s="5"/>
      <c r="BA496" s="10"/>
    </row>
    <row r="497" spans="1:216" s="3" customFormat="1" ht="15.75" customHeight="1">
      <c r="A497" s="5" t="s">
        <v>5</v>
      </c>
      <c r="B497" s="219" t="s">
        <v>1662</v>
      </c>
      <c r="C497" s="63"/>
      <c r="D497" s="458">
        <f>'Punten per wedstrijd'!D824</f>
        <v>3232.6000000000022</v>
      </c>
      <c r="E497" s="331" t="s">
        <v>5</v>
      </c>
      <c r="F497" s="63" t="s">
        <v>749</v>
      </c>
      <c r="G497" s="63"/>
      <c r="H497" s="458">
        <f>'Punten per wedstrijd'!D183</f>
        <v>5434.6500000000051</v>
      </c>
      <c r="I497" s="331" t="s">
        <v>5</v>
      </c>
      <c r="J497" s="28" t="s">
        <v>143</v>
      </c>
      <c r="K497" s="63"/>
      <c r="L497" s="458">
        <f>'Punten per wedstrijd'!D407</f>
        <v>1290.2000000000012</v>
      </c>
      <c r="M497" s="331" t="s">
        <v>5</v>
      </c>
      <c r="N497" s="63" t="s">
        <v>749</v>
      </c>
      <c r="O497" s="63"/>
      <c r="P497" s="458">
        <f>'Punten per wedstrijd'!D599</f>
        <v>387.30000000000354</v>
      </c>
      <c r="Q497" s="331" t="s">
        <v>5</v>
      </c>
      <c r="R497" s="277" t="s">
        <v>2052</v>
      </c>
      <c r="S497" s="331"/>
      <c r="T497" s="458">
        <f>'Punten per wedstrijd'!D705</f>
        <v>21</v>
      </c>
      <c r="U497" s="331" t="s">
        <v>5</v>
      </c>
      <c r="V497" s="63" t="s">
        <v>3382</v>
      </c>
      <c r="W497" s="63"/>
      <c r="X497" s="458">
        <f>'Punten per wedstrijd'!D71</f>
        <v>5936.7000000000044</v>
      </c>
      <c r="Y497" s="331" t="s">
        <v>5</v>
      </c>
      <c r="Z497" s="63" t="s">
        <v>800</v>
      </c>
      <c r="AA497" s="63"/>
      <c r="AB497" s="458">
        <f>'Punten per wedstrijd'!D256</f>
        <v>870.00000000000205</v>
      </c>
      <c r="AC497" s="331" t="s">
        <v>5</v>
      </c>
      <c r="AD497" s="63" t="s">
        <v>153</v>
      </c>
      <c r="AE497" s="63"/>
      <c r="AF497" s="458">
        <f>'Punten per wedstrijd'!D437</f>
        <v>508.2999999999991</v>
      </c>
      <c r="AN497" s="10"/>
      <c r="AO497" s="5"/>
      <c r="AR497" s="10"/>
      <c r="AS497" s="4"/>
      <c r="AT497" s="5"/>
      <c r="AW497" s="10"/>
      <c r="AX497" s="5"/>
      <c r="BA497" s="10"/>
      <c r="BB497" s="4"/>
      <c r="BK497" s="4"/>
      <c r="BT497" s="4"/>
      <c r="CC497" s="4"/>
      <c r="CL497" s="4"/>
      <c r="CU497" s="4"/>
      <c r="DD497" s="4"/>
      <c r="DM497" s="4"/>
      <c r="DV497" s="4"/>
      <c r="EE497" s="4"/>
      <c r="EN497" s="4"/>
      <c r="EW497" s="4"/>
      <c r="FF497" s="4"/>
      <c r="FO497" s="4"/>
      <c r="FX497" s="4"/>
      <c r="GG497" s="4"/>
      <c r="GP497" s="4"/>
      <c r="GY497" s="4"/>
      <c r="HH497" s="4"/>
    </row>
    <row r="498" spans="1:216" s="3" customFormat="1" ht="15.75" customHeight="1">
      <c r="A498" s="5" t="s">
        <v>7</v>
      </c>
      <c r="B498" s="277" t="s">
        <v>2023</v>
      </c>
      <c r="C498" s="63"/>
      <c r="D498" s="458">
        <f>'Punten per wedstrijd'!D741</f>
        <v>3101.1999999999989</v>
      </c>
      <c r="E498" s="331" t="s">
        <v>7</v>
      </c>
      <c r="F498" s="63" t="s">
        <v>783</v>
      </c>
      <c r="G498" s="63"/>
      <c r="H498" s="458">
        <f>'Punten per wedstrijd'!D138</f>
        <v>5420.4000000000033</v>
      </c>
      <c r="I498" s="331" t="s">
        <v>7</v>
      </c>
      <c r="J498" s="63" t="s">
        <v>141</v>
      </c>
      <c r="K498" s="63"/>
      <c r="L498" s="458">
        <f>'Punten per wedstrijd'!D364</f>
        <v>1194.0999999999926</v>
      </c>
      <c r="M498" s="331" t="s">
        <v>7</v>
      </c>
      <c r="N498" s="63" t="s">
        <v>155</v>
      </c>
      <c r="O498" s="63"/>
      <c r="P498" s="458">
        <f>'Punten per wedstrijd'!D621</f>
        <v>375.20000000000266</v>
      </c>
      <c r="Q498" s="331" t="s">
        <v>7</v>
      </c>
      <c r="R498" s="63" t="s">
        <v>3383</v>
      </c>
      <c r="S498" s="331"/>
      <c r="T498" s="458">
        <f>'Punten per wedstrijd'!D714</f>
        <v>16.5</v>
      </c>
      <c r="U498" s="331" t="s">
        <v>7</v>
      </c>
      <c r="V498" s="63" t="s">
        <v>796</v>
      </c>
      <c r="W498" s="63"/>
      <c r="X498" s="458">
        <f>'Punten per wedstrijd'!D50</f>
        <v>5860.800000000002</v>
      </c>
      <c r="Y498" s="331" t="s">
        <v>7</v>
      </c>
      <c r="Z498" s="63" t="s">
        <v>153</v>
      </c>
      <c r="AA498" s="63"/>
      <c r="AB498" s="458">
        <f>'Punten per wedstrijd'!D229</f>
        <v>848.5</v>
      </c>
      <c r="AC498" s="331" t="s">
        <v>7</v>
      </c>
      <c r="AD498" s="219" t="s">
        <v>1643</v>
      </c>
      <c r="AE498" s="63"/>
      <c r="AF498" s="458">
        <f>'Punten per wedstrijd'!D462</f>
        <v>492.49999999999937</v>
      </c>
      <c r="AN498" s="10"/>
      <c r="AO498" s="5"/>
      <c r="AR498" s="10"/>
      <c r="AS498" s="4"/>
      <c r="AT498" s="5"/>
      <c r="AW498" s="10"/>
      <c r="AX498" s="5"/>
      <c r="BA498" s="10"/>
      <c r="BB498" s="4"/>
      <c r="BK498" s="4"/>
      <c r="BT498" s="4"/>
      <c r="CC498" s="4"/>
      <c r="CL498" s="4"/>
      <c r="CU498" s="4"/>
      <c r="DD498" s="4"/>
      <c r="DM498" s="4"/>
      <c r="DV498" s="4"/>
      <c r="EE498" s="4"/>
      <c r="EN498" s="4"/>
      <c r="EW498" s="4"/>
      <c r="FF498" s="4"/>
      <c r="FO498" s="4"/>
      <c r="FX498" s="4"/>
      <c r="GG498" s="4"/>
      <c r="GP498" s="4"/>
      <c r="GY498" s="4"/>
      <c r="HH498" s="4"/>
    </row>
    <row r="499" spans="1:216" s="3" customFormat="1" ht="15.75" customHeight="1">
      <c r="A499" s="5" t="s">
        <v>8</v>
      </c>
      <c r="B499" s="63" t="s">
        <v>733</v>
      </c>
      <c r="C499" s="63"/>
      <c r="D499" s="458">
        <f>'Punten per wedstrijd'!D812</f>
        <v>2995.5500000000047</v>
      </c>
      <c r="E499" s="331" t="s">
        <v>8</v>
      </c>
      <c r="F499" s="63" t="s">
        <v>9</v>
      </c>
      <c r="G499" s="63"/>
      <c r="H499" s="458">
        <f>'Punten per wedstrijd'!D129</f>
        <v>5410.2999999999956</v>
      </c>
      <c r="I499" s="331" t="s">
        <v>8</v>
      </c>
      <c r="J499" s="277" t="s">
        <v>37</v>
      </c>
      <c r="K499" s="63"/>
      <c r="L499" s="458">
        <f>'Punten per wedstrijd'!D406</f>
        <v>1187.8999999999851</v>
      </c>
      <c r="M499" s="331" t="s">
        <v>8</v>
      </c>
      <c r="N499" s="277" t="s">
        <v>2027</v>
      </c>
      <c r="O499" s="63"/>
      <c r="P499" s="458">
        <f>'Punten per wedstrijd'!D576</f>
        <v>338.79999999999029</v>
      </c>
      <c r="Q499" s="331" t="s">
        <v>8</v>
      </c>
      <c r="R499" s="277" t="s">
        <v>23</v>
      </c>
      <c r="S499" s="331"/>
      <c r="T499" s="458">
        <f>'Punten per wedstrijd'!D686</f>
        <v>15</v>
      </c>
      <c r="U499" s="331" t="s">
        <v>8</v>
      </c>
      <c r="V499" s="63" t="s">
        <v>757</v>
      </c>
      <c r="W499" s="63"/>
      <c r="X499" s="458">
        <f>'Punten per wedstrijd'!D41</f>
        <v>5794</v>
      </c>
      <c r="Y499" s="331" t="s">
        <v>8</v>
      </c>
      <c r="Z499" s="219" t="s">
        <v>1656</v>
      </c>
      <c r="AA499" s="63"/>
      <c r="AB499" s="458">
        <f>'Punten per wedstrijd'!D273</f>
        <v>823.19999999999891</v>
      </c>
      <c r="AC499" s="331" t="s">
        <v>8</v>
      </c>
      <c r="AD499" s="63" t="s">
        <v>762</v>
      </c>
      <c r="AE499" s="63"/>
      <c r="AF499" s="458">
        <f>'Punten per wedstrijd'!D474</f>
        <v>476.10000000000099</v>
      </c>
      <c r="AN499" s="10"/>
      <c r="AO499" s="5"/>
      <c r="AR499" s="10"/>
      <c r="AS499" s="4"/>
      <c r="AT499" s="5"/>
      <c r="AW499" s="10"/>
      <c r="AX499" s="5"/>
      <c r="BA499" s="10"/>
      <c r="BB499" s="4"/>
      <c r="BK499" s="4"/>
      <c r="BT499" s="4"/>
      <c r="CC499" s="4"/>
      <c r="CL499" s="4"/>
      <c r="CU499" s="4"/>
      <c r="DD499" s="4"/>
      <c r="DM499" s="4"/>
      <c r="DV499" s="4"/>
      <c r="EE499" s="4"/>
      <c r="EN499" s="4"/>
      <c r="EW499" s="4"/>
      <c r="FF499" s="4"/>
      <c r="FO499" s="4"/>
      <c r="FX499" s="4"/>
      <c r="GG499" s="4"/>
      <c r="GP499" s="4"/>
      <c r="GY499" s="4"/>
      <c r="HH499" s="4"/>
    </row>
    <row r="500" spans="1:216" s="3" customFormat="1" ht="15.75" customHeight="1">
      <c r="A500" s="5" t="s">
        <v>10</v>
      </c>
      <c r="B500" s="277" t="s">
        <v>2026</v>
      </c>
      <c r="C500" s="63"/>
      <c r="D500" s="458">
        <f>'Punten per wedstrijd'!D782</f>
        <v>2966.8000000000011</v>
      </c>
      <c r="E500" s="331" t="s">
        <v>10</v>
      </c>
      <c r="F500" s="63" t="s">
        <v>746</v>
      </c>
      <c r="G500" s="63"/>
      <c r="H500" s="458">
        <f>'Punten per wedstrijd'!D171</f>
        <v>5408.2000000000098</v>
      </c>
      <c r="I500" s="331" t="s">
        <v>10</v>
      </c>
      <c r="J500" s="219" t="s">
        <v>1662</v>
      </c>
      <c r="K500" s="63"/>
      <c r="L500" s="458">
        <f>'Punten per wedstrijd'!D408</f>
        <v>1171.6000000000117</v>
      </c>
      <c r="M500" s="331" t="s">
        <v>10</v>
      </c>
      <c r="N500" s="63" t="s">
        <v>800</v>
      </c>
      <c r="O500" s="63"/>
      <c r="P500" s="458">
        <f>'Punten per wedstrijd'!D568</f>
        <v>331.00000000000148</v>
      </c>
      <c r="Q500" s="331" t="s">
        <v>10</v>
      </c>
      <c r="R500" s="277" t="s">
        <v>2007</v>
      </c>
      <c r="S500" s="331"/>
      <c r="T500" s="458">
        <f>'Punten per wedstrijd'!D663</f>
        <v>14</v>
      </c>
      <c r="U500" s="331" t="s">
        <v>10</v>
      </c>
      <c r="V500" s="63" t="s">
        <v>3399</v>
      </c>
      <c r="W500" s="63"/>
      <c r="X500" s="458">
        <f>'Punten per wedstrijd'!D87</f>
        <v>5743.349999999994</v>
      </c>
      <c r="Y500" s="331" t="s">
        <v>10</v>
      </c>
      <c r="Z500" s="63" t="s">
        <v>3375</v>
      </c>
      <c r="AA500" s="63"/>
      <c r="AB500" s="458">
        <f>'Punten per wedstrijd'!D263</f>
        <v>810.99999999999955</v>
      </c>
      <c r="AC500" s="331" t="s">
        <v>10</v>
      </c>
      <c r="AD500" s="28" t="s">
        <v>143</v>
      </c>
      <c r="AE500" s="63"/>
      <c r="AF500" s="458">
        <f>'Punten per wedstrijd'!D511</f>
        <v>463.89999999999867</v>
      </c>
      <c r="AN500" s="10"/>
      <c r="AO500" s="5"/>
      <c r="AR500" s="10"/>
      <c r="AS500" s="4"/>
      <c r="AT500" s="5"/>
      <c r="AW500" s="10"/>
      <c r="AX500" s="5"/>
      <c r="BA500" s="10"/>
      <c r="BB500" s="4"/>
      <c r="BK500" s="4"/>
      <c r="BT500" s="4"/>
      <c r="CC500" s="4"/>
      <c r="CL500" s="4"/>
      <c r="CU500" s="4"/>
      <c r="DD500" s="4"/>
      <c r="DM500" s="4"/>
      <c r="DV500" s="4"/>
      <c r="EE500" s="4"/>
      <c r="EN500" s="4"/>
      <c r="EW500" s="4"/>
      <c r="FF500" s="4"/>
      <c r="FO500" s="4"/>
      <c r="FX500" s="4"/>
      <c r="GG500" s="4"/>
      <c r="GP500" s="4"/>
      <c r="GY500" s="4"/>
      <c r="HH500" s="4"/>
    </row>
    <row r="501" spans="1:216" s="3" customFormat="1" ht="15.75" customHeight="1">
      <c r="A501" s="5" t="s">
        <v>12</v>
      </c>
      <c r="B501" s="277" t="s">
        <v>11</v>
      </c>
      <c r="C501" s="63"/>
      <c r="D501" s="458">
        <f>'Punten per wedstrijd'!D755</f>
        <v>2706.399999999996</v>
      </c>
      <c r="E501" s="331" t="s">
        <v>12</v>
      </c>
      <c r="F501" s="63" t="s">
        <v>155</v>
      </c>
      <c r="G501" s="63"/>
      <c r="H501" s="458">
        <f>'Punten per wedstrijd'!D205</f>
        <v>5344.2000000000044</v>
      </c>
      <c r="I501" s="331" t="s">
        <v>12</v>
      </c>
      <c r="J501" s="63" t="s">
        <v>3367</v>
      </c>
      <c r="K501" s="63"/>
      <c r="L501" s="458">
        <f>'Punten per wedstrijd'!D323</f>
        <v>1163.5999999999867</v>
      </c>
      <c r="M501" s="331" t="s">
        <v>12</v>
      </c>
      <c r="N501" s="219" t="s">
        <v>1647</v>
      </c>
      <c r="O501" s="63"/>
      <c r="P501" s="458">
        <f>'Punten per wedstrijd'!D530</f>
        <v>330.79999999999325</v>
      </c>
      <c r="Q501" s="331" t="s">
        <v>12</v>
      </c>
      <c r="R501" s="63" t="s">
        <v>755</v>
      </c>
      <c r="S501" s="331"/>
      <c r="T501" s="458">
        <f>'Punten per wedstrijd'!D715</f>
        <v>13</v>
      </c>
      <c r="U501" s="331" t="s">
        <v>12</v>
      </c>
      <c r="V501" s="63" t="s">
        <v>3375</v>
      </c>
      <c r="W501" s="63"/>
      <c r="X501" s="458">
        <f>'Punten per wedstrijd'!D55</f>
        <v>5717.7000000000035</v>
      </c>
      <c r="Y501" s="331" t="s">
        <v>12</v>
      </c>
      <c r="Z501" s="63" t="s">
        <v>3382</v>
      </c>
      <c r="AA501" s="63"/>
      <c r="AB501" s="458">
        <f>'Punten per wedstrijd'!D279</f>
        <v>803.50000000000023</v>
      </c>
      <c r="AC501" s="331" t="s">
        <v>12</v>
      </c>
      <c r="AD501" s="219" t="s">
        <v>1652</v>
      </c>
      <c r="AE501" s="63"/>
      <c r="AF501" s="458">
        <f>'Punten per wedstrijd'!D425</f>
        <v>461.79999999999973</v>
      </c>
      <c r="AN501" s="10"/>
      <c r="AO501" s="5"/>
      <c r="AR501" s="10"/>
      <c r="AS501" s="4"/>
      <c r="AT501" s="5"/>
      <c r="AW501" s="10"/>
      <c r="AX501" s="5"/>
      <c r="BA501" s="10"/>
      <c r="BB501" s="4"/>
      <c r="BK501" s="4"/>
      <c r="BT501" s="4"/>
      <c r="CC501" s="4"/>
      <c r="CL501" s="4"/>
      <c r="CU501" s="4"/>
      <c r="DD501" s="4"/>
      <c r="DM501" s="4"/>
      <c r="DV501" s="4"/>
      <c r="EE501" s="4"/>
      <c r="EN501" s="4"/>
      <c r="EW501" s="4"/>
      <c r="FF501" s="4"/>
      <c r="FO501" s="4"/>
      <c r="FX501" s="4"/>
      <c r="GG501" s="4"/>
      <c r="GP501" s="4"/>
      <c r="GY501" s="4"/>
      <c r="HH501" s="4"/>
    </row>
    <row r="502" spans="1:216" s="3" customFormat="1" ht="15.75" customHeight="1">
      <c r="A502" s="5" t="s">
        <v>14</v>
      </c>
      <c r="B502" s="219" t="s">
        <v>1647</v>
      </c>
      <c r="C502" s="63"/>
      <c r="D502" s="458">
        <f>'Punten per wedstrijd'!D738</f>
        <v>2660.0999999999949</v>
      </c>
      <c r="E502" s="331" t="s">
        <v>14</v>
      </c>
      <c r="F502" s="63" t="s">
        <v>800</v>
      </c>
      <c r="G502" s="63"/>
      <c r="H502" s="458">
        <f>'Punten per wedstrijd'!D152</f>
        <v>5220.8000000000047</v>
      </c>
      <c r="I502" s="331" t="s">
        <v>14</v>
      </c>
      <c r="J502" s="63" t="s">
        <v>746</v>
      </c>
      <c r="K502" s="63"/>
      <c r="L502" s="458">
        <f>'Punten per wedstrijd'!D379</f>
        <v>1159.1999999999957</v>
      </c>
      <c r="M502" s="331" t="s">
        <v>14</v>
      </c>
      <c r="N502" s="277" t="s">
        <v>2011</v>
      </c>
      <c r="O502" s="63"/>
      <c r="P502" s="458">
        <f>'Punten per wedstrijd'!D552</f>
        <v>328.19999999999942</v>
      </c>
      <c r="Q502" s="331" t="s">
        <v>14</v>
      </c>
      <c r="R502" s="63" t="s">
        <v>3378</v>
      </c>
      <c r="S502" s="331"/>
      <c r="T502" s="458">
        <f>'Punten per wedstrijd'!D629</f>
        <v>12</v>
      </c>
      <c r="U502" s="331" t="s">
        <v>14</v>
      </c>
      <c r="V502" s="219" t="s">
        <v>1656</v>
      </c>
      <c r="W502" s="63"/>
      <c r="X502" s="458">
        <f>'Punten per wedstrijd'!D65</f>
        <v>5687.399999999996</v>
      </c>
      <c r="Y502" s="331" t="s">
        <v>14</v>
      </c>
      <c r="Z502" s="219" t="s">
        <v>1647</v>
      </c>
      <c r="AA502" s="63"/>
      <c r="AB502" s="458">
        <f>'Punten per wedstrijd'!D218</f>
        <v>797.69999999999811</v>
      </c>
      <c r="AC502" s="331" t="s">
        <v>14</v>
      </c>
      <c r="AD502" s="219" t="s">
        <v>1657</v>
      </c>
      <c r="AE502" s="63"/>
      <c r="AF502" s="458">
        <f>'Punten per wedstrijd'!D423</f>
        <v>437.0000000000008</v>
      </c>
      <c r="AN502" s="10"/>
      <c r="AO502" s="5"/>
      <c r="AR502" s="10"/>
      <c r="AS502" s="4"/>
      <c r="AT502" s="5"/>
      <c r="AW502" s="10"/>
      <c r="AX502" s="5"/>
      <c r="BA502" s="10"/>
      <c r="BB502" s="4"/>
      <c r="BK502" s="4"/>
      <c r="BT502" s="4"/>
      <c r="CC502" s="4"/>
      <c r="CL502" s="4"/>
      <c r="CU502" s="4"/>
      <c r="DD502" s="4"/>
      <c r="DM502" s="4"/>
      <c r="DV502" s="4"/>
      <c r="EE502" s="4"/>
      <c r="EN502" s="4"/>
      <c r="EW502" s="4"/>
      <c r="FF502" s="4"/>
      <c r="FO502" s="4"/>
      <c r="FX502" s="4"/>
      <c r="GG502" s="4"/>
      <c r="GP502" s="4"/>
      <c r="GY502" s="4"/>
      <c r="HH502" s="4"/>
    </row>
    <row r="503" spans="1:216" s="3" customFormat="1" ht="15.75" customHeight="1">
      <c r="A503" s="5" t="s">
        <v>16</v>
      </c>
      <c r="B503" s="277" t="s">
        <v>2025</v>
      </c>
      <c r="C503" s="63"/>
      <c r="D503" s="458">
        <f>'Punten per wedstrijd'!D757</f>
        <v>2603.9999999999982</v>
      </c>
      <c r="E503" s="331" t="s">
        <v>16</v>
      </c>
      <c r="F503" s="219" t="s">
        <v>1660</v>
      </c>
      <c r="G503" s="63"/>
      <c r="H503" s="458">
        <f>'Punten per wedstrijd'!D179</f>
        <v>5172.9999999999909</v>
      </c>
      <c r="I503" s="331" t="s">
        <v>16</v>
      </c>
      <c r="J503" s="277" t="s">
        <v>2027</v>
      </c>
      <c r="K503" s="63"/>
      <c r="L503" s="458">
        <f>'Punten per wedstrijd'!D368</f>
        <v>1129.3999999999833</v>
      </c>
      <c r="M503" s="331" t="s">
        <v>16</v>
      </c>
      <c r="N503" s="277" t="s">
        <v>1</v>
      </c>
      <c r="O503" s="63"/>
      <c r="P503" s="458">
        <f>'Punten per wedstrijd'!D532</f>
        <v>326.40000000000379</v>
      </c>
      <c r="Q503" s="331" t="s">
        <v>16</v>
      </c>
      <c r="R503" s="277" t="s">
        <v>2053</v>
      </c>
      <c r="S503" s="331"/>
      <c r="T503" s="458">
        <f>'Punten per wedstrijd'!D641</f>
        <v>12</v>
      </c>
      <c r="U503" s="331" t="s">
        <v>16</v>
      </c>
      <c r="V503" s="63" t="s">
        <v>3372</v>
      </c>
      <c r="W503" s="63"/>
      <c r="X503" s="458">
        <f>'Punten per wedstrijd'!D47</f>
        <v>5629.8500000000058</v>
      </c>
      <c r="Y503" s="331" t="s">
        <v>16</v>
      </c>
      <c r="Z503" s="63" t="s">
        <v>757</v>
      </c>
      <c r="AA503" s="63"/>
      <c r="AB503" s="458">
        <f>'Punten per wedstrijd'!D249</f>
        <v>794.90000000000214</v>
      </c>
      <c r="AC503" s="331" t="s">
        <v>16</v>
      </c>
      <c r="AD503" s="277" t="s">
        <v>33</v>
      </c>
      <c r="AE503" s="63"/>
      <c r="AF503" s="458">
        <f>'Punten per wedstrijd'!D509</f>
        <v>436.50000000000006</v>
      </c>
      <c r="AN503" s="10"/>
      <c r="AO503" s="5"/>
      <c r="AR503" s="10"/>
      <c r="AS503" s="4"/>
      <c r="AT503" s="5"/>
      <c r="AW503" s="10"/>
      <c r="AX503" s="5"/>
      <c r="BA503" s="10"/>
      <c r="BB503" s="4"/>
      <c r="BK503" s="4"/>
      <c r="BT503" s="4"/>
      <c r="CC503" s="4"/>
      <c r="CL503" s="4"/>
      <c r="CU503" s="4"/>
      <c r="DD503" s="4"/>
      <c r="DM503" s="4"/>
      <c r="DV503" s="4"/>
      <c r="EE503" s="4"/>
      <c r="EN503" s="4"/>
      <c r="EW503" s="4"/>
      <c r="FF503" s="4"/>
      <c r="FO503" s="4"/>
      <c r="FX503" s="4"/>
      <c r="GG503" s="4"/>
      <c r="GP503" s="4"/>
      <c r="GY503" s="4"/>
      <c r="HH503" s="4"/>
    </row>
    <row r="504" spans="1:216" s="3" customFormat="1" ht="15.75" customHeight="1">
      <c r="A504" s="5" t="s">
        <v>18</v>
      </c>
      <c r="B504" s="277" t="s">
        <v>2008</v>
      </c>
      <c r="C504" s="63"/>
      <c r="D504" s="458">
        <f>'Punten per wedstrijd'!D832</f>
        <v>2576.2000000000007</v>
      </c>
      <c r="E504" s="331" t="s">
        <v>18</v>
      </c>
      <c r="F504" s="63" t="s">
        <v>733</v>
      </c>
      <c r="G504" s="63"/>
      <c r="H504" s="458">
        <f>'Punten per wedstrijd'!D188</f>
        <v>5168.1000000000022</v>
      </c>
      <c r="I504" s="331" t="s">
        <v>18</v>
      </c>
      <c r="J504" s="277" t="s">
        <v>2008</v>
      </c>
      <c r="K504" s="63"/>
      <c r="L504" s="458">
        <f>'Punten per wedstrijd'!D416</f>
        <v>1123.5999999999972</v>
      </c>
      <c r="M504" s="331" t="s">
        <v>18</v>
      </c>
      <c r="N504" s="63" t="s">
        <v>153</v>
      </c>
      <c r="O504" s="63"/>
      <c r="P504" s="458">
        <f>'Punten per wedstrijd'!D541</f>
        <v>309.60000000000002</v>
      </c>
      <c r="Q504" s="331" t="s">
        <v>18</v>
      </c>
      <c r="R504" s="63" t="s">
        <v>3379</v>
      </c>
      <c r="S504" s="331"/>
      <c r="T504" s="458">
        <f>'Punten per wedstrijd'!D657</f>
        <v>12</v>
      </c>
      <c r="U504" s="331" t="s">
        <v>18</v>
      </c>
      <c r="V504" s="63" t="s">
        <v>3374</v>
      </c>
      <c r="W504" s="63"/>
      <c r="X504" s="458">
        <f>'Punten per wedstrijd'!D59</f>
        <v>5617.6999999999953</v>
      </c>
      <c r="Y504" s="331" t="s">
        <v>18</v>
      </c>
      <c r="Z504" s="277" t="s">
        <v>2003</v>
      </c>
      <c r="AA504" s="63"/>
      <c r="AB504" s="458">
        <f>'Punten per wedstrijd'!D216</f>
        <v>790.30000000000041</v>
      </c>
      <c r="AC504" s="331" t="s">
        <v>18</v>
      </c>
      <c r="AD504" s="219" t="s">
        <v>1653</v>
      </c>
      <c r="AE504" s="63"/>
      <c r="AF504" s="458">
        <f>'Punten per wedstrijd'!D431</f>
        <v>428.09999999999997</v>
      </c>
      <c r="AN504" s="10"/>
      <c r="AO504" s="5"/>
      <c r="AR504" s="10"/>
      <c r="AS504" s="4"/>
      <c r="AT504" s="5"/>
      <c r="AW504" s="10"/>
      <c r="AX504" s="5"/>
      <c r="BA504" s="10"/>
      <c r="BB504" s="4"/>
      <c r="BK504" s="4"/>
      <c r="BT504" s="4"/>
      <c r="CC504" s="4"/>
      <c r="CL504" s="4"/>
      <c r="CU504" s="4"/>
      <c r="DD504" s="4"/>
      <c r="DM504" s="4"/>
      <c r="DV504" s="4"/>
      <c r="EE504" s="4"/>
      <c r="EN504" s="4"/>
      <c r="EW504" s="4"/>
      <c r="FF504" s="4"/>
      <c r="FO504" s="4"/>
      <c r="FX504" s="4"/>
      <c r="GG504" s="4"/>
      <c r="GP504" s="4"/>
      <c r="GY504" s="4"/>
      <c r="HH504" s="4"/>
    </row>
    <row r="505" spans="1:216" s="3" customFormat="1" ht="15.75" customHeight="1">
      <c r="A505" s="5" t="s">
        <v>20</v>
      </c>
      <c r="B505" s="63" t="s">
        <v>749</v>
      </c>
      <c r="C505" s="63"/>
      <c r="D505" s="458">
        <f>'Punten per wedstrijd'!D807</f>
        <v>2570.4999999999982</v>
      </c>
      <c r="E505" s="331" t="s">
        <v>20</v>
      </c>
      <c r="F505" s="63" t="s">
        <v>154</v>
      </c>
      <c r="G505" s="63"/>
      <c r="H505" s="458">
        <f>'Punten per wedstrijd'!D174</f>
        <v>5137.6000000000022</v>
      </c>
      <c r="I505" s="331" t="s">
        <v>20</v>
      </c>
      <c r="J505" s="277" t="s">
        <v>15</v>
      </c>
      <c r="K505" s="63"/>
      <c r="L505" s="458">
        <f>'Punten per wedstrijd'!D349</f>
        <v>1117.1999999999998</v>
      </c>
      <c r="M505" s="331" t="s">
        <v>20</v>
      </c>
      <c r="N505" s="63" t="s">
        <v>778</v>
      </c>
      <c r="O505" s="63"/>
      <c r="P505" s="458">
        <f>'Punten per wedstrijd'!D589</f>
        <v>308.40000000000015</v>
      </c>
      <c r="Q505" s="331" t="s">
        <v>20</v>
      </c>
      <c r="R505" s="219" t="s">
        <v>1643</v>
      </c>
      <c r="S505" s="331"/>
      <c r="T505" s="458">
        <f>'Punten per wedstrijd'!D670</f>
        <v>12</v>
      </c>
      <c r="U505" s="331" t="s">
        <v>20</v>
      </c>
      <c r="V505" s="277" t="s">
        <v>2025</v>
      </c>
      <c r="W505" s="63"/>
      <c r="X505" s="458">
        <f>'Punten per wedstrijd'!D29</f>
        <v>5537.7999999999993</v>
      </c>
      <c r="Y505" s="331" t="s">
        <v>20</v>
      </c>
      <c r="Z505" s="63" t="s">
        <v>3374</v>
      </c>
      <c r="AA505" s="63"/>
      <c r="AB505" s="458">
        <f>'Punten per wedstrijd'!D267</f>
        <v>784.09999999999911</v>
      </c>
      <c r="AC505" s="331" t="s">
        <v>20</v>
      </c>
      <c r="AD505" s="63" t="s">
        <v>728</v>
      </c>
      <c r="AE505" s="63"/>
      <c r="AF505" s="458">
        <f>'Punten per wedstrijd'!D447</f>
        <v>427.60000000000031</v>
      </c>
      <c r="AN505" s="10"/>
      <c r="AO505" s="5"/>
      <c r="AR505" s="10"/>
      <c r="AS505" s="4"/>
      <c r="AT505" s="5"/>
      <c r="AW505" s="10"/>
      <c r="AX505" s="5"/>
      <c r="BA505" s="10"/>
      <c r="BB505" s="4"/>
      <c r="BK505" s="4"/>
      <c r="BT505" s="4"/>
      <c r="CC505" s="4"/>
      <c r="CL505" s="4"/>
      <c r="CU505" s="4"/>
      <c r="DD505" s="4"/>
      <c r="DM505" s="4"/>
      <c r="DV505" s="4"/>
      <c r="EE505" s="4"/>
      <c r="EN505" s="4"/>
      <c r="EW505" s="4"/>
      <c r="FF505" s="4"/>
      <c r="FO505" s="4"/>
      <c r="FX505" s="4"/>
      <c r="GG505" s="4"/>
      <c r="GP505" s="4"/>
      <c r="GY505" s="4"/>
      <c r="HH505" s="4"/>
    </row>
    <row r="506" spans="1:216" s="3" customFormat="1" ht="15.75" customHeight="1">
      <c r="A506" s="5" t="s">
        <v>22</v>
      </c>
      <c r="B506" s="63" t="s">
        <v>3377</v>
      </c>
      <c r="C506" s="63"/>
      <c r="D506" s="458">
        <f>'Punten per wedstrijd'!D811</f>
        <v>2547.6999999999989</v>
      </c>
      <c r="E506" s="331" t="s">
        <v>22</v>
      </c>
      <c r="F506" s="63" t="s">
        <v>3386</v>
      </c>
      <c r="G506" s="63"/>
      <c r="H506" s="458">
        <f>'Punten per wedstrijd'!D118</f>
        <v>5077.8999999999978</v>
      </c>
      <c r="I506" s="331" t="s">
        <v>22</v>
      </c>
      <c r="J506" s="63" t="s">
        <v>783</v>
      </c>
      <c r="K506" s="63"/>
      <c r="L506" s="458">
        <f>'Punten per wedstrijd'!D346</f>
        <v>1111.2000000000019</v>
      </c>
      <c r="M506" s="331" t="s">
        <v>22</v>
      </c>
      <c r="N506" s="219" t="s">
        <v>1654</v>
      </c>
      <c r="O506" s="63"/>
      <c r="P506" s="458">
        <f>'Punten per wedstrijd'!D584</f>
        <v>301.79999999999717</v>
      </c>
      <c r="Q506" s="331" t="s">
        <v>22</v>
      </c>
      <c r="R506" s="277" t="s">
        <v>2010</v>
      </c>
      <c r="S506" s="331"/>
      <c r="T506" s="458">
        <f>'Punten per wedstrijd'!D630</f>
        <v>0</v>
      </c>
      <c r="U506" s="331" t="s">
        <v>22</v>
      </c>
      <c r="V506" s="63" t="s">
        <v>800</v>
      </c>
      <c r="W506" s="63"/>
      <c r="X506" s="458">
        <f>'Punten per wedstrijd'!D48</f>
        <v>5532.4000000000078</v>
      </c>
      <c r="Y506" s="331" t="s">
        <v>22</v>
      </c>
      <c r="Z506" s="28" t="s">
        <v>142</v>
      </c>
      <c r="AA506" s="63"/>
      <c r="AB506" s="458">
        <f>'Punten per wedstrijd'!D281</f>
        <v>762.20000000000061</v>
      </c>
      <c r="AC506" s="331" t="s">
        <v>22</v>
      </c>
      <c r="AD506" s="63" t="s">
        <v>3383</v>
      </c>
      <c r="AE506" s="63"/>
      <c r="AF506" s="458">
        <f>'Punten per wedstrijd'!D506</f>
        <v>426.40000000000032</v>
      </c>
      <c r="AN506" s="10"/>
      <c r="AO506" s="5"/>
      <c r="AR506" s="10"/>
      <c r="AS506" s="4"/>
      <c r="AT506" s="5"/>
      <c r="AW506" s="10"/>
      <c r="AX506" s="5"/>
      <c r="BA506" s="10"/>
      <c r="BB506" s="4"/>
      <c r="BK506" s="4"/>
      <c r="BT506" s="4"/>
      <c r="CC506" s="4"/>
      <c r="CL506" s="4"/>
      <c r="CU506" s="4"/>
      <c r="DD506" s="4"/>
      <c r="DM506" s="4"/>
      <c r="DV506" s="4"/>
      <c r="EE506" s="4"/>
      <c r="EN506" s="4"/>
      <c r="EW506" s="4"/>
      <c r="FF506" s="4"/>
      <c r="FO506" s="4"/>
      <c r="FX506" s="4"/>
      <c r="GG506" s="4"/>
      <c r="GP506" s="4"/>
      <c r="GY506" s="4"/>
      <c r="HH506" s="4"/>
    </row>
    <row r="507" spans="1:216" s="3" customFormat="1" ht="15.75" customHeight="1">
      <c r="A507" s="5" t="s">
        <v>24</v>
      </c>
      <c r="B507" s="277" t="s">
        <v>25</v>
      </c>
      <c r="C507" s="63"/>
      <c r="D507" s="458">
        <f>'Punten per wedstrijd'!D791</f>
        <v>2535.2999999999975</v>
      </c>
      <c r="E507" s="331" t="s">
        <v>24</v>
      </c>
      <c r="F507" s="277" t="s">
        <v>2008</v>
      </c>
      <c r="G507" s="63"/>
      <c r="H507" s="458">
        <f>'Punten per wedstrijd'!D208</f>
        <v>4984.6000000000058</v>
      </c>
      <c r="I507" s="331" t="s">
        <v>24</v>
      </c>
      <c r="J507" s="28" t="s">
        <v>21</v>
      </c>
      <c r="K507" s="63"/>
      <c r="L507" s="458">
        <f>'Punten per wedstrijd'!D363</f>
        <v>1108.9999999999986</v>
      </c>
      <c r="M507" s="331" t="s">
        <v>24</v>
      </c>
      <c r="N507" s="219" t="s">
        <v>1659</v>
      </c>
      <c r="O507" s="63"/>
      <c r="P507" s="458">
        <f>'Punten per wedstrijd'!D620</f>
        <v>298.09999999999911</v>
      </c>
      <c r="Q507" s="331" t="s">
        <v>24</v>
      </c>
      <c r="R507" s="219" t="s">
        <v>1657</v>
      </c>
      <c r="S507" s="331"/>
      <c r="T507" s="458">
        <f>'Punten per wedstrijd'!D631</f>
        <v>0</v>
      </c>
      <c r="U507" s="331" t="s">
        <v>24</v>
      </c>
      <c r="V507" s="63" t="s">
        <v>771</v>
      </c>
      <c r="W507" s="63"/>
      <c r="X507" s="458">
        <f>'Punten per wedstrijd'!D16</f>
        <v>5479.2000000000007</v>
      </c>
      <c r="Y507" s="331" t="s">
        <v>24</v>
      </c>
      <c r="Z507" s="277" t="s">
        <v>15</v>
      </c>
      <c r="AA507" s="63"/>
      <c r="AB507" s="458">
        <f>'Punten per wedstrijd'!D245</f>
        <v>755.89999999999952</v>
      </c>
      <c r="AC507" s="331" t="s">
        <v>24</v>
      </c>
      <c r="AD507" s="277" t="s">
        <v>2008</v>
      </c>
      <c r="AE507" s="63"/>
      <c r="AF507" s="458">
        <f>'Punten per wedstrijd'!D520</f>
        <v>421.7000000000001</v>
      </c>
      <c r="AN507" s="10"/>
      <c r="AO507" s="5"/>
      <c r="AR507" s="10"/>
      <c r="AS507" s="4"/>
      <c r="AT507" s="5"/>
      <c r="AW507" s="10"/>
      <c r="AX507" s="5"/>
      <c r="BA507" s="10"/>
      <c r="BB507" s="4"/>
      <c r="BK507" s="4"/>
      <c r="BT507" s="4"/>
      <c r="CC507" s="4"/>
      <c r="CL507" s="4"/>
      <c r="CU507" s="4"/>
      <c r="DD507" s="4"/>
      <c r="DM507" s="4"/>
      <c r="DV507" s="4"/>
      <c r="EE507" s="4"/>
      <c r="EN507" s="4"/>
      <c r="EW507" s="4"/>
      <c r="FF507" s="4"/>
      <c r="FO507" s="4"/>
      <c r="FX507" s="4"/>
      <c r="GG507" s="4"/>
      <c r="GP507" s="4"/>
      <c r="GY507" s="4"/>
      <c r="HH507" s="4"/>
    </row>
    <row r="508" spans="1:216" s="3" customFormat="1" ht="15.75" customHeight="1">
      <c r="A508" s="5" t="s">
        <v>26</v>
      </c>
      <c r="B508" s="63" t="s">
        <v>3367</v>
      </c>
      <c r="C508" s="63"/>
      <c r="D508" s="458">
        <f>'Punten per wedstrijd'!D739</f>
        <v>2513.6000000000022</v>
      </c>
      <c r="E508" s="331" t="s">
        <v>26</v>
      </c>
      <c r="F508" s="28" t="s">
        <v>21</v>
      </c>
      <c r="G508" s="63"/>
      <c r="H508" s="458">
        <f>'Punten per wedstrijd'!D155</f>
        <v>4979.9999999999982</v>
      </c>
      <c r="I508" s="331" t="s">
        <v>26</v>
      </c>
      <c r="J508" s="63" t="s">
        <v>3386</v>
      </c>
      <c r="K508" s="63"/>
      <c r="L508" s="458">
        <f>'Punten per wedstrijd'!D326</f>
        <v>1104.4999999999968</v>
      </c>
      <c r="M508" s="331" t="s">
        <v>26</v>
      </c>
      <c r="N508" s="63" t="s">
        <v>746</v>
      </c>
      <c r="O508" s="63"/>
      <c r="P508" s="458">
        <f>'Punten per wedstrijd'!D587</f>
        <v>295.80000000000075</v>
      </c>
      <c r="Q508" s="331" t="s">
        <v>26</v>
      </c>
      <c r="R508" s="277" t="s">
        <v>2003</v>
      </c>
      <c r="S508" s="331"/>
      <c r="T508" s="458">
        <f>'Punten per wedstrijd'!D632</f>
        <v>0</v>
      </c>
      <c r="U508" s="331" t="s">
        <v>26</v>
      </c>
      <c r="V508" s="277" t="s">
        <v>2008</v>
      </c>
      <c r="W508" s="63"/>
      <c r="X508" s="458">
        <f>'Punten per wedstrijd'!D104</f>
        <v>5473.6000000000095</v>
      </c>
      <c r="Y508" s="331" t="s">
        <v>26</v>
      </c>
      <c r="Z508" s="277" t="s">
        <v>2011</v>
      </c>
      <c r="AA508" s="63"/>
      <c r="AB508" s="458">
        <f>'Punten per wedstrijd'!D240</f>
        <v>753.450000000003</v>
      </c>
      <c r="AC508" s="331" t="s">
        <v>26</v>
      </c>
      <c r="AD508" s="277" t="s">
        <v>37</v>
      </c>
      <c r="AE508" s="63"/>
      <c r="AF508" s="458">
        <f>'Punten per wedstrijd'!D510</f>
        <v>411.30000000000132</v>
      </c>
      <c r="AN508" s="10"/>
      <c r="AO508" s="5"/>
      <c r="AR508" s="10"/>
      <c r="AS508" s="4"/>
      <c r="AT508" s="5"/>
      <c r="AW508" s="10"/>
      <c r="AX508" s="5"/>
      <c r="BA508" s="10"/>
      <c r="BB508" s="4"/>
      <c r="BK508" s="4"/>
      <c r="BT508" s="4"/>
      <c r="CC508" s="4"/>
      <c r="CL508" s="4"/>
      <c r="CU508" s="4"/>
      <c r="DD508" s="4"/>
      <c r="DM508" s="4"/>
      <c r="DV508" s="4"/>
      <c r="EE508" s="4"/>
      <c r="EN508" s="4"/>
      <c r="EW508" s="4"/>
      <c r="FF508" s="4"/>
      <c r="FO508" s="4"/>
      <c r="FX508" s="4"/>
      <c r="GG508" s="4"/>
      <c r="GP508" s="4"/>
      <c r="GY508" s="4"/>
      <c r="HH508" s="4"/>
    </row>
    <row r="509" spans="1:216" s="3" customFormat="1" ht="15.75" customHeight="1">
      <c r="A509" s="5" t="s">
        <v>28</v>
      </c>
      <c r="B509" s="63" t="s">
        <v>155</v>
      </c>
      <c r="C509" s="63"/>
      <c r="D509" s="458">
        <f>'Punten per wedstrijd'!D829</f>
        <v>2491.5999999999985</v>
      </c>
      <c r="E509" s="331" t="s">
        <v>28</v>
      </c>
      <c r="F509" s="277" t="s">
        <v>31</v>
      </c>
      <c r="G509" s="63"/>
      <c r="H509" s="458">
        <f>'Punten per wedstrijd'!D192</f>
        <v>4954.3999999999887</v>
      </c>
      <c r="I509" s="331" t="s">
        <v>28</v>
      </c>
      <c r="J509" s="63" t="s">
        <v>9</v>
      </c>
      <c r="K509" s="63"/>
      <c r="L509" s="458">
        <f>'Punten per wedstrijd'!D337</f>
        <v>1096.7999999999947</v>
      </c>
      <c r="M509" s="331" t="s">
        <v>28</v>
      </c>
      <c r="N509" s="277" t="s">
        <v>25</v>
      </c>
      <c r="O509" s="63"/>
      <c r="P509" s="458">
        <f>'Punten per wedstrijd'!D583</f>
        <v>291.49999999999926</v>
      </c>
      <c r="Q509" s="331" t="s">
        <v>28</v>
      </c>
      <c r="R509" s="219" t="s">
        <v>1652</v>
      </c>
      <c r="S509" s="331"/>
      <c r="T509" s="458">
        <f>'Punten per wedstrijd'!D633</f>
        <v>0</v>
      </c>
      <c r="U509" s="331" t="s">
        <v>28</v>
      </c>
      <c r="V509" s="63" t="s">
        <v>3397</v>
      </c>
      <c r="W509" s="63"/>
      <c r="X509" s="458">
        <f>'Punten per wedstrijd'!D76</f>
        <v>5445.7000000000044</v>
      </c>
      <c r="Y509" s="331" t="s">
        <v>28</v>
      </c>
      <c r="Z509" s="63" t="s">
        <v>3373</v>
      </c>
      <c r="AA509" s="63"/>
      <c r="AB509" s="458">
        <f>'Punten per wedstrijd'!D251</f>
        <v>745.80000000000189</v>
      </c>
      <c r="AC509" s="331" t="s">
        <v>28</v>
      </c>
      <c r="AD509" s="277" t="s">
        <v>2024</v>
      </c>
      <c r="AE509" s="63"/>
      <c r="AF509" s="458">
        <f>'Punten per wedstrijd'!D438</f>
        <v>408.1999999999997</v>
      </c>
      <c r="AN509" s="10"/>
      <c r="AO509" s="5"/>
      <c r="AR509" s="10"/>
      <c r="AS509" s="4"/>
      <c r="AT509" s="5"/>
      <c r="AW509" s="10"/>
      <c r="AX509" s="5"/>
      <c r="BA509" s="10"/>
      <c r="BB509" s="4"/>
      <c r="BK509" s="4"/>
      <c r="BT509" s="4"/>
      <c r="CC509" s="4"/>
      <c r="CL509" s="4"/>
      <c r="CU509" s="4"/>
      <c r="DD509" s="4"/>
      <c r="DM509" s="4"/>
      <c r="DV509" s="4"/>
      <c r="EE509" s="4"/>
      <c r="EN509" s="4"/>
      <c r="EW509" s="4"/>
      <c r="FF509" s="4"/>
      <c r="FO509" s="4"/>
      <c r="FX509" s="4"/>
      <c r="GG509" s="4"/>
      <c r="GP509" s="4"/>
      <c r="GY509" s="4"/>
      <c r="HH509" s="4"/>
    </row>
    <row r="510" spans="1:216" s="3" customFormat="1" ht="15.75" customHeight="1">
      <c r="A510" s="5" t="s">
        <v>30</v>
      </c>
      <c r="B510" s="63" t="s">
        <v>778</v>
      </c>
      <c r="C510" s="63"/>
      <c r="D510" s="458">
        <f>'Punten per wedstrijd'!D797</f>
        <v>2487.6999999999989</v>
      </c>
      <c r="E510" s="331" t="s">
        <v>30</v>
      </c>
      <c r="F510" s="277" t="s">
        <v>2006</v>
      </c>
      <c r="G510" s="63"/>
      <c r="H510" s="458">
        <f>'Punten per wedstrijd'!D123</f>
        <v>4909.4000000000033</v>
      </c>
      <c r="I510" s="331" t="s">
        <v>30</v>
      </c>
      <c r="J510" s="277" t="s">
        <v>25</v>
      </c>
      <c r="K510" s="63"/>
      <c r="L510" s="458">
        <f>'Punten per wedstrijd'!D375</f>
        <v>1091.3999999999896</v>
      </c>
      <c r="M510" s="331" t="s">
        <v>30</v>
      </c>
      <c r="N510" s="63" t="s">
        <v>3373</v>
      </c>
      <c r="O510" s="63"/>
      <c r="P510" s="458">
        <f>'Punten per wedstrijd'!D563</f>
        <v>289.30000000000246</v>
      </c>
      <c r="Q510" s="331" t="s">
        <v>30</v>
      </c>
      <c r="R510" s="219" t="s">
        <v>1647</v>
      </c>
      <c r="S510" s="331"/>
      <c r="T510" s="458">
        <f>'Punten per wedstrijd'!D634</f>
        <v>0</v>
      </c>
      <c r="U510" s="331" t="s">
        <v>30</v>
      </c>
      <c r="V510" s="63" t="s">
        <v>162</v>
      </c>
      <c r="W510" s="63"/>
      <c r="X510" s="458">
        <f>'Punten per wedstrijd'!D42</f>
        <v>5414.7999999999865</v>
      </c>
      <c r="Y510" s="331" t="s">
        <v>30</v>
      </c>
      <c r="Z510" s="28" t="s">
        <v>21</v>
      </c>
      <c r="AA510" s="63"/>
      <c r="AB510" s="458">
        <f>'Punten per wedstrijd'!D259</f>
        <v>727.29999999999927</v>
      </c>
      <c r="AC510" s="331" t="s">
        <v>30</v>
      </c>
      <c r="AD510" s="277" t="s">
        <v>25</v>
      </c>
      <c r="AE510" s="63"/>
      <c r="AF510" s="458">
        <f>'Punten per wedstrijd'!D479</f>
        <v>403.40000000000015</v>
      </c>
      <c r="AN510" s="10"/>
      <c r="AO510" s="5"/>
      <c r="AR510" s="10"/>
      <c r="AS510" s="4"/>
      <c r="AT510" s="5"/>
      <c r="AW510" s="10"/>
      <c r="AX510" s="5"/>
      <c r="BA510" s="10"/>
      <c r="BB510" s="4"/>
      <c r="BK510" s="4"/>
      <c r="BT510" s="4"/>
      <c r="CC510" s="4"/>
      <c r="CL510" s="4"/>
      <c r="CU510" s="4"/>
      <c r="DD510" s="4"/>
      <c r="DM510" s="4"/>
      <c r="DV510" s="4"/>
      <c r="EE510" s="4"/>
      <c r="EN510" s="4"/>
      <c r="EW510" s="4"/>
      <c r="FF510" s="4"/>
      <c r="FO510" s="4"/>
      <c r="FX510" s="4"/>
      <c r="GG510" s="4"/>
      <c r="GP510" s="4"/>
      <c r="GY510" s="4"/>
      <c r="HH510" s="4"/>
    </row>
    <row r="511" spans="1:216" s="3" customFormat="1" ht="15.75" customHeight="1">
      <c r="A511" s="5" t="s">
        <v>32</v>
      </c>
      <c r="B511" s="277" t="s">
        <v>17</v>
      </c>
      <c r="C511" s="63"/>
      <c r="D511" s="458">
        <f>'Punten per wedstrijd'!D768</f>
        <v>2482.3000000000011</v>
      </c>
      <c r="E511" s="331" t="s">
        <v>32</v>
      </c>
      <c r="F511" s="277" t="s">
        <v>2027</v>
      </c>
      <c r="G511" s="63"/>
      <c r="H511" s="458">
        <f>'Punten per wedstrijd'!D160</f>
        <v>4894.1999999999916</v>
      </c>
      <c r="I511" s="331" t="s">
        <v>32</v>
      </c>
      <c r="J511" s="277" t="s">
        <v>4497</v>
      </c>
      <c r="K511" s="63"/>
      <c r="L511" s="458">
        <f>'Punten per wedstrijd'!D361</f>
        <v>1084.1999999999953</v>
      </c>
      <c r="M511" s="331" t="s">
        <v>32</v>
      </c>
      <c r="N511" s="63" t="s">
        <v>762</v>
      </c>
      <c r="O511" s="63"/>
      <c r="P511" s="458">
        <f>'Punten per wedstrijd'!D578</f>
        <v>285.70000000000846</v>
      </c>
      <c r="Q511" s="331" t="s">
        <v>32</v>
      </c>
      <c r="R511" s="63" t="s">
        <v>3367</v>
      </c>
      <c r="S511" s="331"/>
      <c r="T511" s="458">
        <f>'Punten per wedstrijd'!D635</f>
        <v>0</v>
      </c>
      <c r="U511" s="331" t="s">
        <v>32</v>
      </c>
      <c r="V511" s="219" t="s">
        <v>1653</v>
      </c>
      <c r="W511" s="63"/>
      <c r="X511" s="458">
        <f>'Punten per wedstrijd'!D15</f>
        <v>5302.2000000000189</v>
      </c>
      <c r="Y511" s="331" t="s">
        <v>32</v>
      </c>
      <c r="Z511" s="219" t="s">
        <v>1657</v>
      </c>
      <c r="AA511" s="63"/>
      <c r="AB511" s="458">
        <f>'Punten per wedstrijd'!D215</f>
        <v>716.29999999999677</v>
      </c>
      <c r="AC511" s="331" t="s">
        <v>32</v>
      </c>
      <c r="AD511" s="63" t="s">
        <v>757</v>
      </c>
      <c r="AE511" s="63"/>
      <c r="AF511" s="458">
        <f>'Punten per wedstrijd'!D457</f>
        <v>402.10000000000014</v>
      </c>
      <c r="AN511" s="10"/>
      <c r="AO511" s="5"/>
      <c r="AR511" s="10"/>
      <c r="AS511" s="4"/>
      <c r="AT511" s="5"/>
      <c r="AW511" s="10"/>
      <c r="AX511" s="5"/>
      <c r="BA511" s="10"/>
      <c r="BB511" s="4"/>
      <c r="BK511" s="4"/>
      <c r="BT511" s="4"/>
      <c r="CC511" s="4"/>
      <c r="CL511" s="4"/>
      <c r="CU511" s="4"/>
      <c r="DD511" s="4"/>
      <c r="DM511" s="4"/>
      <c r="DV511" s="4"/>
      <c r="EE511" s="4"/>
      <c r="EN511" s="4"/>
      <c r="EW511" s="4"/>
      <c r="FF511" s="4"/>
      <c r="FO511" s="4"/>
      <c r="FX511" s="4"/>
      <c r="GG511" s="4"/>
      <c r="GP511" s="4"/>
      <c r="GY511" s="4"/>
      <c r="HH511" s="4"/>
    </row>
    <row r="512" spans="1:216" s="3" customFormat="1" ht="15.75" customHeight="1">
      <c r="A512" s="5" t="s">
        <v>34</v>
      </c>
      <c r="B512" s="63" t="s">
        <v>3394</v>
      </c>
      <c r="C512" s="63"/>
      <c r="D512" s="458">
        <f>'Punten per wedstrijd'!D766</f>
        <v>2397.4000000000015</v>
      </c>
      <c r="E512" s="331" t="s">
        <v>34</v>
      </c>
      <c r="F512" s="219" t="s">
        <v>1647</v>
      </c>
      <c r="G512" s="63"/>
      <c r="H512" s="458">
        <f>'Punten per wedstrijd'!D114</f>
        <v>4778.6999999999898</v>
      </c>
      <c r="I512" s="331" t="s">
        <v>34</v>
      </c>
      <c r="J512" s="63" t="s">
        <v>764</v>
      </c>
      <c r="K512" s="63"/>
      <c r="L512" s="458">
        <f>'Punten per wedstrijd'!D384</f>
        <v>1030.0000000000082</v>
      </c>
      <c r="M512" s="331" t="s">
        <v>34</v>
      </c>
      <c r="N512" s="63" t="s">
        <v>734</v>
      </c>
      <c r="O512" s="63"/>
      <c r="P512" s="458">
        <f>'Punten per wedstrijd'!D556</f>
        <v>284.50000000000045</v>
      </c>
      <c r="Q512" s="331" t="s">
        <v>34</v>
      </c>
      <c r="R512" s="277" t="s">
        <v>1</v>
      </c>
      <c r="S512" s="331"/>
      <c r="T512" s="458">
        <f>'Punten per wedstrijd'!D636</f>
        <v>0</v>
      </c>
      <c r="U512" s="331" t="s">
        <v>34</v>
      </c>
      <c r="V512" s="63" t="s">
        <v>153</v>
      </c>
      <c r="W512" s="63"/>
      <c r="X512" s="458">
        <f>'Punten per wedstrijd'!D21</f>
        <v>5245.6000000000013</v>
      </c>
      <c r="Y512" s="331" t="s">
        <v>34</v>
      </c>
      <c r="Z512" s="63" t="s">
        <v>3379</v>
      </c>
      <c r="AA512" s="63"/>
      <c r="AB512" s="458">
        <f>'Punten per wedstrijd'!D241</f>
        <v>708.20000000000016</v>
      </c>
      <c r="AC512" s="331" t="s">
        <v>34</v>
      </c>
      <c r="AD512" s="277" t="s">
        <v>4497</v>
      </c>
      <c r="AE512" s="63"/>
      <c r="AF512" s="458">
        <f>'Punten per wedstrijd'!D465</f>
        <v>401.39999999999969</v>
      </c>
      <c r="AN512" s="10"/>
      <c r="AO512" s="5"/>
      <c r="AR512" s="10"/>
      <c r="AS512" s="4"/>
      <c r="AT512" s="5"/>
      <c r="AW512" s="10"/>
      <c r="AX512" s="5"/>
      <c r="BA512" s="10"/>
      <c r="BB512" s="4"/>
      <c r="BK512" s="4"/>
      <c r="BT512" s="4"/>
      <c r="CC512" s="4"/>
      <c r="CL512" s="4"/>
      <c r="CU512" s="4"/>
      <c r="DD512" s="4"/>
      <c r="DM512" s="4"/>
      <c r="DV512" s="4"/>
      <c r="EE512" s="4"/>
      <c r="EN512" s="4"/>
      <c r="EW512" s="4"/>
      <c r="FF512" s="4"/>
      <c r="FO512" s="4"/>
      <c r="FX512" s="4"/>
      <c r="GG512" s="4"/>
      <c r="GP512" s="4"/>
      <c r="GY512" s="4"/>
      <c r="HH512" s="4"/>
    </row>
    <row r="513" spans="1:216" s="3" customFormat="1" ht="15.75" customHeight="1">
      <c r="A513" s="5" t="s">
        <v>36</v>
      </c>
      <c r="B513" s="277" t="s">
        <v>37</v>
      </c>
      <c r="C513" s="63"/>
      <c r="D513" s="458">
        <f>'Punten per wedstrijd'!D822</f>
        <v>2375.6999999999989</v>
      </c>
      <c r="E513" s="331" t="s">
        <v>36</v>
      </c>
      <c r="F513" s="219" t="s">
        <v>1652</v>
      </c>
      <c r="G513" s="63"/>
      <c r="H513" s="458">
        <f>'Punten per wedstrijd'!D113</f>
        <v>4749.9999999999918</v>
      </c>
      <c r="I513" s="331" t="s">
        <v>36</v>
      </c>
      <c r="J513" s="63" t="s">
        <v>763</v>
      </c>
      <c r="K513" s="63"/>
      <c r="L513" s="458">
        <f>'Punten per wedstrijd'!D373</f>
        <v>1027.8000000000061</v>
      </c>
      <c r="M513" s="331" t="s">
        <v>36</v>
      </c>
      <c r="N513" s="277" t="s">
        <v>2024</v>
      </c>
      <c r="O513" s="63"/>
      <c r="P513" s="458">
        <f>'Punten per wedstrijd'!D542</f>
        <v>283.89999999999657</v>
      </c>
      <c r="Q513" s="331" t="s">
        <v>36</v>
      </c>
      <c r="R513" s="277" t="s">
        <v>2023</v>
      </c>
      <c r="S513" s="331"/>
      <c r="T513" s="458">
        <f>'Punten per wedstrijd'!D637</f>
        <v>0</v>
      </c>
      <c r="U513" s="331" t="s">
        <v>36</v>
      </c>
      <c r="V513" s="63" t="s">
        <v>3373</v>
      </c>
      <c r="W513" s="63"/>
      <c r="X513" s="458">
        <f>'Punten per wedstrijd'!D43</f>
        <v>5245.1000000000113</v>
      </c>
      <c r="Y513" s="331" t="s">
        <v>36</v>
      </c>
      <c r="Z513" s="63" t="s">
        <v>788</v>
      </c>
      <c r="AA513" s="63"/>
      <c r="AB513" s="458">
        <f>'Punten per wedstrijd'!D226</f>
        <v>703.1</v>
      </c>
      <c r="AC513" s="331" t="s">
        <v>36</v>
      </c>
      <c r="AD513" s="63" t="s">
        <v>3373</v>
      </c>
      <c r="AE513" s="63"/>
      <c r="AF513" s="458">
        <f>'Punten per wedstrijd'!D459</f>
        <v>387.99999999999977</v>
      </c>
      <c r="AN513" s="10"/>
      <c r="AO513" s="5"/>
      <c r="AR513" s="10"/>
      <c r="AS513" s="4"/>
      <c r="AT513" s="5"/>
      <c r="AW513" s="10"/>
      <c r="AX513" s="5"/>
      <c r="BA513" s="10"/>
      <c r="BB513" s="4"/>
      <c r="BK513" s="4"/>
      <c r="BT513" s="4"/>
      <c r="CC513" s="4"/>
      <c r="CL513" s="4"/>
      <c r="CU513" s="4"/>
      <c r="DD513" s="4"/>
      <c r="DM513" s="4"/>
      <c r="DV513" s="4"/>
      <c r="EE513" s="4"/>
      <c r="EN513" s="4"/>
      <c r="EW513" s="4"/>
      <c r="FF513" s="4"/>
      <c r="FO513" s="4"/>
      <c r="FX513" s="4"/>
      <c r="GG513" s="4"/>
      <c r="GP513" s="4"/>
      <c r="GY513" s="4"/>
      <c r="HH513" s="4"/>
    </row>
    <row r="514" spans="1:216" s="3" customFormat="1" ht="15.75" customHeight="1">
      <c r="A514" s="5" t="s">
        <v>38</v>
      </c>
      <c r="B514" s="219" t="s">
        <v>1652</v>
      </c>
      <c r="C514" s="63"/>
      <c r="D514" s="458">
        <f>'Punten per wedstrijd'!D737</f>
        <v>2370.3999999999996</v>
      </c>
      <c r="E514" s="331" t="s">
        <v>38</v>
      </c>
      <c r="F514" s="63" t="s">
        <v>778</v>
      </c>
      <c r="G514" s="63"/>
      <c r="H514" s="458">
        <f>'Punten per wedstrijd'!D173</f>
        <v>4712.9000000000015</v>
      </c>
      <c r="I514" s="331" t="s">
        <v>38</v>
      </c>
      <c r="J514" s="219" t="s">
        <v>1653</v>
      </c>
      <c r="K514" s="63"/>
      <c r="L514" s="458">
        <f>'Punten per wedstrijd'!D327</f>
        <v>1026.5000000000205</v>
      </c>
      <c r="M514" s="331" t="s">
        <v>38</v>
      </c>
      <c r="N514" s="219" t="s">
        <v>1655</v>
      </c>
      <c r="O514" s="63"/>
      <c r="P514" s="458">
        <f>'Punten per wedstrijd'!D550</f>
        <v>281.19999999999777</v>
      </c>
      <c r="Q514" s="331" t="s">
        <v>38</v>
      </c>
      <c r="R514" s="63" t="s">
        <v>3386</v>
      </c>
      <c r="S514" s="331"/>
      <c r="T514" s="458">
        <f>'Punten per wedstrijd'!D638</f>
        <v>0</v>
      </c>
      <c r="U514" s="331" t="s">
        <v>38</v>
      </c>
      <c r="V514" s="277" t="s">
        <v>2006</v>
      </c>
      <c r="W514" s="63"/>
      <c r="X514" s="458">
        <f>'Punten per wedstrijd'!D19</f>
        <v>5155.8000000000047</v>
      </c>
      <c r="Y514" s="331" t="s">
        <v>38</v>
      </c>
      <c r="Z514" s="63" t="s">
        <v>155</v>
      </c>
      <c r="AA514" s="63"/>
      <c r="AB514" s="458">
        <f>'Punten per wedstrijd'!D309</f>
        <v>691.00000000000443</v>
      </c>
      <c r="AC514" s="331" t="s">
        <v>38</v>
      </c>
      <c r="AD514" s="28" t="s">
        <v>21</v>
      </c>
      <c r="AE514" s="63"/>
      <c r="AF514" s="458">
        <f>'Punten per wedstrijd'!D467</f>
        <v>384.69999999999936</v>
      </c>
      <c r="AN514" s="10"/>
      <c r="AO514" s="5"/>
      <c r="AR514" s="10"/>
      <c r="AS514" s="4"/>
      <c r="AT514" s="5"/>
      <c r="AW514" s="10"/>
      <c r="AX514" s="5"/>
      <c r="BA514" s="10"/>
      <c r="BB514" s="4"/>
      <c r="BK514" s="4"/>
      <c r="BT514" s="4"/>
      <c r="CC514" s="4"/>
      <c r="CL514" s="4"/>
      <c r="CU514" s="4"/>
      <c r="DD514" s="4"/>
      <c r="DM514" s="4"/>
      <c r="DV514" s="4"/>
      <c r="EE514" s="4"/>
      <c r="EN514" s="4"/>
      <c r="EW514" s="4"/>
      <c r="FF514" s="4"/>
      <c r="FO514" s="4"/>
      <c r="FX514" s="4"/>
      <c r="GG514" s="4"/>
      <c r="GP514" s="4"/>
      <c r="GY514" s="4"/>
      <c r="HH514" s="4"/>
    </row>
    <row r="515" spans="1:216" s="3" customFormat="1" ht="15.75" customHeight="1">
      <c r="A515" s="5" t="s">
        <v>145</v>
      </c>
      <c r="B515" s="219" t="s">
        <v>1655</v>
      </c>
      <c r="C515" s="63"/>
      <c r="D515" s="458">
        <f>'Punten per wedstrijd'!D758</f>
        <v>2341.6000000000022</v>
      </c>
      <c r="E515" s="331" t="s">
        <v>145</v>
      </c>
      <c r="F515" s="219" t="s">
        <v>1662</v>
      </c>
      <c r="G515" s="63"/>
      <c r="H515" s="458">
        <f>'Punten per wedstrijd'!D200</f>
        <v>4662.6000000000076</v>
      </c>
      <c r="I515" s="331" t="s">
        <v>145</v>
      </c>
      <c r="J515" s="63" t="s">
        <v>778</v>
      </c>
      <c r="K515" s="63"/>
      <c r="L515" s="458">
        <f>'Punten per wedstrijd'!D381</f>
        <v>1025.1000000000063</v>
      </c>
      <c r="M515" s="331" t="s">
        <v>145</v>
      </c>
      <c r="N515" s="277" t="s">
        <v>2008</v>
      </c>
      <c r="O515" s="63"/>
      <c r="P515" s="458">
        <f>'Punten per wedstrijd'!D624</f>
        <v>281.10000000000485</v>
      </c>
      <c r="Q515" s="331" t="s">
        <v>145</v>
      </c>
      <c r="R515" s="219" t="s">
        <v>1653</v>
      </c>
      <c r="S515" s="331"/>
      <c r="T515" s="458">
        <f>'Punten per wedstrijd'!D639</f>
        <v>0</v>
      </c>
      <c r="U515" s="331" t="s">
        <v>145</v>
      </c>
      <c r="V515" s="277" t="s">
        <v>25</v>
      </c>
      <c r="W515" s="63"/>
      <c r="X515" s="458">
        <f>'Punten per wedstrijd'!D63</f>
        <v>5153.0000000000027</v>
      </c>
      <c r="Y515" s="331" t="s">
        <v>145</v>
      </c>
      <c r="Z515" s="277" t="s">
        <v>2006</v>
      </c>
      <c r="AA515" s="63"/>
      <c r="AB515" s="458">
        <f>'Punten per wedstrijd'!D227</f>
        <v>685.20000000000118</v>
      </c>
      <c r="AC515" s="331" t="s">
        <v>145</v>
      </c>
      <c r="AD515" s="63" t="s">
        <v>3377</v>
      </c>
      <c r="AE515" s="63"/>
      <c r="AF515" s="458">
        <f>'Punten per wedstrijd'!D499</f>
        <v>380.90000000000055</v>
      </c>
      <c r="AN515" s="10"/>
      <c r="AO515" s="5"/>
      <c r="AR515" s="10"/>
      <c r="AS515" s="4"/>
      <c r="AT515" s="5"/>
      <c r="AW515" s="10"/>
      <c r="AX515" s="5"/>
      <c r="BA515" s="10"/>
      <c r="BB515" s="4"/>
      <c r="BK515" s="4"/>
      <c r="BT515" s="4"/>
      <c r="CC515" s="4"/>
      <c r="CL515" s="4"/>
      <c r="CU515" s="4"/>
      <c r="DD515" s="4"/>
      <c r="DM515" s="4"/>
      <c r="DV515" s="4"/>
      <c r="EE515" s="4"/>
      <c r="EN515" s="4"/>
      <c r="EW515" s="4"/>
      <c r="FF515" s="4"/>
      <c r="FO515" s="4"/>
      <c r="FX515" s="4"/>
      <c r="GG515" s="4"/>
      <c r="GP515" s="4"/>
      <c r="GY515" s="4"/>
      <c r="HH515" s="4"/>
    </row>
    <row r="516" spans="1:216" s="3" customFormat="1" ht="15.75" customHeight="1">
      <c r="A516" s="5" t="s">
        <v>146</v>
      </c>
      <c r="B516" s="63" t="s">
        <v>9</v>
      </c>
      <c r="C516" s="63"/>
      <c r="D516" s="458">
        <f>'Punten per wedstrijd'!D753</f>
        <v>2328.7000000000007</v>
      </c>
      <c r="E516" s="331" t="s">
        <v>146</v>
      </c>
      <c r="F516" s="219" t="s">
        <v>1655</v>
      </c>
      <c r="G516" s="63"/>
      <c r="H516" s="458">
        <f>'Punten per wedstrijd'!D134</f>
        <v>4633.1999999999953</v>
      </c>
      <c r="I516" s="331" t="s">
        <v>146</v>
      </c>
      <c r="J516" s="63" t="s">
        <v>748</v>
      </c>
      <c r="K516" s="63"/>
      <c r="L516" s="458">
        <f>'Punten per wedstrijd'!D392</f>
        <v>1025.1000000000045</v>
      </c>
      <c r="M516" s="331" t="s">
        <v>146</v>
      </c>
      <c r="N516" s="28" t="s">
        <v>21</v>
      </c>
      <c r="O516" s="63"/>
      <c r="P516" s="458">
        <f>'Punten per wedstrijd'!D571</f>
        <v>279.29999999999961</v>
      </c>
      <c r="Q516" s="331" t="s">
        <v>146</v>
      </c>
      <c r="R516" s="63" t="s">
        <v>771</v>
      </c>
      <c r="S516" s="331"/>
      <c r="T516" s="458">
        <f>'Punten per wedstrijd'!D640</f>
        <v>0</v>
      </c>
      <c r="U516" s="331" t="s">
        <v>146</v>
      </c>
      <c r="V516" s="277" t="s">
        <v>2018</v>
      </c>
      <c r="W516" s="63"/>
      <c r="X516" s="458">
        <f>'Punten per wedstrijd'!D26</f>
        <v>5098.699999999988</v>
      </c>
      <c r="Y516" s="331" t="s">
        <v>146</v>
      </c>
      <c r="Z516" s="277" t="s">
        <v>11</v>
      </c>
      <c r="AA516" s="63"/>
      <c r="AB516" s="458">
        <f>'Punten per wedstrijd'!D235</f>
        <v>680.10000000000196</v>
      </c>
      <c r="AC516" s="331" t="s">
        <v>146</v>
      </c>
      <c r="AD516" s="63" t="s">
        <v>738</v>
      </c>
      <c r="AE516" s="63"/>
      <c r="AF516" s="458">
        <f>'Punten per wedstrijd'!D490</f>
        <v>379.30000000000018</v>
      </c>
      <c r="AN516" s="10"/>
      <c r="AO516" s="5"/>
      <c r="AR516" s="10"/>
      <c r="AS516" s="4"/>
      <c r="AT516" s="5"/>
      <c r="AW516" s="10"/>
      <c r="AX516" s="5"/>
      <c r="BA516" s="10"/>
      <c r="BB516" s="4"/>
      <c r="BK516" s="4"/>
      <c r="BT516" s="4"/>
      <c r="CC516" s="4"/>
      <c r="CL516" s="4"/>
      <c r="CU516" s="4"/>
      <c r="DD516" s="4"/>
      <c r="DM516" s="4"/>
      <c r="DV516" s="4"/>
      <c r="EE516" s="4"/>
      <c r="EN516" s="4"/>
      <c r="EW516" s="4"/>
      <c r="FF516" s="4"/>
      <c r="FO516" s="4"/>
      <c r="FX516" s="4"/>
      <c r="GG516" s="4"/>
      <c r="GP516" s="4"/>
      <c r="GY516" s="4"/>
      <c r="HH516" s="4"/>
    </row>
    <row r="517" spans="1:216" s="3" customFormat="1" ht="15.75" customHeight="1">
      <c r="A517" s="5" t="s">
        <v>147</v>
      </c>
      <c r="B517" s="219" t="s">
        <v>1653</v>
      </c>
      <c r="C517" s="63"/>
      <c r="D517" s="458">
        <f>'Punten per wedstrijd'!D743</f>
        <v>2312.6000000000095</v>
      </c>
      <c r="E517" s="331" t="s">
        <v>147</v>
      </c>
      <c r="F517" s="63" t="s">
        <v>3398</v>
      </c>
      <c r="G517" s="63"/>
      <c r="H517" s="458">
        <f>'Punten per wedstrijd'!D148</f>
        <v>4624.4500000000016</v>
      </c>
      <c r="I517" s="331" t="s">
        <v>147</v>
      </c>
      <c r="J517" s="277" t="s">
        <v>2023</v>
      </c>
      <c r="K517" s="63"/>
      <c r="L517" s="458">
        <f>'Punten per wedstrijd'!D325</f>
        <v>1020.4999999999965</v>
      </c>
      <c r="M517" s="331" t="s">
        <v>147</v>
      </c>
      <c r="N517" s="277" t="s">
        <v>4497</v>
      </c>
      <c r="O517" s="63"/>
      <c r="P517" s="458">
        <f>'Punten per wedstrijd'!D569</f>
        <v>273.29999999999404</v>
      </c>
      <c r="Q517" s="331" t="s">
        <v>147</v>
      </c>
      <c r="R517" s="63" t="s">
        <v>788</v>
      </c>
      <c r="S517" s="331"/>
      <c r="T517" s="458">
        <f>'Punten per wedstrijd'!D642</f>
        <v>0</v>
      </c>
      <c r="U517" s="331" t="s">
        <v>147</v>
      </c>
      <c r="V517" s="63" t="s">
        <v>738</v>
      </c>
      <c r="W517" s="63"/>
      <c r="X517" s="458">
        <f>'Punten per wedstrijd'!D74</f>
        <v>5081.1999999999971</v>
      </c>
      <c r="Y517" s="331" t="s">
        <v>147</v>
      </c>
      <c r="Z517" s="277" t="s">
        <v>2024</v>
      </c>
      <c r="AA517" s="63"/>
      <c r="AB517" s="458">
        <f>'Punten per wedstrijd'!D230</f>
        <v>675.29999999999734</v>
      </c>
      <c r="AC517" s="331" t="s">
        <v>147</v>
      </c>
      <c r="AD517" s="277" t="s">
        <v>3366</v>
      </c>
      <c r="AE517" s="63"/>
      <c r="AF517" s="458">
        <f>'Punten per wedstrijd'!D519</f>
        <v>372.89999999999952</v>
      </c>
      <c r="AN517" s="10"/>
      <c r="AO517" s="5"/>
      <c r="AR517" s="10"/>
      <c r="AS517" s="4"/>
      <c r="AT517" s="5"/>
      <c r="AW517" s="10"/>
      <c r="AX517" s="5"/>
      <c r="BA517" s="10"/>
      <c r="BB517" s="4"/>
      <c r="BK517" s="4"/>
      <c r="BT517" s="4"/>
      <c r="CC517" s="4"/>
      <c r="CL517" s="4"/>
      <c r="CU517" s="4"/>
      <c r="DD517" s="4"/>
      <c r="DM517" s="4"/>
      <c r="DV517" s="4"/>
      <c r="EE517" s="4"/>
      <c r="EN517" s="4"/>
      <c r="EW517" s="4"/>
      <c r="FF517" s="4"/>
      <c r="FO517" s="4"/>
      <c r="FX517" s="4"/>
      <c r="GG517" s="4"/>
      <c r="GP517" s="4"/>
      <c r="GY517" s="4"/>
      <c r="HH517" s="4"/>
    </row>
    <row r="518" spans="1:216" s="3" customFormat="1" ht="15.75" customHeight="1">
      <c r="A518" s="5" t="s">
        <v>151</v>
      </c>
      <c r="B518" s="277" t="s">
        <v>31</v>
      </c>
      <c r="C518" s="63"/>
      <c r="D518" s="458">
        <f>'Punten per wedstrijd'!D816</f>
        <v>2310.8999999999978</v>
      </c>
      <c r="E518" s="331" t="s">
        <v>151</v>
      </c>
      <c r="F518" s="28" t="s">
        <v>142</v>
      </c>
      <c r="G518" s="63"/>
      <c r="H518" s="458">
        <f>'Punten per wedstrijd'!D177</f>
        <v>4590.8000000000075</v>
      </c>
      <c r="I518" s="331" t="s">
        <v>151</v>
      </c>
      <c r="J518" s="277" t="s">
        <v>2006</v>
      </c>
      <c r="K518" s="63"/>
      <c r="L518" s="458">
        <f>'Punten per wedstrijd'!D331</f>
        <v>1018.1999999999998</v>
      </c>
      <c r="M518" s="331" t="s">
        <v>151</v>
      </c>
      <c r="N518" s="63" t="s">
        <v>733</v>
      </c>
      <c r="O518" s="63"/>
      <c r="P518" s="458">
        <f>'Punten per wedstrijd'!D604</f>
        <v>258.10000000000252</v>
      </c>
      <c r="Q518" s="331" t="s">
        <v>151</v>
      </c>
      <c r="R518" s="277" t="s">
        <v>2006</v>
      </c>
      <c r="S518" s="331"/>
      <c r="T518" s="458">
        <f>'Punten per wedstrijd'!D643</f>
        <v>0</v>
      </c>
      <c r="U518" s="331" t="s">
        <v>151</v>
      </c>
      <c r="V518" s="277" t="s">
        <v>23</v>
      </c>
      <c r="W518" s="63"/>
      <c r="X518" s="458">
        <f>'Punten per wedstrijd'!D62</f>
        <v>5080.199999999998</v>
      </c>
      <c r="Y518" s="331" t="s">
        <v>151</v>
      </c>
      <c r="Z518" s="219" t="s">
        <v>1643</v>
      </c>
      <c r="AA518" s="63"/>
      <c r="AB518" s="458">
        <f>'Punten per wedstrijd'!D254</f>
        <v>671.59999999999911</v>
      </c>
      <c r="AC518" s="331" t="s">
        <v>151</v>
      </c>
      <c r="AD518" s="63" t="s">
        <v>3375</v>
      </c>
      <c r="AE518" s="63"/>
      <c r="AF518" s="458">
        <f>'Punten per wedstrijd'!D471</f>
        <v>368.39999999999901</v>
      </c>
      <c r="AN518" s="10"/>
      <c r="AO518" s="5"/>
      <c r="AR518" s="10"/>
      <c r="AS518" s="4"/>
      <c r="AT518" s="5"/>
      <c r="AW518" s="10"/>
      <c r="AX518" s="5"/>
      <c r="BA518" s="10"/>
      <c r="BB518" s="4"/>
      <c r="BK518" s="4"/>
      <c r="BT518" s="4"/>
      <c r="CC518" s="4"/>
      <c r="CL518" s="4"/>
      <c r="CU518" s="4"/>
      <c r="DD518" s="4"/>
      <c r="DM518" s="4"/>
      <c r="DV518" s="4"/>
      <c r="EE518" s="4"/>
      <c r="EN518" s="4"/>
      <c r="EW518" s="4"/>
      <c r="FF518" s="4"/>
      <c r="FO518" s="4"/>
      <c r="FX518" s="4"/>
      <c r="GG518" s="4"/>
      <c r="GP518" s="4"/>
      <c r="GY518" s="4"/>
      <c r="HH518" s="4"/>
    </row>
    <row r="519" spans="1:216" s="3" customFormat="1" ht="15.75" customHeight="1">
      <c r="A519" s="5" t="s">
        <v>157</v>
      </c>
      <c r="B519" s="277" t="s">
        <v>33</v>
      </c>
      <c r="C519" s="63"/>
      <c r="D519" s="458">
        <f>'Punten per wedstrijd'!D821</f>
        <v>2308.3000000000011</v>
      </c>
      <c r="E519" s="331" t="s">
        <v>157</v>
      </c>
      <c r="F519" s="63" t="s">
        <v>3394</v>
      </c>
      <c r="G519" s="63"/>
      <c r="H519" s="458">
        <f>'Punten per wedstrijd'!D142</f>
        <v>4590.4999999999945</v>
      </c>
      <c r="I519" s="331" t="s">
        <v>157</v>
      </c>
      <c r="J519" s="219" t="s">
        <v>1647</v>
      </c>
      <c r="K519" s="63"/>
      <c r="L519" s="458">
        <f>'Punten per wedstrijd'!D322</f>
        <v>1016.3999999999828</v>
      </c>
      <c r="M519" s="331" t="s">
        <v>157</v>
      </c>
      <c r="N519" s="277" t="s">
        <v>17</v>
      </c>
      <c r="O519" s="63"/>
      <c r="P519" s="458">
        <f>'Punten per wedstrijd'!D560</f>
        <v>252.49999999999807</v>
      </c>
      <c r="Q519" s="331" t="s">
        <v>157</v>
      </c>
      <c r="R519" s="63" t="s">
        <v>3368</v>
      </c>
      <c r="S519" s="331"/>
      <c r="T519" s="458">
        <f>'Punten per wedstrijd'!D644</f>
        <v>0</v>
      </c>
      <c r="U519" s="331" t="s">
        <v>157</v>
      </c>
      <c r="V519" s="28" t="s">
        <v>142</v>
      </c>
      <c r="W519" s="63"/>
      <c r="X519" s="458">
        <f>'Punten per wedstrijd'!D73</f>
        <v>5025.0000000000082</v>
      </c>
      <c r="Y519" s="331" t="s">
        <v>157</v>
      </c>
      <c r="Z519" s="63" t="s">
        <v>733</v>
      </c>
      <c r="AA519" s="63"/>
      <c r="AB519" s="458">
        <f>'Punten per wedstrijd'!D292</f>
        <v>671.50000000000318</v>
      </c>
      <c r="AC519" s="331" t="s">
        <v>157</v>
      </c>
      <c r="AD519" s="63" t="s">
        <v>154</v>
      </c>
      <c r="AE519" s="63"/>
      <c r="AF519" s="458">
        <f>'Punten per wedstrijd'!D486</f>
        <v>368.30000000000035</v>
      </c>
      <c r="AN519" s="10"/>
      <c r="AO519" s="5"/>
      <c r="AR519" s="10"/>
      <c r="AS519" s="4"/>
      <c r="AT519" s="5"/>
      <c r="AW519" s="10"/>
      <c r="AX519" s="5"/>
      <c r="BA519" s="10"/>
      <c r="BB519" s="4"/>
      <c r="BK519" s="4"/>
      <c r="BT519" s="4"/>
      <c r="CC519" s="4"/>
      <c r="CL519" s="4"/>
      <c r="CU519" s="4"/>
      <c r="DD519" s="4"/>
      <c r="DM519" s="4"/>
      <c r="DV519" s="4"/>
      <c r="EE519" s="4"/>
      <c r="EN519" s="4"/>
      <c r="EW519" s="4"/>
      <c r="FF519" s="4"/>
      <c r="FO519" s="4"/>
      <c r="FX519" s="4"/>
      <c r="GG519" s="4"/>
      <c r="GP519" s="4"/>
      <c r="GY519" s="4"/>
      <c r="HH519" s="4"/>
    </row>
    <row r="520" spans="1:216" s="3" customFormat="1" ht="15.75" customHeight="1">
      <c r="A520" s="5" t="s">
        <v>159</v>
      </c>
      <c r="B520" s="63" t="s">
        <v>3375</v>
      </c>
      <c r="C520" s="63"/>
      <c r="D520" s="458">
        <f>'Punten per wedstrijd'!D783</f>
        <v>2282.5999999999985</v>
      </c>
      <c r="E520" s="331" t="s">
        <v>159</v>
      </c>
      <c r="F520" s="277" t="s">
        <v>15</v>
      </c>
      <c r="G520" s="63"/>
      <c r="H520" s="458">
        <f>'Punten per wedstrijd'!D141</f>
        <v>4547.9999999999964</v>
      </c>
      <c r="I520" s="331" t="s">
        <v>159</v>
      </c>
      <c r="J520" s="63" t="s">
        <v>3394</v>
      </c>
      <c r="K520" s="63"/>
      <c r="L520" s="458">
        <f>'Punten per wedstrijd'!D350</f>
        <v>1008.6999999999962</v>
      </c>
      <c r="M520" s="331" t="s">
        <v>159</v>
      </c>
      <c r="N520" s="28" t="s">
        <v>142</v>
      </c>
      <c r="O520" s="63"/>
      <c r="P520" s="458">
        <f>'Punten per wedstrijd'!D593</f>
        <v>249.80000000000319</v>
      </c>
      <c r="Q520" s="331" t="s">
        <v>159</v>
      </c>
      <c r="R520" s="63" t="s">
        <v>153</v>
      </c>
      <c r="S520" s="331"/>
      <c r="T520" s="458">
        <f>'Punten per wedstrijd'!D645</f>
        <v>0</v>
      </c>
      <c r="U520" s="331" t="s">
        <v>159</v>
      </c>
      <c r="V520" s="219" t="s">
        <v>1654</v>
      </c>
      <c r="W520" s="63"/>
      <c r="X520" s="458">
        <f>'Punten per wedstrijd'!D64</f>
        <v>4999.4000000000015</v>
      </c>
      <c r="Y520" s="331" t="s">
        <v>159</v>
      </c>
      <c r="Z520" s="277" t="s">
        <v>2008</v>
      </c>
      <c r="AA520" s="63"/>
      <c r="AB520" s="458">
        <f>'Punten per wedstrijd'!D312</f>
        <v>667.10000000000332</v>
      </c>
      <c r="AC520" s="331" t="s">
        <v>159</v>
      </c>
      <c r="AD520" s="63" t="s">
        <v>3394</v>
      </c>
      <c r="AE520" s="63"/>
      <c r="AF520" s="458">
        <f>'Punten per wedstrijd'!D454</f>
        <v>355.99999999999966</v>
      </c>
      <c r="AN520" s="10"/>
      <c r="AO520" s="5"/>
      <c r="AR520" s="10"/>
      <c r="AS520" s="4"/>
      <c r="AT520" s="5"/>
      <c r="AW520" s="10"/>
      <c r="AX520" s="5"/>
      <c r="BA520" s="10"/>
      <c r="BB520" s="4"/>
      <c r="BK520" s="4"/>
      <c r="BT520" s="4"/>
      <c r="CC520" s="4"/>
      <c r="CL520" s="4"/>
      <c r="CU520" s="4"/>
      <c r="DD520" s="4"/>
      <c r="DM520" s="4"/>
      <c r="DV520" s="4"/>
      <c r="EE520" s="4"/>
      <c r="EN520" s="4"/>
      <c r="EW520" s="4"/>
      <c r="FF520" s="4"/>
      <c r="FO520" s="4"/>
      <c r="FX520" s="4"/>
      <c r="GG520" s="4"/>
      <c r="GP520" s="4"/>
      <c r="GY520" s="4"/>
      <c r="HH520" s="4"/>
    </row>
    <row r="521" spans="1:216" s="3" customFormat="1" ht="15.75" customHeight="1">
      <c r="A521" s="5" t="s">
        <v>160</v>
      </c>
      <c r="B521" s="277" t="s">
        <v>4497</v>
      </c>
      <c r="C521" s="63"/>
      <c r="D521" s="458">
        <f>'Punten per wedstrijd'!D777</f>
        <v>2262.0999999999967</v>
      </c>
      <c r="E521" s="331" t="s">
        <v>160</v>
      </c>
      <c r="F521" s="63" t="s">
        <v>753</v>
      </c>
      <c r="G521" s="63"/>
      <c r="H521" s="458">
        <f>'Punten per wedstrijd'!D206</f>
        <v>4515.7999999999993</v>
      </c>
      <c r="I521" s="331" t="s">
        <v>160</v>
      </c>
      <c r="J521" s="277" t="s">
        <v>2052</v>
      </c>
      <c r="K521" s="63"/>
      <c r="L521" s="458">
        <f>'Punten per wedstrijd'!D393</f>
        <v>999.90000000000555</v>
      </c>
      <c r="M521" s="331" t="s">
        <v>160</v>
      </c>
      <c r="N521" s="277" t="s">
        <v>2026</v>
      </c>
      <c r="O521" s="63"/>
      <c r="P521" s="458">
        <f>'Punten per wedstrijd'!D574</f>
        <v>246.80000000000004</v>
      </c>
      <c r="Q521" s="331" t="s">
        <v>160</v>
      </c>
      <c r="R521" s="277" t="s">
        <v>2024</v>
      </c>
      <c r="S521" s="331"/>
      <c r="T521" s="458">
        <f>'Punten per wedstrijd'!D646</f>
        <v>0</v>
      </c>
      <c r="U521" s="331" t="s">
        <v>160</v>
      </c>
      <c r="V521" s="277" t="s">
        <v>17</v>
      </c>
      <c r="W521" s="63"/>
      <c r="X521" s="458">
        <f>'Punten per wedstrijd'!D40</f>
        <v>4929.1999999999971</v>
      </c>
      <c r="Y521" s="331" t="s">
        <v>160</v>
      </c>
      <c r="Z521" s="63" t="s">
        <v>3386</v>
      </c>
      <c r="AA521" s="63"/>
      <c r="AB521" s="458">
        <f>'Punten per wedstrijd'!D222</f>
        <v>666.79999999999882</v>
      </c>
      <c r="AC521" s="331" t="s">
        <v>160</v>
      </c>
      <c r="AD521" s="277" t="s">
        <v>2003</v>
      </c>
      <c r="AE521" s="63"/>
      <c r="AF521" s="458">
        <f>'Punten per wedstrijd'!D424</f>
        <v>350.69999999999965</v>
      </c>
      <c r="AN521" s="10"/>
      <c r="AO521" s="5"/>
      <c r="AR521" s="10"/>
      <c r="AS521" s="4"/>
      <c r="AT521" s="5"/>
      <c r="AW521" s="10"/>
      <c r="AX521" s="5"/>
      <c r="BA521" s="10"/>
      <c r="BB521" s="4"/>
      <c r="BK521" s="4"/>
      <c r="BT521" s="4"/>
      <c r="CC521" s="4"/>
      <c r="CL521" s="4"/>
      <c r="CU521" s="4"/>
      <c r="DD521" s="4"/>
      <c r="DM521" s="4"/>
      <c r="DV521" s="4"/>
      <c r="EE521" s="4"/>
      <c r="EN521" s="4"/>
      <c r="EW521" s="4"/>
      <c r="FF521" s="4"/>
      <c r="FO521" s="4"/>
      <c r="FX521" s="4"/>
      <c r="GG521" s="4"/>
      <c r="GP521" s="4"/>
      <c r="GY521" s="4"/>
      <c r="HH521" s="4"/>
    </row>
    <row r="522" spans="1:216" s="3" customFormat="1" ht="15.75" customHeight="1">
      <c r="A522" s="5" t="s">
        <v>161</v>
      </c>
      <c r="B522" s="63" t="s">
        <v>788</v>
      </c>
      <c r="C522" s="63"/>
      <c r="D522" s="458">
        <f>'Punten per wedstrijd'!D746</f>
        <v>2225.7000000000007</v>
      </c>
      <c r="E522" s="331" t="s">
        <v>161</v>
      </c>
      <c r="F522" s="277" t="s">
        <v>2002</v>
      </c>
      <c r="G522" s="63"/>
      <c r="H522" s="458">
        <f>'Punten per wedstrijd'!D190</f>
        <v>4489.6000000000022</v>
      </c>
      <c r="I522" s="331" t="s">
        <v>161</v>
      </c>
      <c r="J522" s="63" t="s">
        <v>790</v>
      </c>
      <c r="K522" s="63"/>
      <c r="L522" s="458">
        <f>'Punten per wedstrijd'!D401</f>
        <v>992.40000000000032</v>
      </c>
      <c r="M522" s="331" t="s">
        <v>161</v>
      </c>
      <c r="N522" s="63" t="s">
        <v>764</v>
      </c>
      <c r="O522" s="63"/>
      <c r="P522" s="458">
        <f>'Punten per wedstrijd'!D592</f>
        <v>242.60000000000343</v>
      </c>
      <c r="Q522" s="331" t="s">
        <v>161</v>
      </c>
      <c r="R522" s="63" t="s">
        <v>3371</v>
      </c>
      <c r="S522" s="331"/>
      <c r="T522" s="458">
        <f>'Punten per wedstrijd'!D647</f>
        <v>0</v>
      </c>
      <c r="U522" s="331" t="s">
        <v>161</v>
      </c>
      <c r="V522" s="277" t="s">
        <v>2023</v>
      </c>
      <c r="W522" s="63"/>
      <c r="X522" s="458">
        <f>'Punten per wedstrijd'!D13</f>
        <v>4925.2999999999938</v>
      </c>
      <c r="Y522" s="331" t="s">
        <v>161</v>
      </c>
      <c r="Z522" s="277" t="s">
        <v>2157</v>
      </c>
      <c r="AA522" s="63"/>
      <c r="AB522" s="458">
        <f>'Punten per wedstrijd'!D290</f>
        <v>664.09999999999991</v>
      </c>
      <c r="AC522" s="331" t="s">
        <v>161</v>
      </c>
      <c r="AD522" s="63" t="s">
        <v>3374</v>
      </c>
      <c r="AE522" s="63"/>
      <c r="AF522" s="458">
        <f>'Punten per wedstrijd'!D475</f>
        <v>348.70000000000044</v>
      </c>
      <c r="AN522" s="10"/>
      <c r="AO522" s="5"/>
      <c r="AR522" s="10"/>
      <c r="AS522" s="4"/>
      <c r="AT522" s="5"/>
      <c r="AW522" s="10"/>
      <c r="AX522" s="5"/>
      <c r="BA522" s="10"/>
      <c r="BB522" s="4"/>
      <c r="BK522" s="4"/>
      <c r="BT522" s="4"/>
      <c r="CC522" s="4"/>
      <c r="CL522" s="4"/>
      <c r="CU522" s="4"/>
      <c r="DD522" s="4"/>
      <c r="DM522" s="4"/>
      <c r="DV522" s="4"/>
      <c r="EE522" s="4"/>
      <c r="EN522" s="4"/>
      <c r="EW522" s="4"/>
      <c r="FF522" s="4"/>
      <c r="FO522" s="4"/>
      <c r="FX522" s="4"/>
      <c r="GG522" s="4"/>
      <c r="GP522" s="4"/>
      <c r="GY522" s="4"/>
      <c r="HH522" s="4"/>
    </row>
    <row r="523" spans="1:216" s="3" customFormat="1" ht="15.75" customHeight="1">
      <c r="A523" s="5" t="s">
        <v>163</v>
      </c>
      <c r="B523" s="277" t="s">
        <v>2006</v>
      </c>
      <c r="C523" s="63"/>
      <c r="D523" s="458">
        <f>'Punten per wedstrijd'!D747</f>
        <v>2220.7999999999993</v>
      </c>
      <c r="E523" s="331" t="s">
        <v>163</v>
      </c>
      <c r="F523" s="277" t="s">
        <v>33</v>
      </c>
      <c r="G523" s="63"/>
      <c r="H523" s="458">
        <f>'Punten per wedstrijd'!D197</f>
        <v>4464.0999999999985</v>
      </c>
      <c r="I523" s="331" t="s">
        <v>163</v>
      </c>
      <c r="J523" s="219" t="s">
        <v>1659</v>
      </c>
      <c r="K523" s="63"/>
      <c r="L523" s="458">
        <f>'Punten per wedstrijd'!D412</f>
        <v>985.30000000001201</v>
      </c>
      <c r="M523" s="331" t="s">
        <v>163</v>
      </c>
      <c r="N523" s="219" t="s">
        <v>1652</v>
      </c>
      <c r="O523" s="63"/>
      <c r="P523" s="458">
        <f>'Punten per wedstrijd'!D529</f>
        <v>240.39999999999623</v>
      </c>
      <c r="Q523" s="331" t="s">
        <v>163</v>
      </c>
      <c r="R523" s="63" t="s">
        <v>3385</v>
      </c>
      <c r="S523" s="331"/>
      <c r="T523" s="458">
        <f>'Punten per wedstrijd'!D648</f>
        <v>0</v>
      </c>
      <c r="U523" s="331" t="s">
        <v>163</v>
      </c>
      <c r="V523" s="63" t="s">
        <v>3370</v>
      </c>
      <c r="W523" s="63"/>
      <c r="X523" s="458">
        <f>'Punten per wedstrijd'!D66</f>
        <v>4890.9500000000044</v>
      </c>
      <c r="Y523" s="331" t="s">
        <v>163</v>
      </c>
      <c r="Z523" s="219" t="s">
        <v>1653</v>
      </c>
      <c r="AA523" s="63"/>
      <c r="AB523" s="458">
        <f>'Punten per wedstrijd'!D223</f>
        <v>658.40000000000441</v>
      </c>
      <c r="AC523" s="331" t="s">
        <v>163</v>
      </c>
      <c r="AD523" s="219" t="s">
        <v>1659</v>
      </c>
      <c r="AE523" s="63"/>
      <c r="AF523" s="458">
        <f>'Punten per wedstrijd'!D516</f>
        <v>347.69999999999987</v>
      </c>
      <c r="AN523" s="10"/>
      <c r="AO523" s="5"/>
      <c r="AR523" s="10"/>
      <c r="AS523" s="4"/>
      <c r="AT523" s="5"/>
      <c r="AW523" s="10"/>
      <c r="AX523" s="5"/>
      <c r="BA523" s="10"/>
      <c r="BB523" s="4"/>
      <c r="BK523" s="4"/>
      <c r="BT523" s="4"/>
      <c r="CC523" s="4"/>
      <c r="CL523" s="4"/>
      <c r="CU523" s="4"/>
      <c r="DD523" s="4"/>
      <c r="DM523" s="4"/>
      <c r="DV523" s="4"/>
      <c r="EE523" s="4"/>
      <c r="EN523" s="4"/>
      <c r="EW523" s="4"/>
      <c r="FF523" s="4"/>
      <c r="FO523" s="4"/>
      <c r="FX523" s="4"/>
      <c r="GG523" s="4"/>
      <c r="GP523" s="4"/>
      <c r="GY523" s="4"/>
      <c r="HH523" s="4"/>
    </row>
    <row r="524" spans="1:216" s="3" customFormat="1" ht="15.75" customHeight="1">
      <c r="A524" s="5" t="s">
        <v>275</v>
      </c>
      <c r="B524" s="63" t="s">
        <v>800</v>
      </c>
      <c r="C524" s="63"/>
      <c r="D524" s="458">
        <f>'Punten per wedstrijd'!D776</f>
        <v>2190.0000000000055</v>
      </c>
      <c r="E524" s="331" t="s">
        <v>275</v>
      </c>
      <c r="F524" s="63" t="s">
        <v>3385</v>
      </c>
      <c r="G524" s="63"/>
      <c r="H524" s="458">
        <f>'Punten per wedstrijd'!D128</f>
        <v>4439.4000000000015</v>
      </c>
      <c r="I524" s="331" t="s">
        <v>275</v>
      </c>
      <c r="J524" s="219" t="s">
        <v>1654</v>
      </c>
      <c r="K524" s="63"/>
      <c r="L524" s="458">
        <f>'Punten per wedstrijd'!D376</f>
        <v>985.00000000000512</v>
      </c>
      <c r="M524" s="331" t="s">
        <v>275</v>
      </c>
      <c r="N524" s="219" t="s">
        <v>1656</v>
      </c>
      <c r="O524" s="63"/>
      <c r="P524" s="458">
        <f>'Punten per wedstrijd'!D585</f>
        <v>238.99999999999648</v>
      </c>
      <c r="Q524" s="331" t="s">
        <v>275</v>
      </c>
      <c r="R524" s="63" t="s">
        <v>9</v>
      </c>
      <c r="S524" s="331"/>
      <c r="T524" s="458">
        <f>'Punten per wedstrijd'!D649</f>
        <v>0</v>
      </c>
      <c r="U524" s="331" t="s">
        <v>275</v>
      </c>
      <c r="V524" s="219" t="s">
        <v>1659</v>
      </c>
      <c r="W524" s="63"/>
      <c r="X524" s="458">
        <f>'Punten per wedstrijd'!D100</f>
        <v>4837.2000000000007</v>
      </c>
      <c r="Y524" s="331" t="s">
        <v>275</v>
      </c>
      <c r="Z524" s="277" t="s">
        <v>37</v>
      </c>
      <c r="AA524" s="63"/>
      <c r="AB524" s="458">
        <f>'Punten per wedstrijd'!D302</f>
        <v>657.4000000000018</v>
      </c>
      <c r="AC524" s="331" t="s">
        <v>275</v>
      </c>
      <c r="AD524" s="277" t="s">
        <v>2027</v>
      </c>
      <c r="AE524" s="63"/>
      <c r="AF524" s="458">
        <f>'Punten per wedstrijd'!D472</f>
        <v>342.9999999999992</v>
      </c>
      <c r="AN524" s="10"/>
      <c r="AO524" s="5"/>
      <c r="AR524" s="10"/>
      <c r="AS524" s="4"/>
      <c r="AT524" s="5"/>
      <c r="AW524" s="10"/>
      <c r="AX524" s="5"/>
      <c r="BA524" s="10"/>
      <c r="BB524" s="4"/>
      <c r="BK524" s="4"/>
      <c r="BT524" s="4"/>
      <c r="CC524" s="4"/>
      <c r="CL524" s="4"/>
      <c r="CU524" s="4"/>
      <c r="DD524" s="4"/>
      <c r="DM524" s="4"/>
      <c r="DV524" s="4"/>
      <c r="EE524" s="4"/>
      <c r="EN524" s="4"/>
      <c r="EW524" s="4"/>
      <c r="FF524" s="4"/>
      <c r="FO524" s="4"/>
      <c r="FX524" s="4"/>
      <c r="GG524" s="4"/>
      <c r="GP524" s="4"/>
      <c r="GY524" s="4"/>
      <c r="HH524" s="4"/>
    </row>
    <row r="525" spans="1:216" s="3" customFormat="1" ht="15.75" customHeight="1">
      <c r="A525" s="5" t="s">
        <v>276</v>
      </c>
      <c r="B525" s="28" t="s">
        <v>143</v>
      </c>
      <c r="C525" s="63"/>
      <c r="D525" s="458">
        <f>'Punten per wedstrijd'!D823</f>
        <v>2183.1999999999989</v>
      </c>
      <c r="E525" s="331" t="s">
        <v>276</v>
      </c>
      <c r="F525" s="219" t="s">
        <v>1659</v>
      </c>
      <c r="G525" s="63"/>
      <c r="H525" s="458">
        <f>'Punten per wedstrijd'!D204</f>
        <v>4395.0999999999985</v>
      </c>
      <c r="I525" s="331" t="s">
        <v>276</v>
      </c>
      <c r="J525" s="63" t="s">
        <v>3398</v>
      </c>
      <c r="K525" s="63"/>
      <c r="L525" s="458">
        <f>'Punten per wedstrijd'!D356</f>
        <v>983.89999999999259</v>
      </c>
      <c r="M525" s="331" t="s">
        <v>276</v>
      </c>
      <c r="N525" s="277" t="s">
        <v>31</v>
      </c>
      <c r="O525" s="63"/>
      <c r="P525" s="458">
        <f>'Punten per wedstrijd'!D608</f>
        <v>237.29999999999393</v>
      </c>
      <c r="Q525" s="331" t="s">
        <v>276</v>
      </c>
      <c r="R525" s="277" t="s">
        <v>2018</v>
      </c>
      <c r="S525" s="331"/>
      <c r="T525" s="458">
        <f>'Punten per wedstrijd'!D650</f>
        <v>0</v>
      </c>
      <c r="U525" s="331" t="s">
        <v>276</v>
      </c>
      <c r="V525" s="219" t="s">
        <v>1657</v>
      </c>
      <c r="W525" s="63"/>
      <c r="X525" s="458">
        <f>'Punten per wedstrijd'!D7</f>
        <v>4821.7999999999975</v>
      </c>
      <c r="Y525" s="331" t="s">
        <v>276</v>
      </c>
      <c r="Z525" s="63" t="s">
        <v>749</v>
      </c>
      <c r="AA525" s="63"/>
      <c r="AB525" s="458">
        <f>'Punten per wedstrijd'!D287</f>
        <v>654.1999999999997</v>
      </c>
      <c r="AC525" s="331" t="s">
        <v>276</v>
      </c>
      <c r="AD525" s="219" t="s">
        <v>1662</v>
      </c>
      <c r="AE525" s="63"/>
      <c r="AF525" s="458">
        <f>'Punten per wedstrijd'!D512</f>
        <v>339.69999999999993</v>
      </c>
      <c r="AN525" s="10"/>
      <c r="AO525" s="5"/>
      <c r="AR525" s="10"/>
      <c r="AS525" s="4"/>
      <c r="AT525" s="5"/>
      <c r="AW525" s="10"/>
      <c r="AX525" s="5"/>
      <c r="BA525" s="10"/>
      <c r="BB525" s="4"/>
      <c r="BK525" s="4"/>
      <c r="BT525" s="4"/>
      <c r="CC525" s="4"/>
      <c r="CL525" s="4"/>
      <c r="CU525" s="4"/>
      <c r="DD525" s="4"/>
      <c r="DM525" s="4"/>
      <c r="DV525" s="4"/>
      <c r="EE525" s="4"/>
      <c r="EN525" s="4"/>
      <c r="EW525" s="4"/>
      <c r="FF525" s="4"/>
      <c r="FO525" s="4"/>
      <c r="FX525" s="4"/>
      <c r="GG525" s="4"/>
      <c r="GP525" s="4"/>
      <c r="GY525" s="4"/>
      <c r="HH525" s="4"/>
    </row>
    <row r="526" spans="1:216" s="3" customFormat="1" ht="15.75" customHeight="1">
      <c r="A526" s="5" t="s">
        <v>277</v>
      </c>
      <c r="B526" s="63" t="s">
        <v>748</v>
      </c>
      <c r="C526" s="63"/>
      <c r="D526" s="458">
        <f>'Punten per wedstrijd'!D808</f>
        <v>2126.7999999999993</v>
      </c>
      <c r="E526" s="331" t="s">
        <v>277</v>
      </c>
      <c r="F526" s="277" t="s">
        <v>2023</v>
      </c>
      <c r="G526" s="63"/>
      <c r="H526" s="458">
        <f>'Punten per wedstrijd'!D117</f>
        <v>4379.899999999996</v>
      </c>
      <c r="I526" s="331" t="s">
        <v>277</v>
      </c>
      <c r="J526" s="63" t="s">
        <v>749</v>
      </c>
      <c r="K526" s="63"/>
      <c r="L526" s="458">
        <f>'Punten per wedstrijd'!D391</f>
        <v>982.40000000001112</v>
      </c>
      <c r="M526" s="331" t="s">
        <v>277</v>
      </c>
      <c r="N526" s="63" t="s">
        <v>3379</v>
      </c>
      <c r="O526" s="63"/>
      <c r="P526" s="458">
        <f>'Punten per wedstrijd'!D553</f>
        <v>235.6999999999997</v>
      </c>
      <c r="Q526" s="331" t="s">
        <v>277</v>
      </c>
      <c r="R526" s="277" t="s">
        <v>11</v>
      </c>
      <c r="S526" s="331"/>
      <c r="T526" s="458">
        <f>'Punten per wedstrijd'!D651</f>
        <v>0</v>
      </c>
      <c r="U526" s="331" t="s">
        <v>277</v>
      </c>
      <c r="V526" s="277" t="s">
        <v>3365</v>
      </c>
      <c r="W526" s="63"/>
      <c r="X526" s="458">
        <f>'Punten per wedstrijd'!D53</f>
        <v>4818.1000000000085</v>
      </c>
      <c r="Y526" s="331" t="s">
        <v>277</v>
      </c>
      <c r="Z526" s="63" t="s">
        <v>796</v>
      </c>
      <c r="AA526" s="63"/>
      <c r="AB526" s="458">
        <f>'Punten per wedstrijd'!D258</f>
        <v>653.29999999999973</v>
      </c>
      <c r="AC526" s="331" t="s">
        <v>277</v>
      </c>
      <c r="AD526" s="277" t="s">
        <v>2007</v>
      </c>
      <c r="AE526" s="63"/>
      <c r="AF526" s="458">
        <f>'Punten per wedstrijd'!D455</f>
        <v>338.00000000000131</v>
      </c>
      <c r="AN526" s="10"/>
      <c r="AO526" s="5"/>
      <c r="AR526" s="10"/>
      <c r="AS526" s="4"/>
      <c r="AT526" s="5"/>
      <c r="AW526" s="10"/>
      <c r="AX526" s="5"/>
      <c r="BA526" s="10"/>
      <c r="BB526" s="4"/>
      <c r="BK526" s="4"/>
      <c r="BT526" s="4"/>
      <c r="CC526" s="4"/>
      <c r="CL526" s="4"/>
      <c r="CU526" s="4"/>
      <c r="DD526" s="4"/>
      <c r="DM526" s="4"/>
      <c r="DV526" s="4"/>
      <c r="EE526" s="4"/>
      <c r="EN526" s="4"/>
      <c r="EW526" s="4"/>
      <c r="FF526" s="4"/>
      <c r="FO526" s="4"/>
      <c r="FX526" s="4"/>
      <c r="GG526" s="4"/>
      <c r="GP526" s="4"/>
      <c r="GY526" s="4"/>
      <c r="HH526" s="4"/>
    </row>
    <row r="527" spans="1:216" s="3" customFormat="1" ht="15.75" customHeight="1">
      <c r="A527" s="5" t="s">
        <v>278</v>
      </c>
      <c r="B527" s="63" t="s">
        <v>771</v>
      </c>
      <c r="C527" s="63"/>
      <c r="D527" s="458">
        <f>'Punten per wedstrijd'!D744</f>
        <v>2126.6000000000022</v>
      </c>
      <c r="E527" s="331" t="s">
        <v>278</v>
      </c>
      <c r="F527" s="277" t="s">
        <v>17</v>
      </c>
      <c r="G527" s="63"/>
      <c r="H527" s="458">
        <f>'Punten per wedstrijd'!D144</f>
        <v>4378.8999999999996</v>
      </c>
      <c r="I527" s="331" t="s">
        <v>278</v>
      </c>
      <c r="J527" s="277" t="s">
        <v>33</v>
      </c>
      <c r="K527" s="63"/>
      <c r="L527" s="458">
        <f>'Punten per wedstrijd'!D405</f>
        <v>974.70000000000528</v>
      </c>
      <c r="M527" s="331" t="s">
        <v>278</v>
      </c>
      <c r="N527" s="63" t="s">
        <v>162</v>
      </c>
      <c r="O527" s="63"/>
      <c r="P527" s="458">
        <f>'Punten per wedstrijd'!D562</f>
        <v>235.49999999999983</v>
      </c>
      <c r="Q527" s="331" t="s">
        <v>278</v>
      </c>
      <c r="R527" s="63" t="s">
        <v>3369</v>
      </c>
      <c r="S527" s="331"/>
      <c r="T527" s="458">
        <f>'Punten per wedstrijd'!D652</f>
        <v>0</v>
      </c>
      <c r="U527" s="331" t="s">
        <v>278</v>
      </c>
      <c r="V527" s="63" t="s">
        <v>762</v>
      </c>
      <c r="W527" s="63"/>
      <c r="X527" s="458">
        <f>'Punten per wedstrijd'!D58</f>
        <v>4807.700000000008</v>
      </c>
      <c r="Y527" s="331" t="s">
        <v>278</v>
      </c>
      <c r="Z527" s="63" t="s">
        <v>162</v>
      </c>
      <c r="AA527" s="63"/>
      <c r="AB527" s="458">
        <f>'Punten per wedstrijd'!D250</f>
        <v>650.59999999999729</v>
      </c>
      <c r="AC527" s="331" t="s">
        <v>278</v>
      </c>
      <c r="AD527" s="63" t="s">
        <v>3376</v>
      </c>
      <c r="AE527" s="63"/>
      <c r="AF527" s="458">
        <f>'Punten per wedstrijd'!D461</f>
        <v>337.5999999999998</v>
      </c>
      <c r="AN527" s="10"/>
      <c r="AO527" s="5"/>
      <c r="AR527" s="10"/>
      <c r="AS527" s="4"/>
      <c r="AT527" s="5"/>
      <c r="AW527" s="10"/>
      <c r="AX527" s="5"/>
      <c r="BA527" s="10"/>
      <c r="BB527" s="4"/>
      <c r="BK527" s="4"/>
      <c r="BT527" s="4"/>
      <c r="CC527" s="4"/>
      <c r="CL527" s="4"/>
      <c r="CU527" s="4"/>
      <c r="DD527" s="4"/>
      <c r="DM527" s="4"/>
      <c r="DV527" s="4"/>
      <c r="EE527" s="4"/>
      <c r="EN527" s="4"/>
      <c r="EW527" s="4"/>
      <c r="FF527" s="4"/>
      <c r="FO527" s="4"/>
      <c r="FX527" s="4"/>
      <c r="GG527" s="4"/>
      <c r="GP527" s="4"/>
      <c r="GY527" s="4"/>
      <c r="HH527" s="4"/>
    </row>
    <row r="528" spans="1:216" s="3" customFormat="1" ht="15.75" customHeight="1">
      <c r="A528" s="5" t="s">
        <v>735</v>
      </c>
      <c r="B528" s="277" t="s">
        <v>2002</v>
      </c>
      <c r="C528" s="63"/>
      <c r="D528" s="458">
        <f>'Punten per wedstrijd'!D814</f>
        <v>2094.7999999999956</v>
      </c>
      <c r="E528" s="331" t="s">
        <v>735</v>
      </c>
      <c r="F528" s="63" t="s">
        <v>748</v>
      </c>
      <c r="G528" s="63"/>
      <c r="H528" s="458">
        <f>'Punten per wedstrijd'!D184</f>
        <v>4350.5</v>
      </c>
      <c r="I528" s="331" t="s">
        <v>735</v>
      </c>
      <c r="J528" s="219" t="s">
        <v>1644</v>
      </c>
      <c r="K528" s="63"/>
      <c r="L528" s="458">
        <f>'Punten per wedstrijd'!D369</f>
        <v>969.89999999999588</v>
      </c>
      <c r="M528" s="331" t="s">
        <v>735</v>
      </c>
      <c r="N528" s="277" t="s">
        <v>2007</v>
      </c>
      <c r="O528" s="63"/>
      <c r="P528" s="458">
        <f>'Punten per wedstrijd'!D559</f>
        <v>234.80000000000103</v>
      </c>
      <c r="Q528" s="331" t="s">
        <v>735</v>
      </c>
      <c r="R528" s="277" t="s">
        <v>2025</v>
      </c>
      <c r="S528" s="331"/>
      <c r="T528" s="458">
        <f>'Punten per wedstrijd'!D653</f>
        <v>0</v>
      </c>
      <c r="U528" s="331" t="s">
        <v>735</v>
      </c>
      <c r="V528" s="63" t="s">
        <v>748</v>
      </c>
      <c r="W528" s="63"/>
      <c r="X528" s="458">
        <f>'Punten per wedstrijd'!D80</f>
        <v>4807.300000000002</v>
      </c>
      <c r="Y528" s="331" t="s">
        <v>735</v>
      </c>
      <c r="Z528" s="277" t="s">
        <v>2027</v>
      </c>
      <c r="AA528" s="63"/>
      <c r="AB528" s="458">
        <f>'Punten per wedstrijd'!D264</f>
        <v>649.69999999999902</v>
      </c>
      <c r="AC528" s="331" t="s">
        <v>735</v>
      </c>
      <c r="AD528" s="277" t="s">
        <v>31</v>
      </c>
      <c r="AE528" s="63"/>
      <c r="AF528" s="458">
        <f>'Punten per wedstrijd'!D504</f>
        <v>337.39999999999958</v>
      </c>
      <c r="AN528" s="10"/>
      <c r="AO528" s="5"/>
      <c r="AR528" s="10"/>
      <c r="AS528" s="4"/>
      <c r="AT528" s="5"/>
      <c r="AW528" s="10"/>
      <c r="AX528" s="5"/>
      <c r="BA528" s="10"/>
      <c r="BB528" s="4"/>
      <c r="BK528" s="4"/>
      <c r="BT528" s="4"/>
      <c r="CC528" s="4"/>
      <c r="CL528" s="4"/>
      <c r="CU528" s="4"/>
      <c r="DD528" s="4"/>
      <c r="DM528" s="4"/>
      <c r="DV528" s="4"/>
      <c r="EE528" s="4"/>
      <c r="EN528" s="4"/>
      <c r="EW528" s="4"/>
      <c r="FF528" s="4"/>
      <c r="FO528" s="4"/>
      <c r="FX528" s="4"/>
      <c r="GG528" s="4"/>
      <c r="GP528" s="4"/>
      <c r="GY528" s="4"/>
      <c r="HH528" s="4"/>
    </row>
    <row r="529" spans="1:216" s="3" customFormat="1" ht="15.75" customHeight="1">
      <c r="A529" s="5" t="s">
        <v>736</v>
      </c>
      <c r="B529" s="277" t="s">
        <v>3365</v>
      </c>
      <c r="C529" s="63"/>
      <c r="D529" s="458">
        <f>'Punten per wedstrijd'!D781</f>
        <v>2094.0999999999985</v>
      </c>
      <c r="E529" s="331" t="s">
        <v>736</v>
      </c>
      <c r="F529" s="63" t="s">
        <v>3367</v>
      </c>
      <c r="G529" s="63"/>
      <c r="H529" s="458">
        <f>'Punten per wedstrijd'!D115</f>
        <v>4342.2999999999984</v>
      </c>
      <c r="I529" s="331" t="s">
        <v>736</v>
      </c>
      <c r="J529" s="277" t="s">
        <v>2030</v>
      </c>
      <c r="K529" s="63"/>
      <c r="L529" s="458">
        <f>'Punten per wedstrijd'!D409</f>
        <v>963.1000000000073</v>
      </c>
      <c r="M529" s="331" t="s">
        <v>736</v>
      </c>
      <c r="N529" s="63" t="s">
        <v>755</v>
      </c>
      <c r="O529" s="63"/>
      <c r="P529" s="458">
        <f>'Punten per wedstrijd'!D611</f>
        <v>232.09999999999749</v>
      </c>
      <c r="Q529" s="331" t="s">
        <v>736</v>
      </c>
      <c r="R529" s="219" t="s">
        <v>1655</v>
      </c>
      <c r="S529" s="331"/>
      <c r="T529" s="458">
        <f>'Punten per wedstrijd'!D654</f>
        <v>0</v>
      </c>
      <c r="U529" s="331" t="s">
        <v>736</v>
      </c>
      <c r="V529" s="63" t="s">
        <v>734</v>
      </c>
      <c r="W529" s="63"/>
      <c r="X529" s="458">
        <f>'Punten per wedstrijd'!D36</f>
        <v>4805.8000000000065</v>
      </c>
      <c r="Y529" s="331" t="s">
        <v>736</v>
      </c>
      <c r="Z529" s="277" t="s">
        <v>2053</v>
      </c>
      <c r="AA529" s="63"/>
      <c r="AB529" s="458">
        <f>'Punten per wedstrijd'!D225</f>
        <v>648.84999999999945</v>
      </c>
      <c r="AC529" s="331" t="s">
        <v>736</v>
      </c>
      <c r="AD529" s="277" t="s">
        <v>2011</v>
      </c>
      <c r="AE529" s="63"/>
      <c r="AF529" s="458">
        <f>'Punten per wedstrijd'!D448</f>
        <v>334.00000000000051</v>
      </c>
      <c r="AN529" s="10"/>
      <c r="AO529" s="5"/>
      <c r="AR529" s="10"/>
      <c r="AS529" s="4"/>
      <c r="AT529" s="5"/>
      <c r="AW529" s="10"/>
      <c r="AX529" s="5"/>
      <c r="BA529" s="10"/>
      <c r="BB529" s="4"/>
      <c r="BK529" s="4"/>
      <c r="BT529" s="4"/>
      <c r="CC529" s="4"/>
      <c r="CL529" s="4"/>
      <c r="CU529" s="4"/>
      <c r="DD529" s="4"/>
      <c r="DM529" s="4"/>
      <c r="DV529" s="4"/>
      <c r="EE529" s="4"/>
      <c r="EN529" s="4"/>
      <c r="EW529" s="4"/>
      <c r="FF529" s="4"/>
      <c r="FO529" s="4"/>
      <c r="FX529" s="4"/>
      <c r="GG529" s="4"/>
      <c r="GP529" s="4"/>
      <c r="GY529" s="4"/>
      <c r="HH529" s="4"/>
    </row>
    <row r="530" spans="1:216" s="3" customFormat="1" ht="15.75" customHeight="1">
      <c r="A530" s="5" t="s">
        <v>737</v>
      </c>
      <c r="B530" s="63" t="s">
        <v>3369</v>
      </c>
      <c r="C530" s="63"/>
      <c r="D530" s="458">
        <f>'Punten per wedstrijd'!D756</f>
        <v>2077.6499999999996</v>
      </c>
      <c r="E530" s="331" t="s">
        <v>737</v>
      </c>
      <c r="F530" s="277" t="s">
        <v>11</v>
      </c>
      <c r="G530" s="63"/>
      <c r="H530" s="458">
        <f>'Punten per wedstrijd'!D131</f>
        <v>4323</v>
      </c>
      <c r="I530" s="331" t="s">
        <v>737</v>
      </c>
      <c r="J530" s="277" t="s">
        <v>11</v>
      </c>
      <c r="K530" s="63"/>
      <c r="L530" s="458">
        <f>'Punten per wedstrijd'!D339</f>
        <v>957.60000000000139</v>
      </c>
      <c r="M530" s="331" t="s">
        <v>737</v>
      </c>
      <c r="N530" s="219" t="s">
        <v>1643</v>
      </c>
      <c r="O530" s="63"/>
      <c r="P530" s="458">
        <f>'Punten per wedstrijd'!D566</f>
        <v>231.29999999999814</v>
      </c>
      <c r="Q530" s="331" t="s">
        <v>737</v>
      </c>
      <c r="R530" s="63" t="s">
        <v>728</v>
      </c>
      <c r="S530" s="331"/>
      <c r="T530" s="458">
        <f>'Punten per wedstrijd'!D655</f>
        <v>0</v>
      </c>
      <c r="U530" s="331" t="s">
        <v>737</v>
      </c>
      <c r="V530" s="277" t="s">
        <v>11</v>
      </c>
      <c r="W530" s="63"/>
      <c r="X530" s="458">
        <f>'Punten per wedstrijd'!D27</f>
        <v>4783.3000000000029</v>
      </c>
      <c r="Y530" s="331" t="s">
        <v>737</v>
      </c>
      <c r="Z530" s="219" t="s">
        <v>1662</v>
      </c>
      <c r="AA530" s="63"/>
      <c r="AB530" s="458">
        <f>'Punten per wedstrijd'!D304</f>
        <v>648.80000000000109</v>
      </c>
      <c r="AC530" s="331" t="s">
        <v>737</v>
      </c>
      <c r="AD530" s="63" t="s">
        <v>783</v>
      </c>
      <c r="AE530" s="63"/>
      <c r="AF530" s="458">
        <f>'Punten per wedstrijd'!D450</f>
        <v>331.79999999999967</v>
      </c>
      <c r="AN530" s="10"/>
      <c r="AO530" s="5"/>
      <c r="AR530" s="10"/>
      <c r="AS530" s="4"/>
      <c r="AT530" s="5"/>
      <c r="AW530" s="10"/>
      <c r="AX530" s="5"/>
      <c r="BA530" s="10"/>
      <c r="BB530" s="4"/>
      <c r="BK530" s="4"/>
      <c r="BT530" s="4"/>
      <c r="CC530" s="4"/>
      <c r="CL530" s="4"/>
      <c r="CU530" s="4"/>
      <c r="DD530" s="4"/>
      <c r="DM530" s="4"/>
      <c r="DV530" s="4"/>
      <c r="EE530" s="4"/>
      <c r="EN530" s="4"/>
      <c r="EW530" s="4"/>
      <c r="FF530" s="4"/>
      <c r="FO530" s="4"/>
      <c r="FX530" s="4"/>
      <c r="GG530" s="4"/>
      <c r="GP530" s="4"/>
      <c r="GY530" s="4"/>
      <c r="HH530" s="4"/>
    </row>
    <row r="531" spans="1:216" s="3" customFormat="1" ht="15.75" customHeight="1">
      <c r="A531" s="5" t="s">
        <v>739</v>
      </c>
      <c r="B531" s="277" t="s">
        <v>2027</v>
      </c>
      <c r="C531" s="63"/>
      <c r="D531" s="458">
        <f>'Punten per wedstrijd'!D784</f>
        <v>2064.9000000000015</v>
      </c>
      <c r="E531" s="331" t="s">
        <v>739</v>
      </c>
      <c r="F531" s="28" t="s">
        <v>143</v>
      </c>
      <c r="G531" s="63"/>
      <c r="H531" s="458">
        <f>'Punten per wedstrijd'!D199</f>
        <v>4309.699999999998</v>
      </c>
      <c r="I531" s="331" t="s">
        <v>739</v>
      </c>
      <c r="J531" s="63" t="s">
        <v>3375</v>
      </c>
      <c r="K531" s="63"/>
      <c r="L531" s="458">
        <f>'Punten per wedstrijd'!D367</f>
        <v>948.20000000002062</v>
      </c>
      <c r="M531" s="331" t="s">
        <v>739</v>
      </c>
      <c r="N531" s="63" t="s">
        <v>9</v>
      </c>
      <c r="O531" s="63"/>
      <c r="P531" s="458">
        <f>'Punten per wedstrijd'!D545</f>
        <v>230.89999999999731</v>
      </c>
      <c r="Q531" s="331" t="s">
        <v>739</v>
      </c>
      <c r="R531" s="277" t="s">
        <v>2011</v>
      </c>
      <c r="S531" s="331"/>
      <c r="T531" s="458">
        <f>'Punten per wedstrijd'!D656</f>
        <v>0</v>
      </c>
      <c r="U531" s="331" t="s">
        <v>739</v>
      </c>
      <c r="V531" s="277" t="s">
        <v>13</v>
      </c>
      <c r="W531" s="63"/>
      <c r="X531" s="458">
        <f>'Punten per wedstrijd'!D35</f>
        <v>4727.0000000000018</v>
      </c>
      <c r="Y531" s="331" t="s">
        <v>739</v>
      </c>
      <c r="Z531" s="277" t="s">
        <v>31</v>
      </c>
      <c r="AA531" s="63"/>
      <c r="AB531" s="458">
        <f>'Punten per wedstrijd'!D296</f>
        <v>639.29999999999927</v>
      </c>
      <c r="AC531" s="331" t="s">
        <v>739</v>
      </c>
      <c r="AD531" s="63" t="s">
        <v>3379</v>
      </c>
      <c r="AE531" s="63"/>
      <c r="AF531" s="458">
        <f>'Punten per wedstrijd'!D449</f>
        <v>331.69999999999936</v>
      </c>
      <c r="AN531" s="10"/>
      <c r="AO531" s="5"/>
      <c r="AR531" s="10"/>
      <c r="AS531" s="4"/>
      <c r="AT531" s="5"/>
      <c r="AW531" s="10"/>
      <c r="AX531" s="5"/>
      <c r="BA531" s="10"/>
      <c r="BB531" s="4"/>
      <c r="BK531" s="4"/>
      <c r="BT531" s="4"/>
      <c r="CC531" s="4"/>
      <c r="CL531" s="4"/>
      <c r="CU531" s="4"/>
      <c r="DD531" s="4"/>
      <c r="DM531" s="4"/>
      <c r="DV531" s="4"/>
      <c r="EE531" s="4"/>
      <c r="EN531" s="4"/>
      <c r="EW531" s="4"/>
      <c r="FF531" s="4"/>
      <c r="FO531" s="4"/>
      <c r="FX531" s="4"/>
      <c r="GG531" s="4"/>
      <c r="GP531" s="4"/>
      <c r="GY531" s="4"/>
      <c r="HH531" s="4"/>
    </row>
    <row r="532" spans="1:216" s="3" customFormat="1" ht="15.75" customHeight="1">
      <c r="A532" s="5" t="s">
        <v>745</v>
      </c>
      <c r="B532" s="63" t="s">
        <v>141</v>
      </c>
      <c r="C532" s="63"/>
      <c r="D532" s="458">
        <f>'Punten per wedstrijd'!D780</f>
        <v>2060.6999999999935</v>
      </c>
      <c r="E532" s="331" t="s">
        <v>745</v>
      </c>
      <c r="F532" s="277" t="s">
        <v>2026</v>
      </c>
      <c r="G532" s="63"/>
      <c r="H532" s="458">
        <f>'Punten per wedstrijd'!D158</f>
        <v>4293.1000000000031</v>
      </c>
      <c r="I532" s="331" t="s">
        <v>745</v>
      </c>
      <c r="J532" s="277" t="s">
        <v>17</v>
      </c>
      <c r="K532" s="63"/>
      <c r="L532" s="458">
        <f>'Punten per wedstrijd'!D352</f>
        <v>928.90000000000055</v>
      </c>
      <c r="M532" s="331" t="s">
        <v>745</v>
      </c>
      <c r="N532" s="63" t="s">
        <v>3382</v>
      </c>
      <c r="O532" s="63"/>
      <c r="P532" s="458">
        <f>'Punten per wedstrijd'!D591</f>
        <v>230.39999999999671</v>
      </c>
      <c r="Q532" s="331" t="s">
        <v>745</v>
      </c>
      <c r="R532" s="63" t="s">
        <v>783</v>
      </c>
      <c r="S532" s="331"/>
      <c r="T532" s="458">
        <f>'Punten per wedstrijd'!D658</f>
        <v>0</v>
      </c>
      <c r="U532" s="331" t="s">
        <v>745</v>
      </c>
      <c r="V532" s="219" t="s">
        <v>1662</v>
      </c>
      <c r="W532" s="63"/>
      <c r="X532" s="458">
        <f>'Punten per wedstrijd'!D96</f>
        <v>4722.3000000000056</v>
      </c>
      <c r="Y532" s="331" t="s">
        <v>745</v>
      </c>
      <c r="Z532" s="63" t="s">
        <v>3378</v>
      </c>
      <c r="AA532" s="63"/>
      <c r="AB532" s="458">
        <f>'Punten per wedstrijd'!D213</f>
        <v>637.70000000000073</v>
      </c>
      <c r="AC532" s="331" t="s">
        <v>745</v>
      </c>
      <c r="AD532" s="277" t="s">
        <v>11</v>
      </c>
      <c r="AE532" s="63"/>
      <c r="AF532" s="458">
        <f>'Punten per wedstrijd'!D443</f>
        <v>331.40000000000038</v>
      </c>
      <c r="AN532" s="10"/>
      <c r="AO532" s="5"/>
      <c r="AR532" s="10"/>
      <c r="AS532" s="4"/>
      <c r="AT532" s="5"/>
      <c r="AW532" s="10"/>
      <c r="AX532" s="5"/>
      <c r="BA532" s="10"/>
      <c r="BB532" s="4"/>
      <c r="BK532" s="4"/>
      <c r="BT532" s="4"/>
      <c r="CC532" s="4"/>
      <c r="CL532" s="4"/>
      <c r="CU532" s="4"/>
      <c r="DD532" s="4"/>
      <c r="DM532" s="4"/>
      <c r="DV532" s="4"/>
      <c r="EE532" s="4"/>
      <c r="EN532" s="4"/>
      <c r="EW532" s="4"/>
      <c r="FF532" s="4"/>
      <c r="FO532" s="4"/>
      <c r="FX532" s="4"/>
      <c r="GG532" s="4"/>
      <c r="GP532" s="4"/>
      <c r="GY532" s="4"/>
      <c r="HH532" s="4"/>
    </row>
    <row r="533" spans="1:216" s="3" customFormat="1" ht="15.75" customHeight="1">
      <c r="A533" s="5" t="s">
        <v>747</v>
      </c>
      <c r="B533" s="28" t="s">
        <v>21</v>
      </c>
      <c r="C533" s="63"/>
      <c r="D533" s="458">
        <f>'Punten per wedstrijd'!D779</f>
        <v>2034.5999999999985</v>
      </c>
      <c r="E533" s="331" t="s">
        <v>747</v>
      </c>
      <c r="F533" s="63" t="s">
        <v>162</v>
      </c>
      <c r="G533" s="63"/>
      <c r="H533" s="458">
        <f>'Punten per wedstrijd'!D146</f>
        <v>4285.7999999999929</v>
      </c>
      <c r="I533" s="331" t="s">
        <v>747</v>
      </c>
      <c r="J533" s="63" t="s">
        <v>180</v>
      </c>
      <c r="K533" s="63"/>
      <c r="L533" s="458">
        <f>'Punten per wedstrijd'!D410</f>
        <v>924.09999999999786</v>
      </c>
      <c r="M533" s="331" t="s">
        <v>747</v>
      </c>
      <c r="N533" s="63" t="s">
        <v>3395</v>
      </c>
      <c r="O533" s="63"/>
      <c r="P533" s="458">
        <f>'Punten per wedstrijd'!D619</f>
        <v>227.79999999998745</v>
      </c>
      <c r="Q533" s="331" t="s">
        <v>747</v>
      </c>
      <c r="R533" s="277" t="s">
        <v>13</v>
      </c>
      <c r="S533" s="331"/>
      <c r="T533" s="458">
        <f>'Punten per wedstrijd'!D659</f>
        <v>0</v>
      </c>
      <c r="U533" s="331" t="s">
        <v>747</v>
      </c>
      <c r="V533" s="63" t="s">
        <v>783</v>
      </c>
      <c r="W533" s="63"/>
      <c r="X533" s="458">
        <f>'Punten per wedstrijd'!D34</f>
        <v>4717.2000000000062</v>
      </c>
      <c r="Y533" s="331" t="s">
        <v>747</v>
      </c>
      <c r="Z533" s="63" t="s">
        <v>755</v>
      </c>
      <c r="AA533" s="63"/>
      <c r="AB533" s="458">
        <f>'Punten per wedstrijd'!D299</f>
        <v>637.19999999999982</v>
      </c>
      <c r="AC533" s="331" t="s">
        <v>747</v>
      </c>
      <c r="AD533" s="277" t="s">
        <v>2006</v>
      </c>
      <c r="AE533" s="63"/>
      <c r="AF533" s="458">
        <f>'Punten per wedstrijd'!D435</f>
        <v>329.60000000000036</v>
      </c>
      <c r="AN533" s="10"/>
      <c r="AO533" s="5"/>
      <c r="AR533" s="10"/>
      <c r="AS533" s="4"/>
      <c r="AT533" s="5"/>
      <c r="AW533" s="10"/>
      <c r="AX533" s="5"/>
      <c r="BA533" s="10"/>
      <c r="BB533" s="4"/>
      <c r="BK533" s="4"/>
      <c r="BT533" s="4"/>
      <c r="CC533" s="4"/>
      <c r="CL533" s="4"/>
      <c r="CU533" s="4"/>
      <c r="DD533" s="4"/>
      <c r="DM533" s="4"/>
      <c r="DV533" s="4"/>
      <c r="EE533" s="4"/>
      <c r="EN533" s="4"/>
      <c r="EW533" s="4"/>
      <c r="FF533" s="4"/>
      <c r="FO533" s="4"/>
      <c r="FX533" s="4"/>
      <c r="GG533" s="4"/>
      <c r="GP533" s="4"/>
      <c r="GY533" s="4"/>
      <c r="HH533" s="4"/>
    </row>
    <row r="534" spans="1:216" s="3" customFormat="1" ht="15.75" customHeight="1">
      <c r="A534" s="5" t="s">
        <v>750</v>
      </c>
      <c r="B534" s="63" t="s">
        <v>3374</v>
      </c>
      <c r="C534" s="63"/>
      <c r="D534" s="458">
        <f>'Punten per wedstrijd'!D787</f>
        <v>1973.0999999999967</v>
      </c>
      <c r="E534" s="331" t="s">
        <v>750</v>
      </c>
      <c r="F534" s="277" t="s">
        <v>2025</v>
      </c>
      <c r="G534" s="63"/>
      <c r="H534" s="458">
        <f>'Punten per wedstrijd'!D133</f>
        <v>4269.0999999999985</v>
      </c>
      <c r="I534" s="331" t="s">
        <v>750</v>
      </c>
      <c r="J534" s="63" t="s">
        <v>779</v>
      </c>
      <c r="K534" s="63"/>
      <c r="L534" s="458">
        <f>'Punten per wedstrijd'!D389</f>
        <v>920.29999999999245</v>
      </c>
      <c r="M534" s="331" t="s">
        <v>750</v>
      </c>
      <c r="N534" s="63" t="s">
        <v>3385</v>
      </c>
      <c r="O534" s="63"/>
      <c r="P534" s="458">
        <f>'Punten per wedstrijd'!D544</f>
        <v>226.90000000000276</v>
      </c>
      <c r="Q534" s="331" t="s">
        <v>750</v>
      </c>
      <c r="R534" s="63" t="s">
        <v>734</v>
      </c>
      <c r="S534" s="331"/>
      <c r="T534" s="458">
        <f>'Punten per wedstrijd'!D660</f>
        <v>0</v>
      </c>
      <c r="U534" s="331" t="s">
        <v>750</v>
      </c>
      <c r="V534" s="63" t="s">
        <v>3369</v>
      </c>
      <c r="W534" s="63"/>
      <c r="X534" s="458">
        <f>'Punten per wedstrijd'!D28</f>
        <v>4686.2</v>
      </c>
      <c r="Y534" s="331" t="s">
        <v>750</v>
      </c>
      <c r="Z534" s="277" t="s">
        <v>3366</v>
      </c>
      <c r="AA534" s="63"/>
      <c r="AB534" s="458">
        <f>'Punten per wedstrijd'!D311</f>
        <v>627.99999999999932</v>
      </c>
      <c r="AC534" s="331" t="s">
        <v>750</v>
      </c>
      <c r="AD534" s="63" t="s">
        <v>3378</v>
      </c>
      <c r="AE534" s="63"/>
      <c r="AF534" s="458">
        <f>'Punten per wedstrijd'!D421</f>
        <v>327.69999999999987</v>
      </c>
      <c r="AN534" s="10"/>
      <c r="AO534" s="5"/>
      <c r="AR534" s="10"/>
      <c r="AS534" s="4"/>
      <c r="AT534" s="5"/>
      <c r="AW534" s="10"/>
      <c r="AX534" s="5"/>
      <c r="BA534" s="10"/>
      <c r="BB534" s="4"/>
      <c r="BK534" s="4"/>
      <c r="BT534" s="4"/>
      <c r="CC534" s="4"/>
      <c r="CL534" s="4"/>
      <c r="CU534" s="4"/>
      <c r="DD534" s="4"/>
      <c r="DM534" s="4"/>
      <c r="DV534" s="4"/>
      <c r="EE534" s="4"/>
      <c r="EN534" s="4"/>
      <c r="EW534" s="4"/>
      <c r="FF534" s="4"/>
      <c r="FO534" s="4"/>
      <c r="FX534" s="4"/>
      <c r="GG534" s="4"/>
      <c r="GP534" s="4"/>
      <c r="GY534" s="4"/>
      <c r="HH534" s="4"/>
    </row>
    <row r="535" spans="1:216" s="3" customFormat="1" ht="15.75" customHeight="1">
      <c r="A535" s="5" t="s">
        <v>751</v>
      </c>
      <c r="B535" s="63" t="s">
        <v>3386</v>
      </c>
      <c r="C535" s="63"/>
      <c r="D535" s="458">
        <f>'Punten per wedstrijd'!D742</f>
        <v>1967.5999999999985</v>
      </c>
      <c r="E535" s="331" t="s">
        <v>751</v>
      </c>
      <c r="F535" s="63" t="s">
        <v>3395</v>
      </c>
      <c r="G535" s="63"/>
      <c r="H535" s="458">
        <f>'Punten per wedstrijd'!D203</f>
        <v>4239.4999999999945</v>
      </c>
      <c r="I535" s="331" t="s">
        <v>751</v>
      </c>
      <c r="J535" s="277" t="s">
        <v>13</v>
      </c>
      <c r="K535" s="63"/>
      <c r="L535" s="458">
        <f>'Punten per wedstrijd'!D347</f>
        <v>906.90000000000657</v>
      </c>
      <c r="M535" s="331" t="s">
        <v>751</v>
      </c>
      <c r="N535" s="219" t="s">
        <v>1653</v>
      </c>
      <c r="O535" s="63"/>
      <c r="P535" s="458">
        <f>'Punten per wedstrijd'!D535</f>
        <v>226.80000000000564</v>
      </c>
      <c r="Q535" s="331" t="s">
        <v>751</v>
      </c>
      <c r="R535" s="277" t="s">
        <v>15</v>
      </c>
      <c r="S535" s="331"/>
      <c r="T535" s="458">
        <f>'Punten per wedstrijd'!D661</f>
        <v>0</v>
      </c>
      <c r="U535" s="331" t="s">
        <v>751</v>
      </c>
      <c r="V535" s="63" t="s">
        <v>9</v>
      </c>
      <c r="W535" s="63"/>
      <c r="X535" s="458">
        <f>'Punten per wedstrijd'!D25</f>
        <v>4670.1999999999907</v>
      </c>
      <c r="Y535" s="331" t="s">
        <v>751</v>
      </c>
      <c r="Z535" s="63" t="s">
        <v>764</v>
      </c>
      <c r="AA535" s="63"/>
      <c r="AB535" s="458">
        <f>'Punten per wedstrijd'!D280</f>
        <v>626.9999999999992</v>
      </c>
      <c r="AC535" s="331" t="s">
        <v>751</v>
      </c>
      <c r="AD535" s="277" t="s">
        <v>2018</v>
      </c>
      <c r="AE535" s="63"/>
      <c r="AF535" s="458">
        <f>'Punten per wedstrijd'!D442</f>
        <v>317.29999999999978</v>
      </c>
      <c r="AN535" s="10"/>
      <c r="AO535" s="5"/>
      <c r="AR535" s="10"/>
      <c r="AS535" s="4"/>
      <c r="AT535" s="5"/>
      <c r="AW535" s="10"/>
      <c r="AX535" s="5"/>
      <c r="BA535" s="10"/>
      <c r="BB535" s="4"/>
      <c r="BK535" s="4"/>
      <c r="BT535" s="4"/>
      <c r="CC535" s="4"/>
      <c r="CL535" s="4"/>
      <c r="CU535" s="4"/>
      <c r="DD535" s="4"/>
      <c r="DM535" s="4"/>
      <c r="DV535" s="4"/>
      <c r="EE535" s="4"/>
      <c r="EN535" s="4"/>
      <c r="EW535" s="4"/>
      <c r="FF535" s="4"/>
      <c r="FO535" s="4"/>
      <c r="FX535" s="4"/>
      <c r="GG535" s="4"/>
      <c r="GP535" s="4"/>
      <c r="GY535" s="4"/>
      <c r="HH535" s="4"/>
    </row>
    <row r="536" spans="1:216" s="3" customFormat="1" ht="15.75" customHeight="1">
      <c r="A536" s="5" t="s">
        <v>754</v>
      </c>
      <c r="B536" s="63" t="s">
        <v>734</v>
      </c>
      <c r="C536" s="63"/>
      <c r="D536" s="458">
        <f>'Punten per wedstrijd'!D764</f>
        <v>1966.2999999999993</v>
      </c>
      <c r="E536" s="331" t="s">
        <v>754</v>
      </c>
      <c r="F536" s="63" t="s">
        <v>3380</v>
      </c>
      <c r="G536" s="63"/>
      <c r="H536" s="458">
        <f>'Punten per wedstrijd'!D189</f>
        <v>4237.9999999999982</v>
      </c>
      <c r="I536" s="331" t="s">
        <v>754</v>
      </c>
      <c r="J536" s="63" t="s">
        <v>3397</v>
      </c>
      <c r="K536" s="63"/>
      <c r="L536" s="458">
        <f>'Punten per wedstrijd'!D388</f>
        <v>896.75000000000546</v>
      </c>
      <c r="M536" s="331" t="s">
        <v>754</v>
      </c>
      <c r="N536" s="63" t="s">
        <v>790</v>
      </c>
      <c r="O536" s="63"/>
      <c r="P536" s="458">
        <f>'Punten per wedstrijd'!D609</f>
        <v>218.49999999999747</v>
      </c>
      <c r="Q536" s="331" t="s">
        <v>754</v>
      </c>
      <c r="R536" s="63" t="s">
        <v>3394</v>
      </c>
      <c r="S536" s="331"/>
      <c r="T536" s="458">
        <f>'Punten per wedstrijd'!D662</f>
        <v>0</v>
      </c>
      <c r="U536" s="331" t="s">
        <v>754</v>
      </c>
      <c r="V536" s="277" t="s">
        <v>2030</v>
      </c>
      <c r="W536" s="63"/>
      <c r="X536" s="458">
        <f>'Punten per wedstrijd'!D97</f>
        <v>4647.800000000002</v>
      </c>
      <c r="Y536" s="331" t="s">
        <v>754</v>
      </c>
      <c r="Z536" s="63" t="s">
        <v>3372</v>
      </c>
      <c r="AA536" s="63"/>
      <c r="AB536" s="458">
        <f>'Punten per wedstrijd'!D255</f>
        <v>607.50000000000205</v>
      </c>
      <c r="AC536" s="331" t="s">
        <v>754</v>
      </c>
      <c r="AD536" s="63" t="s">
        <v>162</v>
      </c>
      <c r="AE536" s="63"/>
      <c r="AF536" s="458">
        <f>'Punten per wedstrijd'!D458</f>
        <v>311.89999999999952</v>
      </c>
      <c r="AN536" s="10"/>
      <c r="AO536" s="5"/>
      <c r="AR536" s="10"/>
      <c r="AS536" s="4"/>
      <c r="AT536" s="5"/>
      <c r="AW536" s="10"/>
      <c r="AX536" s="5"/>
      <c r="BA536" s="10"/>
      <c r="BB536" s="4"/>
      <c r="BK536" s="4"/>
      <c r="BT536" s="4"/>
      <c r="CC536" s="4"/>
      <c r="CL536" s="4"/>
      <c r="CU536" s="4"/>
      <c r="DD536" s="4"/>
      <c r="DM536" s="4"/>
      <c r="DV536" s="4"/>
      <c r="EE536" s="4"/>
      <c r="EN536" s="4"/>
      <c r="EW536" s="4"/>
      <c r="FF536" s="4"/>
      <c r="FO536" s="4"/>
      <c r="FX536" s="4"/>
      <c r="GG536" s="4"/>
      <c r="GP536" s="4"/>
      <c r="GY536" s="4"/>
      <c r="HH536" s="4"/>
    </row>
    <row r="537" spans="1:216" s="3" customFormat="1" ht="15.75" customHeight="1">
      <c r="A537" s="5" t="s">
        <v>756</v>
      </c>
      <c r="B537" s="219" t="s">
        <v>1660</v>
      </c>
      <c r="C537" s="63"/>
      <c r="D537" s="458">
        <f>'Punten per wedstrijd'!D803</f>
        <v>1909.0999999999985</v>
      </c>
      <c r="E537" s="331" t="s">
        <v>756</v>
      </c>
      <c r="F537" s="219" t="s">
        <v>1644</v>
      </c>
      <c r="G537" s="63"/>
      <c r="H537" s="458">
        <f>'Punten per wedstrijd'!D161</f>
        <v>4217.3499999999985</v>
      </c>
      <c r="I537" s="331" t="s">
        <v>756</v>
      </c>
      <c r="J537" s="63" t="s">
        <v>154</v>
      </c>
      <c r="K537" s="63"/>
      <c r="L537" s="458">
        <f>'Punten per wedstrijd'!D382</f>
        <v>884.70000000000437</v>
      </c>
      <c r="M537" s="331" t="s">
        <v>756</v>
      </c>
      <c r="N537" s="277" t="s">
        <v>15</v>
      </c>
      <c r="O537" s="63"/>
      <c r="P537" s="458">
        <f>'Punten per wedstrijd'!D557</f>
        <v>217.59999999999803</v>
      </c>
      <c r="Q537" s="331" t="s">
        <v>756</v>
      </c>
      <c r="R537" s="277" t="s">
        <v>17</v>
      </c>
      <c r="S537" s="331"/>
      <c r="T537" s="458">
        <f>'Punten per wedstrijd'!D664</f>
        <v>0</v>
      </c>
      <c r="U537" s="331" t="s">
        <v>756</v>
      </c>
      <c r="V537" s="63" t="s">
        <v>3386</v>
      </c>
      <c r="W537" s="63"/>
      <c r="X537" s="458">
        <f>'Punten per wedstrijd'!D14</f>
        <v>4644.0999999999985</v>
      </c>
      <c r="Y537" s="331" t="s">
        <v>756</v>
      </c>
      <c r="Z537" s="277" t="s">
        <v>2018</v>
      </c>
      <c r="AA537" s="63"/>
      <c r="AB537" s="458">
        <f>'Punten per wedstrijd'!D234</f>
        <v>603.80000000000007</v>
      </c>
      <c r="AC537" s="331" t="s">
        <v>756</v>
      </c>
      <c r="AD537" s="277" t="s">
        <v>2050</v>
      </c>
      <c r="AE537" s="63"/>
      <c r="AF537" s="458">
        <f>'Punten per wedstrijd'!D494</f>
        <v>310.60000000000065</v>
      </c>
      <c r="AN537" s="10"/>
      <c r="AO537" s="5"/>
      <c r="AR537" s="10"/>
      <c r="AS537" s="4"/>
      <c r="AT537" s="5"/>
      <c r="AW537" s="10"/>
      <c r="AX537" s="5"/>
      <c r="BA537" s="10"/>
      <c r="BB537" s="4"/>
      <c r="BK537" s="4"/>
      <c r="BT537" s="4"/>
      <c r="CC537" s="4"/>
      <c r="CL537" s="4"/>
      <c r="CU537" s="4"/>
      <c r="DD537" s="4"/>
      <c r="DM537" s="4"/>
      <c r="DV537" s="4"/>
      <c r="EE537" s="4"/>
      <c r="EN537" s="4"/>
      <c r="EW537" s="4"/>
      <c r="FF537" s="4"/>
      <c r="FO537" s="4"/>
      <c r="FX537" s="4"/>
      <c r="GG537" s="4"/>
      <c r="GP537" s="4"/>
      <c r="GY537" s="4"/>
      <c r="HH537" s="4"/>
    </row>
    <row r="538" spans="1:216" s="3" customFormat="1" ht="15.75" customHeight="1">
      <c r="A538" s="5" t="s">
        <v>761</v>
      </c>
      <c r="B538" s="63" t="s">
        <v>153</v>
      </c>
      <c r="C538" s="63"/>
      <c r="D538" s="458">
        <f>'Punten per wedstrijd'!D749</f>
        <v>1886.1999999999989</v>
      </c>
      <c r="E538" s="331" t="s">
        <v>761</v>
      </c>
      <c r="F538" s="219" t="s">
        <v>1654</v>
      </c>
      <c r="G538" s="63"/>
      <c r="H538" s="458">
        <f>'Punten per wedstrijd'!D168</f>
        <v>4188.2000000000007</v>
      </c>
      <c r="I538" s="331" t="s">
        <v>761</v>
      </c>
      <c r="J538" s="63" t="s">
        <v>3385</v>
      </c>
      <c r="K538" s="63"/>
      <c r="L538" s="458">
        <f>'Punten per wedstrijd'!D336</f>
        <v>883.70000000001085</v>
      </c>
      <c r="M538" s="331" t="s">
        <v>761</v>
      </c>
      <c r="N538" s="277" t="s">
        <v>37</v>
      </c>
      <c r="O538" s="63"/>
      <c r="P538" s="458">
        <f>'Punten per wedstrijd'!D614</f>
        <v>216.79999999999976</v>
      </c>
      <c r="Q538" s="331" t="s">
        <v>761</v>
      </c>
      <c r="R538" s="63" t="s">
        <v>757</v>
      </c>
      <c r="S538" s="331"/>
      <c r="T538" s="458">
        <f>'Punten per wedstrijd'!D665</f>
        <v>0</v>
      </c>
      <c r="U538" s="331" t="s">
        <v>761</v>
      </c>
      <c r="V538" s="63" t="s">
        <v>746</v>
      </c>
      <c r="W538" s="63"/>
      <c r="X538" s="458">
        <f>'Punten per wedstrijd'!D67</f>
        <v>4624.8000000000147</v>
      </c>
      <c r="Y538" s="331" t="s">
        <v>761</v>
      </c>
      <c r="Z538" s="63" t="s">
        <v>734</v>
      </c>
      <c r="AA538" s="63"/>
      <c r="AB538" s="458">
        <f>'Punten per wedstrijd'!D244</f>
        <v>602.20000000000164</v>
      </c>
      <c r="AC538" s="331" t="s">
        <v>761</v>
      </c>
      <c r="AD538" s="63" t="s">
        <v>796</v>
      </c>
      <c r="AE538" s="63"/>
      <c r="AF538" s="458">
        <f>'Punten per wedstrijd'!D466</f>
        <v>307.69999999999976</v>
      </c>
      <c r="AN538" s="10"/>
      <c r="AO538" s="5"/>
      <c r="AR538" s="10"/>
      <c r="AS538" s="4"/>
      <c r="AT538" s="5"/>
      <c r="AW538" s="10"/>
      <c r="AX538" s="5"/>
      <c r="BA538" s="10"/>
      <c r="BB538" s="4"/>
      <c r="BK538" s="4"/>
      <c r="BT538" s="4"/>
      <c r="CC538" s="4"/>
      <c r="CL538" s="4"/>
      <c r="CU538" s="4"/>
      <c r="DD538" s="4"/>
      <c r="DM538" s="4"/>
      <c r="DV538" s="4"/>
      <c r="EE538" s="4"/>
      <c r="EN538" s="4"/>
      <c r="EW538" s="4"/>
      <c r="FF538" s="4"/>
      <c r="FO538" s="4"/>
      <c r="FX538" s="4"/>
      <c r="GG538" s="4"/>
      <c r="GP538" s="4"/>
      <c r="GY538" s="4"/>
      <c r="HH538" s="4"/>
    </row>
    <row r="539" spans="1:216" s="3" customFormat="1" ht="15.75" customHeight="1">
      <c r="A539" s="5" t="s">
        <v>765</v>
      </c>
      <c r="B539" s="63" t="s">
        <v>3383</v>
      </c>
      <c r="C539" s="63"/>
      <c r="D539" s="458">
        <f>'Punten per wedstrijd'!D818</f>
        <v>1878.0499999999956</v>
      </c>
      <c r="E539" s="331" t="s">
        <v>765</v>
      </c>
      <c r="F539" s="219" t="s">
        <v>1653</v>
      </c>
      <c r="G539" s="63"/>
      <c r="H539" s="458">
        <f>'Punten per wedstrijd'!D119</f>
        <v>4156.4000000000106</v>
      </c>
      <c r="I539" s="331" t="s">
        <v>765</v>
      </c>
      <c r="J539" s="219" t="s">
        <v>1655</v>
      </c>
      <c r="K539" s="63"/>
      <c r="L539" s="458">
        <f>'Punten per wedstrijd'!D342</f>
        <v>880.10000000000946</v>
      </c>
      <c r="M539" s="331" t="s">
        <v>765</v>
      </c>
      <c r="N539" s="63" t="s">
        <v>3386</v>
      </c>
      <c r="O539" s="63"/>
      <c r="P539" s="458">
        <f>'Punten per wedstrijd'!D534</f>
        <v>214.09999999999988</v>
      </c>
      <c r="Q539" s="331" t="s">
        <v>765</v>
      </c>
      <c r="R539" s="63" t="s">
        <v>162</v>
      </c>
      <c r="S539" s="331"/>
      <c r="T539" s="458">
        <f>'Punten per wedstrijd'!D666</f>
        <v>0</v>
      </c>
      <c r="U539" s="331" t="s">
        <v>765</v>
      </c>
      <c r="V539" s="277" t="s">
        <v>2027</v>
      </c>
      <c r="W539" s="63"/>
      <c r="X539" s="458">
        <f>'Punten per wedstrijd'!D56</f>
        <v>4593.5999999999876</v>
      </c>
      <c r="Y539" s="331" t="s">
        <v>765</v>
      </c>
      <c r="Z539" s="219" t="s">
        <v>1654</v>
      </c>
      <c r="AA539" s="63"/>
      <c r="AB539" s="458">
        <f>'Punten per wedstrijd'!D272</f>
        <v>601.10000000000105</v>
      </c>
      <c r="AC539" s="331" t="s">
        <v>765</v>
      </c>
      <c r="AD539" s="219" t="s">
        <v>1654</v>
      </c>
      <c r="AE539" s="63"/>
      <c r="AF539" s="458">
        <f>'Punten per wedstrijd'!D480</f>
        <v>305.1999999999997</v>
      </c>
      <c r="AN539" s="10"/>
      <c r="AO539" s="5"/>
      <c r="AR539" s="10"/>
      <c r="AS539" s="4"/>
      <c r="AT539" s="5"/>
      <c r="AW539" s="10"/>
      <c r="AX539" s="5"/>
      <c r="BA539" s="10"/>
      <c r="BB539" s="4"/>
      <c r="BK539" s="4"/>
      <c r="BT539" s="4"/>
      <c r="CC539" s="4"/>
      <c r="CL539" s="4"/>
      <c r="CU539" s="4"/>
      <c r="DD539" s="4"/>
      <c r="DM539" s="4"/>
      <c r="DV539" s="4"/>
      <c r="EE539" s="4"/>
      <c r="EN539" s="4"/>
      <c r="EW539" s="4"/>
      <c r="FF539" s="4"/>
      <c r="FO539" s="4"/>
      <c r="FX539" s="4"/>
      <c r="GG539" s="4"/>
      <c r="GP539" s="4"/>
      <c r="GY539" s="4"/>
      <c r="HH539" s="4"/>
    </row>
    <row r="540" spans="1:216" s="3" customFormat="1" ht="15.75" customHeight="1">
      <c r="A540" s="5" t="s">
        <v>766</v>
      </c>
      <c r="B540" s="63" t="s">
        <v>162</v>
      </c>
      <c r="C540" s="63"/>
      <c r="D540" s="458">
        <f>'Punten per wedstrijd'!D770</f>
        <v>1877.0000000000055</v>
      </c>
      <c r="E540" s="331" t="s">
        <v>766</v>
      </c>
      <c r="F540" s="63" t="s">
        <v>738</v>
      </c>
      <c r="G540" s="63"/>
      <c r="H540" s="458">
        <f>'Punten per wedstrijd'!D178</f>
        <v>4111.3999999999996</v>
      </c>
      <c r="I540" s="331" t="s">
        <v>766</v>
      </c>
      <c r="J540" s="63" t="s">
        <v>3379</v>
      </c>
      <c r="K540" s="63"/>
      <c r="L540" s="458">
        <f>'Punten per wedstrijd'!D345</f>
        <v>875.40000000001692</v>
      </c>
      <c r="M540" s="331" t="s">
        <v>766</v>
      </c>
      <c r="N540" s="63" t="s">
        <v>3367</v>
      </c>
      <c r="O540" s="63"/>
      <c r="P540" s="458">
        <f>'Punten per wedstrijd'!D531</f>
        <v>207.4000000000006</v>
      </c>
      <c r="Q540" s="331" t="s">
        <v>766</v>
      </c>
      <c r="R540" s="63" t="s">
        <v>3373</v>
      </c>
      <c r="S540" s="331"/>
      <c r="T540" s="458">
        <f>'Punten per wedstrijd'!D667</f>
        <v>0</v>
      </c>
      <c r="U540" s="331" t="s">
        <v>766</v>
      </c>
      <c r="V540" s="63" t="s">
        <v>180</v>
      </c>
      <c r="W540" s="63"/>
      <c r="X540" s="458">
        <f>'Punten per wedstrijd'!D98</f>
        <v>4563.600000000004</v>
      </c>
      <c r="Y540" s="331" t="s">
        <v>766</v>
      </c>
      <c r="Z540" s="63" t="s">
        <v>763</v>
      </c>
      <c r="AA540" s="63"/>
      <c r="AB540" s="458">
        <f>'Punten per wedstrijd'!D269</f>
        <v>595.80000000000132</v>
      </c>
      <c r="AC540" s="331" t="s">
        <v>766</v>
      </c>
      <c r="AD540" s="277" t="s">
        <v>2053</v>
      </c>
      <c r="AE540" s="63"/>
      <c r="AF540" s="458">
        <f>'Punten per wedstrijd'!D433</f>
        <v>305.10000000000014</v>
      </c>
      <c r="AN540" s="10"/>
      <c r="AO540" s="5"/>
      <c r="AR540" s="10"/>
      <c r="AS540" s="4"/>
      <c r="AT540" s="5"/>
      <c r="AW540" s="10"/>
      <c r="AX540" s="5"/>
      <c r="BA540" s="10"/>
      <c r="BB540" s="4"/>
      <c r="BK540" s="4"/>
      <c r="BT540" s="4"/>
      <c r="CC540" s="4"/>
      <c r="CL540" s="4"/>
      <c r="CU540" s="4"/>
      <c r="DD540" s="4"/>
      <c r="DM540" s="4"/>
      <c r="DV540" s="4"/>
      <c r="EE540" s="4"/>
      <c r="EN540" s="4"/>
      <c r="EW540" s="4"/>
      <c r="FF540" s="4"/>
      <c r="FO540" s="4"/>
      <c r="FX540" s="4"/>
      <c r="GG540" s="4"/>
      <c r="GP540" s="4"/>
      <c r="GY540" s="4"/>
      <c r="HH540" s="4"/>
    </row>
    <row r="541" spans="1:216" s="3" customFormat="1" ht="15.75" customHeight="1">
      <c r="A541" s="5" t="s">
        <v>767</v>
      </c>
      <c r="B541" s="63" t="s">
        <v>3380</v>
      </c>
      <c r="C541" s="63"/>
      <c r="D541" s="458">
        <f>'Punten per wedstrijd'!D813</f>
        <v>1847.4000000000015</v>
      </c>
      <c r="E541" s="331" t="s">
        <v>767</v>
      </c>
      <c r="F541" s="277" t="s">
        <v>2010</v>
      </c>
      <c r="G541" s="63"/>
      <c r="H541" s="458">
        <f>'Punten per wedstrijd'!D110</f>
        <v>4103.3999999999951</v>
      </c>
      <c r="I541" s="331" t="s">
        <v>767</v>
      </c>
      <c r="J541" s="63" t="s">
        <v>738</v>
      </c>
      <c r="K541" s="63"/>
      <c r="L541" s="458">
        <f>'Punten per wedstrijd'!D386</f>
        <v>873.79999999999984</v>
      </c>
      <c r="M541" s="331" t="s">
        <v>767</v>
      </c>
      <c r="N541" s="63" t="s">
        <v>753</v>
      </c>
      <c r="O541" s="63"/>
      <c r="P541" s="458">
        <f>'Punten per wedstrijd'!D622</f>
        <v>207.20000000000061</v>
      </c>
      <c r="Q541" s="331" t="s">
        <v>767</v>
      </c>
      <c r="R541" s="63" t="s">
        <v>3398</v>
      </c>
      <c r="S541" s="331"/>
      <c r="T541" s="458">
        <f>'Punten per wedstrijd'!D668</f>
        <v>0</v>
      </c>
      <c r="U541" s="331" t="s">
        <v>767</v>
      </c>
      <c r="V541" s="219" t="s">
        <v>1647</v>
      </c>
      <c r="W541" s="63"/>
      <c r="X541" s="458">
        <f>'Punten per wedstrijd'!D10</f>
        <v>4552.5999999999876</v>
      </c>
      <c r="Y541" s="331" t="s">
        <v>767</v>
      </c>
      <c r="Z541" s="63" t="s">
        <v>3367</v>
      </c>
      <c r="AA541" s="63"/>
      <c r="AB541" s="458">
        <f>'Punten per wedstrijd'!D219</f>
        <v>584.29999999999984</v>
      </c>
      <c r="AC541" s="331" t="s">
        <v>767</v>
      </c>
      <c r="AD541" s="63" t="s">
        <v>3367</v>
      </c>
      <c r="AE541" s="63"/>
      <c r="AF541" s="458">
        <f>'Punten per wedstrijd'!D427</f>
        <v>304.90000000000077</v>
      </c>
      <c r="AN541" s="10"/>
      <c r="AO541" s="5"/>
      <c r="AR541" s="10"/>
      <c r="AS541" s="4"/>
      <c r="AT541" s="5"/>
      <c r="AW541" s="10"/>
      <c r="AX541" s="5"/>
      <c r="BA541" s="10"/>
      <c r="BB541" s="4"/>
      <c r="BK541" s="4"/>
      <c r="BT541" s="4"/>
      <c r="CC541" s="4"/>
      <c r="CL541" s="4"/>
      <c r="CU541" s="4"/>
      <c r="DD541" s="4"/>
      <c r="DM541" s="4"/>
      <c r="DV541" s="4"/>
      <c r="EE541" s="4"/>
      <c r="EN541" s="4"/>
      <c r="EW541" s="4"/>
      <c r="FF541" s="4"/>
      <c r="FO541" s="4"/>
      <c r="FX541" s="4"/>
      <c r="GG541" s="4"/>
      <c r="GP541" s="4"/>
      <c r="GY541" s="4"/>
      <c r="HH541" s="4"/>
    </row>
    <row r="542" spans="1:216" s="3" customFormat="1" ht="15.75" customHeight="1">
      <c r="A542" s="5" t="s">
        <v>773</v>
      </c>
      <c r="B542" s="277" t="s">
        <v>2010</v>
      </c>
      <c r="C542" s="63"/>
      <c r="D542" s="458">
        <f>'Punten per wedstrijd'!D734</f>
        <v>1844.0000000000018</v>
      </c>
      <c r="E542" s="331" t="s">
        <v>773</v>
      </c>
      <c r="F542" s="63" t="s">
        <v>3371</v>
      </c>
      <c r="G542" s="63"/>
      <c r="H542" s="458">
        <f>'Punten per wedstrijd'!D127</f>
        <v>4101.7000000000007</v>
      </c>
      <c r="I542" s="331" t="s">
        <v>773</v>
      </c>
      <c r="J542" s="219" t="s">
        <v>1643</v>
      </c>
      <c r="K542" s="63"/>
      <c r="L542" s="458">
        <f>'Punten per wedstrijd'!D358</f>
        <v>871.50000000001296</v>
      </c>
      <c r="M542" s="331" t="s">
        <v>773</v>
      </c>
      <c r="N542" s="63" t="s">
        <v>783</v>
      </c>
      <c r="O542" s="63"/>
      <c r="P542" s="458">
        <f>'Punten per wedstrijd'!D554</f>
        <v>204.30000000000513</v>
      </c>
      <c r="Q542" s="331" t="s">
        <v>773</v>
      </c>
      <c r="R542" s="63" t="s">
        <v>3376</v>
      </c>
      <c r="S542" s="331"/>
      <c r="T542" s="458">
        <f>'Punten per wedstrijd'!D669</f>
        <v>0</v>
      </c>
      <c r="U542" s="331" t="s">
        <v>773</v>
      </c>
      <c r="V542" s="63" t="s">
        <v>790</v>
      </c>
      <c r="W542" s="63"/>
      <c r="X542" s="458">
        <f>'Punten per wedstrijd'!D89</f>
        <v>4515.2999999999993</v>
      </c>
      <c r="Y542" s="331" t="s">
        <v>773</v>
      </c>
      <c r="Z542" s="277" t="s">
        <v>4497</v>
      </c>
      <c r="AA542" s="63"/>
      <c r="AB542" s="458">
        <f>'Punten per wedstrijd'!D257</f>
        <v>581.09999999999775</v>
      </c>
      <c r="AC542" s="331" t="s">
        <v>773</v>
      </c>
      <c r="AD542" s="277" t="s">
        <v>2052</v>
      </c>
      <c r="AE542" s="63"/>
      <c r="AF542" s="458">
        <f>'Punten per wedstrijd'!D497</f>
        <v>304.90000000000015</v>
      </c>
      <c r="AN542" s="10"/>
      <c r="AO542" s="5"/>
      <c r="AR542" s="10"/>
      <c r="AS542" s="4"/>
      <c r="AT542" s="5"/>
      <c r="AW542" s="10"/>
      <c r="AX542" s="5"/>
      <c r="BA542" s="10"/>
      <c r="BB542" s="4"/>
      <c r="BK542" s="4"/>
      <c r="BT542" s="4"/>
      <c r="CC542" s="4"/>
      <c r="CL542" s="4"/>
      <c r="CU542" s="4"/>
      <c r="DD542" s="4"/>
      <c r="DM542" s="4"/>
      <c r="DV542" s="4"/>
      <c r="EE542" s="4"/>
      <c r="EN542" s="4"/>
      <c r="EW542" s="4"/>
      <c r="FF542" s="4"/>
      <c r="FO542" s="4"/>
      <c r="FX542" s="4"/>
      <c r="GG542" s="4"/>
      <c r="GP542" s="4"/>
      <c r="GY542" s="4"/>
      <c r="HH542" s="4"/>
    </row>
    <row r="543" spans="1:216" s="3" customFormat="1" ht="15.75" customHeight="1">
      <c r="A543" s="5" t="s">
        <v>781</v>
      </c>
      <c r="B543" s="219" t="s">
        <v>1643</v>
      </c>
      <c r="C543" s="63"/>
      <c r="D543" s="458">
        <f>'Punten per wedstrijd'!D774</f>
        <v>1840.5000000000036</v>
      </c>
      <c r="E543" s="331" t="s">
        <v>781</v>
      </c>
      <c r="F543" s="277" t="s">
        <v>2018</v>
      </c>
      <c r="G543" s="63"/>
      <c r="H543" s="458">
        <f>'Punten per wedstrijd'!D130</f>
        <v>4092.6000000000008</v>
      </c>
      <c r="I543" s="331" t="s">
        <v>781</v>
      </c>
      <c r="J543" s="63" t="s">
        <v>3378</v>
      </c>
      <c r="K543" s="63"/>
      <c r="L543" s="458">
        <f>'Punten per wedstrijd'!D317</f>
        <v>866.39999999999816</v>
      </c>
      <c r="M543" s="331" t="s">
        <v>781</v>
      </c>
      <c r="N543" s="63" t="s">
        <v>3399</v>
      </c>
      <c r="O543" s="63"/>
      <c r="P543" s="458">
        <f>'Punten per wedstrijd'!D607</f>
        <v>202.49999999999744</v>
      </c>
      <c r="Q543" s="331" t="s">
        <v>781</v>
      </c>
      <c r="R543" s="63" t="s">
        <v>3372</v>
      </c>
      <c r="S543" s="331"/>
      <c r="T543" s="458">
        <f>'Punten per wedstrijd'!D671</f>
        <v>0</v>
      </c>
      <c r="U543" s="331" t="s">
        <v>781</v>
      </c>
      <c r="V543" s="277" t="s">
        <v>2011</v>
      </c>
      <c r="W543" s="63"/>
      <c r="X543" s="458">
        <f>'Punten per wedstrijd'!D32</f>
        <v>4512.3000000000038</v>
      </c>
      <c r="Y543" s="331" t="s">
        <v>781</v>
      </c>
      <c r="Z543" s="63" t="s">
        <v>3370</v>
      </c>
      <c r="AA543" s="63"/>
      <c r="AB543" s="458">
        <f>'Punten per wedstrijd'!D274</f>
        <v>581.00000000000227</v>
      </c>
      <c r="AC543" s="331" t="s">
        <v>781</v>
      </c>
      <c r="AD543" s="63" t="s">
        <v>771</v>
      </c>
      <c r="AE543" s="63"/>
      <c r="AF543" s="458">
        <f>'Punten per wedstrijd'!D432</f>
        <v>302.39999999999975</v>
      </c>
      <c r="AN543" s="10"/>
      <c r="AO543" s="5"/>
      <c r="AR543" s="10"/>
      <c r="AS543" s="4"/>
      <c r="AT543" s="5"/>
      <c r="AW543" s="10"/>
      <c r="AX543" s="5"/>
      <c r="BA543" s="10"/>
      <c r="BB543" s="4"/>
      <c r="BK543" s="4"/>
      <c r="BT543" s="4"/>
      <c r="CC543" s="4"/>
      <c r="CL543" s="4"/>
      <c r="CU543" s="4"/>
      <c r="DD543" s="4"/>
      <c r="DM543" s="4"/>
      <c r="DV543" s="4"/>
      <c r="EE543" s="4"/>
      <c r="EN543" s="4"/>
      <c r="EW543" s="4"/>
      <c r="FF543" s="4"/>
      <c r="FO543" s="4"/>
      <c r="FX543" s="4"/>
      <c r="GG543" s="4"/>
      <c r="GP543" s="4"/>
      <c r="GY543" s="4"/>
      <c r="HH543" s="4"/>
    </row>
    <row r="544" spans="1:216" s="3" customFormat="1" ht="15.75" customHeight="1">
      <c r="A544" s="5" t="s">
        <v>785</v>
      </c>
      <c r="B544" s="63" t="s">
        <v>746</v>
      </c>
      <c r="C544" s="63"/>
      <c r="D544" s="458">
        <f>'Punten per wedstrijd'!D795</f>
        <v>1836.5999999999985</v>
      </c>
      <c r="E544" s="331" t="s">
        <v>785</v>
      </c>
      <c r="F544" s="63" t="s">
        <v>180</v>
      </c>
      <c r="G544" s="63"/>
      <c r="H544" s="458">
        <f>'Punten per wedstrijd'!D202</f>
        <v>4090.9000000000024</v>
      </c>
      <c r="I544" s="331" t="s">
        <v>785</v>
      </c>
      <c r="J544" s="63" t="s">
        <v>162</v>
      </c>
      <c r="K544" s="63"/>
      <c r="L544" s="458">
        <f>'Punten per wedstrijd'!D354</f>
        <v>859.50000000000318</v>
      </c>
      <c r="M544" s="331" t="s">
        <v>785</v>
      </c>
      <c r="N544" s="219" t="s">
        <v>1662</v>
      </c>
      <c r="O544" s="63"/>
      <c r="P544" s="458">
        <f>'Punten per wedstrijd'!D616</f>
        <v>202.40000000000123</v>
      </c>
      <c r="Q544" s="331" t="s">
        <v>785</v>
      </c>
      <c r="R544" s="63" t="s">
        <v>800</v>
      </c>
      <c r="S544" s="331"/>
      <c r="T544" s="458">
        <f>'Punten per wedstrijd'!D672</f>
        <v>0</v>
      </c>
      <c r="U544" s="331" t="s">
        <v>785</v>
      </c>
      <c r="V544" s="219" t="s">
        <v>1655</v>
      </c>
      <c r="W544" s="63"/>
      <c r="X544" s="458">
        <f>'Punten per wedstrijd'!D30</f>
        <v>4511.2999999999956</v>
      </c>
      <c r="Y544" s="331" t="s">
        <v>785</v>
      </c>
      <c r="Z544" s="63" t="s">
        <v>3380</v>
      </c>
      <c r="AA544" s="63"/>
      <c r="AB544" s="458">
        <f>'Punten per wedstrijd'!D293</f>
        <v>577.49999999999818</v>
      </c>
      <c r="AC544" s="331" t="s">
        <v>785</v>
      </c>
      <c r="AD544" s="219" t="s">
        <v>1647</v>
      </c>
      <c r="AE544" s="63"/>
      <c r="AF544" s="458">
        <f>'Punten per wedstrijd'!D426</f>
        <v>299.40000000000043</v>
      </c>
      <c r="AN544" s="10"/>
      <c r="AO544" s="5"/>
      <c r="AR544" s="10"/>
      <c r="AS544" s="4"/>
      <c r="AT544" s="5"/>
      <c r="AW544" s="10"/>
      <c r="AX544" s="5"/>
      <c r="BA544" s="10"/>
      <c r="BB544" s="4"/>
      <c r="BK544" s="4"/>
      <c r="BT544" s="4"/>
      <c r="CC544" s="4"/>
      <c r="CL544" s="4"/>
      <c r="CU544" s="4"/>
      <c r="DD544" s="4"/>
      <c r="DM544" s="4"/>
      <c r="DV544" s="4"/>
      <c r="EE544" s="4"/>
      <c r="EN544" s="4"/>
      <c r="EW544" s="4"/>
      <c r="FF544" s="4"/>
      <c r="FO544" s="4"/>
      <c r="FX544" s="4"/>
      <c r="GG544" s="4"/>
      <c r="GP544" s="4"/>
      <c r="GY544" s="4"/>
      <c r="HH544" s="4"/>
    </row>
    <row r="545" spans="1:993 1029:1029" s="3" customFormat="1" ht="15.75" customHeight="1">
      <c r="A545" s="5" t="s">
        <v>786</v>
      </c>
      <c r="B545" s="277" t="s">
        <v>2030</v>
      </c>
      <c r="C545" s="63"/>
      <c r="D545" s="458">
        <f>'Punten per wedstrijd'!D825</f>
        <v>1834.2000000000007</v>
      </c>
      <c r="E545" s="331" t="s">
        <v>786</v>
      </c>
      <c r="F545" s="63" t="s">
        <v>3379</v>
      </c>
      <c r="G545" s="63"/>
      <c r="H545" s="458">
        <f>'Punten per wedstrijd'!D137</f>
        <v>4071.5500000000038</v>
      </c>
      <c r="I545" s="331" t="s">
        <v>786</v>
      </c>
      <c r="J545" s="63" t="s">
        <v>757</v>
      </c>
      <c r="K545" s="63"/>
      <c r="L545" s="458">
        <f>'Punten per wedstrijd'!D353</f>
        <v>849.30000000000314</v>
      </c>
      <c r="M545" s="331" t="s">
        <v>786</v>
      </c>
      <c r="N545" s="277" t="s">
        <v>2010</v>
      </c>
      <c r="O545" s="63"/>
      <c r="P545" s="458">
        <f>'Punten per wedstrijd'!D526</f>
        <v>200.79999999999512</v>
      </c>
      <c r="Q545" s="331" t="s">
        <v>786</v>
      </c>
      <c r="R545" s="277" t="s">
        <v>4497</v>
      </c>
      <c r="S545" s="331"/>
      <c r="T545" s="458">
        <f>'Punten per wedstrijd'!D673</f>
        <v>0</v>
      </c>
      <c r="U545" s="331" t="s">
        <v>786</v>
      </c>
      <c r="V545" s="277" t="s">
        <v>2002</v>
      </c>
      <c r="W545" s="63"/>
      <c r="X545" s="458">
        <f>'Punten per wedstrijd'!D86</f>
        <v>4510.8999999999942</v>
      </c>
      <c r="Y545" s="331" t="s">
        <v>786</v>
      </c>
      <c r="Z545" s="63" t="s">
        <v>3383</v>
      </c>
      <c r="AA545" s="63"/>
      <c r="AB545" s="458">
        <f>'Punten per wedstrijd'!D298</f>
        <v>577.40000000000111</v>
      </c>
      <c r="AC545" s="331" t="s">
        <v>786</v>
      </c>
      <c r="AD545" s="277" t="s">
        <v>23</v>
      </c>
      <c r="AE545" s="63"/>
      <c r="AF545" s="458">
        <f>'Punten per wedstrijd'!D478</f>
        <v>298.89999999999895</v>
      </c>
      <c r="AN545" s="10"/>
      <c r="AO545" s="5"/>
      <c r="AR545" s="10"/>
      <c r="AS545" s="4"/>
      <c r="AT545" s="5"/>
      <c r="AW545" s="10"/>
      <c r="AX545" s="5"/>
      <c r="BA545" s="10"/>
      <c r="BB545" s="4"/>
      <c r="BK545" s="4"/>
      <c r="BT545" s="4"/>
      <c r="CC545" s="4"/>
      <c r="CL545" s="4"/>
      <c r="CU545" s="4"/>
      <c r="DD545" s="4"/>
      <c r="DM545" s="4"/>
      <c r="DV545" s="4"/>
      <c r="EE545" s="4"/>
      <c r="EN545" s="4"/>
      <c r="EW545" s="4"/>
      <c r="FF545" s="4"/>
      <c r="FO545" s="4"/>
      <c r="FX545" s="4"/>
      <c r="GG545" s="4"/>
      <c r="GP545" s="4"/>
      <c r="GY545" s="4"/>
      <c r="HH545" s="4"/>
    </row>
    <row r="546" spans="1:993 1029:1029" s="3" customFormat="1" ht="15.75" customHeight="1">
      <c r="A546" s="5" t="s">
        <v>787</v>
      </c>
      <c r="B546" s="277" t="s">
        <v>2157</v>
      </c>
      <c r="C546" s="63"/>
      <c r="D546" s="458">
        <f>'Punten per wedstrijd'!D810</f>
        <v>1811.8999999999978</v>
      </c>
      <c r="E546" s="331" t="s">
        <v>787</v>
      </c>
      <c r="F546" s="63" t="s">
        <v>3377</v>
      </c>
      <c r="G546" s="63"/>
      <c r="H546" s="458">
        <f>'Punten per wedstrijd'!D187</f>
        <v>4067.4999999999991</v>
      </c>
      <c r="I546" s="331" t="s">
        <v>787</v>
      </c>
      <c r="J546" s="63" t="s">
        <v>800</v>
      </c>
      <c r="K546" s="63"/>
      <c r="L546" s="458">
        <f>'Punten per wedstrijd'!D360</f>
        <v>842.40000000001044</v>
      </c>
      <c r="M546" s="331" t="s">
        <v>787</v>
      </c>
      <c r="N546" s="277" t="s">
        <v>2157</v>
      </c>
      <c r="O546" s="63"/>
      <c r="P546" s="458">
        <f>'Punten per wedstrijd'!D602</f>
        <v>200.59999999999764</v>
      </c>
      <c r="Q546" s="331" t="s">
        <v>787</v>
      </c>
      <c r="R546" s="63" t="s">
        <v>796</v>
      </c>
      <c r="S546" s="331"/>
      <c r="T546" s="458">
        <f>'Punten per wedstrijd'!D674</f>
        <v>0</v>
      </c>
      <c r="U546" s="331" t="s">
        <v>787</v>
      </c>
      <c r="V546" s="277" t="s">
        <v>33</v>
      </c>
      <c r="W546" s="63"/>
      <c r="X546" s="458">
        <f>'Punten per wedstrijd'!D93</f>
        <v>4503.2000000000007</v>
      </c>
      <c r="Y546" s="331" t="s">
        <v>787</v>
      </c>
      <c r="Z546" s="63" t="s">
        <v>748</v>
      </c>
      <c r="AA546" s="63"/>
      <c r="AB546" s="458">
        <f>'Punten per wedstrijd'!D288</f>
        <v>570.89999999999895</v>
      </c>
      <c r="AC546" s="331" t="s">
        <v>787</v>
      </c>
      <c r="AD546" s="277" t="s">
        <v>2002</v>
      </c>
      <c r="AE546" s="63"/>
      <c r="AF546" s="458">
        <f>'Punten per wedstrijd'!D502</f>
        <v>296</v>
      </c>
      <c r="AN546" s="10"/>
      <c r="AO546" s="5"/>
      <c r="AR546" s="10"/>
      <c r="AS546" s="4"/>
      <c r="AT546" s="5"/>
      <c r="AW546" s="10"/>
      <c r="AX546" s="5"/>
      <c r="BA546" s="10"/>
      <c r="BB546" s="4"/>
      <c r="BK546" s="4"/>
      <c r="BT546" s="4"/>
      <c r="CC546" s="4"/>
      <c r="CL546" s="4"/>
      <c r="CU546" s="4"/>
      <c r="DD546" s="4"/>
      <c r="DM546" s="4"/>
      <c r="DV546" s="4"/>
      <c r="EE546" s="4"/>
      <c r="EN546" s="4"/>
      <c r="EW546" s="4"/>
      <c r="FF546" s="4"/>
      <c r="FO546" s="4"/>
      <c r="FX546" s="4"/>
      <c r="GG546" s="4"/>
      <c r="GP546" s="4"/>
      <c r="GY546" s="4"/>
      <c r="HH546" s="4"/>
    </row>
    <row r="547" spans="1:993 1029:1029" s="3" customFormat="1" ht="15.75" customHeight="1">
      <c r="A547" s="5" t="s">
        <v>793</v>
      </c>
      <c r="B547" s="277" t="s">
        <v>2003</v>
      </c>
      <c r="C547" s="63"/>
      <c r="D547" s="458">
        <f>'Punten per wedstrijd'!D736</f>
        <v>1794.7000000000035</v>
      </c>
      <c r="E547" s="331" t="s">
        <v>793</v>
      </c>
      <c r="F547" s="277" t="s">
        <v>2030</v>
      </c>
      <c r="G547" s="63"/>
      <c r="H547" s="458">
        <f>'Punten per wedstrijd'!D201</f>
        <v>4060.300000000002</v>
      </c>
      <c r="I547" s="331" t="s">
        <v>793</v>
      </c>
      <c r="J547" s="277" t="s">
        <v>2007</v>
      </c>
      <c r="K547" s="63"/>
      <c r="L547" s="458">
        <f>'Punten per wedstrijd'!D351</f>
        <v>834.899999999996</v>
      </c>
      <c r="M547" s="331" t="s">
        <v>793</v>
      </c>
      <c r="N547" s="63" t="s">
        <v>3394</v>
      </c>
      <c r="O547" s="63"/>
      <c r="P547" s="458">
        <f>'Punten per wedstrijd'!D558</f>
        <v>197.80000000000041</v>
      </c>
      <c r="Q547" s="331" t="s">
        <v>793</v>
      </c>
      <c r="R547" s="28" t="s">
        <v>21</v>
      </c>
      <c r="S547" s="331"/>
      <c r="T547" s="458">
        <f>'Punten per wedstrijd'!D675</f>
        <v>0</v>
      </c>
      <c r="U547" s="331" t="s">
        <v>793</v>
      </c>
      <c r="V547" s="28" t="s">
        <v>143</v>
      </c>
      <c r="W547" s="63"/>
      <c r="X547" s="458">
        <f>'Punten per wedstrijd'!D95</f>
        <v>4439.9999999999982</v>
      </c>
      <c r="Y547" s="331" t="s">
        <v>793</v>
      </c>
      <c r="Z547" s="63" t="s">
        <v>3398</v>
      </c>
      <c r="AA547" s="63"/>
      <c r="AB547" s="458">
        <f>'Punten per wedstrijd'!D252</f>
        <v>564.99999999999955</v>
      </c>
      <c r="AC547" s="331" t="s">
        <v>793</v>
      </c>
      <c r="AD547" s="219" t="s">
        <v>1660</v>
      </c>
      <c r="AE547" s="63"/>
      <c r="AF547" s="458">
        <f>'Punten per wedstrijd'!D491</f>
        <v>295.89999999999884</v>
      </c>
      <c r="AN547" s="10"/>
      <c r="AO547" s="5"/>
      <c r="AR547" s="10"/>
      <c r="AS547" s="4"/>
      <c r="AT547" s="5"/>
      <c r="AW547" s="10"/>
      <c r="AX547" s="5"/>
      <c r="BA547" s="10"/>
      <c r="BB547" s="4"/>
      <c r="BK547" s="4"/>
      <c r="BT547" s="4"/>
      <c r="CC547" s="4"/>
      <c r="CL547" s="4"/>
      <c r="CU547" s="4"/>
      <c r="DD547" s="4"/>
      <c r="DM547" s="4"/>
      <c r="DV547" s="4"/>
      <c r="EE547" s="4"/>
      <c r="EN547" s="4"/>
      <c r="EW547" s="4"/>
      <c r="FF547" s="4"/>
      <c r="FO547" s="4"/>
      <c r="FX547" s="4"/>
      <c r="GG547" s="4"/>
      <c r="GP547" s="4"/>
      <c r="GY547" s="4"/>
      <c r="HH547" s="4"/>
    </row>
    <row r="548" spans="1:993 1029:1029" s="3" customFormat="1" ht="15.75" customHeight="1">
      <c r="A548" s="5" t="s">
        <v>794</v>
      </c>
      <c r="B548" s="63" t="s">
        <v>3372</v>
      </c>
      <c r="C548" s="63"/>
      <c r="D548" s="458">
        <f>'Punten per wedstrijd'!D775</f>
        <v>1787.2000000000044</v>
      </c>
      <c r="E548" s="331" t="s">
        <v>794</v>
      </c>
      <c r="F548" s="277" t="s">
        <v>25</v>
      </c>
      <c r="G548" s="63"/>
      <c r="H548" s="458">
        <f>'Punten per wedstrijd'!D167</f>
        <v>4056.699999999993</v>
      </c>
      <c r="I548" s="331" t="s">
        <v>794</v>
      </c>
      <c r="J548" s="63" t="s">
        <v>782</v>
      </c>
      <c r="K548" s="63"/>
      <c r="L548" s="458">
        <f>'Punten per wedstrijd'!D404</f>
        <v>827.19999999999891</v>
      </c>
      <c r="M548" s="331" t="s">
        <v>794</v>
      </c>
      <c r="N548" s="277" t="s">
        <v>2023</v>
      </c>
      <c r="O548" s="63"/>
      <c r="P548" s="458">
        <f>'Punten per wedstrijd'!D533</f>
        <v>189.69999999999828</v>
      </c>
      <c r="Q548" s="331" t="s">
        <v>794</v>
      </c>
      <c r="R548" s="63" t="s">
        <v>141</v>
      </c>
      <c r="S548" s="331"/>
      <c r="T548" s="458">
        <f>'Punten per wedstrijd'!D676</f>
        <v>0</v>
      </c>
      <c r="U548" s="331" t="s">
        <v>794</v>
      </c>
      <c r="V548" s="277" t="s">
        <v>15</v>
      </c>
      <c r="W548" s="63"/>
      <c r="X548" s="458">
        <f>'Punten per wedstrijd'!D37</f>
        <v>4416.9999999999964</v>
      </c>
      <c r="Y548" s="331" t="s">
        <v>794</v>
      </c>
      <c r="Z548" s="63" t="s">
        <v>3376</v>
      </c>
      <c r="AA548" s="63"/>
      <c r="AB548" s="458">
        <f>'Punten per wedstrijd'!D253</f>
        <v>559.20000000000255</v>
      </c>
      <c r="AC548" s="331" t="s">
        <v>794</v>
      </c>
      <c r="AD548" s="63" t="s">
        <v>3385</v>
      </c>
      <c r="AE548" s="63"/>
      <c r="AF548" s="458">
        <f>'Punten per wedstrijd'!D440</f>
        <v>294.49999999999937</v>
      </c>
      <c r="AN548" s="10"/>
      <c r="AO548" s="5"/>
      <c r="AR548" s="10"/>
      <c r="AS548" s="4"/>
      <c r="AT548" s="5"/>
      <c r="AW548" s="10"/>
      <c r="AX548" s="5"/>
      <c r="BA548" s="10"/>
      <c r="BB548" s="4"/>
      <c r="BK548" s="4"/>
      <c r="BT548" s="4"/>
      <c r="CC548" s="4"/>
      <c r="CL548" s="4"/>
      <c r="CU548" s="4"/>
      <c r="DD548" s="4"/>
      <c r="DM548" s="4"/>
      <c r="DV548" s="4"/>
      <c r="EE548" s="4"/>
      <c r="EN548" s="4"/>
      <c r="EW548" s="4"/>
      <c r="FF548" s="4"/>
      <c r="FO548" s="4"/>
      <c r="FX548" s="4"/>
      <c r="GG548" s="4"/>
      <c r="GP548" s="4"/>
      <c r="GY548" s="4"/>
      <c r="HH548" s="4"/>
      <c r="AHG548" s="63"/>
    </row>
    <row r="549" spans="1:993 1029:1029" s="3" customFormat="1" ht="15.75" customHeight="1">
      <c r="A549" s="5" t="s">
        <v>795</v>
      </c>
      <c r="B549" s="63" t="s">
        <v>753</v>
      </c>
      <c r="C549" s="63"/>
      <c r="D549" s="458">
        <f>'Punten per wedstrijd'!D830</f>
        <v>1777.6999999999989</v>
      </c>
      <c r="E549" s="331" t="s">
        <v>795</v>
      </c>
      <c r="F549" s="277" t="s">
        <v>4497</v>
      </c>
      <c r="G549" s="63"/>
      <c r="H549" s="458">
        <f>'Punten per wedstrijd'!D153</f>
        <v>4041.199999999993</v>
      </c>
      <c r="I549" s="331" t="s">
        <v>795</v>
      </c>
      <c r="J549" s="63" t="s">
        <v>733</v>
      </c>
      <c r="K549" s="63"/>
      <c r="L549" s="458">
        <f>'Punten per wedstrijd'!D396</f>
        <v>825.45000000000221</v>
      </c>
      <c r="M549" s="331" t="s">
        <v>795</v>
      </c>
      <c r="N549" s="28" t="s">
        <v>143</v>
      </c>
      <c r="O549" s="63"/>
      <c r="P549" s="458">
        <f>'Punten per wedstrijd'!D615</f>
        <v>187.599999999999</v>
      </c>
      <c r="Q549" s="331" t="s">
        <v>795</v>
      </c>
      <c r="R549" s="277" t="s">
        <v>2026</v>
      </c>
      <c r="S549" s="331"/>
      <c r="T549" s="458">
        <f>'Punten per wedstrijd'!D678</f>
        <v>0</v>
      </c>
      <c r="U549" s="331" t="s">
        <v>795</v>
      </c>
      <c r="V549" s="277" t="s">
        <v>3366</v>
      </c>
      <c r="W549" s="63"/>
      <c r="X549" s="458">
        <f>'Punten per wedstrijd'!D103</f>
        <v>4409.3499999999985</v>
      </c>
      <c r="Y549" s="331" t="s">
        <v>795</v>
      </c>
      <c r="Z549" s="63" t="s">
        <v>3377</v>
      </c>
      <c r="AA549" s="63"/>
      <c r="AB549" s="458">
        <f>'Punten per wedstrijd'!D291</f>
        <v>559.19999999999857</v>
      </c>
      <c r="AC549" s="331" t="s">
        <v>795</v>
      </c>
      <c r="AD549" s="63" t="s">
        <v>733</v>
      </c>
      <c r="AE549" s="63"/>
      <c r="AF549" s="458">
        <f>'Punten per wedstrijd'!D500</f>
        <v>294.2</v>
      </c>
      <c r="AN549" s="10"/>
      <c r="AO549" s="5"/>
      <c r="AR549" s="10"/>
      <c r="AS549" s="4"/>
      <c r="AT549" s="5"/>
      <c r="AW549" s="10"/>
      <c r="AX549" s="5"/>
      <c r="BA549" s="10"/>
      <c r="BB549" s="4"/>
      <c r="BK549" s="4"/>
      <c r="BT549" s="4"/>
      <c r="CC549" s="4"/>
      <c r="CL549" s="4"/>
      <c r="CU549" s="4"/>
      <c r="DD549" s="4"/>
      <c r="DM549" s="4"/>
      <c r="DV549" s="4"/>
      <c r="EE549" s="4"/>
      <c r="EN549" s="4"/>
      <c r="EW549" s="4"/>
      <c r="FF549" s="4"/>
      <c r="FO549" s="4"/>
      <c r="FX549" s="4"/>
      <c r="GG549" s="4"/>
      <c r="GP549" s="4"/>
      <c r="GY549" s="4"/>
      <c r="HH549" s="4"/>
      <c r="AHG549" s="63"/>
    </row>
    <row r="550" spans="1:993 1029:1029" s="3" customFormat="1" ht="15.75" customHeight="1">
      <c r="A550" s="5" t="s">
        <v>797</v>
      </c>
      <c r="B550" s="277" t="s">
        <v>13</v>
      </c>
      <c r="C550" s="63"/>
      <c r="D550" s="458">
        <f>'Punten per wedstrijd'!D763</f>
        <v>1771.5000000000036</v>
      </c>
      <c r="E550" s="331" t="s">
        <v>797</v>
      </c>
      <c r="F550" s="219" t="s">
        <v>1657</v>
      </c>
      <c r="G550" s="63"/>
      <c r="H550" s="458">
        <f>'Punten per wedstrijd'!D111</f>
        <v>3991.7999999999984</v>
      </c>
      <c r="I550" s="331" t="s">
        <v>797</v>
      </c>
      <c r="J550" s="277" t="s">
        <v>2002</v>
      </c>
      <c r="K550" s="63"/>
      <c r="L550" s="458">
        <f>'Punten per wedstrijd'!D398</f>
        <v>820.5999999999915</v>
      </c>
      <c r="M550" s="331" t="s">
        <v>797</v>
      </c>
      <c r="N550" s="63" t="s">
        <v>3375</v>
      </c>
      <c r="O550" s="63"/>
      <c r="P550" s="458">
        <f>'Punten per wedstrijd'!D575</f>
        <v>183.30000000000211</v>
      </c>
      <c r="Q550" s="331" t="s">
        <v>797</v>
      </c>
      <c r="R550" s="63" t="s">
        <v>3375</v>
      </c>
      <c r="S550" s="331"/>
      <c r="T550" s="458">
        <f>'Punten per wedstrijd'!D679</f>
        <v>0</v>
      </c>
      <c r="U550" s="331" t="s">
        <v>797</v>
      </c>
      <c r="V550" s="63" t="s">
        <v>728</v>
      </c>
      <c r="W550" s="63"/>
      <c r="X550" s="458">
        <f>'Punten per wedstrijd'!D31</f>
        <v>4408.2999999999956</v>
      </c>
      <c r="Y550" s="331" t="s">
        <v>797</v>
      </c>
      <c r="Z550" s="63" t="s">
        <v>746</v>
      </c>
      <c r="AA550" s="63"/>
      <c r="AB550" s="458">
        <f>'Punten per wedstrijd'!D275</f>
        <v>555.20000000000141</v>
      </c>
      <c r="AC550" s="331" t="s">
        <v>797</v>
      </c>
      <c r="AD550" s="63" t="s">
        <v>3398</v>
      </c>
      <c r="AE550" s="63"/>
      <c r="AF550" s="458">
        <f>'Punten per wedstrijd'!D460</f>
        <v>292.60000000000065</v>
      </c>
      <c r="AN550" s="10"/>
      <c r="AO550" s="5"/>
      <c r="AR550" s="10"/>
      <c r="AS550" s="4"/>
      <c r="AT550" s="5"/>
      <c r="AW550" s="10"/>
      <c r="AX550" s="5"/>
      <c r="BA550" s="10"/>
      <c r="BB550" s="4"/>
      <c r="BK550" s="4"/>
      <c r="BT550" s="4"/>
      <c r="CC550" s="4"/>
      <c r="CL550" s="4"/>
      <c r="CU550" s="4"/>
      <c r="DD550" s="4"/>
      <c r="DM550" s="4"/>
      <c r="DV550" s="4"/>
      <c r="EE550" s="4"/>
      <c r="EN550" s="4"/>
      <c r="EW550" s="4"/>
      <c r="FF550" s="4"/>
      <c r="FO550" s="4"/>
      <c r="FX550" s="4"/>
      <c r="GG550" s="4"/>
      <c r="GP550" s="4"/>
      <c r="GY550" s="4"/>
      <c r="HH550" s="4"/>
    </row>
    <row r="551" spans="1:993 1029:1029" s="3" customFormat="1" ht="15.75" customHeight="1">
      <c r="A551" s="5" t="s">
        <v>798</v>
      </c>
      <c r="B551" s="219" t="s">
        <v>1659</v>
      </c>
      <c r="C551" s="63"/>
      <c r="D551" s="458">
        <f>'Punten per wedstrijd'!D828</f>
        <v>1746.3000000000065</v>
      </c>
      <c r="E551" s="331" t="s">
        <v>798</v>
      </c>
      <c r="F551" s="219" t="s">
        <v>1643</v>
      </c>
      <c r="G551" s="63"/>
      <c r="H551" s="458">
        <f>'Punten per wedstrijd'!D150</f>
        <v>3934.7000000000003</v>
      </c>
      <c r="I551" s="331" t="s">
        <v>798</v>
      </c>
      <c r="J551" s="63" t="s">
        <v>762</v>
      </c>
      <c r="K551" s="63"/>
      <c r="L551" s="458">
        <f>'Punten per wedstrijd'!D370</f>
        <v>817.60000000000991</v>
      </c>
      <c r="M551" s="331" t="s">
        <v>798</v>
      </c>
      <c r="N551" s="63" t="s">
        <v>3369</v>
      </c>
      <c r="O551" s="63"/>
      <c r="P551" s="458">
        <f>'Punten per wedstrijd'!D548</f>
        <v>181.00000000000043</v>
      </c>
      <c r="Q551" s="331" t="s">
        <v>798</v>
      </c>
      <c r="R551" s="277" t="s">
        <v>2027</v>
      </c>
      <c r="S551" s="331"/>
      <c r="T551" s="458">
        <f>'Punten per wedstrijd'!D680</f>
        <v>0</v>
      </c>
      <c r="U551" s="331" t="s">
        <v>798</v>
      </c>
      <c r="V551" s="63" t="s">
        <v>3394</v>
      </c>
      <c r="W551" s="63"/>
      <c r="X551" s="458">
        <f>'Punten per wedstrijd'!D38</f>
        <v>4404.9999999999964</v>
      </c>
      <c r="Y551" s="331" t="s">
        <v>798</v>
      </c>
      <c r="Z551" s="28" t="s">
        <v>143</v>
      </c>
      <c r="AA551" s="63"/>
      <c r="AB551" s="458">
        <f>'Punten per wedstrijd'!D303</f>
        <v>549.50000000000011</v>
      </c>
      <c r="AC551" s="331" t="s">
        <v>798</v>
      </c>
      <c r="AD551" s="63" t="s">
        <v>749</v>
      </c>
      <c r="AE551" s="63"/>
      <c r="AF551" s="458">
        <f>'Punten per wedstrijd'!D495</f>
        <v>292.59999999999962</v>
      </c>
      <c r="AN551" s="10"/>
      <c r="AO551" s="5"/>
      <c r="AR551" s="10"/>
      <c r="AS551" s="4"/>
      <c r="AT551" s="5"/>
      <c r="AW551" s="10"/>
      <c r="AX551" s="5"/>
      <c r="BA551" s="10"/>
      <c r="BB551" s="4"/>
      <c r="BK551" s="4"/>
      <c r="BT551" s="4"/>
      <c r="CC551" s="4"/>
      <c r="CL551" s="4"/>
      <c r="CU551" s="4"/>
      <c r="DD551" s="4"/>
      <c r="DM551" s="4"/>
      <c r="DV551" s="4"/>
      <c r="EE551" s="4"/>
      <c r="EN551" s="4"/>
      <c r="EW551" s="4"/>
      <c r="FF551" s="4"/>
      <c r="FO551" s="4"/>
      <c r="FX551" s="4"/>
      <c r="GG551" s="4"/>
      <c r="GP551" s="4"/>
      <c r="GY551" s="4"/>
      <c r="HH551" s="4"/>
      <c r="AHY551" s="63"/>
    </row>
    <row r="552" spans="1:993 1029:1029" s="3" customFormat="1" ht="15.75" customHeight="1">
      <c r="A552" s="5" t="s">
        <v>799</v>
      </c>
      <c r="B552" s="63" t="s">
        <v>783</v>
      </c>
      <c r="C552" s="63"/>
      <c r="D552" s="458">
        <f>'Punten per wedstrijd'!D762</f>
        <v>1705.9999999999964</v>
      </c>
      <c r="E552" s="331" t="s">
        <v>799</v>
      </c>
      <c r="F552" s="63" t="s">
        <v>3370</v>
      </c>
      <c r="G552" s="63"/>
      <c r="H552" s="458">
        <f>'Punten per wedstrijd'!D170</f>
        <v>3915.1500000000015</v>
      </c>
      <c r="I552" s="331" t="s">
        <v>799</v>
      </c>
      <c r="J552" s="219" t="s">
        <v>1656</v>
      </c>
      <c r="K552" s="63"/>
      <c r="L552" s="458">
        <f>'Punten per wedstrijd'!D377</f>
        <v>817.09999999999707</v>
      </c>
      <c r="M552" s="331" t="s">
        <v>799</v>
      </c>
      <c r="N552" s="277" t="s">
        <v>2006</v>
      </c>
      <c r="O552" s="63"/>
      <c r="P552" s="458">
        <f>'Punten per wedstrijd'!D539</f>
        <v>179.79999999999922</v>
      </c>
      <c r="Q552" s="331" t="s">
        <v>799</v>
      </c>
      <c r="R552" s="219" t="s">
        <v>1644</v>
      </c>
      <c r="S552" s="331"/>
      <c r="T552" s="458">
        <f>'Punten per wedstrijd'!D681</f>
        <v>0</v>
      </c>
      <c r="U552" s="331" t="s">
        <v>799</v>
      </c>
      <c r="V552" s="277" t="s">
        <v>2024</v>
      </c>
      <c r="W552" s="63"/>
      <c r="X552" s="458">
        <f>'Punten per wedstrijd'!D22</f>
        <v>4393.0999999999931</v>
      </c>
      <c r="Y552" s="331" t="s">
        <v>799</v>
      </c>
      <c r="Z552" s="63" t="s">
        <v>3368</v>
      </c>
      <c r="AA552" s="63"/>
      <c r="AB552" s="458">
        <f>'Punten per wedstrijd'!D228</f>
        <v>542.50000000000011</v>
      </c>
      <c r="AC552" s="331" t="s">
        <v>799</v>
      </c>
      <c r="AD552" s="63" t="s">
        <v>3372</v>
      </c>
      <c r="AE552" s="63"/>
      <c r="AF552" s="458">
        <f>'Punten per wedstrijd'!D463</f>
        <v>289.29999999999939</v>
      </c>
      <c r="AN552" s="10"/>
      <c r="AO552" s="5"/>
      <c r="AR552" s="10"/>
      <c r="AS552" s="4"/>
      <c r="AT552" s="5"/>
      <c r="AW552" s="10"/>
      <c r="AX552" s="5"/>
      <c r="BA552" s="10"/>
      <c r="BB552" s="4"/>
      <c r="BK552" s="4"/>
      <c r="BT552" s="4"/>
      <c r="CC552" s="4"/>
      <c r="CL552" s="4"/>
      <c r="CU552" s="4"/>
      <c r="DD552" s="4"/>
      <c r="DM552" s="4"/>
      <c r="DV552" s="4"/>
      <c r="EE552" s="4"/>
      <c r="EN552" s="4"/>
      <c r="EW552" s="4"/>
      <c r="FF552" s="4"/>
      <c r="FO552" s="4"/>
      <c r="FX552" s="4"/>
      <c r="GG552" s="4"/>
      <c r="GP552" s="4"/>
      <c r="GY552" s="4"/>
      <c r="HH552" s="4"/>
      <c r="AHY552" s="63"/>
    </row>
    <row r="553" spans="1:993 1029:1029" s="3" customFormat="1" ht="15.75" customHeight="1">
      <c r="A553" s="5" t="s">
        <v>802</v>
      </c>
      <c r="B553" s="63" t="s">
        <v>3399</v>
      </c>
      <c r="C553" s="63"/>
      <c r="D553" s="458">
        <f>'Punten per wedstrijd'!D815</f>
        <v>1689.5999999999985</v>
      </c>
      <c r="E553" s="331" t="s">
        <v>802</v>
      </c>
      <c r="F553" s="277" t="s">
        <v>23</v>
      </c>
      <c r="G553" s="63"/>
      <c r="H553" s="458">
        <f>'Punten per wedstrijd'!D166</f>
        <v>3906.2999999999965</v>
      </c>
      <c r="I553" s="331" t="s">
        <v>802</v>
      </c>
      <c r="J553" s="28" t="s">
        <v>142</v>
      </c>
      <c r="K553" s="63"/>
      <c r="L553" s="458">
        <f>'Punten per wedstrijd'!D385</f>
        <v>812.80000000002599</v>
      </c>
      <c r="M553" s="331" t="s">
        <v>802</v>
      </c>
      <c r="N553" s="63" t="s">
        <v>788</v>
      </c>
      <c r="O553" s="63"/>
      <c r="P553" s="458">
        <f>'Punten per wedstrijd'!D538</f>
        <v>178.80000000000342</v>
      </c>
      <c r="Q553" s="331" t="s">
        <v>802</v>
      </c>
      <c r="R553" s="63" t="s">
        <v>762</v>
      </c>
      <c r="S553" s="331"/>
      <c r="T553" s="458">
        <f>'Punten per wedstrijd'!D682</f>
        <v>0</v>
      </c>
      <c r="U553" s="331" t="s">
        <v>802</v>
      </c>
      <c r="V553" s="63" t="s">
        <v>3395</v>
      </c>
      <c r="W553" s="63"/>
      <c r="X553" s="458">
        <f>'Punten per wedstrijd'!D99</f>
        <v>4373.9999999999927</v>
      </c>
      <c r="Y553" s="331" t="s">
        <v>802</v>
      </c>
      <c r="Z553" s="277" t="s">
        <v>2010</v>
      </c>
      <c r="AA553" s="63"/>
      <c r="AB553" s="458">
        <f>'Punten per wedstrijd'!D214</f>
        <v>536.59999999999945</v>
      </c>
      <c r="AC553" s="331" t="s">
        <v>802</v>
      </c>
      <c r="AD553" s="219" t="s">
        <v>1655</v>
      </c>
      <c r="AE553" s="63"/>
      <c r="AF553" s="458">
        <f>'Punten per wedstrijd'!D446</f>
        <v>288.30000000000041</v>
      </c>
      <c r="AN553" s="10"/>
      <c r="AO553" s="5"/>
      <c r="AR553" s="10"/>
      <c r="AS553" s="4"/>
      <c r="AT553" s="5"/>
      <c r="AW553" s="10"/>
      <c r="AX553" s="5"/>
      <c r="BA553" s="10"/>
      <c r="BB553" s="4"/>
      <c r="BK553" s="4"/>
      <c r="BT553" s="4"/>
      <c r="CC553" s="4"/>
      <c r="CL553" s="4"/>
      <c r="CU553" s="4"/>
      <c r="DD553" s="4"/>
      <c r="DM553" s="4"/>
      <c r="DV553" s="4"/>
      <c r="EE553" s="4"/>
      <c r="EN553" s="4"/>
      <c r="EW553" s="4"/>
      <c r="FF553" s="4"/>
      <c r="FO553" s="4"/>
      <c r="FX553" s="4"/>
      <c r="GG553" s="4"/>
      <c r="GP553" s="4"/>
      <c r="GY553" s="4"/>
      <c r="HH553" s="4"/>
      <c r="AHY553" s="63"/>
      <c r="AJK553" s="63"/>
    </row>
    <row r="554" spans="1:993 1029:1029" s="3" customFormat="1" ht="15.75" customHeight="1">
      <c r="A554" s="5" t="s">
        <v>896</v>
      </c>
      <c r="B554" s="28" t="s">
        <v>142</v>
      </c>
      <c r="C554" s="63"/>
      <c r="D554" s="458">
        <f>'Punten per wedstrijd'!D801</f>
        <v>1670.2000000000025</v>
      </c>
      <c r="E554" s="331" t="s">
        <v>896</v>
      </c>
      <c r="F554" s="63" t="s">
        <v>734</v>
      </c>
      <c r="G554" s="63"/>
      <c r="H554" s="458">
        <f>'Punten per wedstrijd'!D140</f>
        <v>3844.4000000000028</v>
      </c>
      <c r="I554" s="331" t="s">
        <v>896</v>
      </c>
      <c r="J554" s="277" t="s">
        <v>2053</v>
      </c>
      <c r="K554" s="63"/>
      <c r="L554" s="458">
        <f>'Punten per wedstrijd'!D329</f>
        <v>808.09999999999968</v>
      </c>
      <c r="M554" s="331" t="s">
        <v>896</v>
      </c>
      <c r="N554" s="277" t="s">
        <v>27</v>
      </c>
      <c r="O554" s="63"/>
      <c r="P554" s="458">
        <f>'Punten per wedstrijd'!D588</f>
        <v>178.69999999999831</v>
      </c>
      <c r="Q554" s="331" t="s">
        <v>896</v>
      </c>
      <c r="R554" s="63" t="s">
        <v>3374</v>
      </c>
      <c r="S554" s="331"/>
      <c r="T554" s="458">
        <f>'Punten per wedstrijd'!D683</f>
        <v>0</v>
      </c>
      <c r="U554" s="331" t="s">
        <v>896</v>
      </c>
      <c r="V554" s="63" t="s">
        <v>778</v>
      </c>
      <c r="W554" s="63"/>
      <c r="X554" s="458">
        <f>'Punten per wedstrijd'!D69</f>
        <v>4365.1000000000022</v>
      </c>
      <c r="Y554" s="331" t="s">
        <v>896</v>
      </c>
      <c r="Z554" s="63" t="s">
        <v>3385</v>
      </c>
      <c r="AA554" s="63"/>
      <c r="AB554" s="458">
        <f>'Punten per wedstrijd'!D232</f>
        <v>534.50000000000455</v>
      </c>
      <c r="AC554" s="331" t="s">
        <v>896</v>
      </c>
      <c r="AD554" s="63" t="s">
        <v>3386</v>
      </c>
      <c r="AE554" s="63"/>
      <c r="AF554" s="458">
        <f>'Punten per wedstrijd'!D430</f>
        <v>286.40000000000032</v>
      </c>
      <c r="AN554" s="10"/>
      <c r="AO554" s="5"/>
      <c r="AR554" s="10"/>
      <c r="AS554" s="4"/>
      <c r="AT554" s="5"/>
      <c r="AW554" s="10"/>
      <c r="AX554" s="5"/>
      <c r="BA554" s="10"/>
      <c r="BB554" s="4"/>
      <c r="BK554" s="4"/>
      <c r="BT554" s="4"/>
      <c r="CC554" s="4"/>
      <c r="CL554" s="4"/>
      <c r="CU554" s="4"/>
      <c r="DD554" s="4"/>
      <c r="DM554" s="4"/>
      <c r="DV554" s="4"/>
      <c r="EE554" s="4"/>
      <c r="EN554" s="4"/>
      <c r="EW554" s="4"/>
      <c r="FF554" s="4"/>
      <c r="FO554" s="4"/>
      <c r="FX554" s="4"/>
      <c r="GG554" s="4"/>
      <c r="GP554" s="4"/>
      <c r="GY554" s="4"/>
      <c r="HH554" s="4"/>
      <c r="AJK554" s="63"/>
    </row>
    <row r="555" spans="1:993 1029:1029" s="3" customFormat="1" ht="15.75" customHeight="1">
      <c r="A555" s="5" t="s">
        <v>897</v>
      </c>
      <c r="B555" s="63" t="s">
        <v>3370</v>
      </c>
      <c r="C555" s="63"/>
      <c r="D555" s="458">
        <f>'Punten per wedstrijd'!D794</f>
        <v>1668.2999999999993</v>
      </c>
      <c r="E555" s="331" t="s">
        <v>897</v>
      </c>
      <c r="F555" s="63" t="s">
        <v>3397</v>
      </c>
      <c r="G555" s="63"/>
      <c r="H555" s="458">
        <f>'Punten per wedstrijd'!D180</f>
        <v>3840.9000000000024</v>
      </c>
      <c r="I555" s="331" t="s">
        <v>897</v>
      </c>
      <c r="J555" s="63" t="s">
        <v>3399</v>
      </c>
      <c r="K555" s="63"/>
      <c r="L555" s="458">
        <f>'Punten per wedstrijd'!D399</f>
        <v>801.09999999999604</v>
      </c>
      <c r="M555" s="331" t="s">
        <v>897</v>
      </c>
      <c r="N555" s="63" t="s">
        <v>141</v>
      </c>
      <c r="O555" s="63"/>
      <c r="P555" s="458">
        <f>'Punten per wedstrijd'!D572</f>
        <v>175.59999999999886</v>
      </c>
      <c r="Q555" s="331" t="s">
        <v>897</v>
      </c>
      <c r="R555" s="63" t="s">
        <v>3381</v>
      </c>
      <c r="S555" s="331"/>
      <c r="T555" s="458">
        <f>'Punten per wedstrijd'!D684</f>
        <v>0</v>
      </c>
      <c r="U555" s="331" t="s">
        <v>897</v>
      </c>
      <c r="V555" s="63" t="s">
        <v>155</v>
      </c>
      <c r="W555" s="63"/>
      <c r="X555" s="458">
        <f>'Punten per wedstrijd'!D101</f>
        <v>4315.5000000000082</v>
      </c>
      <c r="Y555" s="331" t="s">
        <v>897</v>
      </c>
      <c r="Z555" s="277" t="s">
        <v>17</v>
      </c>
      <c r="AA555" s="63"/>
      <c r="AB555" s="458">
        <f>'Punten per wedstrijd'!D248</f>
        <v>522.69999999999959</v>
      </c>
      <c r="AC555" s="331" t="s">
        <v>897</v>
      </c>
      <c r="AD555" s="277" t="s">
        <v>2010</v>
      </c>
      <c r="AE555" s="63"/>
      <c r="AF555" s="458">
        <f>'Punten per wedstrijd'!D422</f>
        <v>284.29999999999973</v>
      </c>
      <c r="AN555" s="10"/>
      <c r="AO555" s="5"/>
      <c r="AR555" s="10"/>
      <c r="AS555" s="4"/>
      <c r="AT555" s="5"/>
      <c r="AW555" s="10"/>
      <c r="AX555" s="5"/>
      <c r="BA555" s="10"/>
      <c r="BB555" s="4"/>
      <c r="BK555" s="4"/>
      <c r="BT555" s="4"/>
      <c r="CC555" s="4"/>
      <c r="CL555" s="4"/>
      <c r="CU555" s="4"/>
      <c r="DD555" s="4"/>
      <c r="DM555" s="4"/>
      <c r="DV555" s="4"/>
      <c r="EE555" s="4"/>
      <c r="EN555" s="4"/>
      <c r="EW555" s="4"/>
      <c r="FF555" s="4"/>
      <c r="FO555" s="4"/>
      <c r="FX555" s="4"/>
      <c r="GG555" s="4"/>
      <c r="GP555" s="4"/>
      <c r="GY555" s="4"/>
      <c r="HH555" s="4"/>
      <c r="AJK555" s="63"/>
    </row>
    <row r="556" spans="1:993 1029:1029" s="3" customFormat="1" ht="15.75" customHeight="1">
      <c r="A556" s="5" t="s">
        <v>898</v>
      </c>
      <c r="B556" s="63" t="s">
        <v>3371</v>
      </c>
      <c r="C556" s="63"/>
      <c r="D556" s="458">
        <f>'Punten per wedstrijd'!D751</f>
        <v>1659.1999999999953</v>
      </c>
      <c r="E556" s="331" t="s">
        <v>898</v>
      </c>
      <c r="F556" s="277" t="s">
        <v>2011</v>
      </c>
      <c r="G556" s="63"/>
      <c r="H556" s="458">
        <f>'Punten per wedstrijd'!D136</f>
        <v>3835.650000000006</v>
      </c>
      <c r="I556" s="331" t="s">
        <v>898</v>
      </c>
      <c r="J556" s="63" t="s">
        <v>734</v>
      </c>
      <c r="K556" s="63"/>
      <c r="L556" s="458">
        <f>'Punten per wedstrijd'!D348</f>
        <v>797.80000000000109</v>
      </c>
      <c r="M556" s="331" t="s">
        <v>898</v>
      </c>
      <c r="N556" s="277" t="s">
        <v>2003</v>
      </c>
      <c r="O556" s="63"/>
      <c r="P556" s="458">
        <f>'Punten per wedstrijd'!D528</f>
        <v>174.10000000000218</v>
      </c>
      <c r="Q556" s="331" t="s">
        <v>898</v>
      </c>
      <c r="R556" s="63" t="s">
        <v>763</v>
      </c>
      <c r="S556" s="331"/>
      <c r="T556" s="458">
        <f>'Punten per wedstrijd'!D685</f>
        <v>0</v>
      </c>
      <c r="U556" s="331" t="s">
        <v>898</v>
      </c>
      <c r="V556" s="277" t="s">
        <v>4497</v>
      </c>
      <c r="W556" s="63"/>
      <c r="X556" s="458">
        <f>'Punten per wedstrijd'!D49</f>
        <v>4308.799999999992</v>
      </c>
      <c r="Y556" s="331" t="s">
        <v>898</v>
      </c>
      <c r="Z556" s="219" t="s">
        <v>1655</v>
      </c>
      <c r="AA556" s="63"/>
      <c r="AB556" s="458">
        <f>'Punten per wedstrijd'!D238</f>
        <v>517.79999999999859</v>
      </c>
      <c r="AC556" s="331" t="s">
        <v>898</v>
      </c>
      <c r="AD556" s="63" t="s">
        <v>764</v>
      </c>
      <c r="AE556" s="63"/>
      <c r="AF556" s="458">
        <f>'Punten per wedstrijd'!D488</f>
        <v>284.10000000000002</v>
      </c>
      <c r="AN556" s="10"/>
      <c r="AO556" s="5"/>
      <c r="AR556" s="10"/>
      <c r="AS556" s="4"/>
      <c r="AT556" s="5"/>
      <c r="AW556" s="10"/>
      <c r="AX556" s="5"/>
      <c r="BA556" s="10"/>
      <c r="BB556" s="4"/>
      <c r="BK556" s="4"/>
      <c r="BT556" s="4"/>
      <c r="CC556" s="4"/>
      <c r="CL556" s="4"/>
      <c r="CU556" s="4"/>
      <c r="DD556" s="4"/>
      <c r="DM556" s="4"/>
      <c r="DV556" s="4"/>
      <c r="EE556" s="4"/>
      <c r="EN556" s="4"/>
      <c r="EW556" s="4"/>
      <c r="FF556" s="4"/>
      <c r="FO556" s="4"/>
      <c r="FX556" s="4"/>
      <c r="GG556" s="4"/>
      <c r="GP556" s="4"/>
      <c r="GY556" s="4"/>
      <c r="HH556" s="4"/>
      <c r="AJK556" s="63"/>
      <c r="AMO556" s="63"/>
    </row>
    <row r="557" spans="1:993 1029:1029" s="3" customFormat="1" ht="15.75" customHeight="1">
      <c r="A557" s="5" t="s">
        <v>899</v>
      </c>
      <c r="B557" s="277" t="s">
        <v>1</v>
      </c>
      <c r="C557" s="63"/>
      <c r="D557" s="458">
        <f>'Punten per wedstrijd'!D740</f>
        <v>1649.2000000000025</v>
      </c>
      <c r="E557" s="331" t="s">
        <v>899</v>
      </c>
      <c r="F557" s="63" t="s">
        <v>762</v>
      </c>
      <c r="G557" s="63"/>
      <c r="H557" s="458">
        <f>'Punten per wedstrijd'!D162</f>
        <v>3811.7000000000098</v>
      </c>
      <c r="I557" s="331" t="s">
        <v>899</v>
      </c>
      <c r="J557" s="219" t="s">
        <v>1660</v>
      </c>
      <c r="K557" s="63"/>
      <c r="L557" s="458">
        <f>'Punten per wedstrijd'!D387</f>
        <v>781.29999999998574</v>
      </c>
      <c r="M557" s="331" t="s">
        <v>899</v>
      </c>
      <c r="N557" s="63" t="s">
        <v>3374</v>
      </c>
      <c r="O557" s="63"/>
      <c r="P557" s="458">
        <f>'Punten per wedstrijd'!D579</f>
        <v>172.89999999999949</v>
      </c>
      <c r="Q557" s="331" t="s">
        <v>899</v>
      </c>
      <c r="R557" s="277" t="s">
        <v>25</v>
      </c>
      <c r="S557" s="331"/>
      <c r="T557" s="458">
        <f>'Punten per wedstrijd'!D687</f>
        <v>0</v>
      </c>
      <c r="U557" s="331" t="s">
        <v>899</v>
      </c>
      <c r="V557" s="63" t="s">
        <v>3378</v>
      </c>
      <c r="W557" s="63"/>
      <c r="X557" s="458">
        <f>'Punten per wedstrijd'!D5</f>
        <v>4302.8</v>
      </c>
      <c r="Y557" s="331" t="s">
        <v>899</v>
      </c>
      <c r="Z557" s="63" t="s">
        <v>782</v>
      </c>
      <c r="AA557" s="63"/>
      <c r="AB557" s="458">
        <f>'Punten per wedstrijd'!D300</f>
        <v>516.69999999999914</v>
      </c>
      <c r="AC557" s="331" t="s">
        <v>899</v>
      </c>
      <c r="AD557" s="63" t="s">
        <v>3399</v>
      </c>
      <c r="AE557" s="63"/>
      <c r="AF557" s="458">
        <f>'Punten per wedstrijd'!D503</f>
        <v>281.00000000000011</v>
      </c>
      <c r="AN557" s="10"/>
      <c r="AO557" s="5"/>
      <c r="AR557" s="10"/>
      <c r="AS557" s="4"/>
      <c r="AT557" s="5"/>
      <c r="AW557" s="10"/>
      <c r="AX557" s="5"/>
      <c r="BA557" s="10"/>
      <c r="BB557" s="4"/>
      <c r="BK557" s="4"/>
      <c r="BT557" s="4"/>
      <c r="CC557" s="4"/>
      <c r="CL557" s="4"/>
      <c r="CU557" s="4"/>
      <c r="DD557" s="4"/>
      <c r="DM557" s="4"/>
      <c r="DV557" s="4"/>
      <c r="EE557" s="4"/>
      <c r="EN557" s="4"/>
      <c r="EW557" s="4"/>
      <c r="FF557" s="4"/>
      <c r="FO557" s="4"/>
      <c r="FX557" s="4"/>
      <c r="GG557" s="4"/>
      <c r="GP557" s="4"/>
      <c r="GY557" s="4"/>
      <c r="HH557" s="4"/>
      <c r="AMO557" s="63"/>
    </row>
    <row r="558" spans="1:993 1029:1029" s="3" customFormat="1" ht="15.75" customHeight="1">
      <c r="A558" s="5" t="s">
        <v>900</v>
      </c>
      <c r="B558" s="277" t="s">
        <v>2011</v>
      </c>
      <c r="C558" s="63"/>
      <c r="D558" s="458">
        <f>'Punten per wedstrijd'!D760</f>
        <v>1608.2000000000025</v>
      </c>
      <c r="E558" s="331" t="s">
        <v>900</v>
      </c>
      <c r="F558" s="277" t="s">
        <v>27</v>
      </c>
      <c r="G558" s="63"/>
      <c r="H558" s="458">
        <f>'Punten per wedstrijd'!D172</f>
        <v>3744.7000000000007</v>
      </c>
      <c r="I558" s="331" t="s">
        <v>900</v>
      </c>
      <c r="J558" s="219" t="s">
        <v>1657</v>
      </c>
      <c r="K558" s="63"/>
      <c r="L558" s="458">
        <f>'Punten per wedstrijd'!D319</f>
        <v>768.64999999999532</v>
      </c>
      <c r="M558" s="331" t="s">
        <v>900</v>
      </c>
      <c r="N558" s="63" t="s">
        <v>738</v>
      </c>
      <c r="O558" s="63"/>
      <c r="P558" s="458">
        <f>'Punten per wedstrijd'!D594</f>
        <v>170.9000000000002</v>
      </c>
      <c r="Q558" s="331" t="s">
        <v>900</v>
      </c>
      <c r="R558" s="219" t="s">
        <v>1656</v>
      </c>
      <c r="S558" s="331"/>
      <c r="T558" s="458">
        <f>'Punten per wedstrijd'!D689</f>
        <v>0</v>
      </c>
      <c r="U558" s="331" t="s">
        <v>900</v>
      </c>
      <c r="V558" s="219" t="s">
        <v>1652</v>
      </c>
      <c r="W558" s="63"/>
      <c r="X558" s="458">
        <f>'Punten per wedstrijd'!D9</f>
        <v>4293.3999999999951</v>
      </c>
      <c r="Y558" s="331" t="s">
        <v>900</v>
      </c>
      <c r="Z558" s="277" t="s">
        <v>2026</v>
      </c>
      <c r="AA558" s="63"/>
      <c r="AB558" s="458">
        <f>'Punten per wedstrijd'!D262</f>
        <v>511.60000000000144</v>
      </c>
      <c r="AC558" s="331" t="s">
        <v>900</v>
      </c>
      <c r="AD558" s="63" t="s">
        <v>141</v>
      </c>
      <c r="AE558" s="63"/>
      <c r="AF558" s="458">
        <f>'Punten per wedstrijd'!D468</f>
        <v>280.7000000000005</v>
      </c>
      <c r="AN558" s="10"/>
      <c r="AO558" s="5"/>
      <c r="AR558" s="10"/>
      <c r="AS558" s="4"/>
      <c r="AT558" s="5"/>
      <c r="AW558" s="10"/>
      <c r="AX558" s="5"/>
      <c r="BA558" s="10"/>
      <c r="BB558" s="4"/>
      <c r="BK558" s="4"/>
      <c r="BT558" s="4"/>
      <c r="CC558" s="4"/>
      <c r="CL558" s="4"/>
      <c r="CU558" s="4"/>
      <c r="DD558" s="4"/>
      <c r="DM558" s="4"/>
      <c r="DV558" s="4"/>
      <c r="EE558" s="4"/>
      <c r="EN558" s="4"/>
      <c r="EW558" s="4"/>
      <c r="FF558" s="4"/>
      <c r="FO558" s="4"/>
      <c r="FX558" s="4"/>
      <c r="GG558" s="4"/>
      <c r="GP558" s="4"/>
      <c r="GY558" s="4"/>
      <c r="HH558" s="4"/>
      <c r="AKA558" s="63"/>
      <c r="AMO558" s="63"/>
    </row>
    <row r="559" spans="1:993 1029:1029" s="3" customFormat="1" ht="15.75" customHeight="1">
      <c r="A559" s="5" t="s">
        <v>901</v>
      </c>
      <c r="B559" s="219" t="s">
        <v>1654</v>
      </c>
      <c r="C559" s="63"/>
      <c r="D559" s="458">
        <f>'Punten per wedstrijd'!D792</f>
        <v>1588.9000000000033</v>
      </c>
      <c r="E559" s="331" t="s">
        <v>901</v>
      </c>
      <c r="F559" s="63" t="s">
        <v>3372</v>
      </c>
      <c r="G559" s="63"/>
      <c r="H559" s="458">
        <f>'Punten per wedstrijd'!D151</f>
        <v>3677.9500000000089</v>
      </c>
      <c r="I559" s="331" t="s">
        <v>901</v>
      </c>
      <c r="J559" s="63" t="s">
        <v>728</v>
      </c>
      <c r="K559" s="63"/>
      <c r="L559" s="458">
        <f>'Punten per wedstrijd'!D343</f>
        <v>766.19999999999504</v>
      </c>
      <c r="M559" s="331" t="s">
        <v>901</v>
      </c>
      <c r="N559" s="63" t="s">
        <v>779</v>
      </c>
      <c r="O559" s="63"/>
      <c r="P559" s="458">
        <f>'Punten per wedstrijd'!D597</f>
        <v>167.50000000000068</v>
      </c>
      <c r="Q559" s="331" t="s">
        <v>901</v>
      </c>
      <c r="R559" s="63" t="s">
        <v>3370</v>
      </c>
      <c r="S559" s="331"/>
      <c r="T559" s="458">
        <f>'Punten per wedstrijd'!D690</f>
        <v>0</v>
      </c>
      <c r="U559" s="331" t="s">
        <v>901</v>
      </c>
      <c r="V559" s="277" t="s">
        <v>31</v>
      </c>
      <c r="W559" s="63"/>
      <c r="X559" s="458">
        <f>'Punten per wedstrijd'!D88</f>
        <v>4282.9999999999936</v>
      </c>
      <c r="Y559" s="331" t="s">
        <v>901</v>
      </c>
      <c r="Z559" s="63" t="s">
        <v>783</v>
      </c>
      <c r="AA559" s="63"/>
      <c r="AB559" s="458">
        <f>'Punten per wedstrijd'!D242</f>
        <v>505.70000000000022</v>
      </c>
      <c r="AC559" s="331" t="s">
        <v>901</v>
      </c>
      <c r="AD559" s="63" t="s">
        <v>3370</v>
      </c>
      <c r="AE559" s="63"/>
      <c r="AF559" s="458">
        <f>'Punten per wedstrijd'!D482</f>
        <v>276.70000000000044</v>
      </c>
      <c r="AN559" s="10"/>
      <c r="AO559" s="5"/>
      <c r="AR559" s="10"/>
      <c r="AS559" s="4"/>
      <c r="AT559" s="5"/>
      <c r="AW559" s="10"/>
      <c r="AX559" s="5"/>
      <c r="BA559" s="10"/>
      <c r="BB559" s="4"/>
      <c r="BK559" s="4"/>
      <c r="BT559" s="4"/>
      <c r="CC559" s="4"/>
      <c r="CL559" s="4"/>
      <c r="CU559" s="4"/>
      <c r="DD559" s="4"/>
      <c r="DM559" s="4"/>
      <c r="DV559" s="4"/>
      <c r="EE559" s="4"/>
      <c r="EN559" s="4"/>
      <c r="EW559" s="4"/>
      <c r="FF559" s="4"/>
      <c r="FO559" s="4"/>
      <c r="FX559" s="4"/>
      <c r="GG559" s="4"/>
      <c r="GP559" s="4"/>
      <c r="GY559" s="4"/>
      <c r="HH559" s="4"/>
      <c r="ALE559" s="63"/>
    </row>
    <row r="560" spans="1:993 1029:1029" s="3" customFormat="1" ht="15.75" customHeight="1">
      <c r="A560" s="5" t="s">
        <v>902</v>
      </c>
      <c r="B560" s="277" t="s">
        <v>2052</v>
      </c>
      <c r="C560" s="63"/>
      <c r="D560" s="458">
        <f>'Punten per wedstrijd'!D809</f>
        <v>1586.4999999999973</v>
      </c>
      <c r="E560" s="331" t="s">
        <v>902</v>
      </c>
      <c r="F560" s="63" t="s">
        <v>3374</v>
      </c>
      <c r="G560" s="63"/>
      <c r="H560" s="458">
        <f>'Punten per wedstrijd'!D163</f>
        <v>3670.6999999999962</v>
      </c>
      <c r="I560" s="331" t="s">
        <v>902</v>
      </c>
      <c r="J560" s="63" t="s">
        <v>3370</v>
      </c>
      <c r="K560" s="63"/>
      <c r="L560" s="458">
        <f>'Punten per wedstrijd'!D378</f>
        <v>750.69999999999038</v>
      </c>
      <c r="M560" s="331" t="s">
        <v>902</v>
      </c>
      <c r="N560" s="63" t="s">
        <v>3380</v>
      </c>
      <c r="O560" s="63"/>
      <c r="P560" s="458">
        <f>'Punten per wedstrijd'!D605</f>
        <v>167.19999999999993</v>
      </c>
      <c r="Q560" s="331" t="s">
        <v>902</v>
      </c>
      <c r="R560" s="63" t="s">
        <v>746</v>
      </c>
      <c r="S560" s="331"/>
      <c r="T560" s="458">
        <f>'Punten per wedstrijd'!D691</f>
        <v>0</v>
      </c>
      <c r="U560" s="331" t="s">
        <v>902</v>
      </c>
      <c r="V560" s="63" t="s">
        <v>3367</v>
      </c>
      <c r="W560" s="63"/>
      <c r="X560" s="458">
        <f>'Punten per wedstrijd'!D11</f>
        <v>4277.2999999999993</v>
      </c>
      <c r="Y560" s="331" t="s">
        <v>902</v>
      </c>
      <c r="Z560" s="63" t="s">
        <v>3369</v>
      </c>
      <c r="AA560" s="63"/>
      <c r="AB560" s="458">
        <f>'Punten per wedstrijd'!D236</f>
        <v>497.20000000000135</v>
      </c>
      <c r="AC560" s="331" t="s">
        <v>902</v>
      </c>
      <c r="AD560" s="63" t="s">
        <v>782</v>
      </c>
      <c r="AE560" s="63"/>
      <c r="AF560" s="458">
        <f>'Punten per wedstrijd'!D508</f>
        <v>275.20000000000044</v>
      </c>
      <c r="AN560" s="10"/>
      <c r="AO560" s="5"/>
      <c r="AR560" s="10"/>
      <c r="AS560" s="4"/>
      <c r="AT560" s="5"/>
      <c r="AW560" s="10"/>
      <c r="AX560" s="5"/>
      <c r="BA560" s="10"/>
      <c r="BB560" s="4"/>
      <c r="BK560" s="4"/>
      <c r="BT560" s="4"/>
      <c r="CC560" s="4"/>
      <c r="CL560" s="4"/>
      <c r="CU560" s="4"/>
      <c r="DD560" s="4"/>
      <c r="DM560" s="4"/>
      <c r="DV560" s="4"/>
      <c r="EE560" s="4"/>
      <c r="EN560" s="4"/>
      <c r="EW560" s="4"/>
      <c r="FF560" s="4"/>
      <c r="FO560" s="4"/>
      <c r="FX560" s="4"/>
      <c r="GG560" s="4"/>
      <c r="GP560" s="4"/>
      <c r="GY560" s="4"/>
      <c r="HH560" s="4"/>
      <c r="ALE560" s="63"/>
    </row>
    <row r="561" spans="1:993 1055:1108" s="3" customFormat="1" ht="15.75" customHeight="1">
      <c r="A561" s="5" t="s">
        <v>903</v>
      </c>
      <c r="B561" s="63" t="s">
        <v>3368</v>
      </c>
      <c r="C561" s="63"/>
      <c r="D561" s="458">
        <f>'Punten per wedstrijd'!D748</f>
        <v>1574.8000000000047</v>
      </c>
      <c r="E561" s="331" t="s">
        <v>903</v>
      </c>
      <c r="F561" s="63" t="s">
        <v>757</v>
      </c>
      <c r="G561" s="63"/>
      <c r="H561" s="458">
        <f>'Punten per wedstrijd'!D145</f>
        <v>3632.7000000000062</v>
      </c>
      <c r="I561" s="331" t="s">
        <v>903</v>
      </c>
      <c r="J561" s="219" t="s">
        <v>1652</v>
      </c>
      <c r="K561" s="63"/>
      <c r="L561" s="458">
        <f>'Punten per wedstrijd'!D321</f>
        <v>750.00000000000614</v>
      </c>
      <c r="M561" s="331" t="s">
        <v>903</v>
      </c>
      <c r="N561" s="219" t="s">
        <v>1660</v>
      </c>
      <c r="O561" s="63"/>
      <c r="P561" s="458">
        <f>'Punten per wedstrijd'!D595</f>
        <v>165.59999999999832</v>
      </c>
      <c r="Q561" s="331" t="s">
        <v>903</v>
      </c>
      <c r="R561" s="277" t="s">
        <v>27</v>
      </c>
      <c r="S561" s="331"/>
      <c r="T561" s="458">
        <f>'Punten per wedstrijd'!D692</f>
        <v>0</v>
      </c>
      <c r="U561" s="331" t="s">
        <v>903</v>
      </c>
      <c r="V561" s="63" t="s">
        <v>3371</v>
      </c>
      <c r="W561" s="63"/>
      <c r="X561" s="458">
        <f>'Punten per wedstrijd'!D23</f>
        <v>4276.4000000000015</v>
      </c>
      <c r="Y561" s="331" t="s">
        <v>903</v>
      </c>
      <c r="Z561" s="277" t="s">
        <v>2050</v>
      </c>
      <c r="AA561" s="63"/>
      <c r="AB561" s="458">
        <f>'Punten per wedstrijd'!D286</f>
        <v>496.70000000000044</v>
      </c>
      <c r="AC561" s="331" t="s">
        <v>903</v>
      </c>
      <c r="AD561" s="63" t="s">
        <v>778</v>
      </c>
      <c r="AE561" s="63"/>
      <c r="AF561" s="458">
        <f>'Punten per wedstrijd'!D485</f>
        <v>273.1999999999997</v>
      </c>
      <c r="AN561" s="10"/>
      <c r="AO561" s="5"/>
      <c r="AR561" s="10"/>
      <c r="AS561" s="4"/>
      <c r="AT561" s="5"/>
      <c r="AW561" s="10"/>
      <c r="AX561" s="5"/>
      <c r="BA561" s="10"/>
      <c r="BB561" s="4"/>
      <c r="BK561" s="4"/>
      <c r="BT561" s="4"/>
      <c r="CC561" s="4"/>
      <c r="CL561" s="4"/>
      <c r="CU561" s="4"/>
      <c r="DD561" s="4"/>
      <c r="DM561" s="4"/>
      <c r="DV561" s="4"/>
      <c r="EE561" s="4"/>
      <c r="EN561" s="4"/>
      <c r="EW561" s="4"/>
      <c r="FF561" s="4"/>
      <c r="FO561" s="4"/>
      <c r="FX561" s="4"/>
      <c r="GG561" s="4"/>
      <c r="GP561" s="4"/>
      <c r="GY561" s="4"/>
      <c r="HH561" s="4"/>
      <c r="ALE561" s="63"/>
      <c r="ANO561" s="63"/>
    </row>
    <row r="562" spans="1:993 1055:1108" s="3" customFormat="1" ht="15.75" customHeight="1">
      <c r="A562" s="5" t="s">
        <v>904</v>
      </c>
      <c r="B562" s="277" t="s">
        <v>27</v>
      </c>
      <c r="C562" s="63"/>
      <c r="D562" s="458">
        <f>'Punten per wedstrijd'!D796</f>
        <v>1562.7000000000062</v>
      </c>
      <c r="E562" s="331" t="s">
        <v>904</v>
      </c>
      <c r="F562" s="277" t="s">
        <v>2157</v>
      </c>
      <c r="G562" s="63"/>
      <c r="H562" s="458">
        <f>'Punten per wedstrijd'!D186</f>
        <v>3620.9999999999941</v>
      </c>
      <c r="I562" s="331" t="s">
        <v>904</v>
      </c>
      <c r="J562" s="63" t="s">
        <v>3380</v>
      </c>
      <c r="K562" s="63"/>
      <c r="L562" s="458">
        <f>'Punten per wedstrijd'!D397</f>
        <v>749.10000000000514</v>
      </c>
      <c r="M562" s="331" t="s">
        <v>904</v>
      </c>
      <c r="N562" s="277" t="s">
        <v>2030</v>
      </c>
      <c r="O562" s="63"/>
      <c r="P562" s="458">
        <f>'Punten per wedstrijd'!D617</f>
        <v>165.50000000000136</v>
      </c>
      <c r="Q562" s="331" t="s">
        <v>904</v>
      </c>
      <c r="R562" s="63" t="s">
        <v>778</v>
      </c>
      <c r="S562" s="331"/>
      <c r="T562" s="458">
        <f>'Punten per wedstrijd'!D693</f>
        <v>0</v>
      </c>
      <c r="U562" s="331" t="s">
        <v>904</v>
      </c>
      <c r="V562" s="277" t="s">
        <v>27</v>
      </c>
      <c r="W562" s="63"/>
      <c r="X562" s="458">
        <f>'Punten per wedstrijd'!D68</f>
        <v>4249.2000000000025</v>
      </c>
      <c r="Y562" s="331" t="s">
        <v>904</v>
      </c>
      <c r="Z562" s="63" t="s">
        <v>738</v>
      </c>
      <c r="AA562" s="63"/>
      <c r="AB562" s="458">
        <f>'Punten per wedstrijd'!D282</f>
        <v>496.50000000000034</v>
      </c>
      <c r="AC562" s="331" t="s">
        <v>904</v>
      </c>
      <c r="AD562" s="63" t="s">
        <v>3371</v>
      </c>
      <c r="AE562" s="63"/>
      <c r="AF562" s="458">
        <f>'Punten per wedstrijd'!D439</f>
        <v>271.49999999999983</v>
      </c>
      <c r="AN562" s="10"/>
      <c r="AO562" s="5"/>
      <c r="AR562" s="10"/>
      <c r="AS562" s="4"/>
      <c r="AT562" s="5"/>
      <c r="AW562" s="10"/>
      <c r="AX562" s="5"/>
      <c r="BA562" s="10"/>
      <c r="BB562" s="4"/>
      <c r="BK562" s="4"/>
      <c r="BT562" s="4"/>
      <c r="CC562" s="4"/>
      <c r="CL562" s="4"/>
      <c r="CU562" s="4"/>
      <c r="DD562" s="4"/>
      <c r="DM562" s="4"/>
      <c r="DV562" s="4"/>
      <c r="EE562" s="4"/>
      <c r="EN562" s="4"/>
      <c r="EW562" s="4"/>
      <c r="FF562" s="4"/>
      <c r="FO562" s="4"/>
      <c r="FX562" s="4"/>
      <c r="GG562" s="4"/>
      <c r="GP562" s="4"/>
      <c r="GY562" s="4"/>
      <c r="HH562" s="4"/>
      <c r="ALE562" s="63"/>
      <c r="ANO562" s="63"/>
    </row>
    <row r="563" spans="1:993 1055:1108" s="3" customFormat="1" ht="15.75" customHeight="1">
      <c r="A563" s="5" t="s">
        <v>905</v>
      </c>
      <c r="B563" s="277" t="s">
        <v>2007</v>
      </c>
      <c r="C563" s="63"/>
      <c r="D563" s="458">
        <f>'Punten per wedstrijd'!D767</f>
        <v>1546.8999999999969</v>
      </c>
      <c r="E563" s="331" t="s">
        <v>905</v>
      </c>
      <c r="F563" s="63" t="s">
        <v>3382</v>
      </c>
      <c r="G563" s="63"/>
      <c r="H563" s="458">
        <f>'Punten per wedstrijd'!D175</f>
        <v>3588.100000000004</v>
      </c>
      <c r="I563" s="331" t="s">
        <v>905</v>
      </c>
      <c r="J563" s="63" t="s">
        <v>771</v>
      </c>
      <c r="K563" s="63"/>
      <c r="L563" s="458">
        <f>'Punten per wedstrijd'!D328</f>
        <v>747.60000000000696</v>
      </c>
      <c r="M563" s="331" t="s">
        <v>905</v>
      </c>
      <c r="N563" s="277" t="s">
        <v>2053</v>
      </c>
      <c r="O563" s="63"/>
      <c r="P563" s="458">
        <f>'Punten per wedstrijd'!D537</f>
        <v>165.00000000000318</v>
      </c>
      <c r="Q563" s="331" t="s">
        <v>905</v>
      </c>
      <c r="R563" s="63" t="s">
        <v>154</v>
      </c>
      <c r="S563" s="331"/>
      <c r="T563" s="458">
        <f>'Punten per wedstrijd'!D694</f>
        <v>0</v>
      </c>
      <c r="U563" s="331" t="s">
        <v>905</v>
      </c>
      <c r="V563" s="219" t="s">
        <v>1660</v>
      </c>
      <c r="W563" s="63"/>
      <c r="X563" s="458">
        <f>'Punten per wedstrijd'!D75</f>
        <v>4243.3999999999896</v>
      </c>
      <c r="Y563" s="331" t="s">
        <v>905</v>
      </c>
      <c r="Z563" s="63" t="s">
        <v>3399</v>
      </c>
      <c r="AA563" s="63"/>
      <c r="AB563" s="458">
        <f>'Punten per wedstrijd'!D295</f>
        <v>491.9</v>
      </c>
      <c r="AC563" s="331" t="s">
        <v>905</v>
      </c>
      <c r="AD563" s="63" t="s">
        <v>3380</v>
      </c>
      <c r="AE563" s="63"/>
      <c r="AF563" s="458">
        <f>'Punten per wedstrijd'!D501</f>
        <v>270.50000000000011</v>
      </c>
      <c r="AN563" s="10"/>
      <c r="AO563" s="5"/>
      <c r="AR563" s="10"/>
      <c r="AS563" s="4"/>
      <c r="AT563" s="5"/>
      <c r="AW563" s="10"/>
      <c r="AX563" s="5"/>
      <c r="BA563" s="10"/>
      <c r="BB563" s="4"/>
      <c r="BK563" s="4"/>
      <c r="BT563" s="4"/>
      <c r="CC563" s="4"/>
      <c r="CL563" s="4"/>
      <c r="CU563" s="4"/>
      <c r="DD563" s="4"/>
      <c r="DM563" s="4"/>
      <c r="DV563" s="4"/>
      <c r="EE563" s="4"/>
      <c r="EN563" s="4"/>
      <c r="EW563" s="4"/>
      <c r="FF563" s="4"/>
      <c r="FO563" s="4"/>
      <c r="FX563" s="4"/>
      <c r="GG563" s="4"/>
      <c r="GP563" s="4"/>
      <c r="GY563" s="4"/>
      <c r="HH563" s="4"/>
      <c r="ANO563" s="63"/>
      <c r="AOZ563" s="63"/>
    </row>
    <row r="564" spans="1:993 1055:1108" s="3" customFormat="1" ht="15.75" customHeight="1">
      <c r="A564" s="5" t="s">
        <v>906</v>
      </c>
      <c r="B564" s="63" t="s">
        <v>3379</v>
      </c>
      <c r="C564" s="63"/>
      <c r="D564" s="458">
        <f>'Punten per wedstrijd'!D761</f>
        <v>1543.4000000000015</v>
      </c>
      <c r="E564" s="331" t="s">
        <v>906</v>
      </c>
      <c r="F564" s="63" t="s">
        <v>3375</v>
      </c>
      <c r="G564" s="63"/>
      <c r="H564" s="458">
        <f>'Punten per wedstrijd'!D159</f>
        <v>3540.9000000000024</v>
      </c>
      <c r="I564" s="331" t="s">
        <v>906</v>
      </c>
      <c r="J564" s="63" t="s">
        <v>153</v>
      </c>
      <c r="K564" s="63"/>
      <c r="L564" s="458">
        <f>'Punten per wedstrijd'!D333</f>
        <v>740.9000000000002</v>
      </c>
      <c r="M564" s="331" t="s">
        <v>906</v>
      </c>
      <c r="N564" s="63" t="s">
        <v>154</v>
      </c>
      <c r="O564" s="63"/>
      <c r="P564" s="458">
        <f>'Punten per wedstrijd'!D590</f>
        <v>164.10000000000105</v>
      </c>
      <c r="Q564" s="331" t="s">
        <v>906</v>
      </c>
      <c r="R564" s="63" t="s">
        <v>3382</v>
      </c>
      <c r="S564" s="331"/>
      <c r="T564" s="458">
        <f>'Punten per wedstrijd'!D695</f>
        <v>0</v>
      </c>
      <c r="U564" s="331" t="s">
        <v>906</v>
      </c>
      <c r="V564" s="63" t="s">
        <v>782</v>
      </c>
      <c r="W564" s="63"/>
      <c r="X564" s="458">
        <f>'Punten per wedstrijd'!D92</f>
        <v>4236.9999999999991</v>
      </c>
      <c r="Y564" s="331" t="s">
        <v>906</v>
      </c>
      <c r="Z564" s="277" t="s">
        <v>1</v>
      </c>
      <c r="AA564" s="63"/>
      <c r="AB564" s="458">
        <f>'Punten per wedstrijd'!D220</f>
        <v>491.10000000000042</v>
      </c>
      <c r="AC564" s="331" t="s">
        <v>906</v>
      </c>
      <c r="AD564" s="63" t="s">
        <v>763</v>
      </c>
      <c r="AE564" s="63"/>
      <c r="AF564" s="458">
        <f>'Punten per wedstrijd'!D477</f>
        <v>270.10000000000014</v>
      </c>
      <c r="AN564" s="10"/>
      <c r="AO564" s="5"/>
      <c r="AR564" s="10"/>
      <c r="AS564" s="4"/>
      <c r="AT564" s="5"/>
      <c r="AW564" s="10"/>
      <c r="AX564" s="5"/>
      <c r="BA564" s="10"/>
      <c r="BB564" s="4"/>
      <c r="BK564" s="4"/>
      <c r="BT564" s="4"/>
      <c r="CC564" s="4"/>
      <c r="CL564" s="4"/>
      <c r="CU564" s="4"/>
      <c r="DD564" s="4"/>
      <c r="DM564" s="4"/>
      <c r="DV564" s="4"/>
      <c r="EE564" s="4"/>
      <c r="EN564" s="4"/>
      <c r="EW564" s="4"/>
      <c r="FF564" s="4"/>
      <c r="FO564" s="4"/>
      <c r="FX564" s="4"/>
      <c r="GG564" s="4"/>
      <c r="GP564" s="4"/>
      <c r="GY564" s="4"/>
      <c r="HH564" s="4"/>
      <c r="ANO564" s="63"/>
      <c r="AOZ564" s="63"/>
    </row>
    <row r="565" spans="1:993 1055:1108" s="3" customFormat="1" ht="15.75" customHeight="1">
      <c r="A565" s="5" t="s">
        <v>907</v>
      </c>
      <c r="B565" s="277" t="s">
        <v>2018</v>
      </c>
      <c r="C565" s="63"/>
      <c r="D565" s="458">
        <f>'Punten per wedstrijd'!D754</f>
        <v>1530.5</v>
      </c>
      <c r="E565" s="331" t="s">
        <v>907</v>
      </c>
      <c r="F565" s="63" t="s">
        <v>764</v>
      </c>
      <c r="G565" s="63"/>
      <c r="H565" s="458">
        <f>'Punten per wedstrijd'!D176</f>
        <v>3526.7000000000007</v>
      </c>
      <c r="I565" s="331" t="s">
        <v>907</v>
      </c>
      <c r="J565" s="63" t="s">
        <v>3372</v>
      </c>
      <c r="K565" s="63"/>
      <c r="L565" s="458">
        <f>'Punten per wedstrijd'!D359</f>
        <v>730.70000000001619</v>
      </c>
      <c r="M565" s="331" t="s">
        <v>907</v>
      </c>
      <c r="N565" s="63" t="s">
        <v>748</v>
      </c>
      <c r="O565" s="63"/>
      <c r="P565" s="458">
        <f>'Punten per wedstrijd'!D600</f>
        <v>156.49999999999955</v>
      </c>
      <c r="Q565" s="331" t="s">
        <v>907</v>
      </c>
      <c r="R565" s="63" t="s">
        <v>764</v>
      </c>
      <c r="S565" s="331"/>
      <c r="T565" s="458">
        <f>'Punten per wedstrijd'!D696</f>
        <v>0</v>
      </c>
      <c r="U565" s="331" t="s">
        <v>907</v>
      </c>
      <c r="V565" s="277" t="s">
        <v>37</v>
      </c>
      <c r="W565" s="63"/>
      <c r="X565" s="458">
        <f>'Punten per wedstrijd'!D94</f>
        <v>4185.9999999999964</v>
      </c>
      <c r="Y565" s="331" t="s">
        <v>907</v>
      </c>
      <c r="Z565" s="277" t="s">
        <v>33</v>
      </c>
      <c r="AA565" s="63"/>
      <c r="AB565" s="458">
        <f>'Punten per wedstrijd'!D301</f>
        <v>489.30000000000115</v>
      </c>
      <c r="AC565" s="331" t="s">
        <v>907</v>
      </c>
      <c r="AD565" s="63" t="s">
        <v>755</v>
      </c>
      <c r="AE565" s="63"/>
      <c r="AF565" s="458">
        <f>'Punten per wedstrijd'!D507</f>
        <v>269.60000000000002</v>
      </c>
      <c r="AN565" s="10"/>
      <c r="AO565" s="5"/>
      <c r="AR565" s="10"/>
      <c r="AS565" s="4"/>
      <c r="AT565" s="5"/>
      <c r="AW565" s="10"/>
      <c r="AX565" s="5"/>
      <c r="BA565" s="10"/>
      <c r="BB565" s="4"/>
      <c r="BK565" s="4"/>
      <c r="BT565" s="4"/>
      <c r="CC565" s="4"/>
      <c r="CL565" s="4"/>
      <c r="CU565" s="4"/>
      <c r="DD565" s="4"/>
      <c r="DM565" s="4"/>
      <c r="DV565" s="4"/>
      <c r="EE565" s="4"/>
      <c r="EN565" s="4"/>
      <c r="EW565" s="4"/>
      <c r="FF565" s="4"/>
      <c r="FO565" s="4"/>
      <c r="FX565" s="4"/>
      <c r="GG565" s="4"/>
      <c r="GP565" s="4"/>
      <c r="GY565" s="4"/>
      <c r="HH565" s="4"/>
      <c r="AOZ565" s="63"/>
    </row>
    <row r="566" spans="1:993 1055:1108" s="3" customFormat="1" ht="15.75" customHeight="1">
      <c r="A566" s="5" t="s">
        <v>908</v>
      </c>
      <c r="B566" s="277" t="s">
        <v>2053</v>
      </c>
      <c r="C566" s="63"/>
      <c r="D566" s="458">
        <f>'Punten per wedstrijd'!D745</f>
        <v>1496.2999999999975</v>
      </c>
      <c r="E566" s="331" t="s">
        <v>908</v>
      </c>
      <c r="F566" s="277" t="s">
        <v>2007</v>
      </c>
      <c r="G566" s="63"/>
      <c r="H566" s="458">
        <f>'Punten per wedstrijd'!D143</f>
        <v>3453.8999999999992</v>
      </c>
      <c r="I566" s="331" t="s">
        <v>908</v>
      </c>
      <c r="J566" s="277" t="s">
        <v>3365</v>
      </c>
      <c r="K566" s="63"/>
      <c r="L566" s="458">
        <f>'Punten per wedstrijd'!D365</f>
        <v>729.40000000000191</v>
      </c>
      <c r="M566" s="331" t="s">
        <v>908</v>
      </c>
      <c r="N566" s="219" t="s">
        <v>1657</v>
      </c>
      <c r="O566" s="63"/>
      <c r="P566" s="458">
        <f>'Punten per wedstrijd'!D527</f>
        <v>154.69999999999413</v>
      </c>
      <c r="Q566" s="331" t="s">
        <v>908</v>
      </c>
      <c r="R566" s="28" t="s">
        <v>142</v>
      </c>
      <c r="S566" s="331"/>
      <c r="T566" s="458">
        <f>'Punten per wedstrijd'!D697</f>
        <v>0</v>
      </c>
      <c r="U566" s="331" t="s">
        <v>908</v>
      </c>
      <c r="V566" s="63" t="s">
        <v>3398</v>
      </c>
      <c r="W566" s="63"/>
      <c r="X566" s="458">
        <f>'Punten per wedstrijd'!D44</f>
        <v>4174.5500000000011</v>
      </c>
      <c r="Y566" s="331" t="s">
        <v>908</v>
      </c>
      <c r="Z566" s="63" t="s">
        <v>3381</v>
      </c>
      <c r="AA566" s="63"/>
      <c r="AB566" s="458">
        <f>'Punten per wedstrijd'!D268</f>
        <v>480.60000000000093</v>
      </c>
      <c r="AC566" s="331" t="s">
        <v>908</v>
      </c>
      <c r="AD566" s="63" t="s">
        <v>9</v>
      </c>
      <c r="AE566" s="63"/>
      <c r="AF566" s="458">
        <f>'Punten per wedstrijd'!D441</f>
        <v>269.49999999999989</v>
      </c>
      <c r="AN566" s="10"/>
      <c r="AO566" s="5"/>
      <c r="AR566" s="10"/>
      <c r="AS566" s="4"/>
      <c r="AT566" s="5"/>
      <c r="AW566" s="10"/>
      <c r="AX566" s="5"/>
      <c r="BA566" s="10"/>
      <c r="BB566" s="4"/>
      <c r="BK566" s="4"/>
      <c r="BT566" s="4"/>
      <c r="CC566" s="4"/>
      <c r="CL566" s="4"/>
      <c r="CU566" s="4"/>
      <c r="DD566" s="4"/>
      <c r="DM566" s="4"/>
      <c r="DV566" s="4"/>
      <c r="EE566" s="4"/>
      <c r="EN566" s="4"/>
      <c r="EW566" s="4"/>
      <c r="FF566" s="4"/>
      <c r="FO566" s="4"/>
      <c r="FX566" s="4"/>
      <c r="GG566" s="4"/>
      <c r="GP566" s="4"/>
      <c r="GY566" s="4"/>
      <c r="HH566" s="4"/>
      <c r="AOZ566" s="63"/>
    </row>
    <row r="567" spans="1:993 1055:1108" s="3" customFormat="1" ht="15.75" customHeight="1">
      <c r="A567" s="5" t="s">
        <v>909</v>
      </c>
      <c r="B567" s="63" t="s">
        <v>3398</v>
      </c>
      <c r="C567" s="63"/>
      <c r="D567" s="458">
        <f>'Punten per wedstrijd'!D772</f>
        <v>1450.2999999999993</v>
      </c>
      <c r="E567" s="331" t="s">
        <v>909</v>
      </c>
      <c r="F567" s="63" t="s">
        <v>3373</v>
      </c>
      <c r="G567" s="63"/>
      <c r="H567" s="458">
        <f>'Punten per wedstrijd'!D147</f>
        <v>3411.6000000000058</v>
      </c>
      <c r="I567" s="331" t="s">
        <v>909</v>
      </c>
      <c r="J567" s="277" t="s">
        <v>23</v>
      </c>
      <c r="K567" s="63"/>
      <c r="L567" s="458">
        <f>'Punten per wedstrijd'!D374</f>
        <v>727.99999999999591</v>
      </c>
      <c r="M567" s="331" t="s">
        <v>909</v>
      </c>
      <c r="N567" s="63" t="s">
        <v>3372</v>
      </c>
      <c r="O567" s="63"/>
      <c r="P567" s="458">
        <f>'Punten per wedstrijd'!D567</f>
        <v>154.20000000000158</v>
      </c>
      <c r="Q567" s="331" t="s">
        <v>909</v>
      </c>
      <c r="R567" s="63" t="s">
        <v>738</v>
      </c>
      <c r="S567" s="331"/>
      <c r="T567" s="458">
        <f>'Punten per wedstrijd'!D698</f>
        <v>0</v>
      </c>
      <c r="U567" s="331" t="s">
        <v>909</v>
      </c>
      <c r="V567" s="63" t="s">
        <v>3379</v>
      </c>
      <c r="W567" s="63"/>
      <c r="X567" s="458">
        <f>'Punten per wedstrijd'!D33</f>
        <v>4157.7500000000073</v>
      </c>
      <c r="Y567" s="331" t="s">
        <v>909</v>
      </c>
      <c r="Z567" s="63" t="s">
        <v>3394</v>
      </c>
      <c r="AA567" s="63"/>
      <c r="AB567" s="458">
        <f>'Punten per wedstrijd'!D246</f>
        <v>478.99999999999829</v>
      </c>
      <c r="AC567" s="331" t="s">
        <v>909</v>
      </c>
      <c r="AD567" s="63" t="s">
        <v>779</v>
      </c>
      <c r="AE567" s="63"/>
      <c r="AF567" s="458">
        <f>'Punten per wedstrijd'!D493</f>
        <v>261.00000000000068</v>
      </c>
      <c r="AN567" s="10"/>
      <c r="AO567" s="5"/>
      <c r="AR567" s="10"/>
      <c r="AS567" s="4"/>
      <c r="AT567" s="5"/>
      <c r="AW567" s="10"/>
      <c r="AX567" s="5"/>
      <c r="BA567" s="10"/>
      <c r="BB567" s="4"/>
      <c r="BK567" s="4"/>
      <c r="BT567" s="4"/>
      <c r="CC567" s="4"/>
      <c r="CL567" s="4"/>
      <c r="CU567" s="4"/>
      <c r="DD567" s="4"/>
      <c r="DM567" s="4"/>
      <c r="DV567" s="4"/>
      <c r="EE567" s="4"/>
      <c r="EN567" s="4"/>
      <c r="EW567" s="4"/>
      <c r="FF567" s="4"/>
      <c r="FO567" s="4"/>
      <c r="FX567" s="4"/>
      <c r="GG567" s="4"/>
      <c r="GP567" s="4"/>
      <c r="GY567" s="4"/>
      <c r="HH567" s="4"/>
    </row>
    <row r="568" spans="1:993 1055:1108" s="3" customFormat="1" ht="15.75" customHeight="1">
      <c r="A568" s="5" t="s">
        <v>910</v>
      </c>
      <c r="B568" s="63" t="s">
        <v>757</v>
      </c>
      <c r="C568" s="63"/>
      <c r="D568" s="458">
        <f>'Punten per wedstrijd'!D769</f>
        <v>1443</v>
      </c>
      <c r="E568" s="331" t="s">
        <v>910</v>
      </c>
      <c r="F568" s="277" t="s">
        <v>2053</v>
      </c>
      <c r="G568" s="63"/>
      <c r="H568" s="458">
        <f>'Punten per wedstrijd'!D121</f>
        <v>3397.9000000000024</v>
      </c>
      <c r="I568" s="331" t="s">
        <v>910</v>
      </c>
      <c r="J568" s="63" t="s">
        <v>3377</v>
      </c>
      <c r="K568" s="63"/>
      <c r="L568" s="458">
        <f>'Punten per wedstrijd'!D395</f>
        <v>711.39999999999361</v>
      </c>
      <c r="M568" s="331" t="s">
        <v>910</v>
      </c>
      <c r="N568" s="63" t="s">
        <v>3371</v>
      </c>
      <c r="O568" s="63"/>
      <c r="P568" s="458">
        <f>'Punten per wedstrijd'!D543</f>
        <v>151.49999999999878</v>
      </c>
      <c r="Q568" s="331" t="s">
        <v>910</v>
      </c>
      <c r="R568" s="219" t="s">
        <v>1660</v>
      </c>
      <c r="S568" s="331"/>
      <c r="T568" s="458">
        <f>'Punten per wedstrijd'!D699</f>
        <v>0</v>
      </c>
      <c r="U568" s="331" t="s">
        <v>910</v>
      </c>
      <c r="V568" s="63" t="s">
        <v>3376</v>
      </c>
      <c r="W568" s="63"/>
      <c r="X568" s="458">
        <f>'Punten per wedstrijd'!D45</f>
        <v>4111.1000000000031</v>
      </c>
      <c r="Y568" s="331" t="s">
        <v>910</v>
      </c>
      <c r="Z568" s="277" t="s">
        <v>13</v>
      </c>
      <c r="AA568" s="63"/>
      <c r="AB568" s="458">
        <f>'Punten per wedstrijd'!D243</f>
        <v>476.5000000000008</v>
      </c>
      <c r="AC568" s="331" t="s">
        <v>910</v>
      </c>
      <c r="AD568" s="63" t="s">
        <v>753</v>
      </c>
      <c r="AE568" s="63"/>
      <c r="AF568" s="458">
        <f>'Punten per wedstrijd'!D518</f>
        <v>256.19999999999993</v>
      </c>
      <c r="AN568" s="10"/>
      <c r="AO568" s="5"/>
      <c r="AR568" s="10"/>
      <c r="AS568" s="4"/>
      <c r="AT568" s="5"/>
      <c r="AW568" s="10"/>
      <c r="AX568" s="5"/>
      <c r="BA568" s="10"/>
      <c r="BB568" s="4"/>
      <c r="BK568" s="4"/>
      <c r="BT568" s="4"/>
      <c r="CC568" s="4"/>
      <c r="CL568" s="4"/>
      <c r="CU568" s="4"/>
      <c r="DD568" s="4"/>
      <c r="DM568" s="4"/>
      <c r="DV568" s="4"/>
      <c r="EE568" s="4"/>
      <c r="EN568" s="4"/>
      <c r="EW568" s="4"/>
      <c r="FF568" s="4"/>
      <c r="FO568" s="4"/>
      <c r="FX568" s="4"/>
      <c r="GG568" s="4"/>
      <c r="GP568" s="4"/>
      <c r="GY568" s="4"/>
      <c r="HH568" s="4"/>
    </row>
    <row r="569" spans="1:993 1055:1108" s="3" customFormat="1" ht="15.75" customHeight="1">
      <c r="A569" s="5" t="s">
        <v>911</v>
      </c>
      <c r="B569" s="277" t="s">
        <v>15</v>
      </c>
      <c r="C569" s="63"/>
      <c r="D569" s="458">
        <f>'Punten per wedstrijd'!D765</f>
        <v>1315.6999999999989</v>
      </c>
      <c r="E569" s="331" t="s">
        <v>911</v>
      </c>
      <c r="F569" s="63" t="s">
        <v>3368</v>
      </c>
      <c r="G569" s="63"/>
      <c r="H569" s="458">
        <f>'Punten per wedstrijd'!D124</f>
        <v>3368.0000000000032</v>
      </c>
      <c r="I569" s="331" t="s">
        <v>911</v>
      </c>
      <c r="J569" s="63" t="s">
        <v>3382</v>
      </c>
      <c r="K569" s="63"/>
      <c r="L569" s="458">
        <f>'Punten per wedstrijd'!D383</f>
        <v>705.30000000000177</v>
      </c>
      <c r="M569" s="331" t="s">
        <v>911</v>
      </c>
      <c r="N569" s="63" t="s">
        <v>757</v>
      </c>
      <c r="O569" s="63"/>
      <c r="P569" s="458">
        <f>'Punten per wedstrijd'!D561</f>
        <v>147.99999999999835</v>
      </c>
      <c r="Q569" s="331" t="s">
        <v>911</v>
      </c>
      <c r="R569" s="63" t="s">
        <v>3397</v>
      </c>
      <c r="S569" s="331"/>
      <c r="T569" s="458">
        <f>'Punten per wedstrijd'!D700</f>
        <v>0</v>
      </c>
      <c r="U569" s="331" t="s">
        <v>911</v>
      </c>
      <c r="V569" s="28" t="s">
        <v>21</v>
      </c>
      <c r="W569" s="63"/>
      <c r="X569" s="458">
        <f>'Punten per wedstrijd'!D51</f>
        <v>4082.8999999999951</v>
      </c>
      <c r="Y569" s="331" t="s">
        <v>911</v>
      </c>
      <c r="Z569" s="63" t="s">
        <v>779</v>
      </c>
      <c r="AA569" s="63"/>
      <c r="AB569" s="458">
        <f>'Punten per wedstrijd'!D285</f>
        <v>474.39999999999964</v>
      </c>
      <c r="AC569" s="331" t="s">
        <v>911</v>
      </c>
      <c r="AD569" s="63" t="s">
        <v>180</v>
      </c>
      <c r="AE569" s="63"/>
      <c r="AF569" s="458">
        <f>'Punten per wedstrijd'!D514</f>
        <v>251.99999999999994</v>
      </c>
      <c r="AN569" s="10"/>
      <c r="AO569" s="5"/>
      <c r="AR569" s="10"/>
      <c r="AS569" s="4"/>
      <c r="AT569" s="5"/>
      <c r="AW569" s="10"/>
      <c r="AX569" s="5"/>
      <c r="BA569" s="10"/>
      <c r="BB569" s="4"/>
      <c r="BK569" s="4"/>
      <c r="BT569" s="4"/>
      <c r="CC569" s="4"/>
      <c r="CL569" s="4"/>
      <c r="CU569" s="4"/>
      <c r="DD569" s="4"/>
      <c r="DM569" s="4"/>
      <c r="DV569" s="4"/>
      <c r="EE569" s="4"/>
      <c r="EN569" s="4"/>
      <c r="EW569" s="4"/>
      <c r="FF569" s="4"/>
      <c r="FO569" s="4"/>
      <c r="FX569" s="4"/>
      <c r="GG569" s="4"/>
      <c r="GP569" s="4"/>
      <c r="GY569" s="4"/>
      <c r="HH569" s="4"/>
      <c r="APP569" s="63"/>
    </row>
    <row r="570" spans="1:993 1055:1108" s="3" customFormat="1" ht="15.75" customHeight="1">
      <c r="A570" s="5" t="s">
        <v>912</v>
      </c>
      <c r="B570" s="63" t="s">
        <v>180</v>
      </c>
      <c r="C570" s="63"/>
      <c r="D570" s="458">
        <f>'Punten per wedstrijd'!D826</f>
        <v>1298.3000000000011</v>
      </c>
      <c r="E570" s="331" t="s">
        <v>912</v>
      </c>
      <c r="F570" s="63" t="s">
        <v>728</v>
      </c>
      <c r="G570" s="63"/>
      <c r="H570" s="458">
        <f>'Punten per wedstrijd'!D135</f>
        <v>3346.3999999999942</v>
      </c>
      <c r="I570" s="331" t="s">
        <v>912</v>
      </c>
      <c r="J570" s="63" t="s">
        <v>3368</v>
      </c>
      <c r="K570" s="63"/>
      <c r="L570" s="458">
        <f>'Punten per wedstrijd'!D332</f>
        <v>704.50000000000659</v>
      </c>
      <c r="M570" s="331" t="s">
        <v>912</v>
      </c>
      <c r="N570" s="277" t="s">
        <v>2050</v>
      </c>
      <c r="O570" s="63"/>
      <c r="P570" s="458">
        <f>'Punten per wedstrijd'!D598</f>
        <v>143.30000000000172</v>
      </c>
      <c r="Q570" s="331" t="s">
        <v>912</v>
      </c>
      <c r="R570" s="63" t="s">
        <v>779</v>
      </c>
      <c r="S570" s="331"/>
      <c r="T570" s="458">
        <f>'Punten per wedstrijd'!D701</f>
        <v>0</v>
      </c>
      <c r="U570" s="331" t="s">
        <v>912</v>
      </c>
      <c r="V570" s="277" t="s">
        <v>1</v>
      </c>
      <c r="W570" s="63"/>
      <c r="X570" s="458">
        <f>'Punten per wedstrijd'!D12</f>
        <v>3993.200000000003</v>
      </c>
      <c r="Y570" s="331" t="s">
        <v>912</v>
      </c>
      <c r="Z570" s="63" t="s">
        <v>778</v>
      </c>
      <c r="AA570" s="63"/>
      <c r="AB570" s="458">
        <f>'Punten per wedstrijd'!D277</f>
        <v>464.09999999999985</v>
      </c>
      <c r="AC570" s="331" t="s">
        <v>912</v>
      </c>
      <c r="AD570" s="63" t="s">
        <v>155</v>
      </c>
      <c r="AE570" s="63"/>
      <c r="AF570" s="458">
        <f>'Punten per wedstrijd'!D517</f>
        <v>251.50000000000085</v>
      </c>
      <c r="AN570" s="10"/>
      <c r="AO570" s="5"/>
      <c r="AR570" s="10"/>
      <c r="AS570" s="4"/>
      <c r="AT570" s="5"/>
      <c r="AW570" s="10"/>
      <c r="AX570" s="5"/>
      <c r="BA570" s="10"/>
      <c r="BB570" s="4"/>
      <c r="BK570" s="4"/>
      <c r="BT570" s="4"/>
      <c r="CC570" s="4"/>
      <c r="CL570" s="4"/>
      <c r="CU570" s="4"/>
      <c r="DD570" s="4"/>
      <c r="DM570" s="4"/>
      <c r="DV570" s="4"/>
      <c r="EE570" s="4"/>
      <c r="EN570" s="4"/>
      <c r="EW570" s="4"/>
      <c r="FF570" s="4"/>
      <c r="FO570" s="4"/>
      <c r="FX570" s="4"/>
      <c r="GG570" s="4"/>
      <c r="GP570" s="4"/>
      <c r="GY570" s="4"/>
      <c r="HH570" s="4"/>
      <c r="APP570" s="63"/>
    </row>
    <row r="571" spans="1:993 1055:1108" s="3" customFormat="1" ht="15.75" customHeight="1">
      <c r="A571" s="5" t="s">
        <v>913</v>
      </c>
      <c r="B571" s="63" t="s">
        <v>728</v>
      </c>
      <c r="C571" s="63"/>
      <c r="D571" s="458">
        <f>'Punten per wedstrijd'!D759</f>
        <v>1287.4000000000015</v>
      </c>
      <c r="E571" s="331" t="s">
        <v>913</v>
      </c>
      <c r="F571" s="63" t="s">
        <v>796</v>
      </c>
      <c r="G571" s="63"/>
      <c r="H571" s="458">
        <f>'Punten per wedstrijd'!D154</f>
        <v>3296.4999999999955</v>
      </c>
      <c r="I571" s="331" t="s">
        <v>913</v>
      </c>
      <c r="J571" s="63" t="s">
        <v>753</v>
      </c>
      <c r="K571" s="63"/>
      <c r="L571" s="458">
        <f>'Punten per wedstrijd'!D414</f>
        <v>704.5000000000008</v>
      </c>
      <c r="M571" s="331" t="s">
        <v>913</v>
      </c>
      <c r="N571" s="277" t="s">
        <v>3365</v>
      </c>
      <c r="O571" s="63"/>
      <c r="P571" s="458">
        <f>'Punten per wedstrijd'!D573</f>
        <v>143.30000000000052</v>
      </c>
      <c r="Q571" s="331" t="s">
        <v>913</v>
      </c>
      <c r="R571" s="277" t="s">
        <v>2050</v>
      </c>
      <c r="S571" s="331"/>
      <c r="T571" s="458">
        <f>'Punten per wedstrijd'!D702</f>
        <v>0</v>
      </c>
      <c r="U571" s="331" t="s">
        <v>913</v>
      </c>
      <c r="V571" s="63" t="s">
        <v>3377</v>
      </c>
      <c r="W571" s="63"/>
      <c r="X571" s="458">
        <f>'Punten per wedstrijd'!D83</f>
        <v>3949.299999999992</v>
      </c>
      <c r="Y571" s="331" t="s">
        <v>913</v>
      </c>
      <c r="Z571" s="63" t="s">
        <v>3397</v>
      </c>
      <c r="AA571" s="63"/>
      <c r="AB571" s="458">
        <f>'Punten per wedstrijd'!D284</f>
        <v>461.90000000000271</v>
      </c>
      <c r="AC571" s="331" t="s">
        <v>913</v>
      </c>
      <c r="AD571" s="277" t="s">
        <v>2023</v>
      </c>
      <c r="AE571" s="63"/>
      <c r="AF571" s="458">
        <f>'Punten per wedstrijd'!D429</f>
        <v>249.89999999999955</v>
      </c>
      <c r="AN571" s="10"/>
      <c r="AO571" s="5"/>
      <c r="AR571" s="10"/>
      <c r="AS571" s="4"/>
      <c r="AT571" s="5"/>
      <c r="AW571" s="10"/>
      <c r="AX571" s="5"/>
      <c r="BA571" s="10"/>
      <c r="BB571" s="4"/>
      <c r="BK571" s="4"/>
      <c r="BT571" s="4"/>
      <c r="CC571" s="4"/>
      <c r="CL571" s="4"/>
      <c r="CU571" s="4"/>
      <c r="DD571" s="4"/>
      <c r="DM571" s="4"/>
      <c r="DV571" s="4"/>
      <c r="EE571" s="4"/>
      <c r="EN571" s="4"/>
      <c r="EW571" s="4"/>
      <c r="FF571" s="4"/>
      <c r="FO571" s="4"/>
      <c r="FX571" s="4"/>
      <c r="GG571" s="4"/>
      <c r="GP571" s="4"/>
      <c r="GY571" s="4"/>
      <c r="HH571" s="4"/>
    </row>
    <row r="572" spans="1:993 1055:1108" s="3" customFormat="1" ht="15.75" customHeight="1">
      <c r="A572" s="5" t="s">
        <v>914</v>
      </c>
      <c r="B572" s="277" t="s">
        <v>23</v>
      </c>
      <c r="C572" s="63"/>
      <c r="D572" s="458">
        <f>'Punten per wedstrijd'!D790</f>
        <v>1254.3000000000011</v>
      </c>
      <c r="E572" s="331" t="s">
        <v>914</v>
      </c>
      <c r="F572" s="63" t="s">
        <v>763</v>
      </c>
      <c r="G572" s="63"/>
      <c r="H572" s="458">
        <f>'Punten per wedstrijd'!D165</f>
        <v>3292.2000000000039</v>
      </c>
      <c r="I572" s="331" t="s">
        <v>914</v>
      </c>
      <c r="J572" s="63" t="s">
        <v>3376</v>
      </c>
      <c r="K572" s="63"/>
      <c r="L572" s="458">
        <f>'Punten per wedstrijd'!D357</f>
        <v>695.80000000000007</v>
      </c>
      <c r="M572" s="331" t="s">
        <v>914</v>
      </c>
      <c r="N572" s="63" t="s">
        <v>3383</v>
      </c>
      <c r="O572" s="63"/>
      <c r="P572" s="458">
        <f>'Punten per wedstrijd'!D610</f>
        <v>140.19999999999828</v>
      </c>
      <c r="Q572" s="331" t="s">
        <v>914</v>
      </c>
      <c r="R572" s="63" t="s">
        <v>749</v>
      </c>
      <c r="S572" s="331"/>
      <c r="T572" s="458">
        <f>'Punten per wedstrijd'!D703</f>
        <v>0</v>
      </c>
      <c r="U572" s="331" t="s">
        <v>914</v>
      </c>
      <c r="V572" s="63" t="s">
        <v>755</v>
      </c>
      <c r="W572" s="63"/>
      <c r="X572" s="458">
        <f>'Punten per wedstrijd'!D91</f>
        <v>3917.299999999997</v>
      </c>
      <c r="Y572" s="331" t="s">
        <v>914</v>
      </c>
      <c r="Z572" s="63" t="s">
        <v>3395</v>
      </c>
      <c r="AA572" s="63"/>
      <c r="AB572" s="458">
        <f>'Punten per wedstrijd'!D307</f>
        <v>454.79999999999961</v>
      </c>
      <c r="AC572" s="331" t="s">
        <v>914</v>
      </c>
      <c r="AD572" s="277" t="s">
        <v>2157</v>
      </c>
      <c r="AE572" s="63"/>
      <c r="AF572" s="458">
        <f>'Punten per wedstrijd'!D498</f>
        <v>249.39999999999966</v>
      </c>
      <c r="AN572" s="10"/>
      <c r="AO572" s="5"/>
      <c r="AR572" s="10"/>
      <c r="AS572" s="4"/>
      <c r="AT572" s="5"/>
      <c r="AW572" s="10"/>
      <c r="AX572" s="5"/>
      <c r="BA572" s="10"/>
      <c r="BB572" s="4"/>
      <c r="BK572" s="4"/>
      <c r="BT572" s="4"/>
      <c r="CC572" s="4"/>
      <c r="CL572" s="4"/>
      <c r="CU572" s="4"/>
      <c r="DD572" s="4"/>
      <c r="DM572" s="4"/>
      <c r="DV572" s="4"/>
      <c r="EE572" s="4"/>
      <c r="EN572" s="4"/>
      <c r="EW572" s="4"/>
      <c r="FF572" s="4"/>
      <c r="FO572" s="4"/>
      <c r="FX572" s="4"/>
      <c r="GG572" s="4"/>
      <c r="GP572" s="4"/>
      <c r="GY572" s="4"/>
      <c r="HH572" s="4"/>
    </row>
    <row r="573" spans="1:993 1055:1108" s="3" customFormat="1" ht="15.75" customHeight="1">
      <c r="A573" s="5" t="s">
        <v>915</v>
      </c>
      <c r="B573" s="63" t="s">
        <v>3397</v>
      </c>
      <c r="C573" s="63"/>
      <c r="D573" s="458">
        <f>'Punten per wedstrijd'!D804</f>
        <v>1244.9500000000007</v>
      </c>
      <c r="E573" s="331" t="s">
        <v>915</v>
      </c>
      <c r="F573" s="219" t="s">
        <v>1656</v>
      </c>
      <c r="G573" s="63"/>
      <c r="H573" s="458">
        <f>'Punten per wedstrijd'!D169</f>
        <v>3274.2499999999982</v>
      </c>
      <c r="I573" s="331" t="s">
        <v>915</v>
      </c>
      <c r="J573" s="277" t="s">
        <v>27</v>
      </c>
      <c r="K573" s="63"/>
      <c r="L573" s="458">
        <f>'Punten per wedstrijd'!D380</f>
        <v>693.20000000000823</v>
      </c>
      <c r="M573" s="331" t="s">
        <v>915</v>
      </c>
      <c r="N573" s="63" t="s">
        <v>3378</v>
      </c>
      <c r="O573" s="63"/>
      <c r="P573" s="458">
        <f>'Punten per wedstrijd'!D525</f>
        <v>140.09999999999945</v>
      </c>
      <c r="Q573" s="331" t="s">
        <v>915</v>
      </c>
      <c r="R573" s="63" t="s">
        <v>748</v>
      </c>
      <c r="S573" s="331"/>
      <c r="T573" s="458">
        <f>'Punten per wedstrijd'!D704</f>
        <v>0</v>
      </c>
      <c r="U573" s="331" t="s">
        <v>915</v>
      </c>
      <c r="V573" s="63" t="s">
        <v>3380</v>
      </c>
      <c r="W573" s="63"/>
      <c r="X573" s="458">
        <f>'Punten per wedstrijd'!D85</f>
        <v>3902.599999999994</v>
      </c>
      <c r="Y573" s="331" t="s">
        <v>915</v>
      </c>
      <c r="Z573" s="63" t="s">
        <v>753</v>
      </c>
      <c r="AA573" s="63"/>
      <c r="AB573" s="458">
        <f>'Punten per wedstrijd'!D310</f>
        <v>422.29999999999995</v>
      </c>
      <c r="AC573" s="331" t="s">
        <v>915</v>
      </c>
      <c r="AD573" s="277" t="s">
        <v>2026</v>
      </c>
      <c r="AE573" s="63"/>
      <c r="AF573" s="458">
        <f>'Punten per wedstrijd'!D470</f>
        <v>237.39999999999992</v>
      </c>
      <c r="AN573" s="10"/>
      <c r="AO573" s="5"/>
      <c r="AR573" s="10"/>
      <c r="AS573" s="4"/>
      <c r="AT573" s="5"/>
      <c r="AW573" s="10"/>
      <c r="AX573" s="5"/>
      <c r="BA573" s="10"/>
      <c r="BB573" s="4"/>
      <c r="BK573" s="4"/>
      <c r="BT573" s="4"/>
      <c r="CC573" s="4"/>
      <c r="CL573" s="4"/>
      <c r="CU573" s="4"/>
      <c r="DD573" s="4"/>
      <c r="DM573" s="4"/>
      <c r="DV573" s="4"/>
      <c r="EE573" s="4"/>
      <c r="EN573" s="4"/>
      <c r="EW573" s="4"/>
      <c r="FF573" s="4"/>
      <c r="FO573" s="4"/>
      <c r="FX573" s="4"/>
      <c r="GG573" s="4"/>
      <c r="GP573" s="4"/>
      <c r="GY573" s="4"/>
      <c r="HH573" s="4"/>
    </row>
    <row r="574" spans="1:993 1055:1108" s="3" customFormat="1" ht="15.75" customHeight="1">
      <c r="A574" s="331" t="s">
        <v>916</v>
      </c>
      <c r="B574" s="63" t="s">
        <v>3382</v>
      </c>
      <c r="C574" s="63"/>
      <c r="D574" s="458">
        <f>'Punten per wedstrijd'!D799</f>
        <v>1239.7999999999993</v>
      </c>
      <c r="E574" s="331" t="s">
        <v>916</v>
      </c>
      <c r="F574" s="63" t="s">
        <v>771</v>
      </c>
      <c r="G574" s="63"/>
      <c r="H574" s="458">
        <f>'Punten per wedstrijd'!D120</f>
        <v>3246.2000000000035</v>
      </c>
      <c r="I574" s="331" t="s">
        <v>916</v>
      </c>
      <c r="J574" s="277" t="s">
        <v>2011</v>
      </c>
      <c r="K574" s="63"/>
      <c r="L574" s="458">
        <f>'Punten per wedstrijd'!D344</f>
        <v>687.20000000000402</v>
      </c>
      <c r="M574" s="331" t="s">
        <v>916</v>
      </c>
      <c r="N574" s="63" t="s">
        <v>796</v>
      </c>
      <c r="O574" s="63"/>
      <c r="P574" s="458">
        <f>'Punten per wedstrijd'!D570</f>
        <v>136.30000000000041</v>
      </c>
      <c r="Q574" s="331" t="s">
        <v>916</v>
      </c>
      <c r="R574" s="277" t="s">
        <v>2157</v>
      </c>
      <c r="S574" s="331"/>
      <c r="T574" s="458">
        <f>'Punten per wedstrijd'!D706</f>
        <v>0</v>
      </c>
      <c r="U574" s="331" t="s">
        <v>916</v>
      </c>
      <c r="V574" s="63" t="s">
        <v>154</v>
      </c>
      <c r="W574" s="63"/>
      <c r="X574" s="458">
        <f>'Punten per wedstrijd'!D70</f>
        <v>3878.8000000000043</v>
      </c>
      <c r="Y574" s="331" t="s">
        <v>916</v>
      </c>
      <c r="Z574" s="63" t="s">
        <v>180</v>
      </c>
      <c r="AA574" s="63"/>
      <c r="AB574" s="458">
        <f>'Punten per wedstrijd'!D306</f>
        <v>414.6</v>
      </c>
      <c r="AC574" s="331" t="s">
        <v>916</v>
      </c>
      <c r="AD574" s="63" t="s">
        <v>3369</v>
      </c>
      <c r="AE574" s="63"/>
      <c r="AF574" s="458">
        <f>'Punten per wedstrijd'!D444</f>
        <v>236.69999999999993</v>
      </c>
      <c r="AN574" s="10"/>
      <c r="AO574" s="5"/>
      <c r="AR574" s="10"/>
      <c r="AS574" s="4"/>
      <c r="AT574" s="5"/>
      <c r="AW574" s="10"/>
      <c r="AX574" s="5"/>
      <c r="BA574" s="10"/>
      <c r="BB574" s="4"/>
      <c r="BK574" s="4"/>
      <c r="BT574" s="4"/>
      <c r="CC574" s="4"/>
      <c r="CL574" s="4"/>
      <c r="CU574" s="4"/>
      <c r="DD574" s="4"/>
      <c r="DM574" s="4"/>
      <c r="DV574" s="4"/>
      <c r="EE574" s="4"/>
      <c r="EN574" s="4"/>
      <c r="EW574" s="4"/>
      <c r="FF574" s="4"/>
      <c r="FO574" s="4"/>
      <c r="FX574" s="4"/>
      <c r="GG574" s="4"/>
      <c r="GP574" s="4"/>
      <c r="GY574" s="4"/>
      <c r="HH574" s="4"/>
    </row>
    <row r="575" spans="1:993 1055:1108" s="3" customFormat="1" ht="15.75" customHeight="1">
      <c r="A575" s="331" t="s">
        <v>917</v>
      </c>
      <c r="B575" s="63" t="s">
        <v>3385</v>
      </c>
      <c r="C575" s="63"/>
      <c r="D575" s="458">
        <f>'Punten per wedstrijd'!D752</f>
        <v>1227.3000000000011</v>
      </c>
      <c r="E575" s="331" t="s">
        <v>917</v>
      </c>
      <c r="F575" s="63" t="s">
        <v>782</v>
      </c>
      <c r="G575" s="63"/>
      <c r="H575" s="458">
        <f>'Punten per wedstrijd'!D196</f>
        <v>3244.6999999999989</v>
      </c>
      <c r="I575" s="331" t="s">
        <v>917</v>
      </c>
      <c r="J575" s="277" t="s">
        <v>2026</v>
      </c>
      <c r="K575" s="63"/>
      <c r="L575" s="458">
        <f>'Punten per wedstrijd'!D366</f>
        <v>681.70000000000255</v>
      </c>
      <c r="M575" s="331" t="s">
        <v>917</v>
      </c>
      <c r="N575" s="63" t="s">
        <v>771</v>
      </c>
      <c r="O575" s="63"/>
      <c r="P575" s="458">
        <f>'Punten per wedstrijd'!D536</f>
        <v>135.90000000000111</v>
      </c>
      <c r="Q575" s="331" t="s">
        <v>917</v>
      </c>
      <c r="R575" s="63" t="s">
        <v>3377</v>
      </c>
      <c r="S575" s="331"/>
      <c r="T575" s="458">
        <f>'Punten per wedstrijd'!D707</f>
        <v>0</v>
      </c>
      <c r="U575" s="331" t="s">
        <v>917</v>
      </c>
      <c r="V575" s="63" t="s">
        <v>733</v>
      </c>
      <c r="W575" s="63"/>
      <c r="X575" s="458">
        <f>'Punten per wedstrijd'!D84</f>
        <v>3838.5000000000023</v>
      </c>
      <c r="Y575" s="331" t="s">
        <v>917</v>
      </c>
      <c r="Z575" s="219" t="s">
        <v>1652</v>
      </c>
      <c r="AA575" s="63"/>
      <c r="AB575" s="458">
        <f>'Punten per wedstrijd'!D217</f>
        <v>411.19999999999754</v>
      </c>
      <c r="AC575" s="331" t="s">
        <v>917</v>
      </c>
      <c r="AD575" s="277" t="s">
        <v>27</v>
      </c>
      <c r="AE575" s="63"/>
      <c r="AF575" s="458">
        <f>'Punten per wedstrijd'!D484</f>
        <v>236.3</v>
      </c>
      <c r="AN575" s="10"/>
      <c r="AO575" s="5"/>
      <c r="AR575" s="10"/>
      <c r="AS575" s="4"/>
      <c r="AT575" s="5"/>
      <c r="AW575" s="10"/>
      <c r="AX575" s="5"/>
      <c r="BA575" s="10"/>
      <c r="BB575" s="4"/>
      <c r="BK575" s="4"/>
      <c r="BT575" s="4"/>
      <c r="CC575" s="4"/>
      <c r="CL575" s="4"/>
      <c r="CU575" s="4"/>
      <c r="DD575" s="4"/>
      <c r="DM575" s="4"/>
      <c r="DV575" s="4"/>
      <c r="EE575" s="4"/>
      <c r="EN575" s="4"/>
      <c r="EW575" s="4"/>
      <c r="FF575" s="4"/>
      <c r="FO575" s="4"/>
      <c r="FX575" s="4"/>
      <c r="GG575" s="4"/>
      <c r="GP575" s="4"/>
      <c r="GY575" s="4"/>
      <c r="HH575" s="4"/>
    </row>
    <row r="576" spans="1:993 1055:1108" s="3" customFormat="1" ht="15.75" customHeight="1">
      <c r="A576" s="331" t="s">
        <v>918</v>
      </c>
      <c r="B576" s="219" t="s">
        <v>1657</v>
      </c>
      <c r="C576" s="63"/>
      <c r="D576" s="458">
        <f>'Punten per wedstrijd'!D735</f>
        <v>1202.5500000000011</v>
      </c>
      <c r="E576" s="331" t="s">
        <v>918</v>
      </c>
      <c r="F576" s="63" t="s">
        <v>153</v>
      </c>
      <c r="G576" s="63"/>
      <c r="H576" s="458">
        <f>'Punten per wedstrijd'!D125</f>
        <v>3177.3999999999955</v>
      </c>
      <c r="I576" s="331" t="s">
        <v>918</v>
      </c>
      <c r="J576" s="63" t="s">
        <v>3381</v>
      </c>
      <c r="K576" s="63"/>
      <c r="L576" s="458">
        <f>'Punten per wedstrijd'!D372</f>
        <v>658.54999999997813</v>
      </c>
      <c r="M576" s="331" t="s">
        <v>918</v>
      </c>
      <c r="N576" s="63" t="s">
        <v>3381</v>
      </c>
      <c r="O576" s="63"/>
      <c r="P576" s="458">
        <f>'Punten per wedstrijd'!D580</f>
        <v>134.10000000000099</v>
      </c>
      <c r="Q576" s="331" t="s">
        <v>918</v>
      </c>
      <c r="R576" s="63" t="s">
        <v>733</v>
      </c>
      <c r="S576" s="331"/>
      <c r="T576" s="458">
        <f>'Punten per wedstrijd'!D708</f>
        <v>0</v>
      </c>
      <c r="U576" s="331" t="s">
        <v>918</v>
      </c>
      <c r="V576" s="277" t="s">
        <v>2157</v>
      </c>
      <c r="W576" s="63"/>
      <c r="X576" s="458">
        <f>'Punten per wedstrijd'!D82</f>
        <v>3747.6999999999944</v>
      </c>
      <c r="Y576" s="331" t="s">
        <v>918</v>
      </c>
      <c r="Z576" s="277" t="s">
        <v>25</v>
      </c>
      <c r="AA576" s="63"/>
      <c r="AB576" s="458">
        <f>'Punten per wedstrijd'!D271</f>
        <v>410.00000000000011</v>
      </c>
      <c r="AC576" s="331" t="s">
        <v>918</v>
      </c>
      <c r="AD576" s="63" t="s">
        <v>800</v>
      </c>
      <c r="AE576" s="63"/>
      <c r="AF576" s="458">
        <f>'Punten per wedstrijd'!D464</f>
        <v>233.40000000000029</v>
      </c>
      <c r="AN576" s="10"/>
      <c r="AO576" s="5"/>
      <c r="AR576" s="10"/>
      <c r="AS576" s="4"/>
      <c r="AT576" s="5"/>
      <c r="AW576" s="10"/>
      <c r="AX576" s="5"/>
      <c r="BA576" s="10"/>
      <c r="BB576" s="4"/>
      <c r="BK576" s="4"/>
      <c r="BT576" s="4"/>
      <c r="CC576" s="4"/>
      <c r="CL576" s="4"/>
      <c r="CU576" s="4"/>
      <c r="DD576" s="4"/>
      <c r="DM576" s="4"/>
      <c r="DV576" s="4"/>
      <c r="EE576" s="4"/>
      <c r="EN576" s="4"/>
      <c r="EW576" s="4"/>
      <c r="FF576" s="4"/>
      <c r="FO576" s="4"/>
      <c r="FX576" s="4"/>
      <c r="GG576" s="4"/>
      <c r="GP576" s="4"/>
      <c r="GY576" s="4"/>
      <c r="HH576" s="4"/>
    </row>
    <row r="577" spans="1:216" s="3" customFormat="1" ht="15.75" customHeight="1">
      <c r="A577" s="331" t="s">
        <v>919</v>
      </c>
      <c r="B577" s="63" t="s">
        <v>763</v>
      </c>
      <c r="C577" s="63"/>
      <c r="D577" s="458">
        <f>'Punten per wedstrijd'!D789</f>
        <v>1199.7000000000025</v>
      </c>
      <c r="E577" s="331" t="s">
        <v>919</v>
      </c>
      <c r="F577" s="63" t="s">
        <v>3369</v>
      </c>
      <c r="G577" s="63"/>
      <c r="H577" s="458">
        <f>'Punten per wedstrijd'!D132</f>
        <v>3169.400000000001</v>
      </c>
      <c r="I577" s="331" t="s">
        <v>919</v>
      </c>
      <c r="J577" s="63" t="s">
        <v>3371</v>
      </c>
      <c r="K577" s="63"/>
      <c r="L577" s="458">
        <f>'Punten per wedstrijd'!D335</f>
        <v>656.00000000000068</v>
      </c>
      <c r="M577" s="331" t="s">
        <v>919</v>
      </c>
      <c r="N577" s="277" t="s">
        <v>11</v>
      </c>
      <c r="O577" s="63"/>
      <c r="P577" s="458">
        <f>'Punten per wedstrijd'!D547</f>
        <v>131.80000000000109</v>
      </c>
      <c r="Q577" s="331" t="s">
        <v>919</v>
      </c>
      <c r="R577" s="63" t="s">
        <v>3380</v>
      </c>
      <c r="S577" s="331"/>
      <c r="T577" s="458">
        <f>'Punten per wedstrijd'!D709</f>
        <v>0</v>
      </c>
      <c r="U577" s="331" t="s">
        <v>919</v>
      </c>
      <c r="V577" s="277" t="s">
        <v>2026</v>
      </c>
      <c r="W577" s="63"/>
      <c r="X577" s="458">
        <f>'Punten per wedstrijd'!D54</f>
        <v>3731.5000000000036</v>
      </c>
      <c r="Y577" s="331" t="s">
        <v>919</v>
      </c>
      <c r="Z577" s="63" t="s">
        <v>771</v>
      </c>
      <c r="AA577" s="63"/>
      <c r="AB577" s="458">
        <f>'Punten per wedstrijd'!D224</f>
        <v>408.20000000000118</v>
      </c>
      <c r="AC577" s="331" t="s">
        <v>919</v>
      </c>
      <c r="AD577" s="28" t="s">
        <v>142</v>
      </c>
      <c r="AE577" s="63"/>
      <c r="AF577" s="458">
        <f>'Punten per wedstrijd'!D489</f>
        <v>226.69999999999951</v>
      </c>
      <c r="AN577" s="10"/>
      <c r="AO577" s="5"/>
      <c r="AR577" s="10"/>
      <c r="AS577" s="4"/>
      <c r="AT577" s="5"/>
      <c r="AW577" s="10"/>
      <c r="AX577" s="5"/>
      <c r="BA577" s="10"/>
      <c r="BB577" s="4"/>
      <c r="BK577" s="4"/>
      <c r="BT577" s="4"/>
      <c r="CC577" s="4"/>
      <c r="CL577" s="4"/>
      <c r="CU577" s="4"/>
      <c r="DD577" s="4"/>
      <c r="DM577" s="4"/>
      <c r="DV577" s="4"/>
      <c r="EE577" s="4"/>
      <c r="EN577" s="4"/>
      <c r="EW577" s="4"/>
      <c r="FF577" s="4"/>
      <c r="FO577" s="4"/>
      <c r="FX577" s="4"/>
      <c r="GG577" s="4"/>
      <c r="GP577" s="4"/>
      <c r="GY577" s="4"/>
      <c r="HH577" s="4"/>
    </row>
    <row r="578" spans="1:216" s="3" customFormat="1" ht="15.75" customHeight="1">
      <c r="A578" s="331" t="s">
        <v>920</v>
      </c>
      <c r="B578" s="63" t="s">
        <v>764</v>
      </c>
      <c r="C578" s="63"/>
      <c r="D578" s="458">
        <f>'Punten per wedstrijd'!D800</f>
        <v>1187.4000000000051</v>
      </c>
      <c r="E578" s="331" t="s">
        <v>920</v>
      </c>
      <c r="F578" s="277" t="s">
        <v>3365</v>
      </c>
      <c r="G578" s="63"/>
      <c r="H578" s="458">
        <f>'Punten per wedstrijd'!D157</f>
        <v>3166.6000000000058</v>
      </c>
      <c r="I578" s="331" t="s">
        <v>920</v>
      </c>
      <c r="J578" s="63" t="s">
        <v>3374</v>
      </c>
      <c r="K578" s="63"/>
      <c r="L578" s="458">
        <f>'Punten per wedstrijd'!D371</f>
        <v>644.29999999999609</v>
      </c>
      <c r="M578" s="331" t="s">
        <v>920</v>
      </c>
      <c r="N578" s="277" t="s">
        <v>3366</v>
      </c>
      <c r="O578" s="63"/>
      <c r="P578" s="458">
        <f>'Punten per wedstrijd'!D623</f>
        <v>126.19999999999868</v>
      </c>
      <c r="Q578" s="331" t="s">
        <v>920</v>
      </c>
      <c r="R578" s="277" t="s">
        <v>2002</v>
      </c>
      <c r="S578" s="331"/>
      <c r="T578" s="458">
        <f>'Punten per wedstrijd'!D710</f>
        <v>0</v>
      </c>
      <c r="U578" s="331" t="s">
        <v>920</v>
      </c>
      <c r="V578" s="277" t="s">
        <v>2050</v>
      </c>
      <c r="W578" s="63"/>
      <c r="X578" s="458">
        <f>'Punten per wedstrijd'!D78</f>
        <v>3705.3000000000006</v>
      </c>
      <c r="Y578" s="331" t="s">
        <v>920</v>
      </c>
      <c r="Z578" s="277" t="s">
        <v>2002</v>
      </c>
      <c r="AA578" s="63"/>
      <c r="AB578" s="458">
        <f>'Punten per wedstrijd'!D294</f>
        <v>391.60000000000235</v>
      </c>
      <c r="AC578" s="331" t="s">
        <v>920</v>
      </c>
      <c r="AD578" s="277" t="s">
        <v>2025</v>
      </c>
      <c r="AE578" s="63"/>
      <c r="AF578" s="458">
        <f>'Punten per wedstrijd'!D445</f>
        <v>226.20000000000016</v>
      </c>
      <c r="AN578" s="10"/>
      <c r="AO578" s="5"/>
      <c r="AR578" s="10"/>
      <c r="AS578" s="4"/>
      <c r="AT578" s="5"/>
      <c r="AW578" s="10"/>
      <c r="AX578" s="5"/>
      <c r="BA578" s="10"/>
      <c r="BB578" s="4"/>
      <c r="BK578" s="4"/>
      <c r="BT578" s="4"/>
      <c r="CC578" s="4"/>
      <c r="CL578" s="4"/>
      <c r="CU578" s="4"/>
      <c r="DD578" s="4"/>
      <c r="DM578" s="4"/>
      <c r="DV578" s="4"/>
      <c r="EE578" s="4"/>
      <c r="EN578" s="4"/>
      <c r="EW578" s="4"/>
      <c r="FF578" s="4"/>
      <c r="FO578" s="4"/>
      <c r="FX578" s="4"/>
      <c r="GG578" s="4"/>
      <c r="GP578" s="4"/>
      <c r="GY578" s="4"/>
      <c r="HH578" s="4"/>
    </row>
    <row r="579" spans="1:216" s="3" customFormat="1" ht="15.75" customHeight="1">
      <c r="A579" s="331" t="s">
        <v>921</v>
      </c>
      <c r="B579" s="63" t="s">
        <v>3381</v>
      </c>
      <c r="C579" s="63"/>
      <c r="D579" s="458">
        <f>'Punten per wedstrijd'!D788</f>
        <v>1100.7999999999975</v>
      </c>
      <c r="E579" s="331" t="s">
        <v>921</v>
      </c>
      <c r="F579" s="63" t="s">
        <v>3378</v>
      </c>
      <c r="G579" s="63"/>
      <c r="H579" s="458">
        <f>'Punten per wedstrijd'!D109</f>
        <v>3138.4999999999995</v>
      </c>
      <c r="I579" s="331" t="s">
        <v>921</v>
      </c>
      <c r="J579" s="277" t="s">
        <v>2010</v>
      </c>
      <c r="K579" s="63"/>
      <c r="L579" s="458">
        <f>'Punten per wedstrijd'!D318</f>
        <v>637.29999999999302</v>
      </c>
      <c r="M579" s="331" t="s">
        <v>921</v>
      </c>
      <c r="N579" s="63" t="s">
        <v>3376</v>
      </c>
      <c r="O579" s="63"/>
      <c r="P579" s="458">
        <f>'Punten per wedstrijd'!D565</f>
        <v>125.2000000000001</v>
      </c>
      <c r="Q579" s="331" t="s">
        <v>921</v>
      </c>
      <c r="R579" s="63" t="s">
        <v>3399</v>
      </c>
      <c r="S579" s="331"/>
      <c r="T579" s="458">
        <f>'Punten per wedstrijd'!D711</f>
        <v>0</v>
      </c>
      <c r="U579" s="331" t="s">
        <v>921</v>
      </c>
      <c r="V579" s="63" t="s">
        <v>749</v>
      </c>
      <c r="W579" s="63"/>
      <c r="X579" s="458">
        <f>'Punten per wedstrijd'!D79</f>
        <v>3683.2000000000121</v>
      </c>
      <c r="Y579" s="331" t="s">
        <v>921</v>
      </c>
      <c r="Z579" s="277" t="s">
        <v>2007</v>
      </c>
      <c r="AA579" s="63"/>
      <c r="AB579" s="458">
        <f>'Punten per wedstrijd'!D247</f>
        <v>388.40000000000003</v>
      </c>
      <c r="AC579" s="331" t="s">
        <v>921</v>
      </c>
      <c r="AD579" s="63" t="s">
        <v>3395</v>
      </c>
      <c r="AE579" s="63"/>
      <c r="AF579" s="458">
        <f>'Punten per wedstrijd'!D515</f>
        <v>217.2999999999999</v>
      </c>
      <c r="AN579" s="10"/>
      <c r="AO579" s="5"/>
      <c r="AR579" s="10"/>
      <c r="AS579" s="4"/>
      <c r="AT579" s="5"/>
      <c r="AW579" s="10"/>
      <c r="AX579" s="5"/>
      <c r="BA579" s="10"/>
      <c r="BB579" s="4"/>
      <c r="BK579" s="4"/>
      <c r="BT579" s="4"/>
      <c r="CC579" s="4"/>
      <c r="CL579" s="4"/>
      <c r="CU579" s="4"/>
      <c r="DD579" s="4"/>
      <c r="DM579" s="4"/>
      <c r="DV579" s="4"/>
      <c r="EE579" s="4"/>
      <c r="EN579" s="4"/>
      <c r="EW579" s="4"/>
      <c r="FF579" s="4"/>
      <c r="FO579" s="4"/>
      <c r="FX579" s="4"/>
      <c r="GG579" s="4"/>
      <c r="GP579" s="4"/>
      <c r="GY579" s="4"/>
      <c r="HH579" s="4"/>
    </row>
    <row r="580" spans="1:216" s="3" customFormat="1" ht="15.75" customHeight="1">
      <c r="A580" s="331" t="s">
        <v>922</v>
      </c>
      <c r="B580" s="63" t="s">
        <v>782</v>
      </c>
      <c r="C580" s="63"/>
      <c r="D580" s="458">
        <f>'Punten per wedstrijd'!D820</f>
        <v>1097.1999999999989</v>
      </c>
      <c r="E580" s="331" t="s">
        <v>922</v>
      </c>
      <c r="F580" s="277" t="s">
        <v>2024</v>
      </c>
      <c r="G580" s="63"/>
      <c r="H580" s="458">
        <f>'Punten per wedstrijd'!D126</f>
        <v>3051.8999999999951</v>
      </c>
      <c r="I580" s="331" t="s">
        <v>922</v>
      </c>
      <c r="J580" s="277" t="s">
        <v>2003</v>
      </c>
      <c r="K580" s="63"/>
      <c r="L580" s="458">
        <f>'Punten per wedstrijd'!D320</f>
        <v>635.70000000000505</v>
      </c>
      <c r="M580" s="331" t="s">
        <v>922</v>
      </c>
      <c r="N580" s="277" t="s">
        <v>2025</v>
      </c>
      <c r="O580" s="63"/>
      <c r="P580" s="458">
        <f>'Punten per wedstrijd'!D549</f>
        <v>121.79999999999741</v>
      </c>
      <c r="Q580" s="331" t="s">
        <v>922</v>
      </c>
      <c r="R580" s="277" t="s">
        <v>31</v>
      </c>
      <c r="S580" s="331"/>
      <c r="T580" s="458">
        <f>'Punten per wedstrijd'!D712</f>
        <v>0</v>
      </c>
      <c r="U580" s="331" t="s">
        <v>922</v>
      </c>
      <c r="V580" s="219" t="s">
        <v>1643</v>
      </c>
      <c r="W580" s="63"/>
      <c r="X580" s="458">
        <f>'Punten per wedstrijd'!D46</f>
        <v>3675.8999999999974</v>
      </c>
      <c r="Y580" s="331" t="s">
        <v>922</v>
      </c>
      <c r="Z580" s="219" t="s">
        <v>1660</v>
      </c>
      <c r="AA580" s="63"/>
      <c r="AB580" s="458">
        <f>'Punten per wedstrijd'!D283</f>
        <v>387.49999999999841</v>
      </c>
      <c r="AC580" s="331" t="s">
        <v>922</v>
      </c>
      <c r="AD580" s="63" t="s">
        <v>3368</v>
      </c>
      <c r="AE580" s="63"/>
      <c r="AF580" s="458">
        <f>'Punten per wedstrijd'!D436</f>
        <v>211.69999999999996</v>
      </c>
      <c r="AN580" s="10"/>
      <c r="AO580" s="5"/>
      <c r="AR580" s="10"/>
      <c r="AS580" s="4"/>
      <c r="AT580" s="5"/>
      <c r="AW580" s="10"/>
      <c r="AX580" s="5"/>
      <c r="BA580" s="10"/>
      <c r="BB580" s="4"/>
      <c r="BK580" s="4"/>
      <c r="BT580" s="4"/>
      <c r="CC580" s="4"/>
      <c r="CL580" s="4"/>
      <c r="CU580" s="4"/>
      <c r="DD580" s="4"/>
      <c r="DM580" s="4"/>
      <c r="DV580" s="4"/>
      <c r="EE580" s="4"/>
      <c r="EN580" s="4"/>
      <c r="EW580" s="4"/>
      <c r="FF580" s="4"/>
      <c r="FO580" s="4"/>
      <c r="FX580" s="4"/>
      <c r="GG580" s="4"/>
      <c r="GP580" s="4"/>
      <c r="GY580" s="4"/>
      <c r="HH580" s="4"/>
    </row>
    <row r="581" spans="1:216" s="3" customFormat="1" ht="15.75" customHeight="1">
      <c r="A581" s="331" t="s">
        <v>923</v>
      </c>
      <c r="B581" s="63" t="s">
        <v>738</v>
      </c>
      <c r="C581" s="63"/>
      <c r="D581" s="458">
        <f>'Punten per wedstrijd'!D802</f>
        <v>1088.7999999999993</v>
      </c>
      <c r="E581" s="331" t="s">
        <v>923</v>
      </c>
      <c r="F581" s="277" t="s">
        <v>13</v>
      </c>
      <c r="G581" s="63"/>
      <c r="H581" s="458">
        <f>'Punten per wedstrijd'!D139</f>
        <v>2876.9000000000015</v>
      </c>
      <c r="I581" s="331" t="s">
        <v>923</v>
      </c>
      <c r="J581" s="63" t="s">
        <v>3369</v>
      </c>
      <c r="K581" s="63"/>
      <c r="L581" s="458">
        <f>'Punten per wedstrijd'!D340</f>
        <v>633.24999999998886</v>
      </c>
      <c r="M581" s="331" t="s">
        <v>923</v>
      </c>
      <c r="N581" s="219" t="s">
        <v>1644</v>
      </c>
      <c r="O581" s="63"/>
      <c r="P581" s="458">
        <f>'Punten per wedstrijd'!D577</f>
        <v>121.05000000000051</v>
      </c>
      <c r="Q581" s="331" t="s">
        <v>923</v>
      </c>
      <c r="R581" s="63" t="s">
        <v>790</v>
      </c>
      <c r="S581" s="331"/>
      <c r="T581" s="458">
        <f>'Punten per wedstrijd'!D713</f>
        <v>0</v>
      </c>
      <c r="U581" s="331" t="s">
        <v>923</v>
      </c>
      <c r="V581" s="277" t="s">
        <v>2010</v>
      </c>
      <c r="W581" s="63"/>
      <c r="X581" s="458">
        <f>'Punten per wedstrijd'!D6</f>
        <v>3673.0999999999904</v>
      </c>
      <c r="Y581" s="331" t="s">
        <v>923</v>
      </c>
      <c r="Z581" s="277" t="s">
        <v>2025</v>
      </c>
      <c r="AA581" s="63"/>
      <c r="AB581" s="458">
        <f>'Punten per wedstrijd'!D237</f>
        <v>383.9</v>
      </c>
      <c r="AC581" s="331" t="s">
        <v>923</v>
      </c>
      <c r="AD581" s="277" t="s">
        <v>1</v>
      </c>
      <c r="AE581" s="63"/>
      <c r="AF581" s="458">
        <f>'Punten per wedstrijd'!D428</f>
        <v>210.4999999999996</v>
      </c>
      <c r="AN581" s="10"/>
      <c r="AO581" s="5"/>
      <c r="AR581" s="10"/>
      <c r="AS581" s="4"/>
      <c r="AT581" s="5"/>
      <c r="AW581" s="10"/>
      <c r="AX581" s="5"/>
      <c r="BA581" s="10"/>
      <c r="BB581" s="4"/>
      <c r="BK581" s="4"/>
      <c r="BT581" s="4"/>
      <c r="CC581" s="4"/>
      <c r="CL581" s="4"/>
      <c r="CU581" s="4"/>
      <c r="DD581" s="4"/>
      <c r="DM581" s="4"/>
      <c r="DV581" s="4"/>
      <c r="EE581" s="4"/>
      <c r="EN581" s="4"/>
      <c r="EW581" s="4"/>
      <c r="FF581" s="4"/>
      <c r="FO581" s="4"/>
      <c r="FX581" s="4"/>
      <c r="GG581" s="4"/>
      <c r="GP581" s="4"/>
      <c r="GY581" s="4"/>
      <c r="HH581" s="4"/>
    </row>
    <row r="582" spans="1:216" s="3" customFormat="1" ht="15.75" customHeight="1">
      <c r="A582" s="331" t="s">
        <v>924</v>
      </c>
      <c r="B582" s="277" t="s">
        <v>3366</v>
      </c>
      <c r="C582" s="63"/>
      <c r="D582" s="458">
        <f>'Punten per wedstrijd'!D831</f>
        <v>1046.7999999999984</v>
      </c>
      <c r="E582" s="331" t="s">
        <v>924</v>
      </c>
      <c r="F582" s="277" t="s">
        <v>2052</v>
      </c>
      <c r="G582" s="63"/>
      <c r="H582" s="458">
        <f>'Punten per wedstrijd'!D185</f>
        <v>2846.7000000000062</v>
      </c>
      <c r="I582" s="331" t="s">
        <v>924</v>
      </c>
      <c r="J582" s="277" t="s">
        <v>2157</v>
      </c>
      <c r="K582" s="63"/>
      <c r="L582" s="458">
        <f>'Punten per wedstrijd'!D394</f>
        <v>626.89999999999372</v>
      </c>
      <c r="M582" s="331" t="s">
        <v>924</v>
      </c>
      <c r="N582" s="63" t="s">
        <v>180</v>
      </c>
      <c r="O582" s="63"/>
      <c r="P582" s="458">
        <f>'Punten per wedstrijd'!D618</f>
        <v>118.90000000000066</v>
      </c>
      <c r="Q582" s="331" t="s">
        <v>924</v>
      </c>
      <c r="R582" s="63" t="s">
        <v>782</v>
      </c>
      <c r="S582" s="331"/>
      <c r="T582" s="458">
        <f>'Punten per wedstrijd'!D716</f>
        <v>0</v>
      </c>
      <c r="U582" s="331" t="s">
        <v>924</v>
      </c>
      <c r="V582" s="219" t="s">
        <v>1644</v>
      </c>
      <c r="W582" s="63"/>
      <c r="X582" s="458">
        <f>'Punten per wedstrijd'!D57</f>
        <v>3618.8499999999954</v>
      </c>
      <c r="Y582" s="331" t="s">
        <v>924</v>
      </c>
      <c r="Z582" s="63" t="s">
        <v>154</v>
      </c>
      <c r="AA582" s="63"/>
      <c r="AB582" s="458">
        <f>'Punten per wedstrijd'!D278</f>
        <v>379.80000000000109</v>
      </c>
      <c r="AC582" s="331" t="s">
        <v>924</v>
      </c>
      <c r="AD582" s="277" t="s">
        <v>15</v>
      </c>
      <c r="AE582" s="63"/>
      <c r="AF582" s="458">
        <f>'Punten per wedstrijd'!D453</f>
        <v>205.00000000000003</v>
      </c>
      <c r="AN582" s="10"/>
      <c r="AO582" s="5"/>
      <c r="AR582" s="10"/>
      <c r="AS582" s="4"/>
      <c r="AT582" s="5"/>
      <c r="AW582" s="10"/>
      <c r="AX582" s="5"/>
      <c r="BA582" s="10"/>
      <c r="BB582" s="4"/>
      <c r="BK582" s="4"/>
      <c r="BT582" s="4"/>
      <c r="CC582" s="4"/>
      <c r="CL582" s="4"/>
      <c r="CU582" s="4"/>
      <c r="DD582" s="4"/>
      <c r="DM582" s="4"/>
      <c r="DV582" s="4"/>
      <c r="EE582" s="4"/>
      <c r="EN582" s="4"/>
      <c r="EW582" s="4"/>
      <c r="FF582" s="4"/>
      <c r="FO582" s="4"/>
      <c r="FX582" s="4"/>
      <c r="GG582" s="4"/>
      <c r="GP582" s="4"/>
      <c r="GY582" s="4"/>
      <c r="HH582" s="4"/>
    </row>
    <row r="583" spans="1:216" s="3" customFormat="1" ht="15.75" customHeight="1">
      <c r="A583" s="331" t="s">
        <v>925</v>
      </c>
      <c r="B583" s="277" t="s">
        <v>2024</v>
      </c>
      <c r="C583" s="63"/>
      <c r="D583" s="458">
        <f>'Punten per wedstrijd'!D750</f>
        <v>1028.1000000000004</v>
      </c>
      <c r="E583" s="331" t="s">
        <v>925</v>
      </c>
      <c r="F583" s="277" t="s">
        <v>1</v>
      </c>
      <c r="G583" s="63"/>
      <c r="H583" s="458">
        <f>'Punten per wedstrijd'!D116</f>
        <v>2796.4000000000028</v>
      </c>
      <c r="I583" s="331" t="s">
        <v>925</v>
      </c>
      <c r="J583" s="277" t="s">
        <v>3366</v>
      </c>
      <c r="K583" s="63"/>
      <c r="L583" s="458">
        <f>'Punten per wedstrijd'!D415</f>
        <v>613.29999999999575</v>
      </c>
      <c r="M583" s="331" t="s">
        <v>925</v>
      </c>
      <c r="N583" s="277" t="s">
        <v>13</v>
      </c>
      <c r="O583" s="63"/>
      <c r="P583" s="458">
        <f>'Punten per wedstrijd'!D555</f>
        <v>117.0000000000004</v>
      </c>
      <c r="Q583" s="331" t="s">
        <v>925</v>
      </c>
      <c r="R583" s="277" t="s">
        <v>33</v>
      </c>
      <c r="S583" s="331"/>
      <c r="T583" s="458">
        <f>'Punten per wedstrijd'!D717</f>
        <v>0</v>
      </c>
      <c r="U583" s="331" t="s">
        <v>925</v>
      </c>
      <c r="V583" s="63" t="s">
        <v>764</v>
      </c>
      <c r="W583" s="63"/>
      <c r="X583" s="458">
        <f>'Punten per wedstrijd'!D72</f>
        <v>3551.4999999999977</v>
      </c>
      <c r="Y583" s="331" t="s">
        <v>925</v>
      </c>
      <c r="Z583" s="277" t="s">
        <v>2052</v>
      </c>
      <c r="AA583" s="63"/>
      <c r="AB583" s="458">
        <f>'Punten per wedstrijd'!D289</f>
        <v>372.20000000000198</v>
      </c>
      <c r="AC583" s="331" t="s">
        <v>925</v>
      </c>
      <c r="AD583" s="63" t="s">
        <v>748</v>
      </c>
      <c r="AE583" s="63"/>
      <c r="AF583" s="458">
        <f>'Punten per wedstrijd'!D496</f>
        <v>202.49999999999997</v>
      </c>
      <c r="AN583" s="10"/>
      <c r="AO583" s="5"/>
      <c r="AR583" s="10"/>
      <c r="AS583" s="4"/>
      <c r="AT583" s="5"/>
      <c r="AW583" s="10"/>
      <c r="AX583" s="5"/>
      <c r="BA583" s="10"/>
      <c r="BB583" s="4"/>
      <c r="BK583" s="4"/>
      <c r="BT583" s="4"/>
      <c r="CC583" s="4"/>
      <c r="CL583" s="4"/>
      <c r="CU583" s="4"/>
      <c r="DD583" s="4"/>
      <c r="DM583" s="4"/>
      <c r="DV583" s="4"/>
      <c r="EE583" s="4"/>
      <c r="EN583" s="4"/>
      <c r="EW583" s="4"/>
      <c r="FF583" s="4"/>
      <c r="FO583" s="4"/>
      <c r="FX583" s="4"/>
      <c r="GG583" s="4"/>
      <c r="GP583" s="4"/>
      <c r="GY583" s="4"/>
      <c r="HH583" s="4"/>
    </row>
    <row r="584" spans="1:216" s="3" customFormat="1" ht="15.75" customHeight="1">
      <c r="A584" s="331" t="s">
        <v>926</v>
      </c>
      <c r="B584" s="63" t="s">
        <v>3378</v>
      </c>
      <c r="C584" s="63"/>
      <c r="D584" s="458">
        <f>'Punten per wedstrijd'!D733</f>
        <v>1026.4000000000001</v>
      </c>
      <c r="E584" s="331" t="s">
        <v>926</v>
      </c>
      <c r="F584" s="63" t="s">
        <v>790</v>
      </c>
      <c r="G584" s="63"/>
      <c r="H584" s="458">
        <f>'Punten per wedstrijd'!D193</f>
        <v>2744.299999999997</v>
      </c>
      <c r="I584" s="331" t="s">
        <v>926</v>
      </c>
      <c r="J584" s="277" t="s">
        <v>2050</v>
      </c>
      <c r="K584" s="63"/>
      <c r="L584" s="458">
        <f>'Punten per wedstrijd'!D390</f>
        <v>592.50000000000171</v>
      </c>
      <c r="M584" s="331" t="s">
        <v>926</v>
      </c>
      <c r="N584" s="63" t="s">
        <v>3398</v>
      </c>
      <c r="O584" s="63"/>
      <c r="P584" s="458">
        <f>'Punten per wedstrijd'!D564</f>
        <v>116.49999999999932</v>
      </c>
      <c r="Q584" s="331" t="s">
        <v>926</v>
      </c>
      <c r="R584" s="277" t="s">
        <v>37</v>
      </c>
      <c r="S584" s="331"/>
      <c r="T584" s="458">
        <f>'Punten per wedstrijd'!D718</f>
        <v>0</v>
      </c>
      <c r="U584" s="331" t="s">
        <v>926</v>
      </c>
      <c r="V584" s="277" t="s">
        <v>2053</v>
      </c>
      <c r="W584" s="63"/>
      <c r="X584" s="458">
        <f>'Punten per wedstrijd'!D17</f>
        <v>3523.8</v>
      </c>
      <c r="Y584" s="331" t="s">
        <v>926</v>
      </c>
      <c r="Z584" s="277" t="s">
        <v>27</v>
      </c>
      <c r="AA584" s="63"/>
      <c r="AB584" s="458">
        <f>'Punten per wedstrijd'!D276</f>
        <v>364.09999999999962</v>
      </c>
      <c r="AC584" s="331" t="s">
        <v>926</v>
      </c>
      <c r="AD584" s="277" t="s">
        <v>3365</v>
      </c>
      <c r="AE584" s="63"/>
      <c r="AF584" s="458">
        <f>'Punten per wedstrijd'!D469</f>
        <v>202.10000000000002</v>
      </c>
      <c r="AN584" s="10"/>
      <c r="AO584" s="5"/>
      <c r="AR584" s="10"/>
      <c r="AS584" s="4"/>
      <c r="AT584" s="5"/>
      <c r="AW584" s="10"/>
      <c r="AX584" s="5"/>
      <c r="BA584" s="10"/>
      <c r="BB584" s="4"/>
      <c r="BK584" s="4"/>
      <c r="BT584" s="4"/>
      <c r="CC584" s="4"/>
      <c r="CL584" s="4"/>
      <c r="CU584" s="4"/>
      <c r="DD584" s="4"/>
      <c r="DM584" s="4"/>
      <c r="DV584" s="4"/>
      <c r="EE584" s="4"/>
      <c r="EN584" s="4"/>
      <c r="EW584" s="4"/>
      <c r="FF584" s="4"/>
      <c r="FO584" s="4"/>
      <c r="FX584" s="4"/>
      <c r="GG584" s="4"/>
      <c r="GP584" s="4"/>
      <c r="GY584" s="4"/>
      <c r="HH584" s="4"/>
    </row>
    <row r="585" spans="1:216" s="3" customFormat="1" ht="15.75" customHeight="1">
      <c r="A585" s="331" t="s">
        <v>927</v>
      </c>
      <c r="B585" s="63" t="s">
        <v>3395</v>
      </c>
      <c r="C585" s="63"/>
      <c r="D585" s="458">
        <f>'Punten per wedstrijd'!D827</f>
        <v>974.69999999999891</v>
      </c>
      <c r="E585" s="331" t="s">
        <v>927</v>
      </c>
      <c r="F585" s="277" t="s">
        <v>2050</v>
      </c>
      <c r="G585" s="63"/>
      <c r="H585" s="458">
        <f>'Punten per wedstrijd'!D182</f>
        <v>2662.6999999999989</v>
      </c>
      <c r="I585" s="331" t="s">
        <v>927</v>
      </c>
      <c r="J585" s="63" t="s">
        <v>755</v>
      </c>
      <c r="K585" s="63"/>
      <c r="L585" s="458">
        <f>'Punten per wedstrijd'!D403</f>
        <v>576.39999999999395</v>
      </c>
      <c r="M585" s="331" t="s">
        <v>927</v>
      </c>
      <c r="N585" s="63" t="s">
        <v>782</v>
      </c>
      <c r="O585" s="63"/>
      <c r="P585" s="458">
        <f>'Punten per wedstrijd'!D612</f>
        <v>115.49999999999673</v>
      </c>
      <c r="Q585" s="331" t="s">
        <v>927</v>
      </c>
      <c r="R585" s="28" t="s">
        <v>143</v>
      </c>
      <c r="S585" s="331"/>
      <c r="T585" s="458">
        <f>'Punten per wedstrijd'!D719</f>
        <v>0</v>
      </c>
      <c r="U585" s="331" t="s">
        <v>927</v>
      </c>
      <c r="V585" s="63" t="s">
        <v>753</v>
      </c>
      <c r="W585" s="63"/>
      <c r="X585" s="458">
        <f>'Punten per wedstrijd'!D102</f>
        <v>3496.4000000000019</v>
      </c>
      <c r="Y585" s="331" t="s">
        <v>927</v>
      </c>
      <c r="Z585" s="277" t="s">
        <v>23</v>
      </c>
      <c r="AA585" s="63"/>
      <c r="AB585" s="458">
        <f>'Punten per wedstrijd'!D270</f>
        <v>361.30000000000183</v>
      </c>
      <c r="AC585" s="331" t="s">
        <v>927</v>
      </c>
      <c r="AD585" s="63" t="s">
        <v>734</v>
      </c>
      <c r="AE585" s="63"/>
      <c r="AF585" s="458">
        <f>'Punten per wedstrijd'!D452</f>
        <v>196.09999999999991</v>
      </c>
      <c r="AN585" s="10"/>
      <c r="AO585" s="5"/>
      <c r="AR585" s="10"/>
      <c r="AS585" s="4"/>
      <c r="AT585" s="5"/>
      <c r="AW585" s="10"/>
      <c r="AX585" s="5"/>
      <c r="BA585" s="10"/>
      <c r="BB585" s="4"/>
      <c r="BK585" s="4"/>
      <c r="BT585" s="4"/>
      <c r="CC585" s="4"/>
      <c r="CL585" s="4"/>
      <c r="CU585" s="4"/>
      <c r="DD585" s="4"/>
      <c r="DM585" s="4"/>
      <c r="DV585" s="4"/>
      <c r="EE585" s="4"/>
      <c r="EN585" s="4"/>
      <c r="EW585" s="4"/>
      <c r="FF585" s="4"/>
      <c r="FO585" s="4"/>
      <c r="FX585" s="4"/>
      <c r="GG585" s="4"/>
      <c r="GP585" s="4"/>
      <c r="GY585" s="4"/>
      <c r="HH585" s="4"/>
    </row>
    <row r="586" spans="1:216" s="3" customFormat="1" ht="15.75" customHeight="1">
      <c r="A586" s="331" t="s">
        <v>928</v>
      </c>
      <c r="B586" s="63" t="s">
        <v>790</v>
      </c>
      <c r="C586" s="63"/>
      <c r="D586" s="458">
        <f>'Punten per wedstrijd'!D817</f>
        <v>892.70000000000073</v>
      </c>
      <c r="E586" s="331" t="s">
        <v>928</v>
      </c>
      <c r="F586" s="63" t="s">
        <v>3381</v>
      </c>
      <c r="G586" s="63"/>
      <c r="H586" s="458">
        <f>'Punten per wedstrijd'!D164</f>
        <v>2646.2999999999984</v>
      </c>
      <c r="I586" s="331" t="s">
        <v>928</v>
      </c>
      <c r="J586" s="63" t="s">
        <v>796</v>
      </c>
      <c r="K586" s="63"/>
      <c r="L586" s="458">
        <f>'Punten per wedstrijd'!D362</f>
        <v>533.69999999999823</v>
      </c>
      <c r="M586" s="331" t="s">
        <v>928</v>
      </c>
      <c r="N586" s="63" t="s">
        <v>3370</v>
      </c>
      <c r="O586" s="63"/>
      <c r="P586" s="458">
        <f>'Punten per wedstrijd'!D586</f>
        <v>115.00000000000216</v>
      </c>
      <c r="Q586" s="331" t="s">
        <v>928</v>
      </c>
      <c r="R586" s="219" t="s">
        <v>1662</v>
      </c>
      <c r="S586" s="331"/>
      <c r="T586" s="458">
        <f>'Punten per wedstrijd'!D720</f>
        <v>0</v>
      </c>
      <c r="U586" s="331" t="s">
        <v>928</v>
      </c>
      <c r="V586" s="63" t="s">
        <v>3368</v>
      </c>
      <c r="W586" s="63"/>
      <c r="X586" s="458">
        <f>'Punten per wedstrijd'!D20</f>
        <v>3480.4</v>
      </c>
      <c r="Y586" s="331" t="s">
        <v>928</v>
      </c>
      <c r="Z586" s="63" t="s">
        <v>141</v>
      </c>
      <c r="AA586" s="63"/>
      <c r="AB586" s="458">
        <f>'Punten per wedstrijd'!D260</f>
        <v>356.2</v>
      </c>
      <c r="AC586" s="331" t="s">
        <v>928</v>
      </c>
      <c r="AD586" s="63" t="s">
        <v>3381</v>
      </c>
      <c r="AE586" s="63"/>
      <c r="AF586" s="458">
        <f>'Punten per wedstrijd'!D476</f>
        <v>195</v>
      </c>
      <c r="AN586" s="10"/>
      <c r="AO586" s="5"/>
      <c r="AR586" s="10"/>
      <c r="AS586" s="4"/>
      <c r="AT586" s="5"/>
      <c r="AW586" s="10"/>
      <c r="AX586" s="5"/>
      <c r="BA586" s="10"/>
      <c r="BB586" s="4"/>
      <c r="BK586" s="4"/>
      <c r="BT586" s="4"/>
      <c r="CC586" s="4"/>
      <c r="CL586" s="4"/>
      <c r="CU586" s="4"/>
      <c r="DD586" s="4"/>
      <c r="DM586" s="4"/>
      <c r="DV586" s="4"/>
      <c r="EE586" s="4"/>
      <c r="EN586" s="4"/>
      <c r="EW586" s="4"/>
      <c r="FF586" s="4"/>
      <c r="FO586" s="4"/>
      <c r="FX586" s="4"/>
      <c r="GG586" s="4"/>
      <c r="GP586" s="4"/>
      <c r="GY586" s="4"/>
      <c r="HH586" s="4"/>
    </row>
    <row r="587" spans="1:216" s="3" customFormat="1" ht="15.75" customHeight="1">
      <c r="A587" s="331" t="s">
        <v>929</v>
      </c>
      <c r="B587" s="219" t="s">
        <v>1656</v>
      </c>
      <c r="C587" s="63"/>
      <c r="D587" s="458">
        <f>'Punten per wedstrijd'!D793</f>
        <v>759.29999999999745</v>
      </c>
      <c r="E587" s="331" t="s">
        <v>929</v>
      </c>
      <c r="F587" s="277" t="s">
        <v>2003</v>
      </c>
      <c r="G587" s="63"/>
      <c r="H587" s="458">
        <f>'Punten per wedstrijd'!D112</f>
        <v>2608.900000000001</v>
      </c>
      <c r="I587" s="331" t="s">
        <v>929</v>
      </c>
      <c r="J587" s="63" t="s">
        <v>788</v>
      </c>
      <c r="K587" s="63"/>
      <c r="L587" s="458">
        <f>'Punten per wedstrijd'!D330</f>
        <v>513.30000000000439</v>
      </c>
      <c r="M587" s="331" t="s">
        <v>929</v>
      </c>
      <c r="N587" s="63" t="s">
        <v>728</v>
      </c>
      <c r="O587" s="63"/>
      <c r="P587" s="458">
        <f>'Punten per wedstrijd'!D551</f>
        <v>115.00000000000136</v>
      </c>
      <c r="Q587" s="331" t="s">
        <v>929</v>
      </c>
      <c r="R587" s="277" t="s">
        <v>2030</v>
      </c>
      <c r="S587" s="331"/>
      <c r="T587" s="458">
        <f>'Punten per wedstrijd'!D721</f>
        <v>0</v>
      </c>
      <c r="U587" s="331" t="s">
        <v>929</v>
      </c>
      <c r="V587" s="63" t="s">
        <v>779</v>
      </c>
      <c r="W587" s="63"/>
      <c r="X587" s="458">
        <f>'Punten per wedstrijd'!D77</f>
        <v>3473.0000000000064</v>
      </c>
      <c r="Y587" s="331" t="s">
        <v>929</v>
      </c>
      <c r="Z587" s="277" t="s">
        <v>2023</v>
      </c>
      <c r="AA587" s="63"/>
      <c r="AB587" s="458">
        <f>'Punten per wedstrijd'!D221</f>
        <v>353.80000000000132</v>
      </c>
      <c r="AC587" s="331" t="s">
        <v>929</v>
      </c>
      <c r="AD587" s="277" t="s">
        <v>17</v>
      </c>
      <c r="AE587" s="63"/>
      <c r="AF587" s="458">
        <f>'Punten per wedstrijd'!D456</f>
        <v>179.7</v>
      </c>
      <c r="AN587" s="10"/>
      <c r="AO587" s="5"/>
      <c r="AR587" s="10"/>
      <c r="AS587" s="4"/>
      <c r="AT587" s="5"/>
      <c r="AW587" s="10"/>
      <c r="AX587" s="5"/>
      <c r="BA587" s="10"/>
      <c r="BB587" s="4"/>
      <c r="BK587" s="4"/>
      <c r="BT587" s="4"/>
      <c r="CC587" s="4"/>
      <c r="CL587" s="4"/>
      <c r="CU587" s="4"/>
      <c r="DD587" s="4"/>
      <c r="DM587" s="4"/>
      <c r="DV587" s="4"/>
      <c r="EE587" s="4"/>
      <c r="EN587" s="4"/>
      <c r="EW587" s="4"/>
      <c r="FF587" s="4"/>
      <c r="FO587" s="4"/>
      <c r="FX587" s="4"/>
      <c r="GG587" s="4"/>
      <c r="GP587" s="4"/>
      <c r="GY587" s="4"/>
      <c r="HH587" s="4"/>
    </row>
    <row r="588" spans="1:216" s="3" customFormat="1" ht="15.75" customHeight="1">
      <c r="A588" s="331" t="s">
        <v>930</v>
      </c>
      <c r="B588" s="63" t="s">
        <v>3376</v>
      </c>
      <c r="C588" s="63"/>
      <c r="D588" s="458">
        <f>'Punten per wedstrijd'!D773</f>
        <v>701.40000000000146</v>
      </c>
      <c r="E588" s="331" t="s">
        <v>930</v>
      </c>
      <c r="F588" s="63" t="s">
        <v>755</v>
      </c>
      <c r="G588" s="63"/>
      <c r="H588" s="458">
        <f>'Punten per wedstrijd'!D195</f>
        <v>2581.5999999999976</v>
      </c>
      <c r="I588" s="331" t="s">
        <v>930</v>
      </c>
      <c r="J588" s="63" t="s">
        <v>3395</v>
      </c>
      <c r="K588" s="63"/>
      <c r="L588" s="458">
        <f>'Punten per wedstrijd'!D411</f>
        <v>499.79999999998842</v>
      </c>
      <c r="M588" s="331" t="s">
        <v>930</v>
      </c>
      <c r="N588" s="63" t="s">
        <v>3368</v>
      </c>
      <c r="O588" s="63"/>
      <c r="P588" s="458">
        <f>'Punten per wedstrijd'!D540</f>
        <v>113.9999999999992</v>
      </c>
      <c r="Q588" s="331" t="s">
        <v>930</v>
      </c>
      <c r="R588" s="63" t="s">
        <v>180</v>
      </c>
      <c r="S588" s="331"/>
      <c r="T588" s="458">
        <f>'Punten per wedstrijd'!D722</f>
        <v>0</v>
      </c>
      <c r="U588" s="331" t="s">
        <v>930</v>
      </c>
      <c r="V588" s="63" t="s">
        <v>763</v>
      </c>
      <c r="W588" s="63"/>
      <c r="X588" s="458">
        <f>'Punten per wedstrijd'!D61</f>
        <v>3402.6000000000072</v>
      </c>
      <c r="Y588" s="331" t="s">
        <v>930</v>
      </c>
      <c r="Z588" s="277" t="s">
        <v>2030</v>
      </c>
      <c r="AA588" s="63"/>
      <c r="AB588" s="458">
        <f>'Punten per wedstrijd'!D305</f>
        <v>347.6</v>
      </c>
      <c r="AC588" s="331" t="s">
        <v>930</v>
      </c>
      <c r="AD588" s="63" t="s">
        <v>746</v>
      </c>
      <c r="AE588" s="63"/>
      <c r="AF588" s="458">
        <f>'Punten per wedstrijd'!D483</f>
        <v>177.00000000000011</v>
      </c>
      <c r="AN588" s="10"/>
      <c r="AO588" s="5"/>
      <c r="AR588" s="10"/>
      <c r="AS588" s="4"/>
      <c r="AT588" s="5"/>
      <c r="AW588" s="10"/>
      <c r="AX588" s="5"/>
      <c r="BA588" s="10"/>
      <c r="BB588" s="4"/>
      <c r="BK588" s="4"/>
      <c r="BT588" s="4"/>
      <c r="CC588" s="4"/>
      <c r="CL588" s="4"/>
      <c r="CU588" s="4"/>
      <c r="DD588" s="4"/>
      <c r="DM588" s="4"/>
      <c r="DV588" s="4"/>
      <c r="EE588" s="4"/>
      <c r="EN588" s="4"/>
      <c r="EW588" s="4"/>
      <c r="FF588" s="4"/>
      <c r="FO588" s="4"/>
      <c r="FX588" s="4"/>
      <c r="GG588" s="4"/>
      <c r="GP588" s="4"/>
      <c r="GY588" s="4"/>
      <c r="HH588" s="4"/>
    </row>
    <row r="589" spans="1:216" s="3" customFormat="1" ht="15.75" customHeight="1">
      <c r="A589" s="331" t="s">
        <v>931</v>
      </c>
      <c r="B589" s="277" t="s">
        <v>2050</v>
      </c>
      <c r="C589" s="63"/>
      <c r="D589" s="458">
        <f>'Punten per wedstrijd'!D806</f>
        <v>695.50000000000182</v>
      </c>
      <c r="E589" s="331" t="s">
        <v>931</v>
      </c>
      <c r="F589" s="63" t="s">
        <v>3399</v>
      </c>
      <c r="G589" s="63"/>
      <c r="H589" s="458">
        <f>'Punten per wedstrijd'!D191</f>
        <v>2572.4499999999985</v>
      </c>
      <c r="I589" s="331" t="s">
        <v>931</v>
      </c>
      <c r="J589" s="277" t="s">
        <v>1</v>
      </c>
      <c r="K589" s="63"/>
      <c r="L589" s="458">
        <f>'Punten per wedstrijd'!D324</f>
        <v>495.00000000001847</v>
      </c>
      <c r="M589" s="331" t="s">
        <v>931</v>
      </c>
      <c r="N589" s="277" t="s">
        <v>23</v>
      </c>
      <c r="O589" s="63"/>
      <c r="P589" s="458">
        <f>'Punten per wedstrijd'!D582</f>
        <v>110.30000000000075</v>
      </c>
      <c r="Q589" s="331" t="s">
        <v>931</v>
      </c>
      <c r="R589" s="219" t="s">
        <v>1659</v>
      </c>
      <c r="S589" s="331"/>
      <c r="T589" s="458">
        <f>'Punten per wedstrijd'!D724</f>
        <v>0</v>
      </c>
      <c r="U589" s="331" t="s">
        <v>931</v>
      </c>
      <c r="V589" s="63" t="s">
        <v>141</v>
      </c>
      <c r="W589" s="63"/>
      <c r="X589" s="458">
        <f>'Punten per wedstrijd'!D52</f>
        <v>3352.6999999999985</v>
      </c>
      <c r="Y589" s="331" t="s">
        <v>931</v>
      </c>
      <c r="Z589" s="63" t="s">
        <v>728</v>
      </c>
      <c r="AA589" s="63"/>
      <c r="AB589" s="458">
        <f>'Punten per wedstrijd'!D239</f>
        <v>346.59999999999889</v>
      </c>
      <c r="AC589" s="331" t="s">
        <v>931</v>
      </c>
      <c r="AD589" s="63" t="s">
        <v>788</v>
      </c>
      <c r="AE589" s="63"/>
      <c r="AF589" s="458">
        <f>'Punten per wedstrijd'!D434</f>
        <v>175.89999999999986</v>
      </c>
      <c r="AN589" s="10"/>
      <c r="AO589" s="5"/>
      <c r="AR589" s="10"/>
      <c r="AS589" s="4"/>
      <c r="AT589" s="5"/>
      <c r="AW589" s="10"/>
      <c r="AX589" s="5"/>
      <c r="BA589" s="10"/>
      <c r="BB589" s="4"/>
      <c r="BK589" s="4"/>
      <c r="BT589" s="4"/>
      <c r="CC589" s="4"/>
      <c r="CL589" s="4"/>
      <c r="CU589" s="4"/>
      <c r="DD589" s="4"/>
      <c r="DM589" s="4"/>
      <c r="DV589" s="4"/>
      <c r="EE589" s="4"/>
      <c r="EN589" s="4"/>
      <c r="EW589" s="4"/>
      <c r="FF589" s="4"/>
      <c r="FO589" s="4"/>
      <c r="FX589" s="4"/>
      <c r="GG589" s="4"/>
      <c r="GP589" s="4"/>
      <c r="GY589" s="4"/>
      <c r="HH589" s="4"/>
    </row>
    <row r="590" spans="1:216" s="3" customFormat="1" ht="15.75" customHeight="1">
      <c r="A590" s="331" t="s">
        <v>932</v>
      </c>
      <c r="B590" s="63" t="s">
        <v>796</v>
      </c>
      <c r="C590" s="63"/>
      <c r="D590" s="458">
        <f>'Punten per wedstrijd'!D778</f>
        <v>686.70000000000073</v>
      </c>
      <c r="E590" s="331" t="s">
        <v>932</v>
      </c>
      <c r="F590" s="63" t="s">
        <v>3376</v>
      </c>
      <c r="G590" s="63"/>
      <c r="H590" s="458">
        <f>'Punten per wedstrijd'!D149</f>
        <v>2515.1000000000049</v>
      </c>
      <c r="I590" s="331" t="s">
        <v>932</v>
      </c>
      <c r="J590" s="277" t="s">
        <v>2025</v>
      </c>
      <c r="K590" s="63"/>
      <c r="L590" s="458">
        <f>'Punten per wedstrijd'!D341</f>
        <v>493.69999999999493</v>
      </c>
      <c r="M590" s="331" t="s">
        <v>932</v>
      </c>
      <c r="N590" s="63" t="s">
        <v>3397</v>
      </c>
      <c r="O590" s="63"/>
      <c r="P590" s="458">
        <f>'Punten per wedstrijd'!D596</f>
        <v>95.800000000002683</v>
      </c>
      <c r="Q590" s="331" t="s">
        <v>932</v>
      </c>
      <c r="R590" s="63" t="s">
        <v>155</v>
      </c>
      <c r="S590" s="331"/>
      <c r="T590" s="458">
        <f>'Punten per wedstrijd'!D725</f>
        <v>0</v>
      </c>
      <c r="U590" s="331" t="s">
        <v>932</v>
      </c>
      <c r="V590" s="277" t="s">
        <v>2003</v>
      </c>
      <c r="W590" s="63"/>
      <c r="X590" s="458">
        <f>'Punten per wedstrijd'!D8</f>
        <v>3119.0000000000014</v>
      </c>
      <c r="Y590" s="331" t="s">
        <v>932</v>
      </c>
      <c r="Z590" s="63" t="s">
        <v>9</v>
      </c>
      <c r="AA590" s="63"/>
      <c r="AB590" s="458">
        <f>'Punten per wedstrijd'!D233</f>
        <v>328.79999999999961</v>
      </c>
      <c r="AC590" s="331" t="s">
        <v>932</v>
      </c>
      <c r="AD590" s="277" t="s">
        <v>13</v>
      </c>
      <c r="AE590" s="63"/>
      <c r="AF590" s="458">
        <f>'Punten per wedstrijd'!D451</f>
        <v>163.89999999999989</v>
      </c>
      <c r="AN590" s="10"/>
      <c r="AO590" s="5"/>
      <c r="AR590" s="10"/>
      <c r="AS590" s="4"/>
      <c r="AT590" s="5"/>
      <c r="AW590" s="10"/>
      <c r="AX590" s="5"/>
      <c r="BA590" s="10"/>
      <c r="BB590" s="4"/>
      <c r="BK590" s="4"/>
      <c r="BT590" s="4"/>
      <c r="CC590" s="4"/>
      <c r="CL590" s="4"/>
      <c r="CU590" s="4"/>
      <c r="DD590" s="4"/>
      <c r="DM590" s="4"/>
      <c r="DV590" s="4"/>
      <c r="EE590" s="4"/>
      <c r="EN590" s="4"/>
      <c r="EW590" s="4"/>
      <c r="FF590" s="4"/>
      <c r="FO590" s="4"/>
      <c r="FX590" s="4"/>
      <c r="GG590" s="4"/>
      <c r="GP590" s="4"/>
      <c r="GY590" s="4"/>
      <c r="HH590" s="4"/>
    </row>
    <row r="591" spans="1:216" s="3" customFormat="1" ht="15.75" customHeight="1">
      <c r="A591" s="331" t="s">
        <v>933</v>
      </c>
      <c r="B591" s="63" t="s">
        <v>3373</v>
      </c>
      <c r="C591" s="63"/>
      <c r="D591" s="458">
        <f>'Punten per wedstrijd'!D771</f>
        <v>658.10000000000218</v>
      </c>
      <c r="E591" s="331" t="s">
        <v>933</v>
      </c>
      <c r="F591" s="63" t="s">
        <v>788</v>
      </c>
      <c r="G591" s="63"/>
      <c r="H591" s="458">
        <f>'Punten per wedstrijd'!D122</f>
        <v>2456.1999999999994</v>
      </c>
      <c r="I591" s="331" t="s">
        <v>933</v>
      </c>
      <c r="J591" s="63" t="s">
        <v>3383</v>
      </c>
      <c r="K591" s="63"/>
      <c r="L591" s="458">
        <f>'Punten per wedstrijd'!D402</f>
        <v>464.09999999999479</v>
      </c>
      <c r="M591" s="331" t="s">
        <v>933</v>
      </c>
      <c r="N591" s="277" t="s">
        <v>2002</v>
      </c>
      <c r="O591" s="63"/>
      <c r="P591" s="458">
        <f>'Punten per wedstrijd'!D606</f>
        <v>92.499999999993889</v>
      </c>
      <c r="Q591" s="331" t="s">
        <v>933</v>
      </c>
      <c r="R591" s="63" t="s">
        <v>753</v>
      </c>
      <c r="S591" s="331"/>
      <c r="T591" s="458">
        <f>'Punten per wedstrijd'!D726</f>
        <v>0</v>
      </c>
      <c r="U591" s="331" t="s">
        <v>933</v>
      </c>
      <c r="V591" s="277" t="s">
        <v>2052</v>
      </c>
      <c r="W591" s="63"/>
      <c r="X591" s="458">
        <f>'Punten per wedstrijd'!D81</f>
        <v>2793.9000000000124</v>
      </c>
      <c r="Y591" s="331" t="s">
        <v>933</v>
      </c>
      <c r="Z591" s="63" t="s">
        <v>3371</v>
      </c>
      <c r="AA591" s="63"/>
      <c r="AB591" s="458">
        <f>'Punten per wedstrijd'!D231</f>
        <v>323.09999999999894</v>
      </c>
      <c r="AC591" s="331" t="s">
        <v>933</v>
      </c>
      <c r="AD591" s="63" t="s">
        <v>3397</v>
      </c>
      <c r="AE591" s="63"/>
      <c r="AF591" s="458">
        <f>'Punten per wedstrijd'!D492</f>
        <v>145.70000000000002</v>
      </c>
      <c r="AN591" s="10"/>
      <c r="AO591" s="5"/>
      <c r="AR591" s="10"/>
      <c r="AS591" s="4"/>
      <c r="AT591" s="5"/>
      <c r="AW591" s="10"/>
      <c r="AX591" s="5"/>
      <c r="BA591" s="10"/>
      <c r="BB591" s="4"/>
      <c r="BK591" s="4"/>
      <c r="BT591" s="4"/>
      <c r="CC591" s="4"/>
      <c r="CL591" s="4"/>
      <c r="CU591" s="4"/>
      <c r="DD591" s="4"/>
      <c r="DM591" s="4"/>
      <c r="DV591" s="4"/>
      <c r="EE591" s="4"/>
      <c r="EN591" s="4"/>
      <c r="EW591" s="4"/>
      <c r="FF591" s="4"/>
      <c r="FO591" s="4"/>
      <c r="FX591" s="4"/>
      <c r="GG591" s="4"/>
      <c r="GP591" s="4"/>
      <c r="GY591" s="4"/>
      <c r="HH591" s="4"/>
    </row>
    <row r="592" spans="1:216" s="3" customFormat="1" ht="15.75" customHeight="1">
      <c r="A592" s="331" t="s">
        <v>934</v>
      </c>
      <c r="B592" s="63" t="s">
        <v>755</v>
      </c>
      <c r="C592" s="63"/>
      <c r="D592" s="458">
        <f>'Punten per wedstrijd'!D819</f>
        <v>643.49999999999636</v>
      </c>
      <c r="E592" s="331" t="s">
        <v>934</v>
      </c>
      <c r="F592" s="63" t="s">
        <v>3383</v>
      </c>
      <c r="G592" s="63"/>
      <c r="H592" s="458">
        <f>'Punten per wedstrijd'!D194</f>
        <v>2039.8000000000031</v>
      </c>
      <c r="I592" s="331" t="s">
        <v>934</v>
      </c>
      <c r="J592" s="63" t="s">
        <v>3373</v>
      </c>
      <c r="K592" s="63"/>
      <c r="L592" s="458">
        <f>'Punten per wedstrijd'!D355</f>
        <v>455.20000000002028</v>
      </c>
      <c r="M592" s="331" t="s">
        <v>934</v>
      </c>
      <c r="N592" s="277" t="s">
        <v>2052</v>
      </c>
      <c r="O592" s="63"/>
      <c r="P592" s="458">
        <f>'Punten per wedstrijd'!D601</f>
        <v>84.600000000002922</v>
      </c>
      <c r="Q592" s="331" t="s">
        <v>934</v>
      </c>
      <c r="R592" s="277" t="s">
        <v>3366</v>
      </c>
      <c r="S592" s="331"/>
      <c r="T592" s="458">
        <f>'Punten per wedstrijd'!D727</f>
        <v>0</v>
      </c>
      <c r="U592" s="331" t="s">
        <v>934</v>
      </c>
      <c r="V592" s="277" t="s">
        <v>2007</v>
      </c>
      <c r="W592" s="63"/>
      <c r="X592" s="458">
        <f>'Punten per wedstrijd'!D39</f>
        <v>2065.5000000000009</v>
      </c>
      <c r="Y592" s="331" t="s">
        <v>934</v>
      </c>
      <c r="Z592" s="219" t="s">
        <v>1644</v>
      </c>
      <c r="AA592" s="63"/>
      <c r="AB592" s="458">
        <f>'Punten per wedstrijd'!D265</f>
        <v>269.85000000000002</v>
      </c>
      <c r="AC592" s="331" t="s">
        <v>934</v>
      </c>
      <c r="AD592" s="277" t="s">
        <v>2030</v>
      </c>
      <c r="AE592" s="63"/>
      <c r="AF592" s="458">
        <f>'Punten per wedstrijd'!D513</f>
        <v>143.90000000000012</v>
      </c>
      <c r="AN592" s="10"/>
      <c r="AO592" s="5"/>
      <c r="AR592" s="10"/>
      <c r="AS592" s="4"/>
      <c r="AT592" s="5"/>
      <c r="AW592" s="10"/>
      <c r="AX592" s="5"/>
      <c r="BA592" s="10"/>
      <c r="BB592" s="4"/>
      <c r="BK592" s="4"/>
      <c r="BT592" s="4"/>
      <c r="CC592" s="4"/>
      <c r="CL592" s="4"/>
      <c r="CU592" s="4"/>
      <c r="DD592" s="4"/>
      <c r="DM592" s="4"/>
      <c r="DV592" s="4"/>
      <c r="EE592" s="4"/>
      <c r="EN592" s="4"/>
      <c r="EW592" s="4"/>
      <c r="FF592" s="4"/>
      <c r="FO592" s="4"/>
      <c r="FX592" s="4"/>
      <c r="GG592" s="4"/>
      <c r="GP592" s="4"/>
      <c r="GY592" s="4"/>
      <c r="HH592" s="4"/>
    </row>
    <row r="593" spans="1:1125" s="3" customFormat="1" ht="15.75" customHeight="1">
      <c r="A593" s="331" t="s">
        <v>935</v>
      </c>
      <c r="B593" s="63" t="s">
        <v>762</v>
      </c>
      <c r="C593" s="63"/>
      <c r="D593" s="458">
        <f>'Punten per wedstrijd'!D786</f>
        <v>475.19999999999709</v>
      </c>
      <c r="E593" s="331" t="s">
        <v>935</v>
      </c>
      <c r="F593" s="277" t="s">
        <v>3366</v>
      </c>
      <c r="G593" s="63"/>
      <c r="H593" s="458">
        <f>'Punten per wedstrijd'!D207</f>
        <v>2026.0499999999977</v>
      </c>
      <c r="I593" s="331" t="s">
        <v>935</v>
      </c>
      <c r="J593" s="277" t="s">
        <v>2024</v>
      </c>
      <c r="K593" s="63"/>
      <c r="L593" s="458">
        <f>'Punten per wedstrijd'!D334</f>
        <v>432.39999999999975</v>
      </c>
      <c r="M593" s="331" t="s">
        <v>935</v>
      </c>
      <c r="N593" s="63" t="s">
        <v>3377</v>
      </c>
      <c r="O593" s="63"/>
      <c r="P593" s="458">
        <f>'Punten per wedstrijd'!D603</f>
        <v>61.800000000000182</v>
      </c>
      <c r="Q593" s="331" t="s">
        <v>935</v>
      </c>
      <c r="R593" s="277" t="s">
        <v>2008</v>
      </c>
      <c r="S593" s="331"/>
      <c r="T593" s="458">
        <f>'Punten per wedstrijd'!D728</f>
        <v>0</v>
      </c>
      <c r="U593" s="331" t="s">
        <v>935</v>
      </c>
      <c r="V593" s="63" t="s">
        <v>788</v>
      </c>
      <c r="W593" s="63"/>
      <c r="X593" s="458">
        <f>'Punten per wedstrijd'!D18</f>
        <v>1935.8000000000004</v>
      </c>
      <c r="Y593" s="331" t="s">
        <v>935</v>
      </c>
      <c r="Z593" s="277" t="s">
        <v>3365</v>
      </c>
      <c r="AA593" s="63"/>
      <c r="AB593" s="458">
        <f>'Punten per wedstrijd'!D261</f>
        <v>264.69999999999987</v>
      </c>
      <c r="AC593" s="331" t="s">
        <v>935</v>
      </c>
      <c r="AD593" s="219" t="s">
        <v>1644</v>
      </c>
      <c r="AE593" s="63"/>
      <c r="AF593" s="458">
        <f>'Punten per wedstrijd'!D473</f>
        <v>129.50000000000014</v>
      </c>
      <c r="AN593" s="10"/>
      <c r="AO593" s="5"/>
      <c r="AR593" s="10"/>
      <c r="AS593" s="4"/>
      <c r="AT593" s="5"/>
      <c r="AW593" s="10"/>
      <c r="AX593" s="5"/>
      <c r="BA593" s="10"/>
      <c r="BB593" s="4"/>
      <c r="BK593" s="4"/>
      <c r="BT593" s="4"/>
      <c r="CC593" s="4"/>
      <c r="CL593" s="4"/>
      <c r="CU593" s="4"/>
      <c r="DD593" s="4"/>
      <c r="DM593" s="4"/>
      <c r="DV593" s="4"/>
      <c r="EE593" s="4"/>
      <c r="EN593" s="4"/>
      <c r="EW593" s="4"/>
      <c r="FF593" s="4"/>
      <c r="FO593" s="4"/>
      <c r="FX593" s="4"/>
      <c r="GG593" s="4"/>
      <c r="GP593" s="4"/>
      <c r="GY593" s="4"/>
      <c r="HH593" s="4"/>
    </row>
    <row r="594" spans="1:1125" s="7" customFormat="1" ht="19.5">
      <c r="A594" s="13"/>
      <c r="E594" s="76"/>
      <c r="F594" s="13"/>
      <c r="I594" s="76"/>
      <c r="K594" s="13"/>
      <c r="O594" s="76"/>
      <c r="P594" s="13"/>
      <c r="T594" s="76"/>
      <c r="U594" s="13"/>
      <c r="W594" s="13"/>
      <c r="Y594" s="76"/>
      <c r="AC594" s="76"/>
      <c r="AG594" s="76"/>
      <c r="AI594" s="76"/>
      <c r="AJ594" s="8"/>
      <c r="AK594" s="13"/>
      <c r="AN594" s="76"/>
      <c r="AO594" s="13"/>
      <c r="AR594" s="76"/>
      <c r="AS594" s="8"/>
      <c r="AT594" s="13"/>
      <c r="AW594" s="76"/>
      <c r="AX594" s="13"/>
      <c r="BA594" s="76"/>
      <c r="BB594" s="8"/>
      <c r="BK594" s="8"/>
      <c r="BT594" s="8"/>
      <c r="CC594" s="8"/>
      <c r="CL594" s="8"/>
      <c r="CU594" s="8"/>
      <c r="DD594" s="8"/>
      <c r="DM594" s="8"/>
      <c r="DV594" s="8"/>
      <c r="EE594" s="8"/>
      <c r="EN594" s="8"/>
      <c r="EW594" s="8"/>
      <c r="FF594" s="8"/>
      <c r="FO594" s="8"/>
      <c r="FX594" s="8"/>
      <c r="GG594" s="8"/>
      <c r="GP594" s="8"/>
      <c r="GY594" s="8"/>
      <c r="HH594" s="8"/>
    </row>
    <row r="595" spans="1:1125" s="7" customFormat="1" ht="19.5">
      <c r="A595" s="13"/>
      <c r="E595" s="76"/>
      <c r="F595" s="13"/>
      <c r="I595" s="76"/>
      <c r="K595" s="13"/>
      <c r="O595" s="76"/>
      <c r="P595" s="13"/>
      <c r="T595" s="76"/>
      <c r="U595" s="13"/>
      <c r="W595" s="13"/>
      <c r="Y595" s="76"/>
      <c r="AC595" s="76"/>
      <c r="AG595" s="76"/>
      <c r="AI595" s="76"/>
      <c r="AJ595" s="8"/>
      <c r="AK595" s="13"/>
      <c r="AN595" s="76"/>
      <c r="AO595" s="13"/>
      <c r="AR595" s="76"/>
      <c r="AS595" s="8"/>
      <c r="AT595" s="13"/>
      <c r="AW595" s="76"/>
      <c r="AX595" s="13"/>
      <c r="BA595" s="76"/>
      <c r="BB595" s="8"/>
      <c r="BK595" s="8"/>
      <c r="BT595" s="8"/>
      <c r="CC595" s="8"/>
      <c r="CL595" s="8"/>
      <c r="CU595" s="8"/>
      <c r="DD595" s="8"/>
      <c r="DM595" s="8"/>
      <c r="DV595" s="8"/>
      <c r="EE595" s="8"/>
      <c r="EN595" s="8"/>
      <c r="EW595" s="8"/>
      <c r="FF595" s="8"/>
      <c r="FO595" s="8"/>
      <c r="FX595" s="8"/>
      <c r="GG595" s="8"/>
      <c r="GP595" s="8"/>
      <c r="GY595" s="8"/>
      <c r="HH595" s="8"/>
    </row>
    <row r="596" spans="1:1125" s="7" customFormat="1" ht="18.75">
      <c r="A596" s="51" t="s">
        <v>743</v>
      </c>
      <c r="D596"/>
      <c r="I596" s="8"/>
      <c r="J596" s="51" t="s">
        <v>743</v>
      </c>
      <c r="R596" s="8"/>
      <c r="S596" s="51" t="s">
        <v>741</v>
      </c>
      <c r="AA596" s="8"/>
      <c r="AB596" s="51" t="s">
        <v>780</v>
      </c>
      <c r="AJ596" s="8"/>
      <c r="AK596" s="51" t="s">
        <v>801</v>
      </c>
      <c r="AS596" s="8"/>
      <c r="AT596" s="51" t="s">
        <v>740</v>
      </c>
      <c r="BB596" s="8"/>
      <c r="BC596" s="51" t="s">
        <v>743</v>
      </c>
      <c r="BK596" s="8"/>
      <c r="BL596" s="51" t="s">
        <v>742</v>
      </c>
      <c r="BT596" s="8"/>
      <c r="BU596" s="51" t="s">
        <v>740</v>
      </c>
      <c r="CC596" s="8"/>
      <c r="CD596" s="51" t="s">
        <v>772</v>
      </c>
      <c r="CL596" s="8"/>
      <c r="CM596" s="51" t="s">
        <v>743</v>
      </c>
      <c r="CU596" s="8"/>
      <c r="CV596" s="51" t="s">
        <v>740</v>
      </c>
      <c r="DD596" s="8"/>
      <c r="DE596" s="51" t="s">
        <v>792</v>
      </c>
      <c r="DM596" s="8"/>
      <c r="DN596" s="51" t="s">
        <v>740</v>
      </c>
      <c r="DV596" s="8"/>
      <c r="DW596" s="51" t="s">
        <v>775</v>
      </c>
      <c r="EE596" s="8"/>
      <c r="EF596" s="51" t="s">
        <v>760</v>
      </c>
      <c r="EN596" s="8"/>
      <c r="EO596" s="51" t="s">
        <v>742</v>
      </c>
      <c r="EW596" s="8"/>
      <c r="EX596" s="51" t="s">
        <v>1986</v>
      </c>
      <c r="FF596" s="8"/>
      <c r="FG596" s="51" t="s">
        <v>1646</v>
      </c>
      <c r="FO596" s="8"/>
      <c r="FP596" s="51" t="s">
        <v>759</v>
      </c>
      <c r="FX596" s="8"/>
      <c r="FY596" s="51" t="s">
        <v>777</v>
      </c>
      <c r="GG596" s="8"/>
      <c r="GH596" s="51" t="s">
        <v>752</v>
      </c>
      <c r="GP596" s="8"/>
      <c r="GQ596" s="51" t="s">
        <v>742</v>
      </c>
      <c r="GY596" s="8"/>
      <c r="GZ596" s="51" t="s">
        <v>740</v>
      </c>
      <c r="HH596" s="8"/>
      <c r="HI596" s="51" t="s">
        <v>2046</v>
      </c>
      <c r="HR596" s="51" t="s">
        <v>740</v>
      </c>
      <c r="IA596" s="51" t="s">
        <v>741</v>
      </c>
      <c r="IJ596" s="51" t="s">
        <v>740</v>
      </c>
      <c r="IS596" s="51" t="s">
        <v>791</v>
      </c>
      <c r="JB596" s="51" t="s">
        <v>742</v>
      </c>
      <c r="JK596" s="51" t="s">
        <v>742</v>
      </c>
      <c r="JT596" s="51" t="s">
        <v>741</v>
      </c>
      <c r="KC596" s="51" t="s">
        <v>742</v>
      </c>
      <c r="KL596" s="51" t="s">
        <v>741</v>
      </c>
      <c r="KU596" s="51" t="s">
        <v>758</v>
      </c>
      <c r="LD596" s="51" t="s">
        <v>740</v>
      </c>
      <c r="LM596" s="51" t="s">
        <v>743</v>
      </c>
      <c r="LV596" s="51" t="s">
        <v>776</v>
      </c>
      <c r="ME596" s="51" t="s">
        <v>1664</v>
      </c>
      <c r="MN596" s="51" t="s">
        <v>772</v>
      </c>
      <c r="MW596" s="51" t="s">
        <v>1670</v>
      </c>
      <c r="NF596" s="51" t="s">
        <v>1986</v>
      </c>
      <c r="NO596" s="51" t="s">
        <v>741</v>
      </c>
      <c r="NX596" s="51" t="s">
        <v>740</v>
      </c>
      <c r="OG596" s="51" t="s">
        <v>1663</v>
      </c>
      <c r="OP596" s="51" t="s">
        <v>741</v>
      </c>
      <c r="OY596" s="51" t="s">
        <v>1669</v>
      </c>
      <c r="PH596" s="51" t="s">
        <v>1666</v>
      </c>
      <c r="PQ596" s="51" t="s">
        <v>789</v>
      </c>
      <c r="PZ596" s="51" t="s">
        <v>758</v>
      </c>
      <c r="QI596" s="51" t="s">
        <v>1667</v>
      </c>
      <c r="QR596" s="51" t="s">
        <v>1665</v>
      </c>
      <c r="RA596" s="51" t="s">
        <v>791</v>
      </c>
      <c r="RJ596" s="51" t="s">
        <v>792</v>
      </c>
      <c r="RS596" s="51" t="s">
        <v>2005</v>
      </c>
      <c r="SB596" s="51" t="s">
        <v>2005</v>
      </c>
      <c r="SK596" s="51" t="s">
        <v>742</v>
      </c>
      <c r="ST596" s="51" t="s">
        <v>741</v>
      </c>
      <c r="TC596" s="51" t="s">
        <v>742</v>
      </c>
      <c r="TL596" s="51" t="s">
        <v>740</v>
      </c>
      <c r="TU596" s="51" t="s">
        <v>791</v>
      </c>
      <c r="UD596" s="51" t="s">
        <v>2013</v>
      </c>
      <c r="UM596" s="51" t="s">
        <v>3314</v>
      </c>
      <c r="UV596" s="51" t="s">
        <v>743</v>
      </c>
      <c r="VE596" s="282" t="s">
        <v>2012</v>
      </c>
      <c r="VN596" s="51" t="s">
        <v>1669</v>
      </c>
      <c r="VW596" s="51" t="s">
        <v>741</v>
      </c>
      <c r="WF596" s="51" t="s">
        <v>740</v>
      </c>
      <c r="WO596" s="51" t="s">
        <v>741</v>
      </c>
      <c r="WX596" s="282" t="s">
        <v>780</v>
      </c>
      <c r="XG596" s="51" t="s">
        <v>2033</v>
      </c>
      <c r="XP596" s="51" t="s">
        <v>2034</v>
      </c>
      <c r="XY596" s="51" t="s">
        <v>2039</v>
      </c>
      <c r="YH596" s="51" t="s">
        <v>791</v>
      </c>
      <c r="YQ596" s="51" t="s">
        <v>2042</v>
      </c>
      <c r="YZ596" s="51" t="s">
        <v>742</v>
      </c>
      <c r="ZI596" s="51" t="s">
        <v>2046</v>
      </c>
      <c r="ZR596" s="51" t="s">
        <v>2036</v>
      </c>
      <c r="AAA596" s="51" t="s">
        <v>2048</v>
      </c>
      <c r="AAJ596" s="51" t="s">
        <v>741</v>
      </c>
      <c r="AAS596" s="51" t="s">
        <v>740</v>
      </c>
      <c r="ABB596" s="51" t="s">
        <v>742</v>
      </c>
      <c r="ABK596" s="282" t="s">
        <v>1640</v>
      </c>
      <c r="ABT596" s="51" t="s">
        <v>3427</v>
      </c>
      <c r="ACC596" s="51" t="s">
        <v>743</v>
      </c>
      <c r="ACL596" s="51" t="s">
        <v>743</v>
      </c>
      <c r="ACU596" s="51" t="s">
        <v>768</v>
      </c>
      <c r="ADD596" s="51" t="s">
        <v>770</v>
      </c>
      <c r="ADM596" s="51" t="s">
        <v>741</v>
      </c>
      <c r="ADV596" s="51" t="s">
        <v>741</v>
      </c>
      <c r="AEE596" s="51" t="s">
        <v>1640</v>
      </c>
      <c r="AEN596" s="51" t="s">
        <v>1668</v>
      </c>
      <c r="AEW596" s="51" t="s">
        <v>742</v>
      </c>
      <c r="AFF596" s="51" t="s">
        <v>1649</v>
      </c>
      <c r="AFO596" s="51" t="s">
        <v>1675</v>
      </c>
      <c r="AFX596" s="51" t="s">
        <v>741</v>
      </c>
      <c r="AGG596" s="51" t="s">
        <v>775</v>
      </c>
      <c r="AGP596" s="282" t="s">
        <v>760</v>
      </c>
      <c r="AGY596" s="51" t="s">
        <v>740</v>
      </c>
      <c r="AHH596" s="51" t="s">
        <v>740</v>
      </c>
      <c r="AHQ596" s="51" t="s">
        <v>2033</v>
      </c>
      <c r="AHZ596" s="51" t="s">
        <v>2033</v>
      </c>
      <c r="AII596" s="51" t="s">
        <v>3404</v>
      </c>
      <c r="AIR596" s="51" t="s">
        <v>3406</v>
      </c>
      <c r="AJA596" s="51" t="s">
        <v>742</v>
      </c>
      <c r="AJJ596" s="51" t="s">
        <v>3409</v>
      </c>
      <c r="AJS596" s="51" t="s">
        <v>3411</v>
      </c>
      <c r="AKB596" s="51" t="s">
        <v>768</v>
      </c>
      <c r="AKK596" s="51" t="s">
        <v>3413</v>
      </c>
      <c r="AKT596" s="51" t="s">
        <v>3415</v>
      </c>
      <c r="ALC596" s="51" t="s">
        <v>3314</v>
      </c>
      <c r="ALL596" s="51" t="s">
        <v>3415</v>
      </c>
      <c r="ALU596" s="51" t="s">
        <v>3419</v>
      </c>
      <c r="AMD596" s="51" t="s">
        <v>3439</v>
      </c>
      <c r="AMM596" s="51" t="s">
        <v>3422</v>
      </c>
      <c r="AMV596" s="51" t="s">
        <v>3425</v>
      </c>
      <c r="ANE596" s="51" t="s">
        <v>2039</v>
      </c>
      <c r="ANN596" s="51" t="s">
        <v>3427</v>
      </c>
      <c r="ANW596" s="51" t="s">
        <v>740</v>
      </c>
      <c r="AOF596" s="51" t="s">
        <v>3430</v>
      </c>
      <c r="AOO596" s="51" t="s">
        <v>3432</v>
      </c>
      <c r="AOX596" s="51" t="s">
        <v>2046</v>
      </c>
      <c r="APG596" s="51" t="s">
        <v>740</v>
      </c>
      <c r="APP596" s="51" t="s">
        <v>777</v>
      </c>
      <c r="APY596" s="51" t="s">
        <v>3437</v>
      </c>
    </row>
    <row r="597" spans="1:1125" ht="19.5">
      <c r="A597" s="10" t="s">
        <v>1492</v>
      </c>
      <c r="B597" s="201" t="s">
        <v>21</v>
      </c>
      <c r="D597" s="202"/>
      <c r="I597" s="266"/>
      <c r="J597" s="10" t="s">
        <v>1494</v>
      </c>
      <c r="K597" s="201" t="s">
        <v>154</v>
      </c>
      <c r="R597" s="266"/>
      <c r="S597" s="10" t="s">
        <v>1495</v>
      </c>
      <c r="T597" s="201" t="s">
        <v>31</v>
      </c>
      <c r="AA597" s="266"/>
      <c r="AB597" s="10" t="s">
        <v>1496</v>
      </c>
      <c r="AC597" s="201" t="s">
        <v>779</v>
      </c>
      <c r="AJ597" s="266"/>
      <c r="AK597" s="10" t="s">
        <v>1497</v>
      </c>
      <c r="AL597" s="201" t="s">
        <v>800</v>
      </c>
      <c r="AS597" s="266"/>
      <c r="AT597" s="10" t="s">
        <v>1498</v>
      </c>
      <c r="AU597" s="201" t="s">
        <v>33</v>
      </c>
      <c r="BB597" s="266"/>
      <c r="BC597" s="10" t="s">
        <v>1499</v>
      </c>
      <c r="BD597" s="201" t="s">
        <v>25</v>
      </c>
      <c r="BK597" s="266"/>
      <c r="BL597" s="10" t="s">
        <v>1500</v>
      </c>
      <c r="BM597" s="201" t="s">
        <v>155</v>
      </c>
      <c r="BT597" s="266"/>
      <c r="BU597" s="10" t="s">
        <v>1501</v>
      </c>
      <c r="BV597" s="201" t="s">
        <v>11</v>
      </c>
      <c r="CC597" s="266"/>
      <c r="CD597" s="10" t="s">
        <v>1502</v>
      </c>
      <c r="CE597" s="201" t="s">
        <v>783</v>
      </c>
      <c r="CL597" s="266"/>
      <c r="CM597" s="10" t="s">
        <v>1503</v>
      </c>
      <c r="CN597" s="201" t="s">
        <v>143</v>
      </c>
      <c r="CU597" s="266"/>
      <c r="CV597" s="10" t="s">
        <v>1504</v>
      </c>
      <c r="CW597" s="201" t="s">
        <v>37</v>
      </c>
      <c r="DD597" s="266"/>
      <c r="DE597" s="10" t="s">
        <v>1505</v>
      </c>
      <c r="DF597" s="201" t="s">
        <v>17</v>
      </c>
      <c r="DM597" s="266"/>
      <c r="DN597" s="10" t="s">
        <v>1506</v>
      </c>
      <c r="DO597" s="201" t="s">
        <v>142</v>
      </c>
      <c r="DV597" s="266"/>
      <c r="DW597" s="10" t="s">
        <v>1507</v>
      </c>
      <c r="DX597" s="201" t="s">
        <v>1661</v>
      </c>
      <c r="EE597" s="266"/>
      <c r="EF597" s="10" t="s">
        <v>1508</v>
      </c>
      <c r="EG597" s="201" t="s">
        <v>753</v>
      </c>
      <c r="EN597" s="266"/>
      <c r="EO597" s="10" t="s">
        <v>1509</v>
      </c>
      <c r="EP597" s="201" t="s">
        <v>749</v>
      </c>
      <c r="EW597" s="266"/>
      <c r="EX597" s="10" t="s">
        <v>1510</v>
      </c>
      <c r="EY597" s="201" t="s">
        <v>762</v>
      </c>
      <c r="FF597" s="266"/>
      <c r="FG597" s="10" t="s">
        <v>1511</v>
      </c>
      <c r="FH597" s="201" t="s">
        <v>1647</v>
      </c>
      <c r="FO597" s="266"/>
      <c r="FP597" s="10" t="s">
        <v>1512</v>
      </c>
      <c r="FQ597" s="201" t="s">
        <v>746</v>
      </c>
      <c r="FX597" s="266"/>
      <c r="FY597" s="10" t="s">
        <v>1513</v>
      </c>
      <c r="FZ597" s="201" t="s">
        <v>141</v>
      </c>
      <c r="GG597" s="266"/>
      <c r="GH597" s="10" t="s">
        <v>1514</v>
      </c>
      <c r="GI597" s="201" t="s">
        <v>748</v>
      </c>
      <c r="GP597" s="266"/>
      <c r="GQ597" s="10" t="s">
        <v>1515</v>
      </c>
      <c r="GR597" s="201" t="s">
        <v>778</v>
      </c>
      <c r="GY597" s="266"/>
      <c r="GZ597" s="10" t="s">
        <v>1516</v>
      </c>
      <c r="HA597" s="201" t="s">
        <v>733</v>
      </c>
      <c r="HH597" s="266"/>
      <c r="HI597" s="10" t="s">
        <v>1517</v>
      </c>
      <c r="HJ597" s="201" t="s">
        <v>1662</v>
      </c>
      <c r="HQ597" s="266"/>
      <c r="HR597" s="10" t="s">
        <v>1518</v>
      </c>
      <c r="HS597" s="201" t="s">
        <v>15</v>
      </c>
      <c r="HV597" s="1"/>
      <c r="HW597" s="1"/>
      <c r="HX597" s="1"/>
      <c r="HY597" s="1"/>
      <c r="HZ597" s="266"/>
      <c r="IA597" s="10" t="s">
        <v>1519</v>
      </c>
      <c r="IB597" s="201" t="s">
        <v>39</v>
      </c>
      <c r="IE597" s="1"/>
      <c r="IF597" s="1"/>
      <c r="IG597" s="1"/>
      <c r="IH597" s="1"/>
      <c r="II597" s="266"/>
      <c r="IJ597" s="10" t="s">
        <v>1520</v>
      </c>
      <c r="IK597" s="201" t="s">
        <v>162</v>
      </c>
      <c r="IN597" s="1"/>
      <c r="IO597" s="1"/>
      <c r="IP597" s="1"/>
      <c r="IQ597" s="1"/>
      <c r="IR597" s="266"/>
      <c r="IS597" s="10" t="s">
        <v>1521</v>
      </c>
      <c r="IT597" s="201" t="s">
        <v>790</v>
      </c>
      <c r="IW597" s="1"/>
      <c r="IX597" s="1"/>
      <c r="IY597" s="1"/>
      <c r="IZ597" s="1"/>
      <c r="JA597" s="266"/>
      <c r="JB597" s="10" t="s">
        <v>1522</v>
      </c>
      <c r="JC597" s="201" t="s">
        <v>738</v>
      </c>
      <c r="JF597" s="1"/>
      <c r="JG597" s="1"/>
      <c r="JH597" s="1"/>
      <c r="JI597" s="1"/>
      <c r="JJ597" s="266"/>
      <c r="JK597" s="10" t="s">
        <v>1523</v>
      </c>
      <c r="JL597" s="201" t="s">
        <v>764</v>
      </c>
      <c r="JO597" s="1"/>
      <c r="JP597" s="1"/>
      <c r="JQ597" s="1"/>
      <c r="JR597" s="1"/>
      <c r="JS597" s="266"/>
      <c r="JT597" s="10" t="s">
        <v>1524</v>
      </c>
      <c r="JU597" s="201" t="s">
        <v>153</v>
      </c>
      <c r="JX597" s="1"/>
      <c r="JY597" s="1"/>
      <c r="JZ597" s="1"/>
      <c r="KA597" s="1"/>
      <c r="KB597" s="266"/>
      <c r="KC597" s="10" t="s">
        <v>1525</v>
      </c>
      <c r="KD597" s="201" t="s">
        <v>796</v>
      </c>
      <c r="KG597" s="1"/>
      <c r="KH597" s="1"/>
      <c r="KI597" s="1"/>
      <c r="KJ597" s="1"/>
      <c r="KK597" s="266"/>
      <c r="KL597" s="10" t="s">
        <v>1526</v>
      </c>
      <c r="KM597" s="201" t="s">
        <v>23</v>
      </c>
      <c r="KP597" s="1"/>
      <c r="KQ597" s="1"/>
      <c r="KR597" s="1"/>
      <c r="KS597" s="1"/>
      <c r="KT597" s="266"/>
      <c r="KU597" s="10" t="s">
        <v>1527</v>
      </c>
      <c r="KV597" s="201" t="s">
        <v>757</v>
      </c>
      <c r="KY597" s="1"/>
      <c r="KZ597" s="1"/>
      <c r="LA597" s="1"/>
      <c r="LB597" s="1"/>
      <c r="LC597" s="266"/>
      <c r="LD597" s="10" t="s">
        <v>1528</v>
      </c>
      <c r="LE597" s="201" t="s">
        <v>734</v>
      </c>
      <c r="LH597" s="1"/>
      <c r="LI597" s="1"/>
      <c r="LJ597" s="1"/>
      <c r="LK597" s="1"/>
      <c r="LL597" s="266"/>
      <c r="LM597" s="10" t="s">
        <v>1529</v>
      </c>
      <c r="LN597" s="201" t="s">
        <v>9</v>
      </c>
      <c r="LQ597" s="1"/>
      <c r="LR597" s="1"/>
      <c r="LS597" s="1"/>
      <c r="LT597" s="1"/>
      <c r="LU597" s="266"/>
      <c r="LV597" s="10" t="s">
        <v>1530</v>
      </c>
      <c r="LW597" s="201" t="s">
        <v>27</v>
      </c>
      <c r="LZ597" s="1"/>
      <c r="MA597" s="1"/>
      <c r="MB597" s="1"/>
      <c r="MC597" s="1"/>
      <c r="MD597" s="266"/>
      <c r="ME597" s="10" t="s">
        <v>1531</v>
      </c>
      <c r="MF597" s="201" t="s">
        <v>1653</v>
      </c>
      <c r="MI597" s="1"/>
      <c r="MJ597" s="1"/>
      <c r="MK597" s="1"/>
      <c r="ML597" s="1"/>
      <c r="MM597" s="266"/>
      <c r="MN597" s="10" t="s">
        <v>1532</v>
      </c>
      <c r="MO597" s="201" t="s">
        <v>771</v>
      </c>
      <c r="MR597" s="1"/>
      <c r="MS597" s="1"/>
      <c r="MT597" s="1"/>
      <c r="MU597" s="1"/>
      <c r="MV597" s="266"/>
      <c r="MW597" s="10" t="s">
        <v>1533</v>
      </c>
      <c r="MX597" s="201" t="s">
        <v>1660</v>
      </c>
      <c r="NA597" s="1"/>
      <c r="NB597" s="1"/>
      <c r="NC597" s="1"/>
      <c r="ND597" s="1"/>
      <c r="NE597" s="266"/>
      <c r="NF597" s="10" t="s">
        <v>1534</v>
      </c>
      <c r="NG597" s="201" t="s">
        <v>763</v>
      </c>
      <c r="NJ597" s="1"/>
      <c r="NK597" s="1"/>
      <c r="NL597" s="1"/>
      <c r="NM597" s="1"/>
      <c r="NN597" s="266"/>
      <c r="NO597" s="10" t="s">
        <v>1535</v>
      </c>
      <c r="NP597" s="201" t="s">
        <v>13</v>
      </c>
      <c r="NS597" s="1"/>
      <c r="NT597" s="1"/>
      <c r="NU597" s="1"/>
      <c r="NV597" s="1"/>
      <c r="NW597" s="266"/>
      <c r="NX597" s="10" t="s">
        <v>1493</v>
      </c>
      <c r="NY597" s="201" t="s">
        <v>788</v>
      </c>
      <c r="OB597" s="1"/>
      <c r="OC597" s="1"/>
      <c r="OD597" s="1"/>
      <c r="OE597" s="1"/>
      <c r="OF597" s="266"/>
      <c r="OG597" s="10" t="s">
        <v>1536</v>
      </c>
      <c r="OH597" s="201" t="s">
        <v>1652</v>
      </c>
      <c r="OK597" s="1"/>
      <c r="OL597" s="1"/>
      <c r="OM597" s="1"/>
      <c r="ON597" s="1"/>
      <c r="OO597" s="266"/>
      <c r="OP597" s="10" t="s">
        <v>1537</v>
      </c>
      <c r="OQ597" s="201" t="s">
        <v>755</v>
      </c>
      <c r="OT597" s="1"/>
      <c r="OU597" s="1"/>
      <c r="OV597" s="1"/>
      <c r="OW597" s="1"/>
      <c r="OX597" s="266"/>
      <c r="OY597" s="10" t="s">
        <v>1538</v>
      </c>
      <c r="OZ597" s="201" t="s">
        <v>1659</v>
      </c>
      <c r="PC597" s="1"/>
      <c r="PD597" s="1"/>
      <c r="PE597" s="1"/>
      <c r="PF597" s="1"/>
      <c r="PG597" s="266"/>
      <c r="PH597" s="10" t="s">
        <v>1539</v>
      </c>
      <c r="PI597" s="201" t="s">
        <v>1655</v>
      </c>
      <c r="PL597" s="1"/>
      <c r="PM597" s="1"/>
      <c r="PN597" s="1"/>
      <c r="PO597" s="1"/>
      <c r="PP597" s="266"/>
      <c r="PQ597" s="10" t="s">
        <v>1540</v>
      </c>
      <c r="PR597" s="201" t="s">
        <v>144</v>
      </c>
      <c r="PU597" s="1"/>
      <c r="PV597" s="1"/>
      <c r="PW597" s="1"/>
      <c r="PX597" s="1"/>
      <c r="PY597" s="266"/>
      <c r="PZ597" s="10" t="s">
        <v>1541</v>
      </c>
      <c r="QA597" s="201" t="s">
        <v>782</v>
      </c>
      <c r="QD597" s="1"/>
      <c r="QE597" s="1"/>
      <c r="QF597" s="1"/>
      <c r="QG597" s="1"/>
      <c r="QH597" s="266"/>
      <c r="QI597" s="10" t="s">
        <v>1542</v>
      </c>
      <c r="QJ597" s="201" t="s">
        <v>1656</v>
      </c>
      <c r="QM597" s="1"/>
      <c r="QN597" s="1"/>
      <c r="QO597" s="1"/>
      <c r="QP597" s="1"/>
      <c r="QQ597" s="266"/>
      <c r="QR597" s="10" t="s">
        <v>1543</v>
      </c>
      <c r="QS597" s="201" t="s">
        <v>1654</v>
      </c>
      <c r="QV597" s="1"/>
      <c r="QW597" s="1"/>
      <c r="QX597" s="1"/>
      <c r="QY597" s="1"/>
      <c r="QZ597" s="266"/>
      <c r="RA597" s="10" t="s">
        <v>1544</v>
      </c>
      <c r="RB597" s="201" t="s">
        <v>1657</v>
      </c>
      <c r="RE597" s="1"/>
      <c r="RF597" s="1"/>
      <c r="RG597" s="1"/>
      <c r="RH597" s="1"/>
      <c r="RI597" s="266"/>
      <c r="RJ597" s="10" t="s">
        <v>1545</v>
      </c>
      <c r="RK597" s="201" t="s">
        <v>156</v>
      </c>
      <c r="RN597" s="1"/>
      <c r="RO597" s="1"/>
      <c r="RP597" s="1"/>
      <c r="RQ597" s="1"/>
      <c r="RR597" s="266"/>
      <c r="RS597" s="10" t="s">
        <v>1546</v>
      </c>
      <c r="RT597" s="201" t="s">
        <v>2008</v>
      </c>
      <c r="SA597" s="42"/>
      <c r="SB597" s="10" t="s">
        <v>1547</v>
      </c>
      <c r="SC597" s="201" t="s">
        <v>2006</v>
      </c>
      <c r="SJ597" s="42"/>
      <c r="SK597" s="10" t="s">
        <v>1548</v>
      </c>
      <c r="SL597" s="201" t="s">
        <v>2018</v>
      </c>
      <c r="SS597" s="42"/>
      <c r="ST597" s="10" t="s">
        <v>1549</v>
      </c>
      <c r="SU597" s="201" t="s">
        <v>1</v>
      </c>
      <c r="TB597" s="42"/>
      <c r="TC597" s="10" t="s">
        <v>1620</v>
      </c>
      <c r="TD597" s="201" t="s">
        <v>2002</v>
      </c>
      <c r="TK597" s="42"/>
      <c r="TL597" s="10" t="s">
        <v>1621</v>
      </c>
      <c r="TM597" s="201" t="s">
        <v>728</v>
      </c>
      <c r="TT597" s="42"/>
      <c r="TU597" s="10" t="s">
        <v>1622</v>
      </c>
      <c r="TV597" s="201" t="s">
        <v>1643</v>
      </c>
      <c r="UC597" s="42"/>
      <c r="UD597" s="10" t="s">
        <v>1623</v>
      </c>
      <c r="UE597" s="201" t="s">
        <v>2009</v>
      </c>
      <c r="UL597" s="42"/>
      <c r="UM597" s="10" t="s">
        <v>1624</v>
      </c>
      <c r="UN597" s="201" t="s">
        <v>1644</v>
      </c>
      <c r="UU597" s="42"/>
      <c r="UV597" s="10" t="s">
        <v>1625</v>
      </c>
      <c r="UW597" s="201" t="s">
        <v>2010</v>
      </c>
      <c r="VD597" s="42"/>
      <c r="VE597" s="10" t="s">
        <v>1626</v>
      </c>
      <c r="VF597" s="201" t="s">
        <v>2011</v>
      </c>
      <c r="VM597" s="42"/>
      <c r="VN597" s="10" t="s">
        <v>1627</v>
      </c>
      <c r="VO597" s="201" t="s">
        <v>2007</v>
      </c>
      <c r="VV597" s="42"/>
      <c r="VW597" s="10" t="s">
        <v>1628</v>
      </c>
      <c r="VX597" s="201" t="s">
        <v>6</v>
      </c>
      <c r="WE597" s="42"/>
      <c r="WF597" s="10" t="s">
        <v>1629</v>
      </c>
      <c r="WG597" s="201" t="s">
        <v>2003</v>
      </c>
      <c r="WN597" s="42"/>
      <c r="WO597" s="10" t="s">
        <v>1630</v>
      </c>
      <c r="WP597" s="201" t="s">
        <v>19</v>
      </c>
      <c r="WW597" s="42"/>
      <c r="WX597" s="10" t="s">
        <v>1631</v>
      </c>
      <c r="WY597" s="201" t="s">
        <v>1645</v>
      </c>
      <c r="XF597" s="42"/>
      <c r="XG597" s="10" t="s">
        <v>1632</v>
      </c>
      <c r="XH597" s="201" t="s">
        <v>2157</v>
      </c>
      <c r="XO597" s="42"/>
      <c r="XP597" s="10" t="s">
        <v>1633</v>
      </c>
      <c r="XQ597" s="201" t="s">
        <v>4497</v>
      </c>
      <c r="XX597" s="42"/>
      <c r="XY597" s="10" t="s">
        <v>1634</v>
      </c>
      <c r="XZ597" s="201" t="s">
        <v>2023</v>
      </c>
      <c r="YG597" s="42"/>
      <c r="YH597" s="10" t="s">
        <v>1635</v>
      </c>
      <c r="YI597" s="201" t="s">
        <v>2029</v>
      </c>
      <c r="YP597" s="42"/>
      <c r="YQ597" s="10" t="s">
        <v>1636</v>
      </c>
      <c r="YR597" s="201" t="s">
        <v>2028</v>
      </c>
      <c r="YY597" s="42"/>
      <c r="YZ597" s="10" t="s">
        <v>1637</v>
      </c>
      <c r="ZA597" s="201" t="s">
        <v>2027</v>
      </c>
      <c r="ZH597" s="42"/>
      <c r="ZI597" s="10" t="s">
        <v>1638</v>
      </c>
      <c r="ZJ597" s="201" t="s">
        <v>2025</v>
      </c>
      <c r="ZQ597" s="42"/>
      <c r="ZR597" s="10" t="s">
        <v>1639</v>
      </c>
      <c r="ZS597" s="201" t="s">
        <v>2030</v>
      </c>
      <c r="ZZ597" s="42"/>
      <c r="AAA597" s="10" t="s">
        <v>1987</v>
      </c>
      <c r="AAB597" s="201" t="s">
        <v>2050</v>
      </c>
      <c r="AAI597" s="42"/>
      <c r="AAJ597" s="10" t="s">
        <v>1988</v>
      </c>
      <c r="AAK597" s="201" t="s">
        <v>2024</v>
      </c>
      <c r="AAR597" s="42"/>
      <c r="AAS597" s="10" t="s">
        <v>1989</v>
      </c>
      <c r="AAT597" s="201" t="s">
        <v>2053</v>
      </c>
      <c r="ABA597" s="42"/>
      <c r="ABB597" s="10" t="s">
        <v>1990</v>
      </c>
      <c r="ABC597" s="201" t="s">
        <v>2004</v>
      </c>
      <c r="ABJ597" s="42"/>
      <c r="ABK597" s="10" t="s">
        <v>1991</v>
      </c>
      <c r="ABL597" s="201" t="s">
        <v>2052</v>
      </c>
      <c r="ABT597" s="10" t="s">
        <v>1992</v>
      </c>
      <c r="ABU597" s="201" t="s">
        <v>2026</v>
      </c>
      <c r="ACB597" s="42"/>
      <c r="ACC597" s="10" t="s">
        <v>1993</v>
      </c>
      <c r="ACD597" s="201" t="s">
        <v>29</v>
      </c>
      <c r="ACK597" s="42"/>
      <c r="ACL597" s="10" t="s">
        <v>1994</v>
      </c>
      <c r="ACM597" s="201" t="s">
        <v>744</v>
      </c>
      <c r="ACT597" s="42"/>
      <c r="ACU597" s="10" t="s">
        <v>1995</v>
      </c>
      <c r="ACV597" s="201" t="s">
        <v>158</v>
      </c>
      <c r="ADC597" s="42"/>
      <c r="ADD597" s="10" t="s">
        <v>2032</v>
      </c>
      <c r="ADE597" s="201" t="s">
        <v>769</v>
      </c>
      <c r="ADL597" s="42"/>
      <c r="ADM597" s="10" t="s">
        <v>2035</v>
      </c>
      <c r="ADN597" s="201" t="s">
        <v>35</v>
      </c>
      <c r="ADU597" s="42"/>
      <c r="ADV597" s="10" t="s">
        <v>2037</v>
      </c>
      <c r="ADW597" s="201" t="s">
        <v>4</v>
      </c>
      <c r="AED597" s="42"/>
      <c r="AEE597" s="10" t="s">
        <v>2038</v>
      </c>
      <c r="AEF597" s="201" t="s">
        <v>1641</v>
      </c>
      <c r="AEM597" s="42"/>
      <c r="AEN597" s="10" t="s">
        <v>2040</v>
      </c>
      <c r="AEO597" s="201" t="s">
        <v>1658</v>
      </c>
      <c r="AEV597" s="42"/>
      <c r="AEW597" s="10" t="s">
        <v>2041</v>
      </c>
      <c r="AEX597" s="201" t="s">
        <v>1651</v>
      </c>
      <c r="AFE597" s="42"/>
      <c r="AFF597" s="10" t="s">
        <v>2043</v>
      </c>
      <c r="AFG597" s="201" t="s">
        <v>1650</v>
      </c>
      <c r="AFN597" s="42"/>
      <c r="AFO597" s="10" t="s">
        <v>2044</v>
      </c>
      <c r="AFP597" s="201" t="s">
        <v>1676</v>
      </c>
      <c r="AFW597" s="42"/>
      <c r="AFX597" s="10" t="s">
        <v>2045</v>
      </c>
      <c r="AFY597" s="201" t="s">
        <v>1648</v>
      </c>
      <c r="AGF597" s="42"/>
      <c r="AGG597" s="10" t="s">
        <v>2047</v>
      </c>
      <c r="AGH597" s="201" t="s">
        <v>774</v>
      </c>
      <c r="AGO597" s="42"/>
      <c r="AGP597" s="10" t="s">
        <v>2049</v>
      </c>
      <c r="AGQ597" s="201" t="s">
        <v>784</v>
      </c>
      <c r="AGY597" s="10" t="s">
        <v>2051</v>
      </c>
      <c r="AGZ597" s="201" t="s">
        <v>3365</v>
      </c>
      <c r="AHG597" s="42"/>
      <c r="AHH597" s="10" t="s">
        <v>3400</v>
      </c>
      <c r="AHI597" s="201" t="s">
        <v>3366</v>
      </c>
      <c r="AHP597" s="42"/>
      <c r="AHQ597" s="10" t="s">
        <v>3401</v>
      </c>
      <c r="AHR597" s="201" t="s">
        <v>3367</v>
      </c>
      <c r="AHY597" s="42"/>
      <c r="AHZ597" s="10" t="s">
        <v>3402</v>
      </c>
      <c r="AIA597" s="201" t="s">
        <v>3368</v>
      </c>
      <c r="AIH597" s="42"/>
      <c r="AII597" s="10" t="s">
        <v>3403</v>
      </c>
      <c r="AIJ597" s="201" t="s">
        <v>3369</v>
      </c>
      <c r="AIQ597" s="42"/>
      <c r="AIR597" s="10" t="s">
        <v>3405</v>
      </c>
      <c r="AIS597" s="201" t="s">
        <v>3370</v>
      </c>
      <c r="AIZ597" s="42"/>
      <c r="AJA597" s="10" t="s">
        <v>3407</v>
      </c>
      <c r="AJB597" s="201" t="s">
        <v>3371</v>
      </c>
      <c r="AJI597" s="42"/>
      <c r="AJJ597" s="10" t="s">
        <v>3408</v>
      </c>
      <c r="AJK597" s="201" t="s">
        <v>3372</v>
      </c>
      <c r="AJR597" s="42"/>
      <c r="AJS597" s="10" t="s">
        <v>3410</v>
      </c>
      <c r="AJT597" s="201" t="s">
        <v>3373</v>
      </c>
      <c r="AKA597" s="42"/>
      <c r="AKB597" s="10" t="s">
        <v>3412</v>
      </c>
      <c r="AKC597" s="201" t="s">
        <v>3374</v>
      </c>
      <c r="AKJ597" s="42"/>
      <c r="AKK597" s="10" t="s">
        <v>3414</v>
      </c>
      <c r="AKL597" s="201" t="s">
        <v>3375</v>
      </c>
      <c r="AKS597" s="42"/>
      <c r="AKT597" s="10" t="s">
        <v>3416</v>
      </c>
      <c r="AKU597" s="201" t="s">
        <v>3376</v>
      </c>
      <c r="ALB597" s="42"/>
      <c r="ALC597" s="10" t="s">
        <v>3417</v>
      </c>
      <c r="ALD597" s="201" t="s">
        <v>3377</v>
      </c>
      <c r="ALK597" s="42"/>
      <c r="ALL597" s="10" t="s">
        <v>3418</v>
      </c>
      <c r="ALM597" s="201" t="s">
        <v>3378</v>
      </c>
      <c r="ALT597" s="42"/>
      <c r="ALU597" s="10" t="s">
        <v>3420</v>
      </c>
      <c r="ALV597" s="201" t="s">
        <v>3379</v>
      </c>
      <c r="AMC597" s="42"/>
      <c r="AMD597" s="10" t="s">
        <v>3421</v>
      </c>
      <c r="AME597" s="201" t="s">
        <v>3380</v>
      </c>
      <c r="AML597" s="42"/>
      <c r="AMM597" s="10" t="s">
        <v>3423</v>
      </c>
      <c r="AMN597" s="201" t="s">
        <v>3381</v>
      </c>
      <c r="AMU597" s="42"/>
      <c r="AMV597" s="10" t="s">
        <v>3424</v>
      </c>
      <c r="AMW597" s="201" t="s">
        <v>3382</v>
      </c>
      <c r="AND597" s="42"/>
      <c r="ANE597" s="10" t="s">
        <v>3426</v>
      </c>
      <c r="ANF597" s="201" t="s">
        <v>3399</v>
      </c>
      <c r="ANM597" s="42"/>
      <c r="ANN597" s="10" t="s">
        <v>3428</v>
      </c>
      <c r="ANO597" s="201" t="s">
        <v>3383</v>
      </c>
      <c r="ANV597" s="42"/>
      <c r="ANW597" s="10" t="s">
        <v>3429</v>
      </c>
      <c r="ANX597" s="201" t="s">
        <v>180</v>
      </c>
      <c r="AOE597" s="42"/>
      <c r="AOF597" s="10" t="s">
        <v>3431</v>
      </c>
      <c r="AOG597" s="201" t="s">
        <v>3385</v>
      </c>
      <c r="AON597" s="42"/>
      <c r="AOO597" s="10" t="s">
        <v>3433</v>
      </c>
      <c r="AOP597" s="201" t="s">
        <v>3386</v>
      </c>
      <c r="AOW597" s="42"/>
      <c r="AOX597" s="10" t="s">
        <v>3434</v>
      </c>
      <c r="AOY597" s="201" t="s">
        <v>3394</v>
      </c>
      <c r="APF597" s="42"/>
      <c r="APG597" s="10" t="s">
        <v>3435</v>
      </c>
      <c r="APH597" s="201" t="s">
        <v>3395</v>
      </c>
      <c r="APO597" s="42"/>
      <c r="APP597" s="10" t="s">
        <v>3436</v>
      </c>
      <c r="APQ597" s="201" t="s">
        <v>3397</v>
      </c>
      <c r="APX597" s="42"/>
      <c r="APY597" s="10" t="s">
        <v>3438</v>
      </c>
      <c r="APZ597" s="201" t="s">
        <v>3398</v>
      </c>
      <c r="AQG597" s="42"/>
    </row>
    <row r="598" spans="1:1125" ht="15.75">
      <c r="D598" s="203"/>
      <c r="E598" s="202" t="s">
        <v>56</v>
      </c>
      <c r="F598" s="202" t="s">
        <v>57</v>
      </c>
      <c r="G598" s="202" t="s">
        <v>58</v>
      </c>
      <c r="H598" s="202" t="s">
        <v>59</v>
      </c>
      <c r="I598" s="266"/>
      <c r="M598" s="202"/>
      <c r="N598" s="202" t="s">
        <v>56</v>
      </c>
      <c r="O598" s="202" t="s">
        <v>57</v>
      </c>
      <c r="P598" s="202" t="s">
        <v>58</v>
      </c>
      <c r="Q598" s="202" t="s">
        <v>59</v>
      </c>
      <c r="R598" s="266"/>
      <c r="V598" s="202"/>
      <c r="W598" s="202" t="s">
        <v>56</v>
      </c>
      <c r="X598" s="202" t="s">
        <v>57</v>
      </c>
      <c r="Y598" s="202" t="s">
        <v>58</v>
      </c>
      <c r="Z598" s="202" t="s">
        <v>59</v>
      </c>
      <c r="AA598" s="266"/>
      <c r="AE598" s="202"/>
      <c r="AF598" s="202" t="s">
        <v>56</v>
      </c>
      <c r="AG598" s="202" t="s">
        <v>57</v>
      </c>
      <c r="AH598" s="202" t="s">
        <v>58</v>
      </c>
      <c r="AI598" s="202" t="s">
        <v>59</v>
      </c>
      <c r="AJ598" s="266"/>
      <c r="AN598" s="202"/>
      <c r="AO598" s="202" t="s">
        <v>56</v>
      </c>
      <c r="AP598" s="202" t="s">
        <v>57</v>
      </c>
      <c r="AQ598" s="202" t="s">
        <v>58</v>
      </c>
      <c r="AR598" s="202" t="s">
        <v>59</v>
      </c>
      <c r="AS598" s="266"/>
      <c r="AW598" s="202"/>
      <c r="AX598" s="202" t="s">
        <v>56</v>
      </c>
      <c r="AY598" s="202" t="s">
        <v>57</v>
      </c>
      <c r="AZ598" s="202" t="s">
        <v>58</v>
      </c>
      <c r="BA598" s="202" t="s">
        <v>59</v>
      </c>
      <c r="BB598" s="266"/>
      <c r="BF598" s="202"/>
      <c r="BG598" s="202" t="s">
        <v>56</v>
      </c>
      <c r="BH598" s="202" t="s">
        <v>57</v>
      </c>
      <c r="BI598" s="202" t="s">
        <v>58</v>
      </c>
      <c r="BJ598" s="202" t="s">
        <v>59</v>
      </c>
      <c r="BK598" s="266"/>
      <c r="BO598" s="202"/>
      <c r="BP598" s="202" t="s">
        <v>56</v>
      </c>
      <c r="BQ598" s="202" t="s">
        <v>57</v>
      </c>
      <c r="BR598" s="202" t="s">
        <v>58</v>
      </c>
      <c r="BS598" s="202" t="s">
        <v>59</v>
      </c>
      <c r="BT598" s="266"/>
      <c r="BX598" s="202"/>
      <c r="BY598" s="202" t="s">
        <v>56</v>
      </c>
      <c r="BZ598" s="202" t="s">
        <v>57</v>
      </c>
      <c r="CA598" s="202" t="s">
        <v>58</v>
      </c>
      <c r="CB598" s="202" t="s">
        <v>59</v>
      </c>
      <c r="CC598" s="266"/>
      <c r="CG598" s="202"/>
      <c r="CH598" s="202" t="s">
        <v>56</v>
      </c>
      <c r="CI598" s="202" t="s">
        <v>57</v>
      </c>
      <c r="CJ598" s="202" t="s">
        <v>58</v>
      </c>
      <c r="CK598" s="202" t="s">
        <v>59</v>
      </c>
      <c r="CL598" s="266"/>
      <c r="CP598" s="202"/>
      <c r="CQ598" s="202" t="s">
        <v>56</v>
      </c>
      <c r="CR598" s="202" t="s">
        <v>57</v>
      </c>
      <c r="CS598" s="202" t="s">
        <v>58</v>
      </c>
      <c r="CT598" s="202" t="s">
        <v>59</v>
      </c>
      <c r="CU598" s="266"/>
      <c r="CY598" s="202"/>
      <c r="CZ598" s="202" t="s">
        <v>56</v>
      </c>
      <c r="DA598" s="202" t="s">
        <v>57</v>
      </c>
      <c r="DB598" s="202" t="s">
        <v>58</v>
      </c>
      <c r="DC598" s="202" t="s">
        <v>59</v>
      </c>
      <c r="DD598" s="266"/>
      <c r="DH598" s="202"/>
      <c r="DI598" s="202" t="s">
        <v>56</v>
      </c>
      <c r="DJ598" s="202" t="s">
        <v>57</v>
      </c>
      <c r="DK598" s="202" t="s">
        <v>58</v>
      </c>
      <c r="DL598" s="202" t="s">
        <v>59</v>
      </c>
      <c r="DM598" s="266"/>
      <c r="DQ598" s="202"/>
      <c r="DR598" s="202" t="s">
        <v>56</v>
      </c>
      <c r="DS598" s="202" t="s">
        <v>57</v>
      </c>
      <c r="DT598" s="202" t="s">
        <v>58</v>
      </c>
      <c r="DU598" s="202" t="s">
        <v>59</v>
      </c>
      <c r="DV598" s="266"/>
      <c r="DZ598" s="202"/>
      <c r="EA598" s="202" t="s">
        <v>56</v>
      </c>
      <c r="EB598" s="202" t="s">
        <v>57</v>
      </c>
      <c r="EC598" s="202" t="s">
        <v>58</v>
      </c>
      <c r="ED598" s="202" t="s">
        <v>59</v>
      </c>
      <c r="EE598" s="266"/>
      <c r="EI598" s="202"/>
      <c r="EJ598" s="202" t="s">
        <v>56</v>
      </c>
      <c r="EK598" s="202" t="s">
        <v>57</v>
      </c>
      <c r="EL598" s="202" t="s">
        <v>58</v>
      </c>
      <c r="EM598" s="202" t="s">
        <v>59</v>
      </c>
      <c r="EN598" s="266"/>
      <c r="ER598" s="202"/>
      <c r="ES598" s="202" t="s">
        <v>56</v>
      </c>
      <c r="ET598" s="202" t="s">
        <v>57</v>
      </c>
      <c r="EU598" s="202" t="s">
        <v>58</v>
      </c>
      <c r="EV598" s="202" t="s">
        <v>59</v>
      </c>
      <c r="EW598" s="266"/>
      <c r="FA598" s="202"/>
      <c r="FB598" s="202" t="s">
        <v>56</v>
      </c>
      <c r="FC598" s="202" t="s">
        <v>57</v>
      </c>
      <c r="FD598" s="202" t="s">
        <v>58</v>
      </c>
      <c r="FE598" s="202" t="s">
        <v>59</v>
      </c>
      <c r="FF598" s="266"/>
      <c r="FJ598" s="202"/>
      <c r="FK598" s="202" t="s">
        <v>56</v>
      </c>
      <c r="FL598" s="202" t="s">
        <v>57</v>
      </c>
      <c r="FM598" s="202" t="s">
        <v>58</v>
      </c>
      <c r="FN598" s="202" t="s">
        <v>59</v>
      </c>
      <c r="FO598" s="266"/>
      <c r="FS598" s="202"/>
      <c r="FT598" s="202" t="s">
        <v>56</v>
      </c>
      <c r="FU598" s="202" t="s">
        <v>57</v>
      </c>
      <c r="FV598" s="202" t="s">
        <v>58</v>
      </c>
      <c r="FW598" s="202" t="s">
        <v>59</v>
      </c>
      <c r="FX598" s="266"/>
      <c r="GB598" s="202"/>
      <c r="GC598" s="202" t="s">
        <v>56</v>
      </c>
      <c r="GD598" s="202" t="s">
        <v>57</v>
      </c>
      <c r="GE598" s="202" t="s">
        <v>58</v>
      </c>
      <c r="GF598" s="202" t="s">
        <v>59</v>
      </c>
      <c r="GG598" s="266"/>
      <c r="GK598" s="202"/>
      <c r="GL598" s="202" t="s">
        <v>56</v>
      </c>
      <c r="GM598" s="202" t="s">
        <v>57</v>
      </c>
      <c r="GN598" s="202" t="s">
        <v>58</v>
      </c>
      <c r="GO598" s="202" t="s">
        <v>59</v>
      </c>
      <c r="GP598" s="266"/>
      <c r="GT598" s="202"/>
      <c r="GU598" s="202" t="s">
        <v>56</v>
      </c>
      <c r="GV598" s="202" t="s">
        <v>57</v>
      </c>
      <c r="GW598" s="202" t="s">
        <v>58</v>
      </c>
      <c r="GX598" s="202" t="s">
        <v>59</v>
      </c>
      <c r="GY598" s="266"/>
      <c r="HC598" s="202"/>
      <c r="HD598" s="202" t="s">
        <v>56</v>
      </c>
      <c r="HE598" s="202" t="s">
        <v>57</v>
      </c>
      <c r="HF598" s="202" t="s">
        <v>58</v>
      </c>
      <c r="HG598" s="202" t="s">
        <v>59</v>
      </c>
      <c r="HH598" s="266"/>
      <c r="HL598" s="202"/>
      <c r="HM598" s="202" t="s">
        <v>56</v>
      </c>
      <c r="HN598" s="202" t="s">
        <v>57</v>
      </c>
      <c r="HO598" s="202" t="s">
        <v>58</v>
      </c>
      <c r="HP598" s="202" t="s">
        <v>59</v>
      </c>
      <c r="HQ598" s="266"/>
      <c r="HR598" s="1"/>
      <c r="HU598" s="202"/>
      <c r="HV598" s="202" t="s">
        <v>56</v>
      </c>
      <c r="HW598" s="202" t="s">
        <v>57</v>
      </c>
      <c r="HX598" s="202" t="s">
        <v>58</v>
      </c>
      <c r="HY598" s="202" t="s">
        <v>59</v>
      </c>
      <c r="HZ598" s="266"/>
      <c r="IA598" s="1"/>
      <c r="ID598" s="202"/>
      <c r="IE598" s="202" t="s">
        <v>56</v>
      </c>
      <c r="IF598" s="202" t="s">
        <v>57</v>
      </c>
      <c r="IG598" s="202" t="s">
        <v>58</v>
      </c>
      <c r="IH598" s="202" t="s">
        <v>59</v>
      </c>
      <c r="II598" s="266"/>
      <c r="IJ598" s="1"/>
      <c r="IM598" s="202"/>
      <c r="IN598" s="202" t="s">
        <v>56</v>
      </c>
      <c r="IO598" s="202" t="s">
        <v>57</v>
      </c>
      <c r="IP598" s="202" t="s">
        <v>58</v>
      </c>
      <c r="IQ598" s="202" t="s">
        <v>59</v>
      </c>
      <c r="IR598" s="266"/>
      <c r="IS598" s="1"/>
      <c r="IV598" s="202"/>
      <c r="IW598" s="202" t="s">
        <v>56</v>
      </c>
      <c r="IX598" s="202" t="s">
        <v>57</v>
      </c>
      <c r="IY598" s="202" t="s">
        <v>58</v>
      </c>
      <c r="IZ598" s="202" t="s">
        <v>59</v>
      </c>
      <c r="JA598" s="266"/>
      <c r="JB598" s="1"/>
      <c r="JE598" s="202"/>
      <c r="JF598" s="202" t="s">
        <v>56</v>
      </c>
      <c r="JG598" s="202" t="s">
        <v>57</v>
      </c>
      <c r="JH598" s="202" t="s">
        <v>58</v>
      </c>
      <c r="JI598" s="202" t="s">
        <v>59</v>
      </c>
      <c r="JJ598" s="266"/>
      <c r="JK598" s="1"/>
      <c r="JN598" s="202"/>
      <c r="JO598" s="202" t="s">
        <v>56</v>
      </c>
      <c r="JP598" s="202" t="s">
        <v>57</v>
      </c>
      <c r="JQ598" s="202" t="s">
        <v>58</v>
      </c>
      <c r="JR598" s="202" t="s">
        <v>59</v>
      </c>
      <c r="JS598" s="266"/>
      <c r="JT598" s="1"/>
      <c r="JW598" s="202"/>
      <c r="JX598" s="202" t="s">
        <v>56</v>
      </c>
      <c r="JY598" s="202" t="s">
        <v>57</v>
      </c>
      <c r="JZ598" s="202" t="s">
        <v>58</v>
      </c>
      <c r="KA598" s="202" t="s">
        <v>59</v>
      </c>
      <c r="KB598" s="266"/>
      <c r="KC598" s="1"/>
      <c r="KD598" s="271"/>
      <c r="KF598" s="202"/>
      <c r="KG598" s="202" t="s">
        <v>56</v>
      </c>
      <c r="KH598" s="202" t="s">
        <v>57</v>
      </c>
      <c r="KI598" s="202" t="s">
        <v>58</v>
      </c>
      <c r="KJ598" s="202" t="s">
        <v>59</v>
      </c>
      <c r="KK598" s="266"/>
      <c r="KL598" s="1"/>
      <c r="KO598" s="202"/>
      <c r="KP598" s="202" t="s">
        <v>56</v>
      </c>
      <c r="KQ598" s="202" t="s">
        <v>57</v>
      </c>
      <c r="KR598" s="202" t="s">
        <v>58</v>
      </c>
      <c r="KS598" s="202" t="s">
        <v>59</v>
      </c>
      <c r="KT598" s="266"/>
      <c r="KU598" s="1"/>
      <c r="KX598" s="202"/>
      <c r="KY598" s="202" t="s">
        <v>56</v>
      </c>
      <c r="KZ598" s="202" t="s">
        <v>57</v>
      </c>
      <c r="LA598" s="202" t="s">
        <v>58</v>
      </c>
      <c r="LB598" s="202" t="s">
        <v>59</v>
      </c>
      <c r="LC598" s="266"/>
      <c r="LD598" s="1"/>
      <c r="LG598" s="202"/>
      <c r="LH598" s="202" t="s">
        <v>56</v>
      </c>
      <c r="LI598" s="202" t="s">
        <v>57</v>
      </c>
      <c r="LJ598" s="202" t="s">
        <v>58</v>
      </c>
      <c r="LK598" s="202" t="s">
        <v>59</v>
      </c>
      <c r="LL598" s="266"/>
      <c r="LM598" s="1"/>
      <c r="LP598" s="202"/>
      <c r="LQ598" s="202" t="s">
        <v>56</v>
      </c>
      <c r="LR598" s="202" t="s">
        <v>57</v>
      </c>
      <c r="LS598" s="202" t="s">
        <v>58</v>
      </c>
      <c r="LT598" s="202" t="s">
        <v>59</v>
      </c>
      <c r="LU598" s="266"/>
      <c r="LV598" s="1"/>
      <c r="LW598" s="276"/>
      <c r="LY598" s="202"/>
      <c r="LZ598" s="202" t="s">
        <v>56</v>
      </c>
      <c r="MA598" s="202" t="s">
        <v>57</v>
      </c>
      <c r="MB598" s="202" t="s">
        <v>58</v>
      </c>
      <c r="MC598" s="202" t="s">
        <v>59</v>
      </c>
      <c r="MD598" s="266"/>
      <c r="ME598" s="1"/>
      <c r="MH598" s="202"/>
      <c r="MI598" s="202" t="s">
        <v>56</v>
      </c>
      <c r="MJ598" s="202" t="s">
        <v>57</v>
      </c>
      <c r="MK598" s="202" t="s">
        <v>58</v>
      </c>
      <c r="ML598" s="202" t="s">
        <v>59</v>
      </c>
      <c r="MM598" s="266"/>
      <c r="MN598" s="1"/>
      <c r="MQ598" s="202"/>
      <c r="MR598" s="202" t="s">
        <v>56</v>
      </c>
      <c r="MS598" s="202" t="s">
        <v>57</v>
      </c>
      <c r="MT598" s="202" t="s">
        <v>58</v>
      </c>
      <c r="MU598" s="202" t="s">
        <v>59</v>
      </c>
      <c r="MV598" s="266"/>
      <c r="MW598" s="1"/>
      <c r="MZ598" s="202"/>
      <c r="NA598" s="202" t="s">
        <v>56</v>
      </c>
      <c r="NB598" s="202" t="s">
        <v>57</v>
      </c>
      <c r="NC598" s="202" t="s">
        <v>58</v>
      </c>
      <c r="ND598" s="202" t="s">
        <v>59</v>
      </c>
      <c r="NE598" s="266"/>
      <c r="NF598" s="1"/>
      <c r="NI598" s="202"/>
      <c r="NJ598" s="202" t="s">
        <v>56</v>
      </c>
      <c r="NK598" s="202" t="s">
        <v>57</v>
      </c>
      <c r="NL598" s="202" t="s">
        <v>58</v>
      </c>
      <c r="NM598" s="202" t="s">
        <v>59</v>
      </c>
      <c r="NN598" s="266"/>
      <c r="NO598" s="1"/>
      <c r="NR598" s="202"/>
      <c r="NS598" s="202" t="s">
        <v>56</v>
      </c>
      <c r="NT598" s="202" t="s">
        <v>57</v>
      </c>
      <c r="NU598" s="202" t="s">
        <v>58</v>
      </c>
      <c r="NV598" s="202" t="s">
        <v>59</v>
      </c>
      <c r="NW598" s="266"/>
      <c r="NX598" s="1"/>
      <c r="OA598" s="202"/>
      <c r="OB598" s="202" t="s">
        <v>56</v>
      </c>
      <c r="OC598" s="202" t="s">
        <v>57</v>
      </c>
      <c r="OD598" s="202" t="s">
        <v>58</v>
      </c>
      <c r="OE598" s="202" t="s">
        <v>59</v>
      </c>
      <c r="OF598" s="266"/>
      <c r="OG598" s="1"/>
      <c r="OJ598" s="202"/>
      <c r="OK598" s="202" t="s">
        <v>56</v>
      </c>
      <c r="OL598" s="202" t="s">
        <v>57</v>
      </c>
      <c r="OM598" s="202" t="s">
        <v>58</v>
      </c>
      <c r="ON598" s="202" t="s">
        <v>59</v>
      </c>
      <c r="OO598" s="266"/>
      <c r="OP598" s="1"/>
      <c r="OS598" s="202"/>
      <c r="OT598" s="202" t="s">
        <v>56</v>
      </c>
      <c r="OU598" s="202" t="s">
        <v>57</v>
      </c>
      <c r="OV598" s="202" t="s">
        <v>58</v>
      </c>
      <c r="OW598" s="202" t="s">
        <v>59</v>
      </c>
      <c r="OX598" s="266"/>
      <c r="OY598" s="1"/>
      <c r="PB598" s="202"/>
      <c r="PC598" s="202" t="s">
        <v>56</v>
      </c>
      <c r="PD598" s="202" t="s">
        <v>57</v>
      </c>
      <c r="PE598" s="202" t="s">
        <v>58</v>
      </c>
      <c r="PF598" s="202" t="s">
        <v>59</v>
      </c>
      <c r="PG598" s="266"/>
      <c r="PH598" s="1"/>
      <c r="PK598" s="202"/>
      <c r="PL598" s="202" t="s">
        <v>56</v>
      </c>
      <c r="PM598" s="202" t="s">
        <v>57</v>
      </c>
      <c r="PN598" s="202" t="s">
        <v>58</v>
      </c>
      <c r="PO598" s="202" t="s">
        <v>59</v>
      </c>
      <c r="PP598" s="266"/>
      <c r="PQ598" s="1"/>
      <c r="PT598" s="202"/>
      <c r="PU598" s="202" t="s">
        <v>56</v>
      </c>
      <c r="PV598" s="202" t="s">
        <v>57</v>
      </c>
      <c r="PW598" s="202" t="s">
        <v>58</v>
      </c>
      <c r="PX598" s="202" t="s">
        <v>59</v>
      </c>
      <c r="PY598" s="266"/>
      <c r="PZ598" s="1"/>
      <c r="QC598" s="202"/>
      <c r="QD598" s="202" t="s">
        <v>56</v>
      </c>
      <c r="QE598" s="202" t="s">
        <v>57</v>
      </c>
      <c r="QF598" s="202" t="s">
        <v>58</v>
      </c>
      <c r="QG598" s="202" t="s">
        <v>59</v>
      </c>
      <c r="QH598" s="266"/>
      <c r="QI598" s="1"/>
      <c r="QL598" s="202"/>
      <c r="QM598" s="202" t="s">
        <v>56</v>
      </c>
      <c r="QN598" s="202" t="s">
        <v>57</v>
      </c>
      <c r="QO598" s="202" t="s">
        <v>58</v>
      </c>
      <c r="QP598" s="202" t="s">
        <v>59</v>
      </c>
      <c r="QQ598" s="266"/>
      <c r="QR598" s="1"/>
      <c r="QU598" s="202"/>
      <c r="QV598" s="202" t="s">
        <v>56</v>
      </c>
      <c r="QW598" s="202" t="s">
        <v>57</v>
      </c>
      <c r="QX598" s="202" t="s">
        <v>58</v>
      </c>
      <c r="QY598" s="202" t="s">
        <v>59</v>
      </c>
      <c r="QZ598" s="266"/>
      <c r="RA598" s="1"/>
      <c r="RD598" s="202"/>
      <c r="RE598" s="202" t="s">
        <v>56</v>
      </c>
      <c r="RF598" s="202" t="s">
        <v>57</v>
      </c>
      <c r="RG598" s="202" t="s">
        <v>58</v>
      </c>
      <c r="RH598" s="202" t="s">
        <v>59</v>
      </c>
      <c r="RI598" s="266"/>
      <c r="RJ598" s="1"/>
      <c r="RM598" s="202"/>
      <c r="RN598" s="202" t="s">
        <v>56</v>
      </c>
      <c r="RO598" s="202" t="s">
        <v>57</v>
      </c>
      <c r="RP598" s="202" t="s">
        <v>58</v>
      </c>
      <c r="RQ598" s="202" t="s">
        <v>59</v>
      </c>
      <c r="RR598" s="266"/>
      <c r="RS598" s="2"/>
      <c r="RW598" s="202" t="s">
        <v>56</v>
      </c>
      <c r="RX598" s="202" t="s">
        <v>57</v>
      </c>
      <c r="RY598" s="202" t="s">
        <v>58</v>
      </c>
      <c r="RZ598" s="202" t="s">
        <v>59</v>
      </c>
      <c r="SA598" s="42"/>
      <c r="SB598" s="2"/>
      <c r="SF598" s="202" t="s">
        <v>56</v>
      </c>
      <c r="SG598" s="202" t="s">
        <v>57</v>
      </c>
      <c r="SH598" s="202" t="s">
        <v>58</v>
      </c>
      <c r="SI598" s="202" t="s">
        <v>59</v>
      </c>
      <c r="SJ598" s="42"/>
      <c r="SK598" s="2"/>
      <c r="SO598" s="202" t="s">
        <v>56</v>
      </c>
      <c r="SP598" s="202" t="s">
        <v>57</v>
      </c>
      <c r="SQ598" s="202" t="s">
        <v>58</v>
      </c>
      <c r="SR598" s="202" t="s">
        <v>59</v>
      </c>
      <c r="SS598" s="42"/>
      <c r="ST598" s="2"/>
      <c r="SX598" s="202" t="s">
        <v>56</v>
      </c>
      <c r="SY598" s="202" t="s">
        <v>57</v>
      </c>
      <c r="SZ598" s="202" t="s">
        <v>58</v>
      </c>
      <c r="TA598" s="202" t="s">
        <v>59</v>
      </c>
      <c r="TB598" s="42"/>
      <c r="TC598" s="2"/>
      <c r="TG598" s="202" t="s">
        <v>56</v>
      </c>
      <c r="TH598" s="202" t="s">
        <v>57</v>
      </c>
      <c r="TI598" s="202" t="s">
        <v>58</v>
      </c>
      <c r="TJ598" s="202" t="s">
        <v>59</v>
      </c>
      <c r="TK598" s="42"/>
      <c r="TL598" s="2"/>
      <c r="TP598" s="202" t="s">
        <v>56</v>
      </c>
      <c r="TQ598" s="202" t="s">
        <v>57</v>
      </c>
      <c r="TR598" s="202" t="s">
        <v>58</v>
      </c>
      <c r="TS598" s="202" t="s">
        <v>59</v>
      </c>
      <c r="TT598" s="42"/>
      <c r="TU598" s="2"/>
      <c r="TY598" s="202" t="s">
        <v>56</v>
      </c>
      <c r="TZ598" s="202" t="s">
        <v>57</v>
      </c>
      <c r="UA598" s="202" t="s">
        <v>58</v>
      </c>
      <c r="UB598" s="202" t="s">
        <v>59</v>
      </c>
      <c r="UC598" s="42"/>
      <c r="UD598" s="2"/>
      <c r="UH598" s="202" t="s">
        <v>56</v>
      </c>
      <c r="UI598" s="202" t="s">
        <v>57</v>
      </c>
      <c r="UJ598" s="202" t="s">
        <v>58</v>
      </c>
      <c r="UK598" s="202" t="s">
        <v>59</v>
      </c>
      <c r="UL598" s="42"/>
      <c r="UM598" s="2"/>
      <c r="UQ598" s="202" t="s">
        <v>56</v>
      </c>
      <c r="UR598" s="202" t="s">
        <v>57</v>
      </c>
      <c r="US598" s="202" t="s">
        <v>58</v>
      </c>
      <c r="UT598" s="202" t="s">
        <v>59</v>
      </c>
      <c r="UU598" s="42"/>
      <c r="UV598" s="2"/>
      <c r="UZ598" s="202" t="s">
        <v>56</v>
      </c>
      <c r="VA598" s="202" t="s">
        <v>57</v>
      </c>
      <c r="VB598" s="202" t="s">
        <v>58</v>
      </c>
      <c r="VC598" s="202" t="s">
        <v>59</v>
      </c>
      <c r="VD598" s="42"/>
      <c r="VE598" s="2"/>
      <c r="VI598" s="202" t="s">
        <v>56</v>
      </c>
      <c r="VJ598" s="202" t="s">
        <v>57</v>
      </c>
      <c r="VK598" s="202" t="s">
        <v>58</v>
      </c>
      <c r="VL598" s="202" t="s">
        <v>59</v>
      </c>
      <c r="VM598" s="42"/>
      <c r="VN598" s="2"/>
      <c r="VR598" s="202" t="s">
        <v>56</v>
      </c>
      <c r="VS598" s="202" t="s">
        <v>57</v>
      </c>
      <c r="VT598" s="202" t="s">
        <v>58</v>
      </c>
      <c r="VU598" s="202" t="s">
        <v>59</v>
      </c>
      <c r="VV598" s="42"/>
      <c r="VW598" s="2"/>
      <c r="WA598" s="202" t="s">
        <v>56</v>
      </c>
      <c r="WB598" s="202" t="s">
        <v>57</v>
      </c>
      <c r="WC598" s="202" t="s">
        <v>58</v>
      </c>
      <c r="WD598" s="202" t="s">
        <v>59</v>
      </c>
      <c r="WE598" s="42"/>
      <c r="WF598" s="2"/>
      <c r="WJ598" s="202" t="s">
        <v>56</v>
      </c>
      <c r="WK598" s="202" t="s">
        <v>57</v>
      </c>
      <c r="WL598" s="202" t="s">
        <v>58</v>
      </c>
      <c r="WM598" s="202" t="s">
        <v>59</v>
      </c>
      <c r="WN598" s="42"/>
      <c r="WO598" s="2"/>
      <c r="WS598" s="202" t="s">
        <v>56</v>
      </c>
      <c r="WT598" s="202" t="s">
        <v>57</v>
      </c>
      <c r="WU598" s="202" t="s">
        <v>58</v>
      </c>
      <c r="WV598" s="202" t="s">
        <v>59</v>
      </c>
      <c r="WW598" s="42"/>
      <c r="WX598" s="2"/>
      <c r="XB598" s="202" t="s">
        <v>56</v>
      </c>
      <c r="XC598" s="202" t="s">
        <v>57</v>
      </c>
      <c r="XD598" s="202" t="s">
        <v>58</v>
      </c>
      <c r="XE598" s="202" t="s">
        <v>59</v>
      </c>
      <c r="XF598" s="42"/>
      <c r="XG598" s="2"/>
      <c r="XK598" s="202" t="s">
        <v>56</v>
      </c>
      <c r="XL598" s="202" t="s">
        <v>57</v>
      </c>
      <c r="XM598" s="202" t="s">
        <v>58</v>
      </c>
      <c r="XN598" s="202" t="s">
        <v>59</v>
      </c>
      <c r="XO598" s="42"/>
      <c r="XP598" s="2"/>
      <c r="XT598" s="202" t="s">
        <v>56</v>
      </c>
      <c r="XU598" s="202" t="s">
        <v>57</v>
      </c>
      <c r="XV598" s="202" t="s">
        <v>58</v>
      </c>
      <c r="XW598" s="202" t="s">
        <v>59</v>
      </c>
      <c r="XX598" s="42"/>
      <c r="XY598" s="2"/>
      <c r="YC598" s="202" t="s">
        <v>56</v>
      </c>
      <c r="YD598" s="202" t="s">
        <v>57</v>
      </c>
      <c r="YE598" s="202" t="s">
        <v>58</v>
      </c>
      <c r="YF598" s="202" t="s">
        <v>59</v>
      </c>
      <c r="YG598" s="42"/>
      <c r="YH598" s="2"/>
      <c r="YL598" s="202" t="s">
        <v>56</v>
      </c>
      <c r="YM598" s="202" t="s">
        <v>57</v>
      </c>
      <c r="YN598" s="202" t="s">
        <v>58</v>
      </c>
      <c r="YO598" s="202" t="s">
        <v>59</v>
      </c>
      <c r="YP598" s="42"/>
      <c r="YQ598" s="2"/>
      <c r="YU598" s="202" t="s">
        <v>56</v>
      </c>
      <c r="YV598" s="202" t="s">
        <v>57</v>
      </c>
      <c r="YW598" s="202" t="s">
        <v>58</v>
      </c>
      <c r="YX598" s="202" t="s">
        <v>59</v>
      </c>
      <c r="YY598" s="42"/>
      <c r="YZ598" s="2"/>
      <c r="ZD598" s="202" t="s">
        <v>56</v>
      </c>
      <c r="ZE598" s="202" t="s">
        <v>57</v>
      </c>
      <c r="ZF598" s="202" t="s">
        <v>58</v>
      </c>
      <c r="ZG598" s="202" t="s">
        <v>59</v>
      </c>
      <c r="ZH598" s="42"/>
      <c r="ZI598" s="2"/>
      <c r="ZM598" s="202" t="s">
        <v>56</v>
      </c>
      <c r="ZN598" s="202" t="s">
        <v>57</v>
      </c>
      <c r="ZO598" s="202" t="s">
        <v>58</v>
      </c>
      <c r="ZP598" s="202" t="s">
        <v>59</v>
      </c>
      <c r="ZQ598" s="42"/>
      <c r="ZR598" s="2"/>
      <c r="ZV598" s="202" t="s">
        <v>56</v>
      </c>
      <c r="ZW598" s="202" t="s">
        <v>57</v>
      </c>
      <c r="ZX598" s="202" t="s">
        <v>58</v>
      </c>
      <c r="ZY598" s="202" t="s">
        <v>59</v>
      </c>
      <c r="ZZ598" s="42"/>
      <c r="AAA598" s="2"/>
      <c r="AAE598" s="202" t="s">
        <v>56</v>
      </c>
      <c r="AAF598" s="202" t="s">
        <v>57</v>
      </c>
      <c r="AAG598" s="202" t="s">
        <v>58</v>
      </c>
      <c r="AAH598" s="202" t="s">
        <v>59</v>
      </c>
      <c r="AAI598" s="42"/>
      <c r="AAJ598" s="2"/>
      <c r="AAN598" s="202" t="s">
        <v>56</v>
      </c>
      <c r="AAO598" s="202" t="s">
        <v>57</v>
      </c>
      <c r="AAP598" s="202" t="s">
        <v>58</v>
      </c>
      <c r="AAQ598" s="202" t="s">
        <v>59</v>
      </c>
      <c r="AAR598" s="42"/>
      <c r="AAS598" s="2"/>
      <c r="AAW598" s="202" t="s">
        <v>56</v>
      </c>
      <c r="AAX598" s="202" t="s">
        <v>57</v>
      </c>
      <c r="AAY598" s="202" t="s">
        <v>58</v>
      </c>
      <c r="AAZ598" s="202" t="s">
        <v>59</v>
      </c>
      <c r="ABA598" s="42"/>
      <c r="ABB598" s="2"/>
      <c r="ABF598" s="202" t="s">
        <v>56</v>
      </c>
      <c r="ABG598" s="202" t="s">
        <v>57</v>
      </c>
      <c r="ABH598" s="202" t="s">
        <v>58</v>
      </c>
      <c r="ABI598" s="202" t="s">
        <v>59</v>
      </c>
      <c r="ABJ598" s="42"/>
      <c r="ABK598" s="2"/>
      <c r="ABO598" s="202" t="s">
        <v>56</v>
      </c>
      <c r="ABP598" s="202" t="s">
        <v>57</v>
      </c>
      <c r="ABQ598" s="202" t="s">
        <v>58</v>
      </c>
      <c r="ABR598" s="202" t="s">
        <v>59</v>
      </c>
      <c r="ABS598" s="42"/>
      <c r="ABT598" s="2"/>
      <c r="ABX598" s="202" t="s">
        <v>56</v>
      </c>
      <c r="ABY598" s="202" t="s">
        <v>57</v>
      </c>
      <c r="ABZ598" s="202" t="s">
        <v>58</v>
      </c>
      <c r="ACA598" s="202" t="s">
        <v>59</v>
      </c>
      <c r="ACB598" s="42"/>
      <c r="ACC598" s="2"/>
      <c r="ACG598" s="202" t="s">
        <v>56</v>
      </c>
      <c r="ACH598" s="202" t="s">
        <v>57</v>
      </c>
      <c r="ACI598" s="202" t="s">
        <v>58</v>
      </c>
      <c r="ACJ598" s="202" t="s">
        <v>59</v>
      </c>
      <c r="ACK598" s="42"/>
      <c r="ACL598" s="2"/>
      <c r="ACP598" s="202" t="s">
        <v>56</v>
      </c>
      <c r="ACQ598" s="202" t="s">
        <v>57</v>
      </c>
      <c r="ACR598" s="202" t="s">
        <v>58</v>
      </c>
      <c r="ACS598" s="202" t="s">
        <v>59</v>
      </c>
      <c r="ACT598" s="42"/>
      <c r="ACU598" s="2"/>
      <c r="ACY598" s="202" t="s">
        <v>56</v>
      </c>
      <c r="ACZ598" s="202" t="s">
        <v>57</v>
      </c>
      <c r="ADA598" s="202" t="s">
        <v>58</v>
      </c>
      <c r="ADB598" s="202" t="s">
        <v>59</v>
      </c>
      <c r="ADC598" s="42"/>
      <c r="ADD598" s="2"/>
      <c r="ADH598" s="202" t="s">
        <v>56</v>
      </c>
      <c r="ADI598" s="202" t="s">
        <v>57</v>
      </c>
      <c r="ADJ598" s="202" t="s">
        <v>58</v>
      </c>
      <c r="ADK598" s="202" t="s">
        <v>59</v>
      </c>
      <c r="ADL598" s="42"/>
      <c r="ADM598" s="2"/>
      <c r="ADQ598" s="202" t="s">
        <v>56</v>
      </c>
      <c r="ADR598" s="202" t="s">
        <v>57</v>
      </c>
      <c r="ADS598" s="202" t="s">
        <v>58</v>
      </c>
      <c r="ADT598" s="202" t="s">
        <v>59</v>
      </c>
      <c r="ADU598" s="42"/>
      <c r="ADV598" s="2"/>
      <c r="ADZ598" s="202" t="s">
        <v>56</v>
      </c>
      <c r="AEA598" s="202" t="s">
        <v>57</v>
      </c>
      <c r="AEB598" s="202" t="s">
        <v>58</v>
      </c>
      <c r="AEC598" s="202" t="s">
        <v>59</v>
      </c>
      <c r="AED598" s="42"/>
      <c r="AEE598" s="2"/>
      <c r="AEI598" s="202" t="s">
        <v>56</v>
      </c>
      <c r="AEJ598" s="202" t="s">
        <v>57</v>
      </c>
      <c r="AEK598" s="202" t="s">
        <v>58</v>
      </c>
      <c r="AEL598" s="202" t="s">
        <v>59</v>
      </c>
      <c r="AEM598" s="42"/>
      <c r="AEN598" s="2"/>
      <c r="AER598" s="202" t="s">
        <v>56</v>
      </c>
      <c r="AES598" s="202" t="s">
        <v>57</v>
      </c>
      <c r="AET598" s="202" t="s">
        <v>58</v>
      </c>
      <c r="AEU598" s="202" t="s">
        <v>59</v>
      </c>
      <c r="AEV598" s="42"/>
      <c r="AEW598" s="2"/>
      <c r="AFA598" s="202" t="s">
        <v>56</v>
      </c>
      <c r="AFB598" s="202" t="s">
        <v>57</v>
      </c>
      <c r="AFC598" s="202" t="s">
        <v>58</v>
      </c>
      <c r="AFD598" s="202" t="s">
        <v>59</v>
      </c>
      <c r="AFE598" s="42"/>
      <c r="AFF598" s="2"/>
      <c r="AFJ598" s="202" t="s">
        <v>56</v>
      </c>
      <c r="AFK598" s="202" t="s">
        <v>57</v>
      </c>
      <c r="AFL598" s="202" t="s">
        <v>58</v>
      </c>
      <c r="AFM598" s="202" t="s">
        <v>59</v>
      </c>
      <c r="AFN598" s="42"/>
      <c r="AFO598" s="2"/>
      <c r="AFS598" s="202" t="s">
        <v>56</v>
      </c>
      <c r="AFT598" s="202" t="s">
        <v>57</v>
      </c>
      <c r="AFU598" s="202" t="s">
        <v>58</v>
      </c>
      <c r="AFV598" s="202" t="s">
        <v>59</v>
      </c>
      <c r="AFW598" s="42"/>
      <c r="AFX598" s="2"/>
      <c r="AGB598" s="202" t="s">
        <v>56</v>
      </c>
      <c r="AGC598" s="202" t="s">
        <v>57</v>
      </c>
      <c r="AGD598" s="202" t="s">
        <v>58</v>
      </c>
      <c r="AGE598" s="202" t="s">
        <v>59</v>
      </c>
      <c r="AGF598" s="42"/>
      <c r="AGG598" s="2"/>
      <c r="AGK598" s="202" t="s">
        <v>56</v>
      </c>
      <c r="AGL598" s="202" t="s">
        <v>57</v>
      </c>
      <c r="AGM598" s="202" t="s">
        <v>58</v>
      </c>
      <c r="AGN598" s="202" t="s">
        <v>59</v>
      </c>
      <c r="AGO598" s="42"/>
      <c r="AGP598" s="2"/>
      <c r="AGT598" s="202" t="s">
        <v>56</v>
      </c>
      <c r="AGU598" s="202" t="s">
        <v>57</v>
      </c>
      <c r="AGV598" s="202" t="s">
        <v>58</v>
      </c>
      <c r="AGW598" s="202" t="s">
        <v>59</v>
      </c>
      <c r="AGX598" s="42"/>
      <c r="AGY598" s="2"/>
      <c r="AHC598" s="202" t="s">
        <v>56</v>
      </c>
      <c r="AHD598" s="202" t="s">
        <v>57</v>
      </c>
      <c r="AHE598" s="202" t="s">
        <v>58</v>
      </c>
      <c r="AHF598" s="202" t="s">
        <v>59</v>
      </c>
      <c r="AHG598" s="42"/>
      <c r="AHH598" s="2"/>
      <c r="AHL598" s="202" t="s">
        <v>56</v>
      </c>
      <c r="AHM598" s="202" t="s">
        <v>57</v>
      </c>
      <c r="AHN598" s="202" t="s">
        <v>58</v>
      </c>
      <c r="AHO598" s="202" t="s">
        <v>59</v>
      </c>
      <c r="AHP598" s="42"/>
      <c r="AHQ598" s="2"/>
      <c r="AHU598" s="202" t="s">
        <v>56</v>
      </c>
      <c r="AHV598" s="202" t="s">
        <v>57</v>
      </c>
      <c r="AHW598" s="202" t="s">
        <v>58</v>
      </c>
      <c r="AHX598" s="202" t="s">
        <v>59</v>
      </c>
      <c r="AHY598" s="42"/>
      <c r="AHZ598" s="2"/>
      <c r="AID598" s="202" t="s">
        <v>56</v>
      </c>
      <c r="AIE598" s="202" t="s">
        <v>57</v>
      </c>
      <c r="AIF598" s="202" t="s">
        <v>58</v>
      </c>
      <c r="AIG598" s="202" t="s">
        <v>59</v>
      </c>
      <c r="AIH598" s="42"/>
      <c r="AII598" s="2"/>
      <c r="AIM598" s="202" t="s">
        <v>56</v>
      </c>
      <c r="AIN598" s="202" t="s">
        <v>57</v>
      </c>
      <c r="AIO598" s="202" t="s">
        <v>58</v>
      </c>
      <c r="AIP598" s="202" t="s">
        <v>59</v>
      </c>
      <c r="AIQ598" s="42"/>
      <c r="AIR598" s="2"/>
      <c r="AIV598" s="202" t="s">
        <v>56</v>
      </c>
      <c r="AIW598" s="202" t="s">
        <v>57</v>
      </c>
      <c r="AIX598" s="202" t="s">
        <v>58</v>
      </c>
      <c r="AIY598" s="202" t="s">
        <v>59</v>
      </c>
      <c r="AIZ598" s="42"/>
      <c r="AJA598" s="2"/>
      <c r="AJE598" s="202" t="s">
        <v>56</v>
      </c>
      <c r="AJF598" s="202" t="s">
        <v>57</v>
      </c>
      <c r="AJG598" s="202" t="s">
        <v>58</v>
      </c>
      <c r="AJH598" s="202" t="s">
        <v>59</v>
      </c>
      <c r="AJI598" s="42"/>
      <c r="AJJ598" s="2"/>
      <c r="AJN598" s="202" t="s">
        <v>56</v>
      </c>
      <c r="AJO598" s="202" t="s">
        <v>57</v>
      </c>
      <c r="AJP598" s="202" t="s">
        <v>58</v>
      </c>
      <c r="AJQ598" s="202" t="s">
        <v>59</v>
      </c>
      <c r="AJR598" s="42"/>
      <c r="AJS598" s="2"/>
      <c r="AJW598" s="202" t="s">
        <v>56</v>
      </c>
      <c r="AJX598" s="202" t="s">
        <v>57</v>
      </c>
      <c r="AJY598" s="202" t="s">
        <v>58</v>
      </c>
      <c r="AJZ598" s="202" t="s">
        <v>59</v>
      </c>
      <c r="AKA598" s="42"/>
      <c r="AKB598" s="2"/>
      <c r="AKF598" s="202" t="s">
        <v>56</v>
      </c>
      <c r="AKG598" s="202" t="s">
        <v>57</v>
      </c>
      <c r="AKH598" s="202" t="s">
        <v>58</v>
      </c>
      <c r="AKI598" s="202" t="s">
        <v>59</v>
      </c>
      <c r="AKJ598" s="42"/>
      <c r="AKK598" s="2"/>
      <c r="AKO598" s="202" t="s">
        <v>56</v>
      </c>
      <c r="AKP598" s="202" t="s">
        <v>57</v>
      </c>
      <c r="AKQ598" s="202" t="s">
        <v>58</v>
      </c>
      <c r="AKR598" s="202" t="s">
        <v>59</v>
      </c>
      <c r="AKS598" s="42"/>
      <c r="AKT598" s="2"/>
      <c r="AKX598" s="202" t="s">
        <v>56</v>
      </c>
      <c r="AKY598" s="202" t="s">
        <v>57</v>
      </c>
      <c r="AKZ598" s="202" t="s">
        <v>58</v>
      </c>
      <c r="ALA598" s="202" t="s">
        <v>59</v>
      </c>
      <c r="ALB598" s="42"/>
      <c r="ALC598" s="2"/>
      <c r="ALG598" s="202" t="s">
        <v>56</v>
      </c>
      <c r="ALH598" s="202" t="s">
        <v>57</v>
      </c>
      <c r="ALI598" s="202" t="s">
        <v>58</v>
      </c>
      <c r="ALJ598" s="202" t="s">
        <v>59</v>
      </c>
      <c r="ALK598" s="42"/>
      <c r="ALL598" s="2"/>
      <c r="ALP598" s="202" t="s">
        <v>56</v>
      </c>
      <c r="ALQ598" s="202" t="s">
        <v>57</v>
      </c>
      <c r="ALR598" s="202" t="s">
        <v>58</v>
      </c>
      <c r="ALS598" s="202" t="s">
        <v>59</v>
      </c>
      <c r="ALT598" s="42"/>
      <c r="ALU598" s="2"/>
      <c r="ALY598" s="202" t="s">
        <v>56</v>
      </c>
      <c r="ALZ598" s="202" t="s">
        <v>57</v>
      </c>
      <c r="AMA598" s="202" t="s">
        <v>58</v>
      </c>
      <c r="AMB598" s="202" t="s">
        <v>59</v>
      </c>
      <c r="AMC598" s="42"/>
      <c r="AMD598" s="2"/>
      <c r="AMH598" s="202" t="s">
        <v>56</v>
      </c>
      <c r="AMI598" s="202" t="s">
        <v>57</v>
      </c>
      <c r="AMJ598" s="202" t="s">
        <v>58</v>
      </c>
      <c r="AMK598" s="202" t="s">
        <v>59</v>
      </c>
      <c r="AML598" s="42"/>
      <c r="AMM598" s="2"/>
      <c r="AMQ598" s="202" t="s">
        <v>56</v>
      </c>
      <c r="AMR598" s="202" t="s">
        <v>57</v>
      </c>
      <c r="AMS598" s="202" t="s">
        <v>58</v>
      </c>
      <c r="AMT598" s="202" t="s">
        <v>59</v>
      </c>
      <c r="AMU598" s="42"/>
      <c r="AMV598" s="2"/>
      <c r="AMZ598" s="202" t="s">
        <v>56</v>
      </c>
      <c r="ANA598" s="202" t="s">
        <v>57</v>
      </c>
      <c r="ANB598" s="202" t="s">
        <v>58</v>
      </c>
      <c r="ANC598" s="202" t="s">
        <v>59</v>
      </c>
      <c r="AND598" s="42"/>
      <c r="ANE598" s="2"/>
      <c r="ANI598" s="202" t="s">
        <v>56</v>
      </c>
      <c r="ANJ598" s="202" t="s">
        <v>57</v>
      </c>
      <c r="ANK598" s="202" t="s">
        <v>58</v>
      </c>
      <c r="ANL598" s="202" t="s">
        <v>59</v>
      </c>
      <c r="ANM598" s="42"/>
      <c r="ANN598" s="2"/>
      <c r="ANR598" s="202" t="s">
        <v>56</v>
      </c>
      <c r="ANS598" s="202" t="s">
        <v>57</v>
      </c>
      <c r="ANT598" s="202" t="s">
        <v>58</v>
      </c>
      <c r="ANU598" s="202" t="s">
        <v>59</v>
      </c>
      <c r="ANV598" s="42"/>
      <c r="ANW598" s="2"/>
      <c r="AOA598" s="202" t="s">
        <v>56</v>
      </c>
      <c r="AOB598" s="202" t="s">
        <v>57</v>
      </c>
      <c r="AOC598" s="202" t="s">
        <v>58</v>
      </c>
      <c r="AOD598" s="202" t="s">
        <v>59</v>
      </c>
      <c r="AOE598" s="42"/>
      <c r="AOF598" s="2"/>
      <c r="AOJ598" s="202" t="s">
        <v>56</v>
      </c>
      <c r="AOK598" s="202" t="s">
        <v>57</v>
      </c>
      <c r="AOL598" s="202" t="s">
        <v>58</v>
      </c>
      <c r="AOM598" s="202" t="s">
        <v>59</v>
      </c>
      <c r="AON598" s="42"/>
      <c r="AOO598" s="2"/>
      <c r="AOS598" s="202" t="s">
        <v>56</v>
      </c>
      <c r="AOT598" s="202" t="s">
        <v>57</v>
      </c>
      <c r="AOU598" s="202" t="s">
        <v>58</v>
      </c>
      <c r="AOV598" s="202" t="s">
        <v>59</v>
      </c>
      <c r="AOW598" s="42"/>
      <c r="AOX598" s="2"/>
      <c r="APB598" s="202" t="s">
        <v>56</v>
      </c>
      <c r="APC598" s="202" t="s">
        <v>57</v>
      </c>
      <c r="APD598" s="202" t="s">
        <v>58</v>
      </c>
      <c r="APE598" s="202" t="s">
        <v>59</v>
      </c>
      <c r="APF598" s="42"/>
      <c r="APG598" s="2"/>
      <c r="APK598" s="202" t="s">
        <v>56</v>
      </c>
      <c r="APL598" s="202" t="s">
        <v>57</v>
      </c>
      <c r="APM598" s="202" t="s">
        <v>58</v>
      </c>
      <c r="APN598" s="202" t="s">
        <v>59</v>
      </c>
      <c r="APO598" s="42"/>
      <c r="APP598" s="2"/>
      <c r="APT598" s="202" t="s">
        <v>56</v>
      </c>
      <c r="APU598" s="202" t="s">
        <v>57</v>
      </c>
      <c r="APV598" s="202" t="s">
        <v>58</v>
      </c>
      <c r="APW598" s="202" t="s">
        <v>59</v>
      </c>
      <c r="APX598" s="42"/>
      <c r="APY598" s="2"/>
      <c r="AQC598" s="202" t="s">
        <v>56</v>
      </c>
      <c r="AQD598" s="202" t="s">
        <v>57</v>
      </c>
      <c r="AQE598" s="202" t="s">
        <v>58</v>
      </c>
      <c r="AQF598" s="202" t="s">
        <v>59</v>
      </c>
      <c r="AQG598" s="42"/>
    </row>
    <row r="599" spans="1:1125" s="14" customFormat="1" ht="15">
      <c r="A599" s="203" t="s">
        <v>60</v>
      </c>
      <c r="B599" s="276" t="s">
        <v>569</v>
      </c>
      <c r="D599" s="283">
        <f>IF(C599="Kopman",1.1,1)</f>
        <v>1</v>
      </c>
      <c r="E599" s="204">
        <f>VLOOKUP(B599,$A$681:$F$2354,6,FALSE)</f>
        <v>862</v>
      </c>
      <c r="F599" s="203" t="s">
        <v>61</v>
      </c>
      <c r="G599" s="10">
        <f>E599*1.5</f>
        <v>1293</v>
      </c>
      <c r="H599" s="10"/>
      <c r="I599" s="267"/>
      <c r="J599" s="203" t="s">
        <v>60</v>
      </c>
      <c r="K599" s="276" t="s">
        <v>569</v>
      </c>
      <c r="M599" s="283">
        <f>IF(L599="Kopman",1.1,1)</f>
        <v>1</v>
      </c>
      <c r="N599" s="204">
        <f>VLOOKUP(K599,$A$681:$F$2354,6,FALSE)</f>
        <v>862</v>
      </c>
      <c r="O599" s="203" t="s">
        <v>61</v>
      </c>
      <c r="P599" s="10">
        <f>N599*1.5*M599</f>
        <v>1293</v>
      </c>
      <c r="Q599" s="10"/>
      <c r="R599" s="267"/>
      <c r="S599" s="203" t="s">
        <v>60</v>
      </c>
      <c r="T599" s="276" t="s">
        <v>569</v>
      </c>
      <c r="V599" s="283">
        <f>IF(U599="Kopman",1.1,1)</f>
        <v>1</v>
      </c>
      <c r="W599" s="204">
        <f>VLOOKUP(T599,$A$681:$F$2354,6,FALSE)</f>
        <v>862</v>
      </c>
      <c r="X599" s="203" t="s">
        <v>61</v>
      </c>
      <c r="Y599" s="10">
        <f>W599*1.5*V599</f>
        <v>1293</v>
      </c>
      <c r="Z599" s="10"/>
      <c r="AA599" s="267"/>
      <c r="AB599" s="203" t="s">
        <v>60</v>
      </c>
      <c r="AC599" s="276" t="s">
        <v>830</v>
      </c>
      <c r="AE599" s="283">
        <f>IF(AD599="Kopman",1.1,1)</f>
        <v>1</v>
      </c>
      <c r="AF599" s="204">
        <f>VLOOKUP(AC599,$A$681:$F$2354,6,FALSE)</f>
        <v>760</v>
      </c>
      <c r="AG599" s="203" t="s">
        <v>61</v>
      </c>
      <c r="AH599" s="10">
        <f>AF599*1.5*AE599</f>
        <v>1140</v>
      </c>
      <c r="AI599" s="10"/>
      <c r="AJ599" s="267"/>
      <c r="AK599" s="203" t="s">
        <v>60</v>
      </c>
      <c r="AL599" s="416" t="s">
        <v>569</v>
      </c>
      <c r="AM599" s="415" t="s">
        <v>2019</v>
      </c>
      <c r="AN599" s="283">
        <f>IF(AM599="Kopman",1.1,1)</f>
        <v>1.1000000000000001</v>
      </c>
      <c r="AO599" s="204">
        <f>VLOOKUP(AL599,$A$681:$F$2354,6,FALSE)</f>
        <v>862</v>
      </c>
      <c r="AP599" s="203" t="s">
        <v>61</v>
      </c>
      <c r="AQ599" s="10">
        <f>AO599*1.5*AN599</f>
        <v>1422.3000000000002</v>
      </c>
      <c r="AR599" s="10"/>
      <c r="AS599" s="267"/>
      <c r="AT599" s="203" t="s">
        <v>60</v>
      </c>
      <c r="AU599" s="276" t="s">
        <v>569</v>
      </c>
      <c r="AW599" s="283">
        <f>IF(AV599="Kopman",1.1,1)</f>
        <v>1</v>
      </c>
      <c r="AX599" s="204">
        <f>VLOOKUP(AU599,$A$681:$F$2354,6,FALSE)</f>
        <v>862</v>
      </c>
      <c r="AY599" s="203" t="s">
        <v>61</v>
      </c>
      <c r="AZ599" s="10">
        <f>AX599*1.5*AW599</f>
        <v>1293</v>
      </c>
      <c r="BA599" s="10"/>
      <c r="BB599" s="267"/>
      <c r="BC599" s="203" t="s">
        <v>60</v>
      </c>
      <c r="BD599" s="276" t="s">
        <v>478</v>
      </c>
      <c r="BF599" s="283">
        <f>IF(BE599="Kopman",1.1,1)</f>
        <v>1</v>
      </c>
      <c r="BG599" s="204">
        <f>VLOOKUP(BD599,$A$681:$F$2354,6,FALSE)</f>
        <v>468</v>
      </c>
      <c r="BH599" s="203" t="s">
        <v>61</v>
      </c>
      <c r="BI599" s="10">
        <f>BG599*1.5*BF599</f>
        <v>702</v>
      </c>
      <c r="BJ599" s="10"/>
      <c r="BK599" s="267"/>
      <c r="BL599" s="203" t="s">
        <v>60</v>
      </c>
      <c r="BM599" s="276" t="s">
        <v>569</v>
      </c>
      <c r="BO599" s="283">
        <f>IF(BN599="Kopman",1.1,1)</f>
        <v>1</v>
      </c>
      <c r="BP599" s="204">
        <f>VLOOKUP(BM599,$A$681:$F$2354,6,FALSE)</f>
        <v>862</v>
      </c>
      <c r="BQ599" s="203" t="s">
        <v>61</v>
      </c>
      <c r="BR599" s="10">
        <f>BP599*1.5*BO599</f>
        <v>1293</v>
      </c>
      <c r="BS599" s="10"/>
      <c r="BT599" s="267"/>
      <c r="BU599" s="203" t="s">
        <v>60</v>
      </c>
      <c r="BV599" s="276" t="s">
        <v>569</v>
      </c>
      <c r="BX599" s="283">
        <f>IF(BW599="Kopman",1.1,1)</f>
        <v>1</v>
      </c>
      <c r="BY599" s="204">
        <f>VLOOKUP(BV599,$A$681:$F$2354,6,FALSE)</f>
        <v>862</v>
      </c>
      <c r="BZ599" s="203" t="s">
        <v>61</v>
      </c>
      <c r="CA599" s="10">
        <f>BY599*1.5*BX599</f>
        <v>1293</v>
      </c>
      <c r="CB599" s="10"/>
      <c r="CC599" s="267"/>
      <c r="CD599" s="203" t="s">
        <v>60</v>
      </c>
      <c r="CE599" s="276" t="s">
        <v>569</v>
      </c>
      <c r="CG599" s="283">
        <f>IF(CF599="Kopman",1.1,1)</f>
        <v>1</v>
      </c>
      <c r="CH599" s="204">
        <f>VLOOKUP(CE599,$A$681:$F$2354,6,FALSE)</f>
        <v>862</v>
      </c>
      <c r="CI599" s="203" t="s">
        <v>61</v>
      </c>
      <c r="CJ599" s="10">
        <f>CH599*1.5*CG599</f>
        <v>1293</v>
      </c>
      <c r="CK599" s="10"/>
      <c r="CL599" s="267"/>
      <c r="CM599" s="203" t="s">
        <v>60</v>
      </c>
      <c r="CN599" s="276" t="s">
        <v>569</v>
      </c>
      <c r="CP599" s="283">
        <f>IF(CO599="Kopman",1.1,1)</f>
        <v>1</v>
      </c>
      <c r="CQ599" s="204">
        <f>VLOOKUP(CN599,$A$681:$F$2354,6,FALSE)</f>
        <v>862</v>
      </c>
      <c r="CR599" s="203" t="s">
        <v>61</v>
      </c>
      <c r="CS599" s="10">
        <f>CQ599*1.5*CP599</f>
        <v>1293</v>
      </c>
      <c r="CT599" s="10"/>
      <c r="CU599" s="267"/>
      <c r="CV599" s="203" t="s">
        <v>60</v>
      </c>
      <c r="CW599" s="276" t="s">
        <v>478</v>
      </c>
      <c r="CY599" s="283">
        <f>IF(CX599="Kopman",1.1,1)</f>
        <v>1</v>
      </c>
      <c r="CZ599" s="204">
        <f>VLOOKUP(CW599,$A$681:$F$2354,6,FALSE)</f>
        <v>468</v>
      </c>
      <c r="DA599" s="203" t="s">
        <v>61</v>
      </c>
      <c r="DB599" s="10">
        <f>CZ599*1.5*CY599</f>
        <v>702</v>
      </c>
      <c r="DC599" s="10"/>
      <c r="DD599" s="267"/>
      <c r="DE599" s="203" t="s">
        <v>60</v>
      </c>
      <c r="DF599" s="276" t="s">
        <v>830</v>
      </c>
      <c r="DH599" s="283">
        <f>IF(DG599="Kopman",1.1,1)</f>
        <v>1</v>
      </c>
      <c r="DI599" s="204">
        <f>VLOOKUP(DF599,$A$681:$F$2354,6,FALSE)</f>
        <v>760</v>
      </c>
      <c r="DJ599" s="203" t="s">
        <v>61</v>
      </c>
      <c r="DK599" s="10">
        <f>DI599*1.5*DH599</f>
        <v>1140</v>
      </c>
      <c r="DL599" s="10"/>
      <c r="DM599" s="267"/>
      <c r="DN599" s="203" t="s">
        <v>60</v>
      </c>
      <c r="DO599" s="276" t="s">
        <v>569</v>
      </c>
      <c r="DQ599" s="283">
        <f>IF(DP599="Kopman",1.1,1)</f>
        <v>1</v>
      </c>
      <c r="DR599" s="204">
        <f>VLOOKUP(DO599,$A$681:$F$2354,6,FALSE)</f>
        <v>862</v>
      </c>
      <c r="DS599" s="203" t="s">
        <v>61</v>
      </c>
      <c r="DT599" s="10">
        <f>DR599*1.5*DQ599</f>
        <v>1293</v>
      </c>
      <c r="DU599" s="10"/>
      <c r="DV599" s="267"/>
      <c r="DW599" s="203" t="s">
        <v>60</v>
      </c>
      <c r="DX599" s="278" t="s">
        <v>183</v>
      </c>
      <c r="DZ599" s="283">
        <f>IF(DY599="Kopman",1.1,1)</f>
        <v>1</v>
      </c>
      <c r="EA599" s="204" t="e">
        <f>VLOOKUP(DX599,$A$681:$F$2354,6,FALSE)</f>
        <v>#N/A</v>
      </c>
      <c r="EB599" s="203" t="s">
        <v>61</v>
      </c>
      <c r="EC599" s="10" t="e">
        <f>EA599*1.5*DZ599</f>
        <v>#N/A</v>
      </c>
      <c r="ED599" s="10"/>
      <c r="EE599" s="267"/>
      <c r="EF599" s="203" t="s">
        <v>60</v>
      </c>
      <c r="EG599" s="276" t="s">
        <v>569</v>
      </c>
      <c r="EI599" s="283">
        <f>IF(EH599="Kopman",1.1,1)</f>
        <v>1</v>
      </c>
      <c r="EJ599" s="204">
        <f>VLOOKUP(EG599,$A$681:$F$2354,6,FALSE)</f>
        <v>862</v>
      </c>
      <c r="EK599" s="203" t="s">
        <v>61</v>
      </c>
      <c r="EL599" s="10">
        <f>EJ599*1.5*EI599</f>
        <v>1293</v>
      </c>
      <c r="EM599" s="10"/>
      <c r="EN599" s="267"/>
      <c r="EO599" s="203" t="s">
        <v>60</v>
      </c>
      <c r="EP599" s="276" t="s">
        <v>830</v>
      </c>
      <c r="ER599" s="283">
        <f>IF(EQ599="Kopman",1.1,1)</f>
        <v>1</v>
      </c>
      <c r="ES599" s="204">
        <f>VLOOKUP(EP599,$A$681:$F$2354,6,FALSE)</f>
        <v>760</v>
      </c>
      <c r="ET599" s="203" t="s">
        <v>61</v>
      </c>
      <c r="EU599" s="10">
        <f>ES599*1.5*ER599</f>
        <v>1140</v>
      </c>
      <c r="EV599" s="10"/>
      <c r="EW599" s="267"/>
      <c r="EX599" s="203" t="s">
        <v>60</v>
      </c>
      <c r="EY599" s="276" t="s">
        <v>478</v>
      </c>
      <c r="FA599" s="283">
        <f>IF(EZ599="Kopman",1.1,1)</f>
        <v>1</v>
      </c>
      <c r="FB599" s="204">
        <f>VLOOKUP(EY599,$A$681:$F$2354,6,FALSE)</f>
        <v>468</v>
      </c>
      <c r="FC599" s="203" t="s">
        <v>61</v>
      </c>
      <c r="FD599" s="10">
        <f>FB599*1.5*FA599</f>
        <v>702</v>
      </c>
      <c r="FE599" s="10"/>
      <c r="FF599" s="267"/>
      <c r="FG599" s="203" t="s">
        <v>60</v>
      </c>
      <c r="FH599" s="421" t="s">
        <v>569</v>
      </c>
      <c r="FJ599" s="283">
        <f>IF(FI599="Kopman",1.1,1)</f>
        <v>1</v>
      </c>
      <c r="FK599" s="204">
        <f>VLOOKUP(FH599,$A$681:$F$2354,6,FALSE)</f>
        <v>862</v>
      </c>
      <c r="FL599" s="203" t="s">
        <v>61</v>
      </c>
      <c r="FM599" s="10">
        <f>FK599*1.5*FJ599</f>
        <v>1293</v>
      </c>
      <c r="FN599" s="10"/>
      <c r="FO599" s="267"/>
      <c r="FP599" s="203" t="s">
        <v>60</v>
      </c>
      <c r="FQ599" s="416" t="s">
        <v>569</v>
      </c>
      <c r="FR599" s="415" t="s">
        <v>2019</v>
      </c>
      <c r="FS599" s="283">
        <f>IF(FR599="Kopman",1.1,1)</f>
        <v>1.1000000000000001</v>
      </c>
      <c r="FT599" s="204">
        <f>VLOOKUP(FQ599,$A$681:$F$2354,6,FALSE)</f>
        <v>862</v>
      </c>
      <c r="FU599" s="203" t="s">
        <v>61</v>
      </c>
      <c r="FV599" s="10">
        <f>FT599*1.5*FS599</f>
        <v>1422.3000000000002</v>
      </c>
      <c r="FW599" s="10"/>
      <c r="FX599" s="267"/>
      <c r="FY599" s="203" t="s">
        <v>60</v>
      </c>
      <c r="FZ599" s="276" t="s">
        <v>569</v>
      </c>
      <c r="GB599" s="283">
        <f>IF(GA599="Kopman",1.1,1)</f>
        <v>1</v>
      </c>
      <c r="GC599" s="204">
        <f>VLOOKUP(FZ599,$A$681:$F$2354,6,FALSE)</f>
        <v>862</v>
      </c>
      <c r="GD599" s="203" t="s">
        <v>61</v>
      </c>
      <c r="GE599" s="10">
        <f>GC599*1.5*GB599</f>
        <v>1293</v>
      </c>
      <c r="GF599" s="10"/>
      <c r="GG599" s="267"/>
      <c r="GH599" s="203" t="s">
        <v>60</v>
      </c>
      <c r="GI599" s="276" t="s">
        <v>569</v>
      </c>
      <c r="GK599" s="283">
        <f>IF(GJ599="Kopman",1.1,1)</f>
        <v>1</v>
      </c>
      <c r="GL599" s="204">
        <f>VLOOKUP(GI599,$A$681:$F$2354,6,FALSE)</f>
        <v>862</v>
      </c>
      <c r="GM599" s="203" t="s">
        <v>61</v>
      </c>
      <c r="GN599" s="10">
        <f>GL599*1.5*GK599</f>
        <v>1293</v>
      </c>
      <c r="GO599" s="10"/>
      <c r="GP599" s="267"/>
      <c r="GQ599" s="203" t="s">
        <v>60</v>
      </c>
      <c r="GR599" s="276" t="s">
        <v>830</v>
      </c>
      <c r="GT599" s="283">
        <f>IF(GS599="Kopman",1.1,1)</f>
        <v>1</v>
      </c>
      <c r="GU599" s="204">
        <f>VLOOKUP(GR599,$A$681:$F$2354,6,FALSE)</f>
        <v>760</v>
      </c>
      <c r="GV599" s="203" t="s">
        <v>61</v>
      </c>
      <c r="GW599" s="10">
        <f>GU599*1.5</f>
        <v>1140</v>
      </c>
      <c r="GX599" s="10"/>
      <c r="GY599" s="267"/>
      <c r="GZ599" s="203" t="s">
        <v>60</v>
      </c>
      <c r="HA599" s="416" t="s">
        <v>830</v>
      </c>
      <c r="HB599" s="415" t="s">
        <v>2019</v>
      </c>
      <c r="HC599" s="283">
        <f>IF(HB599="Kopman",1.1,1)</f>
        <v>1.1000000000000001</v>
      </c>
      <c r="HD599" s="204">
        <f>VLOOKUP(HA599,$A$681:$F$2354,6,FALSE)</f>
        <v>760</v>
      </c>
      <c r="HE599" s="203" t="s">
        <v>61</v>
      </c>
      <c r="HF599" s="10">
        <f>HD599*1.5*HC599</f>
        <v>1254</v>
      </c>
      <c r="HG599" s="10"/>
      <c r="HH599" s="267"/>
      <c r="HI599" s="203" t="s">
        <v>60</v>
      </c>
      <c r="HJ599" s="276" t="s">
        <v>569</v>
      </c>
      <c r="HL599" s="283">
        <f>IF(HK599="Kopman",1.1,1)</f>
        <v>1</v>
      </c>
      <c r="HM599" s="204">
        <f>VLOOKUP(HJ599,$A$681:$F$2354,6,FALSE)</f>
        <v>862</v>
      </c>
      <c r="HN599" s="203" t="s">
        <v>61</v>
      </c>
      <c r="HO599" s="10">
        <f>HM599*1.5</f>
        <v>1293</v>
      </c>
      <c r="HP599" s="10"/>
      <c r="HQ599" s="267"/>
      <c r="HR599" s="203" t="s">
        <v>60</v>
      </c>
      <c r="HS599" s="276" t="s">
        <v>569</v>
      </c>
      <c r="HU599" s="283">
        <f>IF(HT599="Kopman",1.1,1)</f>
        <v>1</v>
      </c>
      <c r="HV599" s="204">
        <f>VLOOKUP(HS599,$A$681:$F$2354,6,FALSE)</f>
        <v>862</v>
      </c>
      <c r="HW599" s="203" t="s">
        <v>61</v>
      </c>
      <c r="HX599" s="10">
        <f>HV599*1.5*HU599</f>
        <v>1293</v>
      </c>
      <c r="HY599" s="10"/>
      <c r="HZ599" s="267"/>
      <c r="IA599" s="203" t="s">
        <v>60</v>
      </c>
      <c r="IB599" s="285" t="s">
        <v>183</v>
      </c>
      <c r="ID599" s="283">
        <f>IF(IC599="Kopman",1.1,1)</f>
        <v>1</v>
      </c>
      <c r="IE599" s="204" t="e">
        <f>VLOOKUP(IB599,$A$681:$F$2354,6,FALSE)</f>
        <v>#N/A</v>
      </c>
      <c r="IF599" s="203" t="s">
        <v>61</v>
      </c>
      <c r="IG599" s="10" t="e">
        <f>IE599*1.5</f>
        <v>#N/A</v>
      </c>
      <c r="IH599" s="10"/>
      <c r="II599" s="267"/>
      <c r="IJ599" s="203" t="s">
        <v>60</v>
      </c>
      <c r="IK599" s="276" t="s">
        <v>478</v>
      </c>
      <c r="IM599" s="283">
        <f>IF(IL599="Kopman",1.1,1)</f>
        <v>1</v>
      </c>
      <c r="IN599" s="204">
        <f>VLOOKUP(IK599,$A$681:$F$2354,6,FALSE)</f>
        <v>468</v>
      </c>
      <c r="IO599" s="203" t="s">
        <v>61</v>
      </c>
      <c r="IP599" s="10">
        <f>IN599*1.5*IM599</f>
        <v>702</v>
      </c>
      <c r="IQ599" s="10"/>
      <c r="IR599" s="267"/>
      <c r="IS599" s="203" t="s">
        <v>60</v>
      </c>
      <c r="IT599" s="276" t="s">
        <v>478</v>
      </c>
      <c r="IV599" s="283">
        <f>IF(IU599="Kopman",1.1,1)</f>
        <v>1</v>
      </c>
      <c r="IW599" s="204">
        <f>VLOOKUP(IT599,$A$681:$F$2354,6,FALSE)</f>
        <v>468</v>
      </c>
      <c r="IX599" s="203" t="s">
        <v>61</v>
      </c>
      <c r="IY599" s="10">
        <f>IW599*1.5*IV599</f>
        <v>702</v>
      </c>
      <c r="IZ599" s="10"/>
      <c r="JA599" s="267"/>
      <c r="JB599" s="203" t="s">
        <v>60</v>
      </c>
      <c r="JC599" s="276" t="s">
        <v>830</v>
      </c>
      <c r="JE599" s="283">
        <f>IF(JD599="Kopman",1.1,1)</f>
        <v>1</v>
      </c>
      <c r="JF599" s="204">
        <f>VLOOKUP(JC599,$A$681:$F$2354,6,FALSE)</f>
        <v>760</v>
      </c>
      <c r="JG599" s="203" t="s">
        <v>61</v>
      </c>
      <c r="JH599" s="10">
        <f>JF599*1.5*JE599</f>
        <v>1140</v>
      </c>
      <c r="JI599" s="10"/>
      <c r="JJ599" s="267"/>
      <c r="JK599" s="203" t="s">
        <v>60</v>
      </c>
      <c r="JL599" s="276" t="s">
        <v>569</v>
      </c>
      <c r="JN599" s="283">
        <f>IF(JM599="Kopman",1.1,1)</f>
        <v>1</v>
      </c>
      <c r="JO599" s="204">
        <f>VLOOKUP(JL599,$A$681:$F$2354,6,FALSE)</f>
        <v>862</v>
      </c>
      <c r="JP599" s="203" t="s">
        <v>61</v>
      </c>
      <c r="JQ599" s="10">
        <f>JO599*1.5*JN599</f>
        <v>1293</v>
      </c>
      <c r="JR599" s="10"/>
      <c r="JS599" s="267"/>
      <c r="JT599" s="203" t="s">
        <v>60</v>
      </c>
      <c r="JU599" s="276" t="s">
        <v>478</v>
      </c>
      <c r="JW599" s="283">
        <f>IF(JV599="Kopman",1.1,1)</f>
        <v>1</v>
      </c>
      <c r="JX599" s="204">
        <f>VLOOKUP(JU599,$A$681:$F$2354,6,FALSE)</f>
        <v>468</v>
      </c>
      <c r="JY599" s="203" t="s">
        <v>61</v>
      </c>
      <c r="JZ599" s="10">
        <f>JX599*1.5*JW599</f>
        <v>702</v>
      </c>
      <c r="KA599" s="10"/>
      <c r="KB599" s="267"/>
      <c r="KC599" s="203" t="s">
        <v>60</v>
      </c>
      <c r="KD599" s="276" t="s">
        <v>478</v>
      </c>
      <c r="KF599" s="283">
        <f>IF(KE599="Kopman",1.1,1)</f>
        <v>1</v>
      </c>
      <c r="KG599" s="204">
        <f>VLOOKUP(KD599,$A$681:$F$2354,6,FALSE)</f>
        <v>468</v>
      </c>
      <c r="KH599" s="203" t="s">
        <v>61</v>
      </c>
      <c r="KI599" s="10">
        <f>KG599*1.5*KF599</f>
        <v>702</v>
      </c>
      <c r="KJ599" s="10"/>
      <c r="KK599" s="267"/>
      <c r="KL599" s="203" t="s">
        <v>60</v>
      </c>
      <c r="KM599" s="276" t="s">
        <v>478</v>
      </c>
      <c r="KO599" s="283">
        <f>IF(KN599="Kopman",1.1,1)</f>
        <v>1</v>
      </c>
      <c r="KP599" s="204">
        <f>VLOOKUP(KM599,$A$681:$F$2354,6,FALSE)</f>
        <v>468</v>
      </c>
      <c r="KQ599" s="203" t="s">
        <v>61</v>
      </c>
      <c r="KR599" s="10">
        <f>KP599*1.5</f>
        <v>702</v>
      </c>
      <c r="KS599" s="10"/>
      <c r="KT599" s="267"/>
      <c r="KU599" s="203" t="s">
        <v>60</v>
      </c>
      <c r="KV599" s="276" t="s">
        <v>830</v>
      </c>
      <c r="KX599" s="283">
        <f>IF(KW599="Kopman",1.1,1)</f>
        <v>1</v>
      </c>
      <c r="KY599" s="204">
        <f>VLOOKUP(KV599,$A$681:$F$2354,6,FALSE)</f>
        <v>760</v>
      </c>
      <c r="KZ599" s="203" t="s">
        <v>61</v>
      </c>
      <c r="LA599" s="10">
        <f>KY599*1.5*KX599</f>
        <v>1140</v>
      </c>
      <c r="LB599" s="10"/>
      <c r="LC599" s="267"/>
      <c r="LD599" s="203" t="s">
        <v>60</v>
      </c>
      <c r="LE599" s="276" t="s">
        <v>569</v>
      </c>
      <c r="LG599" s="283">
        <f>IF(LF599="Kopman",1.1,1)</f>
        <v>1</v>
      </c>
      <c r="LH599" s="204">
        <f>VLOOKUP(LE599,$A$681:$F$2354,6,FALSE)</f>
        <v>862</v>
      </c>
      <c r="LI599" s="203" t="s">
        <v>61</v>
      </c>
      <c r="LJ599" s="10">
        <f>LH599*1.5*LG599</f>
        <v>1293</v>
      </c>
      <c r="LK599" s="10"/>
      <c r="LL599" s="267"/>
      <c r="LM599" s="203" t="s">
        <v>60</v>
      </c>
      <c r="LN599" s="276" t="s">
        <v>569</v>
      </c>
      <c r="LP599" s="283">
        <f>IF(LO599="Kopman",1.1,1)</f>
        <v>1</v>
      </c>
      <c r="LQ599" s="204">
        <f>VLOOKUP(LN599,$A$681:$F$2354,6,FALSE)</f>
        <v>862</v>
      </c>
      <c r="LR599" s="203" t="s">
        <v>61</v>
      </c>
      <c r="LS599" s="10">
        <f>LQ599*1.5*LP599</f>
        <v>1293</v>
      </c>
      <c r="LT599" s="10"/>
      <c r="LU599" s="267"/>
      <c r="LV599" s="203" t="s">
        <v>60</v>
      </c>
      <c r="LW599" s="276" t="s">
        <v>478</v>
      </c>
      <c r="LY599" s="283">
        <f>IF(LX599="Kopman",1.1,1)</f>
        <v>1</v>
      </c>
      <c r="LZ599" s="204">
        <f>VLOOKUP(LW599,$A$681:$F$2354,6,FALSE)</f>
        <v>468</v>
      </c>
      <c r="MA599" s="203" t="s">
        <v>61</v>
      </c>
      <c r="MB599" s="10">
        <f>LZ599*1.5*LY599</f>
        <v>702</v>
      </c>
      <c r="MC599" s="10"/>
      <c r="MD599" s="267"/>
      <c r="ME599" s="203" t="s">
        <v>60</v>
      </c>
      <c r="MF599" s="416" t="s">
        <v>569</v>
      </c>
      <c r="MG599" s="415" t="s">
        <v>2019</v>
      </c>
      <c r="MH599" s="283">
        <f>IF(MG599="Kopman",1.1,1)</f>
        <v>1.1000000000000001</v>
      </c>
      <c r="MI599" s="204">
        <f>VLOOKUP(MF599,$A$681:$F$2354,6,FALSE)</f>
        <v>862</v>
      </c>
      <c r="MJ599" s="203" t="s">
        <v>61</v>
      </c>
      <c r="MK599" s="10">
        <f>MI599*1.5*MH599</f>
        <v>1422.3000000000002</v>
      </c>
      <c r="ML599" s="10"/>
      <c r="MM599" s="267"/>
      <c r="MN599" s="203" t="s">
        <v>60</v>
      </c>
      <c r="MO599" s="276" t="s">
        <v>478</v>
      </c>
      <c r="MQ599" s="283">
        <f>IF(MP599="Kopman",1.1,1)</f>
        <v>1</v>
      </c>
      <c r="MR599" s="204">
        <f>VLOOKUP(MO599,$A$681:$F$2354,6,FALSE)</f>
        <v>468</v>
      </c>
      <c r="MS599" s="203" t="s">
        <v>61</v>
      </c>
      <c r="MT599" s="10">
        <f>MR599*1.5*MQ599</f>
        <v>702</v>
      </c>
      <c r="MU599" s="10"/>
      <c r="MV599" s="267"/>
      <c r="MW599" s="203" t="s">
        <v>60</v>
      </c>
      <c r="MX599" s="276" t="s">
        <v>478</v>
      </c>
      <c r="MZ599" s="283">
        <f>IF(MY599="Kopman",1.1,1)</f>
        <v>1</v>
      </c>
      <c r="NA599" s="204">
        <f>VLOOKUP(MX599,$A$681:$F$2354,6,FALSE)</f>
        <v>468</v>
      </c>
      <c r="NB599" s="203" t="s">
        <v>61</v>
      </c>
      <c r="NC599" s="10">
        <f>NA599*1.5*MZ599</f>
        <v>702</v>
      </c>
      <c r="ND599" s="10"/>
      <c r="NE599" s="267"/>
      <c r="NF599" s="203" t="s">
        <v>60</v>
      </c>
      <c r="NG599" s="276" t="s">
        <v>569</v>
      </c>
      <c r="NI599" s="283">
        <f>IF(NH599="Kopman",1.1,1)</f>
        <v>1</v>
      </c>
      <c r="NJ599" s="204">
        <f>VLOOKUP(NG599,$A$681:$F$2354,6,FALSE)</f>
        <v>862</v>
      </c>
      <c r="NK599" s="203" t="s">
        <v>61</v>
      </c>
      <c r="NL599" s="10">
        <f>NJ599*1.5*NI599</f>
        <v>1293</v>
      </c>
      <c r="NM599" s="10"/>
      <c r="NN599" s="267"/>
      <c r="NO599" s="203" t="s">
        <v>60</v>
      </c>
      <c r="NP599" s="424" t="s">
        <v>830</v>
      </c>
      <c r="NR599" s="283">
        <f>IF(NQ599="Kopman",1.1,1)</f>
        <v>1</v>
      </c>
      <c r="NS599" s="204">
        <f>VLOOKUP(NP599,$A$681:$F$2354,6,FALSE)</f>
        <v>760</v>
      </c>
      <c r="NT599" s="203" t="s">
        <v>61</v>
      </c>
      <c r="NU599" s="10">
        <f>NS599*1.5*NR599</f>
        <v>1140</v>
      </c>
      <c r="NV599" s="10"/>
      <c r="NW599" s="267"/>
      <c r="NX599" s="203" t="s">
        <v>60</v>
      </c>
      <c r="NY599" s="416" t="s">
        <v>1002</v>
      </c>
      <c r="NZ599" s="415" t="s">
        <v>2019</v>
      </c>
      <c r="OA599" s="283">
        <f>IF(NZ599="Kopman",1.1,1)</f>
        <v>1.1000000000000001</v>
      </c>
      <c r="OB599" s="204">
        <f>VLOOKUP(NY599,$A$681:$F$2354,6,FALSE)</f>
        <v>774</v>
      </c>
      <c r="OC599" s="203" t="s">
        <v>61</v>
      </c>
      <c r="OD599" s="10">
        <f>OB599*1.5</f>
        <v>1161</v>
      </c>
      <c r="OE599" s="10"/>
      <c r="OF599" s="267"/>
      <c r="OG599" s="203" t="s">
        <v>60</v>
      </c>
      <c r="OH599" s="416" t="s">
        <v>569</v>
      </c>
      <c r="OI599" s="415" t="s">
        <v>2019</v>
      </c>
      <c r="OJ599" s="283">
        <f>IF(OI599="Kopman",1.1,1)</f>
        <v>1.1000000000000001</v>
      </c>
      <c r="OK599" s="204">
        <f>VLOOKUP(OH599,$A$681:$F$2354,6,FALSE)</f>
        <v>862</v>
      </c>
      <c r="OL599" s="203" t="s">
        <v>61</v>
      </c>
      <c r="OM599" s="10">
        <f>OK599*1.5*OJ599</f>
        <v>1422.3000000000002</v>
      </c>
      <c r="ON599" s="10"/>
      <c r="OO599" s="267"/>
      <c r="OP599" s="203" t="s">
        <v>60</v>
      </c>
      <c r="OQ599" s="424" t="s">
        <v>569</v>
      </c>
      <c r="OS599" s="283">
        <f>IF(OR599="Kopman",1.1,1)</f>
        <v>1</v>
      </c>
      <c r="OT599" s="204">
        <f>VLOOKUP(OQ599,$A$681:$F$2354,6,FALSE)</f>
        <v>862</v>
      </c>
      <c r="OU599" s="203" t="s">
        <v>61</v>
      </c>
      <c r="OV599" s="10">
        <f>OT599*1.5*OS599</f>
        <v>1293</v>
      </c>
      <c r="OW599" s="10"/>
      <c r="OX599" s="267"/>
      <c r="OY599" s="203" t="s">
        <v>60</v>
      </c>
      <c r="OZ599" s="428" t="s">
        <v>478</v>
      </c>
      <c r="PB599" s="283">
        <f>IF(PA599="Kopman",1.1,1)</f>
        <v>1</v>
      </c>
      <c r="PC599" s="204">
        <f>VLOOKUP(OZ599,$A$681:$F$2354,6,FALSE)</f>
        <v>468</v>
      </c>
      <c r="PD599" s="203" t="s">
        <v>61</v>
      </c>
      <c r="PE599" s="10">
        <f>PC599*1.5*PB599</f>
        <v>702</v>
      </c>
      <c r="PF599" s="10"/>
      <c r="PG599" s="267"/>
      <c r="PH599" s="203" t="s">
        <v>60</v>
      </c>
      <c r="PI599" s="276" t="s">
        <v>569</v>
      </c>
      <c r="PK599" s="283">
        <f>IF(PJ599="Kopman",1.1,1)</f>
        <v>1</v>
      </c>
      <c r="PL599" s="204">
        <f>VLOOKUP(PI599,$A$681:$F$2354,6,FALSE)</f>
        <v>862</v>
      </c>
      <c r="PM599" s="203" t="s">
        <v>61</v>
      </c>
      <c r="PN599" s="10">
        <f>PL599*1.5*PK599</f>
        <v>1293</v>
      </c>
      <c r="PO599" s="10"/>
      <c r="PP599" s="267"/>
      <c r="PQ599" s="203" t="s">
        <v>60</v>
      </c>
      <c r="PR599" s="276" t="s">
        <v>183</v>
      </c>
      <c r="PT599" s="283">
        <f>IF(PS599="Kopman",1.1,1)</f>
        <v>1</v>
      </c>
      <c r="PU599" s="204" t="e">
        <f>VLOOKUP(PR599,$A$681:$F$2354,6,FALSE)</f>
        <v>#N/A</v>
      </c>
      <c r="PV599" s="203" t="s">
        <v>61</v>
      </c>
      <c r="PW599" s="10" t="e">
        <f>PU599*1.5*PT599</f>
        <v>#N/A</v>
      </c>
      <c r="PX599" s="10"/>
      <c r="PY599" s="267"/>
      <c r="PZ599" s="203" t="s">
        <v>60</v>
      </c>
      <c r="QA599" s="276" t="s">
        <v>569</v>
      </c>
      <c r="QC599" s="283">
        <f>IF(QB599="Kopman",1.1,1)</f>
        <v>1</v>
      </c>
      <c r="QD599" s="204">
        <f>VLOOKUP(QA599,$A$681:$F$2354,6,FALSE)</f>
        <v>862</v>
      </c>
      <c r="QE599" s="203" t="s">
        <v>61</v>
      </c>
      <c r="QF599" s="10">
        <f>QD599*1.5*QC599</f>
        <v>1293</v>
      </c>
      <c r="QG599" s="10"/>
      <c r="QH599" s="267"/>
      <c r="QI599" s="203" t="s">
        <v>60</v>
      </c>
      <c r="QJ599" s="276" t="s">
        <v>569</v>
      </c>
      <c r="QL599" s="283">
        <f>IF(QK599="Kopman",1.1,1)</f>
        <v>1</v>
      </c>
      <c r="QM599" s="204">
        <f>VLOOKUP(QJ599,$A$681:$F$2354,6,FALSE)</f>
        <v>862</v>
      </c>
      <c r="QN599" s="203" t="s">
        <v>61</v>
      </c>
      <c r="QO599" s="10">
        <f>QM599*1.5*QL599</f>
        <v>1293</v>
      </c>
      <c r="QP599" s="10"/>
      <c r="QQ599" s="267"/>
      <c r="QR599" s="203" t="s">
        <v>60</v>
      </c>
      <c r="QS599" s="276" t="s">
        <v>478</v>
      </c>
      <c r="QU599" s="283">
        <f>IF(QT599="Kopman",1.1,1)</f>
        <v>1</v>
      </c>
      <c r="QV599" s="204">
        <f>VLOOKUP(QS599,$A$681:$F$2354,6,FALSE)</f>
        <v>468</v>
      </c>
      <c r="QW599" s="203" t="s">
        <v>61</v>
      </c>
      <c r="QX599" s="10">
        <f>QV599*1.5*QU599</f>
        <v>702</v>
      </c>
      <c r="QY599" s="10"/>
      <c r="QZ599" s="267"/>
      <c r="RA599" s="203" t="s">
        <v>60</v>
      </c>
      <c r="RB599" s="416" t="s">
        <v>830</v>
      </c>
      <c r="RC599" s="415" t="s">
        <v>2019</v>
      </c>
      <c r="RD599" s="283">
        <f>IF(RC599="Kopman",1.1,1)</f>
        <v>1.1000000000000001</v>
      </c>
      <c r="RE599" s="204">
        <f>VLOOKUP(RB599,$A$681:$F$2354,6,FALSE)</f>
        <v>760</v>
      </c>
      <c r="RF599" s="203" t="s">
        <v>61</v>
      </c>
      <c r="RG599" s="10">
        <f>RE599*1.5*RD599</f>
        <v>1254</v>
      </c>
      <c r="RH599" s="10"/>
      <c r="RI599" s="267"/>
      <c r="RJ599" s="203" t="s">
        <v>60</v>
      </c>
      <c r="RK599" s="278" t="s">
        <v>183</v>
      </c>
      <c r="RM599" s="283">
        <f>IF(RL599="Kopman",1.1,1)</f>
        <v>1</v>
      </c>
      <c r="RN599" s="204" t="e">
        <f>VLOOKUP(RK599,$A$681:$F$2354,6,FALSE)</f>
        <v>#N/A</v>
      </c>
      <c r="RO599" s="203" t="s">
        <v>61</v>
      </c>
      <c r="RP599" s="10" t="e">
        <f>RN599*1.5</f>
        <v>#N/A</v>
      </c>
      <c r="RQ599" s="10"/>
      <c r="RR599" s="267"/>
      <c r="RS599" s="203" t="s">
        <v>60</v>
      </c>
      <c r="RT599" s="416" t="s">
        <v>569</v>
      </c>
      <c r="RU599" s="415" t="s">
        <v>2019</v>
      </c>
      <c r="RV599" s="283">
        <f>IF(RU599="Kopman",1.1,1)</f>
        <v>1.1000000000000001</v>
      </c>
      <c r="RW599" s="204">
        <f>VLOOKUP(RT599,$A$681:$F$2354,6,FALSE)</f>
        <v>862</v>
      </c>
      <c r="RX599" s="203" t="s">
        <v>61</v>
      </c>
      <c r="RY599" s="10">
        <f>RW599*1.5*RV599</f>
        <v>1422.3000000000002</v>
      </c>
      <c r="RZ599" s="10"/>
      <c r="SA599" s="273"/>
      <c r="SB599" s="203" t="s">
        <v>60</v>
      </c>
      <c r="SC599" s="276" t="s">
        <v>569</v>
      </c>
      <c r="SE599" s="283">
        <f>IF(SD599="Kopman",1.1,1)</f>
        <v>1</v>
      </c>
      <c r="SF599" s="204">
        <f>VLOOKUP(SC599,$A$681:$F$2354,6,FALSE)</f>
        <v>862</v>
      </c>
      <c r="SG599" s="203" t="s">
        <v>61</v>
      </c>
      <c r="SH599" s="10">
        <f>SF599*1.5*SE599</f>
        <v>1293</v>
      </c>
      <c r="SI599" s="10"/>
      <c r="SJ599" s="273"/>
      <c r="SK599" s="203" t="s">
        <v>60</v>
      </c>
      <c r="SL599" s="276" t="s">
        <v>569</v>
      </c>
      <c r="SN599" s="283">
        <f>IF(SM599="Kopman",1.1,1)</f>
        <v>1</v>
      </c>
      <c r="SO599" s="204">
        <f>VLOOKUP(SL599,$A$681:$F$2354,6,FALSE)</f>
        <v>862</v>
      </c>
      <c r="SP599" s="203" t="s">
        <v>61</v>
      </c>
      <c r="SQ599" s="10">
        <f>SO599*1.5*SN599</f>
        <v>1293</v>
      </c>
      <c r="SR599" s="10"/>
      <c r="SS599" s="273"/>
      <c r="ST599" s="203" t="s">
        <v>60</v>
      </c>
      <c r="SU599" s="276" t="s">
        <v>491</v>
      </c>
      <c r="SW599" s="283">
        <f>IF(SV599="Kopman",1.1,1)</f>
        <v>1</v>
      </c>
      <c r="SX599" s="204">
        <f>VLOOKUP(SU599,$A$681:$F$2354,6,FALSE)</f>
        <v>521</v>
      </c>
      <c r="SY599" s="203" t="s">
        <v>61</v>
      </c>
      <c r="SZ599" s="10">
        <f>SX599*1.5*SW599</f>
        <v>781.5</v>
      </c>
      <c r="TA599" s="10"/>
      <c r="TB599" s="273"/>
      <c r="TC599" s="203" t="s">
        <v>60</v>
      </c>
      <c r="TD599" s="428" t="s">
        <v>478</v>
      </c>
      <c r="TF599" s="283">
        <f>IF(TE599="Kopman",1.1,1)</f>
        <v>1</v>
      </c>
      <c r="TG599" s="204">
        <f>VLOOKUP(TD599,$A$681:$F$2354,6,FALSE)</f>
        <v>468</v>
      </c>
      <c r="TH599" s="203" t="s">
        <v>61</v>
      </c>
      <c r="TI599" s="10">
        <f>TG599*1.5</f>
        <v>702</v>
      </c>
      <c r="TK599" s="273"/>
      <c r="TL599" s="203" t="s">
        <v>60</v>
      </c>
      <c r="TM599" s="276" t="s">
        <v>569</v>
      </c>
      <c r="TO599" s="283">
        <f>IF(TN599="Kopman",1.1,1)</f>
        <v>1</v>
      </c>
      <c r="TP599" s="204">
        <f>VLOOKUP(TM599,$A$681:$F$2354,6,FALSE)</f>
        <v>862</v>
      </c>
      <c r="TQ599" s="203" t="s">
        <v>61</v>
      </c>
      <c r="TR599" s="10">
        <f>TP599*1.5*TO599</f>
        <v>1293</v>
      </c>
      <c r="TS599" s="10"/>
      <c r="TT599" s="273"/>
      <c r="TU599" s="203" t="s">
        <v>60</v>
      </c>
      <c r="TV599" s="276" t="s">
        <v>478</v>
      </c>
      <c r="TX599" s="283">
        <f>IF(TW599="Kopman",1.1,1)</f>
        <v>1</v>
      </c>
      <c r="TY599" s="204">
        <f>VLOOKUP(TV599,$A$681:$F$2354,6,FALSE)</f>
        <v>468</v>
      </c>
      <c r="TZ599" s="203" t="s">
        <v>61</v>
      </c>
      <c r="UA599" s="10">
        <f>TY599*1.5*TX599</f>
        <v>702</v>
      </c>
      <c r="UB599" s="10"/>
      <c r="UC599" s="273"/>
      <c r="UD599" s="203" t="s">
        <v>60</v>
      </c>
      <c r="UE599" s="285" t="s">
        <v>183</v>
      </c>
      <c r="UG599" s="283">
        <f>IF(UF599="Kopman",1.1,1)</f>
        <v>1</v>
      </c>
      <c r="UH599" s="204" t="e">
        <f>VLOOKUP(UE599,$A$681:$F$2354,6,FALSE)</f>
        <v>#N/A</v>
      </c>
      <c r="UI599" s="203" t="s">
        <v>61</v>
      </c>
      <c r="UJ599" s="10" t="e">
        <f>UH599*1.5*UG599</f>
        <v>#N/A</v>
      </c>
      <c r="UK599" s="10"/>
      <c r="UL599" s="273"/>
      <c r="UM599" s="203" t="s">
        <v>60</v>
      </c>
      <c r="UN599" s="276" t="s">
        <v>569</v>
      </c>
      <c r="UP599" s="283">
        <f>IF(UO599="Kopman",1.1,1)</f>
        <v>1</v>
      </c>
      <c r="UQ599" s="204">
        <f>VLOOKUP(UN599,$A$681:$F$2354,6,FALSE)</f>
        <v>862</v>
      </c>
      <c r="UR599" s="203" t="s">
        <v>61</v>
      </c>
      <c r="US599" s="10">
        <f>UQ599*1.5*UP599</f>
        <v>1293</v>
      </c>
      <c r="UT599" s="10"/>
      <c r="UU599" s="273"/>
      <c r="UV599" s="203" t="s">
        <v>60</v>
      </c>
      <c r="UW599" s="276" t="s">
        <v>569</v>
      </c>
      <c r="UY599" s="283">
        <f>IF(UX599="Kopman",1.1,1)</f>
        <v>1</v>
      </c>
      <c r="UZ599" s="204">
        <f>VLOOKUP(UW599,$A$681:$F$2354,6,FALSE)</f>
        <v>862</v>
      </c>
      <c r="VA599" s="203" t="s">
        <v>61</v>
      </c>
      <c r="VB599" s="10">
        <f>UZ599*1.5*UY599</f>
        <v>1293</v>
      </c>
      <c r="VC599" s="10"/>
      <c r="VD599" s="273"/>
      <c r="VE599" s="203" t="s">
        <v>60</v>
      </c>
      <c r="VF599" s="276" t="s">
        <v>569</v>
      </c>
      <c r="VH599" s="283">
        <f>IF(VG599="Kopman",1.1,1)</f>
        <v>1</v>
      </c>
      <c r="VI599" s="204">
        <f>VLOOKUP(VF599,$A$681:$F$2354,6,FALSE)</f>
        <v>862</v>
      </c>
      <c r="VJ599" s="203" t="s">
        <v>61</v>
      </c>
      <c r="VK599" s="10">
        <f>VI599*1.5*VH599</f>
        <v>1293</v>
      </c>
      <c r="VL599" s="10"/>
      <c r="VM599" s="273"/>
      <c r="VN599" s="203" t="s">
        <v>60</v>
      </c>
      <c r="VO599" s="276" t="s">
        <v>438</v>
      </c>
      <c r="VQ599" s="283">
        <f>IF(VP599="Kopman",1.1,1)</f>
        <v>1</v>
      </c>
      <c r="VR599" s="204">
        <f>VLOOKUP(VO599,$A$681:$F$2354,6,FALSE)</f>
        <v>18</v>
      </c>
      <c r="VS599" s="203" t="s">
        <v>61</v>
      </c>
      <c r="VT599" s="10">
        <f>VR599*1.5*VQ599</f>
        <v>27</v>
      </c>
      <c r="VU599" s="10"/>
      <c r="VV599" s="273"/>
      <c r="VW599" s="203" t="s">
        <v>60</v>
      </c>
      <c r="VX599" s="278" t="s">
        <v>183</v>
      </c>
      <c r="VZ599" s="283">
        <f>IF(VY599="Kopman",1.1,1)</f>
        <v>1</v>
      </c>
      <c r="WA599" s="204" t="e">
        <f>VLOOKUP(VX599,$A$681:$F$2354,6,FALSE)</f>
        <v>#N/A</v>
      </c>
      <c r="WB599" s="203" t="s">
        <v>61</v>
      </c>
      <c r="WC599" s="10" t="e">
        <f>WA599*1.5</f>
        <v>#N/A</v>
      </c>
      <c r="WE599" s="273"/>
      <c r="WF599" s="203" t="s">
        <v>60</v>
      </c>
      <c r="WG599" s="416" t="s">
        <v>1002</v>
      </c>
      <c r="WH599" s="415" t="s">
        <v>2019</v>
      </c>
      <c r="WI599" s="283">
        <f>IF(WH599="Kopman",1.1,1)</f>
        <v>1.1000000000000001</v>
      </c>
      <c r="WJ599" s="204">
        <f>VLOOKUP(WG599,$A$681:$F$2354,6,FALSE)</f>
        <v>774</v>
      </c>
      <c r="WK599" s="203" t="s">
        <v>61</v>
      </c>
      <c r="WL599" s="10">
        <f>WJ599*1.5</f>
        <v>1161</v>
      </c>
      <c r="WN599" s="273"/>
      <c r="WO599" s="203" t="s">
        <v>60</v>
      </c>
      <c r="WP599" s="278" t="s">
        <v>183</v>
      </c>
      <c r="WQ599" s="204"/>
      <c r="WR599" s="283">
        <f>IF(WQ599="Kopman",1.1,1)</f>
        <v>1</v>
      </c>
      <c r="WS599" s="204" t="e">
        <f>VLOOKUP(WP599,$A$681:$F$2354,6,FALSE)</f>
        <v>#N/A</v>
      </c>
      <c r="WT599" s="203" t="s">
        <v>61</v>
      </c>
      <c r="WU599" s="10" t="e">
        <f>WS599*1.5*WR599</f>
        <v>#N/A</v>
      </c>
      <c r="WV599" s="10"/>
      <c r="WW599" s="273"/>
      <c r="WX599" s="203" t="s">
        <v>60</v>
      </c>
      <c r="WY599" s="278" t="s">
        <v>183</v>
      </c>
      <c r="XA599" s="283">
        <f>IF(WZ599="Kopman",1.1,1)</f>
        <v>1</v>
      </c>
      <c r="XB599" s="204" t="e">
        <f>VLOOKUP(WY599,$A$681:$F$2354,6,FALSE)</f>
        <v>#N/A</v>
      </c>
      <c r="XC599" s="203" t="s">
        <v>61</v>
      </c>
      <c r="XD599" s="10" t="e">
        <f>XB599*1.5</f>
        <v>#N/A</v>
      </c>
      <c r="XF599" s="273"/>
      <c r="XG599" s="203" t="s">
        <v>60</v>
      </c>
      <c r="XH599" s="276" t="s">
        <v>569</v>
      </c>
      <c r="XJ599" s="283">
        <f>IF(XI599="Kopman",1.1,1)</f>
        <v>1</v>
      </c>
      <c r="XK599" s="204">
        <f>VLOOKUP(XH599,$A$681:$F$2354,6,FALSE)</f>
        <v>862</v>
      </c>
      <c r="XL599" s="203" t="s">
        <v>61</v>
      </c>
      <c r="XM599" s="10">
        <f>XK599*1.5</f>
        <v>1293</v>
      </c>
      <c r="XO599" s="273"/>
      <c r="XP599" s="203" t="s">
        <v>60</v>
      </c>
      <c r="XQ599" s="276" t="s">
        <v>569</v>
      </c>
      <c r="XS599" s="283">
        <f>IF(XR599="Kopman",1.1,1)</f>
        <v>1</v>
      </c>
      <c r="XT599" s="204">
        <f>VLOOKUP(XQ599,$A$681:$F$2354,6,FALSE)</f>
        <v>862</v>
      </c>
      <c r="XU599" s="203" t="s">
        <v>61</v>
      </c>
      <c r="XV599" s="10">
        <f>XT599*1.5*XS599</f>
        <v>1293</v>
      </c>
      <c r="XW599" s="10"/>
      <c r="XX599" s="273"/>
      <c r="XY599" s="203" t="s">
        <v>60</v>
      </c>
      <c r="XZ599" s="276" t="s">
        <v>569</v>
      </c>
      <c r="YB599" s="283">
        <f>IF(YA599="Kopman",1.1,1)</f>
        <v>1</v>
      </c>
      <c r="YC599" s="204">
        <f>VLOOKUP(XZ599,$A$681:$F$2354,6,FALSE)</f>
        <v>862</v>
      </c>
      <c r="YD599" s="203" t="s">
        <v>61</v>
      </c>
      <c r="YE599" s="10">
        <f>YC599*1.5</f>
        <v>1293</v>
      </c>
      <c r="YG599" s="273"/>
      <c r="YH599" s="203" t="s">
        <v>60</v>
      </c>
      <c r="YI599" s="278" t="s">
        <v>183</v>
      </c>
      <c r="YK599" s="283">
        <f>IF(YJ599="Kopman",1.1,1)</f>
        <v>1</v>
      </c>
      <c r="YL599" s="204" t="e">
        <f>VLOOKUP(YI599,$A$681:$F$2354,6,FALSE)</f>
        <v>#N/A</v>
      </c>
      <c r="YM599" s="203" t="s">
        <v>61</v>
      </c>
      <c r="YN599" s="10" t="e">
        <f>YL599*1.5*YK599</f>
        <v>#N/A</v>
      </c>
      <c r="YO599" s="10"/>
      <c r="YP599" s="273"/>
      <c r="YQ599" s="203" t="s">
        <v>60</v>
      </c>
      <c r="YR599" s="278" t="s">
        <v>183</v>
      </c>
      <c r="YT599" s="283">
        <f>IF(YS599="Kopman",1.1,1)</f>
        <v>1</v>
      </c>
      <c r="YU599" s="204" t="e">
        <f>VLOOKUP(YR599,$A$681:$F$2354,6,FALSE)</f>
        <v>#N/A</v>
      </c>
      <c r="YV599" s="203" t="s">
        <v>61</v>
      </c>
      <c r="YW599" s="10" t="e">
        <f>YU599*1.5</f>
        <v>#N/A</v>
      </c>
      <c r="YY599" s="273"/>
      <c r="YZ599" s="203" t="s">
        <v>60</v>
      </c>
      <c r="ZA599" s="428" t="s">
        <v>569</v>
      </c>
      <c r="ZC599" s="283">
        <f>IF(ZB599="Kopman",1.1,1)</f>
        <v>1</v>
      </c>
      <c r="ZD599" s="204">
        <f>VLOOKUP(ZA599,$A$681:$F$2354,6,FALSE)</f>
        <v>862</v>
      </c>
      <c r="ZE599" s="203" t="s">
        <v>61</v>
      </c>
      <c r="ZF599" s="10">
        <f>ZD599*1.5</f>
        <v>1293</v>
      </c>
      <c r="ZH599" s="273"/>
      <c r="ZI599" s="203" t="s">
        <v>60</v>
      </c>
      <c r="ZJ599" s="416" t="s">
        <v>569</v>
      </c>
      <c r="ZK599" s="415" t="s">
        <v>2019</v>
      </c>
      <c r="ZL599" s="283">
        <f>IF(ZK599="Kopman",1.1,1)</f>
        <v>1.1000000000000001</v>
      </c>
      <c r="ZM599" s="204">
        <f>VLOOKUP(ZJ599,$A$681:$F$2354,6,FALSE)</f>
        <v>862</v>
      </c>
      <c r="ZN599" s="203" t="s">
        <v>61</v>
      </c>
      <c r="ZO599" s="10">
        <f>ZM599*1.5</f>
        <v>1293</v>
      </c>
      <c r="ZQ599" s="273"/>
      <c r="ZR599" s="203" t="s">
        <v>60</v>
      </c>
      <c r="ZS599" s="276" t="s">
        <v>830</v>
      </c>
      <c r="ZU599" s="283">
        <f>IF(ZT599="Kopman",1.1,1)</f>
        <v>1</v>
      </c>
      <c r="ZV599" s="204">
        <f>VLOOKUP(ZS599,$A$681:$F$2354,6,FALSE)</f>
        <v>760</v>
      </c>
      <c r="ZW599" s="203" t="s">
        <v>61</v>
      </c>
      <c r="ZX599" s="10">
        <f>ZV599*1.5*ZU599</f>
        <v>1140</v>
      </c>
      <c r="ZY599" s="10"/>
      <c r="ZZ599" s="273"/>
      <c r="AAA599" s="203" t="s">
        <v>60</v>
      </c>
      <c r="AAB599" s="276" t="s">
        <v>468</v>
      </c>
      <c r="AAD599" s="283">
        <f>IF(AAC599="Kopman",1.1,1)</f>
        <v>1</v>
      </c>
      <c r="AAE599" s="204">
        <f>VLOOKUP(AAB599,$A$681:$F$2354,6,FALSE)</f>
        <v>247</v>
      </c>
      <c r="AAF599" s="203" t="s">
        <v>61</v>
      </c>
      <c r="AAG599" s="10">
        <f>AAE599*1.5*AAD599</f>
        <v>370.5</v>
      </c>
      <c r="AAH599" s="10"/>
      <c r="AAI599" s="273"/>
      <c r="AAJ599" s="203" t="s">
        <v>60</v>
      </c>
      <c r="AAK599" s="276" t="s">
        <v>569</v>
      </c>
      <c r="AAM599" s="283">
        <f>IF(AAL599="Kopman",1.1,1)</f>
        <v>1</v>
      </c>
      <c r="AAN599" s="204">
        <f>VLOOKUP(AAK599,$A$681:$F$2354,6,FALSE)</f>
        <v>862</v>
      </c>
      <c r="AAO599" s="203" t="s">
        <v>61</v>
      </c>
      <c r="AAP599" s="10">
        <f>AAN599*1.5*AAM599</f>
        <v>1293</v>
      </c>
      <c r="AAQ599" s="10"/>
      <c r="AAR599" s="273"/>
      <c r="AAS599" s="203" t="s">
        <v>60</v>
      </c>
      <c r="AAT599" s="276" t="s">
        <v>497</v>
      </c>
      <c r="AAV599" s="283">
        <f>IF(AAU599="Kopman",1.1,1)</f>
        <v>1</v>
      </c>
      <c r="AAW599" s="204">
        <f>VLOOKUP(AAT599,$A$681:$F$2354,6,FALSE)</f>
        <v>239</v>
      </c>
      <c r="AAX599" s="203" t="s">
        <v>61</v>
      </c>
      <c r="AAY599" s="10">
        <f>AAW599*1.5*AAV599</f>
        <v>358.5</v>
      </c>
      <c r="AAZ599" s="10"/>
      <c r="ABA599" s="273"/>
      <c r="ABB599" s="203" t="s">
        <v>60</v>
      </c>
      <c r="ABC599" s="278" t="s">
        <v>183</v>
      </c>
      <c r="ABE599" s="283">
        <f>IF(ABD599="Kopman",1.1,1)</f>
        <v>1</v>
      </c>
      <c r="ABF599" s="204" t="e">
        <f>VLOOKUP(ABC599,$A$681:$F$2354,6,FALSE)</f>
        <v>#N/A</v>
      </c>
      <c r="ABG599" s="203" t="s">
        <v>61</v>
      </c>
      <c r="ABH599" s="10" t="e">
        <f>ABF599*1.5*ABE599</f>
        <v>#N/A</v>
      </c>
      <c r="ABI599" s="10"/>
      <c r="ABJ599" s="273"/>
      <c r="ABK599" s="203" t="s">
        <v>60</v>
      </c>
      <c r="ABL599" s="276" t="s">
        <v>438</v>
      </c>
      <c r="ABN599" s="283">
        <f>IF(ABM599="Kopman",1.1,1)</f>
        <v>1</v>
      </c>
      <c r="ABO599" s="204">
        <f>VLOOKUP(ABL599,$A$681:$F$2354,6,FALSE)</f>
        <v>18</v>
      </c>
      <c r="ABP599" s="203" t="s">
        <v>61</v>
      </c>
      <c r="ABQ599" s="10">
        <f>ABO599*1.5*ABN599</f>
        <v>27</v>
      </c>
      <c r="ABR599" s="10"/>
      <c r="ABS599" s="273"/>
      <c r="ABT599" s="203" t="s">
        <v>60</v>
      </c>
      <c r="ABU599" s="276" t="s">
        <v>569</v>
      </c>
      <c r="ABW599" s="283">
        <f>IF(ABV599="Kopman",1.1,1)</f>
        <v>1</v>
      </c>
      <c r="ABX599" s="204">
        <f>VLOOKUP(ABU599,$A$681:$F$2354,6,FALSE)</f>
        <v>862</v>
      </c>
      <c r="ABY599" s="203" t="s">
        <v>61</v>
      </c>
      <c r="ABZ599" s="10">
        <f>ABX599*1.5*ABW599</f>
        <v>1293</v>
      </c>
      <c r="ACA599" s="10"/>
      <c r="ACB599" s="273"/>
      <c r="ACC599" s="203" t="s">
        <v>60</v>
      </c>
      <c r="ACD599" s="278" t="s">
        <v>183</v>
      </c>
      <c r="ACF599" s="283">
        <f>IF(ACE599="Kopman",1.1,1)</f>
        <v>1</v>
      </c>
      <c r="ACG599" s="204" t="e">
        <f>VLOOKUP(ACD599,$A$681:$F$2354,6,FALSE)</f>
        <v>#N/A</v>
      </c>
      <c r="ACH599" s="203" t="s">
        <v>61</v>
      </c>
      <c r="ACI599" s="10" t="e">
        <f>ACG599*1.5*ACF599</f>
        <v>#N/A</v>
      </c>
      <c r="ACJ599" s="10"/>
      <c r="ACK599" s="273"/>
      <c r="ACL599" s="203" t="s">
        <v>60</v>
      </c>
      <c r="ACM599" s="278" t="s">
        <v>183</v>
      </c>
      <c r="ACO599" s="283">
        <f>IF(ACN599="Kopman",1.1,1)</f>
        <v>1</v>
      </c>
      <c r="ACP599" s="204" t="e">
        <f>VLOOKUP(ACM599,$A$681:$F$2354,6,FALSE)</f>
        <v>#N/A</v>
      </c>
      <c r="ACQ599" s="203" t="s">
        <v>61</v>
      </c>
      <c r="ACR599" s="10" t="e">
        <f>ACP599*1.5*ACO599</f>
        <v>#N/A</v>
      </c>
      <c r="ACS599" s="10"/>
      <c r="ACT599" s="273"/>
      <c r="ACU599" s="203" t="s">
        <v>60</v>
      </c>
      <c r="ACV599" s="278" t="s">
        <v>183</v>
      </c>
      <c r="ACX599" s="283">
        <f>IF(ACW599="Kopman",1.1,1)</f>
        <v>1</v>
      </c>
      <c r="ACY599" s="204" t="e">
        <f>VLOOKUP(ACV599,$A$681:$F$2354,6,FALSE)</f>
        <v>#N/A</v>
      </c>
      <c r="ACZ599" s="203" t="s">
        <v>61</v>
      </c>
      <c r="ADA599" s="10" t="e">
        <f>ACY599*1.5*ACX599</f>
        <v>#N/A</v>
      </c>
      <c r="ADB599" s="10"/>
      <c r="ADC599" s="273"/>
      <c r="ADD599" s="203" t="s">
        <v>60</v>
      </c>
      <c r="ADE599" s="278" t="s">
        <v>183</v>
      </c>
      <c r="ADG599" s="283">
        <f>IF(ADF599="Kopman",1.1,1)</f>
        <v>1</v>
      </c>
      <c r="ADH599" s="204" t="e">
        <f>VLOOKUP(ADE599,$A$681:$F$2354,6,FALSE)</f>
        <v>#N/A</v>
      </c>
      <c r="ADI599" s="203" t="s">
        <v>61</v>
      </c>
      <c r="ADJ599" s="10" t="e">
        <f>ADH599*1.5</f>
        <v>#N/A</v>
      </c>
      <c r="ADL599" s="273"/>
      <c r="ADM599" s="203" t="s">
        <v>60</v>
      </c>
      <c r="ADN599" s="278" t="s">
        <v>183</v>
      </c>
      <c r="ADP599" s="283">
        <f>IF(ADO599="Kopman",1.1,1)</f>
        <v>1</v>
      </c>
      <c r="ADQ599" s="204" t="e">
        <f>VLOOKUP(ADN599,$A$681:$F$2354,6,FALSE)</f>
        <v>#N/A</v>
      </c>
      <c r="ADR599" s="203" t="s">
        <v>61</v>
      </c>
      <c r="ADS599" s="10" t="e">
        <f>ADQ599*1.5*ADP599</f>
        <v>#N/A</v>
      </c>
      <c r="ADT599" s="10"/>
      <c r="ADU599" s="273"/>
      <c r="ADV599" s="203" t="s">
        <v>60</v>
      </c>
      <c r="ADW599" s="278" t="s">
        <v>183</v>
      </c>
      <c r="ADY599" s="283">
        <f>IF(ADX599="Kopman",1.1,1)</f>
        <v>1</v>
      </c>
      <c r="ADZ599" s="204" t="e">
        <f>VLOOKUP(ADW599,$A$681:$F$2354,6,FALSE)</f>
        <v>#N/A</v>
      </c>
      <c r="AEA599" s="203" t="s">
        <v>61</v>
      </c>
      <c r="AEB599" s="10" t="e">
        <f>ADZ599*1.5</f>
        <v>#N/A</v>
      </c>
      <c r="AED599" s="273"/>
      <c r="AEE599" s="203" t="s">
        <v>60</v>
      </c>
      <c r="AEF599" s="278" t="s">
        <v>183</v>
      </c>
      <c r="AEH599" s="283">
        <f>IF(AEG599="Kopman",1.1,1)</f>
        <v>1</v>
      </c>
      <c r="AEI599" s="204" t="e">
        <f>VLOOKUP(AEF599,$A$681:$F$2354,6,FALSE)</f>
        <v>#N/A</v>
      </c>
      <c r="AEJ599" s="203" t="s">
        <v>61</v>
      </c>
      <c r="AEK599" s="10" t="e">
        <f>AEI599*1.5</f>
        <v>#N/A</v>
      </c>
      <c r="AEM599" s="273"/>
      <c r="AEN599" s="203" t="s">
        <v>60</v>
      </c>
      <c r="AEO599" s="278" t="s">
        <v>183</v>
      </c>
      <c r="AEQ599" s="283">
        <f>IF(AEP599="Kopman",1.1,1)</f>
        <v>1</v>
      </c>
      <c r="AER599" s="204" t="e">
        <f>VLOOKUP(AEO599,$A$681:$F$2354,6,FALSE)</f>
        <v>#N/A</v>
      </c>
      <c r="AES599" s="203" t="s">
        <v>61</v>
      </c>
      <c r="AET599" s="10" t="e">
        <f>AER599*1.5</f>
        <v>#N/A</v>
      </c>
      <c r="AEV599" s="273"/>
      <c r="AEW599" s="203" t="s">
        <v>60</v>
      </c>
      <c r="AEX599" s="278" t="s">
        <v>183</v>
      </c>
      <c r="AEZ599" s="283">
        <f>IF(AEY599="Kopman",1.1,1)</f>
        <v>1</v>
      </c>
      <c r="AFA599" s="204" t="e">
        <f>VLOOKUP(AEX599,$A$681:$F$2354,6,FALSE)</f>
        <v>#N/A</v>
      </c>
      <c r="AFB599" s="203" t="s">
        <v>61</v>
      </c>
      <c r="AFC599" s="10" t="e">
        <f>AFA599*1.5*AEZ599</f>
        <v>#N/A</v>
      </c>
      <c r="AFD599" s="10"/>
      <c r="AFE599" s="273"/>
      <c r="AFF599" s="203" t="s">
        <v>60</v>
      </c>
      <c r="AFG599" s="278" t="s">
        <v>183</v>
      </c>
      <c r="AFI599" s="283">
        <f>IF(AFH599="Kopman",1.1,1)</f>
        <v>1</v>
      </c>
      <c r="AFJ599" s="204" t="e">
        <f>VLOOKUP(AFG599,$A$681:$F$2354,6,FALSE)</f>
        <v>#N/A</v>
      </c>
      <c r="AFK599" s="203" t="s">
        <v>61</v>
      </c>
      <c r="AFL599" s="10" t="e">
        <f>AFJ599*1.5*AFI599</f>
        <v>#N/A</v>
      </c>
      <c r="AFM599" s="10"/>
      <c r="AFN599" s="273"/>
      <c r="AFO599" s="203" t="s">
        <v>60</v>
      </c>
      <c r="AFP599" s="278" t="s">
        <v>183</v>
      </c>
      <c r="AFR599" s="283">
        <f>IF(AFQ599="Kopman",1.1,1)</f>
        <v>1</v>
      </c>
      <c r="AFS599" s="204" t="e">
        <f>VLOOKUP(AFP599,$A$681:$F$2354,6,FALSE)</f>
        <v>#N/A</v>
      </c>
      <c r="AFT599" s="203" t="s">
        <v>61</v>
      </c>
      <c r="AFU599" s="10" t="e">
        <f>AFS599*1.5*AFR599</f>
        <v>#N/A</v>
      </c>
      <c r="AFV599" s="10"/>
      <c r="AFW599" s="273"/>
      <c r="AFX599" s="203" t="s">
        <v>60</v>
      </c>
      <c r="AFY599" s="278" t="s">
        <v>183</v>
      </c>
      <c r="AGA599" s="283">
        <f>IF(AFZ599="Kopman",1.1,1)</f>
        <v>1</v>
      </c>
      <c r="AGB599" s="204" t="e">
        <f>VLOOKUP(AFY599,$A$681:$F$2354,6,FALSE)</f>
        <v>#N/A</v>
      </c>
      <c r="AGC599" s="203" t="s">
        <v>61</v>
      </c>
      <c r="AGD599" s="10" t="e">
        <f>AGB599*1.5*AGA599</f>
        <v>#N/A</v>
      </c>
      <c r="AGE599" s="10"/>
      <c r="AGF599" s="273"/>
      <c r="AGG599" s="203" t="s">
        <v>60</v>
      </c>
      <c r="AGH599" s="278" t="s">
        <v>183</v>
      </c>
      <c r="AGJ599" s="283">
        <f>IF(AGI599="Kopman",1.1,1)</f>
        <v>1</v>
      </c>
      <c r="AGK599" s="204" t="e">
        <f>VLOOKUP(AGH599,$A$681:$F$2354,6,FALSE)</f>
        <v>#N/A</v>
      </c>
      <c r="AGL599" s="203" t="s">
        <v>61</v>
      </c>
      <c r="AGM599" s="10" t="e">
        <f>AGK599*1.5*AGJ599</f>
        <v>#N/A</v>
      </c>
      <c r="AGN599" s="10"/>
      <c r="AGO599" s="273"/>
      <c r="AGP599" s="203" t="s">
        <v>60</v>
      </c>
      <c r="AGQ599" s="278" t="s">
        <v>183</v>
      </c>
      <c r="AGS599" s="283">
        <f>IF(AGR599="Kopman",1.1,1)</f>
        <v>1</v>
      </c>
      <c r="AGT599" s="204" t="e">
        <f>VLOOKUP(AGQ599,$A$681:$F$2354,6,FALSE)</f>
        <v>#N/A</v>
      </c>
      <c r="AGU599" s="203" t="s">
        <v>61</v>
      </c>
      <c r="AGV599" s="10" t="e">
        <f>AGT599*1.5*AGS599</f>
        <v>#N/A</v>
      </c>
      <c r="AGW599" s="10"/>
      <c r="AGX599" s="273"/>
      <c r="AGY599" s="203" t="s">
        <v>60</v>
      </c>
      <c r="AGZ599" s="276" t="s">
        <v>478</v>
      </c>
      <c r="AHB599" s="283">
        <f>IF(AHA599="Kopman",1.1,1)</f>
        <v>1</v>
      </c>
      <c r="AHC599" s="204">
        <f>VLOOKUP(AGZ599,$A$681:$F$2354,6,FALSE)</f>
        <v>468</v>
      </c>
      <c r="AHD599" s="203" t="s">
        <v>61</v>
      </c>
      <c r="AHE599" s="10">
        <f>AHC599*1.5*AHB599</f>
        <v>702</v>
      </c>
      <c r="AHF599" s="10"/>
      <c r="AHG599" s="273"/>
      <c r="AHH599" s="203" t="s">
        <v>60</v>
      </c>
      <c r="AHI599" s="416" t="s">
        <v>478</v>
      </c>
      <c r="AHJ599" s="415" t="s">
        <v>2019</v>
      </c>
      <c r="AHK599" s="283">
        <f>IF(AHJ599="Kopman",1.1,1)</f>
        <v>1.1000000000000001</v>
      </c>
      <c r="AHL599" s="204">
        <f>VLOOKUP(AHI599,$A$681:$F$2354,6,FALSE)</f>
        <v>468</v>
      </c>
      <c r="AHM599" s="203" t="s">
        <v>61</v>
      </c>
      <c r="AHN599" s="10">
        <f>AHL599*1.5*AHK599</f>
        <v>772.2</v>
      </c>
      <c r="AHO599" s="10"/>
      <c r="AHP599" s="273"/>
      <c r="AHQ599" s="203" t="s">
        <v>60</v>
      </c>
      <c r="AHR599" s="416" t="s">
        <v>569</v>
      </c>
      <c r="AHS599" s="415" t="s">
        <v>2019</v>
      </c>
      <c r="AHT599" s="283">
        <f>IF(AHS599="Kopman",1.1,1)</f>
        <v>1.1000000000000001</v>
      </c>
      <c r="AHU599" s="204">
        <f>VLOOKUP(AHR599,$A$681:$F$2354,6,FALSE)</f>
        <v>862</v>
      </c>
      <c r="AHV599" s="203" t="s">
        <v>61</v>
      </c>
      <c r="AHW599" s="10">
        <f>AHU599*1.5*AHT599</f>
        <v>1422.3000000000002</v>
      </c>
      <c r="AHX599" s="10"/>
      <c r="AHY599" s="273"/>
      <c r="AHZ599" s="203" t="s">
        <v>60</v>
      </c>
      <c r="AIA599" s="276" t="s">
        <v>569</v>
      </c>
      <c r="AIC599" s="283">
        <f>IF(AIB599="Kopman",1.1,1)</f>
        <v>1</v>
      </c>
      <c r="AID599" s="204">
        <f>VLOOKUP(AIA599,$A$681:$F$2354,6,FALSE)</f>
        <v>862</v>
      </c>
      <c r="AIE599" s="203" t="s">
        <v>61</v>
      </c>
      <c r="AIF599" s="10">
        <f>AID599*1.5*AIC599</f>
        <v>1293</v>
      </c>
      <c r="AIG599" s="10"/>
      <c r="AIH599" s="273"/>
      <c r="AII599" s="203" t="s">
        <v>60</v>
      </c>
      <c r="AIJ599" s="416" t="s">
        <v>830</v>
      </c>
      <c r="AIK599" s="415" t="s">
        <v>2019</v>
      </c>
      <c r="AIL599" s="283">
        <f>IF(AIK599="Kopman",1.1,1)</f>
        <v>1.1000000000000001</v>
      </c>
      <c r="AIM599" s="204">
        <f>VLOOKUP(AIJ599,$A$681:$F$2354,6,FALSE)</f>
        <v>760</v>
      </c>
      <c r="AIN599" s="203" t="s">
        <v>61</v>
      </c>
      <c r="AIO599" s="10">
        <f>AIM599*1.5*AIL599</f>
        <v>1254</v>
      </c>
      <c r="AIP599" s="10"/>
      <c r="AIQ599" s="273"/>
      <c r="AIR599" s="203" t="s">
        <v>60</v>
      </c>
      <c r="AIS599" s="416" t="s">
        <v>478</v>
      </c>
      <c r="AIT599" s="415" t="s">
        <v>2019</v>
      </c>
      <c r="AIU599" s="283">
        <f>IF(AIT599="Kopman",1.1,1)</f>
        <v>1.1000000000000001</v>
      </c>
      <c r="AIV599" s="204">
        <f>VLOOKUP(AIS599,$A$681:$F$2354,6,FALSE)</f>
        <v>468</v>
      </c>
      <c r="AIW599" s="203" t="s">
        <v>61</v>
      </c>
      <c r="AIX599" s="10">
        <f>AIV599*1.5*AIU599</f>
        <v>772.2</v>
      </c>
      <c r="AIY599" s="10"/>
      <c r="AIZ599" s="273"/>
      <c r="AJA599" s="203" t="s">
        <v>60</v>
      </c>
      <c r="AJB599" s="276" t="s">
        <v>569</v>
      </c>
      <c r="AJD599" s="283">
        <f>IF(AJC599="Kopman",1.1,1)</f>
        <v>1</v>
      </c>
      <c r="AJE599" s="204">
        <f>VLOOKUP(AJB599,$A$681:$F$2354,6,FALSE)</f>
        <v>862</v>
      </c>
      <c r="AJF599" s="203" t="s">
        <v>61</v>
      </c>
      <c r="AJG599" s="10">
        <f>AJE599*1.5*AJD599</f>
        <v>1293</v>
      </c>
      <c r="AJH599" s="10"/>
      <c r="AJI599" s="273"/>
      <c r="AJJ599" s="203" t="s">
        <v>60</v>
      </c>
      <c r="AJK599" s="416" t="s">
        <v>478</v>
      </c>
      <c r="AJL599" s="415" t="s">
        <v>2019</v>
      </c>
      <c r="AJM599" s="283">
        <f>IF(AJL599="Kopman",1.1,1)</f>
        <v>1.1000000000000001</v>
      </c>
      <c r="AJN599" s="204">
        <f>VLOOKUP(AJK599,$A$681:$F$2354,6,FALSE)</f>
        <v>468</v>
      </c>
      <c r="AJO599" s="203" t="s">
        <v>61</v>
      </c>
      <c r="AJP599" s="10">
        <f>AJN599*1.5*AJM599</f>
        <v>772.2</v>
      </c>
      <c r="AJQ599" s="10"/>
      <c r="AJR599" s="273"/>
      <c r="AJS599" s="203" t="s">
        <v>60</v>
      </c>
      <c r="AJT599" s="416" t="s">
        <v>569</v>
      </c>
      <c r="AJU599" s="415" t="s">
        <v>2019</v>
      </c>
      <c r="AJV599" s="283">
        <f>IF(AJU599="Kopman",1.1,1)</f>
        <v>1.1000000000000001</v>
      </c>
      <c r="AJW599" s="204">
        <f>VLOOKUP(AJT599,$A$681:$F$2354,6,FALSE)</f>
        <v>862</v>
      </c>
      <c r="AJX599" s="203" t="s">
        <v>61</v>
      </c>
      <c r="AJY599" s="10">
        <f>AJW599*1.5*AJV599</f>
        <v>1422.3000000000002</v>
      </c>
      <c r="AJZ599" s="10"/>
      <c r="AKA599" s="273"/>
      <c r="AKB599" s="203" t="s">
        <v>60</v>
      </c>
      <c r="AKC599" s="276" t="s">
        <v>478</v>
      </c>
      <c r="AKE599" s="283">
        <f>IF(AKD599="Kopman",1.1,1)</f>
        <v>1</v>
      </c>
      <c r="AKF599" s="204">
        <f>VLOOKUP(AKC599,$A$681:$F$2354,6,FALSE)</f>
        <v>468</v>
      </c>
      <c r="AKG599" s="203" t="s">
        <v>61</v>
      </c>
      <c r="AKH599" s="10">
        <f>AKF599*1.5*AKE599</f>
        <v>702</v>
      </c>
      <c r="AKI599" s="10"/>
      <c r="AKJ599" s="273"/>
      <c r="AKK599" s="203" t="s">
        <v>60</v>
      </c>
      <c r="AKL599" s="276" t="s">
        <v>478</v>
      </c>
      <c r="AKN599" s="283">
        <f>IF(AKM599="Kopman",1.1,1)</f>
        <v>1</v>
      </c>
      <c r="AKO599" s="204">
        <f>VLOOKUP(AKL599,$A$681:$F$2354,6,FALSE)</f>
        <v>468</v>
      </c>
      <c r="AKP599" s="203" t="s">
        <v>61</v>
      </c>
      <c r="AKQ599" s="10">
        <f>AKO599*1.5*AKN599</f>
        <v>702</v>
      </c>
      <c r="AKR599" s="10"/>
      <c r="AKS599" s="273"/>
      <c r="AKT599" s="203" t="s">
        <v>60</v>
      </c>
      <c r="AKU599" s="276" t="s">
        <v>957</v>
      </c>
      <c r="AKW599" s="283">
        <f>IF(AKV599="Kopman",1.1,1)</f>
        <v>1</v>
      </c>
      <c r="AKX599" s="204">
        <f>VLOOKUP(AKU599,$A$681:$F$2354,6,FALSE)</f>
        <v>334</v>
      </c>
      <c r="AKY599" s="203" t="s">
        <v>61</v>
      </c>
      <c r="AKZ599" s="10">
        <f>AKX599*1.5*AKW599</f>
        <v>501</v>
      </c>
      <c r="ALA599" s="10"/>
      <c r="ALB599" s="273"/>
      <c r="ALC599" s="203" t="s">
        <v>60</v>
      </c>
      <c r="ALD599" s="276" t="s">
        <v>830</v>
      </c>
      <c r="ALF599" s="283">
        <f>IF(ALE599="Kopman",1.1,1)</f>
        <v>1</v>
      </c>
      <c r="ALG599" s="204">
        <f>VLOOKUP(ALD599,$A$681:$F$2354,6,FALSE)</f>
        <v>760</v>
      </c>
      <c r="ALH599" s="203" t="s">
        <v>61</v>
      </c>
      <c r="ALI599" s="10">
        <f>ALG599*1.5*ALF599</f>
        <v>1140</v>
      </c>
      <c r="ALJ599" s="10"/>
      <c r="ALK599" s="273"/>
      <c r="ALL599" s="203" t="s">
        <v>60</v>
      </c>
      <c r="ALM599" s="276" t="s">
        <v>569</v>
      </c>
      <c r="ALO599" s="283">
        <f>IF(ALN599="Kopman",1.1,1)</f>
        <v>1</v>
      </c>
      <c r="ALP599" s="204">
        <f>VLOOKUP(ALM599,$A$681:$F$2354,6,FALSE)</f>
        <v>862</v>
      </c>
      <c r="ALQ599" s="203" t="s">
        <v>61</v>
      </c>
      <c r="ALR599" s="10">
        <f>ALP599*1.5*ALO599</f>
        <v>1293</v>
      </c>
      <c r="ALS599" s="10"/>
      <c r="ALT599" s="273"/>
      <c r="ALU599" s="203" t="s">
        <v>60</v>
      </c>
      <c r="ALV599" s="416" t="s">
        <v>478</v>
      </c>
      <c r="ALW599" s="415" t="s">
        <v>2019</v>
      </c>
      <c r="ALX599" s="283">
        <f>IF(ALW599="Kopman",1.1,1)</f>
        <v>1.1000000000000001</v>
      </c>
      <c r="ALY599" s="204">
        <f>VLOOKUP(ALV599,$A$681:$F$2354,6,FALSE)</f>
        <v>468</v>
      </c>
      <c r="ALZ599" s="203" t="s">
        <v>61</v>
      </c>
      <c r="AMA599" s="10">
        <f>ALY599*1.5*ALX599</f>
        <v>772.2</v>
      </c>
      <c r="AMB599" s="10"/>
      <c r="AMC599" s="273"/>
      <c r="AMD599" s="203" t="s">
        <v>60</v>
      </c>
      <c r="AME599" s="276" t="s">
        <v>830</v>
      </c>
      <c r="AMG599" s="283">
        <f>IF(AMF599="Kopman",1.1,1)</f>
        <v>1</v>
      </c>
      <c r="AMH599" s="204">
        <f>VLOOKUP(AME599,$A$681:$F$2354,6,FALSE)</f>
        <v>760</v>
      </c>
      <c r="AMI599" s="203" t="s">
        <v>61</v>
      </c>
      <c r="AMJ599" s="10">
        <f>AMH599*1.5*AMG599</f>
        <v>1140</v>
      </c>
      <c r="AMK599" s="10"/>
      <c r="AML599" s="273"/>
      <c r="AMM599" s="203" t="s">
        <v>60</v>
      </c>
      <c r="AMN599" s="276" t="s">
        <v>478</v>
      </c>
      <c r="AMP599" s="283">
        <f>IF(AMO599="Kopman",1.1,1)</f>
        <v>1</v>
      </c>
      <c r="AMQ599" s="204">
        <f>VLOOKUP(AMN599,$A$681:$F$2354,6,FALSE)</f>
        <v>468</v>
      </c>
      <c r="AMR599" s="203" t="s">
        <v>61</v>
      </c>
      <c r="AMS599" s="10">
        <f>AMQ599*1.5*AMP599</f>
        <v>702</v>
      </c>
      <c r="AMT599" s="10"/>
      <c r="AMU599" s="273"/>
      <c r="AMV599" s="203" t="s">
        <v>60</v>
      </c>
      <c r="AMW599" s="276" t="s">
        <v>830</v>
      </c>
      <c r="AMY599" s="283">
        <f>IF(AMX599="Kopman",1.1,1)</f>
        <v>1</v>
      </c>
      <c r="AMZ599" s="204">
        <f>VLOOKUP(AMW599,$A$681:$F$2354,6,FALSE)</f>
        <v>760</v>
      </c>
      <c r="ANA599" s="203" t="s">
        <v>61</v>
      </c>
      <c r="ANB599" s="10">
        <f>AMZ599*1.5*AMY599</f>
        <v>1140</v>
      </c>
      <c r="ANC599" s="10"/>
      <c r="AND599" s="273"/>
      <c r="ANE599" s="203" t="s">
        <v>60</v>
      </c>
      <c r="ANF599" s="416" t="s">
        <v>478</v>
      </c>
      <c r="ANG599" s="415" t="s">
        <v>2019</v>
      </c>
      <c r="ANH599" s="283">
        <f>IF(ANG599="Kopman",1.1,1)</f>
        <v>1.1000000000000001</v>
      </c>
      <c r="ANI599" s="204">
        <f>VLOOKUP(ANF599,$A$681:$F$2354,6,FALSE)</f>
        <v>468</v>
      </c>
      <c r="ANJ599" s="203" t="s">
        <v>61</v>
      </c>
      <c r="ANK599" s="10">
        <f>ANI599*1.5*ANH599</f>
        <v>772.2</v>
      </c>
      <c r="ANL599" s="10"/>
      <c r="ANM599" s="273"/>
      <c r="ANN599" s="203" t="s">
        <v>60</v>
      </c>
      <c r="ANO599" s="276" t="s">
        <v>478</v>
      </c>
      <c r="ANQ599" s="283">
        <f>IF(ANP599="Kopman",1.1,1)</f>
        <v>1</v>
      </c>
      <c r="ANR599" s="204">
        <f>VLOOKUP(ANO599,$A$681:$F$2354,6,FALSE)</f>
        <v>468</v>
      </c>
      <c r="ANS599" s="203" t="s">
        <v>61</v>
      </c>
      <c r="ANT599" s="10">
        <f>ANR599*1.5*ANQ599</f>
        <v>702</v>
      </c>
      <c r="ANU599" s="10"/>
      <c r="ANV599" s="273"/>
      <c r="ANW599" s="203" t="s">
        <v>60</v>
      </c>
      <c r="ANX599" s="416" t="s">
        <v>569</v>
      </c>
      <c r="ANY599" s="415" t="s">
        <v>2019</v>
      </c>
      <c r="ANZ599" s="283">
        <f>IF(ANY599="Kopman",1.1,1)</f>
        <v>1.1000000000000001</v>
      </c>
      <c r="AOA599" s="204">
        <f>VLOOKUP(ANX599,$A$681:$F$2354,6,FALSE)</f>
        <v>862</v>
      </c>
      <c r="AOB599" s="203" t="s">
        <v>61</v>
      </c>
      <c r="AOC599" s="10">
        <f>AOA599*1.5*ANZ599</f>
        <v>1422.3000000000002</v>
      </c>
      <c r="AOD599" s="10"/>
      <c r="AOE599" s="273"/>
      <c r="AOF599" s="203" t="s">
        <v>60</v>
      </c>
      <c r="AOG599" s="276" t="s">
        <v>569</v>
      </c>
      <c r="AOI599" s="283">
        <f>IF(AOH599="Kopman",1.1,1)</f>
        <v>1</v>
      </c>
      <c r="AOJ599" s="204">
        <f>VLOOKUP(AOG599,$A$681:$F$2354,6,FALSE)</f>
        <v>862</v>
      </c>
      <c r="AOK599" s="203" t="s">
        <v>61</v>
      </c>
      <c r="AOL599" s="10">
        <f>AOJ599*1.5*AOI599</f>
        <v>1293</v>
      </c>
      <c r="AOM599" s="10"/>
      <c r="AON599" s="273"/>
      <c r="AOO599" s="203" t="s">
        <v>60</v>
      </c>
      <c r="AOP599" s="276" t="s">
        <v>478</v>
      </c>
      <c r="AOR599" s="283">
        <f>IF(AOQ599="Kopman",1.1,1)</f>
        <v>1</v>
      </c>
      <c r="AOS599" s="204">
        <f>VLOOKUP(AOP599,$A$681:$F$2354,6,FALSE)</f>
        <v>468</v>
      </c>
      <c r="AOT599" s="203" t="s">
        <v>61</v>
      </c>
      <c r="AOU599" s="10">
        <f>AOS599*1.5*AOR599</f>
        <v>702</v>
      </c>
      <c r="AOV599" s="10"/>
      <c r="AOW599" s="273"/>
      <c r="AOX599" s="203" t="s">
        <v>60</v>
      </c>
      <c r="AOY599" s="276" t="s">
        <v>569</v>
      </c>
      <c r="APA599" s="283">
        <f>IF(AOZ599="Kopman",1.1,1)</f>
        <v>1</v>
      </c>
      <c r="APB599" s="204">
        <f>VLOOKUP(AOY599,$A$681:$F$2354,6,FALSE)</f>
        <v>862</v>
      </c>
      <c r="APC599" s="203" t="s">
        <v>61</v>
      </c>
      <c r="APD599" s="10">
        <f>APB599*1.5*APA599</f>
        <v>1293</v>
      </c>
      <c r="APE599" s="10"/>
      <c r="APF599" s="273"/>
      <c r="APG599" s="203" t="s">
        <v>60</v>
      </c>
      <c r="APH599" s="276" t="s">
        <v>569</v>
      </c>
      <c r="APJ599" s="283">
        <f>IF(API599="Kopman",1.1,1)</f>
        <v>1</v>
      </c>
      <c r="APK599" s="204">
        <f>VLOOKUP(APH599,$A$681:$F$2354,6,FALSE)</f>
        <v>862</v>
      </c>
      <c r="APL599" s="203" t="s">
        <v>61</v>
      </c>
      <c r="APM599" s="10">
        <f>APK599*1.5*APJ599</f>
        <v>1293</v>
      </c>
      <c r="APN599" s="10"/>
      <c r="APO599" s="273"/>
      <c r="APP599" s="203" t="s">
        <v>60</v>
      </c>
      <c r="APQ599" s="416" t="s">
        <v>830</v>
      </c>
      <c r="APR599" s="415" t="s">
        <v>2019</v>
      </c>
      <c r="APS599" s="283">
        <f>IF(APR599="Kopman",1.1,1)</f>
        <v>1.1000000000000001</v>
      </c>
      <c r="APT599" s="204">
        <f>VLOOKUP(APQ599,$A$681:$F$2354,6,FALSE)</f>
        <v>760</v>
      </c>
      <c r="APU599" s="203" t="s">
        <v>61</v>
      </c>
      <c r="APV599" s="10">
        <f>APT599*1.5*APS599</f>
        <v>1254</v>
      </c>
      <c r="APW599" s="10"/>
      <c r="APX599" s="273"/>
      <c r="APY599" s="203" t="s">
        <v>60</v>
      </c>
      <c r="APZ599" s="416" t="s">
        <v>478</v>
      </c>
      <c r="AQA599" s="415" t="s">
        <v>2019</v>
      </c>
      <c r="AQB599" s="283">
        <f>IF(AQA599="Kopman",1.1,1)</f>
        <v>1.1000000000000001</v>
      </c>
      <c r="AQC599" s="204">
        <f>VLOOKUP(APZ599,$A$681:$F$2354,6,FALSE)</f>
        <v>468</v>
      </c>
      <c r="AQD599" s="203" t="s">
        <v>61</v>
      </c>
      <c r="AQE599" s="10">
        <f>AQC599*1.5*AQB599</f>
        <v>772.2</v>
      </c>
      <c r="AQF599" s="10"/>
      <c r="AQG599" s="273"/>
    </row>
    <row r="600" spans="1:1125" s="14" customFormat="1" ht="15">
      <c r="A600" s="203" t="s">
        <v>62</v>
      </c>
      <c r="B600" s="276" t="s">
        <v>830</v>
      </c>
      <c r="D600" s="204"/>
      <c r="E600" s="204">
        <f>VLOOKUP(B600,$A$681:$F$2354,6,FALSE)</f>
        <v>760</v>
      </c>
      <c r="F600" s="203" t="s">
        <v>63</v>
      </c>
      <c r="G600" s="10">
        <f>E600*1.4</f>
        <v>1064</v>
      </c>
      <c r="H600" s="10"/>
      <c r="I600" s="267"/>
      <c r="J600" s="203" t="s">
        <v>62</v>
      </c>
      <c r="K600" s="276" t="s">
        <v>830</v>
      </c>
      <c r="M600" s="204"/>
      <c r="N600" s="204">
        <f>VLOOKUP(K600,$A$681:$F$2354,6,FALSE)</f>
        <v>760</v>
      </c>
      <c r="O600" s="203" t="s">
        <v>63</v>
      </c>
      <c r="P600" s="10">
        <f>N600*1.4</f>
        <v>1064</v>
      </c>
      <c r="Q600" s="10"/>
      <c r="R600" s="267"/>
      <c r="S600" s="203" t="s">
        <v>62</v>
      </c>
      <c r="T600" s="276" t="s">
        <v>478</v>
      </c>
      <c r="V600" s="204"/>
      <c r="W600" s="204">
        <f>VLOOKUP(T600,$A$681:$F$2354,6,FALSE)</f>
        <v>468</v>
      </c>
      <c r="X600" s="203" t="s">
        <v>63</v>
      </c>
      <c r="Y600" s="10">
        <f>W600*1.4</f>
        <v>655.19999999999993</v>
      </c>
      <c r="Z600" s="10"/>
      <c r="AA600" s="267"/>
      <c r="AB600" s="203" t="s">
        <v>62</v>
      </c>
      <c r="AC600" s="276" t="s">
        <v>569</v>
      </c>
      <c r="AE600" s="204"/>
      <c r="AF600" s="204">
        <f>VLOOKUP(AC600,$A$681:$F$2354,6,FALSE)</f>
        <v>862</v>
      </c>
      <c r="AG600" s="203" t="s">
        <v>63</v>
      </c>
      <c r="AH600" s="10">
        <f>AF600*1.4</f>
        <v>1206.8</v>
      </c>
      <c r="AI600" s="10"/>
      <c r="AJ600" s="267"/>
      <c r="AK600" s="203" t="s">
        <v>62</v>
      </c>
      <c r="AL600" s="276" t="s">
        <v>478</v>
      </c>
      <c r="AN600" s="204"/>
      <c r="AO600" s="204">
        <f>VLOOKUP(AL600,$A$681:$F$2354,6,FALSE)</f>
        <v>468</v>
      </c>
      <c r="AP600" s="203" t="s">
        <v>63</v>
      </c>
      <c r="AQ600" s="10">
        <f>AO600*1.4</f>
        <v>655.19999999999993</v>
      </c>
      <c r="AR600" s="10"/>
      <c r="AS600" s="267"/>
      <c r="AT600" s="203" t="s">
        <v>62</v>
      </c>
      <c r="AU600" s="276" t="s">
        <v>478</v>
      </c>
      <c r="AW600" s="204"/>
      <c r="AX600" s="204">
        <f>VLOOKUP(AU600,$A$681:$F$2354,6,FALSE)</f>
        <v>468</v>
      </c>
      <c r="AY600" s="203" t="s">
        <v>63</v>
      </c>
      <c r="AZ600" s="10">
        <f>AX600*1.4</f>
        <v>655.19999999999993</v>
      </c>
      <c r="BA600" s="10"/>
      <c r="BB600" s="267"/>
      <c r="BC600" s="203" t="s">
        <v>62</v>
      </c>
      <c r="BD600" s="276" t="s">
        <v>569</v>
      </c>
      <c r="BF600" s="204"/>
      <c r="BG600" s="204">
        <f>VLOOKUP(BD600,$A$681:$F$2354,6,FALSE)</f>
        <v>862</v>
      </c>
      <c r="BH600" s="203" t="s">
        <v>63</v>
      </c>
      <c r="BI600" s="10">
        <f>BG600*1.4</f>
        <v>1206.8</v>
      </c>
      <c r="BJ600" s="10"/>
      <c r="BK600" s="267"/>
      <c r="BL600" s="203" t="s">
        <v>62</v>
      </c>
      <c r="BM600" s="276" t="s">
        <v>830</v>
      </c>
      <c r="BO600" s="204"/>
      <c r="BP600" s="204">
        <f>VLOOKUP(BM600,$A$681:$F$2354,6,FALSE)</f>
        <v>760</v>
      </c>
      <c r="BQ600" s="203" t="s">
        <v>63</v>
      </c>
      <c r="BR600" s="10">
        <f>BP600*1.4</f>
        <v>1064</v>
      </c>
      <c r="BS600" s="10"/>
      <c r="BT600" s="267"/>
      <c r="BU600" s="203" t="s">
        <v>62</v>
      </c>
      <c r="BV600" s="276" t="s">
        <v>830</v>
      </c>
      <c r="BX600" s="204"/>
      <c r="BY600" s="204">
        <f>VLOOKUP(BV600,$A$681:$F$2354,6,FALSE)</f>
        <v>760</v>
      </c>
      <c r="BZ600" s="203" t="s">
        <v>63</v>
      </c>
      <c r="CA600" s="10">
        <f>BY600*1.4</f>
        <v>1064</v>
      </c>
      <c r="CB600" s="10"/>
      <c r="CC600" s="267"/>
      <c r="CD600" s="203" t="s">
        <v>62</v>
      </c>
      <c r="CE600" s="276" t="s">
        <v>478</v>
      </c>
      <c r="CG600" s="204"/>
      <c r="CH600" s="204">
        <f>VLOOKUP(CE600,$A$681:$F$2354,6,FALSE)</f>
        <v>468</v>
      </c>
      <c r="CI600" s="203" t="s">
        <v>63</v>
      </c>
      <c r="CJ600" s="10">
        <f>CH600*1.4</f>
        <v>655.19999999999993</v>
      </c>
      <c r="CK600" s="10"/>
      <c r="CL600" s="267"/>
      <c r="CM600" s="203" t="s">
        <v>62</v>
      </c>
      <c r="CN600" s="276" t="s">
        <v>830</v>
      </c>
      <c r="CP600" s="204"/>
      <c r="CQ600" s="204">
        <f>VLOOKUP(CN600,$A$681:$F$2354,6,FALSE)</f>
        <v>760</v>
      </c>
      <c r="CR600" s="203" t="s">
        <v>63</v>
      </c>
      <c r="CS600" s="10">
        <f>CQ600*1.4</f>
        <v>1064</v>
      </c>
      <c r="CT600" s="10"/>
      <c r="CU600" s="267"/>
      <c r="CV600" s="203" t="s">
        <v>62</v>
      </c>
      <c r="CW600" s="276" t="s">
        <v>569</v>
      </c>
      <c r="CY600" s="204"/>
      <c r="CZ600" s="204">
        <f>VLOOKUP(CW600,$A$681:$F$2354,6,FALSE)</f>
        <v>862</v>
      </c>
      <c r="DA600" s="203" t="s">
        <v>63</v>
      </c>
      <c r="DB600" s="10">
        <f>CZ600*1.4</f>
        <v>1206.8</v>
      </c>
      <c r="DC600" s="10"/>
      <c r="DD600" s="267"/>
      <c r="DE600" s="203" t="s">
        <v>62</v>
      </c>
      <c r="DF600" s="276" t="s">
        <v>569</v>
      </c>
      <c r="DH600" s="204"/>
      <c r="DI600" s="204">
        <f>VLOOKUP(DF600,$A$681:$F$2354,6,FALSE)</f>
        <v>862</v>
      </c>
      <c r="DJ600" s="203" t="s">
        <v>63</v>
      </c>
      <c r="DK600" s="10">
        <f>DI600*1.4</f>
        <v>1206.8</v>
      </c>
      <c r="DL600" s="10"/>
      <c r="DM600" s="267"/>
      <c r="DN600" s="203" t="s">
        <v>62</v>
      </c>
      <c r="DO600" s="276" t="s">
        <v>830</v>
      </c>
      <c r="DQ600" s="204"/>
      <c r="DR600" s="204">
        <f>VLOOKUP(DO600,$A$681:$F$2354,6,FALSE)</f>
        <v>760</v>
      </c>
      <c r="DS600" s="203" t="s">
        <v>63</v>
      </c>
      <c r="DT600" s="10">
        <f>DR600*1.4</f>
        <v>1064</v>
      </c>
      <c r="DU600" s="10"/>
      <c r="DV600" s="267"/>
      <c r="DW600" s="203" t="s">
        <v>62</v>
      </c>
      <c r="DX600" s="278" t="s">
        <v>183</v>
      </c>
      <c r="DZ600" s="204"/>
      <c r="EA600" s="204" t="e">
        <f>VLOOKUP(DX600,$A$681:$F$2354,6,FALSE)</f>
        <v>#N/A</v>
      </c>
      <c r="EB600" s="203" t="s">
        <v>63</v>
      </c>
      <c r="EC600" s="10" t="e">
        <f>EA600*1.4</f>
        <v>#N/A</v>
      </c>
      <c r="ED600" s="10"/>
      <c r="EE600" s="267"/>
      <c r="EF600" s="203" t="s">
        <v>62</v>
      </c>
      <c r="EG600" s="276" t="s">
        <v>438</v>
      </c>
      <c r="EI600" s="204"/>
      <c r="EJ600" s="204">
        <f>VLOOKUP(EG600,$A$681:$F$2354,6,FALSE)</f>
        <v>18</v>
      </c>
      <c r="EK600" s="203" t="s">
        <v>63</v>
      </c>
      <c r="EL600" s="10">
        <f>EJ600*1.4</f>
        <v>25.2</v>
      </c>
      <c r="EM600" s="10"/>
      <c r="EN600" s="267"/>
      <c r="EO600" s="203" t="s">
        <v>62</v>
      </c>
      <c r="EP600" s="276" t="s">
        <v>569</v>
      </c>
      <c r="ER600" s="204"/>
      <c r="ES600" s="204">
        <f>VLOOKUP(EP600,$A$681:$F$2354,6,FALSE)</f>
        <v>862</v>
      </c>
      <c r="ET600" s="203" t="s">
        <v>63</v>
      </c>
      <c r="EU600" s="10">
        <f>ES600*1.4</f>
        <v>1206.8</v>
      </c>
      <c r="EV600" s="10"/>
      <c r="EW600" s="267"/>
      <c r="EX600" s="203" t="s">
        <v>62</v>
      </c>
      <c r="EY600" s="276" t="s">
        <v>569</v>
      </c>
      <c r="FA600" s="204"/>
      <c r="FB600" s="204">
        <f>VLOOKUP(EY600,$A$681:$F$2354,6,FALSE)</f>
        <v>862</v>
      </c>
      <c r="FC600" s="203" t="s">
        <v>63</v>
      </c>
      <c r="FD600" s="10">
        <f>FB600*1.4</f>
        <v>1206.8</v>
      </c>
      <c r="FE600" s="10"/>
      <c r="FF600" s="267"/>
      <c r="FG600" s="203" t="s">
        <v>62</v>
      </c>
      <c r="FH600" s="421" t="s">
        <v>478</v>
      </c>
      <c r="FJ600" s="204"/>
      <c r="FK600" s="204">
        <f>VLOOKUP(FH600,$A$681:$F$2354,6,FALSE)</f>
        <v>468</v>
      </c>
      <c r="FL600" s="203" t="s">
        <v>63</v>
      </c>
      <c r="FM600" s="10">
        <f>FK600*1.4</f>
        <v>655.19999999999993</v>
      </c>
      <c r="FN600" s="10"/>
      <c r="FO600" s="267"/>
      <c r="FP600" s="203" t="s">
        <v>62</v>
      </c>
      <c r="FQ600" s="276" t="s">
        <v>478</v>
      </c>
      <c r="FS600" s="204"/>
      <c r="FT600" s="204">
        <f>VLOOKUP(FQ600,$A$681:$F$2354,6,FALSE)</f>
        <v>468</v>
      </c>
      <c r="FU600" s="203" t="s">
        <v>63</v>
      </c>
      <c r="FV600" s="10">
        <f>FT600*1.4</f>
        <v>655.19999999999993</v>
      </c>
      <c r="FW600" s="10"/>
      <c r="FX600" s="267"/>
      <c r="FY600" s="203" t="s">
        <v>62</v>
      </c>
      <c r="FZ600" s="276" t="s">
        <v>830</v>
      </c>
      <c r="GB600" s="204"/>
      <c r="GC600" s="204">
        <f>VLOOKUP(FZ600,$A$681:$F$2354,6,FALSE)</f>
        <v>760</v>
      </c>
      <c r="GD600" s="203" t="s">
        <v>63</v>
      </c>
      <c r="GE600" s="10">
        <f>GC600*1.4</f>
        <v>1064</v>
      </c>
      <c r="GF600" s="10"/>
      <c r="GG600" s="267"/>
      <c r="GH600" s="203" t="s">
        <v>62</v>
      </c>
      <c r="GI600" s="276" t="s">
        <v>478</v>
      </c>
      <c r="GK600" s="204"/>
      <c r="GL600" s="204">
        <f>VLOOKUP(GI600,$A$681:$F$2354,6,FALSE)</f>
        <v>468</v>
      </c>
      <c r="GM600" s="203" t="s">
        <v>63</v>
      </c>
      <c r="GN600" s="10">
        <f>GL600*1.4</f>
        <v>655.19999999999993</v>
      </c>
      <c r="GO600" s="10"/>
      <c r="GP600" s="267"/>
      <c r="GQ600" s="203" t="s">
        <v>62</v>
      </c>
      <c r="GR600" s="276" t="s">
        <v>478</v>
      </c>
      <c r="GT600" s="204"/>
      <c r="GU600" s="204">
        <f>VLOOKUP(GR600,$A$681:$F$2354,6,FALSE)</f>
        <v>468</v>
      </c>
      <c r="GV600" s="203" t="s">
        <v>63</v>
      </c>
      <c r="GW600" s="10">
        <f>GU600*1.4</f>
        <v>655.19999999999993</v>
      </c>
      <c r="GX600" s="10"/>
      <c r="GY600" s="267"/>
      <c r="GZ600" s="203" t="s">
        <v>62</v>
      </c>
      <c r="HA600" s="276" t="s">
        <v>569</v>
      </c>
      <c r="HC600" s="204"/>
      <c r="HD600" s="204">
        <f>VLOOKUP(HA600,$A$681:$F$2354,6,FALSE)</f>
        <v>862</v>
      </c>
      <c r="HE600" s="203" t="s">
        <v>63</v>
      </c>
      <c r="HF600" s="10">
        <f>HD600*1.4</f>
        <v>1206.8</v>
      </c>
      <c r="HG600" s="10"/>
      <c r="HH600" s="267"/>
      <c r="HI600" s="203" t="s">
        <v>62</v>
      </c>
      <c r="HJ600" s="276" t="s">
        <v>830</v>
      </c>
      <c r="HL600" s="204"/>
      <c r="HM600" s="204">
        <f>VLOOKUP(HJ600,$A$681:$F$2354,6,FALSE)</f>
        <v>760</v>
      </c>
      <c r="HN600" s="203" t="s">
        <v>63</v>
      </c>
      <c r="HO600" s="10">
        <f>HM600*1.4</f>
        <v>1064</v>
      </c>
      <c r="HP600" s="10"/>
      <c r="HQ600" s="267"/>
      <c r="HR600" s="203" t="s">
        <v>62</v>
      </c>
      <c r="HS600" s="276" t="s">
        <v>478</v>
      </c>
      <c r="HU600" s="204"/>
      <c r="HV600" s="204">
        <f>VLOOKUP(HS600,$A$681:$F$2354,6,FALSE)</f>
        <v>468</v>
      </c>
      <c r="HW600" s="203" t="s">
        <v>63</v>
      </c>
      <c r="HX600" s="10">
        <f>HV600*1.4</f>
        <v>655.19999999999993</v>
      </c>
      <c r="HY600" s="10"/>
      <c r="HZ600" s="267"/>
      <c r="IA600" s="203" t="s">
        <v>62</v>
      </c>
      <c r="IB600" s="285" t="s">
        <v>183</v>
      </c>
      <c r="ID600" s="204"/>
      <c r="IE600" s="204" t="e">
        <f>VLOOKUP(IB600,$A$681:$F$2354,6,FALSE)</f>
        <v>#N/A</v>
      </c>
      <c r="IF600" s="203" t="s">
        <v>63</v>
      </c>
      <c r="IG600" s="10" t="e">
        <f>IE600*1.4</f>
        <v>#N/A</v>
      </c>
      <c r="IH600" s="10"/>
      <c r="II600" s="267"/>
      <c r="IJ600" s="203" t="s">
        <v>62</v>
      </c>
      <c r="IK600" s="276" t="s">
        <v>830</v>
      </c>
      <c r="IM600" s="204"/>
      <c r="IN600" s="204">
        <f>VLOOKUP(IK600,$A$681:$F$2354,6,FALSE)</f>
        <v>760</v>
      </c>
      <c r="IO600" s="203" t="s">
        <v>63</v>
      </c>
      <c r="IP600" s="10">
        <f>IN600*1.4</f>
        <v>1064</v>
      </c>
      <c r="IQ600" s="10"/>
      <c r="IR600" s="267"/>
      <c r="IS600" s="203" t="s">
        <v>62</v>
      </c>
      <c r="IT600" s="276" t="s">
        <v>830</v>
      </c>
      <c r="IV600" s="204"/>
      <c r="IW600" s="204">
        <f>VLOOKUP(IT600,$A$681:$F$2354,6,FALSE)</f>
        <v>760</v>
      </c>
      <c r="IX600" s="203" t="s">
        <v>63</v>
      </c>
      <c r="IY600" s="10">
        <f>IW600*1.4</f>
        <v>1064</v>
      </c>
      <c r="IZ600" s="10"/>
      <c r="JA600" s="267"/>
      <c r="JB600" s="203" t="s">
        <v>62</v>
      </c>
      <c r="JC600" s="276" t="s">
        <v>569</v>
      </c>
      <c r="JE600" s="204"/>
      <c r="JF600" s="204">
        <f>VLOOKUP(JC600,$A$681:$F$2354,6,FALSE)</f>
        <v>862</v>
      </c>
      <c r="JG600" s="203" t="s">
        <v>63</v>
      </c>
      <c r="JH600" s="10">
        <f>JF600*1.4</f>
        <v>1206.8</v>
      </c>
      <c r="JI600" s="10"/>
      <c r="JJ600" s="267"/>
      <c r="JK600" s="203" t="s">
        <v>62</v>
      </c>
      <c r="JL600" s="276" t="s">
        <v>438</v>
      </c>
      <c r="JN600" s="204"/>
      <c r="JO600" s="204">
        <f>VLOOKUP(JL600,$A$681:$F$2354,6,FALSE)</f>
        <v>18</v>
      </c>
      <c r="JP600" s="203" t="s">
        <v>63</v>
      </c>
      <c r="JQ600" s="10">
        <f>JO600*1.4</f>
        <v>25.2</v>
      </c>
      <c r="JR600" s="10"/>
      <c r="JS600" s="267"/>
      <c r="JT600" s="203" t="s">
        <v>62</v>
      </c>
      <c r="JU600" s="276" t="s">
        <v>491</v>
      </c>
      <c r="JW600" s="204"/>
      <c r="JX600" s="204">
        <f>VLOOKUP(JU600,$A$681:$F$2354,6,FALSE)</f>
        <v>521</v>
      </c>
      <c r="JY600" s="203" t="s">
        <v>63</v>
      </c>
      <c r="JZ600" s="10">
        <f>JX600*1.4</f>
        <v>729.4</v>
      </c>
      <c r="KA600" s="10"/>
      <c r="KB600" s="267"/>
      <c r="KC600" s="203" t="s">
        <v>62</v>
      </c>
      <c r="KD600" s="276" t="s">
        <v>569</v>
      </c>
      <c r="KF600" s="204"/>
      <c r="KG600" s="204">
        <f>VLOOKUP(KD600,$A$681:$F$2354,6,FALSE)</f>
        <v>862</v>
      </c>
      <c r="KH600" s="203" t="s">
        <v>63</v>
      </c>
      <c r="KI600" s="10">
        <f>KG600*1.4</f>
        <v>1206.8</v>
      </c>
      <c r="KJ600" s="10"/>
      <c r="KK600" s="267"/>
      <c r="KL600" s="203" t="s">
        <v>62</v>
      </c>
      <c r="KM600" s="276" t="s">
        <v>569</v>
      </c>
      <c r="KO600" s="204"/>
      <c r="KP600" s="204">
        <f>VLOOKUP(KM600,$A$681:$F$2354,6,FALSE)</f>
        <v>862</v>
      </c>
      <c r="KQ600" s="203" t="s">
        <v>63</v>
      </c>
      <c r="KR600" s="10">
        <f>KP600*1.4</f>
        <v>1206.8</v>
      </c>
      <c r="KS600" s="10"/>
      <c r="KT600" s="267"/>
      <c r="KU600" s="203" t="s">
        <v>62</v>
      </c>
      <c r="KV600" s="276" t="s">
        <v>569</v>
      </c>
      <c r="KX600" s="204"/>
      <c r="KY600" s="204">
        <f>VLOOKUP(KV600,$A$681:$F$2354,6,FALSE)</f>
        <v>862</v>
      </c>
      <c r="KZ600" s="203" t="s">
        <v>63</v>
      </c>
      <c r="LA600" s="10">
        <f>KY600*1.4</f>
        <v>1206.8</v>
      </c>
      <c r="LB600" s="10"/>
      <c r="LC600" s="267"/>
      <c r="LD600" s="203" t="s">
        <v>62</v>
      </c>
      <c r="LE600" s="276" t="s">
        <v>830</v>
      </c>
      <c r="LG600" s="204"/>
      <c r="LH600" s="204">
        <f>VLOOKUP(LE600,$A$681:$F$2354,6,FALSE)</f>
        <v>760</v>
      </c>
      <c r="LI600" s="203" t="s">
        <v>63</v>
      </c>
      <c r="LJ600" s="10">
        <f>LH600*1.4</f>
        <v>1064</v>
      </c>
      <c r="LK600" s="10"/>
      <c r="LL600" s="267"/>
      <c r="LM600" s="203" t="s">
        <v>62</v>
      </c>
      <c r="LN600" s="276" t="s">
        <v>830</v>
      </c>
      <c r="LP600" s="204"/>
      <c r="LQ600" s="204">
        <f>VLOOKUP(LN600,$A$681:$F$2354,6,FALSE)</f>
        <v>760</v>
      </c>
      <c r="LR600" s="203" t="s">
        <v>63</v>
      </c>
      <c r="LS600" s="10">
        <f>LQ600*1.4</f>
        <v>1064</v>
      </c>
      <c r="LT600" s="10"/>
      <c r="LU600" s="267"/>
      <c r="LV600" s="203" t="s">
        <v>62</v>
      </c>
      <c r="LW600" s="276" t="s">
        <v>569</v>
      </c>
      <c r="LY600" s="204"/>
      <c r="LZ600" s="204">
        <f>VLOOKUP(LW600,$A$681:$F$2354,6,FALSE)</f>
        <v>862</v>
      </c>
      <c r="MA600" s="203" t="s">
        <v>63</v>
      </c>
      <c r="MB600" s="10">
        <f>LZ600*1.4</f>
        <v>1206.8</v>
      </c>
      <c r="MC600" s="10"/>
      <c r="MD600" s="267"/>
      <c r="ME600" s="203" t="s">
        <v>62</v>
      </c>
      <c r="MF600" s="276" t="s">
        <v>478</v>
      </c>
      <c r="MH600" s="204"/>
      <c r="MI600" s="204">
        <f>VLOOKUP(MF600,$A$681:$F$2354,6,FALSE)</f>
        <v>468</v>
      </c>
      <c r="MJ600" s="203" t="s">
        <v>63</v>
      </c>
      <c r="MK600" s="10">
        <f>MI600*1.4</f>
        <v>655.19999999999993</v>
      </c>
      <c r="ML600" s="10"/>
      <c r="MM600" s="267"/>
      <c r="MN600" s="203" t="s">
        <v>62</v>
      </c>
      <c r="MO600" s="276" t="s">
        <v>957</v>
      </c>
      <c r="MQ600" s="204"/>
      <c r="MR600" s="204">
        <f>VLOOKUP(MO600,$A$681:$F$2354,6,FALSE)</f>
        <v>334</v>
      </c>
      <c r="MS600" s="203" t="s">
        <v>63</v>
      </c>
      <c r="MT600" s="10">
        <f>MR600*1.4</f>
        <v>467.59999999999997</v>
      </c>
      <c r="MU600" s="10"/>
      <c r="MV600" s="267"/>
      <c r="MW600" s="203" t="s">
        <v>62</v>
      </c>
      <c r="MX600" s="276" t="s">
        <v>569</v>
      </c>
      <c r="MZ600" s="204"/>
      <c r="NA600" s="204">
        <f>VLOOKUP(MX600,$A$681:$F$2354,6,FALSE)</f>
        <v>862</v>
      </c>
      <c r="NB600" s="203" t="s">
        <v>63</v>
      </c>
      <c r="NC600" s="10">
        <f>NA600*1.4</f>
        <v>1206.8</v>
      </c>
      <c r="ND600" s="10"/>
      <c r="NE600" s="267"/>
      <c r="NF600" s="203" t="s">
        <v>62</v>
      </c>
      <c r="NG600" s="276" t="s">
        <v>830</v>
      </c>
      <c r="NI600" s="204"/>
      <c r="NJ600" s="204">
        <f>VLOOKUP(NG600,$A$681:$F$2354,6,FALSE)</f>
        <v>760</v>
      </c>
      <c r="NK600" s="203" t="s">
        <v>63</v>
      </c>
      <c r="NL600" s="10">
        <f>NJ600*1.4</f>
        <v>1064</v>
      </c>
      <c r="NM600" s="10"/>
      <c r="NN600" s="267"/>
      <c r="NO600" s="203" t="s">
        <v>62</v>
      </c>
      <c r="NP600" s="424" t="s">
        <v>478</v>
      </c>
      <c r="NR600" s="204"/>
      <c r="NS600" s="204">
        <f>VLOOKUP(NP600,$A$681:$F$2354,6,FALSE)</f>
        <v>468</v>
      </c>
      <c r="NT600" s="203" t="s">
        <v>63</v>
      </c>
      <c r="NU600" s="10">
        <f>NS600*1.4</f>
        <v>655.19999999999993</v>
      </c>
      <c r="NV600" s="10"/>
      <c r="NW600" s="267"/>
      <c r="NX600" s="203" t="s">
        <v>62</v>
      </c>
      <c r="NY600" s="276" t="s">
        <v>468</v>
      </c>
      <c r="OA600" s="204"/>
      <c r="OB600" s="204">
        <f>VLOOKUP(NY600,$A$681:$F$2354,6,FALSE)</f>
        <v>247</v>
      </c>
      <c r="OC600" s="203" t="s">
        <v>63</v>
      </c>
      <c r="OD600" s="10">
        <f>OB600*1.4</f>
        <v>345.79999999999995</v>
      </c>
      <c r="OE600" s="10"/>
      <c r="OF600" s="267"/>
      <c r="OG600" s="203" t="s">
        <v>62</v>
      </c>
      <c r="OH600" s="276" t="s">
        <v>478</v>
      </c>
      <c r="OJ600" s="204"/>
      <c r="OK600" s="204">
        <f>VLOOKUP(OH600,$A$681:$F$2354,6,FALSE)</f>
        <v>468</v>
      </c>
      <c r="OL600" s="203" t="s">
        <v>63</v>
      </c>
      <c r="OM600" s="10">
        <f>OK600*1.4</f>
        <v>655.19999999999993</v>
      </c>
      <c r="ON600" s="10"/>
      <c r="OO600" s="267"/>
      <c r="OP600" s="203" t="s">
        <v>62</v>
      </c>
      <c r="OQ600" s="424" t="s">
        <v>478</v>
      </c>
      <c r="OS600" s="204"/>
      <c r="OT600" s="204">
        <f>VLOOKUP(OQ600,$A$681:$F$2354,6,FALSE)</f>
        <v>468</v>
      </c>
      <c r="OU600" s="203" t="s">
        <v>63</v>
      </c>
      <c r="OV600" s="10">
        <f>OT600*1.4</f>
        <v>655.19999999999993</v>
      </c>
      <c r="OW600" s="10"/>
      <c r="OX600" s="267"/>
      <c r="OY600" s="203" t="s">
        <v>62</v>
      </c>
      <c r="OZ600" s="428" t="s">
        <v>569</v>
      </c>
      <c r="PB600" s="204"/>
      <c r="PC600" s="204">
        <f>VLOOKUP(OZ600,$A$681:$F$2354,6,FALSE)</f>
        <v>862</v>
      </c>
      <c r="PD600" s="203" t="s">
        <v>63</v>
      </c>
      <c r="PE600" s="10">
        <f>PC600*1.4</f>
        <v>1206.8</v>
      </c>
      <c r="PF600" s="10"/>
      <c r="PG600" s="267"/>
      <c r="PH600" s="203" t="s">
        <v>62</v>
      </c>
      <c r="PI600" s="276" t="s">
        <v>830</v>
      </c>
      <c r="PK600" s="204"/>
      <c r="PL600" s="204">
        <f>VLOOKUP(PI600,$A$681:$F$2354,6,FALSE)</f>
        <v>760</v>
      </c>
      <c r="PM600" s="203" t="s">
        <v>63</v>
      </c>
      <c r="PN600" s="10">
        <f>PL600*1.4</f>
        <v>1064</v>
      </c>
      <c r="PO600" s="10"/>
      <c r="PP600" s="267"/>
      <c r="PQ600" s="203" t="s">
        <v>62</v>
      </c>
      <c r="PR600" s="276" t="s">
        <v>183</v>
      </c>
      <c r="PT600" s="204"/>
      <c r="PU600" s="204" t="e">
        <f>VLOOKUP(PR600,$A$681:$F$2354,6,FALSE)</f>
        <v>#N/A</v>
      </c>
      <c r="PV600" s="203" t="s">
        <v>63</v>
      </c>
      <c r="PW600" s="10" t="e">
        <f>PU600*1.4</f>
        <v>#N/A</v>
      </c>
      <c r="PX600" s="10"/>
      <c r="PY600" s="267"/>
      <c r="PZ600" s="203" t="s">
        <v>62</v>
      </c>
      <c r="QA600" s="276" t="s">
        <v>478</v>
      </c>
      <c r="QC600" s="204"/>
      <c r="QD600" s="204">
        <f>VLOOKUP(QA600,$A$681:$F$2354,6,FALSE)</f>
        <v>468</v>
      </c>
      <c r="QE600" s="203" t="s">
        <v>63</v>
      </c>
      <c r="QF600" s="10">
        <f>QD600*1.4</f>
        <v>655.19999999999993</v>
      </c>
      <c r="QG600" s="10"/>
      <c r="QH600" s="267"/>
      <c r="QI600" s="203" t="s">
        <v>62</v>
      </c>
      <c r="QJ600" s="276" t="s">
        <v>830</v>
      </c>
      <c r="QL600" s="204"/>
      <c r="QM600" s="204">
        <f>VLOOKUP(QJ600,$A$681:$F$2354,6,FALSE)</f>
        <v>760</v>
      </c>
      <c r="QN600" s="203" t="s">
        <v>63</v>
      </c>
      <c r="QO600" s="10">
        <f>QM600*1.4</f>
        <v>1064</v>
      </c>
      <c r="QP600" s="10"/>
      <c r="QQ600" s="267"/>
      <c r="QR600" s="203" t="s">
        <v>62</v>
      </c>
      <c r="QS600" s="276" t="s">
        <v>569</v>
      </c>
      <c r="QU600" s="204"/>
      <c r="QV600" s="204">
        <f>VLOOKUP(QS600,$A$681:$F$2354,6,FALSE)</f>
        <v>862</v>
      </c>
      <c r="QW600" s="203" t="s">
        <v>63</v>
      </c>
      <c r="QX600" s="10">
        <f>QV600*1.4</f>
        <v>1206.8</v>
      </c>
      <c r="QY600" s="10"/>
      <c r="QZ600" s="267"/>
      <c r="RA600" s="203" t="s">
        <v>62</v>
      </c>
      <c r="RB600" s="276" t="s">
        <v>957</v>
      </c>
      <c r="RD600" s="204"/>
      <c r="RE600" s="204">
        <f>VLOOKUP(RB600,$A$681:$F$2354,6,FALSE)</f>
        <v>334</v>
      </c>
      <c r="RF600" s="203" t="s">
        <v>63</v>
      </c>
      <c r="RG600" s="10">
        <f>RE600*1.4</f>
        <v>467.59999999999997</v>
      </c>
      <c r="RH600" s="10"/>
      <c r="RI600" s="267"/>
      <c r="RJ600" s="203" t="s">
        <v>62</v>
      </c>
      <c r="RK600" s="278" t="s">
        <v>183</v>
      </c>
      <c r="RM600" s="204"/>
      <c r="RN600" s="204" t="e">
        <f>VLOOKUP(RK600,$A$681:$F$2354,6,FALSE)</f>
        <v>#N/A</v>
      </c>
      <c r="RO600" s="203" t="s">
        <v>63</v>
      </c>
      <c r="RP600" s="10" t="e">
        <f>RN600*1.4</f>
        <v>#N/A</v>
      </c>
      <c r="RQ600" s="10"/>
      <c r="RR600" s="267"/>
      <c r="RS600" s="203" t="s">
        <v>62</v>
      </c>
      <c r="RT600" s="276" t="s">
        <v>830</v>
      </c>
      <c r="RV600" s="204"/>
      <c r="RW600" s="204">
        <f>VLOOKUP(RT600,$A$681:$F$2354,6,FALSE)</f>
        <v>760</v>
      </c>
      <c r="RX600" s="203" t="s">
        <v>63</v>
      </c>
      <c r="RY600" s="10">
        <f>RW600*1.4</f>
        <v>1064</v>
      </c>
      <c r="RZ600" s="10"/>
      <c r="SA600" s="273"/>
      <c r="SB600" s="203" t="s">
        <v>62</v>
      </c>
      <c r="SC600" s="276" t="s">
        <v>478</v>
      </c>
      <c r="SE600" s="204"/>
      <c r="SF600" s="204">
        <f>VLOOKUP(SC600,$A$681:$F$2354,6,FALSE)</f>
        <v>468</v>
      </c>
      <c r="SG600" s="203" t="s">
        <v>63</v>
      </c>
      <c r="SH600" s="10">
        <f>SF600*1.4</f>
        <v>655.19999999999993</v>
      </c>
      <c r="SI600" s="10"/>
      <c r="SJ600" s="273"/>
      <c r="SK600" s="203" t="s">
        <v>62</v>
      </c>
      <c r="SL600" s="276" t="s">
        <v>830</v>
      </c>
      <c r="SN600" s="204"/>
      <c r="SO600" s="204">
        <f>VLOOKUP(SL600,$A$681:$F$2354,6,FALSE)</f>
        <v>760</v>
      </c>
      <c r="SP600" s="203" t="s">
        <v>63</v>
      </c>
      <c r="SQ600" s="10">
        <f>SO600*1.4</f>
        <v>1064</v>
      </c>
      <c r="SR600" s="10"/>
      <c r="SS600" s="273"/>
      <c r="ST600" s="203" t="s">
        <v>62</v>
      </c>
      <c r="SU600" s="276" t="s">
        <v>438</v>
      </c>
      <c r="SW600" s="204"/>
      <c r="SX600" s="204">
        <f>VLOOKUP(SU600,$A$681:$F$2354,6,FALSE)</f>
        <v>18</v>
      </c>
      <c r="SY600" s="203" t="s">
        <v>63</v>
      </c>
      <c r="SZ600" s="10">
        <f>SX600*1.4</f>
        <v>25.2</v>
      </c>
      <c r="TA600" s="10"/>
      <c r="TB600" s="273"/>
      <c r="TC600" s="203" t="s">
        <v>62</v>
      </c>
      <c r="TD600" s="428" t="s">
        <v>569</v>
      </c>
      <c r="TF600" s="204"/>
      <c r="TG600" s="204">
        <f>VLOOKUP(TD600,$A$681:$F$2354,6,FALSE)</f>
        <v>862</v>
      </c>
      <c r="TH600" s="203" t="s">
        <v>63</v>
      </c>
      <c r="TI600" s="10">
        <f>TG600*1.4</f>
        <v>1206.8</v>
      </c>
      <c r="TK600" s="273"/>
      <c r="TL600" s="203" t="s">
        <v>62</v>
      </c>
      <c r="TM600" s="276" t="s">
        <v>830</v>
      </c>
      <c r="TO600" s="204"/>
      <c r="TP600" s="204">
        <f>VLOOKUP(TM600,$A$681:$F$2354,6,FALSE)</f>
        <v>760</v>
      </c>
      <c r="TQ600" s="203" t="s">
        <v>63</v>
      </c>
      <c r="TR600" s="10">
        <f>TP600*1.4</f>
        <v>1064</v>
      </c>
      <c r="TS600" s="10"/>
      <c r="TT600" s="273"/>
      <c r="TU600" s="203" t="s">
        <v>62</v>
      </c>
      <c r="TV600" s="276" t="s">
        <v>569</v>
      </c>
      <c r="TX600" s="204"/>
      <c r="TY600" s="204">
        <f>VLOOKUP(TV600,$A$681:$F$2354,6,FALSE)</f>
        <v>862</v>
      </c>
      <c r="TZ600" s="203" t="s">
        <v>63</v>
      </c>
      <c r="UA600" s="10">
        <f>TY600*1.4</f>
        <v>1206.8</v>
      </c>
      <c r="UB600" s="10"/>
      <c r="UC600" s="273"/>
      <c r="UD600" s="203" t="s">
        <v>62</v>
      </c>
      <c r="UE600" s="285" t="s">
        <v>183</v>
      </c>
      <c r="UG600" s="204"/>
      <c r="UH600" s="204" t="e">
        <f>VLOOKUP(UE600,$A$681:$F$2354,6,FALSE)</f>
        <v>#N/A</v>
      </c>
      <c r="UI600" s="203" t="s">
        <v>63</v>
      </c>
      <c r="UJ600" s="10" t="e">
        <f>UH600*1.4</f>
        <v>#N/A</v>
      </c>
      <c r="UK600" s="10"/>
      <c r="UL600" s="273"/>
      <c r="UM600" s="203" t="s">
        <v>62</v>
      </c>
      <c r="UN600" s="276" t="s">
        <v>1002</v>
      </c>
      <c r="UP600" s="204"/>
      <c r="UQ600" s="204">
        <f>VLOOKUP(UN600,$A$681:$F$2354,6,FALSE)</f>
        <v>774</v>
      </c>
      <c r="UR600" s="203" t="s">
        <v>63</v>
      </c>
      <c r="US600" s="10">
        <f>UQ600*1.4</f>
        <v>1083.5999999999999</v>
      </c>
      <c r="UT600" s="10"/>
      <c r="UU600" s="273"/>
      <c r="UV600" s="203" t="s">
        <v>62</v>
      </c>
      <c r="UW600" s="276" t="s">
        <v>468</v>
      </c>
      <c r="UY600" s="204"/>
      <c r="UZ600" s="204">
        <f>VLOOKUP(UW600,$A$681:$F$2354,6,FALSE)</f>
        <v>247</v>
      </c>
      <c r="VA600" s="203" t="s">
        <v>63</v>
      </c>
      <c r="VB600" s="10">
        <f>UZ600*1.4</f>
        <v>345.79999999999995</v>
      </c>
      <c r="VC600" s="10"/>
      <c r="VD600" s="273"/>
      <c r="VE600" s="203" t="s">
        <v>62</v>
      </c>
      <c r="VF600" s="276" t="s">
        <v>830</v>
      </c>
      <c r="VH600" s="204"/>
      <c r="VI600" s="204">
        <f>VLOOKUP(VF600,$A$681:$F$2354,6,FALSE)</f>
        <v>760</v>
      </c>
      <c r="VJ600" s="203" t="s">
        <v>63</v>
      </c>
      <c r="VK600" s="10">
        <f>VI600*1.4</f>
        <v>1064</v>
      </c>
      <c r="VL600" s="10"/>
      <c r="VM600" s="273"/>
      <c r="VN600" s="203" t="s">
        <v>62</v>
      </c>
      <c r="VO600" s="276" t="s">
        <v>641</v>
      </c>
      <c r="VQ600" s="204"/>
      <c r="VR600" s="204">
        <f>VLOOKUP(VO600,$A$681:$F$2354,6,FALSE)</f>
        <v>99</v>
      </c>
      <c r="VS600" s="203" t="s">
        <v>63</v>
      </c>
      <c r="VT600" s="10">
        <f>VR600*1.4</f>
        <v>138.6</v>
      </c>
      <c r="VU600" s="10"/>
      <c r="VV600" s="273"/>
      <c r="VW600" s="203" t="s">
        <v>62</v>
      </c>
      <c r="VX600" s="278" t="s">
        <v>183</v>
      </c>
      <c r="VZ600" s="204"/>
      <c r="WA600" s="204" t="e">
        <f>VLOOKUP(VX600,$A$681:$F$2354,6,FALSE)</f>
        <v>#N/A</v>
      </c>
      <c r="WB600" s="203" t="s">
        <v>63</v>
      </c>
      <c r="WC600" s="10" t="e">
        <f>WA600*1.4</f>
        <v>#N/A</v>
      </c>
      <c r="WE600" s="273"/>
      <c r="WF600" s="203" t="s">
        <v>62</v>
      </c>
      <c r="WG600" s="276" t="s">
        <v>468</v>
      </c>
      <c r="WI600" s="204"/>
      <c r="WJ600" s="204">
        <f>VLOOKUP(WG600,$A$681:$F$2354,6,FALSE)</f>
        <v>247</v>
      </c>
      <c r="WK600" s="203" t="s">
        <v>63</v>
      </c>
      <c r="WL600" s="10">
        <f>WJ600*1.4</f>
        <v>345.79999999999995</v>
      </c>
      <c r="WN600" s="273"/>
      <c r="WO600" s="203" t="s">
        <v>62</v>
      </c>
      <c r="WP600" s="278" t="s">
        <v>183</v>
      </c>
      <c r="WQ600" s="204"/>
      <c r="WR600" s="204"/>
      <c r="WS600" s="204" t="e">
        <f>VLOOKUP(WP600,$A$681:$F$2354,6,FALSE)</f>
        <v>#N/A</v>
      </c>
      <c r="WT600" s="203" t="s">
        <v>63</v>
      </c>
      <c r="WU600" s="10" t="e">
        <f>WS600*1.4</f>
        <v>#N/A</v>
      </c>
      <c r="WV600" s="10"/>
      <c r="WW600" s="273"/>
      <c r="WX600" s="203" t="s">
        <v>62</v>
      </c>
      <c r="WY600" s="278" t="s">
        <v>183</v>
      </c>
      <c r="XA600" s="204"/>
      <c r="XB600" s="204" t="e">
        <f>VLOOKUP(WY600,$A$681:$F$2354,6,FALSE)</f>
        <v>#N/A</v>
      </c>
      <c r="XC600" s="203" t="s">
        <v>63</v>
      </c>
      <c r="XD600" s="10" t="e">
        <f>XB600*1.4</f>
        <v>#N/A</v>
      </c>
      <c r="XF600" s="273"/>
      <c r="XG600" s="203" t="s">
        <v>62</v>
      </c>
      <c r="XH600" s="276" t="s">
        <v>830</v>
      </c>
      <c r="XJ600" s="204"/>
      <c r="XK600" s="204">
        <f>VLOOKUP(XH600,$A$681:$F$2354,6,FALSE)</f>
        <v>760</v>
      </c>
      <c r="XL600" s="203" t="s">
        <v>63</v>
      </c>
      <c r="XM600" s="10">
        <f>XK600*1.4</f>
        <v>1064</v>
      </c>
      <c r="XO600" s="273"/>
      <c r="XP600" s="203" t="s">
        <v>62</v>
      </c>
      <c r="XQ600" s="276" t="s">
        <v>957</v>
      </c>
      <c r="XS600" s="204"/>
      <c r="XT600" s="204">
        <f>VLOOKUP(XQ600,$A$681:$F$2354,6,FALSE)</f>
        <v>334</v>
      </c>
      <c r="XU600" s="203" t="s">
        <v>63</v>
      </c>
      <c r="XV600" s="10">
        <f>XT600*1.4</f>
        <v>467.59999999999997</v>
      </c>
      <c r="XW600" s="10"/>
      <c r="XX600" s="273"/>
      <c r="XY600" s="203" t="s">
        <v>62</v>
      </c>
      <c r="XZ600" s="276" t="s">
        <v>478</v>
      </c>
      <c r="YB600" s="204"/>
      <c r="YC600" s="204">
        <f>VLOOKUP(XZ600,$A$681:$F$2354,6,FALSE)</f>
        <v>468</v>
      </c>
      <c r="YD600" s="203" t="s">
        <v>63</v>
      </c>
      <c r="YE600" s="10">
        <f>YC600*1.4</f>
        <v>655.19999999999993</v>
      </c>
      <c r="YG600" s="273"/>
      <c r="YH600" s="203" t="s">
        <v>62</v>
      </c>
      <c r="YI600" s="278" t="s">
        <v>183</v>
      </c>
      <c r="YK600" s="204"/>
      <c r="YL600" s="204" t="e">
        <f>VLOOKUP(YI600,$A$681:$F$2354,6,FALSE)</f>
        <v>#N/A</v>
      </c>
      <c r="YM600" s="203" t="s">
        <v>63</v>
      </c>
      <c r="YN600" s="10" t="e">
        <f>YL600*1.4</f>
        <v>#N/A</v>
      </c>
      <c r="YO600" s="10"/>
      <c r="YP600" s="273"/>
      <c r="YQ600" s="203" t="s">
        <v>62</v>
      </c>
      <c r="YR600" s="278" t="s">
        <v>183</v>
      </c>
      <c r="YT600" s="204"/>
      <c r="YU600" s="204" t="e">
        <f>VLOOKUP(YR600,$A$681:$F$2354,6,FALSE)</f>
        <v>#N/A</v>
      </c>
      <c r="YV600" s="203" t="s">
        <v>63</v>
      </c>
      <c r="YW600" s="10" t="e">
        <f>YU600*1.4</f>
        <v>#N/A</v>
      </c>
      <c r="YY600" s="273"/>
      <c r="YZ600" s="203" t="s">
        <v>62</v>
      </c>
      <c r="ZA600" s="428" t="s">
        <v>830</v>
      </c>
      <c r="ZC600" s="204"/>
      <c r="ZD600" s="204">
        <f>VLOOKUP(ZA600,$A$681:$F$2354,6,FALSE)</f>
        <v>760</v>
      </c>
      <c r="ZE600" s="203" t="s">
        <v>63</v>
      </c>
      <c r="ZF600" s="10">
        <f>ZD600*1.4</f>
        <v>1064</v>
      </c>
      <c r="ZH600" s="273"/>
      <c r="ZI600" s="203" t="s">
        <v>62</v>
      </c>
      <c r="ZJ600" s="276" t="s">
        <v>830</v>
      </c>
      <c r="ZL600" s="204"/>
      <c r="ZM600" s="204">
        <f>VLOOKUP(ZJ600,$A$681:$F$2354,6,FALSE)</f>
        <v>760</v>
      </c>
      <c r="ZN600" s="203" t="s">
        <v>63</v>
      </c>
      <c r="ZO600" s="10">
        <f>ZM600*1.4</f>
        <v>1064</v>
      </c>
      <c r="ZQ600" s="273"/>
      <c r="ZR600" s="203" t="s">
        <v>62</v>
      </c>
      <c r="ZS600" s="276" t="s">
        <v>569</v>
      </c>
      <c r="ZU600" s="204"/>
      <c r="ZV600" s="204">
        <f>VLOOKUP(ZS600,$A$681:$F$2354,6,FALSE)</f>
        <v>862</v>
      </c>
      <c r="ZW600" s="203" t="s">
        <v>63</v>
      </c>
      <c r="ZX600" s="10">
        <f>ZV600*1.4</f>
        <v>1206.8</v>
      </c>
      <c r="ZY600" s="10"/>
      <c r="ZZ600" s="273"/>
      <c r="AAA600" s="203" t="s">
        <v>62</v>
      </c>
      <c r="AAB600" s="276" t="s">
        <v>497</v>
      </c>
      <c r="AAD600" s="204"/>
      <c r="AAE600" s="204">
        <f>VLOOKUP(AAB600,$A$681:$F$2354,6,FALSE)</f>
        <v>239</v>
      </c>
      <c r="AAF600" s="203" t="s">
        <v>63</v>
      </c>
      <c r="AAG600" s="10">
        <f>AAE600*1.4</f>
        <v>334.59999999999997</v>
      </c>
      <c r="AAH600" s="10"/>
      <c r="AAI600" s="273"/>
      <c r="AAJ600" s="203" t="s">
        <v>62</v>
      </c>
      <c r="AAK600" s="276" t="s">
        <v>491</v>
      </c>
      <c r="AAM600" s="204"/>
      <c r="AAN600" s="204">
        <f>VLOOKUP(AAK600,$A$681:$F$2354,6,FALSE)</f>
        <v>521</v>
      </c>
      <c r="AAO600" s="203" t="s">
        <v>63</v>
      </c>
      <c r="AAP600" s="10">
        <f>AAN600*1.4</f>
        <v>729.4</v>
      </c>
      <c r="AAQ600" s="10"/>
      <c r="AAR600" s="273"/>
      <c r="AAS600" s="203" t="s">
        <v>62</v>
      </c>
      <c r="AAT600" s="276" t="s">
        <v>569</v>
      </c>
      <c r="AAV600" s="204"/>
      <c r="AAW600" s="204">
        <f>VLOOKUP(AAT600,$A$681:$F$2354,6,FALSE)</f>
        <v>862</v>
      </c>
      <c r="AAX600" s="203" t="s">
        <v>63</v>
      </c>
      <c r="AAY600" s="10">
        <f>AAW600*1.4</f>
        <v>1206.8</v>
      </c>
      <c r="AAZ600" s="10"/>
      <c r="ABA600" s="273"/>
      <c r="ABB600" s="203" t="s">
        <v>62</v>
      </c>
      <c r="ABC600" s="278" t="s">
        <v>183</v>
      </c>
      <c r="ABE600" s="204"/>
      <c r="ABF600" s="204" t="e">
        <f>VLOOKUP(ABC600,$A$681:$F$2354,6,FALSE)</f>
        <v>#N/A</v>
      </c>
      <c r="ABG600" s="203" t="s">
        <v>63</v>
      </c>
      <c r="ABH600" s="10" t="e">
        <f>ABF600*1.4</f>
        <v>#N/A</v>
      </c>
      <c r="ABI600" s="10"/>
      <c r="ABJ600" s="273"/>
      <c r="ABK600" s="203" t="s">
        <v>62</v>
      </c>
      <c r="ABL600" s="276" t="s">
        <v>1002</v>
      </c>
      <c r="ABN600" s="204"/>
      <c r="ABO600" s="204">
        <f>VLOOKUP(ABL600,$A$681:$F$2354,6,FALSE)</f>
        <v>774</v>
      </c>
      <c r="ABP600" s="203" t="s">
        <v>63</v>
      </c>
      <c r="ABQ600" s="10">
        <f>ABO600*1.4</f>
        <v>1083.5999999999999</v>
      </c>
      <c r="ABR600" s="10"/>
      <c r="ABS600" s="273"/>
      <c r="ABT600" s="203" t="s">
        <v>62</v>
      </c>
      <c r="ABU600" s="276" t="s">
        <v>478</v>
      </c>
      <c r="ABW600" s="204"/>
      <c r="ABX600" s="204">
        <f>VLOOKUP(ABU600,$A$681:$F$2354,6,FALSE)</f>
        <v>468</v>
      </c>
      <c r="ABY600" s="203" t="s">
        <v>63</v>
      </c>
      <c r="ABZ600" s="10">
        <f>ABX600*1.4</f>
        <v>655.19999999999993</v>
      </c>
      <c r="ACA600" s="10"/>
      <c r="ACB600" s="273"/>
      <c r="ACC600" s="203" t="s">
        <v>62</v>
      </c>
      <c r="ACD600" s="278" t="s">
        <v>183</v>
      </c>
      <c r="ACF600" s="204"/>
      <c r="ACG600" s="204" t="e">
        <f>VLOOKUP(ACD600,$A$681:$F$2354,6,FALSE)</f>
        <v>#N/A</v>
      </c>
      <c r="ACH600" s="203" t="s">
        <v>63</v>
      </c>
      <c r="ACI600" s="10" t="e">
        <f>ACG600*1.4</f>
        <v>#N/A</v>
      </c>
      <c r="ACJ600" s="10"/>
      <c r="ACK600" s="273"/>
      <c r="ACL600" s="203" t="s">
        <v>62</v>
      </c>
      <c r="ACM600" s="278" t="s">
        <v>183</v>
      </c>
      <c r="ACO600" s="204"/>
      <c r="ACP600" s="204" t="e">
        <f>VLOOKUP(ACM600,$A$681:$F$2354,6,FALSE)</f>
        <v>#N/A</v>
      </c>
      <c r="ACQ600" s="203" t="s">
        <v>63</v>
      </c>
      <c r="ACR600" s="10" t="e">
        <f>ACP600*1.4</f>
        <v>#N/A</v>
      </c>
      <c r="ACS600" s="10"/>
      <c r="ACT600" s="273"/>
      <c r="ACU600" s="203" t="s">
        <v>62</v>
      </c>
      <c r="ACV600" s="278" t="s">
        <v>183</v>
      </c>
      <c r="ACX600" s="204"/>
      <c r="ACY600" s="204" t="e">
        <f>VLOOKUP(ACV600,$A$681:$F$2354,6,FALSE)</f>
        <v>#N/A</v>
      </c>
      <c r="ACZ600" s="203" t="s">
        <v>63</v>
      </c>
      <c r="ADA600" s="10" t="e">
        <f>ACY600*1.4</f>
        <v>#N/A</v>
      </c>
      <c r="ADB600" s="10"/>
      <c r="ADC600" s="273"/>
      <c r="ADD600" s="203" t="s">
        <v>62</v>
      </c>
      <c r="ADE600" s="278" t="s">
        <v>183</v>
      </c>
      <c r="ADG600" s="204"/>
      <c r="ADH600" s="204" t="e">
        <f>VLOOKUP(ADE600,$A$681:$F$2354,6,FALSE)</f>
        <v>#N/A</v>
      </c>
      <c r="ADI600" s="203" t="s">
        <v>63</v>
      </c>
      <c r="ADJ600" s="10" t="e">
        <f>ADH600*1.4</f>
        <v>#N/A</v>
      </c>
      <c r="ADL600" s="273"/>
      <c r="ADM600" s="203" t="s">
        <v>62</v>
      </c>
      <c r="ADN600" s="278" t="s">
        <v>183</v>
      </c>
      <c r="ADP600" s="204"/>
      <c r="ADQ600" s="204" t="e">
        <f>VLOOKUP(ADN600,$A$681:$F$2354,6,FALSE)</f>
        <v>#N/A</v>
      </c>
      <c r="ADR600" s="203" t="s">
        <v>63</v>
      </c>
      <c r="ADS600" s="10" t="e">
        <f>ADQ600*1.4</f>
        <v>#N/A</v>
      </c>
      <c r="ADT600" s="10"/>
      <c r="ADU600" s="273"/>
      <c r="ADV600" s="203" t="s">
        <v>62</v>
      </c>
      <c r="ADW600" s="278" t="s">
        <v>183</v>
      </c>
      <c r="ADY600" s="204"/>
      <c r="ADZ600" s="204" t="e">
        <f>VLOOKUP(ADW600,$A$681:$F$2354,6,FALSE)</f>
        <v>#N/A</v>
      </c>
      <c r="AEA600" s="203" t="s">
        <v>63</v>
      </c>
      <c r="AEB600" s="10" t="e">
        <f>ADZ600*1.4</f>
        <v>#N/A</v>
      </c>
      <c r="AED600" s="273"/>
      <c r="AEE600" s="203" t="s">
        <v>62</v>
      </c>
      <c r="AEF600" s="278" t="s">
        <v>183</v>
      </c>
      <c r="AEH600" s="204"/>
      <c r="AEI600" s="204" t="e">
        <f>VLOOKUP(AEF600,$A$681:$F$2354,6,FALSE)</f>
        <v>#N/A</v>
      </c>
      <c r="AEJ600" s="203" t="s">
        <v>63</v>
      </c>
      <c r="AEK600" s="10" t="e">
        <f>AEI600*1.4</f>
        <v>#N/A</v>
      </c>
      <c r="AEM600" s="273"/>
      <c r="AEN600" s="203" t="s">
        <v>62</v>
      </c>
      <c r="AEO600" s="278" t="s">
        <v>183</v>
      </c>
      <c r="AEQ600" s="204"/>
      <c r="AER600" s="204" t="e">
        <f>VLOOKUP(AEO600,$A$681:$F$2354,6,FALSE)</f>
        <v>#N/A</v>
      </c>
      <c r="AES600" s="203" t="s">
        <v>63</v>
      </c>
      <c r="AET600" s="10" t="e">
        <f>AER600*1.4</f>
        <v>#N/A</v>
      </c>
      <c r="AEV600" s="273"/>
      <c r="AEW600" s="203" t="s">
        <v>62</v>
      </c>
      <c r="AEX600" s="278" t="s">
        <v>183</v>
      </c>
      <c r="AEZ600" s="204"/>
      <c r="AFA600" s="204" t="e">
        <f>VLOOKUP(AEX600,$A$681:$F$2354,6,FALSE)</f>
        <v>#N/A</v>
      </c>
      <c r="AFB600" s="203" t="s">
        <v>63</v>
      </c>
      <c r="AFC600" s="10" t="e">
        <f>AFA600*1.4</f>
        <v>#N/A</v>
      </c>
      <c r="AFD600" s="10"/>
      <c r="AFE600" s="273"/>
      <c r="AFF600" s="203" t="s">
        <v>62</v>
      </c>
      <c r="AFG600" s="278" t="s">
        <v>183</v>
      </c>
      <c r="AFI600" s="204"/>
      <c r="AFJ600" s="204" t="e">
        <f>VLOOKUP(AFG600,$A$681:$F$2354,6,FALSE)</f>
        <v>#N/A</v>
      </c>
      <c r="AFK600" s="203" t="s">
        <v>63</v>
      </c>
      <c r="AFL600" s="10" t="e">
        <f>AFJ600*1.4</f>
        <v>#N/A</v>
      </c>
      <c r="AFM600" s="10"/>
      <c r="AFN600" s="273"/>
      <c r="AFO600" s="203" t="s">
        <v>62</v>
      </c>
      <c r="AFP600" s="278" t="s">
        <v>183</v>
      </c>
      <c r="AFR600" s="204"/>
      <c r="AFS600" s="204" t="e">
        <f>VLOOKUP(AFP600,$A$681:$F$2354,6,FALSE)</f>
        <v>#N/A</v>
      </c>
      <c r="AFT600" s="203" t="s">
        <v>63</v>
      </c>
      <c r="AFU600" s="10" t="e">
        <f>AFS600*1.4</f>
        <v>#N/A</v>
      </c>
      <c r="AFV600" s="10"/>
      <c r="AFW600" s="273"/>
      <c r="AFX600" s="203" t="s">
        <v>62</v>
      </c>
      <c r="AFY600" s="278" t="s">
        <v>183</v>
      </c>
      <c r="AGA600" s="204"/>
      <c r="AGB600" s="204" t="e">
        <f>VLOOKUP(AFY600,$A$681:$F$2354,6,FALSE)</f>
        <v>#N/A</v>
      </c>
      <c r="AGC600" s="203" t="s">
        <v>63</v>
      </c>
      <c r="AGD600" s="10" t="e">
        <f>AGB600*1.4</f>
        <v>#N/A</v>
      </c>
      <c r="AGE600" s="10"/>
      <c r="AGF600" s="273"/>
      <c r="AGG600" s="203" t="s">
        <v>62</v>
      </c>
      <c r="AGH600" s="278" t="s">
        <v>183</v>
      </c>
      <c r="AGJ600" s="204"/>
      <c r="AGK600" s="204" t="e">
        <f>VLOOKUP(AGH600,$A$681:$F$2354,6,FALSE)</f>
        <v>#N/A</v>
      </c>
      <c r="AGL600" s="203" t="s">
        <v>63</v>
      </c>
      <c r="AGM600" s="10" t="e">
        <f>AGK600*1.4</f>
        <v>#N/A</v>
      </c>
      <c r="AGN600" s="10"/>
      <c r="AGO600" s="273"/>
      <c r="AGP600" s="203" t="s">
        <v>62</v>
      </c>
      <c r="AGQ600" s="278" t="s">
        <v>183</v>
      </c>
      <c r="AGS600" s="204"/>
      <c r="AGT600" s="204" t="e">
        <f>VLOOKUP(AGQ600,$A$681:$F$2354,6,FALSE)</f>
        <v>#N/A</v>
      </c>
      <c r="AGU600" s="203" t="s">
        <v>63</v>
      </c>
      <c r="AGV600" s="10" t="e">
        <f>AGT600*1.4</f>
        <v>#N/A</v>
      </c>
      <c r="AGW600" s="10"/>
      <c r="AGX600" s="273"/>
      <c r="AGY600" s="203" t="s">
        <v>62</v>
      </c>
      <c r="AGZ600" s="276" t="s">
        <v>569</v>
      </c>
      <c r="AHB600" s="204"/>
      <c r="AHC600" s="204">
        <f>VLOOKUP(AGZ600,$A$681:$F$2354,6,FALSE)</f>
        <v>862</v>
      </c>
      <c r="AHD600" s="203" t="s">
        <v>63</v>
      </c>
      <c r="AHE600" s="10">
        <f>AHC600*1.4</f>
        <v>1206.8</v>
      </c>
      <c r="AHF600" s="10"/>
      <c r="AHG600" s="273"/>
      <c r="AHH600" s="203" t="s">
        <v>62</v>
      </c>
      <c r="AHI600" s="276" t="s">
        <v>569</v>
      </c>
      <c r="AHK600" s="204"/>
      <c r="AHL600" s="204">
        <f>VLOOKUP(AHI600,$A$681:$F$2354,6,FALSE)</f>
        <v>862</v>
      </c>
      <c r="AHM600" s="203" t="s">
        <v>63</v>
      </c>
      <c r="AHN600" s="10">
        <f>AHL600*1.4</f>
        <v>1206.8</v>
      </c>
      <c r="AHO600" s="10"/>
      <c r="AHP600" s="273"/>
      <c r="AHQ600" s="203" t="s">
        <v>62</v>
      </c>
      <c r="AHR600" s="276" t="s">
        <v>830</v>
      </c>
      <c r="AHT600" s="204"/>
      <c r="AHU600" s="204">
        <f>VLOOKUP(AHR600,$A$681:$F$2354,6,FALSE)</f>
        <v>760</v>
      </c>
      <c r="AHV600" s="203" t="s">
        <v>63</v>
      </c>
      <c r="AHW600" s="10">
        <f>AHU600*1.4</f>
        <v>1064</v>
      </c>
      <c r="AHX600" s="10"/>
      <c r="AHY600" s="273"/>
      <c r="AHZ600" s="203" t="s">
        <v>62</v>
      </c>
      <c r="AIA600" s="276" t="s">
        <v>830</v>
      </c>
      <c r="AIC600" s="204"/>
      <c r="AID600" s="204">
        <f>VLOOKUP(AIA600,$A$681:$F$2354,6,FALSE)</f>
        <v>760</v>
      </c>
      <c r="AIE600" s="203" t="s">
        <v>63</v>
      </c>
      <c r="AIF600" s="10">
        <f>AID600*1.4</f>
        <v>1064</v>
      </c>
      <c r="AIG600" s="10"/>
      <c r="AIH600" s="273"/>
      <c r="AII600" s="203" t="s">
        <v>62</v>
      </c>
      <c r="AIJ600" s="276" t="s">
        <v>569</v>
      </c>
      <c r="AIL600" s="204"/>
      <c r="AIM600" s="204">
        <f>VLOOKUP(AIJ600,$A$681:$F$2354,6,FALSE)</f>
        <v>862</v>
      </c>
      <c r="AIN600" s="203" t="s">
        <v>63</v>
      </c>
      <c r="AIO600" s="10">
        <f>AIM600*1.4</f>
        <v>1206.8</v>
      </c>
      <c r="AIP600" s="10"/>
      <c r="AIQ600" s="273"/>
      <c r="AIR600" s="203" t="s">
        <v>62</v>
      </c>
      <c r="AIS600" s="430" t="s">
        <v>830</v>
      </c>
      <c r="AIU600" s="204"/>
      <c r="AIV600" s="204">
        <f>VLOOKUP(AIS600,$A$681:$F$2354,6,FALSE)</f>
        <v>760</v>
      </c>
      <c r="AIW600" s="203" t="s">
        <v>63</v>
      </c>
      <c r="AIX600" s="10">
        <f>AIV600*1.4</f>
        <v>1064</v>
      </c>
      <c r="AIY600" s="10"/>
      <c r="AIZ600" s="273"/>
      <c r="AJA600" s="203" t="s">
        <v>62</v>
      </c>
      <c r="AJB600" s="276" t="s">
        <v>830</v>
      </c>
      <c r="AJD600" s="204"/>
      <c r="AJE600" s="204">
        <f>VLOOKUP(AJB600,$A$681:$F$2354,6,FALSE)</f>
        <v>760</v>
      </c>
      <c r="AJF600" s="203" t="s">
        <v>63</v>
      </c>
      <c r="AJG600" s="10">
        <f>AJE600*1.4</f>
        <v>1064</v>
      </c>
      <c r="AJH600" s="10"/>
      <c r="AJI600" s="273"/>
      <c r="AJJ600" s="203" t="s">
        <v>62</v>
      </c>
      <c r="AJK600" s="276" t="s">
        <v>569</v>
      </c>
      <c r="AJM600" s="204"/>
      <c r="AJN600" s="204">
        <f>VLOOKUP(AJK600,$A$681:$F$2354,6,FALSE)</f>
        <v>862</v>
      </c>
      <c r="AJO600" s="203" t="s">
        <v>63</v>
      </c>
      <c r="AJP600" s="10">
        <f>AJN600*1.4</f>
        <v>1206.8</v>
      </c>
      <c r="AJQ600" s="10"/>
      <c r="AJR600" s="273"/>
      <c r="AJS600" s="203" t="s">
        <v>62</v>
      </c>
      <c r="AJT600" s="431" t="s">
        <v>830</v>
      </c>
      <c r="AJV600" s="204"/>
      <c r="AJW600" s="204">
        <f>VLOOKUP(AJT600,$A$681:$F$2354,6,FALSE)</f>
        <v>760</v>
      </c>
      <c r="AJX600" s="203" t="s">
        <v>63</v>
      </c>
      <c r="AJY600" s="10">
        <f>AJW600*1.4</f>
        <v>1064</v>
      </c>
      <c r="AJZ600" s="10"/>
      <c r="AKA600" s="273"/>
      <c r="AKB600" s="203" t="s">
        <v>62</v>
      </c>
      <c r="AKC600" s="276" t="s">
        <v>491</v>
      </c>
      <c r="AKE600" s="204"/>
      <c r="AKF600" s="204">
        <f>VLOOKUP(AKC600,$A$681:$F$2354,6,FALSE)</f>
        <v>521</v>
      </c>
      <c r="AKG600" s="203" t="s">
        <v>63</v>
      </c>
      <c r="AKH600" s="10">
        <f>AKF600*1.4</f>
        <v>729.4</v>
      </c>
      <c r="AKI600" s="10"/>
      <c r="AKJ600" s="273"/>
      <c r="AKK600" s="203" t="s">
        <v>62</v>
      </c>
      <c r="AKL600" s="276" t="s">
        <v>569</v>
      </c>
      <c r="AKN600" s="204"/>
      <c r="AKO600" s="204">
        <f>VLOOKUP(AKL600,$A$681:$F$2354,6,FALSE)</f>
        <v>862</v>
      </c>
      <c r="AKP600" s="203" t="s">
        <v>63</v>
      </c>
      <c r="AKQ600" s="10">
        <f>AKO600*1.4</f>
        <v>1206.8</v>
      </c>
      <c r="AKR600" s="10"/>
      <c r="AKS600" s="273"/>
      <c r="AKT600" s="203" t="s">
        <v>62</v>
      </c>
      <c r="AKU600" s="276" t="s">
        <v>478</v>
      </c>
      <c r="AKW600" s="204"/>
      <c r="AKX600" s="204">
        <f>VLOOKUP(AKU600,$A$681:$F$2354,6,FALSE)</f>
        <v>468</v>
      </c>
      <c r="AKY600" s="203" t="s">
        <v>63</v>
      </c>
      <c r="AKZ600" s="10">
        <f>AKX600*1.4</f>
        <v>655.19999999999993</v>
      </c>
      <c r="ALA600" s="10"/>
      <c r="ALB600" s="273"/>
      <c r="ALC600" s="203" t="s">
        <v>62</v>
      </c>
      <c r="ALD600" s="276" t="s">
        <v>569</v>
      </c>
      <c r="ALF600" s="204"/>
      <c r="ALG600" s="204">
        <f>VLOOKUP(ALD600,$A$681:$F$2354,6,FALSE)</f>
        <v>862</v>
      </c>
      <c r="ALH600" s="203" t="s">
        <v>63</v>
      </c>
      <c r="ALI600" s="10">
        <f>ALG600*1.4</f>
        <v>1206.8</v>
      </c>
      <c r="ALJ600" s="10"/>
      <c r="ALK600" s="273"/>
      <c r="ALL600" s="203" t="s">
        <v>62</v>
      </c>
      <c r="ALM600" s="276" t="s">
        <v>497</v>
      </c>
      <c r="ALO600" s="204"/>
      <c r="ALP600" s="204">
        <f>VLOOKUP(ALM600,$A$681:$F$2354,6,FALSE)</f>
        <v>239</v>
      </c>
      <c r="ALQ600" s="203" t="s">
        <v>63</v>
      </c>
      <c r="ALR600" s="10">
        <f>ALP600*1.4</f>
        <v>334.59999999999997</v>
      </c>
      <c r="ALS600" s="10"/>
      <c r="ALT600" s="273"/>
      <c r="ALU600" s="203" t="s">
        <v>62</v>
      </c>
      <c r="ALV600" s="276" t="s">
        <v>830</v>
      </c>
      <c r="ALX600" s="204"/>
      <c r="ALY600" s="204">
        <f>VLOOKUP(ALV600,$A$681:$F$2354,6,FALSE)</f>
        <v>760</v>
      </c>
      <c r="ALZ600" s="203" t="s">
        <v>63</v>
      </c>
      <c r="AMA600" s="10">
        <f>ALY600*1.4</f>
        <v>1064</v>
      </c>
      <c r="AMB600" s="10"/>
      <c r="AMC600" s="273"/>
      <c r="AMD600" s="203" t="s">
        <v>62</v>
      </c>
      <c r="AME600" s="276" t="s">
        <v>569</v>
      </c>
      <c r="AMG600" s="204"/>
      <c r="AMH600" s="204">
        <f>VLOOKUP(AME600,$A$681:$F$2354,6,FALSE)</f>
        <v>862</v>
      </c>
      <c r="AMI600" s="203" t="s">
        <v>63</v>
      </c>
      <c r="AMJ600" s="10">
        <f>AMH600*1.4</f>
        <v>1206.8</v>
      </c>
      <c r="AMK600" s="10"/>
      <c r="AML600" s="273"/>
      <c r="AMM600" s="203" t="s">
        <v>62</v>
      </c>
      <c r="AMN600" s="276" t="s">
        <v>569</v>
      </c>
      <c r="AMP600" s="204"/>
      <c r="AMQ600" s="204">
        <f>VLOOKUP(AMN600,$A$681:$F$2354,6,FALSE)</f>
        <v>862</v>
      </c>
      <c r="AMR600" s="203" t="s">
        <v>63</v>
      </c>
      <c r="AMS600" s="10">
        <f>AMQ600*1.4</f>
        <v>1206.8</v>
      </c>
      <c r="AMT600" s="10"/>
      <c r="AMU600" s="273"/>
      <c r="AMV600" s="203" t="s">
        <v>62</v>
      </c>
      <c r="AMW600" s="276" t="s">
        <v>478</v>
      </c>
      <c r="AMY600" s="204"/>
      <c r="AMZ600" s="204">
        <f>VLOOKUP(AMW600,$A$681:$F$2354,6,FALSE)</f>
        <v>468</v>
      </c>
      <c r="ANA600" s="203" t="s">
        <v>63</v>
      </c>
      <c r="ANB600" s="10">
        <f>AMZ600*1.4</f>
        <v>655.19999999999993</v>
      </c>
      <c r="ANC600" s="10"/>
      <c r="AND600" s="273"/>
      <c r="ANE600" s="203" t="s">
        <v>62</v>
      </c>
      <c r="ANF600" s="276" t="s">
        <v>569</v>
      </c>
      <c r="ANH600" s="204"/>
      <c r="ANI600" s="204">
        <f>VLOOKUP(ANF600,$A$681:$F$2354,6,FALSE)</f>
        <v>862</v>
      </c>
      <c r="ANJ600" s="203" t="s">
        <v>63</v>
      </c>
      <c r="ANK600" s="10">
        <f>ANI600*1.4</f>
        <v>1206.8</v>
      </c>
      <c r="ANL600" s="10"/>
      <c r="ANM600" s="273"/>
      <c r="ANN600" s="203" t="s">
        <v>62</v>
      </c>
      <c r="ANO600" s="276" t="s">
        <v>497</v>
      </c>
      <c r="ANQ600" s="204"/>
      <c r="ANR600" s="204">
        <f>VLOOKUP(ANO600,$A$681:$F$2354,6,FALSE)</f>
        <v>239</v>
      </c>
      <c r="ANS600" s="203" t="s">
        <v>63</v>
      </c>
      <c r="ANT600" s="10">
        <f>ANR600*1.4</f>
        <v>334.59999999999997</v>
      </c>
      <c r="ANU600" s="10"/>
      <c r="ANV600" s="273"/>
      <c r="ANW600" s="203" t="s">
        <v>62</v>
      </c>
      <c r="ANX600" s="276" t="s">
        <v>830</v>
      </c>
      <c r="ANZ600" s="204"/>
      <c r="AOA600" s="204">
        <f>VLOOKUP(ANX600,$A$681:$F$2354,6,FALSE)</f>
        <v>760</v>
      </c>
      <c r="AOB600" s="203" t="s">
        <v>63</v>
      </c>
      <c r="AOC600" s="10">
        <f>AOA600*1.4</f>
        <v>1064</v>
      </c>
      <c r="AOD600" s="10"/>
      <c r="AOE600" s="273"/>
      <c r="AOF600" s="203" t="s">
        <v>62</v>
      </c>
      <c r="AOG600" s="276" t="s">
        <v>830</v>
      </c>
      <c r="AOI600" s="204"/>
      <c r="AOJ600" s="204">
        <f>VLOOKUP(AOG600,$A$681:$F$2354,6,FALSE)</f>
        <v>760</v>
      </c>
      <c r="AOK600" s="203" t="s">
        <v>63</v>
      </c>
      <c r="AOL600" s="10">
        <f>AOJ600*1.4</f>
        <v>1064</v>
      </c>
      <c r="AOM600" s="10"/>
      <c r="AON600" s="273"/>
      <c r="AOO600" s="203" t="s">
        <v>62</v>
      </c>
      <c r="AOP600" s="276" t="s">
        <v>569</v>
      </c>
      <c r="AOR600" s="204"/>
      <c r="AOS600" s="204">
        <f>VLOOKUP(AOP600,$A$681:$F$2354,6,FALSE)</f>
        <v>862</v>
      </c>
      <c r="AOT600" s="203" t="s">
        <v>63</v>
      </c>
      <c r="AOU600" s="10">
        <f>AOS600*1.4</f>
        <v>1206.8</v>
      </c>
      <c r="AOV600" s="10"/>
      <c r="AOW600" s="273"/>
      <c r="AOX600" s="203" t="s">
        <v>62</v>
      </c>
      <c r="AOY600" s="276" t="s">
        <v>830</v>
      </c>
      <c r="APA600" s="204"/>
      <c r="APB600" s="204">
        <f>VLOOKUP(AOY600,$A$681:$F$2354,6,FALSE)</f>
        <v>760</v>
      </c>
      <c r="APC600" s="203" t="s">
        <v>63</v>
      </c>
      <c r="APD600" s="10">
        <f>APB600*1.4</f>
        <v>1064</v>
      </c>
      <c r="APE600" s="10"/>
      <c r="APF600" s="273"/>
      <c r="APG600" s="203" t="s">
        <v>62</v>
      </c>
      <c r="APH600" s="276" t="s">
        <v>478</v>
      </c>
      <c r="APJ600" s="204"/>
      <c r="APK600" s="204">
        <f>VLOOKUP(APH600,$A$681:$F$2354,6,FALSE)</f>
        <v>468</v>
      </c>
      <c r="APL600" s="203" t="s">
        <v>63</v>
      </c>
      <c r="APM600" s="10">
        <f>APK600*1.4</f>
        <v>655.19999999999993</v>
      </c>
      <c r="APN600" s="10"/>
      <c r="APO600" s="273"/>
      <c r="APP600" s="203" t="s">
        <v>62</v>
      </c>
      <c r="APQ600" s="276" t="s">
        <v>478</v>
      </c>
      <c r="APS600" s="204"/>
      <c r="APT600" s="204">
        <f>VLOOKUP(APQ600,$A$681:$F$2354,6,FALSE)</f>
        <v>468</v>
      </c>
      <c r="APU600" s="203" t="s">
        <v>63</v>
      </c>
      <c r="APV600" s="10">
        <f>APT600*1.4</f>
        <v>655.19999999999993</v>
      </c>
      <c r="APW600" s="10"/>
      <c r="APX600" s="273"/>
      <c r="APY600" s="203" t="s">
        <v>62</v>
      </c>
      <c r="APZ600" s="276" t="s">
        <v>830</v>
      </c>
      <c r="AQB600" s="204"/>
      <c r="AQC600" s="204">
        <f>VLOOKUP(APZ600,$A$681:$F$2354,6,FALSE)</f>
        <v>760</v>
      </c>
      <c r="AQD600" s="203" t="s">
        <v>63</v>
      </c>
      <c r="AQE600" s="10">
        <f>AQC600*1.4</f>
        <v>1064</v>
      </c>
      <c r="AQF600" s="10"/>
      <c r="AQG600" s="273"/>
    </row>
    <row r="601" spans="1:1125" s="14" customFormat="1" ht="15">
      <c r="A601" s="203" t="s">
        <v>64</v>
      </c>
      <c r="B601" s="276" t="s">
        <v>478</v>
      </c>
      <c r="D601" s="204"/>
      <c r="E601" s="204">
        <f>VLOOKUP(B601,$A$681:$F$2354,6,FALSE)</f>
        <v>468</v>
      </c>
      <c r="F601" s="203" t="s">
        <v>65</v>
      </c>
      <c r="G601" s="10">
        <f>E601*1.3</f>
        <v>608.4</v>
      </c>
      <c r="H601" s="10"/>
      <c r="I601" s="267"/>
      <c r="J601" s="203" t="s">
        <v>64</v>
      </c>
      <c r="K601" s="276" t="s">
        <v>478</v>
      </c>
      <c r="M601" s="204"/>
      <c r="N601" s="204">
        <f>VLOOKUP(K601,$A$681:$F$2354,6,FALSE)</f>
        <v>468</v>
      </c>
      <c r="O601" s="203" t="s">
        <v>65</v>
      </c>
      <c r="P601" s="10">
        <f>N601*1.3</f>
        <v>608.4</v>
      </c>
      <c r="Q601" s="10"/>
      <c r="R601" s="267"/>
      <c r="S601" s="203" t="s">
        <v>64</v>
      </c>
      <c r="T601" s="276" t="s">
        <v>830</v>
      </c>
      <c r="V601" s="204"/>
      <c r="W601" s="204">
        <f>VLOOKUP(T601,$A$681:$F$2354,6,FALSE)</f>
        <v>760</v>
      </c>
      <c r="X601" s="203" t="s">
        <v>65</v>
      </c>
      <c r="Y601" s="10">
        <f>W601*1.3</f>
        <v>988</v>
      </c>
      <c r="Z601" s="10"/>
      <c r="AA601" s="267"/>
      <c r="AB601" s="203" t="s">
        <v>64</v>
      </c>
      <c r="AC601" s="276" t="s">
        <v>478</v>
      </c>
      <c r="AE601" s="204"/>
      <c r="AF601" s="204">
        <f>VLOOKUP(AC601,$A$681:$F$2354,6,FALSE)</f>
        <v>468</v>
      </c>
      <c r="AG601" s="203" t="s">
        <v>65</v>
      </c>
      <c r="AH601" s="10">
        <f>AF601*1.3</f>
        <v>608.4</v>
      </c>
      <c r="AI601" s="10"/>
      <c r="AJ601" s="267"/>
      <c r="AK601" s="203" t="s">
        <v>64</v>
      </c>
      <c r="AL601" s="276" t="s">
        <v>957</v>
      </c>
      <c r="AN601" s="204"/>
      <c r="AO601" s="204">
        <f>VLOOKUP(AL601,$A$681:$F$2354,6,FALSE)</f>
        <v>334</v>
      </c>
      <c r="AP601" s="203" t="s">
        <v>65</v>
      </c>
      <c r="AQ601" s="10">
        <f>AO601*1.3</f>
        <v>434.2</v>
      </c>
      <c r="AR601" s="10"/>
      <c r="AS601" s="267"/>
      <c r="AT601" s="203" t="s">
        <v>64</v>
      </c>
      <c r="AU601" s="276" t="s">
        <v>830</v>
      </c>
      <c r="AW601" s="204"/>
      <c r="AX601" s="204">
        <f>VLOOKUP(AU601,$A$681:$F$2354,6,FALSE)</f>
        <v>760</v>
      </c>
      <c r="AY601" s="203" t="s">
        <v>65</v>
      </c>
      <c r="AZ601" s="10">
        <f>AX601*1.3</f>
        <v>988</v>
      </c>
      <c r="BA601" s="10"/>
      <c r="BB601" s="267"/>
      <c r="BC601" s="203" t="s">
        <v>64</v>
      </c>
      <c r="BD601" s="276" t="s">
        <v>830</v>
      </c>
      <c r="BF601" s="204"/>
      <c r="BG601" s="204">
        <f>VLOOKUP(BD601,$A$681:$F$2354,6,FALSE)</f>
        <v>760</v>
      </c>
      <c r="BH601" s="203" t="s">
        <v>65</v>
      </c>
      <c r="BI601" s="10">
        <f>BG601*1.3</f>
        <v>988</v>
      </c>
      <c r="BJ601" s="10"/>
      <c r="BK601" s="267"/>
      <c r="BL601" s="203" t="s">
        <v>64</v>
      </c>
      <c r="BM601" s="276" t="s">
        <v>957</v>
      </c>
      <c r="BO601" s="204"/>
      <c r="BP601" s="204">
        <f>VLOOKUP(BM601,$A$681:$F$2354,6,FALSE)</f>
        <v>334</v>
      </c>
      <c r="BQ601" s="203" t="s">
        <v>65</v>
      </c>
      <c r="BR601" s="10">
        <f>BP601*1.3</f>
        <v>434.2</v>
      </c>
      <c r="BS601" s="10"/>
      <c r="BT601" s="267"/>
      <c r="BU601" s="203" t="s">
        <v>64</v>
      </c>
      <c r="BV601" s="276" t="s">
        <v>478</v>
      </c>
      <c r="BX601" s="204"/>
      <c r="BY601" s="204">
        <f>VLOOKUP(BV601,$A$681:$F$2354,6,FALSE)</f>
        <v>468</v>
      </c>
      <c r="BZ601" s="203" t="s">
        <v>65</v>
      </c>
      <c r="CA601" s="10">
        <f>BY601*1.3</f>
        <v>608.4</v>
      </c>
      <c r="CB601" s="10"/>
      <c r="CC601" s="267"/>
      <c r="CD601" s="203" t="s">
        <v>64</v>
      </c>
      <c r="CE601" s="276" t="s">
        <v>830</v>
      </c>
      <c r="CG601" s="204"/>
      <c r="CH601" s="204">
        <f>VLOOKUP(CE601,$A$681:$F$2354,6,FALSE)</f>
        <v>760</v>
      </c>
      <c r="CI601" s="203" t="s">
        <v>65</v>
      </c>
      <c r="CJ601" s="10">
        <f>CH601*1.3</f>
        <v>988</v>
      </c>
      <c r="CK601" s="10"/>
      <c r="CL601" s="267"/>
      <c r="CM601" s="203" t="s">
        <v>64</v>
      </c>
      <c r="CN601" s="276" t="s">
        <v>478</v>
      </c>
      <c r="CP601" s="204"/>
      <c r="CQ601" s="204">
        <f>VLOOKUP(CN601,$A$681:$F$2354,6,FALSE)</f>
        <v>468</v>
      </c>
      <c r="CR601" s="203" t="s">
        <v>65</v>
      </c>
      <c r="CS601" s="10">
        <f>CQ601*1.3</f>
        <v>608.4</v>
      </c>
      <c r="CT601" s="10"/>
      <c r="CU601" s="267"/>
      <c r="CV601" s="203" t="s">
        <v>64</v>
      </c>
      <c r="CW601" s="276" t="s">
        <v>957</v>
      </c>
      <c r="CY601" s="204"/>
      <c r="CZ601" s="204">
        <f>VLOOKUP(CW601,$A$681:$F$2354,6,FALSE)</f>
        <v>334</v>
      </c>
      <c r="DA601" s="203" t="s">
        <v>65</v>
      </c>
      <c r="DB601" s="10">
        <f>CZ601*1.3</f>
        <v>434.2</v>
      </c>
      <c r="DC601" s="10"/>
      <c r="DD601" s="267"/>
      <c r="DE601" s="203" t="s">
        <v>64</v>
      </c>
      <c r="DF601" s="276" t="s">
        <v>957</v>
      </c>
      <c r="DH601" s="204"/>
      <c r="DI601" s="204">
        <f>VLOOKUP(DF601,$A$681:$F$2354,6,FALSE)</f>
        <v>334</v>
      </c>
      <c r="DJ601" s="203" t="s">
        <v>65</v>
      </c>
      <c r="DK601" s="10">
        <f>DI601*1.3</f>
        <v>434.2</v>
      </c>
      <c r="DL601" s="10"/>
      <c r="DM601" s="267"/>
      <c r="DN601" s="203" t="s">
        <v>64</v>
      </c>
      <c r="DO601" s="276" t="s">
        <v>478</v>
      </c>
      <c r="DQ601" s="204"/>
      <c r="DR601" s="204">
        <f>VLOOKUP(DO601,$A$681:$F$2354,6,FALSE)</f>
        <v>468</v>
      </c>
      <c r="DS601" s="203" t="s">
        <v>65</v>
      </c>
      <c r="DT601" s="10">
        <f>DR601*1.3</f>
        <v>608.4</v>
      </c>
      <c r="DU601" s="10"/>
      <c r="DV601" s="267"/>
      <c r="DW601" s="203" t="s">
        <v>64</v>
      </c>
      <c r="DX601" s="278" t="s">
        <v>183</v>
      </c>
      <c r="DZ601" s="204"/>
      <c r="EA601" s="204" t="e">
        <f>VLOOKUP(DX601,$A$681:$F$2354,6,FALSE)</f>
        <v>#N/A</v>
      </c>
      <c r="EB601" s="203" t="s">
        <v>65</v>
      </c>
      <c r="EC601" s="10" t="e">
        <f>EA601*1.3</f>
        <v>#N/A</v>
      </c>
      <c r="ED601" s="10"/>
      <c r="EE601" s="267"/>
      <c r="EF601" s="203" t="s">
        <v>64</v>
      </c>
      <c r="EG601" s="276" t="s">
        <v>830</v>
      </c>
      <c r="EI601" s="204"/>
      <c r="EJ601" s="204">
        <f>VLOOKUP(EG601,$A$681:$F$2354,6,FALSE)</f>
        <v>760</v>
      </c>
      <c r="EK601" s="203" t="s">
        <v>65</v>
      </c>
      <c r="EL601" s="10">
        <f>EJ601*1.3</f>
        <v>988</v>
      </c>
      <c r="EM601" s="10"/>
      <c r="EN601" s="267"/>
      <c r="EO601" s="203" t="s">
        <v>64</v>
      </c>
      <c r="EP601" s="276" t="s">
        <v>478</v>
      </c>
      <c r="ER601" s="204"/>
      <c r="ES601" s="204">
        <f>VLOOKUP(EP601,$A$681:$F$2354,6,FALSE)</f>
        <v>468</v>
      </c>
      <c r="ET601" s="203" t="s">
        <v>65</v>
      </c>
      <c r="EU601" s="10">
        <f>ES601*1.3</f>
        <v>608.4</v>
      </c>
      <c r="EV601" s="10"/>
      <c r="EW601" s="267"/>
      <c r="EX601" s="203" t="s">
        <v>64</v>
      </c>
      <c r="EY601" s="276" t="s">
        <v>830</v>
      </c>
      <c r="FA601" s="204"/>
      <c r="FB601" s="204">
        <f>VLOOKUP(EY601,$A$681:$F$2354,6,FALSE)</f>
        <v>760</v>
      </c>
      <c r="FC601" s="203" t="s">
        <v>65</v>
      </c>
      <c r="FD601" s="10">
        <f>FB601*1.3</f>
        <v>988</v>
      </c>
      <c r="FE601" s="10"/>
      <c r="FF601" s="267"/>
      <c r="FG601" s="203" t="s">
        <v>64</v>
      </c>
      <c r="FH601" s="421" t="s">
        <v>830</v>
      </c>
      <c r="FJ601" s="204"/>
      <c r="FK601" s="204">
        <f>VLOOKUP(FH601,$A$681:$F$2354,6,FALSE)</f>
        <v>760</v>
      </c>
      <c r="FL601" s="203" t="s">
        <v>65</v>
      </c>
      <c r="FM601" s="10">
        <f>FK601*1.3</f>
        <v>988</v>
      </c>
      <c r="FN601" s="10"/>
      <c r="FO601" s="267"/>
      <c r="FP601" s="203" t="s">
        <v>64</v>
      </c>
      <c r="FQ601" s="276" t="s">
        <v>830</v>
      </c>
      <c r="FS601" s="204"/>
      <c r="FT601" s="204">
        <f>VLOOKUP(FQ601,$A$681:$F$2354,6,FALSE)</f>
        <v>760</v>
      </c>
      <c r="FU601" s="203" t="s">
        <v>65</v>
      </c>
      <c r="FV601" s="10">
        <f>FT601*1.3</f>
        <v>988</v>
      </c>
      <c r="FW601" s="10"/>
      <c r="FX601" s="267"/>
      <c r="FY601" s="203" t="s">
        <v>64</v>
      </c>
      <c r="FZ601" s="276" t="s">
        <v>478</v>
      </c>
      <c r="GB601" s="204"/>
      <c r="GC601" s="204">
        <f>VLOOKUP(FZ601,$A$681:$F$2354,6,FALSE)</f>
        <v>468</v>
      </c>
      <c r="GD601" s="203" t="s">
        <v>65</v>
      </c>
      <c r="GE601" s="10">
        <f>GC601*1.3</f>
        <v>608.4</v>
      </c>
      <c r="GF601" s="10"/>
      <c r="GG601" s="267"/>
      <c r="GH601" s="203" t="s">
        <v>64</v>
      </c>
      <c r="GI601" s="276" t="s">
        <v>830</v>
      </c>
      <c r="GK601" s="204"/>
      <c r="GL601" s="204">
        <f>VLOOKUP(GI601,$A$681:$F$2354,6,FALSE)</f>
        <v>760</v>
      </c>
      <c r="GM601" s="203" t="s">
        <v>65</v>
      </c>
      <c r="GN601" s="10">
        <f>GL601*1.3</f>
        <v>988</v>
      </c>
      <c r="GO601" s="10"/>
      <c r="GP601" s="267"/>
      <c r="GQ601" s="203" t="s">
        <v>64</v>
      </c>
      <c r="GR601" s="276" t="s">
        <v>569</v>
      </c>
      <c r="GT601" s="204"/>
      <c r="GU601" s="204">
        <f>VLOOKUP(GR601,$A$681:$F$2354,6,FALSE)</f>
        <v>862</v>
      </c>
      <c r="GV601" s="203" t="s">
        <v>65</v>
      </c>
      <c r="GW601" s="10">
        <f>GU601*1.3</f>
        <v>1120.6000000000001</v>
      </c>
      <c r="GX601" s="10"/>
      <c r="GY601" s="267"/>
      <c r="GZ601" s="203" t="s">
        <v>64</v>
      </c>
      <c r="HA601" s="276" t="s">
        <v>957</v>
      </c>
      <c r="HC601" s="204"/>
      <c r="HD601" s="204">
        <f>VLOOKUP(HA601,$A$681:$F$2354,6,FALSE)</f>
        <v>334</v>
      </c>
      <c r="HE601" s="203" t="s">
        <v>65</v>
      </c>
      <c r="HF601" s="10">
        <f>HD601*1.3</f>
        <v>434.2</v>
      </c>
      <c r="HG601" s="10"/>
      <c r="HH601" s="267"/>
      <c r="HI601" s="203" t="s">
        <v>64</v>
      </c>
      <c r="HJ601" s="276" t="s">
        <v>478</v>
      </c>
      <c r="HL601" s="204"/>
      <c r="HM601" s="204">
        <f>VLOOKUP(HJ601,$A$681:$F$2354,6,FALSE)</f>
        <v>468</v>
      </c>
      <c r="HN601" s="203" t="s">
        <v>65</v>
      </c>
      <c r="HO601" s="10">
        <f>HM601*1.3</f>
        <v>608.4</v>
      </c>
      <c r="HP601" s="10"/>
      <c r="HQ601" s="267"/>
      <c r="HR601" s="203" t="s">
        <v>64</v>
      </c>
      <c r="HS601" s="276" t="s">
        <v>957</v>
      </c>
      <c r="HU601" s="204"/>
      <c r="HV601" s="204">
        <f>VLOOKUP(HS601,$A$681:$F$2354,6,FALSE)</f>
        <v>334</v>
      </c>
      <c r="HW601" s="203" t="s">
        <v>65</v>
      </c>
      <c r="HX601" s="10">
        <f>HV601*1.3</f>
        <v>434.2</v>
      </c>
      <c r="HY601" s="10"/>
      <c r="HZ601" s="267"/>
      <c r="IA601" s="203" t="s">
        <v>64</v>
      </c>
      <c r="IB601" s="285" t="s">
        <v>183</v>
      </c>
      <c r="ID601" s="204"/>
      <c r="IE601" s="204" t="e">
        <f>VLOOKUP(IB601,$A$681:$F$2354,6,FALSE)</f>
        <v>#N/A</v>
      </c>
      <c r="IF601" s="203" t="s">
        <v>65</v>
      </c>
      <c r="IG601" s="10" t="e">
        <f>IE601*1.3</f>
        <v>#N/A</v>
      </c>
      <c r="IH601" s="10"/>
      <c r="II601" s="267"/>
      <c r="IJ601" s="203" t="s">
        <v>64</v>
      </c>
      <c r="IK601" s="276" t="s">
        <v>569</v>
      </c>
      <c r="IM601" s="204"/>
      <c r="IN601" s="204">
        <f>VLOOKUP(IK601,$A$681:$F$2354,6,FALSE)</f>
        <v>862</v>
      </c>
      <c r="IO601" s="203" t="s">
        <v>65</v>
      </c>
      <c r="IP601" s="10">
        <f>IN601*1.3</f>
        <v>1120.6000000000001</v>
      </c>
      <c r="IQ601" s="10"/>
      <c r="IR601" s="267"/>
      <c r="IS601" s="203" t="s">
        <v>64</v>
      </c>
      <c r="IT601" s="276" t="s">
        <v>569</v>
      </c>
      <c r="IV601" s="204"/>
      <c r="IW601" s="204">
        <f>VLOOKUP(IT601,$A$681:$F$2354,6,FALSE)</f>
        <v>862</v>
      </c>
      <c r="IX601" s="203" t="s">
        <v>65</v>
      </c>
      <c r="IY601" s="10">
        <f>IW601*1.3</f>
        <v>1120.6000000000001</v>
      </c>
      <c r="IZ601" s="10"/>
      <c r="JA601" s="267"/>
      <c r="JB601" s="203" t="s">
        <v>64</v>
      </c>
      <c r="JC601" s="276" t="s">
        <v>478</v>
      </c>
      <c r="JE601" s="204"/>
      <c r="JF601" s="204">
        <f>VLOOKUP(JC601,$A$681:$F$2354,6,FALSE)</f>
        <v>468</v>
      </c>
      <c r="JG601" s="203" t="s">
        <v>65</v>
      </c>
      <c r="JH601" s="10">
        <f>JF601*1.3</f>
        <v>608.4</v>
      </c>
      <c r="JI601" s="10"/>
      <c r="JJ601" s="267"/>
      <c r="JK601" s="203" t="s">
        <v>64</v>
      </c>
      <c r="JL601" s="276" t="s">
        <v>468</v>
      </c>
      <c r="JN601" s="204"/>
      <c r="JO601" s="204">
        <f>VLOOKUP(JL601,$A$681:$F$2354,6,FALSE)</f>
        <v>247</v>
      </c>
      <c r="JP601" s="203" t="s">
        <v>65</v>
      </c>
      <c r="JQ601" s="10">
        <f>JO601*1.3</f>
        <v>321.10000000000002</v>
      </c>
      <c r="JR601" s="10"/>
      <c r="JS601" s="267"/>
      <c r="JT601" s="203" t="s">
        <v>64</v>
      </c>
      <c r="JU601" s="276" t="s">
        <v>569</v>
      </c>
      <c r="JW601" s="204"/>
      <c r="JX601" s="204">
        <f>VLOOKUP(JU601,$A$681:$F$2354,6,FALSE)</f>
        <v>862</v>
      </c>
      <c r="JY601" s="203" t="s">
        <v>65</v>
      </c>
      <c r="JZ601" s="10">
        <f>JX601*1.3</f>
        <v>1120.6000000000001</v>
      </c>
      <c r="KA601" s="10"/>
      <c r="KB601" s="267"/>
      <c r="KC601" s="203" t="s">
        <v>64</v>
      </c>
      <c r="KD601" s="276" t="s">
        <v>830</v>
      </c>
      <c r="KF601" s="204"/>
      <c r="KG601" s="204">
        <f>VLOOKUP(KD601,$A$681:$F$2354,6,FALSE)</f>
        <v>760</v>
      </c>
      <c r="KH601" s="203" t="s">
        <v>65</v>
      </c>
      <c r="KI601" s="10">
        <f>KG601*1.3</f>
        <v>988</v>
      </c>
      <c r="KJ601" s="10"/>
      <c r="KK601" s="267"/>
      <c r="KL601" s="203" t="s">
        <v>64</v>
      </c>
      <c r="KM601" s="276" t="s">
        <v>830</v>
      </c>
      <c r="KO601" s="204"/>
      <c r="KP601" s="204">
        <f>VLOOKUP(KM601,$A$681:$F$2354,6,FALSE)</f>
        <v>760</v>
      </c>
      <c r="KQ601" s="203" t="s">
        <v>65</v>
      </c>
      <c r="KR601" s="10">
        <f>KP601*1.3</f>
        <v>988</v>
      </c>
      <c r="KS601" s="10"/>
      <c r="KT601" s="267"/>
      <c r="KU601" s="203" t="s">
        <v>64</v>
      </c>
      <c r="KV601" s="276" t="s">
        <v>478</v>
      </c>
      <c r="KX601" s="204"/>
      <c r="KY601" s="204">
        <f>VLOOKUP(KV601,$A$681:$F$2354,6,FALSE)</f>
        <v>468</v>
      </c>
      <c r="KZ601" s="203" t="s">
        <v>65</v>
      </c>
      <c r="LA601" s="10">
        <f>KY601*1.3</f>
        <v>608.4</v>
      </c>
      <c r="LB601" s="10"/>
      <c r="LC601" s="267"/>
      <c r="LD601" s="203" t="s">
        <v>64</v>
      </c>
      <c r="LE601" s="276" t="s">
        <v>478</v>
      </c>
      <c r="LG601" s="204"/>
      <c r="LH601" s="204">
        <f>VLOOKUP(LE601,$A$681:$F$2354,6,FALSE)</f>
        <v>468</v>
      </c>
      <c r="LI601" s="203" t="s">
        <v>65</v>
      </c>
      <c r="LJ601" s="10">
        <f>LH601*1.3</f>
        <v>608.4</v>
      </c>
      <c r="LK601" s="10"/>
      <c r="LL601" s="267"/>
      <c r="LM601" s="203" t="s">
        <v>64</v>
      </c>
      <c r="LN601" s="276" t="s">
        <v>478</v>
      </c>
      <c r="LP601" s="204"/>
      <c r="LQ601" s="204">
        <f>VLOOKUP(LN601,$A$681:$F$2354,6,FALSE)</f>
        <v>468</v>
      </c>
      <c r="LR601" s="203" t="s">
        <v>65</v>
      </c>
      <c r="LS601" s="10">
        <f>LQ601*1.3</f>
        <v>608.4</v>
      </c>
      <c r="LT601" s="10"/>
      <c r="LU601" s="267"/>
      <c r="LV601" s="203" t="s">
        <v>64</v>
      </c>
      <c r="LW601" s="276" t="s">
        <v>438</v>
      </c>
      <c r="LY601" s="204"/>
      <c r="LZ601" s="204">
        <f>VLOOKUP(LW601,$A$681:$F$2354,6,FALSE)</f>
        <v>18</v>
      </c>
      <c r="MA601" s="203" t="s">
        <v>65</v>
      </c>
      <c r="MB601" s="10">
        <f>LZ601*1.3</f>
        <v>23.400000000000002</v>
      </c>
      <c r="MC601" s="10"/>
      <c r="MD601" s="267"/>
      <c r="ME601" s="203" t="s">
        <v>64</v>
      </c>
      <c r="MF601" s="276" t="s">
        <v>830</v>
      </c>
      <c r="MH601" s="204"/>
      <c r="MI601" s="204">
        <f>VLOOKUP(MF601,$A$681:$F$2354,6,FALSE)</f>
        <v>760</v>
      </c>
      <c r="MJ601" s="203" t="s">
        <v>65</v>
      </c>
      <c r="MK601" s="10">
        <f>MI601*1.3</f>
        <v>988</v>
      </c>
      <c r="ML601" s="10"/>
      <c r="MM601" s="267"/>
      <c r="MN601" s="203" t="s">
        <v>64</v>
      </c>
      <c r="MO601" s="276" t="s">
        <v>830</v>
      </c>
      <c r="MQ601" s="204"/>
      <c r="MR601" s="204">
        <f>VLOOKUP(MO601,$A$681:$F$2354,6,FALSE)</f>
        <v>760</v>
      </c>
      <c r="MS601" s="203" t="s">
        <v>65</v>
      </c>
      <c r="MT601" s="10">
        <f>MR601*1.3</f>
        <v>988</v>
      </c>
      <c r="MU601" s="10"/>
      <c r="MV601" s="267"/>
      <c r="MW601" s="203" t="s">
        <v>64</v>
      </c>
      <c r="MX601" s="276" t="s">
        <v>830</v>
      </c>
      <c r="MZ601" s="204"/>
      <c r="NA601" s="204">
        <f>VLOOKUP(MX601,$A$681:$F$2354,6,FALSE)</f>
        <v>760</v>
      </c>
      <c r="NB601" s="203" t="s">
        <v>65</v>
      </c>
      <c r="NC601" s="10">
        <f>NA601*1.3</f>
        <v>988</v>
      </c>
      <c r="ND601" s="10"/>
      <c r="NE601" s="267"/>
      <c r="NF601" s="203" t="s">
        <v>64</v>
      </c>
      <c r="NG601" s="276" t="s">
        <v>438</v>
      </c>
      <c r="NI601" s="204"/>
      <c r="NJ601" s="204">
        <f>VLOOKUP(NG601,$A$681:$F$2354,6,FALSE)</f>
        <v>18</v>
      </c>
      <c r="NK601" s="203" t="s">
        <v>65</v>
      </c>
      <c r="NL601" s="10">
        <f>NJ601*1.3</f>
        <v>23.400000000000002</v>
      </c>
      <c r="NM601" s="10"/>
      <c r="NN601" s="267"/>
      <c r="NO601" s="203" t="s">
        <v>64</v>
      </c>
      <c r="NP601" s="424" t="s">
        <v>1002</v>
      </c>
      <c r="NR601" s="204"/>
      <c r="NS601" s="204">
        <f>VLOOKUP(NP601,$A$681:$F$2354,6,FALSE)</f>
        <v>774</v>
      </c>
      <c r="NT601" s="203" t="s">
        <v>65</v>
      </c>
      <c r="NU601" s="10">
        <f>NS601*1.3</f>
        <v>1006.2</v>
      </c>
      <c r="NV601" s="10"/>
      <c r="NW601" s="267"/>
      <c r="NX601" s="203" t="s">
        <v>64</v>
      </c>
      <c r="NY601" s="276" t="s">
        <v>438</v>
      </c>
      <c r="OA601" s="204"/>
      <c r="OB601" s="204">
        <f>VLOOKUP(NY601,$A$681:$F$2354,6,FALSE)</f>
        <v>18</v>
      </c>
      <c r="OC601" s="203" t="s">
        <v>65</v>
      </c>
      <c r="OD601" s="10">
        <f>OB601*1.3</f>
        <v>23.400000000000002</v>
      </c>
      <c r="OE601" s="10"/>
      <c r="OF601" s="267"/>
      <c r="OG601" s="203" t="s">
        <v>64</v>
      </c>
      <c r="OH601" s="276" t="s">
        <v>830</v>
      </c>
      <c r="OJ601" s="204"/>
      <c r="OK601" s="204">
        <f>VLOOKUP(OH601,$A$681:$F$2354,6,FALSE)</f>
        <v>760</v>
      </c>
      <c r="OL601" s="203" t="s">
        <v>65</v>
      </c>
      <c r="OM601" s="10">
        <f>OK601*1.3</f>
        <v>988</v>
      </c>
      <c r="ON601" s="10"/>
      <c r="OO601" s="267"/>
      <c r="OP601" s="203" t="s">
        <v>64</v>
      </c>
      <c r="OQ601" s="424" t="s">
        <v>957</v>
      </c>
      <c r="OS601" s="204"/>
      <c r="OT601" s="204">
        <f>VLOOKUP(OQ601,$A$681:$F$2354,6,FALSE)</f>
        <v>334</v>
      </c>
      <c r="OU601" s="203" t="s">
        <v>65</v>
      </c>
      <c r="OV601" s="10">
        <f>OT601*1.3</f>
        <v>434.2</v>
      </c>
      <c r="OW601" s="10"/>
      <c r="OX601" s="267"/>
      <c r="OY601" s="203" t="s">
        <v>64</v>
      </c>
      <c r="OZ601" s="428" t="s">
        <v>830</v>
      </c>
      <c r="PB601" s="204"/>
      <c r="PC601" s="204">
        <f>VLOOKUP(OZ601,$A$681:$F$2354,6,FALSE)</f>
        <v>760</v>
      </c>
      <c r="PD601" s="203" t="s">
        <v>65</v>
      </c>
      <c r="PE601" s="10">
        <f>PC601*1.3</f>
        <v>988</v>
      </c>
      <c r="PF601" s="10"/>
      <c r="PG601" s="267"/>
      <c r="PH601" s="203" t="s">
        <v>64</v>
      </c>
      <c r="PI601" s="276" t="s">
        <v>491</v>
      </c>
      <c r="PK601" s="204"/>
      <c r="PL601" s="204">
        <f>VLOOKUP(PI601,$A$681:$F$2354,6,FALSE)</f>
        <v>521</v>
      </c>
      <c r="PM601" s="203" t="s">
        <v>65</v>
      </c>
      <c r="PN601" s="10">
        <f>PL601*1.3</f>
        <v>677.30000000000007</v>
      </c>
      <c r="PO601" s="10"/>
      <c r="PP601" s="267"/>
      <c r="PQ601" s="203" t="s">
        <v>64</v>
      </c>
      <c r="PR601" s="276" t="s">
        <v>183</v>
      </c>
      <c r="PT601" s="204"/>
      <c r="PU601" s="204" t="e">
        <f>VLOOKUP(PR601,$A$681:$F$2354,6,FALSE)</f>
        <v>#N/A</v>
      </c>
      <c r="PV601" s="203" t="s">
        <v>65</v>
      </c>
      <c r="PW601" s="10" t="e">
        <f>PU601*1.3</f>
        <v>#N/A</v>
      </c>
      <c r="PX601" s="10"/>
      <c r="PY601" s="267"/>
      <c r="PZ601" s="203" t="s">
        <v>64</v>
      </c>
      <c r="QA601" s="276" t="s">
        <v>957</v>
      </c>
      <c r="QC601" s="204"/>
      <c r="QD601" s="204">
        <f>VLOOKUP(QA601,$A$681:$F$2354,6,FALSE)</f>
        <v>334</v>
      </c>
      <c r="QE601" s="203" t="s">
        <v>65</v>
      </c>
      <c r="QF601" s="10">
        <f>QD601*1.3</f>
        <v>434.2</v>
      </c>
      <c r="QG601" s="10"/>
      <c r="QH601" s="267"/>
      <c r="QI601" s="203" t="s">
        <v>64</v>
      </c>
      <c r="QJ601" s="276" t="s">
        <v>478</v>
      </c>
      <c r="QL601" s="204"/>
      <c r="QM601" s="204">
        <f>VLOOKUP(QJ601,$A$681:$F$2354,6,FALSE)</f>
        <v>468</v>
      </c>
      <c r="QN601" s="203" t="s">
        <v>65</v>
      </c>
      <c r="QO601" s="10">
        <f>QM601*1.3</f>
        <v>608.4</v>
      </c>
      <c r="QP601" s="10"/>
      <c r="QQ601" s="267"/>
      <c r="QR601" s="203" t="s">
        <v>64</v>
      </c>
      <c r="QS601" s="276" t="s">
        <v>830</v>
      </c>
      <c r="QU601" s="204"/>
      <c r="QV601" s="204">
        <f>VLOOKUP(QS601,$A$681:$F$2354,6,FALSE)</f>
        <v>760</v>
      </c>
      <c r="QW601" s="203" t="s">
        <v>65</v>
      </c>
      <c r="QX601" s="10">
        <f>QV601*1.3</f>
        <v>988</v>
      </c>
      <c r="QY601" s="10"/>
      <c r="QZ601" s="267"/>
      <c r="RA601" s="203" t="s">
        <v>64</v>
      </c>
      <c r="RB601" s="276" t="s">
        <v>569</v>
      </c>
      <c r="RD601" s="204"/>
      <c r="RE601" s="204">
        <f>VLOOKUP(RB601,$A$681:$F$2354,6,FALSE)</f>
        <v>862</v>
      </c>
      <c r="RF601" s="203" t="s">
        <v>65</v>
      </c>
      <c r="RG601" s="10">
        <f>RE601*1.3</f>
        <v>1120.6000000000001</v>
      </c>
      <c r="RH601" s="10"/>
      <c r="RI601" s="267"/>
      <c r="RJ601" s="203" t="s">
        <v>64</v>
      </c>
      <c r="RK601" s="278" t="s">
        <v>183</v>
      </c>
      <c r="RM601" s="204"/>
      <c r="RN601" s="204" t="e">
        <f>VLOOKUP(RK601,$A$681:$F$2354,6,FALSE)</f>
        <v>#N/A</v>
      </c>
      <c r="RO601" s="203" t="s">
        <v>65</v>
      </c>
      <c r="RP601" s="10" t="e">
        <f>RN601*1.3</f>
        <v>#N/A</v>
      </c>
      <c r="RQ601" s="10"/>
      <c r="RR601" s="267"/>
      <c r="RS601" s="203" t="s">
        <v>64</v>
      </c>
      <c r="RT601" s="276" t="s">
        <v>478</v>
      </c>
      <c r="RV601" s="204"/>
      <c r="RW601" s="204">
        <f>VLOOKUP(RT601,$A$681:$F$2354,6,FALSE)</f>
        <v>468</v>
      </c>
      <c r="RX601" s="203" t="s">
        <v>65</v>
      </c>
      <c r="RY601" s="10">
        <f>RW601*1.3</f>
        <v>608.4</v>
      </c>
      <c r="RZ601" s="10"/>
      <c r="SA601" s="273"/>
      <c r="SB601" s="203" t="s">
        <v>64</v>
      </c>
      <c r="SC601" s="276" t="s">
        <v>830</v>
      </c>
      <c r="SE601" s="204"/>
      <c r="SF601" s="204">
        <f>VLOOKUP(SC601,$A$681:$F$2354,6,FALSE)</f>
        <v>760</v>
      </c>
      <c r="SG601" s="203" t="s">
        <v>65</v>
      </c>
      <c r="SH601" s="10">
        <f>SF601*1.3</f>
        <v>988</v>
      </c>
      <c r="SI601" s="10"/>
      <c r="SJ601" s="273"/>
      <c r="SK601" s="203" t="s">
        <v>64</v>
      </c>
      <c r="SL601" s="276" t="s">
        <v>957</v>
      </c>
      <c r="SN601" s="204"/>
      <c r="SO601" s="204">
        <f>VLOOKUP(SL601,$A$681:$F$2354,6,FALSE)</f>
        <v>334</v>
      </c>
      <c r="SP601" s="203" t="s">
        <v>65</v>
      </c>
      <c r="SQ601" s="10">
        <f>SO601*1.3</f>
        <v>434.2</v>
      </c>
      <c r="SR601" s="10"/>
      <c r="SS601" s="273"/>
      <c r="ST601" s="203" t="s">
        <v>64</v>
      </c>
      <c r="SU601" s="276" t="s">
        <v>957</v>
      </c>
      <c r="SW601" s="204"/>
      <c r="SX601" s="204">
        <f>VLOOKUP(SU601,$A$681:$F$2354,6,FALSE)</f>
        <v>334</v>
      </c>
      <c r="SY601" s="203" t="s">
        <v>65</v>
      </c>
      <c r="SZ601" s="10">
        <f>SX601*1.3</f>
        <v>434.2</v>
      </c>
      <c r="TA601" s="10"/>
      <c r="TB601" s="273"/>
      <c r="TC601" s="203" t="s">
        <v>64</v>
      </c>
      <c r="TD601" s="428" t="s">
        <v>830</v>
      </c>
      <c r="TF601" s="204"/>
      <c r="TG601" s="204">
        <f>VLOOKUP(TD601,$A$681:$F$2354,6,FALSE)</f>
        <v>760</v>
      </c>
      <c r="TH601" s="203" t="s">
        <v>65</v>
      </c>
      <c r="TI601" s="10">
        <f>TG601*1.3</f>
        <v>988</v>
      </c>
      <c r="TK601" s="273"/>
      <c r="TL601" s="203" t="s">
        <v>64</v>
      </c>
      <c r="TM601" s="276" t="s">
        <v>478</v>
      </c>
      <c r="TO601" s="204"/>
      <c r="TP601" s="204">
        <f>VLOOKUP(TM601,$A$681:$F$2354,6,FALSE)</f>
        <v>468</v>
      </c>
      <c r="TQ601" s="203" t="s">
        <v>65</v>
      </c>
      <c r="TR601" s="10">
        <f>TP601*1.3</f>
        <v>608.4</v>
      </c>
      <c r="TS601" s="10"/>
      <c r="TT601" s="273"/>
      <c r="TU601" s="203" t="s">
        <v>64</v>
      </c>
      <c r="TV601" s="276" t="s">
        <v>957</v>
      </c>
      <c r="TX601" s="204"/>
      <c r="TY601" s="204">
        <f>VLOOKUP(TV601,$A$681:$F$2354,6,FALSE)</f>
        <v>334</v>
      </c>
      <c r="TZ601" s="203" t="s">
        <v>65</v>
      </c>
      <c r="UA601" s="10">
        <f>TY601*1.3</f>
        <v>434.2</v>
      </c>
      <c r="UB601" s="10"/>
      <c r="UC601" s="273"/>
      <c r="UD601" s="203" t="s">
        <v>64</v>
      </c>
      <c r="UE601" s="285" t="s">
        <v>183</v>
      </c>
      <c r="UG601" s="204"/>
      <c r="UH601" s="204" t="e">
        <f>VLOOKUP(UE601,$A$681:$F$2354,6,FALSE)</f>
        <v>#N/A</v>
      </c>
      <c r="UI601" s="203" t="s">
        <v>65</v>
      </c>
      <c r="UJ601" s="10" t="e">
        <f>UH601*1.3</f>
        <v>#N/A</v>
      </c>
      <c r="UK601" s="10"/>
      <c r="UL601" s="273"/>
      <c r="UM601" s="203" t="s">
        <v>64</v>
      </c>
      <c r="UN601" s="276" t="s">
        <v>478</v>
      </c>
      <c r="UP601" s="204"/>
      <c r="UQ601" s="204">
        <f>VLOOKUP(UN601,$A$681:$F$2354,6,FALSE)</f>
        <v>468</v>
      </c>
      <c r="UR601" s="203" t="s">
        <v>65</v>
      </c>
      <c r="US601" s="10">
        <f>UQ601*1.3</f>
        <v>608.4</v>
      </c>
      <c r="UT601" s="10"/>
      <c r="UU601" s="273"/>
      <c r="UV601" s="203" t="s">
        <v>64</v>
      </c>
      <c r="UW601" s="276" t="s">
        <v>478</v>
      </c>
      <c r="UY601" s="204"/>
      <c r="UZ601" s="204">
        <f>VLOOKUP(UW601,$A$681:$F$2354,6,FALSE)</f>
        <v>468</v>
      </c>
      <c r="VA601" s="203" t="s">
        <v>65</v>
      </c>
      <c r="VB601" s="10">
        <f>UZ601*1.3</f>
        <v>608.4</v>
      </c>
      <c r="VC601" s="10"/>
      <c r="VD601" s="273"/>
      <c r="VE601" s="203" t="s">
        <v>64</v>
      </c>
      <c r="VF601" s="276" t="s">
        <v>478</v>
      </c>
      <c r="VH601" s="204"/>
      <c r="VI601" s="204">
        <f>VLOOKUP(VF601,$A$681:$F$2354,6,FALSE)</f>
        <v>468</v>
      </c>
      <c r="VJ601" s="203" t="s">
        <v>65</v>
      </c>
      <c r="VK601" s="10">
        <f>VI601*1.3</f>
        <v>608.4</v>
      </c>
      <c r="VL601" s="10"/>
      <c r="VM601" s="273"/>
      <c r="VN601" s="203" t="s">
        <v>64</v>
      </c>
      <c r="VO601" s="276" t="s">
        <v>1002</v>
      </c>
      <c r="VQ601" s="204"/>
      <c r="VR601" s="204">
        <f>VLOOKUP(VO601,$A$681:$F$2354,6,FALSE)</f>
        <v>774</v>
      </c>
      <c r="VS601" s="203" t="s">
        <v>65</v>
      </c>
      <c r="VT601" s="10">
        <f>VR601*1.3</f>
        <v>1006.2</v>
      </c>
      <c r="VU601" s="10"/>
      <c r="VV601" s="273"/>
      <c r="VW601" s="203" t="s">
        <v>64</v>
      </c>
      <c r="VX601" s="278" t="s">
        <v>183</v>
      </c>
      <c r="VZ601" s="204"/>
      <c r="WA601" s="204" t="e">
        <f>VLOOKUP(VX601,$A$681:$F$2354,6,FALSE)</f>
        <v>#N/A</v>
      </c>
      <c r="WB601" s="203" t="s">
        <v>65</v>
      </c>
      <c r="WC601" s="10" t="e">
        <f>WA601*1.3</f>
        <v>#N/A</v>
      </c>
      <c r="WE601" s="273"/>
      <c r="WF601" s="203" t="s">
        <v>64</v>
      </c>
      <c r="WG601" s="276" t="s">
        <v>438</v>
      </c>
      <c r="WI601" s="204"/>
      <c r="WJ601" s="204">
        <f>VLOOKUP(WG601,$A$681:$F$2354,6,FALSE)</f>
        <v>18</v>
      </c>
      <c r="WK601" s="203" t="s">
        <v>65</v>
      </c>
      <c r="WL601" s="10">
        <f>WJ601*1.3</f>
        <v>23.400000000000002</v>
      </c>
      <c r="WN601" s="273"/>
      <c r="WO601" s="203" t="s">
        <v>64</v>
      </c>
      <c r="WP601" s="278" t="s">
        <v>183</v>
      </c>
      <c r="WQ601" s="204"/>
      <c r="WR601" s="204"/>
      <c r="WS601" s="204" t="e">
        <f>VLOOKUP(WP601,$A$681:$F$2354,6,FALSE)</f>
        <v>#N/A</v>
      </c>
      <c r="WT601" s="203" t="s">
        <v>65</v>
      </c>
      <c r="WU601" s="10" t="e">
        <f>WS601*1.3</f>
        <v>#N/A</v>
      </c>
      <c r="WV601" s="10"/>
      <c r="WW601" s="273"/>
      <c r="WX601" s="203" t="s">
        <v>64</v>
      </c>
      <c r="WY601" s="278" t="s">
        <v>183</v>
      </c>
      <c r="XA601" s="204"/>
      <c r="XB601" s="204" t="e">
        <f>VLOOKUP(WY601,$A$681:$F$2354,6,FALSE)</f>
        <v>#N/A</v>
      </c>
      <c r="XC601" s="203" t="s">
        <v>65</v>
      </c>
      <c r="XD601" s="10" t="e">
        <f>XB601*1.3</f>
        <v>#N/A</v>
      </c>
      <c r="XF601" s="273"/>
      <c r="XG601" s="203" t="s">
        <v>64</v>
      </c>
      <c r="XH601" s="276" t="s">
        <v>478</v>
      </c>
      <c r="XJ601" s="204"/>
      <c r="XK601" s="204">
        <f>VLOOKUP(XH601,$A$681:$F$2354,6,FALSE)</f>
        <v>468</v>
      </c>
      <c r="XL601" s="203" t="s">
        <v>65</v>
      </c>
      <c r="XM601" s="10">
        <f>XK601*1.3</f>
        <v>608.4</v>
      </c>
      <c r="XO601" s="273"/>
      <c r="XP601" s="203" t="s">
        <v>64</v>
      </c>
      <c r="XQ601" s="276" t="s">
        <v>478</v>
      </c>
      <c r="XS601" s="204"/>
      <c r="XT601" s="204">
        <f>VLOOKUP(XQ601,$A$681:$F$2354,6,FALSE)</f>
        <v>468</v>
      </c>
      <c r="XU601" s="203" t="s">
        <v>65</v>
      </c>
      <c r="XV601" s="10">
        <f>XT601*1.3</f>
        <v>608.4</v>
      </c>
      <c r="XW601" s="10"/>
      <c r="XX601" s="273"/>
      <c r="XY601" s="203" t="s">
        <v>64</v>
      </c>
      <c r="XZ601" s="276" t="s">
        <v>830</v>
      </c>
      <c r="YB601" s="204"/>
      <c r="YC601" s="204">
        <f>VLOOKUP(XZ601,$A$681:$F$2354,6,FALSE)</f>
        <v>760</v>
      </c>
      <c r="YD601" s="203" t="s">
        <v>65</v>
      </c>
      <c r="YE601" s="10">
        <f>YC601*1.3</f>
        <v>988</v>
      </c>
      <c r="YG601" s="273"/>
      <c r="YH601" s="203" t="s">
        <v>64</v>
      </c>
      <c r="YI601" s="278" t="s">
        <v>183</v>
      </c>
      <c r="YK601" s="204"/>
      <c r="YL601" s="204" t="e">
        <f>VLOOKUP(YI601,$A$681:$F$2354,6,FALSE)</f>
        <v>#N/A</v>
      </c>
      <c r="YM601" s="203" t="s">
        <v>65</v>
      </c>
      <c r="YN601" s="10" t="e">
        <f>YL601*1.3</f>
        <v>#N/A</v>
      </c>
      <c r="YO601" s="10"/>
      <c r="YP601" s="273"/>
      <c r="YQ601" s="203" t="s">
        <v>64</v>
      </c>
      <c r="YR601" s="278" t="s">
        <v>183</v>
      </c>
      <c r="YT601" s="204"/>
      <c r="YU601" s="204" t="e">
        <f>VLOOKUP(YR601,$A$681:$F$2354,6,FALSE)</f>
        <v>#N/A</v>
      </c>
      <c r="YV601" s="203" t="s">
        <v>65</v>
      </c>
      <c r="YW601" s="10" t="e">
        <f>YU601*1.3</f>
        <v>#N/A</v>
      </c>
      <c r="YY601" s="273"/>
      <c r="YZ601" s="203" t="s">
        <v>64</v>
      </c>
      <c r="ZA601" s="428" t="s">
        <v>957</v>
      </c>
      <c r="ZC601" s="204"/>
      <c r="ZD601" s="204">
        <f>VLOOKUP(ZA601,$A$681:$F$2354,6,FALSE)</f>
        <v>334</v>
      </c>
      <c r="ZE601" s="203" t="s">
        <v>65</v>
      </c>
      <c r="ZF601" s="10">
        <f>ZD601*1.3</f>
        <v>434.2</v>
      </c>
      <c r="ZH601" s="273"/>
      <c r="ZI601" s="203" t="s">
        <v>64</v>
      </c>
      <c r="ZJ601" s="276" t="s">
        <v>478</v>
      </c>
      <c r="ZL601" s="204"/>
      <c r="ZM601" s="204">
        <f>VLOOKUP(ZJ601,$A$681:$F$2354,6,FALSE)</f>
        <v>468</v>
      </c>
      <c r="ZN601" s="203" t="s">
        <v>65</v>
      </c>
      <c r="ZO601" s="10">
        <f>ZM601*1.3</f>
        <v>608.4</v>
      </c>
      <c r="ZQ601" s="273"/>
      <c r="ZR601" s="203" t="s">
        <v>64</v>
      </c>
      <c r="ZS601" s="276" t="s">
        <v>478</v>
      </c>
      <c r="ZU601" s="204"/>
      <c r="ZV601" s="204">
        <f>VLOOKUP(ZS601,$A$681:$F$2354,6,FALSE)</f>
        <v>468</v>
      </c>
      <c r="ZW601" s="203" t="s">
        <v>65</v>
      </c>
      <c r="ZX601" s="10">
        <f>ZV601*1.3</f>
        <v>608.4</v>
      </c>
      <c r="ZY601" s="10"/>
      <c r="ZZ601" s="273"/>
      <c r="AAA601" s="203" t="s">
        <v>64</v>
      </c>
      <c r="AAB601" s="276" t="s">
        <v>569</v>
      </c>
      <c r="AAD601" s="204"/>
      <c r="AAE601" s="204">
        <f>VLOOKUP(AAB601,$A$681:$F$2354,6,FALSE)</f>
        <v>862</v>
      </c>
      <c r="AAF601" s="203" t="s">
        <v>65</v>
      </c>
      <c r="AAG601" s="10">
        <f>AAE601*1.3</f>
        <v>1120.6000000000001</v>
      </c>
      <c r="AAH601" s="10"/>
      <c r="AAI601" s="273"/>
      <c r="AAJ601" s="203" t="s">
        <v>64</v>
      </c>
      <c r="AAK601" s="276" t="s">
        <v>957</v>
      </c>
      <c r="AAM601" s="204"/>
      <c r="AAN601" s="204">
        <f>VLOOKUP(AAK601,$A$681:$F$2354,6,FALSE)</f>
        <v>334</v>
      </c>
      <c r="AAO601" s="203" t="s">
        <v>65</v>
      </c>
      <c r="AAP601" s="10">
        <f>AAN601*1.3</f>
        <v>434.2</v>
      </c>
      <c r="AAQ601" s="10"/>
      <c r="AAR601" s="273"/>
      <c r="AAS601" s="203" t="s">
        <v>64</v>
      </c>
      <c r="AAT601" s="276" t="s">
        <v>830</v>
      </c>
      <c r="AAV601" s="204"/>
      <c r="AAW601" s="204">
        <f>VLOOKUP(AAT601,$A$681:$F$2354,6,FALSE)</f>
        <v>760</v>
      </c>
      <c r="AAX601" s="203" t="s">
        <v>65</v>
      </c>
      <c r="AAY601" s="10">
        <f>AAW601*1.3</f>
        <v>988</v>
      </c>
      <c r="AAZ601" s="10"/>
      <c r="ABA601" s="273"/>
      <c r="ABB601" s="203" t="s">
        <v>64</v>
      </c>
      <c r="ABC601" s="278" t="s">
        <v>183</v>
      </c>
      <c r="ABE601" s="204"/>
      <c r="ABF601" s="204" t="e">
        <f>VLOOKUP(ABC601,$A$681:$F$2354,6,FALSE)</f>
        <v>#N/A</v>
      </c>
      <c r="ABG601" s="203" t="s">
        <v>65</v>
      </c>
      <c r="ABH601" s="10" t="e">
        <f>ABF601*1.3</f>
        <v>#N/A</v>
      </c>
      <c r="ABI601" s="10"/>
      <c r="ABJ601" s="273"/>
      <c r="ABK601" s="203" t="s">
        <v>64</v>
      </c>
      <c r="ABL601" s="276" t="s">
        <v>569</v>
      </c>
      <c r="ABN601" s="204"/>
      <c r="ABO601" s="204">
        <f>VLOOKUP(ABL601,$A$681:$F$2354,6,FALSE)</f>
        <v>862</v>
      </c>
      <c r="ABP601" s="203" t="s">
        <v>65</v>
      </c>
      <c r="ABQ601" s="10">
        <f>ABO601*1.3</f>
        <v>1120.6000000000001</v>
      </c>
      <c r="ABR601" s="10"/>
      <c r="ABS601" s="273"/>
      <c r="ABT601" s="203" t="s">
        <v>64</v>
      </c>
      <c r="ABU601" s="276" t="s">
        <v>830</v>
      </c>
      <c r="ABW601" s="204"/>
      <c r="ABX601" s="204">
        <f>VLOOKUP(ABU601,$A$681:$F$2354,6,FALSE)</f>
        <v>760</v>
      </c>
      <c r="ABY601" s="203" t="s">
        <v>65</v>
      </c>
      <c r="ABZ601" s="10">
        <f>ABX601*1.3</f>
        <v>988</v>
      </c>
      <c r="ACA601" s="10"/>
      <c r="ACB601" s="273"/>
      <c r="ACC601" s="203" t="s">
        <v>64</v>
      </c>
      <c r="ACD601" s="278" t="s">
        <v>183</v>
      </c>
      <c r="ACF601" s="204"/>
      <c r="ACG601" s="204" t="e">
        <f>VLOOKUP(ACD601,$A$681:$F$2354,6,FALSE)</f>
        <v>#N/A</v>
      </c>
      <c r="ACH601" s="203" t="s">
        <v>65</v>
      </c>
      <c r="ACI601" s="10" t="e">
        <f>ACG601*1.3</f>
        <v>#N/A</v>
      </c>
      <c r="ACJ601" s="10"/>
      <c r="ACK601" s="273"/>
      <c r="ACL601" s="203" t="s">
        <v>64</v>
      </c>
      <c r="ACM601" s="278" t="s">
        <v>183</v>
      </c>
      <c r="ACO601" s="204"/>
      <c r="ACP601" s="204" t="e">
        <f>VLOOKUP(ACM601,$A$681:$F$2354,6,FALSE)</f>
        <v>#N/A</v>
      </c>
      <c r="ACQ601" s="203" t="s">
        <v>65</v>
      </c>
      <c r="ACR601" s="10" t="e">
        <f>ACP601*1.3</f>
        <v>#N/A</v>
      </c>
      <c r="ACS601" s="10"/>
      <c r="ACT601" s="273"/>
      <c r="ACU601" s="203" t="s">
        <v>64</v>
      </c>
      <c r="ACV601" s="278" t="s">
        <v>183</v>
      </c>
      <c r="ACX601" s="204"/>
      <c r="ACY601" s="204" t="e">
        <f>VLOOKUP(ACV601,$A$681:$F$2354,6,FALSE)</f>
        <v>#N/A</v>
      </c>
      <c r="ACZ601" s="203" t="s">
        <v>65</v>
      </c>
      <c r="ADA601" s="10" t="e">
        <f>ACY601*1.3</f>
        <v>#N/A</v>
      </c>
      <c r="ADB601" s="10"/>
      <c r="ADC601" s="273"/>
      <c r="ADD601" s="203" t="s">
        <v>64</v>
      </c>
      <c r="ADE601" s="278" t="s">
        <v>183</v>
      </c>
      <c r="ADG601" s="204"/>
      <c r="ADH601" s="204" t="e">
        <f>VLOOKUP(ADE601,$A$681:$F$2354,6,FALSE)</f>
        <v>#N/A</v>
      </c>
      <c r="ADI601" s="203" t="s">
        <v>65</v>
      </c>
      <c r="ADJ601" s="10" t="e">
        <f>ADH601*1.3</f>
        <v>#N/A</v>
      </c>
      <c r="ADL601" s="273"/>
      <c r="ADM601" s="203" t="s">
        <v>64</v>
      </c>
      <c r="ADN601" s="278" t="s">
        <v>183</v>
      </c>
      <c r="ADP601" s="204"/>
      <c r="ADQ601" s="204" t="e">
        <f>VLOOKUP(ADN601,$A$681:$F$2354,6,FALSE)</f>
        <v>#N/A</v>
      </c>
      <c r="ADR601" s="203" t="s">
        <v>65</v>
      </c>
      <c r="ADS601" s="10" t="e">
        <f>ADQ601*1.3</f>
        <v>#N/A</v>
      </c>
      <c r="ADT601" s="10"/>
      <c r="ADU601" s="273"/>
      <c r="ADV601" s="203" t="s">
        <v>64</v>
      </c>
      <c r="ADW601" s="278" t="s">
        <v>183</v>
      </c>
      <c r="ADY601" s="204"/>
      <c r="ADZ601" s="204" t="e">
        <f>VLOOKUP(ADW601,$A$681:$F$2354,6,FALSE)</f>
        <v>#N/A</v>
      </c>
      <c r="AEA601" s="203" t="s">
        <v>65</v>
      </c>
      <c r="AEB601" s="10" t="e">
        <f>ADZ601*1.3</f>
        <v>#N/A</v>
      </c>
      <c r="AED601" s="273"/>
      <c r="AEE601" s="203" t="s">
        <v>64</v>
      </c>
      <c r="AEF601" s="278" t="s">
        <v>183</v>
      </c>
      <c r="AEH601" s="204"/>
      <c r="AEI601" s="204" t="e">
        <f>VLOOKUP(AEF601,$A$681:$F$2354,6,FALSE)</f>
        <v>#N/A</v>
      </c>
      <c r="AEJ601" s="203" t="s">
        <v>65</v>
      </c>
      <c r="AEK601" s="10" t="e">
        <f>AEI601*1.3</f>
        <v>#N/A</v>
      </c>
      <c r="AEM601" s="273"/>
      <c r="AEN601" s="203" t="s">
        <v>64</v>
      </c>
      <c r="AEO601" s="278" t="s">
        <v>183</v>
      </c>
      <c r="AEQ601" s="204"/>
      <c r="AER601" s="204" t="e">
        <f>VLOOKUP(AEO601,$A$681:$F$2354,6,FALSE)</f>
        <v>#N/A</v>
      </c>
      <c r="AES601" s="203" t="s">
        <v>65</v>
      </c>
      <c r="AET601" s="10" t="e">
        <f>AER601*1.3</f>
        <v>#N/A</v>
      </c>
      <c r="AEV601" s="273"/>
      <c r="AEW601" s="203" t="s">
        <v>64</v>
      </c>
      <c r="AEX601" s="278" t="s">
        <v>183</v>
      </c>
      <c r="AEZ601" s="204"/>
      <c r="AFA601" s="204" t="e">
        <f>VLOOKUP(AEX601,$A$681:$F$2354,6,FALSE)</f>
        <v>#N/A</v>
      </c>
      <c r="AFB601" s="203" t="s">
        <v>65</v>
      </c>
      <c r="AFC601" s="10" t="e">
        <f>AFA601*1.3</f>
        <v>#N/A</v>
      </c>
      <c r="AFD601" s="10"/>
      <c r="AFE601" s="273"/>
      <c r="AFF601" s="203" t="s">
        <v>64</v>
      </c>
      <c r="AFG601" s="278" t="s">
        <v>183</v>
      </c>
      <c r="AFI601" s="204"/>
      <c r="AFJ601" s="204" t="e">
        <f>VLOOKUP(AFG601,$A$681:$F$2354,6,FALSE)</f>
        <v>#N/A</v>
      </c>
      <c r="AFK601" s="203" t="s">
        <v>65</v>
      </c>
      <c r="AFL601" s="10" t="e">
        <f>AFJ601*1.3</f>
        <v>#N/A</v>
      </c>
      <c r="AFM601" s="10"/>
      <c r="AFN601" s="273"/>
      <c r="AFO601" s="203" t="s">
        <v>64</v>
      </c>
      <c r="AFP601" s="278" t="s">
        <v>183</v>
      </c>
      <c r="AFR601" s="204"/>
      <c r="AFS601" s="204" t="e">
        <f>VLOOKUP(AFP601,$A$681:$F$2354,6,FALSE)</f>
        <v>#N/A</v>
      </c>
      <c r="AFT601" s="203" t="s">
        <v>65</v>
      </c>
      <c r="AFU601" s="10" t="e">
        <f>AFS601*1.3</f>
        <v>#N/A</v>
      </c>
      <c r="AFV601" s="10"/>
      <c r="AFW601" s="273"/>
      <c r="AFX601" s="203" t="s">
        <v>64</v>
      </c>
      <c r="AFY601" s="278" t="s">
        <v>183</v>
      </c>
      <c r="AGA601" s="204"/>
      <c r="AGB601" s="204" t="e">
        <f>VLOOKUP(AFY601,$A$681:$F$2354,6,FALSE)</f>
        <v>#N/A</v>
      </c>
      <c r="AGC601" s="203" t="s">
        <v>65</v>
      </c>
      <c r="AGD601" s="10" t="e">
        <f>AGB601*1.3</f>
        <v>#N/A</v>
      </c>
      <c r="AGE601" s="10"/>
      <c r="AGF601" s="273"/>
      <c r="AGG601" s="203" t="s">
        <v>64</v>
      </c>
      <c r="AGH601" s="278" t="s">
        <v>183</v>
      </c>
      <c r="AGJ601" s="204"/>
      <c r="AGK601" s="204" t="e">
        <f>VLOOKUP(AGH601,$A$681:$F$2354,6,FALSE)</f>
        <v>#N/A</v>
      </c>
      <c r="AGL601" s="203" t="s">
        <v>65</v>
      </c>
      <c r="AGM601" s="10" t="e">
        <f>AGK601*1.3</f>
        <v>#N/A</v>
      </c>
      <c r="AGN601" s="10"/>
      <c r="AGO601" s="273"/>
      <c r="AGP601" s="203" t="s">
        <v>64</v>
      </c>
      <c r="AGQ601" s="278" t="s">
        <v>183</v>
      </c>
      <c r="AGS601" s="204"/>
      <c r="AGT601" s="204" t="e">
        <f>VLOOKUP(AGQ601,$A$681:$F$2354,6,FALSE)</f>
        <v>#N/A</v>
      </c>
      <c r="AGU601" s="203" t="s">
        <v>65</v>
      </c>
      <c r="AGV601" s="10" t="e">
        <f>AGT601*1.3</f>
        <v>#N/A</v>
      </c>
      <c r="AGW601" s="10"/>
      <c r="AGX601" s="273"/>
      <c r="AGY601" s="203" t="s">
        <v>64</v>
      </c>
      <c r="AGZ601" s="276" t="s">
        <v>957</v>
      </c>
      <c r="AHB601" s="204"/>
      <c r="AHC601" s="204">
        <f>VLOOKUP(AGZ601,$A$681:$F$2354,6,FALSE)</f>
        <v>334</v>
      </c>
      <c r="AHD601" s="203" t="s">
        <v>65</v>
      </c>
      <c r="AHE601" s="10">
        <f>AHC601*1.3</f>
        <v>434.2</v>
      </c>
      <c r="AHF601" s="10"/>
      <c r="AHG601" s="273"/>
      <c r="AHH601" s="203" t="s">
        <v>64</v>
      </c>
      <c r="AHI601" s="276" t="s">
        <v>497</v>
      </c>
      <c r="AHK601" s="204"/>
      <c r="AHL601" s="204">
        <f>VLOOKUP(AHI601,$A$681:$F$2354,6,FALSE)</f>
        <v>239</v>
      </c>
      <c r="AHM601" s="203" t="s">
        <v>65</v>
      </c>
      <c r="AHN601" s="10">
        <f>AHL601*1.3</f>
        <v>310.7</v>
      </c>
      <c r="AHO601" s="10"/>
      <c r="AHP601" s="273"/>
      <c r="AHQ601" s="203" t="s">
        <v>64</v>
      </c>
      <c r="AHR601" s="276" t="s">
        <v>478</v>
      </c>
      <c r="AHT601" s="204"/>
      <c r="AHU601" s="204">
        <f>VLOOKUP(AHR601,$A$681:$F$2354,6,FALSE)</f>
        <v>468</v>
      </c>
      <c r="AHV601" s="203" t="s">
        <v>65</v>
      </c>
      <c r="AHW601" s="10">
        <f>AHU601*1.3</f>
        <v>608.4</v>
      </c>
      <c r="AHX601" s="10"/>
      <c r="AHY601" s="273"/>
      <c r="AHZ601" s="203" t="s">
        <v>64</v>
      </c>
      <c r="AIA601" s="276" t="s">
        <v>478</v>
      </c>
      <c r="AIC601" s="204"/>
      <c r="AID601" s="204">
        <f>VLOOKUP(AIA601,$A$681:$F$2354,6,FALSE)</f>
        <v>468</v>
      </c>
      <c r="AIE601" s="203" t="s">
        <v>65</v>
      </c>
      <c r="AIF601" s="10">
        <f>AID601*1.3</f>
        <v>608.4</v>
      </c>
      <c r="AIG601" s="10"/>
      <c r="AIH601" s="273"/>
      <c r="AII601" s="203" t="s">
        <v>64</v>
      </c>
      <c r="AIJ601" s="276" t="s">
        <v>478</v>
      </c>
      <c r="AIL601" s="204"/>
      <c r="AIM601" s="204">
        <f>VLOOKUP(AIJ601,$A$681:$F$2354,6,FALSE)</f>
        <v>468</v>
      </c>
      <c r="AIN601" s="203" t="s">
        <v>65</v>
      </c>
      <c r="AIO601" s="10">
        <f>AIM601*1.3</f>
        <v>608.4</v>
      </c>
      <c r="AIP601" s="10"/>
      <c r="AIQ601" s="273"/>
      <c r="AIR601" s="203" t="s">
        <v>64</v>
      </c>
      <c r="AIS601" s="276" t="s">
        <v>478</v>
      </c>
      <c r="AIU601" s="204"/>
      <c r="AIV601" s="204">
        <f>VLOOKUP(AIS601,$A$681:$F$2354,6,FALSE)</f>
        <v>468</v>
      </c>
      <c r="AIW601" s="203" t="s">
        <v>65</v>
      </c>
      <c r="AIX601" s="10">
        <f>AIV601*1.3</f>
        <v>608.4</v>
      </c>
      <c r="AIY601" s="10"/>
      <c r="AIZ601" s="273"/>
      <c r="AJA601" s="203" t="s">
        <v>64</v>
      </c>
      <c r="AJB601" s="276" t="s">
        <v>478</v>
      </c>
      <c r="AJD601" s="204"/>
      <c r="AJE601" s="204">
        <f>VLOOKUP(AJB601,$A$681:$F$2354,6,FALSE)</f>
        <v>468</v>
      </c>
      <c r="AJF601" s="203" t="s">
        <v>65</v>
      </c>
      <c r="AJG601" s="10">
        <f>AJE601*1.3</f>
        <v>608.4</v>
      </c>
      <c r="AJH601" s="10"/>
      <c r="AJI601" s="273"/>
      <c r="AJJ601" s="203" t="s">
        <v>64</v>
      </c>
      <c r="AJK601" s="276" t="s">
        <v>830</v>
      </c>
      <c r="AJM601" s="204"/>
      <c r="AJN601" s="204">
        <f>VLOOKUP(AJK601,$A$681:$F$2354,6,FALSE)</f>
        <v>760</v>
      </c>
      <c r="AJO601" s="203" t="s">
        <v>65</v>
      </c>
      <c r="AJP601" s="10">
        <f>AJN601*1.3</f>
        <v>988</v>
      </c>
      <c r="AJQ601" s="10"/>
      <c r="AJR601" s="273"/>
      <c r="AJS601" s="203" t="s">
        <v>64</v>
      </c>
      <c r="AJT601" s="431" t="s">
        <v>478</v>
      </c>
      <c r="AJV601" s="204"/>
      <c r="AJW601" s="204">
        <f>VLOOKUP(AJT601,$A$681:$F$2354,6,FALSE)</f>
        <v>468</v>
      </c>
      <c r="AJX601" s="203" t="s">
        <v>65</v>
      </c>
      <c r="AJY601" s="10">
        <f>AJW601*1.3</f>
        <v>608.4</v>
      </c>
      <c r="AJZ601" s="10"/>
      <c r="AKA601" s="273"/>
      <c r="AKB601" s="203" t="s">
        <v>64</v>
      </c>
      <c r="AKC601" s="276" t="s">
        <v>569</v>
      </c>
      <c r="AKE601" s="204"/>
      <c r="AKF601" s="204">
        <f>VLOOKUP(AKC601,$A$681:$F$2354,6,FALSE)</f>
        <v>862</v>
      </c>
      <c r="AKG601" s="203" t="s">
        <v>65</v>
      </c>
      <c r="AKH601" s="10">
        <f>AKF601*1.3</f>
        <v>1120.6000000000001</v>
      </c>
      <c r="AKI601" s="10"/>
      <c r="AKJ601" s="273"/>
      <c r="AKK601" s="203" t="s">
        <v>64</v>
      </c>
      <c r="AKL601" s="276" t="s">
        <v>491</v>
      </c>
      <c r="AKN601" s="204"/>
      <c r="AKO601" s="204">
        <f>VLOOKUP(AKL601,$A$681:$F$2354,6,FALSE)</f>
        <v>521</v>
      </c>
      <c r="AKP601" s="203" t="s">
        <v>65</v>
      </c>
      <c r="AKQ601" s="10">
        <f>AKO601*1.3</f>
        <v>677.30000000000007</v>
      </c>
      <c r="AKR601" s="10"/>
      <c r="AKS601" s="273"/>
      <c r="AKT601" s="203" t="s">
        <v>64</v>
      </c>
      <c r="AKU601" s="276" t="s">
        <v>569</v>
      </c>
      <c r="AKW601" s="204"/>
      <c r="AKX601" s="204">
        <f>VLOOKUP(AKU601,$A$681:$F$2354,6,FALSE)</f>
        <v>862</v>
      </c>
      <c r="AKY601" s="203" t="s">
        <v>65</v>
      </c>
      <c r="AKZ601" s="10">
        <f>AKX601*1.3</f>
        <v>1120.6000000000001</v>
      </c>
      <c r="ALA601" s="10"/>
      <c r="ALB601" s="273"/>
      <c r="ALC601" s="203" t="s">
        <v>64</v>
      </c>
      <c r="ALD601" s="276" t="s">
        <v>478</v>
      </c>
      <c r="ALF601" s="204"/>
      <c r="ALG601" s="204">
        <f>VLOOKUP(ALD601,$A$681:$F$2354,6,FALSE)</f>
        <v>468</v>
      </c>
      <c r="ALH601" s="203" t="s">
        <v>65</v>
      </c>
      <c r="ALI601" s="10">
        <f>ALG601*1.3</f>
        <v>608.4</v>
      </c>
      <c r="ALJ601" s="10"/>
      <c r="ALK601" s="273"/>
      <c r="ALL601" s="203" t="s">
        <v>64</v>
      </c>
      <c r="ALM601" s="276" t="s">
        <v>468</v>
      </c>
      <c r="ALO601" s="204"/>
      <c r="ALP601" s="204">
        <f>VLOOKUP(ALM601,$A$681:$F$2354,6,FALSE)</f>
        <v>247</v>
      </c>
      <c r="ALQ601" s="203" t="s">
        <v>65</v>
      </c>
      <c r="ALR601" s="10">
        <f>ALP601*1.3</f>
        <v>321.10000000000002</v>
      </c>
      <c r="ALS601" s="10"/>
      <c r="ALT601" s="273"/>
      <c r="ALU601" s="203" t="s">
        <v>64</v>
      </c>
      <c r="ALV601" s="276" t="s">
        <v>957</v>
      </c>
      <c r="ALX601" s="204"/>
      <c r="ALY601" s="204">
        <f>VLOOKUP(ALV601,$A$681:$F$2354,6,FALSE)</f>
        <v>334</v>
      </c>
      <c r="ALZ601" s="203" t="s">
        <v>65</v>
      </c>
      <c r="AMA601" s="10">
        <f>ALY601*1.3</f>
        <v>434.2</v>
      </c>
      <c r="AMB601" s="10"/>
      <c r="AMC601" s="273"/>
      <c r="AMD601" s="203" t="s">
        <v>64</v>
      </c>
      <c r="AME601" s="276" t="s">
        <v>478</v>
      </c>
      <c r="AMG601" s="204"/>
      <c r="AMH601" s="204">
        <f>VLOOKUP(AME601,$A$681:$F$2354,6,FALSE)</f>
        <v>468</v>
      </c>
      <c r="AMI601" s="203" t="s">
        <v>65</v>
      </c>
      <c r="AMJ601" s="10">
        <f>AMH601*1.3</f>
        <v>608.4</v>
      </c>
      <c r="AMK601" s="10"/>
      <c r="AML601" s="273"/>
      <c r="AMM601" s="203" t="s">
        <v>64</v>
      </c>
      <c r="AMN601" s="276" t="s">
        <v>830</v>
      </c>
      <c r="AMP601" s="204"/>
      <c r="AMQ601" s="204">
        <f>VLOOKUP(AMN601,$A$681:$F$2354,6,FALSE)</f>
        <v>760</v>
      </c>
      <c r="AMR601" s="203" t="s">
        <v>65</v>
      </c>
      <c r="AMS601" s="10">
        <f>AMQ601*1.3</f>
        <v>988</v>
      </c>
      <c r="AMT601" s="10"/>
      <c r="AMU601" s="273"/>
      <c r="AMV601" s="203" t="s">
        <v>64</v>
      </c>
      <c r="AMW601" s="276" t="s">
        <v>957</v>
      </c>
      <c r="AMY601" s="204"/>
      <c r="AMZ601" s="204">
        <f>VLOOKUP(AMW601,$A$681:$F$2354,6,FALSE)</f>
        <v>334</v>
      </c>
      <c r="ANA601" s="203" t="s">
        <v>65</v>
      </c>
      <c r="ANB601" s="10">
        <f>AMZ601*1.3</f>
        <v>434.2</v>
      </c>
      <c r="ANC601" s="10"/>
      <c r="AND601" s="273"/>
      <c r="ANE601" s="203" t="s">
        <v>64</v>
      </c>
      <c r="ANF601" s="276" t="s">
        <v>957</v>
      </c>
      <c r="ANH601" s="204"/>
      <c r="ANI601" s="204">
        <f>VLOOKUP(ANF601,$A$681:$F$2354,6,FALSE)</f>
        <v>334</v>
      </c>
      <c r="ANJ601" s="203" t="s">
        <v>65</v>
      </c>
      <c r="ANK601" s="10">
        <f>ANI601*1.3</f>
        <v>434.2</v>
      </c>
      <c r="ANL601" s="10"/>
      <c r="ANM601" s="273"/>
      <c r="ANN601" s="203" t="s">
        <v>64</v>
      </c>
      <c r="ANO601" s="276" t="s">
        <v>491</v>
      </c>
      <c r="ANQ601" s="204"/>
      <c r="ANR601" s="204">
        <f>VLOOKUP(ANO601,$A$681:$F$2354,6,FALSE)</f>
        <v>521</v>
      </c>
      <c r="ANS601" s="203" t="s">
        <v>65</v>
      </c>
      <c r="ANT601" s="10">
        <f>ANR601*1.3</f>
        <v>677.30000000000007</v>
      </c>
      <c r="ANU601" s="10"/>
      <c r="ANV601" s="273"/>
      <c r="ANW601" s="203" t="s">
        <v>64</v>
      </c>
      <c r="ANX601" s="276" t="s">
        <v>641</v>
      </c>
      <c r="ANZ601" s="204"/>
      <c r="AOA601" s="204">
        <f>VLOOKUP(ANX601,$A$681:$F$2354,6,FALSE)</f>
        <v>99</v>
      </c>
      <c r="AOB601" s="203" t="s">
        <v>65</v>
      </c>
      <c r="AOC601" s="10">
        <f>AOA601*1.3</f>
        <v>128.70000000000002</v>
      </c>
      <c r="AOD601" s="10"/>
      <c r="AOE601" s="273"/>
      <c r="AOF601" s="203" t="s">
        <v>64</v>
      </c>
      <c r="AOG601" s="276" t="s">
        <v>478</v>
      </c>
      <c r="AOI601" s="204"/>
      <c r="AOJ601" s="204">
        <f>VLOOKUP(AOG601,$A$681:$F$2354,6,FALSE)</f>
        <v>468</v>
      </c>
      <c r="AOK601" s="203" t="s">
        <v>65</v>
      </c>
      <c r="AOL601" s="10">
        <f>AOJ601*1.3</f>
        <v>608.4</v>
      </c>
      <c r="AOM601" s="10"/>
      <c r="AON601" s="273"/>
      <c r="AOO601" s="203" t="s">
        <v>64</v>
      </c>
      <c r="AOP601" s="276" t="s">
        <v>830</v>
      </c>
      <c r="AOR601" s="204"/>
      <c r="AOS601" s="204">
        <f>VLOOKUP(AOP601,$A$681:$F$2354,6,FALSE)</f>
        <v>760</v>
      </c>
      <c r="AOT601" s="203" t="s">
        <v>65</v>
      </c>
      <c r="AOU601" s="10">
        <f>AOS601*1.3</f>
        <v>988</v>
      </c>
      <c r="AOV601" s="10"/>
      <c r="AOW601" s="273"/>
      <c r="AOX601" s="203" t="s">
        <v>64</v>
      </c>
      <c r="AOY601" s="276" t="s">
        <v>478</v>
      </c>
      <c r="APA601" s="204"/>
      <c r="APB601" s="204">
        <f>VLOOKUP(AOY601,$A$681:$F$2354,6,FALSE)</f>
        <v>468</v>
      </c>
      <c r="APC601" s="203" t="s">
        <v>65</v>
      </c>
      <c r="APD601" s="10">
        <f>APB601*1.3</f>
        <v>608.4</v>
      </c>
      <c r="APE601" s="10"/>
      <c r="APF601" s="273"/>
      <c r="APG601" s="203" t="s">
        <v>64</v>
      </c>
      <c r="APH601" s="276" t="s">
        <v>957</v>
      </c>
      <c r="APJ601" s="204"/>
      <c r="APK601" s="204">
        <f>VLOOKUP(APH601,$A$681:$F$2354,6,FALSE)</f>
        <v>334</v>
      </c>
      <c r="APL601" s="203" t="s">
        <v>65</v>
      </c>
      <c r="APM601" s="10">
        <f>APK601*1.3</f>
        <v>434.2</v>
      </c>
      <c r="APN601" s="10"/>
      <c r="APO601" s="273"/>
      <c r="APP601" s="203" t="s">
        <v>64</v>
      </c>
      <c r="APQ601" s="276" t="s">
        <v>957</v>
      </c>
      <c r="APS601" s="204"/>
      <c r="APT601" s="204">
        <f>VLOOKUP(APQ601,$A$681:$F$2354,6,FALSE)</f>
        <v>334</v>
      </c>
      <c r="APU601" s="203" t="s">
        <v>65</v>
      </c>
      <c r="APV601" s="10">
        <f>APT601*1.3</f>
        <v>434.2</v>
      </c>
      <c r="APW601" s="10"/>
      <c r="APX601" s="273"/>
      <c r="APY601" s="203" t="s">
        <v>64</v>
      </c>
      <c r="APZ601" s="276" t="s">
        <v>569</v>
      </c>
      <c r="AQB601" s="204"/>
      <c r="AQC601" s="204">
        <f>VLOOKUP(APZ601,$A$681:$F$2354,6,FALSE)</f>
        <v>862</v>
      </c>
      <c r="AQD601" s="203" t="s">
        <v>65</v>
      </c>
      <c r="AQE601" s="10">
        <f>AQC601*1.3</f>
        <v>1120.6000000000001</v>
      </c>
      <c r="AQF601" s="10"/>
      <c r="AQG601" s="273"/>
    </row>
    <row r="602" spans="1:1125" s="14" customFormat="1" ht="15">
      <c r="A602" s="203" t="s">
        <v>66</v>
      </c>
      <c r="B602" s="276" t="s">
        <v>957</v>
      </c>
      <c r="D602" s="204"/>
      <c r="E602" s="204">
        <f>VLOOKUP(B602,$A$681:$F$2354,6,FALSE)</f>
        <v>334</v>
      </c>
      <c r="F602" s="203" t="s">
        <v>67</v>
      </c>
      <c r="G602" s="10">
        <f>E602*1.2</f>
        <v>400.8</v>
      </c>
      <c r="H602" s="10"/>
      <c r="I602" s="267"/>
      <c r="J602" s="203" t="s">
        <v>66</v>
      </c>
      <c r="K602" s="276" t="s">
        <v>957</v>
      </c>
      <c r="M602" s="204"/>
      <c r="N602" s="204">
        <f>VLOOKUP(K602,$A$681:$F$2354,6,FALSE)</f>
        <v>334</v>
      </c>
      <c r="O602" s="203" t="s">
        <v>67</v>
      </c>
      <c r="P602" s="10">
        <f>N602*1.2</f>
        <v>400.8</v>
      </c>
      <c r="Q602" s="10"/>
      <c r="R602" s="267"/>
      <c r="S602" s="203" t="s">
        <v>66</v>
      </c>
      <c r="T602" s="276" t="s">
        <v>957</v>
      </c>
      <c r="V602" s="204"/>
      <c r="W602" s="204">
        <f>VLOOKUP(T602,$A$681:$F$2354,6,FALSE)</f>
        <v>334</v>
      </c>
      <c r="X602" s="203" t="s">
        <v>67</v>
      </c>
      <c r="Y602" s="10">
        <f>W602*1.2</f>
        <v>400.8</v>
      </c>
      <c r="Z602" s="10"/>
      <c r="AA602" s="267"/>
      <c r="AB602" s="203" t="s">
        <v>66</v>
      </c>
      <c r="AC602" s="276" t="s">
        <v>1002</v>
      </c>
      <c r="AE602" s="204"/>
      <c r="AF602" s="204">
        <f>VLOOKUP(AC602,$A$681:$F$2354,6,FALSE)</f>
        <v>774</v>
      </c>
      <c r="AG602" s="203" t="s">
        <v>67</v>
      </c>
      <c r="AH602" s="10">
        <f>AF602*1.2</f>
        <v>928.8</v>
      </c>
      <c r="AI602" s="10"/>
      <c r="AJ602" s="267"/>
      <c r="AK602" s="203" t="s">
        <v>66</v>
      </c>
      <c r="AL602" s="276" t="s">
        <v>830</v>
      </c>
      <c r="AN602" s="204"/>
      <c r="AO602" s="204">
        <f>VLOOKUP(AL602,$A$681:$F$2354,6,FALSE)</f>
        <v>760</v>
      </c>
      <c r="AP602" s="203" t="s">
        <v>67</v>
      </c>
      <c r="AQ602" s="10">
        <f>AO602*1.2</f>
        <v>912</v>
      </c>
      <c r="AR602" s="10"/>
      <c r="AS602" s="267"/>
      <c r="AT602" s="203" t="s">
        <v>66</v>
      </c>
      <c r="AU602" s="276" t="s">
        <v>957</v>
      </c>
      <c r="AW602" s="204"/>
      <c r="AX602" s="204">
        <f>VLOOKUP(AU602,$A$681:$F$2354,6,FALSE)</f>
        <v>334</v>
      </c>
      <c r="AY602" s="203" t="s">
        <v>67</v>
      </c>
      <c r="AZ602" s="10">
        <f>AX602*1.2</f>
        <v>400.8</v>
      </c>
      <c r="BA602" s="10"/>
      <c r="BB602" s="267"/>
      <c r="BC602" s="203" t="s">
        <v>66</v>
      </c>
      <c r="BD602" s="276" t="s">
        <v>957</v>
      </c>
      <c r="BF602" s="204"/>
      <c r="BG602" s="204">
        <f>VLOOKUP(BD602,$A$681:$F$2354,6,FALSE)</f>
        <v>334</v>
      </c>
      <c r="BH602" s="203" t="s">
        <v>67</v>
      </c>
      <c r="BI602" s="10">
        <f>BG602*1.2</f>
        <v>400.8</v>
      </c>
      <c r="BJ602" s="10"/>
      <c r="BK602" s="267"/>
      <c r="BL602" s="203" t="s">
        <v>66</v>
      </c>
      <c r="BM602" s="276" t="s">
        <v>478</v>
      </c>
      <c r="BO602" s="204"/>
      <c r="BP602" s="204">
        <f>VLOOKUP(BM602,$A$681:$F$2354,6,FALSE)</f>
        <v>468</v>
      </c>
      <c r="BQ602" s="203" t="s">
        <v>67</v>
      </c>
      <c r="BR602" s="10">
        <f>BP602*1.2</f>
        <v>561.6</v>
      </c>
      <c r="BS602" s="10"/>
      <c r="BT602" s="267"/>
      <c r="BU602" s="203" t="s">
        <v>66</v>
      </c>
      <c r="BV602" s="276" t="s">
        <v>1002</v>
      </c>
      <c r="BX602" s="204"/>
      <c r="BY602" s="204">
        <f>VLOOKUP(BV602,$A$681:$F$2354,6,FALSE)</f>
        <v>774</v>
      </c>
      <c r="BZ602" s="203" t="s">
        <v>67</v>
      </c>
      <c r="CA602" s="10">
        <f>BY602*1.2</f>
        <v>928.8</v>
      </c>
      <c r="CB602" s="10"/>
      <c r="CC602" s="267"/>
      <c r="CD602" s="203" t="s">
        <v>66</v>
      </c>
      <c r="CE602" s="276" t="s">
        <v>957</v>
      </c>
      <c r="CG602" s="204"/>
      <c r="CH602" s="204">
        <f>VLOOKUP(CE602,$A$681:$F$2354,6,FALSE)</f>
        <v>334</v>
      </c>
      <c r="CI602" s="203" t="s">
        <v>67</v>
      </c>
      <c r="CJ602" s="10">
        <f>CH602*1.2</f>
        <v>400.8</v>
      </c>
      <c r="CK602" s="10"/>
      <c r="CL602" s="267"/>
      <c r="CM602" s="203" t="s">
        <v>66</v>
      </c>
      <c r="CN602" s="276" t="s">
        <v>957</v>
      </c>
      <c r="CP602" s="204"/>
      <c r="CQ602" s="204">
        <f>VLOOKUP(CN602,$A$681:$F$2354,6,FALSE)</f>
        <v>334</v>
      </c>
      <c r="CR602" s="203" t="s">
        <v>67</v>
      </c>
      <c r="CS602" s="10">
        <f>CQ602*1.2</f>
        <v>400.8</v>
      </c>
      <c r="CT602" s="10"/>
      <c r="CU602" s="267"/>
      <c r="CV602" s="203" t="s">
        <v>66</v>
      </c>
      <c r="CW602" s="276" t="s">
        <v>830</v>
      </c>
      <c r="CY602" s="204"/>
      <c r="CZ602" s="204">
        <f>VLOOKUP(CW602,$A$681:$F$2354,6,FALSE)</f>
        <v>760</v>
      </c>
      <c r="DA602" s="203" t="s">
        <v>67</v>
      </c>
      <c r="DB602" s="10">
        <f>CZ602*1.2</f>
        <v>912</v>
      </c>
      <c r="DC602" s="10"/>
      <c r="DD602" s="267"/>
      <c r="DE602" s="203" t="s">
        <v>66</v>
      </c>
      <c r="DF602" s="276" t="s">
        <v>478</v>
      </c>
      <c r="DH602" s="204"/>
      <c r="DI602" s="204">
        <f>VLOOKUP(DF602,$A$681:$F$2354,6,FALSE)</f>
        <v>468</v>
      </c>
      <c r="DJ602" s="203" t="s">
        <v>67</v>
      </c>
      <c r="DK602" s="10">
        <f>DI602*1.2</f>
        <v>561.6</v>
      </c>
      <c r="DL602" s="10"/>
      <c r="DM602" s="267"/>
      <c r="DN602" s="203" t="s">
        <v>66</v>
      </c>
      <c r="DO602" s="276" t="s">
        <v>1002</v>
      </c>
      <c r="DQ602" s="204"/>
      <c r="DR602" s="204">
        <f>VLOOKUP(DO602,$A$681:$F$2354,6,FALSE)</f>
        <v>774</v>
      </c>
      <c r="DS602" s="203" t="s">
        <v>67</v>
      </c>
      <c r="DT602" s="10">
        <f>DR602*1.2</f>
        <v>928.8</v>
      </c>
      <c r="DU602" s="10"/>
      <c r="DV602" s="267"/>
      <c r="DW602" s="203" t="s">
        <v>66</v>
      </c>
      <c r="DX602" s="278" t="s">
        <v>183</v>
      </c>
      <c r="DZ602" s="204"/>
      <c r="EA602" s="204" t="e">
        <f>VLOOKUP(DX602,$A$681:$F$2354,6,FALSE)</f>
        <v>#N/A</v>
      </c>
      <c r="EB602" s="203" t="s">
        <v>67</v>
      </c>
      <c r="EC602" s="10" t="e">
        <f>EA602*1.2</f>
        <v>#N/A</v>
      </c>
      <c r="ED602" s="10"/>
      <c r="EE602" s="267"/>
      <c r="EF602" s="203" t="s">
        <v>66</v>
      </c>
      <c r="EG602" s="276" t="s">
        <v>491</v>
      </c>
      <c r="EI602" s="204"/>
      <c r="EJ602" s="204">
        <f>VLOOKUP(EG602,$A$681:$F$2354,6,FALSE)</f>
        <v>521</v>
      </c>
      <c r="EK602" s="203" t="s">
        <v>67</v>
      </c>
      <c r="EL602" s="10">
        <f>EJ602*1.2</f>
        <v>625.19999999999993</v>
      </c>
      <c r="EM602" s="10"/>
      <c r="EN602" s="267"/>
      <c r="EO602" s="203" t="s">
        <v>66</v>
      </c>
      <c r="EP602" s="276" t="s">
        <v>957</v>
      </c>
      <c r="ER602" s="204"/>
      <c r="ES602" s="204">
        <f>VLOOKUP(EP602,$A$681:$F$2354,6,FALSE)</f>
        <v>334</v>
      </c>
      <c r="ET602" s="203" t="s">
        <v>67</v>
      </c>
      <c r="EU602" s="10">
        <f>ES602*1.2</f>
        <v>400.8</v>
      </c>
      <c r="EV602" s="10"/>
      <c r="EW602" s="267"/>
      <c r="EX602" s="203" t="s">
        <v>66</v>
      </c>
      <c r="EY602" s="276" t="s">
        <v>957</v>
      </c>
      <c r="FA602" s="204"/>
      <c r="FB602" s="204">
        <f>VLOOKUP(EY602,$A$681:$F$2354,6,FALSE)</f>
        <v>334</v>
      </c>
      <c r="FC602" s="203" t="s">
        <v>67</v>
      </c>
      <c r="FD602" s="10">
        <f>FB602*1.2</f>
        <v>400.8</v>
      </c>
      <c r="FE602" s="10"/>
      <c r="FF602" s="267"/>
      <c r="FG602" s="203" t="s">
        <v>66</v>
      </c>
      <c r="FH602" s="421" t="s">
        <v>957</v>
      </c>
      <c r="FJ602" s="204"/>
      <c r="FK602" s="204">
        <f>VLOOKUP(FH602,$A$681:$F$2354,6,FALSE)</f>
        <v>334</v>
      </c>
      <c r="FL602" s="203" t="s">
        <v>67</v>
      </c>
      <c r="FM602" s="10">
        <f>FK602*1.2</f>
        <v>400.8</v>
      </c>
      <c r="FN602" s="10"/>
      <c r="FO602" s="267"/>
      <c r="FP602" s="203" t="s">
        <v>66</v>
      </c>
      <c r="FQ602" s="276" t="s">
        <v>957</v>
      </c>
      <c r="FS602" s="204"/>
      <c r="FT602" s="204">
        <f>VLOOKUP(FQ602,$A$681:$F$2354,6,FALSE)</f>
        <v>334</v>
      </c>
      <c r="FU602" s="203" t="s">
        <v>67</v>
      </c>
      <c r="FV602" s="10">
        <f>FT602*1.2</f>
        <v>400.8</v>
      </c>
      <c r="FW602" s="10"/>
      <c r="FX602" s="267"/>
      <c r="FY602" s="203" t="s">
        <v>66</v>
      </c>
      <c r="FZ602" s="276" t="s">
        <v>957</v>
      </c>
      <c r="GB602" s="204"/>
      <c r="GC602" s="204">
        <f>VLOOKUP(FZ602,$A$681:$F$2354,6,FALSE)</f>
        <v>334</v>
      </c>
      <c r="GD602" s="203" t="s">
        <v>67</v>
      </c>
      <c r="GE602" s="10">
        <f>GC602*1.2</f>
        <v>400.8</v>
      </c>
      <c r="GF602" s="10"/>
      <c r="GG602" s="267"/>
      <c r="GH602" s="203" t="s">
        <v>66</v>
      </c>
      <c r="GI602" s="276" t="s">
        <v>957</v>
      </c>
      <c r="GK602" s="204"/>
      <c r="GL602" s="204">
        <f>VLOOKUP(GI602,$A$681:$F$2354,6,FALSE)</f>
        <v>334</v>
      </c>
      <c r="GM602" s="203" t="s">
        <v>67</v>
      </c>
      <c r="GN602" s="10">
        <f>GL602*1.2</f>
        <v>400.8</v>
      </c>
      <c r="GO602" s="10"/>
      <c r="GP602" s="267"/>
      <c r="GQ602" s="203" t="s">
        <v>66</v>
      </c>
      <c r="GR602" s="276" t="s">
        <v>1002</v>
      </c>
      <c r="GT602" s="204"/>
      <c r="GU602" s="204">
        <f>VLOOKUP(GR602,$A$681:$F$2354,6,FALSE)</f>
        <v>774</v>
      </c>
      <c r="GV602" s="203" t="s">
        <v>67</v>
      </c>
      <c r="GW602" s="10">
        <f>GU602*1.2</f>
        <v>928.8</v>
      </c>
      <c r="GX602" s="10"/>
      <c r="GY602" s="267"/>
      <c r="GZ602" s="203" t="s">
        <v>66</v>
      </c>
      <c r="HA602" s="276" t="s">
        <v>478</v>
      </c>
      <c r="HC602" s="204"/>
      <c r="HD602" s="204">
        <f>VLOOKUP(HA602,$A$681:$F$2354,6,FALSE)</f>
        <v>468</v>
      </c>
      <c r="HE602" s="203" t="s">
        <v>67</v>
      </c>
      <c r="HF602" s="10">
        <f>HD602*1.2</f>
        <v>561.6</v>
      </c>
      <c r="HG602" s="10"/>
      <c r="HH602" s="267"/>
      <c r="HI602" s="203" t="s">
        <v>66</v>
      </c>
      <c r="HJ602" s="276" t="s">
        <v>957</v>
      </c>
      <c r="HL602" s="204"/>
      <c r="HM602" s="204">
        <f>VLOOKUP(HJ602,$A$681:$F$2354,6,FALSE)</f>
        <v>334</v>
      </c>
      <c r="HN602" s="203" t="s">
        <v>67</v>
      </c>
      <c r="HO602" s="10">
        <f>HM602*1.2</f>
        <v>400.8</v>
      </c>
      <c r="HP602" s="10"/>
      <c r="HQ602" s="267"/>
      <c r="HR602" s="203" t="s">
        <v>66</v>
      </c>
      <c r="HS602" s="276" t="s">
        <v>830</v>
      </c>
      <c r="HU602" s="204"/>
      <c r="HV602" s="204">
        <f>VLOOKUP(HS602,$A$681:$F$2354,6,FALSE)</f>
        <v>760</v>
      </c>
      <c r="HW602" s="203" t="s">
        <v>67</v>
      </c>
      <c r="HX602" s="10">
        <f>HV602*1.2</f>
        <v>912</v>
      </c>
      <c r="HY602" s="10"/>
      <c r="HZ602" s="267"/>
      <c r="IA602" s="203" t="s">
        <v>66</v>
      </c>
      <c r="IB602" s="285" t="s">
        <v>183</v>
      </c>
      <c r="ID602" s="204"/>
      <c r="IE602" s="204" t="e">
        <f>VLOOKUP(IB602,$A$681:$F$2354,6,FALSE)</f>
        <v>#N/A</v>
      </c>
      <c r="IF602" s="203" t="s">
        <v>67</v>
      </c>
      <c r="IG602" s="10" t="e">
        <f>IE602*1.2</f>
        <v>#N/A</v>
      </c>
      <c r="IH602" s="10"/>
      <c r="II602" s="267"/>
      <c r="IJ602" s="203" t="s">
        <v>66</v>
      </c>
      <c r="IK602" s="276" t="s">
        <v>957</v>
      </c>
      <c r="IM602" s="204"/>
      <c r="IN602" s="204">
        <f>VLOOKUP(IK602,$A$681:$F$2354,6,FALSE)</f>
        <v>334</v>
      </c>
      <c r="IO602" s="203" t="s">
        <v>67</v>
      </c>
      <c r="IP602" s="10">
        <f>IN602*1.2</f>
        <v>400.8</v>
      </c>
      <c r="IQ602" s="10"/>
      <c r="IR602" s="267"/>
      <c r="IS602" s="203" t="s">
        <v>66</v>
      </c>
      <c r="IT602" s="276" t="s">
        <v>641</v>
      </c>
      <c r="IV602" s="204"/>
      <c r="IW602" s="204">
        <f>VLOOKUP(IT602,$A$681:$F$2354,6,FALSE)</f>
        <v>99</v>
      </c>
      <c r="IX602" s="203" t="s">
        <v>67</v>
      </c>
      <c r="IY602" s="10">
        <f>IW602*1.2</f>
        <v>118.8</v>
      </c>
      <c r="IZ602" s="10"/>
      <c r="JA602" s="267"/>
      <c r="JB602" s="203" t="s">
        <v>66</v>
      </c>
      <c r="JC602" s="276" t="s">
        <v>957</v>
      </c>
      <c r="JE602" s="204"/>
      <c r="JF602" s="204">
        <f>VLOOKUP(JC602,$A$681:$F$2354,6,FALSE)</f>
        <v>334</v>
      </c>
      <c r="JG602" s="203" t="s">
        <v>67</v>
      </c>
      <c r="JH602" s="10">
        <f>JF602*1.2</f>
        <v>400.8</v>
      </c>
      <c r="JI602" s="10"/>
      <c r="JJ602" s="267"/>
      <c r="JK602" s="203" t="s">
        <v>66</v>
      </c>
      <c r="JL602" s="276" t="s">
        <v>478</v>
      </c>
      <c r="JN602" s="204"/>
      <c r="JO602" s="204">
        <f>VLOOKUP(JL602,$A$681:$F$2354,6,FALSE)</f>
        <v>468</v>
      </c>
      <c r="JP602" s="203" t="s">
        <v>67</v>
      </c>
      <c r="JQ602" s="10">
        <f>JO602*1.2</f>
        <v>561.6</v>
      </c>
      <c r="JR602" s="10"/>
      <c r="JS602" s="267"/>
      <c r="JT602" s="203" t="s">
        <v>66</v>
      </c>
      <c r="JU602" s="276" t="s">
        <v>830</v>
      </c>
      <c r="JW602" s="204"/>
      <c r="JX602" s="204">
        <f>VLOOKUP(JU602,$A$681:$F$2354,6,FALSE)</f>
        <v>760</v>
      </c>
      <c r="JY602" s="203" t="s">
        <v>67</v>
      </c>
      <c r="JZ602" s="10">
        <f>JX602*1.2</f>
        <v>912</v>
      </c>
      <c r="KA602" s="10"/>
      <c r="KB602" s="267"/>
      <c r="KC602" s="203" t="s">
        <v>66</v>
      </c>
      <c r="KD602" s="276" t="s">
        <v>957</v>
      </c>
      <c r="KF602" s="204"/>
      <c r="KG602" s="204">
        <f>VLOOKUP(KD602,$A$681:$F$2354,6,FALSE)</f>
        <v>334</v>
      </c>
      <c r="KH602" s="203" t="s">
        <v>67</v>
      </c>
      <c r="KI602" s="10">
        <f>KG602*1.2</f>
        <v>400.8</v>
      </c>
      <c r="KJ602" s="10"/>
      <c r="KK602" s="267"/>
      <c r="KL602" s="203" t="s">
        <v>66</v>
      </c>
      <c r="KM602" s="276" t="s">
        <v>957</v>
      </c>
      <c r="KO602" s="204"/>
      <c r="KP602" s="204">
        <f>VLOOKUP(KM602,$A$681:$F$2354,6,FALSE)</f>
        <v>334</v>
      </c>
      <c r="KQ602" s="203" t="s">
        <v>67</v>
      </c>
      <c r="KR602" s="10">
        <f>KP602*1.2</f>
        <v>400.8</v>
      </c>
      <c r="KS602" s="10"/>
      <c r="KT602" s="267"/>
      <c r="KU602" s="203" t="s">
        <v>66</v>
      </c>
      <c r="KV602" s="276" t="s">
        <v>491</v>
      </c>
      <c r="KX602" s="204"/>
      <c r="KY602" s="204">
        <f>VLOOKUP(KV602,$A$681:$F$2354,6,FALSE)</f>
        <v>521</v>
      </c>
      <c r="KZ602" s="203" t="s">
        <v>67</v>
      </c>
      <c r="LA602" s="10">
        <f>KY602*1.2</f>
        <v>625.19999999999993</v>
      </c>
      <c r="LB602" s="10"/>
      <c r="LC602" s="267"/>
      <c r="LD602" s="203" t="s">
        <v>66</v>
      </c>
      <c r="LE602" s="276" t="s">
        <v>491</v>
      </c>
      <c r="LG602" s="204"/>
      <c r="LH602" s="204">
        <f>VLOOKUP(LE602,$A$681:$F$2354,6,FALSE)</f>
        <v>521</v>
      </c>
      <c r="LI602" s="203" t="s">
        <v>67</v>
      </c>
      <c r="LJ602" s="10">
        <f>LH602*1.2</f>
        <v>625.19999999999993</v>
      </c>
      <c r="LK602" s="10"/>
      <c r="LL602" s="267"/>
      <c r="LM602" s="203" t="s">
        <v>66</v>
      </c>
      <c r="LN602" s="276" t="s">
        <v>957</v>
      </c>
      <c r="LP602" s="204"/>
      <c r="LQ602" s="204">
        <f>VLOOKUP(LN602,$A$681:$F$2354,6,FALSE)</f>
        <v>334</v>
      </c>
      <c r="LR602" s="203" t="s">
        <v>67</v>
      </c>
      <c r="LS602" s="10">
        <f>LQ602*1.2</f>
        <v>400.8</v>
      </c>
      <c r="LT602" s="10"/>
      <c r="LU602" s="267"/>
      <c r="LV602" s="203" t="s">
        <v>66</v>
      </c>
      <c r="LW602" s="276" t="s">
        <v>830</v>
      </c>
      <c r="LY602" s="204"/>
      <c r="LZ602" s="204">
        <f>VLOOKUP(LW602,$A$681:$F$2354,6,FALSE)</f>
        <v>760</v>
      </c>
      <c r="MA602" s="203" t="s">
        <v>67</v>
      </c>
      <c r="MB602" s="10">
        <f>LZ602*1.2</f>
        <v>912</v>
      </c>
      <c r="MC602" s="10"/>
      <c r="MD602" s="267"/>
      <c r="ME602" s="203" t="s">
        <v>66</v>
      </c>
      <c r="MF602" s="276" t="s">
        <v>491</v>
      </c>
      <c r="MH602" s="204"/>
      <c r="MI602" s="204">
        <f>VLOOKUP(MF602,$A$681:$F$2354,6,FALSE)</f>
        <v>521</v>
      </c>
      <c r="MJ602" s="203" t="s">
        <v>67</v>
      </c>
      <c r="MK602" s="10">
        <f>MI602*1.2</f>
        <v>625.19999999999993</v>
      </c>
      <c r="ML602" s="10"/>
      <c r="MM602" s="267"/>
      <c r="MN602" s="203" t="s">
        <v>66</v>
      </c>
      <c r="MO602" s="276" t="s">
        <v>438</v>
      </c>
      <c r="MQ602" s="204"/>
      <c r="MR602" s="204">
        <f>VLOOKUP(MO602,$A$681:$F$2354,6,FALSE)</f>
        <v>18</v>
      </c>
      <c r="MS602" s="203" t="s">
        <v>67</v>
      </c>
      <c r="MT602" s="10">
        <f>MR602*1.2</f>
        <v>21.599999999999998</v>
      </c>
      <c r="MU602" s="10"/>
      <c r="MV602" s="267"/>
      <c r="MW602" s="203" t="s">
        <v>66</v>
      </c>
      <c r="MX602" s="276" t="s">
        <v>957</v>
      </c>
      <c r="MZ602" s="204"/>
      <c r="NA602" s="204">
        <f>VLOOKUP(MX602,$A$681:$F$2354,6,FALSE)</f>
        <v>334</v>
      </c>
      <c r="NB602" s="203" t="s">
        <v>67</v>
      </c>
      <c r="NC602" s="10">
        <f>NA602*1.2</f>
        <v>400.8</v>
      </c>
      <c r="ND602" s="10"/>
      <c r="NE602" s="267"/>
      <c r="NF602" s="203" t="s">
        <v>66</v>
      </c>
      <c r="NG602" s="276" t="s">
        <v>478</v>
      </c>
      <c r="NI602" s="204"/>
      <c r="NJ602" s="204">
        <f>VLOOKUP(NG602,$A$681:$F$2354,6,FALSE)</f>
        <v>468</v>
      </c>
      <c r="NK602" s="203" t="s">
        <v>67</v>
      </c>
      <c r="NL602" s="10">
        <f>NJ602*1.2</f>
        <v>561.6</v>
      </c>
      <c r="NM602" s="10"/>
      <c r="NN602" s="267"/>
      <c r="NO602" s="203" t="s">
        <v>66</v>
      </c>
      <c r="NP602" s="424" t="s">
        <v>569</v>
      </c>
      <c r="NR602" s="204"/>
      <c r="NS602" s="204">
        <f>VLOOKUP(NP602,$A$681:$F$2354,6,FALSE)</f>
        <v>862</v>
      </c>
      <c r="NT602" s="203" t="s">
        <v>67</v>
      </c>
      <c r="NU602" s="10">
        <f>NS602*1.2</f>
        <v>1034.3999999999999</v>
      </c>
      <c r="NV602" s="10"/>
      <c r="NW602" s="267"/>
      <c r="NX602" s="203" t="s">
        <v>66</v>
      </c>
      <c r="NY602" s="276" t="s">
        <v>830</v>
      </c>
      <c r="OA602" s="204"/>
      <c r="OB602" s="204">
        <f>VLOOKUP(NY602,$A$681:$F$2354,6,FALSE)</f>
        <v>760</v>
      </c>
      <c r="OC602" s="203" t="s">
        <v>67</v>
      </c>
      <c r="OD602" s="10">
        <f>OB602*1.2</f>
        <v>912</v>
      </c>
      <c r="OE602" s="10"/>
      <c r="OF602" s="267"/>
      <c r="OG602" s="203" t="s">
        <v>66</v>
      </c>
      <c r="OH602" s="276" t="s">
        <v>957</v>
      </c>
      <c r="OJ602" s="204"/>
      <c r="OK602" s="204">
        <f>VLOOKUP(OH602,$A$681:$F$2354,6,FALSE)</f>
        <v>334</v>
      </c>
      <c r="OL602" s="203" t="s">
        <v>67</v>
      </c>
      <c r="OM602" s="10">
        <f>OK602*1.2</f>
        <v>400.8</v>
      </c>
      <c r="ON602" s="10"/>
      <c r="OO602" s="267"/>
      <c r="OP602" s="203" t="s">
        <v>66</v>
      </c>
      <c r="OQ602" s="424" t="s">
        <v>830</v>
      </c>
      <c r="OS602" s="204"/>
      <c r="OT602" s="204">
        <f>VLOOKUP(OQ602,$A$681:$F$2354,6,FALSE)</f>
        <v>760</v>
      </c>
      <c r="OU602" s="203" t="s">
        <v>67</v>
      </c>
      <c r="OV602" s="10">
        <f>OT602*1.2</f>
        <v>912</v>
      </c>
      <c r="OW602" s="10"/>
      <c r="OX602" s="267"/>
      <c r="OY602" s="203" t="s">
        <v>66</v>
      </c>
      <c r="OZ602" s="428" t="s">
        <v>957</v>
      </c>
      <c r="PB602" s="204"/>
      <c r="PC602" s="204">
        <f>VLOOKUP(OZ602,$A$681:$F$2354,6,FALSE)</f>
        <v>334</v>
      </c>
      <c r="PD602" s="203" t="s">
        <v>67</v>
      </c>
      <c r="PE602" s="10">
        <f>PC602*1.2</f>
        <v>400.8</v>
      </c>
      <c r="PF602" s="10"/>
      <c r="PG602" s="267"/>
      <c r="PH602" s="203" t="s">
        <v>66</v>
      </c>
      <c r="PI602" s="276" t="s">
        <v>478</v>
      </c>
      <c r="PK602" s="204"/>
      <c r="PL602" s="204">
        <f>VLOOKUP(PI602,$A$681:$F$2354,6,FALSE)</f>
        <v>468</v>
      </c>
      <c r="PM602" s="203" t="s">
        <v>67</v>
      </c>
      <c r="PN602" s="10">
        <f>PL602*1.2</f>
        <v>561.6</v>
      </c>
      <c r="PO602" s="10"/>
      <c r="PP602" s="267"/>
      <c r="PQ602" s="203" t="s">
        <v>66</v>
      </c>
      <c r="PR602" s="276" t="s">
        <v>183</v>
      </c>
      <c r="PT602" s="204"/>
      <c r="PU602" s="204" t="e">
        <f>VLOOKUP(PR602,$A$681:$F$2354,6,FALSE)</f>
        <v>#N/A</v>
      </c>
      <c r="PV602" s="203" t="s">
        <v>67</v>
      </c>
      <c r="PW602" s="10" t="e">
        <f>PU602*1.2</f>
        <v>#N/A</v>
      </c>
      <c r="PX602" s="10"/>
      <c r="PY602" s="267"/>
      <c r="PZ602" s="203" t="s">
        <v>66</v>
      </c>
      <c r="QA602" s="276" t="s">
        <v>830</v>
      </c>
      <c r="QC602" s="204"/>
      <c r="QD602" s="204">
        <f>VLOOKUP(QA602,$A$681:$F$2354,6,FALSE)</f>
        <v>760</v>
      </c>
      <c r="QE602" s="203" t="s">
        <v>67</v>
      </c>
      <c r="QF602" s="10">
        <f>QD602*1.2</f>
        <v>912</v>
      </c>
      <c r="QG602" s="10"/>
      <c r="QH602" s="267"/>
      <c r="QI602" s="203" t="s">
        <v>66</v>
      </c>
      <c r="QJ602" s="276" t="s">
        <v>957</v>
      </c>
      <c r="QL602" s="204"/>
      <c r="QM602" s="204">
        <f>VLOOKUP(QJ602,$A$681:$F$2354,6,FALSE)</f>
        <v>334</v>
      </c>
      <c r="QN602" s="203" t="s">
        <v>67</v>
      </c>
      <c r="QO602" s="10">
        <f>QM602*1.2</f>
        <v>400.8</v>
      </c>
      <c r="QP602" s="10"/>
      <c r="QQ602" s="267"/>
      <c r="QR602" s="203" t="s">
        <v>66</v>
      </c>
      <c r="QS602" s="276" t="s">
        <v>957</v>
      </c>
      <c r="QU602" s="204"/>
      <c r="QV602" s="204">
        <f>VLOOKUP(QS602,$A$681:$F$2354,6,FALSE)</f>
        <v>334</v>
      </c>
      <c r="QW602" s="203" t="s">
        <v>67</v>
      </c>
      <c r="QX602" s="10">
        <f>QV602*1.2</f>
        <v>400.8</v>
      </c>
      <c r="QY602" s="10"/>
      <c r="QZ602" s="267"/>
      <c r="RA602" s="203" t="s">
        <v>66</v>
      </c>
      <c r="RB602" s="276" t="s">
        <v>478</v>
      </c>
      <c r="RD602" s="204"/>
      <c r="RE602" s="204">
        <f>VLOOKUP(RB602,$A$681:$F$2354,6,FALSE)</f>
        <v>468</v>
      </c>
      <c r="RF602" s="203" t="s">
        <v>67</v>
      </c>
      <c r="RG602" s="10">
        <f>RE602*1.2</f>
        <v>561.6</v>
      </c>
      <c r="RH602" s="10"/>
      <c r="RI602" s="267"/>
      <c r="RJ602" s="203" t="s">
        <v>66</v>
      </c>
      <c r="RK602" s="278" t="s">
        <v>183</v>
      </c>
      <c r="RM602" s="204"/>
      <c r="RN602" s="204" t="e">
        <f>VLOOKUP(RK602,$A$681:$F$2354,6,FALSE)</f>
        <v>#N/A</v>
      </c>
      <c r="RO602" s="203" t="s">
        <v>67</v>
      </c>
      <c r="RP602" s="10" t="e">
        <f>RN602*1.2</f>
        <v>#N/A</v>
      </c>
      <c r="RQ602" s="10"/>
      <c r="RR602" s="267"/>
      <c r="RS602" s="203" t="s">
        <v>66</v>
      </c>
      <c r="RT602" s="276" t="s">
        <v>957</v>
      </c>
      <c r="RV602" s="204"/>
      <c r="RW602" s="204">
        <f>VLOOKUP(RT602,$A$681:$F$2354,6,FALSE)</f>
        <v>334</v>
      </c>
      <c r="RX602" s="203" t="s">
        <v>67</v>
      </c>
      <c r="RY602" s="10">
        <f>RW602*1.2</f>
        <v>400.8</v>
      </c>
      <c r="RZ602" s="10"/>
      <c r="SA602" s="273"/>
      <c r="SB602" s="203" t="s">
        <v>66</v>
      </c>
      <c r="SC602" s="276" t="s">
        <v>438</v>
      </c>
      <c r="SE602" s="204"/>
      <c r="SF602" s="204">
        <f>VLOOKUP(SC602,$A$681:$F$2354,6,FALSE)</f>
        <v>18</v>
      </c>
      <c r="SG602" s="203" t="s">
        <v>67</v>
      </c>
      <c r="SH602" s="10">
        <f>SF602*1.2</f>
        <v>21.599999999999998</v>
      </c>
      <c r="SI602" s="10"/>
      <c r="SJ602" s="273"/>
      <c r="SK602" s="203" t="s">
        <v>66</v>
      </c>
      <c r="SL602" s="276" t="s">
        <v>478</v>
      </c>
      <c r="SN602" s="204"/>
      <c r="SO602" s="204">
        <f>VLOOKUP(SL602,$A$681:$F$2354,6,FALSE)</f>
        <v>468</v>
      </c>
      <c r="SP602" s="203" t="s">
        <v>67</v>
      </c>
      <c r="SQ602" s="10">
        <f>SO602*1.2</f>
        <v>561.6</v>
      </c>
      <c r="SR602" s="10"/>
      <c r="SS602" s="273"/>
      <c r="ST602" s="203" t="s">
        <v>66</v>
      </c>
      <c r="SU602" s="276" t="s">
        <v>478</v>
      </c>
      <c r="SW602" s="204"/>
      <c r="SX602" s="204">
        <f>VLOOKUP(SU602,$A$681:$F$2354,6,FALSE)</f>
        <v>468</v>
      </c>
      <c r="SY602" s="203" t="s">
        <v>67</v>
      </c>
      <c r="SZ602" s="10">
        <f>SX602*1.2</f>
        <v>561.6</v>
      </c>
      <c r="TA602" s="10"/>
      <c r="TB602" s="273"/>
      <c r="TC602" s="203" t="s">
        <v>66</v>
      </c>
      <c r="TD602" s="428" t="s">
        <v>957</v>
      </c>
      <c r="TF602" s="204"/>
      <c r="TG602" s="204">
        <f>VLOOKUP(TD602,$A$681:$F$2354,6,FALSE)</f>
        <v>334</v>
      </c>
      <c r="TH602" s="203" t="s">
        <v>67</v>
      </c>
      <c r="TI602" s="10">
        <f>TG602*1.2</f>
        <v>400.8</v>
      </c>
      <c r="TK602" s="273"/>
      <c r="TL602" s="203" t="s">
        <v>66</v>
      </c>
      <c r="TM602" s="276" t="s">
        <v>438</v>
      </c>
      <c r="TO602" s="204"/>
      <c r="TP602" s="204">
        <f>VLOOKUP(TM602,$A$681:$F$2354,6,FALSE)</f>
        <v>18</v>
      </c>
      <c r="TQ602" s="203" t="s">
        <v>67</v>
      </c>
      <c r="TR602" s="10">
        <f>TP602*1.2</f>
        <v>21.599999999999998</v>
      </c>
      <c r="TS602" s="10"/>
      <c r="TT602" s="273"/>
      <c r="TU602" s="203" t="s">
        <v>66</v>
      </c>
      <c r="TV602" s="276" t="s">
        <v>830</v>
      </c>
      <c r="TX602" s="204"/>
      <c r="TY602" s="204">
        <f>VLOOKUP(TV602,$A$681:$F$2354,6,FALSE)</f>
        <v>760</v>
      </c>
      <c r="TZ602" s="203" t="s">
        <v>67</v>
      </c>
      <c r="UA602" s="10">
        <f>TY602*1.2</f>
        <v>912</v>
      </c>
      <c r="UB602" s="10"/>
      <c r="UC602" s="273"/>
      <c r="UD602" s="203" t="s">
        <v>66</v>
      </c>
      <c r="UE602" s="285" t="s">
        <v>183</v>
      </c>
      <c r="UG602" s="204"/>
      <c r="UH602" s="204" t="e">
        <f>VLOOKUP(UE602,$A$681:$F$2354,6,FALSE)</f>
        <v>#N/A</v>
      </c>
      <c r="UI602" s="203" t="s">
        <v>67</v>
      </c>
      <c r="UJ602" s="10" t="e">
        <f>UH602*1.2</f>
        <v>#N/A</v>
      </c>
      <c r="UK602" s="10"/>
      <c r="UL602" s="273"/>
      <c r="UM602" s="203" t="s">
        <v>66</v>
      </c>
      <c r="UN602" s="276" t="s">
        <v>830</v>
      </c>
      <c r="UP602" s="204"/>
      <c r="UQ602" s="204">
        <f>VLOOKUP(UN602,$A$681:$F$2354,6,FALSE)</f>
        <v>760</v>
      </c>
      <c r="UR602" s="203" t="s">
        <v>67</v>
      </c>
      <c r="US602" s="10">
        <f>UQ602*1.2</f>
        <v>912</v>
      </c>
      <c r="UT602" s="10"/>
      <c r="UU602" s="273"/>
      <c r="UV602" s="203" t="s">
        <v>66</v>
      </c>
      <c r="UW602" s="276" t="s">
        <v>438</v>
      </c>
      <c r="UY602" s="204"/>
      <c r="UZ602" s="204">
        <f>VLOOKUP(UW602,$A$681:$F$2354,6,FALSE)</f>
        <v>18</v>
      </c>
      <c r="VA602" s="203" t="s">
        <v>67</v>
      </c>
      <c r="VB602" s="10">
        <f>UZ602*1.2</f>
        <v>21.599999999999998</v>
      </c>
      <c r="VC602" s="10"/>
      <c r="VD602" s="273"/>
      <c r="VE602" s="203" t="s">
        <v>66</v>
      </c>
      <c r="VF602" s="276" t="s">
        <v>957</v>
      </c>
      <c r="VH602" s="204"/>
      <c r="VI602" s="204">
        <f>VLOOKUP(VF602,$A$681:$F$2354,6,FALSE)</f>
        <v>334</v>
      </c>
      <c r="VJ602" s="203" t="s">
        <v>67</v>
      </c>
      <c r="VK602" s="10">
        <f>VI602*1.2</f>
        <v>400.8</v>
      </c>
      <c r="VL602" s="10"/>
      <c r="VM602" s="273"/>
      <c r="VN602" s="203" t="s">
        <v>66</v>
      </c>
      <c r="VO602" s="276" t="s">
        <v>468</v>
      </c>
      <c r="VQ602" s="204"/>
      <c r="VR602" s="204">
        <f>VLOOKUP(VO602,$A$681:$F$2354,6,FALSE)</f>
        <v>247</v>
      </c>
      <c r="VS602" s="203" t="s">
        <v>67</v>
      </c>
      <c r="VT602" s="10">
        <f>VR602*1.2</f>
        <v>296.39999999999998</v>
      </c>
      <c r="VU602" s="10"/>
      <c r="VV602" s="273"/>
      <c r="VW602" s="203" t="s">
        <v>66</v>
      </c>
      <c r="VX602" s="278" t="s">
        <v>183</v>
      </c>
      <c r="VZ602" s="204"/>
      <c r="WA602" s="204" t="e">
        <f>VLOOKUP(VX602,$A$681:$F$2354,6,FALSE)</f>
        <v>#N/A</v>
      </c>
      <c r="WB602" s="203" t="s">
        <v>67</v>
      </c>
      <c r="WC602" s="10" t="e">
        <f>WA602*1.2</f>
        <v>#N/A</v>
      </c>
      <c r="WE602" s="273"/>
      <c r="WF602" s="203" t="s">
        <v>66</v>
      </c>
      <c r="WG602" s="276" t="s">
        <v>478</v>
      </c>
      <c r="WI602" s="204"/>
      <c r="WJ602" s="204">
        <f>VLOOKUP(WG602,$A$681:$F$2354,6,FALSE)</f>
        <v>468</v>
      </c>
      <c r="WK602" s="203" t="s">
        <v>67</v>
      </c>
      <c r="WL602" s="10">
        <f>WJ602*1.2</f>
        <v>561.6</v>
      </c>
      <c r="WN602" s="273"/>
      <c r="WO602" s="203" t="s">
        <v>66</v>
      </c>
      <c r="WP602" s="278" t="s">
        <v>183</v>
      </c>
      <c r="WQ602" s="204"/>
      <c r="WR602" s="204"/>
      <c r="WS602" s="204" t="e">
        <f>VLOOKUP(WP602,$A$681:$F$2354,6,FALSE)</f>
        <v>#N/A</v>
      </c>
      <c r="WT602" s="203" t="s">
        <v>67</v>
      </c>
      <c r="WU602" s="10" t="e">
        <f>WS602*1.2</f>
        <v>#N/A</v>
      </c>
      <c r="WV602" s="10"/>
      <c r="WW602" s="273"/>
      <c r="WX602" s="203" t="s">
        <v>66</v>
      </c>
      <c r="WY602" s="278" t="s">
        <v>183</v>
      </c>
      <c r="XA602" s="204"/>
      <c r="XB602" s="204" t="e">
        <f>VLOOKUP(WY602,$A$681:$F$2354,6,FALSE)</f>
        <v>#N/A</v>
      </c>
      <c r="XC602" s="203" t="s">
        <v>67</v>
      </c>
      <c r="XD602" s="10" t="e">
        <f>XB602*1.2</f>
        <v>#N/A</v>
      </c>
      <c r="XF602" s="273"/>
      <c r="XG602" s="203" t="s">
        <v>66</v>
      </c>
      <c r="XH602" s="276" t="s">
        <v>438</v>
      </c>
      <c r="XJ602" s="204"/>
      <c r="XK602" s="204">
        <f>VLOOKUP(XH602,$A$681:$F$2354,6,FALSE)</f>
        <v>18</v>
      </c>
      <c r="XL602" s="203" t="s">
        <v>67</v>
      </c>
      <c r="XM602" s="10">
        <f>XK602*1.2</f>
        <v>21.599999999999998</v>
      </c>
      <c r="XO602" s="273"/>
      <c r="XP602" s="203" t="s">
        <v>66</v>
      </c>
      <c r="XQ602" s="276" t="s">
        <v>830</v>
      </c>
      <c r="XS602" s="204"/>
      <c r="XT602" s="204">
        <f>VLOOKUP(XQ602,$A$681:$F$2354,6,FALSE)</f>
        <v>760</v>
      </c>
      <c r="XU602" s="203" t="s">
        <v>67</v>
      </c>
      <c r="XV602" s="10">
        <f>XT602*1.2</f>
        <v>912</v>
      </c>
      <c r="XW602" s="10"/>
      <c r="XX602" s="273"/>
      <c r="XY602" s="203" t="s">
        <v>66</v>
      </c>
      <c r="XZ602" s="276" t="s">
        <v>491</v>
      </c>
      <c r="YB602" s="204"/>
      <c r="YC602" s="204">
        <f>VLOOKUP(XZ602,$A$681:$F$2354,6,FALSE)</f>
        <v>521</v>
      </c>
      <c r="YD602" s="203" t="s">
        <v>67</v>
      </c>
      <c r="YE602" s="10">
        <f>YC602*1.2</f>
        <v>625.19999999999993</v>
      </c>
      <c r="YG602" s="273"/>
      <c r="YH602" s="203" t="s">
        <v>66</v>
      </c>
      <c r="YI602" s="278" t="s">
        <v>183</v>
      </c>
      <c r="YK602" s="204"/>
      <c r="YL602" s="204" t="e">
        <f>VLOOKUP(YI602,$A$681:$F$2354,6,FALSE)</f>
        <v>#N/A</v>
      </c>
      <c r="YM602" s="203" t="s">
        <v>67</v>
      </c>
      <c r="YN602" s="10" t="e">
        <f>YL602*1.2</f>
        <v>#N/A</v>
      </c>
      <c r="YO602" s="10"/>
      <c r="YP602" s="273"/>
      <c r="YQ602" s="203" t="s">
        <v>66</v>
      </c>
      <c r="YR602" s="278" t="s">
        <v>183</v>
      </c>
      <c r="YT602" s="204"/>
      <c r="YU602" s="204" t="e">
        <f>VLOOKUP(YR602,$A$681:$F$2354,6,FALSE)</f>
        <v>#N/A</v>
      </c>
      <c r="YV602" s="203" t="s">
        <v>67</v>
      </c>
      <c r="YW602" s="10" t="e">
        <f>YU602*1.2</f>
        <v>#N/A</v>
      </c>
      <c r="YY602" s="273"/>
      <c r="YZ602" s="203" t="s">
        <v>66</v>
      </c>
      <c r="ZA602" s="428" t="s">
        <v>478</v>
      </c>
      <c r="ZC602" s="204"/>
      <c r="ZD602" s="204">
        <f>VLOOKUP(ZA602,$A$681:$F$2354,6,FALSE)</f>
        <v>468</v>
      </c>
      <c r="ZE602" s="203" t="s">
        <v>67</v>
      </c>
      <c r="ZF602" s="10">
        <f>ZD602*1.2</f>
        <v>561.6</v>
      </c>
      <c r="ZH602" s="273"/>
      <c r="ZI602" s="203" t="s">
        <v>66</v>
      </c>
      <c r="ZJ602" s="276" t="s">
        <v>957</v>
      </c>
      <c r="ZL602" s="204"/>
      <c r="ZM602" s="204">
        <f>VLOOKUP(ZJ602,$A$681:$F$2354,6,FALSE)</f>
        <v>334</v>
      </c>
      <c r="ZN602" s="203" t="s">
        <v>67</v>
      </c>
      <c r="ZO602" s="10">
        <f>ZM602*1.2</f>
        <v>400.8</v>
      </c>
      <c r="ZQ602" s="273"/>
      <c r="ZR602" s="203" t="s">
        <v>66</v>
      </c>
      <c r="ZS602" s="276" t="s">
        <v>641</v>
      </c>
      <c r="ZU602" s="204"/>
      <c r="ZV602" s="204">
        <f>VLOOKUP(ZS602,$A$681:$F$2354,6,FALSE)</f>
        <v>99</v>
      </c>
      <c r="ZW602" s="203" t="s">
        <v>67</v>
      </c>
      <c r="ZX602" s="10">
        <f>ZV602*1.2</f>
        <v>118.8</v>
      </c>
      <c r="ZY602" s="10"/>
      <c r="ZZ602" s="273"/>
      <c r="AAA602" s="203" t="s">
        <v>66</v>
      </c>
      <c r="AAB602" s="276" t="s">
        <v>478</v>
      </c>
      <c r="AAD602" s="204"/>
      <c r="AAE602" s="204">
        <f>VLOOKUP(AAB602,$A$681:$F$2354,6,FALSE)</f>
        <v>468</v>
      </c>
      <c r="AAF602" s="203" t="s">
        <v>67</v>
      </c>
      <c r="AAG602" s="10">
        <f>AAE602*1.2</f>
        <v>561.6</v>
      </c>
      <c r="AAH602" s="10"/>
      <c r="AAI602" s="273"/>
      <c r="AAJ602" s="203" t="s">
        <v>66</v>
      </c>
      <c r="AAK602" s="276" t="s">
        <v>478</v>
      </c>
      <c r="AAM602" s="204"/>
      <c r="AAN602" s="204">
        <f>VLOOKUP(AAK602,$A$681:$F$2354,6,FALSE)</f>
        <v>468</v>
      </c>
      <c r="AAO602" s="203" t="s">
        <v>67</v>
      </c>
      <c r="AAP602" s="10">
        <f>AAN602*1.2</f>
        <v>561.6</v>
      </c>
      <c r="AAQ602" s="10"/>
      <c r="AAR602" s="273"/>
      <c r="AAS602" s="203" t="s">
        <v>66</v>
      </c>
      <c r="AAT602" s="276" t="s">
        <v>641</v>
      </c>
      <c r="AAV602" s="204"/>
      <c r="AAW602" s="204">
        <f>VLOOKUP(AAT602,$A$681:$F$2354,6,FALSE)</f>
        <v>99</v>
      </c>
      <c r="AAX602" s="203" t="s">
        <v>67</v>
      </c>
      <c r="AAY602" s="10">
        <f>AAW602*1.2</f>
        <v>118.8</v>
      </c>
      <c r="AAZ602" s="10"/>
      <c r="ABA602" s="273"/>
      <c r="ABB602" s="203" t="s">
        <v>66</v>
      </c>
      <c r="ABC602" s="278" t="s">
        <v>183</v>
      </c>
      <c r="ABE602" s="204"/>
      <c r="ABF602" s="204" t="e">
        <f>VLOOKUP(ABC602,$A$681:$F$2354,6,FALSE)</f>
        <v>#N/A</v>
      </c>
      <c r="ABG602" s="203" t="s">
        <v>67</v>
      </c>
      <c r="ABH602" s="10" t="e">
        <f>ABF602*1.2</f>
        <v>#N/A</v>
      </c>
      <c r="ABI602" s="10"/>
      <c r="ABJ602" s="273"/>
      <c r="ABK602" s="203" t="s">
        <v>66</v>
      </c>
      <c r="ABL602" s="276" t="s">
        <v>478</v>
      </c>
      <c r="ABN602" s="204"/>
      <c r="ABO602" s="204">
        <f>VLOOKUP(ABL602,$A$681:$F$2354,6,FALSE)</f>
        <v>468</v>
      </c>
      <c r="ABP602" s="203" t="s">
        <v>67</v>
      </c>
      <c r="ABQ602" s="10">
        <f>ABO602*1.2</f>
        <v>561.6</v>
      </c>
      <c r="ABR602" s="10"/>
      <c r="ABS602" s="273"/>
      <c r="ABT602" s="203" t="s">
        <v>66</v>
      </c>
      <c r="ABU602" s="276" t="s">
        <v>957</v>
      </c>
      <c r="ABW602" s="204"/>
      <c r="ABX602" s="204">
        <f>VLOOKUP(ABU602,$A$681:$F$2354,6,FALSE)</f>
        <v>334</v>
      </c>
      <c r="ABY602" s="203" t="s">
        <v>67</v>
      </c>
      <c r="ABZ602" s="10">
        <f>ABX602*1.2</f>
        <v>400.8</v>
      </c>
      <c r="ACA602" s="10"/>
      <c r="ACB602" s="273"/>
      <c r="ACC602" s="203" t="s">
        <v>66</v>
      </c>
      <c r="ACD602" s="278" t="s">
        <v>183</v>
      </c>
      <c r="ACF602" s="204"/>
      <c r="ACG602" s="204" t="e">
        <f>VLOOKUP(ACD602,$A$681:$F$2354,6,FALSE)</f>
        <v>#N/A</v>
      </c>
      <c r="ACH602" s="203" t="s">
        <v>67</v>
      </c>
      <c r="ACI602" s="10" t="e">
        <f>ACG602*1.2</f>
        <v>#N/A</v>
      </c>
      <c r="ACJ602" s="10"/>
      <c r="ACK602" s="273"/>
      <c r="ACL602" s="203" t="s">
        <v>66</v>
      </c>
      <c r="ACM602" s="278" t="s">
        <v>183</v>
      </c>
      <c r="ACO602" s="204"/>
      <c r="ACP602" s="204" t="e">
        <f>VLOOKUP(ACM602,$A$681:$F$2354,6,FALSE)</f>
        <v>#N/A</v>
      </c>
      <c r="ACQ602" s="203" t="s">
        <v>67</v>
      </c>
      <c r="ACR602" s="10" t="e">
        <f>ACP602*1.2</f>
        <v>#N/A</v>
      </c>
      <c r="ACS602" s="10"/>
      <c r="ACT602" s="273"/>
      <c r="ACU602" s="203" t="s">
        <v>66</v>
      </c>
      <c r="ACV602" s="278" t="s">
        <v>183</v>
      </c>
      <c r="ACX602" s="204"/>
      <c r="ACY602" s="204" t="e">
        <f>VLOOKUP(ACV602,$A$681:$F$2354,6,FALSE)</f>
        <v>#N/A</v>
      </c>
      <c r="ACZ602" s="203" t="s">
        <v>67</v>
      </c>
      <c r="ADA602" s="10" t="e">
        <f>ACY602*1.2</f>
        <v>#N/A</v>
      </c>
      <c r="ADB602" s="10"/>
      <c r="ADC602" s="273"/>
      <c r="ADD602" s="203" t="s">
        <v>66</v>
      </c>
      <c r="ADE602" s="278" t="s">
        <v>183</v>
      </c>
      <c r="ADG602" s="204"/>
      <c r="ADH602" s="204" t="e">
        <f>VLOOKUP(ADE602,$A$681:$F$2354,6,FALSE)</f>
        <v>#N/A</v>
      </c>
      <c r="ADI602" s="203" t="s">
        <v>67</v>
      </c>
      <c r="ADJ602" s="10" t="e">
        <f>ADH602*1.2</f>
        <v>#N/A</v>
      </c>
      <c r="ADL602" s="273"/>
      <c r="ADM602" s="203" t="s">
        <v>66</v>
      </c>
      <c r="ADN602" s="278" t="s">
        <v>183</v>
      </c>
      <c r="ADP602" s="204"/>
      <c r="ADQ602" s="204" t="e">
        <f>VLOOKUP(ADN602,$A$681:$F$2354,6,FALSE)</f>
        <v>#N/A</v>
      </c>
      <c r="ADR602" s="203" t="s">
        <v>67</v>
      </c>
      <c r="ADS602" s="10" t="e">
        <f>ADQ602*1.2</f>
        <v>#N/A</v>
      </c>
      <c r="ADT602" s="10"/>
      <c r="ADU602" s="273"/>
      <c r="ADV602" s="203" t="s">
        <v>66</v>
      </c>
      <c r="ADW602" s="278" t="s">
        <v>183</v>
      </c>
      <c r="ADY602" s="204"/>
      <c r="ADZ602" s="204" t="e">
        <f>VLOOKUP(ADW602,$A$681:$F$2354,6,FALSE)</f>
        <v>#N/A</v>
      </c>
      <c r="AEA602" s="203" t="s">
        <v>67</v>
      </c>
      <c r="AEB602" s="10" t="e">
        <f>ADZ602*1.2</f>
        <v>#N/A</v>
      </c>
      <c r="AED602" s="273"/>
      <c r="AEE602" s="203" t="s">
        <v>66</v>
      </c>
      <c r="AEF602" s="278" t="s">
        <v>183</v>
      </c>
      <c r="AEH602" s="204"/>
      <c r="AEI602" s="204" t="e">
        <f>VLOOKUP(AEF602,$A$681:$F$2354,6,FALSE)</f>
        <v>#N/A</v>
      </c>
      <c r="AEJ602" s="203" t="s">
        <v>67</v>
      </c>
      <c r="AEK602" s="10" t="e">
        <f>AEI602*1.2</f>
        <v>#N/A</v>
      </c>
      <c r="AEM602" s="273"/>
      <c r="AEN602" s="203" t="s">
        <v>66</v>
      </c>
      <c r="AEO602" s="278" t="s">
        <v>183</v>
      </c>
      <c r="AEQ602" s="204"/>
      <c r="AER602" s="204" t="e">
        <f>VLOOKUP(AEO602,$A$681:$F$2354,6,FALSE)</f>
        <v>#N/A</v>
      </c>
      <c r="AES602" s="203" t="s">
        <v>67</v>
      </c>
      <c r="AET602" s="10" t="e">
        <f>AER602*1.2</f>
        <v>#N/A</v>
      </c>
      <c r="AEV602" s="273"/>
      <c r="AEW602" s="203" t="s">
        <v>66</v>
      </c>
      <c r="AEX602" s="278" t="s">
        <v>183</v>
      </c>
      <c r="AEZ602" s="204"/>
      <c r="AFA602" s="204" t="e">
        <f>VLOOKUP(AEX602,$A$681:$F$2354,6,FALSE)</f>
        <v>#N/A</v>
      </c>
      <c r="AFB602" s="203" t="s">
        <v>67</v>
      </c>
      <c r="AFC602" s="10" t="e">
        <f>AFA602*1.2</f>
        <v>#N/A</v>
      </c>
      <c r="AFD602" s="10"/>
      <c r="AFE602" s="273"/>
      <c r="AFF602" s="203" t="s">
        <v>66</v>
      </c>
      <c r="AFG602" s="278" t="s">
        <v>183</v>
      </c>
      <c r="AFI602" s="204"/>
      <c r="AFJ602" s="204" t="e">
        <f>VLOOKUP(AFG602,$A$681:$F$2354,6,FALSE)</f>
        <v>#N/A</v>
      </c>
      <c r="AFK602" s="203" t="s">
        <v>67</v>
      </c>
      <c r="AFL602" s="10" t="e">
        <f>AFJ602*1.2</f>
        <v>#N/A</v>
      </c>
      <c r="AFM602" s="10"/>
      <c r="AFN602" s="273"/>
      <c r="AFO602" s="203" t="s">
        <v>66</v>
      </c>
      <c r="AFP602" s="278" t="s">
        <v>183</v>
      </c>
      <c r="AFR602" s="204"/>
      <c r="AFS602" s="204" t="e">
        <f>VLOOKUP(AFP602,$A$681:$F$2354,6,FALSE)</f>
        <v>#N/A</v>
      </c>
      <c r="AFT602" s="203" t="s">
        <v>67</v>
      </c>
      <c r="AFU602" s="10" t="e">
        <f>AFS602*1.2</f>
        <v>#N/A</v>
      </c>
      <c r="AFV602" s="10"/>
      <c r="AFW602" s="273"/>
      <c r="AFX602" s="203" t="s">
        <v>66</v>
      </c>
      <c r="AFY602" s="278" t="s">
        <v>183</v>
      </c>
      <c r="AGA602" s="204"/>
      <c r="AGB602" s="204" t="e">
        <f>VLOOKUP(AFY602,$A$681:$F$2354,6,FALSE)</f>
        <v>#N/A</v>
      </c>
      <c r="AGC602" s="203" t="s">
        <v>67</v>
      </c>
      <c r="AGD602" s="10" t="e">
        <f>AGB602*1.2</f>
        <v>#N/A</v>
      </c>
      <c r="AGE602" s="10"/>
      <c r="AGF602" s="273"/>
      <c r="AGG602" s="203" t="s">
        <v>66</v>
      </c>
      <c r="AGH602" s="278" t="s">
        <v>183</v>
      </c>
      <c r="AGJ602" s="204"/>
      <c r="AGK602" s="204" t="e">
        <f>VLOOKUP(AGH602,$A$681:$F$2354,6,FALSE)</f>
        <v>#N/A</v>
      </c>
      <c r="AGL602" s="203" t="s">
        <v>67</v>
      </c>
      <c r="AGM602" s="10" t="e">
        <f>AGK602*1.2</f>
        <v>#N/A</v>
      </c>
      <c r="AGN602" s="10"/>
      <c r="AGO602" s="273"/>
      <c r="AGP602" s="203" t="s">
        <v>66</v>
      </c>
      <c r="AGQ602" s="278" t="s">
        <v>183</v>
      </c>
      <c r="AGS602" s="204"/>
      <c r="AGT602" s="204" t="e">
        <f>VLOOKUP(AGQ602,$A$681:$F$2354,6,FALSE)</f>
        <v>#N/A</v>
      </c>
      <c r="AGU602" s="203" t="s">
        <v>67</v>
      </c>
      <c r="AGV602" s="10" t="e">
        <f>AGT602*1.2</f>
        <v>#N/A</v>
      </c>
      <c r="AGW602" s="10"/>
      <c r="AGX602" s="273"/>
      <c r="AGY602" s="203" t="s">
        <v>66</v>
      </c>
      <c r="AGZ602" s="276" t="s">
        <v>468</v>
      </c>
      <c r="AHB602" s="204"/>
      <c r="AHC602" s="204">
        <f>VLOOKUP(AGZ602,$A$681:$F$2354,6,FALSE)</f>
        <v>247</v>
      </c>
      <c r="AHD602" s="203" t="s">
        <v>67</v>
      </c>
      <c r="AHE602" s="10">
        <f>AHC602*1.2</f>
        <v>296.39999999999998</v>
      </c>
      <c r="AHF602" s="10"/>
      <c r="AHG602" s="273"/>
      <c r="AHH602" s="203" t="s">
        <v>66</v>
      </c>
      <c r="AHI602" s="276" t="s">
        <v>468</v>
      </c>
      <c r="AHK602" s="204"/>
      <c r="AHL602" s="204">
        <f>VLOOKUP(AHI602,$A$681:$F$2354,6,FALSE)</f>
        <v>247</v>
      </c>
      <c r="AHM602" s="203" t="s">
        <v>67</v>
      </c>
      <c r="AHN602" s="10">
        <f>AHL602*1.2</f>
        <v>296.39999999999998</v>
      </c>
      <c r="AHO602" s="10"/>
      <c r="AHP602" s="273"/>
      <c r="AHQ602" s="203" t="s">
        <v>66</v>
      </c>
      <c r="AHR602" s="276" t="s">
        <v>641</v>
      </c>
      <c r="AHT602" s="204"/>
      <c r="AHU602" s="204">
        <f>VLOOKUP(AHR602,$A$681:$F$2354,6,FALSE)</f>
        <v>99</v>
      </c>
      <c r="AHV602" s="203" t="s">
        <v>67</v>
      </c>
      <c r="AHW602" s="10">
        <f>AHU602*1.2</f>
        <v>118.8</v>
      </c>
      <c r="AHX602" s="10"/>
      <c r="AHY602" s="273"/>
      <c r="AHZ602" s="203" t="s">
        <v>66</v>
      </c>
      <c r="AIA602" s="276" t="s">
        <v>957</v>
      </c>
      <c r="AIC602" s="204"/>
      <c r="AID602" s="204">
        <f>VLOOKUP(AIA602,$A$681:$F$2354,6,FALSE)</f>
        <v>334</v>
      </c>
      <c r="AIE602" s="203" t="s">
        <v>67</v>
      </c>
      <c r="AIF602" s="10">
        <f>AID602*1.2</f>
        <v>400.8</v>
      </c>
      <c r="AIG602" s="10"/>
      <c r="AIH602" s="273"/>
      <c r="AII602" s="203" t="s">
        <v>66</v>
      </c>
      <c r="AIJ602" s="276" t="s">
        <v>438</v>
      </c>
      <c r="AIL602" s="204"/>
      <c r="AIM602" s="204">
        <f>VLOOKUP(AIJ602,$A$681:$F$2354,6,FALSE)</f>
        <v>18</v>
      </c>
      <c r="AIN602" s="203" t="s">
        <v>67</v>
      </c>
      <c r="AIO602" s="10">
        <f>AIM602*1.2</f>
        <v>21.599999999999998</v>
      </c>
      <c r="AIP602" s="10"/>
      <c r="AIQ602" s="273"/>
      <c r="AIR602" s="203" t="s">
        <v>66</v>
      </c>
      <c r="AIS602" s="276" t="s">
        <v>569</v>
      </c>
      <c r="AIU602" s="204"/>
      <c r="AIV602" s="204">
        <f>VLOOKUP(AIS602,$A$681:$F$2354,6,FALSE)</f>
        <v>862</v>
      </c>
      <c r="AIW602" s="203" t="s">
        <v>67</v>
      </c>
      <c r="AIX602" s="10">
        <f>AIV602*1.2</f>
        <v>1034.3999999999999</v>
      </c>
      <c r="AIY602" s="10"/>
      <c r="AIZ602" s="273"/>
      <c r="AJA602" s="203" t="s">
        <v>66</v>
      </c>
      <c r="AJB602" s="276" t="s">
        <v>957</v>
      </c>
      <c r="AJD602" s="204"/>
      <c r="AJE602" s="204">
        <f>VLOOKUP(AJB602,$A$681:$F$2354,6,FALSE)</f>
        <v>334</v>
      </c>
      <c r="AJF602" s="203" t="s">
        <v>67</v>
      </c>
      <c r="AJG602" s="10">
        <f>AJE602*1.2</f>
        <v>400.8</v>
      </c>
      <c r="AJH602" s="10"/>
      <c r="AJI602" s="273"/>
      <c r="AJJ602" s="203" t="s">
        <v>66</v>
      </c>
      <c r="AJK602" s="276" t="s">
        <v>491</v>
      </c>
      <c r="AJM602" s="204"/>
      <c r="AJN602" s="204">
        <f>VLOOKUP(AJK602,$A$681:$F$2354,6,FALSE)</f>
        <v>521</v>
      </c>
      <c r="AJO602" s="203" t="s">
        <v>67</v>
      </c>
      <c r="AJP602" s="10">
        <f>AJN602*1.2</f>
        <v>625.19999999999993</v>
      </c>
      <c r="AJQ602" s="10"/>
      <c r="AJR602" s="273"/>
      <c r="AJS602" s="203" t="s">
        <v>66</v>
      </c>
      <c r="AJT602" s="431" t="s">
        <v>957</v>
      </c>
      <c r="AJV602" s="204"/>
      <c r="AJW602" s="204">
        <f>VLOOKUP(AJT602,$A$681:$F$2354,6,FALSE)</f>
        <v>334</v>
      </c>
      <c r="AJX602" s="203" t="s">
        <v>67</v>
      </c>
      <c r="AJY602" s="10">
        <f>AJW602*1.2</f>
        <v>400.8</v>
      </c>
      <c r="AJZ602" s="10"/>
      <c r="AKA602" s="273"/>
      <c r="AKB602" s="203" t="s">
        <v>66</v>
      </c>
      <c r="AKC602" s="276" t="s">
        <v>830</v>
      </c>
      <c r="AKE602" s="204"/>
      <c r="AKF602" s="204">
        <f>VLOOKUP(AKC602,$A$681:$F$2354,6,FALSE)</f>
        <v>760</v>
      </c>
      <c r="AKG602" s="203" t="s">
        <v>67</v>
      </c>
      <c r="AKH602" s="10">
        <f>AKF602*1.2</f>
        <v>912</v>
      </c>
      <c r="AKI602" s="10"/>
      <c r="AKJ602" s="273"/>
      <c r="AKK602" s="203" t="s">
        <v>66</v>
      </c>
      <c r="AKL602" s="276" t="s">
        <v>830</v>
      </c>
      <c r="AKN602" s="204"/>
      <c r="AKO602" s="204">
        <f>VLOOKUP(AKL602,$A$681:$F$2354,6,FALSE)</f>
        <v>760</v>
      </c>
      <c r="AKP602" s="203" t="s">
        <v>67</v>
      </c>
      <c r="AKQ602" s="10">
        <f>AKO602*1.2</f>
        <v>912</v>
      </c>
      <c r="AKR602" s="10"/>
      <c r="AKS602" s="273"/>
      <c r="AKT602" s="203" t="s">
        <v>66</v>
      </c>
      <c r="AKU602" s="276" t="s">
        <v>438</v>
      </c>
      <c r="AKW602" s="204"/>
      <c r="AKX602" s="204">
        <f>VLOOKUP(AKU602,$A$681:$F$2354,6,FALSE)</f>
        <v>18</v>
      </c>
      <c r="AKY602" s="203" t="s">
        <v>67</v>
      </c>
      <c r="AKZ602" s="10">
        <f>AKX602*1.2</f>
        <v>21.599999999999998</v>
      </c>
      <c r="ALA602" s="10"/>
      <c r="ALB602" s="273"/>
      <c r="ALC602" s="203" t="s">
        <v>66</v>
      </c>
      <c r="ALD602" s="276" t="s">
        <v>641</v>
      </c>
      <c r="ALF602" s="204"/>
      <c r="ALG602" s="204">
        <f>VLOOKUP(ALD602,$A$681:$F$2354,6,FALSE)</f>
        <v>99</v>
      </c>
      <c r="ALH602" s="203" t="s">
        <v>67</v>
      </c>
      <c r="ALI602" s="10">
        <f>ALG602*1.2</f>
        <v>118.8</v>
      </c>
      <c r="ALJ602" s="10"/>
      <c r="ALK602" s="273"/>
      <c r="ALL602" s="203" t="s">
        <v>66</v>
      </c>
      <c r="ALM602" s="276" t="s">
        <v>478</v>
      </c>
      <c r="ALO602" s="204"/>
      <c r="ALP602" s="204">
        <f>VLOOKUP(ALM602,$A$681:$F$2354,6,FALSE)</f>
        <v>468</v>
      </c>
      <c r="ALQ602" s="203" t="s">
        <v>67</v>
      </c>
      <c r="ALR602" s="10">
        <f>ALP602*1.2</f>
        <v>561.6</v>
      </c>
      <c r="ALS602" s="10"/>
      <c r="ALT602" s="273"/>
      <c r="ALU602" s="203" t="s">
        <v>66</v>
      </c>
      <c r="ALV602" s="276" t="s">
        <v>569</v>
      </c>
      <c r="ALX602" s="204"/>
      <c r="ALY602" s="204">
        <f>VLOOKUP(ALV602,$A$681:$F$2354,6,FALSE)</f>
        <v>862</v>
      </c>
      <c r="ALZ602" s="203" t="s">
        <v>67</v>
      </c>
      <c r="AMA602" s="10">
        <f>ALY602*1.2</f>
        <v>1034.3999999999999</v>
      </c>
      <c r="AMB602" s="10"/>
      <c r="AMC602" s="273"/>
      <c r="AMD602" s="203" t="s">
        <v>66</v>
      </c>
      <c r="AME602" s="276" t="s">
        <v>491</v>
      </c>
      <c r="AMG602" s="204"/>
      <c r="AMH602" s="204">
        <f>VLOOKUP(AME602,$A$681:$F$2354,6,FALSE)</f>
        <v>521</v>
      </c>
      <c r="AMI602" s="203" t="s">
        <v>67</v>
      </c>
      <c r="AMJ602" s="10">
        <f>AMH602*1.2</f>
        <v>625.19999999999993</v>
      </c>
      <c r="AMK602" s="10"/>
      <c r="AML602" s="273"/>
      <c r="AMM602" s="203" t="s">
        <v>66</v>
      </c>
      <c r="AMN602" s="276" t="s">
        <v>491</v>
      </c>
      <c r="AMP602" s="204"/>
      <c r="AMQ602" s="204">
        <f>VLOOKUP(AMN602,$A$681:$F$2354,6,FALSE)</f>
        <v>521</v>
      </c>
      <c r="AMR602" s="203" t="s">
        <v>67</v>
      </c>
      <c r="AMS602" s="10">
        <f>AMQ602*1.2</f>
        <v>625.19999999999993</v>
      </c>
      <c r="AMT602" s="10"/>
      <c r="AMU602" s="273"/>
      <c r="AMV602" s="203" t="s">
        <v>66</v>
      </c>
      <c r="AMW602" s="276" t="s">
        <v>569</v>
      </c>
      <c r="AMY602" s="204"/>
      <c r="AMZ602" s="204">
        <f>VLOOKUP(AMW602,$A$681:$F$2354,6,FALSE)</f>
        <v>862</v>
      </c>
      <c r="ANA602" s="203" t="s">
        <v>67</v>
      </c>
      <c r="ANB602" s="10">
        <f>AMZ602*1.2</f>
        <v>1034.3999999999999</v>
      </c>
      <c r="ANC602" s="10"/>
      <c r="AND602" s="273"/>
      <c r="ANE602" s="203" t="s">
        <v>66</v>
      </c>
      <c r="ANF602" s="276" t="s">
        <v>497</v>
      </c>
      <c r="ANH602" s="204"/>
      <c r="ANI602" s="204">
        <f>VLOOKUP(ANF602,$A$681:$F$2354,6,FALSE)</f>
        <v>239</v>
      </c>
      <c r="ANJ602" s="203" t="s">
        <v>67</v>
      </c>
      <c r="ANK602" s="10">
        <f>ANI602*1.2</f>
        <v>286.8</v>
      </c>
      <c r="ANL602" s="10"/>
      <c r="ANM602" s="273"/>
      <c r="ANN602" s="203" t="s">
        <v>66</v>
      </c>
      <c r="ANO602" s="276" t="s">
        <v>569</v>
      </c>
      <c r="ANQ602" s="204"/>
      <c r="ANR602" s="204">
        <f>VLOOKUP(ANO602,$A$681:$F$2354,6,FALSE)</f>
        <v>862</v>
      </c>
      <c r="ANS602" s="203" t="s">
        <v>67</v>
      </c>
      <c r="ANT602" s="10">
        <f>ANR602*1.2</f>
        <v>1034.3999999999999</v>
      </c>
      <c r="ANU602" s="10"/>
      <c r="ANV602" s="273"/>
      <c r="ANW602" s="203" t="s">
        <v>66</v>
      </c>
      <c r="ANX602" s="276" t="s">
        <v>957</v>
      </c>
      <c r="ANZ602" s="204"/>
      <c r="AOA602" s="204">
        <f>VLOOKUP(ANX602,$A$681:$F$2354,6,FALSE)</f>
        <v>334</v>
      </c>
      <c r="AOB602" s="203" t="s">
        <v>67</v>
      </c>
      <c r="AOC602" s="10">
        <f>AOA602*1.2</f>
        <v>400.8</v>
      </c>
      <c r="AOD602" s="10"/>
      <c r="AOE602" s="273"/>
      <c r="AOF602" s="203" t="s">
        <v>66</v>
      </c>
      <c r="AOG602" s="276" t="s">
        <v>957</v>
      </c>
      <c r="AOI602" s="204"/>
      <c r="AOJ602" s="204">
        <f>VLOOKUP(AOG602,$A$681:$F$2354,6,FALSE)</f>
        <v>334</v>
      </c>
      <c r="AOK602" s="203" t="s">
        <v>67</v>
      </c>
      <c r="AOL602" s="10">
        <f>AOJ602*1.2</f>
        <v>400.8</v>
      </c>
      <c r="AOM602" s="10"/>
      <c r="AON602" s="273"/>
      <c r="AOO602" s="203" t="s">
        <v>66</v>
      </c>
      <c r="AOP602" s="276" t="s">
        <v>957</v>
      </c>
      <c r="AOR602" s="204"/>
      <c r="AOS602" s="204">
        <f>VLOOKUP(AOP602,$A$681:$F$2354,6,FALSE)</f>
        <v>334</v>
      </c>
      <c r="AOT602" s="203" t="s">
        <v>67</v>
      </c>
      <c r="AOU602" s="10">
        <f>AOS602*1.2</f>
        <v>400.8</v>
      </c>
      <c r="AOV602" s="10"/>
      <c r="AOW602" s="273"/>
      <c r="AOX602" s="203" t="s">
        <v>66</v>
      </c>
      <c r="AOY602" s="276" t="s">
        <v>957</v>
      </c>
      <c r="APA602" s="204"/>
      <c r="APB602" s="204">
        <f>VLOOKUP(AOY602,$A$681:$F$2354,6,FALSE)</f>
        <v>334</v>
      </c>
      <c r="APC602" s="203" t="s">
        <v>67</v>
      </c>
      <c r="APD602" s="10">
        <f>APB602*1.2</f>
        <v>400.8</v>
      </c>
      <c r="APE602" s="10"/>
      <c r="APF602" s="273"/>
      <c r="APG602" s="203" t="s">
        <v>66</v>
      </c>
      <c r="APH602" s="276" t="s">
        <v>438</v>
      </c>
      <c r="APJ602" s="204"/>
      <c r="APK602" s="204">
        <f>VLOOKUP(APH602,$A$681:$F$2354,6,FALSE)</f>
        <v>18</v>
      </c>
      <c r="APL602" s="203" t="s">
        <v>67</v>
      </c>
      <c r="APM602" s="10">
        <f>APK602*1.2</f>
        <v>21.599999999999998</v>
      </c>
      <c r="APN602" s="10"/>
      <c r="APO602" s="273"/>
      <c r="APP602" s="203" t="s">
        <v>66</v>
      </c>
      <c r="APQ602" s="276" t="s">
        <v>569</v>
      </c>
      <c r="APS602" s="204"/>
      <c r="APT602" s="204">
        <f>VLOOKUP(APQ602,$A$681:$F$2354,6,FALSE)</f>
        <v>862</v>
      </c>
      <c r="APU602" s="203" t="s">
        <v>67</v>
      </c>
      <c r="APV602" s="10">
        <f>APT602*1.2</f>
        <v>1034.3999999999999</v>
      </c>
      <c r="APW602" s="10"/>
      <c r="APX602" s="273"/>
      <c r="APY602" s="203" t="s">
        <v>66</v>
      </c>
      <c r="APZ602" s="276" t="s">
        <v>957</v>
      </c>
      <c r="AQB602" s="204"/>
      <c r="AQC602" s="204">
        <f>VLOOKUP(APZ602,$A$681:$F$2354,6,FALSE)</f>
        <v>334</v>
      </c>
      <c r="AQD602" s="203" t="s">
        <v>67</v>
      </c>
      <c r="AQE602" s="10">
        <f>AQC602*1.2</f>
        <v>400.8</v>
      </c>
      <c r="AQF602" s="10"/>
      <c r="AQG602" s="273"/>
    </row>
    <row r="603" spans="1:1125" s="14" customFormat="1" ht="15">
      <c r="A603" s="203" t="s">
        <v>68</v>
      </c>
      <c r="B603" s="276" t="s">
        <v>641</v>
      </c>
      <c r="D603" s="204"/>
      <c r="E603" s="204">
        <f>VLOOKUP(B603,$A$681:$F$2354,6,FALSE)</f>
        <v>99</v>
      </c>
      <c r="F603" s="203" t="s">
        <v>69</v>
      </c>
      <c r="G603" s="10">
        <f>E603*1.1</f>
        <v>108.9</v>
      </c>
      <c r="H603" s="10"/>
      <c r="I603" s="267"/>
      <c r="J603" s="203" t="s">
        <v>68</v>
      </c>
      <c r="K603" s="276" t="s">
        <v>1002</v>
      </c>
      <c r="M603" s="204"/>
      <c r="N603" s="204">
        <f>VLOOKUP(K603,$A$681:$F$2354,6,FALSE)</f>
        <v>774</v>
      </c>
      <c r="O603" s="203" t="s">
        <v>69</v>
      </c>
      <c r="P603" s="10">
        <f>N603*1.1</f>
        <v>851.40000000000009</v>
      </c>
      <c r="Q603" s="10"/>
      <c r="R603" s="267"/>
      <c r="S603" s="203" t="s">
        <v>68</v>
      </c>
      <c r="T603" s="276" t="s">
        <v>1002</v>
      </c>
      <c r="V603" s="204"/>
      <c r="W603" s="204">
        <f>VLOOKUP(T603,$A$681:$F$2354,6,FALSE)</f>
        <v>774</v>
      </c>
      <c r="X603" s="203" t="s">
        <v>69</v>
      </c>
      <c r="Y603" s="10">
        <f>W603*1.1</f>
        <v>851.40000000000009</v>
      </c>
      <c r="Z603" s="10"/>
      <c r="AA603" s="267"/>
      <c r="AB603" s="203" t="s">
        <v>68</v>
      </c>
      <c r="AC603" s="276" t="s">
        <v>957</v>
      </c>
      <c r="AE603" s="204"/>
      <c r="AF603" s="204">
        <f>VLOOKUP(AC603,$A$681:$F$2354,6,FALSE)</f>
        <v>334</v>
      </c>
      <c r="AG603" s="203" t="s">
        <v>69</v>
      </c>
      <c r="AH603" s="10">
        <f>AF603*1.1</f>
        <v>367.40000000000003</v>
      </c>
      <c r="AI603" s="10"/>
      <c r="AJ603" s="267"/>
      <c r="AK603" s="203" t="s">
        <v>68</v>
      </c>
      <c r="AL603" s="276" t="s">
        <v>641</v>
      </c>
      <c r="AN603" s="204"/>
      <c r="AO603" s="204">
        <f>VLOOKUP(AL603,$A$681:$F$2354,6,FALSE)</f>
        <v>99</v>
      </c>
      <c r="AP603" s="203" t="s">
        <v>69</v>
      </c>
      <c r="AQ603" s="10">
        <f>AO603*1.1</f>
        <v>108.9</v>
      </c>
      <c r="AR603" s="10"/>
      <c r="AS603" s="267"/>
      <c r="AT603" s="203" t="s">
        <v>68</v>
      </c>
      <c r="AU603" s="276" t="s">
        <v>1002</v>
      </c>
      <c r="AW603" s="204"/>
      <c r="AX603" s="204">
        <f>VLOOKUP(AU603,$A$681:$F$2354,6,FALSE)</f>
        <v>774</v>
      </c>
      <c r="AY603" s="203" t="s">
        <v>69</v>
      </c>
      <c r="AZ603" s="10">
        <f>AX603*1.1</f>
        <v>851.40000000000009</v>
      </c>
      <c r="BA603" s="10"/>
      <c r="BB603" s="267"/>
      <c r="BC603" s="203" t="s">
        <v>68</v>
      </c>
      <c r="BD603" s="276" t="s">
        <v>641</v>
      </c>
      <c r="BF603" s="204"/>
      <c r="BG603" s="204">
        <f>VLOOKUP(BD603,$A$681:$F$2354,6,FALSE)</f>
        <v>99</v>
      </c>
      <c r="BH603" s="203" t="s">
        <v>69</v>
      </c>
      <c r="BI603" s="10">
        <f>BG603*1.1</f>
        <v>108.9</v>
      </c>
      <c r="BJ603" s="10"/>
      <c r="BK603" s="267"/>
      <c r="BL603" s="203" t="s">
        <v>68</v>
      </c>
      <c r="BM603" s="276" t="s">
        <v>1002</v>
      </c>
      <c r="BO603" s="204"/>
      <c r="BP603" s="204">
        <f>VLOOKUP(BM603,$A$681:$F$2354,6,FALSE)</f>
        <v>774</v>
      </c>
      <c r="BQ603" s="203" t="s">
        <v>69</v>
      </c>
      <c r="BR603" s="10">
        <f>BP603*1.1</f>
        <v>851.40000000000009</v>
      </c>
      <c r="BS603" s="10"/>
      <c r="BT603" s="267"/>
      <c r="BU603" s="203" t="s">
        <v>68</v>
      </c>
      <c r="BV603" s="276" t="s">
        <v>438</v>
      </c>
      <c r="BX603" s="204"/>
      <c r="BY603" s="204">
        <f>VLOOKUP(BV603,$A$681:$F$2354,6,FALSE)</f>
        <v>18</v>
      </c>
      <c r="BZ603" s="203" t="s">
        <v>69</v>
      </c>
      <c r="CA603" s="10">
        <f>BY603*1.1</f>
        <v>19.8</v>
      </c>
      <c r="CB603" s="10"/>
      <c r="CC603" s="267"/>
      <c r="CD603" s="203" t="s">
        <v>68</v>
      </c>
      <c r="CE603" s="276" t="s">
        <v>491</v>
      </c>
      <c r="CG603" s="204"/>
      <c r="CH603" s="204">
        <f>VLOOKUP(CE603,$A$681:$F$2354,6,FALSE)</f>
        <v>521</v>
      </c>
      <c r="CI603" s="203" t="s">
        <v>69</v>
      </c>
      <c r="CJ603" s="10">
        <f>CH603*1.1</f>
        <v>573.1</v>
      </c>
      <c r="CK603" s="10"/>
      <c r="CL603" s="267"/>
      <c r="CM603" s="203" t="s">
        <v>68</v>
      </c>
      <c r="CN603" s="276" t="s">
        <v>1002</v>
      </c>
      <c r="CP603" s="204"/>
      <c r="CQ603" s="204">
        <f>VLOOKUP(CN603,$A$681:$F$2354,6,FALSE)</f>
        <v>774</v>
      </c>
      <c r="CR603" s="203" t="s">
        <v>69</v>
      </c>
      <c r="CS603" s="10">
        <f>CQ603*1.1</f>
        <v>851.40000000000009</v>
      </c>
      <c r="CT603" s="10"/>
      <c r="CU603" s="267"/>
      <c r="CV603" s="203" t="s">
        <v>68</v>
      </c>
      <c r="CW603" s="276" t="s">
        <v>641</v>
      </c>
      <c r="CY603" s="204"/>
      <c r="CZ603" s="204">
        <f>VLOOKUP(CW603,$A$681:$F$2354,6,FALSE)</f>
        <v>99</v>
      </c>
      <c r="DA603" s="203" t="s">
        <v>69</v>
      </c>
      <c r="DB603" s="10">
        <f>CZ603*1.1</f>
        <v>108.9</v>
      </c>
      <c r="DC603" s="10"/>
      <c r="DD603" s="267"/>
      <c r="DE603" s="203" t="s">
        <v>68</v>
      </c>
      <c r="DF603" s="276" t="s">
        <v>1002</v>
      </c>
      <c r="DH603" s="204"/>
      <c r="DI603" s="204">
        <f>VLOOKUP(DF603,$A$681:$F$2354,6,FALSE)</f>
        <v>774</v>
      </c>
      <c r="DJ603" s="203" t="s">
        <v>69</v>
      </c>
      <c r="DK603" s="10">
        <f>DI603*1.1</f>
        <v>851.40000000000009</v>
      </c>
      <c r="DL603" s="10"/>
      <c r="DM603" s="267"/>
      <c r="DN603" s="203" t="s">
        <v>68</v>
      </c>
      <c r="DO603" s="276" t="s">
        <v>957</v>
      </c>
      <c r="DQ603" s="204"/>
      <c r="DR603" s="204">
        <f>VLOOKUP(DO603,$A$681:$F$2354,6,FALSE)</f>
        <v>334</v>
      </c>
      <c r="DS603" s="203" t="s">
        <v>69</v>
      </c>
      <c r="DT603" s="10">
        <f>DR603*1.1</f>
        <v>367.40000000000003</v>
      </c>
      <c r="DU603" s="10"/>
      <c r="DV603" s="267"/>
      <c r="DW603" s="203" t="s">
        <v>68</v>
      </c>
      <c r="DX603" s="278" t="s">
        <v>183</v>
      </c>
      <c r="DZ603" s="204"/>
      <c r="EA603" s="204" t="e">
        <f>VLOOKUP(DX603,$A$681:$F$2354,6,FALSE)</f>
        <v>#N/A</v>
      </c>
      <c r="EB603" s="203" t="s">
        <v>69</v>
      </c>
      <c r="EC603" s="10" t="e">
        <f>EA603*1.1</f>
        <v>#N/A</v>
      </c>
      <c r="ED603" s="10"/>
      <c r="EE603" s="267"/>
      <c r="EF603" s="203" t="s">
        <v>68</v>
      </c>
      <c r="EG603" s="276" t="s">
        <v>957</v>
      </c>
      <c r="EI603" s="204"/>
      <c r="EJ603" s="204">
        <f>VLOOKUP(EG603,$A$681:$F$2354,6,FALSE)</f>
        <v>334</v>
      </c>
      <c r="EK603" s="203" t="s">
        <v>69</v>
      </c>
      <c r="EL603" s="10">
        <f>EJ603*1.1</f>
        <v>367.40000000000003</v>
      </c>
      <c r="EM603" s="10"/>
      <c r="EN603" s="267"/>
      <c r="EO603" s="203" t="s">
        <v>68</v>
      </c>
      <c r="EP603" s="276" t="s">
        <v>641</v>
      </c>
      <c r="ER603" s="204"/>
      <c r="ES603" s="204">
        <f>VLOOKUP(EP603,$A$681:$F$2354,6,FALSE)</f>
        <v>99</v>
      </c>
      <c r="ET603" s="203" t="s">
        <v>69</v>
      </c>
      <c r="EU603" s="10">
        <f>ES603*1.1</f>
        <v>108.9</v>
      </c>
      <c r="EV603" s="10"/>
      <c r="EW603" s="267"/>
      <c r="EX603" s="203" t="s">
        <v>68</v>
      </c>
      <c r="EY603" s="276" t="s">
        <v>438</v>
      </c>
      <c r="FA603" s="204"/>
      <c r="FB603" s="204">
        <f>VLOOKUP(EY603,$A$681:$F$2354,6,FALSE)</f>
        <v>18</v>
      </c>
      <c r="FC603" s="203" t="s">
        <v>69</v>
      </c>
      <c r="FD603" s="10">
        <f>FB603*1.1</f>
        <v>19.8</v>
      </c>
      <c r="FE603" s="10"/>
      <c r="FF603" s="267"/>
      <c r="FG603" s="203" t="s">
        <v>68</v>
      </c>
      <c r="FH603" s="421" t="s">
        <v>1002</v>
      </c>
      <c r="FJ603" s="204"/>
      <c r="FK603" s="204">
        <f>VLOOKUP(FH603,$A$681:$F$2354,6,FALSE)</f>
        <v>774</v>
      </c>
      <c r="FL603" s="203" t="s">
        <v>69</v>
      </c>
      <c r="FM603" s="10">
        <f>FK603*1.1</f>
        <v>851.40000000000009</v>
      </c>
      <c r="FN603" s="10"/>
      <c r="FO603" s="267"/>
      <c r="FP603" s="203" t="s">
        <v>68</v>
      </c>
      <c r="FQ603" s="276" t="s">
        <v>641</v>
      </c>
      <c r="FS603" s="204"/>
      <c r="FT603" s="204">
        <f>VLOOKUP(FQ603,$A$681:$F$2354,6,FALSE)</f>
        <v>99</v>
      </c>
      <c r="FU603" s="203" t="s">
        <v>69</v>
      </c>
      <c r="FV603" s="10">
        <f>FT603*1.1</f>
        <v>108.9</v>
      </c>
      <c r="FW603" s="10"/>
      <c r="FX603" s="267"/>
      <c r="FY603" s="203" t="s">
        <v>68</v>
      </c>
      <c r="FZ603" s="276" t="s">
        <v>641</v>
      </c>
      <c r="GB603" s="204"/>
      <c r="GC603" s="204">
        <f>VLOOKUP(FZ603,$A$681:$F$2354,6,FALSE)</f>
        <v>99</v>
      </c>
      <c r="GD603" s="203" t="s">
        <v>69</v>
      </c>
      <c r="GE603" s="10">
        <f>GC603*1.1</f>
        <v>108.9</v>
      </c>
      <c r="GF603" s="10"/>
      <c r="GG603" s="267"/>
      <c r="GH603" s="203" t="s">
        <v>68</v>
      </c>
      <c r="GI603" s="276" t="s">
        <v>491</v>
      </c>
      <c r="GK603" s="204"/>
      <c r="GL603" s="204">
        <f>VLOOKUP(GI603,$A$681:$F$2354,6,FALSE)</f>
        <v>521</v>
      </c>
      <c r="GM603" s="203" t="s">
        <v>69</v>
      </c>
      <c r="GN603" s="10">
        <f>GL603*1.1</f>
        <v>573.1</v>
      </c>
      <c r="GO603" s="10"/>
      <c r="GP603" s="267"/>
      <c r="GQ603" s="203" t="s">
        <v>68</v>
      </c>
      <c r="GR603" s="276" t="s">
        <v>957</v>
      </c>
      <c r="GT603" s="204"/>
      <c r="GU603" s="204">
        <f>VLOOKUP(GR603,$A$681:$F$2354,6,FALSE)</f>
        <v>334</v>
      </c>
      <c r="GV603" s="203" t="s">
        <v>69</v>
      </c>
      <c r="GW603" s="10">
        <f>GU603*1.1</f>
        <v>367.40000000000003</v>
      </c>
      <c r="GX603" s="10"/>
      <c r="GY603" s="267"/>
      <c r="GZ603" s="203" t="s">
        <v>68</v>
      </c>
      <c r="HA603" s="276" t="s">
        <v>1002</v>
      </c>
      <c r="HC603" s="204"/>
      <c r="HD603" s="204">
        <f>VLOOKUP(HA603,$A$681:$F$2354,6,FALSE)</f>
        <v>774</v>
      </c>
      <c r="HE603" s="203" t="s">
        <v>69</v>
      </c>
      <c r="HF603" s="10">
        <f>HD603*1.1</f>
        <v>851.40000000000009</v>
      </c>
      <c r="HG603" s="10"/>
      <c r="HH603" s="267"/>
      <c r="HI603" s="203" t="s">
        <v>68</v>
      </c>
      <c r="HJ603" s="276" t="s">
        <v>1002</v>
      </c>
      <c r="HL603" s="204"/>
      <c r="HM603" s="204">
        <f>VLOOKUP(HJ603,$A$681:$F$2354,6,FALSE)</f>
        <v>774</v>
      </c>
      <c r="HN603" s="203" t="s">
        <v>69</v>
      </c>
      <c r="HO603" s="10">
        <f>HM603*1.1</f>
        <v>851.40000000000009</v>
      </c>
      <c r="HP603" s="10"/>
      <c r="HQ603" s="267"/>
      <c r="HR603" s="203" t="s">
        <v>68</v>
      </c>
      <c r="HS603" s="276" t="s">
        <v>641</v>
      </c>
      <c r="HU603" s="204"/>
      <c r="HV603" s="204">
        <f>VLOOKUP(HS603,$A$681:$F$2354,6,FALSE)</f>
        <v>99</v>
      </c>
      <c r="HW603" s="203" t="s">
        <v>69</v>
      </c>
      <c r="HX603" s="10">
        <f>HV603*1.1</f>
        <v>108.9</v>
      </c>
      <c r="HY603" s="10"/>
      <c r="HZ603" s="267"/>
      <c r="IA603" s="203" t="s">
        <v>68</v>
      </c>
      <c r="IB603" s="285" t="s">
        <v>183</v>
      </c>
      <c r="ID603" s="204"/>
      <c r="IE603" s="204" t="e">
        <f>VLOOKUP(IB603,$A$681:$F$2354,6,FALSE)</f>
        <v>#N/A</v>
      </c>
      <c r="IF603" s="203" t="s">
        <v>69</v>
      </c>
      <c r="IG603" s="10" t="e">
        <f>IE603*1.1</f>
        <v>#N/A</v>
      </c>
      <c r="IH603" s="10"/>
      <c r="II603" s="267"/>
      <c r="IJ603" s="203" t="s">
        <v>68</v>
      </c>
      <c r="IK603" s="276" t="s">
        <v>1002</v>
      </c>
      <c r="IM603" s="204"/>
      <c r="IN603" s="204">
        <f>VLOOKUP(IK603,$A$681:$F$2354,6,FALSE)</f>
        <v>774</v>
      </c>
      <c r="IO603" s="203" t="s">
        <v>69</v>
      </c>
      <c r="IP603" s="10">
        <f>IN603*1.1</f>
        <v>851.40000000000009</v>
      </c>
      <c r="IQ603" s="10"/>
      <c r="IR603" s="267"/>
      <c r="IS603" s="203" t="s">
        <v>68</v>
      </c>
      <c r="IT603" s="276" t="s">
        <v>957</v>
      </c>
      <c r="IV603" s="204"/>
      <c r="IW603" s="204">
        <f>VLOOKUP(IT603,$A$681:$F$2354,6,FALSE)</f>
        <v>334</v>
      </c>
      <c r="IX603" s="203" t="s">
        <v>69</v>
      </c>
      <c r="IY603" s="10">
        <f>IW603*1.1</f>
        <v>367.40000000000003</v>
      </c>
      <c r="IZ603" s="10"/>
      <c r="JA603" s="267"/>
      <c r="JB603" s="203" t="s">
        <v>68</v>
      </c>
      <c r="JC603" s="276" t="s">
        <v>491</v>
      </c>
      <c r="JE603" s="204"/>
      <c r="JF603" s="204">
        <f>VLOOKUP(JC603,$A$681:$F$2354,6,FALSE)</f>
        <v>521</v>
      </c>
      <c r="JG603" s="203" t="s">
        <v>69</v>
      </c>
      <c r="JH603" s="10">
        <f>JF603*1.1</f>
        <v>573.1</v>
      </c>
      <c r="JI603" s="10"/>
      <c r="JJ603" s="267"/>
      <c r="JK603" s="203" t="s">
        <v>68</v>
      </c>
      <c r="JL603" s="276" t="s">
        <v>830</v>
      </c>
      <c r="JN603" s="204"/>
      <c r="JO603" s="204">
        <f>VLOOKUP(JL603,$A$681:$F$2354,6,FALSE)</f>
        <v>760</v>
      </c>
      <c r="JP603" s="203" t="s">
        <v>69</v>
      </c>
      <c r="JQ603" s="10">
        <f>JO603*1.1</f>
        <v>836.00000000000011</v>
      </c>
      <c r="JR603" s="10"/>
      <c r="JS603" s="267"/>
      <c r="JT603" s="203" t="s">
        <v>68</v>
      </c>
      <c r="JU603" s="276" t="s">
        <v>957</v>
      </c>
      <c r="JW603" s="204"/>
      <c r="JX603" s="204">
        <f>VLOOKUP(JU603,$A$681:$F$2354,6,FALSE)</f>
        <v>334</v>
      </c>
      <c r="JY603" s="203" t="s">
        <v>69</v>
      </c>
      <c r="JZ603" s="10">
        <f>JX603*1.1</f>
        <v>367.40000000000003</v>
      </c>
      <c r="KA603" s="10"/>
      <c r="KB603" s="267"/>
      <c r="KC603" s="203" t="s">
        <v>68</v>
      </c>
      <c r="KD603" s="276" t="s">
        <v>491</v>
      </c>
      <c r="KF603" s="204"/>
      <c r="KG603" s="204">
        <f>VLOOKUP(KD603,$A$681:$F$2354,6,FALSE)</f>
        <v>521</v>
      </c>
      <c r="KH603" s="203" t="s">
        <v>69</v>
      </c>
      <c r="KI603" s="10">
        <f>KG603*1.1</f>
        <v>573.1</v>
      </c>
      <c r="KJ603" s="10"/>
      <c r="KK603" s="267"/>
      <c r="KL603" s="203" t="s">
        <v>68</v>
      </c>
      <c r="KM603" s="276" t="s">
        <v>497</v>
      </c>
      <c r="KO603" s="204"/>
      <c r="KP603" s="204">
        <f>VLOOKUP(KM603,$A$681:$F$2354,6,FALSE)</f>
        <v>239</v>
      </c>
      <c r="KQ603" s="203" t="s">
        <v>69</v>
      </c>
      <c r="KR603" s="10">
        <f>KP603*1.1</f>
        <v>262.90000000000003</v>
      </c>
      <c r="KS603" s="10"/>
      <c r="KT603" s="267"/>
      <c r="KU603" s="203" t="s">
        <v>68</v>
      </c>
      <c r="KV603" s="276" t="s">
        <v>957</v>
      </c>
      <c r="KX603" s="204"/>
      <c r="KY603" s="204">
        <f>VLOOKUP(KV603,$A$681:$F$2354,6,FALSE)</f>
        <v>334</v>
      </c>
      <c r="KZ603" s="203" t="s">
        <v>69</v>
      </c>
      <c r="LA603" s="10">
        <f>KY603*1.1</f>
        <v>367.40000000000003</v>
      </c>
      <c r="LB603" s="10"/>
      <c r="LC603" s="267"/>
      <c r="LD603" s="203" t="s">
        <v>68</v>
      </c>
      <c r="LE603" s="276" t="s">
        <v>957</v>
      </c>
      <c r="LG603" s="204"/>
      <c r="LH603" s="204">
        <f>VLOOKUP(LE603,$A$681:$F$2354,6,FALSE)</f>
        <v>334</v>
      </c>
      <c r="LI603" s="203" t="s">
        <v>69</v>
      </c>
      <c r="LJ603" s="10">
        <f>LH603*1.1</f>
        <v>367.40000000000003</v>
      </c>
      <c r="LK603" s="10"/>
      <c r="LL603" s="267"/>
      <c r="LM603" s="203" t="s">
        <v>68</v>
      </c>
      <c r="LN603" s="276" t="s">
        <v>1002</v>
      </c>
      <c r="LP603" s="204"/>
      <c r="LQ603" s="204">
        <f>VLOOKUP(LN603,$A$681:$F$2354,6,FALSE)</f>
        <v>774</v>
      </c>
      <c r="LR603" s="203" t="s">
        <v>69</v>
      </c>
      <c r="LS603" s="10">
        <f>LQ603*1.1</f>
        <v>851.40000000000009</v>
      </c>
      <c r="LT603" s="10"/>
      <c r="LU603" s="267"/>
      <c r="LV603" s="203" t="s">
        <v>68</v>
      </c>
      <c r="LW603" s="276" t="s">
        <v>497</v>
      </c>
      <c r="LY603" s="204"/>
      <c r="LZ603" s="204">
        <f>VLOOKUP(LW603,$A$681:$F$2354,6,FALSE)</f>
        <v>239</v>
      </c>
      <c r="MA603" s="203" t="s">
        <v>69</v>
      </c>
      <c r="MB603" s="10">
        <f>LZ603*1.1</f>
        <v>262.90000000000003</v>
      </c>
      <c r="MC603" s="10"/>
      <c r="MD603" s="267"/>
      <c r="ME603" s="203" t="s">
        <v>68</v>
      </c>
      <c r="MF603" s="276" t="s">
        <v>957</v>
      </c>
      <c r="MH603" s="204"/>
      <c r="MI603" s="204">
        <f>VLOOKUP(MF603,$A$681:$F$2354,6,FALSE)</f>
        <v>334</v>
      </c>
      <c r="MJ603" s="203" t="s">
        <v>69</v>
      </c>
      <c r="MK603" s="10">
        <f>MI603*1.1</f>
        <v>367.40000000000003</v>
      </c>
      <c r="ML603" s="10"/>
      <c r="MM603" s="267"/>
      <c r="MN603" s="203" t="s">
        <v>68</v>
      </c>
      <c r="MO603" s="276" t="s">
        <v>491</v>
      </c>
      <c r="MQ603" s="204"/>
      <c r="MR603" s="204">
        <f>VLOOKUP(MO603,$A$681:$F$2354,6,FALSE)</f>
        <v>521</v>
      </c>
      <c r="MS603" s="203" t="s">
        <v>69</v>
      </c>
      <c r="MT603" s="10">
        <f>MR603*1.1</f>
        <v>573.1</v>
      </c>
      <c r="MU603" s="10"/>
      <c r="MV603" s="267"/>
      <c r="MW603" s="203" t="s">
        <v>68</v>
      </c>
      <c r="MX603" s="276" t="s">
        <v>438</v>
      </c>
      <c r="MZ603" s="204"/>
      <c r="NA603" s="204">
        <f>VLOOKUP(MX603,$A$681:$F$2354,6,FALSE)</f>
        <v>18</v>
      </c>
      <c r="NB603" s="203" t="s">
        <v>69</v>
      </c>
      <c r="NC603" s="10">
        <f>NA603*1.1</f>
        <v>19.8</v>
      </c>
      <c r="ND603" s="10"/>
      <c r="NE603" s="267"/>
      <c r="NF603" s="203" t="s">
        <v>68</v>
      </c>
      <c r="NG603" s="276" t="s">
        <v>957</v>
      </c>
      <c r="NI603" s="204"/>
      <c r="NJ603" s="204">
        <f>VLOOKUP(NG603,$A$681:$F$2354,6,FALSE)</f>
        <v>334</v>
      </c>
      <c r="NK603" s="203" t="s">
        <v>69</v>
      </c>
      <c r="NL603" s="10">
        <f>NJ603*1.1</f>
        <v>367.40000000000003</v>
      </c>
      <c r="NM603" s="10"/>
      <c r="NN603" s="267"/>
      <c r="NO603" s="203" t="s">
        <v>68</v>
      </c>
      <c r="NP603" s="424" t="s">
        <v>497</v>
      </c>
      <c r="NR603" s="204"/>
      <c r="NS603" s="204">
        <f>VLOOKUP(NP603,$A$681:$F$2354,6,FALSE)</f>
        <v>239</v>
      </c>
      <c r="NT603" s="203" t="s">
        <v>69</v>
      </c>
      <c r="NU603" s="10">
        <f>NS603*1.1</f>
        <v>262.90000000000003</v>
      </c>
      <c r="NV603" s="10"/>
      <c r="NW603" s="267"/>
      <c r="NX603" s="203" t="s">
        <v>68</v>
      </c>
      <c r="NY603" s="276" t="s">
        <v>497</v>
      </c>
      <c r="OA603" s="204"/>
      <c r="OB603" s="204">
        <f>VLOOKUP(NY603,$A$681:$F$2354,6,FALSE)</f>
        <v>239</v>
      </c>
      <c r="OC603" s="203" t="s">
        <v>69</v>
      </c>
      <c r="OD603" s="10">
        <f>OB603*1.1</f>
        <v>262.90000000000003</v>
      </c>
      <c r="OE603" s="10"/>
      <c r="OF603" s="267"/>
      <c r="OG603" s="203" t="s">
        <v>68</v>
      </c>
      <c r="OH603" s="276" t="s">
        <v>1002</v>
      </c>
      <c r="OJ603" s="204"/>
      <c r="OK603" s="204">
        <f>VLOOKUP(OH603,$A$681:$F$2354,6,FALSE)</f>
        <v>774</v>
      </c>
      <c r="OL603" s="203" t="s">
        <v>69</v>
      </c>
      <c r="OM603" s="10">
        <f>OK603*1.1</f>
        <v>851.40000000000009</v>
      </c>
      <c r="ON603" s="10"/>
      <c r="OO603" s="267"/>
      <c r="OP603" s="203" t="s">
        <v>68</v>
      </c>
      <c r="OQ603" s="424" t="s">
        <v>438</v>
      </c>
      <c r="OS603" s="204"/>
      <c r="OT603" s="204">
        <f>VLOOKUP(OQ603,$A$681:$F$2354,6,FALSE)</f>
        <v>18</v>
      </c>
      <c r="OU603" s="203" t="s">
        <v>69</v>
      </c>
      <c r="OV603" s="10">
        <f>OT603*1.1</f>
        <v>19.8</v>
      </c>
      <c r="OW603" s="10"/>
      <c r="OX603" s="267"/>
      <c r="OY603" s="203" t="s">
        <v>68</v>
      </c>
      <c r="OZ603" s="428" t="s">
        <v>491</v>
      </c>
      <c r="PB603" s="204"/>
      <c r="PC603" s="204">
        <f>VLOOKUP(OZ603,$A$681:$F$2354,6,FALSE)</f>
        <v>521</v>
      </c>
      <c r="PD603" s="203" t="s">
        <v>69</v>
      </c>
      <c r="PE603" s="10">
        <f>PC603*1.1</f>
        <v>573.1</v>
      </c>
      <c r="PF603" s="10"/>
      <c r="PG603" s="267"/>
      <c r="PH603" s="203" t="s">
        <v>68</v>
      </c>
      <c r="PI603" s="276" t="s">
        <v>957</v>
      </c>
      <c r="PK603" s="204"/>
      <c r="PL603" s="204">
        <f>VLOOKUP(PI603,$A$681:$F$2354,6,FALSE)</f>
        <v>334</v>
      </c>
      <c r="PM603" s="203" t="s">
        <v>69</v>
      </c>
      <c r="PN603" s="10">
        <f>PL603*1.1</f>
        <v>367.40000000000003</v>
      </c>
      <c r="PO603" s="10"/>
      <c r="PP603" s="267"/>
      <c r="PQ603" s="203" t="s">
        <v>68</v>
      </c>
      <c r="PR603" s="276" t="s">
        <v>183</v>
      </c>
      <c r="PT603" s="204"/>
      <c r="PU603" s="204" t="e">
        <f>VLOOKUP(PR603,$A$681:$F$2354,6,FALSE)</f>
        <v>#N/A</v>
      </c>
      <c r="PV603" s="203" t="s">
        <v>69</v>
      </c>
      <c r="PW603" s="10" t="e">
        <f>PU603*1.1</f>
        <v>#N/A</v>
      </c>
      <c r="PX603" s="10"/>
      <c r="PY603" s="267"/>
      <c r="PZ603" s="203" t="s">
        <v>68</v>
      </c>
      <c r="QA603" s="276" t="s">
        <v>438</v>
      </c>
      <c r="QC603" s="204"/>
      <c r="QD603" s="204">
        <f>VLOOKUP(QA603,$A$681:$F$2354,6,FALSE)</f>
        <v>18</v>
      </c>
      <c r="QE603" s="203" t="s">
        <v>69</v>
      </c>
      <c r="QF603" s="10">
        <f>QD603*1.1</f>
        <v>19.8</v>
      </c>
      <c r="QG603" s="10"/>
      <c r="QH603" s="267"/>
      <c r="QI603" s="203" t="s">
        <v>68</v>
      </c>
      <c r="QJ603" s="276" t="s">
        <v>438</v>
      </c>
      <c r="QL603" s="204"/>
      <c r="QM603" s="204">
        <f>VLOOKUP(QJ603,$A$681:$F$2354,6,FALSE)</f>
        <v>18</v>
      </c>
      <c r="QN603" s="203" t="s">
        <v>69</v>
      </c>
      <c r="QO603" s="10">
        <f>QM603*1.1</f>
        <v>19.8</v>
      </c>
      <c r="QP603" s="10"/>
      <c r="QQ603" s="267"/>
      <c r="QR603" s="203" t="s">
        <v>68</v>
      </c>
      <c r="QS603" s="276" t="s">
        <v>438</v>
      </c>
      <c r="QU603" s="204"/>
      <c r="QV603" s="204">
        <f>VLOOKUP(QS603,$A$681:$F$2354,6,FALSE)</f>
        <v>18</v>
      </c>
      <c r="QW603" s="203" t="s">
        <v>69</v>
      </c>
      <c r="QX603" s="10">
        <f>QV603*1.1</f>
        <v>19.8</v>
      </c>
      <c r="QY603" s="10"/>
      <c r="QZ603" s="267"/>
      <c r="RA603" s="203" t="s">
        <v>68</v>
      </c>
      <c r="RB603" s="276" t="s">
        <v>468</v>
      </c>
      <c r="RD603" s="204"/>
      <c r="RE603" s="204">
        <f>VLOOKUP(RB603,$A$681:$F$2354,6,FALSE)</f>
        <v>247</v>
      </c>
      <c r="RF603" s="203" t="s">
        <v>69</v>
      </c>
      <c r="RG603" s="10">
        <f>RE603*1.1</f>
        <v>271.70000000000005</v>
      </c>
      <c r="RH603" s="10"/>
      <c r="RI603" s="267"/>
      <c r="RJ603" s="203" t="s">
        <v>68</v>
      </c>
      <c r="RK603" s="278" t="s">
        <v>183</v>
      </c>
      <c r="RM603" s="204"/>
      <c r="RN603" s="204" t="e">
        <f>VLOOKUP(RK603,$A$681:$F$2354,6,FALSE)</f>
        <v>#N/A</v>
      </c>
      <c r="RO603" s="203" t="s">
        <v>69</v>
      </c>
      <c r="RP603" s="10" t="e">
        <f>RN603*1.1</f>
        <v>#N/A</v>
      </c>
      <c r="RQ603" s="10"/>
      <c r="RR603" s="267"/>
      <c r="RS603" s="203" t="s">
        <v>68</v>
      </c>
      <c r="RT603" s="276" t="s">
        <v>491</v>
      </c>
      <c r="RV603" s="204"/>
      <c r="RW603" s="204">
        <f>VLOOKUP(RT603,$A$681:$F$2354,6,FALSE)</f>
        <v>521</v>
      </c>
      <c r="RX603" s="203" t="s">
        <v>69</v>
      </c>
      <c r="RY603" s="10">
        <f>RW603*1.1</f>
        <v>573.1</v>
      </c>
      <c r="RZ603" s="10"/>
      <c r="SA603" s="273"/>
      <c r="SB603" s="203" t="s">
        <v>68</v>
      </c>
      <c r="SC603" s="276" t="s">
        <v>957</v>
      </c>
      <c r="SE603" s="204"/>
      <c r="SF603" s="204">
        <f>VLOOKUP(SC603,$A$681:$F$2354,6,FALSE)</f>
        <v>334</v>
      </c>
      <c r="SG603" s="203" t="s">
        <v>69</v>
      </c>
      <c r="SH603" s="10">
        <f>SF603*1.1</f>
        <v>367.40000000000003</v>
      </c>
      <c r="SI603" s="10"/>
      <c r="SJ603" s="273"/>
      <c r="SK603" s="203" t="s">
        <v>68</v>
      </c>
      <c r="SL603" s="276" t="s">
        <v>491</v>
      </c>
      <c r="SN603" s="204"/>
      <c r="SO603" s="204">
        <f>VLOOKUP(SL603,$A$681:$F$2354,6,FALSE)</f>
        <v>521</v>
      </c>
      <c r="SP603" s="203" t="s">
        <v>69</v>
      </c>
      <c r="SQ603" s="10">
        <f>SO603*1.1</f>
        <v>573.1</v>
      </c>
      <c r="SR603" s="10"/>
      <c r="SS603" s="273"/>
      <c r="ST603" s="203" t="s">
        <v>68</v>
      </c>
      <c r="SU603" s="276" t="s">
        <v>830</v>
      </c>
      <c r="SW603" s="204"/>
      <c r="SX603" s="204">
        <f>VLOOKUP(SU603,$A$681:$F$2354,6,FALSE)</f>
        <v>760</v>
      </c>
      <c r="SY603" s="203" t="s">
        <v>69</v>
      </c>
      <c r="SZ603" s="10">
        <f>SX603*1.1</f>
        <v>836.00000000000011</v>
      </c>
      <c r="TA603" s="10"/>
      <c r="TB603" s="273"/>
      <c r="TC603" s="203" t="s">
        <v>68</v>
      </c>
      <c r="TD603" s="428" t="s">
        <v>1002</v>
      </c>
      <c r="TF603" s="204"/>
      <c r="TG603" s="204">
        <f>VLOOKUP(TD603,$A$681:$F$2354,6,FALSE)</f>
        <v>774</v>
      </c>
      <c r="TH603" s="203" t="s">
        <v>69</v>
      </c>
      <c r="TI603" s="10">
        <f>TG603*1.1</f>
        <v>851.40000000000009</v>
      </c>
      <c r="TK603" s="273"/>
      <c r="TL603" s="203" t="s">
        <v>68</v>
      </c>
      <c r="TM603" s="276" t="s">
        <v>497</v>
      </c>
      <c r="TO603" s="204"/>
      <c r="TP603" s="204">
        <f>VLOOKUP(TM603,$A$681:$F$2354,6,FALSE)</f>
        <v>239</v>
      </c>
      <c r="TQ603" s="203" t="s">
        <v>69</v>
      </c>
      <c r="TR603" s="10">
        <f>TP603*1.1</f>
        <v>262.90000000000003</v>
      </c>
      <c r="TS603" s="10"/>
      <c r="TT603" s="273"/>
      <c r="TU603" s="203" t="s">
        <v>68</v>
      </c>
      <c r="TV603" s="276" t="s">
        <v>468</v>
      </c>
      <c r="TX603" s="204"/>
      <c r="TY603" s="204">
        <f>VLOOKUP(TV603,$A$681:$F$2354,6,FALSE)</f>
        <v>247</v>
      </c>
      <c r="TZ603" s="203" t="s">
        <v>69</v>
      </c>
      <c r="UA603" s="10">
        <f>TY603*1.1</f>
        <v>271.70000000000005</v>
      </c>
      <c r="UB603" s="10"/>
      <c r="UC603" s="273"/>
      <c r="UD603" s="203" t="s">
        <v>68</v>
      </c>
      <c r="UE603" s="285" t="s">
        <v>183</v>
      </c>
      <c r="UG603" s="204"/>
      <c r="UH603" s="204" t="e">
        <f>VLOOKUP(UE603,$A$681:$F$2354,6,FALSE)</f>
        <v>#N/A</v>
      </c>
      <c r="UI603" s="203" t="s">
        <v>69</v>
      </c>
      <c r="UJ603" s="10" t="e">
        <f>UH603*1.1</f>
        <v>#N/A</v>
      </c>
      <c r="UK603" s="10"/>
      <c r="UL603" s="273"/>
      <c r="UM603" s="203" t="s">
        <v>68</v>
      </c>
      <c r="UN603" s="276" t="s">
        <v>497</v>
      </c>
      <c r="UP603" s="204"/>
      <c r="UQ603" s="204">
        <f>VLOOKUP(UN603,$A$681:$F$2354,6,FALSE)</f>
        <v>239</v>
      </c>
      <c r="UR603" s="203" t="s">
        <v>69</v>
      </c>
      <c r="US603" s="10">
        <f>UQ603*1.1</f>
        <v>262.90000000000003</v>
      </c>
      <c r="UT603" s="10"/>
      <c r="UU603" s="273"/>
      <c r="UV603" s="203" t="s">
        <v>68</v>
      </c>
      <c r="UW603" s="276" t="s">
        <v>830</v>
      </c>
      <c r="UY603" s="204"/>
      <c r="UZ603" s="204">
        <f>VLOOKUP(UW603,$A$681:$F$2354,6,FALSE)</f>
        <v>760</v>
      </c>
      <c r="VA603" s="203" t="s">
        <v>69</v>
      </c>
      <c r="VB603" s="10">
        <f>UZ603*1.1</f>
        <v>836.00000000000011</v>
      </c>
      <c r="VC603" s="10"/>
      <c r="VD603" s="273"/>
      <c r="VE603" s="203" t="s">
        <v>68</v>
      </c>
      <c r="VF603" s="276" t="s">
        <v>1002</v>
      </c>
      <c r="VH603" s="204"/>
      <c r="VI603" s="204">
        <f>VLOOKUP(VF603,$A$681:$F$2354,6,FALSE)</f>
        <v>774</v>
      </c>
      <c r="VJ603" s="203" t="s">
        <v>69</v>
      </c>
      <c r="VK603" s="10">
        <f>VI603*1.1</f>
        <v>851.40000000000009</v>
      </c>
      <c r="VL603" s="10"/>
      <c r="VM603" s="273"/>
      <c r="VN603" s="203" t="s">
        <v>68</v>
      </c>
      <c r="VO603" s="276" t="s">
        <v>569</v>
      </c>
      <c r="VQ603" s="204"/>
      <c r="VR603" s="204">
        <f>VLOOKUP(VO603,$A$681:$F$2354,6,FALSE)</f>
        <v>862</v>
      </c>
      <c r="VS603" s="203" t="s">
        <v>69</v>
      </c>
      <c r="VT603" s="10">
        <f>VR603*1.1</f>
        <v>948.2</v>
      </c>
      <c r="VU603" s="10"/>
      <c r="VV603" s="273"/>
      <c r="VW603" s="203" t="s">
        <v>68</v>
      </c>
      <c r="VX603" s="278" t="s">
        <v>183</v>
      </c>
      <c r="VZ603" s="204"/>
      <c r="WA603" s="204" t="e">
        <f>VLOOKUP(VX603,$A$681:$F$2354,6,FALSE)</f>
        <v>#N/A</v>
      </c>
      <c r="WB603" s="203" t="s">
        <v>69</v>
      </c>
      <c r="WC603" s="10" t="e">
        <f>WA603*1.1</f>
        <v>#N/A</v>
      </c>
      <c r="WE603" s="273"/>
      <c r="WF603" s="203" t="s">
        <v>68</v>
      </c>
      <c r="WG603" s="276" t="s">
        <v>569</v>
      </c>
      <c r="WI603" s="204"/>
      <c r="WJ603" s="204">
        <f>VLOOKUP(WG603,$A$681:$F$2354,6,FALSE)</f>
        <v>862</v>
      </c>
      <c r="WK603" s="203" t="s">
        <v>69</v>
      </c>
      <c r="WL603" s="10">
        <f>WJ603*1.1</f>
        <v>948.2</v>
      </c>
      <c r="WN603" s="273"/>
      <c r="WO603" s="203" t="s">
        <v>68</v>
      </c>
      <c r="WP603" s="278" t="s">
        <v>183</v>
      </c>
      <c r="WQ603" s="204"/>
      <c r="WR603" s="204"/>
      <c r="WS603" s="204" t="e">
        <f>VLOOKUP(WP603,$A$681:$F$2354,6,FALSE)</f>
        <v>#N/A</v>
      </c>
      <c r="WT603" s="203" t="s">
        <v>69</v>
      </c>
      <c r="WU603" s="10" t="e">
        <f>WS603*1.1</f>
        <v>#N/A</v>
      </c>
      <c r="WV603" s="10"/>
      <c r="WW603" s="273"/>
      <c r="WX603" s="203" t="s">
        <v>68</v>
      </c>
      <c r="WY603" s="278" t="s">
        <v>183</v>
      </c>
      <c r="XA603" s="204"/>
      <c r="XB603" s="204" t="e">
        <f>VLOOKUP(WY603,$A$681:$F$2354,6,FALSE)</f>
        <v>#N/A</v>
      </c>
      <c r="XC603" s="203" t="s">
        <v>69</v>
      </c>
      <c r="XD603" s="10" t="e">
        <f>XB603*1.1</f>
        <v>#N/A</v>
      </c>
      <c r="XF603" s="273"/>
      <c r="XG603" s="203" t="s">
        <v>68</v>
      </c>
      <c r="XH603" s="276" t="s">
        <v>641</v>
      </c>
      <c r="XJ603" s="204"/>
      <c r="XK603" s="204">
        <f>VLOOKUP(XH603,$A$681:$F$2354,6,FALSE)</f>
        <v>99</v>
      </c>
      <c r="XL603" s="203" t="s">
        <v>69</v>
      </c>
      <c r="XM603" s="10">
        <f>XK603*1.1</f>
        <v>108.9</v>
      </c>
      <c r="XO603" s="273"/>
      <c r="XP603" s="203" t="s">
        <v>68</v>
      </c>
      <c r="XQ603" s="276" t="s">
        <v>1002</v>
      </c>
      <c r="XS603" s="204"/>
      <c r="XT603" s="204">
        <f>VLOOKUP(XQ603,$A$681:$F$2354,6,FALSE)</f>
        <v>774</v>
      </c>
      <c r="XU603" s="203" t="s">
        <v>69</v>
      </c>
      <c r="XV603" s="10">
        <f>XT603*1.1</f>
        <v>851.40000000000009</v>
      </c>
      <c r="XW603" s="10"/>
      <c r="XX603" s="273"/>
      <c r="XY603" s="203" t="s">
        <v>68</v>
      </c>
      <c r="XZ603" s="276" t="s">
        <v>1002</v>
      </c>
      <c r="YB603" s="204"/>
      <c r="YC603" s="204">
        <f>VLOOKUP(XZ603,$A$681:$F$2354,6,FALSE)</f>
        <v>774</v>
      </c>
      <c r="YD603" s="203" t="s">
        <v>69</v>
      </c>
      <c r="YE603" s="10">
        <f>YC603*1.1</f>
        <v>851.40000000000009</v>
      </c>
      <c r="YG603" s="273"/>
      <c r="YH603" s="203" t="s">
        <v>68</v>
      </c>
      <c r="YI603" s="278" t="s">
        <v>183</v>
      </c>
      <c r="YK603" s="204"/>
      <c r="YL603" s="204" t="e">
        <f>VLOOKUP(YI603,$A$681:$F$2354,6,FALSE)</f>
        <v>#N/A</v>
      </c>
      <c r="YM603" s="203" t="s">
        <v>69</v>
      </c>
      <c r="YN603" s="10" t="e">
        <f>YL603*1.1</f>
        <v>#N/A</v>
      </c>
      <c r="YO603" s="10"/>
      <c r="YP603" s="273"/>
      <c r="YQ603" s="203" t="s">
        <v>68</v>
      </c>
      <c r="YR603" s="278" t="s">
        <v>183</v>
      </c>
      <c r="YT603" s="204"/>
      <c r="YU603" s="204" t="e">
        <f>VLOOKUP(YR603,$A$681:$F$2354,6,FALSE)</f>
        <v>#N/A</v>
      </c>
      <c r="YV603" s="203" t="s">
        <v>69</v>
      </c>
      <c r="YW603" s="10" t="e">
        <f>YU603*1.1</f>
        <v>#N/A</v>
      </c>
      <c r="YY603" s="273"/>
      <c r="YZ603" s="203" t="s">
        <v>68</v>
      </c>
      <c r="ZA603" s="428" t="s">
        <v>491</v>
      </c>
      <c r="ZC603" s="204"/>
      <c r="ZD603" s="204">
        <f>VLOOKUP(ZA603,$A$681:$F$2354,6,FALSE)</f>
        <v>521</v>
      </c>
      <c r="ZE603" s="203" t="s">
        <v>69</v>
      </c>
      <c r="ZF603" s="10">
        <f>ZD603*1.1</f>
        <v>573.1</v>
      </c>
      <c r="ZH603" s="273"/>
      <c r="ZI603" s="203" t="s">
        <v>68</v>
      </c>
      <c r="ZJ603" s="276" t="s">
        <v>491</v>
      </c>
      <c r="ZL603" s="204"/>
      <c r="ZM603" s="204">
        <f>VLOOKUP(ZJ603,$A$681:$F$2354,6,FALSE)</f>
        <v>521</v>
      </c>
      <c r="ZN603" s="203" t="s">
        <v>69</v>
      </c>
      <c r="ZO603" s="10">
        <f>ZM603*1.1</f>
        <v>573.1</v>
      </c>
      <c r="ZQ603" s="273"/>
      <c r="ZR603" s="203" t="s">
        <v>68</v>
      </c>
      <c r="ZS603" s="276" t="s">
        <v>957</v>
      </c>
      <c r="ZU603" s="204"/>
      <c r="ZV603" s="204">
        <f>VLOOKUP(ZS603,$A$681:$F$2354,6,FALSE)</f>
        <v>334</v>
      </c>
      <c r="ZW603" s="203" t="s">
        <v>69</v>
      </c>
      <c r="ZX603" s="10">
        <f>ZV603*1.1</f>
        <v>367.40000000000003</v>
      </c>
      <c r="ZY603" s="10"/>
      <c r="ZZ603" s="273"/>
      <c r="AAA603" s="203" t="s">
        <v>68</v>
      </c>
      <c r="AAB603" s="276" t="s">
        <v>957</v>
      </c>
      <c r="AAD603" s="204"/>
      <c r="AAE603" s="204">
        <f>VLOOKUP(AAB603,$A$681:$F$2354,6,FALSE)</f>
        <v>334</v>
      </c>
      <c r="AAF603" s="203" t="s">
        <v>69</v>
      </c>
      <c r="AAG603" s="10">
        <f>AAE603*1.1</f>
        <v>367.40000000000003</v>
      </c>
      <c r="AAH603" s="10"/>
      <c r="AAI603" s="273"/>
      <c r="AAJ603" s="203" t="s">
        <v>68</v>
      </c>
      <c r="AAK603" s="276" t="s">
        <v>497</v>
      </c>
      <c r="AAM603" s="204"/>
      <c r="AAN603" s="204">
        <f>VLOOKUP(AAK603,$A$681:$F$2354,6,FALSE)</f>
        <v>239</v>
      </c>
      <c r="AAO603" s="203" t="s">
        <v>69</v>
      </c>
      <c r="AAP603" s="10">
        <f>AAN603*1.1</f>
        <v>262.90000000000003</v>
      </c>
      <c r="AAQ603" s="10"/>
      <c r="AAR603" s="273"/>
      <c r="AAS603" s="203" t="s">
        <v>68</v>
      </c>
      <c r="AAT603" s="276" t="s">
        <v>438</v>
      </c>
      <c r="AAV603" s="204"/>
      <c r="AAW603" s="204">
        <f>VLOOKUP(AAT603,$A$681:$F$2354,6,FALSE)</f>
        <v>18</v>
      </c>
      <c r="AAX603" s="203" t="s">
        <v>69</v>
      </c>
      <c r="AAY603" s="10">
        <f>AAW603*1.1</f>
        <v>19.8</v>
      </c>
      <c r="AAZ603" s="10"/>
      <c r="ABA603" s="273"/>
      <c r="ABB603" s="203" t="s">
        <v>68</v>
      </c>
      <c r="ABC603" s="278" t="s">
        <v>183</v>
      </c>
      <c r="ABE603" s="204"/>
      <c r="ABF603" s="204" t="e">
        <f>VLOOKUP(ABC603,$A$681:$F$2354,6,FALSE)</f>
        <v>#N/A</v>
      </c>
      <c r="ABG603" s="203" t="s">
        <v>69</v>
      </c>
      <c r="ABH603" s="10" t="e">
        <f>ABF603*1.1</f>
        <v>#N/A</v>
      </c>
      <c r="ABI603" s="10"/>
      <c r="ABJ603" s="273"/>
      <c r="ABK603" s="203" t="s">
        <v>68</v>
      </c>
      <c r="ABL603" s="276" t="s">
        <v>641</v>
      </c>
      <c r="ABN603" s="204"/>
      <c r="ABO603" s="204">
        <f>VLOOKUP(ABL603,$A$681:$F$2354,6,FALSE)</f>
        <v>99</v>
      </c>
      <c r="ABP603" s="203" t="s">
        <v>69</v>
      </c>
      <c r="ABQ603" s="10">
        <f>ABO603*1.1</f>
        <v>108.9</v>
      </c>
      <c r="ABR603" s="10"/>
      <c r="ABS603" s="273"/>
      <c r="ABT603" s="203" t="s">
        <v>68</v>
      </c>
      <c r="ABU603" s="276" t="s">
        <v>1002</v>
      </c>
      <c r="ABW603" s="204"/>
      <c r="ABX603" s="204">
        <f>VLOOKUP(ABU603,$A$681:$F$2354,6,FALSE)</f>
        <v>774</v>
      </c>
      <c r="ABY603" s="203" t="s">
        <v>69</v>
      </c>
      <c r="ABZ603" s="10">
        <f>ABX603*1.1</f>
        <v>851.40000000000009</v>
      </c>
      <c r="ACA603" s="10"/>
      <c r="ACB603" s="273"/>
      <c r="ACC603" s="203" t="s">
        <v>68</v>
      </c>
      <c r="ACD603" s="278" t="s">
        <v>183</v>
      </c>
      <c r="ACF603" s="204"/>
      <c r="ACG603" s="204" t="e">
        <f>VLOOKUP(ACD603,$A$681:$F$2354,6,FALSE)</f>
        <v>#N/A</v>
      </c>
      <c r="ACH603" s="203" t="s">
        <v>69</v>
      </c>
      <c r="ACI603" s="10" t="e">
        <f>ACG603*1.1</f>
        <v>#N/A</v>
      </c>
      <c r="ACJ603" s="10"/>
      <c r="ACK603" s="273"/>
      <c r="ACL603" s="203" t="s">
        <v>68</v>
      </c>
      <c r="ACM603" s="278" t="s">
        <v>183</v>
      </c>
      <c r="ACO603" s="204"/>
      <c r="ACP603" s="204" t="e">
        <f>VLOOKUP(ACM603,$A$681:$F$2354,6,FALSE)</f>
        <v>#N/A</v>
      </c>
      <c r="ACQ603" s="203" t="s">
        <v>69</v>
      </c>
      <c r="ACR603" s="10" t="e">
        <f>ACP603*1.1</f>
        <v>#N/A</v>
      </c>
      <c r="ACS603" s="10"/>
      <c r="ACT603" s="273"/>
      <c r="ACU603" s="203" t="s">
        <v>68</v>
      </c>
      <c r="ACV603" s="278" t="s">
        <v>183</v>
      </c>
      <c r="ACX603" s="204"/>
      <c r="ACY603" s="204" t="e">
        <f>VLOOKUP(ACV603,$A$681:$F$2354,6,FALSE)</f>
        <v>#N/A</v>
      </c>
      <c r="ACZ603" s="203" t="s">
        <v>69</v>
      </c>
      <c r="ADA603" s="10" t="e">
        <f>ACY603*1.1</f>
        <v>#N/A</v>
      </c>
      <c r="ADB603" s="10"/>
      <c r="ADC603" s="273"/>
      <c r="ADD603" s="203" t="s">
        <v>68</v>
      </c>
      <c r="ADE603" s="278" t="s">
        <v>183</v>
      </c>
      <c r="ADG603" s="204"/>
      <c r="ADH603" s="204" t="e">
        <f>VLOOKUP(ADE603,$A$681:$F$2354,6,FALSE)</f>
        <v>#N/A</v>
      </c>
      <c r="ADI603" s="203" t="s">
        <v>69</v>
      </c>
      <c r="ADJ603" s="10" t="e">
        <f>ADH603*1.1</f>
        <v>#N/A</v>
      </c>
      <c r="ADL603" s="273"/>
      <c r="ADM603" s="203" t="s">
        <v>68</v>
      </c>
      <c r="ADN603" s="278" t="s">
        <v>183</v>
      </c>
      <c r="ADP603" s="204"/>
      <c r="ADQ603" s="204" t="e">
        <f>VLOOKUP(ADN603,$A$681:$F$2354,6,FALSE)</f>
        <v>#N/A</v>
      </c>
      <c r="ADR603" s="203" t="s">
        <v>69</v>
      </c>
      <c r="ADS603" s="10" t="e">
        <f>ADQ603*1.1</f>
        <v>#N/A</v>
      </c>
      <c r="ADT603" s="10"/>
      <c r="ADU603" s="273"/>
      <c r="ADV603" s="203" t="s">
        <v>68</v>
      </c>
      <c r="ADW603" s="278" t="s">
        <v>183</v>
      </c>
      <c r="ADY603" s="204"/>
      <c r="ADZ603" s="204" t="e">
        <f>VLOOKUP(ADW603,$A$681:$F$2354,6,FALSE)</f>
        <v>#N/A</v>
      </c>
      <c r="AEA603" s="203" t="s">
        <v>69</v>
      </c>
      <c r="AEB603" s="10" t="e">
        <f>ADZ603*1.1</f>
        <v>#N/A</v>
      </c>
      <c r="AED603" s="273"/>
      <c r="AEE603" s="203" t="s">
        <v>68</v>
      </c>
      <c r="AEF603" s="278" t="s">
        <v>183</v>
      </c>
      <c r="AEH603" s="204"/>
      <c r="AEI603" s="204" t="e">
        <f>VLOOKUP(AEF603,$A$681:$F$2354,6,FALSE)</f>
        <v>#N/A</v>
      </c>
      <c r="AEJ603" s="203" t="s">
        <v>69</v>
      </c>
      <c r="AEK603" s="10" t="e">
        <f>AEI603*1.1</f>
        <v>#N/A</v>
      </c>
      <c r="AEM603" s="273"/>
      <c r="AEN603" s="203" t="s">
        <v>68</v>
      </c>
      <c r="AEO603" s="278" t="s">
        <v>183</v>
      </c>
      <c r="AEQ603" s="204"/>
      <c r="AER603" s="204" t="e">
        <f>VLOOKUP(AEO603,$A$681:$F$2354,6,FALSE)</f>
        <v>#N/A</v>
      </c>
      <c r="AES603" s="203" t="s">
        <v>69</v>
      </c>
      <c r="AET603" s="10" t="e">
        <f>AER603*1.1</f>
        <v>#N/A</v>
      </c>
      <c r="AEV603" s="273"/>
      <c r="AEW603" s="203" t="s">
        <v>68</v>
      </c>
      <c r="AEX603" s="278" t="s">
        <v>183</v>
      </c>
      <c r="AEZ603" s="204"/>
      <c r="AFA603" s="204" t="e">
        <f>VLOOKUP(AEX603,$A$681:$F$2354,6,FALSE)</f>
        <v>#N/A</v>
      </c>
      <c r="AFB603" s="203" t="s">
        <v>69</v>
      </c>
      <c r="AFC603" s="10" t="e">
        <f>AFA603*1.1</f>
        <v>#N/A</v>
      </c>
      <c r="AFD603" s="10"/>
      <c r="AFE603" s="273"/>
      <c r="AFF603" s="203" t="s">
        <v>68</v>
      </c>
      <c r="AFG603" s="278" t="s">
        <v>183</v>
      </c>
      <c r="AFI603" s="204"/>
      <c r="AFJ603" s="204" t="e">
        <f>VLOOKUP(AFG603,$A$681:$F$2354,6,FALSE)</f>
        <v>#N/A</v>
      </c>
      <c r="AFK603" s="203" t="s">
        <v>69</v>
      </c>
      <c r="AFL603" s="10" t="e">
        <f>AFJ603*1.1</f>
        <v>#N/A</v>
      </c>
      <c r="AFM603" s="10"/>
      <c r="AFN603" s="273"/>
      <c r="AFO603" s="203" t="s">
        <v>68</v>
      </c>
      <c r="AFP603" s="278" t="s">
        <v>183</v>
      </c>
      <c r="AFR603" s="204"/>
      <c r="AFS603" s="204" t="e">
        <f>VLOOKUP(AFP603,$A$681:$F$2354,6,FALSE)</f>
        <v>#N/A</v>
      </c>
      <c r="AFT603" s="203" t="s">
        <v>69</v>
      </c>
      <c r="AFU603" s="10" t="e">
        <f>AFS603*1.1</f>
        <v>#N/A</v>
      </c>
      <c r="AFV603" s="10"/>
      <c r="AFW603" s="273"/>
      <c r="AFX603" s="203" t="s">
        <v>68</v>
      </c>
      <c r="AFY603" s="278" t="s">
        <v>183</v>
      </c>
      <c r="AGA603" s="204"/>
      <c r="AGB603" s="204" t="e">
        <f>VLOOKUP(AFY603,$A$681:$F$2354,6,FALSE)</f>
        <v>#N/A</v>
      </c>
      <c r="AGC603" s="203" t="s">
        <v>69</v>
      </c>
      <c r="AGD603" s="10" t="e">
        <f>AGB603*1.1</f>
        <v>#N/A</v>
      </c>
      <c r="AGE603" s="10"/>
      <c r="AGF603" s="273"/>
      <c r="AGG603" s="203" t="s">
        <v>68</v>
      </c>
      <c r="AGH603" s="278" t="s">
        <v>183</v>
      </c>
      <c r="AGJ603" s="204"/>
      <c r="AGK603" s="204" t="e">
        <f>VLOOKUP(AGH603,$A$681:$F$2354,6,FALSE)</f>
        <v>#N/A</v>
      </c>
      <c r="AGL603" s="203" t="s">
        <v>69</v>
      </c>
      <c r="AGM603" s="10" t="e">
        <f>AGK603*1.1</f>
        <v>#N/A</v>
      </c>
      <c r="AGN603" s="10"/>
      <c r="AGO603" s="273"/>
      <c r="AGP603" s="203" t="s">
        <v>68</v>
      </c>
      <c r="AGQ603" s="278" t="s">
        <v>183</v>
      </c>
      <c r="AGS603" s="204"/>
      <c r="AGT603" s="204" t="e">
        <f>VLOOKUP(AGQ603,$A$681:$F$2354,6,FALSE)</f>
        <v>#N/A</v>
      </c>
      <c r="AGU603" s="203" t="s">
        <v>69</v>
      </c>
      <c r="AGV603" s="10" t="e">
        <f>AGT603*1.1</f>
        <v>#N/A</v>
      </c>
      <c r="AGW603" s="10"/>
      <c r="AGX603" s="273"/>
      <c r="AGY603" s="203" t="s">
        <v>68</v>
      </c>
      <c r="AGZ603" s="276" t="s">
        <v>497</v>
      </c>
      <c r="AHB603" s="204"/>
      <c r="AHC603" s="204">
        <f>VLOOKUP(AGZ603,$A$681:$F$2354,6,FALSE)</f>
        <v>239</v>
      </c>
      <c r="AHD603" s="203" t="s">
        <v>69</v>
      </c>
      <c r="AHE603" s="10">
        <f>AHC603*1.1</f>
        <v>262.90000000000003</v>
      </c>
      <c r="AHF603" s="10"/>
      <c r="AHG603" s="273"/>
      <c r="AHH603" s="203" t="s">
        <v>68</v>
      </c>
      <c r="AHI603" s="276" t="s">
        <v>438</v>
      </c>
      <c r="AHK603" s="204"/>
      <c r="AHL603" s="204">
        <f>VLOOKUP(AHI603,$A$681:$F$2354,6,FALSE)</f>
        <v>18</v>
      </c>
      <c r="AHM603" s="203" t="s">
        <v>69</v>
      </c>
      <c r="AHN603" s="10">
        <f>AHL603*1.1</f>
        <v>19.8</v>
      </c>
      <c r="AHO603" s="10"/>
      <c r="AHP603" s="273"/>
      <c r="AHQ603" s="203" t="s">
        <v>68</v>
      </c>
      <c r="AHR603" s="276" t="s">
        <v>497</v>
      </c>
      <c r="AHT603" s="204"/>
      <c r="AHU603" s="204">
        <f>VLOOKUP(AHR603,$A$681:$F$2354,6,FALSE)</f>
        <v>239</v>
      </c>
      <c r="AHV603" s="203" t="s">
        <v>69</v>
      </c>
      <c r="AHW603" s="10">
        <f>AHU603*1.1</f>
        <v>262.90000000000003</v>
      </c>
      <c r="AHX603" s="10"/>
      <c r="AHY603" s="273"/>
      <c r="AHZ603" s="203" t="s">
        <v>68</v>
      </c>
      <c r="AIA603" s="276" t="s">
        <v>438</v>
      </c>
      <c r="AIC603" s="204"/>
      <c r="AID603" s="204">
        <f>VLOOKUP(AIA603,$A$681:$F$2354,6,FALSE)</f>
        <v>18</v>
      </c>
      <c r="AIE603" s="203" t="s">
        <v>69</v>
      </c>
      <c r="AIF603" s="10">
        <f>AID603*1.1</f>
        <v>19.8</v>
      </c>
      <c r="AIG603" s="10"/>
      <c r="AIH603" s="273"/>
      <c r="AII603" s="203" t="s">
        <v>68</v>
      </c>
      <c r="AIJ603" s="276" t="s">
        <v>957</v>
      </c>
      <c r="AIL603" s="204"/>
      <c r="AIM603" s="204">
        <f>VLOOKUP(AIJ603,$A$681:$F$2354,6,FALSE)</f>
        <v>334</v>
      </c>
      <c r="AIN603" s="203" t="s">
        <v>69</v>
      </c>
      <c r="AIO603" s="10">
        <f>AIM603*1.1</f>
        <v>367.40000000000003</v>
      </c>
      <c r="AIP603" s="10"/>
      <c r="AIQ603" s="273"/>
      <c r="AIR603" s="203" t="s">
        <v>68</v>
      </c>
      <c r="AIS603" s="276" t="s">
        <v>497</v>
      </c>
      <c r="AIU603" s="204"/>
      <c r="AIV603" s="204">
        <f>VLOOKUP(AIS603,$A$681:$F$2354,6,FALSE)</f>
        <v>239</v>
      </c>
      <c r="AIW603" s="203" t="s">
        <v>69</v>
      </c>
      <c r="AIX603" s="10">
        <f>AIV603*1.1</f>
        <v>262.90000000000003</v>
      </c>
      <c r="AIY603" s="10"/>
      <c r="AIZ603" s="273"/>
      <c r="AJA603" s="203" t="s">
        <v>68</v>
      </c>
      <c r="AJB603" s="276" t="s">
        <v>438</v>
      </c>
      <c r="AJD603" s="204"/>
      <c r="AJE603" s="204">
        <f>VLOOKUP(AJB603,$A$681:$F$2354,6,FALSE)</f>
        <v>18</v>
      </c>
      <c r="AJF603" s="203" t="s">
        <v>69</v>
      </c>
      <c r="AJG603" s="10">
        <f>AJE603*1.1</f>
        <v>19.8</v>
      </c>
      <c r="AJH603" s="10"/>
      <c r="AJI603" s="273"/>
      <c r="AJJ603" s="203" t="s">
        <v>68</v>
      </c>
      <c r="AJK603" s="276" t="s">
        <v>957</v>
      </c>
      <c r="AJM603" s="204"/>
      <c r="AJN603" s="204">
        <f>VLOOKUP(AJK603,$A$681:$F$2354,6,FALSE)</f>
        <v>334</v>
      </c>
      <c r="AJO603" s="203" t="s">
        <v>69</v>
      </c>
      <c r="AJP603" s="10">
        <f>AJN603*1.1</f>
        <v>367.40000000000003</v>
      </c>
      <c r="AJQ603" s="10"/>
      <c r="AJR603" s="273"/>
      <c r="AJS603" s="203" t="s">
        <v>68</v>
      </c>
      <c r="AJT603" s="431" t="s">
        <v>641</v>
      </c>
      <c r="AJV603" s="204"/>
      <c r="AJW603" s="204">
        <f>VLOOKUP(AJT603,$A$681:$F$2354,6,FALSE)</f>
        <v>99</v>
      </c>
      <c r="AJX603" s="203" t="s">
        <v>69</v>
      </c>
      <c r="AJY603" s="10">
        <f>AJW603*1.1</f>
        <v>108.9</v>
      </c>
      <c r="AJZ603" s="10"/>
      <c r="AKA603" s="273"/>
      <c r="AKB603" s="203" t="s">
        <v>68</v>
      </c>
      <c r="AKC603" s="276" t="s">
        <v>957</v>
      </c>
      <c r="AKE603" s="204"/>
      <c r="AKF603" s="204">
        <f>VLOOKUP(AKC603,$A$681:$F$2354,6,FALSE)</f>
        <v>334</v>
      </c>
      <c r="AKG603" s="203" t="s">
        <v>69</v>
      </c>
      <c r="AKH603" s="10">
        <f>AKF603*1.1</f>
        <v>367.40000000000003</v>
      </c>
      <c r="AKI603" s="10"/>
      <c r="AKJ603" s="273"/>
      <c r="AKK603" s="203" t="s">
        <v>68</v>
      </c>
      <c r="AKL603" s="276" t="s">
        <v>957</v>
      </c>
      <c r="AKN603" s="204"/>
      <c r="AKO603" s="204">
        <f>VLOOKUP(AKL603,$A$681:$F$2354,6,FALSE)</f>
        <v>334</v>
      </c>
      <c r="AKP603" s="203" t="s">
        <v>69</v>
      </c>
      <c r="AKQ603" s="10">
        <f>AKO603*1.1</f>
        <v>367.40000000000003</v>
      </c>
      <c r="AKR603" s="10"/>
      <c r="AKS603" s="273"/>
      <c r="AKT603" s="203" t="s">
        <v>68</v>
      </c>
      <c r="AKU603" s="276" t="s">
        <v>491</v>
      </c>
      <c r="AKW603" s="204"/>
      <c r="AKX603" s="204">
        <f>VLOOKUP(AKU603,$A$681:$F$2354,6,FALSE)</f>
        <v>521</v>
      </c>
      <c r="AKY603" s="203" t="s">
        <v>69</v>
      </c>
      <c r="AKZ603" s="10">
        <f>AKX603*1.1</f>
        <v>573.1</v>
      </c>
      <c r="ALA603" s="10"/>
      <c r="ALB603" s="273"/>
      <c r="ALC603" s="203" t="s">
        <v>68</v>
      </c>
      <c r="ALD603" s="276" t="s">
        <v>1002</v>
      </c>
      <c r="ALF603" s="204"/>
      <c r="ALG603" s="204">
        <f>VLOOKUP(ALD603,$A$681:$F$2354,6,FALSE)</f>
        <v>774</v>
      </c>
      <c r="ALH603" s="203" t="s">
        <v>69</v>
      </c>
      <c r="ALI603" s="10">
        <f>ALG603*1.1</f>
        <v>851.40000000000009</v>
      </c>
      <c r="ALJ603" s="10"/>
      <c r="ALK603" s="273"/>
      <c r="ALL603" s="203" t="s">
        <v>68</v>
      </c>
      <c r="ALM603" s="276" t="s">
        <v>830</v>
      </c>
      <c r="ALO603" s="204"/>
      <c r="ALP603" s="204">
        <f>VLOOKUP(ALM603,$A$681:$F$2354,6,FALSE)</f>
        <v>760</v>
      </c>
      <c r="ALQ603" s="203" t="s">
        <v>69</v>
      </c>
      <c r="ALR603" s="10">
        <f>ALP603*1.1</f>
        <v>836.00000000000011</v>
      </c>
      <c r="ALS603" s="10"/>
      <c r="ALT603" s="273"/>
      <c r="ALU603" s="203" t="s">
        <v>68</v>
      </c>
      <c r="ALV603" s="276" t="s">
        <v>468</v>
      </c>
      <c r="ALX603" s="204"/>
      <c r="ALY603" s="204">
        <f>VLOOKUP(ALV603,$A$681:$F$2354,6,FALSE)</f>
        <v>247</v>
      </c>
      <c r="ALZ603" s="203" t="s">
        <v>69</v>
      </c>
      <c r="AMA603" s="10">
        <f>ALY603*1.1</f>
        <v>271.70000000000005</v>
      </c>
      <c r="AMB603" s="10"/>
      <c r="AMC603" s="273"/>
      <c r="AMD603" s="203" t="s">
        <v>68</v>
      </c>
      <c r="AME603" s="276" t="s">
        <v>957</v>
      </c>
      <c r="AMG603" s="204"/>
      <c r="AMH603" s="204">
        <f>VLOOKUP(AME603,$A$681:$F$2354,6,FALSE)</f>
        <v>334</v>
      </c>
      <c r="AMI603" s="203" t="s">
        <v>69</v>
      </c>
      <c r="AMJ603" s="10">
        <f>AMH603*1.1</f>
        <v>367.40000000000003</v>
      </c>
      <c r="AMK603" s="10"/>
      <c r="AML603" s="273"/>
      <c r="AMM603" s="203" t="s">
        <v>68</v>
      </c>
      <c r="AMN603" s="276" t="s">
        <v>957</v>
      </c>
      <c r="AMP603" s="204"/>
      <c r="AMQ603" s="204">
        <f>VLOOKUP(AMN603,$A$681:$F$2354,6,FALSE)</f>
        <v>334</v>
      </c>
      <c r="AMR603" s="203" t="s">
        <v>69</v>
      </c>
      <c r="AMS603" s="10">
        <f>AMQ603*1.1</f>
        <v>367.40000000000003</v>
      </c>
      <c r="AMT603" s="10"/>
      <c r="AMU603" s="273"/>
      <c r="AMV603" s="203" t="s">
        <v>68</v>
      </c>
      <c r="AMW603" s="276" t="s">
        <v>491</v>
      </c>
      <c r="AMY603" s="204"/>
      <c r="AMZ603" s="204">
        <f>VLOOKUP(AMW603,$A$681:$F$2354,6,FALSE)</f>
        <v>521</v>
      </c>
      <c r="ANA603" s="203" t="s">
        <v>69</v>
      </c>
      <c r="ANB603" s="10">
        <f>AMZ603*1.1</f>
        <v>573.1</v>
      </c>
      <c r="ANC603" s="10"/>
      <c r="AND603" s="273"/>
      <c r="ANE603" s="203" t="s">
        <v>68</v>
      </c>
      <c r="ANF603" s="276" t="s">
        <v>438</v>
      </c>
      <c r="ANH603" s="204"/>
      <c r="ANI603" s="204">
        <f>VLOOKUP(ANF603,$A$681:$F$2354,6,FALSE)</f>
        <v>18</v>
      </c>
      <c r="ANJ603" s="203" t="s">
        <v>69</v>
      </c>
      <c r="ANK603" s="10">
        <f>ANI603*1.1</f>
        <v>19.8</v>
      </c>
      <c r="ANL603" s="10"/>
      <c r="ANM603" s="273"/>
      <c r="ANN603" s="203" t="s">
        <v>68</v>
      </c>
      <c r="ANO603" s="276" t="s">
        <v>830</v>
      </c>
      <c r="ANQ603" s="204"/>
      <c r="ANR603" s="204">
        <f>VLOOKUP(ANO603,$A$681:$F$2354,6,FALSE)</f>
        <v>760</v>
      </c>
      <c r="ANS603" s="203" t="s">
        <v>69</v>
      </c>
      <c r="ANT603" s="10">
        <f>ANR603*1.1</f>
        <v>836.00000000000011</v>
      </c>
      <c r="ANU603" s="10"/>
      <c r="ANV603" s="273"/>
      <c r="ANW603" s="203" t="s">
        <v>68</v>
      </c>
      <c r="ANX603" s="276" t="s">
        <v>478</v>
      </c>
      <c r="ANZ603" s="204"/>
      <c r="AOA603" s="204">
        <f>VLOOKUP(ANX603,$A$681:$F$2354,6,FALSE)</f>
        <v>468</v>
      </c>
      <c r="AOB603" s="203" t="s">
        <v>69</v>
      </c>
      <c r="AOC603" s="10">
        <f>AOA603*1.1</f>
        <v>514.80000000000007</v>
      </c>
      <c r="AOD603" s="10"/>
      <c r="AOE603" s="273"/>
      <c r="AOF603" s="203" t="s">
        <v>68</v>
      </c>
      <c r="AOG603" s="276" t="s">
        <v>641</v>
      </c>
      <c r="AOI603" s="204"/>
      <c r="AOJ603" s="204">
        <f>VLOOKUP(AOG603,$A$681:$F$2354,6,FALSE)</f>
        <v>99</v>
      </c>
      <c r="AOK603" s="203" t="s">
        <v>69</v>
      </c>
      <c r="AOL603" s="10">
        <f>AOJ603*1.1</f>
        <v>108.9</v>
      </c>
      <c r="AOM603" s="10"/>
      <c r="AON603" s="273"/>
      <c r="AOO603" s="203" t="s">
        <v>68</v>
      </c>
      <c r="AOP603" s="276" t="s">
        <v>438</v>
      </c>
      <c r="AOR603" s="204"/>
      <c r="AOS603" s="204">
        <f>VLOOKUP(AOP603,$A$681:$F$2354,6,FALSE)</f>
        <v>18</v>
      </c>
      <c r="AOT603" s="203" t="s">
        <v>69</v>
      </c>
      <c r="AOU603" s="10">
        <f>AOS603*1.1</f>
        <v>19.8</v>
      </c>
      <c r="AOV603" s="10"/>
      <c r="AOW603" s="273"/>
      <c r="AOX603" s="203" t="s">
        <v>68</v>
      </c>
      <c r="AOY603" s="276" t="s">
        <v>641</v>
      </c>
      <c r="APA603" s="204"/>
      <c r="APB603" s="204">
        <f>VLOOKUP(AOY603,$A$681:$F$2354,6,FALSE)</f>
        <v>99</v>
      </c>
      <c r="APC603" s="203" t="s">
        <v>69</v>
      </c>
      <c r="APD603" s="10">
        <f>APB603*1.1</f>
        <v>108.9</v>
      </c>
      <c r="APE603" s="10"/>
      <c r="APF603" s="273"/>
      <c r="APG603" s="203" t="s">
        <v>68</v>
      </c>
      <c r="APH603" s="276" t="s">
        <v>830</v>
      </c>
      <c r="APJ603" s="204"/>
      <c r="APK603" s="204">
        <f>VLOOKUP(APH603,$A$681:$F$2354,6,FALSE)</f>
        <v>760</v>
      </c>
      <c r="APL603" s="203" t="s">
        <v>69</v>
      </c>
      <c r="APM603" s="10">
        <f>APK603*1.1</f>
        <v>836.00000000000011</v>
      </c>
      <c r="APN603" s="10"/>
      <c r="APO603" s="273"/>
      <c r="APP603" s="203" t="s">
        <v>68</v>
      </c>
      <c r="APQ603" s="276" t="s">
        <v>1002</v>
      </c>
      <c r="APS603" s="204"/>
      <c r="APT603" s="204">
        <f>VLOOKUP(APQ603,$A$681:$F$2354,6,FALSE)</f>
        <v>774</v>
      </c>
      <c r="APU603" s="203" t="s">
        <v>69</v>
      </c>
      <c r="APV603" s="10">
        <f>APT603*1.1</f>
        <v>851.40000000000009</v>
      </c>
      <c r="APW603" s="10"/>
      <c r="APX603" s="273"/>
      <c r="APY603" s="203" t="s">
        <v>68</v>
      </c>
      <c r="APZ603" s="276" t="s">
        <v>438</v>
      </c>
      <c r="AQB603" s="204"/>
      <c r="AQC603" s="204">
        <f>VLOOKUP(APZ603,$A$681:$F$2354,6,FALSE)</f>
        <v>18</v>
      </c>
      <c r="AQD603" s="203" t="s">
        <v>69</v>
      </c>
      <c r="AQE603" s="10">
        <f>AQC603*1.1</f>
        <v>19.8</v>
      </c>
      <c r="AQF603" s="10"/>
      <c r="AQG603" s="273"/>
    </row>
    <row r="604" spans="1:1125" s="14" customFormat="1" ht="15">
      <c r="A604" s="203"/>
      <c r="B604" s="414"/>
      <c r="D604" s="203"/>
      <c r="E604" s="203"/>
      <c r="F604" s="203"/>
      <c r="G604" s="10"/>
      <c r="H604" s="10">
        <f>SUM(G599:G603)</f>
        <v>3475.1000000000004</v>
      </c>
      <c r="I604" s="267"/>
      <c r="J604" s="203"/>
      <c r="K604" s="414"/>
      <c r="M604" s="203"/>
      <c r="N604" s="203"/>
      <c r="O604" s="203"/>
      <c r="P604" s="10"/>
      <c r="Q604" s="10">
        <f>SUM(P599:P603)</f>
        <v>4217.6000000000004</v>
      </c>
      <c r="R604" s="267"/>
      <c r="S604" s="203"/>
      <c r="T604" s="264"/>
      <c r="V604" s="203"/>
      <c r="W604" s="203"/>
      <c r="X604" s="203"/>
      <c r="Y604" s="10"/>
      <c r="Z604" s="10">
        <f>SUM(Y599:Y603)</f>
        <v>4188.3999999999996</v>
      </c>
      <c r="AA604" s="267"/>
      <c r="AB604" s="203"/>
      <c r="AC604" s="414"/>
      <c r="AE604" s="203"/>
      <c r="AF604" s="203"/>
      <c r="AG604" s="203"/>
      <c r="AH604" s="10"/>
      <c r="AI604" s="10">
        <f>SUM(AH599:AH603)</f>
        <v>4251.3999999999996</v>
      </c>
      <c r="AJ604" s="267"/>
      <c r="AK604" s="203"/>
      <c r="AL604" s="414"/>
      <c r="AN604" s="203"/>
      <c r="AO604" s="203"/>
      <c r="AP604" s="203"/>
      <c r="AQ604" s="10"/>
      <c r="AR604" s="10">
        <f>SUM(AQ599:AQ603)</f>
        <v>3532.6</v>
      </c>
      <c r="AS604" s="267"/>
      <c r="AT604" s="203"/>
      <c r="AU604" s="414"/>
      <c r="AW604" s="203"/>
      <c r="AX604" s="203"/>
      <c r="AY604" s="203"/>
      <c r="AZ604" s="10"/>
      <c r="BA604" s="10">
        <f>SUM(AZ599:AZ603)</f>
        <v>4188.3999999999996</v>
      </c>
      <c r="BB604" s="267"/>
      <c r="BC604" s="203"/>
      <c r="BD604" s="414"/>
      <c r="BF604" s="203"/>
      <c r="BG604" s="203"/>
      <c r="BH604" s="203"/>
      <c r="BI604" s="10"/>
      <c r="BJ604" s="10">
        <f>SUM(BI599:BI603)</f>
        <v>3406.5000000000005</v>
      </c>
      <c r="BK604" s="267"/>
      <c r="BL604" s="203"/>
      <c r="BM604" s="414"/>
      <c r="BO604" s="203"/>
      <c r="BP604" s="203"/>
      <c r="BQ604" s="203"/>
      <c r="BR604" s="10"/>
      <c r="BS604" s="10">
        <f>SUM(BR599:BR603)</f>
        <v>4204.2</v>
      </c>
      <c r="BT604" s="267"/>
      <c r="BU604" s="203"/>
      <c r="BV604" s="414"/>
      <c r="BX604" s="203"/>
      <c r="BY604" s="203"/>
      <c r="BZ604" s="203"/>
      <c r="CA604" s="10"/>
      <c r="CB604" s="10">
        <f>SUM(CA599:CA603)</f>
        <v>3914</v>
      </c>
      <c r="CC604" s="267"/>
      <c r="CD604" s="203"/>
      <c r="CE604" s="414"/>
      <c r="CG604" s="203"/>
      <c r="CH604" s="203"/>
      <c r="CI604" s="203"/>
      <c r="CJ604" s="10"/>
      <c r="CK604" s="10">
        <f>SUM(CJ599:CJ603)</f>
        <v>3910.1</v>
      </c>
      <c r="CL604" s="267"/>
      <c r="CM604" s="203"/>
      <c r="CN604" s="414"/>
      <c r="CP604" s="203"/>
      <c r="CQ604" s="203"/>
      <c r="CR604" s="203"/>
      <c r="CS604" s="10"/>
      <c r="CT604" s="10">
        <f>SUM(CS599:CS603)</f>
        <v>4217.6000000000004</v>
      </c>
      <c r="CU604" s="267"/>
      <c r="CV604" s="203"/>
      <c r="CW604" s="414"/>
      <c r="CY604" s="203"/>
      <c r="CZ604" s="203"/>
      <c r="DA604" s="203"/>
      <c r="DB604" s="10"/>
      <c r="DC604" s="10">
        <f>SUM(DB599:DB603)</f>
        <v>3363.9</v>
      </c>
      <c r="DD604" s="267"/>
      <c r="DE604" s="203"/>
      <c r="DF604" s="414"/>
      <c r="DH604" s="203"/>
      <c r="DI604" s="203"/>
      <c r="DJ604" s="203"/>
      <c r="DK604" s="10"/>
      <c r="DL604" s="10">
        <f>SUM(DK599:DK603)</f>
        <v>4194</v>
      </c>
      <c r="DM604" s="267"/>
      <c r="DN604" s="203"/>
      <c r="DO604" s="414"/>
      <c r="DQ604" s="203"/>
      <c r="DR604" s="203"/>
      <c r="DS604" s="203"/>
      <c r="DT604" s="10"/>
      <c r="DU604" s="10">
        <f>SUM(DT599:DT603)</f>
        <v>4261.5999999999995</v>
      </c>
      <c r="DV604" s="267"/>
      <c r="DW604" s="203"/>
      <c r="DZ604" s="203"/>
      <c r="EA604" s="203"/>
      <c r="EB604" s="203"/>
      <c r="EC604" s="10"/>
      <c r="ED604" s="10" t="e">
        <f>SUM(EC599:EC603)</f>
        <v>#N/A</v>
      </c>
      <c r="EE604" s="267"/>
      <c r="EF604" s="203"/>
      <c r="EG604" s="414"/>
      <c r="EI604" s="203"/>
      <c r="EJ604" s="203"/>
      <c r="EK604" s="203"/>
      <c r="EL604" s="10"/>
      <c r="EM604" s="10">
        <f>SUM(EL599:EL603)</f>
        <v>3298.7999999999997</v>
      </c>
      <c r="EN604" s="267"/>
      <c r="EO604" s="203"/>
      <c r="EP604" s="414"/>
      <c r="ER604" s="203"/>
      <c r="ES604" s="203"/>
      <c r="ET604" s="203"/>
      <c r="EU604" s="10"/>
      <c r="EV604" s="10">
        <f>SUM(EU599:EU603)</f>
        <v>3464.9000000000005</v>
      </c>
      <c r="EW604" s="267"/>
      <c r="EX604" s="203"/>
      <c r="EY604" s="414"/>
      <c r="FA604" s="203"/>
      <c r="FB604" s="203"/>
      <c r="FC604" s="203"/>
      <c r="FD604" s="10"/>
      <c r="FE604" s="10">
        <f>SUM(FD599:FD603)</f>
        <v>3317.4000000000005</v>
      </c>
      <c r="FF604" s="267"/>
      <c r="FG604" s="203"/>
      <c r="FH604" s="422"/>
      <c r="FJ604" s="203"/>
      <c r="FK604" s="203"/>
      <c r="FL604" s="203"/>
      <c r="FM604" s="10"/>
      <c r="FN604" s="10">
        <f>SUM(FM599:FM603)</f>
        <v>4188.3999999999996</v>
      </c>
      <c r="FO604" s="267"/>
      <c r="FP604" s="203"/>
      <c r="FQ604" s="414"/>
      <c r="FS604" s="203"/>
      <c r="FT604" s="203"/>
      <c r="FU604" s="203"/>
      <c r="FV604" s="10"/>
      <c r="FW604" s="10">
        <f>SUM(FV599:FV603)</f>
        <v>3575.2000000000003</v>
      </c>
      <c r="FX604" s="267"/>
      <c r="FY604" s="203"/>
      <c r="FZ604" s="414"/>
      <c r="GB604" s="203"/>
      <c r="GC604" s="203"/>
      <c r="GD604" s="203"/>
      <c r="GE604" s="10"/>
      <c r="GF604" s="10">
        <f>SUM(GE599:GE603)</f>
        <v>3475.1000000000004</v>
      </c>
      <c r="GG604" s="267"/>
      <c r="GH604" s="203"/>
      <c r="GI604" s="414"/>
      <c r="GK604" s="203"/>
      <c r="GL604" s="203"/>
      <c r="GM604" s="203"/>
      <c r="GN604" s="10"/>
      <c r="GO604" s="10">
        <f>SUM(GN599:GN603)</f>
        <v>3910.1</v>
      </c>
      <c r="GP604" s="267"/>
      <c r="GQ604" s="203"/>
      <c r="GR604" s="414"/>
      <c r="GT604" s="203"/>
      <c r="GU604" s="203"/>
      <c r="GV604" s="203"/>
      <c r="GW604" s="203"/>
      <c r="GX604" s="10">
        <f>SUM(GW599:GW603)</f>
        <v>4212</v>
      </c>
      <c r="GY604" s="267"/>
      <c r="GZ604" s="203"/>
      <c r="HA604" s="414"/>
      <c r="HC604" s="203"/>
      <c r="HD604" s="203"/>
      <c r="HE604" s="203"/>
      <c r="HF604" s="10"/>
      <c r="HG604" s="10">
        <f>SUM(HF599:HF603)</f>
        <v>4308</v>
      </c>
      <c r="HH604" s="267"/>
      <c r="HI604" s="203"/>
      <c r="HJ604" s="414"/>
      <c r="HL604" s="203"/>
      <c r="HM604" s="203"/>
      <c r="HN604" s="203"/>
      <c r="HO604" s="203"/>
      <c r="HP604" s="10">
        <f>SUM(HO599:HO603)</f>
        <v>4217.6000000000004</v>
      </c>
      <c r="HQ604" s="267"/>
      <c r="HR604" s="203"/>
      <c r="HS604" s="423"/>
      <c r="HU604" s="203"/>
      <c r="HV604" s="203"/>
      <c r="HW604" s="203"/>
      <c r="HX604" s="10"/>
      <c r="HY604" s="10">
        <f>SUM(HX599:HX603)</f>
        <v>3403.2999999999997</v>
      </c>
      <c r="HZ604" s="267"/>
      <c r="IA604" s="203"/>
      <c r="IB604" s="286"/>
      <c r="ID604" s="203"/>
      <c r="IE604" s="203"/>
      <c r="IF604" s="203"/>
      <c r="IG604" s="203"/>
      <c r="IH604" s="10" t="e">
        <f>SUM(IG599:IG603)</f>
        <v>#N/A</v>
      </c>
      <c r="II604" s="267"/>
      <c r="IJ604" s="203"/>
      <c r="IK604" s="423"/>
      <c r="IM604" s="203"/>
      <c r="IN604" s="203"/>
      <c r="IO604" s="203"/>
      <c r="IP604" s="10"/>
      <c r="IQ604" s="10">
        <f>SUM(IP599:IP603)</f>
        <v>4138.8000000000011</v>
      </c>
      <c r="IR604" s="267"/>
      <c r="IS604" s="203"/>
      <c r="IT604" s="423"/>
      <c r="IV604" s="203"/>
      <c r="IW604" s="203"/>
      <c r="IX604" s="203"/>
      <c r="IY604" s="10"/>
      <c r="IZ604" s="10">
        <f>SUM(IY599:IY603)</f>
        <v>3372.8000000000006</v>
      </c>
      <c r="JA604" s="267"/>
      <c r="JB604" s="203"/>
      <c r="JC604" s="423"/>
      <c r="JE604" s="203"/>
      <c r="JF604" s="203"/>
      <c r="JG604" s="203"/>
      <c r="JH604" s="10"/>
      <c r="JI604" s="10">
        <f>SUM(JH599:JH603)</f>
        <v>3929.1000000000004</v>
      </c>
      <c r="JJ604" s="267"/>
      <c r="JK604" s="203"/>
      <c r="JL604" s="423"/>
      <c r="JN604" s="203"/>
      <c r="JO604" s="203"/>
      <c r="JP604" s="203"/>
      <c r="JQ604" s="10"/>
      <c r="JR604" s="10">
        <f>SUM(JQ599:JQ603)</f>
        <v>3036.9</v>
      </c>
      <c r="JS604" s="267"/>
      <c r="JT604" s="203"/>
      <c r="JU604" s="264"/>
      <c r="JW604" s="203"/>
      <c r="JX604" s="203"/>
      <c r="JY604" s="203"/>
      <c r="JZ604" s="10"/>
      <c r="KA604" s="10">
        <f>SUM(JZ599:JZ603)</f>
        <v>3831.4</v>
      </c>
      <c r="KB604" s="267"/>
      <c r="KC604" s="203"/>
      <c r="KD604" s="423"/>
      <c r="KF604" s="203"/>
      <c r="KG604" s="203"/>
      <c r="KH604" s="203"/>
      <c r="KI604" s="10"/>
      <c r="KJ604" s="10">
        <f>SUM(KI599:KI603)</f>
        <v>3870.7000000000003</v>
      </c>
      <c r="KK604" s="267"/>
      <c r="KL604" s="203"/>
      <c r="KM604" s="264"/>
      <c r="KO604" s="203"/>
      <c r="KP604" s="203"/>
      <c r="KQ604" s="203"/>
      <c r="KR604" s="203"/>
      <c r="KS604" s="10">
        <f>SUM(KR599:KR603)</f>
        <v>3560.5000000000005</v>
      </c>
      <c r="KT604" s="267"/>
      <c r="KU604" s="203"/>
      <c r="KV604" s="429"/>
      <c r="KX604" s="203"/>
      <c r="KY604" s="203"/>
      <c r="KZ604" s="203"/>
      <c r="LA604" s="10"/>
      <c r="LB604" s="10">
        <f>SUM(LA599:LA603)</f>
        <v>3947.8</v>
      </c>
      <c r="LC604" s="267"/>
      <c r="LD604" s="203"/>
      <c r="LE604" s="423"/>
      <c r="LG604" s="203"/>
      <c r="LH604" s="203"/>
      <c r="LI604" s="203"/>
      <c r="LJ604" s="10"/>
      <c r="LK604" s="10">
        <f>SUM(LJ599:LJ603)</f>
        <v>3958</v>
      </c>
      <c r="LL604" s="267"/>
      <c r="LM604" s="203"/>
      <c r="LN604" s="423"/>
      <c r="LP604" s="203"/>
      <c r="LQ604" s="203"/>
      <c r="LR604" s="203"/>
      <c r="LS604" s="10"/>
      <c r="LT604" s="10">
        <f>SUM(LS599:LS603)</f>
        <v>4217.6000000000004</v>
      </c>
      <c r="LU604" s="267"/>
      <c r="LV604" s="203"/>
      <c r="LW604" s="423"/>
      <c r="LY604" s="203"/>
      <c r="LZ604" s="203"/>
      <c r="MA604" s="203"/>
      <c r="MB604" s="10"/>
      <c r="MC604" s="10">
        <f>SUM(MB599:MB603)</f>
        <v>3107.1</v>
      </c>
      <c r="MD604" s="267"/>
      <c r="ME604" s="203"/>
      <c r="MF604" s="423"/>
      <c r="MH604" s="203"/>
      <c r="MI604" s="203"/>
      <c r="MJ604" s="203"/>
      <c r="MK604" s="10"/>
      <c r="ML604" s="10">
        <f>SUM(MK599:MK603)</f>
        <v>4058.1</v>
      </c>
      <c r="MM604" s="267"/>
      <c r="MN604" s="203"/>
      <c r="MO604" s="423"/>
      <c r="MQ604" s="203"/>
      <c r="MR604" s="203"/>
      <c r="MS604" s="203"/>
      <c r="MT604" s="10"/>
      <c r="MU604" s="10">
        <f>SUM(MT599:MT603)</f>
        <v>2752.2999999999997</v>
      </c>
      <c r="MV604" s="267"/>
      <c r="MW604" s="203"/>
      <c r="MX604" s="423"/>
      <c r="MZ604" s="203"/>
      <c r="NA604" s="203"/>
      <c r="NB604" s="203"/>
      <c r="NC604" s="10"/>
      <c r="ND604" s="10">
        <f>SUM(NC599:NC603)</f>
        <v>3317.4000000000005</v>
      </c>
      <c r="NE604" s="267"/>
      <c r="NF604" s="203"/>
      <c r="NG604" s="423"/>
      <c r="NI604" s="203"/>
      <c r="NJ604" s="203"/>
      <c r="NK604" s="203"/>
      <c r="NL604" s="10"/>
      <c r="NM604" s="10">
        <f>SUM(NL599:NL603)</f>
        <v>3309.4</v>
      </c>
      <c r="NN604" s="267"/>
      <c r="NO604" s="203"/>
      <c r="NP604" s="425"/>
      <c r="NR604" s="203"/>
      <c r="NS604" s="203"/>
      <c r="NT604" s="203"/>
      <c r="NU604" s="10"/>
      <c r="NV604" s="10">
        <f>SUM(NU599:NU603)</f>
        <v>4098.6999999999989</v>
      </c>
      <c r="NW604" s="267"/>
      <c r="NX604" s="203"/>
      <c r="NY604" s="423"/>
      <c r="OA604" s="203"/>
      <c r="OB604" s="203"/>
      <c r="OC604" s="203"/>
      <c r="OD604" s="203"/>
      <c r="OE604" s="10">
        <f>SUM(OD599:OD603)</f>
        <v>2705.1</v>
      </c>
      <c r="OF604" s="267"/>
      <c r="OG604" s="203"/>
      <c r="OH604" s="423"/>
      <c r="OJ604" s="203"/>
      <c r="OK604" s="203"/>
      <c r="OL604" s="203"/>
      <c r="OM604" s="10"/>
      <c r="ON604" s="10">
        <f>SUM(OM599:OM603)</f>
        <v>4317.7000000000007</v>
      </c>
      <c r="OO604" s="267"/>
      <c r="OP604" s="203"/>
      <c r="OQ604" s="425"/>
      <c r="OS604" s="203"/>
      <c r="OT604" s="203"/>
      <c r="OU604" s="203"/>
      <c r="OV604" s="10"/>
      <c r="OW604" s="10">
        <f>SUM(OV599:OV603)</f>
        <v>3314.2</v>
      </c>
      <c r="OX604" s="267"/>
      <c r="OY604" s="203"/>
      <c r="OZ604" s="428"/>
      <c r="PB604" s="203"/>
      <c r="PC604" s="203"/>
      <c r="PD604" s="203"/>
      <c r="PE604" s="10"/>
      <c r="PF604" s="10">
        <f>SUM(PE599:PE603)</f>
        <v>3870.7000000000003</v>
      </c>
      <c r="PG604" s="267"/>
      <c r="PH604" s="203"/>
      <c r="PI604" s="423"/>
      <c r="PK604" s="203"/>
      <c r="PL604" s="203"/>
      <c r="PM604" s="203"/>
      <c r="PN604" s="10"/>
      <c r="PO604" s="10">
        <f>SUM(PN599:PN603)</f>
        <v>3963.3</v>
      </c>
      <c r="PP604" s="267"/>
      <c r="PQ604" s="203"/>
      <c r="PR604" s="264"/>
      <c r="PT604" s="203"/>
      <c r="PU604" s="203"/>
      <c r="PV604" s="203"/>
      <c r="PW604" s="10"/>
      <c r="PX604" s="10" t="e">
        <f>SUM(PW599:PW603)</f>
        <v>#N/A</v>
      </c>
      <c r="PY604" s="267"/>
      <c r="PZ604" s="203"/>
      <c r="QA604" s="423"/>
      <c r="QC604" s="203"/>
      <c r="QD604" s="203"/>
      <c r="QE604" s="203"/>
      <c r="QF604" s="10"/>
      <c r="QG604" s="10">
        <f>SUM(QF599:QF603)</f>
        <v>3314.2</v>
      </c>
      <c r="QH604" s="267"/>
      <c r="QI604" s="203"/>
      <c r="QJ604" s="423"/>
      <c r="QL604" s="203"/>
      <c r="QM604" s="203"/>
      <c r="QN604" s="203"/>
      <c r="QO604" s="10"/>
      <c r="QP604" s="10">
        <f>SUM(QO599:QO603)</f>
        <v>3386.0000000000005</v>
      </c>
      <c r="QQ604" s="267"/>
      <c r="QR604" s="203"/>
      <c r="QS604" s="423"/>
      <c r="QU604" s="203"/>
      <c r="QV604" s="203"/>
      <c r="QW604" s="203"/>
      <c r="QX604" s="10"/>
      <c r="QY604" s="10">
        <f>SUM(QX599:QX603)</f>
        <v>3317.4000000000005</v>
      </c>
      <c r="QZ604" s="267"/>
      <c r="RA604" s="203"/>
      <c r="RB604" s="423"/>
      <c r="RD604" s="203"/>
      <c r="RE604" s="203"/>
      <c r="RF604" s="203"/>
      <c r="RG604" s="10"/>
      <c r="RH604" s="10">
        <f>SUM(RG599:RG603)</f>
        <v>3675.5</v>
      </c>
      <c r="RI604" s="267"/>
      <c r="RJ604" s="203"/>
      <c r="RM604" s="203"/>
      <c r="RN604" s="203"/>
      <c r="RO604" s="203"/>
      <c r="RP604" s="203"/>
      <c r="RQ604" s="10" t="e">
        <f>SUM(RP599:RP603)</f>
        <v>#N/A</v>
      </c>
      <c r="RR604" s="267"/>
      <c r="RS604" s="203"/>
      <c r="RT604" s="423"/>
      <c r="RV604" s="203"/>
      <c r="RW604" s="203"/>
      <c r="RX604" s="203"/>
      <c r="RY604" s="10"/>
      <c r="RZ604" s="10">
        <f>SUM(RY599:RY603)</f>
        <v>4068.6000000000004</v>
      </c>
      <c r="SA604" s="273"/>
      <c r="SB604" s="203"/>
      <c r="SC604" s="423"/>
      <c r="SE604" s="203"/>
      <c r="SF604" s="203"/>
      <c r="SG604" s="203"/>
      <c r="SH604" s="10"/>
      <c r="SI604" s="10">
        <f>SUM(SH599:SH603)</f>
        <v>3325.2</v>
      </c>
      <c r="SJ604" s="273"/>
      <c r="SK604" s="203"/>
      <c r="SL604" s="423"/>
      <c r="SN604" s="203"/>
      <c r="SO604" s="203"/>
      <c r="SP604" s="203"/>
      <c r="SQ604" s="10"/>
      <c r="SR604" s="10">
        <f>SUM(SQ599:SQ603)</f>
        <v>3925.8999999999996</v>
      </c>
      <c r="SS604" s="273"/>
      <c r="ST604" s="203"/>
      <c r="SU604" s="264"/>
      <c r="SW604" s="203"/>
      <c r="SX604" s="203"/>
      <c r="SY604" s="203"/>
      <c r="SZ604" s="10"/>
      <c r="TA604" s="10">
        <f>SUM(SZ599:SZ603)</f>
        <v>2638.5</v>
      </c>
      <c r="TB604" s="273"/>
      <c r="TC604" s="203"/>
      <c r="TD604" s="428"/>
      <c r="TF604" s="203"/>
      <c r="TG604" s="203"/>
      <c r="TH604" s="203"/>
      <c r="TI604" s="203"/>
      <c r="TJ604" s="10">
        <f>SUM(TI599:TI603)</f>
        <v>4149</v>
      </c>
      <c r="TK604" s="273"/>
      <c r="TL604" s="203"/>
      <c r="TM604" s="264"/>
      <c r="TO604" s="203"/>
      <c r="TP604" s="203"/>
      <c r="TQ604" s="203"/>
      <c r="TR604" s="10"/>
      <c r="TS604" s="10">
        <f>SUM(TR599:TR603)</f>
        <v>3249.9</v>
      </c>
      <c r="TT604" s="273"/>
      <c r="TU604" s="203"/>
      <c r="TV604" s="264"/>
      <c r="TX604" s="203"/>
      <c r="TY604" s="203"/>
      <c r="TZ604" s="203"/>
      <c r="UA604" s="10"/>
      <c r="UB604" s="10">
        <f>SUM(UA599:UA603)</f>
        <v>3526.7</v>
      </c>
      <c r="UC604" s="273"/>
      <c r="UD604" s="203"/>
      <c r="UE604" s="286"/>
      <c r="UG604" s="203"/>
      <c r="UH604" s="203"/>
      <c r="UI604" s="203"/>
      <c r="UJ604" s="10"/>
      <c r="UK604" s="10" t="e">
        <f>SUM(UJ599:UJ603)</f>
        <v>#N/A</v>
      </c>
      <c r="UL604" s="273"/>
      <c r="UM604" s="203"/>
      <c r="UN604" s="264"/>
      <c r="UP604" s="203"/>
      <c r="UQ604" s="203"/>
      <c r="UR604" s="203"/>
      <c r="US604" s="10"/>
      <c r="UT604" s="10">
        <f>SUM(US599:US603)</f>
        <v>4159.8999999999996</v>
      </c>
      <c r="UU604" s="273"/>
      <c r="UV604" s="203"/>
      <c r="UW604" s="264"/>
      <c r="UY604" s="203"/>
      <c r="UZ604" s="203"/>
      <c r="VA604" s="203"/>
      <c r="VB604" s="10"/>
      <c r="VC604" s="10">
        <f>SUM(VB599:VB603)</f>
        <v>3104.7999999999997</v>
      </c>
      <c r="VD604" s="273"/>
      <c r="VE604" s="203"/>
      <c r="VF604" s="423"/>
      <c r="VH604" s="203"/>
      <c r="VI604" s="203"/>
      <c r="VJ604" s="203"/>
      <c r="VK604" s="10"/>
      <c r="VL604" s="10">
        <f>SUM(VK599:VK603)</f>
        <v>4217.6000000000004</v>
      </c>
      <c r="VM604" s="273"/>
      <c r="VN604" s="203"/>
      <c r="VO604" s="423"/>
      <c r="VQ604" s="203"/>
      <c r="VR604" s="203"/>
      <c r="VS604" s="203"/>
      <c r="VT604" s="10"/>
      <c r="VU604" s="10">
        <f>SUM(VT599:VT603)</f>
        <v>2416.3999999999996</v>
      </c>
      <c r="VV604" s="273"/>
      <c r="VW604" s="203"/>
      <c r="VZ604" s="203"/>
      <c r="WA604" s="203"/>
      <c r="WB604" s="203"/>
      <c r="WC604" s="203"/>
      <c r="WD604" s="10" t="e">
        <f>SUM(WC599:WC603)</f>
        <v>#N/A</v>
      </c>
      <c r="WE604" s="273"/>
      <c r="WF604" s="203"/>
      <c r="WG604" s="264"/>
      <c r="WI604" s="203"/>
      <c r="WJ604" s="203"/>
      <c r="WK604" s="203"/>
      <c r="WL604" s="203"/>
      <c r="WM604" s="10">
        <f>SUM(WL599:WL603)</f>
        <v>3040</v>
      </c>
      <c r="WN604" s="273"/>
      <c r="WO604" s="203"/>
      <c r="WQ604" s="203"/>
      <c r="WR604" s="203"/>
      <c r="WS604" s="203"/>
      <c r="WT604" s="203"/>
      <c r="WU604" s="10"/>
      <c r="WV604" s="10" t="e">
        <f>SUM(WU599:WU603)</f>
        <v>#N/A</v>
      </c>
      <c r="WW604" s="273"/>
      <c r="WX604" s="203"/>
      <c r="XA604" s="203"/>
      <c r="XB604" s="203"/>
      <c r="XC604" s="203"/>
      <c r="XD604" s="203"/>
      <c r="XE604" s="10" t="e">
        <f>SUM(XD599:XD603)</f>
        <v>#N/A</v>
      </c>
      <c r="XF604" s="273"/>
      <c r="XG604" s="203"/>
      <c r="XH604" s="423"/>
      <c r="XJ604" s="203"/>
      <c r="XK604" s="203"/>
      <c r="XL604" s="203"/>
      <c r="XM604" s="203"/>
      <c r="XN604" s="10">
        <f>SUM(XM599:XM603)</f>
        <v>3095.9</v>
      </c>
      <c r="XO604" s="273"/>
      <c r="XP604" s="203"/>
      <c r="XQ604" s="423"/>
      <c r="XS604" s="203"/>
      <c r="XT604" s="203"/>
      <c r="XU604" s="203"/>
      <c r="XV604" s="10"/>
      <c r="XW604" s="10">
        <f>SUM(XV599:XV603)</f>
        <v>4132.3999999999996</v>
      </c>
      <c r="XX604" s="273"/>
      <c r="XY604" s="203"/>
      <c r="XZ604" s="423"/>
      <c r="YB604" s="203"/>
      <c r="YC604" s="203"/>
      <c r="YD604" s="203"/>
      <c r="YE604" s="203"/>
      <c r="YF604" s="10">
        <f>SUM(YE599:YE603)</f>
        <v>4412.7999999999993</v>
      </c>
      <c r="YG604" s="273"/>
      <c r="YH604" s="203"/>
      <c r="YK604" s="203"/>
      <c r="YL604" s="203"/>
      <c r="YM604" s="203"/>
      <c r="YN604" s="10"/>
      <c r="YO604" s="10" t="e">
        <f>SUM(YN599:YN603)</f>
        <v>#N/A</v>
      </c>
      <c r="YP604" s="273"/>
      <c r="YQ604" s="203"/>
      <c r="YT604" s="203"/>
      <c r="YU604" s="203"/>
      <c r="YV604" s="203"/>
      <c r="YW604" s="203"/>
      <c r="YX604" s="10" t="e">
        <f>SUM(YW599:YW603)</f>
        <v>#N/A</v>
      </c>
      <c r="YY604" s="273"/>
      <c r="YZ604" s="203"/>
      <c r="ZA604" s="428"/>
      <c r="ZC604" s="203"/>
      <c r="ZD604" s="203"/>
      <c r="ZE604" s="203"/>
      <c r="ZF604" s="203"/>
      <c r="ZG604" s="10">
        <f>SUM(ZF599:ZF603)</f>
        <v>3925.8999999999996</v>
      </c>
      <c r="ZH604" s="273"/>
      <c r="ZI604" s="203"/>
      <c r="ZJ604" s="423"/>
      <c r="ZL604" s="203"/>
      <c r="ZM604" s="203"/>
      <c r="ZN604" s="203"/>
      <c r="ZO604" s="203"/>
      <c r="ZP604" s="10">
        <f>SUM(ZO599:ZO603)</f>
        <v>3939.3</v>
      </c>
      <c r="ZQ604" s="273"/>
      <c r="ZR604" s="203"/>
      <c r="ZS604" s="423"/>
      <c r="ZU604" s="203"/>
      <c r="ZV604" s="203"/>
      <c r="ZW604" s="203"/>
      <c r="ZX604" s="10"/>
      <c r="ZY604" s="10">
        <f>SUM(ZX599:ZX603)</f>
        <v>3441.4000000000005</v>
      </c>
      <c r="ZZ604" s="273"/>
      <c r="AAA604" s="203"/>
      <c r="AAB604" s="264"/>
      <c r="AAD604" s="203"/>
      <c r="AAE604" s="203"/>
      <c r="AAF604" s="203"/>
      <c r="AAG604" s="10"/>
      <c r="AAH604" s="10">
        <f>SUM(AAG599:AAG603)</f>
        <v>2754.7000000000003</v>
      </c>
      <c r="AAI604" s="273"/>
      <c r="AAJ604" s="203"/>
      <c r="AAK604" s="264"/>
      <c r="AAM604" s="203"/>
      <c r="AAN604" s="203"/>
      <c r="AAO604" s="203"/>
      <c r="AAP604" s="10"/>
      <c r="AAQ604" s="10">
        <f>SUM(AAP599:AAP603)</f>
        <v>3281.1</v>
      </c>
      <c r="AAR604" s="273"/>
      <c r="AAS604" s="203"/>
      <c r="AAT604" s="264"/>
      <c r="AAV604" s="203"/>
      <c r="AAW604" s="203"/>
      <c r="AAX604" s="203"/>
      <c r="AAY604" s="10"/>
      <c r="AAZ604" s="10">
        <f>SUM(AAY599:AAY603)</f>
        <v>2691.9000000000005</v>
      </c>
      <c r="ABA604" s="273"/>
      <c r="ABB604" s="203"/>
      <c r="ABE604" s="203"/>
      <c r="ABF604" s="203"/>
      <c r="ABG604" s="203"/>
      <c r="ABH604" s="10"/>
      <c r="ABI604" s="10" t="e">
        <f>SUM(ABH599:ABH603)</f>
        <v>#N/A</v>
      </c>
      <c r="ABJ604" s="273"/>
      <c r="ABK604" s="203"/>
      <c r="ABL604" s="264"/>
      <c r="ABN604" s="203"/>
      <c r="ABO604" s="203"/>
      <c r="ABP604" s="203"/>
      <c r="ABQ604" s="10"/>
      <c r="ABR604" s="10">
        <f>SUM(ABQ599:ABQ603)</f>
        <v>2901.7</v>
      </c>
      <c r="ABS604" s="273"/>
      <c r="ABT604" s="203"/>
      <c r="ABU604" s="264"/>
      <c r="ABW604" s="203"/>
      <c r="ABX604" s="203"/>
      <c r="ABY604" s="203"/>
      <c r="ABZ604" s="10"/>
      <c r="ACA604" s="10">
        <f>SUM(ABZ599:ABZ603)</f>
        <v>4188.3999999999996</v>
      </c>
      <c r="ACB604" s="273"/>
      <c r="ACC604" s="203"/>
      <c r="ACF604" s="203"/>
      <c r="ACG604" s="203"/>
      <c r="ACH604" s="203"/>
      <c r="ACI604" s="10"/>
      <c r="ACJ604" s="10" t="e">
        <f>SUM(ACI599:ACI603)</f>
        <v>#N/A</v>
      </c>
      <c r="ACK604" s="273"/>
      <c r="ACL604" s="203"/>
      <c r="ACO604" s="203"/>
      <c r="ACP604" s="203"/>
      <c r="ACQ604" s="203"/>
      <c r="ACR604" s="10"/>
      <c r="ACS604" s="10" t="e">
        <f>SUM(ACR599:ACR603)</f>
        <v>#N/A</v>
      </c>
      <c r="ACT604" s="273"/>
      <c r="ACU604" s="203"/>
      <c r="ACX604" s="203"/>
      <c r="ACY604" s="203"/>
      <c r="ACZ604" s="203"/>
      <c r="ADA604" s="10"/>
      <c r="ADB604" s="10" t="e">
        <f>SUM(ADA599:ADA603)</f>
        <v>#N/A</v>
      </c>
      <c r="ADC604" s="273"/>
      <c r="ADD604" s="203"/>
      <c r="ADG604" s="203"/>
      <c r="ADH604" s="203"/>
      <c r="ADI604" s="203"/>
      <c r="ADJ604" s="203"/>
      <c r="ADK604" s="10" t="e">
        <f>SUM(ADJ599:ADJ603)</f>
        <v>#N/A</v>
      </c>
      <c r="ADL604" s="273"/>
      <c r="ADM604" s="203"/>
      <c r="ADP604" s="203"/>
      <c r="ADQ604" s="203"/>
      <c r="ADR604" s="203"/>
      <c r="ADS604" s="10"/>
      <c r="ADT604" s="10" t="e">
        <f>SUM(ADS599:ADS603)</f>
        <v>#N/A</v>
      </c>
      <c r="ADU604" s="273"/>
      <c r="ADV604" s="203"/>
      <c r="ADY604" s="203"/>
      <c r="ADZ604" s="203"/>
      <c r="AEA604" s="203"/>
      <c r="AEB604" s="203"/>
      <c r="AEC604" s="10" t="e">
        <f>SUM(AEB599:AEB603)</f>
        <v>#N/A</v>
      </c>
      <c r="AED604" s="273"/>
      <c r="AEE604" s="203"/>
      <c r="AEH604" s="203"/>
      <c r="AEI604" s="203"/>
      <c r="AEJ604" s="203"/>
      <c r="AEK604" s="203"/>
      <c r="AEL604" s="10" t="e">
        <f>SUM(AEK599:AEK603)</f>
        <v>#N/A</v>
      </c>
      <c r="AEM604" s="273"/>
      <c r="AEN604" s="203"/>
      <c r="AEQ604" s="203"/>
      <c r="AER604" s="203"/>
      <c r="AES604" s="203"/>
      <c r="AET604" s="203"/>
      <c r="AEU604" s="10" t="e">
        <f>SUM(AET599:AET603)</f>
        <v>#N/A</v>
      </c>
      <c r="AEV604" s="273"/>
      <c r="AEW604" s="203"/>
      <c r="AEZ604" s="203"/>
      <c r="AFA604" s="203"/>
      <c r="AFB604" s="203"/>
      <c r="AFC604" s="10"/>
      <c r="AFD604" s="10" t="e">
        <f>SUM(AFC599:AFC603)</f>
        <v>#N/A</v>
      </c>
      <c r="AFE604" s="273"/>
      <c r="AFF604" s="203"/>
      <c r="AFI604" s="203"/>
      <c r="AFJ604" s="203"/>
      <c r="AFK604" s="203"/>
      <c r="AFL604" s="10"/>
      <c r="AFM604" s="10" t="e">
        <f>SUM(AFL599:AFL603)</f>
        <v>#N/A</v>
      </c>
      <c r="AFN604" s="273"/>
      <c r="AFO604" s="203"/>
      <c r="AFR604" s="203"/>
      <c r="AFS604" s="203"/>
      <c r="AFT604" s="203"/>
      <c r="AFU604" s="10"/>
      <c r="AFV604" s="10" t="e">
        <f>SUM(AFU599:AFU603)</f>
        <v>#N/A</v>
      </c>
      <c r="AFW604" s="273"/>
      <c r="AFX604" s="203"/>
      <c r="AGA604" s="203"/>
      <c r="AGB604" s="203"/>
      <c r="AGC604" s="203"/>
      <c r="AGD604" s="10"/>
      <c r="AGE604" s="10" t="e">
        <f>SUM(AGD599:AGD603)</f>
        <v>#N/A</v>
      </c>
      <c r="AGF604" s="273"/>
      <c r="AGG604" s="203"/>
      <c r="AGJ604" s="203"/>
      <c r="AGK604" s="203"/>
      <c r="AGL604" s="203"/>
      <c r="AGM604" s="10"/>
      <c r="AGN604" s="10" t="e">
        <f>SUM(AGM599:AGM603)</f>
        <v>#N/A</v>
      </c>
      <c r="AGO604" s="273"/>
      <c r="AGP604" s="203"/>
      <c r="AGS604" s="203"/>
      <c r="AGT604" s="203"/>
      <c r="AGU604" s="203"/>
      <c r="AGV604" s="10"/>
      <c r="AGW604" s="10" t="e">
        <f>SUM(AGV599:AGV603)</f>
        <v>#N/A</v>
      </c>
      <c r="AGX604" s="273"/>
      <c r="AGY604" s="203"/>
      <c r="AGZ604" s="423"/>
      <c r="AHB604" s="203"/>
      <c r="AHC604" s="203"/>
      <c r="AHD604" s="203"/>
      <c r="AHE604" s="10"/>
      <c r="AHF604" s="10">
        <f>SUM(AHE599:AHE603)</f>
        <v>2902.3</v>
      </c>
      <c r="AHG604" s="273"/>
      <c r="AHH604" s="203"/>
      <c r="AHI604" s="264"/>
      <c r="AHK604" s="203"/>
      <c r="AHL604" s="203"/>
      <c r="AHM604" s="203"/>
      <c r="AHN604" s="10"/>
      <c r="AHO604" s="10">
        <f>SUM(AHN599:AHN603)</f>
        <v>2605.9</v>
      </c>
      <c r="AHP604" s="273"/>
      <c r="AHQ604" s="203"/>
      <c r="AHR604" s="429"/>
      <c r="AHT604" s="203"/>
      <c r="AHU604" s="203"/>
      <c r="AHV604" s="203"/>
      <c r="AHW604" s="10"/>
      <c r="AHX604" s="10">
        <f>SUM(AHW599:AHW603)</f>
        <v>3476.4000000000005</v>
      </c>
      <c r="AHY604" s="273"/>
      <c r="AHZ604" s="203"/>
      <c r="AIA604" s="429"/>
      <c r="AIC604" s="203"/>
      <c r="AID604" s="203"/>
      <c r="AIE604" s="203"/>
      <c r="AIF604" s="10"/>
      <c r="AIG604" s="10">
        <f>SUM(AIF599:AIF603)</f>
        <v>3386.0000000000005</v>
      </c>
      <c r="AIH604" s="273"/>
      <c r="AII604" s="203"/>
      <c r="AIJ604" s="429"/>
      <c r="AIL604" s="203"/>
      <c r="AIM604" s="203"/>
      <c r="AIN604" s="203"/>
      <c r="AIO604" s="10"/>
      <c r="AIP604" s="10">
        <f>SUM(AIO599:AIO603)</f>
        <v>3458.2000000000003</v>
      </c>
      <c r="AIQ604" s="273"/>
      <c r="AIR604" s="203"/>
      <c r="AIS604" s="429"/>
      <c r="AIU604" s="203"/>
      <c r="AIV604" s="203"/>
      <c r="AIW604" s="203"/>
      <c r="AIX604" s="10"/>
      <c r="AIY604" s="10">
        <f>SUM(AIX599:AIX603)</f>
        <v>3741.9</v>
      </c>
      <c r="AIZ604" s="273"/>
      <c r="AJA604" s="203"/>
      <c r="AJB604" s="429"/>
      <c r="AJD604" s="203"/>
      <c r="AJE604" s="203"/>
      <c r="AJF604" s="203"/>
      <c r="AJG604" s="10"/>
      <c r="AJH604" s="10">
        <f>SUM(AJG599:AJG603)</f>
        <v>3386.0000000000005</v>
      </c>
      <c r="AJI604" s="273"/>
      <c r="AJJ604" s="203"/>
      <c r="AJK604" s="429"/>
      <c r="AJM604" s="203"/>
      <c r="AJN604" s="203"/>
      <c r="AJO604" s="203"/>
      <c r="AJP604" s="10"/>
      <c r="AJQ604" s="10">
        <f>SUM(AJP599:AJP603)</f>
        <v>3959.6</v>
      </c>
      <c r="AJR604" s="273"/>
      <c r="AJS604" s="203"/>
      <c r="AJT604" s="432"/>
      <c r="AJV604" s="203"/>
      <c r="AJW604" s="203"/>
      <c r="AJX604" s="203"/>
      <c r="AJY604" s="10"/>
      <c r="AJZ604" s="10">
        <f>SUM(AJY599:AJY603)</f>
        <v>3604.4000000000005</v>
      </c>
      <c r="AKA604" s="273"/>
      <c r="AKB604" s="203"/>
      <c r="AKC604" s="429"/>
      <c r="AKE604" s="203"/>
      <c r="AKF604" s="203"/>
      <c r="AKG604" s="203"/>
      <c r="AKH604" s="10"/>
      <c r="AKI604" s="10">
        <f>SUM(AKH599:AKH603)</f>
        <v>3831.4</v>
      </c>
      <c r="AKJ604" s="273"/>
      <c r="AKK604" s="203"/>
      <c r="AKL604" s="429"/>
      <c r="AKN604" s="203"/>
      <c r="AKO604" s="203"/>
      <c r="AKP604" s="203"/>
      <c r="AKQ604" s="10"/>
      <c r="AKR604" s="10">
        <f>SUM(AKQ599:AKQ603)</f>
        <v>3865.5</v>
      </c>
      <c r="AKS604" s="273"/>
      <c r="AKT604" s="203"/>
      <c r="AKU604" s="264"/>
      <c r="AKW604" s="203"/>
      <c r="AKX604" s="203"/>
      <c r="AKY604" s="203"/>
      <c r="AKZ604" s="10"/>
      <c r="ALA604" s="10">
        <f>SUM(AKZ599:AKZ603)</f>
        <v>2871.5</v>
      </c>
      <c r="ALB604" s="273"/>
      <c r="ALC604" s="203"/>
      <c r="ALD604" s="264"/>
      <c r="ALF604" s="203"/>
      <c r="ALG604" s="203"/>
      <c r="ALH604" s="203"/>
      <c r="ALI604" s="10"/>
      <c r="ALJ604" s="10">
        <f>SUM(ALI599:ALI603)</f>
        <v>3925.4000000000005</v>
      </c>
      <c r="ALK604" s="273"/>
      <c r="ALL604" s="203"/>
      <c r="ALM604" s="264"/>
      <c r="ALO604" s="203"/>
      <c r="ALP604" s="203"/>
      <c r="ALQ604" s="203"/>
      <c r="ALR604" s="10"/>
      <c r="ALS604" s="10">
        <f>SUM(ALR599:ALR603)</f>
        <v>3346.2999999999997</v>
      </c>
      <c r="ALT604" s="273"/>
      <c r="ALU604" s="203"/>
      <c r="ALV604" s="429"/>
      <c r="ALX604" s="203"/>
      <c r="ALY604" s="203"/>
      <c r="ALZ604" s="203"/>
      <c r="AMA604" s="10"/>
      <c r="AMB604" s="10">
        <f>SUM(AMA599:AMA603)</f>
        <v>3576.5</v>
      </c>
      <c r="AMC604" s="273"/>
      <c r="AMD604" s="203"/>
      <c r="AME604" s="429"/>
      <c r="AMG604" s="203"/>
      <c r="AMH604" s="203"/>
      <c r="AMI604" s="203"/>
      <c r="AMJ604" s="10"/>
      <c r="AMK604" s="10">
        <f>SUM(AMJ599:AMJ603)</f>
        <v>3947.8</v>
      </c>
      <c r="AML604" s="273"/>
      <c r="AMM604" s="203"/>
      <c r="AMN604" s="429"/>
      <c r="AMP604" s="203"/>
      <c r="AMQ604" s="203"/>
      <c r="AMR604" s="203"/>
      <c r="AMS604" s="10"/>
      <c r="AMT604" s="10">
        <f>SUM(AMS599:AMS603)</f>
        <v>3889.4</v>
      </c>
      <c r="AMU604" s="273"/>
      <c r="AMV604" s="203"/>
      <c r="AMW604" s="429"/>
      <c r="AMY604" s="203"/>
      <c r="AMZ604" s="203"/>
      <c r="ANA604" s="203"/>
      <c r="ANB604" s="10"/>
      <c r="ANC604" s="10">
        <f>SUM(ANB599:ANB603)</f>
        <v>3836.8999999999992</v>
      </c>
      <c r="AND604" s="273"/>
      <c r="ANE604" s="203"/>
      <c r="ANF604" s="429"/>
      <c r="ANH604" s="203"/>
      <c r="ANI604" s="203"/>
      <c r="ANJ604" s="203"/>
      <c r="ANK604" s="10"/>
      <c r="ANL604" s="10">
        <f>SUM(ANK599:ANK603)</f>
        <v>2719.8</v>
      </c>
      <c r="ANM604" s="273"/>
      <c r="ANN604" s="203"/>
      <c r="ANO604" s="264"/>
      <c r="ANQ604" s="203"/>
      <c r="ANR604" s="203"/>
      <c r="ANS604" s="203"/>
      <c r="ANT604" s="10"/>
      <c r="ANU604" s="10">
        <f>SUM(ANT599:ANT603)</f>
        <v>3584.3</v>
      </c>
      <c r="ANV604" s="273"/>
      <c r="ANW604" s="203"/>
      <c r="ANX604" s="429"/>
      <c r="ANZ604" s="203"/>
      <c r="AOA604" s="203"/>
      <c r="AOB604" s="203"/>
      <c r="AOC604" s="10"/>
      <c r="AOD604" s="10">
        <f>SUM(AOC599:AOC603)</f>
        <v>3530.6000000000004</v>
      </c>
      <c r="AOE604" s="273"/>
      <c r="AOF604" s="203"/>
      <c r="AOG604" s="264"/>
      <c r="AOI604" s="203"/>
      <c r="AOJ604" s="203"/>
      <c r="AOK604" s="203"/>
      <c r="AOL604" s="10"/>
      <c r="AOM604" s="10">
        <f>SUM(AOL599:AOL603)</f>
        <v>3475.1000000000004</v>
      </c>
      <c r="AON604" s="273"/>
      <c r="AOO604" s="203"/>
      <c r="AOP604" s="429"/>
      <c r="AOR604" s="203"/>
      <c r="AOS604" s="203"/>
      <c r="AOT604" s="203"/>
      <c r="AOU604" s="10"/>
      <c r="AOV604" s="10">
        <f>SUM(AOU599:AOU603)</f>
        <v>3317.4000000000005</v>
      </c>
      <c r="AOW604" s="273"/>
      <c r="AOX604" s="203"/>
      <c r="AOY604" s="429"/>
      <c r="APA604" s="203"/>
      <c r="APB604" s="203"/>
      <c r="APC604" s="203"/>
      <c r="APD604" s="10"/>
      <c r="APE604" s="10">
        <f>SUM(APD599:APD603)</f>
        <v>3475.1000000000004</v>
      </c>
      <c r="APF604" s="273"/>
      <c r="APG604" s="203"/>
      <c r="APH604" s="429"/>
      <c r="APJ604" s="203"/>
      <c r="APK604" s="203"/>
      <c r="APL604" s="203"/>
      <c r="APM604" s="10"/>
      <c r="APN604" s="10">
        <f>SUM(APM599:APM603)</f>
        <v>3239.9999999999995</v>
      </c>
      <c r="APO604" s="273"/>
      <c r="APP604" s="203"/>
      <c r="APQ604" s="429"/>
      <c r="APS604" s="203"/>
      <c r="APT604" s="203"/>
      <c r="APU604" s="203"/>
      <c r="APV604" s="10"/>
      <c r="APW604" s="10">
        <f>SUM(APV599:APV603)</f>
        <v>4229.1999999999989</v>
      </c>
      <c r="APX604" s="273"/>
      <c r="APY604" s="203"/>
      <c r="APZ604" s="429"/>
      <c r="AQB604" s="203"/>
      <c r="AQC604" s="203"/>
      <c r="AQD604" s="203"/>
      <c r="AQE604" s="10"/>
      <c r="AQF604" s="10">
        <f>SUM(AQE599:AQE603)</f>
        <v>3377.4000000000005</v>
      </c>
      <c r="AQG604" s="273"/>
    </row>
    <row r="605" spans="1:1125" s="14" customFormat="1" ht="15">
      <c r="A605" s="203" t="s">
        <v>70</v>
      </c>
      <c r="B605" s="276" t="s">
        <v>2068</v>
      </c>
      <c r="D605" s="283">
        <f>IF(C605="Kopman",1.2,1)</f>
        <v>1</v>
      </c>
      <c r="E605" s="204">
        <f>VLOOKUP(B605,$A$681:$F$2354,6,FALSE)</f>
        <v>86</v>
      </c>
      <c r="F605" s="203" t="s">
        <v>61</v>
      </c>
      <c r="G605" s="10">
        <f>E605*1.5</f>
        <v>129</v>
      </c>
      <c r="H605" s="10"/>
      <c r="I605" s="267"/>
      <c r="J605" s="203" t="s">
        <v>70</v>
      </c>
      <c r="K605" s="276" t="s">
        <v>425</v>
      </c>
      <c r="M605" s="283">
        <f>IF(L605="Kopman",1.2,1)</f>
        <v>1</v>
      </c>
      <c r="N605" s="204">
        <f>VLOOKUP(K605,$A$681:$F$2354,6,FALSE)</f>
        <v>884</v>
      </c>
      <c r="O605" s="203" t="s">
        <v>61</v>
      </c>
      <c r="P605" s="10">
        <f>N605*1.5*M605</f>
        <v>1326</v>
      </c>
      <c r="Q605" s="10"/>
      <c r="R605" s="267"/>
      <c r="S605" s="203" t="s">
        <v>70</v>
      </c>
      <c r="T605" s="276" t="s">
        <v>437</v>
      </c>
      <c r="V605" s="283">
        <f>IF(U605="Kopman",1.2,1)</f>
        <v>1</v>
      </c>
      <c r="W605" s="204">
        <f>VLOOKUP(T605,$A$681:$F$2354,6,FALSE)</f>
        <v>163</v>
      </c>
      <c r="X605" s="203" t="s">
        <v>61</v>
      </c>
      <c r="Y605" s="10">
        <f>W605*1.5*V605</f>
        <v>244.5</v>
      </c>
      <c r="Z605" s="10"/>
      <c r="AA605" s="267"/>
      <c r="AB605" s="203" t="s">
        <v>70</v>
      </c>
      <c r="AC605" s="276" t="s">
        <v>425</v>
      </c>
      <c r="AE605" s="283">
        <f>IF(AD605="Kopman",1.2,1)</f>
        <v>1</v>
      </c>
      <c r="AF605" s="204">
        <f>VLOOKUP(AC605,$A$681:$F$2354,6,FALSE)</f>
        <v>884</v>
      </c>
      <c r="AG605" s="203" t="s">
        <v>61</v>
      </c>
      <c r="AH605" s="10">
        <f>AF605*1.5*AE605</f>
        <v>1326</v>
      </c>
      <c r="AI605" s="10"/>
      <c r="AJ605" s="267"/>
      <c r="AK605" s="203" t="s">
        <v>70</v>
      </c>
      <c r="AL605" s="276" t="s">
        <v>2068</v>
      </c>
      <c r="AN605" s="283">
        <f>IF(AM605="Kopman",1.2,1)</f>
        <v>1</v>
      </c>
      <c r="AO605" s="204">
        <f>VLOOKUP(AL605,$A$681:$F$2354,6,FALSE)</f>
        <v>86</v>
      </c>
      <c r="AP605" s="203" t="s">
        <v>61</v>
      </c>
      <c r="AQ605" s="10">
        <f>AO605*1.5*AN605</f>
        <v>129</v>
      </c>
      <c r="AR605" s="10"/>
      <c r="AS605" s="267"/>
      <c r="AT605" s="203" t="s">
        <v>70</v>
      </c>
      <c r="AU605" s="276" t="s">
        <v>517</v>
      </c>
      <c r="AW605" s="283">
        <f>IF(AV605="Kopman",1.2,1)</f>
        <v>1</v>
      </c>
      <c r="AX605" s="204">
        <f>VLOOKUP(AU605,$A$681:$F$2354,6,FALSE)</f>
        <v>458</v>
      </c>
      <c r="AY605" s="203" t="s">
        <v>61</v>
      </c>
      <c r="AZ605" s="10">
        <f>AX605*1.5*AW605</f>
        <v>687</v>
      </c>
      <c r="BA605" s="10"/>
      <c r="BB605" s="267"/>
      <c r="BC605" s="203" t="s">
        <v>70</v>
      </c>
      <c r="BD605" s="276" t="s">
        <v>425</v>
      </c>
      <c r="BF605" s="283">
        <f>IF(BE605="Kopman",1.2,1)</f>
        <v>1</v>
      </c>
      <c r="BG605" s="204">
        <f>VLOOKUP(BD605,$A$681:$F$2354,6,FALSE)</f>
        <v>884</v>
      </c>
      <c r="BH605" s="203" t="s">
        <v>61</v>
      </c>
      <c r="BI605" s="10">
        <f>BG605*1.5*BF605</f>
        <v>1326</v>
      </c>
      <c r="BJ605" s="10"/>
      <c r="BK605" s="267"/>
      <c r="BL605" s="203" t="s">
        <v>70</v>
      </c>
      <c r="BM605" s="276" t="s">
        <v>711</v>
      </c>
      <c r="BO605" s="283">
        <f>IF(BN605="Kopman",1.2,1)</f>
        <v>1</v>
      </c>
      <c r="BP605" s="204">
        <f>VLOOKUP(BM605,$A$681:$F$2354,6,FALSE)</f>
        <v>129</v>
      </c>
      <c r="BQ605" s="203" t="s">
        <v>61</v>
      </c>
      <c r="BR605" s="10">
        <f>BP605*1.5*BO605</f>
        <v>193.5</v>
      </c>
      <c r="BS605" s="10"/>
      <c r="BT605" s="267"/>
      <c r="BU605" s="203" t="s">
        <v>70</v>
      </c>
      <c r="BV605" s="276" t="s">
        <v>425</v>
      </c>
      <c r="BX605" s="283">
        <f>IF(BW605="Kopman",1.2,1)</f>
        <v>1</v>
      </c>
      <c r="BY605" s="204">
        <f>VLOOKUP(BV605,$A$681:$F$2354,6,FALSE)</f>
        <v>884</v>
      </c>
      <c r="BZ605" s="203" t="s">
        <v>61</v>
      </c>
      <c r="CA605" s="10">
        <f>BY605*1.5*BX605</f>
        <v>1326</v>
      </c>
      <c r="CB605" s="10"/>
      <c r="CC605" s="267"/>
      <c r="CD605" s="203" t="s">
        <v>70</v>
      </c>
      <c r="CE605" s="276" t="s">
        <v>425</v>
      </c>
      <c r="CG605" s="283">
        <f>IF(CF605="Kopman",1.2,1)</f>
        <v>1</v>
      </c>
      <c r="CH605" s="204">
        <f>VLOOKUP(CE605,$A$681:$F$2354,6,FALSE)</f>
        <v>884</v>
      </c>
      <c r="CI605" s="203" t="s">
        <v>61</v>
      </c>
      <c r="CJ605" s="10">
        <f>CH605*1.5*CG605</f>
        <v>1326</v>
      </c>
      <c r="CK605" s="10"/>
      <c r="CL605" s="267"/>
      <c r="CM605" s="203" t="s">
        <v>70</v>
      </c>
      <c r="CN605" s="276" t="s">
        <v>2068</v>
      </c>
      <c r="CP605" s="283">
        <f>IF(CO605="Kopman",1.2,1)</f>
        <v>1</v>
      </c>
      <c r="CQ605" s="204">
        <f>VLOOKUP(CN605,$A$681:$F$2354,6,FALSE)</f>
        <v>86</v>
      </c>
      <c r="CR605" s="203" t="s">
        <v>61</v>
      </c>
      <c r="CS605" s="10">
        <f>CQ605*1.5*CP605</f>
        <v>129</v>
      </c>
      <c r="CT605" s="10"/>
      <c r="CU605" s="267"/>
      <c r="CV605" s="203" t="s">
        <v>70</v>
      </c>
      <c r="CW605" s="276" t="s">
        <v>425</v>
      </c>
      <c r="CY605" s="283">
        <f>IF(CX605="Kopman",1.2,1)</f>
        <v>1</v>
      </c>
      <c r="CZ605" s="204">
        <f>VLOOKUP(CW605,$A$681:$F$2354,6,FALSE)</f>
        <v>884</v>
      </c>
      <c r="DA605" s="203" t="s">
        <v>61</v>
      </c>
      <c r="DB605" s="10">
        <f>CZ605*1.5*CY605</f>
        <v>1326</v>
      </c>
      <c r="DC605" s="10"/>
      <c r="DD605" s="267"/>
      <c r="DE605" s="203" t="s">
        <v>70</v>
      </c>
      <c r="DF605" s="276" t="s">
        <v>2068</v>
      </c>
      <c r="DH605" s="283">
        <f>IF(DG605="Kopman",1.2,1)</f>
        <v>1</v>
      </c>
      <c r="DI605" s="204">
        <f>VLOOKUP(DF605,$A$681:$F$2354,6,FALSE)</f>
        <v>86</v>
      </c>
      <c r="DJ605" s="203" t="s">
        <v>61</v>
      </c>
      <c r="DK605" s="10">
        <f>DI605*1.5*DH605</f>
        <v>129</v>
      </c>
      <c r="DL605" s="10"/>
      <c r="DM605" s="267"/>
      <c r="DN605" s="203" t="s">
        <v>70</v>
      </c>
      <c r="DO605" s="276" t="s">
        <v>425</v>
      </c>
      <c r="DQ605" s="283">
        <f>IF(DP605="Kopman",1.2,1)</f>
        <v>1</v>
      </c>
      <c r="DR605" s="204">
        <f>VLOOKUP(DO605,$A$681:$F$2354,6,FALSE)</f>
        <v>884</v>
      </c>
      <c r="DS605" s="203" t="s">
        <v>61</v>
      </c>
      <c r="DT605" s="10">
        <f>DR605*1.5*DQ605</f>
        <v>1326</v>
      </c>
      <c r="DU605" s="10"/>
      <c r="DV605" s="267"/>
      <c r="DW605" s="203" t="s">
        <v>70</v>
      </c>
      <c r="DX605" s="278" t="s">
        <v>183</v>
      </c>
      <c r="DZ605" s="283">
        <f>IF(DY605="Kopman",1.2,1)</f>
        <v>1</v>
      </c>
      <c r="EA605" s="204" t="e">
        <f>VLOOKUP(DX605,$A$681:$F$2354,6,FALSE)</f>
        <v>#N/A</v>
      </c>
      <c r="EB605" s="203" t="s">
        <v>61</v>
      </c>
      <c r="EC605" s="10" t="e">
        <f>EA605*1.5*DZ605</f>
        <v>#N/A</v>
      </c>
      <c r="ED605" s="10"/>
      <c r="EE605" s="267"/>
      <c r="EF605" s="203" t="s">
        <v>70</v>
      </c>
      <c r="EG605" s="276" t="s">
        <v>425</v>
      </c>
      <c r="EI605" s="283">
        <f>IF(EH605="Kopman",1.2,1)</f>
        <v>1</v>
      </c>
      <c r="EJ605" s="204">
        <f>VLOOKUP(EG605,$A$681:$F$2354,6,FALSE)</f>
        <v>884</v>
      </c>
      <c r="EK605" s="203" t="s">
        <v>61</v>
      </c>
      <c r="EL605" s="10">
        <f>EJ605*1.5*EI605</f>
        <v>1326</v>
      </c>
      <c r="EM605" s="10"/>
      <c r="EN605" s="267"/>
      <c r="EO605" s="203" t="s">
        <v>70</v>
      </c>
      <c r="EP605" s="276" t="s">
        <v>425</v>
      </c>
      <c r="ER605" s="283">
        <f>IF(EQ605="Kopman",1.2,1)</f>
        <v>1</v>
      </c>
      <c r="ES605" s="204">
        <f>VLOOKUP(EP605,$A$681:$F$2354,6,FALSE)</f>
        <v>884</v>
      </c>
      <c r="ET605" s="203" t="s">
        <v>61</v>
      </c>
      <c r="EU605" s="10">
        <f>ES605*1.5*ER605</f>
        <v>1326</v>
      </c>
      <c r="EV605" s="10"/>
      <c r="EW605" s="267"/>
      <c r="EX605" s="203" t="s">
        <v>70</v>
      </c>
      <c r="EY605" s="276" t="s">
        <v>2068</v>
      </c>
      <c r="FA605" s="283">
        <f>IF(EZ605="Kopman",1.2,1)</f>
        <v>1</v>
      </c>
      <c r="FB605" s="204">
        <f>VLOOKUP(EY605,$A$681:$F$2354,6,FALSE)</f>
        <v>86</v>
      </c>
      <c r="FC605" s="203" t="s">
        <v>61</v>
      </c>
      <c r="FD605" s="10">
        <f>FB605*1.5*FA605</f>
        <v>129</v>
      </c>
      <c r="FE605" s="10"/>
      <c r="FF605" s="267"/>
      <c r="FG605" s="203" t="s">
        <v>70</v>
      </c>
      <c r="FH605" s="421" t="s">
        <v>517</v>
      </c>
      <c r="FJ605" s="283">
        <f>IF(FI605="Kopman",1.2,1)</f>
        <v>1</v>
      </c>
      <c r="FK605" s="204">
        <f>VLOOKUP(FH605,$A$681:$F$2354,6,FALSE)</f>
        <v>458</v>
      </c>
      <c r="FL605" s="203" t="s">
        <v>61</v>
      </c>
      <c r="FM605" s="10">
        <f>FK605*1.5*FJ605</f>
        <v>687</v>
      </c>
      <c r="FN605" s="10"/>
      <c r="FO605" s="267"/>
      <c r="FP605" s="203" t="s">
        <v>70</v>
      </c>
      <c r="FQ605" s="276" t="s">
        <v>425</v>
      </c>
      <c r="FS605" s="283">
        <f>IF(FR605="Kopman",1.2,1)</f>
        <v>1</v>
      </c>
      <c r="FT605" s="204">
        <f>VLOOKUP(FQ605,$A$681:$F$2354,6,FALSE)</f>
        <v>884</v>
      </c>
      <c r="FU605" s="203" t="s">
        <v>61</v>
      </c>
      <c r="FV605" s="10">
        <f>FT605*1.5*FS605</f>
        <v>1326</v>
      </c>
      <c r="FW605" s="10"/>
      <c r="FX605" s="267"/>
      <c r="FY605" s="203" t="s">
        <v>70</v>
      </c>
      <c r="FZ605" s="276" t="s">
        <v>425</v>
      </c>
      <c r="GB605" s="283">
        <f>IF(GA605="Kopman",1.2,1)</f>
        <v>1</v>
      </c>
      <c r="GC605" s="204">
        <f>VLOOKUP(FZ605,$A$681:$F$2354,6,FALSE)</f>
        <v>884</v>
      </c>
      <c r="GD605" s="203" t="s">
        <v>61</v>
      </c>
      <c r="GE605" s="10">
        <f>GC605*1.5*GB605</f>
        <v>1326</v>
      </c>
      <c r="GF605" s="10"/>
      <c r="GG605" s="267"/>
      <c r="GH605" s="203" t="s">
        <v>70</v>
      </c>
      <c r="GI605" s="276" t="s">
        <v>2068</v>
      </c>
      <c r="GK605" s="283">
        <f>IF(GJ605="Kopman",1.2,1)</f>
        <v>1</v>
      </c>
      <c r="GL605" s="204">
        <f>VLOOKUP(GI605,$A$681:$F$2354,6,FALSE)</f>
        <v>86</v>
      </c>
      <c r="GM605" s="203" t="s">
        <v>61</v>
      </c>
      <c r="GN605" s="10">
        <f>GL605*1.5*GK605</f>
        <v>129</v>
      </c>
      <c r="GO605" s="10"/>
      <c r="GP605" s="267"/>
      <c r="GQ605" s="203" t="s">
        <v>70</v>
      </c>
      <c r="GR605" s="276" t="s">
        <v>2068</v>
      </c>
      <c r="GT605" s="283">
        <f>IF(GS605="Kopman",1.2,1)</f>
        <v>1</v>
      </c>
      <c r="GU605" s="204">
        <f>VLOOKUP(GR605,$A$681:$F$2354,6,FALSE)</f>
        <v>86</v>
      </c>
      <c r="GV605" s="203" t="s">
        <v>61</v>
      </c>
      <c r="GW605" s="10">
        <f>GU605*1.5</f>
        <v>129</v>
      </c>
      <c r="GX605" s="10"/>
      <c r="GY605" s="267"/>
      <c r="GZ605" s="203" t="s">
        <v>70</v>
      </c>
      <c r="HA605" s="276" t="s">
        <v>566</v>
      </c>
      <c r="HC605" s="283">
        <f>IF(HB605="Kopman",1.2,1)</f>
        <v>1</v>
      </c>
      <c r="HD605" s="204">
        <f>VLOOKUP(HA605,$A$681:$F$2354,6,FALSE)</f>
        <v>411</v>
      </c>
      <c r="HE605" s="203" t="s">
        <v>61</v>
      </c>
      <c r="HF605" s="10">
        <f>HD605*1.5*HC605</f>
        <v>616.5</v>
      </c>
      <c r="HG605" s="10"/>
      <c r="HH605" s="267"/>
      <c r="HI605" s="203" t="s">
        <v>70</v>
      </c>
      <c r="HJ605" s="276" t="s">
        <v>425</v>
      </c>
      <c r="HL605" s="283">
        <f>IF(HK605="Kopman",1.2,1)</f>
        <v>1</v>
      </c>
      <c r="HM605" s="204">
        <f>VLOOKUP(HJ605,$A$681:$F$2354,6,FALSE)</f>
        <v>884</v>
      </c>
      <c r="HN605" s="203" t="s">
        <v>61</v>
      </c>
      <c r="HO605" s="10">
        <f>HM605*1.5</f>
        <v>1326</v>
      </c>
      <c r="HP605" s="10"/>
      <c r="HQ605" s="267"/>
      <c r="HR605" s="203" t="s">
        <v>70</v>
      </c>
      <c r="HS605" s="276" t="s">
        <v>425</v>
      </c>
      <c r="HU605" s="283">
        <f>IF(HT605="Kopman",1.2,1)</f>
        <v>1</v>
      </c>
      <c r="HV605" s="204">
        <f>VLOOKUP(HS605,$A$681:$F$2354,6,FALSE)</f>
        <v>884</v>
      </c>
      <c r="HW605" s="203" t="s">
        <v>61</v>
      </c>
      <c r="HX605" s="10">
        <f>HV605*1.5*HU605</f>
        <v>1326</v>
      </c>
      <c r="HY605" s="10"/>
      <c r="HZ605" s="267"/>
      <c r="IA605" s="203" t="s">
        <v>70</v>
      </c>
      <c r="IB605" s="285" t="s">
        <v>183</v>
      </c>
      <c r="ID605" s="283">
        <f>IF(IC605="Kopman",1.2,1)</f>
        <v>1</v>
      </c>
      <c r="IE605" s="204" t="e">
        <f>VLOOKUP(IB605,$A$681:$F$2354,6,FALSE)</f>
        <v>#N/A</v>
      </c>
      <c r="IF605" s="203" t="s">
        <v>61</v>
      </c>
      <c r="IG605" s="10" t="e">
        <f>IE605*1.5</f>
        <v>#N/A</v>
      </c>
      <c r="IH605" s="10"/>
      <c r="II605" s="267"/>
      <c r="IJ605" s="203" t="s">
        <v>70</v>
      </c>
      <c r="IK605" s="276" t="s">
        <v>517</v>
      </c>
      <c r="IM605" s="283">
        <f>IF(IL605="Kopman",1.2,1)</f>
        <v>1</v>
      </c>
      <c r="IN605" s="204">
        <f>VLOOKUP(IK605,$A$681:$F$2354,6,FALSE)</f>
        <v>458</v>
      </c>
      <c r="IO605" s="203" t="s">
        <v>61</v>
      </c>
      <c r="IP605" s="10">
        <f>IN605*1.5*IM605</f>
        <v>687</v>
      </c>
      <c r="IQ605" s="10"/>
      <c r="IR605" s="267"/>
      <c r="IS605" s="203" t="s">
        <v>70</v>
      </c>
      <c r="IT605" s="416" t="s">
        <v>1642</v>
      </c>
      <c r="IU605" s="415" t="s">
        <v>2019</v>
      </c>
      <c r="IV605" s="283">
        <f>IF(IU605="Kopman",1.2,1)</f>
        <v>1.2</v>
      </c>
      <c r="IW605" s="204">
        <f>VLOOKUP(IT605,$A$681:$F$2354,6,FALSE)</f>
        <v>40</v>
      </c>
      <c r="IX605" s="203" t="s">
        <v>61</v>
      </c>
      <c r="IY605" s="10">
        <f>IW605*1.5*IV605</f>
        <v>72</v>
      </c>
      <c r="IZ605" s="10"/>
      <c r="JA605" s="267"/>
      <c r="JB605" s="203" t="s">
        <v>70</v>
      </c>
      <c r="JC605" s="276" t="s">
        <v>517</v>
      </c>
      <c r="JE605" s="283">
        <f>IF(JD605="Kopman",1.2,1)</f>
        <v>1</v>
      </c>
      <c r="JF605" s="204">
        <f>VLOOKUP(JC605,$A$681:$F$2354,6,FALSE)</f>
        <v>458</v>
      </c>
      <c r="JG605" s="203" t="s">
        <v>61</v>
      </c>
      <c r="JH605" s="10">
        <f>JF605*1.5*JE605</f>
        <v>687</v>
      </c>
      <c r="JI605" s="10"/>
      <c r="JJ605" s="267"/>
      <c r="JK605" s="203" t="s">
        <v>70</v>
      </c>
      <c r="JL605" s="276" t="s">
        <v>437</v>
      </c>
      <c r="JN605" s="283">
        <f>IF(JM605="Kopman",1.2,1)</f>
        <v>1</v>
      </c>
      <c r="JO605" s="204">
        <f>VLOOKUP(JL605,$A$681:$F$2354,6,FALSE)</f>
        <v>163</v>
      </c>
      <c r="JP605" s="203" t="s">
        <v>61</v>
      </c>
      <c r="JQ605" s="10">
        <f>JO605*1.5*JN605</f>
        <v>244.5</v>
      </c>
      <c r="JR605" s="10"/>
      <c r="JS605" s="267"/>
      <c r="JT605" s="203" t="s">
        <v>70</v>
      </c>
      <c r="JU605" s="416" t="s">
        <v>517</v>
      </c>
      <c r="JV605" s="415" t="s">
        <v>2019</v>
      </c>
      <c r="JW605" s="283">
        <f>IF(JV605="Kopman",1.2,1)</f>
        <v>1.2</v>
      </c>
      <c r="JX605" s="204">
        <f>VLOOKUP(JU605,$A$681:$F$2354,6,FALSE)</f>
        <v>458</v>
      </c>
      <c r="JY605" s="203" t="s">
        <v>61</v>
      </c>
      <c r="JZ605" s="10">
        <f>JX605*1.5*JW605</f>
        <v>824.4</v>
      </c>
      <c r="KA605" s="10"/>
      <c r="KB605" s="267"/>
      <c r="KC605" s="203" t="s">
        <v>70</v>
      </c>
      <c r="KD605" s="416" t="s">
        <v>517</v>
      </c>
      <c r="KE605" s="415" t="s">
        <v>2019</v>
      </c>
      <c r="KF605" s="283">
        <f>IF(KE605="Kopman",1.2,1)</f>
        <v>1.2</v>
      </c>
      <c r="KG605" s="204">
        <f>VLOOKUP(KD605,$A$681:$F$2354,6,FALSE)</f>
        <v>458</v>
      </c>
      <c r="KH605" s="203" t="s">
        <v>61</v>
      </c>
      <c r="KI605" s="10">
        <f>KG605*1.5*KF605</f>
        <v>824.4</v>
      </c>
      <c r="KJ605" s="10"/>
      <c r="KK605" s="267"/>
      <c r="KL605" s="203" t="s">
        <v>70</v>
      </c>
      <c r="KM605" s="276" t="s">
        <v>2068</v>
      </c>
      <c r="KO605" s="283">
        <f>IF(KN605="Kopman",1.2,1)</f>
        <v>1</v>
      </c>
      <c r="KP605" s="204">
        <f>VLOOKUP(KM605,$A$681:$F$2354,6,FALSE)</f>
        <v>86</v>
      </c>
      <c r="KQ605" s="203" t="s">
        <v>61</v>
      </c>
      <c r="KR605" s="10">
        <f>KP605*1.5</f>
        <v>129</v>
      </c>
      <c r="KS605" s="10"/>
      <c r="KT605" s="267"/>
      <c r="KU605" s="203" t="s">
        <v>70</v>
      </c>
      <c r="KV605" s="276" t="s">
        <v>517</v>
      </c>
      <c r="KX605" s="283">
        <f>IF(KW605="Kopman",1.2,1)</f>
        <v>1</v>
      </c>
      <c r="KY605" s="204">
        <f>VLOOKUP(KV605,$A$681:$F$2354,6,FALSE)</f>
        <v>458</v>
      </c>
      <c r="KZ605" s="203" t="s">
        <v>61</v>
      </c>
      <c r="LA605" s="10">
        <f>KY605*1.5*KX605</f>
        <v>687</v>
      </c>
      <c r="LB605" s="10"/>
      <c r="LC605" s="267"/>
      <c r="LD605" s="203" t="s">
        <v>70</v>
      </c>
      <c r="LE605" s="276" t="s">
        <v>425</v>
      </c>
      <c r="LG605" s="283">
        <f>IF(LF605="Kopman",1.2,1)</f>
        <v>1</v>
      </c>
      <c r="LH605" s="204">
        <f>VLOOKUP(LE605,$A$681:$F$2354,6,FALSE)</f>
        <v>884</v>
      </c>
      <c r="LI605" s="203" t="s">
        <v>61</v>
      </c>
      <c r="LJ605" s="10">
        <f>LH605*1.5*LG605</f>
        <v>1326</v>
      </c>
      <c r="LK605" s="10"/>
      <c r="LL605" s="267"/>
      <c r="LM605" s="203" t="s">
        <v>70</v>
      </c>
      <c r="LN605" s="276" t="s">
        <v>437</v>
      </c>
      <c r="LP605" s="283">
        <f>IF(LO605="Kopman",1.2,1)</f>
        <v>1</v>
      </c>
      <c r="LQ605" s="204">
        <f>VLOOKUP(LN605,$A$681:$F$2354,6,FALSE)</f>
        <v>163</v>
      </c>
      <c r="LR605" s="203" t="s">
        <v>61</v>
      </c>
      <c r="LS605" s="10">
        <f>LQ605*1.5*LP605</f>
        <v>244.5</v>
      </c>
      <c r="LT605" s="10"/>
      <c r="LU605" s="267"/>
      <c r="LV605" s="203" t="s">
        <v>70</v>
      </c>
      <c r="LW605" s="276" t="s">
        <v>425</v>
      </c>
      <c r="LY605" s="283">
        <f>IF(LX605="Kopman",1.2,1)</f>
        <v>1</v>
      </c>
      <c r="LZ605" s="204">
        <f>VLOOKUP(LW605,$A$681:$F$2354,6,FALSE)</f>
        <v>884</v>
      </c>
      <c r="MA605" s="203" t="s">
        <v>61</v>
      </c>
      <c r="MB605" s="10">
        <f>LZ605*1.5*LY605</f>
        <v>1326</v>
      </c>
      <c r="MC605" s="10"/>
      <c r="MD605" s="267"/>
      <c r="ME605" s="203" t="s">
        <v>70</v>
      </c>
      <c r="MF605" s="276" t="s">
        <v>517</v>
      </c>
      <c r="MH605" s="283">
        <f>IF(MG605="Kopman",1.2,1)</f>
        <v>1</v>
      </c>
      <c r="MI605" s="204">
        <f>VLOOKUP(MF605,$A$681:$F$2354,6,FALSE)</f>
        <v>458</v>
      </c>
      <c r="MJ605" s="203" t="s">
        <v>61</v>
      </c>
      <c r="MK605" s="10">
        <f>MI605*1.5*MH605</f>
        <v>687</v>
      </c>
      <c r="ML605" s="10"/>
      <c r="MM605" s="267"/>
      <c r="MN605" s="203" t="s">
        <v>70</v>
      </c>
      <c r="MO605" s="276" t="s">
        <v>425</v>
      </c>
      <c r="MQ605" s="283">
        <f>IF(MP605="Kopman",1.2,1)</f>
        <v>1</v>
      </c>
      <c r="MR605" s="204">
        <f>VLOOKUP(MO605,$A$681:$F$2354,6,FALSE)</f>
        <v>884</v>
      </c>
      <c r="MS605" s="203" t="s">
        <v>61</v>
      </c>
      <c r="MT605" s="10">
        <f>MR605*1.5*MQ605</f>
        <v>1326</v>
      </c>
      <c r="MU605" s="10"/>
      <c r="MV605" s="267"/>
      <c r="MW605" s="203" t="s">
        <v>70</v>
      </c>
      <c r="MX605" s="276" t="s">
        <v>425</v>
      </c>
      <c r="MZ605" s="283">
        <f>IF(MY605="Kopman",1.2,1)</f>
        <v>1</v>
      </c>
      <c r="NA605" s="204">
        <f>VLOOKUP(MX605,$A$681:$F$2354,6,FALSE)</f>
        <v>884</v>
      </c>
      <c r="NB605" s="203" t="s">
        <v>61</v>
      </c>
      <c r="NC605" s="10">
        <f>NA605*1.5*MZ605</f>
        <v>1326</v>
      </c>
      <c r="ND605" s="10"/>
      <c r="NE605" s="267"/>
      <c r="NF605" s="203" t="s">
        <v>70</v>
      </c>
      <c r="NG605" s="276" t="s">
        <v>822</v>
      </c>
      <c r="NI605" s="283">
        <f>IF(NH605="Kopman",1.2,1)</f>
        <v>1</v>
      </c>
      <c r="NJ605" s="204">
        <f>VLOOKUP(NG605,$A$681:$F$2354,6,FALSE)</f>
        <v>57</v>
      </c>
      <c r="NK605" s="203" t="s">
        <v>61</v>
      </c>
      <c r="NL605" s="10">
        <f>NJ605*1.5*NI605</f>
        <v>85.5</v>
      </c>
      <c r="NM605" s="10"/>
      <c r="NN605" s="267"/>
      <c r="NO605" s="203" t="s">
        <v>70</v>
      </c>
      <c r="NP605" s="424" t="s">
        <v>711</v>
      </c>
      <c r="NR605" s="283">
        <f>IF(NQ605="Kopman",1.2,1)</f>
        <v>1</v>
      </c>
      <c r="NS605" s="204">
        <f>VLOOKUP(NP605,$A$681:$F$2354,6,FALSE)</f>
        <v>129</v>
      </c>
      <c r="NT605" s="203" t="s">
        <v>61</v>
      </c>
      <c r="NU605" s="10">
        <f>NS605*1.5*NR605</f>
        <v>193.5</v>
      </c>
      <c r="NV605" s="10"/>
      <c r="NW605" s="267"/>
      <c r="NX605" s="203" t="s">
        <v>70</v>
      </c>
      <c r="NY605" s="276" t="s">
        <v>679</v>
      </c>
      <c r="OA605" s="283">
        <f>IF(NZ605="Kopman",1.2,1)</f>
        <v>1</v>
      </c>
      <c r="OB605" s="204">
        <f>VLOOKUP(NY605,$A$681:$F$2354,6,FALSE)</f>
        <v>273</v>
      </c>
      <c r="OC605" s="203" t="s">
        <v>61</v>
      </c>
      <c r="OD605" s="10">
        <f>OB605*1.5</f>
        <v>409.5</v>
      </c>
      <c r="OE605" s="10"/>
      <c r="OF605" s="267"/>
      <c r="OG605" s="203" t="s">
        <v>70</v>
      </c>
      <c r="OH605" s="276" t="s">
        <v>517</v>
      </c>
      <c r="OJ605" s="283">
        <f>IF(OI605="Kopman",1.2,1)</f>
        <v>1</v>
      </c>
      <c r="OK605" s="204">
        <f>VLOOKUP(OH605,$A$681:$F$2354,6,FALSE)</f>
        <v>458</v>
      </c>
      <c r="OL605" s="203" t="s">
        <v>61</v>
      </c>
      <c r="OM605" s="10">
        <f>OK605*1.5*OJ605</f>
        <v>687</v>
      </c>
      <c r="ON605" s="10"/>
      <c r="OO605" s="267"/>
      <c r="OP605" s="203" t="s">
        <v>70</v>
      </c>
      <c r="OQ605" s="424" t="s">
        <v>517</v>
      </c>
      <c r="OS605" s="283">
        <f>IF(OR605="Kopman",1.2,1)</f>
        <v>1</v>
      </c>
      <c r="OT605" s="204">
        <f>VLOOKUP(OQ605,$A$681:$F$2354,6,FALSE)</f>
        <v>458</v>
      </c>
      <c r="OU605" s="203" t="s">
        <v>61</v>
      </c>
      <c r="OV605" s="10">
        <f>OT605*1.5*OS605</f>
        <v>687</v>
      </c>
      <c r="OW605" s="10"/>
      <c r="OX605" s="267"/>
      <c r="OY605" s="203" t="s">
        <v>70</v>
      </c>
      <c r="OZ605" s="428" t="s">
        <v>425</v>
      </c>
      <c r="PB605" s="283">
        <f>IF(PA605="Kopman",1.2,1)</f>
        <v>1</v>
      </c>
      <c r="PC605" s="204">
        <f>VLOOKUP(OZ605,$A$681:$F$2354,6,FALSE)</f>
        <v>884</v>
      </c>
      <c r="PD605" s="203" t="s">
        <v>61</v>
      </c>
      <c r="PE605" s="10">
        <f>PC605*1.5*PB605</f>
        <v>1326</v>
      </c>
      <c r="PF605" s="10"/>
      <c r="PG605" s="267"/>
      <c r="PH605" s="203" t="s">
        <v>70</v>
      </c>
      <c r="PI605" s="276" t="s">
        <v>2068</v>
      </c>
      <c r="PK605" s="283">
        <f>IF(PJ605="Kopman",1.2,1)</f>
        <v>1</v>
      </c>
      <c r="PL605" s="204">
        <f>VLOOKUP(PI605,$A$681:$F$2354,6,FALSE)</f>
        <v>86</v>
      </c>
      <c r="PM605" s="203" t="s">
        <v>61</v>
      </c>
      <c r="PN605" s="10">
        <f>PL605*1.5*PK605</f>
        <v>129</v>
      </c>
      <c r="PO605" s="10"/>
      <c r="PP605" s="267"/>
      <c r="PQ605" s="203" t="s">
        <v>70</v>
      </c>
      <c r="PR605" s="276" t="s">
        <v>183</v>
      </c>
      <c r="PT605" s="283">
        <f>IF(PS605="Kopman",1.2,1)</f>
        <v>1</v>
      </c>
      <c r="PU605" s="204" t="e">
        <f>VLOOKUP(PR605,$A$681:$F$2354,6,FALSE)</f>
        <v>#N/A</v>
      </c>
      <c r="PV605" s="203" t="s">
        <v>61</v>
      </c>
      <c r="PW605" s="10" t="e">
        <f>PU605*1.5*PT605</f>
        <v>#N/A</v>
      </c>
      <c r="PX605" s="10"/>
      <c r="PY605" s="267"/>
      <c r="PZ605" s="203" t="s">
        <v>70</v>
      </c>
      <c r="QA605" s="276" t="s">
        <v>428</v>
      </c>
      <c r="QC605" s="283">
        <f>IF(QB605="Kopman",1.2,1)</f>
        <v>1</v>
      </c>
      <c r="QD605" s="204">
        <f>VLOOKUP(QA605,$A$681:$F$2354,6,FALSE)</f>
        <v>73</v>
      </c>
      <c r="QE605" s="203" t="s">
        <v>61</v>
      </c>
      <c r="QF605" s="10">
        <f>QD605*1.5*QC605</f>
        <v>109.5</v>
      </c>
      <c r="QG605" s="10"/>
      <c r="QH605" s="267"/>
      <c r="QI605" s="203" t="s">
        <v>70</v>
      </c>
      <c r="QJ605" s="276" t="s">
        <v>517</v>
      </c>
      <c r="QL605" s="283">
        <f>IF(QK605="Kopman",1.2,1)</f>
        <v>1</v>
      </c>
      <c r="QM605" s="204">
        <f>VLOOKUP(QJ605,$A$681:$F$2354,6,FALSE)</f>
        <v>458</v>
      </c>
      <c r="QN605" s="203" t="s">
        <v>61</v>
      </c>
      <c r="QO605" s="10">
        <f>QM605*1.5*QL605</f>
        <v>687</v>
      </c>
      <c r="QP605" s="10"/>
      <c r="QQ605" s="267"/>
      <c r="QR605" s="203" t="s">
        <v>70</v>
      </c>
      <c r="QS605" s="276" t="s">
        <v>2068</v>
      </c>
      <c r="QU605" s="283">
        <f>IF(QT605="Kopman",1.2,1)</f>
        <v>1</v>
      </c>
      <c r="QV605" s="204">
        <f>VLOOKUP(QS605,$A$681:$F$2354,6,FALSE)</f>
        <v>86</v>
      </c>
      <c r="QW605" s="203" t="s">
        <v>61</v>
      </c>
      <c r="QX605" s="10">
        <f>QV605*1.5*QU605</f>
        <v>129</v>
      </c>
      <c r="QY605" s="10"/>
      <c r="QZ605" s="267"/>
      <c r="RA605" s="203" t="s">
        <v>70</v>
      </c>
      <c r="RB605" s="276" t="s">
        <v>473</v>
      </c>
      <c r="RD605" s="283">
        <f>IF(RC605="Kopman",1.2,1)</f>
        <v>1</v>
      </c>
      <c r="RE605" s="204">
        <f>VLOOKUP(RB605,$A$681:$F$2354,6,FALSE)</f>
        <v>423</v>
      </c>
      <c r="RF605" s="203" t="s">
        <v>61</v>
      </c>
      <c r="RG605" s="10">
        <f>RE605*1.5*RD605</f>
        <v>634.5</v>
      </c>
      <c r="RH605" s="10"/>
      <c r="RI605" s="267"/>
      <c r="RJ605" s="203" t="s">
        <v>70</v>
      </c>
      <c r="RK605" s="278" t="s">
        <v>183</v>
      </c>
      <c r="RM605" s="283">
        <f>IF(RL605="Kopman",1.2,1)</f>
        <v>1</v>
      </c>
      <c r="RN605" s="204" t="e">
        <f>VLOOKUP(RK605,$A$681:$F$2354,6,FALSE)</f>
        <v>#N/A</v>
      </c>
      <c r="RO605" s="203" t="s">
        <v>61</v>
      </c>
      <c r="RP605" s="10" t="e">
        <f>RN605*1.5</f>
        <v>#N/A</v>
      </c>
      <c r="RQ605" s="10"/>
      <c r="RR605" s="267"/>
      <c r="RS605" s="203" t="s">
        <v>70</v>
      </c>
      <c r="RT605" s="276" t="s">
        <v>425</v>
      </c>
      <c r="RV605" s="283">
        <f>IF(RU605="Kopman",1.2,1)</f>
        <v>1</v>
      </c>
      <c r="RW605" s="204">
        <f>VLOOKUP(RT605,$A$681:$F$2354,6,FALSE)</f>
        <v>884</v>
      </c>
      <c r="RX605" s="203" t="s">
        <v>61</v>
      </c>
      <c r="RY605" s="10">
        <f>RW605*1.5*RV605</f>
        <v>1326</v>
      </c>
      <c r="RZ605" s="10"/>
      <c r="SA605" s="273"/>
      <c r="SB605" s="203" t="s">
        <v>70</v>
      </c>
      <c r="SC605" s="276" t="s">
        <v>425</v>
      </c>
      <c r="SE605" s="283">
        <f>IF(SD605="Kopman",1.2,1)</f>
        <v>1</v>
      </c>
      <c r="SF605" s="204">
        <f>VLOOKUP(SC605,$A$681:$F$2354,6,FALSE)</f>
        <v>884</v>
      </c>
      <c r="SG605" s="203" t="s">
        <v>61</v>
      </c>
      <c r="SH605" s="10">
        <f>SF605*1.5*SE605</f>
        <v>1326</v>
      </c>
      <c r="SI605" s="10"/>
      <c r="SJ605" s="273"/>
      <c r="SK605" s="203" t="s">
        <v>70</v>
      </c>
      <c r="SL605" s="276" t="s">
        <v>517</v>
      </c>
      <c r="SN605" s="283">
        <f>IF(SM605="Kopman",1.2,1)</f>
        <v>1</v>
      </c>
      <c r="SO605" s="204">
        <f>VLOOKUP(SL605,$A$681:$F$2354,6,FALSE)</f>
        <v>458</v>
      </c>
      <c r="SP605" s="203" t="s">
        <v>61</v>
      </c>
      <c r="SQ605" s="10">
        <f>SO605*1.5*SN605</f>
        <v>687</v>
      </c>
      <c r="SR605" s="10"/>
      <c r="SS605" s="273"/>
      <c r="ST605" s="203" t="s">
        <v>70</v>
      </c>
      <c r="SU605" s="276" t="s">
        <v>473</v>
      </c>
      <c r="SW605" s="283">
        <f>IF(SV605="Kopman",1.2,1)</f>
        <v>1</v>
      </c>
      <c r="SX605" s="204">
        <f>VLOOKUP(SU605,$A$681:$F$2354,6,FALSE)</f>
        <v>423</v>
      </c>
      <c r="SY605" s="203" t="s">
        <v>61</v>
      </c>
      <c r="SZ605" s="10">
        <f>SX605*1.5*SW605</f>
        <v>634.5</v>
      </c>
      <c r="TA605" s="10"/>
      <c r="TB605" s="273"/>
      <c r="TC605" s="203" t="s">
        <v>70</v>
      </c>
      <c r="TD605" s="427" t="s">
        <v>425</v>
      </c>
      <c r="TE605" s="415" t="s">
        <v>2019</v>
      </c>
      <c r="TF605" s="283">
        <f>IF(TE605="Kopman",1.2,1)</f>
        <v>1.2</v>
      </c>
      <c r="TG605" s="204">
        <f>VLOOKUP(TD605,$A$681:$F$2354,6,FALSE)</f>
        <v>884</v>
      </c>
      <c r="TH605" s="203" t="s">
        <v>61</v>
      </c>
      <c r="TI605" s="10">
        <f>TG605*1.5</f>
        <v>1326</v>
      </c>
      <c r="TK605" s="273"/>
      <c r="TL605" s="203" t="s">
        <v>70</v>
      </c>
      <c r="TM605" s="276" t="s">
        <v>679</v>
      </c>
      <c r="TO605" s="283">
        <f>IF(TN605="Kopman",1.2,1)</f>
        <v>1</v>
      </c>
      <c r="TP605" s="204">
        <f>VLOOKUP(TM605,$A$681:$F$2354,6,FALSE)</f>
        <v>273</v>
      </c>
      <c r="TQ605" s="203" t="s">
        <v>61</v>
      </c>
      <c r="TR605" s="10">
        <f>TP605*1.5*TO605</f>
        <v>409.5</v>
      </c>
      <c r="TS605" s="10"/>
      <c r="TT605" s="273"/>
      <c r="TU605" s="203" t="s">
        <v>70</v>
      </c>
      <c r="TV605" s="276" t="s">
        <v>425</v>
      </c>
      <c r="TX605" s="283">
        <f>IF(TW605="Kopman",1.2,1)</f>
        <v>1</v>
      </c>
      <c r="TY605" s="204">
        <f>VLOOKUP(TV605,$A$681:$F$2354,6,FALSE)</f>
        <v>884</v>
      </c>
      <c r="TZ605" s="203" t="s">
        <v>61</v>
      </c>
      <c r="UA605" s="10">
        <f>TY605*1.5*TX605</f>
        <v>1326</v>
      </c>
      <c r="UB605" s="10"/>
      <c r="UC605" s="273"/>
      <c r="UD605" s="203" t="s">
        <v>70</v>
      </c>
      <c r="UE605" s="285" t="s">
        <v>183</v>
      </c>
      <c r="UG605" s="283">
        <f>IF(UF605="Kopman",1.2,1)</f>
        <v>1</v>
      </c>
      <c r="UH605" s="204" t="e">
        <f>VLOOKUP(#REF!,$A$681:$F$2354,6,FALSE)</f>
        <v>#REF!</v>
      </c>
      <c r="UI605" s="203" t="s">
        <v>61</v>
      </c>
      <c r="UJ605" s="10" t="e">
        <f>UH605*1.5*UG605</f>
        <v>#REF!</v>
      </c>
      <c r="UK605" s="10"/>
      <c r="UL605" s="273"/>
      <c r="UM605" s="203" t="s">
        <v>70</v>
      </c>
      <c r="UN605" s="276" t="s">
        <v>425</v>
      </c>
      <c r="UP605" s="283">
        <f>IF(UO605="Kopman",1.2,1)</f>
        <v>1</v>
      </c>
      <c r="UQ605" s="204">
        <f>VLOOKUP(UN605,$A$681:$F$2354,6,FALSE)</f>
        <v>884</v>
      </c>
      <c r="UR605" s="203" t="s">
        <v>61</v>
      </c>
      <c r="US605" s="10">
        <f>UQ605*1.5*UP605</f>
        <v>1326</v>
      </c>
      <c r="UT605" s="10"/>
      <c r="UU605" s="273"/>
      <c r="UV605" s="203" t="s">
        <v>70</v>
      </c>
      <c r="UW605" s="276" t="s">
        <v>517</v>
      </c>
      <c r="UY605" s="283">
        <f>IF(UX605="Kopman",1.2,1)</f>
        <v>1</v>
      </c>
      <c r="UZ605" s="204">
        <f>VLOOKUP(UW605,$A$681:$F$2354,6,FALSE)</f>
        <v>458</v>
      </c>
      <c r="VA605" s="203" t="s">
        <v>61</v>
      </c>
      <c r="VB605" s="10">
        <f>UZ605*1.5*UY605</f>
        <v>687</v>
      </c>
      <c r="VC605" s="10"/>
      <c r="VD605" s="273"/>
      <c r="VE605" s="203" t="s">
        <v>70</v>
      </c>
      <c r="VF605" s="276" t="s">
        <v>825</v>
      </c>
      <c r="VH605" s="283">
        <f>IF(VG605="Kopman",1.2,1)</f>
        <v>1</v>
      </c>
      <c r="VI605" s="204">
        <f>VLOOKUP(VF605,$A$681:$F$2354,6,FALSE)</f>
        <v>138</v>
      </c>
      <c r="VJ605" s="203" t="s">
        <v>61</v>
      </c>
      <c r="VK605" s="10">
        <f>VI605*1.5*VH605</f>
        <v>207</v>
      </c>
      <c r="VL605" s="10"/>
      <c r="VM605" s="273"/>
      <c r="VN605" s="203" t="s">
        <v>70</v>
      </c>
      <c r="VO605" s="276" t="s">
        <v>2068</v>
      </c>
      <c r="VQ605" s="283">
        <f>IF(VP605="Kopman",1.2,1)</f>
        <v>1</v>
      </c>
      <c r="VR605" s="204">
        <f>VLOOKUP(VO605,$A$681:$F$2354,6,FALSE)</f>
        <v>86</v>
      </c>
      <c r="VS605" s="203" t="s">
        <v>61</v>
      </c>
      <c r="VT605" s="10">
        <f>VR605*1.5*VQ605</f>
        <v>129</v>
      </c>
      <c r="VU605" s="10"/>
      <c r="VV605" s="273"/>
      <c r="VW605" s="203" t="s">
        <v>70</v>
      </c>
      <c r="VX605" s="278" t="s">
        <v>183</v>
      </c>
      <c r="VZ605" s="283">
        <f>IF(VY605="Kopman",1.2,1)</f>
        <v>1</v>
      </c>
      <c r="WA605" s="204" t="e">
        <f>VLOOKUP(VX605,$A$681:$F$2354,6,FALSE)</f>
        <v>#N/A</v>
      </c>
      <c r="WB605" s="203" t="s">
        <v>61</v>
      </c>
      <c r="WC605" s="10" t="e">
        <f>WA605*1.5</f>
        <v>#N/A</v>
      </c>
      <c r="WE605" s="273"/>
      <c r="WF605" s="203" t="s">
        <v>70</v>
      </c>
      <c r="WG605" s="276" t="s">
        <v>711</v>
      </c>
      <c r="WI605" s="283">
        <f>IF(WH605="Kopman",1.2,1)</f>
        <v>1</v>
      </c>
      <c r="WJ605" s="204">
        <f>VLOOKUP(WG605,$A$681:$F$2354,6,FALSE)</f>
        <v>129</v>
      </c>
      <c r="WK605" s="203" t="s">
        <v>61</v>
      </c>
      <c r="WL605" s="10">
        <f>WJ605*1.5</f>
        <v>193.5</v>
      </c>
      <c r="WN605" s="273"/>
      <c r="WO605" s="203" t="s">
        <v>70</v>
      </c>
      <c r="WP605" s="278" t="s">
        <v>183</v>
      </c>
      <c r="WQ605" s="204"/>
      <c r="WR605" s="283">
        <f>IF(WQ605="Kopman",1.2,1)</f>
        <v>1</v>
      </c>
      <c r="WS605" s="204" t="e">
        <f>VLOOKUP(WP605,$A$681:$F$2354,6,FALSE)</f>
        <v>#N/A</v>
      </c>
      <c r="WT605" s="203" t="s">
        <v>61</v>
      </c>
      <c r="WU605" s="10" t="e">
        <f>WS605*1.5*WR605</f>
        <v>#N/A</v>
      </c>
      <c r="WV605" s="10"/>
      <c r="WW605" s="273"/>
      <c r="WX605" s="203" t="s">
        <v>70</v>
      </c>
      <c r="WY605" s="278" t="s">
        <v>183</v>
      </c>
      <c r="XA605" s="283">
        <f>IF(WZ605="Kopman",1.2,1)</f>
        <v>1</v>
      </c>
      <c r="XB605" s="204" t="e">
        <f>VLOOKUP(WY605,$A$681:$F$2354,6,FALSE)</f>
        <v>#N/A</v>
      </c>
      <c r="XC605" s="203" t="s">
        <v>61</v>
      </c>
      <c r="XD605" s="10" t="e">
        <f>XB605*1.5</f>
        <v>#N/A</v>
      </c>
      <c r="XF605" s="273"/>
      <c r="XG605" s="203" t="s">
        <v>70</v>
      </c>
      <c r="XH605" s="276" t="s">
        <v>2068</v>
      </c>
      <c r="XJ605" s="283">
        <f>IF(XI605="Kopman",1.2,1)</f>
        <v>1</v>
      </c>
      <c r="XK605" s="204">
        <f>VLOOKUP(XH605,$A$681:$F$2354,6,FALSE)</f>
        <v>86</v>
      </c>
      <c r="XL605" s="203" t="s">
        <v>61</v>
      </c>
      <c r="XM605" s="10">
        <f>XK605*1.5</f>
        <v>129</v>
      </c>
      <c r="XO605" s="273"/>
      <c r="XP605" s="203" t="s">
        <v>70</v>
      </c>
      <c r="XQ605" s="276" t="s">
        <v>2068</v>
      </c>
      <c r="XS605" s="283">
        <f>IF(XR605="Kopman",1.2,1)</f>
        <v>1</v>
      </c>
      <c r="XT605" s="204">
        <f>VLOOKUP(XQ605,$A$681:$F$2354,6,FALSE)</f>
        <v>86</v>
      </c>
      <c r="XU605" s="203" t="s">
        <v>61</v>
      </c>
      <c r="XV605" s="10">
        <f>XT605*1.5*XS605</f>
        <v>129</v>
      </c>
      <c r="XW605" s="10"/>
      <c r="XX605" s="273"/>
      <c r="XY605" s="203" t="s">
        <v>70</v>
      </c>
      <c r="XZ605" s="276" t="s">
        <v>425</v>
      </c>
      <c r="YB605" s="283">
        <f>IF(YA605="Kopman",1.2,1)</f>
        <v>1</v>
      </c>
      <c r="YC605" s="204">
        <f>VLOOKUP(XZ605,$A$681:$F$2354,6,FALSE)</f>
        <v>884</v>
      </c>
      <c r="YD605" s="203" t="s">
        <v>61</v>
      </c>
      <c r="YE605" s="10">
        <f>YC605*1.5</f>
        <v>1326</v>
      </c>
      <c r="YG605" s="273"/>
      <c r="YH605" s="203" t="s">
        <v>70</v>
      </c>
      <c r="YI605" s="278" t="s">
        <v>183</v>
      </c>
      <c r="YK605" s="283">
        <f>IF(YJ605="Kopman",1.2,1)</f>
        <v>1</v>
      </c>
      <c r="YL605" s="204" t="e">
        <f>VLOOKUP(YI605,$A$681:$F$2354,6,FALSE)</f>
        <v>#N/A</v>
      </c>
      <c r="YM605" s="203" t="s">
        <v>61</v>
      </c>
      <c r="YN605" s="10" t="e">
        <f>YL605*1.5*YK605</f>
        <v>#N/A</v>
      </c>
      <c r="YO605" s="10"/>
      <c r="YP605" s="273"/>
      <c r="YQ605" s="203" t="s">
        <v>70</v>
      </c>
      <c r="YR605" s="278" t="s">
        <v>183</v>
      </c>
      <c r="YT605" s="283">
        <f>IF(YS605="Kopman",1.2,1)</f>
        <v>1</v>
      </c>
      <c r="YU605" s="204" t="e">
        <f>VLOOKUP(YR605,$A$681:$F$2354,6,FALSE)</f>
        <v>#N/A</v>
      </c>
      <c r="YV605" s="203" t="s">
        <v>61</v>
      </c>
      <c r="YW605" s="10" t="e">
        <f>YU605*1.5</f>
        <v>#N/A</v>
      </c>
      <c r="YY605" s="273"/>
      <c r="YZ605" s="203" t="s">
        <v>70</v>
      </c>
      <c r="ZA605" s="428" t="s">
        <v>437</v>
      </c>
      <c r="ZC605" s="283">
        <f>IF(ZB605="Kopman",1.2,1)</f>
        <v>1</v>
      </c>
      <c r="ZD605" s="204">
        <f>VLOOKUP(ZA605,$A$681:$F$2354,6,FALSE)</f>
        <v>163</v>
      </c>
      <c r="ZE605" s="203" t="s">
        <v>61</v>
      </c>
      <c r="ZF605" s="10">
        <f>ZD605*1.5</f>
        <v>244.5</v>
      </c>
      <c r="ZH605" s="273"/>
      <c r="ZI605" s="203" t="s">
        <v>70</v>
      </c>
      <c r="ZJ605" s="276" t="s">
        <v>425</v>
      </c>
      <c r="ZL605" s="283">
        <f>IF(ZK605="Kopman",1.2,1)</f>
        <v>1</v>
      </c>
      <c r="ZM605" s="204">
        <f>VLOOKUP(ZJ605,$A$681:$F$2354,6,FALSE)</f>
        <v>884</v>
      </c>
      <c r="ZN605" s="203" t="s">
        <v>61</v>
      </c>
      <c r="ZO605" s="10">
        <f>ZM605*1.5</f>
        <v>1326</v>
      </c>
      <c r="ZQ605" s="273"/>
      <c r="ZR605" s="203" t="s">
        <v>70</v>
      </c>
      <c r="ZS605" s="276" t="s">
        <v>471</v>
      </c>
      <c r="ZU605" s="283">
        <f>IF(ZT605="Kopman",1.2,1)</f>
        <v>1</v>
      </c>
      <c r="ZV605" s="204">
        <f>VLOOKUP(ZS605,$A$681:$F$2354,6,FALSE)</f>
        <v>36</v>
      </c>
      <c r="ZW605" s="203" t="s">
        <v>61</v>
      </c>
      <c r="ZX605" s="10">
        <f>ZV605*1.5*ZU605</f>
        <v>54</v>
      </c>
      <c r="ZY605" s="10"/>
      <c r="ZZ605" s="273"/>
      <c r="AAA605" s="203" t="s">
        <v>70</v>
      </c>
      <c r="AAB605" s="276" t="s">
        <v>822</v>
      </c>
      <c r="AAD605" s="283">
        <f>IF(AAC605="Kopman",1.2,1)</f>
        <v>1</v>
      </c>
      <c r="AAE605" s="204">
        <f>VLOOKUP(AAB605,$A$681:$F$2354,6,FALSE)</f>
        <v>57</v>
      </c>
      <c r="AAF605" s="203" t="s">
        <v>61</v>
      </c>
      <c r="AAG605" s="10">
        <f>AAE605*1.5*AAD605</f>
        <v>85.5</v>
      </c>
      <c r="AAH605" s="10"/>
      <c r="AAI605" s="273"/>
      <c r="AAJ605" s="203" t="s">
        <v>70</v>
      </c>
      <c r="AAK605" s="276" t="s">
        <v>517</v>
      </c>
      <c r="AAM605" s="283">
        <f>IF(AAL605="Kopman",1.2,1)</f>
        <v>1</v>
      </c>
      <c r="AAN605" s="204">
        <f>VLOOKUP(AAK605,$A$681:$F$2354,6,FALSE)</f>
        <v>458</v>
      </c>
      <c r="AAO605" s="203" t="s">
        <v>61</v>
      </c>
      <c r="AAP605" s="10">
        <f>AAN605*1.5*AAM605</f>
        <v>687</v>
      </c>
      <c r="AAQ605" s="10"/>
      <c r="AAR605" s="273"/>
      <c r="AAS605" s="203" t="s">
        <v>70</v>
      </c>
      <c r="AAT605" s="276" t="s">
        <v>428</v>
      </c>
      <c r="AAV605" s="283">
        <f>IF(AAU605="Kopman",1.2,1)</f>
        <v>1</v>
      </c>
      <c r="AAW605" s="204">
        <f>VLOOKUP(AAT605,$A$681:$F$2354,6,FALSE)</f>
        <v>73</v>
      </c>
      <c r="AAX605" s="203" t="s">
        <v>61</v>
      </c>
      <c r="AAY605" s="10">
        <f>AAW605*1.5*AAV605</f>
        <v>109.5</v>
      </c>
      <c r="AAZ605" s="10"/>
      <c r="ABA605" s="273"/>
      <c r="ABB605" s="203" t="s">
        <v>70</v>
      </c>
      <c r="ABC605" s="278" t="s">
        <v>183</v>
      </c>
      <c r="ABE605" s="283">
        <f>IF(ABD605="Kopman",1.2,1)</f>
        <v>1</v>
      </c>
      <c r="ABF605" s="204" t="e">
        <f>VLOOKUP(ABC605,$A$681:$F$2354,6,FALSE)</f>
        <v>#N/A</v>
      </c>
      <c r="ABG605" s="203" t="s">
        <v>61</v>
      </c>
      <c r="ABH605" s="10" t="e">
        <f>ABF605*1.5*ABE605</f>
        <v>#N/A</v>
      </c>
      <c r="ABI605" s="10"/>
      <c r="ABJ605" s="273"/>
      <c r="ABK605" s="203" t="s">
        <v>70</v>
      </c>
      <c r="ABL605" s="276" t="s">
        <v>1642</v>
      </c>
      <c r="ABN605" s="283">
        <f>IF(ABM605="Kopman",1.2,1)</f>
        <v>1</v>
      </c>
      <c r="ABO605" s="204">
        <f>VLOOKUP(ABL605,$A$681:$F$2354,6,FALSE)</f>
        <v>40</v>
      </c>
      <c r="ABP605" s="203" t="s">
        <v>61</v>
      </c>
      <c r="ABQ605" s="10">
        <f>ABO605*1.5*ABN605</f>
        <v>60</v>
      </c>
      <c r="ABR605" s="10"/>
      <c r="ABS605" s="273"/>
      <c r="ABT605" s="203" t="s">
        <v>70</v>
      </c>
      <c r="ABU605" s="276" t="s">
        <v>825</v>
      </c>
      <c r="ABW605" s="283">
        <f>IF(ABV605="Kopman",1.2,1)</f>
        <v>1</v>
      </c>
      <c r="ABX605" s="204">
        <f>VLOOKUP(ABU605,$A$681:$F$2354,6,FALSE)</f>
        <v>138</v>
      </c>
      <c r="ABY605" s="203" t="s">
        <v>61</v>
      </c>
      <c r="ABZ605" s="10">
        <f>ABX605*1.5*ABW605</f>
        <v>207</v>
      </c>
      <c r="ACA605" s="10"/>
      <c r="ACB605" s="273"/>
      <c r="ACC605" s="203" t="s">
        <v>70</v>
      </c>
      <c r="ACD605" s="278" t="s">
        <v>183</v>
      </c>
      <c r="ACF605" s="283">
        <f>IF(ACE605="Kopman",1.2,1)</f>
        <v>1</v>
      </c>
      <c r="ACG605" s="204" t="e">
        <f>VLOOKUP(ACD605,$A$681:$F$2354,6,FALSE)</f>
        <v>#N/A</v>
      </c>
      <c r="ACH605" s="203" t="s">
        <v>61</v>
      </c>
      <c r="ACI605" s="10" t="e">
        <f>ACG605*1.5*ACF605</f>
        <v>#N/A</v>
      </c>
      <c r="ACJ605" s="10"/>
      <c r="ACK605" s="273"/>
      <c r="ACL605" s="203" t="s">
        <v>70</v>
      </c>
      <c r="ACM605" s="278" t="s">
        <v>183</v>
      </c>
      <c r="ACO605" s="283">
        <f>IF(ACN605="Kopman",1.2,1)</f>
        <v>1</v>
      </c>
      <c r="ACP605" s="204" t="e">
        <f>VLOOKUP(ACM605,$A$681:$F$2354,6,FALSE)</f>
        <v>#N/A</v>
      </c>
      <c r="ACQ605" s="203" t="s">
        <v>61</v>
      </c>
      <c r="ACR605" s="10" t="e">
        <f>ACP605*1.5*ACO605</f>
        <v>#N/A</v>
      </c>
      <c r="ACS605" s="10"/>
      <c r="ACT605" s="273"/>
      <c r="ACU605" s="203" t="s">
        <v>70</v>
      </c>
      <c r="ACV605" s="278" t="s">
        <v>183</v>
      </c>
      <c r="ACX605" s="283">
        <f>IF(ACW605="Kopman",1.2,1)</f>
        <v>1</v>
      </c>
      <c r="ACY605" s="204" t="e">
        <f>VLOOKUP(ACV605,$A$681:$F$2354,6,FALSE)</f>
        <v>#N/A</v>
      </c>
      <c r="ACZ605" s="203" t="s">
        <v>61</v>
      </c>
      <c r="ADA605" s="10" t="e">
        <f>ACY605*1.5*ACX605</f>
        <v>#N/A</v>
      </c>
      <c r="ADB605" s="10"/>
      <c r="ADC605" s="273"/>
      <c r="ADD605" s="203" t="s">
        <v>70</v>
      </c>
      <c r="ADE605" s="278" t="s">
        <v>183</v>
      </c>
      <c r="ADG605" s="283">
        <f>IF(ADF605="Kopman",1.2,1)</f>
        <v>1</v>
      </c>
      <c r="ADH605" s="204" t="e">
        <f>VLOOKUP(ADE605,$A$681:$F$2354,6,FALSE)</f>
        <v>#N/A</v>
      </c>
      <c r="ADI605" s="203" t="s">
        <v>61</v>
      </c>
      <c r="ADJ605" s="10" t="e">
        <f>ADH605*1.5</f>
        <v>#N/A</v>
      </c>
      <c r="ADL605" s="273"/>
      <c r="ADM605" s="203" t="s">
        <v>70</v>
      </c>
      <c r="ADN605" s="278" t="s">
        <v>183</v>
      </c>
      <c r="ADP605" s="283">
        <f>IF(ADO605="Kopman",1.2,1)</f>
        <v>1</v>
      </c>
      <c r="ADQ605" s="204" t="e">
        <f>VLOOKUP(ADN605,$A$681:$F$2354,6,FALSE)</f>
        <v>#N/A</v>
      </c>
      <c r="ADR605" s="203" t="s">
        <v>61</v>
      </c>
      <c r="ADS605" s="10" t="e">
        <f>ADQ605*1.5*ADP605</f>
        <v>#N/A</v>
      </c>
      <c r="ADT605" s="10"/>
      <c r="ADU605" s="273"/>
      <c r="ADV605" s="203" t="s">
        <v>70</v>
      </c>
      <c r="ADW605" s="278" t="s">
        <v>183</v>
      </c>
      <c r="ADY605" s="283">
        <f>IF(ADX605="Kopman",1.2,1)</f>
        <v>1</v>
      </c>
      <c r="ADZ605" s="204" t="e">
        <f>VLOOKUP(ADW605,$A$681:$F$2354,6,FALSE)</f>
        <v>#N/A</v>
      </c>
      <c r="AEA605" s="203" t="s">
        <v>61</v>
      </c>
      <c r="AEB605" s="10" t="e">
        <f>ADZ605*1.5</f>
        <v>#N/A</v>
      </c>
      <c r="AED605" s="273"/>
      <c r="AEE605" s="203" t="s">
        <v>70</v>
      </c>
      <c r="AEF605" s="278" t="s">
        <v>183</v>
      </c>
      <c r="AEH605" s="283">
        <f>IF(AEG605="Kopman",1.2,1)</f>
        <v>1</v>
      </c>
      <c r="AEI605" s="204" t="e">
        <f>VLOOKUP(AEF605,$A$681:$F$2354,6,FALSE)</f>
        <v>#N/A</v>
      </c>
      <c r="AEJ605" s="203" t="s">
        <v>61</v>
      </c>
      <c r="AEK605" s="10" t="e">
        <f>AEI605*1.5</f>
        <v>#N/A</v>
      </c>
      <c r="AEM605" s="273"/>
      <c r="AEN605" s="203" t="s">
        <v>70</v>
      </c>
      <c r="AEO605" s="278" t="s">
        <v>183</v>
      </c>
      <c r="AEQ605" s="283">
        <f>IF(AEP605="Kopman",1.2,1)</f>
        <v>1</v>
      </c>
      <c r="AER605" s="204" t="e">
        <f>VLOOKUP(AEO605,$A$681:$F$2354,6,FALSE)</f>
        <v>#N/A</v>
      </c>
      <c r="AES605" s="203" t="s">
        <v>61</v>
      </c>
      <c r="AET605" s="10" t="e">
        <f>AER605*1.5</f>
        <v>#N/A</v>
      </c>
      <c r="AEV605" s="273"/>
      <c r="AEW605" s="203" t="s">
        <v>70</v>
      </c>
      <c r="AEX605" s="278" t="s">
        <v>183</v>
      </c>
      <c r="AEZ605" s="283">
        <f>IF(AEY605="Kopman",1.2,1)</f>
        <v>1</v>
      </c>
      <c r="AFA605" s="204" t="e">
        <f>VLOOKUP(AEX605,$A$681:$F$2354,6,FALSE)</f>
        <v>#N/A</v>
      </c>
      <c r="AFB605" s="203" t="s">
        <v>61</v>
      </c>
      <c r="AFC605" s="10" t="e">
        <f>AFA605*1.5*AEZ605</f>
        <v>#N/A</v>
      </c>
      <c r="AFD605" s="10"/>
      <c r="AFE605" s="273"/>
      <c r="AFF605" s="203" t="s">
        <v>70</v>
      </c>
      <c r="AFG605" s="278" t="s">
        <v>183</v>
      </c>
      <c r="AFI605" s="283">
        <f>IF(AFH605="Kopman",1.2,1)</f>
        <v>1</v>
      </c>
      <c r="AFJ605" s="204" t="e">
        <f>VLOOKUP(AFG605,$A$681:$F$2354,6,FALSE)</f>
        <v>#N/A</v>
      </c>
      <c r="AFK605" s="203" t="s">
        <v>61</v>
      </c>
      <c r="AFL605" s="10" t="e">
        <f>AFJ605*1.5*AFI605</f>
        <v>#N/A</v>
      </c>
      <c r="AFM605" s="10"/>
      <c r="AFN605" s="273"/>
      <c r="AFO605" s="203" t="s">
        <v>70</v>
      </c>
      <c r="AFP605" s="278" t="s">
        <v>183</v>
      </c>
      <c r="AFR605" s="283">
        <f>IF(AFQ605="Kopman",1.2,1)</f>
        <v>1</v>
      </c>
      <c r="AFS605" s="204" t="e">
        <f>VLOOKUP(AFP605,$A$681:$F$2354,6,FALSE)</f>
        <v>#N/A</v>
      </c>
      <c r="AFT605" s="203" t="s">
        <v>61</v>
      </c>
      <c r="AFU605" s="10" t="e">
        <f>AFS605*1.5*AFR605</f>
        <v>#N/A</v>
      </c>
      <c r="AFV605" s="10"/>
      <c r="AFW605" s="273"/>
      <c r="AFX605" s="203" t="s">
        <v>70</v>
      </c>
      <c r="AFY605" s="278" t="s">
        <v>183</v>
      </c>
      <c r="AGA605" s="283">
        <f>IF(AFZ605="Kopman",1.2,1)</f>
        <v>1</v>
      </c>
      <c r="AGB605" s="204" t="e">
        <f>VLOOKUP(AFY605,$A$681:$F$2354,6,FALSE)</f>
        <v>#N/A</v>
      </c>
      <c r="AGC605" s="203" t="s">
        <v>61</v>
      </c>
      <c r="AGD605" s="10" t="e">
        <f>AGB605*1.5*AGA605</f>
        <v>#N/A</v>
      </c>
      <c r="AGE605" s="10"/>
      <c r="AGF605" s="273"/>
      <c r="AGG605" s="203" t="s">
        <v>70</v>
      </c>
      <c r="AGH605" s="278" t="s">
        <v>183</v>
      </c>
      <c r="AGJ605" s="283">
        <f>IF(AGI605="Kopman",1.2,1)</f>
        <v>1</v>
      </c>
      <c r="AGK605" s="204" t="e">
        <f>VLOOKUP(AGH605,$A$681:$F$2354,6,FALSE)</f>
        <v>#N/A</v>
      </c>
      <c r="AGL605" s="203" t="s">
        <v>61</v>
      </c>
      <c r="AGM605" s="10" t="e">
        <f>AGK605*1.5*AGJ605</f>
        <v>#N/A</v>
      </c>
      <c r="AGN605" s="10"/>
      <c r="AGO605" s="273"/>
      <c r="AGP605" s="203" t="s">
        <v>70</v>
      </c>
      <c r="AGQ605" s="278" t="s">
        <v>183</v>
      </c>
      <c r="AGS605" s="283">
        <f>IF(AGR605="Kopman",1.2,1)</f>
        <v>1</v>
      </c>
      <c r="AGT605" s="204" t="e">
        <f>VLOOKUP(AGQ605,$A$681:$F$2354,6,FALSE)</f>
        <v>#N/A</v>
      </c>
      <c r="AGU605" s="203" t="s">
        <v>61</v>
      </c>
      <c r="AGV605" s="10" t="e">
        <f>AGT605*1.5*AGS605</f>
        <v>#N/A</v>
      </c>
      <c r="AGW605" s="10"/>
      <c r="AGX605" s="273"/>
      <c r="AGY605" s="203" t="s">
        <v>70</v>
      </c>
      <c r="AGZ605" s="416" t="s">
        <v>425</v>
      </c>
      <c r="AHA605" s="415" t="s">
        <v>2019</v>
      </c>
      <c r="AHB605" s="283">
        <f>IF(AHA605="Kopman",1.2,1)</f>
        <v>1.2</v>
      </c>
      <c r="AHC605" s="204">
        <f>VLOOKUP(AGZ605,$A$681:$F$2354,6,FALSE)</f>
        <v>884</v>
      </c>
      <c r="AHD605" s="203" t="s">
        <v>61</v>
      </c>
      <c r="AHE605" s="10">
        <f>AHC605*1.5*AHB605</f>
        <v>1591.2</v>
      </c>
      <c r="AHF605" s="10"/>
      <c r="AHG605" s="273"/>
      <c r="AHH605" s="203" t="s">
        <v>70</v>
      </c>
      <c r="AHI605" s="276" t="s">
        <v>679</v>
      </c>
      <c r="AHK605" s="283">
        <f>IF(AHJ605="Kopman",1.2,1)</f>
        <v>1</v>
      </c>
      <c r="AHL605" s="204">
        <f>VLOOKUP(AHI605,$A$681:$F$2354,6,FALSE)</f>
        <v>273</v>
      </c>
      <c r="AHM605" s="203" t="s">
        <v>61</v>
      </c>
      <c r="AHN605" s="10">
        <f>AHL605*1.5*AHK605</f>
        <v>409.5</v>
      </c>
      <c r="AHO605" s="10"/>
      <c r="AHP605" s="273"/>
      <c r="AHQ605" s="203" t="s">
        <v>70</v>
      </c>
      <c r="AHR605" s="276" t="s">
        <v>437</v>
      </c>
      <c r="AHT605" s="283">
        <f>IF(AHS605="Kopman",1.2,1)</f>
        <v>1</v>
      </c>
      <c r="AHU605" s="204">
        <f>VLOOKUP(AHR605,$A$681:$F$2354,6,FALSE)</f>
        <v>163</v>
      </c>
      <c r="AHV605" s="203" t="s">
        <v>61</v>
      </c>
      <c r="AHW605" s="10">
        <f>AHU605*1.5*AHT605</f>
        <v>244.5</v>
      </c>
      <c r="AHX605" s="10"/>
      <c r="AHY605" s="273"/>
      <c r="AHZ605" s="203" t="s">
        <v>70</v>
      </c>
      <c r="AIA605" s="416" t="s">
        <v>2068</v>
      </c>
      <c r="AIB605" s="415" t="s">
        <v>2019</v>
      </c>
      <c r="AIC605" s="283">
        <f>IF(AIB605="Kopman",1.2,1)</f>
        <v>1.2</v>
      </c>
      <c r="AID605" s="204">
        <f>VLOOKUP(AIA605,$A$681:$F$2354,6,FALSE)</f>
        <v>86</v>
      </c>
      <c r="AIE605" s="203" t="s">
        <v>61</v>
      </c>
      <c r="AIF605" s="10">
        <f>AID605*1.5*AIC605</f>
        <v>154.79999999999998</v>
      </c>
      <c r="AIG605" s="10"/>
      <c r="AIH605" s="273"/>
      <c r="AII605" s="203" t="s">
        <v>70</v>
      </c>
      <c r="AIJ605" s="276" t="s">
        <v>425</v>
      </c>
      <c r="AIL605" s="283">
        <f>IF(AIK605="Kopman",1.2,1)</f>
        <v>1</v>
      </c>
      <c r="AIM605" s="204">
        <f>VLOOKUP(AIJ605,$A$681:$F$2354,6,FALSE)</f>
        <v>884</v>
      </c>
      <c r="AIN605" s="203" t="s">
        <v>61</v>
      </c>
      <c r="AIO605" s="10">
        <f>AIM605*1.5*AIL605</f>
        <v>1326</v>
      </c>
      <c r="AIP605" s="10"/>
      <c r="AIQ605" s="273"/>
      <c r="AIR605" s="203" t="s">
        <v>70</v>
      </c>
      <c r="AIS605" s="276" t="s">
        <v>425</v>
      </c>
      <c r="AIU605" s="283">
        <f>IF(AIT605="Kopman",1.2,1)</f>
        <v>1</v>
      </c>
      <c r="AIV605" s="204">
        <f>VLOOKUP(AIS605,$A$681:$F$2354,6,FALSE)</f>
        <v>884</v>
      </c>
      <c r="AIW605" s="203" t="s">
        <v>61</v>
      </c>
      <c r="AIX605" s="10">
        <f>AIV605*1.5*AIU605</f>
        <v>1326</v>
      </c>
      <c r="AIY605" s="10"/>
      <c r="AIZ605" s="273"/>
      <c r="AJA605" s="203" t="s">
        <v>70</v>
      </c>
      <c r="AJB605" s="276" t="s">
        <v>679</v>
      </c>
      <c r="AJD605" s="283">
        <f>IF(AJC605="Kopman",1.2,1)</f>
        <v>1</v>
      </c>
      <c r="AJE605" s="204">
        <f>VLOOKUP(AJB605,$A$681:$F$2354,6,FALSE)</f>
        <v>273</v>
      </c>
      <c r="AJF605" s="203" t="s">
        <v>61</v>
      </c>
      <c r="AJG605" s="10">
        <f>AJE605*1.5*AJD605</f>
        <v>409.5</v>
      </c>
      <c r="AJH605" s="10"/>
      <c r="AJI605" s="273"/>
      <c r="AJJ605" s="203" t="s">
        <v>70</v>
      </c>
      <c r="AJK605" s="276" t="s">
        <v>425</v>
      </c>
      <c r="AJM605" s="283">
        <f>IF(AJL605="Kopman",1.2,1)</f>
        <v>1</v>
      </c>
      <c r="AJN605" s="204">
        <f>VLOOKUP(AJK605,$A$681:$F$2354,6,FALSE)</f>
        <v>884</v>
      </c>
      <c r="AJO605" s="203" t="s">
        <v>61</v>
      </c>
      <c r="AJP605" s="10">
        <f>AJN605*1.5*AJM605</f>
        <v>1326</v>
      </c>
      <c r="AJQ605" s="10"/>
      <c r="AJR605" s="273"/>
      <c r="AJS605" s="203" t="s">
        <v>70</v>
      </c>
      <c r="AJT605" s="431" t="s">
        <v>517</v>
      </c>
      <c r="AJV605" s="283">
        <f>IF(AJU605="Kopman",1.2,1)</f>
        <v>1</v>
      </c>
      <c r="AJW605" s="204">
        <f>VLOOKUP(AJT605,$A$681:$F$2354,6,FALSE)</f>
        <v>458</v>
      </c>
      <c r="AJX605" s="203" t="s">
        <v>61</v>
      </c>
      <c r="AJY605" s="10">
        <f>AJW605*1.5*AJV605</f>
        <v>687</v>
      </c>
      <c r="AJZ605" s="10"/>
      <c r="AKA605" s="273"/>
      <c r="AKB605" s="203" t="s">
        <v>70</v>
      </c>
      <c r="AKC605" s="276" t="s">
        <v>517</v>
      </c>
      <c r="AKE605" s="283">
        <f>IF(AKD605="Kopman",1.2,1)</f>
        <v>1</v>
      </c>
      <c r="AKF605" s="204">
        <f>VLOOKUP(AKC605,$A$681:$F$2354,6,FALSE)</f>
        <v>458</v>
      </c>
      <c r="AKG605" s="203" t="s">
        <v>61</v>
      </c>
      <c r="AKH605" s="10">
        <f>AKF605*1.5*AKE605</f>
        <v>687</v>
      </c>
      <c r="AKI605" s="10"/>
      <c r="AKJ605" s="273"/>
      <c r="AKK605" s="203" t="s">
        <v>70</v>
      </c>
      <c r="AKL605" s="276" t="s">
        <v>425</v>
      </c>
      <c r="AKN605" s="283">
        <f>IF(AKM605="Kopman",1.2,1)</f>
        <v>1</v>
      </c>
      <c r="AKO605" s="204">
        <f>VLOOKUP(AKL605,$A$681:$F$2354,6,FALSE)</f>
        <v>884</v>
      </c>
      <c r="AKP605" s="203" t="s">
        <v>61</v>
      </c>
      <c r="AKQ605" s="10">
        <f>AKO605*1.5*AKN605</f>
        <v>1326</v>
      </c>
      <c r="AKR605" s="10"/>
      <c r="AKS605" s="273"/>
      <c r="AKT605" s="203" t="s">
        <v>70</v>
      </c>
      <c r="AKU605" s="276" t="s">
        <v>825</v>
      </c>
      <c r="AKW605" s="283">
        <f>IF(AKV605="Kopman",1.2,1)</f>
        <v>1</v>
      </c>
      <c r="AKX605" s="204">
        <f>VLOOKUP(AKU605,$A$681:$F$2354,6,FALSE)</f>
        <v>138</v>
      </c>
      <c r="AKY605" s="203" t="s">
        <v>61</v>
      </c>
      <c r="AKZ605" s="10">
        <f>AKX605*1.5*AKW605</f>
        <v>207</v>
      </c>
      <c r="ALA605" s="10"/>
      <c r="ALB605" s="273"/>
      <c r="ALC605" s="203" t="s">
        <v>70</v>
      </c>
      <c r="ALD605" s="276" t="s">
        <v>822</v>
      </c>
      <c r="ALF605" s="283">
        <f>IF(ALE605="Kopman",1.2,1)</f>
        <v>1</v>
      </c>
      <c r="ALG605" s="204">
        <f>VLOOKUP(ALD605,$A$681:$F$2354,6,FALSE)</f>
        <v>57</v>
      </c>
      <c r="ALH605" s="203" t="s">
        <v>61</v>
      </c>
      <c r="ALI605" s="10">
        <f>ALG605*1.5*ALF605</f>
        <v>85.5</v>
      </c>
      <c r="ALJ605" s="10"/>
      <c r="ALK605" s="273"/>
      <c r="ALL605" s="203" t="s">
        <v>70</v>
      </c>
      <c r="ALM605" s="276" t="s">
        <v>566</v>
      </c>
      <c r="ALO605" s="283">
        <f>IF(ALN605="Kopman",1.2,1)</f>
        <v>1</v>
      </c>
      <c r="ALP605" s="204">
        <f>VLOOKUP(ALM605,$A$681:$F$2354,6,FALSE)</f>
        <v>411</v>
      </c>
      <c r="ALQ605" s="203" t="s">
        <v>61</v>
      </c>
      <c r="ALR605" s="10">
        <f>ALP605*1.5*ALO605</f>
        <v>616.5</v>
      </c>
      <c r="ALS605" s="10"/>
      <c r="ALT605" s="273"/>
      <c r="ALU605" s="203" t="s">
        <v>70</v>
      </c>
      <c r="ALV605" s="276" t="s">
        <v>517</v>
      </c>
      <c r="ALX605" s="283">
        <f>IF(ALW605="Kopman",1.2,1)</f>
        <v>1</v>
      </c>
      <c r="ALY605" s="204">
        <f>VLOOKUP(ALV605,$A$681:$F$2354,6,FALSE)</f>
        <v>458</v>
      </c>
      <c r="ALZ605" s="203" t="s">
        <v>61</v>
      </c>
      <c r="AMA605" s="10">
        <f>ALY605*1.5*ALX605</f>
        <v>687</v>
      </c>
      <c r="AMB605" s="10"/>
      <c r="AMC605" s="273"/>
      <c r="AMD605" s="203" t="s">
        <v>70</v>
      </c>
      <c r="AME605" s="276" t="s">
        <v>566</v>
      </c>
      <c r="AMG605" s="283">
        <f>IF(AMF605="Kopman",1.2,1)</f>
        <v>1</v>
      </c>
      <c r="AMH605" s="204">
        <f>VLOOKUP(AME605,$A$681:$F$2354,6,FALSE)</f>
        <v>411</v>
      </c>
      <c r="AMI605" s="203" t="s">
        <v>61</v>
      </c>
      <c r="AMJ605" s="10">
        <f>AMH605*1.5*AMG605</f>
        <v>616.5</v>
      </c>
      <c r="AMK605" s="10"/>
      <c r="AML605" s="273"/>
      <c r="AMM605" s="203" t="s">
        <v>70</v>
      </c>
      <c r="AMN605" s="276" t="s">
        <v>517</v>
      </c>
      <c r="AMP605" s="283">
        <f>IF(AMO605="Kopman",1.2,1)</f>
        <v>1</v>
      </c>
      <c r="AMQ605" s="204">
        <f>VLOOKUP(AMN605,$A$681:$F$2354,6,FALSE)</f>
        <v>458</v>
      </c>
      <c r="AMR605" s="203" t="s">
        <v>61</v>
      </c>
      <c r="AMS605" s="10">
        <f>AMQ605*1.5*AMP605</f>
        <v>687</v>
      </c>
      <c r="AMT605" s="10"/>
      <c r="AMU605" s="273"/>
      <c r="AMV605" s="203" t="s">
        <v>70</v>
      </c>
      <c r="AMW605" s="276" t="s">
        <v>566</v>
      </c>
      <c r="AMY605" s="283">
        <f>IF(AMX605="Kopman",1.2,1)</f>
        <v>1</v>
      </c>
      <c r="AMZ605" s="204">
        <f>VLOOKUP(AMW605,$A$681:$F$2354,6,FALSE)</f>
        <v>411</v>
      </c>
      <c r="ANA605" s="203" t="s">
        <v>61</v>
      </c>
      <c r="ANB605" s="10">
        <f>AMZ605*1.5*AMY605</f>
        <v>616.5</v>
      </c>
      <c r="ANC605" s="10"/>
      <c r="AND605" s="273"/>
      <c r="ANE605" s="203" t="s">
        <v>70</v>
      </c>
      <c r="ANF605" s="276" t="s">
        <v>517</v>
      </c>
      <c r="ANH605" s="283">
        <f>IF(ANG605="Kopman",1.2,1)</f>
        <v>1</v>
      </c>
      <c r="ANI605" s="204">
        <f>VLOOKUP(ANF605,$A$681:$F$2354,6,FALSE)</f>
        <v>458</v>
      </c>
      <c r="ANJ605" s="203" t="s">
        <v>61</v>
      </c>
      <c r="ANK605" s="10">
        <f>ANI605*1.5*ANH605</f>
        <v>687</v>
      </c>
      <c r="ANL605" s="10"/>
      <c r="ANM605" s="273"/>
      <c r="ANN605" s="203" t="s">
        <v>70</v>
      </c>
      <c r="ANO605" s="276" t="s">
        <v>517</v>
      </c>
      <c r="ANQ605" s="283">
        <f>IF(ANP605="Kopman",1.2,1)</f>
        <v>1</v>
      </c>
      <c r="ANR605" s="204">
        <f>VLOOKUP(ANO605,$A$681:$F$2354,6,FALSE)</f>
        <v>458</v>
      </c>
      <c r="ANS605" s="203" t="s">
        <v>61</v>
      </c>
      <c r="ANT605" s="10">
        <f>ANR605*1.5*ANQ605</f>
        <v>687</v>
      </c>
      <c r="ANU605" s="10"/>
      <c r="ANV605" s="273"/>
      <c r="ANW605" s="203" t="s">
        <v>70</v>
      </c>
      <c r="ANX605" s="276" t="s">
        <v>822</v>
      </c>
      <c r="ANZ605" s="283">
        <f>IF(ANY605="Kopman",1.2,1)</f>
        <v>1</v>
      </c>
      <c r="AOA605" s="204">
        <f>VLOOKUP(ANX605,$A$681:$F$2354,6,FALSE)</f>
        <v>57</v>
      </c>
      <c r="AOB605" s="203" t="s">
        <v>61</v>
      </c>
      <c r="AOC605" s="10">
        <f>AOA605*1.5*ANZ605</f>
        <v>85.5</v>
      </c>
      <c r="AOD605" s="10"/>
      <c r="AOE605" s="273"/>
      <c r="AOF605" s="203" t="s">
        <v>70</v>
      </c>
      <c r="AOG605" s="276" t="s">
        <v>425</v>
      </c>
      <c r="AOI605" s="283">
        <f>IF(AOH605="Kopman",1.2,1)</f>
        <v>1</v>
      </c>
      <c r="AOJ605" s="204">
        <f>VLOOKUP(AOG605,$A$681:$F$2354,6,FALSE)</f>
        <v>884</v>
      </c>
      <c r="AOK605" s="203" t="s">
        <v>61</v>
      </c>
      <c r="AOL605" s="10">
        <f>AOJ605*1.5*AOI605</f>
        <v>1326</v>
      </c>
      <c r="AOM605" s="10"/>
      <c r="AON605" s="273"/>
      <c r="AOO605" s="203" t="s">
        <v>70</v>
      </c>
      <c r="AOP605" s="276" t="s">
        <v>566</v>
      </c>
      <c r="AOR605" s="283">
        <f>IF(AOQ605="Kopman",1.2,1)</f>
        <v>1</v>
      </c>
      <c r="AOS605" s="204">
        <f>VLOOKUP(AOP605,$A$681:$F$2354,6,FALSE)</f>
        <v>411</v>
      </c>
      <c r="AOT605" s="203" t="s">
        <v>61</v>
      </c>
      <c r="AOU605" s="10">
        <f>AOS605*1.5*AOR605</f>
        <v>616.5</v>
      </c>
      <c r="AOV605" s="10"/>
      <c r="AOW605" s="273"/>
      <c r="AOX605" s="203" t="s">
        <v>70</v>
      </c>
      <c r="AOY605" s="276" t="s">
        <v>425</v>
      </c>
      <c r="APA605" s="283">
        <f>IF(AOZ605="Kopman",1.2,1)</f>
        <v>1</v>
      </c>
      <c r="APB605" s="204">
        <f>VLOOKUP(AOY605,$A$681:$F$2354,6,FALSE)</f>
        <v>884</v>
      </c>
      <c r="APC605" s="203" t="s">
        <v>61</v>
      </c>
      <c r="APD605" s="10">
        <f>APB605*1.5*APA605</f>
        <v>1326</v>
      </c>
      <c r="APE605" s="10"/>
      <c r="APF605" s="273"/>
      <c r="APG605" s="203" t="s">
        <v>70</v>
      </c>
      <c r="APH605" s="276" t="s">
        <v>517</v>
      </c>
      <c r="APJ605" s="283">
        <f>IF(API605="Kopman",1.2,1)</f>
        <v>1</v>
      </c>
      <c r="APK605" s="204">
        <f>VLOOKUP(APH605,$A$681:$F$2354,6,FALSE)</f>
        <v>458</v>
      </c>
      <c r="APL605" s="203" t="s">
        <v>61</v>
      </c>
      <c r="APM605" s="10">
        <f>APK605*1.5*APJ605</f>
        <v>687</v>
      </c>
      <c r="APN605" s="10"/>
      <c r="APO605" s="273"/>
      <c r="APP605" s="203" t="s">
        <v>70</v>
      </c>
      <c r="APQ605" s="276" t="s">
        <v>428</v>
      </c>
      <c r="APS605" s="283">
        <f>IF(APR605="Kopman",1.2,1)</f>
        <v>1</v>
      </c>
      <c r="APT605" s="204">
        <f>VLOOKUP(APQ605,$A$681:$F$2354,6,FALSE)</f>
        <v>73</v>
      </c>
      <c r="APU605" s="203" t="s">
        <v>61</v>
      </c>
      <c r="APV605" s="10">
        <f>APT605*1.5*APS605</f>
        <v>109.5</v>
      </c>
      <c r="APW605" s="10"/>
      <c r="APX605" s="273"/>
      <c r="APY605" s="203" t="s">
        <v>70</v>
      </c>
      <c r="APZ605" s="276" t="s">
        <v>425</v>
      </c>
      <c r="AQB605" s="283">
        <f>IF(AQA605="Kopman",1.2,1)</f>
        <v>1</v>
      </c>
      <c r="AQC605" s="204">
        <f>VLOOKUP(APZ605,$A$681:$F$2354,6,FALSE)</f>
        <v>884</v>
      </c>
      <c r="AQD605" s="203" t="s">
        <v>61</v>
      </c>
      <c r="AQE605" s="10">
        <f>AQC605*1.5*AQB605</f>
        <v>1326</v>
      </c>
      <c r="AQF605" s="10"/>
      <c r="AQG605" s="273"/>
    </row>
    <row r="606" spans="1:1125" s="14" customFormat="1" ht="15">
      <c r="A606" s="203" t="s">
        <v>71</v>
      </c>
      <c r="B606" s="276" t="s">
        <v>1642</v>
      </c>
      <c r="D606" s="204"/>
      <c r="E606" s="204">
        <f>VLOOKUP(B606,$A$681:$F$2354,6,FALSE)</f>
        <v>40</v>
      </c>
      <c r="F606" s="203" t="s">
        <v>63</v>
      </c>
      <c r="G606" s="10">
        <f>E606*1.4</f>
        <v>56</v>
      </c>
      <c r="H606" s="10"/>
      <c r="I606" s="267"/>
      <c r="J606" s="203" t="s">
        <v>71</v>
      </c>
      <c r="K606" s="276" t="s">
        <v>2068</v>
      </c>
      <c r="M606" s="204"/>
      <c r="N606" s="204">
        <f>VLOOKUP(K606,$A$681:$F$2354,6,FALSE)</f>
        <v>86</v>
      </c>
      <c r="O606" s="203" t="s">
        <v>63</v>
      </c>
      <c r="P606" s="10">
        <f>N606*1.4</f>
        <v>120.39999999999999</v>
      </c>
      <c r="Q606" s="10"/>
      <c r="R606" s="267"/>
      <c r="S606" s="203" t="s">
        <v>71</v>
      </c>
      <c r="T606" s="276" t="s">
        <v>2068</v>
      </c>
      <c r="V606" s="204"/>
      <c r="W606" s="204">
        <f>VLOOKUP(T606,$A$681:$F$2354,6,FALSE)</f>
        <v>86</v>
      </c>
      <c r="X606" s="203" t="s">
        <v>63</v>
      </c>
      <c r="Y606" s="10">
        <f>W606*1.4</f>
        <v>120.39999999999999</v>
      </c>
      <c r="Z606" s="10"/>
      <c r="AA606" s="267"/>
      <c r="AB606" s="203" t="s">
        <v>71</v>
      </c>
      <c r="AC606" s="276" t="s">
        <v>2068</v>
      </c>
      <c r="AE606" s="204"/>
      <c r="AF606" s="204">
        <f>VLOOKUP(AC606,$A$681:$F$2354,6,FALSE)</f>
        <v>86</v>
      </c>
      <c r="AG606" s="203" t="s">
        <v>63</v>
      </c>
      <c r="AH606" s="10">
        <f>AF606*1.4</f>
        <v>120.39999999999999</v>
      </c>
      <c r="AI606" s="10"/>
      <c r="AJ606" s="267"/>
      <c r="AK606" s="203" t="s">
        <v>71</v>
      </c>
      <c r="AL606" s="276" t="s">
        <v>425</v>
      </c>
      <c r="AN606" s="204"/>
      <c r="AO606" s="204">
        <f>VLOOKUP(AL606,$A$681:$F$2354,6,FALSE)</f>
        <v>884</v>
      </c>
      <c r="AP606" s="203" t="s">
        <v>63</v>
      </c>
      <c r="AQ606" s="10">
        <f>AO606*1.4</f>
        <v>1237.5999999999999</v>
      </c>
      <c r="AR606" s="10"/>
      <c r="AS606" s="267"/>
      <c r="AT606" s="203" t="s">
        <v>71</v>
      </c>
      <c r="AU606" s="276" t="s">
        <v>2068</v>
      </c>
      <c r="AW606" s="204"/>
      <c r="AX606" s="204">
        <f>VLOOKUP(AU606,$A$681:$F$2354,6,FALSE)</f>
        <v>86</v>
      </c>
      <c r="AY606" s="203" t="s">
        <v>63</v>
      </c>
      <c r="AZ606" s="10">
        <f>AX606*1.4</f>
        <v>120.39999999999999</v>
      </c>
      <c r="BA606" s="10"/>
      <c r="BB606" s="267"/>
      <c r="BC606" s="203" t="s">
        <v>71</v>
      </c>
      <c r="BD606" s="276" t="s">
        <v>566</v>
      </c>
      <c r="BF606" s="204"/>
      <c r="BG606" s="204">
        <f>VLOOKUP(BD606,$A$681:$F$2354,6,FALSE)</f>
        <v>411</v>
      </c>
      <c r="BH606" s="203" t="s">
        <v>63</v>
      </c>
      <c r="BI606" s="10">
        <f>BG606*1.4</f>
        <v>575.4</v>
      </c>
      <c r="BJ606" s="10"/>
      <c r="BK606" s="267"/>
      <c r="BL606" s="203" t="s">
        <v>71</v>
      </c>
      <c r="BM606" s="276" t="s">
        <v>2068</v>
      </c>
      <c r="BO606" s="204"/>
      <c r="BP606" s="204">
        <f>VLOOKUP(BM606,$A$681:$F$2354,6,FALSE)</f>
        <v>86</v>
      </c>
      <c r="BQ606" s="203" t="s">
        <v>63</v>
      </c>
      <c r="BR606" s="10">
        <f>BP606*1.4</f>
        <v>120.39999999999999</v>
      </c>
      <c r="BS606" s="10"/>
      <c r="BT606" s="267"/>
      <c r="BU606" s="203" t="s">
        <v>71</v>
      </c>
      <c r="BV606" s="276" t="s">
        <v>517</v>
      </c>
      <c r="BX606" s="204"/>
      <c r="BY606" s="204">
        <f>VLOOKUP(BV606,$A$681:$F$2354,6,FALSE)</f>
        <v>458</v>
      </c>
      <c r="BZ606" s="203" t="s">
        <v>63</v>
      </c>
      <c r="CA606" s="10">
        <f>BY606*1.4</f>
        <v>641.19999999999993</v>
      </c>
      <c r="CB606" s="10"/>
      <c r="CC606" s="267"/>
      <c r="CD606" s="203" t="s">
        <v>71</v>
      </c>
      <c r="CE606" s="276" t="s">
        <v>2068</v>
      </c>
      <c r="CG606" s="204"/>
      <c r="CH606" s="204">
        <f>VLOOKUP(CE606,$A$681:$F$2354,6,FALSE)</f>
        <v>86</v>
      </c>
      <c r="CI606" s="203" t="s">
        <v>63</v>
      </c>
      <c r="CJ606" s="10">
        <f>CH606*1.4</f>
        <v>120.39999999999999</v>
      </c>
      <c r="CK606" s="10"/>
      <c r="CL606" s="267"/>
      <c r="CM606" s="203" t="s">
        <v>71</v>
      </c>
      <c r="CN606" s="276" t="s">
        <v>1642</v>
      </c>
      <c r="CP606" s="204"/>
      <c r="CQ606" s="204">
        <f>VLOOKUP(CN606,$A$681:$F$2354,6,FALSE)</f>
        <v>40</v>
      </c>
      <c r="CR606" s="203" t="s">
        <v>63</v>
      </c>
      <c r="CS606" s="10">
        <f>CQ606*1.4</f>
        <v>56</v>
      </c>
      <c r="CT606" s="10"/>
      <c r="CU606" s="267"/>
      <c r="CV606" s="203" t="s">
        <v>71</v>
      </c>
      <c r="CW606" s="276" t="s">
        <v>437</v>
      </c>
      <c r="CY606" s="204"/>
      <c r="CZ606" s="204">
        <f>VLOOKUP(CW606,$A$681:$F$2354,6,FALSE)</f>
        <v>163</v>
      </c>
      <c r="DA606" s="203" t="s">
        <v>63</v>
      </c>
      <c r="DB606" s="10">
        <f>CZ606*1.4</f>
        <v>228.2</v>
      </c>
      <c r="DC606" s="10"/>
      <c r="DD606" s="267"/>
      <c r="DE606" s="203" t="s">
        <v>71</v>
      </c>
      <c r="DF606" s="276" t="s">
        <v>425</v>
      </c>
      <c r="DH606" s="204"/>
      <c r="DI606" s="204">
        <f>VLOOKUP(DF606,$A$681:$F$2354,6,FALSE)</f>
        <v>884</v>
      </c>
      <c r="DJ606" s="203" t="s">
        <v>63</v>
      </c>
      <c r="DK606" s="10">
        <f>DI606*1.4</f>
        <v>1237.5999999999999</v>
      </c>
      <c r="DL606" s="10"/>
      <c r="DM606" s="267"/>
      <c r="DN606" s="203" t="s">
        <v>71</v>
      </c>
      <c r="DO606" s="276" t="s">
        <v>517</v>
      </c>
      <c r="DQ606" s="204"/>
      <c r="DR606" s="204">
        <f>VLOOKUP(DO606,$A$681:$F$2354,6,FALSE)</f>
        <v>458</v>
      </c>
      <c r="DS606" s="203" t="s">
        <v>63</v>
      </c>
      <c r="DT606" s="10">
        <f>DR606*1.4</f>
        <v>641.19999999999993</v>
      </c>
      <c r="DU606" s="10"/>
      <c r="DV606" s="267"/>
      <c r="DW606" s="203" t="s">
        <v>71</v>
      </c>
      <c r="DX606" s="278" t="s">
        <v>183</v>
      </c>
      <c r="DZ606" s="204"/>
      <c r="EA606" s="204" t="e">
        <f>VLOOKUP(DX606,$A$681:$F$2354,6,FALSE)</f>
        <v>#N/A</v>
      </c>
      <c r="EB606" s="203" t="s">
        <v>63</v>
      </c>
      <c r="EC606" s="10" t="e">
        <f>EA606*1.4</f>
        <v>#N/A</v>
      </c>
      <c r="ED606" s="10"/>
      <c r="EE606" s="267"/>
      <c r="EF606" s="203" t="s">
        <v>71</v>
      </c>
      <c r="EG606" s="276" t="s">
        <v>517</v>
      </c>
      <c r="EI606" s="204"/>
      <c r="EJ606" s="204">
        <f>VLOOKUP(EG606,$A$681:$F$2354,6,FALSE)</f>
        <v>458</v>
      </c>
      <c r="EK606" s="203" t="s">
        <v>63</v>
      </c>
      <c r="EL606" s="10">
        <f>EJ606*1.4</f>
        <v>641.19999999999993</v>
      </c>
      <c r="EM606" s="10"/>
      <c r="EN606" s="267"/>
      <c r="EO606" s="203" t="s">
        <v>71</v>
      </c>
      <c r="EP606" s="276" t="s">
        <v>2068</v>
      </c>
      <c r="ER606" s="204"/>
      <c r="ES606" s="204">
        <f>VLOOKUP(EP606,$A$681:$F$2354,6,FALSE)</f>
        <v>86</v>
      </c>
      <c r="ET606" s="203" t="s">
        <v>63</v>
      </c>
      <c r="EU606" s="10">
        <f>ES606*1.4</f>
        <v>120.39999999999999</v>
      </c>
      <c r="EV606" s="10"/>
      <c r="EW606" s="267"/>
      <c r="EX606" s="203" t="s">
        <v>71</v>
      </c>
      <c r="EY606" s="276" t="s">
        <v>566</v>
      </c>
      <c r="FA606" s="204"/>
      <c r="FB606" s="204">
        <f>VLOOKUP(EY606,$A$681:$F$2354,6,FALSE)</f>
        <v>411</v>
      </c>
      <c r="FC606" s="203" t="s">
        <v>63</v>
      </c>
      <c r="FD606" s="10">
        <f>FB606*1.4</f>
        <v>575.4</v>
      </c>
      <c r="FE606" s="10"/>
      <c r="FF606" s="267"/>
      <c r="FG606" s="203" t="s">
        <v>71</v>
      </c>
      <c r="FH606" s="421" t="s">
        <v>425</v>
      </c>
      <c r="FJ606" s="204"/>
      <c r="FK606" s="204">
        <f>VLOOKUP(FH606,$A$681:$F$2354,6,FALSE)</f>
        <v>884</v>
      </c>
      <c r="FL606" s="203" t="s">
        <v>63</v>
      </c>
      <c r="FM606" s="10">
        <f>FK606*1.4</f>
        <v>1237.5999999999999</v>
      </c>
      <c r="FN606" s="10"/>
      <c r="FO606" s="267"/>
      <c r="FP606" s="203" t="s">
        <v>71</v>
      </c>
      <c r="FQ606" s="276" t="s">
        <v>517</v>
      </c>
      <c r="FS606" s="204"/>
      <c r="FT606" s="204">
        <f>VLOOKUP(FQ606,$A$681:$F$2354,6,FALSE)</f>
        <v>458</v>
      </c>
      <c r="FU606" s="203" t="s">
        <v>63</v>
      </c>
      <c r="FV606" s="10">
        <f>FT606*1.4</f>
        <v>641.19999999999993</v>
      </c>
      <c r="FW606" s="10"/>
      <c r="FX606" s="267"/>
      <c r="FY606" s="203" t="s">
        <v>71</v>
      </c>
      <c r="FZ606" s="276" t="s">
        <v>437</v>
      </c>
      <c r="GB606" s="204"/>
      <c r="GC606" s="204">
        <f>VLOOKUP(FZ606,$A$681:$F$2354,6,FALSE)</f>
        <v>163</v>
      </c>
      <c r="GD606" s="203" t="s">
        <v>63</v>
      </c>
      <c r="GE606" s="10">
        <f>GC606*1.4</f>
        <v>228.2</v>
      </c>
      <c r="GF606" s="10"/>
      <c r="GG606" s="267"/>
      <c r="GH606" s="203" t="s">
        <v>71</v>
      </c>
      <c r="GI606" s="276" t="s">
        <v>517</v>
      </c>
      <c r="GK606" s="204"/>
      <c r="GL606" s="204">
        <f>VLOOKUP(GI606,$A$681:$F$2354,6,FALSE)</f>
        <v>458</v>
      </c>
      <c r="GM606" s="203" t="s">
        <v>63</v>
      </c>
      <c r="GN606" s="10">
        <f>GL606*1.4</f>
        <v>641.19999999999993</v>
      </c>
      <c r="GO606" s="10"/>
      <c r="GP606" s="267"/>
      <c r="GQ606" s="203" t="s">
        <v>71</v>
      </c>
      <c r="GR606" s="276" t="s">
        <v>517</v>
      </c>
      <c r="GT606" s="204"/>
      <c r="GU606" s="204">
        <f>VLOOKUP(GR606,$A$681:$F$2354,6,FALSE)</f>
        <v>458</v>
      </c>
      <c r="GV606" s="203" t="s">
        <v>63</v>
      </c>
      <c r="GW606" s="10">
        <f>GU606*1.4</f>
        <v>641.19999999999993</v>
      </c>
      <c r="GX606" s="10"/>
      <c r="GY606" s="267"/>
      <c r="GZ606" s="203" t="s">
        <v>71</v>
      </c>
      <c r="HA606" s="276" t="s">
        <v>2068</v>
      </c>
      <c r="HC606" s="204"/>
      <c r="HD606" s="204">
        <f>VLOOKUP(HA606,$A$681:$F$2354,6,FALSE)</f>
        <v>86</v>
      </c>
      <c r="HE606" s="203" t="s">
        <v>63</v>
      </c>
      <c r="HF606" s="10">
        <f>HD606*1.4</f>
        <v>120.39999999999999</v>
      </c>
      <c r="HG606" s="10"/>
      <c r="HH606" s="267"/>
      <c r="HI606" s="203" t="s">
        <v>71</v>
      </c>
      <c r="HJ606" s="276" t="s">
        <v>517</v>
      </c>
      <c r="HL606" s="204"/>
      <c r="HM606" s="204">
        <f>VLOOKUP(HJ606,$A$681:$F$2354,6,FALSE)</f>
        <v>458</v>
      </c>
      <c r="HN606" s="203" t="s">
        <v>63</v>
      </c>
      <c r="HO606" s="10">
        <f>HM606*1.4</f>
        <v>641.19999999999993</v>
      </c>
      <c r="HP606" s="10"/>
      <c r="HQ606" s="267"/>
      <c r="HR606" s="203" t="s">
        <v>71</v>
      </c>
      <c r="HS606" s="276" t="s">
        <v>473</v>
      </c>
      <c r="HU606" s="204"/>
      <c r="HV606" s="204">
        <f>VLOOKUP(HS606,$A$681:$F$2354,6,FALSE)</f>
        <v>423</v>
      </c>
      <c r="HW606" s="203" t="s">
        <v>63</v>
      </c>
      <c r="HX606" s="10">
        <f>HV606*1.4</f>
        <v>592.19999999999993</v>
      </c>
      <c r="HY606" s="10"/>
      <c r="HZ606" s="267"/>
      <c r="IA606" s="203" t="s">
        <v>71</v>
      </c>
      <c r="IB606" s="285" t="s">
        <v>183</v>
      </c>
      <c r="ID606" s="204"/>
      <c r="IE606" s="204" t="e">
        <f>VLOOKUP(IB606,$A$681:$F$2354,6,FALSE)</f>
        <v>#N/A</v>
      </c>
      <c r="IF606" s="203" t="s">
        <v>63</v>
      </c>
      <c r="IG606" s="10" t="e">
        <f>IE606*1.4</f>
        <v>#N/A</v>
      </c>
      <c r="IH606" s="10"/>
      <c r="II606" s="267"/>
      <c r="IJ606" s="203" t="s">
        <v>71</v>
      </c>
      <c r="IK606" s="276" t="s">
        <v>425</v>
      </c>
      <c r="IM606" s="204"/>
      <c r="IN606" s="204">
        <f>VLOOKUP(IK606,$A$681:$F$2354,6,FALSE)</f>
        <v>884</v>
      </c>
      <c r="IO606" s="203" t="s">
        <v>63</v>
      </c>
      <c r="IP606" s="10">
        <f>IN606*1.4</f>
        <v>1237.5999999999999</v>
      </c>
      <c r="IQ606" s="10"/>
      <c r="IR606" s="267"/>
      <c r="IS606" s="203" t="s">
        <v>71</v>
      </c>
      <c r="IT606" s="276" t="s">
        <v>566</v>
      </c>
      <c r="IV606" s="204"/>
      <c r="IW606" s="204">
        <f>VLOOKUP(IT606,$A$681:$F$2354,6,FALSE)</f>
        <v>411</v>
      </c>
      <c r="IX606" s="203" t="s">
        <v>63</v>
      </c>
      <c r="IY606" s="10">
        <f>IW606*1.4</f>
        <v>575.4</v>
      </c>
      <c r="IZ606" s="10"/>
      <c r="JA606" s="267"/>
      <c r="JB606" s="203" t="s">
        <v>71</v>
      </c>
      <c r="JC606" s="276" t="s">
        <v>437</v>
      </c>
      <c r="JE606" s="204"/>
      <c r="JF606" s="204">
        <f>VLOOKUP(JC606,$A$681:$F$2354,6,FALSE)</f>
        <v>163</v>
      </c>
      <c r="JG606" s="203" t="s">
        <v>63</v>
      </c>
      <c r="JH606" s="10">
        <f>JF606*1.4</f>
        <v>228.2</v>
      </c>
      <c r="JI606" s="10"/>
      <c r="JJ606" s="267"/>
      <c r="JK606" s="203" t="s">
        <v>71</v>
      </c>
      <c r="JL606" s="276" t="s">
        <v>825</v>
      </c>
      <c r="JN606" s="204"/>
      <c r="JO606" s="204">
        <f>VLOOKUP(JL606,$A$681:$F$2354,6,FALSE)</f>
        <v>138</v>
      </c>
      <c r="JP606" s="203" t="s">
        <v>63</v>
      </c>
      <c r="JQ606" s="10">
        <f>JO606*1.4</f>
        <v>193.2</v>
      </c>
      <c r="JR606" s="10"/>
      <c r="JS606" s="267"/>
      <c r="JT606" s="203" t="s">
        <v>71</v>
      </c>
      <c r="JU606" s="276" t="s">
        <v>471</v>
      </c>
      <c r="JW606" s="204"/>
      <c r="JX606" s="204">
        <f>VLOOKUP(JU606,$A$681:$F$2354,6,FALSE)</f>
        <v>36</v>
      </c>
      <c r="JY606" s="203" t="s">
        <v>63</v>
      </c>
      <c r="JZ606" s="10">
        <f>JX606*1.4</f>
        <v>50.4</v>
      </c>
      <c r="KA606" s="10"/>
      <c r="KB606" s="267"/>
      <c r="KC606" s="203" t="s">
        <v>71</v>
      </c>
      <c r="KD606" s="276" t="s">
        <v>2068</v>
      </c>
      <c r="KF606" s="204"/>
      <c r="KG606" s="204">
        <f>VLOOKUP(KD606,$A$681:$F$2354,6,FALSE)</f>
        <v>86</v>
      </c>
      <c r="KH606" s="203" t="s">
        <v>63</v>
      </c>
      <c r="KI606" s="10">
        <f>KG606*1.4</f>
        <v>120.39999999999999</v>
      </c>
      <c r="KJ606" s="10"/>
      <c r="KK606" s="267"/>
      <c r="KL606" s="203" t="s">
        <v>71</v>
      </c>
      <c r="KM606" s="276" t="s">
        <v>425</v>
      </c>
      <c r="KO606" s="204"/>
      <c r="KP606" s="204">
        <f>VLOOKUP(KM606,$A$681:$F$2354,6,FALSE)</f>
        <v>884</v>
      </c>
      <c r="KQ606" s="203" t="s">
        <v>63</v>
      </c>
      <c r="KR606" s="10">
        <f>KP606*1.4</f>
        <v>1237.5999999999999</v>
      </c>
      <c r="KS606" s="10"/>
      <c r="KT606" s="267"/>
      <c r="KU606" s="203" t="s">
        <v>71</v>
      </c>
      <c r="KV606" s="276" t="s">
        <v>566</v>
      </c>
      <c r="KX606" s="204"/>
      <c r="KY606" s="204">
        <f>VLOOKUP(KV606,$A$681:$F$2354,6,FALSE)</f>
        <v>411</v>
      </c>
      <c r="KZ606" s="203" t="s">
        <v>63</v>
      </c>
      <c r="LA606" s="10">
        <f>KY606*1.4</f>
        <v>575.4</v>
      </c>
      <c r="LB606" s="10"/>
      <c r="LC606" s="267"/>
      <c r="LD606" s="203" t="s">
        <v>71</v>
      </c>
      <c r="LE606" s="276" t="s">
        <v>2068</v>
      </c>
      <c r="LG606" s="204"/>
      <c r="LH606" s="204">
        <f>VLOOKUP(LE606,$A$681:$F$2354,6,FALSE)</f>
        <v>86</v>
      </c>
      <c r="LI606" s="203" t="s">
        <v>63</v>
      </c>
      <c r="LJ606" s="10">
        <f>LH606*1.4</f>
        <v>120.39999999999999</v>
      </c>
      <c r="LK606" s="10"/>
      <c r="LL606" s="267"/>
      <c r="LM606" s="203" t="s">
        <v>71</v>
      </c>
      <c r="LN606" s="276" t="s">
        <v>2068</v>
      </c>
      <c r="LP606" s="204"/>
      <c r="LQ606" s="204">
        <f>VLOOKUP(LN606,$A$681:$F$2354,6,FALSE)</f>
        <v>86</v>
      </c>
      <c r="LR606" s="203" t="s">
        <v>63</v>
      </c>
      <c r="LS606" s="10">
        <f>LQ606*1.4</f>
        <v>120.39999999999999</v>
      </c>
      <c r="LT606" s="10"/>
      <c r="LU606" s="267"/>
      <c r="LV606" s="203" t="s">
        <v>71</v>
      </c>
      <c r="LW606" s="276" t="s">
        <v>473</v>
      </c>
      <c r="LY606" s="204"/>
      <c r="LZ606" s="204">
        <f>VLOOKUP(LW606,$A$681:$F$2354,6,FALSE)</f>
        <v>423</v>
      </c>
      <c r="MA606" s="203" t="s">
        <v>63</v>
      </c>
      <c r="MB606" s="10">
        <f>LZ606*1.4</f>
        <v>592.19999999999993</v>
      </c>
      <c r="MC606" s="10"/>
      <c r="MD606" s="267"/>
      <c r="ME606" s="203" t="s">
        <v>71</v>
      </c>
      <c r="MF606" s="276" t="s">
        <v>425</v>
      </c>
      <c r="MH606" s="204"/>
      <c r="MI606" s="204">
        <f>VLOOKUP(MF606,$A$681:$F$2354,6,FALSE)</f>
        <v>884</v>
      </c>
      <c r="MJ606" s="203" t="s">
        <v>63</v>
      </c>
      <c r="MK606" s="10">
        <f>MI606*1.4</f>
        <v>1237.5999999999999</v>
      </c>
      <c r="ML606" s="10"/>
      <c r="MM606" s="267"/>
      <c r="MN606" s="203" t="s">
        <v>71</v>
      </c>
      <c r="MO606" s="276" t="s">
        <v>428</v>
      </c>
      <c r="MQ606" s="204"/>
      <c r="MR606" s="204">
        <f>VLOOKUP(MO606,$A$681:$F$2354,6,FALSE)</f>
        <v>73</v>
      </c>
      <c r="MS606" s="203" t="s">
        <v>63</v>
      </c>
      <c r="MT606" s="10">
        <f>MR606*1.4</f>
        <v>102.19999999999999</v>
      </c>
      <c r="MU606" s="10"/>
      <c r="MV606" s="267"/>
      <c r="MW606" s="203" t="s">
        <v>71</v>
      </c>
      <c r="MX606" s="276" t="s">
        <v>2068</v>
      </c>
      <c r="MZ606" s="204"/>
      <c r="NA606" s="204">
        <f>VLOOKUP(MX606,$A$681:$F$2354,6,FALSE)</f>
        <v>86</v>
      </c>
      <c r="NB606" s="203" t="s">
        <v>63</v>
      </c>
      <c r="NC606" s="10">
        <f>NA606*1.4</f>
        <v>120.39999999999999</v>
      </c>
      <c r="ND606" s="10"/>
      <c r="NE606" s="267"/>
      <c r="NF606" s="203" t="s">
        <v>71</v>
      </c>
      <c r="NG606" s="276" t="s">
        <v>1642</v>
      </c>
      <c r="NI606" s="204"/>
      <c r="NJ606" s="204">
        <f>VLOOKUP(NG606,$A$681:$F$2354,6,FALSE)</f>
        <v>40</v>
      </c>
      <c r="NK606" s="203" t="s">
        <v>63</v>
      </c>
      <c r="NL606" s="10">
        <f>NJ606*1.4</f>
        <v>56</v>
      </c>
      <c r="NM606" s="10"/>
      <c r="NN606" s="267"/>
      <c r="NO606" s="203" t="s">
        <v>71</v>
      </c>
      <c r="NP606" s="424" t="s">
        <v>1642</v>
      </c>
      <c r="NR606" s="204"/>
      <c r="NS606" s="204">
        <f>VLOOKUP(NP606,$A$681:$F$2354,6,FALSE)</f>
        <v>40</v>
      </c>
      <c r="NT606" s="203" t="s">
        <v>63</v>
      </c>
      <c r="NU606" s="10">
        <f>NS606*1.4</f>
        <v>56</v>
      </c>
      <c r="NV606" s="10"/>
      <c r="NW606" s="267"/>
      <c r="NX606" s="203" t="s">
        <v>71</v>
      </c>
      <c r="NY606" s="276" t="s">
        <v>2068</v>
      </c>
      <c r="OA606" s="204"/>
      <c r="OB606" s="204">
        <f>VLOOKUP(NY606,$A$681:$F$2354,6,FALSE)</f>
        <v>86</v>
      </c>
      <c r="OC606" s="203" t="s">
        <v>63</v>
      </c>
      <c r="OD606" s="10">
        <f>OB606*1.4</f>
        <v>120.39999999999999</v>
      </c>
      <c r="OE606" s="10"/>
      <c r="OF606" s="267"/>
      <c r="OG606" s="203" t="s">
        <v>71</v>
      </c>
      <c r="OH606" s="276" t="s">
        <v>425</v>
      </c>
      <c r="OJ606" s="204"/>
      <c r="OK606" s="204">
        <f>VLOOKUP(OH606,$A$681:$F$2354,6,FALSE)</f>
        <v>884</v>
      </c>
      <c r="OL606" s="203" t="s">
        <v>63</v>
      </c>
      <c r="OM606" s="10">
        <f>OK606*1.4</f>
        <v>1237.5999999999999</v>
      </c>
      <c r="ON606" s="10"/>
      <c r="OO606" s="267"/>
      <c r="OP606" s="203" t="s">
        <v>71</v>
      </c>
      <c r="OQ606" s="424" t="s">
        <v>1642</v>
      </c>
      <c r="OS606" s="204"/>
      <c r="OT606" s="204">
        <f>VLOOKUP(OQ606,$A$681:$F$2354,6,FALSE)</f>
        <v>40</v>
      </c>
      <c r="OU606" s="203" t="s">
        <v>63</v>
      </c>
      <c r="OV606" s="10">
        <f>OT606*1.4</f>
        <v>56</v>
      </c>
      <c r="OW606" s="10"/>
      <c r="OX606" s="267"/>
      <c r="OY606" s="203" t="s">
        <v>71</v>
      </c>
      <c r="OZ606" s="428" t="s">
        <v>566</v>
      </c>
      <c r="PB606" s="204"/>
      <c r="PC606" s="204">
        <f>VLOOKUP(OZ606,$A$681:$F$2354,6,FALSE)</f>
        <v>411</v>
      </c>
      <c r="PD606" s="203" t="s">
        <v>63</v>
      </c>
      <c r="PE606" s="10">
        <f>PC606*1.4</f>
        <v>575.4</v>
      </c>
      <c r="PF606" s="10"/>
      <c r="PG606" s="267"/>
      <c r="PH606" s="203" t="s">
        <v>71</v>
      </c>
      <c r="PI606" s="276" t="s">
        <v>425</v>
      </c>
      <c r="PK606" s="204"/>
      <c r="PL606" s="204">
        <f>VLOOKUP(PI606,$A$681:$F$2354,6,FALSE)</f>
        <v>884</v>
      </c>
      <c r="PM606" s="203" t="s">
        <v>63</v>
      </c>
      <c r="PN606" s="10">
        <f>PL606*1.4</f>
        <v>1237.5999999999999</v>
      </c>
      <c r="PO606" s="10"/>
      <c r="PP606" s="267"/>
      <c r="PQ606" s="203" t="s">
        <v>71</v>
      </c>
      <c r="PR606" s="276" t="s">
        <v>183</v>
      </c>
      <c r="PT606" s="204"/>
      <c r="PU606" s="204" t="e">
        <f>VLOOKUP(PR606,$A$681:$F$2354,6,FALSE)</f>
        <v>#N/A</v>
      </c>
      <c r="PV606" s="203" t="s">
        <v>63</v>
      </c>
      <c r="PW606" s="10" t="e">
        <f>PU606*1.4</f>
        <v>#N/A</v>
      </c>
      <c r="PX606" s="10"/>
      <c r="PY606" s="267"/>
      <c r="PZ606" s="203" t="s">
        <v>71</v>
      </c>
      <c r="QA606" s="276" t="s">
        <v>711</v>
      </c>
      <c r="QC606" s="204"/>
      <c r="QD606" s="204">
        <f>VLOOKUP(QA606,$A$681:$F$2354,6,FALSE)</f>
        <v>129</v>
      </c>
      <c r="QE606" s="203" t="s">
        <v>63</v>
      </c>
      <c r="QF606" s="10">
        <f>QD606*1.4</f>
        <v>180.6</v>
      </c>
      <c r="QG606" s="10"/>
      <c r="QH606" s="267"/>
      <c r="QI606" s="203" t="s">
        <v>71</v>
      </c>
      <c r="QJ606" s="276" t="s">
        <v>822</v>
      </c>
      <c r="QL606" s="204"/>
      <c r="QM606" s="204">
        <f>VLOOKUP(QJ606,$A$681:$F$2354,6,FALSE)</f>
        <v>57</v>
      </c>
      <c r="QN606" s="203" t="s">
        <v>63</v>
      </c>
      <c r="QO606" s="10">
        <f>QM606*1.4</f>
        <v>79.8</v>
      </c>
      <c r="QP606" s="10"/>
      <c r="QQ606" s="267"/>
      <c r="QR606" s="203" t="s">
        <v>71</v>
      </c>
      <c r="QS606" s="276" t="s">
        <v>517</v>
      </c>
      <c r="QU606" s="204"/>
      <c r="QV606" s="204">
        <f>VLOOKUP(QS606,$A$681:$F$2354,6,FALSE)</f>
        <v>458</v>
      </c>
      <c r="QW606" s="203" t="s">
        <v>63</v>
      </c>
      <c r="QX606" s="10">
        <f>QV606*1.4</f>
        <v>641.19999999999993</v>
      </c>
      <c r="QY606" s="10"/>
      <c r="QZ606" s="267"/>
      <c r="RA606" s="203" t="s">
        <v>71</v>
      </c>
      <c r="RB606" s="276" t="s">
        <v>822</v>
      </c>
      <c r="RD606" s="204"/>
      <c r="RE606" s="204">
        <f>VLOOKUP(RB606,$A$681:$F$2354,6,FALSE)</f>
        <v>57</v>
      </c>
      <c r="RF606" s="203" t="s">
        <v>63</v>
      </c>
      <c r="RG606" s="10">
        <f>RE606*1.4</f>
        <v>79.8</v>
      </c>
      <c r="RH606" s="10"/>
      <c r="RI606" s="267"/>
      <c r="RJ606" s="203" t="s">
        <v>71</v>
      </c>
      <c r="RK606" s="278" t="s">
        <v>183</v>
      </c>
      <c r="RM606" s="204"/>
      <c r="RN606" s="204" t="e">
        <f>VLOOKUP(RK606,$A$681:$F$2354,6,FALSE)</f>
        <v>#N/A</v>
      </c>
      <c r="RO606" s="203" t="s">
        <v>63</v>
      </c>
      <c r="RP606" s="10" t="e">
        <f>RN606*1.4</f>
        <v>#N/A</v>
      </c>
      <c r="RQ606" s="10"/>
      <c r="RR606" s="267"/>
      <c r="RS606" s="203" t="s">
        <v>71</v>
      </c>
      <c r="RT606" s="276" t="s">
        <v>517</v>
      </c>
      <c r="RV606" s="204"/>
      <c r="RW606" s="204">
        <f>VLOOKUP(RT606,$A$681:$F$2354,6,FALSE)</f>
        <v>458</v>
      </c>
      <c r="RX606" s="203" t="s">
        <v>63</v>
      </c>
      <c r="RY606" s="10">
        <f>RW606*1.4</f>
        <v>641.19999999999993</v>
      </c>
      <c r="RZ606" s="10"/>
      <c r="SA606" s="273"/>
      <c r="SB606" s="203" t="s">
        <v>71</v>
      </c>
      <c r="SC606" s="276" t="s">
        <v>437</v>
      </c>
      <c r="SE606" s="204"/>
      <c r="SF606" s="204">
        <f>VLOOKUP(SC606,$A$681:$F$2354,6,FALSE)</f>
        <v>163</v>
      </c>
      <c r="SG606" s="203" t="s">
        <v>63</v>
      </c>
      <c r="SH606" s="10">
        <f>SF606*1.4</f>
        <v>228.2</v>
      </c>
      <c r="SI606" s="10"/>
      <c r="SJ606" s="273"/>
      <c r="SK606" s="203" t="s">
        <v>71</v>
      </c>
      <c r="SL606" s="276" t="s">
        <v>2068</v>
      </c>
      <c r="SN606" s="204"/>
      <c r="SO606" s="204">
        <f>VLOOKUP(SL606,$A$681:$F$2354,6,FALSE)</f>
        <v>86</v>
      </c>
      <c r="SP606" s="203" t="s">
        <v>63</v>
      </c>
      <c r="SQ606" s="10">
        <f>SO606*1.4</f>
        <v>120.39999999999999</v>
      </c>
      <c r="SR606" s="10"/>
      <c r="SS606" s="273"/>
      <c r="ST606" s="203" t="s">
        <v>71</v>
      </c>
      <c r="SU606" s="276" t="s">
        <v>517</v>
      </c>
      <c r="SW606" s="204"/>
      <c r="SX606" s="204">
        <f>VLOOKUP(SU606,$A$681:$F$2354,6,FALSE)</f>
        <v>458</v>
      </c>
      <c r="SY606" s="203" t="s">
        <v>63</v>
      </c>
      <c r="SZ606" s="10">
        <f>SX606*1.4</f>
        <v>641.19999999999993</v>
      </c>
      <c r="TA606" s="10"/>
      <c r="TB606" s="273"/>
      <c r="TC606" s="203" t="s">
        <v>71</v>
      </c>
      <c r="TD606" s="276" t="s">
        <v>517</v>
      </c>
      <c r="TF606" s="204"/>
      <c r="TG606" s="204">
        <f>VLOOKUP(TD606,$A$681:$F$2354,6,FALSE)</f>
        <v>458</v>
      </c>
      <c r="TH606" s="203" t="s">
        <v>63</v>
      </c>
      <c r="TI606" s="10">
        <f>TG606*1.4</f>
        <v>641.19999999999993</v>
      </c>
      <c r="TK606" s="273"/>
      <c r="TL606" s="203" t="s">
        <v>71</v>
      </c>
      <c r="TM606" s="276" t="s">
        <v>566</v>
      </c>
      <c r="TO606" s="204"/>
      <c r="TP606" s="204">
        <f>VLOOKUP(TM606,$A$681:$F$2354,6,FALSE)</f>
        <v>411</v>
      </c>
      <c r="TQ606" s="203" t="s">
        <v>63</v>
      </c>
      <c r="TR606" s="10">
        <f>TP606*1.4</f>
        <v>575.4</v>
      </c>
      <c r="TS606" s="10"/>
      <c r="TT606" s="273"/>
      <c r="TU606" s="203" t="s">
        <v>71</v>
      </c>
      <c r="TV606" s="276" t="s">
        <v>517</v>
      </c>
      <c r="TX606" s="204"/>
      <c r="TY606" s="204">
        <f>VLOOKUP(TV606,$A$681:$F$2354,6,FALSE)</f>
        <v>458</v>
      </c>
      <c r="TZ606" s="203" t="s">
        <v>63</v>
      </c>
      <c r="UA606" s="10">
        <f>TY606*1.4</f>
        <v>641.19999999999993</v>
      </c>
      <c r="UB606" s="10"/>
      <c r="UC606" s="273"/>
      <c r="UD606" s="203" t="s">
        <v>71</v>
      </c>
      <c r="UE606" s="285" t="s">
        <v>183</v>
      </c>
      <c r="UG606" s="204"/>
      <c r="UH606" s="204" t="e">
        <f>VLOOKUP(UE606,$A$681:$F$2354,6,FALSE)</f>
        <v>#N/A</v>
      </c>
      <c r="UI606" s="203" t="s">
        <v>63</v>
      </c>
      <c r="UJ606" s="10" t="e">
        <f>UH606*1.4</f>
        <v>#N/A</v>
      </c>
      <c r="UK606" s="10"/>
      <c r="UL606" s="273"/>
      <c r="UM606" s="203" t="s">
        <v>71</v>
      </c>
      <c r="UN606" s="276" t="s">
        <v>1642</v>
      </c>
      <c r="UP606" s="204"/>
      <c r="UQ606" s="204">
        <f>VLOOKUP(UN606,$A$681:$F$2354,6,FALSE)</f>
        <v>40</v>
      </c>
      <c r="UR606" s="203" t="s">
        <v>63</v>
      </c>
      <c r="US606" s="10">
        <f>UQ606*1.4</f>
        <v>56</v>
      </c>
      <c r="UT606" s="10"/>
      <c r="UU606" s="273"/>
      <c r="UV606" s="203" t="s">
        <v>71</v>
      </c>
      <c r="UW606" s="276" t="s">
        <v>822</v>
      </c>
      <c r="UY606" s="204"/>
      <c r="UZ606" s="204">
        <f>VLOOKUP(UW606,$A$681:$F$2354,6,FALSE)</f>
        <v>57</v>
      </c>
      <c r="VA606" s="203" t="s">
        <v>63</v>
      </c>
      <c r="VB606" s="10">
        <f>UZ606*1.4</f>
        <v>79.8</v>
      </c>
      <c r="VC606" s="10"/>
      <c r="VD606" s="273"/>
      <c r="VE606" s="203" t="s">
        <v>71</v>
      </c>
      <c r="VF606" s="276" t="s">
        <v>679</v>
      </c>
      <c r="VH606" s="204"/>
      <c r="VI606" s="204">
        <f>VLOOKUP(VF606,$A$681:$F$2354,6,FALSE)</f>
        <v>273</v>
      </c>
      <c r="VJ606" s="203" t="s">
        <v>63</v>
      </c>
      <c r="VK606" s="10">
        <f>VI606*1.4</f>
        <v>382.2</v>
      </c>
      <c r="VL606" s="10"/>
      <c r="VM606" s="273"/>
      <c r="VN606" s="203" t="s">
        <v>71</v>
      </c>
      <c r="VO606" s="276" t="s">
        <v>822</v>
      </c>
      <c r="VQ606" s="204"/>
      <c r="VR606" s="204">
        <f>VLOOKUP(VO606,$A$681:$F$2354,6,FALSE)</f>
        <v>57</v>
      </c>
      <c r="VS606" s="203" t="s">
        <v>63</v>
      </c>
      <c r="VT606" s="10">
        <f>VR606*1.4</f>
        <v>79.8</v>
      </c>
      <c r="VU606" s="10"/>
      <c r="VV606" s="273"/>
      <c r="VW606" s="203" t="s">
        <v>71</v>
      </c>
      <c r="VX606" s="278" t="s">
        <v>183</v>
      </c>
      <c r="VZ606" s="204"/>
      <c r="WA606" s="204" t="e">
        <f>VLOOKUP(VX606,$A$681:$F$2354,6,FALSE)</f>
        <v>#N/A</v>
      </c>
      <c r="WB606" s="203" t="s">
        <v>63</v>
      </c>
      <c r="WC606" s="10" t="e">
        <f>WA606*1.4</f>
        <v>#N/A</v>
      </c>
      <c r="WE606" s="273"/>
      <c r="WF606" s="203" t="s">
        <v>71</v>
      </c>
      <c r="WG606" s="276" t="s">
        <v>428</v>
      </c>
      <c r="WI606" s="204"/>
      <c r="WJ606" s="204">
        <f>VLOOKUP(WG606,$A$681:$F$2354,6,FALSE)</f>
        <v>73</v>
      </c>
      <c r="WK606" s="203" t="s">
        <v>63</v>
      </c>
      <c r="WL606" s="10">
        <f>WJ606*1.4</f>
        <v>102.19999999999999</v>
      </c>
      <c r="WN606" s="273"/>
      <c r="WO606" s="203" t="s">
        <v>71</v>
      </c>
      <c r="WP606" s="278" t="s">
        <v>183</v>
      </c>
      <c r="WQ606" s="204"/>
      <c r="WR606" s="204"/>
      <c r="WS606" s="204" t="e">
        <f>VLOOKUP(WP606,$A$681:$F$2354,6,FALSE)</f>
        <v>#N/A</v>
      </c>
      <c r="WT606" s="203" t="s">
        <v>63</v>
      </c>
      <c r="WU606" s="10" t="e">
        <f>WS606*1.4</f>
        <v>#N/A</v>
      </c>
      <c r="WV606" s="10"/>
      <c r="WW606" s="273"/>
      <c r="WX606" s="203" t="s">
        <v>71</v>
      </c>
      <c r="WY606" s="278" t="s">
        <v>183</v>
      </c>
      <c r="XA606" s="204"/>
      <c r="XB606" s="204" t="e">
        <f>VLOOKUP(WY606,$A$681:$F$2354,6,FALSE)</f>
        <v>#N/A</v>
      </c>
      <c r="XC606" s="203" t="s">
        <v>63</v>
      </c>
      <c r="XD606" s="10" t="e">
        <f>XB606*1.4</f>
        <v>#N/A</v>
      </c>
      <c r="XF606" s="273"/>
      <c r="XG606" s="203" t="s">
        <v>71</v>
      </c>
      <c r="XH606" s="276" t="s">
        <v>517</v>
      </c>
      <c r="XJ606" s="204"/>
      <c r="XK606" s="204">
        <f>VLOOKUP(XH606,$A$681:$F$2354,6,FALSE)</f>
        <v>458</v>
      </c>
      <c r="XL606" s="203" t="s">
        <v>63</v>
      </c>
      <c r="XM606" s="10">
        <f>XK606*1.4</f>
        <v>641.19999999999993</v>
      </c>
      <c r="XO606" s="273"/>
      <c r="XP606" s="203" t="s">
        <v>71</v>
      </c>
      <c r="XQ606" s="276" t="s">
        <v>1642</v>
      </c>
      <c r="XS606" s="204"/>
      <c r="XT606" s="204">
        <f>VLOOKUP(XQ606,$A$681:$F$2354,6,FALSE)</f>
        <v>40</v>
      </c>
      <c r="XU606" s="203" t="s">
        <v>63</v>
      </c>
      <c r="XV606" s="10">
        <f>XT606*1.4</f>
        <v>56</v>
      </c>
      <c r="XW606" s="10"/>
      <c r="XX606" s="273"/>
      <c r="XY606" s="203" t="s">
        <v>71</v>
      </c>
      <c r="XZ606" s="276" t="s">
        <v>517</v>
      </c>
      <c r="YB606" s="204"/>
      <c r="YC606" s="204">
        <f>VLOOKUP(XZ606,$A$681:$F$2354,6,FALSE)</f>
        <v>458</v>
      </c>
      <c r="YD606" s="203" t="s">
        <v>63</v>
      </c>
      <c r="YE606" s="10">
        <f>YC606*1.4</f>
        <v>641.19999999999993</v>
      </c>
      <c r="YG606" s="273"/>
      <c r="YH606" s="203" t="s">
        <v>71</v>
      </c>
      <c r="YI606" s="278" t="s">
        <v>183</v>
      </c>
      <c r="YK606" s="204"/>
      <c r="YL606" s="204" t="e">
        <f>VLOOKUP(YI606,$A$681:$F$2354,6,FALSE)</f>
        <v>#N/A</v>
      </c>
      <c r="YM606" s="203" t="s">
        <v>63</v>
      </c>
      <c r="YN606" s="10" t="e">
        <f>YL606*1.4</f>
        <v>#N/A</v>
      </c>
      <c r="YO606" s="10"/>
      <c r="YP606" s="273"/>
      <c r="YQ606" s="203" t="s">
        <v>71</v>
      </c>
      <c r="YR606" s="278" t="s">
        <v>183</v>
      </c>
      <c r="YT606" s="204"/>
      <c r="YU606" s="204" t="e">
        <f>VLOOKUP(YR606,$A$681:$F$2354,6,FALSE)</f>
        <v>#N/A</v>
      </c>
      <c r="YV606" s="203" t="s">
        <v>63</v>
      </c>
      <c r="YW606" s="10" t="e">
        <f>YU606*1.4</f>
        <v>#N/A</v>
      </c>
      <c r="YY606" s="273"/>
      <c r="YZ606" s="203" t="s">
        <v>71</v>
      </c>
      <c r="ZA606" s="428" t="s">
        <v>425</v>
      </c>
      <c r="ZC606" s="204"/>
      <c r="ZD606" s="204">
        <f>VLOOKUP(ZA606,$A$681:$F$2354,6,FALSE)</f>
        <v>884</v>
      </c>
      <c r="ZE606" s="203" t="s">
        <v>63</v>
      </c>
      <c r="ZF606" s="10">
        <f>ZD606*1.4</f>
        <v>1237.5999999999999</v>
      </c>
      <c r="ZH606" s="273"/>
      <c r="ZI606" s="203" t="s">
        <v>71</v>
      </c>
      <c r="ZJ606" s="276" t="s">
        <v>517</v>
      </c>
      <c r="ZL606" s="204"/>
      <c r="ZM606" s="204">
        <f>VLOOKUP(ZJ606,$A$681:$F$2354,6,FALSE)</f>
        <v>458</v>
      </c>
      <c r="ZN606" s="203" t="s">
        <v>63</v>
      </c>
      <c r="ZO606" s="10">
        <f>ZM606*1.4</f>
        <v>641.19999999999993</v>
      </c>
      <c r="ZQ606" s="273"/>
      <c r="ZR606" s="203" t="s">
        <v>71</v>
      </c>
      <c r="ZS606" s="276" t="s">
        <v>679</v>
      </c>
      <c r="ZU606" s="204"/>
      <c r="ZV606" s="204">
        <f>VLOOKUP(ZS606,$A$681:$F$2354,6,FALSE)</f>
        <v>273</v>
      </c>
      <c r="ZW606" s="203" t="s">
        <v>63</v>
      </c>
      <c r="ZX606" s="10">
        <f>ZV606*1.4</f>
        <v>382.2</v>
      </c>
      <c r="ZY606" s="10"/>
      <c r="ZZ606" s="273"/>
      <c r="AAA606" s="203" t="s">
        <v>71</v>
      </c>
      <c r="AAB606" s="276" t="s">
        <v>711</v>
      </c>
      <c r="AAD606" s="204"/>
      <c r="AAE606" s="204">
        <f>VLOOKUP(AAB606,$A$681:$F$2354,6,FALSE)</f>
        <v>129</v>
      </c>
      <c r="AAF606" s="203" t="s">
        <v>63</v>
      </c>
      <c r="AAG606" s="10">
        <f>AAE606*1.4</f>
        <v>180.6</v>
      </c>
      <c r="AAH606" s="10"/>
      <c r="AAI606" s="273"/>
      <c r="AAJ606" s="203" t="s">
        <v>71</v>
      </c>
      <c r="AAK606" s="276" t="s">
        <v>1642</v>
      </c>
      <c r="AAM606" s="204"/>
      <c r="AAN606" s="204">
        <f>VLOOKUP(AAK606,$A$681:$F$2354,6,FALSE)</f>
        <v>40</v>
      </c>
      <c r="AAO606" s="203" t="s">
        <v>63</v>
      </c>
      <c r="AAP606" s="10">
        <f>AAN606*1.4</f>
        <v>56</v>
      </c>
      <c r="AAQ606" s="10"/>
      <c r="AAR606" s="273"/>
      <c r="AAS606" s="203" t="s">
        <v>71</v>
      </c>
      <c r="AAT606" s="276" t="s">
        <v>437</v>
      </c>
      <c r="AAV606" s="204"/>
      <c r="AAW606" s="204">
        <f>VLOOKUP(AAT606,$A$681:$F$2354,6,FALSE)</f>
        <v>163</v>
      </c>
      <c r="AAX606" s="203" t="s">
        <v>63</v>
      </c>
      <c r="AAY606" s="10">
        <f>AAW606*1.4</f>
        <v>228.2</v>
      </c>
      <c r="AAZ606" s="10"/>
      <c r="ABA606" s="273"/>
      <c r="ABB606" s="203" t="s">
        <v>71</v>
      </c>
      <c r="ABC606" s="278" t="s">
        <v>183</v>
      </c>
      <c r="ABE606" s="204"/>
      <c r="ABF606" s="204" t="e">
        <f>VLOOKUP(ABC606,$A$681:$F$2354,6,FALSE)</f>
        <v>#N/A</v>
      </c>
      <c r="ABG606" s="203" t="s">
        <v>63</v>
      </c>
      <c r="ABH606" s="10" t="e">
        <f>ABF606*1.4</f>
        <v>#N/A</v>
      </c>
      <c r="ABI606" s="10"/>
      <c r="ABJ606" s="273"/>
      <c r="ABK606" s="203" t="s">
        <v>71</v>
      </c>
      <c r="ABL606" s="276" t="s">
        <v>2068</v>
      </c>
      <c r="ABN606" s="204"/>
      <c r="ABO606" s="204">
        <f>VLOOKUP(ABL606,$A$681:$F$2354,6,FALSE)</f>
        <v>86</v>
      </c>
      <c r="ABP606" s="203" t="s">
        <v>63</v>
      </c>
      <c r="ABQ606" s="10">
        <f>ABO606*1.4</f>
        <v>120.39999999999999</v>
      </c>
      <c r="ABR606" s="10"/>
      <c r="ABS606" s="273"/>
      <c r="ABT606" s="203" t="s">
        <v>71</v>
      </c>
      <c r="ABU606" s="276" t="s">
        <v>437</v>
      </c>
      <c r="ABW606" s="204"/>
      <c r="ABX606" s="204">
        <f>VLOOKUP(ABU606,$A$681:$F$2354,6,FALSE)</f>
        <v>163</v>
      </c>
      <c r="ABY606" s="203" t="s">
        <v>63</v>
      </c>
      <c r="ABZ606" s="10">
        <f>ABX606*1.4</f>
        <v>228.2</v>
      </c>
      <c r="ACA606" s="10"/>
      <c r="ACB606" s="273"/>
      <c r="ACC606" s="203" t="s">
        <v>71</v>
      </c>
      <c r="ACD606" s="278" t="s">
        <v>183</v>
      </c>
      <c r="ACF606" s="204"/>
      <c r="ACG606" s="204" t="e">
        <f>VLOOKUP(ACD606,$A$681:$F$2354,6,FALSE)</f>
        <v>#N/A</v>
      </c>
      <c r="ACH606" s="203" t="s">
        <v>63</v>
      </c>
      <c r="ACI606" s="10" t="e">
        <f>ACG606*1.4</f>
        <v>#N/A</v>
      </c>
      <c r="ACJ606" s="10"/>
      <c r="ACK606" s="273"/>
      <c r="ACL606" s="203" t="s">
        <v>71</v>
      </c>
      <c r="ACM606" s="278" t="s">
        <v>183</v>
      </c>
      <c r="ACO606" s="204"/>
      <c r="ACP606" s="204" t="e">
        <f>VLOOKUP(ACM606,$A$681:$F$2354,6,FALSE)</f>
        <v>#N/A</v>
      </c>
      <c r="ACQ606" s="203" t="s">
        <v>63</v>
      </c>
      <c r="ACR606" s="10" t="e">
        <f>ACP606*1.4</f>
        <v>#N/A</v>
      </c>
      <c r="ACS606" s="10"/>
      <c r="ACT606" s="273"/>
      <c r="ACU606" s="203" t="s">
        <v>71</v>
      </c>
      <c r="ACV606" s="278" t="s">
        <v>183</v>
      </c>
      <c r="ACX606" s="204"/>
      <c r="ACY606" s="204" t="e">
        <f>VLOOKUP(ACV606,$A$681:$F$2354,6,FALSE)</f>
        <v>#N/A</v>
      </c>
      <c r="ACZ606" s="203" t="s">
        <v>63</v>
      </c>
      <c r="ADA606" s="10" t="e">
        <f>ACY606*1.4</f>
        <v>#N/A</v>
      </c>
      <c r="ADB606" s="10"/>
      <c r="ADC606" s="273"/>
      <c r="ADD606" s="203" t="s">
        <v>71</v>
      </c>
      <c r="ADE606" s="278" t="s">
        <v>183</v>
      </c>
      <c r="ADG606" s="204"/>
      <c r="ADH606" s="204" t="e">
        <f>VLOOKUP(ADE606,$A$681:$F$2354,6,FALSE)</f>
        <v>#N/A</v>
      </c>
      <c r="ADI606" s="203" t="s">
        <v>63</v>
      </c>
      <c r="ADJ606" s="10" t="e">
        <f>ADH606*1.4</f>
        <v>#N/A</v>
      </c>
      <c r="ADL606" s="273"/>
      <c r="ADM606" s="203" t="s">
        <v>71</v>
      </c>
      <c r="ADN606" s="278" t="s">
        <v>183</v>
      </c>
      <c r="ADP606" s="204"/>
      <c r="ADQ606" s="204" t="e">
        <f>VLOOKUP(ADN606,$A$681:$F$2354,6,FALSE)</f>
        <v>#N/A</v>
      </c>
      <c r="ADR606" s="203" t="s">
        <v>63</v>
      </c>
      <c r="ADS606" s="10" t="e">
        <f>ADQ606*1.4</f>
        <v>#N/A</v>
      </c>
      <c r="ADT606" s="10"/>
      <c r="ADU606" s="273"/>
      <c r="ADV606" s="203" t="s">
        <v>71</v>
      </c>
      <c r="ADW606" s="278" t="s">
        <v>183</v>
      </c>
      <c r="ADY606" s="204"/>
      <c r="ADZ606" s="204" t="e">
        <f>VLOOKUP(ADW606,$A$681:$F$2354,6,FALSE)</f>
        <v>#N/A</v>
      </c>
      <c r="AEA606" s="203" t="s">
        <v>63</v>
      </c>
      <c r="AEB606" s="10" t="e">
        <f>ADZ606*1.4</f>
        <v>#N/A</v>
      </c>
      <c r="AED606" s="273"/>
      <c r="AEE606" s="203" t="s">
        <v>71</v>
      </c>
      <c r="AEF606" s="278" t="s">
        <v>183</v>
      </c>
      <c r="AEH606" s="204"/>
      <c r="AEI606" s="204" t="e">
        <f>VLOOKUP(AEF606,$A$681:$F$2354,6,FALSE)</f>
        <v>#N/A</v>
      </c>
      <c r="AEJ606" s="203" t="s">
        <v>63</v>
      </c>
      <c r="AEK606" s="10" t="e">
        <f>AEI606*1.4</f>
        <v>#N/A</v>
      </c>
      <c r="AEM606" s="273"/>
      <c r="AEN606" s="203" t="s">
        <v>71</v>
      </c>
      <c r="AEO606" s="278" t="s">
        <v>183</v>
      </c>
      <c r="AEQ606" s="204"/>
      <c r="AER606" s="204" t="e">
        <f>VLOOKUP(AEO606,$A$681:$F$2354,6,FALSE)</f>
        <v>#N/A</v>
      </c>
      <c r="AES606" s="203" t="s">
        <v>63</v>
      </c>
      <c r="AET606" s="10" t="e">
        <f>AER606*1.4</f>
        <v>#N/A</v>
      </c>
      <c r="AEV606" s="273"/>
      <c r="AEW606" s="203" t="s">
        <v>71</v>
      </c>
      <c r="AEX606" s="278" t="s">
        <v>183</v>
      </c>
      <c r="AEZ606" s="204"/>
      <c r="AFA606" s="204" t="e">
        <f>VLOOKUP(AEX606,$A$681:$F$2354,6,FALSE)</f>
        <v>#N/A</v>
      </c>
      <c r="AFB606" s="203" t="s">
        <v>63</v>
      </c>
      <c r="AFC606" s="10" t="e">
        <f>AFA606*1.4</f>
        <v>#N/A</v>
      </c>
      <c r="AFD606" s="10"/>
      <c r="AFE606" s="273"/>
      <c r="AFF606" s="203" t="s">
        <v>71</v>
      </c>
      <c r="AFG606" s="278" t="s">
        <v>183</v>
      </c>
      <c r="AFI606" s="204"/>
      <c r="AFJ606" s="204" t="e">
        <f>VLOOKUP(AFG606,$A$681:$F$2354,6,FALSE)</f>
        <v>#N/A</v>
      </c>
      <c r="AFK606" s="203" t="s">
        <v>63</v>
      </c>
      <c r="AFL606" s="10" t="e">
        <f>AFJ606*1.4</f>
        <v>#N/A</v>
      </c>
      <c r="AFM606" s="10"/>
      <c r="AFN606" s="273"/>
      <c r="AFO606" s="203" t="s">
        <v>71</v>
      </c>
      <c r="AFP606" s="278" t="s">
        <v>183</v>
      </c>
      <c r="AFR606" s="204"/>
      <c r="AFS606" s="204" t="e">
        <f>VLOOKUP(AFP606,$A$681:$F$2354,6,FALSE)</f>
        <v>#N/A</v>
      </c>
      <c r="AFT606" s="203" t="s">
        <v>63</v>
      </c>
      <c r="AFU606" s="10" t="e">
        <f>AFS606*1.4</f>
        <v>#N/A</v>
      </c>
      <c r="AFV606" s="10"/>
      <c r="AFW606" s="273"/>
      <c r="AFX606" s="203" t="s">
        <v>71</v>
      </c>
      <c r="AFY606" s="278" t="s">
        <v>183</v>
      </c>
      <c r="AGA606" s="204"/>
      <c r="AGB606" s="204" t="e">
        <f>VLOOKUP(AFY606,$A$681:$F$2354,6,FALSE)</f>
        <v>#N/A</v>
      </c>
      <c r="AGC606" s="203" t="s">
        <v>63</v>
      </c>
      <c r="AGD606" s="10" t="e">
        <f>AGB606*1.4</f>
        <v>#N/A</v>
      </c>
      <c r="AGE606" s="10"/>
      <c r="AGF606" s="273"/>
      <c r="AGG606" s="203" t="s">
        <v>71</v>
      </c>
      <c r="AGH606" s="278" t="s">
        <v>183</v>
      </c>
      <c r="AGJ606" s="204"/>
      <c r="AGK606" s="204" t="e">
        <f>VLOOKUP(AGH606,$A$681:$F$2354,6,FALSE)</f>
        <v>#N/A</v>
      </c>
      <c r="AGL606" s="203" t="s">
        <v>63</v>
      </c>
      <c r="AGM606" s="10" t="e">
        <f>AGK606*1.4</f>
        <v>#N/A</v>
      </c>
      <c r="AGN606" s="10"/>
      <c r="AGO606" s="273"/>
      <c r="AGP606" s="203" t="s">
        <v>71</v>
      </c>
      <c r="AGQ606" s="278" t="s">
        <v>183</v>
      </c>
      <c r="AGS606" s="204"/>
      <c r="AGT606" s="204" t="e">
        <f>VLOOKUP(AGQ606,$A$681:$F$2354,6,FALSE)</f>
        <v>#N/A</v>
      </c>
      <c r="AGU606" s="203" t="s">
        <v>63</v>
      </c>
      <c r="AGV606" s="10" t="e">
        <f>AGT606*1.4</f>
        <v>#N/A</v>
      </c>
      <c r="AGW606" s="10"/>
      <c r="AGX606" s="273"/>
      <c r="AGY606" s="203" t="s">
        <v>71</v>
      </c>
      <c r="AGZ606" s="276" t="s">
        <v>426</v>
      </c>
      <c r="AHB606" s="204"/>
      <c r="AHC606" s="204">
        <f>VLOOKUP(AGZ606,$A$681:$F$2354,6,FALSE)</f>
        <v>181</v>
      </c>
      <c r="AHD606" s="203" t="s">
        <v>63</v>
      </c>
      <c r="AHE606" s="10">
        <f>AHC606*1.4</f>
        <v>253.39999999999998</v>
      </c>
      <c r="AHF606" s="10"/>
      <c r="AHG606" s="273"/>
      <c r="AHH606" s="203" t="s">
        <v>71</v>
      </c>
      <c r="AHI606" s="276" t="s">
        <v>822</v>
      </c>
      <c r="AHK606" s="204"/>
      <c r="AHL606" s="204">
        <f>VLOOKUP(AHI606,$A$681:$F$2354,6,FALSE)</f>
        <v>57</v>
      </c>
      <c r="AHM606" s="203" t="s">
        <v>63</v>
      </c>
      <c r="AHN606" s="10">
        <f>AHL606*1.4</f>
        <v>79.8</v>
      </c>
      <c r="AHO606" s="10"/>
      <c r="AHP606" s="273"/>
      <c r="AHQ606" s="203" t="s">
        <v>71</v>
      </c>
      <c r="AHR606" s="276" t="s">
        <v>822</v>
      </c>
      <c r="AHT606" s="204"/>
      <c r="AHU606" s="204">
        <f>VLOOKUP(AHR606,$A$681:$F$2354,6,FALSE)</f>
        <v>57</v>
      </c>
      <c r="AHV606" s="203" t="s">
        <v>63</v>
      </c>
      <c r="AHW606" s="10">
        <f>AHU606*1.4</f>
        <v>79.8</v>
      </c>
      <c r="AHX606" s="10"/>
      <c r="AHY606" s="273"/>
      <c r="AHZ606" s="203" t="s">
        <v>71</v>
      </c>
      <c r="AIA606" s="276" t="s">
        <v>517</v>
      </c>
      <c r="AIC606" s="204"/>
      <c r="AID606" s="204">
        <f>VLOOKUP(AIA606,$A$681:$F$2354,6,FALSE)</f>
        <v>458</v>
      </c>
      <c r="AIE606" s="203" t="s">
        <v>63</v>
      </c>
      <c r="AIF606" s="10">
        <f>AID606*1.4</f>
        <v>641.19999999999993</v>
      </c>
      <c r="AIG606" s="10"/>
      <c r="AIH606" s="273"/>
      <c r="AII606" s="203" t="s">
        <v>71</v>
      </c>
      <c r="AIJ606" s="276" t="s">
        <v>426</v>
      </c>
      <c r="AIL606" s="204"/>
      <c r="AIM606" s="204">
        <f>VLOOKUP(AIJ606,$A$681:$F$2354,6,FALSE)</f>
        <v>181</v>
      </c>
      <c r="AIN606" s="203" t="s">
        <v>63</v>
      </c>
      <c r="AIO606" s="10">
        <f>AIM606*1.4</f>
        <v>253.39999999999998</v>
      </c>
      <c r="AIP606" s="10"/>
      <c r="AIQ606" s="273"/>
      <c r="AIR606" s="203" t="s">
        <v>71</v>
      </c>
      <c r="AIS606" s="276" t="s">
        <v>517</v>
      </c>
      <c r="AIU606" s="204"/>
      <c r="AIV606" s="204">
        <f>VLOOKUP(AIS606,$A$681:$F$2354,6,FALSE)</f>
        <v>458</v>
      </c>
      <c r="AIW606" s="203" t="s">
        <v>63</v>
      </c>
      <c r="AIX606" s="10">
        <f>AIV606*1.4</f>
        <v>641.19999999999993</v>
      </c>
      <c r="AIY606" s="10"/>
      <c r="AIZ606" s="273"/>
      <c r="AJA606" s="203" t="s">
        <v>71</v>
      </c>
      <c r="AJB606" s="276" t="s">
        <v>425</v>
      </c>
      <c r="AJD606" s="204"/>
      <c r="AJE606" s="204">
        <f>VLOOKUP(AJB606,$A$681:$F$2354,6,FALSE)</f>
        <v>884</v>
      </c>
      <c r="AJF606" s="203" t="s">
        <v>63</v>
      </c>
      <c r="AJG606" s="10">
        <f>AJE606*1.4</f>
        <v>1237.5999999999999</v>
      </c>
      <c r="AJH606" s="10"/>
      <c r="AJI606" s="273"/>
      <c r="AJJ606" s="203" t="s">
        <v>71</v>
      </c>
      <c r="AJK606" s="276" t="s">
        <v>822</v>
      </c>
      <c r="AJM606" s="204"/>
      <c r="AJN606" s="204">
        <f>VLOOKUP(AJK606,$A$681:$F$2354,6,FALSE)</f>
        <v>57</v>
      </c>
      <c r="AJO606" s="203" t="s">
        <v>63</v>
      </c>
      <c r="AJP606" s="10">
        <f>AJN606*1.4</f>
        <v>79.8</v>
      </c>
      <c r="AJQ606" s="10"/>
      <c r="AJR606" s="273"/>
      <c r="AJS606" s="203" t="s">
        <v>71</v>
      </c>
      <c r="AJT606" s="431" t="s">
        <v>822</v>
      </c>
      <c r="AJV606" s="204"/>
      <c r="AJW606" s="204">
        <f>VLOOKUP(AJT606,$A$681:$F$2354,6,FALSE)</f>
        <v>57</v>
      </c>
      <c r="AJX606" s="203" t="s">
        <v>63</v>
      </c>
      <c r="AJY606" s="10">
        <f>AJW606*1.4</f>
        <v>79.8</v>
      </c>
      <c r="AJZ606" s="10"/>
      <c r="AKA606" s="273"/>
      <c r="AKB606" s="203" t="s">
        <v>71</v>
      </c>
      <c r="AKC606" s="276" t="s">
        <v>425</v>
      </c>
      <c r="AKE606" s="204"/>
      <c r="AKF606" s="204">
        <f>VLOOKUP(AKC606,$A$681:$F$2354,6,FALSE)</f>
        <v>884</v>
      </c>
      <c r="AKG606" s="203" t="s">
        <v>63</v>
      </c>
      <c r="AKH606" s="10">
        <f>AKF606*1.4</f>
        <v>1237.5999999999999</v>
      </c>
      <c r="AKI606" s="10"/>
      <c r="AKJ606" s="273"/>
      <c r="AKK606" s="203" t="s">
        <v>71</v>
      </c>
      <c r="AKL606" s="276" t="s">
        <v>437</v>
      </c>
      <c r="AKN606" s="204"/>
      <c r="AKO606" s="204">
        <f>VLOOKUP(AKL606,$A$681:$F$2354,6,FALSE)</f>
        <v>163</v>
      </c>
      <c r="AKP606" s="203" t="s">
        <v>63</v>
      </c>
      <c r="AKQ606" s="10">
        <f>AKO606*1.4</f>
        <v>228.2</v>
      </c>
      <c r="AKR606" s="10"/>
      <c r="AKS606" s="273"/>
      <c r="AKT606" s="203" t="s">
        <v>71</v>
      </c>
      <c r="AKU606" s="276" t="s">
        <v>471</v>
      </c>
      <c r="AKW606" s="204"/>
      <c r="AKX606" s="204">
        <f>VLOOKUP(AKU606,$A$681:$F$2354,6,FALSE)</f>
        <v>36</v>
      </c>
      <c r="AKY606" s="203" t="s">
        <v>63</v>
      </c>
      <c r="AKZ606" s="10">
        <f>AKX606*1.4</f>
        <v>50.4</v>
      </c>
      <c r="ALA606" s="10"/>
      <c r="ALB606" s="273"/>
      <c r="ALC606" s="203" t="s">
        <v>71</v>
      </c>
      <c r="ALD606" s="276" t="s">
        <v>825</v>
      </c>
      <c r="ALF606" s="204"/>
      <c r="ALG606" s="204">
        <f>VLOOKUP(ALD606,$A$681:$F$2354,6,FALSE)</f>
        <v>138</v>
      </c>
      <c r="ALH606" s="203" t="s">
        <v>63</v>
      </c>
      <c r="ALI606" s="10">
        <f>ALG606*1.4</f>
        <v>193.2</v>
      </c>
      <c r="ALJ606" s="10"/>
      <c r="ALK606" s="273"/>
      <c r="ALL606" s="203" t="s">
        <v>71</v>
      </c>
      <c r="ALM606" s="276" t="s">
        <v>679</v>
      </c>
      <c r="ALO606" s="204"/>
      <c r="ALP606" s="204">
        <f>VLOOKUP(ALM606,$A$681:$F$2354,6,FALSE)</f>
        <v>273</v>
      </c>
      <c r="ALQ606" s="203" t="s">
        <v>63</v>
      </c>
      <c r="ALR606" s="10">
        <f>ALP606*1.4</f>
        <v>382.2</v>
      </c>
      <c r="ALS606" s="10"/>
      <c r="ALT606" s="273"/>
      <c r="ALU606" s="203" t="s">
        <v>71</v>
      </c>
      <c r="ALV606" s="276" t="s">
        <v>425</v>
      </c>
      <c r="ALX606" s="204"/>
      <c r="ALY606" s="204">
        <f>VLOOKUP(ALV606,$A$681:$F$2354,6,FALSE)</f>
        <v>884</v>
      </c>
      <c r="ALZ606" s="203" t="s">
        <v>63</v>
      </c>
      <c r="AMA606" s="10">
        <f>ALY606*1.4</f>
        <v>1237.5999999999999</v>
      </c>
      <c r="AMB606" s="10"/>
      <c r="AMC606" s="273"/>
      <c r="AMD606" s="203" t="s">
        <v>71</v>
      </c>
      <c r="AME606" s="276" t="s">
        <v>2068</v>
      </c>
      <c r="AMG606" s="204"/>
      <c r="AMH606" s="204">
        <f>VLOOKUP(AME606,$A$681:$F$2354,6,FALSE)</f>
        <v>86</v>
      </c>
      <c r="AMI606" s="203" t="s">
        <v>63</v>
      </c>
      <c r="AMJ606" s="10">
        <f>AMH606*1.4</f>
        <v>120.39999999999999</v>
      </c>
      <c r="AMK606" s="10"/>
      <c r="AML606" s="273"/>
      <c r="AMM606" s="203" t="s">
        <v>71</v>
      </c>
      <c r="AMN606" s="276" t="s">
        <v>566</v>
      </c>
      <c r="AMP606" s="204"/>
      <c r="AMQ606" s="204">
        <f>VLOOKUP(AMN606,$A$681:$F$2354,6,FALSE)</f>
        <v>411</v>
      </c>
      <c r="AMR606" s="203" t="s">
        <v>63</v>
      </c>
      <c r="AMS606" s="10">
        <f>AMQ606*1.4</f>
        <v>575.4</v>
      </c>
      <c r="AMT606" s="10"/>
      <c r="AMU606" s="273"/>
      <c r="AMV606" s="203" t="s">
        <v>71</v>
      </c>
      <c r="AMW606" s="276" t="s">
        <v>517</v>
      </c>
      <c r="AMY606" s="204"/>
      <c r="AMZ606" s="204">
        <f>VLOOKUP(AMW606,$A$681:$F$2354,6,FALSE)</f>
        <v>458</v>
      </c>
      <c r="ANA606" s="203" t="s">
        <v>63</v>
      </c>
      <c r="ANB606" s="10">
        <f>AMZ606*1.4</f>
        <v>641.19999999999993</v>
      </c>
      <c r="ANC606" s="10"/>
      <c r="AND606" s="273"/>
      <c r="ANE606" s="203" t="s">
        <v>71</v>
      </c>
      <c r="ANF606" s="276" t="s">
        <v>425</v>
      </c>
      <c r="ANH606" s="204"/>
      <c r="ANI606" s="204">
        <f>VLOOKUP(ANF606,$A$681:$F$2354,6,FALSE)</f>
        <v>884</v>
      </c>
      <c r="ANJ606" s="203" t="s">
        <v>63</v>
      </c>
      <c r="ANK606" s="10">
        <f>ANI606*1.4</f>
        <v>1237.5999999999999</v>
      </c>
      <c r="ANL606" s="10"/>
      <c r="ANM606" s="273"/>
      <c r="ANN606" s="203" t="s">
        <v>71</v>
      </c>
      <c r="ANO606" s="276" t="s">
        <v>822</v>
      </c>
      <c r="ANQ606" s="204"/>
      <c r="ANR606" s="204">
        <f>VLOOKUP(ANO606,$A$681:$F$2354,6,FALSE)</f>
        <v>57</v>
      </c>
      <c r="ANS606" s="203" t="s">
        <v>63</v>
      </c>
      <c r="ANT606" s="10">
        <f>ANR606*1.4</f>
        <v>79.8</v>
      </c>
      <c r="ANU606" s="10"/>
      <c r="ANV606" s="273"/>
      <c r="ANW606" s="203" t="s">
        <v>71</v>
      </c>
      <c r="ANX606" s="276" t="s">
        <v>517</v>
      </c>
      <c r="ANZ606" s="204"/>
      <c r="AOA606" s="204">
        <f>VLOOKUP(ANX606,$A$681:$F$2354,6,FALSE)</f>
        <v>458</v>
      </c>
      <c r="AOB606" s="203" t="s">
        <v>63</v>
      </c>
      <c r="AOC606" s="10">
        <f>AOA606*1.4</f>
        <v>641.19999999999993</v>
      </c>
      <c r="AOD606" s="10"/>
      <c r="AOE606" s="273"/>
      <c r="AOF606" s="203" t="s">
        <v>71</v>
      </c>
      <c r="AOG606" s="276" t="s">
        <v>566</v>
      </c>
      <c r="AOI606" s="204"/>
      <c r="AOJ606" s="204">
        <f>VLOOKUP(AOG606,$A$681:$F$2354,6,FALSE)</f>
        <v>411</v>
      </c>
      <c r="AOK606" s="203" t="s">
        <v>63</v>
      </c>
      <c r="AOL606" s="10">
        <f>AOJ606*1.4</f>
        <v>575.4</v>
      </c>
      <c r="AOM606" s="10"/>
      <c r="AON606" s="273"/>
      <c r="AOO606" s="203" t="s">
        <v>71</v>
      </c>
      <c r="AOP606" s="276" t="s">
        <v>425</v>
      </c>
      <c r="AOR606" s="204"/>
      <c r="AOS606" s="204">
        <f>VLOOKUP(AOP606,$A$681:$F$2354,6,FALSE)</f>
        <v>884</v>
      </c>
      <c r="AOT606" s="203" t="s">
        <v>63</v>
      </c>
      <c r="AOU606" s="10">
        <f>AOS606*1.4</f>
        <v>1237.5999999999999</v>
      </c>
      <c r="AOV606" s="10"/>
      <c r="AOW606" s="273"/>
      <c r="AOX606" s="203" t="s">
        <v>71</v>
      </c>
      <c r="AOY606" s="276" t="s">
        <v>517</v>
      </c>
      <c r="APA606" s="204"/>
      <c r="APB606" s="204">
        <f>VLOOKUP(AOY606,$A$681:$F$2354,6,FALSE)</f>
        <v>458</v>
      </c>
      <c r="APC606" s="203" t="s">
        <v>63</v>
      </c>
      <c r="APD606" s="10">
        <f>APB606*1.4</f>
        <v>641.19999999999993</v>
      </c>
      <c r="APE606" s="10"/>
      <c r="APF606" s="273"/>
      <c r="APG606" s="203" t="s">
        <v>71</v>
      </c>
      <c r="APH606" s="276" t="s">
        <v>425</v>
      </c>
      <c r="APJ606" s="204"/>
      <c r="APK606" s="204">
        <f>VLOOKUP(APH606,$A$681:$F$2354,6,FALSE)</f>
        <v>884</v>
      </c>
      <c r="APL606" s="203" t="s">
        <v>63</v>
      </c>
      <c r="APM606" s="10">
        <f>APK606*1.4</f>
        <v>1237.5999999999999</v>
      </c>
      <c r="APN606" s="10"/>
      <c r="APO606" s="273"/>
      <c r="APP606" s="203" t="s">
        <v>71</v>
      </c>
      <c r="APQ606" s="276" t="s">
        <v>517</v>
      </c>
      <c r="APS606" s="204"/>
      <c r="APT606" s="204">
        <f>VLOOKUP(APQ606,$A$681:$F$2354,6,FALSE)</f>
        <v>458</v>
      </c>
      <c r="APU606" s="203" t="s">
        <v>63</v>
      </c>
      <c r="APV606" s="10">
        <f>APT606*1.4</f>
        <v>641.19999999999993</v>
      </c>
      <c r="APW606" s="10"/>
      <c r="APX606" s="273"/>
      <c r="APY606" s="203" t="s">
        <v>71</v>
      </c>
      <c r="APZ606" s="276" t="s">
        <v>822</v>
      </c>
      <c r="AQB606" s="204"/>
      <c r="AQC606" s="204">
        <f>VLOOKUP(APZ606,$A$681:$F$2354,6,FALSE)</f>
        <v>57</v>
      </c>
      <c r="AQD606" s="203" t="s">
        <v>63</v>
      </c>
      <c r="AQE606" s="10">
        <f>AQC606*1.4</f>
        <v>79.8</v>
      </c>
      <c r="AQF606" s="10"/>
      <c r="AQG606" s="273"/>
    </row>
    <row r="607" spans="1:1125" s="14" customFormat="1" ht="15">
      <c r="A607" s="203" t="s">
        <v>72</v>
      </c>
      <c r="B607" s="276" t="s">
        <v>425</v>
      </c>
      <c r="D607" s="204"/>
      <c r="E607" s="204">
        <f>VLOOKUP(B607,$A$681:$F$2354,6,FALSE)</f>
        <v>884</v>
      </c>
      <c r="F607" s="203" t="s">
        <v>65</v>
      </c>
      <c r="G607" s="10">
        <f>E607*1.3</f>
        <v>1149.2</v>
      </c>
      <c r="H607" s="10"/>
      <c r="I607" s="267"/>
      <c r="J607" s="203" t="s">
        <v>72</v>
      </c>
      <c r="K607" s="276" t="s">
        <v>679</v>
      </c>
      <c r="M607" s="204"/>
      <c r="N607" s="204">
        <f>VLOOKUP(K607,$A$681:$F$2354,6,FALSE)</f>
        <v>273</v>
      </c>
      <c r="O607" s="203" t="s">
        <v>65</v>
      </c>
      <c r="P607" s="10">
        <f>N607*1.3</f>
        <v>354.90000000000003</v>
      </c>
      <c r="Q607" s="10"/>
      <c r="R607" s="267"/>
      <c r="S607" s="203" t="s">
        <v>72</v>
      </c>
      <c r="T607" s="276" t="s">
        <v>1642</v>
      </c>
      <c r="V607" s="204"/>
      <c r="W607" s="204">
        <f>VLOOKUP(T607,$A$681:$F$2354,6,FALSE)</f>
        <v>40</v>
      </c>
      <c r="X607" s="203" t="s">
        <v>65</v>
      </c>
      <c r="Y607" s="10">
        <f>W607*1.3</f>
        <v>52</v>
      </c>
      <c r="Z607" s="10"/>
      <c r="AA607" s="267"/>
      <c r="AB607" s="203" t="s">
        <v>72</v>
      </c>
      <c r="AC607" s="276" t="s">
        <v>437</v>
      </c>
      <c r="AE607" s="204"/>
      <c r="AF607" s="204">
        <f>VLOOKUP(AC607,$A$681:$F$2354,6,FALSE)</f>
        <v>163</v>
      </c>
      <c r="AG607" s="203" t="s">
        <v>65</v>
      </c>
      <c r="AH607" s="10">
        <f>AF607*1.3</f>
        <v>211.9</v>
      </c>
      <c r="AI607" s="10"/>
      <c r="AJ607" s="267"/>
      <c r="AK607" s="203" t="s">
        <v>72</v>
      </c>
      <c r="AL607" s="276" t="s">
        <v>711</v>
      </c>
      <c r="AN607" s="204"/>
      <c r="AO607" s="204">
        <f>VLOOKUP(AL607,$A$681:$F$2354,6,FALSE)</f>
        <v>129</v>
      </c>
      <c r="AP607" s="203" t="s">
        <v>65</v>
      </c>
      <c r="AQ607" s="10">
        <f>AO607*1.3</f>
        <v>167.70000000000002</v>
      </c>
      <c r="AR607" s="10"/>
      <c r="AS607" s="267"/>
      <c r="AT607" s="203" t="s">
        <v>72</v>
      </c>
      <c r="AU607" s="276" t="s">
        <v>425</v>
      </c>
      <c r="AW607" s="204"/>
      <c r="AX607" s="204">
        <f>VLOOKUP(AU607,$A$681:$F$2354,6,FALSE)</f>
        <v>884</v>
      </c>
      <c r="AY607" s="203" t="s">
        <v>65</v>
      </c>
      <c r="AZ607" s="10">
        <f>AX607*1.3</f>
        <v>1149.2</v>
      </c>
      <c r="BA607" s="10"/>
      <c r="BB607" s="267"/>
      <c r="BC607" s="203" t="s">
        <v>72</v>
      </c>
      <c r="BD607" s="276" t="s">
        <v>517</v>
      </c>
      <c r="BF607" s="204"/>
      <c r="BG607" s="204">
        <f>VLOOKUP(BD607,$A$681:$F$2354,6,FALSE)</f>
        <v>458</v>
      </c>
      <c r="BH607" s="203" t="s">
        <v>65</v>
      </c>
      <c r="BI607" s="10">
        <f>BG607*1.3</f>
        <v>595.4</v>
      </c>
      <c r="BJ607" s="10"/>
      <c r="BK607" s="267"/>
      <c r="BL607" s="203" t="s">
        <v>72</v>
      </c>
      <c r="BM607" s="276" t="s">
        <v>517</v>
      </c>
      <c r="BO607" s="204"/>
      <c r="BP607" s="204">
        <f>VLOOKUP(BM607,$A$681:$F$2354,6,FALSE)</f>
        <v>458</v>
      </c>
      <c r="BQ607" s="203" t="s">
        <v>65</v>
      </c>
      <c r="BR607" s="10">
        <f>BP607*1.3</f>
        <v>595.4</v>
      </c>
      <c r="BS607" s="10"/>
      <c r="BT607" s="267"/>
      <c r="BU607" s="203" t="s">
        <v>72</v>
      </c>
      <c r="BV607" s="276" t="s">
        <v>822</v>
      </c>
      <c r="BX607" s="204"/>
      <c r="BY607" s="204">
        <f>VLOOKUP(BV607,$A$681:$F$2354,6,FALSE)</f>
        <v>57</v>
      </c>
      <c r="BZ607" s="203" t="s">
        <v>65</v>
      </c>
      <c r="CA607" s="10">
        <f>BY607*1.3</f>
        <v>74.100000000000009</v>
      </c>
      <c r="CB607" s="10"/>
      <c r="CC607" s="267"/>
      <c r="CD607" s="203" t="s">
        <v>72</v>
      </c>
      <c r="CE607" s="276" t="s">
        <v>711</v>
      </c>
      <c r="CG607" s="204"/>
      <c r="CH607" s="204">
        <f>VLOOKUP(CE607,$A$681:$F$2354,6,FALSE)</f>
        <v>129</v>
      </c>
      <c r="CI607" s="203" t="s">
        <v>65</v>
      </c>
      <c r="CJ607" s="10">
        <f>CH607*1.3</f>
        <v>167.70000000000002</v>
      </c>
      <c r="CK607" s="10"/>
      <c r="CL607" s="267"/>
      <c r="CM607" s="203" t="s">
        <v>72</v>
      </c>
      <c r="CN607" s="276" t="s">
        <v>822</v>
      </c>
      <c r="CP607" s="204"/>
      <c r="CQ607" s="204">
        <f>VLOOKUP(CN607,$A$681:$F$2354,6,FALSE)</f>
        <v>57</v>
      </c>
      <c r="CR607" s="203" t="s">
        <v>65</v>
      </c>
      <c r="CS607" s="10">
        <f>CQ607*1.3</f>
        <v>74.100000000000009</v>
      </c>
      <c r="CT607" s="10"/>
      <c r="CU607" s="267"/>
      <c r="CV607" s="203" t="s">
        <v>72</v>
      </c>
      <c r="CW607" s="276" t="s">
        <v>517</v>
      </c>
      <c r="CY607" s="204"/>
      <c r="CZ607" s="204">
        <f>VLOOKUP(CW607,$A$681:$F$2354,6,FALSE)</f>
        <v>458</v>
      </c>
      <c r="DA607" s="203" t="s">
        <v>65</v>
      </c>
      <c r="DB607" s="10">
        <f>CZ607*1.3</f>
        <v>595.4</v>
      </c>
      <c r="DC607" s="10"/>
      <c r="DD607" s="267"/>
      <c r="DE607" s="203" t="s">
        <v>72</v>
      </c>
      <c r="DF607" s="276" t="s">
        <v>517</v>
      </c>
      <c r="DH607" s="204"/>
      <c r="DI607" s="204">
        <f>VLOOKUP(DF607,$A$681:$F$2354,6,FALSE)</f>
        <v>458</v>
      </c>
      <c r="DJ607" s="203" t="s">
        <v>65</v>
      </c>
      <c r="DK607" s="10">
        <f>DI607*1.3</f>
        <v>595.4</v>
      </c>
      <c r="DL607" s="10"/>
      <c r="DM607" s="267"/>
      <c r="DN607" s="203" t="s">
        <v>72</v>
      </c>
      <c r="DO607" s="276" t="s">
        <v>2068</v>
      </c>
      <c r="DQ607" s="204"/>
      <c r="DR607" s="204">
        <f>VLOOKUP(DO607,$A$681:$F$2354,6,FALSE)</f>
        <v>86</v>
      </c>
      <c r="DS607" s="203" t="s">
        <v>65</v>
      </c>
      <c r="DT607" s="10">
        <f>DR607*1.3</f>
        <v>111.8</v>
      </c>
      <c r="DU607" s="10"/>
      <c r="DV607" s="267"/>
      <c r="DW607" s="203" t="s">
        <v>72</v>
      </c>
      <c r="DX607" s="278" t="s">
        <v>183</v>
      </c>
      <c r="DZ607" s="204"/>
      <c r="EA607" s="204" t="e">
        <f>VLOOKUP(DX607,$A$681:$F$2354,6,FALSE)</f>
        <v>#N/A</v>
      </c>
      <c r="EB607" s="203" t="s">
        <v>65</v>
      </c>
      <c r="EC607" s="10" t="e">
        <f>EA607*1.3</f>
        <v>#N/A</v>
      </c>
      <c r="ED607" s="10"/>
      <c r="EE607" s="267"/>
      <c r="EF607" s="203" t="s">
        <v>72</v>
      </c>
      <c r="EG607" s="276" t="s">
        <v>426</v>
      </c>
      <c r="EI607" s="204"/>
      <c r="EJ607" s="204">
        <f>VLOOKUP(EG607,$A$681:$F$2354,6,FALSE)</f>
        <v>181</v>
      </c>
      <c r="EK607" s="203" t="s">
        <v>65</v>
      </c>
      <c r="EL607" s="10">
        <f>EJ607*1.3</f>
        <v>235.3</v>
      </c>
      <c r="EM607" s="10"/>
      <c r="EN607" s="267"/>
      <c r="EO607" s="203" t="s">
        <v>72</v>
      </c>
      <c r="EP607" s="276" t="s">
        <v>437</v>
      </c>
      <c r="ER607" s="204"/>
      <c r="ES607" s="204">
        <f>VLOOKUP(EP607,$A$681:$F$2354,6,FALSE)</f>
        <v>163</v>
      </c>
      <c r="ET607" s="203" t="s">
        <v>65</v>
      </c>
      <c r="EU607" s="10">
        <f>ES607*1.3</f>
        <v>211.9</v>
      </c>
      <c r="EV607" s="10"/>
      <c r="EW607" s="267"/>
      <c r="EX607" s="203" t="s">
        <v>72</v>
      </c>
      <c r="EY607" s="276" t="s">
        <v>1642</v>
      </c>
      <c r="FA607" s="204"/>
      <c r="FB607" s="204">
        <f>VLOOKUP(EY607,$A$681:$F$2354,6,FALSE)</f>
        <v>40</v>
      </c>
      <c r="FC607" s="203" t="s">
        <v>65</v>
      </c>
      <c r="FD607" s="10">
        <f>FB607*1.3</f>
        <v>52</v>
      </c>
      <c r="FE607" s="10"/>
      <c r="FF607" s="267"/>
      <c r="FG607" s="203" t="s">
        <v>72</v>
      </c>
      <c r="FH607" s="421" t="s">
        <v>822</v>
      </c>
      <c r="FJ607" s="204"/>
      <c r="FK607" s="204">
        <f>VLOOKUP(FH607,$A$681:$F$2354,6,FALSE)</f>
        <v>57</v>
      </c>
      <c r="FL607" s="203" t="s">
        <v>65</v>
      </c>
      <c r="FM607" s="10">
        <f>FK607*1.3</f>
        <v>74.100000000000009</v>
      </c>
      <c r="FN607" s="10"/>
      <c r="FO607" s="267"/>
      <c r="FP607" s="203" t="s">
        <v>72</v>
      </c>
      <c r="FQ607" s="276" t="s">
        <v>2068</v>
      </c>
      <c r="FS607" s="204"/>
      <c r="FT607" s="204">
        <f>VLOOKUP(FQ607,$A$681:$F$2354,6,FALSE)</f>
        <v>86</v>
      </c>
      <c r="FU607" s="203" t="s">
        <v>65</v>
      </c>
      <c r="FV607" s="10">
        <f>FT607*1.3</f>
        <v>111.8</v>
      </c>
      <c r="FW607" s="10"/>
      <c r="FX607" s="267"/>
      <c r="FY607" s="203" t="s">
        <v>72</v>
      </c>
      <c r="FZ607" s="276" t="s">
        <v>2068</v>
      </c>
      <c r="GB607" s="204"/>
      <c r="GC607" s="204">
        <f>VLOOKUP(FZ607,$A$681:$F$2354,6,FALSE)</f>
        <v>86</v>
      </c>
      <c r="GD607" s="203" t="s">
        <v>65</v>
      </c>
      <c r="GE607" s="10">
        <f>GC607*1.3</f>
        <v>111.8</v>
      </c>
      <c r="GF607" s="10"/>
      <c r="GG607" s="267"/>
      <c r="GH607" s="203" t="s">
        <v>72</v>
      </c>
      <c r="GI607" s="276" t="s">
        <v>437</v>
      </c>
      <c r="GK607" s="204"/>
      <c r="GL607" s="204">
        <f>VLOOKUP(GI607,$A$681:$F$2354,6,FALSE)</f>
        <v>163</v>
      </c>
      <c r="GM607" s="203" t="s">
        <v>65</v>
      </c>
      <c r="GN607" s="10">
        <f>GL607*1.3</f>
        <v>211.9</v>
      </c>
      <c r="GO607" s="10"/>
      <c r="GP607" s="267"/>
      <c r="GQ607" s="203" t="s">
        <v>72</v>
      </c>
      <c r="GR607" s="276" t="s">
        <v>679</v>
      </c>
      <c r="GT607" s="204"/>
      <c r="GU607" s="204">
        <f>VLOOKUP(GR607,$A$681:$F$2354,6,FALSE)</f>
        <v>273</v>
      </c>
      <c r="GV607" s="203" t="s">
        <v>65</v>
      </c>
      <c r="GW607" s="10">
        <f>GU607*1.3</f>
        <v>354.90000000000003</v>
      </c>
      <c r="GX607" s="10"/>
      <c r="GY607" s="267"/>
      <c r="GZ607" s="203" t="s">
        <v>72</v>
      </c>
      <c r="HA607" s="276" t="s">
        <v>822</v>
      </c>
      <c r="HC607" s="204"/>
      <c r="HD607" s="204">
        <f>VLOOKUP(HA607,$A$681:$F$2354,6,FALSE)</f>
        <v>57</v>
      </c>
      <c r="HE607" s="203" t="s">
        <v>65</v>
      </c>
      <c r="HF607" s="10">
        <f>HD607*1.3</f>
        <v>74.100000000000009</v>
      </c>
      <c r="HG607" s="10"/>
      <c r="HH607" s="267"/>
      <c r="HI607" s="203" t="s">
        <v>72</v>
      </c>
      <c r="HJ607" s="276" t="s">
        <v>437</v>
      </c>
      <c r="HL607" s="204"/>
      <c r="HM607" s="204">
        <f>VLOOKUP(HJ607,$A$681:$F$2354,6,FALSE)</f>
        <v>163</v>
      </c>
      <c r="HN607" s="203" t="s">
        <v>65</v>
      </c>
      <c r="HO607" s="10">
        <f>HM607*1.3</f>
        <v>211.9</v>
      </c>
      <c r="HP607" s="10"/>
      <c r="HQ607" s="267"/>
      <c r="HR607" s="203" t="s">
        <v>72</v>
      </c>
      <c r="HS607" s="276" t="s">
        <v>711</v>
      </c>
      <c r="HU607" s="204"/>
      <c r="HV607" s="204">
        <f>VLOOKUP(HS607,$A$681:$F$2354,6,FALSE)</f>
        <v>129</v>
      </c>
      <c r="HW607" s="203" t="s">
        <v>65</v>
      </c>
      <c r="HX607" s="10">
        <f>HV607*1.3</f>
        <v>167.70000000000002</v>
      </c>
      <c r="HY607" s="10"/>
      <c r="HZ607" s="267"/>
      <c r="IA607" s="203" t="s">
        <v>72</v>
      </c>
      <c r="IB607" s="285" t="s">
        <v>183</v>
      </c>
      <c r="ID607" s="204"/>
      <c r="IE607" s="204" t="e">
        <f>VLOOKUP(IB607,$A$681:$F$2354,6,FALSE)</f>
        <v>#N/A</v>
      </c>
      <c r="IF607" s="203" t="s">
        <v>65</v>
      </c>
      <c r="IG607" s="10" t="e">
        <f>IE607*1.3</f>
        <v>#N/A</v>
      </c>
      <c r="IH607" s="10"/>
      <c r="II607" s="267"/>
      <c r="IJ607" s="203" t="s">
        <v>72</v>
      </c>
      <c r="IK607" s="276" t="s">
        <v>1642</v>
      </c>
      <c r="IM607" s="204"/>
      <c r="IN607" s="204">
        <f>VLOOKUP(IK607,$A$681:$F$2354,6,FALSE)</f>
        <v>40</v>
      </c>
      <c r="IO607" s="203" t="s">
        <v>65</v>
      </c>
      <c r="IP607" s="10">
        <f>IN607*1.3</f>
        <v>52</v>
      </c>
      <c r="IQ607" s="10"/>
      <c r="IR607" s="267"/>
      <c r="IS607" s="203" t="s">
        <v>72</v>
      </c>
      <c r="IT607" s="276" t="s">
        <v>822</v>
      </c>
      <c r="IV607" s="204"/>
      <c r="IW607" s="204">
        <f>VLOOKUP(IT607,$A$681:$F$2354,6,FALSE)</f>
        <v>57</v>
      </c>
      <c r="IX607" s="203" t="s">
        <v>65</v>
      </c>
      <c r="IY607" s="10">
        <f>IW607*1.3</f>
        <v>74.100000000000009</v>
      </c>
      <c r="IZ607" s="10"/>
      <c r="JA607" s="267"/>
      <c r="JB607" s="203" t="s">
        <v>72</v>
      </c>
      <c r="JC607" s="276" t="s">
        <v>822</v>
      </c>
      <c r="JE607" s="204"/>
      <c r="JF607" s="204">
        <f>VLOOKUP(JC607,$A$681:$F$2354,6,FALSE)</f>
        <v>57</v>
      </c>
      <c r="JG607" s="203" t="s">
        <v>65</v>
      </c>
      <c r="JH607" s="10">
        <f>JF607*1.3</f>
        <v>74.100000000000009</v>
      </c>
      <c r="JI607" s="10"/>
      <c r="JJ607" s="267"/>
      <c r="JK607" s="203" t="s">
        <v>72</v>
      </c>
      <c r="JL607" s="276" t="s">
        <v>2068</v>
      </c>
      <c r="JN607" s="204"/>
      <c r="JO607" s="204">
        <f>VLOOKUP(JL607,$A$681:$F$2354,6,FALSE)</f>
        <v>86</v>
      </c>
      <c r="JP607" s="203" t="s">
        <v>65</v>
      </c>
      <c r="JQ607" s="10">
        <f>JO607*1.3</f>
        <v>111.8</v>
      </c>
      <c r="JR607" s="10"/>
      <c r="JS607" s="267"/>
      <c r="JT607" s="203" t="s">
        <v>72</v>
      </c>
      <c r="JU607" s="276" t="s">
        <v>566</v>
      </c>
      <c r="JW607" s="204"/>
      <c r="JX607" s="204">
        <f>VLOOKUP(JU607,$A$681:$F$2354,6,FALSE)</f>
        <v>411</v>
      </c>
      <c r="JY607" s="203" t="s">
        <v>65</v>
      </c>
      <c r="JZ607" s="10">
        <f>JX607*1.3</f>
        <v>534.30000000000007</v>
      </c>
      <c r="KA607" s="10"/>
      <c r="KB607" s="267"/>
      <c r="KC607" s="203" t="s">
        <v>72</v>
      </c>
      <c r="KD607" s="276" t="s">
        <v>822</v>
      </c>
      <c r="KF607" s="204"/>
      <c r="KG607" s="204">
        <f>VLOOKUP(KD607,$A$681:$F$2354,6,FALSE)</f>
        <v>57</v>
      </c>
      <c r="KH607" s="203" t="s">
        <v>65</v>
      </c>
      <c r="KI607" s="10">
        <f>KG607*1.3</f>
        <v>74.100000000000009</v>
      </c>
      <c r="KJ607" s="10"/>
      <c r="KK607" s="267"/>
      <c r="KL607" s="203" t="s">
        <v>72</v>
      </c>
      <c r="KM607" s="276" t="s">
        <v>517</v>
      </c>
      <c r="KO607" s="204"/>
      <c r="KP607" s="204">
        <f>VLOOKUP(KM607,$A$681:$F$2354,6,FALSE)</f>
        <v>458</v>
      </c>
      <c r="KQ607" s="203" t="s">
        <v>65</v>
      </c>
      <c r="KR607" s="10">
        <f>KP607*1.3</f>
        <v>595.4</v>
      </c>
      <c r="KS607" s="10"/>
      <c r="KT607" s="267"/>
      <c r="KU607" s="203" t="s">
        <v>72</v>
      </c>
      <c r="KV607" s="276" t="s">
        <v>425</v>
      </c>
      <c r="KX607" s="204"/>
      <c r="KY607" s="204">
        <f>VLOOKUP(KV607,$A$681:$F$2354,6,FALSE)</f>
        <v>884</v>
      </c>
      <c r="KZ607" s="203" t="s">
        <v>65</v>
      </c>
      <c r="LA607" s="10">
        <f>KY607*1.3</f>
        <v>1149.2</v>
      </c>
      <c r="LB607" s="10"/>
      <c r="LC607" s="267"/>
      <c r="LD607" s="203" t="s">
        <v>72</v>
      </c>
      <c r="LE607" s="276" t="s">
        <v>517</v>
      </c>
      <c r="LG607" s="204"/>
      <c r="LH607" s="204">
        <f>VLOOKUP(LE607,$A$681:$F$2354,6,FALSE)</f>
        <v>458</v>
      </c>
      <c r="LI607" s="203" t="s">
        <v>65</v>
      </c>
      <c r="LJ607" s="10">
        <f>LH607*1.3</f>
        <v>595.4</v>
      </c>
      <c r="LK607" s="10"/>
      <c r="LL607" s="267"/>
      <c r="LM607" s="203" t="s">
        <v>72</v>
      </c>
      <c r="LN607" s="276" t="s">
        <v>517</v>
      </c>
      <c r="LP607" s="204"/>
      <c r="LQ607" s="204">
        <f>VLOOKUP(LN607,$A$681:$F$2354,6,FALSE)</f>
        <v>458</v>
      </c>
      <c r="LR607" s="203" t="s">
        <v>65</v>
      </c>
      <c r="LS607" s="10">
        <f>LQ607*1.3</f>
        <v>595.4</v>
      </c>
      <c r="LT607" s="10"/>
      <c r="LU607" s="267"/>
      <c r="LV607" s="203" t="s">
        <v>72</v>
      </c>
      <c r="LW607" s="276" t="s">
        <v>2068</v>
      </c>
      <c r="LY607" s="204"/>
      <c r="LZ607" s="204">
        <f>VLOOKUP(LW607,$A$681:$F$2354,6,FALSE)</f>
        <v>86</v>
      </c>
      <c r="MA607" s="203" t="s">
        <v>65</v>
      </c>
      <c r="MB607" s="10">
        <f>LZ607*1.3</f>
        <v>111.8</v>
      </c>
      <c r="MC607" s="10"/>
      <c r="MD607" s="267"/>
      <c r="ME607" s="203" t="s">
        <v>72</v>
      </c>
      <c r="MF607" s="276" t="s">
        <v>822</v>
      </c>
      <c r="MH607" s="204"/>
      <c r="MI607" s="204">
        <f>VLOOKUP(MF607,$A$681:$F$2354,6,FALSE)</f>
        <v>57</v>
      </c>
      <c r="MJ607" s="203" t="s">
        <v>65</v>
      </c>
      <c r="MK607" s="10">
        <f>MI607*1.3</f>
        <v>74.100000000000009</v>
      </c>
      <c r="ML607" s="10"/>
      <c r="MM607" s="267"/>
      <c r="MN607" s="203" t="s">
        <v>72</v>
      </c>
      <c r="MO607" s="276" t="s">
        <v>473</v>
      </c>
      <c r="MQ607" s="204"/>
      <c r="MR607" s="204">
        <f>VLOOKUP(MO607,$A$681:$F$2354,6,FALSE)</f>
        <v>423</v>
      </c>
      <c r="MS607" s="203" t="s">
        <v>65</v>
      </c>
      <c r="MT607" s="10">
        <f>MR607*1.3</f>
        <v>549.9</v>
      </c>
      <c r="MU607" s="10"/>
      <c r="MV607" s="267"/>
      <c r="MW607" s="203" t="s">
        <v>72</v>
      </c>
      <c r="MX607" s="276" t="s">
        <v>437</v>
      </c>
      <c r="MZ607" s="204"/>
      <c r="NA607" s="204">
        <f>VLOOKUP(MX607,$A$681:$F$2354,6,FALSE)</f>
        <v>163</v>
      </c>
      <c r="NB607" s="203" t="s">
        <v>65</v>
      </c>
      <c r="NC607" s="10">
        <f>NA607*1.3</f>
        <v>211.9</v>
      </c>
      <c r="ND607" s="10"/>
      <c r="NE607" s="267"/>
      <c r="NF607" s="203" t="s">
        <v>72</v>
      </c>
      <c r="NG607" s="276" t="s">
        <v>2068</v>
      </c>
      <c r="NI607" s="204"/>
      <c r="NJ607" s="204">
        <f>VLOOKUP(NG607,$A$681:$F$2354,6,FALSE)</f>
        <v>86</v>
      </c>
      <c r="NK607" s="203" t="s">
        <v>65</v>
      </c>
      <c r="NL607" s="10">
        <f>NJ607*1.3</f>
        <v>111.8</v>
      </c>
      <c r="NM607" s="10"/>
      <c r="NN607" s="267"/>
      <c r="NO607" s="203" t="s">
        <v>72</v>
      </c>
      <c r="NP607" s="424" t="s">
        <v>517</v>
      </c>
      <c r="NR607" s="204"/>
      <c r="NS607" s="204">
        <f>VLOOKUP(NP607,$A$681:$F$2354,6,FALSE)</f>
        <v>458</v>
      </c>
      <c r="NT607" s="203" t="s">
        <v>65</v>
      </c>
      <c r="NU607" s="10">
        <f>NS607*1.3</f>
        <v>595.4</v>
      </c>
      <c r="NV607" s="10"/>
      <c r="NW607" s="267"/>
      <c r="NX607" s="203" t="s">
        <v>72</v>
      </c>
      <c r="NY607" s="276" t="s">
        <v>428</v>
      </c>
      <c r="OA607" s="204"/>
      <c r="OB607" s="204">
        <f>VLOOKUP(NY607,$A$681:$F$2354,6,FALSE)</f>
        <v>73</v>
      </c>
      <c r="OC607" s="203" t="s">
        <v>65</v>
      </c>
      <c r="OD607" s="10">
        <f>OB607*1.3</f>
        <v>94.9</v>
      </c>
      <c r="OE607" s="10"/>
      <c r="OF607" s="267"/>
      <c r="OG607" s="203" t="s">
        <v>72</v>
      </c>
      <c r="OH607" s="276" t="s">
        <v>437</v>
      </c>
      <c r="OJ607" s="204"/>
      <c r="OK607" s="204">
        <f>VLOOKUP(OH607,$A$681:$F$2354,6,FALSE)</f>
        <v>163</v>
      </c>
      <c r="OL607" s="203" t="s">
        <v>65</v>
      </c>
      <c r="OM607" s="10">
        <f>OK607*1.3</f>
        <v>211.9</v>
      </c>
      <c r="ON607" s="10"/>
      <c r="OO607" s="267"/>
      <c r="OP607" s="203" t="s">
        <v>72</v>
      </c>
      <c r="OQ607" s="424" t="s">
        <v>471</v>
      </c>
      <c r="OS607" s="204"/>
      <c r="OT607" s="204">
        <f>VLOOKUP(OQ607,$A$681:$F$2354,6,FALSE)</f>
        <v>36</v>
      </c>
      <c r="OU607" s="203" t="s">
        <v>65</v>
      </c>
      <c r="OV607" s="10">
        <f>OT607*1.3</f>
        <v>46.800000000000004</v>
      </c>
      <c r="OW607" s="10"/>
      <c r="OX607" s="267"/>
      <c r="OY607" s="203" t="s">
        <v>72</v>
      </c>
      <c r="OZ607" s="428" t="s">
        <v>822</v>
      </c>
      <c r="PB607" s="204"/>
      <c r="PC607" s="204">
        <f>VLOOKUP(OZ607,$A$681:$F$2354,6,FALSE)</f>
        <v>57</v>
      </c>
      <c r="PD607" s="203" t="s">
        <v>65</v>
      </c>
      <c r="PE607" s="10">
        <f>PC607*1.3</f>
        <v>74.100000000000009</v>
      </c>
      <c r="PF607" s="10"/>
      <c r="PG607" s="267"/>
      <c r="PH607" s="203" t="s">
        <v>72</v>
      </c>
      <c r="PI607" s="276" t="s">
        <v>437</v>
      </c>
      <c r="PK607" s="204"/>
      <c r="PL607" s="204">
        <f>VLOOKUP(PI607,$A$681:$F$2354,6,FALSE)</f>
        <v>163</v>
      </c>
      <c r="PM607" s="203" t="s">
        <v>65</v>
      </c>
      <c r="PN607" s="10">
        <f>PL607*1.3</f>
        <v>211.9</v>
      </c>
      <c r="PO607" s="10"/>
      <c r="PP607" s="267"/>
      <c r="PQ607" s="203" t="s">
        <v>72</v>
      </c>
      <c r="PR607" s="276" t="s">
        <v>183</v>
      </c>
      <c r="PT607" s="204"/>
      <c r="PU607" s="204" t="e">
        <f>VLOOKUP(PR607,$A$681:$F$2354,6,FALSE)</f>
        <v>#N/A</v>
      </c>
      <c r="PV607" s="203" t="s">
        <v>65</v>
      </c>
      <c r="PW607" s="10" t="e">
        <f>PU607*1.3</f>
        <v>#N/A</v>
      </c>
      <c r="PX607" s="10"/>
      <c r="PY607" s="267"/>
      <c r="PZ607" s="203" t="s">
        <v>72</v>
      </c>
      <c r="QA607" s="276" t="s">
        <v>517</v>
      </c>
      <c r="QC607" s="204"/>
      <c r="QD607" s="204">
        <f>VLOOKUP(QA607,$A$681:$F$2354,6,FALSE)</f>
        <v>458</v>
      </c>
      <c r="QE607" s="203" t="s">
        <v>65</v>
      </c>
      <c r="QF607" s="10">
        <f>QD607*1.3</f>
        <v>595.4</v>
      </c>
      <c r="QG607" s="10"/>
      <c r="QH607" s="267"/>
      <c r="QI607" s="203" t="s">
        <v>72</v>
      </c>
      <c r="QJ607" s="276" t="s">
        <v>473</v>
      </c>
      <c r="QL607" s="204"/>
      <c r="QM607" s="204">
        <f>VLOOKUP(QJ607,$A$681:$F$2354,6,FALSE)</f>
        <v>423</v>
      </c>
      <c r="QN607" s="203" t="s">
        <v>65</v>
      </c>
      <c r="QO607" s="10">
        <f>QM607*1.3</f>
        <v>549.9</v>
      </c>
      <c r="QP607" s="10"/>
      <c r="QQ607" s="267"/>
      <c r="QR607" s="203" t="s">
        <v>72</v>
      </c>
      <c r="QS607" s="276" t="s">
        <v>437</v>
      </c>
      <c r="QU607" s="204"/>
      <c r="QV607" s="204">
        <f>VLOOKUP(QS607,$A$681:$F$2354,6,FALSE)</f>
        <v>163</v>
      </c>
      <c r="QW607" s="203" t="s">
        <v>65</v>
      </c>
      <c r="QX607" s="10">
        <f>QV607*1.3</f>
        <v>211.9</v>
      </c>
      <c r="QY607" s="10"/>
      <c r="QZ607" s="267"/>
      <c r="RA607" s="203" t="s">
        <v>72</v>
      </c>
      <c r="RB607" s="276" t="s">
        <v>517</v>
      </c>
      <c r="RD607" s="204"/>
      <c r="RE607" s="204">
        <f>VLOOKUP(RB607,$A$681:$F$2354,6,FALSE)</f>
        <v>458</v>
      </c>
      <c r="RF607" s="203" t="s">
        <v>65</v>
      </c>
      <c r="RG607" s="10">
        <f>RE607*1.3</f>
        <v>595.4</v>
      </c>
      <c r="RH607" s="10"/>
      <c r="RI607" s="267"/>
      <c r="RJ607" s="203" t="s">
        <v>72</v>
      </c>
      <c r="RK607" s="278" t="s">
        <v>183</v>
      </c>
      <c r="RM607" s="204"/>
      <c r="RN607" s="204" t="e">
        <f>VLOOKUP(RK607,$A$681:$F$2354,6,FALSE)</f>
        <v>#N/A</v>
      </c>
      <c r="RO607" s="203" t="s">
        <v>65</v>
      </c>
      <c r="RP607" s="10" t="e">
        <f>RN607*1.3</f>
        <v>#N/A</v>
      </c>
      <c r="RQ607" s="10"/>
      <c r="RR607" s="267"/>
      <c r="RS607" s="203" t="s">
        <v>72</v>
      </c>
      <c r="RT607" s="276" t="s">
        <v>566</v>
      </c>
      <c r="RV607" s="204"/>
      <c r="RW607" s="204">
        <f>VLOOKUP(RT607,$A$681:$F$2354,6,FALSE)</f>
        <v>411</v>
      </c>
      <c r="RX607" s="203" t="s">
        <v>65</v>
      </c>
      <c r="RY607" s="10">
        <f>RW607*1.3</f>
        <v>534.30000000000007</v>
      </c>
      <c r="RZ607" s="10"/>
      <c r="SA607" s="273"/>
      <c r="SB607" s="203" t="s">
        <v>72</v>
      </c>
      <c r="SC607" s="276" t="s">
        <v>566</v>
      </c>
      <c r="SE607" s="204"/>
      <c r="SF607" s="204">
        <f>VLOOKUP(SC607,$A$681:$F$2354,6,FALSE)</f>
        <v>411</v>
      </c>
      <c r="SG607" s="203" t="s">
        <v>65</v>
      </c>
      <c r="SH607" s="10">
        <f>SF607*1.3</f>
        <v>534.30000000000007</v>
      </c>
      <c r="SI607" s="10"/>
      <c r="SJ607" s="273"/>
      <c r="SK607" s="203" t="s">
        <v>72</v>
      </c>
      <c r="SL607" s="276" t="s">
        <v>711</v>
      </c>
      <c r="SN607" s="204"/>
      <c r="SO607" s="204">
        <f>VLOOKUP(SL607,$A$681:$F$2354,6,FALSE)</f>
        <v>129</v>
      </c>
      <c r="SP607" s="203" t="s">
        <v>65</v>
      </c>
      <c r="SQ607" s="10">
        <f>SO607*1.3</f>
        <v>167.70000000000002</v>
      </c>
      <c r="SR607" s="10"/>
      <c r="SS607" s="273"/>
      <c r="ST607" s="203" t="s">
        <v>72</v>
      </c>
      <c r="SU607" s="276" t="s">
        <v>2068</v>
      </c>
      <c r="SW607" s="204"/>
      <c r="SX607" s="204">
        <f>VLOOKUP(SU607,$A$681:$F$2354,6,FALSE)</f>
        <v>86</v>
      </c>
      <c r="SY607" s="203" t="s">
        <v>65</v>
      </c>
      <c r="SZ607" s="10">
        <f>SX607*1.3</f>
        <v>111.8</v>
      </c>
      <c r="TA607" s="10"/>
      <c r="TB607" s="273"/>
      <c r="TC607" s="203" t="s">
        <v>72</v>
      </c>
      <c r="TD607" s="428" t="s">
        <v>822</v>
      </c>
      <c r="TF607" s="204"/>
      <c r="TG607" s="204">
        <f>VLOOKUP(TD607,$A$681:$F$2354,6,FALSE)</f>
        <v>57</v>
      </c>
      <c r="TH607" s="203" t="s">
        <v>65</v>
      </c>
      <c r="TI607" s="10">
        <f>TG607*1.3</f>
        <v>74.100000000000009</v>
      </c>
      <c r="TK607" s="273"/>
      <c r="TL607" s="203" t="s">
        <v>72</v>
      </c>
      <c r="TM607" s="276" t="s">
        <v>711</v>
      </c>
      <c r="TO607" s="204"/>
      <c r="TP607" s="204">
        <f>VLOOKUP(TM607,$A$681:$F$2354,6,FALSE)</f>
        <v>129</v>
      </c>
      <c r="TQ607" s="203" t="s">
        <v>65</v>
      </c>
      <c r="TR607" s="10">
        <f>TP607*1.3</f>
        <v>167.70000000000002</v>
      </c>
      <c r="TS607" s="10"/>
      <c r="TT607" s="273"/>
      <c r="TU607" s="203" t="s">
        <v>72</v>
      </c>
      <c r="TV607" s="276" t="s">
        <v>437</v>
      </c>
      <c r="TX607" s="204"/>
      <c r="TY607" s="204">
        <f>VLOOKUP(TV607,$A$681:$F$2354,6,FALSE)</f>
        <v>163</v>
      </c>
      <c r="TZ607" s="203" t="s">
        <v>65</v>
      </c>
      <c r="UA607" s="10">
        <f>TY607*1.3</f>
        <v>211.9</v>
      </c>
      <c r="UB607" s="10"/>
      <c r="UC607" s="273"/>
      <c r="UD607" s="203" t="s">
        <v>72</v>
      </c>
      <c r="UE607" s="285" t="s">
        <v>183</v>
      </c>
      <c r="UG607" s="204"/>
      <c r="UH607" s="204" t="e">
        <f>VLOOKUP(UE605,$A$681:$F$2354,6,FALSE)</f>
        <v>#N/A</v>
      </c>
      <c r="UI607" s="203" t="s">
        <v>65</v>
      </c>
      <c r="UJ607" s="10" t="e">
        <f>UH607*1.3</f>
        <v>#N/A</v>
      </c>
      <c r="UK607" s="10"/>
      <c r="UL607" s="273"/>
      <c r="UM607" s="203" t="s">
        <v>72</v>
      </c>
      <c r="UN607" s="276" t="s">
        <v>679</v>
      </c>
      <c r="UP607" s="204"/>
      <c r="UQ607" s="204">
        <f>VLOOKUP(UN607,$A$681:$F$2354,6,FALSE)</f>
        <v>273</v>
      </c>
      <c r="UR607" s="203" t="s">
        <v>65</v>
      </c>
      <c r="US607" s="10">
        <f>UQ607*1.3</f>
        <v>354.90000000000003</v>
      </c>
      <c r="UT607" s="10"/>
      <c r="UU607" s="273"/>
      <c r="UV607" s="203" t="s">
        <v>72</v>
      </c>
      <c r="UW607" s="276" t="s">
        <v>2068</v>
      </c>
      <c r="UY607" s="204"/>
      <c r="UZ607" s="204">
        <f>VLOOKUP(UW607,$A$681:$F$2354,6,FALSE)</f>
        <v>86</v>
      </c>
      <c r="VA607" s="203" t="s">
        <v>65</v>
      </c>
      <c r="VB607" s="10">
        <f>UZ607*1.3</f>
        <v>111.8</v>
      </c>
      <c r="VC607" s="10"/>
      <c r="VD607" s="273"/>
      <c r="VE607" s="203" t="s">
        <v>72</v>
      </c>
      <c r="VF607" s="276" t="s">
        <v>437</v>
      </c>
      <c r="VH607" s="204"/>
      <c r="VI607" s="204">
        <f>VLOOKUP(VF607,$A$681:$F$2354,6,FALSE)</f>
        <v>163</v>
      </c>
      <c r="VJ607" s="203" t="s">
        <v>65</v>
      </c>
      <c r="VK607" s="10">
        <f>VI607*1.3</f>
        <v>211.9</v>
      </c>
      <c r="VL607" s="10"/>
      <c r="VM607" s="273"/>
      <c r="VN607" s="203" t="s">
        <v>72</v>
      </c>
      <c r="VO607" s="276" t="s">
        <v>825</v>
      </c>
      <c r="VQ607" s="204"/>
      <c r="VR607" s="204">
        <f>VLOOKUP(VO607,$A$681:$F$2354,6,FALSE)</f>
        <v>138</v>
      </c>
      <c r="VS607" s="203" t="s">
        <v>65</v>
      </c>
      <c r="VT607" s="10">
        <f>VR607*1.3</f>
        <v>179.4</v>
      </c>
      <c r="VU607" s="10"/>
      <c r="VV607" s="273"/>
      <c r="VW607" s="203" t="s">
        <v>72</v>
      </c>
      <c r="VX607" s="278" t="s">
        <v>183</v>
      </c>
      <c r="VZ607" s="204"/>
      <c r="WA607" s="204" t="e">
        <f>VLOOKUP(VX607,$A$681:$F$2354,6,FALSE)</f>
        <v>#N/A</v>
      </c>
      <c r="WB607" s="203" t="s">
        <v>65</v>
      </c>
      <c r="WC607" s="10" t="e">
        <f>WA607*1.3</f>
        <v>#N/A</v>
      </c>
      <c r="WE607" s="273"/>
      <c r="WF607" s="203" t="s">
        <v>72</v>
      </c>
      <c r="WG607" s="276" t="s">
        <v>825</v>
      </c>
      <c r="WI607" s="204"/>
      <c r="WJ607" s="204">
        <f>VLOOKUP(WG607,$A$681:$F$2354,6,FALSE)</f>
        <v>138</v>
      </c>
      <c r="WK607" s="203" t="s">
        <v>65</v>
      </c>
      <c r="WL607" s="10">
        <f>WJ607*1.3</f>
        <v>179.4</v>
      </c>
      <c r="WN607" s="273"/>
      <c r="WO607" s="203" t="s">
        <v>72</v>
      </c>
      <c r="WP607" s="278" t="s">
        <v>183</v>
      </c>
      <c r="WQ607" s="204"/>
      <c r="WR607" s="204"/>
      <c r="WS607" s="204" t="e">
        <f>VLOOKUP(WP607,$A$681:$F$2354,6,FALSE)</f>
        <v>#N/A</v>
      </c>
      <c r="WT607" s="203" t="s">
        <v>65</v>
      </c>
      <c r="WU607" s="10" t="e">
        <f>WS607*1.3</f>
        <v>#N/A</v>
      </c>
      <c r="WV607" s="10"/>
      <c r="WW607" s="273"/>
      <c r="WX607" s="203" t="s">
        <v>72</v>
      </c>
      <c r="WY607" s="278" t="s">
        <v>183</v>
      </c>
      <c r="XA607" s="204"/>
      <c r="XB607" s="204" t="e">
        <f>VLOOKUP(WY607,$A$681:$F$2354,6,FALSE)</f>
        <v>#N/A</v>
      </c>
      <c r="XC607" s="203" t="s">
        <v>65</v>
      </c>
      <c r="XD607" s="10" t="e">
        <f>XB607*1.3</f>
        <v>#N/A</v>
      </c>
      <c r="XF607" s="273"/>
      <c r="XG607" s="203" t="s">
        <v>72</v>
      </c>
      <c r="XH607" s="276" t="s">
        <v>425</v>
      </c>
      <c r="XJ607" s="204"/>
      <c r="XK607" s="204">
        <f>VLOOKUP(XH607,$A$681:$F$2354,6,FALSE)</f>
        <v>884</v>
      </c>
      <c r="XL607" s="203" t="s">
        <v>65</v>
      </c>
      <c r="XM607" s="10">
        <f>XK607*1.3</f>
        <v>1149.2</v>
      </c>
      <c r="XO607" s="273"/>
      <c r="XP607" s="203" t="s">
        <v>72</v>
      </c>
      <c r="XQ607" s="276" t="s">
        <v>679</v>
      </c>
      <c r="XS607" s="204"/>
      <c r="XT607" s="204">
        <f>VLOOKUP(XQ607,$A$681:$F$2354,6,FALSE)</f>
        <v>273</v>
      </c>
      <c r="XU607" s="203" t="s">
        <v>65</v>
      </c>
      <c r="XV607" s="10">
        <f>XT607*1.3</f>
        <v>354.90000000000003</v>
      </c>
      <c r="XW607" s="10"/>
      <c r="XX607" s="273"/>
      <c r="XY607" s="203" t="s">
        <v>72</v>
      </c>
      <c r="XZ607" s="276" t="s">
        <v>2068</v>
      </c>
      <c r="YB607" s="204"/>
      <c r="YC607" s="204">
        <f>VLOOKUP(XZ607,$A$681:$F$2354,6,FALSE)</f>
        <v>86</v>
      </c>
      <c r="YD607" s="203" t="s">
        <v>65</v>
      </c>
      <c r="YE607" s="10">
        <f>YC607*1.3</f>
        <v>111.8</v>
      </c>
      <c r="YG607" s="273"/>
      <c r="YH607" s="203" t="s">
        <v>72</v>
      </c>
      <c r="YI607" s="278" t="s">
        <v>183</v>
      </c>
      <c r="YK607" s="204"/>
      <c r="YL607" s="204" t="e">
        <f>VLOOKUP(YI607,$A$681:$F$2354,6,FALSE)</f>
        <v>#N/A</v>
      </c>
      <c r="YM607" s="203" t="s">
        <v>65</v>
      </c>
      <c r="YN607" s="10" t="e">
        <f>YL607*1.3</f>
        <v>#N/A</v>
      </c>
      <c r="YO607" s="10"/>
      <c r="YP607" s="273"/>
      <c r="YQ607" s="203" t="s">
        <v>72</v>
      </c>
      <c r="YR607" s="278" t="s">
        <v>183</v>
      </c>
      <c r="YT607" s="204"/>
      <c r="YU607" s="204" t="e">
        <f>VLOOKUP(YR607,$A$681:$F$2354,6,FALSE)</f>
        <v>#N/A</v>
      </c>
      <c r="YV607" s="203" t="s">
        <v>65</v>
      </c>
      <c r="YW607" s="10" t="e">
        <f>YU607*1.3</f>
        <v>#N/A</v>
      </c>
      <c r="YY607" s="273"/>
      <c r="YZ607" s="203" t="s">
        <v>72</v>
      </c>
      <c r="ZA607" s="428" t="s">
        <v>2068</v>
      </c>
      <c r="ZC607" s="204"/>
      <c r="ZD607" s="204">
        <f>VLOOKUP(ZA607,$A$681:$F$2354,6,FALSE)</f>
        <v>86</v>
      </c>
      <c r="ZE607" s="203" t="s">
        <v>65</v>
      </c>
      <c r="ZF607" s="10">
        <f>ZD607*1.3</f>
        <v>111.8</v>
      </c>
      <c r="ZH607" s="273"/>
      <c r="ZI607" s="203" t="s">
        <v>72</v>
      </c>
      <c r="ZJ607" s="276" t="s">
        <v>679</v>
      </c>
      <c r="ZL607" s="204"/>
      <c r="ZM607" s="204">
        <f>VLOOKUP(ZJ607,$A$681:$F$2354,6,FALSE)</f>
        <v>273</v>
      </c>
      <c r="ZN607" s="203" t="s">
        <v>65</v>
      </c>
      <c r="ZO607" s="10">
        <f>ZM607*1.3</f>
        <v>354.90000000000003</v>
      </c>
      <c r="ZQ607" s="273"/>
      <c r="ZR607" s="203" t="s">
        <v>72</v>
      </c>
      <c r="ZS607" s="276" t="s">
        <v>566</v>
      </c>
      <c r="ZU607" s="204"/>
      <c r="ZV607" s="204">
        <f>VLOOKUP(ZS607,$A$681:$F$2354,6,FALSE)</f>
        <v>411</v>
      </c>
      <c r="ZW607" s="203" t="s">
        <v>65</v>
      </c>
      <c r="ZX607" s="10">
        <f>ZV607*1.3</f>
        <v>534.30000000000007</v>
      </c>
      <c r="ZY607" s="10"/>
      <c r="ZZ607" s="273"/>
      <c r="AAA607" s="203" t="s">
        <v>72</v>
      </c>
      <c r="AAB607" s="276" t="s">
        <v>426</v>
      </c>
      <c r="AAD607" s="204"/>
      <c r="AAE607" s="204">
        <f>VLOOKUP(AAB607,$A$681:$F$2354,6,FALSE)</f>
        <v>181</v>
      </c>
      <c r="AAF607" s="203" t="s">
        <v>65</v>
      </c>
      <c r="AAG607" s="10">
        <f>AAE607*1.3</f>
        <v>235.3</v>
      </c>
      <c r="AAH607" s="10"/>
      <c r="AAI607" s="273"/>
      <c r="AAJ607" s="203" t="s">
        <v>72</v>
      </c>
      <c r="AAK607" s="276" t="s">
        <v>426</v>
      </c>
      <c r="AAM607" s="204"/>
      <c r="AAN607" s="204">
        <f>VLOOKUP(AAK607,$A$681:$F$2354,6,FALSE)</f>
        <v>181</v>
      </c>
      <c r="AAO607" s="203" t="s">
        <v>65</v>
      </c>
      <c r="AAP607" s="10">
        <f>AAN607*1.3</f>
        <v>235.3</v>
      </c>
      <c r="AAQ607" s="10"/>
      <c r="AAR607" s="273"/>
      <c r="AAS607" s="203" t="s">
        <v>72</v>
      </c>
      <c r="AAT607" s="276" t="s">
        <v>425</v>
      </c>
      <c r="AAV607" s="204"/>
      <c r="AAW607" s="204">
        <f>VLOOKUP(AAT607,$A$681:$F$2354,6,FALSE)</f>
        <v>884</v>
      </c>
      <c r="AAX607" s="203" t="s">
        <v>65</v>
      </c>
      <c r="AAY607" s="10">
        <f>AAW607*1.3</f>
        <v>1149.2</v>
      </c>
      <c r="AAZ607" s="10"/>
      <c r="ABA607" s="273"/>
      <c r="ABB607" s="203" t="s">
        <v>72</v>
      </c>
      <c r="ABC607" s="278" t="s">
        <v>183</v>
      </c>
      <c r="ABE607" s="204"/>
      <c r="ABF607" s="204" t="e">
        <f>VLOOKUP(ABC607,$A$681:$F$2354,6,FALSE)</f>
        <v>#N/A</v>
      </c>
      <c r="ABG607" s="203" t="s">
        <v>65</v>
      </c>
      <c r="ABH607" s="10" t="e">
        <f>ABF607*1.3</f>
        <v>#N/A</v>
      </c>
      <c r="ABI607" s="10"/>
      <c r="ABJ607" s="273"/>
      <c r="ABK607" s="203" t="s">
        <v>72</v>
      </c>
      <c r="ABL607" s="276" t="s">
        <v>825</v>
      </c>
      <c r="ABN607" s="204"/>
      <c r="ABO607" s="204">
        <f>VLOOKUP(ABL607,$A$681:$F$2354,6,FALSE)</f>
        <v>138</v>
      </c>
      <c r="ABP607" s="203" t="s">
        <v>65</v>
      </c>
      <c r="ABQ607" s="10">
        <f>ABO607*1.3</f>
        <v>179.4</v>
      </c>
      <c r="ABR607" s="10"/>
      <c r="ABS607" s="273"/>
      <c r="ABT607" s="203" t="s">
        <v>72</v>
      </c>
      <c r="ABU607" s="276" t="s">
        <v>679</v>
      </c>
      <c r="ABW607" s="204"/>
      <c r="ABX607" s="204">
        <f>VLOOKUP(ABU607,$A$681:$F$2354,6,FALSE)</f>
        <v>273</v>
      </c>
      <c r="ABY607" s="203" t="s">
        <v>65</v>
      </c>
      <c r="ABZ607" s="10">
        <f>ABX607*1.3</f>
        <v>354.90000000000003</v>
      </c>
      <c r="ACA607" s="10"/>
      <c r="ACB607" s="273"/>
      <c r="ACC607" s="203" t="s">
        <v>72</v>
      </c>
      <c r="ACD607" s="278" t="s">
        <v>183</v>
      </c>
      <c r="ACF607" s="204"/>
      <c r="ACG607" s="204" t="e">
        <f>VLOOKUP(ACD607,$A$681:$F$2354,6,FALSE)</f>
        <v>#N/A</v>
      </c>
      <c r="ACH607" s="203" t="s">
        <v>65</v>
      </c>
      <c r="ACI607" s="10" t="e">
        <f>ACG607*1.3</f>
        <v>#N/A</v>
      </c>
      <c r="ACJ607" s="10"/>
      <c r="ACK607" s="273"/>
      <c r="ACL607" s="203" t="s">
        <v>72</v>
      </c>
      <c r="ACM607" s="278" t="s">
        <v>183</v>
      </c>
      <c r="ACO607" s="204"/>
      <c r="ACP607" s="204" t="e">
        <f>VLOOKUP(ACM607,$A$681:$F$2354,6,FALSE)</f>
        <v>#N/A</v>
      </c>
      <c r="ACQ607" s="203" t="s">
        <v>65</v>
      </c>
      <c r="ACR607" s="10" t="e">
        <f>ACP607*1.3</f>
        <v>#N/A</v>
      </c>
      <c r="ACS607" s="10"/>
      <c r="ACT607" s="273"/>
      <c r="ACU607" s="203" t="s">
        <v>72</v>
      </c>
      <c r="ACV607" s="278" t="s">
        <v>183</v>
      </c>
      <c r="ACX607" s="204"/>
      <c r="ACY607" s="204" t="e">
        <f>VLOOKUP(ACV607,$A$681:$F$2354,6,FALSE)</f>
        <v>#N/A</v>
      </c>
      <c r="ACZ607" s="203" t="s">
        <v>65</v>
      </c>
      <c r="ADA607" s="10" t="e">
        <f>ACY607*1.3</f>
        <v>#N/A</v>
      </c>
      <c r="ADB607" s="10"/>
      <c r="ADC607" s="273"/>
      <c r="ADD607" s="203" t="s">
        <v>72</v>
      </c>
      <c r="ADE607" s="278" t="s">
        <v>183</v>
      </c>
      <c r="ADG607" s="204"/>
      <c r="ADH607" s="204" t="e">
        <f>VLOOKUP(ADE607,$A$681:$F$2354,6,FALSE)</f>
        <v>#N/A</v>
      </c>
      <c r="ADI607" s="203" t="s">
        <v>65</v>
      </c>
      <c r="ADJ607" s="10" t="e">
        <f>ADH607*1.3</f>
        <v>#N/A</v>
      </c>
      <c r="ADL607" s="273"/>
      <c r="ADM607" s="203" t="s">
        <v>72</v>
      </c>
      <c r="ADN607" s="278" t="s">
        <v>183</v>
      </c>
      <c r="ADP607" s="204"/>
      <c r="ADQ607" s="204" t="e">
        <f>VLOOKUP(ADN607,$A$681:$F$2354,6,FALSE)</f>
        <v>#N/A</v>
      </c>
      <c r="ADR607" s="203" t="s">
        <v>65</v>
      </c>
      <c r="ADS607" s="10" t="e">
        <f>ADQ607*1.3</f>
        <v>#N/A</v>
      </c>
      <c r="ADT607" s="10"/>
      <c r="ADU607" s="273"/>
      <c r="ADV607" s="203" t="s">
        <v>72</v>
      </c>
      <c r="ADW607" s="278" t="s">
        <v>183</v>
      </c>
      <c r="ADY607" s="204"/>
      <c r="ADZ607" s="204" t="e">
        <f>VLOOKUP(ADW607,$A$681:$F$2354,6,FALSE)</f>
        <v>#N/A</v>
      </c>
      <c r="AEA607" s="203" t="s">
        <v>65</v>
      </c>
      <c r="AEB607" s="10" t="e">
        <f>ADZ607*1.3</f>
        <v>#N/A</v>
      </c>
      <c r="AED607" s="273"/>
      <c r="AEE607" s="203" t="s">
        <v>72</v>
      </c>
      <c r="AEF607" s="278" t="s">
        <v>183</v>
      </c>
      <c r="AEH607" s="204"/>
      <c r="AEI607" s="204" t="e">
        <f>VLOOKUP(AEF607,$A$681:$F$2354,6,FALSE)</f>
        <v>#N/A</v>
      </c>
      <c r="AEJ607" s="203" t="s">
        <v>65</v>
      </c>
      <c r="AEK607" s="10" t="e">
        <f>AEI607*1.3</f>
        <v>#N/A</v>
      </c>
      <c r="AEM607" s="273"/>
      <c r="AEN607" s="203" t="s">
        <v>72</v>
      </c>
      <c r="AEO607" s="278" t="s">
        <v>183</v>
      </c>
      <c r="AEQ607" s="204"/>
      <c r="AER607" s="204" t="e">
        <f>VLOOKUP(AEO607,$A$681:$F$2354,6,FALSE)</f>
        <v>#N/A</v>
      </c>
      <c r="AES607" s="203" t="s">
        <v>65</v>
      </c>
      <c r="AET607" s="10" t="e">
        <f>AER607*1.3</f>
        <v>#N/A</v>
      </c>
      <c r="AEV607" s="273"/>
      <c r="AEW607" s="203" t="s">
        <v>72</v>
      </c>
      <c r="AEX607" s="278" t="s">
        <v>183</v>
      </c>
      <c r="AEZ607" s="204"/>
      <c r="AFA607" s="204" t="e">
        <f>VLOOKUP(AEX607,$A$681:$F$2354,6,FALSE)</f>
        <v>#N/A</v>
      </c>
      <c r="AFB607" s="203" t="s">
        <v>65</v>
      </c>
      <c r="AFC607" s="10" t="e">
        <f>AFA607*1.3</f>
        <v>#N/A</v>
      </c>
      <c r="AFD607" s="10"/>
      <c r="AFE607" s="273"/>
      <c r="AFF607" s="203" t="s">
        <v>72</v>
      </c>
      <c r="AFG607" s="278" t="s">
        <v>183</v>
      </c>
      <c r="AFI607" s="204"/>
      <c r="AFJ607" s="204" t="e">
        <f>VLOOKUP(AFG607,$A$681:$F$2354,6,FALSE)</f>
        <v>#N/A</v>
      </c>
      <c r="AFK607" s="203" t="s">
        <v>65</v>
      </c>
      <c r="AFL607" s="10" t="e">
        <f>AFJ607*1.3</f>
        <v>#N/A</v>
      </c>
      <c r="AFM607" s="10"/>
      <c r="AFN607" s="273"/>
      <c r="AFO607" s="203" t="s">
        <v>72</v>
      </c>
      <c r="AFP607" s="278" t="s">
        <v>183</v>
      </c>
      <c r="AFR607" s="204"/>
      <c r="AFS607" s="204" t="e">
        <f>VLOOKUP(AFP607,$A$681:$F$2354,6,FALSE)</f>
        <v>#N/A</v>
      </c>
      <c r="AFT607" s="203" t="s">
        <v>65</v>
      </c>
      <c r="AFU607" s="10" t="e">
        <f>AFS607*1.3</f>
        <v>#N/A</v>
      </c>
      <c r="AFV607" s="10"/>
      <c r="AFW607" s="273"/>
      <c r="AFX607" s="203" t="s">
        <v>72</v>
      </c>
      <c r="AFY607" s="278" t="s">
        <v>183</v>
      </c>
      <c r="AGA607" s="204"/>
      <c r="AGB607" s="204" t="e">
        <f>VLOOKUP(AFY607,$A$681:$F$2354,6,FALSE)</f>
        <v>#N/A</v>
      </c>
      <c r="AGC607" s="203" t="s">
        <v>65</v>
      </c>
      <c r="AGD607" s="10" t="e">
        <f>AGB607*1.3</f>
        <v>#N/A</v>
      </c>
      <c r="AGE607" s="10"/>
      <c r="AGF607" s="273"/>
      <c r="AGG607" s="203" t="s">
        <v>72</v>
      </c>
      <c r="AGH607" s="278" t="s">
        <v>183</v>
      </c>
      <c r="AGJ607" s="204"/>
      <c r="AGK607" s="204" t="e">
        <f>VLOOKUP(AGH607,$A$681:$F$2354,6,FALSE)</f>
        <v>#N/A</v>
      </c>
      <c r="AGL607" s="203" t="s">
        <v>65</v>
      </c>
      <c r="AGM607" s="10" t="e">
        <f>AGK607*1.3</f>
        <v>#N/A</v>
      </c>
      <c r="AGN607" s="10"/>
      <c r="AGO607" s="273"/>
      <c r="AGP607" s="203" t="s">
        <v>72</v>
      </c>
      <c r="AGQ607" s="278" t="s">
        <v>183</v>
      </c>
      <c r="AGS607" s="204"/>
      <c r="AGT607" s="204" t="e">
        <f>VLOOKUP(AGQ607,$A$681:$F$2354,6,FALSE)</f>
        <v>#N/A</v>
      </c>
      <c r="AGU607" s="203" t="s">
        <v>65</v>
      </c>
      <c r="AGV607" s="10" t="e">
        <f>AGT607*1.3</f>
        <v>#N/A</v>
      </c>
      <c r="AGW607" s="10"/>
      <c r="AGX607" s="273"/>
      <c r="AGY607" s="203" t="s">
        <v>72</v>
      </c>
      <c r="AGZ607" s="276" t="s">
        <v>517</v>
      </c>
      <c r="AHB607" s="204"/>
      <c r="AHC607" s="204">
        <f>VLOOKUP(AGZ607,$A$681:$F$2354,6,FALSE)</f>
        <v>458</v>
      </c>
      <c r="AHD607" s="203" t="s">
        <v>65</v>
      </c>
      <c r="AHE607" s="10">
        <f>AHC607*1.3</f>
        <v>595.4</v>
      </c>
      <c r="AHF607" s="10"/>
      <c r="AHG607" s="273"/>
      <c r="AHH607" s="203" t="s">
        <v>72</v>
      </c>
      <c r="AHI607" s="276" t="s">
        <v>825</v>
      </c>
      <c r="AHK607" s="204"/>
      <c r="AHL607" s="204">
        <f>VLOOKUP(AHI607,$A$681:$F$2354,6,FALSE)</f>
        <v>138</v>
      </c>
      <c r="AHM607" s="203" t="s">
        <v>65</v>
      </c>
      <c r="AHN607" s="10">
        <f>AHL607*1.3</f>
        <v>179.4</v>
      </c>
      <c r="AHO607" s="10"/>
      <c r="AHP607" s="273"/>
      <c r="AHQ607" s="203" t="s">
        <v>72</v>
      </c>
      <c r="AHR607" s="276" t="s">
        <v>425</v>
      </c>
      <c r="AHT607" s="204"/>
      <c r="AHU607" s="204">
        <f>VLOOKUP(AHR607,$A$681:$F$2354,6,FALSE)</f>
        <v>884</v>
      </c>
      <c r="AHV607" s="203" t="s">
        <v>65</v>
      </c>
      <c r="AHW607" s="10">
        <f>AHU607*1.3</f>
        <v>1149.2</v>
      </c>
      <c r="AHX607" s="10"/>
      <c r="AHY607" s="273"/>
      <c r="AHZ607" s="203" t="s">
        <v>72</v>
      </c>
      <c r="AIA607" s="276" t="s">
        <v>437</v>
      </c>
      <c r="AIC607" s="204"/>
      <c r="AID607" s="204">
        <f>VLOOKUP(AIA607,$A$681:$F$2354,6,FALSE)</f>
        <v>163</v>
      </c>
      <c r="AIE607" s="203" t="s">
        <v>65</v>
      </c>
      <c r="AIF607" s="10">
        <f>AID607*1.3</f>
        <v>211.9</v>
      </c>
      <c r="AIG607" s="10"/>
      <c r="AIH607" s="273"/>
      <c r="AII607" s="203" t="s">
        <v>72</v>
      </c>
      <c r="AIJ607" s="276" t="s">
        <v>428</v>
      </c>
      <c r="AIL607" s="204"/>
      <c r="AIM607" s="204">
        <f>VLOOKUP(AIJ607,$A$681:$F$2354,6,FALSE)</f>
        <v>73</v>
      </c>
      <c r="AIN607" s="203" t="s">
        <v>65</v>
      </c>
      <c r="AIO607" s="10">
        <f>AIM607*1.3</f>
        <v>94.9</v>
      </c>
      <c r="AIP607" s="10"/>
      <c r="AIQ607" s="273"/>
      <c r="AIR607" s="203" t="s">
        <v>72</v>
      </c>
      <c r="AIS607" s="276" t="s">
        <v>428</v>
      </c>
      <c r="AIU607" s="204"/>
      <c r="AIV607" s="204">
        <f>VLOOKUP(AIS607,$A$681:$F$2354,6,FALSE)</f>
        <v>73</v>
      </c>
      <c r="AIW607" s="203" t="s">
        <v>65</v>
      </c>
      <c r="AIX607" s="10">
        <f>AIV607*1.3</f>
        <v>94.9</v>
      </c>
      <c r="AIY607" s="10"/>
      <c r="AIZ607" s="273"/>
      <c r="AJA607" s="203" t="s">
        <v>72</v>
      </c>
      <c r="AJB607" s="276" t="s">
        <v>517</v>
      </c>
      <c r="AJD607" s="204"/>
      <c r="AJE607" s="204">
        <f>VLOOKUP(AJB607,$A$681:$F$2354,6,FALSE)</f>
        <v>458</v>
      </c>
      <c r="AJF607" s="203" t="s">
        <v>65</v>
      </c>
      <c r="AJG607" s="10">
        <f>AJE607*1.3</f>
        <v>595.4</v>
      </c>
      <c r="AJH607" s="10"/>
      <c r="AJI607" s="273"/>
      <c r="AJJ607" s="203" t="s">
        <v>72</v>
      </c>
      <c r="AJK607" s="276" t="s">
        <v>566</v>
      </c>
      <c r="AJM607" s="204"/>
      <c r="AJN607" s="204">
        <f>VLOOKUP(AJK607,$A$681:$F$2354,6,FALSE)</f>
        <v>411</v>
      </c>
      <c r="AJO607" s="203" t="s">
        <v>65</v>
      </c>
      <c r="AJP607" s="10">
        <f>AJN607*1.3</f>
        <v>534.30000000000007</v>
      </c>
      <c r="AJQ607" s="10"/>
      <c r="AJR607" s="273"/>
      <c r="AJS607" s="203" t="s">
        <v>72</v>
      </c>
      <c r="AJT607" s="431" t="s">
        <v>566</v>
      </c>
      <c r="AJV607" s="204"/>
      <c r="AJW607" s="204">
        <f>VLOOKUP(AJT607,$A$681:$F$2354,6,FALSE)</f>
        <v>411</v>
      </c>
      <c r="AJX607" s="203" t="s">
        <v>65</v>
      </c>
      <c r="AJY607" s="10">
        <f>AJW607*1.3</f>
        <v>534.30000000000007</v>
      </c>
      <c r="AJZ607" s="10"/>
      <c r="AKA607" s="273"/>
      <c r="AKB607" s="203" t="s">
        <v>72</v>
      </c>
      <c r="AKC607" s="276" t="s">
        <v>822</v>
      </c>
      <c r="AKE607" s="204"/>
      <c r="AKF607" s="204">
        <f>VLOOKUP(AKC607,$A$681:$F$2354,6,FALSE)</f>
        <v>57</v>
      </c>
      <c r="AKG607" s="203" t="s">
        <v>65</v>
      </c>
      <c r="AKH607" s="10">
        <f>AKF607*1.3</f>
        <v>74.100000000000009</v>
      </c>
      <c r="AKI607" s="10"/>
      <c r="AKJ607" s="273"/>
      <c r="AKK607" s="203" t="s">
        <v>72</v>
      </c>
      <c r="AKL607" s="276" t="s">
        <v>566</v>
      </c>
      <c r="AKN607" s="204"/>
      <c r="AKO607" s="204">
        <f>VLOOKUP(AKL607,$A$681:$F$2354,6,FALSE)</f>
        <v>411</v>
      </c>
      <c r="AKP607" s="203" t="s">
        <v>65</v>
      </c>
      <c r="AKQ607" s="10">
        <f>AKO607*1.3</f>
        <v>534.30000000000007</v>
      </c>
      <c r="AKR607" s="10"/>
      <c r="AKS607" s="273"/>
      <c r="AKT607" s="203" t="s">
        <v>72</v>
      </c>
      <c r="AKU607" s="276" t="s">
        <v>517</v>
      </c>
      <c r="AKW607" s="204"/>
      <c r="AKX607" s="204">
        <f>VLOOKUP(AKU607,$A$681:$F$2354,6,FALSE)</f>
        <v>458</v>
      </c>
      <c r="AKY607" s="203" t="s">
        <v>65</v>
      </c>
      <c r="AKZ607" s="10">
        <f>AKX607*1.3</f>
        <v>595.4</v>
      </c>
      <c r="ALA607" s="10"/>
      <c r="ALB607" s="273"/>
      <c r="ALC607" s="203" t="s">
        <v>72</v>
      </c>
      <c r="ALD607" s="276" t="s">
        <v>426</v>
      </c>
      <c r="ALF607" s="204"/>
      <c r="ALG607" s="204">
        <f>VLOOKUP(ALD607,$A$681:$F$2354,6,FALSE)</f>
        <v>181</v>
      </c>
      <c r="ALH607" s="203" t="s">
        <v>65</v>
      </c>
      <c r="ALI607" s="10">
        <f>ALG607*1.3</f>
        <v>235.3</v>
      </c>
      <c r="ALJ607" s="10"/>
      <c r="ALK607" s="273"/>
      <c r="ALL607" s="203" t="s">
        <v>72</v>
      </c>
      <c r="ALM607" s="276" t="s">
        <v>473</v>
      </c>
      <c r="ALO607" s="204"/>
      <c r="ALP607" s="204">
        <f>VLOOKUP(ALM607,$A$681:$F$2354,6,FALSE)</f>
        <v>423</v>
      </c>
      <c r="ALQ607" s="203" t="s">
        <v>65</v>
      </c>
      <c r="ALR607" s="10">
        <f>ALP607*1.3</f>
        <v>549.9</v>
      </c>
      <c r="ALS607" s="10"/>
      <c r="ALT607" s="273"/>
      <c r="ALU607" s="203" t="s">
        <v>72</v>
      </c>
      <c r="ALV607" s="276" t="s">
        <v>428</v>
      </c>
      <c r="ALX607" s="204"/>
      <c r="ALY607" s="204">
        <f>VLOOKUP(ALV607,$A$681:$F$2354,6,FALSE)</f>
        <v>73</v>
      </c>
      <c r="ALZ607" s="203" t="s">
        <v>65</v>
      </c>
      <c r="AMA607" s="10">
        <f>ALY607*1.3</f>
        <v>94.9</v>
      </c>
      <c r="AMB607" s="10"/>
      <c r="AMC607" s="273"/>
      <c r="AMD607" s="203" t="s">
        <v>72</v>
      </c>
      <c r="AME607" s="276" t="s">
        <v>822</v>
      </c>
      <c r="AMG607" s="204"/>
      <c r="AMH607" s="204">
        <f>VLOOKUP(AME607,$A$681:$F$2354,6,FALSE)</f>
        <v>57</v>
      </c>
      <c r="AMI607" s="203" t="s">
        <v>65</v>
      </c>
      <c r="AMJ607" s="10">
        <f>AMH607*1.3</f>
        <v>74.100000000000009</v>
      </c>
      <c r="AMK607" s="10"/>
      <c r="AML607" s="273"/>
      <c r="AMM607" s="203" t="s">
        <v>72</v>
      </c>
      <c r="AMN607" s="276" t="s">
        <v>471</v>
      </c>
      <c r="AMP607" s="204"/>
      <c r="AMQ607" s="204">
        <f>VLOOKUP(AMN607,$A$681:$F$2354,6,FALSE)</f>
        <v>36</v>
      </c>
      <c r="AMR607" s="203" t="s">
        <v>65</v>
      </c>
      <c r="AMS607" s="10">
        <f>AMQ607*1.3</f>
        <v>46.800000000000004</v>
      </c>
      <c r="AMT607" s="10"/>
      <c r="AMU607" s="273"/>
      <c r="AMV607" s="203" t="s">
        <v>72</v>
      </c>
      <c r="AMW607" s="276" t="s">
        <v>822</v>
      </c>
      <c r="AMY607" s="204"/>
      <c r="AMZ607" s="204">
        <f>VLOOKUP(AMW607,$A$681:$F$2354,6,FALSE)</f>
        <v>57</v>
      </c>
      <c r="ANA607" s="203" t="s">
        <v>65</v>
      </c>
      <c r="ANB607" s="10">
        <f>AMZ607*1.3</f>
        <v>74.100000000000009</v>
      </c>
      <c r="ANC607" s="10"/>
      <c r="AND607" s="273"/>
      <c r="ANE607" s="203" t="s">
        <v>72</v>
      </c>
      <c r="ANF607" s="276" t="s">
        <v>473</v>
      </c>
      <c r="ANH607" s="204"/>
      <c r="ANI607" s="204">
        <f>VLOOKUP(ANF607,$A$681:$F$2354,6,FALSE)</f>
        <v>423</v>
      </c>
      <c r="ANJ607" s="203" t="s">
        <v>65</v>
      </c>
      <c r="ANK607" s="10">
        <f>ANI607*1.3</f>
        <v>549.9</v>
      </c>
      <c r="ANL607" s="10"/>
      <c r="ANM607" s="273"/>
      <c r="ANN607" s="203" t="s">
        <v>72</v>
      </c>
      <c r="ANO607" s="276" t="s">
        <v>428</v>
      </c>
      <c r="ANQ607" s="204"/>
      <c r="ANR607" s="204">
        <f>VLOOKUP(ANO607,$A$681:$F$2354,6,FALSE)</f>
        <v>73</v>
      </c>
      <c r="ANS607" s="203" t="s">
        <v>65</v>
      </c>
      <c r="ANT607" s="10">
        <f>ANR607*1.3</f>
        <v>94.9</v>
      </c>
      <c r="ANU607" s="10"/>
      <c r="ANV607" s="273"/>
      <c r="ANW607" s="203" t="s">
        <v>72</v>
      </c>
      <c r="ANX607" s="276" t="s">
        <v>425</v>
      </c>
      <c r="ANZ607" s="204"/>
      <c r="AOA607" s="204">
        <f>VLOOKUP(ANX607,$A$681:$F$2354,6,FALSE)</f>
        <v>884</v>
      </c>
      <c r="AOB607" s="203" t="s">
        <v>65</v>
      </c>
      <c r="AOC607" s="10">
        <f>AOA607*1.3</f>
        <v>1149.2</v>
      </c>
      <c r="AOD607" s="10"/>
      <c r="AOE607" s="273"/>
      <c r="AOF607" s="203" t="s">
        <v>72</v>
      </c>
      <c r="AOG607" s="276" t="s">
        <v>473</v>
      </c>
      <c r="AOI607" s="204"/>
      <c r="AOJ607" s="204">
        <f>VLOOKUP(AOG607,$A$681:$F$2354,6,FALSE)</f>
        <v>423</v>
      </c>
      <c r="AOK607" s="203" t="s">
        <v>65</v>
      </c>
      <c r="AOL607" s="10">
        <f>AOJ607*1.3</f>
        <v>549.9</v>
      </c>
      <c r="AOM607" s="10"/>
      <c r="AON607" s="273"/>
      <c r="AOO607" s="203" t="s">
        <v>72</v>
      </c>
      <c r="AOP607" s="276" t="s">
        <v>822</v>
      </c>
      <c r="AOR607" s="204"/>
      <c r="AOS607" s="204">
        <f>VLOOKUP(AOP607,$A$681:$F$2354,6,FALSE)</f>
        <v>57</v>
      </c>
      <c r="AOT607" s="203" t="s">
        <v>65</v>
      </c>
      <c r="AOU607" s="10">
        <f>AOS607*1.3</f>
        <v>74.100000000000009</v>
      </c>
      <c r="AOV607" s="10"/>
      <c r="AOW607" s="273"/>
      <c r="AOX607" s="203" t="s">
        <v>72</v>
      </c>
      <c r="AOY607" s="276" t="s">
        <v>437</v>
      </c>
      <c r="APA607" s="204"/>
      <c r="APB607" s="204">
        <f>VLOOKUP(AOY607,$A$681:$F$2354,6,FALSE)</f>
        <v>163</v>
      </c>
      <c r="APC607" s="203" t="s">
        <v>65</v>
      </c>
      <c r="APD607" s="10">
        <f>APB607*1.3</f>
        <v>211.9</v>
      </c>
      <c r="APE607" s="10"/>
      <c r="APF607" s="273"/>
      <c r="APG607" s="203" t="s">
        <v>72</v>
      </c>
      <c r="APH607" s="276" t="s">
        <v>711</v>
      </c>
      <c r="APJ607" s="204"/>
      <c r="APK607" s="204">
        <f>VLOOKUP(APH607,$A$681:$F$2354,6,FALSE)</f>
        <v>129</v>
      </c>
      <c r="APL607" s="203" t="s">
        <v>65</v>
      </c>
      <c r="APM607" s="10">
        <f>APK607*1.3</f>
        <v>167.70000000000002</v>
      </c>
      <c r="APN607" s="10"/>
      <c r="APO607" s="273"/>
      <c r="APP607" s="203" t="s">
        <v>72</v>
      </c>
      <c r="APQ607" s="276" t="s">
        <v>825</v>
      </c>
      <c r="APS607" s="204"/>
      <c r="APT607" s="204">
        <f>VLOOKUP(APQ607,$A$681:$F$2354,6,FALSE)</f>
        <v>138</v>
      </c>
      <c r="APU607" s="203" t="s">
        <v>65</v>
      </c>
      <c r="APV607" s="10">
        <f>APT607*1.3</f>
        <v>179.4</v>
      </c>
      <c r="APW607" s="10"/>
      <c r="APX607" s="273"/>
      <c r="APY607" s="203" t="s">
        <v>72</v>
      </c>
      <c r="APZ607" s="276" t="s">
        <v>711</v>
      </c>
      <c r="AQB607" s="204"/>
      <c r="AQC607" s="204">
        <f>VLOOKUP(APZ607,$A$681:$F$2354,6,FALSE)</f>
        <v>129</v>
      </c>
      <c r="AQD607" s="203" t="s">
        <v>65</v>
      </c>
      <c r="AQE607" s="10">
        <f>AQC607*1.3</f>
        <v>167.70000000000002</v>
      </c>
      <c r="AQF607" s="10"/>
      <c r="AQG607" s="273"/>
    </row>
    <row r="608" spans="1:1125" s="14" customFormat="1" ht="15">
      <c r="A608" s="203" t="s">
        <v>73</v>
      </c>
      <c r="B608" s="276" t="s">
        <v>517</v>
      </c>
      <c r="D608" s="204"/>
      <c r="E608" s="204">
        <f>VLOOKUP(B608,$A$681:$F$2354,6,FALSE)</f>
        <v>458</v>
      </c>
      <c r="F608" s="203" t="s">
        <v>67</v>
      </c>
      <c r="G608" s="10">
        <f>E608*1.2</f>
        <v>549.6</v>
      </c>
      <c r="H608" s="10"/>
      <c r="I608" s="267"/>
      <c r="J608" s="203" t="s">
        <v>73</v>
      </c>
      <c r="K608" s="276" t="s">
        <v>437</v>
      </c>
      <c r="M608" s="204"/>
      <c r="N608" s="204">
        <f>VLOOKUP(K608,$A$681:$F$2354,6,FALSE)</f>
        <v>163</v>
      </c>
      <c r="O608" s="203" t="s">
        <v>67</v>
      </c>
      <c r="P608" s="10">
        <f>N608*1.2</f>
        <v>195.6</v>
      </c>
      <c r="Q608" s="10"/>
      <c r="R608" s="267"/>
      <c r="S608" s="203" t="s">
        <v>73</v>
      </c>
      <c r="T608" s="276" t="s">
        <v>566</v>
      </c>
      <c r="V608" s="204"/>
      <c r="W608" s="204">
        <f>VLOOKUP(T608,$A$681:$F$2354,6,FALSE)</f>
        <v>411</v>
      </c>
      <c r="X608" s="203" t="s">
        <v>67</v>
      </c>
      <c r="Y608" s="10">
        <f>W608*1.2</f>
        <v>493.2</v>
      </c>
      <c r="Z608" s="10"/>
      <c r="AA608" s="267"/>
      <c r="AB608" s="203" t="s">
        <v>73</v>
      </c>
      <c r="AC608" s="276" t="s">
        <v>679</v>
      </c>
      <c r="AE608" s="204"/>
      <c r="AF608" s="204">
        <f>VLOOKUP(AC608,$A$681:$F$2354,6,FALSE)</f>
        <v>273</v>
      </c>
      <c r="AG608" s="203" t="s">
        <v>67</v>
      </c>
      <c r="AH608" s="10">
        <f>AF608*1.2</f>
        <v>327.59999999999997</v>
      </c>
      <c r="AI608" s="10"/>
      <c r="AJ608" s="267"/>
      <c r="AK608" s="203" t="s">
        <v>73</v>
      </c>
      <c r="AL608" s="276" t="s">
        <v>566</v>
      </c>
      <c r="AN608" s="204"/>
      <c r="AO608" s="204">
        <f>VLOOKUP(AL608,$A$681:$F$2354,6,FALSE)</f>
        <v>411</v>
      </c>
      <c r="AP608" s="203" t="s">
        <v>67</v>
      </c>
      <c r="AQ608" s="10">
        <f>AO608*1.2</f>
        <v>493.2</v>
      </c>
      <c r="AR608" s="10"/>
      <c r="AS608" s="267"/>
      <c r="AT608" s="203" t="s">
        <v>73</v>
      </c>
      <c r="AU608" s="276" t="s">
        <v>822</v>
      </c>
      <c r="AW608" s="204"/>
      <c r="AX608" s="204">
        <f>VLOOKUP(AU608,$A$681:$F$2354,6,FALSE)</f>
        <v>57</v>
      </c>
      <c r="AY608" s="203" t="s">
        <v>67</v>
      </c>
      <c r="AZ608" s="10">
        <f>AX608*1.2</f>
        <v>68.399999999999991</v>
      </c>
      <c r="BA608" s="10"/>
      <c r="BB608" s="267"/>
      <c r="BC608" s="203" t="s">
        <v>73</v>
      </c>
      <c r="BD608" s="276" t="s">
        <v>822</v>
      </c>
      <c r="BF608" s="204"/>
      <c r="BG608" s="204">
        <f>VLOOKUP(BD608,$A$681:$F$2354,6,FALSE)</f>
        <v>57</v>
      </c>
      <c r="BH608" s="203" t="s">
        <v>67</v>
      </c>
      <c r="BI608" s="10">
        <f>BG608*1.2</f>
        <v>68.399999999999991</v>
      </c>
      <c r="BJ608" s="10"/>
      <c r="BK608" s="267"/>
      <c r="BL608" s="203" t="s">
        <v>73</v>
      </c>
      <c r="BM608" s="276" t="s">
        <v>425</v>
      </c>
      <c r="BO608" s="204"/>
      <c r="BP608" s="204">
        <f>VLOOKUP(BM608,$A$681:$F$2354,6,FALSE)</f>
        <v>884</v>
      </c>
      <c r="BQ608" s="203" t="s">
        <v>67</v>
      </c>
      <c r="BR608" s="10">
        <f>BP608*1.2</f>
        <v>1060.8</v>
      </c>
      <c r="BS608" s="10"/>
      <c r="BT608" s="267"/>
      <c r="BU608" s="203" t="s">
        <v>73</v>
      </c>
      <c r="BV608" s="276" t="s">
        <v>2068</v>
      </c>
      <c r="BX608" s="204"/>
      <c r="BY608" s="204">
        <f>VLOOKUP(BV608,$A$681:$F$2354,6,FALSE)</f>
        <v>86</v>
      </c>
      <c r="BZ608" s="203" t="s">
        <v>67</v>
      </c>
      <c r="CA608" s="10">
        <f>BY608*1.2</f>
        <v>103.2</v>
      </c>
      <c r="CB608" s="10"/>
      <c r="CC608" s="267"/>
      <c r="CD608" s="203" t="s">
        <v>73</v>
      </c>
      <c r="CE608" s="276" t="s">
        <v>822</v>
      </c>
      <c r="CG608" s="204"/>
      <c r="CH608" s="204">
        <f>VLOOKUP(CE608,$A$681:$F$2354,6,FALSE)</f>
        <v>57</v>
      </c>
      <c r="CI608" s="203" t="s">
        <v>67</v>
      </c>
      <c r="CJ608" s="10">
        <f>CH608*1.2</f>
        <v>68.399999999999991</v>
      </c>
      <c r="CK608" s="10"/>
      <c r="CL608" s="267"/>
      <c r="CM608" s="203" t="s">
        <v>73</v>
      </c>
      <c r="CN608" s="276" t="s">
        <v>566</v>
      </c>
      <c r="CP608" s="204"/>
      <c r="CQ608" s="204">
        <f>VLOOKUP(CN608,$A$681:$F$2354,6,FALSE)</f>
        <v>411</v>
      </c>
      <c r="CR608" s="203" t="s">
        <v>67</v>
      </c>
      <c r="CS608" s="10">
        <f>CQ608*1.2</f>
        <v>493.2</v>
      </c>
      <c r="CT608" s="10"/>
      <c r="CU608" s="267"/>
      <c r="CV608" s="203" t="s">
        <v>73</v>
      </c>
      <c r="CW608" s="276" t="s">
        <v>2068</v>
      </c>
      <c r="CY608" s="204"/>
      <c r="CZ608" s="204">
        <f>VLOOKUP(CW608,$A$681:$F$2354,6,FALSE)</f>
        <v>86</v>
      </c>
      <c r="DA608" s="203" t="s">
        <v>67</v>
      </c>
      <c r="DB608" s="10">
        <f>CZ608*1.2</f>
        <v>103.2</v>
      </c>
      <c r="DC608" s="10"/>
      <c r="DD608" s="267"/>
      <c r="DE608" s="203" t="s">
        <v>73</v>
      </c>
      <c r="DF608" s="276" t="s">
        <v>1642</v>
      </c>
      <c r="DH608" s="204"/>
      <c r="DI608" s="204">
        <f>VLOOKUP(DF608,$A$681:$F$2354,6,FALSE)</f>
        <v>40</v>
      </c>
      <c r="DJ608" s="203" t="s">
        <v>67</v>
      </c>
      <c r="DK608" s="10">
        <f>DI608*1.2</f>
        <v>48</v>
      </c>
      <c r="DL608" s="10"/>
      <c r="DM608" s="267"/>
      <c r="DN608" s="203" t="s">
        <v>73</v>
      </c>
      <c r="DO608" s="276" t="s">
        <v>1642</v>
      </c>
      <c r="DQ608" s="204"/>
      <c r="DR608" s="204">
        <f>VLOOKUP(DO608,$A$681:$F$2354,6,FALSE)</f>
        <v>40</v>
      </c>
      <c r="DS608" s="203" t="s">
        <v>67</v>
      </c>
      <c r="DT608" s="10">
        <f>DR608*1.2</f>
        <v>48</v>
      </c>
      <c r="DU608" s="10"/>
      <c r="DV608" s="267"/>
      <c r="DW608" s="203" t="s">
        <v>73</v>
      </c>
      <c r="DX608" s="278" t="s">
        <v>183</v>
      </c>
      <c r="DZ608" s="204"/>
      <c r="EA608" s="204" t="e">
        <f>VLOOKUP(DX608,$A$681:$F$2354,6,FALSE)</f>
        <v>#N/A</v>
      </c>
      <c r="EB608" s="203" t="s">
        <v>67</v>
      </c>
      <c r="EC608" s="10" t="e">
        <f>EA608*1.2</f>
        <v>#N/A</v>
      </c>
      <c r="ED608" s="10"/>
      <c r="EE608" s="267"/>
      <c r="EF608" s="203" t="s">
        <v>73</v>
      </c>
      <c r="EG608" s="276" t="s">
        <v>2068</v>
      </c>
      <c r="EI608" s="204"/>
      <c r="EJ608" s="204">
        <f>VLOOKUP(EG608,$A$681:$F$2354,6,FALSE)</f>
        <v>86</v>
      </c>
      <c r="EK608" s="203" t="s">
        <v>67</v>
      </c>
      <c r="EL608" s="10">
        <f>EJ608*1.2</f>
        <v>103.2</v>
      </c>
      <c r="EM608" s="10"/>
      <c r="EN608" s="267"/>
      <c r="EO608" s="203" t="s">
        <v>73</v>
      </c>
      <c r="EP608" s="276" t="s">
        <v>566</v>
      </c>
      <c r="ER608" s="204"/>
      <c r="ES608" s="204">
        <f>VLOOKUP(EP608,$A$681:$F$2354,6,FALSE)</f>
        <v>411</v>
      </c>
      <c r="ET608" s="203" t="s">
        <v>67</v>
      </c>
      <c r="EU608" s="10">
        <f>ES608*1.2</f>
        <v>493.2</v>
      </c>
      <c r="EV608" s="10"/>
      <c r="EW608" s="267"/>
      <c r="EX608" s="203" t="s">
        <v>73</v>
      </c>
      <c r="EY608" s="276" t="s">
        <v>437</v>
      </c>
      <c r="FA608" s="204"/>
      <c r="FB608" s="204">
        <f>VLOOKUP(EY608,$A$681:$F$2354,6,FALSE)</f>
        <v>163</v>
      </c>
      <c r="FC608" s="203" t="s">
        <v>67</v>
      </c>
      <c r="FD608" s="10">
        <f>FB608*1.2</f>
        <v>195.6</v>
      </c>
      <c r="FE608" s="10"/>
      <c r="FF608" s="267"/>
      <c r="FG608" s="203" t="s">
        <v>73</v>
      </c>
      <c r="FH608" s="421" t="s">
        <v>2068</v>
      </c>
      <c r="FJ608" s="204"/>
      <c r="FK608" s="204">
        <f>VLOOKUP(FH608,$A$681:$F$2354,6,FALSE)</f>
        <v>86</v>
      </c>
      <c r="FL608" s="203" t="s">
        <v>67</v>
      </c>
      <c r="FM608" s="10">
        <f>FK608*1.2</f>
        <v>103.2</v>
      </c>
      <c r="FN608" s="10"/>
      <c r="FO608" s="267"/>
      <c r="FP608" s="203" t="s">
        <v>73</v>
      </c>
      <c r="FQ608" s="276" t="s">
        <v>566</v>
      </c>
      <c r="FS608" s="204"/>
      <c r="FT608" s="204">
        <f>VLOOKUP(FQ608,$A$681:$F$2354,6,FALSE)</f>
        <v>411</v>
      </c>
      <c r="FU608" s="203" t="s">
        <v>67</v>
      </c>
      <c r="FV608" s="10">
        <f>FT608*1.2</f>
        <v>493.2</v>
      </c>
      <c r="FW608" s="10"/>
      <c r="FX608" s="267"/>
      <c r="FY608" s="203" t="s">
        <v>73</v>
      </c>
      <c r="FZ608" s="276" t="s">
        <v>1642</v>
      </c>
      <c r="GB608" s="204"/>
      <c r="GC608" s="204">
        <f>VLOOKUP(FZ608,$A$681:$F$2354,6,FALSE)</f>
        <v>40</v>
      </c>
      <c r="GD608" s="203" t="s">
        <v>67</v>
      </c>
      <c r="GE608" s="10">
        <f>GC608*1.2</f>
        <v>48</v>
      </c>
      <c r="GF608" s="10"/>
      <c r="GG608" s="267"/>
      <c r="GH608" s="203" t="s">
        <v>73</v>
      </c>
      <c r="GI608" s="276" t="s">
        <v>566</v>
      </c>
      <c r="GK608" s="204"/>
      <c r="GL608" s="204">
        <f>VLOOKUP(GI608,$A$681:$F$2354,6,FALSE)</f>
        <v>411</v>
      </c>
      <c r="GM608" s="203" t="s">
        <v>67</v>
      </c>
      <c r="GN608" s="10">
        <f>GL608*1.2</f>
        <v>493.2</v>
      </c>
      <c r="GO608" s="10"/>
      <c r="GP608" s="267"/>
      <c r="GQ608" s="203" t="s">
        <v>73</v>
      </c>
      <c r="GR608" s="276" t="s">
        <v>425</v>
      </c>
      <c r="GT608" s="204"/>
      <c r="GU608" s="204">
        <f>VLOOKUP(GR608,$A$681:$F$2354,6,FALSE)</f>
        <v>884</v>
      </c>
      <c r="GV608" s="203" t="s">
        <v>67</v>
      </c>
      <c r="GW608" s="10">
        <f>GU608*1.2</f>
        <v>1060.8</v>
      </c>
      <c r="GX608" s="10"/>
      <c r="GY608" s="267"/>
      <c r="GZ608" s="203" t="s">
        <v>73</v>
      </c>
      <c r="HA608" s="276" t="s">
        <v>437</v>
      </c>
      <c r="HC608" s="204"/>
      <c r="HD608" s="204">
        <f>VLOOKUP(HA608,$A$681:$F$2354,6,FALSE)</f>
        <v>163</v>
      </c>
      <c r="HE608" s="203" t="s">
        <v>67</v>
      </c>
      <c r="HF608" s="10">
        <f>HD608*1.2</f>
        <v>195.6</v>
      </c>
      <c r="HG608" s="10"/>
      <c r="HH608" s="267"/>
      <c r="HI608" s="203" t="s">
        <v>73</v>
      </c>
      <c r="HJ608" s="276" t="s">
        <v>2068</v>
      </c>
      <c r="HL608" s="204"/>
      <c r="HM608" s="204">
        <f>VLOOKUP(HJ608,$A$681:$F$2354,6,FALSE)</f>
        <v>86</v>
      </c>
      <c r="HN608" s="203" t="s">
        <v>67</v>
      </c>
      <c r="HO608" s="10">
        <f>HM608*1.2</f>
        <v>103.2</v>
      </c>
      <c r="HP608" s="10"/>
      <c r="HQ608" s="267"/>
      <c r="HR608" s="203" t="s">
        <v>73</v>
      </c>
      <c r="HS608" s="276" t="s">
        <v>437</v>
      </c>
      <c r="HU608" s="204"/>
      <c r="HV608" s="204">
        <f>VLOOKUP(HS608,$A$681:$F$2354,6,FALSE)</f>
        <v>163</v>
      </c>
      <c r="HW608" s="203" t="s">
        <v>67</v>
      </c>
      <c r="HX608" s="10">
        <f>HV608*1.2</f>
        <v>195.6</v>
      </c>
      <c r="HY608" s="10"/>
      <c r="HZ608" s="267"/>
      <c r="IA608" s="203" t="s">
        <v>73</v>
      </c>
      <c r="IB608" s="285" t="s">
        <v>183</v>
      </c>
      <c r="ID608" s="204"/>
      <c r="IE608" s="204" t="e">
        <f>VLOOKUP(IB608,$A$681:$F$2354,6,FALSE)</f>
        <v>#N/A</v>
      </c>
      <c r="IF608" s="203" t="s">
        <v>67</v>
      </c>
      <c r="IG608" s="10" t="e">
        <f>IE608*1.2</f>
        <v>#N/A</v>
      </c>
      <c r="IH608" s="10"/>
      <c r="II608" s="267"/>
      <c r="IJ608" s="203" t="s">
        <v>73</v>
      </c>
      <c r="IK608" s="276" t="s">
        <v>437</v>
      </c>
      <c r="IM608" s="204"/>
      <c r="IN608" s="204">
        <f>VLOOKUP(IK608,$A$681:$F$2354,6,FALSE)</f>
        <v>163</v>
      </c>
      <c r="IO608" s="203" t="s">
        <v>67</v>
      </c>
      <c r="IP608" s="10">
        <f>IN608*1.2</f>
        <v>195.6</v>
      </c>
      <c r="IQ608" s="10"/>
      <c r="IR608" s="267"/>
      <c r="IS608" s="203" t="s">
        <v>73</v>
      </c>
      <c r="IT608" s="276" t="s">
        <v>428</v>
      </c>
      <c r="IV608" s="204"/>
      <c r="IW608" s="204">
        <f>VLOOKUP(IT608,$A$681:$F$2354,6,FALSE)</f>
        <v>73</v>
      </c>
      <c r="IX608" s="203" t="s">
        <v>67</v>
      </c>
      <c r="IY608" s="10">
        <f>IW608*1.2</f>
        <v>87.6</v>
      </c>
      <c r="IZ608" s="10"/>
      <c r="JA608" s="267"/>
      <c r="JB608" s="203" t="s">
        <v>73</v>
      </c>
      <c r="JC608" s="276" t="s">
        <v>711</v>
      </c>
      <c r="JE608" s="204"/>
      <c r="JF608" s="204">
        <f>VLOOKUP(JC608,$A$681:$F$2354,6,FALSE)</f>
        <v>129</v>
      </c>
      <c r="JG608" s="203" t="s">
        <v>67</v>
      </c>
      <c r="JH608" s="10">
        <f>JF608*1.2</f>
        <v>154.79999999999998</v>
      </c>
      <c r="JI608" s="10"/>
      <c r="JJ608" s="267"/>
      <c r="JK608" s="203" t="s">
        <v>73</v>
      </c>
      <c r="JL608" s="276" t="s">
        <v>471</v>
      </c>
      <c r="JN608" s="204"/>
      <c r="JO608" s="204">
        <f>VLOOKUP(JL608,$A$681:$F$2354,6,FALSE)</f>
        <v>36</v>
      </c>
      <c r="JP608" s="203" t="s">
        <v>67</v>
      </c>
      <c r="JQ608" s="10">
        <f>JO608*1.2</f>
        <v>43.199999999999996</v>
      </c>
      <c r="JR608" s="10"/>
      <c r="JS608" s="267"/>
      <c r="JT608" s="203" t="s">
        <v>73</v>
      </c>
      <c r="JU608" s="276" t="s">
        <v>425</v>
      </c>
      <c r="JW608" s="204"/>
      <c r="JX608" s="204">
        <f>VLOOKUP(JU608,$A$681:$F$2354,6,FALSE)</f>
        <v>884</v>
      </c>
      <c r="JY608" s="203" t="s">
        <v>67</v>
      </c>
      <c r="JZ608" s="10">
        <f>JX608*1.2</f>
        <v>1060.8</v>
      </c>
      <c r="KA608" s="10"/>
      <c r="KB608" s="267"/>
      <c r="KC608" s="203" t="s">
        <v>73</v>
      </c>
      <c r="KD608" s="276" t="s">
        <v>428</v>
      </c>
      <c r="KF608" s="204"/>
      <c r="KG608" s="204">
        <f>VLOOKUP(KD608,$A$681:$F$2354,6,FALSE)</f>
        <v>73</v>
      </c>
      <c r="KH608" s="203" t="s">
        <v>67</v>
      </c>
      <c r="KI608" s="10">
        <f>KG608*1.2</f>
        <v>87.6</v>
      </c>
      <c r="KJ608" s="10"/>
      <c r="KK608" s="267"/>
      <c r="KL608" s="203" t="s">
        <v>73</v>
      </c>
      <c r="KM608" s="276" t="s">
        <v>822</v>
      </c>
      <c r="KO608" s="204"/>
      <c r="KP608" s="204">
        <f>VLOOKUP(KM608,$A$681:$F$2354,6,FALSE)</f>
        <v>57</v>
      </c>
      <c r="KQ608" s="203" t="s">
        <v>67</v>
      </c>
      <c r="KR608" s="10">
        <f>KP608*1.2</f>
        <v>68.399999999999991</v>
      </c>
      <c r="KS608" s="10"/>
      <c r="KT608" s="267"/>
      <c r="KU608" s="203" t="s">
        <v>73</v>
      </c>
      <c r="KV608" s="276" t="s">
        <v>473</v>
      </c>
      <c r="KX608" s="204"/>
      <c r="KY608" s="204">
        <f>VLOOKUP(KV608,$A$681:$F$2354,6,FALSE)</f>
        <v>423</v>
      </c>
      <c r="KZ608" s="203" t="s">
        <v>67</v>
      </c>
      <c r="LA608" s="10">
        <f>KY608*1.2</f>
        <v>507.59999999999997</v>
      </c>
      <c r="LB608" s="10"/>
      <c r="LC608" s="267"/>
      <c r="LD608" s="203" t="s">
        <v>73</v>
      </c>
      <c r="LE608" s="276" t="s">
        <v>566</v>
      </c>
      <c r="LG608" s="204"/>
      <c r="LH608" s="204">
        <f>VLOOKUP(LE608,$A$681:$F$2354,6,FALSE)</f>
        <v>411</v>
      </c>
      <c r="LI608" s="203" t="s">
        <v>67</v>
      </c>
      <c r="LJ608" s="10">
        <f>LH608*1.2</f>
        <v>493.2</v>
      </c>
      <c r="LK608" s="10"/>
      <c r="LL608" s="267"/>
      <c r="LM608" s="203" t="s">
        <v>73</v>
      </c>
      <c r="LN608" s="276" t="s">
        <v>425</v>
      </c>
      <c r="LP608" s="204"/>
      <c r="LQ608" s="204">
        <f>VLOOKUP(LN608,$A$681:$F$2354,6,FALSE)</f>
        <v>884</v>
      </c>
      <c r="LR608" s="203" t="s">
        <v>67</v>
      </c>
      <c r="LS608" s="10">
        <f>LQ608*1.2</f>
        <v>1060.8</v>
      </c>
      <c r="LT608" s="10"/>
      <c r="LU608" s="267"/>
      <c r="LV608" s="203" t="s">
        <v>73</v>
      </c>
      <c r="LW608" s="276" t="s">
        <v>437</v>
      </c>
      <c r="LY608" s="204"/>
      <c r="LZ608" s="204">
        <f>VLOOKUP(LW608,$A$681:$F$2354,6,FALSE)</f>
        <v>163</v>
      </c>
      <c r="MA608" s="203" t="s">
        <v>67</v>
      </c>
      <c r="MB608" s="10">
        <f>LZ608*1.2</f>
        <v>195.6</v>
      </c>
      <c r="MC608" s="10"/>
      <c r="MD608" s="267"/>
      <c r="ME608" s="203" t="s">
        <v>73</v>
      </c>
      <c r="MF608" s="276" t="s">
        <v>473</v>
      </c>
      <c r="MH608" s="204"/>
      <c r="MI608" s="204">
        <f>VLOOKUP(MF608,$A$681:$F$2354,6,FALSE)</f>
        <v>423</v>
      </c>
      <c r="MJ608" s="203" t="s">
        <v>67</v>
      </c>
      <c r="MK608" s="10">
        <f>MI608*1.2</f>
        <v>507.59999999999997</v>
      </c>
      <c r="ML608" s="10"/>
      <c r="MM608" s="267"/>
      <c r="MN608" s="203" t="s">
        <v>73</v>
      </c>
      <c r="MO608" s="276" t="s">
        <v>566</v>
      </c>
      <c r="MQ608" s="204"/>
      <c r="MR608" s="204">
        <f>VLOOKUP(MO608,$A$681:$F$2354,6,FALSE)</f>
        <v>411</v>
      </c>
      <c r="MS608" s="203" t="s">
        <v>67</v>
      </c>
      <c r="MT608" s="10">
        <f>MR608*1.2</f>
        <v>493.2</v>
      </c>
      <c r="MU608" s="10"/>
      <c r="MV608" s="267"/>
      <c r="MW608" s="203" t="s">
        <v>73</v>
      </c>
      <c r="MX608" s="276" t="s">
        <v>517</v>
      </c>
      <c r="MZ608" s="204"/>
      <c r="NA608" s="204">
        <f>VLOOKUP(MX608,$A$681:$F$2354,6,FALSE)</f>
        <v>458</v>
      </c>
      <c r="NB608" s="203" t="s">
        <v>67</v>
      </c>
      <c r="NC608" s="10">
        <f>NA608*1.2</f>
        <v>549.6</v>
      </c>
      <c r="ND608" s="10"/>
      <c r="NE608" s="267"/>
      <c r="NF608" s="203" t="s">
        <v>73</v>
      </c>
      <c r="NG608" s="276" t="s">
        <v>825</v>
      </c>
      <c r="NI608" s="204"/>
      <c r="NJ608" s="204">
        <f>VLOOKUP(NG608,$A$681:$F$2354,6,FALSE)</f>
        <v>138</v>
      </c>
      <c r="NK608" s="203" t="s">
        <v>67</v>
      </c>
      <c r="NL608" s="10">
        <f>NJ608*1.2</f>
        <v>165.6</v>
      </c>
      <c r="NM608" s="10"/>
      <c r="NN608" s="267"/>
      <c r="NO608" s="203" t="s">
        <v>73</v>
      </c>
      <c r="NP608" s="424" t="s">
        <v>437</v>
      </c>
      <c r="NR608" s="204"/>
      <c r="NS608" s="204">
        <f>VLOOKUP(NP608,$A$681:$F$2354,6,FALSE)</f>
        <v>163</v>
      </c>
      <c r="NT608" s="203" t="s">
        <v>67</v>
      </c>
      <c r="NU608" s="10">
        <f>NS608*1.2</f>
        <v>195.6</v>
      </c>
      <c r="NV608" s="10"/>
      <c r="NW608" s="267"/>
      <c r="NX608" s="203" t="s">
        <v>73</v>
      </c>
      <c r="NY608" s="276" t="s">
        <v>822</v>
      </c>
      <c r="OA608" s="204"/>
      <c r="OB608" s="204">
        <f>VLOOKUP(NY608,$A$681:$F$2354,6,FALSE)</f>
        <v>57</v>
      </c>
      <c r="OC608" s="203" t="s">
        <v>67</v>
      </c>
      <c r="OD608" s="10">
        <f>OB608*1.2</f>
        <v>68.399999999999991</v>
      </c>
      <c r="OE608" s="10"/>
      <c r="OF608" s="267"/>
      <c r="OG608" s="203" t="s">
        <v>73</v>
      </c>
      <c r="OH608" s="276" t="s">
        <v>2068</v>
      </c>
      <c r="OJ608" s="204"/>
      <c r="OK608" s="204">
        <f>VLOOKUP(OH608,$A$681:$F$2354,6,FALSE)</f>
        <v>86</v>
      </c>
      <c r="OL608" s="203" t="s">
        <v>67</v>
      </c>
      <c r="OM608" s="10">
        <f>OK608*1.2</f>
        <v>103.2</v>
      </c>
      <c r="ON608" s="10"/>
      <c r="OO608" s="267"/>
      <c r="OP608" s="203" t="s">
        <v>73</v>
      </c>
      <c r="OQ608" s="424" t="s">
        <v>2068</v>
      </c>
      <c r="OS608" s="204"/>
      <c r="OT608" s="204">
        <f>VLOOKUP(OQ608,$A$681:$F$2354,6,FALSE)</f>
        <v>86</v>
      </c>
      <c r="OU608" s="203" t="s">
        <v>67</v>
      </c>
      <c r="OV608" s="10">
        <f>OT608*1.2</f>
        <v>103.2</v>
      </c>
      <c r="OW608" s="10"/>
      <c r="OX608" s="267"/>
      <c r="OY608" s="203" t="s">
        <v>73</v>
      </c>
      <c r="OZ608" s="428" t="s">
        <v>437</v>
      </c>
      <c r="PB608" s="204"/>
      <c r="PC608" s="204">
        <f>VLOOKUP(OZ608,$A$681:$F$2354,6,FALSE)</f>
        <v>163</v>
      </c>
      <c r="PD608" s="203" t="s">
        <v>67</v>
      </c>
      <c r="PE608" s="10">
        <f>PC608*1.2</f>
        <v>195.6</v>
      </c>
      <c r="PF608" s="10"/>
      <c r="PG608" s="267"/>
      <c r="PH608" s="203" t="s">
        <v>73</v>
      </c>
      <c r="PI608" s="276" t="s">
        <v>825</v>
      </c>
      <c r="PK608" s="204"/>
      <c r="PL608" s="204">
        <f>VLOOKUP(PI608,$A$681:$F$2354,6,FALSE)</f>
        <v>138</v>
      </c>
      <c r="PM608" s="203" t="s">
        <v>67</v>
      </c>
      <c r="PN608" s="10">
        <f>PL608*1.2</f>
        <v>165.6</v>
      </c>
      <c r="PO608" s="10"/>
      <c r="PP608" s="267"/>
      <c r="PQ608" s="203" t="s">
        <v>73</v>
      </c>
      <c r="PR608" s="276" t="s">
        <v>183</v>
      </c>
      <c r="PT608" s="204"/>
      <c r="PU608" s="204" t="e">
        <f>VLOOKUP(PR608,$A$681:$F$2354,6,FALSE)</f>
        <v>#N/A</v>
      </c>
      <c r="PV608" s="203" t="s">
        <v>67</v>
      </c>
      <c r="PW608" s="10" t="e">
        <f>PU608*1.2</f>
        <v>#N/A</v>
      </c>
      <c r="PX608" s="10"/>
      <c r="PY608" s="267"/>
      <c r="PZ608" s="203" t="s">
        <v>73</v>
      </c>
      <c r="QA608" s="276" t="s">
        <v>822</v>
      </c>
      <c r="QC608" s="204"/>
      <c r="QD608" s="204">
        <f>VLOOKUP(QA608,$A$681:$F$2354,6,FALSE)</f>
        <v>57</v>
      </c>
      <c r="QE608" s="203" t="s">
        <v>67</v>
      </c>
      <c r="QF608" s="10">
        <f>QD608*1.2</f>
        <v>68.399999999999991</v>
      </c>
      <c r="QG608" s="10"/>
      <c r="QH608" s="267"/>
      <c r="QI608" s="203" t="s">
        <v>73</v>
      </c>
      <c r="QJ608" s="276" t="s">
        <v>566</v>
      </c>
      <c r="QL608" s="204"/>
      <c r="QM608" s="204">
        <f>VLOOKUP(QJ608,$A$681:$F$2354,6,FALSE)</f>
        <v>411</v>
      </c>
      <c r="QN608" s="203" t="s">
        <v>67</v>
      </c>
      <c r="QO608" s="10">
        <f>QM608*1.2</f>
        <v>493.2</v>
      </c>
      <c r="QP608" s="10"/>
      <c r="QQ608" s="267"/>
      <c r="QR608" s="203" t="s">
        <v>73</v>
      </c>
      <c r="QS608" s="276" t="s">
        <v>425</v>
      </c>
      <c r="QU608" s="204"/>
      <c r="QV608" s="204">
        <f>VLOOKUP(QS608,$A$681:$F$2354,6,FALSE)</f>
        <v>884</v>
      </c>
      <c r="QW608" s="203" t="s">
        <v>67</v>
      </c>
      <c r="QX608" s="10">
        <f>QV608*1.2</f>
        <v>1060.8</v>
      </c>
      <c r="QY608" s="10"/>
      <c r="QZ608" s="267"/>
      <c r="RA608" s="203" t="s">
        <v>73</v>
      </c>
      <c r="RB608" s="276" t="s">
        <v>425</v>
      </c>
      <c r="RD608" s="204"/>
      <c r="RE608" s="204">
        <f>VLOOKUP(RB608,$A$681:$F$2354,6,FALSE)</f>
        <v>884</v>
      </c>
      <c r="RF608" s="203" t="s">
        <v>67</v>
      </c>
      <c r="RG608" s="10">
        <f>RE608*1.2</f>
        <v>1060.8</v>
      </c>
      <c r="RH608" s="10"/>
      <c r="RI608" s="267"/>
      <c r="RJ608" s="203" t="s">
        <v>73</v>
      </c>
      <c r="RK608" s="278" t="s">
        <v>183</v>
      </c>
      <c r="RM608" s="204"/>
      <c r="RN608" s="204" t="e">
        <f>VLOOKUP(RK608,$A$681:$F$2354,6,FALSE)</f>
        <v>#N/A</v>
      </c>
      <c r="RO608" s="203" t="s">
        <v>67</v>
      </c>
      <c r="RP608" s="10" t="e">
        <f>RN608*1.2</f>
        <v>#N/A</v>
      </c>
      <c r="RQ608" s="10"/>
      <c r="RR608" s="267"/>
      <c r="RS608" s="203" t="s">
        <v>73</v>
      </c>
      <c r="RT608" s="276" t="s">
        <v>437</v>
      </c>
      <c r="RV608" s="204"/>
      <c r="RW608" s="204">
        <f>VLOOKUP(RT608,$A$681:$F$2354,6,FALSE)</f>
        <v>163</v>
      </c>
      <c r="RX608" s="203" t="s">
        <v>67</v>
      </c>
      <c r="RY608" s="10">
        <f>RW608*1.2</f>
        <v>195.6</v>
      </c>
      <c r="RZ608" s="10"/>
      <c r="SA608" s="273"/>
      <c r="SB608" s="203" t="s">
        <v>73</v>
      </c>
      <c r="SC608" s="276" t="s">
        <v>517</v>
      </c>
      <c r="SE608" s="204"/>
      <c r="SF608" s="204">
        <f>VLOOKUP(SC608,$A$681:$F$2354,6,FALSE)</f>
        <v>458</v>
      </c>
      <c r="SG608" s="203" t="s">
        <v>67</v>
      </c>
      <c r="SH608" s="10">
        <f>SF608*1.2</f>
        <v>549.6</v>
      </c>
      <c r="SI608" s="10"/>
      <c r="SJ608" s="273"/>
      <c r="SK608" s="203" t="s">
        <v>73</v>
      </c>
      <c r="SL608" s="276" t="s">
        <v>822</v>
      </c>
      <c r="SN608" s="204"/>
      <c r="SO608" s="204">
        <f>VLOOKUP(SL608,$A$681:$F$2354,6,FALSE)</f>
        <v>57</v>
      </c>
      <c r="SP608" s="203" t="s">
        <v>67</v>
      </c>
      <c r="SQ608" s="10">
        <f>SO608*1.2</f>
        <v>68.399999999999991</v>
      </c>
      <c r="SR608" s="10"/>
      <c r="SS608" s="273"/>
      <c r="ST608" s="203" t="s">
        <v>73</v>
      </c>
      <c r="SU608" s="276" t="s">
        <v>566</v>
      </c>
      <c r="SW608" s="204"/>
      <c r="SX608" s="204">
        <f>VLOOKUP(SU608,$A$681:$F$2354,6,FALSE)</f>
        <v>411</v>
      </c>
      <c r="SY608" s="203" t="s">
        <v>67</v>
      </c>
      <c r="SZ608" s="10">
        <f>SX608*1.2</f>
        <v>493.2</v>
      </c>
      <c r="TA608" s="10"/>
      <c r="TB608" s="273"/>
      <c r="TC608" s="203" t="s">
        <v>73</v>
      </c>
      <c r="TD608" s="428" t="s">
        <v>428</v>
      </c>
      <c r="TF608" s="204"/>
      <c r="TG608" s="204">
        <f>VLOOKUP(TD608,$A$681:$F$2354,6,FALSE)</f>
        <v>73</v>
      </c>
      <c r="TH608" s="203" t="s">
        <v>67</v>
      </c>
      <c r="TI608" s="10">
        <f>TG608*1.2</f>
        <v>87.6</v>
      </c>
      <c r="TK608" s="273"/>
      <c r="TL608" s="203" t="s">
        <v>73</v>
      </c>
      <c r="TM608" s="276" t="s">
        <v>437</v>
      </c>
      <c r="TO608" s="204"/>
      <c r="TP608" s="204">
        <f>VLOOKUP(TM608,$A$681:$F$2354,6,FALSE)</f>
        <v>163</v>
      </c>
      <c r="TQ608" s="203" t="s">
        <v>67</v>
      </c>
      <c r="TR608" s="10">
        <f>TP608*1.2</f>
        <v>195.6</v>
      </c>
      <c r="TS608" s="10"/>
      <c r="TT608" s="273"/>
      <c r="TU608" s="203" t="s">
        <v>73</v>
      </c>
      <c r="TV608" s="276" t="s">
        <v>428</v>
      </c>
      <c r="TX608" s="204"/>
      <c r="TY608" s="204">
        <f>VLOOKUP(TV608,$A$681:$F$2354,6,FALSE)</f>
        <v>73</v>
      </c>
      <c r="TZ608" s="203" t="s">
        <v>67</v>
      </c>
      <c r="UA608" s="10">
        <f>TY608*1.2</f>
        <v>87.6</v>
      </c>
      <c r="UB608" s="10"/>
      <c r="UC608" s="273"/>
      <c r="UD608" s="203" t="s">
        <v>73</v>
      </c>
      <c r="UE608" s="285" t="s">
        <v>183</v>
      </c>
      <c r="UG608" s="204"/>
      <c r="UH608" s="204" t="e">
        <f>VLOOKUP(UE608,$A$681:$F$2354,6,FALSE)</f>
        <v>#N/A</v>
      </c>
      <c r="UI608" s="203" t="s">
        <v>67</v>
      </c>
      <c r="UJ608" s="10" t="e">
        <f>UH608*1.2</f>
        <v>#N/A</v>
      </c>
      <c r="UK608" s="10"/>
      <c r="UL608" s="273"/>
      <c r="UM608" s="203" t="s">
        <v>73</v>
      </c>
      <c r="UN608" s="276" t="s">
        <v>437</v>
      </c>
      <c r="UP608" s="204"/>
      <c r="UQ608" s="204">
        <f>VLOOKUP(UN608,$A$681:$F$2354,6,FALSE)</f>
        <v>163</v>
      </c>
      <c r="UR608" s="203" t="s">
        <v>67</v>
      </c>
      <c r="US608" s="10">
        <f>UQ608*1.2</f>
        <v>195.6</v>
      </c>
      <c r="UT608" s="10"/>
      <c r="UU608" s="273"/>
      <c r="UV608" s="203" t="s">
        <v>73</v>
      </c>
      <c r="UW608" s="276" t="s">
        <v>711</v>
      </c>
      <c r="UY608" s="204"/>
      <c r="UZ608" s="204">
        <f>VLOOKUP(UW608,$A$681:$F$2354,6,FALSE)</f>
        <v>129</v>
      </c>
      <c r="VA608" s="203" t="s">
        <v>67</v>
      </c>
      <c r="VB608" s="10">
        <f>UZ608*1.2</f>
        <v>154.79999999999998</v>
      </c>
      <c r="VC608" s="10"/>
      <c r="VD608" s="273"/>
      <c r="VE608" s="203" t="s">
        <v>73</v>
      </c>
      <c r="VF608" s="276" t="s">
        <v>2068</v>
      </c>
      <c r="VH608" s="204"/>
      <c r="VI608" s="204">
        <f>VLOOKUP(VF608,$A$681:$F$2354,6,FALSE)</f>
        <v>86</v>
      </c>
      <c r="VJ608" s="203" t="s">
        <v>67</v>
      </c>
      <c r="VK608" s="10">
        <f>VI608*1.2</f>
        <v>103.2</v>
      </c>
      <c r="VL608" s="10"/>
      <c r="VM608" s="273"/>
      <c r="VN608" s="203" t="s">
        <v>73</v>
      </c>
      <c r="VO608" s="276" t="s">
        <v>711</v>
      </c>
      <c r="VQ608" s="204"/>
      <c r="VR608" s="204">
        <f>VLOOKUP(VO608,$A$681:$F$2354,6,FALSE)</f>
        <v>129</v>
      </c>
      <c r="VS608" s="203" t="s">
        <v>67</v>
      </c>
      <c r="VT608" s="10">
        <f>VR608*1.2</f>
        <v>154.79999999999998</v>
      </c>
      <c r="VU608" s="10"/>
      <c r="VV608" s="273"/>
      <c r="VW608" s="203" t="s">
        <v>73</v>
      </c>
      <c r="VX608" s="278" t="s">
        <v>183</v>
      </c>
      <c r="VZ608" s="204"/>
      <c r="WA608" s="204" t="e">
        <f>VLOOKUP(VX608,$A$681:$F$2354,6,FALSE)</f>
        <v>#N/A</v>
      </c>
      <c r="WB608" s="203" t="s">
        <v>67</v>
      </c>
      <c r="WC608" s="10" t="e">
        <f>WA608*1.2</f>
        <v>#N/A</v>
      </c>
      <c r="WE608" s="273"/>
      <c r="WF608" s="203" t="s">
        <v>73</v>
      </c>
      <c r="WG608" s="276" t="s">
        <v>426</v>
      </c>
      <c r="WI608" s="204"/>
      <c r="WJ608" s="204">
        <f>VLOOKUP(WG608,$A$681:$F$2354,6,FALSE)</f>
        <v>181</v>
      </c>
      <c r="WK608" s="203" t="s">
        <v>67</v>
      </c>
      <c r="WL608" s="10">
        <f>WJ608*1.2</f>
        <v>217.2</v>
      </c>
      <c r="WN608" s="273"/>
      <c r="WO608" s="203" t="s">
        <v>73</v>
      </c>
      <c r="WP608" s="278" t="s">
        <v>183</v>
      </c>
      <c r="WQ608" s="204"/>
      <c r="WR608" s="204"/>
      <c r="WS608" s="204" t="e">
        <f>VLOOKUP(WP608,$A$681:$F$2354,6,FALSE)</f>
        <v>#N/A</v>
      </c>
      <c r="WT608" s="203" t="s">
        <v>67</v>
      </c>
      <c r="WU608" s="10" t="e">
        <f>WS608*1.2</f>
        <v>#N/A</v>
      </c>
      <c r="WV608" s="10"/>
      <c r="WW608" s="273"/>
      <c r="WX608" s="203" t="s">
        <v>73</v>
      </c>
      <c r="WY608" s="278" t="s">
        <v>183</v>
      </c>
      <c r="XA608" s="204"/>
      <c r="XB608" s="204" t="e">
        <f>VLOOKUP(WY608,$A$681:$F$2354,6,FALSE)</f>
        <v>#N/A</v>
      </c>
      <c r="XC608" s="203" t="s">
        <v>67</v>
      </c>
      <c r="XD608" s="10" t="e">
        <f>XB608*1.2</f>
        <v>#N/A</v>
      </c>
      <c r="XF608" s="273"/>
      <c r="XG608" s="203" t="s">
        <v>73</v>
      </c>
      <c r="XH608" s="276" t="s">
        <v>822</v>
      </c>
      <c r="XJ608" s="204"/>
      <c r="XK608" s="204">
        <f>VLOOKUP(XH608,$A$681:$F$2354,6,FALSE)</f>
        <v>57</v>
      </c>
      <c r="XL608" s="203" t="s">
        <v>67</v>
      </c>
      <c r="XM608" s="10">
        <f>XK608*1.2</f>
        <v>68.399999999999991</v>
      </c>
      <c r="XO608" s="273"/>
      <c r="XP608" s="203" t="s">
        <v>73</v>
      </c>
      <c r="XQ608" s="276" t="s">
        <v>566</v>
      </c>
      <c r="XS608" s="204"/>
      <c r="XT608" s="204">
        <f>VLOOKUP(XQ608,$A$681:$F$2354,6,FALSE)</f>
        <v>411</v>
      </c>
      <c r="XU608" s="203" t="s">
        <v>67</v>
      </c>
      <c r="XV608" s="10">
        <f>XT608*1.2</f>
        <v>493.2</v>
      </c>
      <c r="XW608" s="10"/>
      <c r="XX608" s="273"/>
      <c r="XY608" s="203" t="s">
        <v>73</v>
      </c>
      <c r="XZ608" s="276" t="s">
        <v>471</v>
      </c>
      <c r="YB608" s="204"/>
      <c r="YC608" s="204">
        <f>VLOOKUP(XZ608,$A$681:$F$2354,6,FALSE)</f>
        <v>36</v>
      </c>
      <c r="YD608" s="203" t="s">
        <v>67</v>
      </c>
      <c r="YE608" s="10">
        <f>YC608*1.2</f>
        <v>43.199999999999996</v>
      </c>
      <c r="YG608" s="273"/>
      <c r="YH608" s="203" t="s">
        <v>73</v>
      </c>
      <c r="YI608" s="278" t="s">
        <v>183</v>
      </c>
      <c r="YK608" s="204"/>
      <c r="YL608" s="204" t="e">
        <f>VLOOKUP(YI608,$A$681:$F$2354,6,FALSE)</f>
        <v>#N/A</v>
      </c>
      <c r="YM608" s="203" t="s">
        <v>67</v>
      </c>
      <c r="YN608" s="10" t="e">
        <f>YL608*1.2</f>
        <v>#N/A</v>
      </c>
      <c r="YO608" s="10"/>
      <c r="YP608" s="273"/>
      <c r="YQ608" s="203" t="s">
        <v>73</v>
      </c>
      <c r="YR608" s="278" t="s">
        <v>183</v>
      </c>
      <c r="YT608" s="204"/>
      <c r="YU608" s="204" t="e">
        <f>VLOOKUP(YR608,$A$681:$F$2354,6,FALSE)</f>
        <v>#N/A</v>
      </c>
      <c r="YV608" s="203" t="s">
        <v>67</v>
      </c>
      <c r="YW608" s="10" t="e">
        <f>YU608*1.2</f>
        <v>#N/A</v>
      </c>
      <c r="YY608" s="273"/>
      <c r="YZ608" s="203" t="s">
        <v>73</v>
      </c>
      <c r="ZA608" s="428" t="s">
        <v>566</v>
      </c>
      <c r="ZC608" s="204"/>
      <c r="ZD608" s="204">
        <f>VLOOKUP(ZA608,$A$681:$F$2354,6,FALSE)</f>
        <v>411</v>
      </c>
      <c r="ZE608" s="203" t="s">
        <v>67</v>
      </c>
      <c r="ZF608" s="10">
        <f>ZD608*1.2</f>
        <v>493.2</v>
      </c>
      <c r="ZH608" s="273"/>
      <c r="ZI608" s="203" t="s">
        <v>73</v>
      </c>
      <c r="ZJ608" s="276" t="s">
        <v>566</v>
      </c>
      <c r="ZL608" s="204"/>
      <c r="ZM608" s="204">
        <f>VLOOKUP(ZJ608,$A$681:$F$2354,6,FALSE)</f>
        <v>411</v>
      </c>
      <c r="ZN608" s="203" t="s">
        <v>67</v>
      </c>
      <c r="ZO608" s="10">
        <f>ZM608*1.2</f>
        <v>493.2</v>
      </c>
      <c r="ZQ608" s="273"/>
      <c r="ZR608" s="203" t="s">
        <v>73</v>
      </c>
      <c r="ZS608" s="276" t="s">
        <v>517</v>
      </c>
      <c r="ZU608" s="204"/>
      <c r="ZV608" s="204">
        <f>VLOOKUP(ZS608,$A$681:$F$2354,6,FALSE)</f>
        <v>458</v>
      </c>
      <c r="ZW608" s="203" t="s">
        <v>67</v>
      </c>
      <c r="ZX608" s="10">
        <f>ZV608*1.2</f>
        <v>549.6</v>
      </c>
      <c r="ZY608" s="10"/>
      <c r="ZZ608" s="273"/>
      <c r="AAA608" s="203" t="s">
        <v>73</v>
      </c>
      <c r="AAB608" s="276" t="s">
        <v>517</v>
      </c>
      <c r="AAD608" s="204"/>
      <c r="AAE608" s="204">
        <f>VLOOKUP(AAB608,$A$681:$F$2354,6,FALSE)</f>
        <v>458</v>
      </c>
      <c r="AAF608" s="203" t="s">
        <v>67</v>
      </c>
      <c r="AAG608" s="10">
        <f>AAE608*1.2</f>
        <v>549.6</v>
      </c>
      <c r="AAH608" s="10"/>
      <c r="AAI608" s="273"/>
      <c r="AAJ608" s="203" t="s">
        <v>73</v>
      </c>
      <c r="AAK608" s="276" t="s">
        <v>679</v>
      </c>
      <c r="AAM608" s="204"/>
      <c r="AAN608" s="204">
        <f>VLOOKUP(AAK608,$A$681:$F$2354,6,FALSE)</f>
        <v>273</v>
      </c>
      <c r="AAO608" s="203" t="s">
        <v>67</v>
      </c>
      <c r="AAP608" s="10">
        <f>AAN608*1.2</f>
        <v>327.59999999999997</v>
      </c>
      <c r="AAQ608" s="10"/>
      <c r="AAR608" s="273"/>
      <c r="AAS608" s="203" t="s">
        <v>73</v>
      </c>
      <c r="AAT608" s="276" t="s">
        <v>517</v>
      </c>
      <c r="AAV608" s="204"/>
      <c r="AAW608" s="204">
        <f>VLOOKUP(AAT608,$A$681:$F$2354,6,FALSE)</f>
        <v>458</v>
      </c>
      <c r="AAX608" s="203" t="s">
        <v>67</v>
      </c>
      <c r="AAY608" s="10">
        <f>AAW608*1.2</f>
        <v>549.6</v>
      </c>
      <c r="AAZ608" s="10"/>
      <c r="ABA608" s="273"/>
      <c r="ABB608" s="203" t="s">
        <v>73</v>
      </c>
      <c r="ABC608" s="278" t="s">
        <v>183</v>
      </c>
      <c r="ABE608" s="204"/>
      <c r="ABF608" s="204" t="e">
        <f>VLOOKUP(ABC608,$A$681:$F$2354,6,FALSE)</f>
        <v>#N/A</v>
      </c>
      <c r="ABG608" s="203" t="s">
        <v>67</v>
      </c>
      <c r="ABH608" s="10" t="e">
        <f>ABF608*1.2</f>
        <v>#N/A</v>
      </c>
      <c r="ABI608" s="10"/>
      <c r="ABJ608" s="273"/>
      <c r="ABK608" s="203" t="s">
        <v>73</v>
      </c>
      <c r="ABL608" s="276" t="s">
        <v>471</v>
      </c>
      <c r="ABN608" s="204"/>
      <c r="ABO608" s="204">
        <f>VLOOKUP(ABL608,$A$681:$F$2354,6,FALSE)</f>
        <v>36</v>
      </c>
      <c r="ABP608" s="203" t="s">
        <v>67</v>
      </c>
      <c r="ABQ608" s="10">
        <f>ABO608*1.2</f>
        <v>43.199999999999996</v>
      </c>
      <c r="ABR608" s="10"/>
      <c r="ABS608" s="273"/>
      <c r="ABT608" s="203" t="s">
        <v>73</v>
      </c>
      <c r="ABU608" s="276" t="s">
        <v>2068</v>
      </c>
      <c r="ABW608" s="204"/>
      <c r="ABX608" s="204">
        <f>VLOOKUP(ABU608,$A$681:$F$2354,6,FALSE)</f>
        <v>86</v>
      </c>
      <c r="ABY608" s="203" t="s">
        <v>67</v>
      </c>
      <c r="ABZ608" s="10">
        <f>ABX608*1.2</f>
        <v>103.2</v>
      </c>
      <c r="ACA608" s="10"/>
      <c r="ACB608" s="273"/>
      <c r="ACC608" s="203" t="s">
        <v>73</v>
      </c>
      <c r="ACD608" s="278" t="s">
        <v>183</v>
      </c>
      <c r="ACF608" s="204"/>
      <c r="ACG608" s="204" t="e">
        <f>VLOOKUP(ACD608,$A$681:$F$2354,6,FALSE)</f>
        <v>#N/A</v>
      </c>
      <c r="ACH608" s="203" t="s">
        <v>67</v>
      </c>
      <c r="ACI608" s="10" t="e">
        <f>ACG608*1.2</f>
        <v>#N/A</v>
      </c>
      <c r="ACJ608" s="10"/>
      <c r="ACK608" s="273"/>
      <c r="ACL608" s="203" t="s">
        <v>73</v>
      </c>
      <c r="ACM608" s="278" t="s">
        <v>183</v>
      </c>
      <c r="ACO608" s="204"/>
      <c r="ACP608" s="204" t="e">
        <f>VLOOKUP(ACM608,$A$681:$F$2354,6,FALSE)</f>
        <v>#N/A</v>
      </c>
      <c r="ACQ608" s="203" t="s">
        <v>67</v>
      </c>
      <c r="ACR608" s="10" t="e">
        <f>ACP608*1.2</f>
        <v>#N/A</v>
      </c>
      <c r="ACS608" s="10"/>
      <c r="ACT608" s="273"/>
      <c r="ACU608" s="203" t="s">
        <v>73</v>
      </c>
      <c r="ACV608" s="278" t="s">
        <v>183</v>
      </c>
      <c r="ACX608" s="204"/>
      <c r="ACY608" s="204" t="e">
        <f>VLOOKUP(ACV608,$A$681:$F$2354,6,FALSE)</f>
        <v>#N/A</v>
      </c>
      <c r="ACZ608" s="203" t="s">
        <v>67</v>
      </c>
      <c r="ADA608" s="10" t="e">
        <f>ACY608*1.2</f>
        <v>#N/A</v>
      </c>
      <c r="ADB608" s="10"/>
      <c r="ADC608" s="273"/>
      <c r="ADD608" s="203" t="s">
        <v>73</v>
      </c>
      <c r="ADE608" s="278" t="s">
        <v>183</v>
      </c>
      <c r="ADG608" s="204"/>
      <c r="ADH608" s="204" t="e">
        <f>VLOOKUP(ADE608,$A$681:$F$2354,6,FALSE)</f>
        <v>#N/A</v>
      </c>
      <c r="ADI608" s="203" t="s">
        <v>67</v>
      </c>
      <c r="ADJ608" s="10" t="e">
        <f>ADH608*1.2</f>
        <v>#N/A</v>
      </c>
      <c r="ADL608" s="273"/>
      <c r="ADM608" s="203" t="s">
        <v>73</v>
      </c>
      <c r="ADN608" s="278" t="s">
        <v>183</v>
      </c>
      <c r="ADP608" s="204"/>
      <c r="ADQ608" s="204" t="e">
        <f>VLOOKUP(ADN608,$A$681:$F$2354,6,FALSE)</f>
        <v>#N/A</v>
      </c>
      <c r="ADR608" s="203" t="s">
        <v>67</v>
      </c>
      <c r="ADS608" s="10" t="e">
        <f>ADQ608*1.2</f>
        <v>#N/A</v>
      </c>
      <c r="ADT608" s="10"/>
      <c r="ADU608" s="273"/>
      <c r="ADV608" s="203" t="s">
        <v>73</v>
      </c>
      <c r="ADW608" s="278" t="s">
        <v>183</v>
      </c>
      <c r="ADY608" s="204"/>
      <c r="ADZ608" s="204" t="e">
        <f>VLOOKUP(ADW608,$A$681:$F$2354,6,FALSE)</f>
        <v>#N/A</v>
      </c>
      <c r="AEA608" s="203" t="s">
        <v>67</v>
      </c>
      <c r="AEB608" s="10" t="e">
        <f>ADZ608*1.2</f>
        <v>#N/A</v>
      </c>
      <c r="AED608" s="273"/>
      <c r="AEE608" s="203" t="s">
        <v>73</v>
      </c>
      <c r="AEF608" s="278" t="s">
        <v>183</v>
      </c>
      <c r="AEH608" s="204"/>
      <c r="AEI608" s="204" t="e">
        <f>VLOOKUP(AEF608,$A$681:$F$2354,6,FALSE)</f>
        <v>#N/A</v>
      </c>
      <c r="AEJ608" s="203" t="s">
        <v>67</v>
      </c>
      <c r="AEK608" s="10" t="e">
        <f>AEI608*1.2</f>
        <v>#N/A</v>
      </c>
      <c r="AEM608" s="273"/>
      <c r="AEN608" s="203" t="s">
        <v>73</v>
      </c>
      <c r="AEO608" s="278" t="s">
        <v>183</v>
      </c>
      <c r="AEQ608" s="204"/>
      <c r="AER608" s="204" t="e">
        <f>VLOOKUP(AEO608,$A$681:$F$2354,6,FALSE)</f>
        <v>#N/A</v>
      </c>
      <c r="AES608" s="203" t="s">
        <v>67</v>
      </c>
      <c r="AET608" s="10" t="e">
        <f>AER608*1.2</f>
        <v>#N/A</v>
      </c>
      <c r="AEV608" s="273"/>
      <c r="AEW608" s="203" t="s">
        <v>73</v>
      </c>
      <c r="AEX608" s="278" t="s">
        <v>183</v>
      </c>
      <c r="AEZ608" s="204"/>
      <c r="AFA608" s="204" t="e">
        <f>VLOOKUP(AEX608,$A$681:$F$2354,6,FALSE)</f>
        <v>#N/A</v>
      </c>
      <c r="AFB608" s="203" t="s">
        <v>67</v>
      </c>
      <c r="AFC608" s="10" t="e">
        <f>AFA608*1.2</f>
        <v>#N/A</v>
      </c>
      <c r="AFD608" s="10"/>
      <c r="AFE608" s="273"/>
      <c r="AFF608" s="203" t="s">
        <v>73</v>
      </c>
      <c r="AFG608" s="278" t="s">
        <v>183</v>
      </c>
      <c r="AFI608" s="204"/>
      <c r="AFJ608" s="204" t="e">
        <f>VLOOKUP(AFG608,$A$681:$F$2354,6,FALSE)</f>
        <v>#N/A</v>
      </c>
      <c r="AFK608" s="203" t="s">
        <v>67</v>
      </c>
      <c r="AFL608" s="10" t="e">
        <f>AFJ608*1.2</f>
        <v>#N/A</v>
      </c>
      <c r="AFM608" s="10"/>
      <c r="AFN608" s="273"/>
      <c r="AFO608" s="203" t="s">
        <v>73</v>
      </c>
      <c r="AFP608" s="278" t="s">
        <v>183</v>
      </c>
      <c r="AFR608" s="204"/>
      <c r="AFS608" s="204" t="e">
        <f>VLOOKUP(AFP608,$A$681:$F$2354,6,FALSE)</f>
        <v>#N/A</v>
      </c>
      <c r="AFT608" s="203" t="s">
        <v>67</v>
      </c>
      <c r="AFU608" s="10" t="e">
        <f>AFS608*1.2</f>
        <v>#N/A</v>
      </c>
      <c r="AFV608" s="10"/>
      <c r="AFW608" s="273"/>
      <c r="AFX608" s="203" t="s">
        <v>73</v>
      </c>
      <c r="AFY608" s="278" t="s">
        <v>183</v>
      </c>
      <c r="AGA608" s="204"/>
      <c r="AGB608" s="204" t="e">
        <f>VLOOKUP(AFY608,$A$681:$F$2354,6,FALSE)</f>
        <v>#N/A</v>
      </c>
      <c r="AGC608" s="203" t="s">
        <v>67</v>
      </c>
      <c r="AGD608" s="10" t="e">
        <f>AGB608*1.2</f>
        <v>#N/A</v>
      </c>
      <c r="AGE608" s="10"/>
      <c r="AGF608" s="273"/>
      <c r="AGG608" s="203" t="s">
        <v>73</v>
      </c>
      <c r="AGH608" s="278" t="s">
        <v>183</v>
      </c>
      <c r="AGJ608" s="204"/>
      <c r="AGK608" s="204" t="e">
        <f>VLOOKUP(AGH608,$A$681:$F$2354,6,FALSE)</f>
        <v>#N/A</v>
      </c>
      <c r="AGL608" s="203" t="s">
        <v>67</v>
      </c>
      <c r="AGM608" s="10" t="e">
        <f>AGK608*1.2</f>
        <v>#N/A</v>
      </c>
      <c r="AGN608" s="10"/>
      <c r="AGO608" s="273"/>
      <c r="AGP608" s="203" t="s">
        <v>73</v>
      </c>
      <c r="AGQ608" s="278" t="s">
        <v>183</v>
      </c>
      <c r="AGS608" s="204"/>
      <c r="AGT608" s="204" t="e">
        <f>VLOOKUP(AGQ608,$A$681:$F$2354,6,FALSE)</f>
        <v>#N/A</v>
      </c>
      <c r="AGU608" s="203" t="s">
        <v>67</v>
      </c>
      <c r="AGV608" s="10" t="e">
        <f>AGT608*1.2</f>
        <v>#N/A</v>
      </c>
      <c r="AGW608" s="10"/>
      <c r="AGX608" s="273"/>
      <c r="AGY608" s="203" t="s">
        <v>73</v>
      </c>
      <c r="AGZ608" s="276" t="s">
        <v>473</v>
      </c>
      <c r="AHB608" s="204"/>
      <c r="AHC608" s="204">
        <f>VLOOKUP(AGZ608,$A$681:$F$2354,6,FALSE)</f>
        <v>423</v>
      </c>
      <c r="AHD608" s="203" t="s">
        <v>67</v>
      </c>
      <c r="AHE608" s="10">
        <f>AHC608*1.2</f>
        <v>507.59999999999997</v>
      </c>
      <c r="AHF608" s="10"/>
      <c r="AHG608" s="273"/>
      <c r="AHH608" s="203" t="s">
        <v>73</v>
      </c>
      <c r="AHI608" s="276" t="s">
        <v>473</v>
      </c>
      <c r="AHK608" s="204"/>
      <c r="AHL608" s="204">
        <f>VLOOKUP(AHI608,$A$681:$F$2354,6,FALSE)</f>
        <v>423</v>
      </c>
      <c r="AHM608" s="203" t="s">
        <v>67</v>
      </c>
      <c r="AHN608" s="10">
        <f>AHL608*1.2</f>
        <v>507.59999999999997</v>
      </c>
      <c r="AHO608" s="10"/>
      <c r="AHP608" s="273"/>
      <c r="AHQ608" s="203" t="s">
        <v>73</v>
      </c>
      <c r="AHR608" s="276" t="s">
        <v>2068</v>
      </c>
      <c r="AHT608" s="204"/>
      <c r="AHU608" s="204">
        <f>VLOOKUP(AHR608,$A$681:$F$2354,6,FALSE)</f>
        <v>86</v>
      </c>
      <c r="AHV608" s="203" t="s">
        <v>67</v>
      </c>
      <c r="AHW608" s="10">
        <f>AHU608*1.2</f>
        <v>103.2</v>
      </c>
      <c r="AHX608" s="10"/>
      <c r="AHY608" s="273"/>
      <c r="AHZ608" s="203" t="s">
        <v>73</v>
      </c>
      <c r="AIA608" s="276" t="s">
        <v>566</v>
      </c>
      <c r="AIC608" s="204"/>
      <c r="AID608" s="204">
        <f>VLOOKUP(AIA608,$A$681:$F$2354,6,FALSE)</f>
        <v>411</v>
      </c>
      <c r="AIE608" s="203" t="s">
        <v>67</v>
      </c>
      <c r="AIF608" s="10">
        <f>AID608*1.2</f>
        <v>493.2</v>
      </c>
      <c r="AIG608" s="10"/>
      <c r="AIH608" s="273"/>
      <c r="AII608" s="203" t="s">
        <v>73</v>
      </c>
      <c r="AIJ608" s="276" t="s">
        <v>517</v>
      </c>
      <c r="AIL608" s="204"/>
      <c r="AIM608" s="204">
        <f>VLOOKUP(AIJ608,$A$681:$F$2354,6,FALSE)</f>
        <v>458</v>
      </c>
      <c r="AIN608" s="203" t="s">
        <v>67</v>
      </c>
      <c r="AIO608" s="10">
        <f>AIM608*1.2</f>
        <v>549.6</v>
      </c>
      <c r="AIP608" s="10"/>
      <c r="AIQ608" s="273"/>
      <c r="AIR608" s="203" t="s">
        <v>73</v>
      </c>
      <c r="AIS608" s="276" t="s">
        <v>822</v>
      </c>
      <c r="AIU608" s="204"/>
      <c r="AIV608" s="204">
        <f>VLOOKUP(AIS608,$A$681:$F$2354,6,FALSE)</f>
        <v>57</v>
      </c>
      <c r="AIW608" s="203" t="s">
        <v>67</v>
      </c>
      <c r="AIX608" s="10">
        <f>AIV608*1.2</f>
        <v>68.399999999999991</v>
      </c>
      <c r="AIY608" s="10"/>
      <c r="AIZ608" s="273"/>
      <c r="AJA608" s="203" t="s">
        <v>73</v>
      </c>
      <c r="AJB608" s="276" t="s">
        <v>825</v>
      </c>
      <c r="AJD608" s="204"/>
      <c r="AJE608" s="204">
        <f>VLOOKUP(AJB608,$A$681:$F$2354,6,FALSE)</f>
        <v>138</v>
      </c>
      <c r="AJF608" s="203" t="s">
        <v>67</v>
      </c>
      <c r="AJG608" s="10">
        <f>AJE608*1.2</f>
        <v>165.6</v>
      </c>
      <c r="AJH608" s="10"/>
      <c r="AJI608" s="273"/>
      <c r="AJJ608" s="203" t="s">
        <v>73</v>
      </c>
      <c r="AJK608" s="276" t="s">
        <v>517</v>
      </c>
      <c r="AJM608" s="204"/>
      <c r="AJN608" s="204">
        <f>VLOOKUP(AJK608,$A$681:$F$2354,6,FALSE)</f>
        <v>458</v>
      </c>
      <c r="AJO608" s="203" t="s">
        <v>67</v>
      </c>
      <c r="AJP608" s="10">
        <f>AJN608*1.2</f>
        <v>549.6</v>
      </c>
      <c r="AJQ608" s="10"/>
      <c r="AJR608" s="273"/>
      <c r="AJS608" s="203" t="s">
        <v>73</v>
      </c>
      <c r="AJT608" s="431" t="s">
        <v>437</v>
      </c>
      <c r="AJV608" s="204"/>
      <c r="AJW608" s="204">
        <f>VLOOKUP(AJT608,$A$681:$F$2354,6,FALSE)</f>
        <v>163</v>
      </c>
      <c r="AJX608" s="203" t="s">
        <v>67</v>
      </c>
      <c r="AJY608" s="10">
        <f>AJW608*1.2</f>
        <v>195.6</v>
      </c>
      <c r="AJZ608" s="10"/>
      <c r="AKA608" s="273"/>
      <c r="AKB608" s="203" t="s">
        <v>73</v>
      </c>
      <c r="AKC608" s="276" t="s">
        <v>2068</v>
      </c>
      <c r="AKE608" s="204"/>
      <c r="AKF608" s="204">
        <f>VLOOKUP(AKC608,$A$681:$F$2354,6,FALSE)</f>
        <v>86</v>
      </c>
      <c r="AKG608" s="203" t="s">
        <v>67</v>
      </c>
      <c r="AKH608" s="10">
        <f>AKF608*1.2</f>
        <v>103.2</v>
      </c>
      <c r="AKI608" s="10"/>
      <c r="AKJ608" s="273"/>
      <c r="AKK608" s="203" t="s">
        <v>73</v>
      </c>
      <c r="AKL608" s="276" t="s">
        <v>517</v>
      </c>
      <c r="AKN608" s="204"/>
      <c r="AKO608" s="204">
        <f>VLOOKUP(AKL608,$A$681:$F$2354,6,FALSE)</f>
        <v>458</v>
      </c>
      <c r="AKP608" s="203" t="s">
        <v>67</v>
      </c>
      <c r="AKQ608" s="10">
        <f>AKO608*1.2</f>
        <v>549.6</v>
      </c>
      <c r="AKR608" s="10"/>
      <c r="AKS608" s="273"/>
      <c r="AKT608" s="203" t="s">
        <v>73</v>
      </c>
      <c r="AKU608" s="276" t="s">
        <v>566</v>
      </c>
      <c r="AKW608" s="204"/>
      <c r="AKX608" s="204">
        <f>VLOOKUP(AKU608,$A$681:$F$2354,6,FALSE)</f>
        <v>411</v>
      </c>
      <c r="AKY608" s="203" t="s">
        <v>67</v>
      </c>
      <c r="AKZ608" s="10">
        <f>AKX608*1.2</f>
        <v>493.2</v>
      </c>
      <c r="ALA608" s="10"/>
      <c r="ALB608" s="273"/>
      <c r="ALC608" s="203" t="s">
        <v>73</v>
      </c>
      <c r="ALD608" s="276" t="s">
        <v>425</v>
      </c>
      <c r="ALF608" s="204"/>
      <c r="ALG608" s="204">
        <f>VLOOKUP(ALD608,$A$681:$F$2354,6,FALSE)</f>
        <v>884</v>
      </c>
      <c r="ALH608" s="203" t="s">
        <v>67</v>
      </c>
      <c r="ALI608" s="10">
        <f>ALG608*1.2</f>
        <v>1060.8</v>
      </c>
      <c r="ALJ608" s="10"/>
      <c r="ALK608" s="273"/>
      <c r="ALL608" s="203" t="s">
        <v>73</v>
      </c>
      <c r="ALM608" s="276" t="s">
        <v>437</v>
      </c>
      <c r="ALO608" s="204"/>
      <c r="ALP608" s="204">
        <f>VLOOKUP(ALM608,$A$681:$F$2354,6,FALSE)</f>
        <v>163</v>
      </c>
      <c r="ALQ608" s="203" t="s">
        <v>67</v>
      </c>
      <c r="ALR608" s="10">
        <f>ALP608*1.2</f>
        <v>195.6</v>
      </c>
      <c r="ALS608" s="10"/>
      <c r="ALT608" s="273"/>
      <c r="ALU608" s="203" t="s">
        <v>73</v>
      </c>
      <c r="ALV608" s="276" t="s">
        <v>437</v>
      </c>
      <c r="ALX608" s="204"/>
      <c r="ALY608" s="204">
        <f>VLOOKUP(ALV608,$A$681:$F$2354,6,FALSE)</f>
        <v>163</v>
      </c>
      <c r="ALZ608" s="203" t="s">
        <v>67</v>
      </c>
      <c r="AMA608" s="10">
        <f>ALY608*1.2</f>
        <v>195.6</v>
      </c>
      <c r="AMB608" s="10"/>
      <c r="AMC608" s="273"/>
      <c r="AMD608" s="203" t="s">
        <v>73</v>
      </c>
      <c r="AME608" s="276" t="s">
        <v>471</v>
      </c>
      <c r="AMG608" s="204"/>
      <c r="AMH608" s="204">
        <f>VLOOKUP(AME608,$A$681:$F$2354,6,FALSE)</f>
        <v>36</v>
      </c>
      <c r="AMI608" s="203" t="s">
        <v>67</v>
      </c>
      <c r="AMJ608" s="10">
        <f>AMH608*1.2</f>
        <v>43.199999999999996</v>
      </c>
      <c r="AMK608" s="10"/>
      <c r="AML608" s="273"/>
      <c r="AMM608" s="203" t="s">
        <v>73</v>
      </c>
      <c r="AMN608" s="276" t="s">
        <v>437</v>
      </c>
      <c r="AMP608" s="204"/>
      <c r="AMQ608" s="204">
        <f>VLOOKUP(AMN608,$A$681:$F$2354,6,FALSE)</f>
        <v>163</v>
      </c>
      <c r="AMR608" s="203" t="s">
        <v>67</v>
      </c>
      <c r="AMS608" s="10">
        <f>AMQ608*1.2</f>
        <v>195.6</v>
      </c>
      <c r="AMT608" s="10"/>
      <c r="AMU608" s="273"/>
      <c r="AMV608" s="203" t="s">
        <v>73</v>
      </c>
      <c r="AMW608" s="276" t="s">
        <v>711</v>
      </c>
      <c r="AMY608" s="204"/>
      <c r="AMZ608" s="204">
        <f>VLOOKUP(AMW608,$A$681:$F$2354,6,FALSE)</f>
        <v>129</v>
      </c>
      <c r="ANA608" s="203" t="s">
        <v>67</v>
      </c>
      <c r="ANB608" s="10">
        <f>AMZ608*1.2</f>
        <v>154.79999999999998</v>
      </c>
      <c r="ANC608" s="10"/>
      <c r="AND608" s="273"/>
      <c r="ANE608" s="203" t="s">
        <v>73</v>
      </c>
      <c r="ANF608" s="276" t="s">
        <v>822</v>
      </c>
      <c r="ANH608" s="204"/>
      <c r="ANI608" s="204">
        <f>VLOOKUP(ANF608,$A$681:$F$2354,6,FALSE)</f>
        <v>57</v>
      </c>
      <c r="ANJ608" s="203" t="s">
        <v>67</v>
      </c>
      <c r="ANK608" s="10">
        <f>ANI608*1.2</f>
        <v>68.399999999999991</v>
      </c>
      <c r="ANL608" s="10"/>
      <c r="ANM608" s="273"/>
      <c r="ANN608" s="203" t="s">
        <v>73</v>
      </c>
      <c r="ANO608" s="276" t="s">
        <v>425</v>
      </c>
      <c r="ANQ608" s="204"/>
      <c r="ANR608" s="204">
        <f>VLOOKUP(ANO608,$A$681:$F$2354,6,FALSE)</f>
        <v>884</v>
      </c>
      <c r="ANS608" s="203" t="s">
        <v>67</v>
      </c>
      <c r="ANT608" s="10">
        <f>ANR608*1.2</f>
        <v>1060.8</v>
      </c>
      <c r="ANU608" s="10"/>
      <c r="ANV608" s="273"/>
      <c r="ANW608" s="203" t="s">
        <v>73</v>
      </c>
      <c r="ANX608" s="276" t="s">
        <v>437</v>
      </c>
      <c r="ANZ608" s="204"/>
      <c r="AOA608" s="204">
        <f>VLOOKUP(ANX608,$A$681:$F$2354,6,FALSE)</f>
        <v>163</v>
      </c>
      <c r="AOB608" s="203" t="s">
        <v>67</v>
      </c>
      <c r="AOC608" s="10">
        <f>AOA608*1.2</f>
        <v>195.6</v>
      </c>
      <c r="AOD608" s="10"/>
      <c r="AOE608" s="273"/>
      <c r="AOF608" s="203" t="s">
        <v>73</v>
      </c>
      <c r="AOG608" s="276" t="s">
        <v>437</v>
      </c>
      <c r="AOI608" s="204"/>
      <c r="AOJ608" s="204">
        <f>VLOOKUP(AOG608,$A$681:$F$2354,6,FALSE)</f>
        <v>163</v>
      </c>
      <c r="AOK608" s="203" t="s">
        <v>67</v>
      </c>
      <c r="AOL608" s="10">
        <f>AOJ608*1.2</f>
        <v>195.6</v>
      </c>
      <c r="AOM608" s="10"/>
      <c r="AON608" s="273"/>
      <c r="AOO608" s="203" t="s">
        <v>73</v>
      </c>
      <c r="AOP608" s="276" t="s">
        <v>437</v>
      </c>
      <c r="AOR608" s="204"/>
      <c r="AOS608" s="204">
        <f>VLOOKUP(AOP608,$A$681:$F$2354,6,FALSE)</f>
        <v>163</v>
      </c>
      <c r="AOT608" s="203" t="s">
        <v>67</v>
      </c>
      <c r="AOU608" s="10">
        <f>AOS608*1.2</f>
        <v>195.6</v>
      </c>
      <c r="AOV608" s="10"/>
      <c r="AOW608" s="273"/>
      <c r="AOX608" s="203" t="s">
        <v>73</v>
      </c>
      <c r="AOY608" s="276" t="s">
        <v>2068</v>
      </c>
      <c r="APA608" s="204"/>
      <c r="APB608" s="204">
        <f>VLOOKUP(AOY608,$A$681:$F$2354,6,FALSE)</f>
        <v>86</v>
      </c>
      <c r="APC608" s="203" t="s">
        <v>67</v>
      </c>
      <c r="APD608" s="10">
        <f>APB608*1.2</f>
        <v>103.2</v>
      </c>
      <c r="APE608" s="10"/>
      <c r="APF608" s="273"/>
      <c r="APG608" s="203" t="s">
        <v>73</v>
      </c>
      <c r="APH608" s="276" t="s">
        <v>566</v>
      </c>
      <c r="APJ608" s="204"/>
      <c r="APK608" s="204">
        <f>VLOOKUP(APH608,$A$681:$F$2354,6,FALSE)</f>
        <v>411</v>
      </c>
      <c r="APL608" s="203" t="s">
        <v>67</v>
      </c>
      <c r="APM608" s="10">
        <f>APK608*1.2</f>
        <v>493.2</v>
      </c>
      <c r="APN608" s="10"/>
      <c r="APO608" s="273"/>
      <c r="APP608" s="203" t="s">
        <v>73</v>
      </c>
      <c r="APQ608" s="276" t="s">
        <v>473</v>
      </c>
      <c r="APS608" s="204"/>
      <c r="APT608" s="204">
        <f>VLOOKUP(APQ608,$A$681:$F$2354,6,FALSE)</f>
        <v>423</v>
      </c>
      <c r="APU608" s="203" t="s">
        <v>67</v>
      </c>
      <c r="APV608" s="10">
        <f>APT608*1.2</f>
        <v>507.59999999999997</v>
      </c>
      <c r="APW608" s="10"/>
      <c r="APX608" s="273"/>
      <c r="APY608" s="203" t="s">
        <v>73</v>
      </c>
      <c r="APZ608" s="276" t="s">
        <v>517</v>
      </c>
      <c r="AQB608" s="204"/>
      <c r="AQC608" s="204">
        <f>VLOOKUP(APZ608,$A$681:$F$2354,6,FALSE)</f>
        <v>458</v>
      </c>
      <c r="AQD608" s="203" t="s">
        <v>67</v>
      </c>
      <c r="AQE608" s="10">
        <f>AQC608*1.2</f>
        <v>549.6</v>
      </c>
      <c r="AQF608" s="10"/>
      <c r="AQG608" s="273"/>
    </row>
    <row r="609" spans="1:1125" s="14" customFormat="1" ht="15">
      <c r="A609" s="203" t="s">
        <v>74</v>
      </c>
      <c r="B609" s="276" t="s">
        <v>437</v>
      </c>
      <c r="D609" s="204"/>
      <c r="E609" s="204">
        <f>VLOOKUP(B609,$A$681:$F$2354,6,FALSE)</f>
        <v>163</v>
      </c>
      <c r="F609" s="203" t="s">
        <v>69</v>
      </c>
      <c r="G609" s="10">
        <f>E609*1.1</f>
        <v>179.3</v>
      </c>
      <c r="H609" s="10"/>
      <c r="I609" s="267"/>
      <c r="J609" s="203" t="s">
        <v>74</v>
      </c>
      <c r="K609" s="276" t="s">
        <v>822</v>
      </c>
      <c r="M609" s="204"/>
      <c r="N609" s="204">
        <f>VLOOKUP(K609,$A$681:$F$2354,6,FALSE)</f>
        <v>57</v>
      </c>
      <c r="O609" s="203" t="s">
        <v>69</v>
      </c>
      <c r="P609" s="10">
        <f>N609*1.1</f>
        <v>62.7</v>
      </c>
      <c r="Q609" s="10"/>
      <c r="R609" s="267"/>
      <c r="S609" s="203" t="s">
        <v>74</v>
      </c>
      <c r="T609" s="276" t="s">
        <v>425</v>
      </c>
      <c r="V609" s="204"/>
      <c r="W609" s="204">
        <f>VLOOKUP(T609,$A$681:$F$2354,6,FALSE)</f>
        <v>884</v>
      </c>
      <c r="X609" s="203" t="s">
        <v>69</v>
      </c>
      <c r="Y609" s="10">
        <f>W609*1.1</f>
        <v>972.40000000000009</v>
      </c>
      <c r="Z609" s="10"/>
      <c r="AA609" s="267"/>
      <c r="AB609" s="203" t="s">
        <v>74</v>
      </c>
      <c r="AC609" s="276" t="s">
        <v>711</v>
      </c>
      <c r="AE609" s="204"/>
      <c r="AF609" s="204">
        <f>VLOOKUP(AC609,$A$681:$F$2354,6,FALSE)</f>
        <v>129</v>
      </c>
      <c r="AG609" s="203" t="s">
        <v>69</v>
      </c>
      <c r="AH609" s="10">
        <f>AF609*1.1</f>
        <v>141.9</v>
      </c>
      <c r="AI609" s="10"/>
      <c r="AJ609" s="267"/>
      <c r="AK609" s="203" t="s">
        <v>74</v>
      </c>
      <c r="AL609" s="276" t="s">
        <v>517</v>
      </c>
      <c r="AN609" s="204"/>
      <c r="AO609" s="204">
        <f>VLOOKUP(AL609,$A$681:$F$2354,6,FALSE)</f>
        <v>458</v>
      </c>
      <c r="AP609" s="203" t="s">
        <v>69</v>
      </c>
      <c r="AQ609" s="10">
        <f>AO609*1.1</f>
        <v>503.80000000000007</v>
      </c>
      <c r="AR609" s="10"/>
      <c r="AS609" s="267"/>
      <c r="AT609" s="203" t="s">
        <v>74</v>
      </c>
      <c r="AU609" s="276" t="s">
        <v>1642</v>
      </c>
      <c r="AW609" s="204"/>
      <c r="AX609" s="204">
        <f>VLOOKUP(AU609,$A$681:$F$2354,6,FALSE)</f>
        <v>40</v>
      </c>
      <c r="AY609" s="203" t="s">
        <v>69</v>
      </c>
      <c r="AZ609" s="10">
        <f>AX609*1.1</f>
        <v>44</v>
      </c>
      <c r="BA609" s="10"/>
      <c r="BB609" s="267"/>
      <c r="BC609" s="203" t="s">
        <v>74</v>
      </c>
      <c r="BD609" s="276" t="s">
        <v>437</v>
      </c>
      <c r="BF609" s="204"/>
      <c r="BG609" s="204">
        <f>VLOOKUP(BD609,$A$681:$F$2354,6,FALSE)</f>
        <v>163</v>
      </c>
      <c r="BH609" s="203" t="s">
        <v>69</v>
      </c>
      <c r="BI609" s="10">
        <f>BG609*1.1</f>
        <v>179.3</v>
      </c>
      <c r="BJ609" s="10"/>
      <c r="BK609" s="267"/>
      <c r="BL609" s="203" t="s">
        <v>74</v>
      </c>
      <c r="BM609" s="276" t="s">
        <v>1642</v>
      </c>
      <c r="BO609" s="204"/>
      <c r="BP609" s="204">
        <f>VLOOKUP(BM609,$A$681:$F$2354,6,FALSE)</f>
        <v>40</v>
      </c>
      <c r="BQ609" s="203" t="s">
        <v>69</v>
      </c>
      <c r="BR609" s="10">
        <f>BP609*1.1</f>
        <v>44</v>
      </c>
      <c r="BS609" s="10"/>
      <c r="BT609" s="267"/>
      <c r="BU609" s="203" t="s">
        <v>74</v>
      </c>
      <c r="BV609" s="276" t="s">
        <v>437</v>
      </c>
      <c r="BX609" s="204"/>
      <c r="BY609" s="204">
        <f>VLOOKUP(BV609,$A$681:$F$2354,6,FALSE)</f>
        <v>163</v>
      </c>
      <c r="BZ609" s="203" t="s">
        <v>69</v>
      </c>
      <c r="CA609" s="10">
        <f>BY609*1.1</f>
        <v>179.3</v>
      </c>
      <c r="CB609" s="10"/>
      <c r="CC609" s="267"/>
      <c r="CD609" s="203" t="s">
        <v>74</v>
      </c>
      <c r="CE609" s="276" t="s">
        <v>566</v>
      </c>
      <c r="CG609" s="204"/>
      <c r="CH609" s="204">
        <f>VLOOKUP(CE609,$A$681:$F$2354,6,FALSE)</f>
        <v>411</v>
      </c>
      <c r="CI609" s="203" t="s">
        <v>69</v>
      </c>
      <c r="CJ609" s="10">
        <f>CH609*1.1</f>
        <v>452.1</v>
      </c>
      <c r="CK609" s="10"/>
      <c r="CL609" s="267"/>
      <c r="CM609" s="203" t="s">
        <v>74</v>
      </c>
      <c r="CN609" s="276" t="s">
        <v>437</v>
      </c>
      <c r="CP609" s="204"/>
      <c r="CQ609" s="204">
        <f>VLOOKUP(CN609,$A$681:$F$2354,6,FALSE)</f>
        <v>163</v>
      </c>
      <c r="CR609" s="203" t="s">
        <v>69</v>
      </c>
      <c r="CS609" s="10">
        <f>CQ609*1.1</f>
        <v>179.3</v>
      </c>
      <c r="CT609" s="10"/>
      <c r="CU609" s="267"/>
      <c r="CV609" s="203" t="s">
        <v>74</v>
      </c>
      <c r="CW609" s="276" t="s">
        <v>822</v>
      </c>
      <c r="CY609" s="204"/>
      <c r="CZ609" s="204">
        <f>VLOOKUP(CW609,$A$681:$F$2354,6,FALSE)</f>
        <v>57</v>
      </c>
      <c r="DA609" s="203" t="s">
        <v>69</v>
      </c>
      <c r="DB609" s="10">
        <f>CZ609*1.1</f>
        <v>62.7</v>
      </c>
      <c r="DC609" s="10"/>
      <c r="DD609" s="267"/>
      <c r="DE609" s="203" t="s">
        <v>74</v>
      </c>
      <c r="DF609" s="276" t="s">
        <v>437</v>
      </c>
      <c r="DH609" s="204"/>
      <c r="DI609" s="204">
        <f>VLOOKUP(DF609,$A$681:$F$2354,6,FALSE)</f>
        <v>163</v>
      </c>
      <c r="DJ609" s="203" t="s">
        <v>69</v>
      </c>
      <c r="DK609" s="10">
        <f>DI609*1.1</f>
        <v>179.3</v>
      </c>
      <c r="DL609" s="10"/>
      <c r="DM609" s="267"/>
      <c r="DN609" s="203" t="s">
        <v>74</v>
      </c>
      <c r="DO609" s="276" t="s">
        <v>437</v>
      </c>
      <c r="DQ609" s="204"/>
      <c r="DR609" s="204">
        <f>VLOOKUP(DO609,$A$681:$F$2354,6,FALSE)</f>
        <v>163</v>
      </c>
      <c r="DS609" s="203" t="s">
        <v>69</v>
      </c>
      <c r="DT609" s="10">
        <f>DR609*1.1</f>
        <v>179.3</v>
      </c>
      <c r="DU609" s="10"/>
      <c r="DV609" s="267"/>
      <c r="DW609" s="203" t="s">
        <v>74</v>
      </c>
      <c r="DX609" s="278" t="s">
        <v>183</v>
      </c>
      <c r="DZ609" s="204"/>
      <c r="EA609" s="204" t="e">
        <f>VLOOKUP(DX609,$A$681:$F$2354,6,FALSE)</f>
        <v>#N/A</v>
      </c>
      <c r="EB609" s="203" t="s">
        <v>69</v>
      </c>
      <c r="EC609" s="10" t="e">
        <f>EA609*1.1</f>
        <v>#N/A</v>
      </c>
      <c r="ED609" s="10"/>
      <c r="EE609" s="267"/>
      <c r="EF609" s="203" t="s">
        <v>74</v>
      </c>
      <c r="EG609" s="276" t="s">
        <v>1642</v>
      </c>
      <c r="EI609" s="204"/>
      <c r="EJ609" s="204">
        <f>VLOOKUP(EG609,$A$681:$F$2354,6,FALSE)</f>
        <v>40</v>
      </c>
      <c r="EK609" s="203" t="s">
        <v>69</v>
      </c>
      <c r="EL609" s="10">
        <f>EJ609*1.1</f>
        <v>44</v>
      </c>
      <c r="EM609" s="10"/>
      <c r="EN609" s="267"/>
      <c r="EO609" s="203" t="s">
        <v>74</v>
      </c>
      <c r="EP609" s="276" t="s">
        <v>1642</v>
      </c>
      <c r="ER609" s="204"/>
      <c r="ES609" s="204">
        <f>VLOOKUP(EP609,$A$681:$F$2354,6,FALSE)</f>
        <v>40</v>
      </c>
      <c r="ET609" s="203" t="s">
        <v>69</v>
      </c>
      <c r="EU609" s="10">
        <f>ES609*1.1</f>
        <v>44</v>
      </c>
      <c r="EV609" s="10"/>
      <c r="EW609" s="267"/>
      <c r="EX609" s="203" t="s">
        <v>74</v>
      </c>
      <c r="EY609" s="276" t="s">
        <v>822</v>
      </c>
      <c r="FA609" s="204"/>
      <c r="FB609" s="204">
        <f>VLOOKUP(EY609,$A$681:$F$2354,6,FALSE)</f>
        <v>57</v>
      </c>
      <c r="FC609" s="203" t="s">
        <v>69</v>
      </c>
      <c r="FD609" s="10">
        <f>FB609*1.1</f>
        <v>62.7</v>
      </c>
      <c r="FE609" s="10"/>
      <c r="FF609" s="267"/>
      <c r="FG609" s="203" t="s">
        <v>74</v>
      </c>
      <c r="FH609" s="421" t="s">
        <v>437</v>
      </c>
      <c r="FJ609" s="204"/>
      <c r="FK609" s="204">
        <f>VLOOKUP(FH609,$A$681:$F$2354,6,FALSE)</f>
        <v>163</v>
      </c>
      <c r="FL609" s="203" t="s">
        <v>69</v>
      </c>
      <c r="FM609" s="10">
        <f>FK609*1.1</f>
        <v>179.3</v>
      </c>
      <c r="FN609" s="10"/>
      <c r="FO609" s="267"/>
      <c r="FP609" s="203" t="s">
        <v>74</v>
      </c>
      <c r="FQ609" s="276" t="s">
        <v>1642</v>
      </c>
      <c r="FS609" s="204"/>
      <c r="FT609" s="204">
        <f>VLOOKUP(FQ609,$A$681:$F$2354,6,FALSE)</f>
        <v>40</v>
      </c>
      <c r="FU609" s="203" t="s">
        <v>69</v>
      </c>
      <c r="FV609" s="10">
        <f>FT609*1.1</f>
        <v>44</v>
      </c>
      <c r="FW609" s="10"/>
      <c r="FX609" s="267"/>
      <c r="FY609" s="203" t="s">
        <v>74</v>
      </c>
      <c r="FZ609" s="276" t="s">
        <v>679</v>
      </c>
      <c r="GB609" s="204"/>
      <c r="GC609" s="204">
        <f>VLOOKUP(FZ609,$A$681:$F$2354,6,FALSE)</f>
        <v>273</v>
      </c>
      <c r="GD609" s="203" t="s">
        <v>69</v>
      </c>
      <c r="GE609" s="10">
        <f>GC609*1.1</f>
        <v>300.3</v>
      </c>
      <c r="GF609" s="10"/>
      <c r="GG609" s="267"/>
      <c r="GH609" s="203" t="s">
        <v>74</v>
      </c>
      <c r="GI609" s="276" t="s">
        <v>425</v>
      </c>
      <c r="GK609" s="204"/>
      <c r="GL609" s="204">
        <f>VLOOKUP(GI609,$A$681:$F$2354,6,FALSE)</f>
        <v>884</v>
      </c>
      <c r="GM609" s="203" t="s">
        <v>69</v>
      </c>
      <c r="GN609" s="10">
        <f>GL609*1.1</f>
        <v>972.40000000000009</v>
      </c>
      <c r="GO609" s="10"/>
      <c r="GP609" s="267"/>
      <c r="GQ609" s="203" t="s">
        <v>74</v>
      </c>
      <c r="GR609" s="276" t="s">
        <v>822</v>
      </c>
      <c r="GT609" s="204"/>
      <c r="GU609" s="204">
        <f>VLOOKUP(GR609,$A$681:$F$2354,6,FALSE)</f>
        <v>57</v>
      </c>
      <c r="GV609" s="203" t="s">
        <v>69</v>
      </c>
      <c r="GW609" s="10">
        <f>GU609*1.1</f>
        <v>62.7</v>
      </c>
      <c r="GX609" s="10"/>
      <c r="GY609" s="267"/>
      <c r="GZ609" s="203" t="s">
        <v>74</v>
      </c>
      <c r="HA609" s="276" t="s">
        <v>425</v>
      </c>
      <c r="HC609" s="204"/>
      <c r="HD609" s="204">
        <f>VLOOKUP(HA609,$A$681:$F$2354,6,FALSE)</f>
        <v>884</v>
      </c>
      <c r="HE609" s="203" t="s">
        <v>69</v>
      </c>
      <c r="HF609" s="10">
        <f>HD609*1.1</f>
        <v>972.40000000000009</v>
      </c>
      <c r="HG609" s="10"/>
      <c r="HH609" s="267"/>
      <c r="HI609" s="203" t="s">
        <v>74</v>
      </c>
      <c r="HJ609" s="276" t="s">
        <v>822</v>
      </c>
      <c r="HL609" s="204"/>
      <c r="HM609" s="204">
        <f>VLOOKUP(HJ609,$A$681:$F$2354,6,FALSE)</f>
        <v>57</v>
      </c>
      <c r="HN609" s="203" t="s">
        <v>69</v>
      </c>
      <c r="HO609" s="10">
        <f>HM609*1.1</f>
        <v>62.7</v>
      </c>
      <c r="HP609" s="10"/>
      <c r="HQ609" s="267"/>
      <c r="HR609" s="203" t="s">
        <v>74</v>
      </c>
      <c r="HS609" s="276" t="s">
        <v>822</v>
      </c>
      <c r="HU609" s="204"/>
      <c r="HV609" s="204">
        <f>VLOOKUP(HS609,$A$681:$F$2354,6,FALSE)</f>
        <v>57</v>
      </c>
      <c r="HW609" s="203" t="s">
        <v>69</v>
      </c>
      <c r="HX609" s="10">
        <f>HV609*1.1</f>
        <v>62.7</v>
      </c>
      <c r="HY609" s="10"/>
      <c r="HZ609" s="267"/>
      <c r="IA609" s="203" t="s">
        <v>74</v>
      </c>
      <c r="IB609" s="285" t="s">
        <v>183</v>
      </c>
      <c r="ID609" s="204"/>
      <c r="IE609" s="204" t="e">
        <f>VLOOKUP(IB609,$A$681:$F$2354,6,FALSE)</f>
        <v>#N/A</v>
      </c>
      <c r="IF609" s="203" t="s">
        <v>69</v>
      </c>
      <c r="IG609" s="10" t="e">
        <f>IE609*1.1</f>
        <v>#N/A</v>
      </c>
      <c r="IH609" s="10"/>
      <c r="II609" s="267"/>
      <c r="IJ609" s="203" t="s">
        <v>74</v>
      </c>
      <c r="IK609" s="276" t="s">
        <v>566</v>
      </c>
      <c r="IM609" s="204"/>
      <c r="IN609" s="204">
        <f>VLOOKUP(IK609,$A$681:$F$2354,6,FALSE)</f>
        <v>411</v>
      </c>
      <c r="IO609" s="203" t="s">
        <v>69</v>
      </c>
      <c r="IP609" s="10">
        <f>IN609*1.1</f>
        <v>452.1</v>
      </c>
      <c r="IQ609" s="10"/>
      <c r="IR609" s="267"/>
      <c r="IS609" s="203" t="s">
        <v>74</v>
      </c>
      <c r="IT609" s="276" t="s">
        <v>426</v>
      </c>
      <c r="IV609" s="204"/>
      <c r="IW609" s="204">
        <f>VLOOKUP(IT609,$A$681:$F$2354,6,FALSE)</f>
        <v>181</v>
      </c>
      <c r="IX609" s="203" t="s">
        <v>69</v>
      </c>
      <c r="IY609" s="10">
        <f>IW609*1.1</f>
        <v>199.10000000000002</v>
      </c>
      <c r="IZ609" s="10"/>
      <c r="JA609" s="267"/>
      <c r="JB609" s="203" t="s">
        <v>74</v>
      </c>
      <c r="JC609" s="276" t="s">
        <v>2068</v>
      </c>
      <c r="JE609" s="204"/>
      <c r="JF609" s="204">
        <f>VLOOKUP(JC609,$A$681:$F$2354,6,FALSE)</f>
        <v>86</v>
      </c>
      <c r="JG609" s="203" t="s">
        <v>69</v>
      </c>
      <c r="JH609" s="10">
        <f>JF609*1.1</f>
        <v>94.600000000000009</v>
      </c>
      <c r="JI609" s="10"/>
      <c r="JJ609" s="267"/>
      <c r="JK609" s="203" t="s">
        <v>74</v>
      </c>
      <c r="JL609" s="276" t="s">
        <v>1642</v>
      </c>
      <c r="JN609" s="204"/>
      <c r="JO609" s="204">
        <f>VLOOKUP(JL609,$A$681:$F$2354,6,FALSE)</f>
        <v>40</v>
      </c>
      <c r="JP609" s="203" t="s">
        <v>69</v>
      </c>
      <c r="JQ609" s="10">
        <f>JO609*1.1</f>
        <v>44</v>
      </c>
      <c r="JR609" s="10"/>
      <c r="JS609" s="267"/>
      <c r="JT609" s="203" t="s">
        <v>74</v>
      </c>
      <c r="JU609" s="276" t="s">
        <v>428</v>
      </c>
      <c r="JW609" s="204"/>
      <c r="JX609" s="204">
        <f>VLOOKUP(JU609,$A$681:$F$2354,6,FALSE)</f>
        <v>73</v>
      </c>
      <c r="JY609" s="203" t="s">
        <v>69</v>
      </c>
      <c r="JZ609" s="10">
        <f>JX609*1.1</f>
        <v>80.300000000000011</v>
      </c>
      <c r="KA609" s="10"/>
      <c r="KB609" s="267"/>
      <c r="KC609" s="203" t="s">
        <v>74</v>
      </c>
      <c r="KD609" s="276" t="s">
        <v>566</v>
      </c>
      <c r="KF609" s="204"/>
      <c r="KG609" s="204">
        <f>VLOOKUP(KD609,$A$681:$F$2354,6,FALSE)</f>
        <v>411</v>
      </c>
      <c r="KH609" s="203" t="s">
        <v>69</v>
      </c>
      <c r="KI609" s="10">
        <f>KG609*1.1</f>
        <v>452.1</v>
      </c>
      <c r="KJ609" s="10"/>
      <c r="KK609" s="267"/>
      <c r="KL609" s="203" t="s">
        <v>74</v>
      </c>
      <c r="KM609" s="276" t="s">
        <v>566</v>
      </c>
      <c r="KO609" s="204"/>
      <c r="KP609" s="204">
        <f>VLOOKUP(KM609,$A$681:$F$2354,6,FALSE)</f>
        <v>411</v>
      </c>
      <c r="KQ609" s="203" t="s">
        <v>69</v>
      </c>
      <c r="KR609" s="10">
        <f>KP609*1.1</f>
        <v>452.1</v>
      </c>
      <c r="KS609" s="10"/>
      <c r="KT609" s="267"/>
      <c r="KU609" s="203" t="s">
        <v>74</v>
      </c>
      <c r="KV609" s="276" t="s">
        <v>679</v>
      </c>
      <c r="KX609" s="204"/>
      <c r="KY609" s="204">
        <f>VLOOKUP(KV609,$A$681:$F$2354,6,FALSE)</f>
        <v>273</v>
      </c>
      <c r="KZ609" s="203" t="s">
        <v>69</v>
      </c>
      <c r="LA609" s="10">
        <f>KY609*1.1</f>
        <v>300.3</v>
      </c>
      <c r="LB609" s="10"/>
      <c r="LC609" s="267"/>
      <c r="LD609" s="203" t="s">
        <v>74</v>
      </c>
      <c r="LE609" s="276" t="s">
        <v>1642</v>
      </c>
      <c r="LG609" s="204"/>
      <c r="LH609" s="204">
        <f>VLOOKUP(LE609,$A$681:$F$2354,6,FALSE)</f>
        <v>40</v>
      </c>
      <c r="LI609" s="203" t="s">
        <v>69</v>
      </c>
      <c r="LJ609" s="10">
        <f>LH609*1.1</f>
        <v>44</v>
      </c>
      <c r="LK609" s="10"/>
      <c r="LL609" s="267"/>
      <c r="LM609" s="203" t="s">
        <v>74</v>
      </c>
      <c r="LN609" s="276" t="s">
        <v>1642</v>
      </c>
      <c r="LP609" s="204"/>
      <c r="LQ609" s="204">
        <f>VLOOKUP(LN609,$A$681:$F$2354,6,FALSE)</f>
        <v>40</v>
      </c>
      <c r="LR609" s="203" t="s">
        <v>69</v>
      </c>
      <c r="LS609" s="10">
        <f>LQ609*1.1</f>
        <v>44</v>
      </c>
      <c r="LT609" s="10"/>
      <c r="LU609" s="267"/>
      <c r="LV609" s="203" t="s">
        <v>74</v>
      </c>
      <c r="LW609" s="276" t="s">
        <v>1642</v>
      </c>
      <c r="LY609" s="204"/>
      <c r="LZ609" s="204">
        <f>VLOOKUP(LW609,$A$681:$F$2354,6,FALSE)</f>
        <v>40</v>
      </c>
      <c r="MA609" s="203" t="s">
        <v>69</v>
      </c>
      <c r="MB609" s="10">
        <f>LZ609*1.1</f>
        <v>44</v>
      </c>
      <c r="MC609" s="10"/>
      <c r="MD609" s="267"/>
      <c r="ME609" s="203" t="s">
        <v>74</v>
      </c>
      <c r="MF609" s="276" t="s">
        <v>2068</v>
      </c>
      <c r="MH609" s="204"/>
      <c r="MI609" s="204">
        <f>VLOOKUP(MF609,$A$681:$F$2354,6,FALSE)</f>
        <v>86</v>
      </c>
      <c r="MJ609" s="203" t="s">
        <v>69</v>
      </c>
      <c r="MK609" s="10">
        <f>MI609*1.1</f>
        <v>94.600000000000009</v>
      </c>
      <c r="ML609" s="10"/>
      <c r="MM609" s="267"/>
      <c r="MN609" s="203" t="s">
        <v>74</v>
      </c>
      <c r="MO609" s="276" t="s">
        <v>517</v>
      </c>
      <c r="MQ609" s="204"/>
      <c r="MR609" s="204">
        <f>VLOOKUP(MO609,$A$681:$F$2354,6,FALSE)</f>
        <v>458</v>
      </c>
      <c r="MS609" s="203" t="s">
        <v>69</v>
      </c>
      <c r="MT609" s="10">
        <f>MR609*1.1</f>
        <v>503.80000000000007</v>
      </c>
      <c r="MU609" s="10"/>
      <c r="MV609" s="267"/>
      <c r="MW609" s="203" t="s">
        <v>74</v>
      </c>
      <c r="MX609" s="276" t="s">
        <v>566</v>
      </c>
      <c r="MZ609" s="204"/>
      <c r="NA609" s="204">
        <f>VLOOKUP(MX609,$A$681:$F$2354,6,FALSE)</f>
        <v>411</v>
      </c>
      <c r="NB609" s="203" t="s">
        <v>69</v>
      </c>
      <c r="NC609" s="10">
        <f>NA609*1.1</f>
        <v>452.1</v>
      </c>
      <c r="ND609" s="10"/>
      <c r="NE609" s="267"/>
      <c r="NF609" s="203" t="s">
        <v>74</v>
      </c>
      <c r="NG609" s="276" t="s">
        <v>437</v>
      </c>
      <c r="NI609" s="204"/>
      <c r="NJ609" s="204">
        <f>VLOOKUP(NG609,$A$681:$F$2354,6,FALSE)</f>
        <v>163</v>
      </c>
      <c r="NK609" s="203" t="s">
        <v>69</v>
      </c>
      <c r="NL609" s="10">
        <f>NJ609*1.1</f>
        <v>179.3</v>
      </c>
      <c r="NM609" s="10"/>
      <c r="NN609" s="267"/>
      <c r="NO609" s="203" t="s">
        <v>74</v>
      </c>
      <c r="NP609" s="424" t="s">
        <v>426</v>
      </c>
      <c r="NR609" s="204"/>
      <c r="NS609" s="204">
        <f>VLOOKUP(NP609,$A$681:$F$2354,6,FALSE)</f>
        <v>181</v>
      </c>
      <c r="NT609" s="203" t="s">
        <v>69</v>
      </c>
      <c r="NU609" s="10">
        <f>NS609*1.1</f>
        <v>199.10000000000002</v>
      </c>
      <c r="NV609" s="10"/>
      <c r="NW609" s="267"/>
      <c r="NX609" s="203" t="s">
        <v>74</v>
      </c>
      <c r="NY609" s="276" t="s">
        <v>825</v>
      </c>
      <c r="OA609" s="204"/>
      <c r="OB609" s="204">
        <f>VLOOKUP(NY609,$A$681:$F$2354,6,FALSE)</f>
        <v>138</v>
      </c>
      <c r="OC609" s="203" t="s">
        <v>69</v>
      </c>
      <c r="OD609" s="10">
        <f>OB609*1.1</f>
        <v>151.80000000000001</v>
      </c>
      <c r="OE609" s="10"/>
      <c r="OF609" s="267"/>
      <c r="OG609" s="203" t="s">
        <v>74</v>
      </c>
      <c r="OH609" s="276" t="s">
        <v>566</v>
      </c>
      <c r="OJ609" s="204"/>
      <c r="OK609" s="204">
        <f>VLOOKUP(OH609,$A$681:$F$2354,6,FALSE)</f>
        <v>411</v>
      </c>
      <c r="OL609" s="203" t="s">
        <v>69</v>
      </c>
      <c r="OM609" s="10">
        <f>OK609*1.1</f>
        <v>452.1</v>
      </c>
      <c r="ON609" s="10"/>
      <c r="OO609" s="267"/>
      <c r="OP609" s="203" t="s">
        <v>74</v>
      </c>
      <c r="OQ609" s="424" t="s">
        <v>822</v>
      </c>
      <c r="OS609" s="204"/>
      <c r="OT609" s="204">
        <f>VLOOKUP(OQ609,$A$681:$F$2354,6,FALSE)</f>
        <v>57</v>
      </c>
      <c r="OU609" s="203" t="s">
        <v>69</v>
      </c>
      <c r="OV609" s="10">
        <f>OT609*1.1</f>
        <v>62.7</v>
      </c>
      <c r="OW609" s="10"/>
      <c r="OX609" s="267"/>
      <c r="OY609" s="203" t="s">
        <v>74</v>
      </c>
      <c r="OZ609" s="428" t="s">
        <v>2068</v>
      </c>
      <c r="PB609" s="204"/>
      <c r="PC609" s="204">
        <f>VLOOKUP(OZ609,$A$681:$F$2354,6,FALSE)</f>
        <v>86</v>
      </c>
      <c r="PD609" s="203" t="s">
        <v>69</v>
      </c>
      <c r="PE609" s="10">
        <f>PC609*1.1</f>
        <v>94.600000000000009</v>
      </c>
      <c r="PF609" s="10"/>
      <c r="PG609" s="267"/>
      <c r="PH609" s="203" t="s">
        <v>74</v>
      </c>
      <c r="PI609" s="276" t="s">
        <v>566</v>
      </c>
      <c r="PK609" s="204"/>
      <c r="PL609" s="204">
        <f>VLOOKUP(PI609,$A$681:$F$2354,6,FALSE)</f>
        <v>411</v>
      </c>
      <c r="PM609" s="203" t="s">
        <v>69</v>
      </c>
      <c r="PN609" s="10">
        <f>PL609*1.1</f>
        <v>452.1</v>
      </c>
      <c r="PO609" s="10"/>
      <c r="PP609" s="267"/>
      <c r="PQ609" s="203" t="s">
        <v>74</v>
      </c>
      <c r="PR609" s="276" t="s">
        <v>183</v>
      </c>
      <c r="PT609" s="204"/>
      <c r="PU609" s="204" t="e">
        <f>VLOOKUP(PR609,$A$681:$F$2354,6,FALSE)</f>
        <v>#N/A</v>
      </c>
      <c r="PV609" s="203" t="s">
        <v>69</v>
      </c>
      <c r="PW609" s="10" t="e">
        <f>PU609*1.1</f>
        <v>#N/A</v>
      </c>
      <c r="PX609" s="10"/>
      <c r="PY609" s="267"/>
      <c r="PZ609" s="203" t="s">
        <v>74</v>
      </c>
      <c r="QA609" s="276" t="s">
        <v>425</v>
      </c>
      <c r="QC609" s="204"/>
      <c r="QD609" s="204">
        <f>VLOOKUP(QA609,$A$681:$F$2354,6,FALSE)</f>
        <v>884</v>
      </c>
      <c r="QE609" s="203" t="s">
        <v>69</v>
      </c>
      <c r="QF609" s="10">
        <f>QD609*1.1</f>
        <v>972.40000000000009</v>
      </c>
      <c r="QG609" s="10"/>
      <c r="QH609" s="267"/>
      <c r="QI609" s="203" t="s">
        <v>74</v>
      </c>
      <c r="QJ609" s="276" t="s">
        <v>2068</v>
      </c>
      <c r="QL609" s="204"/>
      <c r="QM609" s="204">
        <f>VLOOKUP(QJ609,$A$681:$F$2354,6,FALSE)</f>
        <v>86</v>
      </c>
      <c r="QN609" s="203" t="s">
        <v>69</v>
      </c>
      <c r="QO609" s="10">
        <f>QM609*1.1</f>
        <v>94.600000000000009</v>
      </c>
      <c r="QP609" s="10"/>
      <c r="QQ609" s="267"/>
      <c r="QR609" s="203" t="s">
        <v>74</v>
      </c>
      <c r="QS609" s="276" t="s">
        <v>566</v>
      </c>
      <c r="QU609" s="204"/>
      <c r="QV609" s="204">
        <f>VLOOKUP(QS609,$A$681:$F$2354,6,FALSE)</f>
        <v>411</v>
      </c>
      <c r="QW609" s="203" t="s">
        <v>69</v>
      </c>
      <c r="QX609" s="10">
        <f>QV609*1.1</f>
        <v>452.1</v>
      </c>
      <c r="QY609" s="10"/>
      <c r="QZ609" s="267"/>
      <c r="RA609" s="203" t="s">
        <v>74</v>
      </c>
      <c r="RB609" s="276" t="s">
        <v>566</v>
      </c>
      <c r="RD609" s="204"/>
      <c r="RE609" s="204">
        <f>VLOOKUP(RB609,$A$681:$F$2354,6,FALSE)</f>
        <v>411</v>
      </c>
      <c r="RF609" s="203" t="s">
        <v>69</v>
      </c>
      <c r="RG609" s="10">
        <f>RE609*1.1</f>
        <v>452.1</v>
      </c>
      <c r="RH609" s="10"/>
      <c r="RI609" s="267"/>
      <c r="RJ609" s="203" t="s">
        <v>74</v>
      </c>
      <c r="RK609" s="278" t="s">
        <v>183</v>
      </c>
      <c r="RM609" s="204"/>
      <c r="RN609" s="204" t="e">
        <f>VLOOKUP(RK609,$A$681:$F$2354,6,FALSE)</f>
        <v>#N/A</v>
      </c>
      <c r="RO609" s="203" t="s">
        <v>69</v>
      </c>
      <c r="RP609" s="10" t="e">
        <f>RN609*1.1</f>
        <v>#N/A</v>
      </c>
      <c r="RQ609" s="10"/>
      <c r="RR609" s="267"/>
      <c r="RS609" s="203" t="s">
        <v>74</v>
      </c>
      <c r="RT609" s="276" t="s">
        <v>825</v>
      </c>
      <c r="RV609" s="204"/>
      <c r="RW609" s="204">
        <f>VLOOKUP(RT609,$A$681:$F$2354,6,FALSE)</f>
        <v>138</v>
      </c>
      <c r="RX609" s="203" t="s">
        <v>69</v>
      </c>
      <c r="RY609" s="10">
        <f>RW609*1.1</f>
        <v>151.80000000000001</v>
      </c>
      <c r="RZ609" s="10"/>
      <c r="SA609" s="273"/>
      <c r="SB609" s="203" t="s">
        <v>74</v>
      </c>
      <c r="SC609" s="276" t="s">
        <v>825</v>
      </c>
      <c r="SE609" s="204"/>
      <c r="SF609" s="204">
        <f>VLOOKUP(SC609,$A$681:$F$2354,6,FALSE)</f>
        <v>138</v>
      </c>
      <c r="SG609" s="203" t="s">
        <v>69</v>
      </c>
      <c r="SH609" s="10">
        <f>SF609*1.1</f>
        <v>151.80000000000001</v>
      </c>
      <c r="SI609" s="10"/>
      <c r="SJ609" s="273"/>
      <c r="SK609" s="203" t="s">
        <v>74</v>
      </c>
      <c r="SL609" s="276" t="s">
        <v>1642</v>
      </c>
      <c r="SN609" s="204"/>
      <c r="SO609" s="204">
        <f>VLOOKUP(SL609,$A$681:$F$2354,6,FALSE)</f>
        <v>40</v>
      </c>
      <c r="SP609" s="203" t="s">
        <v>69</v>
      </c>
      <c r="SQ609" s="10">
        <f>SO609*1.1</f>
        <v>44</v>
      </c>
      <c r="SR609" s="10"/>
      <c r="SS609" s="273"/>
      <c r="ST609" s="203" t="s">
        <v>74</v>
      </c>
      <c r="SU609" s="276" t="s">
        <v>437</v>
      </c>
      <c r="SW609" s="204"/>
      <c r="SX609" s="204">
        <f>VLOOKUP(SU609,$A$681:$F$2354,6,FALSE)</f>
        <v>163</v>
      </c>
      <c r="SY609" s="203" t="s">
        <v>69</v>
      </c>
      <c r="SZ609" s="10">
        <f>SX609*1.1</f>
        <v>179.3</v>
      </c>
      <c r="TA609" s="10"/>
      <c r="TB609" s="273"/>
      <c r="TC609" s="203" t="s">
        <v>74</v>
      </c>
      <c r="TD609" s="428" t="s">
        <v>437</v>
      </c>
      <c r="TF609" s="204"/>
      <c r="TG609" s="204">
        <f>VLOOKUP(TD609,$A$681:$F$2354,6,FALSE)</f>
        <v>163</v>
      </c>
      <c r="TH609" s="203" t="s">
        <v>69</v>
      </c>
      <c r="TI609" s="10">
        <f>TG609*1.1</f>
        <v>179.3</v>
      </c>
      <c r="TK609" s="273"/>
      <c r="TL609" s="203" t="s">
        <v>74</v>
      </c>
      <c r="TM609" s="276" t="s">
        <v>2068</v>
      </c>
      <c r="TO609" s="204"/>
      <c r="TP609" s="204">
        <f>VLOOKUP(TM609,$A$681:$F$2354,6,FALSE)</f>
        <v>86</v>
      </c>
      <c r="TQ609" s="203" t="s">
        <v>69</v>
      </c>
      <c r="TR609" s="10">
        <f>TP609*1.1</f>
        <v>94.600000000000009</v>
      </c>
      <c r="TS609" s="10"/>
      <c r="TT609" s="273"/>
      <c r="TU609" s="203" t="s">
        <v>74</v>
      </c>
      <c r="TV609" s="276" t="s">
        <v>2068</v>
      </c>
      <c r="TX609" s="204"/>
      <c r="TY609" s="204">
        <f>VLOOKUP(TV609,$A$681:$F$2354,6,FALSE)</f>
        <v>86</v>
      </c>
      <c r="TZ609" s="203" t="s">
        <v>69</v>
      </c>
      <c r="UA609" s="10">
        <f>TY609*1.1</f>
        <v>94.600000000000009</v>
      </c>
      <c r="UB609" s="10"/>
      <c r="UC609" s="273"/>
      <c r="UD609" s="203" t="s">
        <v>74</v>
      </c>
      <c r="UE609" s="285" t="s">
        <v>183</v>
      </c>
      <c r="UG609" s="204"/>
      <c r="UH609" s="204" t="e">
        <f>VLOOKUP(UE609,$A$681:$F$2354,6,FALSE)</f>
        <v>#N/A</v>
      </c>
      <c r="UI609" s="203" t="s">
        <v>69</v>
      </c>
      <c r="UJ609" s="10" t="e">
        <f>UH609*1.1</f>
        <v>#N/A</v>
      </c>
      <c r="UK609" s="10"/>
      <c r="UL609" s="273"/>
      <c r="UM609" s="203" t="s">
        <v>74</v>
      </c>
      <c r="UN609" s="276" t="s">
        <v>2068</v>
      </c>
      <c r="UP609" s="204"/>
      <c r="UQ609" s="204">
        <f>VLOOKUP(UN609,$A$681:$F$2354,6,FALSE)</f>
        <v>86</v>
      </c>
      <c r="UR609" s="203" t="s">
        <v>69</v>
      </c>
      <c r="US609" s="10">
        <f>UQ609*1.1</f>
        <v>94.600000000000009</v>
      </c>
      <c r="UT609" s="10"/>
      <c r="UU609" s="273"/>
      <c r="UV609" s="203" t="s">
        <v>74</v>
      </c>
      <c r="UW609" s="276" t="s">
        <v>425</v>
      </c>
      <c r="UY609" s="204"/>
      <c r="UZ609" s="204">
        <f>VLOOKUP(UW609,$A$681:$F$2354,6,FALSE)</f>
        <v>884</v>
      </c>
      <c r="VA609" s="203" t="s">
        <v>69</v>
      </c>
      <c r="VB609" s="10">
        <f>UZ609*1.1</f>
        <v>972.40000000000009</v>
      </c>
      <c r="VC609" s="10"/>
      <c r="VD609" s="273"/>
      <c r="VE609" s="203" t="s">
        <v>74</v>
      </c>
      <c r="VF609" s="276" t="s">
        <v>517</v>
      </c>
      <c r="VH609" s="204"/>
      <c r="VI609" s="204">
        <f>VLOOKUP(VF609,$A$681:$F$2354,6,FALSE)</f>
        <v>458</v>
      </c>
      <c r="VJ609" s="203" t="s">
        <v>69</v>
      </c>
      <c r="VK609" s="10">
        <f>VI609*1.1</f>
        <v>503.80000000000007</v>
      </c>
      <c r="VL609" s="10"/>
      <c r="VM609" s="273"/>
      <c r="VN609" s="203" t="s">
        <v>74</v>
      </c>
      <c r="VO609" s="276" t="s">
        <v>471</v>
      </c>
      <c r="VQ609" s="204"/>
      <c r="VR609" s="204">
        <f>VLOOKUP(VO609,$A$681:$F$2354,6,FALSE)</f>
        <v>36</v>
      </c>
      <c r="VS609" s="203" t="s">
        <v>69</v>
      </c>
      <c r="VT609" s="10">
        <f>VR609*1.1</f>
        <v>39.6</v>
      </c>
      <c r="VU609" s="10"/>
      <c r="VV609" s="273"/>
      <c r="VW609" s="203" t="s">
        <v>74</v>
      </c>
      <c r="VX609" s="278" t="s">
        <v>183</v>
      </c>
      <c r="VZ609" s="204"/>
      <c r="WA609" s="204" t="e">
        <f>VLOOKUP(VX609,$A$681:$F$2354,6,FALSE)</f>
        <v>#N/A</v>
      </c>
      <c r="WB609" s="203" t="s">
        <v>69</v>
      </c>
      <c r="WC609" s="10" t="e">
        <f>WA609*1.1</f>
        <v>#N/A</v>
      </c>
      <c r="WE609" s="273"/>
      <c r="WF609" s="203" t="s">
        <v>74</v>
      </c>
      <c r="WG609" s="276" t="s">
        <v>473</v>
      </c>
      <c r="WI609" s="204"/>
      <c r="WJ609" s="204">
        <f>VLOOKUP(WG609,$A$681:$F$2354,6,FALSE)</f>
        <v>423</v>
      </c>
      <c r="WK609" s="203" t="s">
        <v>69</v>
      </c>
      <c r="WL609" s="10">
        <f>WJ609*1.1</f>
        <v>465.3</v>
      </c>
      <c r="WN609" s="273"/>
      <c r="WO609" s="203" t="s">
        <v>74</v>
      </c>
      <c r="WP609" s="278" t="s">
        <v>183</v>
      </c>
      <c r="WQ609" s="204"/>
      <c r="WR609" s="204"/>
      <c r="WS609" s="204" t="e">
        <f>VLOOKUP(WP609,$A$681:$F$2354,6,FALSE)</f>
        <v>#N/A</v>
      </c>
      <c r="WT609" s="203" t="s">
        <v>69</v>
      </c>
      <c r="WU609" s="10" t="e">
        <f>WS609*1.1</f>
        <v>#N/A</v>
      </c>
      <c r="WV609" s="10"/>
      <c r="WW609" s="273"/>
      <c r="WX609" s="203" t="s">
        <v>74</v>
      </c>
      <c r="WY609" s="278" t="s">
        <v>183</v>
      </c>
      <c r="XA609" s="204"/>
      <c r="XB609" s="204" t="e">
        <f>VLOOKUP(WY609,$A$681:$F$2354,6,FALSE)</f>
        <v>#N/A</v>
      </c>
      <c r="XC609" s="203" t="s">
        <v>69</v>
      </c>
      <c r="XD609" s="10" t="e">
        <f>XB609*1.1</f>
        <v>#N/A</v>
      </c>
      <c r="XF609" s="273"/>
      <c r="XG609" s="203" t="s">
        <v>74</v>
      </c>
      <c r="XH609" s="276" t="s">
        <v>437</v>
      </c>
      <c r="XJ609" s="204"/>
      <c r="XK609" s="204">
        <f>VLOOKUP(XH609,$A$681:$F$2354,6,FALSE)</f>
        <v>163</v>
      </c>
      <c r="XL609" s="203" t="s">
        <v>69</v>
      </c>
      <c r="XM609" s="10">
        <f>XK609*1.1</f>
        <v>179.3</v>
      </c>
      <c r="XO609" s="273"/>
      <c r="XP609" s="203" t="s">
        <v>74</v>
      </c>
      <c r="XQ609" s="276" t="s">
        <v>822</v>
      </c>
      <c r="XS609" s="204"/>
      <c r="XT609" s="204">
        <f>VLOOKUP(XQ609,$A$681:$F$2354,6,FALSE)</f>
        <v>57</v>
      </c>
      <c r="XU609" s="203" t="s">
        <v>69</v>
      </c>
      <c r="XV609" s="10">
        <f>XT609*1.1</f>
        <v>62.7</v>
      </c>
      <c r="XW609" s="10"/>
      <c r="XX609" s="273"/>
      <c r="XY609" s="203" t="s">
        <v>74</v>
      </c>
      <c r="XZ609" s="276" t="s">
        <v>679</v>
      </c>
      <c r="YB609" s="204"/>
      <c r="YC609" s="204">
        <f>VLOOKUP(XZ609,$A$681:$F$2354,6,FALSE)</f>
        <v>273</v>
      </c>
      <c r="YD609" s="203" t="s">
        <v>69</v>
      </c>
      <c r="YE609" s="10">
        <f>YC609*1.1</f>
        <v>300.3</v>
      </c>
      <c r="YG609" s="273"/>
      <c r="YH609" s="203" t="s">
        <v>74</v>
      </c>
      <c r="YI609" s="278" t="s">
        <v>183</v>
      </c>
      <c r="YK609" s="204"/>
      <c r="YL609" s="204" t="e">
        <f>VLOOKUP(YI609,$A$681:$F$2354,6,FALSE)</f>
        <v>#N/A</v>
      </c>
      <c r="YM609" s="203" t="s">
        <v>69</v>
      </c>
      <c r="YN609" s="10" t="e">
        <f>YL609*1.1</f>
        <v>#N/A</v>
      </c>
      <c r="YO609" s="10"/>
      <c r="YP609" s="273"/>
      <c r="YQ609" s="203" t="s">
        <v>74</v>
      </c>
      <c r="YR609" s="278" t="s">
        <v>183</v>
      </c>
      <c r="YT609" s="204"/>
      <c r="YU609" s="204" t="e">
        <f>VLOOKUP(YR609,$A$681:$F$2354,6,FALSE)</f>
        <v>#N/A</v>
      </c>
      <c r="YV609" s="203" t="s">
        <v>69</v>
      </c>
      <c r="YW609" s="10" t="e">
        <f>YU609*1.1</f>
        <v>#N/A</v>
      </c>
      <c r="YY609" s="273"/>
      <c r="YZ609" s="203" t="s">
        <v>74</v>
      </c>
      <c r="ZA609" s="428" t="s">
        <v>711</v>
      </c>
      <c r="ZC609" s="204"/>
      <c r="ZD609" s="204">
        <f>VLOOKUP(ZA609,$A$681:$F$2354,6,FALSE)</f>
        <v>129</v>
      </c>
      <c r="ZE609" s="203" t="s">
        <v>69</v>
      </c>
      <c r="ZF609" s="10">
        <f>ZD609*1.1</f>
        <v>141.9</v>
      </c>
      <c r="ZH609" s="273"/>
      <c r="ZI609" s="203" t="s">
        <v>74</v>
      </c>
      <c r="ZJ609" s="276" t="s">
        <v>711</v>
      </c>
      <c r="ZL609" s="204"/>
      <c r="ZM609" s="204">
        <f>VLOOKUP(ZJ609,$A$681:$F$2354,6,FALSE)</f>
        <v>129</v>
      </c>
      <c r="ZN609" s="203" t="s">
        <v>69</v>
      </c>
      <c r="ZO609" s="10">
        <f>ZM609*1.1</f>
        <v>141.9</v>
      </c>
      <c r="ZQ609" s="273"/>
      <c r="ZR609" s="203" t="s">
        <v>74</v>
      </c>
      <c r="ZS609" s="276" t="s">
        <v>711</v>
      </c>
      <c r="ZU609" s="204"/>
      <c r="ZV609" s="204">
        <f>VLOOKUP(ZS609,$A$681:$F$2354,6,FALSE)</f>
        <v>129</v>
      </c>
      <c r="ZW609" s="203" t="s">
        <v>69</v>
      </c>
      <c r="ZX609" s="10">
        <f>ZV609*1.1</f>
        <v>141.9</v>
      </c>
      <c r="ZY609" s="10"/>
      <c r="ZZ609" s="273"/>
      <c r="AAA609" s="203" t="s">
        <v>74</v>
      </c>
      <c r="AAB609" s="276" t="s">
        <v>428</v>
      </c>
      <c r="AAD609" s="204"/>
      <c r="AAE609" s="204">
        <f>VLOOKUP(AAB609,$A$681:$F$2354,6,FALSE)</f>
        <v>73</v>
      </c>
      <c r="AAF609" s="203" t="s">
        <v>69</v>
      </c>
      <c r="AAG609" s="10">
        <f>AAE609*1.1</f>
        <v>80.300000000000011</v>
      </c>
      <c r="AAH609" s="10"/>
      <c r="AAI609" s="273"/>
      <c r="AAJ609" s="203" t="s">
        <v>74</v>
      </c>
      <c r="AAK609" s="276" t="s">
        <v>822</v>
      </c>
      <c r="AAM609" s="204"/>
      <c r="AAN609" s="204">
        <f>VLOOKUP(AAK609,$A$681:$F$2354,6,FALSE)</f>
        <v>57</v>
      </c>
      <c r="AAO609" s="203" t="s">
        <v>69</v>
      </c>
      <c r="AAP609" s="10">
        <f>AAN609*1.1</f>
        <v>62.7</v>
      </c>
      <c r="AAQ609" s="10"/>
      <c r="AAR609" s="273"/>
      <c r="AAS609" s="203" t="s">
        <v>74</v>
      </c>
      <c r="AAT609" s="276" t="s">
        <v>2068</v>
      </c>
      <c r="AAV609" s="204"/>
      <c r="AAW609" s="204">
        <f>VLOOKUP(AAT609,$A$681:$F$2354,6,FALSE)</f>
        <v>86</v>
      </c>
      <c r="AAX609" s="203" t="s">
        <v>69</v>
      </c>
      <c r="AAY609" s="10">
        <f>AAW609*1.1</f>
        <v>94.600000000000009</v>
      </c>
      <c r="AAZ609" s="10"/>
      <c r="ABA609" s="273"/>
      <c r="ABB609" s="203" t="s">
        <v>74</v>
      </c>
      <c r="ABC609" s="278" t="s">
        <v>183</v>
      </c>
      <c r="ABE609" s="204"/>
      <c r="ABF609" s="204" t="e">
        <f>VLOOKUP(ABC609,$A$681:$F$2354,6,FALSE)</f>
        <v>#N/A</v>
      </c>
      <c r="ABG609" s="203" t="s">
        <v>69</v>
      </c>
      <c r="ABH609" s="10" t="e">
        <f>ABF609*1.1</f>
        <v>#N/A</v>
      </c>
      <c r="ABI609" s="10"/>
      <c r="ABJ609" s="273"/>
      <c r="ABK609" s="203" t="s">
        <v>74</v>
      </c>
      <c r="ABL609" s="276" t="s">
        <v>437</v>
      </c>
      <c r="ABN609" s="204"/>
      <c r="ABO609" s="204">
        <f>VLOOKUP(ABL609,$A$681:$F$2354,6,FALSE)</f>
        <v>163</v>
      </c>
      <c r="ABP609" s="203" t="s">
        <v>69</v>
      </c>
      <c r="ABQ609" s="10">
        <f>ABO609*1.1</f>
        <v>179.3</v>
      </c>
      <c r="ABR609" s="10"/>
      <c r="ABS609" s="273"/>
      <c r="ABT609" s="203" t="s">
        <v>74</v>
      </c>
      <c r="ABU609" s="276" t="s">
        <v>517</v>
      </c>
      <c r="ABW609" s="204"/>
      <c r="ABX609" s="204">
        <f>VLOOKUP(ABU609,$A$681:$F$2354,6,FALSE)</f>
        <v>458</v>
      </c>
      <c r="ABY609" s="203" t="s">
        <v>69</v>
      </c>
      <c r="ABZ609" s="10">
        <f>ABX609*1.1</f>
        <v>503.80000000000007</v>
      </c>
      <c r="ACA609" s="10"/>
      <c r="ACB609" s="273"/>
      <c r="ACC609" s="203" t="s">
        <v>74</v>
      </c>
      <c r="ACD609" s="278" t="s">
        <v>183</v>
      </c>
      <c r="ACF609" s="204"/>
      <c r="ACG609" s="204" t="e">
        <f>VLOOKUP(ACD609,$A$681:$F$2354,6,FALSE)</f>
        <v>#N/A</v>
      </c>
      <c r="ACH609" s="203" t="s">
        <v>69</v>
      </c>
      <c r="ACI609" s="10" t="e">
        <f>ACG609*1.1</f>
        <v>#N/A</v>
      </c>
      <c r="ACJ609" s="10"/>
      <c r="ACK609" s="273"/>
      <c r="ACL609" s="203" t="s">
        <v>74</v>
      </c>
      <c r="ACM609" s="278" t="s">
        <v>183</v>
      </c>
      <c r="ACO609" s="204"/>
      <c r="ACP609" s="204" t="e">
        <f>VLOOKUP(ACM609,$A$681:$F$2354,6,FALSE)</f>
        <v>#N/A</v>
      </c>
      <c r="ACQ609" s="203" t="s">
        <v>69</v>
      </c>
      <c r="ACR609" s="10" t="e">
        <f>ACP609*1.1</f>
        <v>#N/A</v>
      </c>
      <c r="ACS609" s="10"/>
      <c r="ACT609" s="273"/>
      <c r="ACU609" s="203" t="s">
        <v>74</v>
      </c>
      <c r="ACV609" s="278" t="s">
        <v>183</v>
      </c>
      <c r="ACX609" s="204"/>
      <c r="ACY609" s="204" t="e">
        <f>VLOOKUP(ACV609,$A$681:$F$2354,6,FALSE)</f>
        <v>#N/A</v>
      </c>
      <c r="ACZ609" s="203" t="s">
        <v>69</v>
      </c>
      <c r="ADA609" s="10" t="e">
        <f>ACY609*1.1</f>
        <v>#N/A</v>
      </c>
      <c r="ADB609" s="10"/>
      <c r="ADC609" s="273"/>
      <c r="ADD609" s="203" t="s">
        <v>74</v>
      </c>
      <c r="ADE609" s="278" t="s">
        <v>183</v>
      </c>
      <c r="ADG609" s="204"/>
      <c r="ADH609" s="204" t="e">
        <f>VLOOKUP(ADE609,$A$681:$F$2354,6,FALSE)</f>
        <v>#N/A</v>
      </c>
      <c r="ADI609" s="203" t="s">
        <v>69</v>
      </c>
      <c r="ADJ609" s="10" t="e">
        <f>ADH609*1.1</f>
        <v>#N/A</v>
      </c>
      <c r="ADL609" s="273"/>
      <c r="ADM609" s="203" t="s">
        <v>74</v>
      </c>
      <c r="ADN609" s="278" t="s">
        <v>183</v>
      </c>
      <c r="ADP609" s="204"/>
      <c r="ADQ609" s="204" t="e">
        <f>VLOOKUP(ADN609,$A$681:$F$2354,6,FALSE)</f>
        <v>#N/A</v>
      </c>
      <c r="ADR609" s="203" t="s">
        <v>69</v>
      </c>
      <c r="ADS609" s="10" t="e">
        <f>ADQ609*1.1</f>
        <v>#N/A</v>
      </c>
      <c r="ADT609" s="10"/>
      <c r="ADU609" s="273"/>
      <c r="ADV609" s="203" t="s">
        <v>74</v>
      </c>
      <c r="ADW609" s="278" t="s">
        <v>183</v>
      </c>
      <c r="ADY609" s="204"/>
      <c r="ADZ609" s="204" t="e">
        <f>VLOOKUP(ADW609,$A$681:$F$2354,6,FALSE)</f>
        <v>#N/A</v>
      </c>
      <c r="AEA609" s="203" t="s">
        <v>69</v>
      </c>
      <c r="AEB609" s="10" t="e">
        <f>ADZ609*1.1</f>
        <v>#N/A</v>
      </c>
      <c r="AED609" s="273"/>
      <c r="AEE609" s="203" t="s">
        <v>74</v>
      </c>
      <c r="AEF609" s="278" t="s">
        <v>183</v>
      </c>
      <c r="AEH609" s="204"/>
      <c r="AEI609" s="204" t="e">
        <f>VLOOKUP(AEF609,$A$681:$F$2354,6,FALSE)</f>
        <v>#N/A</v>
      </c>
      <c r="AEJ609" s="203" t="s">
        <v>69</v>
      </c>
      <c r="AEK609" s="10" t="e">
        <f>AEI609*1.1</f>
        <v>#N/A</v>
      </c>
      <c r="AEM609" s="273"/>
      <c r="AEN609" s="203" t="s">
        <v>74</v>
      </c>
      <c r="AEO609" s="278" t="s">
        <v>183</v>
      </c>
      <c r="AEQ609" s="204"/>
      <c r="AER609" s="204" t="e">
        <f>VLOOKUP(AEO609,$A$681:$F$2354,6,FALSE)</f>
        <v>#N/A</v>
      </c>
      <c r="AES609" s="203" t="s">
        <v>69</v>
      </c>
      <c r="AET609" s="10" t="e">
        <f>AER609*1.1</f>
        <v>#N/A</v>
      </c>
      <c r="AEV609" s="273"/>
      <c r="AEW609" s="203" t="s">
        <v>74</v>
      </c>
      <c r="AEX609" s="278" t="s">
        <v>183</v>
      </c>
      <c r="AEZ609" s="204"/>
      <c r="AFA609" s="204" t="e">
        <f>VLOOKUP(AEX609,$A$681:$F$2354,6,FALSE)</f>
        <v>#N/A</v>
      </c>
      <c r="AFB609" s="203" t="s">
        <v>69</v>
      </c>
      <c r="AFC609" s="10" t="e">
        <f>AFA609*1.1</f>
        <v>#N/A</v>
      </c>
      <c r="AFD609" s="10"/>
      <c r="AFE609" s="273"/>
      <c r="AFF609" s="203" t="s">
        <v>74</v>
      </c>
      <c r="AFG609" s="278" t="s">
        <v>183</v>
      </c>
      <c r="AFI609" s="204"/>
      <c r="AFJ609" s="204" t="e">
        <f>VLOOKUP(AFG609,$A$681:$F$2354,6,FALSE)</f>
        <v>#N/A</v>
      </c>
      <c r="AFK609" s="203" t="s">
        <v>69</v>
      </c>
      <c r="AFL609" s="10" t="e">
        <f>AFJ609*1.1</f>
        <v>#N/A</v>
      </c>
      <c r="AFM609" s="10"/>
      <c r="AFN609" s="273"/>
      <c r="AFO609" s="203" t="s">
        <v>74</v>
      </c>
      <c r="AFP609" s="278" t="s">
        <v>183</v>
      </c>
      <c r="AFR609" s="204"/>
      <c r="AFS609" s="204" t="e">
        <f>VLOOKUP(AFP609,$A$681:$F$2354,6,FALSE)</f>
        <v>#N/A</v>
      </c>
      <c r="AFT609" s="203" t="s">
        <v>69</v>
      </c>
      <c r="AFU609" s="10" t="e">
        <f>AFS609*1.1</f>
        <v>#N/A</v>
      </c>
      <c r="AFV609" s="10"/>
      <c r="AFW609" s="273"/>
      <c r="AFX609" s="203" t="s">
        <v>74</v>
      </c>
      <c r="AFY609" s="278" t="s">
        <v>183</v>
      </c>
      <c r="AGA609" s="204"/>
      <c r="AGB609" s="204" t="e">
        <f>VLOOKUP(AFY609,$A$681:$F$2354,6,FALSE)</f>
        <v>#N/A</v>
      </c>
      <c r="AGC609" s="203" t="s">
        <v>69</v>
      </c>
      <c r="AGD609" s="10" t="e">
        <f>AGB609*1.1</f>
        <v>#N/A</v>
      </c>
      <c r="AGE609" s="10"/>
      <c r="AGF609" s="273"/>
      <c r="AGG609" s="203" t="s">
        <v>74</v>
      </c>
      <c r="AGH609" s="278" t="s">
        <v>183</v>
      </c>
      <c r="AGJ609" s="204"/>
      <c r="AGK609" s="204" t="e">
        <f>VLOOKUP(AGH609,$A$681:$F$2354,6,FALSE)</f>
        <v>#N/A</v>
      </c>
      <c r="AGL609" s="203" t="s">
        <v>69</v>
      </c>
      <c r="AGM609" s="10" t="e">
        <f>AGK609*1.1</f>
        <v>#N/A</v>
      </c>
      <c r="AGN609" s="10"/>
      <c r="AGO609" s="273"/>
      <c r="AGP609" s="203" t="s">
        <v>74</v>
      </c>
      <c r="AGQ609" s="278" t="s">
        <v>183</v>
      </c>
      <c r="AGS609" s="204"/>
      <c r="AGT609" s="204" t="e">
        <f>VLOOKUP(AGQ609,$A$681:$F$2354,6,FALSE)</f>
        <v>#N/A</v>
      </c>
      <c r="AGU609" s="203" t="s">
        <v>69</v>
      </c>
      <c r="AGV609" s="10" t="e">
        <f>AGT609*1.1</f>
        <v>#N/A</v>
      </c>
      <c r="AGW609" s="10"/>
      <c r="AGX609" s="273"/>
      <c r="AGY609" s="203" t="s">
        <v>74</v>
      </c>
      <c r="AGZ609" s="276" t="s">
        <v>679</v>
      </c>
      <c r="AHB609" s="204"/>
      <c r="AHC609" s="204">
        <f>VLOOKUP(AGZ609,$A$681:$F$2354,6,FALSE)</f>
        <v>273</v>
      </c>
      <c r="AHD609" s="203" t="s">
        <v>69</v>
      </c>
      <c r="AHE609" s="10">
        <f>AHC609*1.1</f>
        <v>300.3</v>
      </c>
      <c r="AHF609" s="10"/>
      <c r="AHG609" s="273"/>
      <c r="AHH609" s="203" t="s">
        <v>74</v>
      </c>
      <c r="AHI609" s="276" t="s">
        <v>428</v>
      </c>
      <c r="AHK609" s="204"/>
      <c r="AHL609" s="204">
        <f>VLOOKUP(AHI609,$A$681:$F$2354,6,FALSE)</f>
        <v>73</v>
      </c>
      <c r="AHM609" s="203" t="s">
        <v>69</v>
      </c>
      <c r="AHN609" s="10">
        <f>AHL609*1.1</f>
        <v>80.300000000000011</v>
      </c>
      <c r="AHO609" s="10"/>
      <c r="AHP609" s="273"/>
      <c r="AHQ609" s="203" t="s">
        <v>74</v>
      </c>
      <c r="AHR609" s="276" t="s">
        <v>679</v>
      </c>
      <c r="AHT609" s="204"/>
      <c r="AHU609" s="204">
        <f>VLOOKUP(AHR609,$A$681:$F$2354,6,FALSE)</f>
        <v>273</v>
      </c>
      <c r="AHV609" s="203" t="s">
        <v>69</v>
      </c>
      <c r="AHW609" s="10">
        <f>AHU609*1.1</f>
        <v>300.3</v>
      </c>
      <c r="AHX609" s="10"/>
      <c r="AHY609" s="273"/>
      <c r="AHZ609" s="203" t="s">
        <v>74</v>
      </c>
      <c r="AIA609" s="276" t="s">
        <v>1642</v>
      </c>
      <c r="AIC609" s="204"/>
      <c r="AID609" s="204">
        <f>VLOOKUP(AIA609,$A$681:$F$2354,6,FALSE)</f>
        <v>40</v>
      </c>
      <c r="AIE609" s="203" t="s">
        <v>69</v>
      </c>
      <c r="AIF609" s="10">
        <f>AID609*1.1</f>
        <v>44</v>
      </c>
      <c r="AIG609" s="10"/>
      <c r="AIH609" s="273"/>
      <c r="AII609" s="203" t="s">
        <v>74</v>
      </c>
      <c r="AIJ609" s="276" t="s">
        <v>437</v>
      </c>
      <c r="AIL609" s="204"/>
      <c r="AIM609" s="204">
        <f>VLOOKUP(AIJ609,$A$681:$F$2354,6,FALSE)</f>
        <v>163</v>
      </c>
      <c r="AIN609" s="203" t="s">
        <v>69</v>
      </c>
      <c r="AIO609" s="10">
        <f>AIM609*1.1</f>
        <v>179.3</v>
      </c>
      <c r="AIP609" s="10"/>
      <c r="AIQ609" s="273"/>
      <c r="AIR609" s="203" t="s">
        <v>74</v>
      </c>
      <c r="AIS609" s="276" t="s">
        <v>473</v>
      </c>
      <c r="AIU609" s="204"/>
      <c r="AIV609" s="204">
        <f>VLOOKUP(AIS609,$A$681:$F$2354,6,FALSE)</f>
        <v>423</v>
      </c>
      <c r="AIW609" s="203" t="s">
        <v>69</v>
      </c>
      <c r="AIX609" s="10">
        <f>AIV609*1.1</f>
        <v>465.3</v>
      </c>
      <c r="AIY609" s="10"/>
      <c r="AIZ609" s="273"/>
      <c r="AJA609" s="203" t="s">
        <v>74</v>
      </c>
      <c r="AJB609" s="276" t="s">
        <v>2068</v>
      </c>
      <c r="AJD609" s="204"/>
      <c r="AJE609" s="204">
        <f>VLOOKUP(AJB609,$A$681:$F$2354,6,FALSE)</f>
        <v>86</v>
      </c>
      <c r="AJF609" s="203" t="s">
        <v>69</v>
      </c>
      <c r="AJG609" s="10">
        <f>AJE609*1.1</f>
        <v>94.600000000000009</v>
      </c>
      <c r="AJH609" s="10"/>
      <c r="AJI609" s="273"/>
      <c r="AJJ609" s="203" t="s">
        <v>74</v>
      </c>
      <c r="AJK609" s="276" t="s">
        <v>679</v>
      </c>
      <c r="AJM609" s="204"/>
      <c r="AJN609" s="204">
        <f>VLOOKUP(AJK609,$A$681:$F$2354,6,FALSE)</f>
        <v>273</v>
      </c>
      <c r="AJO609" s="203" t="s">
        <v>69</v>
      </c>
      <c r="AJP609" s="10">
        <f>AJN609*1.1</f>
        <v>300.3</v>
      </c>
      <c r="AJQ609" s="10"/>
      <c r="AJR609" s="273"/>
      <c r="AJS609" s="203" t="s">
        <v>74</v>
      </c>
      <c r="AJT609" s="431" t="s">
        <v>426</v>
      </c>
      <c r="AJV609" s="204"/>
      <c r="AJW609" s="204">
        <f>VLOOKUP(AJT609,$A$681:$F$2354,6,FALSE)</f>
        <v>181</v>
      </c>
      <c r="AJX609" s="203" t="s">
        <v>69</v>
      </c>
      <c r="AJY609" s="10">
        <f>AJW609*1.1</f>
        <v>199.10000000000002</v>
      </c>
      <c r="AJZ609" s="10"/>
      <c r="AKA609" s="273"/>
      <c r="AKB609" s="203" t="s">
        <v>74</v>
      </c>
      <c r="AKC609" s="276" t="s">
        <v>566</v>
      </c>
      <c r="AKE609" s="204"/>
      <c r="AKF609" s="204">
        <f>VLOOKUP(AKC609,$A$681:$F$2354,6,FALSE)</f>
        <v>411</v>
      </c>
      <c r="AKG609" s="203" t="s">
        <v>69</v>
      </c>
      <c r="AKH609" s="10">
        <f>AKF609*1.1</f>
        <v>452.1</v>
      </c>
      <c r="AKI609" s="10"/>
      <c r="AKJ609" s="273"/>
      <c r="AKK609" s="203" t="s">
        <v>74</v>
      </c>
      <c r="AKL609" s="276" t="s">
        <v>2068</v>
      </c>
      <c r="AKN609" s="204"/>
      <c r="AKO609" s="204">
        <f>VLOOKUP(AKL609,$A$681:$F$2354,6,FALSE)</f>
        <v>86</v>
      </c>
      <c r="AKP609" s="203" t="s">
        <v>69</v>
      </c>
      <c r="AKQ609" s="10">
        <f>AKO609*1.1</f>
        <v>94.600000000000009</v>
      </c>
      <c r="AKR609" s="10"/>
      <c r="AKS609" s="273"/>
      <c r="AKT609" s="203" t="s">
        <v>74</v>
      </c>
      <c r="AKU609" s="276" t="s">
        <v>426</v>
      </c>
      <c r="AKW609" s="204"/>
      <c r="AKX609" s="204">
        <f>VLOOKUP(AKU609,$A$681:$F$2354,6,FALSE)</f>
        <v>181</v>
      </c>
      <c r="AKY609" s="203" t="s">
        <v>69</v>
      </c>
      <c r="AKZ609" s="10">
        <f>AKX609*1.1</f>
        <v>199.10000000000002</v>
      </c>
      <c r="ALA609" s="10"/>
      <c r="ALB609" s="273"/>
      <c r="ALC609" s="203" t="s">
        <v>74</v>
      </c>
      <c r="ALD609" s="276" t="s">
        <v>517</v>
      </c>
      <c r="ALF609" s="204"/>
      <c r="ALG609" s="204">
        <f>VLOOKUP(ALD609,$A$681:$F$2354,6,FALSE)</f>
        <v>458</v>
      </c>
      <c r="ALH609" s="203" t="s">
        <v>69</v>
      </c>
      <c r="ALI609" s="10">
        <f>ALG609*1.1</f>
        <v>503.80000000000007</v>
      </c>
      <c r="ALJ609" s="10"/>
      <c r="ALK609" s="273"/>
      <c r="ALL609" s="203" t="s">
        <v>74</v>
      </c>
      <c r="ALM609" s="276" t="s">
        <v>711</v>
      </c>
      <c r="ALO609" s="204"/>
      <c r="ALP609" s="204">
        <f>VLOOKUP(ALM609,$A$681:$F$2354,6,FALSE)</f>
        <v>129</v>
      </c>
      <c r="ALQ609" s="203" t="s">
        <v>69</v>
      </c>
      <c r="ALR609" s="10">
        <f>ALP609*1.1</f>
        <v>141.9</v>
      </c>
      <c r="ALS609" s="10"/>
      <c r="ALT609" s="273"/>
      <c r="ALU609" s="203" t="s">
        <v>74</v>
      </c>
      <c r="ALV609" s="276" t="s">
        <v>822</v>
      </c>
      <c r="ALX609" s="204"/>
      <c r="ALY609" s="204">
        <f>VLOOKUP(ALV609,$A$681:$F$2354,6,FALSE)</f>
        <v>57</v>
      </c>
      <c r="ALZ609" s="203" t="s">
        <v>69</v>
      </c>
      <c r="AMA609" s="10">
        <f>ALY609*1.1</f>
        <v>62.7</v>
      </c>
      <c r="AMB609" s="10"/>
      <c r="AMC609" s="273"/>
      <c r="AMD609" s="203" t="s">
        <v>74</v>
      </c>
      <c r="AME609" s="276" t="s">
        <v>425</v>
      </c>
      <c r="AMG609" s="204"/>
      <c r="AMH609" s="204">
        <f>VLOOKUP(AME609,$A$681:$F$2354,6,FALSE)</f>
        <v>884</v>
      </c>
      <c r="AMI609" s="203" t="s">
        <v>69</v>
      </c>
      <c r="AMJ609" s="10">
        <f>AMH609*1.1</f>
        <v>972.40000000000009</v>
      </c>
      <c r="AMK609" s="10"/>
      <c r="AML609" s="273"/>
      <c r="AMM609" s="203" t="s">
        <v>74</v>
      </c>
      <c r="AMN609" s="276" t="s">
        <v>473</v>
      </c>
      <c r="AMP609" s="204"/>
      <c r="AMQ609" s="204">
        <f>VLOOKUP(AMN609,$A$681:$F$2354,6,FALSE)</f>
        <v>423</v>
      </c>
      <c r="AMR609" s="203" t="s">
        <v>69</v>
      </c>
      <c r="AMS609" s="10">
        <f>AMQ609*1.1</f>
        <v>465.3</v>
      </c>
      <c r="AMT609" s="10"/>
      <c r="AMU609" s="273"/>
      <c r="AMV609" s="203" t="s">
        <v>74</v>
      </c>
      <c r="AMW609" s="276" t="s">
        <v>679</v>
      </c>
      <c r="AMY609" s="204"/>
      <c r="AMZ609" s="204">
        <f>VLOOKUP(AMW609,$A$681:$F$2354,6,FALSE)</f>
        <v>273</v>
      </c>
      <c r="ANA609" s="203" t="s">
        <v>69</v>
      </c>
      <c r="ANB609" s="10">
        <f>AMZ609*1.1</f>
        <v>300.3</v>
      </c>
      <c r="ANC609" s="10"/>
      <c r="AND609" s="273"/>
      <c r="ANE609" s="203" t="s">
        <v>74</v>
      </c>
      <c r="ANF609" s="276" t="s">
        <v>566</v>
      </c>
      <c r="ANH609" s="204"/>
      <c r="ANI609" s="204">
        <f>VLOOKUP(ANF609,$A$681:$F$2354,6,FALSE)</f>
        <v>411</v>
      </c>
      <c r="ANJ609" s="203" t="s">
        <v>69</v>
      </c>
      <c r="ANK609" s="10">
        <f>ANI609*1.1</f>
        <v>452.1</v>
      </c>
      <c r="ANL609" s="10"/>
      <c r="ANM609" s="273"/>
      <c r="ANN609" s="203" t="s">
        <v>74</v>
      </c>
      <c r="ANO609" s="276" t="s">
        <v>473</v>
      </c>
      <c r="ANQ609" s="204"/>
      <c r="ANR609" s="204">
        <f>VLOOKUP(ANO609,$A$681:$F$2354,6,FALSE)</f>
        <v>423</v>
      </c>
      <c r="ANS609" s="203" t="s">
        <v>69</v>
      </c>
      <c r="ANT609" s="10">
        <f>ANR609*1.1</f>
        <v>465.3</v>
      </c>
      <c r="ANU609" s="10"/>
      <c r="ANV609" s="273"/>
      <c r="ANW609" s="203" t="s">
        <v>74</v>
      </c>
      <c r="ANX609" s="276" t="s">
        <v>471</v>
      </c>
      <c r="ANZ609" s="204"/>
      <c r="AOA609" s="204">
        <f>VLOOKUP(ANX609,$A$681:$F$2354,6,FALSE)</f>
        <v>36</v>
      </c>
      <c r="AOB609" s="203" t="s">
        <v>69</v>
      </c>
      <c r="AOC609" s="10">
        <f>AOA609*1.1</f>
        <v>39.6</v>
      </c>
      <c r="AOD609" s="10"/>
      <c r="AOE609" s="273"/>
      <c r="AOF609" s="203" t="s">
        <v>74</v>
      </c>
      <c r="AOG609" s="276" t="s">
        <v>517</v>
      </c>
      <c r="AOI609" s="204"/>
      <c r="AOJ609" s="204">
        <f>VLOOKUP(AOG609,$A$681:$F$2354,6,FALSE)</f>
        <v>458</v>
      </c>
      <c r="AOK609" s="203" t="s">
        <v>69</v>
      </c>
      <c r="AOL609" s="10">
        <f>AOJ609*1.1</f>
        <v>503.80000000000007</v>
      </c>
      <c r="AOM609" s="10"/>
      <c r="AON609" s="273"/>
      <c r="AOO609" s="203" t="s">
        <v>74</v>
      </c>
      <c r="AOP609" s="276" t="s">
        <v>2068</v>
      </c>
      <c r="AOR609" s="204"/>
      <c r="AOS609" s="204">
        <f>VLOOKUP(AOP609,$A$681:$F$2354,6,FALSE)</f>
        <v>86</v>
      </c>
      <c r="AOT609" s="203" t="s">
        <v>69</v>
      </c>
      <c r="AOU609" s="10">
        <f>AOS609*1.1</f>
        <v>94.600000000000009</v>
      </c>
      <c r="AOV609" s="10"/>
      <c r="AOW609" s="273"/>
      <c r="AOX609" s="203" t="s">
        <v>74</v>
      </c>
      <c r="AOY609" s="276" t="s">
        <v>1642</v>
      </c>
      <c r="APA609" s="204"/>
      <c r="APB609" s="204">
        <f>VLOOKUP(AOY609,$A$681:$F$2354,6,FALSE)</f>
        <v>40</v>
      </c>
      <c r="APC609" s="203" t="s">
        <v>69</v>
      </c>
      <c r="APD609" s="10">
        <f>APB609*1.1</f>
        <v>44</v>
      </c>
      <c r="APE609" s="10"/>
      <c r="APF609" s="273"/>
      <c r="APG609" s="203" t="s">
        <v>74</v>
      </c>
      <c r="APH609" s="276" t="s">
        <v>2068</v>
      </c>
      <c r="APJ609" s="204"/>
      <c r="APK609" s="204">
        <f>VLOOKUP(APH609,$A$681:$F$2354,6,FALSE)</f>
        <v>86</v>
      </c>
      <c r="APL609" s="203" t="s">
        <v>69</v>
      </c>
      <c r="APM609" s="10">
        <f>APK609*1.1</f>
        <v>94.600000000000009</v>
      </c>
      <c r="APN609" s="10"/>
      <c r="APO609" s="273"/>
      <c r="APP609" s="203" t="s">
        <v>74</v>
      </c>
      <c r="APQ609" s="276" t="s">
        <v>566</v>
      </c>
      <c r="APS609" s="204"/>
      <c r="APT609" s="204">
        <f>VLOOKUP(APQ609,$A$681:$F$2354,6,FALSE)</f>
        <v>411</v>
      </c>
      <c r="APU609" s="203" t="s">
        <v>69</v>
      </c>
      <c r="APV609" s="10">
        <f>APT609*1.1</f>
        <v>452.1</v>
      </c>
      <c r="APW609" s="10"/>
      <c r="APX609" s="273"/>
      <c r="APY609" s="203" t="s">
        <v>74</v>
      </c>
      <c r="APZ609" s="276" t="s">
        <v>437</v>
      </c>
      <c r="AQB609" s="204"/>
      <c r="AQC609" s="204">
        <f>VLOOKUP(APZ609,$A$681:$F$2354,6,FALSE)</f>
        <v>163</v>
      </c>
      <c r="AQD609" s="203" t="s">
        <v>69</v>
      </c>
      <c r="AQE609" s="10">
        <f>AQC609*1.1</f>
        <v>179.3</v>
      </c>
      <c r="AQF609" s="10"/>
      <c r="AQG609" s="273"/>
    </row>
    <row r="610" spans="1:1125" s="14" customFormat="1" ht="15">
      <c r="A610" s="203"/>
      <c r="B610" s="414"/>
      <c r="D610" s="203"/>
      <c r="E610" s="203"/>
      <c r="F610" s="203"/>
      <c r="G610" s="10"/>
      <c r="H610" s="10">
        <f>SUM(G605:G609)</f>
        <v>2063.1000000000004</v>
      </c>
      <c r="I610" s="267"/>
      <c r="J610" s="203"/>
      <c r="K610" s="414"/>
      <c r="M610" s="203"/>
      <c r="N610" s="203"/>
      <c r="O610" s="203"/>
      <c r="P610" s="10"/>
      <c r="Q610" s="10">
        <f>SUM(P605:P609)</f>
        <v>2059.6</v>
      </c>
      <c r="R610" s="267"/>
      <c r="S610" s="203"/>
      <c r="T610" s="264"/>
      <c r="V610" s="203"/>
      <c r="W610" s="203"/>
      <c r="X610" s="203"/>
      <c r="Y610" s="10"/>
      <c r="Z610" s="10">
        <f>SUM(Y605:Y609)</f>
        <v>1882.5</v>
      </c>
      <c r="AA610" s="267"/>
      <c r="AB610" s="203"/>
      <c r="AC610" s="414"/>
      <c r="AE610" s="203"/>
      <c r="AF610" s="203"/>
      <c r="AG610" s="203"/>
      <c r="AH610" s="10"/>
      <c r="AI610" s="10">
        <f>SUM(AH605:AH609)</f>
        <v>2127.8000000000002</v>
      </c>
      <c r="AJ610" s="267"/>
      <c r="AK610" s="203"/>
      <c r="AL610" s="414"/>
      <c r="AN610" s="203"/>
      <c r="AO610" s="203"/>
      <c r="AP610" s="203"/>
      <c r="AQ610" s="10"/>
      <c r="AR610" s="10">
        <f>SUM(AQ605:AQ609)</f>
        <v>2531.3000000000002</v>
      </c>
      <c r="AS610" s="267"/>
      <c r="AT610" s="203"/>
      <c r="AU610" s="414"/>
      <c r="AW610" s="203"/>
      <c r="AX610" s="203"/>
      <c r="AY610" s="203"/>
      <c r="AZ610" s="10"/>
      <c r="BA610" s="10">
        <f>SUM(AZ605:AZ609)</f>
        <v>2069</v>
      </c>
      <c r="BB610" s="267"/>
      <c r="BC610" s="203"/>
      <c r="BD610" s="414"/>
      <c r="BF610" s="203"/>
      <c r="BG610" s="203"/>
      <c r="BH610" s="203"/>
      <c r="BI610" s="10"/>
      <c r="BJ610" s="10">
        <f>SUM(BI605:BI609)</f>
        <v>2744.5000000000005</v>
      </c>
      <c r="BK610" s="267"/>
      <c r="BL610" s="203"/>
      <c r="BM610" s="414"/>
      <c r="BO610" s="203"/>
      <c r="BP610" s="203"/>
      <c r="BQ610" s="203"/>
      <c r="BR610" s="10"/>
      <c r="BS610" s="10">
        <f>SUM(BR605:BR609)</f>
        <v>2014.1</v>
      </c>
      <c r="BT610" s="267"/>
      <c r="BU610" s="203"/>
      <c r="BV610" s="414"/>
      <c r="BX610" s="203"/>
      <c r="BY610" s="203"/>
      <c r="BZ610" s="203"/>
      <c r="CA610" s="10"/>
      <c r="CB610" s="10">
        <f>SUM(CA605:CA609)</f>
        <v>2323.7999999999997</v>
      </c>
      <c r="CC610" s="267"/>
      <c r="CD610" s="203"/>
      <c r="CE610" s="414"/>
      <c r="CG610" s="203"/>
      <c r="CH610" s="203"/>
      <c r="CI610" s="203"/>
      <c r="CJ610" s="10"/>
      <c r="CK610" s="10">
        <f>SUM(CJ605:CJ609)</f>
        <v>2134.6000000000004</v>
      </c>
      <c r="CL610" s="267"/>
      <c r="CM610" s="203"/>
      <c r="CN610" s="414"/>
      <c r="CP610" s="203"/>
      <c r="CQ610" s="203"/>
      <c r="CR610" s="203"/>
      <c r="CS610" s="10"/>
      <c r="CT610" s="10">
        <f>SUM(CS605:CS609)</f>
        <v>931.59999999999991</v>
      </c>
      <c r="CU610" s="267"/>
      <c r="CV610" s="203"/>
      <c r="CW610" s="414"/>
      <c r="CY610" s="203"/>
      <c r="CZ610" s="203"/>
      <c r="DA610" s="203"/>
      <c r="DB610" s="10"/>
      <c r="DC610" s="10">
        <f>SUM(DB605:DB609)</f>
        <v>2315.4999999999995</v>
      </c>
      <c r="DD610" s="267"/>
      <c r="DE610" s="203"/>
      <c r="DF610" s="414"/>
      <c r="DH610" s="203"/>
      <c r="DI610" s="203"/>
      <c r="DJ610" s="203"/>
      <c r="DK610" s="10"/>
      <c r="DL610" s="10">
        <f>SUM(DK605:DK609)</f>
        <v>2189.3000000000002</v>
      </c>
      <c r="DM610" s="267"/>
      <c r="DN610" s="203"/>
      <c r="DO610" s="414"/>
      <c r="DQ610" s="203"/>
      <c r="DR610" s="203"/>
      <c r="DS610" s="203"/>
      <c r="DT610" s="10"/>
      <c r="DU610" s="10">
        <f>SUM(DT605:DT609)</f>
        <v>2306.3000000000002</v>
      </c>
      <c r="DV610" s="267"/>
      <c r="DW610" s="203"/>
      <c r="DZ610" s="203"/>
      <c r="EA610" s="203"/>
      <c r="EB610" s="203"/>
      <c r="EC610" s="10"/>
      <c r="ED610" s="10" t="e">
        <f>SUM(EC605:EC609)</f>
        <v>#N/A</v>
      </c>
      <c r="EE610" s="267"/>
      <c r="EF610" s="203"/>
      <c r="EG610" s="414"/>
      <c r="EI610" s="203"/>
      <c r="EJ610" s="203"/>
      <c r="EK610" s="203"/>
      <c r="EL610" s="10"/>
      <c r="EM610" s="10">
        <f>SUM(EL605:EL609)</f>
        <v>2349.6999999999998</v>
      </c>
      <c r="EN610" s="267"/>
      <c r="EO610" s="203"/>
      <c r="EP610" s="414"/>
      <c r="ER610" s="203"/>
      <c r="ES610" s="203"/>
      <c r="ET610" s="203"/>
      <c r="EU610" s="10"/>
      <c r="EV610" s="10">
        <f>SUM(EU605:EU609)</f>
        <v>2195.5</v>
      </c>
      <c r="EW610" s="267"/>
      <c r="EX610" s="203"/>
      <c r="EY610" s="414"/>
      <c r="FA610" s="203"/>
      <c r="FB610" s="203"/>
      <c r="FC610" s="203"/>
      <c r="FD610" s="10"/>
      <c r="FE610" s="10">
        <f>SUM(FD605:FD609)</f>
        <v>1014.7</v>
      </c>
      <c r="FF610" s="267"/>
      <c r="FG610" s="203"/>
      <c r="FH610" s="422"/>
      <c r="FJ610" s="203"/>
      <c r="FK610" s="203"/>
      <c r="FL610" s="203"/>
      <c r="FM610" s="10"/>
      <c r="FN610" s="10">
        <f>SUM(FM605:FM609)</f>
        <v>2281.1999999999998</v>
      </c>
      <c r="FO610" s="267"/>
      <c r="FP610" s="203"/>
      <c r="FQ610" s="414"/>
      <c r="FS610" s="203"/>
      <c r="FT610" s="203"/>
      <c r="FU610" s="203"/>
      <c r="FV610" s="10"/>
      <c r="FW610" s="10">
        <f>SUM(FV605:FV609)</f>
        <v>2616.1999999999998</v>
      </c>
      <c r="FX610" s="267"/>
      <c r="FY610" s="203"/>
      <c r="FZ610" s="414"/>
      <c r="GB610" s="203"/>
      <c r="GC610" s="203"/>
      <c r="GD610" s="203"/>
      <c r="GE610" s="10"/>
      <c r="GF610" s="10">
        <f>SUM(GE605:GE609)</f>
        <v>2014.3</v>
      </c>
      <c r="GG610" s="267"/>
      <c r="GH610" s="203"/>
      <c r="GI610" s="414"/>
      <c r="GK610" s="203"/>
      <c r="GL610" s="203"/>
      <c r="GM610" s="203"/>
      <c r="GN610" s="10"/>
      <c r="GO610" s="10">
        <f>SUM(GN605:GN609)</f>
        <v>2447.6999999999998</v>
      </c>
      <c r="GP610" s="267"/>
      <c r="GQ610" s="203"/>
      <c r="GR610" s="414"/>
      <c r="GT610" s="203"/>
      <c r="GU610" s="203"/>
      <c r="GV610" s="203"/>
      <c r="GW610" s="203"/>
      <c r="GX610" s="10">
        <f>SUM(GW605:GW609)</f>
        <v>2248.5999999999995</v>
      </c>
      <c r="GY610" s="267"/>
      <c r="GZ610" s="203"/>
      <c r="HA610" s="414"/>
      <c r="HC610" s="203"/>
      <c r="HD610" s="203"/>
      <c r="HE610" s="203"/>
      <c r="HF610" s="10"/>
      <c r="HG610" s="10">
        <f>SUM(HF605:HF609)</f>
        <v>1979</v>
      </c>
      <c r="HH610" s="267"/>
      <c r="HI610" s="203"/>
      <c r="HJ610" s="414"/>
      <c r="HL610" s="203"/>
      <c r="HM610" s="203"/>
      <c r="HN610" s="203"/>
      <c r="HO610" s="203"/>
      <c r="HP610" s="10">
        <f>SUM(HO605:HO609)</f>
        <v>2344.9999999999995</v>
      </c>
      <c r="HQ610" s="267"/>
      <c r="HR610" s="203"/>
      <c r="HS610" s="423"/>
      <c r="HU610" s="203"/>
      <c r="HV610" s="203"/>
      <c r="HW610" s="203"/>
      <c r="HX610" s="10"/>
      <c r="HY610" s="10">
        <f>SUM(HX605:HX609)</f>
        <v>2344.1999999999994</v>
      </c>
      <c r="HZ610" s="267"/>
      <c r="IA610" s="203"/>
      <c r="IB610" s="286"/>
      <c r="ID610" s="203"/>
      <c r="IE610" s="203"/>
      <c r="IF610" s="203"/>
      <c r="IG610" s="203"/>
      <c r="IH610" s="10" t="e">
        <f>SUM(IG605:IG609)</f>
        <v>#N/A</v>
      </c>
      <c r="II610" s="267"/>
      <c r="IJ610" s="203"/>
      <c r="IK610" s="423"/>
      <c r="IM610" s="203"/>
      <c r="IN610" s="203"/>
      <c r="IO610" s="203"/>
      <c r="IP610" s="10"/>
      <c r="IQ610" s="10">
        <f>SUM(IP605:IP609)</f>
        <v>2624.2999999999997</v>
      </c>
      <c r="IR610" s="267"/>
      <c r="IS610" s="203"/>
      <c r="IT610" s="423"/>
      <c r="IV610" s="203"/>
      <c r="IW610" s="203"/>
      <c r="IX610" s="203"/>
      <c r="IY610" s="10"/>
      <c r="IZ610" s="10">
        <f>SUM(IY605:IY609)</f>
        <v>1008.2</v>
      </c>
      <c r="JA610" s="267"/>
      <c r="JB610" s="203"/>
      <c r="JC610" s="423"/>
      <c r="JE610" s="203"/>
      <c r="JF610" s="203"/>
      <c r="JG610" s="203"/>
      <c r="JH610" s="10"/>
      <c r="JI610" s="10">
        <f>SUM(JH605:JH609)</f>
        <v>1238.7</v>
      </c>
      <c r="JJ610" s="267"/>
      <c r="JK610" s="203"/>
      <c r="JL610" s="423"/>
      <c r="JN610" s="203"/>
      <c r="JO610" s="203"/>
      <c r="JP610" s="203"/>
      <c r="JQ610" s="10"/>
      <c r="JR610" s="10">
        <f>SUM(JQ605:JQ609)</f>
        <v>636.70000000000005</v>
      </c>
      <c r="JS610" s="267"/>
      <c r="JT610" s="203"/>
      <c r="JU610" s="264"/>
      <c r="JW610" s="203"/>
      <c r="JX610" s="203"/>
      <c r="JY610" s="203"/>
      <c r="JZ610" s="10"/>
      <c r="KA610" s="10">
        <f>SUM(JZ605:JZ609)</f>
        <v>2550.1999999999998</v>
      </c>
      <c r="KB610" s="267"/>
      <c r="KC610" s="203"/>
      <c r="KD610" s="423"/>
      <c r="KF610" s="203"/>
      <c r="KG610" s="203"/>
      <c r="KH610" s="203"/>
      <c r="KI610" s="10"/>
      <c r="KJ610" s="10">
        <f>SUM(KI605:KI609)</f>
        <v>1558.6</v>
      </c>
      <c r="KK610" s="267"/>
      <c r="KL610" s="203"/>
      <c r="KM610" s="264"/>
      <c r="KO610" s="203"/>
      <c r="KP610" s="203"/>
      <c r="KQ610" s="203"/>
      <c r="KR610" s="203"/>
      <c r="KS610" s="10">
        <f>SUM(KR605:KR609)</f>
        <v>2482.5</v>
      </c>
      <c r="KT610" s="267"/>
      <c r="KU610" s="203"/>
      <c r="KV610" s="429"/>
      <c r="KX610" s="203"/>
      <c r="KY610" s="203"/>
      <c r="KZ610" s="203"/>
      <c r="LA610" s="10"/>
      <c r="LB610" s="10">
        <f>SUM(LA605:LA609)</f>
        <v>3219.5000000000005</v>
      </c>
      <c r="LC610" s="267"/>
      <c r="LD610" s="203"/>
      <c r="LE610" s="423"/>
      <c r="LG610" s="203"/>
      <c r="LH610" s="203"/>
      <c r="LI610" s="203"/>
      <c r="LJ610" s="10"/>
      <c r="LK610" s="10">
        <f>SUM(LJ605:LJ609)</f>
        <v>2579</v>
      </c>
      <c r="LL610" s="267"/>
      <c r="LM610" s="203"/>
      <c r="LN610" s="423"/>
      <c r="LP610" s="203"/>
      <c r="LQ610" s="203"/>
      <c r="LR610" s="203"/>
      <c r="LS610" s="10"/>
      <c r="LT610" s="10">
        <f>SUM(LS605:LS609)</f>
        <v>2065.1</v>
      </c>
      <c r="LU610" s="267"/>
      <c r="LV610" s="203"/>
      <c r="LW610" s="423"/>
      <c r="LY610" s="203"/>
      <c r="LZ610" s="203"/>
      <c r="MA610" s="203"/>
      <c r="MB610" s="10"/>
      <c r="MC610" s="10">
        <f>SUM(MB605:MB609)</f>
        <v>2269.6</v>
      </c>
      <c r="MD610" s="267"/>
      <c r="ME610" s="203"/>
      <c r="MF610" s="423"/>
      <c r="MH610" s="203"/>
      <c r="MI610" s="203"/>
      <c r="MJ610" s="203"/>
      <c r="MK610" s="10"/>
      <c r="ML610" s="10">
        <f>SUM(MK605:MK609)</f>
        <v>2600.8999999999996</v>
      </c>
      <c r="MM610" s="267"/>
      <c r="MN610" s="203"/>
      <c r="MO610" s="423"/>
      <c r="MQ610" s="203"/>
      <c r="MR610" s="203"/>
      <c r="MS610" s="203"/>
      <c r="MT610" s="10"/>
      <c r="MU610" s="10">
        <f>SUM(MT605:MT609)</f>
        <v>2975.1</v>
      </c>
      <c r="MV610" s="267"/>
      <c r="MW610" s="203"/>
      <c r="MX610" s="423"/>
      <c r="MZ610" s="203"/>
      <c r="NA610" s="203"/>
      <c r="NB610" s="203"/>
      <c r="NC610" s="10"/>
      <c r="ND610" s="10">
        <f>SUM(NC605:NC609)</f>
        <v>2660</v>
      </c>
      <c r="NE610" s="267"/>
      <c r="NF610" s="203"/>
      <c r="NG610" s="423"/>
      <c r="NI610" s="203"/>
      <c r="NJ610" s="203"/>
      <c r="NK610" s="203"/>
      <c r="NL610" s="10"/>
      <c r="NM610" s="10">
        <f>SUM(NL605:NL609)</f>
        <v>598.20000000000005</v>
      </c>
      <c r="NN610" s="267"/>
      <c r="NO610" s="203"/>
      <c r="NP610" s="425"/>
      <c r="NR610" s="203"/>
      <c r="NS610" s="203"/>
      <c r="NT610" s="203"/>
      <c r="NU610" s="10"/>
      <c r="NV610" s="10">
        <f>SUM(NU605:NU609)</f>
        <v>1239.5999999999999</v>
      </c>
      <c r="NW610" s="267"/>
      <c r="NX610" s="203"/>
      <c r="NY610" s="423"/>
      <c r="OA610" s="203"/>
      <c r="OB610" s="203"/>
      <c r="OC610" s="203"/>
      <c r="OD610" s="203"/>
      <c r="OE610" s="10">
        <f>SUM(OD605:OD609)</f>
        <v>845</v>
      </c>
      <c r="OF610" s="267"/>
      <c r="OG610" s="203"/>
      <c r="OH610" s="423"/>
      <c r="OJ610" s="203"/>
      <c r="OK610" s="203"/>
      <c r="OL610" s="203"/>
      <c r="OM610" s="10"/>
      <c r="ON610" s="10">
        <f>SUM(OM605:OM609)</f>
        <v>2691.7999999999997</v>
      </c>
      <c r="OO610" s="267"/>
      <c r="OP610" s="203"/>
      <c r="OQ610" s="425"/>
      <c r="OS610" s="203"/>
      <c r="OT610" s="203"/>
      <c r="OU610" s="203"/>
      <c r="OV610" s="10"/>
      <c r="OW610" s="10">
        <f>SUM(OV605:OV609)</f>
        <v>955.7</v>
      </c>
      <c r="OX610" s="267"/>
      <c r="OY610" s="203"/>
      <c r="OZ610" s="428"/>
      <c r="PB610" s="203"/>
      <c r="PC610" s="203"/>
      <c r="PD610" s="203"/>
      <c r="PE610" s="10"/>
      <c r="PF610" s="10">
        <f>SUM(PE605:PE609)</f>
        <v>2265.6999999999998</v>
      </c>
      <c r="PG610" s="267"/>
      <c r="PH610" s="203"/>
      <c r="PI610" s="423"/>
      <c r="PK610" s="203"/>
      <c r="PL610" s="203"/>
      <c r="PM610" s="203"/>
      <c r="PN610" s="10"/>
      <c r="PO610" s="10">
        <f>SUM(PN605:PN609)</f>
        <v>2196.1999999999998</v>
      </c>
      <c r="PP610" s="267"/>
      <c r="PQ610" s="203"/>
      <c r="PR610" s="264"/>
      <c r="PT610" s="203"/>
      <c r="PU610" s="203"/>
      <c r="PV610" s="203"/>
      <c r="PW610" s="10"/>
      <c r="PX610" s="10" t="e">
        <f>SUM(PW605:PW609)</f>
        <v>#N/A</v>
      </c>
      <c r="PY610" s="267"/>
      <c r="PZ610" s="203"/>
      <c r="QA610" s="423"/>
      <c r="QC610" s="203"/>
      <c r="QD610" s="203"/>
      <c r="QE610" s="203"/>
      <c r="QF610" s="10"/>
      <c r="QG610" s="10">
        <f>SUM(QF605:QF609)</f>
        <v>1926.3000000000002</v>
      </c>
      <c r="QH610" s="267"/>
      <c r="QI610" s="203"/>
      <c r="QJ610" s="423"/>
      <c r="QL610" s="203"/>
      <c r="QM610" s="203"/>
      <c r="QN610" s="203"/>
      <c r="QO610" s="10"/>
      <c r="QP610" s="10">
        <f>SUM(QO605:QO609)</f>
        <v>1904.4999999999998</v>
      </c>
      <c r="QQ610" s="267"/>
      <c r="QR610" s="203"/>
      <c r="QS610" s="423"/>
      <c r="QU610" s="203"/>
      <c r="QV610" s="203"/>
      <c r="QW610" s="203"/>
      <c r="QX610" s="10"/>
      <c r="QY610" s="10">
        <f>SUM(QX605:QX609)</f>
        <v>2495</v>
      </c>
      <c r="QZ610" s="267"/>
      <c r="RA610" s="203"/>
      <c r="RB610" s="423"/>
      <c r="RD610" s="203"/>
      <c r="RE610" s="203"/>
      <c r="RF610" s="203"/>
      <c r="RG610" s="10"/>
      <c r="RH610" s="10">
        <f>SUM(RG605:RG609)</f>
        <v>2822.6</v>
      </c>
      <c r="RI610" s="267"/>
      <c r="RJ610" s="203"/>
      <c r="RM610" s="203"/>
      <c r="RN610" s="203"/>
      <c r="RO610" s="203"/>
      <c r="RP610" s="203"/>
      <c r="RQ610" s="10" t="e">
        <f>SUM(RP605:RP609)</f>
        <v>#N/A</v>
      </c>
      <c r="RR610" s="267"/>
      <c r="RS610" s="203"/>
      <c r="RT610" s="423"/>
      <c r="RV610" s="203"/>
      <c r="RW610" s="203"/>
      <c r="RX610" s="203"/>
      <c r="RY610" s="10"/>
      <c r="RZ610" s="10">
        <f>SUM(RY605:RY609)</f>
        <v>2848.9</v>
      </c>
      <c r="SA610" s="273"/>
      <c r="SB610" s="203"/>
      <c r="SC610" s="423"/>
      <c r="SE610" s="203"/>
      <c r="SF610" s="203"/>
      <c r="SG610" s="203"/>
      <c r="SH610" s="10"/>
      <c r="SI610" s="10">
        <f>SUM(SH605:SH609)</f>
        <v>2789.9</v>
      </c>
      <c r="SJ610" s="273"/>
      <c r="SK610" s="203"/>
      <c r="SL610" s="423"/>
      <c r="SN610" s="203"/>
      <c r="SO610" s="203"/>
      <c r="SP610" s="203"/>
      <c r="SQ610" s="10"/>
      <c r="SR610" s="10">
        <f>SUM(SQ605:SQ609)</f>
        <v>1087.5</v>
      </c>
      <c r="SS610" s="273"/>
      <c r="ST610" s="203"/>
      <c r="SU610" s="264"/>
      <c r="SW610" s="203"/>
      <c r="SX610" s="203"/>
      <c r="SY610" s="203"/>
      <c r="SZ610" s="10"/>
      <c r="TA610" s="10">
        <f>SUM(SZ605:SZ609)</f>
        <v>2060</v>
      </c>
      <c r="TB610" s="273"/>
      <c r="TC610" s="203"/>
      <c r="TD610" s="428"/>
      <c r="TF610" s="203"/>
      <c r="TG610" s="203"/>
      <c r="TH610" s="203"/>
      <c r="TI610" s="203"/>
      <c r="TJ610" s="10">
        <f>SUM(TI605:TI609)</f>
        <v>2308.1999999999998</v>
      </c>
      <c r="TK610" s="273"/>
      <c r="TL610" s="203"/>
      <c r="TM610" s="264"/>
      <c r="TO610" s="203"/>
      <c r="TP610" s="203"/>
      <c r="TQ610" s="203"/>
      <c r="TR610" s="10"/>
      <c r="TS610" s="10">
        <f>SUM(TR605:TR609)</f>
        <v>1442.7999999999997</v>
      </c>
      <c r="TT610" s="273"/>
      <c r="TU610" s="203"/>
      <c r="TV610" s="264"/>
      <c r="TX610" s="203"/>
      <c r="TY610" s="203"/>
      <c r="TZ610" s="203"/>
      <c r="UA610" s="10"/>
      <c r="UB610" s="10">
        <f>SUM(UA605:UA609)</f>
        <v>2361.2999999999997</v>
      </c>
      <c r="UC610" s="273"/>
      <c r="UD610" s="203"/>
      <c r="UE610" s="286"/>
      <c r="UG610" s="203"/>
      <c r="UH610" s="203"/>
      <c r="UI610" s="203"/>
      <c r="UJ610" s="10"/>
      <c r="UK610" s="10" t="e">
        <f>SUM(UJ605:UJ609)</f>
        <v>#REF!</v>
      </c>
      <c r="UL610" s="273"/>
      <c r="UM610" s="203"/>
      <c r="UN610" s="264"/>
      <c r="UP610" s="203"/>
      <c r="UQ610" s="203"/>
      <c r="UR610" s="203"/>
      <c r="US610" s="10"/>
      <c r="UT610" s="10">
        <f>SUM(US605:US609)</f>
        <v>2027.1</v>
      </c>
      <c r="UU610" s="273"/>
      <c r="UV610" s="203"/>
      <c r="UW610" s="264"/>
      <c r="UY610" s="203"/>
      <c r="UZ610" s="203"/>
      <c r="VA610" s="203"/>
      <c r="VB610" s="10"/>
      <c r="VC610" s="10">
        <f>SUM(VB605:VB609)</f>
        <v>2005.8</v>
      </c>
      <c r="VD610" s="273"/>
      <c r="VE610" s="203"/>
      <c r="VF610" s="423"/>
      <c r="VH610" s="203"/>
      <c r="VI610" s="203"/>
      <c r="VJ610" s="203"/>
      <c r="VK610" s="10"/>
      <c r="VL610" s="10">
        <f>SUM(VK605:VK609)</f>
        <v>1408.1000000000001</v>
      </c>
      <c r="VM610" s="273"/>
      <c r="VN610" s="203"/>
      <c r="VO610" s="423"/>
      <c r="VQ610" s="203"/>
      <c r="VR610" s="203"/>
      <c r="VS610" s="203"/>
      <c r="VT610" s="10"/>
      <c r="VU610" s="10">
        <f>SUM(VT605:VT609)</f>
        <v>582.6</v>
      </c>
      <c r="VV610" s="273"/>
      <c r="VW610" s="203"/>
      <c r="VZ610" s="203"/>
      <c r="WA610" s="203"/>
      <c r="WB610" s="203"/>
      <c r="WC610" s="203"/>
      <c r="WD610" s="10" t="e">
        <f>SUM(WC605:WC609)</f>
        <v>#N/A</v>
      </c>
      <c r="WE610" s="273"/>
      <c r="WF610" s="203"/>
      <c r="WG610" s="264"/>
      <c r="WI610" s="203"/>
      <c r="WJ610" s="203"/>
      <c r="WK610" s="203"/>
      <c r="WL610" s="203"/>
      <c r="WM610" s="10">
        <f>SUM(WL605:WL609)</f>
        <v>1157.5999999999999</v>
      </c>
      <c r="WN610" s="273"/>
      <c r="WO610" s="203"/>
      <c r="WQ610" s="203"/>
      <c r="WR610" s="203"/>
      <c r="WS610" s="203"/>
      <c r="WT610" s="203"/>
      <c r="WU610" s="10"/>
      <c r="WV610" s="10" t="e">
        <f>SUM(WU605:WU609)</f>
        <v>#N/A</v>
      </c>
      <c r="WW610" s="273"/>
      <c r="WX610" s="203"/>
      <c r="XA610" s="203"/>
      <c r="XB610" s="203"/>
      <c r="XC610" s="203"/>
      <c r="XD610" s="203"/>
      <c r="XE610" s="10" t="e">
        <f>SUM(XD605:XD609)</f>
        <v>#N/A</v>
      </c>
      <c r="XF610" s="273"/>
      <c r="XG610" s="203"/>
      <c r="XH610" s="423"/>
      <c r="XJ610" s="203"/>
      <c r="XK610" s="203"/>
      <c r="XL610" s="203"/>
      <c r="XM610" s="203"/>
      <c r="XN610" s="10">
        <f>SUM(XM605:XM609)</f>
        <v>2167.1000000000004</v>
      </c>
      <c r="XO610" s="273"/>
      <c r="XP610" s="203"/>
      <c r="XQ610" s="423"/>
      <c r="XS610" s="203"/>
      <c r="XT610" s="203"/>
      <c r="XU610" s="203"/>
      <c r="XV610" s="10"/>
      <c r="XW610" s="10">
        <f>SUM(XV605:XV609)</f>
        <v>1095.8000000000002</v>
      </c>
      <c r="XX610" s="273"/>
      <c r="XY610" s="203"/>
      <c r="XZ610" s="423"/>
      <c r="YB610" s="203"/>
      <c r="YC610" s="203"/>
      <c r="YD610" s="203"/>
      <c r="YE610" s="203"/>
      <c r="YF610" s="10">
        <f>SUM(YE605:YE609)</f>
        <v>2422.5</v>
      </c>
      <c r="YG610" s="273"/>
      <c r="YH610" s="203"/>
      <c r="YK610" s="203"/>
      <c r="YL610" s="203"/>
      <c r="YM610" s="203"/>
      <c r="YN610" s="10"/>
      <c r="YO610" s="10" t="e">
        <f>SUM(YN605:YN609)</f>
        <v>#N/A</v>
      </c>
      <c r="YP610" s="273"/>
      <c r="YQ610" s="203"/>
      <c r="YT610" s="203"/>
      <c r="YU610" s="203"/>
      <c r="YV610" s="203"/>
      <c r="YW610" s="203"/>
      <c r="YX610" s="10" t="e">
        <f>SUM(YW605:YW609)</f>
        <v>#N/A</v>
      </c>
      <c r="YY610" s="273"/>
      <c r="YZ610" s="203"/>
      <c r="ZA610" s="428"/>
      <c r="ZC610" s="203"/>
      <c r="ZD610" s="203"/>
      <c r="ZE610" s="203"/>
      <c r="ZF610" s="203"/>
      <c r="ZG610" s="10">
        <f>SUM(ZF605:ZF609)</f>
        <v>2229</v>
      </c>
      <c r="ZH610" s="273"/>
      <c r="ZI610" s="203"/>
      <c r="ZJ610" s="423"/>
      <c r="ZL610" s="203"/>
      <c r="ZM610" s="203"/>
      <c r="ZN610" s="203"/>
      <c r="ZO610" s="203"/>
      <c r="ZP610" s="10">
        <f>SUM(ZO605:ZO609)</f>
        <v>2957.2</v>
      </c>
      <c r="ZQ610" s="273"/>
      <c r="ZR610" s="203"/>
      <c r="ZS610" s="423"/>
      <c r="ZU610" s="203"/>
      <c r="ZV610" s="203"/>
      <c r="ZW610" s="203"/>
      <c r="ZX610" s="10"/>
      <c r="ZY610" s="10">
        <f>SUM(ZX605:ZX609)</f>
        <v>1662</v>
      </c>
      <c r="ZZ610" s="273"/>
      <c r="AAA610" s="203"/>
      <c r="AAB610" s="264"/>
      <c r="AAD610" s="203"/>
      <c r="AAE610" s="203"/>
      <c r="AAF610" s="203"/>
      <c r="AAG610" s="10"/>
      <c r="AAH610" s="10">
        <f>SUM(AAG605:AAG609)</f>
        <v>1131.3</v>
      </c>
      <c r="AAI610" s="273"/>
      <c r="AAJ610" s="203"/>
      <c r="AAK610" s="264"/>
      <c r="AAM610" s="203"/>
      <c r="AAN610" s="203"/>
      <c r="AAO610" s="203"/>
      <c r="AAP610" s="10"/>
      <c r="AAQ610" s="10">
        <f>SUM(AAP605:AAP609)</f>
        <v>1368.6</v>
      </c>
      <c r="AAR610" s="273"/>
      <c r="AAS610" s="203"/>
      <c r="AAT610" s="264"/>
      <c r="AAV610" s="203"/>
      <c r="AAW610" s="203"/>
      <c r="AAX610" s="203"/>
      <c r="AAY610" s="10"/>
      <c r="AAZ610" s="10">
        <f>SUM(AAY605:AAY609)</f>
        <v>2131.1</v>
      </c>
      <c r="ABA610" s="273"/>
      <c r="ABB610" s="203"/>
      <c r="ABE610" s="203"/>
      <c r="ABF610" s="203"/>
      <c r="ABG610" s="203"/>
      <c r="ABH610" s="10"/>
      <c r="ABI610" s="10" t="e">
        <f>SUM(ABH605:ABH609)</f>
        <v>#N/A</v>
      </c>
      <c r="ABJ610" s="273"/>
      <c r="ABK610" s="203"/>
      <c r="ABL610" s="264"/>
      <c r="ABN610" s="203"/>
      <c r="ABO610" s="203"/>
      <c r="ABP610" s="203"/>
      <c r="ABQ610" s="10"/>
      <c r="ABR610" s="10">
        <f>SUM(ABQ605:ABQ609)</f>
        <v>582.29999999999995</v>
      </c>
      <c r="ABS610" s="273"/>
      <c r="ABT610" s="203"/>
      <c r="ABU610" s="264"/>
      <c r="ABW610" s="203"/>
      <c r="ABX610" s="203"/>
      <c r="ABY610" s="203"/>
      <c r="ABZ610" s="10"/>
      <c r="ACA610" s="10">
        <f>SUM(ABZ605:ABZ609)</f>
        <v>1397.1000000000001</v>
      </c>
      <c r="ACB610" s="273"/>
      <c r="ACC610" s="203"/>
      <c r="ACF610" s="203"/>
      <c r="ACG610" s="203"/>
      <c r="ACH610" s="203"/>
      <c r="ACI610" s="10"/>
      <c r="ACJ610" s="10" t="e">
        <f>SUM(ACI605:ACI609)</f>
        <v>#N/A</v>
      </c>
      <c r="ACK610" s="273"/>
      <c r="ACL610" s="203"/>
      <c r="ACO610" s="203"/>
      <c r="ACP610" s="203"/>
      <c r="ACQ610" s="203"/>
      <c r="ACR610" s="10"/>
      <c r="ACS610" s="10" t="e">
        <f>SUM(ACR605:ACR609)</f>
        <v>#N/A</v>
      </c>
      <c r="ACT610" s="273"/>
      <c r="ACU610" s="203"/>
      <c r="ACX610" s="203"/>
      <c r="ACY610" s="203"/>
      <c r="ACZ610" s="203"/>
      <c r="ADA610" s="10"/>
      <c r="ADB610" s="10" t="e">
        <f>SUM(ADA605:ADA609)</f>
        <v>#N/A</v>
      </c>
      <c r="ADC610" s="273"/>
      <c r="ADD610" s="203"/>
      <c r="ADG610" s="203"/>
      <c r="ADH610" s="203"/>
      <c r="ADI610" s="203"/>
      <c r="ADJ610" s="203"/>
      <c r="ADK610" s="10" t="e">
        <f>SUM(ADJ605:ADJ609)</f>
        <v>#N/A</v>
      </c>
      <c r="ADL610" s="273"/>
      <c r="ADM610" s="203"/>
      <c r="ADP610" s="203"/>
      <c r="ADQ610" s="203"/>
      <c r="ADR610" s="203"/>
      <c r="ADS610" s="10"/>
      <c r="ADT610" s="10" t="e">
        <f>SUM(ADS605:ADS609)</f>
        <v>#N/A</v>
      </c>
      <c r="ADU610" s="273"/>
      <c r="ADV610" s="203"/>
      <c r="ADY610" s="203"/>
      <c r="ADZ610" s="203"/>
      <c r="AEA610" s="203"/>
      <c r="AEB610" s="203"/>
      <c r="AEC610" s="10" t="e">
        <f>SUM(AEB605:AEB609)</f>
        <v>#N/A</v>
      </c>
      <c r="AED610" s="273"/>
      <c r="AEE610" s="203"/>
      <c r="AEH610" s="203"/>
      <c r="AEI610" s="203"/>
      <c r="AEJ610" s="203"/>
      <c r="AEK610" s="203"/>
      <c r="AEL610" s="10" t="e">
        <f>SUM(AEK605:AEK609)</f>
        <v>#N/A</v>
      </c>
      <c r="AEM610" s="273"/>
      <c r="AEN610" s="203"/>
      <c r="AEQ610" s="203"/>
      <c r="AER610" s="203"/>
      <c r="AES610" s="203"/>
      <c r="AET610" s="203"/>
      <c r="AEU610" s="10" t="e">
        <f>SUM(AET605:AET609)</f>
        <v>#N/A</v>
      </c>
      <c r="AEV610" s="273"/>
      <c r="AEW610" s="203"/>
      <c r="AEZ610" s="203"/>
      <c r="AFA610" s="203"/>
      <c r="AFB610" s="203"/>
      <c r="AFC610" s="10"/>
      <c r="AFD610" s="10" t="e">
        <f>SUM(AFC605:AFC609)</f>
        <v>#N/A</v>
      </c>
      <c r="AFE610" s="273"/>
      <c r="AFF610" s="203"/>
      <c r="AFI610" s="203"/>
      <c r="AFJ610" s="203"/>
      <c r="AFK610" s="203"/>
      <c r="AFL610" s="10"/>
      <c r="AFM610" s="10" t="e">
        <f>SUM(AFL605:AFL609)</f>
        <v>#N/A</v>
      </c>
      <c r="AFN610" s="273"/>
      <c r="AFO610" s="203"/>
      <c r="AFR610" s="203"/>
      <c r="AFS610" s="203"/>
      <c r="AFT610" s="203"/>
      <c r="AFU610" s="10"/>
      <c r="AFV610" s="10" t="e">
        <f>SUM(AFU605:AFU609)</f>
        <v>#N/A</v>
      </c>
      <c r="AFW610" s="273"/>
      <c r="AFX610" s="203"/>
      <c r="AGA610" s="203"/>
      <c r="AGB610" s="203"/>
      <c r="AGC610" s="203"/>
      <c r="AGD610" s="10"/>
      <c r="AGE610" s="10" t="e">
        <f>SUM(AGD605:AGD609)</f>
        <v>#N/A</v>
      </c>
      <c r="AGF610" s="273"/>
      <c r="AGG610" s="203"/>
      <c r="AGJ610" s="203"/>
      <c r="AGK610" s="203"/>
      <c r="AGL610" s="203"/>
      <c r="AGM610" s="10"/>
      <c r="AGN610" s="10" t="e">
        <f>SUM(AGM605:AGM609)</f>
        <v>#N/A</v>
      </c>
      <c r="AGO610" s="273"/>
      <c r="AGP610" s="203"/>
      <c r="AGS610" s="203"/>
      <c r="AGT610" s="203"/>
      <c r="AGU610" s="203"/>
      <c r="AGV610" s="10"/>
      <c r="AGW610" s="10" t="e">
        <f>SUM(AGV605:AGV609)</f>
        <v>#N/A</v>
      </c>
      <c r="AGX610" s="273"/>
      <c r="AGY610" s="203"/>
      <c r="AGZ610" s="423"/>
      <c r="AHB610" s="203"/>
      <c r="AHC610" s="203"/>
      <c r="AHD610" s="203"/>
      <c r="AHE610" s="10"/>
      <c r="AHF610" s="10">
        <f>SUM(AHE605:AHE609)</f>
        <v>3247.9</v>
      </c>
      <c r="AHG610" s="273"/>
      <c r="AHH610" s="203"/>
      <c r="AHI610" s="264"/>
      <c r="AHK610" s="203"/>
      <c r="AHL610" s="203"/>
      <c r="AHM610" s="203"/>
      <c r="AHN610" s="10"/>
      <c r="AHO610" s="10">
        <f>SUM(AHN605:AHN609)</f>
        <v>1256.5999999999999</v>
      </c>
      <c r="AHP610" s="273"/>
      <c r="AHQ610" s="203"/>
      <c r="AHR610" s="429"/>
      <c r="AHT610" s="203"/>
      <c r="AHU610" s="203"/>
      <c r="AHV610" s="203"/>
      <c r="AHW610" s="10"/>
      <c r="AHX610" s="10">
        <f>SUM(AHW605:AHW609)</f>
        <v>1877</v>
      </c>
      <c r="AHY610" s="273"/>
      <c r="AHZ610" s="203"/>
      <c r="AIA610" s="429"/>
      <c r="AIC610" s="203"/>
      <c r="AID610" s="203"/>
      <c r="AIE610" s="203"/>
      <c r="AIF610" s="10"/>
      <c r="AIG610" s="10">
        <f>SUM(AIF605:AIF609)</f>
        <v>1545.1</v>
      </c>
      <c r="AIH610" s="273"/>
      <c r="AII610" s="203"/>
      <c r="AIJ610" s="429"/>
      <c r="AIL610" s="203"/>
      <c r="AIM610" s="203"/>
      <c r="AIN610" s="203"/>
      <c r="AIO610" s="10"/>
      <c r="AIP610" s="10">
        <f>SUM(AIO605:AIO609)</f>
        <v>2403.2000000000003</v>
      </c>
      <c r="AIQ610" s="273"/>
      <c r="AIR610" s="203"/>
      <c r="AIS610" s="429"/>
      <c r="AIU610" s="203"/>
      <c r="AIV610" s="203"/>
      <c r="AIW610" s="203"/>
      <c r="AIX610" s="10"/>
      <c r="AIY610" s="10">
        <f>SUM(AIX605:AIX609)</f>
        <v>2595.8000000000002</v>
      </c>
      <c r="AIZ610" s="273"/>
      <c r="AJA610" s="203"/>
      <c r="AJB610" s="429"/>
      <c r="AJD610" s="203"/>
      <c r="AJE610" s="203"/>
      <c r="AJF610" s="203"/>
      <c r="AJG610" s="10"/>
      <c r="AJH610" s="10">
        <f>SUM(AJG605:AJG609)</f>
        <v>2502.6999999999998</v>
      </c>
      <c r="AJI610" s="273"/>
      <c r="AJJ610" s="203"/>
      <c r="AJK610" s="429"/>
      <c r="AJM610" s="203"/>
      <c r="AJN610" s="203"/>
      <c r="AJO610" s="203"/>
      <c r="AJP610" s="10"/>
      <c r="AJQ610" s="10">
        <f>SUM(AJP605:AJP609)</f>
        <v>2790</v>
      </c>
      <c r="AJR610" s="273"/>
      <c r="AJS610" s="203"/>
      <c r="AJT610" s="432"/>
      <c r="AJV610" s="203"/>
      <c r="AJW610" s="203"/>
      <c r="AJX610" s="203"/>
      <c r="AJY610" s="10"/>
      <c r="AJZ610" s="10">
        <f>SUM(AJY605:AJY609)</f>
        <v>1695.7999999999997</v>
      </c>
      <c r="AKA610" s="273"/>
      <c r="AKB610" s="203"/>
      <c r="AKC610" s="429"/>
      <c r="AKE610" s="203"/>
      <c r="AKF610" s="203"/>
      <c r="AKG610" s="203"/>
      <c r="AKH610" s="10"/>
      <c r="AKI610" s="10">
        <f>SUM(AKH605:AKH609)</f>
        <v>2553.9999999999995</v>
      </c>
      <c r="AKJ610" s="273"/>
      <c r="AKK610" s="203"/>
      <c r="AKL610" s="429"/>
      <c r="AKN610" s="203"/>
      <c r="AKO610" s="203"/>
      <c r="AKP610" s="203"/>
      <c r="AKQ610" s="10"/>
      <c r="AKR610" s="10">
        <f>SUM(AKQ605:AKQ609)</f>
        <v>2732.7</v>
      </c>
      <c r="AKS610" s="273"/>
      <c r="AKT610" s="203"/>
      <c r="AKU610" s="264"/>
      <c r="AKW610" s="203"/>
      <c r="AKX610" s="203"/>
      <c r="AKY610" s="203"/>
      <c r="AKZ610" s="10"/>
      <c r="ALA610" s="10">
        <f>SUM(AKZ605:AKZ609)</f>
        <v>1545.1</v>
      </c>
      <c r="ALB610" s="273"/>
      <c r="ALC610" s="203"/>
      <c r="ALD610" s="264"/>
      <c r="ALF610" s="203"/>
      <c r="ALG610" s="203"/>
      <c r="ALH610" s="203"/>
      <c r="ALI610" s="10"/>
      <c r="ALJ610" s="10">
        <f>SUM(ALI605:ALI609)</f>
        <v>2078.6</v>
      </c>
      <c r="ALK610" s="273"/>
      <c r="ALL610" s="203"/>
      <c r="ALM610" s="264"/>
      <c r="ALO610" s="203"/>
      <c r="ALP610" s="203"/>
      <c r="ALQ610" s="203"/>
      <c r="ALR610" s="10"/>
      <c r="ALS610" s="10">
        <f>SUM(ALR605:ALR609)</f>
        <v>1886.1</v>
      </c>
      <c r="ALT610" s="273"/>
      <c r="ALU610" s="203"/>
      <c r="ALV610" s="429"/>
      <c r="ALX610" s="203"/>
      <c r="ALY610" s="203"/>
      <c r="ALZ610" s="203"/>
      <c r="AMA610" s="10"/>
      <c r="AMB610" s="10">
        <f>SUM(AMA605:AMA609)</f>
        <v>2277.7999999999997</v>
      </c>
      <c r="AMC610" s="273"/>
      <c r="AMD610" s="203"/>
      <c r="AME610" s="429"/>
      <c r="AMG610" s="203"/>
      <c r="AMH610" s="203"/>
      <c r="AMI610" s="203"/>
      <c r="AMJ610" s="10"/>
      <c r="AMK610" s="10">
        <f>SUM(AMJ605:AMJ609)</f>
        <v>1826.6000000000001</v>
      </c>
      <c r="AML610" s="273"/>
      <c r="AMM610" s="203"/>
      <c r="AMN610" s="429"/>
      <c r="AMP610" s="203"/>
      <c r="AMQ610" s="203"/>
      <c r="AMR610" s="203"/>
      <c r="AMS610" s="10"/>
      <c r="AMT610" s="10">
        <f>SUM(AMS605:AMS609)</f>
        <v>1970.1</v>
      </c>
      <c r="AMU610" s="273"/>
      <c r="AMV610" s="203"/>
      <c r="AMW610" s="429"/>
      <c r="AMY610" s="203"/>
      <c r="AMZ610" s="203"/>
      <c r="ANA610" s="203"/>
      <c r="ANB610" s="10"/>
      <c r="ANC610" s="10">
        <f>SUM(ANB605:ANB609)</f>
        <v>1786.8999999999996</v>
      </c>
      <c r="AND610" s="273"/>
      <c r="ANE610" s="203"/>
      <c r="ANF610" s="429"/>
      <c r="ANH610" s="203"/>
      <c r="ANI610" s="203"/>
      <c r="ANJ610" s="203"/>
      <c r="ANK610" s="10"/>
      <c r="ANL610" s="10">
        <f>SUM(ANK605:ANK609)</f>
        <v>2995</v>
      </c>
      <c r="ANM610" s="273"/>
      <c r="ANN610" s="203"/>
      <c r="ANO610" s="264"/>
      <c r="ANQ610" s="203"/>
      <c r="ANR610" s="203"/>
      <c r="ANS610" s="203"/>
      <c r="ANT610" s="10"/>
      <c r="ANU610" s="10">
        <f>SUM(ANT605:ANT609)</f>
        <v>2387.8000000000002</v>
      </c>
      <c r="ANV610" s="273"/>
      <c r="ANW610" s="203"/>
      <c r="ANX610" s="429"/>
      <c r="ANZ610" s="203"/>
      <c r="AOA610" s="203"/>
      <c r="AOB610" s="203"/>
      <c r="AOC610" s="10"/>
      <c r="AOD610" s="10">
        <f>SUM(AOC605:AOC609)</f>
        <v>2111.1</v>
      </c>
      <c r="AOE610" s="273"/>
      <c r="AOF610" s="203"/>
      <c r="AOG610" s="264"/>
      <c r="AOI610" s="203"/>
      <c r="AOJ610" s="203"/>
      <c r="AOK610" s="203"/>
      <c r="AOL610" s="10"/>
      <c r="AOM610" s="10">
        <f>SUM(AOL605:AOL609)</f>
        <v>3150.7000000000003</v>
      </c>
      <c r="AON610" s="273"/>
      <c r="AOO610" s="203"/>
      <c r="AOP610" s="429"/>
      <c r="AOR610" s="203"/>
      <c r="AOS610" s="203"/>
      <c r="AOT610" s="203"/>
      <c r="AOU610" s="10"/>
      <c r="AOV610" s="10">
        <f>SUM(AOU605:AOU609)</f>
        <v>2218.3999999999996</v>
      </c>
      <c r="AOW610" s="273"/>
      <c r="AOX610" s="203"/>
      <c r="AOY610" s="429"/>
      <c r="APA610" s="203"/>
      <c r="APB610" s="203"/>
      <c r="APC610" s="203"/>
      <c r="APD610" s="10"/>
      <c r="APE610" s="10">
        <f>SUM(APD605:APD609)</f>
        <v>2326.2999999999997</v>
      </c>
      <c r="APF610" s="273"/>
      <c r="APG610" s="203"/>
      <c r="APH610" s="429"/>
      <c r="APJ610" s="203"/>
      <c r="APK610" s="203"/>
      <c r="APL610" s="203"/>
      <c r="APM610" s="10"/>
      <c r="APN610" s="10">
        <f>SUM(APM605:APM609)</f>
        <v>2680.0999999999995</v>
      </c>
      <c r="APO610" s="273"/>
      <c r="APP610" s="203"/>
      <c r="APQ610" s="429"/>
      <c r="APS610" s="203"/>
      <c r="APT610" s="203"/>
      <c r="APU610" s="203"/>
      <c r="APV610" s="10"/>
      <c r="APW610" s="10">
        <f>SUM(APV605:APV609)</f>
        <v>1889.7999999999997</v>
      </c>
      <c r="APX610" s="273"/>
      <c r="APY610" s="203"/>
      <c r="APZ610" s="429"/>
      <c r="AQB610" s="203"/>
      <c r="AQC610" s="203"/>
      <c r="AQD610" s="203"/>
      <c r="AQE610" s="10"/>
      <c r="AQF610" s="10">
        <f>SUM(AQE605:AQE609)</f>
        <v>2302.4</v>
      </c>
      <c r="AQG610" s="273"/>
    </row>
    <row r="611" spans="1:1125" s="14" customFormat="1" ht="15">
      <c r="A611" s="203" t="s">
        <v>75</v>
      </c>
      <c r="B611" s="276" t="s">
        <v>518</v>
      </c>
      <c r="D611" s="283">
        <f>IF(C611="Kopman",1.3,1)</f>
        <v>1</v>
      </c>
      <c r="E611" s="204">
        <f>VLOOKUP(B611,$A$681:$F$2354,6,FALSE)</f>
        <v>311</v>
      </c>
      <c r="F611" s="203" t="s">
        <v>61</v>
      </c>
      <c r="G611" s="10">
        <f>E611*1.5</f>
        <v>466.5</v>
      </c>
      <c r="H611" s="10"/>
      <c r="I611" s="267"/>
      <c r="J611" s="203" t="s">
        <v>75</v>
      </c>
      <c r="K611" s="276" t="s">
        <v>1263</v>
      </c>
      <c r="M611" s="283">
        <f>IF(L611="Kopman",1.3,1)</f>
        <v>1</v>
      </c>
      <c r="N611" s="204">
        <f>VLOOKUP(K611,$A$681:$F$2354,6,FALSE)</f>
        <v>432</v>
      </c>
      <c r="O611" s="203" t="s">
        <v>61</v>
      </c>
      <c r="P611" s="10">
        <f>N611*1.5*M611</f>
        <v>648</v>
      </c>
      <c r="Q611" s="10"/>
      <c r="R611" s="267"/>
      <c r="S611" s="203" t="s">
        <v>75</v>
      </c>
      <c r="T611" s="276" t="s">
        <v>1263</v>
      </c>
      <c r="V611" s="283">
        <f>IF(U611="Kopman",1.3,1)</f>
        <v>1</v>
      </c>
      <c r="W611" s="204">
        <f>VLOOKUP(T611,$A$681:$F$2354,6,FALSE)</f>
        <v>432</v>
      </c>
      <c r="X611" s="203" t="s">
        <v>61</v>
      </c>
      <c r="Y611" s="10">
        <f>W611*1.5*V611</f>
        <v>648</v>
      </c>
      <c r="Z611" s="10"/>
      <c r="AA611" s="267"/>
      <c r="AB611" s="203" t="s">
        <v>75</v>
      </c>
      <c r="AC611" s="276" t="s">
        <v>1247</v>
      </c>
      <c r="AE611" s="283">
        <f>IF(AD611="Kopman",1.3,1)</f>
        <v>1</v>
      </c>
      <c r="AF611" s="204">
        <f>VLOOKUP(AC611,$A$681:$F$2354,6,FALSE)</f>
        <v>101</v>
      </c>
      <c r="AG611" s="203" t="s">
        <v>61</v>
      </c>
      <c r="AH611" s="10">
        <f>AF611*1.5*AE611</f>
        <v>151.5</v>
      </c>
      <c r="AI611" s="10"/>
      <c r="AJ611" s="267"/>
      <c r="AK611" s="203" t="s">
        <v>75</v>
      </c>
      <c r="AL611" s="276" t="s">
        <v>1247</v>
      </c>
      <c r="AN611" s="283">
        <f>IF(AM611="Kopman",1.3,1)</f>
        <v>1</v>
      </c>
      <c r="AO611" s="204">
        <f>VLOOKUP(AL611,$A$681:$F$2354,6,FALSE)</f>
        <v>101</v>
      </c>
      <c r="AP611" s="203" t="s">
        <v>61</v>
      </c>
      <c r="AQ611" s="10">
        <f>AO611*1.5*AN611</f>
        <v>151.5</v>
      </c>
      <c r="AR611" s="10"/>
      <c r="AS611" s="267"/>
      <c r="AT611" s="203" t="s">
        <v>75</v>
      </c>
      <c r="AU611" s="276" t="s">
        <v>1263</v>
      </c>
      <c r="AW611" s="283">
        <f>IF(AV611="Kopman",1.3,1)</f>
        <v>1</v>
      </c>
      <c r="AX611" s="204">
        <f>VLOOKUP(AU611,$A$681:$F$2354,6,FALSE)</f>
        <v>432</v>
      </c>
      <c r="AY611" s="203" t="s">
        <v>61</v>
      </c>
      <c r="AZ611" s="10">
        <f>AX611*1.5*AW611</f>
        <v>648</v>
      </c>
      <c r="BA611" s="10"/>
      <c r="BB611" s="267"/>
      <c r="BC611" s="203" t="s">
        <v>75</v>
      </c>
      <c r="BD611" s="276" t="s">
        <v>1263</v>
      </c>
      <c r="BF611" s="283">
        <f>IF(BE611="Kopman",1.3,1)</f>
        <v>1</v>
      </c>
      <c r="BG611" s="204">
        <f>VLOOKUP(BD611,$A$681:$F$2354,6,FALSE)</f>
        <v>432</v>
      </c>
      <c r="BH611" s="203" t="s">
        <v>61</v>
      </c>
      <c r="BI611" s="10">
        <f>BG611*1.5*BF611</f>
        <v>648</v>
      </c>
      <c r="BJ611" s="10"/>
      <c r="BK611" s="267"/>
      <c r="BL611" s="203" t="s">
        <v>75</v>
      </c>
      <c r="BM611" s="276" t="s">
        <v>1247</v>
      </c>
      <c r="BO611" s="283">
        <f>IF(BN611="Kopman",1.3,1)</f>
        <v>1</v>
      </c>
      <c r="BP611" s="204">
        <f>VLOOKUP(BM611,$A$681:$F$2354,6,FALSE)</f>
        <v>101</v>
      </c>
      <c r="BQ611" s="203" t="s">
        <v>61</v>
      </c>
      <c r="BR611" s="10">
        <f>BP611*1.5*BO611</f>
        <v>151.5</v>
      </c>
      <c r="BS611" s="10"/>
      <c r="BT611" s="267"/>
      <c r="BU611" s="203" t="s">
        <v>75</v>
      </c>
      <c r="BV611" s="276" t="s">
        <v>1247</v>
      </c>
      <c r="BX611" s="283">
        <f>IF(BW611="Kopman",1.3,1)</f>
        <v>1</v>
      </c>
      <c r="BY611" s="204">
        <f>VLOOKUP(BV611,$A$681:$F$2354,6,FALSE)</f>
        <v>101</v>
      </c>
      <c r="BZ611" s="203" t="s">
        <v>61</v>
      </c>
      <c r="CA611" s="10">
        <f>BY611*1.5*BX611</f>
        <v>151.5</v>
      </c>
      <c r="CB611" s="10"/>
      <c r="CC611" s="267"/>
      <c r="CD611" s="203" t="s">
        <v>75</v>
      </c>
      <c r="CE611" s="276" t="s">
        <v>1247</v>
      </c>
      <c r="CG611" s="283">
        <f>IF(CF611="Kopman",1.3,1)</f>
        <v>1</v>
      </c>
      <c r="CH611" s="204">
        <f>VLOOKUP(CE611,$A$681:$F$2354,6,FALSE)</f>
        <v>101</v>
      </c>
      <c r="CI611" s="203" t="s">
        <v>61</v>
      </c>
      <c r="CJ611" s="10">
        <f>CH611*1.5*CG611</f>
        <v>151.5</v>
      </c>
      <c r="CK611" s="10"/>
      <c r="CL611" s="267"/>
      <c r="CM611" s="203" t="s">
        <v>75</v>
      </c>
      <c r="CN611" s="276" t="s">
        <v>423</v>
      </c>
      <c r="CP611" s="283">
        <f>IF(CO611="Kopman",1.3,1)</f>
        <v>1</v>
      </c>
      <c r="CQ611" s="204">
        <f>VLOOKUP(CN611,$A$681:$F$2354,6,FALSE)</f>
        <v>201</v>
      </c>
      <c r="CR611" s="203" t="s">
        <v>61</v>
      </c>
      <c r="CS611" s="10">
        <f>CQ611*1.5*CP611</f>
        <v>301.5</v>
      </c>
      <c r="CT611" s="10"/>
      <c r="CU611" s="267"/>
      <c r="CV611" s="203" t="s">
        <v>75</v>
      </c>
      <c r="CW611" s="276" t="s">
        <v>1247</v>
      </c>
      <c r="CY611" s="283">
        <f>IF(CX611="Kopman",1.3,1)</f>
        <v>1</v>
      </c>
      <c r="CZ611" s="204">
        <f>VLOOKUP(CW611,$A$681:$F$2354,6,FALSE)</f>
        <v>101</v>
      </c>
      <c r="DA611" s="203" t="s">
        <v>61</v>
      </c>
      <c r="DB611" s="10">
        <f>CZ611*1.5*CY611</f>
        <v>151.5</v>
      </c>
      <c r="DC611" s="10"/>
      <c r="DD611" s="267"/>
      <c r="DE611" s="203" t="s">
        <v>75</v>
      </c>
      <c r="DF611" s="276" t="s">
        <v>1247</v>
      </c>
      <c r="DH611" s="283">
        <f>IF(DG611="Kopman",1.3,1)</f>
        <v>1</v>
      </c>
      <c r="DI611" s="204">
        <f>VLOOKUP(DF611,$A$681:$F$2354,6,FALSE)</f>
        <v>101</v>
      </c>
      <c r="DJ611" s="203" t="s">
        <v>61</v>
      </c>
      <c r="DK611" s="10">
        <f>DI611*1.5*DH611</f>
        <v>151.5</v>
      </c>
      <c r="DL611" s="10"/>
      <c r="DM611" s="267"/>
      <c r="DN611" s="203" t="s">
        <v>75</v>
      </c>
      <c r="DO611" s="276" t="s">
        <v>518</v>
      </c>
      <c r="DQ611" s="283">
        <f>IF(DP611="Kopman",1.3,1)</f>
        <v>1</v>
      </c>
      <c r="DR611" s="204">
        <f>VLOOKUP(DO611,$A$681:$F$2354,6,FALSE)</f>
        <v>311</v>
      </c>
      <c r="DS611" s="203" t="s">
        <v>61</v>
      </c>
      <c r="DT611" s="10">
        <f>DR611*1.5*DQ611</f>
        <v>466.5</v>
      </c>
      <c r="DU611" s="10"/>
      <c r="DV611" s="267"/>
      <c r="DW611" s="203" t="s">
        <v>75</v>
      </c>
      <c r="DX611" s="278" t="s">
        <v>183</v>
      </c>
      <c r="DZ611" s="283">
        <f>IF(DY611="Kopman",1.3,1)</f>
        <v>1</v>
      </c>
      <c r="EA611" s="204" t="e">
        <f>VLOOKUP(DX611,$A$681:$F$2354,6,FALSE)</f>
        <v>#N/A</v>
      </c>
      <c r="EB611" s="203" t="s">
        <v>61</v>
      </c>
      <c r="EC611" s="10" t="e">
        <f>EA611*1.5*DZ611</f>
        <v>#N/A</v>
      </c>
      <c r="ED611" s="10"/>
      <c r="EE611" s="267"/>
      <c r="EF611" s="203" t="s">
        <v>75</v>
      </c>
      <c r="EG611" s="276" t="s">
        <v>421</v>
      </c>
      <c r="EI611" s="283">
        <f>IF(EH611="Kopman",1.3,1)</f>
        <v>1</v>
      </c>
      <c r="EJ611" s="204">
        <f>VLOOKUP(EG611,$A$681:$F$2354,6,FALSE)</f>
        <v>406</v>
      </c>
      <c r="EK611" s="203" t="s">
        <v>61</v>
      </c>
      <c r="EL611" s="10">
        <f>EJ611*1.5*EI611</f>
        <v>609</v>
      </c>
      <c r="EM611" s="10"/>
      <c r="EN611" s="267"/>
      <c r="EO611" s="203" t="s">
        <v>75</v>
      </c>
      <c r="EP611" s="416" t="s">
        <v>1247</v>
      </c>
      <c r="EQ611" s="415" t="s">
        <v>2019</v>
      </c>
      <c r="ER611" s="283">
        <f>IF(EQ611="Kopman",1.3,1)</f>
        <v>1.3</v>
      </c>
      <c r="ES611" s="204">
        <f>VLOOKUP(EP611,$A$681:$F$2354,6,FALSE)</f>
        <v>101</v>
      </c>
      <c r="ET611" s="203" t="s">
        <v>61</v>
      </c>
      <c r="EU611" s="10">
        <f>ES611*1.5*ER611</f>
        <v>196.95000000000002</v>
      </c>
      <c r="EV611" s="10"/>
      <c r="EW611" s="267"/>
      <c r="EX611" s="203" t="s">
        <v>75</v>
      </c>
      <c r="EY611" s="276" t="s">
        <v>640</v>
      </c>
      <c r="FA611" s="283">
        <f>IF(EZ611="Kopman",1.3,1)</f>
        <v>1</v>
      </c>
      <c r="FB611" s="204">
        <f>VLOOKUP(EY611,$A$681:$F$2354,6,FALSE)</f>
        <v>203</v>
      </c>
      <c r="FC611" s="203" t="s">
        <v>61</v>
      </c>
      <c r="FD611" s="10">
        <f>FB611*1.5*FA611</f>
        <v>304.5</v>
      </c>
      <c r="FE611" s="10"/>
      <c r="FF611" s="267"/>
      <c r="FG611" s="203" t="s">
        <v>75</v>
      </c>
      <c r="FH611" s="421" t="s">
        <v>1263</v>
      </c>
      <c r="FJ611" s="283">
        <f>IF(FI611="Kopman",1.3,1)</f>
        <v>1</v>
      </c>
      <c r="FK611" s="204">
        <f>VLOOKUP(FH611,$A$681:$F$2354,6,FALSE)</f>
        <v>432</v>
      </c>
      <c r="FL611" s="203" t="s">
        <v>61</v>
      </c>
      <c r="FM611" s="10">
        <f>FK611*1.5*FJ611</f>
        <v>648</v>
      </c>
      <c r="FN611" s="10"/>
      <c r="FO611" s="267"/>
      <c r="FP611" s="203" t="s">
        <v>75</v>
      </c>
      <c r="FQ611" s="276" t="s">
        <v>465</v>
      </c>
      <c r="FS611" s="283">
        <f>IF(FR611="Kopman",1.3,1)</f>
        <v>1</v>
      </c>
      <c r="FT611" s="204">
        <f>VLOOKUP(FQ611,$A$681:$F$2354,6,FALSE)</f>
        <v>275</v>
      </c>
      <c r="FU611" s="203" t="s">
        <v>61</v>
      </c>
      <c r="FV611" s="10">
        <f>FT611*1.5*FS611</f>
        <v>412.5</v>
      </c>
      <c r="FW611" s="10"/>
      <c r="FX611" s="267"/>
      <c r="FY611" s="203" t="s">
        <v>75</v>
      </c>
      <c r="FZ611" s="276" t="s">
        <v>1247</v>
      </c>
      <c r="GB611" s="283">
        <f>IF(GA611="Kopman",1.3,1)</f>
        <v>1</v>
      </c>
      <c r="GC611" s="204">
        <f>VLOOKUP(FZ611,$A$681:$F$2354,6,FALSE)</f>
        <v>101</v>
      </c>
      <c r="GD611" s="203" t="s">
        <v>61</v>
      </c>
      <c r="GE611" s="10">
        <f>GC611*1.5*GB611</f>
        <v>151.5</v>
      </c>
      <c r="GF611" s="10"/>
      <c r="GG611" s="267"/>
      <c r="GH611" s="203" t="s">
        <v>75</v>
      </c>
      <c r="GI611" s="276" t="s">
        <v>1247</v>
      </c>
      <c r="GK611" s="283">
        <f>IF(GJ611="Kopman",1.3,1)</f>
        <v>1</v>
      </c>
      <c r="GL611" s="204">
        <f>VLOOKUP(GI611,$A$681:$F$2354,6,FALSE)</f>
        <v>101</v>
      </c>
      <c r="GM611" s="203" t="s">
        <v>61</v>
      </c>
      <c r="GN611" s="10">
        <f>GL611*1.5*GK611</f>
        <v>151.5</v>
      </c>
      <c r="GO611" s="10"/>
      <c r="GP611" s="267"/>
      <c r="GQ611" s="203" t="s">
        <v>75</v>
      </c>
      <c r="GR611" s="276" t="s">
        <v>1263</v>
      </c>
      <c r="GT611" s="283">
        <f>IF(GS611="Kopman",1.3,1)</f>
        <v>1</v>
      </c>
      <c r="GU611" s="204">
        <f>VLOOKUP(GR611,$A$681:$F$2354,6,FALSE)</f>
        <v>432</v>
      </c>
      <c r="GV611" s="203" t="s">
        <v>61</v>
      </c>
      <c r="GW611" s="10">
        <f>GU611*1.5</f>
        <v>648</v>
      </c>
      <c r="GX611" s="10"/>
      <c r="GY611" s="267"/>
      <c r="GZ611" s="203" t="s">
        <v>75</v>
      </c>
      <c r="HA611" s="276" t="s">
        <v>518</v>
      </c>
      <c r="HC611" s="283">
        <f>IF(HB611="Kopman",1.3,1)</f>
        <v>1</v>
      </c>
      <c r="HD611" s="204">
        <f>VLOOKUP(HA611,$A$681:$F$2354,6,FALSE)</f>
        <v>311</v>
      </c>
      <c r="HE611" s="203" t="s">
        <v>61</v>
      </c>
      <c r="HF611" s="10">
        <f>HD611*1.5*HC611</f>
        <v>466.5</v>
      </c>
      <c r="HG611" s="10"/>
      <c r="HH611" s="267"/>
      <c r="HI611" s="203" t="s">
        <v>75</v>
      </c>
      <c r="HJ611" s="276" t="s">
        <v>1263</v>
      </c>
      <c r="HL611" s="283">
        <f>IF(HK611="Kopman",1.3,1)</f>
        <v>1</v>
      </c>
      <c r="HM611" s="204">
        <f>VLOOKUP(HJ611,$A$681:$F$2354,6,FALSE)</f>
        <v>432</v>
      </c>
      <c r="HN611" s="203" t="s">
        <v>61</v>
      </c>
      <c r="HO611" s="10">
        <f>HM611*1.5</f>
        <v>648</v>
      </c>
      <c r="HP611" s="10"/>
      <c r="HQ611" s="267"/>
      <c r="HR611" s="203" t="s">
        <v>75</v>
      </c>
      <c r="HS611" s="276" t="s">
        <v>465</v>
      </c>
      <c r="HU611" s="283">
        <f>IF(HT611="Kopman",1.3,1)</f>
        <v>1</v>
      </c>
      <c r="HV611" s="204">
        <f>VLOOKUP(HS611,$A$681:$F$2354,6,FALSE)</f>
        <v>275</v>
      </c>
      <c r="HW611" s="203" t="s">
        <v>61</v>
      </c>
      <c r="HX611" s="10">
        <f>HV611*1.5*HU611</f>
        <v>412.5</v>
      </c>
      <c r="HY611" s="10"/>
      <c r="HZ611" s="267"/>
      <c r="IA611" s="203" t="s">
        <v>75</v>
      </c>
      <c r="IB611" s="285" t="s">
        <v>183</v>
      </c>
      <c r="ID611" s="283">
        <f>IF(IC611="Kopman",1.3,1)</f>
        <v>1</v>
      </c>
      <c r="IE611" s="204" t="e">
        <f>VLOOKUP(IB611,$A$681:$F$2354,6,FALSE)</f>
        <v>#N/A</v>
      </c>
      <c r="IF611" s="203" t="s">
        <v>61</v>
      </c>
      <c r="IG611" s="10" t="e">
        <f>IE611*1.5</f>
        <v>#N/A</v>
      </c>
      <c r="IH611" s="10"/>
      <c r="II611" s="267"/>
      <c r="IJ611" s="203" t="s">
        <v>75</v>
      </c>
      <c r="IK611" s="276" t="s">
        <v>1263</v>
      </c>
      <c r="IM611" s="283">
        <f>IF(IL611="Kopman",1.3,1)</f>
        <v>1</v>
      </c>
      <c r="IN611" s="204">
        <f>VLOOKUP(IK611,$A$681:$F$2354,6,FALSE)</f>
        <v>432</v>
      </c>
      <c r="IO611" s="203" t="s">
        <v>61</v>
      </c>
      <c r="IP611" s="10">
        <f>IN611*1.5*IM611</f>
        <v>648</v>
      </c>
      <c r="IQ611" s="10"/>
      <c r="IR611" s="267"/>
      <c r="IS611" s="203" t="s">
        <v>75</v>
      </c>
      <c r="IT611" s="276" t="s">
        <v>462</v>
      </c>
      <c r="IV611" s="283">
        <f>IF(IU611="Kopman",1.3,1)</f>
        <v>1</v>
      </c>
      <c r="IW611" s="204">
        <f>VLOOKUP(IT611,$A$681:$F$2354,6,FALSE)</f>
        <v>188</v>
      </c>
      <c r="IX611" s="203" t="s">
        <v>61</v>
      </c>
      <c r="IY611" s="10">
        <f>IW611*1.5*IV611</f>
        <v>282</v>
      </c>
      <c r="IZ611" s="10"/>
      <c r="JA611" s="267"/>
      <c r="JB611" s="203" t="s">
        <v>75</v>
      </c>
      <c r="JC611" s="276" t="s">
        <v>518</v>
      </c>
      <c r="JE611" s="283">
        <f>IF(JD611="Kopman",1.3,1)</f>
        <v>1</v>
      </c>
      <c r="JF611" s="204">
        <f>VLOOKUP(JC611,$A$681:$F$2354,6,FALSE)</f>
        <v>311</v>
      </c>
      <c r="JG611" s="203" t="s">
        <v>61</v>
      </c>
      <c r="JH611" s="10">
        <f>JF611*1.5*JE611</f>
        <v>466.5</v>
      </c>
      <c r="JI611" s="10"/>
      <c r="JJ611" s="267"/>
      <c r="JK611" s="203" t="s">
        <v>75</v>
      </c>
      <c r="JL611" s="276" t="s">
        <v>431</v>
      </c>
      <c r="JN611" s="283">
        <f>IF(JM611="Kopman",1.3,1)</f>
        <v>1</v>
      </c>
      <c r="JO611" s="204">
        <f>VLOOKUP(JL611,$A$681:$F$2354,6,FALSE)</f>
        <v>0</v>
      </c>
      <c r="JP611" s="203" t="s">
        <v>61</v>
      </c>
      <c r="JQ611" s="10">
        <f>JO611*1.5*JN611</f>
        <v>0</v>
      </c>
      <c r="JR611" s="10"/>
      <c r="JS611" s="267"/>
      <c r="JT611" s="203" t="s">
        <v>75</v>
      </c>
      <c r="JU611" s="276" t="s">
        <v>422</v>
      </c>
      <c r="JW611" s="283">
        <f>IF(JV611="Kopman",1.3,1)</f>
        <v>1</v>
      </c>
      <c r="JX611" s="204">
        <f>VLOOKUP(JU611,$A$681:$F$2354,6,FALSE)</f>
        <v>288</v>
      </c>
      <c r="JY611" s="203" t="s">
        <v>61</v>
      </c>
      <c r="JZ611" s="10">
        <f>JX611*1.5*JW611</f>
        <v>432</v>
      </c>
      <c r="KA611" s="10"/>
      <c r="KB611" s="267"/>
      <c r="KC611" s="203" t="s">
        <v>75</v>
      </c>
      <c r="KD611" s="276" t="s">
        <v>2289</v>
      </c>
      <c r="KF611" s="283">
        <f>IF(KE611="Kopman",1.3,1)</f>
        <v>1</v>
      </c>
      <c r="KG611" s="204">
        <f>VLOOKUP(KD611,$A$681:$F$2354,6,FALSE)</f>
        <v>375</v>
      </c>
      <c r="KH611" s="203" t="s">
        <v>61</v>
      </c>
      <c r="KI611" s="10">
        <f>KG611*1.5*KF611</f>
        <v>562.5</v>
      </c>
      <c r="KJ611" s="10"/>
      <c r="KK611" s="267"/>
      <c r="KL611" s="203" t="s">
        <v>75</v>
      </c>
      <c r="KM611" s="276" t="s">
        <v>465</v>
      </c>
      <c r="KO611" s="283">
        <f>IF(KN611="Kopman",1.3,1)</f>
        <v>1</v>
      </c>
      <c r="KP611" s="204">
        <f>VLOOKUP(KM611,$A$681:$F$2354,6,FALSE)</f>
        <v>275</v>
      </c>
      <c r="KQ611" s="203" t="s">
        <v>61</v>
      </c>
      <c r="KR611" s="10">
        <f>KP611*1.5</f>
        <v>412.5</v>
      </c>
      <c r="KS611" s="10"/>
      <c r="KT611" s="267"/>
      <c r="KU611" s="203" t="s">
        <v>75</v>
      </c>
      <c r="KV611" s="276" t="s">
        <v>1263</v>
      </c>
      <c r="KX611" s="283">
        <f>IF(KW611="Kopman",1.3,1)</f>
        <v>1</v>
      </c>
      <c r="KY611" s="204">
        <f>VLOOKUP(KV611,$A$681:$F$2354,6,FALSE)</f>
        <v>432</v>
      </c>
      <c r="KZ611" s="203" t="s">
        <v>61</v>
      </c>
      <c r="LA611" s="10">
        <f>KY611*1.5*KX611</f>
        <v>648</v>
      </c>
      <c r="LB611" s="10"/>
      <c r="LC611" s="267"/>
      <c r="LD611" s="203" t="s">
        <v>75</v>
      </c>
      <c r="LE611" s="276" t="s">
        <v>1263</v>
      </c>
      <c r="LG611" s="283">
        <f>IF(LF611="Kopman",1.3,1)</f>
        <v>1</v>
      </c>
      <c r="LH611" s="204">
        <f>VLOOKUP(LE611,$A$681:$F$2354,6,FALSE)</f>
        <v>432</v>
      </c>
      <c r="LI611" s="203" t="s">
        <v>61</v>
      </c>
      <c r="LJ611" s="10">
        <f>LH611*1.5*LG611</f>
        <v>648</v>
      </c>
      <c r="LK611" s="10"/>
      <c r="LL611" s="267"/>
      <c r="LM611" s="203" t="s">
        <v>75</v>
      </c>
      <c r="LN611" s="276" t="s">
        <v>1247</v>
      </c>
      <c r="LP611" s="283">
        <f>IF(LO611="Kopman",1.3,1)</f>
        <v>1</v>
      </c>
      <c r="LQ611" s="204">
        <f>VLOOKUP(LN611,$A$681:$F$2354,6,FALSE)</f>
        <v>101</v>
      </c>
      <c r="LR611" s="203" t="s">
        <v>61</v>
      </c>
      <c r="LS611" s="10">
        <f>LQ611*1.5*LP611</f>
        <v>151.5</v>
      </c>
      <c r="LT611" s="10"/>
      <c r="LU611" s="267"/>
      <c r="LV611" s="203" t="s">
        <v>75</v>
      </c>
      <c r="LW611" s="276" t="s">
        <v>422</v>
      </c>
      <c r="LY611" s="283">
        <f>IF(LX611="Kopman",1.3,1)</f>
        <v>1</v>
      </c>
      <c r="LZ611" s="204">
        <f>VLOOKUP(LW611,$A$681:$F$2354,6,FALSE)</f>
        <v>288</v>
      </c>
      <c r="MA611" s="203" t="s">
        <v>61</v>
      </c>
      <c r="MB611" s="10">
        <f>LZ611*1.5*LY611</f>
        <v>432</v>
      </c>
      <c r="MC611" s="10"/>
      <c r="MD611" s="267"/>
      <c r="ME611" s="203" t="s">
        <v>75</v>
      </c>
      <c r="MF611" s="276" t="s">
        <v>1263</v>
      </c>
      <c r="MH611" s="283">
        <f>IF(MG611="Kopman",1.3,1)</f>
        <v>1</v>
      </c>
      <c r="MI611" s="204">
        <f>VLOOKUP(MF611,$A$681:$F$2354,6,FALSE)</f>
        <v>432</v>
      </c>
      <c r="MJ611" s="203" t="s">
        <v>61</v>
      </c>
      <c r="MK611" s="10">
        <f>MI611*1.5*MH611</f>
        <v>648</v>
      </c>
      <c r="ML611" s="10"/>
      <c r="MM611" s="267"/>
      <c r="MN611" s="203" t="s">
        <v>75</v>
      </c>
      <c r="MO611" s="276" t="s">
        <v>1263</v>
      </c>
      <c r="MQ611" s="283">
        <f>IF(MP611="Kopman",1.3,1)</f>
        <v>1</v>
      </c>
      <c r="MR611" s="204">
        <f>VLOOKUP(MO611,$A$681:$F$2354,6,FALSE)</f>
        <v>432</v>
      </c>
      <c r="MS611" s="203" t="s">
        <v>61</v>
      </c>
      <c r="MT611" s="10">
        <f>MR611*1.5*MQ611</f>
        <v>648</v>
      </c>
      <c r="MU611" s="10"/>
      <c r="MV611" s="267"/>
      <c r="MW611" s="203" t="s">
        <v>75</v>
      </c>
      <c r="MX611" s="276" t="s">
        <v>465</v>
      </c>
      <c r="MZ611" s="283">
        <f>IF(MY611="Kopman",1.3,1)</f>
        <v>1</v>
      </c>
      <c r="NA611" s="204">
        <f>VLOOKUP(MX611,$A$681:$F$2354,6,FALSE)</f>
        <v>275</v>
      </c>
      <c r="NB611" s="203" t="s">
        <v>61</v>
      </c>
      <c r="NC611" s="10">
        <f>NA611*1.5*MZ611</f>
        <v>412.5</v>
      </c>
      <c r="ND611" s="10"/>
      <c r="NE611" s="267"/>
      <c r="NF611" s="203" t="s">
        <v>75</v>
      </c>
      <c r="NG611" s="276" t="s">
        <v>1263</v>
      </c>
      <c r="NI611" s="283">
        <f>IF(NH611="Kopman",1.3,1)</f>
        <v>1</v>
      </c>
      <c r="NJ611" s="204">
        <f>VLOOKUP(NG611,$A$681:$F$2354,6,FALSE)</f>
        <v>432</v>
      </c>
      <c r="NK611" s="203" t="s">
        <v>61</v>
      </c>
      <c r="NL611" s="10">
        <f>NJ611*1.5*NI611</f>
        <v>648</v>
      </c>
      <c r="NM611" s="10"/>
      <c r="NN611" s="267"/>
      <c r="NO611" s="203" t="s">
        <v>75</v>
      </c>
      <c r="NP611" s="424" t="s">
        <v>581</v>
      </c>
      <c r="NR611" s="283">
        <f>IF(NQ611="Kopman",1.3,1)</f>
        <v>1</v>
      </c>
      <c r="NS611" s="204">
        <f>VLOOKUP(NP611,$A$681:$F$2354,6,FALSE)</f>
        <v>74</v>
      </c>
      <c r="NT611" s="203" t="s">
        <v>61</v>
      </c>
      <c r="NU611" s="10">
        <f>NS611*1.5*NR611</f>
        <v>111</v>
      </c>
      <c r="NV611" s="10"/>
      <c r="NW611" s="267"/>
      <c r="NX611" s="203" t="s">
        <v>75</v>
      </c>
      <c r="NY611" s="276" t="s">
        <v>423</v>
      </c>
      <c r="OA611" s="283">
        <f>IF(NZ611="Kopman",1.3,1)</f>
        <v>1</v>
      </c>
      <c r="OB611" s="204">
        <f>VLOOKUP(NY611,$A$681:$F$2354,6,FALSE)</f>
        <v>201</v>
      </c>
      <c r="OC611" s="203" t="s">
        <v>61</v>
      </c>
      <c r="OD611" s="10">
        <f>OB611*1.5</f>
        <v>301.5</v>
      </c>
      <c r="OE611" s="10"/>
      <c r="OF611" s="267"/>
      <c r="OG611" s="203" t="s">
        <v>75</v>
      </c>
      <c r="OH611" s="276" t="s">
        <v>465</v>
      </c>
      <c r="OJ611" s="283">
        <f>IF(OI611="Kopman",1.3,1)</f>
        <v>1</v>
      </c>
      <c r="OK611" s="204">
        <f>VLOOKUP(OH611,$A$681:$F$2354,6,FALSE)</f>
        <v>275</v>
      </c>
      <c r="OL611" s="203" t="s">
        <v>61</v>
      </c>
      <c r="OM611" s="10">
        <f>OK611*1.5*OJ611</f>
        <v>412.5</v>
      </c>
      <c r="ON611" s="10"/>
      <c r="OO611" s="267"/>
      <c r="OP611" s="203" t="s">
        <v>75</v>
      </c>
      <c r="OQ611" s="424" t="s">
        <v>996</v>
      </c>
      <c r="OS611" s="283">
        <f>IF(OR611="Kopman",1.3,1)</f>
        <v>1</v>
      </c>
      <c r="OT611" s="204">
        <f>VLOOKUP(OQ611,$A$681:$F$2354,6,FALSE)</f>
        <v>5</v>
      </c>
      <c r="OU611" s="203" t="s">
        <v>61</v>
      </c>
      <c r="OV611" s="10">
        <f>OT611*1.5*OS611</f>
        <v>7.5</v>
      </c>
      <c r="OW611" s="10"/>
      <c r="OX611" s="267"/>
      <c r="OY611" s="203" t="s">
        <v>75</v>
      </c>
      <c r="OZ611" s="428" t="s">
        <v>2289</v>
      </c>
      <c r="PB611" s="283">
        <f>IF(PA611="Kopman",1.3,1)</f>
        <v>1</v>
      </c>
      <c r="PC611" s="204">
        <f>VLOOKUP(OZ611,$A$681:$F$2354,6,FALSE)</f>
        <v>375</v>
      </c>
      <c r="PD611" s="203" t="s">
        <v>61</v>
      </c>
      <c r="PE611" s="10">
        <f>PC611*1.5*PB611</f>
        <v>562.5</v>
      </c>
      <c r="PF611" s="10"/>
      <c r="PG611" s="267"/>
      <c r="PH611" s="203" t="s">
        <v>75</v>
      </c>
      <c r="PI611" s="276" t="s">
        <v>1247</v>
      </c>
      <c r="PK611" s="283">
        <f>IF(PJ611="Kopman",1.3,1)</f>
        <v>1</v>
      </c>
      <c r="PL611" s="204">
        <f>VLOOKUP(PI611,$A$681:$F$2354,6,FALSE)</f>
        <v>101</v>
      </c>
      <c r="PM611" s="203" t="s">
        <v>61</v>
      </c>
      <c r="PN611" s="10">
        <f>PL611*1.5*PK611</f>
        <v>151.5</v>
      </c>
      <c r="PO611" s="10"/>
      <c r="PP611" s="267"/>
      <c r="PQ611" s="203" t="s">
        <v>75</v>
      </c>
      <c r="PR611" s="276" t="s">
        <v>183</v>
      </c>
      <c r="PT611" s="283">
        <f>IF(PS611="Kopman",1.3,1)</f>
        <v>1</v>
      </c>
      <c r="PU611" s="204" t="e">
        <f>VLOOKUP(PR611,$A$681:$F$2354,6,FALSE)</f>
        <v>#N/A</v>
      </c>
      <c r="PV611" s="203" t="s">
        <v>61</v>
      </c>
      <c r="PW611" s="10" t="e">
        <f>PU611*1.5*PT611</f>
        <v>#N/A</v>
      </c>
      <c r="PX611" s="10"/>
      <c r="PY611" s="267"/>
      <c r="PZ611" s="203" t="s">
        <v>75</v>
      </c>
      <c r="QA611" s="276" t="s">
        <v>1263</v>
      </c>
      <c r="QC611" s="283">
        <f>IF(QB611="Kopman",1.3,1)</f>
        <v>1</v>
      </c>
      <c r="QD611" s="204">
        <f>VLOOKUP(QA611,$A$681:$F$2354,6,FALSE)</f>
        <v>432</v>
      </c>
      <c r="QE611" s="203" t="s">
        <v>61</v>
      </c>
      <c r="QF611" s="10">
        <f>QD611*1.5*QC611</f>
        <v>648</v>
      </c>
      <c r="QG611" s="10"/>
      <c r="QH611" s="267"/>
      <c r="QI611" s="203" t="s">
        <v>75</v>
      </c>
      <c r="QJ611" s="416" t="s">
        <v>1247</v>
      </c>
      <c r="QK611" s="415" t="s">
        <v>2019</v>
      </c>
      <c r="QL611" s="283">
        <f>IF(QK611="Kopman",1.3,1)</f>
        <v>1.3</v>
      </c>
      <c r="QM611" s="204">
        <f>VLOOKUP(QJ611,$A$681:$F$2354,6,FALSE)</f>
        <v>101</v>
      </c>
      <c r="QN611" s="203" t="s">
        <v>61</v>
      </c>
      <c r="QO611" s="10">
        <f>QM611*1.5*QL611</f>
        <v>196.95000000000002</v>
      </c>
      <c r="QP611" s="10"/>
      <c r="QQ611" s="267"/>
      <c r="QR611" s="203" t="s">
        <v>75</v>
      </c>
      <c r="QS611" s="276" t="s">
        <v>1263</v>
      </c>
      <c r="QU611" s="283">
        <f>IF(QT611="Kopman",1.3,1)</f>
        <v>1</v>
      </c>
      <c r="QV611" s="204">
        <f>VLOOKUP(QS611,$A$681:$F$2354,6,FALSE)</f>
        <v>432</v>
      </c>
      <c r="QW611" s="203" t="s">
        <v>61</v>
      </c>
      <c r="QX611" s="10">
        <f>QV611*1.5*QU611</f>
        <v>648</v>
      </c>
      <c r="QY611" s="10"/>
      <c r="QZ611" s="267"/>
      <c r="RA611" s="203" t="s">
        <v>75</v>
      </c>
      <c r="RB611" s="276" t="s">
        <v>1263</v>
      </c>
      <c r="RD611" s="283">
        <f>IF(RC611="Kopman",1.3,1)</f>
        <v>1</v>
      </c>
      <c r="RE611" s="204">
        <f>VLOOKUP(RB611,$A$681:$F$2354,6,FALSE)</f>
        <v>432</v>
      </c>
      <c r="RF611" s="203" t="s">
        <v>61</v>
      </c>
      <c r="RG611" s="10">
        <f>RE611*1.5*RD611</f>
        <v>648</v>
      </c>
      <c r="RH611" s="10"/>
      <c r="RI611" s="267"/>
      <c r="RJ611" s="203" t="s">
        <v>75</v>
      </c>
      <c r="RK611" s="278" t="s">
        <v>183</v>
      </c>
      <c r="RM611" s="283">
        <f>IF(RL611="Kopman",1.3,1)</f>
        <v>1</v>
      </c>
      <c r="RN611" s="204" t="e">
        <f>VLOOKUP(RK611,$A$681:$F$2354,6,FALSE)</f>
        <v>#N/A</v>
      </c>
      <c r="RO611" s="203" t="s">
        <v>61</v>
      </c>
      <c r="RP611" s="10" t="e">
        <f>RN611*1.5</f>
        <v>#N/A</v>
      </c>
      <c r="RQ611" s="10"/>
      <c r="RR611" s="267"/>
      <c r="RS611" s="203" t="s">
        <v>75</v>
      </c>
      <c r="RT611" s="276" t="s">
        <v>1247</v>
      </c>
      <c r="RV611" s="283">
        <f>IF(RU611="Kopman",1.3,1)</f>
        <v>1</v>
      </c>
      <c r="RW611" s="204">
        <f>VLOOKUP(RT611,$A$681:$F$2354,6,FALSE)</f>
        <v>101</v>
      </c>
      <c r="RX611" s="203" t="s">
        <v>61</v>
      </c>
      <c r="RY611" s="10">
        <f>RW611*1.5*RV611</f>
        <v>151.5</v>
      </c>
      <c r="RZ611" s="10"/>
      <c r="SA611" s="273"/>
      <c r="SB611" s="203" t="s">
        <v>75</v>
      </c>
      <c r="SC611" s="276" t="s">
        <v>1247</v>
      </c>
      <c r="SE611" s="283">
        <f>IF(SD611="Kopman",1.3,1)</f>
        <v>1</v>
      </c>
      <c r="SF611" s="204">
        <f>VLOOKUP(SC611,$A$681:$F$2354,6,FALSE)</f>
        <v>101</v>
      </c>
      <c r="SG611" s="203" t="s">
        <v>61</v>
      </c>
      <c r="SH611" s="10">
        <f>SF611*1.5*SE611</f>
        <v>151.5</v>
      </c>
      <c r="SI611" s="10"/>
      <c r="SJ611" s="273"/>
      <c r="SK611" s="203" t="s">
        <v>75</v>
      </c>
      <c r="SL611" s="276" t="s">
        <v>1247</v>
      </c>
      <c r="SN611" s="283">
        <f>IF(SM611="Kopman",1.3,1)</f>
        <v>1</v>
      </c>
      <c r="SO611" s="204">
        <f>VLOOKUP(SL611,$A$681:$F$2354,6,FALSE)</f>
        <v>101</v>
      </c>
      <c r="SP611" s="203" t="s">
        <v>61</v>
      </c>
      <c r="SQ611" s="10">
        <f>SO611*1.5*SN611</f>
        <v>151.5</v>
      </c>
      <c r="SR611" s="10"/>
      <c r="SS611" s="273"/>
      <c r="ST611" s="203" t="s">
        <v>75</v>
      </c>
      <c r="SU611" s="416" t="s">
        <v>447</v>
      </c>
      <c r="SV611" s="415" t="s">
        <v>2019</v>
      </c>
      <c r="SW611" s="283">
        <f>IF(SV611="Kopman",1.3,1)</f>
        <v>1.3</v>
      </c>
      <c r="SX611" s="204">
        <f>VLOOKUP(SU611,$A$681:$F$2354,6,FALSE)</f>
        <v>0</v>
      </c>
      <c r="SY611" s="203" t="s">
        <v>61</v>
      </c>
      <c r="SZ611" s="10">
        <f>SX611*1.5*SW611</f>
        <v>0</v>
      </c>
      <c r="TA611" s="10"/>
      <c r="TB611" s="273"/>
      <c r="TC611" s="203" t="s">
        <v>75</v>
      </c>
      <c r="TD611" s="428" t="s">
        <v>640</v>
      </c>
      <c r="TF611" s="283">
        <f>IF(TE611="Kopman",1.3,1)</f>
        <v>1</v>
      </c>
      <c r="TG611" s="204">
        <f>VLOOKUP(TD611,$A$681:$F$2354,6,FALSE)</f>
        <v>203</v>
      </c>
      <c r="TH611" s="203" t="s">
        <v>61</v>
      </c>
      <c r="TI611" s="10">
        <f>TG611*1.5</f>
        <v>304.5</v>
      </c>
      <c r="TK611" s="273"/>
      <c r="TL611" s="203" t="s">
        <v>75</v>
      </c>
      <c r="TM611" s="276" t="s">
        <v>712</v>
      </c>
      <c r="TO611" s="283">
        <f>IF(TN611="Kopman",1.3,1)</f>
        <v>1</v>
      </c>
      <c r="TP611" s="204">
        <f>VLOOKUP(TM611,$A$681:$F$2354,6,FALSE)</f>
        <v>25</v>
      </c>
      <c r="TQ611" s="203" t="s">
        <v>61</v>
      </c>
      <c r="TR611" s="10">
        <f>TP611*1.5*TO611</f>
        <v>37.5</v>
      </c>
      <c r="TS611" s="10"/>
      <c r="TT611" s="273"/>
      <c r="TU611" s="203" t="s">
        <v>75</v>
      </c>
      <c r="TV611" s="276" t="s">
        <v>518</v>
      </c>
      <c r="TX611" s="283">
        <f>IF(TW611="Kopman",1.3,1)</f>
        <v>1</v>
      </c>
      <c r="TY611" s="204">
        <f>VLOOKUP(TV611,$A$681:$F$2354,6,FALSE)</f>
        <v>311</v>
      </c>
      <c r="TZ611" s="203" t="s">
        <v>61</v>
      </c>
      <c r="UA611" s="10">
        <f>TY611*1.5*TX611</f>
        <v>466.5</v>
      </c>
      <c r="UB611" s="10"/>
      <c r="UC611" s="273"/>
      <c r="UD611" s="203" t="s">
        <v>75</v>
      </c>
      <c r="UE611" s="285" t="s">
        <v>183</v>
      </c>
      <c r="UG611" s="283">
        <f>IF(UF611="Kopman",1.3,1)</f>
        <v>1</v>
      </c>
      <c r="UH611" s="204" t="e">
        <f>VLOOKUP(UE611,$A$681:$F$2354,6,FALSE)</f>
        <v>#N/A</v>
      </c>
      <c r="UI611" s="203" t="s">
        <v>61</v>
      </c>
      <c r="UJ611" s="10" t="e">
        <f>UH611*1.5*UG611</f>
        <v>#N/A</v>
      </c>
      <c r="UK611" s="10"/>
      <c r="UL611" s="273"/>
      <c r="UM611" s="203" t="s">
        <v>75</v>
      </c>
      <c r="UN611" s="276" t="s">
        <v>1247</v>
      </c>
      <c r="UP611" s="283">
        <f>IF(UO611="Kopman",1.3,1)</f>
        <v>1</v>
      </c>
      <c r="UQ611" s="204">
        <f>VLOOKUP(UN611,$A$681:$F$2354,6,FALSE)</f>
        <v>101</v>
      </c>
      <c r="UR611" s="203" t="s">
        <v>61</v>
      </c>
      <c r="US611" s="10">
        <f>UQ611*1.5*UP611</f>
        <v>151.5</v>
      </c>
      <c r="UT611" s="10"/>
      <c r="UU611" s="273"/>
      <c r="UV611" s="203" t="s">
        <v>75</v>
      </c>
      <c r="UW611" s="276" t="s">
        <v>423</v>
      </c>
      <c r="UY611" s="283">
        <f>IF(UX611="Kopman",1.3,1)</f>
        <v>1</v>
      </c>
      <c r="UZ611" s="204">
        <f>VLOOKUP(UW611,$A$681:$F$2354,6,FALSE)</f>
        <v>201</v>
      </c>
      <c r="VA611" s="203" t="s">
        <v>61</v>
      </c>
      <c r="VB611" s="10">
        <f>UZ611*1.5*UY611</f>
        <v>301.5</v>
      </c>
      <c r="VC611" s="10"/>
      <c r="VD611" s="273"/>
      <c r="VE611" s="203" t="s">
        <v>75</v>
      </c>
      <c r="VF611" s="276" t="s">
        <v>2289</v>
      </c>
      <c r="VH611" s="283">
        <f>IF(VG611="Kopman",1.3,1)</f>
        <v>1</v>
      </c>
      <c r="VI611" s="204">
        <f>VLOOKUP(VF611,$A$681:$F$2354,6,FALSE)</f>
        <v>375</v>
      </c>
      <c r="VJ611" s="203" t="s">
        <v>61</v>
      </c>
      <c r="VK611" s="10">
        <f>VI611*1.5*VH611</f>
        <v>562.5</v>
      </c>
      <c r="VL611" s="10"/>
      <c r="VM611" s="273"/>
      <c r="VN611" s="203" t="s">
        <v>75</v>
      </c>
      <c r="VO611" s="276" t="s">
        <v>422</v>
      </c>
      <c r="VQ611" s="283">
        <f>IF(VP611="Kopman",1.3,1)</f>
        <v>1</v>
      </c>
      <c r="VR611" s="204">
        <f>VLOOKUP(VO611,$A$681:$F$2354,6,FALSE)</f>
        <v>288</v>
      </c>
      <c r="VS611" s="203" t="s">
        <v>61</v>
      </c>
      <c r="VT611" s="10">
        <f>VR611*1.5*VQ611</f>
        <v>432</v>
      </c>
      <c r="VU611" s="10"/>
      <c r="VV611" s="273"/>
      <c r="VW611" s="203" t="s">
        <v>75</v>
      </c>
      <c r="VX611" s="278" t="s">
        <v>183</v>
      </c>
      <c r="VZ611" s="283">
        <f>IF(VY611="Kopman",1.3,1)</f>
        <v>1</v>
      </c>
      <c r="WA611" s="204" t="e">
        <f>VLOOKUP(VX611,$A$681:$F$2354,6,FALSE)</f>
        <v>#N/A</v>
      </c>
      <c r="WB611" s="203" t="s">
        <v>61</v>
      </c>
      <c r="WC611" s="10" t="e">
        <f>WA611*1.5</f>
        <v>#N/A</v>
      </c>
      <c r="WE611" s="273"/>
      <c r="WF611" s="203" t="s">
        <v>75</v>
      </c>
      <c r="WG611" s="276" t="s">
        <v>518</v>
      </c>
      <c r="WI611" s="283">
        <f>IF(WH611="Kopman",1.3,1)</f>
        <v>1</v>
      </c>
      <c r="WJ611" s="204">
        <f>VLOOKUP(WG611,$A$681:$F$2354,6,FALSE)</f>
        <v>311</v>
      </c>
      <c r="WK611" s="203" t="s">
        <v>61</v>
      </c>
      <c r="WL611" s="10">
        <f>WJ611*1.5</f>
        <v>466.5</v>
      </c>
      <c r="WN611" s="273"/>
      <c r="WO611" s="203" t="s">
        <v>75</v>
      </c>
      <c r="WP611" s="278" t="s">
        <v>183</v>
      </c>
      <c r="WQ611" s="204"/>
      <c r="WR611" s="283">
        <f>IF(WQ611="Kopman",1.3,1)</f>
        <v>1</v>
      </c>
      <c r="WS611" s="204" t="e">
        <f>VLOOKUP(WP611,$A$681:$F$2354,6,FALSE)</f>
        <v>#N/A</v>
      </c>
      <c r="WT611" s="203" t="s">
        <v>61</v>
      </c>
      <c r="WU611" s="10" t="e">
        <f>WS611*1.5*WR611</f>
        <v>#N/A</v>
      </c>
      <c r="WV611" s="10"/>
      <c r="WW611" s="273"/>
      <c r="WX611" s="203" t="s">
        <v>75</v>
      </c>
      <c r="WY611" s="278" t="s">
        <v>183</v>
      </c>
      <c r="XA611" s="283">
        <f>IF(WZ611="Kopman",1.3,1)</f>
        <v>1</v>
      </c>
      <c r="XB611" s="204" t="e">
        <f>VLOOKUP(WY611,$A$681:$F$2354,6,FALSE)</f>
        <v>#N/A</v>
      </c>
      <c r="XC611" s="203" t="s">
        <v>61</v>
      </c>
      <c r="XD611" s="10" t="e">
        <f>XB611*1.5</f>
        <v>#N/A</v>
      </c>
      <c r="XF611" s="273"/>
      <c r="XG611" s="203" t="s">
        <v>75</v>
      </c>
      <c r="XH611" s="276" t="s">
        <v>422</v>
      </c>
      <c r="XJ611" s="283">
        <f>IF(XI611="Kopman",1.3,1)</f>
        <v>1</v>
      </c>
      <c r="XK611" s="204">
        <f>VLOOKUP(XH611,$A$681:$F$2354,6,FALSE)</f>
        <v>288</v>
      </c>
      <c r="XL611" s="203" t="s">
        <v>61</v>
      </c>
      <c r="XM611" s="10">
        <f>XK611*1.5</f>
        <v>432</v>
      </c>
      <c r="XO611" s="273"/>
      <c r="XP611" s="203" t="s">
        <v>75</v>
      </c>
      <c r="XQ611" s="276" t="s">
        <v>1247</v>
      </c>
      <c r="XS611" s="283">
        <f>IF(XR611="Kopman",1.3,1)</f>
        <v>1</v>
      </c>
      <c r="XT611" s="204">
        <f>VLOOKUP(XQ611,$A$681:$F$2354,6,FALSE)</f>
        <v>101</v>
      </c>
      <c r="XU611" s="203" t="s">
        <v>61</v>
      </c>
      <c r="XV611" s="10">
        <f>XT611*1.5*XS611</f>
        <v>151.5</v>
      </c>
      <c r="XW611" s="10"/>
      <c r="XX611" s="273"/>
      <c r="XY611" s="203" t="s">
        <v>75</v>
      </c>
      <c r="XZ611" s="276" t="s">
        <v>518</v>
      </c>
      <c r="YB611" s="283">
        <f>IF(YA611="Kopman",1.3,1)</f>
        <v>1</v>
      </c>
      <c r="YC611" s="204">
        <f>VLOOKUP(XZ611,$A$681:$F$2354,6,FALSE)</f>
        <v>311</v>
      </c>
      <c r="YD611" s="203" t="s">
        <v>61</v>
      </c>
      <c r="YE611" s="10">
        <f>YC611*1.5</f>
        <v>466.5</v>
      </c>
      <c r="YG611" s="273"/>
      <c r="YH611" s="203" t="s">
        <v>75</v>
      </c>
      <c r="YI611" s="278" t="s">
        <v>183</v>
      </c>
      <c r="YK611" s="283">
        <f>IF(YJ611="Kopman",1.3,1)</f>
        <v>1</v>
      </c>
      <c r="YL611" s="204" t="e">
        <f>VLOOKUP(YI611,$A$681:$F$2354,6,FALSE)</f>
        <v>#N/A</v>
      </c>
      <c r="YM611" s="203" t="s">
        <v>61</v>
      </c>
      <c r="YN611" s="10" t="e">
        <f>YL611*1.5*YK611</f>
        <v>#N/A</v>
      </c>
      <c r="YO611" s="10"/>
      <c r="YP611" s="273"/>
      <c r="YQ611" s="203" t="s">
        <v>75</v>
      </c>
      <c r="YR611" s="278" t="s">
        <v>183</v>
      </c>
      <c r="YT611" s="283">
        <f>IF(YS611="Kopman",1.3,1)</f>
        <v>1</v>
      </c>
      <c r="YU611" s="204" t="e">
        <f>VLOOKUP(YR611,$A$681:$F$2354,6,FALSE)</f>
        <v>#N/A</v>
      </c>
      <c r="YV611" s="203" t="s">
        <v>61</v>
      </c>
      <c r="YW611" s="10" t="e">
        <f>YU611*1.5</f>
        <v>#N/A</v>
      </c>
      <c r="YY611" s="273"/>
      <c r="YZ611" s="203" t="s">
        <v>75</v>
      </c>
      <c r="ZA611" s="428" t="s">
        <v>1247</v>
      </c>
      <c r="ZC611" s="283">
        <f>IF(ZB611="Kopman",1.3,1)</f>
        <v>1</v>
      </c>
      <c r="ZD611" s="204">
        <f>VLOOKUP(ZA611,$A$681:$F$2354,6,FALSE)</f>
        <v>101</v>
      </c>
      <c r="ZE611" s="203" t="s">
        <v>61</v>
      </c>
      <c r="ZF611" s="10">
        <f>ZD611*1.5</f>
        <v>151.5</v>
      </c>
      <c r="ZH611" s="273"/>
      <c r="ZI611" s="203" t="s">
        <v>75</v>
      </c>
      <c r="ZJ611" s="276" t="s">
        <v>1263</v>
      </c>
      <c r="ZL611" s="283">
        <f>IF(ZK611="Kopman",1.3,1)</f>
        <v>1</v>
      </c>
      <c r="ZM611" s="204">
        <f>VLOOKUP(ZJ611,$A$681:$F$2354,6,FALSE)</f>
        <v>432</v>
      </c>
      <c r="ZN611" s="203" t="s">
        <v>61</v>
      </c>
      <c r="ZO611" s="10">
        <f>ZM611*1.5</f>
        <v>648</v>
      </c>
      <c r="ZQ611" s="273"/>
      <c r="ZR611" s="203" t="s">
        <v>75</v>
      </c>
      <c r="ZS611" s="276" t="s">
        <v>1263</v>
      </c>
      <c r="ZU611" s="283">
        <f>IF(ZT611="Kopman",1.3,1)</f>
        <v>1</v>
      </c>
      <c r="ZV611" s="204">
        <f>VLOOKUP(ZS611,$A$681:$F$2354,6,FALSE)</f>
        <v>432</v>
      </c>
      <c r="ZW611" s="203" t="s">
        <v>61</v>
      </c>
      <c r="ZX611" s="10">
        <f>ZV611*1.5*ZU611</f>
        <v>648</v>
      </c>
      <c r="ZY611" s="10"/>
      <c r="ZZ611" s="273"/>
      <c r="AAA611" s="203" t="s">
        <v>75</v>
      </c>
      <c r="AAB611" s="276" t="s">
        <v>996</v>
      </c>
      <c r="AAD611" s="283">
        <f>IF(AAC611="Kopman",1.3,1)</f>
        <v>1</v>
      </c>
      <c r="AAE611" s="204">
        <f>VLOOKUP(AAB611,$A$681:$F$2354,6,FALSE)</f>
        <v>5</v>
      </c>
      <c r="AAF611" s="203" t="s">
        <v>61</v>
      </c>
      <c r="AAG611" s="10">
        <f>AAE611*1.5*AAD611</f>
        <v>7.5</v>
      </c>
      <c r="AAH611" s="10"/>
      <c r="AAI611" s="273"/>
      <c r="AAJ611" s="203" t="s">
        <v>75</v>
      </c>
      <c r="AAK611" s="276" t="s">
        <v>465</v>
      </c>
      <c r="AAM611" s="283">
        <f>IF(AAL611="Kopman",1.3,1)</f>
        <v>1</v>
      </c>
      <c r="AAN611" s="204">
        <f>VLOOKUP(AAK611,$A$681:$F$2354,6,FALSE)</f>
        <v>275</v>
      </c>
      <c r="AAO611" s="203" t="s">
        <v>61</v>
      </c>
      <c r="AAP611" s="10">
        <f>AAN611*1.5*AAM611</f>
        <v>412.5</v>
      </c>
      <c r="AAQ611" s="10"/>
      <c r="AAR611" s="273"/>
      <c r="AAS611" s="203" t="s">
        <v>75</v>
      </c>
      <c r="AAT611" s="276" t="s">
        <v>518</v>
      </c>
      <c r="AAV611" s="283">
        <f>IF(AAU611="Kopman",1.3,1)</f>
        <v>1</v>
      </c>
      <c r="AAW611" s="204">
        <f>VLOOKUP(AAT611,$A$681:$F$2354,6,FALSE)</f>
        <v>311</v>
      </c>
      <c r="AAX611" s="203" t="s">
        <v>61</v>
      </c>
      <c r="AAY611" s="10">
        <f>AAW611*1.5*AAV611</f>
        <v>466.5</v>
      </c>
      <c r="AAZ611" s="10"/>
      <c r="ABA611" s="273"/>
      <c r="ABB611" s="203" t="s">
        <v>75</v>
      </c>
      <c r="ABC611" s="278" t="s">
        <v>183</v>
      </c>
      <c r="ABE611" s="283">
        <f>IF(ABD611="Kopman",1.3,1)</f>
        <v>1</v>
      </c>
      <c r="ABF611" s="204" t="e">
        <f>VLOOKUP(ABC611,$A$681:$F$2354,6,FALSE)</f>
        <v>#N/A</v>
      </c>
      <c r="ABG611" s="203" t="s">
        <v>61</v>
      </c>
      <c r="ABH611" s="10" t="e">
        <f>ABF611*1.5*ABE611</f>
        <v>#N/A</v>
      </c>
      <c r="ABI611" s="10"/>
      <c r="ABJ611" s="273"/>
      <c r="ABK611" s="203" t="s">
        <v>75</v>
      </c>
      <c r="ABL611" s="276" t="s">
        <v>455</v>
      </c>
      <c r="ABN611" s="283">
        <f>IF(ABM611="Kopman",1.3,1)</f>
        <v>1</v>
      </c>
      <c r="ABO611" s="204">
        <f>VLOOKUP(ABL611,$A$681:$F$2354,6,FALSE)</f>
        <v>410</v>
      </c>
      <c r="ABP611" s="203" t="s">
        <v>61</v>
      </c>
      <c r="ABQ611" s="10">
        <f>ABO611*1.5*ABN611</f>
        <v>615</v>
      </c>
      <c r="ABR611" s="10"/>
      <c r="ABS611" s="273"/>
      <c r="ABT611" s="203" t="s">
        <v>75</v>
      </c>
      <c r="ABU611" s="276" t="s">
        <v>1247</v>
      </c>
      <c r="ABW611" s="283">
        <f>IF(ABV611="Kopman",1.3,1)</f>
        <v>1</v>
      </c>
      <c r="ABX611" s="204">
        <f>VLOOKUP(ABU611,$A$681:$F$2354,6,FALSE)</f>
        <v>101</v>
      </c>
      <c r="ABY611" s="203" t="s">
        <v>61</v>
      </c>
      <c r="ABZ611" s="10">
        <f>ABX611*1.5*ABW611</f>
        <v>151.5</v>
      </c>
      <c r="ACA611" s="10"/>
      <c r="ACB611" s="273"/>
      <c r="ACC611" s="203" t="s">
        <v>75</v>
      </c>
      <c r="ACD611" s="278" t="s">
        <v>183</v>
      </c>
      <c r="ACF611" s="283">
        <f>IF(ACE611="Kopman",1.3,1)</f>
        <v>1</v>
      </c>
      <c r="ACG611" s="204" t="e">
        <f>VLOOKUP(ACD611,$A$681:$F$2354,6,FALSE)</f>
        <v>#N/A</v>
      </c>
      <c r="ACH611" s="203" t="s">
        <v>61</v>
      </c>
      <c r="ACI611" s="10" t="e">
        <f>ACG611*1.5*ACF611</f>
        <v>#N/A</v>
      </c>
      <c r="ACJ611" s="10"/>
      <c r="ACK611" s="273"/>
      <c r="ACL611" s="203" t="s">
        <v>75</v>
      </c>
      <c r="ACM611" s="278" t="s">
        <v>183</v>
      </c>
      <c r="ACO611" s="283">
        <f>IF(ACN611="Kopman",1.3,1)</f>
        <v>1</v>
      </c>
      <c r="ACP611" s="204" t="e">
        <f>VLOOKUP(ACM611,$A$681:$F$2354,6,FALSE)</f>
        <v>#N/A</v>
      </c>
      <c r="ACQ611" s="203" t="s">
        <v>61</v>
      </c>
      <c r="ACR611" s="10" t="e">
        <f>ACP611*1.5*ACO611</f>
        <v>#N/A</v>
      </c>
      <c r="ACS611" s="10"/>
      <c r="ACT611" s="273"/>
      <c r="ACU611" s="203" t="s">
        <v>75</v>
      </c>
      <c r="ACV611" s="278" t="s">
        <v>183</v>
      </c>
      <c r="ACX611" s="283">
        <f>IF(ACW611="Kopman",1.3,1)</f>
        <v>1</v>
      </c>
      <c r="ACY611" s="204" t="e">
        <f>VLOOKUP(ACV611,$A$681:$F$2354,6,FALSE)</f>
        <v>#N/A</v>
      </c>
      <c r="ACZ611" s="203" t="s">
        <v>61</v>
      </c>
      <c r="ADA611" s="10" t="e">
        <f>ACY611*1.5*ACX611</f>
        <v>#N/A</v>
      </c>
      <c r="ADB611" s="10"/>
      <c r="ADC611" s="273"/>
      <c r="ADD611" s="203" t="s">
        <v>75</v>
      </c>
      <c r="ADE611" s="278" t="s">
        <v>183</v>
      </c>
      <c r="ADG611" s="283">
        <f>IF(ADF611="Kopman",1.3,1)</f>
        <v>1</v>
      </c>
      <c r="ADH611" s="204" t="e">
        <f>VLOOKUP(ADE611,$A$681:$F$2354,6,FALSE)</f>
        <v>#N/A</v>
      </c>
      <c r="ADI611" s="203" t="s">
        <v>61</v>
      </c>
      <c r="ADJ611" s="10" t="e">
        <f>ADH611*1.5</f>
        <v>#N/A</v>
      </c>
      <c r="ADL611" s="273"/>
      <c r="ADM611" s="203" t="s">
        <v>75</v>
      </c>
      <c r="ADN611" s="278" t="s">
        <v>183</v>
      </c>
      <c r="ADP611" s="283">
        <f>IF(ADO611="Kopman",1.3,1)</f>
        <v>1</v>
      </c>
      <c r="ADQ611" s="204" t="e">
        <f>VLOOKUP(ADN611,$A$681:$F$2354,6,FALSE)</f>
        <v>#N/A</v>
      </c>
      <c r="ADR611" s="203" t="s">
        <v>61</v>
      </c>
      <c r="ADS611" s="10" t="e">
        <f>ADQ611*1.5*ADP611</f>
        <v>#N/A</v>
      </c>
      <c r="ADT611" s="10"/>
      <c r="ADU611" s="273"/>
      <c r="ADV611" s="203" t="s">
        <v>75</v>
      </c>
      <c r="ADW611" s="278" t="s">
        <v>183</v>
      </c>
      <c r="ADY611" s="283">
        <f>IF(ADX611="Kopman",1.3,1)</f>
        <v>1</v>
      </c>
      <c r="ADZ611" s="204" t="e">
        <f>VLOOKUP(ADW611,$A$681:$F$2354,6,FALSE)</f>
        <v>#N/A</v>
      </c>
      <c r="AEA611" s="203" t="s">
        <v>61</v>
      </c>
      <c r="AEB611" s="10" t="e">
        <f>ADZ611*1.5</f>
        <v>#N/A</v>
      </c>
      <c r="AED611" s="273"/>
      <c r="AEE611" s="203" t="s">
        <v>75</v>
      </c>
      <c r="AEF611" s="278" t="s">
        <v>183</v>
      </c>
      <c r="AEH611" s="283">
        <f>IF(AEG611="Kopman",1.3,1)</f>
        <v>1</v>
      </c>
      <c r="AEI611" s="204" t="e">
        <f>VLOOKUP(AEF611,$A$681:$F$2354,6,FALSE)</f>
        <v>#N/A</v>
      </c>
      <c r="AEJ611" s="203" t="s">
        <v>61</v>
      </c>
      <c r="AEK611" s="10" t="e">
        <f>AEI611*1.5</f>
        <v>#N/A</v>
      </c>
      <c r="AEM611" s="273"/>
      <c r="AEN611" s="203" t="s">
        <v>75</v>
      </c>
      <c r="AEO611" s="278" t="s">
        <v>183</v>
      </c>
      <c r="AEQ611" s="283">
        <f>IF(AEP611="Kopman",1.3,1)</f>
        <v>1</v>
      </c>
      <c r="AER611" s="204" t="e">
        <f>VLOOKUP(AEO611,$A$681:$F$2354,6,FALSE)</f>
        <v>#N/A</v>
      </c>
      <c r="AES611" s="203" t="s">
        <v>61</v>
      </c>
      <c r="AET611" s="10" t="e">
        <f>AER611*1.5</f>
        <v>#N/A</v>
      </c>
      <c r="AEV611" s="273"/>
      <c r="AEW611" s="203" t="s">
        <v>75</v>
      </c>
      <c r="AEX611" s="278" t="s">
        <v>183</v>
      </c>
      <c r="AEZ611" s="283">
        <f>IF(AEY611="Kopman",1.3,1)</f>
        <v>1</v>
      </c>
      <c r="AFA611" s="204" t="e">
        <f>VLOOKUP(AEX611,$A$681:$F$2354,6,FALSE)</f>
        <v>#N/A</v>
      </c>
      <c r="AFB611" s="203" t="s">
        <v>61</v>
      </c>
      <c r="AFC611" s="10" t="e">
        <f>AFA611*1.5*AEZ611</f>
        <v>#N/A</v>
      </c>
      <c r="AFD611" s="10"/>
      <c r="AFE611" s="273"/>
      <c r="AFF611" s="203" t="s">
        <v>75</v>
      </c>
      <c r="AFG611" s="278" t="s">
        <v>183</v>
      </c>
      <c r="AFI611" s="283">
        <f>IF(AFH611="Kopman",1.3,1)</f>
        <v>1</v>
      </c>
      <c r="AFJ611" s="204" t="e">
        <f>VLOOKUP(AFG611,$A$681:$F$2354,6,FALSE)</f>
        <v>#N/A</v>
      </c>
      <c r="AFK611" s="203" t="s">
        <v>61</v>
      </c>
      <c r="AFL611" s="10" t="e">
        <f>AFJ611*1.5*AFI611</f>
        <v>#N/A</v>
      </c>
      <c r="AFM611" s="10"/>
      <c r="AFN611" s="273"/>
      <c r="AFO611" s="203" t="s">
        <v>75</v>
      </c>
      <c r="AFP611" s="278" t="s">
        <v>183</v>
      </c>
      <c r="AFR611" s="283">
        <f>IF(AFQ611="Kopman",1.3,1)</f>
        <v>1</v>
      </c>
      <c r="AFS611" s="204" t="e">
        <f>VLOOKUP(AFP611,$A$681:$F$2354,6,FALSE)</f>
        <v>#N/A</v>
      </c>
      <c r="AFT611" s="203" t="s">
        <v>61</v>
      </c>
      <c r="AFU611" s="10" t="e">
        <f>AFS611*1.5*AFR611</f>
        <v>#N/A</v>
      </c>
      <c r="AFV611" s="10"/>
      <c r="AFW611" s="273"/>
      <c r="AFX611" s="203" t="s">
        <v>75</v>
      </c>
      <c r="AFY611" s="278" t="s">
        <v>183</v>
      </c>
      <c r="AGA611" s="283">
        <f>IF(AFZ611="Kopman",1.3,1)</f>
        <v>1</v>
      </c>
      <c r="AGB611" s="204" t="e">
        <f>VLOOKUP(AFY611,$A$681:$F$2354,6,FALSE)</f>
        <v>#N/A</v>
      </c>
      <c r="AGC611" s="203" t="s">
        <v>61</v>
      </c>
      <c r="AGD611" s="10" t="e">
        <f>AGB611*1.5*AGA611</f>
        <v>#N/A</v>
      </c>
      <c r="AGE611" s="10"/>
      <c r="AGF611" s="273"/>
      <c r="AGG611" s="203" t="s">
        <v>75</v>
      </c>
      <c r="AGH611" s="278" t="s">
        <v>183</v>
      </c>
      <c r="AGJ611" s="283">
        <f>IF(AGI611="Kopman",1.3,1)</f>
        <v>1</v>
      </c>
      <c r="AGK611" s="204" t="e">
        <f>VLOOKUP(AGH611,$A$681:$F$2354,6,FALSE)</f>
        <v>#N/A</v>
      </c>
      <c r="AGL611" s="203" t="s">
        <v>61</v>
      </c>
      <c r="AGM611" s="10" t="e">
        <f>AGK611*1.5*AGJ611</f>
        <v>#N/A</v>
      </c>
      <c r="AGN611" s="10"/>
      <c r="AGO611" s="273"/>
      <c r="AGP611" s="203" t="s">
        <v>75</v>
      </c>
      <c r="AGQ611" s="278" t="s">
        <v>183</v>
      </c>
      <c r="AGS611" s="283">
        <f>IF(AGR611="Kopman",1.3,1)</f>
        <v>1</v>
      </c>
      <c r="AGT611" s="204" t="e">
        <f>VLOOKUP(AGQ611,$A$681:$F$2354,6,FALSE)</f>
        <v>#N/A</v>
      </c>
      <c r="AGU611" s="203" t="s">
        <v>61</v>
      </c>
      <c r="AGV611" s="10" t="e">
        <f>AGT611*1.5*AGS611</f>
        <v>#N/A</v>
      </c>
      <c r="AGW611" s="10"/>
      <c r="AGX611" s="273"/>
      <c r="AGY611" s="203" t="s">
        <v>75</v>
      </c>
      <c r="AGZ611" s="276" t="s">
        <v>422</v>
      </c>
      <c r="AHB611" s="283">
        <f>IF(AHA611="Kopman",1.3,1)</f>
        <v>1</v>
      </c>
      <c r="AHC611" s="204">
        <f>VLOOKUP(AGZ611,$A$681:$F$2354,6,FALSE)</f>
        <v>288</v>
      </c>
      <c r="AHD611" s="203" t="s">
        <v>61</v>
      </c>
      <c r="AHE611" s="10">
        <f>AHC611*1.5*AHB611</f>
        <v>432</v>
      </c>
      <c r="AHF611" s="10"/>
      <c r="AHG611" s="273"/>
      <c r="AHH611" s="203" t="s">
        <v>75</v>
      </c>
      <c r="AHI611" s="276" t="s">
        <v>2289</v>
      </c>
      <c r="AHK611" s="283">
        <f>IF(AHJ611="Kopman",1.3,1)</f>
        <v>1</v>
      </c>
      <c r="AHL611" s="204">
        <f>VLOOKUP(AHI611,$A$681:$F$2354,6,FALSE)</f>
        <v>375</v>
      </c>
      <c r="AHM611" s="203" t="s">
        <v>61</v>
      </c>
      <c r="AHN611" s="10">
        <f>AHL611*1.5*AHK611</f>
        <v>562.5</v>
      </c>
      <c r="AHO611" s="10"/>
      <c r="AHP611" s="273"/>
      <c r="AHQ611" s="203" t="s">
        <v>75</v>
      </c>
      <c r="AHR611" s="276" t="s">
        <v>507</v>
      </c>
      <c r="AHT611" s="283">
        <f>IF(AHS611="Kopman",1.3,1)</f>
        <v>1</v>
      </c>
      <c r="AHU611" s="204">
        <f>VLOOKUP(AHR611,$A$681:$F$2354,6,FALSE)</f>
        <v>264</v>
      </c>
      <c r="AHV611" s="203" t="s">
        <v>61</v>
      </c>
      <c r="AHW611" s="10">
        <f>AHU611*1.5*AHT611</f>
        <v>396</v>
      </c>
      <c r="AHX611" s="10"/>
      <c r="AHY611" s="273"/>
      <c r="AHZ611" s="203" t="s">
        <v>75</v>
      </c>
      <c r="AIA611" s="276" t="s">
        <v>1247</v>
      </c>
      <c r="AIC611" s="283">
        <f>IF(AIB611="Kopman",1.3,1)</f>
        <v>1</v>
      </c>
      <c r="AID611" s="204">
        <f>VLOOKUP(AIA611,$A$681:$F$2354,6,FALSE)</f>
        <v>101</v>
      </c>
      <c r="AIE611" s="203" t="s">
        <v>61</v>
      </c>
      <c r="AIF611" s="10">
        <f>AID611*1.5*AIC611</f>
        <v>151.5</v>
      </c>
      <c r="AIG611" s="10"/>
      <c r="AIH611" s="273"/>
      <c r="AII611" s="203" t="s">
        <v>75</v>
      </c>
      <c r="AIJ611" s="276" t="s">
        <v>421</v>
      </c>
      <c r="AIL611" s="283">
        <f>IF(AIK611="Kopman",1.3,1)</f>
        <v>1</v>
      </c>
      <c r="AIM611" s="204">
        <f>VLOOKUP(AIJ611,$A$681:$F$2354,6,FALSE)</f>
        <v>406</v>
      </c>
      <c r="AIN611" s="203" t="s">
        <v>61</v>
      </c>
      <c r="AIO611" s="10">
        <f>AIM611*1.5*AIL611</f>
        <v>609</v>
      </c>
      <c r="AIP611" s="10"/>
      <c r="AIQ611" s="273"/>
      <c r="AIR611" s="203" t="s">
        <v>75</v>
      </c>
      <c r="AIS611" s="276" t="s">
        <v>640</v>
      </c>
      <c r="AIU611" s="283">
        <f>IF(AIT611="Kopman",1.3,1)</f>
        <v>1</v>
      </c>
      <c r="AIV611" s="204">
        <f>VLOOKUP(AIS611,$A$681:$F$2354,6,FALSE)</f>
        <v>203</v>
      </c>
      <c r="AIW611" s="203" t="s">
        <v>61</v>
      </c>
      <c r="AIX611" s="10">
        <f>AIV611*1.5*AIU611</f>
        <v>304.5</v>
      </c>
      <c r="AIY611" s="10"/>
      <c r="AIZ611" s="273"/>
      <c r="AJA611" s="203" t="s">
        <v>75</v>
      </c>
      <c r="AJB611" s="276" t="s">
        <v>1263</v>
      </c>
      <c r="AJD611" s="283">
        <f>IF(AJC611="Kopman",1.3,1)</f>
        <v>1</v>
      </c>
      <c r="AJE611" s="204">
        <f>VLOOKUP(AJB611,$A$681:$F$2354,6,FALSE)</f>
        <v>432</v>
      </c>
      <c r="AJF611" s="203" t="s">
        <v>61</v>
      </c>
      <c r="AJG611" s="10">
        <f>AJE611*1.5*AJD611</f>
        <v>648</v>
      </c>
      <c r="AJH611" s="10"/>
      <c r="AJI611" s="273"/>
      <c r="AJJ611" s="203" t="s">
        <v>75</v>
      </c>
      <c r="AJK611" s="276" t="s">
        <v>640</v>
      </c>
      <c r="AJM611" s="283">
        <f>IF(AJL611="Kopman",1.3,1)</f>
        <v>1</v>
      </c>
      <c r="AJN611" s="204">
        <f>VLOOKUP(AJK611,$A$681:$F$2354,6,FALSE)</f>
        <v>203</v>
      </c>
      <c r="AJO611" s="203" t="s">
        <v>61</v>
      </c>
      <c r="AJP611" s="10">
        <f>AJN611*1.5*AJM611</f>
        <v>304.5</v>
      </c>
      <c r="AJQ611" s="10"/>
      <c r="AJR611" s="273"/>
      <c r="AJS611" s="203" t="s">
        <v>75</v>
      </c>
      <c r="AJT611" s="431" t="s">
        <v>2289</v>
      </c>
      <c r="AJV611" s="283">
        <f>IF(AJU611="Kopman",1.3,1)</f>
        <v>1</v>
      </c>
      <c r="AJW611" s="204">
        <f>VLOOKUP(AJT611,$A$681:$F$2354,6,FALSE)</f>
        <v>375</v>
      </c>
      <c r="AJX611" s="203" t="s">
        <v>61</v>
      </c>
      <c r="AJY611" s="10">
        <f>AJW611*1.5*AJV611</f>
        <v>562.5</v>
      </c>
      <c r="AJZ611" s="10"/>
      <c r="AKA611" s="273"/>
      <c r="AKB611" s="203" t="s">
        <v>75</v>
      </c>
      <c r="AKC611" s="276" t="s">
        <v>2289</v>
      </c>
      <c r="AKE611" s="283">
        <f>IF(AKD611="Kopman",1.3,1)</f>
        <v>1</v>
      </c>
      <c r="AKF611" s="204">
        <f>VLOOKUP(AKC611,$A$681:$F$2354,6,FALSE)</f>
        <v>375</v>
      </c>
      <c r="AKG611" s="203" t="s">
        <v>61</v>
      </c>
      <c r="AKH611" s="10">
        <f>AKF611*1.5*AKE611</f>
        <v>562.5</v>
      </c>
      <c r="AKI611" s="10"/>
      <c r="AKJ611" s="273"/>
      <c r="AKK611" s="203" t="s">
        <v>75</v>
      </c>
      <c r="AKL611" s="276" t="s">
        <v>2289</v>
      </c>
      <c r="AKN611" s="283">
        <f>IF(AKM611="Kopman",1.3,1)</f>
        <v>1</v>
      </c>
      <c r="AKO611" s="204">
        <f>VLOOKUP(AKL611,$A$681:$F$2354,6,FALSE)</f>
        <v>375</v>
      </c>
      <c r="AKP611" s="203" t="s">
        <v>61</v>
      </c>
      <c r="AKQ611" s="10">
        <f>AKO611*1.5*AKN611</f>
        <v>562.5</v>
      </c>
      <c r="AKR611" s="10"/>
      <c r="AKS611" s="273"/>
      <c r="AKT611" s="203" t="s">
        <v>75</v>
      </c>
      <c r="AKU611" s="276" t="s">
        <v>455</v>
      </c>
      <c r="AKW611" s="283">
        <f>IF(AKV611="Kopman",1.3,1)</f>
        <v>1</v>
      </c>
      <c r="AKX611" s="204">
        <f>VLOOKUP(AKU611,$A$681:$F$2354,6,FALSE)</f>
        <v>410</v>
      </c>
      <c r="AKY611" s="203" t="s">
        <v>61</v>
      </c>
      <c r="AKZ611" s="10">
        <f>AKX611*1.5*AKW611</f>
        <v>615</v>
      </c>
      <c r="ALA611" s="10"/>
      <c r="ALB611" s="273"/>
      <c r="ALC611" s="203" t="s">
        <v>75</v>
      </c>
      <c r="ALD611" s="276" t="s">
        <v>518</v>
      </c>
      <c r="ALF611" s="283">
        <f>IF(ALE611="Kopman",1.3,1)</f>
        <v>1</v>
      </c>
      <c r="ALG611" s="204">
        <f>VLOOKUP(ALD611,$A$681:$F$2354,6,FALSE)</f>
        <v>311</v>
      </c>
      <c r="ALH611" s="203" t="s">
        <v>61</v>
      </c>
      <c r="ALI611" s="10">
        <f>ALG611*1.5*ALF611</f>
        <v>466.5</v>
      </c>
      <c r="ALJ611" s="10"/>
      <c r="ALK611" s="273"/>
      <c r="ALL611" s="203" t="s">
        <v>75</v>
      </c>
      <c r="ALM611" s="276" t="s">
        <v>1247</v>
      </c>
      <c r="ALO611" s="283">
        <f>IF(ALN611="Kopman",1.3,1)</f>
        <v>1</v>
      </c>
      <c r="ALP611" s="204">
        <f>VLOOKUP(ALM611,$A$681:$F$2354,6,FALSE)</f>
        <v>101</v>
      </c>
      <c r="ALQ611" s="203" t="s">
        <v>61</v>
      </c>
      <c r="ALR611" s="10">
        <f>ALP611*1.5*ALO611</f>
        <v>151.5</v>
      </c>
      <c r="ALS611" s="10"/>
      <c r="ALT611" s="273"/>
      <c r="ALU611" s="203" t="s">
        <v>75</v>
      </c>
      <c r="ALV611" s="276" t="s">
        <v>2289</v>
      </c>
      <c r="ALX611" s="283">
        <f>IF(ALW611="Kopman",1.3,1)</f>
        <v>1</v>
      </c>
      <c r="ALY611" s="204">
        <f>VLOOKUP(ALV611,$A$681:$F$2354,6,FALSE)</f>
        <v>375</v>
      </c>
      <c r="ALZ611" s="203" t="s">
        <v>61</v>
      </c>
      <c r="AMA611" s="10">
        <f>ALY611*1.5*ALX611</f>
        <v>562.5</v>
      </c>
      <c r="AMB611" s="10"/>
      <c r="AMC611" s="273"/>
      <c r="AMD611" s="203" t="s">
        <v>75</v>
      </c>
      <c r="AME611" s="276" t="s">
        <v>640</v>
      </c>
      <c r="AMG611" s="283">
        <f>IF(AMF611="Kopman",1.3,1)</f>
        <v>1</v>
      </c>
      <c r="AMH611" s="204">
        <f>VLOOKUP(AME611,$A$681:$F$2354,6,FALSE)</f>
        <v>203</v>
      </c>
      <c r="AMI611" s="203" t="s">
        <v>61</v>
      </c>
      <c r="AMJ611" s="10">
        <f>AMH611*1.5*AMG611</f>
        <v>304.5</v>
      </c>
      <c r="AMK611" s="10"/>
      <c r="AML611" s="273"/>
      <c r="AMM611" s="203" t="s">
        <v>75</v>
      </c>
      <c r="AMN611" s="416" t="s">
        <v>1263</v>
      </c>
      <c r="AMO611" s="415" t="s">
        <v>2019</v>
      </c>
      <c r="AMP611" s="283">
        <f>IF(AMO611="Kopman",1.3,1)</f>
        <v>1.3</v>
      </c>
      <c r="AMQ611" s="204">
        <f>VLOOKUP(AMN611,$A$681:$F$2354,6,FALSE)</f>
        <v>432</v>
      </c>
      <c r="AMR611" s="203" t="s">
        <v>61</v>
      </c>
      <c r="AMS611" s="10">
        <f>AMQ611*1.5*AMP611</f>
        <v>842.4</v>
      </c>
      <c r="AMT611" s="10"/>
      <c r="AMU611" s="273"/>
      <c r="AMV611" s="203" t="s">
        <v>75</v>
      </c>
      <c r="AMW611" s="276" t="s">
        <v>1263</v>
      </c>
      <c r="AMY611" s="283">
        <f>IF(AMX611="Kopman",1.3,1)</f>
        <v>1</v>
      </c>
      <c r="AMZ611" s="204">
        <f>VLOOKUP(AMW611,$A$681:$F$2354,6,FALSE)</f>
        <v>432</v>
      </c>
      <c r="ANA611" s="203" t="s">
        <v>61</v>
      </c>
      <c r="ANB611" s="10">
        <f>AMZ611*1.5*AMY611</f>
        <v>648</v>
      </c>
      <c r="ANC611" s="10"/>
      <c r="AND611" s="273"/>
      <c r="ANE611" s="203" t="s">
        <v>75</v>
      </c>
      <c r="ANF611" s="276" t="s">
        <v>1263</v>
      </c>
      <c r="ANH611" s="283">
        <f>IF(ANG611="Kopman",1.3,1)</f>
        <v>1</v>
      </c>
      <c r="ANI611" s="204">
        <f>VLOOKUP(ANF611,$A$681:$F$2354,6,FALSE)</f>
        <v>432</v>
      </c>
      <c r="ANJ611" s="203" t="s">
        <v>61</v>
      </c>
      <c r="ANK611" s="10">
        <f>ANI611*1.5*ANH611</f>
        <v>648</v>
      </c>
      <c r="ANL611" s="10"/>
      <c r="ANM611" s="273"/>
      <c r="ANN611" s="203" t="s">
        <v>75</v>
      </c>
      <c r="ANO611" s="276" t="s">
        <v>422</v>
      </c>
      <c r="ANQ611" s="283">
        <f>IF(ANP611="Kopman",1.3,1)</f>
        <v>1</v>
      </c>
      <c r="ANR611" s="204">
        <f>VLOOKUP(ANO611,$A$681:$F$2354,6,FALSE)</f>
        <v>288</v>
      </c>
      <c r="ANS611" s="203" t="s">
        <v>61</v>
      </c>
      <c r="ANT611" s="10">
        <f>ANR611*1.5*ANQ611</f>
        <v>432</v>
      </c>
      <c r="ANU611" s="10"/>
      <c r="ANV611" s="273"/>
      <c r="ANW611" s="203" t="s">
        <v>75</v>
      </c>
      <c r="ANX611" s="276" t="s">
        <v>518</v>
      </c>
      <c r="ANZ611" s="283">
        <f>IF(ANY611="Kopman",1.3,1)</f>
        <v>1</v>
      </c>
      <c r="AOA611" s="204">
        <f>VLOOKUP(ANX611,$A$681:$F$2354,6,FALSE)</f>
        <v>311</v>
      </c>
      <c r="AOB611" s="203" t="s">
        <v>61</v>
      </c>
      <c r="AOC611" s="10">
        <f>AOA611*1.5*ANZ611</f>
        <v>466.5</v>
      </c>
      <c r="AOD611" s="10"/>
      <c r="AOE611" s="273"/>
      <c r="AOF611" s="203" t="s">
        <v>75</v>
      </c>
      <c r="AOG611" s="276" t="s">
        <v>1263</v>
      </c>
      <c r="AOI611" s="283">
        <f>IF(AOH611="Kopman",1.3,1)</f>
        <v>1</v>
      </c>
      <c r="AOJ611" s="204">
        <f>VLOOKUP(AOG611,$A$681:$F$2354,6,FALSE)</f>
        <v>432</v>
      </c>
      <c r="AOK611" s="203" t="s">
        <v>61</v>
      </c>
      <c r="AOL611" s="10">
        <f>AOJ611*1.5*AOI611</f>
        <v>648</v>
      </c>
      <c r="AOM611" s="10"/>
      <c r="AON611" s="273"/>
      <c r="AOO611" s="203" t="s">
        <v>75</v>
      </c>
      <c r="AOP611" s="276" t="s">
        <v>2289</v>
      </c>
      <c r="AOR611" s="283">
        <f>IF(AOQ611="Kopman",1.3,1)</f>
        <v>1</v>
      </c>
      <c r="AOS611" s="204">
        <f>VLOOKUP(AOP611,$A$681:$F$2354,6,FALSE)</f>
        <v>375</v>
      </c>
      <c r="AOT611" s="203" t="s">
        <v>61</v>
      </c>
      <c r="AOU611" s="10">
        <f>AOS611*1.5*AOR611</f>
        <v>562.5</v>
      </c>
      <c r="AOV611" s="10"/>
      <c r="AOW611" s="273"/>
      <c r="AOX611" s="203" t="s">
        <v>75</v>
      </c>
      <c r="AOY611" s="276" t="s">
        <v>1263</v>
      </c>
      <c r="APA611" s="283">
        <f>IF(AOZ611="Kopman",1.3,1)</f>
        <v>1</v>
      </c>
      <c r="APB611" s="204">
        <f>VLOOKUP(AOY611,$A$681:$F$2354,6,FALSE)</f>
        <v>432</v>
      </c>
      <c r="APC611" s="203" t="s">
        <v>61</v>
      </c>
      <c r="APD611" s="10">
        <f>APB611*1.5*APA611</f>
        <v>648</v>
      </c>
      <c r="APE611" s="10"/>
      <c r="APF611" s="273"/>
      <c r="APG611" s="203" t="s">
        <v>75</v>
      </c>
      <c r="APH611" s="276" t="s">
        <v>1263</v>
      </c>
      <c r="APJ611" s="283">
        <f>IF(API611="Kopman",1.3,1)</f>
        <v>1</v>
      </c>
      <c r="APK611" s="204">
        <f>VLOOKUP(APH611,$A$681:$F$2354,6,FALSE)</f>
        <v>432</v>
      </c>
      <c r="APL611" s="203" t="s">
        <v>61</v>
      </c>
      <c r="APM611" s="10">
        <f>APK611*1.5*APJ611</f>
        <v>648</v>
      </c>
      <c r="APN611" s="10"/>
      <c r="APO611" s="273"/>
      <c r="APP611" s="203" t="s">
        <v>75</v>
      </c>
      <c r="APQ611" s="276" t="s">
        <v>423</v>
      </c>
      <c r="APS611" s="283">
        <f>IF(APR611="Kopman",1.3,1)</f>
        <v>1</v>
      </c>
      <c r="APT611" s="204">
        <f>VLOOKUP(APQ611,$A$681:$F$2354,6,FALSE)</f>
        <v>201</v>
      </c>
      <c r="APU611" s="203" t="s">
        <v>61</v>
      </c>
      <c r="APV611" s="10">
        <f>APT611*1.5*APS611</f>
        <v>301.5</v>
      </c>
      <c r="APW611" s="10"/>
      <c r="APX611" s="273"/>
      <c r="APY611" s="203" t="s">
        <v>75</v>
      </c>
      <c r="APZ611" s="276" t="s">
        <v>1247</v>
      </c>
      <c r="AQB611" s="283">
        <f>IF(AQA611="Kopman",1.3,1)</f>
        <v>1</v>
      </c>
      <c r="AQC611" s="204">
        <f>VLOOKUP(APZ611,$A$681:$F$2354,6,FALSE)</f>
        <v>101</v>
      </c>
      <c r="AQD611" s="203" t="s">
        <v>61</v>
      </c>
      <c r="AQE611" s="10">
        <f>AQC611*1.5*AQB611</f>
        <v>151.5</v>
      </c>
      <c r="AQF611" s="10"/>
      <c r="AQG611" s="273"/>
    </row>
    <row r="612" spans="1:1125" s="14" customFormat="1" ht="15">
      <c r="A612" s="203" t="s">
        <v>76</v>
      </c>
      <c r="B612" s="276" t="s">
        <v>2289</v>
      </c>
      <c r="D612" s="204"/>
      <c r="E612" s="204">
        <f>VLOOKUP(B612,$A$681:$F$2354,6,FALSE)</f>
        <v>375</v>
      </c>
      <c r="F612" s="203" t="s">
        <v>63</v>
      </c>
      <c r="G612" s="10">
        <f>E612*1.4</f>
        <v>525</v>
      </c>
      <c r="H612" s="10"/>
      <c r="I612" s="267"/>
      <c r="J612" s="203" t="s">
        <v>76</v>
      </c>
      <c r="K612" s="276" t="s">
        <v>1247</v>
      </c>
      <c r="M612" s="204"/>
      <c r="N612" s="204">
        <f>VLOOKUP(K612,$A$681:$F$2354,6,FALSE)</f>
        <v>101</v>
      </c>
      <c r="O612" s="203" t="s">
        <v>63</v>
      </c>
      <c r="P612" s="10">
        <f>N612*1.4</f>
        <v>141.39999999999998</v>
      </c>
      <c r="Q612" s="10"/>
      <c r="R612" s="267"/>
      <c r="S612" s="203" t="s">
        <v>76</v>
      </c>
      <c r="T612" s="276" t="s">
        <v>1247</v>
      </c>
      <c r="V612" s="204"/>
      <c r="W612" s="204">
        <f>VLOOKUP(T612,$A$681:$F$2354,6,FALSE)</f>
        <v>101</v>
      </c>
      <c r="X612" s="203" t="s">
        <v>63</v>
      </c>
      <c r="Y612" s="10">
        <f>W612*1.4</f>
        <v>141.39999999999998</v>
      </c>
      <c r="Z612" s="10"/>
      <c r="AA612" s="267"/>
      <c r="AB612" s="203" t="s">
        <v>76</v>
      </c>
      <c r="AC612" s="276" t="s">
        <v>1263</v>
      </c>
      <c r="AE612" s="204"/>
      <c r="AF612" s="204">
        <f>VLOOKUP(AC612,$A$681:$F$2354,6,FALSE)</f>
        <v>432</v>
      </c>
      <c r="AG612" s="203" t="s">
        <v>63</v>
      </c>
      <c r="AH612" s="10">
        <f>AF612*1.4</f>
        <v>604.79999999999995</v>
      </c>
      <c r="AI612" s="10"/>
      <c r="AJ612" s="267"/>
      <c r="AK612" s="203" t="s">
        <v>76</v>
      </c>
      <c r="AL612" s="276" t="s">
        <v>518</v>
      </c>
      <c r="AN612" s="204"/>
      <c r="AO612" s="204">
        <f>VLOOKUP(AL612,$A$681:$F$2354,6,FALSE)</f>
        <v>311</v>
      </c>
      <c r="AP612" s="203" t="s">
        <v>63</v>
      </c>
      <c r="AQ612" s="10">
        <f>AO612*1.4</f>
        <v>435.4</v>
      </c>
      <c r="AR612" s="10"/>
      <c r="AS612" s="267"/>
      <c r="AT612" s="203" t="s">
        <v>76</v>
      </c>
      <c r="AU612" s="276" t="s">
        <v>1247</v>
      </c>
      <c r="AW612" s="204"/>
      <c r="AX612" s="204">
        <f>VLOOKUP(AU612,$A$681:$F$2354,6,FALSE)</f>
        <v>101</v>
      </c>
      <c r="AY612" s="203" t="s">
        <v>63</v>
      </c>
      <c r="AZ612" s="10">
        <f>AX612*1.4</f>
        <v>141.39999999999998</v>
      </c>
      <c r="BA612" s="10"/>
      <c r="BB612" s="267"/>
      <c r="BC612" s="203" t="s">
        <v>76</v>
      </c>
      <c r="BD612" s="276" t="s">
        <v>1247</v>
      </c>
      <c r="BF612" s="204"/>
      <c r="BG612" s="204">
        <f>VLOOKUP(BD612,$A$681:$F$2354,6,FALSE)</f>
        <v>101</v>
      </c>
      <c r="BH612" s="203" t="s">
        <v>63</v>
      </c>
      <c r="BI612" s="10">
        <f>BG612*1.4</f>
        <v>141.39999999999998</v>
      </c>
      <c r="BJ612" s="10"/>
      <c r="BK612" s="267"/>
      <c r="BL612" s="203" t="s">
        <v>76</v>
      </c>
      <c r="BM612" s="276" t="s">
        <v>1263</v>
      </c>
      <c r="BO612" s="204"/>
      <c r="BP612" s="204">
        <f>VLOOKUP(BM612,$A$681:$F$2354,6,FALSE)</f>
        <v>432</v>
      </c>
      <c r="BQ612" s="203" t="s">
        <v>63</v>
      </c>
      <c r="BR612" s="10">
        <f>BP612*1.4</f>
        <v>604.79999999999995</v>
      </c>
      <c r="BS612" s="10"/>
      <c r="BT612" s="267"/>
      <c r="BU612" s="203" t="s">
        <v>76</v>
      </c>
      <c r="BV612" s="276" t="s">
        <v>465</v>
      </c>
      <c r="BX612" s="204"/>
      <c r="BY612" s="204">
        <f>VLOOKUP(BV612,$A$681:$F$2354,6,FALSE)</f>
        <v>275</v>
      </c>
      <c r="BZ612" s="203" t="s">
        <v>63</v>
      </c>
      <c r="CA612" s="10">
        <f>BY612*1.4</f>
        <v>385</v>
      </c>
      <c r="CB612" s="10"/>
      <c r="CC612" s="267"/>
      <c r="CD612" s="203" t="s">
        <v>76</v>
      </c>
      <c r="CE612" s="276" t="s">
        <v>1263</v>
      </c>
      <c r="CG612" s="204"/>
      <c r="CH612" s="204">
        <f>VLOOKUP(CE612,$A$681:$F$2354,6,FALSE)</f>
        <v>432</v>
      </c>
      <c r="CI612" s="203" t="s">
        <v>63</v>
      </c>
      <c r="CJ612" s="10">
        <f>CH612*1.4</f>
        <v>604.79999999999995</v>
      </c>
      <c r="CK612" s="10"/>
      <c r="CL612" s="267"/>
      <c r="CM612" s="203" t="s">
        <v>76</v>
      </c>
      <c r="CN612" s="276" t="s">
        <v>422</v>
      </c>
      <c r="CP612" s="204"/>
      <c r="CQ612" s="204">
        <f>VLOOKUP(CN612,$A$681:$F$2354,6,FALSE)</f>
        <v>288</v>
      </c>
      <c r="CR612" s="203" t="s">
        <v>63</v>
      </c>
      <c r="CS612" s="10">
        <f>CQ612*1.4</f>
        <v>403.2</v>
      </c>
      <c r="CT612" s="10"/>
      <c r="CU612" s="267"/>
      <c r="CV612" s="203" t="s">
        <v>76</v>
      </c>
      <c r="CW612" s="276" t="s">
        <v>1263</v>
      </c>
      <c r="CY612" s="204"/>
      <c r="CZ612" s="204">
        <f>VLOOKUP(CW612,$A$681:$F$2354,6,FALSE)</f>
        <v>432</v>
      </c>
      <c r="DA612" s="203" t="s">
        <v>63</v>
      </c>
      <c r="DB612" s="10">
        <f>CZ612*1.4</f>
        <v>604.79999999999995</v>
      </c>
      <c r="DC612" s="10"/>
      <c r="DD612" s="267"/>
      <c r="DE612" s="203" t="s">
        <v>76</v>
      </c>
      <c r="DF612" s="276" t="s">
        <v>465</v>
      </c>
      <c r="DH612" s="204"/>
      <c r="DI612" s="204">
        <f>VLOOKUP(DF612,$A$681:$F$2354,6,FALSE)</f>
        <v>275</v>
      </c>
      <c r="DJ612" s="203" t="s">
        <v>63</v>
      </c>
      <c r="DK612" s="10">
        <f>DI612*1.4</f>
        <v>385</v>
      </c>
      <c r="DL612" s="10"/>
      <c r="DM612" s="267"/>
      <c r="DN612" s="203" t="s">
        <v>76</v>
      </c>
      <c r="DO612" s="276" t="s">
        <v>1247</v>
      </c>
      <c r="DQ612" s="204"/>
      <c r="DR612" s="204">
        <f>VLOOKUP(DO612,$A$681:$F$2354,6,FALSE)</f>
        <v>101</v>
      </c>
      <c r="DS612" s="203" t="s">
        <v>63</v>
      </c>
      <c r="DT612" s="10">
        <f>DR612*1.4</f>
        <v>141.39999999999998</v>
      </c>
      <c r="DU612" s="10"/>
      <c r="DV612" s="267"/>
      <c r="DW612" s="203" t="s">
        <v>76</v>
      </c>
      <c r="DX612" s="278" t="s">
        <v>183</v>
      </c>
      <c r="DZ612" s="204"/>
      <c r="EA612" s="204" t="e">
        <f>VLOOKUP(DX612,$A$681:$F$2354,6,FALSE)</f>
        <v>#N/A</v>
      </c>
      <c r="EB612" s="203" t="s">
        <v>63</v>
      </c>
      <c r="EC612" s="10" t="e">
        <f>EA612*1.4</f>
        <v>#N/A</v>
      </c>
      <c r="ED612" s="10"/>
      <c r="EE612" s="267"/>
      <c r="EF612" s="203" t="s">
        <v>76</v>
      </c>
      <c r="EG612" s="276" t="s">
        <v>465</v>
      </c>
      <c r="EI612" s="204"/>
      <c r="EJ612" s="204">
        <f>VLOOKUP(EG612,$A$681:$F$2354,6,FALSE)</f>
        <v>275</v>
      </c>
      <c r="EK612" s="203" t="s">
        <v>63</v>
      </c>
      <c r="EL612" s="10">
        <f>EJ612*1.4</f>
        <v>385</v>
      </c>
      <c r="EM612" s="10"/>
      <c r="EN612" s="267"/>
      <c r="EO612" s="203" t="s">
        <v>76</v>
      </c>
      <c r="EP612" s="276" t="s">
        <v>2289</v>
      </c>
      <c r="ER612" s="204"/>
      <c r="ES612" s="204">
        <f>VLOOKUP(EP612,$A$681:$F$2354,6,FALSE)</f>
        <v>375</v>
      </c>
      <c r="ET612" s="203" t="s">
        <v>63</v>
      </c>
      <c r="EU612" s="10">
        <f>ES612*1.4</f>
        <v>525</v>
      </c>
      <c r="EV612" s="10"/>
      <c r="EW612" s="267"/>
      <c r="EX612" s="203" t="s">
        <v>76</v>
      </c>
      <c r="EY612" s="276" t="s">
        <v>2289</v>
      </c>
      <c r="FA612" s="204"/>
      <c r="FB612" s="204">
        <f>VLOOKUP(EY612,$A$681:$F$2354,6,FALSE)</f>
        <v>375</v>
      </c>
      <c r="FC612" s="203" t="s">
        <v>63</v>
      </c>
      <c r="FD612" s="10">
        <f>FB612*1.4</f>
        <v>525</v>
      </c>
      <c r="FE612" s="10"/>
      <c r="FF612" s="267"/>
      <c r="FG612" s="203" t="s">
        <v>76</v>
      </c>
      <c r="FH612" s="421" t="s">
        <v>518</v>
      </c>
      <c r="FJ612" s="204"/>
      <c r="FK612" s="204">
        <f>VLOOKUP(FH612,$A$681:$F$2354,6,FALSE)</f>
        <v>311</v>
      </c>
      <c r="FL612" s="203" t="s">
        <v>63</v>
      </c>
      <c r="FM612" s="10">
        <f>FK612*1.4</f>
        <v>435.4</v>
      </c>
      <c r="FN612" s="10"/>
      <c r="FO612" s="267"/>
      <c r="FP612" s="203" t="s">
        <v>76</v>
      </c>
      <c r="FQ612" s="276" t="s">
        <v>1247</v>
      </c>
      <c r="FS612" s="204"/>
      <c r="FT612" s="204">
        <f>VLOOKUP(FQ612,$A$681:$F$2354,6,FALSE)</f>
        <v>101</v>
      </c>
      <c r="FU612" s="203" t="s">
        <v>63</v>
      </c>
      <c r="FV612" s="10">
        <f>FT612*1.4</f>
        <v>141.39999999999998</v>
      </c>
      <c r="FW612" s="10"/>
      <c r="FX612" s="267"/>
      <c r="FY612" s="203" t="s">
        <v>76</v>
      </c>
      <c r="FZ612" s="276" t="s">
        <v>518</v>
      </c>
      <c r="GB612" s="204"/>
      <c r="GC612" s="204">
        <f>VLOOKUP(FZ612,$A$681:$F$2354,6,FALSE)</f>
        <v>311</v>
      </c>
      <c r="GD612" s="203" t="s">
        <v>63</v>
      </c>
      <c r="GE612" s="10">
        <f>GC612*1.4</f>
        <v>435.4</v>
      </c>
      <c r="GF612" s="10"/>
      <c r="GG612" s="267"/>
      <c r="GH612" s="203" t="s">
        <v>76</v>
      </c>
      <c r="GI612" s="276" t="s">
        <v>423</v>
      </c>
      <c r="GK612" s="204"/>
      <c r="GL612" s="204">
        <f>VLOOKUP(GI612,$A$681:$F$2354,6,FALSE)</f>
        <v>201</v>
      </c>
      <c r="GM612" s="203" t="s">
        <v>63</v>
      </c>
      <c r="GN612" s="10">
        <f>GL612*1.4</f>
        <v>281.39999999999998</v>
      </c>
      <c r="GO612" s="10"/>
      <c r="GP612" s="267"/>
      <c r="GQ612" s="203" t="s">
        <v>76</v>
      </c>
      <c r="GR612" s="276" t="s">
        <v>2289</v>
      </c>
      <c r="GT612" s="204"/>
      <c r="GU612" s="204">
        <f>VLOOKUP(GR612,$A$681:$F$2354,6,FALSE)</f>
        <v>375</v>
      </c>
      <c r="GV612" s="203" t="s">
        <v>63</v>
      </c>
      <c r="GW612" s="10">
        <f>GU612*1.4</f>
        <v>525</v>
      </c>
      <c r="GX612" s="10"/>
      <c r="GY612" s="267"/>
      <c r="GZ612" s="203" t="s">
        <v>76</v>
      </c>
      <c r="HA612" s="276" t="s">
        <v>2289</v>
      </c>
      <c r="HC612" s="204"/>
      <c r="HD612" s="204">
        <f>VLOOKUP(HA612,$A$681:$F$2354,6,FALSE)</f>
        <v>375</v>
      </c>
      <c r="HE612" s="203" t="s">
        <v>63</v>
      </c>
      <c r="HF612" s="10">
        <f>HD612*1.4</f>
        <v>525</v>
      </c>
      <c r="HG612" s="10"/>
      <c r="HH612" s="267"/>
      <c r="HI612" s="203" t="s">
        <v>76</v>
      </c>
      <c r="HJ612" s="276" t="s">
        <v>1247</v>
      </c>
      <c r="HL612" s="204"/>
      <c r="HM612" s="204">
        <f>VLOOKUP(HJ612,$A$681:$F$2354,6,FALSE)</f>
        <v>101</v>
      </c>
      <c r="HN612" s="203" t="s">
        <v>63</v>
      </c>
      <c r="HO612" s="10">
        <f>HM612*1.4</f>
        <v>141.39999999999998</v>
      </c>
      <c r="HP612" s="10"/>
      <c r="HQ612" s="267"/>
      <c r="HR612" s="203" t="s">
        <v>76</v>
      </c>
      <c r="HS612" s="276" t="s">
        <v>1263</v>
      </c>
      <c r="HU612" s="204"/>
      <c r="HV612" s="204">
        <f>VLOOKUP(HS612,$A$681:$F$2354,6,FALSE)</f>
        <v>432</v>
      </c>
      <c r="HW612" s="203" t="s">
        <v>63</v>
      </c>
      <c r="HX612" s="10">
        <f>HV612*1.4</f>
        <v>604.79999999999995</v>
      </c>
      <c r="HY612" s="10"/>
      <c r="HZ612" s="267"/>
      <c r="IA612" s="203" t="s">
        <v>76</v>
      </c>
      <c r="IB612" s="285" t="s">
        <v>183</v>
      </c>
      <c r="ID612" s="204"/>
      <c r="IE612" s="204" t="e">
        <f>VLOOKUP(IB612,$A$681:$F$2354,6,FALSE)</f>
        <v>#N/A</v>
      </c>
      <c r="IF612" s="203" t="s">
        <v>63</v>
      </c>
      <c r="IG612" s="10" t="e">
        <f>IE612*1.4</f>
        <v>#N/A</v>
      </c>
      <c r="IH612" s="10"/>
      <c r="II612" s="267"/>
      <c r="IJ612" s="203" t="s">
        <v>76</v>
      </c>
      <c r="IK612" s="276" t="s">
        <v>465</v>
      </c>
      <c r="IM612" s="204"/>
      <c r="IN612" s="204">
        <f>VLOOKUP(IK612,$A$681:$F$2354,6,FALSE)</f>
        <v>275</v>
      </c>
      <c r="IO612" s="203" t="s">
        <v>63</v>
      </c>
      <c r="IP612" s="10">
        <f>IN612*1.4</f>
        <v>385</v>
      </c>
      <c r="IQ612" s="10"/>
      <c r="IR612" s="267"/>
      <c r="IS612" s="203" t="s">
        <v>76</v>
      </c>
      <c r="IT612" s="276" t="s">
        <v>2289</v>
      </c>
      <c r="IV612" s="204"/>
      <c r="IW612" s="204">
        <f>VLOOKUP(IT612,$A$681:$F$2354,6,FALSE)</f>
        <v>375</v>
      </c>
      <c r="IX612" s="203" t="s">
        <v>63</v>
      </c>
      <c r="IY612" s="10">
        <f>IW612*1.4</f>
        <v>525</v>
      </c>
      <c r="IZ612" s="10"/>
      <c r="JA612" s="267"/>
      <c r="JB612" s="203" t="s">
        <v>76</v>
      </c>
      <c r="JC612" s="276" t="s">
        <v>465</v>
      </c>
      <c r="JE612" s="204"/>
      <c r="JF612" s="204">
        <f>VLOOKUP(JC612,$A$681:$F$2354,6,FALSE)</f>
        <v>275</v>
      </c>
      <c r="JG612" s="203" t="s">
        <v>63</v>
      </c>
      <c r="JH612" s="10">
        <f>JF612*1.4</f>
        <v>385</v>
      </c>
      <c r="JI612" s="10"/>
      <c r="JJ612" s="267"/>
      <c r="JK612" s="203" t="s">
        <v>76</v>
      </c>
      <c r="JL612" s="276" t="s">
        <v>1263</v>
      </c>
      <c r="JN612" s="204"/>
      <c r="JO612" s="204">
        <f>VLOOKUP(JL612,$A$681:$F$2354,6,FALSE)</f>
        <v>432</v>
      </c>
      <c r="JP612" s="203" t="s">
        <v>63</v>
      </c>
      <c r="JQ612" s="10">
        <f>JO612*1.4</f>
        <v>604.79999999999995</v>
      </c>
      <c r="JR612" s="10"/>
      <c r="JS612" s="267"/>
      <c r="JT612" s="203" t="s">
        <v>76</v>
      </c>
      <c r="JU612" s="276" t="s">
        <v>1263</v>
      </c>
      <c r="JW612" s="204"/>
      <c r="JX612" s="204">
        <f>VLOOKUP(JU612,$A$681:$F$2354,6,FALSE)</f>
        <v>432</v>
      </c>
      <c r="JY612" s="203" t="s">
        <v>63</v>
      </c>
      <c r="JZ612" s="10">
        <f>JX612*1.4</f>
        <v>604.79999999999995</v>
      </c>
      <c r="KA612" s="10"/>
      <c r="KB612" s="267"/>
      <c r="KC612" s="203" t="s">
        <v>76</v>
      </c>
      <c r="KD612" s="276" t="s">
        <v>422</v>
      </c>
      <c r="KF612" s="204"/>
      <c r="KG612" s="204">
        <f>VLOOKUP(KD612,$A$681:$F$2354,6,FALSE)</f>
        <v>288</v>
      </c>
      <c r="KH612" s="203" t="s">
        <v>63</v>
      </c>
      <c r="KI612" s="10">
        <f>KG612*1.4</f>
        <v>403.2</v>
      </c>
      <c r="KJ612" s="10"/>
      <c r="KK612" s="267"/>
      <c r="KL612" s="203" t="s">
        <v>76</v>
      </c>
      <c r="KM612" s="276" t="s">
        <v>1263</v>
      </c>
      <c r="KO612" s="204"/>
      <c r="KP612" s="204">
        <f>VLOOKUP(KM612,$A$681:$F$2354,6,FALSE)</f>
        <v>432</v>
      </c>
      <c r="KQ612" s="203" t="s">
        <v>63</v>
      </c>
      <c r="KR612" s="10">
        <f>KP612*1.4</f>
        <v>604.79999999999995</v>
      </c>
      <c r="KS612" s="10"/>
      <c r="KT612" s="267"/>
      <c r="KU612" s="203" t="s">
        <v>76</v>
      </c>
      <c r="KV612" s="276" t="s">
        <v>2289</v>
      </c>
      <c r="KX612" s="204"/>
      <c r="KY612" s="204">
        <f>VLOOKUP(KV612,$A$681:$F$2354,6,FALSE)</f>
        <v>375</v>
      </c>
      <c r="KZ612" s="203" t="s">
        <v>63</v>
      </c>
      <c r="LA612" s="10">
        <f>KY612*1.4</f>
        <v>525</v>
      </c>
      <c r="LB612" s="10"/>
      <c r="LC612" s="267"/>
      <c r="LD612" s="203" t="s">
        <v>76</v>
      </c>
      <c r="LE612" s="276" t="s">
        <v>518</v>
      </c>
      <c r="LG612" s="204"/>
      <c r="LH612" s="204">
        <f>VLOOKUP(LE612,$A$681:$F$2354,6,FALSE)</f>
        <v>311</v>
      </c>
      <c r="LI612" s="203" t="s">
        <v>63</v>
      </c>
      <c r="LJ612" s="10">
        <f>LH612*1.4</f>
        <v>435.4</v>
      </c>
      <c r="LK612" s="10"/>
      <c r="LL612" s="267"/>
      <c r="LM612" s="203" t="s">
        <v>76</v>
      </c>
      <c r="LN612" s="276" t="s">
        <v>1263</v>
      </c>
      <c r="LP612" s="204"/>
      <c r="LQ612" s="204">
        <f>VLOOKUP(LN612,$A$681:$F$2354,6,FALSE)</f>
        <v>432</v>
      </c>
      <c r="LR612" s="203" t="s">
        <v>63</v>
      </c>
      <c r="LS612" s="10">
        <f>LQ612*1.4</f>
        <v>604.79999999999995</v>
      </c>
      <c r="LT612" s="10"/>
      <c r="LU612" s="267"/>
      <c r="LV612" s="203" t="s">
        <v>76</v>
      </c>
      <c r="LW612" s="276" t="s">
        <v>604</v>
      </c>
      <c r="LY612" s="204"/>
      <c r="LZ612" s="204">
        <f>VLOOKUP(LW612,$A$681:$F$2354,6,FALSE)</f>
        <v>329</v>
      </c>
      <c r="MA612" s="203" t="s">
        <v>63</v>
      </c>
      <c r="MB612" s="10">
        <f>LZ612*1.4</f>
        <v>460.59999999999997</v>
      </c>
      <c r="MC612" s="10"/>
      <c r="MD612" s="267"/>
      <c r="ME612" s="203" t="s">
        <v>76</v>
      </c>
      <c r="MF612" s="276" t="s">
        <v>2289</v>
      </c>
      <c r="MH612" s="204"/>
      <c r="MI612" s="204">
        <f>VLOOKUP(MF612,$A$681:$F$2354,6,FALSE)</f>
        <v>375</v>
      </c>
      <c r="MJ612" s="203" t="s">
        <v>63</v>
      </c>
      <c r="MK612" s="10">
        <f>MI612*1.4</f>
        <v>525</v>
      </c>
      <c r="ML612" s="10"/>
      <c r="MM612" s="267"/>
      <c r="MN612" s="203" t="s">
        <v>76</v>
      </c>
      <c r="MO612" s="276" t="s">
        <v>423</v>
      </c>
      <c r="MQ612" s="204"/>
      <c r="MR612" s="204">
        <f>VLOOKUP(MO612,$A$681:$F$2354,6,FALSE)</f>
        <v>201</v>
      </c>
      <c r="MS612" s="203" t="s">
        <v>63</v>
      </c>
      <c r="MT612" s="10">
        <f>MR612*1.4</f>
        <v>281.39999999999998</v>
      </c>
      <c r="MU612" s="10"/>
      <c r="MV612" s="267"/>
      <c r="MW612" s="203" t="s">
        <v>76</v>
      </c>
      <c r="MX612" s="276" t="s">
        <v>1247</v>
      </c>
      <c r="MZ612" s="204"/>
      <c r="NA612" s="204">
        <f>VLOOKUP(MX612,$A$681:$F$2354,6,FALSE)</f>
        <v>101</v>
      </c>
      <c r="NB612" s="203" t="s">
        <v>63</v>
      </c>
      <c r="NC612" s="10">
        <f>NA612*1.4</f>
        <v>141.39999999999998</v>
      </c>
      <c r="ND612" s="10"/>
      <c r="NE612" s="267"/>
      <c r="NF612" s="203" t="s">
        <v>76</v>
      </c>
      <c r="NG612" s="276" t="s">
        <v>2289</v>
      </c>
      <c r="NI612" s="204"/>
      <c r="NJ612" s="204">
        <f>VLOOKUP(NG612,$A$681:$F$2354,6,FALSE)</f>
        <v>375</v>
      </c>
      <c r="NK612" s="203" t="s">
        <v>63</v>
      </c>
      <c r="NL612" s="10">
        <f>NJ612*1.4</f>
        <v>525</v>
      </c>
      <c r="NM612" s="10"/>
      <c r="NN612" s="267"/>
      <c r="NO612" s="203" t="s">
        <v>76</v>
      </c>
      <c r="NP612" s="424" t="s">
        <v>1263</v>
      </c>
      <c r="NR612" s="204"/>
      <c r="NS612" s="204">
        <f>VLOOKUP(NP612,$A$681:$F$2354,6,FALSE)</f>
        <v>432</v>
      </c>
      <c r="NT612" s="203" t="s">
        <v>63</v>
      </c>
      <c r="NU612" s="10">
        <f>NS612*1.4</f>
        <v>604.79999999999995</v>
      </c>
      <c r="NV612" s="10"/>
      <c r="NW612" s="267"/>
      <c r="NX612" s="203" t="s">
        <v>76</v>
      </c>
      <c r="NY612" s="276" t="s">
        <v>581</v>
      </c>
      <c r="OA612" s="204"/>
      <c r="OB612" s="204">
        <f>VLOOKUP(NY612,$A$681:$F$2354,6,FALSE)</f>
        <v>74</v>
      </c>
      <c r="OC612" s="203" t="s">
        <v>63</v>
      </c>
      <c r="OD612" s="10">
        <f>OB612*1.4</f>
        <v>103.6</v>
      </c>
      <c r="OE612" s="10"/>
      <c r="OF612" s="267"/>
      <c r="OG612" s="203" t="s">
        <v>76</v>
      </c>
      <c r="OH612" s="276" t="s">
        <v>422</v>
      </c>
      <c r="OJ612" s="204"/>
      <c r="OK612" s="204">
        <f>VLOOKUP(OH612,$A$681:$F$2354,6,FALSE)</f>
        <v>288</v>
      </c>
      <c r="OL612" s="203" t="s">
        <v>63</v>
      </c>
      <c r="OM612" s="10">
        <f>OK612*1.4</f>
        <v>403.2</v>
      </c>
      <c r="ON612" s="10"/>
      <c r="OO612" s="267"/>
      <c r="OP612" s="203" t="s">
        <v>76</v>
      </c>
      <c r="OQ612" s="424" t="s">
        <v>423</v>
      </c>
      <c r="OS612" s="204"/>
      <c r="OT612" s="204">
        <f>VLOOKUP(OQ612,$A$681:$F$2354,6,FALSE)</f>
        <v>201</v>
      </c>
      <c r="OU612" s="203" t="s">
        <v>63</v>
      </c>
      <c r="OV612" s="10">
        <f>OT612*1.4</f>
        <v>281.39999999999998</v>
      </c>
      <c r="OW612" s="10"/>
      <c r="OX612" s="267"/>
      <c r="OY612" s="203" t="s">
        <v>76</v>
      </c>
      <c r="OZ612" s="428" t="s">
        <v>640</v>
      </c>
      <c r="PB612" s="204"/>
      <c r="PC612" s="204">
        <f>VLOOKUP(OZ612,$A$681:$F$2354,6,FALSE)</f>
        <v>203</v>
      </c>
      <c r="PD612" s="203" t="s">
        <v>63</v>
      </c>
      <c r="PE612" s="10">
        <f>PC612*1.4</f>
        <v>284.2</v>
      </c>
      <c r="PF612" s="10"/>
      <c r="PG612" s="267"/>
      <c r="PH612" s="203" t="s">
        <v>76</v>
      </c>
      <c r="PI612" s="276" t="s">
        <v>1263</v>
      </c>
      <c r="PK612" s="204"/>
      <c r="PL612" s="204">
        <f>VLOOKUP(PI612,$A$681:$F$2354,6,FALSE)</f>
        <v>432</v>
      </c>
      <c r="PM612" s="203" t="s">
        <v>63</v>
      </c>
      <c r="PN612" s="10">
        <f>PL612*1.4</f>
        <v>604.79999999999995</v>
      </c>
      <c r="PO612" s="10"/>
      <c r="PP612" s="267"/>
      <c r="PQ612" s="203" t="s">
        <v>76</v>
      </c>
      <c r="PR612" s="276" t="s">
        <v>183</v>
      </c>
      <c r="PT612" s="204"/>
      <c r="PU612" s="204" t="e">
        <f>VLOOKUP(PR612,$A$681:$F$2354,6,FALSE)</f>
        <v>#N/A</v>
      </c>
      <c r="PV612" s="203" t="s">
        <v>63</v>
      </c>
      <c r="PW612" s="10" t="e">
        <f>PU612*1.4</f>
        <v>#N/A</v>
      </c>
      <c r="PX612" s="10"/>
      <c r="PY612" s="267"/>
      <c r="PZ612" s="203" t="s">
        <v>76</v>
      </c>
      <c r="QA612" s="276" t="s">
        <v>447</v>
      </c>
      <c r="QC612" s="204"/>
      <c r="QD612" s="204">
        <f>VLOOKUP(QA612,$A$681:$F$2354,6,FALSE)</f>
        <v>0</v>
      </c>
      <c r="QE612" s="203" t="s">
        <v>63</v>
      </c>
      <c r="QF612" s="10">
        <f>QD612*1.4</f>
        <v>0</v>
      </c>
      <c r="QG612" s="10"/>
      <c r="QH612" s="267"/>
      <c r="QI612" s="203" t="s">
        <v>76</v>
      </c>
      <c r="QJ612" s="276" t="s">
        <v>2289</v>
      </c>
      <c r="QL612" s="204"/>
      <c r="QM612" s="204">
        <f>VLOOKUP(QJ612,$A$681:$F$2354,6,FALSE)</f>
        <v>375</v>
      </c>
      <c r="QN612" s="203" t="s">
        <v>63</v>
      </c>
      <c r="QO612" s="10">
        <f>QM612*1.4</f>
        <v>525</v>
      </c>
      <c r="QP612" s="10"/>
      <c r="QQ612" s="267"/>
      <c r="QR612" s="203" t="s">
        <v>76</v>
      </c>
      <c r="QS612" s="276" t="s">
        <v>455</v>
      </c>
      <c r="QU612" s="204"/>
      <c r="QV612" s="204">
        <f>VLOOKUP(QS612,$A$681:$F$2354,6,FALSE)</f>
        <v>410</v>
      </c>
      <c r="QW612" s="203" t="s">
        <v>63</v>
      </c>
      <c r="QX612" s="10">
        <f>QV612*1.4</f>
        <v>574</v>
      </c>
      <c r="QY612" s="10"/>
      <c r="QZ612" s="267"/>
      <c r="RA612" s="203" t="s">
        <v>76</v>
      </c>
      <c r="RB612" s="276" t="s">
        <v>640</v>
      </c>
      <c r="RD612" s="204"/>
      <c r="RE612" s="204">
        <f>VLOOKUP(RB612,$A$681:$F$2354,6,FALSE)</f>
        <v>203</v>
      </c>
      <c r="RF612" s="203" t="s">
        <v>63</v>
      </c>
      <c r="RG612" s="10">
        <f>RE612*1.4</f>
        <v>284.2</v>
      </c>
      <c r="RH612" s="10"/>
      <c r="RI612" s="267"/>
      <c r="RJ612" s="203" t="s">
        <v>76</v>
      </c>
      <c r="RK612" s="278" t="s">
        <v>183</v>
      </c>
      <c r="RM612" s="204"/>
      <c r="RN612" s="204" t="e">
        <f>VLOOKUP(RK612,$A$681:$F$2354,6,FALSE)</f>
        <v>#N/A</v>
      </c>
      <c r="RO612" s="203" t="s">
        <v>63</v>
      </c>
      <c r="RP612" s="10" t="e">
        <f>RN612*1.4</f>
        <v>#N/A</v>
      </c>
      <c r="RQ612" s="10"/>
      <c r="RR612" s="267"/>
      <c r="RS612" s="203" t="s">
        <v>76</v>
      </c>
      <c r="RT612" s="276" t="s">
        <v>1263</v>
      </c>
      <c r="RV612" s="204"/>
      <c r="RW612" s="204">
        <f>VLOOKUP(RT612,$A$681:$F$2354,6,FALSE)</f>
        <v>432</v>
      </c>
      <c r="RX612" s="203" t="s">
        <v>63</v>
      </c>
      <c r="RY612" s="10">
        <f>RW612*1.4</f>
        <v>604.79999999999995</v>
      </c>
      <c r="RZ612" s="10"/>
      <c r="SA612" s="273"/>
      <c r="SB612" s="203" t="s">
        <v>76</v>
      </c>
      <c r="SC612" s="276" t="s">
        <v>640</v>
      </c>
      <c r="SE612" s="204"/>
      <c r="SF612" s="204">
        <f>VLOOKUP(SC612,$A$681:$F$2354,6,FALSE)</f>
        <v>203</v>
      </c>
      <c r="SG612" s="203" t="s">
        <v>63</v>
      </c>
      <c r="SH612" s="10">
        <f>SF612*1.4</f>
        <v>284.2</v>
      </c>
      <c r="SI612" s="10"/>
      <c r="SJ612" s="273"/>
      <c r="SK612" s="203" t="s">
        <v>76</v>
      </c>
      <c r="SL612" s="276" t="s">
        <v>1263</v>
      </c>
      <c r="SN612" s="204"/>
      <c r="SO612" s="204">
        <f>VLOOKUP(SL612,$A$681:$F$2354,6,FALSE)</f>
        <v>432</v>
      </c>
      <c r="SP612" s="203" t="s">
        <v>63</v>
      </c>
      <c r="SQ612" s="10">
        <f>SO612*1.4</f>
        <v>604.79999999999995</v>
      </c>
      <c r="SR612" s="10"/>
      <c r="SS612" s="273"/>
      <c r="ST612" s="203" t="s">
        <v>76</v>
      </c>
      <c r="SU612" s="276" t="s">
        <v>465</v>
      </c>
      <c r="SW612" s="204"/>
      <c r="SX612" s="204">
        <f>VLOOKUP(SU612,$A$681:$F$2354,6,FALSE)</f>
        <v>275</v>
      </c>
      <c r="SY612" s="203" t="s">
        <v>63</v>
      </c>
      <c r="SZ612" s="10">
        <f>SX612*1.4</f>
        <v>385</v>
      </c>
      <c r="TA612" s="10"/>
      <c r="TB612" s="273"/>
      <c r="TC612" s="203" t="s">
        <v>76</v>
      </c>
      <c r="TD612" s="428" t="s">
        <v>1263</v>
      </c>
      <c r="TF612" s="204"/>
      <c r="TG612" s="204">
        <f>VLOOKUP(TD612,$A$681:$F$2354,6,FALSE)</f>
        <v>432</v>
      </c>
      <c r="TH612" s="203" t="s">
        <v>63</v>
      </c>
      <c r="TI612" s="10">
        <f>TG612*1.4</f>
        <v>604.79999999999995</v>
      </c>
      <c r="TK612" s="273"/>
      <c r="TL612" s="203" t="s">
        <v>76</v>
      </c>
      <c r="TM612" s="276" t="s">
        <v>1263</v>
      </c>
      <c r="TO612" s="204"/>
      <c r="TP612" s="204">
        <f>VLOOKUP(TM612,$A$681:$F$2354,6,FALSE)</f>
        <v>432</v>
      </c>
      <c r="TQ612" s="203" t="s">
        <v>63</v>
      </c>
      <c r="TR612" s="10">
        <f>TP612*1.4</f>
        <v>604.79999999999995</v>
      </c>
      <c r="TS612" s="10"/>
      <c r="TT612" s="273"/>
      <c r="TU612" s="203" t="s">
        <v>76</v>
      </c>
      <c r="TV612" s="276" t="s">
        <v>2289</v>
      </c>
      <c r="TX612" s="204"/>
      <c r="TY612" s="204">
        <f>VLOOKUP(TV612,$A$681:$F$2354,6,FALSE)</f>
        <v>375</v>
      </c>
      <c r="TZ612" s="203" t="s">
        <v>63</v>
      </c>
      <c r="UA612" s="10">
        <f>TY612*1.4</f>
        <v>525</v>
      </c>
      <c r="UB612" s="10"/>
      <c r="UC612" s="273"/>
      <c r="UD612" s="203" t="s">
        <v>76</v>
      </c>
      <c r="UE612" s="285" t="s">
        <v>183</v>
      </c>
      <c r="UG612" s="204"/>
      <c r="UH612" s="204" t="e">
        <f>VLOOKUP(UE612,$A$681:$F$2354,6,FALSE)</f>
        <v>#N/A</v>
      </c>
      <c r="UI612" s="203" t="s">
        <v>63</v>
      </c>
      <c r="UJ612" s="10" t="e">
        <f>UH612*1.4</f>
        <v>#N/A</v>
      </c>
      <c r="UK612" s="10"/>
      <c r="UL612" s="273"/>
      <c r="UM612" s="203" t="s">
        <v>76</v>
      </c>
      <c r="UN612" s="276" t="s">
        <v>422</v>
      </c>
      <c r="UP612" s="204"/>
      <c r="UQ612" s="204">
        <f>VLOOKUP(UN612,$A$681:$F$2354,6,FALSE)</f>
        <v>288</v>
      </c>
      <c r="UR612" s="203" t="s">
        <v>63</v>
      </c>
      <c r="US612" s="10">
        <f>UQ612*1.4</f>
        <v>403.2</v>
      </c>
      <c r="UT612" s="10"/>
      <c r="UU612" s="273"/>
      <c r="UV612" s="203" t="s">
        <v>76</v>
      </c>
      <c r="UW612" s="276" t="s">
        <v>465</v>
      </c>
      <c r="UY612" s="204"/>
      <c r="UZ612" s="204">
        <f>VLOOKUP(UW612,$A$681:$F$2354,6,FALSE)</f>
        <v>275</v>
      </c>
      <c r="VA612" s="203" t="s">
        <v>63</v>
      </c>
      <c r="VB612" s="10">
        <f>UZ612*1.4</f>
        <v>385</v>
      </c>
      <c r="VC612" s="10"/>
      <c r="VD612" s="273"/>
      <c r="VE612" s="203" t="s">
        <v>76</v>
      </c>
      <c r="VF612" s="276" t="s">
        <v>1247</v>
      </c>
      <c r="VH612" s="204"/>
      <c r="VI612" s="204">
        <f>VLOOKUP(VF612,$A$681:$F$2354,6,FALSE)</f>
        <v>101</v>
      </c>
      <c r="VJ612" s="203" t="s">
        <v>63</v>
      </c>
      <c r="VK612" s="10">
        <f>VI612*1.4</f>
        <v>141.39999999999998</v>
      </c>
      <c r="VL612" s="10"/>
      <c r="VM612" s="273"/>
      <c r="VN612" s="203" t="s">
        <v>76</v>
      </c>
      <c r="VO612" s="276" t="s">
        <v>559</v>
      </c>
      <c r="VQ612" s="204"/>
      <c r="VR612" s="204">
        <f>VLOOKUP(VO612,$A$681:$F$2354,6,FALSE)</f>
        <v>298</v>
      </c>
      <c r="VS612" s="203" t="s">
        <v>63</v>
      </c>
      <c r="VT612" s="10">
        <f>VR612*1.4</f>
        <v>417.2</v>
      </c>
      <c r="VU612" s="10"/>
      <c r="VV612" s="273"/>
      <c r="VW612" s="203" t="s">
        <v>76</v>
      </c>
      <c r="VX612" s="278" t="s">
        <v>183</v>
      </c>
      <c r="VZ612" s="204"/>
      <c r="WA612" s="204" t="e">
        <f>VLOOKUP(VX612,$A$681:$F$2354,6,FALSE)</f>
        <v>#N/A</v>
      </c>
      <c r="WB612" s="203" t="s">
        <v>63</v>
      </c>
      <c r="WC612" s="10" t="e">
        <f>WA612*1.4</f>
        <v>#N/A</v>
      </c>
      <c r="WE612" s="273"/>
      <c r="WF612" s="203" t="s">
        <v>76</v>
      </c>
      <c r="WG612" s="276" t="s">
        <v>455</v>
      </c>
      <c r="WI612" s="204"/>
      <c r="WJ612" s="204">
        <f>VLOOKUP(WG612,$A$681:$F$2354,6,FALSE)</f>
        <v>410</v>
      </c>
      <c r="WK612" s="203" t="s">
        <v>63</v>
      </c>
      <c r="WL612" s="10">
        <f>WJ612*1.4</f>
        <v>574</v>
      </c>
      <c r="WN612" s="273"/>
      <c r="WO612" s="203" t="s">
        <v>76</v>
      </c>
      <c r="WP612" s="278" t="s">
        <v>183</v>
      </c>
      <c r="WQ612" s="204"/>
      <c r="WR612" s="204"/>
      <c r="WS612" s="204" t="e">
        <f>VLOOKUP(WP612,$A$681:$F$2354,6,FALSE)</f>
        <v>#N/A</v>
      </c>
      <c r="WT612" s="203" t="s">
        <v>63</v>
      </c>
      <c r="WU612" s="10" t="e">
        <f>WS612*1.4</f>
        <v>#N/A</v>
      </c>
      <c r="WV612" s="10"/>
      <c r="WW612" s="273"/>
      <c r="WX612" s="203" t="s">
        <v>76</v>
      </c>
      <c r="WY612" s="278" t="s">
        <v>183</v>
      </c>
      <c r="XA612" s="204"/>
      <c r="XB612" s="204" t="e">
        <f>VLOOKUP(WY612,$A$681:$F$2354,6,FALSE)</f>
        <v>#N/A</v>
      </c>
      <c r="XC612" s="203" t="s">
        <v>63</v>
      </c>
      <c r="XD612" s="10" t="e">
        <f>XB612*1.4</f>
        <v>#N/A</v>
      </c>
      <c r="XF612" s="273"/>
      <c r="XG612" s="203" t="s">
        <v>76</v>
      </c>
      <c r="XH612" s="276" t="s">
        <v>1247</v>
      </c>
      <c r="XJ612" s="204"/>
      <c r="XK612" s="204">
        <f>VLOOKUP(XH612,$A$681:$F$2354,6,FALSE)</f>
        <v>101</v>
      </c>
      <c r="XL612" s="203" t="s">
        <v>63</v>
      </c>
      <c r="XM612" s="10">
        <f>XK612*1.4</f>
        <v>141.39999999999998</v>
      </c>
      <c r="XO612" s="273"/>
      <c r="XP612" s="203" t="s">
        <v>76</v>
      </c>
      <c r="XQ612" s="276" t="s">
        <v>2289</v>
      </c>
      <c r="XS612" s="204"/>
      <c r="XT612" s="204">
        <f>VLOOKUP(XQ612,$A$681:$F$2354,6,FALSE)</f>
        <v>375</v>
      </c>
      <c r="XU612" s="203" t="s">
        <v>63</v>
      </c>
      <c r="XV612" s="10">
        <f>XT612*1.4</f>
        <v>525</v>
      </c>
      <c r="XW612" s="10"/>
      <c r="XX612" s="273"/>
      <c r="XY612" s="203" t="s">
        <v>76</v>
      </c>
      <c r="XZ612" s="276" t="s">
        <v>462</v>
      </c>
      <c r="YB612" s="204"/>
      <c r="YC612" s="204">
        <f>VLOOKUP(XZ612,$A$681:$F$2354,6,FALSE)</f>
        <v>188</v>
      </c>
      <c r="YD612" s="203" t="s">
        <v>63</v>
      </c>
      <c r="YE612" s="10">
        <f>YC612*1.4</f>
        <v>263.2</v>
      </c>
      <c r="YG612" s="273"/>
      <c r="YH612" s="203" t="s">
        <v>76</v>
      </c>
      <c r="YI612" s="278" t="s">
        <v>183</v>
      </c>
      <c r="YK612" s="204"/>
      <c r="YL612" s="204" t="e">
        <f>VLOOKUP(YI612,$A$681:$F$2354,6,FALSE)</f>
        <v>#N/A</v>
      </c>
      <c r="YM612" s="203" t="s">
        <v>63</v>
      </c>
      <c r="YN612" s="10" t="e">
        <f>YL612*1.4</f>
        <v>#N/A</v>
      </c>
      <c r="YO612" s="10"/>
      <c r="YP612" s="273"/>
      <c r="YQ612" s="203" t="s">
        <v>76</v>
      </c>
      <c r="YR612" s="278" t="s">
        <v>183</v>
      </c>
      <c r="YT612" s="204"/>
      <c r="YU612" s="204" t="e">
        <f>VLOOKUP(YR612,$A$681:$F$2354,6,FALSE)</f>
        <v>#N/A</v>
      </c>
      <c r="YV612" s="203" t="s">
        <v>63</v>
      </c>
      <c r="YW612" s="10" t="e">
        <f>YU612*1.4</f>
        <v>#N/A</v>
      </c>
      <c r="YY612" s="273"/>
      <c r="YZ612" s="203" t="s">
        <v>76</v>
      </c>
      <c r="ZA612" s="428" t="s">
        <v>518</v>
      </c>
      <c r="ZC612" s="204"/>
      <c r="ZD612" s="204">
        <f>VLOOKUP(ZA612,$A$681:$F$2354,6,FALSE)</f>
        <v>311</v>
      </c>
      <c r="ZE612" s="203" t="s">
        <v>63</v>
      </c>
      <c r="ZF612" s="10">
        <f>ZD612*1.4</f>
        <v>435.4</v>
      </c>
      <c r="ZH612" s="273"/>
      <c r="ZI612" s="203" t="s">
        <v>76</v>
      </c>
      <c r="ZJ612" s="276" t="s">
        <v>422</v>
      </c>
      <c r="ZL612" s="204"/>
      <c r="ZM612" s="204">
        <f>VLOOKUP(ZJ612,$A$681:$F$2354,6,FALSE)</f>
        <v>288</v>
      </c>
      <c r="ZN612" s="203" t="s">
        <v>63</v>
      </c>
      <c r="ZO612" s="10">
        <f>ZM612*1.4</f>
        <v>403.2</v>
      </c>
      <c r="ZQ612" s="273"/>
      <c r="ZR612" s="203" t="s">
        <v>76</v>
      </c>
      <c r="ZS612" s="276" t="s">
        <v>465</v>
      </c>
      <c r="ZU612" s="204"/>
      <c r="ZV612" s="204">
        <f>VLOOKUP(ZS612,$A$681:$F$2354,6,FALSE)</f>
        <v>275</v>
      </c>
      <c r="ZW612" s="203" t="s">
        <v>63</v>
      </c>
      <c r="ZX612" s="10">
        <f>ZV612*1.4</f>
        <v>385</v>
      </c>
      <c r="ZY612" s="10"/>
      <c r="ZZ612" s="273"/>
      <c r="AAA612" s="203" t="s">
        <v>76</v>
      </c>
      <c r="AAB612" s="276" t="s">
        <v>462</v>
      </c>
      <c r="AAD612" s="204"/>
      <c r="AAE612" s="204">
        <f>VLOOKUP(AAB612,$A$681:$F$2354,6,FALSE)</f>
        <v>188</v>
      </c>
      <c r="AAF612" s="203" t="s">
        <v>63</v>
      </c>
      <c r="AAG612" s="10">
        <f>AAE612*1.4</f>
        <v>263.2</v>
      </c>
      <c r="AAH612" s="10"/>
      <c r="AAI612" s="273"/>
      <c r="AAJ612" s="203" t="s">
        <v>76</v>
      </c>
      <c r="AAK612" s="276" t="s">
        <v>518</v>
      </c>
      <c r="AAM612" s="204"/>
      <c r="AAN612" s="204">
        <f>VLOOKUP(AAK612,$A$681:$F$2354,6,FALSE)</f>
        <v>311</v>
      </c>
      <c r="AAO612" s="203" t="s">
        <v>63</v>
      </c>
      <c r="AAP612" s="10">
        <f>AAN612*1.4</f>
        <v>435.4</v>
      </c>
      <c r="AAQ612" s="10"/>
      <c r="AAR612" s="273"/>
      <c r="AAS612" s="203" t="s">
        <v>76</v>
      </c>
      <c r="AAT612" s="276" t="s">
        <v>2289</v>
      </c>
      <c r="AAV612" s="204"/>
      <c r="AAW612" s="204">
        <f>VLOOKUP(AAT612,$A$681:$F$2354,6,FALSE)</f>
        <v>375</v>
      </c>
      <c r="AAX612" s="203" t="s">
        <v>63</v>
      </c>
      <c r="AAY612" s="10">
        <f>AAW612*1.4</f>
        <v>525</v>
      </c>
      <c r="AAZ612" s="10"/>
      <c r="ABA612" s="273"/>
      <c r="ABB612" s="203" t="s">
        <v>76</v>
      </c>
      <c r="ABC612" s="278" t="s">
        <v>183</v>
      </c>
      <c r="ABE612" s="204"/>
      <c r="ABF612" s="204" t="e">
        <f>VLOOKUP(ABC612,$A$681:$F$2354,6,FALSE)</f>
        <v>#N/A</v>
      </c>
      <c r="ABG612" s="203" t="s">
        <v>63</v>
      </c>
      <c r="ABH612" s="10" t="e">
        <f>ABF612*1.4</f>
        <v>#N/A</v>
      </c>
      <c r="ABI612" s="10"/>
      <c r="ABJ612" s="273"/>
      <c r="ABK612" s="203" t="s">
        <v>76</v>
      </c>
      <c r="ABL612" s="276" t="s">
        <v>431</v>
      </c>
      <c r="ABN612" s="204"/>
      <c r="ABO612" s="204">
        <f>VLOOKUP(ABL612,$A$681:$F$2354,6,FALSE)</f>
        <v>0</v>
      </c>
      <c r="ABP612" s="203" t="s">
        <v>63</v>
      </c>
      <c r="ABQ612" s="10">
        <f>ABO612*1.4</f>
        <v>0</v>
      </c>
      <c r="ABR612" s="10"/>
      <c r="ABS612" s="273"/>
      <c r="ABT612" s="203" t="s">
        <v>76</v>
      </c>
      <c r="ABU612" s="276" t="s">
        <v>465</v>
      </c>
      <c r="ABW612" s="204"/>
      <c r="ABX612" s="204">
        <f>VLOOKUP(ABU612,$A$681:$F$2354,6,FALSE)</f>
        <v>275</v>
      </c>
      <c r="ABY612" s="203" t="s">
        <v>63</v>
      </c>
      <c r="ABZ612" s="10">
        <f>ABX612*1.4</f>
        <v>385</v>
      </c>
      <c r="ACA612" s="10"/>
      <c r="ACB612" s="273"/>
      <c r="ACC612" s="203" t="s">
        <v>76</v>
      </c>
      <c r="ACD612" s="278" t="s">
        <v>183</v>
      </c>
      <c r="ACF612" s="204"/>
      <c r="ACG612" s="204" t="e">
        <f>VLOOKUP(ACD612,$A$681:$F$2354,6,FALSE)</f>
        <v>#N/A</v>
      </c>
      <c r="ACH612" s="203" t="s">
        <v>63</v>
      </c>
      <c r="ACI612" s="10" t="e">
        <f>ACG612*1.4</f>
        <v>#N/A</v>
      </c>
      <c r="ACJ612" s="10"/>
      <c r="ACK612" s="273"/>
      <c r="ACL612" s="203" t="s">
        <v>76</v>
      </c>
      <c r="ACM612" s="278" t="s">
        <v>183</v>
      </c>
      <c r="ACO612" s="204"/>
      <c r="ACP612" s="204" t="e">
        <f>VLOOKUP(ACM612,$A$681:$F$2354,6,FALSE)</f>
        <v>#N/A</v>
      </c>
      <c r="ACQ612" s="203" t="s">
        <v>63</v>
      </c>
      <c r="ACR612" s="10" t="e">
        <f>ACP612*1.4</f>
        <v>#N/A</v>
      </c>
      <c r="ACS612" s="10"/>
      <c r="ACT612" s="273"/>
      <c r="ACU612" s="203" t="s">
        <v>76</v>
      </c>
      <c r="ACV612" s="278" t="s">
        <v>183</v>
      </c>
      <c r="ACX612" s="204"/>
      <c r="ACY612" s="204" t="e">
        <f>VLOOKUP(ACV612,$A$681:$F$2354,6,FALSE)</f>
        <v>#N/A</v>
      </c>
      <c r="ACZ612" s="203" t="s">
        <v>63</v>
      </c>
      <c r="ADA612" s="10" t="e">
        <f>ACY612*1.4</f>
        <v>#N/A</v>
      </c>
      <c r="ADB612" s="10"/>
      <c r="ADC612" s="273"/>
      <c r="ADD612" s="203" t="s">
        <v>76</v>
      </c>
      <c r="ADE612" s="278" t="s">
        <v>183</v>
      </c>
      <c r="ADG612" s="204"/>
      <c r="ADH612" s="204" t="e">
        <f>VLOOKUP(ADE612,$A$681:$F$2354,6,FALSE)</f>
        <v>#N/A</v>
      </c>
      <c r="ADI612" s="203" t="s">
        <v>63</v>
      </c>
      <c r="ADJ612" s="10" t="e">
        <f>ADH612*1.4</f>
        <v>#N/A</v>
      </c>
      <c r="ADL612" s="273"/>
      <c r="ADM612" s="203" t="s">
        <v>76</v>
      </c>
      <c r="ADN612" s="278" t="s">
        <v>183</v>
      </c>
      <c r="ADP612" s="204"/>
      <c r="ADQ612" s="204" t="e">
        <f>VLOOKUP(ADN612,$A$681:$F$2354,6,FALSE)</f>
        <v>#N/A</v>
      </c>
      <c r="ADR612" s="203" t="s">
        <v>63</v>
      </c>
      <c r="ADS612" s="10" t="e">
        <f>ADQ612*1.4</f>
        <v>#N/A</v>
      </c>
      <c r="ADT612" s="10"/>
      <c r="ADU612" s="273"/>
      <c r="ADV612" s="203" t="s">
        <v>76</v>
      </c>
      <c r="ADW612" s="278" t="s">
        <v>183</v>
      </c>
      <c r="ADY612" s="204"/>
      <c r="ADZ612" s="204" t="e">
        <f>VLOOKUP(ADW612,$A$681:$F$2354,6,FALSE)</f>
        <v>#N/A</v>
      </c>
      <c r="AEA612" s="203" t="s">
        <v>63</v>
      </c>
      <c r="AEB612" s="10" t="e">
        <f>ADZ612*1.4</f>
        <v>#N/A</v>
      </c>
      <c r="AED612" s="273"/>
      <c r="AEE612" s="203" t="s">
        <v>76</v>
      </c>
      <c r="AEF612" s="278" t="s">
        <v>183</v>
      </c>
      <c r="AEH612" s="204"/>
      <c r="AEI612" s="204" t="e">
        <f>VLOOKUP(AEF612,$A$681:$F$2354,6,FALSE)</f>
        <v>#N/A</v>
      </c>
      <c r="AEJ612" s="203" t="s">
        <v>63</v>
      </c>
      <c r="AEK612" s="10" t="e">
        <f>AEI612*1.4</f>
        <v>#N/A</v>
      </c>
      <c r="AEM612" s="273"/>
      <c r="AEN612" s="203" t="s">
        <v>76</v>
      </c>
      <c r="AEO612" s="278" t="s">
        <v>183</v>
      </c>
      <c r="AEQ612" s="204"/>
      <c r="AER612" s="204" t="e">
        <f>VLOOKUP(AEO612,$A$681:$F$2354,6,FALSE)</f>
        <v>#N/A</v>
      </c>
      <c r="AES612" s="203" t="s">
        <v>63</v>
      </c>
      <c r="AET612" s="10" t="e">
        <f>AER612*1.4</f>
        <v>#N/A</v>
      </c>
      <c r="AEV612" s="273"/>
      <c r="AEW612" s="203" t="s">
        <v>76</v>
      </c>
      <c r="AEX612" s="278" t="s">
        <v>183</v>
      </c>
      <c r="AEZ612" s="204"/>
      <c r="AFA612" s="204" t="e">
        <f>VLOOKUP(AEX612,$A$681:$F$2354,6,FALSE)</f>
        <v>#N/A</v>
      </c>
      <c r="AFB612" s="203" t="s">
        <v>63</v>
      </c>
      <c r="AFC612" s="10" t="e">
        <f>AFA612*1.4</f>
        <v>#N/A</v>
      </c>
      <c r="AFD612" s="10"/>
      <c r="AFE612" s="273"/>
      <c r="AFF612" s="203" t="s">
        <v>76</v>
      </c>
      <c r="AFG612" s="278" t="s">
        <v>183</v>
      </c>
      <c r="AFI612" s="204"/>
      <c r="AFJ612" s="204" t="e">
        <f>VLOOKUP(AFG612,$A$681:$F$2354,6,FALSE)</f>
        <v>#N/A</v>
      </c>
      <c r="AFK612" s="203" t="s">
        <v>63</v>
      </c>
      <c r="AFL612" s="10" t="e">
        <f>AFJ612*1.4</f>
        <v>#N/A</v>
      </c>
      <c r="AFM612" s="10"/>
      <c r="AFN612" s="273"/>
      <c r="AFO612" s="203" t="s">
        <v>76</v>
      </c>
      <c r="AFP612" s="278" t="s">
        <v>183</v>
      </c>
      <c r="AFR612" s="204"/>
      <c r="AFS612" s="204" t="e">
        <f>VLOOKUP(AFP612,$A$681:$F$2354,6,FALSE)</f>
        <v>#N/A</v>
      </c>
      <c r="AFT612" s="203" t="s">
        <v>63</v>
      </c>
      <c r="AFU612" s="10" t="e">
        <f>AFS612*1.4</f>
        <v>#N/A</v>
      </c>
      <c r="AFV612" s="10"/>
      <c r="AFW612" s="273"/>
      <c r="AFX612" s="203" t="s">
        <v>76</v>
      </c>
      <c r="AFY612" s="278" t="s">
        <v>183</v>
      </c>
      <c r="AGA612" s="204"/>
      <c r="AGB612" s="204" t="e">
        <f>VLOOKUP(AFY612,$A$681:$F$2354,6,FALSE)</f>
        <v>#N/A</v>
      </c>
      <c r="AGC612" s="203" t="s">
        <v>63</v>
      </c>
      <c r="AGD612" s="10" t="e">
        <f>AGB612*1.4</f>
        <v>#N/A</v>
      </c>
      <c r="AGE612" s="10"/>
      <c r="AGF612" s="273"/>
      <c r="AGG612" s="203" t="s">
        <v>76</v>
      </c>
      <c r="AGH612" s="278" t="s">
        <v>183</v>
      </c>
      <c r="AGJ612" s="204"/>
      <c r="AGK612" s="204" t="e">
        <f>VLOOKUP(AGH612,$A$681:$F$2354,6,FALSE)</f>
        <v>#N/A</v>
      </c>
      <c r="AGL612" s="203" t="s">
        <v>63</v>
      </c>
      <c r="AGM612" s="10" t="e">
        <f>AGK612*1.4</f>
        <v>#N/A</v>
      </c>
      <c r="AGN612" s="10"/>
      <c r="AGO612" s="273"/>
      <c r="AGP612" s="203" t="s">
        <v>76</v>
      </c>
      <c r="AGQ612" s="278" t="s">
        <v>183</v>
      </c>
      <c r="AGS612" s="204"/>
      <c r="AGT612" s="204" t="e">
        <f>VLOOKUP(AGQ612,$A$681:$F$2354,6,FALSE)</f>
        <v>#N/A</v>
      </c>
      <c r="AGU612" s="203" t="s">
        <v>63</v>
      </c>
      <c r="AGV612" s="10" t="e">
        <f>AGT612*1.4</f>
        <v>#N/A</v>
      </c>
      <c r="AGW612" s="10"/>
      <c r="AGX612" s="273"/>
      <c r="AGY612" s="203" t="s">
        <v>76</v>
      </c>
      <c r="AGZ612" s="276" t="s">
        <v>447</v>
      </c>
      <c r="AHB612" s="204"/>
      <c r="AHC612" s="204">
        <f>VLOOKUP(AGZ612,$A$681:$F$2354,6,FALSE)</f>
        <v>0</v>
      </c>
      <c r="AHD612" s="203" t="s">
        <v>63</v>
      </c>
      <c r="AHE612" s="10">
        <f>AHC612*1.4</f>
        <v>0</v>
      </c>
      <c r="AHF612" s="10"/>
      <c r="AHG612" s="273"/>
      <c r="AHH612" s="203" t="s">
        <v>76</v>
      </c>
      <c r="AHI612" s="276" t="s">
        <v>1247</v>
      </c>
      <c r="AHK612" s="204"/>
      <c r="AHL612" s="204">
        <f>VLOOKUP(AHI612,$A$681:$F$2354,6,FALSE)</f>
        <v>101</v>
      </c>
      <c r="AHM612" s="203" t="s">
        <v>63</v>
      </c>
      <c r="AHN612" s="10">
        <f>AHL612*1.4</f>
        <v>141.39999999999998</v>
      </c>
      <c r="AHO612" s="10"/>
      <c r="AHP612" s="273"/>
      <c r="AHQ612" s="203" t="s">
        <v>76</v>
      </c>
      <c r="AHR612" s="276" t="s">
        <v>529</v>
      </c>
      <c r="AHT612" s="204"/>
      <c r="AHU612" s="204">
        <f>VLOOKUP(AHR612,$A$681:$F$2354,6,FALSE)</f>
        <v>107</v>
      </c>
      <c r="AHV612" s="203" t="s">
        <v>63</v>
      </c>
      <c r="AHW612" s="10">
        <f>AHU612*1.4</f>
        <v>149.79999999999998</v>
      </c>
      <c r="AHX612" s="10"/>
      <c r="AHY612" s="273"/>
      <c r="AHZ612" s="203" t="s">
        <v>76</v>
      </c>
      <c r="AIA612" s="276" t="s">
        <v>422</v>
      </c>
      <c r="AIC612" s="204"/>
      <c r="AID612" s="204">
        <f>VLOOKUP(AIA612,$A$681:$F$2354,6,FALSE)</f>
        <v>288</v>
      </c>
      <c r="AIE612" s="203" t="s">
        <v>63</v>
      </c>
      <c r="AIF612" s="10">
        <f>AID612*1.4</f>
        <v>403.2</v>
      </c>
      <c r="AIG612" s="10"/>
      <c r="AIH612" s="273"/>
      <c r="AII612" s="203" t="s">
        <v>76</v>
      </c>
      <c r="AIJ612" s="276" t="s">
        <v>422</v>
      </c>
      <c r="AIL612" s="204"/>
      <c r="AIM612" s="204">
        <f>VLOOKUP(AIJ612,$A$681:$F$2354,6,FALSE)</f>
        <v>288</v>
      </c>
      <c r="AIN612" s="203" t="s">
        <v>63</v>
      </c>
      <c r="AIO612" s="10">
        <f>AIM612*1.4</f>
        <v>403.2</v>
      </c>
      <c r="AIP612" s="10"/>
      <c r="AIQ612" s="273"/>
      <c r="AIR612" s="203" t="s">
        <v>76</v>
      </c>
      <c r="AIS612" s="276" t="s">
        <v>996</v>
      </c>
      <c r="AIU612" s="204"/>
      <c r="AIV612" s="204">
        <f>VLOOKUP(AIS612,$A$681:$F$2354,6,FALSE)</f>
        <v>5</v>
      </c>
      <c r="AIW612" s="203" t="s">
        <v>63</v>
      </c>
      <c r="AIX612" s="10">
        <f>AIV612*1.4</f>
        <v>7</v>
      </c>
      <c r="AIY612" s="10"/>
      <c r="AIZ612" s="273"/>
      <c r="AJA612" s="203" t="s">
        <v>76</v>
      </c>
      <c r="AJB612" s="276" t="s">
        <v>422</v>
      </c>
      <c r="AJD612" s="204"/>
      <c r="AJE612" s="204">
        <f>VLOOKUP(AJB612,$A$681:$F$2354,6,FALSE)</f>
        <v>288</v>
      </c>
      <c r="AJF612" s="203" t="s">
        <v>63</v>
      </c>
      <c r="AJG612" s="10">
        <f>AJE612*1.4</f>
        <v>403.2</v>
      </c>
      <c r="AJH612" s="10"/>
      <c r="AJI612" s="273"/>
      <c r="AJJ612" s="203" t="s">
        <v>76</v>
      </c>
      <c r="AJK612" s="276" t="s">
        <v>2289</v>
      </c>
      <c r="AJM612" s="204"/>
      <c r="AJN612" s="204">
        <f>VLOOKUP(AJK612,$A$681:$F$2354,6,FALSE)</f>
        <v>375</v>
      </c>
      <c r="AJO612" s="203" t="s">
        <v>63</v>
      </c>
      <c r="AJP612" s="10">
        <f>AJN612*1.4</f>
        <v>525</v>
      </c>
      <c r="AJQ612" s="10"/>
      <c r="AJR612" s="273"/>
      <c r="AJS612" s="203" t="s">
        <v>76</v>
      </c>
      <c r="AJT612" s="431" t="s">
        <v>581</v>
      </c>
      <c r="AJV612" s="204"/>
      <c r="AJW612" s="204">
        <f>VLOOKUP(AJT612,$A$681:$F$2354,6,FALSE)</f>
        <v>74</v>
      </c>
      <c r="AJX612" s="203" t="s">
        <v>63</v>
      </c>
      <c r="AJY612" s="10">
        <f>AJW612*1.4</f>
        <v>103.6</v>
      </c>
      <c r="AJZ612" s="10"/>
      <c r="AKA612" s="273"/>
      <c r="AKB612" s="203" t="s">
        <v>76</v>
      </c>
      <c r="AKC612" s="276" t="s">
        <v>1263</v>
      </c>
      <c r="AKE612" s="204"/>
      <c r="AKF612" s="204">
        <f>VLOOKUP(AKC612,$A$681:$F$2354,6,FALSE)</f>
        <v>432</v>
      </c>
      <c r="AKG612" s="203" t="s">
        <v>63</v>
      </c>
      <c r="AKH612" s="10">
        <f>AKF612*1.4</f>
        <v>604.79999999999995</v>
      </c>
      <c r="AKI612" s="10"/>
      <c r="AKJ612" s="273"/>
      <c r="AKK612" s="203" t="s">
        <v>76</v>
      </c>
      <c r="AKL612" s="276" t="s">
        <v>1263</v>
      </c>
      <c r="AKN612" s="204"/>
      <c r="AKO612" s="204">
        <f>VLOOKUP(AKL612,$A$681:$F$2354,6,FALSE)</f>
        <v>432</v>
      </c>
      <c r="AKP612" s="203" t="s">
        <v>63</v>
      </c>
      <c r="AKQ612" s="10">
        <f>AKO612*1.4</f>
        <v>604.79999999999995</v>
      </c>
      <c r="AKR612" s="10"/>
      <c r="AKS612" s="273"/>
      <c r="AKT612" s="203" t="s">
        <v>76</v>
      </c>
      <c r="AKU612" s="276" t="s">
        <v>529</v>
      </c>
      <c r="AKW612" s="204"/>
      <c r="AKX612" s="204">
        <f>VLOOKUP(AKU612,$A$681:$F$2354,6,FALSE)</f>
        <v>107</v>
      </c>
      <c r="AKY612" s="203" t="s">
        <v>63</v>
      </c>
      <c r="AKZ612" s="10">
        <f>AKX612*1.4</f>
        <v>149.79999999999998</v>
      </c>
      <c r="ALA612" s="10"/>
      <c r="ALB612" s="273"/>
      <c r="ALC612" s="203" t="s">
        <v>76</v>
      </c>
      <c r="ALD612" s="276" t="s">
        <v>996</v>
      </c>
      <c r="ALF612" s="204"/>
      <c r="ALG612" s="204">
        <f>VLOOKUP(ALD612,$A$681:$F$2354,6,FALSE)</f>
        <v>5</v>
      </c>
      <c r="ALH612" s="203" t="s">
        <v>63</v>
      </c>
      <c r="ALI612" s="10">
        <f>ALG612*1.4</f>
        <v>7</v>
      </c>
      <c r="ALJ612" s="10"/>
      <c r="ALK612" s="273"/>
      <c r="ALL612" s="203" t="s">
        <v>76</v>
      </c>
      <c r="ALM612" s="276" t="s">
        <v>455</v>
      </c>
      <c r="ALO612" s="204"/>
      <c r="ALP612" s="204">
        <f>VLOOKUP(ALM612,$A$681:$F$2354,6,FALSE)</f>
        <v>410</v>
      </c>
      <c r="ALQ612" s="203" t="s">
        <v>63</v>
      </c>
      <c r="ALR612" s="10">
        <f>ALP612*1.4</f>
        <v>574</v>
      </c>
      <c r="ALS612" s="10"/>
      <c r="ALT612" s="273"/>
      <c r="ALU612" s="203" t="s">
        <v>76</v>
      </c>
      <c r="ALV612" s="276" t="s">
        <v>465</v>
      </c>
      <c r="ALX612" s="204"/>
      <c r="ALY612" s="204">
        <f>VLOOKUP(ALV612,$A$681:$F$2354,6,FALSE)</f>
        <v>275</v>
      </c>
      <c r="ALZ612" s="203" t="s">
        <v>63</v>
      </c>
      <c r="AMA612" s="10">
        <f>ALY612*1.4</f>
        <v>385</v>
      </c>
      <c r="AMB612" s="10"/>
      <c r="AMC612" s="273"/>
      <c r="AMD612" s="203" t="s">
        <v>76</v>
      </c>
      <c r="AME612" s="276" t="s">
        <v>559</v>
      </c>
      <c r="AMG612" s="204"/>
      <c r="AMH612" s="204">
        <f>VLOOKUP(AME612,$A$681:$F$2354,6,FALSE)</f>
        <v>298</v>
      </c>
      <c r="AMI612" s="203" t="s">
        <v>63</v>
      </c>
      <c r="AMJ612" s="10">
        <f>AMH612*1.4</f>
        <v>417.2</v>
      </c>
      <c r="AMK612" s="10"/>
      <c r="AML612" s="273"/>
      <c r="AMM612" s="203" t="s">
        <v>76</v>
      </c>
      <c r="AMN612" s="276" t="s">
        <v>462</v>
      </c>
      <c r="AMP612" s="204"/>
      <c r="AMQ612" s="204">
        <f>VLOOKUP(AMN612,$A$681:$F$2354,6,FALSE)</f>
        <v>188</v>
      </c>
      <c r="AMR612" s="203" t="s">
        <v>63</v>
      </c>
      <c r="AMS612" s="10">
        <f>AMQ612*1.4</f>
        <v>263.2</v>
      </c>
      <c r="AMT612" s="10"/>
      <c r="AMU612" s="273"/>
      <c r="AMV612" s="203" t="s">
        <v>76</v>
      </c>
      <c r="AMW612" s="276" t="s">
        <v>640</v>
      </c>
      <c r="AMY612" s="204"/>
      <c r="AMZ612" s="204">
        <f>VLOOKUP(AMW612,$A$681:$F$2354,6,FALSE)</f>
        <v>203</v>
      </c>
      <c r="ANA612" s="203" t="s">
        <v>63</v>
      </c>
      <c r="ANB612" s="10">
        <f>AMZ612*1.4</f>
        <v>284.2</v>
      </c>
      <c r="ANC612" s="10"/>
      <c r="AND612" s="273"/>
      <c r="ANE612" s="203" t="s">
        <v>76</v>
      </c>
      <c r="ANF612" s="276" t="s">
        <v>712</v>
      </c>
      <c r="ANH612" s="204"/>
      <c r="ANI612" s="204">
        <f>VLOOKUP(ANF612,$A$681:$F$2354,6,FALSE)</f>
        <v>25</v>
      </c>
      <c r="ANJ612" s="203" t="s">
        <v>63</v>
      </c>
      <c r="ANK612" s="10">
        <f>ANI612*1.4</f>
        <v>35</v>
      </c>
      <c r="ANL612" s="10"/>
      <c r="ANM612" s="273"/>
      <c r="ANN612" s="203" t="s">
        <v>76</v>
      </c>
      <c r="ANO612" s="276" t="s">
        <v>462</v>
      </c>
      <c r="ANQ612" s="204"/>
      <c r="ANR612" s="204">
        <f>VLOOKUP(ANO612,$A$681:$F$2354,6,FALSE)</f>
        <v>188</v>
      </c>
      <c r="ANS612" s="203" t="s">
        <v>63</v>
      </c>
      <c r="ANT612" s="10">
        <f>ANR612*1.4</f>
        <v>263.2</v>
      </c>
      <c r="ANU612" s="10"/>
      <c r="ANV612" s="273"/>
      <c r="ANW612" s="203" t="s">
        <v>76</v>
      </c>
      <c r="ANX612" s="276" t="s">
        <v>465</v>
      </c>
      <c r="ANZ612" s="204"/>
      <c r="AOA612" s="204">
        <f>VLOOKUP(ANX612,$A$681:$F$2354,6,FALSE)</f>
        <v>275</v>
      </c>
      <c r="AOB612" s="203" t="s">
        <v>63</v>
      </c>
      <c r="AOC612" s="10">
        <f>AOA612*1.4</f>
        <v>385</v>
      </c>
      <c r="AOD612" s="10"/>
      <c r="AOE612" s="273"/>
      <c r="AOF612" s="203" t="s">
        <v>76</v>
      </c>
      <c r="AOG612" s="276" t="s">
        <v>1247</v>
      </c>
      <c r="AOI612" s="204"/>
      <c r="AOJ612" s="204">
        <f>VLOOKUP(AOG612,$A$681:$F$2354,6,FALSE)</f>
        <v>101</v>
      </c>
      <c r="AOK612" s="203" t="s">
        <v>63</v>
      </c>
      <c r="AOL612" s="10">
        <f>AOJ612*1.4</f>
        <v>141.39999999999998</v>
      </c>
      <c r="AOM612" s="10"/>
      <c r="AON612" s="273"/>
      <c r="AOO612" s="203" t="s">
        <v>76</v>
      </c>
      <c r="AOP612" s="276" t="s">
        <v>1263</v>
      </c>
      <c r="AOR612" s="204"/>
      <c r="AOS612" s="204">
        <f>VLOOKUP(AOP612,$A$681:$F$2354,6,FALSE)</f>
        <v>432</v>
      </c>
      <c r="AOT612" s="203" t="s">
        <v>63</v>
      </c>
      <c r="AOU612" s="10">
        <f>AOS612*1.4</f>
        <v>604.79999999999995</v>
      </c>
      <c r="AOV612" s="10"/>
      <c r="AOW612" s="273"/>
      <c r="AOX612" s="203" t="s">
        <v>76</v>
      </c>
      <c r="AOY612" s="276" t="s">
        <v>422</v>
      </c>
      <c r="APA612" s="204"/>
      <c r="APB612" s="204">
        <f>VLOOKUP(AOY612,$A$681:$F$2354,6,FALSE)</f>
        <v>288</v>
      </c>
      <c r="APC612" s="203" t="s">
        <v>63</v>
      </c>
      <c r="APD612" s="10">
        <f>APB612*1.4</f>
        <v>403.2</v>
      </c>
      <c r="APE612" s="10"/>
      <c r="APF612" s="273"/>
      <c r="APG612" s="203" t="s">
        <v>76</v>
      </c>
      <c r="APH612" s="276" t="s">
        <v>431</v>
      </c>
      <c r="APJ612" s="204"/>
      <c r="APK612" s="204">
        <f>VLOOKUP(APH612,$A$681:$F$2354,6,FALSE)</f>
        <v>0</v>
      </c>
      <c r="APL612" s="203" t="s">
        <v>63</v>
      </c>
      <c r="APM612" s="10">
        <f>APK612*1.4</f>
        <v>0</v>
      </c>
      <c r="APN612" s="10"/>
      <c r="APO612" s="273"/>
      <c r="APP612" s="203" t="s">
        <v>76</v>
      </c>
      <c r="APQ612" s="276" t="s">
        <v>455</v>
      </c>
      <c r="APS612" s="204"/>
      <c r="APT612" s="204">
        <f>VLOOKUP(APQ612,$A$681:$F$2354,6,FALSE)</f>
        <v>410</v>
      </c>
      <c r="APU612" s="203" t="s">
        <v>63</v>
      </c>
      <c r="APV612" s="10">
        <f>APT612*1.4</f>
        <v>574</v>
      </c>
      <c r="APW612" s="10"/>
      <c r="APX612" s="273"/>
      <c r="APY612" s="203" t="s">
        <v>76</v>
      </c>
      <c r="APZ612" s="276" t="s">
        <v>640</v>
      </c>
      <c r="AQB612" s="204"/>
      <c r="AQC612" s="204">
        <f>VLOOKUP(APZ612,$A$681:$F$2354,6,FALSE)</f>
        <v>203</v>
      </c>
      <c r="AQD612" s="203" t="s">
        <v>63</v>
      </c>
      <c r="AQE612" s="10">
        <f>AQC612*1.4</f>
        <v>284.2</v>
      </c>
      <c r="AQF612" s="10"/>
      <c r="AQG612" s="273"/>
    </row>
    <row r="613" spans="1:1125" s="14" customFormat="1" ht="15">
      <c r="A613" s="203" t="s">
        <v>77</v>
      </c>
      <c r="B613" s="276" t="s">
        <v>1263</v>
      </c>
      <c r="D613" s="204"/>
      <c r="E613" s="204">
        <f>VLOOKUP(B613,$A$681:$F$2354,6,FALSE)</f>
        <v>432</v>
      </c>
      <c r="F613" s="203" t="s">
        <v>65</v>
      </c>
      <c r="G613" s="10">
        <f>E613*1.3</f>
        <v>561.6</v>
      </c>
      <c r="H613" s="10"/>
      <c r="I613" s="267"/>
      <c r="J613" s="203" t="s">
        <v>77</v>
      </c>
      <c r="K613" s="276" t="s">
        <v>518</v>
      </c>
      <c r="M613" s="204"/>
      <c r="N613" s="204">
        <f>VLOOKUP(K613,$A$681:$F$2354,6,FALSE)</f>
        <v>311</v>
      </c>
      <c r="O613" s="203" t="s">
        <v>65</v>
      </c>
      <c r="P613" s="10">
        <f>N613*1.3</f>
        <v>404.3</v>
      </c>
      <c r="Q613" s="10"/>
      <c r="R613" s="267"/>
      <c r="S613" s="203" t="s">
        <v>77</v>
      </c>
      <c r="T613" s="276" t="s">
        <v>518</v>
      </c>
      <c r="V613" s="204"/>
      <c r="W613" s="204">
        <f>VLOOKUP(T613,$A$681:$F$2354,6,FALSE)</f>
        <v>311</v>
      </c>
      <c r="X613" s="203" t="s">
        <v>65</v>
      </c>
      <c r="Y613" s="10">
        <f>W613*1.3</f>
        <v>404.3</v>
      </c>
      <c r="Z613" s="10"/>
      <c r="AA613" s="267"/>
      <c r="AB613" s="203" t="s">
        <v>77</v>
      </c>
      <c r="AC613" s="276" t="s">
        <v>518</v>
      </c>
      <c r="AE613" s="204"/>
      <c r="AF613" s="204">
        <f>VLOOKUP(AC613,$A$681:$F$2354,6,FALSE)</f>
        <v>311</v>
      </c>
      <c r="AG613" s="203" t="s">
        <v>65</v>
      </c>
      <c r="AH613" s="10">
        <f>AF613*1.3</f>
        <v>404.3</v>
      </c>
      <c r="AI613" s="10"/>
      <c r="AJ613" s="267"/>
      <c r="AK613" s="203" t="s">
        <v>77</v>
      </c>
      <c r="AL613" s="276" t="s">
        <v>1263</v>
      </c>
      <c r="AN613" s="204"/>
      <c r="AO613" s="204">
        <f>VLOOKUP(AL613,$A$681:$F$2354,6,FALSE)</f>
        <v>432</v>
      </c>
      <c r="AP613" s="203" t="s">
        <v>65</v>
      </c>
      <c r="AQ613" s="10">
        <f>AO613*1.3</f>
        <v>561.6</v>
      </c>
      <c r="AR613" s="10"/>
      <c r="AS613" s="267"/>
      <c r="AT613" s="203" t="s">
        <v>77</v>
      </c>
      <c r="AU613" s="276" t="s">
        <v>640</v>
      </c>
      <c r="AW613" s="204"/>
      <c r="AX613" s="204">
        <f>VLOOKUP(AU613,$A$681:$F$2354,6,FALSE)</f>
        <v>203</v>
      </c>
      <c r="AY613" s="203" t="s">
        <v>65</v>
      </c>
      <c r="AZ613" s="10">
        <f>AX613*1.3</f>
        <v>263.90000000000003</v>
      </c>
      <c r="BA613" s="10"/>
      <c r="BB613" s="267"/>
      <c r="BC613" s="203" t="s">
        <v>77</v>
      </c>
      <c r="BD613" s="276" t="s">
        <v>529</v>
      </c>
      <c r="BF613" s="204"/>
      <c r="BG613" s="204">
        <f>VLOOKUP(BD613,$A$681:$F$2354,6,FALSE)</f>
        <v>107</v>
      </c>
      <c r="BH613" s="203" t="s">
        <v>65</v>
      </c>
      <c r="BI613" s="10">
        <f>BG613*1.3</f>
        <v>139.1</v>
      </c>
      <c r="BJ613" s="10"/>
      <c r="BK613" s="267"/>
      <c r="BL613" s="203" t="s">
        <v>77</v>
      </c>
      <c r="BM613" s="276" t="s">
        <v>2289</v>
      </c>
      <c r="BO613" s="204"/>
      <c r="BP613" s="204">
        <f>VLOOKUP(BM613,$A$681:$F$2354,6,FALSE)</f>
        <v>375</v>
      </c>
      <c r="BQ613" s="203" t="s">
        <v>65</v>
      </c>
      <c r="BR613" s="10">
        <f>BP613*1.3</f>
        <v>487.5</v>
      </c>
      <c r="BS613" s="10"/>
      <c r="BT613" s="267"/>
      <c r="BU613" s="203" t="s">
        <v>77</v>
      </c>
      <c r="BV613" s="276" t="s">
        <v>518</v>
      </c>
      <c r="BX613" s="204"/>
      <c r="BY613" s="204">
        <f>VLOOKUP(BV613,$A$681:$F$2354,6,FALSE)</f>
        <v>311</v>
      </c>
      <c r="BZ613" s="203" t="s">
        <v>65</v>
      </c>
      <c r="CA613" s="10">
        <f>BY613*1.3</f>
        <v>404.3</v>
      </c>
      <c r="CB613" s="10"/>
      <c r="CC613" s="267"/>
      <c r="CD613" s="203" t="s">
        <v>77</v>
      </c>
      <c r="CE613" s="276" t="s">
        <v>640</v>
      </c>
      <c r="CG613" s="204"/>
      <c r="CH613" s="204">
        <f>VLOOKUP(CE613,$A$681:$F$2354,6,FALSE)</f>
        <v>203</v>
      </c>
      <c r="CI613" s="203" t="s">
        <v>65</v>
      </c>
      <c r="CJ613" s="10">
        <f>CH613*1.3</f>
        <v>263.90000000000003</v>
      </c>
      <c r="CK613" s="10"/>
      <c r="CL613" s="267"/>
      <c r="CM613" s="203" t="s">
        <v>77</v>
      </c>
      <c r="CN613" s="276" t="s">
        <v>1263</v>
      </c>
      <c r="CP613" s="204"/>
      <c r="CQ613" s="204">
        <f>VLOOKUP(CN613,$A$681:$F$2354,6,FALSE)</f>
        <v>432</v>
      </c>
      <c r="CR613" s="203" t="s">
        <v>65</v>
      </c>
      <c r="CS613" s="10">
        <f>CQ613*1.3</f>
        <v>561.6</v>
      </c>
      <c r="CT613" s="10"/>
      <c r="CU613" s="267"/>
      <c r="CV613" s="203" t="s">
        <v>77</v>
      </c>
      <c r="CW613" s="276" t="s">
        <v>465</v>
      </c>
      <c r="CY613" s="204"/>
      <c r="CZ613" s="204">
        <f>VLOOKUP(CW613,$A$681:$F$2354,6,FALSE)</f>
        <v>275</v>
      </c>
      <c r="DA613" s="203" t="s">
        <v>65</v>
      </c>
      <c r="DB613" s="10">
        <f>CZ613*1.3</f>
        <v>357.5</v>
      </c>
      <c r="DC613" s="10"/>
      <c r="DD613" s="267"/>
      <c r="DE613" s="203" t="s">
        <v>77</v>
      </c>
      <c r="DF613" s="276" t="s">
        <v>1263</v>
      </c>
      <c r="DH613" s="204"/>
      <c r="DI613" s="204">
        <f>VLOOKUP(DF613,$A$681:$F$2354,6,FALSE)</f>
        <v>432</v>
      </c>
      <c r="DJ613" s="203" t="s">
        <v>65</v>
      </c>
      <c r="DK613" s="10">
        <f>DI613*1.3</f>
        <v>561.6</v>
      </c>
      <c r="DL613" s="10"/>
      <c r="DM613" s="267"/>
      <c r="DN613" s="203" t="s">
        <v>77</v>
      </c>
      <c r="DO613" s="276" t="s">
        <v>1263</v>
      </c>
      <c r="DQ613" s="204"/>
      <c r="DR613" s="204">
        <f>VLOOKUP(DO613,$A$681:$F$2354,6,FALSE)</f>
        <v>432</v>
      </c>
      <c r="DS613" s="203" t="s">
        <v>65</v>
      </c>
      <c r="DT613" s="10">
        <f>DR613*1.3</f>
        <v>561.6</v>
      </c>
      <c r="DU613" s="10"/>
      <c r="DV613" s="267"/>
      <c r="DW613" s="203" t="s">
        <v>77</v>
      </c>
      <c r="DX613" s="278" t="s">
        <v>183</v>
      </c>
      <c r="DZ613" s="204"/>
      <c r="EA613" s="204" t="e">
        <f>VLOOKUP(DX613,$A$681:$F$2354,6,FALSE)</f>
        <v>#N/A</v>
      </c>
      <c r="EB613" s="203" t="s">
        <v>65</v>
      </c>
      <c r="EC613" s="10" t="e">
        <f>EA613*1.3</f>
        <v>#N/A</v>
      </c>
      <c r="ED613" s="10"/>
      <c r="EE613" s="267"/>
      <c r="EF613" s="203" t="s">
        <v>77</v>
      </c>
      <c r="EG613" s="276" t="s">
        <v>423</v>
      </c>
      <c r="EI613" s="204"/>
      <c r="EJ613" s="204">
        <f>VLOOKUP(EG613,$A$681:$F$2354,6,FALSE)</f>
        <v>201</v>
      </c>
      <c r="EK613" s="203" t="s">
        <v>65</v>
      </c>
      <c r="EL613" s="10">
        <f>EJ613*1.3</f>
        <v>261.3</v>
      </c>
      <c r="EM613" s="10"/>
      <c r="EN613" s="267"/>
      <c r="EO613" s="203" t="s">
        <v>77</v>
      </c>
      <c r="EP613" s="276" t="s">
        <v>518</v>
      </c>
      <c r="ER613" s="204"/>
      <c r="ES613" s="204">
        <f>VLOOKUP(EP613,$A$681:$F$2354,6,FALSE)</f>
        <v>311</v>
      </c>
      <c r="ET613" s="203" t="s">
        <v>65</v>
      </c>
      <c r="EU613" s="10">
        <f>ES613*1.3</f>
        <v>404.3</v>
      </c>
      <c r="EV613" s="10"/>
      <c r="EW613" s="267"/>
      <c r="EX613" s="203" t="s">
        <v>77</v>
      </c>
      <c r="EY613" s="276" t="s">
        <v>518</v>
      </c>
      <c r="FA613" s="204"/>
      <c r="FB613" s="204">
        <f>VLOOKUP(EY613,$A$681:$F$2354,6,FALSE)</f>
        <v>311</v>
      </c>
      <c r="FC613" s="203" t="s">
        <v>65</v>
      </c>
      <c r="FD613" s="10">
        <f>FB613*1.3</f>
        <v>404.3</v>
      </c>
      <c r="FE613" s="10"/>
      <c r="FF613" s="267"/>
      <c r="FG613" s="203" t="s">
        <v>77</v>
      </c>
      <c r="FH613" s="421" t="s">
        <v>529</v>
      </c>
      <c r="FJ613" s="204"/>
      <c r="FK613" s="204">
        <f>VLOOKUP(FH613,$A$681:$F$2354,6,FALSE)</f>
        <v>107</v>
      </c>
      <c r="FL613" s="203" t="s">
        <v>65</v>
      </c>
      <c r="FM613" s="10">
        <f>FK613*1.3</f>
        <v>139.1</v>
      </c>
      <c r="FN613" s="10"/>
      <c r="FO613" s="267"/>
      <c r="FP613" s="203" t="s">
        <v>77</v>
      </c>
      <c r="FQ613" s="276" t="s">
        <v>2289</v>
      </c>
      <c r="FS613" s="204"/>
      <c r="FT613" s="204">
        <f>VLOOKUP(FQ613,$A$681:$F$2354,6,FALSE)</f>
        <v>375</v>
      </c>
      <c r="FU613" s="203" t="s">
        <v>65</v>
      </c>
      <c r="FV613" s="10">
        <f>FT613*1.3</f>
        <v>487.5</v>
      </c>
      <c r="FW613" s="10"/>
      <c r="FX613" s="267"/>
      <c r="FY613" s="203" t="s">
        <v>77</v>
      </c>
      <c r="FZ613" s="276" t="s">
        <v>465</v>
      </c>
      <c r="GB613" s="204"/>
      <c r="GC613" s="204">
        <f>VLOOKUP(FZ613,$A$681:$F$2354,6,FALSE)</f>
        <v>275</v>
      </c>
      <c r="GD613" s="203" t="s">
        <v>65</v>
      </c>
      <c r="GE613" s="10">
        <f>GC613*1.3</f>
        <v>357.5</v>
      </c>
      <c r="GF613" s="10"/>
      <c r="GG613" s="267"/>
      <c r="GH613" s="203" t="s">
        <v>77</v>
      </c>
      <c r="GI613" s="276" t="s">
        <v>518</v>
      </c>
      <c r="GK613" s="204"/>
      <c r="GL613" s="204">
        <f>VLOOKUP(GI613,$A$681:$F$2354,6,FALSE)</f>
        <v>311</v>
      </c>
      <c r="GM613" s="203" t="s">
        <v>65</v>
      </c>
      <c r="GN613" s="10">
        <f>GL613*1.3</f>
        <v>404.3</v>
      </c>
      <c r="GO613" s="10"/>
      <c r="GP613" s="267"/>
      <c r="GQ613" s="203" t="s">
        <v>77</v>
      </c>
      <c r="GR613" s="276" t="s">
        <v>1247</v>
      </c>
      <c r="GT613" s="204"/>
      <c r="GU613" s="204">
        <f>VLOOKUP(GR613,$A$681:$F$2354,6,FALSE)</f>
        <v>101</v>
      </c>
      <c r="GV613" s="203" t="s">
        <v>65</v>
      </c>
      <c r="GW613" s="10">
        <f>GU613*1.3</f>
        <v>131.30000000000001</v>
      </c>
      <c r="GX613" s="10"/>
      <c r="GY613" s="267"/>
      <c r="GZ613" s="203" t="s">
        <v>77</v>
      </c>
      <c r="HA613" s="276" t="s">
        <v>1263</v>
      </c>
      <c r="HC613" s="204"/>
      <c r="HD613" s="204">
        <f>VLOOKUP(HA613,$A$681:$F$2354,6,FALSE)</f>
        <v>432</v>
      </c>
      <c r="HE613" s="203" t="s">
        <v>65</v>
      </c>
      <c r="HF613" s="10">
        <f>HD613*1.3</f>
        <v>561.6</v>
      </c>
      <c r="HG613" s="10"/>
      <c r="HH613" s="267"/>
      <c r="HI613" s="203" t="s">
        <v>77</v>
      </c>
      <c r="HJ613" s="276" t="s">
        <v>422</v>
      </c>
      <c r="HL613" s="204"/>
      <c r="HM613" s="204">
        <f>VLOOKUP(HJ613,$A$681:$F$2354,6,FALSE)</f>
        <v>288</v>
      </c>
      <c r="HN613" s="203" t="s">
        <v>65</v>
      </c>
      <c r="HO613" s="10">
        <f>HM613*1.3</f>
        <v>374.40000000000003</v>
      </c>
      <c r="HP613" s="10"/>
      <c r="HQ613" s="267"/>
      <c r="HR613" s="203" t="s">
        <v>77</v>
      </c>
      <c r="HS613" s="276" t="s">
        <v>518</v>
      </c>
      <c r="HU613" s="204"/>
      <c r="HV613" s="204">
        <f>VLOOKUP(HS613,$A$681:$F$2354,6,FALSE)</f>
        <v>311</v>
      </c>
      <c r="HW613" s="203" t="s">
        <v>65</v>
      </c>
      <c r="HX613" s="10">
        <f>HV613*1.3</f>
        <v>404.3</v>
      </c>
      <c r="HY613" s="10"/>
      <c r="HZ613" s="267"/>
      <c r="IA613" s="203" t="s">
        <v>77</v>
      </c>
      <c r="IB613" s="285" t="s">
        <v>183</v>
      </c>
      <c r="ID613" s="204"/>
      <c r="IE613" s="204" t="e">
        <f>VLOOKUP(IB613,$A$681:$F$2354,6,FALSE)</f>
        <v>#N/A</v>
      </c>
      <c r="IF613" s="203" t="s">
        <v>65</v>
      </c>
      <c r="IG613" s="10" t="e">
        <f>IE613*1.3</f>
        <v>#N/A</v>
      </c>
      <c r="IH613" s="10"/>
      <c r="II613" s="267"/>
      <c r="IJ613" s="203" t="s">
        <v>77</v>
      </c>
      <c r="IK613" s="276" t="s">
        <v>1247</v>
      </c>
      <c r="IM613" s="204"/>
      <c r="IN613" s="204">
        <f>VLOOKUP(IK613,$A$681:$F$2354,6,FALSE)</f>
        <v>101</v>
      </c>
      <c r="IO613" s="203" t="s">
        <v>65</v>
      </c>
      <c r="IP613" s="10">
        <f>IN613*1.3</f>
        <v>131.30000000000001</v>
      </c>
      <c r="IQ613" s="10"/>
      <c r="IR613" s="267"/>
      <c r="IS613" s="203" t="s">
        <v>77</v>
      </c>
      <c r="IT613" s="276" t="s">
        <v>640</v>
      </c>
      <c r="IV613" s="204"/>
      <c r="IW613" s="204">
        <f>VLOOKUP(IT613,$A$681:$F$2354,6,FALSE)</f>
        <v>203</v>
      </c>
      <c r="IX613" s="203" t="s">
        <v>65</v>
      </c>
      <c r="IY613" s="10">
        <f>IW613*1.3</f>
        <v>263.90000000000003</v>
      </c>
      <c r="IZ613" s="10"/>
      <c r="JA613" s="267"/>
      <c r="JB613" s="203" t="s">
        <v>77</v>
      </c>
      <c r="JC613" s="276" t="s">
        <v>1263</v>
      </c>
      <c r="JE613" s="204"/>
      <c r="JF613" s="204">
        <f>VLOOKUP(JC613,$A$681:$F$2354,6,FALSE)</f>
        <v>432</v>
      </c>
      <c r="JG613" s="203" t="s">
        <v>65</v>
      </c>
      <c r="JH613" s="10">
        <f>JF613*1.3</f>
        <v>561.6</v>
      </c>
      <c r="JI613" s="10"/>
      <c r="JJ613" s="267"/>
      <c r="JK613" s="203" t="s">
        <v>77</v>
      </c>
      <c r="JL613" s="276" t="s">
        <v>423</v>
      </c>
      <c r="JN613" s="204"/>
      <c r="JO613" s="204">
        <f>VLOOKUP(JL613,$A$681:$F$2354,6,FALSE)</f>
        <v>201</v>
      </c>
      <c r="JP613" s="203" t="s">
        <v>65</v>
      </c>
      <c r="JQ613" s="10">
        <f>JO613*1.3</f>
        <v>261.3</v>
      </c>
      <c r="JR613" s="10"/>
      <c r="JS613" s="267"/>
      <c r="JT613" s="203" t="s">
        <v>77</v>
      </c>
      <c r="JU613" s="276" t="s">
        <v>640</v>
      </c>
      <c r="JW613" s="204"/>
      <c r="JX613" s="204">
        <f>VLOOKUP(JU613,$A$681:$F$2354,6,FALSE)</f>
        <v>203</v>
      </c>
      <c r="JY613" s="203" t="s">
        <v>65</v>
      </c>
      <c r="JZ613" s="10">
        <f>JX613*1.3</f>
        <v>263.90000000000003</v>
      </c>
      <c r="KA613" s="10"/>
      <c r="KB613" s="267"/>
      <c r="KC613" s="203" t="s">
        <v>77</v>
      </c>
      <c r="KD613" s="276" t="s">
        <v>640</v>
      </c>
      <c r="KF613" s="204"/>
      <c r="KG613" s="204">
        <f>VLOOKUP(KD613,$A$681:$F$2354,6,FALSE)</f>
        <v>203</v>
      </c>
      <c r="KH613" s="203" t="s">
        <v>65</v>
      </c>
      <c r="KI613" s="10">
        <f>KG613*1.3</f>
        <v>263.90000000000003</v>
      </c>
      <c r="KJ613" s="10"/>
      <c r="KK613" s="267"/>
      <c r="KL613" s="203" t="s">
        <v>77</v>
      </c>
      <c r="KM613" s="276" t="s">
        <v>455</v>
      </c>
      <c r="KO613" s="204"/>
      <c r="KP613" s="204">
        <f>VLOOKUP(KM613,$A$681:$F$2354,6,FALSE)</f>
        <v>410</v>
      </c>
      <c r="KQ613" s="203" t="s">
        <v>65</v>
      </c>
      <c r="KR613" s="10">
        <f>KP613*1.3</f>
        <v>533</v>
      </c>
      <c r="KS613" s="10"/>
      <c r="KT613" s="267"/>
      <c r="KU613" s="203" t="s">
        <v>77</v>
      </c>
      <c r="KV613" s="276" t="s">
        <v>447</v>
      </c>
      <c r="KX613" s="204"/>
      <c r="KY613" s="204">
        <f>VLOOKUP(KV613,$A$681:$F$2354,6,FALSE)</f>
        <v>0</v>
      </c>
      <c r="KZ613" s="203" t="s">
        <v>65</v>
      </c>
      <c r="LA613" s="10">
        <f>KY613*1.3</f>
        <v>0</v>
      </c>
      <c r="LB613" s="10"/>
      <c r="LC613" s="267"/>
      <c r="LD613" s="203" t="s">
        <v>77</v>
      </c>
      <c r="LE613" s="276" t="s">
        <v>2289</v>
      </c>
      <c r="LG613" s="204"/>
      <c r="LH613" s="204">
        <f>VLOOKUP(LE613,$A$681:$F$2354,6,FALSE)</f>
        <v>375</v>
      </c>
      <c r="LI613" s="203" t="s">
        <v>65</v>
      </c>
      <c r="LJ613" s="10">
        <f>LH613*1.3</f>
        <v>487.5</v>
      </c>
      <c r="LK613" s="10"/>
      <c r="LL613" s="267"/>
      <c r="LM613" s="203" t="s">
        <v>77</v>
      </c>
      <c r="LN613" s="276" t="s">
        <v>465</v>
      </c>
      <c r="LP613" s="204"/>
      <c r="LQ613" s="204">
        <f>VLOOKUP(LN613,$A$681:$F$2354,6,FALSE)</f>
        <v>275</v>
      </c>
      <c r="LR613" s="203" t="s">
        <v>65</v>
      </c>
      <c r="LS613" s="10">
        <f>LQ613*1.3</f>
        <v>357.5</v>
      </c>
      <c r="LT613" s="10"/>
      <c r="LU613" s="267"/>
      <c r="LV613" s="203" t="s">
        <v>77</v>
      </c>
      <c r="LW613" s="276" t="s">
        <v>518</v>
      </c>
      <c r="LY613" s="204"/>
      <c r="LZ613" s="204">
        <f>VLOOKUP(LW613,$A$681:$F$2354,6,FALSE)</f>
        <v>311</v>
      </c>
      <c r="MA613" s="203" t="s">
        <v>65</v>
      </c>
      <c r="MB613" s="10">
        <f>LZ613*1.3</f>
        <v>404.3</v>
      </c>
      <c r="MC613" s="10"/>
      <c r="MD613" s="267"/>
      <c r="ME613" s="203" t="s">
        <v>77</v>
      </c>
      <c r="MF613" s="276" t="s">
        <v>1247</v>
      </c>
      <c r="MH613" s="204"/>
      <c r="MI613" s="204">
        <f>VLOOKUP(MF613,$A$681:$F$2354,6,FALSE)</f>
        <v>101</v>
      </c>
      <c r="MJ613" s="203" t="s">
        <v>65</v>
      </c>
      <c r="MK613" s="10">
        <f>MI613*1.3</f>
        <v>131.30000000000001</v>
      </c>
      <c r="ML613" s="10"/>
      <c r="MM613" s="267"/>
      <c r="MN613" s="203" t="s">
        <v>77</v>
      </c>
      <c r="MO613" s="276" t="s">
        <v>421</v>
      </c>
      <c r="MQ613" s="204"/>
      <c r="MR613" s="204">
        <f>VLOOKUP(MO613,$A$681:$F$2354,6,FALSE)</f>
        <v>406</v>
      </c>
      <c r="MS613" s="203" t="s">
        <v>65</v>
      </c>
      <c r="MT613" s="10">
        <f>MR613*1.3</f>
        <v>527.80000000000007</v>
      </c>
      <c r="MU613" s="10"/>
      <c r="MV613" s="267"/>
      <c r="MW613" s="203" t="s">
        <v>77</v>
      </c>
      <c r="MX613" s="276" t="s">
        <v>422</v>
      </c>
      <c r="MZ613" s="204"/>
      <c r="NA613" s="204">
        <f>VLOOKUP(MX613,$A$681:$F$2354,6,FALSE)</f>
        <v>288</v>
      </c>
      <c r="NB613" s="203" t="s">
        <v>65</v>
      </c>
      <c r="NC613" s="10">
        <f>NA613*1.3</f>
        <v>374.40000000000003</v>
      </c>
      <c r="ND613" s="10"/>
      <c r="NE613" s="267"/>
      <c r="NF613" s="203" t="s">
        <v>77</v>
      </c>
      <c r="NG613" s="276" t="s">
        <v>712</v>
      </c>
      <c r="NI613" s="204"/>
      <c r="NJ613" s="204">
        <f>VLOOKUP(NG613,$A$681:$F$2354,6,FALSE)</f>
        <v>25</v>
      </c>
      <c r="NK613" s="203" t="s">
        <v>65</v>
      </c>
      <c r="NL613" s="10">
        <f>NJ613*1.3</f>
        <v>32.5</v>
      </c>
      <c r="NM613" s="10"/>
      <c r="NN613" s="267"/>
      <c r="NO613" s="203" t="s">
        <v>77</v>
      </c>
      <c r="NP613" s="424" t="s">
        <v>462</v>
      </c>
      <c r="NR613" s="204"/>
      <c r="NS613" s="204">
        <f>VLOOKUP(NP613,$A$681:$F$2354,6,FALSE)</f>
        <v>188</v>
      </c>
      <c r="NT613" s="203" t="s">
        <v>65</v>
      </c>
      <c r="NU613" s="10">
        <f>NS613*1.3</f>
        <v>244.4</v>
      </c>
      <c r="NV613" s="10"/>
      <c r="NW613" s="267"/>
      <c r="NX613" s="203" t="s">
        <v>77</v>
      </c>
      <c r="NY613" s="276" t="s">
        <v>2289</v>
      </c>
      <c r="OA613" s="204"/>
      <c r="OB613" s="204">
        <f>VLOOKUP(NY613,$A$681:$F$2354,6,FALSE)</f>
        <v>375</v>
      </c>
      <c r="OC613" s="203" t="s">
        <v>65</v>
      </c>
      <c r="OD613" s="10">
        <f>OB613*1.3</f>
        <v>487.5</v>
      </c>
      <c r="OE613" s="10"/>
      <c r="OF613" s="267"/>
      <c r="OG613" s="203" t="s">
        <v>77</v>
      </c>
      <c r="OH613" s="276" t="s">
        <v>423</v>
      </c>
      <c r="OJ613" s="204"/>
      <c r="OK613" s="204">
        <f>VLOOKUP(OH613,$A$681:$F$2354,6,FALSE)</f>
        <v>201</v>
      </c>
      <c r="OL613" s="203" t="s">
        <v>65</v>
      </c>
      <c r="OM613" s="10">
        <f>OK613*1.3</f>
        <v>261.3</v>
      </c>
      <c r="ON613" s="10"/>
      <c r="OO613" s="267"/>
      <c r="OP613" s="203" t="s">
        <v>77</v>
      </c>
      <c r="OQ613" s="424" t="s">
        <v>2289</v>
      </c>
      <c r="OS613" s="204"/>
      <c r="OT613" s="204">
        <f>VLOOKUP(OQ613,$A$681:$F$2354,6,FALSE)</f>
        <v>375</v>
      </c>
      <c r="OU613" s="203" t="s">
        <v>65</v>
      </c>
      <c r="OV613" s="10">
        <f>OT613*1.3</f>
        <v>487.5</v>
      </c>
      <c r="OW613" s="10"/>
      <c r="OX613" s="267"/>
      <c r="OY613" s="203" t="s">
        <v>77</v>
      </c>
      <c r="OZ613" s="428" t="s">
        <v>1247</v>
      </c>
      <c r="PB613" s="204"/>
      <c r="PC613" s="204">
        <f>VLOOKUP(OZ613,$A$681:$F$2354,6,FALSE)</f>
        <v>101</v>
      </c>
      <c r="PD613" s="203" t="s">
        <v>65</v>
      </c>
      <c r="PE613" s="10">
        <f>PC613*1.3</f>
        <v>131.30000000000001</v>
      </c>
      <c r="PF613" s="10"/>
      <c r="PG613" s="267"/>
      <c r="PH613" s="203" t="s">
        <v>77</v>
      </c>
      <c r="PI613" s="276" t="s">
        <v>462</v>
      </c>
      <c r="PK613" s="204"/>
      <c r="PL613" s="204">
        <f>VLOOKUP(PI613,$A$681:$F$2354,6,FALSE)</f>
        <v>188</v>
      </c>
      <c r="PM613" s="203" t="s">
        <v>65</v>
      </c>
      <c r="PN613" s="10">
        <f>PL613*1.3</f>
        <v>244.4</v>
      </c>
      <c r="PO613" s="10"/>
      <c r="PP613" s="267"/>
      <c r="PQ613" s="203" t="s">
        <v>77</v>
      </c>
      <c r="PR613" s="276" t="s">
        <v>183</v>
      </c>
      <c r="PT613" s="204"/>
      <c r="PU613" s="204" t="e">
        <f>VLOOKUP(PR613,$A$681:$F$2354,6,FALSE)</f>
        <v>#N/A</v>
      </c>
      <c r="PV613" s="203" t="s">
        <v>65</v>
      </c>
      <c r="PW613" s="10" t="e">
        <f>PU613*1.3</f>
        <v>#N/A</v>
      </c>
      <c r="PX613" s="10"/>
      <c r="PY613" s="267"/>
      <c r="PZ613" s="203" t="s">
        <v>77</v>
      </c>
      <c r="QA613" s="276" t="s">
        <v>640</v>
      </c>
      <c r="QC613" s="204"/>
      <c r="QD613" s="204">
        <f>VLOOKUP(QA613,$A$681:$F$2354,6,FALSE)</f>
        <v>203</v>
      </c>
      <c r="QE613" s="203" t="s">
        <v>65</v>
      </c>
      <c r="QF613" s="10">
        <f>QD613*1.3</f>
        <v>263.90000000000003</v>
      </c>
      <c r="QG613" s="10"/>
      <c r="QH613" s="267"/>
      <c r="QI613" s="203" t="s">
        <v>77</v>
      </c>
      <c r="QJ613" s="276" t="s">
        <v>1263</v>
      </c>
      <c r="QL613" s="204"/>
      <c r="QM613" s="204">
        <f>VLOOKUP(QJ613,$A$681:$F$2354,6,FALSE)</f>
        <v>432</v>
      </c>
      <c r="QN613" s="203" t="s">
        <v>65</v>
      </c>
      <c r="QO613" s="10">
        <f>QM613*1.3</f>
        <v>561.6</v>
      </c>
      <c r="QP613" s="10"/>
      <c r="QQ613" s="267"/>
      <c r="QR613" s="203" t="s">
        <v>77</v>
      </c>
      <c r="QS613" s="276" t="s">
        <v>1247</v>
      </c>
      <c r="QU613" s="204"/>
      <c r="QV613" s="204">
        <f>VLOOKUP(QS613,$A$681:$F$2354,6,FALSE)</f>
        <v>101</v>
      </c>
      <c r="QW613" s="203" t="s">
        <v>65</v>
      </c>
      <c r="QX613" s="10">
        <f>QV613*1.3</f>
        <v>131.30000000000001</v>
      </c>
      <c r="QY613" s="10"/>
      <c r="QZ613" s="267"/>
      <c r="RA613" s="203" t="s">
        <v>77</v>
      </c>
      <c r="RB613" s="276" t="s">
        <v>518</v>
      </c>
      <c r="RD613" s="204"/>
      <c r="RE613" s="204">
        <f>VLOOKUP(RB613,$A$681:$F$2354,6,FALSE)</f>
        <v>311</v>
      </c>
      <c r="RF613" s="203" t="s">
        <v>65</v>
      </c>
      <c r="RG613" s="10">
        <f>RE613*1.3</f>
        <v>404.3</v>
      </c>
      <c r="RH613" s="10"/>
      <c r="RI613" s="267"/>
      <c r="RJ613" s="203" t="s">
        <v>77</v>
      </c>
      <c r="RK613" s="278" t="s">
        <v>183</v>
      </c>
      <c r="RM613" s="204"/>
      <c r="RN613" s="204" t="e">
        <f>VLOOKUP(RK613,$A$681:$F$2354,6,FALSE)</f>
        <v>#N/A</v>
      </c>
      <c r="RO613" s="203" t="s">
        <v>65</v>
      </c>
      <c r="RP613" s="10" t="e">
        <f>RN613*1.3</f>
        <v>#N/A</v>
      </c>
      <c r="RQ613" s="10"/>
      <c r="RR613" s="267"/>
      <c r="RS613" s="203" t="s">
        <v>77</v>
      </c>
      <c r="RT613" s="276" t="s">
        <v>640</v>
      </c>
      <c r="RV613" s="204"/>
      <c r="RW613" s="204">
        <f>VLOOKUP(RT613,$A$681:$F$2354,6,FALSE)</f>
        <v>203</v>
      </c>
      <c r="RX613" s="203" t="s">
        <v>65</v>
      </c>
      <c r="RY613" s="10">
        <f>RW613*1.3</f>
        <v>263.90000000000003</v>
      </c>
      <c r="RZ613" s="10"/>
      <c r="SA613" s="273"/>
      <c r="SB613" s="203" t="s">
        <v>77</v>
      </c>
      <c r="SC613" s="276" t="s">
        <v>1263</v>
      </c>
      <c r="SE613" s="204"/>
      <c r="SF613" s="204">
        <f>VLOOKUP(SC613,$A$681:$F$2354,6,FALSE)</f>
        <v>432</v>
      </c>
      <c r="SG613" s="203" t="s">
        <v>65</v>
      </c>
      <c r="SH613" s="10">
        <f>SF613*1.3</f>
        <v>561.6</v>
      </c>
      <c r="SI613" s="10"/>
      <c r="SJ613" s="273"/>
      <c r="SK613" s="203" t="s">
        <v>77</v>
      </c>
      <c r="SL613" s="276" t="s">
        <v>2289</v>
      </c>
      <c r="SN613" s="204"/>
      <c r="SO613" s="204">
        <f>VLOOKUP(SL613,$A$681:$F$2354,6,FALSE)</f>
        <v>375</v>
      </c>
      <c r="SP613" s="203" t="s">
        <v>65</v>
      </c>
      <c r="SQ613" s="10">
        <f>SO613*1.3</f>
        <v>487.5</v>
      </c>
      <c r="SR613" s="10"/>
      <c r="SS613" s="273"/>
      <c r="ST613" s="203" t="s">
        <v>77</v>
      </c>
      <c r="SU613" s="276" t="s">
        <v>581</v>
      </c>
      <c r="SW613" s="204"/>
      <c r="SX613" s="204">
        <f>VLOOKUP(SU613,$A$681:$F$2354,6,FALSE)</f>
        <v>74</v>
      </c>
      <c r="SY613" s="203" t="s">
        <v>65</v>
      </c>
      <c r="SZ613" s="10">
        <f>SX613*1.3</f>
        <v>96.2</v>
      </c>
      <c r="TA613" s="10"/>
      <c r="TB613" s="273"/>
      <c r="TC613" s="203" t="s">
        <v>77</v>
      </c>
      <c r="TD613" s="428" t="s">
        <v>465</v>
      </c>
      <c r="TF613" s="204"/>
      <c r="TG613" s="204">
        <f>VLOOKUP(TD613,$A$681:$F$2354,6,FALSE)</f>
        <v>275</v>
      </c>
      <c r="TH613" s="203" t="s">
        <v>65</v>
      </c>
      <c r="TI613" s="10">
        <f>TG613*1.3</f>
        <v>357.5</v>
      </c>
      <c r="TK613" s="273"/>
      <c r="TL613" s="203" t="s">
        <v>77</v>
      </c>
      <c r="TM613" s="276" t="s">
        <v>604</v>
      </c>
      <c r="TO613" s="204"/>
      <c r="TP613" s="204">
        <f>VLOOKUP(TM613,$A$681:$F$2354,6,FALSE)</f>
        <v>329</v>
      </c>
      <c r="TQ613" s="203" t="s">
        <v>65</v>
      </c>
      <c r="TR613" s="10">
        <f>TP613*1.3</f>
        <v>427.7</v>
      </c>
      <c r="TS613" s="10"/>
      <c r="TT613" s="273"/>
      <c r="TU613" s="203" t="s">
        <v>77</v>
      </c>
      <c r="TV613" s="276" t="s">
        <v>447</v>
      </c>
      <c r="TX613" s="204"/>
      <c r="TY613" s="204">
        <f>VLOOKUP(TV613,$A$681:$F$2354,6,FALSE)</f>
        <v>0</v>
      </c>
      <c r="TZ613" s="203" t="s">
        <v>65</v>
      </c>
      <c r="UA613" s="10">
        <f>TY613*1.3</f>
        <v>0</v>
      </c>
      <c r="UB613" s="10"/>
      <c r="UC613" s="273"/>
      <c r="UD613" s="203" t="s">
        <v>77</v>
      </c>
      <c r="UE613" s="285" t="s">
        <v>183</v>
      </c>
      <c r="UG613" s="204"/>
      <c r="UH613" s="204" t="e">
        <f>VLOOKUP(UE613,$A$681:$F$2354,6,FALSE)</f>
        <v>#N/A</v>
      </c>
      <c r="UI613" s="203" t="s">
        <v>65</v>
      </c>
      <c r="UJ613" s="10" t="e">
        <f>UH613*1.3</f>
        <v>#N/A</v>
      </c>
      <c r="UK613" s="10"/>
      <c r="UL613" s="273"/>
      <c r="UM613" s="203" t="s">
        <v>77</v>
      </c>
      <c r="UN613" s="276" t="s">
        <v>559</v>
      </c>
      <c r="UP613" s="204"/>
      <c r="UQ613" s="204">
        <f>VLOOKUP(UN613,$A$681:$F$2354,6,FALSE)</f>
        <v>298</v>
      </c>
      <c r="UR613" s="203" t="s">
        <v>65</v>
      </c>
      <c r="US613" s="10">
        <f>UQ613*1.3</f>
        <v>387.40000000000003</v>
      </c>
      <c r="UT613" s="10"/>
      <c r="UU613" s="273"/>
      <c r="UV613" s="203" t="s">
        <v>77</v>
      </c>
      <c r="UW613" s="276" t="s">
        <v>518</v>
      </c>
      <c r="UY613" s="204"/>
      <c r="UZ613" s="204">
        <f>VLOOKUP(UW613,$A$681:$F$2354,6,FALSE)</f>
        <v>311</v>
      </c>
      <c r="VA613" s="203" t="s">
        <v>65</v>
      </c>
      <c r="VB613" s="10">
        <f>UZ613*1.3</f>
        <v>404.3</v>
      </c>
      <c r="VC613" s="10"/>
      <c r="VD613" s="273"/>
      <c r="VE613" s="203" t="s">
        <v>77</v>
      </c>
      <c r="VF613" s="276" t="s">
        <v>465</v>
      </c>
      <c r="VH613" s="204"/>
      <c r="VI613" s="204">
        <f>VLOOKUP(VF613,$A$681:$F$2354,6,FALSE)</f>
        <v>275</v>
      </c>
      <c r="VJ613" s="203" t="s">
        <v>65</v>
      </c>
      <c r="VK613" s="10">
        <f>VI613*1.3</f>
        <v>357.5</v>
      </c>
      <c r="VL613" s="10"/>
      <c r="VM613" s="273"/>
      <c r="VN613" s="203" t="s">
        <v>77</v>
      </c>
      <c r="VO613" s="276" t="s">
        <v>529</v>
      </c>
      <c r="VQ613" s="204"/>
      <c r="VR613" s="204">
        <f>VLOOKUP(VO613,$A$681:$F$2354,6,FALSE)</f>
        <v>107</v>
      </c>
      <c r="VS613" s="203" t="s">
        <v>65</v>
      </c>
      <c r="VT613" s="10">
        <f>VR613*1.3</f>
        <v>139.1</v>
      </c>
      <c r="VU613" s="10"/>
      <c r="VV613" s="273"/>
      <c r="VW613" s="203" t="s">
        <v>77</v>
      </c>
      <c r="VX613" s="278" t="s">
        <v>183</v>
      </c>
      <c r="VZ613" s="204"/>
      <c r="WA613" s="204" t="e">
        <f>VLOOKUP(VX613,$A$681:$F$2354,6,FALSE)</f>
        <v>#N/A</v>
      </c>
      <c r="WB613" s="203" t="s">
        <v>65</v>
      </c>
      <c r="WC613" s="10" t="e">
        <f>WA613*1.3</f>
        <v>#N/A</v>
      </c>
      <c r="WE613" s="273"/>
      <c r="WF613" s="203" t="s">
        <v>77</v>
      </c>
      <c r="WG613" s="276" t="s">
        <v>507</v>
      </c>
      <c r="WI613" s="204"/>
      <c r="WJ613" s="204">
        <f>VLOOKUP(WG613,$A$681:$F$2354,6,FALSE)</f>
        <v>264</v>
      </c>
      <c r="WK613" s="203" t="s">
        <v>65</v>
      </c>
      <c r="WL613" s="10">
        <f>WJ613*1.3</f>
        <v>343.2</v>
      </c>
      <c r="WN613" s="273"/>
      <c r="WO613" s="203" t="s">
        <v>77</v>
      </c>
      <c r="WP613" s="278" t="s">
        <v>183</v>
      </c>
      <c r="WQ613" s="204"/>
      <c r="WR613" s="204"/>
      <c r="WS613" s="204" t="e">
        <f>VLOOKUP(WP613,$A$681:$F$2354,6,FALSE)</f>
        <v>#N/A</v>
      </c>
      <c r="WT613" s="203" t="s">
        <v>65</v>
      </c>
      <c r="WU613" s="10" t="e">
        <f>WS613*1.3</f>
        <v>#N/A</v>
      </c>
      <c r="WV613" s="10"/>
      <c r="WW613" s="273"/>
      <c r="WX613" s="203" t="s">
        <v>77</v>
      </c>
      <c r="WY613" s="278" t="s">
        <v>183</v>
      </c>
      <c r="XA613" s="204"/>
      <c r="XB613" s="204" t="e">
        <f>VLOOKUP(WY613,$A$681:$F$2354,6,FALSE)</f>
        <v>#N/A</v>
      </c>
      <c r="XC613" s="203" t="s">
        <v>65</v>
      </c>
      <c r="XD613" s="10" t="e">
        <f>XB613*1.3</f>
        <v>#N/A</v>
      </c>
      <c r="XF613" s="273"/>
      <c r="XG613" s="203" t="s">
        <v>77</v>
      </c>
      <c r="XH613" s="276" t="s">
        <v>2289</v>
      </c>
      <c r="XJ613" s="204"/>
      <c r="XK613" s="204">
        <f>VLOOKUP(XH613,$A$681:$F$2354,6,FALSE)</f>
        <v>375</v>
      </c>
      <c r="XL613" s="203" t="s">
        <v>65</v>
      </c>
      <c r="XM613" s="10">
        <f>XK613*1.3</f>
        <v>487.5</v>
      </c>
      <c r="XO613" s="273"/>
      <c r="XP613" s="203" t="s">
        <v>77</v>
      </c>
      <c r="XQ613" s="276" t="s">
        <v>640</v>
      </c>
      <c r="XS613" s="204"/>
      <c r="XT613" s="204">
        <f>VLOOKUP(XQ613,$A$681:$F$2354,6,FALSE)</f>
        <v>203</v>
      </c>
      <c r="XU613" s="203" t="s">
        <v>65</v>
      </c>
      <c r="XV613" s="10">
        <f>XT613*1.3</f>
        <v>263.90000000000003</v>
      </c>
      <c r="XW613" s="10"/>
      <c r="XX613" s="273"/>
      <c r="XY613" s="203" t="s">
        <v>77</v>
      </c>
      <c r="XZ613" s="276" t="s">
        <v>529</v>
      </c>
      <c r="YB613" s="204"/>
      <c r="YC613" s="204">
        <f>VLOOKUP(XZ613,$A$681:$F$2354,6,FALSE)</f>
        <v>107</v>
      </c>
      <c r="YD613" s="203" t="s">
        <v>65</v>
      </c>
      <c r="YE613" s="10">
        <f>YC613*1.3</f>
        <v>139.1</v>
      </c>
      <c r="YG613" s="273"/>
      <c r="YH613" s="203" t="s">
        <v>77</v>
      </c>
      <c r="YI613" s="278" t="s">
        <v>183</v>
      </c>
      <c r="YK613" s="204"/>
      <c r="YL613" s="204" t="e">
        <f>VLOOKUP(YI613,$A$681:$F$2354,6,FALSE)</f>
        <v>#N/A</v>
      </c>
      <c r="YM613" s="203" t="s">
        <v>65</v>
      </c>
      <c r="YN613" s="10" t="e">
        <f>YL613*1.3</f>
        <v>#N/A</v>
      </c>
      <c r="YO613" s="10"/>
      <c r="YP613" s="273"/>
      <c r="YQ613" s="203" t="s">
        <v>77</v>
      </c>
      <c r="YR613" s="278" t="s">
        <v>183</v>
      </c>
      <c r="YT613" s="204"/>
      <c r="YU613" s="204" t="e">
        <f>VLOOKUP(YR613,$A$681:$F$2354,6,FALSE)</f>
        <v>#N/A</v>
      </c>
      <c r="YV613" s="203" t="s">
        <v>65</v>
      </c>
      <c r="YW613" s="10" t="e">
        <f>YU613*1.3</f>
        <v>#N/A</v>
      </c>
      <c r="YY613" s="273"/>
      <c r="YZ613" s="203" t="s">
        <v>77</v>
      </c>
      <c r="ZA613" s="428" t="s">
        <v>2289</v>
      </c>
      <c r="ZC613" s="204"/>
      <c r="ZD613" s="204">
        <f>VLOOKUP(ZA613,$A$681:$F$2354,6,FALSE)</f>
        <v>375</v>
      </c>
      <c r="ZE613" s="203" t="s">
        <v>65</v>
      </c>
      <c r="ZF613" s="10">
        <f>ZD613*1.3</f>
        <v>487.5</v>
      </c>
      <c r="ZH613" s="273"/>
      <c r="ZI613" s="203" t="s">
        <v>77</v>
      </c>
      <c r="ZJ613" s="276" t="s">
        <v>462</v>
      </c>
      <c r="ZL613" s="204"/>
      <c r="ZM613" s="204">
        <f>VLOOKUP(ZJ613,$A$681:$F$2354,6,FALSE)</f>
        <v>188</v>
      </c>
      <c r="ZN613" s="203" t="s">
        <v>65</v>
      </c>
      <c r="ZO613" s="10">
        <f>ZM613*1.3</f>
        <v>244.4</v>
      </c>
      <c r="ZQ613" s="273"/>
      <c r="ZR613" s="203" t="s">
        <v>77</v>
      </c>
      <c r="ZS613" s="276" t="s">
        <v>529</v>
      </c>
      <c r="ZU613" s="204"/>
      <c r="ZV613" s="204">
        <f>VLOOKUP(ZS613,$A$681:$F$2354,6,FALSE)</f>
        <v>107</v>
      </c>
      <c r="ZW613" s="203" t="s">
        <v>65</v>
      </c>
      <c r="ZX613" s="10">
        <f>ZV613*1.3</f>
        <v>139.1</v>
      </c>
      <c r="ZY613" s="10"/>
      <c r="ZZ613" s="273"/>
      <c r="AAA613" s="203" t="s">
        <v>77</v>
      </c>
      <c r="AAB613" s="276" t="s">
        <v>507</v>
      </c>
      <c r="AAD613" s="204"/>
      <c r="AAE613" s="204">
        <f>VLOOKUP(AAB613,$A$681:$F$2354,6,FALSE)</f>
        <v>264</v>
      </c>
      <c r="AAF613" s="203" t="s">
        <v>65</v>
      </c>
      <c r="AAG613" s="10">
        <f>AAE613*1.3</f>
        <v>343.2</v>
      </c>
      <c r="AAH613" s="10"/>
      <c r="AAI613" s="273"/>
      <c r="AAJ613" s="203" t="s">
        <v>77</v>
      </c>
      <c r="AAK613" s="276" t="s">
        <v>507</v>
      </c>
      <c r="AAM613" s="204"/>
      <c r="AAN613" s="204">
        <f>VLOOKUP(AAK613,$A$681:$F$2354,6,FALSE)</f>
        <v>264</v>
      </c>
      <c r="AAO613" s="203" t="s">
        <v>65</v>
      </c>
      <c r="AAP613" s="10">
        <f>AAN613*1.3</f>
        <v>343.2</v>
      </c>
      <c r="AAQ613" s="10"/>
      <c r="AAR613" s="273"/>
      <c r="AAS613" s="203" t="s">
        <v>77</v>
      </c>
      <c r="AAT613" s="276" t="s">
        <v>529</v>
      </c>
      <c r="AAV613" s="204"/>
      <c r="AAW613" s="204">
        <f>VLOOKUP(AAT613,$A$681:$F$2354,6,FALSE)</f>
        <v>107</v>
      </c>
      <c r="AAX613" s="203" t="s">
        <v>65</v>
      </c>
      <c r="AAY613" s="10">
        <f>AAW613*1.3</f>
        <v>139.1</v>
      </c>
      <c r="AAZ613" s="10"/>
      <c r="ABA613" s="273"/>
      <c r="ABB613" s="203" t="s">
        <v>77</v>
      </c>
      <c r="ABC613" s="278" t="s">
        <v>183</v>
      </c>
      <c r="ABE613" s="204"/>
      <c r="ABF613" s="204" t="e">
        <f>VLOOKUP(ABC613,$A$681:$F$2354,6,FALSE)</f>
        <v>#N/A</v>
      </c>
      <c r="ABG613" s="203" t="s">
        <v>65</v>
      </c>
      <c r="ABH613" s="10" t="e">
        <f>ABF613*1.3</f>
        <v>#N/A</v>
      </c>
      <c r="ABI613" s="10"/>
      <c r="ABJ613" s="273"/>
      <c r="ABK613" s="203" t="s">
        <v>77</v>
      </c>
      <c r="ABL613" s="276" t="s">
        <v>465</v>
      </c>
      <c r="ABN613" s="204"/>
      <c r="ABO613" s="204">
        <f>VLOOKUP(ABL613,$A$681:$F$2354,6,FALSE)</f>
        <v>275</v>
      </c>
      <c r="ABP613" s="203" t="s">
        <v>65</v>
      </c>
      <c r="ABQ613" s="10">
        <f>ABO613*1.3</f>
        <v>357.5</v>
      </c>
      <c r="ABR613" s="10"/>
      <c r="ABS613" s="273"/>
      <c r="ABT613" s="203" t="s">
        <v>77</v>
      </c>
      <c r="ABU613" s="276" t="s">
        <v>422</v>
      </c>
      <c r="ABW613" s="204"/>
      <c r="ABX613" s="204">
        <f>VLOOKUP(ABU613,$A$681:$F$2354,6,FALSE)</f>
        <v>288</v>
      </c>
      <c r="ABY613" s="203" t="s">
        <v>65</v>
      </c>
      <c r="ABZ613" s="10">
        <f>ABX613*1.3</f>
        <v>374.40000000000003</v>
      </c>
      <c r="ACA613" s="10"/>
      <c r="ACB613" s="273"/>
      <c r="ACC613" s="203" t="s">
        <v>77</v>
      </c>
      <c r="ACD613" s="278" t="s">
        <v>183</v>
      </c>
      <c r="ACF613" s="204"/>
      <c r="ACG613" s="204" t="e">
        <f>VLOOKUP(ACD613,$A$681:$F$2354,6,FALSE)</f>
        <v>#N/A</v>
      </c>
      <c r="ACH613" s="203" t="s">
        <v>65</v>
      </c>
      <c r="ACI613" s="10" t="e">
        <f>ACG613*1.3</f>
        <v>#N/A</v>
      </c>
      <c r="ACJ613" s="10"/>
      <c r="ACK613" s="273"/>
      <c r="ACL613" s="203" t="s">
        <v>77</v>
      </c>
      <c r="ACM613" s="278" t="s">
        <v>183</v>
      </c>
      <c r="ACO613" s="204"/>
      <c r="ACP613" s="204" t="e">
        <f>VLOOKUP(ACM613,$A$681:$F$2354,6,FALSE)</f>
        <v>#N/A</v>
      </c>
      <c r="ACQ613" s="203" t="s">
        <v>65</v>
      </c>
      <c r="ACR613" s="10" t="e">
        <f>ACP613*1.3</f>
        <v>#N/A</v>
      </c>
      <c r="ACS613" s="10"/>
      <c r="ACT613" s="273"/>
      <c r="ACU613" s="203" t="s">
        <v>77</v>
      </c>
      <c r="ACV613" s="278" t="s">
        <v>183</v>
      </c>
      <c r="ACX613" s="204"/>
      <c r="ACY613" s="204" t="e">
        <f>VLOOKUP(ACV613,$A$681:$F$2354,6,FALSE)</f>
        <v>#N/A</v>
      </c>
      <c r="ACZ613" s="203" t="s">
        <v>65</v>
      </c>
      <c r="ADA613" s="10" t="e">
        <f>ACY613*1.3</f>
        <v>#N/A</v>
      </c>
      <c r="ADB613" s="10"/>
      <c r="ADC613" s="273"/>
      <c r="ADD613" s="203" t="s">
        <v>77</v>
      </c>
      <c r="ADE613" s="278" t="s">
        <v>183</v>
      </c>
      <c r="ADG613" s="204"/>
      <c r="ADH613" s="204" t="e">
        <f>VLOOKUP(ADE613,$A$681:$F$2354,6,FALSE)</f>
        <v>#N/A</v>
      </c>
      <c r="ADI613" s="203" t="s">
        <v>65</v>
      </c>
      <c r="ADJ613" s="10" t="e">
        <f>ADH613*1.3</f>
        <v>#N/A</v>
      </c>
      <c r="ADL613" s="273"/>
      <c r="ADM613" s="203" t="s">
        <v>77</v>
      </c>
      <c r="ADN613" s="278" t="s">
        <v>183</v>
      </c>
      <c r="ADP613" s="204"/>
      <c r="ADQ613" s="204" t="e">
        <f>VLOOKUP(ADN613,$A$681:$F$2354,6,FALSE)</f>
        <v>#N/A</v>
      </c>
      <c r="ADR613" s="203" t="s">
        <v>65</v>
      </c>
      <c r="ADS613" s="10" t="e">
        <f>ADQ613*1.3</f>
        <v>#N/A</v>
      </c>
      <c r="ADT613" s="10"/>
      <c r="ADU613" s="273"/>
      <c r="ADV613" s="203" t="s">
        <v>77</v>
      </c>
      <c r="ADW613" s="278" t="s">
        <v>183</v>
      </c>
      <c r="ADY613" s="204"/>
      <c r="ADZ613" s="204" t="e">
        <f>VLOOKUP(ADW613,$A$681:$F$2354,6,FALSE)</f>
        <v>#N/A</v>
      </c>
      <c r="AEA613" s="203" t="s">
        <v>65</v>
      </c>
      <c r="AEB613" s="10" t="e">
        <f>ADZ613*1.3</f>
        <v>#N/A</v>
      </c>
      <c r="AED613" s="273"/>
      <c r="AEE613" s="203" t="s">
        <v>77</v>
      </c>
      <c r="AEF613" s="278" t="s">
        <v>183</v>
      </c>
      <c r="AEH613" s="204"/>
      <c r="AEI613" s="204" t="e">
        <f>VLOOKUP(AEF613,$A$681:$F$2354,6,FALSE)</f>
        <v>#N/A</v>
      </c>
      <c r="AEJ613" s="203" t="s">
        <v>65</v>
      </c>
      <c r="AEK613" s="10" t="e">
        <f>AEI613*1.3</f>
        <v>#N/A</v>
      </c>
      <c r="AEM613" s="273"/>
      <c r="AEN613" s="203" t="s">
        <v>77</v>
      </c>
      <c r="AEO613" s="278" t="s">
        <v>183</v>
      </c>
      <c r="AEQ613" s="204"/>
      <c r="AER613" s="204" t="e">
        <f>VLOOKUP(AEO613,$A$681:$F$2354,6,FALSE)</f>
        <v>#N/A</v>
      </c>
      <c r="AES613" s="203" t="s">
        <v>65</v>
      </c>
      <c r="AET613" s="10" t="e">
        <f>AER613*1.3</f>
        <v>#N/A</v>
      </c>
      <c r="AEV613" s="273"/>
      <c r="AEW613" s="203" t="s">
        <v>77</v>
      </c>
      <c r="AEX613" s="278" t="s">
        <v>183</v>
      </c>
      <c r="AEZ613" s="204"/>
      <c r="AFA613" s="204" t="e">
        <f>VLOOKUP(AEX613,$A$681:$F$2354,6,FALSE)</f>
        <v>#N/A</v>
      </c>
      <c r="AFB613" s="203" t="s">
        <v>65</v>
      </c>
      <c r="AFC613" s="10" t="e">
        <f>AFA613*1.3</f>
        <v>#N/A</v>
      </c>
      <c r="AFD613" s="10"/>
      <c r="AFE613" s="273"/>
      <c r="AFF613" s="203" t="s">
        <v>77</v>
      </c>
      <c r="AFG613" s="278" t="s">
        <v>183</v>
      </c>
      <c r="AFI613" s="204"/>
      <c r="AFJ613" s="204" t="e">
        <f>VLOOKUP(AFG613,$A$681:$F$2354,6,FALSE)</f>
        <v>#N/A</v>
      </c>
      <c r="AFK613" s="203" t="s">
        <v>65</v>
      </c>
      <c r="AFL613" s="10" t="e">
        <f>AFJ613*1.3</f>
        <v>#N/A</v>
      </c>
      <c r="AFM613" s="10"/>
      <c r="AFN613" s="273"/>
      <c r="AFO613" s="203" t="s">
        <v>77</v>
      </c>
      <c r="AFP613" s="278" t="s">
        <v>183</v>
      </c>
      <c r="AFR613" s="204"/>
      <c r="AFS613" s="204" t="e">
        <f>VLOOKUP(AFP613,$A$681:$F$2354,6,FALSE)</f>
        <v>#N/A</v>
      </c>
      <c r="AFT613" s="203" t="s">
        <v>65</v>
      </c>
      <c r="AFU613" s="10" t="e">
        <f>AFS613*1.3</f>
        <v>#N/A</v>
      </c>
      <c r="AFV613" s="10"/>
      <c r="AFW613" s="273"/>
      <c r="AFX613" s="203" t="s">
        <v>77</v>
      </c>
      <c r="AFY613" s="278" t="s">
        <v>183</v>
      </c>
      <c r="AGA613" s="204"/>
      <c r="AGB613" s="204" t="e">
        <f>VLOOKUP(AFY613,$A$681:$F$2354,6,FALSE)</f>
        <v>#N/A</v>
      </c>
      <c r="AGC613" s="203" t="s">
        <v>65</v>
      </c>
      <c r="AGD613" s="10" t="e">
        <f>AGB613*1.3</f>
        <v>#N/A</v>
      </c>
      <c r="AGE613" s="10"/>
      <c r="AGF613" s="273"/>
      <c r="AGG613" s="203" t="s">
        <v>77</v>
      </c>
      <c r="AGH613" s="278" t="s">
        <v>183</v>
      </c>
      <c r="AGJ613" s="204"/>
      <c r="AGK613" s="204" t="e">
        <f>VLOOKUP(AGH613,$A$681:$F$2354,6,FALSE)</f>
        <v>#N/A</v>
      </c>
      <c r="AGL613" s="203" t="s">
        <v>65</v>
      </c>
      <c r="AGM613" s="10" t="e">
        <f>AGK613*1.3</f>
        <v>#N/A</v>
      </c>
      <c r="AGN613" s="10"/>
      <c r="AGO613" s="273"/>
      <c r="AGP613" s="203" t="s">
        <v>77</v>
      </c>
      <c r="AGQ613" s="278" t="s">
        <v>183</v>
      </c>
      <c r="AGS613" s="204"/>
      <c r="AGT613" s="204" t="e">
        <f>VLOOKUP(AGQ613,$A$681:$F$2354,6,FALSE)</f>
        <v>#N/A</v>
      </c>
      <c r="AGU613" s="203" t="s">
        <v>65</v>
      </c>
      <c r="AGV613" s="10" t="e">
        <f>AGT613*1.3</f>
        <v>#N/A</v>
      </c>
      <c r="AGW613" s="10"/>
      <c r="AGX613" s="273"/>
      <c r="AGY613" s="203" t="s">
        <v>77</v>
      </c>
      <c r="AGZ613" s="276" t="s">
        <v>559</v>
      </c>
      <c r="AHB613" s="204"/>
      <c r="AHC613" s="204">
        <f>VLOOKUP(AGZ613,$A$681:$F$2354,6,FALSE)</f>
        <v>298</v>
      </c>
      <c r="AHD613" s="203" t="s">
        <v>65</v>
      </c>
      <c r="AHE613" s="10">
        <f>AHC613*1.3</f>
        <v>387.40000000000003</v>
      </c>
      <c r="AHF613" s="10"/>
      <c r="AHG613" s="273"/>
      <c r="AHH613" s="203" t="s">
        <v>77</v>
      </c>
      <c r="AHI613" s="276" t="s">
        <v>518</v>
      </c>
      <c r="AHK613" s="204"/>
      <c r="AHL613" s="204">
        <f>VLOOKUP(AHI613,$A$681:$F$2354,6,FALSE)</f>
        <v>311</v>
      </c>
      <c r="AHM613" s="203" t="s">
        <v>65</v>
      </c>
      <c r="AHN613" s="10">
        <f>AHL613*1.3</f>
        <v>404.3</v>
      </c>
      <c r="AHO613" s="10"/>
      <c r="AHP613" s="273"/>
      <c r="AHQ613" s="203" t="s">
        <v>77</v>
      </c>
      <c r="AHR613" s="276" t="s">
        <v>2289</v>
      </c>
      <c r="AHT613" s="204"/>
      <c r="AHU613" s="204">
        <f>VLOOKUP(AHR613,$A$681:$F$2354,6,FALSE)</f>
        <v>375</v>
      </c>
      <c r="AHV613" s="203" t="s">
        <v>65</v>
      </c>
      <c r="AHW613" s="10">
        <f>AHU613*1.3</f>
        <v>487.5</v>
      </c>
      <c r="AHX613" s="10"/>
      <c r="AHY613" s="273"/>
      <c r="AHZ613" s="203" t="s">
        <v>77</v>
      </c>
      <c r="AIA613" s="276" t="s">
        <v>421</v>
      </c>
      <c r="AIC613" s="204"/>
      <c r="AID613" s="204">
        <f>VLOOKUP(AIA613,$A$681:$F$2354,6,FALSE)</f>
        <v>406</v>
      </c>
      <c r="AIE613" s="203" t="s">
        <v>65</v>
      </c>
      <c r="AIF613" s="10">
        <f>AID613*1.3</f>
        <v>527.80000000000007</v>
      </c>
      <c r="AIG613" s="10"/>
      <c r="AIH613" s="273"/>
      <c r="AII613" s="203" t="s">
        <v>77</v>
      </c>
      <c r="AIJ613" s="276" t="s">
        <v>604</v>
      </c>
      <c r="AIL613" s="204"/>
      <c r="AIM613" s="204">
        <f>VLOOKUP(AIJ613,$A$681:$F$2354,6,FALSE)</f>
        <v>329</v>
      </c>
      <c r="AIN613" s="203" t="s">
        <v>65</v>
      </c>
      <c r="AIO613" s="10">
        <f>AIM613*1.3</f>
        <v>427.7</v>
      </c>
      <c r="AIP613" s="10"/>
      <c r="AIQ613" s="273"/>
      <c r="AIR613" s="203" t="s">
        <v>77</v>
      </c>
      <c r="AIS613" s="276" t="s">
        <v>465</v>
      </c>
      <c r="AIU613" s="204"/>
      <c r="AIV613" s="204">
        <f>VLOOKUP(AIS613,$A$681:$F$2354,6,FALSE)</f>
        <v>275</v>
      </c>
      <c r="AIW613" s="203" t="s">
        <v>65</v>
      </c>
      <c r="AIX613" s="10">
        <f>AIV613*1.3</f>
        <v>357.5</v>
      </c>
      <c r="AIY613" s="10"/>
      <c r="AIZ613" s="273"/>
      <c r="AJA613" s="203" t="s">
        <v>77</v>
      </c>
      <c r="AJB613" s="276" t="s">
        <v>1247</v>
      </c>
      <c r="AJD613" s="204"/>
      <c r="AJE613" s="204">
        <f>VLOOKUP(AJB613,$A$681:$F$2354,6,FALSE)</f>
        <v>101</v>
      </c>
      <c r="AJF613" s="203" t="s">
        <v>65</v>
      </c>
      <c r="AJG613" s="10">
        <f>AJE613*1.3</f>
        <v>131.30000000000001</v>
      </c>
      <c r="AJH613" s="10"/>
      <c r="AJI613" s="273"/>
      <c r="AJJ613" s="203" t="s">
        <v>77</v>
      </c>
      <c r="AJK613" s="276" t="s">
        <v>1263</v>
      </c>
      <c r="AJM613" s="204"/>
      <c r="AJN613" s="204">
        <f>VLOOKUP(AJK613,$A$681:$F$2354,6,FALSE)</f>
        <v>432</v>
      </c>
      <c r="AJO613" s="203" t="s">
        <v>65</v>
      </c>
      <c r="AJP613" s="10">
        <f>AJN613*1.3</f>
        <v>561.6</v>
      </c>
      <c r="AJQ613" s="10"/>
      <c r="AJR613" s="273"/>
      <c r="AJS613" s="203" t="s">
        <v>77</v>
      </c>
      <c r="AJT613" s="431" t="s">
        <v>1263</v>
      </c>
      <c r="AJV613" s="204"/>
      <c r="AJW613" s="204">
        <f>VLOOKUP(AJT613,$A$681:$F$2354,6,FALSE)</f>
        <v>432</v>
      </c>
      <c r="AJX613" s="203" t="s">
        <v>65</v>
      </c>
      <c r="AJY613" s="10">
        <f>AJW613*1.3</f>
        <v>561.6</v>
      </c>
      <c r="AJZ613" s="10"/>
      <c r="AKA613" s="273"/>
      <c r="AKB613" s="203" t="s">
        <v>77</v>
      </c>
      <c r="AKC613" s="276" t="s">
        <v>640</v>
      </c>
      <c r="AKE613" s="204"/>
      <c r="AKF613" s="204">
        <f>VLOOKUP(AKC613,$A$681:$F$2354,6,FALSE)</f>
        <v>203</v>
      </c>
      <c r="AKG613" s="203" t="s">
        <v>65</v>
      </c>
      <c r="AKH613" s="10">
        <f>AKF613*1.3</f>
        <v>263.90000000000003</v>
      </c>
      <c r="AKI613" s="10"/>
      <c r="AKJ613" s="273"/>
      <c r="AKK613" s="203" t="s">
        <v>77</v>
      </c>
      <c r="AKL613" s="276" t="s">
        <v>640</v>
      </c>
      <c r="AKN613" s="204"/>
      <c r="AKO613" s="204">
        <f>VLOOKUP(AKL613,$A$681:$F$2354,6,FALSE)</f>
        <v>203</v>
      </c>
      <c r="AKP613" s="203" t="s">
        <v>65</v>
      </c>
      <c r="AKQ613" s="10">
        <f>AKO613*1.3</f>
        <v>263.90000000000003</v>
      </c>
      <c r="AKR613" s="10"/>
      <c r="AKS613" s="273"/>
      <c r="AKT613" s="203" t="s">
        <v>77</v>
      </c>
      <c r="AKU613" s="276" t="s">
        <v>640</v>
      </c>
      <c r="AKW613" s="204"/>
      <c r="AKX613" s="204">
        <f>VLOOKUP(AKU613,$A$681:$F$2354,6,FALSE)</f>
        <v>203</v>
      </c>
      <c r="AKY613" s="203" t="s">
        <v>65</v>
      </c>
      <c r="AKZ613" s="10">
        <f>AKX613*1.3</f>
        <v>263.90000000000003</v>
      </c>
      <c r="ALA613" s="10"/>
      <c r="ALB613" s="273"/>
      <c r="ALC613" s="203" t="s">
        <v>77</v>
      </c>
      <c r="ALD613" s="276" t="s">
        <v>422</v>
      </c>
      <c r="ALF613" s="204"/>
      <c r="ALG613" s="204">
        <f>VLOOKUP(ALD613,$A$681:$F$2354,6,FALSE)</f>
        <v>288</v>
      </c>
      <c r="ALH613" s="203" t="s">
        <v>65</v>
      </c>
      <c r="ALI613" s="10">
        <f>ALG613*1.3</f>
        <v>374.40000000000003</v>
      </c>
      <c r="ALJ613" s="10"/>
      <c r="ALK613" s="273"/>
      <c r="ALL613" s="203" t="s">
        <v>77</v>
      </c>
      <c r="ALM613" s="276" t="s">
        <v>2289</v>
      </c>
      <c r="ALO613" s="204"/>
      <c r="ALP613" s="204">
        <f>VLOOKUP(ALM613,$A$681:$F$2354,6,FALSE)</f>
        <v>375</v>
      </c>
      <c r="ALQ613" s="203" t="s">
        <v>65</v>
      </c>
      <c r="ALR613" s="10">
        <f>ALP613*1.3</f>
        <v>487.5</v>
      </c>
      <c r="ALS613" s="10"/>
      <c r="ALT613" s="273"/>
      <c r="ALU613" s="203" t="s">
        <v>77</v>
      </c>
      <c r="ALV613" s="276" t="s">
        <v>640</v>
      </c>
      <c r="ALX613" s="204"/>
      <c r="ALY613" s="204">
        <f>VLOOKUP(ALV613,$A$681:$F$2354,6,FALSE)</f>
        <v>203</v>
      </c>
      <c r="ALZ613" s="203" t="s">
        <v>65</v>
      </c>
      <c r="AMA613" s="10">
        <f>ALY613*1.3</f>
        <v>263.90000000000003</v>
      </c>
      <c r="AMB613" s="10"/>
      <c r="AMC613" s="273"/>
      <c r="AMD613" s="203" t="s">
        <v>77</v>
      </c>
      <c r="AME613" s="276" t="s">
        <v>996</v>
      </c>
      <c r="AMG613" s="204"/>
      <c r="AMH613" s="204">
        <f>VLOOKUP(AME613,$A$681:$F$2354,6,FALSE)</f>
        <v>5</v>
      </c>
      <c r="AMI613" s="203" t="s">
        <v>65</v>
      </c>
      <c r="AMJ613" s="10">
        <f>AMH613*1.3</f>
        <v>6.5</v>
      </c>
      <c r="AMK613" s="10"/>
      <c r="AML613" s="273"/>
      <c r="AMM613" s="203" t="s">
        <v>77</v>
      </c>
      <c r="AMN613" s="276" t="s">
        <v>529</v>
      </c>
      <c r="AMP613" s="204"/>
      <c r="AMQ613" s="204">
        <f>VLOOKUP(AMN613,$A$681:$F$2354,6,FALSE)</f>
        <v>107</v>
      </c>
      <c r="AMR613" s="203" t="s">
        <v>65</v>
      </c>
      <c r="AMS613" s="10">
        <f>AMQ613*1.3</f>
        <v>139.1</v>
      </c>
      <c r="AMT613" s="10"/>
      <c r="AMU613" s="273"/>
      <c r="AMV613" s="203" t="s">
        <v>77</v>
      </c>
      <c r="AMW613" s="276" t="s">
        <v>2289</v>
      </c>
      <c r="AMY613" s="204"/>
      <c r="AMZ613" s="204">
        <f>VLOOKUP(AMW613,$A$681:$F$2354,6,FALSE)</f>
        <v>375</v>
      </c>
      <c r="ANA613" s="203" t="s">
        <v>65</v>
      </c>
      <c r="ANB613" s="10">
        <f>AMZ613*1.3</f>
        <v>487.5</v>
      </c>
      <c r="ANC613" s="10"/>
      <c r="AND613" s="273"/>
      <c r="ANE613" s="203" t="s">
        <v>77</v>
      </c>
      <c r="ANF613" s="276" t="s">
        <v>640</v>
      </c>
      <c r="ANH613" s="204"/>
      <c r="ANI613" s="204">
        <f>VLOOKUP(ANF613,$A$681:$F$2354,6,FALSE)</f>
        <v>203</v>
      </c>
      <c r="ANJ613" s="203" t="s">
        <v>65</v>
      </c>
      <c r="ANK613" s="10">
        <f>ANI613*1.3</f>
        <v>263.90000000000003</v>
      </c>
      <c r="ANL613" s="10"/>
      <c r="ANM613" s="273"/>
      <c r="ANN613" s="203" t="s">
        <v>77</v>
      </c>
      <c r="ANO613" s="276" t="s">
        <v>604</v>
      </c>
      <c r="ANQ613" s="204"/>
      <c r="ANR613" s="204">
        <f>VLOOKUP(ANO613,$A$681:$F$2354,6,FALSE)</f>
        <v>329</v>
      </c>
      <c r="ANS613" s="203" t="s">
        <v>65</v>
      </c>
      <c r="ANT613" s="10">
        <f>ANR613*1.3</f>
        <v>427.7</v>
      </c>
      <c r="ANU613" s="10"/>
      <c r="ANV613" s="273"/>
      <c r="ANW613" s="203" t="s">
        <v>77</v>
      </c>
      <c r="ANX613" s="276" t="s">
        <v>1263</v>
      </c>
      <c r="ANZ613" s="204"/>
      <c r="AOA613" s="204">
        <f>VLOOKUP(ANX613,$A$681:$F$2354,6,FALSE)</f>
        <v>432</v>
      </c>
      <c r="AOB613" s="203" t="s">
        <v>65</v>
      </c>
      <c r="AOC613" s="10">
        <f>AOA613*1.3</f>
        <v>561.6</v>
      </c>
      <c r="AOD613" s="10"/>
      <c r="AOE613" s="273"/>
      <c r="AOF613" s="203" t="s">
        <v>77</v>
      </c>
      <c r="AOG613" s="276" t="s">
        <v>422</v>
      </c>
      <c r="AOI613" s="204"/>
      <c r="AOJ613" s="204">
        <f>VLOOKUP(AOG613,$A$681:$F$2354,6,FALSE)</f>
        <v>288</v>
      </c>
      <c r="AOK613" s="203" t="s">
        <v>65</v>
      </c>
      <c r="AOL613" s="10">
        <f>AOJ613*1.3</f>
        <v>374.40000000000003</v>
      </c>
      <c r="AOM613" s="10"/>
      <c r="AON613" s="273"/>
      <c r="AOO613" s="203" t="s">
        <v>77</v>
      </c>
      <c r="AOP613" s="276" t="s">
        <v>518</v>
      </c>
      <c r="AOR613" s="204"/>
      <c r="AOS613" s="204">
        <f>VLOOKUP(AOP613,$A$681:$F$2354,6,FALSE)</f>
        <v>311</v>
      </c>
      <c r="AOT613" s="203" t="s">
        <v>65</v>
      </c>
      <c r="AOU613" s="10">
        <f>AOS613*1.3</f>
        <v>404.3</v>
      </c>
      <c r="AOV613" s="10"/>
      <c r="AOW613" s="273"/>
      <c r="AOX613" s="203" t="s">
        <v>77</v>
      </c>
      <c r="AOY613" s="276" t="s">
        <v>518</v>
      </c>
      <c r="APA613" s="204"/>
      <c r="APB613" s="204">
        <f>VLOOKUP(AOY613,$A$681:$F$2354,6,FALSE)</f>
        <v>311</v>
      </c>
      <c r="APC613" s="203" t="s">
        <v>65</v>
      </c>
      <c r="APD613" s="10">
        <f>APB613*1.3</f>
        <v>404.3</v>
      </c>
      <c r="APE613" s="10"/>
      <c r="APF613" s="273"/>
      <c r="APG613" s="203" t="s">
        <v>77</v>
      </c>
      <c r="APH613" s="276" t="s">
        <v>465</v>
      </c>
      <c r="APJ613" s="204"/>
      <c r="APK613" s="204">
        <f>VLOOKUP(APH613,$A$681:$F$2354,6,FALSE)</f>
        <v>275</v>
      </c>
      <c r="APL613" s="203" t="s">
        <v>65</v>
      </c>
      <c r="APM613" s="10">
        <f>APK613*1.3</f>
        <v>357.5</v>
      </c>
      <c r="APN613" s="10"/>
      <c r="APO613" s="273"/>
      <c r="APP613" s="203" t="s">
        <v>77</v>
      </c>
      <c r="APQ613" s="276" t="s">
        <v>529</v>
      </c>
      <c r="APS613" s="204"/>
      <c r="APT613" s="204">
        <f>VLOOKUP(APQ613,$A$681:$F$2354,6,FALSE)</f>
        <v>107</v>
      </c>
      <c r="APU613" s="203" t="s">
        <v>65</v>
      </c>
      <c r="APV613" s="10">
        <f>APT613*1.3</f>
        <v>139.1</v>
      </c>
      <c r="APW613" s="10"/>
      <c r="APX613" s="273"/>
      <c r="APY613" s="203" t="s">
        <v>77</v>
      </c>
      <c r="APZ613" s="276" t="s">
        <v>581</v>
      </c>
      <c r="AQB613" s="204"/>
      <c r="AQC613" s="204">
        <f>VLOOKUP(APZ613,$A$681:$F$2354,6,FALSE)</f>
        <v>74</v>
      </c>
      <c r="AQD613" s="203" t="s">
        <v>65</v>
      </c>
      <c r="AQE613" s="10">
        <f>AQC613*1.3</f>
        <v>96.2</v>
      </c>
      <c r="AQF613" s="10"/>
      <c r="AQG613" s="273"/>
    </row>
    <row r="614" spans="1:1125" s="14" customFormat="1" ht="15">
      <c r="A614" s="203" t="s">
        <v>78</v>
      </c>
      <c r="B614" s="276" t="s">
        <v>640</v>
      </c>
      <c r="D614" s="204"/>
      <c r="E614" s="204">
        <f>VLOOKUP(B614,$A$681:$F$2354,6,FALSE)</f>
        <v>203</v>
      </c>
      <c r="F614" s="203" t="s">
        <v>67</v>
      </c>
      <c r="G614" s="10">
        <f>E614*1.2</f>
        <v>243.6</v>
      </c>
      <c r="H614" s="10"/>
      <c r="I614" s="267"/>
      <c r="J614" s="203" t="s">
        <v>78</v>
      </c>
      <c r="K614" s="276" t="s">
        <v>507</v>
      </c>
      <c r="M614" s="204"/>
      <c r="N614" s="204">
        <f>VLOOKUP(K614,$A$681:$F$2354,6,FALSE)</f>
        <v>264</v>
      </c>
      <c r="O614" s="203" t="s">
        <v>67</v>
      </c>
      <c r="P614" s="10">
        <f>N614*1.2</f>
        <v>316.8</v>
      </c>
      <c r="Q614" s="10"/>
      <c r="R614" s="267"/>
      <c r="S614" s="203" t="s">
        <v>78</v>
      </c>
      <c r="T614" s="276" t="s">
        <v>465</v>
      </c>
      <c r="V614" s="204"/>
      <c r="W614" s="204">
        <f>VLOOKUP(T614,$A$681:$F$2354,6,FALSE)</f>
        <v>275</v>
      </c>
      <c r="X614" s="203" t="s">
        <v>67</v>
      </c>
      <c r="Y614" s="10">
        <f>W614*1.2</f>
        <v>330</v>
      </c>
      <c r="Z614" s="10"/>
      <c r="AA614" s="267"/>
      <c r="AB614" s="203" t="s">
        <v>78</v>
      </c>
      <c r="AC614" s="276" t="s">
        <v>421</v>
      </c>
      <c r="AE614" s="204"/>
      <c r="AF614" s="204">
        <f>VLOOKUP(AC614,$A$681:$F$2354,6,FALSE)</f>
        <v>406</v>
      </c>
      <c r="AG614" s="203" t="s">
        <v>67</v>
      </c>
      <c r="AH614" s="10">
        <f>AF614*1.2</f>
        <v>487.2</v>
      </c>
      <c r="AI614" s="10"/>
      <c r="AJ614" s="267"/>
      <c r="AK614" s="203" t="s">
        <v>78</v>
      </c>
      <c r="AL614" s="276" t="s">
        <v>2289</v>
      </c>
      <c r="AN614" s="204"/>
      <c r="AO614" s="204">
        <f>VLOOKUP(AL614,$A$681:$F$2354,6,FALSE)</f>
        <v>375</v>
      </c>
      <c r="AP614" s="203" t="s">
        <v>67</v>
      </c>
      <c r="AQ614" s="10">
        <f>AO614*1.2</f>
        <v>450</v>
      </c>
      <c r="AR614" s="10"/>
      <c r="AS614" s="267"/>
      <c r="AT614" s="203" t="s">
        <v>78</v>
      </c>
      <c r="AU614" s="276" t="s">
        <v>2289</v>
      </c>
      <c r="AW614" s="204"/>
      <c r="AX614" s="204">
        <f>VLOOKUP(AU614,$A$681:$F$2354,6,FALSE)</f>
        <v>375</v>
      </c>
      <c r="AY614" s="203" t="s">
        <v>67</v>
      </c>
      <c r="AZ614" s="10">
        <f>AX614*1.2</f>
        <v>450</v>
      </c>
      <c r="BA614" s="10"/>
      <c r="BB614" s="267"/>
      <c r="BC614" s="203" t="s">
        <v>78</v>
      </c>
      <c r="BD614" s="276" t="s">
        <v>507</v>
      </c>
      <c r="BF614" s="204"/>
      <c r="BG614" s="204">
        <f>VLOOKUP(BD614,$A$681:$F$2354,6,FALSE)</f>
        <v>264</v>
      </c>
      <c r="BH614" s="203" t="s">
        <v>67</v>
      </c>
      <c r="BI614" s="10">
        <f>BG614*1.2</f>
        <v>316.8</v>
      </c>
      <c r="BJ614" s="10"/>
      <c r="BK614" s="267"/>
      <c r="BL614" s="203" t="s">
        <v>78</v>
      </c>
      <c r="BM614" s="276" t="s">
        <v>559</v>
      </c>
      <c r="BO614" s="204"/>
      <c r="BP614" s="204">
        <f>VLOOKUP(BM614,$A$681:$F$2354,6,FALSE)</f>
        <v>298</v>
      </c>
      <c r="BQ614" s="203" t="s">
        <v>67</v>
      </c>
      <c r="BR614" s="10">
        <f>BP614*1.2</f>
        <v>357.59999999999997</v>
      </c>
      <c r="BS614" s="10"/>
      <c r="BT614" s="267"/>
      <c r="BU614" s="203" t="s">
        <v>78</v>
      </c>
      <c r="BV614" s="276" t="s">
        <v>1263</v>
      </c>
      <c r="BX614" s="204"/>
      <c r="BY614" s="204">
        <f>VLOOKUP(BV614,$A$681:$F$2354,6,FALSE)</f>
        <v>432</v>
      </c>
      <c r="BZ614" s="203" t="s">
        <v>67</v>
      </c>
      <c r="CA614" s="10">
        <f>BY614*1.2</f>
        <v>518.4</v>
      </c>
      <c r="CB614" s="10"/>
      <c r="CC614" s="267"/>
      <c r="CD614" s="203" t="s">
        <v>78</v>
      </c>
      <c r="CE614" s="276" t="s">
        <v>455</v>
      </c>
      <c r="CG614" s="204"/>
      <c r="CH614" s="204">
        <f>VLOOKUP(CE614,$A$681:$F$2354,6,FALSE)</f>
        <v>410</v>
      </c>
      <c r="CI614" s="203" t="s">
        <v>67</v>
      </c>
      <c r="CJ614" s="10">
        <f>CH614*1.2</f>
        <v>492</v>
      </c>
      <c r="CK614" s="10"/>
      <c r="CL614" s="267"/>
      <c r="CM614" s="203" t="s">
        <v>78</v>
      </c>
      <c r="CN614" s="276" t="s">
        <v>1247</v>
      </c>
      <c r="CP614" s="204"/>
      <c r="CQ614" s="204">
        <f>VLOOKUP(CN614,$A$681:$F$2354,6,FALSE)</f>
        <v>101</v>
      </c>
      <c r="CR614" s="203" t="s">
        <v>67</v>
      </c>
      <c r="CS614" s="10">
        <f>CQ614*1.2</f>
        <v>121.19999999999999</v>
      </c>
      <c r="CT614" s="10"/>
      <c r="CU614" s="267"/>
      <c r="CV614" s="203" t="s">
        <v>78</v>
      </c>
      <c r="CW614" s="276" t="s">
        <v>2289</v>
      </c>
      <c r="CY614" s="204"/>
      <c r="CZ614" s="204">
        <f>VLOOKUP(CW614,$A$681:$F$2354,6,FALSE)</f>
        <v>375</v>
      </c>
      <c r="DA614" s="203" t="s">
        <v>67</v>
      </c>
      <c r="DB614" s="10">
        <f>CZ614*1.2</f>
        <v>450</v>
      </c>
      <c r="DC614" s="10"/>
      <c r="DD614" s="267"/>
      <c r="DE614" s="203" t="s">
        <v>78</v>
      </c>
      <c r="DF614" s="276" t="s">
        <v>422</v>
      </c>
      <c r="DH614" s="204"/>
      <c r="DI614" s="204">
        <f>VLOOKUP(DF614,$A$681:$F$2354,6,FALSE)</f>
        <v>288</v>
      </c>
      <c r="DJ614" s="203" t="s">
        <v>67</v>
      </c>
      <c r="DK614" s="10">
        <f>DI614*1.2</f>
        <v>345.59999999999997</v>
      </c>
      <c r="DL614" s="10"/>
      <c r="DM614" s="267"/>
      <c r="DN614" s="203" t="s">
        <v>78</v>
      </c>
      <c r="DO614" s="276" t="s">
        <v>423</v>
      </c>
      <c r="DQ614" s="204"/>
      <c r="DR614" s="204">
        <f>VLOOKUP(DO614,$A$681:$F$2354,6,FALSE)</f>
        <v>201</v>
      </c>
      <c r="DS614" s="203" t="s">
        <v>67</v>
      </c>
      <c r="DT614" s="10">
        <f>DR614*1.2</f>
        <v>241.2</v>
      </c>
      <c r="DU614" s="10"/>
      <c r="DV614" s="267"/>
      <c r="DW614" s="203" t="s">
        <v>78</v>
      </c>
      <c r="DX614" s="278" t="s">
        <v>183</v>
      </c>
      <c r="DZ614" s="204"/>
      <c r="EA614" s="204" t="e">
        <f>VLOOKUP(DX614,$A$681:$F$2354,6,FALSE)</f>
        <v>#N/A</v>
      </c>
      <c r="EB614" s="203" t="s">
        <v>67</v>
      </c>
      <c r="EC614" s="10" t="e">
        <f>EA614*1.2</f>
        <v>#N/A</v>
      </c>
      <c r="ED614" s="10"/>
      <c r="EE614" s="267"/>
      <c r="EF614" s="203" t="s">
        <v>78</v>
      </c>
      <c r="EG614" s="276" t="s">
        <v>455</v>
      </c>
      <c r="EI614" s="204"/>
      <c r="EJ614" s="204">
        <f>VLOOKUP(EG614,$A$681:$F$2354,6,FALSE)</f>
        <v>410</v>
      </c>
      <c r="EK614" s="203" t="s">
        <v>67</v>
      </c>
      <c r="EL614" s="10">
        <f>EJ614*1.2</f>
        <v>492</v>
      </c>
      <c r="EM614" s="10"/>
      <c r="EN614" s="267"/>
      <c r="EO614" s="203" t="s">
        <v>78</v>
      </c>
      <c r="EP614" s="276" t="s">
        <v>529</v>
      </c>
      <c r="ER614" s="204"/>
      <c r="ES614" s="204">
        <f>VLOOKUP(EP614,$A$681:$F$2354,6,FALSE)</f>
        <v>107</v>
      </c>
      <c r="ET614" s="203" t="s">
        <v>67</v>
      </c>
      <c r="EU614" s="10">
        <f>ES614*1.2</f>
        <v>128.4</v>
      </c>
      <c r="EV614" s="10"/>
      <c r="EW614" s="267"/>
      <c r="EX614" s="203" t="s">
        <v>78</v>
      </c>
      <c r="EY614" s="276" t="s">
        <v>507</v>
      </c>
      <c r="FA614" s="204"/>
      <c r="FB614" s="204">
        <f>VLOOKUP(EY614,$A$681:$F$2354,6,FALSE)</f>
        <v>264</v>
      </c>
      <c r="FC614" s="203" t="s">
        <v>67</v>
      </c>
      <c r="FD614" s="10">
        <f>FB614*1.2</f>
        <v>316.8</v>
      </c>
      <c r="FE614" s="10"/>
      <c r="FF614" s="267"/>
      <c r="FG614" s="203" t="s">
        <v>78</v>
      </c>
      <c r="FH614" s="421" t="s">
        <v>1247</v>
      </c>
      <c r="FJ614" s="204"/>
      <c r="FK614" s="204">
        <f>VLOOKUP(FH614,$A$681:$F$2354,6,FALSE)</f>
        <v>101</v>
      </c>
      <c r="FL614" s="203" t="s">
        <v>67</v>
      </c>
      <c r="FM614" s="10">
        <f>FK614*1.2</f>
        <v>121.19999999999999</v>
      </c>
      <c r="FN614" s="10"/>
      <c r="FO614" s="267"/>
      <c r="FP614" s="203" t="s">
        <v>78</v>
      </c>
      <c r="FQ614" s="276" t="s">
        <v>1263</v>
      </c>
      <c r="FS614" s="204"/>
      <c r="FT614" s="204">
        <f>VLOOKUP(FQ614,$A$681:$F$2354,6,FALSE)</f>
        <v>432</v>
      </c>
      <c r="FU614" s="203" t="s">
        <v>67</v>
      </c>
      <c r="FV614" s="10">
        <f>FT614*1.2</f>
        <v>518.4</v>
      </c>
      <c r="FW614" s="10"/>
      <c r="FX614" s="267"/>
      <c r="FY614" s="203" t="s">
        <v>78</v>
      </c>
      <c r="FZ614" s="276" t="s">
        <v>1263</v>
      </c>
      <c r="GB614" s="204"/>
      <c r="GC614" s="204">
        <f>VLOOKUP(FZ614,$A$681:$F$2354,6,FALSE)</f>
        <v>432</v>
      </c>
      <c r="GD614" s="203" t="s">
        <v>67</v>
      </c>
      <c r="GE614" s="10">
        <f>GC614*1.2</f>
        <v>518.4</v>
      </c>
      <c r="GF614" s="10"/>
      <c r="GG614" s="267"/>
      <c r="GH614" s="203" t="s">
        <v>78</v>
      </c>
      <c r="GI614" s="276" t="s">
        <v>422</v>
      </c>
      <c r="GK614" s="204"/>
      <c r="GL614" s="204">
        <f>VLOOKUP(GI614,$A$681:$F$2354,6,FALSE)</f>
        <v>288</v>
      </c>
      <c r="GM614" s="203" t="s">
        <v>67</v>
      </c>
      <c r="GN614" s="10">
        <f>GL614*1.2</f>
        <v>345.59999999999997</v>
      </c>
      <c r="GO614" s="10"/>
      <c r="GP614" s="267"/>
      <c r="GQ614" s="203" t="s">
        <v>78</v>
      </c>
      <c r="GR614" s="276" t="s">
        <v>559</v>
      </c>
      <c r="GT614" s="204"/>
      <c r="GU614" s="204">
        <f>VLOOKUP(GR614,$A$681:$F$2354,6,FALSE)</f>
        <v>298</v>
      </c>
      <c r="GV614" s="203" t="s">
        <v>67</v>
      </c>
      <c r="GW614" s="10">
        <f>GU614*1.2</f>
        <v>357.59999999999997</v>
      </c>
      <c r="GX614" s="10"/>
      <c r="GY614" s="267"/>
      <c r="GZ614" s="203" t="s">
        <v>78</v>
      </c>
      <c r="HA614" s="276" t="s">
        <v>1247</v>
      </c>
      <c r="HC614" s="204"/>
      <c r="HD614" s="204">
        <f>VLOOKUP(HA614,$A$681:$F$2354,6,FALSE)</f>
        <v>101</v>
      </c>
      <c r="HE614" s="203" t="s">
        <v>67</v>
      </c>
      <c r="HF614" s="10">
        <f>HD614*1.2</f>
        <v>121.19999999999999</v>
      </c>
      <c r="HG614" s="10"/>
      <c r="HH614" s="267"/>
      <c r="HI614" s="203" t="s">
        <v>78</v>
      </c>
      <c r="HJ614" s="276" t="s">
        <v>421</v>
      </c>
      <c r="HL614" s="204"/>
      <c r="HM614" s="204">
        <f>VLOOKUP(HJ614,$A$681:$F$2354,6,FALSE)</f>
        <v>406</v>
      </c>
      <c r="HN614" s="203" t="s">
        <v>67</v>
      </c>
      <c r="HO614" s="10">
        <f>HM614*1.2</f>
        <v>487.2</v>
      </c>
      <c r="HP614" s="10"/>
      <c r="HQ614" s="267"/>
      <c r="HR614" s="203" t="s">
        <v>78</v>
      </c>
      <c r="HS614" s="276" t="s">
        <v>581</v>
      </c>
      <c r="HU614" s="204"/>
      <c r="HV614" s="204">
        <f>VLOOKUP(HS614,$A$681:$F$2354,6,FALSE)</f>
        <v>74</v>
      </c>
      <c r="HW614" s="203" t="s">
        <v>67</v>
      </c>
      <c r="HX614" s="10">
        <f>HV614*1.2</f>
        <v>88.8</v>
      </c>
      <c r="HY614" s="10"/>
      <c r="HZ614" s="267"/>
      <c r="IA614" s="203" t="s">
        <v>78</v>
      </c>
      <c r="IB614" s="285" t="s">
        <v>183</v>
      </c>
      <c r="ID614" s="204"/>
      <c r="IE614" s="204" t="e">
        <f>VLOOKUP(IB614,$A$681:$F$2354,6,FALSE)</f>
        <v>#N/A</v>
      </c>
      <c r="IF614" s="203" t="s">
        <v>67</v>
      </c>
      <c r="IG614" s="10" t="e">
        <f>IE614*1.2</f>
        <v>#N/A</v>
      </c>
      <c r="IH614" s="10"/>
      <c r="II614" s="267"/>
      <c r="IJ614" s="203" t="s">
        <v>78</v>
      </c>
      <c r="IK614" s="276" t="s">
        <v>2289</v>
      </c>
      <c r="IM614" s="204"/>
      <c r="IN614" s="204">
        <f>VLOOKUP(IK614,$A$681:$F$2354,6,FALSE)</f>
        <v>375</v>
      </c>
      <c r="IO614" s="203" t="s">
        <v>67</v>
      </c>
      <c r="IP614" s="10">
        <f>IN614*1.2</f>
        <v>450</v>
      </c>
      <c r="IQ614" s="10"/>
      <c r="IR614" s="267"/>
      <c r="IS614" s="203" t="s">
        <v>78</v>
      </c>
      <c r="IT614" s="276" t="s">
        <v>507</v>
      </c>
      <c r="IV614" s="204"/>
      <c r="IW614" s="204">
        <f>VLOOKUP(IT614,$A$681:$F$2354,6,FALSE)</f>
        <v>264</v>
      </c>
      <c r="IX614" s="203" t="s">
        <v>67</v>
      </c>
      <c r="IY614" s="10">
        <f>IW614*1.2</f>
        <v>316.8</v>
      </c>
      <c r="IZ614" s="10"/>
      <c r="JA614" s="267"/>
      <c r="JB614" s="203" t="s">
        <v>78</v>
      </c>
      <c r="JC614" s="276" t="s">
        <v>1247</v>
      </c>
      <c r="JE614" s="204"/>
      <c r="JF614" s="204">
        <f>VLOOKUP(JC614,$A$681:$F$2354,6,FALSE)</f>
        <v>101</v>
      </c>
      <c r="JG614" s="203" t="s">
        <v>67</v>
      </c>
      <c r="JH614" s="10">
        <f>JF614*1.2</f>
        <v>121.19999999999999</v>
      </c>
      <c r="JI614" s="10"/>
      <c r="JJ614" s="267"/>
      <c r="JK614" s="203" t="s">
        <v>78</v>
      </c>
      <c r="JL614" s="276" t="s">
        <v>996</v>
      </c>
      <c r="JN614" s="204"/>
      <c r="JO614" s="204">
        <f>VLOOKUP(JL614,$A$681:$F$2354,6,FALSE)</f>
        <v>5</v>
      </c>
      <c r="JP614" s="203" t="s">
        <v>67</v>
      </c>
      <c r="JQ614" s="10">
        <f>JO614*1.2</f>
        <v>6</v>
      </c>
      <c r="JR614" s="10"/>
      <c r="JS614" s="267"/>
      <c r="JT614" s="203" t="s">
        <v>78</v>
      </c>
      <c r="JU614" s="276" t="s">
        <v>2289</v>
      </c>
      <c r="JW614" s="204"/>
      <c r="JX614" s="204">
        <f>VLOOKUP(JU614,$A$681:$F$2354,6,FALSE)</f>
        <v>375</v>
      </c>
      <c r="JY614" s="203" t="s">
        <v>67</v>
      </c>
      <c r="JZ614" s="10">
        <f>JX614*1.2</f>
        <v>450</v>
      </c>
      <c r="KA614" s="10"/>
      <c r="KB614" s="267"/>
      <c r="KC614" s="203" t="s">
        <v>78</v>
      </c>
      <c r="KD614" s="276" t="s">
        <v>1263</v>
      </c>
      <c r="KF614" s="204"/>
      <c r="KG614" s="204">
        <f>VLOOKUP(KD614,$A$681:$F$2354,6,FALSE)</f>
        <v>432</v>
      </c>
      <c r="KH614" s="203" t="s">
        <v>67</v>
      </c>
      <c r="KI614" s="10">
        <f>KG614*1.2</f>
        <v>518.4</v>
      </c>
      <c r="KJ614" s="10"/>
      <c r="KK614" s="267"/>
      <c r="KL614" s="203" t="s">
        <v>78</v>
      </c>
      <c r="KM614" s="276" t="s">
        <v>996</v>
      </c>
      <c r="KO614" s="204"/>
      <c r="KP614" s="204">
        <f>VLOOKUP(KM614,$A$681:$F$2354,6,FALSE)</f>
        <v>5</v>
      </c>
      <c r="KQ614" s="203" t="s">
        <v>67</v>
      </c>
      <c r="KR614" s="10">
        <f>KP614*1.2</f>
        <v>6</v>
      </c>
      <c r="KS614" s="10"/>
      <c r="KT614" s="267"/>
      <c r="KU614" s="203" t="s">
        <v>78</v>
      </c>
      <c r="KV614" s="276" t="s">
        <v>640</v>
      </c>
      <c r="KX614" s="204"/>
      <c r="KY614" s="204">
        <f>VLOOKUP(KV614,$A$681:$F$2354,6,FALSE)</f>
        <v>203</v>
      </c>
      <c r="KZ614" s="203" t="s">
        <v>67</v>
      </c>
      <c r="LA614" s="10">
        <f>KY614*1.2</f>
        <v>243.6</v>
      </c>
      <c r="LB614" s="10"/>
      <c r="LC614" s="267"/>
      <c r="LD614" s="203" t="s">
        <v>78</v>
      </c>
      <c r="LE614" s="276" t="s">
        <v>712</v>
      </c>
      <c r="LG614" s="204"/>
      <c r="LH614" s="204">
        <f>VLOOKUP(LE614,$A$681:$F$2354,6,FALSE)</f>
        <v>25</v>
      </c>
      <c r="LI614" s="203" t="s">
        <v>67</v>
      </c>
      <c r="LJ614" s="10">
        <f>LH614*1.2</f>
        <v>30</v>
      </c>
      <c r="LK614" s="10"/>
      <c r="LL614" s="267"/>
      <c r="LM614" s="203" t="s">
        <v>78</v>
      </c>
      <c r="LN614" s="276" t="s">
        <v>455</v>
      </c>
      <c r="LP614" s="204"/>
      <c r="LQ614" s="204">
        <f>VLOOKUP(LN614,$A$681:$F$2354,6,FALSE)</f>
        <v>410</v>
      </c>
      <c r="LR614" s="203" t="s">
        <v>67</v>
      </c>
      <c r="LS614" s="10">
        <f>LQ614*1.2</f>
        <v>492</v>
      </c>
      <c r="LT614" s="10"/>
      <c r="LU614" s="267"/>
      <c r="LV614" s="203" t="s">
        <v>78</v>
      </c>
      <c r="LW614" s="276" t="s">
        <v>423</v>
      </c>
      <c r="LY614" s="204"/>
      <c r="LZ614" s="204">
        <f>VLOOKUP(LW614,$A$681:$F$2354,6,FALSE)</f>
        <v>201</v>
      </c>
      <c r="MA614" s="203" t="s">
        <v>67</v>
      </c>
      <c r="MB614" s="10">
        <f>LZ614*1.2</f>
        <v>241.2</v>
      </c>
      <c r="MC614" s="10"/>
      <c r="MD614" s="267"/>
      <c r="ME614" s="203" t="s">
        <v>78</v>
      </c>
      <c r="MF614" s="276" t="s">
        <v>640</v>
      </c>
      <c r="MH614" s="204"/>
      <c r="MI614" s="204">
        <f>VLOOKUP(MF614,$A$681:$F$2354,6,FALSE)</f>
        <v>203</v>
      </c>
      <c r="MJ614" s="203" t="s">
        <v>67</v>
      </c>
      <c r="MK614" s="10">
        <f>MI614*1.2</f>
        <v>243.6</v>
      </c>
      <c r="ML614" s="10"/>
      <c r="MM614" s="267"/>
      <c r="MN614" s="203" t="s">
        <v>78</v>
      </c>
      <c r="MO614" s="276" t="s">
        <v>465</v>
      </c>
      <c r="MQ614" s="204"/>
      <c r="MR614" s="204">
        <f>VLOOKUP(MO614,$A$681:$F$2354,6,FALSE)</f>
        <v>275</v>
      </c>
      <c r="MS614" s="203" t="s">
        <v>67</v>
      </c>
      <c r="MT614" s="10">
        <f>MR614*1.2</f>
        <v>330</v>
      </c>
      <c r="MU614" s="10"/>
      <c r="MV614" s="267"/>
      <c r="MW614" s="203" t="s">
        <v>78</v>
      </c>
      <c r="MX614" s="276" t="s">
        <v>455</v>
      </c>
      <c r="MZ614" s="204"/>
      <c r="NA614" s="204">
        <f>VLOOKUP(MX614,$A$681:$F$2354,6,FALSE)</f>
        <v>410</v>
      </c>
      <c r="NB614" s="203" t="s">
        <v>67</v>
      </c>
      <c r="NC614" s="10">
        <f>NA614*1.2</f>
        <v>492</v>
      </c>
      <c r="ND614" s="10"/>
      <c r="NE614" s="267"/>
      <c r="NF614" s="203" t="s">
        <v>78</v>
      </c>
      <c r="NG614" s="276" t="s">
        <v>640</v>
      </c>
      <c r="NI614" s="204"/>
      <c r="NJ614" s="204">
        <f>VLOOKUP(NG614,$A$681:$F$2354,6,FALSE)</f>
        <v>203</v>
      </c>
      <c r="NK614" s="203" t="s">
        <v>67</v>
      </c>
      <c r="NL614" s="10">
        <f>NJ614*1.2</f>
        <v>243.6</v>
      </c>
      <c r="NM614" s="10"/>
      <c r="NN614" s="267"/>
      <c r="NO614" s="203" t="s">
        <v>78</v>
      </c>
      <c r="NP614" s="424" t="s">
        <v>431</v>
      </c>
      <c r="NR614" s="204"/>
      <c r="NS614" s="204">
        <f>VLOOKUP(NP614,$A$681:$F$2354,6,FALSE)</f>
        <v>0</v>
      </c>
      <c r="NT614" s="203" t="s">
        <v>67</v>
      </c>
      <c r="NU614" s="10">
        <f>NS614*1.2</f>
        <v>0</v>
      </c>
      <c r="NV614" s="10"/>
      <c r="NW614" s="267"/>
      <c r="NX614" s="203" t="s">
        <v>78</v>
      </c>
      <c r="NY614" s="276" t="s">
        <v>518</v>
      </c>
      <c r="OA614" s="204"/>
      <c r="OB614" s="204">
        <f>VLOOKUP(NY614,$A$681:$F$2354,6,FALSE)</f>
        <v>311</v>
      </c>
      <c r="OC614" s="203" t="s">
        <v>67</v>
      </c>
      <c r="OD614" s="10">
        <f>OB614*1.2</f>
        <v>373.2</v>
      </c>
      <c r="OE614" s="10"/>
      <c r="OF614" s="267"/>
      <c r="OG614" s="203" t="s">
        <v>78</v>
      </c>
      <c r="OH614" s="276" t="s">
        <v>1247</v>
      </c>
      <c r="OJ614" s="204"/>
      <c r="OK614" s="204">
        <f>VLOOKUP(OH614,$A$681:$F$2354,6,FALSE)</f>
        <v>101</v>
      </c>
      <c r="OL614" s="203" t="s">
        <v>67</v>
      </c>
      <c r="OM614" s="10">
        <f>OK614*1.2</f>
        <v>121.19999999999999</v>
      </c>
      <c r="ON614" s="10"/>
      <c r="OO614" s="267"/>
      <c r="OP614" s="203" t="s">
        <v>78</v>
      </c>
      <c r="OQ614" s="424" t="s">
        <v>712</v>
      </c>
      <c r="OS614" s="204"/>
      <c r="OT614" s="204">
        <f>VLOOKUP(OQ614,$A$681:$F$2354,6,FALSE)</f>
        <v>25</v>
      </c>
      <c r="OU614" s="203" t="s">
        <v>67</v>
      </c>
      <c r="OV614" s="10">
        <f>OT614*1.2</f>
        <v>30</v>
      </c>
      <c r="OW614" s="10"/>
      <c r="OX614" s="267"/>
      <c r="OY614" s="203" t="s">
        <v>78</v>
      </c>
      <c r="OZ614" s="428" t="s">
        <v>518</v>
      </c>
      <c r="PB614" s="204"/>
      <c r="PC614" s="204">
        <f>VLOOKUP(OZ614,$A$681:$F$2354,6,FALSE)</f>
        <v>311</v>
      </c>
      <c r="PD614" s="203" t="s">
        <v>67</v>
      </c>
      <c r="PE614" s="10">
        <f>PC614*1.2</f>
        <v>373.2</v>
      </c>
      <c r="PF614" s="10"/>
      <c r="PG614" s="267"/>
      <c r="PH614" s="203" t="s">
        <v>78</v>
      </c>
      <c r="PI614" s="276" t="s">
        <v>507</v>
      </c>
      <c r="PK614" s="204"/>
      <c r="PL614" s="204">
        <f>VLOOKUP(PI614,$A$681:$F$2354,6,FALSE)</f>
        <v>264</v>
      </c>
      <c r="PM614" s="203" t="s">
        <v>67</v>
      </c>
      <c r="PN614" s="10">
        <f>PL614*1.2</f>
        <v>316.8</v>
      </c>
      <c r="PO614" s="10"/>
      <c r="PP614" s="267"/>
      <c r="PQ614" s="203" t="s">
        <v>78</v>
      </c>
      <c r="PR614" s="276" t="s">
        <v>183</v>
      </c>
      <c r="PT614" s="204"/>
      <c r="PU614" s="204" t="e">
        <f>VLOOKUP(PR614,$A$681:$F$2354,6,FALSE)</f>
        <v>#N/A</v>
      </c>
      <c r="PV614" s="203" t="s">
        <v>67</v>
      </c>
      <c r="PW614" s="10" t="e">
        <f>PU614*1.2</f>
        <v>#N/A</v>
      </c>
      <c r="PX614" s="10"/>
      <c r="PY614" s="267"/>
      <c r="PZ614" s="203" t="s">
        <v>78</v>
      </c>
      <c r="QA614" s="276" t="s">
        <v>581</v>
      </c>
      <c r="QC614" s="204"/>
      <c r="QD614" s="204">
        <f>VLOOKUP(QA614,$A$681:$F$2354,6,FALSE)</f>
        <v>74</v>
      </c>
      <c r="QE614" s="203" t="s">
        <v>67</v>
      </c>
      <c r="QF614" s="10">
        <f>QD614*1.2</f>
        <v>88.8</v>
      </c>
      <c r="QG614" s="10"/>
      <c r="QH614" s="267"/>
      <c r="QI614" s="203" t="s">
        <v>78</v>
      </c>
      <c r="QJ614" s="276" t="s">
        <v>640</v>
      </c>
      <c r="QL614" s="204"/>
      <c r="QM614" s="204">
        <f>VLOOKUP(QJ614,$A$681:$F$2354,6,FALSE)</f>
        <v>203</v>
      </c>
      <c r="QN614" s="203" t="s">
        <v>67</v>
      </c>
      <c r="QO614" s="10">
        <f>QM614*1.2</f>
        <v>243.6</v>
      </c>
      <c r="QP614" s="10"/>
      <c r="QQ614" s="267"/>
      <c r="QR614" s="203" t="s">
        <v>78</v>
      </c>
      <c r="QS614" s="276" t="s">
        <v>2289</v>
      </c>
      <c r="QU614" s="204"/>
      <c r="QV614" s="204">
        <f>VLOOKUP(QS614,$A$681:$F$2354,6,FALSE)</f>
        <v>375</v>
      </c>
      <c r="QW614" s="203" t="s">
        <v>67</v>
      </c>
      <c r="QX614" s="10">
        <f>QV614*1.2</f>
        <v>450</v>
      </c>
      <c r="QY614" s="10"/>
      <c r="QZ614" s="267"/>
      <c r="RA614" s="203" t="s">
        <v>78</v>
      </c>
      <c r="RB614" s="276" t="s">
        <v>559</v>
      </c>
      <c r="RD614" s="204"/>
      <c r="RE614" s="204">
        <f>VLOOKUP(RB614,$A$681:$F$2354,6,FALSE)</f>
        <v>298</v>
      </c>
      <c r="RF614" s="203" t="s">
        <v>67</v>
      </c>
      <c r="RG614" s="10">
        <f>RE614*1.2</f>
        <v>357.59999999999997</v>
      </c>
      <c r="RH614" s="10"/>
      <c r="RI614" s="267"/>
      <c r="RJ614" s="203" t="s">
        <v>78</v>
      </c>
      <c r="RK614" s="278" t="s">
        <v>183</v>
      </c>
      <c r="RM614" s="204"/>
      <c r="RN614" s="204" t="e">
        <f>VLOOKUP(RK614,$A$681:$F$2354,6,FALSE)</f>
        <v>#N/A</v>
      </c>
      <c r="RO614" s="203" t="s">
        <v>67</v>
      </c>
      <c r="RP614" s="10" t="e">
        <f>RN614*1.2</f>
        <v>#N/A</v>
      </c>
      <c r="RQ614" s="10"/>
      <c r="RR614" s="267"/>
      <c r="RS614" s="203" t="s">
        <v>78</v>
      </c>
      <c r="RT614" s="276" t="s">
        <v>518</v>
      </c>
      <c r="RV614" s="204"/>
      <c r="RW614" s="204">
        <f>VLOOKUP(RT614,$A$681:$F$2354,6,FALSE)</f>
        <v>311</v>
      </c>
      <c r="RX614" s="203" t="s">
        <v>67</v>
      </c>
      <c r="RY614" s="10">
        <f>RW614*1.2</f>
        <v>373.2</v>
      </c>
      <c r="RZ614" s="10"/>
      <c r="SA614" s="273"/>
      <c r="SB614" s="203" t="s">
        <v>78</v>
      </c>
      <c r="SC614" s="276" t="s">
        <v>447</v>
      </c>
      <c r="SE614" s="204"/>
      <c r="SF614" s="204">
        <f>VLOOKUP(SC614,$A$681:$F$2354,6,FALSE)</f>
        <v>0</v>
      </c>
      <c r="SG614" s="203" t="s">
        <v>67</v>
      </c>
      <c r="SH614" s="10">
        <f>SF614*1.2</f>
        <v>0</v>
      </c>
      <c r="SI614" s="10"/>
      <c r="SJ614" s="273"/>
      <c r="SK614" s="203" t="s">
        <v>78</v>
      </c>
      <c r="SL614" s="276" t="s">
        <v>559</v>
      </c>
      <c r="SN614" s="204"/>
      <c r="SO614" s="204">
        <f>VLOOKUP(SL614,$A$681:$F$2354,6,FALSE)</f>
        <v>298</v>
      </c>
      <c r="SP614" s="203" t="s">
        <v>67</v>
      </c>
      <c r="SQ614" s="10">
        <f>SO614*1.2</f>
        <v>357.59999999999997</v>
      </c>
      <c r="SR614" s="10"/>
      <c r="SS614" s="273"/>
      <c r="ST614" s="203" t="s">
        <v>78</v>
      </c>
      <c r="SU614" s="276" t="s">
        <v>996</v>
      </c>
      <c r="SW614" s="204"/>
      <c r="SX614" s="204">
        <f>VLOOKUP(SU614,$A$681:$F$2354,6,FALSE)</f>
        <v>5</v>
      </c>
      <c r="SY614" s="203" t="s">
        <v>67</v>
      </c>
      <c r="SZ614" s="10">
        <f>SX614*1.2</f>
        <v>6</v>
      </c>
      <c r="TA614" s="10"/>
      <c r="TB614" s="273"/>
      <c r="TC614" s="203" t="s">
        <v>78</v>
      </c>
      <c r="TD614" s="428" t="s">
        <v>1247</v>
      </c>
      <c r="TF614" s="204"/>
      <c r="TG614" s="204">
        <f>VLOOKUP(TD614,$A$681:$F$2354,6,FALSE)</f>
        <v>101</v>
      </c>
      <c r="TH614" s="203" t="s">
        <v>67</v>
      </c>
      <c r="TI614" s="10">
        <f>TG614*1.2</f>
        <v>121.19999999999999</v>
      </c>
      <c r="TK614" s="273"/>
      <c r="TL614" s="203" t="s">
        <v>78</v>
      </c>
      <c r="TM614" s="276" t="s">
        <v>462</v>
      </c>
      <c r="TO614" s="204"/>
      <c r="TP614" s="204">
        <f>VLOOKUP(TM614,$A$681:$F$2354,6,FALSE)</f>
        <v>188</v>
      </c>
      <c r="TQ614" s="203" t="s">
        <v>67</v>
      </c>
      <c r="TR614" s="10">
        <f>TP614*1.2</f>
        <v>225.6</v>
      </c>
      <c r="TS614" s="10"/>
      <c r="TT614" s="273"/>
      <c r="TU614" s="203" t="s">
        <v>78</v>
      </c>
      <c r="TV614" s="276" t="s">
        <v>640</v>
      </c>
      <c r="TX614" s="204"/>
      <c r="TY614" s="204">
        <f>VLOOKUP(TV614,$A$681:$F$2354,6,FALSE)</f>
        <v>203</v>
      </c>
      <c r="TZ614" s="203" t="s">
        <v>67</v>
      </c>
      <c r="UA614" s="10">
        <f>TY614*1.2</f>
        <v>243.6</v>
      </c>
      <c r="UB614" s="10"/>
      <c r="UC614" s="273"/>
      <c r="UD614" s="203" t="s">
        <v>78</v>
      </c>
      <c r="UE614" s="285" t="s">
        <v>183</v>
      </c>
      <c r="UG614" s="204"/>
      <c r="UH614" s="204" t="e">
        <f>VLOOKUP(UE614,$A$681:$F$2354,6,FALSE)</f>
        <v>#N/A</v>
      </c>
      <c r="UI614" s="203" t="s">
        <v>67</v>
      </c>
      <c r="UJ614" s="10" t="e">
        <f>UH614*1.2</f>
        <v>#N/A</v>
      </c>
      <c r="UK614" s="10"/>
      <c r="UL614" s="273"/>
      <c r="UM614" s="203" t="s">
        <v>78</v>
      </c>
      <c r="UN614" s="276" t="s">
        <v>1263</v>
      </c>
      <c r="UP614" s="204"/>
      <c r="UQ614" s="204">
        <f>VLOOKUP(UN614,$A$681:$F$2354,6,FALSE)</f>
        <v>432</v>
      </c>
      <c r="UR614" s="203" t="s">
        <v>67</v>
      </c>
      <c r="US614" s="10">
        <f>UQ614*1.2</f>
        <v>518.4</v>
      </c>
      <c r="UT614" s="10"/>
      <c r="UU614" s="273"/>
      <c r="UV614" s="203" t="s">
        <v>78</v>
      </c>
      <c r="UW614" s="276" t="s">
        <v>455</v>
      </c>
      <c r="UY614" s="204"/>
      <c r="UZ614" s="204">
        <f>VLOOKUP(UW614,$A$681:$F$2354,6,FALSE)</f>
        <v>410</v>
      </c>
      <c r="VA614" s="203" t="s">
        <v>67</v>
      </c>
      <c r="VB614" s="10">
        <f>UZ614*1.2</f>
        <v>492</v>
      </c>
      <c r="VC614" s="10"/>
      <c r="VD614" s="273"/>
      <c r="VE614" s="203" t="s">
        <v>78</v>
      </c>
      <c r="VF614" s="276" t="s">
        <v>422</v>
      </c>
      <c r="VH614" s="204"/>
      <c r="VI614" s="204">
        <f>VLOOKUP(VF614,$A$681:$F$2354,6,FALSE)</f>
        <v>288</v>
      </c>
      <c r="VJ614" s="203" t="s">
        <v>67</v>
      </c>
      <c r="VK614" s="10">
        <f>VI614*1.2</f>
        <v>345.59999999999997</v>
      </c>
      <c r="VL614" s="10"/>
      <c r="VM614" s="273"/>
      <c r="VN614" s="203" t="s">
        <v>78</v>
      </c>
      <c r="VO614" s="276" t="s">
        <v>604</v>
      </c>
      <c r="VQ614" s="204"/>
      <c r="VR614" s="204">
        <f>VLOOKUP(VO614,$A$681:$F$2354,6,FALSE)</f>
        <v>329</v>
      </c>
      <c r="VS614" s="203" t="s">
        <v>67</v>
      </c>
      <c r="VT614" s="10">
        <f>VR614*1.2</f>
        <v>394.8</v>
      </c>
      <c r="VU614" s="10"/>
      <c r="VV614" s="273"/>
      <c r="VW614" s="203" t="s">
        <v>78</v>
      </c>
      <c r="VX614" s="278" t="s">
        <v>183</v>
      </c>
      <c r="VZ614" s="204"/>
      <c r="WA614" s="204" t="e">
        <f>VLOOKUP(VX614,$A$681:$F$2354,6,FALSE)</f>
        <v>#N/A</v>
      </c>
      <c r="WB614" s="203" t="s">
        <v>67</v>
      </c>
      <c r="WC614" s="10" t="e">
        <f>WA614*1.2</f>
        <v>#N/A</v>
      </c>
      <c r="WE614" s="273"/>
      <c r="WF614" s="203" t="s">
        <v>78</v>
      </c>
      <c r="WG614" s="276" t="s">
        <v>581</v>
      </c>
      <c r="WI614" s="204"/>
      <c r="WJ614" s="204">
        <f>VLOOKUP(WG614,$A$681:$F$2354,6,FALSE)</f>
        <v>74</v>
      </c>
      <c r="WK614" s="203" t="s">
        <v>67</v>
      </c>
      <c r="WL614" s="10">
        <f>WJ614*1.2</f>
        <v>88.8</v>
      </c>
      <c r="WN614" s="273"/>
      <c r="WO614" s="203" t="s">
        <v>78</v>
      </c>
      <c r="WP614" s="278" t="s">
        <v>183</v>
      </c>
      <c r="WQ614" s="204"/>
      <c r="WR614" s="204"/>
      <c r="WS614" s="204" t="e">
        <f>VLOOKUP(WP614,$A$681:$F$2354,6,FALSE)</f>
        <v>#N/A</v>
      </c>
      <c r="WT614" s="203" t="s">
        <v>67</v>
      </c>
      <c r="WU614" s="10" t="e">
        <f>WS614*1.2</f>
        <v>#N/A</v>
      </c>
      <c r="WV614" s="10"/>
      <c r="WW614" s="273"/>
      <c r="WX614" s="203" t="s">
        <v>78</v>
      </c>
      <c r="WY614" s="278" t="s">
        <v>183</v>
      </c>
      <c r="XA614" s="204"/>
      <c r="XB614" s="204" t="e">
        <f>VLOOKUP(WY614,$A$681:$F$2354,6,FALSE)</f>
        <v>#N/A</v>
      </c>
      <c r="XC614" s="203" t="s">
        <v>67</v>
      </c>
      <c r="XD614" s="10" t="e">
        <f>XB614*1.2</f>
        <v>#N/A</v>
      </c>
      <c r="XF614" s="273"/>
      <c r="XG614" s="203" t="s">
        <v>78</v>
      </c>
      <c r="XH614" s="276" t="s">
        <v>462</v>
      </c>
      <c r="XJ614" s="204"/>
      <c r="XK614" s="204">
        <f>VLOOKUP(XH614,$A$681:$F$2354,6,FALSE)</f>
        <v>188</v>
      </c>
      <c r="XL614" s="203" t="s">
        <v>67</v>
      </c>
      <c r="XM614" s="10">
        <f>XK614*1.2</f>
        <v>225.6</v>
      </c>
      <c r="XO614" s="273"/>
      <c r="XP614" s="203" t="s">
        <v>78</v>
      </c>
      <c r="XQ614" s="276" t="s">
        <v>1263</v>
      </c>
      <c r="XS614" s="204"/>
      <c r="XT614" s="204">
        <f>VLOOKUP(XQ614,$A$681:$F$2354,6,FALSE)</f>
        <v>432</v>
      </c>
      <c r="XU614" s="203" t="s">
        <v>67</v>
      </c>
      <c r="XV614" s="10">
        <f>XT614*1.2</f>
        <v>518.4</v>
      </c>
      <c r="XW614" s="10"/>
      <c r="XX614" s="273"/>
      <c r="XY614" s="203" t="s">
        <v>78</v>
      </c>
      <c r="XZ614" s="276" t="s">
        <v>1263</v>
      </c>
      <c r="YB614" s="204"/>
      <c r="YC614" s="204">
        <f>VLOOKUP(XZ614,$A$681:$F$2354,6,FALSE)</f>
        <v>432</v>
      </c>
      <c r="YD614" s="203" t="s">
        <v>67</v>
      </c>
      <c r="YE614" s="10">
        <f>YC614*1.2</f>
        <v>518.4</v>
      </c>
      <c r="YG614" s="273"/>
      <c r="YH614" s="203" t="s">
        <v>78</v>
      </c>
      <c r="YI614" s="278" t="s">
        <v>183</v>
      </c>
      <c r="YK614" s="204"/>
      <c r="YL614" s="204" t="e">
        <f>VLOOKUP(YI614,$A$681:$F$2354,6,FALSE)</f>
        <v>#N/A</v>
      </c>
      <c r="YM614" s="203" t="s">
        <v>67</v>
      </c>
      <c r="YN614" s="10" t="e">
        <f>YL614*1.2</f>
        <v>#N/A</v>
      </c>
      <c r="YO614" s="10"/>
      <c r="YP614" s="273"/>
      <c r="YQ614" s="203" t="s">
        <v>78</v>
      </c>
      <c r="YR614" s="278" t="s">
        <v>183</v>
      </c>
      <c r="YT614" s="204"/>
      <c r="YU614" s="204" t="e">
        <f>VLOOKUP(YR614,$A$681:$F$2354,6,FALSE)</f>
        <v>#N/A</v>
      </c>
      <c r="YV614" s="203" t="s">
        <v>67</v>
      </c>
      <c r="YW614" s="10" t="e">
        <f>YU614*1.2</f>
        <v>#N/A</v>
      </c>
      <c r="YY614" s="273"/>
      <c r="YZ614" s="203" t="s">
        <v>78</v>
      </c>
      <c r="ZA614" s="428" t="s">
        <v>1263</v>
      </c>
      <c r="ZC614" s="204"/>
      <c r="ZD614" s="204">
        <f>VLOOKUP(ZA614,$A$681:$F$2354,6,FALSE)</f>
        <v>432</v>
      </c>
      <c r="ZE614" s="203" t="s">
        <v>67</v>
      </c>
      <c r="ZF614" s="10">
        <f>ZD614*1.2</f>
        <v>518.4</v>
      </c>
      <c r="ZH614" s="273"/>
      <c r="ZI614" s="203" t="s">
        <v>78</v>
      </c>
      <c r="ZJ614" s="276" t="s">
        <v>518</v>
      </c>
      <c r="ZL614" s="204"/>
      <c r="ZM614" s="204">
        <f>VLOOKUP(ZJ614,$A$681:$F$2354,6,FALSE)</f>
        <v>311</v>
      </c>
      <c r="ZN614" s="203" t="s">
        <v>67</v>
      </c>
      <c r="ZO614" s="10">
        <f>ZM614*1.2</f>
        <v>373.2</v>
      </c>
      <c r="ZQ614" s="273"/>
      <c r="ZR614" s="203" t="s">
        <v>78</v>
      </c>
      <c r="ZS614" s="276" t="s">
        <v>421</v>
      </c>
      <c r="ZU614" s="204"/>
      <c r="ZV614" s="204">
        <f>VLOOKUP(ZS614,$A$681:$F$2354,6,FALSE)</f>
        <v>406</v>
      </c>
      <c r="ZW614" s="203" t="s">
        <v>67</v>
      </c>
      <c r="ZX614" s="10">
        <f>ZV614*1.2</f>
        <v>487.2</v>
      </c>
      <c r="ZY614" s="10"/>
      <c r="ZZ614" s="273"/>
      <c r="AAA614" s="203" t="s">
        <v>78</v>
      </c>
      <c r="AAB614" s="276" t="s">
        <v>604</v>
      </c>
      <c r="AAD614" s="204"/>
      <c r="AAE614" s="204">
        <f>VLOOKUP(AAB614,$A$681:$F$2354,6,FALSE)</f>
        <v>329</v>
      </c>
      <c r="AAF614" s="203" t="s">
        <v>67</v>
      </c>
      <c r="AAG614" s="10">
        <f>AAE614*1.2</f>
        <v>394.8</v>
      </c>
      <c r="AAH614" s="10"/>
      <c r="AAI614" s="273"/>
      <c r="AAJ614" s="203" t="s">
        <v>78</v>
      </c>
      <c r="AAK614" s="276" t="s">
        <v>422</v>
      </c>
      <c r="AAM614" s="204"/>
      <c r="AAN614" s="204">
        <f>VLOOKUP(AAK614,$A$681:$F$2354,6,FALSE)</f>
        <v>288</v>
      </c>
      <c r="AAO614" s="203" t="s">
        <v>67</v>
      </c>
      <c r="AAP614" s="10">
        <f>AAN614*1.2</f>
        <v>345.59999999999997</v>
      </c>
      <c r="AAQ614" s="10"/>
      <c r="AAR614" s="273"/>
      <c r="AAS614" s="203" t="s">
        <v>78</v>
      </c>
      <c r="AAT614" s="276" t="s">
        <v>507</v>
      </c>
      <c r="AAV614" s="204"/>
      <c r="AAW614" s="204">
        <f>VLOOKUP(AAT614,$A$681:$F$2354,6,FALSE)</f>
        <v>264</v>
      </c>
      <c r="AAX614" s="203" t="s">
        <v>67</v>
      </c>
      <c r="AAY614" s="10">
        <f>AAW614*1.2</f>
        <v>316.8</v>
      </c>
      <c r="AAZ614" s="10"/>
      <c r="ABA614" s="273"/>
      <c r="ABB614" s="203" t="s">
        <v>78</v>
      </c>
      <c r="ABC614" s="278" t="s">
        <v>183</v>
      </c>
      <c r="ABE614" s="204"/>
      <c r="ABF614" s="204" t="e">
        <f>VLOOKUP(ABC614,$A$681:$F$2354,6,FALSE)</f>
        <v>#N/A</v>
      </c>
      <c r="ABG614" s="203" t="s">
        <v>67</v>
      </c>
      <c r="ABH614" s="10" t="e">
        <f>ABF614*1.2</f>
        <v>#N/A</v>
      </c>
      <c r="ABI614" s="10"/>
      <c r="ABJ614" s="273"/>
      <c r="ABK614" s="203" t="s">
        <v>78</v>
      </c>
      <c r="ABL614" s="276" t="s">
        <v>462</v>
      </c>
      <c r="ABN614" s="204"/>
      <c r="ABO614" s="204">
        <f>VLOOKUP(ABL614,$A$681:$F$2354,6,FALSE)</f>
        <v>188</v>
      </c>
      <c r="ABP614" s="203" t="s">
        <v>67</v>
      </c>
      <c r="ABQ614" s="10">
        <f>ABO614*1.2</f>
        <v>225.6</v>
      </c>
      <c r="ABR614" s="10"/>
      <c r="ABS614" s="273"/>
      <c r="ABT614" s="203" t="s">
        <v>78</v>
      </c>
      <c r="ABU614" s="276" t="s">
        <v>421</v>
      </c>
      <c r="ABW614" s="204"/>
      <c r="ABX614" s="204">
        <f>VLOOKUP(ABU614,$A$681:$F$2354,6,FALSE)</f>
        <v>406</v>
      </c>
      <c r="ABY614" s="203" t="s">
        <v>67</v>
      </c>
      <c r="ABZ614" s="10">
        <f>ABX614*1.2</f>
        <v>487.2</v>
      </c>
      <c r="ACA614" s="10"/>
      <c r="ACB614" s="273"/>
      <c r="ACC614" s="203" t="s">
        <v>78</v>
      </c>
      <c r="ACD614" s="278" t="s">
        <v>183</v>
      </c>
      <c r="ACF614" s="204"/>
      <c r="ACG614" s="204" t="e">
        <f>VLOOKUP(ACD614,$A$681:$F$2354,6,FALSE)</f>
        <v>#N/A</v>
      </c>
      <c r="ACH614" s="203" t="s">
        <v>67</v>
      </c>
      <c r="ACI614" s="10" t="e">
        <f>ACG614*1.2</f>
        <v>#N/A</v>
      </c>
      <c r="ACJ614" s="10"/>
      <c r="ACK614" s="273"/>
      <c r="ACL614" s="203" t="s">
        <v>78</v>
      </c>
      <c r="ACM614" s="278" t="s">
        <v>183</v>
      </c>
      <c r="ACO614" s="204"/>
      <c r="ACP614" s="204" t="e">
        <f>VLOOKUP(ACM614,$A$681:$F$2354,6,FALSE)</f>
        <v>#N/A</v>
      </c>
      <c r="ACQ614" s="203" t="s">
        <v>67</v>
      </c>
      <c r="ACR614" s="10" t="e">
        <f>ACP614*1.2</f>
        <v>#N/A</v>
      </c>
      <c r="ACS614" s="10"/>
      <c r="ACT614" s="273"/>
      <c r="ACU614" s="203" t="s">
        <v>78</v>
      </c>
      <c r="ACV614" s="278" t="s">
        <v>183</v>
      </c>
      <c r="ACX614" s="204"/>
      <c r="ACY614" s="204" t="e">
        <f>VLOOKUP(ACV614,$A$681:$F$2354,6,FALSE)</f>
        <v>#N/A</v>
      </c>
      <c r="ACZ614" s="203" t="s">
        <v>67</v>
      </c>
      <c r="ADA614" s="10" t="e">
        <f>ACY614*1.2</f>
        <v>#N/A</v>
      </c>
      <c r="ADB614" s="10"/>
      <c r="ADC614" s="273"/>
      <c r="ADD614" s="203" t="s">
        <v>78</v>
      </c>
      <c r="ADE614" s="278" t="s">
        <v>183</v>
      </c>
      <c r="ADG614" s="204"/>
      <c r="ADH614" s="204" t="e">
        <f>VLOOKUP(ADE614,$A$681:$F$2354,6,FALSE)</f>
        <v>#N/A</v>
      </c>
      <c r="ADI614" s="203" t="s">
        <v>67</v>
      </c>
      <c r="ADJ614" s="10" t="e">
        <f>ADH614*1.2</f>
        <v>#N/A</v>
      </c>
      <c r="ADL614" s="273"/>
      <c r="ADM614" s="203" t="s">
        <v>78</v>
      </c>
      <c r="ADN614" s="278" t="s">
        <v>183</v>
      </c>
      <c r="ADP614" s="204"/>
      <c r="ADQ614" s="204" t="e">
        <f>VLOOKUP(ADN614,$A$681:$F$2354,6,FALSE)</f>
        <v>#N/A</v>
      </c>
      <c r="ADR614" s="203" t="s">
        <v>67</v>
      </c>
      <c r="ADS614" s="10" t="e">
        <f>ADQ614*1.2</f>
        <v>#N/A</v>
      </c>
      <c r="ADT614" s="10"/>
      <c r="ADU614" s="273"/>
      <c r="ADV614" s="203" t="s">
        <v>78</v>
      </c>
      <c r="ADW614" s="278" t="s">
        <v>183</v>
      </c>
      <c r="ADY614" s="204"/>
      <c r="ADZ614" s="204" t="e">
        <f>VLOOKUP(ADW614,$A$681:$F$2354,6,FALSE)</f>
        <v>#N/A</v>
      </c>
      <c r="AEA614" s="203" t="s">
        <v>67</v>
      </c>
      <c r="AEB614" s="10" t="e">
        <f>ADZ614*1.2</f>
        <v>#N/A</v>
      </c>
      <c r="AED614" s="273"/>
      <c r="AEE614" s="203" t="s">
        <v>78</v>
      </c>
      <c r="AEF614" s="278" t="s">
        <v>183</v>
      </c>
      <c r="AEH614" s="204"/>
      <c r="AEI614" s="204" t="e">
        <f>VLOOKUP(AEF614,$A$681:$F$2354,6,FALSE)</f>
        <v>#N/A</v>
      </c>
      <c r="AEJ614" s="203" t="s">
        <v>67</v>
      </c>
      <c r="AEK614" s="10" t="e">
        <f>AEI614*1.2</f>
        <v>#N/A</v>
      </c>
      <c r="AEM614" s="273"/>
      <c r="AEN614" s="203" t="s">
        <v>78</v>
      </c>
      <c r="AEO614" s="278" t="s">
        <v>183</v>
      </c>
      <c r="AEQ614" s="204"/>
      <c r="AER614" s="204" t="e">
        <f>VLOOKUP(AEO614,$A$681:$F$2354,6,FALSE)</f>
        <v>#N/A</v>
      </c>
      <c r="AES614" s="203" t="s">
        <v>67</v>
      </c>
      <c r="AET614" s="10" t="e">
        <f>AER614*1.2</f>
        <v>#N/A</v>
      </c>
      <c r="AEV614" s="273"/>
      <c r="AEW614" s="203" t="s">
        <v>78</v>
      </c>
      <c r="AEX614" s="278" t="s">
        <v>183</v>
      </c>
      <c r="AEZ614" s="204"/>
      <c r="AFA614" s="204" t="e">
        <f>VLOOKUP(AEX614,$A$681:$F$2354,6,FALSE)</f>
        <v>#N/A</v>
      </c>
      <c r="AFB614" s="203" t="s">
        <v>67</v>
      </c>
      <c r="AFC614" s="10" t="e">
        <f>AFA614*1.2</f>
        <v>#N/A</v>
      </c>
      <c r="AFD614" s="10"/>
      <c r="AFE614" s="273"/>
      <c r="AFF614" s="203" t="s">
        <v>78</v>
      </c>
      <c r="AFG614" s="278" t="s">
        <v>183</v>
      </c>
      <c r="AFI614" s="204"/>
      <c r="AFJ614" s="204" t="e">
        <f>VLOOKUP(AFG614,$A$681:$F$2354,6,FALSE)</f>
        <v>#N/A</v>
      </c>
      <c r="AFK614" s="203" t="s">
        <v>67</v>
      </c>
      <c r="AFL614" s="10" t="e">
        <f>AFJ614*1.2</f>
        <v>#N/A</v>
      </c>
      <c r="AFM614" s="10"/>
      <c r="AFN614" s="273"/>
      <c r="AFO614" s="203" t="s">
        <v>78</v>
      </c>
      <c r="AFP614" s="278" t="s">
        <v>183</v>
      </c>
      <c r="AFR614" s="204"/>
      <c r="AFS614" s="204" t="e">
        <f>VLOOKUP(AFP614,$A$681:$F$2354,6,FALSE)</f>
        <v>#N/A</v>
      </c>
      <c r="AFT614" s="203" t="s">
        <v>67</v>
      </c>
      <c r="AFU614" s="10" t="e">
        <f>AFS614*1.2</f>
        <v>#N/A</v>
      </c>
      <c r="AFV614" s="10"/>
      <c r="AFW614" s="273"/>
      <c r="AFX614" s="203" t="s">
        <v>78</v>
      </c>
      <c r="AFY614" s="278" t="s">
        <v>183</v>
      </c>
      <c r="AGA614" s="204"/>
      <c r="AGB614" s="204" t="e">
        <f>VLOOKUP(AFY614,$A$681:$F$2354,6,FALSE)</f>
        <v>#N/A</v>
      </c>
      <c r="AGC614" s="203" t="s">
        <v>67</v>
      </c>
      <c r="AGD614" s="10" t="e">
        <f>AGB614*1.2</f>
        <v>#N/A</v>
      </c>
      <c r="AGE614" s="10"/>
      <c r="AGF614" s="273"/>
      <c r="AGG614" s="203" t="s">
        <v>78</v>
      </c>
      <c r="AGH614" s="278" t="s">
        <v>183</v>
      </c>
      <c r="AGJ614" s="204"/>
      <c r="AGK614" s="204" t="e">
        <f>VLOOKUP(AGH614,$A$681:$F$2354,6,FALSE)</f>
        <v>#N/A</v>
      </c>
      <c r="AGL614" s="203" t="s">
        <v>67</v>
      </c>
      <c r="AGM614" s="10" t="e">
        <f>AGK614*1.2</f>
        <v>#N/A</v>
      </c>
      <c r="AGN614" s="10"/>
      <c r="AGO614" s="273"/>
      <c r="AGP614" s="203" t="s">
        <v>78</v>
      </c>
      <c r="AGQ614" s="278" t="s">
        <v>183</v>
      </c>
      <c r="AGS614" s="204"/>
      <c r="AGT614" s="204" t="e">
        <f>VLOOKUP(AGQ614,$A$681:$F$2354,6,FALSE)</f>
        <v>#N/A</v>
      </c>
      <c r="AGU614" s="203" t="s">
        <v>67</v>
      </c>
      <c r="AGV614" s="10" t="e">
        <f>AGT614*1.2</f>
        <v>#N/A</v>
      </c>
      <c r="AGW614" s="10"/>
      <c r="AGX614" s="273"/>
      <c r="AGY614" s="203" t="s">
        <v>78</v>
      </c>
      <c r="AGZ614" s="276" t="s">
        <v>1263</v>
      </c>
      <c r="AHB614" s="204"/>
      <c r="AHC614" s="204">
        <f>VLOOKUP(AGZ614,$A$681:$F$2354,6,FALSE)</f>
        <v>432</v>
      </c>
      <c r="AHD614" s="203" t="s">
        <v>67</v>
      </c>
      <c r="AHE614" s="10">
        <f>AHC614*1.2</f>
        <v>518.4</v>
      </c>
      <c r="AHF614" s="10"/>
      <c r="AHG614" s="273"/>
      <c r="AHH614" s="203" t="s">
        <v>78</v>
      </c>
      <c r="AHI614" s="276" t="s">
        <v>423</v>
      </c>
      <c r="AHK614" s="204"/>
      <c r="AHL614" s="204">
        <f>VLOOKUP(AHI614,$A$681:$F$2354,6,FALSE)</f>
        <v>201</v>
      </c>
      <c r="AHM614" s="203" t="s">
        <v>67</v>
      </c>
      <c r="AHN614" s="10">
        <f>AHL614*1.2</f>
        <v>241.2</v>
      </c>
      <c r="AHO614" s="10"/>
      <c r="AHP614" s="273"/>
      <c r="AHQ614" s="203" t="s">
        <v>78</v>
      </c>
      <c r="AHR614" s="276" t="s">
        <v>447</v>
      </c>
      <c r="AHT614" s="204"/>
      <c r="AHU614" s="204">
        <f>VLOOKUP(AHR614,$A$681:$F$2354,6,FALSE)</f>
        <v>0</v>
      </c>
      <c r="AHV614" s="203" t="s">
        <v>67</v>
      </c>
      <c r="AHW614" s="10">
        <f>AHU614*1.2</f>
        <v>0</v>
      </c>
      <c r="AHX614" s="10"/>
      <c r="AHY614" s="273"/>
      <c r="AHZ614" s="203" t="s">
        <v>78</v>
      </c>
      <c r="AIA614" s="276" t="s">
        <v>462</v>
      </c>
      <c r="AIC614" s="204"/>
      <c r="AID614" s="204">
        <f>VLOOKUP(AIA614,$A$681:$F$2354,6,FALSE)</f>
        <v>188</v>
      </c>
      <c r="AIE614" s="203" t="s">
        <v>67</v>
      </c>
      <c r="AIF614" s="10">
        <f>AID614*1.2</f>
        <v>225.6</v>
      </c>
      <c r="AIG614" s="10"/>
      <c r="AIH614" s="273"/>
      <c r="AII614" s="203" t="s">
        <v>78</v>
      </c>
      <c r="AIJ614" s="276" t="s">
        <v>1263</v>
      </c>
      <c r="AIL614" s="204"/>
      <c r="AIM614" s="204">
        <f>VLOOKUP(AIJ614,$A$681:$F$2354,6,FALSE)</f>
        <v>432</v>
      </c>
      <c r="AIN614" s="203" t="s">
        <v>67</v>
      </c>
      <c r="AIO614" s="10">
        <f>AIM614*1.2</f>
        <v>518.4</v>
      </c>
      <c r="AIP614" s="10"/>
      <c r="AIQ614" s="273"/>
      <c r="AIR614" s="203" t="s">
        <v>78</v>
      </c>
      <c r="AIS614" s="276" t="s">
        <v>2289</v>
      </c>
      <c r="AIU614" s="204"/>
      <c r="AIV614" s="204">
        <f>VLOOKUP(AIS614,$A$681:$F$2354,6,FALSE)</f>
        <v>375</v>
      </c>
      <c r="AIW614" s="203" t="s">
        <v>67</v>
      </c>
      <c r="AIX614" s="10">
        <f>AIV614*1.2</f>
        <v>450</v>
      </c>
      <c r="AIY614" s="10"/>
      <c r="AIZ614" s="273"/>
      <c r="AJA614" s="203" t="s">
        <v>78</v>
      </c>
      <c r="AJB614" s="276" t="s">
        <v>465</v>
      </c>
      <c r="AJD614" s="204"/>
      <c r="AJE614" s="204">
        <f>VLOOKUP(AJB614,$A$681:$F$2354,6,FALSE)</f>
        <v>275</v>
      </c>
      <c r="AJF614" s="203" t="s">
        <v>67</v>
      </c>
      <c r="AJG614" s="10">
        <f>AJE614*1.2</f>
        <v>330</v>
      </c>
      <c r="AJH614" s="10"/>
      <c r="AJI614" s="273"/>
      <c r="AJJ614" s="203" t="s">
        <v>78</v>
      </c>
      <c r="AJK614" s="276" t="s">
        <v>447</v>
      </c>
      <c r="AJM614" s="204"/>
      <c r="AJN614" s="204">
        <f>VLOOKUP(AJK614,$A$681:$F$2354,6,FALSE)</f>
        <v>0</v>
      </c>
      <c r="AJO614" s="203" t="s">
        <v>67</v>
      </c>
      <c r="AJP614" s="10">
        <f>AJN614*1.2</f>
        <v>0</v>
      </c>
      <c r="AJQ614" s="10"/>
      <c r="AJR614" s="273"/>
      <c r="AJS614" s="203" t="s">
        <v>78</v>
      </c>
      <c r="AJT614" s="431" t="s">
        <v>465</v>
      </c>
      <c r="AJV614" s="204"/>
      <c r="AJW614" s="204">
        <f>VLOOKUP(AJT614,$A$681:$F$2354,6,FALSE)</f>
        <v>275</v>
      </c>
      <c r="AJX614" s="203" t="s">
        <v>67</v>
      </c>
      <c r="AJY614" s="10">
        <f>AJW614*1.2</f>
        <v>330</v>
      </c>
      <c r="AJZ614" s="10"/>
      <c r="AKA614" s="273"/>
      <c r="AKB614" s="203" t="s">
        <v>78</v>
      </c>
      <c r="AKC614" s="276" t="s">
        <v>421</v>
      </c>
      <c r="AKE614" s="204"/>
      <c r="AKF614" s="204">
        <f>VLOOKUP(AKC614,$A$681:$F$2354,6,FALSE)</f>
        <v>406</v>
      </c>
      <c r="AKG614" s="203" t="s">
        <v>67</v>
      </c>
      <c r="AKH614" s="10">
        <f>AKF614*1.2</f>
        <v>487.2</v>
      </c>
      <c r="AKI614" s="10"/>
      <c r="AKJ614" s="273"/>
      <c r="AKK614" s="203" t="s">
        <v>78</v>
      </c>
      <c r="AKL614" s="276" t="s">
        <v>422</v>
      </c>
      <c r="AKN614" s="204"/>
      <c r="AKO614" s="204">
        <f>VLOOKUP(AKL614,$A$681:$F$2354,6,FALSE)</f>
        <v>288</v>
      </c>
      <c r="AKP614" s="203" t="s">
        <v>67</v>
      </c>
      <c r="AKQ614" s="10">
        <f>AKO614*1.2</f>
        <v>345.59999999999997</v>
      </c>
      <c r="AKR614" s="10"/>
      <c r="AKS614" s="273"/>
      <c r="AKT614" s="203" t="s">
        <v>78</v>
      </c>
      <c r="AKU614" s="276" t="s">
        <v>447</v>
      </c>
      <c r="AKW614" s="204"/>
      <c r="AKX614" s="204">
        <f>VLOOKUP(AKU614,$A$681:$F$2354,6,FALSE)</f>
        <v>0</v>
      </c>
      <c r="AKY614" s="203" t="s">
        <v>67</v>
      </c>
      <c r="AKZ614" s="10">
        <f>AKX614*1.2</f>
        <v>0</v>
      </c>
      <c r="ALA614" s="10"/>
      <c r="ALB614" s="273"/>
      <c r="ALC614" s="203" t="s">
        <v>78</v>
      </c>
      <c r="ALD614" s="276" t="s">
        <v>529</v>
      </c>
      <c r="ALF614" s="204"/>
      <c r="ALG614" s="204">
        <f>VLOOKUP(ALD614,$A$681:$F$2354,6,FALSE)</f>
        <v>107</v>
      </c>
      <c r="ALH614" s="203" t="s">
        <v>67</v>
      </c>
      <c r="ALI614" s="10">
        <f>ALG614*1.2</f>
        <v>128.4</v>
      </c>
      <c r="ALJ614" s="10"/>
      <c r="ALK614" s="273"/>
      <c r="ALL614" s="203" t="s">
        <v>78</v>
      </c>
      <c r="ALM614" s="276" t="s">
        <v>640</v>
      </c>
      <c r="ALO614" s="204"/>
      <c r="ALP614" s="204">
        <f>VLOOKUP(ALM614,$A$681:$F$2354,6,FALSE)</f>
        <v>203</v>
      </c>
      <c r="ALQ614" s="203" t="s">
        <v>67</v>
      </c>
      <c r="ALR614" s="10">
        <f>ALP614*1.2</f>
        <v>243.6</v>
      </c>
      <c r="ALS614" s="10"/>
      <c r="ALT614" s="273"/>
      <c r="ALU614" s="203" t="s">
        <v>78</v>
      </c>
      <c r="ALV614" s="276" t="s">
        <v>455</v>
      </c>
      <c r="ALX614" s="204"/>
      <c r="ALY614" s="204">
        <f>VLOOKUP(ALV614,$A$681:$F$2354,6,FALSE)</f>
        <v>410</v>
      </c>
      <c r="ALZ614" s="203" t="s">
        <v>67</v>
      </c>
      <c r="AMA614" s="10">
        <f>ALY614*1.2</f>
        <v>492</v>
      </c>
      <c r="AMB614" s="10"/>
      <c r="AMC614" s="273"/>
      <c r="AMD614" s="203" t="s">
        <v>78</v>
      </c>
      <c r="AME614" s="276" t="s">
        <v>518</v>
      </c>
      <c r="AMG614" s="204"/>
      <c r="AMH614" s="204">
        <f>VLOOKUP(AME614,$A$681:$F$2354,6,FALSE)</f>
        <v>311</v>
      </c>
      <c r="AMI614" s="203" t="s">
        <v>67</v>
      </c>
      <c r="AMJ614" s="10">
        <f>AMH614*1.2</f>
        <v>373.2</v>
      </c>
      <c r="AMK614" s="10"/>
      <c r="AML614" s="273"/>
      <c r="AMM614" s="203" t="s">
        <v>78</v>
      </c>
      <c r="AMN614" s="276" t="s">
        <v>421</v>
      </c>
      <c r="AMP614" s="204"/>
      <c r="AMQ614" s="204">
        <f>VLOOKUP(AMN614,$A$681:$F$2354,6,FALSE)</f>
        <v>406</v>
      </c>
      <c r="AMR614" s="203" t="s">
        <v>67</v>
      </c>
      <c r="AMS614" s="10">
        <f>AMQ614*1.2</f>
        <v>487.2</v>
      </c>
      <c r="AMT614" s="10"/>
      <c r="AMU614" s="273"/>
      <c r="AMV614" s="203" t="s">
        <v>78</v>
      </c>
      <c r="AMW614" s="276" t="s">
        <v>1247</v>
      </c>
      <c r="AMY614" s="204"/>
      <c r="AMZ614" s="204">
        <f>VLOOKUP(AMW614,$A$681:$F$2354,6,FALSE)</f>
        <v>101</v>
      </c>
      <c r="ANA614" s="203" t="s">
        <v>67</v>
      </c>
      <c r="ANB614" s="10">
        <f>AMZ614*1.2</f>
        <v>121.19999999999999</v>
      </c>
      <c r="ANC614" s="10"/>
      <c r="AND614" s="273"/>
      <c r="ANE614" s="203" t="s">
        <v>78</v>
      </c>
      <c r="ANF614" s="276" t="s">
        <v>421</v>
      </c>
      <c r="ANH614" s="204"/>
      <c r="ANI614" s="204">
        <f>VLOOKUP(ANF614,$A$681:$F$2354,6,FALSE)</f>
        <v>406</v>
      </c>
      <c r="ANJ614" s="203" t="s">
        <v>67</v>
      </c>
      <c r="ANK614" s="10">
        <f>ANI614*1.2</f>
        <v>487.2</v>
      </c>
      <c r="ANL614" s="10"/>
      <c r="ANM614" s="273"/>
      <c r="ANN614" s="203" t="s">
        <v>78</v>
      </c>
      <c r="ANO614" s="276" t="s">
        <v>1263</v>
      </c>
      <c r="ANQ614" s="204"/>
      <c r="ANR614" s="204">
        <f>VLOOKUP(ANO614,$A$681:$F$2354,6,FALSE)</f>
        <v>432</v>
      </c>
      <c r="ANS614" s="203" t="s">
        <v>67</v>
      </c>
      <c r="ANT614" s="10">
        <f>ANR614*1.2</f>
        <v>518.4</v>
      </c>
      <c r="ANU614" s="10"/>
      <c r="ANV614" s="273"/>
      <c r="ANW614" s="203" t="s">
        <v>78</v>
      </c>
      <c r="ANX614" s="276" t="s">
        <v>581</v>
      </c>
      <c r="ANZ614" s="204"/>
      <c r="AOA614" s="204">
        <f>VLOOKUP(ANX614,$A$681:$F$2354,6,FALSE)</f>
        <v>74</v>
      </c>
      <c r="AOB614" s="203" t="s">
        <v>67</v>
      </c>
      <c r="AOC614" s="10">
        <f>AOA614*1.2</f>
        <v>88.8</v>
      </c>
      <c r="AOD614" s="10"/>
      <c r="AOE614" s="273"/>
      <c r="AOF614" s="203" t="s">
        <v>78</v>
      </c>
      <c r="AOG614" s="276" t="s">
        <v>465</v>
      </c>
      <c r="AOI614" s="204"/>
      <c r="AOJ614" s="204">
        <f>VLOOKUP(AOG614,$A$681:$F$2354,6,FALSE)</f>
        <v>275</v>
      </c>
      <c r="AOK614" s="203" t="s">
        <v>67</v>
      </c>
      <c r="AOL614" s="10">
        <f>AOJ614*1.2</f>
        <v>330</v>
      </c>
      <c r="AOM614" s="10"/>
      <c r="AON614" s="273"/>
      <c r="AOO614" s="203" t="s">
        <v>78</v>
      </c>
      <c r="AOP614" s="276" t="s">
        <v>465</v>
      </c>
      <c r="AOR614" s="204"/>
      <c r="AOS614" s="204">
        <f>VLOOKUP(AOP614,$A$681:$F$2354,6,FALSE)</f>
        <v>275</v>
      </c>
      <c r="AOT614" s="203" t="s">
        <v>67</v>
      </c>
      <c r="AOU614" s="10">
        <f>AOS614*1.2</f>
        <v>330</v>
      </c>
      <c r="AOV614" s="10"/>
      <c r="AOW614" s="273"/>
      <c r="AOX614" s="203" t="s">
        <v>78</v>
      </c>
      <c r="AOY614" s="276" t="s">
        <v>1247</v>
      </c>
      <c r="APA614" s="204"/>
      <c r="APB614" s="204">
        <f>VLOOKUP(AOY614,$A$681:$F$2354,6,FALSE)</f>
        <v>101</v>
      </c>
      <c r="APC614" s="203" t="s">
        <v>67</v>
      </c>
      <c r="APD614" s="10">
        <f>APB614*1.2</f>
        <v>121.19999999999999</v>
      </c>
      <c r="APE614" s="10"/>
      <c r="APF614" s="273"/>
      <c r="APG614" s="203" t="s">
        <v>78</v>
      </c>
      <c r="APH614" s="276" t="s">
        <v>518</v>
      </c>
      <c r="APJ614" s="204"/>
      <c r="APK614" s="204">
        <f>VLOOKUP(APH614,$A$681:$F$2354,6,FALSE)</f>
        <v>311</v>
      </c>
      <c r="APL614" s="203" t="s">
        <v>67</v>
      </c>
      <c r="APM614" s="10">
        <f>APK614*1.2</f>
        <v>373.2</v>
      </c>
      <c r="APN614" s="10"/>
      <c r="APO614" s="273"/>
      <c r="APP614" s="203" t="s">
        <v>78</v>
      </c>
      <c r="APQ614" s="276" t="s">
        <v>1263</v>
      </c>
      <c r="APS614" s="204"/>
      <c r="APT614" s="204">
        <f>VLOOKUP(APQ614,$A$681:$F$2354,6,FALSE)</f>
        <v>432</v>
      </c>
      <c r="APU614" s="203" t="s">
        <v>67</v>
      </c>
      <c r="APV614" s="10">
        <f>APT614*1.2</f>
        <v>518.4</v>
      </c>
      <c r="APW614" s="10"/>
      <c r="APX614" s="273"/>
      <c r="APY614" s="203" t="s">
        <v>78</v>
      </c>
      <c r="APZ614" s="276" t="s">
        <v>1263</v>
      </c>
      <c r="AQB614" s="204"/>
      <c r="AQC614" s="204">
        <f>VLOOKUP(APZ614,$A$681:$F$2354,6,FALSE)</f>
        <v>432</v>
      </c>
      <c r="AQD614" s="203" t="s">
        <v>67</v>
      </c>
      <c r="AQE614" s="10">
        <f>AQC614*1.2</f>
        <v>518.4</v>
      </c>
      <c r="AQF614" s="10"/>
      <c r="AQG614" s="273"/>
    </row>
    <row r="615" spans="1:1125" s="14" customFormat="1" ht="15">
      <c r="A615" s="203" t="s">
        <v>79</v>
      </c>
      <c r="B615" s="276" t="s">
        <v>465</v>
      </c>
      <c r="D615" s="204"/>
      <c r="E615" s="204">
        <f>VLOOKUP(B615,$A$681:$F$2354,6,FALSE)</f>
        <v>275</v>
      </c>
      <c r="F615" s="203" t="s">
        <v>69</v>
      </c>
      <c r="G615" s="10">
        <f>E615*1.1</f>
        <v>302.5</v>
      </c>
      <c r="H615" s="10"/>
      <c r="I615" s="267"/>
      <c r="J615" s="203" t="s">
        <v>79</v>
      </c>
      <c r="K615" s="276" t="s">
        <v>462</v>
      </c>
      <c r="M615" s="204"/>
      <c r="N615" s="204">
        <f>VLOOKUP(K615,$A$681:$F$2354,6,FALSE)</f>
        <v>188</v>
      </c>
      <c r="O615" s="203" t="s">
        <v>69</v>
      </c>
      <c r="P615" s="10">
        <f>N615*1.1</f>
        <v>206.8</v>
      </c>
      <c r="Q615" s="10"/>
      <c r="R615" s="267"/>
      <c r="S615" s="203" t="s">
        <v>79</v>
      </c>
      <c r="T615" s="276" t="s">
        <v>2289</v>
      </c>
      <c r="V615" s="204"/>
      <c r="W615" s="204">
        <f>VLOOKUP(T615,$A$681:$F$2354,6,FALSE)</f>
        <v>375</v>
      </c>
      <c r="X615" s="203" t="s">
        <v>69</v>
      </c>
      <c r="Y615" s="10">
        <f>W615*1.1</f>
        <v>412.50000000000006</v>
      </c>
      <c r="Z615" s="10"/>
      <c r="AA615" s="267"/>
      <c r="AB615" s="203" t="s">
        <v>79</v>
      </c>
      <c r="AC615" s="276" t="s">
        <v>559</v>
      </c>
      <c r="AE615" s="204"/>
      <c r="AF615" s="204">
        <f>VLOOKUP(AC615,$A$681:$F$2354,6,FALSE)</f>
        <v>298</v>
      </c>
      <c r="AG615" s="203" t="s">
        <v>69</v>
      </c>
      <c r="AH615" s="10">
        <f>AF615*1.1</f>
        <v>327.8</v>
      </c>
      <c r="AI615" s="10"/>
      <c r="AJ615" s="267"/>
      <c r="AK615" s="203" t="s">
        <v>79</v>
      </c>
      <c r="AL615" s="276" t="s">
        <v>423</v>
      </c>
      <c r="AN615" s="204"/>
      <c r="AO615" s="204">
        <f>VLOOKUP(AL615,$A$681:$F$2354,6,FALSE)</f>
        <v>201</v>
      </c>
      <c r="AP615" s="203" t="s">
        <v>69</v>
      </c>
      <c r="AQ615" s="10">
        <f>AO615*1.1</f>
        <v>221.10000000000002</v>
      </c>
      <c r="AR615" s="10"/>
      <c r="AS615" s="267"/>
      <c r="AT615" s="203" t="s">
        <v>79</v>
      </c>
      <c r="AU615" s="276" t="s">
        <v>465</v>
      </c>
      <c r="AW615" s="204"/>
      <c r="AX615" s="204">
        <f>VLOOKUP(AU615,$A$681:$F$2354,6,FALSE)</f>
        <v>275</v>
      </c>
      <c r="AY615" s="203" t="s">
        <v>69</v>
      </c>
      <c r="AZ615" s="10">
        <f>AX615*1.1</f>
        <v>302.5</v>
      </c>
      <c r="BA615" s="10"/>
      <c r="BB615" s="267"/>
      <c r="BC615" s="203" t="s">
        <v>79</v>
      </c>
      <c r="BD615" s="276" t="s">
        <v>640</v>
      </c>
      <c r="BF615" s="204"/>
      <c r="BG615" s="204">
        <f>VLOOKUP(BD615,$A$681:$F$2354,6,FALSE)</f>
        <v>203</v>
      </c>
      <c r="BH615" s="203" t="s">
        <v>69</v>
      </c>
      <c r="BI615" s="10">
        <f>BG615*1.1</f>
        <v>223.3</v>
      </c>
      <c r="BJ615" s="10"/>
      <c r="BK615" s="267"/>
      <c r="BL615" s="203" t="s">
        <v>79</v>
      </c>
      <c r="BM615" s="276" t="s">
        <v>518</v>
      </c>
      <c r="BO615" s="204"/>
      <c r="BP615" s="204">
        <f>VLOOKUP(BM615,$A$681:$F$2354,6,FALSE)</f>
        <v>311</v>
      </c>
      <c r="BQ615" s="203" t="s">
        <v>69</v>
      </c>
      <c r="BR615" s="10">
        <f>BP615*1.1</f>
        <v>342.1</v>
      </c>
      <c r="BS615" s="10"/>
      <c r="BT615" s="267"/>
      <c r="BU615" s="203" t="s">
        <v>79</v>
      </c>
      <c r="BV615" s="276" t="s">
        <v>462</v>
      </c>
      <c r="BX615" s="204"/>
      <c r="BY615" s="204">
        <f>VLOOKUP(BV615,$A$681:$F$2354,6,FALSE)</f>
        <v>188</v>
      </c>
      <c r="BZ615" s="203" t="s">
        <v>69</v>
      </c>
      <c r="CA615" s="10">
        <f>BY615*1.1</f>
        <v>206.8</v>
      </c>
      <c r="CB615" s="10"/>
      <c r="CC615" s="267"/>
      <c r="CD615" s="203" t="s">
        <v>79</v>
      </c>
      <c r="CE615" s="276" t="s">
        <v>465</v>
      </c>
      <c r="CG615" s="204"/>
      <c r="CH615" s="204">
        <f>VLOOKUP(CE615,$A$681:$F$2354,6,FALSE)</f>
        <v>275</v>
      </c>
      <c r="CI615" s="203" t="s">
        <v>69</v>
      </c>
      <c r="CJ615" s="10">
        <f>CH615*1.1</f>
        <v>302.5</v>
      </c>
      <c r="CK615" s="10"/>
      <c r="CL615" s="267"/>
      <c r="CM615" s="203" t="s">
        <v>79</v>
      </c>
      <c r="CN615" s="276" t="s">
        <v>529</v>
      </c>
      <c r="CP615" s="204"/>
      <c r="CQ615" s="204">
        <f>VLOOKUP(CN615,$A$681:$F$2354,6,FALSE)</f>
        <v>107</v>
      </c>
      <c r="CR615" s="203" t="s">
        <v>69</v>
      </c>
      <c r="CS615" s="10">
        <f>CQ615*1.1</f>
        <v>117.7</v>
      </c>
      <c r="CT615" s="10"/>
      <c r="CU615" s="267"/>
      <c r="CV615" s="203" t="s">
        <v>79</v>
      </c>
      <c r="CW615" s="276" t="s">
        <v>640</v>
      </c>
      <c r="CY615" s="204"/>
      <c r="CZ615" s="204">
        <f>VLOOKUP(CW615,$A$681:$F$2354,6,FALSE)</f>
        <v>203</v>
      </c>
      <c r="DA615" s="203" t="s">
        <v>69</v>
      </c>
      <c r="DB615" s="10">
        <f>CZ615*1.1</f>
        <v>223.3</v>
      </c>
      <c r="DC615" s="10"/>
      <c r="DD615" s="267"/>
      <c r="DE615" s="203" t="s">
        <v>79</v>
      </c>
      <c r="DF615" s="276" t="s">
        <v>447</v>
      </c>
      <c r="DH615" s="204"/>
      <c r="DI615" s="204">
        <f>VLOOKUP(DF615,$A$681:$F$2354,6,FALSE)</f>
        <v>0</v>
      </c>
      <c r="DJ615" s="203" t="s">
        <v>69</v>
      </c>
      <c r="DK615" s="10">
        <f>DI615*1.1</f>
        <v>0</v>
      </c>
      <c r="DL615" s="10"/>
      <c r="DM615" s="267"/>
      <c r="DN615" s="203" t="s">
        <v>79</v>
      </c>
      <c r="DO615" s="276" t="s">
        <v>2289</v>
      </c>
      <c r="DQ615" s="204"/>
      <c r="DR615" s="204">
        <f>VLOOKUP(DO615,$A$681:$F$2354,6,FALSE)</f>
        <v>375</v>
      </c>
      <c r="DS615" s="203" t="s">
        <v>69</v>
      </c>
      <c r="DT615" s="10">
        <f>DR615*1.1</f>
        <v>412.50000000000006</v>
      </c>
      <c r="DU615" s="10"/>
      <c r="DV615" s="267"/>
      <c r="DW615" s="203" t="s">
        <v>79</v>
      </c>
      <c r="DX615" s="278" t="s">
        <v>183</v>
      </c>
      <c r="DZ615" s="204"/>
      <c r="EA615" s="204" t="e">
        <f>VLOOKUP(DX615,$A$681:$F$2354,6,FALSE)</f>
        <v>#N/A</v>
      </c>
      <c r="EB615" s="203" t="s">
        <v>69</v>
      </c>
      <c r="EC615" s="10" t="e">
        <f>EA615*1.1</f>
        <v>#N/A</v>
      </c>
      <c r="ED615" s="10"/>
      <c r="EE615" s="267"/>
      <c r="EF615" s="203" t="s">
        <v>79</v>
      </c>
      <c r="EG615" s="276" t="s">
        <v>1263</v>
      </c>
      <c r="EI615" s="204"/>
      <c r="EJ615" s="204">
        <f>VLOOKUP(EG615,$A$681:$F$2354,6,FALSE)</f>
        <v>432</v>
      </c>
      <c r="EK615" s="203" t="s">
        <v>69</v>
      </c>
      <c r="EL615" s="10">
        <f>EJ615*1.1</f>
        <v>475.20000000000005</v>
      </c>
      <c r="EM615" s="10"/>
      <c r="EN615" s="267"/>
      <c r="EO615" s="203" t="s">
        <v>79</v>
      </c>
      <c r="EP615" s="276" t="s">
        <v>422</v>
      </c>
      <c r="ER615" s="204"/>
      <c r="ES615" s="204">
        <f>VLOOKUP(EP615,$A$681:$F$2354,6,FALSE)</f>
        <v>288</v>
      </c>
      <c r="ET615" s="203" t="s">
        <v>69</v>
      </c>
      <c r="EU615" s="10">
        <f>ES615*1.1</f>
        <v>316.8</v>
      </c>
      <c r="EV615" s="10"/>
      <c r="EW615" s="267"/>
      <c r="EX615" s="203" t="s">
        <v>79</v>
      </c>
      <c r="EY615" s="276" t="s">
        <v>462</v>
      </c>
      <c r="FA615" s="204"/>
      <c r="FB615" s="204">
        <f>VLOOKUP(EY615,$A$681:$F$2354,6,FALSE)</f>
        <v>188</v>
      </c>
      <c r="FC615" s="203" t="s">
        <v>69</v>
      </c>
      <c r="FD615" s="10">
        <f>FB615*1.1</f>
        <v>206.8</v>
      </c>
      <c r="FE615" s="10"/>
      <c r="FF615" s="267"/>
      <c r="FG615" s="203" t="s">
        <v>79</v>
      </c>
      <c r="FH615" s="421" t="s">
        <v>2289</v>
      </c>
      <c r="FJ615" s="204"/>
      <c r="FK615" s="204">
        <f>VLOOKUP(FH615,$A$681:$F$2354,6,FALSE)</f>
        <v>375</v>
      </c>
      <c r="FL615" s="203" t="s">
        <v>69</v>
      </c>
      <c r="FM615" s="10">
        <f>FK615*1.1</f>
        <v>412.50000000000006</v>
      </c>
      <c r="FN615" s="10"/>
      <c r="FO615" s="267"/>
      <c r="FP615" s="203" t="s">
        <v>79</v>
      </c>
      <c r="FQ615" s="276" t="s">
        <v>518</v>
      </c>
      <c r="FS615" s="204"/>
      <c r="FT615" s="204">
        <f>VLOOKUP(FQ615,$A$681:$F$2354,6,FALSE)</f>
        <v>311</v>
      </c>
      <c r="FU615" s="203" t="s">
        <v>69</v>
      </c>
      <c r="FV615" s="10">
        <f>FT615*1.1</f>
        <v>342.1</v>
      </c>
      <c r="FW615" s="10"/>
      <c r="FX615" s="267"/>
      <c r="FY615" s="203" t="s">
        <v>79</v>
      </c>
      <c r="FZ615" s="276" t="s">
        <v>423</v>
      </c>
      <c r="GB615" s="204"/>
      <c r="GC615" s="204">
        <f>VLOOKUP(FZ615,$A$681:$F$2354,6,FALSE)</f>
        <v>201</v>
      </c>
      <c r="GD615" s="203" t="s">
        <v>69</v>
      </c>
      <c r="GE615" s="10">
        <f>GC615*1.1</f>
        <v>221.10000000000002</v>
      </c>
      <c r="GF615" s="10"/>
      <c r="GG615" s="267"/>
      <c r="GH615" s="203" t="s">
        <v>79</v>
      </c>
      <c r="GI615" s="276" t="s">
        <v>465</v>
      </c>
      <c r="GK615" s="204"/>
      <c r="GL615" s="204">
        <f>VLOOKUP(GI615,$A$681:$F$2354,6,FALSE)</f>
        <v>275</v>
      </c>
      <c r="GM615" s="203" t="s">
        <v>69</v>
      </c>
      <c r="GN615" s="10">
        <f>GL615*1.1</f>
        <v>302.5</v>
      </c>
      <c r="GO615" s="10"/>
      <c r="GP615" s="267"/>
      <c r="GQ615" s="203" t="s">
        <v>79</v>
      </c>
      <c r="GR615" s="276" t="s">
        <v>996</v>
      </c>
      <c r="GT615" s="204"/>
      <c r="GU615" s="204">
        <f>VLOOKUP(GR615,$A$681:$F$2354,6,FALSE)</f>
        <v>5</v>
      </c>
      <c r="GV615" s="203" t="s">
        <v>69</v>
      </c>
      <c r="GW615" s="10">
        <f>GU615*1.1</f>
        <v>5.5</v>
      </c>
      <c r="GX615" s="10"/>
      <c r="GY615" s="267"/>
      <c r="GZ615" s="203" t="s">
        <v>79</v>
      </c>
      <c r="HA615" s="276" t="s">
        <v>529</v>
      </c>
      <c r="HC615" s="204"/>
      <c r="HD615" s="204">
        <f>VLOOKUP(HA615,$A$681:$F$2354,6,FALSE)</f>
        <v>107</v>
      </c>
      <c r="HE615" s="203" t="s">
        <v>69</v>
      </c>
      <c r="HF615" s="10">
        <f>HD615*1.1</f>
        <v>117.7</v>
      </c>
      <c r="HG615" s="10"/>
      <c r="HH615" s="267"/>
      <c r="HI615" s="203" t="s">
        <v>79</v>
      </c>
      <c r="HJ615" s="276" t="s">
        <v>518</v>
      </c>
      <c r="HL615" s="204"/>
      <c r="HM615" s="204">
        <f>VLOOKUP(HJ615,$A$681:$F$2354,6,FALSE)</f>
        <v>311</v>
      </c>
      <c r="HN615" s="203" t="s">
        <v>69</v>
      </c>
      <c r="HO615" s="10">
        <f>HM615*1.1</f>
        <v>342.1</v>
      </c>
      <c r="HP615" s="10"/>
      <c r="HQ615" s="267"/>
      <c r="HR615" s="203" t="s">
        <v>79</v>
      </c>
      <c r="HS615" s="276" t="s">
        <v>462</v>
      </c>
      <c r="HU615" s="204"/>
      <c r="HV615" s="204">
        <f>VLOOKUP(HS615,$A$681:$F$2354,6,FALSE)</f>
        <v>188</v>
      </c>
      <c r="HW615" s="203" t="s">
        <v>69</v>
      </c>
      <c r="HX615" s="10">
        <f>HV615*1.1</f>
        <v>206.8</v>
      </c>
      <c r="HY615" s="10"/>
      <c r="HZ615" s="267"/>
      <c r="IA615" s="203" t="s">
        <v>79</v>
      </c>
      <c r="IB615" s="285" t="s">
        <v>183</v>
      </c>
      <c r="ID615" s="204"/>
      <c r="IE615" s="204" t="e">
        <f>VLOOKUP(IB615,$A$681:$F$2354,6,FALSE)</f>
        <v>#N/A</v>
      </c>
      <c r="IF615" s="203" t="s">
        <v>69</v>
      </c>
      <c r="IG615" s="10" t="e">
        <f>IE615*1.1</f>
        <v>#N/A</v>
      </c>
      <c r="IH615" s="10"/>
      <c r="II615" s="267"/>
      <c r="IJ615" s="203" t="s">
        <v>79</v>
      </c>
      <c r="IK615" s="276" t="s">
        <v>423</v>
      </c>
      <c r="IM615" s="204"/>
      <c r="IN615" s="204">
        <f>VLOOKUP(IK615,$A$681:$F$2354,6,FALSE)</f>
        <v>201</v>
      </c>
      <c r="IO615" s="203" t="s">
        <v>69</v>
      </c>
      <c r="IP615" s="10">
        <f>IN615*1.1</f>
        <v>221.10000000000002</v>
      </c>
      <c r="IQ615" s="10"/>
      <c r="IR615" s="267"/>
      <c r="IS615" s="203" t="s">
        <v>79</v>
      </c>
      <c r="IT615" s="276" t="s">
        <v>1247</v>
      </c>
      <c r="IV615" s="204"/>
      <c r="IW615" s="204">
        <f>VLOOKUP(IT615,$A$681:$F$2354,6,FALSE)</f>
        <v>101</v>
      </c>
      <c r="IX615" s="203" t="s">
        <v>69</v>
      </c>
      <c r="IY615" s="10">
        <f>IW615*1.1</f>
        <v>111.10000000000001</v>
      </c>
      <c r="IZ615" s="10"/>
      <c r="JA615" s="267"/>
      <c r="JB615" s="203" t="s">
        <v>79</v>
      </c>
      <c r="JC615" s="276" t="s">
        <v>507</v>
      </c>
      <c r="JE615" s="204"/>
      <c r="JF615" s="204">
        <f>VLOOKUP(JC615,$A$681:$F$2354,6,FALSE)</f>
        <v>264</v>
      </c>
      <c r="JG615" s="203" t="s">
        <v>69</v>
      </c>
      <c r="JH615" s="10">
        <f>JF615*1.1</f>
        <v>290.40000000000003</v>
      </c>
      <c r="JI615" s="10"/>
      <c r="JJ615" s="267"/>
      <c r="JK615" s="203" t="s">
        <v>79</v>
      </c>
      <c r="JL615" s="276" t="s">
        <v>465</v>
      </c>
      <c r="JN615" s="204"/>
      <c r="JO615" s="204">
        <f>VLOOKUP(JL615,$A$681:$F$2354,6,FALSE)</f>
        <v>275</v>
      </c>
      <c r="JP615" s="203" t="s">
        <v>69</v>
      </c>
      <c r="JQ615" s="10">
        <f>JO615*1.1</f>
        <v>302.5</v>
      </c>
      <c r="JR615" s="10"/>
      <c r="JS615" s="267"/>
      <c r="JT615" s="203" t="s">
        <v>79</v>
      </c>
      <c r="JU615" s="276" t="s">
        <v>996</v>
      </c>
      <c r="JW615" s="204"/>
      <c r="JX615" s="204">
        <f>VLOOKUP(JU615,$A$681:$F$2354,6,FALSE)</f>
        <v>5</v>
      </c>
      <c r="JY615" s="203" t="s">
        <v>69</v>
      </c>
      <c r="JZ615" s="10">
        <f>JX615*1.1</f>
        <v>5.5</v>
      </c>
      <c r="KA615" s="10"/>
      <c r="KB615" s="267"/>
      <c r="KC615" s="203" t="s">
        <v>79</v>
      </c>
      <c r="KD615" s="276" t="s">
        <v>465</v>
      </c>
      <c r="KF615" s="204"/>
      <c r="KG615" s="204">
        <f>VLOOKUP(KD615,$A$681:$F$2354,6,FALSE)</f>
        <v>275</v>
      </c>
      <c r="KH615" s="203" t="s">
        <v>69</v>
      </c>
      <c r="KI615" s="10">
        <f>KG615*1.1</f>
        <v>302.5</v>
      </c>
      <c r="KJ615" s="10"/>
      <c r="KK615" s="267"/>
      <c r="KL615" s="203" t="s">
        <v>79</v>
      </c>
      <c r="KM615" s="276" t="s">
        <v>712</v>
      </c>
      <c r="KO615" s="204"/>
      <c r="KP615" s="204">
        <f>VLOOKUP(KM615,$A$681:$F$2354,6,FALSE)</f>
        <v>25</v>
      </c>
      <c r="KQ615" s="203" t="s">
        <v>69</v>
      </c>
      <c r="KR615" s="10">
        <f>KP615*1.1</f>
        <v>27.500000000000004</v>
      </c>
      <c r="KS615" s="10"/>
      <c r="KT615" s="267"/>
      <c r="KU615" s="203" t="s">
        <v>79</v>
      </c>
      <c r="KV615" s="276" t="s">
        <v>462</v>
      </c>
      <c r="KX615" s="204"/>
      <c r="KY615" s="204">
        <f>VLOOKUP(KV615,$A$681:$F$2354,6,FALSE)</f>
        <v>188</v>
      </c>
      <c r="KZ615" s="203" t="s">
        <v>69</v>
      </c>
      <c r="LA615" s="10">
        <f>KY615*1.1</f>
        <v>206.8</v>
      </c>
      <c r="LB615" s="10"/>
      <c r="LC615" s="267"/>
      <c r="LD615" s="203" t="s">
        <v>79</v>
      </c>
      <c r="LE615" s="276" t="s">
        <v>1247</v>
      </c>
      <c r="LG615" s="204"/>
      <c r="LH615" s="204">
        <f>VLOOKUP(LE615,$A$681:$F$2354,6,FALSE)</f>
        <v>101</v>
      </c>
      <c r="LI615" s="203" t="s">
        <v>69</v>
      </c>
      <c r="LJ615" s="10">
        <f>LH615*1.1</f>
        <v>111.10000000000001</v>
      </c>
      <c r="LK615" s="10"/>
      <c r="LL615" s="267"/>
      <c r="LM615" s="203" t="s">
        <v>79</v>
      </c>
      <c r="LN615" s="276" t="s">
        <v>529</v>
      </c>
      <c r="LP615" s="204"/>
      <c r="LQ615" s="204">
        <f>VLOOKUP(LN615,$A$681:$F$2354,6,FALSE)</f>
        <v>107</v>
      </c>
      <c r="LR615" s="203" t="s">
        <v>69</v>
      </c>
      <c r="LS615" s="10">
        <f>LQ615*1.1</f>
        <v>117.7</v>
      </c>
      <c r="LT615" s="10"/>
      <c r="LU615" s="267"/>
      <c r="LV615" s="203" t="s">
        <v>79</v>
      </c>
      <c r="LW615" s="276" t="s">
        <v>465</v>
      </c>
      <c r="LY615" s="204"/>
      <c r="LZ615" s="204">
        <f>VLOOKUP(LW615,$A$681:$F$2354,6,FALSE)</f>
        <v>275</v>
      </c>
      <c r="MA615" s="203" t="s">
        <v>69</v>
      </c>
      <c r="MB615" s="10">
        <f>LZ615*1.1</f>
        <v>302.5</v>
      </c>
      <c r="MC615" s="10"/>
      <c r="MD615" s="267"/>
      <c r="ME615" s="203" t="s">
        <v>79</v>
      </c>
      <c r="MF615" s="276" t="s">
        <v>421</v>
      </c>
      <c r="MH615" s="204"/>
      <c r="MI615" s="204">
        <f>VLOOKUP(MF615,$A$681:$F$2354,6,FALSE)</f>
        <v>406</v>
      </c>
      <c r="MJ615" s="203" t="s">
        <v>69</v>
      </c>
      <c r="MK615" s="10">
        <f>MI615*1.1</f>
        <v>446.6</v>
      </c>
      <c r="ML615" s="10"/>
      <c r="MM615" s="267"/>
      <c r="MN615" s="203" t="s">
        <v>79</v>
      </c>
      <c r="MO615" s="276" t="s">
        <v>422</v>
      </c>
      <c r="MQ615" s="204"/>
      <c r="MR615" s="204">
        <f>VLOOKUP(MO615,$A$681:$F$2354,6,FALSE)</f>
        <v>288</v>
      </c>
      <c r="MS615" s="203" t="s">
        <v>69</v>
      </c>
      <c r="MT615" s="10">
        <f>MR615*1.1</f>
        <v>316.8</v>
      </c>
      <c r="MU615" s="10"/>
      <c r="MV615" s="267"/>
      <c r="MW615" s="203" t="s">
        <v>79</v>
      </c>
      <c r="MX615" s="276" t="s">
        <v>640</v>
      </c>
      <c r="MZ615" s="204"/>
      <c r="NA615" s="204">
        <f>VLOOKUP(MX615,$A$681:$F$2354,6,FALSE)</f>
        <v>203</v>
      </c>
      <c r="NB615" s="203" t="s">
        <v>69</v>
      </c>
      <c r="NC615" s="10">
        <f>NA615*1.1</f>
        <v>223.3</v>
      </c>
      <c r="ND615" s="10"/>
      <c r="NE615" s="267"/>
      <c r="NF615" s="203" t="s">
        <v>79</v>
      </c>
      <c r="NG615" s="276" t="s">
        <v>1247</v>
      </c>
      <c r="NI615" s="204"/>
      <c r="NJ615" s="204">
        <f>VLOOKUP(NG615,$A$681:$F$2354,6,FALSE)</f>
        <v>101</v>
      </c>
      <c r="NK615" s="203" t="s">
        <v>69</v>
      </c>
      <c r="NL615" s="10">
        <f>NJ615*1.1</f>
        <v>111.10000000000001</v>
      </c>
      <c r="NM615" s="10"/>
      <c r="NN615" s="267"/>
      <c r="NO615" s="203" t="s">
        <v>79</v>
      </c>
      <c r="NP615" s="424" t="s">
        <v>996</v>
      </c>
      <c r="NR615" s="204"/>
      <c r="NS615" s="204">
        <f>VLOOKUP(NP615,$A$681:$F$2354,6,FALSE)</f>
        <v>5</v>
      </c>
      <c r="NT615" s="203" t="s">
        <v>69</v>
      </c>
      <c r="NU615" s="10">
        <f>NS615*1.1</f>
        <v>5.5</v>
      </c>
      <c r="NV615" s="10"/>
      <c r="NW615" s="267"/>
      <c r="NX615" s="203" t="s">
        <v>79</v>
      </c>
      <c r="NY615" s="276" t="s">
        <v>1247</v>
      </c>
      <c r="OA615" s="204"/>
      <c r="OB615" s="204">
        <f>VLOOKUP(NY615,$A$681:$F$2354,6,FALSE)</f>
        <v>101</v>
      </c>
      <c r="OC615" s="203" t="s">
        <v>69</v>
      </c>
      <c r="OD615" s="10">
        <f>OB615*1.1</f>
        <v>111.10000000000001</v>
      </c>
      <c r="OE615" s="10"/>
      <c r="OF615" s="267"/>
      <c r="OG615" s="203" t="s">
        <v>79</v>
      </c>
      <c r="OH615" s="276" t="s">
        <v>640</v>
      </c>
      <c r="OJ615" s="204"/>
      <c r="OK615" s="204">
        <f>VLOOKUP(OH615,$A$681:$F$2354,6,FALSE)</f>
        <v>203</v>
      </c>
      <c r="OL615" s="203" t="s">
        <v>69</v>
      </c>
      <c r="OM615" s="10">
        <f>OK615*1.1</f>
        <v>223.3</v>
      </c>
      <c r="ON615" s="10"/>
      <c r="OO615" s="267"/>
      <c r="OP615" s="203" t="s">
        <v>79</v>
      </c>
      <c r="OQ615" s="424" t="s">
        <v>1263</v>
      </c>
      <c r="OS615" s="204"/>
      <c r="OT615" s="204">
        <f>VLOOKUP(OQ615,$A$681:$F$2354,6,FALSE)</f>
        <v>432</v>
      </c>
      <c r="OU615" s="203" t="s">
        <v>69</v>
      </c>
      <c r="OV615" s="10">
        <f>OT615*1.1</f>
        <v>475.20000000000005</v>
      </c>
      <c r="OW615" s="10"/>
      <c r="OX615" s="267"/>
      <c r="OY615" s="203" t="s">
        <v>79</v>
      </c>
      <c r="OZ615" s="428" t="s">
        <v>421</v>
      </c>
      <c r="PB615" s="204"/>
      <c r="PC615" s="204">
        <f>VLOOKUP(OZ615,$A$681:$F$2354,6,FALSE)</f>
        <v>406</v>
      </c>
      <c r="PD615" s="203" t="s">
        <v>69</v>
      </c>
      <c r="PE615" s="10">
        <f>PC615*1.1</f>
        <v>446.6</v>
      </c>
      <c r="PF615" s="10"/>
      <c r="PG615" s="267"/>
      <c r="PH615" s="203" t="s">
        <v>79</v>
      </c>
      <c r="PI615" s="276" t="s">
        <v>421</v>
      </c>
      <c r="PK615" s="204"/>
      <c r="PL615" s="204">
        <f>VLOOKUP(PI615,$A$681:$F$2354,6,FALSE)</f>
        <v>406</v>
      </c>
      <c r="PM615" s="203" t="s">
        <v>69</v>
      </c>
      <c r="PN615" s="10">
        <f>PL615*1.1</f>
        <v>446.6</v>
      </c>
      <c r="PO615" s="10"/>
      <c r="PP615" s="267"/>
      <c r="PQ615" s="203" t="s">
        <v>79</v>
      </c>
      <c r="PR615" s="276" t="s">
        <v>183</v>
      </c>
      <c r="PT615" s="204"/>
      <c r="PU615" s="204" t="e">
        <f>VLOOKUP(PR615,$A$681:$F$2354,6,FALSE)</f>
        <v>#N/A</v>
      </c>
      <c r="PV615" s="203" t="s">
        <v>69</v>
      </c>
      <c r="PW615" s="10" t="e">
        <f>PU615*1.1</f>
        <v>#N/A</v>
      </c>
      <c r="PX615" s="10"/>
      <c r="PY615" s="267"/>
      <c r="PZ615" s="203" t="s">
        <v>79</v>
      </c>
      <c r="QA615" s="276" t="s">
        <v>465</v>
      </c>
      <c r="QC615" s="204"/>
      <c r="QD615" s="204">
        <f>VLOOKUP(QA615,$A$681:$F$2354,6,FALSE)</f>
        <v>275</v>
      </c>
      <c r="QE615" s="203" t="s">
        <v>69</v>
      </c>
      <c r="QF615" s="10">
        <f>QD615*1.1</f>
        <v>302.5</v>
      </c>
      <c r="QG615" s="10"/>
      <c r="QH615" s="267"/>
      <c r="QI615" s="203" t="s">
        <v>79</v>
      </c>
      <c r="QJ615" s="276" t="s">
        <v>423</v>
      </c>
      <c r="QL615" s="204"/>
      <c r="QM615" s="204">
        <f>VLOOKUP(QJ615,$A$681:$F$2354,6,FALSE)</f>
        <v>201</v>
      </c>
      <c r="QN615" s="203" t="s">
        <v>69</v>
      </c>
      <c r="QO615" s="10">
        <f>QM615*1.1</f>
        <v>221.10000000000002</v>
      </c>
      <c r="QP615" s="10"/>
      <c r="QQ615" s="267"/>
      <c r="QR615" s="203" t="s">
        <v>79</v>
      </c>
      <c r="QS615" s="276" t="s">
        <v>529</v>
      </c>
      <c r="QU615" s="204"/>
      <c r="QV615" s="204">
        <f>VLOOKUP(QS615,$A$681:$F$2354,6,FALSE)</f>
        <v>107</v>
      </c>
      <c r="QW615" s="203" t="s">
        <v>69</v>
      </c>
      <c r="QX615" s="10">
        <f>QV615*1.1</f>
        <v>117.7</v>
      </c>
      <c r="QY615" s="10"/>
      <c r="QZ615" s="267"/>
      <c r="RA615" s="203" t="s">
        <v>79</v>
      </c>
      <c r="RB615" s="276" t="s">
        <v>2289</v>
      </c>
      <c r="RD615" s="204"/>
      <c r="RE615" s="204">
        <f>VLOOKUP(RB615,$A$681:$F$2354,6,FALSE)</f>
        <v>375</v>
      </c>
      <c r="RF615" s="203" t="s">
        <v>69</v>
      </c>
      <c r="RG615" s="10">
        <f>RE615*1.1</f>
        <v>412.50000000000006</v>
      </c>
      <c r="RH615" s="10"/>
      <c r="RI615" s="267"/>
      <c r="RJ615" s="203" t="s">
        <v>79</v>
      </c>
      <c r="RK615" s="278" t="s">
        <v>183</v>
      </c>
      <c r="RM615" s="204"/>
      <c r="RN615" s="204" t="e">
        <f>VLOOKUP(RK615,$A$681:$F$2354,6,FALSE)</f>
        <v>#N/A</v>
      </c>
      <c r="RO615" s="203" t="s">
        <v>69</v>
      </c>
      <c r="RP615" s="10" t="e">
        <f>RN615*1.1</f>
        <v>#N/A</v>
      </c>
      <c r="RQ615" s="10"/>
      <c r="RR615" s="267"/>
      <c r="RS615" s="203" t="s">
        <v>79</v>
      </c>
      <c r="RT615" s="276" t="s">
        <v>581</v>
      </c>
      <c r="RV615" s="204"/>
      <c r="RW615" s="204">
        <f>VLOOKUP(RT615,$A$681:$F$2354,6,FALSE)</f>
        <v>74</v>
      </c>
      <c r="RX615" s="203" t="s">
        <v>69</v>
      </c>
      <c r="RY615" s="10">
        <f>RW615*1.1</f>
        <v>81.400000000000006</v>
      </c>
      <c r="RZ615" s="10"/>
      <c r="SA615" s="273"/>
      <c r="SB615" s="203" t="s">
        <v>79</v>
      </c>
      <c r="SC615" s="276" t="s">
        <v>518</v>
      </c>
      <c r="SE615" s="204"/>
      <c r="SF615" s="204">
        <f>VLOOKUP(SC615,$A$681:$F$2354,6,FALSE)</f>
        <v>311</v>
      </c>
      <c r="SG615" s="203" t="s">
        <v>69</v>
      </c>
      <c r="SH615" s="10">
        <f>SF615*1.1</f>
        <v>342.1</v>
      </c>
      <c r="SI615" s="10"/>
      <c r="SJ615" s="273"/>
      <c r="SK615" s="203" t="s">
        <v>79</v>
      </c>
      <c r="SL615" s="276" t="s">
        <v>604</v>
      </c>
      <c r="SN615" s="204"/>
      <c r="SO615" s="204">
        <f>VLOOKUP(SL615,$A$681:$F$2354,6,FALSE)</f>
        <v>329</v>
      </c>
      <c r="SP615" s="203" t="s">
        <v>69</v>
      </c>
      <c r="SQ615" s="10">
        <f>SO615*1.1</f>
        <v>361.90000000000003</v>
      </c>
      <c r="SR615" s="10"/>
      <c r="SS615" s="273"/>
      <c r="ST615" s="203" t="s">
        <v>79</v>
      </c>
      <c r="SU615" s="276" t="s">
        <v>455</v>
      </c>
      <c r="SW615" s="204"/>
      <c r="SX615" s="204">
        <f>VLOOKUP(SU615,$A$681:$F$2354,6,FALSE)</f>
        <v>410</v>
      </c>
      <c r="SY615" s="203" t="s">
        <v>69</v>
      </c>
      <c r="SZ615" s="10">
        <f>SX615*1.1</f>
        <v>451.00000000000006</v>
      </c>
      <c r="TA615" s="10"/>
      <c r="TB615" s="273"/>
      <c r="TC615" s="203" t="s">
        <v>79</v>
      </c>
      <c r="TD615" s="428" t="s">
        <v>559</v>
      </c>
      <c r="TF615" s="204"/>
      <c r="TG615" s="204">
        <f>VLOOKUP(TD615,$A$681:$F$2354,6,FALSE)</f>
        <v>298</v>
      </c>
      <c r="TH615" s="203" t="s">
        <v>69</v>
      </c>
      <c r="TI615" s="10">
        <f>TG615*1.1</f>
        <v>327.8</v>
      </c>
      <c r="TK615" s="273"/>
      <c r="TL615" s="203" t="s">
        <v>79</v>
      </c>
      <c r="TM615" s="276" t="s">
        <v>423</v>
      </c>
      <c r="TO615" s="204"/>
      <c r="TP615" s="204">
        <f>VLOOKUP(TM615,$A$681:$F$2354,6,FALSE)</f>
        <v>201</v>
      </c>
      <c r="TQ615" s="203" t="s">
        <v>69</v>
      </c>
      <c r="TR615" s="10">
        <f>TP615*1.1</f>
        <v>221.10000000000002</v>
      </c>
      <c r="TS615" s="10"/>
      <c r="TT615" s="273"/>
      <c r="TU615" s="203" t="s">
        <v>79</v>
      </c>
      <c r="TV615" s="276" t="s">
        <v>422</v>
      </c>
      <c r="TX615" s="204"/>
      <c r="TY615" s="204">
        <f>VLOOKUP(TV615,$A$681:$F$2354,6,FALSE)</f>
        <v>288</v>
      </c>
      <c r="TZ615" s="203" t="s">
        <v>69</v>
      </c>
      <c r="UA615" s="10">
        <f>TY615*1.1</f>
        <v>316.8</v>
      </c>
      <c r="UB615" s="10"/>
      <c r="UC615" s="273"/>
      <c r="UD615" s="203" t="s">
        <v>79</v>
      </c>
      <c r="UE615" s="285" t="s">
        <v>183</v>
      </c>
      <c r="UG615" s="204"/>
      <c r="UH615" s="204" t="e">
        <f>VLOOKUP(UE615,$A$681:$F$2354,6,FALSE)</f>
        <v>#N/A</v>
      </c>
      <c r="UI615" s="203" t="s">
        <v>69</v>
      </c>
      <c r="UJ615" s="10" t="e">
        <f>UH615*1.1</f>
        <v>#N/A</v>
      </c>
      <c r="UK615" s="10"/>
      <c r="UL615" s="273"/>
      <c r="UM615" s="203" t="s">
        <v>79</v>
      </c>
      <c r="UN615" s="276" t="s">
        <v>421</v>
      </c>
      <c r="UP615" s="204"/>
      <c r="UQ615" s="204">
        <f>VLOOKUP(UN615,$A$681:$F$2354,6,FALSE)</f>
        <v>406</v>
      </c>
      <c r="UR615" s="203" t="s">
        <v>69</v>
      </c>
      <c r="US615" s="10">
        <f>UQ615*1.1</f>
        <v>446.6</v>
      </c>
      <c r="UT615" s="10"/>
      <c r="UU615" s="273"/>
      <c r="UV615" s="203" t="s">
        <v>79</v>
      </c>
      <c r="UW615" s="276" t="s">
        <v>529</v>
      </c>
      <c r="UY615" s="204"/>
      <c r="UZ615" s="204">
        <f>VLOOKUP(UW615,$A$681:$F$2354,6,FALSE)</f>
        <v>107</v>
      </c>
      <c r="VA615" s="203" t="s">
        <v>69</v>
      </c>
      <c r="VB615" s="10">
        <f>UZ615*1.1</f>
        <v>117.7</v>
      </c>
      <c r="VC615" s="10"/>
      <c r="VD615" s="273"/>
      <c r="VE615" s="203" t="s">
        <v>79</v>
      </c>
      <c r="VF615" s="276" t="s">
        <v>1263</v>
      </c>
      <c r="VH615" s="204"/>
      <c r="VI615" s="204">
        <f>VLOOKUP(VF615,$A$681:$F$2354,6,FALSE)</f>
        <v>432</v>
      </c>
      <c r="VJ615" s="203" t="s">
        <v>69</v>
      </c>
      <c r="VK615" s="10">
        <f>VI615*1.1</f>
        <v>475.20000000000005</v>
      </c>
      <c r="VL615" s="10"/>
      <c r="VM615" s="273"/>
      <c r="VN615" s="203" t="s">
        <v>79</v>
      </c>
      <c r="VO615" s="276" t="s">
        <v>712</v>
      </c>
      <c r="VQ615" s="204"/>
      <c r="VR615" s="204">
        <f>VLOOKUP(VO615,$A$681:$F$2354,6,FALSE)</f>
        <v>25</v>
      </c>
      <c r="VS615" s="203" t="s">
        <v>69</v>
      </c>
      <c r="VT615" s="10">
        <f>VR615*1.1</f>
        <v>27.500000000000004</v>
      </c>
      <c r="VU615" s="10"/>
      <c r="VV615" s="273"/>
      <c r="VW615" s="203" t="s">
        <v>79</v>
      </c>
      <c r="VX615" s="278" t="s">
        <v>183</v>
      </c>
      <c r="VZ615" s="204"/>
      <c r="WA615" s="204" t="e">
        <f>VLOOKUP(VX615,$A$681:$F$2354,6,FALSE)</f>
        <v>#N/A</v>
      </c>
      <c r="WB615" s="203" t="s">
        <v>69</v>
      </c>
      <c r="WC615" s="10" t="e">
        <f>WA615*1.1</f>
        <v>#N/A</v>
      </c>
      <c r="WE615" s="273"/>
      <c r="WF615" s="203" t="s">
        <v>79</v>
      </c>
      <c r="WG615" s="276" t="s">
        <v>1247</v>
      </c>
      <c r="WI615" s="204"/>
      <c r="WJ615" s="204">
        <f>VLOOKUP(WG615,$A$681:$F$2354,6,FALSE)</f>
        <v>101</v>
      </c>
      <c r="WK615" s="203" t="s">
        <v>69</v>
      </c>
      <c r="WL615" s="10">
        <f>WJ615*1.1</f>
        <v>111.10000000000001</v>
      </c>
      <c r="WN615" s="273"/>
      <c r="WO615" s="203" t="s">
        <v>79</v>
      </c>
      <c r="WP615" s="278" t="s">
        <v>183</v>
      </c>
      <c r="WQ615" s="204"/>
      <c r="WR615" s="204"/>
      <c r="WS615" s="204" t="e">
        <f>VLOOKUP(WP615,$A$681:$F$2354,6,FALSE)</f>
        <v>#N/A</v>
      </c>
      <c r="WT615" s="203" t="s">
        <v>69</v>
      </c>
      <c r="WU615" s="10" t="e">
        <f>WS615*1.1</f>
        <v>#N/A</v>
      </c>
      <c r="WV615" s="10"/>
      <c r="WW615" s="273"/>
      <c r="WX615" s="203" t="s">
        <v>79</v>
      </c>
      <c r="WY615" s="278" t="s">
        <v>183</v>
      </c>
      <c r="XA615" s="204"/>
      <c r="XB615" s="204" t="e">
        <f>VLOOKUP(WY615,$A$681:$F$2354,6,FALSE)</f>
        <v>#N/A</v>
      </c>
      <c r="XC615" s="203" t="s">
        <v>69</v>
      </c>
      <c r="XD615" s="10" t="e">
        <f>XB615*1.1</f>
        <v>#N/A</v>
      </c>
      <c r="XF615" s="273"/>
      <c r="XG615" s="203" t="s">
        <v>79</v>
      </c>
      <c r="XH615" s="276" t="s">
        <v>465</v>
      </c>
      <c r="XJ615" s="204"/>
      <c r="XK615" s="204">
        <f>VLOOKUP(XH615,$A$681:$F$2354,6,FALSE)</f>
        <v>275</v>
      </c>
      <c r="XL615" s="203" t="s">
        <v>69</v>
      </c>
      <c r="XM615" s="10">
        <f>XK615*1.1</f>
        <v>302.5</v>
      </c>
      <c r="XO615" s="273"/>
      <c r="XP615" s="203" t="s">
        <v>79</v>
      </c>
      <c r="XQ615" s="276" t="s">
        <v>529</v>
      </c>
      <c r="XS615" s="204"/>
      <c r="XT615" s="204">
        <f>VLOOKUP(XQ615,$A$681:$F$2354,6,FALSE)</f>
        <v>107</v>
      </c>
      <c r="XU615" s="203" t="s">
        <v>69</v>
      </c>
      <c r="XV615" s="10">
        <f>XT615*1.1</f>
        <v>117.7</v>
      </c>
      <c r="XW615" s="10"/>
      <c r="XX615" s="273"/>
      <c r="XY615" s="203" t="s">
        <v>79</v>
      </c>
      <c r="XZ615" s="276" t="s">
        <v>1247</v>
      </c>
      <c r="YB615" s="204"/>
      <c r="YC615" s="204">
        <f>VLOOKUP(XZ615,$A$681:$F$2354,6,FALSE)</f>
        <v>101</v>
      </c>
      <c r="YD615" s="203" t="s">
        <v>69</v>
      </c>
      <c r="YE615" s="10">
        <f>YC615*1.1</f>
        <v>111.10000000000001</v>
      </c>
      <c r="YG615" s="273"/>
      <c r="YH615" s="203" t="s">
        <v>79</v>
      </c>
      <c r="YI615" s="278" t="s">
        <v>183</v>
      </c>
      <c r="YK615" s="204"/>
      <c r="YL615" s="204" t="e">
        <f>VLOOKUP(YI615,$A$681:$F$2354,6,FALSE)</f>
        <v>#N/A</v>
      </c>
      <c r="YM615" s="203" t="s">
        <v>69</v>
      </c>
      <c r="YN615" s="10" t="e">
        <f>YL615*1.1</f>
        <v>#N/A</v>
      </c>
      <c r="YO615" s="10"/>
      <c r="YP615" s="273"/>
      <c r="YQ615" s="203" t="s">
        <v>79</v>
      </c>
      <c r="YR615" s="278" t="s">
        <v>183</v>
      </c>
      <c r="YT615" s="204"/>
      <c r="YU615" s="204" t="e">
        <f>VLOOKUP(YR615,$A$681:$F$2354,6,FALSE)</f>
        <v>#N/A</v>
      </c>
      <c r="YV615" s="203" t="s">
        <v>69</v>
      </c>
      <c r="YW615" s="10" t="e">
        <f>YU615*1.1</f>
        <v>#N/A</v>
      </c>
      <c r="YY615" s="273"/>
      <c r="YZ615" s="203" t="s">
        <v>79</v>
      </c>
      <c r="ZA615" s="428" t="s">
        <v>996</v>
      </c>
      <c r="ZC615" s="204"/>
      <c r="ZD615" s="204">
        <f>VLOOKUP(ZA615,$A$681:$F$2354,6,FALSE)</f>
        <v>5</v>
      </c>
      <c r="ZE615" s="203" t="s">
        <v>69</v>
      </c>
      <c r="ZF615" s="10">
        <f>ZD615*1.1</f>
        <v>5.5</v>
      </c>
      <c r="ZH615" s="273"/>
      <c r="ZI615" s="203" t="s">
        <v>79</v>
      </c>
      <c r="ZJ615" s="276" t="s">
        <v>421</v>
      </c>
      <c r="ZL615" s="204"/>
      <c r="ZM615" s="204">
        <f>VLOOKUP(ZJ615,$A$681:$F$2354,6,FALSE)</f>
        <v>406</v>
      </c>
      <c r="ZN615" s="203" t="s">
        <v>69</v>
      </c>
      <c r="ZO615" s="10">
        <f>ZM615*1.1</f>
        <v>446.6</v>
      </c>
      <c r="ZQ615" s="273"/>
      <c r="ZR615" s="203" t="s">
        <v>79</v>
      </c>
      <c r="ZS615" s="276" t="s">
        <v>559</v>
      </c>
      <c r="ZU615" s="204"/>
      <c r="ZV615" s="204">
        <f>VLOOKUP(ZS615,$A$681:$F$2354,6,FALSE)</f>
        <v>298</v>
      </c>
      <c r="ZW615" s="203" t="s">
        <v>69</v>
      </c>
      <c r="ZX615" s="10">
        <f>ZV615*1.1</f>
        <v>327.8</v>
      </c>
      <c r="ZY615" s="10"/>
      <c r="ZZ615" s="273"/>
      <c r="AAA615" s="203" t="s">
        <v>79</v>
      </c>
      <c r="AAB615" s="276" t="s">
        <v>465</v>
      </c>
      <c r="AAD615" s="204"/>
      <c r="AAE615" s="204">
        <f>VLOOKUP(AAB615,$A$681:$F$2354,6,FALSE)</f>
        <v>275</v>
      </c>
      <c r="AAF615" s="203" t="s">
        <v>69</v>
      </c>
      <c r="AAG615" s="10">
        <f>AAE615*1.1</f>
        <v>302.5</v>
      </c>
      <c r="AAH615" s="10"/>
      <c r="AAI615" s="273"/>
      <c r="AAJ615" s="203" t="s">
        <v>79</v>
      </c>
      <c r="AAK615" s="276" t="s">
        <v>2289</v>
      </c>
      <c r="AAM615" s="204"/>
      <c r="AAN615" s="204">
        <f>VLOOKUP(AAK615,$A$681:$F$2354,6,FALSE)</f>
        <v>375</v>
      </c>
      <c r="AAO615" s="203" t="s">
        <v>69</v>
      </c>
      <c r="AAP615" s="10">
        <f>AAN615*1.1</f>
        <v>412.50000000000006</v>
      </c>
      <c r="AAQ615" s="10"/>
      <c r="AAR615" s="273"/>
      <c r="AAS615" s="203" t="s">
        <v>79</v>
      </c>
      <c r="AAT615" s="276" t="s">
        <v>462</v>
      </c>
      <c r="AAV615" s="204"/>
      <c r="AAW615" s="204">
        <f>VLOOKUP(AAT615,$A$681:$F$2354,6,FALSE)</f>
        <v>188</v>
      </c>
      <c r="AAX615" s="203" t="s">
        <v>69</v>
      </c>
      <c r="AAY615" s="10">
        <f>AAW615*1.1</f>
        <v>206.8</v>
      </c>
      <c r="AAZ615" s="10"/>
      <c r="ABA615" s="273"/>
      <c r="ABB615" s="203" t="s">
        <v>79</v>
      </c>
      <c r="ABC615" s="278" t="s">
        <v>183</v>
      </c>
      <c r="ABE615" s="204"/>
      <c r="ABF615" s="204" t="e">
        <f>VLOOKUP(ABC615,$A$681:$F$2354,6,FALSE)</f>
        <v>#N/A</v>
      </c>
      <c r="ABG615" s="203" t="s">
        <v>69</v>
      </c>
      <c r="ABH615" s="10" t="e">
        <f>ABF615*1.1</f>
        <v>#N/A</v>
      </c>
      <c r="ABI615" s="10"/>
      <c r="ABJ615" s="273"/>
      <c r="ABK615" s="203" t="s">
        <v>79</v>
      </c>
      <c r="ABL615" s="276" t="s">
        <v>581</v>
      </c>
      <c r="ABN615" s="204"/>
      <c r="ABO615" s="204">
        <f>VLOOKUP(ABL615,$A$681:$F$2354,6,FALSE)</f>
        <v>74</v>
      </c>
      <c r="ABP615" s="203" t="s">
        <v>69</v>
      </c>
      <c r="ABQ615" s="10">
        <f>ABO615*1.1</f>
        <v>81.400000000000006</v>
      </c>
      <c r="ABR615" s="10"/>
      <c r="ABS615" s="273"/>
      <c r="ABT615" s="203" t="s">
        <v>79</v>
      </c>
      <c r="ABU615" s="276" t="s">
        <v>455</v>
      </c>
      <c r="ABW615" s="204"/>
      <c r="ABX615" s="204">
        <f>VLOOKUP(ABU615,$A$681:$F$2354,6,FALSE)</f>
        <v>410</v>
      </c>
      <c r="ABY615" s="203" t="s">
        <v>69</v>
      </c>
      <c r="ABZ615" s="10">
        <f>ABX615*1.1</f>
        <v>451.00000000000006</v>
      </c>
      <c r="ACA615" s="10"/>
      <c r="ACB615" s="273"/>
      <c r="ACC615" s="203" t="s">
        <v>79</v>
      </c>
      <c r="ACD615" s="278" t="s">
        <v>183</v>
      </c>
      <c r="ACF615" s="204"/>
      <c r="ACG615" s="204" t="e">
        <f>VLOOKUP(ACD615,$A$681:$F$2354,6,FALSE)</f>
        <v>#N/A</v>
      </c>
      <c r="ACH615" s="203" t="s">
        <v>69</v>
      </c>
      <c r="ACI615" s="10" t="e">
        <f>ACG615*1.1</f>
        <v>#N/A</v>
      </c>
      <c r="ACJ615" s="10"/>
      <c r="ACK615" s="273"/>
      <c r="ACL615" s="203" t="s">
        <v>79</v>
      </c>
      <c r="ACM615" s="278" t="s">
        <v>183</v>
      </c>
      <c r="ACO615" s="204"/>
      <c r="ACP615" s="204" t="e">
        <f>VLOOKUP(ACM615,$A$681:$F$2354,6,FALSE)</f>
        <v>#N/A</v>
      </c>
      <c r="ACQ615" s="203" t="s">
        <v>69</v>
      </c>
      <c r="ACR615" s="10" t="e">
        <f>ACP615*1.1</f>
        <v>#N/A</v>
      </c>
      <c r="ACS615" s="10"/>
      <c r="ACT615" s="273"/>
      <c r="ACU615" s="203" t="s">
        <v>79</v>
      </c>
      <c r="ACV615" s="278" t="s">
        <v>183</v>
      </c>
      <c r="ACX615" s="204"/>
      <c r="ACY615" s="204" t="e">
        <f>VLOOKUP(ACV615,$A$681:$F$2354,6,FALSE)</f>
        <v>#N/A</v>
      </c>
      <c r="ACZ615" s="203" t="s">
        <v>69</v>
      </c>
      <c r="ADA615" s="10" t="e">
        <f>ACY615*1.1</f>
        <v>#N/A</v>
      </c>
      <c r="ADB615" s="10"/>
      <c r="ADC615" s="273"/>
      <c r="ADD615" s="203" t="s">
        <v>79</v>
      </c>
      <c r="ADE615" s="278" t="s">
        <v>183</v>
      </c>
      <c r="ADG615" s="204"/>
      <c r="ADH615" s="204" t="e">
        <f>VLOOKUP(ADE615,$A$681:$F$2354,6,FALSE)</f>
        <v>#N/A</v>
      </c>
      <c r="ADI615" s="203" t="s">
        <v>69</v>
      </c>
      <c r="ADJ615" s="10" t="e">
        <f>ADH615*1.1</f>
        <v>#N/A</v>
      </c>
      <c r="ADL615" s="273"/>
      <c r="ADM615" s="203" t="s">
        <v>79</v>
      </c>
      <c r="ADN615" s="278" t="s">
        <v>183</v>
      </c>
      <c r="ADP615" s="204"/>
      <c r="ADQ615" s="204" t="e">
        <f>VLOOKUP(ADN615,$A$681:$F$2354,6,FALSE)</f>
        <v>#N/A</v>
      </c>
      <c r="ADR615" s="203" t="s">
        <v>69</v>
      </c>
      <c r="ADS615" s="10" t="e">
        <f>ADQ615*1.1</f>
        <v>#N/A</v>
      </c>
      <c r="ADT615" s="10"/>
      <c r="ADU615" s="273"/>
      <c r="ADV615" s="203" t="s">
        <v>79</v>
      </c>
      <c r="ADW615" s="278" t="s">
        <v>183</v>
      </c>
      <c r="ADY615" s="204"/>
      <c r="ADZ615" s="204" t="e">
        <f>VLOOKUP(ADW615,$A$681:$F$2354,6,FALSE)</f>
        <v>#N/A</v>
      </c>
      <c r="AEA615" s="203" t="s">
        <v>69</v>
      </c>
      <c r="AEB615" s="10" t="e">
        <f>ADZ615*1.1</f>
        <v>#N/A</v>
      </c>
      <c r="AED615" s="273"/>
      <c r="AEE615" s="203" t="s">
        <v>79</v>
      </c>
      <c r="AEF615" s="278" t="s">
        <v>183</v>
      </c>
      <c r="AEH615" s="204"/>
      <c r="AEI615" s="204" t="e">
        <f>VLOOKUP(AEF615,$A$681:$F$2354,6,FALSE)</f>
        <v>#N/A</v>
      </c>
      <c r="AEJ615" s="203" t="s">
        <v>69</v>
      </c>
      <c r="AEK615" s="10" t="e">
        <f>AEI615*1.1</f>
        <v>#N/A</v>
      </c>
      <c r="AEM615" s="273"/>
      <c r="AEN615" s="203" t="s">
        <v>79</v>
      </c>
      <c r="AEO615" s="278" t="s">
        <v>183</v>
      </c>
      <c r="AEQ615" s="204"/>
      <c r="AER615" s="204" t="e">
        <f>VLOOKUP(AEO615,$A$681:$F$2354,6,FALSE)</f>
        <v>#N/A</v>
      </c>
      <c r="AES615" s="203" t="s">
        <v>69</v>
      </c>
      <c r="AET615" s="10" t="e">
        <f>AER615*1.1</f>
        <v>#N/A</v>
      </c>
      <c r="AEV615" s="273"/>
      <c r="AEW615" s="203" t="s">
        <v>79</v>
      </c>
      <c r="AEX615" s="278" t="s">
        <v>183</v>
      </c>
      <c r="AEZ615" s="204"/>
      <c r="AFA615" s="204" t="e">
        <f>VLOOKUP(AEX615,$A$681:$F$2354,6,FALSE)</f>
        <v>#N/A</v>
      </c>
      <c r="AFB615" s="203" t="s">
        <v>69</v>
      </c>
      <c r="AFC615" s="10" t="e">
        <f>AFA615*1.1</f>
        <v>#N/A</v>
      </c>
      <c r="AFD615" s="10"/>
      <c r="AFE615" s="273"/>
      <c r="AFF615" s="203" t="s">
        <v>79</v>
      </c>
      <c r="AFG615" s="278" t="s">
        <v>183</v>
      </c>
      <c r="AFI615" s="204"/>
      <c r="AFJ615" s="204" t="e">
        <f>VLOOKUP(AFG615,$A$681:$F$2354,6,FALSE)</f>
        <v>#N/A</v>
      </c>
      <c r="AFK615" s="203" t="s">
        <v>69</v>
      </c>
      <c r="AFL615" s="10" t="e">
        <f>AFJ615*1.1</f>
        <v>#N/A</v>
      </c>
      <c r="AFM615" s="10"/>
      <c r="AFN615" s="273"/>
      <c r="AFO615" s="203" t="s">
        <v>79</v>
      </c>
      <c r="AFP615" s="278" t="s">
        <v>183</v>
      </c>
      <c r="AFR615" s="204"/>
      <c r="AFS615" s="204" t="e">
        <f>VLOOKUP(AFP615,$A$681:$F$2354,6,FALSE)</f>
        <v>#N/A</v>
      </c>
      <c r="AFT615" s="203" t="s">
        <v>69</v>
      </c>
      <c r="AFU615" s="10" t="e">
        <f>AFS615*1.1</f>
        <v>#N/A</v>
      </c>
      <c r="AFV615" s="10"/>
      <c r="AFW615" s="273"/>
      <c r="AFX615" s="203" t="s">
        <v>79</v>
      </c>
      <c r="AFY615" s="278" t="s">
        <v>183</v>
      </c>
      <c r="AGA615" s="204"/>
      <c r="AGB615" s="204" t="e">
        <f>VLOOKUP(AFY615,$A$681:$F$2354,6,FALSE)</f>
        <v>#N/A</v>
      </c>
      <c r="AGC615" s="203" t="s">
        <v>69</v>
      </c>
      <c r="AGD615" s="10" t="e">
        <f>AGB615*1.1</f>
        <v>#N/A</v>
      </c>
      <c r="AGE615" s="10"/>
      <c r="AGF615" s="273"/>
      <c r="AGG615" s="203" t="s">
        <v>79</v>
      </c>
      <c r="AGH615" s="278" t="s">
        <v>183</v>
      </c>
      <c r="AGJ615" s="204"/>
      <c r="AGK615" s="204" t="e">
        <f>VLOOKUP(AGH615,$A$681:$F$2354,6,FALSE)</f>
        <v>#N/A</v>
      </c>
      <c r="AGL615" s="203" t="s">
        <v>69</v>
      </c>
      <c r="AGM615" s="10" t="e">
        <f>AGK615*1.1</f>
        <v>#N/A</v>
      </c>
      <c r="AGN615" s="10"/>
      <c r="AGO615" s="273"/>
      <c r="AGP615" s="203" t="s">
        <v>79</v>
      </c>
      <c r="AGQ615" s="278" t="s">
        <v>183</v>
      </c>
      <c r="AGS615" s="204"/>
      <c r="AGT615" s="204" t="e">
        <f>VLOOKUP(AGQ615,$A$681:$F$2354,6,FALSE)</f>
        <v>#N/A</v>
      </c>
      <c r="AGU615" s="203" t="s">
        <v>69</v>
      </c>
      <c r="AGV615" s="10" t="e">
        <f>AGT615*1.1</f>
        <v>#N/A</v>
      </c>
      <c r="AGW615" s="10"/>
      <c r="AGX615" s="273"/>
      <c r="AGY615" s="203" t="s">
        <v>79</v>
      </c>
      <c r="AGZ615" s="276" t="s">
        <v>455</v>
      </c>
      <c r="AHB615" s="204"/>
      <c r="AHC615" s="204">
        <f>VLOOKUP(AGZ615,$A$681:$F$2354,6,FALSE)</f>
        <v>410</v>
      </c>
      <c r="AHD615" s="203" t="s">
        <v>69</v>
      </c>
      <c r="AHE615" s="10">
        <f>AHC615*1.1</f>
        <v>451.00000000000006</v>
      </c>
      <c r="AHF615" s="10"/>
      <c r="AHG615" s="273"/>
      <c r="AHH615" s="203" t="s">
        <v>79</v>
      </c>
      <c r="AHI615" s="276" t="s">
        <v>507</v>
      </c>
      <c r="AHK615" s="204"/>
      <c r="AHL615" s="204">
        <f>VLOOKUP(AHI615,$A$681:$F$2354,6,FALSE)</f>
        <v>264</v>
      </c>
      <c r="AHM615" s="203" t="s">
        <v>69</v>
      </c>
      <c r="AHN615" s="10">
        <f>AHL615*1.1</f>
        <v>290.40000000000003</v>
      </c>
      <c r="AHO615" s="10"/>
      <c r="AHP615" s="273"/>
      <c r="AHQ615" s="203" t="s">
        <v>79</v>
      </c>
      <c r="AHR615" s="276" t="s">
        <v>518</v>
      </c>
      <c r="AHT615" s="204"/>
      <c r="AHU615" s="204">
        <f>VLOOKUP(AHR615,$A$681:$F$2354,6,FALSE)</f>
        <v>311</v>
      </c>
      <c r="AHV615" s="203" t="s">
        <v>69</v>
      </c>
      <c r="AHW615" s="10">
        <f>AHU615*1.1</f>
        <v>342.1</v>
      </c>
      <c r="AHX615" s="10"/>
      <c r="AHY615" s="273"/>
      <c r="AHZ615" s="203" t="s">
        <v>79</v>
      </c>
      <c r="AIA615" s="276" t="s">
        <v>581</v>
      </c>
      <c r="AIC615" s="204"/>
      <c r="AID615" s="204">
        <f>VLOOKUP(AIA615,$A$681:$F$2354,6,FALSE)</f>
        <v>74</v>
      </c>
      <c r="AIE615" s="203" t="s">
        <v>69</v>
      </c>
      <c r="AIF615" s="10">
        <f>AID615*1.1</f>
        <v>81.400000000000006</v>
      </c>
      <c r="AIG615" s="10"/>
      <c r="AIH615" s="273"/>
      <c r="AII615" s="203" t="s">
        <v>79</v>
      </c>
      <c r="AIJ615" s="276" t="s">
        <v>712</v>
      </c>
      <c r="AIL615" s="204"/>
      <c r="AIM615" s="204">
        <f>VLOOKUP(AIJ615,$A$681:$F$2354,6,FALSE)</f>
        <v>25</v>
      </c>
      <c r="AIN615" s="203" t="s">
        <v>69</v>
      </c>
      <c r="AIO615" s="10">
        <f>AIM615*1.1</f>
        <v>27.500000000000004</v>
      </c>
      <c r="AIP615" s="10"/>
      <c r="AIQ615" s="273"/>
      <c r="AIR615" s="203" t="s">
        <v>79</v>
      </c>
      <c r="AIS615" s="276" t="s">
        <v>1247</v>
      </c>
      <c r="AIU615" s="204"/>
      <c r="AIV615" s="204">
        <f>VLOOKUP(AIS615,$A$681:$F$2354,6,FALSE)</f>
        <v>101</v>
      </c>
      <c r="AIW615" s="203" t="s">
        <v>69</v>
      </c>
      <c r="AIX615" s="10">
        <f>AIV615*1.1</f>
        <v>111.10000000000001</v>
      </c>
      <c r="AIY615" s="10"/>
      <c r="AIZ615" s="273"/>
      <c r="AJA615" s="203" t="s">
        <v>79</v>
      </c>
      <c r="AJB615" s="276" t="s">
        <v>431</v>
      </c>
      <c r="AJD615" s="204"/>
      <c r="AJE615" s="204">
        <f>VLOOKUP(AJB615,$A$681:$F$2354,6,FALSE)</f>
        <v>0</v>
      </c>
      <c r="AJF615" s="203" t="s">
        <v>69</v>
      </c>
      <c r="AJG615" s="10">
        <f>AJE615*1.1</f>
        <v>0</v>
      </c>
      <c r="AJH615" s="10"/>
      <c r="AJI615" s="273"/>
      <c r="AJJ615" s="203" t="s">
        <v>79</v>
      </c>
      <c r="AJK615" s="276" t="s">
        <v>465</v>
      </c>
      <c r="AJM615" s="204"/>
      <c r="AJN615" s="204">
        <f>VLOOKUP(AJK615,$A$681:$F$2354,6,FALSE)</f>
        <v>275</v>
      </c>
      <c r="AJO615" s="203" t="s">
        <v>69</v>
      </c>
      <c r="AJP615" s="10">
        <f>AJN615*1.1</f>
        <v>302.5</v>
      </c>
      <c r="AJQ615" s="10"/>
      <c r="AJR615" s="273"/>
      <c r="AJS615" s="203" t="s">
        <v>79</v>
      </c>
      <c r="AJT615" s="431" t="s">
        <v>1247</v>
      </c>
      <c r="AJV615" s="204"/>
      <c r="AJW615" s="204">
        <f>VLOOKUP(AJT615,$A$681:$F$2354,6,FALSE)</f>
        <v>101</v>
      </c>
      <c r="AJX615" s="203" t="s">
        <v>69</v>
      </c>
      <c r="AJY615" s="10">
        <f>AJW615*1.1</f>
        <v>111.10000000000001</v>
      </c>
      <c r="AJZ615" s="10"/>
      <c r="AKA615" s="273"/>
      <c r="AKB615" s="203" t="s">
        <v>79</v>
      </c>
      <c r="AKC615" s="276" t="s">
        <v>462</v>
      </c>
      <c r="AKE615" s="204"/>
      <c r="AKF615" s="204">
        <f>VLOOKUP(AKC615,$A$681:$F$2354,6,FALSE)</f>
        <v>188</v>
      </c>
      <c r="AKG615" s="203" t="s">
        <v>69</v>
      </c>
      <c r="AKH615" s="10">
        <f>AKF615*1.1</f>
        <v>206.8</v>
      </c>
      <c r="AKI615" s="10"/>
      <c r="AKJ615" s="273"/>
      <c r="AKK615" s="203" t="s">
        <v>79</v>
      </c>
      <c r="AKL615" s="276" t="s">
        <v>1247</v>
      </c>
      <c r="AKN615" s="204"/>
      <c r="AKO615" s="204">
        <f>VLOOKUP(AKL615,$A$681:$F$2354,6,FALSE)</f>
        <v>101</v>
      </c>
      <c r="AKP615" s="203" t="s">
        <v>69</v>
      </c>
      <c r="AKQ615" s="10">
        <f>AKO615*1.1</f>
        <v>111.10000000000001</v>
      </c>
      <c r="AKR615" s="10"/>
      <c r="AKS615" s="273"/>
      <c r="AKT615" s="203" t="s">
        <v>79</v>
      </c>
      <c r="AKU615" s="276" t="s">
        <v>462</v>
      </c>
      <c r="AKW615" s="204"/>
      <c r="AKX615" s="204">
        <f>VLOOKUP(AKU615,$A$681:$F$2354,6,FALSE)</f>
        <v>188</v>
      </c>
      <c r="AKY615" s="203" t="s">
        <v>69</v>
      </c>
      <c r="AKZ615" s="10">
        <f>AKX615*1.1</f>
        <v>206.8</v>
      </c>
      <c r="ALA615" s="10"/>
      <c r="ALB615" s="273"/>
      <c r="ALC615" s="203" t="s">
        <v>79</v>
      </c>
      <c r="ALD615" s="276" t="s">
        <v>465</v>
      </c>
      <c r="ALF615" s="204"/>
      <c r="ALG615" s="204">
        <f>VLOOKUP(ALD615,$A$681:$F$2354,6,FALSE)</f>
        <v>275</v>
      </c>
      <c r="ALH615" s="203" t="s">
        <v>69</v>
      </c>
      <c r="ALI615" s="10">
        <f>ALG615*1.1</f>
        <v>302.5</v>
      </c>
      <c r="ALJ615" s="10"/>
      <c r="ALK615" s="273"/>
      <c r="ALL615" s="203" t="s">
        <v>79</v>
      </c>
      <c r="ALM615" s="276" t="s">
        <v>447</v>
      </c>
      <c r="ALO615" s="204"/>
      <c r="ALP615" s="204">
        <f>VLOOKUP(ALM615,$A$681:$F$2354,6,FALSE)</f>
        <v>0</v>
      </c>
      <c r="ALQ615" s="203" t="s">
        <v>69</v>
      </c>
      <c r="ALR615" s="10">
        <f>ALP615*1.1</f>
        <v>0</v>
      </c>
      <c r="ALS615" s="10"/>
      <c r="ALT615" s="273"/>
      <c r="ALU615" s="203" t="s">
        <v>79</v>
      </c>
      <c r="ALV615" s="276" t="s">
        <v>423</v>
      </c>
      <c r="ALX615" s="204"/>
      <c r="ALY615" s="204">
        <f>VLOOKUP(ALV615,$A$681:$F$2354,6,FALSE)</f>
        <v>201</v>
      </c>
      <c r="ALZ615" s="203" t="s">
        <v>69</v>
      </c>
      <c r="AMA615" s="10">
        <f>ALY615*1.1</f>
        <v>221.10000000000002</v>
      </c>
      <c r="AMB615" s="10"/>
      <c r="AMC615" s="273"/>
      <c r="AMD615" s="203" t="s">
        <v>79</v>
      </c>
      <c r="AME615" s="276" t="s">
        <v>1247</v>
      </c>
      <c r="AMG615" s="204"/>
      <c r="AMH615" s="204">
        <f>VLOOKUP(AME615,$A$681:$F$2354,6,FALSE)</f>
        <v>101</v>
      </c>
      <c r="AMI615" s="203" t="s">
        <v>69</v>
      </c>
      <c r="AMJ615" s="10">
        <f>AMH615*1.1</f>
        <v>111.10000000000001</v>
      </c>
      <c r="AMK615" s="10"/>
      <c r="AML615" s="273"/>
      <c r="AMM615" s="203" t="s">
        <v>79</v>
      </c>
      <c r="AMN615" s="276" t="s">
        <v>640</v>
      </c>
      <c r="AMP615" s="204"/>
      <c r="AMQ615" s="204">
        <f>VLOOKUP(AMN615,$A$681:$F$2354,6,FALSE)</f>
        <v>203</v>
      </c>
      <c r="AMR615" s="203" t="s">
        <v>69</v>
      </c>
      <c r="AMS615" s="10">
        <f>AMQ615*1.1</f>
        <v>223.3</v>
      </c>
      <c r="AMT615" s="10"/>
      <c r="AMU615" s="273"/>
      <c r="AMV615" s="203" t="s">
        <v>79</v>
      </c>
      <c r="AMW615" s="276" t="s">
        <v>447</v>
      </c>
      <c r="AMY615" s="204"/>
      <c r="AMZ615" s="204">
        <f>VLOOKUP(AMW615,$A$681:$F$2354,6,FALSE)</f>
        <v>0</v>
      </c>
      <c r="ANA615" s="203" t="s">
        <v>69</v>
      </c>
      <c r="ANB615" s="10">
        <f>AMZ615*1.1</f>
        <v>0</v>
      </c>
      <c r="ANC615" s="10"/>
      <c r="AND615" s="273"/>
      <c r="ANE615" s="203" t="s">
        <v>79</v>
      </c>
      <c r="ANF615" s="276" t="s">
        <v>604</v>
      </c>
      <c r="ANH615" s="204"/>
      <c r="ANI615" s="204">
        <f>VLOOKUP(ANF615,$A$681:$F$2354,6,FALSE)</f>
        <v>329</v>
      </c>
      <c r="ANJ615" s="203" t="s">
        <v>69</v>
      </c>
      <c r="ANK615" s="10">
        <f>ANI615*1.1</f>
        <v>361.90000000000003</v>
      </c>
      <c r="ANL615" s="10"/>
      <c r="ANM615" s="273"/>
      <c r="ANN615" s="203" t="s">
        <v>79</v>
      </c>
      <c r="ANO615" s="276" t="s">
        <v>581</v>
      </c>
      <c r="ANQ615" s="204"/>
      <c r="ANR615" s="204">
        <f>VLOOKUP(ANO615,$A$681:$F$2354,6,FALSE)</f>
        <v>74</v>
      </c>
      <c r="ANS615" s="203" t="s">
        <v>69</v>
      </c>
      <c r="ANT615" s="10">
        <f>ANR615*1.1</f>
        <v>81.400000000000006</v>
      </c>
      <c r="ANU615" s="10"/>
      <c r="ANV615" s="273"/>
      <c r="ANW615" s="203" t="s">
        <v>79</v>
      </c>
      <c r="ANX615" s="276" t="s">
        <v>462</v>
      </c>
      <c r="ANZ615" s="204"/>
      <c r="AOA615" s="204">
        <f>VLOOKUP(ANX615,$A$681:$F$2354,6,FALSE)</f>
        <v>188</v>
      </c>
      <c r="AOB615" s="203" t="s">
        <v>69</v>
      </c>
      <c r="AOC615" s="10">
        <f>AOA615*1.1</f>
        <v>206.8</v>
      </c>
      <c r="AOD615" s="10"/>
      <c r="AOE615" s="273"/>
      <c r="AOF615" s="203" t="s">
        <v>79</v>
      </c>
      <c r="AOG615" s="276" t="s">
        <v>462</v>
      </c>
      <c r="AOI615" s="204"/>
      <c r="AOJ615" s="204">
        <f>VLOOKUP(AOG615,$A$681:$F$2354,6,FALSE)</f>
        <v>188</v>
      </c>
      <c r="AOK615" s="203" t="s">
        <v>69</v>
      </c>
      <c r="AOL615" s="10">
        <f>AOJ615*1.1</f>
        <v>206.8</v>
      </c>
      <c r="AOM615" s="10"/>
      <c r="AON615" s="273"/>
      <c r="AOO615" s="203" t="s">
        <v>79</v>
      </c>
      <c r="AOP615" s="276" t="s">
        <v>462</v>
      </c>
      <c r="AOR615" s="204"/>
      <c r="AOS615" s="204">
        <f>VLOOKUP(AOP615,$A$681:$F$2354,6,FALSE)</f>
        <v>188</v>
      </c>
      <c r="AOT615" s="203" t="s">
        <v>69</v>
      </c>
      <c r="AOU615" s="10">
        <f>AOS615*1.1</f>
        <v>206.8</v>
      </c>
      <c r="AOV615" s="10"/>
      <c r="AOW615" s="273"/>
      <c r="AOX615" s="203" t="s">
        <v>79</v>
      </c>
      <c r="AOY615" s="276" t="s">
        <v>465</v>
      </c>
      <c r="APA615" s="204"/>
      <c r="APB615" s="204">
        <f>VLOOKUP(AOY615,$A$681:$F$2354,6,FALSE)</f>
        <v>275</v>
      </c>
      <c r="APC615" s="203" t="s">
        <v>69</v>
      </c>
      <c r="APD615" s="10">
        <f>APB615*1.1</f>
        <v>302.5</v>
      </c>
      <c r="APE615" s="10"/>
      <c r="APF615" s="273"/>
      <c r="APG615" s="203" t="s">
        <v>79</v>
      </c>
      <c r="APH615" s="276" t="s">
        <v>2289</v>
      </c>
      <c r="APJ615" s="204"/>
      <c r="APK615" s="204">
        <f>VLOOKUP(APH615,$A$681:$F$2354,6,FALSE)</f>
        <v>375</v>
      </c>
      <c r="APL615" s="203" t="s">
        <v>69</v>
      </c>
      <c r="APM615" s="10">
        <f>APK615*1.1</f>
        <v>412.50000000000006</v>
      </c>
      <c r="APN615" s="10"/>
      <c r="APO615" s="273"/>
      <c r="APP615" s="203" t="s">
        <v>79</v>
      </c>
      <c r="APQ615" s="276" t="s">
        <v>465</v>
      </c>
      <c r="APS615" s="204"/>
      <c r="APT615" s="204">
        <f>VLOOKUP(APQ615,$A$681:$F$2354,6,FALSE)</f>
        <v>275</v>
      </c>
      <c r="APU615" s="203" t="s">
        <v>69</v>
      </c>
      <c r="APV615" s="10">
        <f>APT615*1.1</f>
        <v>302.5</v>
      </c>
      <c r="APW615" s="10"/>
      <c r="APX615" s="273"/>
      <c r="APY615" s="203" t="s">
        <v>79</v>
      </c>
      <c r="APZ615" s="276" t="s">
        <v>518</v>
      </c>
      <c r="AQB615" s="204"/>
      <c r="AQC615" s="204">
        <f>VLOOKUP(APZ615,$A$681:$F$2354,6,FALSE)</f>
        <v>311</v>
      </c>
      <c r="AQD615" s="203" t="s">
        <v>69</v>
      </c>
      <c r="AQE615" s="10">
        <f>AQC615*1.1</f>
        <v>342.1</v>
      </c>
      <c r="AQF615" s="10"/>
      <c r="AQG615" s="273"/>
    </row>
    <row r="616" spans="1:1125" s="14" customFormat="1" ht="15">
      <c r="A616" s="203"/>
      <c r="B616" s="414"/>
      <c r="D616" s="203"/>
      <c r="E616" s="203"/>
      <c r="F616" s="203"/>
      <c r="G616" s="10"/>
      <c r="H616" s="10">
        <f>SUM(G611:G615)</f>
        <v>2099.1999999999998</v>
      </c>
      <c r="I616" s="267"/>
      <c r="J616" s="203"/>
      <c r="K616" s="414"/>
      <c r="M616" s="203"/>
      <c r="N616" s="203"/>
      <c r="O616" s="203"/>
      <c r="P616" s="10"/>
      <c r="Q616" s="10">
        <f>SUM(P611:P615)</f>
        <v>1717.3</v>
      </c>
      <c r="R616" s="267"/>
      <c r="S616" s="203"/>
      <c r="T616" s="264"/>
      <c r="V616" s="203"/>
      <c r="W616" s="203"/>
      <c r="X616" s="203"/>
      <c r="Y616" s="10"/>
      <c r="Z616" s="10">
        <f>SUM(Y611:Y615)</f>
        <v>1936.2</v>
      </c>
      <c r="AA616" s="267"/>
      <c r="AB616" s="203"/>
      <c r="AC616" s="414"/>
      <c r="AE616" s="203"/>
      <c r="AF616" s="203"/>
      <c r="AG616" s="203"/>
      <c r="AH616" s="10"/>
      <c r="AI616" s="10">
        <f>SUM(AH611:AH615)</f>
        <v>1975.6</v>
      </c>
      <c r="AJ616" s="267"/>
      <c r="AK616" s="203"/>
      <c r="AL616" s="414"/>
      <c r="AN616" s="203"/>
      <c r="AO616" s="203"/>
      <c r="AP616" s="203"/>
      <c r="AQ616" s="10"/>
      <c r="AR616" s="10">
        <f>SUM(AQ611:AQ615)</f>
        <v>1819.6</v>
      </c>
      <c r="AS616" s="267"/>
      <c r="AT616" s="203"/>
      <c r="AU616" s="414"/>
      <c r="AW616" s="203"/>
      <c r="AX616" s="203"/>
      <c r="AY616" s="203"/>
      <c r="AZ616" s="10"/>
      <c r="BA616" s="10">
        <f>SUM(AZ611:AZ615)</f>
        <v>1805.8</v>
      </c>
      <c r="BB616" s="267"/>
      <c r="BC616" s="203"/>
      <c r="BD616" s="414"/>
      <c r="BF616" s="203"/>
      <c r="BG616" s="203"/>
      <c r="BH616" s="203"/>
      <c r="BI616" s="10"/>
      <c r="BJ616" s="10">
        <f>SUM(BI611:BI615)</f>
        <v>1468.6</v>
      </c>
      <c r="BK616" s="267"/>
      <c r="BL616" s="203"/>
      <c r="BM616" s="414"/>
      <c r="BO616" s="203"/>
      <c r="BP616" s="203"/>
      <c r="BQ616" s="203"/>
      <c r="BR616" s="10"/>
      <c r="BS616" s="10">
        <f>SUM(BR611:BR615)</f>
        <v>1943.5</v>
      </c>
      <c r="BT616" s="267"/>
      <c r="BU616" s="203"/>
      <c r="BV616" s="414"/>
      <c r="BX616" s="203"/>
      <c r="BY616" s="203"/>
      <c r="BZ616" s="203"/>
      <c r="CA616" s="10"/>
      <c r="CB616" s="10">
        <f>SUM(CA611:CA615)</f>
        <v>1665.9999999999998</v>
      </c>
      <c r="CC616" s="267"/>
      <c r="CD616" s="203"/>
      <c r="CE616" s="414"/>
      <c r="CG616" s="203"/>
      <c r="CH616" s="203"/>
      <c r="CI616" s="203"/>
      <c r="CJ616" s="10"/>
      <c r="CK616" s="10">
        <f>SUM(CJ611:CJ615)</f>
        <v>1814.7</v>
      </c>
      <c r="CL616" s="267"/>
      <c r="CM616" s="203"/>
      <c r="CN616" s="414"/>
      <c r="CP616" s="203"/>
      <c r="CQ616" s="203"/>
      <c r="CR616" s="203"/>
      <c r="CS616" s="10"/>
      <c r="CT616" s="10">
        <f>SUM(CS611:CS615)</f>
        <v>1505.2000000000003</v>
      </c>
      <c r="CU616" s="267"/>
      <c r="CV616" s="203"/>
      <c r="CW616" s="414"/>
      <c r="CY616" s="203"/>
      <c r="CZ616" s="203"/>
      <c r="DA616" s="203"/>
      <c r="DB616" s="10"/>
      <c r="DC616" s="10">
        <f>SUM(DB611:DB615)</f>
        <v>1787.1</v>
      </c>
      <c r="DD616" s="267"/>
      <c r="DE616" s="203"/>
      <c r="DF616" s="414"/>
      <c r="DH616" s="203"/>
      <c r="DI616" s="203"/>
      <c r="DJ616" s="203"/>
      <c r="DK616" s="10"/>
      <c r="DL616" s="10">
        <f>SUM(DK611:DK615)</f>
        <v>1443.6999999999998</v>
      </c>
      <c r="DM616" s="267"/>
      <c r="DN616" s="203"/>
      <c r="DO616" s="414"/>
      <c r="DQ616" s="203"/>
      <c r="DR616" s="203"/>
      <c r="DS616" s="203"/>
      <c r="DT616" s="10"/>
      <c r="DU616" s="10">
        <f>SUM(DT611:DT615)</f>
        <v>1823.2</v>
      </c>
      <c r="DV616" s="267"/>
      <c r="DW616" s="203"/>
      <c r="DZ616" s="203"/>
      <c r="EA616" s="203"/>
      <c r="EB616" s="203"/>
      <c r="EC616" s="10"/>
      <c r="ED616" s="10" t="e">
        <f>SUM(EC611:EC615)</f>
        <v>#N/A</v>
      </c>
      <c r="EE616" s="267"/>
      <c r="EF616" s="203"/>
      <c r="EG616" s="414"/>
      <c r="EI616" s="203"/>
      <c r="EJ616" s="203"/>
      <c r="EK616" s="203"/>
      <c r="EL616" s="10"/>
      <c r="EM616" s="10">
        <f>SUM(EL611:EL615)</f>
        <v>2222.5</v>
      </c>
      <c r="EN616" s="267"/>
      <c r="EO616" s="203"/>
      <c r="EP616" s="414"/>
      <c r="ER616" s="203"/>
      <c r="ES616" s="203"/>
      <c r="ET616" s="203"/>
      <c r="EU616" s="10"/>
      <c r="EV616" s="10">
        <f>SUM(EU611:EU615)</f>
        <v>1571.45</v>
      </c>
      <c r="EW616" s="267"/>
      <c r="EX616" s="203"/>
      <c r="EY616" s="414"/>
      <c r="FA616" s="203"/>
      <c r="FB616" s="203"/>
      <c r="FC616" s="203"/>
      <c r="FD616" s="10"/>
      <c r="FE616" s="10">
        <f>SUM(FD611:FD615)</f>
        <v>1757.3999999999999</v>
      </c>
      <c r="FF616" s="267"/>
      <c r="FG616" s="203"/>
      <c r="FH616" s="422"/>
      <c r="FJ616" s="203"/>
      <c r="FK616" s="203"/>
      <c r="FL616" s="203"/>
      <c r="FM616" s="10"/>
      <c r="FN616" s="10">
        <f>SUM(FM611:FM615)</f>
        <v>1756.2</v>
      </c>
      <c r="FO616" s="267"/>
      <c r="FP616" s="203"/>
      <c r="FQ616" s="414"/>
      <c r="FS616" s="203"/>
      <c r="FT616" s="203"/>
      <c r="FU616" s="203"/>
      <c r="FV616" s="10"/>
      <c r="FW616" s="10">
        <f>SUM(FV611:FV615)</f>
        <v>1901.9</v>
      </c>
      <c r="FX616" s="267"/>
      <c r="FY616" s="203"/>
      <c r="FZ616" s="414"/>
      <c r="GB616" s="203"/>
      <c r="GC616" s="203"/>
      <c r="GD616" s="203"/>
      <c r="GE616" s="10"/>
      <c r="GF616" s="10">
        <f>SUM(GE611:GE615)</f>
        <v>1683.9</v>
      </c>
      <c r="GG616" s="267"/>
      <c r="GH616" s="203"/>
      <c r="GI616" s="414"/>
      <c r="GK616" s="203"/>
      <c r="GL616" s="203"/>
      <c r="GM616" s="203"/>
      <c r="GN616" s="10"/>
      <c r="GO616" s="10">
        <f>SUM(GN611:GN615)</f>
        <v>1485.3</v>
      </c>
      <c r="GP616" s="267"/>
      <c r="GQ616" s="203"/>
      <c r="GR616" s="414"/>
      <c r="GT616" s="203"/>
      <c r="GU616" s="203"/>
      <c r="GV616" s="203"/>
      <c r="GW616" s="203"/>
      <c r="GX616" s="10">
        <f>SUM(GW611:GW615)</f>
        <v>1667.3999999999999</v>
      </c>
      <c r="GY616" s="267"/>
      <c r="GZ616" s="203"/>
      <c r="HA616" s="414"/>
      <c r="HC616" s="203"/>
      <c r="HD616" s="203"/>
      <c r="HE616" s="203"/>
      <c r="HF616" s="10"/>
      <c r="HG616" s="10">
        <f>SUM(HF611:HF615)</f>
        <v>1792</v>
      </c>
      <c r="HH616" s="267"/>
      <c r="HI616" s="203"/>
      <c r="HJ616" s="414"/>
      <c r="HL616" s="203"/>
      <c r="HM616" s="203"/>
      <c r="HN616" s="203"/>
      <c r="HO616" s="203"/>
      <c r="HP616" s="10">
        <f>SUM(HO611:HO615)</f>
        <v>1993.1</v>
      </c>
      <c r="HQ616" s="267"/>
      <c r="HR616" s="203"/>
      <c r="HS616" s="423"/>
      <c r="HU616" s="203"/>
      <c r="HV616" s="203"/>
      <c r="HW616" s="203"/>
      <c r="HX616" s="10"/>
      <c r="HY616" s="10">
        <f>SUM(HX611:HX615)</f>
        <v>1717.1999999999998</v>
      </c>
      <c r="HZ616" s="267"/>
      <c r="IA616" s="203"/>
      <c r="IB616" s="286"/>
      <c r="ID616" s="203"/>
      <c r="IE616" s="203"/>
      <c r="IF616" s="203"/>
      <c r="IG616" s="203"/>
      <c r="IH616" s="10" t="e">
        <f>SUM(IG611:IG615)</f>
        <v>#N/A</v>
      </c>
      <c r="II616" s="267"/>
      <c r="IJ616" s="203"/>
      <c r="IK616" s="423"/>
      <c r="IM616" s="203"/>
      <c r="IN616" s="203"/>
      <c r="IO616" s="203"/>
      <c r="IP616" s="10"/>
      <c r="IQ616" s="10">
        <f>SUM(IP611:IP615)</f>
        <v>1835.4</v>
      </c>
      <c r="IR616" s="267"/>
      <c r="IS616" s="203"/>
      <c r="IT616" s="423"/>
      <c r="IV616" s="203"/>
      <c r="IW616" s="203"/>
      <c r="IX616" s="203"/>
      <c r="IY616" s="10"/>
      <c r="IZ616" s="10">
        <f>SUM(IY611:IY615)</f>
        <v>1498.8</v>
      </c>
      <c r="JA616" s="267"/>
      <c r="JB616" s="203"/>
      <c r="JC616" s="423"/>
      <c r="JE616" s="203"/>
      <c r="JF616" s="203"/>
      <c r="JG616" s="203"/>
      <c r="JH616" s="10"/>
      <c r="JI616" s="10">
        <f>SUM(JH611:JH615)</f>
        <v>1824.7</v>
      </c>
      <c r="JJ616" s="267"/>
      <c r="JK616" s="203"/>
      <c r="JL616" s="423"/>
      <c r="JN616" s="203"/>
      <c r="JO616" s="203"/>
      <c r="JP616" s="203"/>
      <c r="JQ616" s="10"/>
      <c r="JR616" s="10">
        <f>SUM(JQ611:JQ615)</f>
        <v>1174.5999999999999</v>
      </c>
      <c r="JS616" s="267"/>
      <c r="JT616" s="203"/>
      <c r="JU616" s="264"/>
      <c r="JW616" s="203"/>
      <c r="JX616" s="203"/>
      <c r="JY616" s="203"/>
      <c r="JZ616" s="10"/>
      <c r="KA616" s="10">
        <f>SUM(JZ611:JZ615)</f>
        <v>1756.2</v>
      </c>
      <c r="KB616" s="267"/>
      <c r="KC616" s="203"/>
      <c r="KD616" s="423"/>
      <c r="KF616" s="203"/>
      <c r="KG616" s="203"/>
      <c r="KH616" s="203"/>
      <c r="KI616" s="10"/>
      <c r="KJ616" s="10">
        <f>SUM(KI611:KI615)</f>
        <v>2050.5</v>
      </c>
      <c r="KK616" s="267"/>
      <c r="KL616" s="203"/>
      <c r="KM616" s="264"/>
      <c r="KO616" s="203"/>
      <c r="KP616" s="203"/>
      <c r="KQ616" s="203"/>
      <c r="KR616" s="203"/>
      <c r="KS616" s="10">
        <f>SUM(KR611:KR615)</f>
        <v>1583.8</v>
      </c>
      <c r="KT616" s="267"/>
      <c r="KU616" s="203"/>
      <c r="KV616" s="429"/>
      <c r="KX616" s="203"/>
      <c r="KY616" s="203"/>
      <c r="KZ616" s="203"/>
      <c r="LA616" s="10"/>
      <c r="LB616" s="10">
        <f>SUM(LA611:LA615)</f>
        <v>1623.3999999999999</v>
      </c>
      <c r="LC616" s="267"/>
      <c r="LD616" s="203"/>
      <c r="LE616" s="423"/>
      <c r="LG616" s="203"/>
      <c r="LH616" s="203"/>
      <c r="LI616" s="203"/>
      <c r="LJ616" s="10"/>
      <c r="LK616" s="10">
        <f>SUM(LJ611:LJ615)</f>
        <v>1712</v>
      </c>
      <c r="LL616" s="267"/>
      <c r="LM616" s="203"/>
      <c r="LN616" s="423"/>
      <c r="LP616" s="203"/>
      <c r="LQ616" s="203"/>
      <c r="LR616" s="203"/>
      <c r="LS616" s="10"/>
      <c r="LT616" s="10">
        <f>SUM(LS611:LS615)</f>
        <v>1723.5</v>
      </c>
      <c r="LU616" s="267"/>
      <c r="LV616" s="203"/>
      <c r="LW616" s="423"/>
      <c r="LY616" s="203"/>
      <c r="LZ616" s="203"/>
      <c r="MA616" s="203"/>
      <c r="MB616" s="10"/>
      <c r="MC616" s="10">
        <f>SUM(MB611:MB615)</f>
        <v>1840.6</v>
      </c>
      <c r="MD616" s="267"/>
      <c r="ME616" s="203"/>
      <c r="MF616" s="423"/>
      <c r="MH616" s="203"/>
      <c r="MI616" s="203"/>
      <c r="MJ616" s="203"/>
      <c r="MK616" s="10"/>
      <c r="ML616" s="10">
        <f>SUM(MK611:MK615)</f>
        <v>1994.5</v>
      </c>
      <c r="MM616" s="267"/>
      <c r="MN616" s="203"/>
      <c r="MO616" s="423"/>
      <c r="MQ616" s="203"/>
      <c r="MR616" s="203"/>
      <c r="MS616" s="203"/>
      <c r="MT616" s="10"/>
      <c r="MU616" s="10">
        <f>SUM(MT611:MT615)</f>
        <v>2104</v>
      </c>
      <c r="MV616" s="267"/>
      <c r="MW616" s="203"/>
      <c r="MX616" s="423"/>
      <c r="MZ616" s="203"/>
      <c r="NA616" s="203"/>
      <c r="NB616" s="203"/>
      <c r="NC616" s="10"/>
      <c r="ND616" s="10">
        <f>SUM(NC611:NC615)</f>
        <v>1643.6</v>
      </c>
      <c r="NE616" s="267"/>
      <c r="NF616" s="203"/>
      <c r="NG616" s="423"/>
      <c r="NI616" s="203"/>
      <c r="NJ616" s="203"/>
      <c r="NK616" s="203"/>
      <c r="NL616" s="10"/>
      <c r="NM616" s="10">
        <f>SUM(NL611:NL615)</f>
        <v>1560.1999999999998</v>
      </c>
      <c r="NN616" s="267"/>
      <c r="NO616" s="203"/>
      <c r="NP616" s="425"/>
      <c r="NR616" s="203"/>
      <c r="NS616" s="203"/>
      <c r="NT616" s="203"/>
      <c r="NU616" s="10"/>
      <c r="NV616" s="10">
        <f>SUM(NU611:NU615)</f>
        <v>965.69999999999993</v>
      </c>
      <c r="NW616" s="267"/>
      <c r="NX616" s="203"/>
      <c r="NY616" s="423"/>
      <c r="OA616" s="203"/>
      <c r="OB616" s="203"/>
      <c r="OC616" s="203"/>
      <c r="OD616" s="203"/>
      <c r="OE616" s="10">
        <f>SUM(OD611:OD615)</f>
        <v>1376.8999999999999</v>
      </c>
      <c r="OF616" s="267"/>
      <c r="OG616" s="203"/>
      <c r="OH616" s="423"/>
      <c r="OJ616" s="203"/>
      <c r="OK616" s="203"/>
      <c r="OL616" s="203"/>
      <c r="OM616" s="10"/>
      <c r="ON616" s="10">
        <f>SUM(OM611:OM615)</f>
        <v>1421.5</v>
      </c>
      <c r="OO616" s="267"/>
      <c r="OP616" s="203"/>
      <c r="OQ616" s="425"/>
      <c r="OS616" s="203"/>
      <c r="OT616" s="203"/>
      <c r="OU616" s="203"/>
      <c r="OV616" s="10"/>
      <c r="OW616" s="10">
        <f>SUM(OV611:OV615)</f>
        <v>1281.5999999999999</v>
      </c>
      <c r="OX616" s="267"/>
      <c r="OY616" s="203"/>
      <c r="OZ616" s="428"/>
      <c r="PB616" s="203"/>
      <c r="PC616" s="203"/>
      <c r="PD616" s="203"/>
      <c r="PE616" s="10"/>
      <c r="PF616" s="10">
        <f>SUM(PE611:PE615)</f>
        <v>1797.8000000000002</v>
      </c>
      <c r="PG616" s="267"/>
      <c r="PH616" s="203"/>
      <c r="PI616" s="423"/>
      <c r="PK616" s="203"/>
      <c r="PL616" s="203"/>
      <c r="PM616" s="203"/>
      <c r="PN616" s="10"/>
      <c r="PO616" s="10">
        <f>SUM(PN611:PN615)</f>
        <v>1764.1</v>
      </c>
      <c r="PP616" s="267"/>
      <c r="PQ616" s="203"/>
      <c r="PR616" s="264"/>
      <c r="PT616" s="203"/>
      <c r="PU616" s="203"/>
      <c r="PV616" s="203"/>
      <c r="PW616" s="10"/>
      <c r="PX616" s="10" t="e">
        <f>SUM(PW611:PW615)</f>
        <v>#N/A</v>
      </c>
      <c r="PY616" s="267"/>
      <c r="PZ616" s="203"/>
      <c r="QA616" s="423"/>
      <c r="QC616" s="203"/>
      <c r="QD616" s="203"/>
      <c r="QE616" s="203"/>
      <c r="QF616" s="10"/>
      <c r="QG616" s="10">
        <f>SUM(QF611:QF615)</f>
        <v>1303.2</v>
      </c>
      <c r="QH616" s="267"/>
      <c r="QI616" s="203"/>
      <c r="QJ616" s="423"/>
      <c r="QL616" s="203"/>
      <c r="QM616" s="203"/>
      <c r="QN616" s="203"/>
      <c r="QO616" s="10"/>
      <c r="QP616" s="10">
        <f>SUM(QO611:QO615)</f>
        <v>1748.25</v>
      </c>
      <c r="QQ616" s="267"/>
      <c r="QR616" s="203"/>
      <c r="QS616" s="423"/>
      <c r="QU616" s="203"/>
      <c r="QV616" s="203"/>
      <c r="QW616" s="203"/>
      <c r="QX616" s="10"/>
      <c r="QY616" s="10">
        <f>SUM(QX611:QX615)</f>
        <v>1921</v>
      </c>
      <c r="QZ616" s="267"/>
      <c r="RA616" s="203"/>
      <c r="RB616" s="423"/>
      <c r="RD616" s="203"/>
      <c r="RE616" s="203"/>
      <c r="RF616" s="203"/>
      <c r="RG616" s="10"/>
      <c r="RH616" s="10">
        <f>SUM(RG611:RG615)</f>
        <v>2106.6</v>
      </c>
      <c r="RI616" s="267"/>
      <c r="RJ616" s="203"/>
      <c r="RM616" s="203"/>
      <c r="RN616" s="203"/>
      <c r="RO616" s="203"/>
      <c r="RP616" s="203"/>
      <c r="RQ616" s="10" t="e">
        <f>SUM(RP611:RP615)</f>
        <v>#N/A</v>
      </c>
      <c r="RR616" s="267"/>
      <c r="RS616" s="203"/>
      <c r="RT616" s="423"/>
      <c r="RV616" s="203"/>
      <c r="RW616" s="203"/>
      <c r="RX616" s="203"/>
      <c r="RY616" s="10"/>
      <c r="RZ616" s="10">
        <f>SUM(RY611:RY615)</f>
        <v>1474.8000000000002</v>
      </c>
      <c r="SA616" s="273"/>
      <c r="SB616" s="203"/>
      <c r="SC616" s="423"/>
      <c r="SE616" s="203"/>
      <c r="SF616" s="203"/>
      <c r="SG616" s="203"/>
      <c r="SH616" s="10"/>
      <c r="SI616" s="10">
        <f>SUM(SH611:SH615)</f>
        <v>1339.4</v>
      </c>
      <c r="SJ616" s="273"/>
      <c r="SK616" s="203"/>
      <c r="SL616" s="423"/>
      <c r="SN616" s="203"/>
      <c r="SO616" s="203"/>
      <c r="SP616" s="203"/>
      <c r="SQ616" s="10"/>
      <c r="SR616" s="10">
        <f>SUM(SQ611:SQ615)</f>
        <v>1963.3</v>
      </c>
      <c r="SS616" s="273"/>
      <c r="ST616" s="203"/>
      <c r="SU616" s="264"/>
      <c r="SW616" s="203"/>
      <c r="SX616" s="203"/>
      <c r="SY616" s="203"/>
      <c r="SZ616" s="10"/>
      <c r="TA616" s="10">
        <f>SUM(SZ611:SZ615)</f>
        <v>938.2</v>
      </c>
      <c r="TB616" s="273"/>
      <c r="TC616" s="203"/>
      <c r="TD616" s="428"/>
      <c r="TF616" s="203"/>
      <c r="TG616" s="203"/>
      <c r="TH616" s="203"/>
      <c r="TI616" s="203"/>
      <c r="TJ616" s="10">
        <f>SUM(TI611:TI615)</f>
        <v>1715.8</v>
      </c>
      <c r="TK616" s="273"/>
      <c r="TL616" s="203"/>
      <c r="TM616" s="264"/>
      <c r="TO616" s="203"/>
      <c r="TP616" s="203"/>
      <c r="TQ616" s="203"/>
      <c r="TR616" s="10"/>
      <c r="TS616" s="10">
        <f>SUM(TR611:TR615)</f>
        <v>1516.6999999999998</v>
      </c>
      <c r="TT616" s="273"/>
      <c r="TU616" s="203"/>
      <c r="TV616" s="264"/>
      <c r="TX616" s="203"/>
      <c r="TY616" s="203"/>
      <c r="TZ616" s="203"/>
      <c r="UA616" s="10"/>
      <c r="UB616" s="10">
        <f>SUM(UA611:UA615)</f>
        <v>1551.8999999999999</v>
      </c>
      <c r="UC616" s="273"/>
      <c r="UD616" s="203"/>
      <c r="UE616" s="286"/>
      <c r="UG616" s="203"/>
      <c r="UH616" s="203"/>
      <c r="UI616" s="203"/>
      <c r="UJ616" s="10"/>
      <c r="UK616" s="10" t="e">
        <f>SUM(UJ611:UJ615)</f>
        <v>#N/A</v>
      </c>
      <c r="UL616" s="273"/>
      <c r="UM616" s="203"/>
      <c r="UN616" s="264"/>
      <c r="UP616" s="203"/>
      <c r="UQ616" s="203"/>
      <c r="UR616" s="203"/>
      <c r="US616" s="10"/>
      <c r="UT616" s="10">
        <f>SUM(US611:US615)</f>
        <v>1907.1</v>
      </c>
      <c r="UU616" s="273"/>
      <c r="UV616" s="203"/>
      <c r="UW616" s="264"/>
      <c r="UY616" s="203"/>
      <c r="UZ616" s="203"/>
      <c r="VA616" s="203"/>
      <c r="VB616" s="10"/>
      <c r="VC616" s="10">
        <f>SUM(VB611:VB615)</f>
        <v>1700.5</v>
      </c>
      <c r="VD616" s="273"/>
      <c r="VE616" s="203"/>
      <c r="VF616" s="423"/>
      <c r="VH616" s="203"/>
      <c r="VI616" s="203"/>
      <c r="VJ616" s="203"/>
      <c r="VK616" s="10"/>
      <c r="VL616" s="10">
        <f>SUM(VK611:VK615)</f>
        <v>1882.2</v>
      </c>
      <c r="VM616" s="273"/>
      <c r="VN616" s="203"/>
      <c r="VO616" s="423"/>
      <c r="VQ616" s="203"/>
      <c r="VR616" s="203"/>
      <c r="VS616" s="203"/>
      <c r="VT616" s="10"/>
      <c r="VU616" s="10">
        <f>SUM(VT611:VT615)</f>
        <v>1410.6000000000001</v>
      </c>
      <c r="VV616" s="273"/>
      <c r="VW616" s="203"/>
      <c r="VZ616" s="203"/>
      <c r="WA616" s="203"/>
      <c r="WB616" s="203"/>
      <c r="WC616" s="203"/>
      <c r="WD616" s="10" t="e">
        <f>SUM(WC611:WC615)</f>
        <v>#N/A</v>
      </c>
      <c r="WE616" s="273"/>
      <c r="WF616" s="203"/>
      <c r="WG616" s="264"/>
      <c r="WI616" s="203"/>
      <c r="WJ616" s="203"/>
      <c r="WK616" s="203"/>
      <c r="WL616" s="203"/>
      <c r="WM616" s="10">
        <f>SUM(WL611:WL615)</f>
        <v>1583.6</v>
      </c>
      <c r="WN616" s="273"/>
      <c r="WO616" s="203"/>
      <c r="WQ616" s="203"/>
      <c r="WR616" s="203"/>
      <c r="WS616" s="203"/>
      <c r="WT616" s="203"/>
      <c r="WU616" s="10"/>
      <c r="WV616" s="10" t="e">
        <f>SUM(WU611:WU615)</f>
        <v>#N/A</v>
      </c>
      <c r="WW616" s="273"/>
      <c r="WX616" s="203"/>
      <c r="XA616" s="203"/>
      <c r="XB616" s="203"/>
      <c r="XC616" s="203"/>
      <c r="XD616" s="203"/>
      <c r="XE616" s="10" t="e">
        <f>SUM(XD611:XD615)</f>
        <v>#N/A</v>
      </c>
      <c r="XF616" s="273"/>
      <c r="XG616" s="203"/>
      <c r="XH616" s="423"/>
      <c r="XJ616" s="203"/>
      <c r="XK616" s="203"/>
      <c r="XL616" s="203"/>
      <c r="XM616" s="203"/>
      <c r="XN616" s="10">
        <f>SUM(XM611:XM615)</f>
        <v>1589</v>
      </c>
      <c r="XO616" s="273"/>
      <c r="XP616" s="203"/>
      <c r="XQ616" s="423"/>
      <c r="XS616" s="203"/>
      <c r="XT616" s="203"/>
      <c r="XU616" s="203"/>
      <c r="XV616" s="10"/>
      <c r="XW616" s="10">
        <f>SUM(XV611:XV615)</f>
        <v>1576.5000000000002</v>
      </c>
      <c r="XX616" s="273"/>
      <c r="XY616" s="203"/>
      <c r="XZ616" s="423"/>
      <c r="YB616" s="203"/>
      <c r="YC616" s="203"/>
      <c r="YD616" s="203"/>
      <c r="YE616" s="203"/>
      <c r="YF616" s="10">
        <f>SUM(YE611:YE615)</f>
        <v>1498.3</v>
      </c>
      <c r="YG616" s="273"/>
      <c r="YH616" s="203"/>
      <c r="YK616" s="203"/>
      <c r="YL616" s="203"/>
      <c r="YM616" s="203"/>
      <c r="YN616" s="10"/>
      <c r="YO616" s="10" t="e">
        <f>SUM(YN611:YN615)</f>
        <v>#N/A</v>
      </c>
      <c r="YP616" s="273"/>
      <c r="YQ616" s="203"/>
      <c r="YT616" s="203"/>
      <c r="YU616" s="203"/>
      <c r="YV616" s="203"/>
      <c r="YW616" s="203"/>
      <c r="YX616" s="10" t="e">
        <f>SUM(YW611:YW615)</f>
        <v>#N/A</v>
      </c>
      <c r="YY616" s="273"/>
      <c r="YZ616" s="203"/>
      <c r="ZA616" s="428"/>
      <c r="ZC616" s="203"/>
      <c r="ZD616" s="203"/>
      <c r="ZE616" s="203"/>
      <c r="ZF616" s="203"/>
      <c r="ZG616" s="10">
        <f>SUM(ZF611:ZF615)</f>
        <v>1598.3000000000002</v>
      </c>
      <c r="ZH616" s="273"/>
      <c r="ZI616" s="203"/>
      <c r="ZJ616" s="423"/>
      <c r="ZL616" s="203"/>
      <c r="ZM616" s="203"/>
      <c r="ZN616" s="203"/>
      <c r="ZO616" s="203"/>
      <c r="ZP616" s="10">
        <f>SUM(ZO611:ZO615)</f>
        <v>2115.4</v>
      </c>
      <c r="ZQ616" s="273"/>
      <c r="ZR616" s="203"/>
      <c r="ZS616" s="423"/>
      <c r="ZU616" s="203"/>
      <c r="ZV616" s="203"/>
      <c r="ZW616" s="203"/>
      <c r="ZX616" s="10"/>
      <c r="ZY616" s="10">
        <f>SUM(ZX611:ZX615)</f>
        <v>1987.1</v>
      </c>
      <c r="ZZ616" s="273"/>
      <c r="AAA616" s="203"/>
      <c r="AAB616" s="264"/>
      <c r="AAD616" s="203"/>
      <c r="AAE616" s="203"/>
      <c r="AAF616" s="203"/>
      <c r="AAG616" s="10"/>
      <c r="AAH616" s="10">
        <f>SUM(AAG611:AAG615)</f>
        <v>1311.2</v>
      </c>
      <c r="AAI616" s="273"/>
      <c r="AAJ616" s="203"/>
      <c r="AAK616" s="264"/>
      <c r="AAM616" s="203"/>
      <c r="AAN616" s="203"/>
      <c r="AAO616" s="203"/>
      <c r="AAP616" s="10"/>
      <c r="AAQ616" s="10">
        <f>SUM(AAP611:AAP615)</f>
        <v>1949.1999999999998</v>
      </c>
      <c r="AAR616" s="273"/>
      <c r="AAS616" s="203"/>
      <c r="AAT616" s="264"/>
      <c r="AAV616" s="203"/>
      <c r="AAW616" s="203"/>
      <c r="AAX616" s="203"/>
      <c r="AAY616" s="10"/>
      <c r="AAZ616" s="10">
        <f>SUM(AAY611:AAY615)</f>
        <v>1654.1999999999998</v>
      </c>
      <c r="ABA616" s="273"/>
      <c r="ABB616" s="203"/>
      <c r="ABE616" s="203"/>
      <c r="ABF616" s="203"/>
      <c r="ABG616" s="203"/>
      <c r="ABH616" s="10"/>
      <c r="ABI616" s="10" t="e">
        <f>SUM(ABH611:ABH615)</f>
        <v>#N/A</v>
      </c>
      <c r="ABJ616" s="273"/>
      <c r="ABK616" s="203"/>
      <c r="ABL616" s="264"/>
      <c r="ABN616" s="203"/>
      <c r="ABO616" s="203"/>
      <c r="ABP616" s="203"/>
      <c r="ABQ616" s="10"/>
      <c r="ABR616" s="10">
        <f>SUM(ABQ611:ABQ615)</f>
        <v>1279.5</v>
      </c>
      <c r="ABS616" s="273"/>
      <c r="ABT616" s="203"/>
      <c r="ABU616" s="264"/>
      <c r="ABW616" s="203"/>
      <c r="ABX616" s="203"/>
      <c r="ABY616" s="203"/>
      <c r="ABZ616" s="10"/>
      <c r="ACA616" s="10">
        <f>SUM(ABZ611:ABZ615)</f>
        <v>1849.1000000000001</v>
      </c>
      <c r="ACB616" s="273"/>
      <c r="ACC616" s="203"/>
      <c r="ACF616" s="203"/>
      <c r="ACG616" s="203"/>
      <c r="ACH616" s="203"/>
      <c r="ACI616" s="10"/>
      <c r="ACJ616" s="10" t="e">
        <f>SUM(ACI611:ACI615)</f>
        <v>#N/A</v>
      </c>
      <c r="ACK616" s="273"/>
      <c r="ACL616" s="203"/>
      <c r="ACO616" s="203"/>
      <c r="ACP616" s="203"/>
      <c r="ACQ616" s="203"/>
      <c r="ACR616" s="10"/>
      <c r="ACS616" s="10" t="e">
        <f>SUM(ACR611:ACR615)</f>
        <v>#N/A</v>
      </c>
      <c r="ACT616" s="273"/>
      <c r="ACU616" s="203"/>
      <c r="ACX616" s="203"/>
      <c r="ACY616" s="203"/>
      <c r="ACZ616" s="203"/>
      <c r="ADA616" s="10"/>
      <c r="ADB616" s="10" t="e">
        <f>SUM(ADA611:ADA615)</f>
        <v>#N/A</v>
      </c>
      <c r="ADC616" s="273"/>
      <c r="ADD616" s="203"/>
      <c r="ADG616" s="203"/>
      <c r="ADH616" s="203"/>
      <c r="ADI616" s="203"/>
      <c r="ADJ616" s="203"/>
      <c r="ADK616" s="10" t="e">
        <f>SUM(ADJ611:ADJ615)</f>
        <v>#N/A</v>
      </c>
      <c r="ADL616" s="273"/>
      <c r="ADM616" s="203"/>
      <c r="ADP616" s="203"/>
      <c r="ADQ616" s="203"/>
      <c r="ADR616" s="203"/>
      <c r="ADS616" s="10"/>
      <c r="ADT616" s="10" t="e">
        <f>SUM(ADS611:ADS615)</f>
        <v>#N/A</v>
      </c>
      <c r="ADU616" s="273"/>
      <c r="ADV616" s="203"/>
      <c r="ADY616" s="203"/>
      <c r="ADZ616" s="203"/>
      <c r="AEA616" s="203"/>
      <c r="AEB616" s="203"/>
      <c r="AEC616" s="10" t="e">
        <f>SUM(AEB611:AEB615)</f>
        <v>#N/A</v>
      </c>
      <c r="AED616" s="273"/>
      <c r="AEE616" s="203"/>
      <c r="AEH616" s="203"/>
      <c r="AEI616" s="203"/>
      <c r="AEJ616" s="203"/>
      <c r="AEK616" s="203"/>
      <c r="AEL616" s="10" t="e">
        <f>SUM(AEK611:AEK615)</f>
        <v>#N/A</v>
      </c>
      <c r="AEM616" s="273"/>
      <c r="AEN616" s="203"/>
      <c r="AEQ616" s="203"/>
      <c r="AER616" s="203"/>
      <c r="AES616" s="203"/>
      <c r="AET616" s="203"/>
      <c r="AEU616" s="10" t="e">
        <f>SUM(AET611:AET615)</f>
        <v>#N/A</v>
      </c>
      <c r="AEV616" s="273"/>
      <c r="AEW616" s="203"/>
      <c r="AEZ616" s="203"/>
      <c r="AFA616" s="203"/>
      <c r="AFB616" s="203"/>
      <c r="AFC616" s="10"/>
      <c r="AFD616" s="10" t="e">
        <f>SUM(AFC611:AFC615)</f>
        <v>#N/A</v>
      </c>
      <c r="AFE616" s="273"/>
      <c r="AFF616" s="203"/>
      <c r="AFI616" s="203"/>
      <c r="AFJ616" s="203"/>
      <c r="AFK616" s="203"/>
      <c r="AFL616" s="10"/>
      <c r="AFM616" s="10" t="e">
        <f>SUM(AFL611:AFL615)</f>
        <v>#N/A</v>
      </c>
      <c r="AFN616" s="273"/>
      <c r="AFO616" s="203"/>
      <c r="AFR616" s="203"/>
      <c r="AFS616" s="203"/>
      <c r="AFT616" s="203"/>
      <c r="AFU616" s="10"/>
      <c r="AFV616" s="10" t="e">
        <f>SUM(AFU611:AFU615)</f>
        <v>#N/A</v>
      </c>
      <c r="AFW616" s="273"/>
      <c r="AFX616" s="203"/>
      <c r="AGA616" s="203"/>
      <c r="AGB616" s="203"/>
      <c r="AGC616" s="203"/>
      <c r="AGD616" s="10"/>
      <c r="AGE616" s="10" t="e">
        <f>SUM(AGD611:AGD615)</f>
        <v>#N/A</v>
      </c>
      <c r="AGF616" s="273"/>
      <c r="AGG616" s="203"/>
      <c r="AGJ616" s="203"/>
      <c r="AGK616" s="203"/>
      <c r="AGL616" s="203"/>
      <c r="AGM616" s="10"/>
      <c r="AGN616" s="10" t="e">
        <f>SUM(AGM611:AGM615)</f>
        <v>#N/A</v>
      </c>
      <c r="AGO616" s="273"/>
      <c r="AGP616" s="203"/>
      <c r="AGS616" s="203"/>
      <c r="AGT616" s="203"/>
      <c r="AGU616" s="203"/>
      <c r="AGV616" s="10"/>
      <c r="AGW616" s="10" t="e">
        <f>SUM(AGV611:AGV615)</f>
        <v>#N/A</v>
      </c>
      <c r="AGX616" s="273"/>
      <c r="AGY616" s="203"/>
      <c r="AGZ616" s="423"/>
      <c r="AHB616" s="203"/>
      <c r="AHC616" s="203"/>
      <c r="AHD616" s="203"/>
      <c r="AHE616" s="10"/>
      <c r="AHF616" s="10">
        <f>SUM(AHE611:AHE615)</f>
        <v>1788.8000000000002</v>
      </c>
      <c r="AHG616" s="273"/>
      <c r="AHH616" s="203"/>
      <c r="AHI616" s="264"/>
      <c r="AHK616" s="203"/>
      <c r="AHL616" s="203"/>
      <c r="AHM616" s="203"/>
      <c r="AHN616" s="10"/>
      <c r="AHO616" s="10">
        <f>SUM(AHN611:AHN615)</f>
        <v>1639.8000000000002</v>
      </c>
      <c r="AHP616" s="273"/>
      <c r="AHQ616" s="203"/>
      <c r="AHR616" s="429"/>
      <c r="AHT616" s="203"/>
      <c r="AHU616" s="203"/>
      <c r="AHV616" s="203"/>
      <c r="AHW616" s="10"/>
      <c r="AHX616" s="10">
        <f>SUM(AHW611:AHW615)</f>
        <v>1375.4</v>
      </c>
      <c r="AHY616" s="273"/>
      <c r="AHZ616" s="203"/>
      <c r="AIA616" s="429"/>
      <c r="AIC616" s="203"/>
      <c r="AID616" s="203"/>
      <c r="AIE616" s="203"/>
      <c r="AIF616" s="10"/>
      <c r="AIG616" s="10">
        <f>SUM(AIF611:AIF615)</f>
        <v>1389.5</v>
      </c>
      <c r="AIH616" s="273"/>
      <c r="AII616" s="203"/>
      <c r="AIJ616" s="429"/>
      <c r="AIL616" s="203"/>
      <c r="AIM616" s="203"/>
      <c r="AIN616" s="203"/>
      <c r="AIO616" s="10"/>
      <c r="AIP616" s="10">
        <f>SUM(AIO611:AIO615)</f>
        <v>1985.8000000000002</v>
      </c>
      <c r="AIQ616" s="273"/>
      <c r="AIR616" s="203"/>
      <c r="AIS616" s="429"/>
      <c r="AIU616" s="203"/>
      <c r="AIV616" s="203"/>
      <c r="AIW616" s="203"/>
      <c r="AIX616" s="10"/>
      <c r="AIY616" s="10">
        <f>SUM(AIX611:AIX615)</f>
        <v>1230.0999999999999</v>
      </c>
      <c r="AIZ616" s="273"/>
      <c r="AJA616" s="203"/>
      <c r="AJB616" s="429"/>
      <c r="AJD616" s="203"/>
      <c r="AJE616" s="203"/>
      <c r="AJF616" s="203"/>
      <c r="AJG616" s="10"/>
      <c r="AJH616" s="10">
        <f>SUM(AJG611:AJG615)</f>
        <v>1512.5</v>
      </c>
      <c r="AJI616" s="273"/>
      <c r="AJJ616" s="203"/>
      <c r="AJK616" s="429"/>
      <c r="AJM616" s="203"/>
      <c r="AJN616" s="203"/>
      <c r="AJO616" s="203"/>
      <c r="AJP616" s="10"/>
      <c r="AJQ616" s="10">
        <f>SUM(AJP611:AJP615)</f>
        <v>1693.6</v>
      </c>
      <c r="AJR616" s="273"/>
      <c r="AJS616" s="203"/>
      <c r="AJT616" s="432"/>
      <c r="AJV616" s="203"/>
      <c r="AJW616" s="203"/>
      <c r="AJX616" s="203"/>
      <c r="AJY616" s="10"/>
      <c r="AJZ616" s="10">
        <f>SUM(AJY611:AJY615)</f>
        <v>1668.8</v>
      </c>
      <c r="AKA616" s="273"/>
      <c r="AKB616" s="203"/>
      <c r="AKC616" s="429"/>
      <c r="AKE616" s="203"/>
      <c r="AKF616" s="203"/>
      <c r="AKG616" s="203"/>
      <c r="AKH616" s="10"/>
      <c r="AKI616" s="10">
        <f>SUM(AKH611:AKH615)</f>
        <v>2125.2000000000003</v>
      </c>
      <c r="AKJ616" s="273"/>
      <c r="AKK616" s="203"/>
      <c r="AKL616" s="429"/>
      <c r="AKN616" s="203"/>
      <c r="AKO616" s="203"/>
      <c r="AKP616" s="203"/>
      <c r="AKQ616" s="10"/>
      <c r="AKR616" s="10">
        <f>SUM(AKQ611:AKQ615)</f>
        <v>1887.8999999999999</v>
      </c>
      <c r="AKS616" s="273"/>
      <c r="AKT616" s="203"/>
      <c r="AKU616" s="264"/>
      <c r="AKW616" s="203"/>
      <c r="AKX616" s="203"/>
      <c r="AKY616" s="203"/>
      <c r="AKZ616" s="10"/>
      <c r="ALA616" s="10">
        <f>SUM(AKZ611:AKZ615)</f>
        <v>1235.5</v>
      </c>
      <c r="ALB616" s="273"/>
      <c r="ALC616" s="203"/>
      <c r="ALD616" s="264"/>
      <c r="ALF616" s="203"/>
      <c r="ALG616" s="203"/>
      <c r="ALH616" s="203"/>
      <c r="ALI616" s="10"/>
      <c r="ALJ616" s="10">
        <f>SUM(ALI611:ALI615)</f>
        <v>1278.8000000000002</v>
      </c>
      <c r="ALK616" s="273"/>
      <c r="ALL616" s="203"/>
      <c r="ALM616" s="264"/>
      <c r="ALO616" s="203"/>
      <c r="ALP616" s="203"/>
      <c r="ALQ616" s="203"/>
      <c r="ALR616" s="10"/>
      <c r="ALS616" s="10">
        <f>SUM(ALR611:ALR615)</f>
        <v>1456.6</v>
      </c>
      <c r="ALT616" s="273"/>
      <c r="ALU616" s="203"/>
      <c r="ALV616" s="429"/>
      <c r="ALX616" s="203"/>
      <c r="ALY616" s="203"/>
      <c r="ALZ616" s="203"/>
      <c r="AMA616" s="10"/>
      <c r="AMB616" s="10">
        <f>SUM(AMA611:AMA615)</f>
        <v>1924.5</v>
      </c>
      <c r="AMC616" s="273"/>
      <c r="AMD616" s="203"/>
      <c r="AME616" s="429"/>
      <c r="AMG616" s="203"/>
      <c r="AMH616" s="203"/>
      <c r="AMI616" s="203"/>
      <c r="AMJ616" s="10"/>
      <c r="AMK616" s="10">
        <f>SUM(AMJ611:AMJ615)</f>
        <v>1212.5</v>
      </c>
      <c r="AML616" s="273"/>
      <c r="AMM616" s="203"/>
      <c r="AMN616" s="429"/>
      <c r="AMP616" s="203"/>
      <c r="AMQ616" s="203"/>
      <c r="AMR616" s="203"/>
      <c r="AMS616" s="10"/>
      <c r="AMT616" s="10">
        <f>SUM(AMS611:AMS615)</f>
        <v>1955.1999999999998</v>
      </c>
      <c r="AMU616" s="273"/>
      <c r="AMV616" s="203"/>
      <c r="AMW616" s="429"/>
      <c r="AMY616" s="203"/>
      <c r="AMZ616" s="203"/>
      <c r="ANA616" s="203"/>
      <c r="ANB616" s="10"/>
      <c r="ANC616" s="10">
        <f>SUM(ANB611:ANB615)</f>
        <v>1540.9</v>
      </c>
      <c r="AND616" s="273"/>
      <c r="ANE616" s="203"/>
      <c r="ANF616" s="429"/>
      <c r="ANH616" s="203"/>
      <c r="ANI616" s="203"/>
      <c r="ANJ616" s="203"/>
      <c r="ANK616" s="10"/>
      <c r="ANL616" s="10">
        <f>SUM(ANK611:ANK615)</f>
        <v>1796.0000000000002</v>
      </c>
      <c r="ANM616" s="273"/>
      <c r="ANN616" s="203"/>
      <c r="ANO616" s="264"/>
      <c r="ANQ616" s="203"/>
      <c r="ANR616" s="203"/>
      <c r="ANS616" s="203"/>
      <c r="ANT616" s="10"/>
      <c r="ANU616" s="10">
        <f>SUM(ANT611:ANT615)</f>
        <v>1722.7000000000003</v>
      </c>
      <c r="ANV616" s="273"/>
      <c r="ANW616" s="203"/>
      <c r="ANX616" s="429"/>
      <c r="ANZ616" s="203"/>
      <c r="AOA616" s="203"/>
      <c r="AOB616" s="203"/>
      <c r="AOC616" s="10"/>
      <c r="AOD616" s="10">
        <f>SUM(AOC611:AOC615)</f>
        <v>1708.6999999999998</v>
      </c>
      <c r="AOE616" s="273"/>
      <c r="AOF616" s="203"/>
      <c r="AOG616" s="264"/>
      <c r="AOI616" s="203"/>
      <c r="AOJ616" s="203"/>
      <c r="AOK616" s="203"/>
      <c r="AOL616" s="10"/>
      <c r="AOM616" s="10">
        <f>SUM(AOL611:AOL615)</f>
        <v>1700.6</v>
      </c>
      <c r="AON616" s="273"/>
      <c r="AOO616" s="203"/>
      <c r="AOP616" s="429"/>
      <c r="AOR616" s="203"/>
      <c r="AOS616" s="203"/>
      <c r="AOT616" s="203"/>
      <c r="AOU616" s="10"/>
      <c r="AOV616" s="10">
        <f>SUM(AOU611:AOU615)</f>
        <v>2108.4</v>
      </c>
      <c r="AOW616" s="273"/>
      <c r="AOX616" s="203"/>
      <c r="AOY616" s="429"/>
      <c r="APA616" s="203"/>
      <c r="APB616" s="203"/>
      <c r="APC616" s="203"/>
      <c r="APD616" s="10"/>
      <c r="APE616" s="10">
        <f>SUM(APD611:APD615)</f>
        <v>1879.2</v>
      </c>
      <c r="APF616" s="273"/>
      <c r="APG616" s="203"/>
      <c r="APH616" s="429"/>
      <c r="APJ616" s="203"/>
      <c r="APK616" s="203"/>
      <c r="APL616" s="203"/>
      <c r="APM616" s="10"/>
      <c r="APN616" s="10">
        <f>SUM(APM611:APM615)</f>
        <v>1791.2</v>
      </c>
      <c r="APO616" s="273"/>
      <c r="APP616" s="203"/>
      <c r="APQ616" s="429"/>
      <c r="APS616" s="203"/>
      <c r="APT616" s="203"/>
      <c r="APU616" s="203"/>
      <c r="APV616" s="10"/>
      <c r="APW616" s="10">
        <f>SUM(APV611:APV615)</f>
        <v>1835.5</v>
      </c>
      <c r="APX616" s="273"/>
      <c r="APY616" s="203"/>
      <c r="APZ616" s="429"/>
      <c r="AQB616" s="203"/>
      <c r="AQC616" s="203"/>
      <c r="AQD616" s="203"/>
      <c r="AQE616" s="10"/>
      <c r="AQF616" s="10">
        <f>SUM(AQE611:AQE615)</f>
        <v>1392.4</v>
      </c>
      <c r="AQG616" s="273"/>
    </row>
    <row r="617" spans="1:1125" s="14" customFormat="1" ht="15">
      <c r="A617" s="203" t="s">
        <v>80</v>
      </c>
      <c r="B617" s="276" t="s">
        <v>1733</v>
      </c>
      <c r="D617" s="283">
        <f>IF(C617="Kopman",1.4,1)</f>
        <v>1</v>
      </c>
      <c r="E617" s="204">
        <f>VLOOKUP(B617,$A$681:$F$2354,6,FALSE)</f>
        <v>318</v>
      </c>
      <c r="F617" s="203" t="s">
        <v>61</v>
      </c>
      <c r="G617" s="10">
        <f>E617*1.5</f>
        <v>477</v>
      </c>
      <c r="H617" s="10"/>
      <c r="I617" s="267"/>
      <c r="J617" s="203" t="s">
        <v>80</v>
      </c>
      <c r="K617" s="276" t="s">
        <v>602</v>
      </c>
      <c r="L617" s="285"/>
      <c r="M617" s="283">
        <f>IF(L617="Kopman",1.4,1)</f>
        <v>1</v>
      </c>
      <c r="N617" s="204">
        <f>VLOOKUP(K617,$A$681:$F$2354,6,FALSE)</f>
        <v>332</v>
      </c>
      <c r="O617" s="203" t="s">
        <v>61</v>
      </c>
      <c r="P617" s="10">
        <f>N617*1.5*M617</f>
        <v>498</v>
      </c>
      <c r="Q617" s="10"/>
      <c r="R617" s="267"/>
      <c r="S617" s="203" t="s">
        <v>80</v>
      </c>
      <c r="T617" s="276" t="s">
        <v>484</v>
      </c>
      <c r="V617" s="283">
        <f>IF(U617="Kopman",1.4,1)</f>
        <v>1</v>
      </c>
      <c r="W617" s="204">
        <f>VLOOKUP(T617,$A$681:$F$2354,6,FALSE)</f>
        <v>112</v>
      </c>
      <c r="X617" s="203" t="s">
        <v>61</v>
      </c>
      <c r="Y617" s="10">
        <f>W617*1.5*V617</f>
        <v>168</v>
      </c>
      <c r="Z617" s="10"/>
      <c r="AA617" s="267"/>
      <c r="AB617" s="203" t="s">
        <v>80</v>
      </c>
      <c r="AC617" s="276" t="s">
        <v>2054</v>
      </c>
      <c r="AE617" s="283">
        <f>IF(AD617="Kopman",1.4,1)</f>
        <v>1</v>
      </c>
      <c r="AF617" s="204">
        <f>VLOOKUP(AC617,$A$681:$F$2354,6,FALSE)</f>
        <v>368</v>
      </c>
      <c r="AG617" s="203" t="s">
        <v>61</v>
      </c>
      <c r="AH617" s="10">
        <f>AF617*1.5*AE617</f>
        <v>552</v>
      </c>
      <c r="AI617" s="10"/>
      <c r="AJ617" s="267"/>
      <c r="AK617" s="203" t="s">
        <v>80</v>
      </c>
      <c r="AL617" s="276" t="s">
        <v>414</v>
      </c>
      <c r="AN617" s="283">
        <f>IF(AM617="Kopman",1.4,1)</f>
        <v>1</v>
      </c>
      <c r="AO617" s="204">
        <f>VLOOKUP(AL617,$A$681:$F$2354,6,FALSE)</f>
        <v>273</v>
      </c>
      <c r="AP617" s="203" t="s">
        <v>61</v>
      </c>
      <c r="AQ617" s="10">
        <f>AO617*1.5*AN617</f>
        <v>409.5</v>
      </c>
      <c r="AR617" s="10"/>
      <c r="AS617" s="267"/>
      <c r="AT617" s="203" t="s">
        <v>80</v>
      </c>
      <c r="AU617" s="276" t="s">
        <v>484</v>
      </c>
      <c r="AW617" s="283">
        <f>IF(AV617="Kopman",1.4,1)</f>
        <v>1</v>
      </c>
      <c r="AX617" s="204">
        <f>VLOOKUP(AU617,$A$681:$F$2354,6,FALSE)</f>
        <v>112</v>
      </c>
      <c r="AY617" s="203" t="s">
        <v>61</v>
      </c>
      <c r="AZ617" s="10">
        <f>AX617*1.5*AW617</f>
        <v>168</v>
      </c>
      <c r="BA617" s="10"/>
      <c r="BB617" s="267"/>
      <c r="BC617" s="203" t="s">
        <v>80</v>
      </c>
      <c r="BD617" s="276" t="s">
        <v>484</v>
      </c>
      <c r="BF617" s="283">
        <f>IF(BE617="Kopman",1.4,1)</f>
        <v>1</v>
      </c>
      <c r="BG617" s="204">
        <f>VLOOKUP(BD617,$A$681:$F$2354,6,FALSE)</f>
        <v>112</v>
      </c>
      <c r="BH617" s="203" t="s">
        <v>61</v>
      </c>
      <c r="BI617" s="10">
        <f>BG617*1.5*BF617</f>
        <v>168</v>
      </c>
      <c r="BJ617" s="10"/>
      <c r="BK617" s="267"/>
      <c r="BL617" s="203" t="s">
        <v>80</v>
      </c>
      <c r="BM617" s="276" t="s">
        <v>484</v>
      </c>
      <c r="BO617" s="283">
        <f>IF(BN617="Kopman",1.4,1)</f>
        <v>1</v>
      </c>
      <c r="BP617" s="204">
        <f>VLOOKUP(BM617,$A$681:$F$2354,6,FALSE)</f>
        <v>112</v>
      </c>
      <c r="BQ617" s="203" t="s">
        <v>61</v>
      </c>
      <c r="BR617" s="10">
        <f>BP617*1.5*BO617</f>
        <v>168</v>
      </c>
      <c r="BS617" s="10"/>
      <c r="BT617" s="267"/>
      <c r="BU617" s="203" t="s">
        <v>80</v>
      </c>
      <c r="BV617" s="276" t="s">
        <v>1220</v>
      </c>
      <c r="BX617" s="283">
        <f>IF(BW617="Kopman",1.4,1)</f>
        <v>1</v>
      </c>
      <c r="BY617" s="204">
        <f>VLOOKUP(BV617,$A$681:$F$2354,6,FALSE)</f>
        <v>384</v>
      </c>
      <c r="BZ617" s="203" t="s">
        <v>61</v>
      </c>
      <c r="CA617" s="10">
        <f>BY617*1.5*BX617</f>
        <v>576</v>
      </c>
      <c r="CB617" s="10"/>
      <c r="CC617" s="267"/>
      <c r="CD617" s="203" t="s">
        <v>80</v>
      </c>
      <c r="CE617" s="276" t="s">
        <v>414</v>
      </c>
      <c r="CG617" s="283">
        <f>IF(CF617="Kopman",1.4,1)</f>
        <v>1</v>
      </c>
      <c r="CH617" s="204">
        <f>VLOOKUP(CE617,$A$681:$F$2354,6,FALSE)</f>
        <v>273</v>
      </c>
      <c r="CI617" s="203" t="s">
        <v>61</v>
      </c>
      <c r="CJ617" s="10">
        <f>CH617*1.5*CG617</f>
        <v>409.5</v>
      </c>
      <c r="CK617" s="10"/>
      <c r="CL617" s="267"/>
      <c r="CM617" s="203" t="s">
        <v>80</v>
      </c>
      <c r="CN617" s="276" t="s">
        <v>1733</v>
      </c>
      <c r="CP617" s="283">
        <f>IF(CO617="Kopman",1.4,1)</f>
        <v>1</v>
      </c>
      <c r="CQ617" s="204">
        <f>VLOOKUP(CN617,$A$681:$F$2354,6,FALSE)</f>
        <v>318</v>
      </c>
      <c r="CR617" s="203" t="s">
        <v>61</v>
      </c>
      <c r="CS617" s="10">
        <f>CQ617*1.5*CP617</f>
        <v>477</v>
      </c>
      <c r="CT617" s="10"/>
      <c r="CU617" s="267"/>
      <c r="CV617" s="203" t="s">
        <v>80</v>
      </c>
      <c r="CW617" s="276" t="s">
        <v>414</v>
      </c>
      <c r="CY617" s="283">
        <f>IF(CX617="Kopman",1.4,1)</f>
        <v>1</v>
      </c>
      <c r="CZ617" s="204">
        <f>VLOOKUP(CW617,$A$681:$F$2354,6,FALSE)</f>
        <v>273</v>
      </c>
      <c r="DA617" s="203" t="s">
        <v>61</v>
      </c>
      <c r="DB617" s="10">
        <f>CZ617*1.5*CY617</f>
        <v>409.5</v>
      </c>
      <c r="DC617" s="10"/>
      <c r="DD617" s="267"/>
      <c r="DE617" s="203" t="s">
        <v>80</v>
      </c>
      <c r="DF617" s="276" t="s">
        <v>484</v>
      </c>
      <c r="DH617" s="283">
        <f>IF(DG617="Kopman",1.4,1)</f>
        <v>1</v>
      </c>
      <c r="DI617" s="204">
        <f>VLOOKUP(DF617,$A$681:$F$2354,6,FALSE)</f>
        <v>112</v>
      </c>
      <c r="DJ617" s="203" t="s">
        <v>61</v>
      </c>
      <c r="DK617" s="10">
        <f>DI617*1.5*DH617</f>
        <v>168</v>
      </c>
      <c r="DL617" s="10"/>
      <c r="DM617" s="267"/>
      <c r="DN617" s="203" t="s">
        <v>80</v>
      </c>
      <c r="DO617" s="276" t="s">
        <v>2054</v>
      </c>
      <c r="DQ617" s="283">
        <f>IF(DP617="Kopman",1.4,1)</f>
        <v>1</v>
      </c>
      <c r="DR617" s="204">
        <f>VLOOKUP(DO617,$A$681:$F$2354,6,FALSE)</f>
        <v>368</v>
      </c>
      <c r="DS617" s="203" t="s">
        <v>61</v>
      </c>
      <c r="DT617" s="10">
        <f>DR617*1.5*DQ617</f>
        <v>552</v>
      </c>
      <c r="DU617" s="10"/>
      <c r="DV617" s="267"/>
      <c r="DW617" s="203" t="s">
        <v>80</v>
      </c>
      <c r="DX617" s="278" t="s">
        <v>183</v>
      </c>
      <c r="DZ617" s="283">
        <f>IF(DY617="Kopman",1.4,1)</f>
        <v>1</v>
      </c>
      <c r="EA617" s="204" t="e">
        <f>VLOOKUP(DX617,$A$681:$F$2354,6,FALSE)</f>
        <v>#N/A</v>
      </c>
      <c r="EB617" s="203" t="s">
        <v>61</v>
      </c>
      <c r="EC617" s="10" t="e">
        <f>EA617*1.5*DZ617</f>
        <v>#N/A</v>
      </c>
      <c r="ED617" s="10"/>
      <c r="EE617" s="267"/>
      <c r="EF617" s="203" t="s">
        <v>80</v>
      </c>
      <c r="EG617" s="276" t="s">
        <v>414</v>
      </c>
      <c r="EI617" s="283">
        <f>IF(EH617="Kopman",1.4,1)</f>
        <v>1</v>
      </c>
      <c r="EJ617" s="204">
        <f>VLOOKUP(EG617,$A$681:$F$2354,6,FALSE)</f>
        <v>273</v>
      </c>
      <c r="EK617" s="203" t="s">
        <v>61</v>
      </c>
      <c r="EL617" s="10">
        <f>EJ617*1.5*EI617</f>
        <v>409.5</v>
      </c>
      <c r="EM617" s="10"/>
      <c r="EN617" s="267"/>
      <c r="EO617" s="203" t="s">
        <v>80</v>
      </c>
      <c r="EP617" s="276" t="s">
        <v>484</v>
      </c>
      <c r="ER617" s="283">
        <f>IF(EQ617="Kopman",1.4,1)</f>
        <v>1</v>
      </c>
      <c r="ES617" s="204">
        <f>VLOOKUP(EP617,$A$681:$F$2354,6,FALSE)</f>
        <v>112</v>
      </c>
      <c r="ET617" s="203" t="s">
        <v>61</v>
      </c>
      <c r="EU617" s="10">
        <f>ES617*1.5*ER617</f>
        <v>168</v>
      </c>
      <c r="EV617" s="10"/>
      <c r="EW617" s="267"/>
      <c r="EX617" s="203" t="s">
        <v>80</v>
      </c>
      <c r="EY617" s="276" t="s">
        <v>484</v>
      </c>
      <c r="FA617" s="283">
        <f>IF(EZ617="Kopman",1.4,1)</f>
        <v>1</v>
      </c>
      <c r="FB617" s="204">
        <f>VLOOKUP(EY617,$A$681:$F$2354,6,FALSE)</f>
        <v>112</v>
      </c>
      <c r="FC617" s="203" t="s">
        <v>61</v>
      </c>
      <c r="FD617" s="10">
        <f>FB617*1.5*FA617</f>
        <v>168</v>
      </c>
      <c r="FE617" s="10"/>
      <c r="FF617" s="267"/>
      <c r="FG617" s="203" t="s">
        <v>80</v>
      </c>
      <c r="FH617" s="421" t="s">
        <v>498</v>
      </c>
      <c r="FJ617" s="283">
        <f>IF(FI617="Kopman",1.4,1)</f>
        <v>1</v>
      </c>
      <c r="FK617" s="204">
        <f>VLOOKUP(FH617,$A$681:$F$2354,6,FALSE)</f>
        <v>128</v>
      </c>
      <c r="FL617" s="203" t="s">
        <v>61</v>
      </c>
      <c r="FM617" s="10">
        <f>FK617*1.5*FJ617</f>
        <v>192</v>
      </c>
      <c r="FN617" s="10"/>
      <c r="FO617" s="267"/>
      <c r="FP617" s="203" t="s">
        <v>80</v>
      </c>
      <c r="FQ617" s="276" t="s">
        <v>598</v>
      </c>
      <c r="FS617" s="283">
        <f>IF(FR617="Kopman",1.4,1)</f>
        <v>1</v>
      </c>
      <c r="FT617" s="204">
        <f>VLOOKUP(FQ617,$A$681:$F$2354,6,FALSE)</f>
        <v>92</v>
      </c>
      <c r="FU617" s="203" t="s">
        <v>61</v>
      </c>
      <c r="FV617" s="10">
        <f>FT617*1.5*FS617</f>
        <v>138</v>
      </c>
      <c r="FW617" s="10"/>
      <c r="FX617" s="267"/>
      <c r="FY617" s="203" t="s">
        <v>80</v>
      </c>
      <c r="FZ617" s="276" t="s">
        <v>484</v>
      </c>
      <c r="GB617" s="283">
        <f>IF(GA617="Kopman",1.4,1)</f>
        <v>1</v>
      </c>
      <c r="GC617" s="204">
        <f>VLOOKUP(FZ617,$A$681:$F$2354,6,FALSE)</f>
        <v>112</v>
      </c>
      <c r="GD617" s="203" t="s">
        <v>61</v>
      </c>
      <c r="GE617" s="10">
        <f>GC617*1.5*GB617</f>
        <v>168</v>
      </c>
      <c r="GF617" s="10"/>
      <c r="GG617" s="267"/>
      <c r="GH617" s="203" t="s">
        <v>80</v>
      </c>
      <c r="GI617" s="276" t="s">
        <v>602</v>
      </c>
      <c r="GK617" s="283">
        <f>IF(GJ617="Kopman",1.4,1)</f>
        <v>1</v>
      </c>
      <c r="GL617" s="204">
        <f>VLOOKUP(GI617,$A$681:$F$2354,6,FALSE)</f>
        <v>332</v>
      </c>
      <c r="GM617" s="203" t="s">
        <v>61</v>
      </c>
      <c r="GN617" s="10">
        <f>GL617*1.5*GK617</f>
        <v>498</v>
      </c>
      <c r="GO617" s="10"/>
      <c r="GP617" s="267"/>
      <c r="GQ617" s="203" t="s">
        <v>80</v>
      </c>
      <c r="GR617" s="276" t="s">
        <v>2054</v>
      </c>
      <c r="GT617" s="283">
        <f>IF(GS617="Kopman",1.4,1)</f>
        <v>1</v>
      </c>
      <c r="GU617" s="204">
        <f>VLOOKUP(GR617,$A$681:$F$2354,6,FALSE)</f>
        <v>368</v>
      </c>
      <c r="GV617" s="203" t="s">
        <v>61</v>
      </c>
      <c r="GW617" s="10">
        <f>GU617*1.5</f>
        <v>552</v>
      </c>
      <c r="GX617" s="10"/>
      <c r="GY617" s="267"/>
      <c r="GZ617" s="203" t="s">
        <v>80</v>
      </c>
      <c r="HA617" s="276" t="s">
        <v>1733</v>
      </c>
      <c r="HC617" s="283">
        <f>IF(HB617="Kopman",1.4,1)</f>
        <v>1</v>
      </c>
      <c r="HD617" s="204">
        <f>VLOOKUP(HA617,$A$681:$F$2354,6,FALSE)</f>
        <v>318</v>
      </c>
      <c r="HE617" s="203" t="s">
        <v>61</v>
      </c>
      <c r="HF617" s="10">
        <f>HD617*1.5*HC617</f>
        <v>477</v>
      </c>
      <c r="HG617" s="10"/>
      <c r="HH617" s="267"/>
      <c r="HI617" s="203" t="s">
        <v>80</v>
      </c>
      <c r="HJ617" s="276" t="s">
        <v>484</v>
      </c>
      <c r="HL617" s="283">
        <f>IF(HK617="Kopman",1.4,1)</f>
        <v>1</v>
      </c>
      <c r="HM617" s="204">
        <f>VLOOKUP(HJ617,$A$681:$F$2354,6,FALSE)</f>
        <v>112</v>
      </c>
      <c r="HN617" s="203" t="s">
        <v>61</v>
      </c>
      <c r="HO617" s="10">
        <f>HM617*1.5</f>
        <v>168</v>
      </c>
      <c r="HP617" s="10"/>
      <c r="HQ617" s="267"/>
      <c r="HR617" s="203" t="s">
        <v>80</v>
      </c>
      <c r="HS617" s="276" t="s">
        <v>484</v>
      </c>
      <c r="HU617" s="283">
        <f>IF(HT617="Kopman",1.4,1)</f>
        <v>1</v>
      </c>
      <c r="HV617" s="204">
        <f>VLOOKUP(HS617,$A$681:$F$2354,6,FALSE)</f>
        <v>112</v>
      </c>
      <c r="HW617" s="203" t="s">
        <v>61</v>
      </c>
      <c r="HX617" s="10">
        <f>HV617*1.5*HU617</f>
        <v>168</v>
      </c>
      <c r="HY617" s="10"/>
      <c r="HZ617" s="267"/>
      <c r="IA617" s="203" t="s">
        <v>80</v>
      </c>
      <c r="IB617" s="285" t="s">
        <v>183</v>
      </c>
      <c r="ID617" s="283">
        <f>IF(IC617="Kopman",1.4,1)</f>
        <v>1</v>
      </c>
      <c r="IE617" s="204" t="e">
        <f>VLOOKUP(IB617,$A$681:$F$2354,6,FALSE)</f>
        <v>#N/A</v>
      </c>
      <c r="IF617" s="203" t="s">
        <v>61</v>
      </c>
      <c r="IG617" s="10" t="e">
        <f>IE617*1.5</f>
        <v>#N/A</v>
      </c>
      <c r="IH617" s="10"/>
      <c r="II617" s="267"/>
      <c r="IJ617" s="203" t="s">
        <v>80</v>
      </c>
      <c r="IK617" s="276" t="s">
        <v>484</v>
      </c>
      <c r="IM617" s="283">
        <f>IF(IL617="Kopman",1.4,1)</f>
        <v>1</v>
      </c>
      <c r="IN617" s="204">
        <f>VLOOKUP(IK617,$A$681:$F$2354,6,FALSE)</f>
        <v>112</v>
      </c>
      <c r="IO617" s="203" t="s">
        <v>61</v>
      </c>
      <c r="IP617" s="10">
        <f>IN617*1.5*IM617</f>
        <v>168</v>
      </c>
      <c r="IQ617" s="10"/>
      <c r="IR617" s="267"/>
      <c r="IS617" s="203" t="s">
        <v>80</v>
      </c>
      <c r="IT617" s="276" t="s">
        <v>484</v>
      </c>
      <c r="IV617" s="283">
        <f>IF(IU617="Kopman",1.4,1)</f>
        <v>1</v>
      </c>
      <c r="IW617" s="204">
        <f>VLOOKUP(IT617,$A$681:$F$2354,6,FALSE)</f>
        <v>112</v>
      </c>
      <c r="IX617" s="203" t="s">
        <v>61</v>
      </c>
      <c r="IY617" s="10">
        <f>IW617*1.5*IV617</f>
        <v>168</v>
      </c>
      <c r="IZ617" s="10"/>
      <c r="JA617" s="267"/>
      <c r="JB617" s="203" t="s">
        <v>80</v>
      </c>
      <c r="JC617" s="276" t="s">
        <v>470</v>
      </c>
      <c r="JE617" s="283">
        <f>IF(JD617="Kopman",1.4,1)</f>
        <v>1</v>
      </c>
      <c r="JF617" s="204">
        <f>VLOOKUP(JC617,$A$681:$F$2354,6,FALSE)</f>
        <v>165</v>
      </c>
      <c r="JG617" s="203" t="s">
        <v>61</v>
      </c>
      <c r="JH617" s="10">
        <f>JF617*1.5*JE617</f>
        <v>247.5</v>
      </c>
      <c r="JI617" s="10"/>
      <c r="JJ617" s="267"/>
      <c r="JK617" s="203" t="s">
        <v>80</v>
      </c>
      <c r="JL617" s="276" t="s">
        <v>504</v>
      </c>
      <c r="JN617" s="283">
        <f>IF(JM617="Kopman",1.4,1)</f>
        <v>1</v>
      </c>
      <c r="JO617" s="204">
        <f>VLOOKUP(JL617,$A$681:$F$2354,6,FALSE)</f>
        <v>134</v>
      </c>
      <c r="JP617" s="203" t="s">
        <v>61</v>
      </c>
      <c r="JQ617" s="10">
        <f>JO617*1.5*JN617</f>
        <v>201</v>
      </c>
      <c r="JR617" s="10"/>
      <c r="JS617" s="267"/>
      <c r="JT617" s="203" t="s">
        <v>80</v>
      </c>
      <c r="JU617" s="276" t="s">
        <v>439</v>
      </c>
      <c r="JW617" s="283">
        <f>IF(JV617="Kopman",1.4,1)</f>
        <v>1</v>
      </c>
      <c r="JX617" s="204">
        <f>VLOOKUP(JU617,$A$681:$F$2354,6,FALSE)</f>
        <v>24</v>
      </c>
      <c r="JY617" s="203" t="s">
        <v>61</v>
      </c>
      <c r="JZ617" s="10">
        <f>JX617*1.5*JW617</f>
        <v>36</v>
      </c>
      <c r="KA617" s="10"/>
      <c r="KB617" s="267"/>
      <c r="KC617" s="203" t="s">
        <v>80</v>
      </c>
      <c r="KD617" s="276" t="s">
        <v>519</v>
      </c>
      <c r="KF617" s="283">
        <f>IF(KE617="Kopman",1.4,1)</f>
        <v>1</v>
      </c>
      <c r="KG617" s="204">
        <f>VLOOKUP(KD617,$A$681:$F$2354,6,FALSE)</f>
        <v>120</v>
      </c>
      <c r="KH617" s="203" t="s">
        <v>61</v>
      </c>
      <c r="KI617" s="10">
        <f>KG617*1.5*KF617</f>
        <v>180</v>
      </c>
      <c r="KJ617" s="10"/>
      <c r="KK617" s="267"/>
      <c r="KL617" s="203" t="s">
        <v>80</v>
      </c>
      <c r="KM617" s="276" t="s">
        <v>418</v>
      </c>
      <c r="KO617" s="283">
        <f>IF(KN617="Kopman",1.4,1)</f>
        <v>1</v>
      </c>
      <c r="KP617" s="204">
        <f>VLOOKUP(KM617,$A$681:$F$2354,6,FALSE)</f>
        <v>54</v>
      </c>
      <c r="KQ617" s="203" t="s">
        <v>61</v>
      </c>
      <c r="KR617" s="10">
        <f>KP617*1.5</f>
        <v>81</v>
      </c>
      <c r="KS617" s="10"/>
      <c r="KT617" s="267"/>
      <c r="KU617" s="203" t="s">
        <v>80</v>
      </c>
      <c r="KV617" s="276" t="s">
        <v>484</v>
      </c>
      <c r="KX617" s="283">
        <f>IF(KW617="Kopman",1.4,1)</f>
        <v>1</v>
      </c>
      <c r="KY617" s="204">
        <f>VLOOKUP(KV617,$A$681:$F$2354,6,FALSE)</f>
        <v>112</v>
      </c>
      <c r="KZ617" s="203" t="s">
        <v>61</v>
      </c>
      <c r="LA617" s="10">
        <f>KY617*1.5*KX617</f>
        <v>168</v>
      </c>
      <c r="LB617" s="10"/>
      <c r="LC617" s="267"/>
      <c r="LD617" s="203" t="s">
        <v>80</v>
      </c>
      <c r="LE617" s="276" t="s">
        <v>1681</v>
      </c>
      <c r="LG617" s="283">
        <f>IF(LF617="Kopman",1.4,1)</f>
        <v>1</v>
      </c>
      <c r="LH617" s="204">
        <f>VLOOKUP(LE617,$A$681:$F$2354,6,FALSE)</f>
        <v>343</v>
      </c>
      <c r="LI617" s="203" t="s">
        <v>61</v>
      </c>
      <c r="LJ617" s="10">
        <f>LH617*1.5*LG617</f>
        <v>514.5</v>
      </c>
      <c r="LK617" s="10"/>
      <c r="LL617" s="267"/>
      <c r="LM617" s="203" t="s">
        <v>80</v>
      </c>
      <c r="LN617" s="276" t="s">
        <v>414</v>
      </c>
      <c r="LP617" s="283">
        <f>IF(LO617="Kopman",1.4,1)</f>
        <v>1</v>
      </c>
      <c r="LQ617" s="204">
        <f>VLOOKUP(LN617,$A$681:$F$2354,6,FALSE)</f>
        <v>273</v>
      </c>
      <c r="LR617" s="203" t="s">
        <v>61</v>
      </c>
      <c r="LS617" s="10">
        <f>LQ617*1.5*LP617</f>
        <v>409.5</v>
      </c>
      <c r="LT617" s="10"/>
      <c r="LU617" s="267"/>
      <c r="LV617" s="203" t="s">
        <v>80</v>
      </c>
      <c r="LW617" s="276" t="s">
        <v>1733</v>
      </c>
      <c r="LY617" s="283">
        <f>IF(LX617="Kopman",1.4,1)</f>
        <v>1</v>
      </c>
      <c r="LZ617" s="204">
        <f>VLOOKUP(LW617,$A$681:$F$2354,6,FALSE)</f>
        <v>318</v>
      </c>
      <c r="MA617" s="203" t="s">
        <v>61</v>
      </c>
      <c r="MB617" s="10">
        <f>LZ617*1.5*LY617</f>
        <v>477</v>
      </c>
      <c r="MC617" s="10"/>
      <c r="MD617" s="267"/>
      <c r="ME617" s="203" t="s">
        <v>80</v>
      </c>
      <c r="MF617" s="276" t="s">
        <v>484</v>
      </c>
      <c r="MH617" s="283">
        <f>IF(MG617="Kopman",1.4,1)</f>
        <v>1</v>
      </c>
      <c r="MI617" s="204">
        <f>VLOOKUP(MF617,$A$681:$F$2354,6,FALSE)</f>
        <v>112</v>
      </c>
      <c r="MJ617" s="203" t="s">
        <v>61</v>
      </c>
      <c r="MK617" s="10">
        <f>MI617*1.5*MH617</f>
        <v>168</v>
      </c>
      <c r="ML617" s="10"/>
      <c r="MM617" s="267"/>
      <c r="MN617" s="203" t="s">
        <v>80</v>
      </c>
      <c r="MO617" s="416" t="s">
        <v>452</v>
      </c>
      <c r="MP617" s="415" t="s">
        <v>2019</v>
      </c>
      <c r="MQ617" s="283">
        <f>IF(MP617="Kopman",1.4,1)</f>
        <v>1.4</v>
      </c>
      <c r="MR617" s="204">
        <f>VLOOKUP(MO617,$A$681:$F$2354,6,FALSE)</f>
        <v>67</v>
      </c>
      <c r="MS617" s="203" t="s">
        <v>61</v>
      </c>
      <c r="MT617" s="10">
        <f>MR617*1.5*MQ617</f>
        <v>140.69999999999999</v>
      </c>
      <c r="MU617" s="10"/>
      <c r="MV617" s="267"/>
      <c r="MW617" s="203" t="s">
        <v>80</v>
      </c>
      <c r="MX617" s="276" t="s">
        <v>498</v>
      </c>
      <c r="MZ617" s="283">
        <f>IF(MY617="Kopman",1.4,1)</f>
        <v>1</v>
      </c>
      <c r="NA617" s="204">
        <f>VLOOKUP(MX617,$A$681:$F$2354,6,FALSE)</f>
        <v>128</v>
      </c>
      <c r="NB617" s="203" t="s">
        <v>61</v>
      </c>
      <c r="NC617" s="10">
        <f>NA617*1.5*MZ617</f>
        <v>192</v>
      </c>
      <c r="ND617" s="10"/>
      <c r="NE617" s="267"/>
      <c r="NF617" s="203" t="s">
        <v>80</v>
      </c>
      <c r="NG617" s="276" t="s">
        <v>470</v>
      </c>
      <c r="NI617" s="283">
        <f>IF(NH617="Kopman",1.4,1)</f>
        <v>1</v>
      </c>
      <c r="NJ617" s="204">
        <f>VLOOKUP(NG617,$A$681:$F$2354,6,FALSE)</f>
        <v>165</v>
      </c>
      <c r="NK617" s="203" t="s">
        <v>61</v>
      </c>
      <c r="NL617" s="10">
        <f>NJ617*1.5*NI617</f>
        <v>247.5</v>
      </c>
      <c r="NM617" s="10"/>
      <c r="NN617" s="267"/>
      <c r="NO617" s="203" t="s">
        <v>80</v>
      </c>
      <c r="NP617" s="424" t="s">
        <v>442</v>
      </c>
      <c r="NR617" s="283">
        <f>IF(NQ617="Kopman",1.4,1)</f>
        <v>1</v>
      </c>
      <c r="NS617" s="204">
        <f>VLOOKUP(NP617,$A$681:$F$2354,6,FALSE)</f>
        <v>285</v>
      </c>
      <c r="NT617" s="203" t="s">
        <v>61</v>
      </c>
      <c r="NU617" s="10">
        <f>NS617*1.5*NR617</f>
        <v>427.5</v>
      </c>
      <c r="NV617" s="10"/>
      <c r="NW617" s="267"/>
      <c r="NX617" s="203" t="s">
        <v>80</v>
      </c>
      <c r="NY617" s="276" t="s">
        <v>504</v>
      </c>
      <c r="OA617" s="283">
        <f>IF(NZ617="Kopman",1.4,1)</f>
        <v>1</v>
      </c>
      <c r="OB617" s="204">
        <f>VLOOKUP(NY617,$A$681:$F$2354,6,FALSE)</f>
        <v>134</v>
      </c>
      <c r="OC617" s="203" t="s">
        <v>61</v>
      </c>
      <c r="OD617" s="10">
        <f>OB617*1.5</f>
        <v>201</v>
      </c>
      <c r="OE617" s="10"/>
      <c r="OF617" s="267"/>
      <c r="OG617" s="203" t="s">
        <v>80</v>
      </c>
      <c r="OH617" s="276" t="s">
        <v>470</v>
      </c>
      <c r="OJ617" s="283">
        <f>IF(OI617="Kopman",1.4,1)</f>
        <v>1</v>
      </c>
      <c r="OK617" s="204">
        <f>VLOOKUP(OH617,$A$681:$F$2354,6,FALSE)</f>
        <v>165</v>
      </c>
      <c r="OL617" s="203" t="s">
        <v>61</v>
      </c>
      <c r="OM617" s="10">
        <f>OK617*1.5*OJ617</f>
        <v>247.5</v>
      </c>
      <c r="ON617" s="10"/>
      <c r="OO617" s="267"/>
      <c r="OP617" s="203" t="s">
        <v>80</v>
      </c>
      <c r="OQ617" s="426" t="s">
        <v>484</v>
      </c>
      <c r="OR617" s="415" t="s">
        <v>2019</v>
      </c>
      <c r="OS617" s="283">
        <f>IF(OR617="Kopman",1.4,1)</f>
        <v>1.4</v>
      </c>
      <c r="OT617" s="204">
        <f>VLOOKUP(OQ617,$A$681:$F$2354,6,FALSE)</f>
        <v>112</v>
      </c>
      <c r="OU617" s="203" t="s">
        <v>61</v>
      </c>
      <c r="OV617" s="10">
        <f>OT617*1.5*OS617</f>
        <v>235.2</v>
      </c>
      <c r="OW617" s="10"/>
      <c r="OX617" s="267"/>
      <c r="OY617" s="203" t="s">
        <v>80</v>
      </c>
      <c r="OZ617" s="428" t="s">
        <v>484</v>
      </c>
      <c r="PB617" s="283">
        <f>IF(PA617="Kopman",1.4,1)</f>
        <v>1</v>
      </c>
      <c r="PC617" s="204">
        <f>VLOOKUP(OZ617,$A$681:$F$2354,6,FALSE)</f>
        <v>112</v>
      </c>
      <c r="PD617" s="203" t="s">
        <v>61</v>
      </c>
      <c r="PE617" s="10">
        <f>PC617*1.5*PB617</f>
        <v>168</v>
      </c>
      <c r="PF617" s="10"/>
      <c r="PG617" s="267"/>
      <c r="PH617" s="203" t="s">
        <v>80</v>
      </c>
      <c r="PI617" s="276" t="s">
        <v>484</v>
      </c>
      <c r="PK617" s="283">
        <f>IF(PJ617="Kopman",1.4,1)</f>
        <v>1</v>
      </c>
      <c r="PL617" s="204">
        <f>VLOOKUP(PI617,$A$681:$F$2354,6,FALSE)</f>
        <v>112</v>
      </c>
      <c r="PM617" s="203" t="s">
        <v>61</v>
      </c>
      <c r="PN617" s="10">
        <f>PL617*1.5*PK617</f>
        <v>168</v>
      </c>
      <c r="PO617" s="10"/>
      <c r="PP617" s="267"/>
      <c r="PQ617" s="203" t="s">
        <v>80</v>
      </c>
      <c r="PR617" s="276" t="s">
        <v>183</v>
      </c>
      <c r="PT617" s="283">
        <f>IF(PS617="Kopman",1.4,1)</f>
        <v>1</v>
      </c>
      <c r="PU617" s="204" t="e">
        <f>VLOOKUP(PR617,$A$681:$F$2354,6,FALSE)</f>
        <v>#N/A</v>
      </c>
      <c r="PV617" s="203" t="s">
        <v>61</v>
      </c>
      <c r="PW617" s="10" t="e">
        <f>PU617*1.5*PT617</f>
        <v>#N/A</v>
      </c>
      <c r="PX617" s="10"/>
      <c r="PY617" s="267"/>
      <c r="PZ617" s="203" t="s">
        <v>80</v>
      </c>
      <c r="QA617" s="426" t="s">
        <v>484</v>
      </c>
      <c r="QB617" s="415" t="s">
        <v>2019</v>
      </c>
      <c r="QC617" s="283">
        <f>IF(QB617="Kopman",1.4,1)</f>
        <v>1.4</v>
      </c>
      <c r="QD617" s="204">
        <f>VLOOKUP(QA617,$A$681:$F$2354,6,FALSE)</f>
        <v>112</v>
      </c>
      <c r="QE617" s="203" t="s">
        <v>61</v>
      </c>
      <c r="QF617" s="10">
        <f>QD617*1.5*QC617</f>
        <v>235.2</v>
      </c>
      <c r="QG617" s="10"/>
      <c r="QH617" s="267"/>
      <c r="QI617" s="203" t="s">
        <v>80</v>
      </c>
      <c r="QJ617" s="276" t="s">
        <v>1733</v>
      </c>
      <c r="QL617" s="283">
        <f>IF(QK617="Kopman",1.4,1)</f>
        <v>1</v>
      </c>
      <c r="QM617" s="204">
        <f>VLOOKUP(QJ617,$A$681:$F$2354,6,FALSE)</f>
        <v>318</v>
      </c>
      <c r="QN617" s="203" t="s">
        <v>61</v>
      </c>
      <c r="QO617" s="10">
        <f>QM617*1.5*QL617</f>
        <v>477</v>
      </c>
      <c r="QP617" s="10"/>
      <c r="QQ617" s="267"/>
      <c r="QR617" s="203" t="s">
        <v>80</v>
      </c>
      <c r="QS617" s="276" t="s">
        <v>484</v>
      </c>
      <c r="QU617" s="283">
        <f>IF(QT617="Kopman",1.4,1)</f>
        <v>1</v>
      </c>
      <c r="QV617" s="204">
        <f>VLOOKUP(QS617,$A$681:$F$2354,6,FALSE)</f>
        <v>112</v>
      </c>
      <c r="QW617" s="203" t="s">
        <v>61</v>
      </c>
      <c r="QX617" s="10">
        <f>QV617*1.5*QU617</f>
        <v>168</v>
      </c>
      <c r="QY617" s="10"/>
      <c r="QZ617" s="267"/>
      <c r="RA617" s="203" t="s">
        <v>80</v>
      </c>
      <c r="RB617" s="276" t="s">
        <v>484</v>
      </c>
      <c r="RD617" s="283">
        <f>IF(RC617="Kopman",1.4,1)</f>
        <v>1</v>
      </c>
      <c r="RE617" s="204">
        <f>VLOOKUP(RB617,$A$681:$F$2354,6,FALSE)</f>
        <v>112</v>
      </c>
      <c r="RF617" s="203" t="s">
        <v>61</v>
      </c>
      <c r="RG617" s="10">
        <f>RE617*1.5*RD617</f>
        <v>168</v>
      </c>
      <c r="RH617" s="10"/>
      <c r="RI617" s="267"/>
      <c r="RJ617" s="203" t="s">
        <v>80</v>
      </c>
      <c r="RK617" s="278" t="s">
        <v>183</v>
      </c>
      <c r="RM617" s="283">
        <f>IF(RL617="Kopman",1.4,1)</f>
        <v>1</v>
      </c>
      <c r="RN617" s="204" t="e">
        <f>VLOOKUP(RK617,$A$681:$F$2354,6,FALSE)</f>
        <v>#N/A</v>
      </c>
      <c r="RO617" s="203" t="s">
        <v>61</v>
      </c>
      <c r="RP617" s="10" t="e">
        <f>RN617*1.5</f>
        <v>#N/A</v>
      </c>
      <c r="RQ617" s="10"/>
      <c r="RR617" s="267"/>
      <c r="RS617" s="203" t="s">
        <v>80</v>
      </c>
      <c r="RT617" s="276" t="s">
        <v>484</v>
      </c>
      <c r="RV617" s="283">
        <f>IF(RU617="Kopman",1.4,1)</f>
        <v>1</v>
      </c>
      <c r="RW617" s="204">
        <f>VLOOKUP(RT617,$A$681:$F$2354,6,FALSE)</f>
        <v>112</v>
      </c>
      <c r="RX617" s="203" t="s">
        <v>61</v>
      </c>
      <c r="RY617" s="10">
        <f>RW617*1.5*RV617</f>
        <v>168</v>
      </c>
      <c r="RZ617" s="10"/>
      <c r="SA617" s="273"/>
      <c r="SB617" s="203" t="s">
        <v>80</v>
      </c>
      <c r="SC617" s="276" t="s">
        <v>484</v>
      </c>
      <c r="SE617" s="283">
        <f>IF(SD617="Kopman",1.4,1)</f>
        <v>1</v>
      </c>
      <c r="SF617" s="204">
        <f>VLOOKUP(SC617,$A$681:$F$2354,6,FALSE)</f>
        <v>112</v>
      </c>
      <c r="SG617" s="203" t="s">
        <v>61</v>
      </c>
      <c r="SH617" s="10">
        <f>SF617*1.5*SE617</f>
        <v>168</v>
      </c>
      <c r="SI617" s="10"/>
      <c r="SJ617" s="273"/>
      <c r="SK617" s="203" t="s">
        <v>80</v>
      </c>
      <c r="SL617" s="276" t="s">
        <v>484</v>
      </c>
      <c r="SN617" s="283">
        <f>IF(SM617="Kopman",1.4,1)</f>
        <v>1</v>
      </c>
      <c r="SO617" s="204">
        <f>VLOOKUP(SL617,$A$681:$F$2354,6,FALSE)</f>
        <v>112</v>
      </c>
      <c r="SP617" s="203" t="s">
        <v>61</v>
      </c>
      <c r="SQ617" s="10">
        <f>SO617*1.5*SN617</f>
        <v>168</v>
      </c>
      <c r="SR617" s="10"/>
      <c r="SS617" s="273"/>
      <c r="ST617" s="203" t="s">
        <v>80</v>
      </c>
      <c r="SU617" s="276" t="s">
        <v>602</v>
      </c>
      <c r="SW617" s="283">
        <f>IF(SV617="Kopman",1.4,1)</f>
        <v>1</v>
      </c>
      <c r="SX617" s="204">
        <f>VLOOKUP(SU617,$A$681:$F$2354,6,FALSE)</f>
        <v>332</v>
      </c>
      <c r="SY617" s="203" t="s">
        <v>61</v>
      </c>
      <c r="SZ617" s="10">
        <f>SX617*1.5*SW617</f>
        <v>498</v>
      </c>
      <c r="TA617" s="10"/>
      <c r="TB617" s="273"/>
      <c r="TC617" s="203" t="s">
        <v>80</v>
      </c>
      <c r="TD617" s="428" t="s">
        <v>484</v>
      </c>
      <c r="TF617" s="283">
        <f>IF(TE617="Kopman",1.4,1)</f>
        <v>1</v>
      </c>
      <c r="TG617" s="204">
        <f>VLOOKUP(TD617,$A$681:$F$2354,6,FALSE)</f>
        <v>112</v>
      </c>
      <c r="TH617" s="203" t="s">
        <v>61</v>
      </c>
      <c r="TI617" s="10">
        <f>TG617*1.5</f>
        <v>168</v>
      </c>
      <c r="TK617" s="273"/>
      <c r="TL617" s="203" t="s">
        <v>80</v>
      </c>
      <c r="TM617" s="276" t="s">
        <v>504</v>
      </c>
      <c r="TO617" s="283">
        <f>IF(TN617="Kopman",1.4,1)</f>
        <v>1</v>
      </c>
      <c r="TP617" s="204">
        <f>VLOOKUP(TM617,$A$681:$F$2354,6,FALSE)</f>
        <v>134</v>
      </c>
      <c r="TQ617" s="203" t="s">
        <v>61</v>
      </c>
      <c r="TR617" s="10">
        <f>TP617*1.5*TO617</f>
        <v>201</v>
      </c>
      <c r="TS617" s="10"/>
      <c r="TT617" s="273"/>
      <c r="TU617" s="203" t="s">
        <v>80</v>
      </c>
      <c r="TV617" s="276" t="s">
        <v>498</v>
      </c>
      <c r="TX617" s="283">
        <f>IF(TW617="Kopman",1.4,1)</f>
        <v>1</v>
      </c>
      <c r="TY617" s="204">
        <f>VLOOKUP(TV617,$A$681:$F$2354,6,FALSE)</f>
        <v>128</v>
      </c>
      <c r="TZ617" s="203" t="s">
        <v>61</v>
      </c>
      <c r="UA617" s="10">
        <f>TY617*1.5*TX617</f>
        <v>192</v>
      </c>
      <c r="UB617" s="10"/>
      <c r="UC617" s="273"/>
      <c r="UD617" s="203" t="s">
        <v>80</v>
      </c>
      <c r="UE617" s="285" t="s">
        <v>183</v>
      </c>
      <c r="UG617" s="283">
        <f>IF(UF617="Kopman",1.4,1)</f>
        <v>1</v>
      </c>
      <c r="UH617" s="204" t="e">
        <f>VLOOKUP(UE617,$A$681:$F$2354,6,FALSE)</f>
        <v>#N/A</v>
      </c>
      <c r="UI617" s="203" t="s">
        <v>61</v>
      </c>
      <c r="UJ617" s="10" t="e">
        <f>UH617*1.5*UG617</f>
        <v>#N/A</v>
      </c>
      <c r="UK617" s="10"/>
      <c r="UL617" s="273"/>
      <c r="UM617" s="203" t="s">
        <v>80</v>
      </c>
      <c r="UN617" s="276" t="s">
        <v>602</v>
      </c>
      <c r="UP617" s="283">
        <f>IF(UO617="Kopman",1.4,1)</f>
        <v>1</v>
      </c>
      <c r="UQ617" s="204">
        <f>VLOOKUP(UN617,$A$681:$F$2354,6,FALSE)</f>
        <v>332</v>
      </c>
      <c r="UR617" s="203" t="s">
        <v>61</v>
      </c>
      <c r="US617" s="10">
        <f>UQ617*1.5*UP617</f>
        <v>498</v>
      </c>
      <c r="UT617" s="10"/>
      <c r="UU617" s="273"/>
      <c r="UV617" s="203" t="s">
        <v>80</v>
      </c>
      <c r="UW617" s="416" t="s">
        <v>1681</v>
      </c>
      <c r="UX617" s="415" t="s">
        <v>2019</v>
      </c>
      <c r="UY617" s="283">
        <f>IF(UX617="Kopman",1.4,1)</f>
        <v>1.4</v>
      </c>
      <c r="UZ617" s="204">
        <f>VLOOKUP(UW617,$A$681:$F$2354,6,FALSE)</f>
        <v>343</v>
      </c>
      <c r="VA617" s="203" t="s">
        <v>61</v>
      </c>
      <c r="VB617" s="10">
        <f>UZ617*1.5*UY617</f>
        <v>720.3</v>
      </c>
      <c r="VC617" s="10"/>
      <c r="VD617" s="273"/>
      <c r="VE617" s="203" t="s">
        <v>80</v>
      </c>
      <c r="VF617" s="276" t="s">
        <v>2054</v>
      </c>
      <c r="VH617" s="283">
        <f>IF(VG617="Kopman",1.4,1)</f>
        <v>1</v>
      </c>
      <c r="VI617" s="204">
        <f>VLOOKUP(VF617,$A$681:$F$2354,6,FALSE)</f>
        <v>368</v>
      </c>
      <c r="VJ617" s="203" t="s">
        <v>61</v>
      </c>
      <c r="VK617" s="10">
        <f>VI617*1.5*VH617</f>
        <v>552</v>
      </c>
      <c r="VL617" s="10"/>
      <c r="VM617" s="273"/>
      <c r="VN617" s="203" t="s">
        <v>80</v>
      </c>
      <c r="VO617" s="276" t="s">
        <v>598</v>
      </c>
      <c r="VQ617" s="283">
        <f>IF(VP617="Kopman",1.4,1)</f>
        <v>1</v>
      </c>
      <c r="VR617" s="204">
        <f>VLOOKUP(VO617,$A$681:$F$2354,6,FALSE)</f>
        <v>92</v>
      </c>
      <c r="VS617" s="203" t="s">
        <v>61</v>
      </c>
      <c r="VT617" s="10">
        <f>VR617*1.5*VQ617</f>
        <v>138</v>
      </c>
      <c r="VU617" s="10"/>
      <c r="VV617" s="273"/>
      <c r="VW617" s="203" t="s">
        <v>80</v>
      </c>
      <c r="VX617" s="278" t="s">
        <v>183</v>
      </c>
      <c r="VZ617" s="283">
        <f>IF(VY617="Kopman",1.4,1)</f>
        <v>1</v>
      </c>
      <c r="WA617" s="204" t="e">
        <f>VLOOKUP(VX617,$A$681:$F$2354,6,FALSE)</f>
        <v>#N/A</v>
      </c>
      <c r="WB617" s="203" t="s">
        <v>61</v>
      </c>
      <c r="WC617" s="10" t="e">
        <f>WA617*1.5</f>
        <v>#N/A</v>
      </c>
      <c r="WE617" s="273"/>
      <c r="WF617" s="203" t="s">
        <v>80</v>
      </c>
      <c r="WG617" s="276" t="s">
        <v>577</v>
      </c>
      <c r="WI617" s="283">
        <f>IF(WH617="Kopman",1.4,1)</f>
        <v>1</v>
      </c>
      <c r="WJ617" s="204">
        <f>VLOOKUP(WG617,$A$681:$F$2354,6,FALSE)</f>
        <v>27</v>
      </c>
      <c r="WK617" s="203" t="s">
        <v>61</v>
      </c>
      <c r="WL617" s="10">
        <f>WJ617*1.5</f>
        <v>40.5</v>
      </c>
      <c r="WN617" s="273"/>
      <c r="WO617" s="203" t="s">
        <v>80</v>
      </c>
      <c r="WP617" s="278" t="s">
        <v>183</v>
      </c>
      <c r="WQ617" s="204"/>
      <c r="WR617" s="283">
        <f>IF(WQ617="Kopman",1.4,1)</f>
        <v>1</v>
      </c>
      <c r="WS617" s="204" t="e">
        <f>VLOOKUP(WP617,$A$681:$F$2354,6,FALSE)</f>
        <v>#N/A</v>
      </c>
      <c r="WT617" s="203" t="s">
        <v>2021</v>
      </c>
      <c r="WU617" s="10" t="e">
        <f>WS617*1.5*WR617</f>
        <v>#N/A</v>
      </c>
      <c r="WV617" s="10"/>
      <c r="WW617" s="273"/>
      <c r="WX617" s="203" t="s">
        <v>80</v>
      </c>
      <c r="WY617" s="278" t="s">
        <v>183</v>
      </c>
      <c r="XA617" s="283">
        <f>IF(WZ617="Kopman",1.4,1)</f>
        <v>1</v>
      </c>
      <c r="XB617" s="204" t="e">
        <f>VLOOKUP(WY617,$A$681:$F$2354,6,FALSE)</f>
        <v>#N/A</v>
      </c>
      <c r="XC617" s="203" t="s">
        <v>61</v>
      </c>
      <c r="XD617" s="10" t="e">
        <f>XB617*1.5</f>
        <v>#N/A</v>
      </c>
      <c r="XF617" s="273"/>
      <c r="XG617" s="203" t="s">
        <v>80</v>
      </c>
      <c r="XH617" s="276" t="s">
        <v>484</v>
      </c>
      <c r="XJ617" s="283">
        <f>IF(XI617="Kopman",1.4,1)</f>
        <v>1</v>
      </c>
      <c r="XK617" s="204">
        <f>VLOOKUP(XH617,$A$681:$F$2354,6,FALSE)</f>
        <v>112</v>
      </c>
      <c r="XL617" s="203" t="s">
        <v>61</v>
      </c>
      <c r="XM617" s="10">
        <f>XK617*1.5</f>
        <v>168</v>
      </c>
      <c r="XO617" s="273"/>
      <c r="XP617" s="203" t="s">
        <v>80</v>
      </c>
      <c r="XQ617" s="276" t="s">
        <v>484</v>
      </c>
      <c r="XS617" s="283">
        <f>IF(XR617="Kopman",1.4,1)</f>
        <v>1</v>
      </c>
      <c r="XT617" s="204">
        <f>VLOOKUP(XQ617,$A$681:$F$2354,6,FALSE)</f>
        <v>112</v>
      </c>
      <c r="XU617" s="203" t="s">
        <v>61</v>
      </c>
      <c r="XV617" s="10">
        <f>XT617*1.5*XS617</f>
        <v>168</v>
      </c>
      <c r="XW617" s="10"/>
      <c r="XX617" s="273"/>
      <c r="XY617" s="203" t="s">
        <v>80</v>
      </c>
      <c r="XZ617" s="276" t="s">
        <v>1205</v>
      </c>
      <c r="YB617" s="283">
        <f>IF(YA617="Kopman",1.4,1)</f>
        <v>1</v>
      </c>
      <c r="YC617" s="204">
        <f>VLOOKUP(XZ617,$A$681:$F$2354,6,FALSE)</f>
        <v>268</v>
      </c>
      <c r="YD617" s="203" t="s">
        <v>61</v>
      </c>
      <c r="YE617" s="10">
        <f>YC617*1.5</f>
        <v>402</v>
      </c>
      <c r="YG617" s="273"/>
      <c r="YH617" s="203" t="s">
        <v>80</v>
      </c>
      <c r="YI617" s="278" t="s">
        <v>183</v>
      </c>
      <c r="YK617" s="283">
        <f>IF(YJ617="Kopman",1.4,1)</f>
        <v>1</v>
      </c>
      <c r="YL617" s="204" t="e">
        <f>VLOOKUP(YI617,$A$681:$F$2354,6,FALSE)</f>
        <v>#N/A</v>
      </c>
      <c r="YM617" s="203" t="s">
        <v>61</v>
      </c>
      <c r="YN617" s="10" t="e">
        <f>YL617*1.5*YK617</f>
        <v>#N/A</v>
      </c>
      <c r="YO617" s="10"/>
      <c r="YP617" s="273"/>
      <c r="YQ617" s="203" t="s">
        <v>80</v>
      </c>
      <c r="YR617" s="278" t="s">
        <v>183</v>
      </c>
      <c r="YT617" s="283">
        <f>IF(YS617="Kopman",1.4,1)</f>
        <v>1</v>
      </c>
      <c r="YU617" s="204" t="e">
        <f>VLOOKUP(YR617,$A$681:$F$2354,6,FALSE)</f>
        <v>#N/A</v>
      </c>
      <c r="YV617" s="203" t="s">
        <v>61</v>
      </c>
      <c r="YW617" s="10" t="e">
        <f>YU617*1.5</f>
        <v>#N/A</v>
      </c>
      <c r="YY617" s="273"/>
      <c r="YZ617" s="203" t="s">
        <v>80</v>
      </c>
      <c r="ZA617" s="428" t="s">
        <v>484</v>
      </c>
      <c r="ZC617" s="283">
        <f>IF(ZB617="Kopman",1.4,1)</f>
        <v>1</v>
      </c>
      <c r="ZD617" s="204">
        <f>VLOOKUP(ZA617,$A$681:$F$2354,6,FALSE)</f>
        <v>112</v>
      </c>
      <c r="ZE617" s="203" t="s">
        <v>61</v>
      </c>
      <c r="ZF617" s="10">
        <f>ZD617*1.5</f>
        <v>168</v>
      </c>
      <c r="ZH617" s="273"/>
      <c r="ZI617" s="203" t="s">
        <v>80</v>
      </c>
      <c r="ZJ617" s="276" t="s">
        <v>464</v>
      </c>
      <c r="ZL617" s="283">
        <f>IF(ZK617="Kopman",1.4,1)</f>
        <v>1</v>
      </c>
      <c r="ZM617" s="204">
        <f>VLOOKUP(ZJ617,$A$681:$F$2354,6,FALSE)</f>
        <v>91</v>
      </c>
      <c r="ZN617" s="203" t="s">
        <v>61</v>
      </c>
      <c r="ZO617" s="10">
        <f>ZM617*1.5</f>
        <v>136.5</v>
      </c>
      <c r="ZQ617" s="273"/>
      <c r="ZR617" s="203" t="s">
        <v>80</v>
      </c>
      <c r="ZS617" s="276" t="s">
        <v>484</v>
      </c>
      <c r="ZU617" s="283">
        <f>IF(ZT617="Kopman",1.4,1)</f>
        <v>1</v>
      </c>
      <c r="ZV617" s="204">
        <f>VLOOKUP(ZS617,$A$681:$F$2354,6,FALSE)</f>
        <v>112</v>
      </c>
      <c r="ZW617" s="203" t="s">
        <v>61</v>
      </c>
      <c r="ZX617" s="10">
        <f>ZV617*1.5*ZU617</f>
        <v>168</v>
      </c>
      <c r="ZY617" s="10"/>
      <c r="ZZ617" s="273"/>
      <c r="AAA617" s="203" t="s">
        <v>80</v>
      </c>
      <c r="AAB617" s="276" t="s">
        <v>414</v>
      </c>
      <c r="AAD617" s="283">
        <f>IF(AAC617="Kopman",1.4,1)</f>
        <v>1</v>
      </c>
      <c r="AAE617" s="204">
        <f>VLOOKUP(AAB617,$A$681:$F$2354,6,FALSE)</f>
        <v>273</v>
      </c>
      <c r="AAF617" s="203" t="s">
        <v>61</v>
      </c>
      <c r="AAG617" s="10">
        <f>AAE617*1.5*AAD617</f>
        <v>409.5</v>
      </c>
      <c r="AAH617" s="10"/>
      <c r="AAI617" s="273"/>
      <c r="AAJ617" s="203" t="s">
        <v>80</v>
      </c>
      <c r="AAK617" s="276" t="s">
        <v>472</v>
      </c>
      <c r="AAM617" s="283">
        <f>IF(AAL617="Kopman",1.4,1)</f>
        <v>1</v>
      </c>
      <c r="AAN617" s="204">
        <f>VLOOKUP(AAK617,$A$681:$F$2354,6,FALSE)</f>
        <v>77</v>
      </c>
      <c r="AAO617" s="203" t="s">
        <v>61</v>
      </c>
      <c r="AAP617" s="10">
        <f>AAN617*1.5*AAM617</f>
        <v>115.5</v>
      </c>
      <c r="AAQ617" s="10"/>
      <c r="AAR617" s="273"/>
      <c r="AAS617" s="203" t="s">
        <v>80</v>
      </c>
      <c r="AAT617" s="276" t="s">
        <v>442</v>
      </c>
      <c r="AAV617" s="283">
        <f>IF(AAU617="Kopman",1.4,1)</f>
        <v>1</v>
      </c>
      <c r="AAW617" s="204">
        <f>VLOOKUP(AAT617,$A$681:$F$2354,6,FALSE)</f>
        <v>285</v>
      </c>
      <c r="AAX617" s="203" t="s">
        <v>61</v>
      </c>
      <c r="AAY617" s="10">
        <f>AAW617*1.5*AAV617</f>
        <v>427.5</v>
      </c>
      <c r="AAZ617" s="10"/>
      <c r="ABA617" s="273"/>
      <c r="ABB617" s="203" t="s">
        <v>80</v>
      </c>
      <c r="ABC617" s="278" t="s">
        <v>183</v>
      </c>
      <c r="ABE617" s="283">
        <f>IF(ABD617="Kopman",1.4,1)</f>
        <v>1</v>
      </c>
      <c r="ABF617" s="204" t="e">
        <f>VLOOKUP(ABC617,$A$681:$F$2354,6,FALSE)</f>
        <v>#N/A</v>
      </c>
      <c r="ABG617" s="203" t="s">
        <v>61</v>
      </c>
      <c r="ABH617" s="10" t="e">
        <f>ABF617*1.5*ABE617</f>
        <v>#N/A</v>
      </c>
      <c r="ABI617" s="10"/>
      <c r="ABJ617" s="273"/>
      <c r="ABK617" s="203" t="s">
        <v>80</v>
      </c>
      <c r="ABL617" s="416" t="s">
        <v>418</v>
      </c>
      <c r="ABM617" s="415" t="s">
        <v>2019</v>
      </c>
      <c r="ABN617" s="283">
        <f>IF(ABM617="Kopman",1.4,1)</f>
        <v>1.4</v>
      </c>
      <c r="ABO617" s="204">
        <f>VLOOKUP(ABL617,$A$681:$F$2354,6,FALSE)</f>
        <v>54</v>
      </c>
      <c r="ABP617" s="203" t="s">
        <v>61</v>
      </c>
      <c r="ABQ617" s="10">
        <f>ABO617*1.5*ABN617</f>
        <v>113.39999999999999</v>
      </c>
      <c r="ABR617" s="10"/>
      <c r="ABS617" s="273"/>
      <c r="ABT617" s="203" t="s">
        <v>80</v>
      </c>
      <c r="ABU617" s="276" t="s">
        <v>2054</v>
      </c>
      <c r="ABW617" s="283">
        <f>IF(ABV617="Kopman",1.4,1)</f>
        <v>1</v>
      </c>
      <c r="ABX617" s="204">
        <f>VLOOKUP(ABU617,$A$681:$F$2354,6,FALSE)</f>
        <v>368</v>
      </c>
      <c r="ABY617" s="203" t="s">
        <v>61</v>
      </c>
      <c r="ABZ617" s="10">
        <f>ABX617*1.5*ABW617</f>
        <v>552</v>
      </c>
      <c r="ACA617" s="10"/>
      <c r="ACB617" s="273"/>
      <c r="ACC617" s="203" t="s">
        <v>80</v>
      </c>
      <c r="ACD617" s="278" t="s">
        <v>183</v>
      </c>
      <c r="ACF617" s="283">
        <f>IF(ACE617="Kopman",1.4,1)</f>
        <v>1</v>
      </c>
      <c r="ACG617" s="204" t="e">
        <f>VLOOKUP(ACD617,$A$681:$F$2354,6,FALSE)</f>
        <v>#N/A</v>
      </c>
      <c r="ACH617" s="203" t="s">
        <v>61</v>
      </c>
      <c r="ACI617" s="10" t="e">
        <f>ACG617*1.5*ACF617</f>
        <v>#N/A</v>
      </c>
      <c r="ACJ617" s="10"/>
      <c r="ACK617" s="273"/>
      <c r="ACL617" s="203" t="s">
        <v>80</v>
      </c>
      <c r="ACM617" s="278" t="s">
        <v>183</v>
      </c>
      <c r="ACO617" s="283">
        <f>IF(ACN617="Kopman",1.4,1)</f>
        <v>1</v>
      </c>
      <c r="ACP617" s="204" t="e">
        <f>VLOOKUP(ACM617,$A$681:$F$2354,6,FALSE)</f>
        <v>#N/A</v>
      </c>
      <c r="ACQ617" s="203" t="s">
        <v>61</v>
      </c>
      <c r="ACR617" s="10" t="e">
        <f>ACP617*1.5*ACO617</f>
        <v>#N/A</v>
      </c>
      <c r="ACS617" s="10"/>
      <c r="ACT617" s="273"/>
      <c r="ACU617" s="203" t="s">
        <v>80</v>
      </c>
      <c r="ACV617" s="278" t="s">
        <v>183</v>
      </c>
      <c r="ACX617" s="283">
        <f>IF(ACW617="Kopman",1.4,1)</f>
        <v>1</v>
      </c>
      <c r="ACY617" s="204" t="e">
        <f>VLOOKUP(ACV617,$A$681:$F$2354,6,FALSE)</f>
        <v>#N/A</v>
      </c>
      <c r="ACZ617" s="203" t="s">
        <v>61</v>
      </c>
      <c r="ADA617" s="10" t="e">
        <f>ACY617*1.5*ACX617</f>
        <v>#N/A</v>
      </c>
      <c r="ADB617" s="10"/>
      <c r="ADC617" s="273"/>
      <c r="ADD617" s="203" t="s">
        <v>80</v>
      </c>
      <c r="ADE617" s="278" t="s">
        <v>183</v>
      </c>
      <c r="ADG617" s="283">
        <f>IF(ADF617="Kopman",1.4,1)</f>
        <v>1</v>
      </c>
      <c r="ADH617" s="204" t="e">
        <f>VLOOKUP(ADE617,$A$681:$F$2354,6,FALSE)</f>
        <v>#N/A</v>
      </c>
      <c r="ADI617" s="203" t="s">
        <v>61</v>
      </c>
      <c r="ADJ617" s="10" t="e">
        <f>ADH617*1.5</f>
        <v>#N/A</v>
      </c>
      <c r="ADL617" s="273"/>
      <c r="ADM617" s="203" t="s">
        <v>80</v>
      </c>
      <c r="ADN617" s="278" t="s">
        <v>183</v>
      </c>
      <c r="ADP617" s="283">
        <f>IF(ADO617="Kopman",1.4,1)</f>
        <v>1</v>
      </c>
      <c r="ADQ617" s="204" t="e">
        <f>VLOOKUP(ADN617,$A$681:$F$2354,6,FALSE)</f>
        <v>#N/A</v>
      </c>
      <c r="ADR617" s="203" t="s">
        <v>61</v>
      </c>
      <c r="ADS617" s="10" t="e">
        <f>ADQ617*1.5*ADP617</f>
        <v>#N/A</v>
      </c>
      <c r="ADT617" s="10"/>
      <c r="ADU617" s="273"/>
      <c r="ADV617" s="203" t="s">
        <v>80</v>
      </c>
      <c r="ADW617" s="278" t="s">
        <v>183</v>
      </c>
      <c r="ADY617" s="283">
        <f>IF(ADX617="Kopman",1.4,1)</f>
        <v>1</v>
      </c>
      <c r="ADZ617" s="204" t="e">
        <f>VLOOKUP(ADW617,$A$681:$F$2354,6,FALSE)</f>
        <v>#N/A</v>
      </c>
      <c r="AEA617" s="203" t="s">
        <v>61</v>
      </c>
      <c r="AEB617" s="10" t="e">
        <f>ADZ617*1.5</f>
        <v>#N/A</v>
      </c>
      <c r="AED617" s="273"/>
      <c r="AEE617" s="203" t="s">
        <v>80</v>
      </c>
      <c r="AEF617" s="278" t="s">
        <v>183</v>
      </c>
      <c r="AEH617" s="283">
        <f>IF(AEG617="Kopman",1.4,1)</f>
        <v>1</v>
      </c>
      <c r="AEI617" s="204" t="e">
        <f>VLOOKUP(AEF617,$A$681:$F$2354,6,FALSE)</f>
        <v>#N/A</v>
      </c>
      <c r="AEJ617" s="203" t="s">
        <v>61</v>
      </c>
      <c r="AEK617" s="10" t="e">
        <f>AEI617*1.5</f>
        <v>#N/A</v>
      </c>
      <c r="AEM617" s="273"/>
      <c r="AEN617" s="203" t="s">
        <v>80</v>
      </c>
      <c r="AEO617" s="278" t="s">
        <v>183</v>
      </c>
      <c r="AEQ617" s="283">
        <f>IF(AEP617="Kopman",1.4,1)</f>
        <v>1</v>
      </c>
      <c r="AER617" s="204" t="e">
        <f>VLOOKUP(AEO617,$A$681:$F$2354,6,FALSE)</f>
        <v>#N/A</v>
      </c>
      <c r="AES617" s="203" t="s">
        <v>61</v>
      </c>
      <c r="AET617" s="10" t="e">
        <f>AER617*1.5</f>
        <v>#N/A</v>
      </c>
      <c r="AEV617" s="273"/>
      <c r="AEW617" s="203" t="s">
        <v>80</v>
      </c>
      <c r="AEX617" s="278" t="s">
        <v>183</v>
      </c>
      <c r="AEZ617" s="283">
        <f>IF(AEY617="Kopman",1.4,1)</f>
        <v>1</v>
      </c>
      <c r="AFA617" s="204" t="e">
        <f>VLOOKUP(AEX617,$A$681:$F$2354,6,FALSE)</f>
        <v>#N/A</v>
      </c>
      <c r="AFB617" s="203" t="s">
        <v>61</v>
      </c>
      <c r="AFC617" s="10" t="e">
        <f>AFA617*1.5*AEZ617</f>
        <v>#N/A</v>
      </c>
      <c r="AFD617" s="10"/>
      <c r="AFE617" s="273"/>
      <c r="AFF617" s="203" t="s">
        <v>80</v>
      </c>
      <c r="AFG617" s="278" t="s">
        <v>183</v>
      </c>
      <c r="AFI617" s="283">
        <f>IF(AFH617="Kopman",1.4,1)</f>
        <v>1</v>
      </c>
      <c r="AFJ617" s="204" t="e">
        <f>VLOOKUP(AFG617,$A$681:$F$2354,6,FALSE)</f>
        <v>#N/A</v>
      </c>
      <c r="AFK617" s="203" t="s">
        <v>61</v>
      </c>
      <c r="AFL617" s="10" t="e">
        <f>AFJ617*1.5*AFI617</f>
        <v>#N/A</v>
      </c>
      <c r="AFM617" s="10"/>
      <c r="AFN617" s="273"/>
      <c r="AFO617" s="203" t="s">
        <v>80</v>
      </c>
      <c r="AFP617" s="278" t="s">
        <v>183</v>
      </c>
      <c r="AFR617" s="283">
        <f>IF(AFQ617="Kopman",1.4,1)</f>
        <v>1</v>
      </c>
      <c r="AFS617" s="204" t="e">
        <f>VLOOKUP(AFP617,$A$681:$F$2354,6,FALSE)</f>
        <v>#N/A</v>
      </c>
      <c r="AFT617" s="203" t="s">
        <v>61</v>
      </c>
      <c r="AFU617" s="10" t="e">
        <f>AFS617*1.5*AFR617</f>
        <v>#N/A</v>
      </c>
      <c r="AFV617" s="10"/>
      <c r="AFW617" s="273"/>
      <c r="AFX617" s="203" t="s">
        <v>80</v>
      </c>
      <c r="AFY617" s="278" t="s">
        <v>183</v>
      </c>
      <c r="AGA617" s="283">
        <f>IF(AFZ617="Kopman",1.4,1)</f>
        <v>1</v>
      </c>
      <c r="AGB617" s="204" t="e">
        <f>VLOOKUP(AFY617,$A$681:$F$2354,6,FALSE)</f>
        <v>#N/A</v>
      </c>
      <c r="AGC617" s="203" t="s">
        <v>61</v>
      </c>
      <c r="AGD617" s="10" t="e">
        <f>AGB617*1.5*AGA617</f>
        <v>#N/A</v>
      </c>
      <c r="AGE617" s="10"/>
      <c r="AGF617" s="273"/>
      <c r="AGG617" s="203" t="s">
        <v>80</v>
      </c>
      <c r="AGH617" s="278" t="s">
        <v>183</v>
      </c>
      <c r="AGJ617" s="283">
        <f>IF(AGI617="Kopman",1.4,1)</f>
        <v>1</v>
      </c>
      <c r="AGK617" s="204" t="e">
        <f>VLOOKUP(AGH617,$A$681:$F$2354,6,FALSE)</f>
        <v>#N/A</v>
      </c>
      <c r="AGL617" s="203" t="s">
        <v>61</v>
      </c>
      <c r="AGM617" s="10" t="e">
        <f>AGK617*1.5*AGJ617</f>
        <v>#N/A</v>
      </c>
      <c r="AGN617" s="10"/>
      <c r="AGO617" s="273"/>
      <c r="AGP617" s="203" t="s">
        <v>80</v>
      </c>
      <c r="AGQ617" s="278" t="s">
        <v>183</v>
      </c>
      <c r="AGS617" s="283">
        <f>IF(AGR617="Kopman",1.4,1)</f>
        <v>1</v>
      </c>
      <c r="AGT617" s="204" t="e">
        <f>VLOOKUP(AGQ617,$A$681:$F$2354,6,FALSE)</f>
        <v>#N/A</v>
      </c>
      <c r="AGU617" s="203" t="s">
        <v>61</v>
      </c>
      <c r="AGV617" s="10" t="e">
        <f>AGT617*1.5*AGS617</f>
        <v>#N/A</v>
      </c>
      <c r="AGW617" s="10"/>
      <c r="AGX617" s="273"/>
      <c r="AGY617" s="203" t="s">
        <v>80</v>
      </c>
      <c r="AGZ617" s="276" t="s">
        <v>452</v>
      </c>
      <c r="AHB617" s="283">
        <f>IF(AHA617="Kopman",1.4,1)</f>
        <v>1</v>
      </c>
      <c r="AHC617" s="204">
        <f>VLOOKUP(AGZ617,$A$681:$F$2354,6,FALSE)</f>
        <v>67</v>
      </c>
      <c r="AHD617" s="203" t="s">
        <v>61</v>
      </c>
      <c r="AHE617" s="10">
        <f>AHC617*1.5*AHB617</f>
        <v>100.5</v>
      </c>
      <c r="AHF617" s="10"/>
      <c r="AHG617" s="273"/>
      <c r="AHH617" s="203" t="s">
        <v>80</v>
      </c>
      <c r="AHI617" s="276" t="s">
        <v>602</v>
      </c>
      <c r="AHK617" s="283">
        <f>IF(AHJ617="Kopman",1.4,1)</f>
        <v>1</v>
      </c>
      <c r="AHL617" s="204">
        <f>VLOOKUP(AHI617,$A$681:$F$2354,6,FALSE)</f>
        <v>332</v>
      </c>
      <c r="AHM617" s="203" t="s">
        <v>61</v>
      </c>
      <c r="AHN617" s="10">
        <f>AHL617*1.5*AHK617</f>
        <v>498</v>
      </c>
      <c r="AHO617" s="10"/>
      <c r="AHP617" s="273"/>
      <c r="AHQ617" s="203" t="s">
        <v>80</v>
      </c>
      <c r="AHR617" s="276" t="s">
        <v>602</v>
      </c>
      <c r="AHT617" s="283">
        <f>IF(AHS617="Kopman",1.4,1)</f>
        <v>1</v>
      </c>
      <c r="AHU617" s="204">
        <f>VLOOKUP(AHR617,$A$681:$F$2354,6,FALSE)</f>
        <v>332</v>
      </c>
      <c r="AHV617" s="203" t="s">
        <v>61</v>
      </c>
      <c r="AHW617" s="10">
        <f>AHU617*1.5*AHT617</f>
        <v>498</v>
      </c>
      <c r="AHX617" s="10"/>
      <c r="AHY617" s="273"/>
      <c r="AHZ617" s="203" t="s">
        <v>80</v>
      </c>
      <c r="AIA617" s="276" t="s">
        <v>577</v>
      </c>
      <c r="AIC617" s="283">
        <f>IF(AIB617="Kopman",1.4,1)</f>
        <v>1</v>
      </c>
      <c r="AID617" s="204">
        <f>VLOOKUP(AIA617,$A$681:$F$2354,6,FALSE)</f>
        <v>27</v>
      </c>
      <c r="AIE617" s="203" t="s">
        <v>61</v>
      </c>
      <c r="AIF617" s="10">
        <f>AID617*1.5*AIC617</f>
        <v>40.5</v>
      </c>
      <c r="AIG617" s="10"/>
      <c r="AIH617" s="273"/>
      <c r="AII617" s="203" t="s">
        <v>80</v>
      </c>
      <c r="AIJ617" s="276" t="s">
        <v>504</v>
      </c>
      <c r="AIL617" s="283">
        <f>IF(AIK617="Kopman",1.4,1)</f>
        <v>1</v>
      </c>
      <c r="AIM617" s="204">
        <f>VLOOKUP(AIJ617,$A$681:$F$2354,6,FALSE)</f>
        <v>134</v>
      </c>
      <c r="AIN617" s="203" t="s">
        <v>61</v>
      </c>
      <c r="AIO617" s="10">
        <f>AIM617*1.5*AIL617</f>
        <v>201</v>
      </c>
      <c r="AIP617" s="10"/>
      <c r="AIQ617" s="273"/>
      <c r="AIR617" s="203" t="s">
        <v>80</v>
      </c>
      <c r="AIS617" s="276" t="s">
        <v>452</v>
      </c>
      <c r="AIU617" s="283">
        <f>IF(AIT617="Kopman",1.4,1)</f>
        <v>1</v>
      </c>
      <c r="AIV617" s="204">
        <f>VLOOKUP(AIS617,$A$681:$F$2354,6,FALSE)</f>
        <v>67</v>
      </c>
      <c r="AIW617" s="203" t="s">
        <v>61</v>
      </c>
      <c r="AIX617" s="10">
        <f>AIV617*1.5*AIU617</f>
        <v>100.5</v>
      </c>
      <c r="AIY617" s="10"/>
      <c r="AIZ617" s="273"/>
      <c r="AJA617" s="203" t="s">
        <v>80</v>
      </c>
      <c r="AJB617" s="276" t="s">
        <v>470</v>
      </c>
      <c r="AJD617" s="283">
        <f>IF(AJC617="Kopman",1.4,1)</f>
        <v>1</v>
      </c>
      <c r="AJE617" s="204">
        <f>VLOOKUP(AJB617,$A$681:$F$2354,6,FALSE)</f>
        <v>165</v>
      </c>
      <c r="AJF617" s="203" t="s">
        <v>61</v>
      </c>
      <c r="AJG617" s="10">
        <f>AJE617*1.5*AJD617</f>
        <v>247.5</v>
      </c>
      <c r="AJH617" s="10"/>
      <c r="AJI617" s="273"/>
      <c r="AJJ617" s="203" t="s">
        <v>80</v>
      </c>
      <c r="AJK617" s="276" t="s">
        <v>484</v>
      </c>
      <c r="AJM617" s="283">
        <f>IF(AJL617="Kopman",1.4,1)</f>
        <v>1</v>
      </c>
      <c r="AJN617" s="204">
        <f>VLOOKUP(AJK617,$A$681:$F$2354,6,FALSE)</f>
        <v>112</v>
      </c>
      <c r="AJO617" s="203" t="s">
        <v>61</v>
      </c>
      <c r="AJP617" s="10">
        <f>AJN617*1.5*AJM617</f>
        <v>168</v>
      </c>
      <c r="AJQ617" s="10"/>
      <c r="AJR617" s="273"/>
      <c r="AJS617" s="203" t="s">
        <v>80</v>
      </c>
      <c r="AJT617" s="431" t="s">
        <v>484</v>
      </c>
      <c r="AJV617" s="283">
        <f>IF(AJU617="Kopman",1.4,1)</f>
        <v>1</v>
      </c>
      <c r="AJW617" s="204">
        <f>VLOOKUP(AJT617,$A$681:$F$2354,6,FALSE)</f>
        <v>112</v>
      </c>
      <c r="AJX617" s="203" t="s">
        <v>61</v>
      </c>
      <c r="AJY617" s="10">
        <f>AJW617*1.5*AJV617</f>
        <v>168</v>
      </c>
      <c r="AJZ617" s="10"/>
      <c r="AKA617" s="273"/>
      <c r="AKB617" s="203" t="s">
        <v>80</v>
      </c>
      <c r="AKC617" s="276" t="s">
        <v>1733</v>
      </c>
      <c r="AKE617" s="283">
        <f>IF(AKD617="Kopman",1.4,1)</f>
        <v>1</v>
      </c>
      <c r="AKF617" s="204">
        <f>VLOOKUP(AKC617,$A$681:$F$2354,6,FALSE)</f>
        <v>318</v>
      </c>
      <c r="AKG617" s="203" t="s">
        <v>61</v>
      </c>
      <c r="AKH617" s="10">
        <f>AKF617*1.5*AKE617</f>
        <v>477</v>
      </c>
      <c r="AKI617" s="10"/>
      <c r="AKJ617" s="273"/>
      <c r="AKK617" s="203" t="s">
        <v>80</v>
      </c>
      <c r="AKL617" s="416" t="s">
        <v>1733</v>
      </c>
      <c r="AKM617" s="415" t="s">
        <v>2019</v>
      </c>
      <c r="AKN617" s="283">
        <f>IF(AKM617="Kopman",1.4,1)</f>
        <v>1.4</v>
      </c>
      <c r="AKO617" s="204">
        <f>VLOOKUP(AKL617,$A$681:$F$2354,6,FALSE)</f>
        <v>318</v>
      </c>
      <c r="AKP617" s="203" t="s">
        <v>61</v>
      </c>
      <c r="AKQ617" s="10">
        <f>AKO617*1.5*AKN617</f>
        <v>667.8</v>
      </c>
      <c r="AKR617" s="10"/>
      <c r="AKS617" s="273"/>
      <c r="AKT617" s="203" t="s">
        <v>80</v>
      </c>
      <c r="AKU617" s="416" t="s">
        <v>519</v>
      </c>
      <c r="AKV617" s="415" t="s">
        <v>2019</v>
      </c>
      <c r="AKW617" s="283">
        <f>IF(AKV617="Kopman",1.4,1)</f>
        <v>1.4</v>
      </c>
      <c r="AKX617" s="204">
        <f>VLOOKUP(AKU617,$A$681:$F$2354,6,FALSE)</f>
        <v>120</v>
      </c>
      <c r="AKY617" s="203" t="s">
        <v>61</v>
      </c>
      <c r="AKZ617" s="10">
        <f>AKX617*1.5*AKW617</f>
        <v>251.99999999999997</v>
      </c>
      <c r="ALA617" s="10"/>
      <c r="ALB617" s="273"/>
      <c r="ALC617" s="203" t="s">
        <v>80</v>
      </c>
      <c r="ALD617" s="416" t="s">
        <v>602</v>
      </c>
      <c r="ALE617" s="415" t="s">
        <v>2019</v>
      </c>
      <c r="ALF617" s="283">
        <f>IF(ALE617="Kopman",1.4,1)</f>
        <v>1.4</v>
      </c>
      <c r="ALG617" s="204">
        <f>VLOOKUP(ALD617,$A$681:$F$2354,6,FALSE)</f>
        <v>332</v>
      </c>
      <c r="ALH617" s="203" t="s">
        <v>61</v>
      </c>
      <c r="ALI617" s="10">
        <f>ALG617*1.5*ALF617</f>
        <v>697.19999999999993</v>
      </c>
      <c r="ALJ617" s="10"/>
      <c r="ALK617" s="273"/>
      <c r="ALL617" s="203" t="s">
        <v>80</v>
      </c>
      <c r="ALM617" s="276" t="s">
        <v>577</v>
      </c>
      <c r="ALO617" s="283">
        <f>IF(ALN617="Kopman",1.4,1)</f>
        <v>1</v>
      </c>
      <c r="ALP617" s="204">
        <f>VLOOKUP(ALM617,$A$681:$F$2354,6,FALSE)</f>
        <v>27</v>
      </c>
      <c r="ALQ617" s="203" t="s">
        <v>61</v>
      </c>
      <c r="ALR617" s="10">
        <f>ALP617*1.5*ALO617</f>
        <v>40.5</v>
      </c>
      <c r="ALS617" s="10"/>
      <c r="ALT617" s="273"/>
      <c r="ALU617" s="203" t="s">
        <v>80</v>
      </c>
      <c r="ALV617" s="276" t="s">
        <v>464</v>
      </c>
      <c r="ALX617" s="283">
        <f>IF(ALW617="Kopman",1.4,1)</f>
        <v>1</v>
      </c>
      <c r="ALY617" s="204">
        <f>VLOOKUP(ALV617,$A$681:$F$2354,6,FALSE)</f>
        <v>91</v>
      </c>
      <c r="ALZ617" s="203" t="s">
        <v>61</v>
      </c>
      <c r="AMA617" s="10">
        <f>ALY617*1.5*ALX617</f>
        <v>136.5</v>
      </c>
      <c r="AMB617" s="10"/>
      <c r="AMC617" s="273"/>
      <c r="AMD617" s="203" t="s">
        <v>80</v>
      </c>
      <c r="AME617" s="416" t="s">
        <v>484</v>
      </c>
      <c r="AMF617" s="415" t="s">
        <v>2019</v>
      </c>
      <c r="AMG617" s="283">
        <f>IF(AMF617="Kopman",1.4,1)</f>
        <v>1.4</v>
      </c>
      <c r="AMH617" s="204">
        <f>VLOOKUP(AME617,$A$681:$F$2354,6,FALSE)</f>
        <v>112</v>
      </c>
      <c r="AMI617" s="203" t="s">
        <v>61</v>
      </c>
      <c r="AMJ617" s="10">
        <f>AMH617*1.5*AMG617</f>
        <v>235.2</v>
      </c>
      <c r="AMK617" s="10"/>
      <c r="AML617" s="273"/>
      <c r="AMM617" s="203" t="s">
        <v>80</v>
      </c>
      <c r="AMN617" s="276" t="s">
        <v>484</v>
      </c>
      <c r="AMP617" s="283">
        <f>IF(AMO617="Kopman",1.4,1)</f>
        <v>1</v>
      </c>
      <c r="AMQ617" s="204">
        <f>VLOOKUP(AMN617,$A$681:$F$2354,6,FALSE)</f>
        <v>112</v>
      </c>
      <c r="AMR617" s="203" t="s">
        <v>61</v>
      </c>
      <c r="AMS617" s="10">
        <f>AMQ617*1.5*AMP617</f>
        <v>168</v>
      </c>
      <c r="AMT617" s="10"/>
      <c r="AMU617" s="273"/>
      <c r="AMV617" s="203" t="s">
        <v>80</v>
      </c>
      <c r="AMW617" s="276" t="s">
        <v>484</v>
      </c>
      <c r="AMY617" s="283">
        <f>IF(AMX617="Kopman",1.4,1)</f>
        <v>1</v>
      </c>
      <c r="AMZ617" s="204">
        <f>VLOOKUP(AMW617,$A$681:$F$2354,6,FALSE)</f>
        <v>112</v>
      </c>
      <c r="ANA617" s="203" t="s">
        <v>61</v>
      </c>
      <c r="ANB617" s="10">
        <f>AMZ617*1.5*AMY617</f>
        <v>168</v>
      </c>
      <c r="ANC617" s="10"/>
      <c r="AND617" s="273"/>
      <c r="ANE617" s="203" t="s">
        <v>80</v>
      </c>
      <c r="ANF617" s="276" t="s">
        <v>484</v>
      </c>
      <c r="ANH617" s="283">
        <f>IF(ANG617="Kopman",1.4,1)</f>
        <v>1</v>
      </c>
      <c r="ANI617" s="204">
        <f>VLOOKUP(ANF617,$A$681:$F$2354,6,FALSE)</f>
        <v>112</v>
      </c>
      <c r="ANJ617" s="203" t="s">
        <v>61</v>
      </c>
      <c r="ANK617" s="10">
        <f>ANI617*1.5*ANH617</f>
        <v>168</v>
      </c>
      <c r="ANL617" s="10"/>
      <c r="ANM617" s="273"/>
      <c r="ANN617" s="203" t="s">
        <v>80</v>
      </c>
      <c r="ANO617" s="276" t="s">
        <v>519</v>
      </c>
      <c r="ANQ617" s="283">
        <f>IF(ANP617="Kopman",1.4,1)</f>
        <v>1</v>
      </c>
      <c r="ANR617" s="204">
        <f>VLOOKUP(ANO617,$A$681:$F$2354,6,FALSE)</f>
        <v>120</v>
      </c>
      <c r="ANS617" s="203" t="s">
        <v>61</v>
      </c>
      <c r="ANT617" s="10">
        <f>ANR617*1.5*ANQ617</f>
        <v>180</v>
      </c>
      <c r="ANU617" s="10"/>
      <c r="ANV617" s="273"/>
      <c r="ANW617" s="203" t="s">
        <v>80</v>
      </c>
      <c r="ANX617" s="276" t="s">
        <v>484</v>
      </c>
      <c r="ANZ617" s="283">
        <f>IF(ANY617="Kopman",1.4,1)</f>
        <v>1</v>
      </c>
      <c r="AOA617" s="204">
        <f>VLOOKUP(ANX617,$A$681:$F$2354,6,FALSE)</f>
        <v>112</v>
      </c>
      <c r="AOB617" s="203" t="s">
        <v>61</v>
      </c>
      <c r="AOC617" s="10">
        <f>AOA617*1.5*ANZ617</f>
        <v>168</v>
      </c>
      <c r="AOD617" s="10"/>
      <c r="AOE617" s="273"/>
      <c r="AOF617" s="203" t="s">
        <v>80</v>
      </c>
      <c r="AOG617" s="276" t="s">
        <v>484</v>
      </c>
      <c r="AOI617" s="283">
        <f>IF(AOH617="Kopman",1.4,1)</f>
        <v>1</v>
      </c>
      <c r="AOJ617" s="204">
        <f>VLOOKUP(AOG617,$A$681:$F$2354,6,FALSE)</f>
        <v>112</v>
      </c>
      <c r="AOK617" s="203" t="s">
        <v>61</v>
      </c>
      <c r="AOL617" s="10">
        <f>AOJ617*1.5*AOI617</f>
        <v>168</v>
      </c>
      <c r="AOM617" s="10"/>
      <c r="AON617" s="273"/>
      <c r="AOO617" s="203" t="s">
        <v>80</v>
      </c>
      <c r="AOP617" s="276" t="s">
        <v>484</v>
      </c>
      <c r="AOR617" s="283">
        <f>IF(AOQ617="Kopman",1.4,1)</f>
        <v>1</v>
      </c>
      <c r="AOS617" s="204">
        <f>VLOOKUP(AOP617,$A$681:$F$2354,6,FALSE)</f>
        <v>112</v>
      </c>
      <c r="AOT617" s="203" t="s">
        <v>61</v>
      </c>
      <c r="AOU617" s="10">
        <f>AOS617*1.5*AOR617</f>
        <v>168</v>
      </c>
      <c r="AOV617" s="10"/>
      <c r="AOW617" s="273"/>
      <c r="AOX617" s="203" t="s">
        <v>80</v>
      </c>
      <c r="AOY617" s="276" t="s">
        <v>484</v>
      </c>
      <c r="APA617" s="283">
        <f>IF(AOZ617="Kopman",1.4,1)</f>
        <v>1</v>
      </c>
      <c r="APB617" s="204">
        <f>VLOOKUP(AOY617,$A$681:$F$2354,6,FALSE)</f>
        <v>112</v>
      </c>
      <c r="APC617" s="203" t="s">
        <v>61</v>
      </c>
      <c r="APD617" s="10">
        <f>APB617*1.5*APA617</f>
        <v>168</v>
      </c>
      <c r="APE617" s="10"/>
      <c r="APF617" s="273"/>
      <c r="APG617" s="203" t="s">
        <v>80</v>
      </c>
      <c r="APH617" s="276" t="s">
        <v>414</v>
      </c>
      <c r="APJ617" s="283">
        <f>IF(API617="Kopman",1.4,1)</f>
        <v>1</v>
      </c>
      <c r="APK617" s="204">
        <f>VLOOKUP(APH617,$A$681:$F$2354,6,FALSE)</f>
        <v>273</v>
      </c>
      <c r="APL617" s="203" t="s">
        <v>61</v>
      </c>
      <c r="APM617" s="10">
        <f>APK617*1.5*APJ617</f>
        <v>409.5</v>
      </c>
      <c r="APN617" s="10"/>
      <c r="APO617" s="273"/>
      <c r="APP617" s="203" t="s">
        <v>80</v>
      </c>
      <c r="APQ617" s="276" t="s">
        <v>452</v>
      </c>
      <c r="APS617" s="283">
        <f>IF(APR617="Kopman",1.4,1)</f>
        <v>1</v>
      </c>
      <c r="APT617" s="204">
        <f>VLOOKUP(APQ617,$A$681:$F$2354,6,FALSE)</f>
        <v>67</v>
      </c>
      <c r="APU617" s="203" t="s">
        <v>61</v>
      </c>
      <c r="APV617" s="10">
        <f>APT617*1.5*APS617</f>
        <v>100.5</v>
      </c>
      <c r="APW617" s="10"/>
      <c r="APX617" s="273"/>
      <c r="APY617" s="203" t="s">
        <v>80</v>
      </c>
      <c r="APZ617" s="276" t="s">
        <v>1266</v>
      </c>
      <c r="AQB617" s="283">
        <f>IF(AQA617="Kopman",1.4,1)</f>
        <v>1</v>
      </c>
      <c r="AQC617" s="204">
        <f>VLOOKUP(APZ617,$A$681:$F$2354,6,FALSE)</f>
        <v>57</v>
      </c>
      <c r="AQD617" s="203" t="s">
        <v>61</v>
      </c>
      <c r="AQE617" s="10">
        <f>AQC617*1.5*AQB617</f>
        <v>85.5</v>
      </c>
      <c r="AQF617" s="10"/>
      <c r="AQG617" s="273"/>
    </row>
    <row r="618" spans="1:1125" s="14" customFormat="1" ht="15">
      <c r="A618" s="203" t="s">
        <v>81</v>
      </c>
      <c r="B618" s="276" t="s">
        <v>602</v>
      </c>
      <c r="D618" s="204"/>
      <c r="E618" s="204">
        <f>VLOOKUP(B618,$A$681:$F$2354,6,FALSE)</f>
        <v>332</v>
      </c>
      <c r="F618" s="203" t="s">
        <v>63</v>
      </c>
      <c r="G618" s="10">
        <f>E618*1.4</f>
        <v>464.79999999999995</v>
      </c>
      <c r="H618" s="10"/>
      <c r="I618" s="267"/>
      <c r="J618" s="203" t="s">
        <v>81</v>
      </c>
      <c r="K618" s="276" t="s">
        <v>484</v>
      </c>
      <c r="M618" s="204"/>
      <c r="N618" s="204">
        <f>VLOOKUP(K618,$A$681:$F$2354,6,FALSE)</f>
        <v>112</v>
      </c>
      <c r="O618" s="203" t="s">
        <v>63</v>
      </c>
      <c r="P618" s="10">
        <f>N618*1.4</f>
        <v>156.79999999999998</v>
      </c>
      <c r="Q618" s="10"/>
      <c r="R618" s="267"/>
      <c r="S618" s="203" t="s">
        <v>81</v>
      </c>
      <c r="T618" s="276" t="s">
        <v>1733</v>
      </c>
      <c r="V618" s="204"/>
      <c r="W618" s="204">
        <f>VLOOKUP(T618,$A$681:$F$2354,6,FALSE)</f>
        <v>318</v>
      </c>
      <c r="X618" s="203" t="s">
        <v>63</v>
      </c>
      <c r="Y618" s="10">
        <f>W618*1.4</f>
        <v>445.2</v>
      </c>
      <c r="Z618" s="10"/>
      <c r="AA618" s="267"/>
      <c r="AB618" s="203" t="s">
        <v>81</v>
      </c>
      <c r="AC618" s="276" t="s">
        <v>484</v>
      </c>
      <c r="AE618" s="204"/>
      <c r="AF618" s="204">
        <f>VLOOKUP(AC618,$A$681:$F$2354,6,FALSE)</f>
        <v>112</v>
      </c>
      <c r="AG618" s="203" t="s">
        <v>63</v>
      </c>
      <c r="AH618" s="10">
        <f>AF618*1.4</f>
        <v>156.79999999999998</v>
      </c>
      <c r="AI618" s="10"/>
      <c r="AJ618" s="267"/>
      <c r="AK618" s="203" t="s">
        <v>81</v>
      </c>
      <c r="AL618" s="276" t="s">
        <v>1220</v>
      </c>
      <c r="AN618" s="204"/>
      <c r="AO618" s="204">
        <f>VLOOKUP(AL618,$A$681:$F$2354,6,FALSE)</f>
        <v>384</v>
      </c>
      <c r="AP618" s="203" t="s">
        <v>63</v>
      </c>
      <c r="AQ618" s="10">
        <f>AO618*1.4</f>
        <v>537.59999999999991</v>
      </c>
      <c r="AR618" s="10"/>
      <c r="AS618" s="267"/>
      <c r="AT618" s="203" t="s">
        <v>81</v>
      </c>
      <c r="AU618" s="276" t="s">
        <v>470</v>
      </c>
      <c r="AW618" s="204"/>
      <c r="AX618" s="204">
        <f>VLOOKUP(AU618,$A$681:$F$2354,6,FALSE)</f>
        <v>165</v>
      </c>
      <c r="AY618" s="203" t="s">
        <v>63</v>
      </c>
      <c r="AZ618" s="10">
        <f>AX618*1.4</f>
        <v>230.99999999999997</v>
      </c>
      <c r="BA618" s="10"/>
      <c r="BB618" s="267"/>
      <c r="BC618" s="203" t="s">
        <v>81</v>
      </c>
      <c r="BD618" s="276" t="s">
        <v>1681</v>
      </c>
      <c r="BF618" s="204"/>
      <c r="BG618" s="204">
        <f>VLOOKUP(BD618,$A$681:$F$2354,6,FALSE)</f>
        <v>343</v>
      </c>
      <c r="BH618" s="203" t="s">
        <v>63</v>
      </c>
      <c r="BI618" s="10">
        <f>BG618*1.4</f>
        <v>480.2</v>
      </c>
      <c r="BJ618" s="10"/>
      <c r="BK618" s="267"/>
      <c r="BL618" s="203" t="s">
        <v>81</v>
      </c>
      <c r="BM618" s="276" t="s">
        <v>1733</v>
      </c>
      <c r="BO618" s="204"/>
      <c r="BP618" s="204">
        <f>VLOOKUP(BM618,$A$681:$F$2354,6,FALSE)</f>
        <v>318</v>
      </c>
      <c r="BQ618" s="203" t="s">
        <v>63</v>
      </c>
      <c r="BR618" s="10">
        <f>BP618*1.4</f>
        <v>445.2</v>
      </c>
      <c r="BS618" s="10"/>
      <c r="BT618" s="267"/>
      <c r="BU618" s="203" t="s">
        <v>81</v>
      </c>
      <c r="BV618" s="276" t="s">
        <v>442</v>
      </c>
      <c r="BX618" s="204"/>
      <c r="BY618" s="204">
        <f>VLOOKUP(BV618,$A$681:$F$2354,6,FALSE)</f>
        <v>285</v>
      </c>
      <c r="BZ618" s="203" t="s">
        <v>63</v>
      </c>
      <c r="CA618" s="10">
        <f>BY618*1.4</f>
        <v>399</v>
      </c>
      <c r="CB618" s="10"/>
      <c r="CC618" s="267"/>
      <c r="CD618" s="203" t="s">
        <v>81</v>
      </c>
      <c r="CE618" s="276" t="s">
        <v>484</v>
      </c>
      <c r="CG618" s="204"/>
      <c r="CH618" s="204">
        <f>VLOOKUP(CE618,$A$681:$F$2354,6,FALSE)</f>
        <v>112</v>
      </c>
      <c r="CI618" s="203" t="s">
        <v>63</v>
      </c>
      <c r="CJ618" s="10">
        <f>CH618*1.4</f>
        <v>156.79999999999998</v>
      </c>
      <c r="CK618" s="10"/>
      <c r="CL618" s="267"/>
      <c r="CM618" s="203" t="s">
        <v>81</v>
      </c>
      <c r="CN618" s="276" t="s">
        <v>602</v>
      </c>
      <c r="CP618" s="204"/>
      <c r="CQ618" s="204">
        <f>VLOOKUP(CN618,$A$681:$F$2354,6,FALSE)</f>
        <v>332</v>
      </c>
      <c r="CR618" s="203" t="s">
        <v>63</v>
      </c>
      <c r="CS618" s="10">
        <f>CQ618*1.4</f>
        <v>464.79999999999995</v>
      </c>
      <c r="CT618" s="10"/>
      <c r="CU618" s="267"/>
      <c r="CV618" s="203" t="s">
        <v>81</v>
      </c>
      <c r="CW618" s="276" t="s">
        <v>484</v>
      </c>
      <c r="CY618" s="204"/>
      <c r="CZ618" s="204">
        <f>VLOOKUP(CW618,$A$681:$F$2354,6,FALSE)</f>
        <v>112</v>
      </c>
      <c r="DA618" s="203" t="s">
        <v>63</v>
      </c>
      <c r="DB618" s="10">
        <f>CZ618*1.4</f>
        <v>156.79999999999998</v>
      </c>
      <c r="DC618" s="10"/>
      <c r="DD618" s="267"/>
      <c r="DE618" s="203" t="s">
        <v>81</v>
      </c>
      <c r="DF618" s="276" t="s">
        <v>2054</v>
      </c>
      <c r="DH618" s="204"/>
      <c r="DI618" s="204">
        <f>VLOOKUP(DF618,$A$681:$F$2354,6,FALSE)</f>
        <v>368</v>
      </c>
      <c r="DJ618" s="203" t="s">
        <v>63</v>
      </c>
      <c r="DK618" s="10">
        <f>DI618*1.4</f>
        <v>515.19999999999993</v>
      </c>
      <c r="DL618" s="10"/>
      <c r="DM618" s="267"/>
      <c r="DN618" s="203" t="s">
        <v>81</v>
      </c>
      <c r="DO618" s="276" t="s">
        <v>598</v>
      </c>
      <c r="DQ618" s="204"/>
      <c r="DR618" s="204">
        <f>VLOOKUP(DO618,$A$681:$F$2354,6,FALSE)</f>
        <v>92</v>
      </c>
      <c r="DS618" s="203" t="s">
        <v>63</v>
      </c>
      <c r="DT618" s="10">
        <f>DR618*1.4</f>
        <v>128.79999999999998</v>
      </c>
      <c r="DU618" s="10"/>
      <c r="DV618" s="267"/>
      <c r="DW618" s="203" t="s">
        <v>81</v>
      </c>
      <c r="DX618" s="278" t="s">
        <v>183</v>
      </c>
      <c r="DZ618" s="204"/>
      <c r="EA618" s="204" t="e">
        <f>VLOOKUP(DX618,$A$681:$F$2354,6,FALSE)</f>
        <v>#N/A</v>
      </c>
      <c r="EB618" s="203" t="s">
        <v>63</v>
      </c>
      <c r="EC618" s="10" t="e">
        <f>EA618*1.4</f>
        <v>#N/A</v>
      </c>
      <c r="ED618" s="10"/>
      <c r="EE618" s="267"/>
      <c r="EF618" s="203" t="s">
        <v>81</v>
      </c>
      <c r="EG618" s="276" t="s">
        <v>470</v>
      </c>
      <c r="EI618" s="204"/>
      <c r="EJ618" s="204">
        <f>VLOOKUP(EG618,$A$681:$F$2354,6,FALSE)</f>
        <v>165</v>
      </c>
      <c r="EK618" s="203" t="s">
        <v>63</v>
      </c>
      <c r="EL618" s="10">
        <f>EJ618*1.4</f>
        <v>230.99999999999997</v>
      </c>
      <c r="EM618" s="10"/>
      <c r="EN618" s="267"/>
      <c r="EO618" s="203" t="s">
        <v>81</v>
      </c>
      <c r="EP618" s="276" t="s">
        <v>602</v>
      </c>
      <c r="ER618" s="204"/>
      <c r="ES618" s="204">
        <f>VLOOKUP(EP618,$A$681:$F$2354,6,FALSE)</f>
        <v>332</v>
      </c>
      <c r="ET618" s="203" t="s">
        <v>63</v>
      </c>
      <c r="EU618" s="10">
        <f>ES618*1.4</f>
        <v>464.79999999999995</v>
      </c>
      <c r="EV618" s="10"/>
      <c r="EW618" s="267"/>
      <c r="EX618" s="203" t="s">
        <v>81</v>
      </c>
      <c r="EY618" s="276" t="s">
        <v>470</v>
      </c>
      <c r="FA618" s="204"/>
      <c r="FB618" s="204">
        <f>VLOOKUP(EY618,$A$681:$F$2354,6,FALSE)</f>
        <v>165</v>
      </c>
      <c r="FC618" s="203" t="s">
        <v>63</v>
      </c>
      <c r="FD618" s="10">
        <f>FB618*1.4</f>
        <v>230.99999999999997</v>
      </c>
      <c r="FE618" s="10"/>
      <c r="FF618" s="267"/>
      <c r="FG618" s="203" t="s">
        <v>81</v>
      </c>
      <c r="FH618" s="421" t="s">
        <v>602</v>
      </c>
      <c r="FJ618" s="204"/>
      <c r="FK618" s="204">
        <f>VLOOKUP(FH618,$A$681:$F$2354,6,FALSE)</f>
        <v>332</v>
      </c>
      <c r="FL618" s="203" t="s">
        <v>63</v>
      </c>
      <c r="FM618" s="10">
        <f>FK618*1.4</f>
        <v>464.79999999999995</v>
      </c>
      <c r="FN618" s="10"/>
      <c r="FO618" s="267"/>
      <c r="FP618" s="203" t="s">
        <v>81</v>
      </c>
      <c r="FQ618" s="276" t="s">
        <v>414</v>
      </c>
      <c r="FS618" s="204"/>
      <c r="FT618" s="204">
        <f>VLOOKUP(FQ618,$A$681:$F$2354,6,FALSE)</f>
        <v>273</v>
      </c>
      <c r="FU618" s="203" t="s">
        <v>63</v>
      </c>
      <c r="FV618" s="10">
        <f>FT618*1.4</f>
        <v>382.2</v>
      </c>
      <c r="FW618" s="10"/>
      <c r="FX618" s="267"/>
      <c r="FY618" s="203" t="s">
        <v>81</v>
      </c>
      <c r="FZ618" s="276" t="s">
        <v>1266</v>
      </c>
      <c r="GB618" s="204"/>
      <c r="GC618" s="204">
        <f>VLOOKUP(FZ618,$A$681:$F$2354,6,FALSE)</f>
        <v>57</v>
      </c>
      <c r="GD618" s="203" t="s">
        <v>63</v>
      </c>
      <c r="GE618" s="10">
        <f>GC618*1.4</f>
        <v>79.8</v>
      </c>
      <c r="GF618" s="10"/>
      <c r="GG618" s="267"/>
      <c r="GH618" s="203" t="s">
        <v>81</v>
      </c>
      <c r="GI618" s="276" t="s">
        <v>452</v>
      </c>
      <c r="GK618" s="204"/>
      <c r="GL618" s="204">
        <f>VLOOKUP(GI618,$A$681:$F$2354,6,FALSE)</f>
        <v>67</v>
      </c>
      <c r="GM618" s="203" t="s">
        <v>63</v>
      </c>
      <c r="GN618" s="10">
        <f>GL618*1.4</f>
        <v>93.8</v>
      </c>
      <c r="GO618" s="10"/>
      <c r="GP618" s="267"/>
      <c r="GQ618" s="203" t="s">
        <v>81</v>
      </c>
      <c r="GR618" s="276" t="s">
        <v>1266</v>
      </c>
      <c r="GT618" s="204"/>
      <c r="GU618" s="204">
        <f>VLOOKUP(GR618,$A$681:$F$2354,6,FALSE)</f>
        <v>57</v>
      </c>
      <c r="GV618" s="203" t="s">
        <v>63</v>
      </c>
      <c r="GW618" s="10">
        <f>GU618*1.4</f>
        <v>79.8</v>
      </c>
      <c r="GX618" s="10"/>
      <c r="GY618" s="267"/>
      <c r="GZ618" s="203" t="s">
        <v>81</v>
      </c>
      <c r="HA618" s="276" t="s">
        <v>2054</v>
      </c>
      <c r="HC618" s="204"/>
      <c r="HD618" s="204">
        <f>VLOOKUP(HA618,$A$681:$F$2354,6,FALSE)</f>
        <v>368</v>
      </c>
      <c r="HE618" s="203" t="s">
        <v>63</v>
      </c>
      <c r="HF618" s="10">
        <f>HD618*1.4</f>
        <v>515.19999999999993</v>
      </c>
      <c r="HG618" s="10"/>
      <c r="HH618" s="267"/>
      <c r="HI618" s="203" t="s">
        <v>81</v>
      </c>
      <c r="HJ618" s="276" t="s">
        <v>452</v>
      </c>
      <c r="HL618" s="204"/>
      <c r="HM618" s="204">
        <f>VLOOKUP(HJ618,$A$681:$F$2354,6,FALSE)</f>
        <v>67</v>
      </c>
      <c r="HN618" s="203" t="s">
        <v>63</v>
      </c>
      <c r="HO618" s="10">
        <f>HM618*1.4</f>
        <v>93.8</v>
      </c>
      <c r="HP618" s="10"/>
      <c r="HQ618" s="267"/>
      <c r="HR618" s="203" t="s">
        <v>81</v>
      </c>
      <c r="HS618" s="276" t="s">
        <v>598</v>
      </c>
      <c r="HU618" s="204"/>
      <c r="HV618" s="204">
        <f>VLOOKUP(HS618,$A$681:$F$2354,6,FALSE)</f>
        <v>92</v>
      </c>
      <c r="HW618" s="203" t="s">
        <v>63</v>
      </c>
      <c r="HX618" s="10">
        <f>HV618*1.4</f>
        <v>128.79999999999998</v>
      </c>
      <c r="HY618" s="10"/>
      <c r="HZ618" s="267"/>
      <c r="IA618" s="203" t="s">
        <v>81</v>
      </c>
      <c r="IB618" s="285" t="s">
        <v>183</v>
      </c>
      <c r="ID618" s="204"/>
      <c r="IE618" s="204" t="e">
        <f>VLOOKUP(IB618,$A$681:$F$2354,6,FALSE)</f>
        <v>#N/A</v>
      </c>
      <c r="IF618" s="203" t="s">
        <v>63</v>
      </c>
      <c r="IG618" s="10" t="e">
        <f>IE618*1.4</f>
        <v>#N/A</v>
      </c>
      <c r="IH618" s="10"/>
      <c r="II618" s="267"/>
      <c r="IJ618" s="203" t="s">
        <v>81</v>
      </c>
      <c r="IK618" s="276" t="s">
        <v>1733</v>
      </c>
      <c r="IM618" s="204"/>
      <c r="IN618" s="204">
        <f>VLOOKUP(IK618,$A$681:$F$2354,6,FALSE)</f>
        <v>318</v>
      </c>
      <c r="IO618" s="203" t="s">
        <v>63</v>
      </c>
      <c r="IP618" s="10">
        <f>IN618*1.4</f>
        <v>445.2</v>
      </c>
      <c r="IQ618" s="10"/>
      <c r="IR618" s="267"/>
      <c r="IS618" s="203" t="s">
        <v>81</v>
      </c>
      <c r="IT618" s="276" t="s">
        <v>1733</v>
      </c>
      <c r="IV618" s="204"/>
      <c r="IW618" s="204">
        <f>VLOOKUP(IT618,$A$681:$F$2354,6,FALSE)</f>
        <v>318</v>
      </c>
      <c r="IX618" s="203" t="s">
        <v>63</v>
      </c>
      <c r="IY618" s="10">
        <f>IW618*1.4</f>
        <v>445.2</v>
      </c>
      <c r="IZ618" s="10"/>
      <c r="JA618" s="267"/>
      <c r="JB618" s="203" t="s">
        <v>81</v>
      </c>
      <c r="JC618" s="276" t="s">
        <v>484</v>
      </c>
      <c r="JE618" s="204"/>
      <c r="JF618" s="204">
        <f>VLOOKUP(JC618,$A$681:$F$2354,6,FALSE)</f>
        <v>112</v>
      </c>
      <c r="JG618" s="203" t="s">
        <v>63</v>
      </c>
      <c r="JH618" s="10">
        <f>JF618*1.4</f>
        <v>156.79999999999998</v>
      </c>
      <c r="JI618" s="10"/>
      <c r="JJ618" s="267"/>
      <c r="JK618" s="203" t="s">
        <v>81</v>
      </c>
      <c r="JL618" s="276" t="s">
        <v>1681</v>
      </c>
      <c r="JN618" s="204"/>
      <c r="JO618" s="204">
        <f>VLOOKUP(JL618,$A$681:$F$2354,6,FALSE)</f>
        <v>343</v>
      </c>
      <c r="JP618" s="203" t="s">
        <v>63</v>
      </c>
      <c r="JQ618" s="10">
        <f>JO618*1.4</f>
        <v>480.2</v>
      </c>
      <c r="JR618" s="10"/>
      <c r="JS618" s="267"/>
      <c r="JT618" s="203" t="s">
        <v>81</v>
      </c>
      <c r="JU618" s="276" t="s">
        <v>470</v>
      </c>
      <c r="JW618" s="204"/>
      <c r="JX618" s="204">
        <f>VLOOKUP(JU618,$A$681:$F$2354,6,FALSE)</f>
        <v>165</v>
      </c>
      <c r="JY618" s="203" t="s">
        <v>63</v>
      </c>
      <c r="JZ618" s="10">
        <f>JX618*1.4</f>
        <v>230.99999999999997</v>
      </c>
      <c r="KA618" s="10"/>
      <c r="KB618" s="267"/>
      <c r="KC618" s="203" t="s">
        <v>81</v>
      </c>
      <c r="KD618" s="276" t="s">
        <v>414</v>
      </c>
      <c r="KF618" s="204"/>
      <c r="KG618" s="204">
        <f>VLOOKUP(KD618,$A$681:$F$2354,6,FALSE)</f>
        <v>273</v>
      </c>
      <c r="KH618" s="203" t="s">
        <v>63</v>
      </c>
      <c r="KI618" s="10">
        <f>KG618*1.4</f>
        <v>382.2</v>
      </c>
      <c r="KJ618" s="10"/>
      <c r="KK618" s="267"/>
      <c r="KL618" s="203" t="s">
        <v>81</v>
      </c>
      <c r="KM618" s="276" t="s">
        <v>519</v>
      </c>
      <c r="KO618" s="204"/>
      <c r="KP618" s="204">
        <f>VLOOKUP(KM618,$A$681:$F$2354,6,FALSE)</f>
        <v>120</v>
      </c>
      <c r="KQ618" s="203" t="s">
        <v>63</v>
      </c>
      <c r="KR618" s="10">
        <f>KP618*1.4</f>
        <v>168</v>
      </c>
      <c r="KS618" s="10"/>
      <c r="KT618" s="267"/>
      <c r="KU618" s="203" t="s">
        <v>81</v>
      </c>
      <c r="KV618" s="276" t="s">
        <v>470</v>
      </c>
      <c r="KX618" s="204"/>
      <c r="KY618" s="204">
        <f>VLOOKUP(KV618,$A$681:$F$2354,6,FALSE)</f>
        <v>165</v>
      </c>
      <c r="KZ618" s="203" t="s">
        <v>63</v>
      </c>
      <c r="LA618" s="10">
        <f>KY618*1.4</f>
        <v>230.99999999999997</v>
      </c>
      <c r="LB618" s="10"/>
      <c r="LC618" s="267"/>
      <c r="LD618" s="203" t="s">
        <v>81</v>
      </c>
      <c r="LE618" s="276" t="s">
        <v>472</v>
      </c>
      <c r="LG618" s="204"/>
      <c r="LH618" s="204">
        <f>VLOOKUP(LE618,$A$681:$F$2354,6,FALSE)</f>
        <v>77</v>
      </c>
      <c r="LI618" s="203" t="s">
        <v>63</v>
      </c>
      <c r="LJ618" s="10">
        <f>LH618*1.4</f>
        <v>107.8</v>
      </c>
      <c r="LK618" s="10"/>
      <c r="LL618" s="267"/>
      <c r="LM618" s="203" t="s">
        <v>81</v>
      </c>
      <c r="LN618" s="276" t="s">
        <v>1733</v>
      </c>
      <c r="LP618" s="204"/>
      <c r="LQ618" s="204">
        <f>VLOOKUP(LN618,$A$681:$F$2354,6,FALSE)</f>
        <v>318</v>
      </c>
      <c r="LR618" s="203" t="s">
        <v>63</v>
      </c>
      <c r="LS618" s="10">
        <f>LQ618*1.4</f>
        <v>445.2</v>
      </c>
      <c r="LT618" s="10"/>
      <c r="LU618" s="267"/>
      <c r="LV618" s="203" t="s">
        <v>81</v>
      </c>
      <c r="LW618" s="276" t="s">
        <v>442</v>
      </c>
      <c r="LY618" s="204"/>
      <c r="LZ618" s="204">
        <f>VLOOKUP(LW618,$A$681:$F$2354,6,FALSE)</f>
        <v>285</v>
      </c>
      <c r="MA618" s="203" t="s">
        <v>63</v>
      </c>
      <c r="MB618" s="10">
        <f>LZ618*1.4</f>
        <v>399</v>
      </c>
      <c r="MC618" s="10"/>
      <c r="MD618" s="267"/>
      <c r="ME618" s="203" t="s">
        <v>81</v>
      </c>
      <c r="MF618" s="276" t="s">
        <v>1733</v>
      </c>
      <c r="MH618" s="204"/>
      <c r="MI618" s="204">
        <f>VLOOKUP(MF618,$A$681:$F$2354,6,FALSE)</f>
        <v>318</v>
      </c>
      <c r="MJ618" s="203" t="s">
        <v>63</v>
      </c>
      <c r="MK618" s="10">
        <f>MI618*1.4</f>
        <v>445.2</v>
      </c>
      <c r="ML618" s="10"/>
      <c r="MM618" s="267"/>
      <c r="MN618" s="203" t="s">
        <v>81</v>
      </c>
      <c r="MO618" s="276" t="s">
        <v>474</v>
      </c>
      <c r="MQ618" s="204"/>
      <c r="MR618" s="204">
        <f>VLOOKUP(MO618,$A$681:$F$2354,6,FALSE)</f>
        <v>82</v>
      </c>
      <c r="MS618" s="203" t="s">
        <v>63</v>
      </c>
      <c r="MT618" s="10">
        <f>MR618*1.4</f>
        <v>114.8</v>
      </c>
      <c r="MU618" s="10"/>
      <c r="MV618" s="267"/>
      <c r="MW618" s="203" t="s">
        <v>81</v>
      </c>
      <c r="MX618" s="276" t="s">
        <v>414</v>
      </c>
      <c r="MZ618" s="204"/>
      <c r="NA618" s="204">
        <f>VLOOKUP(MX618,$A$681:$F$2354,6,FALSE)</f>
        <v>273</v>
      </c>
      <c r="NB618" s="203" t="s">
        <v>63</v>
      </c>
      <c r="NC618" s="10">
        <f>NA618*1.4</f>
        <v>382.2</v>
      </c>
      <c r="ND618" s="10"/>
      <c r="NE618" s="267"/>
      <c r="NF618" s="203" t="s">
        <v>81</v>
      </c>
      <c r="NG618" s="276" t="s">
        <v>484</v>
      </c>
      <c r="NI618" s="204"/>
      <c r="NJ618" s="204">
        <f>VLOOKUP(NG618,$A$681:$F$2354,6,FALSE)</f>
        <v>112</v>
      </c>
      <c r="NK618" s="203" t="s">
        <v>63</v>
      </c>
      <c r="NL618" s="10">
        <f>NJ618*1.4</f>
        <v>156.79999999999998</v>
      </c>
      <c r="NM618" s="10"/>
      <c r="NN618" s="267"/>
      <c r="NO618" s="203" t="s">
        <v>81</v>
      </c>
      <c r="NP618" s="424" t="s">
        <v>470</v>
      </c>
      <c r="NR618" s="204"/>
      <c r="NS618" s="204">
        <f>VLOOKUP(NP618,$A$681:$F$2354,6,FALSE)</f>
        <v>165</v>
      </c>
      <c r="NT618" s="203" t="s">
        <v>63</v>
      </c>
      <c r="NU618" s="10">
        <f>NS618*1.4</f>
        <v>230.99999999999997</v>
      </c>
      <c r="NV618" s="10"/>
      <c r="NW618" s="267"/>
      <c r="NX618" s="203" t="s">
        <v>81</v>
      </c>
      <c r="NY618" s="276" t="s">
        <v>545</v>
      </c>
      <c r="OA618" s="204"/>
      <c r="OB618" s="204">
        <f>VLOOKUP(NY618,$A$681:$F$2354,6,FALSE)</f>
        <v>61</v>
      </c>
      <c r="OC618" s="203" t="s">
        <v>63</v>
      </c>
      <c r="OD618" s="10">
        <f>OB618*1.4</f>
        <v>85.399999999999991</v>
      </c>
      <c r="OE618" s="10"/>
      <c r="OF618" s="267"/>
      <c r="OG618" s="203" t="s">
        <v>81</v>
      </c>
      <c r="OH618" s="276" t="s">
        <v>1733</v>
      </c>
      <c r="OJ618" s="204"/>
      <c r="OK618" s="204">
        <f>VLOOKUP(OH618,$A$681:$F$2354,6,FALSE)</f>
        <v>318</v>
      </c>
      <c r="OL618" s="203" t="s">
        <v>63</v>
      </c>
      <c r="OM618" s="10">
        <f>OK618*1.4</f>
        <v>445.2</v>
      </c>
      <c r="ON618" s="10"/>
      <c r="OO618" s="267"/>
      <c r="OP618" s="203" t="s">
        <v>81</v>
      </c>
      <c r="OQ618" s="424" t="s">
        <v>470</v>
      </c>
      <c r="OS618" s="204"/>
      <c r="OT618" s="204">
        <f>VLOOKUP(OQ618,$A$681:$F$2354,6,FALSE)</f>
        <v>165</v>
      </c>
      <c r="OU618" s="203" t="s">
        <v>63</v>
      </c>
      <c r="OV618" s="10">
        <f>OT618*1.4</f>
        <v>230.99999999999997</v>
      </c>
      <c r="OW618" s="10"/>
      <c r="OX618" s="267"/>
      <c r="OY618" s="203" t="s">
        <v>81</v>
      </c>
      <c r="OZ618" s="428" t="s">
        <v>1733</v>
      </c>
      <c r="PB618" s="204"/>
      <c r="PC618" s="204">
        <f>VLOOKUP(OZ618,$A$681:$F$2354,6,FALSE)</f>
        <v>318</v>
      </c>
      <c r="PD618" s="203" t="s">
        <v>63</v>
      </c>
      <c r="PE618" s="10">
        <f>PC618*1.4</f>
        <v>445.2</v>
      </c>
      <c r="PF618" s="10"/>
      <c r="PG618" s="267"/>
      <c r="PH618" s="203" t="s">
        <v>81</v>
      </c>
      <c r="PI618" s="276" t="s">
        <v>1266</v>
      </c>
      <c r="PK618" s="204"/>
      <c r="PL618" s="204">
        <f>VLOOKUP(PI618,$A$681:$F$2354,6,FALSE)</f>
        <v>57</v>
      </c>
      <c r="PM618" s="203" t="s">
        <v>63</v>
      </c>
      <c r="PN618" s="10">
        <f>PL618*1.4</f>
        <v>79.8</v>
      </c>
      <c r="PO618" s="10"/>
      <c r="PP618" s="267"/>
      <c r="PQ618" s="203" t="s">
        <v>81</v>
      </c>
      <c r="PR618" s="276" t="s">
        <v>183</v>
      </c>
      <c r="PT618" s="204"/>
      <c r="PU618" s="204" t="e">
        <f>VLOOKUP(PR618,$A$681:$F$2354,6,FALSE)</f>
        <v>#N/A</v>
      </c>
      <c r="PV618" s="203" t="s">
        <v>63</v>
      </c>
      <c r="PW618" s="10" t="e">
        <f>PU618*1.4</f>
        <v>#N/A</v>
      </c>
      <c r="PX618" s="10"/>
      <c r="PY618" s="267"/>
      <c r="PZ618" s="203" t="s">
        <v>81</v>
      </c>
      <c r="QA618" s="424" t="s">
        <v>470</v>
      </c>
      <c r="QC618" s="204"/>
      <c r="QD618" s="204">
        <f>VLOOKUP(QA618,$A$681:$F$2354,6,FALSE)</f>
        <v>165</v>
      </c>
      <c r="QE618" s="203" t="s">
        <v>63</v>
      </c>
      <c r="QF618" s="10">
        <f>QD618*1.4</f>
        <v>230.99999999999997</v>
      </c>
      <c r="QG618" s="10"/>
      <c r="QH618" s="267"/>
      <c r="QI618" s="203" t="s">
        <v>81</v>
      </c>
      <c r="QJ618" s="276" t="s">
        <v>484</v>
      </c>
      <c r="QL618" s="204"/>
      <c r="QM618" s="204">
        <f>VLOOKUP(QJ618,$A$681:$F$2354,6,FALSE)</f>
        <v>112</v>
      </c>
      <c r="QN618" s="203" t="s">
        <v>63</v>
      </c>
      <c r="QO618" s="10">
        <f>QM618*1.4</f>
        <v>156.79999999999998</v>
      </c>
      <c r="QP618" s="10"/>
      <c r="QQ618" s="267"/>
      <c r="QR618" s="203" t="s">
        <v>81</v>
      </c>
      <c r="QS618" s="276" t="s">
        <v>602</v>
      </c>
      <c r="QU618" s="204"/>
      <c r="QV618" s="204">
        <f>VLOOKUP(QS618,$A$681:$F$2354,6,FALSE)</f>
        <v>332</v>
      </c>
      <c r="QW618" s="203" t="s">
        <v>63</v>
      </c>
      <c r="QX618" s="10">
        <f>QV618*1.4</f>
        <v>464.79999999999995</v>
      </c>
      <c r="QY618" s="10"/>
      <c r="QZ618" s="267"/>
      <c r="RA618" s="203" t="s">
        <v>81</v>
      </c>
      <c r="RB618" s="276" t="s">
        <v>470</v>
      </c>
      <c r="RD618" s="204"/>
      <c r="RE618" s="204">
        <f>VLOOKUP(RB618,$A$681:$F$2354,6,FALSE)</f>
        <v>165</v>
      </c>
      <c r="RF618" s="203" t="s">
        <v>63</v>
      </c>
      <c r="RG618" s="10">
        <f>RE618*1.4</f>
        <v>230.99999999999997</v>
      </c>
      <c r="RH618" s="10"/>
      <c r="RI618" s="267"/>
      <c r="RJ618" s="203" t="s">
        <v>81</v>
      </c>
      <c r="RK618" s="278" t="s">
        <v>183</v>
      </c>
      <c r="RM618" s="204"/>
      <c r="RN618" s="204" t="e">
        <f>VLOOKUP(RK618,$A$681:$F$2354,6,FALSE)</f>
        <v>#N/A</v>
      </c>
      <c r="RO618" s="203" t="s">
        <v>63</v>
      </c>
      <c r="RP618" s="10" t="e">
        <f>RN618*1.4</f>
        <v>#N/A</v>
      </c>
      <c r="RQ618" s="10"/>
      <c r="RR618" s="267"/>
      <c r="RS618" s="203" t="s">
        <v>81</v>
      </c>
      <c r="RT618" s="276" t="s">
        <v>414</v>
      </c>
      <c r="RV618" s="204"/>
      <c r="RW618" s="204">
        <f>VLOOKUP(RT618,$A$681:$F$2354,6,FALSE)</f>
        <v>273</v>
      </c>
      <c r="RX618" s="203" t="s">
        <v>63</v>
      </c>
      <c r="RY618" s="10">
        <f>RW618*1.4</f>
        <v>382.2</v>
      </c>
      <c r="RZ618" s="10"/>
      <c r="SA618" s="273"/>
      <c r="SB618" s="203" t="s">
        <v>81</v>
      </c>
      <c r="SC618" s="276" t="s">
        <v>1733</v>
      </c>
      <c r="SE618" s="204"/>
      <c r="SF618" s="204">
        <f>VLOOKUP(SC618,$A$681:$F$2354,6,FALSE)</f>
        <v>318</v>
      </c>
      <c r="SG618" s="203" t="s">
        <v>63</v>
      </c>
      <c r="SH618" s="10">
        <f>SF618*1.4</f>
        <v>445.2</v>
      </c>
      <c r="SI618" s="10"/>
      <c r="SJ618" s="273"/>
      <c r="SK618" s="203" t="s">
        <v>81</v>
      </c>
      <c r="SL618" s="276" t="s">
        <v>1733</v>
      </c>
      <c r="SN618" s="204"/>
      <c r="SO618" s="204">
        <f>VLOOKUP(SL618,$A$681:$F$2354,6,FALSE)</f>
        <v>318</v>
      </c>
      <c r="SP618" s="203" t="s">
        <v>63</v>
      </c>
      <c r="SQ618" s="10">
        <f>SO618*1.4</f>
        <v>445.2</v>
      </c>
      <c r="SR618" s="10"/>
      <c r="SS618" s="273"/>
      <c r="ST618" s="203" t="s">
        <v>81</v>
      </c>
      <c r="SU618" s="276" t="s">
        <v>470</v>
      </c>
      <c r="SW618" s="204"/>
      <c r="SX618" s="204">
        <f>VLOOKUP(SU618,$A$681:$F$2354,6,FALSE)</f>
        <v>165</v>
      </c>
      <c r="SY618" s="203" t="s">
        <v>63</v>
      </c>
      <c r="SZ618" s="10">
        <f>SX618*1.4</f>
        <v>230.99999999999997</v>
      </c>
      <c r="TA618" s="10"/>
      <c r="TB618" s="273"/>
      <c r="TC618" s="203" t="s">
        <v>81</v>
      </c>
      <c r="TD618" s="428" t="s">
        <v>470</v>
      </c>
      <c r="TF618" s="204"/>
      <c r="TG618" s="204">
        <f>VLOOKUP(TD618,$A$681:$F$2354,6,FALSE)</f>
        <v>165</v>
      </c>
      <c r="TH618" s="203" t="s">
        <v>63</v>
      </c>
      <c r="TI618" s="10">
        <f>TG618*1.4</f>
        <v>230.99999999999997</v>
      </c>
      <c r="TK618" s="273"/>
      <c r="TL618" s="203" t="s">
        <v>81</v>
      </c>
      <c r="TM618" s="276" t="s">
        <v>452</v>
      </c>
      <c r="TO618" s="204"/>
      <c r="TP618" s="204">
        <f>VLOOKUP(TM618,$A$681:$F$2354,6,FALSE)</f>
        <v>67</v>
      </c>
      <c r="TQ618" s="203" t="s">
        <v>63</v>
      </c>
      <c r="TR618" s="10">
        <f>TP618*1.4</f>
        <v>93.8</v>
      </c>
      <c r="TS618" s="10"/>
      <c r="TT618" s="273"/>
      <c r="TU618" s="203" t="s">
        <v>81</v>
      </c>
      <c r="TV618" s="276" t="s">
        <v>1733</v>
      </c>
      <c r="TX618" s="204"/>
      <c r="TY618" s="204">
        <f>VLOOKUP(TV618,$A$681:$F$2354,6,FALSE)</f>
        <v>318</v>
      </c>
      <c r="TZ618" s="203" t="s">
        <v>63</v>
      </c>
      <c r="UA618" s="10">
        <f>TY618*1.4</f>
        <v>445.2</v>
      </c>
      <c r="UB618" s="10"/>
      <c r="UC618" s="273"/>
      <c r="UD618" s="203" t="s">
        <v>81</v>
      </c>
      <c r="UE618" s="285" t="s">
        <v>183</v>
      </c>
      <c r="UG618" s="204"/>
      <c r="UH618" s="204" t="e">
        <f>VLOOKUP(UE618,$A$681:$F$2354,6,FALSE)</f>
        <v>#N/A</v>
      </c>
      <c r="UI618" s="203" t="s">
        <v>63</v>
      </c>
      <c r="UJ618" s="10" t="e">
        <f>UH618*1.4</f>
        <v>#N/A</v>
      </c>
      <c r="UK618" s="10"/>
      <c r="UL618" s="273"/>
      <c r="UM618" s="203" t="s">
        <v>81</v>
      </c>
      <c r="UN618" s="276" t="s">
        <v>1220</v>
      </c>
      <c r="UP618" s="204"/>
      <c r="UQ618" s="204">
        <f>VLOOKUP(UN618,$A$681:$F$2354,6,FALSE)</f>
        <v>384</v>
      </c>
      <c r="UR618" s="203" t="s">
        <v>63</v>
      </c>
      <c r="US618" s="10">
        <f>UQ618*1.4</f>
        <v>537.59999999999991</v>
      </c>
      <c r="UT618" s="10"/>
      <c r="UU618" s="273"/>
      <c r="UV618" s="203" t="s">
        <v>81</v>
      </c>
      <c r="UW618" s="276" t="s">
        <v>470</v>
      </c>
      <c r="UY618" s="204"/>
      <c r="UZ618" s="204">
        <f>VLOOKUP(UW618,$A$681:$F$2354,6,FALSE)</f>
        <v>165</v>
      </c>
      <c r="VA618" s="203" t="s">
        <v>63</v>
      </c>
      <c r="VB618" s="10">
        <f>UZ618*1.4</f>
        <v>230.99999999999997</v>
      </c>
      <c r="VC618" s="10"/>
      <c r="VD618" s="273"/>
      <c r="VE618" s="203" t="s">
        <v>81</v>
      </c>
      <c r="VF618" s="276" t="s">
        <v>1733</v>
      </c>
      <c r="VH618" s="204"/>
      <c r="VI618" s="204">
        <f>VLOOKUP(VF618,$A$681:$F$2354,6,FALSE)</f>
        <v>318</v>
      </c>
      <c r="VJ618" s="203" t="s">
        <v>63</v>
      </c>
      <c r="VK618" s="10">
        <f>VI618*1.4</f>
        <v>445.2</v>
      </c>
      <c r="VL618" s="10"/>
      <c r="VM618" s="273"/>
      <c r="VN618" s="203" t="s">
        <v>81</v>
      </c>
      <c r="VO618" s="276" t="s">
        <v>418</v>
      </c>
      <c r="VQ618" s="204"/>
      <c r="VR618" s="204">
        <f>VLOOKUP(VO618,$A$681:$F$2354,6,FALSE)</f>
        <v>54</v>
      </c>
      <c r="VS618" s="203" t="s">
        <v>63</v>
      </c>
      <c r="VT618" s="10">
        <f>VR618*1.4</f>
        <v>75.599999999999994</v>
      </c>
      <c r="VU618" s="10"/>
      <c r="VV618" s="273"/>
      <c r="VW618" s="203" t="s">
        <v>81</v>
      </c>
      <c r="VX618" s="278" t="s">
        <v>183</v>
      </c>
      <c r="VZ618" s="204"/>
      <c r="WA618" s="204" t="e">
        <f>VLOOKUP(VX618,$A$681:$F$2354,6,FALSE)</f>
        <v>#N/A</v>
      </c>
      <c r="WB618" s="203" t="s">
        <v>63</v>
      </c>
      <c r="WC618" s="10" t="e">
        <f>WA618*1.4</f>
        <v>#N/A</v>
      </c>
      <c r="WE618" s="273"/>
      <c r="WF618" s="203" t="s">
        <v>81</v>
      </c>
      <c r="WG618" s="276" t="s">
        <v>452</v>
      </c>
      <c r="WI618" s="204"/>
      <c r="WJ618" s="204">
        <f>VLOOKUP(WG618,$A$681:$F$2354,6,FALSE)</f>
        <v>67</v>
      </c>
      <c r="WK618" s="203" t="s">
        <v>63</v>
      </c>
      <c r="WL618" s="10">
        <f>WJ618*1.4</f>
        <v>93.8</v>
      </c>
      <c r="WN618" s="273"/>
      <c r="WO618" s="203" t="s">
        <v>81</v>
      </c>
      <c r="WP618" s="278" t="s">
        <v>183</v>
      </c>
      <c r="WQ618" s="204"/>
      <c r="WR618" s="204"/>
      <c r="WS618" s="204" t="e">
        <f>VLOOKUP(WP618,$A$681:$F$2354,6,FALSE)</f>
        <v>#N/A</v>
      </c>
      <c r="WT618" s="203" t="s">
        <v>63</v>
      </c>
      <c r="WU618" s="10" t="e">
        <f>WS618*1.4</f>
        <v>#N/A</v>
      </c>
      <c r="WV618" s="10"/>
      <c r="WW618" s="273"/>
      <c r="WX618" s="203" t="s">
        <v>81</v>
      </c>
      <c r="WY618" s="278" t="s">
        <v>183</v>
      </c>
      <c r="XA618" s="204"/>
      <c r="XB618" s="204" t="e">
        <f>VLOOKUP(WY618,$A$681:$F$2354,6,FALSE)</f>
        <v>#N/A</v>
      </c>
      <c r="XC618" s="203" t="s">
        <v>63</v>
      </c>
      <c r="XD618" s="10" t="e">
        <f>XB618*1.4</f>
        <v>#N/A</v>
      </c>
      <c r="XF618" s="273"/>
      <c r="XG618" s="203" t="s">
        <v>81</v>
      </c>
      <c r="XH618" s="276" t="s">
        <v>577</v>
      </c>
      <c r="XJ618" s="204"/>
      <c r="XK618" s="204">
        <f>VLOOKUP(XH618,$A$681:$F$2354,6,FALSE)</f>
        <v>27</v>
      </c>
      <c r="XL618" s="203" t="s">
        <v>63</v>
      </c>
      <c r="XM618" s="10">
        <f>XK618*1.4</f>
        <v>37.799999999999997</v>
      </c>
      <c r="XO618" s="273"/>
      <c r="XP618" s="203" t="s">
        <v>81</v>
      </c>
      <c r="XQ618" s="276" t="s">
        <v>1266</v>
      </c>
      <c r="XS618" s="204"/>
      <c r="XT618" s="204">
        <f>VLOOKUP(XQ618,$A$681:$F$2354,6,FALSE)</f>
        <v>57</v>
      </c>
      <c r="XU618" s="203" t="s">
        <v>63</v>
      </c>
      <c r="XV618" s="10">
        <f>XT618*1.4</f>
        <v>79.8</v>
      </c>
      <c r="XW618" s="10"/>
      <c r="XX618" s="273"/>
      <c r="XY618" s="203" t="s">
        <v>81</v>
      </c>
      <c r="XZ618" s="276" t="s">
        <v>484</v>
      </c>
      <c r="YB618" s="204"/>
      <c r="YC618" s="204">
        <f>VLOOKUP(XZ618,$A$681:$F$2354,6,FALSE)</f>
        <v>112</v>
      </c>
      <c r="YD618" s="203" t="s">
        <v>63</v>
      </c>
      <c r="YE618" s="10">
        <f>YC618*1.4</f>
        <v>156.79999999999998</v>
      </c>
      <c r="YG618" s="273"/>
      <c r="YH618" s="203" t="s">
        <v>81</v>
      </c>
      <c r="YI618" s="278" t="s">
        <v>183</v>
      </c>
      <c r="YK618" s="204"/>
      <c r="YL618" s="204" t="e">
        <f>VLOOKUP(YI618,$A$681:$F$2354,6,FALSE)</f>
        <v>#N/A</v>
      </c>
      <c r="YM618" s="203" t="s">
        <v>63</v>
      </c>
      <c r="YN618" s="10" t="e">
        <f>YL618*1.4</f>
        <v>#N/A</v>
      </c>
      <c r="YO618" s="10"/>
      <c r="YP618" s="273"/>
      <c r="YQ618" s="203" t="s">
        <v>81</v>
      </c>
      <c r="YR618" s="278" t="s">
        <v>183</v>
      </c>
      <c r="YT618" s="204"/>
      <c r="YU618" s="204" t="e">
        <f>VLOOKUP(YR618,$A$681:$F$2354,6,FALSE)</f>
        <v>#N/A</v>
      </c>
      <c r="YV618" s="203" t="s">
        <v>63</v>
      </c>
      <c r="YW618" s="10" t="e">
        <f>YU618*1.4</f>
        <v>#N/A</v>
      </c>
      <c r="YY618" s="273"/>
      <c r="YZ618" s="203" t="s">
        <v>81</v>
      </c>
      <c r="ZA618" s="428" t="s">
        <v>602</v>
      </c>
      <c r="ZC618" s="204"/>
      <c r="ZD618" s="204">
        <f>VLOOKUP(ZA618,$A$681:$F$2354,6,FALSE)</f>
        <v>332</v>
      </c>
      <c r="ZE618" s="203" t="s">
        <v>63</v>
      </c>
      <c r="ZF618" s="10">
        <f>ZD618*1.4</f>
        <v>464.79999999999995</v>
      </c>
      <c r="ZH618" s="273"/>
      <c r="ZI618" s="203" t="s">
        <v>81</v>
      </c>
      <c r="ZJ618" s="276" t="s">
        <v>452</v>
      </c>
      <c r="ZL618" s="204"/>
      <c r="ZM618" s="204">
        <f>VLOOKUP(ZJ618,$A$681:$F$2354,6,FALSE)</f>
        <v>67</v>
      </c>
      <c r="ZN618" s="203" t="s">
        <v>63</v>
      </c>
      <c r="ZO618" s="10">
        <f>ZM618*1.4</f>
        <v>93.8</v>
      </c>
      <c r="ZQ618" s="273"/>
      <c r="ZR618" s="203" t="s">
        <v>81</v>
      </c>
      <c r="ZS618" s="276" t="s">
        <v>602</v>
      </c>
      <c r="ZU618" s="204"/>
      <c r="ZV618" s="204">
        <f>VLOOKUP(ZS618,$A$681:$F$2354,6,FALSE)</f>
        <v>332</v>
      </c>
      <c r="ZW618" s="203" t="s">
        <v>63</v>
      </c>
      <c r="ZX618" s="10">
        <f>ZV618*1.4</f>
        <v>464.79999999999995</v>
      </c>
      <c r="ZY618" s="10"/>
      <c r="ZZ618" s="273"/>
      <c r="AAA618" s="203" t="s">
        <v>81</v>
      </c>
      <c r="AAB618" s="276" t="s">
        <v>452</v>
      </c>
      <c r="AAD618" s="204"/>
      <c r="AAE618" s="204">
        <f>VLOOKUP(AAB618,$A$681:$F$2354,6,FALSE)</f>
        <v>67</v>
      </c>
      <c r="AAF618" s="203" t="s">
        <v>63</v>
      </c>
      <c r="AAG618" s="10">
        <f>AAE618*1.4</f>
        <v>93.8</v>
      </c>
      <c r="AAH618" s="10"/>
      <c r="AAI618" s="273"/>
      <c r="AAJ618" s="203" t="s">
        <v>81</v>
      </c>
      <c r="AAK618" s="276" t="s">
        <v>414</v>
      </c>
      <c r="AAM618" s="204"/>
      <c r="AAN618" s="204">
        <f>VLOOKUP(AAK618,$A$681:$F$2354,6,FALSE)</f>
        <v>273</v>
      </c>
      <c r="AAO618" s="203" t="s">
        <v>63</v>
      </c>
      <c r="AAP618" s="10">
        <f>AAN618*1.4</f>
        <v>382.2</v>
      </c>
      <c r="AAQ618" s="10"/>
      <c r="AAR618" s="273"/>
      <c r="AAS618" s="203" t="s">
        <v>81</v>
      </c>
      <c r="AAT618" s="276" t="s">
        <v>545</v>
      </c>
      <c r="AAV618" s="204"/>
      <c r="AAW618" s="204">
        <f>VLOOKUP(AAT618,$A$681:$F$2354,6,FALSE)</f>
        <v>61</v>
      </c>
      <c r="AAX618" s="203" t="s">
        <v>63</v>
      </c>
      <c r="AAY618" s="10">
        <f>AAW618*1.4</f>
        <v>85.399999999999991</v>
      </c>
      <c r="AAZ618" s="10"/>
      <c r="ABA618" s="273"/>
      <c r="ABB618" s="203" t="s">
        <v>81</v>
      </c>
      <c r="ABC618" s="278" t="s">
        <v>183</v>
      </c>
      <c r="ABE618" s="204"/>
      <c r="ABF618" s="204" t="e">
        <f>VLOOKUP(ABC618,$A$681:$F$2354,6,FALSE)</f>
        <v>#N/A</v>
      </c>
      <c r="ABG618" s="203" t="s">
        <v>63</v>
      </c>
      <c r="ABH618" s="10" t="e">
        <f>ABF618*1.4</f>
        <v>#N/A</v>
      </c>
      <c r="ABI618" s="10"/>
      <c r="ABJ618" s="273"/>
      <c r="ABK618" s="203" t="s">
        <v>81</v>
      </c>
      <c r="ABL618" s="276" t="s">
        <v>464</v>
      </c>
      <c r="ABN618" s="204"/>
      <c r="ABO618" s="204">
        <f>VLOOKUP(ABL618,$A$681:$F$2354,6,FALSE)</f>
        <v>91</v>
      </c>
      <c r="ABP618" s="203" t="s">
        <v>63</v>
      </c>
      <c r="ABQ618" s="10">
        <f>ABO618*1.4</f>
        <v>127.39999999999999</v>
      </c>
      <c r="ABR618" s="10"/>
      <c r="ABS618" s="273"/>
      <c r="ABT618" s="203" t="s">
        <v>81</v>
      </c>
      <c r="ABU618" s="276" t="s">
        <v>1733</v>
      </c>
      <c r="ABW618" s="204"/>
      <c r="ABX618" s="204">
        <f>VLOOKUP(ABU618,$A$681:$F$2354,6,FALSE)</f>
        <v>318</v>
      </c>
      <c r="ABY618" s="203" t="s">
        <v>63</v>
      </c>
      <c r="ABZ618" s="10">
        <f>ABX618*1.4</f>
        <v>445.2</v>
      </c>
      <c r="ACA618" s="10"/>
      <c r="ACB618" s="273"/>
      <c r="ACC618" s="203" t="s">
        <v>81</v>
      </c>
      <c r="ACD618" s="278" t="s">
        <v>183</v>
      </c>
      <c r="ACF618" s="204"/>
      <c r="ACG618" s="204" t="e">
        <f>VLOOKUP(ACD618,$A$681:$F$2354,6,FALSE)</f>
        <v>#N/A</v>
      </c>
      <c r="ACH618" s="203" t="s">
        <v>63</v>
      </c>
      <c r="ACI618" s="10" t="e">
        <f>ACG618*1.4</f>
        <v>#N/A</v>
      </c>
      <c r="ACJ618" s="10"/>
      <c r="ACK618" s="273"/>
      <c r="ACL618" s="203" t="s">
        <v>81</v>
      </c>
      <c r="ACM618" s="278" t="s">
        <v>183</v>
      </c>
      <c r="ACO618" s="204"/>
      <c r="ACP618" s="204" t="e">
        <f>VLOOKUP(ACM618,$A$681:$F$2354,6,FALSE)</f>
        <v>#N/A</v>
      </c>
      <c r="ACQ618" s="203" t="s">
        <v>63</v>
      </c>
      <c r="ACR618" s="10" t="e">
        <f>ACP618*1.4</f>
        <v>#N/A</v>
      </c>
      <c r="ACS618" s="10"/>
      <c r="ACT618" s="273"/>
      <c r="ACU618" s="203" t="s">
        <v>81</v>
      </c>
      <c r="ACV618" s="278" t="s">
        <v>183</v>
      </c>
      <c r="ACX618" s="204"/>
      <c r="ACY618" s="204" t="e">
        <f>VLOOKUP(ACV618,$A$681:$F$2354,6,FALSE)</f>
        <v>#N/A</v>
      </c>
      <c r="ACZ618" s="203" t="s">
        <v>63</v>
      </c>
      <c r="ADA618" s="10" t="e">
        <f>ACY618*1.4</f>
        <v>#N/A</v>
      </c>
      <c r="ADB618" s="10"/>
      <c r="ADC618" s="273"/>
      <c r="ADD618" s="203" t="s">
        <v>81</v>
      </c>
      <c r="ADE618" s="278" t="s">
        <v>183</v>
      </c>
      <c r="ADG618" s="204"/>
      <c r="ADH618" s="204" t="e">
        <f>VLOOKUP(ADE618,$A$681:$F$2354,6,FALSE)</f>
        <v>#N/A</v>
      </c>
      <c r="ADI618" s="203" t="s">
        <v>63</v>
      </c>
      <c r="ADJ618" s="10" t="e">
        <f>ADH618*1.4</f>
        <v>#N/A</v>
      </c>
      <c r="ADL618" s="273"/>
      <c r="ADM618" s="203" t="s">
        <v>81</v>
      </c>
      <c r="ADN618" s="278" t="s">
        <v>183</v>
      </c>
      <c r="ADP618" s="204"/>
      <c r="ADQ618" s="204" t="e">
        <f>VLOOKUP(ADN618,$A$681:$F$2354,6,FALSE)</f>
        <v>#N/A</v>
      </c>
      <c r="ADR618" s="203" t="s">
        <v>63</v>
      </c>
      <c r="ADS618" s="10" t="e">
        <f>ADQ618*1.4</f>
        <v>#N/A</v>
      </c>
      <c r="ADT618" s="10"/>
      <c r="ADU618" s="273"/>
      <c r="ADV618" s="203" t="s">
        <v>81</v>
      </c>
      <c r="ADW618" s="278" t="s">
        <v>183</v>
      </c>
      <c r="ADY618" s="204"/>
      <c r="ADZ618" s="204" t="e">
        <f>VLOOKUP(ADW618,$A$681:$F$2354,6,FALSE)</f>
        <v>#N/A</v>
      </c>
      <c r="AEA618" s="203" t="s">
        <v>63</v>
      </c>
      <c r="AEB618" s="10" t="e">
        <f>ADZ618*1.4</f>
        <v>#N/A</v>
      </c>
      <c r="AED618" s="273"/>
      <c r="AEE618" s="203" t="s">
        <v>81</v>
      </c>
      <c r="AEF618" s="278" t="s">
        <v>183</v>
      </c>
      <c r="AEH618" s="204"/>
      <c r="AEI618" s="204" t="e">
        <f>VLOOKUP(AEF618,$A$681:$F$2354,6,FALSE)</f>
        <v>#N/A</v>
      </c>
      <c r="AEJ618" s="203" t="s">
        <v>63</v>
      </c>
      <c r="AEK618" s="10" t="e">
        <f>AEI618*1.4</f>
        <v>#N/A</v>
      </c>
      <c r="AEM618" s="273"/>
      <c r="AEN618" s="203" t="s">
        <v>81</v>
      </c>
      <c r="AEO618" s="278" t="s">
        <v>183</v>
      </c>
      <c r="AEQ618" s="204"/>
      <c r="AER618" s="204" t="e">
        <f>VLOOKUP(AEO618,$A$681:$F$2354,6,FALSE)</f>
        <v>#N/A</v>
      </c>
      <c r="AES618" s="203" t="s">
        <v>63</v>
      </c>
      <c r="AET618" s="10" t="e">
        <f>AER618*1.4</f>
        <v>#N/A</v>
      </c>
      <c r="AEV618" s="273"/>
      <c r="AEW618" s="203" t="s">
        <v>81</v>
      </c>
      <c r="AEX618" s="278" t="s">
        <v>183</v>
      </c>
      <c r="AEZ618" s="204"/>
      <c r="AFA618" s="204" t="e">
        <f>VLOOKUP(AEX618,$A$681:$F$2354,6,FALSE)</f>
        <v>#N/A</v>
      </c>
      <c r="AFB618" s="203" t="s">
        <v>63</v>
      </c>
      <c r="AFC618" s="10" t="e">
        <f>AFA618*1.4</f>
        <v>#N/A</v>
      </c>
      <c r="AFD618" s="10"/>
      <c r="AFE618" s="273"/>
      <c r="AFF618" s="203" t="s">
        <v>81</v>
      </c>
      <c r="AFG618" s="278" t="s">
        <v>183</v>
      </c>
      <c r="AFI618" s="204"/>
      <c r="AFJ618" s="204" t="e">
        <f>VLOOKUP(AFG618,$A$681:$F$2354,6,FALSE)</f>
        <v>#N/A</v>
      </c>
      <c r="AFK618" s="203" t="s">
        <v>63</v>
      </c>
      <c r="AFL618" s="10" t="e">
        <f>AFJ618*1.4</f>
        <v>#N/A</v>
      </c>
      <c r="AFM618" s="10"/>
      <c r="AFN618" s="273"/>
      <c r="AFO618" s="203" t="s">
        <v>81</v>
      </c>
      <c r="AFP618" s="278" t="s">
        <v>183</v>
      </c>
      <c r="AFR618" s="204"/>
      <c r="AFS618" s="204" t="e">
        <f>VLOOKUP(AFP618,$A$681:$F$2354,6,FALSE)</f>
        <v>#N/A</v>
      </c>
      <c r="AFT618" s="203" t="s">
        <v>63</v>
      </c>
      <c r="AFU618" s="10" t="e">
        <f>AFS618*1.4</f>
        <v>#N/A</v>
      </c>
      <c r="AFV618" s="10"/>
      <c r="AFW618" s="273"/>
      <c r="AFX618" s="203" t="s">
        <v>81</v>
      </c>
      <c r="AFY618" s="278" t="s">
        <v>183</v>
      </c>
      <c r="AGA618" s="204"/>
      <c r="AGB618" s="204" t="e">
        <f>VLOOKUP(AFY618,$A$681:$F$2354,6,FALSE)</f>
        <v>#N/A</v>
      </c>
      <c r="AGC618" s="203" t="s">
        <v>63</v>
      </c>
      <c r="AGD618" s="10" t="e">
        <f>AGB618*1.4</f>
        <v>#N/A</v>
      </c>
      <c r="AGE618" s="10"/>
      <c r="AGF618" s="273"/>
      <c r="AGG618" s="203" t="s">
        <v>81</v>
      </c>
      <c r="AGH618" s="278" t="s">
        <v>183</v>
      </c>
      <c r="AGJ618" s="204"/>
      <c r="AGK618" s="204" t="e">
        <f>VLOOKUP(AGH618,$A$681:$F$2354,6,FALSE)</f>
        <v>#N/A</v>
      </c>
      <c r="AGL618" s="203" t="s">
        <v>63</v>
      </c>
      <c r="AGM618" s="10" t="e">
        <f>AGK618*1.4</f>
        <v>#N/A</v>
      </c>
      <c r="AGN618" s="10"/>
      <c r="AGO618" s="273"/>
      <c r="AGP618" s="203" t="s">
        <v>81</v>
      </c>
      <c r="AGQ618" s="278" t="s">
        <v>183</v>
      </c>
      <c r="AGS618" s="204"/>
      <c r="AGT618" s="204" t="e">
        <f>VLOOKUP(AGQ618,$A$681:$F$2354,6,FALSE)</f>
        <v>#N/A</v>
      </c>
      <c r="AGU618" s="203" t="s">
        <v>63</v>
      </c>
      <c r="AGV618" s="10" t="e">
        <f>AGT618*1.4</f>
        <v>#N/A</v>
      </c>
      <c r="AGW618" s="10"/>
      <c r="AGX618" s="273"/>
      <c r="AGY618" s="203" t="s">
        <v>81</v>
      </c>
      <c r="AGZ618" s="276" t="s">
        <v>484</v>
      </c>
      <c r="AHB618" s="204"/>
      <c r="AHC618" s="204">
        <f>VLOOKUP(AGZ618,$A$681:$F$2354,6,FALSE)</f>
        <v>112</v>
      </c>
      <c r="AHD618" s="203" t="s">
        <v>63</v>
      </c>
      <c r="AHE618" s="10">
        <f>AHC618*1.4</f>
        <v>156.79999999999998</v>
      </c>
      <c r="AHF618" s="10"/>
      <c r="AHG618" s="273"/>
      <c r="AHH618" s="203" t="s">
        <v>81</v>
      </c>
      <c r="AHI618" s="276" t="s">
        <v>577</v>
      </c>
      <c r="AHK618" s="204"/>
      <c r="AHL618" s="204">
        <f>VLOOKUP(AHI618,$A$681:$F$2354,6,FALSE)</f>
        <v>27</v>
      </c>
      <c r="AHM618" s="203" t="s">
        <v>63</v>
      </c>
      <c r="AHN618" s="10">
        <f>AHL618*1.4</f>
        <v>37.799999999999997</v>
      </c>
      <c r="AHO618" s="10"/>
      <c r="AHP618" s="273"/>
      <c r="AHQ618" s="203" t="s">
        <v>81</v>
      </c>
      <c r="AHR618" s="276" t="s">
        <v>1205</v>
      </c>
      <c r="AHT618" s="204"/>
      <c r="AHU618" s="204">
        <f>VLOOKUP(AHR618,$A$681:$F$2354,6,FALSE)</f>
        <v>268</v>
      </c>
      <c r="AHV618" s="203" t="s">
        <v>63</v>
      </c>
      <c r="AHW618" s="10">
        <f>AHU618*1.4</f>
        <v>375.2</v>
      </c>
      <c r="AHX618" s="10"/>
      <c r="AHY618" s="273"/>
      <c r="AHZ618" s="203" t="s">
        <v>81</v>
      </c>
      <c r="AIA618" s="276" t="s">
        <v>452</v>
      </c>
      <c r="AIC618" s="204"/>
      <c r="AID618" s="204">
        <f>VLOOKUP(AIA618,$A$681:$F$2354,6,FALSE)</f>
        <v>67</v>
      </c>
      <c r="AIE618" s="203" t="s">
        <v>63</v>
      </c>
      <c r="AIF618" s="10">
        <f>AID618*1.4</f>
        <v>93.8</v>
      </c>
      <c r="AIG618" s="10"/>
      <c r="AIH618" s="273"/>
      <c r="AII618" s="203" t="s">
        <v>81</v>
      </c>
      <c r="AIJ618" s="276" t="s">
        <v>442</v>
      </c>
      <c r="AIL618" s="204"/>
      <c r="AIM618" s="204">
        <f>VLOOKUP(AIJ618,$A$681:$F$2354,6,FALSE)</f>
        <v>285</v>
      </c>
      <c r="AIN618" s="203" t="s">
        <v>63</v>
      </c>
      <c r="AIO618" s="10">
        <f>AIM618*1.4</f>
        <v>399</v>
      </c>
      <c r="AIP618" s="10"/>
      <c r="AIQ618" s="273"/>
      <c r="AIR618" s="203" t="s">
        <v>81</v>
      </c>
      <c r="AIS618" s="276" t="s">
        <v>414</v>
      </c>
      <c r="AIU618" s="204"/>
      <c r="AIV618" s="204">
        <f>VLOOKUP(AIS618,$A$681:$F$2354,6,FALSE)</f>
        <v>273</v>
      </c>
      <c r="AIW618" s="203" t="s">
        <v>63</v>
      </c>
      <c r="AIX618" s="10">
        <f>AIV618*1.4</f>
        <v>382.2</v>
      </c>
      <c r="AIY618" s="10"/>
      <c r="AIZ618" s="273"/>
      <c r="AJA618" s="203" t="s">
        <v>81</v>
      </c>
      <c r="AJB618" s="276" t="s">
        <v>602</v>
      </c>
      <c r="AJD618" s="204"/>
      <c r="AJE618" s="204">
        <f>VLOOKUP(AJB618,$A$681:$F$2354,6,FALSE)</f>
        <v>332</v>
      </c>
      <c r="AJF618" s="203" t="s">
        <v>63</v>
      </c>
      <c r="AJG618" s="10">
        <f>AJE618*1.4</f>
        <v>464.79999999999995</v>
      </c>
      <c r="AJH618" s="10"/>
      <c r="AJI618" s="273"/>
      <c r="AJJ618" s="203" t="s">
        <v>81</v>
      </c>
      <c r="AJK618" s="276" t="s">
        <v>470</v>
      </c>
      <c r="AJM618" s="204"/>
      <c r="AJN618" s="204">
        <f>VLOOKUP(AJK618,$A$681:$F$2354,6,FALSE)</f>
        <v>165</v>
      </c>
      <c r="AJO618" s="203" t="s">
        <v>63</v>
      </c>
      <c r="AJP618" s="10">
        <f>AJN618*1.4</f>
        <v>230.99999999999997</v>
      </c>
      <c r="AJQ618" s="10"/>
      <c r="AJR618" s="273"/>
      <c r="AJS618" s="203" t="s">
        <v>81</v>
      </c>
      <c r="AJT618" s="431" t="s">
        <v>470</v>
      </c>
      <c r="AJV618" s="204"/>
      <c r="AJW618" s="204">
        <f>VLOOKUP(AJT618,$A$681:$F$2354,6,FALSE)</f>
        <v>165</v>
      </c>
      <c r="AJX618" s="203" t="s">
        <v>63</v>
      </c>
      <c r="AJY618" s="10">
        <f>AJW618*1.4</f>
        <v>230.99999999999997</v>
      </c>
      <c r="AJZ618" s="10"/>
      <c r="AKA618" s="273"/>
      <c r="AKB618" s="203" t="s">
        <v>81</v>
      </c>
      <c r="AKC618" s="276" t="s">
        <v>484</v>
      </c>
      <c r="AKE618" s="204"/>
      <c r="AKF618" s="204">
        <f>VLOOKUP(AKC618,$A$681:$F$2354,6,FALSE)</f>
        <v>112</v>
      </c>
      <c r="AKG618" s="203" t="s">
        <v>63</v>
      </c>
      <c r="AKH618" s="10">
        <f>AKF618*1.4</f>
        <v>156.79999999999998</v>
      </c>
      <c r="AKI618" s="10"/>
      <c r="AKJ618" s="273"/>
      <c r="AKK618" s="203" t="s">
        <v>81</v>
      </c>
      <c r="AKL618" s="276" t="s">
        <v>484</v>
      </c>
      <c r="AKN618" s="204"/>
      <c r="AKO618" s="204">
        <f>VLOOKUP(AKL618,$A$681:$F$2354,6,FALSE)</f>
        <v>112</v>
      </c>
      <c r="AKP618" s="203" t="s">
        <v>63</v>
      </c>
      <c r="AKQ618" s="10">
        <f>AKO618*1.4</f>
        <v>156.79999999999998</v>
      </c>
      <c r="AKR618" s="10"/>
      <c r="AKS618" s="273"/>
      <c r="AKT618" s="203" t="s">
        <v>81</v>
      </c>
      <c r="AKU618" s="276" t="s">
        <v>472</v>
      </c>
      <c r="AKW618" s="204"/>
      <c r="AKX618" s="204">
        <f>VLOOKUP(AKU618,$A$681:$F$2354,6,FALSE)</f>
        <v>77</v>
      </c>
      <c r="AKY618" s="203" t="s">
        <v>63</v>
      </c>
      <c r="AKZ618" s="10">
        <f>AKX618*1.4</f>
        <v>107.8</v>
      </c>
      <c r="ALA618" s="10"/>
      <c r="ALB618" s="273"/>
      <c r="ALC618" s="203" t="s">
        <v>81</v>
      </c>
      <c r="ALD618" s="276" t="s">
        <v>1205</v>
      </c>
      <c r="ALF618" s="204"/>
      <c r="ALG618" s="204">
        <f>VLOOKUP(ALD618,$A$681:$F$2354,6,FALSE)</f>
        <v>268</v>
      </c>
      <c r="ALH618" s="203" t="s">
        <v>63</v>
      </c>
      <c r="ALI618" s="10">
        <f>ALG618*1.4</f>
        <v>375.2</v>
      </c>
      <c r="ALJ618" s="10"/>
      <c r="ALK618" s="273"/>
      <c r="ALL618" s="203" t="s">
        <v>81</v>
      </c>
      <c r="ALM618" s="276" t="s">
        <v>1733</v>
      </c>
      <c r="ALO618" s="204"/>
      <c r="ALP618" s="204">
        <f>VLOOKUP(ALM618,$A$681:$F$2354,6,FALSE)</f>
        <v>318</v>
      </c>
      <c r="ALQ618" s="203" t="s">
        <v>63</v>
      </c>
      <c r="ALR618" s="10">
        <f>ALP618*1.4</f>
        <v>445.2</v>
      </c>
      <c r="ALS618" s="10"/>
      <c r="ALT618" s="273"/>
      <c r="ALU618" s="203" t="s">
        <v>81</v>
      </c>
      <c r="ALV618" s="276" t="s">
        <v>519</v>
      </c>
      <c r="ALX618" s="204"/>
      <c r="ALY618" s="204">
        <f>VLOOKUP(ALV618,$A$681:$F$2354,6,FALSE)</f>
        <v>120</v>
      </c>
      <c r="ALZ618" s="203" t="s">
        <v>63</v>
      </c>
      <c r="AMA618" s="10">
        <f>ALY618*1.4</f>
        <v>168</v>
      </c>
      <c r="AMB618" s="10"/>
      <c r="AMC618" s="273"/>
      <c r="AMD618" s="203" t="s">
        <v>81</v>
      </c>
      <c r="AME618" s="276" t="s">
        <v>519</v>
      </c>
      <c r="AMG618" s="204"/>
      <c r="AMH618" s="204">
        <f>VLOOKUP(AME618,$A$681:$F$2354,6,FALSE)</f>
        <v>120</v>
      </c>
      <c r="AMI618" s="203" t="s">
        <v>63</v>
      </c>
      <c r="AMJ618" s="10">
        <f>AMH618*1.4</f>
        <v>168</v>
      </c>
      <c r="AMK618" s="10"/>
      <c r="AML618" s="273"/>
      <c r="AMM618" s="203" t="s">
        <v>81</v>
      </c>
      <c r="AMN618" s="276" t="s">
        <v>519</v>
      </c>
      <c r="AMP618" s="204"/>
      <c r="AMQ618" s="204">
        <f>VLOOKUP(AMN618,$A$681:$F$2354,6,FALSE)</f>
        <v>120</v>
      </c>
      <c r="AMR618" s="203" t="s">
        <v>63</v>
      </c>
      <c r="AMS618" s="10">
        <f>AMQ618*1.4</f>
        <v>168</v>
      </c>
      <c r="AMT618" s="10"/>
      <c r="AMU618" s="273"/>
      <c r="AMV618" s="203" t="s">
        <v>81</v>
      </c>
      <c r="AMW618" s="276" t="s">
        <v>470</v>
      </c>
      <c r="AMY618" s="204"/>
      <c r="AMZ618" s="204">
        <f>VLOOKUP(AMW618,$A$681:$F$2354,6,FALSE)</f>
        <v>165</v>
      </c>
      <c r="ANA618" s="203" t="s">
        <v>63</v>
      </c>
      <c r="ANB618" s="10">
        <f>AMZ618*1.4</f>
        <v>230.99999999999997</v>
      </c>
      <c r="ANC618" s="10"/>
      <c r="AND618" s="273"/>
      <c r="ANE618" s="203" t="s">
        <v>81</v>
      </c>
      <c r="ANF618" s="276" t="s">
        <v>1733</v>
      </c>
      <c r="ANH618" s="204"/>
      <c r="ANI618" s="204">
        <f>VLOOKUP(ANF618,$A$681:$F$2354,6,FALSE)</f>
        <v>318</v>
      </c>
      <c r="ANJ618" s="203" t="s">
        <v>63</v>
      </c>
      <c r="ANK618" s="10">
        <f>ANI618*1.4</f>
        <v>445.2</v>
      </c>
      <c r="ANL618" s="10"/>
      <c r="ANM618" s="273"/>
      <c r="ANN618" s="203" t="s">
        <v>81</v>
      </c>
      <c r="ANO618" s="276" t="s">
        <v>474</v>
      </c>
      <c r="ANQ618" s="204"/>
      <c r="ANR618" s="204">
        <f>VLOOKUP(ANO618,$A$681:$F$2354,6,FALSE)</f>
        <v>82</v>
      </c>
      <c r="ANS618" s="203" t="s">
        <v>63</v>
      </c>
      <c r="ANT618" s="10">
        <f>ANR618*1.4</f>
        <v>114.8</v>
      </c>
      <c r="ANU618" s="10"/>
      <c r="ANV618" s="273"/>
      <c r="ANW618" s="203" t="s">
        <v>81</v>
      </c>
      <c r="ANX618" s="276" t="s">
        <v>452</v>
      </c>
      <c r="ANZ618" s="204"/>
      <c r="AOA618" s="204">
        <f>VLOOKUP(ANX618,$A$681:$F$2354,6,FALSE)</f>
        <v>67</v>
      </c>
      <c r="AOB618" s="203" t="s">
        <v>63</v>
      </c>
      <c r="AOC618" s="10">
        <f>AOA618*1.4</f>
        <v>93.8</v>
      </c>
      <c r="AOD618" s="10"/>
      <c r="AOE618" s="273"/>
      <c r="AOF618" s="203" t="s">
        <v>81</v>
      </c>
      <c r="AOG618" s="276" t="s">
        <v>2054</v>
      </c>
      <c r="AOI618" s="204"/>
      <c r="AOJ618" s="204">
        <f>VLOOKUP(AOG618,$A$681:$F$2354,6,FALSE)</f>
        <v>368</v>
      </c>
      <c r="AOK618" s="203" t="s">
        <v>63</v>
      </c>
      <c r="AOL618" s="10">
        <f>AOJ618*1.4</f>
        <v>515.19999999999993</v>
      </c>
      <c r="AOM618" s="10"/>
      <c r="AON618" s="273"/>
      <c r="AOO618" s="203" t="s">
        <v>81</v>
      </c>
      <c r="AOP618" s="276" t="s">
        <v>1733</v>
      </c>
      <c r="AOR618" s="204"/>
      <c r="AOS618" s="204">
        <f>VLOOKUP(AOP618,$A$681:$F$2354,6,FALSE)</f>
        <v>318</v>
      </c>
      <c r="AOT618" s="203" t="s">
        <v>63</v>
      </c>
      <c r="AOU618" s="10">
        <f>AOS618*1.4</f>
        <v>445.2</v>
      </c>
      <c r="AOV618" s="10"/>
      <c r="AOW618" s="273"/>
      <c r="AOX618" s="203" t="s">
        <v>81</v>
      </c>
      <c r="AOY618" s="276" t="s">
        <v>452</v>
      </c>
      <c r="APA618" s="204"/>
      <c r="APB618" s="204">
        <f>VLOOKUP(AOY618,$A$681:$F$2354,6,FALSE)</f>
        <v>67</v>
      </c>
      <c r="APC618" s="203" t="s">
        <v>63</v>
      </c>
      <c r="APD618" s="10">
        <f>APB618*1.4</f>
        <v>93.8</v>
      </c>
      <c r="APE618" s="10"/>
      <c r="APF618" s="273"/>
      <c r="APG618" s="203" t="s">
        <v>81</v>
      </c>
      <c r="APH618" s="276" t="s">
        <v>470</v>
      </c>
      <c r="APJ618" s="204"/>
      <c r="APK618" s="204">
        <f>VLOOKUP(APH618,$A$681:$F$2354,6,FALSE)</f>
        <v>165</v>
      </c>
      <c r="APL618" s="203" t="s">
        <v>63</v>
      </c>
      <c r="APM618" s="10">
        <f>APK618*1.4</f>
        <v>230.99999999999997</v>
      </c>
      <c r="APN618" s="10"/>
      <c r="APO618" s="273"/>
      <c r="APP618" s="203" t="s">
        <v>81</v>
      </c>
      <c r="APQ618" s="276" t="s">
        <v>442</v>
      </c>
      <c r="APS618" s="204"/>
      <c r="APT618" s="204">
        <f>VLOOKUP(APQ618,$A$681:$F$2354,6,FALSE)</f>
        <v>285</v>
      </c>
      <c r="APU618" s="203" t="s">
        <v>63</v>
      </c>
      <c r="APV618" s="10">
        <f>APT618*1.4</f>
        <v>399</v>
      </c>
      <c r="APW618" s="10"/>
      <c r="APX618" s="273"/>
      <c r="APY618" s="203" t="s">
        <v>81</v>
      </c>
      <c r="APZ618" s="276" t="s">
        <v>484</v>
      </c>
      <c r="AQB618" s="204"/>
      <c r="AQC618" s="204">
        <f>VLOOKUP(APZ618,$A$681:$F$2354,6,FALSE)</f>
        <v>112</v>
      </c>
      <c r="AQD618" s="203" t="s">
        <v>63</v>
      </c>
      <c r="AQE618" s="10">
        <f>AQC618*1.4</f>
        <v>156.79999999999998</v>
      </c>
      <c r="AQF618" s="10"/>
      <c r="AQG618" s="273"/>
    </row>
    <row r="619" spans="1:1125" s="14" customFormat="1" ht="15">
      <c r="A619" s="203" t="s">
        <v>82</v>
      </c>
      <c r="B619" s="276" t="s">
        <v>577</v>
      </c>
      <c r="D619" s="204"/>
      <c r="E619" s="204">
        <f>VLOOKUP(B619,$A$681:$F$2354,6,FALSE)</f>
        <v>27</v>
      </c>
      <c r="F619" s="203" t="s">
        <v>65</v>
      </c>
      <c r="G619" s="10">
        <f>E619*1.3</f>
        <v>35.1</v>
      </c>
      <c r="H619" s="10"/>
      <c r="I619" s="267"/>
      <c r="J619" s="203" t="s">
        <v>82</v>
      </c>
      <c r="K619" s="276" t="s">
        <v>414</v>
      </c>
      <c r="M619" s="204"/>
      <c r="N619" s="204">
        <f>VLOOKUP(K619,$A$681:$F$2354,6,FALSE)</f>
        <v>273</v>
      </c>
      <c r="O619" s="203" t="s">
        <v>65</v>
      </c>
      <c r="P619" s="10">
        <f>N619*1.3</f>
        <v>354.90000000000003</v>
      </c>
      <c r="Q619" s="10"/>
      <c r="R619" s="267"/>
      <c r="S619" s="203" t="s">
        <v>82</v>
      </c>
      <c r="T619" s="276" t="s">
        <v>414</v>
      </c>
      <c r="V619" s="204"/>
      <c r="W619" s="204">
        <f>VLOOKUP(T619,$A$681:$F$2354,6,FALSE)</f>
        <v>273</v>
      </c>
      <c r="X619" s="203" t="s">
        <v>65</v>
      </c>
      <c r="Y619" s="10">
        <f>W619*1.3</f>
        <v>354.90000000000003</v>
      </c>
      <c r="Z619" s="10"/>
      <c r="AA619" s="267"/>
      <c r="AB619" s="203" t="s">
        <v>82</v>
      </c>
      <c r="AC619" s="276" t="s">
        <v>452</v>
      </c>
      <c r="AE619" s="204"/>
      <c r="AF619" s="204">
        <f>VLOOKUP(AC619,$A$681:$F$2354,6,FALSE)</f>
        <v>67</v>
      </c>
      <c r="AG619" s="203" t="s">
        <v>65</v>
      </c>
      <c r="AH619" s="10">
        <f>AF619*1.3</f>
        <v>87.100000000000009</v>
      </c>
      <c r="AI619" s="10"/>
      <c r="AJ619" s="267"/>
      <c r="AK619" s="203" t="s">
        <v>82</v>
      </c>
      <c r="AL619" s="276" t="s">
        <v>1733</v>
      </c>
      <c r="AN619" s="204"/>
      <c r="AO619" s="204">
        <f>VLOOKUP(AL619,$A$681:$F$2354,6,FALSE)</f>
        <v>318</v>
      </c>
      <c r="AP619" s="203" t="s">
        <v>65</v>
      </c>
      <c r="AQ619" s="10">
        <f>AO619*1.3</f>
        <v>413.40000000000003</v>
      </c>
      <c r="AR619" s="10"/>
      <c r="AS619" s="267"/>
      <c r="AT619" s="203" t="s">
        <v>82</v>
      </c>
      <c r="AU619" s="276" t="s">
        <v>452</v>
      </c>
      <c r="AW619" s="204"/>
      <c r="AX619" s="204">
        <f>VLOOKUP(AU619,$A$681:$F$2354,6,FALSE)</f>
        <v>67</v>
      </c>
      <c r="AY619" s="203" t="s">
        <v>65</v>
      </c>
      <c r="AZ619" s="10">
        <f>AX619*1.3</f>
        <v>87.100000000000009</v>
      </c>
      <c r="BA619" s="10"/>
      <c r="BB619" s="267"/>
      <c r="BC619" s="203" t="s">
        <v>82</v>
      </c>
      <c r="BD619" s="276" t="s">
        <v>519</v>
      </c>
      <c r="BF619" s="204"/>
      <c r="BG619" s="204">
        <f>VLOOKUP(BD619,$A$681:$F$2354,6,FALSE)</f>
        <v>120</v>
      </c>
      <c r="BH619" s="203" t="s">
        <v>65</v>
      </c>
      <c r="BI619" s="10">
        <f>BG619*1.3</f>
        <v>156</v>
      </c>
      <c r="BJ619" s="10"/>
      <c r="BK619" s="267"/>
      <c r="BL619" s="203" t="s">
        <v>82</v>
      </c>
      <c r="BM619" s="276" t="s">
        <v>598</v>
      </c>
      <c r="BO619" s="204"/>
      <c r="BP619" s="204">
        <f>VLOOKUP(BM619,$A$681:$F$2354,6,FALSE)</f>
        <v>92</v>
      </c>
      <c r="BQ619" s="203" t="s">
        <v>65</v>
      </c>
      <c r="BR619" s="10">
        <f>BP619*1.3</f>
        <v>119.60000000000001</v>
      </c>
      <c r="BS619" s="10"/>
      <c r="BT619" s="267"/>
      <c r="BU619" s="203" t="s">
        <v>82</v>
      </c>
      <c r="BV619" s="276" t="s">
        <v>498</v>
      </c>
      <c r="BX619" s="204"/>
      <c r="BY619" s="204">
        <f>VLOOKUP(BV619,$A$681:$F$2354,6,FALSE)</f>
        <v>128</v>
      </c>
      <c r="BZ619" s="203" t="s">
        <v>65</v>
      </c>
      <c r="CA619" s="10">
        <f>BY619*1.3</f>
        <v>166.4</v>
      </c>
      <c r="CB619" s="10"/>
      <c r="CC619" s="267"/>
      <c r="CD619" s="203" t="s">
        <v>82</v>
      </c>
      <c r="CE619" s="276" t="s">
        <v>1733</v>
      </c>
      <c r="CG619" s="204"/>
      <c r="CH619" s="204">
        <f>VLOOKUP(CE619,$A$681:$F$2354,6,FALSE)</f>
        <v>318</v>
      </c>
      <c r="CI619" s="203" t="s">
        <v>65</v>
      </c>
      <c r="CJ619" s="10">
        <f>CH619*1.3</f>
        <v>413.40000000000003</v>
      </c>
      <c r="CK619" s="10"/>
      <c r="CL619" s="267"/>
      <c r="CM619" s="203" t="s">
        <v>82</v>
      </c>
      <c r="CN619" s="276" t="s">
        <v>598</v>
      </c>
      <c r="CP619" s="204"/>
      <c r="CQ619" s="204">
        <f>VLOOKUP(CN619,$A$681:$F$2354,6,FALSE)</f>
        <v>92</v>
      </c>
      <c r="CR619" s="203" t="s">
        <v>65</v>
      </c>
      <c r="CS619" s="10">
        <f>CQ619*1.3</f>
        <v>119.60000000000001</v>
      </c>
      <c r="CT619" s="10"/>
      <c r="CU619" s="267"/>
      <c r="CV619" s="203" t="s">
        <v>82</v>
      </c>
      <c r="CW619" s="276" t="s">
        <v>1205</v>
      </c>
      <c r="CY619" s="204"/>
      <c r="CZ619" s="204">
        <f>VLOOKUP(CW619,$A$681:$F$2354,6,FALSE)</f>
        <v>268</v>
      </c>
      <c r="DA619" s="203" t="s">
        <v>65</v>
      </c>
      <c r="DB619" s="10">
        <f>CZ619*1.3</f>
        <v>348.40000000000003</v>
      </c>
      <c r="DC619" s="10"/>
      <c r="DD619" s="267"/>
      <c r="DE619" s="203" t="s">
        <v>82</v>
      </c>
      <c r="DF619" s="276" t="s">
        <v>1266</v>
      </c>
      <c r="DH619" s="204"/>
      <c r="DI619" s="204">
        <f>VLOOKUP(DF619,$A$681:$F$2354,6,FALSE)</f>
        <v>57</v>
      </c>
      <c r="DJ619" s="203" t="s">
        <v>65</v>
      </c>
      <c r="DK619" s="10">
        <f>DI619*1.3</f>
        <v>74.100000000000009</v>
      </c>
      <c r="DL619" s="10"/>
      <c r="DM619" s="267"/>
      <c r="DN619" s="203" t="s">
        <v>82</v>
      </c>
      <c r="DO619" s="276" t="s">
        <v>484</v>
      </c>
      <c r="DQ619" s="204"/>
      <c r="DR619" s="204">
        <f>VLOOKUP(DO619,$A$681:$F$2354,6,FALSE)</f>
        <v>112</v>
      </c>
      <c r="DS619" s="203" t="s">
        <v>65</v>
      </c>
      <c r="DT619" s="10">
        <f>DR619*1.3</f>
        <v>145.6</v>
      </c>
      <c r="DU619" s="10"/>
      <c r="DV619" s="267"/>
      <c r="DW619" s="203" t="s">
        <v>82</v>
      </c>
      <c r="DX619" s="278" t="s">
        <v>183</v>
      </c>
      <c r="DZ619" s="204"/>
      <c r="EA619" s="204" t="e">
        <f>VLOOKUP(DX619,$A$681:$F$2354,6,FALSE)</f>
        <v>#N/A</v>
      </c>
      <c r="EB619" s="203" t="s">
        <v>65</v>
      </c>
      <c r="EC619" s="10" t="e">
        <f>EA619*1.3</f>
        <v>#N/A</v>
      </c>
      <c r="ED619" s="10"/>
      <c r="EE619" s="267"/>
      <c r="EF619" s="203" t="s">
        <v>82</v>
      </c>
      <c r="EG619" s="276" t="s">
        <v>452</v>
      </c>
      <c r="EI619" s="204"/>
      <c r="EJ619" s="204">
        <f>VLOOKUP(EG619,$A$681:$F$2354,6,FALSE)</f>
        <v>67</v>
      </c>
      <c r="EK619" s="203" t="s">
        <v>65</v>
      </c>
      <c r="EL619" s="10">
        <f>EJ619*1.3</f>
        <v>87.100000000000009</v>
      </c>
      <c r="EM619" s="10"/>
      <c r="EN619" s="267"/>
      <c r="EO619" s="203" t="s">
        <v>82</v>
      </c>
      <c r="EP619" s="276" t="s">
        <v>1733</v>
      </c>
      <c r="ER619" s="204"/>
      <c r="ES619" s="204">
        <f>VLOOKUP(EP619,$A$681:$F$2354,6,FALSE)</f>
        <v>318</v>
      </c>
      <c r="ET619" s="203" t="s">
        <v>65</v>
      </c>
      <c r="EU619" s="10">
        <f>ES619*1.3</f>
        <v>413.40000000000003</v>
      </c>
      <c r="EV619" s="10"/>
      <c r="EW619" s="267"/>
      <c r="EX619" s="203" t="s">
        <v>82</v>
      </c>
      <c r="EY619" s="276" t="s">
        <v>1733</v>
      </c>
      <c r="FA619" s="204"/>
      <c r="FB619" s="204">
        <f>VLOOKUP(EY619,$A$681:$F$2354,6,FALSE)</f>
        <v>318</v>
      </c>
      <c r="FC619" s="203" t="s">
        <v>65</v>
      </c>
      <c r="FD619" s="10">
        <f>FB619*1.3</f>
        <v>413.40000000000003</v>
      </c>
      <c r="FE619" s="10"/>
      <c r="FF619" s="267"/>
      <c r="FG619" s="203" t="s">
        <v>82</v>
      </c>
      <c r="FH619" s="421" t="s">
        <v>2054</v>
      </c>
      <c r="FJ619" s="204"/>
      <c r="FK619" s="204">
        <f>VLOOKUP(FH619,$A$681:$F$2354,6,FALSE)</f>
        <v>368</v>
      </c>
      <c r="FL619" s="203" t="s">
        <v>65</v>
      </c>
      <c r="FM619" s="10">
        <f>FK619*1.3</f>
        <v>478.40000000000003</v>
      </c>
      <c r="FN619" s="10"/>
      <c r="FO619" s="267"/>
      <c r="FP619" s="203" t="s">
        <v>82</v>
      </c>
      <c r="FQ619" s="276" t="s">
        <v>1733</v>
      </c>
      <c r="FS619" s="204"/>
      <c r="FT619" s="204">
        <f>VLOOKUP(FQ619,$A$681:$F$2354,6,FALSE)</f>
        <v>318</v>
      </c>
      <c r="FU619" s="203" t="s">
        <v>65</v>
      </c>
      <c r="FV619" s="10">
        <f>FT619*1.3</f>
        <v>413.40000000000003</v>
      </c>
      <c r="FW619" s="10"/>
      <c r="FX619" s="267"/>
      <c r="FY619" s="203" t="s">
        <v>82</v>
      </c>
      <c r="FZ619" s="276" t="s">
        <v>414</v>
      </c>
      <c r="GB619" s="204"/>
      <c r="GC619" s="204">
        <f>VLOOKUP(FZ619,$A$681:$F$2354,6,FALSE)</f>
        <v>273</v>
      </c>
      <c r="GD619" s="203" t="s">
        <v>65</v>
      </c>
      <c r="GE619" s="10">
        <f>GC619*1.3</f>
        <v>354.90000000000003</v>
      </c>
      <c r="GF619" s="10"/>
      <c r="GG619" s="267"/>
      <c r="GH619" s="203" t="s">
        <v>82</v>
      </c>
      <c r="GI619" s="276" t="s">
        <v>484</v>
      </c>
      <c r="GK619" s="204"/>
      <c r="GL619" s="204">
        <f>VLOOKUP(GI619,$A$681:$F$2354,6,FALSE)</f>
        <v>112</v>
      </c>
      <c r="GM619" s="203" t="s">
        <v>65</v>
      </c>
      <c r="GN619" s="10">
        <f>GL619*1.3</f>
        <v>145.6</v>
      </c>
      <c r="GO619" s="10"/>
      <c r="GP619" s="267"/>
      <c r="GQ619" s="203" t="s">
        <v>82</v>
      </c>
      <c r="GR619" s="276" t="s">
        <v>1733</v>
      </c>
      <c r="GT619" s="204"/>
      <c r="GU619" s="204">
        <f>VLOOKUP(GR619,$A$681:$F$2354,6,FALSE)</f>
        <v>318</v>
      </c>
      <c r="GV619" s="203" t="s">
        <v>65</v>
      </c>
      <c r="GW619" s="10">
        <f>GU619*1.3</f>
        <v>413.40000000000003</v>
      </c>
      <c r="GX619" s="10"/>
      <c r="GY619" s="267"/>
      <c r="GZ619" s="203" t="s">
        <v>82</v>
      </c>
      <c r="HA619" s="276" t="s">
        <v>1220</v>
      </c>
      <c r="HC619" s="204"/>
      <c r="HD619" s="204">
        <f>VLOOKUP(HA619,$A$681:$F$2354,6,FALSE)</f>
        <v>384</v>
      </c>
      <c r="HE619" s="203" t="s">
        <v>65</v>
      </c>
      <c r="HF619" s="10">
        <f>HD619*1.3</f>
        <v>499.20000000000005</v>
      </c>
      <c r="HG619" s="10"/>
      <c r="HH619" s="267"/>
      <c r="HI619" s="203" t="s">
        <v>82</v>
      </c>
      <c r="HJ619" s="276" t="s">
        <v>414</v>
      </c>
      <c r="HL619" s="204"/>
      <c r="HM619" s="204">
        <f>VLOOKUP(HJ619,$A$681:$F$2354,6,FALSE)</f>
        <v>273</v>
      </c>
      <c r="HN619" s="203" t="s">
        <v>65</v>
      </c>
      <c r="HO619" s="10">
        <f>HM619*1.3</f>
        <v>354.90000000000003</v>
      </c>
      <c r="HP619" s="10"/>
      <c r="HQ619" s="267"/>
      <c r="HR619" s="203" t="s">
        <v>82</v>
      </c>
      <c r="HS619" s="276" t="s">
        <v>414</v>
      </c>
      <c r="HU619" s="204"/>
      <c r="HV619" s="204">
        <f>VLOOKUP(HS619,$A$681:$F$2354,6,FALSE)</f>
        <v>273</v>
      </c>
      <c r="HW619" s="203" t="s">
        <v>65</v>
      </c>
      <c r="HX619" s="10">
        <f>HV619*1.3</f>
        <v>354.90000000000003</v>
      </c>
      <c r="HY619" s="10"/>
      <c r="HZ619" s="267"/>
      <c r="IA619" s="203" t="s">
        <v>82</v>
      </c>
      <c r="IB619" s="285" t="s">
        <v>183</v>
      </c>
      <c r="ID619" s="204"/>
      <c r="IE619" s="204" t="e">
        <f>VLOOKUP(IB619,$A$681:$F$2354,6,FALSE)</f>
        <v>#N/A</v>
      </c>
      <c r="IF619" s="203" t="s">
        <v>65</v>
      </c>
      <c r="IG619" s="10" t="e">
        <f>IE619*1.3</f>
        <v>#N/A</v>
      </c>
      <c r="IH619" s="10"/>
      <c r="II619" s="267"/>
      <c r="IJ619" s="203" t="s">
        <v>82</v>
      </c>
      <c r="IK619" s="276" t="s">
        <v>2054</v>
      </c>
      <c r="IM619" s="204"/>
      <c r="IN619" s="204">
        <f>VLOOKUP(IK619,$A$681:$F$2354,6,FALSE)</f>
        <v>368</v>
      </c>
      <c r="IO619" s="203" t="s">
        <v>65</v>
      </c>
      <c r="IP619" s="10">
        <f>IN619*1.3</f>
        <v>478.40000000000003</v>
      </c>
      <c r="IQ619" s="10"/>
      <c r="IR619" s="267"/>
      <c r="IS619" s="203" t="s">
        <v>82</v>
      </c>
      <c r="IT619" s="276" t="s">
        <v>470</v>
      </c>
      <c r="IV619" s="204"/>
      <c r="IW619" s="204">
        <f>VLOOKUP(IT619,$A$681:$F$2354,6,FALSE)</f>
        <v>165</v>
      </c>
      <c r="IX619" s="203" t="s">
        <v>65</v>
      </c>
      <c r="IY619" s="10">
        <f>IW619*1.3</f>
        <v>214.5</v>
      </c>
      <c r="IZ619" s="10"/>
      <c r="JA619" s="267"/>
      <c r="JB619" s="203" t="s">
        <v>82</v>
      </c>
      <c r="JC619" s="276" t="s">
        <v>1733</v>
      </c>
      <c r="JE619" s="204"/>
      <c r="JF619" s="204">
        <f>VLOOKUP(JC619,$A$681:$F$2354,6,FALSE)</f>
        <v>318</v>
      </c>
      <c r="JG619" s="203" t="s">
        <v>65</v>
      </c>
      <c r="JH619" s="10">
        <f>JF619*1.3</f>
        <v>413.40000000000003</v>
      </c>
      <c r="JI619" s="10"/>
      <c r="JJ619" s="267"/>
      <c r="JK619" s="203" t="s">
        <v>82</v>
      </c>
      <c r="JL619" s="276" t="s">
        <v>2054</v>
      </c>
      <c r="JN619" s="204"/>
      <c r="JO619" s="204">
        <f>VLOOKUP(JL619,$A$681:$F$2354,6,FALSE)</f>
        <v>368</v>
      </c>
      <c r="JP619" s="203" t="s">
        <v>65</v>
      </c>
      <c r="JQ619" s="10">
        <f>JO619*1.3</f>
        <v>478.40000000000003</v>
      </c>
      <c r="JR619" s="10"/>
      <c r="JS619" s="267"/>
      <c r="JT619" s="203" t="s">
        <v>82</v>
      </c>
      <c r="JU619" s="276" t="s">
        <v>484</v>
      </c>
      <c r="JW619" s="204"/>
      <c r="JX619" s="204">
        <f>VLOOKUP(JU619,$A$681:$F$2354,6,FALSE)</f>
        <v>112</v>
      </c>
      <c r="JY619" s="203" t="s">
        <v>65</v>
      </c>
      <c r="JZ619" s="10">
        <f>JX619*1.3</f>
        <v>145.6</v>
      </c>
      <c r="KA619" s="10"/>
      <c r="KB619" s="267"/>
      <c r="KC619" s="203" t="s">
        <v>82</v>
      </c>
      <c r="KD619" s="276" t="s">
        <v>484</v>
      </c>
      <c r="KF619" s="204"/>
      <c r="KG619" s="204">
        <f>VLOOKUP(KD619,$A$681:$F$2354,6,FALSE)</f>
        <v>112</v>
      </c>
      <c r="KH619" s="203" t="s">
        <v>65</v>
      </c>
      <c r="KI619" s="10">
        <f>KG619*1.3</f>
        <v>145.6</v>
      </c>
      <c r="KJ619" s="10"/>
      <c r="KK619" s="267"/>
      <c r="KL619" s="203" t="s">
        <v>82</v>
      </c>
      <c r="KM619" s="276" t="s">
        <v>452</v>
      </c>
      <c r="KO619" s="204"/>
      <c r="KP619" s="204">
        <f>VLOOKUP(KM619,$A$681:$F$2354,6,FALSE)</f>
        <v>67</v>
      </c>
      <c r="KQ619" s="203" t="s">
        <v>65</v>
      </c>
      <c r="KR619" s="10">
        <f>KP619*1.3</f>
        <v>87.100000000000009</v>
      </c>
      <c r="KS619" s="10"/>
      <c r="KT619" s="267"/>
      <c r="KU619" s="203" t="s">
        <v>82</v>
      </c>
      <c r="KV619" s="276" t="s">
        <v>414</v>
      </c>
      <c r="KX619" s="204"/>
      <c r="KY619" s="204">
        <f>VLOOKUP(KV619,$A$681:$F$2354,6,FALSE)</f>
        <v>273</v>
      </c>
      <c r="KZ619" s="203" t="s">
        <v>65</v>
      </c>
      <c r="LA619" s="10">
        <f>KY619*1.3</f>
        <v>354.90000000000003</v>
      </c>
      <c r="LB619" s="10"/>
      <c r="LC619" s="267"/>
      <c r="LD619" s="203" t="s">
        <v>82</v>
      </c>
      <c r="LE619" s="276" t="s">
        <v>474</v>
      </c>
      <c r="LG619" s="204"/>
      <c r="LH619" s="204">
        <f>VLOOKUP(LE619,$A$681:$F$2354,6,FALSE)</f>
        <v>82</v>
      </c>
      <c r="LI619" s="203" t="s">
        <v>65</v>
      </c>
      <c r="LJ619" s="10">
        <f>LH619*1.3</f>
        <v>106.60000000000001</v>
      </c>
      <c r="LK619" s="10"/>
      <c r="LL619" s="267"/>
      <c r="LM619" s="203" t="s">
        <v>82</v>
      </c>
      <c r="LN619" s="276" t="s">
        <v>602</v>
      </c>
      <c r="LP619" s="204"/>
      <c r="LQ619" s="204">
        <f>VLOOKUP(LN619,$A$681:$F$2354,6,FALSE)</f>
        <v>332</v>
      </c>
      <c r="LR619" s="203" t="s">
        <v>65</v>
      </c>
      <c r="LS619" s="10">
        <f>LQ619*1.3</f>
        <v>431.6</v>
      </c>
      <c r="LT619" s="10"/>
      <c r="LU619" s="267"/>
      <c r="LV619" s="203" t="s">
        <v>82</v>
      </c>
      <c r="LW619" s="276" t="s">
        <v>470</v>
      </c>
      <c r="LY619" s="204"/>
      <c r="LZ619" s="204">
        <f>VLOOKUP(LW619,$A$681:$F$2354,6,FALSE)</f>
        <v>165</v>
      </c>
      <c r="MA619" s="203" t="s">
        <v>65</v>
      </c>
      <c r="MB619" s="10">
        <f>LZ619*1.3</f>
        <v>214.5</v>
      </c>
      <c r="MC619" s="10"/>
      <c r="MD619" s="267"/>
      <c r="ME619" s="203" t="s">
        <v>82</v>
      </c>
      <c r="MF619" s="276" t="s">
        <v>1266</v>
      </c>
      <c r="MH619" s="204"/>
      <c r="MI619" s="204">
        <f>VLOOKUP(MF619,$A$681:$F$2354,6,FALSE)</f>
        <v>57</v>
      </c>
      <c r="MJ619" s="203" t="s">
        <v>65</v>
      </c>
      <c r="MK619" s="10">
        <f>MI619*1.3</f>
        <v>74.100000000000009</v>
      </c>
      <c r="ML619" s="10"/>
      <c r="MM619" s="267"/>
      <c r="MN619" s="203" t="s">
        <v>82</v>
      </c>
      <c r="MO619" s="276" t="s">
        <v>602</v>
      </c>
      <c r="MQ619" s="204"/>
      <c r="MR619" s="204">
        <f>VLOOKUP(MO619,$A$681:$F$2354,6,FALSE)</f>
        <v>332</v>
      </c>
      <c r="MS619" s="203" t="s">
        <v>65</v>
      </c>
      <c r="MT619" s="10">
        <f>MR619*1.3</f>
        <v>431.6</v>
      </c>
      <c r="MU619" s="10"/>
      <c r="MV619" s="267"/>
      <c r="MW619" s="203" t="s">
        <v>82</v>
      </c>
      <c r="MX619" s="276" t="s">
        <v>484</v>
      </c>
      <c r="MZ619" s="204"/>
      <c r="NA619" s="204">
        <f>VLOOKUP(MX619,$A$681:$F$2354,6,FALSE)</f>
        <v>112</v>
      </c>
      <c r="NB619" s="203" t="s">
        <v>65</v>
      </c>
      <c r="NC619" s="10">
        <f>NA619*1.3</f>
        <v>145.6</v>
      </c>
      <c r="ND619" s="10"/>
      <c r="NE619" s="267"/>
      <c r="NF619" s="203" t="s">
        <v>82</v>
      </c>
      <c r="NG619" s="276" t="s">
        <v>1733</v>
      </c>
      <c r="NI619" s="204"/>
      <c r="NJ619" s="204">
        <f>VLOOKUP(NG619,$A$681:$F$2354,6,FALSE)</f>
        <v>318</v>
      </c>
      <c r="NK619" s="203" t="s">
        <v>65</v>
      </c>
      <c r="NL619" s="10">
        <f>NJ619*1.3</f>
        <v>413.40000000000003</v>
      </c>
      <c r="NM619" s="10"/>
      <c r="NN619" s="267"/>
      <c r="NO619" s="203" t="s">
        <v>82</v>
      </c>
      <c r="NP619" s="424" t="s">
        <v>484</v>
      </c>
      <c r="NR619" s="204"/>
      <c r="NS619" s="204">
        <f>VLOOKUP(NP619,$A$681:$F$2354,6,FALSE)</f>
        <v>112</v>
      </c>
      <c r="NT619" s="203" t="s">
        <v>65</v>
      </c>
      <c r="NU619" s="10">
        <f>NS619*1.3</f>
        <v>145.6</v>
      </c>
      <c r="NV619" s="10"/>
      <c r="NW619" s="267"/>
      <c r="NX619" s="203" t="s">
        <v>82</v>
      </c>
      <c r="NY619" s="276" t="s">
        <v>452</v>
      </c>
      <c r="OA619" s="204"/>
      <c r="OB619" s="204">
        <f>VLOOKUP(NY619,$A$681:$F$2354,6,FALSE)</f>
        <v>67</v>
      </c>
      <c r="OC619" s="203" t="s">
        <v>65</v>
      </c>
      <c r="OD619" s="10">
        <f>OB619*1.3</f>
        <v>87.100000000000009</v>
      </c>
      <c r="OE619" s="10"/>
      <c r="OF619" s="267"/>
      <c r="OG619" s="203" t="s">
        <v>82</v>
      </c>
      <c r="OH619" s="276" t="s">
        <v>484</v>
      </c>
      <c r="OJ619" s="204"/>
      <c r="OK619" s="204">
        <f>VLOOKUP(OH619,$A$681:$F$2354,6,FALSE)</f>
        <v>112</v>
      </c>
      <c r="OL619" s="203" t="s">
        <v>65</v>
      </c>
      <c r="OM619" s="10">
        <f>OK619*1.3</f>
        <v>145.6</v>
      </c>
      <c r="ON619" s="10"/>
      <c r="OO619" s="267"/>
      <c r="OP619" s="203" t="s">
        <v>82</v>
      </c>
      <c r="OQ619" s="424" t="s">
        <v>418</v>
      </c>
      <c r="OS619" s="204"/>
      <c r="OT619" s="204">
        <f>VLOOKUP(OQ619,$A$681:$F$2354,6,FALSE)</f>
        <v>54</v>
      </c>
      <c r="OU619" s="203" t="s">
        <v>65</v>
      </c>
      <c r="OV619" s="10">
        <f>OT619*1.3</f>
        <v>70.2</v>
      </c>
      <c r="OW619" s="10"/>
      <c r="OX619" s="267"/>
      <c r="OY619" s="203" t="s">
        <v>82</v>
      </c>
      <c r="OZ619" s="428" t="s">
        <v>2054</v>
      </c>
      <c r="PB619" s="204"/>
      <c r="PC619" s="204">
        <f>VLOOKUP(OZ619,$A$681:$F$2354,6,FALSE)</f>
        <v>368</v>
      </c>
      <c r="PD619" s="203" t="s">
        <v>65</v>
      </c>
      <c r="PE619" s="10">
        <f>PC619*1.3</f>
        <v>478.40000000000003</v>
      </c>
      <c r="PF619" s="10"/>
      <c r="PG619" s="267"/>
      <c r="PH619" s="203" t="s">
        <v>82</v>
      </c>
      <c r="PI619" s="276" t="s">
        <v>414</v>
      </c>
      <c r="PK619" s="204"/>
      <c r="PL619" s="204">
        <f>VLOOKUP(PI619,$A$681:$F$2354,6,FALSE)</f>
        <v>273</v>
      </c>
      <c r="PM619" s="203" t="s">
        <v>65</v>
      </c>
      <c r="PN619" s="10">
        <f>PL619*1.3</f>
        <v>354.90000000000003</v>
      </c>
      <c r="PO619" s="10"/>
      <c r="PP619" s="267"/>
      <c r="PQ619" s="203" t="s">
        <v>82</v>
      </c>
      <c r="PR619" s="276" t="s">
        <v>183</v>
      </c>
      <c r="PT619" s="204"/>
      <c r="PU619" s="204" t="e">
        <f>VLOOKUP(PR619,$A$681:$F$2354,6,FALSE)</f>
        <v>#N/A</v>
      </c>
      <c r="PV619" s="203" t="s">
        <v>65</v>
      </c>
      <c r="PW619" s="10" t="e">
        <f>PU619*1.3</f>
        <v>#N/A</v>
      </c>
      <c r="PX619" s="10"/>
      <c r="PY619" s="267"/>
      <c r="PZ619" s="203" t="s">
        <v>82</v>
      </c>
      <c r="QA619" s="424" t="s">
        <v>439</v>
      </c>
      <c r="QC619" s="204"/>
      <c r="QD619" s="204">
        <f>VLOOKUP(QA619,$A$681:$F$2354,6,FALSE)</f>
        <v>24</v>
      </c>
      <c r="QE619" s="203" t="s">
        <v>65</v>
      </c>
      <c r="QF619" s="10">
        <f>QD619*1.3</f>
        <v>31.200000000000003</v>
      </c>
      <c r="QG619" s="10"/>
      <c r="QH619" s="267"/>
      <c r="QI619" s="203" t="s">
        <v>82</v>
      </c>
      <c r="QJ619" s="276" t="s">
        <v>452</v>
      </c>
      <c r="QL619" s="204"/>
      <c r="QM619" s="204">
        <f>VLOOKUP(QJ619,$A$681:$F$2354,6,FALSE)</f>
        <v>67</v>
      </c>
      <c r="QN619" s="203" t="s">
        <v>65</v>
      </c>
      <c r="QO619" s="10">
        <f>QM619*1.3</f>
        <v>87.100000000000009</v>
      </c>
      <c r="QP619" s="10"/>
      <c r="QQ619" s="267"/>
      <c r="QR619" s="203" t="s">
        <v>82</v>
      </c>
      <c r="QS619" s="276" t="s">
        <v>577</v>
      </c>
      <c r="QU619" s="204"/>
      <c r="QV619" s="204">
        <f>VLOOKUP(QS619,$A$681:$F$2354,6,FALSE)</f>
        <v>27</v>
      </c>
      <c r="QW619" s="203" t="s">
        <v>65</v>
      </c>
      <c r="QX619" s="10">
        <f>QV619*1.3</f>
        <v>35.1</v>
      </c>
      <c r="QY619" s="10"/>
      <c r="QZ619" s="267"/>
      <c r="RA619" s="203" t="s">
        <v>82</v>
      </c>
      <c r="RB619" s="276" t="s">
        <v>452</v>
      </c>
      <c r="RD619" s="204"/>
      <c r="RE619" s="204">
        <f>VLOOKUP(RB619,$A$681:$F$2354,6,FALSE)</f>
        <v>67</v>
      </c>
      <c r="RF619" s="203" t="s">
        <v>65</v>
      </c>
      <c r="RG619" s="10">
        <f>RE619*1.3</f>
        <v>87.100000000000009</v>
      </c>
      <c r="RH619" s="10"/>
      <c r="RI619" s="267"/>
      <c r="RJ619" s="203" t="s">
        <v>82</v>
      </c>
      <c r="RK619" s="278" t="s">
        <v>183</v>
      </c>
      <c r="RM619" s="204"/>
      <c r="RN619" s="204" t="e">
        <f>VLOOKUP(RK619,$A$681:$F$2354,6,FALSE)</f>
        <v>#N/A</v>
      </c>
      <c r="RO619" s="203" t="s">
        <v>65</v>
      </c>
      <c r="RP619" s="10" t="e">
        <f>RN619*1.3</f>
        <v>#N/A</v>
      </c>
      <c r="RQ619" s="10"/>
      <c r="RR619" s="267"/>
      <c r="RS619" s="203" t="s">
        <v>82</v>
      </c>
      <c r="RT619" s="276" t="s">
        <v>1733</v>
      </c>
      <c r="RV619" s="204"/>
      <c r="RW619" s="204">
        <f>VLOOKUP(RT619,$A$681:$F$2354,6,FALSE)</f>
        <v>318</v>
      </c>
      <c r="RX619" s="203" t="s">
        <v>65</v>
      </c>
      <c r="RY619" s="10">
        <f>RW619*1.3</f>
        <v>413.40000000000003</v>
      </c>
      <c r="RZ619" s="10"/>
      <c r="SA619" s="273"/>
      <c r="SB619" s="203" t="s">
        <v>82</v>
      </c>
      <c r="SC619" s="276" t="s">
        <v>414</v>
      </c>
      <c r="SE619" s="204"/>
      <c r="SF619" s="204">
        <f>VLOOKUP(SC619,$A$681:$F$2354,6,FALSE)</f>
        <v>273</v>
      </c>
      <c r="SG619" s="203" t="s">
        <v>65</v>
      </c>
      <c r="SH619" s="10">
        <f>SF619*1.3</f>
        <v>354.90000000000003</v>
      </c>
      <c r="SI619" s="10"/>
      <c r="SJ619" s="273"/>
      <c r="SK619" s="203" t="s">
        <v>82</v>
      </c>
      <c r="SL619" s="276" t="s">
        <v>2054</v>
      </c>
      <c r="SN619" s="204"/>
      <c r="SO619" s="204">
        <f>VLOOKUP(SL619,$A$681:$F$2354,6,FALSE)</f>
        <v>368</v>
      </c>
      <c r="SP619" s="203" t="s">
        <v>65</v>
      </c>
      <c r="SQ619" s="10">
        <f>SO619*1.3</f>
        <v>478.40000000000003</v>
      </c>
      <c r="SR619" s="10"/>
      <c r="SS619" s="273"/>
      <c r="ST619" s="203" t="s">
        <v>82</v>
      </c>
      <c r="SU619" s="276" t="s">
        <v>472</v>
      </c>
      <c r="SW619" s="204"/>
      <c r="SX619" s="204">
        <f>VLOOKUP(SU619,$A$681:$F$2354,6,FALSE)</f>
        <v>77</v>
      </c>
      <c r="SY619" s="203" t="s">
        <v>65</v>
      </c>
      <c r="SZ619" s="10">
        <f>SX619*1.3</f>
        <v>100.10000000000001</v>
      </c>
      <c r="TA619" s="10"/>
      <c r="TB619" s="273"/>
      <c r="TC619" s="203" t="s">
        <v>82</v>
      </c>
      <c r="TD619" s="428" t="s">
        <v>452</v>
      </c>
      <c r="TF619" s="204"/>
      <c r="TG619" s="204">
        <f>VLOOKUP(TD619,$A$681:$F$2354,6,FALSE)</f>
        <v>67</v>
      </c>
      <c r="TH619" s="203" t="s">
        <v>65</v>
      </c>
      <c r="TI619" s="10">
        <f>TG619*1.3</f>
        <v>87.100000000000009</v>
      </c>
      <c r="TK619" s="273"/>
      <c r="TL619" s="203" t="s">
        <v>82</v>
      </c>
      <c r="TM619" s="276" t="s">
        <v>442</v>
      </c>
      <c r="TO619" s="204"/>
      <c r="TP619" s="204">
        <f>VLOOKUP(TM619,$A$681:$F$2354,6,FALSE)</f>
        <v>285</v>
      </c>
      <c r="TQ619" s="203" t="s">
        <v>65</v>
      </c>
      <c r="TR619" s="10">
        <f>TP619*1.3</f>
        <v>370.5</v>
      </c>
      <c r="TS619" s="10"/>
      <c r="TT619" s="273"/>
      <c r="TU619" s="203" t="s">
        <v>82</v>
      </c>
      <c r="TV619" s="276" t="s">
        <v>484</v>
      </c>
      <c r="TX619" s="204"/>
      <c r="TY619" s="204">
        <f>VLOOKUP(TV619,$A$681:$F$2354,6,FALSE)</f>
        <v>112</v>
      </c>
      <c r="TZ619" s="203" t="s">
        <v>65</v>
      </c>
      <c r="UA619" s="10">
        <f>TY619*1.3</f>
        <v>145.6</v>
      </c>
      <c r="UB619" s="10"/>
      <c r="UC619" s="273"/>
      <c r="UD619" s="203" t="s">
        <v>82</v>
      </c>
      <c r="UE619" s="285" t="s">
        <v>183</v>
      </c>
      <c r="UG619" s="204"/>
      <c r="UH619" s="204" t="e">
        <f>VLOOKUP(UE619,$A$681:$F$2354,6,FALSE)</f>
        <v>#N/A</v>
      </c>
      <c r="UI619" s="203" t="s">
        <v>65</v>
      </c>
      <c r="UJ619" s="10" t="e">
        <f>UH619*1.3</f>
        <v>#N/A</v>
      </c>
      <c r="UK619" s="10"/>
      <c r="UL619" s="273"/>
      <c r="UM619" s="203" t="s">
        <v>82</v>
      </c>
      <c r="UN619" s="276" t="s">
        <v>439</v>
      </c>
      <c r="UP619" s="204"/>
      <c r="UQ619" s="204">
        <f>VLOOKUP(UN619,$A$681:$F$2354,6,FALSE)</f>
        <v>24</v>
      </c>
      <c r="UR619" s="203" t="s">
        <v>65</v>
      </c>
      <c r="US619" s="10">
        <f>UQ619*1.3</f>
        <v>31.200000000000003</v>
      </c>
      <c r="UT619" s="10"/>
      <c r="UU619" s="273"/>
      <c r="UV619" s="203" t="s">
        <v>82</v>
      </c>
      <c r="UW619" s="276" t="s">
        <v>420</v>
      </c>
      <c r="UY619" s="204"/>
      <c r="UZ619" s="204">
        <f>VLOOKUP(UW619,$A$681:$F$2354,6,FALSE)</f>
        <v>475</v>
      </c>
      <c r="VA619" s="203" t="s">
        <v>65</v>
      </c>
      <c r="VB619" s="10">
        <f>UZ619*1.3</f>
        <v>617.5</v>
      </c>
      <c r="VC619" s="10"/>
      <c r="VD619" s="273"/>
      <c r="VE619" s="203" t="s">
        <v>82</v>
      </c>
      <c r="VF619" s="276" t="s">
        <v>498</v>
      </c>
      <c r="VH619" s="204"/>
      <c r="VI619" s="204">
        <f>VLOOKUP(VF619,$A$681:$F$2354,6,FALSE)</f>
        <v>128</v>
      </c>
      <c r="VJ619" s="203" t="s">
        <v>65</v>
      </c>
      <c r="VK619" s="10">
        <f>VI619*1.3</f>
        <v>166.4</v>
      </c>
      <c r="VL619" s="10"/>
      <c r="VM619" s="273"/>
      <c r="VN619" s="203" t="s">
        <v>82</v>
      </c>
      <c r="VO619" s="276" t="s">
        <v>1681</v>
      </c>
      <c r="VQ619" s="204"/>
      <c r="VR619" s="204">
        <f>VLOOKUP(VO619,$A$681:$F$2354,6,FALSE)</f>
        <v>343</v>
      </c>
      <c r="VS619" s="203" t="s">
        <v>65</v>
      </c>
      <c r="VT619" s="10">
        <f>VR619*1.3</f>
        <v>445.90000000000003</v>
      </c>
      <c r="VU619" s="10"/>
      <c r="VV619" s="273"/>
      <c r="VW619" s="203" t="s">
        <v>82</v>
      </c>
      <c r="VX619" s="278" t="s">
        <v>183</v>
      </c>
      <c r="VZ619" s="204"/>
      <c r="WA619" s="204" t="e">
        <f>VLOOKUP(VX619,$A$681:$F$2354,6,FALSE)</f>
        <v>#N/A</v>
      </c>
      <c r="WB619" s="203" t="s">
        <v>65</v>
      </c>
      <c r="WC619" s="10" t="e">
        <f>WA619*1.3</f>
        <v>#N/A</v>
      </c>
      <c r="WE619" s="273"/>
      <c r="WF619" s="203" t="s">
        <v>82</v>
      </c>
      <c r="WG619" s="276" t="s">
        <v>472</v>
      </c>
      <c r="WI619" s="204"/>
      <c r="WJ619" s="204">
        <f>VLOOKUP(WG619,$A$681:$F$2354,6,FALSE)</f>
        <v>77</v>
      </c>
      <c r="WK619" s="203" t="s">
        <v>65</v>
      </c>
      <c r="WL619" s="10">
        <f>WJ619*1.3</f>
        <v>100.10000000000001</v>
      </c>
      <c r="WN619" s="273"/>
      <c r="WO619" s="203" t="s">
        <v>82</v>
      </c>
      <c r="WP619" s="278" t="s">
        <v>183</v>
      </c>
      <c r="WQ619" s="204"/>
      <c r="WR619" s="204"/>
      <c r="WS619" s="204" t="e">
        <f>VLOOKUP(WP619,$A$681:$F$2354,6,FALSE)</f>
        <v>#N/A</v>
      </c>
      <c r="WT619" s="203" t="s">
        <v>65</v>
      </c>
      <c r="WU619" s="10" t="e">
        <f>WS619*1.3</f>
        <v>#N/A</v>
      </c>
      <c r="WV619" s="10"/>
      <c r="WW619" s="273"/>
      <c r="WX619" s="203" t="s">
        <v>82</v>
      </c>
      <c r="WY619" s="278" t="s">
        <v>183</v>
      </c>
      <c r="XA619" s="204"/>
      <c r="XB619" s="204" t="e">
        <f>VLOOKUP(WY619,$A$681:$F$2354,6,FALSE)</f>
        <v>#N/A</v>
      </c>
      <c r="XC619" s="203" t="s">
        <v>65</v>
      </c>
      <c r="XD619" s="10" t="e">
        <f>XB619*1.3</f>
        <v>#N/A</v>
      </c>
      <c r="XF619" s="273"/>
      <c r="XG619" s="203" t="s">
        <v>82</v>
      </c>
      <c r="XH619" s="276" t="s">
        <v>452</v>
      </c>
      <c r="XJ619" s="204"/>
      <c r="XK619" s="204">
        <f>VLOOKUP(XH619,$A$681:$F$2354,6,FALSE)</f>
        <v>67</v>
      </c>
      <c r="XL619" s="203" t="s">
        <v>65</v>
      </c>
      <c r="XM619" s="10">
        <f>XK619*1.3</f>
        <v>87.100000000000009</v>
      </c>
      <c r="XO619" s="273"/>
      <c r="XP619" s="203" t="s">
        <v>82</v>
      </c>
      <c r="XQ619" s="276" t="s">
        <v>1681</v>
      </c>
      <c r="XS619" s="204"/>
      <c r="XT619" s="204">
        <f>VLOOKUP(XQ619,$A$681:$F$2354,6,FALSE)</f>
        <v>343</v>
      </c>
      <c r="XU619" s="203" t="s">
        <v>65</v>
      </c>
      <c r="XV619" s="10">
        <f>XT619*1.3</f>
        <v>445.90000000000003</v>
      </c>
      <c r="XW619" s="10"/>
      <c r="XX619" s="273"/>
      <c r="XY619" s="203" t="s">
        <v>82</v>
      </c>
      <c r="XZ619" s="276" t="s">
        <v>602</v>
      </c>
      <c r="YB619" s="204"/>
      <c r="YC619" s="204">
        <f>VLOOKUP(XZ619,$A$681:$F$2354,6,FALSE)</f>
        <v>332</v>
      </c>
      <c r="YD619" s="203" t="s">
        <v>65</v>
      </c>
      <c r="YE619" s="10">
        <f>YC619*1.3</f>
        <v>431.6</v>
      </c>
      <c r="YG619" s="273"/>
      <c r="YH619" s="203" t="s">
        <v>82</v>
      </c>
      <c r="YI619" s="278" t="s">
        <v>183</v>
      </c>
      <c r="YK619" s="204"/>
      <c r="YL619" s="204" t="e">
        <f>VLOOKUP(YI619,$A$681:$F$2354,6,FALSE)</f>
        <v>#N/A</v>
      </c>
      <c r="YM619" s="203" t="s">
        <v>65</v>
      </c>
      <c r="YN619" s="10" t="e">
        <f>YL619*1.3</f>
        <v>#N/A</v>
      </c>
      <c r="YO619" s="10"/>
      <c r="YP619" s="273"/>
      <c r="YQ619" s="203" t="s">
        <v>82</v>
      </c>
      <c r="YR619" s="278" t="s">
        <v>183</v>
      </c>
      <c r="YT619" s="204"/>
      <c r="YU619" s="204" t="e">
        <f>VLOOKUP(YR619,$A$681:$F$2354,6,FALSE)</f>
        <v>#N/A</v>
      </c>
      <c r="YV619" s="203" t="s">
        <v>65</v>
      </c>
      <c r="YW619" s="10" t="e">
        <f>YU619*1.3</f>
        <v>#N/A</v>
      </c>
      <c r="YY619" s="273"/>
      <c r="YZ619" s="203" t="s">
        <v>82</v>
      </c>
      <c r="ZA619" s="428" t="s">
        <v>1266</v>
      </c>
      <c r="ZC619" s="204"/>
      <c r="ZD619" s="204">
        <f>VLOOKUP(ZA619,$A$681:$F$2354,6,FALSE)</f>
        <v>57</v>
      </c>
      <c r="ZE619" s="203" t="s">
        <v>65</v>
      </c>
      <c r="ZF619" s="10">
        <f>ZD619*1.3</f>
        <v>74.100000000000009</v>
      </c>
      <c r="ZH619" s="273"/>
      <c r="ZI619" s="203" t="s">
        <v>82</v>
      </c>
      <c r="ZJ619" s="276" t="s">
        <v>1205</v>
      </c>
      <c r="ZL619" s="204"/>
      <c r="ZM619" s="204">
        <f>VLOOKUP(ZJ619,$A$681:$F$2354,6,FALSE)</f>
        <v>268</v>
      </c>
      <c r="ZN619" s="203" t="s">
        <v>65</v>
      </c>
      <c r="ZO619" s="10">
        <f>ZM619*1.3</f>
        <v>348.40000000000003</v>
      </c>
      <c r="ZQ619" s="273"/>
      <c r="ZR619" s="203" t="s">
        <v>82</v>
      </c>
      <c r="ZS619" s="276" t="s">
        <v>598</v>
      </c>
      <c r="ZU619" s="204"/>
      <c r="ZV619" s="204">
        <f>VLOOKUP(ZS619,$A$681:$F$2354,6,FALSE)</f>
        <v>92</v>
      </c>
      <c r="ZW619" s="203" t="s">
        <v>65</v>
      </c>
      <c r="ZX619" s="10">
        <f>ZV619*1.3</f>
        <v>119.60000000000001</v>
      </c>
      <c r="ZY619" s="10"/>
      <c r="ZZ619" s="273"/>
      <c r="AAA619" s="203" t="s">
        <v>82</v>
      </c>
      <c r="AAB619" s="276" t="s">
        <v>470</v>
      </c>
      <c r="AAD619" s="204"/>
      <c r="AAE619" s="204">
        <f>VLOOKUP(AAB619,$A$681:$F$2354,6,FALSE)</f>
        <v>165</v>
      </c>
      <c r="AAF619" s="203" t="s">
        <v>65</v>
      </c>
      <c r="AAG619" s="10">
        <f>AAE619*1.3</f>
        <v>214.5</v>
      </c>
      <c r="AAH619" s="10"/>
      <c r="AAI619" s="273"/>
      <c r="AAJ619" s="203" t="s">
        <v>82</v>
      </c>
      <c r="AAK619" s="276" t="s">
        <v>470</v>
      </c>
      <c r="AAM619" s="204"/>
      <c r="AAN619" s="204">
        <f>VLOOKUP(AAK619,$A$681:$F$2354,6,FALSE)</f>
        <v>165</v>
      </c>
      <c r="AAO619" s="203" t="s">
        <v>65</v>
      </c>
      <c r="AAP619" s="10">
        <f>AAN619*1.3</f>
        <v>214.5</v>
      </c>
      <c r="AAQ619" s="10"/>
      <c r="AAR619" s="273"/>
      <c r="AAS619" s="203" t="s">
        <v>82</v>
      </c>
      <c r="AAT619" s="276" t="s">
        <v>1681</v>
      </c>
      <c r="AAV619" s="204"/>
      <c r="AAW619" s="204">
        <f>VLOOKUP(AAT619,$A$681:$F$2354,6,FALSE)</f>
        <v>343</v>
      </c>
      <c r="AAX619" s="203" t="s">
        <v>65</v>
      </c>
      <c r="AAY619" s="10">
        <f>AAW619*1.3</f>
        <v>445.90000000000003</v>
      </c>
      <c r="AAZ619" s="10"/>
      <c r="ABA619" s="273"/>
      <c r="ABB619" s="203" t="s">
        <v>82</v>
      </c>
      <c r="ABC619" s="278" t="s">
        <v>183</v>
      </c>
      <c r="ABE619" s="204"/>
      <c r="ABF619" s="204" t="e">
        <f>VLOOKUP(ABC619,$A$681:$F$2354,6,FALSE)</f>
        <v>#N/A</v>
      </c>
      <c r="ABG619" s="203" t="s">
        <v>65</v>
      </c>
      <c r="ABH619" s="10" t="e">
        <f>ABF619*1.3</f>
        <v>#N/A</v>
      </c>
      <c r="ABI619" s="10"/>
      <c r="ABJ619" s="273"/>
      <c r="ABK619" s="203" t="s">
        <v>82</v>
      </c>
      <c r="ABL619" s="276" t="s">
        <v>1681</v>
      </c>
      <c r="ABN619" s="204"/>
      <c r="ABO619" s="204">
        <f>VLOOKUP(ABL619,$A$681:$F$2354,6,FALSE)</f>
        <v>343</v>
      </c>
      <c r="ABP619" s="203" t="s">
        <v>65</v>
      </c>
      <c r="ABQ619" s="10">
        <f>ABO619*1.3</f>
        <v>445.90000000000003</v>
      </c>
      <c r="ABR619" s="10"/>
      <c r="ABS619" s="273"/>
      <c r="ABT619" s="203" t="s">
        <v>82</v>
      </c>
      <c r="ABU619" s="276" t="s">
        <v>498</v>
      </c>
      <c r="ABW619" s="204"/>
      <c r="ABX619" s="204">
        <f>VLOOKUP(ABU619,$A$681:$F$2354,6,FALSE)</f>
        <v>128</v>
      </c>
      <c r="ABY619" s="203" t="s">
        <v>65</v>
      </c>
      <c r="ABZ619" s="10">
        <f>ABX619*1.3</f>
        <v>166.4</v>
      </c>
      <c r="ACA619" s="10"/>
      <c r="ACB619" s="273"/>
      <c r="ACC619" s="203" t="s">
        <v>82</v>
      </c>
      <c r="ACD619" s="278" t="s">
        <v>183</v>
      </c>
      <c r="ACF619" s="204"/>
      <c r="ACG619" s="204" t="e">
        <f>VLOOKUP(ACD619,$A$681:$F$2354,6,FALSE)</f>
        <v>#N/A</v>
      </c>
      <c r="ACH619" s="203" t="s">
        <v>65</v>
      </c>
      <c r="ACI619" s="10" t="e">
        <f>ACG619*1.3</f>
        <v>#N/A</v>
      </c>
      <c r="ACJ619" s="10"/>
      <c r="ACK619" s="273"/>
      <c r="ACL619" s="203" t="s">
        <v>82</v>
      </c>
      <c r="ACM619" s="278" t="s">
        <v>183</v>
      </c>
      <c r="ACO619" s="204"/>
      <c r="ACP619" s="204" t="e">
        <f>VLOOKUP(ACM619,$A$681:$F$2354,6,FALSE)</f>
        <v>#N/A</v>
      </c>
      <c r="ACQ619" s="203" t="s">
        <v>65</v>
      </c>
      <c r="ACR619" s="10" t="e">
        <f>ACP619*1.3</f>
        <v>#N/A</v>
      </c>
      <c r="ACS619" s="10"/>
      <c r="ACT619" s="273"/>
      <c r="ACU619" s="203" t="s">
        <v>82</v>
      </c>
      <c r="ACV619" s="278" t="s">
        <v>183</v>
      </c>
      <c r="ACX619" s="204"/>
      <c r="ACY619" s="204" t="e">
        <f>VLOOKUP(ACV619,$A$681:$F$2354,6,FALSE)</f>
        <v>#N/A</v>
      </c>
      <c r="ACZ619" s="203" t="s">
        <v>65</v>
      </c>
      <c r="ADA619" s="10" t="e">
        <f>ACY619*1.3</f>
        <v>#N/A</v>
      </c>
      <c r="ADB619" s="10"/>
      <c r="ADC619" s="273"/>
      <c r="ADD619" s="203" t="s">
        <v>82</v>
      </c>
      <c r="ADE619" s="278" t="s">
        <v>183</v>
      </c>
      <c r="ADG619" s="204"/>
      <c r="ADH619" s="204" t="e">
        <f>VLOOKUP(ADE619,$A$681:$F$2354,6,FALSE)</f>
        <v>#N/A</v>
      </c>
      <c r="ADI619" s="203" t="s">
        <v>65</v>
      </c>
      <c r="ADJ619" s="10" t="e">
        <f>ADH619*1.3</f>
        <v>#N/A</v>
      </c>
      <c r="ADL619" s="273"/>
      <c r="ADM619" s="203" t="s">
        <v>82</v>
      </c>
      <c r="ADN619" s="278" t="s">
        <v>183</v>
      </c>
      <c r="ADP619" s="204"/>
      <c r="ADQ619" s="204" t="e">
        <f>VLOOKUP(ADN619,$A$681:$F$2354,6,FALSE)</f>
        <v>#N/A</v>
      </c>
      <c r="ADR619" s="203" t="s">
        <v>65</v>
      </c>
      <c r="ADS619" s="10" t="e">
        <f>ADQ619*1.3</f>
        <v>#N/A</v>
      </c>
      <c r="ADT619" s="10"/>
      <c r="ADU619" s="273"/>
      <c r="ADV619" s="203" t="s">
        <v>82</v>
      </c>
      <c r="ADW619" s="278" t="s">
        <v>183</v>
      </c>
      <c r="ADY619" s="204"/>
      <c r="ADZ619" s="204" t="e">
        <f>VLOOKUP(ADW619,$A$681:$F$2354,6,FALSE)</f>
        <v>#N/A</v>
      </c>
      <c r="AEA619" s="203" t="s">
        <v>65</v>
      </c>
      <c r="AEB619" s="10" t="e">
        <f>ADZ619*1.3</f>
        <v>#N/A</v>
      </c>
      <c r="AED619" s="273"/>
      <c r="AEE619" s="203" t="s">
        <v>82</v>
      </c>
      <c r="AEF619" s="278" t="s">
        <v>183</v>
      </c>
      <c r="AEH619" s="204"/>
      <c r="AEI619" s="204" t="e">
        <f>VLOOKUP(AEF619,$A$681:$F$2354,6,FALSE)</f>
        <v>#N/A</v>
      </c>
      <c r="AEJ619" s="203" t="s">
        <v>65</v>
      </c>
      <c r="AEK619" s="10" t="e">
        <f>AEI619*1.3</f>
        <v>#N/A</v>
      </c>
      <c r="AEM619" s="273"/>
      <c r="AEN619" s="203" t="s">
        <v>82</v>
      </c>
      <c r="AEO619" s="278" t="s">
        <v>183</v>
      </c>
      <c r="AEQ619" s="204"/>
      <c r="AER619" s="204" t="e">
        <f>VLOOKUP(AEO619,$A$681:$F$2354,6,FALSE)</f>
        <v>#N/A</v>
      </c>
      <c r="AES619" s="203" t="s">
        <v>65</v>
      </c>
      <c r="AET619" s="10" t="e">
        <f>AER619*1.3</f>
        <v>#N/A</v>
      </c>
      <c r="AEV619" s="273"/>
      <c r="AEW619" s="203" t="s">
        <v>82</v>
      </c>
      <c r="AEX619" s="278" t="s">
        <v>183</v>
      </c>
      <c r="AEZ619" s="204"/>
      <c r="AFA619" s="204" t="e">
        <f>VLOOKUP(AEX619,$A$681:$F$2354,6,FALSE)</f>
        <v>#N/A</v>
      </c>
      <c r="AFB619" s="203" t="s">
        <v>65</v>
      </c>
      <c r="AFC619" s="10" t="e">
        <f>AFA619*1.3</f>
        <v>#N/A</v>
      </c>
      <c r="AFD619" s="10"/>
      <c r="AFE619" s="273"/>
      <c r="AFF619" s="203" t="s">
        <v>82</v>
      </c>
      <c r="AFG619" s="278" t="s">
        <v>183</v>
      </c>
      <c r="AFI619" s="204"/>
      <c r="AFJ619" s="204" t="e">
        <f>VLOOKUP(AFG619,$A$681:$F$2354,6,FALSE)</f>
        <v>#N/A</v>
      </c>
      <c r="AFK619" s="203" t="s">
        <v>65</v>
      </c>
      <c r="AFL619" s="10" t="e">
        <f>AFJ619*1.3</f>
        <v>#N/A</v>
      </c>
      <c r="AFM619" s="10"/>
      <c r="AFN619" s="273"/>
      <c r="AFO619" s="203" t="s">
        <v>82</v>
      </c>
      <c r="AFP619" s="278" t="s">
        <v>183</v>
      </c>
      <c r="AFR619" s="204"/>
      <c r="AFS619" s="204" t="e">
        <f>VLOOKUP(AFP619,$A$681:$F$2354,6,FALSE)</f>
        <v>#N/A</v>
      </c>
      <c r="AFT619" s="203" t="s">
        <v>65</v>
      </c>
      <c r="AFU619" s="10" t="e">
        <f>AFS619*1.3</f>
        <v>#N/A</v>
      </c>
      <c r="AFV619" s="10"/>
      <c r="AFW619" s="273"/>
      <c r="AFX619" s="203" t="s">
        <v>82</v>
      </c>
      <c r="AFY619" s="278" t="s">
        <v>183</v>
      </c>
      <c r="AGA619" s="204"/>
      <c r="AGB619" s="204" t="e">
        <f>VLOOKUP(AFY619,$A$681:$F$2354,6,FALSE)</f>
        <v>#N/A</v>
      </c>
      <c r="AGC619" s="203" t="s">
        <v>65</v>
      </c>
      <c r="AGD619" s="10" t="e">
        <f>AGB619*1.3</f>
        <v>#N/A</v>
      </c>
      <c r="AGE619" s="10"/>
      <c r="AGF619" s="273"/>
      <c r="AGG619" s="203" t="s">
        <v>82</v>
      </c>
      <c r="AGH619" s="278" t="s">
        <v>183</v>
      </c>
      <c r="AGJ619" s="204"/>
      <c r="AGK619" s="204" t="e">
        <f>VLOOKUP(AGH619,$A$681:$F$2354,6,FALSE)</f>
        <v>#N/A</v>
      </c>
      <c r="AGL619" s="203" t="s">
        <v>65</v>
      </c>
      <c r="AGM619" s="10" t="e">
        <f>AGK619*1.3</f>
        <v>#N/A</v>
      </c>
      <c r="AGN619" s="10"/>
      <c r="AGO619" s="273"/>
      <c r="AGP619" s="203" t="s">
        <v>82</v>
      </c>
      <c r="AGQ619" s="278" t="s">
        <v>183</v>
      </c>
      <c r="AGS619" s="204"/>
      <c r="AGT619" s="204" t="e">
        <f>VLOOKUP(AGQ619,$A$681:$F$2354,6,FALSE)</f>
        <v>#N/A</v>
      </c>
      <c r="AGU619" s="203" t="s">
        <v>65</v>
      </c>
      <c r="AGV619" s="10" t="e">
        <f>AGT619*1.3</f>
        <v>#N/A</v>
      </c>
      <c r="AGW619" s="10"/>
      <c r="AGX619" s="273"/>
      <c r="AGY619" s="203" t="s">
        <v>82</v>
      </c>
      <c r="AGZ619" s="276" t="s">
        <v>439</v>
      </c>
      <c r="AHB619" s="204"/>
      <c r="AHC619" s="204">
        <f>VLOOKUP(AGZ619,$A$681:$F$2354,6,FALSE)</f>
        <v>24</v>
      </c>
      <c r="AHD619" s="203" t="s">
        <v>65</v>
      </c>
      <c r="AHE619" s="10">
        <f>AHC619*1.3</f>
        <v>31.200000000000003</v>
      </c>
      <c r="AHF619" s="10"/>
      <c r="AHG619" s="273"/>
      <c r="AHH619" s="203" t="s">
        <v>82</v>
      </c>
      <c r="AHI619" s="276" t="s">
        <v>474</v>
      </c>
      <c r="AHK619" s="204"/>
      <c r="AHL619" s="204">
        <f>VLOOKUP(AHI619,$A$681:$F$2354,6,FALSE)</f>
        <v>82</v>
      </c>
      <c r="AHM619" s="203" t="s">
        <v>65</v>
      </c>
      <c r="AHN619" s="10">
        <f>AHL619*1.3</f>
        <v>106.60000000000001</v>
      </c>
      <c r="AHO619" s="10"/>
      <c r="AHP619" s="273"/>
      <c r="AHQ619" s="203" t="s">
        <v>82</v>
      </c>
      <c r="AHR619" s="276" t="s">
        <v>1266</v>
      </c>
      <c r="AHT619" s="204"/>
      <c r="AHU619" s="204">
        <f>VLOOKUP(AHR619,$A$681:$F$2354,6,FALSE)</f>
        <v>57</v>
      </c>
      <c r="AHV619" s="203" t="s">
        <v>65</v>
      </c>
      <c r="AHW619" s="10">
        <f>AHU619*1.3</f>
        <v>74.100000000000009</v>
      </c>
      <c r="AHX619" s="10"/>
      <c r="AHY619" s="273"/>
      <c r="AHZ619" s="203" t="s">
        <v>82</v>
      </c>
      <c r="AIA619" s="276" t="s">
        <v>484</v>
      </c>
      <c r="AIC619" s="204"/>
      <c r="AID619" s="204">
        <f>VLOOKUP(AIA619,$A$681:$F$2354,6,FALSE)</f>
        <v>112</v>
      </c>
      <c r="AIE619" s="203" t="s">
        <v>65</v>
      </c>
      <c r="AIF619" s="10">
        <f>AID619*1.3</f>
        <v>145.6</v>
      </c>
      <c r="AIG619" s="10"/>
      <c r="AIH619" s="273"/>
      <c r="AII619" s="203" t="s">
        <v>82</v>
      </c>
      <c r="AIJ619" s="276" t="s">
        <v>470</v>
      </c>
      <c r="AIL619" s="204"/>
      <c r="AIM619" s="204">
        <f>VLOOKUP(AIJ619,$A$681:$F$2354,6,FALSE)</f>
        <v>165</v>
      </c>
      <c r="AIN619" s="203" t="s">
        <v>65</v>
      </c>
      <c r="AIO619" s="10">
        <f>AIM619*1.3</f>
        <v>214.5</v>
      </c>
      <c r="AIP619" s="10"/>
      <c r="AIQ619" s="273"/>
      <c r="AIR619" s="203" t="s">
        <v>82</v>
      </c>
      <c r="AIS619" s="276" t="s">
        <v>470</v>
      </c>
      <c r="AIU619" s="204"/>
      <c r="AIV619" s="204">
        <f>VLOOKUP(AIS619,$A$681:$F$2354,6,FALSE)</f>
        <v>165</v>
      </c>
      <c r="AIW619" s="203" t="s">
        <v>65</v>
      </c>
      <c r="AIX619" s="10">
        <f>AIV619*1.3</f>
        <v>214.5</v>
      </c>
      <c r="AIY619" s="10"/>
      <c r="AIZ619" s="273"/>
      <c r="AJA619" s="203" t="s">
        <v>82</v>
      </c>
      <c r="AJB619" s="276" t="s">
        <v>484</v>
      </c>
      <c r="AJD619" s="204"/>
      <c r="AJE619" s="204">
        <f>VLOOKUP(AJB619,$A$681:$F$2354,6,FALSE)</f>
        <v>112</v>
      </c>
      <c r="AJF619" s="203" t="s">
        <v>65</v>
      </c>
      <c r="AJG619" s="10">
        <f>AJE619*1.3</f>
        <v>145.6</v>
      </c>
      <c r="AJH619" s="10"/>
      <c r="AJI619" s="273"/>
      <c r="AJJ619" s="203" t="s">
        <v>82</v>
      </c>
      <c r="AJK619" s="276" t="s">
        <v>519</v>
      </c>
      <c r="AJM619" s="204"/>
      <c r="AJN619" s="204">
        <f>VLOOKUP(AJK619,$A$681:$F$2354,6,FALSE)</f>
        <v>120</v>
      </c>
      <c r="AJO619" s="203" t="s">
        <v>65</v>
      </c>
      <c r="AJP619" s="10">
        <f>AJN619*1.3</f>
        <v>156</v>
      </c>
      <c r="AJQ619" s="10"/>
      <c r="AJR619" s="273"/>
      <c r="AJS619" s="203" t="s">
        <v>82</v>
      </c>
      <c r="AJT619" s="431" t="s">
        <v>414</v>
      </c>
      <c r="AJV619" s="204"/>
      <c r="AJW619" s="204">
        <f>VLOOKUP(AJT619,$A$681:$F$2354,6,FALSE)</f>
        <v>273</v>
      </c>
      <c r="AJX619" s="203" t="s">
        <v>65</v>
      </c>
      <c r="AJY619" s="10">
        <f>AJW619*1.3</f>
        <v>354.90000000000003</v>
      </c>
      <c r="AJZ619" s="10"/>
      <c r="AKA619" s="273"/>
      <c r="AKB619" s="203" t="s">
        <v>82</v>
      </c>
      <c r="AKC619" s="276" t="s">
        <v>414</v>
      </c>
      <c r="AKE619" s="204"/>
      <c r="AKF619" s="204">
        <f>VLOOKUP(AKC619,$A$681:$F$2354,6,FALSE)</f>
        <v>273</v>
      </c>
      <c r="AKG619" s="203" t="s">
        <v>65</v>
      </c>
      <c r="AKH619" s="10">
        <f>AKF619*1.3</f>
        <v>354.90000000000003</v>
      </c>
      <c r="AKI619" s="10"/>
      <c r="AKJ619" s="273"/>
      <c r="AKK619" s="203" t="s">
        <v>82</v>
      </c>
      <c r="AKL619" s="276" t="s">
        <v>470</v>
      </c>
      <c r="AKN619" s="204"/>
      <c r="AKO619" s="204">
        <f>VLOOKUP(AKL619,$A$681:$F$2354,6,FALSE)</f>
        <v>165</v>
      </c>
      <c r="AKP619" s="203" t="s">
        <v>65</v>
      </c>
      <c r="AKQ619" s="10">
        <f>AKO619*1.3</f>
        <v>214.5</v>
      </c>
      <c r="AKR619" s="10"/>
      <c r="AKS619" s="273"/>
      <c r="AKT619" s="203" t="s">
        <v>82</v>
      </c>
      <c r="AKU619" s="276" t="s">
        <v>470</v>
      </c>
      <c r="AKW619" s="204"/>
      <c r="AKX619" s="204">
        <f>VLOOKUP(AKU619,$A$681:$F$2354,6,FALSE)</f>
        <v>165</v>
      </c>
      <c r="AKY619" s="203" t="s">
        <v>65</v>
      </c>
      <c r="AKZ619" s="10">
        <f>AKX619*1.3</f>
        <v>214.5</v>
      </c>
      <c r="ALA619" s="10"/>
      <c r="ALB619" s="273"/>
      <c r="ALC619" s="203" t="s">
        <v>82</v>
      </c>
      <c r="ALD619" s="276" t="s">
        <v>439</v>
      </c>
      <c r="ALF619" s="204"/>
      <c r="ALG619" s="204">
        <f>VLOOKUP(ALD619,$A$681:$F$2354,6,FALSE)</f>
        <v>24</v>
      </c>
      <c r="ALH619" s="203" t="s">
        <v>65</v>
      </c>
      <c r="ALI619" s="10">
        <f>ALG619*1.3</f>
        <v>31.200000000000003</v>
      </c>
      <c r="ALJ619" s="10"/>
      <c r="ALK619" s="273"/>
      <c r="ALL619" s="203" t="s">
        <v>82</v>
      </c>
      <c r="ALM619" s="276" t="s">
        <v>602</v>
      </c>
      <c r="ALO619" s="204"/>
      <c r="ALP619" s="204">
        <f>VLOOKUP(ALM619,$A$681:$F$2354,6,FALSE)</f>
        <v>332</v>
      </c>
      <c r="ALQ619" s="203" t="s">
        <v>65</v>
      </c>
      <c r="ALR619" s="10">
        <f>ALP619*1.3</f>
        <v>431.6</v>
      </c>
      <c r="ALS619" s="10"/>
      <c r="ALT619" s="273"/>
      <c r="ALU619" s="203" t="s">
        <v>82</v>
      </c>
      <c r="ALV619" s="276" t="s">
        <v>484</v>
      </c>
      <c r="ALX619" s="204"/>
      <c r="ALY619" s="204">
        <f>VLOOKUP(ALV619,$A$681:$F$2354,6,FALSE)</f>
        <v>112</v>
      </c>
      <c r="ALZ619" s="203" t="s">
        <v>65</v>
      </c>
      <c r="AMA619" s="10">
        <f>ALY619*1.3</f>
        <v>145.6</v>
      </c>
      <c r="AMB619" s="10"/>
      <c r="AMC619" s="273"/>
      <c r="AMD619" s="203" t="s">
        <v>82</v>
      </c>
      <c r="AME619" s="276" t="s">
        <v>470</v>
      </c>
      <c r="AMG619" s="204"/>
      <c r="AMH619" s="204">
        <f>VLOOKUP(AME619,$A$681:$F$2354,6,FALSE)</f>
        <v>165</v>
      </c>
      <c r="AMI619" s="203" t="s">
        <v>65</v>
      </c>
      <c r="AMJ619" s="10">
        <f>AMH619*1.3</f>
        <v>214.5</v>
      </c>
      <c r="AMK619" s="10"/>
      <c r="AML619" s="273"/>
      <c r="AMM619" s="203" t="s">
        <v>82</v>
      </c>
      <c r="AMN619" s="276" t="s">
        <v>470</v>
      </c>
      <c r="AMP619" s="204"/>
      <c r="AMQ619" s="204">
        <f>VLOOKUP(AMN619,$A$681:$F$2354,6,FALSE)</f>
        <v>165</v>
      </c>
      <c r="AMR619" s="203" t="s">
        <v>65</v>
      </c>
      <c r="AMS619" s="10">
        <f>AMQ619*1.3</f>
        <v>214.5</v>
      </c>
      <c r="AMT619" s="10"/>
      <c r="AMU619" s="273"/>
      <c r="AMV619" s="203" t="s">
        <v>82</v>
      </c>
      <c r="AMW619" s="276" t="s">
        <v>414</v>
      </c>
      <c r="AMY619" s="204"/>
      <c r="AMZ619" s="204">
        <f>VLOOKUP(AMW619,$A$681:$F$2354,6,FALSE)</f>
        <v>273</v>
      </c>
      <c r="ANA619" s="203" t="s">
        <v>65</v>
      </c>
      <c r="ANB619" s="10">
        <f>AMZ619*1.3</f>
        <v>354.90000000000003</v>
      </c>
      <c r="ANC619" s="10"/>
      <c r="AND619" s="273"/>
      <c r="ANE619" s="203" t="s">
        <v>82</v>
      </c>
      <c r="ANF619" s="276" t="s">
        <v>519</v>
      </c>
      <c r="ANH619" s="204"/>
      <c r="ANI619" s="204">
        <f>VLOOKUP(ANF619,$A$681:$F$2354,6,FALSE)</f>
        <v>120</v>
      </c>
      <c r="ANJ619" s="203" t="s">
        <v>65</v>
      </c>
      <c r="ANK619" s="10">
        <f>ANI619*1.3</f>
        <v>156</v>
      </c>
      <c r="ANL619" s="10"/>
      <c r="ANM619" s="273"/>
      <c r="ANN619" s="203" t="s">
        <v>82</v>
      </c>
      <c r="ANO619" s="276" t="s">
        <v>442</v>
      </c>
      <c r="ANQ619" s="204"/>
      <c r="ANR619" s="204">
        <f>VLOOKUP(ANO619,$A$681:$F$2354,6,FALSE)</f>
        <v>285</v>
      </c>
      <c r="ANS619" s="203" t="s">
        <v>65</v>
      </c>
      <c r="ANT619" s="10">
        <f>ANR619*1.3</f>
        <v>370.5</v>
      </c>
      <c r="ANU619" s="10"/>
      <c r="ANV619" s="273"/>
      <c r="ANW619" s="203" t="s">
        <v>82</v>
      </c>
      <c r="ANX619" s="276" t="s">
        <v>498</v>
      </c>
      <c r="ANZ619" s="204"/>
      <c r="AOA619" s="204">
        <f>VLOOKUP(ANX619,$A$681:$F$2354,6,FALSE)</f>
        <v>128</v>
      </c>
      <c r="AOB619" s="203" t="s">
        <v>65</v>
      </c>
      <c r="AOC619" s="10">
        <f>AOA619*1.3</f>
        <v>166.4</v>
      </c>
      <c r="AOD619" s="10"/>
      <c r="AOE619" s="273"/>
      <c r="AOF619" s="203" t="s">
        <v>82</v>
      </c>
      <c r="AOG619" s="276" t="s">
        <v>1733</v>
      </c>
      <c r="AOI619" s="204"/>
      <c r="AOJ619" s="204">
        <f>VLOOKUP(AOG619,$A$681:$F$2354,6,FALSE)</f>
        <v>318</v>
      </c>
      <c r="AOK619" s="203" t="s">
        <v>65</v>
      </c>
      <c r="AOL619" s="10">
        <f>AOJ619*1.3</f>
        <v>413.40000000000003</v>
      </c>
      <c r="AOM619" s="10"/>
      <c r="AON619" s="273"/>
      <c r="AOO619" s="203" t="s">
        <v>82</v>
      </c>
      <c r="AOP619" s="276" t="s">
        <v>602</v>
      </c>
      <c r="AOR619" s="204"/>
      <c r="AOS619" s="204">
        <f>VLOOKUP(AOP619,$A$681:$F$2354,6,FALSE)</f>
        <v>332</v>
      </c>
      <c r="AOT619" s="203" t="s">
        <v>65</v>
      </c>
      <c r="AOU619" s="10">
        <f>AOS619*1.3</f>
        <v>431.6</v>
      </c>
      <c r="AOV619" s="10"/>
      <c r="AOW619" s="273"/>
      <c r="AOX619" s="203" t="s">
        <v>82</v>
      </c>
      <c r="AOY619" s="276" t="s">
        <v>414</v>
      </c>
      <c r="APA619" s="204"/>
      <c r="APB619" s="204">
        <f>VLOOKUP(AOY619,$A$681:$F$2354,6,FALSE)</f>
        <v>273</v>
      </c>
      <c r="APC619" s="203" t="s">
        <v>65</v>
      </c>
      <c r="APD619" s="10">
        <f>APB619*1.3</f>
        <v>354.90000000000003</v>
      </c>
      <c r="APE619" s="10"/>
      <c r="APF619" s="273"/>
      <c r="APG619" s="203" t="s">
        <v>82</v>
      </c>
      <c r="APH619" s="276" t="s">
        <v>484</v>
      </c>
      <c r="APJ619" s="204"/>
      <c r="APK619" s="204">
        <f>VLOOKUP(APH619,$A$681:$F$2354,6,FALSE)</f>
        <v>112</v>
      </c>
      <c r="APL619" s="203" t="s">
        <v>65</v>
      </c>
      <c r="APM619" s="10">
        <f>APK619*1.3</f>
        <v>145.6</v>
      </c>
      <c r="APN619" s="10"/>
      <c r="APO619" s="273"/>
      <c r="APP619" s="203" t="s">
        <v>82</v>
      </c>
      <c r="APQ619" s="276" t="s">
        <v>519</v>
      </c>
      <c r="APS619" s="204"/>
      <c r="APT619" s="204">
        <f>VLOOKUP(APQ619,$A$681:$F$2354,6,FALSE)</f>
        <v>120</v>
      </c>
      <c r="APU619" s="203" t="s">
        <v>65</v>
      </c>
      <c r="APV619" s="10">
        <f>APT619*1.3</f>
        <v>156</v>
      </c>
      <c r="APW619" s="10"/>
      <c r="APX619" s="273"/>
      <c r="APY619" s="203" t="s">
        <v>82</v>
      </c>
      <c r="APZ619" s="276" t="s">
        <v>504</v>
      </c>
      <c r="AQB619" s="204"/>
      <c r="AQC619" s="204">
        <f>VLOOKUP(APZ619,$A$681:$F$2354,6,FALSE)</f>
        <v>134</v>
      </c>
      <c r="AQD619" s="203" t="s">
        <v>65</v>
      </c>
      <c r="AQE619" s="10">
        <f>AQC619*1.3</f>
        <v>174.20000000000002</v>
      </c>
      <c r="AQF619" s="10"/>
      <c r="AQG619" s="273"/>
    </row>
    <row r="620" spans="1:1125" s="14" customFormat="1" ht="15">
      <c r="A620" s="203" t="s">
        <v>83</v>
      </c>
      <c r="B620" s="276" t="s">
        <v>414</v>
      </c>
      <c r="D620" s="204"/>
      <c r="E620" s="204">
        <f>VLOOKUP(B620,$A$681:$F$2354,6,FALSE)</f>
        <v>273</v>
      </c>
      <c r="F620" s="203" t="s">
        <v>67</v>
      </c>
      <c r="G620" s="10">
        <f>E620*1.2</f>
        <v>327.59999999999997</v>
      </c>
      <c r="H620" s="10"/>
      <c r="I620" s="267"/>
      <c r="J620" s="203" t="s">
        <v>83</v>
      </c>
      <c r="K620" s="276" t="s">
        <v>1220</v>
      </c>
      <c r="M620" s="204"/>
      <c r="N620" s="204">
        <f>VLOOKUP(K620,$A$681:$F$2354,6,FALSE)</f>
        <v>384</v>
      </c>
      <c r="O620" s="203" t="s">
        <v>67</v>
      </c>
      <c r="P620" s="10">
        <f>N620*1.2</f>
        <v>460.79999999999995</v>
      </c>
      <c r="Q620" s="10"/>
      <c r="R620" s="267"/>
      <c r="S620" s="203" t="s">
        <v>83</v>
      </c>
      <c r="T620" s="276" t="s">
        <v>602</v>
      </c>
      <c r="V620" s="204"/>
      <c r="W620" s="204">
        <f>VLOOKUP(T620,$A$681:$F$2354,6,FALSE)</f>
        <v>332</v>
      </c>
      <c r="X620" s="203" t="s">
        <v>67</v>
      </c>
      <c r="Y620" s="10">
        <f>W620*1.2</f>
        <v>398.4</v>
      </c>
      <c r="Z620" s="10"/>
      <c r="AA620" s="267"/>
      <c r="AB620" s="203" t="s">
        <v>83</v>
      </c>
      <c r="AC620" s="276" t="s">
        <v>414</v>
      </c>
      <c r="AE620" s="204"/>
      <c r="AF620" s="204">
        <f>VLOOKUP(AC620,$A$681:$F$2354,6,FALSE)</f>
        <v>273</v>
      </c>
      <c r="AG620" s="203" t="s">
        <v>67</v>
      </c>
      <c r="AH620" s="10">
        <f>AF620*1.2</f>
        <v>327.59999999999997</v>
      </c>
      <c r="AI620" s="10"/>
      <c r="AJ620" s="267"/>
      <c r="AK620" s="203" t="s">
        <v>83</v>
      </c>
      <c r="AL620" s="276" t="s">
        <v>2054</v>
      </c>
      <c r="AN620" s="204"/>
      <c r="AO620" s="204">
        <f>VLOOKUP(AL620,$A$681:$F$2354,6,FALSE)</f>
        <v>368</v>
      </c>
      <c r="AP620" s="203" t="s">
        <v>67</v>
      </c>
      <c r="AQ620" s="10">
        <f>AO620*1.2</f>
        <v>441.59999999999997</v>
      </c>
      <c r="AR620" s="10"/>
      <c r="AS620" s="267"/>
      <c r="AT620" s="203" t="s">
        <v>83</v>
      </c>
      <c r="AU620" s="276" t="s">
        <v>1733</v>
      </c>
      <c r="AW620" s="204"/>
      <c r="AX620" s="204">
        <f>VLOOKUP(AU620,$A$681:$F$2354,6,FALSE)</f>
        <v>318</v>
      </c>
      <c r="AY620" s="203" t="s">
        <v>67</v>
      </c>
      <c r="AZ620" s="10">
        <f>AX620*1.2</f>
        <v>381.59999999999997</v>
      </c>
      <c r="BA620" s="10"/>
      <c r="BB620" s="267"/>
      <c r="BC620" s="203" t="s">
        <v>83</v>
      </c>
      <c r="BD620" s="276" t="s">
        <v>1733</v>
      </c>
      <c r="BF620" s="204"/>
      <c r="BG620" s="204">
        <f>VLOOKUP(BD620,$A$681:$F$2354,6,FALSE)</f>
        <v>318</v>
      </c>
      <c r="BH620" s="203" t="s">
        <v>67</v>
      </c>
      <c r="BI620" s="10">
        <f>BG620*1.2</f>
        <v>381.59999999999997</v>
      </c>
      <c r="BJ620" s="10"/>
      <c r="BK620" s="267"/>
      <c r="BL620" s="203" t="s">
        <v>83</v>
      </c>
      <c r="BM620" s="276" t="s">
        <v>1681</v>
      </c>
      <c r="BO620" s="204"/>
      <c r="BP620" s="204">
        <f>VLOOKUP(BM620,$A$681:$F$2354,6,FALSE)</f>
        <v>343</v>
      </c>
      <c r="BQ620" s="203" t="s">
        <v>67</v>
      </c>
      <c r="BR620" s="10">
        <f>BP620*1.2</f>
        <v>411.59999999999997</v>
      </c>
      <c r="BS620" s="10"/>
      <c r="BT620" s="267"/>
      <c r="BU620" s="203" t="s">
        <v>83</v>
      </c>
      <c r="BV620" s="276" t="s">
        <v>484</v>
      </c>
      <c r="BX620" s="204"/>
      <c r="BY620" s="204">
        <f>VLOOKUP(BV620,$A$681:$F$2354,6,FALSE)</f>
        <v>112</v>
      </c>
      <c r="BZ620" s="203" t="s">
        <v>67</v>
      </c>
      <c r="CA620" s="10">
        <f>BY620*1.2</f>
        <v>134.4</v>
      </c>
      <c r="CB620" s="10"/>
      <c r="CC620" s="267"/>
      <c r="CD620" s="203" t="s">
        <v>83</v>
      </c>
      <c r="CE620" s="276" t="s">
        <v>1266</v>
      </c>
      <c r="CG620" s="204"/>
      <c r="CH620" s="204">
        <f>VLOOKUP(CE620,$A$681:$F$2354,6,FALSE)</f>
        <v>57</v>
      </c>
      <c r="CI620" s="203" t="s">
        <v>67</v>
      </c>
      <c r="CJ620" s="10">
        <f>CH620*1.2</f>
        <v>68.399999999999991</v>
      </c>
      <c r="CK620" s="10"/>
      <c r="CL620" s="267"/>
      <c r="CM620" s="203" t="s">
        <v>83</v>
      </c>
      <c r="CN620" s="276" t="s">
        <v>420</v>
      </c>
      <c r="CP620" s="204"/>
      <c r="CQ620" s="204">
        <f>VLOOKUP(CN620,$A$681:$F$2354,6,FALSE)</f>
        <v>475</v>
      </c>
      <c r="CR620" s="203" t="s">
        <v>67</v>
      </c>
      <c r="CS620" s="10">
        <f>CQ620*1.2</f>
        <v>570</v>
      </c>
      <c r="CT620" s="10"/>
      <c r="CU620" s="267"/>
      <c r="CV620" s="203" t="s">
        <v>83</v>
      </c>
      <c r="CW620" s="276" t="s">
        <v>1733</v>
      </c>
      <c r="CY620" s="204"/>
      <c r="CZ620" s="204">
        <f>VLOOKUP(CW620,$A$681:$F$2354,6,FALSE)</f>
        <v>318</v>
      </c>
      <c r="DA620" s="203" t="s">
        <v>67</v>
      </c>
      <c r="DB620" s="10">
        <f>CZ620*1.2</f>
        <v>381.59999999999997</v>
      </c>
      <c r="DC620" s="10"/>
      <c r="DD620" s="267"/>
      <c r="DE620" s="203" t="s">
        <v>83</v>
      </c>
      <c r="DF620" s="276" t="s">
        <v>452</v>
      </c>
      <c r="DH620" s="204"/>
      <c r="DI620" s="204">
        <f>VLOOKUP(DF620,$A$681:$F$2354,6,FALSE)</f>
        <v>67</v>
      </c>
      <c r="DJ620" s="203" t="s">
        <v>67</v>
      </c>
      <c r="DK620" s="10">
        <f>DI620*1.2</f>
        <v>80.399999999999991</v>
      </c>
      <c r="DL620" s="10"/>
      <c r="DM620" s="267"/>
      <c r="DN620" s="203" t="s">
        <v>83</v>
      </c>
      <c r="DO620" s="276" t="s">
        <v>414</v>
      </c>
      <c r="DQ620" s="204"/>
      <c r="DR620" s="204">
        <f>VLOOKUP(DO620,$A$681:$F$2354,6,FALSE)</f>
        <v>273</v>
      </c>
      <c r="DS620" s="203" t="s">
        <v>67</v>
      </c>
      <c r="DT620" s="10">
        <f>DR620*1.2</f>
        <v>327.59999999999997</v>
      </c>
      <c r="DU620" s="10"/>
      <c r="DV620" s="267"/>
      <c r="DW620" s="203" t="s">
        <v>83</v>
      </c>
      <c r="DX620" s="278" t="s">
        <v>183</v>
      </c>
      <c r="DZ620" s="204"/>
      <c r="EA620" s="204" t="e">
        <f>VLOOKUP(DX620,$A$681:$F$2354,6,FALSE)</f>
        <v>#N/A</v>
      </c>
      <c r="EB620" s="203" t="s">
        <v>67</v>
      </c>
      <c r="EC620" s="10" t="e">
        <f>EA620*1.2</f>
        <v>#N/A</v>
      </c>
      <c r="ED620" s="10"/>
      <c r="EE620" s="267"/>
      <c r="EF620" s="203" t="s">
        <v>83</v>
      </c>
      <c r="EG620" s="276" t="s">
        <v>484</v>
      </c>
      <c r="EI620" s="204"/>
      <c r="EJ620" s="204">
        <f>VLOOKUP(EG620,$A$681:$F$2354,6,FALSE)</f>
        <v>112</v>
      </c>
      <c r="EK620" s="203" t="s">
        <v>67</v>
      </c>
      <c r="EL620" s="10">
        <f>EJ620*1.2</f>
        <v>134.4</v>
      </c>
      <c r="EM620" s="10"/>
      <c r="EN620" s="267"/>
      <c r="EO620" s="203" t="s">
        <v>83</v>
      </c>
      <c r="EP620" s="276" t="s">
        <v>2054</v>
      </c>
      <c r="ER620" s="204"/>
      <c r="ES620" s="204">
        <f>VLOOKUP(EP620,$A$681:$F$2354,6,FALSE)</f>
        <v>368</v>
      </c>
      <c r="ET620" s="203" t="s">
        <v>67</v>
      </c>
      <c r="EU620" s="10">
        <f>ES620*1.2</f>
        <v>441.59999999999997</v>
      </c>
      <c r="EV620" s="10"/>
      <c r="EW620" s="267"/>
      <c r="EX620" s="203" t="s">
        <v>83</v>
      </c>
      <c r="EY620" s="276" t="s">
        <v>442</v>
      </c>
      <c r="FA620" s="204"/>
      <c r="FB620" s="204">
        <f>VLOOKUP(EY620,$A$681:$F$2354,6,FALSE)</f>
        <v>285</v>
      </c>
      <c r="FC620" s="203" t="s">
        <v>67</v>
      </c>
      <c r="FD620" s="10">
        <f>FB620*1.2</f>
        <v>342</v>
      </c>
      <c r="FE620" s="10"/>
      <c r="FF620" s="267"/>
      <c r="FG620" s="203" t="s">
        <v>83</v>
      </c>
      <c r="FH620" s="421" t="s">
        <v>1220</v>
      </c>
      <c r="FJ620" s="204"/>
      <c r="FK620" s="204">
        <f>VLOOKUP(FH620,$A$681:$F$2354,6,FALSE)</f>
        <v>384</v>
      </c>
      <c r="FL620" s="203" t="s">
        <v>67</v>
      </c>
      <c r="FM620" s="10">
        <f>FK620*1.2</f>
        <v>460.79999999999995</v>
      </c>
      <c r="FN620" s="10"/>
      <c r="FO620" s="267"/>
      <c r="FP620" s="203" t="s">
        <v>83</v>
      </c>
      <c r="FQ620" s="276" t="s">
        <v>484</v>
      </c>
      <c r="FS620" s="204"/>
      <c r="FT620" s="204">
        <f>VLOOKUP(FQ620,$A$681:$F$2354,6,FALSE)</f>
        <v>112</v>
      </c>
      <c r="FU620" s="203" t="s">
        <v>67</v>
      </c>
      <c r="FV620" s="10">
        <f>FT620*1.2</f>
        <v>134.4</v>
      </c>
      <c r="FW620" s="10"/>
      <c r="FX620" s="267"/>
      <c r="FY620" s="203" t="s">
        <v>83</v>
      </c>
      <c r="FZ620" s="276" t="s">
        <v>1205</v>
      </c>
      <c r="GB620" s="204"/>
      <c r="GC620" s="204">
        <f>VLOOKUP(FZ620,$A$681:$F$2354,6,FALSE)</f>
        <v>268</v>
      </c>
      <c r="GD620" s="203" t="s">
        <v>67</v>
      </c>
      <c r="GE620" s="10">
        <f>GC620*1.2</f>
        <v>321.59999999999997</v>
      </c>
      <c r="GF620" s="10"/>
      <c r="GG620" s="267"/>
      <c r="GH620" s="203" t="s">
        <v>83</v>
      </c>
      <c r="GI620" s="276" t="s">
        <v>470</v>
      </c>
      <c r="GK620" s="204"/>
      <c r="GL620" s="204">
        <f>VLOOKUP(GI620,$A$681:$F$2354,6,FALSE)</f>
        <v>165</v>
      </c>
      <c r="GM620" s="203" t="s">
        <v>67</v>
      </c>
      <c r="GN620" s="10">
        <f>GL620*1.2</f>
        <v>198</v>
      </c>
      <c r="GO620" s="10"/>
      <c r="GP620" s="267"/>
      <c r="GQ620" s="203" t="s">
        <v>83</v>
      </c>
      <c r="GR620" s="276" t="s">
        <v>1681</v>
      </c>
      <c r="GT620" s="204"/>
      <c r="GU620" s="204">
        <f>VLOOKUP(GR620,$A$681:$F$2354,6,FALSE)</f>
        <v>343</v>
      </c>
      <c r="GV620" s="203" t="s">
        <v>67</v>
      </c>
      <c r="GW620" s="10">
        <f>GU620*1.2</f>
        <v>411.59999999999997</v>
      </c>
      <c r="GX620" s="10"/>
      <c r="GY620" s="267"/>
      <c r="GZ620" s="203" t="s">
        <v>83</v>
      </c>
      <c r="HA620" s="276" t="s">
        <v>470</v>
      </c>
      <c r="HC620" s="204"/>
      <c r="HD620" s="204">
        <f>VLOOKUP(HA620,$A$681:$F$2354,6,FALSE)</f>
        <v>165</v>
      </c>
      <c r="HE620" s="203" t="s">
        <v>67</v>
      </c>
      <c r="HF620" s="10">
        <f>HD620*1.2</f>
        <v>198</v>
      </c>
      <c r="HG620" s="10"/>
      <c r="HH620" s="267"/>
      <c r="HI620" s="203" t="s">
        <v>83</v>
      </c>
      <c r="HJ620" s="276" t="s">
        <v>1733</v>
      </c>
      <c r="HL620" s="204"/>
      <c r="HM620" s="204">
        <f>VLOOKUP(HJ620,$A$681:$F$2354,6,FALSE)</f>
        <v>318</v>
      </c>
      <c r="HN620" s="203" t="s">
        <v>67</v>
      </c>
      <c r="HO620" s="10">
        <f>HM620*1.2</f>
        <v>381.59999999999997</v>
      </c>
      <c r="HP620" s="10"/>
      <c r="HQ620" s="267"/>
      <c r="HR620" s="203" t="s">
        <v>83</v>
      </c>
      <c r="HS620" s="276" t="s">
        <v>1733</v>
      </c>
      <c r="HU620" s="204"/>
      <c r="HV620" s="204">
        <f>VLOOKUP(HS620,$A$681:$F$2354,6,FALSE)</f>
        <v>318</v>
      </c>
      <c r="HW620" s="203" t="s">
        <v>67</v>
      </c>
      <c r="HX620" s="10">
        <f>HV620*1.2</f>
        <v>381.59999999999997</v>
      </c>
      <c r="HY620" s="10"/>
      <c r="HZ620" s="267"/>
      <c r="IA620" s="203" t="s">
        <v>83</v>
      </c>
      <c r="IB620" s="285" t="s">
        <v>183</v>
      </c>
      <c r="ID620" s="204"/>
      <c r="IE620" s="204" t="e">
        <f>VLOOKUP(IB620,$A$681:$F$2354,6,FALSE)</f>
        <v>#N/A</v>
      </c>
      <c r="IF620" s="203" t="s">
        <v>67</v>
      </c>
      <c r="IG620" s="10" t="e">
        <f>IE620*1.2</f>
        <v>#N/A</v>
      </c>
      <c r="IH620" s="10"/>
      <c r="II620" s="267"/>
      <c r="IJ620" s="203" t="s">
        <v>83</v>
      </c>
      <c r="IK620" s="276" t="s">
        <v>1266</v>
      </c>
      <c r="IM620" s="204"/>
      <c r="IN620" s="204">
        <f>VLOOKUP(IK620,$A$681:$F$2354,6,FALSE)</f>
        <v>57</v>
      </c>
      <c r="IO620" s="203" t="s">
        <v>67</v>
      </c>
      <c r="IP620" s="10">
        <f>IN620*1.2</f>
        <v>68.399999999999991</v>
      </c>
      <c r="IQ620" s="10"/>
      <c r="IR620" s="267"/>
      <c r="IS620" s="203" t="s">
        <v>83</v>
      </c>
      <c r="IT620" s="276" t="s">
        <v>519</v>
      </c>
      <c r="IV620" s="204"/>
      <c r="IW620" s="204">
        <f>VLOOKUP(IT620,$A$681:$F$2354,6,FALSE)</f>
        <v>120</v>
      </c>
      <c r="IX620" s="203" t="s">
        <v>67</v>
      </c>
      <c r="IY620" s="10">
        <f>IW620*1.2</f>
        <v>144</v>
      </c>
      <c r="IZ620" s="10"/>
      <c r="JA620" s="267"/>
      <c r="JB620" s="203" t="s">
        <v>83</v>
      </c>
      <c r="JC620" s="276" t="s">
        <v>1205</v>
      </c>
      <c r="JE620" s="204"/>
      <c r="JF620" s="204">
        <f>VLOOKUP(JC620,$A$681:$F$2354,6,FALSE)</f>
        <v>268</v>
      </c>
      <c r="JG620" s="203" t="s">
        <v>67</v>
      </c>
      <c r="JH620" s="10">
        <f>JF620*1.2</f>
        <v>321.59999999999997</v>
      </c>
      <c r="JI620" s="10"/>
      <c r="JJ620" s="267"/>
      <c r="JK620" s="203" t="s">
        <v>83</v>
      </c>
      <c r="JL620" s="276" t="s">
        <v>414</v>
      </c>
      <c r="JN620" s="204"/>
      <c r="JO620" s="204">
        <f>VLOOKUP(JL620,$A$681:$F$2354,6,FALSE)</f>
        <v>273</v>
      </c>
      <c r="JP620" s="203" t="s">
        <v>67</v>
      </c>
      <c r="JQ620" s="10">
        <f>JO620*1.2</f>
        <v>327.59999999999997</v>
      </c>
      <c r="JR620" s="10"/>
      <c r="JS620" s="267"/>
      <c r="JT620" s="203" t="s">
        <v>83</v>
      </c>
      <c r="JU620" s="276" t="s">
        <v>1733</v>
      </c>
      <c r="JW620" s="204"/>
      <c r="JX620" s="204">
        <f>VLOOKUP(JU620,$A$681:$F$2354,6,FALSE)</f>
        <v>318</v>
      </c>
      <c r="JY620" s="203" t="s">
        <v>67</v>
      </c>
      <c r="JZ620" s="10">
        <f>JX620*1.2</f>
        <v>381.59999999999997</v>
      </c>
      <c r="KA620" s="10"/>
      <c r="KB620" s="267"/>
      <c r="KC620" s="203" t="s">
        <v>83</v>
      </c>
      <c r="KD620" s="276" t="s">
        <v>470</v>
      </c>
      <c r="KF620" s="204"/>
      <c r="KG620" s="204">
        <f>VLOOKUP(KD620,$A$681:$F$2354,6,FALSE)</f>
        <v>165</v>
      </c>
      <c r="KH620" s="203" t="s">
        <v>67</v>
      </c>
      <c r="KI620" s="10">
        <f>KG620*1.2</f>
        <v>198</v>
      </c>
      <c r="KJ620" s="10"/>
      <c r="KK620" s="267"/>
      <c r="KL620" s="203" t="s">
        <v>83</v>
      </c>
      <c r="KM620" s="276" t="s">
        <v>442</v>
      </c>
      <c r="KO620" s="204"/>
      <c r="KP620" s="204">
        <f>VLOOKUP(KM620,$A$681:$F$2354,6,FALSE)</f>
        <v>285</v>
      </c>
      <c r="KQ620" s="203" t="s">
        <v>67</v>
      </c>
      <c r="KR620" s="10">
        <f>KP620*1.2</f>
        <v>342</v>
      </c>
      <c r="KS620" s="10"/>
      <c r="KT620" s="267"/>
      <c r="KU620" s="203" t="s">
        <v>83</v>
      </c>
      <c r="KV620" s="276" t="s">
        <v>1733</v>
      </c>
      <c r="KX620" s="204"/>
      <c r="KY620" s="204">
        <f>VLOOKUP(KV620,$A$681:$F$2354,6,FALSE)</f>
        <v>318</v>
      </c>
      <c r="KZ620" s="203" t="s">
        <v>67</v>
      </c>
      <c r="LA620" s="10">
        <f>KY620*1.2</f>
        <v>381.59999999999997</v>
      </c>
      <c r="LB620" s="10"/>
      <c r="LC620" s="267"/>
      <c r="LD620" s="203" t="s">
        <v>83</v>
      </c>
      <c r="LE620" s="276" t="s">
        <v>484</v>
      </c>
      <c r="LG620" s="204"/>
      <c r="LH620" s="204">
        <f>VLOOKUP(LE620,$A$681:$F$2354,6,FALSE)</f>
        <v>112</v>
      </c>
      <c r="LI620" s="203" t="s">
        <v>67</v>
      </c>
      <c r="LJ620" s="10">
        <f>LH620*1.2</f>
        <v>134.4</v>
      </c>
      <c r="LK620" s="10"/>
      <c r="LL620" s="267"/>
      <c r="LM620" s="203" t="s">
        <v>83</v>
      </c>
      <c r="LN620" s="276" t="s">
        <v>484</v>
      </c>
      <c r="LP620" s="204"/>
      <c r="LQ620" s="204">
        <f>VLOOKUP(LN620,$A$681:$F$2354,6,FALSE)</f>
        <v>112</v>
      </c>
      <c r="LR620" s="203" t="s">
        <v>67</v>
      </c>
      <c r="LS620" s="10">
        <f>LQ620*1.2</f>
        <v>134.4</v>
      </c>
      <c r="LT620" s="10"/>
      <c r="LU620" s="267"/>
      <c r="LV620" s="203" t="s">
        <v>83</v>
      </c>
      <c r="LW620" s="276" t="s">
        <v>472</v>
      </c>
      <c r="LY620" s="204"/>
      <c r="LZ620" s="204">
        <f>VLOOKUP(LW620,$A$681:$F$2354,6,FALSE)</f>
        <v>77</v>
      </c>
      <c r="MA620" s="203" t="s">
        <v>67</v>
      </c>
      <c r="MB620" s="10">
        <f>LZ620*1.2</f>
        <v>92.399999999999991</v>
      </c>
      <c r="MC620" s="10"/>
      <c r="MD620" s="267"/>
      <c r="ME620" s="203" t="s">
        <v>83</v>
      </c>
      <c r="MF620" s="276" t="s">
        <v>414</v>
      </c>
      <c r="MH620" s="204"/>
      <c r="MI620" s="204">
        <f>VLOOKUP(MF620,$A$681:$F$2354,6,FALSE)</f>
        <v>273</v>
      </c>
      <c r="MJ620" s="203" t="s">
        <v>67</v>
      </c>
      <c r="MK620" s="10">
        <f>MI620*1.2</f>
        <v>327.59999999999997</v>
      </c>
      <c r="ML620" s="10"/>
      <c r="MM620" s="267"/>
      <c r="MN620" s="203" t="s">
        <v>83</v>
      </c>
      <c r="MO620" s="276" t="s">
        <v>442</v>
      </c>
      <c r="MQ620" s="204"/>
      <c r="MR620" s="204">
        <f>VLOOKUP(MO620,$A$681:$F$2354,6,FALSE)</f>
        <v>285</v>
      </c>
      <c r="MS620" s="203" t="s">
        <v>67</v>
      </c>
      <c r="MT620" s="10">
        <f>MR620*1.2</f>
        <v>342</v>
      </c>
      <c r="MU620" s="10"/>
      <c r="MV620" s="267"/>
      <c r="MW620" s="203" t="s">
        <v>83</v>
      </c>
      <c r="MX620" s="276" t="s">
        <v>598</v>
      </c>
      <c r="MZ620" s="204"/>
      <c r="NA620" s="204">
        <f>VLOOKUP(MX620,$A$681:$F$2354,6,FALSE)</f>
        <v>92</v>
      </c>
      <c r="NB620" s="203" t="s">
        <v>67</v>
      </c>
      <c r="NC620" s="10">
        <f>NA620*1.2</f>
        <v>110.39999999999999</v>
      </c>
      <c r="ND620" s="10"/>
      <c r="NE620" s="267"/>
      <c r="NF620" s="203" t="s">
        <v>83</v>
      </c>
      <c r="NG620" s="276" t="s">
        <v>598</v>
      </c>
      <c r="NI620" s="204"/>
      <c r="NJ620" s="204">
        <f>VLOOKUP(NG620,$A$681:$F$2354,6,FALSE)</f>
        <v>92</v>
      </c>
      <c r="NK620" s="203" t="s">
        <v>67</v>
      </c>
      <c r="NL620" s="10">
        <f>NJ620*1.2</f>
        <v>110.39999999999999</v>
      </c>
      <c r="NM620" s="10"/>
      <c r="NN620" s="267"/>
      <c r="NO620" s="203" t="s">
        <v>83</v>
      </c>
      <c r="NP620" s="424" t="s">
        <v>414</v>
      </c>
      <c r="NR620" s="204"/>
      <c r="NS620" s="204">
        <f>VLOOKUP(NP620,$A$681:$F$2354,6,FALSE)</f>
        <v>273</v>
      </c>
      <c r="NT620" s="203" t="s">
        <v>67</v>
      </c>
      <c r="NU620" s="10">
        <f>NS620*1.2</f>
        <v>327.59999999999997</v>
      </c>
      <c r="NV620" s="10"/>
      <c r="NW620" s="267"/>
      <c r="NX620" s="203" t="s">
        <v>83</v>
      </c>
      <c r="NY620" s="276" t="s">
        <v>442</v>
      </c>
      <c r="OA620" s="204"/>
      <c r="OB620" s="204">
        <f>VLOOKUP(NY620,$A$681:$F$2354,6,FALSE)</f>
        <v>285</v>
      </c>
      <c r="OC620" s="203" t="s">
        <v>67</v>
      </c>
      <c r="OD620" s="10">
        <f>OB620*1.2</f>
        <v>342</v>
      </c>
      <c r="OE620" s="10"/>
      <c r="OF620" s="267"/>
      <c r="OG620" s="203" t="s">
        <v>83</v>
      </c>
      <c r="OH620" s="276" t="s">
        <v>414</v>
      </c>
      <c r="OJ620" s="204"/>
      <c r="OK620" s="204">
        <f>VLOOKUP(OH620,$A$681:$F$2354,6,FALSE)</f>
        <v>273</v>
      </c>
      <c r="OL620" s="203" t="s">
        <v>67</v>
      </c>
      <c r="OM620" s="10">
        <f>OK620*1.2</f>
        <v>327.59999999999997</v>
      </c>
      <c r="ON620" s="10"/>
      <c r="OO620" s="267"/>
      <c r="OP620" s="203" t="s">
        <v>83</v>
      </c>
      <c r="OQ620" s="424" t="s">
        <v>439</v>
      </c>
      <c r="OS620" s="204"/>
      <c r="OT620" s="204">
        <f>VLOOKUP(OQ620,$A$681:$F$2354,6,FALSE)</f>
        <v>24</v>
      </c>
      <c r="OU620" s="203" t="s">
        <v>67</v>
      </c>
      <c r="OV620" s="10">
        <f>OT620*1.2</f>
        <v>28.799999999999997</v>
      </c>
      <c r="OW620" s="10"/>
      <c r="OX620" s="267"/>
      <c r="OY620" s="203" t="s">
        <v>83</v>
      </c>
      <c r="OZ620" s="428" t="s">
        <v>1266</v>
      </c>
      <c r="PB620" s="204"/>
      <c r="PC620" s="204">
        <f>VLOOKUP(OZ620,$A$681:$F$2354,6,FALSE)</f>
        <v>57</v>
      </c>
      <c r="PD620" s="203" t="s">
        <v>67</v>
      </c>
      <c r="PE620" s="10">
        <f>PC620*1.2</f>
        <v>68.399999999999991</v>
      </c>
      <c r="PF620" s="10"/>
      <c r="PG620" s="267"/>
      <c r="PH620" s="203" t="s">
        <v>83</v>
      </c>
      <c r="PI620" s="276" t="s">
        <v>2054</v>
      </c>
      <c r="PK620" s="204"/>
      <c r="PL620" s="204">
        <f>VLOOKUP(PI620,$A$681:$F$2354,6,FALSE)</f>
        <v>368</v>
      </c>
      <c r="PM620" s="203" t="s">
        <v>67</v>
      </c>
      <c r="PN620" s="10">
        <f>PL620*1.2</f>
        <v>441.59999999999997</v>
      </c>
      <c r="PO620" s="10"/>
      <c r="PP620" s="267"/>
      <c r="PQ620" s="203" t="s">
        <v>83</v>
      </c>
      <c r="PR620" s="276" t="s">
        <v>183</v>
      </c>
      <c r="PT620" s="204"/>
      <c r="PU620" s="204" t="e">
        <f>VLOOKUP(PR620,$A$681:$F$2354,6,FALSE)</f>
        <v>#N/A</v>
      </c>
      <c r="PV620" s="203" t="s">
        <v>67</v>
      </c>
      <c r="PW620" s="10" t="e">
        <f>PU620*1.2</f>
        <v>#N/A</v>
      </c>
      <c r="PX620" s="10"/>
      <c r="PY620" s="267"/>
      <c r="PZ620" s="203" t="s">
        <v>83</v>
      </c>
      <c r="QA620" s="276" t="s">
        <v>452</v>
      </c>
      <c r="QC620" s="204"/>
      <c r="QD620" s="204">
        <f>VLOOKUP(QA620,$A$681:$F$2354,6,FALSE)</f>
        <v>67</v>
      </c>
      <c r="QE620" s="203" t="s">
        <v>67</v>
      </c>
      <c r="QF620" s="10">
        <f>QD620*1.2</f>
        <v>80.399999999999991</v>
      </c>
      <c r="QG620" s="10"/>
      <c r="QH620" s="267"/>
      <c r="QI620" s="203" t="s">
        <v>83</v>
      </c>
      <c r="QJ620" s="276" t="s">
        <v>470</v>
      </c>
      <c r="QL620" s="204"/>
      <c r="QM620" s="204">
        <f>VLOOKUP(QJ620,$A$681:$F$2354,6,FALSE)</f>
        <v>165</v>
      </c>
      <c r="QN620" s="203" t="s">
        <v>67</v>
      </c>
      <c r="QO620" s="10">
        <f>QM620*1.2</f>
        <v>198</v>
      </c>
      <c r="QP620" s="10"/>
      <c r="QQ620" s="267"/>
      <c r="QR620" s="203" t="s">
        <v>83</v>
      </c>
      <c r="QS620" s="276" t="s">
        <v>452</v>
      </c>
      <c r="QU620" s="204"/>
      <c r="QV620" s="204">
        <f>VLOOKUP(QS620,$A$681:$F$2354,6,FALSE)</f>
        <v>67</v>
      </c>
      <c r="QW620" s="203" t="s">
        <v>67</v>
      </c>
      <c r="QX620" s="10">
        <f>QV620*1.2</f>
        <v>80.399999999999991</v>
      </c>
      <c r="QY620" s="10"/>
      <c r="QZ620" s="267"/>
      <c r="RA620" s="203" t="s">
        <v>83</v>
      </c>
      <c r="RB620" s="276" t="s">
        <v>472</v>
      </c>
      <c r="RD620" s="204"/>
      <c r="RE620" s="204">
        <f>VLOOKUP(RB620,$A$681:$F$2354,6,FALSE)</f>
        <v>77</v>
      </c>
      <c r="RF620" s="203" t="s">
        <v>67</v>
      </c>
      <c r="RG620" s="10">
        <f>RE620*1.2</f>
        <v>92.399999999999991</v>
      </c>
      <c r="RH620" s="10"/>
      <c r="RI620" s="267"/>
      <c r="RJ620" s="203" t="s">
        <v>83</v>
      </c>
      <c r="RK620" s="278" t="s">
        <v>183</v>
      </c>
      <c r="RM620" s="204"/>
      <c r="RN620" s="204" t="e">
        <f>VLOOKUP(RK620,$A$681:$F$2354,6,FALSE)</f>
        <v>#N/A</v>
      </c>
      <c r="RO620" s="203" t="s">
        <v>67</v>
      </c>
      <c r="RP620" s="10" t="e">
        <f>RN620*1.2</f>
        <v>#N/A</v>
      </c>
      <c r="RQ620" s="10"/>
      <c r="RR620" s="267"/>
      <c r="RS620" s="203" t="s">
        <v>83</v>
      </c>
      <c r="RT620" s="276" t="s">
        <v>470</v>
      </c>
      <c r="RV620" s="204"/>
      <c r="RW620" s="204">
        <f>VLOOKUP(RT620,$A$681:$F$2354,6,FALSE)</f>
        <v>165</v>
      </c>
      <c r="RX620" s="203" t="s">
        <v>67</v>
      </c>
      <c r="RY620" s="10">
        <f>RW620*1.2</f>
        <v>198</v>
      </c>
      <c r="RZ620" s="10"/>
      <c r="SA620" s="273"/>
      <c r="SB620" s="203" t="s">
        <v>83</v>
      </c>
      <c r="SC620" s="276" t="s">
        <v>452</v>
      </c>
      <c r="SE620" s="204"/>
      <c r="SF620" s="204">
        <f>VLOOKUP(SC620,$A$681:$F$2354,6,FALSE)</f>
        <v>67</v>
      </c>
      <c r="SG620" s="203" t="s">
        <v>67</v>
      </c>
      <c r="SH620" s="10">
        <f>SF620*1.2</f>
        <v>80.399999999999991</v>
      </c>
      <c r="SI620" s="10"/>
      <c r="SJ620" s="273"/>
      <c r="SK620" s="203" t="s">
        <v>83</v>
      </c>
      <c r="SL620" s="276" t="s">
        <v>1681</v>
      </c>
      <c r="SN620" s="204"/>
      <c r="SO620" s="204">
        <f>VLOOKUP(SL620,$A$681:$F$2354,6,FALSE)</f>
        <v>343</v>
      </c>
      <c r="SP620" s="203" t="s">
        <v>67</v>
      </c>
      <c r="SQ620" s="10">
        <f>SO620*1.2</f>
        <v>411.59999999999997</v>
      </c>
      <c r="SR620" s="10"/>
      <c r="SS620" s="273"/>
      <c r="ST620" s="203" t="s">
        <v>83</v>
      </c>
      <c r="SU620" s="276" t="s">
        <v>1216</v>
      </c>
      <c r="SW620" s="204"/>
      <c r="SX620" s="204">
        <f>VLOOKUP(SU620,$A$681:$F$2354,6,FALSE)</f>
        <v>135</v>
      </c>
      <c r="SY620" s="203" t="s">
        <v>67</v>
      </c>
      <c r="SZ620" s="10">
        <f>SX620*1.2</f>
        <v>162</v>
      </c>
      <c r="TA620" s="10"/>
      <c r="TB620" s="273"/>
      <c r="TC620" s="203" t="s">
        <v>83</v>
      </c>
      <c r="TD620" s="428" t="s">
        <v>414</v>
      </c>
      <c r="TF620" s="204"/>
      <c r="TG620" s="204">
        <f>VLOOKUP(TD620,$A$681:$F$2354,6,FALSE)</f>
        <v>273</v>
      </c>
      <c r="TH620" s="203" t="s">
        <v>67</v>
      </c>
      <c r="TI620" s="10">
        <f>TG620*1.2</f>
        <v>327.59999999999997</v>
      </c>
      <c r="TK620" s="273"/>
      <c r="TL620" s="203" t="s">
        <v>83</v>
      </c>
      <c r="TM620" s="276" t="s">
        <v>484</v>
      </c>
      <c r="TO620" s="204"/>
      <c r="TP620" s="204">
        <f>VLOOKUP(TM620,$A$681:$F$2354,6,FALSE)</f>
        <v>112</v>
      </c>
      <c r="TQ620" s="203" t="s">
        <v>67</v>
      </c>
      <c r="TR620" s="10">
        <f>TP620*1.2</f>
        <v>134.4</v>
      </c>
      <c r="TS620" s="10"/>
      <c r="TT620" s="273"/>
      <c r="TU620" s="203" t="s">
        <v>83</v>
      </c>
      <c r="TV620" s="276" t="s">
        <v>418</v>
      </c>
      <c r="TX620" s="204"/>
      <c r="TY620" s="204">
        <f>VLOOKUP(TV620,$A$681:$F$2354,6,FALSE)</f>
        <v>54</v>
      </c>
      <c r="TZ620" s="203" t="s">
        <v>67</v>
      </c>
      <c r="UA620" s="10">
        <f>TY620*1.2</f>
        <v>64.8</v>
      </c>
      <c r="UB620" s="10"/>
      <c r="UC620" s="273"/>
      <c r="UD620" s="203" t="s">
        <v>83</v>
      </c>
      <c r="UE620" s="285" t="s">
        <v>183</v>
      </c>
      <c r="UG620" s="204"/>
      <c r="UH620" s="204" t="e">
        <f>VLOOKUP(UE620,$A$681:$F$2354,6,FALSE)</f>
        <v>#N/A</v>
      </c>
      <c r="UI620" s="203" t="s">
        <v>67</v>
      </c>
      <c r="UJ620" s="10" t="e">
        <f>UH620*1.2</f>
        <v>#N/A</v>
      </c>
      <c r="UK620" s="10"/>
      <c r="UL620" s="273"/>
      <c r="UM620" s="203" t="s">
        <v>83</v>
      </c>
      <c r="UN620" s="276" t="s">
        <v>598</v>
      </c>
      <c r="UP620" s="204"/>
      <c r="UQ620" s="204">
        <f>VLOOKUP(UN620,$A$681:$F$2354,6,FALSE)</f>
        <v>92</v>
      </c>
      <c r="UR620" s="203" t="s">
        <v>67</v>
      </c>
      <c r="US620" s="10">
        <f>UQ620*1.2</f>
        <v>110.39999999999999</v>
      </c>
      <c r="UT620" s="10"/>
      <c r="UU620" s="273"/>
      <c r="UV620" s="203" t="s">
        <v>83</v>
      </c>
      <c r="UW620" s="276" t="s">
        <v>504</v>
      </c>
      <c r="UY620" s="204"/>
      <c r="UZ620" s="204">
        <f>VLOOKUP(UW620,$A$681:$F$2354,6,FALSE)</f>
        <v>134</v>
      </c>
      <c r="VA620" s="203" t="s">
        <v>67</v>
      </c>
      <c r="VB620" s="10">
        <f>UZ620*1.2</f>
        <v>160.79999999999998</v>
      </c>
      <c r="VC620" s="10"/>
      <c r="VD620" s="273"/>
      <c r="VE620" s="203" t="s">
        <v>83</v>
      </c>
      <c r="VF620" s="276" t="s">
        <v>484</v>
      </c>
      <c r="VH620" s="204"/>
      <c r="VI620" s="204">
        <f>VLOOKUP(VF620,$A$681:$F$2354,6,FALSE)</f>
        <v>112</v>
      </c>
      <c r="VJ620" s="203" t="s">
        <v>67</v>
      </c>
      <c r="VK620" s="10">
        <f>VI620*1.2</f>
        <v>134.4</v>
      </c>
      <c r="VL620" s="10"/>
      <c r="VM620" s="273"/>
      <c r="VN620" s="203" t="s">
        <v>83</v>
      </c>
      <c r="VO620" s="276" t="s">
        <v>602</v>
      </c>
      <c r="VQ620" s="204"/>
      <c r="VR620" s="204">
        <f>VLOOKUP(VO620,$A$681:$F$2354,6,FALSE)</f>
        <v>332</v>
      </c>
      <c r="VS620" s="203" t="s">
        <v>67</v>
      </c>
      <c r="VT620" s="10">
        <f>VR620*1.2</f>
        <v>398.4</v>
      </c>
      <c r="VU620" s="10"/>
      <c r="VV620" s="273"/>
      <c r="VW620" s="203" t="s">
        <v>83</v>
      </c>
      <c r="VX620" s="278" t="s">
        <v>183</v>
      </c>
      <c r="VZ620" s="204"/>
      <c r="WA620" s="204" t="e">
        <f>VLOOKUP(VX620,$A$681:$F$2354,6,FALSE)</f>
        <v>#N/A</v>
      </c>
      <c r="WB620" s="203" t="s">
        <v>67</v>
      </c>
      <c r="WC620" s="10" t="e">
        <f>WA620*1.2</f>
        <v>#N/A</v>
      </c>
      <c r="WE620" s="273"/>
      <c r="WF620" s="203" t="s">
        <v>83</v>
      </c>
      <c r="WG620" s="276" t="s">
        <v>1220</v>
      </c>
      <c r="WI620" s="204"/>
      <c r="WJ620" s="204">
        <f>VLOOKUP(WG620,$A$681:$F$2354,6,FALSE)</f>
        <v>384</v>
      </c>
      <c r="WK620" s="203" t="s">
        <v>67</v>
      </c>
      <c r="WL620" s="10">
        <f>WJ620*1.2</f>
        <v>460.79999999999995</v>
      </c>
      <c r="WN620" s="273"/>
      <c r="WO620" s="203" t="s">
        <v>83</v>
      </c>
      <c r="WP620" s="278" t="s">
        <v>183</v>
      </c>
      <c r="WQ620" s="204"/>
      <c r="WR620" s="204"/>
      <c r="WS620" s="204" t="e">
        <f>VLOOKUP(WP620,$A$681:$F$2354,6,FALSE)</f>
        <v>#N/A</v>
      </c>
      <c r="WT620" s="203" t="s">
        <v>67</v>
      </c>
      <c r="WU620" s="10" t="e">
        <f>WS620*1.2</f>
        <v>#N/A</v>
      </c>
      <c r="WV620" s="10"/>
      <c r="WW620" s="273"/>
      <c r="WX620" s="203" t="s">
        <v>83</v>
      </c>
      <c r="WY620" s="278" t="s">
        <v>183</v>
      </c>
      <c r="XA620" s="204"/>
      <c r="XB620" s="204" t="e">
        <f>VLOOKUP(WY620,$A$681:$F$2354,6,FALSE)</f>
        <v>#N/A</v>
      </c>
      <c r="XC620" s="203" t="s">
        <v>67</v>
      </c>
      <c r="XD620" s="10" t="e">
        <f>XB620*1.2</f>
        <v>#N/A</v>
      </c>
      <c r="XF620" s="273"/>
      <c r="XG620" s="203" t="s">
        <v>83</v>
      </c>
      <c r="XH620" s="276" t="s">
        <v>1266</v>
      </c>
      <c r="XJ620" s="204"/>
      <c r="XK620" s="204">
        <f>VLOOKUP(XH620,$A$681:$F$2354,6,FALSE)</f>
        <v>57</v>
      </c>
      <c r="XL620" s="203" t="s">
        <v>67</v>
      </c>
      <c r="XM620" s="10">
        <f>XK620*1.2</f>
        <v>68.399999999999991</v>
      </c>
      <c r="XO620" s="273"/>
      <c r="XP620" s="203" t="s">
        <v>83</v>
      </c>
      <c r="XQ620" s="276" t="s">
        <v>519</v>
      </c>
      <c r="XS620" s="204"/>
      <c r="XT620" s="204">
        <f>VLOOKUP(XQ620,$A$681:$F$2354,6,FALSE)</f>
        <v>120</v>
      </c>
      <c r="XU620" s="203" t="s">
        <v>67</v>
      </c>
      <c r="XV620" s="10">
        <f>XT620*1.2</f>
        <v>144</v>
      </c>
      <c r="XW620" s="10"/>
      <c r="XX620" s="273"/>
      <c r="XY620" s="203" t="s">
        <v>83</v>
      </c>
      <c r="XZ620" s="276" t="s">
        <v>1681</v>
      </c>
      <c r="YB620" s="204"/>
      <c r="YC620" s="204">
        <f>VLOOKUP(XZ620,$A$681:$F$2354,6,FALSE)</f>
        <v>343</v>
      </c>
      <c r="YD620" s="203" t="s">
        <v>67</v>
      </c>
      <c r="YE620" s="10">
        <f>YC620*1.2</f>
        <v>411.59999999999997</v>
      </c>
      <c r="YG620" s="273"/>
      <c r="YH620" s="203" t="s">
        <v>83</v>
      </c>
      <c r="YI620" s="278" t="s">
        <v>183</v>
      </c>
      <c r="YK620" s="204"/>
      <c r="YL620" s="204" t="e">
        <f>VLOOKUP(YI620,$A$681:$F$2354,6,FALSE)</f>
        <v>#N/A</v>
      </c>
      <c r="YM620" s="203" t="s">
        <v>67</v>
      </c>
      <c r="YN620" s="10" t="e">
        <f>YL620*1.2</f>
        <v>#N/A</v>
      </c>
      <c r="YO620" s="10"/>
      <c r="YP620" s="273"/>
      <c r="YQ620" s="203" t="s">
        <v>83</v>
      </c>
      <c r="YR620" s="278" t="s">
        <v>183</v>
      </c>
      <c r="YT620" s="204"/>
      <c r="YU620" s="204" t="e">
        <f>VLOOKUP(YR620,$A$681:$F$2354,6,FALSE)</f>
        <v>#N/A</v>
      </c>
      <c r="YV620" s="203" t="s">
        <v>67</v>
      </c>
      <c r="YW620" s="10" t="e">
        <f>YU620*1.2</f>
        <v>#N/A</v>
      </c>
      <c r="YY620" s="273"/>
      <c r="YZ620" s="203" t="s">
        <v>83</v>
      </c>
      <c r="ZA620" s="428" t="s">
        <v>1681</v>
      </c>
      <c r="ZC620" s="204"/>
      <c r="ZD620" s="204">
        <f>VLOOKUP(ZA620,$A$681:$F$2354,6,FALSE)</f>
        <v>343</v>
      </c>
      <c r="ZE620" s="203" t="s">
        <v>67</v>
      </c>
      <c r="ZF620" s="10">
        <f>ZD620*1.2</f>
        <v>411.59999999999997</v>
      </c>
      <c r="ZH620" s="273"/>
      <c r="ZI620" s="203" t="s">
        <v>83</v>
      </c>
      <c r="ZJ620" s="276" t="s">
        <v>519</v>
      </c>
      <c r="ZL620" s="204"/>
      <c r="ZM620" s="204">
        <f>VLOOKUP(ZJ620,$A$681:$F$2354,6,FALSE)</f>
        <v>120</v>
      </c>
      <c r="ZN620" s="203" t="s">
        <v>67</v>
      </c>
      <c r="ZO620" s="10">
        <f>ZM620*1.2</f>
        <v>144</v>
      </c>
      <c r="ZQ620" s="273"/>
      <c r="ZR620" s="203" t="s">
        <v>83</v>
      </c>
      <c r="ZS620" s="276" t="s">
        <v>1733</v>
      </c>
      <c r="ZU620" s="204"/>
      <c r="ZV620" s="204">
        <f>VLOOKUP(ZS620,$A$681:$F$2354,6,FALSE)</f>
        <v>318</v>
      </c>
      <c r="ZW620" s="203" t="s">
        <v>67</v>
      </c>
      <c r="ZX620" s="10">
        <f>ZV620*1.2</f>
        <v>381.59999999999997</v>
      </c>
      <c r="ZY620" s="10"/>
      <c r="ZZ620" s="273"/>
      <c r="AAA620" s="203" t="s">
        <v>83</v>
      </c>
      <c r="AAB620" s="276" t="s">
        <v>519</v>
      </c>
      <c r="AAD620" s="204"/>
      <c r="AAE620" s="204">
        <f>VLOOKUP(AAB620,$A$681:$F$2354,6,FALSE)</f>
        <v>120</v>
      </c>
      <c r="AAF620" s="203" t="s">
        <v>67</v>
      </c>
      <c r="AAG620" s="10">
        <f>AAE620*1.2</f>
        <v>144</v>
      </c>
      <c r="AAH620" s="10"/>
      <c r="AAI620" s="273"/>
      <c r="AAJ620" s="203" t="s">
        <v>83</v>
      </c>
      <c r="AAK620" s="276" t="s">
        <v>545</v>
      </c>
      <c r="AAM620" s="204"/>
      <c r="AAN620" s="204">
        <f>VLOOKUP(AAK620,$A$681:$F$2354,6,FALSE)</f>
        <v>61</v>
      </c>
      <c r="AAO620" s="203" t="s">
        <v>67</v>
      </c>
      <c r="AAP620" s="10">
        <f>AAN620*1.2</f>
        <v>73.2</v>
      </c>
      <c r="AAQ620" s="10"/>
      <c r="AAR620" s="273"/>
      <c r="AAS620" s="203" t="s">
        <v>83</v>
      </c>
      <c r="AAT620" s="276" t="s">
        <v>418</v>
      </c>
      <c r="AAV620" s="204"/>
      <c r="AAW620" s="204">
        <f>VLOOKUP(AAT620,$A$681:$F$2354,6,FALSE)</f>
        <v>54</v>
      </c>
      <c r="AAX620" s="203" t="s">
        <v>67</v>
      </c>
      <c r="AAY620" s="10">
        <f>AAW620*1.2</f>
        <v>64.8</v>
      </c>
      <c r="AAZ620" s="10"/>
      <c r="ABA620" s="273"/>
      <c r="ABB620" s="203" t="s">
        <v>83</v>
      </c>
      <c r="ABC620" s="278" t="s">
        <v>183</v>
      </c>
      <c r="ABE620" s="204"/>
      <c r="ABF620" s="204" t="e">
        <f>VLOOKUP(ABC620,$A$681:$F$2354,6,FALSE)</f>
        <v>#N/A</v>
      </c>
      <c r="ABG620" s="203" t="s">
        <v>67</v>
      </c>
      <c r="ABH620" s="10" t="e">
        <f>ABF620*1.2</f>
        <v>#N/A</v>
      </c>
      <c r="ABI620" s="10"/>
      <c r="ABJ620" s="273"/>
      <c r="ABK620" s="203" t="s">
        <v>83</v>
      </c>
      <c r="ABL620" s="276" t="s">
        <v>545</v>
      </c>
      <c r="ABN620" s="204"/>
      <c r="ABO620" s="204">
        <f>VLOOKUP(ABL620,$A$681:$F$2354,6,FALSE)</f>
        <v>61</v>
      </c>
      <c r="ABP620" s="203" t="s">
        <v>67</v>
      </c>
      <c r="ABQ620" s="10">
        <f>ABO620*1.2</f>
        <v>73.2</v>
      </c>
      <c r="ABR620" s="10"/>
      <c r="ABS620" s="273"/>
      <c r="ABT620" s="203" t="s">
        <v>83</v>
      </c>
      <c r="ABU620" s="276" t="s">
        <v>484</v>
      </c>
      <c r="ABW620" s="204"/>
      <c r="ABX620" s="204">
        <f>VLOOKUP(ABU620,$A$681:$F$2354,6,FALSE)</f>
        <v>112</v>
      </c>
      <c r="ABY620" s="203" t="s">
        <v>67</v>
      </c>
      <c r="ABZ620" s="10">
        <f>ABX620*1.2</f>
        <v>134.4</v>
      </c>
      <c r="ACA620" s="10"/>
      <c r="ACB620" s="273"/>
      <c r="ACC620" s="203" t="s">
        <v>83</v>
      </c>
      <c r="ACD620" s="278" t="s">
        <v>183</v>
      </c>
      <c r="ACF620" s="204"/>
      <c r="ACG620" s="204" t="e">
        <f>VLOOKUP(ACD620,$A$681:$F$2354,6,FALSE)</f>
        <v>#N/A</v>
      </c>
      <c r="ACH620" s="203" t="s">
        <v>67</v>
      </c>
      <c r="ACI620" s="10" t="e">
        <f>ACG620*1.2</f>
        <v>#N/A</v>
      </c>
      <c r="ACJ620" s="10"/>
      <c r="ACK620" s="273"/>
      <c r="ACL620" s="203" t="s">
        <v>83</v>
      </c>
      <c r="ACM620" s="278" t="s">
        <v>183</v>
      </c>
      <c r="ACO620" s="204"/>
      <c r="ACP620" s="204" t="e">
        <f>VLOOKUP(ACM620,$A$681:$F$2354,6,FALSE)</f>
        <v>#N/A</v>
      </c>
      <c r="ACQ620" s="203" t="s">
        <v>67</v>
      </c>
      <c r="ACR620" s="10" t="e">
        <f>ACP620*1.2</f>
        <v>#N/A</v>
      </c>
      <c r="ACS620" s="10"/>
      <c r="ACT620" s="273"/>
      <c r="ACU620" s="203" t="s">
        <v>83</v>
      </c>
      <c r="ACV620" s="278" t="s">
        <v>183</v>
      </c>
      <c r="ACX620" s="204"/>
      <c r="ACY620" s="204" t="e">
        <f>VLOOKUP(ACV620,$A$681:$F$2354,6,FALSE)</f>
        <v>#N/A</v>
      </c>
      <c r="ACZ620" s="203" t="s">
        <v>67</v>
      </c>
      <c r="ADA620" s="10" t="e">
        <f>ACY620*1.2</f>
        <v>#N/A</v>
      </c>
      <c r="ADB620" s="10"/>
      <c r="ADC620" s="273"/>
      <c r="ADD620" s="203" t="s">
        <v>83</v>
      </c>
      <c r="ADE620" s="278" t="s">
        <v>183</v>
      </c>
      <c r="ADG620" s="204"/>
      <c r="ADH620" s="204" t="e">
        <f>VLOOKUP(ADE620,$A$681:$F$2354,6,FALSE)</f>
        <v>#N/A</v>
      </c>
      <c r="ADI620" s="203" t="s">
        <v>67</v>
      </c>
      <c r="ADJ620" s="10" t="e">
        <f>ADH620*1.2</f>
        <v>#N/A</v>
      </c>
      <c r="ADL620" s="273"/>
      <c r="ADM620" s="203" t="s">
        <v>83</v>
      </c>
      <c r="ADN620" s="278" t="s">
        <v>183</v>
      </c>
      <c r="ADP620" s="204"/>
      <c r="ADQ620" s="204" t="e">
        <f>VLOOKUP(ADN620,$A$681:$F$2354,6,FALSE)</f>
        <v>#N/A</v>
      </c>
      <c r="ADR620" s="203" t="s">
        <v>67</v>
      </c>
      <c r="ADS620" s="10" t="e">
        <f>ADQ620*1.2</f>
        <v>#N/A</v>
      </c>
      <c r="ADT620" s="10"/>
      <c r="ADU620" s="273"/>
      <c r="ADV620" s="203" t="s">
        <v>83</v>
      </c>
      <c r="ADW620" s="278" t="s">
        <v>183</v>
      </c>
      <c r="ADY620" s="204"/>
      <c r="ADZ620" s="204" t="e">
        <f>VLOOKUP(ADW620,$A$681:$F$2354,6,FALSE)</f>
        <v>#N/A</v>
      </c>
      <c r="AEA620" s="203" t="s">
        <v>67</v>
      </c>
      <c r="AEB620" s="10" t="e">
        <f>ADZ620*1.2</f>
        <v>#N/A</v>
      </c>
      <c r="AED620" s="273"/>
      <c r="AEE620" s="203" t="s">
        <v>83</v>
      </c>
      <c r="AEF620" s="278" t="s">
        <v>183</v>
      </c>
      <c r="AEH620" s="204"/>
      <c r="AEI620" s="204" t="e">
        <f>VLOOKUP(AEF620,$A$681:$F$2354,6,FALSE)</f>
        <v>#N/A</v>
      </c>
      <c r="AEJ620" s="203" t="s">
        <v>67</v>
      </c>
      <c r="AEK620" s="10" t="e">
        <f>AEI620*1.2</f>
        <v>#N/A</v>
      </c>
      <c r="AEM620" s="273"/>
      <c r="AEN620" s="203" t="s">
        <v>83</v>
      </c>
      <c r="AEO620" s="278" t="s">
        <v>183</v>
      </c>
      <c r="AEQ620" s="204"/>
      <c r="AER620" s="204" t="e">
        <f>VLOOKUP(AEO620,$A$681:$F$2354,6,FALSE)</f>
        <v>#N/A</v>
      </c>
      <c r="AES620" s="203" t="s">
        <v>67</v>
      </c>
      <c r="AET620" s="10" t="e">
        <f>AER620*1.2</f>
        <v>#N/A</v>
      </c>
      <c r="AEV620" s="273"/>
      <c r="AEW620" s="203" t="s">
        <v>83</v>
      </c>
      <c r="AEX620" s="278" t="s">
        <v>183</v>
      </c>
      <c r="AEZ620" s="204"/>
      <c r="AFA620" s="204" t="e">
        <f>VLOOKUP(AEX620,$A$681:$F$2354,6,FALSE)</f>
        <v>#N/A</v>
      </c>
      <c r="AFB620" s="203" t="s">
        <v>67</v>
      </c>
      <c r="AFC620" s="10" t="e">
        <f>AFA620*1.2</f>
        <v>#N/A</v>
      </c>
      <c r="AFD620" s="10"/>
      <c r="AFE620" s="273"/>
      <c r="AFF620" s="203" t="s">
        <v>83</v>
      </c>
      <c r="AFG620" s="278" t="s">
        <v>183</v>
      </c>
      <c r="AFI620" s="204"/>
      <c r="AFJ620" s="204" t="e">
        <f>VLOOKUP(AFG620,$A$681:$F$2354,6,FALSE)</f>
        <v>#N/A</v>
      </c>
      <c r="AFK620" s="203" t="s">
        <v>67</v>
      </c>
      <c r="AFL620" s="10" t="e">
        <f>AFJ620*1.2</f>
        <v>#N/A</v>
      </c>
      <c r="AFM620" s="10"/>
      <c r="AFN620" s="273"/>
      <c r="AFO620" s="203" t="s">
        <v>83</v>
      </c>
      <c r="AFP620" s="278" t="s">
        <v>183</v>
      </c>
      <c r="AFR620" s="204"/>
      <c r="AFS620" s="204" t="e">
        <f>VLOOKUP(AFP620,$A$681:$F$2354,6,FALSE)</f>
        <v>#N/A</v>
      </c>
      <c r="AFT620" s="203" t="s">
        <v>67</v>
      </c>
      <c r="AFU620" s="10" t="e">
        <f>AFS620*1.2</f>
        <v>#N/A</v>
      </c>
      <c r="AFV620" s="10"/>
      <c r="AFW620" s="273"/>
      <c r="AFX620" s="203" t="s">
        <v>83</v>
      </c>
      <c r="AFY620" s="278" t="s">
        <v>183</v>
      </c>
      <c r="AGA620" s="204"/>
      <c r="AGB620" s="204" t="e">
        <f>VLOOKUP(AFY620,$A$681:$F$2354,6,FALSE)</f>
        <v>#N/A</v>
      </c>
      <c r="AGC620" s="203" t="s">
        <v>67</v>
      </c>
      <c r="AGD620" s="10" t="e">
        <f>AGB620*1.2</f>
        <v>#N/A</v>
      </c>
      <c r="AGE620" s="10"/>
      <c r="AGF620" s="273"/>
      <c r="AGG620" s="203" t="s">
        <v>83</v>
      </c>
      <c r="AGH620" s="278" t="s">
        <v>183</v>
      </c>
      <c r="AGJ620" s="204"/>
      <c r="AGK620" s="204" t="e">
        <f>VLOOKUP(AGH620,$A$681:$F$2354,6,FALSE)</f>
        <v>#N/A</v>
      </c>
      <c r="AGL620" s="203" t="s">
        <v>67</v>
      </c>
      <c r="AGM620" s="10" t="e">
        <f>AGK620*1.2</f>
        <v>#N/A</v>
      </c>
      <c r="AGN620" s="10"/>
      <c r="AGO620" s="273"/>
      <c r="AGP620" s="203" t="s">
        <v>83</v>
      </c>
      <c r="AGQ620" s="278" t="s">
        <v>183</v>
      </c>
      <c r="AGS620" s="204"/>
      <c r="AGT620" s="204" t="e">
        <f>VLOOKUP(AGQ620,$A$681:$F$2354,6,FALSE)</f>
        <v>#N/A</v>
      </c>
      <c r="AGU620" s="203" t="s">
        <v>67</v>
      </c>
      <c r="AGV620" s="10" t="e">
        <f>AGT620*1.2</f>
        <v>#N/A</v>
      </c>
      <c r="AGW620" s="10"/>
      <c r="AGX620" s="273"/>
      <c r="AGY620" s="203" t="s">
        <v>83</v>
      </c>
      <c r="AGZ620" s="276" t="s">
        <v>519</v>
      </c>
      <c r="AHB620" s="204"/>
      <c r="AHC620" s="204">
        <f>VLOOKUP(AGZ620,$A$681:$F$2354,6,FALSE)</f>
        <v>120</v>
      </c>
      <c r="AHD620" s="203" t="s">
        <v>67</v>
      </c>
      <c r="AHE620" s="10">
        <f>AHC620*1.2</f>
        <v>144</v>
      </c>
      <c r="AHF620" s="10"/>
      <c r="AHG620" s="273"/>
      <c r="AHH620" s="203" t="s">
        <v>83</v>
      </c>
      <c r="AHI620" s="276" t="s">
        <v>484</v>
      </c>
      <c r="AHK620" s="204"/>
      <c r="AHL620" s="204">
        <f>VLOOKUP(AHI620,$A$681:$F$2354,6,FALSE)</f>
        <v>112</v>
      </c>
      <c r="AHM620" s="203" t="s">
        <v>67</v>
      </c>
      <c r="AHN620" s="10">
        <f>AHL620*1.2</f>
        <v>134.4</v>
      </c>
      <c r="AHO620" s="10"/>
      <c r="AHP620" s="273"/>
      <c r="AHQ620" s="203" t="s">
        <v>83</v>
      </c>
      <c r="AHR620" s="276" t="s">
        <v>2054</v>
      </c>
      <c r="AHT620" s="204"/>
      <c r="AHU620" s="204">
        <f>VLOOKUP(AHR620,$A$681:$F$2354,6,FALSE)</f>
        <v>368</v>
      </c>
      <c r="AHV620" s="203" t="s">
        <v>67</v>
      </c>
      <c r="AHW620" s="10">
        <f>AHU620*1.2</f>
        <v>441.59999999999997</v>
      </c>
      <c r="AHX620" s="10"/>
      <c r="AHY620" s="273"/>
      <c r="AHZ620" s="203" t="s">
        <v>83</v>
      </c>
      <c r="AIA620" s="276" t="s">
        <v>1205</v>
      </c>
      <c r="AIC620" s="204"/>
      <c r="AID620" s="204">
        <f>VLOOKUP(AIA620,$A$681:$F$2354,6,FALSE)</f>
        <v>268</v>
      </c>
      <c r="AIE620" s="203" t="s">
        <v>67</v>
      </c>
      <c r="AIF620" s="10">
        <f>AID620*1.2</f>
        <v>321.59999999999997</v>
      </c>
      <c r="AIG620" s="10"/>
      <c r="AIH620" s="273"/>
      <c r="AII620" s="203" t="s">
        <v>83</v>
      </c>
      <c r="AIJ620" s="276" t="s">
        <v>452</v>
      </c>
      <c r="AIL620" s="204"/>
      <c r="AIM620" s="204">
        <f>VLOOKUP(AIJ620,$A$681:$F$2354,6,FALSE)</f>
        <v>67</v>
      </c>
      <c r="AIN620" s="203" t="s">
        <v>67</v>
      </c>
      <c r="AIO620" s="10">
        <f>AIM620*1.2</f>
        <v>80.399999999999991</v>
      </c>
      <c r="AIP620" s="10"/>
      <c r="AIQ620" s="273"/>
      <c r="AIR620" s="203" t="s">
        <v>83</v>
      </c>
      <c r="AIS620" s="276" t="s">
        <v>484</v>
      </c>
      <c r="AIU620" s="204"/>
      <c r="AIV620" s="204">
        <f>VLOOKUP(AIS620,$A$681:$F$2354,6,FALSE)</f>
        <v>112</v>
      </c>
      <c r="AIW620" s="203" t="s">
        <v>67</v>
      </c>
      <c r="AIX620" s="10">
        <f>AIV620*1.2</f>
        <v>134.4</v>
      </c>
      <c r="AIY620" s="10"/>
      <c r="AIZ620" s="273"/>
      <c r="AJA620" s="203" t="s">
        <v>83</v>
      </c>
      <c r="AJB620" s="276" t="s">
        <v>464</v>
      </c>
      <c r="AJD620" s="204"/>
      <c r="AJE620" s="204">
        <f>VLOOKUP(AJB620,$A$681:$F$2354,6,FALSE)</f>
        <v>91</v>
      </c>
      <c r="AJF620" s="203" t="s">
        <v>67</v>
      </c>
      <c r="AJG620" s="10">
        <f>AJE620*1.2</f>
        <v>109.2</v>
      </c>
      <c r="AJH620" s="10"/>
      <c r="AJI620" s="273"/>
      <c r="AJJ620" s="203" t="s">
        <v>83</v>
      </c>
      <c r="AJK620" s="276" t="s">
        <v>602</v>
      </c>
      <c r="AJM620" s="204"/>
      <c r="AJN620" s="204">
        <f>VLOOKUP(AJK620,$A$681:$F$2354,6,FALSE)</f>
        <v>332</v>
      </c>
      <c r="AJO620" s="203" t="s">
        <v>67</v>
      </c>
      <c r="AJP620" s="10">
        <f>AJN620*1.2</f>
        <v>398.4</v>
      </c>
      <c r="AJQ620" s="10"/>
      <c r="AJR620" s="273"/>
      <c r="AJS620" s="203" t="s">
        <v>83</v>
      </c>
      <c r="AJT620" s="431" t="s">
        <v>519</v>
      </c>
      <c r="AJV620" s="204"/>
      <c r="AJW620" s="204">
        <f>VLOOKUP(AJT620,$A$681:$F$2354,6,FALSE)</f>
        <v>120</v>
      </c>
      <c r="AJX620" s="203" t="s">
        <v>67</v>
      </c>
      <c r="AJY620" s="10">
        <f>AJW620*1.2</f>
        <v>144</v>
      </c>
      <c r="AJZ620" s="10"/>
      <c r="AKA620" s="273"/>
      <c r="AKB620" s="203" t="s">
        <v>83</v>
      </c>
      <c r="AKC620" s="276" t="s">
        <v>1266</v>
      </c>
      <c r="AKE620" s="204"/>
      <c r="AKF620" s="204">
        <f>VLOOKUP(AKC620,$A$681:$F$2354,6,FALSE)</f>
        <v>57</v>
      </c>
      <c r="AKG620" s="203" t="s">
        <v>67</v>
      </c>
      <c r="AKH620" s="10">
        <f>AKF620*1.2</f>
        <v>68.399999999999991</v>
      </c>
      <c r="AKI620" s="10"/>
      <c r="AKJ620" s="273"/>
      <c r="AKK620" s="203" t="s">
        <v>83</v>
      </c>
      <c r="AKL620" s="276" t="s">
        <v>452</v>
      </c>
      <c r="AKN620" s="204"/>
      <c r="AKO620" s="204">
        <f>VLOOKUP(AKL620,$A$681:$F$2354,6,FALSE)</f>
        <v>67</v>
      </c>
      <c r="AKP620" s="203" t="s">
        <v>67</v>
      </c>
      <c r="AKQ620" s="10">
        <f>AKO620*1.2</f>
        <v>80.399999999999991</v>
      </c>
      <c r="AKR620" s="10"/>
      <c r="AKS620" s="273"/>
      <c r="AKT620" s="203" t="s">
        <v>83</v>
      </c>
      <c r="AKU620" s="276" t="s">
        <v>439</v>
      </c>
      <c r="AKW620" s="204"/>
      <c r="AKX620" s="204">
        <f>VLOOKUP(AKU620,$A$681:$F$2354,6,FALSE)</f>
        <v>24</v>
      </c>
      <c r="AKY620" s="203" t="s">
        <v>67</v>
      </c>
      <c r="AKZ620" s="10">
        <f>AKX620*1.2</f>
        <v>28.799999999999997</v>
      </c>
      <c r="ALA620" s="10"/>
      <c r="ALB620" s="273"/>
      <c r="ALC620" s="203" t="s">
        <v>83</v>
      </c>
      <c r="ALD620" s="276" t="s">
        <v>420</v>
      </c>
      <c r="ALF620" s="204"/>
      <c r="ALG620" s="204">
        <f>VLOOKUP(ALD620,$A$681:$F$2354,6,FALSE)</f>
        <v>475</v>
      </c>
      <c r="ALH620" s="203" t="s">
        <v>67</v>
      </c>
      <c r="ALI620" s="10">
        <f>ALG620*1.2</f>
        <v>570</v>
      </c>
      <c r="ALJ620" s="10"/>
      <c r="ALK620" s="273"/>
      <c r="ALL620" s="203" t="s">
        <v>83</v>
      </c>
      <c r="ALM620" s="276" t="s">
        <v>418</v>
      </c>
      <c r="ALO620" s="204"/>
      <c r="ALP620" s="204">
        <f>VLOOKUP(ALM620,$A$681:$F$2354,6,FALSE)</f>
        <v>54</v>
      </c>
      <c r="ALQ620" s="203" t="s">
        <v>67</v>
      </c>
      <c r="ALR620" s="10">
        <f>ALP620*1.2</f>
        <v>64.8</v>
      </c>
      <c r="ALS620" s="10"/>
      <c r="ALT620" s="273"/>
      <c r="ALU620" s="203" t="s">
        <v>83</v>
      </c>
      <c r="ALV620" s="276" t="s">
        <v>418</v>
      </c>
      <c r="ALX620" s="204"/>
      <c r="ALY620" s="204">
        <f>VLOOKUP(ALV620,$A$681:$F$2354,6,FALSE)</f>
        <v>54</v>
      </c>
      <c r="ALZ620" s="203" t="s">
        <v>67</v>
      </c>
      <c r="AMA620" s="10">
        <f>ALY620*1.2</f>
        <v>64.8</v>
      </c>
      <c r="AMB620" s="10"/>
      <c r="AMC620" s="273"/>
      <c r="AMD620" s="203" t="s">
        <v>83</v>
      </c>
      <c r="AME620" s="276" t="s">
        <v>602</v>
      </c>
      <c r="AMG620" s="204"/>
      <c r="AMH620" s="204">
        <f>VLOOKUP(AME620,$A$681:$F$2354,6,FALSE)</f>
        <v>332</v>
      </c>
      <c r="AMI620" s="203" t="s">
        <v>67</v>
      </c>
      <c r="AMJ620" s="10">
        <f>AMH620*1.2</f>
        <v>398.4</v>
      </c>
      <c r="AMK620" s="10"/>
      <c r="AML620" s="273"/>
      <c r="AMM620" s="203" t="s">
        <v>83</v>
      </c>
      <c r="AMN620" s="276" t="s">
        <v>602</v>
      </c>
      <c r="AMP620" s="204"/>
      <c r="AMQ620" s="204">
        <f>VLOOKUP(AMN620,$A$681:$F$2354,6,FALSE)</f>
        <v>332</v>
      </c>
      <c r="AMR620" s="203" t="s">
        <v>67</v>
      </c>
      <c r="AMS620" s="10">
        <f>AMQ620*1.2</f>
        <v>398.4</v>
      </c>
      <c r="AMT620" s="10"/>
      <c r="AMU620" s="273"/>
      <c r="AMV620" s="203" t="s">
        <v>83</v>
      </c>
      <c r="AMW620" s="276" t="s">
        <v>1681</v>
      </c>
      <c r="AMY620" s="204"/>
      <c r="AMZ620" s="204">
        <f>VLOOKUP(AMW620,$A$681:$F$2354,6,FALSE)</f>
        <v>343</v>
      </c>
      <c r="ANA620" s="203" t="s">
        <v>67</v>
      </c>
      <c r="ANB620" s="10">
        <f>AMZ620*1.2</f>
        <v>411.59999999999997</v>
      </c>
      <c r="ANC620" s="10"/>
      <c r="AND620" s="273"/>
      <c r="ANE620" s="203" t="s">
        <v>83</v>
      </c>
      <c r="ANF620" s="276" t="s">
        <v>470</v>
      </c>
      <c r="ANH620" s="204"/>
      <c r="ANI620" s="204">
        <f>VLOOKUP(ANF620,$A$681:$F$2354,6,FALSE)</f>
        <v>165</v>
      </c>
      <c r="ANJ620" s="203" t="s">
        <v>67</v>
      </c>
      <c r="ANK620" s="10">
        <f>ANI620*1.2</f>
        <v>198</v>
      </c>
      <c r="ANL620" s="10"/>
      <c r="ANM620" s="273"/>
      <c r="ANN620" s="203" t="s">
        <v>83</v>
      </c>
      <c r="ANO620" s="276" t="s">
        <v>577</v>
      </c>
      <c r="ANQ620" s="204"/>
      <c r="ANR620" s="204">
        <f>VLOOKUP(ANO620,$A$681:$F$2354,6,FALSE)</f>
        <v>27</v>
      </c>
      <c r="ANS620" s="203" t="s">
        <v>67</v>
      </c>
      <c r="ANT620" s="10">
        <f>ANR620*1.2</f>
        <v>32.4</v>
      </c>
      <c r="ANU620" s="10"/>
      <c r="ANV620" s="273"/>
      <c r="ANW620" s="203" t="s">
        <v>83</v>
      </c>
      <c r="ANX620" s="276" t="s">
        <v>414</v>
      </c>
      <c r="ANZ620" s="204"/>
      <c r="AOA620" s="204">
        <f>VLOOKUP(ANX620,$A$681:$F$2354,6,FALSE)</f>
        <v>273</v>
      </c>
      <c r="AOB620" s="203" t="s">
        <v>67</v>
      </c>
      <c r="AOC620" s="10">
        <f>AOA620*1.2</f>
        <v>327.59999999999997</v>
      </c>
      <c r="AOD620" s="10"/>
      <c r="AOE620" s="273"/>
      <c r="AOF620" s="203" t="s">
        <v>83</v>
      </c>
      <c r="AOG620" s="276" t="s">
        <v>598</v>
      </c>
      <c r="AOI620" s="204"/>
      <c r="AOJ620" s="204">
        <f>VLOOKUP(AOG620,$A$681:$F$2354,6,FALSE)</f>
        <v>92</v>
      </c>
      <c r="AOK620" s="203" t="s">
        <v>67</v>
      </c>
      <c r="AOL620" s="10">
        <f>AOJ620*1.2</f>
        <v>110.39999999999999</v>
      </c>
      <c r="AOM620" s="10"/>
      <c r="AON620" s="273"/>
      <c r="AOO620" s="203" t="s">
        <v>83</v>
      </c>
      <c r="AOP620" s="276" t="s">
        <v>577</v>
      </c>
      <c r="AOR620" s="204"/>
      <c r="AOS620" s="204">
        <f>VLOOKUP(AOP620,$A$681:$F$2354,6,FALSE)</f>
        <v>27</v>
      </c>
      <c r="AOT620" s="203" t="s">
        <v>67</v>
      </c>
      <c r="AOU620" s="10">
        <f>AOS620*1.2</f>
        <v>32.4</v>
      </c>
      <c r="AOV620" s="10"/>
      <c r="AOW620" s="273"/>
      <c r="AOX620" s="203" t="s">
        <v>83</v>
      </c>
      <c r="AOY620" s="276" t="s">
        <v>1266</v>
      </c>
      <c r="APA620" s="204"/>
      <c r="APB620" s="204">
        <f>VLOOKUP(AOY620,$A$681:$F$2354,6,FALSE)</f>
        <v>57</v>
      </c>
      <c r="APC620" s="203" t="s">
        <v>67</v>
      </c>
      <c r="APD620" s="10">
        <f>APB620*1.2</f>
        <v>68.399999999999991</v>
      </c>
      <c r="APE620" s="10"/>
      <c r="APF620" s="273"/>
      <c r="APG620" s="203" t="s">
        <v>83</v>
      </c>
      <c r="APH620" s="276" t="s">
        <v>602</v>
      </c>
      <c r="APJ620" s="204"/>
      <c r="APK620" s="204">
        <f>VLOOKUP(APH620,$A$681:$F$2354,6,FALSE)</f>
        <v>332</v>
      </c>
      <c r="APL620" s="203" t="s">
        <v>67</v>
      </c>
      <c r="APM620" s="10">
        <f>APK620*1.2</f>
        <v>398.4</v>
      </c>
      <c r="APN620" s="10"/>
      <c r="APO620" s="273"/>
      <c r="APP620" s="203" t="s">
        <v>83</v>
      </c>
      <c r="APQ620" s="276" t="s">
        <v>602</v>
      </c>
      <c r="APS620" s="204"/>
      <c r="APT620" s="204">
        <f>VLOOKUP(APQ620,$A$681:$F$2354,6,FALSE)</f>
        <v>332</v>
      </c>
      <c r="APU620" s="203" t="s">
        <v>67</v>
      </c>
      <c r="APV620" s="10">
        <f>APT620*1.2</f>
        <v>398.4</v>
      </c>
      <c r="APW620" s="10"/>
      <c r="APX620" s="273"/>
      <c r="APY620" s="203" t="s">
        <v>83</v>
      </c>
      <c r="APZ620" s="276" t="s">
        <v>602</v>
      </c>
      <c r="AQB620" s="204"/>
      <c r="AQC620" s="204">
        <f>VLOOKUP(APZ620,$A$681:$F$2354,6,FALSE)</f>
        <v>332</v>
      </c>
      <c r="AQD620" s="203" t="s">
        <v>67</v>
      </c>
      <c r="AQE620" s="10">
        <f>AQC620*1.2</f>
        <v>398.4</v>
      </c>
      <c r="AQF620" s="10"/>
      <c r="AQG620" s="273"/>
    </row>
    <row r="621" spans="1:1125" s="14" customFormat="1" ht="15">
      <c r="A621" s="203" t="s">
        <v>84</v>
      </c>
      <c r="B621" s="276" t="s">
        <v>484</v>
      </c>
      <c r="D621" s="204"/>
      <c r="E621" s="204">
        <f>VLOOKUP(B621,$A$681:$F$2354,6,FALSE)</f>
        <v>112</v>
      </c>
      <c r="F621" s="203" t="s">
        <v>69</v>
      </c>
      <c r="G621" s="10">
        <f>E621*1.1</f>
        <v>123.20000000000002</v>
      </c>
      <c r="H621" s="10"/>
      <c r="I621" s="267"/>
      <c r="J621" s="203" t="s">
        <v>84</v>
      </c>
      <c r="K621" s="276" t="s">
        <v>452</v>
      </c>
      <c r="M621" s="204"/>
      <c r="N621" s="204">
        <f>VLOOKUP(K621,$A$681:$F$2354,6,FALSE)</f>
        <v>67</v>
      </c>
      <c r="O621" s="203" t="s">
        <v>69</v>
      </c>
      <c r="P621" s="10">
        <f>N621*1.1</f>
        <v>73.7</v>
      </c>
      <c r="Q621" s="10"/>
      <c r="R621" s="267"/>
      <c r="S621" s="203" t="s">
        <v>84</v>
      </c>
      <c r="T621" s="276" t="s">
        <v>598</v>
      </c>
      <c r="V621" s="204"/>
      <c r="W621" s="204">
        <f>VLOOKUP(T621,$A$681:$F$2354,6,FALSE)</f>
        <v>92</v>
      </c>
      <c r="X621" s="203" t="s">
        <v>69</v>
      </c>
      <c r="Y621" s="10">
        <f>W621*1.1</f>
        <v>101.2</v>
      </c>
      <c r="Z621" s="10"/>
      <c r="AA621" s="267"/>
      <c r="AB621" s="203" t="s">
        <v>84</v>
      </c>
      <c r="AC621" s="276" t="s">
        <v>1220</v>
      </c>
      <c r="AE621" s="204"/>
      <c r="AF621" s="204">
        <f>VLOOKUP(AC621,$A$681:$F$2354,6,FALSE)</f>
        <v>384</v>
      </c>
      <c r="AG621" s="203" t="s">
        <v>69</v>
      </c>
      <c r="AH621" s="10">
        <f>AF621*1.1</f>
        <v>422.40000000000003</v>
      </c>
      <c r="AI621" s="10"/>
      <c r="AJ621" s="267"/>
      <c r="AK621" s="203" t="s">
        <v>84</v>
      </c>
      <c r="AL621" s="276" t="s">
        <v>484</v>
      </c>
      <c r="AN621" s="204"/>
      <c r="AO621" s="204">
        <f>VLOOKUP(AL621,$A$681:$F$2354,6,FALSE)</f>
        <v>112</v>
      </c>
      <c r="AP621" s="203" t="s">
        <v>69</v>
      </c>
      <c r="AQ621" s="10">
        <f>AO621*1.1</f>
        <v>123.20000000000002</v>
      </c>
      <c r="AR621" s="10"/>
      <c r="AS621" s="267"/>
      <c r="AT621" s="203" t="s">
        <v>84</v>
      </c>
      <c r="AU621" s="276" t="s">
        <v>1681</v>
      </c>
      <c r="AW621" s="204"/>
      <c r="AX621" s="204">
        <f>VLOOKUP(AU621,$A$681:$F$2354,6,FALSE)</f>
        <v>343</v>
      </c>
      <c r="AY621" s="203" t="s">
        <v>69</v>
      </c>
      <c r="AZ621" s="10">
        <f>AX621*1.1</f>
        <v>377.3</v>
      </c>
      <c r="BA621" s="10"/>
      <c r="BB621" s="267"/>
      <c r="BC621" s="203" t="s">
        <v>84</v>
      </c>
      <c r="BD621" s="276" t="s">
        <v>2054</v>
      </c>
      <c r="BF621" s="204"/>
      <c r="BG621" s="204">
        <f>VLOOKUP(BD621,$A$681:$F$2354,6,FALSE)</f>
        <v>368</v>
      </c>
      <c r="BH621" s="203" t="s">
        <v>69</v>
      </c>
      <c r="BI621" s="10">
        <f>BG621*1.1</f>
        <v>404.8</v>
      </c>
      <c r="BJ621" s="10"/>
      <c r="BK621" s="267"/>
      <c r="BL621" s="203" t="s">
        <v>84</v>
      </c>
      <c r="BM621" s="276" t="s">
        <v>2054</v>
      </c>
      <c r="BO621" s="204"/>
      <c r="BP621" s="204">
        <f>VLOOKUP(BM621,$A$681:$F$2354,6,FALSE)</f>
        <v>368</v>
      </c>
      <c r="BQ621" s="203" t="s">
        <v>69</v>
      </c>
      <c r="BR621" s="10">
        <f>BP621*1.1</f>
        <v>404.8</v>
      </c>
      <c r="BS621" s="10"/>
      <c r="BT621" s="267"/>
      <c r="BU621" s="203" t="s">
        <v>84</v>
      </c>
      <c r="BV621" s="276" t="s">
        <v>452</v>
      </c>
      <c r="BX621" s="204"/>
      <c r="BY621" s="204">
        <f>VLOOKUP(BV621,$A$681:$F$2354,6,FALSE)</f>
        <v>67</v>
      </c>
      <c r="BZ621" s="203" t="s">
        <v>69</v>
      </c>
      <c r="CA621" s="10">
        <f>BY621*1.1</f>
        <v>73.7</v>
      </c>
      <c r="CB621" s="10"/>
      <c r="CC621" s="267"/>
      <c r="CD621" s="203" t="s">
        <v>84</v>
      </c>
      <c r="CE621" s="276" t="s">
        <v>2054</v>
      </c>
      <c r="CG621" s="204"/>
      <c r="CH621" s="204">
        <f>VLOOKUP(CE621,$A$681:$F$2354,6,FALSE)</f>
        <v>368</v>
      </c>
      <c r="CI621" s="203" t="s">
        <v>69</v>
      </c>
      <c r="CJ621" s="10">
        <f>CH621*1.1</f>
        <v>404.8</v>
      </c>
      <c r="CK621" s="10"/>
      <c r="CL621" s="267"/>
      <c r="CM621" s="203" t="s">
        <v>84</v>
      </c>
      <c r="CN621" s="276" t="s">
        <v>470</v>
      </c>
      <c r="CP621" s="204"/>
      <c r="CQ621" s="204">
        <f>VLOOKUP(CN621,$A$681:$F$2354,6,FALSE)</f>
        <v>165</v>
      </c>
      <c r="CR621" s="203" t="s">
        <v>69</v>
      </c>
      <c r="CS621" s="10">
        <f>CQ621*1.1</f>
        <v>181.50000000000003</v>
      </c>
      <c r="CT621" s="10"/>
      <c r="CU621" s="267"/>
      <c r="CV621" s="203" t="s">
        <v>84</v>
      </c>
      <c r="CW621" s="276" t="s">
        <v>1681</v>
      </c>
      <c r="CY621" s="204"/>
      <c r="CZ621" s="204">
        <f>VLOOKUP(CW621,$A$681:$F$2354,6,FALSE)</f>
        <v>343</v>
      </c>
      <c r="DA621" s="203" t="s">
        <v>69</v>
      </c>
      <c r="DB621" s="10">
        <f>CZ621*1.1</f>
        <v>377.3</v>
      </c>
      <c r="DC621" s="10"/>
      <c r="DD621" s="267"/>
      <c r="DE621" s="203" t="s">
        <v>84</v>
      </c>
      <c r="DF621" s="276" t="s">
        <v>1733</v>
      </c>
      <c r="DH621" s="204"/>
      <c r="DI621" s="204">
        <f>VLOOKUP(DF621,$A$681:$F$2354,6,FALSE)</f>
        <v>318</v>
      </c>
      <c r="DJ621" s="203" t="s">
        <v>69</v>
      </c>
      <c r="DK621" s="10">
        <f>DI621*1.1</f>
        <v>349.8</v>
      </c>
      <c r="DL621" s="10"/>
      <c r="DM621" s="267"/>
      <c r="DN621" s="203" t="s">
        <v>84</v>
      </c>
      <c r="DO621" s="276" t="s">
        <v>602</v>
      </c>
      <c r="DQ621" s="204"/>
      <c r="DR621" s="204">
        <f>VLOOKUP(DO621,$A$681:$F$2354,6,FALSE)</f>
        <v>332</v>
      </c>
      <c r="DS621" s="203" t="s">
        <v>69</v>
      </c>
      <c r="DT621" s="10">
        <f>DR621*1.1</f>
        <v>365.20000000000005</v>
      </c>
      <c r="DU621" s="10"/>
      <c r="DV621" s="267"/>
      <c r="DW621" s="203" t="s">
        <v>84</v>
      </c>
      <c r="DX621" s="278" t="s">
        <v>183</v>
      </c>
      <c r="DZ621" s="204"/>
      <c r="EA621" s="204" t="e">
        <f>VLOOKUP(DX621,$A$681:$F$2354,6,FALSE)</f>
        <v>#N/A</v>
      </c>
      <c r="EB621" s="203" t="s">
        <v>69</v>
      </c>
      <c r="EC621" s="10" t="e">
        <f>EA621*1.1</f>
        <v>#N/A</v>
      </c>
      <c r="ED621" s="10"/>
      <c r="EE621" s="267"/>
      <c r="EF621" s="203" t="s">
        <v>84</v>
      </c>
      <c r="EG621" s="276" t="s">
        <v>439</v>
      </c>
      <c r="EI621" s="204"/>
      <c r="EJ621" s="204">
        <f>VLOOKUP(EG621,$A$681:$F$2354,6,FALSE)</f>
        <v>24</v>
      </c>
      <c r="EK621" s="203" t="s">
        <v>69</v>
      </c>
      <c r="EL621" s="10">
        <f>EJ621*1.1</f>
        <v>26.400000000000002</v>
      </c>
      <c r="EM621" s="10"/>
      <c r="EN621" s="267"/>
      <c r="EO621" s="203" t="s">
        <v>84</v>
      </c>
      <c r="EP621" s="276" t="s">
        <v>1205</v>
      </c>
      <c r="ER621" s="204"/>
      <c r="ES621" s="204">
        <f>VLOOKUP(EP621,$A$681:$F$2354,6,FALSE)</f>
        <v>268</v>
      </c>
      <c r="ET621" s="203" t="s">
        <v>69</v>
      </c>
      <c r="EU621" s="10">
        <f>ES621*1.1</f>
        <v>294.8</v>
      </c>
      <c r="EV621" s="10"/>
      <c r="EW621" s="267"/>
      <c r="EX621" s="203" t="s">
        <v>84</v>
      </c>
      <c r="EY621" s="276" t="s">
        <v>472</v>
      </c>
      <c r="FA621" s="204"/>
      <c r="FB621" s="204">
        <f>VLOOKUP(EY621,$A$681:$F$2354,6,FALSE)</f>
        <v>77</v>
      </c>
      <c r="FC621" s="203" t="s">
        <v>69</v>
      </c>
      <c r="FD621" s="10">
        <f>FB621*1.1</f>
        <v>84.7</v>
      </c>
      <c r="FE621" s="10"/>
      <c r="FF621" s="267"/>
      <c r="FG621" s="203" t="s">
        <v>84</v>
      </c>
      <c r="FH621" s="421" t="s">
        <v>414</v>
      </c>
      <c r="FJ621" s="204"/>
      <c r="FK621" s="204">
        <f>VLOOKUP(FH621,$A$681:$F$2354,6,FALSE)</f>
        <v>273</v>
      </c>
      <c r="FL621" s="203" t="s">
        <v>69</v>
      </c>
      <c r="FM621" s="10">
        <f>FK621*1.1</f>
        <v>300.3</v>
      </c>
      <c r="FN621" s="10"/>
      <c r="FO621" s="267"/>
      <c r="FP621" s="203" t="s">
        <v>84</v>
      </c>
      <c r="FQ621" s="276" t="s">
        <v>1266</v>
      </c>
      <c r="FS621" s="204"/>
      <c r="FT621" s="204">
        <f>VLOOKUP(FQ621,$A$681:$F$2354,6,FALSE)</f>
        <v>57</v>
      </c>
      <c r="FU621" s="203" t="s">
        <v>69</v>
      </c>
      <c r="FV621" s="10">
        <f>FT621*1.1</f>
        <v>62.7</v>
      </c>
      <c r="FW621" s="10"/>
      <c r="FX621" s="267"/>
      <c r="FY621" s="203" t="s">
        <v>84</v>
      </c>
      <c r="FZ621" s="276" t="s">
        <v>598</v>
      </c>
      <c r="GB621" s="204"/>
      <c r="GC621" s="204">
        <f>VLOOKUP(FZ621,$A$681:$F$2354,6,FALSE)</f>
        <v>92</v>
      </c>
      <c r="GD621" s="203" t="s">
        <v>69</v>
      </c>
      <c r="GE621" s="10">
        <f>GC621*1.1</f>
        <v>101.2</v>
      </c>
      <c r="GF621" s="10"/>
      <c r="GG621" s="267"/>
      <c r="GH621" s="203" t="s">
        <v>84</v>
      </c>
      <c r="GI621" s="276" t="s">
        <v>1733</v>
      </c>
      <c r="GK621" s="204"/>
      <c r="GL621" s="204">
        <f>VLOOKUP(GI621,$A$681:$F$2354,6,FALSE)</f>
        <v>318</v>
      </c>
      <c r="GM621" s="203" t="s">
        <v>69</v>
      </c>
      <c r="GN621" s="10">
        <f>GL621*1.1</f>
        <v>349.8</v>
      </c>
      <c r="GO621" s="10"/>
      <c r="GP621" s="267"/>
      <c r="GQ621" s="203" t="s">
        <v>84</v>
      </c>
      <c r="GR621" s="276" t="s">
        <v>484</v>
      </c>
      <c r="GT621" s="204"/>
      <c r="GU621" s="204">
        <f>VLOOKUP(GR621,$A$681:$F$2354,6,FALSE)</f>
        <v>112</v>
      </c>
      <c r="GV621" s="203" t="s">
        <v>69</v>
      </c>
      <c r="GW621" s="10">
        <f>GU621*1.1</f>
        <v>123.20000000000002</v>
      </c>
      <c r="GX621" s="10"/>
      <c r="GY621" s="267"/>
      <c r="GZ621" s="203" t="s">
        <v>84</v>
      </c>
      <c r="HA621" s="276" t="s">
        <v>420</v>
      </c>
      <c r="HC621" s="204"/>
      <c r="HD621" s="204">
        <f>VLOOKUP(HA621,$A$681:$F$2354,6,FALSE)</f>
        <v>475</v>
      </c>
      <c r="HE621" s="203" t="s">
        <v>69</v>
      </c>
      <c r="HF621" s="10">
        <f>HD621*1.1</f>
        <v>522.5</v>
      </c>
      <c r="HG621" s="10"/>
      <c r="HH621" s="267"/>
      <c r="HI621" s="203" t="s">
        <v>84</v>
      </c>
      <c r="HJ621" s="276" t="s">
        <v>2054</v>
      </c>
      <c r="HL621" s="204"/>
      <c r="HM621" s="204">
        <f>VLOOKUP(HJ621,$A$681:$F$2354,6,FALSE)</f>
        <v>368</v>
      </c>
      <c r="HN621" s="203" t="s">
        <v>69</v>
      </c>
      <c r="HO621" s="10">
        <f>HM621*1.1</f>
        <v>404.8</v>
      </c>
      <c r="HP621" s="10"/>
      <c r="HQ621" s="267"/>
      <c r="HR621" s="203" t="s">
        <v>84</v>
      </c>
      <c r="HS621" s="276" t="s">
        <v>1205</v>
      </c>
      <c r="HU621" s="204"/>
      <c r="HV621" s="204">
        <f>VLOOKUP(HS621,$A$681:$F$2354,6,FALSE)</f>
        <v>268</v>
      </c>
      <c r="HW621" s="203" t="s">
        <v>69</v>
      </c>
      <c r="HX621" s="10">
        <f>HV621*1.1</f>
        <v>294.8</v>
      </c>
      <c r="HY621" s="10"/>
      <c r="HZ621" s="267"/>
      <c r="IA621" s="203" t="s">
        <v>84</v>
      </c>
      <c r="IB621" s="285" t="s">
        <v>183</v>
      </c>
      <c r="ID621" s="204"/>
      <c r="IE621" s="204" t="e">
        <f>VLOOKUP(IB621,$A$681:$F$2354,6,FALSE)</f>
        <v>#N/A</v>
      </c>
      <c r="IF621" s="203" t="s">
        <v>69</v>
      </c>
      <c r="IG621" s="10" t="e">
        <f>IE621*1.1</f>
        <v>#N/A</v>
      </c>
      <c r="IH621" s="10"/>
      <c r="II621" s="267"/>
      <c r="IJ621" s="203" t="s">
        <v>84</v>
      </c>
      <c r="IK621" s="276" t="s">
        <v>452</v>
      </c>
      <c r="IM621" s="204"/>
      <c r="IN621" s="204">
        <f>VLOOKUP(IK621,$A$681:$F$2354,6,FALSE)</f>
        <v>67</v>
      </c>
      <c r="IO621" s="203" t="s">
        <v>69</v>
      </c>
      <c r="IP621" s="10">
        <f>IN621*1.1</f>
        <v>73.7</v>
      </c>
      <c r="IQ621" s="10"/>
      <c r="IR621" s="267"/>
      <c r="IS621" s="203" t="s">
        <v>84</v>
      </c>
      <c r="IT621" s="276" t="s">
        <v>2054</v>
      </c>
      <c r="IV621" s="204"/>
      <c r="IW621" s="204">
        <f>VLOOKUP(IT621,$A$681:$F$2354,6,FALSE)</f>
        <v>368</v>
      </c>
      <c r="IX621" s="203" t="s">
        <v>69</v>
      </c>
      <c r="IY621" s="10">
        <f>IW621*1.1</f>
        <v>404.8</v>
      </c>
      <c r="IZ621" s="10"/>
      <c r="JA621" s="267"/>
      <c r="JB621" s="203" t="s">
        <v>84</v>
      </c>
      <c r="JC621" s="276" t="s">
        <v>498</v>
      </c>
      <c r="JE621" s="204"/>
      <c r="JF621" s="204">
        <f>VLOOKUP(JC621,$A$681:$F$2354,6,FALSE)</f>
        <v>128</v>
      </c>
      <c r="JG621" s="203" t="s">
        <v>69</v>
      </c>
      <c r="JH621" s="10">
        <f>JF621*1.1</f>
        <v>140.80000000000001</v>
      </c>
      <c r="JI621" s="10"/>
      <c r="JJ621" s="267"/>
      <c r="JK621" s="203" t="s">
        <v>84</v>
      </c>
      <c r="JL621" s="276" t="s">
        <v>484</v>
      </c>
      <c r="JN621" s="204"/>
      <c r="JO621" s="204">
        <f>VLOOKUP(JL621,$A$681:$F$2354,6,FALSE)</f>
        <v>112</v>
      </c>
      <c r="JP621" s="203" t="s">
        <v>69</v>
      </c>
      <c r="JQ621" s="10">
        <f>JO621*1.1</f>
        <v>123.20000000000002</v>
      </c>
      <c r="JR621" s="10"/>
      <c r="JS621" s="267"/>
      <c r="JT621" s="203" t="s">
        <v>84</v>
      </c>
      <c r="JU621" s="276" t="s">
        <v>452</v>
      </c>
      <c r="JW621" s="204"/>
      <c r="JX621" s="204">
        <f>VLOOKUP(JU621,$A$681:$F$2354,6,FALSE)</f>
        <v>67</v>
      </c>
      <c r="JY621" s="203" t="s">
        <v>69</v>
      </c>
      <c r="JZ621" s="10">
        <f>JX621*1.1</f>
        <v>73.7</v>
      </c>
      <c r="KA621" s="10"/>
      <c r="KB621" s="267"/>
      <c r="KC621" s="203" t="s">
        <v>84</v>
      </c>
      <c r="KD621" s="276" t="s">
        <v>577</v>
      </c>
      <c r="KF621" s="204"/>
      <c r="KG621" s="204">
        <f>VLOOKUP(KD621,$A$681:$F$2354,6,FALSE)</f>
        <v>27</v>
      </c>
      <c r="KH621" s="203" t="s">
        <v>69</v>
      </c>
      <c r="KI621" s="10">
        <f>KG621*1.1</f>
        <v>29.700000000000003</v>
      </c>
      <c r="KJ621" s="10"/>
      <c r="KK621" s="267"/>
      <c r="KL621" s="203" t="s">
        <v>84</v>
      </c>
      <c r="KM621" s="276" t="s">
        <v>1205</v>
      </c>
      <c r="KO621" s="204"/>
      <c r="KP621" s="204">
        <f>VLOOKUP(KM621,$A$681:$F$2354,6,FALSE)</f>
        <v>268</v>
      </c>
      <c r="KQ621" s="203" t="s">
        <v>69</v>
      </c>
      <c r="KR621" s="10">
        <f>KP621*1.1</f>
        <v>294.8</v>
      </c>
      <c r="KS621" s="10"/>
      <c r="KT621" s="267"/>
      <c r="KU621" s="203" t="s">
        <v>84</v>
      </c>
      <c r="KV621" s="276" t="s">
        <v>439</v>
      </c>
      <c r="KX621" s="204"/>
      <c r="KY621" s="204">
        <f>VLOOKUP(KV621,$A$681:$F$2354,6,FALSE)</f>
        <v>24</v>
      </c>
      <c r="KZ621" s="203" t="s">
        <v>69</v>
      </c>
      <c r="LA621" s="10">
        <f>KY621*1.1</f>
        <v>26.400000000000002</v>
      </c>
      <c r="LB621" s="10"/>
      <c r="LC621" s="267"/>
      <c r="LD621" s="203" t="s">
        <v>84</v>
      </c>
      <c r="LE621" s="276" t="s">
        <v>1205</v>
      </c>
      <c r="LG621" s="204"/>
      <c r="LH621" s="204">
        <f>VLOOKUP(LE621,$A$681:$F$2354,6,FALSE)</f>
        <v>268</v>
      </c>
      <c r="LI621" s="203" t="s">
        <v>69</v>
      </c>
      <c r="LJ621" s="10">
        <f>LH621*1.1</f>
        <v>294.8</v>
      </c>
      <c r="LK621" s="10"/>
      <c r="LL621" s="267"/>
      <c r="LM621" s="203" t="s">
        <v>84</v>
      </c>
      <c r="LN621" s="276" t="s">
        <v>470</v>
      </c>
      <c r="LP621" s="204"/>
      <c r="LQ621" s="204">
        <f>VLOOKUP(LN621,$A$681:$F$2354,6,FALSE)</f>
        <v>165</v>
      </c>
      <c r="LR621" s="203" t="s">
        <v>69</v>
      </c>
      <c r="LS621" s="10">
        <f>LQ621*1.1</f>
        <v>181.50000000000003</v>
      </c>
      <c r="LT621" s="10"/>
      <c r="LU621" s="267"/>
      <c r="LV621" s="203" t="s">
        <v>84</v>
      </c>
      <c r="LW621" s="276" t="s">
        <v>602</v>
      </c>
      <c r="LY621" s="204"/>
      <c r="LZ621" s="204">
        <f>VLOOKUP(LW621,$A$681:$F$2354,6,FALSE)</f>
        <v>332</v>
      </c>
      <c r="MA621" s="203" t="s">
        <v>69</v>
      </c>
      <c r="MB621" s="10">
        <f>LZ621*1.1</f>
        <v>365.20000000000005</v>
      </c>
      <c r="MC621" s="10"/>
      <c r="MD621" s="267"/>
      <c r="ME621" s="203" t="s">
        <v>84</v>
      </c>
      <c r="MF621" s="276" t="s">
        <v>470</v>
      </c>
      <c r="MH621" s="204"/>
      <c r="MI621" s="204">
        <f>VLOOKUP(MF621,$A$681:$F$2354,6,FALSE)</f>
        <v>165</v>
      </c>
      <c r="MJ621" s="203" t="s">
        <v>69</v>
      </c>
      <c r="MK621" s="10">
        <f>MI621*1.1</f>
        <v>181.50000000000003</v>
      </c>
      <c r="ML621" s="10"/>
      <c r="MM621" s="267"/>
      <c r="MN621" s="203" t="s">
        <v>84</v>
      </c>
      <c r="MO621" s="276" t="s">
        <v>484</v>
      </c>
      <c r="MQ621" s="204"/>
      <c r="MR621" s="204">
        <f>VLOOKUP(MO621,$A$681:$F$2354,6,FALSE)</f>
        <v>112</v>
      </c>
      <c r="MS621" s="203" t="s">
        <v>69</v>
      </c>
      <c r="MT621" s="10">
        <f>MR621*1.1</f>
        <v>123.20000000000002</v>
      </c>
      <c r="MU621" s="10"/>
      <c r="MV621" s="267"/>
      <c r="MW621" s="203" t="s">
        <v>84</v>
      </c>
      <c r="MX621" s="276" t="s">
        <v>474</v>
      </c>
      <c r="MZ621" s="204"/>
      <c r="NA621" s="204">
        <f>VLOOKUP(MX621,$A$681:$F$2354,6,FALSE)</f>
        <v>82</v>
      </c>
      <c r="NB621" s="203" t="s">
        <v>69</v>
      </c>
      <c r="NC621" s="10">
        <f>NA621*1.1</f>
        <v>90.2</v>
      </c>
      <c r="ND621" s="10"/>
      <c r="NE621" s="267"/>
      <c r="NF621" s="203" t="s">
        <v>84</v>
      </c>
      <c r="NG621" s="276" t="s">
        <v>545</v>
      </c>
      <c r="NI621" s="204"/>
      <c r="NJ621" s="204">
        <f>VLOOKUP(NG621,$A$681:$F$2354,6,FALSE)</f>
        <v>61</v>
      </c>
      <c r="NK621" s="203" t="s">
        <v>69</v>
      </c>
      <c r="NL621" s="10">
        <f>NJ621*1.1</f>
        <v>67.100000000000009</v>
      </c>
      <c r="NM621" s="10"/>
      <c r="NN621" s="267"/>
      <c r="NO621" s="203" t="s">
        <v>84</v>
      </c>
      <c r="NP621" s="424" t="s">
        <v>1205</v>
      </c>
      <c r="NR621" s="204"/>
      <c r="NS621" s="204">
        <f>VLOOKUP(NP621,$A$681:$F$2354,6,FALSE)</f>
        <v>268</v>
      </c>
      <c r="NT621" s="203" t="s">
        <v>69</v>
      </c>
      <c r="NU621" s="10">
        <f>NS621*1.1</f>
        <v>294.8</v>
      </c>
      <c r="NV621" s="10"/>
      <c r="NW621" s="267"/>
      <c r="NX621" s="203" t="s">
        <v>84</v>
      </c>
      <c r="NY621" s="276" t="s">
        <v>1681</v>
      </c>
      <c r="OA621" s="204"/>
      <c r="OB621" s="204">
        <f>VLOOKUP(NY621,$A$681:$F$2354,6,FALSE)</f>
        <v>343</v>
      </c>
      <c r="OC621" s="203" t="s">
        <v>69</v>
      </c>
      <c r="OD621" s="10">
        <f>OB621*1.1</f>
        <v>377.3</v>
      </c>
      <c r="OE621" s="10"/>
      <c r="OF621" s="267"/>
      <c r="OG621" s="203" t="s">
        <v>84</v>
      </c>
      <c r="OH621" s="276" t="s">
        <v>498</v>
      </c>
      <c r="OJ621" s="204"/>
      <c r="OK621" s="204">
        <f>VLOOKUP(OH621,$A$681:$F$2354,6,FALSE)</f>
        <v>128</v>
      </c>
      <c r="OL621" s="203" t="s">
        <v>69</v>
      </c>
      <c r="OM621" s="10">
        <f>OK621*1.1</f>
        <v>140.80000000000001</v>
      </c>
      <c r="ON621" s="10"/>
      <c r="OO621" s="267"/>
      <c r="OP621" s="203" t="s">
        <v>84</v>
      </c>
      <c r="OQ621" s="424" t="s">
        <v>452</v>
      </c>
      <c r="OS621" s="204"/>
      <c r="OT621" s="204">
        <f>VLOOKUP(OQ621,$A$681:$F$2354,6,FALSE)</f>
        <v>67</v>
      </c>
      <c r="OU621" s="203" t="s">
        <v>69</v>
      </c>
      <c r="OV621" s="10">
        <f>OT621*1.1</f>
        <v>73.7</v>
      </c>
      <c r="OW621" s="10"/>
      <c r="OX621" s="267"/>
      <c r="OY621" s="203" t="s">
        <v>84</v>
      </c>
      <c r="OZ621" s="428" t="s">
        <v>452</v>
      </c>
      <c r="PB621" s="204"/>
      <c r="PC621" s="204">
        <f>VLOOKUP(OZ621,$A$681:$F$2354,6,FALSE)</f>
        <v>67</v>
      </c>
      <c r="PD621" s="203" t="s">
        <v>69</v>
      </c>
      <c r="PE621" s="10">
        <f>PC621*1.1</f>
        <v>73.7</v>
      </c>
      <c r="PF621" s="10"/>
      <c r="PG621" s="267"/>
      <c r="PH621" s="203" t="s">
        <v>84</v>
      </c>
      <c r="PI621" s="276" t="s">
        <v>519</v>
      </c>
      <c r="PK621" s="204"/>
      <c r="PL621" s="204">
        <f>VLOOKUP(PI621,$A$681:$F$2354,6,FALSE)</f>
        <v>120</v>
      </c>
      <c r="PM621" s="203" t="s">
        <v>69</v>
      </c>
      <c r="PN621" s="10">
        <f>PL621*1.1</f>
        <v>132</v>
      </c>
      <c r="PO621" s="10"/>
      <c r="PP621" s="267"/>
      <c r="PQ621" s="203" t="s">
        <v>84</v>
      </c>
      <c r="PR621" s="276" t="s">
        <v>183</v>
      </c>
      <c r="PT621" s="204"/>
      <c r="PU621" s="204" t="e">
        <f>VLOOKUP(PR621,$A$681:$F$2354,6,FALSE)</f>
        <v>#N/A</v>
      </c>
      <c r="PV621" s="203" t="s">
        <v>69</v>
      </c>
      <c r="PW621" s="10" t="e">
        <f>PU621*1.1</f>
        <v>#N/A</v>
      </c>
      <c r="PX621" s="10"/>
      <c r="PY621" s="267"/>
      <c r="PZ621" s="203" t="s">
        <v>84</v>
      </c>
      <c r="QA621" s="276" t="s">
        <v>602</v>
      </c>
      <c r="QC621" s="204"/>
      <c r="QD621" s="204">
        <f>VLOOKUP(QA621,$A$681:$F$2354,6,FALSE)</f>
        <v>332</v>
      </c>
      <c r="QE621" s="203" t="s">
        <v>69</v>
      </c>
      <c r="QF621" s="10">
        <f>QD621*1.1</f>
        <v>365.20000000000005</v>
      </c>
      <c r="QG621" s="10"/>
      <c r="QH621" s="267"/>
      <c r="QI621" s="203" t="s">
        <v>84</v>
      </c>
      <c r="QJ621" s="276" t="s">
        <v>519</v>
      </c>
      <c r="QL621" s="204"/>
      <c r="QM621" s="204">
        <f>VLOOKUP(QJ621,$A$681:$F$2354,6,FALSE)</f>
        <v>120</v>
      </c>
      <c r="QN621" s="203" t="s">
        <v>69</v>
      </c>
      <c r="QO621" s="10">
        <f>QM621*1.1</f>
        <v>132</v>
      </c>
      <c r="QP621" s="10"/>
      <c r="QQ621" s="267"/>
      <c r="QR621" s="203" t="s">
        <v>84</v>
      </c>
      <c r="QS621" s="276" t="s">
        <v>1681</v>
      </c>
      <c r="QU621" s="204"/>
      <c r="QV621" s="204">
        <f>VLOOKUP(QS621,$A$681:$F$2354,6,FALSE)</f>
        <v>343</v>
      </c>
      <c r="QW621" s="203" t="s">
        <v>69</v>
      </c>
      <c r="QX621" s="10">
        <f>QV621*1.1</f>
        <v>377.3</v>
      </c>
      <c r="QY621" s="10"/>
      <c r="QZ621" s="267"/>
      <c r="RA621" s="203" t="s">
        <v>84</v>
      </c>
      <c r="RB621" s="276" t="s">
        <v>1733</v>
      </c>
      <c r="RD621" s="204"/>
      <c r="RE621" s="204">
        <f>VLOOKUP(RB621,$A$681:$F$2354,6,FALSE)</f>
        <v>318</v>
      </c>
      <c r="RF621" s="203" t="s">
        <v>69</v>
      </c>
      <c r="RG621" s="10">
        <f>RE621*1.1</f>
        <v>349.8</v>
      </c>
      <c r="RH621" s="10"/>
      <c r="RI621" s="267"/>
      <c r="RJ621" s="203" t="s">
        <v>84</v>
      </c>
      <c r="RK621" s="278" t="s">
        <v>183</v>
      </c>
      <c r="RM621" s="204"/>
      <c r="RN621" s="204" t="e">
        <f>VLOOKUP(RK621,$A$681:$F$2354,6,FALSE)</f>
        <v>#N/A</v>
      </c>
      <c r="RO621" s="203" t="s">
        <v>69</v>
      </c>
      <c r="RP621" s="10" t="e">
        <f>RN621*1.1</f>
        <v>#N/A</v>
      </c>
      <c r="RQ621" s="10"/>
      <c r="RR621" s="267"/>
      <c r="RS621" s="203" t="s">
        <v>84</v>
      </c>
      <c r="RT621" s="276" t="s">
        <v>420</v>
      </c>
      <c r="RV621" s="204"/>
      <c r="RW621" s="204">
        <f>VLOOKUP(RT621,$A$681:$F$2354,6,FALSE)</f>
        <v>475</v>
      </c>
      <c r="RX621" s="203" t="s">
        <v>69</v>
      </c>
      <c r="RY621" s="10">
        <f>RW621*1.1</f>
        <v>522.5</v>
      </c>
      <c r="RZ621" s="10"/>
      <c r="SA621" s="273"/>
      <c r="SB621" s="203" t="s">
        <v>84</v>
      </c>
      <c r="SC621" s="276" t="s">
        <v>470</v>
      </c>
      <c r="SE621" s="204"/>
      <c r="SF621" s="204">
        <f>VLOOKUP(SC621,$A$681:$F$2354,6,FALSE)</f>
        <v>165</v>
      </c>
      <c r="SG621" s="203" t="s">
        <v>69</v>
      </c>
      <c r="SH621" s="10">
        <f>SF621*1.1</f>
        <v>181.50000000000003</v>
      </c>
      <c r="SI621" s="10"/>
      <c r="SJ621" s="273"/>
      <c r="SK621" s="203" t="s">
        <v>84</v>
      </c>
      <c r="SL621" s="276" t="s">
        <v>1266</v>
      </c>
      <c r="SN621" s="204"/>
      <c r="SO621" s="204">
        <f>VLOOKUP(SL621,$A$681:$F$2354,6,FALSE)</f>
        <v>57</v>
      </c>
      <c r="SP621" s="203" t="s">
        <v>69</v>
      </c>
      <c r="SQ621" s="10">
        <f>SO621*1.1</f>
        <v>62.7</v>
      </c>
      <c r="SR621" s="10"/>
      <c r="SS621" s="273"/>
      <c r="ST621" s="203" t="s">
        <v>84</v>
      </c>
      <c r="SU621" s="276" t="s">
        <v>414</v>
      </c>
      <c r="SW621" s="204"/>
      <c r="SX621" s="204">
        <f>VLOOKUP(SU621,$A$681:$F$2354,6,FALSE)</f>
        <v>273</v>
      </c>
      <c r="SY621" s="203" t="s">
        <v>69</v>
      </c>
      <c r="SZ621" s="10">
        <f>SX621*1.1</f>
        <v>300.3</v>
      </c>
      <c r="TA621" s="10"/>
      <c r="TB621" s="273"/>
      <c r="TC621" s="203" t="s">
        <v>84</v>
      </c>
      <c r="TD621" s="428" t="s">
        <v>1733</v>
      </c>
      <c r="TF621" s="204"/>
      <c r="TG621" s="204">
        <f>VLOOKUP(TD621,$A$681:$F$2354,6,FALSE)</f>
        <v>318</v>
      </c>
      <c r="TH621" s="203" t="s">
        <v>69</v>
      </c>
      <c r="TI621" s="10">
        <f>TG621*1.1</f>
        <v>349.8</v>
      </c>
      <c r="TK621" s="273"/>
      <c r="TL621" s="203" t="s">
        <v>84</v>
      </c>
      <c r="TM621" s="276" t="s">
        <v>1205</v>
      </c>
      <c r="TO621" s="204"/>
      <c r="TP621" s="204">
        <f>VLOOKUP(TM621,$A$681:$F$2354,6,FALSE)</f>
        <v>268</v>
      </c>
      <c r="TQ621" s="203" t="s">
        <v>69</v>
      </c>
      <c r="TR621" s="10">
        <f>TP621*1.1</f>
        <v>294.8</v>
      </c>
      <c r="TS621" s="10"/>
      <c r="TT621" s="273"/>
      <c r="TU621" s="203" t="s">
        <v>84</v>
      </c>
      <c r="TV621" s="276" t="s">
        <v>464</v>
      </c>
      <c r="TX621" s="204"/>
      <c r="TY621" s="204">
        <f>VLOOKUP(TV621,$A$681:$F$2354,6,FALSE)</f>
        <v>91</v>
      </c>
      <c r="TZ621" s="203" t="s">
        <v>69</v>
      </c>
      <c r="UA621" s="10">
        <f>TY621*1.1</f>
        <v>100.10000000000001</v>
      </c>
      <c r="UB621" s="10"/>
      <c r="UC621" s="273"/>
      <c r="UD621" s="203" t="s">
        <v>84</v>
      </c>
      <c r="UE621" s="285" t="s">
        <v>183</v>
      </c>
      <c r="UG621" s="204"/>
      <c r="UH621" s="204" t="e">
        <f>VLOOKUP(UE621,$A$681:$F$2354,6,FALSE)</f>
        <v>#N/A</v>
      </c>
      <c r="UI621" s="203" t="s">
        <v>69</v>
      </c>
      <c r="UJ621" s="10" t="e">
        <f>UH621*1.1</f>
        <v>#N/A</v>
      </c>
      <c r="UK621" s="10"/>
      <c r="UL621" s="273"/>
      <c r="UM621" s="203" t="s">
        <v>84</v>
      </c>
      <c r="UN621" s="276" t="s">
        <v>2054</v>
      </c>
      <c r="UP621" s="204"/>
      <c r="UQ621" s="204">
        <f>VLOOKUP(UN621,$A$681:$F$2354,6,FALSE)</f>
        <v>368</v>
      </c>
      <c r="UR621" s="203" t="s">
        <v>69</v>
      </c>
      <c r="US621" s="10">
        <f>UQ621*1.1</f>
        <v>404.8</v>
      </c>
      <c r="UT621" s="10"/>
      <c r="UU621" s="273"/>
      <c r="UV621" s="203" t="s">
        <v>84</v>
      </c>
      <c r="UW621" s="276" t="s">
        <v>577</v>
      </c>
      <c r="UY621" s="204"/>
      <c r="UZ621" s="204">
        <f>VLOOKUP(UW621,$A$681:$F$2354,6,FALSE)</f>
        <v>27</v>
      </c>
      <c r="VA621" s="203" t="s">
        <v>69</v>
      </c>
      <c r="VB621" s="10">
        <f>UZ621*1.1</f>
        <v>29.700000000000003</v>
      </c>
      <c r="VC621" s="10"/>
      <c r="VD621" s="273"/>
      <c r="VE621" s="203" t="s">
        <v>84</v>
      </c>
      <c r="VF621" s="276" t="s">
        <v>598</v>
      </c>
      <c r="VH621" s="204"/>
      <c r="VI621" s="204">
        <f>VLOOKUP(VF621,$A$681:$F$2354,6,FALSE)</f>
        <v>92</v>
      </c>
      <c r="VJ621" s="203" t="s">
        <v>69</v>
      </c>
      <c r="VK621" s="10">
        <f>VI621*1.1</f>
        <v>101.2</v>
      </c>
      <c r="VL621" s="10"/>
      <c r="VM621" s="273"/>
      <c r="VN621" s="203" t="s">
        <v>84</v>
      </c>
      <c r="VO621" s="276" t="s">
        <v>498</v>
      </c>
      <c r="VQ621" s="204"/>
      <c r="VR621" s="204">
        <f>VLOOKUP(VO621,$A$681:$F$2354,6,FALSE)</f>
        <v>128</v>
      </c>
      <c r="VS621" s="203" t="s">
        <v>69</v>
      </c>
      <c r="VT621" s="10">
        <f>VR621*1.1</f>
        <v>140.80000000000001</v>
      </c>
      <c r="VU621" s="10"/>
      <c r="VV621" s="273"/>
      <c r="VW621" s="203" t="s">
        <v>84</v>
      </c>
      <c r="VX621" s="278" t="s">
        <v>183</v>
      </c>
      <c r="VZ621" s="204"/>
      <c r="WA621" s="204" t="e">
        <f>VLOOKUP(VX621,$A$681:$F$2354,6,FALSE)</f>
        <v>#N/A</v>
      </c>
      <c r="WB621" s="203" t="s">
        <v>69</v>
      </c>
      <c r="WC621" s="10" t="e">
        <f>WA621*1.1</f>
        <v>#N/A</v>
      </c>
      <c r="WE621" s="273"/>
      <c r="WF621" s="203" t="s">
        <v>84</v>
      </c>
      <c r="WG621" s="276" t="s">
        <v>470</v>
      </c>
      <c r="WI621" s="204"/>
      <c r="WJ621" s="204">
        <f>VLOOKUP(WG621,$A$681:$F$2354,6,FALSE)</f>
        <v>165</v>
      </c>
      <c r="WK621" s="203" t="s">
        <v>69</v>
      </c>
      <c r="WL621" s="10">
        <f>WJ621*1.1</f>
        <v>181.50000000000003</v>
      </c>
      <c r="WN621" s="273"/>
      <c r="WO621" s="203" t="s">
        <v>84</v>
      </c>
      <c r="WP621" s="278" t="s">
        <v>183</v>
      </c>
      <c r="WQ621" s="204"/>
      <c r="WR621" s="204"/>
      <c r="WS621" s="204" t="e">
        <f>VLOOKUP(WP621,$A$681:$F$2354,6,FALSE)</f>
        <v>#N/A</v>
      </c>
      <c r="WT621" s="203" t="s">
        <v>69</v>
      </c>
      <c r="WU621" s="10" t="e">
        <f>WS621*1.1</f>
        <v>#N/A</v>
      </c>
      <c r="WV621" s="10"/>
      <c r="WW621" s="273"/>
      <c r="WX621" s="203" t="s">
        <v>84</v>
      </c>
      <c r="WY621" s="278" t="s">
        <v>183</v>
      </c>
      <c r="XA621" s="204"/>
      <c r="XB621" s="204" t="e">
        <f>VLOOKUP(WY621,$A$681:$F$2354,6,FALSE)</f>
        <v>#N/A</v>
      </c>
      <c r="XC621" s="203" t="s">
        <v>69</v>
      </c>
      <c r="XD621" s="10" t="e">
        <f>XB621*1.1</f>
        <v>#N/A</v>
      </c>
      <c r="XF621" s="273"/>
      <c r="XG621" s="203" t="s">
        <v>84</v>
      </c>
      <c r="XH621" s="276" t="s">
        <v>1733</v>
      </c>
      <c r="XJ621" s="204"/>
      <c r="XK621" s="204">
        <f>VLOOKUP(XH621,$A$681:$F$2354,6,FALSE)</f>
        <v>318</v>
      </c>
      <c r="XL621" s="203" t="s">
        <v>69</v>
      </c>
      <c r="XM621" s="10">
        <f>XK621*1.1</f>
        <v>349.8</v>
      </c>
      <c r="XO621" s="273"/>
      <c r="XP621" s="203" t="s">
        <v>84</v>
      </c>
      <c r="XQ621" s="276" t="s">
        <v>1733</v>
      </c>
      <c r="XS621" s="204"/>
      <c r="XT621" s="204">
        <f>VLOOKUP(XQ621,$A$681:$F$2354,6,FALSE)</f>
        <v>318</v>
      </c>
      <c r="XU621" s="203" t="s">
        <v>69</v>
      </c>
      <c r="XV621" s="10">
        <f>XT621*1.1</f>
        <v>349.8</v>
      </c>
      <c r="XW621" s="10"/>
      <c r="XX621" s="273"/>
      <c r="XY621" s="203" t="s">
        <v>84</v>
      </c>
      <c r="XZ621" s="276" t="s">
        <v>1266</v>
      </c>
      <c r="YB621" s="204"/>
      <c r="YC621" s="204">
        <f>VLOOKUP(XZ621,$A$681:$F$2354,6,FALSE)</f>
        <v>57</v>
      </c>
      <c r="YD621" s="203" t="s">
        <v>69</v>
      </c>
      <c r="YE621" s="10">
        <f>YC621*1.1</f>
        <v>62.7</v>
      </c>
      <c r="YG621" s="273"/>
      <c r="YH621" s="203" t="s">
        <v>84</v>
      </c>
      <c r="YI621" s="278" t="s">
        <v>183</v>
      </c>
      <c r="YK621" s="204"/>
      <c r="YL621" s="204" t="e">
        <f>VLOOKUP(YI621,$A$681:$F$2354,6,FALSE)</f>
        <v>#N/A</v>
      </c>
      <c r="YM621" s="203" t="s">
        <v>69</v>
      </c>
      <c r="YN621" s="10" t="e">
        <f>YL621*1.1</f>
        <v>#N/A</v>
      </c>
      <c r="YO621" s="10"/>
      <c r="YP621" s="273"/>
      <c r="YQ621" s="203" t="s">
        <v>84</v>
      </c>
      <c r="YR621" s="278" t="s">
        <v>183</v>
      </c>
      <c r="YT621" s="204"/>
      <c r="YU621" s="204" t="e">
        <f>VLOOKUP(YR621,$A$681:$F$2354,6,FALSE)</f>
        <v>#N/A</v>
      </c>
      <c r="YV621" s="203" t="s">
        <v>69</v>
      </c>
      <c r="YW621" s="10" t="e">
        <f>YU621*1.1</f>
        <v>#N/A</v>
      </c>
      <c r="YY621" s="273"/>
      <c r="YZ621" s="203" t="s">
        <v>84</v>
      </c>
      <c r="ZA621" s="428" t="s">
        <v>452</v>
      </c>
      <c r="ZC621" s="204"/>
      <c r="ZD621" s="204">
        <f>VLOOKUP(ZA621,$A$681:$F$2354,6,FALSE)</f>
        <v>67</v>
      </c>
      <c r="ZE621" s="203" t="s">
        <v>69</v>
      </c>
      <c r="ZF621" s="10">
        <f>ZD621*1.1</f>
        <v>73.7</v>
      </c>
      <c r="ZH621" s="273"/>
      <c r="ZI621" s="203" t="s">
        <v>84</v>
      </c>
      <c r="ZJ621" s="276" t="s">
        <v>414</v>
      </c>
      <c r="ZL621" s="204"/>
      <c r="ZM621" s="204">
        <f>VLOOKUP(ZJ621,$A$681:$F$2354,6,FALSE)</f>
        <v>273</v>
      </c>
      <c r="ZN621" s="203" t="s">
        <v>69</v>
      </c>
      <c r="ZO621" s="10">
        <f>ZM621*1.1</f>
        <v>300.3</v>
      </c>
      <c r="ZQ621" s="273"/>
      <c r="ZR621" s="203" t="s">
        <v>84</v>
      </c>
      <c r="ZS621" s="276" t="s">
        <v>470</v>
      </c>
      <c r="ZU621" s="204"/>
      <c r="ZV621" s="204">
        <f>VLOOKUP(ZS621,$A$681:$F$2354,6,FALSE)</f>
        <v>165</v>
      </c>
      <c r="ZW621" s="203" t="s">
        <v>69</v>
      </c>
      <c r="ZX621" s="10">
        <f>ZV621*1.1</f>
        <v>181.50000000000003</v>
      </c>
      <c r="ZY621" s="10"/>
      <c r="ZZ621" s="273"/>
      <c r="AAA621" s="203" t="s">
        <v>84</v>
      </c>
      <c r="AAB621" s="276" t="s">
        <v>464</v>
      </c>
      <c r="AAD621" s="204"/>
      <c r="AAE621" s="204">
        <f>VLOOKUP(AAB621,$A$681:$F$2354,6,FALSE)</f>
        <v>91</v>
      </c>
      <c r="AAF621" s="203" t="s">
        <v>69</v>
      </c>
      <c r="AAG621" s="10">
        <f>AAE621*1.1</f>
        <v>100.10000000000001</v>
      </c>
      <c r="AAH621" s="10"/>
      <c r="AAI621" s="273"/>
      <c r="AAJ621" s="203" t="s">
        <v>84</v>
      </c>
      <c r="AAK621" s="276" t="s">
        <v>2054</v>
      </c>
      <c r="AAM621" s="204"/>
      <c r="AAN621" s="204">
        <f>VLOOKUP(AAK621,$A$681:$F$2354,6,FALSE)</f>
        <v>368</v>
      </c>
      <c r="AAO621" s="203" t="s">
        <v>69</v>
      </c>
      <c r="AAP621" s="10">
        <f>AAN621*1.1</f>
        <v>404.8</v>
      </c>
      <c r="AAQ621" s="10"/>
      <c r="AAR621" s="273"/>
      <c r="AAS621" s="203" t="s">
        <v>84</v>
      </c>
      <c r="AAT621" s="276" t="s">
        <v>598</v>
      </c>
      <c r="AAV621" s="204"/>
      <c r="AAW621" s="204">
        <f>VLOOKUP(AAT621,$A$681:$F$2354,6,FALSE)</f>
        <v>92</v>
      </c>
      <c r="AAX621" s="203" t="s">
        <v>69</v>
      </c>
      <c r="AAY621" s="10">
        <f>AAW621*1.1</f>
        <v>101.2</v>
      </c>
      <c r="AAZ621" s="10"/>
      <c r="ABA621" s="273"/>
      <c r="ABB621" s="203" t="s">
        <v>84</v>
      </c>
      <c r="ABC621" s="278" t="s">
        <v>183</v>
      </c>
      <c r="ABE621" s="204"/>
      <c r="ABF621" s="204" t="e">
        <f>VLOOKUP(ABC621,$A$681:$F$2354,6,FALSE)</f>
        <v>#N/A</v>
      </c>
      <c r="ABG621" s="203" t="s">
        <v>69</v>
      </c>
      <c r="ABH621" s="10" t="e">
        <f>ABF621*1.1</f>
        <v>#N/A</v>
      </c>
      <c r="ABI621" s="10"/>
      <c r="ABJ621" s="273"/>
      <c r="ABK621" s="203" t="s">
        <v>84</v>
      </c>
      <c r="ABL621" s="276" t="s">
        <v>484</v>
      </c>
      <c r="ABN621" s="204"/>
      <c r="ABO621" s="204">
        <f>VLOOKUP(ABL621,$A$681:$F$2354,6,FALSE)</f>
        <v>112</v>
      </c>
      <c r="ABP621" s="203" t="s">
        <v>69</v>
      </c>
      <c r="ABQ621" s="10">
        <f>ABO621*1.1</f>
        <v>123.20000000000002</v>
      </c>
      <c r="ABR621" s="10"/>
      <c r="ABS621" s="273"/>
      <c r="ABT621" s="203" t="s">
        <v>84</v>
      </c>
      <c r="ABU621" s="276" t="s">
        <v>420</v>
      </c>
      <c r="ABW621" s="204"/>
      <c r="ABX621" s="204">
        <f>VLOOKUP(ABU621,$A$681:$F$2354,6,FALSE)</f>
        <v>475</v>
      </c>
      <c r="ABY621" s="203" t="s">
        <v>69</v>
      </c>
      <c r="ABZ621" s="10">
        <f>ABX621*1.1</f>
        <v>522.5</v>
      </c>
      <c r="ACA621" s="10"/>
      <c r="ACB621" s="273"/>
      <c r="ACC621" s="203" t="s">
        <v>84</v>
      </c>
      <c r="ACD621" s="278" t="s">
        <v>183</v>
      </c>
      <c r="ACF621" s="204"/>
      <c r="ACG621" s="204" t="e">
        <f>VLOOKUP(ACD621,$A$681:$F$2354,6,FALSE)</f>
        <v>#N/A</v>
      </c>
      <c r="ACH621" s="203" t="s">
        <v>69</v>
      </c>
      <c r="ACI621" s="10" t="e">
        <f>ACG621*1.1</f>
        <v>#N/A</v>
      </c>
      <c r="ACJ621" s="10"/>
      <c r="ACK621" s="273"/>
      <c r="ACL621" s="203" t="s">
        <v>84</v>
      </c>
      <c r="ACM621" s="278" t="s">
        <v>183</v>
      </c>
      <c r="ACO621" s="204"/>
      <c r="ACP621" s="204" t="e">
        <f>VLOOKUP(ACM621,$A$681:$F$2354,6,FALSE)</f>
        <v>#N/A</v>
      </c>
      <c r="ACQ621" s="203" t="s">
        <v>69</v>
      </c>
      <c r="ACR621" s="10" t="e">
        <f>ACP621*1.1</f>
        <v>#N/A</v>
      </c>
      <c r="ACS621" s="10"/>
      <c r="ACT621" s="273"/>
      <c r="ACU621" s="203" t="s">
        <v>84</v>
      </c>
      <c r="ACV621" s="278" t="s">
        <v>183</v>
      </c>
      <c r="ACX621" s="204"/>
      <c r="ACY621" s="204" t="e">
        <f>VLOOKUP(ACV621,$A$681:$F$2354,6,FALSE)</f>
        <v>#N/A</v>
      </c>
      <c r="ACZ621" s="203" t="s">
        <v>69</v>
      </c>
      <c r="ADA621" s="10" t="e">
        <f>ACY621*1.1</f>
        <v>#N/A</v>
      </c>
      <c r="ADB621" s="10"/>
      <c r="ADC621" s="273"/>
      <c r="ADD621" s="203" t="s">
        <v>84</v>
      </c>
      <c r="ADE621" s="278" t="s">
        <v>183</v>
      </c>
      <c r="ADG621" s="204"/>
      <c r="ADH621" s="204" t="e">
        <f>VLOOKUP(ADE621,$A$681:$F$2354,6,FALSE)</f>
        <v>#N/A</v>
      </c>
      <c r="ADI621" s="203" t="s">
        <v>69</v>
      </c>
      <c r="ADJ621" s="10" t="e">
        <f>ADH621*1.1</f>
        <v>#N/A</v>
      </c>
      <c r="ADL621" s="273"/>
      <c r="ADM621" s="203" t="s">
        <v>84</v>
      </c>
      <c r="ADN621" s="278" t="s">
        <v>183</v>
      </c>
      <c r="ADP621" s="204"/>
      <c r="ADQ621" s="204" t="e">
        <f>VLOOKUP(ADN621,$A$681:$F$2354,6,FALSE)</f>
        <v>#N/A</v>
      </c>
      <c r="ADR621" s="203" t="s">
        <v>69</v>
      </c>
      <c r="ADS621" s="10" t="e">
        <f>ADQ621*1.1</f>
        <v>#N/A</v>
      </c>
      <c r="ADT621" s="10"/>
      <c r="ADU621" s="273"/>
      <c r="ADV621" s="203" t="s">
        <v>84</v>
      </c>
      <c r="ADW621" s="278" t="s">
        <v>183</v>
      </c>
      <c r="ADY621" s="204"/>
      <c r="ADZ621" s="204" t="e">
        <f>VLOOKUP(ADW621,$A$681:$F$2354,6,FALSE)</f>
        <v>#N/A</v>
      </c>
      <c r="AEA621" s="203" t="s">
        <v>69</v>
      </c>
      <c r="AEB621" s="10" t="e">
        <f>ADZ621*1.1</f>
        <v>#N/A</v>
      </c>
      <c r="AED621" s="273"/>
      <c r="AEE621" s="203" t="s">
        <v>84</v>
      </c>
      <c r="AEF621" s="278" t="s">
        <v>183</v>
      </c>
      <c r="AEH621" s="204"/>
      <c r="AEI621" s="204" t="e">
        <f>VLOOKUP(AEF621,$A$681:$F$2354,6,FALSE)</f>
        <v>#N/A</v>
      </c>
      <c r="AEJ621" s="203" t="s">
        <v>69</v>
      </c>
      <c r="AEK621" s="10" t="e">
        <f>AEI621*1.1</f>
        <v>#N/A</v>
      </c>
      <c r="AEM621" s="273"/>
      <c r="AEN621" s="203" t="s">
        <v>84</v>
      </c>
      <c r="AEO621" s="278" t="s">
        <v>183</v>
      </c>
      <c r="AEQ621" s="204"/>
      <c r="AER621" s="204" t="e">
        <f>VLOOKUP(AEO621,$A$681:$F$2354,6,FALSE)</f>
        <v>#N/A</v>
      </c>
      <c r="AES621" s="203" t="s">
        <v>69</v>
      </c>
      <c r="AET621" s="10" t="e">
        <f>AER621*1.1</f>
        <v>#N/A</v>
      </c>
      <c r="AEV621" s="273"/>
      <c r="AEW621" s="203" t="s">
        <v>84</v>
      </c>
      <c r="AEX621" s="278" t="s">
        <v>183</v>
      </c>
      <c r="AEZ621" s="204"/>
      <c r="AFA621" s="204" t="e">
        <f>VLOOKUP(AEX621,$A$681:$F$2354,6,FALSE)</f>
        <v>#N/A</v>
      </c>
      <c r="AFB621" s="203" t="s">
        <v>69</v>
      </c>
      <c r="AFC621" s="10" t="e">
        <f>AFA621*1.1</f>
        <v>#N/A</v>
      </c>
      <c r="AFD621" s="10"/>
      <c r="AFE621" s="273"/>
      <c r="AFF621" s="203" t="s">
        <v>84</v>
      </c>
      <c r="AFG621" s="278" t="s">
        <v>183</v>
      </c>
      <c r="AFI621" s="204"/>
      <c r="AFJ621" s="204" t="e">
        <f>VLOOKUP(AFG621,$A$681:$F$2354,6,FALSE)</f>
        <v>#N/A</v>
      </c>
      <c r="AFK621" s="203" t="s">
        <v>69</v>
      </c>
      <c r="AFL621" s="10" t="e">
        <f>AFJ621*1.1</f>
        <v>#N/A</v>
      </c>
      <c r="AFM621" s="10"/>
      <c r="AFN621" s="273"/>
      <c r="AFO621" s="203" t="s">
        <v>84</v>
      </c>
      <c r="AFP621" s="278" t="s">
        <v>183</v>
      </c>
      <c r="AFR621" s="204"/>
      <c r="AFS621" s="204" t="e">
        <f>VLOOKUP(AFP621,$A$681:$F$2354,6,FALSE)</f>
        <v>#N/A</v>
      </c>
      <c r="AFT621" s="203" t="s">
        <v>69</v>
      </c>
      <c r="AFU621" s="10" t="e">
        <f>AFS621*1.1</f>
        <v>#N/A</v>
      </c>
      <c r="AFV621" s="10"/>
      <c r="AFW621" s="273"/>
      <c r="AFX621" s="203" t="s">
        <v>84</v>
      </c>
      <c r="AFY621" s="278" t="s">
        <v>183</v>
      </c>
      <c r="AGA621" s="204"/>
      <c r="AGB621" s="204" t="e">
        <f>VLOOKUP(AFY621,$A$681:$F$2354,6,FALSE)</f>
        <v>#N/A</v>
      </c>
      <c r="AGC621" s="203" t="s">
        <v>69</v>
      </c>
      <c r="AGD621" s="10" t="e">
        <f>AGB621*1.1</f>
        <v>#N/A</v>
      </c>
      <c r="AGE621" s="10"/>
      <c r="AGF621" s="273"/>
      <c r="AGG621" s="203" t="s">
        <v>84</v>
      </c>
      <c r="AGH621" s="278" t="s">
        <v>183</v>
      </c>
      <c r="AGJ621" s="204"/>
      <c r="AGK621" s="204" t="e">
        <f>VLOOKUP(AGH621,$A$681:$F$2354,6,FALSE)</f>
        <v>#N/A</v>
      </c>
      <c r="AGL621" s="203" t="s">
        <v>69</v>
      </c>
      <c r="AGM621" s="10" t="e">
        <f>AGK621*1.1</f>
        <v>#N/A</v>
      </c>
      <c r="AGN621" s="10"/>
      <c r="AGO621" s="273"/>
      <c r="AGP621" s="203" t="s">
        <v>84</v>
      </c>
      <c r="AGQ621" s="278" t="s">
        <v>183</v>
      </c>
      <c r="AGS621" s="204"/>
      <c r="AGT621" s="204" t="e">
        <f>VLOOKUP(AGQ621,$A$681:$F$2354,6,FALSE)</f>
        <v>#N/A</v>
      </c>
      <c r="AGU621" s="203" t="s">
        <v>69</v>
      </c>
      <c r="AGV621" s="10" t="e">
        <f>AGT621*1.1</f>
        <v>#N/A</v>
      </c>
      <c r="AGW621" s="10"/>
      <c r="AGX621" s="273"/>
      <c r="AGY621" s="203" t="s">
        <v>84</v>
      </c>
      <c r="AGZ621" s="276" t="s">
        <v>504</v>
      </c>
      <c r="AHB621" s="204"/>
      <c r="AHC621" s="204">
        <f>VLOOKUP(AGZ621,$A$681:$F$2354,6,FALSE)</f>
        <v>134</v>
      </c>
      <c r="AHD621" s="203" t="s">
        <v>69</v>
      </c>
      <c r="AHE621" s="10">
        <f>AHC621*1.1</f>
        <v>147.4</v>
      </c>
      <c r="AHF621" s="10"/>
      <c r="AHG621" s="273"/>
      <c r="AHH621" s="203" t="s">
        <v>84</v>
      </c>
      <c r="AHI621" s="276" t="s">
        <v>519</v>
      </c>
      <c r="AHK621" s="204"/>
      <c r="AHL621" s="204">
        <f>VLOOKUP(AHI621,$A$681:$F$2354,6,FALSE)</f>
        <v>120</v>
      </c>
      <c r="AHM621" s="203" t="s">
        <v>69</v>
      </c>
      <c r="AHN621" s="10">
        <f>AHL621*1.1</f>
        <v>132</v>
      </c>
      <c r="AHO621" s="10"/>
      <c r="AHP621" s="273"/>
      <c r="AHQ621" s="203" t="s">
        <v>84</v>
      </c>
      <c r="AHR621" s="276" t="s">
        <v>1733</v>
      </c>
      <c r="AHT621" s="204"/>
      <c r="AHU621" s="204">
        <f>VLOOKUP(AHR621,$A$681:$F$2354,6,FALSE)</f>
        <v>318</v>
      </c>
      <c r="AHV621" s="203" t="s">
        <v>69</v>
      </c>
      <c r="AHW621" s="10">
        <f>AHU621*1.1</f>
        <v>349.8</v>
      </c>
      <c r="AHX621" s="10"/>
      <c r="AHY621" s="273"/>
      <c r="AHZ621" s="203" t="s">
        <v>84</v>
      </c>
      <c r="AIA621" s="276" t="s">
        <v>1733</v>
      </c>
      <c r="AIC621" s="204"/>
      <c r="AID621" s="204">
        <f>VLOOKUP(AIA621,$A$681:$F$2354,6,FALSE)</f>
        <v>318</v>
      </c>
      <c r="AIE621" s="203" t="s">
        <v>69</v>
      </c>
      <c r="AIF621" s="10">
        <f>AID621*1.1</f>
        <v>349.8</v>
      </c>
      <c r="AIG621" s="10"/>
      <c r="AIH621" s="273"/>
      <c r="AII621" s="203" t="s">
        <v>84</v>
      </c>
      <c r="AIJ621" s="276" t="s">
        <v>484</v>
      </c>
      <c r="AIL621" s="204"/>
      <c r="AIM621" s="204">
        <f>VLOOKUP(AIJ621,$A$681:$F$2354,6,FALSE)</f>
        <v>112</v>
      </c>
      <c r="AIN621" s="203" t="s">
        <v>69</v>
      </c>
      <c r="AIO621" s="10">
        <f>AIM621*1.1</f>
        <v>123.20000000000002</v>
      </c>
      <c r="AIP621" s="10"/>
      <c r="AIQ621" s="273"/>
      <c r="AIR621" s="203" t="s">
        <v>84</v>
      </c>
      <c r="AIS621" s="276" t="s">
        <v>504</v>
      </c>
      <c r="AIU621" s="204"/>
      <c r="AIV621" s="204">
        <f>VLOOKUP(AIS621,$A$681:$F$2354,6,FALSE)</f>
        <v>134</v>
      </c>
      <c r="AIW621" s="203" t="s">
        <v>69</v>
      </c>
      <c r="AIX621" s="10">
        <f>AIV621*1.1</f>
        <v>147.4</v>
      </c>
      <c r="AIY621" s="10"/>
      <c r="AIZ621" s="273"/>
      <c r="AJA621" s="203" t="s">
        <v>84</v>
      </c>
      <c r="AJB621" s="276" t="s">
        <v>519</v>
      </c>
      <c r="AJD621" s="204"/>
      <c r="AJE621" s="204">
        <f>VLOOKUP(AJB621,$A$681:$F$2354,6,FALSE)</f>
        <v>120</v>
      </c>
      <c r="AJF621" s="203" t="s">
        <v>69</v>
      </c>
      <c r="AJG621" s="10">
        <f>AJE621*1.1</f>
        <v>132</v>
      </c>
      <c r="AJH621" s="10"/>
      <c r="AJI621" s="273"/>
      <c r="AJJ621" s="203" t="s">
        <v>84</v>
      </c>
      <c r="AJK621" s="276" t="s">
        <v>598</v>
      </c>
      <c r="AJM621" s="204"/>
      <c r="AJN621" s="204">
        <f>VLOOKUP(AJK621,$A$681:$F$2354,6,FALSE)</f>
        <v>92</v>
      </c>
      <c r="AJO621" s="203" t="s">
        <v>69</v>
      </c>
      <c r="AJP621" s="10">
        <f>AJN621*1.1</f>
        <v>101.2</v>
      </c>
      <c r="AJQ621" s="10"/>
      <c r="AJR621" s="273"/>
      <c r="AJS621" s="203" t="s">
        <v>84</v>
      </c>
      <c r="AJT621" s="431" t="s">
        <v>474</v>
      </c>
      <c r="AJV621" s="204"/>
      <c r="AJW621" s="204">
        <f>VLOOKUP(AJT621,$A$681:$F$2354,6,FALSE)</f>
        <v>82</v>
      </c>
      <c r="AJX621" s="203" t="s">
        <v>69</v>
      </c>
      <c r="AJY621" s="10">
        <f>AJW621*1.1</f>
        <v>90.2</v>
      </c>
      <c r="AJZ621" s="10"/>
      <c r="AKA621" s="273"/>
      <c r="AKB621" s="203" t="s">
        <v>84</v>
      </c>
      <c r="AKC621" s="276" t="s">
        <v>464</v>
      </c>
      <c r="AKE621" s="204"/>
      <c r="AKF621" s="204">
        <f>VLOOKUP(AKC621,$A$681:$F$2354,6,FALSE)</f>
        <v>91</v>
      </c>
      <c r="AKG621" s="203" t="s">
        <v>69</v>
      </c>
      <c r="AKH621" s="10">
        <f>AKF621*1.1</f>
        <v>100.10000000000001</v>
      </c>
      <c r="AKI621" s="10"/>
      <c r="AKJ621" s="273"/>
      <c r="AKK621" s="203" t="s">
        <v>84</v>
      </c>
      <c r="AKL621" s="276" t="s">
        <v>519</v>
      </c>
      <c r="AKN621" s="204"/>
      <c r="AKO621" s="204">
        <f>VLOOKUP(AKL621,$A$681:$F$2354,6,FALSE)</f>
        <v>120</v>
      </c>
      <c r="AKP621" s="203" t="s">
        <v>69</v>
      </c>
      <c r="AKQ621" s="10">
        <f>AKO621*1.1</f>
        <v>132</v>
      </c>
      <c r="AKR621" s="10"/>
      <c r="AKS621" s="273"/>
      <c r="AKT621" s="203" t="s">
        <v>84</v>
      </c>
      <c r="AKU621" s="276" t="s">
        <v>484</v>
      </c>
      <c r="AKW621" s="204"/>
      <c r="AKX621" s="204">
        <f>VLOOKUP(AKU621,$A$681:$F$2354,6,FALSE)</f>
        <v>112</v>
      </c>
      <c r="AKY621" s="203" t="s">
        <v>69</v>
      </c>
      <c r="AKZ621" s="10">
        <f>AKX621*1.1</f>
        <v>123.20000000000002</v>
      </c>
      <c r="ALA621" s="10"/>
      <c r="ALB621" s="273"/>
      <c r="ALC621" s="203" t="s">
        <v>84</v>
      </c>
      <c r="ALD621" s="276" t="s">
        <v>414</v>
      </c>
      <c r="ALF621" s="204"/>
      <c r="ALG621" s="204">
        <f>VLOOKUP(ALD621,$A$681:$F$2354,6,FALSE)</f>
        <v>273</v>
      </c>
      <c r="ALH621" s="203" t="s">
        <v>69</v>
      </c>
      <c r="ALI621" s="10">
        <f>ALG621*1.1</f>
        <v>300.3</v>
      </c>
      <c r="ALJ621" s="10"/>
      <c r="ALK621" s="273"/>
      <c r="ALL621" s="203" t="s">
        <v>84</v>
      </c>
      <c r="ALM621" s="276" t="s">
        <v>420</v>
      </c>
      <c r="ALO621" s="204"/>
      <c r="ALP621" s="204">
        <f>VLOOKUP(ALM621,$A$681:$F$2354,6,FALSE)</f>
        <v>475</v>
      </c>
      <c r="ALQ621" s="203" t="s">
        <v>69</v>
      </c>
      <c r="ALR621" s="10">
        <f>ALP621*1.1</f>
        <v>522.5</v>
      </c>
      <c r="ALS621" s="10"/>
      <c r="ALT621" s="273"/>
      <c r="ALU621" s="203" t="s">
        <v>84</v>
      </c>
      <c r="ALV621" s="276" t="s">
        <v>470</v>
      </c>
      <c r="ALX621" s="204"/>
      <c r="ALY621" s="204">
        <f>VLOOKUP(ALV621,$A$681:$F$2354,6,FALSE)</f>
        <v>165</v>
      </c>
      <c r="ALZ621" s="203" t="s">
        <v>69</v>
      </c>
      <c r="AMA621" s="10">
        <f>ALY621*1.1</f>
        <v>181.50000000000003</v>
      </c>
      <c r="AMB621" s="10"/>
      <c r="AMC621" s="273"/>
      <c r="AMD621" s="203" t="s">
        <v>84</v>
      </c>
      <c r="AME621" s="276" t="s">
        <v>2054</v>
      </c>
      <c r="AMG621" s="204"/>
      <c r="AMH621" s="204">
        <f>VLOOKUP(AME621,$A$681:$F$2354,6,FALSE)</f>
        <v>368</v>
      </c>
      <c r="AMI621" s="203" t="s">
        <v>69</v>
      </c>
      <c r="AMJ621" s="10">
        <f>AMH621*1.1</f>
        <v>404.8</v>
      </c>
      <c r="AMK621" s="10"/>
      <c r="AML621" s="273"/>
      <c r="AMM621" s="203" t="s">
        <v>84</v>
      </c>
      <c r="AMN621" s="276" t="s">
        <v>442</v>
      </c>
      <c r="AMP621" s="204"/>
      <c r="AMQ621" s="204">
        <f>VLOOKUP(AMN621,$A$681:$F$2354,6,FALSE)</f>
        <v>285</v>
      </c>
      <c r="AMR621" s="203" t="s">
        <v>69</v>
      </c>
      <c r="AMS621" s="10">
        <f>AMQ621*1.1</f>
        <v>313.5</v>
      </c>
      <c r="AMT621" s="10"/>
      <c r="AMU621" s="273"/>
      <c r="AMV621" s="203" t="s">
        <v>84</v>
      </c>
      <c r="AMW621" s="276" t="s">
        <v>442</v>
      </c>
      <c r="AMY621" s="204"/>
      <c r="AMZ621" s="204">
        <f>VLOOKUP(AMW621,$A$681:$F$2354,6,FALSE)</f>
        <v>285</v>
      </c>
      <c r="ANA621" s="203" t="s">
        <v>69</v>
      </c>
      <c r="ANB621" s="10">
        <f>AMZ621*1.1</f>
        <v>313.5</v>
      </c>
      <c r="ANC621" s="10"/>
      <c r="AND621" s="273"/>
      <c r="ANE621" s="203" t="s">
        <v>84</v>
      </c>
      <c r="ANF621" s="276" t="s">
        <v>1266</v>
      </c>
      <c r="ANH621" s="204"/>
      <c r="ANI621" s="204">
        <f>VLOOKUP(ANF621,$A$681:$F$2354,6,FALSE)</f>
        <v>57</v>
      </c>
      <c r="ANJ621" s="203" t="s">
        <v>69</v>
      </c>
      <c r="ANK621" s="10">
        <f>ANI621*1.1</f>
        <v>62.7</v>
      </c>
      <c r="ANL621" s="10"/>
      <c r="ANM621" s="273"/>
      <c r="ANN621" s="203" t="s">
        <v>84</v>
      </c>
      <c r="ANO621" s="276" t="s">
        <v>1220</v>
      </c>
      <c r="ANQ621" s="204"/>
      <c r="ANR621" s="204">
        <f>VLOOKUP(ANO621,$A$681:$F$2354,6,FALSE)</f>
        <v>384</v>
      </c>
      <c r="ANS621" s="203" t="s">
        <v>69</v>
      </c>
      <c r="ANT621" s="10">
        <f>ANR621*1.1</f>
        <v>422.40000000000003</v>
      </c>
      <c r="ANU621" s="10"/>
      <c r="ANV621" s="273"/>
      <c r="ANW621" s="203" t="s">
        <v>84</v>
      </c>
      <c r="ANX621" s="276" t="s">
        <v>1205</v>
      </c>
      <c r="ANZ621" s="204"/>
      <c r="AOA621" s="204">
        <f>VLOOKUP(ANX621,$A$681:$F$2354,6,FALSE)</f>
        <v>268</v>
      </c>
      <c r="AOB621" s="203" t="s">
        <v>69</v>
      </c>
      <c r="AOC621" s="10">
        <f>AOA621*1.1</f>
        <v>294.8</v>
      </c>
      <c r="AOD621" s="10"/>
      <c r="AOE621" s="273"/>
      <c r="AOF621" s="203" t="s">
        <v>84</v>
      </c>
      <c r="AOG621" s="276" t="s">
        <v>442</v>
      </c>
      <c r="AOI621" s="204"/>
      <c r="AOJ621" s="204">
        <f>VLOOKUP(AOG621,$A$681:$F$2354,6,FALSE)</f>
        <v>285</v>
      </c>
      <c r="AOK621" s="203" t="s">
        <v>69</v>
      </c>
      <c r="AOL621" s="10">
        <f>AOJ621*1.1</f>
        <v>313.5</v>
      </c>
      <c r="AOM621" s="10"/>
      <c r="AON621" s="273"/>
      <c r="AOO621" s="203" t="s">
        <v>84</v>
      </c>
      <c r="AOP621" s="276" t="s">
        <v>420</v>
      </c>
      <c r="AOR621" s="204"/>
      <c r="AOS621" s="204">
        <f>VLOOKUP(AOP621,$A$681:$F$2354,6,FALSE)</f>
        <v>475</v>
      </c>
      <c r="AOT621" s="203" t="s">
        <v>69</v>
      </c>
      <c r="AOU621" s="10">
        <f>AOS621*1.1</f>
        <v>522.5</v>
      </c>
      <c r="AOV621" s="10"/>
      <c r="AOW621" s="273"/>
      <c r="AOX621" s="203" t="s">
        <v>84</v>
      </c>
      <c r="AOY621" s="276" t="s">
        <v>602</v>
      </c>
      <c r="APA621" s="204"/>
      <c r="APB621" s="204">
        <f>VLOOKUP(AOY621,$A$681:$F$2354,6,FALSE)</f>
        <v>332</v>
      </c>
      <c r="APC621" s="203" t="s">
        <v>69</v>
      </c>
      <c r="APD621" s="10">
        <f>APB621*1.1</f>
        <v>365.20000000000005</v>
      </c>
      <c r="APE621" s="10"/>
      <c r="APF621" s="273"/>
      <c r="APG621" s="203" t="s">
        <v>84</v>
      </c>
      <c r="APH621" s="276" t="s">
        <v>519</v>
      </c>
      <c r="APJ621" s="204"/>
      <c r="APK621" s="204">
        <f>VLOOKUP(APH621,$A$681:$F$2354,6,FALSE)</f>
        <v>120</v>
      </c>
      <c r="APL621" s="203" t="s">
        <v>69</v>
      </c>
      <c r="APM621" s="10">
        <f>APK621*1.1</f>
        <v>132</v>
      </c>
      <c r="APN621" s="10"/>
      <c r="APO621" s="273"/>
      <c r="APP621" s="203" t="s">
        <v>84</v>
      </c>
      <c r="APQ621" s="276" t="s">
        <v>474</v>
      </c>
      <c r="APS621" s="204"/>
      <c r="APT621" s="204">
        <f>VLOOKUP(APQ621,$A$681:$F$2354,6,FALSE)</f>
        <v>82</v>
      </c>
      <c r="APU621" s="203" t="s">
        <v>69</v>
      </c>
      <c r="APV621" s="10">
        <f>APT621*1.1</f>
        <v>90.2</v>
      </c>
      <c r="APW621" s="10"/>
      <c r="APX621" s="273"/>
      <c r="APY621" s="203" t="s">
        <v>84</v>
      </c>
      <c r="APZ621" s="276" t="s">
        <v>414</v>
      </c>
      <c r="AQB621" s="204"/>
      <c r="AQC621" s="204">
        <f>VLOOKUP(APZ621,$A$681:$F$2354,6,FALSE)</f>
        <v>273</v>
      </c>
      <c r="AQD621" s="203" t="s">
        <v>69</v>
      </c>
      <c r="AQE621" s="10">
        <f>AQC621*1.1</f>
        <v>300.3</v>
      </c>
      <c r="AQF621" s="10"/>
      <c r="AQG621" s="273"/>
    </row>
    <row r="622" spans="1:1125" s="14" customFormat="1" ht="15">
      <c r="A622" s="203"/>
      <c r="B622" s="414"/>
      <c r="D622" s="203"/>
      <c r="E622" s="203"/>
      <c r="F622" s="203"/>
      <c r="G622" s="10"/>
      <c r="H622" s="10">
        <f>SUM(G617:G621)</f>
        <v>1427.7</v>
      </c>
      <c r="I622" s="267"/>
      <c r="J622" s="203"/>
      <c r="K622" s="414"/>
      <c r="M622" s="203"/>
      <c r="N622" s="203"/>
      <c r="O622" s="203"/>
      <c r="P622" s="10"/>
      <c r="Q622" s="10">
        <f>SUM(P617:P621)</f>
        <v>1544.2</v>
      </c>
      <c r="R622" s="267"/>
      <c r="S622" s="203"/>
      <c r="T622" s="264"/>
      <c r="V622" s="203"/>
      <c r="W622" s="203"/>
      <c r="X622" s="203"/>
      <c r="Y622" s="10"/>
      <c r="Z622" s="10">
        <f>SUM(Y617:Y621)</f>
        <v>1467.7</v>
      </c>
      <c r="AA622" s="267"/>
      <c r="AB622" s="203"/>
      <c r="AC622" s="414"/>
      <c r="AE622" s="203"/>
      <c r="AF622" s="203"/>
      <c r="AG622" s="203"/>
      <c r="AH622" s="10"/>
      <c r="AI622" s="10">
        <f>SUM(AH617:AH621)</f>
        <v>1545.9</v>
      </c>
      <c r="AJ622" s="267"/>
      <c r="AK622" s="203"/>
      <c r="AL622" s="414"/>
      <c r="AN622" s="203"/>
      <c r="AO622" s="203"/>
      <c r="AP622" s="203"/>
      <c r="AQ622" s="10"/>
      <c r="AR622" s="10">
        <f>SUM(AQ617:AQ621)</f>
        <v>1925.3</v>
      </c>
      <c r="AS622" s="267"/>
      <c r="AT622" s="203"/>
      <c r="AU622" s="414"/>
      <c r="AW622" s="203"/>
      <c r="AX622" s="203"/>
      <c r="AY622" s="203"/>
      <c r="AZ622" s="10"/>
      <c r="BA622" s="10">
        <f>SUM(AZ617:AZ621)</f>
        <v>1245</v>
      </c>
      <c r="BB622" s="267"/>
      <c r="BC622" s="203"/>
      <c r="BD622" s="414"/>
      <c r="BF622" s="203"/>
      <c r="BG622" s="203"/>
      <c r="BH622" s="203"/>
      <c r="BI622" s="10"/>
      <c r="BJ622" s="10">
        <f>SUM(BI617:BI621)</f>
        <v>1590.6</v>
      </c>
      <c r="BK622" s="267"/>
      <c r="BL622" s="203"/>
      <c r="BM622" s="414"/>
      <c r="BO622" s="203"/>
      <c r="BP622" s="203"/>
      <c r="BQ622" s="203"/>
      <c r="BR622" s="10"/>
      <c r="BS622" s="10">
        <f>SUM(BR617:BR621)</f>
        <v>1549.2</v>
      </c>
      <c r="BT622" s="267"/>
      <c r="BU622" s="203"/>
      <c r="BV622" s="414"/>
      <c r="BX622" s="203"/>
      <c r="BY622" s="203"/>
      <c r="BZ622" s="203"/>
      <c r="CA622" s="10"/>
      <c r="CB622" s="10">
        <f>SUM(CA617:CA621)</f>
        <v>1349.5000000000002</v>
      </c>
      <c r="CC622" s="267"/>
      <c r="CD622" s="203"/>
      <c r="CE622" s="414"/>
      <c r="CG622" s="203"/>
      <c r="CH622" s="203"/>
      <c r="CI622" s="203"/>
      <c r="CJ622" s="10"/>
      <c r="CK622" s="10">
        <f>SUM(CJ617:CJ621)</f>
        <v>1452.9</v>
      </c>
      <c r="CL622" s="267"/>
      <c r="CM622" s="203"/>
      <c r="CN622" s="414"/>
      <c r="CP622" s="203"/>
      <c r="CQ622" s="203"/>
      <c r="CR622" s="203"/>
      <c r="CS622" s="10"/>
      <c r="CT622" s="10">
        <f>SUM(CS617:CS621)</f>
        <v>1812.8999999999999</v>
      </c>
      <c r="CU622" s="267"/>
      <c r="CV622" s="203"/>
      <c r="CW622" s="414"/>
      <c r="CY622" s="203"/>
      <c r="CZ622" s="203"/>
      <c r="DA622" s="203"/>
      <c r="DB622" s="10"/>
      <c r="DC622" s="10">
        <f>SUM(DB617:DB621)</f>
        <v>1673.6</v>
      </c>
      <c r="DD622" s="267"/>
      <c r="DE622" s="203"/>
      <c r="DF622" s="414"/>
      <c r="DH622" s="203"/>
      <c r="DI622" s="203"/>
      <c r="DJ622" s="203"/>
      <c r="DK622" s="10"/>
      <c r="DL622" s="10">
        <f>SUM(DK617:DK621)</f>
        <v>1187.5</v>
      </c>
      <c r="DM622" s="267"/>
      <c r="DN622" s="203"/>
      <c r="DO622" s="414"/>
      <c r="DQ622" s="203"/>
      <c r="DR622" s="203"/>
      <c r="DS622" s="203"/>
      <c r="DT622" s="10"/>
      <c r="DU622" s="10">
        <f>SUM(DT617:DT621)</f>
        <v>1519.2</v>
      </c>
      <c r="DV622" s="267"/>
      <c r="DW622" s="203"/>
      <c r="DZ622" s="203"/>
      <c r="EA622" s="203"/>
      <c r="EB622" s="203"/>
      <c r="EC622" s="10"/>
      <c r="ED622" s="10" t="e">
        <f>SUM(EC617:EC621)</f>
        <v>#N/A</v>
      </c>
      <c r="EE622" s="267"/>
      <c r="EF622" s="203"/>
      <c r="EG622" s="414"/>
      <c r="EI622" s="203"/>
      <c r="EJ622" s="203"/>
      <c r="EK622" s="203"/>
      <c r="EL622" s="10"/>
      <c r="EM622" s="10">
        <f>SUM(EL617:EL621)</f>
        <v>888.4</v>
      </c>
      <c r="EN622" s="267"/>
      <c r="EO622" s="203"/>
      <c r="EP622" s="414"/>
      <c r="ER622" s="203"/>
      <c r="ES622" s="203"/>
      <c r="ET622" s="203"/>
      <c r="EU622" s="10"/>
      <c r="EV622" s="10">
        <f>SUM(EU617:EU621)</f>
        <v>1782.6</v>
      </c>
      <c r="EW622" s="267"/>
      <c r="EX622" s="203"/>
      <c r="EY622" s="414"/>
      <c r="FA622" s="203"/>
      <c r="FB622" s="203"/>
      <c r="FC622" s="203"/>
      <c r="FD622" s="10"/>
      <c r="FE622" s="10">
        <f>SUM(FD617:FD621)</f>
        <v>1239.1000000000001</v>
      </c>
      <c r="FF622" s="267"/>
      <c r="FG622" s="203"/>
      <c r="FH622" s="422"/>
      <c r="FJ622" s="203"/>
      <c r="FK622" s="203"/>
      <c r="FL622" s="203"/>
      <c r="FM622" s="10"/>
      <c r="FN622" s="10">
        <f>SUM(FM617:FM621)</f>
        <v>1896.3</v>
      </c>
      <c r="FO622" s="267"/>
      <c r="FP622" s="203"/>
      <c r="FQ622" s="414"/>
      <c r="FS622" s="203"/>
      <c r="FT622" s="203"/>
      <c r="FU622" s="203"/>
      <c r="FV622" s="10"/>
      <c r="FW622" s="10">
        <f>SUM(FV617:FV621)</f>
        <v>1130.7000000000003</v>
      </c>
      <c r="FX622" s="267"/>
      <c r="FY622" s="203"/>
      <c r="FZ622" s="414"/>
      <c r="GB622" s="203"/>
      <c r="GC622" s="203"/>
      <c r="GD622" s="203"/>
      <c r="GE622" s="10"/>
      <c r="GF622" s="10">
        <f>SUM(GE617:GE621)</f>
        <v>1025.5</v>
      </c>
      <c r="GG622" s="267"/>
      <c r="GH622" s="203"/>
      <c r="GI622" s="414"/>
      <c r="GK622" s="203"/>
      <c r="GL622" s="203"/>
      <c r="GM622" s="203"/>
      <c r="GN622" s="10"/>
      <c r="GO622" s="10">
        <f>SUM(GN617:GN621)</f>
        <v>1285.2</v>
      </c>
      <c r="GP622" s="267"/>
      <c r="GQ622" s="203"/>
      <c r="GR622" s="414"/>
      <c r="GT622" s="203"/>
      <c r="GU622" s="203"/>
      <c r="GV622" s="203"/>
      <c r="GW622" s="203"/>
      <c r="GX622" s="10">
        <f>SUM(GW617:GW621)</f>
        <v>1580</v>
      </c>
      <c r="GY622" s="267"/>
      <c r="GZ622" s="203"/>
      <c r="HA622" s="414"/>
      <c r="HC622" s="203"/>
      <c r="HD622" s="203"/>
      <c r="HE622" s="203"/>
      <c r="HF622" s="10"/>
      <c r="HG622" s="10">
        <f>SUM(HF617:HF621)</f>
        <v>2211.9</v>
      </c>
      <c r="HH622" s="267"/>
      <c r="HI622" s="203"/>
      <c r="HJ622" s="414"/>
      <c r="HL622" s="203"/>
      <c r="HM622" s="203"/>
      <c r="HN622" s="203"/>
      <c r="HO622" s="203"/>
      <c r="HP622" s="10">
        <f>SUM(HO617:HO621)</f>
        <v>1403.1</v>
      </c>
      <c r="HQ622" s="267"/>
      <c r="HR622" s="203"/>
      <c r="HS622" s="423"/>
      <c r="HU622" s="203"/>
      <c r="HV622" s="203"/>
      <c r="HW622" s="203"/>
      <c r="HX622" s="10"/>
      <c r="HY622" s="10">
        <f>SUM(HX617:HX621)</f>
        <v>1328.1</v>
      </c>
      <c r="HZ622" s="267"/>
      <c r="IA622" s="203"/>
      <c r="IB622" s="286"/>
      <c r="ID622" s="203"/>
      <c r="IE622" s="203"/>
      <c r="IF622" s="203"/>
      <c r="IG622" s="203"/>
      <c r="IH622" s="10" t="e">
        <f>SUM(IG617:IG621)</f>
        <v>#N/A</v>
      </c>
      <c r="II622" s="267"/>
      <c r="IJ622" s="203"/>
      <c r="IK622" s="423"/>
      <c r="IM622" s="203"/>
      <c r="IN622" s="203"/>
      <c r="IO622" s="203"/>
      <c r="IP622" s="10"/>
      <c r="IQ622" s="10">
        <f>SUM(IP617:IP621)</f>
        <v>1233.7000000000003</v>
      </c>
      <c r="IR622" s="267"/>
      <c r="IS622" s="203"/>
      <c r="IT622" s="423"/>
      <c r="IV622" s="203"/>
      <c r="IW622" s="203"/>
      <c r="IX622" s="203"/>
      <c r="IY622" s="10"/>
      <c r="IZ622" s="10">
        <f>SUM(IY617:IY621)</f>
        <v>1376.5</v>
      </c>
      <c r="JA622" s="267"/>
      <c r="JB622" s="203"/>
      <c r="JC622" s="423"/>
      <c r="JE622" s="203"/>
      <c r="JF622" s="203"/>
      <c r="JG622" s="203"/>
      <c r="JH622" s="10"/>
      <c r="JI622" s="10">
        <f>SUM(JH617:JH621)</f>
        <v>1280.0999999999999</v>
      </c>
      <c r="JJ622" s="267"/>
      <c r="JK622" s="203"/>
      <c r="JL622" s="423"/>
      <c r="JN622" s="203"/>
      <c r="JO622" s="203"/>
      <c r="JP622" s="203"/>
      <c r="JQ622" s="10"/>
      <c r="JR622" s="10">
        <f>SUM(JQ617:JQ621)</f>
        <v>1610.4</v>
      </c>
      <c r="JS622" s="267"/>
      <c r="JT622" s="203"/>
      <c r="JU622" s="264"/>
      <c r="JW622" s="203"/>
      <c r="JX622" s="203"/>
      <c r="JY622" s="203"/>
      <c r="JZ622" s="10"/>
      <c r="KA622" s="10">
        <f>SUM(JZ617:JZ621)</f>
        <v>867.90000000000009</v>
      </c>
      <c r="KB622" s="267"/>
      <c r="KC622" s="203"/>
      <c r="KD622" s="423"/>
      <c r="KF622" s="203"/>
      <c r="KG622" s="203"/>
      <c r="KH622" s="203"/>
      <c r="KI622" s="10"/>
      <c r="KJ622" s="10">
        <f>SUM(KI617:KI621)</f>
        <v>935.50000000000011</v>
      </c>
      <c r="KK622" s="267"/>
      <c r="KL622" s="203"/>
      <c r="KM622" s="264"/>
      <c r="KO622" s="203"/>
      <c r="KP622" s="203"/>
      <c r="KQ622" s="203"/>
      <c r="KR622" s="203"/>
      <c r="KS622" s="10">
        <f>SUM(KR617:KR621)</f>
        <v>972.90000000000009</v>
      </c>
      <c r="KT622" s="267"/>
      <c r="KU622" s="203"/>
      <c r="KV622" s="429"/>
      <c r="KX622" s="203"/>
      <c r="KY622" s="203"/>
      <c r="KZ622" s="203"/>
      <c r="LA622" s="10"/>
      <c r="LB622" s="10">
        <f>SUM(LA617:LA621)</f>
        <v>1161.9000000000001</v>
      </c>
      <c r="LC622" s="267"/>
      <c r="LD622" s="203"/>
      <c r="LG622" s="203"/>
      <c r="LH622" s="203"/>
      <c r="LI622" s="203"/>
      <c r="LJ622" s="10"/>
      <c r="LK622" s="10">
        <f>SUM(LJ617:LJ621)</f>
        <v>1158.0999999999999</v>
      </c>
      <c r="LL622" s="267"/>
      <c r="LM622" s="203"/>
      <c r="LN622" s="423"/>
      <c r="LP622" s="203"/>
      <c r="LQ622" s="203"/>
      <c r="LR622" s="203"/>
      <c r="LS622" s="10"/>
      <c r="LT622" s="10">
        <f>SUM(LS617:LS621)</f>
        <v>1602.2000000000003</v>
      </c>
      <c r="LU622" s="267"/>
      <c r="LV622" s="203"/>
      <c r="LW622" s="423"/>
      <c r="LY622" s="203"/>
      <c r="LZ622" s="203"/>
      <c r="MA622" s="203"/>
      <c r="MB622" s="10"/>
      <c r="MC622" s="10">
        <f>SUM(MB617:MB621)</f>
        <v>1548.1000000000001</v>
      </c>
      <c r="MD622" s="267"/>
      <c r="ME622" s="203"/>
      <c r="MF622" s="423"/>
      <c r="MH622" s="203"/>
      <c r="MI622" s="203"/>
      <c r="MJ622" s="203"/>
      <c r="MK622" s="10"/>
      <c r="ML622" s="10">
        <f>SUM(MK617:MK621)</f>
        <v>1196.4000000000001</v>
      </c>
      <c r="MM622" s="267"/>
      <c r="MN622" s="203"/>
      <c r="MO622" s="423"/>
      <c r="MQ622" s="203"/>
      <c r="MR622" s="203"/>
      <c r="MS622" s="203"/>
      <c r="MT622" s="10"/>
      <c r="MU622" s="10">
        <f>SUM(MT617:MT621)</f>
        <v>1152.3</v>
      </c>
      <c r="MV622" s="267"/>
      <c r="MW622" s="203"/>
      <c r="MX622" s="423"/>
      <c r="MZ622" s="203"/>
      <c r="NA622" s="203"/>
      <c r="NB622" s="203"/>
      <c r="NC622" s="10"/>
      <c r="ND622" s="10">
        <f>SUM(NC617:NC621)</f>
        <v>920.40000000000009</v>
      </c>
      <c r="NE622" s="267"/>
      <c r="NF622" s="203"/>
      <c r="NG622" s="423"/>
      <c r="NI622" s="203"/>
      <c r="NJ622" s="203"/>
      <c r="NK622" s="203"/>
      <c r="NL622" s="10"/>
      <c r="NM622" s="10">
        <f>SUM(NL617:NL621)</f>
        <v>995.2</v>
      </c>
      <c r="NN622" s="267"/>
      <c r="NO622" s="203"/>
      <c r="NP622" s="425"/>
      <c r="NR622" s="203"/>
      <c r="NS622" s="203"/>
      <c r="NT622" s="203"/>
      <c r="NU622" s="10"/>
      <c r="NV622" s="10">
        <f>SUM(NU617:NU621)</f>
        <v>1426.5</v>
      </c>
      <c r="NW622" s="267"/>
      <c r="NX622" s="203"/>
      <c r="NY622" s="423"/>
      <c r="OA622" s="203"/>
      <c r="OB622" s="203"/>
      <c r="OC622" s="203"/>
      <c r="OD622" s="203"/>
      <c r="OE622" s="10">
        <f>SUM(OD617:OD621)</f>
        <v>1092.8</v>
      </c>
      <c r="OF622" s="267"/>
      <c r="OG622" s="203"/>
      <c r="OH622" s="423"/>
      <c r="OJ622" s="203"/>
      <c r="OK622" s="203"/>
      <c r="OL622" s="203"/>
      <c r="OM622" s="10"/>
      <c r="ON622" s="10">
        <f>SUM(OM617:OM621)</f>
        <v>1306.7</v>
      </c>
      <c r="OO622" s="267"/>
      <c r="OP622" s="203"/>
      <c r="OQ622" s="425"/>
      <c r="OS622" s="203"/>
      <c r="OT622" s="203"/>
      <c r="OU622" s="203"/>
      <c r="OV622" s="10"/>
      <c r="OW622" s="10">
        <f>SUM(OV617:OV621)</f>
        <v>638.9</v>
      </c>
      <c r="OX622" s="267"/>
      <c r="OY622" s="203"/>
      <c r="OZ622" s="428"/>
      <c r="PB622" s="203"/>
      <c r="PC622" s="203"/>
      <c r="PD622" s="203"/>
      <c r="PE622" s="10"/>
      <c r="PF622" s="10">
        <f>SUM(PE617:PE621)</f>
        <v>1233.7000000000003</v>
      </c>
      <c r="PG622" s="267"/>
      <c r="PH622" s="203"/>
      <c r="PI622" s="423"/>
      <c r="PK622" s="203"/>
      <c r="PL622" s="203"/>
      <c r="PM622" s="203"/>
      <c r="PN622" s="10"/>
      <c r="PO622" s="10">
        <f>SUM(PN617:PN621)</f>
        <v>1176.3</v>
      </c>
      <c r="PP622" s="267"/>
      <c r="PQ622" s="203"/>
      <c r="PR622" s="264"/>
      <c r="PT622" s="203"/>
      <c r="PU622" s="203"/>
      <c r="PV622" s="203"/>
      <c r="PW622" s="10"/>
      <c r="PX622" s="10" t="e">
        <f>SUM(PW617:PW621)</f>
        <v>#N/A</v>
      </c>
      <c r="PY622" s="267"/>
      <c r="PZ622" s="203"/>
      <c r="QA622" s="423"/>
      <c r="QC622" s="203"/>
      <c r="QD622" s="203"/>
      <c r="QE622" s="203"/>
      <c r="QF622" s="10"/>
      <c r="QG622" s="10">
        <f>SUM(QF617:QF621)</f>
        <v>943</v>
      </c>
      <c r="QH622" s="267"/>
      <c r="QI622" s="203"/>
      <c r="QJ622" s="423"/>
      <c r="QL622" s="203"/>
      <c r="QM622" s="203"/>
      <c r="QN622" s="203"/>
      <c r="QO622" s="10"/>
      <c r="QP622" s="10">
        <f>SUM(QO617:QO621)</f>
        <v>1050.9000000000001</v>
      </c>
      <c r="QQ622" s="267"/>
      <c r="QR622" s="203"/>
      <c r="QS622" s="423"/>
      <c r="QU622" s="203"/>
      <c r="QV622" s="203"/>
      <c r="QW622" s="203"/>
      <c r="QX622" s="10"/>
      <c r="QY622" s="10">
        <f>SUM(QX617:QX621)</f>
        <v>1125.5999999999999</v>
      </c>
      <c r="QZ622" s="267"/>
      <c r="RA622" s="203"/>
      <c r="RB622" s="423"/>
      <c r="RD622" s="203"/>
      <c r="RE622" s="203"/>
      <c r="RF622" s="203"/>
      <c r="RG622" s="10"/>
      <c r="RH622" s="10">
        <f>SUM(RG617:RG621)</f>
        <v>928.3</v>
      </c>
      <c r="RI622" s="267"/>
      <c r="RJ622" s="203"/>
      <c r="RM622" s="203"/>
      <c r="RN622" s="203"/>
      <c r="RO622" s="203"/>
      <c r="RP622" s="203"/>
      <c r="RQ622" s="10" t="e">
        <f>SUM(RP617:RP621)</f>
        <v>#N/A</v>
      </c>
      <c r="RR622" s="267"/>
      <c r="RS622" s="203"/>
      <c r="RT622" s="423"/>
      <c r="RV622" s="203"/>
      <c r="RW622" s="203"/>
      <c r="RX622" s="203"/>
      <c r="RY622" s="10"/>
      <c r="RZ622" s="10">
        <f>SUM(RY617:RY621)</f>
        <v>1684.1000000000001</v>
      </c>
      <c r="SA622" s="273"/>
      <c r="SB622" s="203"/>
      <c r="SC622" s="423"/>
      <c r="SE622" s="203"/>
      <c r="SF622" s="203"/>
      <c r="SG622" s="203"/>
      <c r="SH622" s="10"/>
      <c r="SI622" s="10">
        <f>SUM(SH617:SH621)</f>
        <v>1230.0000000000002</v>
      </c>
      <c r="SJ622" s="273"/>
      <c r="SK622" s="203"/>
      <c r="SL622" s="423"/>
      <c r="SN622" s="203"/>
      <c r="SO622" s="203"/>
      <c r="SP622" s="203"/>
      <c r="SQ622" s="10"/>
      <c r="SR622" s="10">
        <f>SUM(SQ617:SQ621)</f>
        <v>1565.9</v>
      </c>
      <c r="SS622" s="273"/>
      <c r="ST622" s="203"/>
      <c r="SU622" s="264"/>
      <c r="SW622" s="203"/>
      <c r="SX622" s="203"/>
      <c r="SY622" s="203"/>
      <c r="SZ622" s="10"/>
      <c r="TA622" s="10">
        <f>SUM(SZ617:SZ621)</f>
        <v>1291.4000000000001</v>
      </c>
      <c r="TB622" s="273"/>
      <c r="TC622" s="203"/>
      <c r="TD622" s="428"/>
      <c r="TF622" s="203"/>
      <c r="TG622" s="203"/>
      <c r="TH622" s="203"/>
      <c r="TI622" s="203"/>
      <c r="TJ622" s="10">
        <f>SUM(TI617:TI621)</f>
        <v>1163.5</v>
      </c>
      <c r="TK622" s="273"/>
      <c r="TL622" s="203"/>
      <c r="TM622" s="264"/>
      <c r="TO622" s="203"/>
      <c r="TP622" s="203"/>
      <c r="TQ622" s="203"/>
      <c r="TR622" s="10"/>
      <c r="TS622" s="10">
        <f>SUM(TR617:TR621)</f>
        <v>1094.5</v>
      </c>
      <c r="TT622" s="273"/>
      <c r="TU622" s="203"/>
      <c r="TV622" s="264"/>
      <c r="TX622" s="203"/>
      <c r="TY622" s="203"/>
      <c r="TZ622" s="203"/>
      <c r="UA622" s="10"/>
      <c r="UB622" s="10">
        <f>SUM(UA617:UA621)</f>
        <v>947.7</v>
      </c>
      <c r="UC622" s="273"/>
      <c r="UD622" s="203"/>
      <c r="UE622" s="286"/>
      <c r="UG622" s="203"/>
      <c r="UH622" s="203"/>
      <c r="UI622" s="203"/>
      <c r="UJ622" s="10"/>
      <c r="UK622" s="10" t="e">
        <f>SUM(UJ617:UJ621)</f>
        <v>#N/A</v>
      </c>
      <c r="UL622" s="273"/>
      <c r="UM622" s="203"/>
      <c r="UN622" s="264"/>
      <c r="UP622" s="203"/>
      <c r="UQ622" s="203"/>
      <c r="UR622" s="203"/>
      <c r="US622" s="10"/>
      <c r="UT622" s="10">
        <f>SUM(US617:US621)</f>
        <v>1582</v>
      </c>
      <c r="UU622" s="273"/>
      <c r="UV622" s="203"/>
      <c r="UW622" s="264"/>
      <c r="UY622" s="203"/>
      <c r="UZ622" s="203"/>
      <c r="VA622" s="203"/>
      <c r="VB622" s="10"/>
      <c r="VC622" s="10">
        <f>SUM(VB617:VB621)</f>
        <v>1759.3</v>
      </c>
      <c r="VD622" s="273"/>
      <c r="VE622" s="203"/>
      <c r="VF622" s="423"/>
      <c r="VH622" s="203"/>
      <c r="VI622" s="203"/>
      <c r="VJ622" s="203"/>
      <c r="VK622" s="10"/>
      <c r="VL622" s="10">
        <f>SUM(VK617:VK621)</f>
        <v>1399.2000000000003</v>
      </c>
      <c r="VM622" s="273"/>
      <c r="VN622" s="203"/>
      <c r="VO622" s="423"/>
      <c r="VQ622" s="203"/>
      <c r="VR622" s="203"/>
      <c r="VS622" s="203"/>
      <c r="VT622" s="10"/>
      <c r="VU622" s="10">
        <f>SUM(VT617:VT621)</f>
        <v>1198.7</v>
      </c>
      <c r="VV622" s="273"/>
      <c r="VW622" s="203"/>
      <c r="VZ622" s="203"/>
      <c r="WA622" s="203"/>
      <c r="WB622" s="203"/>
      <c r="WC622" s="203"/>
      <c r="WD622" s="10" t="e">
        <f>SUM(WC617:WC621)</f>
        <v>#N/A</v>
      </c>
      <c r="WE622" s="273"/>
      <c r="WF622" s="203"/>
      <c r="WG622" s="264"/>
      <c r="WI622" s="203"/>
      <c r="WJ622" s="203"/>
      <c r="WK622" s="203"/>
      <c r="WL622" s="203"/>
      <c r="WM622" s="10">
        <f>SUM(WL617:WL621)</f>
        <v>876.7</v>
      </c>
      <c r="WN622" s="273"/>
      <c r="WO622" s="203"/>
      <c r="WQ622" s="203"/>
      <c r="WR622" s="203"/>
      <c r="WS622" s="203"/>
      <c r="WT622" s="203"/>
      <c r="WU622" s="10"/>
      <c r="WV622" s="10" t="e">
        <f>SUM(WU617:WU621)</f>
        <v>#N/A</v>
      </c>
      <c r="WW622" s="273"/>
      <c r="WX622" s="203"/>
      <c r="XA622" s="203"/>
      <c r="XB622" s="203"/>
      <c r="XC622" s="203"/>
      <c r="XD622" s="203"/>
      <c r="XE622" s="10" t="e">
        <f>SUM(XD617:XD621)</f>
        <v>#N/A</v>
      </c>
      <c r="XF622" s="273"/>
      <c r="XG622" s="203"/>
      <c r="XH622" s="423"/>
      <c r="XJ622" s="203"/>
      <c r="XK622" s="203"/>
      <c r="XL622" s="203"/>
      <c r="XM622" s="203"/>
      <c r="XN622" s="10">
        <f>SUM(XM617:XM621)</f>
        <v>711.1</v>
      </c>
      <c r="XO622" s="273"/>
      <c r="XP622" s="203"/>
      <c r="XQ622" s="423"/>
      <c r="XS622" s="203"/>
      <c r="XT622" s="203"/>
      <c r="XU622" s="203"/>
      <c r="XV622" s="10"/>
      <c r="XW622" s="10">
        <f>SUM(XV617:XV621)</f>
        <v>1187.5</v>
      </c>
      <c r="XX622" s="273"/>
      <c r="XY622" s="203"/>
      <c r="XZ622" s="423"/>
      <c r="YB622" s="203"/>
      <c r="YC622" s="203"/>
      <c r="YD622" s="203"/>
      <c r="YE622" s="203"/>
      <c r="YF622" s="10">
        <f>SUM(YE617:YE621)</f>
        <v>1464.7</v>
      </c>
      <c r="YG622" s="273"/>
      <c r="YH622" s="203"/>
      <c r="YK622" s="203"/>
      <c r="YL622" s="203"/>
      <c r="YM622" s="203"/>
      <c r="YN622" s="10"/>
      <c r="YO622" s="10" t="e">
        <f>SUM(YN617:YN621)</f>
        <v>#N/A</v>
      </c>
      <c r="YP622" s="273"/>
      <c r="YQ622" s="203"/>
      <c r="YT622" s="203"/>
      <c r="YU622" s="203"/>
      <c r="YV622" s="203"/>
      <c r="YW622" s="203"/>
      <c r="YX622" s="10" t="e">
        <f>SUM(YW617:YW621)</f>
        <v>#N/A</v>
      </c>
      <c r="YY622" s="273"/>
      <c r="YZ622" s="203"/>
      <c r="ZA622" s="428"/>
      <c r="ZC622" s="203"/>
      <c r="ZD622" s="203"/>
      <c r="ZE622" s="203"/>
      <c r="ZF622" s="203"/>
      <c r="ZG622" s="10">
        <f>SUM(ZF617:ZF621)</f>
        <v>1192.2</v>
      </c>
      <c r="ZH622" s="273"/>
      <c r="ZI622" s="203"/>
      <c r="ZJ622" s="423"/>
      <c r="ZL622" s="203"/>
      <c r="ZM622" s="203"/>
      <c r="ZN622" s="203"/>
      <c r="ZO622" s="203"/>
      <c r="ZP622" s="10">
        <f>SUM(ZO617:ZO621)</f>
        <v>1023</v>
      </c>
      <c r="ZQ622" s="273"/>
      <c r="ZR622" s="203"/>
      <c r="ZS622" s="423"/>
      <c r="ZU622" s="203"/>
      <c r="ZV622" s="203"/>
      <c r="ZW622" s="203"/>
      <c r="ZX622" s="10"/>
      <c r="ZY622" s="10">
        <f>SUM(ZX617:ZX621)</f>
        <v>1315.5</v>
      </c>
      <c r="ZZ622" s="273"/>
      <c r="AAA622" s="203"/>
      <c r="AAB622" s="264"/>
      <c r="AAD622" s="203"/>
      <c r="AAE622" s="203"/>
      <c r="AAF622" s="203"/>
      <c r="AAG622" s="10"/>
      <c r="AAH622" s="10">
        <f>SUM(AAG617:AAG621)</f>
        <v>961.9</v>
      </c>
      <c r="AAI622" s="273"/>
      <c r="AAJ622" s="203"/>
      <c r="AAK622" s="264"/>
      <c r="AAM622" s="203"/>
      <c r="AAN622" s="203"/>
      <c r="AAO622" s="203"/>
      <c r="AAP622" s="10"/>
      <c r="AAQ622" s="10">
        <f>SUM(AAP617:AAP621)</f>
        <v>1190.2</v>
      </c>
      <c r="AAR622" s="273"/>
      <c r="AAS622" s="203"/>
      <c r="AAT622" s="264"/>
      <c r="AAV622" s="203"/>
      <c r="AAW622" s="203"/>
      <c r="AAX622" s="203"/>
      <c r="AAY622" s="10"/>
      <c r="AAZ622" s="10">
        <f>SUM(AAY617:AAY621)</f>
        <v>1124.8</v>
      </c>
      <c r="ABA622" s="273"/>
      <c r="ABB622" s="203"/>
      <c r="ABE622" s="203"/>
      <c r="ABF622" s="203"/>
      <c r="ABG622" s="203"/>
      <c r="ABH622" s="10"/>
      <c r="ABI622" s="10" t="e">
        <f>SUM(ABH617:ABH621)</f>
        <v>#N/A</v>
      </c>
      <c r="ABJ622" s="273"/>
      <c r="ABK622" s="203"/>
      <c r="ABL622" s="264"/>
      <c r="ABN622" s="203"/>
      <c r="ABO622" s="203"/>
      <c r="ABP622" s="203"/>
      <c r="ABQ622" s="10"/>
      <c r="ABR622" s="10">
        <f>SUM(ABQ617:ABQ621)</f>
        <v>883.10000000000014</v>
      </c>
      <c r="ABS622" s="273"/>
      <c r="ABT622" s="203"/>
      <c r="ABU622" s="264"/>
      <c r="ABW622" s="203"/>
      <c r="ABX622" s="203"/>
      <c r="ABY622" s="203"/>
      <c r="ABZ622" s="10"/>
      <c r="ACA622" s="10">
        <f>SUM(ABZ617:ABZ621)</f>
        <v>1820.5000000000002</v>
      </c>
      <c r="ACB622" s="273"/>
      <c r="ACC622" s="203"/>
      <c r="ACF622" s="203"/>
      <c r="ACG622" s="203"/>
      <c r="ACH622" s="203"/>
      <c r="ACI622" s="10"/>
      <c r="ACJ622" s="10" t="e">
        <f>SUM(ACI617:ACI621)</f>
        <v>#N/A</v>
      </c>
      <c r="ACK622" s="273"/>
      <c r="ACL622" s="203"/>
      <c r="ACO622" s="203"/>
      <c r="ACP622" s="203"/>
      <c r="ACQ622" s="203"/>
      <c r="ACR622" s="10"/>
      <c r="ACS622" s="10" t="e">
        <f>SUM(ACR617:ACR621)</f>
        <v>#N/A</v>
      </c>
      <c r="ACT622" s="273"/>
      <c r="ACU622" s="203"/>
      <c r="ACX622" s="203"/>
      <c r="ACY622" s="203"/>
      <c r="ACZ622" s="203"/>
      <c r="ADA622" s="10"/>
      <c r="ADB622" s="10" t="e">
        <f>SUM(ADA617:ADA621)</f>
        <v>#N/A</v>
      </c>
      <c r="ADC622" s="273"/>
      <c r="ADD622" s="203"/>
      <c r="ADG622" s="203"/>
      <c r="ADH622" s="203"/>
      <c r="ADI622" s="203"/>
      <c r="ADJ622" s="203"/>
      <c r="ADK622" s="10" t="e">
        <f>SUM(ADJ617:ADJ621)</f>
        <v>#N/A</v>
      </c>
      <c r="ADL622" s="273"/>
      <c r="ADM622" s="203"/>
      <c r="ADP622" s="203"/>
      <c r="ADQ622" s="203"/>
      <c r="ADR622" s="203"/>
      <c r="ADS622" s="10"/>
      <c r="ADT622" s="10" t="e">
        <f>SUM(ADS617:ADS621)</f>
        <v>#N/A</v>
      </c>
      <c r="ADU622" s="273"/>
      <c r="ADV622" s="203"/>
      <c r="ADY622" s="203"/>
      <c r="ADZ622" s="203"/>
      <c r="AEA622" s="203"/>
      <c r="AEB622" s="203"/>
      <c r="AEC622" s="10" t="e">
        <f>SUM(AEB617:AEB621)</f>
        <v>#N/A</v>
      </c>
      <c r="AED622" s="273"/>
      <c r="AEE622" s="203"/>
      <c r="AEH622" s="203"/>
      <c r="AEI622" s="203"/>
      <c r="AEJ622" s="203"/>
      <c r="AEK622" s="203"/>
      <c r="AEL622" s="10" t="e">
        <f>SUM(AEK617:AEK621)</f>
        <v>#N/A</v>
      </c>
      <c r="AEM622" s="273"/>
      <c r="AEN622" s="203"/>
      <c r="AEQ622" s="203"/>
      <c r="AER622" s="203"/>
      <c r="AES622" s="203"/>
      <c r="AET622" s="203"/>
      <c r="AEU622" s="10" t="e">
        <f>SUM(AET617:AET621)</f>
        <v>#N/A</v>
      </c>
      <c r="AEV622" s="273"/>
      <c r="AEW622" s="203"/>
      <c r="AEZ622" s="203"/>
      <c r="AFA622" s="203"/>
      <c r="AFB622" s="203"/>
      <c r="AFC622" s="10"/>
      <c r="AFD622" s="10" t="e">
        <f>SUM(AFC617:AFC621)</f>
        <v>#N/A</v>
      </c>
      <c r="AFE622" s="273"/>
      <c r="AFF622" s="203"/>
      <c r="AFI622" s="203"/>
      <c r="AFJ622" s="203"/>
      <c r="AFK622" s="203"/>
      <c r="AFL622" s="10"/>
      <c r="AFM622" s="10" t="e">
        <f>SUM(AFL617:AFL621)</f>
        <v>#N/A</v>
      </c>
      <c r="AFN622" s="273"/>
      <c r="AFO622" s="203"/>
      <c r="AFR622" s="203"/>
      <c r="AFS622" s="203"/>
      <c r="AFT622" s="203"/>
      <c r="AFU622" s="10"/>
      <c r="AFV622" s="10" t="e">
        <f>SUM(AFU617:AFU621)</f>
        <v>#N/A</v>
      </c>
      <c r="AFW622" s="273"/>
      <c r="AFX622" s="203"/>
      <c r="AGA622" s="203"/>
      <c r="AGB622" s="203"/>
      <c r="AGC622" s="203"/>
      <c r="AGD622" s="10"/>
      <c r="AGE622" s="10" t="e">
        <f>SUM(AGD617:AGD621)</f>
        <v>#N/A</v>
      </c>
      <c r="AGF622" s="273"/>
      <c r="AGG622" s="203"/>
      <c r="AGJ622" s="203"/>
      <c r="AGK622" s="203"/>
      <c r="AGL622" s="203"/>
      <c r="AGM622" s="10"/>
      <c r="AGN622" s="10" t="e">
        <f>SUM(AGM617:AGM621)</f>
        <v>#N/A</v>
      </c>
      <c r="AGO622" s="273"/>
      <c r="AGP622" s="203"/>
      <c r="AGS622" s="203"/>
      <c r="AGT622" s="203"/>
      <c r="AGU622" s="203"/>
      <c r="AGV622" s="10"/>
      <c r="AGW622" s="10" t="e">
        <f>SUM(AGV617:AGV621)</f>
        <v>#N/A</v>
      </c>
      <c r="AGX622" s="273"/>
      <c r="AGY622" s="203"/>
      <c r="AGZ622" s="423"/>
      <c r="AHB622" s="203"/>
      <c r="AHC622" s="203"/>
      <c r="AHD622" s="203"/>
      <c r="AHE622" s="10"/>
      <c r="AHF622" s="10">
        <f>SUM(AHE617:AHE621)</f>
        <v>579.9</v>
      </c>
      <c r="AHG622" s="273"/>
      <c r="AHH622" s="203"/>
      <c r="AHI622" s="264"/>
      <c r="AHK622" s="203"/>
      <c r="AHL622" s="203"/>
      <c r="AHM622" s="203"/>
      <c r="AHN622" s="10"/>
      <c r="AHO622" s="10">
        <f>SUM(AHN617:AHN621)</f>
        <v>908.8</v>
      </c>
      <c r="AHP622" s="273"/>
      <c r="AHQ622" s="203"/>
      <c r="AHR622" s="429"/>
      <c r="AHT622" s="203"/>
      <c r="AHU622" s="203"/>
      <c r="AHV622" s="203"/>
      <c r="AHW622" s="10"/>
      <c r="AHX622" s="10">
        <f>SUM(AHW617:AHW621)</f>
        <v>1738.7</v>
      </c>
      <c r="AHY622" s="273"/>
      <c r="AHZ622" s="203"/>
      <c r="AIA622" s="429"/>
      <c r="AIC622" s="203"/>
      <c r="AID622" s="203"/>
      <c r="AIE622" s="203"/>
      <c r="AIF622" s="10"/>
      <c r="AIG622" s="10">
        <f>SUM(AIF617:AIF621)</f>
        <v>951.3</v>
      </c>
      <c r="AIH622" s="273"/>
      <c r="AII622" s="203"/>
      <c r="AIJ622" s="429"/>
      <c r="AIL622" s="203"/>
      <c r="AIM622" s="203"/>
      <c r="AIN622" s="203"/>
      <c r="AIO622" s="10"/>
      <c r="AIP622" s="10">
        <f>SUM(AIO617:AIO621)</f>
        <v>1018.1</v>
      </c>
      <c r="AIQ622" s="273"/>
      <c r="AIR622" s="203"/>
      <c r="AIS622" s="429"/>
      <c r="AIU622" s="203"/>
      <c r="AIV622" s="203"/>
      <c r="AIW622" s="203"/>
      <c r="AIX622" s="10"/>
      <c r="AIY622" s="10">
        <f>SUM(AIX617:AIX621)</f>
        <v>979</v>
      </c>
      <c r="AIZ622" s="273"/>
      <c r="AJA622" s="203"/>
      <c r="AJB622" s="429"/>
      <c r="AJD622" s="203"/>
      <c r="AJE622" s="203"/>
      <c r="AJF622" s="203"/>
      <c r="AJG622" s="10"/>
      <c r="AJH622" s="10">
        <f>SUM(AJG617:AJG621)</f>
        <v>1099.0999999999999</v>
      </c>
      <c r="AJI622" s="273"/>
      <c r="AJJ622" s="203"/>
      <c r="AJK622" s="429"/>
      <c r="AJM622" s="203"/>
      <c r="AJN622" s="203"/>
      <c r="AJO622" s="203"/>
      <c r="AJP622" s="10"/>
      <c r="AJQ622" s="10">
        <f>SUM(AJP617:AJP621)</f>
        <v>1054.5999999999999</v>
      </c>
      <c r="AJR622" s="273"/>
      <c r="AJS622" s="203"/>
      <c r="AJT622" s="432"/>
      <c r="AJV622" s="203"/>
      <c r="AJW622" s="203"/>
      <c r="AJX622" s="203"/>
      <c r="AJY622" s="10"/>
      <c r="AJZ622" s="10">
        <f>SUM(AJY617:AJY621)</f>
        <v>988.10000000000014</v>
      </c>
      <c r="AKA622" s="273"/>
      <c r="AKB622" s="203"/>
      <c r="AKC622" s="429"/>
      <c r="AKE622" s="203"/>
      <c r="AKF622" s="203"/>
      <c r="AKG622" s="203"/>
      <c r="AKH622" s="10"/>
      <c r="AKI622" s="10">
        <f>SUM(AKH617:AKH621)</f>
        <v>1157.2</v>
      </c>
      <c r="AKJ622" s="273"/>
      <c r="AKK622" s="203"/>
      <c r="AKL622" s="429"/>
      <c r="AKN622" s="203"/>
      <c r="AKO622" s="203"/>
      <c r="AKP622" s="203"/>
      <c r="AKQ622" s="10"/>
      <c r="AKR622" s="10">
        <f>SUM(AKQ617:AKQ621)</f>
        <v>1251.5</v>
      </c>
      <c r="AKS622" s="273"/>
      <c r="AKT622" s="203"/>
      <c r="AKU622" s="264"/>
      <c r="AKW622" s="203"/>
      <c r="AKX622" s="203"/>
      <c r="AKY622" s="203"/>
      <c r="AKZ622" s="10"/>
      <c r="ALA622" s="10">
        <f>SUM(AKZ617:AKZ621)</f>
        <v>726.3</v>
      </c>
      <c r="ALB622" s="273"/>
      <c r="ALC622" s="203"/>
      <c r="ALD622" s="264"/>
      <c r="ALF622" s="203"/>
      <c r="ALG622" s="203"/>
      <c r="ALH622" s="203"/>
      <c r="ALI622" s="10"/>
      <c r="ALJ622" s="10">
        <f>SUM(ALI617:ALI621)</f>
        <v>1973.8999999999999</v>
      </c>
      <c r="ALK622" s="273"/>
      <c r="ALL622" s="203"/>
      <c r="ALM622" s="264"/>
      <c r="ALO622" s="203"/>
      <c r="ALP622" s="203"/>
      <c r="ALQ622" s="203"/>
      <c r="ALR622" s="10"/>
      <c r="ALS622" s="10">
        <f>SUM(ALR617:ALR621)</f>
        <v>1504.6</v>
      </c>
      <c r="ALT622" s="273"/>
      <c r="ALU622" s="203"/>
      <c r="ALV622" s="429"/>
      <c r="ALX622" s="203"/>
      <c r="ALY622" s="203"/>
      <c r="ALZ622" s="203"/>
      <c r="AMA622" s="10"/>
      <c r="AMB622" s="10">
        <f>SUM(AMA617:AMA621)</f>
        <v>696.4</v>
      </c>
      <c r="AMC622" s="273"/>
      <c r="AMD622" s="203"/>
      <c r="AME622" s="429"/>
      <c r="AMG622" s="203"/>
      <c r="AMH622" s="203"/>
      <c r="AMI622" s="203"/>
      <c r="AMJ622" s="10"/>
      <c r="AMK622" s="10">
        <f>SUM(AMJ617:AMJ621)</f>
        <v>1420.9</v>
      </c>
      <c r="AML622" s="273"/>
      <c r="AMM622" s="203"/>
      <c r="AMN622" s="429"/>
      <c r="AMP622" s="203"/>
      <c r="AMQ622" s="203"/>
      <c r="AMR622" s="203"/>
      <c r="AMS622" s="10"/>
      <c r="AMT622" s="10">
        <f>SUM(AMS617:AMS621)</f>
        <v>1262.4000000000001</v>
      </c>
      <c r="AMU622" s="273"/>
      <c r="AMV622" s="203"/>
      <c r="AMW622" s="429"/>
      <c r="AMY622" s="203"/>
      <c r="AMZ622" s="203"/>
      <c r="ANA622" s="203"/>
      <c r="ANB622" s="10"/>
      <c r="ANC622" s="10">
        <f>SUM(ANB617:ANB621)</f>
        <v>1479</v>
      </c>
      <c r="AND622" s="273"/>
      <c r="ANE622" s="203"/>
      <c r="ANF622" s="429"/>
      <c r="ANH622" s="203"/>
      <c r="ANI622" s="203"/>
      <c r="ANJ622" s="203"/>
      <c r="ANK622" s="10"/>
      <c r="ANL622" s="10">
        <f>SUM(ANK617:ANK621)</f>
        <v>1029.9000000000001</v>
      </c>
      <c r="ANM622" s="273"/>
      <c r="ANN622" s="203"/>
      <c r="ANO622" s="264"/>
      <c r="ANQ622" s="203"/>
      <c r="ANR622" s="203"/>
      <c r="ANS622" s="203"/>
      <c r="ANT622" s="10"/>
      <c r="ANU622" s="10">
        <f>SUM(ANT617:ANT621)</f>
        <v>1120.0999999999999</v>
      </c>
      <c r="ANV622" s="273"/>
      <c r="ANW622" s="203"/>
      <c r="ANX622" s="429"/>
      <c r="ANZ622" s="203"/>
      <c r="AOA622" s="203"/>
      <c r="AOB622" s="203"/>
      <c r="AOC622" s="10"/>
      <c r="AOD622" s="10">
        <f>SUM(AOC617:AOC621)</f>
        <v>1050.5999999999999</v>
      </c>
      <c r="AOE622" s="273"/>
      <c r="AOF622" s="203"/>
      <c r="AOG622" s="264"/>
      <c r="AOI622" s="203"/>
      <c r="AOJ622" s="203"/>
      <c r="AOK622" s="203"/>
      <c r="AOL622" s="10"/>
      <c r="AOM622" s="10">
        <f>SUM(AOL617:AOL621)</f>
        <v>1520.5</v>
      </c>
      <c r="AON622" s="273"/>
      <c r="AOO622" s="203"/>
      <c r="AOP622" s="429"/>
      <c r="AOR622" s="203"/>
      <c r="AOS622" s="203"/>
      <c r="AOT622" s="203"/>
      <c r="AOU622" s="10"/>
      <c r="AOV622" s="10">
        <f>SUM(AOU617:AOU621)</f>
        <v>1599.7000000000003</v>
      </c>
      <c r="AOW622" s="273"/>
      <c r="AOX622" s="203"/>
      <c r="AOY622" s="429"/>
      <c r="APA622" s="203"/>
      <c r="APB622" s="203"/>
      <c r="APC622" s="203"/>
      <c r="APD622" s="10"/>
      <c r="APE622" s="10">
        <f>SUM(APD617:APD621)</f>
        <v>1050.3000000000002</v>
      </c>
      <c r="APF622" s="273"/>
      <c r="APG622" s="203"/>
      <c r="APH622" s="429"/>
      <c r="APJ622" s="203"/>
      <c r="APK622" s="203"/>
      <c r="APL622" s="203"/>
      <c r="APM622" s="10"/>
      <c r="APN622" s="10">
        <f>SUM(APM617:APM621)</f>
        <v>1316.5</v>
      </c>
      <c r="APO622" s="273"/>
      <c r="APP622" s="203"/>
      <c r="APQ622" s="429"/>
      <c r="APS622" s="203"/>
      <c r="APT622" s="203"/>
      <c r="APU622" s="203"/>
      <c r="APV622" s="10"/>
      <c r="APW622" s="10">
        <f>SUM(APV617:APV621)</f>
        <v>1144.1000000000001</v>
      </c>
      <c r="APX622" s="273"/>
      <c r="APY622" s="203"/>
      <c r="APZ622" s="429"/>
      <c r="AQB622" s="203"/>
      <c r="AQC622" s="203"/>
      <c r="AQD622" s="203"/>
      <c r="AQE622" s="10"/>
      <c r="AQF622" s="10">
        <f>SUM(AQE617:AQE621)</f>
        <v>1115.2</v>
      </c>
      <c r="AQG622" s="273"/>
    </row>
    <row r="623" spans="1:1125" s="14" customFormat="1" ht="15">
      <c r="A623" s="203" t="s">
        <v>85</v>
      </c>
      <c r="B623" s="416" t="s">
        <v>417</v>
      </c>
      <c r="C623" s="415" t="s">
        <v>2019</v>
      </c>
      <c r="D623" s="283">
        <f>IF(C623="Kopman",1.5,1)</f>
        <v>1.5</v>
      </c>
      <c r="E623" s="204">
        <f>VLOOKUP(B623,$A$681:$F$2354,6,FALSE)</f>
        <v>96</v>
      </c>
      <c r="F623" s="203" t="s">
        <v>61</v>
      </c>
      <c r="G623" s="10">
        <f>E623*1.5*D623</f>
        <v>216</v>
      </c>
      <c r="H623" s="10"/>
      <c r="I623" s="267"/>
      <c r="J623" s="203" t="s">
        <v>85</v>
      </c>
      <c r="K623" s="416" t="s">
        <v>417</v>
      </c>
      <c r="L623" s="415" t="s">
        <v>2019</v>
      </c>
      <c r="M623" s="283">
        <f>IF(L623="Kopman",1.5,1)</f>
        <v>1.5</v>
      </c>
      <c r="N623" s="204">
        <f>VLOOKUP(K623,$A$681:$F$2354,6,FALSE)</f>
        <v>96</v>
      </c>
      <c r="O623" s="203" t="s">
        <v>61</v>
      </c>
      <c r="P623" s="10">
        <f>N623*1.5*M623</f>
        <v>216</v>
      </c>
      <c r="Q623" s="10"/>
      <c r="R623" s="267"/>
      <c r="S623" s="203" t="s">
        <v>85</v>
      </c>
      <c r="T623" s="276" t="s">
        <v>417</v>
      </c>
      <c r="V623" s="283">
        <f>IF(U623="Kopman",1.5,1)</f>
        <v>1</v>
      </c>
      <c r="W623" s="204">
        <f>VLOOKUP(T623,$A$681:$F$2354,6,FALSE)</f>
        <v>96</v>
      </c>
      <c r="X623" s="203" t="s">
        <v>61</v>
      </c>
      <c r="Y623" s="10">
        <f>W623*1.5*V623</f>
        <v>144</v>
      </c>
      <c r="Z623" s="10"/>
      <c r="AA623" s="267"/>
      <c r="AB623" s="203" t="s">
        <v>85</v>
      </c>
      <c r="AC623" s="416" t="s">
        <v>417</v>
      </c>
      <c r="AD623" s="415" t="s">
        <v>2019</v>
      </c>
      <c r="AE623" s="283">
        <f>IF(AD623="Kopman",1.5,1)</f>
        <v>1.5</v>
      </c>
      <c r="AF623" s="204">
        <f>VLOOKUP(AC623,$A$681:$F$2354,6,FALSE)</f>
        <v>96</v>
      </c>
      <c r="AG623" s="203" t="s">
        <v>61</v>
      </c>
      <c r="AH623" s="10">
        <f>AF623*1.5*AE623</f>
        <v>216</v>
      </c>
      <c r="AI623" s="10"/>
      <c r="AJ623" s="267"/>
      <c r="AK623" s="203" t="s">
        <v>85</v>
      </c>
      <c r="AL623" s="276" t="s">
        <v>417</v>
      </c>
      <c r="AN623" s="283">
        <f>IF(AM623="Kopman",1.5,1)</f>
        <v>1</v>
      </c>
      <c r="AO623" s="204">
        <f>VLOOKUP(AL623,$A$681:$F$2354,6,FALSE)</f>
        <v>96</v>
      </c>
      <c r="AP623" s="203" t="s">
        <v>61</v>
      </c>
      <c r="AQ623" s="10">
        <f>AO623*1.5*AN623</f>
        <v>144</v>
      </c>
      <c r="AR623" s="10"/>
      <c r="AS623" s="267"/>
      <c r="AT623" s="203" t="s">
        <v>85</v>
      </c>
      <c r="AU623" s="276" t="s">
        <v>417</v>
      </c>
      <c r="AW623" s="283">
        <f>IF(AV623="Kopman",1.5,1)</f>
        <v>1</v>
      </c>
      <c r="AX623" s="204">
        <f>VLOOKUP(AU623,$A$681:$F$2354,6,FALSE)</f>
        <v>96</v>
      </c>
      <c r="AY623" s="203" t="s">
        <v>61</v>
      </c>
      <c r="AZ623" s="10">
        <f>AX623*1.5*AW623</f>
        <v>144</v>
      </c>
      <c r="BA623" s="10"/>
      <c r="BB623" s="267"/>
      <c r="BC623" s="203" t="s">
        <v>85</v>
      </c>
      <c r="BD623" s="276" t="s">
        <v>417</v>
      </c>
      <c r="BF623" s="283">
        <f>IF(BE623="Kopman",1.5,1)</f>
        <v>1</v>
      </c>
      <c r="BG623" s="204">
        <f>VLOOKUP(BD623,$A$681:$F$2354,6,FALSE)</f>
        <v>96</v>
      </c>
      <c r="BH623" s="203" t="s">
        <v>61</v>
      </c>
      <c r="BI623" s="10">
        <f>BG623*1.5*BF623</f>
        <v>144</v>
      </c>
      <c r="BJ623" s="10"/>
      <c r="BK623" s="267"/>
      <c r="BL623" s="203" t="s">
        <v>85</v>
      </c>
      <c r="BM623" s="276" t="s">
        <v>417</v>
      </c>
      <c r="BO623" s="283">
        <f>IF(BN623="Kopman",1.5,1)</f>
        <v>1</v>
      </c>
      <c r="BP623" s="204">
        <f>VLOOKUP(BM623,$A$681:$F$2354,6,FALSE)</f>
        <v>96</v>
      </c>
      <c r="BQ623" s="203" t="s">
        <v>61</v>
      </c>
      <c r="BR623" s="10">
        <f>BP623*1.5*BO623</f>
        <v>144</v>
      </c>
      <c r="BS623" s="10"/>
      <c r="BT623" s="267"/>
      <c r="BU623" s="203" t="s">
        <v>85</v>
      </c>
      <c r="BV623" s="416" t="s">
        <v>417</v>
      </c>
      <c r="BW623" s="415" t="s">
        <v>2019</v>
      </c>
      <c r="BX623" s="283">
        <f>IF(BW623="Kopman",1.5,1)</f>
        <v>1.5</v>
      </c>
      <c r="BY623" s="204">
        <f>VLOOKUP(BV623,$A$681:$F$2354,6,FALSE)</f>
        <v>96</v>
      </c>
      <c r="BZ623" s="203" t="s">
        <v>61</v>
      </c>
      <c r="CA623" s="10">
        <f>BY623*1.5*BX623</f>
        <v>216</v>
      </c>
      <c r="CB623" s="10"/>
      <c r="CC623" s="267"/>
      <c r="CD623" s="203" t="s">
        <v>85</v>
      </c>
      <c r="CE623" s="276" t="s">
        <v>417</v>
      </c>
      <c r="CG623" s="283">
        <f>IF(CF623="Kopman",1.5,1)</f>
        <v>1</v>
      </c>
      <c r="CH623" s="204">
        <f>VLOOKUP(CE623,$A$681:$F$2354,6,FALSE)</f>
        <v>96</v>
      </c>
      <c r="CI623" s="203" t="s">
        <v>61</v>
      </c>
      <c r="CJ623" s="10">
        <f>CH623*1.5*CG623</f>
        <v>144</v>
      </c>
      <c r="CK623" s="10"/>
      <c r="CL623" s="267"/>
      <c r="CM623" s="203" t="s">
        <v>85</v>
      </c>
      <c r="CN623" s="276" t="s">
        <v>417</v>
      </c>
      <c r="CP623" s="283">
        <f>IF(CO623="Kopman",1.5,1)</f>
        <v>1</v>
      </c>
      <c r="CQ623" s="204">
        <f>VLOOKUP(CN623,$A$681:$F$2354,6,FALSE)</f>
        <v>96</v>
      </c>
      <c r="CR623" s="203" t="s">
        <v>61</v>
      </c>
      <c r="CS623" s="10">
        <f>CQ623*1.5*CP623</f>
        <v>144</v>
      </c>
      <c r="CT623" s="10"/>
      <c r="CU623" s="267"/>
      <c r="CV623" s="203" t="s">
        <v>85</v>
      </c>
      <c r="CW623" s="276" t="s">
        <v>417</v>
      </c>
      <c r="CY623" s="283">
        <f>IF(CX623="Kopman",1.5,1)</f>
        <v>1</v>
      </c>
      <c r="CZ623" s="204">
        <f>VLOOKUP(CW623,$A$681:$F$2354,6,FALSE)</f>
        <v>96</v>
      </c>
      <c r="DA623" s="203" t="s">
        <v>61</v>
      </c>
      <c r="DB623" s="10">
        <f>CZ623*1.5*CY623</f>
        <v>144</v>
      </c>
      <c r="DC623" s="10"/>
      <c r="DD623" s="267"/>
      <c r="DE623" s="203" t="s">
        <v>85</v>
      </c>
      <c r="DF623" s="416" t="s">
        <v>417</v>
      </c>
      <c r="DG623" s="415" t="s">
        <v>2019</v>
      </c>
      <c r="DH623" s="283">
        <f>IF(DG623="Kopman",1.5,1)</f>
        <v>1.5</v>
      </c>
      <c r="DI623" s="204">
        <f>VLOOKUP(DF623,$A$681:$F$2354,6,FALSE)</f>
        <v>96</v>
      </c>
      <c r="DJ623" s="203" t="s">
        <v>61</v>
      </c>
      <c r="DK623" s="10">
        <f>DI623*1.5*DH623</f>
        <v>216</v>
      </c>
      <c r="DL623" s="10"/>
      <c r="DM623" s="267"/>
      <c r="DN623" s="203" t="s">
        <v>85</v>
      </c>
      <c r="DO623" s="276" t="s">
        <v>417</v>
      </c>
      <c r="DQ623" s="283">
        <f>IF(DP623="Kopman",1.5,1)</f>
        <v>1</v>
      </c>
      <c r="DR623" s="204">
        <f>VLOOKUP(DO623,$A$681:$F$2354,6,FALSE)</f>
        <v>96</v>
      </c>
      <c r="DS623" s="203" t="s">
        <v>61</v>
      </c>
      <c r="DT623" s="10">
        <f>DR623*1.5*DQ623</f>
        <v>144</v>
      </c>
      <c r="DU623" s="10"/>
      <c r="DV623" s="267"/>
      <c r="DW623" s="203" t="s">
        <v>85</v>
      </c>
      <c r="DX623" s="278" t="s">
        <v>183</v>
      </c>
      <c r="DZ623" s="283">
        <f>IF(DY623="Kopman",1.5,1)</f>
        <v>1</v>
      </c>
      <c r="EA623" s="204" t="e">
        <f>VLOOKUP(DX623,$A$681:$F$2354,6,FALSE)</f>
        <v>#N/A</v>
      </c>
      <c r="EB623" s="203" t="s">
        <v>61</v>
      </c>
      <c r="EC623" s="10" t="e">
        <f>EA623*1.5*DZ623</f>
        <v>#N/A</v>
      </c>
      <c r="ED623" s="10"/>
      <c r="EE623" s="267"/>
      <c r="EF623" s="203" t="s">
        <v>85</v>
      </c>
      <c r="EG623" s="416" t="s">
        <v>417</v>
      </c>
      <c r="EH623" s="415" t="s">
        <v>2019</v>
      </c>
      <c r="EI623" s="283">
        <f>IF(EH623="Kopman",1.5,1)</f>
        <v>1.5</v>
      </c>
      <c r="EJ623" s="204">
        <f>VLOOKUP(EG623,$A$681:$F$2354,6,FALSE)</f>
        <v>96</v>
      </c>
      <c r="EK623" s="203" t="s">
        <v>61</v>
      </c>
      <c r="EL623" s="10">
        <f>EJ623*1.5*EI623</f>
        <v>216</v>
      </c>
      <c r="EM623" s="10"/>
      <c r="EN623" s="267"/>
      <c r="EO623" s="203" t="s">
        <v>85</v>
      </c>
      <c r="EP623" s="276" t="s">
        <v>417</v>
      </c>
      <c r="ER623" s="283">
        <f>IF(EQ623="Kopman",1.5,1)</f>
        <v>1</v>
      </c>
      <c r="ES623" s="204">
        <f>VLOOKUP(EP623,$A$681:$F$2354,6,FALSE)</f>
        <v>96</v>
      </c>
      <c r="ET623" s="203" t="s">
        <v>61</v>
      </c>
      <c r="EU623" s="10">
        <f>ES623*1.5*ER623</f>
        <v>144</v>
      </c>
      <c r="EV623" s="10"/>
      <c r="EW623" s="267"/>
      <c r="EX623" s="203" t="s">
        <v>85</v>
      </c>
      <c r="EY623" s="416" t="s">
        <v>417</v>
      </c>
      <c r="EZ623" s="415" t="s">
        <v>2019</v>
      </c>
      <c r="FA623" s="283">
        <f>IF(EZ623="Kopman",1.5,1)</f>
        <v>1.5</v>
      </c>
      <c r="FB623" s="204">
        <f>VLOOKUP(EY623,$A$681:$F$2354,6,FALSE)</f>
        <v>96</v>
      </c>
      <c r="FC623" s="203" t="s">
        <v>61</v>
      </c>
      <c r="FD623" s="10">
        <f>FB623*1.5*FA623</f>
        <v>216</v>
      </c>
      <c r="FE623" s="10"/>
      <c r="FF623" s="267"/>
      <c r="FG623" s="203" t="s">
        <v>85</v>
      </c>
      <c r="FH623" s="416" t="s">
        <v>417</v>
      </c>
      <c r="FI623" s="415" t="s">
        <v>2019</v>
      </c>
      <c r="FJ623" s="283">
        <f>IF(FI623="Kopman",1.5,1)</f>
        <v>1.5</v>
      </c>
      <c r="FK623" s="204">
        <f>VLOOKUP(FH623,$A$681:$F$2354,6,FALSE)</f>
        <v>96</v>
      </c>
      <c r="FL623" s="203" t="s">
        <v>61</v>
      </c>
      <c r="FM623" s="10">
        <f>FK623*1.5*FJ623</f>
        <v>216</v>
      </c>
      <c r="FN623" s="10"/>
      <c r="FO623" s="267"/>
      <c r="FP623" s="203" t="s">
        <v>85</v>
      </c>
      <c r="FQ623" s="276" t="s">
        <v>417</v>
      </c>
      <c r="FS623" s="283">
        <f>IF(FR623="Kopman",1.5,1)</f>
        <v>1</v>
      </c>
      <c r="FT623" s="204">
        <f>VLOOKUP(FQ623,$A$681:$F$2354,6,FALSE)</f>
        <v>96</v>
      </c>
      <c r="FU623" s="203" t="s">
        <v>61</v>
      </c>
      <c r="FV623" s="10">
        <f>FT623*1.5*FS623</f>
        <v>144</v>
      </c>
      <c r="FW623" s="10"/>
      <c r="FX623" s="267"/>
      <c r="FY623" s="203" t="s">
        <v>85</v>
      </c>
      <c r="FZ623" s="416" t="s">
        <v>417</v>
      </c>
      <c r="GA623" s="415" t="s">
        <v>2019</v>
      </c>
      <c r="GB623" s="283">
        <f>IF(GA623="Kopman",1.5,1)</f>
        <v>1.5</v>
      </c>
      <c r="GC623" s="204">
        <f>VLOOKUP(FZ623,$A$681:$F$2354,6,FALSE)</f>
        <v>96</v>
      </c>
      <c r="GD623" s="203" t="s">
        <v>61</v>
      </c>
      <c r="GE623" s="10">
        <f>GC623*1.5*GB623</f>
        <v>216</v>
      </c>
      <c r="GF623" s="10"/>
      <c r="GG623" s="267"/>
      <c r="GH623" s="203" t="s">
        <v>85</v>
      </c>
      <c r="GI623" s="416" t="s">
        <v>417</v>
      </c>
      <c r="GJ623" s="415" t="s">
        <v>2019</v>
      </c>
      <c r="GK623" s="283">
        <f>IF(GJ623="Kopman",1.5,1)</f>
        <v>1.5</v>
      </c>
      <c r="GL623" s="204">
        <f>VLOOKUP(GI623,$A$681:$F$2354,6,FALSE)</f>
        <v>96</v>
      </c>
      <c r="GM623" s="203" t="s">
        <v>61</v>
      </c>
      <c r="GN623" s="10">
        <f>GL623*1.5*GK623</f>
        <v>216</v>
      </c>
      <c r="GO623" s="10"/>
      <c r="GP623" s="267"/>
      <c r="GQ623" s="203" t="s">
        <v>85</v>
      </c>
      <c r="GR623" s="416" t="s">
        <v>417</v>
      </c>
      <c r="GS623" s="415" t="s">
        <v>2019</v>
      </c>
      <c r="GT623" s="283">
        <f>IF(GS623="Kopman",1.5,1)</f>
        <v>1.5</v>
      </c>
      <c r="GU623" s="204">
        <f>VLOOKUP(GR623,$A$681:$F$2354,6,FALSE)</f>
        <v>96</v>
      </c>
      <c r="GV623" s="203" t="s">
        <v>61</v>
      </c>
      <c r="GW623" s="10">
        <f>GU623*1.5</f>
        <v>144</v>
      </c>
      <c r="GX623" s="10"/>
      <c r="GY623" s="267"/>
      <c r="GZ623" s="203" t="s">
        <v>85</v>
      </c>
      <c r="HA623" s="276" t="s">
        <v>429</v>
      </c>
      <c r="HC623" s="283">
        <f>IF(HB623="Kopman",1.5,1)</f>
        <v>1</v>
      </c>
      <c r="HD623" s="204">
        <f>VLOOKUP(HA623,$A$681:$F$2354,6,FALSE)</f>
        <v>49</v>
      </c>
      <c r="HE623" s="203" t="s">
        <v>61</v>
      </c>
      <c r="HF623" s="10">
        <f>HD623*1.5*HC623</f>
        <v>73.5</v>
      </c>
      <c r="HG623" s="10"/>
      <c r="HH623" s="267"/>
      <c r="HI623" s="203" t="s">
        <v>85</v>
      </c>
      <c r="HJ623" s="416" t="s">
        <v>417</v>
      </c>
      <c r="HK623" s="415" t="s">
        <v>2019</v>
      </c>
      <c r="HL623" s="283">
        <f>IF(HK623="Kopman",1.5,1)</f>
        <v>1.5</v>
      </c>
      <c r="HM623" s="204">
        <f>VLOOKUP(HJ623,$A$681:$F$2354,6,FALSE)</f>
        <v>96</v>
      </c>
      <c r="HN623" s="203" t="s">
        <v>61</v>
      </c>
      <c r="HO623" s="10">
        <f>HM623*1.5</f>
        <v>144</v>
      </c>
      <c r="HP623" s="10"/>
      <c r="HQ623" s="267"/>
      <c r="HR623" s="203" t="s">
        <v>85</v>
      </c>
      <c r="HS623" s="276" t="s">
        <v>417</v>
      </c>
      <c r="HU623" s="283">
        <f>IF(HT623="Kopman",1.5,1)</f>
        <v>1</v>
      </c>
      <c r="HV623" s="204">
        <f>VLOOKUP(HS623,$A$681:$F$2354,6,FALSE)</f>
        <v>96</v>
      </c>
      <c r="HW623" s="203" t="s">
        <v>61</v>
      </c>
      <c r="HX623" s="10">
        <f>HV623*1.5*HU623</f>
        <v>144</v>
      </c>
      <c r="HY623" s="10"/>
      <c r="HZ623" s="267"/>
      <c r="IA623" s="203" t="s">
        <v>85</v>
      </c>
      <c r="IB623" s="285" t="s">
        <v>183</v>
      </c>
      <c r="ID623" s="283">
        <f>IF(IC623="Kopman",1.5,1)</f>
        <v>1</v>
      </c>
      <c r="IE623" s="204" t="e">
        <f>VLOOKUP(IB623,$A$681:$F$2354,6,FALSE)</f>
        <v>#N/A</v>
      </c>
      <c r="IF623" s="203" t="s">
        <v>61</v>
      </c>
      <c r="IG623" s="10" t="e">
        <f>IE623*1.5</f>
        <v>#N/A</v>
      </c>
      <c r="IH623" s="10"/>
      <c r="II623" s="267"/>
      <c r="IJ623" s="203" t="s">
        <v>85</v>
      </c>
      <c r="IK623" s="416" t="s">
        <v>417</v>
      </c>
      <c r="IL623" s="415" t="s">
        <v>2019</v>
      </c>
      <c r="IM623" s="283">
        <f>IF(IL623="Kopman",1.5,1)</f>
        <v>1.5</v>
      </c>
      <c r="IN623" s="204">
        <f>VLOOKUP(IK623,$A$681:$F$2354,6,FALSE)</f>
        <v>96</v>
      </c>
      <c r="IO623" s="203" t="s">
        <v>61</v>
      </c>
      <c r="IP623" s="10">
        <f>IN623*1.5*IM623</f>
        <v>216</v>
      </c>
      <c r="IQ623" s="10"/>
      <c r="IR623" s="267"/>
      <c r="IS623" s="203" t="s">
        <v>85</v>
      </c>
      <c r="IT623" s="276" t="s">
        <v>417</v>
      </c>
      <c r="IV623" s="283">
        <f>IF(IU623="Kopman",1.5,1)</f>
        <v>1</v>
      </c>
      <c r="IW623" s="204">
        <f>VLOOKUP(IT623,$A$681:$F$2354,6,FALSE)</f>
        <v>96</v>
      </c>
      <c r="IX623" s="203" t="s">
        <v>61</v>
      </c>
      <c r="IY623" s="10">
        <f>IW623*1.5*IV623</f>
        <v>144</v>
      </c>
      <c r="IZ623" s="10"/>
      <c r="JA623" s="267"/>
      <c r="JB623" s="203" t="s">
        <v>85</v>
      </c>
      <c r="JC623" s="416" t="s">
        <v>417</v>
      </c>
      <c r="JD623" s="415" t="s">
        <v>2019</v>
      </c>
      <c r="JE623" s="283">
        <f>IF(JD623="Kopman",1.5,1)</f>
        <v>1.5</v>
      </c>
      <c r="JF623" s="204">
        <f>VLOOKUP(JC623,$A$681:$F$2354,6,FALSE)</f>
        <v>96</v>
      </c>
      <c r="JG623" s="203" t="s">
        <v>61</v>
      </c>
      <c r="JH623" s="10">
        <f>JF623*1.5*JE623</f>
        <v>216</v>
      </c>
      <c r="JI623" s="10"/>
      <c r="JJ623" s="267"/>
      <c r="JK623" s="203" t="s">
        <v>85</v>
      </c>
      <c r="JL623" s="416" t="s">
        <v>417</v>
      </c>
      <c r="JM623" s="415" t="s">
        <v>2019</v>
      </c>
      <c r="JN623" s="283">
        <f>IF(JM623="Kopman",1.5,1)</f>
        <v>1.5</v>
      </c>
      <c r="JO623" s="204">
        <f>VLOOKUP(JL623,$A$681:$F$2354,6,FALSE)</f>
        <v>96</v>
      </c>
      <c r="JP623" s="203" t="s">
        <v>61</v>
      </c>
      <c r="JQ623" s="10">
        <f>JO623*1.5*JN623</f>
        <v>216</v>
      </c>
      <c r="JR623" s="10"/>
      <c r="JS623" s="267"/>
      <c r="JT623" s="203" t="s">
        <v>85</v>
      </c>
      <c r="JU623" s="276" t="s">
        <v>417</v>
      </c>
      <c r="JW623" s="283">
        <f>IF(JV623="Kopman",1.5,1)</f>
        <v>1</v>
      </c>
      <c r="JX623" s="204">
        <f>VLOOKUP(JU623,$A$681:$F$2354,6,FALSE)</f>
        <v>96</v>
      </c>
      <c r="JY623" s="203" t="s">
        <v>61</v>
      </c>
      <c r="JZ623" s="10">
        <f>JX623*1.5*JW623</f>
        <v>144</v>
      </c>
      <c r="KA623" s="10"/>
      <c r="KB623" s="267"/>
      <c r="KC623" s="203" t="s">
        <v>85</v>
      </c>
      <c r="KD623" s="276" t="s">
        <v>417</v>
      </c>
      <c r="KF623" s="283">
        <f>IF(KE623="Kopman",1.5,1)</f>
        <v>1</v>
      </c>
      <c r="KG623" s="204">
        <f>VLOOKUP(KD623,$A$681:$F$2354,6,FALSE)</f>
        <v>96</v>
      </c>
      <c r="KH623" s="203" t="s">
        <v>61</v>
      </c>
      <c r="KI623" s="10">
        <f>KG623*1.5*KF623</f>
        <v>144</v>
      </c>
      <c r="KJ623" s="10"/>
      <c r="KK623" s="267"/>
      <c r="KL623" s="203" t="s">
        <v>85</v>
      </c>
      <c r="KM623" s="416" t="s">
        <v>417</v>
      </c>
      <c r="KN623" s="415" t="s">
        <v>2019</v>
      </c>
      <c r="KO623" s="283">
        <f>IF(KN623="Kopman",1.5,1)</f>
        <v>1.5</v>
      </c>
      <c r="KP623" s="204">
        <f>VLOOKUP(KM623,$A$681:$F$2354,6,FALSE)</f>
        <v>96</v>
      </c>
      <c r="KQ623" s="203" t="s">
        <v>61</v>
      </c>
      <c r="KR623" s="10">
        <f>KP623*1.5</f>
        <v>144</v>
      </c>
      <c r="KS623" s="10"/>
      <c r="KT623" s="267"/>
      <c r="KU623" s="203" t="s">
        <v>85</v>
      </c>
      <c r="KV623" s="276" t="s">
        <v>417</v>
      </c>
      <c r="KX623" s="283">
        <f>IF(KW623="Kopman",1.5,1)</f>
        <v>1</v>
      </c>
      <c r="KY623" s="204">
        <f>VLOOKUP(KV623,$A$681:$F$2354,6,FALSE)</f>
        <v>96</v>
      </c>
      <c r="KZ623" s="203" t="s">
        <v>61</v>
      </c>
      <c r="LA623" s="10">
        <f>KY623*1.5*KX623</f>
        <v>144</v>
      </c>
      <c r="LB623" s="10"/>
      <c r="LC623" s="267"/>
      <c r="LD623" s="203" t="s">
        <v>85</v>
      </c>
      <c r="LE623" s="416" t="s">
        <v>417</v>
      </c>
      <c r="LF623" s="415" t="s">
        <v>2019</v>
      </c>
      <c r="LG623" s="283">
        <f>IF(LF623="Kopman",1.5,1)</f>
        <v>1.5</v>
      </c>
      <c r="LH623" s="204">
        <f>VLOOKUP(LE623,$A$681:$F$2354,6,FALSE)</f>
        <v>96</v>
      </c>
      <c r="LI623" s="203" t="s">
        <v>61</v>
      </c>
      <c r="LJ623" s="10">
        <f>LH623*1.5*LG623</f>
        <v>216</v>
      </c>
      <c r="LK623" s="10"/>
      <c r="LL623" s="267"/>
      <c r="LM623" s="203" t="s">
        <v>85</v>
      </c>
      <c r="LN623" s="416" t="s">
        <v>417</v>
      </c>
      <c r="LO623" s="415" t="s">
        <v>2019</v>
      </c>
      <c r="LP623" s="283">
        <f>IF(LO623="Kopman",1.5,1)</f>
        <v>1.5</v>
      </c>
      <c r="LQ623" s="204">
        <f>VLOOKUP(LN623,$A$681:$F$2354,6,FALSE)</f>
        <v>96</v>
      </c>
      <c r="LR623" s="203" t="s">
        <v>61</v>
      </c>
      <c r="LS623" s="10">
        <f>LQ623*1.5*LP623</f>
        <v>216</v>
      </c>
      <c r="LT623" s="10"/>
      <c r="LU623" s="267"/>
      <c r="LV623" s="203" t="s">
        <v>85</v>
      </c>
      <c r="LW623" s="276" t="s">
        <v>705</v>
      </c>
      <c r="LY623" s="283">
        <f>IF(LX623="Kopman",1.5,1)</f>
        <v>1</v>
      </c>
      <c r="LZ623" s="204">
        <f>VLOOKUP(LW623,$A$681:$F$2354,6,FALSE)</f>
        <v>54</v>
      </c>
      <c r="MA623" s="203" t="s">
        <v>61</v>
      </c>
      <c r="MB623" s="10">
        <f>LZ623*1.5*LY623</f>
        <v>81</v>
      </c>
      <c r="MC623" s="10"/>
      <c r="MD623" s="267"/>
      <c r="ME623" s="203" t="s">
        <v>85</v>
      </c>
      <c r="MF623" s="276" t="s">
        <v>417</v>
      </c>
      <c r="MH623" s="283">
        <f>IF(MG623="Kopman",1.5,1)</f>
        <v>1</v>
      </c>
      <c r="MI623" s="204">
        <f>VLOOKUP(MF623,$A$681:$F$2354,6,FALSE)</f>
        <v>96</v>
      </c>
      <c r="MJ623" s="203" t="s">
        <v>61</v>
      </c>
      <c r="MK623" s="10">
        <f>MI623*1.5*MH623</f>
        <v>144</v>
      </c>
      <c r="ML623" s="10"/>
      <c r="MM623" s="267"/>
      <c r="MN623" s="203" t="s">
        <v>85</v>
      </c>
      <c r="MO623" s="276" t="s">
        <v>417</v>
      </c>
      <c r="MQ623" s="283">
        <f>IF(MP623="Kopman",1.5,1)</f>
        <v>1</v>
      </c>
      <c r="MR623" s="204">
        <f>VLOOKUP(MO623,$A$681:$F$2354,6,FALSE)</f>
        <v>96</v>
      </c>
      <c r="MS623" s="203" t="s">
        <v>61</v>
      </c>
      <c r="MT623" s="10">
        <f>MR623*1.5*MQ623</f>
        <v>144</v>
      </c>
      <c r="MU623" s="10"/>
      <c r="MV623" s="267"/>
      <c r="MW623" s="203" t="s">
        <v>85</v>
      </c>
      <c r="MX623" s="276" t="s">
        <v>417</v>
      </c>
      <c r="MZ623" s="283">
        <f>IF(MY623="Kopman",1.5,1)</f>
        <v>1</v>
      </c>
      <c r="NA623" s="204">
        <f>VLOOKUP(MX623,$A$681:$F$2354,6,FALSE)</f>
        <v>96</v>
      </c>
      <c r="NB623" s="203" t="s">
        <v>61</v>
      </c>
      <c r="NC623" s="10">
        <f>NA623*1.5*MZ623</f>
        <v>144</v>
      </c>
      <c r="ND623" s="10"/>
      <c r="NE623" s="267"/>
      <c r="NF623" s="203" t="s">
        <v>85</v>
      </c>
      <c r="NG623" s="416" t="s">
        <v>417</v>
      </c>
      <c r="NH623" s="415" t="s">
        <v>2019</v>
      </c>
      <c r="NI623" s="283">
        <f>IF(NH623="Kopman",1.5,1)</f>
        <v>1.5</v>
      </c>
      <c r="NJ623" s="204">
        <f>VLOOKUP(NG623,$A$681:$F$2354,6,FALSE)</f>
        <v>96</v>
      </c>
      <c r="NK623" s="203" t="s">
        <v>61</v>
      </c>
      <c r="NL623" s="10">
        <f>NJ623*1.5*NI623</f>
        <v>216</v>
      </c>
      <c r="NM623" s="10"/>
      <c r="NN623" s="267"/>
      <c r="NO623" s="203" t="s">
        <v>85</v>
      </c>
      <c r="NP623" s="416" t="s">
        <v>417</v>
      </c>
      <c r="NQ623" s="415" t="s">
        <v>2019</v>
      </c>
      <c r="NR623" s="283">
        <f>IF(NQ623="Kopman",1.5,1)</f>
        <v>1.5</v>
      </c>
      <c r="NS623" s="204">
        <f>VLOOKUP(NP623,$A$681:$F$2354,6,FALSE)</f>
        <v>96</v>
      </c>
      <c r="NT623" s="203" t="s">
        <v>61</v>
      </c>
      <c r="NU623" s="10">
        <f>NS623*1.5*NR623</f>
        <v>216</v>
      </c>
      <c r="NV623" s="10"/>
      <c r="NW623" s="267"/>
      <c r="NX623" s="203" t="s">
        <v>85</v>
      </c>
      <c r="NY623" s="276" t="s">
        <v>417</v>
      </c>
      <c r="OA623" s="283">
        <f>IF(NZ623="Kopman",1.5,1)</f>
        <v>1</v>
      </c>
      <c r="OB623" s="204">
        <f>VLOOKUP(NY623,$A$681:$F$2354,6,FALSE)</f>
        <v>96</v>
      </c>
      <c r="OC623" s="203" t="s">
        <v>61</v>
      </c>
      <c r="OD623" s="10">
        <f>OB623*1.5</f>
        <v>144</v>
      </c>
      <c r="OE623" s="10"/>
      <c r="OF623" s="267"/>
      <c r="OG623" s="203" t="s">
        <v>85</v>
      </c>
      <c r="OH623" s="276" t="s">
        <v>417</v>
      </c>
      <c r="OJ623" s="283">
        <f>IF(OI623="Kopman",1.5,1)</f>
        <v>1</v>
      </c>
      <c r="OK623" s="204">
        <f>VLOOKUP(OH623,$A$681:$F$2354,6,FALSE)</f>
        <v>96</v>
      </c>
      <c r="OL623" s="203" t="s">
        <v>61</v>
      </c>
      <c r="OM623" s="10">
        <f>OK623*1.5*OJ623</f>
        <v>144</v>
      </c>
      <c r="ON623" s="10"/>
      <c r="OO623" s="267"/>
      <c r="OP623" s="203" t="s">
        <v>85</v>
      </c>
      <c r="OQ623" s="424" t="s">
        <v>417</v>
      </c>
      <c r="OS623" s="283">
        <f>IF(OR623="Kopman",1.5,1)</f>
        <v>1</v>
      </c>
      <c r="OT623" s="204">
        <f>VLOOKUP(OQ623,$A$681:$F$2354,6,FALSE)</f>
        <v>96</v>
      </c>
      <c r="OU623" s="203" t="s">
        <v>61</v>
      </c>
      <c r="OV623" s="10">
        <f>OT623*1.5*OS623</f>
        <v>144</v>
      </c>
      <c r="OW623" s="10"/>
      <c r="OX623" s="267"/>
      <c r="OY623" s="203" t="s">
        <v>85</v>
      </c>
      <c r="OZ623" s="427" t="s">
        <v>417</v>
      </c>
      <c r="PA623" s="415" t="s">
        <v>2019</v>
      </c>
      <c r="PB623" s="283">
        <f>IF(PA623="Kopman",1.5,1)</f>
        <v>1.5</v>
      </c>
      <c r="PC623" s="204">
        <f>VLOOKUP(OZ623,$A$681:$F$2354,6,FALSE)</f>
        <v>96</v>
      </c>
      <c r="PD623" s="203" t="s">
        <v>61</v>
      </c>
      <c r="PE623" s="10">
        <f>PC623*1.5*PB623</f>
        <v>216</v>
      </c>
      <c r="PF623" s="10"/>
      <c r="PG623" s="267"/>
      <c r="PH623" s="203" t="s">
        <v>85</v>
      </c>
      <c r="PI623" s="276" t="s">
        <v>417</v>
      </c>
      <c r="PK623" s="283">
        <f>IF(PJ623="Kopman",1.5,1)</f>
        <v>1</v>
      </c>
      <c r="PL623" s="204">
        <f>VLOOKUP(PI623,$A$681:$F$2354,6,FALSE)</f>
        <v>96</v>
      </c>
      <c r="PM623" s="203" t="s">
        <v>61</v>
      </c>
      <c r="PN623" s="10">
        <f>PL623*1.5*PK623</f>
        <v>144</v>
      </c>
      <c r="PO623" s="10"/>
      <c r="PP623" s="267"/>
      <c r="PQ623" s="203" t="s">
        <v>85</v>
      </c>
      <c r="PR623" s="276" t="s">
        <v>183</v>
      </c>
      <c r="PT623" s="283">
        <f>IF(PS623="Kopman",1.5,1)</f>
        <v>1</v>
      </c>
      <c r="PU623" s="204" t="e">
        <f>VLOOKUP(PR623,$A$681:$F$2354,6,FALSE)</f>
        <v>#N/A</v>
      </c>
      <c r="PV623" s="203" t="s">
        <v>61</v>
      </c>
      <c r="PW623" s="10" t="e">
        <f>PU623*1.5*PT623</f>
        <v>#N/A</v>
      </c>
      <c r="PX623" s="10"/>
      <c r="PY623" s="267"/>
      <c r="PZ623" s="203" t="s">
        <v>85</v>
      </c>
      <c r="QA623" s="276" t="s">
        <v>417</v>
      </c>
      <c r="QC623" s="283">
        <f>IF(QB623="Kopman",1.5,1)</f>
        <v>1</v>
      </c>
      <c r="QD623" s="204">
        <f>VLOOKUP(QA623,$A$681:$F$2354,6,FALSE)</f>
        <v>96</v>
      </c>
      <c r="QE623" s="203" t="s">
        <v>61</v>
      </c>
      <c r="QF623" s="10">
        <f>QD623*1.5*QC623</f>
        <v>144</v>
      </c>
      <c r="QG623" s="10"/>
      <c r="QH623" s="267"/>
      <c r="QI623" s="203" t="s">
        <v>85</v>
      </c>
      <c r="QJ623" s="276" t="s">
        <v>417</v>
      </c>
      <c r="QL623" s="283">
        <f>IF(QK623="Kopman",1.5,1)</f>
        <v>1</v>
      </c>
      <c r="QM623" s="204">
        <f>VLOOKUP(QJ623,$A$681:$F$2354,6,FALSE)</f>
        <v>96</v>
      </c>
      <c r="QN623" s="203" t="s">
        <v>61</v>
      </c>
      <c r="QO623" s="10">
        <f>QM623*1.5*QL623</f>
        <v>144</v>
      </c>
      <c r="QP623" s="10"/>
      <c r="QQ623" s="267"/>
      <c r="QR623" s="203" t="s">
        <v>85</v>
      </c>
      <c r="QS623" s="416" t="s">
        <v>417</v>
      </c>
      <c r="QT623" s="415" t="s">
        <v>2019</v>
      </c>
      <c r="QU623" s="283">
        <f>IF(QT623="Kopman",1.5,1)</f>
        <v>1.5</v>
      </c>
      <c r="QV623" s="204">
        <f>VLOOKUP(QS623,$A$681:$F$2354,6,FALSE)</f>
        <v>96</v>
      </c>
      <c r="QW623" s="203" t="s">
        <v>61</v>
      </c>
      <c r="QX623" s="10">
        <f>QV623*1.5*QU623</f>
        <v>216</v>
      </c>
      <c r="QY623" s="10"/>
      <c r="QZ623" s="267"/>
      <c r="RA623" s="203" t="s">
        <v>85</v>
      </c>
      <c r="RB623" s="276" t="s">
        <v>485</v>
      </c>
      <c r="RD623" s="283">
        <f>IF(RC623="Kopman",1.5,1)</f>
        <v>1</v>
      </c>
      <c r="RE623" s="204">
        <f>VLOOKUP(RB623,$A$681:$F$2354,6,FALSE)</f>
        <v>130</v>
      </c>
      <c r="RF623" s="203" t="s">
        <v>61</v>
      </c>
      <c r="RG623" s="10">
        <f>RE623*1.5*RD623</f>
        <v>195</v>
      </c>
      <c r="RH623" s="10"/>
      <c r="RI623" s="267"/>
      <c r="RJ623" s="203" t="s">
        <v>85</v>
      </c>
      <c r="RK623" s="278" t="s">
        <v>183</v>
      </c>
      <c r="RM623" s="283">
        <f>IF(RL623="Kopman",1.5,1)</f>
        <v>1</v>
      </c>
      <c r="RN623" s="204" t="e">
        <f>VLOOKUP(RK623,$A$681:$F$2354,6,FALSE)</f>
        <v>#N/A</v>
      </c>
      <c r="RO623" s="203" t="s">
        <v>61</v>
      </c>
      <c r="RP623" s="10" t="e">
        <f>RN623*1.5</f>
        <v>#N/A</v>
      </c>
      <c r="RQ623" s="10"/>
      <c r="RR623" s="267"/>
      <c r="RS623" s="203" t="s">
        <v>85</v>
      </c>
      <c r="RT623" s="276" t="s">
        <v>417</v>
      </c>
      <c r="RV623" s="283">
        <f>IF(RU623="Kopman",1.5,1)</f>
        <v>1</v>
      </c>
      <c r="RW623" s="204">
        <f>VLOOKUP(RT623,$A$681:$F$2354,6,FALSE)</f>
        <v>96</v>
      </c>
      <c r="RX623" s="203" t="s">
        <v>61</v>
      </c>
      <c r="RY623" s="10">
        <f>RW623*1.5*RV623</f>
        <v>144</v>
      </c>
      <c r="RZ623" s="10"/>
      <c r="SA623" s="273"/>
      <c r="SB623" s="203" t="s">
        <v>85</v>
      </c>
      <c r="SC623" s="416" t="s">
        <v>417</v>
      </c>
      <c r="SD623" s="415" t="s">
        <v>2019</v>
      </c>
      <c r="SE623" s="283">
        <f>IF(SD623="Kopman",1.5,1)</f>
        <v>1.5</v>
      </c>
      <c r="SF623" s="204">
        <f>VLOOKUP(SC623,$A$681:$F$2354,6,FALSE)</f>
        <v>96</v>
      </c>
      <c r="SG623" s="203" t="s">
        <v>61</v>
      </c>
      <c r="SH623" s="10">
        <f>SF623*1.5*SE623</f>
        <v>216</v>
      </c>
      <c r="SI623" s="10"/>
      <c r="SJ623" s="273"/>
      <c r="SK623" s="203" t="s">
        <v>85</v>
      </c>
      <c r="SL623" s="276" t="s">
        <v>417</v>
      </c>
      <c r="SN623" s="283">
        <f>IF(SM623="Kopman",1.5,1)</f>
        <v>1</v>
      </c>
      <c r="SO623" s="204">
        <f>VLOOKUP(SL623,$A$681:$F$2354,6,FALSE)</f>
        <v>96</v>
      </c>
      <c r="SP623" s="203" t="s">
        <v>61</v>
      </c>
      <c r="SQ623" s="10">
        <f>SO623*1.5*SN623</f>
        <v>144</v>
      </c>
      <c r="SR623" s="10"/>
      <c r="SS623" s="273"/>
      <c r="ST623" s="203" t="s">
        <v>85</v>
      </c>
      <c r="SU623" s="276" t="s">
        <v>548</v>
      </c>
      <c r="SW623" s="283">
        <f>IF(SV623="Kopman",1.5,1)</f>
        <v>1</v>
      </c>
      <c r="SX623" s="204">
        <f>VLOOKUP(SU623,$A$681:$F$2354,6,FALSE)</f>
        <v>88</v>
      </c>
      <c r="SY623" s="203" t="s">
        <v>61</v>
      </c>
      <c r="SZ623" s="10">
        <f>SX623*1.5*SW623</f>
        <v>132</v>
      </c>
      <c r="TA623" s="10"/>
      <c r="TB623" s="273"/>
      <c r="TC623" s="203" t="s">
        <v>85</v>
      </c>
      <c r="TD623" s="428" t="s">
        <v>417</v>
      </c>
      <c r="TF623" s="283">
        <f>IF(TE623="Kopman",1.5,1)</f>
        <v>1</v>
      </c>
      <c r="TG623" s="204">
        <f>VLOOKUP(TD623,$A$681:$F$2354,6,FALSE)</f>
        <v>96</v>
      </c>
      <c r="TH623" s="203" t="s">
        <v>61</v>
      </c>
      <c r="TI623" s="10">
        <f>TG623*1.5</f>
        <v>144</v>
      </c>
      <c r="TK623" s="273"/>
      <c r="TL623" s="203" t="s">
        <v>85</v>
      </c>
      <c r="TM623" s="276" t="s">
        <v>429</v>
      </c>
      <c r="TO623" s="283">
        <f>IF(TN623="Kopman",1.5,1)</f>
        <v>1</v>
      </c>
      <c r="TP623" s="204">
        <f>VLOOKUP(TM623,$A$681:$F$2354,6,FALSE)</f>
        <v>49</v>
      </c>
      <c r="TQ623" s="203" t="s">
        <v>61</v>
      </c>
      <c r="TR623" s="10">
        <f>TP623*1.5*TO623</f>
        <v>73.5</v>
      </c>
      <c r="TS623" s="10"/>
      <c r="TT623" s="273"/>
      <c r="TU623" s="203" t="s">
        <v>85</v>
      </c>
      <c r="TV623" s="276" t="s">
        <v>417</v>
      </c>
      <c r="TX623" s="283">
        <f>IF(TW623="Kopman",1.5,1)</f>
        <v>1</v>
      </c>
      <c r="TY623" s="204">
        <f>VLOOKUP(TV623,$A$681:$F$2354,6,FALSE)</f>
        <v>96</v>
      </c>
      <c r="TZ623" s="203" t="s">
        <v>61</v>
      </c>
      <c r="UA623" s="10">
        <f>TY623*1.5*TX623</f>
        <v>144</v>
      </c>
      <c r="UB623" s="10"/>
      <c r="UC623" s="273"/>
      <c r="UD623" s="203" t="s">
        <v>85</v>
      </c>
      <c r="UE623" s="285" t="s">
        <v>183</v>
      </c>
      <c r="UG623" s="283">
        <f>IF(UF623="Kopman",1.5,1)</f>
        <v>1</v>
      </c>
      <c r="UH623" s="204" t="e">
        <f>VLOOKUP(UE623,$A$681:$F$2354,6,FALSE)</f>
        <v>#N/A</v>
      </c>
      <c r="UI623" s="203" t="s">
        <v>61</v>
      </c>
      <c r="UJ623" s="10" t="e">
        <f>UH623*1.5*UG623</f>
        <v>#N/A</v>
      </c>
      <c r="UK623" s="10"/>
      <c r="UL623" s="273"/>
      <c r="UM623" s="203" t="s">
        <v>85</v>
      </c>
      <c r="UN623" s="276" t="s">
        <v>705</v>
      </c>
      <c r="UP623" s="283">
        <f>IF(UO623="Kopman",1.5,1)</f>
        <v>1</v>
      </c>
      <c r="UQ623" s="204">
        <f>VLOOKUP(UN623,$A$681:$F$2354,6,FALSE)</f>
        <v>54</v>
      </c>
      <c r="UR623" s="203" t="s">
        <v>61</v>
      </c>
      <c r="US623" s="10">
        <f>UQ623*1.5*UP623</f>
        <v>81</v>
      </c>
      <c r="UT623" s="10"/>
      <c r="UU623" s="273"/>
      <c r="UV623" s="203" t="s">
        <v>85</v>
      </c>
      <c r="UW623" s="276" t="s">
        <v>694</v>
      </c>
      <c r="UY623" s="283">
        <f>IF(UX623="Kopman",1.5,1)</f>
        <v>1</v>
      </c>
      <c r="UZ623" s="204">
        <f>VLOOKUP(UW623,$A$681:$F$2354,6,FALSE)</f>
        <v>37</v>
      </c>
      <c r="VA623" s="203" t="s">
        <v>61</v>
      </c>
      <c r="VB623" s="10">
        <f>UZ623*1.5*UY623</f>
        <v>55.5</v>
      </c>
      <c r="VC623" s="10"/>
      <c r="VD623" s="273"/>
      <c r="VE623" s="203" t="s">
        <v>85</v>
      </c>
      <c r="VF623" s="276" t="s">
        <v>516</v>
      </c>
      <c r="VH623" s="283">
        <f>IF(VG623="Kopman",1.5,1)</f>
        <v>1</v>
      </c>
      <c r="VI623" s="204">
        <f>VLOOKUP(VF623,$A$681:$F$2354,6,FALSE)</f>
        <v>364</v>
      </c>
      <c r="VJ623" s="203" t="s">
        <v>61</v>
      </c>
      <c r="VK623" s="10">
        <f>VI623*1.5*VH623</f>
        <v>546</v>
      </c>
      <c r="VL623" s="10"/>
      <c r="VM623" s="273"/>
      <c r="VN623" s="203" t="s">
        <v>85</v>
      </c>
      <c r="VO623" s="276" t="s">
        <v>485</v>
      </c>
      <c r="VQ623" s="283">
        <f>IF(VP623="Kopman",1.5,1)</f>
        <v>1</v>
      </c>
      <c r="VR623" s="204">
        <f>VLOOKUP(VO623,$A$681:$F$2354,6,FALSE)</f>
        <v>130</v>
      </c>
      <c r="VS623" s="203" t="s">
        <v>61</v>
      </c>
      <c r="VT623" s="10">
        <f>VR623*1.5*VQ623</f>
        <v>195</v>
      </c>
      <c r="VU623" s="10"/>
      <c r="VV623" s="273"/>
      <c r="VW623" s="203" t="s">
        <v>85</v>
      </c>
      <c r="VX623" s="278" t="s">
        <v>183</v>
      </c>
      <c r="VZ623" s="283">
        <f>IF(VY623="Kopman",1.5,1)</f>
        <v>1</v>
      </c>
      <c r="WA623" s="204" t="e">
        <f>VLOOKUP(VX623,$A$681:$F$2354,6,FALSE)</f>
        <v>#N/A</v>
      </c>
      <c r="WB623" s="203" t="s">
        <v>61</v>
      </c>
      <c r="WC623" s="10" t="e">
        <f>WA623*1.5</f>
        <v>#N/A</v>
      </c>
      <c r="WE623" s="273"/>
      <c r="WF623" s="203" t="s">
        <v>85</v>
      </c>
      <c r="WG623" s="276" t="s">
        <v>705</v>
      </c>
      <c r="WI623" s="283">
        <f>IF(WH623="Kopman",1.5,1)</f>
        <v>1</v>
      </c>
      <c r="WJ623" s="204">
        <f>VLOOKUP(WG623,$A$681:$F$2354,6,FALSE)</f>
        <v>54</v>
      </c>
      <c r="WK623" s="203" t="s">
        <v>61</v>
      </c>
      <c r="WL623" s="10">
        <f>WJ623*1.5</f>
        <v>81</v>
      </c>
      <c r="WN623" s="273"/>
      <c r="WO623" s="203" t="s">
        <v>85</v>
      </c>
      <c r="WP623" s="278" t="s">
        <v>183</v>
      </c>
      <c r="WQ623" s="204"/>
      <c r="WR623" s="283">
        <f>IF(WQ623="Kopman",1.5,1)</f>
        <v>1</v>
      </c>
      <c r="WS623" s="204" t="e">
        <f>VLOOKUP(WP623,$A$681:$F$2354,6,FALSE)</f>
        <v>#N/A</v>
      </c>
      <c r="WT623" s="203" t="s">
        <v>61</v>
      </c>
      <c r="WU623" s="10" t="e">
        <f>WS623*1.5*WR623</f>
        <v>#N/A</v>
      </c>
      <c r="WV623" s="10"/>
      <c r="WW623" s="273"/>
      <c r="WX623" s="203" t="s">
        <v>85</v>
      </c>
      <c r="WY623" s="278" t="s">
        <v>183</v>
      </c>
      <c r="XA623" s="283">
        <f>IF(WZ623="Kopman",1.5,1)</f>
        <v>1</v>
      </c>
      <c r="XB623" s="204" t="e">
        <f>VLOOKUP(WY623,$A$681:$F$2354,6,FALSE)</f>
        <v>#N/A</v>
      </c>
      <c r="XC623" s="203" t="s">
        <v>61</v>
      </c>
      <c r="XD623" s="10" t="e">
        <f>XB623*1.5</f>
        <v>#N/A</v>
      </c>
      <c r="XF623" s="273"/>
      <c r="XG623" s="203" t="s">
        <v>85</v>
      </c>
      <c r="XH623" s="416" t="s">
        <v>417</v>
      </c>
      <c r="XI623" s="415" t="s">
        <v>2019</v>
      </c>
      <c r="XJ623" s="283">
        <f>IF(XI623="Kopman",1.5,1)</f>
        <v>1.5</v>
      </c>
      <c r="XK623" s="204">
        <f>VLOOKUP(XH623,$A$681:$F$2354,6,FALSE)</f>
        <v>96</v>
      </c>
      <c r="XL623" s="203" t="s">
        <v>61</v>
      </c>
      <c r="XM623" s="10">
        <f>XK623*1.5</f>
        <v>144</v>
      </c>
      <c r="XO623" s="273"/>
      <c r="XP623" s="203" t="s">
        <v>85</v>
      </c>
      <c r="XQ623" s="276" t="s">
        <v>417</v>
      </c>
      <c r="XS623" s="283">
        <f>IF(XR623="Kopman",1.5,1)</f>
        <v>1</v>
      </c>
      <c r="XT623" s="204">
        <f>VLOOKUP(XQ623,$A$681:$F$2354,6,FALSE)</f>
        <v>96</v>
      </c>
      <c r="XU623" s="203" t="s">
        <v>61</v>
      </c>
      <c r="XV623" s="10">
        <f>XT623*1.5*XS623</f>
        <v>144</v>
      </c>
      <c r="XW623" s="10"/>
      <c r="XX623" s="273"/>
      <c r="XY623" s="203" t="s">
        <v>85</v>
      </c>
      <c r="XZ623" s="416" t="s">
        <v>417</v>
      </c>
      <c r="YA623" s="415" t="s">
        <v>2019</v>
      </c>
      <c r="YB623" s="283">
        <f>IF(YA623="Kopman",1.5,1)</f>
        <v>1.5</v>
      </c>
      <c r="YC623" s="204">
        <f>VLOOKUP(XZ623,$A$681:$F$2354,6,FALSE)</f>
        <v>96</v>
      </c>
      <c r="YD623" s="203" t="s">
        <v>61</v>
      </c>
      <c r="YE623" s="10">
        <f>YC623*1.5</f>
        <v>144</v>
      </c>
      <c r="YG623" s="273"/>
      <c r="YH623" s="203" t="s">
        <v>85</v>
      </c>
      <c r="YI623" s="278" t="s">
        <v>183</v>
      </c>
      <c r="YK623" s="283">
        <f>IF(YJ623="Kopman",1.5,1)</f>
        <v>1</v>
      </c>
      <c r="YL623" s="204" t="e">
        <f>VLOOKUP(YI623,$A$681:$F$2354,6,FALSE)</f>
        <v>#N/A</v>
      </c>
      <c r="YM623" s="203" t="s">
        <v>61</v>
      </c>
      <c r="YN623" s="10" t="e">
        <f>YL623*1.5*YK623</f>
        <v>#N/A</v>
      </c>
      <c r="YO623" s="10"/>
      <c r="YP623" s="273"/>
      <c r="YQ623" s="203" t="s">
        <v>85</v>
      </c>
      <c r="YR623" s="278" t="s">
        <v>183</v>
      </c>
      <c r="YT623" s="283">
        <f>IF(YS623="Kopman",1.5,1)</f>
        <v>1</v>
      </c>
      <c r="YU623" s="204" t="e">
        <f>VLOOKUP(YR623,$A$681:$F$2354,6,FALSE)</f>
        <v>#N/A</v>
      </c>
      <c r="YV623" s="203" t="s">
        <v>61</v>
      </c>
      <c r="YW623" s="10" t="e">
        <f>YU623*1.5</f>
        <v>#N/A</v>
      </c>
      <c r="YY623" s="273"/>
      <c r="YZ623" s="203" t="s">
        <v>85</v>
      </c>
      <c r="ZA623" s="428" t="s">
        <v>1788</v>
      </c>
      <c r="ZC623" s="283">
        <f>IF(ZB623="Kopman",1.5,1)</f>
        <v>1</v>
      </c>
      <c r="ZD623" s="204">
        <f>VLOOKUP(ZA623,$A$681:$F$2354,6,FALSE)</f>
        <v>234</v>
      </c>
      <c r="ZE623" s="203" t="s">
        <v>61</v>
      </c>
      <c r="ZF623" s="10">
        <f>ZD623*1.5</f>
        <v>351</v>
      </c>
      <c r="ZH623" s="273"/>
      <c r="ZI623" s="203" t="s">
        <v>85</v>
      </c>
      <c r="ZJ623" s="276" t="s">
        <v>417</v>
      </c>
      <c r="ZL623" s="283">
        <f>IF(ZK623="Kopman",1.5,1)</f>
        <v>1</v>
      </c>
      <c r="ZM623" s="204">
        <f>VLOOKUP(ZJ623,$A$681:$F$2354,6,FALSE)</f>
        <v>96</v>
      </c>
      <c r="ZN623" s="203" t="s">
        <v>61</v>
      </c>
      <c r="ZO623" s="10">
        <f>ZM623*1.5</f>
        <v>144</v>
      </c>
      <c r="ZQ623" s="273"/>
      <c r="ZR623" s="203" t="s">
        <v>85</v>
      </c>
      <c r="ZS623" s="276" t="s">
        <v>417</v>
      </c>
      <c r="ZU623" s="283">
        <f>IF(ZT623="Kopman",1.5,1)</f>
        <v>1</v>
      </c>
      <c r="ZV623" s="204">
        <f>VLOOKUP(ZS623,$A$681:$F$2354,6,FALSE)</f>
        <v>96</v>
      </c>
      <c r="ZW623" s="203" t="s">
        <v>61</v>
      </c>
      <c r="ZX623" s="10">
        <f>ZV623*1.5*ZU623</f>
        <v>144</v>
      </c>
      <c r="ZY623" s="10"/>
      <c r="ZZ623" s="273"/>
      <c r="AAA623" s="203" t="s">
        <v>85</v>
      </c>
      <c r="AAB623" s="276" t="s">
        <v>417</v>
      </c>
      <c r="AAD623" s="283">
        <f>IF(AAC623="Kopman",1.5,1)</f>
        <v>1</v>
      </c>
      <c r="AAE623" s="204">
        <f>VLOOKUP(AAB623,$A$681:$F$2354,6,FALSE)</f>
        <v>96</v>
      </c>
      <c r="AAF623" s="203" t="s">
        <v>61</v>
      </c>
      <c r="AAG623" s="10">
        <f>AAE623*1.5*AAD623</f>
        <v>144</v>
      </c>
      <c r="AAH623" s="10"/>
      <c r="AAI623" s="273"/>
      <c r="AAJ623" s="203" t="s">
        <v>85</v>
      </c>
      <c r="AAK623" s="276" t="s">
        <v>417</v>
      </c>
      <c r="AAM623" s="283">
        <f>IF(AAL623="Kopman",1.5,1)</f>
        <v>1</v>
      </c>
      <c r="AAN623" s="204">
        <f>VLOOKUP(AAK623,$A$681:$F$2354,6,FALSE)</f>
        <v>96</v>
      </c>
      <c r="AAO623" s="203" t="s">
        <v>61</v>
      </c>
      <c r="AAP623" s="10">
        <f>AAN623*1.5*AAM623</f>
        <v>144</v>
      </c>
      <c r="AAQ623" s="10"/>
      <c r="AAR623" s="273"/>
      <c r="AAS623" s="203" t="s">
        <v>85</v>
      </c>
      <c r="AAT623" s="276" t="s">
        <v>705</v>
      </c>
      <c r="AAV623" s="283">
        <f>IF(AAU623="Kopman",1.5,1)</f>
        <v>1</v>
      </c>
      <c r="AAW623" s="204">
        <f>VLOOKUP(AAT623,$A$681:$F$2354,6,FALSE)</f>
        <v>54</v>
      </c>
      <c r="AAX623" s="203" t="s">
        <v>61</v>
      </c>
      <c r="AAY623" s="10">
        <f>AAW623*1.5*AAV623</f>
        <v>81</v>
      </c>
      <c r="AAZ623" s="10"/>
      <c r="ABA623" s="273"/>
      <c r="ABB623" s="203" t="s">
        <v>85</v>
      </c>
      <c r="ABC623" s="278" t="s">
        <v>183</v>
      </c>
      <c r="ABE623" s="283">
        <f>IF(ABD623="Kopman",1.5,1)</f>
        <v>1</v>
      </c>
      <c r="ABF623" s="204" t="e">
        <f>VLOOKUP(ABC623,$A$681:$F$2354,6,FALSE)</f>
        <v>#N/A</v>
      </c>
      <c r="ABG623" s="203" t="s">
        <v>61</v>
      </c>
      <c r="ABH623" s="10" t="e">
        <f>ABF623*1.5*ABE623</f>
        <v>#N/A</v>
      </c>
      <c r="ABI623" s="10"/>
      <c r="ABJ623" s="273"/>
      <c r="ABK623" s="203" t="s">
        <v>85</v>
      </c>
      <c r="ABL623" s="276" t="s">
        <v>443</v>
      </c>
      <c r="ABN623" s="283">
        <f>IF(ABM623="Kopman",1.5,1)</f>
        <v>1</v>
      </c>
      <c r="ABO623" s="204">
        <f>VLOOKUP(ABL623,$A$681:$F$2354,6,FALSE)</f>
        <v>54</v>
      </c>
      <c r="ABP623" s="203" t="s">
        <v>61</v>
      </c>
      <c r="ABQ623" s="10">
        <f>ABO623*1.5*ABN623</f>
        <v>81</v>
      </c>
      <c r="ABR623" s="10"/>
      <c r="ABS623" s="273"/>
      <c r="ABT623" s="203" t="s">
        <v>85</v>
      </c>
      <c r="ABU623" s="276" t="s">
        <v>516</v>
      </c>
      <c r="ABW623" s="283">
        <f>IF(ABV623="Kopman",1.5,1)</f>
        <v>1</v>
      </c>
      <c r="ABX623" s="204">
        <f>VLOOKUP(ABU623,$A$681:$F$2354,6,FALSE)</f>
        <v>364</v>
      </c>
      <c r="ABY623" s="203" t="s">
        <v>61</v>
      </c>
      <c r="ABZ623" s="10">
        <f>ABX623*1.5*ABW623</f>
        <v>546</v>
      </c>
      <c r="ACA623" s="10"/>
      <c r="ACB623" s="273"/>
      <c r="ACC623" s="203" t="s">
        <v>85</v>
      </c>
      <c r="ACD623" s="278" t="s">
        <v>183</v>
      </c>
      <c r="ACF623" s="283">
        <f>IF(ACE623="Kopman",1.5,1)</f>
        <v>1</v>
      </c>
      <c r="ACG623" s="204" t="e">
        <f>VLOOKUP(ACD623,$A$681:$F$2354,6,FALSE)</f>
        <v>#N/A</v>
      </c>
      <c r="ACH623" s="203" t="s">
        <v>61</v>
      </c>
      <c r="ACI623" s="10" t="e">
        <f>ACG623*1.5*ACF623</f>
        <v>#N/A</v>
      </c>
      <c r="ACJ623" s="10"/>
      <c r="ACK623" s="273"/>
      <c r="ACL623" s="203" t="s">
        <v>85</v>
      </c>
      <c r="ACM623" s="278" t="s">
        <v>183</v>
      </c>
      <c r="ACO623" s="283">
        <f>IF(ACN623="Kopman",1.5,1)</f>
        <v>1</v>
      </c>
      <c r="ACP623" s="204" t="e">
        <f>VLOOKUP(ACM623,$A$681:$F$2354,6,FALSE)</f>
        <v>#N/A</v>
      </c>
      <c r="ACQ623" s="203" t="s">
        <v>61</v>
      </c>
      <c r="ACR623" s="10" t="e">
        <f>ACP623*1.5*ACO623</f>
        <v>#N/A</v>
      </c>
      <c r="ACS623" s="10"/>
      <c r="ACT623" s="273"/>
      <c r="ACU623" s="203" t="s">
        <v>85</v>
      </c>
      <c r="ACV623" s="278" t="s">
        <v>183</v>
      </c>
      <c r="ACX623" s="283">
        <f>IF(ACW623="Kopman",1.5,1)</f>
        <v>1</v>
      </c>
      <c r="ACY623" s="204" t="e">
        <f>VLOOKUP(ACV623,$A$681:$F$2354,6,FALSE)</f>
        <v>#N/A</v>
      </c>
      <c r="ACZ623" s="203" t="s">
        <v>61</v>
      </c>
      <c r="ADA623" s="10" t="e">
        <f>ACY623*1.5*ACX623</f>
        <v>#N/A</v>
      </c>
      <c r="ADB623" s="10"/>
      <c r="ADC623" s="273"/>
      <c r="ADD623" s="203" t="s">
        <v>85</v>
      </c>
      <c r="ADE623" s="278" t="s">
        <v>183</v>
      </c>
      <c r="ADG623" s="283">
        <f>IF(ADF623="Kopman",1.5,1)</f>
        <v>1</v>
      </c>
      <c r="ADH623" s="204" t="e">
        <f>VLOOKUP(ADE623,$A$681:$F$2354,6,FALSE)</f>
        <v>#N/A</v>
      </c>
      <c r="ADI623" s="203" t="s">
        <v>61</v>
      </c>
      <c r="ADJ623" s="10" t="e">
        <f>ADH623*1.5</f>
        <v>#N/A</v>
      </c>
      <c r="ADL623" s="273"/>
      <c r="ADM623" s="203" t="s">
        <v>85</v>
      </c>
      <c r="ADN623" s="278" t="s">
        <v>183</v>
      </c>
      <c r="ADP623" s="283">
        <f>IF(ADO623="Kopman",1.5,1)</f>
        <v>1</v>
      </c>
      <c r="ADQ623" s="204" t="e">
        <f>VLOOKUP(ADN623,$A$681:$F$2354,6,FALSE)</f>
        <v>#N/A</v>
      </c>
      <c r="ADR623" s="203" t="s">
        <v>61</v>
      </c>
      <c r="ADS623" s="10" t="e">
        <f>ADQ623*1.5*ADP623</f>
        <v>#N/A</v>
      </c>
      <c r="ADT623" s="10"/>
      <c r="ADU623" s="273"/>
      <c r="ADV623" s="203" t="s">
        <v>85</v>
      </c>
      <c r="ADW623" s="278" t="s">
        <v>183</v>
      </c>
      <c r="ADY623" s="283">
        <f>IF(ADX623="Kopman",1.5,1)</f>
        <v>1</v>
      </c>
      <c r="ADZ623" s="204" t="e">
        <f>VLOOKUP(ADW623,$A$681:$F$2354,6,FALSE)</f>
        <v>#N/A</v>
      </c>
      <c r="AEA623" s="203" t="s">
        <v>61</v>
      </c>
      <c r="AEB623" s="10" t="e">
        <f>ADZ623*1.5</f>
        <v>#N/A</v>
      </c>
      <c r="AED623" s="273"/>
      <c r="AEE623" s="203" t="s">
        <v>85</v>
      </c>
      <c r="AEF623" s="278" t="s">
        <v>183</v>
      </c>
      <c r="AEH623" s="283">
        <f>IF(AEG623="Kopman",1.5,1)</f>
        <v>1</v>
      </c>
      <c r="AEI623" s="204" t="e">
        <f>VLOOKUP(AEF623,$A$681:$F$2354,6,FALSE)</f>
        <v>#N/A</v>
      </c>
      <c r="AEJ623" s="203" t="s">
        <v>61</v>
      </c>
      <c r="AEK623" s="10" t="e">
        <f>AEI623*1.5</f>
        <v>#N/A</v>
      </c>
      <c r="AEM623" s="273"/>
      <c r="AEN623" s="203" t="s">
        <v>85</v>
      </c>
      <c r="AEO623" s="278" t="s">
        <v>183</v>
      </c>
      <c r="AEQ623" s="283">
        <f>IF(AEP623="Kopman",1.5,1)</f>
        <v>1</v>
      </c>
      <c r="AER623" s="204" t="e">
        <f>VLOOKUP(AEO623,$A$681:$F$2354,6,FALSE)</f>
        <v>#N/A</v>
      </c>
      <c r="AES623" s="203" t="s">
        <v>61</v>
      </c>
      <c r="AET623" s="10" t="e">
        <f>AER623*1.5</f>
        <v>#N/A</v>
      </c>
      <c r="AEV623" s="273"/>
      <c r="AEW623" s="203" t="s">
        <v>85</v>
      </c>
      <c r="AEX623" s="278" t="s">
        <v>183</v>
      </c>
      <c r="AEZ623" s="283">
        <f>IF(AEY623="Kopman",1.5,1)</f>
        <v>1</v>
      </c>
      <c r="AFA623" s="204" t="e">
        <f>VLOOKUP(AEX623,$A$681:$F$2354,6,FALSE)</f>
        <v>#N/A</v>
      </c>
      <c r="AFB623" s="203" t="s">
        <v>61</v>
      </c>
      <c r="AFC623" s="10" t="e">
        <f>AFA623*1.5*AEZ623</f>
        <v>#N/A</v>
      </c>
      <c r="AFD623" s="10"/>
      <c r="AFE623" s="273"/>
      <c r="AFF623" s="203" t="s">
        <v>85</v>
      </c>
      <c r="AFG623" s="278" t="s">
        <v>183</v>
      </c>
      <c r="AFI623" s="283">
        <f>IF(AFH623="Kopman",1.5,1)</f>
        <v>1</v>
      </c>
      <c r="AFJ623" s="204" t="e">
        <f>VLOOKUP(AFG623,$A$681:$F$2354,6,FALSE)</f>
        <v>#N/A</v>
      </c>
      <c r="AFK623" s="203" t="s">
        <v>61</v>
      </c>
      <c r="AFL623" s="10" t="e">
        <f>AFJ623*1.5*AFI623</f>
        <v>#N/A</v>
      </c>
      <c r="AFM623" s="10"/>
      <c r="AFN623" s="273"/>
      <c r="AFO623" s="203" t="s">
        <v>85</v>
      </c>
      <c r="AFP623" s="278" t="s">
        <v>183</v>
      </c>
      <c r="AFR623" s="283">
        <f>IF(AFQ623="Kopman",1.5,1)</f>
        <v>1</v>
      </c>
      <c r="AFS623" s="204" t="e">
        <f>VLOOKUP(AFP623,$A$681:$F$2354,6,FALSE)</f>
        <v>#N/A</v>
      </c>
      <c r="AFT623" s="203" t="s">
        <v>61</v>
      </c>
      <c r="AFU623" s="10" t="e">
        <f>AFS623*1.5*AFR623</f>
        <v>#N/A</v>
      </c>
      <c r="AFV623" s="10"/>
      <c r="AFW623" s="273"/>
      <c r="AFX623" s="203" t="s">
        <v>85</v>
      </c>
      <c r="AFY623" s="278" t="s">
        <v>183</v>
      </c>
      <c r="AGA623" s="283">
        <f>IF(AFZ623="Kopman",1.5,1)</f>
        <v>1</v>
      </c>
      <c r="AGB623" s="204" t="e">
        <f>VLOOKUP(AFY623,$A$681:$F$2354,6,FALSE)</f>
        <v>#N/A</v>
      </c>
      <c r="AGC623" s="203" t="s">
        <v>61</v>
      </c>
      <c r="AGD623" s="10" t="e">
        <f>AGB623*1.5*AGA623</f>
        <v>#N/A</v>
      </c>
      <c r="AGE623" s="10"/>
      <c r="AGF623" s="273"/>
      <c r="AGG623" s="203" t="s">
        <v>85</v>
      </c>
      <c r="AGH623" s="278" t="s">
        <v>183</v>
      </c>
      <c r="AGJ623" s="283">
        <f>IF(AGI623="Kopman",1.5,1)</f>
        <v>1</v>
      </c>
      <c r="AGK623" s="204" t="e">
        <f>VLOOKUP(AGH623,$A$681:$F$2354,6,FALSE)</f>
        <v>#N/A</v>
      </c>
      <c r="AGL623" s="203" t="s">
        <v>61</v>
      </c>
      <c r="AGM623" s="10" t="e">
        <f>AGK623*1.5*AGJ623</f>
        <v>#N/A</v>
      </c>
      <c r="AGN623" s="10"/>
      <c r="AGO623" s="273"/>
      <c r="AGP623" s="203" t="s">
        <v>85</v>
      </c>
      <c r="AGQ623" s="278" t="s">
        <v>183</v>
      </c>
      <c r="AGS623" s="283">
        <f>IF(AGR623="Kopman",1.5,1)</f>
        <v>1</v>
      </c>
      <c r="AGT623" s="204" t="e">
        <f>VLOOKUP(AGQ623,$A$681:$F$2354,6,FALSE)</f>
        <v>#N/A</v>
      </c>
      <c r="AGU623" s="203" t="s">
        <v>61</v>
      </c>
      <c r="AGV623" s="10" t="e">
        <f>AGT623*1.5*AGS623</f>
        <v>#N/A</v>
      </c>
      <c r="AGW623" s="10"/>
      <c r="AGX623" s="273"/>
      <c r="AGY623" s="203" t="s">
        <v>85</v>
      </c>
      <c r="AGZ623" s="276" t="s">
        <v>417</v>
      </c>
      <c r="AHB623" s="283">
        <f>IF(AHA623="Kopman",1.5,1)</f>
        <v>1</v>
      </c>
      <c r="AHC623" s="204">
        <f>VLOOKUP(AGZ623,$A$681:$F$2354,6,FALSE)</f>
        <v>96</v>
      </c>
      <c r="AHD623" s="203" t="s">
        <v>61</v>
      </c>
      <c r="AHE623" s="10">
        <f>AHC623*1.5*AHB623</f>
        <v>144</v>
      </c>
      <c r="AHF623" s="10"/>
      <c r="AHG623" s="273"/>
      <c r="AHH623" s="203" t="s">
        <v>85</v>
      </c>
      <c r="AHI623" s="276" t="s">
        <v>521</v>
      </c>
      <c r="AHK623" s="283">
        <f>IF(AHJ623="Kopman",1.5,1)</f>
        <v>1</v>
      </c>
      <c r="AHL623" s="204">
        <f>VLOOKUP(AHI623,$A$681:$F$2354,6,FALSE)</f>
        <v>94</v>
      </c>
      <c r="AHM623" s="203" t="s">
        <v>61</v>
      </c>
      <c r="AHN623" s="10">
        <f>AHL623*1.5*AHK623</f>
        <v>141</v>
      </c>
      <c r="AHO623" s="10"/>
      <c r="AHP623" s="273"/>
      <c r="AHQ623" s="203" t="s">
        <v>85</v>
      </c>
      <c r="AHR623" s="276" t="s">
        <v>2080</v>
      </c>
      <c r="AHT623" s="283">
        <f>IF(AHS623="Kopman",1.5,1)</f>
        <v>1</v>
      </c>
      <c r="AHU623" s="204">
        <f>VLOOKUP(AHR623,$A$681:$F$2354,6,FALSE)</f>
        <v>35</v>
      </c>
      <c r="AHV623" s="203" t="s">
        <v>61</v>
      </c>
      <c r="AHW623" s="10">
        <f>AHU623*1.5*AHT623</f>
        <v>52.5</v>
      </c>
      <c r="AHX623" s="10"/>
      <c r="AHY623" s="273"/>
      <c r="AHZ623" s="203" t="s">
        <v>85</v>
      </c>
      <c r="AIA623" s="276" t="s">
        <v>417</v>
      </c>
      <c r="AIC623" s="283">
        <f>IF(AIB623="Kopman",1.5,1)</f>
        <v>1</v>
      </c>
      <c r="AID623" s="204">
        <f>VLOOKUP(AIA623,$A$681:$F$2354,6,FALSE)</f>
        <v>96</v>
      </c>
      <c r="AIE623" s="203" t="s">
        <v>61</v>
      </c>
      <c r="AIF623" s="10">
        <f>AID623*1.5*AIC623</f>
        <v>144</v>
      </c>
      <c r="AIG623" s="10"/>
      <c r="AIH623" s="273"/>
      <c r="AII623" s="203" t="s">
        <v>85</v>
      </c>
      <c r="AIJ623" s="276" t="s">
        <v>417</v>
      </c>
      <c r="AIL623" s="283">
        <f>IF(AIK623="Kopman",1.5,1)</f>
        <v>1</v>
      </c>
      <c r="AIM623" s="204">
        <f>VLOOKUP(AIJ623,$A$681:$F$2354,6,FALSE)</f>
        <v>96</v>
      </c>
      <c r="AIN623" s="203" t="s">
        <v>61</v>
      </c>
      <c r="AIO623" s="10">
        <f>AIM623*1.5*AIL623</f>
        <v>144</v>
      </c>
      <c r="AIP623" s="10"/>
      <c r="AIQ623" s="273"/>
      <c r="AIR623" s="203" t="s">
        <v>85</v>
      </c>
      <c r="AIS623" s="276" t="s">
        <v>417</v>
      </c>
      <c r="AIU623" s="283">
        <f>IF(AIT623="Kopman",1.5,1)</f>
        <v>1</v>
      </c>
      <c r="AIV623" s="204">
        <f>VLOOKUP(AIS623,$A$681:$F$2354,6,FALSE)</f>
        <v>96</v>
      </c>
      <c r="AIW623" s="203" t="s">
        <v>61</v>
      </c>
      <c r="AIX623" s="10">
        <f>AIV623*1.5*AIU623</f>
        <v>144</v>
      </c>
      <c r="AIY623" s="10"/>
      <c r="AIZ623" s="273"/>
      <c r="AJA623" s="203" t="s">
        <v>85</v>
      </c>
      <c r="AJB623" s="276" t="s">
        <v>461</v>
      </c>
      <c r="AJD623" s="283">
        <f>IF(AJC623="Kopman",1.5,1)</f>
        <v>1</v>
      </c>
      <c r="AJE623" s="204">
        <f>VLOOKUP(AJB623,$A$681:$F$2354,6,FALSE)</f>
        <v>7</v>
      </c>
      <c r="AJF623" s="203" t="s">
        <v>61</v>
      </c>
      <c r="AJG623" s="10">
        <f>AJE623*1.5*AJD623</f>
        <v>10.5</v>
      </c>
      <c r="AJH623" s="10"/>
      <c r="AJI623" s="273"/>
      <c r="AJJ623" s="203" t="s">
        <v>85</v>
      </c>
      <c r="AJK623" s="276" t="s">
        <v>417</v>
      </c>
      <c r="AJM623" s="283">
        <f>IF(AJL623="Kopman",1.5,1)</f>
        <v>1</v>
      </c>
      <c r="AJN623" s="204">
        <f>VLOOKUP(AJK623,$A$681:$F$2354,6,FALSE)</f>
        <v>96</v>
      </c>
      <c r="AJO623" s="203" t="s">
        <v>61</v>
      </c>
      <c r="AJP623" s="10">
        <f>AJN623*1.5*AJM623</f>
        <v>144</v>
      </c>
      <c r="AJQ623" s="10"/>
      <c r="AJR623" s="273"/>
      <c r="AJS623" s="203" t="s">
        <v>85</v>
      </c>
      <c r="AJT623" s="431" t="s">
        <v>548</v>
      </c>
      <c r="AJV623" s="283">
        <f>IF(AJU623="Kopman",1.5,1)</f>
        <v>1</v>
      </c>
      <c r="AJW623" s="204">
        <f>VLOOKUP(AJT623,$A$681:$F$2354,6,FALSE)</f>
        <v>88</v>
      </c>
      <c r="AJX623" s="203" t="s">
        <v>61</v>
      </c>
      <c r="AJY623" s="10">
        <f>AJW623*1.5*AJV623</f>
        <v>132</v>
      </c>
      <c r="AJZ623" s="10"/>
      <c r="AKA623" s="273"/>
      <c r="AKB623" s="203" t="s">
        <v>85</v>
      </c>
      <c r="AKC623" s="416" t="s">
        <v>417</v>
      </c>
      <c r="AKD623" s="415" t="s">
        <v>2019</v>
      </c>
      <c r="AKE623" s="283">
        <f>IF(AKD623="Kopman",1.5,1)</f>
        <v>1.5</v>
      </c>
      <c r="AKF623" s="204">
        <f>VLOOKUP(AKC623,$A$681:$F$2354,6,FALSE)</f>
        <v>96</v>
      </c>
      <c r="AKG623" s="203" t="s">
        <v>61</v>
      </c>
      <c r="AKH623" s="10">
        <f>AKF623*1.5*AKE623</f>
        <v>216</v>
      </c>
      <c r="AKI623" s="10"/>
      <c r="AKJ623" s="273"/>
      <c r="AKK623" s="203" t="s">
        <v>85</v>
      </c>
      <c r="AKL623" s="276" t="s">
        <v>417</v>
      </c>
      <c r="AKN623" s="283">
        <f>IF(AKM623="Kopman",1.5,1)</f>
        <v>1</v>
      </c>
      <c r="AKO623" s="204">
        <f>VLOOKUP(AKL623,$A$681:$F$2354,6,FALSE)</f>
        <v>96</v>
      </c>
      <c r="AKP623" s="203" t="s">
        <v>61</v>
      </c>
      <c r="AKQ623" s="10">
        <f>AKO623*1.5*AKN623</f>
        <v>144</v>
      </c>
      <c r="AKR623" s="10"/>
      <c r="AKS623" s="273"/>
      <c r="AKT623" s="203" t="s">
        <v>85</v>
      </c>
      <c r="AKU623" s="276" t="s">
        <v>516</v>
      </c>
      <c r="AKW623" s="283">
        <f>IF(AKV623="Kopman",1.5,1)</f>
        <v>1</v>
      </c>
      <c r="AKX623" s="204">
        <f>VLOOKUP(AKU623,$A$681:$F$2354,6,FALSE)</f>
        <v>364</v>
      </c>
      <c r="AKY623" s="203" t="s">
        <v>61</v>
      </c>
      <c r="AKZ623" s="10">
        <f>AKX623*1.5*AKW623</f>
        <v>546</v>
      </c>
      <c r="ALA623" s="10"/>
      <c r="ALB623" s="273"/>
      <c r="ALC623" s="203" t="s">
        <v>85</v>
      </c>
      <c r="ALD623" s="276" t="s">
        <v>417</v>
      </c>
      <c r="ALF623" s="283">
        <f>IF(ALE623="Kopman",1.5,1)</f>
        <v>1</v>
      </c>
      <c r="ALG623" s="204">
        <f>VLOOKUP(ALD623,$A$681:$F$2354,6,FALSE)</f>
        <v>96</v>
      </c>
      <c r="ALH623" s="203" t="s">
        <v>61</v>
      </c>
      <c r="ALI623" s="10">
        <f>ALG623*1.5*ALF623</f>
        <v>144</v>
      </c>
      <c r="ALJ623" s="10"/>
      <c r="ALK623" s="273"/>
      <c r="ALL623" s="203" t="s">
        <v>85</v>
      </c>
      <c r="ALM623" s="276" t="s">
        <v>417</v>
      </c>
      <c r="ALN623" s="415" t="s">
        <v>2019</v>
      </c>
      <c r="ALO623" s="283">
        <f>IF(ALN623="Kopman",1.5,1)</f>
        <v>1.5</v>
      </c>
      <c r="ALP623" s="204">
        <f>VLOOKUP(ALM623,$A$681:$F$2354,6,FALSE)</f>
        <v>96</v>
      </c>
      <c r="ALQ623" s="203" t="s">
        <v>61</v>
      </c>
      <c r="ALR623" s="10">
        <f>ALP623*1.5*ALO623</f>
        <v>216</v>
      </c>
      <c r="ALS623" s="10"/>
      <c r="ALT623" s="273"/>
      <c r="ALU623" s="203" t="s">
        <v>85</v>
      </c>
      <c r="ALV623" s="276" t="s">
        <v>417</v>
      </c>
      <c r="ALX623" s="283">
        <f>IF(ALW623="Kopman",1.5,1)</f>
        <v>1</v>
      </c>
      <c r="ALY623" s="204">
        <f>VLOOKUP(ALV623,$A$681:$F$2354,6,FALSE)</f>
        <v>96</v>
      </c>
      <c r="ALZ623" s="203" t="s">
        <v>61</v>
      </c>
      <c r="AMA623" s="10">
        <f>ALY623*1.5*ALX623</f>
        <v>144</v>
      </c>
      <c r="AMB623" s="10"/>
      <c r="AMC623" s="273"/>
      <c r="AMD623" s="203" t="s">
        <v>85</v>
      </c>
      <c r="AME623" s="276" t="s">
        <v>521</v>
      </c>
      <c r="AMG623" s="283">
        <f>IF(AMF623="Kopman",1.5,1)</f>
        <v>1</v>
      </c>
      <c r="AMH623" s="204">
        <f>VLOOKUP(AME623,$A$681:$F$2354,6,FALSE)</f>
        <v>94</v>
      </c>
      <c r="AMI623" s="203" t="s">
        <v>61</v>
      </c>
      <c r="AMJ623" s="10">
        <f>AMH623*1.5*AMG623</f>
        <v>141</v>
      </c>
      <c r="AMK623" s="10"/>
      <c r="AML623" s="273"/>
      <c r="AMM623" s="203" t="s">
        <v>85</v>
      </c>
      <c r="AMN623" s="276" t="s">
        <v>429</v>
      </c>
      <c r="AMP623" s="283">
        <f>IF(AMO623="Kopman",1.5,1)</f>
        <v>1</v>
      </c>
      <c r="AMQ623" s="204">
        <f>VLOOKUP(AMN623,$A$681:$F$2354,6,FALSE)</f>
        <v>49</v>
      </c>
      <c r="AMR623" s="203" t="s">
        <v>61</v>
      </c>
      <c r="AMS623" s="10">
        <f>AMQ623*1.5*AMP623</f>
        <v>73.5</v>
      </c>
      <c r="AMT623" s="10"/>
      <c r="AMU623" s="273"/>
      <c r="AMV623" s="203" t="s">
        <v>85</v>
      </c>
      <c r="AMW623" s="416" t="s">
        <v>417</v>
      </c>
      <c r="AMX623" s="415" t="s">
        <v>2019</v>
      </c>
      <c r="AMY623" s="283">
        <f>IF(AMX623="Kopman",1.5,1)</f>
        <v>1.5</v>
      </c>
      <c r="AMZ623" s="204">
        <f>VLOOKUP(AMW623,$A$681:$F$2354,6,FALSE)</f>
        <v>96</v>
      </c>
      <c r="ANA623" s="203" t="s">
        <v>61</v>
      </c>
      <c r="ANB623" s="10">
        <f>AMZ623*1.5*AMY623</f>
        <v>216</v>
      </c>
      <c r="ANC623" s="10"/>
      <c r="AND623" s="273"/>
      <c r="ANE623" s="203" t="s">
        <v>85</v>
      </c>
      <c r="ANF623" s="276" t="s">
        <v>417</v>
      </c>
      <c r="ANH623" s="283">
        <f>IF(ANG623="Kopman",1.5,1)</f>
        <v>1</v>
      </c>
      <c r="ANI623" s="204">
        <f>VLOOKUP(ANF623,$A$681:$F$2354,6,FALSE)</f>
        <v>96</v>
      </c>
      <c r="ANJ623" s="203" t="s">
        <v>61</v>
      </c>
      <c r="ANK623" s="10">
        <f>ANI623*1.5*ANH623</f>
        <v>144</v>
      </c>
      <c r="ANL623" s="10"/>
      <c r="ANM623" s="273"/>
      <c r="ANN623" s="203" t="s">
        <v>85</v>
      </c>
      <c r="ANO623" s="276" t="s">
        <v>417</v>
      </c>
      <c r="ANQ623" s="283">
        <f>IF(ANP623="Kopman",1.5,1)</f>
        <v>1</v>
      </c>
      <c r="ANR623" s="204">
        <f>VLOOKUP(ANO623,$A$681:$F$2354,6,FALSE)</f>
        <v>96</v>
      </c>
      <c r="ANS623" s="203" t="s">
        <v>61</v>
      </c>
      <c r="ANT623" s="10">
        <f>ANR623*1.5*ANQ623</f>
        <v>144</v>
      </c>
      <c r="ANU623" s="10"/>
      <c r="ANV623" s="273"/>
      <c r="ANW623" s="203" t="s">
        <v>85</v>
      </c>
      <c r="ANX623" s="276" t="s">
        <v>417</v>
      </c>
      <c r="ANZ623" s="283">
        <f>IF(ANY623="Kopman",1.5,1)</f>
        <v>1</v>
      </c>
      <c r="AOA623" s="204">
        <f>VLOOKUP(ANX623,$A$681:$F$2354,6,FALSE)</f>
        <v>96</v>
      </c>
      <c r="AOB623" s="203" t="s">
        <v>61</v>
      </c>
      <c r="AOC623" s="10">
        <f>AOA623*1.5*ANZ623</f>
        <v>144</v>
      </c>
      <c r="AOD623" s="10"/>
      <c r="AOE623" s="273"/>
      <c r="AOF623" s="203" t="s">
        <v>85</v>
      </c>
      <c r="AOG623" s="276" t="s">
        <v>417</v>
      </c>
      <c r="AOI623" s="283">
        <f>IF(AOH623="Kopman",1.5,1)</f>
        <v>1</v>
      </c>
      <c r="AOJ623" s="204">
        <f>VLOOKUP(AOG623,$A$681:$F$2354,6,FALSE)</f>
        <v>96</v>
      </c>
      <c r="AOK623" s="203" t="s">
        <v>61</v>
      </c>
      <c r="AOL623" s="10">
        <f>AOJ623*1.5*AOI623</f>
        <v>144</v>
      </c>
      <c r="AOM623" s="10"/>
      <c r="AON623" s="273"/>
      <c r="AOO623" s="203" t="s">
        <v>85</v>
      </c>
      <c r="AOP623" s="416" t="s">
        <v>417</v>
      </c>
      <c r="AOQ623" s="415" t="s">
        <v>2019</v>
      </c>
      <c r="AOR623" s="283">
        <f>IF(AOQ623="Kopman",1.5,1)</f>
        <v>1.5</v>
      </c>
      <c r="AOS623" s="204">
        <f>VLOOKUP(AOP623,$A$681:$F$2354,6,FALSE)</f>
        <v>96</v>
      </c>
      <c r="AOT623" s="203" t="s">
        <v>61</v>
      </c>
      <c r="AOU623" s="10">
        <f>AOS623*1.5*AOR623</f>
        <v>216</v>
      </c>
      <c r="AOV623" s="10"/>
      <c r="AOW623" s="273"/>
      <c r="AOX623" s="203" t="s">
        <v>85</v>
      </c>
      <c r="AOY623" s="276" t="s">
        <v>417</v>
      </c>
      <c r="APA623" s="283">
        <f>IF(AOZ623="Kopman",1.5,1)</f>
        <v>1</v>
      </c>
      <c r="APB623" s="204">
        <f>VLOOKUP(AOY623,$A$681:$F$2354,6,FALSE)</f>
        <v>96</v>
      </c>
      <c r="APC623" s="203" t="s">
        <v>61</v>
      </c>
      <c r="APD623" s="10">
        <f>APB623*1.5*APA623</f>
        <v>144</v>
      </c>
      <c r="APE623" s="10"/>
      <c r="APF623" s="273"/>
      <c r="APG623" s="203" t="s">
        <v>85</v>
      </c>
      <c r="APH623" s="276" t="s">
        <v>417</v>
      </c>
      <c r="APJ623" s="283">
        <f>IF(API623="Kopman",1.5,1)</f>
        <v>1</v>
      </c>
      <c r="APK623" s="204">
        <f>VLOOKUP(APH623,$A$681:$F$2354,6,FALSE)</f>
        <v>96</v>
      </c>
      <c r="APL623" s="203" t="s">
        <v>61</v>
      </c>
      <c r="APM623" s="10">
        <f>APK623*1.5*APJ623</f>
        <v>144</v>
      </c>
      <c r="APN623" s="10"/>
      <c r="APO623" s="273"/>
      <c r="APP623" s="203" t="s">
        <v>85</v>
      </c>
      <c r="APQ623" s="276" t="s">
        <v>417</v>
      </c>
      <c r="APS623" s="283">
        <f>IF(APR623="Kopman",1.5,1)</f>
        <v>1</v>
      </c>
      <c r="APT623" s="204">
        <f>VLOOKUP(APQ623,$A$681:$F$2354,6,FALSE)</f>
        <v>96</v>
      </c>
      <c r="APU623" s="203" t="s">
        <v>61</v>
      </c>
      <c r="APV623" s="10">
        <f>APT623*1.5*APS623</f>
        <v>144</v>
      </c>
      <c r="APW623" s="10"/>
      <c r="APX623" s="273"/>
      <c r="APY623" s="203" t="s">
        <v>85</v>
      </c>
      <c r="APZ623" s="276" t="s">
        <v>417</v>
      </c>
      <c r="AQB623" s="283">
        <f>IF(AQA623="Kopman",1.5,1)</f>
        <v>1</v>
      </c>
      <c r="AQC623" s="204">
        <f>VLOOKUP(APZ623,$A$681:$F$2354,6,FALSE)</f>
        <v>96</v>
      </c>
      <c r="AQD623" s="203" t="s">
        <v>61</v>
      </c>
      <c r="AQE623" s="10">
        <f>AQC623*1.5*AQB623</f>
        <v>144</v>
      </c>
      <c r="AQF623" s="10"/>
      <c r="AQG623" s="273"/>
    </row>
    <row r="624" spans="1:1125" s="14" customFormat="1" ht="15">
      <c r="A624" s="203" t="s">
        <v>86</v>
      </c>
      <c r="B624" s="276" t="s">
        <v>705</v>
      </c>
      <c r="D624" s="204"/>
      <c r="E624" s="204">
        <f>VLOOKUP(B624,$A$681:$F$2354,6,FALSE)</f>
        <v>54</v>
      </c>
      <c r="F624" s="203" t="s">
        <v>63</v>
      </c>
      <c r="G624" s="10">
        <f>E624*1.4</f>
        <v>75.599999999999994</v>
      </c>
      <c r="H624" s="10"/>
      <c r="I624" s="267"/>
      <c r="J624" s="203" t="s">
        <v>86</v>
      </c>
      <c r="K624" s="276" t="s">
        <v>2080</v>
      </c>
      <c r="M624" s="204"/>
      <c r="N624" s="204">
        <f>VLOOKUP(K624,$A$681:$F$2354,6,FALSE)</f>
        <v>35</v>
      </c>
      <c r="O624" s="203" t="s">
        <v>63</v>
      </c>
      <c r="P624" s="10">
        <f>N624*1.4</f>
        <v>49</v>
      </c>
      <c r="Q624" s="10"/>
      <c r="R624" s="267"/>
      <c r="S624" s="203" t="s">
        <v>86</v>
      </c>
      <c r="T624" s="276" t="s">
        <v>717</v>
      </c>
      <c r="V624" s="204"/>
      <c r="W624" s="204">
        <f>VLOOKUP(T624,$A$681:$F$2354,6,FALSE)</f>
        <v>251</v>
      </c>
      <c r="X624" s="203" t="s">
        <v>63</v>
      </c>
      <c r="Y624" s="10">
        <f>W624*1.4</f>
        <v>351.4</v>
      </c>
      <c r="Z624" s="10"/>
      <c r="AA624" s="267"/>
      <c r="AB624" s="203" t="s">
        <v>86</v>
      </c>
      <c r="AC624" s="276" t="s">
        <v>2080</v>
      </c>
      <c r="AE624" s="204"/>
      <c r="AF624" s="204">
        <f>VLOOKUP(AC624,$A$681:$F$2354,6,FALSE)</f>
        <v>35</v>
      </c>
      <c r="AG624" s="203" t="s">
        <v>63</v>
      </c>
      <c r="AH624" s="10">
        <f>AF624*1.4</f>
        <v>49</v>
      </c>
      <c r="AI624" s="10"/>
      <c r="AJ624" s="267"/>
      <c r="AK624" s="203" t="s">
        <v>86</v>
      </c>
      <c r="AL624" s="276" t="s">
        <v>821</v>
      </c>
      <c r="AN624" s="204"/>
      <c r="AO624" s="204">
        <f>VLOOKUP(AL624,$A$681:$F$2354,6,FALSE)</f>
        <v>66</v>
      </c>
      <c r="AP624" s="203" t="s">
        <v>63</v>
      </c>
      <c r="AQ624" s="10">
        <f>AO624*1.4</f>
        <v>92.399999999999991</v>
      </c>
      <c r="AR624" s="10"/>
      <c r="AS624" s="267"/>
      <c r="AT624" s="203" t="s">
        <v>86</v>
      </c>
      <c r="AU624" s="276" t="s">
        <v>2063</v>
      </c>
      <c r="AW624" s="204"/>
      <c r="AX624" s="204">
        <f>VLOOKUP(AU624,$A$681:$F$2354,6,FALSE)</f>
        <v>183</v>
      </c>
      <c r="AY624" s="203" t="s">
        <v>63</v>
      </c>
      <c r="AZ624" s="10">
        <f>AX624*1.4</f>
        <v>256.2</v>
      </c>
      <c r="BA624" s="10"/>
      <c r="BB624" s="267"/>
      <c r="BC624" s="203" t="s">
        <v>86</v>
      </c>
      <c r="BD624" s="276" t="s">
        <v>717</v>
      </c>
      <c r="BF624" s="204"/>
      <c r="BG624" s="204">
        <f>VLOOKUP(BD624,$A$681:$F$2354,6,FALSE)</f>
        <v>251</v>
      </c>
      <c r="BH624" s="203" t="s">
        <v>63</v>
      </c>
      <c r="BI624" s="10">
        <f>BG624*1.4</f>
        <v>351.4</v>
      </c>
      <c r="BJ624" s="10"/>
      <c r="BK624" s="267"/>
      <c r="BL624" s="203" t="s">
        <v>86</v>
      </c>
      <c r="BM624" s="276" t="s">
        <v>492</v>
      </c>
      <c r="BO624" s="204"/>
      <c r="BP624" s="204">
        <f>VLOOKUP(BM624,$A$681:$F$2354,6,FALSE)</f>
        <v>64</v>
      </c>
      <c r="BQ624" s="203" t="s">
        <v>63</v>
      </c>
      <c r="BR624" s="10">
        <f>BP624*1.4</f>
        <v>89.6</v>
      </c>
      <c r="BS624" s="10"/>
      <c r="BT624" s="267"/>
      <c r="BU624" s="203" t="s">
        <v>86</v>
      </c>
      <c r="BV624" s="276" t="s">
        <v>461</v>
      </c>
      <c r="BX624" s="204"/>
      <c r="BY624" s="204">
        <f>VLOOKUP(BV624,$A$681:$F$2354,6,FALSE)</f>
        <v>7</v>
      </c>
      <c r="BZ624" s="203" t="s">
        <v>63</v>
      </c>
      <c r="CA624" s="10">
        <f>BY624*1.4</f>
        <v>9.7999999999999989</v>
      </c>
      <c r="CB624" s="10"/>
      <c r="CC624" s="267"/>
      <c r="CD624" s="203" t="s">
        <v>86</v>
      </c>
      <c r="CE624" s="276" t="s">
        <v>2080</v>
      </c>
      <c r="CG624" s="204"/>
      <c r="CH624" s="204">
        <f>VLOOKUP(CE624,$A$681:$F$2354,6,FALSE)</f>
        <v>35</v>
      </c>
      <c r="CI624" s="203" t="s">
        <v>63</v>
      </c>
      <c r="CJ624" s="10">
        <f>CH624*1.4</f>
        <v>49</v>
      </c>
      <c r="CK624" s="10"/>
      <c r="CL624" s="267"/>
      <c r="CM624" s="203" t="s">
        <v>86</v>
      </c>
      <c r="CN624" s="276" t="s">
        <v>705</v>
      </c>
      <c r="CP624" s="204"/>
      <c r="CQ624" s="204">
        <f>VLOOKUP(CN624,$A$681:$F$2354,6,FALSE)</f>
        <v>54</v>
      </c>
      <c r="CR624" s="203" t="s">
        <v>63</v>
      </c>
      <c r="CS624" s="10">
        <f>CQ624*1.4</f>
        <v>75.599999999999994</v>
      </c>
      <c r="CT624" s="10"/>
      <c r="CU624" s="267"/>
      <c r="CV624" s="203" t="s">
        <v>86</v>
      </c>
      <c r="CW624" s="276" t="s">
        <v>1788</v>
      </c>
      <c r="CY624" s="204"/>
      <c r="CZ624" s="204">
        <f>VLOOKUP(CW624,$A$681:$F$2354,6,FALSE)</f>
        <v>234</v>
      </c>
      <c r="DA624" s="203" t="s">
        <v>63</v>
      </c>
      <c r="DB624" s="10">
        <f>CZ624*1.4</f>
        <v>327.59999999999997</v>
      </c>
      <c r="DC624" s="10"/>
      <c r="DD624" s="267"/>
      <c r="DE624" s="203" t="s">
        <v>86</v>
      </c>
      <c r="DF624" s="276" t="s">
        <v>2080</v>
      </c>
      <c r="DH624" s="204"/>
      <c r="DI624" s="204">
        <f>VLOOKUP(DF624,$A$681:$F$2354,6,FALSE)</f>
        <v>35</v>
      </c>
      <c r="DJ624" s="203" t="s">
        <v>63</v>
      </c>
      <c r="DK624" s="10">
        <f>DI624*1.4</f>
        <v>49</v>
      </c>
      <c r="DL624" s="10"/>
      <c r="DM624" s="267"/>
      <c r="DN624" s="203" t="s">
        <v>86</v>
      </c>
      <c r="DO624" s="276" t="s">
        <v>485</v>
      </c>
      <c r="DQ624" s="204"/>
      <c r="DR624" s="204">
        <f>VLOOKUP(DO624,$A$681:$F$2354,6,FALSE)</f>
        <v>130</v>
      </c>
      <c r="DS624" s="203" t="s">
        <v>63</v>
      </c>
      <c r="DT624" s="10">
        <f>DR624*1.4</f>
        <v>182</v>
      </c>
      <c r="DU624" s="10"/>
      <c r="DV624" s="267"/>
      <c r="DW624" s="203" t="s">
        <v>86</v>
      </c>
      <c r="DX624" s="278" t="s">
        <v>183</v>
      </c>
      <c r="DZ624" s="204"/>
      <c r="EA624" s="204" t="e">
        <f>VLOOKUP(DX624,$A$681:$F$2354,6,FALSE)</f>
        <v>#N/A</v>
      </c>
      <c r="EB624" s="203" t="s">
        <v>63</v>
      </c>
      <c r="EC624" s="10" t="e">
        <f>EA624*1.4</f>
        <v>#N/A</v>
      </c>
      <c r="ED624" s="10"/>
      <c r="EE624" s="267"/>
      <c r="EF624" s="203" t="s">
        <v>86</v>
      </c>
      <c r="EG624" s="276" t="s">
        <v>626</v>
      </c>
      <c r="EI624" s="204"/>
      <c r="EJ624" s="204">
        <f>VLOOKUP(EG624,$A$681:$F$2354,6,FALSE)</f>
        <v>126</v>
      </c>
      <c r="EK624" s="203" t="s">
        <v>63</v>
      </c>
      <c r="EL624" s="10">
        <f>EJ624*1.4</f>
        <v>176.39999999999998</v>
      </c>
      <c r="EM624" s="10"/>
      <c r="EN624" s="267"/>
      <c r="EO624" s="203" t="s">
        <v>86</v>
      </c>
      <c r="EP624" s="276" t="s">
        <v>461</v>
      </c>
      <c r="ER624" s="204"/>
      <c r="ES624" s="204">
        <f>VLOOKUP(EP624,$A$681:$F$2354,6,FALSE)</f>
        <v>7</v>
      </c>
      <c r="ET624" s="203" t="s">
        <v>63</v>
      </c>
      <c r="EU624" s="10">
        <f>ES624*1.4</f>
        <v>9.7999999999999989</v>
      </c>
      <c r="EV624" s="10"/>
      <c r="EW624" s="267"/>
      <c r="EX624" s="203" t="s">
        <v>86</v>
      </c>
      <c r="EY624" s="276" t="s">
        <v>2080</v>
      </c>
      <c r="FA624" s="204"/>
      <c r="FB624" s="204">
        <f>VLOOKUP(EY624,$A$681:$F$2354,6,FALSE)</f>
        <v>35</v>
      </c>
      <c r="FC624" s="203" t="s">
        <v>63</v>
      </c>
      <c r="FD624" s="10">
        <f>FB624*1.4</f>
        <v>49</v>
      </c>
      <c r="FE624" s="10"/>
      <c r="FF624" s="267"/>
      <c r="FG624" s="203" t="s">
        <v>86</v>
      </c>
      <c r="FH624" s="421" t="s">
        <v>705</v>
      </c>
      <c r="FJ624" s="204"/>
      <c r="FK624" s="204">
        <f>VLOOKUP(FH624,$A$681:$F$2354,6,FALSE)</f>
        <v>54</v>
      </c>
      <c r="FL624" s="203" t="s">
        <v>63</v>
      </c>
      <c r="FM624" s="10">
        <f>FK624*1.4</f>
        <v>75.599999999999994</v>
      </c>
      <c r="FN624" s="10"/>
      <c r="FO624" s="267"/>
      <c r="FP624" s="203" t="s">
        <v>86</v>
      </c>
      <c r="FQ624" s="276" t="s">
        <v>1788</v>
      </c>
      <c r="FS624" s="204"/>
      <c r="FT624" s="204">
        <f>VLOOKUP(FQ624,$A$681:$F$2354,6,FALSE)</f>
        <v>234</v>
      </c>
      <c r="FU624" s="203" t="s">
        <v>63</v>
      </c>
      <c r="FV624" s="10">
        <f>FT624*1.4</f>
        <v>327.59999999999997</v>
      </c>
      <c r="FW624" s="10"/>
      <c r="FX624" s="267"/>
      <c r="FY624" s="203" t="s">
        <v>86</v>
      </c>
      <c r="FZ624" s="276" t="s">
        <v>461</v>
      </c>
      <c r="GB624" s="204"/>
      <c r="GC624" s="204">
        <f>VLOOKUP(FZ624,$A$681:$F$2354,6,FALSE)</f>
        <v>7</v>
      </c>
      <c r="GD624" s="203" t="s">
        <v>63</v>
      </c>
      <c r="GE624" s="10">
        <f>GC624*1.4</f>
        <v>9.7999999999999989</v>
      </c>
      <c r="GF624" s="10"/>
      <c r="GG624" s="267"/>
      <c r="GH624" s="203" t="s">
        <v>86</v>
      </c>
      <c r="GI624" s="276" t="s">
        <v>485</v>
      </c>
      <c r="GK624" s="204"/>
      <c r="GL624" s="204">
        <f>VLOOKUP(GI624,$A$681:$F$2354,6,FALSE)</f>
        <v>130</v>
      </c>
      <c r="GM624" s="203" t="s">
        <v>63</v>
      </c>
      <c r="GN624" s="10">
        <f>GL624*1.4</f>
        <v>182</v>
      </c>
      <c r="GO624" s="10"/>
      <c r="GP624" s="267"/>
      <c r="GQ624" s="203" t="s">
        <v>86</v>
      </c>
      <c r="GR624" s="276" t="s">
        <v>705</v>
      </c>
      <c r="GT624" s="204"/>
      <c r="GU624" s="204">
        <f>VLOOKUP(GR624,$A$681:$F$2354,6,FALSE)</f>
        <v>54</v>
      </c>
      <c r="GV624" s="203" t="s">
        <v>63</v>
      </c>
      <c r="GW624" s="10">
        <f>GU624*1.4</f>
        <v>75.599999999999994</v>
      </c>
      <c r="GX624" s="10"/>
      <c r="GY624" s="267"/>
      <c r="GZ624" s="203" t="s">
        <v>86</v>
      </c>
      <c r="HA624" s="276" t="s">
        <v>2080</v>
      </c>
      <c r="HC624" s="204"/>
      <c r="HD624" s="204">
        <f>VLOOKUP(HA624,$A$681:$F$2354,6,FALSE)</f>
        <v>35</v>
      </c>
      <c r="HE624" s="203" t="s">
        <v>63</v>
      </c>
      <c r="HF624" s="10">
        <f>HD624*1.4</f>
        <v>49</v>
      </c>
      <c r="HG624" s="10"/>
      <c r="HH624" s="267"/>
      <c r="HI624" s="203" t="s">
        <v>86</v>
      </c>
      <c r="HJ624" s="276" t="s">
        <v>429</v>
      </c>
      <c r="HL624" s="204"/>
      <c r="HM624" s="204">
        <f>VLOOKUP(HJ624,$A$681:$F$2354,6,FALSE)</f>
        <v>49</v>
      </c>
      <c r="HN624" s="203" t="s">
        <v>63</v>
      </c>
      <c r="HO624" s="10">
        <f>HM624*1.4</f>
        <v>68.599999999999994</v>
      </c>
      <c r="HP624" s="10"/>
      <c r="HQ624" s="267"/>
      <c r="HR624" s="203" t="s">
        <v>86</v>
      </c>
      <c r="HS624" s="276" t="s">
        <v>429</v>
      </c>
      <c r="HU624" s="204"/>
      <c r="HV624" s="204">
        <f>VLOOKUP(HS624,$A$681:$F$2354,6,FALSE)</f>
        <v>49</v>
      </c>
      <c r="HW624" s="203" t="s">
        <v>63</v>
      </c>
      <c r="HX624" s="10">
        <f>HV624*1.4</f>
        <v>68.599999999999994</v>
      </c>
      <c r="HY624" s="10"/>
      <c r="HZ624" s="267"/>
      <c r="IA624" s="203" t="s">
        <v>86</v>
      </c>
      <c r="IB624" s="285" t="s">
        <v>183</v>
      </c>
      <c r="ID624" s="204"/>
      <c r="IE624" s="204" t="e">
        <f>VLOOKUP(IB624,$A$681:$F$2354,6,FALSE)</f>
        <v>#N/A</v>
      </c>
      <c r="IF624" s="203" t="s">
        <v>63</v>
      </c>
      <c r="IG624" s="10" t="e">
        <f>IE624*1.4</f>
        <v>#N/A</v>
      </c>
      <c r="IH624" s="10"/>
      <c r="II624" s="267"/>
      <c r="IJ624" s="203" t="s">
        <v>86</v>
      </c>
      <c r="IK624" s="276" t="s">
        <v>717</v>
      </c>
      <c r="IM624" s="204"/>
      <c r="IN624" s="204">
        <f>VLOOKUP(IK624,$A$681:$F$2354,6,FALSE)</f>
        <v>251</v>
      </c>
      <c r="IO624" s="203" t="s">
        <v>63</v>
      </c>
      <c r="IP624" s="10">
        <f>IN624*1.4</f>
        <v>351.4</v>
      </c>
      <c r="IQ624" s="10"/>
      <c r="IR624" s="267"/>
      <c r="IS624" s="203" t="s">
        <v>86</v>
      </c>
      <c r="IT624" s="276" t="s">
        <v>2080</v>
      </c>
      <c r="IV624" s="204"/>
      <c r="IW624" s="204">
        <f>VLOOKUP(IT624,$A$681:$F$2354,6,FALSE)</f>
        <v>35</v>
      </c>
      <c r="IX624" s="203" t="s">
        <v>63</v>
      </c>
      <c r="IY624" s="10">
        <f>IW624*1.4</f>
        <v>49</v>
      </c>
      <c r="IZ624" s="10"/>
      <c r="JA624" s="267"/>
      <c r="JB624" s="203" t="s">
        <v>86</v>
      </c>
      <c r="JC624" s="276" t="s">
        <v>521</v>
      </c>
      <c r="JE624" s="204"/>
      <c r="JF624" s="204">
        <f>VLOOKUP(JC624,$A$681:$F$2354,6,FALSE)</f>
        <v>94</v>
      </c>
      <c r="JG624" s="203" t="s">
        <v>63</v>
      </c>
      <c r="JH624" s="10">
        <f>JF624*1.4</f>
        <v>131.6</v>
      </c>
      <c r="JI624" s="10"/>
      <c r="JJ624" s="267"/>
      <c r="JK624" s="203" t="s">
        <v>86</v>
      </c>
      <c r="JL624" s="276" t="s">
        <v>443</v>
      </c>
      <c r="JN624" s="204"/>
      <c r="JO624" s="204">
        <f>VLOOKUP(JL624,$A$681:$F$2354,6,FALSE)</f>
        <v>54</v>
      </c>
      <c r="JP624" s="203" t="s">
        <v>63</v>
      </c>
      <c r="JQ624" s="10">
        <f>JO624*1.4</f>
        <v>75.599999999999994</v>
      </c>
      <c r="JR624" s="10"/>
      <c r="JS624" s="267"/>
      <c r="JT624" s="203" t="s">
        <v>86</v>
      </c>
      <c r="JU624" s="276" t="s">
        <v>419</v>
      </c>
      <c r="JW624" s="204"/>
      <c r="JX624" s="204">
        <f>VLOOKUP(JU624,$A$681:$F$2354,6,FALSE)</f>
        <v>32</v>
      </c>
      <c r="JY624" s="203" t="s">
        <v>63</v>
      </c>
      <c r="JZ624" s="10">
        <f>JX624*1.4</f>
        <v>44.8</v>
      </c>
      <c r="KA624" s="10"/>
      <c r="KB624" s="267"/>
      <c r="KC624" s="203" t="s">
        <v>86</v>
      </c>
      <c r="KD624" s="276" t="s">
        <v>821</v>
      </c>
      <c r="KF624" s="204"/>
      <c r="KG624" s="204">
        <f>VLOOKUP(KD624,$A$681:$F$2354,6,FALSE)</f>
        <v>66</v>
      </c>
      <c r="KH624" s="203" t="s">
        <v>63</v>
      </c>
      <c r="KI624" s="10">
        <f>KG624*1.4</f>
        <v>92.399999999999991</v>
      </c>
      <c r="KJ624" s="10"/>
      <c r="KK624" s="267"/>
      <c r="KL624" s="203" t="s">
        <v>86</v>
      </c>
      <c r="KM624" s="276" t="s">
        <v>548</v>
      </c>
      <c r="KO624" s="204"/>
      <c r="KP624" s="204">
        <f>VLOOKUP(KM624,$A$681:$F$2354,6,FALSE)</f>
        <v>88</v>
      </c>
      <c r="KQ624" s="203" t="s">
        <v>63</v>
      </c>
      <c r="KR624" s="10">
        <f>KP624*1.4</f>
        <v>123.19999999999999</v>
      </c>
      <c r="KS624" s="10"/>
      <c r="KT624" s="267"/>
      <c r="KU624" s="203" t="s">
        <v>86</v>
      </c>
      <c r="KV624" s="276" t="s">
        <v>515</v>
      </c>
      <c r="KX624" s="204"/>
      <c r="KY624" s="204">
        <f>VLOOKUP(KV624,$A$681:$F$2354,6,FALSE)</f>
        <v>3</v>
      </c>
      <c r="KZ624" s="203" t="s">
        <v>63</v>
      </c>
      <c r="LA624" s="10">
        <f>KY624*1.4</f>
        <v>4.1999999999999993</v>
      </c>
      <c r="LB624" s="10"/>
      <c r="LC624" s="267"/>
      <c r="LD624" s="203" t="s">
        <v>86</v>
      </c>
      <c r="LE624" s="276" t="s">
        <v>1788</v>
      </c>
      <c r="LG624" s="204"/>
      <c r="LH624" s="204">
        <f>VLOOKUP(LE624,$A$681:$F$2354,6,FALSE)</f>
        <v>234</v>
      </c>
      <c r="LI624" s="203" t="s">
        <v>63</v>
      </c>
      <c r="LJ624" s="10">
        <f>LH624*1.4</f>
        <v>327.59999999999997</v>
      </c>
      <c r="LK624" s="10"/>
      <c r="LL624" s="267"/>
      <c r="LM624" s="203" t="s">
        <v>86</v>
      </c>
      <c r="LN624" s="276" t="s">
        <v>511</v>
      </c>
      <c r="LP624" s="204"/>
      <c r="LQ624" s="204">
        <f>VLOOKUP(LN624,$A$681:$F$2354,6,FALSE)</f>
        <v>29</v>
      </c>
      <c r="LR624" s="203" t="s">
        <v>63</v>
      </c>
      <c r="LS624" s="10">
        <f>LQ624*1.4</f>
        <v>40.599999999999994</v>
      </c>
      <c r="LT624" s="10"/>
      <c r="LU624" s="267"/>
      <c r="LV624" s="203" t="s">
        <v>86</v>
      </c>
      <c r="LW624" s="276" t="s">
        <v>461</v>
      </c>
      <c r="LY624" s="204"/>
      <c r="LZ624" s="204">
        <f>VLOOKUP(LW624,$A$681:$F$2354,6,FALSE)</f>
        <v>7</v>
      </c>
      <c r="MA624" s="203" t="s">
        <v>63</v>
      </c>
      <c r="MB624" s="10">
        <f>LZ624*1.4</f>
        <v>9.7999999999999989</v>
      </c>
      <c r="MC624" s="10"/>
      <c r="MD624" s="267"/>
      <c r="ME624" s="203" t="s">
        <v>86</v>
      </c>
      <c r="MF624" s="276" t="s">
        <v>705</v>
      </c>
      <c r="MH624" s="204"/>
      <c r="MI624" s="204">
        <f>VLOOKUP(MF624,$A$681:$F$2354,6,FALSE)</f>
        <v>54</v>
      </c>
      <c r="MJ624" s="203" t="s">
        <v>63</v>
      </c>
      <c r="MK624" s="10">
        <f>MI624*1.4</f>
        <v>75.599999999999994</v>
      </c>
      <c r="ML624" s="10"/>
      <c r="MM624" s="267"/>
      <c r="MN624" s="203" t="s">
        <v>86</v>
      </c>
      <c r="MO624" s="276" t="s">
        <v>461</v>
      </c>
      <c r="MQ624" s="204"/>
      <c r="MR624" s="204">
        <f>VLOOKUP(MO624,$A$681:$F$2354,6,FALSE)</f>
        <v>7</v>
      </c>
      <c r="MS624" s="203" t="s">
        <v>63</v>
      </c>
      <c r="MT624" s="10">
        <f>MR624*1.4</f>
        <v>9.7999999999999989</v>
      </c>
      <c r="MU624" s="10"/>
      <c r="MV624" s="267"/>
      <c r="MW624" s="203" t="s">
        <v>86</v>
      </c>
      <c r="MX624" s="276" t="s">
        <v>717</v>
      </c>
      <c r="MZ624" s="204"/>
      <c r="NA624" s="204">
        <f>VLOOKUP(MX624,$A$681:$F$2354,6,FALSE)</f>
        <v>251</v>
      </c>
      <c r="NB624" s="203" t="s">
        <v>63</v>
      </c>
      <c r="NC624" s="10">
        <f>NA624*1.4</f>
        <v>351.4</v>
      </c>
      <c r="ND624" s="10"/>
      <c r="NE624" s="267"/>
      <c r="NF624" s="203" t="s">
        <v>86</v>
      </c>
      <c r="NG624" s="276" t="s">
        <v>665</v>
      </c>
      <c r="NI624" s="204"/>
      <c r="NJ624" s="204">
        <f>VLOOKUP(NG624,$A$681:$F$2354,6,FALSE)</f>
        <v>2</v>
      </c>
      <c r="NK624" s="203" t="s">
        <v>63</v>
      </c>
      <c r="NL624" s="10">
        <f>NJ624*1.4</f>
        <v>2.8</v>
      </c>
      <c r="NM624" s="10"/>
      <c r="NN624" s="267"/>
      <c r="NO624" s="203" t="s">
        <v>86</v>
      </c>
      <c r="NP624" s="424" t="s">
        <v>717</v>
      </c>
      <c r="NR624" s="204"/>
      <c r="NS624" s="204">
        <f>VLOOKUP(NP624,$A$681:$F$2354,6,FALSE)</f>
        <v>251</v>
      </c>
      <c r="NT624" s="203" t="s">
        <v>63</v>
      </c>
      <c r="NU624" s="10">
        <f>NS624*1.4</f>
        <v>351.4</v>
      </c>
      <c r="NV624" s="10"/>
      <c r="NW624" s="267"/>
      <c r="NX624" s="203" t="s">
        <v>86</v>
      </c>
      <c r="NY624" s="276" t="s">
        <v>821</v>
      </c>
      <c r="OA624" s="204"/>
      <c r="OB624" s="204">
        <f>VLOOKUP(NY624,$A$681:$F$2354,6,FALSE)</f>
        <v>66</v>
      </c>
      <c r="OC624" s="203" t="s">
        <v>63</v>
      </c>
      <c r="OD624" s="10">
        <f>OB624*1.4</f>
        <v>92.399999999999991</v>
      </c>
      <c r="OE624" s="10"/>
      <c r="OF624" s="267"/>
      <c r="OG624" s="203" t="s">
        <v>86</v>
      </c>
      <c r="OH624" s="276" t="s">
        <v>821</v>
      </c>
      <c r="OJ624" s="204"/>
      <c r="OK624" s="204">
        <f>VLOOKUP(OH624,$A$681:$F$2354,6,FALSE)</f>
        <v>66</v>
      </c>
      <c r="OL624" s="203" t="s">
        <v>63</v>
      </c>
      <c r="OM624" s="10">
        <f>OK624*1.4</f>
        <v>92.399999999999991</v>
      </c>
      <c r="ON624" s="10"/>
      <c r="OO624" s="267"/>
      <c r="OP624" s="203" t="s">
        <v>86</v>
      </c>
      <c r="OQ624" s="424" t="s">
        <v>821</v>
      </c>
      <c r="OS624" s="204"/>
      <c r="OT624" s="204">
        <f>VLOOKUP(OQ624,$A$681:$F$2354,6,FALSE)</f>
        <v>66</v>
      </c>
      <c r="OU624" s="203" t="s">
        <v>63</v>
      </c>
      <c r="OV624" s="10">
        <f>OT624*1.4</f>
        <v>92.399999999999991</v>
      </c>
      <c r="OW624" s="10"/>
      <c r="OX624" s="267"/>
      <c r="OY624" s="203" t="s">
        <v>86</v>
      </c>
      <c r="OZ624" s="428" t="s">
        <v>521</v>
      </c>
      <c r="PB624" s="204"/>
      <c r="PC624" s="204">
        <f>VLOOKUP(OZ624,$A$681:$F$2354,6,FALSE)</f>
        <v>94</v>
      </c>
      <c r="PD624" s="203" t="s">
        <v>63</v>
      </c>
      <c r="PE624" s="10">
        <f>PC624*1.4</f>
        <v>131.6</v>
      </c>
      <c r="PF624" s="10"/>
      <c r="PG624" s="267"/>
      <c r="PH624" s="203" t="s">
        <v>86</v>
      </c>
      <c r="PI624" s="276" t="s">
        <v>705</v>
      </c>
      <c r="PK624" s="204"/>
      <c r="PL624" s="204">
        <f>VLOOKUP(PI624,$A$681:$F$2354,6,FALSE)</f>
        <v>54</v>
      </c>
      <c r="PM624" s="203" t="s">
        <v>63</v>
      </c>
      <c r="PN624" s="10">
        <f>PL624*1.4</f>
        <v>75.599999999999994</v>
      </c>
      <c r="PO624" s="10"/>
      <c r="PP624" s="267"/>
      <c r="PQ624" s="203" t="s">
        <v>86</v>
      </c>
      <c r="PR624" s="276" t="s">
        <v>183</v>
      </c>
      <c r="PT624" s="204"/>
      <c r="PU624" s="204" t="e">
        <f>VLOOKUP(PR624,$A$681:$F$2354,6,FALSE)</f>
        <v>#N/A</v>
      </c>
      <c r="PV624" s="203" t="s">
        <v>63</v>
      </c>
      <c r="PW624" s="10" t="e">
        <f>PU624*1.4</f>
        <v>#N/A</v>
      </c>
      <c r="PX624" s="10"/>
      <c r="PY624" s="267"/>
      <c r="PZ624" s="203" t="s">
        <v>86</v>
      </c>
      <c r="QA624" s="276" t="s">
        <v>626</v>
      </c>
      <c r="QC624" s="204"/>
      <c r="QD624" s="204">
        <f>VLOOKUP(QA624,$A$681:$F$2354,6,FALSE)</f>
        <v>126</v>
      </c>
      <c r="QE624" s="203" t="s">
        <v>63</v>
      </c>
      <c r="QF624" s="10">
        <f>QD624*1.4</f>
        <v>176.39999999999998</v>
      </c>
      <c r="QG624" s="10"/>
      <c r="QH624" s="267"/>
      <c r="QI624" s="203" t="s">
        <v>86</v>
      </c>
      <c r="QJ624" s="276" t="s">
        <v>511</v>
      </c>
      <c r="QL624" s="204"/>
      <c r="QM624" s="204">
        <f>VLOOKUP(QJ624,$A$681:$F$2354,6,FALSE)</f>
        <v>29</v>
      </c>
      <c r="QN624" s="203" t="s">
        <v>63</v>
      </c>
      <c r="QO624" s="10">
        <f>QM624*1.4</f>
        <v>40.599999999999994</v>
      </c>
      <c r="QP624" s="10"/>
      <c r="QQ624" s="267"/>
      <c r="QR624" s="203" t="s">
        <v>86</v>
      </c>
      <c r="QS624" s="276" t="s">
        <v>717</v>
      </c>
      <c r="QU624" s="204"/>
      <c r="QV624" s="204">
        <f>VLOOKUP(QS624,$A$681:$F$2354,6,FALSE)</f>
        <v>251</v>
      </c>
      <c r="QW624" s="203" t="s">
        <v>63</v>
      </c>
      <c r="QX624" s="10">
        <f>QV624*1.4</f>
        <v>351.4</v>
      </c>
      <c r="QY624" s="10"/>
      <c r="QZ624" s="267"/>
      <c r="RA624" s="203" t="s">
        <v>86</v>
      </c>
      <c r="RB624" s="276" t="s">
        <v>511</v>
      </c>
      <c r="RD624" s="204"/>
      <c r="RE624" s="204">
        <f>VLOOKUP(RB624,$A$681:$F$2354,6,FALSE)</f>
        <v>29</v>
      </c>
      <c r="RF624" s="203" t="s">
        <v>63</v>
      </c>
      <c r="RG624" s="10">
        <f>RE624*1.4</f>
        <v>40.599999999999994</v>
      </c>
      <c r="RH624" s="10"/>
      <c r="RI624" s="267"/>
      <c r="RJ624" s="203" t="s">
        <v>86</v>
      </c>
      <c r="RK624" s="278" t="s">
        <v>183</v>
      </c>
      <c r="RM624" s="204"/>
      <c r="RN624" s="204" t="e">
        <f>VLOOKUP(RK624,$A$681:$F$2354,6,FALSE)</f>
        <v>#N/A</v>
      </c>
      <c r="RO624" s="203" t="s">
        <v>63</v>
      </c>
      <c r="RP624" s="10" t="e">
        <f>RN624*1.4</f>
        <v>#N/A</v>
      </c>
      <c r="RQ624" s="10"/>
      <c r="RR624" s="267"/>
      <c r="RS624" s="203" t="s">
        <v>86</v>
      </c>
      <c r="RT624" s="276" t="s">
        <v>521</v>
      </c>
      <c r="RV624" s="204"/>
      <c r="RW624" s="204">
        <f>VLOOKUP(RT624,$A$681:$F$2354,6,FALSE)</f>
        <v>94</v>
      </c>
      <c r="RX624" s="203" t="s">
        <v>63</v>
      </c>
      <c r="RY624" s="10">
        <f>RW624*1.4</f>
        <v>131.6</v>
      </c>
      <c r="RZ624" s="10"/>
      <c r="SA624" s="273"/>
      <c r="SB624" s="203" t="s">
        <v>86</v>
      </c>
      <c r="SC624" s="276" t="s">
        <v>717</v>
      </c>
      <c r="SE624" s="204"/>
      <c r="SF624" s="204">
        <f>VLOOKUP(SC624,$A$681:$F$2354,6,FALSE)</f>
        <v>251</v>
      </c>
      <c r="SG624" s="203" t="s">
        <v>63</v>
      </c>
      <c r="SH624" s="10">
        <f>SF624*1.4</f>
        <v>351.4</v>
      </c>
      <c r="SI624" s="10"/>
      <c r="SJ624" s="273"/>
      <c r="SK624" s="203" t="s">
        <v>86</v>
      </c>
      <c r="SL624" s="276" t="s">
        <v>1269</v>
      </c>
      <c r="SN624" s="204"/>
      <c r="SO624" s="204">
        <f>VLOOKUP(SL624,$A$681:$F$2354,6,FALSE)</f>
        <v>408</v>
      </c>
      <c r="SP624" s="203" t="s">
        <v>63</v>
      </c>
      <c r="SQ624" s="10">
        <f>SO624*1.4</f>
        <v>571.19999999999993</v>
      </c>
      <c r="SR624" s="10"/>
      <c r="SS624" s="273"/>
      <c r="ST624" s="203" t="s">
        <v>86</v>
      </c>
      <c r="SU624" s="276" t="s">
        <v>492</v>
      </c>
      <c r="SW624" s="204"/>
      <c r="SX624" s="204">
        <f>VLOOKUP(SU624,$A$681:$F$2354,6,FALSE)</f>
        <v>64</v>
      </c>
      <c r="SY624" s="203" t="s">
        <v>63</v>
      </c>
      <c r="SZ624" s="10">
        <f>SX624*1.4</f>
        <v>89.6</v>
      </c>
      <c r="TA624" s="10"/>
      <c r="TB624" s="273"/>
      <c r="TC624" s="203" t="s">
        <v>86</v>
      </c>
      <c r="TD624" s="428" t="s">
        <v>429</v>
      </c>
      <c r="TF624" s="204"/>
      <c r="TG624" s="204">
        <f>VLOOKUP(TD624,$A$681:$F$2354,6,FALSE)</f>
        <v>49</v>
      </c>
      <c r="TH624" s="203" t="s">
        <v>63</v>
      </c>
      <c r="TI624" s="10">
        <f>TG624*1.4</f>
        <v>68.599999999999994</v>
      </c>
      <c r="TK624" s="273"/>
      <c r="TL624" s="203" t="s">
        <v>86</v>
      </c>
      <c r="TM624" s="276" t="s">
        <v>419</v>
      </c>
      <c r="TO624" s="204"/>
      <c r="TP624" s="204">
        <f>VLOOKUP(TM624,$A$681:$F$2354,6,FALSE)</f>
        <v>32</v>
      </c>
      <c r="TQ624" s="203" t="s">
        <v>63</v>
      </c>
      <c r="TR624" s="10">
        <f>TP624*1.4</f>
        <v>44.8</v>
      </c>
      <c r="TS624" s="10"/>
      <c r="TT624" s="273"/>
      <c r="TU624" s="203" t="s">
        <v>86</v>
      </c>
      <c r="TV624" s="276" t="s">
        <v>821</v>
      </c>
      <c r="TX624" s="204"/>
      <c r="TY624" s="204">
        <f>VLOOKUP(TV624,$A$681:$F$2354,6,FALSE)</f>
        <v>66</v>
      </c>
      <c r="TZ624" s="203" t="s">
        <v>63</v>
      </c>
      <c r="UA624" s="10">
        <f>TY624*1.4</f>
        <v>92.399999999999991</v>
      </c>
      <c r="UB624" s="10"/>
      <c r="UC624" s="273"/>
      <c r="UD624" s="203" t="s">
        <v>86</v>
      </c>
      <c r="UE624" s="285" t="s">
        <v>183</v>
      </c>
      <c r="UG624" s="204"/>
      <c r="UH624" s="204" t="e">
        <f>VLOOKUP(UE624,$A$681:$F$2354,6,FALSE)</f>
        <v>#N/A</v>
      </c>
      <c r="UI624" s="203" t="s">
        <v>63</v>
      </c>
      <c r="UJ624" s="10" t="e">
        <f>UH624*1.4</f>
        <v>#N/A</v>
      </c>
      <c r="UK624" s="10"/>
      <c r="UL624" s="273"/>
      <c r="UM624" s="203" t="s">
        <v>86</v>
      </c>
      <c r="UN624" s="276" t="s">
        <v>417</v>
      </c>
      <c r="UP624" s="204"/>
      <c r="UQ624" s="204">
        <f>VLOOKUP(UN624,$A$681:$F$2354,6,FALSE)</f>
        <v>96</v>
      </c>
      <c r="UR624" s="203" t="s">
        <v>63</v>
      </c>
      <c r="US624" s="10">
        <f>UQ624*1.4</f>
        <v>134.39999999999998</v>
      </c>
      <c r="UT624" s="10"/>
      <c r="UU624" s="273"/>
      <c r="UV624" s="203" t="s">
        <v>86</v>
      </c>
      <c r="UW624" s="276" t="s">
        <v>821</v>
      </c>
      <c r="UY624" s="204"/>
      <c r="UZ624" s="204">
        <f>VLOOKUP(UW624,$A$681:$F$2354,6,FALSE)</f>
        <v>66</v>
      </c>
      <c r="VA624" s="203" t="s">
        <v>63</v>
      </c>
      <c r="VB624" s="10">
        <f>UZ624*1.4</f>
        <v>92.399999999999991</v>
      </c>
      <c r="VC624" s="10"/>
      <c r="VD624" s="273"/>
      <c r="VE624" s="203" t="s">
        <v>86</v>
      </c>
      <c r="VF624" s="276" t="s">
        <v>511</v>
      </c>
      <c r="VH624" s="204"/>
      <c r="VI624" s="204">
        <f>VLOOKUP(VF624,$A$681:$F$2354,6,FALSE)</f>
        <v>29</v>
      </c>
      <c r="VJ624" s="203" t="s">
        <v>63</v>
      </c>
      <c r="VK624" s="10">
        <f>VI624*1.4</f>
        <v>40.599999999999994</v>
      </c>
      <c r="VL624" s="10"/>
      <c r="VM624" s="273"/>
      <c r="VN624" s="203" t="s">
        <v>86</v>
      </c>
      <c r="VO624" s="276" t="s">
        <v>443</v>
      </c>
      <c r="VQ624" s="204"/>
      <c r="VR624" s="204">
        <f>VLOOKUP(VO624,$A$681:$F$2354,6,FALSE)</f>
        <v>54</v>
      </c>
      <c r="VS624" s="203" t="s">
        <v>63</v>
      </c>
      <c r="VT624" s="10">
        <f>VR624*1.4</f>
        <v>75.599999999999994</v>
      </c>
      <c r="VU624" s="10"/>
      <c r="VV624" s="273"/>
      <c r="VW624" s="203" t="s">
        <v>86</v>
      </c>
      <c r="VX624" s="278" t="s">
        <v>183</v>
      </c>
      <c r="VZ624" s="204"/>
      <c r="WA624" s="204" t="e">
        <f>VLOOKUP(VX624,$A$681:$F$2354,6,FALSE)</f>
        <v>#N/A</v>
      </c>
      <c r="WB624" s="203" t="s">
        <v>63</v>
      </c>
      <c r="WC624" s="10" t="e">
        <f>WA624*1.4</f>
        <v>#N/A</v>
      </c>
      <c r="WE624" s="273"/>
      <c r="WF624" s="203" t="s">
        <v>86</v>
      </c>
      <c r="WG624" s="276" t="s">
        <v>521</v>
      </c>
      <c r="WI624" s="204"/>
      <c r="WJ624" s="204">
        <f>VLOOKUP(WG624,$A$681:$F$2354,6,FALSE)</f>
        <v>94</v>
      </c>
      <c r="WK624" s="203" t="s">
        <v>63</v>
      </c>
      <c r="WL624" s="10">
        <f>WJ624*1.4</f>
        <v>131.6</v>
      </c>
      <c r="WN624" s="273"/>
      <c r="WO624" s="203" t="s">
        <v>86</v>
      </c>
      <c r="WP624" s="278" t="s">
        <v>183</v>
      </c>
      <c r="WQ624" s="204"/>
      <c r="WR624" s="204"/>
      <c r="WS624" s="204" t="e">
        <f>VLOOKUP(WP624,$A$681:$F$2354,6,FALSE)</f>
        <v>#N/A</v>
      </c>
      <c r="WT624" s="203" t="s">
        <v>63</v>
      </c>
      <c r="WU624" s="10" t="e">
        <f>WS624*1.4</f>
        <v>#N/A</v>
      </c>
      <c r="WV624" s="10"/>
      <c r="WW624" s="273"/>
      <c r="WX624" s="203" t="s">
        <v>86</v>
      </c>
      <c r="WY624" s="278" t="s">
        <v>183</v>
      </c>
      <c r="XA624" s="204"/>
      <c r="XB624" s="204" t="e">
        <f>VLOOKUP(WY624,$A$681:$F$2354,6,FALSE)</f>
        <v>#N/A</v>
      </c>
      <c r="XC624" s="203" t="s">
        <v>63</v>
      </c>
      <c r="XD624" s="10" t="e">
        <f>XB624*1.4</f>
        <v>#N/A</v>
      </c>
      <c r="XF624" s="273"/>
      <c r="XG624" s="203" t="s">
        <v>86</v>
      </c>
      <c r="XH624" s="276" t="s">
        <v>429</v>
      </c>
      <c r="XJ624" s="204"/>
      <c r="XK624" s="204">
        <f>VLOOKUP(XH624,$A$681:$F$2354,6,FALSE)</f>
        <v>49</v>
      </c>
      <c r="XL624" s="203" t="s">
        <v>63</v>
      </c>
      <c r="XM624" s="10">
        <f>XK624*1.4</f>
        <v>68.599999999999994</v>
      </c>
      <c r="XO624" s="273"/>
      <c r="XP624" s="203" t="s">
        <v>86</v>
      </c>
      <c r="XQ624" s="276" t="s">
        <v>1269</v>
      </c>
      <c r="XS624" s="204"/>
      <c r="XT624" s="204">
        <f>VLOOKUP(XQ624,$A$681:$F$2354,6,FALSE)</f>
        <v>408</v>
      </c>
      <c r="XU624" s="203" t="s">
        <v>63</v>
      </c>
      <c r="XV624" s="10">
        <f>XT624*1.4</f>
        <v>571.19999999999993</v>
      </c>
      <c r="XW624" s="10"/>
      <c r="XX624" s="273"/>
      <c r="XY624" s="203" t="s">
        <v>86</v>
      </c>
      <c r="XZ624" s="276" t="s">
        <v>1269</v>
      </c>
      <c r="YB624" s="204"/>
      <c r="YC624" s="204">
        <f>VLOOKUP(XZ624,$A$681:$F$2354,6,FALSE)</f>
        <v>408</v>
      </c>
      <c r="YD624" s="203" t="s">
        <v>63</v>
      </c>
      <c r="YE624" s="10">
        <f>YC624*1.4</f>
        <v>571.19999999999993</v>
      </c>
      <c r="YG624" s="273"/>
      <c r="YH624" s="203" t="s">
        <v>86</v>
      </c>
      <c r="YI624" s="278" t="s">
        <v>183</v>
      </c>
      <c r="YK624" s="204"/>
      <c r="YL624" s="204" t="e">
        <f>VLOOKUP(YI624,$A$681:$F$2354,6,FALSE)</f>
        <v>#N/A</v>
      </c>
      <c r="YM624" s="203" t="s">
        <v>63</v>
      </c>
      <c r="YN624" s="10" t="e">
        <f>YL624*1.4</f>
        <v>#N/A</v>
      </c>
      <c r="YO624" s="10"/>
      <c r="YP624" s="273"/>
      <c r="YQ624" s="203" t="s">
        <v>86</v>
      </c>
      <c r="YR624" s="278" t="s">
        <v>183</v>
      </c>
      <c r="YT624" s="204"/>
      <c r="YU624" s="204" t="e">
        <f>VLOOKUP(YR624,$A$681:$F$2354,6,FALSE)</f>
        <v>#N/A</v>
      </c>
      <c r="YV624" s="203" t="s">
        <v>63</v>
      </c>
      <c r="YW624" s="10" t="e">
        <f>YU624*1.4</f>
        <v>#N/A</v>
      </c>
      <c r="YY624" s="273"/>
      <c r="YZ624" s="203" t="s">
        <v>86</v>
      </c>
      <c r="ZA624" s="428" t="s">
        <v>417</v>
      </c>
      <c r="ZC624" s="204"/>
      <c r="ZD624" s="204">
        <f>VLOOKUP(ZA624,$A$681:$F$2354,6,FALSE)</f>
        <v>96</v>
      </c>
      <c r="ZE624" s="203" t="s">
        <v>63</v>
      </c>
      <c r="ZF624" s="10">
        <f>ZD624*1.4</f>
        <v>134.39999999999998</v>
      </c>
      <c r="ZH624" s="273"/>
      <c r="ZI624" s="203" t="s">
        <v>86</v>
      </c>
      <c r="ZJ624" s="276" t="s">
        <v>705</v>
      </c>
      <c r="ZL624" s="204"/>
      <c r="ZM624" s="204">
        <f>VLOOKUP(ZJ624,$A$681:$F$2354,6,FALSE)</f>
        <v>54</v>
      </c>
      <c r="ZN624" s="203" t="s">
        <v>63</v>
      </c>
      <c r="ZO624" s="10">
        <f>ZM624*1.4</f>
        <v>75.599999999999994</v>
      </c>
      <c r="ZQ624" s="273"/>
      <c r="ZR624" s="203" t="s">
        <v>86</v>
      </c>
      <c r="ZS624" s="276" t="s">
        <v>521</v>
      </c>
      <c r="ZU624" s="204"/>
      <c r="ZV624" s="204">
        <f>VLOOKUP(ZS624,$A$681:$F$2354,6,FALSE)</f>
        <v>94</v>
      </c>
      <c r="ZW624" s="203" t="s">
        <v>63</v>
      </c>
      <c r="ZX624" s="10">
        <f>ZV624*1.4</f>
        <v>131.6</v>
      </c>
      <c r="ZY624" s="10"/>
      <c r="ZZ624" s="273"/>
      <c r="AAA624" s="203" t="s">
        <v>86</v>
      </c>
      <c r="AAB624" s="276" t="s">
        <v>626</v>
      </c>
      <c r="AAD624" s="204"/>
      <c r="AAE624" s="204">
        <f>VLOOKUP(AAB624,$A$681:$F$2354,6,FALSE)</f>
        <v>126</v>
      </c>
      <c r="AAF624" s="203" t="s">
        <v>63</v>
      </c>
      <c r="AAG624" s="10">
        <f>AAE624*1.4</f>
        <v>176.39999999999998</v>
      </c>
      <c r="AAH624" s="10"/>
      <c r="AAI624" s="273"/>
      <c r="AAJ624" s="203" t="s">
        <v>86</v>
      </c>
      <c r="AAK624" s="276" t="s">
        <v>485</v>
      </c>
      <c r="AAM624" s="204"/>
      <c r="AAN624" s="204">
        <f>VLOOKUP(AAK624,$A$681:$F$2354,6,FALSE)</f>
        <v>130</v>
      </c>
      <c r="AAO624" s="203" t="s">
        <v>63</v>
      </c>
      <c r="AAP624" s="10">
        <f>AAN624*1.4</f>
        <v>182</v>
      </c>
      <c r="AAQ624" s="10"/>
      <c r="AAR624" s="273"/>
      <c r="AAS624" s="203" t="s">
        <v>86</v>
      </c>
      <c r="AAT624" s="276" t="s">
        <v>2080</v>
      </c>
      <c r="AAV624" s="204"/>
      <c r="AAW624" s="204">
        <f>VLOOKUP(AAT624,$A$681:$F$2354,6,FALSE)</f>
        <v>35</v>
      </c>
      <c r="AAX624" s="203" t="s">
        <v>63</v>
      </c>
      <c r="AAY624" s="10">
        <f>AAW624*1.4</f>
        <v>49</v>
      </c>
      <c r="AAZ624" s="10"/>
      <c r="ABA624" s="273"/>
      <c r="ABB624" s="203" t="s">
        <v>86</v>
      </c>
      <c r="ABC624" s="278" t="s">
        <v>183</v>
      </c>
      <c r="ABE624" s="204"/>
      <c r="ABF624" s="204" t="e">
        <f>VLOOKUP(ABC624,$A$681:$F$2354,6,FALSE)</f>
        <v>#N/A</v>
      </c>
      <c r="ABG624" s="203" t="s">
        <v>63</v>
      </c>
      <c r="ABH624" s="10" t="e">
        <f>ABF624*1.4</f>
        <v>#N/A</v>
      </c>
      <c r="ABI624" s="10"/>
      <c r="ABJ624" s="273"/>
      <c r="ABK624" s="203" t="s">
        <v>86</v>
      </c>
      <c r="ABL624" s="276" t="s">
        <v>419</v>
      </c>
      <c r="ABN624" s="204"/>
      <c r="ABO624" s="204">
        <f>VLOOKUP(ABL624,$A$681:$F$2354,6,FALSE)</f>
        <v>32</v>
      </c>
      <c r="ABP624" s="203" t="s">
        <v>63</v>
      </c>
      <c r="ABQ624" s="10">
        <f>ABO624*1.4</f>
        <v>44.8</v>
      </c>
      <c r="ABR624" s="10"/>
      <c r="ABS624" s="273"/>
      <c r="ABT624" s="203" t="s">
        <v>86</v>
      </c>
      <c r="ABU624" s="276" t="s">
        <v>511</v>
      </c>
      <c r="ABW624" s="204"/>
      <c r="ABX624" s="204">
        <f>VLOOKUP(ABU624,$A$681:$F$2354,6,FALSE)</f>
        <v>29</v>
      </c>
      <c r="ABY624" s="203" t="s">
        <v>63</v>
      </c>
      <c r="ABZ624" s="10">
        <f>ABX624*1.4</f>
        <v>40.599999999999994</v>
      </c>
      <c r="ACA624" s="10"/>
      <c r="ACB624" s="273"/>
      <c r="ACC624" s="203" t="s">
        <v>86</v>
      </c>
      <c r="ACD624" s="278" t="s">
        <v>183</v>
      </c>
      <c r="ACF624" s="204"/>
      <c r="ACG624" s="204" t="e">
        <f>VLOOKUP(ACD624,$A$681:$F$2354,6,FALSE)</f>
        <v>#N/A</v>
      </c>
      <c r="ACH624" s="203" t="s">
        <v>63</v>
      </c>
      <c r="ACI624" s="10" t="e">
        <f>ACG624*1.4</f>
        <v>#N/A</v>
      </c>
      <c r="ACJ624" s="10"/>
      <c r="ACK624" s="273"/>
      <c r="ACL624" s="203" t="s">
        <v>86</v>
      </c>
      <c r="ACM624" s="278" t="s">
        <v>183</v>
      </c>
      <c r="ACO624" s="204"/>
      <c r="ACP624" s="204" t="e">
        <f>VLOOKUP(ACM624,$A$681:$F$2354,6,FALSE)</f>
        <v>#N/A</v>
      </c>
      <c r="ACQ624" s="203" t="s">
        <v>63</v>
      </c>
      <c r="ACR624" s="10" t="e">
        <f>ACP624*1.4</f>
        <v>#N/A</v>
      </c>
      <c r="ACS624" s="10"/>
      <c r="ACT624" s="273"/>
      <c r="ACU624" s="203" t="s">
        <v>86</v>
      </c>
      <c r="ACV624" s="278" t="s">
        <v>183</v>
      </c>
      <c r="ACX624" s="204"/>
      <c r="ACY624" s="204" t="e">
        <f>VLOOKUP(ACV624,$A$681:$F$2354,6,FALSE)</f>
        <v>#N/A</v>
      </c>
      <c r="ACZ624" s="203" t="s">
        <v>63</v>
      </c>
      <c r="ADA624" s="10" t="e">
        <f>ACY624*1.4</f>
        <v>#N/A</v>
      </c>
      <c r="ADB624" s="10"/>
      <c r="ADC624" s="273"/>
      <c r="ADD624" s="203" t="s">
        <v>86</v>
      </c>
      <c r="ADE624" s="278" t="s">
        <v>183</v>
      </c>
      <c r="ADG624" s="204"/>
      <c r="ADH624" s="204" t="e">
        <f>VLOOKUP(ADE624,$A$681:$F$2354,6,FALSE)</f>
        <v>#N/A</v>
      </c>
      <c r="ADI624" s="203" t="s">
        <v>63</v>
      </c>
      <c r="ADJ624" s="10" t="e">
        <f>ADH624*1.4</f>
        <v>#N/A</v>
      </c>
      <c r="ADL624" s="273"/>
      <c r="ADM624" s="203" t="s">
        <v>86</v>
      </c>
      <c r="ADN624" s="278" t="s">
        <v>183</v>
      </c>
      <c r="ADP624" s="204"/>
      <c r="ADQ624" s="204" t="e">
        <f>VLOOKUP(ADN624,$A$681:$F$2354,6,FALSE)</f>
        <v>#N/A</v>
      </c>
      <c r="ADR624" s="203" t="s">
        <v>63</v>
      </c>
      <c r="ADS624" s="10" t="e">
        <f>ADQ624*1.4</f>
        <v>#N/A</v>
      </c>
      <c r="ADT624" s="10"/>
      <c r="ADU624" s="273"/>
      <c r="ADV624" s="203" t="s">
        <v>86</v>
      </c>
      <c r="ADW624" s="278" t="s">
        <v>183</v>
      </c>
      <c r="ADY624" s="204"/>
      <c r="ADZ624" s="204" t="e">
        <f>VLOOKUP(ADW624,$A$681:$F$2354,6,FALSE)</f>
        <v>#N/A</v>
      </c>
      <c r="AEA624" s="203" t="s">
        <v>63</v>
      </c>
      <c r="AEB624" s="10" t="e">
        <f>ADZ624*1.4</f>
        <v>#N/A</v>
      </c>
      <c r="AED624" s="273"/>
      <c r="AEE624" s="203" t="s">
        <v>86</v>
      </c>
      <c r="AEF624" s="278" t="s">
        <v>183</v>
      </c>
      <c r="AEH624" s="204"/>
      <c r="AEI624" s="204" t="e">
        <f>VLOOKUP(AEF624,$A$681:$F$2354,6,FALSE)</f>
        <v>#N/A</v>
      </c>
      <c r="AEJ624" s="203" t="s">
        <v>63</v>
      </c>
      <c r="AEK624" s="10" t="e">
        <f>AEI624*1.4</f>
        <v>#N/A</v>
      </c>
      <c r="AEM624" s="273"/>
      <c r="AEN624" s="203" t="s">
        <v>86</v>
      </c>
      <c r="AEO624" s="278" t="s">
        <v>183</v>
      </c>
      <c r="AEQ624" s="204"/>
      <c r="AER624" s="204" t="e">
        <f>VLOOKUP(AEO624,$A$681:$F$2354,6,FALSE)</f>
        <v>#N/A</v>
      </c>
      <c r="AES624" s="203" t="s">
        <v>63</v>
      </c>
      <c r="AET624" s="10" t="e">
        <f>AER624*1.4</f>
        <v>#N/A</v>
      </c>
      <c r="AEV624" s="273"/>
      <c r="AEW624" s="203" t="s">
        <v>86</v>
      </c>
      <c r="AEX624" s="278" t="s">
        <v>183</v>
      </c>
      <c r="AEZ624" s="204"/>
      <c r="AFA624" s="204" t="e">
        <f>VLOOKUP(AEX624,$A$681:$F$2354,6,FALSE)</f>
        <v>#N/A</v>
      </c>
      <c r="AFB624" s="203" t="s">
        <v>63</v>
      </c>
      <c r="AFC624" s="10" t="e">
        <f>AFA624*1.4</f>
        <v>#N/A</v>
      </c>
      <c r="AFD624" s="10"/>
      <c r="AFE624" s="273"/>
      <c r="AFF624" s="203" t="s">
        <v>86</v>
      </c>
      <c r="AFG624" s="278" t="s">
        <v>183</v>
      </c>
      <c r="AFI624" s="204"/>
      <c r="AFJ624" s="204" t="e">
        <f>VLOOKUP(AFG624,$A$681:$F$2354,6,FALSE)</f>
        <v>#N/A</v>
      </c>
      <c r="AFK624" s="203" t="s">
        <v>63</v>
      </c>
      <c r="AFL624" s="10" t="e">
        <f>AFJ624*1.4</f>
        <v>#N/A</v>
      </c>
      <c r="AFM624" s="10"/>
      <c r="AFN624" s="273"/>
      <c r="AFO624" s="203" t="s">
        <v>86</v>
      </c>
      <c r="AFP624" s="278" t="s">
        <v>183</v>
      </c>
      <c r="AFR624" s="204"/>
      <c r="AFS624" s="204" t="e">
        <f>VLOOKUP(AFP624,$A$681:$F$2354,6,FALSE)</f>
        <v>#N/A</v>
      </c>
      <c r="AFT624" s="203" t="s">
        <v>63</v>
      </c>
      <c r="AFU624" s="10" t="e">
        <f>AFS624*1.4</f>
        <v>#N/A</v>
      </c>
      <c r="AFV624" s="10"/>
      <c r="AFW624" s="273"/>
      <c r="AFX624" s="203" t="s">
        <v>86</v>
      </c>
      <c r="AFY624" s="278" t="s">
        <v>183</v>
      </c>
      <c r="AGA624" s="204"/>
      <c r="AGB624" s="204" t="e">
        <f>VLOOKUP(AFY624,$A$681:$F$2354,6,FALSE)</f>
        <v>#N/A</v>
      </c>
      <c r="AGC624" s="203" t="s">
        <v>63</v>
      </c>
      <c r="AGD624" s="10" t="e">
        <f>AGB624*1.4</f>
        <v>#N/A</v>
      </c>
      <c r="AGE624" s="10"/>
      <c r="AGF624" s="273"/>
      <c r="AGG624" s="203" t="s">
        <v>86</v>
      </c>
      <c r="AGH624" s="278" t="s">
        <v>183</v>
      </c>
      <c r="AGJ624" s="204"/>
      <c r="AGK624" s="204" t="e">
        <f>VLOOKUP(AGH624,$A$681:$F$2354,6,FALSE)</f>
        <v>#N/A</v>
      </c>
      <c r="AGL624" s="203" t="s">
        <v>63</v>
      </c>
      <c r="AGM624" s="10" t="e">
        <f>AGK624*1.4</f>
        <v>#N/A</v>
      </c>
      <c r="AGN624" s="10"/>
      <c r="AGO624" s="273"/>
      <c r="AGP624" s="203" t="s">
        <v>86</v>
      </c>
      <c r="AGQ624" s="278" t="s">
        <v>183</v>
      </c>
      <c r="AGS624" s="204"/>
      <c r="AGT624" s="204" t="e">
        <f>VLOOKUP(AGQ624,$A$681:$F$2354,6,FALSE)</f>
        <v>#N/A</v>
      </c>
      <c r="AGU624" s="203" t="s">
        <v>63</v>
      </c>
      <c r="AGV624" s="10" t="e">
        <f>AGT624*1.4</f>
        <v>#N/A</v>
      </c>
      <c r="AGW624" s="10"/>
      <c r="AGX624" s="273"/>
      <c r="AGY624" s="203" t="s">
        <v>86</v>
      </c>
      <c r="AGZ624" s="276" t="s">
        <v>717</v>
      </c>
      <c r="AHB624" s="204"/>
      <c r="AHC624" s="204">
        <f>VLOOKUP(AGZ624,$A$681:$F$2354,6,FALSE)</f>
        <v>251</v>
      </c>
      <c r="AHD624" s="203" t="s">
        <v>63</v>
      </c>
      <c r="AHE624" s="10">
        <f>AHC624*1.4</f>
        <v>351.4</v>
      </c>
      <c r="AHF624" s="10"/>
      <c r="AHG624" s="273"/>
      <c r="AHH624" s="203" t="s">
        <v>86</v>
      </c>
      <c r="AHI624" s="276" t="s">
        <v>417</v>
      </c>
      <c r="AHK624" s="204"/>
      <c r="AHL624" s="204">
        <f>VLOOKUP(AHI624,$A$681:$F$2354,6,FALSE)</f>
        <v>96</v>
      </c>
      <c r="AHM624" s="203" t="s">
        <v>63</v>
      </c>
      <c r="AHN624" s="10">
        <f>AHL624*1.4</f>
        <v>134.39999999999998</v>
      </c>
      <c r="AHO624" s="10"/>
      <c r="AHP624" s="273"/>
      <c r="AHQ624" s="203" t="s">
        <v>86</v>
      </c>
      <c r="AHR624" s="276" t="s">
        <v>461</v>
      </c>
      <c r="AHT624" s="204"/>
      <c r="AHU624" s="204">
        <f>VLOOKUP(AHR624,$A$681:$F$2354,6,FALSE)</f>
        <v>7</v>
      </c>
      <c r="AHV624" s="203" t="s">
        <v>63</v>
      </c>
      <c r="AHW624" s="10">
        <f>AHU624*1.4</f>
        <v>9.7999999999999989</v>
      </c>
      <c r="AHX624" s="10"/>
      <c r="AHY624" s="273"/>
      <c r="AHZ624" s="203" t="s">
        <v>86</v>
      </c>
      <c r="AIA624" s="276" t="s">
        <v>461</v>
      </c>
      <c r="AIC624" s="204"/>
      <c r="AID624" s="204">
        <f>VLOOKUP(AIA624,$A$681:$F$2354,6,FALSE)</f>
        <v>7</v>
      </c>
      <c r="AIE624" s="203" t="s">
        <v>63</v>
      </c>
      <c r="AIF624" s="10">
        <f>AID624*1.4</f>
        <v>9.7999999999999989</v>
      </c>
      <c r="AIG624" s="10"/>
      <c r="AIH624" s="273"/>
      <c r="AII624" s="203" t="s">
        <v>86</v>
      </c>
      <c r="AIJ624" s="276" t="s">
        <v>717</v>
      </c>
      <c r="AIL624" s="204"/>
      <c r="AIM624" s="204">
        <f>VLOOKUP(AIJ624,$A$681:$F$2354,6,FALSE)</f>
        <v>251</v>
      </c>
      <c r="AIN624" s="203" t="s">
        <v>63</v>
      </c>
      <c r="AIO624" s="10">
        <f>AIM624*1.4</f>
        <v>351.4</v>
      </c>
      <c r="AIP624" s="10"/>
      <c r="AIQ624" s="273"/>
      <c r="AIR624" s="203" t="s">
        <v>86</v>
      </c>
      <c r="AIS624" s="276" t="s">
        <v>496</v>
      </c>
      <c r="AIU624" s="204"/>
      <c r="AIV624" s="204">
        <f>VLOOKUP(AIS624,$A$681:$F$2354,6,FALSE)</f>
        <v>340</v>
      </c>
      <c r="AIW624" s="203" t="s">
        <v>63</v>
      </c>
      <c r="AIX624" s="10">
        <f>AIV624*1.4</f>
        <v>475.99999999999994</v>
      </c>
      <c r="AIY624" s="10"/>
      <c r="AIZ624" s="273"/>
      <c r="AJA624" s="203" t="s">
        <v>86</v>
      </c>
      <c r="AJB624" s="276" t="s">
        <v>717</v>
      </c>
      <c r="AJD624" s="204"/>
      <c r="AJE624" s="204">
        <f>VLOOKUP(AJB624,$A$681:$F$2354,6,FALSE)</f>
        <v>251</v>
      </c>
      <c r="AJF624" s="203" t="s">
        <v>63</v>
      </c>
      <c r="AJG624" s="10">
        <f>AJE624*1.4</f>
        <v>351.4</v>
      </c>
      <c r="AJH624" s="10"/>
      <c r="AJI624" s="273"/>
      <c r="AJJ624" s="203" t="s">
        <v>86</v>
      </c>
      <c r="AJK624" s="276" t="s">
        <v>717</v>
      </c>
      <c r="AJM624" s="204"/>
      <c r="AJN624" s="204">
        <f>VLOOKUP(AJK624,$A$681:$F$2354,6,FALSE)</f>
        <v>251</v>
      </c>
      <c r="AJO624" s="203" t="s">
        <v>63</v>
      </c>
      <c r="AJP624" s="10">
        <f>AJN624*1.4</f>
        <v>351.4</v>
      </c>
      <c r="AJQ624" s="10"/>
      <c r="AJR624" s="273"/>
      <c r="AJS624" s="203" t="s">
        <v>86</v>
      </c>
      <c r="AJT624" s="431" t="s">
        <v>1788</v>
      </c>
      <c r="AJV624" s="204"/>
      <c r="AJW624" s="204">
        <f>VLOOKUP(AJT624,$A$681:$F$2354,6,FALSE)</f>
        <v>234</v>
      </c>
      <c r="AJX624" s="203" t="s">
        <v>63</v>
      </c>
      <c r="AJY624" s="10">
        <f>AJW624*1.4</f>
        <v>327.59999999999997</v>
      </c>
      <c r="AJZ624" s="10"/>
      <c r="AKA624" s="273"/>
      <c r="AKB624" s="203" t="s">
        <v>86</v>
      </c>
      <c r="AKC624" s="276" t="s">
        <v>717</v>
      </c>
      <c r="AKE624" s="204"/>
      <c r="AKF624" s="204">
        <f>VLOOKUP(AKC624,$A$681:$F$2354,6,FALSE)</f>
        <v>251</v>
      </c>
      <c r="AKG624" s="203" t="s">
        <v>63</v>
      </c>
      <c r="AKH624" s="10">
        <f>AKF624*1.4</f>
        <v>351.4</v>
      </c>
      <c r="AKI624" s="10"/>
      <c r="AKJ624" s="273"/>
      <c r="AKK624" s="203" t="s">
        <v>86</v>
      </c>
      <c r="AKL624" s="276" t="s">
        <v>626</v>
      </c>
      <c r="AKN624" s="204"/>
      <c r="AKO624" s="204">
        <f>VLOOKUP(AKL624,$A$681:$F$2354,6,FALSE)</f>
        <v>126</v>
      </c>
      <c r="AKP624" s="203" t="s">
        <v>63</v>
      </c>
      <c r="AKQ624" s="10">
        <f>AKO624*1.4</f>
        <v>176.39999999999998</v>
      </c>
      <c r="AKR624" s="10"/>
      <c r="AKS624" s="273"/>
      <c r="AKT624" s="203" t="s">
        <v>86</v>
      </c>
      <c r="AKU624" s="276" t="s">
        <v>511</v>
      </c>
      <c r="AKW624" s="204"/>
      <c r="AKX624" s="204">
        <f>VLOOKUP(AKU624,$A$681:$F$2354,6,FALSE)</f>
        <v>29</v>
      </c>
      <c r="AKY624" s="203" t="s">
        <v>63</v>
      </c>
      <c r="AKZ624" s="10">
        <f>AKX624*1.4</f>
        <v>40.599999999999994</v>
      </c>
      <c r="ALA624" s="10"/>
      <c r="ALB624" s="273"/>
      <c r="ALC624" s="203" t="s">
        <v>86</v>
      </c>
      <c r="ALD624" s="276" t="s">
        <v>717</v>
      </c>
      <c r="ALF624" s="204"/>
      <c r="ALG624" s="204">
        <f>VLOOKUP(ALD624,$A$681:$F$2354,6,FALSE)</f>
        <v>251</v>
      </c>
      <c r="ALH624" s="203" t="s">
        <v>63</v>
      </c>
      <c r="ALI624" s="10">
        <f>ALG624*1.4</f>
        <v>351.4</v>
      </c>
      <c r="ALJ624" s="10"/>
      <c r="ALK624" s="273"/>
      <c r="ALL624" s="203" t="s">
        <v>86</v>
      </c>
      <c r="ALM624" s="276" t="s">
        <v>512</v>
      </c>
      <c r="ALO624" s="204"/>
      <c r="ALP624" s="204">
        <f>VLOOKUP(ALM624,$A$681:$F$2354,6,FALSE)</f>
        <v>47</v>
      </c>
      <c r="ALQ624" s="203" t="s">
        <v>63</v>
      </c>
      <c r="ALR624" s="10">
        <f>ALP624*1.4</f>
        <v>65.8</v>
      </c>
      <c r="ALS624" s="10"/>
      <c r="ALT624" s="273"/>
      <c r="ALU624" s="203" t="s">
        <v>86</v>
      </c>
      <c r="ALV624" s="276" t="s">
        <v>717</v>
      </c>
      <c r="ALX624" s="204"/>
      <c r="ALY624" s="204">
        <f>VLOOKUP(ALV624,$A$681:$F$2354,6,FALSE)</f>
        <v>251</v>
      </c>
      <c r="ALZ624" s="203" t="s">
        <v>63</v>
      </c>
      <c r="AMA624" s="10">
        <f>ALY624*1.4</f>
        <v>351.4</v>
      </c>
      <c r="AMB624" s="10"/>
      <c r="AMC624" s="273"/>
      <c r="AMD624" s="203" t="s">
        <v>86</v>
      </c>
      <c r="AME624" s="276" t="s">
        <v>694</v>
      </c>
      <c r="AMG624" s="204"/>
      <c r="AMH624" s="204">
        <f>VLOOKUP(AME624,$A$681:$F$2354,6,FALSE)</f>
        <v>37</v>
      </c>
      <c r="AMI624" s="203" t="s">
        <v>63</v>
      </c>
      <c r="AMJ624" s="10">
        <f>AMH624*1.4</f>
        <v>51.8</v>
      </c>
      <c r="AMK624" s="10"/>
      <c r="AML624" s="273"/>
      <c r="AMM624" s="203" t="s">
        <v>86</v>
      </c>
      <c r="AMN624" s="276" t="s">
        <v>417</v>
      </c>
      <c r="AMP624" s="204"/>
      <c r="AMQ624" s="204">
        <f>VLOOKUP(AMN624,$A$681:$F$2354,6,FALSE)</f>
        <v>96</v>
      </c>
      <c r="AMR624" s="203" t="s">
        <v>63</v>
      </c>
      <c r="AMS624" s="10">
        <f>AMQ624*1.4</f>
        <v>134.39999999999998</v>
      </c>
      <c r="AMT624" s="10"/>
      <c r="AMU624" s="273"/>
      <c r="AMV624" s="203" t="s">
        <v>86</v>
      </c>
      <c r="AMW624" s="276" t="s">
        <v>511</v>
      </c>
      <c r="AMY624" s="204"/>
      <c r="AMZ624" s="204">
        <f>VLOOKUP(AMW624,$A$681:$F$2354,6,FALSE)</f>
        <v>29</v>
      </c>
      <c r="ANA624" s="203" t="s">
        <v>63</v>
      </c>
      <c r="ANB624" s="10">
        <f>AMZ624*1.4</f>
        <v>40.599999999999994</v>
      </c>
      <c r="ANC624" s="10"/>
      <c r="AND624" s="273"/>
      <c r="ANE624" s="203" t="s">
        <v>86</v>
      </c>
      <c r="ANF624" s="276" t="s">
        <v>511</v>
      </c>
      <c r="ANH624" s="204"/>
      <c r="ANI624" s="204">
        <f>VLOOKUP(ANF624,$A$681:$F$2354,6,FALSE)</f>
        <v>29</v>
      </c>
      <c r="ANJ624" s="203" t="s">
        <v>63</v>
      </c>
      <c r="ANK624" s="10">
        <f>ANI624*1.4</f>
        <v>40.599999999999994</v>
      </c>
      <c r="ANL624" s="10"/>
      <c r="ANM624" s="273"/>
      <c r="ANN624" s="203" t="s">
        <v>86</v>
      </c>
      <c r="ANO624" s="276" t="s">
        <v>548</v>
      </c>
      <c r="ANQ624" s="204"/>
      <c r="ANR624" s="204">
        <f>VLOOKUP(ANO624,$A$681:$F$2354,6,FALSE)</f>
        <v>88</v>
      </c>
      <c r="ANS624" s="203" t="s">
        <v>63</v>
      </c>
      <c r="ANT624" s="10">
        <f>ANR624*1.4</f>
        <v>123.19999999999999</v>
      </c>
      <c r="ANU624" s="10"/>
      <c r="ANV624" s="273"/>
      <c r="ANW624" s="203" t="s">
        <v>86</v>
      </c>
      <c r="ANX624" s="276" t="s">
        <v>717</v>
      </c>
      <c r="ANZ624" s="204"/>
      <c r="AOA624" s="204">
        <f>VLOOKUP(ANX624,$A$681:$F$2354,6,FALSE)</f>
        <v>251</v>
      </c>
      <c r="AOB624" s="203" t="s">
        <v>63</v>
      </c>
      <c r="AOC624" s="10">
        <f>AOA624*1.4</f>
        <v>351.4</v>
      </c>
      <c r="AOD624" s="10"/>
      <c r="AOE624" s="273"/>
      <c r="AOF624" s="203" t="s">
        <v>86</v>
      </c>
      <c r="AOG624" s="276" t="s">
        <v>516</v>
      </c>
      <c r="AOI624" s="204"/>
      <c r="AOJ624" s="204">
        <f>VLOOKUP(AOG624,$A$681:$F$2354,6,FALSE)</f>
        <v>364</v>
      </c>
      <c r="AOK624" s="203" t="s">
        <v>63</v>
      </c>
      <c r="AOL624" s="10">
        <f>AOJ624*1.4</f>
        <v>509.59999999999997</v>
      </c>
      <c r="AOM624" s="10"/>
      <c r="AON624" s="273"/>
      <c r="AOO624" s="203" t="s">
        <v>86</v>
      </c>
      <c r="AOP624" s="276" t="s">
        <v>516</v>
      </c>
      <c r="AOR624" s="204"/>
      <c r="AOS624" s="204">
        <f>VLOOKUP(AOP624,$A$681:$F$2354,6,FALSE)</f>
        <v>364</v>
      </c>
      <c r="AOT624" s="203" t="s">
        <v>63</v>
      </c>
      <c r="AOU624" s="10">
        <f>AOS624*1.4</f>
        <v>509.59999999999997</v>
      </c>
      <c r="AOV624" s="10"/>
      <c r="AOW624" s="273"/>
      <c r="AOX624" s="203" t="s">
        <v>86</v>
      </c>
      <c r="AOY624" s="276" t="s">
        <v>429</v>
      </c>
      <c r="APA624" s="204"/>
      <c r="APB624" s="204">
        <f>VLOOKUP(AOY624,$A$681:$F$2354,6,FALSE)</f>
        <v>49</v>
      </c>
      <c r="APC624" s="203" t="s">
        <v>63</v>
      </c>
      <c r="APD624" s="10">
        <f>APB624*1.4</f>
        <v>68.599999999999994</v>
      </c>
      <c r="APE624" s="10"/>
      <c r="APF624" s="273"/>
      <c r="APG624" s="203" t="s">
        <v>86</v>
      </c>
      <c r="APH624" s="276" t="s">
        <v>2063</v>
      </c>
      <c r="APJ624" s="204"/>
      <c r="APK624" s="204">
        <f>VLOOKUP(APH624,$A$681:$F$2354,6,FALSE)</f>
        <v>183</v>
      </c>
      <c r="APL624" s="203" t="s">
        <v>63</v>
      </c>
      <c r="APM624" s="10">
        <f>APK624*1.4</f>
        <v>256.2</v>
      </c>
      <c r="APN624" s="10"/>
      <c r="APO624" s="273"/>
      <c r="APP624" s="203" t="s">
        <v>86</v>
      </c>
      <c r="APQ624" s="276" t="s">
        <v>429</v>
      </c>
      <c r="APS624" s="204"/>
      <c r="APT624" s="204">
        <f>VLOOKUP(APQ624,$A$681:$F$2354,6,FALSE)</f>
        <v>49</v>
      </c>
      <c r="APU624" s="203" t="s">
        <v>63</v>
      </c>
      <c r="APV624" s="10">
        <f>APT624*1.4</f>
        <v>68.599999999999994</v>
      </c>
      <c r="APW624" s="10"/>
      <c r="APX624" s="273"/>
      <c r="APY624" s="203" t="s">
        <v>86</v>
      </c>
      <c r="APZ624" s="276" t="s">
        <v>429</v>
      </c>
      <c r="AQB624" s="204"/>
      <c r="AQC624" s="204">
        <f>VLOOKUP(APZ624,$A$681:$F$2354,6,FALSE)</f>
        <v>49</v>
      </c>
      <c r="AQD624" s="203" t="s">
        <v>63</v>
      </c>
      <c r="AQE624" s="10">
        <f>AQC624*1.4</f>
        <v>68.599999999999994</v>
      </c>
      <c r="AQF624" s="10"/>
      <c r="AQG624" s="273"/>
    </row>
    <row r="625" spans="1:1125" s="14" customFormat="1" ht="15">
      <c r="A625" s="203" t="s">
        <v>87</v>
      </c>
      <c r="B625" s="276" t="s">
        <v>2063</v>
      </c>
      <c r="D625" s="204"/>
      <c r="E625" s="204">
        <f>VLOOKUP(B625,$A$681:$F$2354,6,FALSE)</f>
        <v>183</v>
      </c>
      <c r="F625" s="203" t="s">
        <v>65</v>
      </c>
      <c r="G625" s="10">
        <f>E625*1.3</f>
        <v>237.9</v>
      </c>
      <c r="H625" s="10"/>
      <c r="I625" s="267"/>
      <c r="J625" s="203" t="s">
        <v>87</v>
      </c>
      <c r="K625" s="276" t="s">
        <v>461</v>
      </c>
      <c r="M625" s="204"/>
      <c r="N625" s="204">
        <f>VLOOKUP(K625,$A$681:$F$2354,6,FALSE)</f>
        <v>7</v>
      </c>
      <c r="O625" s="203" t="s">
        <v>65</v>
      </c>
      <c r="P625" s="10">
        <f>N625*1.3</f>
        <v>9.1</v>
      </c>
      <c r="Q625" s="10"/>
      <c r="R625" s="267"/>
      <c r="S625" s="203" t="s">
        <v>87</v>
      </c>
      <c r="T625" s="276" t="s">
        <v>2080</v>
      </c>
      <c r="V625" s="204"/>
      <c r="W625" s="204">
        <f>VLOOKUP(T625,$A$681:$F$2354,6,FALSE)</f>
        <v>35</v>
      </c>
      <c r="X625" s="203" t="s">
        <v>65</v>
      </c>
      <c r="Y625" s="10">
        <f>W625*1.3</f>
        <v>45.5</v>
      </c>
      <c r="Z625" s="10"/>
      <c r="AA625" s="267"/>
      <c r="AB625" s="203" t="s">
        <v>87</v>
      </c>
      <c r="AC625" s="276" t="s">
        <v>2063</v>
      </c>
      <c r="AE625" s="204"/>
      <c r="AF625" s="204">
        <f>VLOOKUP(AC625,$A$681:$F$2354,6,FALSE)</f>
        <v>183</v>
      </c>
      <c r="AG625" s="203" t="s">
        <v>65</v>
      </c>
      <c r="AH625" s="10">
        <f>AF625*1.3</f>
        <v>237.9</v>
      </c>
      <c r="AI625" s="10"/>
      <c r="AJ625" s="267"/>
      <c r="AK625" s="203" t="s">
        <v>87</v>
      </c>
      <c r="AL625" s="276" t="s">
        <v>1788</v>
      </c>
      <c r="AN625" s="204"/>
      <c r="AO625" s="204">
        <f>VLOOKUP(AL625,$A$681:$F$2354,6,FALSE)</f>
        <v>234</v>
      </c>
      <c r="AP625" s="203" t="s">
        <v>65</v>
      </c>
      <c r="AQ625" s="10">
        <f>AO625*1.3</f>
        <v>304.2</v>
      </c>
      <c r="AR625" s="10"/>
      <c r="AS625" s="267"/>
      <c r="AT625" s="203" t="s">
        <v>87</v>
      </c>
      <c r="AU625" s="276" t="s">
        <v>1788</v>
      </c>
      <c r="AW625" s="204"/>
      <c r="AX625" s="204">
        <f>VLOOKUP(AU625,$A$681:$F$2354,6,FALSE)</f>
        <v>234</v>
      </c>
      <c r="AY625" s="203" t="s">
        <v>65</v>
      </c>
      <c r="AZ625" s="10">
        <f>AX625*1.3</f>
        <v>304.2</v>
      </c>
      <c r="BA625" s="10"/>
      <c r="BB625" s="267"/>
      <c r="BC625" s="203" t="s">
        <v>87</v>
      </c>
      <c r="BD625" s="276" t="s">
        <v>461</v>
      </c>
      <c r="BF625" s="204"/>
      <c r="BG625" s="204">
        <f>VLOOKUP(BD625,$A$681:$F$2354,6,FALSE)</f>
        <v>7</v>
      </c>
      <c r="BH625" s="203" t="s">
        <v>65</v>
      </c>
      <c r="BI625" s="10">
        <f>BG625*1.3</f>
        <v>9.1</v>
      </c>
      <c r="BJ625" s="10"/>
      <c r="BK625" s="267"/>
      <c r="BL625" s="203" t="s">
        <v>87</v>
      </c>
      <c r="BM625" s="276" t="s">
        <v>2080</v>
      </c>
      <c r="BO625" s="204"/>
      <c r="BP625" s="204">
        <f>VLOOKUP(BM625,$A$681:$F$2354,6,FALSE)</f>
        <v>35</v>
      </c>
      <c r="BQ625" s="203" t="s">
        <v>65</v>
      </c>
      <c r="BR625" s="10">
        <f>BP625*1.3</f>
        <v>45.5</v>
      </c>
      <c r="BS625" s="10"/>
      <c r="BT625" s="267"/>
      <c r="BU625" s="203" t="s">
        <v>87</v>
      </c>
      <c r="BV625" s="276" t="s">
        <v>717</v>
      </c>
      <c r="BX625" s="204"/>
      <c r="BY625" s="204">
        <f>VLOOKUP(BV625,$A$681:$F$2354,6,FALSE)</f>
        <v>251</v>
      </c>
      <c r="BZ625" s="203" t="s">
        <v>65</v>
      </c>
      <c r="CA625" s="10">
        <f>BY625*1.3</f>
        <v>326.3</v>
      </c>
      <c r="CB625" s="10"/>
      <c r="CC625" s="267"/>
      <c r="CD625" s="203" t="s">
        <v>87</v>
      </c>
      <c r="CE625" s="276" t="s">
        <v>717</v>
      </c>
      <c r="CG625" s="204"/>
      <c r="CH625" s="204">
        <f>VLOOKUP(CE625,$A$681:$F$2354,6,FALSE)</f>
        <v>251</v>
      </c>
      <c r="CI625" s="203" t="s">
        <v>65</v>
      </c>
      <c r="CJ625" s="10">
        <f>CH625*1.3</f>
        <v>326.3</v>
      </c>
      <c r="CK625" s="10"/>
      <c r="CL625" s="267"/>
      <c r="CM625" s="203" t="s">
        <v>87</v>
      </c>
      <c r="CN625" s="276" t="s">
        <v>717</v>
      </c>
      <c r="CP625" s="204"/>
      <c r="CQ625" s="204">
        <f>VLOOKUP(CN625,$A$681:$F$2354,6,FALSE)</f>
        <v>251</v>
      </c>
      <c r="CR625" s="203" t="s">
        <v>65</v>
      </c>
      <c r="CS625" s="10">
        <f>CQ625*1.3</f>
        <v>326.3</v>
      </c>
      <c r="CT625" s="10"/>
      <c r="CU625" s="267"/>
      <c r="CV625" s="203" t="s">
        <v>87</v>
      </c>
      <c r="CW625" s="276" t="s">
        <v>2080</v>
      </c>
      <c r="CY625" s="204"/>
      <c r="CZ625" s="204">
        <f>VLOOKUP(CW625,$A$681:$F$2354,6,FALSE)</f>
        <v>35</v>
      </c>
      <c r="DA625" s="203" t="s">
        <v>65</v>
      </c>
      <c r="DB625" s="10">
        <f>CZ625*1.3</f>
        <v>45.5</v>
      </c>
      <c r="DC625" s="10"/>
      <c r="DD625" s="267"/>
      <c r="DE625" s="203" t="s">
        <v>87</v>
      </c>
      <c r="DF625" s="276" t="s">
        <v>717</v>
      </c>
      <c r="DH625" s="204"/>
      <c r="DI625" s="204">
        <f>VLOOKUP(DF625,$A$681:$F$2354,6,FALSE)</f>
        <v>251</v>
      </c>
      <c r="DJ625" s="203" t="s">
        <v>65</v>
      </c>
      <c r="DK625" s="10">
        <f>DI625*1.3</f>
        <v>326.3</v>
      </c>
      <c r="DL625" s="10"/>
      <c r="DM625" s="267"/>
      <c r="DN625" s="203" t="s">
        <v>87</v>
      </c>
      <c r="DO625" s="276" t="s">
        <v>516</v>
      </c>
      <c r="DQ625" s="204"/>
      <c r="DR625" s="204">
        <f>VLOOKUP(DO625,$A$681:$F$2354,6,FALSE)</f>
        <v>364</v>
      </c>
      <c r="DS625" s="203" t="s">
        <v>65</v>
      </c>
      <c r="DT625" s="10">
        <f>DR625*1.3</f>
        <v>473.2</v>
      </c>
      <c r="DU625" s="10"/>
      <c r="DV625" s="267"/>
      <c r="DW625" s="203" t="s">
        <v>87</v>
      </c>
      <c r="DX625" s="278" t="s">
        <v>183</v>
      </c>
      <c r="DZ625" s="204"/>
      <c r="EA625" s="204" t="e">
        <f>VLOOKUP(DX625,$A$681:$F$2354,6,FALSE)</f>
        <v>#N/A</v>
      </c>
      <c r="EB625" s="203" t="s">
        <v>65</v>
      </c>
      <c r="EC625" s="10" t="e">
        <f>EA625*1.3</f>
        <v>#N/A</v>
      </c>
      <c r="ED625" s="10"/>
      <c r="EE625" s="267"/>
      <c r="EF625" s="203" t="s">
        <v>87</v>
      </c>
      <c r="EG625" s="276" t="s">
        <v>705</v>
      </c>
      <c r="EI625" s="204"/>
      <c r="EJ625" s="204">
        <f>VLOOKUP(EG625,$A$681:$F$2354,6,FALSE)</f>
        <v>54</v>
      </c>
      <c r="EK625" s="203" t="s">
        <v>65</v>
      </c>
      <c r="EL625" s="10">
        <f>EJ625*1.3</f>
        <v>70.2</v>
      </c>
      <c r="EM625" s="10"/>
      <c r="EN625" s="267"/>
      <c r="EO625" s="203" t="s">
        <v>87</v>
      </c>
      <c r="EP625" s="276" t="s">
        <v>1788</v>
      </c>
      <c r="ER625" s="204"/>
      <c r="ES625" s="204">
        <f>VLOOKUP(EP625,$A$681:$F$2354,6,FALSE)</f>
        <v>234</v>
      </c>
      <c r="ET625" s="203" t="s">
        <v>65</v>
      </c>
      <c r="EU625" s="10">
        <f>ES625*1.3</f>
        <v>304.2</v>
      </c>
      <c r="EV625" s="10"/>
      <c r="EW625" s="267"/>
      <c r="EX625" s="203" t="s">
        <v>87</v>
      </c>
      <c r="EY625" s="276" t="s">
        <v>429</v>
      </c>
      <c r="FA625" s="204"/>
      <c r="FB625" s="204">
        <f>VLOOKUP(EY625,$A$681:$F$2354,6,FALSE)</f>
        <v>49</v>
      </c>
      <c r="FC625" s="203" t="s">
        <v>65</v>
      </c>
      <c r="FD625" s="10">
        <f>FB625*1.3</f>
        <v>63.7</v>
      </c>
      <c r="FE625" s="10"/>
      <c r="FF625" s="267"/>
      <c r="FG625" s="203" t="s">
        <v>87</v>
      </c>
      <c r="FH625" s="421" t="s">
        <v>717</v>
      </c>
      <c r="FJ625" s="204"/>
      <c r="FK625" s="204">
        <f>VLOOKUP(FH625,$A$681:$F$2354,6,FALSE)</f>
        <v>251</v>
      </c>
      <c r="FL625" s="203" t="s">
        <v>65</v>
      </c>
      <c r="FM625" s="10">
        <f>FK625*1.3</f>
        <v>326.3</v>
      </c>
      <c r="FN625" s="10"/>
      <c r="FO625" s="267"/>
      <c r="FP625" s="203" t="s">
        <v>87</v>
      </c>
      <c r="FQ625" s="276" t="s">
        <v>1269</v>
      </c>
      <c r="FS625" s="204"/>
      <c r="FT625" s="204">
        <f>VLOOKUP(FQ625,$A$681:$F$2354,6,FALSE)</f>
        <v>408</v>
      </c>
      <c r="FU625" s="203" t="s">
        <v>65</v>
      </c>
      <c r="FV625" s="10">
        <f>FT625*1.3</f>
        <v>530.4</v>
      </c>
      <c r="FW625" s="10"/>
      <c r="FX625" s="267"/>
      <c r="FY625" s="203" t="s">
        <v>87</v>
      </c>
      <c r="FZ625" s="276" t="s">
        <v>717</v>
      </c>
      <c r="GB625" s="204"/>
      <c r="GC625" s="204">
        <f>VLOOKUP(FZ625,$A$681:$F$2354,6,FALSE)</f>
        <v>251</v>
      </c>
      <c r="GD625" s="203" t="s">
        <v>65</v>
      </c>
      <c r="GE625" s="10">
        <f>GC625*1.3</f>
        <v>326.3</v>
      </c>
      <c r="GF625" s="10"/>
      <c r="GG625" s="267"/>
      <c r="GH625" s="203" t="s">
        <v>87</v>
      </c>
      <c r="GI625" s="276" t="s">
        <v>717</v>
      </c>
      <c r="GK625" s="204"/>
      <c r="GL625" s="204">
        <f>VLOOKUP(GI625,$A$681:$F$2354,6,FALSE)</f>
        <v>251</v>
      </c>
      <c r="GM625" s="203" t="s">
        <v>65</v>
      </c>
      <c r="GN625" s="10">
        <f>GL625*1.3</f>
        <v>326.3</v>
      </c>
      <c r="GO625" s="10"/>
      <c r="GP625" s="267"/>
      <c r="GQ625" s="203" t="s">
        <v>87</v>
      </c>
      <c r="GR625" s="276" t="s">
        <v>2063</v>
      </c>
      <c r="GT625" s="204"/>
      <c r="GU625" s="204">
        <f>VLOOKUP(GR625,$A$681:$F$2354,6,FALSE)</f>
        <v>183</v>
      </c>
      <c r="GV625" s="203" t="s">
        <v>65</v>
      </c>
      <c r="GW625" s="10">
        <f>GU625*1.3</f>
        <v>237.9</v>
      </c>
      <c r="GX625" s="10"/>
      <c r="GY625" s="267"/>
      <c r="GZ625" s="203" t="s">
        <v>87</v>
      </c>
      <c r="HA625" s="276" t="s">
        <v>516</v>
      </c>
      <c r="HC625" s="204"/>
      <c r="HD625" s="204">
        <f>VLOOKUP(HA625,$A$681:$F$2354,6,FALSE)</f>
        <v>364</v>
      </c>
      <c r="HE625" s="203" t="s">
        <v>65</v>
      </c>
      <c r="HF625" s="10">
        <f>HD625*1.3</f>
        <v>473.2</v>
      </c>
      <c r="HG625" s="10"/>
      <c r="HH625" s="267"/>
      <c r="HI625" s="203" t="s">
        <v>87</v>
      </c>
      <c r="HJ625" s="276" t="s">
        <v>461</v>
      </c>
      <c r="HL625" s="204"/>
      <c r="HM625" s="204">
        <f>VLOOKUP(HJ625,$A$681:$F$2354,6,FALSE)</f>
        <v>7</v>
      </c>
      <c r="HN625" s="203" t="s">
        <v>65</v>
      </c>
      <c r="HO625" s="10">
        <f>HM625*1.3</f>
        <v>9.1</v>
      </c>
      <c r="HP625" s="10"/>
      <c r="HQ625" s="267"/>
      <c r="HR625" s="203" t="s">
        <v>87</v>
      </c>
      <c r="HS625" s="276" t="s">
        <v>717</v>
      </c>
      <c r="HU625" s="204"/>
      <c r="HV625" s="204">
        <f>VLOOKUP(HS625,$A$681:$F$2354,6,FALSE)</f>
        <v>251</v>
      </c>
      <c r="HW625" s="203" t="s">
        <v>65</v>
      </c>
      <c r="HX625" s="10">
        <f>HV625*1.3</f>
        <v>326.3</v>
      </c>
      <c r="HY625" s="10"/>
      <c r="HZ625" s="267"/>
      <c r="IA625" s="203" t="s">
        <v>87</v>
      </c>
      <c r="IB625" s="285" t="s">
        <v>183</v>
      </c>
      <c r="ID625" s="204"/>
      <c r="IE625" s="204" t="e">
        <f>VLOOKUP(IB625,$A$681:$F$2354,6,FALSE)</f>
        <v>#N/A</v>
      </c>
      <c r="IF625" s="203" t="s">
        <v>65</v>
      </c>
      <c r="IG625" s="10" t="e">
        <f>IE625*1.3</f>
        <v>#N/A</v>
      </c>
      <c r="IH625" s="10"/>
      <c r="II625" s="267"/>
      <c r="IJ625" s="203" t="s">
        <v>87</v>
      </c>
      <c r="IK625" s="276" t="s">
        <v>516</v>
      </c>
      <c r="IM625" s="204"/>
      <c r="IN625" s="204">
        <f>VLOOKUP(IK625,$A$681:$F$2354,6,FALSE)</f>
        <v>364</v>
      </c>
      <c r="IO625" s="203" t="s">
        <v>65</v>
      </c>
      <c r="IP625" s="10">
        <f>IN625*1.3</f>
        <v>473.2</v>
      </c>
      <c r="IQ625" s="10"/>
      <c r="IR625" s="267"/>
      <c r="IS625" s="203" t="s">
        <v>87</v>
      </c>
      <c r="IT625" s="276" t="s">
        <v>429</v>
      </c>
      <c r="IV625" s="204"/>
      <c r="IW625" s="204">
        <f>VLOOKUP(IT625,$A$681:$F$2354,6,FALSE)</f>
        <v>49</v>
      </c>
      <c r="IX625" s="203" t="s">
        <v>65</v>
      </c>
      <c r="IY625" s="10">
        <f>IW625*1.3</f>
        <v>63.7</v>
      </c>
      <c r="IZ625" s="10"/>
      <c r="JA625" s="267"/>
      <c r="JB625" s="203" t="s">
        <v>87</v>
      </c>
      <c r="JC625" s="276" t="s">
        <v>461</v>
      </c>
      <c r="JE625" s="204"/>
      <c r="JF625" s="204">
        <f>VLOOKUP(JC625,$A$681:$F$2354,6,FALSE)</f>
        <v>7</v>
      </c>
      <c r="JG625" s="203" t="s">
        <v>65</v>
      </c>
      <c r="JH625" s="10">
        <f>JF625*1.3</f>
        <v>9.1</v>
      </c>
      <c r="JI625" s="10"/>
      <c r="JJ625" s="267"/>
      <c r="JK625" s="203" t="s">
        <v>87</v>
      </c>
      <c r="JL625" s="276" t="s">
        <v>717</v>
      </c>
      <c r="JN625" s="204"/>
      <c r="JO625" s="204">
        <f>VLOOKUP(JL625,$A$681:$F$2354,6,FALSE)</f>
        <v>251</v>
      </c>
      <c r="JP625" s="203" t="s">
        <v>65</v>
      </c>
      <c r="JQ625" s="10">
        <f>JO625*1.3</f>
        <v>326.3</v>
      </c>
      <c r="JR625" s="10"/>
      <c r="JS625" s="267"/>
      <c r="JT625" s="203" t="s">
        <v>87</v>
      </c>
      <c r="JU625" s="276" t="s">
        <v>512</v>
      </c>
      <c r="JW625" s="204"/>
      <c r="JX625" s="204">
        <f>VLOOKUP(JU625,$A$681:$F$2354,6,FALSE)</f>
        <v>47</v>
      </c>
      <c r="JY625" s="203" t="s">
        <v>65</v>
      </c>
      <c r="JZ625" s="10">
        <f>JX625*1.3</f>
        <v>61.1</v>
      </c>
      <c r="KA625" s="10"/>
      <c r="KB625" s="267"/>
      <c r="KC625" s="203" t="s">
        <v>87</v>
      </c>
      <c r="KD625" s="276" t="s">
        <v>2080</v>
      </c>
      <c r="KF625" s="204"/>
      <c r="KG625" s="204">
        <f>VLOOKUP(KD625,$A$681:$F$2354,6,FALSE)</f>
        <v>35</v>
      </c>
      <c r="KH625" s="203" t="s">
        <v>65</v>
      </c>
      <c r="KI625" s="10">
        <f>KG625*1.3</f>
        <v>45.5</v>
      </c>
      <c r="KJ625" s="10"/>
      <c r="KK625" s="267"/>
      <c r="KL625" s="203" t="s">
        <v>87</v>
      </c>
      <c r="KM625" s="276" t="s">
        <v>461</v>
      </c>
      <c r="KO625" s="204"/>
      <c r="KP625" s="204">
        <f>VLOOKUP(KM625,$A$681:$F$2354,6,FALSE)</f>
        <v>7</v>
      </c>
      <c r="KQ625" s="203" t="s">
        <v>65</v>
      </c>
      <c r="KR625" s="10">
        <f>KP625*1.3</f>
        <v>9.1</v>
      </c>
      <c r="KS625" s="10"/>
      <c r="KT625" s="267"/>
      <c r="KU625" s="203" t="s">
        <v>87</v>
      </c>
      <c r="KV625" s="276" t="s">
        <v>461</v>
      </c>
      <c r="KX625" s="204"/>
      <c r="KY625" s="204">
        <f>VLOOKUP(KV625,$A$681:$F$2354,6,FALSE)</f>
        <v>7</v>
      </c>
      <c r="KZ625" s="203" t="s">
        <v>65</v>
      </c>
      <c r="LA625" s="10">
        <f>KY625*1.3</f>
        <v>9.1</v>
      </c>
      <c r="LB625" s="10"/>
      <c r="LC625" s="267"/>
      <c r="LD625" s="203" t="s">
        <v>87</v>
      </c>
      <c r="LE625" s="276" t="s">
        <v>516</v>
      </c>
      <c r="LG625" s="204"/>
      <c r="LH625" s="204">
        <f>VLOOKUP(LE625,$A$681:$F$2354,6,FALSE)</f>
        <v>364</v>
      </c>
      <c r="LI625" s="203" t="s">
        <v>65</v>
      </c>
      <c r="LJ625" s="10">
        <f>LH625*1.3</f>
        <v>473.2</v>
      </c>
      <c r="LK625" s="10"/>
      <c r="LL625" s="267"/>
      <c r="LM625" s="203" t="s">
        <v>87</v>
      </c>
      <c r="LN625" s="276" t="s">
        <v>1788</v>
      </c>
      <c r="LP625" s="204"/>
      <c r="LQ625" s="204">
        <f>VLOOKUP(LN625,$A$681:$F$2354,6,FALSE)</f>
        <v>234</v>
      </c>
      <c r="LR625" s="203" t="s">
        <v>65</v>
      </c>
      <c r="LS625" s="10">
        <f>LQ625*1.3</f>
        <v>304.2</v>
      </c>
      <c r="LT625" s="10"/>
      <c r="LU625" s="267"/>
      <c r="LV625" s="203" t="s">
        <v>87</v>
      </c>
      <c r="LW625" s="276" t="s">
        <v>694</v>
      </c>
      <c r="LY625" s="204"/>
      <c r="LZ625" s="204">
        <f>VLOOKUP(LW625,$A$681:$F$2354,6,FALSE)</f>
        <v>37</v>
      </c>
      <c r="MA625" s="203" t="s">
        <v>65</v>
      </c>
      <c r="MB625" s="10">
        <f>LZ625*1.3</f>
        <v>48.1</v>
      </c>
      <c r="MC625" s="10"/>
      <c r="MD625" s="267"/>
      <c r="ME625" s="203" t="s">
        <v>87</v>
      </c>
      <c r="MF625" s="276" t="s">
        <v>521</v>
      </c>
      <c r="MH625" s="204"/>
      <c r="MI625" s="204">
        <f>VLOOKUP(MF625,$A$681:$F$2354,6,FALSE)</f>
        <v>94</v>
      </c>
      <c r="MJ625" s="203" t="s">
        <v>65</v>
      </c>
      <c r="MK625" s="10">
        <f>MI625*1.3</f>
        <v>122.2</v>
      </c>
      <c r="ML625" s="10"/>
      <c r="MM625" s="267"/>
      <c r="MN625" s="203" t="s">
        <v>87</v>
      </c>
      <c r="MO625" s="276" t="s">
        <v>429</v>
      </c>
      <c r="MQ625" s="204"/>
      <c r="MR625" s="204">
        <f>VLOOKUP(MO625,$A$681:$F$2354,6,FALSE)</f>
        <v>49</v>
      </c>
      <c r="MS625" s="203" t="s">
        <v>65</v>
      </c>
      <c r="MT625" s="10">
        <f>MR625*1.3</f>
        <v>63.7</v>
      </c>
      <c r="MU625" s="10"/>
      <c r="MV625" s="267"/>
      <c r="MW625" s="203" t="s">
        <v>87</v>
      </c>
      <c r="MX625" s="276" t="s">
        <v>443</v>
      </c>
      <c r="MZ625" s="204"/>
      <c r="NA625" s="204">
        <f>VLOOKUP(MX625,$A$681:$F$2354,6,FALSE)</f>
        <v>54</v>
      </c>
      <c r="NB625" s="203" t="s">
        <v>65</v>
      </c>
      <c r="NC625" s="10">
        <f>NA625*1.3</f>
        <v>70.2</v>
      </c>
      <c r="ND625" s="10"/>
      <c r="NE625" s="267"/>
      <c r="NF625" s="203" t="s">
        <v>87</v>
      </c>
      <c r="NG625" s="276" t="s">
        <v>460</v>
      </c>
      <c r="NI625" s="204"/>
      <c r="NJ625" s="204">
        <f>VLOOKUP(NG625,$A$681:$F$2354,6,FALSE)</f>
        <v>120</v>
      </c>
      <c r="NK625" s="203" t="s">
        <v>65</v>
      </c>
      <c r="NL625" s="10">
        <f>NJ625*1.3</f>
        <v>156</v>
      </c>
      <c r="NM625" s="10"/>
      <c r="NN625" s="267"/>
      <c r="NO625" s="203" t="s">
        <v>87</v>
      </c>
      <c r="NP625" s="424" t="s">
        <v>626</v>
      </c>
      <c r="NR625" s="204"/>
      <c r="NS625" s="204">
        <f>VLOOKUP(NP625,$A$681:$F$2354,6,FALSE)</f>
        <v>126</v>
      </c>
      <c r="NT625" s="203" t="s">
        <v>65</v>
      </c>
      <c r="NU625" s="10">
        <f>NS625*1.3</f>
        <v>163.80000000000001</v>
      </c>
      <c r="NV625" s="10"/>
      <c r="NW625" s="267"/>
      <c r="NX625" s="203" t="s">
        <v>87</v>
      </c>
      <c r="NY625" s="276" t="s">
        <v>694</v>
      </c>
      <c r="OA625" s="204"/>
      <c r="OB625" s="204">
        <f>VLOOKUP(NY625,$A$681:$F$2354,6,FALSE)</f>
        <v>37</v>
      </c>
      <c r="OC625" s="203" t="s">
        <v>65</v>
      </c>
      <c r="OD625" s="10">
        <f>OB625*1.3</f>
        <v>48.1</v>
      </c>
      <c r="OE625" s="10"/>
      <c r="OF625" s="267"/>
      <c r="OG625" s="203" t="s">
        <v>87</v>
      </c>
      <c r="OH625" s="276" t="s">
        <v>496</v>
      </c>
      <c r="OJ625" s="204"/>
      <c r="OK625" s="204">
        <f>VLOOKUP(OH625,$A$681:$F$2354,6,FALSE)</f>
        <v>340</v>
      </c>
      <c r="OL625" s="203" t="s">
        <v>65</v>
      </c>
      <c r="OM625" s="10">
        <f>OK625*1.3</f>
        <v>442</v>
      </c>
      <c r="ON625" s="10"/>
      <c r="OO625" s="267"/>
      <c r="OP625" s="203" t="s">
        <v>87</v>
      </c>
      <c r="OQ625" s="424" t="s">
        <v>461</v>
      </c>
      <c r="OS625" s="204"/>
      <c r="OT625" s="204">
        <f>VLOOKUP(OQ625,$A$681:$F$2354,6,FALSE)</f>
        <v>7</v>
      </c>
      <c r="OU625" s="203" t="s">
        <v>65</v>
      </c>
      <c r="OV625" s="10">
        <f>OT625*1.3</f>
        <v>9.1</v>
      </c>
      <c r="OW625" s="10"/>
      <c r="OX625" s="267"/>
      <c r="OY625" s="203" t="s">
        <v>87</v>
      </c>
      <c r="OZ625" s="428" t="s">
        <v>1788</v>
      </c>
      <c r="PB625" s="204"/>
      <c r="PC625" s="204">
        <f>VLOOKUP(OZ625,$A$681:$F$2354,6,FALSE)</f>
        <v>234</v>
      </c>
      <c r="PD625" s="203" t="s">
        <v>65</v>
      </c>
      <c r="PE625" s="10">
        <f>PC625*1.3</f>
        <v>304.2</v>
      </c>
      <c r="PF625" s="10"/>
      <c r="PG625" s="267"/>
      <c r="PH625" s="203" t="s">
        <v>87</v>
      </c>
      <c r="PI625" s="276" t="s">
        <v>511</v>
      </c>
      <c r="PK625" s="204"/>
      <c r="PL625" s="204">
        <f>VLOOKUP(PI625,$A$681:$F$2354,6,FALSE)</f>
        <v>29</v>
      </c>
      <c r="PM625" s="203" t="s">
        <v>65</v>
      </c>
      <c r="PN625" s="10">
        <f>PL625*1.3</f>
        <v>37.700000000000003</v>
      </c>
      <c r="PO625" s="10"/>
      <c r="PP625" s="267"/>
      <c r="PQ625" s="203" t="s">
        <v>87</v>
      </c>
      <c r="PR625" s="276" t="s">
        <v>183</v>
      </c>
      <c r="PT625" s="204"/>
      <c r="PU625" s="204" t="e">
        <f>VLOOKUP(PR625,$A$681:$F$2354,6,FALSE)</f>
        <v>#N/A</v>
      </c>
      <c r="PV625" s="203" t="s">
        <v>65</v>
      </c>
      <c r="PW625" s="10" t="e">
        <f>PU625*1.3</f>
        <v>#N/A</v>
      </c>
      <c r="PX625" s="10"/>
      <c r="PY625" s="267"/>
      <c r="PZ625" s="203" t="s">
        <v>87</v>
      </c>
      <c r="QA625" s="276" t="s">
        <v>461</v>
      </c>
      <c r="QC625" s="204"/>
      <c r="QD625" s="204">
        <f>VLOOKUP(QA625,$A$681:$F$2354,6,FALSE)</f>
        <v>7</v>
      </c>
      <c r="QE625" s="203" t="s">
        <v>65</v>
      </c>
      <c r="QF625" s="10">
        <f>QD625*1.3</f>
        <v>9.1</v>
      </c>
      <c r="QG625" s="10"/>
      <c r="QH625" s="267"/>
      <c r="QI625" s="203" t="s">
        <v>87</v>
      </c>
      <c r="QJ625" s="276" t="s">
        <v>548</v>
      </c>
      <c r="QL625" s="204"/>
      <c r="QM625" s="204">
        <f>VLOOKUP(QJ625,$A$681:$F$2354,6,FALSE)</f>
        <v>88</v>
      </c>
      <c r="QN625" s="203" t="s">
        <v>65</v>
      </c>
      <c r="QO625" s="10">
        <f>QM625*1.3</f>
        <v>114.4</v>
      </c>
      <c r="QP625" s="10"/>
      <c r="QQ625" s="267"/>
      <c r="QR625" s="203" t="s">
        <v>87</v>
      </c>
      <c r="QS625" s="276" t="s">
        <v>2063</v>
      </c>
      <c r="QU625" s="204"/>
      <c r="QV625" s="204">
        <f>VLOOKUP(QS625,$A$681:$F$2354,6,FALSE)</f>
        <v>183</v>
      </c>
      <c r="QW625" s="203" t="s">
        <v>65</v>
      </c>
      <c r="QX625" s="10">
        <f>QV625*1.3</f>
        <v>237.9</v>
      </c>
      <c r="QY625" s="10"/>
      <c r="QZ625" s="267"/>
      <c r="RA625" s="203" t="s">
        <v>87</v>
      </c>
      <c r="RB625" s="276" t="s">
        <v>461</v>
      </c>
      <c r="RD625" s="204"/>
      <c r="RE625" s="204">
        <f>VLOOKUP(RB625,$A$681:$F$2354,6,FALSE)</f>
        <v>7</v>
      </c>
      <c r="RF625" s="203" t="s">
        <v>65</v>
      </c>
      <c r="RG625" s="10">
        <f>RE625*1.3</f>
        <v>9.1</v>
      </c>
      <c r="RH625" s="10"/>
      <c r="RI625" s="267"/>
      <c r="RJ625" s="203" t="s">
        <v>87</v>
      </c>
      <c r="RK625" s="278" t="s">
        <v>183</v>
      </c>
      <c r="RM625" s="204"/>
      <c r="RN625" s="204" t="e">
        <f>VLOOKUP(RK625,$A$681:$F$2354,6,FALSE)</f>
        <v>#N/A</v>
      </c>
      <c r="RO625" s="203" t="s">
        <v>65</v>
      </c>
      <c r="RP625" s="10" t="e">
        <f>RN625*1.3</f>
        <v>#N/A</v>
      </c>
      <c r="RQ625" s="10"/>
      <c r="RR625" s="267"/>
      <c r="RS625" s="203" t="s">
        <v>87</v>
      </c>
      <c r="RT625" s="276" t="s">
        <v>1269</v>
      </c>
      <c r="RV625" s="204"/>
      <c r="RW625" s="204">
        <f>VLOOKUP(RT625,$A$681:$F$2354,6,FALSE)</f>
        <v>408</v>
      </c>
      <c r="RX625" s="203" t="s">
        <v>65</v>
      </c>
      <c r="RY625" s="10">
        <f>RW625*1.3</f>
        <v>530.4</v>
      </c>
      <c r="RZ625" s="10"/>
      <c r="SA625" s="273"/>
      <c r="SB625" s="203" t="s">
        <v>87</v>
      </c>
      <c r="SC625" s="276" t="s">
        <v>1269</v>
      </c>
      <c r="SE625" s="204"/>
      <c r="SF625" s="204">
        <f>VLOOKUP(SC625,$A$681:$F$2354,6,FALSE)</f>
        <v>408</v>
      </c>
      <c r="SG625" s="203" t="s">
        <v>65</v>
      </c>
      <c r="SH625" s="10">
        <f>SF625*1.3</f>
        <v>530.4</v>
      </c>
      <c r="SI625" s="10"/>
      <c r="SJ625" s="273"/>
      <c r="SK625" s="203" t="s">
        <v>87</v>
      </c>
      <c r="SL625" s="276" t="s">
        <v>1788</v>
      </c>
      <c r="SN625" s="204"/>
      <c r="SO625" s="204">
        <f>VLOOKUP(SL625,$A$681:$F$2354,6,FALSE)</f>
        <v>234</v>
      </c>
      <c r="SP625" s="203" t="s">
        <v>65</v>
      </c>
      <c r="SQ625" s="10">
        <f>SO625*1.3</f>
        <v>304.2</v>
      </c>
      <c r="SR625" s="10"/>
      <c r="SS625" s="273"/>
      <c r="ST625" s="203" t="s">
        <v>87</v>
      </c>
      <c r="SU625" s="276" t="s">
        <v>477</v>
      </c>
      <c r="SW625" s="204"/>
      <c r="SX625" s="204">
        <f>VLOOKUP(SU625,$A$681:$F$2354,6,FALSE)</f>
        <v>0</v>
      </c>
      <c r="SY625" s="203" t="s">
        <v>65</v>
      </c>
      <c r="SZ625" s="10">
        <f>SX625*1.3</f>
        <v>0</v>
      </c>
      <c r="TA625" s="10"/>
      <c r="TB625" s="273"/>
      <c r="TC625" s="203" t="s">
        <v>87</v>
      </c>
      <c r="TD625" s="428" t="s">
        <v>717</v>
      </c>
      <c r="TF625" s="204"/>
      <c r="TG625" s="204">
        <f>VLOOKUP(TD625,$A$681:$F$2354,6,FALSE)</f>
        <v>251</v>
      </c>
      <c r="TH625" s="203" t="s">
        <v>65</v>
      </c>
      <c r="TI625" s="10">
        <f>TG625*1.3</f>
        <v>326.3</v>
      </c>
      <c r="TK625" s="273"/>
      <c r="TL625" s="203" t="s">
        <v>87</v>
      </c>
      <c r="TM625" s="276" t="s">
        <v>705</v>
      </c>
      <c r="TO625" s="204"/>
      <c r="TP625" s="204">
        <f>VLOOKUP(TM625,$A$681:$F$2354,6,FALSE)</f>
        <v>54</v>
      </c>
      <c r="TQ625" s="203" t="s">
        <v>65</v>
      </c>
      <c r="TR625" s="10">
        <f>TP625*1.3</f>
        <v>70.2</v>
      </c>
      <c r="TS625" s="10"/>
      <c r="TT625" s="273"/>
      <c r="TU625" s="203" t="s">
        <v>87</v>
      </c>
      <c r="TV625" s="276" t="s">
        <v>419</v>
      </c>
      <c r="TX625" s="204"/>
      <c r="TY625" s="204">
        <f>VLOOKUP(TV625,$A$681:$F$2354,6,FALSE)</f>
        <v>32</v>
      </c>
      <c r="TZ625" s="203" t="s">
        <v>65</v>
      </c>
      <c r="UA625" s="10">
        <f>TY625*1.3</f>
        <v>41.6</v>
      </c>
      <c r="UB625" s="10"/>
      <c r="UC625" s="273"/>
      <c r="UD625" s="203" t="s">
        <v>87</v>
      </c>
      <c r="UE625" s="285" t="s">
        <v>183</v>
      </c>
      <c r="UG625" s="204"/>
      <c r="UH625" s="204" t="e">
        <f>VLOOKUP(UE625,$A$681:$F$2354,6,FALSE)</f>
        <v>#N/A</v>
      </c>
      <c r="UI625" s="203" t="s">
        <v>65</v>
      </c>
      <c r="UJ625" s="10" t="e">
        <f>UH625*1.3</f>
        <v>#N/A</v>
      </c>
      <c r="UK625" s="10"/>
      <c r="UL625" s="273"/>
      <c r="UM625" s="203" t="s">
        <v>87</v>
      </c>
      <c r="UN625" s="276" t="s">
        <v>2063</v>
      </c>
      <c r="UP625" s="204"/>
      <c r="UQ625" s="204">
        <f>VLOOKUP(UN625,$A$681:$F$2354,6,FALSE)</f>
        <v>183</v>
      </c>
      <c r="UR625" s="203" t="s">
        <v>65</v>
      </c>
      <c r="US625" s="10">
        <f>UQ625*1.3</f>
        <v>237.9</v>
      </c>
      <c r="UT625" s="10"/>
      <c r="UU625" s="273"/>
      <c r="UV625" s="203" t="s">
        <v>87</v>
      </c>
      <c r="UW625" s="276" t="s">
        <v>1788</v>
      </c>
      <c r="UY625" s="204"/>
      <c r="UZ625" s="204">
        <f>VLOOKUP(UW625,$A$681:$F$2354,6,FALSE)</f>
        <v>234</v>
      </c>
      <c r="VA625" s="203" t="s">
        <v>65</v>
      </c>
      <c r="VB625" s="10">
        <f>UZ625*1.3</f>
        <v>304.2</v>
      </c>
      <c r="VC625" s="10"/>
      <c r="VD625" s="273"/>
      <c r="VE625" s="203" t="s">
        <v>87</v>
      </c>
      <c r="VF625" s="276" t="s">
        <v>485</v>
      </c>
      <c r="VH625" s="204"/>
      <c r="VI625" s="204">
        <f>VLOOKUP(VF625,$A$681:$F$2354,6,FALSE)</f>
        <v>130</v>
      </c>
      <c r="VJ625" s="203" t="s">
        <v>65</v>
      </c>
      <c r="VK625" s="10">
        <f>VI625*1.3</f>
        <v>169</v>
      </c>
      <c r="VL625" s="10"/>
      <c r="VM625" s="273"/>
      <c r="VN625" s="203" t="s">
        <v>87</v>
      </c>
      <c r="VO625" s="276" t="s">
        <v>2063</v>
      </c>
      <c r="VQ625" s="204"/>
      <c r="VR625" s="204">
        <f>VLOOKUP(VO625,$A$681:$F$2354,6,FALSE)</f>
        <v>183</v>
      </c>
      <c r="VS625" s="203" t="s">
        <v>65</v>
      </c>
      <c r="VT625" s="10">
        <f>VR625*1.3</f>
        <v>237.9</v>
      </c>
      <c r="VU625" s="10"/>
      <c r="VV625" s="273"/>
      <c r="VW625" s="203" t="s">
        <v>87</v>
      </c>
      <c r="VX625" s="278" t="s">
        <v>183</v>
      </c>
      <c r="VZ625" s="204"/>
      <c r="WA625" s="204" t="e">
        <f>VLOOKUP(VX625,$A$681:$F$2354,6,FALSE)</f>
        <v>#N/A</v>
      </c>
      <c r="WB625" s="203" t="s">
        <v>65</v>
      </c>
      <c r="WC625" s="10" t="e">
        <f>WA625*1.3</f>
        <v>#N/A</v>
      </c>
      <c r="WE625" s="273"/>
      <c r="WF625" s="203" t="s">
        <v>87</v>
      </c>
      <c r="WG625" s="276" t="s">
        <v>1788</v>
      </c>
      <c r="WI625" s="204"/>
      <c r="WJ625" s="204">
        <f>VLOOKUP(WG625,$A$681:$F$2354,6,FALSE)</f>
        <v>234</v>
      </c>
      <c r="WK625" s="203" t="s">
        <v>65</v>
      </c>
      <c r="WL625" s="10">
        <f>WJ625*1.3</f>
        <v>304.2</v>
      </c>
      <c r="WN625" s="273"/>
      <c r="WO625" s="203" t="s">
        <v>87</v>
      </c>
      <c r="WP625" s="278" t="s">
        <v>183</v>
      </c>
      <c r="WQ625" s="204"/>
      <c r="WR625" s="204"/>
      <c r="WS625" s="204" t="e">
        <f>VLOOKUP(WP625,$A$681:$F$2354,6,FALSE)</f>
        <v>#N/A</v>
      </c>
      <c r="WT625" s="203" t="s">
        <v>65</v>
      </c>
      <c r="WU625" s="10" t="e">
        <f>WS625*1.3</f>
        <v>#N/A</v>
      </c>
      <c r="WV625" s="10"/>
      <c r="WW625" s="273"/>
      <c r="WX625" s="203" t="s">
        <v>87</v>
      </c>
      <c r="WY625" s="278" t="s">
        <v>183</v>
      </c>
      <c r="XA625" s="204"/>
      <c r="XB625" s="204" t="e">
        <f>VLOOKUP(WY625,$A$681:$F$2354,6,FALSE)</f>
        <v>#N/A</v>
      </c>
      <c r="XC625" s="203" t="s">
        <v>65</v>
      </c>
      <c r="XD625" s="10" t="e">
        <f>XB625*1.3</f>
        <v>#N/A</v>
      </c>
      <c r="XF625" s="273"/>
      <c r="XG625" s="203" t="s">
        <v>87</v>
      </c>
      <c r="XH625" s="276" t="s">
        <v>461</v>
      </c>
      <c r="XJ625" s="204"/>
      <c r="XK625" s="204">
        <f>VLOOKUP(XH625,$A$681:$F$2354,6,FALSE)</f>
        <v>7</v>
      </c>
      <c r="XL625" s="203" t="s">
        <v>65</v>
      </c>
      <c r="XM625" s="10">
        <f>XK625*1.3</f>
        <v>9.1</v>
      </c>
      <c r="XO625" s="273"/>
      <c r="XP625" s="203" t="s">
        <v>87</v>
      </c>
      <c r="XQ625" s="276" t="s">
        <v>2080</v>
      </c>
      <c r="XS625" s="204"/>
      <c r="XT625" s="204">
        <f>VLOOKUP(XQ625,$A$681:$F$2354,6,FALSE)</f>
        <v>35</v>
      </c>
      <c r="XU625" s="203" t="s">
        <v>65</v>
      </c>
      <c r="XV625" s="10">
        <f>XT625*1.3</f>
        <v>45.5</v>
      </c>
      <c r="XW625" s="10"/>
      <c r="XX625" s="273"/>
      <c r="XY625" s="203" t="s">
        <v>87</v>
      </c>
      <c r="XZ625" s="276" t="s">
        <v>485</v>
      </c>
      <c r="YB625" s="204"/>
      <c r="YC625" s="204">
        <f>VLOOKUP(XZ625,$A$681:$F$2354,6,FALSE)</f>
        <v>130</v>
      </c>
      <c r="YD625" s="203" t="s">
        <v>65</v>
      </c>
      <c r="YE625" s="10">
        <f>YC625*1.3</f>
        <v>169</v>
      </c>
      <c r="YG625" s="273"/>
      <c r="YH625" s="203" t="s">
        <v>87</v>
      </c>
      <c r="YI625" s="278" t="s">
        <v>183</v>
      </c>
      <c r="YK625" s="204"/>
      <c r="YL625" s="204" t="e">
        <f>VLOOKUP(YI625,$A$681:$F$2354,6,FALSE)</f>
        <v>#N/A</v>
      </c>
      <c r="YM625" s="203" t="s">
        <v>65</v>
      </c>
      <c r="YN625" s="10" t="e">
        <f>YL625*1.3</f>
        <v>#N/A</v>
      </c>
      <c r="YO625" s="10"/>
      <c r="YP625" s="273"/>
      <c r="YQ625" s="203" t="s">
        <v>87</v>
      </c>
      <c r="YR625" s="278" t="s">
        <v>183</v>
      </c>
      <c r="YT625" s="204"/>
      <c r="YU625" s="204" t="e">
        <f>VLOOKUP(YR625,$A$681:$F$2354,6,FALSE)</f>
        <v>#N/A</v>
      </c>
      <c r="YV625" s="203" t="s">
        <v>65</v>
      </c>
      <c r="YW625" s="10" t="e">
        <f>YU625*1.3</f>
        <v>#N/A</v>
      </c>
      <c r="YY625" s="273"/>
      <c r="YZ625" s="203" t="s">
        <v>87</v>
      </c>
      <c r="ZA625" s="428" t="s">
        <v>705</v>
      </c>
      <c r="ZC625" s="204"/>
      <c r="ZD625" s="204">
        <f>VLOOKUP(ZA625,$A$681:$F$2354,6,FALSE)</f>
        <v>54</v>
      </c>
      <c r="ZE625" s="203" t="s">
        <v>65</v>
      </c>
      <c r="ZF625" s="10">
        <f>ZD625*1.3</f>
        <v>70.2</v>
      </c>
      <c r="ZH625" s="273"/>
      <c r="ZI625" s="203" t="s">
        <v>87</v>
      </c>
      <c r="ZJ625" s="276" t="s">
        <v>821</v>
      </c>
      <c r="ZL625" s="204"/>
      <c r="ZM625" s="204">
        <f>VLOOKUP(ZJ625,$A$681:$F$2354,6,FALSE)</f>
        <v>66</v>
      </c>
      <c r="ZN625" s="203" t="s">
        <v>65</v>
      </c>
      <c r="ZO625" s="10">
        <f>ZM625*1.3</f>
        <v>85.8</v>
      </c>
      <c r="ZQ625" s="273"/>
      <c r="ZR625" s="203" t="s">
        <v>87</v>
      </c>
      <c r="ZS625" s="276" t="s">
        <v>705</v>
      </c>
      <c r="ZU625" s="204"/>
      <c r="ZV625" s="204">
        <f>VLOOKUP(ZS625,$A$681:$F$2354,6,FALSE)</f>
        <v>54</v>
      </c>
      <c r="ZW625" s="203" t="s">
        <v>65</v>
      </c>
      <c r="ZX625" s="10">
        <f>ZV625*1.3</f>
        <v>70.2</v>
      </c>
      <c r="ZY625" s="10"/>
      <c r="ZZ625" s="273"/>
      <c r="AAA625" s="203" t="s">
        <v>87</v>
      </c>
      <c r="AAB625" s="276" t="s">
        <v>419</v>
      </c>
      <c r="AAD625" s="204"/>
      <c r="AAE625" s="204">
        <f>VLOOKUP(AAB625,$A$681:$F$2354,6,FALSE)</f>
        <v>32</v>
      </c>
      <c r="AAF625" s="203" t="s">
        <v>65</v>
      </c>
      <c r="AAG625" s="10">
        <f>AAE625*1.3</f>
        <v>41.6</v>
      </c>
      <c r="AAH625" s="10"/>
      <c r="AAI625" s="273"/>
      <c r="AAJ625" s="203" t="s">
        <v>87</v>
      </c>
      <c r="AAK625" s="276" t="s">
        <v>429</v>
      </c>
      <c r="AAM625" s="204"/>
      <c r="AAN625" s="204">
        <f>VLOOKUP(AAK625,$A$681:$F$2354,6,FALSE)</f>
        <v>49</v>
      </c>
      <c r="AAO625" s="203" t="s">
        <v>65</v>
      </c>
      <c r="AAP625" s="10">
        <f>AAN625*1.3</f>
        <v>63.7</v>
      </c>
      <c r="AAQ625" s="10"/>
      <c r="AAR625" s="273"/>
      <c r="AAS625" s="203" t="s">
        <v>87</v>
      </c>
      <c r="AAT625" s="276" t="s">
        <v>502</v>
      </c>
      <c r="AAV625" s="204"/>
      <c r="AAW625" s="204">
        <f>VLOOKUP(AAT625,$A$681:$F$2354,6,FALSE)</f>
        <v>133</v>
      </c>
      <c r="AAX625" s="203" t="s">
        <v>65</v>
      </c>
      <c r="AAY625" s="10">
        <f>AAW625*1.3</f>
        <v>172.9</v>
      </c>
      <c r="AAZ625" s="10"/>
      <c r="ABA625" s="273"/>
      <c r="ABB625" s="203" t="s">
        <v>87</v>
      </c>
      <c r="ABC625" s="278" t="s">
        <v>183</v>
      </c>
      <c r="ABE625" s="204"/>
      <c r="ABF625" s="204" t="e">
        <f>VLOOKUP(ABC625,$A$681:$F$2354,6,FALSE)</f>
        <v>#N/A</v>
      </c>
      <c r="ABG625" s="203" t="s">
        <v>65</v>
      </c>
      <c r="ABH625" s="10" t="e">
        <f>ABF625*1.3</f>
        <v>#N/A</v>
      </c>
      <c r="ABI625" s="10"/>
      <c r="ABJ625" s="273"/>
      <c r="ABK625" s="203" t="s">
        <v>87</v>
      </c>
      <c r="ABL625" s="276" t="s">
        <v>1269</v>
      </c>
      <c r="ABN625" s="204"/>
      <c r="ABO625" s="204">
        <f>VLOOKUP(ABL625,$A$681:$F$2354,6,FALSE)</f>
        <v>408</v>
      </c>
      <c r="ABP625" s="203" t="s">
        <v>65</v>
      </c>
      <c r="ABQ625" s="10">
        <f>ABO625*1.3</f>
        <v>530.4</v>
      </c>
      <c r="ABR625" s="10"/>
      <c r="ABS625" s="273"/>
      <c r="ABT625" s="203" t="s">
        <v>87</v>
      </c>
      <c r="ABU625" s="276" t="s">
        <v>485</v>
      </c>
      <c r="ABW625" s="204"/>
      <c r="ABX625" s="204">
        <f>VLOOKUP(ABU625,$A$681:$F$2354,6,FALSE)</f>
        <v>130</v>
      </c>
      <c r="ABY625" s="203" t="s">
        <v>65</v>
      </c>
      <c r="ABZ625" s="10">
        <f>ABX625*1.3</f>
        <v>169</v>
      </c>
      <c r="ACA625" s="10"/>
      <c r="ACB625" s="273"/>
      <c r="ACC625" s="203" t="s">
        <v>87</v>
      </c>
      <c r="ACD625" s="278" t="s">
        <v>183</v>
      </c>
      <c r="ACF625" s="204"/>
      <c r="ACG625" s="204" t="e">
        <f>VLOOKUP(ACD625,$A$681:$F$2354,6,FALSE)</f>
        <v>#N/A</v>
      </c>
      <c r="ACH625" s="203" t="s">
        <v>65</v>
      </c>
      <c r="ACI625" s="10" t="e">
        <f>ACG625*1.3</f>
        <v>#N/A</v>
      </c>
      <c r="ACJ625" s="10"/>
      <c r="ACK625" s="273"/>
      <c r="ACL625" s="203" t="s">
        <v>87</v>
      </c>
      <c r="ACM625" s="278" t="s">
        <v>183</v>
      </c>
      <c r="ACO625" s="204"/>
      <c r="ACP625" s="204" t="e">
        <f>VLOOKUP(ACM625,$A$681:$F$2354,6,FALSE)</f>
        <v>#N/A</v>
      </c>
      <c r="ACQ625" s="203" t="s">
        <v>65</v>
      </c>
      <c r="ACR625" s="10" t="e">
        <f>ACP625*1.3</f>
        <v>#N/A</v>
      </c>
      <c r="ACS625" s="10"/>
      <c r="ACT625" s="273"/>
      <c r="ACU625" s="203" t="s">
        <v>87</v>
      </c>
      <c r="ACV625" s="278" t="s">
        <v>183</v>
      </c>
      <c r="ACX625" s="204"/>
      <c r="ACY625" s="204" t="e">
        <f>VLOOKUP(ACV625,$A$681:$F$2354,6,FALSE)</f>
        <v>#N/A</v>
      </c>
      <c r="ACZ625" s="203" t="s">
        <v>65</v>
      </c>
      <c r="ADA625" s="10" t="e">
        <f>ACY625*1.3</f>
        <v>#N/A</v>
      </c>
      <c r="ADB625" s="10"/>
      <c r="ADC625" s="273"/>
      <c r="ADD625" s="203" t="s">
        <v>87</v>
      </c>
      <c r="ADE625" s="278" t="s">
        <v>183</v>
      </c>
      <c r="ADG625" s="204"/>
      <c r="ADH625" s="204" t="e">
        <f>VLOOKUP(ADE625,$A$681:$F$2354,6,FALSE)</f>
        <v>#N/A</v>
      </c>
      <c r="ADI625" s="203" t="s">
        <v>65</v>
      </c>
      <c r="ADJ625" s="10" t="e">
        <f>ADH625*1.3</f>
        <v>#N/A</v>
      </c>
      <c r="ADL625" s="273"/>
      <c r="ADM625" s="203" t="s">
        <v>87</v>
      </c>
      <c r="ADN625" s="278" t="s">
        <v>183</v>
      </c>
      <c r="ADP625" s="204"/>
      <c r="ADQ625" s="204" t="e">
        <f>VLOOKUP(ADN625,$A$681:$F$2354,6,FALSE)</f>
        <v>#N/A</v>
      </c>
      <c r="ADR625" s="203" t="s">
        <v>65</v>
      </c>
      <c r="ADS625" s="10" t="e">
        <f>ADQ625*1.3</f>
        <v>#N/A</v>
      </c>
      <c r="ADT625" s="10"/>
      <c r="ADU625" s="273"/>
      <c r="ADV625" s="203" t="s">
        <v>87</v>
      </c>
      <c r="ADW625" s="278" t="s">
        <v>183</v>
      </c>
      <c r="ADY625" s="204"/>
      <c r="ADZ625" s="204" t="e">
        <f>VLOOKUP(ADW625,$A$681:$F$2354,6,FALSE)</f>
        <v>#N/A</v>
      </c>
      <c r="AEA625" s="203" t="s">
        <v>65</v>
      </c>
      <c r="AEB625" s="10" t="e">
        <f>ADZ625*1.3</f>
        <v>#N/A</v>
      </c>
      <c r="AED625" s="273"/>
      <c r="AEE625" s="203" t="s">
        <v>87</v>
      </c>
      <c r="AEF625" s="278" t="s">
        <v>183</v>
      </c>
      <c r="AEH625" s="204"/>
      <c r="AEI625" s="204" t="e">
        <f>VLOOKUP(AEF625,$A$681:$F$2354,6,FALSE)</f>
        <v>#N/A</v>
      </c>
      <c r="AEJ625" s="203" t="s">
        <v>65</v>
      </c>
      <c r="AEK625" s="10" t="e">
        <f>AEI625*1.3</f>
        <v>#N/A</v>
      </c>
      <c r="AEM625" s="273"/>
      <c r="AEN625" s="203" t="s">
        <v>87</v>
      </c>
      <c r="AEO625" s="278" t="s">
        <v>183</v>
      </c>
      <c r="AEQ625" s="204"/>
      <c r="AER625" s="204" t="e">
        <f>VLOOKUP(AEO625,$A$681:$F$2354,6,FALSE)</f>
        <v>#N/A</v>
      </c>
      <c r="AES625" s="203" t="s">
        <v>65</v>
      </c>
      <c r="AET625" s="10" t="e">
        <f>AER625*1.3</f>
        <v>#N/A</v>
      </c>
      <c r="AEV625" s="273"/>
      <c r="AEW625" s="203" t="s">
        <v>87</v>
      </c>
      <c r="AEX625" s="278" t="s">
        <v>183</v>
      </c>
      <c r="AEZ625" s="204"/>
      <c r="AFA625" s="204" t="e">
        <f>VLOOKUP(AEX625,$A$681:$F$2354,6,FALSE)</f>
        <v>#N/A</v>
      </c>
      <c r="AFB625" s="203" t="s">
        <v>65</v>
      </c>
      <c r="AFC625" s="10" t="e">
        <f>AFA625*1.3</f>
        <v>#N/A</v>
      </c>
      <c r="AFD625" s="10"/>
      <c r="AFE625" s="273"/>
      <c r="AFF625" s="203" t="s">
        <v>87</v>
      </c>
      <c r="AFG625" s="278" t="s">
        <v>183</v>
      </c>
      <c r="AFI625" s="204"/>
      <c r="AFJ625" s="204" t="e">
        <f>VLOOKUP(AFG625,$A$681:$F$2354,6,FALSE)</f>
        <v>#N/A</v>
      </c>
      <c r="AFK625" s="203" t="s">
        <v>65</v>
      </c>
      <c r="AFL625" s="10" t="e">
        <f>AFJ625*1.3</f>
        <v>#N/A</v>
      </c>
      <c r="AFM625" s="10"/>
      <c r="AFN625" s="273"/>
      <c r="AFO625" s="203" t="s">
        <v>87</v>
      </c>
      <c r="AFP625" s="278" t="s">
        <v>183</v>
      </c>
      <c r="AFR625" s="204"/>
      <c r="AFS625" s="204" t="e">
        <f>VLOOKUP(AFP625,$A$681:$F$2354,6,FALSE)</f>
        <v>#N/A</v>
      </c>
      <c r="AFT625" s="203" t="s">
        <v>65</v>
      </c>
      <c r="AFU625" s="10" t="e">
        <f>AFS625*1.3</f>
        <v>#N/A</v>
      </c>
      <c r="AFV625" s="10"/>
      <c r="AFW625" s="273"/>
      <c r="AFX625" s="203" t="s">
        <v>87</v>
      </c>
      <c r="AFY625" s="278" t="s">
        <v>183</v>
      </c>
      <c r="AGA625" s="204"/>
      <c r="AGB625" s="204" t="e">
        <f>VLOOKUP(AFY625,$A$681:$F$2354,6,FALSE)</f>
        <v>#N/A</v>
      </c>
      <c r="AGC625" s="203" t="s">
        <v>65</v>
      </c>
      <c r="AGD625" s="10" t="e">
        <f>AGB625*1.3</f>
        <v>#N/A</v>
      </c>
      <c r="AGE625" s="10"/>
      <c r="AGF625" s="273"/>
      <c r="AGG625" s="203" t="s">
        <v>87</v>
      </c>
      <c r="AGH625" s="278" t="s">
        <v>183</v>
      </c>
      <c r="AGJ625" s="204"/>
      <c r="AGK625" s="204" t="e">
        <f>VLOOKUP(AGH625,$A$681:$F$2354,6,FALSE)</f>
        <v>#N/A</v>
      </c>
      <c r="AGL625" s="203" t="s">
        <v>65</v>
      </c>
      <c r="AGM625" s="10" t="e">
        <f>AGK625*1.3</f>
        <v>#N/A</v>
      </c>
      <c r="AGN625" s="10"/>
      <c r="AGO625" s="273"/>
      <c r="AGP625" s="203" t="s">
        <v>87</v>
      </c>
      <c r="AGQ625" s="278" t="s">
        <v>183</v>
      </c>
      <c r="AGS625" s="204"/>
      <c r="AGT625" s="204" t="e">
        <f>VLOOKUP(AGQ625,$A$681:$F$2354,6,FALSE)</f>
        <v>#N/A</v>
      </c>
      <c r="AGU625" s="203" t="s">
        <v>65</v>
      </c>
      <c r="AGV625" s="10" t="e">
        <f>AGT625*1.3</f>
        <v>#N/A</v>
      </c>
      <c r="AGW625" s="10"/>
      <c r="AGX625" s="273"/>
      <c r="AGY625" s="203" t="s">
        <v>87</v>
      </c>
      <c r="AGZ625" s="276" t="s">
        <v>419</v>
      </c>
      <c r="AHB625" s="204"/>
      <c r="AHC625" s="204">
        <f>VLOOKUP(AGZ625,$A$681:$F$2354,6,FALSE)</f>
        <v>32</v>
      </c>
      <c r="AHD625" s="203" t="s">
        <v>65</v>
      </c>
      <c r="AHE625" s="10">
        <f>AHC625*1.3</f>
        <v>41.6</v>
      </c>
      <c r="AHF625" s="10"/>
      <c r="AHG625" s="273"/>
      <c r="AHH625" s="203" t="s">
        <v>87</v>
      </c>
      <c r="AHI625" s="276" t="s">
        <v>694</v>
      </c>
      <c r="AHK625" s="204"/>
      <c r="AHL625" s="204">
        <f>VLOOKUP(AHI625,$A$681:$F$2354,6,FALSE)</f>
        <v>37</v>
      </c>
      <c r="AHM625" s="203" t="s">
        <v>65</v>
      </c>
      <c r="AHN625" s="10">
        <f>AHL625*1.3</f>
        <v>48.1</v>
      </c>
      <c r="AHO625" s="10"/>
      <c r="AHP625" s="273"/>
      <c r="AHQ625" s="203" t="s">
        <v>87</v>
      </c>
      <c r="AHR625" s="276" t="s">
        <v>1269</v>
      </c>
      <c r="AHT625" s="204"/>
      <c r="AHU625" s="204">
        <f>VLOOKUP(AHR625,$A$681:$F$2354,6,FALSE)</f>
        <v>408</v>
      </c>
      <c r="AHV625" s="203" t="s">
        <v>65</v>
      </c>
      <c r="AHW625" s="10">
        <f>AHU625*1.3</f>
        <v>530.4</v>
      </c>
      <c r="AHX625" s="10"/>
      <c r="AHY625" s="273"/>
      <c r="AHZ625" s="203" t="s">
        <v>87</v>
      </c>
      <c r="AIA625" s="276" t="s">
        <v>429</v>
      </c>
      <c r="AIC625" s="204"/>
      <c r="AID625" s="204">
        <f>VLOOKUP(AIA625,$A$681:$F$2354,6,FALSE)</f>
        <v>49</v>
      </c>
      <c r="AIE625" s="203" t="s">
        <v>65</v>
      </c>
      <c r="AIF625" s="10">
        <f>AID625*1.3</f>
        <v>63.7</v>
      </c>
      <c r="AIG625" s="10"/>
      <c r="AIH625" s="273"/>
      <c r="AII625" s="203" t="s">
        <v>87</v>
      </c>
      <c r="AIJ625" s="276" t="s">
        <v>430</v>
      </c>
      <c r="AIL625" s="204"/>
      <c r="AIM625" s="204">
        <f>VLOOKUP(AIJ625,$A$681:$F$2354,6,FALSE)</f>
        <v>10</v>
      </c>
      <c r="AIN625" s="203" t="s">
        <v>65</v>
      </c>
      <c r="AIO625" s="10">
        <f>AIM625*1.3</f>
        <v>13</v>
      </c>
      <c r="AIP625" s="10"/>
      <c r="AIQ625" s="273"/>
      <c r="AIR625" s="203" t="s">
        <v>87</v>
      </c>
      <c r="AIS625" s="276" t="s">
        <v>516</v>
      </c>
      <c r="AIU625" s="204"/>
      <c r="AIV625" s="204">
        <f>VLOOKUP(AIS625,$A$681:$F$2354,6,FALSE)</f>
        <v>364</v>
      </c>
      <c r="AIW625" s="203" t="s">
        <v>65</v>
      </c>
      <c r="AIX625" s="10">
        <f>AIV625*1.3</f>
        <v>473.2</v>
      </c>
      <c r="AIY625" s="10"/>
      <c r="AIZ625" s="273"/>
      <c r="AJA625" s="203" t="s">
        <v>87</v>
      </c>
      <c r="AJB625" s="276" t="s">
        <v>417</v>
      </c>
      <c r="AJD625" s="204"/>
      <c r="AJE625" s="204">
        <f>VLOOKUP(AJB625,$A$681:$F$2354,6,FALSE)</f>
        <v>96</v>
      </c>
      <c r="AJF625" s="203" t="s">
        <v>65</v>
      </c>
      <c r="AJG625" s="10">
        <f>AJE625*1.3</f>
        <v>124.80000000000001</v>
      </c>
      <c r="AJH625" s="10"/>
      <c r="AJI625" s="273"/>
      <c r="AJJ625" s="203" t="s">
        <v>87</v>
      </c>
      <c r="AJK625" s="276" t="s">
        <v>429</v>
      </c>
      <c r="AJM625" s="204"/>
      <c r="AJN625" s="204">
        <f>VLOOKUP(AJK625,$A$681:$F$2354,6,FALSE)</f>
        <v>49</v>
      </c>
      <c r="AJO625" s="203" t="s">
        <v>65</v>
      </c>
      <c r="AJP625" s="10">
        <f>AJN625*1.3</f>
        <v>63.7</v>
      </c>
      <c r="AJQ625" s="10"/>
      <c r="AJR625" s="273"/>
      <c r="AJS625" s="203" t="s">
        <v>87</v>
      </c>
      <c r="AJT625" s="431" t="s">
        <v>417</v>
      </c>
      <c r="AJV625" s="204"/>
      <c r="AJW625" s="204">
        <f>VLOOKUP(AJT625,$A$681:$F$2354,6,FALSE)</f>
        <v>96</v>
      </c>
      <c r="AJX625" s="203" t="s">
        <v>65</v>
      </c>
      <c r="AJY625" s="10">
        <f>AJW625*1.3</f>
        <v>124.80000000000001</v>
      </c>
      <c r="AJZ625" s="10"/>
      <c r="AKA625" s="273"/>
      <c r="AKB625" s="203" t="s">
        <v>87</v>
      </c>
      <c r="AKC625" s="276" t="s">
        <v>626</v>
      </c>
      <c r="AKE625" s="204"/>
      <c r="AKF625" s="204">
        <f>VLOOKUP(AKC625,$A$681:$F$2354,6,FALSE)</f>
        <v>126</v>
      </c>
      <c r="AKG625" s="203" t="s">
        <v>65</v>
      </c>
      <c r="AKH625" s="10">
        <f>AKF625*1.3</f>
        <v>163.80000000000001</v>
      </c>
      <c r="AKI625" s="10"/>
      <c r="AKJ625" s="273"/>
      <c r="AKK625" s="203" t="s">
        <v>87</v>
      </c>
      <c r="AKL625" s="276" t="s">
        <v>717</v>
      </c>
      <c r="AKN625" s="204"/>
      <c r="AKO625" s="204">
        <f>VLOOKUP(AKL625,$A$681:$F$2354,6,FALSE)</f>
        <v>251</v>
      </c>
      <c r="AKP625" s="203" t="s">
        <v>65</v>
      </c>
      <c r="AKQ625" s="10">
        <f>AKO625*1.3</f>
        <v>326.3</v>
      </c>
      <c r="AKR625" s="10"/>
      <c r="AKS625" s="273"/>
      <c r="AKT625" s="203" t="s">
        <v>87</v>
      </c>
      <c r="AKU625" s="276" t="s">
        <v>461</v>
      </c>
      <c r="AKW625" s="204"/>
      <c r="AKX625" s="204">
        <f>VLOOKUP(AKU625,$A$681:$F$2354,6,FALSE)</f>
        <v>7</v>
      </c>
      <c r="AKY625" s="203" t="s">
        <v>65</v>
      </c>
      <c r="AKZ625" s="10">
        <f>AKX625*1.3</f>
        <v>9.1</v>
      </c>
      <c r="ALA625" s="10"/>
      <c r="ALB625" s="273"/>
      <c r="ALC625" s="203" t="s">
        <v>87</v>
      </c>
      <c r="ALD625" s="276" t="s">
        <v>548</v>
      </c>
      <c r="ALF625" s="204"/>
      <c r="ALG625" s="204">
        <f>VLOOKUP(ALD625,$A$681:$F$2354,6,FALSE)</f>
        <v>88</v>
      </c>
      <c r="ALH625" s="203" t="s">
        <v>65</v>
      </c>
      <c r="ALI625" s="10">
        <f>ALG625*1.3</f>
        <v>114.4</v>
      </c>
      <c r="ALJ625" s="10"/>
      <c r="ALK625" s="273"/>
      <c r="ALL625" s="203" t="s">
        <v>87</v>
      </c>
      <c r="ALM625" s="276" t="s">
        <v>705</v>
      </c>
      <c r="ALO625" s="204"/>
      <c r="ALP625" s="204">
        <f>VLOOKUP(ALM625,$A$681:$F$2354,6,FALSE)</f>
        <v>54</v>
      </c>
      <c r="ALQ625" s="203" t="s">
        <v>65</v>
      </c>
      <c r="ALR625" s="10">
        <f>ALP625*1.3</f>
        <v>70.2</v>
      </c>
      <c r="ALS625" s="10"/>
      <c r="ALT625" s="273"/>
      <c r="ALU625" s="203" t="s">
        <v>87</v>
      </c>
      <c r="ALV625" s="276" t="s">
        <v>485</v>
      </c>
      <c r="ALX625" s="204"/>
      <c r="ALY625" s="204">
        <f>VLOOKUP(ALV625,$A$681:$F$2354,6,FALSE)</f>
        <v>130</v>
      </c>
      <c r="ALZ625" s="203" t="s">
        <v>65</v>
      </c>
      <c r="AMA625" s="10">
        <f>ALY625*1.3</f>
        <v>169</v>
      </c>
      <c r="AMB625" s="10"/>
      <c r="AMC625" s="273"/>
      <c r="AMD625" s="203" t="s">
        <v>87</v>
      </c>
      <c r="AME625" s="276" t="s">
        <v>417</v>
      </c>
      <c r="AMG625" s="204"/>
      <c r="AMH625" s="204">
        <f>VLOOKUP(AME625,$A$681:$F$2354,6,FALSE)</f>
        <v>96</v>
      </c>
      <c r="AMI625" s="203" t="s">
        <v>65</v>
      </c>
      <c r="AMJ625" s="10">
        <f>AMH625*1.3</f>
        <v>124.80000000000001</v>
      </c>
      <c r="AMK625" s="10"/>
      <c r="AML625" s="273"/>
      <c r="AMM625" s="203" t="s">
        <v>87</v>
      </c>
      <c r="AMN625" s="276" t="s">
        <v>1269</v>
      </c>
      <c r="AMP625" s="204"/>
      <c r="AMQ625" s="204">
        <f>VLOOKUP(AMN625,$A$681:$F$2354,6,FALSE)</f>
        <v>408</v>
      </c>
      <c r="AMR625" s="203" t="s">
        <v>65</v>
      </c>
      <c r="AMS625" s="10">
        <f>AMQ625*1.3</f>
        <v>530.4</v>
      </c>
      <c r="AMT625" s="10"/>
      <c r="AMU625" s="273"/>
      <c r="AMV625" s="203" t="s">
        <v>87</v>
      </c>
      <c r="AMW625" s="276" t="s">
        <v>477</v>
      </c>
      <c r="AMY625" s="204"/>
      <c r="AMZ625" s="204">
        <f>VLOOKUP(AMW625,$A$681:$F$2354,6,FALSE)</f>
        <v>0</v>
      </c>
      <c r="ANA625" s="203" t="s">
        <v>65</v>
      </c>
      <c r="ANB625" s="10">
        <f>AMZ625*1.3</f>
        <v>0</v>
      </c>
      <c r="ANC625" s="10"/>
      <c r="AND625" s="273"/>
      <c r="ANE625" s="203" t="s">
        <v>87</v>
      </c>
      <c r="ANF625" s="276" t="s">
        <v>521</v>
      </c>
      <c r="ANH625" s="204"/>
      <c r="ANI625" s="204">
        <f>VLOOKUP(ANF625,$A$681:$F$2354,6,FALSE)</f>
        <v>94</v>
      </c>
      <c r="ANJ625" s="203" t="s">
        <v>65</v>
      </c>
      <c r="ANK625" s="10">
        <f>ANI625*1.3</f>
        <v>122.2</v>
      </c>
      <c r="ANL625" s="10"/>
      <c r="ANM625" s="273"/>
      <c r="ANN625" s="203" t="s">
        <v>87</v>
      </c>
      <c r="ANO625" s="276" t="s">
        <v>717</v>
      </c>
      <c r="ANQ625" s="204"/>
      <c r="ANR625" s="204">
        <f>VLOOKUP(ANO625,$A$681:$F$2354,6,FALSE)</f>
        <v>251</v>
      </c>
      <c r="ANS625" s="203" t="s">
        <v>65</v>
      </c>
      <c r="ANT625" s="10">
        <f>ANR625*1.3</f>
        <v>326.3</v>
      </c>
      <c r="ANU625" s="10"/>
      <c r="ANV625" s="273"/>
      <c r="ANW625" s="203" t="s">
        <v>87</v>
      </c>
      <c r="ANX625" s="276" t="s">
        <v>429</v>
      </c>
      <c r="ANZ625" s="204"/>
      <c r="AOA625" s="204">
        <f>VLOOKUP(ANX625,$A$681:$F$2354,6,FALSE)</f>
        <v>49</v>
      </c>
      <c r="AOB625" s="203" t="s">
        <v>65</v>
      </c>
      <c r="AOC625" s="10">
        <f>AOA625*1.3</f>
        <v>63.7</v>
      </c>
      <c r="AOD625" s="10"/>
      <c r="AOE625" s="273"/>
      <c r="AOF625" s="203" t="s">
        <v>87</v>
      </c>
      <c r="AOG625" s="276" t="s">
        <v>1788</v>
      </c>
      <c r="AOI625" s="204"/>
      <c r="AOJ625" s="204">
        <f>VLOOKUP(AOG625,$A$681:$F$2354,6,FALSE)</f>
        <v>234</v>
      </c>
      <c r="AOK625" s="203" t="s">
        <v>65</v>
      </c>
      <c r="AOL625" s="10">
        <f>AOJ625*1.3</f>
        <v>304.2</v>
      </c>
      <c r="AOM625" s="10"/>
      <c r="AON625" s="273"/>
      <c r="AOO625" s="203" t="s">
        <v>87</v>
      </c>
      <c r="AOP625" s="276" t="s">
        <v>2063</v>
      </c>
      <c r="AOR625" s="204"/>
      <c r="AOS625" s="204">
        <f>VLOOKUP(AOP625,$A$681:$F$2354,6,FALSE)</f>
        <v>183</v>
      </c>
      <c r="AOT625" s="203" t="s">
        <v>65</v>
      </c>
      <c r="AOU625" s="10">
        <f>AOS625*1.3</f>
        <v>237.9</v>
      </c>
      <c r="AOV625" s="10"/>
      <c r="AOW625" s="273"/>
      <c r="AOX625" s="203" t="s">
        <v>87</v>
      </c>
      <c r="AOY625" s="276" t="s">
        <v>461</v>
      </c>
      <c r="APA625" s="204"/>
      <c r="APB625" s="204">
        <f>VLOOKUP(AOY625,$A$681:$F$2354,6,FALSE)</f>
        <v>7</v>
      </c>
      <c r="APC625" s="203" t="s">
        <v>65</v>
      </c>
      <c r="APD625" s="10">
        <f>APB625*1.3</f>
        <v>9.1</v>
      </c>
      <c r="APE625" s="10"/>
      <c r="APF625" s="273"/>
      <c r="APG625" s="203" t="s">
        <v>87</v>
      </c>
      <c r="APH625" s="276" t="s">
        <v>2080</v>
      </c>
      <c r="APJ625" s="204"/>
      <c r="APK625" s="204">
        <f>VLOOKUP(APH625,$A$681:$F$2354,6,FALSE)</f>
        <v>35</v>
      </c>
      <c r="APL625" s="203" t="s">
        <v>65</v>
      </c>
      <c r="APM625" s="10">
        <f>APK625*1.3</f>
        <v>45.5</v>
      </c>
      <c r="APN625" s="10"/>
      <c r="APO625" s="273"/>
      <c r="APP625" s="203" t="s">
        <v>87</v>
      </c>
      <c r="APQ625" s="276" t="s">
        <v>419</v>
      </c>
      <c r="APS625" s="204"/>
      <c r="APT625" s="204">
        <f>VLOOKUP(APQ625,$A$681:$F$2354,6,FALSE)</f>
        <v>32</v>
      </c>
      <c r="APU625" s="203" t="s">
        <v>65</v>
      </c>
      <c r="APV625" s="10">
        <f>APT625*1.3</f>
        <v>41.6</v>
      </c>
      <c r="APW625" s="10"/>
      <c r="APX625" s="273"/>
      <c r="APY625" s="203" t="s">
        <v>87</v>
      </c>
      <c r="APZ625" s="276" t="s">
        <v>2063</v>
      </c>
      <c r="AQB625" s="204"/>
      <c r="AQC625" s="204">
        <f>VLOOKUP(APZ625,$A$681:$F$2354,6,FALSE)</f>
        <v>183</v>
      </c>
      <c r="AQD625" s="203" t="s">
        <v>65</v>
      </c>
      <c r="AQE625" s="10">
        <f>AQC625*1.3</f>
        <v>237.9</v>
      </c>
      <c r="AQF625" s="10"/>
      <c r="AQG625" s="273"/>
    </row>
    <row r="626" spans="1:1125" s="14" customFormat="1" ht="15">
      <c r="A626" s="203" t="s">
        <v>88</v>
      </c>
      <c r="B626" s="276" t="s">
        <v>2080</v>
      </c>
      <c r="D626" s="204"/>
      <c r="E626" s="204">
        <f>VLOOKUP(B626,$A$681:$F$2354,6,FALSE)</f>
        <v>35</v>
      </c>
      <c r="F626" s="203" t="s">
        <v>67</v>
      </c>
      <c r="G626" s="10">
        <f>E626*1.2</f>
        <v>42</v>
      </c>
      <c r="H626" s="10"/>
      <c r="I626" s="267"/>
      <c r="J626" s="203" t="s">
        <v>88</v>
      </c>
      <c r="K626" s="276" t="s">
        <v>2063</v>
      </c>
      <c r="M626" s="204"/>
      <c r="N626" s="204">
        <f>VLOOKUP(K626,$A$681:$F$2354,6,FALSE)</f>
        <v>183</v>
      </c>
      <c r="O626" s="203" t="s">
        <v>67</v>
      </c>
      <c r="P626" s="10">
        <f>N626*1.2</f>
        <v>219.6</v>
      </c>
      <c r="Q626" s="10"/>
      <c r="R626" s="267"/>
      <c r="S626" s="203" t="s">
        <v>88</v>
      </c>
      <c r="T626" s="276" t="s">
        <v>705</v>
      </c>
      <c r="V626" s="204"/>
      <c r="W626" s="204">
        <f>VLOOKUP(T626,$A$681:$F$2354,6,FALSE)</f>
        <v>54</v>
      </c>
      <c r="X626" s="203" t="s">
        <v>67</v>
      </c>
      <c r="Y626" s="10">
        <f>W626*1.2</f>
        <v>64.8</v>
      </c>
      <c r="Z626" s="10"/>
      <c r="AA626" s="267"/>
      <c r="AB626" s="203" t="s">
        <v>88</v>
      </c>
      <c r="AC626" s="276" t="s">
        <v>717</v>
      </c>
      <c r="AE626" s="204"/>
      <c r="AF626" s="204">
        <f>VLOOKUP(AC626,$A$681:$F$2354,6,FALSE)</f>
        <v>251</v>
      </c>
      <c r="AG626" s="203" t="s">
        <v>67</v>
      </c>
      <c r="AH626" s="10">
        <f>AF626*1.2</f>
        <v>301.2</v>
      </c>
      <c r="AI626" s="10"/>
      <c r="AJ626" s="267"/>
      <c r="AK626" s="203" t="s">
        <v>88</v>
      </c>
      <c r="AL626" s="276" t="s">
        <v>461</v>
      </c>
      <c r="AN626" s="204"/>
      <c r="AO626" s="204">
        <f>VLOOKUP(AL626,$A$681:$F$2354,6,FALSE)</f>
        <v>7</v>
      </c>
      <c r="AP626" s="203" t="s">
        <v>67</v>
      </c>
      <c r="AQ626" s="10">
        <f>AO626*1.2</f>
        <v>8.4</v>
      </c>
      <c r="AR626" s="10"/>
      <c r="AS626" s="267"/>
      <c r="AT626" s="203" t="s">
        <v>88</v>
      </c>
      <c r="AU626" s="276" t="s">
        <v>717</v>
      </c>
      <c r="AW626" s="204"/>
      <c r="AX626" s="204">
        <f>VLOOKUP(AU626,$A$681:$F$2354,6,FALSE)</f>
        <v>251</v>
      </c>
      <c r="AY626" s="203" t="s">
        <v>67</v>
      </c>
      <c r="AZ626" s="10">
        <f>AX626*1.2</f>
        <v>301.2</v>
      </c>
      <c r="BA626" s="10"/>
      <c r="BB626" s="267"/>
      <c r="BC626" s="203" t="s">
        <v>88</v>
      </c>
      <c r="BD626" s="276" t="s">
        <v>1788</v>
      </c>
      <c r="BF626" s="204"/>
      <c r="BG626" s="204">
        <f>VLOOKUP(BD626,$A$681:$F$2354,6,FALSE)</f>
        <v>234</v>
      </c>
      <c r="BH626" s="203" t="s">
        <v>67</v>
      </c>
      <c r="BI626" s="10">
        <f>BG626*1.2</f>
        <v>280.8</v>
      </c>
      <c r="BJ626" s="10"/>
      <c r="BK626" s="267"/>
      <c r="BL626" s="203" t="s">
        <v>88</v>
      </c>
      <c r="BM626" s="276" t="s">
        <v>1269</v>
      </c>
      <c r="BO626" s="204"/>
      <c r="BP626" s="204">
        <f>VLOOKUP(BM626,$A$681:$F$2354,6,FALSE)</f>
        <v>408</v>
      </c>
      <c r="BQ626" s="203" t="s">
        <v>67</v>
      </c>
      <c r="BR626" s="10">
        <f>BP626*1.2</f>
        <v>489.59999999999997</v>
      </c>
      <c r="BS626" s="10"/>
      <c r="BT626" s="267"/>
      <c r="BU626" s="203" t="s">
        <v>88</v>
      </c>
      <c r="BV626" s="276" t="s">
        <v>429</v>
      </c>
      <c r="BX626" s="204"/>
      <c r="BY626" s="204">
        <f>VLOOKUP(BV626,$A$681:$F$2354,6,FALSE)</f>
        <v>49</v>
      </c>
      <c r="BZ626" s="203" t="s">
        <v>67</v>
      </c>
      <c r="CA626" s="10">
        <f>BY626*1.2</f>
        <v>58.8</v>
      </c>
      <c r="CB626" s="10"/>
      <c r="CC626" s="267"/>
      <c r="CD626" s="203" t="s">
        <v>88</v>
      </c>
      <c r="CE626" s="276" t="s">
        <v>461</v>
      </c>
      <c r="CG626" s="204"/>
      <c r="CH626" s="204">
        <f>VLOOKUP(CE626,$A$681:$F$2354,6,FALSE)</f>
        <v>7</v>
      </c>
      <c r="CI626" s="203" t="s">
        <v>67</v>
      </c>
      <c r="CJ626" s="10">
        <f>CH626*1.2</f>
        <v>8.4</v>
      </c>
      <c r="CK626" s="10"/>
      <c r="CL626" s="267"/>
      <c r="CM626" s="203" t="s">
        <v>88</v>
      </c>
      <c r="CN626" s="276" t="s">
        <v>2080</v>
      </c>
      <c r="CP626" s="204"/>
      <c r="CQ626" s="204">
        <f>VLOOKUP(CN626,$A$681:$F$2354,6,FALSE)</f>
        <v>35</v>
      </c>
      <c r="CR626" s="203" t="s">
        <v>67</v>
      </c>
      <c r="CS626" s="10">
        <f>CQ626*1.2</f>
        <v>42</v>
      </c>
      <c r="CT626" s="10"/>
      <c r="CU626" s="267"/>
      <c r="CV626" s="203" t="s">
        <v>88</v>
      </c>
      <c r="CW626" s="276" t="s">
        <v>2063</v>
      </c>
      <c r="CY626" s="204"/>
      <c r="CZ626" s="204">
        <f>VLOOKUP(CW626,$A$681:$F$2354,6,FALSE)</f>
        <v>183</v>
      </c>
      <c r="DA626" s="203" t="s">
        <v>67</v>
      </c>
      <c r="DB626" s="10">
        <f>CZ626*1.2</f>
        <v>219.6</v>
      </c>
      <c r="DC626" s="10"/>
      <c r="DD626" s="267"/>
      <c r="DE626" s="203" t="s">
        <v>88</v>
      </c>
      <c r="DF626" s="276" t="s">
        <v>485</v>
      </c>
      <c r="DH626" s="204"/>
      <c r="DI626" s="204">
        <f>VLOOKUP(DF626,$A$681:$F$2354,6,FALSE)</f>
        <v>130</v>
      </c>
      <c r="DJ626" s="203" t="s">
        <v>67</v>
      </c>
      <c r="DK626" s="10">
        <f>DI626*1.2</f>
        <v>156</v>
      </c>
      <c r="DL626" s="10"/>
      <c r="DM626" s="267"/>
      <c r="DN626" s="203" t="s">
        <v>88</v>
      </c>
      <c r="DO626" s="276" t="s">
        <v>521</v>
      </c>
      <c r="DQ626" s="204"/>
      <c r="DR626" s="204">
        <f>VLOOKUP(DO626,$A$681:$F$2354,6,FALSE)</f>
        <v>94</v>
      </c>
      <c r="DS626" s="203" t="s">
        <v>67</v>
      </c>
      <c r="DT626" s="10">
        <f>DR626*1.2</f>
        <v>112.8</v>
      </c>
      <c r="DU626" s="10"/>
      <c r="DV626" s="267"/>
      <c r="DW626" s="203" t="s">
        <v>88</v>
      </c>
      <c r="DX626" s="278" t="s">
        <v>183</v>
      </c>
      <c r="DZ626" s="204"/>
      <c r="EA626" s="204" t="e">
        <f>VLOOKUP(DX626,$A$681:$F$2354,6,FALSE)</f>
        <v>#N/A</v>
      </c>
      <c r="EB626" s="203" t="s">
        <v>67</v>
      </c>
      <c r="EC626" s="10" t="e">
        <f>EA626*1.2</f>
        <v>#N/A</v>
      </c>
      <c r="ED626" s="10"/>
      <c r="EE626" s="267"/>
      <c r="EF626" s="203" t="s">
        <v>88</v>
      </c>
      <c r="EG626" s="276" t="s">
        <v>461</v>
      </c>
      <c r="EI626" s="204"/>
      <c r="EJ626" s="204">
        <f>VLOOKUP(EG626,$A$681:$F$2354,6,FALSE)</f>
        <v>7</v>
      </c>
      <c r="EK626" s="203" t="s">
        <v>67</v>
      </c>
      <c r="EL626" s="10">
        <f>EJ626*1.2</f>
        <v>8.4</v>
      </c>
      <c r="EM626" s="10"/>
      <c r="EN626" s="267"/>
      <c r="EO626" s="203" t="s">
        <v>88</v>
      </c>
      <c r="EP626" s="276" t="s">
        <v>2063</v>
      </c>
      <c r="ER626" s="204"/>
      <c r="ES626" s="204">
        <f>VLOOKUP(EP626,$A$681:$F$2354,6,FALSE)</f>
        <v>183</v>
      </c>
      <c r="ET626" s="203" t="s">
        <v>67</v>
      </c>
      <c r="EU626" s="10">
        <f>ES626*1.2</f>
        <v>219.6</v>
      </c>
      <c r="EV626" s="10"/>
      <c r="EW626" s="267"/>
      <c r="EX626" s="203" t="s">
        <v>88</v>
      </c>
      <c r="EY626" s="276" t="s">
        <v>516</v>
      </c>
      <c r="FA626" s="204"/>
      <c r="FB626" s="204">
        <f>VLOOKUP(EY626,$A$681:$F$2354,6,FALSE)</f>
        <v>364</v>
      </c>
      <c r="FC626" s="203" t="s">
        <v>67</v>
      </c>
      <c r="FD626" s="10">
        <f>FB626*1.2</f>
        <v>436.8</v>
      </c>
      <c r="FE626" s="10"/>
      <c r="FF626" s="267"/>
      <c r="FG626" s="203" t="s">
        <v>88</v>
      </c>
      <c r="FH626" s="421" t="s">
        <v>429</v>
      </c>
      <c r="FJ626" s="204"/>
      <c r="FK626" s="204">
        <f>VLOOKUP(FH626,$A$681:$F$2354,6,FALSE)</f>
        <v>49</v>
      </c>
      <c r="FL626" s="203" t="s">
        <v>67</v>
      </c>
      <c r="FM626" s="10">
        <f>FK626*1.2</f>
        <v>58.8</v>
      </c>
      <c r="FN626" s="10"/>
      <c r="FO626" s="267"/>
      <c r="FP626" s="203" t="s">
        <v>88</v>
      </c>
      <c r="FQ626" s="276" t="s">
        <v>461</v>
      </c>
      <c r="FS626" s="204"/>
      <c r="FT626" s="204">
        <f>VLOOKUP(FQ626,$A$681:$F$2354,6,FALSE)</f>
        <v>7</v>
      </c>
      <c r="FU626" s="203" t="s">
        <v>67</v>
      </c>
      <c r="FV626" s="10">
        <f>FT626*1.2</f>
        <v>8.4</v>
      </c>
      <c r="FW626" s="10"/>
      <c r="FX626" s="267"/>
      <c r="FY626" s="203" t="s">
        <v>88</v>
      </c>
      <c r="FZ626" s="276" t="s">
        <v>2080</v>
      </c>
      <c r="GB626" s="204"/>
      <c r="GC626" s="204">
        <f>VLOOKUP(FZ626,$A$681:$F$2354,6,FALSE)</f>
        <v>35</v>
      </c>
      <c r="GD626" s="203" t="s">
        <v>67</v>
      </c>
      <c r="GE626" s="10">
        <f>GC626*1.2</f>
        <v>42</v>
      </c>
      <c r="GF626" s="10"/>
      <c r="GG626" s="267"/>
      <c r="GH626" s="203" t="s">
        <v>88</v>
      </c>
      <c r="GI626" s="276" t="s">
        <v>429</v>
      </c>
      <c r="GK626" s="204"/>
      <c r="GL626" s="204">
        <f>VLOOKUP(GI626,$A$681:$F$2354,6,FALSE)</f>
        <v>49</v>
      </c>
      <c r="GM626" s="203" t="s">
        <v>67</v>
      </c>
      <c r="GN626" s="10">
        <f>GL626*1.2</f>
        <v>58.8</v>
      </c>
      <c r="GO626" s="10"/>
      <c r="GP626" s="267"/>
      <c r="GQ626" s="203" t="s">
        <v>88</v>
      </c>
      <c r="GR626" s="276" t="s">
        <v>2080</v>
      </c>
      <c r="GT626" s="204"/>
      <c r="GU626" s="204">
        <f>VLOOKUP(GR626,$A$681:$F$2354,6,FALSE)</f>
        <v>35</v>
      </c>
      <c r="GV626" s="203" t="s">
        <v>67</v>
      </c>
      <c r="GW626" s="10">
        <f>GU626*1.2</f>
        <v>42</v>
      </c>
      <c r="GX626" s="10"/>
      <c r="GY626" s="267"/>
      <c r="GZ626" s="203" t="s">
        <v>88</v>
      </c>
      <c r="HA626" s="276" t="s">
        <v>461</v>
      </c>
      <c r="HC626" s="204"/>
      <c r="HD626" s="204">
        <f>VLOOKUP(HA626,$A$681:$F$2354,6,FALSE)</f>
        <v>7</v>
      </c>
      <c r="HE626" s="203" t="s">
        <v>67</v>
      </c>
      <c r="HF626" s="10">
        <f>HD626*1.2</f>
        <v>8.4</v>
      </c>
      <c r="HG626" s="10"/>
      <c r="HH626" s="267"/>
      <c r="HI626" s="203" t="s">
        <v>88</v>
      </c>
      <c r="HJ626" s="276" t="s">
        <v>2080</v>
      </c>
      <c r="HL626" s="204"/>
      <c r="HM626" s="204">
        <f>VLOOKUP(HJ626,$A$681:$F$2354,6,FALSE)</f>
        <v>35</v>
      </c>
      <c r="HN626" s="203" t="s">
        <v>67</v>
      </c>
      <c r="HO626" s="10">
        <f>HM626*1.2</f>
        <v>42</v>
      </c>
      <c r="HP626" s="10"/>
      <c r="HQ626" s="267"/>
      <c r="HR626" s="203" t="s">
        <v>88</v>
      </c>
      <c r="HS626" s="276" t="s">
        <v>1788</v>
      </c>
      <c r="HU626" s="204"/>
      <c r="HV626" s="204">
        <f>VLOOKUP(HS626,$A$681:$F$2354,6,FALSE)</f>
        <v>234</v>
      </c>
      <c r="HW626" s="203" t="s">
        <v>67</v>
      </c>
      <c r="HX626" s="10">
        <f>HV626*1.2</f>
        <v>280.8</v>
      </c>
      <c r="HY626" s="10"/>
      <c r="HZ626" s="267"/>
      <c r="IA626" s="203" t="s">
        <v>88</v>
      </c>
      <c r="IB626" s="285" t="s">
        <v>183</v>
      </c>
      <c r="ID626" s="204"/>
      <c r="IE626" s="204" t="e">
        <f>VLOOKUP(IB626,$A$681:$F$2354,6,FALSE)</f>
        <v>#N/A</v>
      </c>
      <c r="IF626" s="203" t="s">
        <v>67</v>
      </c>
      <c r="IG626" s="10" t="e">
        <f>IE626*1.2</f>
        <v>#N/A</v>
      </c>
      <c r="IH626" s="10"/>
      <c r="II626" s="267"/>
      <c r="IJ626" s="203" t="s">
        <v>88</v>
      </c>
      <c r="IK626" s="276" t="s">
        <v>461</v>
      </c>
      <c r="IM626" s="204"/>
      <c r="IN626" s="204">
        <f>VLOOKUP(IK626,$A$681:$F$2354,6,FALSE)</f>
        <v>7</v>
      </c>
      <c r="IO626" s="203" t="s">
        <v>67</v>
      </c>
      <c r="IP626" s="10">
        <f>IN626*1.2</f>
        <v>8.4</v>
      </c>
      <c r="IQ626" s="10"/>
      <c r="IR626" s="267"/>
      <c r="IS626" s="203" t="s">
        <v>88</v>
      </c>
      <c r="IT626" s="276" t="s">
        <v>512</v>
      </c>
      <c r="IV626" s="204"/>
      <c r="IW626" s="204">
        <f>VLOOKUP(IT626,$A$681:$F$2354,6,FALSE)</f>
        <v>47</v>
      </c>
      <c r="IX626" s="203" t="s">
        <v>67</v>
      </c>
      <c r="IY626" s="10">
        <f>IW626*1.2</f>
        <v>56.4</v>
      </c>
      <c r="IZ626" s="10"/>
      <c r="JA626" s="267"/>
      <c r="JB626" s="203" t="s">
        <v>88</v>
      </c>
      <c r="JC626" s="276" t="s">
        <v>705</v>
      </c>
      <c r="JE626" s="204"/>
      <c r="JF626" s="204">
        <f>VLOOKUP(JC626,$A$681:$F$2354,6,FALSE)</f>
        <v>54</v>
      </c>
      <c r="JG626" s="203" t="s">
        <v>67</v>
      </c>
      <c r="JH626" s="10">
        <f>JF626*1.2</f>
        <v>64.8</v>
      </c>
      <c r="JI626" s="10"/>
      <c r="JJ626" s="267"/>
      <c r="JK626" s="203" t="s">
        <v>88</v>
      </c>
      <c r="JL626" s="276" t="s">
        <v>2063</v>
      </c>
      <c r="JN626" s="204"/>
      <c r="JO626" s="204">
        <f>VLOOKUP(JL626,$A$681:$F$2354,6,FALSE)</f>
        <v>183</v>
      </c>
      <c r="JP626" s="203" t="s">
        <v>67</v>
      </c>
      <c r="JQ626" s="10">
        <f>JO626*1.2</f>
        <v>219.6</v>
      </c>
      <c r="JR626" s="10"/>
      <c r="JS626" s="267"/>
      <c r="JT626" s="203" t="s">
        <v>88</v>
      </c>
      <c r="JU626" s="276" t="s">
        <v>1269</v>
      </c>
      <c r="JW626" s="204"/>
      <c r="JX626" s="204">
        <f>VLOOKUP(JU626,$A$681:$F$2354,6,FALSE)</f>
        <v>408</v>
      </c>
      <c r="JY626" s="203" t="s">
        <v>67</v>
      </c>
      <c r="JZ626" s="10">
        <f>JX626*1.2</f>
        <v>489.59999999999997</v>
      </c>
      <c r="KA626" s="10"/>
      <c r="KB626" s="267"/>
      <c r="KC626" s="203" t="s">
        <v>88</v>
      </c>
      <c r="KD626" s="276" t="s">
        <v>429</v>
      </c>
      <c r="KF626" s="204"/>
      <c r="KG626" s="204">
        <f>VLOOKUP(KD626,$A$681:$F$2354,6,FALSE)</f>
        <v>49</v>
      </c>
      <c r="KH626" s="203" t="s">
        <v>67</v>
      </c>
      <c r="KI626" s="10">
        <f>KG626*1.2</f>
        <v>58.8</v>
      </c>
      <c r="KJ626" s="10"/>
      <c r="KK626" s="267"/>
      <c r="KL626" s="203" t="s">
        <v>88</v>
      </c>
      <c r="KM626" s="276" t="s">
        <v>717</v>
      </c>
      <c r="KO626" s="204"/>
      <c r="KP626" s="204">
        <f>VLOOKUP(KM626,$A$681:$F$2354,6,FALSE)</f>
        <v>251</v>
      </c>
      <c r="KQ626" s="203" t="s">
        <v>67</v>
      </c>
      <c r="KR626" s="10">
        <f>KP626*1.2</f>
        <v>301.2</v>
      </c>
      <c r="KS626" s="10"/>
      <c r="KT626" s="267"/>
      <c r="KU626" s="203" t="s">
        <v>88</v>
      </c>
      <c r="KV626" s="276" t="s">
        <v>419</v>
      </c>
      <c r="KX626" s="204"/>
      <c r="KY626" s="204">
        <f>VLOOKUP(KV626,$A$681:$F$2354,6,FALSE)</f>
        <v>32</v>
      </c>
      <c r="KZ626" s="203" t="s">
        <v>67</v>
      </c>
      <c r="LA626" s="10">
        <f>KY626*1.2</f>
        <v>38.4</v>
      </c>
      <c r="LB626" s="10"/>
      <c r="LC626" s="267"/>
      <c r="LD626" s="203" t="s">
        <v>88</v>
      </c>
      <c r="LE626" s="276" t="s">
        <v>461</v>
      </c>
      <c r="LG626" s="204"/>
      <c r="LH626" s="204">
        <f>VLOOKUP(LE626,$A$681:$F$2354,6,FALSE)</f>
        <v>7</v>
      </c>
      <c r="LI626" s="203" t="s">
        <v>67</v>
      </c>
      <c r="LJ626" s="10">
        <f>LH626*1.2</f>
        <v>8.4</v>
      </c>
      <c r="LK626" s="10"/>
      <c r="LL626" s="267"/>
      <c r="LM626" s="203" t="s">
        <v>88</v>
      </c>
      <c r="LN626" s="276" t="s">
        <v>2080</v>
      </c>
      <c r="LP626" s="204"/>
      <c r="LQ626" s="204">
        <f>VLOOKUP(LN626,$A$681:$F$2354,6,FALSE)</f>
        <v>35</v>
      </c>
      <c r="LR626" s="203" t="s">
        <v>67</v>
      </c>
      <c r="LS626" s="10">
        <f>LQ626*1.2</f>
        <v>42</v>
      </c>
      <c r="LT626" s="10"/>
      <c r="LU626" s="267"/>
      <c r="LV626" s="203" t="s">
        <v>88</v>
      </c>
      <c r="LW626" s="276" t="s">
        <v>515</v>
      </c>
      <c r="LY626" s="204"/>
      <c r="LZ626" s="204">
        <f>VLOOKUP(LW626,$A$681:$F$2354,6,FALSE)</f>
        <v>3</v>
      </c>
      <c r="MA626" s="203" t="s">
        <v>67</v>
      </c>
      <c r="MB626" s="10">
        <f>LZ626*1.2</f>
        <v>3.5999999999999996</v>
      </c>
      <c r="MC626" s="10"/>
      <c r="MD626" s="267"/>
      <c r="ME626" s="203" t="s">
        <v>88</v>
      </c>
      <c r="MF626" s="276" t="s">
        <v>626</v>
      </c>
      <c r="MH626" s="204"/>
      <c r="MI626" s="204">
        <f>VLOOKUP(MF626,$A$681:$F$2354,6,FALSE)</f>
        <v>126</v>
      </c>
      <c r="MJ626" s="203" t="s">
        <v>67</v>
      </c>
      <c r="MK626" s="10">
        <f>MI626*1.2</f>
        <v>151.19999999999999</v>
      </c>
      <c r="ML626" s="10"/>
      <c r="MM626" s="267"/>
      <c r="MN626" s="203" t="s">
        <v>88</v>
      </c>
      <c r="MO626" s="276" t="s">
        <v>717</v>
      </c>
      <c r="MQ626" s="204"/>
      <c r="MR626" s="204">
        <f>VLOOKUP(MO626,$A$681:$F$2354,6,FALSE)</f>
        <v>251</v>
      </c>
      <c r="MS626" s="203" t="s">
        <v>67</v>
      </c>
      <c r="MT626" s="10">
        <f>MR626*1.2</f>
        <v>301.2</v>
      </c>
      <c r="MU626" s="10"/>
      <c r="MV626" s="267"/>
      <c r="MW626" s="203" t="s">
        <v>88</v>
      </c>
      <c r="MX626" s="276" t="s">
        <v>460</v>
      </c>
      <c r="MZ626" s="204"/>
      <c r="NA626" s="204">
        <f>VLOOKUP(MX626,$A$681:$F$2354,6,FALSE)</f>
        <v>120</v>
      </c>
      <c r="NB626" s="203" t="s">
        <v>67</v>
      </c>
      <c r="NC626" s="10">
        <f>NA626*1.2</f>
        <v>144</v>
      </c>
      <c r="ND626" s="10"/>
      <c r="NE626" s="267"/>
      <c r="NF626" s="203" t="s">
        <v>88</v>
      </c>
      <c r="NG626" s="276" t="s">
        <v>694</v>
      </c>
      <c r="NI626" s="204"/>
      <c r="NJ626" s="204">
        <f>VLOOKUP(NG626,$A$681:$F$2354,6,FALSE)</f>
        <v>37</v>
      </c>
      <c r="NK626" s="203" t="s">
        <v>67</v>
      </c>
      <c r="NL626" s="10">
        <f>NJ626*1.2</f>
        <v>44.4</v>
      </c>
      <c r="NM626" s="10"/>
      <c r="NN626" s="267"/>
      <c r="NO626" s="203" t="s">
        <v>88</v>
      </c>
      <c r="NP626" s="424" t="s">
        <v>419</v>
      </c>
      <c r="NR626" s="204"/>
      <c r="NS626" s="204">
        <f>VLOOKUP(NP626,$A$681:$F$2354,6,FALSE)</f>
        <v>32</v>
      </c>
      <c r="NT626" s="203" t="s">
        <v>67</v>
      </c>
      <c r="NU626" s="10">
        <f>NS626*1.2</f>
        <v>38.4</v>
      </c>
      <c r="NV626" s="10"/>
      <c r="NW626" s="267"/>
      <c r="NX626" s="203" t="s">
        <v>88</v>
      </c>
      <c r="NY626" s="276" t="s">
        <v>477</v>
      </c>
      <c r="OA626" s="204"/>
      <c r="OB626" s="204">
        <f>VLOOKUP(NY626,$A$681:$F$2354,6,FALSE)</f>
        <v>0</v>
      </c>
      <c r="OC626" s="203" t="s">
        <v>67</v>
      </c>
      <c r="OD626" s="10">
        <f>OB626*1.2</f>
        <v>0</v>
      </c>
      <c r="OE626" s="10"/>
      <c r="OF626" s="267"/>
      <c r="OG626" s="203" t="s">
        <v>88</v>
      </c>
      <c r="OH626" s="276" t="s">
        <v>717</v>
      </c>
      <c r="OJ626" s="204"/>
      <c r="OK626" s="204">
        <f>VLOOKUP(OH626,$A$681:$F$2354,6,FALSE)</f>
        <v>251</v>
      </c>
      <c r="OL626" s="203" t="s">
        <v>67</v>
      </c>
      <c r="OM626" s="10">
        <f>OK626*1.2</f>
        <v>301.2</v>
      </c>
      <c r="ON626" s="10"/>
      <c r="OO626" s="267"/>
      <c r="OP626" s="203" t="s">
        <v>88</v>
      </c>
      <c r="OQ626" s="424" t="s">
        <v>511</v>
      </c>
      <c r="OS626" s="204"/>
      <c r="OT626" s="204">
        <f>VLOOKUP(OQ626,$A$681:$F$2354,6,FALSE)</f>
        <v>29</v>
      </c>
      <c r="OU626" s="203" t="s">
        <v>67</v>
      </c>
      <c r="OV626" s="10">
        <f>OT626*1.2</f>
        <v>34.799999999999997</v>
      </c>
      <c r="OW626" s="10"/>
      <c r="OX626" s="267"/>
      <c r="OY626" s="203" t="s">
        <v>88</v>
      </c>
      <c r="OZ626" s="428" t="s">
        <v>2080</v>
      </c>
      <c r="PB626" s="204"/>
      <c r="PC626" s="204">
        <f>VLOOKUP(OZ626,$A$681:$F$2354,6,FALSE)</f>
        <v>35</v>
      </c>
      <c r="PD626" s="203" t="s">
        <v>67</v>
      </c>
      <c r="PE626" s="10">
        <f>PC626*1.2</f>
        <v>42</v>
      </c>
      <c r="PF626" s="10"/>
      <c r="PG626" s="267"/>
      <c r="PH626" s="203" t="s">
        <v>88</v>
      </c>
      <c r="PI626" s="276" t="s">
        <v>429</v>
      </c>
      <c r="PK626" s="204"/>
      <c r="PL626" s="204">
        <f>VLOOKUP(PI626,$A$681:$F$2354,6,FALSE)</f>
        <v>49</v>
      </c>
      <c r="PM626" s="203" t="s">
        <v>67</v>
      </c>
      <c r="PN626" s="10">
        <f>PL626*1.2</f>
        <v>58.8</v>
      </c>
      <c r="PO626" s="10"/>
      <c r="PP626" s="267"/>
      <c r="PQ626" s="203" t="s">
        <v>88</v>
      </c>
      <c r="PR626" s="276" t="s">
        <v>183</v>
      </c>
      <c r="PT626" s="204"/>
      <c r="PU626" s="204" t="e">
        <f>VLOOKUP(PR626,$A$681:$F$2354,6,FALSE)</f>
        <v>#N/A</v>
      </c>
      <c r="PV626" s="203" t="s">
        <v>67</v>
      </c>
      <c r="PW626" s="10" t="e">
        <f>PU626*1.2</f>
        <v>#N/A</v>
      </c>
      <c r="PX626" s="10"/>
      <c r="PY626" s="267"/>
      <c r="PZ626" s="203" t="s">
        <v>88</v>
      </c>
      <c r="QA626" s="276" t="s">
        <v>516</v>
      </c>
      <c r="QC626" s="204"/>
      <c r="QD626" s="204">
        <f>VLOOKUP(QA626,$A$681:$F$2354,6,FALSE)</f>
        <v>364</v>
      </c>
      <c r="QE626" s="203" t="s">
        <v>67</v>
      </c>
      <c r="QF626" s="10">
        <f>QD626*1.2</f>
        <v>436.8</v>
      </c>
      <c r="QG626" s="10"/>
      <c r="QH626" s="267"/>
      <c r="QI626" s="203" t="s">
        <v>88</v>
      </c>
      <c r="QJ626" s="276" t="s">
        <v>429</v>
      </c>
      <c r="QL626" s="204"/>
      <c r="QM626" s="204">
        <f>VLOOKUP(QJ626,$A$681:$F$2354,6,FALSE)</f>
        <v>49</v>
      </c>
      <c r="QN626" s="203" t="s">
        <v>67</v>
      </c>
      <c r="QO626" s="10">
        <f>QM626*1.2</f>
        <v>58.8</v>
      </c>
      <c r="QP626" s="10"/>
      <c r="QQ626" s="267"/>
      <c r="QR626" s="203" t="s">
        <v>88</v>
      </c>
      <c r="QS626" s="276" t="s">
        <v>511</v>
      </c>
      <c r="QU626" s="204"/>
      <c r="QV626" s="204">
        <f>VLOOKUP(QS626,$A$681:$F$2354,6,FALSE)</f>
        <v>29</v>
      </c>
      <c r="QW626" s="203" t="s">
        <v>67</v>
      </c>
      <c r="QX626" s="10">
        <f>QV626*1.2</f>
        <v>34.799999999999997</v>
      </c>
      <c r="QY626" s="10"/>
      <c r="QZ626" s="267"/>
      <c r="RA626" s="203" t="s">
        <v>88</v>
      </c>
      <c r="RB626" s="276" t="s">
        <v>417</v>
      </c>
      <c r="RD626" s="204"/>
      <c r="RE626" s="204">
        <f>VLOOKUP(RB626,$A$681:$F$2354,6,FALSE)</f>
        <v>96</v>
      </c>
      <c r="RF626" s="203" t="s">
        <v>67</v>
      </c>
      <c r="RG626" s="10">
        <f>RE626*1.2</f>
        <v>115.19999999999999</v>
      </c>
      <c r="RH626" s="10"/>
      <c r="RI626" s="267"/>
      <c r="RJ626" s="203" t="s">
        <v>88</v>
      </c>
      <c r="RK626" s="278" t="s">
        <v>183</v>
      </c>
      <c r="RM626" s="204"/>
      <c r="RN626" s="204" t="e">
        <f>VLOOKUP(RK626,$A$681:$F$2354,6,FALSE)</f>
        <v>#N/A</v>
      </c>
      <c r="RO626" s="203" t="s">
        <v>67</v>
      </c>
      <c r="RP626" s="10" t="e">
        <f>RN626*1.2</f>
        <v>#N/A</v>
      </c>
      <c r="RQ626" s="10"/>
      <c r="RR626" s="267"/>
      <c r="RS626" s="203" t="s">
        <v>88</v>
      </c>
      <c r="RT626" s="276" t="s">
        <v>717</v>
      </c>
      <c r="RV626" s="204"/>
      <c r="RW626" s="204">
        <f>VLOOKUP(RT626,$A$681:$F$2354,6,FALSE)</f>
        <v>251</v>
      </c>
      <c r="RX626" s="203" t="s">
        <v>67</v>
      </c>
      <c r="RY626" s="10">
        <f>RW626*1.2</f>
        <v>301.2</v>
      </c>
      <c r="RZ626" s="10"/>
      <c r="SA626" s="273"/>
      <c r="SB626" s="203" t="s">
        <v>88</v>
      </c>
      <c r="SC626" s="276" t="s">
        <v>521</v>
      </c>
      <c r="SE626" s="204"/>
      <c r="SF626" s="204">
        <f>VLOOKUP(SC626,$A$681:$F$2354,6,FALSE)</f>
        <v>94</v>
      </c>
      <c r="SG626" s="203" t="s">
        <v>67</v>
      </c>
      <c r="SH626" s="10">
        <f>SF626*1.2</f>
        <v>112.8</v>
      </c>
      <c r="SI626" s="10"/>
      <c r="SJ626" s="273"/>
      <c r="SK626" s="203" t="s">
        <v>88</v>
      </c>
      <c r="SL626" s="276" t="s">
        <v>461</v>
      </c>
      <c r="SN626" s="204"/>
      <c r="SO626" s="204">
        <f>VLOOKUP(SL626,$A$681:$F$2354,6,FALSE)</f>
        <v>7</v>
      </c>
      <c r="SP626" s="203" t="s">
        <v>67</v>
      </c>
      <c r="SQ626" s="10">
        <f>SO626*1.2</f>
        <v>8.4</v>
      </c>
      <c r="SR626" s="10"/>
      <c r="SS626" s="273"/>
      <c r="ST626" s="203" t="s">
        <v>88</v>
      </c>
      <c r="SU626" s="276" t="s">
        <v>502</v>
      </c>
      <c r="SW626" s="204"/>
      <c r="SX626" s="204">
        <f>VLOOKUP(SU626,$A$681:$F$2354,6,FALSE)</f>
        <v>133</v>
      </c>
      <c r="SY626" s="203" t="s">
        <v>67</v>
      </c>
      <c r="SZ626" s="10">
        <f>SX626*1.2</f>
        <v>159.6</v>
      </c>
      <c r="TA626" s="10"/>
      <c r="TB626" s="273"/>
      <c r="TC626" s="203" t="s">
        <v>88</v>
      </c>
      <c r="TD626" s="428" t="s">
        <v>443</v>
      </c>
      <c r="TF626" s="204"/>
      <c r="TG626" s="204">
        <f>VLOOKUP(TD626,$A$681:$F$2354,6,FALSE)</f>
        <v>54</v>
      </c>
      <c r="TH626" s="203" t="s">
        <v>67</v>
      </c>
      <c r="TI626" s="10">
        <f>TG626*1.2</f>
        <v>64.8</v>
      </c>
      <c r="TK626" s="273"/>
      <c r="TL626" s="203" t="s">
        <v>88</v>
      </c>
      <c r="TM626" s="276" t="s">
        <v>2063</v>
      </c>
      <c r="TO626" s="204"/>
      <c r="TP626" s="204">
        <f>VLOOKUP(TM626,$A$681:$F$2354,6,FALSE)</f>
        <v>183</v>
      </c>
      <c r="TQ626" s="203" t="s">
        <v>67</v>
      </c>
      <c r="TR626" s="10">
        <f>TP626*1.2</f>
        <v>219.6</v>
      </c>
      <c r="TS626" s="10"/>
      <c r="TT626" s="273"/>
      <c r="TU626" s="203" t="s">
        <v>88</v>
      </c>
      <c r="TV626" s="276" t="s">
        <v>1271</v>
      </c>
      <c r="TX626" s="204"/>
      <c r="TY626" s="204">
        <f>VLOOKUP(TV626,$A$681:$F$2354,6,FALSE)</f>
        <v>58</v>
      </c>
      <c r="TZ626" s="203" t="s">
        <v>67</v>
      </c>
      <c r="UA626" s="10">
        <f>TY626*1.2</f>
        <v>69.599999999999994</v>
      </c>
      <c r="UB626" s="10"/>
      <c r="UC626" s="273"/>
      <c r="UD626" s="203" t="s">
        <v>88</v>
      </c>
      <c r="UE626" s="285" t="s">
        <v>183</v>
      </c>
      <c r="UG626" s="204"/>
      <c r="UH626" s="204" t="e">
        <f>VLOOKUP(UE626,$A$681:$F$2354,6,FALSE)</f>
        <v>#N/A</v>
      </c>
      <c r="UI626" s="203" t="s">
        <v>67</v>
      </c>
      <c r="UJ626" s="10" t="e">
        <f>UH626*1.2</f>
        <v>#N/A</v>
      </c>
      <c r="UK626" s="10"/>
      <c r="UL626" s="273"/>
      <c r="UM626" s="203" t="s">
        <v>88</v>
      </c>
      <c r="UN626" s="276" t="s">
        <v>515</v>
      </c>
      <c r="UP626" s="204"/>
      <c r="UQ626" s="204">
        <f>VLOOKUP(UN626,$A$681:$F$2354,6,FALSE)</f>
        <v>3</v>
      </c>
      <c r="UR626" s="203" t="s">
        <v>67</v>
      </c>
      <c r="US626" s="10">
        <f>UQ626*1.2</f>
        <v>3.5999999999999996</v>
      </c>
      <c r="UT626" s="10"/>
      <c r="UU626" s="273"/>
      <c r="UV626" s="203" t="s">
        <v>88</v>
      </c>
      <c r="UW626" s="276" t="s">
        <v>417</v>
      </c>
      <c r="UY626" s="204"/>
      <c r="UZ626" s="204">
        <f>VLOOKUP(UW626,$A$681:$F$2354,6,FALSE)</f>
        <v>96</v>
      </c>
      <c r="VA626" s="203" t="s">
        <v>67</v>
      </c>
      <c r="VB626" s="10">
        <f>UZ626*1.2</f>
        <v>115.19999999999999</v>
      </c>
      <c r="VC626" s="10"/>
      <c r="VD626" s="273"/>
      <c r="VE626" s="203" t="s">
        <v>88</v>
      </c>
      <c r="VF626" s="276" t="s">
        <v>417</v>
      </c>
      <c r="VH626" s="204"/>
      <c r="VI626" s="204">
        <f>VLOOKUP(VF626,$A$681:$F$2354,6,FALSE)</f>
        <v>96</v>
      </c>
      <c r="VJ626" s="203" t="s">
        <v>67</v>
      </c>
      <c r="VK626" s="10">
        <f>VI626*1.2</f>
        <v>115.19999999999999</v>
      </c>
      <c r="VL626" s="10"/>
      <c r="VM626" s="273"/>
      <c r="VN626" s="203" t="s">
        <v>88</v>
      </c>
      <c r="VO626" s="276" t="s">
        <v>492</v>
      </c>
      <c r="VQ626" s="204"/>
      <c r="VR626" s="204">
        <f>VLOOKUP(VO626,$A$681:$F$2354,6,FALSE)</f>
        <v>64</v>
      </c>
      <c r="VS626" s="203" t="s">
        <v>67</v>
      </c>
      <c r="VT626" s="10">
        <f>VR626*1.2</f>
        <v>76.8</v>
      </c>
      <c r="VU626" s="10"/>
      <c r="VV626" s="273"/>
      <c r="VW626" s="203" t="s">
        <v>88</v>
      </c>
      <c r="VX626" s="278" t="s">
        <v>183</v>
      </c>
      <c r="VZ626" s="204"/>
      <c r="WA626" s="204" t="e">
        <f>VLOOKUP(VX626,$A$681:$F$2354,6,FALSE)</f>
        <v>#N/A</v>
      </c>
      <c r="WB626" s="203" t="s">
        <v>67</v>
      </c>
      <c r="WC626" s="10" t="e">
        <f>WA626*1.2</f>
        <v>#N/A</v>
      </c>
      <c r="WE626" s="273"/>
      <c r="WF626" s="203" t="s">
        <v>88</v>
      </c>
      <c r="WG626" s="276" t="s">
        <v>515</v>
      </c>
      <c r="WI626" s="204"/>
      <c r="WJ626" s="204">
        <f>VLOOKUP(WG626,$A$681:$F$2354,6,FALSE)</f>
        <v>3</v>
      </c>
      <c r="WK626" s="203" t="s">
        <v>67</v>
      </c>
      <c r="WL626" s="10">
        <f>WJ626*1.2</f>
        <v>3.5999999999999996</v>
      </c>
      <c r="WN626" s="273"/>
      <c r="WO626" s="203" t="s">
        <v>88</v>
      </c>
      <c r="WP626" s="278" t="s">
        <v>183</v>
      </c>
      <c r="WQ626" s="204"/>
      <c r="WR626" s="204"/>
      <c r="WS626" s="204" t="e">
        <f>VLOOKUP(WP626,$A$681:$F$2354,6,FALSE)</f>
        <v>#N/A</v>
      </c>
      <c r="WT626" s="203" t="s">
        <v>67</v>
      </c>
      <c r="WU626" s="10" t="e">
        <f>WS626*1.2</f>
        <v>#N/A</v>
      </c>
      <c r="WV626" s="10"/>
      <c r="WW626" s="273"/>
      <c r="WX626" s="203" t="s">
        <v>88</v>
      </c>
      <c r="WY626" s="278" t="s">
        <v>183</v>
      </c>
      <c r="XA626" s="204"/>
      <c r="XB626" s="204" t="e">
        <f>VLOOKUP(WY626,$A$681:$F$2354,6,FALSE)</f>
        <v>#N/A</v>
      </c>
      <c r="XC626" s="203" t="s">
        <v>67</v>
      </c>
      <c r="XD626" s="10" t="e">
        <f>XB626*1.2</f>
        <v>#N/A</v>
      </c>
      <c r="XF626" s="273"/>
      <c r="XG626" s="203" t="s">
        <v>88</v>
      </c>
      <c r="XH626" s="276" t="s">
        <v>485</v>
      </c>
      <c r="XJ626" s="204"/>
      <c r="XK626" s="204">
        <f>VLOOKUP(XH626,$A$681:$F$2354,6,FALSE)</f>
        <v>130</v>
      </c>
      <c r="XL626" s="203" t="s">
        <v>67</v>
      </c>
      <c r="XM626" s="10">
        <f>XK626*1.2</f>
        <v>156</v>
      </c>
      <c r="XO626" s="273"/>
      <c r="XP626" s="203" t="s">
        <v>88</v>
      </c>
      <c r="XQ626" s="276" t="s">
        <v>2063</v>
      </c>
      <c r="XS626" s="204"/>
      <c r="XT626" s="204">
        <f>VLOOKUP(XQ626,$A$681:$F$2354,6,FALSE)</f>
        <v>183</v>
      </c>
      <c r="XU626" s="203" t="s">
        <v>67</v>
      </c>
      <c r="XV626" s="10">
        <f>XT626*1.2</f>
        <v>219.6</v>
      </c>
      <c r="XW626" s="10"/>
      <c r="XX626" s="273"/>
      <c r="XY626" s="203" t="s">
        <v>88</v>
      </c>
      <c r="XZ626" s="276" t="s">
        <v>1788</v>
      </c>
      <c r="YB626" s="204"/>
      <c r="YC626" s="204">
        <f>VLOOKUP(XZ626,$A$681:$F$2354,6,FALSE)</f>
        <v>234</v>
      </c>
      <c r="YD626" s="203" t="s">
        <v>67</v>
      </c>
      <c r="YE626" s="10">
        <f>YC626*1.2</f>
        <v>280.8</v>
      </c>
      <c r="YG626" s="273"/>
      <c r="YH626" s="203" t="s">
        <v>88</v>
      </c>
      <c r="YI626" s="278" t="s">
        <v>183</v>
      </c>
      <c r="YK626" s="204"/>
      <c r="YL626" s="204" t="e">
        <f>VLOOKUP(YI626,$A$681:$F$2354,6,FALSE)</f>
        <v>#N/A</v>
      </c>
      <c r="YM626" s="203" t="s">
        <v>67</v>
      </c>
      <c r="YN626" s="10" t="e">
        <f>YL626*1.2</f>
        <v>#N/A</v>
      </c>
      <c r="YO626" s="10"/>
      <c r="YP626" s="273"/>
      <c r="YQ626" s="203" t="s">
        <v>88</v>
      </c>
      <c r="YR626" s="278" t="s">
        <v>183</v>
      </c>
      <c r="YT626" s="204"/>
      <c r="YU626" s="204" t="e">
        <f>VLOOKUP(YR626,$A$681:$F$2354,6,FALSE)</f>
        <v>#N/A</v>
      </c>
      <c r="YV626" s="203" t="s">
        <v>67</v>
      </c>
      <c r="YW626" s="10" t="e">
        <f>YU626*1.2</f>
        <v>#N/A</v>
      </c>
      <c r="YY626" s="273"/>
      <c r="YZ626" s="203" t="s">
        <v>88</v>
      </c>
      <c r="ZA626" s="428" t="s">
        <v>1269</v>
      </c>
      <c r="ZC626" s="204"/>
      <c r="ZD626" s="204">
        <f>VLOOKUP(ZA626,$A$681:$F$2354,6,FALSE)</f>
        <v>408</v>
      </c>
      <c r="ZE626" s="203" t="s">
        <v>67</v>
      </c>
      <c r="ZF626" s="10">
        <f>ZD626*1.2</f>
        <v>489.59999999999997</v>
      </c>
      <c r="ZH626" s="273"/>
      <c r="ZI626" s="203" t="s">
        <v>88</v>
      </c>
      <c r="ZJ626" s="276" t="s">
        <v>626</v>
      </c>
      <c r="ZL626" s="204"/>
      <c r="ZM626" s="204">
        <f>VLOOKUP(ZJ626,$A$681:$F$2354,6,FALSE)</f>
        <v>126</v>
      </c>
      <c r="ZN626" s="203" t="s">
        <v>67</v>
      </c>
      <c r="ZO626" s="10">
        <f>ZM626*1.2</f>
        <v>151.19999999999999</v>
      </c>
      <c r="ZQ626" s="273"/>
      <c r="ZR626" s="203" t="s">
        <v>88</v>
      </c>
      <c r="ZS626" s="276" t="s">
        <v>516</v>
      </c>
      <c r="ZU626" s="204"/>
      <c r="ZV626" s="204">
        <f>VLOOKUP(ZS626,$A$681:$F$2354,6,FALSE)</f>
        <v>364</v>
      </c>
      <c r="ZW626" s="203" t="s">
        <v>67</v>
      </c>
      <c r="ZX626" s="10">
        <f>ZV626*1.2</f>
        <v>436.8</v>
      </c>
      <c r="ZY626" s="10"/>
      <c r="ZZ626" s="273"/>
      <c r="AAA626" s="203" t="s">
        <v>88</v>
      </c>
      <c r="AAB626" s="276" t="s">
        <v>496</v>
      </c>
      <c r="AAD626" s="204"/>
      <c r="AAE626" s="204">
        <f>VLOOKUP(AAB626,$A$681:$F$2354,6,FALSE)</f>
        <v>340</v>
      </c>
      <c r="AAF626" s="203" t="s">
        <v>67</v>
      </c>
      <c r="AAG626" s="10">
        <f>AAE626*1.2</f>
        <v>408</v>
      </c>
      <c r="AAH626" s="10"/>
      <c r="AAI626" s="273"/>
      <c r="AAJ626" s="203" t="s">
        <v>88</v>
      </c>
      <c r="AAK626" s="276" t="s">
        <v>1271</v>
      </c>
      <c r="AAM626" s="204"/>
      <c r="AAN626" s="204">
        <f>VLOOKUP(AAK626,$A$681:$F$2354,6,FALSE)</f>
        <v>58</v>
      </c>
      <c r="AAO626" s="203" t="s">
        <v>67</v>
      </c>
      <c r="AAP626" s="10">
        <f>AAN626*1.2</f>
        <v>69.599999999999994</v>
      </c>
      <c r="AAQ626" s="10"/>
      <c r="AAR626" s="273"/>
      <c r="AAS626" s="203" t="s">
        <v>88</v>
      </c>
      <c r="AAT626" s="276" t="s">
        <v>516</v>
      </c>
      <c r="AAV626" s="204"/>
      <c r="AAW626" s="204">
        <f>VLOOKUP(AAT626,$A$681:$F$2354,6,FALSE)</f>
        <v>364</v>
      </c>
      <c r="AAX626" s="203" t="s">
        <v>67</v>
      </c>
      <c r="AAY626" s="10">
        <f>AAW626*1.2</f>
        <v>436.8</v>
      </c>
      <c r="AAZ626" s="10"/>
      <c r="ABA626" s="273"/>
      <c r="ABB626" s="203" t="s">
        <v>88</v>
      </c>
      <c r="ABC626" s="278" t="s">
        <v>183</v>
      </c>
      <c r="ABE626" s="204"/>
      <c r="ABF626" s="204" t="e">
        <f>VLOOKUP(ABC626,$A$681:$F$2354,6,FALSE)</f>
        <v>#N/A</v>
      </c>
      <c r="ABG626" s="203" t="s">
        <v>67</v>
      </c>
      <c r="ABH626" s="10" t="e">
        <f>ABF626*1.2</f>
        <v>#N/A</v>
      </c>
      <c r="ABI626" s="10"/>
      <c r="ABJ626" s="273"/>
      <c r="ABK626" s="203" t="s">
        <v>88</v>
      </c>
      <c r="ABL626" s="276" t="s">
        <v>548</v>
      </c>
      <c r="ABN626" s="204"/>
      <c r="ABO626" s="204">
        <f>VLOOKUP(ABL626,$A$681:$F$2354,6,FALSE)</f>
        <v>88</v>
      </c>
      <c r="ABP626" s="203" t="s">
        <v>67</v>
      </c>
      <c r="ABQ626" s="10">
        <f>ABO626*1.2</f>
        <v>105.6</v>
      </c>
      <c r="ABR626" s="10"/>
      <c r="ABS626" s="273"/>
      <c r="ABT626" s="203" t="s">
        <v>88</v>
      </c>
      <c r="ABU626" s="276" t="s">
        <v>443</v>
      </c>
      <c r="ABW626" s="204"/>
      <c r="ABX626" s="204">
        <f>VLOOKUP(ABU626,$A$681:$F$2354,6,FALSE)</f>
        <v>54</v>
      </c>
      <c r="ABY626" s="203" t="s">
        <v>67</v>
      </c>
      <c r="ABZ626" s="10">
        <f>ABX626*1.2</f>
        <v>64.8</v>
      </c>
      <c r="ACA626" s="10"/>
      <c r="ACB626" s="273"/>
      <c r="ACC626" s="203" t="s">
        <v>88</v>
      </c>
      <c r="ACD626" s="278" t="s">
        <v>183</v>
      </c>
      <c r="ACF626" s="204"/>
      <c r="ACG626" s="204" t="e">
        <f>VLOOKUP(ACD626,$A$681:$F$2354,6,FALSE)</f>
        <v>#N/A</v>
      </c>
      <c r="ACH626" s="203" t="s">
        <v>67</v>
      </c>
      <c r="ACI626" s="10" t="e">
        <f>ACG626*1.2</f>
        <v>#N/A</v>
      </c>
      <c r="ACJ626" s="10"/>
      <c r="ACK626" s="273"/>
      <c r="ACL626" s="203" t="s">
        <v>88</v>
      </c>
      <c r="ACM626" s="278" t="s">
        <v>183</v>
      </c>
      <c r="ACO626" s="204"/>
      <c r="ACP626" s="204" t="e">
        <f>VLOOKUP(ACM626,$A$681:$F$2354,6,FALSE)</f>
        <v>#N/A</v>
      </c>
      <c r="ACQ626" s="203" t="s">
        <v>67</v>
      </c>
      <c r="ACR626" s="10" t="e">
        <f>ACP626*1.2</f>
        <v>#N/A</v>
      </c>
      <c r="ACS626" s="10"/>
      <c r="ACT626" s="273"/>
      <c r="ACU626" s="203" t="s">
        <v>88</v>
      </c>
      <c r="ACV626" s="278" t="s">
        <v>183</v>
      </c>
      <c r="ACX626" s="204"/>
      <c r="ACY626" s="204" t="e">
        <f>VLOOKUP(ACV626,$A$681:$F$2354,6,FALSE)</f>
        <v>#N/A</v>
      </c>
      <c r="ACZ626" s="203" t="s">
        <v>67</v>
      </c>
      <c r="ADA626" s="10" t="e">
        <f>ACY626*1.2</f>
        <v>#N/A</v>
      </c>
      <c r="ADB626" s="10"/>
      <c r="ADC626" s="273"/>
      <c r="ADD626" s="203" t="s">
        <v>88</v>
      </c>
      <c r="ADE626" s="278" t="s">
        <v>183</v>
      </c>
      <c r="ADG626" s="204"/>
      <c r="ADH626" s="204" t="e">
        <f>VLOOKUP(ADE626,$A$681:$F$2354,6,FALSE)</f>
        <v>#N/A</v>
      </c>
      <c r="ADI626" s="203" t="s">
        <v>67</v>
      </c>
      <c r="ADJ626" s="10" t="e">
        <f>ADH626*1.2</f>
        <v>#N/A</v>
      </c>
      <c r="ADL626" s="273"/>
      <c r="ADM626" s="203" t="s">
        <v>88</v>
      </c>
      <c r="ADN626" s="278" t="s">
        <v>183</v>
      </c>
      <c r="ADP626" s="204"/>
      <c r="ADQ626" s="204" t="e">
        <f>VLOOKUP(ADN626,$A$681:$F$2354,6,FALSE)</f>
        <v>#N/A</v>
      </c>
      <c r="ADR626" s="203" t="s">
        <v>67</v>
      </c>
      <c r="ADS626" s="10" t="e">
        <f>ADQ626*1.2</f>
        <v>#N/A</v>
      </c>
      <c r="ADT626" s="10"/>
      <c r="ADU626" s="273"/>
      <c r="ADV626" s="203" t="s">
        <v>88</v>
      </c>
      <c r="ADW626" s="278" t="s">
        <v>183</v>
      </c>
      <c r="ADY626" s="204"/>
      <c r="ADZ626" s="204" t="e">
        <f>VLOOKUP(ADW626,$A$681:$F$2354,6,FALSE)</f>
        <v>#N/A</v>
      </c>
      <c r="AEA626" s="203" t="s">
        <v>67</v>
      </c>
      <c r="AEB626" s="10" t="e">
        <f>ADZ626*1.2</f>
        <v>#N/A</v>
      </c>
      <c r="AED626" s="273"/>
      <c r="AEE626" s="203" t="s">
        <v>88</v>
      </c>
      <c r="AEF626" s="278" t="s">
        <v>183</v>
      </c>
      <c r="AEH626" s="204"/>
      <c r="AEI626" s="204" t="e">
        <f>VLOOKUP(AEF626,$A$681:$F$2354,6,FALSE)</f>
        <v>#N/A</v>
      </c>
      <c r="AEJ626" s="203" t="s">
        <v>67</v>
      </c>
      <c r="AEK626" s="10" t="e">
        <f>AEI626*1.2</f>
        <v>#N/A</v>
      </c>
      <c r="AEM626" s="273"/>
      <c r="AEN626" s="203" t="s">
        <v>88</v>
      </c>
      <c r="AEO626" s="278" t="s">
        <v>183</v>
      </c>
      <c r="AEQ626" s="204"/>
      <c r="AER626" s="204" t="e">
        <f>VLOOKUP(AEO626,$A$681:$F$2354,6,FALSE)</f>
        <v>#N/A</v>
      </c>
      <c r="AES626" s="203" t="s">
        <v>67</v>
      </c>
      <c r="AET626" s="10" t="e">
        <f>AER626*1.2</f>
        <v>#N/A</v>
      </c>
      <c r="AEV626" s="273"/>
      <c r="AEW626" s="203" t="s">
        <v>88</v>
      </c>
      <c r="AEX626" s="278" t="s">
        <v>183</v>
      </c>
      <c r="AEZ626" s="204"/>
      <c r="AFA626" s="204" t="e">
        <f>VLOOKUP(AEX626,$A$681:$F$2354,6,FALSE)</f>
        <v>#N/A</v>
      </c>
      <c r="AFB626" s="203" t="s">
        <v>67</v>
      </c>
      <c r="AFC626" s="10" t="e">
        <f>AFA626*1.2</f>
        <v>#N/A</v>
      </c>
      <c r="AFD626" s="10"/>
      <c r="AFE626" s="273"/>
      <c r="AFF626" s="203" t="s">
        <v>88</v>
      </c>
      <c r="AFG626" s="278" t="s">
        <v>183</v>
      </c>
      <c r="AFI626" s="204"/>
      <c r="AFJ626" s="204" t="e">
        <f>VLOOKUP(AFG626,$A$681:$F$2354,6,FALSE)</f>
        <v>#N/A</v>
      </c>
      <c r="AFK626" s="203" t="s">
        <v>67</v>
      </c>
      <c r="AFL626" s="10" t="e">
        <f>AFJ626*1.2</f>
        <v>#N/A</v>
      </c>
      <c r="AFM626" s="10"/>
      <c r="AFN626" s="273"/>
      <c r="AFO626" s="203" t="s">
        <v>88</v>
      </c>
      <c r="AFP626" s="278" t="s">
        <v>183</v>
      </c>
      <c r="AFR626" s="204"/>
      <c r="AFS626" s="204" t="e">
        <f>VLOOKUP(AFP626,$A$681:$F$2354,6,FALSE)</f>
        <v>#N/A</v>
      </c>
      <c r="AFT626" s="203" t="s">
        <v>67</v>
      </c>
      <c r="AFU626" s="10" t="e">
        <f>AFS626*1.2</f>
        <v>#N/A</v>
      </c>
      <c r="AFV626" s="10"/>
      <c r="AFW626" s="273"/>
      <c r="AFX626" s="203" t="s">
        <v>88</v>
      </c>
      <c r="AFY626" s="278" t="s">
        <v>183</v>
      </c>
      <c r="AGA626" s="204"/>
      <c r="AGB626" s="204" t="e">
        <f>VLOOKUP(AFY626,$A$681:$F$2354,6,FALSE)</f>
        <v>#N/A</v>
      </c>
      <c r="AGC626" s="203" t="s">
        <v>67</v>
      </c>
      <c r="AGD626" s="10" t="e">
        <f>AGB626*1.2</f>
        <v>#N/A</v>
      </c>
      <c r="AGE626" s="10"/>
      <c r="AGF626" s="273"/>
      <c r="AGG626" s="203" t="s">
        <v>88</v>
      </c>
      <c r="AGH626" s="278" t="s">
        <v>183</v>
      </c>
      <c r="AGJ626" s="204"/>
      <c r="AGK626" s="204" t="e">
        <f>VLOOKUP(AGH626,$A$681:$F$2354,6,FALSE)</f>
        <v>#N/A</v>
      </c>
      <c r="AGL626" s="203" t="s">
        <v>67</v>
      </c>
      <c r="AGM626" s="10" t="e">
        <f>AGK626*1.2</f>
        <v>#N/A</v>
      </c>
      <c r="AGN626" s="10"/>
      <c r="AGO626" s="273"/>
      <c r="AGP626" s="203" t="s">
        <v>88</v>
      </c>
      <c r="AGQ626" s="278" t="s">
        <v>183</v>
      </c>
      <c r="AGS626" s="204"/>
      <c r="AGT626" s="204" t="e">
        <f>VLOOKUP(AGQ626,$A$681:$F$2354,6,FALSE)</f>
        <v>#N/A</v>
      </c>
      <c r="AGU626" s="203" t="s">
        <v>67</v>
      </c>
      <c r="AGV626" s="10" t="e">
        <f>AGT626*1.2</f>
        <v>#N/A</v>
      </c>
      <c r="AGW626" s="10"/>
      <c r="AGX626" s="273"/>
      <c r="AGY626" s="203" t="s">
        <v>88</v>
      </c>
      <c r="AGZ626" s="276" t="s">
        <v>705</v>
      </c>
      <c r="AHB626" s="204"/>
      <c r="AHC626" s="204">
        <f>VLOOKUP(AGZ626,$A$681:$F$2354,6,FALSE)</f>
        <v>54</v>
      </c>
      <c r="AHD626" s="203" t="s">
        <v>67</v>
      </c>
      <c r="AHE626" s="10">
        <f>AHC626*1.2</f>
        <v>64.8</v>
      </c>
      <c r="AHF626" s="10"/>
      <c r="AHG626" s="273"/>
      <c r="AHH626" s="203" t="s">
        <v>88</v>
      </c>
      <c r="AHI626" s="276" t="s">
        <v>496</v>
      </c>
      <c r="AHK626" s="204"/>
      <c r="AHL626" s="204">
        <f>VLOOKUP(AHI626,$A$681:$F$2354,6,FALSE)</f>
        <v>340</v>
      </c>
      <c r="AHM626" s="203" t="s">
        <v>67</v>
      </c>
      <c r="AHN626" s="10">
        <f>AHL626*1.2</f>
        <v>408</v>
      </c>
      <c r="AHO626" s="10"/>
      <c r="AHP626" s="273"/>
      <c r="AHQ626" s="203" t="s">
        <v>88</v>
      </c>
      <c r="AHR626" s="276" t="s">
        <v>717</v>
      </c>
      <c r="AHT626" s="204"/>
      <c r="AHU626" s="204">
        <f>VLOOKUP(AHR626,$A$681:$F$2354,6,FALSE)</f>
        <v>251</v>
      </c>
      <c r="AHV626" s="203" t="s">
        <v>67</v>
      </c>
      <c r="AHW626" s="10">
        <f>AHU626*1.2</f>
        <v>301.2</v>
      </c>
      <c r="AHX626" s="10"/>
      <c r="AHY626" s="273"/>
      <c r="AHZ626" s="203" t="s">
        <v>88</v>
      </c>
      <c r="AIA626" s="276" t="s">
        <v>485</v>
      </c>
      <c r="AIC626" s="204"/>
      <c r="AID626" s="204">
        <f>VLOOKUP(AIA626,$A$681:$F$2354,6,FALSE)</f>
        <v>130</v>
      </c>
      <c r="AIE626" s="203" t="s">
        <v>67</v>
      </c>
      <c r="AIF626" s="10">
        <f>AID626*1.2</f>
        <v>156</v>
      </c>
      <c r="AIG626" s="10"/>
      <c r="AIH626" s="273"/>
      <c r="AII626" s="203" t="s">
        <v>88</v>
      </c>
      <c r="AIJ626" s="276" t="s">
        <v>477</v>
      </c>
      <c r="AIL626" s="204"/>
      <c r="AIM626" s="204">
        <f>VLOOKUP(AIJ626,$A$681:$F$2354,6,FALSE)</f>
        <v>0</v>
      </c>
      <c r="AIN626" s="203" t="s">
        <v>67</v>
      </c>
      <c r="AIO626" s="10">
        <f>AIM626*1.2</f>
        <v>0</v>
      </c>
      <c r="AIP626" s="10"/>
      <c r="AIQ626" s="273"/>
      <c r="AIR626" s="203" t="s">
        <v>88</v>
      </c>
      <c r="AIS626" s="276" t="s">
        <v>717</v>
      </c>
      <c r="AIU626" s="204"/>
      <c r="AIV626" s="204">
        <f>VLOOKUP(AIS626,$A$681:$F$2354,6,FALSE)</f>
        <v>251</v>
      </c>
      <c r="AIW626" s="203" t="s">
        <v>67</v>
      </c>
      <c r="AIX626" s="10">
        <f>AIV626*1.2</f>
        <v>301.2</v>
      </c>
      <c r="AIY626" s="10"/>
      <c r="AIZ626" s="273"/>
      <c r="AJA626" s="203" t="s">
        <v>88</v>
      </c>
      <c r="AJB626" s="276" t="s">
        <v>548</v>
      </c>
      <c r="AJD626" s="204"/>
      <c r="AJE626" s="204">
        <f>VLOOKUP(AJB626,$A$681:$F$2354,6,FALSE)</f>
        <v>88</v>
      </c>
      <c r="AJF626" s="203" t="s">
        <v>67</v>
      </c>
      <c r="AJG626" s="10">
        <f>AJE626*1.2</f>
        <v>105.6</v>
      </c>
      <c r="AJH626" s="10"/>
      <c r="AJI626" s="273"/>
      <c r="AJJ626" s="203" t="s">
        <v>88</v>
      </c>
      <c r="AJK626" s="276" t="s">
        <v>1271</v>
      </c>
      <c r="AJM626" s="204"/>
      <c r="AJN626" s="204">
        <f>VLOOKUP(AJK626,$A$681:$F$2354,6,FALSE)</f>
        <v>58</v>
      </c>
      <c r="AJO626" s="203" t="s">
        <v>67</v>
      </c>
      <c r="AJP626" s="10">
        <f>AJN626*1.2</f>
        <v>69.599999999999994</v>
      </c>
      <c r="AJQ626" s="10"/>
      <c r="AJR626" s="273"/>
      <c r="AJS626" s="203" t="s">
        <v>88</v>
      </c>
      <c r="AJT626" s="431" t="s">
        <v>477</v>
      </c>
      <c r="AJV626" s="204"/>
      <c r="AJW626" s="204">
        <f>VLOOKUP(AJT626,$A$681:$F$2354,6,FALSE)</f>
        <v>0</v>
      </c>
      <c r="AJX626" s="203" t="s">
        <v>67</v>
      </c>
      <c r="AJY626" s="10">
        <f>AJW626*1.2</f>
        <v>0</v>
      </c>
      <c r="AJZ626" s="10"/>
      <c r="AKA626" s="273"/>
      <c r="AKB626" s="203" t="s">
        <v>88</v>
      </c>
      <c r="AKC626" s="276" t="s">
        <v>821</v>
      </c>
      <c r="AKE626" s="204"/>
      <c r="AKF626" s="204">
        <f>VLOOKUP(AKC626,$A$681:$F$2354,6,FALSE)</f>
        <v>66</v>
      </c>
      <c r="AKG626" s="203" t="s">
        <v>67</v>
      </c>
      <c r="AKH626" s="10">
        <f>AKF626*1.2</f>
        <v>79.2</v>
      </c>
      <c r="AKI626" s="10"/>
      <c r="AKJ626" s="273"/>
      <c r="AKK626" s="203" t="s">
        <v>88</v>
      </c>
      <c r="AKL626" s="276" t="s">
        <v>485</v>
      </c>
      <c r="AKN626" s="204"/>
      <c r="AKO626" s="204">
        <f>VLOOKUP(AKL626,$A$681:$F$2354,6,FALSE)</f>
        <v>130</v>
      </c>
      <c r="AKP626" s="203" t="s">
        <v>67</v>
      </c>
      <c r="AKQ626" s="10">
        <f>AKO626*1.2</f>
        <v>156</v>
      </c>
      <c r="AKR626" s="10"/>
      <c r="AKS626" s="273"/>
      <c r="AKT626" s="203" t="s">
        <v>88</v>
      </c>
      <c r="AKU626" s="276" t="s">
        <v>1271</v>
      </c>
      <c r="AKW626" s="204"/>
      <c r="AKX626" s="204">
        <f>VLOOKUP(AKU626,$A$681:$F$2354,6,FALSE)</f>
        <v>58</v>
      </c>
      <c r="AKY626" s="203" t="s">
        <v>67</v>
      </c>
      <c r="AKZ626" s="10">
        <f>AKX626*1.2</f>
        <v>69.599999999999994</v>
      </c>
      <c r="ALA626" s="10"/>
      <c r="ALB626" s="273"/>
      <c r="ALC626" s="203" t="s">
        <v>88</v>
      </c>
      <c r="ALD626" s="276" t="s">
        <v>461</v>
      </c>
      <c r="ALF626" s="204"/>
      <c r="ALG626" s="204">
        <f>VLOOKUP(ALD626,$A$681:$F$2354,6,FALSE)</f>
        <v>7</v>
      </c>
      <c r="ALH626" s="203" t="s">
        <v>67</v>
      </c>
      <c r="ALI626" s="10">
        <f>ALG626*1.2</f>
        <v>8.4</v>
      </c>
      <c r="ALJ626" s="10"/>
      <c r="ALK626" s="273"/>
      <c r="ALL626" s="203" t="s">
        <v>88</v>
      </c>
      <c r="ALM626" s="276" t="s">
        <v>492</v>
      </c>
      <c r="ALO626" s="204"/>
      <c r="ALP626" s="204">
        <f>VLOOKUP(ALM626,$A$681:$F$2354,6,FALSE)</f>
        <v>64</v>
      </c>
      <c r="ALQ626" s="203" t="s">
        <v>67</v>
      </c>
      <c r="ALR626" s="10">
        <f>ALP626*1.2</f>
        <v>76.8</v>
      </c>
      <c r="ALS626" s="10"/>
      <c r="ALT626" s="273"/>
      <c r="ALU626" s="203" t="s">
        <v>88</v>
      </c>
      <c r="ALV626" s="276" t="s">
        <v>705</v>
      </c>
      <c r="ALX626" s="204"/>
      <c r="ALY626" s="204">
        <f>VLOOKUP(ALV626,$A$681:$F$2354,6,FALSE)</f>
        <v>54</v>
      </c>
      <c r="ALZ626" s="203" t="s">
        <v>67</v>
      </c>
      <c r="AMA626" s="10">
        <f>ALY626*1.2</f>
        <v>64.8</v>
      </c>
      <c r="AMB626" s="10"/>
      <c r="AMC626" s="273"/>
      <c r="AMD626" s="203" t="s">
        <v>88</v>
      </c>
      <c r="AME626" s="276" t="s">
        <v>821</v>
      </c>
      <c r="AMG626" s="204"/>
      <c r="AMH626" s="204">
        <f>VLOOKUP(AME626,$A$681:$F$2354,6,FALSE)</f>
        <v>66</v>
      </c>
      <c r="AMI626" s="203" t="s">
        <v>67</v>
      </c>
      <c r="AMJ626" s="10">
        <f>AMH626*1.2</f>
        <v>79.2</v>
      </c>
      <c r="AMK626" s="10"/>
      <c r="AML626" s="273"/>
      <c r="AMM626" s="203" t="s">
        <v>88</v>
      </c>
      <c r="AMN626" s="276" t="s">
        <v>511</v>
      </c>
      <c r="AMP626" s="204"/>
      <c r="AMQ626" s="204">
        <f>VLOOKUP(AMN626,$A$681:$F$2354,6,FALSE)</f>
        <v>29</v>
      </c>
      <c r="AMR626" s="203" t="s">
        <v>67</v>
      </c>
      <c r="AMS626" s="10">
        <f>AMQ626*1.2</f>
        <v>34.799999999999997</v>
      </c>
      <c r="AMT626" s="10"/>
      <c r="AMU626" s="273"/>
      <c r="AMV626" s="203" t="s">
        <v>88</v>
      </c>
      <c r="AMW626" s="276" t="s">
        <v>516</v>
      </c>
      <c r="AMY626" s="204"/>
      <c r="AMZ626" s="204">
        <f>VLOOKUP(AMW626,$A$681:$F$2354,6,FALSE)</f>
        <v>364</v>
      </c>
      <c r="ANA626" s="203" t="s">
        <v>67</v>
      </c>
      <c r="ANB626" s="10">
        <f>AMZ626*1.2</f>
        <v>436.8</v>
      </c>
      <c r="ANC626" s="10"/>
      <c r="AND626" s="273"/>
      <c r="ANE626" s="203" t="s">
        <v>88</v>
      </c>
      <c r="ANF626" s="276" t="s">
        <v>485</v>
      </c>
      <c r="ANH626" s="204"/>
      <c r="ANI626" s="204">
        <f>VLOOKUP(ANF626,$A$681:$F$2354,6,FALSE)</f>
        <v>130</v>
      </c>
      <c r="ANJ626" s="203" t="s">
        <v>67</v>
      </c>
      <c r="ANK626" s="10">
        <f>ANI626*1.2</f>
        <v>156</v>
      </c>
      <c r="ANL626" s="10"/>
      <c r="ANM626" s="273"/>
      <c r="ANN626" s="203" t="s">
        <v>88</v>
      </c>
      <c r="ANO626" s="276" t="s">
        <v>429</v>
      </c>
      <c r="ANQ626" s="204"/>
      <c r="ANR626" s="204">
        <f>VLOOKUP(ANO626,$A$681:$F$2354,6,FALSE)</f>
        <v>49</v>
      </c>
      <c r="ANS626" s="203" t="s">
        <v>67</v>
      </c>
      <c r="ANT626" s="10">
        <f>ANR626*1.2</f>
        <v>58.8</v>
      </c>
      <c r="ANU626" s="10"/>
      <c r="ANV626" s="273"/>
      <c r="ANW626" s="203" t="s">
        <v>88</v>
      </c>
      <c r="ANX626" s="276" t="s">
        <v>821</v>
      </c>
      <c r="ANZ626" s="204"/>
      <c r="AOA626" s="204">
        <f>VLOOKUP(ANX626,$A$681:$F$2354,6,FALSE)</f>
        <v>66</v>
      </c>
      <c r="AOB626" s="203" t="s">
        <v>67</v>
      </c>
      <c r="AOC626" s="10">
        <f>AOA626*1.2</f>
        <v>79.2</v>
      </c>
      <c r="AOD626" s="10"/>
      <c r="AOE626" s="273"/>
      <c r="AOF626" s="203" t="s">
        <v>88</v>
      </c>
      <c r="AOG626" s="276" t="s">
        <v>2063</v>
      </c>
      <c r="AOI626" s="204"/>
      <c r="AOJ626" s="204">
        <f>VLOOKUP(AOG626,$A$681:$F$2354,6,FALSE)</f>
        <v>183</v>
      </c>
      <c r="AOK626" s="203" t="s">
        <v>67</v>
      </c>
      <c r="AOL626" s="10">
        <f>AOJ626*1.2</f>
        <v>219.6</v>
      </c>
      <c r="AOM626" s="10"/>
      <c r="AON626" s="273"/>
      <c r="AOO626" s="203" t="s">
        <v>88</v>
      </c>
      <c r="AOP626" s="276" t="s">
        <v>705</v>
      </c>
      <c r="AOR626" s="204"/>
      <c r="AOS626" s="204">
        <f>VLOOKUP(AOP626,$A$681:$F$2354,6,FALSE)</f>
        <v>54</v>
      </c>
      <c r="AOT626" s="203" t="s">
        <v>67</v>
      </c>
      <c r="AOU626" s="10">
        <f>AOS626*1.2</f>
        <v>64.8</v>
      </c>
      <c r="AOV626" s="10"/>
      <c r="AOW626" s="273"/>
      <c r="AOX626" s="203" t="s">
        <v>88</v>
      </c>
      <c r="AOY626" s="276" t="s">
        <v>2080</v>
      </c>
      <c r="APA626" s="204"/>
      <c r="APB626" s="204">
        <f>VLOOKUP(AOY626,$A$681:$F$2354,6,FALSE)</f>
        <v>35</v>
      </c>
      <c r="APC626" s="203" t="s">
        <v>67</v>
      </c>
      <c r="APD626" s="10">
        <f>APB626*1.2</f>
        <v>42</v>
      </c>
      <c r="APE626" s="10"/>
      <c r="APF626" s="273"/>
      <c r="APG626" s="203" t="s">
        <v>88</v>
      </c>
      <c r="APH626" s="276" t="s">
        <v>461</v>
      </c>
      <c r="APJ626" s="204"/>
      <c r="APK626" s="204">
        <f>VLOOKUP(APH626,$A$681:$F$2354,6,FALSE)</f>
        <v>7</v>
      </c>
      <c r="APL626" s="203" t="s">
        <v>67</v>
      </c>
      <c r="APM626" s="10">
        <f>APK626*1.2</f>
        <v>8.4</v>
      </c>
      <c r="APN626" s="10"/>
      <c r="APO626" s="273"/>
      <c r="APP626" s="203" t="s">
        <v>88</v>
      </c>
      <c r="APQ626" s="276" t="s">
        <v>516</v>
      </c>
      <c r="APS626" s="204"/>
      <c r="APT626" s="204">
        <f>VLOOKUP(APQ626,$A$681:$F$2354,6,FALSE)</f>
        <v>364</v>
      </c>
      <c r="APU626" s="203" t="s">
        <v>67</v>
      </c>
      <c r="APV626" s="10">
        <f>APT626*1.2</f>
        <v>436.8</v>
      </c>
      <c r="APW626" s="10"/>
      <c r="APX626" s="273"/>
      <c r="APY626" s="203" t="s">
        <v>88</v>
      </c>
      <c r="APZ626" s="276" t="s">
        <v>521</v>
      </c>
      <c r="AQB626" s="204"/>
      <c r="AQC626" s="204">
        <f>VLOOKUP(APZ626,$A$681:$F$2354,6,FALSE)</f>
        <v>94</v>
      </c>
      <c r="AQD626" s="203" t="s">
        <v>67</v>
      </c>
      <c r="AQE626" s="10">
        <f>AQC626*1.2</f>
        <v>112.8</v>
      </c>
      <c r="AQF626" s="10"/>
      <c r="AQG626" s="273"/>
    </row>
    <row r="627" spans="1:1125" s="14" customFormat="1" ht="15">
      <c r="A627" s="203" t="s">
        <v>89</v>
      </c>
      <c r="B627" s="276" t="s">
        <v>461</v>
      </c>
      <c r="D627" s="204"/>
      <c r="E627" s="204">
        <f>VLOOKUP(B627,$A$681:$F$2354,6,FALSE)</f>
        <v>7</v>
      </c>
      <c r="F627" s="203" t="s">
        <v>69</v>
      </c>
      <c r="G627" s="10">
        <f>E627*1.1</f>
        <v>7.7000000000000011</v>
      </c>
      <c r="H627" s="10"/>
      <c r="I627" s="267"/>
      <c r="J627" s="203" t="s">
        <v>89</v>
      </c>
      <c r="K627" s="276" t="s">
        <v>429</v>
      </c>
      <c r="M627" s="204"/>
      <c r="N627" s="204">
        <f>VLOOKUP(K627,$A$681:$F$2354,6,FALSE)</f>
        <v>49</v>
      </c>
      <c r="O627" s="203" t="s">
        <v>69</v>
      </c>
      <c r="P627" s="10">
        <f>N627*1.1</f>
        <v>53.900000000000006</v>
      </c>
      <c r="Q627" s="10"/>
      <c r="R627" s="267"/>
      <c r="S627" s="203" t="s">
        <v>89</v>
      </c>
      <c r="T627" s="276" t="s">
        <v>1271</v>
      </c>
      <c r="V627" s="204"/>
      <c r="W627" s="204">
        <f>VLOOKUP(T627,$A$681:$F$2354,6,FALSE)</f>
        <v>58</v>
      </c>
      <c r="X627" s="203" t="s">
        <v>69</v>
      </c>
      <c r="Y627" s="10">
        <f>W627*1.1</f>
        <v>63.800000000000004</v>
      </c>
      <c r="Z627" s="10"/>
      <c r="AA627" s="267"/>
      <c r="AB627" s="203" t="s">
        <v>89</v>
      </c>
      <c r="AC627" s="276" t="s">
        <v>429</v>
      </c>
      <c r="AE627" s="204"/>
      <c r="AF627" s="204">
        <f>VLOOKUP(AC627,$A$681:$F$2354,6,FALSE)</f>
        <v>49</v>
      </c>
      <c r="AG627" s="203" t="s">
        <v>69</v>
      </c>
      <c r="AH627" s="10">
        <f>AF627*1.1</f>
        <v>53.900000000000006</v>
      </c>
      <c r="AI627" s="10"/>
      <c r="AJ627" s="267"/>
      <c r="AK627" s="203" t="s">
        <v>89</v>
      </c>
      <c r="AL627" s="276" t="s">
        <v>1269</v>
      </c>
      <c r="AN627" s="204"/>
      <c r="AO627" s="204">
        <f>VLOOKUP(AL627,$A$681:$F$2354,6,FALSE)</f>
        <v>408</v>
      </c>
      <c r="AP627" s="203" t="s">
        <v>69</v>
      </c>
      <c r="AQ627" s="10">
        <f>AO627*1.1</f>
        <v>448.8</v>
      </c>
      <c r="AR627" s="10"/>
      <c r="AS627" s="267"/>
      <c r="AT627" s="203" t="s">
        <v>89</v>
      </c>
      <c r="AU627" s="276" t="s">
        <v>2080</v>
      </c>
      <c r="AW627" s="204"/>
      <c r="AX627" s="204">
        <f>VLOOKUP(AU627,$A$681:$F$2354,6,FALSE)</f>
        <v>35</v>
      </c>
      <c r="AY627" s="203" t="s">
        <v>69</v>
      </c>
      <c r="AZ627" s="10">
        <f>AX627*1.1</f>
        <v>38.5</v>
      </c>
      <c r="BA627" s="10"/>
      <c r="BB627" s="267"/>
      <c r="BC627" s="203" t="s">
        <v>89</v>
      </c>
      <c r="BD627" s="276" t="s">
        <v>2080</v>
      </c>
      <c r="BF627" s="204"/>
      <c r="BG627" s="204">
        <f>VLOOKUP(BD627,$A$681:$F$2354,6,FALSE)</f>
        <v>35</v>
      </c>
      <c r="BH627" s="203" t="s">
        <v>69</v>
      </c>
      <c r="BI627" s="10">
        <f>BG627*1.1</f>
        <v>38.5</v>
      </c>
      <c r="BJ627" s="10"/>
      <c r="BK627" s="267"/>
      <c r="BL627" s="203" t="s">
        <v>89</v>
      </c>
      <c r="BM627" s="276" t="s">
        <v>2063</v>
      </c>
      <c r="BO627" s="204"/>
      <c r="BP627" s="204">
        <f>VLOOKUP(BM627,$A$681:$F$2354,6,FALSE)</f>
        <v>183</v>
      </c>
      <c r="BQ627" s="203" t="s">
        <v>69</v>
      </c>
      <c r="BR627" s="10">
        <f>BP627*1.1</f>
        <v>201.3</v>
      </c>
      <c r="BS627" s="10"/>
      <c r="BT627" s="267"/>
      <c r="BU627" s="203" t="s">
        <v>89</v>
      </c>
      <c r="BV627" s="276" t="s">
        <v>2080</v>
      </c>
      <c r="BX627" s="204"/>
      <c r="BY627" s="204">
        <f>VLOOKUP(BV627,$A$681:$F$2354,6,FALSE)</f>
        <v>35</v>
      </c>
      <c r="BZ627" s="203" t="s">
        <v>69</v>
      </c>
      <c r="CA627" s="10">
        <f>BY627*1.1</f>
        <v>38.5</v>
      </c>
      <c r="CB627" s="10"/>
      <c r="CC627" s="267"/>
      <c r="CD627" s="203" t="s">
        <v>89</v>
      </c>
      <c r="CE627" s="276" t="s">
        <v>548</v>
      </c>
      <c r="CG627" s="204"/>
      <c r="CH627" s="204">
        <f>VLOOKUP(CE627,$A$681:$F$2354,6,FALSE)</f>
        <v>88</v>
      </c>
      <c r="CI627" s="203" t="s">
        <v>69</v>
      </c>
      <c r="CJ627" s="10">
        <f>CH627*1.1</f>
        <v>96.800000000000011</v>
      </c>
      <c r="CK627" s="10"/>
      <c r="CL627" s="267"/>
      <c r="CM627" s="203" t="s">
        <v>89</v>
      </c>
      <c r="CN627" s="276" t="s">
        <v>1269</v>
      </c>
      <c r="CP627" s="204"/>
      <c r="CQ627" s="204">
        <f>VLOOKUP(CN627,$A$681:$F$2354,6,FALSE)</f>
        <v>408</v>
      </c>
      <c r="CR627" s="203" t="s">
        <v>69</v>
      </c>
      <c r="CS627" s="10">
        <f>CQ627*1.1</f>
        <v>448.8</v>
      </c>
      <c r="CT627" s="10"/>
      <c r="CU627" s="267"/>
      <c r="CV627" s="203" t="s">
        <v>89</v>
      </c>
      <c r="CW627" s="276" t="s">
        <v>1269</v>
      </c>
      <c r="CY627" s="204"/>
      <c r="CZ627" s="204">
        <f>VLOOKUP(CW627,$A$681:$F$2354,6,FALSE)</f>
        <v>408</v>
      </c>
      <c r="DA627" s="203" t="s">
        <v>69</v>
      </c>
      <c r="DB627" s="10">
        <f>CZ627*1.1</f>
        <v>448.8</v>
      </c>
      <c r="DC627" s="10"/>
      <c r="DD627" s="267"/>
      <c r="DE627" s="203" t="s">
        <v>89</v>
      </c>
      <c r="DF627" s="276" t="s">
        <v>461</v>
      </c>
      <c r="DH627" s="204"/>
      <c r="DI627" s="204">
        <f>VLOOKUP(DF627,$A$681:$F$2354,6,FALSE)</f>
        <v>7</v>
      </c>
      <c r="DJ627" s="203" t="s">
        <v>69</v>
      </c>
      <c r="DK627" s="10">
        <f>DI627*1.1</f>
        <v>7.7000000000000011</v>
      </c>
      <c r="DL627" s="10"/>
      <c r="DM627" s="267"/>
      <c r="DN627" s="203" t="s">
        <v>89</v>
      </c>
      <c r="DO627" s="276" t="s">
        <v>717</v>
      </c>
      <c r="DQ627" s="204"/>
      <c r="DR627" s="204">
        <f>VLOOKUP(DO627,$A$681:$F$2354,6,FALSE)</f>
        <v>251</v>
      </c>
      <c r="DS627" s="203" t="s">
        <v>69</v>
      </c>
      <c r="DT627" s="10">
        <f>DR627*1.1</f>
        <v>276.10000000000002</v>
      </c>
      <c r="DU627" s="10"/>
      <c r="DV627" s="267"/>
      <c r="DW627" s="203" t="s">
        <v>89</v>
      </c>
      <c r="DX627" s="278" t="s">
        <v>183</v>
      </c>
      <c r="DZ627" s="204"/>
      <c r="EA627" s="204" t="e">
        <f>VLOOKUP(DX627,$A$681:$F$2354,6,FALSE)</f>
        <v>#N/A</v>
      </c>
      <c r="EB627" s="203" t="s">
        <v>69</v>
      </c>
      <c r="EC627" s="10" t="e">
        <f>EA627*1.1</f>
        <v>#N/A</v>
      </c>
      <c r="ED627" s="10"/>
      <c r="EE627" s="267"/>
      <c r="EF627" s="203" t="s">
        <v>89</v>
      </c>
      <c r="EG627" s="276" t="s">
        <v>1269</v>
      </c>
      <c r="EI627" s="204"/>
      <c r="EJ627" s="204">
        <f>VLOOKUP(EG627,$A$681:$F$2354,6,FALSE)</f>
        <v>408</v>
      </c>
      <c r="EK627" s="203" t="s">
        <v>69</v>
      </c>
      <c r="EL627" s="10">
        <f>EJ627*1.1</f>
        <v>448.8</v>
      </c>
      <c r="EM627" s="10"/>
      <c r="EN627" s="267"/>
      <c r="EO627" s="203" t="s">
        <v>89</v>
      </c>
      <c r="EP627" s="276" t="s">
        <v>492</v>
      </c>
      <c r="ER627" s="204"/>
      <c r="ES627" s="204">
        <f>VLOOKUP(EP627,$A$681:$F$2354,6,FALSE)</f>
        <v>64</v>
      </c>
      <c r="ET627" s="203" t="s">
        <v>69</v>
      </c>
      <c r="EU627" s="10">
        <f>ES627*1.1</f>
        <v>70.400000000000006</v>
      </c>
      <c r="EV627" s="10"/>
      <c r="EW627" s="267"/>
      <c r="EX627" s="203" t="s">
        <v>89</v>
      </c>
      <c r="EY627" s="276" t="s">
        <v>2063</v>
      </c>
      <c r="FA627" s="204"/>
      <c r="FB627" s="204">
        <f>VLOOKUP(EY627,$A$681:$F$2354,6,FALSE)</f>
        <v>183</v>
      </c>
      <c r="FC627" s="203" t="s">
        <v>69</v>
      </c>
      <c r="FD627" s="10">
        <f>FB627*1.1</f>
        <v>201.3</v>
      </c>
      <c r="FE627" s="10"/>
      <c r="FF627" s="267"/>
      <c r="FG627" s="203" t="s">
        <v>89</v>
      </c>
      <c r="FH627" s="421" t="s">
        <v>2080</v>
      </c>
      <c r="FJ627" s="204"/>
      <c r="FK627" s="204">
        <f>VLOOKUP(FH627,$A$681:$F$2354,6,FALSE)</f>
        <v>35</v>
      </c>
      <c r="FL627" s="203" t="s">
        <v>69</v>
      </c>
      <c r="FM627" s="10">
        <f>FK627*1.1</f>
        <v>38.5</v>
      </c>
      <c r="FN627" s="10"/>
      <c r="FO627" s="267"/>
      <c r="FP627" s="203" t="s">
        <v>89</v>
      </c>
      <c r="FQ627" s="276" t="s">
        <v>2080</v>
      </c>
      <c r="FS627" s="204"/>
      <c r="FT627" s="204">
        <f>VLOOKUP(FQ627,$A$681:$F$2354,6,FALSE)</f>
        <v>35</v>
      </c>
      <c r="FU627" s="203" t="s">
        <v>69</v>
      </c>
      <c r="FV627" s="10">
        <f>FT627*1.1</f>
        <v>38.5</v>
      </c>
      <c r="FW627" s="10"/>
      <c r="FX627" s="267"/>
      <c r="FY627" s="203" t="s">
        <v>89</v>
      </c>
      <c r="FZ627" s="276" t="s">
        <v>1788</v>
      </c>
      <c r="GB627" s="204"/>
      <c r="GC627" s="204">
        <f>VLOOKUP(FZ627,$A$681:$F$2354,6,FALSE)</f>
        <v>234</v>
      </c>
      <c r="GD627" s="203" t="s">
        <v>69</v>
      </c>
      <c r="GE627" s="10">
        <f>GC627*1.1</f>
        <v>257.40000000000003</v>
      </c>
      <c r="GF627" s="10"/>
      <c r="GG627" s="267"/>
      <c r="GH627" s="203" t="s">
        <v>89</v>
      </c>
      <c r="GI627" s="276" t="s">
        <v>705</v>
      </c>
      <c r="GK627" s="204"/>
      <c r="GL627" s="204">
        <f>VLOOKUP(GI627,$A$681:$F$2354,6,FALSE)</f>
        <v>54</v>
      </c>
      <c r="GM627" s="203" t="s">
        <v>69</v>
      </c>
      <c r="GN627" s="10">
        <f>GL627*1.1</f>
        <v>59.400000000000006</v>
      </c>
      <c r="GO627" s="10"/>
      <c r="GP627" s="267"/>
      <c r="GQ627" s="203" t="s">
        <v>89</v>
      </c>
      <c r="GR627" s="276" t="s">
        <v>516</v>
      </c>
      <c r="GT627" s="204"/>
      <c r="GU627" s="204">
        <f>VLOOKUP(GR627,$A$681:$F$2354,6,FALSE)</f>
        <v>364</v>
      </c>
      <c r="GV627" s="203" t="s">
        <v>69</v>
      </c>
      <c r="GW627" s="10">
        <f>GU627*1.1</f>
        <v>400.40000000000003</v>
      </c>
      <c r="GX627" s="10"/>
      <c r="GY627" s="267"/>
      <c r="GZ627" s="203" t="s">
        <v>89</v>
      </c>
      <c r="HA627" s="276" t="s">
        <v>417</v>
      </c>
      <c r="HC627" s="204"/>
      <c r="HD627" s="204">
        <f>VLOOKUP(HA627,$A$681:$F$2354,6,FALSE)</f>
        <v>96</v>
      </c>
      <c r="HE627" s="203" t="s">
        <v>69</v>
      </c>
      <c r="HF627" s="10">
        <f>HD627*1.1</f>
        <v>105.60000000000001</v>
      </c>
      <c r="HG627" s="10"/>
      <c r="HH627" s="267"/>
      <c r="HI627" s="203" t="s">
        <v>89</v>
      </c>
      <c r="HJ627" s="276" t="s">
        <v>717</v>
      </c>
      <c r="HL627" s="204"/>
      <c r="HM627" s="204">
        <f>VLOOKUP(HJ627,$A$681:$F$2354,6,FALSE)</f>
        <v>251</v>
      </c>
      <c r="HN627" s="203" t="s">
        <v>69</v>
      </c>
      <c r="HO627" s="10">
        <f>HM627*1.1</f>
        <v>276.10000000000002</v>
      </c>
      <c r="HP627" s="10"/>
      <c r="HQ627" s="267"/>
      <c r="HR627" s="203" t="s">
        <v>89</v>
      </c>
      <c r="HS627" s="276" t="s">
        <v>705</v>
      </c>
      <c r="HU627" s="204"/>
      <c r="HV627" s="204">
        <f>VLOOKUP(HS627,$A$681:$F$2354,6,FALSE)</f>
        <v>54</v>
      </c>
      <c r="HW627" s="203" t="s">
        <v>69</v>
      </c>
      <c r="HX627" s="10">
        <f>HV627*1.1</f>
        <v>59.400000000000006</v>
      </c>
      <c r="HY627" s="10"/>
      <c r="HZ627" s="267"/>
      <c r="IA627" s="203" t="s">
        <v>89</v>
      </c>
      <c r="IB627" s="285" t="s">
        <v>183</v>
      </c>
      <c r="ID627" s="204"/>
      <c r="IE627" s="204" t="e">
        <f>VLOOKUP(IB627,$A$681:$F$2354,6,FALSE)</f>
        <v>#N/A</v>
      </c>
      <c r="IF627" s="203" t="s">
        <v>69</v>
      </c>
      <c r="IG627" s="10" t="e">
        <f>IE627*1.1</f>
        <v>#N/A</v>
      </c>
      <c r="IH627" s="10"/>
      <c r="II627" s="267"/>
      <c r="IJ627" s="203" t="s">
        <v>89</v>
      </c>
      <c r="IK627" s="276" t="s">
        <v>2063</v>
      </c>
      <c r="IM627" s="204"/>
      <c r="IN627" s="204">
        <f>VLOOKUP(IK627,$A$681:$F$2354,6,FALSE)</f>
        <v>183</v>
      </c>
      <c r="IO627" s="203" t="s">
        <v>69</v>
      </c>
      <c r="IP627" s="10">
        <f>IN627*1.1</f>
        <v>201.3</v>
      </c>
      <c r="IQ627" s="10"/>
      <c r="IR627" s="267"/>
      <c r="IS627" s="203" t="s">
        <v>89</v>
      </c>
      <c r="IT627" s="276" t="s">
        <v>717</v>
      </c>
      <c r="IV627" s="204"/>
      <c r="IW627" s="204">
        <f>VLOOKUP(IT627,$A$681:$F$2354,6,FALSE)</f>
        <v>251</v>
      </c>
      <c r="IX627" s="203" t="s">
        <v>69</v>
      </c>
      <c r="IY627" s="10">
        <f>IW627*1.1</f>
        <v>276.10000000000002</v>
      </c>
      <c r="IZ627" s="10"/>
      <c r="JA627" s="267"/>
      <c r="JB627" s="203" t="s">
        <v>89</v>
      </c>
      <c r="JC627" s="276" t="s">
        <v>717</v>
      </c>
      <c r="JE627" s="204"/>
      <c r="JF627" s="204">
        <f>VLOOKUP(JC627,$A$681:$F$2354,6,FALSE)</f>
        <v>251</v>
      </c>
      <c r="JG627" s="203" t="s">
        <v>69</v>
      </c>
      <c r="JH627" s="10">
        <f>JF627*1.1</f>
        <v>276.10000000000002</v>
      </c>
      <c r="JI627" s="10"/>
      <c r="JJ627" s="267"/>
      <c r="JK627" s="203" t="s">
        <v>89</v>
      </c>
      <c r="JL627" s="276" t="s">
        <v>485</v>
      </c>
      <c r="JN627" s="204"/>
      <c r="JO627" s="204">
        <f>VLOOKUP(JL627,$A$681:$F$2354,6,FALSE)</f>
        <v>130</v>
      </c>
      <c r="JP627" s="203" t="s">
        <v>69</v>
      </c>
      <c r="JQ627" s="10">
        <f>JO627*1.1</f>
        <v>143</v>
      </c>
      <c r="JR627" s="10"/>
      <c r="JS627" s="267"/>
      <c r="JT627" s="203" t="s">
        <v>89</v>
      </c>
      <c r="JU627" s="276" t="s">
        <v>1788</v>
      </c>
      <c r="JW627" s="204"/>
      <c r="JX627" s="204">
        <f>VLOOKUP(JU627,$A$681:$F$2354,6,FALSE)</f>
        <v>234</v>
      </c>
      <c r="JY627" s="203" t="s">
        <v>69</v>
      </c>
      <c r="JZ627" s="10">
        <f>JX627*1.1</f>
        <v>257.40000000000003</v>
      </c>
      <c r="KA627" s="10"/>
      <c r="KB627" s="267"/>
      <c r="KC627" s="203" t="s">
        <v>89</v>
      </c>
      <c r="KD627" s="276" t="s">
        <v>705</v>
      </c>
      <c r="KF627" s="204"/>
      <c r="KG627" s="204">
        <f>VLOOKUP(KD627,$A$681:$F$2354,6,FALSE)</f>
        <v>54</v>
      </c>
      <c r="KH627" s="203" t="s">
        <v>69</v>
      </c>
      <c r="KI627" s="10">
        <f>KG627*1.1</f>
        <v>59.400000000000006</v>
      </c>
      <c r="KJ627" s="10"/>
      <c r="KK627" s="267"/>
      <c r="KL627" s="203" t="s">
        <v>89</v>
      </c>
      <c r="KM627" s="276" t="s">
        <v>443</v>
      </c>
      <c r="KO627" s="204"/>
      <c r="KP627" s="204">
        <f>VLOOKUP(KM627,$A$681:$F$2354,6,FALSE)</f>
        <v>54</v>
      </c>
      <c r="KQ627" s="203" t="s">
        <v>69</v>
      </c>
      <c r="KR627" s="10">
        <f>KP627*1.1</f>
        <v>59.400000000000006</v>
      </c>
      <c r="KS627" s="10"/>
      <c r="KT627" s="267"/>
      <c r="KU627" s="203" t="s">
        <v>89</v>
      </c>
      <c r="KV627" s="276" t="s">
        <v>429</v>
      </c>
      <c r="KX627" s="204"/>
      <c r="KY627" s="204">
        <f>VLOOKUP(KV627,$A$681:$F$2354,6,FALSE)</f>
        <v>49</v>
      </c>
      <c r="KZ627" s="203" t="s">
        <v>69</v>
      </c>
      <c r="LA627" s="10">
        <f>KY627*1.1</f>
        <v>53.900000000000006</v>
      </c>
      <c r="LB627" s="10"/>
      <c r="LC627" s="267"/>
      <c r="LD627" s="203" t="s">
        <v>89</v>
      </c>
      <c r="LE627" s="276" t="s">
        <v>429</v>
      </c>
      <c r="LG627" s="204"/>
      <c r="LH627" s="204">
        <f>VLOOKUP(LE627,$A$681:$F$2354,6,FALSE)</f>
        <v>49</v>
      </c>
      <c r="LI627" s="203" t="s">
        <v>69</v>
      </c>
      <c r="LJ627" s="10">
        <f>LH627*1.1</f>
        <v>53.900000000000006</v>
      </c>
      <c r="LK627" s="10"/>
      <c r="LL627" s="267"/>
      <c r="LM627" s="203" t="s">
        <v>89</v>
      </c>
      <c r="LN627" s="276" t="s">
        <v>461</v>
      </c>
      <c r="LP627" s="204"/>
      <c r="LQ627" s="204">
        <f>VLOOKUP(LN627,$A$681:$F$2354,6,FALSE)</f>
        <v>7</v>
      </c>
      <c r="LR627" s="203" t="s">
        <v>69</v>
      </c>
      <c r="LS627" s="10">
        <f>LQ627*1.1</f>
        <v>7.7000000000000011</v>
      </c>
      <c r="LT627" s="10"/>
      <c r="LU627" s="267"/>
      <c r="LV627" s="203" t="s">
        <v>89</v>
      </c>
      <c r="LW627" s="276" t="s">
        <v>417</v>
      </c>
      <c r="LY627" s="204"/>
      <c r="LZ627" s="204">
        <f>VLOOKUP(LW627,$A$681:$F$2354,6,FALSE)</f>
        <v>96</v>
      </c>
      <c r="MA627" s="203" t="s">
        <v>69</v>
      </c>
      <c r="MB627" s="10">
        <f>LZ627*1.1</f>
        <v>105.60000000000001</v>
      </c>
      <c r="MC627" s="10"/>
      <c r="MD627" s="267"/>
      <c r="ME627" s="203" t="s">
        <v>89</v>
      </c>
      <c r="MF627" s="276" t="s">
        <v>515</v>
      </c>
      <c r="MH627" s="204"/>
      <c r="MI627" s="204">
        <f>VLOOKUP(MF627,$A$681:$F$2354,6,FALSE)</f>
        <v>3</v>
      </c>
      <c r="MJ627" s="203" t="s">
        <v>69</v>
      </c>
      <c r="MK627" s="10">
        <f>MI627*1.1</f>
        <v>3.3000000000000003</v>
      </c>
      <c r="ML627" s="10"/>
      <c r="MM627" s="267"/>
      <c r="MN627" s="203" t="s">
        <v>89</v>
      </c>
      <c r="MO627" s="276" t="s">
        <v>1271</v>
      </c>
      <c r="MQ627" s="204"/>
      <c r="MR627" s="204">
        <f>VLOOKUP(MO627,$A$681:$F$2354,6,FALSE)</f>
        <v>58</v>
      </c>
      <c r="MS627" s="203" t="s">
        <v>69</v>
      </c>
      <c r="MT627" s="10">
        <f>MR627*1.1</f>
        <v>63.800000000000004</v>
      </c>
      <c r="MU627" s="10"/>
      <c r="MV627" s="267"/>
      <c r="MW627" s="203" t="s">
        <v>89</v>
      </c>
      <c r="MX627" s="276" t="s">
        <v>429</v>
      </c>
      <c r="MZ627" s="204"/>
      <c r="NA627" s="204">
        <f>VLOOKUP(MX627,$A$681:$F$2354,6,FALSE)</f>
        <v>49</v>
      </c>
      <c r="NB627" s="203" t="s">
        <v>69</v>
      </c>
      <c r="NC627" s="10">
        <f>NA627*1.1</f>
        <v>53.900000000000006</v>
      </c>
      <c r="ND627" s="10"/>
      <c r="NE627" s="267"/>
      <c r="NF627" s="203" t="s">
        <v>89</v>
      </c>
      <c r="NG627" s="276" t="s">
        <v>2063</v>
      </c>
      <c r="NI627" s="204"/>
      <c r="NJ627" s="204">
        <f>VLOOKUP(NG627,$A$681:$F$2354,6,FALSE)</f>
        <v>183</v>
      </c>
      <c r="NK627" s="203" t="s">
        <v>69</v>
      </c>
      <c r="NL627" s="10">
        <f>NJ627*1.1</f>
        <v>201.3</v>
      </c>
      <c r="NM627" s="10"/>
      <c r="NN627" s="267"/>
      <c r="NO627" s="203" t="s">
        <v>89</v>
      </c>
      <c r="NP627" s="424" t="s">
        <v>665</v>
      </c>
      <c r="NR627" s="204"/>
      <c r="NS627" s="204">
        <f>VLOOKUP(NP627,$A$681:$F$2354,6,FALSE)</f>
        <v>2</v>
      </c>
      <c r="NT627" s="203" t="s">
        <v>69</v>
      </c>
      <c r="NU627" s="10">
        <f>NS627*1.1</f>
        <v>2.2000000000000002</v>
      </c>
      <c r="NV627" s="10"/>
      <c r="NW627" s="267"/>
      <c r="NX627" s="203" t="s">
        <v>89</v>
      </c>
      <c r="NY627" s="276" t="s">
        <v>521</v>
      </c>
      <c r="OA627" s="204"/>
      <c r="OB627" s="204">
        <f>VLOOKUP(NY627,$A$681:$F$2354,6,FALSE)</f>
        <v>94</v>
      </c>
      <c r="OC627" s="203" t="s">
        <v>69</v>
      </c>
      <c r="OD627" s="10">
        <f>OB627*1.1</f>
        <v>103.4</v>
      </c>
      <c r="OE627" s="10"/>
      <c r="OF627" s="267"/>
      <c r="OG627" s="203" t="s">
        <v>89</v>
      </c>
      <c r="OH627" s="276" t="s">
        <v>511</v>
      </c>
      <c r="OJ627" s="204"/>
      <c r="OK627" s="204">
        <f>VLOOKUP(OH627,$A$681:$F$2354,6,FALSE)</f>
        <v>29</v>
      </c>
      <c r="OL627" s="203" t="s">
        <v>69</v>
      </c>
      <c r="OM627" s="10">
        <f>OK627*1.1</f>
        <v>31.900000000000002</v>
      </c>
      <c r="ON627" s="10"/>
      <c r="OO627" s="267"/>
      <c r="OP627" s="203" t="s">
        <v>89</v>
      </c>
      <c r="OQ627" s="424" t="s">
        <v>626</v>
      </c>
      <c r="OS627" s="204"/>
      <c r="OT627" s="204">
        <f>VLOOKUP(OQ627,$A$681:$F$2354,6,FALSE)</f>
        <v>126</v>
      </c>
      <c r="OU627" s="203" t="s">
        <v>69</v>
      </c>
      <c r="OV627" s="10">
        <f>OT627*1.1</f>
        <v>138.60000000000002</v>
      </c>
      <c r="OW627" s="10"/>
      <c r="OX627" s="267"/>
      <c r="OY627" s="203" t="s">
        <v>89</v>
      </c>
      <c r="OZ627" s="428" t="s">
        <v>429</v>
      </c>
      <c r="PB627" s="204"/>
      <c r="PC627" s="204">
        <f>VLOOKUP(OZ627,$A$681:$F$2354,6,FALSE)</f>
        <v>49</v>
      </c>
      <c r="PD627" s="203" t="s">
        <v>69</v>
      </c>
      <c r="PE627" s="10">
        <f>PC627*1.1</f>
        <v>53.900000000000006</v>
      </c>
      <c r="PF627" s="10"/>
      <c r="PG627" s="267"/>
      <c r="PH627" s="203" t="s">
        <v>89</v>
      </c>
      <c r="PI627" s="276" t="s">
        <v>1788</v>
      </c>
      <c r="PK627" s="204"/>
      <c r="PL627" s="204">
        <f>VLOOKUP(PI627,$A$681:$F$2354,6,FALSE)</f>
        <v>234</v>
      </c>
      <c r="PM627" s="203" t="s">
        <v>69</v>
      </c>
      <c r="PN627" s="10">
        <f>PL627*1.1</f>
        <v>257.40000000000003</v>
      </c>
      <c r="PO627" s="10"/>
      <c r="PP627" s="267"/>
      <c r="PQ627" s="203" t="s">
        <v>89</v>
      </c>
      <c r="PR627" s="276" t="s">
        <v>183</v>
      </c>
      <c r="PT627" s="204"/>
      <c r="PU627" s="204" t="e">
        <f>VLOOKUP(PR627,$A$681:$F$2354,6,FALSE)</f>
        <v>#N/A</v>
      </c>
      <c r="PV627" s="203" t="s">
        <v>69</v>
      </c>
      <c r="PW627" s="10" t="e">
        <f>PU627*1.1</f>
        <v>#N/A</v>
      </c>
      <c r="PX627" s="10"/>
      <c r="PY627" s="267"/>
      <c r="PZ627" s="203" t="s">
        <v>89</v>
      </c>
      <c r="QA627" s="276" t="s">
        <v>429</v>
      </c>
      <c r="QC627" s="204"/>
      <c r="QD627" s="204">
        <f>VLOOKUP(QA627,$A$681:$F$2354,6,FALSE)</f>
        <v>49</v>
      </c>
      <c r="QE627" s="203" t="s">
        <v>69</v>
      </c>
      <c r="QF627" s="10">
        <f>QD627*1.1</f>
        <v>53.900000000000006</v>
      </c>
      <c r="QG627" s="10"/>
      <c r="QH627" s="267"/>
      <c r="QI627" s="203" t="s">
        <v>89</v>
      </c>
      <c r="QJ627" s="276" t="s">
        <v>512</v>
      </c>
      <c r="QL627" s="204"/>
      <c r="QM627" s="204">
        <f>VLOOKUP(QJ627,$A$681:$F$2354,6,FALSE)</f>
        <v>47</v>
      </c>
      <c r="QN627" s="203" t="s">
        <v>69</v>
      </c>
      <c r="QO627" s="10">
        <f>QM627*1.1</f>
        <v>51.7</v>
      </c>
      <c r="QP627" s="10"/>
      <c r="QQ627" s="267"/>
      <c r="QR627" s="203" t="s">
        <v>89</v>
      </c>
      <c r="QS627" s="276" t="s">
        <v>2080</v>
      </c>
      <c r="QU627" s="204"/>
      <c r="QV627" s="204">
        <f>VLOOKUP(QS627,$A$681:$F$2354,6,FALSE)</f>
        <v>35</v>
      </c>
      <c r="QW627" s="203" t="s">
        <v>69</v>
      </c>
      <c r="QX627" s="10">
        <f>QV627*1.1</f>
        <v>38.5</v>
      </c>
      <c r="QY627" s="10"/>
      <c r="QZ627" s="267"/>
      <c r="RA627" s="203" t="s">
        <v>89</v>
      </c>
      <c r="RB627" s="276" t="s">
        <v>694</v>
      </c>
      <c r="RD627" s="204"/>
      <c r="RE627" s="204">
        <f>VLOOKUP(RB627,$A$681:$F$2354,6,FALSE)</f>
        <v>37</v>
      </c>
      <c r="RF627" s="203" t="s">
        <v>69</v>
      </c>
      <c r="RG627" s="10">
        <f>RE627*1.1</f>
        <v>40.700000000000003</v>
      </c>
      <c r="RH627" s="10"/>
      <c r="RI627" s="267"/>
      <c r="RJ627" s="203" t="s">
        <v>89</v>
      </c>
      <c r="RK627" s="278" t="s">
        <v>183</v>
      </c>
      <c r="RM627" s="204"/>
      <c r="RN627" s="204" t="e">
        <f>VLOOKUP(RK627,$A$681:$F$2354,6,FALSE)</f>
        <v>#N/A</v>
      </c>
      <c r="RO627" s="203" t="s">
        <v>69</v>
      </c>
      <c r="RP627" s="10" t="e">
        <f>RN627*1.1</f>
        <v>#N/A</v>
      </c>
      <c r="RQ627" s="10"/>
      <c r="RR627" s="267"/>
      <c r="RS627" s="203" t="s">
        <v>89</v>
      </c>
      <c r="RT627" s="276" t="s">
        <v>705</v>
      </c>
      <c r="RV627" s="204"/>
      <c r="RW627" s="204">
        <f>VLOOKUP(RT627,$A$681:$F$2354,6,FALSE)</f>
        <v>54</v>
      </c>
      <c r="RX627" s="203" t="s">
        <v>69</v>
      </c>
      <c r="RY627" s="10">
        <f>RW627*1.1</f>
        <v>59.400000000000006</v>
      </c>
      <c r="RZ627" s="10"/>
      <c r="SA627" s="273"/>
      <c r="SB627" s="203" t="s">
        <v>89</v>
      </c>
      <c r="SC627" s="276" t="s">
        <v>485</v>
      </c>
      <c r="SE627" s="204"/>
      <c r="SF627" s="204">
        <f>VLOOKUP(SC627,$A$681:$F$2354,6,FALSE)</f>
        <v>130</v>
      </c>
      <c r="SG627" s="203" t="s">
        <v>69</v>
      </c>
      <c r="SH627" s="10">
        <f>SF627*1.1</f>
        <v>143</v>
      </c>
      <c r="SI627" s="10"/>
      <c r="SJ627" s="273"/>
      <c r="SK627" s="203" t="s">
        <v>89</v>
      </c>
      <c r="SL627" s="276" t="s">
        <v>2080</v>
      </c>
      <c r="SN627" s="204"/>
      <c r="SO627" s="204">
        <f>VLOOKUP(SL627,$A$681:$F$2354,6,FALSE)</f>
        <v>35</v>
      </c>
      <c r="SP627" s="203" t="s">
        <v>69</v>
      </c>
      <c r="SQ627" s="10">
        <f>SO627*1.1</f>
        <v>38.5</v>
      </c>
      <c r="SR627" s="10"/>
      <c r="SS627" s="273"/>
      <c r="ST627" s="203" t="s">
        <v>89</v>
      </c>
      <c r="SU627" s="276" t="s">
        <v>1271</v>
      </c>
      <c r="SW627" s="204"/>
      <c r="SX627" s="204">
        <f>VLOOKUP(SU627,$A$681:$F$2354,6,FALSE)</f>
        <v>58</v>
      </c>
      <c r="SY627" s="203" t="s">
        <v>69</v>
      </c>
      <c r="SZ627" s="10">
        <f>SX627*1.1</f>
        <v>63.800000000000004</v>
      </c>
      <c r="TA627" s="10"/>
      <c r="TB627" s="273"/>
      <c r="TC627" s="203" t="s">
        <v>89</v>
      </c>
      <c r="TD627" s="428" t="s">
        <v>1271</v>
      </c>
      <c r="TF627" s="204"/>
      <c r="TG627" s="204">
        <f>VLOOKUP(TD627,$A$681:$F$2354,6,FALSE)</f>
        <v>58</v>
      </c>
      <c r="TH627" s="203" t="s">
        <v>69</v>
      </c>
      <c r="TI627" s="10">
        <f>TG627*1.1</f>
        <v>63.800000000000004</v>
      </c>
      <c r="TK627" s="273"/>
      <c r="TL627" s="203" t="s">
        <v>89</v>
      </c>
      <c r="TM627" s="276" t="s">
        <v>516</v>
      </c>
      <c r="TO627" s="204"/>
      <c r="TP627" s="204">
        <f>VLOOKUP(TM627,$A$681:$F$2354,6,FALSE)</f>
        <v>364</v>
      </c>
      <c r="TQ627" s="203" t="s">
        <v>69</v>
      </c>
      <c r="TR627" s="10">
        <f>TP627*1.1</f>
        <v>400.40000000000003</v>
      </c>
      <c r="TS627" s="10"/>
      <c r="TT627" s="273"/>
      <c r="TU627" s="203" t="s">
        <v>89</v>
      </c>
      <c r="TV627" s="276" t="s">
        <v>2080</v>
      </c>
      <c r="TX627" s="204"/>
      <c r="TY627" s="204">
        <f>VLOOKUP(TV627,$A$681:$F$2354,6,FALSE)</f>
        <v>35</v>
      </c>
      <c r="TZ627" s="203" t="s">
        <v>69</v>
      </c>
      <c r="UA627" s="10">
        <f>TY627*1.1</f>
        <v>38.5</v>
      </c>
      <c r="UB627" s="10"/>
      <c r="UC627" s="273"/>
      <c r="UD627" s="203" t="s">
        <v>89</v>
      </c>
      <c r="UE627" s="285" t="s">
        <v>183</v>
      </c>
      <c r="UG627" s="204"/>
      <c r="UH627" s="204" t="e">
        <f>VLOOKUP(UE627,$A$681:$F$2354,6,FALSE)</f>
        <v>#N/A</v>
      </c>
      <c r="UI627" s="203" t="s">
        <v>69</v>
      </c>
      <c r="UJ627" s="10" t="e">
        <f>UH627*1.1</f>
        <v>#N/A</v>
      </c>
      <c r="UK627" s="10"/>
      <c r="UL627" s="273"/>
      <c r="UM627" s="203" t="s">
        <v>89</v>
      </c>
      <c r="UN627" s="276" t="s">
        <v>477</v>
      </c>
      <c r="UP627" s="204"/>
      <c r="UQ627" s="204">
        <f>VLOOKUP(UN627,$A$681:$F$2354,6,FALSE)</f>
        <v>0</v>
      </c>
      <c r="UR627" s="203" t="s">
        <v>69</v>
      </c>
      <c r="US627" s="10">
        <f>UQ627*1.1</f>
        <v>0</v>
      </c>
      <c r="UT627" s="10"/>
      <c r="UU627" s="273"/>
      <c r="UV627" s="203" t="s">
        <v>89</v>
      </c>
      <c r="UW627" s="276" t="s">
        <v>429</v>
      </c>
      <c r="UY627" s="204"/>
      <c r="UZ627" s="204">
        <f>VLOOKUP(UW627,$A$681:$F$2354,6,FALSE)</f>
        <v>49</v>
      </c>
      <c r="VA627" s="203" t="s">
        <v>69</v>
      </c>
      <c r="VB627" s="10">
        <f>UZ627*1.1</f>
        <v>53.900000000000006</v>
      </c>
      <c r="VC627" s="10"/>
      <c r="VD627" s="273"/>
      <c r="VE627" s="203" t="s">
        <v>89</v>
      </c>
      <c r="VF627" s="276" t="s">
        <v>548</v>
      </c>
      <c r="VH627" s="204"/>
      <c r="VI627" s="204">
        <f>VLOOKUP(VF627,$A$681:$F$2354,6,FALSE)</f>
        <v>88</v>
      </c>
      <c r="VJ627" s="203" t="s">
        <v>69</v>
      </c>
      <c r="VK627" s="10">
        <f>VI627*1.1</f>
        <v>96.800000000000011</v>
      </c>
      <c r="VL627" s="10"/>
      <c r="VM627" s="273"/>
      <c r="VN627" s="203" t="s">
        <v>89</v>
      </c>
      <c r="VO627" s="276" t="s">
        <v>417</v>
      </c>
      <c r="VQ627" s="204"/>
      <c r="VR627" s="204">
        <f>VLOOKUP(VO627,$A$681:$F$2354,6,FALSE)</f>
        <v>96</v>
      </c>
      <c r="VS627" s="203" t="s">
        <v>69</v>
      </c>
      <c r="VT627" s="10">
        <f>VR627*1.1</f>
        <v>105.60000000000001</v>
      </c>
      <c r="VU627" s="10"/>
      <c r="VV627" s="273"/>
      <c r="VW627" s="203" t="s">
        <v>89</v>
      </c>
      <c r="VX627" s="278" t="s">
        <v>183</v>
      </c>
      <c r="VZ627" s="204"/>
      <c r="WA627" s="204" t="e">
        <f>VLOOKUP(VX627,$A$681:$F$2354,6,FALSE)</f>
        <v>#N/A</v>
      </c>
      <c r="WB627" s="203" t="s">
        <v>69</v>
      </c>
      <c r="WC627" s="10" t="e">
        <f>WA627*1.1</f>
        <v>#N/A</v>
      </c>
      <c r="WE627" s="273"/>
      <c r="WF627" s="203" t="s">
        <v>89</v>
      </c>
      <c r="WG627" s="276" t="s">
        <v>502</v>
      </c>
      <c r="WI627" s="204"/>
      <c r="WJ627" s="204">
        <f>VLOOKUP(WG627,$A$681:$F$2354,6,FALSE)</f>
        <v>133</v>
      </c>
      <c r="WK627" s="203" t="s">
        <v>69</v>
      </c>
      <c r="WL627" s="10">
        <f>WJ627*1.1</f>
        <v>146.30000000000001</v>
      </c>
      <c r="WN627" s="273"/>
      <c r="WO627" s="203" t="s">
        <v>89</v>
      </c>
      <c r="WP627" s="278" t="s">
        <v>183</v>
      </c>
      <c r="WQ627" s="204"/>
      <c r="WR627" s="204"/>
      <c r="WS627" s="204" t="e">
        <f>VLOOKUP(WP627,$A$681:$F$2354,6,FALSE)</f>
        <v>#N/A</v>
      </c>
      <c r="WT627" s="203" t="s">
        <v>69</v>
      </c>
      <c r="WU627" s="10" t="e">
        <f>WS627*1.1</f>
        <v>#N/A</v>
      </c>
      <c r="WV627" s="10"/>
      <c r="WW627" s="273"/>
      <c r="WX627" s="203" t="s">
        <v>89</v>
      </c>
      <c r="WY627" s="278" t="s">
        <v>183</v>
      </c>
      <c r="XA627" s="204"/>
      <c r="XB627" s="204" t="e">
        <f>VLOOKUP(WY627,$A$681:$F$2354,6,FALSE)</f>
        <v>#N/A</v>
      </c>
      <c r="XC627" s="203" t="s">
        <v>69</v>
      </c>
      <c r="XD627" s="10" t="e">
        <f>XB627*1.1</f>
        <v>#N/A</v>
      </c>
      <c r="XF627" s="273"/>
      <c r="XG627" s="203" t="s">
        <v>89</v>
      </c>
      <c r="XH627" s="276" t="s">
        <v>492</v>
      </c>
      <c r="XJ627" s="204"/>
      <c r="XK627" s="204">
        <f>VLOOKUP(XH627,$A$681:$F$2354,6,FALSE)</f>
        <v>64</v>
      </c>
      <c r="XL627" s="203" t="s">
        <v>69</v>
      </c>
      <c r="XM627" s="10">
        <f>XK627*1.1</f>
        <v>70.400000000000006</v>
      </c>
      <c r="XO627" s="273"/>
      <c r="XP627" s="203" t="s">
        <v>89</v>
      </c>
      <c r="XQ627" s="276" t="s">
        <v>717</v>
      </c>
      <c r="XS627" s="204"/>
      <c r="XT627" s="204">
        <f>VLOOKUP(XQ627,$A$681:$F$2354,6,FALSE)</f>
        <v>251</v>
      </c>
      <c r="XU627" s="203" t="s">
        <v>69</v>
      </c>
      <c r="XV627" s="10">
        <f>XT627*1.1</f>
        <v>276.10000000000002</v>
      </c>
      <c r="XW627" s="10"/>
      <c r="XX627" s="273"/>
      <c r="XY627" s="203" t="s">
        <v>89</v>
      </c>
      <c r="XZ627" s="276" t="s">
        <v>694</v>
      </c>
      <c r="YB627" s="204"/>
      <c r="YC627" s="204">
        <f>VLOOKUP(XZ627,$A$681:$F$2354,6,FALSE)</f>
        <v>37</v>
      </c>
      <c r="YD627" s="203" t="s">
        <v>69</v>
      </c>
      <c r="YE627" s="10">
        <f>YC627*1.1</f>
        <v>40.700000000000003</v>
      </c>
      <c r="YG627" s="273"/>
      <c r="YH627" s="203" t="s">
        <v>89</v>
      </c>
      <c r="YI627" s="278" t="s">
        <v>183</v>
      </c>
      <c r="YK627" s="204"/>
      <c r="YL627" s="204" t="e">
        <f>VLOOKUP(YI627,$A$681:$F$2354,6,FALSE)</f>
        <v>#N/A</v>
      </c>
      <c r="YM627" s="203" t="s">
        <v>69</v>
      </c>
      <c r="YN627" s="10" t="e">
        <f>YL627*1.1</f>
        <v>#N/A</v>
      </c>
      <c r="YO627" s="10"/>
      <c r="YP627" s="273"/>
      <c r="YQ627" s="203" t="s">
        <v>89</v>
      </c>
      <c r="YR627" s="278" t="s">
        <v>183</v>
      </c>
      <c r="YT627" s="204"/>
      <c r="YU627" s="204" t="e">
        <f>VLOOKUP(YR627,$A$681:$F$2354,6,FALSE)</f>
        <v>#N/A</v>
      </c>
      <c r="YV627" s="203" t="s">
        <v>69</v>
      </c>
      <c r="YW627" s="10" t="e">
        <f>YU627*1.1</f>
        <v>#N/A</v>
      </c>
      <c r="YY627" s="273"/>
      <c r="YZ627" s="203" t="s">
        <v>89</v>
      </c>
      <c r="ZA627" s="428" t="s">
        <v>461</v>
      </c>
      <c r="ZC627" s="204"/>
      <c r="ZD627" s="204">
        <f>VLOOKUP(ZA627,$A$681:$F$2354,6,FALSE)</f>
        <v>7</v>
      </c>
      <c r="ZE627" s="203" t="s">
        <v>69</v>
      </c>
      <c r="ZF627" s="10">
        <f>ZD627*1.1</f>
        <v>7.7000000000000011</v>
      </c>
      <c r="ZH627" s="273"/>
      <c r="ZI627" s="203" t="s">
        <v>89</v>
      </c>
      <c r="ZJ627" s="276" t="s">
        <v>1269</v>
      </c>
      <c r="ZL627" s="204"/>
      <c r="ZM627" s="204">
        <f>VLOOKUP(ZJ627,$A$681:$F$2354,6,FALSE)</f>
        <v>408</v>
      </c>
      <c r="ZN627" s="203" t="s">
        <v>69</v>
      </c>
      <c r="ZO627" s="10">
        <f>ZM627*1.1</f>
        <v>448.8</v>
      </c>
      <c r="ZQ627" s="273"/>
      <c r="ZR627" s="203" t="s">
        <v>89</v>
      </c>
      <c r="ZS627" s="276" t="s">
        <v>2063</v>
      </c>
      <c r="ZU627" s="204"/>
      <c r="ZV627" s="204">
        <f>VLOOKUP(ZS627,$A$681:$F$2354,6,FALSE)</f>
        <v>183</v>
      </c>
      <c r="ZW627" s="203" t="s">
        <v>69</v>
      </c>
      <c r="ZX627" s="10">
        <f>ZV627*1.1</f>
        <v>201.3</v>
      </c>
      <c r="ZY627" s="10"/>
      <c r="ZZ627" s="273"/>
      <c r="AAA627" s="203" t="s">
        <v>89</v>
      </c>
      <c r="AAB627" s="276" t="s">
        <v>460</v>
      </c>
      <c r="AAD627" s="204"/>
      <c r="AAE627" s="204">
        <f>VLOOKUP(AAB627,$A$681:$F$2354,6,FALSE)</f>
        <v>120</v>
      </c>
      <c r="AAF627" s="203" t="s">
        <v>69</v>
      </c>
      <c r="AAG627" s="10">
        <f>AAE627*1.1</f>
        <v>132</v>
      </c>
      <c r="AAH627" s="10"/>
      <c r="AAI627" s="273"/>
      <c r="AAJ627" s="203" t="s">
        <v>89</v>
      </c>
      <c r="AAK627" s="276" t="s">
        <v>511</v>
      </c>
      <c r="AAM627" s="204"/>
      <c r="AAN627" s="204">
        <f>VLOOKUP(AAK627,$A$681:$F$2354,6,FALSE)</f>
        <v>29</v>
      </c>
      <c r="AAO627" s="203" t="s">
        <v>69</v>
      </c>
      <c r="AAP627" s="10">
        <f>AAN627*1.1</f>
        <v>31.900000000000002</v>
      </c>
      <c r="AAQ627" s="10"/>
      <c r="AAR627" s="273"/>
      <c r="AAS627" s="203" t="s">
        <v>89</v>
      </c>
      <c r="AAT627" s="276" t="s">
        <v>1271</v>
      </c>
      <c r="AAV627" s="204"/>
      <c r="AAW627" s="204">
        <f>VLOOKUP(AAT627,$A$681:$F$2354,6,FALSE)</f>
        <v>58</v>
      </c>
      <c r="AAX627" s="203" t="s">
        <v>69</v>
      </c>
      <c r="AAY627" s="10">
        <f>AAW627*1.1</f>
        <v>63.800000000000004</v>
      </c>
      <c r="AAZ627" s="10"/>
      <c r="ABA627" s="273"/>
      <c r="ABB627" s="203" t="s">
        <v>89</v>
      </c>
      <c r="ABC627" s="278" t="s">
        <v>183</v>
      </c>
      <c r="ABE627" s="204"/>
      <c r="ABF627" s="204" t="e">
        <f>VLOOKUP(ABC627,$A$681:$F$2354,6,FALSE)</f>
        <v>#N/A</v>
      </c>
      <c r="ABG627" s="203" t="s">
        <v>69</v>
      </c>
      <c r="ABH627" s="10" t="e">
        <f>ABF627*1.1</f>
        <v>#N/A</v>
      </c>
      <c r="ABI627" s="10"/>
      <c r="ABJ627" s="273"/>
      <c r="ABK627" s="203" t="s">
        <v>89</v>
      </c>
      <c r="ABL627" s="276" t="s">
        <v>417</v>
      </c>
      <c r="ABN627" s="204"/>
      <c r="ABO627" s="204">
        <f>VLOOKUP(ABL627,$A$681:$F$2354,6,FALSE)</f>
        <v>96</v>
      </c>
      <c r="ABP627" s="203" t="s">
        <v>69</v>
      </c>
      <c r="ABQ627" s="10">
        <f>ABO627*1.1</f>
        <v>105.60000000000001</v>
      </c>
      <c r="ABR627" s="10"/>
      <c r="ABS627" s="273"/>
      <c r="ABT627" s="203" t="s">
        <v>89</v>
      </c>
      <c r="ABU627" s="276" t="s">
        <v>626</v>
      </c>
      <c r="ABW627" s="204"/>
      <c r="ABX627" s="204">
        <f>VLOOKUP(ABU627,$A$681:$F$2354,6,FALSE)</f>
        <v>126</v>
      </c>
      <c r="ABY627" s="203" t="s">
        <v>69</v>
      </c>
      <c r="ABZ627" s="10">
        <f>ABX627*1.1</f>
        <v>138.60000000000002</v>
      </c>
      <c r="ACA627" s="10"/>
      <c r="ACB627" s="273"/>
      <c r="ACC627" s="203" t="s">
        <v>89</v>
      </c>
      <c r="ACD627" s="278" t="s">
        <v>183</v>
      </c>
      <c r="ACF627" s="204"/>
      <c r="ACG627" s="204" t="e">
        <f>VLOOKUP(ACD627,$A$681:$F$2354,6,FALSE)</f>
        <v>#N/A</v>
      </c>
      <c r="ACH627" s="203" t="s">
        <v>69</v>
      </c>
      <c r="ACI627" s="10" t="e">
        <f>ACG627*1.1</f>
        <v>#N/A</v>
      </c>
      <c r="ACJ627" s="10"/>
      <c r="ACK627" s="273"/>
      <c r="ACL627" s="203" t="s">
        <v>89</v>
      </c>
      <c r="ACM627" s="278" t="s">
        <v>183</v>
      </c>
      <c r="ACO627" s="204"/>
      <c r="ACP627" s="204" t="e">
        <f>VLOOKUP(ACM627,$A$681:$F$2354,6,FALSE)</f>
        <v>#N/A</v>
      </c>
      <c r="ACQ627" s="203" t="s">
        <v>69</v>
      </c>
      <c r="ACR627" s="10" t="e">
        <f>ACP627*1.1</f>
        <v>#N/A</v>
      </c>
      <c r="ACS627" s="10"/>
      <c r="ACT627" s="273"/>
      <c r="ACU627" s="203" t="s">
        <v>89</v>
      </c>
      <c r="ACV627" s="278" t="s">
        <v>183</v>
      </c>
      <c r="ACX627" s="204"/>
      <c r="ACY627" s="204" t="e">
        <f>VLOOKUP(ACV627,$A$681:$F$2354,6,FALSE)</f>
        <v>#N/A</v>
      </c>
      <c r="ACZ627" s="203" t="s">
        <v>69</v>
      </c>
      <c r="ADA627" s="10" t="e">
        <f>ACY627*1.1</f>
        <v>#N/A</v>
      </c>
      <c r="ADB627" s="10"/>
      <c r="ADC627" s="273"/>
      <c r="ADD627" s="203" t="s">
        <v>89</v>
      </c>
      <c r="ADE627" s="278" t="s">
        <v>183</v>
      </c>
      <c r="ADG627" s="204"/>
      <c r="ADH627" s="204" t="e">
        <f>VLOOKUP(ADE627,$A$681:$F$2354,6,FALSE)</f>
        <v>#N/A</v>
      </c>
      <c r="ADI627" s="203" t="s">
        <v>69</v>
      </c>
      <c r="ADJ627" s="10" t="e">
        <f>ADH627*1.1</f>
        <v>#N/A</v>
      </c>
      <c r="ADL627" s="273"/>
      <c r="ADM627" s="203" t="s">
        <v>89</v>
      </c>
      <c r="ADN627" s="278" t="s">
        <v>183</v>
      </c>
      <c r="ADP627" s="204"/>
      <c r="ADQ627" s="204" t="e">
        <f>VLOOKUP(ADN627,$A$681:$F$2354,6,FALSE)</f>
        <v>#N/A</v>
      </c>
      <c r="ADR627" s="203" t="s">
        <v>69</v>
      </c>
      <c r="ADS627" s="10" t="e">
        <f>ADQ627*1.1</f>
        <v>#N/A</v>
      </c>
      <c r="ADT627" s="10"/>
      <c r="ADU627" s="273"/>
      <c r="ADV627" s="203" t="s">
        <v>89</v>
      </c>
      <c r="ADW627" s="278" t="s">
        <v>183</v>
      </c>
      <c r="ADY627" s="204"/>
      <c r="ADZ627" s="204" t="e">
        <f>VLOOKUP(ADW627,$A$681:$F$2354,6,FALSE)</f>
        <v>#N/A</v>
      </c>
      <c r="AEA627" s="203" t="s">
        <v>69</v>
      </c>
      <c r="AEB627" s="10" t="e">
        <f>ADZ627*1.1</f>
        <v>#N/A</v>
      </c>
      <c r="AED627" s="273"/>
      <c r="AEE627" s="203" t="s">
        <v>89</v>
      </c>
      <c r="AEF627" s="278" t="s">
        <v>183</v>
      </c>
      <c r="AEH627" s="204"/>
      <c r="AEI627" s="204" t="e">
        <f>VLOOKUP(AEF627,$A$681:$F$2354,6,FALSE)</f>
        <v>#N/A</v>
      </c>
      <c r="AEJ627" s="203" t="s">
        <v>69</v>
      </c>
      <c r="AEK627" s="10" t="e">
        <f>AEI627*1.1</f>
        <v>#N/A</v>
      </c>
      <c r="AEM627" s="273"/>
      <c r="AEN627" s="203" t="s">
        <v>89</v>
      </c>
      <c r="AEO627" s="278" t="s">
        <v>183</v>
      </c>
      <c r="AEQ627" s="204"/>
      <c r="AER627" s="204" t="e">
        <f>VLOOKUP(AEO627,$A$681:$F$2354,6,FALSE)</f>
        <v>#N/A</v>
      </c>
      <c r="AES627" s="203" t="s">
        <v>69</v>
      </c>
      <c r="AET627" s="10" t="e">
        <f>AER627*1.1</f>
        <v>#N/A</v>
      </c>
      <c r="AEV627" s="273"/>
      <c r="AEW627" s="203" t="s">
        <v>89</v>
      </c>
      <c r="AEX627" s="278" t="s">
        <v>183</v>
      </c>
      <c r="AEZ627" s="204"/>
      <c r="AFA627" s="204" t="e">
        <f>VLOOKUP(AEX627,$A$681:$F$2354,6,FALSE)</f>
        <v>#N/A</v>
      </c>
      <c r="AFB627" s="203" t="s">
        <v>69</v>
      </c>
      <c r="AFC627" s="10" t="e">
        <f>AFA627*1.1</f>
        <v>#N/A</v>
      </c>
      <c r="AFD627" s="10"/>
      <c r="AFE627" s="273"/>
      <c r="AFF627" s="203" t="s">
        <v>89</v>
      </c>
      <c r="AFG627" s="278" t="s">
        <v>183</v>
      </c>
      <c r="AFI627" s="204"/>
      <c r="AFJ627" s="204" t="e">
        <f>VLOOKUP(AFG627,$A$681:$F$2354,6,FALSE)</f>
        <v>#N/A</v>
      </c>
      <c r="AFK627" s="203" t="s">
        <v>69</v>
      </c>
      <c r="AFL627" s="10" t="e">
        <f>AFJ627*1.1</f>
        <v>#N/A</v>
      </c>
      <c r="AFM627" s="10"/>
      <c r="AFN627" s="273"/>
      <c r="AFO627" s="203" t="s">
        <v>89</v>
      </c>
      <c r="AFP627" s="278" t="s">
        <v>183</v>
      </c>
      <c r="AFR627" s="204"/>
      <c r="AFS627" s="204" t="e">
        <f>VLOOKUP(AFP627,$A$681:$F$2354,6,FALSE)</f>
        <v>#N/A</v>
      </c>
      <c r="AFT627" s="203" t="s">
        <v>69</v>
      </c>
      <c r="AFU627" s="10" t="e">
        <f>AFS627*1.1</f>
        <v>#N/A</v>
      </c>
      <c r="AFV627" s="10"/>
      <c r="AFW627" s="273"/>
      <c r="AFX627" s="203" t="s">
        <v>89</v>
      </c>
      <c r="AFY627" s="278" t="s">
        <v>183</v>
      </c>
      <c r="AGA627" s="204"/>
      <c r="AGB627" s="204" t="e">
        <f>VLOOKUP(AFY627,$A$681:$F$2354,6,FALSE)</f>
        <v>#N/A</v>
      </c>
      <c r="AGC627" s="203" t="s">
        <v>69</v>
      </c>
      <c r="AGD627" s="10" t="e">
        <f>AGB627*1.1</f>
        <v>#N/A</v>
      </c>
      <c r="AGE627" s="10"/>
      <c r="AGF627" s="273"/>
      <c r="AGG627" s="203" t="s">
        <v>89</v>
      </c>
      <c r="AGH627" s="278" t="s">
        <v>183</v>
      </c>
      <c r="AGJ627" s="204"/>
      <c r="AGK627" s="204" t="e">
        <f>VLOOKUP(AGH627,$A$681:$F$2354,6,FALSE)</f>
        <v>#N/A</v>
      </c>
      <c r="AGL627" s="203" t="s">
        <v>69</v>
      </c>
      <c r="AGM627" s="10" t="e">
        <f>AGK627*1.1</f>
        <v>#N/A</v>
      </c>
      <c r="AGN627" s="10"/>
      <c r="AGO627" s="273"/>
      <c r="AGP627" s="203" t="s">
        <v>89</v>
      </c>
      <c r="AGQ627" s="278" t="s">
        <v>183</v>
      </c>
      <c r="AGS627" s="204"/>
      <c r="AGT627" s="204" t="e">
        <f>VLOOKUP(AGQ627,$A$681:$F$2354,6,FALSE)</f>
        <v>#N/A</v>
      </c>
      <c r="AGU627" s="203" t="s">
        <v>69</v>
      </c>
      <c r="AGV627" s="10" t="e">
        <f>AGT627*1.1</f>
        <v>#N/A</v>
      </c>
      <c r="AGW627" s="10"/>
      <c r="AGX627" s="273"/>
      <c r="AGY627" s="203" t="s">
        <v>89</v>
      </c>
      <c r="AGZ627" s="276" t="s">
        <v>2080</v>
      </c>
      <c r="AHB627" s="204"/>
      <c r="AHC627" s="204">
        <f>VLOOKUP(AGZ627,$A$681:$F$2354,6,FALSE)</f>
        <v>35</v>
      </c>
      <c r="AHD627" s="203" t="s">
        <v>69</v>
      </c>
      <c r="AHE627" s="10">
        <f>AHC627*1.1</f>
        <v>38.5</v>
      </c>
      <c r="AHF627" s="10"/>
      <c r="AHG627" s="273"/>
      <c r="AHH627" s="203" t="s">
        <v>89</v>
      </c>
      <c r="AHI627" s="276" t="s">
        <v>429</v>
      </c>
      <c r="AHK627" s="204"/>
      <c r="AHL627" s="204">
        <f>VLOOKUP(AHI627,$A$681:$F$2354,6,FALSE)</f>
        <v>49</v>
      </c>
      <c r="AHM627" s="203" t="s">
        <v>69</v>
      </c>
      <c r="AHN627" s="10">
        <f>AHL627*1.1</f>
        <v>53.900000000000006</v>
      </c>
      <c r="AHO627" s="10"/>
      <c r="AHP627" s="273"/>
      <c r="AHQ627" s="203" t="s">
        <v>89</v>
      </c>
      <c r="AHR627" s="276" t="s">
        <v>705</v>
      </c>
      <c r="AHT627" s="204"/>
      <c r="AHU627" s="204">
        <f>VLOOKUP(AHR627,$A$681:$F$2354,6,FALSE)</f>
        <v>54</v>
      </c>
      <c r="AHV627" s="203" t="s">
        <v>69</v>
      </c>
      <c r="AHW627" s="10">
        <f>AHU627*1.1</f>
        <v>59.400000000000006</v>
      </c>
      <c r="AHX627" s="10"/>
      <c r="AHY627" s="273"/>
      <c r="AHZ627" s="203" t="s">
        <v>89</v>
      </c>
      <c r="AIA627" s="276" t="s">
        <v>705</v>
      </c>
      <c r="AIC627" s="204"/>
      <c r="AID627" s="204">
        <f>VLOOKUP(AIA627,$A$681:$F$2354,6,FALSE)</f>
        <v>54</v>
      </c>
      <c r="AIE627" s="203" t="s">
        <v>69</v>
      </c>
      <c r="AIF627" s="10">
        <f>AID627*1.1</f>
        <v>59.400000000000006</v>
      </c>
      <c r="AIG627" s="10"/>
      <c r="AIH627" s="273"/>
      <c r="AII627" s="203" t="s">
        <v>89</v>
      </c>
      <c r="AIJ627" s="276" t="s">
        <v>821</v>
      </c>
      <c r="AIL627" s="204"/>
      <c r="AIM627" s="204">
        <f>VLOOKUP(AIJ627,$A$681:$F$2354,6,FALSE)</f>
        <v>66</v>
      </c>
      <c r="AIN627" s="203" t="s">
        <v>69</v>
      </c>
      <c r="AIO627" s="10">
        <f>AIM627*1.1</f>
        <v>72.600000000000009</v>
      </c>
      <c r="AIP627" s="10"/>
      <c r="AIQ627" s="273"/>
      <c r="AIR627" s="203" t="s">
        <v>89</v>
      </c>
      <c r="AIS627" s="276" t="s">
        <v>1271</v>
      </c>
      <c r="AIU627" s="204"/>
      <c r="AIV627" s="204">
        <f>VLOOKUP(AIS627,$A$681:$F$2354,6,FALSE)</f>
        <v>58</v>
      </c>
      <c r="AIW627" s="203" t="s">
        <v>69</v>
      </c>
      <c r="AIX627" s="10">
        <f>AIV627*1.1</f>
        <v>63.800000000000004</v>
      </c>
      <c r="AIY627" s="10"/>
      <c r="AIZ627" s="273"/>
      <c r="AJA627" s="203" t="s">
        <v>89</v>
      </c>
      <c r="AJB627" s="276" t="s">
        <v>443</v>
      </c>
      <c r="AJD627" s="204"/>
      <c r="AJE627" s="204">
        <f>VLOOKUP(AJB627,$A$681:$F$2354,6,FALSE)</f>
        <v>54</v>
      </c>
      <c r="AJF627" s="203" t="s">
        <v>69</v>
      </c>
      <c r="AJG627" s="10">
        <f>AJE627*1.1</f>
        <v>59.400000000000006</v>
      </c>
      <c r="AJH627" s="10"/>
      <c r="AJI627" s="273"/>
      <c r="AJJ627" s="203" t="s">
        <v>89</v>
      </c>
      <c r="AJK627" s="276" t="s">
        <v>821</v>
      </c>
      <c r="AJM627" s="204"/>
      <c r="AJN627" s="204">
        <f>VLOOKUP(AJK627,$A$681:$F$2354,6,FALSE)</f>
        <v>66</v>
      </c>
      <c r="AJO627" s="203" t="s">
        <v>69</v>
      </c>
      <c r="AJP627" s="10">
        <f>AJN627*1.1</f>
        <v>72.600000000000009</v>
      </c>
      <c r="AJQ627" s="10"/>
      <c r="AJR627" s="273"/>
      <c r="AJS627" s="203" t="s">
        <v>89</v>
      </c>
      <c r="AJT627" s="431" t="s">
        <v>496</v>
      </c>
      <c r="AJV627" s="204"/>
      <c r="AJW627" s="204">
        <f>VLOOKUP(AJT627,$A$681:$F$2354,6,FALSE)</f>
        <v>340</v>
      </c>
      <c r="AJX627" s="203" t="s">
        <v>69</v>
      </c>
      <c r="AJY627" s="10">
        <f>AJW627*1.1</f>
        <v>374.00000000000006</v>
      </c>
      <c r="AJZ627" s="10"/>
      <c r="AKA627" s="273"/>
      <c r="AKB627" s="203" t="s">
        <v>89</v>
      </c>
      <c r="AKC627" s="276" t="s">
        <v>1788</v>
      </c>
      <c r="AKE627" s="204"/>
      <c r="AKF627" s="204">
        <f>VLOOKUP(AKC627,$A$681:$F$2354,6,FALSE)</f>
        <v>234</v>
      </c>
      <c r="AKG627" s="203" t="s">
        <v>69</v>
      </c>
      <c r="AKH627" s="10">
        <f>AKF627*1.1</f>
        <v>257.40000000000003</v>
      </c>
      <c r="AKI627" s="10"/>
      <c r="AKJ627" s="273"/>
      <c r="AKK627" s="203" t="s">
        <v>89</v>
      </c>
      <c r="AKL627" s="276" t="s">
        <v>521</v>
      </c>
      <c r="AKN627" s="204"/>
      <c r="AKO627" s="204">
        <f>VLOOKUP(AKL627,$A$681:$F$2354,6,FALSE)</f>
        <v>94</v>
      </c>
      <c r="AKP627" s="203" t="s">
        <v>69</v>
      </c>
      <c r="AKQ627" s="10">
        <f>AKO627*1.1</f>
        <v>103.4</v>
      </c>
      <c r="AKR627" s="10"/>
      <c r="AKS627" s="273"/>
      <c r="AKT627" s="203" t="s">
        <v>89</v>
      </c>
      <c r="AKU627" s="276" t="s">
        <v>443</v>
      </c>
      <c r="AKW627" s="204"/>
      <c r="AKX627" s="204">
        <f>VLOOKUP(AKU627,$A$681:$F$2354,6,FALSE)</f>
        <v>54</v>
      </c>
      <c r="AKY627" s="203" t="s">
        <v>69</v>
      </c>
      <c r="AKZ627" s="10">
        <f>AKX627*1.1</f>
        <v>59.400000000000006</v>
      </c>
      <c r="ALA627" s="10"/>
      <c r="ALB627" s="273"/>
      <c r="ALC627" s="203" t="s">
        <v>89</v>
      </c>
      <c r="ALD627" s="276" t="s">
        <v>2080</v>
      </c>
      <c r="ALF627" s="204"/>
      <c r="ALG627" s="204">
        <f>VLOOKUP(ALD627,$A$681:$F$2354,6,FALSE)</f>
        <v>35</v>
      </c>
      <c r="ALH627" s="203" t="s">
        <v>69</v>
      </c>
      <c r="ALI627" s="10">
        <f>ALG627*1.1</f>
        <v>38.5</v>
      </c>
      <c r="ALJ627" s="10"/>
      <c r="ALK627" s="273"/>
      <c r="ALL627" s="203" t="s">
        <v>89</v>
      </c>
      <c r="ALM627" s="276" t="s">
        <v>2063</v>
      </c>
      <c r="ALO627" s="204"/>
      <c r="ALP627" s="204">
        <f>VLOOKUP(ALM627,$A$681:$F$2354,6,FALSE)</f>
        <v>183</v>
      </c>
      <c r="ALQ627" s="203" t="s">
        <v>69</v>
      </c>
      <c r="ALR627" s="10">
        <f>ALP627*1.1</f>
        <v>201.3</v>
      </c>
      <c r="ALS627" s="10"/>
      <c r="ALT627" s="273"/>
      <c r="ALU627" s="203" t="s">
        <v>89</v>
      </c>
      <c r="ALV627" s="276" t="s">
        <v>548</v>
      </c>
      <c r="ALX627" s="204"/>
      <c r="ALY627" s="204">
        <f>VLOOKUP(ALV627,$A$681:$F$2354,6,FALSE)</f>
        <v>88</v>
      </c>
      <c r="ALZ627" s="203" t="s">
        <v>69</v>
      </c>
      <c r="AMA627" s="10">
        <f>ALY627*1.1</f>
        <v>96.800000000000011</v>
      </c>
      <c r="AMB627" s="10"/>
      <c r="AMC627" s="273"/>
      <c r="AMD627" s="203" t="s">
        <v>89</v>
      </c>
      <c r="AME627" s="276" t="s">
        <v>429</v>
      </c>
      <c r="AMG627" s="204"/>
      <c r="AMH627" s="204">
        <f>VLOOKUP(AME627,$A$681:$F$2354,6,FALSE)</f>
        <v>49</v>
      </c>
      <c r="AMI627" s="203" t="s">
        <v>69</v>
      </c>
      <c r="AMJ627" s="10">
        <f>AMH627*1.1</f>
        <v>53.900000000000006</v>
      </c>
      <c r="AMK627" s="10"/>
      <c r="AML627" s="273"/>
      <c r="AMM627" s="203" t="s">
        <v>89</v>
      </c>
      <c r="AMN627" s="276" t="s">
        <v>477</v>
      </c>
      <c r="AMP627" s="204"/>
      <c r="AMQ627" s="204">
        <f>VLOOKUP(AMN627,$A$681:$F$2354,6,FALSE)</f>
        <v>0</v>
      </c>
      <c r="AMR627" s="203" t="s">
        <v>69</v>
      </c>
      <c r="AMS627" s="10">
        <f>AMQ627*1.1</f>
        <v>0</v>
      </c>
      <c r="AMT627" s="10"/>
      <c r="AMU627" s="273"/>
      <c r="AMV627" s="203" t="s">
        <v>89</v>
      </c>
      <c r="AMW627" s="276" t="s">
        <v>461</v>
      </c>
      <c r="AMY627" s="204"/>
      <c r="AMZ627" s="204">
        <f>VLOOKUP(AMW627,$A$681:$F$2354,6,FALSE)</f>
        <v>7</v>
      </c>
      <c r="ANA627" s="203" t="s">
        <v>69</v>
      </c>
      <c r="ANB627" s="10">
        <f>AMZ627*1.1</f>
        <v>7.7000000000000011</v>
      </c>
      <c r="ANC627" s="10"/>
      <c r="AND627" s="273"/>
      <c r="ANE627" s="203" t="s">
        <v>89</v>
      </c>
      <c r="ANF627" s="276" t="s">
        <v>430</v>
      </c>
      <c r="ANH627" s="204"/>
      <c r="ANI627" s="204">
        <f>VLOOKUP(ANF627,$A$681:$F$2354,6,FALSE)</f>
        <v>10</v>
      </c>
      <c r="ANJ627" s="203" t="s">
        <v>69</v>
      </c>
      <c r="ANK627" s="10">
        <f>ANI627*1.1</f>
        <v>11</v>
      </c>
      <c r="ANL627" s="10"/>
      <c r="ANM627" s="273"/>
      <c r="ANN627" s="203" t="s">
        <v>89</v>
      </c>
      <c r="ANO627" s="276" t="s">
        <v>821</v>
      </c>
      <c r="ANQ627" s="204"/>
      <c r="ANR627" s="204">
        <f>VLOOKUP(ANO627,$A$681:$F$2354,6,FALSE)</f>
        <v>66</v>
      </c>
      <c r="ANS627" s="203" t="s">
        <v>69</v>
      </c>
      <c r="ANT627" s="10">
        <f>ANR627*1.1</f>
        <v>72.600000000000009</v>
      </c>
      <c r="ANU627" s="10"/>
      <c r="ANV627" s="273"/>
      <c r="ANW627" s="203" t="s">
        <v>89</v>
      </c>
      <c r="ANX627" s="276" t="s">
        <v>705</v>
      </c>
      <c r="ANZ627" s="204"/>
      <c r="AOA627" s="204">
        <f>VLOOKUP(ANX627,$A$681:$F$2354,6,FALSE)</f>
        <v>54</v>
      </c>
      <c r="AOB627" s="203" t="s">
        <v>69</v>
      </c>
      <c r="AOC627" s="10">
        <f>AOA627*1.1</f>
        <v>59.400000000000006</v>
      </c>
      <c r="AOD627" s="10"/>
      <c r="AOE627" s="273"/>
      <c r="AOF627" s="203" t="s">
        <v>89</v>
      </c>
      <c r="AOG627" s="276" t="s">
        <v>821</v>
      </c>
      <c r="AOI627" s="204"/>
      <c r="AOJ627" s="204">
        <f>VLOOKUP(AOG627,$A$681:$F$2354,6,FALSE)</f>
        <v>66</v>
      </c>
      <c r="AOK627" s="203" t="s">
        <v>69</v>
      </c>
      <c r="AOL627" s="10">
        <f>AOJ627*1.1</f>
        <v>72.600000000000009</v>
      </c>
      <c r="AOM627" s="10"/>
      <c r="AON627" s="273"/>
      <c r="AOO627" s="203" t="s">
        <v>89</v>
      </c>
      <c r="AOP627" s="276" t="s">
        <v>1788</v>
      </c>
      <c r="AOR627" s="204"/>
      <c r="AOS627" s="204">
        <f>VLOOKUP(AOP627,$A$681:$F$2354,6,FALSE)</f>
        <v>234</v>
      </c>
      <c r="AOT627" s="203" t="s">
        <v>69</v>
      </c>
      <c r="AOU627" s="10">
        <f>AOS627*1.1</f>
        <v>257.40000000000003</v>
      </c>
      <c r="AOV627" s="10"/>
      <c r="AOW627" s="273"/>
      <c r="AOX627" s="203" t="s">
        <v>89</v>
      </c>
      <c r="AOY627" s="276" t="s">
        <v>496</v>
      </c>
      <c r="APA627" s="204"/>
      <c r="APB627" s="204">
        <f>VLOOKUP(AOY627,$A$681:$F$2354,6,FALSE)</f>
        <v>340</v>
      </c>
      <c r="APC627" s="203" t="s">
        <v>69</v>
      </c>
      <c r="APD627" s="10">
        <f>APB627*1.1</f>
        <v>374.00000000000006</v>
      </c>
      <c r="APE627" s="10"/>
      <c r="APF627" s="273"/>
      <c r="APG627" s="203" t="s">
        <v>89</v>
      </c>
      <c r="APH627" s="276" t="s">
        <v>515</v>
      </c>
      <c r="APJ627" s="204"/>
      <c r="APK627" s="204">
        <f>VLOOKUP(APH627,$A$681:$F$2354,6,FALSE)</f>
        <v>3</v>
      </c>
      <c r="APL627" s="203" t="s">
        <v>69</v>
      </c>
      <c r="APM627" s="10">
        <f>APK627*1.1</f>
        <v>3.3000000000000003</v>
      </c>
      <c r="APN627" s="10"/>
      <c r="APO627" s="273"/>
      <c r="APP627" s="203" t="s">
        <v>89</v>
      </c>
      <c r="APQ627" s="276" t="s">
        <v>443</v>
      </c>
      <c r="APS627" s="204"/>
      <c r="APT627" s="204">
        <f>VLOOKUP(APQ627,$A$681:$F$2354,6,FALSE)</f>
        <v>54</v>
      </c>
      <c r="APU627" s="203" t="s">
        <v>69</v>
      </c>
      <c r="APV627" s="10">
        <f>APT627*1.1</f>
        <v>59.400000000000006</v>
      </c>
      <c r="APW627" s="10"/>
      <c r="APX627" s="273"/>
      <c r="APY627" s="203" t="s">
        <v>89</v>
      </c>
      <c r="APZ627" s="276" t="s">
        <v>502</v>
      </c>
      <c r="AQB627" s="204"/>
      <c r="AQC627" s="204">
        <f>VLOOKUP(APZ627,$A$681:$F$2354,6,FALSE)</f>
        <v>133</v>
      </c>
      <c r="AQD627" s="203" t="s">
        <v>69</v>
      </c>
      <c r="AQE627" s="10">
        <f>AQC627*1.1</f>
        <v>146.30000000000001</v>
      </c>
      <c r="AQF627" s="10"/>
      <c r="AQG627" s="273"/>
    </row>
    <row r="628" spans="1:1125" s="14" customFormat="1" ht="15">
      <c r="A628" s="203"/>
      <c r="B628" s="414"/>
      <c r="D628" s="203"/>
      <c r="E628" s="203"/>
      <c r="F628" s="203"/>
      <c r="G628" s="10"/>
      <c r="H628" s="10">
        <f>SUM(G623:G627)</f>
        <v>579.20000000000005</v>
      </c>
      <c r="I628" s="267"/>
      <c r="J628" s="203"/>
      <c r="K628" s="414"/>
      <c r="M628" s="203"/>
      <c r="N628" s="203"/>
      <c r="O628" s="203"/>
      <c r="P628" s="10"/>
      <c r="Q628" s="10">
        <f>SUM(P623:P627)</f>
        <v>547.6</v>
      </c>
      <c r="R628" s="267"/>
      <c r="S628" s="203"/>
      <c r="T628" s="264"/>
      <c r="V628" s="203"/>
      <c r="W628" s="203"/>
      <c r="X628" s="203"/>
      <c r="Y628" s="10"/>
      <c r="Z628" s="10">
        <f>SUM(Y623:Y627)</f>
        <v>669.49999999999989</v>
      </c>
      <c r="AA628" s="267"/>
      <c r="AB628" s="203"/>
      <c r="AC628" s="414"/>
      <c r="AE628" s="203"/>
      <c r="AF628" s="203"/>
      <c r="AG628" s="203"/>
      <c r="AH628" s="10"/>
      <c r="AI628" s="10">
        <f>SUM(AH623:AH627)</f>
        <v>857.99999999999989</v>
      </c>
      <c r="AJ628" s="267"/>
      <c r="AK628" s="203"/>
      <c r="AL628" s="414"/>
      <c r="AN628" s="203"/>
      <c r="AO628" s="203"/>
      <c r="AP628" s="203"/>
      <c r="AQ628" s="10"/>
      <c r="AR628" s="10">
        <f>SUM(AQ623:AQ627)</f>
        <v>997.8</v>
      </c>
      <c r="AS628" s="267"/>
      <c r="AT628" s="203"/>
      <c r="AU628" s="414"/>
      <c r="AW628" s="203"/>
      <c r="AX628" s="203"/>
      <c r="AY628" s="203"/>
      <c r="AZ628" s="10"/>
      <c r="BA628" s="10">
        <f>SUM(AZ623:AZ627)</f>
        <v>1044.0999999999999</v>
      </c>
      <c r="BB628" s="267"/>
      <c r="BC628" s="203"/>
      <c r="BD628" s="414"/>
      <c r="BF628" s="203"/>
      <c r="BG628" s="203"/>
      <c r="BH628" s="203"/>
      <c r="BI628" s="10"/>
      <c r="BJ628" s="10">
        <f>SUM(BI623:BI627)</f>
        <v>823.8</v>
      </c>
      <c r="BK628" s="267"/>
      <c r="BL628" s="203"/>
      <c r="BM628" s="414"/>
      <c r="BO628" s="203"/>
      <c r="BP628" s="203"/>
      <c r="BQ628" s="203"/>
      <c r="BR628" s="10"/>
      <c r="BS628" s="10">
        <f>SUM(BR623:BR627)</f>
        <v>970</v>
      </c>
      <c r="BT628" s="267"/>
      <c r="BU628" s="203"/>
      <c r="BV628" s="414"/>
      <c r="BX628" s="203"/>
      <c r="BY628" s="203"/>
      <c r="BZ628" s="203"/>
      <c r="CA628" s="10"/>
      <c r="CB628" s="10">
        <f>SUM(CA623:CA627)</f>
        <v>649.4</v>
      </c>
      <c r="CC628" s="267"/>
      <c r="CD628" s="203"/>
      <c r="CE628" s="414"/>
      <c r="CG628" s="203"/>
      <c r="CH628" s="203"/>
      <c r="CI628" s="203"/>
      <c r="CJ628" s="10"/>
      <c r="CK628" s="10">
        <f>SUM(CJ623:CJ627)</f>
        <v>624.5</v>
      </c>
      <c r="CL628" s="267"/>
      <c r="CM628" s="203"/>
      <c r="CN628" s="414"/>
      <c r="CP628" s="203"/>
      <c r="CQ628" s="203"/>
      <c r="CR628" s="203"/>
      <c r="CS628" s="10"/>
      <c r="CT628" s="10">
        <f>SUM(CS623:CS627)</f>
        <v>1036.7</v>
      </c>
      <c r="CU628" s="267"/>
      <c r="CV628" s="203"/>
      <c r="CW628" s="276"/>
      <c r="CY628" s="203"/>
      <c r="CZ628" s="203"/>
      <c r="DA628" s="203"/>
      <c r="DB628" s="10"/>
      <c r="DC628" s="10">
        <f>SUM(DB623:DB627)</f>
        <v>1185.5</v>
      </c>
      <c r="DD628" s="267"/>
      <c r="DE628" s="203"/>
      <c r="DF628" s="414"/>
      <c r="DH628" s="203"/>
      <c r="DI628" s="203"/>
      <c r="DJ628" s="203"/>
      <c r="DK628" s="10"/>
      <c r="DL628" s="10">
        <f>SUM(DK623:DK627)</f>
        <v>755</v>
      </c>
      <c r="DM628" s="267"/>
      <c r="DN628" s="203"/>
      <c r="DO628" s="414"/>
      <c r="DQ628" s="203"/>
      <c r="DR628" s="203"/>
      <c r="DS628" s="203"/>
      <c r="DT628" s="10"/>
      <c r="DU628" s="10">
        <f>SUM(DT623:DT627)</f>
        <v>1188.0999999999999</v>
      </c>
      <c r="DV628" s="267"/>
      <c r="DW628" s="203"/>
      <c r="DZ628" s="203"/>
      <c r="EA628" s="203"/>
      <c r="EB628" s="203"/>
      <c r="EC628" s="10"/>
      <c r="ED628" s="10" t="e">
        <f>SUM(EC623:EC627)</f>
        <v>#N/A</v>
      </c>
      <c r="EE628" s="267"/>
      <c r="EF628" s="203"/>
      <c r="EG628" s="414"/>
      <c r="EI628" s="203"/>
      <c r="EJ628" s="203"/>
      <c r="EK628" s="203"/>
      <c r="EL628" s="10"/>
      <c r="EM628" s="10">
        <f>SUM(EL623:EL627)</f>
        <v>919.8</v>
      </c>
      <c r="EN628" s="267"/>
      <c r="EO628" s="203"/>
      <c r="EP628" s="414"/>
      <c r="ER628" s="203"/>
      <c r="ES628" s="203"/>
      <c r="ET628" s="203"/>
      <c r="EU628" s="10"/>
      <c r="EV628" s="10">
        <f>SUM(EU623:EU627)</f>
        <v>748</v>
      </c>
      <c r="EW628" s="267"/>
      <c r="EX628" s="203"/>
      <c r="EY628" s="414"/>
      <c r="FA628" s="203"/>
      <c r="FB628" s="203"/>
      <c r="FC628" s="203"/>
      <c r="FD628" s="10"/>
      <c r="FE628" s="10">
        <f>SUM(FD623:FD627)</f>
        <v>966.8</v>
      </c>
      <c r="FF628" s="267"/>
      <c r="FG628" s="203"/>
      <c r="FH628" s="422"/>
      <c r="FJ628" s="203"/>
      <c r="FK628" s="203"/>
      <c r="FL628" s="203"/>
      <c r="FM628" s="10"/>
      <c r="FN628" s="10">
        <f>SUM(FM623:FM627)</f>
        <v>715.2</v>
      </c>
      <c r="FO628" s="267"/>
      <c r="FP628" s="203"/>
      <c r="FQ628" s="414"/>
      <c r="FS628" s="203"/>
      <c r="FT628" s="203"/>
      <c r="FU628" s="203"/>
      <c r="FV628" s="10"/>
      <c r="FW628" s="10">
        <f>SUM(FV623:FV627)</f>
        <v>1048.9000000000001</v>
      </c>
      <c r="FX628" s="267"/>
      <c r="FY628" s="203"/>
      <c r="FZ628" s="414"/>
      <c r="GB628" s="203"/>
      <c r="GC628" s="203"/>
      <c r="GD628" s="203"/>
      <c r="GE628" s="10"/>
      <c r="GF628" s="10">
        <f>SUM(GE623:GE627)</f>
        <v>851.5</v>
      </c>
      <c r="GG628" s="267"/>
      <c r="GH628" s="203"/>
      <c r="GI628" s="414"/>
      <c r="GK628" s="203"/>
      <c r="GL628" s="203"/>
      <c r="GM628" s="203"/>
      <c r="GN628" s="10"/>
      <c r="GO628" s="10">
        <f>SUM(GN623:GN627)</f>
        <v>842.49999999999989</v>
      </c>
      <c r="GP628" s="267"/>
      <c r="GQ628" s="203"/>
      <c r="GR628" s="414"/>
      <c r="GT628" s="203"/>
      <c r="GU628" s="203"/>
      <c r="GV628" s="203"/>
      <c r="GW628" s="203"/>
      <c r="GX628" s="10">
        <f>SUM(GW623:GW627)</f>
        <v>899.90000000000009</v>
      </c>
      <c r="GY628" s="267"/>
      <c r="GZ628" s="203"/>
      <c r="HA628" s="414"/>
      <c r="HC628" s="203"/>
      <c r="HD628" s="203"/>
      <c r="HE628" s="203"/>
      <c r="HF628" s="10"/>
      <c r="HG628" s="10">
        <f>SUM(HF623:HF627)</f>
        <v>709.7</v>
      </c>
      <c r="HH628" s="267"/>
      <c r="HI628" s="203"/>
      <c r="HJ628" s="414"/>
      <c r="HL628" s="203"/>
      <c r="HM628" s="203"/>
      <c r="HN628" s="203"/>
      <c r="HO628" s="203"/>
      <c r="HP628" s="10">
        <f>SUM(HO623:HO627)</f>
        <v>539.79999999999995</v>
      </c>
      <c r="HQ628" s="267"/>
      <c r="HR628" s="203"/>
      <c r="HS628" s="423"/>
      <c r="HU628" s="203"/>
      <c r="HV628" s="203"/>
      <c r="HW628" s="203"/>
      <c r="HX628" s="10"/>
      <c r="HY628" s="10">
        <f>SUM(HX623:HX627)</f>
        <v>879.1</v>
      </c>
      <c r="HZ628" s="267"/>
      <c r="IA628" s="203"/>
      <c r="IB628" s="286"/>
      <c r="ID628" s="203"/>
      <c r="IE628" s="203"/>
      <c r="IF628" s="203"/>
      <c r="IG628" s="203"/>
      <c r="IH628" s="10" t="e">
        <f>SUM(IG623:IG627)</f>
        <v>#N/A</v>
      </c>
      <c r="II628" s="267"/>
      <c r="IJ628" s="203"/>
      <c r="IK628" s="423"/>
      <c r="IM628" s="203"/>
      <c r="IN628" s="203"/>
      <c r="IO628" s="203"/>
      <c r="IP628" s="10"/>
      <c r="IQ628" s="10">
        <f>SUM(IP623:IP627)</f>
        <v>1250.3</v>
      </c>
      <c r="IR628" s="267"/>
      <c r="IS628" s="203"/>
      <c r="IT628" s="423"/>
      <c r="IV628" s="203"/>
      <c r="IW628" s="203"/>
      <c r="IX628" s="203"/>
      <c r="IY628" s="10"/>
      <c r="IZ628" s="10">
        <f>SUM(IY623:IY627)</f>
        <v>589.20000000000005</v>
      </c>
      <c r="JA628" s="267"/>
      <c r="JB628" s="203"/>
      <c r="JC628" s="423"/>
      <c r="JE628" s="203"/>
      <c r="JF628" s="203"/>
      <c r="JG628" s="203"/>
      <c r="JH628" s="10"/>
      <c r="JI628" s="10">
        <f>SUM(JH623:JH627)</f>
        <v>697.60000000000014</v>
      </c>
      <c r="JJ628" s="267"/>
      <c r="JK628" s="203"/>
      <c r="JL628" s="423"/>
      <c r="JN628" s="203"/>
      <c r="JO628" s="203"/>
      <c r="JP628" s="203"/>
      <c r="JQ628" s="10"/>
      <c r="JR628" s="10">
        <f>SUM(JQ623:JQ627)</f>
        <v>980.50000000000011</v>
      </c>
      <c r="JS628" s="267"/>
      <c r="JT628" s="203"/>
      <c r="JU628" s="264"/>
      <c r="JW628" s="203"/>
      <c r="JX628" s="203"/>
      <c r="JY628" s="203"/>
      <c r="JZ628" s="10"/>
      <c r="KA628" s="10">
        <f>SUM(JZ623:JZ627)</f>
        <v>996.90000000000009</v>
      </c>
      <c r="KB628" s="267"/>
      <c r="KC628" s="203"/>
      <c r="KD628" s="423"/>
      <c r="KF628" s="203"/>
      <c r="KG628" s="203"/>
      <c r="KH628" s="203"/>
      <c r="KI628" s="10"/>
      <c r="KJ628" s="10">
        <f>SUM(KI623:KI627)</f>
        <v>400.1</v>
      </c>
      <c r="KK628" s="267"/>
      <c r="KL628" s="203"/>
      <c r="KM628" s="264"/>
      <c r="KO628" s="203"/>
      <c r="KP628" s="203"/>
      <c r="KQ628" s="203"/>
      <c r="KR628" s="203"/>
      <c r="KS628" s="10">
        <f>SUM(KR623:KR627)</f>
        <v>636.9</v>
      </c>
      <c r="KT628" s="267"/>
      <c r="KU628" s="203"/>
      <c r="KV628" s="429"/>
      <c r="KX628" s="203"/>
      <c r="KY628" s="203"/>
      <c r="KZ628" s="203"/>
      <c r="LA628" s="10"/>
      <c r="LB628" s="10">
        <f>SUM(LA623:LA627)</f>
        <v>249.6</v>
      </c>
      <c r="LC628" s="267"/>
      <c r="LD628" s="203"/>
      <c r="LE628" s="423"/>
      <c r="LG628" s="203"/>
      <c r="LH628" s="203"/>
      <c r="LI628" s="203"/>
      <c r="LJ628" s="10"/>
      <c r="LK628" s="10">
        <f>SUM(LJ623:LJ627)</f>
        <v>1079.1000000000001</v>
      </c>
      <c r="LL628" s="267"/>
      <c r="LM628" s="203"/>
      <c r="LN628" s="423"/>
      <c r="LP628" s="203"/>
      <c r="LQ628" s="203"/>
      <c r="LR628" s="203"/>
      <c r="LS628" s="10"/>
      <c r="LT628" s="10">
        <f>SUM(LS623:LS627)</f>
        <v>610.5</v>
      </c>
      <c r="LU628" s="267"/>
      <c r="LV628" s="203"/>
      <c r="LW628" s="423"/>
      <c r="LY628" s="203"/>
      <c r="LZ628" s="203"/>
      <c r="MA628" s="203"/>
      <c r="MB628" s="10"/>
      <c r="MC628" s="10">
        <f>SUM(MB623:MB627)</f>
        <v>248.10000000000002</v>
      </c>
      <c r="MD628" s="267"/>
      <c r="ME628" s="203"/>
      <c r="MF628" s="423"/>
      <c r="MH628" s="203"/>
      <c r="MI628" s="203"/>
      <c r="MJ628" s="203"/>
      <c r="MK628" s="10"/>
      <c r="ML628" s="10">
        <f>SUM(MK623:MK627)</f>
        <v>496.3</v>
      </c>
      <c r="MM628" s="267"/>
      <c r="MN628" s="203"/>
      <c r="MO628" s="423"/>
      <c r="MQ628" s="203"/>
      <c r="MR628" s="203"/>
      <c r="MS628" s="203"/>
      <c r="MT628" s="10"/>
      <c r="MU628" s="10">
        <f>SUM(MT623:MT627)</f>
        <v>582.5</v>
      </c>
      <c r="MV628" s="267"/>
      <c r="MW628" s="203"/>
      <c r="MX628" s="423"/>
      <c r="MZ628" s="203"/>
      <c r="NA628" s="203"/>
      <c r="NB628" s="203"/>
      <c r="NC628" s="10"/>
      <c r="ND628" s="10">
        <f>SUM(NC623:NC627)</f>
        <v>763.5</v>
      </c>
      <c r="NE628" s="267"/>
      <c r="NF628" s="203"/>
      <c r="NG628" s="423"/>
      <c r="NI628" s="203"/>
      <c r="NJ628" s="203"/>
      <c r="NK628" s="203"/>
      <c r="NL628" s="10"/>
      <c r="NM628" s="10">
        <f>SUM(NL623:NL627)</f>
        <v>620.5</v>
      </c>
      <c r="NN628" s="267"/>
      <c r="NO628" s="203"/>
      <c r="NP628" s="425"/>
      <c r="NR628" s="203"/>
      <c r="NS628" s="203"/>
      <c r="NT628" s="203"/>
      <c r="NU628" s="10"/>
      <c r="NV628" s="10">
        <f>SUM(NU623:NU627)</f>
        <v>771.80000000000007</v>
      </c>
      <c r="NW628" s="267"/>
      <c r="NX628" s="203"/>
      <c r="NY628" s="423"/>
      <c r="OA628" s="203"/>
      <c r="OB628" s="203"/>
      <c r="OC628" s="203"/>
      <c r="OD628" s="203"/>
      <c r="OE628" s="10">
        <f>SUM(OD623:OD627)</f>
        <v>387.9</v>
      </c>
      <c r="OF628" s="267"/>
      <c r="OG628" s="203"/>
      <c r="OH628" s="423"/>
      <c r="OJ628" s="203"/>
      <c r="OK628" s="203"/>
      <c r="OL628" s="203"/>
      <c r="OM628" s="10"/>
      <c r="ON628" s="10">
        <f>SUM(OM623:OM627)</f>
        <v>1011.4999999999999</v>
      </c>
      <c r="OO628" s="267"/>
      <c r="OP628" s="203"/>
      <c r="OQ628" s="425"/>
      <c r="OS628" s="203"/>
      <c r="OT628" s="203"/>
      <c r="OU628" s="203"/>
      <c r="OV628" s="10"/>
      <c r="OW628" s="10">
        <f>SUM(OV623:OV627)</f>
        <v>418.9</v>
      </c>
      <c r="OX628" s="267"/>
      <c r="OY628" s="203"/>
      <c r="OZ628" s="428"/>
      <c r="PB628" s="203"/>
      <c r="PC628" s="203"/>
      <c r="PD628" s="203"/>
      <c r="PE628" s="10"/>
      <c r="PF628" s="10">
        <f>SUM(PE623:PE627)</f>
        <v>747.69999999999993</v>
      </c>
      <c r="PG628" s="267"/>
      <c r="PH628" s="203"/>
      <c r="PI628" s="423"/>
      <c r="PK628" s="203"/>
      <c r="PL628" s="203"/>
      <c r="PM628" s="203"/>
      <c r="PN628" s="10"/>
      <c r="PO628" s="10">
        <f>SUM(PN623:PN627)</f>
        <v>573.5</v>
      </c>
      <c r="PP628" s="267"/>
      <c r="PQ628" s="203"/>
      <c r="PR628" s="264"/>
      <c r="PT628" s="203"/>
      <c r="PU628" s="203"/>
      <c r="PV628" s="203"/>
      <c r="PW628" s="10"/>
      <c r="PX628" s="10" t="e">
        <f>SUM(PW623:PW627)</f>
        <v>#N/A</v>
      </c>
      <c r="PY628" s="267"/>
      <c r="PZ628" s="203"/>
      <c r="QA628" s="423"/>
      <c r="QC628" s="203"/>
      <c r="QD628" s="203"/>
      <c r="QE628" s="203"/>
      <c r="QF628" s="10"/>
      <c r="QG628" s="10">
        <f>SUM(QF623:QF627)</f>
        <v>820.19999999999993</v>
      </c>
      <c r="QH628" s="267"/>
      <c r="QI628" s="203"/>
      <c r="QJ628" s="423"/>
      <c r="QL628" s="203"/>
      <c r="QM628" s="203"/>
      <c r="QN628" s="203"/>
      <c r="QO628" s="10"/>
      <c r="QP628" s="10">
        <f>SUM(QO623:QO627)</f>
        <v>409.5</v>
      </c>
      <c r="QQ628" s="267"/>
      <c r="QR628" s="203"/>
      <c r="QS628" s="423"/>
      <c r="QU628" s="203"/>
      <c r="QV628" s="203"/>
      <c r="QW628" s="203"/>
      <c r="QX628" s="10"/>
      <c r="QY628" s="10">
        <f>SUM(QX623:QX627)</f>
        <v>878.59999999999991</v>
      </c>
      <c r="QZ628" s="267"/>
      <c r="RA628" s="203"/>
      <c r="RB628" s="423"/>
      <c r="RD628" s="203"/>
      <c r="RE628" s="203"/>
      <c r="RF628" s="203"/>
      <c r="RG628" s="10"/>
      <c r="RH628" s="10">
        <f>SUM(RG623:RG627)</f>
        <v>400.59999999999997</v>
      </c>
      <c r="RI628" s="267"/>
      <c r="RJ628" s="203"/>
      <c r="RM628" s="203"/>
      <c r="RN628" s="203"/>
      <c r="RO628" s="203"/>
      <c r="RP628" s="203"/>
      <c r="RQ628" s="10" t="e">
        <f>SUM(RP623:RP627)</f>
        <v>#N/A</v>
      </c>
      <c r="RR628" s="267"/>
      <c r="RS628" s="203"/>
      <c r="RT628" s="423"/>
      <c r="RV628" s="203"/>
      <c r="RW628" s="203"/>
      <c r="RX628" s="203"/>
      <c r="RY628" s="10"/>
      <c r="RZ628" s="10">
        <f>SUM(RY623:RY627)</f>
        <v>1166.6000000000001</v>
      </c>
      <c r="SA628" s="273"/>
      <c r="SB628" s="203"/>
      <c r="SC628" s="423"/>
      <c r="SE628" s="203"/>
      <c r="SF628" s="203"/>
      <c r="SG628" s="203"/>
      <c r="SH628" s="10"/>
      <c r="SI628" s="10">
        <f>SUM(SH623:SH627)</f>
        <v>1353.6</v>
      </c>
      <c r="SJ628" s="273"/>
      <c r="SK628" s="203"/>
      <c r="SL628" s="423"/>
      <c r="SN628" s="203"/>
      <c r="SO628" s="203"/>
      <c r="SP628" s="203"/>
      <c r="SQ628" s="10"/>
      <c r="SR628" s="10">
        <f>SUM(SQ623:SQ627)</f>
        <v>1066.3</v>
      </c>
      <c r="SS628" s="273"/>
      <c r="ST628" s="203"/>
      <c r="SU628" s="264"/>
      <c r="SW628" s="203"/>
      <c r="SX628" s="203"/>
      <c r="SY628" s="203"/>
      <c r="SZ628" s="10"/>
      <c r="TA628" s="10">
        <f>SUM(SZ623:SZ627)</f>
        <v>445</v>
      </c>
      <c r="TB628" s="273"/>
      <c r="TC628" s="203"/>
      <c r="TD628" s="428"/>
      <c r="TF628" s="203"/>
      <c r="TG628" s="203"/>
      <c r="TH628" s="203"/>
      <c r="TI628" s="203"/>
      <c r="TJ628" s="10">
        <f>SUM(TI623:TI627)</f>
        <v>667.49999999999989</v>
      </c>
      <c r="TK628" s="273"/>
      <c r="TL628" s="203"/>
      <c r="TM628" s="264"/>
      <c r="TO628" s="203"/>
      <c r="TP628" s="203"/>
      <c r="TQ628" s="203"/>
      <c r="TR628" s="10"/>
      <c r="TS628" s="10">
        <f>SUM(TR623:TR627)</f>
        <v>808.5</v>
      </c>
      <c r="TT628" s="273"/>
      <c r="TU628" s="203"/>
      <c r="TV628" s="264"/>
      <c r="TX628" s="203"/>
      <c r="TY628" s="203"/>
      <c r="TZ628" s="203"/>
      <c r="UA628" s="10"/>
      <c r="UB628" s="10">
        <f>SUM(UA623:UA627)</f>
        <v>386.1</v>
      </c>
      <c r="UC628" s="273"/>
      <c r="UD628" s="203"/>
      <c r="UE628" s="286"/>
      <c r="UG628" s="203"/>
      <c r="UH628" s="203"/>
      <c r="UI628" s="203"/>
      <c r="UJ628" s="10"/>
      <c r="UK628" s="10" t="e">
        <f>SUM(UJ623:UJ627)</f>
        <v>#N/A</v>
      </c>
      <c r="UL628" s="273"/>
      <c r="UM628" s="203"/>
      <c r="UN628" s="264"/>
      <c r="UP628" s="203"/>
      <c r="UQ628" s="203"/>
      <c r="UR628" s="203"/>
      <c r="US628" s="10"/>
      <c r="UT628" s="10">
        <f>SUM(US623:US627)</f>
        <v>456.9</v>
      </c>
      <c r="UU628" s="273"/>
      <c r="UV628" s="203"/>
      <c r="UW628" s="264"/>
      <c r="UY628" s="203"/>
      <c r="UZ628" s="203"/>
      <c r="VA628" s="203"/>
      <c r="VB628" s="10"/>
      <c r="VC628" s="10">
        <f>SUM(VB623:VB627)</f>
        <v>621.19999999999993</v>
      </c>
      <c r="VD628" s="273"/>
      <c r="VE628" s="203"/>
      <c r="VF628" s="423"/>
      <c r="VH628" s="203"/>
      <c r="VI628" s="203"/>
      <c r="VJ628" s="203"/>
      <c r="VK628" s="10"/>
      <c r="VL628" s="10">
        <f>SUM(VK623:VK627)</f>
        <v>967.59999999999991</v>
      </c>
      <c r="VM628" s="273"/>
      <c r="VN628" s="203"/>
      <c r="VO628" s="423"/>
      <c r="VQ628" s="203"/>
      <c r="VR628" s="203"/>
      <c r="VS628" s="203"/>
      <c r="VT628" s="10"/>
      <c r="VU628" s="10">
        <f>SUM(VT623:VT627)</f>
        <v>690.9</v>
      </c>
      <c r="VV628" s="273"/>
      <c r="VW628" s="203"/>
      <c r="VZ628" s="203"/>
      <c r="WA628" s="203"/>
      <c r="WB628" s="203"/>
      <c r="WC628" s="203"/>
      <c r="WD628" s="10" t="e">
        <f>SUM(WC623:WC627)</f>
        <v>#N/A</v>
      </c>
      <c r="WE628" s="273"/>
      <c r="WF628" s="203"/>
      <c r="WG628" s="264"/>
      <c r="WI628" s="203"/>
      <c r="WJ628" s="203"/>
      <c r="WK628" s="203"/>
      <c r="WL628" s="203"/>
      <c r="WM628" s="10">
        <f>SUM(WL623:WL627)</f>
        <v>666.7</v>
      </c>
      <c r="WN628" s="273"/>
      <c r="WO628" s="203"/>
      <c r="WQ628" s="203"/>
      <c r="WR628" s="203"/>
      <c r="WS628" s="203"/>
      <c r="WT628" s="203"/>
      <c r="WU628" s="10"/>
      <c r="WV628" s="10" t="e">
        <f>SUM(WU623:WU627)</f>
        <v>#N/A</v>
      </c>
      <c r="WW628" s="273"/>
      <c r="WX628" s="203"/>
      <c r="XA628" s="203"/>
      <c r="XB628" s="203"/>
      <c r="XC628" s="203"/>
      <c r="XD628" s="203"/>
      <c r="XE628" s="10" t="e">
        <f>SUM(XD623:XD627)</f>
        <v>#N/A</v>
      </c>
      <c r="XF628" s="273"/>
      <c r="XG628" s="203"/>
      <c r="XH628" s="423"/>
      <c r="XJ628" s="203"/>
      <c r="XK628" s="203"/>
      <c r="XL628" s="203"/>
      <c r="XM628" s="203"/>
      <c r="XN628" s="10">
        <f>SUM(XM623:XM627)</f>
        <v>448.1</v>
      </c>
      <c r="XO628" s="273"/>
      <c r="XP628" s="203"/>
      <c r="XQ628" s="423"/>
      <c r="XS628" s="203"/>
      <c r="XT628" s="203"/>
      <c r="XU628" s="203"/>
      <c r="XV628" s="10"/>
      <c r="XW628" s="10">
        <f>SUM(XV623:XV627)</f>
        <v>1256.4000000000001</v>
      </c>
      <c r="XX628" s="273"/>
      <c r="XY628" s="203"/>
      <c r="XZ628" s="423"/>
      <c r="YB628" s="203"/>
      <c r="YC628" s="203"/>
      <c r="YD628" s="203"/>
      <c r="YE628" s="203"/>
      <c r="YF628" s="10">
        <f>SUM(YE623:YE627)</f>
        <v>1205.7</v>
      </c>
      <c r="YG628" s="273"/>
      <c r="YH628" s="203"/>
      <c r="YK628" s="203"/>
      <c r="YL628" s="203"/>
      <c r="YM628" s="203"/>
      <c r="YN628" s="10"/>
      <c r="YO628" s="10" t="e">
        <f>SUM(YN623:YN627)</f>
        <v>#N/A</v>
      </c>
      <c r="YP628" s="273"/>
      <c r="YQ628" s="203"/>
      <c r="YT628" s="203"/>
      <c r="YU628" s="203"/>
      <c r="YV628" s="203"/>
      <c r="YW628" s="203"/>
      <c r="YX628" s="10" t="e">
        <f>SUM(YW623:YW627)</f>
        <v>#N/A</v>
      </c>
      <c r="YY628" s="273"/>
      <c r="YZ628" s="203"/>
      <c r="ZA628" s="428"/>
      <c r="ZC628" s="203"/>
      <c r="ZD628" s="203"/>
      <c r="ZE628" s="203"/>
      <c r="ZF628" s="203"/>
      <c r="ZG628" s="10">
        <f>SUM(ZF623:ZF627)</f>
        <v>1052.9000000000001</v>
      </c>
      <c r="ZH628" s="273"/>
      <c r="ZI628" s="203"/>
      <c r="ZJ628" s="423"/>
      <c r="ZL628" s="203"/>
      <c r="ZM628" s="203"/>
      <c r="ZN628" s="203"/>
      <c r="ZO628" s="203"/>
      <c r="ZP628" s="10">
        <f>SUM(ZO623:ZO627)</f>
        <v>905.4</v>
      </c>
      <c r="ZQ628" s="273"/>
      <c r="ZR628" s="203"/>
      <c r="ZS628" s="423"/>
      <c r="ZU628" s="203"/>
      <c r="ZV628" s="203"/>
      <c r="ZW628" s="203"/>
      <c r="ZX628" s="10"/>
      <c r="ZY628" s="10">
        <f>SUM(ZX623:ZX627)</f>
        <v>983.90000000000009</v>
      </c>
      <c r="ZZ628" s="273"/>
      <c r="AAA628" s="203"/>
      <c r="AAB628" s="264"/>
      <c r="AAD628" s="203"/>
      <c r="AAE628" s="203"/>
      <c r="AAF628" s="203"/>
      <c r="AAG628" s="10"/>
      <c r="AAH628" s="10">
        <f>SUM(AAG623:AAG627)</f>
        <v>902</v>
      </c>
      <c r="AAI628" s="273"/>
      <c r="AAJ628" s="203"/>
      <c r="AAK628" s="264"/>
      <c r="AAM628" s="203"/>
      <c r="AAN628" s="203"/>
      <c r="AAO628" s="203"/>
      <c r="AAP628" s="10"/>
      <c r="AAQ628" s="10">
        <f>SUM(AAP623:AAP627)</f>
        <v>491.19999999999993</v>
      </c>
      <c r="AAR628" s="273"/>
      <c r="AAS628" s="203"/>
      <c r="AAT628" s="264"/>
      <c r="AAV628" s="203"/>
      <c r="AAW628" s="203"/>
      <c r="AAX628" s="203"/>
      <c r="AAY628" s="10"/>
      <c r="AAZ628" s="10">
        <f>SUM(AAY623:AAY627)</f>
        <v>803.5</v>
      </c>
      <c r="ABA628" s="273"/>
      <c r="ABB628" s="203"/>
      <c r="ABE628" s="203"/>
      <c r="ABF628" s="203"/>
      <c r="ABG628" s="203"/>
      <c r="ABH628" s="10"/>
      <c r="ABI628" s="10" t="e">
        <f>SUM(ABH623:ABH627)</f>
        <v>#N/A</v>
      </c>
      <c r="ABJ628" s="273"/>
      <c r="ABK628" s="203"/>
      <c r="ABL628" s="264"/>
      <c r="ABN628" s="203"/>
      <c r="ABO628" s="203"/>
      <c r="ABP628" s="203"/>
      <c r="ABQ628" s="10"/>
      <c r="ABR628" s="10">
        <f>SUM(ABQ623:ABQ627)</f>
        <v>867.4</v>
      </c>
      <c r="ABS628" s="273"/>
      <c r="ABT628" s="203"/>
      <c r="ABU628" s="264"/>
      <c r="ABW628" s="203"/>
      <c r="ABX628" s="203"/>
      <c r="ABY628" s="203"/>
      <c r="ABZ628" s="10"/>
      <c r="ACA628" s="10">
        <f>SUM(ABZ623:ABZ627)</f>
        <v>959</v>
      </c>
      <c r="ACB628" s="273"/>
      <c r="ACC628" s="203"/>
      <c r="ACF628" s="203"/>
      <c r="ACG628" s="203"/>
      <c r="ACH628" s="203"/>
      <c r="ACI628" s="10"/>
      <c r="ACJ628" s="10" t="e">
        <f>SUM(ACI623:ACI627)</f>
        <v>#N/A</v>
      </c>
      <c r="ACK628" s="273"/>
      <c r="ACL628" s="203"/>
      <c r="ACO628" s="203"/>
      <c r="ACP628" s="203"/>
      <c r="ACQ628" s="203"/>
      <c r="ACR628" s="10"/>
      <c r="ACS628" s="10" t="e">
        <f>SUM(ACR623:ACR627)</f>
        <v>#N/A</v>
      </c>
      <c r="ACT628" s="273"/>
      <c r="ACU628" s="203"/>
      <c r="ACX628" s="203"/>
      <c r="ACY628" s="203"/>
      <c r="ACZ628" s="203"/>
      <c r="ADA628" s="10"/>
      <c r="ADB628" s="10" t="e">
        <f>SUM(ADA623:ADA627)</f>
        <v>#N/A</v>
      </c>
      <c r="ADC628" s="273"/>
      <c r="ADD628" s="203"/>
      <c r="ADG628" s="203"/>
      <c r="ADH628" s="203"/>
      <c r="ADI628" s="203"/>
      <c r="ADJ628" s="203"/>
      <c r="ADK628" s="10" t="e">
        <f>SUM(ADJ623:ADJ627)</f>
        <v>#N/A</v>
      </c>
      <c r="ADL628" s="273"/>
      <c r="ADM628" s="203"/>
      <c r="ADP628" s="203"/>
      <c r="ADQ628" s="203"/>
      <c r="ADR628" s="203"/>
      <c r="ADS628" s="10"/>
      <c r="ADT628" s="10" t="e">
        <f>SUM(ADS623:ADS627)</f>
        <v>#N/A</v>
      </c>
      <c r="ADU628" s="273"/>
      <c r="ADV628" s="203"/>
      <c r="ADY628" s="203"/>
      <c r="ADZ628" s="203"/>
      <c r="AEA628" s="203"/>
      <c r="AEB628" s="203"/>
      <c r="AEC628" s="10" t="e">
        <f>SUM(AEB623:AEB627)</f>
        <v>#N/A</v>
      </c>
      <c r="AED628" s="273"/>
      <c r="AEE628" s="203"/>
      <c r="AEH628" s="203"/>
      <c r="AEI628" s="203"/>
      <c r="AEJ628" s="203"/>
      <c r="AEK628" s="203"/>
      <c r="AEL628" s="10" t="e">
        <f>SUM(AEK623:AEK627)</f>
        <v>#N/A</v>
      </c>
      <c r="AEM628" s="273"/>
      <c r="AEN628" s="203"/>
      <c r="AEQ628" s="203"/>
      <c r="AER628" s="203"/>
      <c r="AES628" s="203"/>
      <c r="AET628" s="203"/>
      <c r="AEU628" s="10" t="e">
        <f>SUM(AET623:AET627)</f>
        <v>#N/A</v>
      </c>
      <c r="AEV628" s="273"/>
      <c r="AEW628" s="203"/>
      <c r="AEZ628" s="203"/>
      <c r="AFA628" s="203"/>
      <c r="AFB628" s="203"/>
      <c r="AFC628" s="10"/>
      <c r="AFD628" s="10" t="e">
        <f>SUM(AFC623:AFC627)</f>
        <v>#N/A</v>
      </c>
      <c r="AFE628" s="273"/>
      <c r="AFF628" s="203"/>
      <c r="AFI628" s="203"/>
      <c r="AFJ628" s="203"/>
      <c r="AFK628" s="203"/>
      <c r="AFL628" s="10"/>
      <c r="AFM628" s="10" t="e">
        <f>SUM(AFL623:AFL627)</f>
        <v>#N/A</v>
      </c>
      <c r="AFN628" s="273"/>
      <c r="AFO628" s="203"/>
      <c r="AFR628" s="203"/>
      <c r="AFS628" s="203"/>
      <c r="AFT628" s="203"/>
      <c r="AFU628" s="10"/>
      <c r="AFV628" s="10" t="e">
        <f>SUM(AFU623:AFU627)</f>
        <v>#N/A</v>
      </c>
      <c r="AFW628" s="273"/>
      <c r="AFX628" s="203"/>
      <c r="AGA628" s="203"/>
      <c r="AGB628" s="203"/>
      <c r="AGC628" s="203"/>
      <c r="AGD628" s="10"/>
      <c r="AGE628" s="10" t="e">
        <f>SUM(AGD623:AGD627)</f>
        <v>#N/A</v>
      </c>
      <c r="AGF628" s="273"/>
      <c r="AGG628" s="203"/>
      <c r="AGJ628" s="203"/>
      <c r="AGK628" s="203"/>
      <c r="AGL628" s="203"/>
      <c r="AGM628" s="10"/>
      <c r="AGN628" s="10" t="e">
        <f>SUM(AGM623:AGM627)</f>
        <v>#N/A</v>
      </c>
      <c r="AGO628" s="273"/>
      <c r="AGP628" s="203"/>
      <c r="AGS628" s="203"/>
      <c r="AGT628" s="203"/>
      <c r="AGU628" s="203"/>
      <c r="AGV628" s="10"/>
      <c r="AGW628" s="10" t="e">
        <f>SUM(AGV623:AGV627)</f>
        <v>#N/A</v>
      </c>
      <c r="AGX628" s="273"/>
      <c r="AGY628" s="203"/>
      <c r="AGZ628" s="423"/>
      <c r="AHB628" s="203"/>
      <c r="AHC628" s="203"/>
      <c r="AHD628" s="203"/>
      <c r="AHE628" s="10"/>
      <c r="AHF628" s="10">
        <f>SUM(AHE623:AHE627)</f>
        <v>640.29999999999995</v>
      </c>
      <c r="AHG628" s="273"/>
      <c r="AHH628" s="203"/>
      <c r="AHI628" s="264"/>
      <c r="AHK628" s="203"/>
      <c r="AHL628" s="203"/>
      <c r="AHM628" s="203"/>
      <c r="AHN628" s="10"/>
      <c r="AHO628" s="10">
        <f>SUM(AHN623:AHN627)</f>
        <v>785.4</v>
      </c>
      <c r="AHP628" s="273"/>
      <c r="AHQ628" s="203"/>
      <c r="AHR628" s="429"/>
      <c r="AHT628" s="203"/>
      <c r="AHU628" s="203"/>
      <c r="AHV628" s="203"/>
      <c r="AHW628" s="10"/>
      <c r="AHX628" s="10">
        <f>SUM(AHW623:AHW627)</f>
        <v>953.29999999999984</v>
      </c>
      <c r="AHY628" s="273"/>
      <c r="AHZ628" s="203"/>
      <c r="AIA628" s="429"/>
      <c r="AIC628" s="203"/>
      <c r="AID628" s="203"/>
      <c r="AIE628" s="203"/>
      <c r="AIF628" s="10"/>
      <c r="AIG628" s="10">
        <f>SUM(AIF623:AIF627)</f>
        <v>432.9</v>
      </c>
      <c r="AIH628" s="273"/>
      <c r="AII628" s="203"/>
      <c r="AIJ628" s="429"/>
      <c r="AIL628" s="203"/>
      <c r="AIM628" s="203"/>
      <c r="AIN628" s="203"/>
      <c r="AIO628" s="10"/>
      <c r="AIP628" s="10">
        <f>SUM(AIO623:AIO627)</f>
        <v>581</v>
      </c>
      <c r="AIQ628" s="273"/>
      <c r="AIR628" s="203"/>
      <c r="AIS628" s="429"/>
      <c r="AIU628" s="203"/>
      <c r="AIV628" s="203"/>
      <c r="AIW628" s="203"/>
      <c r="AIX628" s="10"/>
      <c r="AIY628" s="10">
        <f>SUM(AIX623:AIX627)</f>
        <v>1458.2</v>
      </c>
      <c r="AIZ628" s="273"/>
      <c r="AJA628" s="203"/>
      <c r="AJB628" s="429"/>
      <c r="AJD628" s="203"/>
      <c r="AJE628" s="203"/>
      <c r="AJF628" s="203"/>
      <c r="AJG628" s="10"/>
      <c r="AJH628" s="10">
        <f>SUM(AJG623:AJG627)</f>
        <v>651.69999999999993</v>
      </c>
      <c r="AJI628" s="273"/>
      <c r="AJJ628" s="203"/>
      <c r="AJK628" s="429"/>
      <c r="AJM628" s="203"/>
      <c r="AJN628" s="203"/>
      <c r="AJO628" s="203"/>
      <c r="AJP628" s="10"/>
      <c r="AJQ628" s="10">
        <f>SUM(AJP623:AJP627)</f>
        <v>701.30000000000007</v>
      </c>
      <c r="AJR628" s="273"/>
      <c r="AJS628" s="203"/>
      <c r="AJT628" s="432"/>
      <c r="AJV628" s="203"/>
      <c r="AJW628" s="203"/>
      <c r="AJX628" s="203"/>
      <c r="AJY628" s="10"/>
      <c r="AJZ628" s="10">
        <f>SUM(AJY623:AJY627)</f>
        <v>958.40000000000009</v>
      </c>
      <c r="AKA628" s="273"/>
      <c r="AKB628" s="203"/>
      <c r="AKC628" s="429"/>
      <c r="AKE628" s="203"/>
      <c r="AKF628" s="203"/>
      <c r="AKG628" s="203"/>
      <c r="AKH628" s="10"/>
      <c r="AKI628" s="10">
        <f>SUM(AKH623:AKH627)</f>
        <v>1067.8000000000002</v>
      </c>
      <c r="AKJ628" s="273"/>
      <c r="AKK628" s="203"/>
      <c r="AKL628" s="429"/>
      <c r="AKN628" s="203"/>
      <c r="AKO628" s="203"/>
      <c r="AKP628" s="203"/>
      <c r="AKQ628" s="10"/>
      <c r="AKR628" s="10">
        <f>SUM(AKQ623:AKQ627)</f>
        <v>906.1</v>
      </c>
      <c r="AKS628" s="273"/>
      <c r="AKT628" s="203"/>
      <c r="AKU628" s="264"/>
      <c r="AKW628" s="203"/>
      <c r="AKX628" s="203"/>
      <c r="AKY628" s="203"/>
      <c r="AKZ628" s="10"/>
      <c r="ALA628" s="10">
        <f>SUM(AKZ623:AKZ627)</f>
        <v>724.7</v>
      </c>
      <c r="ALB628" s="273"/>
      <c r="ALC628" s="203"/>
      <c r="ALD628" s="264"/>
      <c r="ALF628" s="203"/>
      <c r="ALG628" s="203"/>
      <c r="ALH628" s="203"/>
      <c r="ALI628" s="10"/>
      <c r="ALJ628" s="10">
        <f>SUM(ALI623:ALI627)</f>
        <v>656.69999999999993</v>
      </c>
      <c r="ALK628" s="273"/>
      <c r="ALL628" s="203"/>
      <c r="ALM628" s="264"/>
      <c r="ALO628" s="203"/>
      <c r="ALP628" s="203"/>
      <c r="ALQ628" s="203"/>
      <c r="ALR628" s="10"/>
      <c r="ALS628" s="10">
        <f>SUM(ALR623:ALR627)</f>
        <v>630.1</v>
      </c>
      <c r="ALT628" s="273"/>
      <c r="ALU628" s="203"/>
      <c r="ALV628" s="429"/>
      <c r="ALX628" s="203"/>
      <c r="ALY628" s="203"/>
      <c r="ALZ628" s="203"/>
      <c r="AMA628" s="10"/>
      <c r="AMB628" s="10">
        <f>SUM(AMA623:AMA627)</f>
        <v>826</v>
      </c>
      <c r="AMC628" s="273"/>
      <c r="AMD628" s="203"/>
      <c r="AME628" s="429"/>
      <c r="AMG628" s="203"/>
      <c r="AMH628" s="203"/>
      <c r="AMI628" s="203"/>
      <c r="AMJ628" s="10"/>
      <c r="AMK628" s="10">
        <f>SUM(AMJ623:AMJ627)</f>
        <v>450.70000000000005</v>
      </c>
      <c r="AML628" s="273"/>
      <c r="AMM628" s="203"/>
      <c r="AMN628" s="429"/>
      <c r="AMP628" s="203"/>
      <c r="AMQ628" s="203"/>
      <c r="AMR628" s="203"/>
      <c r="AMS628" s="10"/>
      <c r="AMT628" s="10">
        <f>SUM(AMS623:AMS627)</f>
        <v>773.09999999999991</v>
      </c>
      <c r="AMU628" s="273"/>
      <c r="AMV628" s="203"/>
      <c r="AMW628" s="429"/>
      <c r="AMY628" s="203"/>
      <c r="AMZ628" s="203"/>
      <c r="ANA628" s="203"/>
      <c r="ANB628" s="10"/>
      <c r="ANC628" s="10">
        <f>SUM(ANB623:ANB627)</f>
        <v>701.10000000000014</v>
      </c>
      <c r="AND628" s="273"/>
      <c r="ANE628" s="203"/>
      <c r="ANF628" s="429"/>
      <c r="ANH628" s="203"/>
      <c r="ANI628" s="203"/>
      <c r="ANJ628" s="203"/>
      <c r="ANK628" s="10"/>
      <c r="ANL628" s="10">
        <f>SUM(ANK623:ANK627)</f>
        <v>473.8</v>
      </c>
      <c r="ANM628" s="273"/>
      <c r="ANN628" s="203"/>
      <c r="ANO628" s="264"/>
      <c r="ANQ628" s="203"/>
      <c r="ANR628" s="203"/>
      <c r="ANS628" s="203"/>
      <c r="ANT628" s="10"/>
      <c r="ANU628" s="10">
        <f>SUM(ANT623:ANT627)</f>
        <v>724.9</v>
      </c>
      <c r="ANV628" s="273"/>
      <c r="ANW628" s="203"/>
      <c r="ANX628" s="429"/>
      <c r="ANZ628" s="203"/>
      <c r="AOA628" s="203"/>
      <c r="AOB628" s="203"/>
      <c r="AOC628" s="10"/>
      <c r="AOD628" s="10">
        <f>SUM(AOC623:AOC627)</f>
        <v>697.7</v>
      </c>
      <c r="AOE628" s="273"/>
      <c r="AOF628" s="203"/>
      <c r="AOG628" s="264"/>
      <c r="AOI628" s="203"/>
      <c r="AOJ628" s="203"/>
      <c r="AOK628" s="203"/>
      <c r="AOL628" s="10"/>
      <c r="AOM628" s="10">
        <f>SUM(AOL623:AOL627)</f>
        <v>1249.9999999999998</v>
      </c>
      <c r="AON628" s="273"/>
      <c r="AOO628" s="203"/>
      <c r="AOP628" s="429"/>
      <c r="AOR628" s="203"/>
      <c r="AOS628" s="203"/>
      <c r="AOT628" s="203"/>
      <c r="AOU628" s="10"/>
      <c r="AOV628" s="10">
        <f>SUM(AOU623:AOU627)</f>
        <v>1285.7</v>
      </c>
      <c r="AOW628" s="273"/>
      <c r="AOX628" s="203"/>
      <c r="AOY628" s="429"/>
      <c r="APA628" s="203"/>
      <c r="APB628" s="203"/>
      <c r="APC628" s="203"/>
      <c r="APD628" s="10"/>
      <c r="APE628" s="10">
        <f>SUM(APD623:APD627)</f>
        <v>637.70000000000005</v>
      </c>
      <c r="APF628" s="273"/>
      <c r="APG628" s="203"/>
      <c r="APH628" s="429"/>
      <c r="APJ628" s="203"/>
      <c r="APK628" s="203"/>
      <c r="APL628" s="203"/>
      <c r="APM628" s="10"/>
      <c r="APN628" s="10">
        <f>SUM(APM623:APM627)</f>
        <v>457.4</v>
      </c>
      <c r="APO628" s="273"/>
      <c r="APP628" s="203"/>
      <c r="APQ628" s="429"/>
      <c r="APS628" s="203"/>
      <c r="APT628" s="203"/>
      <c r="APU628" s="203"/>
      <c r="APV628" s="10"/>
      <c r="APW628" s="10">
        <f>SUM(APV623:APV627)</f>
        <v>750.4</v>
      </c>
      <c r="APX628" s="273"/>
      <c r="APY628" s="203"/>
      <c r="APZ628" s="429"/>
      <c r="AQB628" s="203"/>
      <c r="AQC628" s="203"/>
      <c r="AQD628" s="203"/>
      <c r="AQE628" s="10"/>
      <c r="AQF628" s="10">
        <f>SUM(AQE623:AQE627)</f>
        <v>709.59999999999991</v>
      </c>
      <c r="AQG628" s="273"/>
    </row>
    <row r="629" spans="1:1125" s="14" customFormat="1" ht="15">
      <c r="A629" s="203" t="s">
        <v>90</v>
      </c>
      <c r="B629" s="276" t="s">
        <v>2333</v>
      </c>
      <c r="D629" s="283">
        <f>IF(C629="Kopman",1.6,1)</f>
        <v>1</v>
      </c>
      <c r="E629" s="204">
        <f>VLOOKUP(B629,$A$681:$F$2354,6,FALSE)</f>
        <v>217</v>
      </c>
      <c r="F629" s="203" t="s">
        <v>61</v>
      </c>
      <c r="G629" s="10">
        <f>E629*1.5</f>
        <v>325.5</v>
      </c>
      <c r="H629" s="10"/>
      <c r="I629" s="267"/>
      <c r="J629" s="203" t="s">
        <v>90</v>
      </c>
      <c r="K629" s="276" t="s">
        <v>2333</v>
      </c>
      <c r="M629" s="283">
        <f>IF(L629="Kopman",1.6,1)</f>
        <v>1</v>
      </c>
      <c r="N629" s="204">
        <f>VLOOKUP(K629,$A$681:$F$2354,6,FALSE)</f>
        <v>217</v>
      </c>
      <c r="O629" s="203" t="s">
        <v>61</v>
      </c>
      <c r="P629" s="10">
        <f>N629*1.5*M629</f>
        <v>325.5</v>
      </c>
      <c r="Q629" s="10"/>
      <c r="R629" s="267"/>
      <c r="S629" s="203" t="s">
        <v>90</v>
      </c>
      <c r="T629" s="276" t="s">
        <v>1188</v>
      </c>
      <c r="V629" s="283">
        <f>IF(U629="Kopman",1.6,1)</f>
        <v>1</v>
      </c>
      <c r="W629" s="204">
        <f>VLOOKUP(T629,$A$681:$F$2354,6,FALSE)</f>
        <v>15</v>
      </c>
      <c r="X629" s="203" t="s">
        <v>61</v>
      </c>
      <c r="Y629" s="10">
        <f>W629*1.5*V629</f>
        <v>22.5</v>
      </c>
      <c r="Z629" s="10"/>
      <c r="AA629" s="267"/>
      <c r="AB629" s="203" t="s">
        <v>90</v>
      </c>
      <c r="AC629" s="276" t="s">
        <v>2333</v>
      </c>
      <c r="AE629" s="283">
        <f>IF(AD629="Kopman",1.6,1)</f>
        <v>1</v>
      </c>
      <c r="AF629" s="204">
        <f>VLOOKUP(AC629,$A$681:$F$2354,6,FALSE)</f>
        <v>217</v>
      </c>
      <c r="AG629" s="203" t="s">
        <v>61</v>
      </c>
      <c r="AH629" s="10">
        <f>AF629*1.5*AE629</f>
        <v>325.5</v>
      </c>
      <c r="AI629" s="10"/>
      <c r="AJ629" s="267"/>
      <c r="AK629" s="203" t="s">
        <v>90</v>
      </c>
      <c r="AL629" s="276" t="s">
        <v>463</v>
      </c>
      <c r="AN629" s="283">
        <f>IF(AM629="Kopman",1.6,1)</f>
        <v>1</v>
      </c>
      <c r="AO629" s="204">
        <f>VLOOKUP(AL629,$A$681:$F$2354,6,FALSE)</f>
        <v>181</v>
      </c>
      <c r="AP629" s="203" t="s">
        <v>61</v>
      </c>
      <c r="AQ629" s="10">
        <f>AO629*1.5*AN629</f>
        <v>271.5</v>
      </c>
      <c r="AR629" s="10"/>
      <c r="AS629" s="267"/>
      <c r="AT629" s="203" t="s">
        <v>90</v>
      </c>
      <c r="AU629" s="276" t="s">
        <v>463</v>
      </c>
      <c r="AW629" s="283">
        <f>IF(AV629="Kopman",1.6,1)</f>
        <v>1</v>
      </c>
      <c r="AX629" s="204">
        <f>VLOOKUP(AU629,$A$681:$F$2354,6,FALSE)</f>
        <v>181</v>
      </c>
      <c r="AY629" s="203" t="s">
        <v>61</v>
      </c>
      <c r="AZ629" s="10">
        <f>AX629*1.5*AW629</f>
        <v>271.5</v>
      </c>
      <c r="BA629" s="10"/>
      <c r="BB629" s="267"/>
      <c r="BC629" s="203" t="s">
        <v>90</v>
      </c>
      <c r="BD629" s="276" t="s">
        <v>463</v>
      </c>
      <c r="BF629" s="283">
        <f>IF(BE629="Kopman",1.6,1)</f>
        <v>1</v>
      </c>
      <c r="BG629" s="204">
        <f>VLOOKUP(BD629,$A$681:$F$2354,6,FALSE)</f>
        <v>181</v>
      </c>
      <c r="BH629" s="203" t="s">
        <v>61</v>
      </c>
      <c r="BI629" s="10">
        <f>BG629*1.5*BF629</f>
        <v>271.5</v>
      </c>
      <c r="BJ629" s="10"/>
      <c r="BK629" s="267"/>
      <c r="BL629" s="203" t="s">
        <v>90</v>
      </c>
      <c r="BM629" s="276" t="s">
        <v>670</v>
      </c>
      <c r="BO629" s="283">
        <f>IF(BN629="Kopman",1.6,1)</f>
        <v>1</v>
      </c>
      <c r="BP629" s="204">
        <f>VLOOKUP(BM629,$A$681:$F$2354,6,FALSE)</f>
        <v>166</v>
      </c>
      <c r="BQ629" s="203" t="s">
        <v>61</v>
      </c>
      <c r="BR629" s="10">
        <f>BP629*1.5*BO629</f>
        <v>249</v>
      </c>
      <c r="BS629" s="10"/>
      <c r="BT629" s="267"/>
      <c r="BU629" s="203" t="s">
        <v>90</v>
      </c>
      <c r="BV629" s="276" t="s">
        <v>489</v>
      </c>
      <c r="BX629" s="283">
        <f>IF(BW629="Kopman",1.6,1)</f>
        <v>1</v>
      </c>
      <c r="BY629" s="204">
        <f>VLOOKUP(BV629,$A$681:$F$2354,6,FALSE)</f>
        <v>124</v>
      </c>
      <c r="BZ629" s="203" t="s">
        <v>61</v>
      </c>
      <c r="CA629" s="10">
        <f>BY629*1.5*BX629</f>
        <v>186</v>
      </c>
      <c r="CB629" s="10"/>
      <c r="CC629" s="267"/>
      <c r="CD629" s="203" t="s">
        <v>90</v>
      </c>
      <c r="CE629" s="276" t="s">
        <v>2333</v>
      </c>
      <c r="CG629" s="283">
        <f>IF(CF629="Kopman",1.6,1)</f>
        <v>1</v>
      </c>
      <c r="CH629" s="204">
        <f>VLOOKUP(CE629,$A$681:$F$2354,6,FALSE)</f>
        <v>217</v>
      </c>
      <c r="CI629" s="203" t="s">
        <v>61</v>
      </c>
      <c r="CJ629" s="10">
        <f>CH629*1.5*CG629</f>
        <v>325.5</v>
      </c>
      <c r="CK629" s="10"/>
      <c r="CL629" s="267"/>
      <c r="CM629" s="203" t="s">
        <v>90</v>
      </c>
      <c r="CN629" s="276" t="s">
        <v>2333</v>
      </c>
      <c r="CP629" s="283">
        <f>IF(CO629="Kopman",1.6,1)</f>
        <v>1</v>
      </c>
      <c r="CQ629" s="204">
        <f>VLOOKUP(CN629,$A$681:$F$2354,6,FALSE)</f>
        <v>217</v>
      </c>
      <c r="CR629" s="203" t="s">
        <v>61</v>
      </c>
      <c r="CS629" s="10">
        <f>CQ629*1.5*CP629</f>
        <v>325.5</v>
      </c>
      <c r="CT629" s="10"/>
      <c r="CU629" s="267"/>
      <c r="CV629" s="203" t="s">
        <v>90</v>
      </c>
      <c r="CW629" s="416" t="s">
        <v>578</v>
      </c>
      <c r="CX629" s="415" t="s">
        <v>2019</v>
      </c>
      <c r="CY629" s="283">
        <f>IF(CX629="Kopman",1.6,1)</f>
        <v>1.6</v>
      </c>
      <c r="CZ629" s="204">
        <f>VLOOKUP(CW629,$A$681:$F$2354,6,FALSE)</f>
        <v>95</v>
      </c>
      <c r="DA629" s="203" t="s">
        <v>61</v>
      </c>
      <c r="DB629" s="10">
        <f>CZ629*1.5*CY629</f>
        <v>228</v>
      </c>
      <c r="DC629" s="10"/>
      <c r="DD629" s="267"/>
      <c r="DE629" s="203" t="s">
        <v>90</v>
      </c>
      <c r="DF629" s="276" t="s">
        <v>489</v>
      </c>
      <c r="DH629" s="283">
        <f>IF(DG629="Kopman",1.6,1)</f>
        <v>1</v>
      </c>
      <c r="DI629" s="204">
        <f>VLOOKUP(DF629,$A$681:$F$2354,6,FALSE)</f>
        <v>124</v>
      </c>
      <c r="DJ629" s="203" t="s">
        <v>61</v>
      </c>
      <c r="DK629" s="10">
        <f>DI629*1.5*DH629</f>
        <v>186</v>
      </c>
      <c r="DL629" s="10"/>
      <c r="DM629" s="267"/>
      <c r="DN629" s="203" t="s">
        <v>90</v>
      </c>
      <c r="DO629" s="276" t="s">
        <v>432</v>
      </c>
      <c r="DQ629" s="283">
        <f>IF(DP629="Kopman",1.6,1)</f>
        <v>1</v>
      </c>
      <c r="DR629" s="204">
        <f>VLOOKUP(DO629,$A$681:$F$2354,6,FALSE)</f>
        <v>65</v>
      </c>
      <c r="DS629" s="203" t="s">
        <v>61</v>
      </c>
      <c r="DT629" s="10">
        <f>DR629*1.5*DQ629</f>
        <v>97.5</v>
      </c>
      <c r="DU629" s="10"/>
      <c r="DV629" s="267"/>
      <c r="DW629" s="203" t="s">
        <v>90</v>
      </c>
      <c r="DX629" s="278" t="s">
        <v>183</v>
      </c>
      <c r="DZ629" s="283">
        <f>IF(DY629="Kopman",1.6,1)</f>
        <v>1</v>
      </c>
      <c r="EA629" s="204" t="e">
        <f>VLOOKUP(DX629,$A$681:$F$2354,6,FALSE)</f>
        <v>#N/A</v>
      </c>
      <c r="EB629" s="203" t="s">
        <v>61</v>
      </c>
      <c r="EC629" s="10" t="e">
        <f>EA629*1.5*DZ629</f>
        <v>#N/A</v>
      </c>
      <c r="ED629" s="10"/>
      <c r="EE629" s="267"/>
      <c r="EF629" s="203" t="s">
        <v>90</v>
      </c>
      <c r="EG629" s="276" t="s">
        <v>2338</v>
      </c>
      <c r="EI629" s="283">
        <f>IF(EH629="Kopman",1.6,1)</f>
        <v>1</v>
      </c>
      <c r="EJ629" s="204">
        <f>VLOOKUP(EG629,$A$681:$F$2354,6,FALSE)</f>
        <v>124</v>
      </c>
      <c r="EK629" s="203" t="s">
        <v>61</v>
      </c>
      <c r="EL629" s="10">
        <f>EJ629*1.5*EI629</f>
        <v>186</v>
      </c>
      <c r="EM629" s="10"/>
      <c r="EN629" s="267"/>
      <c r="EO629" s="203" t="s">
        <v>90</v>
      </c>
      <c r="EP629" s="276" t="s">
        <v>578</v>
      </c>
      <c r="ER629" s="283">
        <f>IF(EQ629="Kopman",1.6,1)</f>
        <v>1</v>
      </c>
      <c r="ES629" s="204">
        <f>VLOOKUP(EP629,$A$681:$F$2354,6,FALSE)</f>
        <v>95</v>
      </c>
      <c r="ET629" s="203" t="s">
        <v>61</v>
      </c>
      <c r="EU629" s="10">
        <f>ES629*1.5*ER629</f>
        <v>142.5</v>
      </c>
      <c r="EV629" s="10"/>
      <c r="EW629" s="267"/>
      <c r="EX629" s="203" t="s">
        <v>90</v>
      </c>
      <c r="EY629" s="276" t="s">
        <v>463</v>
      </c>
      <c r="FA629" s="283">
        <f>IF(EZ629="Kopman",1.6,1)</f>
        <v>1</v>
      </c>
      <c r="FB629" s="204">
        <f>VLOOKUP(EY629,$A$681:$F$2354,6,FALSE)</f>
        <v>181</v>
      </c>
      <c r="FC629" s="203" t="s">
        <v>61</v>
      </c>
      <c r="FD629" s="10">
        <f>FB629*1.5*FA629</f>
        <v>271.5</v>
      </c>
      <c r="FE629" s="10"/>
      <c r="FF629" s="267"/>
      <c r="FG629" s="203" t="s">
        <v>90</v>
      </c>
      <c r="FH629" s="421" t="s">
        <v>578</v>
      </c>
      <c r="FJ629" s="283">
        <f>IF(FI629="Kopman",1.6,1)</f>
        <v>1</v>
      </c>
      <c r="FK629" s="204">
        <f>VLOOKUP(FH629,$A$681:$F$2354,6,FALSE)</f>
        <v>95</v>
      </c>
      <c r="FL629" s="203" t="s">
        <v>61</v>
      </c>
      <c r="FM629" s="10">
        <f>FK629*1.5*FJ629</f>
        <v>142.5</v>
      </c>
      <c r="FN629" s="10"/>
      <c r="FO629" s="267"/>
      <c r="FP629" s="203" t="s">
        <v>90</v>
      </c>
      <c r="FQ629" s="276" t="s">
        <v>415</v>
      </c>
      <c r="FS629" s="283">
        <f>IF(FR629="Kopman",1.6,1)</f>
        <v>1</v>
      </c>
      <c r="FT629" s="204">
        <f>VLOOKUP(FQ629,$A$681:$F$2354,6,FALSE)</f>
        <v>19</v>
      </c>
      <c r="FU629" s="203" t="s">
        <v>61</v>
      </c>
      <c r="FV629" s="10">
        <f>FT629*1.5*FS629</f>
        <v>28.5</v>
      </c>
      <c r="FW629" s="10"/>
      <c r="FX629" s="267"/>
      <c r="FY629" s="203" t="s">
        <v>90</v>
      </c>
      <c r="FZ629" s="276" t="s">
        <v>670</v>
      </c>
      <c r="GB629" s="283">
        <f>IF(GA629="Kopman",1.6,1)</f>
        <v>1</v>
      </c>
      <c r="GC629" s="204">
        <f>VLOOKUP(FZ629,$A$681:$F$2354,6,FALSE)</f>
        <v>166</v>
      </c>
      <c r="GD629" s="203" t="s">
        <v>61</v>
      </c>
      <c r="GE629" s="10">
        <f>GC629*1.5*GB629</f>
        <v>249</v>
      </c>
      <c r="GF629" s="10"/>
      <c r="GG629" s="267"/>
      <c r="GH629" s="203" t="s">
        <v>90</v>
      </c>
      <c r="GI629" s="276" t="s">
        <v>441</v>
      </c>
      <c r="GK629" s="283">
        <f>IF(GJ629="Kopman",1.6,1)</f>
        <v>1</v>
      </c>
      <c r="GL629" s="204">
        <f>VLOOKUP(GI629,$A$681:$F$2354,6,FALSE)</f>
        <v>195</v>
      </c>
      <c r="GM629" s="203" t="s">
        <v>61</v>
      </c>
      <c r="GN629" s="10">
        <f>GL629*1.5*GK629</f>
        <v>292.5</v>
      </c>
      <c r="GO629" s="10"/>
      <c r="GP629" s="267"/>
      <c r="GQ629" s="203" t="s">
        <v>90</v>
      </c>
      <c r="GR629" s="276" t="s">
        <v>670</v>
      </c>
      <c r="GT629" s="283">
        <f>IF(GS629="Kopman",1.6,1)</f>
        <v>1</v>
      </c>
      <c r="GU629" s="204">
        <f>VLOOKUP(GR629,$A$681:$F$2354,6,FALSE)</f>
        <v>166</v>
      </c>
      <c r="GV629" s="203" t="s">
        <v>61</v>
      </c>
      <c r="GW629" s="10">
        <f>GU629*1.5</f>
        <v>249</v>
      </c>
      <c r="GX629" s="10"/>
      <c r="GY629" s="267"/>
      <c r="GZ629" s="203" t="s">
        <v>90</v>
      </c>
      <c r="HA629" s="276" t="s">
        <v>2333</v>
      </c>
      <c r="HC629" s="283">
        <f>IF(HB629="Kopman",1.6,1)</f>
        <v>1</v>
      </c>
      <c r="HD629" s="204">
        <f>VLOOKUP(HA629,$A$681:$F$2354,6,FALSE)</f>
        <v>217</v>
      </c>
      <c r="HE629" s="203" t="s">
        <v>61</v>
      </c>
      <c r="HF629" s="10">
        <f>HD629*1.5*HC629</f>
        <v>325.5</v>
      </c>
      <c r="HG629" s="10"/>
      <c r="HH629" s="267"/>
      <c r="HI629" s="203" t="s">
        <v>90</v>
      </c>
      <c r="HJ629" s="276" t="s">
        <v>463</v>
      </c>
      <c r="HL629" s="283">
        <f>IF(HK629="Kopman",1.6,1)</f>
        <v>1</v>
      </c>
      <c r="HM629" s="204">
        <f>VLOOKUP(HJ629,$A$681:$F$2354,6,FALSE)</f>
        <v>181</v>
      </c>
      <c r="HN629" s="203" t="s">
        <v>61</v>
      </c>
      <c r="HO629" s="10">
        <f>HM629*1.5</f>
        <v>271.5</v>
      </c>
      <c r="HP629" s="10"/>
      <c r="HQ629" s="267"/>
      <c r="HR629" s="203" t="s">
        <v>90</v>
      </c>
      <c r="HS629" s="276" t="s">
        <v>441</v>
      </c>
      <c r="HU629" s="283">
        <f>IF(HT629="Kopman",1.6,1)</f>
        <v>1</v>
      </c>
      <c r="HV629" s="204">
        <f>VLOOKUP(HS629,$A$681:$F$2354,6,FALSE)</f>
        <v>195</v>
      </c>
      <c r="HW629" s="203" t="s">
        <v>61</v>
      </c>
      <c r="HX629" s="10">
        <f>HV629*1.5*HU629</f>
        <v>292.5</v>
      </c>
      <c r="HY629" s="10"/>
      <c r="HZ629" s="267"/>
      <c r="IA629" s="203" t="s">
        <v>90</v>
      </c>
      <c r="IB629" s="285" t="s">
        <v>183</v>
      </c>
      <c r="ID629" s="283">
        <f>IF(IC629="Kopman",1.6,1)</f>
        <v>1</v>
      </c>
      <c r="IE629" s="204" t="e">
        <f>VLOOKUP(IB629,$A$681:$F$2354,6,FALSE)</f>
        <v>#N/A</v>
      </c>
      <c r="IF629" s="203" t="s">
        <v>61</v>
      </c>
      <c r="IG629" s="10" t="e">
        <f>IE629*1.5</f>
        <v>#N/A</v>
      </c>
      <c r="IH629" s="10"/>
      <c r="II629" s="267"/>
      <c r="IJ629" s="203" t="s">
        <v>90</v>
      </c>
      <c r="IK629" s="276" t="s">
        <v>463</v>
      </c>
      <c r="IM629" s="283">
        <f>IF(IL629="Kopman",1.6,1)</f>
        <v>1</v>
      </c>
      <c r="IN629" s="204">
        <f>VLOOKUP(IK629,$A$681:$F$2354,6,FALSE)</f>
        <v>181</v>
      </c>
      <c r="IO629" s="203" t="s">
        <v>61</v>
      </c>
      <c r="IP629" s="10">
        <f>IN629*1.5*IM629</f>
        <v>271.5</v>
      </c>
      <c r="IQ629" s="10"/>
      <c r="IR629" s="267"/>
      <c r="IS629" s="203" t="s">
        <v>90</v>
      </c>
      <c r="IT629" s="276" t="s">
        <v>678</v>
      </c>
      <c r="IV629" s="283">
        <f>IF(IU629="Kopman",1.6,1)</f>
        <v>1</v>
      </c>
      <c r="IW629" s="204">
        <f>VLOOKUP(IT629,$A$681:$F$2354,6,FALSE)</f>
        <v>58</v>
      </c>
      <c r="IX629" s="203" t="s">
        <v>61</v>
      </c>
      <c r="IY629" s="10">
        <f>IW629*1.5*IV629</f>
        <v>87</v>
      </c>
      <c r="IZ629" s="10"/>
      <c r="JA629" s="267"/>
      <c r="JB629" s="203" t="s">
        <v>90</v>
      </c>
      <c r="JC629" s="276" t="s">
        <v>436</v>
      </c>
      <c r="JE629" s="283">
        <f>IF(JD629="Kopman",1.6,1)</f>
        <v>1</v>
      </c>
      <c r="JF629" s="204">
        <f>VLOOKUP(JC629,$A$681:$F$2354,6,FALSE)</f>
        <v>23</v>
      </c>
      <c r="JG629" s="203" t="s">
        <v>61</v>
      </c>
      <c r="JH629" s="10">
        <f>JF629*1.5*JE629</f>
        <v>34.5</v>
      </c>
      <c r="JI629" s="10"/>
      <c r="JJ629" s="267"/>
      <c r="JK629" s="203" t="s">
        <v>90</v>
      </c>
      <c r="JL629" s="276" t="s">
        <v>463</v>
      </c>
      <c r="JN629" s="283">
        <f>IF(JM629="Kopman",1.6,1)</f>
        <v>1</v>
      </c>
      <c r="JO629" s="204">
        <f>VLOOKUP(JL629,$A$681:$F$2354,6,FALSE)</f>
        <v>181</v>
      </c>
      <c r="JP629" s="203" t="s">
        <v>61</v>
      </c>
      <c r="JQ629" s="10">
        <f>JO629*1.5*JN629</f>
        <v>271.5</v>
      </c>
      <c r="JR629" s="10"/>
      <c r="JS629" s="267"/>
      <c r="JT629" s="203" t="s">
        <v>90</v>
      </c>
      <c r="JU629" s="276" t="s">
        <v>657</v>
      </c>
      <c r="JW629" s="283">
        <f>IF(JV629="Kopman",1.6,1)</f>
        <v>1</v>
      </c>
      <c r="JX629" s="204">
        <f>VLOOKUP(JU629,$A$681:$F$2354,6,FALSE)</f>
        <v>16</v>
      </c>
      <c r="JY629" s="203" t="s">
        <v>61</v>
      </c>
      <c r="JZ629" s="10">
        <f>JX629*1.5*JW629</f>
        <v>24</v>
      </c>
      <c r="KA629" s="10"/>
      <c r="KB629" s="267"/>
      <c r="KC629" s="203" t="s">
        <v>90</v>
      </c>
      <c r="KD629" s="276" t="s">
        <v>475</v>
      </c>
      <c r="KF629" s="283">
        <f>IF(KE629="Kopman",1.6,1)</f>
        <v>1</v>
      </c>
      <c r="KG629" s="204">
        <f>VLOOKUP(KD629,$A$681:$F$2354,6,FALSE)</f>
        <v>116</v>
      </c>
      <c r="KH629" s="203" t="s">
        <v>61</v>
      </c>
      <c r="KI629" s="10">
        <f>KG629*1.5*KF629</f>
        <v>174</v>
      </c>
      <c r="KJ629" s="10"/>
      <c r="KK629" s="267"/>
      <c r="KL629" s="203" t="s">
        <v>90</v>
      </c>
      <c r="KM629" s="276" t="s">
        <v>463</v>
      </c>
      <c r="KO629" s="283">
        <f>IF(KN629="Kopman",1.6,1)</f>
        <v>1</v>
      </c>
      <c r="KP629" s="204">
        <f>VLOOKUP(KM629,$A$681:$F$2354,6,FALSE)</f>
        <v>181</v>
      </c>
      <c r="KQ629" s="203" t="s">
        <v>61</v>
      </c>
      <c r="KR629" s="10">
        <f>KP629*1.5</f>
        <v>271.5</v>
      </c>
      <c r="KS629" s="10"/>
      <c r="KT629" s="267"/>
      <c r="KU629" s="203" t="s">
        <v>90</v>
      </c>
      <c r="KV629" s="276" t="s">
        <v>691</v>
      </c>
      <c r="KX629" s="283">
        <f>IF(KW629="Kopman",1.6,1)</f>
        <v>1</v>
      </c>
      <c r="KY629" s="204">
        <f>VLOOKUP(KV629,$A$681:$F$2354,6,FALSE)</f>
        <v>99</v>
      </c>
      <c r="KZ629" s="203" t="s">
        <v>61</v>
      </c>
      <c r="LA629" s="10">
        <f>KY629*1.5*KX629</f>
        <v>148.5</v>
      </c>
      <c r="LB629" s="10"/>
      <c r="LC629" s="267"/>
      <c r="LD629" s="203" t="s">
        <v>90</v>
      </c>
      <c r="LE629" s="276" t="s">
        <v>691</v>
      </c>
      <c r="LG629" s="283">
        <f>IF(LF629="Kopman",1.6,1)</f>
        <v>1</v>
      </c>
      <c r="LH629" s="204">
        <f>VLOOKUP(LE629,$A$681:$F$2354,6,FALSE)</f>
        <v>99</v>
      </c>
      <c r="LI629" s="203" t="s">
        <v>61</v>
      </c>
      <c r="LJ629" s="10">
        <f>LH629*1.5*LG629</f>
        <v>148.5</v>
      </c>
      <c r="LK629" s="10"/>
      <c r="LL629" s="267"/>
      <c r="LM629" s="203" t="s">
        <v>90</v>
      </c>
      <c r="LN629" s="276" t="s">
        <v>463</v>
      </c>
      <c r="LP629" s="283">
        <f>IF(LO629="Kopman",1.6,1)</f>
        <v>1</v>
      </c>
      <c r="LQ629" s="204">
        <f>VLOOKUP(LN629,$A$681:$F$2354,6,FALSE)</f>
        <v>181</v>
      </c>
      <c r="LR629" s="203" t="s">
        <v>61</v>
      </c>
      <c r="LS629" s="10">
        <f>LQ629*1.5*LP629</f>
        <v>271.5</v>
      </c>
      <c r="LT629" s="10"/>
      <c r="LU629" s="267"/>
      <c r="LV629" s="203" t="s">
        <v>90</v>
      </c>
      <c r="LW629" s="276" t="s">
        <v>1188</v>
      </c>
      <c r="LY629" s="283">
        <f>IF(LX629="Kopman",1.6,1)</f>
        <v>1</v>
      </c>
      <c r="LZ629" s="204">
        <f>VLOOKUP(LW629,$A$681:$F$2354,6,FALSE)</f>
        <v>15</v>
      </c>
      <c r="MA629" s="203" t="s">
        <v>61</v>
      </c>
      <c r="MB629" s="10">
        <f>LZ629*1.5*LY629</f>
        <v>22.5</v>
      </c>
      <c r="MC629" s="10"/>
      <c r="MD629" s="267"/>
      <c r="ME629" s="203" t="s">
        <v>90</v>
      </c>
      <c r="MF629" s="276" t="s">
        <v>670</v>
      </c>
      <c r="MH629" s="283">
        <f>IF(MG629="Kopman",1.6,1)</f>
        <v>1</v>
      </c>
      <c r="MI629" s="204">
        <f>VLOOKUP(MF629,$A$681:$F$2354,6,FALSE)</f>
        <v>166</v>
      </c>
      <c r="MJ629" s="203" t="s">
        <v>61</v>
      </c>
      <c r="MK629" s="10">
        <f>MI629*1.5*MH629</f>
        <v>249</v>
      </c>
      <c r="ML629" s="10"/>
      <c r="MM629" s="267"/>
      <c r="MN629" s="203" t="s">
        <v>90</v>
      </c>
      <c r="MO629" s="276" t="s">
        <v>457</v>
      </c>
      <c r="MQ629" s="283">
        <f>IF(MP629="Kopman",1.6,1)</f>
        <v>1</v>
      </c>
      <c r="MR629" s="204">
        <f>VLOOKUP(MO629,$A$681:$F$2354,6,FALSE)</f>
        <v>166</v>
      </c>
      <c r="MS629" s="203" t="s">
        <v>61</v>
      </c>
      <c r="MT629" s="10">
        <f>MR629*1.5*MQ629</f>
        <v>249</v>
      </c>
      <c r="MU629" s="10"/>
      <c r="MV629" s="267"/>
      <c r="MW629" s="203" t="s">
        <v>90</v>
      </c>
      <c r="MX629" s="276" t="s">
        <v>489</v>
      </c>
      <c r="MZ629" s="283">
        <f>IF(MY629="Kopman",1.6,1)</f>
        <v>1</v>
      </c>
      <c r="NA629" s="204">
        <f>VLOOKUP(MX629,$A$681:$F$2354,6,FALSE)</f>
        <v>124</v>
      </c>
      <c r="NB629" s="203" t="s">
        <v>61</v>
      </c>
      <c r="NC629" s="10">
        <f>NA629*1.5*MZ629</f>
        <v>186</v>
      </c>
      <c r="ND629" s="10"/>
      <c r="NE629" s="267"/>
      <c r="NF629" s="203" t="s">
        <v>90</v>
      </c>
      <c r="NG629" s="276" t="s">
        <v>2338</v>
      </c>
      <c r="NI629" s="283">
        <f>IF(NH629="Kopman",1.6,1)</f>
        <v>1</v>
      </c>
      <c r="NJ629" s="204">
        <f>VLOOKUP(NG629,$A$681:$F$2354,6,FALSE)</f>
        <v>124</v>
      </c>
      <c r="NK629" s="203" t="s">
        <v>61</v>
      </c>
      <c r="NL629" s="10">
        <f>NJ629*1.5*NI629</f>
        <v>186</v>
      </c>
      <c r="NM629" s="10"/>
      <c r="NN629" s="267"/>
      <c r="NO629" s="203" t="s">
        <v>90</v>
      </c>
      <c r="NP629" s="424" t="s">
        <v>540</v>
      </c>
      <c r="NR629" s="283">
        <f>IF(NQ629="Kopman",1.6,1)</f>
        <v>1</v>
      </c>
      <c r="NS629" s="204">
        <f>VLOOKUP(NP629,$A$681:$F$2354,6,FALSE)</f>
        <v>15</v>
      </c>
      <c r="NT629" s="203" t="s">
        <v>61</v>
      </c>
      <c r="NU629" s="10">
        <f>NS629*1.5*NR629</f>
        <v>22.5</v>
      </c>
      <c r="NV629" s="10"/>
      <c r="NW629" s="267"/>
      <c r="NX629" s="203" t="s">
        <v>90</v>
      </c>
      <c r="NY629" s="276" t="s">
        <v>441</v>
      </c>
      <c r="OA629" s="283">
        <f>IF(NZ629="Kopman",1.6,1)</f>
        <v>1</v>
      </c>
      <c r="OB629" s="204">
        <f>VLOOKUP(NY629,$A$681:$F$2354,6,FALSE)</f>
        <v>195</v>
      </c>
      <c r="OC629" s="203" t="s">
        <v>61</v>
      </c>
      <c r="OD629" s="10">
        <f>OB629*1.5</f>
        <v>292.5</v>
      </c>
      <c r="OE629" s="10"/>
      <c r="OF629" s="267"/>
      <c r="OG629" s="203" t="s">
        <v>90</v>
      </c>
      <c r="OH629" s="276" t="s">
        <v>463</v>
      </c>
      <c r="OJ629" s="283">
        <f>IF(OI629="Kopman",1.6,1)</f>
        <v>1</v>
      </c>
      <c r="OK629" s="204">
        <f>VLOOKUP(OH629,$A$681:$F$2354,6,FALSE)</f>
        <v>181</v>
      </c>
      <c r="OL629" s="203" t="s">
        <v>61</v>
      </c>
      <c r="OM629" s="10">
        <f>OK629*1.5*OJ629</f>
        <v>271.5</v>
      </c>
      <c r="ON629" s="10"/>
      <c r="OO629" s="267"/>
      <c r="OP629" s="203" t="s">
        <v>90</v>
      </c>
      <c r="OQ629" s="424" t="s">
        <v>540</v>
      </c>
      <c r="OS629" s="283">
        <f>IF(OR629="Kopman",1.6,1)</f>
        <v>1</v>
      </c>
      <c r="OT629" s="204">
        <f>VLOOKUP(OQ629,$A$681:$F$2354,6,FALSE)</f>
        <v>15</v>
      </c>
      <c r="OU629" s="203" t="s">
        <v>61</v>
      </c>
      <c r="OV629" s="10">
        <f>OT629*1.5*OS629</f>
        <v>22.5</v>
      </c>
      <c r="OW629" s="10"/>
      <c r="OX629" s="267"/>
      <c r="OY629" s="203" t="s">
        <v>90</v>
      </c>
      <c r="OZ629" s="428" t="s">
        <v>463</v>
      </c>
      <c r="PB629" s="283">
        <f>IF(PA629="Kopman",1.6,1)</f>
        <v>1</v>
      </c>
      <c r="PC629" s="204">
        <f>VLOOKUP(OZ629,$A$681:$F$2354,6,FALSE)</f>
        <v>181</v>
      </c>
      <c r="PD629" s="203" t="s">
        <v>61</v>
      </c>
      <c r="PE629" s="10">
        <f>PC629*1.5*PB629</f>
        <v>271.5</v>
      </c>
      <c r="PF629" s="10"/>
      <c r="PG629" s="267"/>
      <c r="PH629" s="203" t="s">
        <v>90</v>
      </c>
      <c r="PI629" s="276" t="s">
        <v>2333</v>
      </c>
      <c r="PK629" s="283">
        <f>IF(PJ629="Kopman",1.6,1)</f>
        <v>1</v>
      </c>
      <c r="PL629" s="204">
        <f>VLOOKUP(PI629,$A$681:$F$2354,6,FALSE)</f>
        <v>217</v>
      </c>
      <c r="PM629" s="203" t="s">
        <v>61</v>
      </c>
      <c r="PN629" s="10">
        <f>PL629*1.5*PK629</f>
        <v>325.5</v>
      </c>
      <c r="PO629" s="10"/>
      <c r="PP629" s="267"/>
      <c r="PQ629" s="203" t="s">
        <v>90</v>
      </c>
      <c r="PR629" s="276" t="s">
        <v>183</v>
      </c>
      <c r="PT629" s="283">
        <f>IF(PS629="Kopman",1.6,1)</f>
        <v>1</v>
      </c>
      <c r="PU629" s="204" t="e">
        <f>VLOOKUP(PR629,$A$681:$F$2354,6,FALSE)</f>
        <v>#N/A</v>
      </c>
      <c r="PV629" s="203" t="s">
        <v>61</v>
      </c>
      <c r="PW629" s="10" t="e">
        <f>PU629*1.5*PT629</f>
        <v>#N/A</v>
      </c>
      <c r="PX629" s="10"/>
      <c r="PY629" s="267"/>
      <c r="PZ629" s="203" t="s">
        <v>90</v>
      </c>
      <c r="QA629" s="276" t="s">
        <v>691</v>
      </c>
      <c r="QC629" s="283">
        <f>IF(QB629="Kopman",1.6,1)</f>
        <v>1</v>
      </c>
      <c r="QD629" s="204">
        <f>VLOOKUP(QA629,$A$681:$F$2354,6,FALSE)</f>
        <v>99</v>
      </c>
      <c r="QE629" s="203" t="s">
        <v>61</v>
      </c>
      <c r="QF629" s="10">
        <f>QD629*1.5*QC629</f>
        <v>148.5</v>
      </c>
      <c r="QG629" s="10"/>
      <c r="QH629" s="267"/>
      <c r="QI629" s="203" t="s">
        <v>90</v>
      </c>
      <c r="QJ629" s="276" t="s">
        <v>657</v>
      </c>
      <c r="QL629" s="283">
        <f>IF(QK629="Kopman",1.6,1)</f>
        <v>1</v>
      </c>
      <c r="QM629" s="204">
        <f>VLOOKUP(QJ629,$A$681:$F$2354,6,FALSE)</f>
        <v>16</v>
      </c>
      <c r="QN629" s="203" t="s">
        <v>61</v>
      </c>
      <c r="QO629" s="10">
        <f>QM629*1.5*QL629</f>
        <v>24</v>
      </c>
      <c r="QP629" s="10"/>
      <c r="QQ629" s="267"/>
      <c r="QR629" s="203" t="s">
        <v>90</v>
      </c>
      <c r="QS629" s="276" t="s">
        <v>463</v>
      </c>
      <c r="QU629" s="283">
        <f>IF(QT629="Kopman",1.6,1)</f>
        <v>1</v>
      </c>
      <c r="QV629" s="204">
        <f>VLOOKUP(QS629,$A$681:$F$2354,6,FALSE)</f>
        <v>181</v>
      </c>
      <c r="QW629" s="203" t="s">
        <v>61</v>
      </c>
      <c r="QX629" s="10">
        <f>QV629*1.5*QU629</f>
        <v>271.5</v>
      </c>
      <c r="QY629" s="10"/>
      <c r="QZ629" s="267"/>
      <c r="RA629" s="203" t="s">
        <v>90</v>
      </c>
      <c r="RB629" s="276" t="s">
        <v>463</v>
      </c>
      <c r="RD629" s="283">
        <f>IF(RC629="Kopman",1.6,1)</f>
        <v>1</v>
      </c>
      <c r="RE629" s="204">
        <f>VLOOKUP(RB629,$A$681:$F$2354,6,FALSE)</f>
        <v>181</v>
      </c>
      <c r="RF629" s="203" t="s">
        <v>61</v>
      </c>
      <c r="RG629" s="10">
        <f>RE629*1.5*RD629</f>
        <v>271.5</v>
      </c>
      <c r="RH629" s="10"/>
      <c r="RI629" s="267"/>
      <c r="RJ629" s="203" t="s">
        <v>90</v>
      </c>
      <c r="RK629" s="278" t="s">
        <v>183</v>
      </c>
      <c r="RM629" s="283">
        <f>IF(RL629="Kopman",1.6,1)</f>
        <v>1</v>
      </c>
      <c r="RN629" s="204" t="e">
        <f>VLOOKUP(RK629,$A$681:$F$2354,6,FALSE)</f>
        <v>#N/A</v>
      </c>
      <c r="RO629" s="203" t="s">
        <v>61</v>
      </c>
      <c r="RP629" s="10" t="e">
        <f>RN629*1.5</f>
        <v>#N/A</v>
      </c>
      <c r="RQ629" s="10"/>
      <c r="RR629" s="267"/>
      <c r="RS629" s="203" t="s">
        <v>90</v>
      </c>
      <c r="RT629" s="276" t="s">
        <v>463</v>
      </c>
      <c r="RV629" s="283">
        <f>IF(RU629="Kopman",1.6,1)</f>
        <v>1</v>
      </c>
      <c r="RW629" s="204">
        <f>VLOOKUP(RT629,$A$681:$F$2354,6,FALSE)</f>
        <v>181</v>
      </c>
      <c r="RX629" s="203" t="s">
        <v>61</v>
      </c>
      <c r="RY629" s="10">
        <f>RW629*1.5*RV629</f>
        <v>271.5</v>
      </c>
      <c r="RZ629" s="10"/>
      <c r="SA629" s="273"/>
      <c r="SB629" s="203" t="s">
        <v>90</v>
      </c>
      <c r="SC629" s="276" t="s">
        <v>463</v>
      </c>
      <c r="SE629" s="283">
        <f>IF(SD629="Kopman",1.6,1)</f>
        <v>1</v>
      </c>
      <c r="SF629" s="204">
        <f>VLOOKUP(SC629,$A$681:$F$2354,6,FALSE)</f>
        <v>181</v>
      </c>
      <c r="SG629" s="203" t="s">
        <v>61</v>
      </c>
      <c r="SH629" s="10">
        <f>SF629*1.5*SE629</f>
        <v>271.5</v>
      </c>
      <c r="SI629" s="10"/>
      <c r="SJ629" s="273"/>
      <c r="SK629" s="203" t="s">
        <v>90</v>
      </c>
      <c r="SL629" s="416" t="s">
        <v>670</v>
      </c>
      <c r="SM629" s="415" t="s">
        <v>2019</v>
      </c>
      <c r="SN629" s="283">
        <f>IF(SM629="Kopman",1.6,1)</f>
        <v>1.6</v>
      </c>
      <c r="SO629" s="204">
        <f>VLOOKUP(SL629,$A$681:$F$2354,6,FALSE)</f>
        <v>166</v>
      </c>
      <c r="SP629" s="203" t="s">
        <v>61</v>
      </c>
      <c r="SQ629" s="10">
        <f>SO629*1.5*SN629</f>
        <v>398.40000000000003</v>
      </c>
      <c r="SR629" s="10"/>
      <c r="SS629" s="273"/>
      <c r="ST629" s="203" t="s">
        <v>90</v>
      </c>
      <c r="SU629" s="276" t="s">
        <v>834</v>
      </c>
      <c r="SW629" s="283">
        <f>IF(SV629="Kopman",1.6,1)</f>
        <v>1</v>
      </c>
      <c r="SX629" s="204">
        <f>VLOOKUP(SU629,$A$681:$F$2354,6,FALSE)</f>
        <v>73</v>
      </c>
      <c r="SY629" s="203" t="s">
        <v>61</v>
      </c>
      <c r="SZ629" s="10">
        <f>SX629*1.5*SW629</f>
        <v>109.5</v>
      </c>
      <c r="TA629" s="10"/>
      <c r="TB629" s="273"/>
      <c r="TC629" s="203" t="s">
        <v>90</v>
      </c>
      <c r="TD629" s="428" t="s">
        <v>1188</v>
      </c>
      <c r="TF629" s="283">
        <f>IF(TE629="Kopman",1.6,1)</f>
        <v>1</v>
      </c>
      <c r="TG629" s="204">
        <f>VLOOKUP(TD629,$A$681:$F$2354,6,FALSE)</f>
        <v>15</v>
      </c>
      <c r="TH629" s="203" t="s">
        <v>61</v>
      </c>
      <c r="TI629" s="10">
        <f>TG629*1.5</f>
        <v>22.5</v>
      </c>
      <c r="TK629" s="273"/>
      <c r="TL629" s="203" t="s">
        <v>90</v>
      </c>
      <c r="TM629" s="416" t="s">
        <v>691</v>
      </c>
      <c r="TN629" s="415" t="s">
        <v>2019</v>
      </c>
      <c r="TO629" s="283">
        <f>IF(TN629="Kopman",1.6,1)</f>
        <v>1.6</v>
      </c>
      <c r="TP629" s="204">
        <f>VLOOKUP(TM629,$A$681:$F$2354,6,FALSE)</f>
        <v>99</v>
      </c>
      <c r="TQ629" s="203" t="s">
        <v>61</v>
      </c>
      <c r="TR629" s="10">
        <f>TP629*1.5*TO629</f>
        <v>237.60000000000002</v>
      </c>
      <c r="TS629" s="10"/>
      <c r="TT629" s="273"/>
      <c r="TU629" s="203" t="s">
        <v>90</v>
      </c>
      <c r="TV629" s="276" t="s">
        <v>463</v>
      </c>
      <c r="TX629" s="283">
        <f>IF(TW629="Kopman",1.6,1)</f>
        <v>1</v>
      </c>
      <c r="TY629" s="204">
        <f>VLOOKUP(TV629,$A$681:$F$2354,6,FALSE)</f>
        <v>181</v>
      </c>
      <c r="TZ629" s="203" t="s">
        <v>61</v>
      </c>
      <c r="UA629" s="10">
        <f>TY629*1.5*TX629</f>
        <v>271.5</v>
      </c>
      <c r="UB629" s="10"/>
      <c r="UC629" s="273"/>
      <c r="UD629" s="203" t="s">
        <v>90</v>
      </c>
      <c r="UE629" s="285" t="s">
        <v>183</v>
      </c>
      <c r="UG629" s="283">
        <f>IF(UF629="Kopman",1.6,1)</f>
        <v>1</v>
      </c>
      <c r="UH629" s="204" t="e">
        <f>VLOOKUP(UE629,$A$681:$F$2354,6,FALSE)</f>
        <v>#N/A</v>
      </c>
      <c r="UI629" s="203" t="s">
        <v>61</v>
      </c>
      <c r="UJ629" s="10" t="e">
        <f>UH629*1.5*UG629</f>
        <v>#N/A</v>
      </c>
      <c r="UK629" s="10"/>
      <c r="UL629" s="273"/>
      <c r="UM629" s="203" t="s">
        <v>90</v>
      </c>
      <c r="UN629" s="276" t="s">
        <v>1188</v>
      </c>
      <c r="UP629" s="283">
        <f>IF(UO629="Kopman",1.6,1)</f>
        <v>1</v>
      </c>
      <c r="UQ629" s="204">
        <f>VLOOKUP(UN629,$A$681:$F$2354,6,FALSE)</f>
        <v>15</v>
      </c>
      <c r="UR629" s="203" t="s">
        <v>61</v>
      </c>
      <c r="US629" s="10">
        <f>UQ629*1.5*UP629</f>
        <v>22.5</v>
      </c>
      <c r="UT629" s="10"/>
      <c r="UU629" s="273"/>
      <c r="UV629" s="203" t="s">
        <v>90</v>
      </c>
      <c r="UW629" s="276" t="s">
        <v>1703</v>
      </c>
      <c r="UY629" s="283">
        <f>IF(UX629="Kopman",1.6,1)</f>
        <v>1</v>
      </c>
      <c r="UZ629" s="204">
        <f>VLOOKUP(UW629,$A$681:$F$2354,6,FALSE)</f>
        <v>113</v>
      </c>
      <c r="VA629" s="203" t="s">
        <v>61</v>
      </c>
      <c r="VB629" s="10">
        <f>UZ629*1.5*UY629</f>
        <v>169.5</v>
      </c>
      <c r="VC629" s="10"/>
      <c r="VD629" s="273"/>
      <c r="VE629" s="203" t="s">
        <v>90</v>
      </c>
      <c r="VF629" s="276" t="s">
        <v>490</v>
      </c>
      <c r="VH629" s="283">
        <f>IF(VG629="Kopman",1.6,1)</f>
        <v>1</v>
      </c>
      <c r="VI629" s="204">
        <f>VLOOKUP(VF629,$A$681:$F$2354,6,FALSE)</f>
        <v>40</v>
      </c>
      <c r="VJ629" s="203" t="s">
        <v>61</v>
      </c>
      <c r="VK629" s="10">
        <f>VI629*1.5*VH629</f>
        <v>60</v>
      </c>
      <c r="VL629" s="10"/>
      <c r="VM629" s="273"/>
      <c r="VN629" s="203" t="s">
        <v>90</v>
      </c>
      <c r="VO629" s="416" t="s">
        <v>2333</v>
      </c>
      <c r="VP629" s="415" t="s">
        <v>2019</v>
      </c>
      <c r="VQ629" s="283">
        <f>IF(VP629="Kopman",1.6,1)</f>
        <v>1.6</v>
      </c>
      <c r="VR629" s="204">
        <f>VLOOKUP(VO629,$A$681:$F$2354,6,FALSE)</f>
        <v>217</v>
      </c>
      <c r="VS629" s="203" t="s">
        <v>61</v>
      </c>
      <c r="VT629" s="10">
        <f>VR629*1.5*VQ629</f>
        <v>520.80000000000007</v>
      </c>
      <c r="VU629" s="10"/>
      <c r="VV629" s="273"/>
      <c r="VW629" s="203" t="s">
        <v>90</v>
      </c>
      <c r="VX629" s="278" t="s">
        <v>183</v>
      </c>
      <c r="VZ629" s="283">
        <f>IF(VY629="Kopman",1.6,1)</f>
        <v>1</v>
      </c>
      <c r="WA629" s="204" t="e">
        <f>VLOOKUP(VX629,$A$681:$F$2354,6,FALSE)</f>
        <v>#N/A</v>
      </c>
      <c r="WB629" s="203" t="s">
        <v>61</v>
      </c>
      <c r="WC629" s="10" t="e">
        <f>WA629*1.5</f>
        <v>#N/A</v>
      </c>
      <c r="WE629" s="273"/>
      <c r="WF629" s="203" t="s">
        <v>90</v>
      </c>
      <c r="WG629" s="276" t="s">
        <v>1188</v>
      </c>
      <c r="WI629" s="283">
        <f>IF(WH629="Kopman",1.6,1)</f>
        <v>1</v>
      </c>
      <c r="WJ629" s="204">
        <f>VLOOKUP(WG629,$A$681:$F$2354,6,FALSE)</f>
        <v>15</v>
      </c>
      <c r="WK629" s="203" t="s">
        <v>61</v>
      </c>
      <c r="WL629" s="10">
        <f>WJ629*1.5</f>
        <v>22.5</v>
      </c>
      <c r="WN629" s="273"/>
      <c r="WO629" s="203" t="s">
        <v>90</v>
      </c>
      <c r="WP629" s="278" t="s">
        <v>183</v>
      </c>
      <c r="WQ629" s="204"/>
      <c r="WR629" s="283">
        <f>IF(WQ629="Kopman",1.6,1)</f>
        <v>1</v>
      </c>
      <c r="WS629" s="204" t="e">
        <f>VLOOKUP(WP629,$A$681:$F$2354,6,FALSE)</f>
        <v>#N/A</v>
      </c>
      <c r="WT629" s="203" t="s">
        <v>61</v>
      </c>
      <c r="WU629" s="10" t="e">
        <f>WS629*1.5*WR629</f>
        <v>#N/A</v>
      </c>
      <c r="WV629" s="10"/>
      <c r="WW629" s="273"/>
      <c r="WX629" s="203" t="s">
        <v>90</v>
      </c>
      <c r="WY629" s="278" t="s">
        <v>183</v>
      </c>
      <c r="XA629" s="283">
        <f>IF(WZ629="Kopman",1.6,1)</f>
        <v>1</v>
      </c>
      <c r="XB629" s="204" t="e">
        <f>VLOOKUP(WY629,$A$681:$F$2354,6,FALSE)</f>
        <v>#N/A</v>
      </c>
      <c r="XC629" s="203" t="s">
        <v>61</v>
      </c>
      <c r="XD629" s="10" t="e">
        <f>XB629*1.5</f>
        <v>#N/A</v>
      </c>
      <c r="XF629" s="273"/>
      <c r="XG629" s="203" t="s">
        <v>90</v>
      </c>
      <c r="XH629" s="276" t="s">
        <v>540</v>
      </c>
      <c r="XJ629" s="283">
        <f>IF(XI629="Kopman",1.6,1)</f>
        <v>1</v>
      </c>
      <c r="XK629" s="204">
        <f>VLOOKUP(XH629,$A$681:$F$2354,6,FALSE)</f>
        <v>15</v>
      </c>
      <c r="XL629" s="203" t="s">
        <v>61</v>
      </c>
      <c r="XM629" s="10">
        <f>XK629*1.5</f>
        <v>22.5</v>
      </c>
      <c r="XO629" s="273"/>
      <c r="XP629" s="203" t="s">
        <v>90</v>
      </c>
      <c r="XQ629" s="416" t="s">
        <v>2333</v>
      </c>
      <c r="XR629" s="415" t="s">
        <v>2019</v>
      </c>
      <c r="XS629" s="283">
        <f>IF(XR629="Kopman",1.6,1)</f>
        <v>1.6</v>
      </c>
      <c r="XT629" s="204">
        <f>VLOOKUP(XQ629,$A$681:$F$2354,6,FALSE)</f>
        <v>217</v>
      </c>
      <c r="XU629" s="203" t="s">
        <v>61</v>
      </c>
      <c r="XV629" s="10">
        <f>XT629*1.5*XS629</f>
        <v>520.80000000000007</v>
      </c>
      <c r="XW629" s="10"/>
      <c r="XX629" s="273"/>
      <c r="XY629" s="203" t="s">
        <v>90</v>
      </c>
      <c r="XZ629" s="276" t="s">
        <v>1692</v>
      </c>
      <c r="YB629" s="283">
        <f>IF(YA629="Kopman",1.6,1)</f>
        <v>1</v>
      </c>
      <c r="YC629" s="204">
        <f>VLOOKUP(XZ629,$A$681:$F$2354,6,FALSE)</f>
        <v>197</v>
      </c>
      <c r="YD629" s="203" t="s">
        <v>61</v>
      </c>
      <c r="YE629" s="10">
        <f>YC629*1.5</f>
        <v>295.5</v>
      </c>
      <c r="YG629" s="273"/>
      <c r="YH629" s="203" t="s">
        <v>90</v>
      </c>
      <c r="YI629" s="278" t="s">
        <v>183</v>
      </c>
      <c r="YK629" s="283">
        <f>IF(YJ629="Kopman",1.6,1)</f>
        <v>1</v>
      </c>
      <c r="YL629" s="204" t="e">
        <f>VLOOKUP(YI629,$A$681:$F$2354,6,FALSE)</f>
        <v>#N/A</v>
      </c>
      <c r="YM629" s="203" t="s">
        <v>61</v>
      </c>
      <c r="YN629" s="10" t="e">
        <f>YL629*1.5*YK629</f>
        <v>#N/A</v>
      </c>
      <c r="YO629" s="10"/>
      <c r="YP629" s="273"/>
      <c r="YQ629" s="203" t="s">
        <v>90</v>
      </c>
      <c r="YR629" s="278" t="s">
        <v>183</v>
      </c>
      <c r="YT629" s="283">
        <f>IF(YS629="Kopman",1.6,1)</f>
        <v>1</v>
      </c>
      <c r="YU629" s="204" t="e">
        <f>VLOOKUP(YR629,$A$681:$F$2354,6,FALSE)</f>
        <v>#N/A</v>
      </c>
      <c r="YV629" s="203" t="s">
        <v>61</v>
      </c>
      <c r="YW629" s="10" t="e">
        <f>YU629*1.5</f>
        <v>#N/A</v>
      </c>
      <c r="YY629" s="273"/>
      <c r="YZ629" s="203" t="s">
        <v>90</v>
      </c>
      <c r="ZA629" s="428" t="s">
        <v>578</v>
      </c>
      <c r="ZC629" s="283">
        <f>IF(ZB629="Kopman",1.6,1)</f>
        <v>1</v>
      </c>
      <c r="ZD629" s="204">
        <f>VLOOKUP(ZA629,$A$681:$F$2354,6,FALSE)</f>
        <v>95</v>
      </c>
      <c r="ZE629" s="203" t="s">
        <v>61</v>
      </c>
      <c r="ZF629" s="10">
        <f>ZD629*1.5</f>
        <v>142.5</v>
      </c>
      <c r="ZH629" s="273"/>
      <c r="ZI629" s="203" t="s">
        <v>90</v>
      </c>
      <c r="ZJ629" s="276" t="s">
        <v>463</v>
      </c>
      <c r="ZL629" s="283">
        <f>IF(ZK629="Kopman",1.6,1)</f>
        <v>1</v>
      </c>
      <c r="ZM629" s="204">
        <f>VLOOKUP(ZJ629,$A$681:$F$2354,6,FALSE)</f>
        <v>181</v>
      </c>
      <c r="ZN629" s="203" t="s">
        <v>61</v>
      </c>
      <c r="ZO629" s="10">
        <f>ZM629*1.5</f>
        <v>271.5</v>
      </c>
      <c r="ZQ629" s="273"/>
      <c r="ZR629" s="203" t="s">
        <v>90</v>
      </c>
      <c r="ZS629" s="276" t="s">
        <v>691</v>
      </c>
      <c r="ZU629" s="283">
        <f>IF(ZT629="Kopman",1.6,1)</f>
        <v>1</v>
      </c>
      <c r="ZV629" s="204">
        <f>VLOOKUP(ZS629,$A$681:$F$2354,6,FALSE)</f>
        <v>99</v>
      </c>
      <c r="ZW629" s="203" t="s">
        <v>61</v>
      </c>
      <c r="ZX629" s="10">
        <f>ZV629*1.5*ZU629</f>
        <v>148.5</v>
      </c>
      <c r="ZY629" s="10"/>
      <c r="ZZ629" s="273"/>
      <c r="AAA629" s="203" t="s">
        <v>90</v>
      </c>
      <c r="AAB629" s="276" t="s">
        <v>605</v>
      </c>
      <c r="AAD629" s="283">
        <f>IF(AAC629="Kopman",1.6,1)</f>
        <v>1</v>
      </c>
      <c r="AAE629" s="204">
        <f>VLOOKUP(AAB629,$A$681:$F$2354,6,FALSE)</f>
        <v>89</v>
      </c>
      <c r="AAF629" s="203" t="s">
        <v>61</v>
      </c>
      <c r="AAG629" s="10">
        <f>AAE629*1.5*AAD629</f>
        <v>133.5</v>
      </c>
      <c r="AAH629" s="10"/>
      <c r="AAI629" s="273"/>
      <c r="AAJ629" s="203" t="s">
        <v>90</v>
      </c>
      <c r="AAK629" s="276" t="s">
        <v>610</v>
      </c>
      <c r="AAM629" s="283">
        <f>IF(AAL629="Kopman",1.6,1)</f>
        <v>1</v>
      </c>
      <c r="AAN629" s="204">
        <f>VLOOKUP(AAK629,$A$681:$F$2354,6,FALSE)</f>
        <v>0</v>
      </c>
      <c r="AAO629" s="203" t="s">
        <v>61</v>
      </c>
      <c r="AAP629" s="10">
        <f>AAN629*1.5*AAM629</f>
        <v>0</v>
      </c>
      <c r="AAQ629" s="10"/>
      <c r="AAR629" s="273"/>
      <c r="AAS629" s="203" t="s">
        <v>90</v>
      </c>
      <c r="AAT629" s="276" t="s">
        <v>610</v>
      </c>
      <c r="AAV629" s="283">
        <f>IF(AAU629="Kopman",1.6,1)</f>
        <v>1</v>
      </c>
      <c r="AAW629" s="204">
        <f>VLOOKUP(AAT629,$A$681:$F$2354,6,FALSE)</f>
        <v>0</v>
      </c>
      <c r="AAX629" s="203" t="s">
        <v>61</v>
      </c>
      <c r="AAY629" s="10">
        <f>AAW629*1.5*AAV629</f>
        <v>0</v>
      </c>
      <c r="AAZ629" s="10"/>
      <c r="ABA629" s="273"/>
      <c r="ABB629" s="203" t="s">
        <v>90</v>
      </c>
      <c r="ABC629" s="278" t="s">
        <v>183</v>
      </c>
      <c r="ABE629" s="283">
        <f>IF(ABD629="Kopman",1.6,1)</f>
        <v>1</v>
      </c>
      <c r="ABF629" s="204" t="e">
        <f>VLOOKUP(ABC629,$A$681:$F$2354,6,FALSE)</f>
        <v>#N/A</v>
      </c>
      <c r="ABG629" s="203" t="s">
        <v>61</v>
      </c>
      <c r="ABH629" s="10" t="e">
        <f>ABF629*1.5*ABE629</f>
        <v>#N/A</v>
      </c>
      <c r="ABI629" s="10"/>
      <c r="ABJ629" s="273"/>
      <c r="ABK629" s="203" t="s">
        <v>90</v>
      </c>
      <c r="ABL629" s="276" t="s">
        <v>605</v>
      </c>
      <c r="ABN629" s="283">
        <f>IF(ABM629="Kopman",1.6,1)</f>
        <v>1</v>
      </c>
      <c r="ABO629" s="204">
        <f>VLOOKUP(ABL629,$A$681:$F$2354,6,FALSE)</f>
        <v>89</v>
      </c>
      <c r="ABP629" s="203" t="s">
        <v>61</v>
      </c>
      <c r="ABQ629" s="10">
        <f>ABO629*1.5*ABN629</f>
        <v>133.5</v>
      </c>
      <c r="ABR629" s="10"/>
      <c r="ABS629" s="273"/>
      <c r="ABT629" s="203" t="s">
        <v>90</v>
      </c>
      <c r="ABU629" s="276" t="s">
        <v>490</v>
      </c>
      <c r="ABW629" s="283">
        <f>IF(ABV629="Kopman",1.6,1)</f>
        <v>1</v>
      </c>
      <c r="ABX629" s="204">
        <f>VLOOKUP(ABU629,$A$681:$F$2354,6,FALSE)</f>
        <v>40</v>
      </c>
      <c r="ABY629" s="203" t="s">
        <v>61</v>
      </c>
      <c r="ABZ629" s="10">
        <f>ABX629*1.5*ABW629</f>
        <v>60</v>
      </c>
      <c r="ACA629" s="10"/>
      <c r="ACB629" s="273"/>
      <c r="ACC629" s="203" t="s">
        <v>90</v>
      </c>
      <c r="ACD629" s="278" t="s">
        <v>183</v>
      </c>
      <c r="ACF629" s="283">
        <f>IF(ACE629="Kopman",1.6,1)</f>
        <v>1</v>
      </c>
      <c r="ACG629" s="204" t="e">
        <f>VLOOKUP(ACD629,$A$681:$F$2354,6,FALSE)</f>
        <v>#N/A</v>
      </c>
      <c r="ACH629" s="203" t="s">
        <v>61</v>
      </c>
      <c r="ACI629" s="10" t="e">
        <f>ACG629*1.5*ACF629</f>
        <v>#N/A</v>
      </c>
      <c r="ACJ629" s="10"/>
      <c r="ACK629" s="273"/>
      <c r="ACL629" s="203" t="s">
        <v>90</v>
      </c>
      <c r="ACM629" s="278" t="s">
        <v>183</v>
      </c>
      <c r="ACO629" s="283">
        <f>IF(ACN629="Kopman",1.6,1)</f>
        <v>1</v>
      </c>
      <c r="ACP629" s="204" t="e">
        <f>VLOOKUP(ACM629,$A$681:$F$2354,6,FALSE)</f>
        <v>#N/A</v>
      </c>
      <c r="ACQ629" s="203" t="s">
        <v>61</v>
      </c>
      <c r="ACR629" s="10" t="e">
        <f>ACP629*1.5*ACO629</f>
        <v>#N/A</v>
      </c>
      <c r="ACS629" s="10"/>
      <c r="ACT629" s="273"/>
      <c r="ACU629" s="203" t="s">
        <v>90</v>
      </c>
      <c r="ACV629" s="278" t="s">
        <v>183</v>
      </c>
      <c r="ACX629" s="283">
        <f>IF(ACW629="Kopman",1.6,1)</f>
        <v>1</v>
      </c>
      <c r="ACY629" s="204" t="e">
        <f>VLOOKUP(ACV629,$A$681:$F$2354,6,FALSE)</f>
        <v>#N/A</v>
      </c>
      <c r="ACZ629" s="203" t="s">
        <v>61</v>
      </c>
      <c r="ADA629" s="10" t="e">
        <f>ACY629*1.5*ACX629</f>
        <v>#N/A</v>
      </c>
      <c r="ADB629" s="10"/>
      <c r="ADC629" s="273"/>
      <c r="ADD629" s="203" t="s">
        <v>90</v>
      </c>
      <c r="ADE629" s="278" t="s">
        <v>183</v>
      </c>
      <c r="ADG629" s="283">
        <f>IF(ADF629="Kopman",1.6,1)</f>
        <v>1</v>
      </c>
      <c r="ADH629" s="204" t="e">
        <f>VLOOKUP(ADE629,$A$681:$F$2354,6,FALSE)</f>
        <v>#N/A</v>
      </c>
      <c r="ADI629" s="203" t="s">
        <v>61</v>
      </c>
      <c r="ADJ629" s="10" t="e">
        <f>ADH629*1.5</f>
        <v>#N/A</v>
      </c>
      <c r="ADL629" s="273"/>
      <c r="ADM629" s="203" t="s">
        <v>90</v>
      </c>
      <c r="ADN629" s="278" t="s">
        <v>183</v>
      </c>
      <c r="ADP629" s="283">
        <f>IF(ADO629="Kopman",1.6,1)</f>
        <v>1</v>
      </c>
      <c r="ADQ629" s="204" t="e">
        <f>VLOOKUP(ADN629,$A$681:$F$2354,6,FALSE)</f>
        <v>#N/A</v>
      </c>
      <c r="ADR629" s="203" t="s">
        <v>61</v>
      </c>
      <c r="ADS629" s="10" t="e">
        <f>ADQ629*1.5*ADP629</f>
        <v>#N/A</v>
      </c>
      <c r="ADT629" s="10"/>
      <c r="ADU629" s="273"/>
      <c r="ADV629" s="203" t="s">
        <v>90</v>
      </c>
      <c r="ADW629" s="278" t="s">
        <v>183</v>
      </c>
      <c r="ADY629" s="283">
        <f>IF(ADX629="Kopman",1.6,1)</f>
        <v>1</v>
      </c>
      <c r="ADZ629" s="204" t="e">
        <f>VLOOKUP(ADW629,$A$681:$F$2354,6,FALSE)</f>
        <v>#N/A</v>
      </c>
      <c r="AEA629" s="203" t="s">
        <v>61</v>
      </c>
      <c r="AEB629" s="10" t="e">
        <f>ADZ629*1.5</f>
        <v>#N/A</v>
      </c>
      <c r="AED629" s="273"/>
      <c r="AEE629" s="203" t="s">
        <v>90</v>
      </c>
      <c r="AEF629" s="278" t="s">
        <v>183</v>
      </c>
      <c r="AEH629" s="283">
        <f>IF(AEG629="Kopman",1.6,1)</f>
        <v>1</v>
      </c>
      <c r="AEI629" s="204" t="e">
        <f>VLOOKUP(AEF629,$A$681:$F$2354,6,FALSE)</f>
        <v>#N/A</v>
      </c>
      <c r="AEJ629" s="203" t="s">
        <v>61</v>
      </c>
      <c r="AEK629" s="10" t="e">
        <f>AEI629*1.5</f>
        <v>#N/A</v>
      </c>
      <c r="AEM629" s="273"/>
      <c r="AEN629" s="203" t="s">
        <v>90</v>
      </c>
      <c r="AEO629" s="278" t="s">
        <v>183</v>
      </c>
      <c r="AEQ629" s="283">
        <f>IF(AEP629="Kopman",1.6,1)</f>
        <v>1</v>
      </c>
      <c r="AER629" s="204" t="e">
        <f>VLOOKUP(AEO629,$A$681:$F$2354,6,FALSE)</f>
        <v>#N/A</v>
      </c>
      <c r="AES629" s="203" t="s">
        <v>61</v>
      </c>
      <c r="AET629" s="10" t="e">
        <f>AER629*1.5</f>
        <v>#N/A</v>
      </c>
      <c r="AEV629" s="273"/>
      <c r="AEW629" s="203" t="s">
        <v>90</v>
      </c>
      <c r="AEX629" s="278" t="s">
        <v>183</v>
      </c>
      <c r="AEZ629" s="283">
        <f>IF(AEY629="Kopman",1.6,1)</f>
        <v>1</v>
      </c>
      <c r="AFA629" s="204" t="e">
        <f>VLOOKUP(AEX629,$A$681:$F$2354,6,FALSE)</f>
        <v>#N/A</v>
      </c>
      <c r="AFB629" s="203" t="s">
        <v>61</v>
      </c>
      <c r="AFC629" s="10" t="e">
        <f>AFA629*1.5*AEZ629</f>
        <v>#N/A</v>
      </c>
      <c r="AFD629" s="10"/>
      <c r="AFE629" s="273"/>
      <c r="AFF629" s="203" t="s">
        <v>90</v>
      </c>
      <c r="AFG629" s="278" t="s">
        <v>183</v>
      </c>
      <c r="AFI629" s="283">
        <f>IF(AFH629="Kopman",1.6,1)</f>
        <v>1</v>
      </c>
      <c r="AFJ629" s="204" t="e">
        <f>VLOOKUP(AFG629,$A$681:$F$2354,6,FALSE)</f>
        <v>#N/A</v>
      </c>
      <c r="AFK629" s="203" t="s">
        <v>61</v>
      </c>
      <c r="AFL629" s="10" t="e">
        <f>AFJ629*1.5*AFI629</f>
        <v>#N/A</v>
      </c>
      <c r="AFM629" s="10"/>
      <c r="AFN629" s="273"/>
      <c r="AFO629" s="203" t="s">
        <v>90</v>
      </c>
      <c r="AFP629" s="278" t="s">
        <v>183</v>
      </c>
      <c r="AFR629" s="283">
        <f>IF(AFQ629="Kopman",1.6,1)</f>
        <v>1</v>
      </c>
      <c r="AFS629" s="204" t="e">
        <f>VLOOKUP(AFP629,$A$681:$F$2354,6,FALSE)</f>
        <v>#N/A</v>
      </c>
      <c r="AFT629" s="203" t="s">
        <v>61</v>
      </c>
      <c r="AFU629" s="10" t="e">
        <f>AFS629*1.5*AFR629</f>
        <v>#N/A</v>
      </c>
      <c r="AFV629" s="10"/>
      <c r="AFW629" s="273"/>
      <c r="AFX629" s="203" t="s">
        <v>90</v>
      </c>
      <c r="AFY629" s="278" t="s">
        <v>183</v>
      </c>
      <c r="AGA629" s="283">
        <f>IF(AFZ629="Kopman",1.6,1)</f>
        <v>1</v>
      </c>
      <c r="AGB629" s="204" t="e">
        <f>VLOOKUP(AFY629,$A$681:$F$2354,6,FALSE)</f>
        <v>#N/A</v>
      </c>
      <c r="AGC629" s="203" t="s">
        <v>61</v>
      </c>
      <c r="AGD629" s="10" t="e">
        <f>AGB629*1.5*AGA629</f>
        <v>#N/A</v>
      </c>
      <c r="AGE629" s="10"/>
      <c r="AGF629" s="273"/>
      <c r="AGG629" s="203" t="s">
        <v>90</v>
      </c>
      <c r="AGH629" s="278" t="s">
        <v>183</v>
      </c>
      <c r="AGJ629" s="283">
        <f>IF(AGI629="Kopman",1.6,1)</f>
        <v>1</v>
      </c>
      <c r="AGK629" s="204" t="e">
        <f>VLOOKUP(AGH629,$A$681:$F$2354,6,FALSE)</f>
        <v>#N/A</v>
      </c>
      <c r="AGL629" s="203" t="s">
        <v>61</v>
      </c>
      <c r="AGM629" s="10" t="e">
        <f>AGK629*1.5*AGJ629</f>
        <v>#N/A</v>
      </c>
      <c r="AGN629" s="10"/>
      <c r="AGO629" s="273"/>
      <c r="AGP629" s="203" t="s">
        <v>90</v>
      </c>
      <c r="AGQ629" s="278" t="s">
        <v>183</v>
      </c>
      <c r="AGS629" s="283">
        <f>IF(AGR629="Kopman",1.6,1)</f>
        <v>1</v>
      </c>
      <c r="AGT629" s="204" t="e">
        <f>VLOOKUP(AGQ629,$A$681:$F$2354,6,FALSE)</f>
        <v>#N/A</v>
      </c>
      <c r="AGU629" s="203" t="s">
        <v>61</v>
      </c>
      <c r="AGV629" s="10" t="e">
        <f>AGT629*1.5*AGS629</f>
        <v>#N/A</v>
      </c>
      <c r="AGW629" s="10"/>
      <c r="AGX629" s="273"/>
      <c r="AGY629" s="203" t="s">
        <v>90</v>
      </c>
      <c r="AGZ629" s="276" t="s">
        <v>657</v>
      </c>
      <c r="AHB629" s="283">
        <f>IF(AHA629="Kopman",1.6,1)</f>
        <v>1</v>
      </c>
      <c r="AHC629" s="204">
        <f>VLOOKUP(AGZ629,$A$681:$F$2354,6,FALSE)</f>
        <v>16</v>
      </c>
      <c r="AHD629" s="203" t="s">
        <v>61</v>
      </c>
      <c r="AHE629" s="10">
        <f>AHC629*1.5*AHB629</f>
        <v>24</v>
      </c>
      <c r="AHF629" s="10"/>
      <c r="AHG629" s="273"/>
      <c r="AHH629" s="203" t="s">
        <v>90</v>
      </c>
      <c r="AHI629" s="276" t="s">
        <v>540</v>
      </c>
      <c r="AHK629" s="283">
        <f>IF(AHJ629="Kopman",1.6,1)</f>
        <v>1</v>
      </c>
      <c r="AHL629" s="204">
        <f>VLOOKUP(AHI629,$A$681:$F$2354,6,FALSE)</f>
        <v>15</v>
      </c>
      <c r="AHM629" s="203" t="s">
        <v>61</v>
      </c>
      <c r="AHN629" s="10">
        <f>AHL629*1.5*AHK629</f>
        <v>22.5</v>
      </c>
      <c r="AHO629" s="10"/>
      <c r="AHP629" s="273"/>
      <c r="AHQ629" s="203" t="s">
        <v>90</v>
      </c>
      <c r="AHR629" s="276" t="s">
        <v>605</v>
      </c>
      <c r="AHT629" s="283">
        <f>IF(AHS629="Kopman",1.6,1)</f>
        <v>1</v>
      </c>
      <c r="AHU629" s="204">
        <f>VLOOKUP(AHR629,$A$681:$F$2354,6,FALSE)</f>
        <v>89</v>
      </c>
      <c r="AHV629" s="203" t="s">
        <v>61</v>
      </c>
      <c r="AHW629" s="10">
        <f>AHU629*1.5*AHT629</f>
        <v>133.5</v>
      </c>
      <c r="AHX629" s="10"/>
      <c r="AHY629" s="273"/>
      <c r="AHZ629" s="203" t="s">
        <v>90</v>
      </c>
      <c r="AIA629" s="276" t="s">
        <v>540</v>
      </c>
      <c r="AIC629" s="283">
        <f>IF(AIB629="Kopman",1.6,1)</f>
        <v>1</v>
      </c>
      <c r="AID629" s="204">
        <f>VLOOKUP(AIA629,$A$681:$F$2354,6,FALSE)</f>
        <v>15</v>
      </c>
      <c r="AIE629" s="203" t="s">
        <v>61</v>
      </c>
      <c r="AIF629" s="10">
        <f>AID629*1.5*AIC629</f>
        <v>22.5</v>
      </c>
      <c r="AIG629" s="10"/>
      <c r="AIH629" s="273"/>
      <c r="AII629" s="203" t="s">
        <v>90</v>
      </c>
      <c r="AIJ629" s="276" t="s">
        <v>427</v>
      </c>
      <c r="AIL629" s="283">
        <f>IF(AIK629="Kopman",1.6,1)</f>
        <v>1</v>
      </c>
      <c r="AIM629" s="204">
        <f>VLOOKUP(AIJ629,$A$681:$F$2354,6,FALSE)</f>
        <v>156</v>
      </c>
      <c r="AIN629" s="203" t="s">
        <v>61</v>
      </c>
      <c r="AIO629" s="10">
        <f>AIM629*1.5*AIL629</f>
        <v>234</v>
      </c>
      <c r="AIP629" s="10"/>
      <c r="AIQ629" s="273"/>
      <c r="AIR629" s="203" t="s">
        <v>90</v>
      </c>
      <c r="AIS629" s="276" t="s">
        <v>463</v>
      </c>
      <c r="AIU629" s="283">
        <f>IF(AIT629="Kopman",1.6,1)</f>
        <v>1</v>
      </c>
      <c r="AIV629" s="204">
        <f>VLOOKUP(AIS629,$A$681:$F$2354,6,FALSE)</f>
        <v>181</v>
      </c>
      <c r="AIW629" s="203" t="s">
        <v>61</v>
      </c>
      <c r="AIX629" s="10">
        <f>AIV629*1.5*AIU629</f>
        <v>271.5</v>
      </c>
      <c r="AIY629" s="10"/>
      <c r="AIZ629" s="273"/>
      <c r="AJA629" s="203" t="s">
        <v>90</v>
      </c>
      <c r="AJB629" s="416" t="s">
        <v>1692</v>
      </c>
      <c r="AJC629" s="415" t="s">
        <v>2019</v>
      </c>
      <c r="AJD629" s="283">
        <f>IF(AJC629="Kopman",1.6,1)</f>
        <v>1.6</v>
      </c>
      <c r="AJE629" s="204">
        <f>VLOOKUP(AJB629,$A$681:$F$2354,6,FALSE)</f>
        <v>197</v>
      </c>
      <c r="AJF629" s="203" t="s">
        <v>61</v>
      </c>
      <c r="AJG629" s="10">
        <f>AJE629*1.5*AJD629</f>
        <v>472.8</v>
      </c>
      <c r="AJH629" s="10"/>
      <c r="AJI629" s="273"/>
      <c r="AJJ629" s="203" t="s">
        <v>90</v>
      </c>
      <c r="AJK629" s="276" t="s">
        <v>493</v>
      </c>
      <c r="AJM629" s="283">
        <f>IF(AJL629="Kopman",1.6,1)</f>
        <v>1</v>
      </c>
      <c r="AJN629" s="204">
        <f>VLOOKUP(AJK629,$A$681:$F$2354,6,FALSE)</f>
        <v>134</v>
      </c>
      <c r="AJO629" s="203" t="s">
        <v>61</v>
      </c>
      <c r="AJP629" s="10">
        <f>AJN629*1.5*AJM629</f>
        <v>201</v>
      </c>
      <c r="AJQ629" s="10"/>
      <c r="AJR629" s="273"/>
      <c r="AJS629" s="203" t="s">
        <v>90</v>
      </c>
      <c r="AJT629" s="431" t="s">
        <v>675</v>
      </c>
      <c r="AJV629" s="283">
        <f>IF(AJU629="Kopman",1.6,1)</f>
        <v>1</v>
      </c>
      <c r="AJW629" s="204">
        <f>VLOOKUP(AJT629,$A$681:$F$2354,6,FALSE)</f>
        <v>50</v>
      </c>
      <c r="AJX629" s="203" t="s">
        <v>61</v>
      </c>
      <c r="AJY629" s="10">
        <f>AJW629*1.5*AJV629</f>
        <v>75</v>
      </c>
      <c r="AJZ629" s="10"/>
      <c r="AKA629" s="273"/>
      <c r="AKB629" s="203" t="s">
        <v>90</v>
      </c>
      <c r="AKC629" s="276" t="s">
        <v>691</v>
      </c>
      <c r="AKE629" s="283">
        <f>IF(AKD629="Kopman",1.6,1)</f>
        <v>1</v>
      </c>
      <c r="AKF629" s="204">
        <f>VLOOKUP(AKC629,$A$681:$F$2354,6,FALSE)</f>
        <v>99</v>
      </c>
      <c r="AKG629" s="203" t="s">
        <v>61</v>
      </c>
      <c r="AKH629" s="10">
        <f>AKF629*1.5*AKE629</f>
        <v>148.5</v>
      </c>
      <c r="AKI629" s="10"/>
      <c r="AKJ629" s="273"/>
      <c r="AKK629" s="203" t="s">
        <v>90</v>
      </c>
      <c r="AKL629" s="276" t="s">
        <v>463</v>
      </c>
      <c r="AKN629" s="283">
        <f>IF(AKM629="Kopman",1.6,1)</f>
        <v>1</v>
      </c>
      <c r="AKO629" s="204">
        <f>VLOOKUP(AKL629,$A$681:$F$2354,6,FALSE)</f>
        <v>181</v>
      </c>
      <c r="AKP629" s="203" t="s">
        <v>61</v>
      </c>
      <c r="AKQ629" s="10">
        <f>AKO629*1.5*AKN629</f>
        <v>271.5</v>
      </c>
      <c r="AKR629" s="10"/>
      <c r="AKS629" s="273"/>
      <c r="AKT629" s="203" t="s">
        <v>90</v>
      </c>
      <c r="AKU629" s="276" t="s">
        <v>493</v>
      </c>
      <c r="AKW629" s="283">
        <f>IF(AKV629="Kopman",1.6,1)</f>
        <v>1</v>
      </c>
      <c r="AKX629" s="204">
        <f>VLOOKUP(AKU629,$A$681:$F$2354,6,FALSE)</f>
        <v>134</v>
      </c>
      <c r="AKY629" s="203" t="s">
        <v>61</v>
      </c>
      <c r="AKZ629" s="10">
        <f>AKX629*1.5*AKW629</f>
        <v>201</v>
      </c>
      <c r="ALA629" s="10"/>
      <c r="ALB629" s="273"/>
      <c r="ALC629" s="203" t="s">
        <v>90</v>
      </c>
      <c r="ALD629" s="276" t="s">
        <v>441</v>
      </c>
      <c r="ALF629" s="283">
        <f>IF(ALE629="Kopman",1.6,1)</f>
        <v>1</v>
      </c>
      <c r="ALG629" s="204">
        <f>VLOOKUP(ALD629,$A$681:$F$2354,6,FALSE)</f>
        <v>195</v>
      </c>
      <c r="ALH629" s="203" t="s">
        <v>61</v>
      </c>
      <c r="ALI629" s="10">
        <f>ALG629*1.5*ALF629</f>
        <v>292.5</v>
      </c>
      <c r="ALJ629" s="10"/>
      <c r="ALK629" s="273"/>
      <c r="ALL629" s="203" t="s">
        <v>90</v>
      </c>
      <c r="ALM629" s="276" t="s">
        <v>605</v>
      </c>
      <c r="ALO629" s="283">
        <f>IF(ALN629="Kopman",1.6,1)</f>
        <v>1</v>
      </c>
      <c r="ALP629" s="204">
        <f>VLOOKUP(ALM629,$A$681:$F$2354,6,FALSE)</f>
        <v>89</v>
      </c>
      <c r="ALQ629" s="203" t="s">
        <v>61</v>
      </c>
      <c r="ALR629" s="10">
        <f>ALP629*1.5*ALO629</f>
        <v>133.5</v>
      </c>
      <c r="ALS629" s="10"/>
      <c r="ALT629" s="273"/>
      <c r="ALU629" s="203" t="s">
        <v>90</v>
      </c>
      <c r="ALV629" s="276" t="s">
        <v>463</v>
      </c>
      <c r="ALX629" s="283">
        <f>IF(ALW629="Kopman",1.6,1)</f>
        <v>1</v>
      </c>
      <c r="ALY629" s="204">
        <f>VLOOKUP(ALV629,$A$681:$F$2354,6,FALSE)</f>
        <v>181</v>
      </c>
      <c r="ALZ629" s="203" t="s">
        <v>61</v>
      </c>
      <c r="AMA629" s="10">
        <f>ALY629*1.5*ALX629</f>
        <v>271.5</v>
      </c>
      <c r="AMB629" s="10"/>
      <c r="AMC629" s="273"/>
      <c r="AMD629" s="203" t="s">
        <v>90</v>
      </c>
      <c r="AME629" s="276" t="s">
        <v>441</v>
      </c>
      <c r="AMG629" s="283">
        <f>IF(AMF629="Kopman",1.6,1)</f>
        <v>1</v>
      </c>
      <c r="AMH629" s="204">
        <f>VLOOKUP(AME629,$A$681:$F$2354,6,FALSE)</f>
        <v>195</v>
      </c>
      <c r="AMI629" s="203" t="s">
        <v>61</v>
      </c>
      <c r="AMJ629" s="10">
        <f>AMH629*1.5*AMG629</f>
        <v>292.5</v>
      </c>
      <c r="AMK629" s="10"/>
      <c r="AML629" s="273"/>
      <c r="AMM629" s="203" t="s">
        <v>90</v>
      </c>
      <c r="AMN629" s="276" t="s">
        <v>691</v>
      </c>
      <c r="AMP629" s="283">
        <f>IF(AMO629="Kopman",1.6,1)</f>
        <v>1</v>
      </c>
      <c r="AMQ629" s="204">
        <f>VLOOKUP(AMN629,$A$681:$F$2354,6,FALSE)</f>
        <v>99</v>
      </c>
      <c r="AMR629" s="203" t="s">
        <v>61</v>
      </c>
      <c r="AMS629" s="10">
        <f>AMQ629*1.5*AMP629</f>
        <v>148.5</v>
      </c>
      <c r="AMT629" s="10"/>
      <c r="AMU629" s="273"/>
      <c r="AMV629" s="203" t="s">
        <v>90</v>
      </c>
      <c r="AMW629" s="276" t="s">
        <v>2333</v>
      </c>
      <c r="AMY629" s="283">
        <f>IF(AMX629="Kopman",1.6,1)</f>
        <v>1</v>
      </c>
      <c r="AMZ629" s="204">
        <f>VLOOKUP(AMW629,$A$681:$F$2354,6,FALSE)</f>
        <v>217</v>
      </c>
      <c r="ANA629" s="203" t="s">
        <v>61</v>
      </c>
      <c r="ANB629" s="10">
        <f>AMZ629*1.5*AMY629</f>
        <v>325.5</v>
      </c>
      <c r="ANC629" s="10"/>
      <c r="AND629" s="273"/>
      <c r="ANE629" s="203" t="s">
        <v>90</v>
      </c>
      <c r="ANF629" s="276" t="s">
        <v>1188</v>
      </c>
      <c r="ANH629" s="283">
        <f>IF(ANG629="Kopman",1.6,1)</f>
        <v>1</v>
      </c>
      <c r="ANI629" s="204">
        <f>VLOOKUP(ANF629,$A$681:$F$2354,6,FALSE)</f>
        <v>15</v>
      </c>
      <c r="ANJ629" s="203" t="s">
        <v>61</v>
      </c>
      <c r="ANK629" s="10">
        <f>ANI629*1.5*ANH629</f>
        <v>22.5</v>
      </c>
      <c r="ANL629" s="10"/>
      <c r="ANM629" s="273"/>
      <c r="ANN629" s="203" t="s">
        <v>90</v>
      </c>
      <c r="ANO629" s="276" t="s">
        <v>475</v>
      </c>
      <c r="ANQ629" s="283">
        <f>IF(ANP629="Kopman",1.6,1)</f>
        <v>1</v>
      </c>
      <c r="ANR629" s="204">
        <f>VLOOKUP(ANO629,$A$681:$F$2354,6,FALSE)</f>
        <v>116</v>
      </c>
      <c r="ANS629" s="203" t="s">
        <v>61</v>
      </c>
      <c r="ANT629" s="10">
        <f>ANR629*1.5*ANQ629</f>
        <v>174</v>
      </c>
      <c r="ANU629" s="10"/>
      <c r="ANV629" s="273"/>
      <c r="ANW629" s="203" t="s">
        <v>90</v>
      </c>
      <c r="ANX629" s="276" t="s">
        <v>691</v>
      </c>
      <c r="ANZ629" s="283">
        <f>IF(ANY629="Kopman",1.6,1)</f>
        <v>1</v>
      </c>
      <c r="AOA629" s="204">
        <f>VLOOKUP(ANX629,$A$681:$F$2354,6,FALSE)</f>
        <v>99</v>
      </c>
      <c r="AOB629" s="203" t="s">
        <v>61</v>
      </c>
      <c r="AOC629" s="10">
        <f>AOA629*1.5*ANZ629</f>
        <v>148.5</v>
      </c>
      <c r="AOD629" s="10"/>
      <c r="AOE629" s="273"/>
      <c r="AOF629" s="203" t="s">
        <v>90</v>
      </c>
      <c r="AOG629" s="416" t="s">
        <v>463</v>
      </c>
      <c r="AOH629" s="415" t="s">
        <v>2019</v>
      </c>
      <c r="AOI629" s="283">
        <f>IF(AOH629="Kopman",1.6,1)</f>
        <v>1.6</v>
      </c>
      <c r="AOJ629" s="204">
        <f>VLOOKUP(AOG629,$A$681:$F$2354,6,FALSE)</f>
        <v>181</v>
      </c>
      <c r="AOK629" s="203" t="s">
        <v>61</v>
      </c>
      <c r="AOL629" s="10">
        <f>AOJ629*1.5*AOI629</f>
        <v>434.40000000000003</v>
      </c>
      <c r="AOM629" s="10"/>
      <c r="AON629" s="273"/>
      <c r="AOO629" s="203" t="s">
        <v>90</v>
      </c>
      <c r="AOP629" s="276" t="s">
        <v>1692</v>
      </c>
      <c r="AOR629" s="283">
        <f>IF(AOQ629="Kopman",1.6,1)</f>
        <v>1</v>
      </c>
      <c r="AOS629" s="204">
        <f>VLOOKUP(AOP629,$A$681:$F$2354,6,FALSE)</f>
        <v>197</v>
      </c>
      <c r="AOT629" s="203" t="s">
        <v>61</v>
      </c>
      <c r="AOU629" s="10">
        <f>AOS629*1.5*AOR629</f>
        <v>295.5</v>
      </c>
      <c r="AOV629" s="10"/>
      <c r="AOW629" s="273"/>
      <c r="AOX629" s="203" t="s">
        <v>90</v>
      </c>
      <c r="AOY629" s="276" t="s">
        <v>691</v>
      </c>
      <c r="APA629" s="283">
        <f>IF(AOZ629="Kopman",1.6,1)</f>
        <v>1</v>
      </c>
      <c r="APB629" s="204">
        <f>VLOOKUP(AOY629,$A$681:$F$2354,6,FALSE)</f>
        <v>99</v>
      </c>
      <c r="APC629" s="203" t="s">
        <v>61</v>
      </c>
      <c r="APD629" s="10">
        <f>APB629*1.5*APA629</f>
        <v>148.5</v>
      </c>
      <c r="APE629" s="10"/>
      <c r="APF629" s="273"/>
      <c r="APG629" s="203" t="s">
        <v>90</v>
      </c>
      <c r="APH629" s="416" t="s">
        <v>691</v>
      </c>
      <c r="API629" s="415" t="s">
        <v>2019</v>
      </c>
      <c r="APJ629" s="283">
        <f>IF(API629="Kopman",1.6,1)</f>
        <v>1.6</v>
      </c>
      <c r="APK629" s="204">
        <f>VLOOKUP(APH629,$A$681:$F$2354,6,FALSE)</f>
        <v>99</v>
      </c>
      <c r="APL629" s="203" t="s">
        <v>61</v>
      </c>
      <c r="APM629" s="10">
        <f>APK629*1.5*APJ629</f>
        <v>237.60000000000002</v>
      </c>
      <c r="APN629" s="10"/>
      <c r="APO629" s="273"/>
      <c r="APP629" s="203" t="s">
        <v>90</v>
      </c>
      <c r="APQ629" s="276" t="s">
        <v>441</v>
      </c>
      <c r="APS629" s="283">
        <f>IF(APR629="Kopman",1.6,1)</f>
        <v>1</v>
      </c>
      <c r="APT629" s="204">
        <f>VLOOKUP(APQ629,$A$681:$F$2354,6,FALSE)</f>
        <v>195</v>
      </c>
      <c r="APU629" s="203" t="s">
        <v>61</v>
      </c>
      <c r="APV629" s="10">
        <f>APT629*1.5*APS629</f>
        <v>292.5</v>
      </c>
      <c r="APW629" s="10"/>
      <c r="APX629" s="273"/>
      <c r="APY629" s="203" t="s">
        <v>90</v>
      </c>
      <c r="APZ629" s="276" t="s">
        <v>691</v>
      </c>
      <c r="AQB629" s="283">
        <f>IF(AQA629="Kopman",1.6,1)</f>
        <v>1</v>
      </c>
      <c r="AQC629" s="204">
        <f>VLOOKUP(APZ629,$A$681:$F$2354,6,FALSE)</f>
        <v>99</v>
      </c>
      <c r="AQD629" s="203" t="s">
        <v>61</v>
      </c>
      <c r="AQE629" s="10">
        <f>AQC629*1.5*AQB629</f>
        <v>148.5</v>
      </c>
      <c r="AQF629" s="10"/>
      <c r="AQG629" s="273"/>
    </row>
    <row r="630" spans="1:1125" s="14" customFormat="1" ht="15">
      <c r="A630" s="203" t="s">
        <v>91</v>
      </c>
      <c r="B630" s="276" t="s">
        <v>2338</v>
      </c>
      <c r="D630" s="204"/>
      <c r="E630" s="204">
        <f>VLOOKUP(B630,$A$681:$F$2354,6,FALSE)</f>
        <v>124</v>
      </c>
      <c r="F630" s="203" t="s">
        <v>63</v>
      </c>
      <c r="G630" s="10">
        <f>E630*1.4</f>
        <v>173.6</v>
      </c>
      <c r="H630" s="10"/>
      <c r="I630" s="267"/>
      <c r="J630" s="203" t="s">
        <v>91</v>
      </c>
      <c r="K630" s="276" t="s">
        <v>489</v>
      </c>
      <c r="M630" s="204"/>
      <c r="N630" s="204">
        <f>VLOOKUP(K630,$A$681:$F$2354,6,FALSE)</f>
        <v>124</v>
      </c>
      <c r="O630" s="203" t="s">
        <v>63</v>
      </c>
      <c r="P630" s="10">
        <f>N630*1.4</f>
        <v>173.6</v>
      </c>
      <c r="Q630" s="10"/>
      <c r="R630" s="267"/>
      <c r="S630" s="203" t="s">
        <v>91</v>
      </c>
      <c r="T630" s="276" t="s">
        <v>463</v>
      </c>
      <c r="V630" s="204"/>
      <c r="W630" s="204">
        <f>VLOOKUP(T630,$A$681:$F$2354,6,FALSE)</f>
        <v>181</v>
      </c>
      <c r="X630" s="203" t="s">
        <v>63</v>
      </c>
      <c r="Y630" s="10">
        <f>W630*1.4</f>
        <v>253.39999999999998</v>
      </c>
      <c r="Z630" s="10"/>
      <c r="AA630" s="267"/>
      <c r="AB630" s="203" t="s">
        <v>91</v>
      </c>
      <c r="AC630" s="276" t="s">
        <v>691</v>
      </c>
      <c r="AE630" s="204"/>
      <c r="AF630" s="204">
        <f>VLOOKUP(AC630,$A$681:$F$2354,6,FALSE)</f>
        <v>99</v>
      </c>
      <c r="AG630" s="203" t="s">
        <v>63</v>
      </c>
      <c r="AH630" s="10">
        <f>AF630*1.4</f>
        <v>138.6</v>
      </c>
      <c r="AI630" s="10"/>
      <c r="AJ630" s="267"/>
      <c r="AK630" s="203" t="s">
        <v>91</v>
      </c>
      <c r="AL630" s="276" t="s">
        <v>691</v>
      </c>
      <c r="AN630" s="204"/>
      <c r="AO630" s="204">
        <f>VLOOKUP(AL630,$A$681:$F$2354,6,FALSE)</f>
        <v>99</v>
      </c>
      <c r="AP630" s="203" t="s">
        <v>63</v>
      </c>
      <c r="AQ630" s="10">
        <f>AO630*1.4</f>
        <v>138.6</v>
      </c>
      <c r="AR630" s="10"/>
      <c r="AS630" s="267"/>
      <c r="AT630" s="203" t="s">
        <v>91</v>
      </c>
      <c r="AU630" s="276" t="s">
        <v>489</v>
      </c>
      <c r="AW630" s="204"/>
      <c r="AX630" s="204">
        <f>VLOOKUP(AU630,$A$681:$F$2354,6,FALSE)</f>
        <v>124</v>
      </c>
      <c r="AY630" s="203" t="s">
        <v>63</v>
      </c>
      <c r="AZ630" s="10">
        <f>AX630*1.4</f>
        <v>173.6</v>
      </c>
      <c r="BA630" s="10"/>
      <c r="BB630" s="267"/>
      <c r="BC630" s="203" t="s">
        <v>91</v>
      </c>
      <c r="BD630" s="276" t="s">
        <v>691</v>
      </c>
      <c r="BF630" s="204"/>
      <c r="BG630" s="204">
        <f>VLOOKUP(BD630,$A$681:$F$2354,6,FALSE)</f>
        <v>99</v>
      </c>
      <c r="BH630" s="203" t="s">
        <v>63</v>
      </c>
      <c r="BI630" s="10">
        <f>BG630*1.4</f>
        <v>138.6</v>
      </c>
      <c r="BJ630" s="10"/>
      <c r="BK630" s="267"/>
      <c r="BL630" s="203" t="s">
        <v>91</v>
      </c>
      <c r="BM630" s="276" t="s">
        <v>2333</v>
      </c>
      <c r="BO630" s="204"/>
      <c r="BP630" s="204">
        <f>VLOOKUP(BM630,$A$681:$F$2354,6,FALSE)</f>
        <v>217</v>
      </c>
      <c r="BQ630" s="203" t="s">
        <v>63</v>
      </c>
      <c r="BR630" s="10">
        <f>BP630*1.4</f>
        <v>303.79999999999995</v>
      </c>
      <c r="BS630" s="10"/>
      <c r="BT630" s="267"/>
      <c r="BU630" s="203" t="s">
        <v>91</v>
      </c>
      <c r="BV630" s="276" t="s">
        <v>691</v>
      </c>
      <c r="BX630" s="204"/>
      <c r="BY630" s="204">
        <f>VLOOKUP(BV630,$A$681:$F$2354,6,FALSE)</f>
        <v>99</v>
      </c>
      <c r="BZ630" s="203" t="s">
        <v>63</v>
      </c>
      <c r="CA630" s="10">
        <f>BY630*1.4</f>
        <v>138.6</v>
      </c>
      <c r="CB630" s="10"/>
      <c r="CC630" s="267"/>
      <c r="CD630" s="203" t="s">
        <v>91</v>
      </c>
      <c r="CE630" s="276" t="s">
        <v>834</v>
      </c>
      <c r="CG630" s="204"/>
      <c r="CH630" s="204">
        <f>VLOOKUP(CE630,$A$681:$F$2354,6,FALSE)</f>
        <v>73</v>
      </c>
      <c r="CI630" s="203" t="s">
        <v>63</v>
      </c>
      <c r="CJ630" s="10">
        <f>CH630*1.4</f>
        <v>102.19999999999999</v>
      </c>
      <c r="CK630" s="10"/>
      <c r="CL630" s="267"/>
      <c r="CM630" s="203" t="s">
        <v>91</v>
      </c>
      <c r="CN630" s="276" t="s">
        <v>657</v>
      </c>
      <c r="CP630" s="204"/>
      <c r="CQ630" s="204">
        <f>VLOOKUP(CN630,$A$681:$F$2354,6,FALSE)</f>
        <v>16</v>
      </c>
      <c r="CR630" s="203" t="s">
        <v>63</v>
      </c>
      <c r="CS630" s="10">
        <f>CQ630*1.4</f>
        <v>22.4</v>
      </c>
      <c r="CT630" s="10"/>
      <c r="CU630" s="267"/>
      <c r="CV630" s="203" t="s">
        <v>91</v>
      </c>
      <c r="CW630" s="276" t="s">
        <v>463</v>
      </c>
      <c r="CY630" s="204"/>
      <c r="CZ630" s="204">
        <f>VLOOKUP(CW630,$A$681:$F$2354,6,FALSE)</f>
        <v>181</v>
      </c>
      <c r="DA630" s="203" t="s">
        <v>63</v>
      </c>
      <c r="DB630" s="10">
        <f>CZ630*1.4</f>
        <v>253.39999999999998</v>
      </c>
      <c r="DC630" s="10"/>
      <c r="DD630" s="267"/>
      <c r="DE630" s="203" t="s">
        <v>91</v>
      </c>
      <c r="DF630" s="276" t="s">
        <v>2333</v>
      </c>
      <c r="DH630" s="204"/>
      <c r="DI630" s="204">
        <f>VLOOKUP(DF630,$A$681:$F$2354,6,FALSE)</f>
        <v>217</v>
      </c>
      <c r="DJ630" s="203" t="s">
        <v>63</v>
      </c>
      <c r="DK630" s="10">
        <f>DI630*1.4</f>
        <v>303.79999999999995</v>
      </c>
      <c r="DL630" s="10"/>
      <c r="DM630" s="267"/>
      <c r="DN630" s="203" t="s">
        <v>91</v>
      </c>
      <c r="DO630" s="276" t="s">
        <v>578</v>
      </c>
      <c r="DQ630" s="204"/>
      <c r="DR630" s="204">
        <f>VLOOKUP(DO630,$A$681:$F$2354,6,FALSE)</f>
        <v>95</v>
      </c>
      <c r="DS630" s="203" t="s">
        <v>63</v>
      </c>
      <c r="DT630" s="10">
        <f>DR630*1.4</f>
        <v>133</v>
      </c>
      <c r="DU630" s="10"/>
      <c r="DV630" s="267"/>
      <c r="DW630" s="203" t="s">
        <v>91</v>
      </c>
      <c r="DX630" s="278" t="s">
        <v>183</v>
      </c>
      <c r="DZ630" s="204"/>
      <c r="EA630" s="204" t="e">
        <f>VLOOKUP(DX630,$A$681:$F$2354,6,FALSE)</f>
        <v>#N/A</v>
      </c>
      <c r="EB630" s="203" t="s">
        <v>63</v>
      </c>
      <c r="EC630" s="10" t="e">
        <f>EA630*1.4</f>
        <v>#N/A</v>
      </c>
      <c r="ED630" s="10"/>
      <c r="EE630" s="267"/>
      <c r="EF630" s="203" t="s">
        <v>91</v>
      </c>
      <c r="EG630" s="276" t="s">
        <v>415</v>
      </c>
      <c r="EI630" s="204"/>
      <c r="EJ630" s="204">
        <f>VLOOKUP(EG630,$A$681:$F$2354,6,FALSE)</f>
        <v>19</v>
      </c>
      <c r="EK630" s="203" t="s">
        <v>63</v>
      </c>
      <c r="EL630" s="10">
        <f>EJ630*1.4</f>
        <v>26.599999999999998</v>
      </c>
      <c r="EM630" s="10"/>
      <c r="EN630" s="267"/>
      <c r="EO630" s="203" t="s">
        <v>91</v>
      </c>
      <c r="EP630" s="276" t="s">
        <v>493</v>
      </c>
      <c r="ER630" s="204"/>
      <c r="ES630" s="204">
        <f>VLOOKUP(EP630,$A$681:$F$2354,6,FALSE)</f>
        <v>134</v>
      </c>
      <c r="ET630" s="203" t="s">
        <v>63</v>
      </c>
      <c r="EU630" s="10">
        <f>ES630*1.4</f>
        <v>187.6</v>
      </c>
      <c r="EV630" s="10"/>
      <c r="EW630" s="267"/>
      <c r="EX630" s="203" t="s">
        <v>91</v>
      </c>
      <c r="EY630" s="276" t="s">
        <v>691</v>
      </c>
      <c r="FA630" s="204"/>
      <c r="FB630" s="204">
        <f>VLOOKUP(EY630,$A$681:$F$2354,6,FALSE)</f>
        <v>99</v>
      </c>
      <c r="FC630" s="203" t="s">
        <v>63</v>
      </c>
      <c r="FD630" s="10">
        <f>FB630*1.4</f>
        <v>138.6</v>
      </c>
      <c r="FE630" s="10"/>
      <c r="FF630" s="267"/>
      <c r="FG630" s="203" t="s">
        <v>91</v>
      </c>
      <c r="FH630" s="421" t="s">
        <v>691</v>
      </c>
      <c r="FJ630" s="204"/>
      <c r="FK630" s="204">
        <f>VLOOKUP(FH630,$A$681:$F$2354,6,FALSE)</f>
        <v>99</v>
      </c>
      <c r="FL630" s="203" t="s">
        <v>63</v>
      </c>
      <c r="FM630" s="10">
        <f>FK630*1.4</f>
        <v>138.6</v>
      </c>
      <c r="FN630" s="10"/>
      <c r="FO630" s="267"/>
      <c r="FP630" s="203" t="s">
        <v>91</v>
      </c>
      <c r="FQ630" s="276" t="s">
        <v>441</v>
      </c>
      <c r="FS630" s="204"/>
      <c r="FT630" s="204">
        <f>VLOOKUP(FQ630,$A$681:$F$2354,6,FALSE)</f>
        <v>195</v>
      </c>
      <c r="FU630" s="203" t="s">
        <v>63</v>
      </c>
      <c r="FV630" s="10">
        <f>FT630*1.4</f>
        <v>273</v>
      </c>
      <c r="FW630" s="10"/>
      <c r="FX630" s="267"/>
      <c r="FY630" s="203" t="s">
        <v>91</v>
      </c>
      <c r="FZ630" s="276" t="s">
        <v>463</v>
      </c>
      <c r="GB630" s="204"/>
      <c r="GC630" s="204">
        <f>VLOOKUP(FZ630,$A$681:$F$2354,6,FALSE)</f>
        <v>181</v>
      </c>
      <c r="GD630" s="203" t="s">
        <v>63</v>
      </c>
      <c r="GE630" s="10">
        <f>GC630*1.4</f>
        <v>253.39999999999998</v>
      </c>
      <c r="GF630" s="10"/>
      <c r="GG630" s="267"/>
      <c r="GH630" s="203" t="s">
        <v>91</v>
      </c>
      <c r="GI630" s="276" t="s">
        <v>463</v>
      </c>
      <c r="GK630" s="204"/>
      <c r="GL630" s="204">
        <f>VLOOKUP(GI630,$A$681:$F$2354,6,FALSE)</f>
        <v>181</v>
      </c>
      <c r="GM630" s="203" t="s">
        <v>63</v>
      </c>
      <c r="GN630" s="10">
        <f>GL630*1.4</f>
        <v>253.39999999999998</v>
      </c>
      <c r="GO630" s="10"/>
      <c r="GP630" s="267"/>
      <c r="GQ630" s="203" t="s">
        <v>91</v>
      </c>
      <c r="GR630" s="276" t="s">
        <v>2333</v>
      </c>
      <c r="GT630" s="204"/>
      <c r="GU630" s="204">
        <f>VLOOKUP(GR630,$A$681:$F$2354,6,FALSE)</f>
        <v>217</v>
      </c>
      <c r="GV630" s="203" t="s">
        <v>63</v>
      </c>
      <c r="GW630" s="10">
        <f>GU630*1.4</f>
        <v>303.79999999999995</v>
      </c>
      <c r="GX630" s="10"/>
      <c r="GY630" s="267"/>
      <c r="GZ630" s="203" t="s">
        <v>91</v>
      </c>
      <c r="HA630" s="276" t="s">
        <v>670</v>
      </c>
      <c r="HC630" s="204"/>
      <c r="HD630" s="204">
        <f>VLOOKUP(HA630,$A$681:$F$2354,6,FALSE)</f>
        <v>166</v>
      </c>
      <c r="HE630" s="203" t="s">
        <v>63</v>
      </c>
      <c r="HF630" s="10">
        <f>HD630*1.4</f>
        <v>232.39999999999998</v>
      </c>
      <c r="HG630" s="10"/>
      <c r="HH630" s="267"/>
      <c r="HI630" s="203" t="s">
        <v>91</v>
      </c>
      <c r="HJ630" s="276" t="s">
        <v>691</v>
      </c>
      <c r="HL630" s="204"/>
      <c r="HM630" s="204">
        <f>VLOOKUP(HJ630,$A$681:$F$2354,6,FALSE)</f>
        <v>99</v>
      </c>
      <c r="HN630" s="203" t="s">
        <v>63</v>
      </c>
      <c r="HO630" s="10">
        <f>HM630*1.4</f>
        <v>138.6</v>
      </c>
      <c r="HP630" s="10"/>
      <c r="HQ630" s="267"/>
      <c r="HR630" s="203" t="s">
        <v>91</v>
      </c>
      <c r="HS630" s="276" t="s">
        <v>691</v>
      </c>
      <c r="HU630" s="204"/>
      <c r="HV630" s="204">
        <f>VLOOKUP(HS630,$A$681:$F$2354,6,FALSE)</f>
        <v>99</v>
      </c>
      <c r="HW630" s="203" t="s">
        <v>63</v>
      </c>
      <c r="HX630" s="10">
        <f>HV630*1.4</f>
        <v>138.6</v>
      </c>
      <c r="HY630" s="10"/>
      <c r="HZ630" s="267"/>
      <c r="IA630" s="203" t="s">
        <v>91</v>
      </c>
      <c r="IB630" s="285" t="s">
        <v>183</v>
      </c>
      <c r="ID630" s="204"/>
      <c r="IE630" s="204" t="e">
        <f>VLOOKUP(IB630,$A$681:$F$2354,6,FALSE)</f>
        <v>#N/A</v>
      </c>
      <c r="IF630" s="203" t="s">
        <v>63</v>
      </c>
      <c r="IG630" s="10" t="e">
        <f>IE630*1.4</f>
        <v>#N/A</v>
      </c>
      <c r="IH630" s="10"/>
      <c r="II630" s="267"/>
      <c r="IJ630" s="203" t="s">
        <v>91</v>
      </c>
      <c r="IK630" s="276" t="s">
        <v>691</v>
      </c>
      <c r="IM630" s="204"/>
      <c r="IN630" s="204">
        <f>VLOOKUP(IK630,$A$681:$F$2354,6,FALSE)</f>
        <v>99</v>
      </c>
      <c r="IO630" s="203" t="s">
        <v>63</v>
      </c>
      <c r="IP630" s="10">
        <f>IN630*1.4</f>
        <v>138.6</v>
      </c>
      <c r="IQ630" s="10"/>
      <c r="IR630" s="267"/>
      <c r="IS630" s="203" t="s">
        <v>91</v>
      </c>
      <c r="IT630" s="276" t="s">
        <v>2333</v>
      </c>
      <c r="IV630" s="204"/>
      <c r="IW630" s="204">
        <f>VLOOKUP(IT630,$A$681:$F$2354,6,FALSE)</f>
        <v>217</v>
      </c>
      <c r="IX630" s="203" t="s">
        <v>63</v>
      </c>
      <c r="IY630" s="10">
        <f>IW630*1.4</f>
        <v>303.79999999999995</v>
      </c>
      <c r="IZ630" s="10"/>
      <c r="JA630" s="267"/>
      <c r="JB630" s="203" t="s">
        <v>91</v>
      </c>
      <c r="JC630" s="276" t="s">
        <v>514</v>
      </c>
      <c r="JE630" s="204"/>
      <c r="JF630" s="204">
        <f>VLOOKUP(JC630,$A$681:$F$2354,6,FALSE)</f>
        <v>79</v>
      </c>
      <c r="JG630" s="203" t="s">
        <v>63</v>
      </c>
      <c r="JH630" s="10">
        <f>JF630*1.4</f>
        <v>110.6</v>
      </c>
      <c r="JI630" s="10"/>
      <c r="JJ630" s="267"/>
      <c r="JK630" s="203" t="s">
        <v>91</v>
      </c>
      <c r="JL630" s="276" t="s">
        <v>514</v>
      </c>
      <c r="JN630" s="204"/>
      <c r="JO630" s="204">
        <f>VLOOKUP(JL630,$A$681:$F$2354,6,FALSE)</f>
        <v>79</v>
      </c>
      <c r="JP630" s="203" t="s">
        <v>63</v>
      </c>
      <c r="JQ630" s="10">
        <f>JO630*1.4</f>
        <v>110.6</v>
      </c>
      <c r="JR630" s="10"/>
      <c r="JS630" s="267"/>
      <c r="JT630" s="203" t="s">
        <v>91</v>
      </c>
      <c r="JU630" s="276" t="s">
        <v>441</v>
      </c>
      <c r="JW630" s="204"/>
      <c r="JX630" s="204">
        <f>VLOOKUP(JU630,$A$681:$F$2354,6,FALSE)</f>
        <v>195</v>
      </c>
      <c r="JY630" s="203" t="s">
        <v>63</v>
      </c>
      <c r="JZ630" s="10">
        <f>JX630*1.4</f>
        <v>273</v>
      </c>
      <c r="KA630" s="10"/>
      <c r="KB630" s="267"/>
      <c r="KC630" s="203" t="s">
        <v>91</v>
      </c>
      <c r="KD630" s="276" t="s">
        <v>435</v>
      </c>
      <c r="KF630" s="204"/>
      <c r="KG630" s="204">
        <f>VLOOKUP(KD630,$A$681:$F$2354,6,FALSE)</f>
        <v>45</v>
      </c>
      <c r="KH630" s="203" t="s">
        <v>63</v>
      </c>
      <c r="KI630" s="10">
        <f>KG630*1.4</f>
        <v>62.999999999999993</v>
      </c>
      <c r="KJ630" s="10"/>
      <c r="KK630" s="267"/>
      <c r="KL630" s="203" t="s">
        <v>91</v>
      </c>
      <c r="KM630" s="276" t="s">
        <v>415</v>
      </c>
      <c r="KO630" s="204"/>
      <c r="KP630" s="204">
        <f>VLOOKUP(KM630,$A$681:$F$2354,6,FALSE)</f>
        <v>19</v>
      </c>
      <c r="KQ630" s="203" t="s">
        <v>63</v>
      </c>
      <c r="KR630" s="10">
        <f>KP630*1.4</f>
        <v>26.599999999999998</v>
      </c>
      <c r="KS630" s="10"/>
      <c r="KT630" s="267"/>
      <c r="KU630" s="203" t="s">
        <v>91</v>
      </c>
      <c r="KV630" s="276" t="s">
        <v>539</v>
      </c>
      <c r="KX630" s="204"/>
      <c r="KY630" s="204">
        <f>VLOOKUP(KV630,$A$681:$F$2354,6,FALSE)</f>
        <v>80</v>
      </c>
      <c r="KZ630" s="203" t="s">
        <v>63</v>
      </c>
      <c r="LA630" s="10">
        <f>KY630*1.4</f>
        <v>112</v>
      </c>
      <c r="LB630" s="10"/>
      <c r="LC630" s="267"/>
      <c r="LD630" s="203" t="s">
        <v>91</v>
      </c>
      <c r="LE630" s="276" t="s">
        <v>670</v>
      </c>
      <c r="LG630" s="204"/>
      <c r="LH630" s="204">
        <f>VLOOKUP(LE630,$A$681:$F$2354,6,FALSE)</f>
        <v>166</v>
      </c>
      <c r="LI630" s="203" t="s">
        <v>63</v>
      </c>
      <c r="LJ630" s="10">
        <f>LH630*1.4</f>
        <v>232.39999999999998</v>
      </c>
      <c r="LK630" s="10"/>
      <c r="LL630" s="267"/>
      <c r="LM630" s="203" t="s">
        <v>91</v>
      </c>
      <c r="LN630" s="276" t="s">
        <v>1718</v>
      </c>
      <c r="LP630" s="204"/>
      <c r="LQ630" s="204">
        <f>VLOOKUP(LN630,$A$681:$F$2354,6,FALSE)</f>
        <v>77</v>
      </c>
      <c r="LR630" s="203" t="s">
        <v>63</v>
      </c>
      <c r="LS630" s="10">
        <f>LQ630*1.4</f>
        <v>107.8</v>
      </c>
      <c r="LT630" s="10"/>
      <c r="LU630" s="267"/>
      <c r="LV630" s="203" t="s">
        <v>91</v>
      </c>
      <c r="LW630" s="276" t="s">
        <v>657</v>
      </c>
      <c r="LY630" s="204"/>
      <c r="LZ630" s="204">
        <f>VLOOKUP(LW630,$A$681:$F$2354,6,FALSE)</f>
        <v>16</v>
      </c>
      <c r="MA630" s="203" t="s">
        <v>63</v>
      </c>
      <c r="MB630" s="10">
        <f>LZ630*1.4</f>
        <v>22.4</v>
      </c>
      <c r="MC630" s="10"/>
      <c r="MD630" s="267"/>
      <c r="ME630" s="203" t="s">
        <v>91</v>
      </c>
      <c r="MF630" s="276" t="s">
        <v>441</v>
      </c>
      <c r="MH630" s="204"/>
      <c r="MI630" s="204">
        <f>VLOOKUP(MF630,$A$681:$F$2354,6,FALSE)</f>
        <v>195</v>
      </c>
      <c r="MJ630" s="203" t="s">
        <v>63</v>
      </c>
      <c r="MK630" s="10">
        <f>MI630*1.4</f>
        <v>273</v>
      </c>
      <c r="ML630" s="10"/>
      <c r="MM630" s="267"/>
      <c r="MN630" s="203" t="s">
        <v>91</v>
      </c>
      <c r="MO630" s="276" t="s">
        <v>563</v>
      </c>
      <c r="MQ630" s="204"/>
      <c r="MR630" s="204">
        <f>VLOOKUP(MO630,$A$681:$F$2354,6,FALSE)</f>
        <v>23</v>
      </c>
      <c r="MS630" s="203" t="s">
        <v>63</v>
      </c>
      <c r="MT630" s="10">
        <f>MR630*1.4</f>
        <v>32.199999999999996</v>
      </c>
      <c r="MU630" s="10"/>
      <c r="MV630" s="267"/>
      <c r="MW630" s="203" t="s">
        <v>91</v>
      </c>
      <c r="MX630" s="276" t="s">
        <v>578</v>
      </c>
      <c r="MZ630" s="204"/>
      <c r="NA630" s="204">
        <f>VLOOKUP(MX630,$A$681:$F$2354,6,FALSE)</f>
        <v>95</v>
      </c>
      <c r="NB630" s="203" t="s">
        <v>63</v>
      </c>
      <c r="NC630" s="10">
        <f>NA630*1.4</f>
        <v>133</v>
      </c>
      <c r="ND630" s="10"/>
      <c r="NE630" s="267"/>
      <c r="NF630" s="203" t="s">
        <v>91</v>
      </c>
      <c r="NG630" s="276" t="s">
        <v>467</v>
      </c>
      <c r="NI630" s="204"/>
      <c r="NJ630" s="204">
        <f>VLOOKUP(NG630,$A$681:$F$2354,6,FALSE)</f>
        <v>15</v>
      </c>
      <c r="NK630" s="203" t="s">
        <v>63</v>
      </c>
      <c r="NL630" s="10">
        <f>NJ630*1.4</f>
        <v>21</v>
      </c>
      <c r="NM630" s="10"/>
      <c r="NN630" s="267"/>
      <c r="NO630" s="203" t="s">
        <v>91</v>
      </c>
      <c r="NP630" s="424" t="s">
        <v>467</v>
      </c>
      <c r="NR630" s="204"/>
      <c r="NS630" s="204">
        <f>VLOOKUP(NP630,$A$681:$F$2354,6,FALSE)</f>
        <v>15</v>
      </c>
      <c r="NT630" s="203" t="s">
        <v>63</v>
      </c>
      <c r="NU630" s="10">
        <f>NS630*1.4</f>
        <v>21</v>
      </c>
      <c r="NV630" s="10"/>
      <c r="NW630" s="267"/>
      <c r="NX630" s="203" t="s">
        <v>91</v>
      </c>
      <c r="NY630" s="276" t="s">
        <v>605</v>
      </c>
      <c r="OA630" s="204"/>
      <c r="OB630" s="204">
        <f>VLOOKUP(NY630,$A$681:$F$2354,6,FALSE)</f>
        <v>89</v>
      </c>
      <c r="OC630" s="203" t="s">
        <v>63</v>
      </c>
      <c r="OD630" s="10">
        <f>OB630*1.4</f>
        <v>124.6</v>
      </c>
      <c r="OE630" s="10"/>
      <c r="OF630" s="267"/>
      <c r="OG630" s="203" t="s">
        <v>91</v>
      </c>
      <c r="OH630" s="276" t="s">
        <v>691</v>
      </c>
      <c r="OJ630" s="204"/>
      <c r="OK630" s="204">
        <f>VLOOKUP(OH630,$A$681:$F$2354,6,FALSE)</f>
        <v>99</v>
      </c>
      <c r="OL630" s="203" t="s">
        <v>63</v>
      </c>
      <c r="OM630" s="10">
        <f>OK630*1.4</f>
        <v>138.6</v>
      </c>
      <c r="ON630" s="10"/>
      <c r="OO630" s="267"/>
      <c r="OP630" s="203" t="s">
        <v>91</v>
      </c>
      <c r="OQ630" s="424" t="s">
        <v>463</v>
      </c>
      <c r="OS630" s="204"/>
      <c r="OT630" s="204">
        <f>VLOOKUP(OQ630,$A$681:$F$2354,6,FALSE)</f>
        <v>181</v>
      </c>
      <c r="OU630" s="203" t="s">
        <v>63</v>
      </c>
      <c r="OV630" s="10">
        <f>OT630*1.4</f>
        <v>253.39999999999998</v>
      </c>
      <c r="OW630" s="10"/>
      <c r="OX630" s="267"/>
      <c r="OY630" s="203" t="s">
        <v>91</v>
      </c>
      <c r="OZ630" s="428" t="s">
        <v>1692</v>
      </c>
      <c r="PB630" s="204"/>
      <c r="PC630" s="204">
        <f>VLOOKUP(OZ630,$A$681:$F$2354,6,FALSE)</f>
        <v>197</v>
      </c>
      <c r="PD630" s="203" t="s">
        <v>63</v>
      </c>
      <c r="PE630" s="10">
        <f>PC630*1.4</f>
        <v>275.79999999999995</v>
      </c>
      <c r="PF630" s="10"/>
      <c r="PG630" s="267"/>
      <c r="PH630" s="203" t="s">
        <v>91</v>
      </c>
      <c r="PI630" s="276" t="s">
        <v>670</v>
      </c>
      <c r="PK630" s="204"/>
      <c r="PL630" s="204">
        <f>VLOOKUP(PI630,$A$681:$F$2354,6,FALSE)</f>
        <v>166</v>
      </c>
      <c r="PM630" s="203" t="s">
        <v>63</v>
      </c>
      <c r="PN630" s="10">
        <f>PL630*1.4</f>
        <v>232.39999999999998</v>
      </c>
      <c r="PO630" s="10"/>
      <c r="PP630" s="267"/>
      <c r="PQ630" s="203" t="s">
        <v>91</v>
      </c>
      <c r="PR630" s="276" t="s">
        <v>183</v>
      </c>
      <c r="PT630" s="204"/>
      <c r="PU630" s="204" t="e">
        <f>VLOOKUP(PR630,$A$681:$F$2354,6,FALSE)</f>
        <v>#N/A</v>
      </c>
      <c r="PV630" s="203" t="s">
        <v>63</v>
      </c>
      <c r="PW630" s="10" t="e">
        <f>PU630*1.4</f>
        <v>#N/A</v>
      </c>
      <c r="PX630" s="10"/>
      <c r="PY630" s="267"/>
      <c r="PZ630" s="203" t="s">
        <v>91</v>
      </c>
      <c r="QA630" s="276" t="s">
        <v>493</v>
      </c>
      <c r="QC630" s="204"/>
      <c r="QD630" s="204">
        <f>VLOOKUP(QA630,$A$681:$F$2354,6,FALSE)</f>
        <v>134</v>
      </c>
      <c r="QE630" s="203" t="s">
        <v>63</v>
      </c>
      <c r="QF630" s="10">
        <f>QD630*1.4</f>
        <v>187.6</v>
      </c>
      <c r="QG630" s="10"/>
      <c r="QH630" s="267"/>
      <c r="QI630" s="203" t="s">
        <v>91</v>
      </c>
      <c r="QJ630" s="276" t="s">
        <v>2333</v>
      </c>
      <c r="QL630" s="204"/>
      <c r="QM630" s="204">
        <f>VLOOKUP(QJ630,$A$681:$F$2354,6,FALSE)</f>
        <v>217</v>
      </c>
      <c r="QN630" s="203" t="s">
        <v>63</v>
      </c>
      <c r="QO630" s="10">
        <f>QM630*1.4</f>
        <v>303.79999999999995</v>
      </c>
      <c r="QP630" s="10"/>
      <c r="QQ630" s="267"/>
      <c r="QR630" s="203" t="s">
        <v>91</v>
      </c>
      <c r="QS630" s="276" t="s">
        <v>2333</v>
      </c>
      <c r="QU630" s="204"/>
      <c r="QV630" s="204">
        <f>VLOOKUP(QS630,$A$681:$F$2354,6,FALSE)</f>
        <v>217</v>
      </c>
      <c r="QW630" s="203" t="s">
        <v>63</v>
      </c>
      <c r="QX630" s="10">
        <f>QV630*1.4</f>
        <v>303.79999999999995</v>
      </c>
      <c r="QY630" s="10"/>
      <c r="QZ630" s="267"/>
      <c r="RA630" s="203" t="s">
        <v>91</v>
      </c>
      <c r="RB630" s="276" t="s">
        <v>415</v>
      </c>
      <c r="RD630" s="204"/>
      <c r="RE630" s="204">
        <f>VLOOKUP(RB630,$A$681:$F$2354,6,FALSE)</f>
        <v>19</v>
      </c>
      <c r="RF630" s="203" t="s">
        <v>63</v>
      </c>
      <c r="RG630" s="10">
        <f>RE630*1.4</f>
        <v>26.599999999999998</v>
      </c>
      <c r="RH630" s="10"/>
      <c r="RI630" s="267"/>
      <c r="RJ630" s="203" t="s">
        <v>91</v>
      </c>
      <c r="RK630" s="278" t="s">
        <v>183</v>
      </c>
      <c r="RM630" s="204"/>
      <c r="RN630" s="204" t="e">
        <f>VLOOKUP(RK630,$A$681:$F$2354,6,FALSE)</f>
        <v>#N/A</v>
      </c>
      <c r="RO630" s="203" t="s">
        <v>63</v>
      </c>
      <c r="RP630" s="10" t="e">
        <f>RN630*1.4</f>
        <v>#N/A</v>
      </c>
      <c r="RQ630" s="10"/>
      <c r="RR630" s="267"/>
      <c r="RS630" s="203" t="s">
        <v>91</v>
      </c>
      <c r="RT630" s="276" t="s">
        <v>691</v>
      </c>
      <c r="RV630" s="204"/>
      <c r="RW630" s="204">
        <f>VLOOKUP(RT630,$A$681:$F$2354,6,FALSE)</f>
        <v>99</v>
      </c>
      <c r="RX630" s="203" t="s">
        <v>63</v>
      </c>
      <c r="RY630" s="10">
        <f>RW630*1.4</f>
        <v>138.6</v>
      </c>
      <c r="RZ630" s="10"/>
      <c r="SA630" s="273"/>
      <c r="SB630" s="203" t="s">
        <v>91</v>
      </c>
      <c r="SC630" s="276" t="s">
        <v>441</v>
      </c>
      <c r="SE630" s="204"/>
      <c r="SF630" s="204">
        <f>VLOOKUP(SC630,$A$681:$F$2354,6,FALSE)</f>
        <v>195</v>
      </c>
      <c r="SG630" s="203" t="s">
        <v>63</v>
      </c>
      <c r="SH630" s="10">
        <f>SF630*1.4</f>
        <v>273</v>
      </c>
      <c r="SI630" s="10"/>
      <c r="SJ630" s="273"/>
      <c r="SK630" s="203" t="s">
        <v>91</v>
      </c>
      <c r="SL630" s="276" t="s">
        <v>415</v>
      </c>
      <c r="SN630" s="204"/>
      <c r="SO630" s="204">
        <f>VLOOKUP(SL630,$A$681:$F$2354,6,FALSE)</f>
        <v>19</v>
      </c>
      <c r="SP630" s="203" t="s">
        <v>63</v>
      </c>
      <c r="SQ630" s="10">
        <f>SO630*1.4</f>
        <v>26.599999999999998</v>
      </c>
      <c r="SR630" s="10"/>
      <c r="SS630" s="273"/>
      <c r="ST630" s="203" t="s">
        <v>91</v>
      </c>
      <c r="SU630" s="276" t="s">
        <v>648</v>
      </c>
      <c r="SW630" s="204"/>
      <c r="SX630" s="204">
        <f>VLOOKUP(SU630,$A$681:$F$2354,6,FALSE)</f>
        <v>93</v>
      </c>
      <c r="SY630" s="203" t="s">
        <v>63</v>
      </c>
      <c r="SZ630" s="10">
        <f>SX630*1.4</f>
        <v>130.19999999999999</v>
      </c>
      <c r="TA630" s="10"/>
      <c r="TB630" s="273"/>
      <c r="TC630" s="203" t="s">
        <v>91</v>
      </c>
      <c r="TD630" s="428" t="s">
        <v>441</v>
      </c>
      <c r="TF630" s="204"/>
      <c r="TG630" s="204">
        <f>VLOOKUP(TD630,$A$681:$F$2354,6,FALSE)</f>
        <v>195</v>
      </c>
      <c r="TH630" s="203" t="s">
        <v>63</v>
      </c>
      <c r="TI630" s="10">
        <f>TG630*1.4</f>
        <v>273</v>
      </c>
      <c r="TK630" s="273"/>
      <c r="TL630" s="203" t="s">
        <v>91</v>
      </c>
      <c r="TM630" s="276" t="s">
        <v>463</v>
      </c>
      <c r="TO630" s="204"/>
      <c r="TP630" s="204">
        <f>VLOOKUP(TM630,$A$681:$F$2354,6,FALSE)</f>
        <v>181</v>
      </c>
      <c r="TQ630" s="203" t="s">
        <v>63</v>
      </c>
      <c r="TR630" s="10">
        <f>TP630*1.4</f>
        <v>253.39999999999998</v>
      </c>
      <c r="TS630" s="10"/>
      <c r="TT630" s="273"/>
      <c r="TU630" s="203" t="s">
        <v>91</v>
      </c>
      <c r="TV630" s="276" t="s">
        <v>540</v>
      </c>
      <c r="TX630" s="204"/>
      <c r="TY630" s="204">
        <f>VLOOKUP(TV630,$A$681:$F$2354,6,FALSE)</f>
        <v>15</v>
      </c>
      <c r="TZ630" s="203" t="s">
        <v>63</v>
      </c>
      <c r="UA630" s="10">
        <f>TY630*1.4</f>
        <v>21</v>
      </c>
      <c r="UB630" s="10"/>
      <c r="UC630" s="273"/>
      <c r="UD630" s="203" t="s">
        <v>91</v>
      </c>
      <c r="UE630" s="285" t="s">
        <v>183</v>
      </c>
      <c r="UG630" s="204"/>
      <c r="UH630" s="204" t="e">
        <f>VLOOKUP(UE630,$A$681:$F$2354,6,FALSE)</f>
        <v>#N/A</v>
      </c>
      <c r="UI630" s="203" t="s">
        <v>63</v>
      </c>
      <c r="UJ630" s="10" t="e">
        <f>UH630*1.4</f>
        <v>#N/A</v>
      </c>
      <c r="UK630" s="10"/>
      <c r="UL630" s="273"/>
      <c r="UM630" s="203" t="s">
        <v>91</v>
      </c>
      <c r="UN630" s="276" t="s">
        <v>475</v>
      </c>
      <c r="UP630" s="204"/>
      <c r="UQ630" s="204">
        <f>VLOOKUP(UN630,$A$681:$F$2354,6,FALSE)</f>
        <v>116</v>
      </c>
      <c r="UR630" s="203" t="s">
        <v>63</v>
      </c>
      <c r="US630" s="10">
        <f>UQ630*1.4</f>
        <v>162.39999999999998</v>
      </c>
      <c r="UT630" s="10"/>
      <c r="UU630" s="273"/>
      <c r="UV630" s="203" t="s">
        <v>91</v>
      </c>
      <c r="UW630" s="276" t="s">
        <v>441</v>
      </c>
      <c r="UY630" s="204"/>
      <c r="UZ630" s="204">
        <f>VLOOKUP(UW630,$A$681:$F$2354,6,FALSE)</f>
        <v>195</v>
      </c>
      <c r="VA630" s="203" t="s">
        <v>63</v>
      </c>
      <c r="VB630" s="10">
        <f>UZ630*1.4</f>
        <v>273</v>
      </c>
      <c r="VC630" s="10"/>
      <c r="VD630" s="273"/>
      <c r="VE630" s="203" t="s">
        <v>91</v>
      </c>
      <c r="VF630" s="276" t="s">
        <v>675</v>
      </c>
      <c r="VH630" s="204"/>
      <c r="VI630" s="204">
        <f>VLOOKUP(VF630,$A$681:$F$2354,6,FALSE)</f>
        <v>50</v>
      </c>
      <c r="VJ630" s="203" t="s">
        <v>63</v>
      </c>
      <c r="VK630" s="10">
        <f>VI630*1.4</f>
        <v>70</v>
      </c>
      <c r="VL630" s="10"/>
      <c r="VM630" s="273"/>
      <c r="VN630" s="203" t="s">
        <v>91</v>
      </c>
      <c r="VO630" s="276" t="s">
        <v>463</v>
      </c>
      <c r="VQ630" s="204"/>
      <c r="VR630" s="204">
        <f>VLOOKUP(VO630,$A$681:$F$2354,6,FALSE)</f>
        <v>181</v>
      </c>
      <c r="VS630" s="203" t="s">
        <v>63</v>
      </c>
      <c r="VT630" s="10">
        <f>VR630*1.4</f>
        <v>253.39999999999998</v>
      </c>
      <c r="VU630" s="10"/>
      <c r="VV630" s="273"/>
      <c r="VW630" s="203" t="s">
        <v>91</v>
      </c>
      <c r="VX630" s="278" t="s">
        <v>183</v>
      </c>
      <c r="VZ630" s="204"/>
      <c r="WA630" s="204" t="e">
        <f>VLOOKUP(VX630,$A$681:$F$2354,6,FALSE)</f>
        <v>#N/A</v>
      </c>
      <c r="WB630" s="203" t="s">
        <v>63</v>
      </c>
      <c r="WC630" s="10" t="e">
        <f>WA630*1.4</f>
        <v>#N/A</v>
      </c>
      <c r="WE630" s="273"/>
      <c r="WF630" s="203" t="s">
        <v>91</v>
      </c>
      <c r="WG630" s="276" t="s">
        <v>675</v>
      </c>
      <c r="WI630" s="204"/>
      <c r="WJ630" s="204">
        <f>VLOOKUP(WG630,$A$681:$F$2354,6,FALSE)</f>
        <v>50</v>
      </c>
      <c r="WK630" s="203" t="s">
        <v>63</v>
      </c>
      <c r="WL630" s="10">
        <f>WJ630*1.4</f>
        <v>70</v>
      </c>
      <c r="WN630" s="273"/>
      <c r="WO630" s="203" t="s">
        <v>91</v>
      </c>
      <c r="WP630" s="278" t="s">
        <v>183</v>
      </c>
      <c r="WQ630" s="204"/>
      <c r="WR630" s="204"/>
      <c r="WS630" s="204" t="e">
        <f>VLOOKUP(WP630,$A$681:$F$2354,6,FALSE)</f>
        <v>#N/A</v>
      </c>
      <c r="WT630" s="203" t="s">
        <v>63</v>
      </c>
      <c r="WU630" s="10" t="e">
        <f>WS630*1.4</f>
        <v>#N/A</v>
      </c>
      <c r="WV630" s="10"/>
      <c r="WW630" s="273"/>
      <c r="WX630" s="203" t="s">
        <v>91</v>
      </c>
      <c r="WY630" s="278" t="s">
        <v>183</v>
      </c>
      <c r="XA630" s="204"/>
      <c r="XB630" s="204" t="e">
        <f>VLOOKUP(WY630,$A$681:$F$2354,6,FALSE)</f>
        <v>#N/A</v>
      </c>
      <c r="XC630" s="203" t="s">
        <v>63</v>
      </c>
      <c r="XD630" s="10" t="e">
        <f>XB630*1.4</f>
        <v>#N/A</v>
      </c>
      <c r="XF630" s="273"/>
      <c r="XG630" s="203" t="s">
        <v>91</v>
      </c>
      <c r="XH630" s="276" t="s">
        <v>493</v>
      </c>
      <c r="XJ630" s="204"/>
      <c r="XK630" s="204">
        <f>VLOOKUP(XH630,$A$681:$F$2354,6,FALSE)</f>
        <v>134</v>
      </c>
      <c r="XL630" s="203" t="s">
        <v>63</v>
      </c>
      <c r="XM630" s="10">
        <f>XK630*1.4</f>
        <v>187.6</v>
      </c>
      <c r="XO630" s="273"/>
      <c r="XP630" s="203" t="s">
        <v>91</v>
      </c>
      <c r="XQ630" s="276" t="s">
        <v>691</v>
      </c>
      <c r="XS630" s="204"/>
      <c r="XT630" s="204">
        <f>VLOOKUP(XQ630,$A$681:$F$2354,6,FALSE)</f>
        <v>99</v>
      </c>
      <c r="XU630" s="203" t="s">
        <v>63</v>
      </c>
      <c r="XV630" s="10">
        <f>XT630*1.4</f>
        <v>138.6</v>
      </c>
      <c r="XW630" s="10"/>
      <c r="XX630" s="273"/>
      <c r="XY630" s="203" t="s">
        <v>91</v>
      </c>
      <c r="XZ630" s="276" t="s">
        <v>489</v>
      </c>
      <c r="YB630" s="204"/>
      <c r="YC630" s="204">
        <f>VLOOKUP(XZ630,$A$681:$F$2354,6,FALSE)</f>
        <v>124</v>
      </c>
      <c r="YD630" s="203" t="s">
        <v>63</v>
      </c>
      <c r="YE630" s="10">
        <f>YC630*1.4</f>
        <v>173.6</v>
      </c>
      <c r="YG630" s="273"/>
      <c r="YH630" s="203" t="s">
        <v>91</v>
      </c>
      <c r="YI630" s="278" t="s">
        <v>183</v>
      </c>
      <c r="YK630" s="204"/>
      <c r="YL630" s="204" t="e">
        <f>VLOOKUP(YI630,$A$681:$F$2354,6,FALSE)</f>
        <v>#N/A</v>
      </c>
      <c r="YM630" s="203" t="s">
        <v>63</v>
      </c>
      <c r="YN630" s="10" t="e">
        <f>YL630*1.4</f>
        <v>#N/A</v>
      </c>
      <c r="YO630" s="10"/>
      <c r="YP630" s="273"/>
      <c r="YQ630" s="203" t="s">
        <v>91</v>
      </c>
      <c r="YR630" s="278" t="s">
        <v>183</v>
      </c>
      <c r="YT630" s="204"/>
      <c r="YU630" s="204" t="e">
        <f>VLOOKUP(YR630,$A$681:$F$2354,6,FALSE)</f>
        <v>#N/A</v>
      </c>
      <c r="YV630" s="203" t="s">
        <v>63</v>
      </c>
      <c r="YW630" s="10" t="e">
        <f>YU630*1.4</f>
        <v>#N/A</v>
      </c>
      <c r="YY630" s="273"/>
      <c r="YZ630" s="203" t="s">
        <v>91</v>
      </c>
      <c r="ZA630" s="428" t="s">
        <v>2333</v>
      </c>
      <c r="ZC630" s="204"/>
      <c r="ZD630" s="204">
        <f>VLOOKUP(ZA630,$A$681:$F$2354,6,FALSE)</f>
        <v>217</v>
      </c>
      <c r="ZE630" s="203" t="s">
        <v>63</v>
      </c>
      <c r="ZF630" s="10">
        <f>ZD630*1.4</f>
        <v>303.79999999999995</v>
      </c>
      <c r="ZH630" s="273"/>
      <c r="ZI630" s="203" t="s">
        <v>91</v>
      </c>
      <c r="ZJ630" s="276" t="s">
        <v>489</v>
      </c>
      <c r="ZL630" s="204"/>
      <c r="ZM630" s="204">
        <f>VLOOKUP(ZJ630,$A$681:$F$2354,6,FALSE)</f>
        <v>124</v>
      </c>
      <c r="ZN630" s="203" t="s">
        <v>63</v>
      </c>
      <c r="ZO630" s="10">
        <f>ZM630*1.4</f>
        <v>173.6</v>
      </c>
      <c r="ZQ630" s="273"/>
      <c r="ZR630" s="203" t="s">
        <v>91</v>
      </c>
      <c r="ZS630" s="276" t="s">
        <v>489</v>
      </c>
      <c r="ZU630" s="204"/>
      <c r="ZV630" s="204">
        <f>VLOOKUP(ZS630,$A$681:$F$2354,6,FALSE)</f>
        <v>124</v>
      </c>
      <c r="ZW630" s="203" t="s">
        <v>63</v>
      </c>
      <c r="ZX630" s="10">
        <f>ZV630*1.4</f>
        <v>173.6</v>
      </c>
      <c r="ZY630" s="10"/>
      <c r="ZZ630" s="273"/>
      <c r="AAA630" s="203" t="s">
        <v>91</v>
      </c>
      <c r="AAB630" s="276" t="s">
        <v>1188</v>
      </c>
      <c r="AAD630" s="204"/>
      <c r="AAE630" s="204">
        <f>VLOOKUP(AAB630,$A$681:$F$2354,6,FALSE)</f>
        <v>15</v>
      </c>
      <c r="AAF630" s="203" t="s">
        <v>63</v>
      </c>
      <c r="AAG630" s="10">
        <f>AAE630*1.4</f>
        <v>21</v>
      </c>
      <c r="AAH630" s="10"/>
      <c r="AAI630" s="273"/>
      <c r="AAJ630" s="203" t="s">
        <v>91</v>
      </c>
      <c r="AAK630" s="276" t="s">
        <v>670</v>
      </c>
      <c r="AAM630" s="204"/>
      <c r="AAN630" s="204">
        <f>VLOOKUP(AAK630,$A$681:$F$2354,6,FALSE)</f>
        <v>166</v>
      </c>
      <c r="AAO630" s="203" t="s">
        <v>63</v>
      </c>
      <c r="AAP630" s="10">
        <f>AAN630*1.4</f>
        <v>232.39999999999998</v>
      </c>
      <c r="AAQ630" s="10"/>
      <c r="AAR630" s="273"/>
      <c r="AAS630" s="203" t="s">
        <v>91</v>
      </c>
      <c r="AAT630" s="276" t="s">
        <v>1188</v>
      </c>
      <c r="AAV630" s="204"/>
      <c r="AAW630" s="204">
        <f>VLOOKUP(AAT630,$A$681:$F$2354,6,FALSE)</f>
        <v>15</v>
      </c>
      <c r="AAX630" s="203" t="s">
        <v>63</v>
      </c>
      <c r="AAY630" s="10">
        <f>AAW630*1.4</f>
        <v>21</v>
      </c>
      <c r="AAZ630" s="10"/>
      <c r="ABA630" s="273"/>
      <c r="ABB630" s="203" t="s">
        <v>91</v>
      </c>
      <c r="ABC630" s="278" t="s">
        <v>183</v>
      </c>
      <c r="ABE630" s="204"/>
      <c r="ABF630" s="204" t="e">
        <f>VLOOKUP(ABC630,$A$681:$F$2354,6,FALSE)</f>
        <v>#N/A</v>
      </c>
      <c r="ABG630" s="203" t="s">
        <v>63</v>
      </c>
      <c r="ABH630" s="10" t="e">
        <f>ABF630*1.4</f>
        <v>#N/A</v>
      </c>
      <c r="ABI630" s="10"/>
      <c r="ABJ630" s="273"/>
      <c r="ABK630" s="203" t="s">
        <v>91</v>
      </c>
      <c r="ABL630" s="276" t="s">
        <v>621</v>
      </c>
      <c r="ABN630" s="204"/>
      <c r="ABO630" s="204">
        <f>VLOOKUP(ABL630,$A$681:$F$2354,6,FALSE)</f>
        <v>29</v>
      </c>
      <c r="ABP630" s="203" t="s">
        <v>63</v>
      </c>
      <c r="ABQ630" s="10">
        <f>ABO630*1.4</f>
        <v>40.599999999999994</v>
      </c>
      <c r="ABR630" s="10"/>
      <c r="ABS630" s="273"/>
      <c r="ABT630" s="203" t="s">
        <v>91</v>
      </c>
      <c r="ABU630" s="276" t="s">
        <v>675</v>
      </c>
      <c r="ABW630" s="204"/>
      <c r="ABX630" s="204">
        <f>VLOOKUP(ABU630,$A$681:$F$2354,6,FALSE)</f>
        <v>50</v>
      </c>
      <c r="ABY630" s="203" t="s">
        <v>63</v>
      </c>
      <c r="ABZ630" s="10">
        <f>ABX630*1.4</f>
        <v>70</v>
      </c>
      <c r="ACA630" s="10"/>
      <c r="ACB630" s="273"/>
      <c r="ACC630" s="203" t="s">
        <v>91</v>
      </c>
      <c r="ACD630" s="278" t="s">
        <v>183</v>
      </c>
      <c r="ACF630" s="204"/>
      <c r="ACG630" s="204" t="e">
        <f>VLOOKUP(ACD630,$A$681:$F$2354,6,FALSE)</f>
        <v>#N/A</v>
      </c>
      <c r="ACH630" s="203" t="s">
        <v>63</v>
      </c>
      <c r="ACI630" s="10" t="e">
        <f>ACG630*1.4</f>
        <v>#N/A</v>
      </c>
      <c r="ACJ630" s="10"/>
      <c r="ACK630" s="273"/>
      <c r="ACL630" s="203" t="s">
        <v>91</v>
      </c>
      <c r="ACM630" s="278" t="s">
        <v>183</v>
      </c>
      <c r="ACO630" s="204"/>
      <c r="ACP630" s="204" t="e">
        <f>VLOOKUP(ACM630,$A$681:$F$2354,6,FALSE)</f>
        <v>#N/A</v>
      </c>
      <c r="ACQ630" s="203" t="s">
        <v>63</v>
      </c>
      <c r="ACR630" s="10" t="e">
        <f>ACP630*1.4</f>
        <v>#N/A</v>
      </c>
      <c r="ACS630" s="10"/>
      <c r="ACT630" s="273"/>
      <c r="ACU630" s="203" t="s">
        <v>91</v>
      </c>
      <c r="ACV630" s="278" t="s">
        <v>183</v>
      </c>
      <c r="ACX630" s="204"/>
      <c r="ACY630" s="204" t="e">
        <f>VLOOKUP(ACV630,$A$681:$F$2354,6,FALSE)</f>
        <v>#N/A</v>
      </c>
      <c r="ACZ630" s="203" t="s">
        <v>63</v>
      </c>
      <c r="ADA630" s="10" t="e">
        <f>ACY630*1.4</f>
        <v>#N/A</v>
      </c>
      <c r="ADB630" s="10"/>
      <c r="ADC630" s="273"/>
      <c r="ADD630" s="203" t="s">
        <v>91</v>
      </c>
      <c r="ADE630" s="278" t="s">
        <v>183</v>
      </c>
      <c r="ADG630" s="204"/>
      <c r="ADH630" s="204" t="e">
        <f>VLOOKUP(ADE630,$A$681:$F$2354,6,FALSE)</f>
        <v>#N/A</v>
      </c>
      <c r="ADI630" s="203" t="s">
        <v>63</v>
      </c>
      <c r="ADJ630" s="10" t="e">
        <f>ADH630*1.4</f>
        <v>#N/A</v>
      </c>
      <c r="ADL630" s="273"/>
      <c r="ADM630" s="203" t="s">
        <v>91</v>
      </c>
      <c r="ADN630" s="278" t="s">
        <v>183</v>
      </c>
      <c r="ADP630" s="204"/>
      <c r="ADQ630" s="204" t="e">
        <f>VLOOKUP(ADN630,$A$681:$F$2354,6,FALSE)</f>
        <v>#N/A</v>
      </c>
      <c r="ADR630" s="203" t="s">
        <v>63</v>
      </c>
      <c r="ADS630" s="10" t="e">
        <f>ADQ630*1.4</f>
        <v>#N/A</v>
      </c>
      <c r="ADT630" s="10"/>
      <c r="ADU630" s="273"/>
      <c r="ADV630" s="203" t="s">
        <v>91</v>
      </c>
      <c r="ADW630" s="278" t="s">
        <v>183</v>
      </c>
      <c r="ADY630" s="204"/>
      <c r="ADZ630" s="204" t="e">
        <f>VLOOKUP(ADW630,$A$681:$F$2354,6,FALSE)</f>
        <v>#N/A</v>
      </c>
      <c r="AEA630" s="203" t="s">
        <v>63</v>
      </c>
      <c r="AEB630" s="10" t="e">
        <f>ADZ630*1.4</f>
        <v>#N/A</v>
      </c>
      <c r="AED630" s="273"/>
      <c r="AEE630" s="203" t="s">
        <v>91</v>
      </c>
      <c r="AEF630" s="278" t="s">
        <v>183</v>
      </c>
      <c r="AEH630" s="204"/>
      <c r="AEI630" s="204" t="e">
        <f>VLOOKUP(AEF630,$A$681:$F$2354,6,FALSE)</f>
        <v>#N/A</v>
      </c>
      <c r="AEJ630" s="203" t="s">
        <v>63</v>
      </c>
      <c r="AEK630" s="10" t="e">
        <f>AEI630*1.4</f>
        <v>#N/A</v>
      </c>
      <c r="AEM630" s="273"/>
      <c r="AEN630" s="203" t="s">
        <v>91</v>
      </c>
      <c r="AEO630" s="278" t="s">
        <v>183</v>
      </c>
      <c r="AEQ630" s="204"/>
      <c r="AER630" s="204" t="e">
        <f>VLOOKUP(AEO630,$A$681:$F$2354,6,FALSE)</f>
        <v>#N/A</v>
      </c>
      <c r="AES630" s="203" t="s">
        <v>63</v>
      </c>
      <c r="AET630" s="10" t="e">
        <f>AER630*1.4</f>
        <v>#N/A</v>
      </c>
      <c r="AEV630" s="273"/>
      <c r="AEW630" s="203" t="s">
        <v>91</v>
      </c>
      <c r="AEX630" s="278" t="s">
        <v>183</v>
      </c>
      <c r="AEZ630" s="204"/>
      <c r="AFA630" s="204" t="e">
        <f>VLOOKUP(AEX630,$A$681:$F$2354,6,FALSE)</f>
        <v>#N/A</v>
      </c>
      <c r="AFB630" s="203" t="s">
        <v>63</v>
      </c>
      <c r="AFC630" s="10" t="e">
        <f>AFA630*1.4</f>
        <v>#N/A</v>
      </c>
      <c r="AFD630" s="10"/>
      <c r="AFE630" s="273"/>
      <c r="AFF630" s="203" t="s">
        <v>91</v>
      </c>
      <c r="AFG630" s="278" t="s">
        <v>183</v>
      </c>
      <c r="AFI630" s="204"/>
      <c r="AFJ630" s="204" t="e">
        <f>VLOOKUP(AFG630,$A$681:$F$2354,6,FALSE)</f>
        <v>#N/A</v>
      </c>
      <c r="AFK630" s="203" t="s">
        <v>63</v>
      </c>
      <c r="AFL630" s="10" t="e">
        <f>AFJ630*1.4</f>
        <v>#N/A</v>
      </c>
      <c r="AFM630" s="10"/>
      <c r="AFN630" s="273"/>
      <c r="AFO630" s="203" t="s">
        <v>91</v>
      </c>
      <c r="AFP630" s="278" t="s">
        <v>183</v>
      </c>
      <c r="AFR630" s="204"/>
      <c r="AFS630" s="204" t="e">
        <f>VLOOKUP(AFP630,$A$681:$F$2354,6,FALSE)</f>
        <v>#N/A</v>
      </c>
      <c r="AFT630" s="203" t="s">
        <v>63</v>
      </c>
      <c r="AFU630" s="10" t="e">
        <f>AFS630*1.4</f>
        <v>#N/A</v>
      </c>
      <c r="AFV630" s="10"/>
      <c r="AFW630" s="273"/>
      <c r="AFX630" s="203" t="s">
        <v>91</v>
      </c>
      <c r="AFY630" s="278" t="s">
        <v>183</v>
      </c>
      <c r="AGA630" s="204"/>
      <c r="AGB630" s="204" t="e">
        <f>VLOOKUP(AFY630,$A$681:$F$2354,6,FALSE)</f>
        <v>#N/A</v>
      </c>
      <c r="AGC630" s="203" t="s">
        <v>63</v>
      </c>
      <c r="AGD630" s="10" t="e">
        <f>AGB630*1.4</f>
        <v>#N/A</v>
      </c>
      <c r="AGE630" s="10"/>
      <c r="AGF630" s="273"/>
      <c r="AGG630" s="203" t="s">
        <v>91</v>
      </c>
      <c r="AGH630" s="278" t="s">
        <v>183</v>
      </c>
      <c r="AGJ630" s="204"/>
      <c r="AGK630" s="204" t="e">
        <f>VLOOKUP(AGH630,$A$681:$F$2354,6,FALSE)</f>
        <v>#N/A</v>
      </c>
      <c r="AGL630" s="203" t="s">
        <v>63</v>
      </c>
      <c r="AGM630" s="10" t="e">
        <f>AGK630*1.4</f>
        <v>#N/A</v>
      </c>
      <c r="AGN630" s="10"/>
      <c r="AGO630" s="273"/>
      <c r="AGP630" s="203" t="s">
        <v>91</v>
      </c>
      <c r="AGQ630" s="278" t="s">
        <v>183</v>
      </c>
      <c r="AGS630" s="204"/>
      <c r="AGT630" s="204" t="e">
        <f>VLOOKUP(AGQ630,$A$681:$F$2354,6,FALSE)</f>
        <v>#N/A</v>
      </c>
      <c r="AGU630" s="203" t="s">
        <v>63</v>
      </c>
      <c r="AGV630" s="10" t="e">
        <f>AGT630*1.4</f>
        <v>#N/A</v>
      </c>
      <c r="AGW630" s="10"/>
      <c r="AGX630" s="273"/>
      <c r="AGY630" s="203" t="s">
        <v>91</v>
      </c>
      <c r="AGZ630" s="276" t="s">
        <v>457</v>
      </c>
      <c r="AHB630" s="204"/>
      <c r="AHC630" s="204">
        <f>VLOOKUP(AGZ630,$A$681:$F$2354,6,FALSE)</f>
        <v>166</v>
      </c>
      <c r="AHD630" s="203" t="s">
        <v>63</v>
      </c>
      <c r="AHE630" s="10">
        <f>AHC630*1.4</f>
        <v>232.39999999999998</v>
      </c>
      <c r="AHF630" s="10"/>
      <c r="AHG630" s="273"/>
      <c r="AHH630" s="203" t="s">
        <v>91</v>
      </c>
      <c r="AHI630" s="276" t="s">
        <v>610</v>
      </c>
      <c r="AHK630" s="204"/>
      <c r="AHL630" s="204">
        <f>VLOOKUP(AHI630,$A$681:$F$2354,6,FALSE)</f>
        <v>0</v>
      </c>
      <c r="AHM630" s="203" t="s">
        <v>63</v>
      </c>
      <c r="AHN630" s="10">
        <f>AHL630*1.4</f>
        <v>0</v>
      </c>
      <c r="AHO630" s="10"/>
      <c r="AHP630" s="273"/>
      <c r="AHQ630" s="203" t="s">
        <v>91</v>
      </c>
      <c r="AHR630" s="276" t="s">
        <v>1188</v>
      </c>
      <c r="AHT630" s="204"/>
      <c r="AHU630" s="204">
        <f>VLOOKUP(AHR630,$A$681:$F$2354,6,FALSE)</f>
        <v>15</v>
      </c>
      <c r="AHV630" s="203" t="s">
        <v>63</v>
      </c>
      <c r="AHW630" s="10">
        <f>AHU630*1.4</f>
        <v>21</v>
      </c>
      <c r="AHX630" s="10"/>
      <c r="AHY630" s="273"/>
      <c r="AHZ630" s="203" t="s">
        <v>91</v>
      </c>
      <c r="AIA630" s="276" t="s">
        <v>1692</v>
      </c>
      <c r="AIC630" s="204"/>
      <c r="AID630" s="204">
        <f>VLOOKUP(AIA630,$A$681:$F$2354,6,FALSE)</f>
        <v>197</v>
      </c>
      <c r="AIE630" s="203" t="s">
        <v>63</v>
      </c>
      <c r="AIF630" s="10">
        <f>AID630*1.4</f>
        <v>275.79999999999995</v>
      </c>
      <c r="AIG630" s="10"/>
      <c r="AIH630" s="273"/>
      <c r="AII630" s="203" t="s">
        <v>91</v>
      </c>
      <c r="AIJ630" s="276" t="s">
        <v>627</v>
      </c>
      <c r="AIL630" s="204"/>
      <c r="AIM630" s="204">
        <f>VLOOKUP(AIJ630,$A$681:$F$2354,6,FALSE)</f>
        <v>4</v>
      </c>
      <c r="AIN630" s="203" t="s">
        <v>63</v>
      </c>
      <c r="AIO630" s="10">
        <f>AIM630*1.4</f>
        <v>5.6</v>
      </c>
      <c r="AIP630" s="10"/>
      <c r="AIQ630" s="273"/>
      <c r="AIR630" s="203" t="s">
        <v>91</v>
      </c>
      <c r="AIS630" s="276" t="s">
        <v>493</v>
      </c>
      <c r="AIU630" s="204"/>
      <c r="AIV630" s="204">
        <f>VLOOKUP(AIS630,$A$681:$F$2354,6,FALSE)</f>
        <v>134</v>
      </c>
      <c r="AIW630" s="203" t="s">
        <v>63</v>
      </c>
      <c r="AIX630" s="10">
        <f>AIV630*1.4</f>
        <v>187.6</v>
      </c>
      <c r="AIY630" s="10"/>
      <c r="AIZ630" s="273"/>
      <c r="AJA630" s="203" t="s">
        <v>91</v>
      </c>
      <c r="AJB630" s="276" t="s">
        <v>463</v>
      </c>
      <c r="AJD630" s="204"/>
      <c r="AJE630" s="204">
        <f>VLOOKUP(AJB630,$A$681:$F$2354,6,FALSE)</f>
        <v>181</v>
      </c>
      <c r="AJF630" s="203" t="s">
        <v>63</v>
      </c>
      <c r="AJG630" s="10">
        <f>AJE630*1.4</f>
        <v>253.39999999999998</v>
      </c>
      <c r="AJH630" s="10"/>
      <c r="AJI630" s="273"/>
      <c r="AJJ630" s="203" t="s">
        <v>91</v>
      </c>
      <c r="AJK630" s="276" t="s">
        <v>1692</v>
      </c>
      <c r="AJM630" s="204"/>
      <c r="AJN630" s="204">
        <f>VLOOKUP(AJK630,$A$681:$F$2354,6,FALSE)</f>
        <v>197</v>
      </c>
      <c r="AJO630" s="203" t="s">
        <v>63</v>
      </c>
      <c r="AJP630" s="10">
        <f>AJN630*1.4</f>
        <v>275.79999999999995</v>
      </c>
      <c r="AJQ630" s="10"/>
      <c r="AJR630" s="273"/>
      <c r="AJS630" s="203" t="s">
        <v>91</v>
      </c>
      <c r="AJT630" s="431" t="s">
        <v>514</v>
      </c>
      <c r="AJV630" s="204"/>
      <c r="AJW630" s="204">
        <f>VLOOKUP(AJT630,$A$681:$F$2354,6,FALSE)</f>
        <v>79</v>
      </c>
      <c r="AJX630" s="203" t="s">
        <v>63</v>
      </c>
      <c r="AJY630" s="10">
        <f>AJW630*1.4</f>
        <v>110.6</v>
      </c>
      <c r="AJZ630" s="10"/>
      <c r="AKA630" s="273"/>
      <c r="AKB630" s="203" t="s">
        <v>91</v>
      </c>
      <c r="AKC630" s="276" t="s">
        <v>463</v>
      </c>
      <c r="AKE630" s="204"/>
      <c r="AKF630" s="204">
        <f>VLOOKUP(AKC630,$A$681:$F$2354,6,FALSE)</f>
        <v>181</v>
      </c>
      <c r="AKG630" s="203" t="s">
        <v>63</v>
      </c>
      <c r="AKH630" s="10">
        <f>AKF630*1.4</f>
        <v>253.39999999999998</v>
      </c>
      <c r="AKI630" s="10"/>
      <c r="AKJ630" s="273"/>
      <c r="AKK630" s="203" t="s">
        <v>91</v>
      </c>
      <c r="AKL630" s="276" t="s">
        <v>441</v>
      </c>
      <c r="AKN630" s="204"/>
      <c r="AKO630" s="204">
        <f>VLOOKUP(AKL630,$A$681:$F$2354,6,FALSE)</f>
        <v>195</v>
      </c>
      <c r="AKP630" s="203" t="s">
        <v>63</v>
      </c>
      <c r="AKQ630" s="10">
        <f>AKO630*1.4</f>
        <v>273</v>
      </c>
      <c r="AKR630" s="10"/>
      <c r="AKS630" s="273"/>
      <c r="AKT630" s="203" t="s">
        <v>91</v>
      </c>
      <c r="AKU630" s="276" t="s">
        <v>463</v>
      </c>
      <c r="AKW630" s="204"/>
      <c r="AKX630" s="204">
        <f>VLOOKUP(AKU630,$A$681:$F$2354,6,FALSE)</f>
        <v>181</v>
      </c>
      <c r="AKY630" s="203" t="s">
        <v>63</v>
      </c>
      <c r="AKZ630" s="10">
        <f>AKX630*1.4</f>
        <v>253.39999999999998</v>
      </c>
      <c r="ALA630" s="10"/>
      <c r="ALB630" s="273"/>
      <c r="ALC630" s="203" t="s">
        <v>91</v>
      </c>
      <c r="ALD630" s="276" t="s">
        <v>610</v>
      </c>
      <c r="ALF630" s="204"/>
      <c r="ALG630" s="204">
        <f>VLOOKUP(ALD630,$A$681:$F$2354,6,FALSE)</f>
        <v>0</v>
      </c>
      <c r="ALH630" s="203" t="s">
        <v>63</v>
      </c>
      <c r="ALI630" s="10">
        <f>ALG630*1.4</f>
        <v>0</v>
      </c>
      <c r="ALJ630" s="10"/>
      <c r="ALK630" s="273"/>
      <c r="ALL630" s="203" t="s">
        <v>91</v>
      </c>
      <c r="ALM630" s="276" t="s">
        <v>691</v>
      </c>
      <c r="ALO630" s="204"/>
      <c r="ALP630" s="204">
        <f>VLOOKUP(ALM630,$A$681:$F$2354,6,FALSE)</f>
        <v>99</v>
      </c>
      <c r="ALQ630" s="203" t="s">
        <v>63</v>
      </c>
      <c r="ALR630" s="10">
        <f>ALP630*1.4</f>
        <v>138.6</v>
      </c>
      <c r="ALS630" s="10"/>
      <c r="ALT630" s="273"/>
      <c r="ALU630" s="203" t="s">
        <v>91</v>
      </c>
      <c r="ALV630" s="276" t="s">
        <v>691</v>
      </c>
      <c r="ALX630" s="204"/>
      <c r="ALY630" s="204">
        <f>VLOOKUP(ALV630,$A$681:$F$2354,6,FALSE)</f>
        <v>99</v>
      </c>
      <c r="ALZ630" s="203" t="s">
        <v>63</v>
      </c>
      <c r="AMA630" s="10">
        <f>ALY630*1.4</f>
        <v>138.6</v>
      </c>
      <c r="AMB630" s="10"/>
      <c r="AMC630" s="273"/>
      <c r="AMD630" s="203" t="s">
        <v>91</v>
      </c>
      <c r="AME630" s="276" t="s">
        <v>605</v>
      </c>
      <c r="AMG630" s="204"/>
      <c r="AMH630" s="204">
        <f>VLOOKUP(AME630,$A$681:$F$2354,6,FALSE)</f>
        <v>89</v>
      </c>
      <c r="AMI630" s="203" t="s">
        <v>63</v>
      </c>
      <c r="AMJ630" s="10">
        <f>AMH630*1.4</f>
        <v>124.6</v>
      </c>
      <c r="AMK630" s="10"/>
      <c r="AML630" s="273"/>
      <c r="AMM630" s="203" t="s">
        <v>91</v>
      </c>
      <c r="AMN630" s="276" t="s">
        <v>627</v>
      </c>
      <c r="AMP630" s="204"/>
      <c r="AMQ630" s="204">
        <f>VLOOKUP(AMN630,$A$681:$F$2354,6,FALSE)</f>
        <v>4</v>
      </c>
      <c r="AMR630" s="203" t="s">
        <v>63</v>
      </c>
      <c r="AMS630" s="10">
        <f>AMQ630*1.4</f>
        <v>5.6</v>
      </c>
      <c r="AMT630" s="10"/>
      <c r="AMU630" s="273"/>
      <c r="AMV630" s="203" t="s">
        <v>91</v>
      </c>
      <c r="AMW630" s="276" t="s">
        <v>463</v>
      </c>
      <c r="AMY630" s="204"/>
      <c r="AMZ630" s="204">
        <f>VLOOKUP(AMW630,$A$681:$F$2354,6,FALSE)</f>
        <v>181</v>
      </c>
      <c r="ANA630" s="203" t="s">
        <v>63</v>
      </c>
      <c r="ANB630" s="10">
        <f>AMZ630*1.4</f>
        <v>253.39999999999998</v>
      </c>
      <c r="ANC630" s="10"/>
      <c r="AND630" s="273"/>
      <c r="ANE630" s="203" t="s">
        <v>91</v>
      </c>
      <c r="ANF630" s="276" t="s">
        <v>493</v>
      </c>
      <c r="ANH630" s="204"/>
      <c r="ANI630" s="204">
        <f>VLOOKUP(ANF630,$A$681:$F$2354,6,FALSE)</f>
        <v>134</v>
      </c>
      <c r="ANJ630" s="203" t="s">
        <v>63</v>
      </c>
      <c r="ANK630" s="10">
        <f>ANI630*1.4</f>
        <v>187.6</v>
      </c>
      <c r="ANL630" s="10"/>
      <c r="ANM630" s="273"/>
      <c r="ANN630" s="203" t="s">
        <v>91</v>
      </c>
      <c r="ANO630" s="276" t="s">
        <v>531</v>
      </c>
      <c r="ANQ630" s="204"/>
      <c r="ANR630" s="204">
        <f>VLOOKUP(ANO630,$A$681:$F$2354,6,FALSE)</f>
        <v>0</v>
      </c>
      <c r="ANS630" s="203" t="s">
        <v>63</v>
      </c>
      <c r="ANT630" s="10">
        <f>ANR630*1.4</f>
        <v>0</v>
      </c>
      <c r="ANU630" s="10"/>
      <c r="ANV630" s="273"/>
      <c r="ANW630" s="203" t="s">
        <v>91</v>
      </c>
      <c r="ANX630" s="276" t="s">
        <v>467</v>
      </c>
      <c r="ANZ630" s="204"/>
      <c r="AOA630" s="204">
        <f>VLOOKUP(ANX630,$A$681:$F$2354,6,FALSE)</f>
        <v>15</v>
      </c>
      <c r="AOB630" s="203" t="s">
        <v>63</v>
      </c>
      <c r="AOC630" s="10">
        <f>AOA630*1.4</f>
        <v>21</v>
      </c>
      <c r="AOD630" s="10"/>
      <c r="AOE630" s="273"/>
      <c r="AOF630" s="203" t="s">
        <v>91</v>
      </c>
      <c r="AOG630" s="276" t="s">
        <v>675</v>
      </c>
      <c r="AOI630" s="204"/>
      <c r="AOJ630" s="204">
        <f>VLOOKUP(AOG630,$A$681:$F$2354,6,FALSE)</f>
        <v>50</v>
      </c>
      <c r="AOK630" s="203" t="s">
        <v>63</v>
      </c>
      <c r="AOL630" s="10">
        <f>AOJ630*1.4</f>
        <v>70</v>
      </c>
      <c r="AOM630" s="10"/>
      <c r="AON630" s="273"/>
      <c r="AOO630" s="203" t="s">
        <v>91</v>
      </c>
      <c r="AOP630" s="276" t="s">
        <v>463</v>
      </c>
      <c r="AOR630" s="204"/>
      <c r="AOS630" s="204">
        <f>VLOOKUP(AOP630,$A$681:$F$2354,6,FALSE)</f>
        <v>181</v>
      </c>
      <c r="AOT630" s="203" t="s">
        <v>63</v>
      </c>
      <c r="AOU630" s="10">
        <f>AOS630*1.4</f>
        <v>253.39999999999998</v>
      </c>
      <c r="AOV630" s="10"/>
      <c r="AOW630" s="273"/>
      <c r="AOX630" s="203" t="s">
        <v>91</v>
      </c>
      <c r="AOY630" s="276" t="s">
        <v>463</v>
      </c>
      <c r="APA630" s="204"/>
      <c r="APB630" s="204">
        <f>VLOOKUP(AOY630,$A$681:$F$2354,6,FALSE)</f>
        <v>181</v>
      </c>
      <c r="APC630" s="203" t="s">
        <v>63</v>
      </c>
      <c r="APD630" s="10">
        <f>APB630*1.4</f>
        <v>253.39999999999998</v>
      </c>
      <c r="APE630" s="10"/>
      <c r="APF630" s="273"/>
      <c r="APG630" s="203" t="s">
        <v>91</v>
      </c>
      <c r="APH630" s="276" t="s">
        <v>463</v>
      </c>
      <c r="APJ630" s="204"/>
      <c r="APK630" s="204">
        <f>VLOOKUP(APH630,$A$681:$F$2354,6,FALSE)</f>
        <v>181</v>
      </c>
      <c r="APL630" s="203" t="s">
        <v>63</v>
      </c>
      <c r="APM630" s="10">
        <f>APK630*1.4</f>
        <v>253.39999999999998</v>
      </c>
      <c r="APN630" s="10"/>
      <c r="APO630" s="273"/>
      <c r="APP630" s="203" t="s">
        <v>91</v>
      </c>
      <c r="APQ630" s="276" t="s">
        <v>691</v>
      </c>
      <c r="APS630" s="204"/>
      <c r="APT630" s="204">
        <f>VLOOKUP(APQ630,$A$681:$F$2354,6,FALSE)</f>
        <v>99</v>
      </c>
      <c r="APU630" s="203" t="s">
        <v>63</v>
      </c>
      <c r="APV630" s="10">
        <f>APT630*1.4</f>
        <v>138.6</v>
      </c>
      <c r="APW630" s="10"/>
      <c r="APX630" s="273"/>
      <c r="APY630" s="203" t="s">
        <v>91</v>
      </c>
      <c r="APZ630" s="276" t="s">
        <v>1692</v>
      </c>
      <c r="AQB630" s="204"/>
      <c r="AQC630" s="204">
        <f>VLOOKUP(APZ630,$A$681:$F$2354,6,FALSE)</f>
        <v>197</v>
      </c>
      <c r="AQD630" s="203" t="s">
        <v>63</v>
      </c>
      <c r="AQE630" s="10">
        <f>AQC630*1.4</f>
        <v>275.79999999999995</v>
      </c>
      <c r="AQF630" s="10"/>
      <c r="AQG630" s="273"/>
    </row>
    <row r="631" spans="1:1125" s="14" customFormat="1" ht="15">
      <c r="A631" s="203" t="s">
        <v>92</v>
      </c>
      <c r="B631" s="276" t="s">
        <v>489</v>
      </c>
      <c r="D631" s="204"/>
      <c r="E631" s="204">
        <f>VLOOKUP(B631,$A$681:$F$2354,6,FALSE)</f>
        <v>124</v>
      </c>
      <c r="F631" s="203" t="s">
        <v>65</v>
      </c>
      <c r="G631" s="10">
        <f>E631*1.3</f>
        <v>161.20000000000002</v>
      </c>
      <c r="H631" s="10"/>
      <c r="I631" s="267"/>
      <c r="J631" s="203" t="s">
        <v>92</v>
      </c>
      <c r="K631" s="276" t="s">
        <v>691</v>
      </c>
      <c r="M631" s="204"/>
      <c r="N631" s="204">
        <f>VLOOKUP(K631,$A$681:$F$2354,6,FALSE)</f>
        <v>99</v>
      </c>
      <c r="O631" s="203" t="s">
        <v>65</v>
      </c>
      <c r="P631" s="10">
        <f>N631*1.3</f>
        <v>128.70000000000002</v>
      </c>
      <c r="Q631" s="10"/>
      <c r="R631" s="267"/>
      <c r="S631" s="203" t="s">
        <v>92</v>
      </c>
      <c r="T631" s="276" t="s">
        <v>691</v>
      </c>
      <c r="V631" s="204"/>
      <c r="W631" s="204">
        <f>VLOOKUP(T631,$A$681:$F$2354,6,FALSE)</f>
        <v>99</v>
      </c>
      <c r="X631" s="203" t="s">
        <v>65</v>
      </c>
      <c r="Y631" s="10">
        <f>W631*1.3</f>
        <v>128.70000000000002</v>
      </c>
      <c r="Z631" s="10"/>
      <c r="AA631" s="267"/>
      <c r="AB631" s="203" t="s">
        <v>92</v>
      </c>
      <c r="AC631" s="276" t="s">
        <v>463</v>
      </c>
      <c r="AE631" s="204"/>
      <c r="AF631" s="204">
        <f>VLOOKUP(AC631,$A$681:$F$2354,6,FALSE)</f>
        <v>181</v>
      </c>
      <c r="AG631" s="203" t="s">
        <v>65</v>
      </c>
      <c r="AH631" s="10">
        <f>AF631*1.3</f>
        <v>235.3</v>
      </c>
      <c r="AI631" s="10"/>
      <c r="AJ631" s="267"/>
      <c r="AK631" s="203" t="s">
        <v>92</v>
      </c>
      <c r="AL631" s="276" t="s">
        <v>2333</v>
      </c>
      <c r="AN631" s="204"/>
      <c r="AO631" s="204">
        <f>VLOOKUP(AL631,$A$681:$F$2354,6,FALSE)</f>
        <v>217</v>
      </c>
      <c r="AP631" s="203" t="s">
        <v>65</v>
      </c>
      <c r="AQ631" s="10">
        <f>AO631*1.3</f>
        <v>282.10000000000002</v>
      </c>
      <c r="AR631" s="10"/>
      <c r="AS631" s="267"/>
      <c r="AT631" s="203" t="s">
        <v>92</v>
      </c>
      <c r="AU631" s="276" t="s">
        <v>621</v>
      </c>
      <c r="AW631" s="204"/>
      <c r="AX631" s="204">
        <f>VLOOKUP(AU631,$A$681:$F$2354,6,FALSE)</f>
        <v>29</v>
      </c>
      <c r="AY631" s="203" t="s">
        <v>65</v>
      </c>
      <c r="AZ631" s="10">
        <f>AX631*1.3</f>
        <v>37.700000000000003</v>
      </c>
      <c r="BA631" s="10"/>
      <c r="BB631" s="267"/>
      <c r="BC631" s="203" t="s">
        <v>92</v>
      </c>
      <c r="BD631" s="276" t="s">
        <v>1703</v>
      </c>
      <c r="BF631" s="204"/>
      <c r="BG631" s="204">
        <f>VLOOKUP(BD631,$A$681:$F$2354,6,FALSE)</f>
        <v>113</v>
      </c>
      <c r="BH631" s="203" t="s">
        <v>65</v>
      </c>
      <c r="BI631" s="10">
        <f>BG631*1.3</f>
        <v>146.9</v>
      </c>
      <c r="BJ631" s="10"/>
      <c r="BK631" s="267"/>
      <c r="BL631" s="203" t="s">
        <v>92</v>
      </c>
      <c r="BM631" s="276" t="s">
        <v>578</v>
      </c>
      <c r="BO631" s="204"/>
      <c r="BP631" s="204">
        <f>VLOOKUP(BM631,$A$681:$F$2354,6,FALSE)</f>
        <v>95</v>
      </c>
      <c r="BQ631" s="203" t="s">
        <v>65</v>
      </c>
      <c r="BR631" s="10">
        <f>BP631*1.3</f>
        <v>123.5</v>
      </c>
      <c r="BS631" s="10"/>
      <c r="BT631" s="267"/>
      <c r="BU631" s="203" t="s">
        <v>92</v>
      </c>
      <c r="BV631" s="276" t="s">
        <v>457</v>
      </c>
      <c r="BX631" s="204"/>
      <c r="BY631" s="204">
        <f>VLOOKUP(BV631,$A$681:$F$2354,6,FALSE)</f>
        <v>166</v>
      </c>
      <c r="BZ631" s="203" t="s">
        <v>65</v>
      </c>
      <c r="CA631" s="10">
        <f>BY631*1.3</f>
        <v>215.8</v>
      </c>
      <c r="CB631" s="10"/>
      <c r="CC631" s="267"/>
      <c r="CD631" s="203" t="s">
        <v>92</v>
      </c>
      <c r="CE631" s="276" t="s">
        <v>578</v>
      </c>
      <c r="CG631" s="204"/>
      <c r="CH631" s="204">
        <f>VLOOKUP(CE631,$A$681:$F$2354,6,FALSE)</f>
        <v>95</v>
      </c>
      <c r="CI631" s="203" t="s">
        <v>65</v>
      </c>
      <c r="CJ631" s="10">
        <f>CH631*1.3</f>
        <v>123.5</v>
      </c>
      <c r="CK631" s="10"/>
      <c r="CL631" s="267"/>
      <c r="CM631" s="203" t="s">
        <v>92</v>
      </c>
      <c r="CN631" s="276" t="s">
        <v>489</v>
      </c>
      <c r="CP631" s="204"/>
      <c r="CQ631" s="204">
        <f>VLOOKUP(CN631,$A$681:$F$2354,6,FALSE)</f>
        <v>124</v>
      </c>
      <c r="CR631" s="203" t="s">
        <v>65</v>
      </c>
      <c r="CS631" s="10">
        <f>CQ631*1.3</f>
        <v>161.20000000000002</v>
      </c>
      <c r="CT631" s="10"/>
      <c r="CU631" s="267"/>
      <c r="CV631" s="203" t="s">
        <v>92</v>
      </c>
      <c r="CW631" s="276" t="s">
        <v>1718</v>
      </c>
      <c r="CY631" s="204"/>
      <c r="CZ631" s="204">
        <f>VLOOKUP(CW631,$A$681:$F$2354,6,FALSE)</f>
        <v>77</v>
      </c>
      <c r="DA631" s="203" t="s">
        <v>65</v>
      </c>
      <c r="DB631" s="10">
        <f>CZ631*1.3</f>
        <v>100.10000000000001</v>
      </c>
      <c r="DC631" s="10"/>
      <c r="DD631" s="267"/>
      <c r="DE631" s="203" t="s">
        <v>92</v>
      </c>
      <c r="DF631" s="276" t="s">
        <v>463</v>
      </c>
      <c r="DH631" s="204"/>
      <c r="DI631" s="204">
        <f>VLOOKUP(DF631,$A$681:$F$2354,6,FALSE)</f>
        <v>181</v>
      </c>
      <c r="DJ631" s="203" t="s">
        <v>65</v>
      </c>
      <c r="DK631" s="10">
        <f>DI631*1.3</f>
        <v>235.3</v>
      </c>
      <c r="DL631" s="10"/>
      <c r="DM631" s="267"/>
      <c r="DN631" s="203" t="s">
        <v>92</v>
      </c>
      <c r="DO631" s="276" t="s">
        <v>489</v>
      </c>
      <c r="DQ631" s="204"/>
      <c r="DR631" s="204">
        <f>VLOOKUP(DO631,$A$681:$F$2354,6,FALSE)</f>
        <v>124</v>
      </c>
      <c r="DS631" s="203" t="s">
        <v>65</v>
      </c>
      <c r="DT631" s="10">
        <f>DR631*1.3</f>
        <v>161.20000000000002</v>
      </c>
      <c r="DU631" s="10"/>
      <c r="DV631" s="267"/>
      <c r="DW631" s="203" t="s">
        <v>92</v>
      </c>
      <c r="DX631" s="278" t="s">
        <v>183</v>
      </c>
      <c r="DZ631" s="204"/>
      <c r="EA631" s="204" t="e">
        <f>VLOOKUP(DX631,$A$681:$F$2354,6,FALSE)</f>
        <v>#N/A</v>
      </c>
      <c r="EB631" s="203" t="s">
        <v>65</v>
      </c>
      <c r="EC631" s="10" t="e">
        <f>EA631*1.3</f>
        <v>#N/A</v>
      </c>
      <c r="ED631" s="10"/>
      <c r="EE631" s="267"/>
      <c r="EF631" s="203" t="s">
        <v>92</v>
      </c>
      <c r="EG631" s="276" t="s">
        <v>432</v>
      </c>
      <c r="EI631" s="204"/>
      <c r="EJ631" s="204">
        <f>VLOOKUP(EG631,$A$681:$F$2354,6,FALSE)</f>
        <v>65</v>
      </c>
      <c r="EK631" s="203" t="s">
        <v>65</v>
      </c>
      <c r="EL631" s="10">
        <f>EJ631*1.3</f>
        <v>84.5</v>
      </c>
      <c r="EM631" s="10"/>
      <c r="EN631" s="267"/>
      <c r="EO631" s="203" t="s">
        <v>92</v>
      </c>
      <c r="EP631" s="276" t="s">
        <v>670</v>
      </c>
      <c r="ER631" s="204"/>
      <c r="ES631" s="204">
        <f>VLOOKUP(EP631,$A$681:$F$2354,6,FALSE)</f>
        <v>166</v>
      </c>
      <c r="ET631" s="203" t="s">
        <v>65</v>
      </c>
      <c r="EU631" s="10">
        <f>ES631*1.3</f>
        <v>215.8</v>
      </c>
      <c r="EV631" s="10"/>
      <c r="EW631" s="267"/>
      <c r="EX631" s="203" t="s">
        <v>92</v>
      </c>
      <c r="EY631" s="276" t="s">
        <v>670</v>
      </c>
      <c r="FA631" s="204"/>
      <c r="FB631" s="204">
        <f>VLOOKUP(EY631,$A$681:$F$2354,6,FALSE)</f>
        <v>166</v>
      </c>
      <c r="FC631" s="203" t="s">
        <v>65</v>
      </c>
      <c r="FD631" s="10">
        <f>FB631*1.3</f>
        <v>215.8</v>
      </c>
      <c r="FE631" s="10"/>
      <c r="FF631" s="267"/>
      <c r="FG631" s="203" t="s">
        <v>92</v>
      </c>
      <c r="FH631" s="421" t="s">
        <v>1188</v>
      </c>
      <c r="FJ631" s="204"/>
      <c r="FK631" s="204">
        <f>VLOOKUP(FH631,$A$681:$F$2354,6,FALSE)</f>
        <v>15</v>
      </c>
      <c r="FL631" s="203" t="s">
        <v>65</v>
      </c>
      <c r="FM631" s="10">
        <f>FK631*1.3</f>
        <v>19.5</v>
      </c>
      <c r="FN631" s="10"/>
      <c r="FO631" s="267"/>
      <c r="FP631" s="203" t="s">
        <v>92</v>
      </c>
      <c r="FQ631" s="276" t="s">
        <v>2333</v>
      </c>
      <c r="FS631" s="204"/>
      <c r="FT631" s="204">
        <f>VLOOKUP(FQ631,$A$681:$F$2354,6,FALSE)</f>
        <v>217</v>
      </c>
      <c r="FU631" s="203" t="s">
        <v>65</v>
      </c>
      <c r="FV631" s="10">
        <f>FT631*1.3</f>
        <v>282.10000000000002</v>
      </c>
      <c r="FW631" s="10"/>
      <c r="FX631" s="267"/>
      <c r="FY631" s="203" t="s">
        <v>92</v>
      </c>
      <c r="FZ631" s="276" t="s">
        <v>2333</v>
      </c>
      <c r="GB631" s="204"/>
      <c r="GC631" s="204">
        <f>VLOOKUP(FZ631,$A$681:$F$2354,6,FALSE)</f>
        <v>217</v>
      </c>
      <c r="GD631" s="203" t="s">
        <v>65</v>
      </c>
      <c r="GE631" s="10">
        <f>GC631*1.3</f>
        <v>282.10000000000002</v>
      </c>
      <c r="GF631" s="10"/>
      <c r="GG631" s="267"/>
      <c r="GH631" s="203" t="s">
        <v>92</v>
      </c>
      <c r="GI631" s="276" t="s">
        <v>415</v>
      </c>
      <c r="GK631" s="204"/>
      <c r="GL631" s="204">
        <f>VLOOKUP(GI631,$A$681:$F$2354,6,FALSE)</f>
        <v>19</v>
      </c>
      <c r="GM631" s="203" t="s">
        <v>65</v>
      </c>
      <c r="GN631" s="10">
        <f>GL631*1.3</f>
        <v>24.7</v>
      </c>
      <c r="GO631" s="10"/>
      <c r="GP631" s="267"/>
      <c r="GQ631" s="203" t="s">
        <v>92</v>
      </c>
      <c r="GR631" s="276" t="s">
        <v>2338</v>
      </c>
      <c r="GT631" s="204"/>
      <c r="GU631" s="204">
        <f>VLOOKUP(GR631,$A$681:$F$2354,6,FALSE)</f>
        <v>124</v>
      </c>
      <c r="GV631" s="203" t="s">
        <v>65</v>
      </c>
      <c r="GW631" s="10">
        <f>GU631*1.3</f>
        <v>161.20000000000002</v>
      </c>
      <c r="GX631" s="10"/>
      <c r="GY631" s="267"/>
      <c r="GZ631" s="203" t="s">
        <v>92</v>
      </c>
      <c r="HA631" s="276" t="s">
        <v>1834</v>
      </c>
      <c r="HC631" s="204"/>
      <c r="HD631" s="204">
        <f>VLOOKUP(HA631,$A$681:$F$2354,6,FALSE)</f>
        <v>35</v>
      </c>
      <c r="HE631" s="203" t="s">
        <v>65</v>
      </c>
      <c r="HF631" s="10">
        <f>HD631*1.3</f>
        <v>45.5</v>
      </c>
      <c r="HG631" s="10"/>
      <c r="HH631" s="267"/>
      <c r="HI631" s="203" t="s">
        <v>92</v>
      </c>
      <c r="HJ631" s="276" t="s">
        <v>415</v>
      </c>
      <c r="HL631" s="204"/>
      <c r="HM631" s="204">
        <f>VLOOKUP(HJ631,$A$681:$F$2354,6,FALSE)</f>
        <v>19</v>
      </c>
      <c r="HN631" s="203" t="s">
        <v>65</v>
      </c>
      <c r="HO631" s="10">
        <f>HM631*1.3</f>
        <v>24.7</v>
      </c>
      <c r="HP631" s="10"/>
      <c r="HQ631" s="267"/>
      <c r="HR631" s="203" t="s">
        <v>92</v>
      </c>
      <c r="HS631" s="276" t="s">
        <v>489</v>
      </c>
      <c r="HU631" s="204"/>
      <c r="HV631" s="204">
        <f>VLOOKUP(HS631,$A$681:$F$2354,6,FALSE)</f>
        <v>124</v>
      </c>
      <c r="HW631" s="203" t="s">
        <v>65</v>
      </c>
      <c r="HX631" s="10">
        <f>HV631*1.3</f>
        <v>161.20000000000002</v>
      </c>
      <c r="HY631" s="10"/>
      <c r="HZ631" s="267"/>
      <c r="IA631" s="203" t="s">
        <v>92</v>
      </c>
      <c r="IB631" s="285" t="s">
        <v>183</v>
      </c>
      <c r="ID631" s="204"/>
      <c r="IE631" s="204" t="e">
        <f>VLOOKUP(IB631,$A$681:$F$2354,6,FALSE)</f>
        <v>#N/A</v>
      </c>
      <c r="IF631" s="203" t="s">
        <v>65</v>
      </c>
      <c r="IG631" s="10" t="e">
        <f>IE631*1.3</f>
        <v>#N/A</v>
      </c>
      <c r="IH631" s="10"/>
      <c r="II631" s="267"/>
      <c r="IJ631" s="203" t="s">
        <v>92</v>
      </c>
      <c r="IK631" s="276" t="s">
        <v>415</v>
      </c>
      <c r="IM631" s="204"/>
      <c r="IN631" s="204">
        <f>VLOOKUP(IK631,$A$681:$F$2354,6,FALSE)</f>
        <v>19</v>
      </c>
      <c r="IO631" s="203" t="s">
        <v>65</v>
      </c>
      <c r="IP631" s="10">
        <f>IN631*1.3</f>
        <v>24.7</v>
      </c>
      <c r="IQ631" s="10"/>
      <c r="IR631" s="267"/>
      <c r="IS631" s="203" t="s">
        <v>92</v>
      </c>
      <c r="IT631" s="276" t="s">
        <v>675</v>
      </c>
      <c r="IV631" s="204"/>
      <c r="IW631" s="204">
        <f>VLOOKUP(IT631,$A$681:$F$2354,6,FALSE)</f>
        <v>50</v>
      </c>
      <c r="IX631" s="203" t="s">
        <v>65</v>
      </c>
      <c r="IY631" s="10">
        <f>IW631*1.3</f>
        <v>65</v>
      </c>
      <c r="IZ631" s="10"/>
      <c r="JA631" s="267"/>
      <c r="JB631" s="203" t="s">
        <v>92</v>
      </c>
      <c r="JC631" s="276" t="s">
        <v>691</v>
      </c>
      <c r="JE631" s="204"/>
      <c r="JF631" s="204">
        <f>VLOOKUP(JC631,$A$681:$F$2354,6,FALSE)</f>
        <v>99</v>
      </c>
      <c r="JG631" s="203" t="s">
        <v>65</v>
      </c>
      <c r="JH631" s="10">
        <f>JF631*1.3</f>
        <v>128.70000000000002</v>
      </c>
      <c r="JI631" s="10"/>
      <c r="JJ631" s="267"/>
      <c r="JK631" s="203" t="s">
        <v>92</v>
      </c>
      <c r="JL631" s="276" t="s">
        <v>621</v>
      </c>
      <c r="JN631" s="204"/>
      <c r="JO631" s="204">
        <f>VLOOKUP(JL631,$A$681:$F$2354,6,FALSE)</f>
        <v>29</v>
      </c>
      <c r="JP631" s="203" t="s">
        <v>65</v>
      </c>
      <c r="JQ631" s="10">
        <f>JO631*1.3</f>
        <v>37.700000000000003</v>
      </c>
      <c r="JR631" s="10"/>
      <c r="JS631" s="267"/>
      <c r="JT631" s="203" t="s">
        <v>92</v>
      </c>
      <c r="JU631" s="276" t="s">
        <v>463</v>
      </c>
      <c r="JW631" s="204"/>
      <c r="JX631" s="204">
        <f>VLOOKUP(JU631,$A$681:$F$2354,6,FALSE)</f>
        <v>181</v>
      </c>
      <c r="JY631" s="203" t="s">
        <v>65</v>
      </c>
      <c r="JZ631" s="10">
        <f>JX631*1.3</f>
        <v>235.3</v>
      </c>
      <c r="KA631" s="10"/>
      <c r="KB631" s="267"/>
      <c r="KC631" s="203" t="s">
        <v>92</v>
      </c>
      <c r="KD631" s="276" t="s">
        <v>531</v>
      </c>
      <c r="KF631" s="204"/>
      <c r="KG631" s="204">
        <f>VLOOKUP(KD631,$A$681:$F$2354,6,FALSE)</f>
        <v>0</v>
      </c>
      <c r="KH631" s="203" t="s">
        <v>65</v>
      </c>
      <c r="KI631" s="10">
        <f>KG631*1.3</f>
        <v>0</v>
      </c>
      <c r="KJ631" s="10"/>
      <c r="KK631" s="267"/>
      <c r="KL631" s="203" t="s">
        <v>92</v>
      </c>
      <c r="KM631" s="276" t="s">
        <v>1692</v>
      </c>
      <c r="KO631" s="204"/>
      <c r="KP631" s="204">
        <f>VLOOKUP(KM631,$A$681:$F$2354,6,FALSE)</f>
        <v>197</v>
      </c>
      <c r="KQ631" s="203" t="s">
        <v>65</v>
      </c>
      <c r="KR631" s="10">
        <f>KP631*1.3</f>
        <v>256.10000000000002</v>
      </c>
      <c r="KS631" s="10"/>
      <c r="KT631" s="267"/>
      <c r="KU631" s="203" t="s">
        <v>92</v>
      </c>
      <c r="KV631" s="276" t="s">
        <v>463</v>
      </c>
      <c r="KX631" s="204"/>
      <c r="KY631" s="204">
        <f>VLOOKUP(KV631,$A$681:$F$2354,6,FALSE)</f>
        <v>181</v>
      </c>
      <c r="KZ631" s="203" t="s">
        <v>65</v>
      </c>
      <c r="LA631" s="10">
        <f>KY631*1.3</f>
        <v>235.3</v>
      </c>
      <c r="LB631" s="10"/>
      <c r="LC631" s="267"/>
      <c r="LD631" s="203" t="s">
        <v>92</v>
      </c>
      <c r="LE631" s="276" t="s">
        <v>627</v>
      </c>
      <c r="LG631" s="204"/>
      <c r="LH631" s="204">
        <f>VLOOKUP(LE631,$A$681:$F$2354,6,FALSE)</f>
        <v>4</v>
      </c>
      <c r="LI631" s="203" t="s">
        <v>65</v>
      </c>
      <c r="LJ631" s="10">
        <f>LH631*1.3</f>
        <v>5.2</v>
      </c>
      <c r="LK631" s="10"/>
      <c r="LL631" s="267"/>
      <c r="LM631" s="203" t="s">
        <v>92</v>
      </c>
      <c r="LN631" s="276" t="s">
        <v>1692</v>
      </c>
      <c r="LP631" s="204"/>
      <c r="LQ631" s="204">
        <f>VLOOKUP(LN631,$A$681:$F$2354,6,FALSE)</f>
        <v>197</v>
      </c>
      <c r="LR631" s="203" t="s">
        <v>65</v>
      </c>
      <c r="LS631" s="10">
        <f>LQ631*1.3</f>
        <v>256.10000000000002</v>
      </c>
      <c r="LT631" s="10"/>
      <c r="LU631" s="267"/>
      <c r="LV631" s="203" t="s">
        <v>92</v>
      </c>
      <c r="LW631" s="276" t="s">
        <v>415</v>
      </c>
      <c r="LY631" s="204"/>
      <c r="LZ631" s="204">
        <f>VLOOKUP(LW631,$A$681:$F$2354,6,FALSE)</f>
        <v>19</v>
      </c>
      <c r="MA631" s="203" t="s">
        <v>65</v>
      </c>
      <c r="MB631" s="10">
        <f>LZ631*1.3</f>
        <v>24.7</v>
      </c>
      <c r="MC631" s="10"/>
      <c r="MD631" s="267"/>
      <c r="ME631" s="203" t="s">
        <v>92</v>
      </c>
      <c r="MF631" s="276" t="s">
        <v>691</v>
      </c>
      <c r="MH631" s="204"/>
      <c r="MI631" s="204">
        <f>VLOOKUP(MF631,$A$681:$F$2354,6,FALSE)</f>
        <v>99</v>
      </c>
      <c r="MJ631" s="203" t="s">
        <v>65</v>
      </c>
      <c r="MK631" s="10">
        <f>MI631*1.3</f>
        <v>128.70000000000002</v>
      </c>
      <c r="ML631" s="10"/>
      <c r="MM631" s="267"/>
      <c r="MN631" s="203" t="s">
        <v>92</v>
      </c>
      <c r="MO631" s="276" t="s">
        <v>827</v>
      </c>
      <c r="MQ631" s="204"/>
      <c r="MR631" s="204">
        <f>VLOOKUP(MO631,$A$681:$F$2354,6,FALSE)</f>
        <v>1</v>
      </c>
      <c r="MS631" s="203" t="s">
        <v>65</v>
      </c>
      <c r="MT631" s="10">
        <f>MR631*1.3</f>
        <v>1.3</v>
      </c>
      <c r="MU631" s="10"/>
      <c r="MV631" s="267"/>
      <c r="MW631" s="203" t="s">
        <v>92</v>
      </c>
      <c r="MX631" s="276" t="s">
        <v>463</v>
      </c>
      <c r="MZ631" s="204"/>
      <c r="NA631" s="204">
        <f>VLOOKUP(MX631,$A$681:$F$2354,6,FALSE)</f>
        <v>181</v>
      </c>
      <c r="NB631" s="203" t="s">
        <v>65</v>
      </c>
      <c r="NC631" s="10">
        <f>NA631*1.3</f>
        <v>235.3</v>
      </c>
      <c r="ND631" s="10"/>
      <c r="NE631" s="267"/>
      <c r="NF631" s="203" t="s">
        <v>92</v>
      </c>
      <c r="NG631" s="276" t="s">
        <v>489</v>
      </c>
      <c r="NI631" s="204"/>
      <c r="NJ631" s="204">
        <f>VLOOKUP(NG631,$A$681:$F$2354,6,FALSE)</f>
        <v>124</v>
      </c>
      <c r="NK631" s="203" t="s">
        <v>65</v>
      </c>
      <c r="NL631" s="10">
        <f>NJ631*1.3</f>
        <v>161.20000000000002</v>
      </c>
      <c r="NM631" s="10"/>
      <c r="NN631" s="267"/>
      <c r="NO631" s="203" t="s">
        <v>92</v>
      </c>
      <c r="NP631" s="424" t="s">
        <v>415</v>
      </c>
      <c r="NR631" s="204"/>
      <c r="NS631" s="204">
        <f>VLOOKUP(NP631,$A$681:$F$2354,6,FALSE)</f>
        <v>19</v>
      </c>
      <c r="NT631" s="203" t="s">
        <v>65</v>
      </c>
      <c r="NU631" s="10">
        <f>NS631*1.3</f>
        <v>24.7</v>
      </c>
      <c r="NV631" s="10"/>
      <c r="NW631" s="267"/>
      <c r="NX631" s="203" t="s">
        <v>92</v>
      </c>
      <c r="NY631" s="276" t="s">
        <v>691</v>
      </c>
      <c r="OA631" s="204"/>
      <c r="OB631" s="204">
        <f>VLOOKUP(NY631,$A$681:$F$2354,6,FALSE)</f>
        <v>99</v>
      </c>
      <c r="OC631" s="203" t="s">
        <v>65</v>
      </c>
      <c r="OD631" s="10">
        <f>OB631*1.3</f>
        <v>128.70000000000002</v>
      </c>
      <c r="OE631" s="10"/>
      <c r="OF631" s="267"/>
      <c r="OG631" s="203" t="s">
        <v>92</v>
      </c>
      <c r="OH631" s="276" t="s">
        <v>610</v>
      </c>
      <c r="OJ631" s="204"/>
      <c r="OK631" s="204">
        <f>VLOOKUP(OH631,$A$681:$F$2354,6,FALSE)</f>
        <v>0</v>
      </c>
      <c r="OL631" s="203" t="s">
        <v>65</v>
      </c>
      <c r="OM631" s="10">
        <f>OK631*1.3</f>
        <v>0</v>
      </c>
      <c r="ON631" s="10"/>
      <c r="OO631" s="267"/>
      <c r="OP631" s="203" t="s">
        <v>92</v>
      </c>
      <c r="OQ631" s="424" t="s">
        <v>615</v>
      </c>
      <c r="OS631" s="204"/>
      <c r="OT631" s="204">
        <f>VLOOKUP(OQ631,$A$681:$F$2354,6,FALSE)</f>
        <v>10</v>
      </c>
      <c r="OU631" s="203" t="s">
        <v>65</v>
      </c>
      <c r="OV631" s="10">
        <f>OT631*1.3</f>
        <v>13</v>
      </c>
      <c r="OW631" s="10"/>
      <c r="OX631" s="267"/>
      <c r="OY631" s="203" t="s">
        <v>92</v>
      </c>
      <c r="OZ631" s="428" t="s">
        <v>2333</v>
      </c>
      <c r="PB631" s="204"/>
      <c r="PC631" s="204">
        <f>VLOOKUP(OZ631,$A$681:$F$2354,6,FALSE)</f>
        <v>217</v>
      </c>
      <c r="PD631" s="203" t="s">
        <v>65</v>
      </c>
      <c r="PE631" s="10">
        <f>PC631*1.3</f>
        <v>282.10000000000002</v>
      </c>
      <c r="PF631" s="10"/>
      <c r="PG631" s="267"/>
      <c r="PH631" s="203" t="s">
        <v>92</v>
      </c>
      <c r="PI631" s="276" t="s">
        <v>463</v>
      </c>
      <c r="PK631" s="204"/>
      <c r="PL631" s="204">
        <f>VLOOKUP(PI631,$A$681:$F$2354,6,FALSE)</f>
        <v>181</v>
      </c>
      <c r="PM631" s="203" t="s">
        <v>65</v>
      </c>
      <c r="PN631" s="10">
        <f>PL631*1.3</f>
        <v>235.3</v>
      </c>
      <c r="PO631" s="10"/>
      <c r="PP631" s="267"/>
      <c r="PQ631" s="203" t="s">
        <v>92</v>
      </c>
      <c r="PR631" s="276" t="s">
        <v>183</v>
      </c>
      <c r="PT631" s="204"/>
      <c r="PU631" s="204" t="e">
        <f>VLOOKUP(PR631,$A$681:$F$2354,6,FALSE)</f>
        <v>#N/A</v>
      </c>
      <c r="PV631" s="203" t="s">
        <v>65</v>
      </c>
      <c r="PW631" s="10" t="e">
        <f>PU631*1.3</f>
        <v>#N/A</v>
      </c>
      <c r="PX631" s="10"/>
      <c r="PY631" s="267"/>
      <c r="PZ631" s="203" t="s">
        <v>92</v>
      </c>
      <c r="QA631" s="276" t="s">
        <v>463</v>
      </c>
      <c r="QC631" s="204"/>
      <c r="QD631" s="204">
        <f>VLOOKUP(QA631,$A$681:$F$2354,6,FALSE)</f>
        <v>181</v>
      </c>
      <c r="QE631" s="203" t="s">
        <v>65</v>
      </c>
      <c r="QF631" s="10">
        <f>QD631*1.3</f>
        <v>235.3</v>
      </c>
      <c r="QG631" s="10"/>
      <c r="QH631" s="267"/>
      <c r="QI631" s="203" t="s">
        <v>92</v>
      </c>
      <c r="QJ631" s="276" t="s">
        <v>463</v>
      </c>
      <c r="QL631" s="204"/>
      <c r="QM631" s="204">
        <f>VLOOKUP(QJ631,$A$681:$F$2354,6,FALSE)</f>
        <v>181</v>
      </c>
      <c r="QN631" s="203" t="s">
        <v>65</v>
      </c>
      <c r="QO631" s="10">
        <f>QM631*1.3</f>
        <v>235.3</v>
      </c>
      <c r="QP631" s="10"/>
      <c r="QQ631" s="267"/>
      <c r="QR631" s="203" t="s">
        <v>92</v>
      </c>
      <c r="QS631" s="276" t="s">
        <v>1188</v>
      </c>
      <c r="QU631" s="204"/>
      <c r="QV631" s="204">
        <f>VLOOKUP(QS631,$A$681:$F$2354,6,FALSE)</f>
        <v>15</v>
      </c>
      <c r="QW631" s="203" t="s">
        <v>65</v>
      </c>
      <c r="QX631" s="10">
        <f>QV631*1.3</f>
        <v>19.5</v>
      </c>
      <c r="QY631" s="10"/>
      <c r="QZ631" s="267"/>
      <c r="RA631" s="203" t="s">
        <v>92</v>
      </c>
      <c r="RB631" s="276" t="s">
        <v>1718</v>
      </c>
      <c r="RD631" s="204"/>
      <c r="RE631" s="204">
        <f>VLOOKUP(RB631,$A$681:$F$2354,6,FALSE)</f>
        <v>77</v>
      </c>
      <c r="RF631" s="203" t="s">
        <v>65</v>
      </c>
      <c r="RG631" s="10">
        <f>RE631*1.3</f>
        <v>100.10000000000001</v>
      </c>
      <c r="RH631" s="10"/>
      <c r="RI631" s="267"/>
      <c r="RJ631" s="203" t="s">
        <v>92</v>
      </c>
      <c r="RK631" s="278" t="s">
        <v>183</v>
      </c>
      <c r="RM631" s="204"/>
      <c r="RN631" s="204" t="e">
        <f>VLOOKUP(RK631,$A$681:$F$2354,6,FALSE)</f>
        <v>#N/A</v>
      </c>
      <c r="RO631" s="203" t="s">
        <v>65</v>
      </c>
      <c r="RP631" s="10" t="e">
        <f>RN631*1.3</f>
        <v>#N/A</v>
      </c>
      <c r="RQ631" s="10"/>
      <c r="RR631" s="267"/>
      <c r="RS631" s="203" t="s">
        <v>92</v>
      </c>
      <c r="RT631" s="276" t="s">
        <v>489</v>
      </c>
      <c r="RV631" s="204"/>
      <c r="RW631" s="204">
        <f>VLOOKUP(RT631,$A$681:$F$2354,6,FALSE)</f>
        <v>124</v>
      </c>
      <c r="RX631" s="203" t="s">
        <v>65</v>
      </c>
      <c r="RY631" s="10">
        <f>RW631*1.3</f>
        <v>161.20000000000002</v>
      </c>
      <c r="RZ631" s="10"/>
      <c r="SA631" s="273"/>
      <c r="SB631" s="203" t="s">
        <v>92</v>
      </c>
      <c r="SC631" s="276" t="s">
        <v>578</v>
      </c>
      <c r="SE631" s="204"/>
      <c r="SF631" s="204">
        <f>VLOOKUP(SC631,$A$681:$F$2354,6,FALSE)</f>
        <v>95</v>
      </c>
      <c r="SG631" s="203" t="s">
        <v>65</v>
      </c>
      <c r="SH631" s="10">
        <f>SF631*1.3</f>
        <v>123.5</v>
      </c>
      <c r="SI631" s="10"/>
      <c r="SJ631" s="273"/>
      <c r="SK631" s="203" t="s">
        <v>92</v>
      </c>
      <c r="SL631" s="276" t="s">
        <v>2333</v>
      </c>
      <c r="SN631" s="204"/>
      <c r="SO631" s="204">
        <f>VLOOKUP(SL631,$A$681:$F$2354,6,FALSE)</f>
        <v>217</v>
      </c>
      <c r="SP631" s="203" t="s">
        <v>65</v>
      </c>
      <c r="SQ631" s="10">
        <f>SO631*1.3</f>
        <v>282.10000000000002</v>
      </c>
      <c r="SR631" s="10"/>
      <c r="SS631" s="273"/>
      <c r="ST631" s="203" t="s">
        <v>92</v>
      </c>
      <c r="SU631" s="276" t="s">
        <v>493</v>
      </c>
      <c r="SW631" s="204"/>
      <c r="SX631" s="204">
        <f>VLOOKUP(SU631,$A$681:$F$2354,6,FALSE)</f>
        <v>134</v>
      </c>
      <c r="SY631" s="203" t="s">
        <v>65</v>
      </c>
      <c r="SZ631" s="10">
        <f>SX631*1.3</f>
        <v>174.20000000000002</v>
      </c>
      <c r="TA631" s="10"/>
      <c r="TB631" s="273"/>
      <c r="TC631" s="203" t="s">
        <v>92</v>
      </c>
      <c r="TD631" s="428" t="s">
        <v>463</v>
      </c>
      <c r="TF631" s="204"/>
      <c r="TG631" s="204">
        <f>VLOOKUP(TD631,$A$681:$F$2354,6,FALSE)</f>
        <v>181</v>
      </c>
      <c r="TH631" s="203" t="s">
        <v>65</v>
      </c>
      <c r="TI631" s="10">
        <f>TG631*1.3</f>
        <v>235.3</v>
      </c>
      <c r="TK631" s="273"/>
      <c r="TL631" s="203" t="s">
        <v>92</v>
      </c>
      <c r="TM631" s="276" t="s">
        <v>627</v>
      </c>
      <c r="TO631" s="204"/>
      <c r="TP631" s="204">
        <f>VLOOKUP(TM631,$A$681:$F$2354,6,FALSE)</f>
        <v>4</v>
      </c>
      <c r="TQ631" s="203" t="s">
        <v>65</v>
      </c>
      <c r="TR631" s="10">
        <f>TP631*1.3</f>
        <v>5.2</v>
      </c>
      <c r="TS631" s="10"/>
      <c r="TT631" s="273"/>
      <c r="TU631" s="203" t="s">
        <v>92</v>
      </c>
      <c r="TV631" s="276" t="s">
        <v>670</v>
      </c>
      <c r="TX631" s="204"/>
      <c r="TY631" s="204">
        <f>VLOOKUP(TV631,$A$681:$F$2354,6,FALSE)</f>
        <v>166</v>
      </c>
      <c r="TZ631" s="203" t="s">
        <v>65</v>
      </c>
      <c r="UA631" s="10">
        <f>TY631*1.3</f>
        <v>215.8</v>
      </c>
      <c r="UB631" s="10"/>
      <c r="UC631" s="273"/>
      <c r="UD631" s="203" t="s">
        <v>92</v>
      </c>
      <c r="UE631" s="285" t="s">
        <v>183</v>
      </c>
      <c r="UG631" s="204"/>
      <c r="UH631" s="204" t="e">
        <f>VLOOKUP(UE631,$A$681:$F$2354,6,FALSE)</f>
        <v>#N/A</v>
      </c>
      <c r="UI631" s="203" t="s">
        <v>65</v>
      </c>
      <c r="UJ631" s="10" t="e">
        <f>UH631*1.3</f>
        <v>#N/A</v>
      </c>
      <c r="UK631" s="10"/>
      <c r="UL631" s="273"/>
      <c r="UM631" s="203" t="s">
        <v>92</v>
      </c>
      <c r="UN631" s="276" t="s">
        <v>834</v>
      </c>
      <c r="UP631" s="204"/>
      <c r="UQ631" s="204">
        <f>VLOOKUP(UN631,$A$681:$F$2354,6,FALSE)</f>
        <v>73</v>
      </c>
      <c r="UR631" s="203" t="s">
        <v>65</v>
      </c>
      <c r="US631" s="10">
        <f>UQ631*1.3</f>
        <v>94.9</v>
      </c>
      <c r="UT631" s="10"/>
      <c r="UU631" s="273"/>
      <c r="UV631" s="203" t="s">
        <v>92</v>
      </c>
      <c r="UW631" s="276" t="s">
        <v>540</v>
      </c>
      <c r="UY631" s="204"/>
      <c r="UZ631" s="204">
        <f>VLOOKUP(UW631,$A$681:$F$2354,6,FALSE)</f>
        <v>15</v>
      </c>
      <c r="VA631" s="203" t="s">
        <v>65</v>
      </c>
      <c r="VB631" s="10">
        <f>UZ631*1.3</f>
        <v>19.5</v>
      </c>
      <c r="VC631" s="10"/>
      <c r="VD631" s="273"/>
      <c r="VE631" s="203" t="s">
        <v>92</v>
      </c>
      <c r="VF631" s="276" t="s">
        <v>2333</v>
      </c>
      <c r="VH631" s="204"/>
      <c r="VI631" s="204">
        <f>VLOOKUP(VF631,$A$681:$F$2354,6,FALSE)</f>
        <v>217</v>
      </c>
      <c r="VJ631" s="203" t="s">
        <v>65</v>
      </c>
      <c r="VK631" s="10">
        <f>VI631*1.3</f>
        <v>282.10000000000002</v>
      </c>
      <c r="VL631" s="10"/>
      <c r="VM631" s="273"/>
      <c r="VN631" s="203" t="s">
        <v>92</v>
      </c>
      <c r="VO631" s="276" t="s">
        <v>670</v>
      </c>
      <c r="VQ631" s="204"/>
      <c r="VR631" s="204">
        <f>VLOOKUP(VO631,$A$681:$F$2354,6,FALSE)</f>
        <v>166</v>
      </c>
      <c r="VS631" s="203" t="s">
        <v>65</v>
      </c>
      <c r="VT631" s="10">
        <f>VR631*1.3</f>
        <v>215.8</v>
      </c>
      <c r="VU631" s="10"/>
      <c r="VV631" s="273"/>
      <c r="VW631" s="203" t="s">
        <v>92</v>
      </c>
      <c r="VX631" s="278" t="s">
        <v>183</v>
      </c>
      <c r="VZ631" s="204"/>
      <c r="WA631" s="204" t="e">
        <f>VLOOKUP(VX631,$A$681:$F$2354,6,FALSE)</f>
        <v>#N/A</v>
      </c>
      <c r="WB631" s="203" t="s">
        <v>65</v>
      </c>
      <c r="WC631" s="10" t="e">
        <f>WA631*1.3</f>
        <v>#N/A</v>
      </c>
      <c r="WE631" s="273"/>
      <c r="WF631" s="203" t="s">
        <v>92</v>
      </c>
      <c r="WG631" s="276" t="s">
        <v>436</v>
      </c>
      <c r="WI631" s="204"/>
      <c r="WJ631" s="204">
        <f>VLOOKUP(WG631,$A$681:$F$2354,6,FALSE)</f>
        <v>23</v>
      </c>
      <c r="WK631" s="203" t="s">
        <v>65</v>
      </c>
      <c r="WL631" s="10">
        <f>WJ631*1.3</f>
        <v>29.900000000000002</v>
      </c>
      <c r="WN631" s="273"/>
      <c r="WO631" s="203" t="s">
        <v>92</v>
      </c>
      <c r="WP631" s="278" t="s">
        <v>183</v>
      </c>
      <c r="WQ631" s="204"/>
      <c r="WR631" s="204"/>
      <c r="WS631" s="204" t="e">
        <f>VLOOKUP(WP631,$A$681:$F$2354,6,FALSE)</f>
        <v>#N/A</v>
      </c>
      <c r="WT631" s="203" t="s">
        <v>65</v>
      </c>
      <c r="WU631" s="10" t="e">
        <f>WS631*1.3</f>
        <v>#N/A</v>
      </c>
      <c r="WV631" s="10"/>
      <c r="WW631" s="273"/>
      <c r="WX631" s="203" t="s">
        <v>92</v>
      </c>
      <c r="WY631" s="278" t="s">
        <v>183</v>
      </c>
      <c r="XA631" s="204"/>
      <c r="XB631" s="204" t="e">
        <f>VLOOKUP(WY631,$A$681:$F$2354,6,FALSE)</f>
        <v>#N/A</v>
      </c>
      <c r="XC631" s="203" t="s">
        <v>65</v>
      </c>
      <c r="XD631" s="10" t="e">
        <f>XB631*1.3</f>
        <v>#N/A</v>
      </c>
      <c r="XF631" s="273"/>
      <c r="XG631" s="203" t="s">
        <v>92</v>
      </c>
      <c r="XH631" s="276" t="s">
        <v>432</v>
      </c>
      <c r="XJ631" s="204"/>
      <c r="XK631" s="204">
        <f>VLOOKUP(XH631,$A$681:$F$2354,6,FALSE)</f>
        <v>65</v>
      </c>
      <c r="XL631" s="203" t="s">
        <v>65</v>
      </c>
      <c r="XM631" s="10">
        <f>XK631*1.3</f>
        <v>84.5</v>
      </c>
      <c r="XO631" s="273"/>
      <c r="XP631" s="203" t="s">
        <v>92</v>
      </c>
      <c r="XQ631" s="276" t="s">
        <v>670</v>
      </c>
      <c r="XS631" s="204"/>
      <c r="XT631" s="204">
        <f>VLOOKUP(XQ631,$A$681:$F$2354,6,FALSE)</f>
        <v>166</v>
      </c>
      <c r="XU631" s="203" t="s">
        <v>65</v>
      </c>
      <c r="XV631" s="10">
        <f>XT631*1.3</f>
        <v>215.8</v>
      </c>
      <c r="XW631" s="10"/>
      <c r="XX631" s="273"/>
      <c r="XY631" s="203" t="s">
        <v>92</v>
      </c>
      <c r="XZ631" s="276" t="s">
        <v>463</v>
      </c>
      <c r="YB631" s="204"/>
      <c r="YC631" s="204">
        <f>VLOOKUP(XZ631,$A$681:$F$2354,6,FALSE)</f>
        <v>181</v>
      </c>
      <c r="YD631" s="203" t="s">
        <v>65</v>
      </c>
      <c r="YE631" s="10">
        <f>YC631*1.3</f>
        <v>235.3</v>
      </c>
      <c r="YG631" s="273"/>
      <c r="YH631" s="203" t="s">
        <v>92</v>
      </c>
      <c r="YI631" s="278" t="s">
        <v>183</v>
      </c>
      <c r="YK631" s="204"/>
      <c r="YL631" s="204" t="e">
        <f>VLOOKUP(YI631,$A$681:$F$2354,6,FALSE)</f>
        <v>#N/A</v>
      </c>
      <c r="YM631" s="203" t="s">
        <v>65</v>
      </c>
      <c r="YN631" s="10" t="e">
        <f>YL631*1.3</f>
        <v>#N/A</v>
      </c>
      <c r="YO631" s="10"/>
      <c r="YP631" s="273"/>
      <c r="YQ631" s="203" t="s">
        <v>92</v>
      </c>
      <c r="YR631" s="278" t="s">
        <v>183</v>
      </c>
      <c r="YT631" s="204"/>
      <c r="YU631" s="204" t="e">
        <f>VLOOKUP(YR631,$A$681:$F$2354,6,FALSE)</f>
        <v>#N/A</v>
      </c>
      <c r="YV631" s="203" t="s">
        <v>65</v>
      </c>
      <c r="YW631" s="10" t="e">
        <f>YU631*1.3</f>
        <v>#N/A</v>
      </c>
      <c r="YY631" s="273"/>
      <c r="YZ631" s="203" t="s">
        <v>92</v>
      </c>
      <c r="ZA631" s="428" t="s">
        <v>1703</v>
      </c>
      <c r="ZC631" s="204"/>
      <c r="ZD631" s="204">
        <f>VLOOKUP(ZA631,$A$681:$F$2354,6,FALSE)</f>
        <v>113</v>
      </c>
      <c r="ZE631" s="203" t="s">
        <v>65</v>
      </c>
      <c r="ZF631" s="10">
        <f>ZD631*1.3</f>
        <v>146.9</v>
      </c>
      <c r="ZH631" s="273"/>
      <c r="ZI631" s="203" t="s">
        <v>92</v>
      </c>
      <c r="ZJ631" s="276" t="s">
        <v>1692</v>
      </c>
      <c r="ZL631" s="204"/>
      <c r="ZM631" s="204">
        <f>VLOOKUP(ZJ631,$A$681:$F$2354,6,FALSE)</f>
        <v>197</v>
      </c>
      <c r="ZN631" s="203" t="s">
        <v>65</v>
      </c>
      <c r="ZO631" s="10">
        <f>ZM631*1.3</f>
        <v>256.10000000000002</v>
      </c>
      <c r="ZQ631" s="273"/>
      <c r="ZR631" s="203" t="s">
        <v>92</v>
      </c>
      <c r="ZS631" s="276" t="s">
        <v>531</v>
      </c>
      <c r="ZU631" s="204"/>
      <c r="ZV631" s="204">
        <f>VLOOKUP(ZS631,$A$681:$F$2354,6,FALSE)</f>
        <v>0</v>
      </c>
      <c r="ZW631" s="203" t="s">
        <v>65</v>
      </c>
      <c r="ZX631" s="10">
        <f>ZV631*1.3</f>
        <v>0</v>
      </c>
      <c r="ZY631" s="10"/>
      <c r="ZZ631" s="273"/>
      <c r="AAA631" s="203" t="s">
        <v>92</v>
      </c>
      <c r="AAB631" s="276" t="s">
        <v>610</v>
      </c>
      <c r="AAD631" s="204"/>
      <c r="AAE631" s="204">
        <f>VLOOKUP(AAB631,$A$681:$F$2354,6,FALSE)</f>
        <v>0</v>
      </c>
      <c r="AAF631" s="203" t="s">
        <v>65</v>
      </c>
      <c r="AAG631" s="10">
        <f>AAE631*1.3</f>
        <v>0</v>
      </c>
      <c r="AAH631" s="10"/>
      <c r="AAI631" s="273"/>
      <c r="AAJ631" s="203" t="s">
        <v>92</v>
      </c>
      <c r="AAK631" s="276" t="s">
        <v>463</v>
      </c>
      <c r="AAM631" s="204"/>
      <c r="AAN631" s="204">
        <f>VLOOKUP(AAK631,$A$681:$F$2354,6,FALSE)</f>
        <v>181</v>
      </c>
      <c r="AAO631" s="203" t="s">
        <v>65</v>
      </c>
      <c r="AAP631" s="10">
        <f>AAN631*1.3</f>
        <v>235.3</v>
      </c>
      <c r="AAQ631" s="10"/>
      <c r="AAR631" s="273"/>
      <c r="AAS631" s="203" t="s">
        <v>92</v>
      </c>
      <c r="AAT631" s="276" t="s">
        <v>834</v>
      </c>
      <c r="AAV631" s="204"/>
      <c r="AAW631" s="204">
        <f>VLOOKUP(AAT631,$A$681:$F$2354,6,FALSE)</f>
        <v>73</v>
      </c>
      <c r="AAX631" s="203" t="s">
        <v>65</v>
      </c>
      <c r="AAY631" s="10">
        <f>AAW631*1.3</f>
        <v>94.9</v>
      </c>
      <c r="AAZ631" s="10"/>
      <c r="ABA631" s="273"/>
      <c r="ABB631" s="203" t="s">
        <v>92</v>
      </c>
      <c r="ABC631" s="278" t="s">
        <v>183</v>
      </c>
      <c r="ABE631" s="204"/>
      <c r="ABF631" s="204" t="e">
        <f>VLOOKUP(ABC631,$A$681:$F$2354,6,FALSE)</f>
        <v>#N/A</v>
      </c>
      <c r="ABG631" s="203" t="s">
        <v>65</v>
      </c>
      <c r="ABH631" s="10" t="e">
        <f>ABF631*1.3</f>
        <v>#N/A</v>
      </c>
      <c r="ABI631" s="10"/>
      <c r="ABJ631" s="273"/>
      <c r="ABK631" s="203" t="s">
        <v>92</v>
      </c>
      <c r="ABL631" s="276" t="s">
        <v>427</v>
      </c>
      <c r="ABN631" s="204"/>
      <c r="ABO631" s="204">
        <f>VLOOKUP(ABL631,$A$681:$F$2354,6,FALSE)</f>
        <v>156</v>
      </c>
      <c r="ABP631" s="203" t="s">
        <v>65</v>
      </c>
      <c r="ABQ631" s="10">
        <f>ABO631*1.3</f>
        <v>202.8</v>
      </c>
      <c r="ABR631" s="10"/>
      <c r="ABS631" s="273"/>
      <c r="ABT631" s="203" t="s">
        <v>92</v>
      </c>
      <c r="ABU631" s="276" t="s">
        <v>457</v>
      </c>
      <c r="ABW631" s="204"/>
      <c r="ABX631" s="204">
        <f>VLOOKUP(ABU631,$A$681:$F$2354,6,FALSE)</f>
        <v>166</v>
      </c>
      <c r="ABY631" s="203" t="s">
        <v>65</v>
      </c>
      <c r="ABZ631" s="10">
        <f>ABX631*1.3</f>
        <v>215.8</v>
      </c>
      <c r="ACA631" s="10"/>
      <c r="ACB631" s="273"/>
      <c r="ACC631" s="203" t="s">
        <v>92</v>
      </c>
      <c r="ACD631" s="278" t="s">
        <v>183</v>
      </c>
      <c r="ACF631" s="204"/>
      <c r="ACG631" s="204" t="e">
        <f>VLOOKUP(ACD631,$A$681:$F$2354,6,FALSE)</f>
        <v>#N/A</v>
      </c>
      <c r="ACH631" s="203" t="s">
        <v>65</v>
      </c>
      <c r="ACI631" s="10" t="e">
        <f>ACG631*1.3</f>
        <v>#N/A</v>
      </c>
      <c r="ACJ631" s="10"/>
      <c r="ACK631" s="273"/>
      <c r="ACL631" s="203" t="s">
        <v>92</v>
      </c>
      <c r="ACM631" s="278" t="s">
        <v>183</v>
      </c>
      <c r="ACO631" s="204"/>
      <c r="ACP631" s="204" t="e">
        <f>VLOOKUP(ACM631,$A$681:$F$2354,6,FALSE)</f>
        <v>#N/A</v>
      </c>
      <c r="ACQ631" s="203" t="s">
        <v>65</v>
      </c>
      <c r="ACR631" s="10" t="e">
        <f>ACP631*1.3</f>
        <v>#N/A</v>
      </c>
      <c r="ACS631" s="10"/>
      <c r="ACT631" s="273"/>
      <c r="ACU631" s="203" t="s">
        <v>92</v>
      </c>
      <c r="ACV631" s="278" t="s">
        <v>183</v>
      </c>
      <c r="ACX631" s="204"/>
      <c r="ACY631" s="204" t="e">
        <f>VLOOKUP(ACV631,$A$681:$F$2354,6,FALSE)</f>
        <v>#N/A</v>
      </c>
      <c r="ACZ631" s="203" t="s">
        <v>65</v>
      </c>
      <c r="ADA631" s="10" t="e">
        <f>ACY631*1.3</f>
        <v>#N/A</v>
      </c>
      <c r="ADB631" s="10"/>
      <c r="ADC631" s="273"/>
      <c r="ADD631" s="203" t="s">
        <v>92</v>
      </c>
      <c r="ADE631" s="278" t="s">
        <v>183</v>
      </c>
      <c r="ADG631" s="204"/>
      <c r="ADH631" s="204" t="e">
        <f>VLOOKUP(ADE631,$A$681:$F$2354,6,FALSE)</f>
        <v>#N/A</v>
      </c>
      <c r="ADI631" s="203" t="s">
        <v>65</v>
      </c>
      <c r="ADJ631" s="10" t="e">
        <f>ADH631*1.3</f>
        <v>#N/A</v>
      </c>
      <c r="ADL631" s="273"/>
      <c r="ADM631" s="203" t="s">
        <v>92</v>
      </c>
      <c r="ADN631" s="278" t="s">
        <v>183</v>
      </c>
      <c r="ADP631" s="204"/>
      <c r="ADQ631" s="204" t="e">
        <f>VLOOKUP(ADN631,$A$681:$F$2354,6,FALSE)</f>
        <v>#N/A</v>
      </c>
      <c r="ADR631" s="203" t="s">
        <v>65</v>
      </c>
      <c r="ADS631" s="10" t="e">
        <f>ADQ631*1.3</f>
        <v>#N/A</v>
      </c>
      <c r="ADT631" s="10"/>
      <c r="ADU631" s="273"/>
      <c r="ADV631" s="203" t="s">
        <v>92</v>
      </c>
      <c r="ADW631" s="278" t="s">
        <v>183</v>
      </c>
      <c r="ADY631" s="204"/>
      <c r="ADZ631" s="204" t="e">
        <f>VLOOKUP(ADW631,$A$681:$F$2354,6,FALSE)</f>
        <v>#N/A</v>
      </c>
      <c r="AEA631" s="203" t="s">
        <v>65</v>
      </c>
      <c r="AEB631" s="10" t="e">
        <f>ADZ631*1.3</f>
        <v>#N/A</v>
      </c>
      <c r="AED631" s="273"/>
      <c r="AEE631" s="203" t="s">
        <v>92</v>
      </c>
      <c r="AEF631" s="278" t="s">
        <v>183</v>
      </c>
      <c r="AEH631" s="204"/>
      <c r="AEI631" s="204" t="e">
        <f>VLOOKUP(AEF631,$A$681:$F$2354,6,FALSE)</f>
        <v>#N/A</v>
      </c>
      <c r="AEJ631" s="203" t="s">
        <v>65</v>
      </c>
      <c r="AEK631" s="10" t="e">
        <f>AEI631*1.3</f>
        <v>#N/A</v>
      </c>
      <c r="AEM631" s="273"/>
      <c r="AEN631" s="203" t="s">
        <v>92</v>
      </c>
      <c r="AEO631" s="278" t="s">
        <v>183</v>
      </c>
      <c r="AEQ631" s="204"/>
      <c r="AER631" s="204" t="e">
        <f>VLOOKUP(AEO631,$A$681:$F$2354,6,FALSE)</f>
        <v>#N/A</v>
      </c>
      <c r="AES631" s="203" t="s">
        <v>65</v>
      </c>
      <c r="AET631" s="10" t="e">
        <f>AER631*1.3</f>
        <v>#N/A</v>
      </c>
      <c r="AEV631" s="273"/>
      <c r="AEW631" s="203" t="s">
        <v>92</v>
      </c>
      <c r="AEX631" s="278" t="s">
        <v>183</v>
      </c>
      <c r="AEZ631" s="204"/>
      <c r="AFA631" s="204" t="e">
        <f>VLOOKUP(AEX631,$A$681:$F$2354,6,FALSE)</f>
        <v>#N/A</v>
      </c>
      <c r="AFB631" s="203" t="s">
        <v>65</v>
      </c>
      <c r="AFC631" s="10" t="e">
        <f>AFA631*1.3</f>
        <v>#N/A</v>
      </c>
      <c r="AFD631" s="10"/>
      <c r="AFE631" s="273"/>
      <c r="AFF631" s="203" t="s">
        <v>92</v>
      </c>
      <c r="AFG631" s="278" t="s">
        <v>183</v>
      </c>
      <c r="AFI631" s="204"/>
      <c r="AFJ631" s="204" t="e">
        <f>VLOOKUP(AFG631,$A$681:$F$2354,6,FALSE)</f>
        <v>#N/A</v>
      </c>
      <c r="AFK631" s="203" t="s">
        <v>65</v>
      </c>
      <c r="AFL631" s="10" t="e">
        <f>AFJ631*1.3</f>
        <v>#N/A</v>
      </c>
      <c r="AFM631" s="10"/>
      <c r="AFN631" s="273"/>
      <c r="AFO631" s="203" t="s">
        <v>92</v>
      </c>
      <c r="AFP631" s="278" t="s">
        <v>183</v>
      </c>
      <c r="AFR631" s="204"/>
      <c r="AFS631" s="204" t="e">
        <f>VLOOKUP(AFP631,$A$681:$F$2354,6,FALSE)</f>
        <v>#N/A</v>
      </c>
      <c r="AFT631" s="203" t="s">
        <v>65</v>
      </c>
      <c r="AFU631" s="10" t="e">
        <f>AFS631*1.3</f>
        <v>#N/A</v>
      </c>
      <c r="AFV631" s="10"/>
      <c r="AFW631" s="273"/>
      <c r="AFX631" s="203" t="s">
        <v>92</v>
      </c>
      <c r="AFY631" s="278" t="s">
        <v>183</v>
      </c>
      <c r="AGA631" s="204"/>
      <c r="AGB631" s="204" t="e">
        <f>VLOOKUP(AFY631,$A$681:$F$2354,6,FALSE)</f>
        <v>#N/A</v>
      </c>
      <c r="AGC631" s="203" t="s">
        <v>65</v>
      </c>
      <c r="AGD631" s="10" t="e">
        <f>AGB631*1.3</f>
        <v>#N/A</v>
      </c>
      <c r="AGE631" s="10"/>
      <c r="AGF631" s="273"/>
      <c r="AGG631" s="203" t="s">
        <v>92</v>
      </c>
      <c r="AGH631" s="278" t="s">
        <v>183</v>
      </c>
      <c r="AGJ631" s="204"/>
      <c r="AGK631" s="204" t="e">
        <f>VLOOKUP(AGH631,$A$681:$F$2354,6,FALSE)</f>
        <v>#N/A</v>
      </c>
      <c r="AGL631" s="203" t="s">
        <v>65</v>
      </c>
      <c r="AGM631" s="10" t="e">
        <f>AGK631*1.3</f>
        <v>#N/A</v>
      </c>
      <c r="AGN631" s="10"/>
      <c r="AGO631" s="273"/>
      <c r="AGP631" s="203" t="s">
        <v>92</v>
      </c>
      <c r="AGQ631" s="278" t="s">
        <v>183</v>
      </c>
      <c r="AGS631" s="204"/>
      <c r="AGT631" s="204" t="e">
        <f>VLOOKUP(AGQ631,$A$681:$F$2354,6,FALSE)</f>
        <v>#N/A</v>
      </c>
      <c r="AGU631" s="203" t="s">
        <v>65</v>
      </c>
      <c r="AGV631" s="10" t="e">
        <f>AGT631*1.3</f>
        <v>#N/A</v>
      </c>
      <c r="AGW631" s="10"/>
      <c r="AGX631" s="273"/>
      <c r="AGY631" s="203" t="s">
        <v>92</v>
      </c>
      <c r="AGZ631" s="276" t="s">
        <v>493</v>
      </c>
      <c r="AHB631" s="204"/>
      <c r="AHC631" s="204">
        <f>VLOOKUP(AGZ631,$A$681:$F$2354,6,FALSE)</f>
        <v>134</v>
      </c>
      <c r="AHD631" s="203" t="s">
        <v>65</v>
      </c>
      <c r="AHE631" s="10">
        <f>AHC631*1.3</f>
        <v>174.20000000000002</v>
      </c>
      <c r="AHF631" s="10"/>
      <c r="AHG631" s="273"/>
      <c r="AHH631" s="203" t="s">
        <v>92</v>
      </c>
      <c r="AHI631" s="276" t="s">
        <v>1692</v>
      </c>
      <c r="AHK631" s="204"/>
      <c r="AHL631" s="204">
        <f>VLOOKUP(AHI631,$A$681:$F$2354,6,FALSE)</f>
        <v>197</v>
      </c>
      <c r="AHM631" s="203" t="s">
        <v>65</v>
      </c>
      <c r="AHN631" s="10">
        <f>AHL631*1.3</f>
        <v>256.10000000000002</v>
      </c>
      <c r="AHO631" s="10"/>
      <c r="AHP631" s="273"/>
      <c r="AHQ631" s="203" t="s">
        <v>92</v>
      </c>
      <c r="AHR631" s="276" t="s">
        <v>489</v>
      </c>
      <c r="AHT631" s="204"/>
      <c r="AHU631" s="204">
        <f>VLOOKUP(AHR631,$A$681:$F$2354,6,FALSE)</f>
        <v>124</v>
      </c>
      <c r="AHV631" s="203" t="s">
        <v>65</v>
      </c>
      <c r="AHW631" s="10">
        <f>AHU631*1.3</f>
        <v>161.20000000000002</v>
      </c>
      <c r="AHX631" s="10"/>
      <c r="AHY631" s="273"/>
      <c r="AHZ631" s="203" t="s">
        <v>92</v>
      </c>
      <c r="AIA631" s="276" t="s">
        <v>493</v>
      </c>
      <c r="AIC631" s="204"/>
      <c r="AID631" s="204">
        <f>VLOOKUP(AIA631,$A$681:$F$2354,6,FALSE)</f>
        <v>134</v>
      </c>
      <c r="AIE631" s="203" t="s">
        <v>65</v>
      </c>
      <c r="AIF631" s="10">
        <f>AID631*1.3</f>
        <v>174.20000000000002</v>
      </c>
      <c r="AIG631" s="10"/>
      <c r="AIH631" s="273"/>
      <c r="AII631" s="203" t="s">
        <v>92</v>
      </c>
      <c r="AIJ631" s="276" t="s">
        <v>691</v>
      </c>
      <c r="AIL631" s="204"/>
      <c r="AIM631" s="204">
        <f>VLOOKUP(AIJ631,$A$681:$F$2354,6,FALSE)</f>
        <v>99</v>
      </c>
      <c r="AIN631" s="203" t="s">
        <v>65</v>
      </c>
      <c r="AIO631" s="10">
        <f>AIM631*1.3</f>
        <v>128.70000000000002</v>
      </c>
      <c r="AIP631" s="10"/>
      <c r="AIQ631" s="273"/>
      <c r="AIR631" s="203" t="s">
        <v>92</v>
      </c>
      <c r="AIS631" s="276" t="s">
        <v>1692</v>
      </c>
      <c r="AIU631" s="204"/>
      <c r="AIV631" s="204">
        <f>VLOOKUP(AIS631,$A$681:$F$2354,6,FALSE)</f>
        <v>197</v>
      </c>
      <c r="AIW631" s="203" t="s">
        <v>65</v>
      </c>
      <c r="AIX631" s="10">
        <f>AIV631*1.3</f>
        <v>256.10000000000002</v>
      </c>
      <c r="AIY631" s="10"/>
      <c r="AIZ631" s="273"/>
      <c r="AJA631" s="203" t="s">
        <v>92</v>
      </c>
      <c r="AJB631" s="276" t="s">
        <v>657</v>
      </c>
      <c r="AJD631" s="204"/>
      <c r="AJE631" s="204">
        <f>VLOOKUP(AJB631,$A$681:$F$2354,6,FALSE)</f>
        <v>16</v>
      </c>
      <c r="AJF631" s="203" t="s">
        <v>65</v>
      </c>
      <c r="AJG631" s="10">
        <f>AJE631*1.3</f>
        <v>20.8</v>
      </c>
      <c r="AJH631" s="10"/>
      <c r="AJI631" s="273"/>
      <c r="AJJ631" s="203" t="s">
        <v>92</v>
      </c>
      <c r="AJK631" s="276" t="s">
        <v>691</v>
      </c>
      <c r="AJM631" s="204"/>
      <c r="AJN631" s="204">
        <f>VLOOKUP(AJK631,$A$681:$F$2354,6,FALSE)</f>
        <v>99</v>
      </c>
      <c r="AJO631" s="203" t="s">
        <v>65</v>
      </c>
      <c r="AJP631" s="10">
        <f>AJN631*1.3</f>
        <v>128.70000000000002</v>
      </c>
      <c r="AJQ631" s="10"/>
      <c r="AJR631" s="273"/>
      <c r="AJS631" s="203" t="s">
        <v>92</v>
      </c>
      <c r="AJT631" s="431" t="s">
        <v>610</v>
      </c>
      <c r="AJV631" s="204"/>
      <c r="AJW631" s="204">
        <f>VLOOKUP(AJT631,$A$681:$F$2354,6,FALSE)</f>
        <v>0</v>
      </c>
      <c r="AJX631" s="203" t="s">
        <v>65</v>
      </c>
      <c r="AJY631" s="10">
        <f>AJW631*1.3</f>
        <v>0</v>
      </c>
      <c r="AJZ631" s="10"/>
      <c r="AKA631" s="273"/>
      <c r="AKB631" s="203" t="s">
        <v>92</v>
      </c>
      <c r="AKC631" s="276" t="s">
        <v>441</v>
      </c>
      <c r="AKE631" s="204"/>
      <c r="AKF631" s="204">
        <f>VLOOKUP(AKC631,$A$681:$F$2354,6,FALSE)</f>
        <v>195</v>
      </c>
      <c r="AKG631" s="203" t="s">
        <v>65</v>
      </c>
      <c r="AKH631" s="10">
        <f>AKF631*1.3</f>
        <v>253.5</v>
      </c>
      <c r="AKI631" s="10"/>
      <c r="AKJ631" s="273"/>
      <c r="AKK631" s="203" t="s">
        <v>92</v>
      </c>
      <c r="AKL631" s="276" t="s">
        <v>691</v>
      </c>
      <c r="AKN631" s="204"/>
      <c r="AKO631" s="204">
        <f>VLOOKUP(AKL631,$A$681:$F$2354,6,FALSE)</f>
        <v>99</v>
      </c>
      <c r="AKP631" s="203" t="s">
        <v>65</v>
      </c>
      <c r="AKQ631" s="10">
        <f>AKO631*1.3</f>
        <v>128.70000000000002</v>
      </c>
      <c r="AKR631" s="10"/>
      <c r="AKS631" s="273"/>
      <c r="AKT631" s="203" t="s">
        <v>92</v>
      </c>
      <c r="AKU631" s="276" t="s">
        <v>441</v>
      </c>
      <c r="AKW631" s="204"/>
      <c r="AKX631" s="204">
        <f>VLOOKUP(AKU631,$A$681:$F$2354,6,FALSE)</f>
        <v>195</v>
      </c>
      <c r="AKY631" s="203" t="s">
        <v>65</v>
      </c>
      <c r="AKZ631" s="10">
        <f>AKX631*1.3</f>
        <v>253.5</v>
      </c>
      <c r="ALA631" s="10"/>
      <c r="ALB631" s="273"/>
      <c r="ALC631" s="203" t="s">
        <v>92</v>
      </c>
      <c r="ALD631" s="276" t="s">
        <v>463</v>
      </c>
      <c r="ALF631" s="204"/>
      <c r="ALG631" s="204">
        <f>VLOOKUP(ALD631,$A$681:$F$2354,6,FALSE)</f>
        <v>181</v>
      </c>
      <c r="ALH631" s="203" t="s">
        <v>65</v>
      </c>
      <c r="ALI631" s="10">
        <f>ALG631*1.3</f>
        <v>235.3</v>
      </c>
      <c r="ALJ631" s="10"/>
      <c r="ALK631" s="273"/>
      <c r="ALL631" s="203" t="s">
        <v>92</v>
      </c>
      <c r="ALM631" s="276" t="s">
        <v>610</v>
      </c>
      <c r="ALO631" s="204"/>
      <c r="ALP631" s="204">
        <f>VLOOKUP(ALM631,$A$681:$F$2354,6,FALSE)</f>
        <v>0</v>
      </c>
      <c r="ALQ631" s="203" t="s">
        <v>65</v>
      </c>
      <c r="ALR631" s="10">
        <f>ALP631*1.3</f>
        <v>0</v>
      </c>
      <c r="ALS631" s="10"/>
      <c r="ALT631" s="273"/>
      <c r="ALU631" s="203" t="s">
        <v>92</v>
      </c>
      <c r="ALV631" s="276" t="s">
        <v>415</v>
      </c>
      <c r="ALX631" s="204"/>
      <c r="ALY631" s="204">
        <f>VLOOKUP(ALV631,$A$681:$F$2354,6,FALSE)</f>
        <v>19</v>
      </c>
      <c r="ALZ631" s="203" t="s">
        <v>65</v>
      </c>
      <c r="AMA631" s="10">
        <f>ALY631*1.3</f>
        <v>24.7</v>
      </c>
      <c r="AMB631" s="10"/>
      <c r="AMC631" s="273"/>
      <c r="AMD631" s="203" t="s">
        <v>92</v>
      </c>
      <c r="AME631" s="276" t="s">
        <v>678</v>
      </c>
      <c r="AMG631" s="204"/>
      <c r="AMH631" s="204">
        <f>VLOOKUP(AME631,$A$681:$F$2354,6,FALSE)</f>
        <v>58</v>
      </c>
      <c r="AMI631" s="203" t="s">
        <v>65</v>
      </c>
      <c r="AMJ631" s="10">
        <f>AMH631*1.3</f>
        <v>75.400000000000006</v>
      </c>
      <c r="AMK631" s="10"/>
      <c r="AML631" s="273"/>
      <c r="AMM631" s="203" t="s">
        <v>92</v>
      </c>
      <c r="AMN631" s="276" t="s">
        <v>427</v>
      </c>
      <c r="AMP631" s="204"/>
      <c r="AMQ631" s="204">
        <f>VLOOKUP(AMN631,$A$681:$F$2354,6,FALSE)</f>
        <v>156</v>
      </c>
      <c r="AMR631" s="203" t="s">
        <v>65</v>
      </c>
      <c r="AMS631" s="10">
        <f>AMQ631*1.3</f>
        <v>202.8</v>
      </c>
      <c r="AMT631" s="10"/>
      <c r="AMU631" s="273"/>
      <c r="AMV631" s="203" t="s">
        <v>92</v>
      </c>
      <c r="AMW631" s="276" t="s">
        <v>691</v>
      </c>
      <c r="AMY631" s="204"/>
      <c r="AMZ631" s="204">
        <f>VLOOKUP(AMW631,$A$681:$F$2354,6,FALSE)</f>
        <v>99</v>
      </c>
      <c r="ANA631" s="203" t="s">
        <v>65</v>
      </c>
      <c r="ANB631" s="10">
        <f>AMZ631*1.3</f>
        <v>128.70000000000002</v>
      </c>
      <c r="ANC631" s="10"/>
      <c r="AND631" s="273"/>
      <c r="ANE631" s="203" t="s">
        <v>92</v>
      </c>
      <c r="ANF631" s="276" t="s">
        <v>1692</v>
      </c>
      <c r="ANH631" s="204"/>
      <c r="ANI631" s="204">
        <f>VLOOKUP(ANF631,$A$681:$F$2354,6,FALSE)</f>
        <v>197</v>
      </c>
      <c r="ANJ631" s="203" t="s">
        <v>65</v>
      </c>
      <c r="ANK631" s="10">
        <f>ANI631*1.3</f>
        <v>256.10000000000002</v>
      </c>
      <c r="ANL631" s="10"/>
      <c r="ANM631" s="273"/>
      <c r="ANN631" s="203" t="s">
        <v>92</v>
      </c>
      <c r="ANO631" s="276" t="s">
        <v>657</v>
      </c>
      <c r="ANQ631" s="204"/>
      <c r="ANR631" s="204">
        <f>VLOOKUP(ANO631,$A$681:$F$2354,6,FALSE)</f>
        <v>16</v>
      </c>
      <c r="ANS631" s="203" t="s">
        <v>65</v>
      </c>
      <c r="ANT631" s="10">
        <f>ANR631*1.3</f>
        <v>20.8</v>
      </c>
      <c r="ANU631" s="10"/>
      <c r="ANV631" s="273"/>
      <c r="ANW631" s="203" t="s">
        <v>92</v>
      </c>
      <c r="ANX631" s="276" t="s">
        <v>457</v>
      </c>
      <c r="ANZ631" s="204"/>
      <c r="AOA631" s="204">
        <f>VLOOKUP(ANX631,$A$681:$F$2354,6,FALSE)</f>
        <v>166</v>
      </c>
      <c r="AOB631" s="203" t="s">
        <v>65</v>
      </c>
      <c r="AOC631" s="10">
        <f>AOA631*1.3</f>
        <v>215.8</v>
      </c>
      <c r="AOD631" s="10"/>
      <c r="AOE631" s="273"/>
      <c r="AOF631" s="203" t="s">
        <v>92</v>
      </c>
      <c r="AOG631" s="276" t="s">
        <v>615</v>
      </c>
      <c r="AOI631" s="204"/>
      <c r="AOJ631" s="204">
        <f>VLOOKUP(AOG631,$A$681:$F$2354,6,FALSE)</f>
        <v>10</v>
      </c>
      <c r="AOK631" s="203" t="s">
        <v>65</v>
      </c>
      <c r="AOL631" s="10">
        <f>AOJ631*1.3</f>
        <v>13</v>
      </c>
      <c r="AOM631" s="10"/>
      <c r="AON631" s="273"/>
      <c r="AOO631" s="203" t="s">
        <v>92</v>
      </c>
      <c r="AOP631" s="276" t="s">
        <v>691</v>
      </c>
      <c r="AOR631" s="204"/>
      <c r="AOS631" s="204">
        <f>VLOOKUP(AOP631,$A$681:$F$2354,6,FALSE)</f>
        <v>99</v>
      </c>
      <c r="AOT631" s="203" t="s">
        <v>65</v>
      </c>
      <c r="AOU631" s="10">
        <f>AOS631*1.3</f>
        <v>128.70000000000002</v>
      </c>
      <c r="AOV631" s="10"/>
      <c r="AOW631" s="273"/>
      <c r="AOX631" s="203" t="s">
        <v>92</v>
      </c>
      <c r="AOY631" s="276" t="s">
        <v>415</v>
      </c>
      <c r="APA631" s="204"/>
      <c r="APB631" s="204">
        <f>VLOOKUP(AOY631,$A$681:$F$2354,6,FALSE)</f>
        <v>19</v>
      </c>
      <c r="APC631" s="203" t="s">
        <v>65</v>
      </c>
      <c r="APD631" s="10">
        <f>APB631*1.3</f>
        <v>24.7</v>
      </c>
      <c r="APE631" s="10"/>
      <c r="APF631" s="273"/>
      <c r="APG631" s="203" t="s">
        <v>92</v>
      </c>
      <c r="APH631" s="276" t="s">
        <v>415</v>
      </c>
      <c r="APJ631" s="204"/>
      <c r="APK631" s="204">
        <f>VLOOKUP(APH631,$A$681:$F$2354,6,FALSE)</f>
        <v>19</v>
      </c>
      <c r="APL631" s="203" t="s">
        <v>65</v>
      </c>
      <c r="APM631" s="10">
        <f>APK631*1.3</f>
        <v>24.7</v>
      </c>
      <c r="APN631" s="10"/>
      <c r="APO631" s="273"/>
      <c r="APP631" s="203" t="s">
        <v>92</v>
      </c>
      <c r="APQ631" s="276" t="s">
        <v>657</v>
      </c>
      <c r="APS631" s="204"/>
      <c r="APT631" s="204">
        <f>VLOOKUP(APQ631,$A$681:$F$2354,6,FALSE)</f>
        <v>16</v>
      </c>
      <c r="APU631" s="203" t="s">
        <v>65</v>
      </c>
      <c r="APV631" s="10">
        <f>APT631*1.3</f>
        <v>20.8</v>
      </c>
      <c r="APW631" s="10"/>
      <c r="APX631" s="273"/>
      <c r="APY631" s="203" t="s">
        <v>92</v>
      </c>
      <c r="APZ631" s="276" t="s">
        <v>2333</v>
      </c>
      <c r="AQB631" s="204"/>
      <c r="AQC631" s="204">
        <f>VLOOKUP(APZ631,$A$681:$F$2354,6,FALSE)</f>
        <v>217</v>
      </c>
      <c r="AQD631" s="203" t="s">
        <v>65</v>
      </c>
      <c r="AQE631" s="10">
        <f>AQC631*1.3</f>
        <v>282.10000000000002</v>
      </c>
      <c r="AQF631" s="10"/>
      <c r="AQG631" s="273"/>
    </row>
    <row r="632" spans="1:1125" s="14" customFormat="1" ht="15">
      <c r="A632" s="203" t="s">
        <v>93</v>
      </c>
      <c r="B632" s="276" t="s">
        <v>463</v>
      </c>
      <c r="D632" s="204"/>
      <c r="E632" s="204">
        <f>VLOOKUP(B632,$A$681:$F$2354,6,FALSE)</f>
        <v>181</v>
      </c>
      <c r="F632" s="203" t="s">
        <v>67</v>
      </c>
      <c r="G632" s="10">
        <f>E632*1.2</f>
        <v>217.2</v>
      </c>
      <c r="H632" s="10"/>
      <c r="I632" s="267"/>
      <c r="J632" s="203" t="s">
        <v>93</v>
      </c>
      <c r="K632" s="276" t="s">
        <v>670</v>
      </c>
      <c r="M632" s="204"/>
      <c r="N632" s="204">
        <f>VLOOKUP(K632,$A$681:$F$2354,6,FALSE)</f>
        <v>166</v>
      </c>
      <c r="O632" s="203" t="s">
        <v>67</v>
      </c>
      <c r="P632" s="10">
        <f>N632*1.2</f>
        <v>199.2</v>
      </c>
      <c r="Q632" s="10"/>
      <c r="R632" s="267"/>
      <c r="S632" s="203" t="s">
        <v>93</v>
      </c>
      <c r="T632" s="276" t="s">
        <v>2333</v>
      </c>
      <c r="V632" s="204"/>
      <c r="W632" s="204">
        <f>VLOOKUP(T632,$A$681:$F$2354,6,FALSE)</f>
        <v>217</v>
      </c>
      <c r="X632" s="203" t="s">
        <v>67</v>
      </c>
      <c r="Y632" s="10">
        <f>W632*1.2</f>
        <v>260.39999999999998</v>
      </c>
      <c r="Z632" s="10"/>
      <c r="AA632" s="267"/>
      <c r="AB632" s="203" t="s">
        <v>93</v>
      </c>
      <c r="AC632" s="276" t="s">
        <v>827</v>
      </c>
      <c r="AE632" s="204"/>
      <c r="AF632" s="204">
        <f>VLOOKUP(AC632,$A$681:$F$2354,6,FALSE)</f>
        <v>1</v>
      </c>
      <c r="AG632" s="203" t="s">
        <v>67</v>
      </c>
      <c r="AH632" s="10">
        <f>AF632*1.2</f>
        <v>1.2</v>
      </c>
      <c r="AI632" s="10"/>
      <c r="AJ632" s="267"/>
      <c r="AK632" s="203" t="s">
        <v>93</v>
      </c>
      <c r="AL632" s="276" t="s">
        <v>489</v>
      </c>
      <c r="AN632" s="204"/>
      <c r="AO632" s="204">
        <f>VLOOKUP(AL632,$A$681:$F$2354,6,FALSE)</f>
        <v>124</v>
      </c>
      <c r="AP632" s="203" t="s">
        <v>67</v>
      </c>
      <c r="AQ632" s="10">
        <f>AO632*1.2</f>
        <v>148.79999999999998</v>
      </c>
      <c r="AR632" s="10"/>
      <c r="AS632" s="267"/>
      <c r="AT632" s="203" t="s">
        <v>93</v>
      </c>
      <c r="AU632" s="276" t="s">
        <v>2338</v>
      </c>
      <c r="AW632" s="204"/>
      <c r="AX632" s="204">
        <f>VLOOKUP(AU632,$A$681:$F$2354,6,FALSE)</f>
        <v>124</v>
      </c>
      <c r="AY632" s="203" t="s">
        <v>67</v>
      </c>
      <c r="AZ632" s="10">
        <f>AX632*1.2</f>
        <v>148.79999999999998</v>
      </c>
      <c r="BA632" s="10"/>
      <c r="BB632" s="267"/>
      <c r="BC632" s="203" t="s">
        <v>93</v>
      </c>
      <c r="BD632" s="276" t="s">
        <v>670</v>
      </c>
      <c r="BF632" s="204"/>
      <c r="BG632" s="204">
        <f>VLOOKUP(BD632,$A$681:$F$2354,6,FALSE)</f>
        <v>166</v>
      </c>
      <c r="BH632" s="203" t="s">
        <v>67</v>
      </c>
      <c r="BI632" s="10">
        <f>BG632*1.2</f>
        <v>199.2</v>
      </c>
      <c r="BJ632" s="10"/>
      <c r="BK632" s="267"/>
      <c r="BL632" s="203" t="s">
        <v>93</v>
      </c>
      <c r="BM632" s="276" t="s">
        <v>1188</v>
      </c>
      <c r="BO632" s="204"/>
      <c r="BP632" s="204">
        <f>VLOOKUP(BM632,$A$681:$F$2354,6,FALSE)</f>
        <v>15</v>
      </c>
      <c r="BQ632" s="203" t="s">
        <v>67</v>
      </c>
      <c r="BR632" s="10">
        <f>BP632*1.2</f>
        <v>18</v>
      </c>
      <c r="BS632" s="10"/>
      <c r="BT632" s="267"/>
      <c r="BU632" s="203" t="s">
        <v>93</v>
      </c>
      <c r="BV632" s="276" t="s">
        <v>2338</v>
      </c>
      <c r="BX632" s="204"/>
      <c r="BY632" s="204">
        <f>VLOOKUP(BV632,$A$681:$F$2354,6,FALSE)</f>
        <v>124</v>
      </c>
      <c r="BZ632" s="203" t="s">
        <v>67</v>
      </c>
      <c r="CA632" s="10">
        <f>BY632*1.2</f>
        <v>148.79999999999998</v>
      </c>
      <c r="CB632" s="10"/>
      <c r="CC632" s="267"/>
      <c r="CD632" s="203" t="s">
        <v>93</v>
      </c>
      <c r="CE632" s="276" t="s">
        <v>1692</v>
      </c>
      <c r="CG632" s="204"/>
      <c r="CH632" s="204">
        <f>VLOOKUP(CE632,$A$681:$F$2354,6,FALSE)</f>
        <v>197</v>
      </c>
      <c r="CI632" s="203" t="s">
        <v>67</v>
      </c>
      <c r="CJ632" s="10">
        <f>CH632*1.2</f>
        <v>236.39999999999998</v>
      </c>
      <c r="CK632" s="10"/>
      <c r="CL632" s="267"/>
      <c r="CM632" s="203" t="s">
        <v>93</v>
      </c>
      <c r="CN632" s="276" t="s">
        <v>441</v>
      </c>
      <c r="CP632" s="204"/>
      <c r="CQ632" s="204">
        <f>VLOOKUP(CN632,$A$681:$F$2354,6,FALSE)</f>
        <v>195</v>
      </c>
      <c r="CR632" s="203" t="s">
        <v>67</v>
      </c>
      <c r="CS632" s="10">
        <f>CQ632*1.2</f>
        <v>234</v>
      </c>
      <c r="CT632" s="10"/>
      <c r="CU632" s="267"/>
      <c r="CV632" s="203" t="s">
        <v>93</v>
      </c>
      <c r="CW632" s="276" t="s">
        <v>2333</v>
      </c>
      <c r="CY632" s="204"/>
      <c r="CZ632" s="204">
        <f>VLOOKUP(CW632,$A$681:$F$2354,6,FALSE)</f>
        <v>217</v>
      </c>
      <c r="DA632" s="203" t="s">
        <v>67</v>
      </c>
      <c r="DB632" s="10">
        <f>CZ632*1.2</f>
        <v>260.39999999999998</v>
      </c>
      <c r="DC632" s="10"/>
      <c r="DD632" s="267"/>
      <c r="DE632" s="203" t="s">
        <v>93</v>
      </c>
      <c r="DF632" s="276" t="s">
        <v>657</v>
      </c>
      <c r="DH632" s="204"/>
      <c r="DI632" s="204">
        <f>VLOOKUP(DF632,$A$681:$F$2354,6,FALSE)</f>
        <v>16</v>
      </c>
      <c r="DJ632" s="203" t="s">
        <v>67</v>
      </c>
      <c r="DK632" s="10">
        <f>DI632*1.2</f>
        <v>19.2</v>
      </c>
      <c r="DL632" s="10"/>
      <c r="DM632" s="267"/>
      <c r="DN632" s="203" t="s">
        <v>93</v>
      </c>
      <c r="DO632" s="276" t="s">
        <v>691</v>
      </c>
      <c r="DQ632" s="204"/>
      <c r="DR632" s="204">
        <f>VLOOKUP(DO632,$A$681:$F$2354,6,FALSE)</f>
        <v>99</v>
      </c>
      <c r="DS632" s="203" t="s">
        <v>67</v>
      </c>
      <c r="DT632" s="10">
        <f>DR632*1.2</f>
        <v>118.8</v>
      </c>
      <c r="DU632" s="10"/>
      <c r="DV632" s="267"/>
      <c r="DW632" s="203" t="s">
        <v>93</v>
      </c>
      <c r="DX632" s="278" t="s">
        <v>183</v>
      </c>
      <c r="DZ632" s="204"/>
      <c r="EA632" s="204" t="e">
        <f>VLOOKUP(DX632,$A$681:$F$2354,6,FALSE)</f>
        <v>#N/A</v>
      </c>
      <c r="EB632" s="203" t="s">
        <v>67</v>
      </c>
      <c r="EC632" s="10" t="e">
        <f>EA632*1.2</f>
        <v>#N/A</v>
      </c>
      <c r="ED632" s="10"/>
      <c r="EE632" s="267"/>
      <c r="EF632" s="203" t="s">
        <v>93</v>
      </c>
      <c r="EG632" s="276" t="s">
        <v>691</v>
      </c>
      <c r="EI632" s="204"/>
      <c r="EJ632" s="204">
        <f>VLOOKUP(EG632,$A$681:$F$2354,6,FALSE)</f>
        <v>99</v>
      </c>
      <c r="EK632" s="203" t="s">
        <v>67</v>
      </c>
      <c r="EL632" s="10">
        <f>EJ632*1.2</f>
        <v>118.8</v>
      </c>
      <c r="EM632" s="10"/>
      <c r="EN632" s="267"/>
      <c r="EO632" s="203" t="s">
        <v>93</v>
      </c>
      <c r="EP632" s="276" t="s">
        <v>1692</v>
      </c>
      <c r="ER632" s="204"/>
      <c r="ES632" s="204">
        <f>VLOOKUP(EP632,$A$681:$F$2354,6,FALSE)</f>
        <v>197</v>
      </c>
      <c r="ET632" s="203" t="s">
        <v>67</v>
      </c>
      <c r="EU632" s="10">
        <f>ES632*1.2</f>
        <v>236.39999999999998</v>
      </c>
      <c r="EV632" s="10"/>
      <c r="EW632" s="267"/>
      <c r="EX632" s="203" t="s">
        <v>93</v>
      </c>
      <c r="EY632" s="276" t="s">
        <v>489</v>
      </c>
      <c r="FA632" s="204"/>
      <c r="FB632" s="204">
        <f>VLOOKUP(EY632,$A$681:$F$2354,6,FALSE)</f>
        <v>124</v>
      </c>
      <c r="FC632" s="203" t="s">
        <v>67</v>
      </c>
      <c r="FD632" s="10">
        <f>FB632*1.2</f>
        <v>148.79999999999998</v>
      </c>
      <c r="FE632" s="10"/>
      <c r="FF632" s="267"/>
      <c r="FG632" s="203" t="s">
        <v>93</v>
      </c>
      <c r="FH632" s="421" t="s">
        <v>1692</v>
      </c>
      <c r="FJ632" s="204"/>
      <c r="FK632" s="204">
        <f>VLOOKUP(FH632,$A$681:$F$2354,6,FALSE)</f>
        <v>197</v>
      </c>
      <c r="FL632" s="203" t="s">
        <v>67</v>
      </c>
      <c r="FM632" s="10">
        <f>FK632*1.2</f>
        <v>236.39999999999998</v>
      </c>
      <c r="FN632" s="10"/>
      <c r="FO632" s="267"/>
      <c r="FP632" s="203" t="s">
        <v>93</v>
      </c>
      <c r="FQ632" s="276" t="s">
        <v>2338</v>
      </c>
      <c r="FS632" s="204"/>
      <c r="FT632" s="204">
        <f>VLOOKUP(FQ632,$A$681:$F$2354,6,FALSE)</f>
        <v>124</v>
      </c>
      <c r="FU632" s="203" t="s">
        <v>67</v>
      </c>
      <c r="FV632" s="10">
        <f>FT632*1.2</f>
        <v>148.79999999999998</v>
      </c>
      <c r="FW632" s="10"/>
      <c r="FX632" s="267"/>
      <c r="FY632" s="203" t="s">
        <v>93</v>
      </c>
      <c r="FZ632" s="276" t="s">
        <v>1692</v>
      </c>
      <c r="GB632" s="204"/>
      <c r="GC632" s="204">
        <f>VLOOKUP(FZ632,$A$681:$F$2354,6,FALSE)</f>
        <v>197</v>
      </c>
      <c r="GD632" s="203" t="s">
        <v>67</v>
      </c>
      <c r="GE632" s="10">
        <f>GC632*1.2</f>
        <v>236.39999999999998</v>
      </c>
      <c r="GF632" s="10"/>
      <c r="GG632" s="267"/>
      <c r="GH632" s="203" t="s">
        <v>93</v>
      </c>
      <c r="GI632" s="276" t="s">
        <v>457</v>
      </c>
      <c r="GK632" s="204"/>
      <c r="GL632" s="204">
        <f>VLOOKUP(GI632,$A$681:$F$2354,6,FALSE)</f>
        <v>166</v>
      </c>
      <c r="GM632" s="203" t="s">
        <v>67</v>
      </c>
      <c r="GN632" s="10">
        <f>GL632*1.2</f>
        <v>199.2</v>
      </c>
      <c r="GO632" s="10"/>
      <c r="GP632" s="267"/>
      <c r="GQ632" s="203" t="s">
        <v>93</v>
      </c>
      <c r="GR632" s="276" t="s">
        <v>1718</v>
      </c>
      <c r="GT632" s="204"/>
      <c r="GU632" s="204">
        <f>VLOOKUP(GR632,$A$681:$F$2354,6,FALSE)</f>
        <v>77</v>
      </c>
      <c r="GV632" s="203" t="s">
        <v>67</v>
      </c>
      <c r="GW632" s="10">
        <f>GU632*1.2</f>
        <v>92.399999999999991</v>
      </c>
      <c r="GX632" s="10"/>
      <c r="GY632" s="267"/>
      <c r="GZ632" s="203" t="s">
        <v>93</v>
      </c>
      <c r="HA632" s="276" t="s">
        <v>463</v>
      </c>
      <c r="HC632" s="204"/>
      <c r="HD632" s="204">
        <f>VLOOKUP(HA632,$A$681:$F$2354,6,FALSE)</f>
        <v>181</v>
      </c>
      <c r="HE632" s="203" t="s">
        <v>67</v>
      </c>
      <c r="HF632" s="10">
        <f>HD632*1.2</f>
        <v>217.2</v>
      </c>
      <c r="HG632" s="10"/>
      <c r="HH632" s="267"/>
      <c r="HI632" s="203" t="s">
        <v>93</v>
      </c>
      <c r="HJ632" s="276" t="s">
        <v>578</v>
      </c>
      <c r="HL632" s="204"/>
      <c r="HM632" s="204">
        <f>VLOOKUP(HJ632,$A$681:$F$2354,6,FALSE)</f>
        <v>95</v>
      </c>
      <c r="HN632" s="203" t="s">
        <v>67</v>
      </c>
      <c r="HO632" s="10">
        <f>HM632*1.2</f>
        <v>114</v>
      </c>
      <c r="HP632" s="10"/>
      <c r="HQ632" s="267"/>
      <c r="HR632" s="203" t="s">
        <v>93</v>
      </c>
      <c r="HS632" s="276" t="s">
        <v>621</v>
      </c>
      <c r="HU632" s="204"/>
      <c r="HV632" s="204">
        <f>VLOOKUP(HS632,$A$681:$F$2354,6,FALSE)</f>
        <v>29</v>
      </c>
      <c r="HW632" s="203" t="s">
        <v>67</v>
      </c>
      <c r="HX632" s="10">
        <f>HV632*1.2</f>
        <v>34.799999999999997</v>
      </c>
      <c r="HY632" s="10"/>
      <c r="HZ632" s="267"/>
      <c r="IA632" s="203" t="s">
        <v>93</v>
      </c>
      <c r="IB632" s="285" t="s">
        <v>183</v>
      </c>
      <c r="ID632" s="204"/>
      <c r="IE632" s="204" t="e">
        <f>VLOOKUP(IB632,$A$681:$F$2354,6,FALSE)</f>
        <v>#N/A</v>
      </c>
      <c r="IF632" s="203" t="s">
        <v>67</v>
      </c>
      <c r="IG632" s="10" t="e">
        <f>IE632*1.2</f>
        <v>#N/A</v>
      </c>
      <c r="IH632" s="10"/>
      <c r="II632" s="267"/>
      <c r="IJ632" s="203" t="s">
        <v>93</v>
      </c>
      <c r="IK632" s="276" t="s">
        <v>1718</v>
      </c>
      <c r="IM632" s="204"/>
      <c r="IN632" s="204">
        <f>VLOOKUP(IK632,$A$681:$F$2354,6,FALSE)</f>
        <v>77</v>
      </c>
      <c r="IO632" s="203" t="s">
        <v>67</v>
      </c>
      <c r="IP632" s="10">
        <f>IN632*1.2</f>
        <v>92.399999999999991</v>
      </c>
      <c r="IQ632" s="10"/>
      <c r="IR632" s="267"/>
      <c r="IS632" s="203" t="s">
        <v>93</v>
      </c>
      <c r="IT632" s="276" t="s">
        <v>463</v>
      </c>
      <c r="IV632" s="204"/>
      <c r="IW632" s="204">
        <f>VLOOKUP(IT632,$A$681:$F$2354,6,FALSE)</f>
        <v>181</v>
      </c>
      <c r="IX632" s="203" t="s">
        <v>67</v>
      </c>
      <c r="IY632" s="10">
        <f>IW632*1.2</f>
        <v>217.2</v>
      </c>
      <c r="IZ632" s="10"/>
      <c r="JA632" s="267"/>
      <c r="JB632" s="203" t="s">
        <v>93</v>
      </c>
      <c r="JC632" s="276" t="s">
        <v>463</v>
      </c>
      <c r="JE632" s="204"/>
      <c r="JF632" s="204">
        <f>VLOOKUP(JC632,$A$681:$F$2354,6,FALSE)</f>
        <v>181</v>
      </c>
      <c r="JG632" s="203" t="s">
        <v>67</v>
      </c>
      <c r="JH632" s="10">
        <f>JF632*1.2</f>
        <v>217.2</v>
      </c>
      <c r="JI632" s="10"/>
      <c r="JJ632" s="267"/>
      <c r="JK632" s="203" t="s">
        <v>93</v>
      </c>
      <c r="JL632" s="276" t="s">
        <v>1718</v>
      </c>
      <c r="JN632" s="204"/>
      <c r="JO632" s="204">
        <f>VLOOKUP(JL632,$A$681:$F$2354,6,FALSE)</f>
        <v>77</v>
      </c>
      <c r="JP632" s="203" t="s">
        <v>67</v>
      </c>
      <c r="JQ632" s="10">
        <f>JO632*1.2</f>
        <v>92.399999999999991</v>
      </c>
      <c r="JR632" s="10"/>
      <c r="JS632" s="267"/>
      <c r="JT632" s="203" t="s">
        <v>93</v>
      </c>
      <c r="JU632" s="276" t="s">
        <v>2333</v>
      </c>
      <c r="JW632" s="204"/>
      <c r="JX632" s="204">
        <f>VLOOKUP(JU632,$A$681:$F$2354,6,FALSE)</f>
        <v>217</v>
      </c>
      <c r="JY632" s="203" t="s">
        <v>67</v>
      </c>
      <c r="JZ632" s="10">
        <f>JX632*1.2</f>
        <v>260.39999999999998</v>
      </c>
      <c r="KA632" s="10"/>
      <c r="KB632" s="267"/>
      <c r="KC632" s="203" t="s">
        <v>93</v>
      </c>
      <c r="KD632" s="276" t="s">
        <v>1692</v>
      </c>
      <c r="KF632" s="204"/>
      <c r="KG632" s="204">
        <f>VLOOKUP(KD632,$A$681:$F$2354,6,FALSE)</f>
        <v>197</v>
      </c>
      <c r="KH632" s="203" t="s">
        <v>67</v>
      </c>
      <c r="KI632" s="10">
        <f>KG632*1.2</f>
        <v>236.39999999999998</v>
      </c>
      <c r="KJ632" s="10"/>
      <c r="KK632" s="267"/>
      <c r="KL632" s="203" t="s">
        <v>93</v>
      </c>
      <c r="KM632" s="276" t="s">
        <v>475</v>
      </c>
      <c r="KO632" s="204"/>
      <c r="KP632" s="204">
        <f>VLOOKUP(KM632,$A$681:$F$2354,6,FALSE)</f>
        <v>116</v>
      </c>
      <c r="KQ632" s="203" t="s">
        <v>67</v>
      </c>
      <c r="KR632" s="10">
        <f>KP632*1.2</f>
        <v>139.19999999999999</v>
      </c>
      <c r="KS632" s="10"/>
      <c r="KT632" s="267"/>
      <c r="KU632" s="203" t="s">
        <v>93</v>
      </c>
      <c r="KV632" s="276" t="s">
        <v>427</v>
      </c>
      <c r="KX632" s="204"/>
      <c r="KY632" s="204">
        <f>VLOOKUP(KV632,$A$681:$F$2354,6,FALSE)</f>
        <v>156</v>
      </c>
      <c r="KZ632" s="203" t="s">
        <v>67</v>
      </c>
      <c r="LA632" s="10">
        <f>KY632*1.2</f>
        <v>187.2</v>
      </c>
      <c r="LB632" s="10"/>
      <c r="LC632" s="267"/>
      <c r="LD632" s="203" t="s">
        <v>93</v>
      </c>
      <c r="LE632" s="276" t="s">
        <v>514</v>
      </c>
      <c r="LG632" s="204"/>
      <c r="LH632" s="204">
        <f>VLOOKUP(LE632,$A$681:$F$2354,6,FALSE)</f>
        <v>79</v>
      </c>
      <c r="LI632" s="203" t="s">
        <v>67</v>
      </c>
      <c r="LJ632" s="10">
        <f>LH632*1.2</f>
        <v>94.8</v>
      </c>
      <c r="LK632" s="10"/>
      <c r="LL632" s="267"/>
      <c r="LM632" s="203" t="s">
        <v>93</v>
      </c>
      <c r="LN632" s="276" t="s">
        <v>435</v>
      </c>
      <c r="LP632" s="204"/>
      <c r="LQ632" s="204">
        <f>VLOOKUP(LN632,$A$681:$F$2354,6,FALSE)</f>
        <v>45</v>
      </c>
      <c r="LR632" s="203" t="s">
        <v>67</v>
      </c>
      <c r="LS632" s="10">
        <f>LQ632*1.2</f>
        <v>54</v>
      </c>
      <c r="LT632" s="10"/>
      <c r="LU632" s="267"/>
      <c r="LV632" s="203" t="s">
        <v>93</v>
      </c>
      <c r="LW632" s="276" t="s">
        <v>463</v>
      </c>
      <c r="LY632" s="204"/>
      <c r="LZ632" s="204">
        <f>VLOOKUP(LW632,$A$681:$F$2354,6,FALSE)</f>
        <v>181</v>
      </c>
      <c r="MA632" s="203" t="s">
        <v>67</v>
      </c>
      <c r="MB632" s="10">
        <f>LZ632*1.2</f>
        <v>217.2</v>
      </c>
      <c r="MC632" s="10"/>
      <c r="MD632" s="267"/>
      <c r="ME632" s="203" t="s">
        <v>93</v>
      </c>
      <c r="MF632" s="276" t="s">
        <v>463</v>
      </c>
      <c r="MH632" s="204"/>
      <c r="MI632" s="204">
        <f>VLOOKUP(MF632,$A$681:$F$2354,6,FALSE)</f>
        <v>181</v>
      </c>
      <c r="MJ632" s="203" t="s">
        <v>67</v>
      </c>
      <c r="MK632" s="10">
        <f>MI632*1.2</f>
        <v>217.2</v>
      </c>
      <c r="ML632" s="10"/>
      <c r="MM632" s="267"/>
      <c r="MN632" s="203" t="s">
        <v>93</v>
      </c>
      <c r="MO632" s="276" t="s">
        <v>432</v>
      </c>
      <c r="MQ632" s="204"/>
      <c r="MR632" s="204">
        <f>VLOOKUP(MO632,$A$681:$F$2354,6,FALSE)</f>
        <v>65</v>
      </c>
      <c r="MS632" s="203" t="s">
        <v>67</v>
      </c>
      <c r="MT632" s="10">
        <f>MR632*1.2</f>
        <v>78</v>
      </c>
      <c r="MU632" s="10"/>
      <c r="MV632" s="267"/>
      <c r="MW632" s="203" t="s">
        <v>93</v>
      </c>
      <c r="MX632" s="276" t="s">
        <v>432</v>
      </c>
      <c r="MZ632" s="204"/>
      <c r="NA632" s="204">
        <f>VLOOKUP(MX632,$A$681:$F$2354,6,FALSE)</f>
        <v>65</v>
      </c>
      <c r="NB632" s="203" t="s">
        <v>67</v>
      </c>
      <c r="NC632" s="10">
        <f>NA632*1.2</f>
        <v>78</v>
      </c>
      <c r="ND632" s="10"/>
      <c r="NE632" s="267"/>
      <c r="NF632" s="203" t="s">
        <v>93</v>
      </c>
      <c r="NG632" s="276" t="s">
        <v>436</v>
      </c>
      <c r="NI632" s="204"/>
      <c r="NJ632" s="204">
        <f>VLOOKUP(NG632,$A$681:$F$2354,6,FALSE)</f>
        <v>23</v>
      </c>
      <c r="NK632" s="203" t="s">
        <v>67</v>
      </c>
      <c r="NL632" s="10">
        <f>NJ632*1.2</f>
        <v>27.599999999999998</v>
      </c>
      <c r="NM632" s="10"/>
      <c r="NN632" s="267"/>
      <c r="NO632" s="203" t="s">
        <v>93</v>
      </c>
      <c r="NP632" s="424" t="s">
        <v>457</v>
      </c>
      <c r="NR632" s="204"/>
      <c r="NS632" s="204">
        <f>VLOOKUP(NP632,$A$681:$F$2354,6,FALSE)</f>
        <v>166</v>
      </c>
      <c r="NT632" s="203" t="s">
        <v>67</v>
      </c>
      <c r="NU632" s="10">
        <f>NS632*1.2</f>
        <v>199.2</v>
      </c>
      <c r="NV632" s="10"/>
      <c r="NW632" s="267"/>
      <c r="NX632" s="203" t="s">
        <v>93</v>
      </c>
      <c r="NY632" s="276" t="s">
        <v>1188</v>
      </c>
      <c r="OA632" s="204"/>
      <c r="OB632" s="204">
        <f>VLOOKUP(NY632,$A$681:$F$2354,6,FALSE)</f>
        <v>15</v>
      </c>
      <c r="OC632" s="203" t="s">
        <v>67</v>
      </c>
      <c r="OD632" s="10">
        <f>OB632*1.2</f>
        <v>18</v>
      </c>
      <c r="OE632" s="10"/>
      <c r="OF632" s="267"/>
      <c r="OG632" s="203" t="s">
        <v>93</v>
      </c>
      <c r="OH632" s="276" t="s">
        <v>489</v>
      </c>
      <c r="OJ632" s="204"/>
      <c r="OK632" s="204">
        <f>VLOOKUP(OH632,$A$681:$F$2354,6,FALSE)</f>
        <v>124</v>
      </c>
      <c r="OL632" s="203" t="s">
        <v>67</v>
      </c>
      <c r="OM632" s="10">
        <f>OK632*1.2</f>
        <v>148.79999999999998</v>
      </c>
      <c r="ON632" s="10"/>
      <c r="OO632" s="267"/>
      <c r="OP632" s="203" t="s">
        <v>93</v>
      </c>
      <c r="OQ632" s="424" t="s">
        <v>475</v>
      </c>
      <c r="OS632" s="204"/>
      <c r="OT632" s="204">
        <f>VLOOKUP(OQ632,$A$681:$F$2354,6,FALSE)</f>
        <v>116</v>
      </c>
      <c r="OU632" s="203" t="s">
        <v>67</v>
      </c>
      <c r="OV632" s="10">
        <f>OT632*1.2</f>
        <v>139.19999999999999</v>
      </c>
      <c r="OW632" s="10"/>
      <c r="OX632" s="267"/>
      <c r="OY632" s="203" t="s">
        <v>93</v>
      </c>
      <c r="OZ632" s="428" t="s">
        <v>1718</v>
      </c>
      <c r="PB632" s="204"/>
      <c r="PC632" s="204">
        <f>VLOOKUP(OZ632,$A$681:$F$2354,6,FALSE)</f>
        <v>77</v>
      </c>
      <c r="PD632" s="203" t="s">
        <v>67</v>
      </c>
      <c r="PE632" s="10">
        <f>PC632*1.2</f>
        <v>92.399999999999991</v>
      </c>
      <c r="PF632" s="10"/>
      <c r="PG632" s="267"/>
      <c r="PH632" s="203" t="s">
        <v>93</v>
      </c>
      <c r="PI632" s="276" t="s">
        <v>691</v>
      </c>
      <c r="PK632" s="204"/>
      <c r="PL632" s="204">
        <f>VLOOKUP(PI632,$A$681:$F$2354,6,FALSE)</f>
        <v>99</v>
      </c>
      <c r="PM632" s="203" t="s">
        <v>67</v>
      </c>
      <c r="PN632" s="10">
        <f>PL632*1.2</f>
        <v>118.8</v>
      </c>
      <c r="PO632" s="10"/>
      <c r="PP632" s="267"/>
      <c r="PQ632" s="203" t="s">
        <v>93</v>
      </c>
      <c r="PR632" s="276" t="s">
        <v>183</v>
      </c>
      <c r="PT632" s="204"/>
      <c r="PU632" s="204" t="e">
        <f>VLOOKUP(PR632,$A$681:$F$2354,6,FALSE)</f>
        <v>#N/A</v>
      </c>
      <c r="PV632" s="203" t="s">
        <v>67</v>
      </c>
      <c r="PW632" s="10" t="e">
        <f>PU632*1.2</f>
        <v>#N/A</v>
      </c>
      <c r="PX632" s="10"/>
      <c r="PY632" s="267"/>
      <c r="PZ632" s="203" t="s">
        <v>93</v>
      </c>
      <c r="QA632" s="276" t="s">
        <v>457</v>
      </c>
      <c r="QC632" s="204"/>
      <c r="QD632" s="204">
        <f>VLOOKUP(QA632,$A$681:$F$2354,6,FALSE)</f>
        <v>166</v>
      </c>
      <c r="QE632" s="203" t="s">
        <v>67</v>
      </c>
      <c r="QF632" s="10">
        <f>QD632*1.2</f>
        <v>199.2</v>
      </c>
      <c r="QG632" s="10"/>
      <c r="QH632" s="267"/>
      <c r="QI632" s="203" t="s">
        <v>93</v>
      </c>
      <c r="QJ632" s="276" t="s">
        <v>435</v>
      </c>
      <c r="QL632" s="204"/>
      <c r="QM632" s="204">
        <f>VLOOKUP(QJ632,$A$681:$F$2354,6,FALSE)</f>
        <v>45</v>
      </c>
      <c r="QN632" s="203" t="s">
        <v>67</v>
      </c>
      <c r="QO632" s="10">
        <f>QM632*1.2</f>
        <v>54</v>
      </c>
      <c r="QP632" s="10"/>
      <c r="QQ632" s="267"/>
      <c r="QR632" s="203" t="s">
        <v>93</v>
      </c>
      <c r="QS632" s="276" t="s">
        <v>621</v>
      </c>
      <c r="QU632" s="204"/>
      <c r="QV632" s="204">
        <f>VLOOKUP(QS632,$A$681:$F$2354,6,FALSE)</f>
        <v>29</v>
      </c>
      <c r="QW632" s="203" t="s">
        <v>67</v>
      </c>
      <c r="QX632" s="10">
        <f>QV632*1.2</f>
        <v>34.799999999999997</v>
      </c>
      <c r="QY632" s="10"/>
      <c r="QZ632" s="267"/>
      <c r="RA632" s="203" t="s">
        <v>93</v>
      </c>
      <c r="RB632" s="276" t="s">
        <v>493</v>
      </c>
      <c r="RD632" s="204"/>
      <c r="RE632" s="204">
        <f>VLOOKUP(RB632,$A$681:$F$2354,6,FALSE)</f>
        <v>134</v>
      </c>
      <c r="RF632" s="203" t="s">
        <v>67</v>
      </c>
      <c r="RG632" s="10">
        <f>RE632*1.2</f>
        <v>160.79999999999998</v>
      </c>
      <c r="RH632" s="10"/>
      <c r="RI632" s="267"/>
      <c r="RJ632" s="203" t="s">
        <v>93</v>
      </c>
      <c r="RK632" s="278" t="s">
        <v>183</v>
      </c>
      <c r="RM632" s="204"/>
      <c r="RN632" s="204" t="e">
        <f>VLOOKUP(RK632,$A$681:$F$2354,6,FALSE)</f>
        <v>#N/A</v>
      </c>
      <c r="RO632" s="203" t="s">
        <v>67</v>
      </c>
      <c r="RP632" s="10" t="e">
        <f>RN632*1.2</f>
        <v>#N/A</v>
      </c>
      <c r="RQ632" s="10"/>
      <c r="RR632" s="267"/>
      <c r="RS632" s="203" t="s">
        <v>93</v>
      </c>
      <c r="RT632" s="276" t="s">
        <v>441</v>
      </c>
      <c r="RV632" s="204"/>
      <c r="RW632" s="204">
        <f>VLOOKUP(RT632,$A$681:$F$2354,6,FALSE)</f>
        <v>195</v>
      </c>
      <c r="RX632" s="203" t="s">
        <v>67</v>
      </c>
      <c r="RY632" s="10">
        <f>RW632*1.2</f>
        <v>234</v>
      </c>
      <c r="RZ632" s="10"/>
      <c r="SA632" s="273"/>
      <c r="SB632" s="203" t="s">
        <v>93</v>
      </c>
      <c r="SC632" s="276" t="s">
        <v>457</v>
      </c>
      <c r="SE632" s="204"/>
      <c r="SF632" s="204">
        <f>VLOOKUP(SC632,$A$681:$F$2354,6,FALSE)</f>
        <v>166</v>
      </c>
      <c r="SG632" s="203" t="s">
        <v>67</v>
      </c>
      <c r="SH632" s="10">
        <f>SF632*1.2</f>
        <v>199.2</v>
      </c>
      <c r="SI632" s="10"/>
      <c r="SJ632" s="273"/>
      <c r="SK632" s="203" t="s">
        <v>93</v>
      </c>
      <c r="SL632" s="276" t="s">
        <v>1188</v>
      </c>
      <c r="SN632" s="204"/>
      <c r="SO632" s="204">
        <f>VLOOKUP(SL632,$A$681:$F$2354,6,FALSE)</f>
        <v>15</v>
      </c>
      <c r="SP632" s="203" t="s">
        <v>67</v>
      </c>
      <c r="SQ632" s="10">
        <f>SO632*1.2</f>
        <v>18</v>
      </c>
      <c r="SR632" s="10"/>
      <c r="SS632" s="273"/>
      <c r="ST632" s="203" t="s">
        <v>93</v>
      </c>
      <c r="SU632" s="276" t="s">
        <v>441</v>
      </c>
      <c r="SW632" s="204"/>
      <c r="SX632" s="204">
        <f>VLOOKUP(SU632,$A$681:$F$2354,6,FALSE)</f>
        <v>195</v>
      </c>
      <c r="SY632" s="203" t="s">
        <v>67</v>
      </c>
      <c r="SZ632" s="10">
        <f>SX632*1.2</f>
        <v>234</v>
      </c>
      <c r="TA632" s="10"/>
      <c r="TB632" s="273"/>
      <c r="TC632" s="203" t="s">
        <v>93</v>
      </c>
      <c r="TD632" s="428" t="s">
        <v>415</v>
      </c>
      <c r="TF632" s="204"/>
      <c r="TG632" s="204">
        <f>VLOOKUP(TD632,$A$681:$F$2354,6,FALSE)</f>
        <v>19</v>
      </c>
      <c r="TH632" s="203" t="s">
        <v>67</v>
      </c>
      <c r="TI632" s="10">
        <f>TG632*1.2</f>
        <v>22.8</v>
      </c>
      <c r="TK632" s="273"/>
      <c r="TL632" s="203" t="s">
        <v>93</v>
      </c>
      <c r="TM632" s="276" t="s">
        <v>1718</v>
      </c>
      <c r="TO632" s="204"/>
      <c r="TP632" s="204">
        <f>VLOOKUP(TM632,$A$681:$F$2354,6,FALSE)</f>
        <v>77</v>
      </c>
      <c r="TQ632" s="203" t="s">
        <v>67</v>
      </c>
      <c r="TR632" s="10">
        <f>TP632*1.2</f>
        <v>92.399999999999991</v>
      </c>
      <c r="TS632" s="10"/>
      <c r="TT632" s="273"/>
      <c r="TU632" s="203" t="s">
        <v>93</v>
      </c>
      <c r="TV632" s="276" t="s">
        <v>1834</v>
      </c>
      <c r="TX632" s="204"/>
      <c r="TY632" s="204">
        <f>VLOOKUP(TV632,$A$681:$F$2354,6,FALSE)</f>
        <v>35</v>
      </c>
      <c r="TZ632" s="203" t="s">
        <v>67</v>
      </c>
      <c r="UA632" s="10">
        <f>TY632*1.2</f>
        <v>42</v>
      </c>
      <c r="UB632" s="10"/>
      <c r="UC632" s="273"/>
      <c r="UD632" s="203" t="s">
        <v>93</v>
      </c>
      <c r="UE632" s="285" t="s">
        <v>183</v>
      </c>
      <c r="UG632" s="204"/>
      <c r="UH632" s="204" t="e">
        <f>VLOOKUP(UE632,$A$681:$F$2354,6,FALSE)</f>
        <v>#N/A</v>
      </c>
      <c r="UI632" s="203" t="s">
        <v>67</v>
      </c>
      <c r="UJ632" s="10" t="e">
        <f>UH632*1.2</f>
        <v>#N/A</v>
      </c>
      <c r="UK632" s="10"/>
      <c r="UL632" s="273"/>
      <c r="UM632" s="203" t="s">
        <v>93</v>
      </c>
      <c r="UN632" s="276" t="s">
        <v>657</v>
      </c>
      <c r="UP632" s="204"/>
      <c r="UQ632" s="204">
        <f>VLOOKUP(UN632,$A$681:$F$2354,6,FALSE)</f>
        <v>16</v>
      </c>
      <c r="UR632" s="203" t="s">
        <v>67</v>
      </c>
      <c r="US632" s="10">
        <f>UQ632*1.2</f>
        <v>19.2</v>
      </c>
      <c r="UT632" s="10"/>
      <c r="UU632" s="273"/>
      <c r="UV632" s="203" t="s">
        <v>93</v>
      </c>
      <c r="UW632" s="276" t="s">
        <v>475</v>
      </c>
      <c r="UY632" s="204"/>
      <c r="UZ632" s="204">
        <f>VLOOKUP(UW632,$A$681:$F$2354,6,FALSE)</f>
        <v>116</v>
      </c>
      <c r="VA632" s="203" t="s">
        <v>67</v>
      </c>
      <c r="VB632" s="10">
        <f>UZ632*1.2</f>
        <v>139.19999999999999</v>
      </c>
      <c r="VC632" s="10"/>
      <c r="VD632" s="273"/>
      <c r="VE632" s="203" t="s">
        <v>93</v>
      </c>
      <c r="VF632" s="276" t="s">
        <v>463</v>
      </c>
      <c r="VH632" s="204"/>
      <c r="VI632" s="204">
        <f>VLOOKUP(VF632,$A$681:$F$2354,6,FALSE)</f>
        <v>181</v>
      </c>
      <c r="VJ632" s="203" t="s">
        <v>67</v>
      </c>
      <c r="VK632" s="10">
        <f>VI632*1.2</f>
        <v>217.2</v>
      </c>
      <c r="VL632" s="10"/>
      <c r="VM632" s="273"/>
      <c r="VN632" s="203" t="s">
        <v>93</v>
      </c>
      <c r="VO632" s="276" t="s">
        <v>1692</v>
      </c>
      <c r="VQ632" s="204"/>
      <c r="VR632" s="204">
        <f>VLOOKUP(VO632,$A$681:$F$2354,6,FALSE)</f>
        <v>197</v>
      </c>
      <c r="VS632" s="203" t="s">
        <v>67</v>
      </c>
      <c r="VT632" s="10">
        <f>VR632*1.2</f>
        <v>236.39999999999998</v>
      </c>
      <c r="VU632" s="10"/>
      <c r="VV632" s="273"/>
      <c r="VW632" s="203" t="s">
        <v>93</v>
      </c>
      <c r="VX632" s="278" t="s">
        <v>183</v>
      </c>
      <c r="VZ632" s="204"/>
      <c r="WA632" s="204" t="e">
        <f>VLOOKUP(VX632,$A$681:$F$2354,6,FALSE)</f>
        <v>#N/A</v>
      </c>
      <c r="WB632" s="203" t="s">
        <v>67</v>
      </c>
      <c r="WC632" s="10" t="e">
        <f>WA632*1.2</f>
        <v>#N/A</v>
      </c>
      <c r="WE632" s="273"/>
      <c r="WF632" s="203" t="s">
        <v>93</v>
      </c>
      <c r="WG632" s="276" t="s">
        <v>605</v>
      </c>
      <c r="WI632" s="204"/>
      <c r="WJ632" s="204">
        <f>VLOOKUP(WG632,$A$681:$F$2354,6,FALSE)</f>
        <v>89</v>
      </c>
      <c r="WK632" s="203" t="s">
        <v>67</v>
      </c>
      <c r="WL632" s="10">
        <f>WJ632*1.2</f>
        <v>106.8</v>
      </c>
      <c r="WN632" s="273"/>
      <c r="WO632" s="203" t="s">
        <v>93</v>
      </c>
      <c r="WP632" s="278" t="s">
        <v>183</v>
      </c>
      <c r="WQ632" s="204"/>
      <c r="WR632" s="204"/>
      <c r="WS632" s="204" t="e">
        <f>VLOOKUP(WP632,$A$681:$F$2354,6,FALSE)</f>
        <v>#N/A</v>
      </c>
      <c r="WT632" s="203" t="s">
        <v>67</v>
      </c>
      <c r="WU632" s="10" t="e">
        <f>WS632*1.2</f>
        <v>#N/A</v>
      </c>
      <c r="WV632" s="10"/>
      <c r="WW632" s="273"/>
      <c r="WX632" s="203" t="s">
        <v>93</v>
      </c>
      <c r="WY632" s="278" t="s">
        <v>183</v>
      </c>
      <c r="XA632" s="204"/>
      <c r="XB632" s="204" t="e">
        <f>VLOOKUP(WY632,$A$681:$F$2354,6,FALSE)</f>
        <v>#N/A</v>
      </c>
      <c r="XC632" s="203" t="s">
        <v>67</v>
      </c>
      <c r="XD632" s="10" t="e">
        <f>XB632*1.2</f>
        <v>#N/A</v>
      </c>
      <c r="XF632" s="273"/>
      <c r="XG632" s="203" t="s">
        <v>93</v>
      </c>
      <c r="XH632" s="276" t="s">
        <v>1692</v>
      </c>
      <c r="XJ632" s="204"/>
      <c r="XK632" s="204">
        <f>VLOOKUP(XH632,$A$681:$F$2354,6,FALSE)</f>
        <v>197</v>
      </c>
      <c r="XL632" s="203" t="s">
        <v>67</v>
      </c>
      <c r="XM632" s="10">
        <f>XK632*1.2</f>
        <v>236.39999999999998</v>
      </c>
      <c r="XO632" s="273"/>
      <c r="XP632" s="203" t="s">
        <v>93</v>
      </c>
      <c r="XQ632" s="276" t="s">
        <v>578</v>
      </c>
      <c r="XS632" s="204"/>
      <c r="XT632" s="204">
        <f>VLOOKUP(XQ632,$A$681:$F$2354,6,FALSE)</f>
        <v>95</v>
      </c>
      <c r="XU632" s="203" t="s">
        <v>67</v>
      </c>
      <c r="XV632" s="10">
        <f>XT632*1.2</f>
        <v>114</v>
      </c>
      <c r="XW632" s="10"/>
      <c r="XX632" s="273"/>
      <c r="XY632" s="203" t="s">
        <v>93</v>
      </c>
      <c r="XZ632" s="276" t="s">
        <v>657</v>
      </c>
      <c r="YB632" s="204"/>
      <c r="YC632" s="204">
        <f>VLOOKUP(XZ632,$A$681:$F$2354,6,FALSE)</f>
        <v>16</v>
      </c>
      <c r="YD632" s="203" t="s">
        <v>67</v>
      </c>
      <c r="YE632" s="10">
        <f>YC632*1.2</f>
        <v>19.2</v>
      </c>
      <c r="YG632" s="273"/>
      <c r="YH632" s="203" t="s">
        <v>93</v>
      </c>
      <c r="YI632" s="278" t="s">
        <v>183</v>
      </c>
      <c r="YK632" s="204"/>
      <c r="YL632" s="204" t="e">
        <f>VLOOKUP(YI632,$A$681:$F$2354,6,FALSE)</f>
        <v>#N/A</v>
      </c>
      <c r="YM632" s="203" t="s">
        <v>67</v>
      </c>
      <c r="YN632" s="10" t="e">
        <f>YL632*1.2</f>
        <v>#N/A</v>
      </c>
      <c r="YO632" s="10"/>
      <c r="YP632" s="273"/>
      <c r="YQ632" s="203" t="s">
        <v>93</v>
      </c>
      <c r="YR632" s="278" t="s">
        <v>183</v>
      </c>
      <c r="YT632" s="204"/>
      <c r="YU632" s="204" t="e">
        <f>VLOOKUP(YR632,$A$681:$F$2354,6,FALSE)</f>
        <v>#N/A</v>
      </c>
      <c r="YV632" s="203" t="s">
        <v>67</v>
      </c>
      <c r="YW632" s="10" t="e">
        <f>YU632*1.2</f>
        <v>#N/A</v>
      </c>
      <c r="YY632" s="273"/>
      <c r="YZ632" s="203" t="s">
        <v>93</v>
      </c>
      <c r="ZA632" s="428" t="s">
        <v>1188</v>
      </c>
      <c r="ZC632" s="204"/>
      <c r="ZD632" s="204">
        <f>VLOOKUP(ZA632,$A$681:$F$2354,6,FALSE)</f>
        <v>15</v>
      </c>
      <c r="ZE632" s="203" t="s">
        <v>67</v>
      </c>
      <c r="ZF632" s="10">
        <f>ZD632*1.2</f>
        <v>18</v>
      </c>
      <c r="ZH632" s="273"/>
      <c r="ZI632" s="203" t="s">
        <v>93</v>
      </c>
      <c r="ZJ632" s="276" t="s">
        <v>514</v>
      </c>
      <c r="ZL632" s="204"/>
      <c r="ZM632" s="204">
        <f>VLOOKUP(ZJ632,$A$681:$F$2354,6,FALSE)</f>
        <v>79</v>
      </c>
      <c r="ZN632" s="203" t="s">
        <v>67</v>
      </c>
      <c r="ZO632" s="10">
        <f>ZM632*1.2</f>
        <v>94.8</v>
      </c>
      <c r="ZQ632" s="273"/>
      <c r="ZR632" s="203" t="s">
        <v>93</v>
      </c>
      <c r="ZS632" s="276" t="s">
        <v>578</v>
      </c>
      <c r="ZU632" s="204"/>
      <c r="ZV632" s="204">
        <f>VLOOKUP(ZS632,$A$681:$F$2354,6,FALSE)</f>
        <v>95</v>
      </c>
      <c r="ZW632" s="203" t="s">
        <v>67</v>
      </c>
      <c r="ZX632" s="10">
        <f>ZV632*1.2</f>
        <v>114</v>
      </c>
      <c r="ZY632" s="10"/>
      <c r="ZZ632" s="273"/>
      <c r="AAA632" s="203" t="s">
        <v>93</v>
      </c>
      <c r="AAB632" s="276" t="s">
        <v>463</v>
      </c>
      <c r="AAD632" s="204"/>
      <c r="AAE632" s="204">
        <f>VLOOKUP(AAB632,$A$681:$F$2354,6,FALSE)</f>
        <v>181</v>
      </c>
      <c r="AAF632" s="203" t="s">
        <v>67</v>
      </c>
      <c r="AAG632" s="10">
        <f>AAE632*1.2</f>
        <v>217.2</v>
      </c>
      <c r="AAH632" s="10"/>
      <c r="AAI632" s="273"/>
      <c r="AAJ632" s="203" t="s">
        <v>93</v>
      </c>
      <c r="AAK632" s="276" t="s">
        <v>467</v>
      </c>
      <c r="AAM632" s="204"/>
      <c r="AAN632" s="204">
        <f>VLOOKUP(AAK632,$A$681:$F$2354,6,FALSE)</f>
        <v>15</v>
      </c>
      <c r="AAO632" s="203" t="s">
        <v>67</v>
      </c>
      <c r="AAP632" s="10">
        <f>AAN632*1.2</f>
        <v>18</v>
      </c>
      <c r="AAQ632" s="10"/>
      <c r="AAR632" s="273"/>
      <c r="AAS632" s="203" t="s">
        <v>93</v>
      </c>
      <c r="AAT632" s="276" t="s">
        <v>463</v>
      </c>
      <c r="AAV632" s="204"/>
      <c r="AAW632" s="204">
        <f>VLOOKUP(AAT632,$A$681:$F$2354,6,FALSE)</f>
        <v>181</v>
      </c>
      <c r="AAX632" s="203" t="s">
        <v>67</v>
      </c>
      <c r="AAY632" s="10">
        <f>AAW632*1.2</f>
        <v>217.2</v>
      </c>
      <c r="AAZ632" s="10"/>
      <c r="ABA632" s="273"/>
      <c r="ABB632" s="203" t="s">
        <v>93</v>
      </c>
      <c r="ABC632" s="278" t="s">
        <v>183</v>
      </c>
      <c r="ABE632" s="204"/>
      <c r="ABF632" s="204" t="e">
        <f>VLOOKUP(ABC632,$A$681:$F$2354,6,FALSE)</f>
        <v>#N/A</v>
      </c>
      <c r="ABG632" s="203" t="s">
        <v>67</v>
      </c>
      <c r="ABH632" s="10" t="e">
        <f>ABF632*1.2</f>
        <v>#N/A</v>
      </c>
      <c r="ABI632" s="10"/>
      <c r="ABJ632" s="273"/>
      <c r="ABK632" s="203" t="s">
        <v>93</v>
      </c>
      <c r="ABL632" s="276" t="s">
        <v>514</v>
      </c>
      <c r="ABN632" s="204"/>
      <c r="ABO632" s="204">
        <f>VLOOKUP(ABL632,$A$681:$F$2354,6,FALSE)</f>
        <v>79</v>
      </c>
      <c r="ABP632" s="203" t="s">
        <v>67</v>
      </c>
      <c r="ABQ632" s="10">
        <f>ABO632*1.2</f>
        <v>94.8</v>
      </c>
      <c r="ABR632" s="10"/>
      <c r="ABS632" s="273"/>
      <c r="ABT632" s="203" t="s">
        <v>93</v>
      </c>
      <c r="ABU632" s="276" t="s">
        <v>615</v>
      </c>
      <c r="ABW632" s="204"/>
      <c r="ABX632" s="204">
        <f>VLOOKUP(ABU632,$A$681:$F$2354,6,FALSE)</f>
        <v>10</v>
      </c>
      <c r="ABY632" s="203" t="s">
        <v>67</v>
      </c>
      <c r="ABZ632" s="10">
        <f>ABX632*1.2</f>
        <v>12</v>
      </c>
      <c r="ACA632" s="10"/>
      <c r="ACB632" s="273"/>
      <c r="ACC632" s="203" t="s">
        <v>93</v>
      </c>
      <c r="ACD632" s="278" t="s">
        <v>183</v>
      </c>
      <c r="ACF632" s="204"/>
      <c r="ACG632" s="204" t="e">
        <f>VLOOKUP(ACD632,$A$681:$F$2354,6,FALSE)</f>
        <v>#N/A</v>
      </c>
      <c r="ACH632" s="203" t="s">
        <v>67</v>
      </c>
      <c r="ACI632" s="10" t="e">
        <f>ACG632*1.2</f>
        <v>#N/A</v>
      </c>
      <c r="ACJ632" s="10"/>
      <c r="ACK632" s="273"/>
      <c r="ACL632" s="203" t="s">
        <v>93</v>
      </c>
      <c r="ACM632" s="278" t="s">
        <v>183</v>
      </c>
      <c r="ACO632" s="204"/>
      <c r="ACP632" s="204" t="e">
        <f>VLOOKUP(ACM632,$A$681:$F$2354,6,FALSE)</f>
        <v>#N/A</v>
      </c>
      <c r="ACQ632" s="203" t="s">
        <v>67</v>
      </c>
      <c r="ACR632" s="10" t="e">
        <f>ACP632*1.2</f>
        <v>#N/A</v>
      </c>
      <c r="ACS632" s="10"/>
      <c r="ACT632" s="273"/>
      <c r="ACU632" s="203" t="s">
        <v>93</v>
      </c>
      <c r="ACV632" s="278" t="s">
        <v>183</v>
      </c>
      <c r="ACX632" s="204"/>
      <c r="ACY632" s="204" t="e">
        <f>VLOOKUP(ACV632,$A$681:$F$2354,6,FALSE)</f>
        <v>#N/A</v>
      </c>
      <c r="ACZ632" s="203" t="s">
        <v>67</v>
      </c>
      <c r="ADA632" s="10" t="e">
        <f>ACY632*1.2</f>
        <v>#N/A</v>
      </c>
      <c r="ADB632" s="10"/>
      <c r="ADC632" s="273"/>
      <c r="ADD632" s="203" t="s">
        <v>93</v>
      </c>
      <c r="ADE632" s="278" t="s">
        <v>183</v>
      </c>
      <c r="ADG632" s="204"/>
      <c r="ADH632" s="204" t="e">
        <f>VLOOKUP(ADE632,$A$681:$F$2354,6,FALSE)</f>
        <v>#N/A</v>
      </c>
      <c r="ADI632" s="203" t="s">
        <v>67</v>
      </c>
      <c r="ADJ632" s="10" t="e">
        <f>ADH632*1.2</f>
        <v>#N/A</v>
      </c>
      <c r="ADL632" s="273"/>
      <c r="ADM632" s="203" t="s">
        <v>93</v>
      </c>
      <c r="ADN632" s="278" t="s">
        <v>183</v>
      </c>
      <c r="ADP632" s="204"/>
      <c r="ADQ632" s="204" t="e">
        <f>VLOOKUP(ADN632,$A$681:$F$2354,6,FALSE)</f>
        <v>#N/A</v>
      </c>
      <c r="ADR632" s="203" t="s">
        <v>67</v>
      </c>
      <c r="ADS632" s="10" t="e">
        <f>ADQ632*1.2</f>
        <v>#N/A</v>
      </c>
      <c r="ADT632" s="10"/>
      <c r="ADU632" s="273"/>
      <c r="ADV632" s="203" t="s">
        <v>93</v>
      </c>
      <c r="ADW632" s="278" t="s">
        <v>183</v>
      </c>
      <c r="ADY632" s="204"/>
      <c r="ADZ632" s="204" t="e">
        <f>VLOOKUP(ADW632,$A$681:$F$2354,6,FALSE)</f>
        <v>#N/A</v>
      </c>
      <c r="AEA632" s="203" t="s">
        <v>67</v>
      </c>
      <c r="AEB632" s="10" t="e">
        <f>ADZ632*1.2</f>
        <v>#N/A</v>
      </c>
      <c r="AED632" s="273"/>
      <c r="AEE632" s="203" t="s">
        <v>93</v>
      </c>
      <c r="AEF632" s="278" t="s">
        <v>183</v>
      </c>
      <c r="AEH632" s="204"/>
      <c r="AEI632" s="204" t="e">
        <f>VLOOKUP(AEF632,$A$681:$F$2354,6,FALSE)</f>
        <v>#N/A</v>
      </c>
      <c r="AEJ632" s="203" t="s">
        <v>67</v>
      </c>
      <c r="AEK632" s="10" t="e">
        <f>AEI632*1.2</f>
        <v>#N/A</v>
      </c>
      <c r="AEM632" s="273"/>
      <c r="AEN632" s="203" t="s">
        <v>93</v>
      </c>
      <c r="AEO632" s="278" t="s">
        <v>183</v>
      </c>
      <c r="AEQ632" s="204"/>
      <c r="AER632" s="204" t="e">
        <f>VLOOKUP(AEO632,$A$681:$F$2354,6,FALSE)</f>
        <v>#N/A</v>
      </c>
      <c r="AES632" s="203" t="s">
        <v>67</v>
      </c>
      <c r="AET632" s="10" t="e">
        <f>AER632*1.2</f>
        <v>#N/A</v>
      </c>
      <c r="AEV632" s="273"/>
      <c r="AEW632" s="203" t="s">
        <v>93</v>
      </c>
      <c r="AEX632" s="278" t="s">
        <v>183</v>
      </c>
      <c r="AEZ632" s="204"/>
      <c r="AFA632" s="204" t="e">
        <f>VLOOKUP(AEX632,$A$681:$F$2354,6,FALSE)</f>
        <v>#N/A</v>
      </c>
      <c r="AFB632" s="203" t="s">
        <v>67</v>
      </c>
      <c r="AFC632" s="10" t="e">
        <f>AFA632*1.2</f>
        <v>#N/A</v>
      </c>
      <c r="AFD632" s="10"/>
      <c r="AFE632" s="273"/>
      <c r="AFF632" s="203" t="s">
        <v>93</v>
      </c>
      <c r="AFG632" s="278" t="s">
        <v>183</v>
      </c>
      <c r="AFI632" s="204"/>
      <c r="AFJ632" s="204" t="e">
        <f>VLOOKUP(AFG632,$A$681:$F$2354,6,FALSE)</f>
        <v>#N/A</v>
      </c>
      <c r="AFK632" s="203" t="s">
        <v>67</v>
      </c>
      <c r="AFL632" s="10" t="e">
        <f>AFJ632*1.2</f>
        <v>#N/A</v>
      </c>
      <c r="AFM632" s="10"/>
      <c r="AFN632" s="273"/>
      <c r="AFO632" s="203" t="s">
        <v>93</v>
      </c>
      <c r="AFP632" s="278" t="s">
        <v>183</v>
      </c>
      <c r="AFR632" s="204"/>
      <c r="AFS632" s="204" t="e">
        <f>VLOOKUP(AFP632,$A$681:$F$2354,6,FALSE)</f>
        <v>#N/A</v>
      </c>
      <c r="AFT632" s="203" t="s">
        <v>67</v>
      </c>
      <c r="AFU632" s="10" t="e">
        <f>AFS632*1.2</f>
        <v>#N/A</v>
      </c>
      <c r="AFV632" s="10"/>
      <c r="AFW632" s="273"/>
      <c r="AFX632" s="203" t="s">
        <v>93</v>
      </c>
      <c r="AFY632" s="278" t="s">
        <v>183</v>
      </c>
      <c r="AGA632" s="204"/>
      <c r="AGB632" s="204" t="e">
        <f>VLOOKUP(AFY632,$A$681:$F$2354,6,FALSE)</f>
        <v>#N/A</v>
      </c>
      <c r="AGC632" s="203" t="s">
        <v>67</v>
      </c>
      <c r="AGD632" s="10" t="e">
        <f>AGB632*1.2</f>
        <v>#N/A</v>
      </c>
      <c r="AGE632" s="10"/>
      <c r="AGF632" s="273"/>
      <c r="AGG632" s="203" t="s">
        <v>93</v>
      </c>
      <c r="AGH632" s="278" t="s">
        <v>183</v>
      </c>
      <c r="AGJ632" s="204"/>
      <c r="AGK632" s="204" t="e">
        <f>VLOOKUP(AGH632,$A$681:$F$2354,6,FALSE)</f>
        <v>#N/A</v>
      </c>
      <c r="AGL632" s="203" t="s">
        <v>67</v>
      </c>
      <c r="AGM632" s="10" t="e">
        <f>AGK632*1.2</f>
        <v>#N/A</v>
      </c>
      <c r="AGN632" s="10"/>
      <c r="AGO632" s="273"/>
      <c r="AGP632" s="203" t="s">
        <v>93</v>
      </c>
      <c r="AGQ632" s="278" t="s">
        <v>183</v>
      </c>
      <c r="AGS632" s="204"/>
      <c r="AGT632" s="204" t="e">
        <f>VLOOKUP(AGQ632,$A$681:$F$2354,6,FALSE)</f>
        <v>#N/A</v>
      </c>
      <c r="AGU632" s="203" t="s">
        <v>67</v>
      </c>
      <c r="AGV632" s="10" t="e">
        <f>AGT632*1.2</f>
        <v>#N/A</v>
      </c>
      <c r="AGW632" s="10"/>
      <c r="AGX632" s="273"/>
      <c r="AGY632" s="203" t="s">
        <v>93</v>
      </c>
      <c r="AGZ632" s="276" t="s">
        <v>467</v>
      </c>
      <c r="AHB632" s="204"/>
      <c r="AHC632" s="204">
        <f>VLOOKUP(AGZ632,$A$681:$F$2354,6,FALSE)</f>
        <v>15</v>
      </c>
      <c r="AHD632" s="203" t="s">
        <v>67</v>
      </c>
      <c r="AHE632" s="10">
        <f>AHC632*1.2</f>
        <v>18</v>
      </c>
      <c r="AHF632" s="10"/>
      <c r="AHG632" s="273"/>
      <c r="AHH632" s="203" t="s">
        <v>93</v>
      </c>
      <c r="AHI632" s="276" t="s">
        <v>493</v>
      </c>
      <c r="AHK632" s="204"/>
      <c r="AHL632" s="204">
        <f>VLOOKUP(AHI632,$A$681:$F$2354,6,FALSE)</f>
        <v>134</v>
      </c>
      <c r="AHM632" s="203" t="s">
        <v>67</v>
      </c>
      <c r="AHN632" s="10">
        <f>AHL632*1.2</f>
        <v>160.79999999999998</v>
      </c>
      <c r="AHO632" s="10"/>
      <c r="AHP632" s="273"/>
      <c r="AHQ632" s="203" t="s">
        <v>93</v>
      </c>
      <c r="AHR632" s="276" t="s">
        <v>2333</v>
      </c>
      <c r="AHT632" s="204"/>
      <c r="AHU632" s="204">
        <f>VLOOKUP(AHR632,$A$681:$F$2354,6,FALSE)</f>
        <v>217</v>
      </c>
      <c r="AHV632" s="203" t="s">
        <v>67</v>
      </c>
      <c r="AHW632" s="10">
        <f>AHU632*1.2</f>
        <v>260.39999999999998</v>
      </c>
      <c r="AHX632" s="10"/>
      <c r="AHY632" s="273"/>
      <c r="AHZ632" s="203" t="s">
        <v>93</v>
      </c>
      <c r="AIA632" s="276" t="s">
        <v>463</v>
      </c>
      <c r="AIC632" s="204"/>
      <c r="AID632" s="204">
        <f>VLOOKUP(AIA632,$A$681:$F$2354,6,FALSE)</f>
        <v>181</v>
      </c>
      <c r="AIE632" s="203" t="s">
        <v>67</v>
      </c>
      <c r="AIF632" s="10">
        <f>AID632*1.2</f>
        <v>217.2</v>
      </c>
      <c r="AIG632" s="10"/>
      <c r="AIH632" s="273"/>
      <c r="AII632" s="203" t="s">
        <v>93</v>
      </c>
      <c r="AIJ632" s="276" t="s">
        <v>463</v>
      </c>
      <c r="AIL632" s="204"/>
      <c r="AIM632" s="204">
        <f>VLOOKUP(AIJ632,$A$681:$F$2354,6,FALSE)</f>
        <v>181</v>
      </c>
      <c r="AIN632" s="203" t="s">
        <v>67</v>
      </c>
      <c r="AIO632" s="10">
        <f>AIM632*1.2</f>
        <v>217.2</v>
      </c>
      <c r="AIP632" s="10"/>
      <c r="AIQ632" s="273"/>
      <c r="AIR632" s="203" t="s">
        <v>93</v>
      </c>
      <c r="AIS632" s="276" t="s">
        <v>657</v>
      </c>
      <c r="AIU632" s="204"/>
      <c r="AIV632" s="204">
        <f>VLOOKUP(AIS632,$A$681:$F$2354,6,FALSE)</f>
        <v>16</v>
      </c>
      <c r="AIW632" s="203" t="s">
        <v>67</v>
      </c>
      <c r="AIX632" s="10">
        <f>AIV632*1.2</f>
        <v>19.2</v>
      </c>
      <c r="AIY632" s="10"/>
      <c r="AIZ632" s="273"/>
      <c r="AJA632" s="203" t="s">
        <v>93</v>
      </c>
      <c r="AJB632" s="276" t="s">
        <v>627</v>
      </c>
      <c r="AJD632" s="204"/>
      <c r="AJE632" s="204">
        <f>VLOOKUP(AJB632,$A$681:$F$2354,6,FALSE)</f>
        <v>4</v>
      </c>
      <c r="AJF632" s="203" t="s">
        <v>67</v>
      </c>
      <c r="AJG632" s="10">
        <f>AJE632*1.2</f>
        <v>4.8</v>
      </c>
      <c r="AJH632" s="10"/>
      <c r="AJI632" s="273"/>
      <c r="AJJ632" s="203" t="s">
        <v>93</v>
      </c>
      <c r="AJK632" s="276" t="s">
        <v>463</v>
      </c>
      <c r="AJM632" s="204"/>
      <c r="AJN632" s="204">
        <f>VLOOKUP(AJK632,$A$681:$F$2354,6,FALSE)</f>
        <v>181</v>
      </c>
      <c r="AJO632" s="203" t="s">
        <v>67</v>
      </c>
      <c r="AJP632" s="10">
        <f>AJN632*1.2</f>
        <v>217.2</v>
      </c>
      <c r="AJQ632" s="10"/>
      <c r="AJR632" s="273"/>
      <c r="AJS632" s="203" t="s">
        <v>93</v>
      </c>
      <c r="AJT632" s="431" t="s">
        <v>1692</v>
      </c>
      <c r="AJV632" s="204"/>
      <c r="AJW632" s="204">
        <f>VLOOKUP(AJT632,$A$681:$F$2354,6,FALSE)</f>
        <v>197</v>
      </c>
      <c r="AJX632" s="203" t="s">
        <v>67</v>
      </c>
      <c r="AJY632" s="10">
        <f>AJW632*1.2</f>
        <v>236.39999999999998</v>
      </c>
      <c r="AJZ632" s="10"/>
      <c r="AKA632" s="273"/>
      <c r="AKB632" s="203" t="s">
        <v>93</v>
      </c>
      <c r="AKC632" s="276" t="s">
        <v>578</v>
      </c>
      <c r="AKE632" s="204"/>
      <c r="AKF632" s="204">
        <f>VLOOKUP(AKC632,$A$681:$F$2354,6,FALSE)</f>
        <v>95</v>
      </c>
      <c r="AKG632" s="203" t="s">
        <v>67</v>
      </c>
      <c r="AKH632" s="10">
        <f>AKF632*1.2</f>
        <v>114</v>
      </c>
      <c r="AKI632" s="10"/>
      <c r="AKJ632" s="273"/>
      <c r="AKK632" s="203" t="s">
        <v>93</v>
      </c>
      <c r="AKL632" s="276" t="s">
        <v>493</v>
      </c>
      <c r="AKN632" s="204"/>
      <c r="AKO632" s="204">
        <f>VLOOKUP(AKL632,$A$681:$F$2354,6,FALSE)</f>
        <v>134</v>
      </c>
      <c r="AKP632" s="203" t="s">
        <v>67</v>
      </c>
      <c r="AKQ632" s="10">
        <f>AKO632*1.2</f>
        <v>160.79999999999998</v>
      </c>
      <c r="AKR632" s="10"/>
      <c r="AKS632" s="273"/>
      <c r="AKT632" s="203" t="s">
        <v>93</v>
      </c>
      <c r="AKU632" s="276" t="s">
        <v>578</v>
      </c>
      <c r="AKW632" s="204"/>
      <c r="AKX632" s="204">
        <f>VLOOKUP(AKU632,$A$681:$F$2354,6,FALSE)</f>
        <v>95</v>
      </c>
      <c r="AKY632" s="203" t="s">
        <v>67</v>
      </c>
      <c r="AKZ632" s="10">
        <f>AKX632*1.2</f>
        <v>114</v>
      </c>
      <c r="ALA632" s="10"/>
      <c r="ALB632" s="273"/>
      <c r="ALC632" s="203" t="s">
        <v>93</v>
      </c>
      <c r="ALD632" s="276" t="s">
        <v>670</v>
      </c>
      <c r="ALF632" s="204"/>
      <c r="ALG632" s="204">
        <f>VLOOKUP(ALD632,$A$681:$F$2354,6,FALSE)</f>
        <v>166</v>
      </c>
      <c r="ALH632" s="203" t="s">
        <v>67</v>
      </c>
      <c r="ALI632" s="10">
        <f>ALG632*1.2</f>
        <v>199.2</v>
      </c>
      <c r="ALJ632" s="10"/>
      <c r="ALK632" s="273"/>
      <c r="ALL632" s="203" t="s">
        <v>93</v>
      </c>
      <c r="ALM632" s="276" t="s">
        <v>463</v>
      </c>
      <c r="ALO632" s="204"/>
      <c r="ALP632" s="204">
        <f>VLOOKUP(ALM632,$A$681:$F$2354,6,FALSE)</f>
        <v>181</v>
      </c>
      <c r="ALQ632" s="203" t="s">
        <v>67</v>
      </c>
      <c r="ALR632" s="10">
        <f>ALP632*1.2</f>
        <v>217.2</v>
      </c>
      <c r="ALS632" s="10"/>
      <c r="ALT632" s="273"/>
      <c r="ALU632" s="203" t="s">
        <v>93</v>
      </c>
      <c r="ALV632" s="276" t="s">
        <v>489</v>
      </c>
      <c r="ALX632" s="204"/>
      <c r="ALY632" s="204">
        <f>VLOOKUP(ALV632,$A$681:$F$2354,6,FALSE)</f>
        <v>124</v>
      </c>
      <c r="ALZ632" s="203" t="s">
        <v>67</v>
      </c>
      <c r="AMA632" s="10">
        <f>ALY632*1.2</f>
        <v>148.79999999999998</v>
      </c>
      <c r="AMB632" s="10"/>
      <c r="AMC632" s="273"/>
      <c r="AMD632" s="203" t="s">
        <v>93</v>
      </c>
      <c r="AME632" s="276" t="s">
        <v>1692</v>
      </c>
      <c r="AMG632" s="204"/>
      <c r="AMH632" s="204">
        <f>VLOOKUP(AME632,$A$681:$F$2354,6,FALSE)</f>
        <v>197</v>
      </c>
      <c r="AMI632" s="203" t="s">
        <v>67</v>
      </c>
      <c r="AMJ632" s="10">
        <f>AMH632*1.2</f>
        <v>236.39999999999998</v>
      </c>
      <c r="AMK632" s="10"/>
      <c r="AML632" s="273"/>
      <c r="AMM632" s="203" t="s">
        <v>93</v>
      </c>
      <c r="AMN632" s="276" t="s">
        <v>648</v>
      </c>
      <c r="AMP632" s="204"/>
      <c r="AMQ632" s="204">
        <f>VLOOKUP(AMN632,$A$681:$F$2354,6,FALSE)</f>
        <v>93</v>
      </c>
      <c r="AMR632" s="203" t="s">
        <v>67</v>
      </c>
      <c r="AMS632" s="10">
        <f>AMQ632*1.2</f>
        <v>111.6</v>
      </c>
      <c r="AMT632" s="10"/>
      <c r="AMU632" s="273"/>
      <c r="AMV632" s="203" t="s">
        <v>93</v>
      </c>
      <c r="AMW632" s="276" t="s">
        <v>531</v>
      </c>
      <c r="AMY632" s="204"/>
      <c r="AMZ632" s="204">
        <f>VLOOKUP(AMW632,$A$681:$F$2354,6,FALSE)</f>
        <v>0</v>
      </c>
      <c r="ANA632" s="203" t="s">
        <v>67</v>
      </c>
      <c r="ANB632" s="10">
        <f>AMZ632*1.2</f>
        <v>0</v>
      </c>
      <c r="ANC632" s="10"/>
      <c r="AND632" s="273"/>
      <c r="ANE632" s="203" t="s">
        <v>93</v>
      </c>
      <c r="ANF632" s="276" t="s">
        <v>691</v>
      </c>
      <c r="ANH632" s="204"/>
      <c r="ANI632" s="204">
        <f>VLOOKUP(ANF632,$A$681:$F$2354,6,FALSE)</f>
        <v>99</v>
      </c>
      <c r="ANJ632" s="203" t="s">
        <v>67</v>
      </c>
      <c r="ANK632" s="10">
        <f>ANI632*1.2</f>
        <v>118.8</v>
      </c>
      <c r="ANL632" s="10"/>
      <c r="ANM632" s="273"/>
      <c r="ANN632" s="203" t="s">
        <v>93</v>
      </c>
      <c r="ANO632" s="276" t="s">
        <v>621</v>
      </c>
      <c r="ANQ632" s="204"/>
      <c r="ANR632" s="204">
        <f>VLOOKUP(ANO632,$A$681:$F$2354,6,FALSE)</f>
        <v>29</v>
      </c>
      <c r="ANS632" s="203" t="s">
        <v>67</v>
      </c>
      <c r="ANT632" s="10">
        <f>ANR632*1.2</f>
        <v>34.799999999999997</v>
      </c>
      <c r="ANU632" s="10"/>
      <c r="ANV632" s="273"/>
      <c r="ANW632" s="203" t="s">
        <v>93</v>
      </c>
      <c r="ANX632" s="276" t="s">
        <v>489</v>
      </c>
      <c r="ANZ632" s="204"/>
      <c r="AOA632" s="204">
        <f>VLOOKUP(ANX632,$A$681:$F$2354,6,FALSE)</f>
        <v>124</v>
      </c>
      <c r="AOB632" s="203" t="s">
        <v>67</v>
      </c>
      <c r="AOC632" s="10">
        <f>AOA632*1.2</f>
        <v>148.79999999999998</v>
      </c>
      <c r="AOD632" s="10"/>
      <c r="AOE632" s="273"/>
      <c r="AOF632" s="203" t="s">
        <v>93</v>
      </c>
      <c r="AOG632" s="276" t="s">
        <v>657</v>
      </c>
      <c r="AOI632" s="204"/>
      <c r="AOJ632" s="204">
        <f>VLOOKUP(AOG632,$A$681:$F$2354,6,FALSE)</f>
        <v>16</v>
      </c>
      <c r="AOK632" s="203" t="s">
        <v>67</v>
      </c>
      <c r="AOL632" s="10">
        <f>AOJ632*1.2</f>
        <v>19.2</v>
      </c>
      <c r="AOM632" s="10"/>
      <c r="AON632" s="273"/>
      <c r="AOO632" s="203" t="s">
        <v>93</v>
      </c>
      <c r="AOP632" s="276" t="s">
        <v>2333</v>
      </c>
      <c r="AOR632" s="204"/>
      <c r="AOS632" s="204">
        <f>VLOOKUP(AOP632,$A$681:$F$2354,6,FALSE)</f>
        <v>217</v>
      </c>
      <c r="AOT632" s="203" t="s">
        <v>67</v>
      </c>
      <c r="AOU632" s="10">
        <f>AOS632*1.2</f>
        <v>260.39999999999998</v>
      </c>
      <c r="AOV632" s="10"/>
      <c r="AOW632" s="273"/>
      <c r="AOX632" s="203" t="s">
        <v>93</v>
      </c>
      <c r="AOY632" s="276" t="s">
        <v>531</v>
      </c>
      <c r="APA632" s="204"/>
      <c r="APB632" s="204">
        <f>VLOOKUP(AOY632,$A$681:$F$2354,6,FALSE)</f>
        <v>0</v>
      </c>
      <c r="APC632" s="203" t="s">
        <v>67</v>
      </c>
      <c r="APD632" s="10">
        <f>APB632*1.2</f>
        <v>0</v>
      </c>
      <c r="APE632" s="10"/>
      <c r="APF632" s="273"/>
      <c r="APG632" s="203" t="s">
        <v>93</v>
      </c>
      <c r="APH632" s="276" t="s">
        <v>621</v>
      </c>
      <c r="APJ632" s="204"/>
      <c r="APK632" s="204">
        <f>VLOOKUP(APH632,$A$681:$F$2354,6,FALSE)</f>
        <v>29</v>
      </c>
      <c r="APL632" s="203" t="s">
        <v>67</v>
      </c>
      <c r="APM632" s="10">
        <f>APK632*1.2</f>
        <v>34.799999999999997</v>
      </c>
      <c r="APN632" s="10"/>
      <c r="APO632" s="273"/>
      <c r="APP632" s="203" t="s">
        <v>93</v>
      </c>
      <c r="APQ632" s="276" t="s">
        <v>475</v>
      </c>
      <c r="APS632" s="204"/>
      <c r="APT632" s="204">
        <f>VLOOKUP(APQ632,$A$681:$F$2354,6,FALSE)</f>
        <v>116</v>
      </c>
      <c r="APU632" s="203" t="s">
        <v>67</v>
      </c>
      <c r="APV632" s="10">
        <f>APT632*1.2</f>
        <v>139.19999999999999</v>
      </c>
      <c r="APW632" s="10"/>
      <c r="APX632" s="273"/>
      <c r="APY632" s="203" t="s">
        <v>93</v>
      </c>
      <c r="APZ632" s="276" t="s">
        <v>531</v>
      </c>
      <c r="AQB632" s="204"/>
      <c r="AQC632" s="204">
        <f>VLOOKUP(APZ632,$A$681:$F$2354,6,FALSE)</f>
        <v>0</v>
      </c>
      <c r="AQD632" s="203" t="s">
        <v>67</v>
      </c>
      <c r="AQE632" s="10">
        <f>AQC632*1.2</f>
        <v>0</v>
      </c>
      <c r="AQF632" s="10"/>
      <c r="AQG632" s="273"/>
    </row>
    <row r="633" spans="1:1125" s="14" customFormat="1" ht="15">
      <c r="A633" s="203" t="s">
        <v>94</v>
      </c>
      <c r="B633" s="276" t="s">
        <v>691</v>
      </c>
      <c r="D633" s="204"/>
      <c r="E633" s="204">
        <f>VLOOKUP(B633,$A$681:$F$2354,6,FALSE)</f>
        <v>99</v>
      </c>
      <c r="F633" s="203" t="s">
        <v>69</v>
      </c>
      <c r="G633" s="10">
        <f>E633*1.1</f>
        <v>108.9</v>
      </c>
      <c r="H633" s="10"/>
      <c r="I633" s="267"/>
      <c r="J633" s="203" t="s">
        <v>94</v>
      </c>
      <c r="K633" s="276" t="s">
        <v>463</v>
      </c>
      <c r="M633" s="204"/>
      <c r="N633" s="204">
        <f>VLOOKUP(K633,$A$681:$F$2354,6,FALSE)</f>
        <v>181</v>
      </c>
      <c r="O633" s="203" t="s">
        <v>69</v>
      </c>
      <c r="P633" s="10">
        <f>N633*1.1</f>
        <v>199.10000000000002</v>
      </c>
      <c r="Q633" s="10"/>
      <c r="R633" s="267"/>
      <c r="S633" s="203" t="s">
        <v>94</v>
      </c>
      <c r="T633" s="276" t="s">
        <v>1718</v>
      </c>
      <c r="V633" s="204"/>
      <c r="W633" s="204">
        <f>VLOOKUP(T633,$A$681:$F$2354,6,FALSE)</f>
        <v>77</v>
      </c>
      <c r="X633" s="203" t="s">
        <v>69</v>
      </c>
      <c r="Y633" s="10">
        <f>W633*1.1</f>
        <v>84.7</v>
      </c>
      <c r="Z633" s="10"/>
      <c r="AA633" s="267"/>
      <c r="AB633" s="203" t="s">
        <v>94</v>
      </c>
      <c r="AC633" s="276" t="s">
        <v>1692</v>
      </c>
      <c r="AE633" s="204"/>
      <c r="AF633" s="204">
        <f>VLOOKUP(AC633,$A$681:$F$2354,6,FALSE)</f>
        <v>197</v>
      </c>
      <c r="AG633" s="203" t="s">
        <v>69</v>
      </c>
      <c r="AH633" s="10">
        <f>AF633*1.1</f>
        <v>216.70000000000002</v>
      </c>
      <c r="AI633" s="10"/>
      <c r="AJ633" s="267"/>
      <c r="AK633" s="203" t="s">
        <v>94</v>
      </c>
      <c r="AL633" s="276" t="s">
        <v>432</v>
      </c>
      <c r="AN633" s="204"/>
      <c r="AO633" s="204">
        <f>VLOOKUP(AL633,$A$681:$F$2354,6,FALSE)</f>
        <v>65</v>
      </c>
      <c r="AP633" s="203" t="s">
        <v>69</v>
      </c>
      <c r="AQ633" s="10">
        <f>AO633*1.1</f>
        <v>71.5</v>
      </c>
      <c r="AR633" s="10"/>
      <c r="AS633" s="267"/>
      <c r="AT633" s="203" t="s">
        <v>94</v>
      </c>
      <c r="AU633" s="276" t="s">
        <v>441</v>
      </c>
      <c r="AW633" s="204"/>
      <c r="AX633" s="204">
        <f>VLOOKUP(AU633,$A$681:$F$2354,6,FALSE)</f>
        <v>195</v>
      </c>
      <c r="AY633" s="203" t="s">
        <v>69</v>
      </c>
      <c r="AZ633" s="10">
        <f>AX633*1.1</f>
        <v>214.50000000000003</v>
      </c>
      <c r="BA633" s="10"/>
      <c r="BB633" s="267"/>
      <c r="BC633" s="203" t="s">
        <v>94</v>
      </c>
      <c r="BD633" s="276" t="s">
        <v>578</v>
      </c>
      <c r="BF633" s="204"/>
      <c r="BG633" s="204">
        <f>VLOOKUP(BD633,$A$681:$F$2354,6,FALSE)</f>
        <v>95</v>
      </c>
      <c r="BH633" s="203" t="s">
        <v>69</v>
      </c>
      <c r="BI633" s="10">
        <f>BG633*1.1</f>
        <v>104.50000000000001</v>
      </c>
      <c r="BJ633" s="10"/>
      <c r="BK633" s="267"/>
      <c r="BL633" s="203" t="s">
        <v>94</v>
      </c>
      <c r="BM633" s="276" t="s">
        <v>1703</v>
      </c>
      <c r="BO633" s="204"/>
      <c r="BP633" s="204">
        <f>VLOOKUP(BM633,$A$681:$F$2354,6,FALSE)</f>
        <v>113</v>
      </c>
      <c r="BQ633" s="203" t="s">
        <v>69</v>
      </c>
      <c r="BR633" s="10">
        <f>BP633*1.1</f>
        <v>124.30000000000001</v>
      </c>
      <c r="BS633" s="10"/>
      <c r="BT633" s="267"/>
      <c r="BU633" s="203" t="s">
        <v>94</v>
      </c>
      <c r="BV633" s="276" t="s">
        <v>2333</v>
      </c>
      <c r="BX633" s="204"/>
      <c r="BY633" s="204">
        <f>VLOOKUP(BV633,$A$681:$F$2354,6,FALSE)</f>
        <v>217</v>
      </c>
      <c r="BZ633" s="203" t="s">
        <v>69</v>
      </c>
      <c r="CA633" s="10">
        <f>BY633*1.1</f>
        <v>238.70000000000002</v>
      </c>
      <c r="CB633" s="10"/>
      <c r="CC633" s="267"/>
      <c r="CD633" s="203" t="s">
        <v>94</v>
      </c>
      <c r="CE633" s="276" t="s">
        <v>605</v>
      </c>
      <c r="CG633" s="204"/>
      <c r="CH633" s="204">
        <f>VLOOKUP(CE633,$A$681:$F$2354,6,FALSE)</f>
        <v>89</v>
      </c>
      <c r="CI633" s="203" t="s">
        <v>69</v>
      </c>
      <c r="CJ633" s="10">
        <f>CH633*1.1</f>
        <v>97.9</v>
      </c>
      <c r="CK633" s="10"/>
      <c r="CL633" s="267"/>
      <c r="CM633" s="203" t="s">
        <v>94</v>
      </c>
      <c r="CN633" s="276" t="s">
        <v>1188</v>
      </c>
      <c r="CP633" s="204"/>
      <c r="CQ633" s="204">
        <f>VLOOKUP(CN633,$A$681:$F$2354,6,FALSE)</f>
        <v>15</v>
      </c>
      <c r="CR633" s="203" t="s">
        <v>69</v>
      </c>
      <c r="CS633" s="10">
        <f>CQ633*1.1</f>
        <v>16.5</v>
      </c>
      <c r="CT633" s="10"/>
      <c r="CU633" s="267"/>
      <c r="CV633" s="203" t="s">
        <v>94</v>
      </c>
      <c r="CW633" s="276" t="s">
        <v>1703</v>
      </c>
      <c r="CY633" s="204"/>
      <c r="CZ633" s="204">
        <f>VLOOKUP(CW633,$A$681:$F$2354,6,FALSE)</f>
        <v>113</v>
      </c>
      <c r="DA633" s="203" t="s">
        <v>69</v>
      </c>
      <c r="DB633" s="10">
        <f>CZ633*1.1</f>
        <v>124.30000000000001</v>
      </c>
      <c r="DC633" s="10"/>
      <c r="DD633" s="267"/>
      <c r="DE633" s="203" t="s">
        <v>94</v>
      </c>
      <c r="DF633" s="276" t="s">
        <v>493</v>
      </c>
      <c r="DH633" s="204"/>
      <c r="DI633" s="204">
        <f>VLOOKUP(DF633,$A$681:$F$2354,6,FALSE)</f>
        <v>134</v>
      </c>
      <c r="DJ633" s="203" t="s">
        <v>69</v>
      </c>
      <c r="DK633" s="10">
        <f>DI633*1.1</f>
        <v>147.4</v>
      </c>
      <c r="DL633" s="10"/>
      <c r="DM633" s="267"/>
      <c r="DN633" s="203" t="s">
        <v>94</v>
      </c>
      <c r="DO633" s="276" t="s">
        <v>1718</v>
      </c>
      <c r="DQ633" s="204"/>
      <c r="DR633" s="204">
        <f>VLOOKUP(DO633,$A$681:$F$2354,6,FALSE)</f>
        <v>77</v>
      </c>
      <c r="DS633" s="203" t="s">
        <v>69</v>
      </c>
      <c r="DT633" s="10">
        <f>DR633*1.1</f>
        <v>84.7</v>
      </c>
      <c r="DU633" s="10"/>
      <c r="DV633" s="267"/>
      <c r="DW633" s="203" t="s">
        <v>94</v>
      </c>
      <c r="DX633" s="278" t="s">
        <v>183</v>
      </c>
      <c r="DZ633" s="204"/>
      <c r="EA633" s="204" t="e">
        <f>VLOOKUP(DX633,$A$681:$F$2354,6,FALSE)</f>
        <v>#N/A</v>
      </c>
      <c r="EB633" s="203" t="s">
        <v>69</v>
      </c>
      <c r="EC633" s="10" t="e">
        <f>EA633*1.1</f>
        <v>#N/A</v>
      </c>
      <c r="ED633" s="10"/>
      <c r="EE633" s="267"/>
      <c r="EF633" s="203" t="s">
        <v>94</v>
      </c>
      <c r="EG633" s="276" t="s">
        <v>514</v>
      </c>
      <c r="EI633" s="204"/>
      <c r="EJ633" s="204">
        <f>VLOOKUP(EG633,$A$681:$F$2354,6,FALSE)</f>
        <v>79</v>
      </c>
      <c r="EK633" s="203" t="s">
        <v>69</v>
      </c>
      <c r="EL633" s="10">
        <f>EJ633*1.1</f>
        <v>86.9</v>
      </c>
      <c r="EM633" s="10"/>
      <c r="EN633" s="267"/>
      <c r="EO633" s="203" t="s">
        <v>94</v>
      </c>
      <c r="EP633" s="276" t="s">
        <v>1188</v>
      </c>
      <c r="ER633" s="204"/>
      <c r="ES633" s="204">
        <f>VLOOKUP(EP633,$A$681:$F$2354,6,FALSE)</f>
        <v>15</v>
      </c>
      <c r="ET633" s="203" t="s">
        <v>69</v>
      </c>
      <c r="EU633" s="10">
        <f>ES633*1.1</f>
        <v>16.5</v>
      </c>
      <c r="EV633" s="10"/>
      <c r="EW633" s="267"/>
      <c r="EX633" s="203" t="s">
        <v>94</v>
      </c>
      <c r="EY633" s="276" t="s">
        <v>2338</v>
      </c>
      <c r="FA633" s="204"/>
      <c r="FB633" s="204">
        <f>VLOOKUP(EY633,$A$681:$F$2354,6,FALSE)</f>
        <v>124</v>
      </c>
      <c r="FC633" s="203" t="s">
        <v>69</v>
      </c>
      <c r="FD633" s="10">
        <f>FB633*1.1</f>
        <v>136.4</v>
      </c>
      <c r="FE633" s="10"/>
      <c r="FF633" s="267"/>
      <c r="FG633" s="203" t="s">
        <v>94</v>
      </c>
      <c r="FH633" s="421" t="s">
        <v>489</v>
      </c>
      <c r="FJ633" s="204"/>
      <c r="FK633" s="204">
        <f>VLOOKUP(FH633,$A$681:$F$2354,6,FALSE)</f>
        <v>124</v>
      </c>
      <c r="FL633" s="203" t="s">
        <v>69</v>
      </c>
      <c r="FM633" s="10">
        <f>FK633*1.1</f>
        <v>136.4</v>
      </c>
      <c r="FN633" s="10"/>
      <c r="FO633" s="267"/>
      <c r="FP633" s="203" t="s">
        <v>94</v>
      </c>
      <c r="FQ633" s="276" t="s">
        <v>1692</v>
      </c>
      <c r="FS633" s="204"/>
      <c r="FT633" s="204">
        <f>VLOOKUP(FQ633,$A$681:$F$2354,6,FALSE)</f>
        <v>197</v>
      </c>
      <c r="FU633" s="203" t="s">
        <v>69</v>
      </c>
      <c r="FV633" s="10">
        <f>FT633*1.1</f>
        <v>216.70000000000002</v>
      </c>
      <c r="FW633" s="10"/>
      <c r="FX633" s="267"/>
      <c r="FY633" s="203" t="s">
        <v>94</v>
      </c>
      <c r="FZ633" s="276" t="s">
        <v>691</v>
      </c>
      <c r="GB633" s="204"/>
      <c r="GC633" s="204">
        <f>VLOOKUP(FZ633,$A$681:$F$2354,6,FALSE)</f>
        <v>99</v>
      </c>
      <c r="GD633" s="203" t="s">
        <v>69</v>
      </c>
      <c r="GE633" s="10">
        <f>GC633*1.1</f>
        <v>108.9</v>
      </c>
      <c r="GF633" s="10"/>
      <c r="GG633" s="267"/>
      <c r="GH633" s="203" t="s">
        <v>94</v>
      </c>
      <c r="GI633" s="276" t="s">
        <v>493</v>
      </c>
      <c r="GK633" s="204"/>
      <c r="GL633" s="204">
        <f>VLOOKUP(GI633,$A$681:$F$2354,6,FALSE)</f>
        <v>134</v>
      </c>
      <c r="GM633" s="203" t="s">
        <v>69</v>
      </c>
      <c r="GN633" s="10">
        <f>GL633*1.1</f>
        <v>147.4</v>
      </c>
      <c r="GO633" s="10"/>
      <c r="GP633" s="267"/>
      <c r="GQ633" s="203" t="s">
        <v>94</v>
      </c>
      <c r="GR633" s="276" t="s">
        <v>457</v>
      </c>
      <c r="GT633" s="204"/>
      <c r="GU633" s="204">
        <f>VLOOKUP(GR633,$A$681:$F$2354,6,FALSE)</f>
        <v>166</v>
      </c>
      <c r="GV633" s="203" t="s">
        <v>69</v>
      </c>
      <c r="GW633" s="10">
        <f>GU633*1.1</f>
        <v>182.60000000000002</v>
      </c>
      <c r="GX633" s="10"/>
      <c r="GY633" s="267"/>
      <c r="GZ633" s="203" t="s">
        <v>94</v>
      </c>
      <c r="HA633" s="276" t="s">
        <v>540</v>
      </c>
      <c r="HC633" s="204"/>
      <c r="HD633" s="204">
        <f>VLOOKUP(HA633,$A$681:$F$2354,6,FALSE)</f>
        <v>15</v>
      </c>
      <c r="HE633" s="203" t="s">
        <v>69</v>
      </c>
      <c r="HF633" s="10">
        <f>HD633*1.1</f>
        <v>16.5</v>
      </c>
      <c r="HG633" s="10"/>
      <c r="HH633" s="267"/>
      <c r="HI633" s="203" t="s">
        <v>94</v>
      </c>
      <c r="HJ633" s="276" t="s">
        <v>441</v>
      </c>
      <c r="HL633" s="204"/>
      <c r="HM633" s="204">
        <f>VLOOKUP(HJ633,$A$681:$F$2354,6,FALSE)</f>
        <v>195</v>
      </c>
      <c r="HN633" s="203" t="s">
        <v>69</v>
      </c>
      <c r="HO633" s="10">
        <f>HM633*1.1</f>
        <v>214.50000000000003</v>
      </c>
      <c r="HP633" s="10"/>
      <c r="HQ633" s="267"/>
      <c r="HR633" s="203" t="s">
        <v>94</v>
      </c>
      <c r="HS633" s="276" t="s">
        <v>432</v>
      </c>
      <c r="HU633" s="204"/>
      <c r="HV633" s="204">
        <f>VLOOKUP(HS633,$A$681:$F$2354,6,FALSE)</f>
        <v>65</v>
      </c>
      <c r="HW633" s="203" t="s">
        <v>69</v>
      </c>
      <c r="HX633" s="10">
        <f>HV633*1.1</f>
        <v>71.5</v>
      </c>
      <c r="HY633" s="10"/>
      <c r="HZ633" s="267"/>
      <c r="IA633" s="203" t="s">
        <v>94</v>
      </c>
      <c r="IB633" s="285" t="s">
        <v>183</v>
      </c>
      <c r="ID633" s="204"/>
      <c r="IE633" s="204" t="e">
        <f>VLOOKUP(IB633,$A$681:$F$2354,6,FALSE)</f>
        <v>#N/A</v>
      </c>
      <c r="IF633" s="203" t="s">
        <v>69</v>
      </c>
      <c r="IG633" s="10" t="e">
        <f>IE633*1.1</f>
        <v>#N/A</v>
      </c>
      <c r="IH633" s="10"/>
      <c r="II633" s="267"/>
      <c r="IJ633" s="203" t="s">
        <v>94</v>
      </c>
      <c r="IK633" s="276" t="s">
        <v>475</v>
      </c>
      <c r="IM633" s="204"/>
      <c r="IN633" s="204">
        <f>VLOOKUP(IK633,$A$681:$F$2354,6,FALSE)</f>
        <v>116</v>
      </c>
      <c r="IO633" s="203" t="s">
        <v>69</v>
      </c>
      <c r="IP633" s="10">
        <f>IN633*1.1</f>
        <v>127.60000000000001</v>
      </c>
      <c r="IQ633" s="10"/>
      <c r="IR633" s="267"/>
      <c r="IS633" s="203" t="s">
        <v>94</v>
      </c>
      <c r="IT633" s="276" t="s">
        <v>610</v>
      </c>
      <c r="IV633" s="204"/>
      <c r="IW633" s="204">
        <f>VLOOKUP(IT633,$A$681:$F$2354,6,FALSE)</f>
        <v>0</v>
      </c>
      <c r="IX633" s="203" t="s">
        <v>69</v>
      </c>
      <c r="IY633" s="10">
        <f>IW633*1.1</f>
        <v>0</v>
      </c>
      <c r="IZ633" s="10"/>
      <c r="JA633" s="267"/>
      <c r="JB633" s="203" t="s">
        <v>94</v>
      </c>
      <c r="JC633" s="276" t="s">
        <v>457</v>
      </c>
      <c r="JE633" s="204"/>
      <c r="JF633" s="204">
        <f>VLOOKUP(JC633,$A$681:$F$2354,6,FALSE)</f>
        <v>166</v>
      </c>
      <c r="JG633" s="203" t="s">
        <v>69</v>
      </c>
      <c r="JH633" s="10">
        <f>JF633*1.1</f>
        <v>182.60000000000002</v>
      </c>
      <c r="JI633" s="10"/>
      <c r="JJ633" s="267"/>
      <c r="JK633" s="203" t="s">
        <v>94</v>
      </c>
      <c r="JL633" s="276" t="s">
        <v>2338</v>
      </c>
      <c r="JN633" s="204"/>
      <c r="JO633" s="204">
        <f>VLOOKUP(JL633,$A$681:$F$2354,6,FALSE)</f>
        <v>124</v>
      </c>
      <c r="JP633" s="203" t="s">
        <v>69</v>
      </c>
      <c r="JQ633" s="10">
        <f>JO633*1.1</f>
        <v>136.4</v>
      </c>
      <c r="JR633" s="10"/>
      <c r="JS633" s="267"/>
      <c r="JT633" s="203" t="s">
        <v>94</v>
      </c>
      <c r="JU633" s="276" t="s">
        <v>670</v>
      </c>
      <c r="JW633" s="204"/>
      <c r="JX633" s="204">
        <f>VLOOKUP(JU633,$A$681:$F$2354,6,FALSE)</f>
        <v>166</v>
      </c>
      <c r="JY633" s="203" t="s">
        <v>69</v>
      </c>
      <c r="JZ633" s="10">
        <f>JX633*1.1</f>
        <v>182.60000000000002</v>
      </c>
      <c r="KA633" s="10"/>
      <c r="KB633" s="267"/>
      <c r="KC633" s="203" t="s">
        <v>94</v>
      </c>
      <c r="KD633" s="276" t="s">
        <v>457</v>
      </c>
      <c r="KF633" s="204"/>
      <c r="KG633" s="204">
        <f>VLOOKUP(KD633,$A$681:$F$2354,6,FALSE)</f>
        <v>166</v>
      </c>
      <c r="KH633" s="203" t="s">
        <v>69</v>
      </c>
      <c r="KI633" s="10">
        <f>KG633*1.1</f>
        <v>182.60000000000002</v>
      </c>
      <c r="KJ633" s="10"/>
      <c r="KK633" s="267"/>
      <c r="KL633" s="203" t="s">
        <v>94</v>
      </c>
      <c r="KM633" s="276" t="s">
        <v>540</v>
      </c>
      <c r="KO633" s="204"/>
      <c r="KP633" s="204">
        <f>VLOOKUP(KM633,$A$681:$F$2354,6,FALSE)</f>
        <v>15</v>
      </c>
      <c r="KQ633" s="203" t="s">
        <v>69</v>
      </c>
      <c r="KR633" s="10">
        <f>KP633*1.1</f>
        <v>16.5</v>
      </c>
      <c r="KS633" s="10"/>
      <c r="KT633" s="267"/>
      <c r="KU633" s="203" t="s">
        <v>94</v>
      </c>
      <c r="KV633" s="276" t="s">
        <v>467</v>
      </c>
      <c r="KX633" s="204"/>
      <c r="KY633" s="204">
        <f>VLOOKUP(KV633,$A$681:$F$2354,6,FALSE)</f>
        <v>15</v>
      </c>
      <c r="KZ633" s="203" t="s">
        <v>69</v>
      </c>
      <c r="LA633" s="10">
        <f>KY633*1.1</f>
        <v>16.5</v>
      </c>
      <c r="LB633" s="10"/>
      <c r="LC633" s="267"/>
      <c r="LD633" s="203" t="s">
        <v>94</v>
      </c>
      <c r="LE633" s="276" t="s">
        <v>467</v>
      </c>
      <c r="LG633" s="204"/>
      <c r="LH633" s="204">
        <f>VLOOKUP(LE633,$A$681:$F$2354,6,FALSE)</f>
        <v>15</v>
      </c>
      <c r="LI633" s="203" t="s">
        <v>69</v>
      </c>
      <c r="LJ633" s="10">
        <f>LH633*1.1</f>
        <v>16.5</v>
      </c>
      <c r="LK633" s="10"/>
      <c r="LL633" s="267"/>
      <c r="LM633" s="203" t="s">
        <v>94</v>
      </c>
      <c r="LN633" s="276" t="s">
        <v>441</v>
      </c>
      <c r="LP633" s="204"/>
      <c r="LQ633" s="204">
        <f>VLOOKUP(LN633,$A$681:$F$2354,6,FALSE)</f>
        <v>195</v>
      </c>
      <c r="LR633" s="203" t="s">
        <v>69</v>
      </c>
      <c r="LS633" s="10">
        <f>LQ633*1.1</f>
        <v>214.50000000000003</v>
      </c>
      <c r="LT633" s="10"/>
      <c r="LU633" s="267"/>
      <c r="LV633" s="203" t="s">
        <v>94</v>
      </c>
      <c r="LW633" s="276" t="s">
        <v>2333</v>
      </c>
      <c r="LY633" s="204"/>
      <c r="LZ633" s="204">
        <f>VLOOKUP(LW633,$A$681:$F$2354,6,FALSE)</f>
        <v>217</v>
      </c>
      <c r="MA633" s="203" t="s">
        <v>69</v>
      </c>
      <c r="MB633" s="10">
        <f>LZ633*1.1</f>
        <v>238.70000000000002</v>
      </c>
      <c r="MC633" s="10"/>
      <c r="MD633" s="267"/>
      <c r="ME633" s="203" t="s">
        <v>94</v>
      </c>
      <c r="MF633" s="276" t="s">
        <v>2333</v>
      </c>
      <c r="MH633" s="204"/>
      <c r="MI633" s="204">
        <f>VLOOKUP(MF633,$A$681:$F$2354,6,FALSE)</f>
        <v>217</v>
      </c>
      <c r="MJ633" s="203" t="s">
        <v>69</v>
      </c>
      <c r="MK633" s="10">
        <f>MI633*1.1</f>
        <v>238.70000000000002</v>
      </c>
      <c r="ML633" s="10"/>
      <c r="MM633" s="267"/>
      <c r="MN633" s="203" t="s">
        <v>94</v>
      </c>
      <c r="MO633" s="276" t="s">
        <v>463</v>
      </c>
      <c r="MQ633" s="204"/>
      <c r="MR633" s="204">
        <f>VLOOKUP(MO633,$A$681:$F$2354,6,FALSE)</f>
        <v>181</v>
      </c>
      <c r="MS633" s="203" t="s">
        <v>69</v>
      </c>
      <c r="MT633" s="10">
        <f>MR633*1.1</f>
        <v>199.10000000000002</v>
      </c>
      <c r="MU633" s="10"/>
      <c r="MV633" s="267"/>
      <c r="MW633" s="203" t="s">
        <v>94</v>
      </c>
      <c r="MX633" s="276" t="s">
        <v>691</v>
      </c>
      <c r="MZ633" s="204"/>
      <c r="NA633" s="204">
        <f>VLOOKUP(MX633,$A$681:$F$2354,6,FALSE)</f>
        <v>99</v>
      </c>
      <c r="NB633" s="203" t="s">
        <v>69</v>
      </c>
      <c r="NC633" s="10">
        <f>NA633*1.1</f>
        <v>108.9</v>
      </c>
      <c r="ND633" s="10"/>
      <c r="NE633" s="267"/>
      <c r="NF633" s="203" t="s">
        <v>94</v>
      </c>
      <c r="NG633" s="276" t="s">
        <v>1692</v>
      </c>
      <c r="NI633" s="204"/>
      <c r="NJ633" s="204">
        <f>VLOOKUP(NG633,$A$681:$F$2354,6,FALSE)</f>
        <v>197</v>
      </c>
      <c r="NK633" s="203" t="s">
        <v>69</v>
      </c>
      <c r="NL633" s="10">
        <f>NJ633*1.1</f>
        <v>216.70000000000002</v>
      </c>
      <c r="NM633" s="10"/>
      <c r="NN633" s="267"/>
      <c r="NO633" s="203" t="s">
        <v>94</v>
      </c>
      <c r="NP633" s="424" t="s">
        <v>691</v>
      </c>
      <c r="NR633" s="204"/>
      <c r="NS633" s="204">
        <f>VLOOKUP(NP633,$A$681:$F$2354,6,FALSE)</f>
        <v>99</v>
      </c>
      <c r="NT633" s="203" t="s">
        <v>69</v>
      </c>
      <c r="NU633" s="10">
        <f>NS633*1.1</f>
        <v>108.9</v>
      </c>
      <c r="NV633" s="10"/>
      <c r="NW633" s="267"/>
      <c r="NX633" s="203" t="s">
        <v>94</v>
      </c>
      <c r="NY633" s="276" t="s">
        <v>540</v>
      </c>
      <c r="OA633" s="204"/>
      <c r="OB633" s="204">
        <f>VLOOKUP(NY633,$A$681:$F$2354,6,FALSE)</f>
        <v>15</v>
      </c>
      <c r="OC633" s="203" t="s">
        <v>69</v>
      </c>
      <c r="OD633" s="10">
        <f>OB633*1.1</f>
        <v>16.5</v>
      </c>
      <c r="OE633" s="10"/>
      <c r="OF633" s="267"/>
      <c r="OG633" s="203" t="s">
        <v>94</v>
      </c>
      <c r="OH633" s="276" t="s">
        <v>432</v>
      </c>
      <c r="OJ633" s="204"/>
      <c r="OK633" s="204">
        <f>VLOOKUP(OH633,$A$681:$F$2354,6,FALSE)</f>
        <v>65</v>
      </c>
      <c r="OL633" s="203" t="s">
        <v>69</v>
      </c>
      <c r="OM633" s="10">
        <f>OK633*1.1</f>
        <v>71.5</v>
      </c>
      <c r="ON633" s="10"/>
      <c r="OO633" s="267"/>
      <c r="OP633" s="203" t="s">
        <v>94</v>
      </c>
      <c r="OQ633" s="424" t="s">
        <v>489</v>
      </c>
      <c r="OS633" s="204"/>
      <c r="OT633" s="204">
        <f>VLOOKUP(OQ633,$A$681:$F$2354,6,FALSE)</f>
        <v>124</v>
      </c>
      <c r="OU633" s="203" t="s">
        <v>69</v>
      </c>
      <c r="OV633" s="10">
        <f>OT633*1.1</f>
        <v>136.4</v>
      </c>
      <c r="OW633" s="10"/>
      <c r="OX633" s="267"/>
      <c r="OY633" s="203" t="s">
        <v>94</v>
      </c>
      <c r="OZ633" s="428" t="s">
        <v>475</v>
      </c>
      <c r="PB633" s="204"/>
      <c r="PC633" s="204">
        <f>VLOOKUP(OZ633,$A$681:$F$2354,6,FALSE)</f>
        <v>116</v>
      </c>
      <c r="PD633" s="203" t="s">
        <v>69</v>
      </c>
      <c r="PE633" s="10">
        <f>PC633*1.1</f>
        <v>127.60000000000001</v>
      </c>
      <c r="PF633" s="10"/>
      <c r="PG633" s="267"/>
      <c r="PH633" s="203" t="s">
        <v>94</v>
      </c>
      <c r="PI633" s="276" t="s">
        <v>657</v>
      </c>
      <c r="PK633" s="204"/>
      <c r="PL633" s="204">
        <f>VLOOKUP(PI633,$A$681:$F$2354,6,FALSE)</f>
        <v>16</v>
      </c>
      <c r="PM633" s="203" t="s">
        <v>69</v>
      </c>
      <c r="PN633" s="10">
        <f>PL633*1.1</f>
        <v>17.600000000000001</v>
      </c>
      <c r="PO633" s="10"/>
      <c r="PP633" s="267"/>
      <c r="PQ633" s="203" t="s">
        <v>94</v>
      </c>
      <c r="PR633" s="276" t="s">
        <v>183</v>
      </c>
      <c r="PT633" s="204"/>
      <c r="PU633" s="204" t="e">
        <f>VLOOKUP(PR633,$A$681:$F$2354,6,FALSE)</f>
        <v>#N/A</v>
      </c>
      <c r="PV633" s="203" t="s">
        <v>69</v>
      </c>
      <c r="PW633" s="10" t="e">
        <f>PU633*1.1</f>
        <v>#N/A</v>
      </c>
      <c r="PX633" s="10"/>
      <c r="PY633" s="267"/>
      <c r="PZ633" s="203" t="s">
        <v>94</v>
      </c>
      <c r="QA633" s="276" t="s">
        <v>435</v>
      </c>
      <c r="QC633" s="204"/>
      <c r="QD633" s="204">
        <f>VLOOKUP(QA633,$A$681:$F$2354,6,FALSE)</f>
        <v>45</v>
      </c>
      <c r="QE633" s="203" t="s">
        <v>69</v>
      </c>
      <c r="QF633" s="10">
        <f>QD633*1.1</f>
        <v>49.500000000000007</v>
      </c>
      <c r="QG633" s="10"/>
      <c r="QH633" s="267"/>
      <c r="QI633" s="203" t="s">
        <v>94</v>
      </c>
      <c r="QJ633" s="276" t="s">
        <v>691</v>
      </c>
      <c r="QL633" s="204"/>
      <c r="QM633" s="204">
        <f>VLOOKUP(QJ633,$A$681:$F$2354,6,FALSE)</f>
        <v>99</v>
      </c>
      <c r="QN633" s="203" t="s">
        <v>69</v>
      </c>
      <c r="QO633" s="10">
        <f>QM633*1.1</f>
        <v>108.9</v>
      </c>
      <c r="QP633" s="10"/>
      <c r="QQ633" s="267"/>
      <c r="QR633" s="203" t="s">
        <v>94</v>
      </c>
      <c r="QS633" s="276" t="s">
        <v>1718</v>
      </c>
      <c r="QU633" s="204"/>
      <c r="QV633" s="204">
        <f>VLOOKUP(QS633,$A$681:$F$2354,6,FALSE)</f>
        <v>77</v>
      </c>
      <c r="QW633" s="203" t="s">
        <v>69</v>
      </c>
      <c r="QX633" s="10">
        <f>QV633*1.1</f>
        <v>84.7</v>
      </c>
      <c r="QY633" s="10"/>
      <c r="QZ633" s="267"/>
      <c r="RA633" s="203" t="s">
        <v>94</v>
      </c>
      <c r="RB633" s="276" t="s">
        <v>1692</v>
      </c>
      <c r="RD633" s="204"/>
      <c r="RE633" s="204">
        <f>VLOOKUP(RB633,$A$681:$F$2354,6,FALSE)</f>
        <v>197</v>
      </c>
      <c r="RF633" s="203" t="s">
        <v>69</v>
      </c>
      <c r="RG633" s="10">
        <f>RE633*1.1</f>
        <v>216.70000000000002</v>
      </c>
      <c r="RH633" s="10"/>
      <c r="RI633" s="267"/>
      <c r="RJ633" s="203" t="s">
        <v>94</v>
      </c>
      <c r="RK633" s="278" t="s">
        <v>183</v>
      </c>
      <c r="RM633" s="204"/>
      <c r="RN633" s="204" t="e">
        <f>VLOOKUP(RK633,$A$681:$F$2354,6,FALSE)</f>
        <v>#N/A</v>
      </c>
      <c r="RO633" s="203" t="s">
        <v>69</v>
      </c>
      <c r="RP633" s="10" t="e">
        <f>RN633*1.1</f>
        <v>#N/A</v>
      </c>
      <c r="RQ633" s="10"/>
      <c r="RR633" s="267"/>
      <c r="RS633" s="203" t="s">
        <v>94</v>
      </c>
      <c r="RT633" s="276" t="s">
        <v>578</v>
      </c>
      <c r="RV633" s="204"/>
      <c r="RW633" s="204">
        <f>VLOOKUP(RT633,$A$681:$F$2354,6,FALSE)</f>
        <v>95</v>
      </c>
      <c r="RX633" s="203" t="s">
        <v>69</v>
      </c>
      <c r="RY633" s="10">
        <f>RW633*1.1</f>
        <v>104.50000000000001</v>
      </c>
      <c r="RZ633" s="10"/>
      <c r="SA633" s="273"/>
      <c r="SB633" s="203" t="s">
        <v>94</v>
      </c>
      <c r="SC633" s="276" t="s">
        <v>691</v>
      </c>
      <c r="SE633" s="204"/>
      <c r="SF633" s="204">
        <f>VLOOKUP(SC633,$A$681:$F$2354,6,FALSE)</f>
        <v>99</v>
      </c>
      <c r="SG633" s="203" t="s">
        <v>69</v>
      </c>
      <c r="SH633" s="10">
        <f>SF633*1.1</f>
        <v>108.9</v>
      </c>
      <c r="SI633" s="10"/>
      <c r="SJ633" s="273"/>
      <c r="SK633" s="203" t="s">
        <v>94</v>
      </c>
      <c r="SL633" s="276" t="s">
        <v>1703</v>
      </c>
      <c r="SN633" s="204"/>
      <c r="SO633" s="204">
        <f>VLOOKUP(SL633,$A$681:$F$2354,6,FALSE)</f>
        <v>113</v>
      </c>
      <c r="SP633" s="203" t="s">
        <v>69</v>
      </c>
      <c r="SQ633" s="10">
        <f>SO633*1.1</f>
        <v>124.30000000000001</v>
      </c>
      <c r="SR633" s="10"/>
      <c r="SS633" s="273"/>
      <c r="ST633" s="203" t="s">
        <v>94</v>
      </c>
      <c r="SU633" s="276" t="s">
        <v>457</v>
      </c>
      <c r="SW633" s="204"/>
      <c r="SX633" s="204">
        <f>VLOOKUP(SU633,$A$681:$F$2354,6,FALSE)</f>
        <v>166</v>
      </c>
      <c r="SY633" s="203" t="s">
        <v>69</v>
      </c>
      <c r="SZ633" s="10">
        <f>SX633*1.1</f>
        <v>182.60000000000002</v>
      </c>
      <c r="TA633" s="10"/>
      <c r="TB633" s="273"/>
      <c r="TC633" s="203" t="s">
        <v>94</v>
      </c>
      <c r="TD633" s="428" t="s">
        <v>1718</v>
      </c>
      <c r="TF633" s="204"/>
      <c r="TG633" s="204">
        <f>VLOOKUP(TD633,$A$681:$F$2354,6,FALSE)</f>
        <v>77</v>
      </c>
      <c r="TH633" s="203" t="s">
        <v>69</v>
      </c>
      <c r="TI633" s="10">
        <f>TG633*1.1</f>
        <v>84.7</v>
      </c>
      <c r="TK633" s="273"/>
      <c r="TL633" s="203" t="s">
        <v>94</v>
      </c>
      <c r="TM633" s="276" t="s">
        <v>1692</v>
      </c>
      <c r="TO633" s="204"/>
      <c r="TP633" s="204">
        <f>VLOOKUP(TM633,$A$681:$F$2354,6,FALSE)</f>
        <v>197</v>
      </c>
      <c r="TQ633" s="203" t="s">
        <v>69</v>
      </c>
      <c r="TR633" s="10">
        <f>TP633*1.1</f>
        <v>216.70000000000002</v>
      </c>
      <c r="TS633" s="10"/>
      <c r="TT633" s="273"/>
      <c r="TU633" s="203" t="s">
        <v>94</v>
      </c>
      <c r="TV633" s="276" t="s">
        <v>1188</v>
      </c>
      <c r="TX633" s="204"/>
      <c r="TY633" s="204">
        <f>VLOOKUP(TV633,$A$681:$F$2354,6,FALSE)</f>
        <v>15</v>
      </c>
      <c r="TZ633" s="203" t="s">
        <v>69</v>
      </c>
      <c r="UA633" s="10">
        <f>TY633*1.1</f>
        <v>16.5</v>
      </c>
      <c r="UB633" s="10"/>
      <c r="UC633" s="273"/>
      <c r="UD633" s="203" t="s">
        <v>94</v>
      </c>
      <c r="UE633" s="285" t="s">
        <v>183</v>
      </c>
      <c r="UG633" s="204"/>
      <c r="UH633" s="204" t="e">
        <f>VLOOKUP(UE633,$A$681:$F$2354,6,FALSE)</f>
        <v>#N/A</v>
      </c>
      <c r="UI633" s="203" t="s">
        <v>69</v>
      </c>
      <c r="UJ633" s="10" t="e">
        <f>UH633*1.1</f>
        <v>#N/A</v>
      </c>
      <c r="UK633" s="10"/>
      <c r="UL633" s="273"/>
      <c r="UM633" s="203" t="s">
        <v>94</v>
      </c>
      <c r="UN633" s="276" t="s">
        <v>691</v>
      </c>
      <c r="UP633" s="204"/>
      <c r="UQ633" s="204">
        <f>VLOOKUP(UN633,$A$681:$F$2354,6,FALSE)</f>
        <v>99</v>
      </c>
      <c r="UR633" s="203" t="s">
        <v>69</v>
      </c>
      <c r="US633" s="10">
        <f>UQ633*1.1</f>
        <v>108.9</v>
      </c>
      <c r="UT633" s="10"/>
      <c r="UU633" s="273"/>
      <c r="UV633" s="203" t="s">
        <v>94</v>
      </c>
      <c r="UW633" s="276" t="s">
        <v>490</v>
      </c>
      <c r="UY633" s="204"/>
      <c r="UZ633" s="204">
        <f>VLOOKUP(UW633,$A$681:$F$2354,6,FALSE)</f>
        <v>40</v>
      </c>
      <c r="VA633" s="203" t="s">
        <v>69</v>
      </c>
      <c r="VB633" s="10">
        <f>UZ633*1.1</f>
        <v>44</v>
      </c>
      <c r="VC633" s="10"/>
      <c r="VD633" s="273"/>
      <c r="VE633" s="203" t="s">
        <v>94</v>
      </c>
      <c r="VF633" s="276" t="s">
        <v>489</v>
      </c>
      <c r="VH633" s="204"/>
      <c r="VI633" s="204">
        <f>VLOOKUP(VF633,$A$681:$F$2354,6,FALSE)</f>
        <v>124</v>
      </c>
      <c r="VJ633" s="203" t="s">
        <v>69</v>
      </c>
      <c r="VK633" s="10">
        <f>VI633*1.1</f>
        <v>136.4</v>
      </c>
      <c r="VL633" s="10"/>
      <c r="VM633" s="273"/>
      <c r="VN633" s="203" t="s">
        <v>94</v>
      </c>
      <c r="VO633" s="276" t="s">
        <v>621</v>
      </c>
      <c r="VQ633" s="204"/>
      <c r="VR633" s="204">
        <f>VLOOKUP(VO633,$A$681:$F$2354,6,FALSE)</f>
        <v>29</v>
      </c>
      <c r="VS633" s="203" t="s">
        <v>69</v>
      </c>
      <c r="VT633" s="10">
        <f>VR633*1.1</f>
        <v>31.900000000000002</v>
      </c>
      <c r="VU633" s="10"/>
      <c r="VV633" s="273"/>
      <c r="VW633" s="203" t="s">
        <v>94</v>
      </c>
      <c r="VX633" s="278" t="s">
        <v>183</v>
      </c>
      <c r="VZ633" s="204"/>
      <c r="WA633" s="204" t="e">
        <f>VLOOKUP(VX633,$A$681:$F$2354,6,FALSE)</f>
        <v>#N/A</v>
      </c>
      <c r="WB633" s="203" t="s">
        <v>69</v>
      </c>
      <c r="WC633" s="10" t="e">
        <f>WA633*1.1</f>
        <v>#N/A</v>
      </c>
      <c r="WE633" s="273"/>
      <c r="WF633" s="203" t="s">
        <v>94</v>
      </c>
      <c r="WG633" s="276" t="s">
        <v>441</v>
      </c>
      <c r="WI633" s="204"/>
      <c r="WJ633" s="204">
        <f>VLOOKUP(WG633,$A$681:$F$2354,6,FALSE)</f>
        <v>195</v>
      </c>
      <c r="WK633" s="203" t="s">
        <v>69</v>
      </c>
      <c r="WL633" s="10">
        <f>WJ633*1.1</f>
        <v>214.50000000000003</v>
      </c>
      <c r="WN633" s="273"/>
      <c r="WO633" s="203" t="s">
        <v>94</v>
      </c>
      <c r="WP633" s="278" t="s">
        <v>183</v>
      </c>
      <c r="WQ633" s="204"/>
      <c r="WR633" s="204"/>
      <c r="WS633" s="204" t="e">
        <f>VLOOKUP(WP633,$A$681:$F$2354,6,FALSE)</f>
        <v>#N/A</v>
      </c>
      <c r="WT633" s="203" t="s">
        <v>69</v>
      </c>
      <c r="WU633" s="10" t="e">
        <f>WS633*1.1</f>
        <v>#N/A</v>
      </c>
      <c r="WV633" s="10"/>
      <c r="WW633" s="273"/>
      <c r="WX633" s="203" t="s">
        <v>94</v>
      </c>
      <c r="WY633" s="278" t="s">
        <v>183</v>
      </c>
      <c r="XA633" s="204"/>
      <c r="XB633" s="204" t="e">
        <f>VLOOKUP(WY633,$A$681:$F$2354,6,FALSE)</f>
        <v>#N/A</v>
      </c>
      <c r="XC633" s="203" t="s">
        <v>69</v>
      </c>
      <c r="XD633" s="10" t="e">
        <f>XB633*1.1</f>
        <v>#N/A</v>
      </c>
      <c r="XF633" s="273"/>
      <c r="XG633" s="203" t="s">
        <v>94</v>
      </c>
      <c r="XH633" s="276" t="s">
        <v>2338</v>
      </c>
      <c r="XJ633" s="204"/>
      <c r="XK633" s="204">
        <f>VLOOKUP(XH633,$A$681:$F$2354,6,FALSE)</f>
        <v>124</v>
      </c>
      <c r="XL633" s="203" t="s">
        <v>69</v>
      </c>
      <c r="XM633" s="10">
        <f>XK633*1.1</f>
        <v>136.4</v>
      </c>
      <c r="XO633" s="273"/>
      <c r="XP633" s="203" t="s">
        <v>94</v>
      </c>
      <c r="XQ633" s="276" t="s">
        <v>834</v>
      </c>
      <c r="XS633" s="204"/>
      <c r="XT633" s="204">
        <f>VLOOKUP(XQ633,$A$681:$F$2354,6,FALSE)</f>
        <v>73</v>
      </c>
      <c r="XU633" s="203" t="s">
        <v>69</v>
      </c>
      <c r="XV633" s="10">
        <f>XT633*1.1</f>
        <v>80.300000000000011</v>
      </c>
      <c r="XW633" s="10"/>
      <c r="XX633" s="273"/>
      <c r="XY633" s="203" t="s">
        <v>94</v>
      </c>
      <c r="XZ633" s="276" t="s">
        <v>493</v>
      </c>
      <c r="YB633" s="204"/>
      <c r="YC633" s="204">
        <f>VLOOKUP(XZ633,$A$681:$F$2354,6,FALSE)</f>
        <v>134</v>
      </c>
      <c r="YD633" s="203" t="s">
        <v>69</v>
      </c>
      <c r="YE633" s="10">
        <f>YC633*1.1</f>
        <v>147.4</v>
      </c>
      <c r="YG633" s="273"/>
      <c r="YH633" s="203" t="s">
        <v>94</v>
      </c>
      <c r="YI633" s="278" t="s">
        <v>183</v>
      </c>
      <c r="YK633" s="204"/>
      <c r="YL633" s="204" t="e">
        <f>VLOOKUP(YI633,$A$681:$F$2354,6,FALSE)</f>
        <v>#N/A</v>
      </c>
      <c r="YM633" s="203" t="s">
        <v>69</v>
      </c>
      <c r="YN633" s="10" t="e">
        <f>YL633*1.1</f>
        <v>#N/A</v>
      </c>
      <c r="YO633" s="10"/>
      <c r="YP633" s="273"/>
      <c r="YQ633" s="203" t="s">
        <v>94</v>
      </c>
      <c r="YR633" s="278" t="s">
        <v>183</v>
      </c>
      <c r="YT633" s="204"/>
      <c r="YU633" s="204" t="e">
        <f>VLOOKUP(YR633,$A$681:$F$2354,6,FALSE)</f>
        <v>#N/A</v>
      </c>
      <c r="YV633" s="203" t="s">
        <v>69</v>
      </c>
      <c r="YW633" s="10" t="e">
        <f>YU633*1.1</f>
        <v>#N/A</v>
      </c>
      <c r="YY633" s="273"/>
      <c r="YZ633" s="203" t="s">
        <v>94</v>
      </c>
      <c r="ZA633" s="428" t="s">
        <v>670</v>
      </c>
      <c r="ZC633" s="204"/>
      <c r="ZD633" s="204">
        <f>VLOOKUP(ZA633,$A$681:$F$2354,6,FALSE)</f>
        <v>166</v>
      </c>
      <c r="ZE633" s="203" t="s">
        <v>69</v>
      </c>
      <c r="ZF633" s="10">
        <f>ZD633*1.1</f>
        <v>182.60000000000002</v>
      </c>
      <c r="ZH633" s="273"/>
      <c r="ZI633" s="203" t="s">
        <v>94</v>
      </c>
      <c r="ZJ633" s="276" t="s">
        <v>827</v>
      </c>
      <c r="ZL633" s="204"/>
      <c r="ZM633" s="204">
        <f>VLOOKUP(ZJ633,$A$681:$F$2354,6,FALSE)</f>
        <v>1</v>
      </c>
      <c r="ZN633" s="203" t="s">
        <v>69</v>
      </c>
      <c r="ZO633" s="10">
        <f>ZM633*1.1</f>
        <v>1.1000000000000001</v>
      </c>
      <c r="ZQ633" s="273"/>
      <c r="ZR633" s="203" t="s">
        <v>94</v>
      </c>
      <c r="ZS633" s="276" t="s">
        <v>678</v>
      </c>
      <c r="ZU633" s="204"/>
      <c r="ZV633" s="204">
        <f>VLOOKUP(ZS633,$A$681:$F$2354,6,FALSE)</f>
        <v>58</v>
      </c>
      <c r="ZW633" s="203" t="s">
        <v>69</v>
      </c>
      <c r="ZX633" s="10">
        <f>ZV633*1.1</f>
        <v>63.800000000000004</v>
      </c>
      <c r="ZY633" s="10"/>
      <c r="ZZ633" s="273"/>
      <c r="AAA633" s="203" t="s">
        <v>94</v>
      </c>
      <c r="AAB633" s="276" t="s">
        <v>432</v>
      </c>
      <c r="AAD633" s="204"/>
      <c r="AAE633" s="204">
        <f>VLOOKUP(AAB633,$A$681:$F$2354,6,FALSE)</f>
        <v>65</v>
      </c>
      <c r="AAF633" s="203" t="s">
        <v>69</v>
      </c>
      <c r="AAG633" s="10">
        <f>AAE633*1.1</f>
        <v>71.5</v>
      </c>
      <c r="AAH633" s="10"/>
      <c r="AAI633" s="273"/>
      <c r="AAJ633" s="203" t="s">
        <v>94</v>
      </c>
      <c r="AAK633" s="276" t="s">
        <v>1834</v>
      </c>
      <c r="AAM633" s="204"/>
      <c r="AAN633" s="204">
        <f>VLOOKUP(AAK633,$A$681:$F$2354,6,FALSE)</f>
        <v>35</v>
      </c>
      <c r="AAO633" s="203" t="s">
        <v>69</v>
      </c>
      <c r="AAP633" s="10">
        <f>AAN633*1.1</f>
        <v>38.5</v>
      </c>
      <c r="AAQ633" s="10"/>
      <c r="AAR633" s="273"/>
      <c r="AAS633" s="203" t="s">
        <v>94</v>
      </c>
      <c r="AAT633" s="276" t="s">
        <v>415</v>
      </c>
      <c r="AAV633" s="204"/>
      <c r="AAW633" s="204">
        <f>VLOOKUP(AAT633,$A$681:$F$2354,6,FALSE)</f>
        <v>19</v>
      </c>
      <c r="AAX633" s="203" t="s">
        <v>69</v>
      </c>
      <c r="AAY633" s="10">
        <f>AAW633*1.1</f>
        <v>20.900000000000002</v>
      </c>
      <c r="AAZ633" s="10"/>
      <c r="ABA633" s="273"/>
      <c r="ABB633" s="203" t="s">
        <v>94</v>
      </c>
      <c r="ABC633" s="278" t="s">
        <v>183</v>
      </c>
      <c r="ABE633" s="204"/>
      <c r="ABF633" s="204" t="e">
        <f>VLOOKUP(ABC633,$A$681:$F$2354,6,FALSE)</f>
        <v>#N/A</v>
      </c>
      <c r="ABG633" s="203" t="s">
        <v>69</v>
      </c>
      <c r="ABH633" s="10" t="e">
        <f>ABF633*1.1</f>
        <v>#N/A</v>
      </c>
      <c r="ABI633" s="10"/>
      <c r="ABJ633" s="273"/>
      <c r="ABK633" s="203" t="s">
        <v>94</v>
      </c>
      <c r="ABL633" s="276" t="s">
        <v>463</v>
      </c>
      <c r="ABN633" s="204"/>
      <c r="ABO633" s="204">
        <f>VLOOKUP(ABL633,$A$681:$F$2354,6,FALSE)</f>
        <v>181</v>
      </c>
      <c r="ABP633" s="203" t="s">
        <v>69</v>
      </c>
      <c r="ABQ633" s="10">
        <f>ABO633*1.1</f>
        <v>199.10000000000002</v>
      </c>
      <c r="ABR633" s="10"/>
      <c r="ABS633" s="273"/>
      <c r="ABT633" s="203" t="s">
        <v>94</v>
      </c>
      <c r="ABU633" s="276" t="s">
        <v>2333</v>
      </c>
      <c r="ABW633" s="204"/>
      <c r="ABX633" s="204">
        <f>VLOOKUP(ABU633,$A$681:$F$2354,6,FALSE)</f>
        <v>217</v>
      </c>
      <c r="ABY633" s="203" t="s">
        <v>69</v>
      </c>
      <c r="ABZ633" s="10">
        <f>ABX633*1.1</f>
        <v>238.70000000000002</v>
      </c>
      <c r="ACA633" s="10"/>
      <c r="ACB633" s="273"/>
      <c r="ACC633" s="203" t="s">
        <v>94</v>
      </c>
      <c r="ACD633" s="278" t="s">
        <v>183</v>
      </c>
      <c r="ACF633" s="204"/>
      <c r="ACG633" s="204" t="e">
        <f>VLOOKUP(ACD633,$A$681:$F$2354,6,FALSE)</f>
        <v>#N/A</v>
      </c>
      <c r="ACH633" s="203" t="s">
        <v>69</v>
      </c>
      <c r="ACI633" s="10" t="e">
        <f>ACG633*1.1</f>
        <v>#N/A</v>
      </c>
      <c r="ACJ633" s="10"/>
      <c r="ACK633" s="273"/>
      <c r="ACL633" s="203" t="s">
        <v>94</v>
      </c>
      <c r="ACM633" s="278" t="s">
        <v>183</v>
      </c>
      <c r="ACO633" s="204"/>
      <c r="ACP633" s="204" t="e">
        <f>VLOOKUP(ACM633,$A$681:$F$2354,6,FALSE)</f>
        <v>#N/A</v>
      </c>
      <c r="ACQ633" s="203" t="s">
        <v>69</v>
      </c>
      <c r="ACR633" s="10" t="e">
        <f>ACP633*1.1</f>
        <v>#N/A</v>
      </c>
      <c r="ACS633" s="10"/>
      <c r="ACT633" s="273"/>
      <c r="ACU633" s="203" t="s">
        <v>94</v>
      </c>
      <c r="ACV633" s="278" t="s">
        <v>183</v>
      </c>
      <c r="ACX633" s="204"/>
      <c r="ACY633" s="204" t="e">
        <f>VLOOKUP(ACV633,$A$681:$F$2354,6,FALSE)</f>
        <v>#N/A</v>
      </c>
      <c r="ACZ633" s="203" t="s">
        <v>69</v>
      </c>
      <c r="ADA633" s="10" t="e">
        <f>ACY633*1.1</f>
        <v>#N/A</v>
      </c>
      <c r="ADB633" s="10"/>
      <c r="ADC633" s="273"/>
      <c r="ADD633" s="203" t="s">
        <v>94</v>
      </c>
      <c r="ADE633" s="278" t="s">
        <v>183</v>
      </c>
      <c r="ADG633" s="204"/>
      <c r="ADH633" s="204" t="e">
        <f>VLOOKUP(ADE633,$A$681:$F$2354,6,FALSE)</f>
        <v>#N/A</v>
      </c>
      <c r="ADI633" s="203" t="s">
        <v>69</v>
      </c>
      <c r="ADJ633" s="10" t="e">
        <f>ADH633*1.1</f>
        <v>#N/A</v>
      </c>
      <c r="ADL633" s="273"/>
      <c r="ADM633" s="203" t="s">
        <v>94</v>
      </c>
      <c r="ADN633" s="278" t="s">
        <v>183</v>
      </c>
      <c r="ADP633" s="204"/>
      <c r="ADQ633" s="204" t="e">
        <f>VLOOKUP(ADN633,$A$681:$F$2354,6,FALSE)</f>
        <v>#N/A</v>
      </c>
      <c r="ADR633" s="203" t="s">
        <v>69</v>
      </c>
      <c r="ADS633" s="10" t="e">
        <f>ADQ633*1.1</f>
        <v>#N/A</v>
      </c>
      <c r="ADT633" s="10"/>
      <c r="ADU633" s="273"/>
      <c r="ADV633" s="203" t="s">
        <v>94</v>
      </c>
      <c r="ADW633" s="278" t="s">
        <v>183</v>
      </c>
      <c r="ADY633" s="204"/>
      <c r="ADZ633" s="204" t="e">
        <f>VLOOKUP(ADW633,$A$681:$F$2354,6,FALSE)</f>
        <v>#N/A</v>
      </c>
      <c r="AEA633" s="203" t="s">
        <v>69</v>
      </c>
      <c r="AEB633" s="10" t="e">
        <f>ADZ633*1.1</f>
        <v>#N/A</v>
      </c>
      <c r="AED633" s="273"/>
      <c r="AEE633" s="203" t="s">
        <v>94</v>
      </c>
      <c r="AEF633" s="278" t="s">
        <v>183</v>
      </c>
      <c r="AEH633" s="204"/>
      <c r="AEI633" s="204" t="e">
        <f>VLOOKUP(AEF633,$A$681:$F$2354,6,FALSE)</f>
        <v>#N/A</v>
      </c>
      <c r="AEJ633" s="203" t="s">
        <v>69</v>
      </c>
      <c r="AEK633" s="10" t="e">
        <f>AEI633*1.1</f>
        <v>#N/A</v>
      </c>
      <c r="AEM633" s="273"/>
      <c r="AEN633" s="203" t="s">
        <v>94</v>
      </c>
      <c r="AEO633" s="278" t="s">
        <v>183</v>
      </c>
      <c r="AEQ633" s="204"/>
      <c r="AER633" s="204" t="e">
        <f>VLOOKUP(AEO633,$A$681:$F$2354,6,FALSE)</f>
        <v>#N/A</v>
      </c>
      <c r="AES633" s="203" t="s">
        <v>69</v>
      </c>
      <c r="AET633" s="10" t="e">
        <f>AER633*1.1</f>
        <v>#N/A</v>
      </c>
      <c r="AEV633" s="273"/>
      <c r="AEW633" s="203" t="s">
        <v>94</v>
      </c>
      <c r="AEX633" s="278" t="s">
        <v>183</v>
      </c>
      <c r="AEZ633" s="204"/>
      <c r="AFA633" s="204" t="e">
        <f>VLOOKUP(AEX633,$A$681:$F$2354,6,FALSE)</f>
        <v>#N/A</v>
      </c>
      <c r="AFB633" s="203" t="s">
        <v>69</v>
      </c>
      <c r="AFC633" s="10" t="e">
        <f>AFA633*1.1</f>
        <v>#N/A</v>
      </c>
      <c r="AFD633" s="10"/>
      <c r="AFE633" s="273"/>
      <c r="AFF633" s="203" t="s">
        <v>94</v>
      </c>
      <c r="AFG633" s="278" t="s">
        <v>183</v>
      </c>
      <c r="AFI633" s="204"/>
      <c r="AFJ633" s="204" t="e">
        <f>VLOOKUP(AFG633,$A$681:$F$2354,6,FALSE)</f>
        <v>#N/A</v>
      </c>
      <c r="AFK633" s="203" t="s">
        <v>69</v>
      </c>
      <c r="AFL633" s="10" t="e">
        <f>AFJ633*1.1</f>
        <v>#N/A</v>
      </c>
      <c r="AFM633" s="10"/>
      <c r="AFN633" s="273"/>
      <c r="AFO633" s="203" t="s">
        <v>94</v>
      </c>
      <c r="AFP633" s="278" t="s">
        <v>183</v>
      </c>
      <c r="AFR633" s="204"/>
      <c r="AFS633" s="204" t="e">
        <f>VLOOKUP(AFP633,$A$681:$F$2354,6,FALSE)</f>
        <v>#N/A</v>
      </c>
      <c r="AFT633" s="203" t="s">
        <v>69</v>
      </c>
      <c r="AFU633" s="10" t="e">
        <f>AFS633*1.1</f>
        <v>#N/A</v>
      </c>
      <c r="AFV633" s="10"/>
      <c r="AFW633" s="273"/>
      <c r="AFX633" s="203" t="s">
        <v>94</v>
      </c>
      <c r="AFY633" s="278" t="s">
        <v>183</v>
      </c>
      <c r="AGA633" s="204"/>
      <c r="AGB633" s="204" t="e">
        <f>VLOOKUP(AFY633,$A$681:$F$2354,6,FALSE)</f>
        <v>#N/A</v>
      </c>
      <c r="AGC633" s="203" t="s">
        <v>69</v>
      </c>
      <c r="AGD633" s="10" t="e">
        <f>AGB633*1.1</f>
        <v>#N/A</v>
      </c>
      <c r="AGE633" s="10"/>
      <c r="AGF633" s="273"/>
      <c r="AGG633" s="203" t="s">
        <v>94</v>
      </c>
      <c r="AGH633" s="278" t="s">
        <v>183</v>
      </c>
      <c r="AGJ633" s="204"/>
      <c r="AGK633" s="204" t="e">
        <f>VLOOKUP(AGH633,$A$681:$F$2354,6,FALSE)</f>
        <v>#N/A</v>
      </c>
      <c r="AGL633" s="203" t="s">
        <v>69</v>
      </c>
      <c r="AGM633" s="10" t="e">
        <f>AGK633*1.1</f>
        <v>#N/A</v>
      </c>
      <c r="AGN633" s="10"/>
      <c r="AGO633" s="273"/>
      <c r="AGP633" s="203" t="s">
        <v>94</v>
      </c>
      <c r="AGQ633" s="278" t="s">
        <v>183</v>
      </c>
      <c r="AGS633" s="204"/>
      <c r="AGT633" s="204" t="e">
        <f>VLOOKUP(AGQ633,$A$681:$F$2354,6,FALSE)</f>
        <v>#N/A</v>
      </c>
      <c r="AGU633" s="203" t="s">
        <v>69</v>
      </c>
      <c r="AGV633" s="10" t="e">
        <f>AGT633*1.1</f>
        <v>#N/A</v>
      </c>
      <c r="AGW633" s="10"/>
      <c r="AGX633" s="273"/>
      <c r="AGY633" s="203" t="s">
        <v>94</v>
      </c>
      <c r="AGZ633" s="276" t="s">
        <v>435</v>
      </c>
      <c r="AHB633" s="204"/>
      <c r="AHC633" s="204">
        <f>VLOOKUP(AGZ633,$A$681:$F$2354,6,FALSE)</f>
        <v>45</v>
      </c>
      <c r="AHD633" s="203" t="s">
        <v>69</v>
      </c>
      <c r="AHE633" s="10">
        <f>AHC633*1.1</f>
        <v>49.500000000000007</v>
      </c>
      <c r="AHF633" s="10"/>
      <c r="AHG633" s="273"/>
      <c r="AHH633" s="203" t="s">
        <v>94</v>
      </c>
      <c r="AHI633" s="276" t="s">
        <v>463</v>
      </c>
      <c r="AHK633" s="204"/>
      <c r="AHL633" s="204">
        <f>VLOOKUP(AHI633,$A$681:$F$2354,6,FALSE)</f>
        <v>181</v>
      </c>
      <c r="AHM633" s="203" t="s">
        <v>69</v>
      </c>
      <c r="AHN633" s="10">
        <f>AHL633*1.1</f>
        <v>199.10000000000002</v>
      </c>
      <c r="AHO633" s="10"/>
      <c r="AHP633" s="273"/>
      <c r="AHQ633" s="203" t="s">
        <v>94</v>
      </c>
      <c r="AHR633" s="276" t="s">
        <v>670</v>
      </c>
      <c r="AHT633" s="204"/>
      <c r="AHU633" s="204">
        <f>VLOOKUP(AHR633,$A$681:$F$2354,6,FALSE)</f>
        <v>166</v>
      </c>
      <c r="AHV633" s="203" t="s">
        <v>69</v>
      </c>
      <c r="AHW633" s="10">
        <f>AHU633*1.1</f>
        <v>182.60000000000002</v>
      </c>
      <c r="AHX633" s="10"/>
      <c r="AHY633" s="273"/>
      <c r="AHZ633" s="203" t="s">
        <v>94</v>
      </c>
      <c r="AIA633" s="276" t="s">
        <v>670</v>
      </c>
      <c r="AIC633" s="204"/>
      <c r="AID633" s="204">
        <f>VLOOKUP(AIA633,$A$681:$F$2354,6,FALSE)</f>
        <v>166</v>
      </c>
      <c r="AIE633" s="203" t="s">
        <v>69</v>
      </c>
      <c r="AIF633" s="10">
        <f>AID633*1.1</f>
        <v>182.60000000000002</v>
      </c>
      <c r="AIG633" s="10"/>
      <c r="AIH633" s="273"/>
      <c r="AII633" s="203" t="s">
        <v>94</v>
      </c>
      <c r="AIJ633" s="276" t="s">
        <v>432</v>
      </c>
      <c r="AIL633" s="204"/>
      <c r="AIM633" s="204">
        <f>VLOOKUP(AIJ633,$A$681:$F$2354,6,FALSE)</f>
        <v>65</v>
      </c>
      <c r="AIN633" s="203" t="s">
        <v>69</v>
      </c>
      <c r="AIO633" s="10">
        <f>AIM633*1.1</f>
        <v>71.5</v>
      </c>
      <c r="AIP633" s="10"/>
      <c r="AIQ633" s="273"/>
      <c r="AIR633" s="203" t="s">
        <v>94</v>
      </c>
      <c r="AIS633" s="276" t="s">
        <v>605</v>
      </c>
      <c r="AIU633" s="204"/>
      <c r="AIV633" s="204">
        <f>VLOOKUP(AIS633,$A$681:$F$2354,6,FALSE)</f>
        <v>89</v>
      </c>
      <c r="AIW633" s="203" t="s">
        <v>69</v>
      </c>
      <c r="AIX633" s="10">
        <f>AIV633*1.1</f>
        <v>97.9</v>
      </c>
      <c r="AIY633" s="10"/>
      <c r="AIZ633" s="273"/>
      <c r="AJA633" s="203" t="s">
        <v>94</v>
      </c>
      <c r="AJB633" s="276" t="s">
        <v>514</v>
      </c>
      <c r="AJD633" s="204"/>
      <c r="AJE633" s="204">
        <f>VLOOKUP(AJB633,$A$681:$F$2354,6,FALSE)</f>
        <v>79</v>
      </c>
      <c r="AJF633" s="203" t="s">
        <v>69</v>
      </c>
      <c r="AJG633" s="10">
        <f>AJE633*1.1</f>
        <v>86.9</v>
      </c>
      <c r="AJH633" s="10"/>
      <c r="AJI633" s="273"/>
      <c r="AJJ633" s="203" t="s">
        <v>94</v>
      </c>
      <c r="AJK633" s="276" t="s">
        <v>475</v>
      </c>
      <c r="AJM633" s="204"/>
      <c r="AJN633" s="204">
        <f>VLOOKUP(AJK633,$A$681:$F$2354,6,FALSE)</f>
        <v>116</v>
      </c>
      <c r="AJO633" s="203" t="s">
        <v>69</v>
      </c>
      <c r="AJP633" s="10">
        <f>AJN633*1.1</f>
        <v>127.60000000000001</v>
      </c>
      <c r="AJQ633" s="10"/>
      <c r="AJR633" s="273"/>
      <c r="AJS633" s="203" t="s">
        <v>94</v>
      </c>
      <c r="AJT633" s="431" t="s">
        <v>678</v>
      </c>
      <c r="AJV633" s="204"/>
      <c r="AJW633" s="204">
        <f>VLOOKUP(AJT633,$A$681:$F$2354,6,FALSE)</f>
        <v>58</v>
      </c>
      <c r="AJX633" s="203" t="s">
        <v>69</v>
      </c>
      <c r="AJY633" s="10">
        <f>AJW633*1.1</f>
        <v>63.800000000000004</v>
      </c>
      <c r="AJZ633" s="10"/>
      <c r="AKA633" s="273"/>
      <c r="AKB633" s="203" t="s">
        <v>94</v>
      </c>
      <c r="AKC633" s="276" t="s">
        <v>834</v>
      </c>
      <c r="AKE633" s="204"/>
      <c r="AKF633" s="204">
        <f>VLOOKUP(AKC633,$A$681:$F$2354,6,FALSE)</f>
        <v>73</v>
      </c>
      <c r="AKG633" s="203" t="s">
        <v>69</v>
      </c>
      <c r="AKH633" s="10">
        <f>AKF633*1.1</f>
        <v>80.300000000000011</v>
      </c>
      <c r="AKI633" s="10"/>
      <c r="AKJ633" s="273"/>
      <c r="AKK633" s="203" t="s">
        <v>94</v>
      </c>
      <c r="AKL633" s="276" t="s">
        <v>415</v>
      </c>
      <c r="AKN633" s="204"/>
      <c r="AKO633" s="204">
        <f>VLOOKUP(AKL633,$A$681:$F$2354,6,FALSE)</f>
        <v>19</v>
      </c>
      <c r="AKP633" s="203" t="s">
        <v>69</v>
      </c>
      <c r="AKQ633" s="10">
        <f>AKO633*1.1</f>
        <v>20.900000000000002</v>
      </c>
      <c r="AKR633" s="10"/>
      <c r="AKS633" s="273"/>
      <c r="AKT633" s="203" t="s">
        <v>94</v>
      </c>
      <c r="AKU633" s="276" t="s">
        <v>531</v>
      </c>
      <c r="AKW633" s="204"/>
      <c r="AKX633" s="204">
        <f>VLOOKUP(AKU633,$A$681:$F$2354,6,FALSE)</f>
        <v>0</v>
      </c>
      <c r="AKY633" s="203" t="s">
        <v>69</v>
      </c>
      <c r="AKZ633" s="10">
        <f>AKX633*1.1</f>
        <v>0</v>
      </c>
      <c r="ALA633" s="10"/>
      <c r="ALB633" s="273"/>
      <c r="ALC633" s="203" t="s">
        <v>94</v>
      </c>
      <c r="ALD633" s="276" t="s">
        <v>435</v>
      </c>
      <c r="ALF633" s="204"/>
      <c r="ALG633" s="204">
        <f>VLOOKUP(ALD633,$A$681:$F$2354,6,FALSE)</f>
        <v>45</v>
      </c>
      <c r="ALH633" s="203" t="s">
        <v>69</v>
      </c>
      <c r="ALI633" s="10">
        <f>ALG633*1.1</f>
        <v>49.500000000000007</v>
      </c>
      <c r="ALJ633" s="10"/>
      <c r="ALK633" s="273"/>
      <c r="ALL633" s="203" t="s">
        <v>94</v>
      </c>
      <c r="ALM633" s="276" t="s">
        <v>615</v>
      </c>
      <c r="ALO633" s="204"/>
      <c r="ALP633" s="204">
        <f>VLOOKUP(ALM633,$A$681:$F$2354,6,FALSE)</f>
        <v>10</v>
      </c>
      <c r="ALQ633" s="203" t="s">
        <v>69</v>
      </c>
      <c r="ALR633" s="10">
        <f>ALP633*1.1</f>
        <v>11</v>
      </c>
      <c r="ALS633" s="10"/>
      <c r="ALT633" s="273"/>
      <c r="ALU633" s="203" t="s">
        <v>94</v>
      </c>
      <c r="ALV633" s="276" t="s">
        <v>427</v>
      </c>
      <c r="ALX633" s="204"/>
      <c r="ALY633" s="204">
        <f>VLOOKUP(ALV633,$A$681:$F$2354,6,FALSE)</f>
        <v>156</v>
      </c>
      <c r="ALZ633" s="203" t="s">
        <v>69</v>
      </c>
      <c r="AMA633" s="10">
        <f>ALY633*1.1</f>
        <v>171.60000000000002</v>
      </c>
      <c r="AMB633" s="10"/>
      <c r="AMC633" s="273"/>
      <c r="AMD633" s="203" t="s">
        <v>94</v>
      </c>
      <c r="AME633" s="276" t="s">
        <v>578</v>
      </c>
      <c r="AMG633" s="204"/>
      <c r="AMH633" s="204">
        <f>VLOOKUP(AME633,$A$681:$F$2354,6,FALSE)</f>
        <v>95</v>
      </c>
      <c r="AMI633" s="203" t="s">
        <v>69</v>
      </c>
      <c r="AMJ633" s="10">
        <f>AMH633*1.1</f>
        <v>104.50000000000001</v>
      </c>
      <c r="AMK633" s="10"/>
      <c r="AML633" s="273"/>
      <c r="AMM633" s="203" t="s">
        <v>94</v>
      </c>
      <c r="AMN633" s="276" t="s">
        <v>415</v>
      </c>
      <c r="AMP633" s="204"/>
      <c r="AMQ633" s="204">
        <f>VLOOKUP(AMN633,$A$681:$F$2354,6,FALSE)</f>
        <v>19</v>
      </c>
      <c r="AMR633" s="203" t="s">
        <v>69</v>
      </c>
      <c r="AMS633" s="10">
        <f>AMQ633*1.1</f>
        <v>20.900000000000002</v>
      </c>
      <c r="AMT633" s="10"/>
      <c r="AMU633" s="273"/>
      <c r="AMV633" s="203" t="s">
        <v>94</v>
      </c>
      <c r="AMW633" s="276" t="s">
        <v>670</v>
      </c>
      <c r="AMY633" s="204"/>
      <c r="AMZ633" s="204">
        <f>VLOOKUP(AMW633,$A$681:$F$2354,6,FALSE)</f>
        <v>166</v>
      </c>
      <c r="ANA633" s="203" t="s">
        <v>69</v>
      </c>
      <c r="ANB633" s="10">
        <f>AMZ633*1.1</f>
        <v>182.60000000000002</v>
      </c>
      <c r="ANC633" s="10"/>
      <c r="AND633" s="273"/>
      <c r="ANE633" s="203" t="s">
        <v>94</v>
      </c>
      <c r="ANF633" s="276" t="s">
        <v>1718</v>
      </c>
      <c r="ANH633" s="204"/>
      <c r="ANI633" s="204">
        <f>VLOOKUP(ANF633,$A$681:$F$2354,6,FALSE)</f>
        <v>77</v>
      </c>
      <c r="ANJ633" s="203" t="s">
        <v>69</v>
      </c>
      <c r="ANK633" s="10">
        <f>ANI633*1.1</f>
        <v>84.7</v>
      </c>
      <c r="ANL633" s="10"/>
      <c r="ANM633" s="273"/>
      <c r="ANN633" s="203" t="s">
        <v>94</v>
      </c>
      <c r="ANO633" s="276" t="s">
        <v>463</v>
      </c>
      <c r="ANQ633" s="204"/>
      <c r="ANR633" s="204">
        <f>VLOOKUP(ANO633,$A$681:$F$2354,6,FALSE)</f>
        <v>181</v>
      </c>
      <c r="ANS633" s="203" t="s">
        <v>69</v>
      </c>
      <c r="ANT633" s="10">
        <f>ANR633*1.1</f>
        <v>199.10000000000002</v>
      </c>
      <c r="ANU633" s="10"/>
      <c r="ANV633" s="273"/>
      <c r="ANW633" s="203" t="s">
        <v>94</v>
      </c>
      <c r="ANX633" s="276" t="s">
        <v>531</v>
      </c>
      <c r="ANZ633" s="204"/>
      <c r="AOA633" s="204">
        <f>VLOOKUP(ANX633,$A$681:$F$2354,6,FALSE)</f>
        <v>0</v>
      </c>
      <c r="AOB633" s="203" t="s">
        <v>69</v>
      </c>
      <c r="AOC633" s="10">
        <f>AOA633*1.1</f>
        <v>0</v>
      </c>
      <c r="AOD633" s="10"/>
      <c r="AOE633" s="273"/>
      <c r="AOF633" s="203" t="s">
        <v>94</v>
      </c>
      <c r="AOG633" s="276" t="s">
        <v>605</v>
      </c>
      <c r="AOI633" s="204"/>
      <c r="AOJ633" s="204">
        <f>VLOOKUP(AOG633,$A$681:$F$2354,6,FALSE)</f>
        <v>89</v>
      </c>
      <c r="AOK633" s="203" t="s">
        <v>69</v>
      </c>
      <c r="AOL633" s="10">
        <f>AOJ633*1.1</f>
        <v>97.9</v>
      </c>
      <c r="AOM633" s="10"/>
      <c r="AON633" s="273"/>
      <c r="AOO633" s="203" t="s">
        <v>94</v>
      </c>
      <c r="AOP633" s="276" t="s">
        <v>1703</v>
      </c>
      <c r="AOR633" s="204"/>
      <c r="AOS633" s="204">
        <f>VLOOKUP(AOP633,$A$681:$F$2354,6,FALSE)</f>
        <v>113</v>
      </c>
      <c r="AOT633" s="203" t="s">
        <v>69</v>
      </c>
      <c r="AOU633" s="10">
        <f>AOS633*1.1</f>
        <v>124.30000000000001</v>
      </c>
      <c r="AOV633" s="10"/>
      <c r="AOW633" s="273"/>
      <c r="AOX633" s="203" t="s">
        <v>94</v>
      </c>
      <c r="AOY633" s="276" t="s">
        <v>475</v>
      </c>
      <c r="APA633" s="204"/>
      <c r="APB633" s="204">
        <f>VLOOKUP(AOY633,$A$681:$F$2354,6,FALSE)</f>
        <v>116</v>
      </c>
      <c r="APC633" s="203" t="s">
        <v>69</v>
      </c>
      <c r="APD633" s="10">
        <f>APB633*1.1</f>
        <v>127.60000000000001</v>
      </c>
      <c r="APE633" s="10"/>
      <c r="APF633" s="273"/>
      <c r="APG633" s="203" t="s">
        <v>94</v>
      </c>
      <c r="APH633" s="276" t="s">
        <v>1692</v>
      </c>
      <c r="APJ633" s="204"/>
      <c r="APK633" s="204">
        <f>VLOOKUP(APH633,$A$681:$F$2354,6,FALSE)</f>
        <v>197</v>
      </c>
      <c r="APL633" s="203" t="s">
        <v>69</v>
      </c>
      <c r="APM633" s="10">
        <f>APK633*1.1</f>
        <v>216.70000000000002</v>
      </c>
      <c r="APN633" s="10"/>
      <c r="APO633" s="273"/>
      <c r="APP633" s="203" t="s">
        <v>94</v>
      </c>
      <c r="APQ633" s="276" t="s">
        <v>432</v>
      </c>
      <c r="APS633" s="204"/>
      <c r="APT633" s="204">
        <f>VLOOKUP(APQ633,$A$681:$F$2354,6,FALSE)</f>
        <v>65</v>
      </c>
      <c r="APU633" s="203" t="s">
        <v>69</v>
      </c>
      <c r="APV633" s="10">
        <f>APT633*1.1</f>
        <v>71.5</v>
      </c>
      <c r="APW633" s="10"/>
      <c r="APX633" s="273"/>
      <c r="APY633" s="203" t="s">
        <v>94</v>
      </c>
      <c r="APZ633" s="276" t="s">
        <v>427</v>
      </c>
      <c r="AQB633" s="204"/>
      <c r="AQC633" s="204">
        <f>VLOOKUP(APZ633,$A$681:$F$2354,6,FALSE)</f>
        <v>156</v>
      </c>
      <c r="AQD633" s="203" t="s">
        <v>69</v>
      </c>
      <c r="AQE633" s="10">
        <f>AQC633*1.1</f>
        <v>171.60000000000002</v>
      </c>
      <c r="AQF633" s="10"/>
      <c r="AQG633" s="273"/>
    </row>
    <row r="634" spans="1:1125" s="14" customFormat="1" ht="15">
      <c r="A634" s="203"/>
      <c r="B634" s="414"/>
      <c r="D634" s="203"/>
      <c r="E634" s="203"/>
      <c r="F634" s="203"/>
      <c r="G634" s="10"/>
      <c r="H634" s="10">
        <f>SUM(G629:G633)</f>
        <v>986.4</v>
      </c>
      <c r="I634" s="267"/>
      <c r="J634" s="203"/>
      <c r="K634" s="414"/>
      <c r="M634" s="203"/>
      <c r="N634" s="203"/>
      <c r="O634" s="203"/>
      <c r="P634" s="10"/>
      <c r="Q634" s="10">
        <f>SUM(P629:P633)</f>
        <v>1026.0999999999999</v>
      </c>
      <c r="R634" s="267"/>
      <c r="S634" s="203"/>
      <c r="T634" s="264"/>
      <c r="V634" s="203"/>
      <c r="W634" s="203"/>
      <c r="X634" s="203"/>
      <c r="Y634" s="10"/>
      <c r="Z634" s="10">
        <f>SUM(Y629:Y633)</f>
        <v>749.7</v>
      </c>
      <c r="AA634" s="267"/>
      <c r="AB634" s="203"/>
      <c r="AC634" s="414"/>
      <c r="AE634" s="203"/>
      <c r="AF634" s="203"/>
      <c r="AG634" s="203"/>
      <c r="AH634" s="10"/>
      <c r="AI634" s="10">
        <f>SUM(AH629:AH633)</f>
        <v>917.30000000000018</v>
      </c>
      <c r="AJ634" s="267"/>
      <c r="AK634" s="203"/>
      <c r="AL634" s="414"/>
      <c r="AN634" s="203"/>
      <c r="AO634" s="203"/>
      <c r="AP634" s="203"/>
      <c r="AQ634" s="10"/>
      <c r="AR634" s="10">
        <f>SUM(AQ629:AQ633)</f>
        <v>912.5</v>
      </c>
      <c r="AS634" s="267"/>
      <c r="AT634" s="203"/>
      <c r="AU634" s="414"/>
      <c r="AW634" s="203"/>
      <c r="AX634" s="203"/>
      <c r="AY634" s="203"/>
      <c r="AZ634" s="10"/>
      <c r="BA634" s="10">
        <f>SUM(AZ629:AZ633)</f>
        <v>846.1</v>
      </c>
      <c r="BB634" s="267"/>
      <c r="BC634" s="203"/>
      <c r="BD634" s="414"/>
      <c r="BF634" s="203"/>
      <c r="BG634" s="203"/>
      <c r="BH634" s="203"/>
      <c r="BI634" s="10"/>
      <c r="BJ634" s="10">
        <f>SUM(BI629:BI633)</f>
        <v>860.7</v>
      </c>
      <c r="BK634" s="267"/>
      <c r="BL634" s="203"/>
      <c r="BM634" s="414"/>
      <c r="BO634" s="203"/>
      <c r="BP634" s="203"/>
      <c r="BQ634" s="203"/>
      <c r="BR634" s="10"/>
      <c r="BS634" s="10">
        <f>SUM(BR629:BR633)</f>
        <v>818.59999999999991</v>
      </c>
      <c r="BT634" s="267"/>
      <c r="BU634" s="203"/>
      <c r="BV634" s="414"/>
      <c r="BX634" s="203"/>
      <c r="BY634" s="203"/>
      <c r="BZ634" s="203"/>
      <c r="CA634" s="10"/>
      <c r="CB634" s="10">
        <f>SUM(CA629:CA633)</f>
        <v>927.90000000000009</v>
      </c>
      <c r="CC634" s="267"/>
      <c r="CD634" s="203"/>
      <c r="CE634" s="414"/>
      <c r="CG634" s="203"/>
      <c r="CH634" s="203"/>
      <c r="CI634" s="203"/>
      <c r="CJ634" s="10"/>
      <c r="CK634" s="10">
        <f>SUM(CJ629:CJ633)</f>
        <v>885.5</v>
      </c>
      <c r="CL634" s="267"/>
      <c r="CM634" s="203"/>
      <c r="CN634" s="414"/>
      <c r="CP634" s="203"/>
      <c r="CQ634" s="203"/>
      <c r="CR634" s="203"/>
      <c r="CS634" s="10"/>
      <c r="CT634" s="10">
        <f>SUM(CS629:CS633)</f>
        <v>759.6</v>
      </c>
      <c r="CU634" s="267"/>
      <c r="CV634" s="203"/>
      <c r="CW634" s="414"/>
      <c r="CY634" s="203"/>
      <c r="CZ634" s="203"/>
      <c r="DA634" s="203"/>
      <c r="DB634" s="10"/>
      <c r="DC634" s="10">
        <f>SUM(DB629:DB633)</f>
        <v>966.2</v>
      </c>
      <c r="DD634" s="267"/>
      <c r="DE634" s="203"/>
      <c r="DF634" s="414"/>
      <c r="DH634" s="203"/>
      <c r="DI634" s="203"/>
      <c r="DJ634" s="203"/>
      <c r="DK634" s="10"/>
      <c r="DL634" s="10">
        <f>SUM(DK629:DK633)</f>
        <v>891.69999999999993</v>
      </c>
      <c r="DM634" s="267"/>
      <c r="DN634" s="203"/>
      <c r="DO634" s="414"/>
      <c r="DQ634" s="203"/>
      <c r="DR634" s="203"/>
      <c r="DS634" s="203"/>
      <c r="DT634" s="10"/>
      <c r="DU634" s="10">
        <f>SUM(DT629:DT633)</f>
        <v>595.20000000000005</v>
      </c>
      <c r="DV634" s="267"/>
      <c r="DW634" s="203"/>
      <c r="DZ634" s="203"/>
      <c r="EA634" s="203"/>
      <c r="EB634" s="203"/>
      <c r="EC634" s="10"/>
      <c r="ED634" s="10" t="e">
        <f>SUM(EC629:EC633)</f>
        <v>#N/A</v>
      </c>
      <c r="EE634" s="267"/>
      <c r="EF634" s="203"/>
      <c r="EG634" s="414"/>
      <c r="EI634" s="203"/>
      <c r="EJ634" s="203"/>
      <c r="EK634" s="203"/>
      <c r="EL634" s="10"/>
      <c r="EM634" s="10">
        <f>SUM(EL629:EL633)</f>
        <v>502.80000000000007</v>
      </c>
      <c r="EN634" s="267"/>
      <c r="EO634" s="203"/>
      <c r="EP634" s="414"/>
      <c r="ER634" s="203"/>
      <c r="ES634" s="203"/>
      <c r="ET634" s="203"/>
      <c r="EU634" s="10"/>
      <c r="EV634" s="10">
        <f>SUM(EU629:EU633)</f>
        <v>798.80000000000007</v>
      </c>
      <c r="EW634" s="267"/>
      <c r="EX634" s="203"/>
      <c r="EY634" s="414"/>
      <c r="FA634" s="203"/>
      <c r="FB634" s="203"/>
      <c r="FC634" s="203"/>
      <c r="FD634" s="10"/>
      <c r="FE634" s="10">
        <f>SUM(FD629:FD633)</f>
        <v>911.1</v>
      </c>
      <c r="FF634" s="267"/>
      <c r="FG634" s="203"/>
      <c r="FH634" s="422"/>
      <c r="FJ634" s="203"/>
      <c r="FK634" s="203"/>
      <c r="FL634" s="203"/>
      <c r="FM634" s="10"/>
      <c r="FN634" s="10">
        <f>SUM(FM629:FM633)</f>
        <v>673.4</v>
      </c>
      <c r="FO634" s="267"/>
      <c r="FP634" s="203"/>
      <c r="FQ634" s="414"/>
      <c r="FS634" s="203"/>
      <c r="FT634" s="203"/>
      <c r="FU634" s="203"/>
      <c r="FV634" s="10"/>
      <c r="FW634" s="10">
        <f>SUM(FV629:FV633)</f>
        <v>949.1</v>
      </c>
      <c r="FX634" s="267"/>
      <c r="FY634" s="203"/>
      <c r="FZ634" s="414"/>
      <c r="GB634" s="203"/>
      <c r="GC634" s="203"/>
      <c r="GD634" s="203"/>
      <c r="GE634" s="10"/>
      <c r="GF634" s="10">
        <f>SUM(GE629:GE633)</f>
        <v>1129.8</v>
      </c>
      <c r="GG634" s="267"/>
      <c r="GH634" s="203"/>
      <c r="GI634" s="414"/>
      <c r="GK634" s="203"/>
      <c r="GL634" s="203"/>
      <c r="GM634" s="203"/>
      <c r="GN634" s="10"/>
      <c r="GO634" s="10">
        <f>SUM(GN629:GN633)</f>
        <v>917.19999999999993</v>
      </c>
      <c r="GP634" s="267"/>
      <c r="GQ634" s="203"/>
      <c r="GR634" s="414"/>
      <c r="GT634" s="203"/>
      <c r="GU634" s="203"/>
      <c r="GV634" s="203"/>
      <c r="GW634" s="203"/>
      <c r="GX634" s="10">
        <f>SUM(GW629:GW633)</f>
        <v>989</v>
      </c>
      <c r="GY634" s="267"/>
      <c r="GZ634" s="203"/>
      <c r="HA634" s="414"/>
      <c r="HC634" s="203"/>
      <c r="HD634" s="203"/>
      <c r="HE634" s="203"/>
      <c r="HF634" s="10"/>
      <c r="HG634" s="10">
        <f>SUM(HF629:HF633)</f>
        <v>837.09999999999991</v>
      </c>
      <c r="HH634" s="267"/>
      <c r="HI634" s="203"/>
      <c r="HJ634" s="414"/>
      <c r="HL634" s="203"/>
      <c r="HM634" s="203"/>
      <c r="HN634" s="203"/>
      <c r="HO634" s="203"/>
      <c r="HP634" s="10">
        <f>SUM(HO629:HO633)</f>
        <v>763.3</v>
      </c>
      <c r="HQ634" s="267"/>
      <c r="HR634" s="203"/>
      <c r="HS634" s="423"/>
      <c r="HU634" s="203"/>
      <c r="HV634" s="203"/>
      <c r="HW634" s="203"/>
      <c r="HX634" s="10"/>
      <c r="HY634" s="10">
        <f>SUM(HX629:HX633)</f>
        <v>698.6</v>
      </c>
      <c r="HZ634" s="267"/>
      <c r="IA634" s="203"/>
      <c r="IB634" s="286"/>
      <c r="ID634" s="203"/>
      <c r="IE634" s="203"/>
      <c r="IF634" s="203"/>
      <c r="IG634" s="203"/>
      <c r="IH634" s="10" t="e">
        <f>SUM(IG629:IG633)</f>
        <v>#N/A</v>
      </c>
      <c r="II634" s="267"/>
      <c r="IJ634" s="203"/>
      <c r="IK634" s="423"/>
      <c r="IM634" s="203"/>
      <c r="IN634" s="203"/>
      <c r="IO634" s="203"/>
      <c r="IP634" s="10"/>
      <c r="IQ634" s="10">
        <f>SUM(IP629:IP633)</f>
        <v>654.80000000000007</v>
      </c>
      <c r="IR634" s="267"/>
      <c r="IS634" s="203"/>
      <c r="IT634" s="423"/>
      <c r="IV634" s="203"/>
      <c r="IW634" s="203"/>
      <c r="IX634" s="203"/>
      <c r="IY634" s="10"/>
      <c r="IZ634" s="10">
        <f>SUM(IY629:IY633)</f>
        <v>673</v>
      </c>
      <c r="JA634" s="267"/>
      <c r="JB634" s="203"/>
      <c r="JC634" s="423"/>
      <c r="JE634" s="203"/>
      <c r="JF634" s="203"/>
      <c r="JG634" s="203"/>
      <c r="JH634" s="10"/>
      <c r="JI634" s="10">
        <f>SUM(JH629:JH633)</f>
        <v>673.6</v>
      </c>
      <c r="JJ634" s="267"/>
      <c r="JK634" s="203"/>
      <c r="JL634" s="423"/>
      <c r="JN634" s="203"/>
      <c r="JO634" s="203"/>
      <c r="JP634" s="203"/>
      <c r="JQ634" s="10"/>
      <c r="JR634" s="10">
        <f>SUM(JQ629:JQ633)</f>
        <v>648.6</v>
      </c>
      <c r="JS634" s="267"/>
      <c r="JT634" s="203"/>
      <c r="JU634" s="264"/>
      <c r="JW634" s="203"/>
      <c r="JX634" s="203"/>
      <c r="JY634" s="203"/>
      <c r="JZ634" s="10"/>
      <c r="KA634" s="10">
        <f>SUM(JZ629:JZ633)</f>
        <v>975.3</v>
      </c>
      <c r="KB634" s="267"/>
      <c r="KC634" s="203"/>
      <c r="KD634" s="423"/>
      <c r="KF634" s="203"/>
      <c r="KG634" s="203"/>
      <c r="KH634" s="203"/>
      <c r="KI634" s="10"/>
      <c r="KJ634" s="10">
        <f>SUM(KI629:KI633)</f>
        <v>656</v>
      </c>
      <c r="KK634" s="267"/>
      <c r="KL634" s="203"/>
      <c r="KM634" s="264"/>
      <c r="KO634" s="203"/>
      <c r="KP634" s="203"/>
      <c r="KQ634" s="203"/>
      <c r="KR634" s="203"/>
      <c r="KS634" s="10">
        <f>SUM(KR629:KR633)</f>
        <v>709.90000000000009</v>
      </c>
      <c r="KT634" s="267"/>
      <c r="KU634" s="203"/>
      <c r="KV634" s="429"/>
      <c r="KX634" s="203"/>
      <c r="KY634" s="203"/>
      <c r="KZ634" s="203"/>
      <c r="LA634" s="10"/>
      <c r="LB634" s="10">
        <f>SUM(LA629:LA633)</f>
        <v>699.5</v>
      </c>
      <c r="LC634" s="267"/>
      <c r="LD634" s="203"/>
      <c r="LE634" s="423"/>
      <c r="LG634" s="203"/>
      <c r="LH634" s="203"/>
      <c r="LI634" s="203"/>
      <c r="LJ634" s="10"/>
      <c r="LK634" s="10">
        <f>SUM(LJ629:LJ633)</f>
        <v>497.4</v>
      </c>
      <c r="LL634" s="267"/>
      <c r="LM634" s="203"/>
      <c r="LN634" s="423"/>
      <c r="LP634" s="203"/>
      <c r="LQ634" s="203"/>
      <c r="LR634" s="203"/>
      <c r="LS634" s="10"/>
      <c r="LT634" s="10">
        <f>SUM(LS629:LS633)</f>
        <v>903.90000000000009</v>
      </c>
      <c r="LU634" s="267"/>
      <c r="LV634" s="203"/>
      <c r="LW634" s="423"/>
      <c r="LY634" s="203"/>
      <c r="LZ634" s="203"/>
      <c r="MA634" s="203"/>
      <c r="MB634" s="10"/>
      <c r="MC634" s="10">
        <f>SUM(MB629:MB633)</f>
        <v>525.5</v>
      </c>
      <c r="MD634" s="267"/>
      <c r="ME634" s="203"/>
      <c r="MF634" s="423"/>
      <c r="MH634" s="203"/>
      <c r="MI634" s="203"/>
      <c r="MJ634" s="203"/>
      <c r="MK634" s="10"/>
      <c r="ML634" s="10">
        <f>SUM(MK629:MK633)</f>
        <v>1106.6000000000001</v>
      </c>
      <c r="MM634" s="267"/>
      <c r="MN634" s="203"/>
      <c r="MO634" s="423"/>
      <c r="MQ634" s="203"/>
      <c r="MR634" s="203"/>
      <c r="MS634" s="203"/>
      <c r="MT634" s="10"/>
      <c r="MU634" s="10">
        <f>SUM(MT629:MT633)</f>
        <v>559.6</v>
      </c>
      <c r="MV634" s="267"/>
      <c r="MW634" s="203"/>
      <c r="MX634" s="423"/>
      <c r="MZ634" s="203"/>
      <c r="NA634" s="203"/>
      <c r="NB634" s="203"/>
      <c r="NC634" s="10"/>
      <c r="ND634" s="10">
        <f>SUM(NC629:NC633)</f>
        <v>741.19999999999993</v>
      </c>
      <c r="NE634" s="267"/>
      <c r="NF634" s="203"/>
      <c r="NG634" s="423"/>
      <c r="NI634" s="203"/>
      <c r="NJ634" s="203"/>
      <c r="NK634" s="203"/>
      <c r="NL634" s="10"/>
      <c r="NM634" s="10">
        <f>SUM(NL629:NL633)</f>
        <v>612.50000000000011</v>
      </c>
      <c r="NN634" s="267"/>
      <c r="NO634" s="203"/>
      <c r="NP634" s="425"/>
      <c r="NR634" s="203"/>
      <c r="NS634" s="203"/>
      <c r="NT634" s="203"/>
      <c r="NU634" s="10"/>
      <c r="NV634" s="10">
        <f>SUM(NU629:NU633)</f>
        <v>376.29999999999995</v>
      </c>
      <c r="NW634" s="267"/>
      <c r="NX634" s="203"/>
      <c r="NY634" s="423"/>
      <c r="OA634" s="203"/>
      <c r="OB634" s="203"/>
      <c r="OC634" s="203"/>
      <c r="OD634" s="203"/>
      <c r="OE634" s="10">
        <f>SUM(OD629:OD633)</f>
        <v>580.30000000000007</v>
      </c>
      <c r="OF634" s="267"/>
      <c r="OG634" s="203"/>
      <c r="OH634" s="423"/>
      <c r="OJ634" s="203"/>
      <c r="OK634" s="203"/>
      <c r="OL634" s="203"/>
      <c r="OM634" s="10"/>
      <c r="ON634" s="10">
        <f>SUM(OM629:OM633)</f>
        <v>630.4</v>
      </c>
      <c r="OO634" s="267"/>
      <c r="OP634" s="203"/>
      <c r="OQ634" s="425"/>
      <c r="OS634" s="203"/>
      <c r="OT634" s="203"/>
      <c r="OU634" s="203"/>
      <c r="OV634" s="10"/>
      <c r="OW634" s="10">
        <f>SUM(OV629:OV633)</f>
        <v>564.5</v>
      </c>
      <c r="OX634" s="267"/>
      <c r="OY634" s="203"/>
      <c r="OZ634" s="428"/>
      <c r="PB634" s="203"/>
      <c r="PC634" s="203"/>
      <c r="PD634" s="203"/>
      <c r="PE634" s="10"/>
      <c r="PF634" s="10">
        <f>SUM(PE629:PE633)</f>
        <v>1049.3999999999999</v>
      </c>
      <c r="PG634" s="267"/>
      <c r="PH634" s="203"/>
      <c r="PI634" s="423"/>
      <c r="PK634" s="203"/>
      <c r="PL634" s="203"/>
      <c r="PM634" s="203"/>
      <c r="PN634" s="10"/>
      <c r="PO634" s="10">
        <f>SUM(PN629:PN633)</f>
        <v>929.6</v>
      </c>
      <c r="PP634" s="267"/>
      <c r="PQ634" s="203"/>
      <c r="PR634" s="264"/>
      <c r="PT634" s="203"/>
      <c r="PU634" s="203"/>
      <c r="PV634" s="203"/>
      <c r="PW634" s="10"/>
      <c r="PX634" s="10" t="e">
        <f>SUM(PW629:PW633)</f>
        <v>#N/A</v>
      </c>
      <c r="PY634" s="267"/>
      <c r="PZ634" s="203"/>
      <c r="QA634" s="423"/>
      <c r="QC634" s="203"/>
      <c r="QD634" s="203"/>
      <c r="QE634" s="203"/>
      <c r="QF634" s="10"/>
      <c r="QG634" s="10">
        <f>SUM(QF629:QF633)</f>
        <v>820.10000000000014</v>
      </c>
      <c r="QH634" s="267"/>
      <c r="QI634" s="203"/>
      <c r="QJ634" s="423"/>
      <c r="QL634" s="203"/>
      <c r="QM634" s="203"/>
      <c r="QN634" s="203"/>
      <c r="QO634" s="10"/>
      <c r="QP634" s="10">
        <f>SUM(QO629:QO633)</f>
        <v>725.99999999999989</v>
      </c>
      <c r="QQ634" s="267"/>
      <c r="QR634" s="203"/>
      <c r="QS634" s="423"/>
      <c r="QU634" s="203"/>
      <c r="QV634" s="203"/>
      <c r="QW634" s="203"/>
      <c r="QX634" s="10"/>
      <c r="QY634" s="10">
        <f>SUM(QX629:QX633)</f>
        <v>714.3</v>
      </c>
      <c r="QZ634" s="267"/>
      <c r="RA634" s="203"/>
      <c r="RB634" s="423"/>
      <c r="RD634" s="203"/>
      <c r="RE634" s="203"/>
      <c r="RF634" s="203"/>
      <c r="RG634" s="10"/>
      <c r="RH634" s="10">
        <f>SUM(RG629:RG633)</f>
        <v>775.7</v>
      </c>
      <c r="RI634" s="267"/>
      <c r="RJ634" s="203"/>
      <c r="RM634" s="203"/>
      <c r="RN634" s="203"/>
      <c r="RO634" s="203"/>
      <c r="RP634" s="203"/>
      <c r="RQ634" s="10" t="e">
        <f>SUM(RP629:RP633)</f>
        <v>#N/A</v>
      </c>
      <c r="RR634" s="267"/>
      <c r="RS634" s="203"/>
      <c r="RT634" s="423"/>
      <c r="RV634" s="203"/>
      <c r="RW634" s="203"/>
      <c r="RX634" s="203"/>
      <c r="RY634" s="10"/>
      <c r="RZ634" s="10">
        <f>SUM(RY629:RY633)</f>
        <v>909.80000000000007</v>
      </c>
      <c r="SA634" s="273"/>
      <c r="SB634" s="203"/>
      <c r="SC634" s="423"/>
      <c r="SE634" s="203"/>
      <c r="SF634" s="203"/>
      <c r="SG634" s="203"/>
      <c r="SH634" s="10"/>
      <c r="SI634" s="10">
        <f>SUM(SH629:SH633)</f>
        <v>976.1</v>
      </c>
      <c r="SJ634" s="273"/>
      <c r="SK634" s="203"/>
      <c r="SL634" s="423"/>
      <c r="SN634" s="203"/>
      <c r="SO634" s="203"/>
      <c r="SP634" s="203"/>
      <c r="SQ634" s="10"/>
      <c r="SR634" s="10">
        <f>SUM(SQ629:SQ633)</f>
        <v>849.40000000000009</v>
      </c>
      <c r="SS634" s="273"/>
      <c r="ST634" s="203"/>
      <c r="SU634" s="264"/>
      <c r="SW634" s="203"/>
      <c r="SX634" s="203"/>
      <c r="SY634" s="203"/>
      <c r="SZ634" s="10"/>
      <c r="TA634" s="10">
        <f>SUM(SZ629:SZ633)</f>
        <v>830.5</v>
      </c>
      <c r="TB634" s="273"/>
      <c r="TC634" s="203"/>
      <c r="TD634" s="428"/>
      <c r="TF634" s="203"/>
      <c r="TG634" s="203"/>
      <c r="TH634" s="203"/>
      <c r="TI634" s="203"/>
      <c r="TJ634" s="10">
        <f>SUM(TI629:TI633)</f>
        <v>638.29999999999995</v>
      </c>
      <c r="TK634" s="273"/>
      <c r="TL634" s="203"/>
      <c r="TM634" s="264"/>
      <c r="TO634" s="203"/>
      <c r="TP634" s="203"/>
      <c r="TQ634" s="203"/>
      <c r="TR634" s="10"/>
      <c r="TS634" s="10">
        <f>SUM(TR629:TR633)</f>
        <v>805.30000000000007</v>
      </c>
      <c r="TT634" s="273"/>
      <c r="TU634" s="203"/>
      <c r="TV634" s="264"/>
      <c r="TX634" s="203"/>
      <c r="TY634" s="203"/>
      <c r="TZ634" s="203"/>
      <c r="UA634" s="10"/>
      <c r="UB634" s="10">
        <f>SUM(UA629:UA633)</f>
        <v>566.79999999999995</v>
      </c>
      <c r="UC634" s="273"/>
      <c r="UD634" s="203"/>
      <c r="UE634" s="286"/>
      <c r="UG634" s="203"/>
      <c r="UH634" s="203"/>
      <c r="UI634" s="203"/>
      <c r="UJ634" s="10"/>
      <c r="UK634" s="10" t="e">
        <f>SUM(UJ629:UJ633)</f>
        <v>#N/A</v>
      </c>
      <c r="UL634" s="273"/>
      <c r="UM634" s="203"/>
      <c r="UN634" s="264"/>
      <c r="UP634" s="203"/>
      <c r="UQ634" s="203"/>
      <c r="UR634" s="203"/>
      <c r="US634" s="10"/>
      <c r="UT634" s="10">
        <f>SUM(US629:US633)</f>
        <v>407.9</v>
      </c>
      <c r="UU634" s="273"/>
      <c r="UV634" s="203"/>
      <c r="UW634" s="264"/>
      <c r="UY634" s="203"/>
      <c r="UZ634" s="203"/>
      <c r="VA634" s="203"/>
      <c r="VB634" s="10"/>
      <c r="VC634" s="10">
        <f>SUM(VB629:VB633)</f>
        <v>645.20000000000005</v>
      </c>
      <c r="VD634" s="273"/>
      <c r="VE634" s="203"/>
      <c r="VF634" s="423"/>
      <c r="VH634" s="203"/>
      <c r="VI634" s="203"/>
      <c r="VJ634" s="203"/>
      <c r="VK634" s="10"/>
      <c r="VL634" s="10">
        <f>SUM(VK629:VK633)</f>
        <v>765.69999999999993</v>
      </c>
      <c r="VM634" s="273"/>
      <c r="VN634" s="203"/>
      <c r="VO634" s="423"/>
      <c r="VQ634" s="203"/>
      <c r="VR634" s="203"/>
      <c r="VS634" s="203"/>
      <c r="VT634" s="10"/>
      <c r="VU634" s="10">
        <f>SUM(VT629:VT633)</f>
        <v>1258.3000000000002</v>
      </c>
      <c r="VV634" s="273"/>
      <c r="VW634" s="203"/>
      <c r="VZ634" s="203"/>
      <c r="WA634" s="203"/>
      <c r="WB634" s="203"/>
      <c r="WC634" s="203"/>
      <c r="WD634" s="10" t="e">
        <f>SUM(WC629:WC633)</f>
        <v>#N/A</v>
      </c>
      <c r="WE634" s="273"/>
      <c r="WF634" s="203"/>
      <c r="WG634" s="264"/>
      <c r="WI634" s="203"/>
      <c r="WJ634" s="203"/>
      <c r="WK634" s="203"/>
      <c r="WL634" s="203"/>
      <c r="WM634" s="10">
        <f>SUM(WL629:WL633)</f>
        <v>443.70000000000005</v>
      </c>
      <c r="WN634" s="273"/>
      <c r="WO634" s="203"/>
      <c r="WQ634" s="203"/>
      <c r="WR634" s="203"/>
      <c r="WS634" s="203"/>
      <c r="WT634" s="203"/>
      <c r="WU634" s="10"/>
      <c r="WV634" s="10" t="e">
        <f>SUM(WU629:WU633)</f>
        <v>#N/A</v>
      </c>
      <c r="WW634" s="273"/>
      <c r="WX634" s="203"/>
      <c r="XA634" s="203"/>
      <c r="XB634" s="203"/>
      <c r="XC634" s="203"/>
      <c r="XD634" s="203"/>
      <c r="XE634" s="10" t="e">
        <f>SUM(XD629:XD633)</f>
        <v>#N/A</v>
      </c>
      <c r="XF634" s="273"/>
      <c r="XG634" s="203"/>
      <c r="XH634" s="423"/>
      <c r="XJ634" s="203"/>
      <c r="XK634" s="203"/>
      <c r="XL634" s="203"/>
      <c r="XM634" s="203"/>
      <c r="XN634" s="10">
        <f>SUM(XM629:XM633)</f>
        <v>667.4</v>
      </c>
      <c r="XO634" s="273"/>
      <c r="XP634" s="203"/>
      <c r="XQ634" s="423"/>
      <c r="XS634" s="203"/>
      <c r="XT634" s="203"/>
      <c r="XU634" s="203"/>
      <c r="XV634" s="10"/>
      <c r="XW634" s="10">
        <f>SUM(XV629:XV633)</f>
        <v>1069.5</v>
      </c>
      <c r="XX634" s="273"/>
      <c r="XY634" s="203"/>
      <c r="XZ634" s="423"/>
      <c r="YB634" s="203"/>
      <c r="YC634" s="203"/>
      <c r="YD634" s="203"/>
      <c r="YE634" s="203"/>
      <c r="YF634" s="10">
        <f>SUM(YE629:YE633)</f>
        <v>871.00000000000011</v>
      </c>
      <c r="YG634" s="273"/>
      <c r="YH634" s="203"/>
      <c r="YK634" s="203"/>
      <c r="YL634" s="203"/>
      <c r="YM634" s="203"/>
      <c r="YN634" s="10"/>
      <c r="YO634" s="10" t="e">
        <f>SUM(YN629:YN633)</f>
        <v>#N/A</v>
      </c>
      <c r="YP634" s="273"/>
      <c r="YQ634" s="203"/>
      <c r="YT634" s="203"/>
      <c r="YU634" s="203"/>
      <c r="YV634" s="203"/>
      <c r="YW634" s="203"/>
      <c r="YX634" s="10" t="e">
        <f>SUM(YW629:YW633)</f>
        <v>#N/A</v>
      </c>
      <c r="YY634" s="273"/>
      <c r="YZ634" s="203"/>
      <c r="ZA634" s="428"/>
      <c r="ZC634" s="203"/>
      <c r="ZD634" s="203"/>
      <c r="ZE634" s="203"/>
      <c r="ZF634" s="203"/>
      <c r="ZG634" s="10">
        <f>SUM(ZF629:ZF633)</f>
        <v>793.8</v>
      </c>
      <c r="ZH634" s="273"/>
      <c r="ZI634" s="203"/>
      <c r="ZJ634" s="423"/>
      <c r="ZL634" s="203"/>
      <c r="ZM634" s="203"/>
      <c r="ZN634" s="203"/>
      <c r="ZO634" s="203"/>
      <c r="ZP634" s="10">
        <f>SUM(ZO629:ZO633)</f>
        <v>797.1</v>
      </c>
      <c r="ZQ634" s="273"/>
      <c r="ZR634" s="203"/>
      <c r="ZS634" s="423"/>
      <c r="ZU634" s="203"/>
      <c r="ZV634" s="203"/>
      <c r="ZW634" s="203"/>
      <c r="ZX634" s="10"/>
      <c r="ZY634" s="10">
        <f>SUM(ZX629:ZX633)</f>
        <v>499.90000000000003</v>
      </c>
      <c r="ZZ634" s="273"/>
      <c r="AAA634" s="203"/>
      <c r="AAB634" s="264"/>
      <c r="AAD634" s="203"/>
      <c r="AAE634" s="203"/>
      <c r="AAF634" s="203"/>
      <c r="AAG634" s="10"/>
      <c r="AAH634" s="10">
        <f>SUM(AAG629:AAG633)</f>
        <v>443.2</v>
      </c>
      <c r="AAI634" s="273"/>
      <c r="AAJ634" s="203"/>
      <c r="AAK634" s="264"/>
      <c r="AAM634" s="203"/>
      <c r="AAN634" s="203"/>
      <c r="AAO634" s="203"/>
      <c r="AAP634" s="10"/>
      <c r="AAQ634" s="10">
        <f>SUM(AAP629:AAP633)</f>
        <v>524.20000000000005</v>
      </c>
      <c r="AAR634" s="273"/>
      <c r="AAS634" s="203"/>
      <c r="AAT634" s="264"/>
      <c r="AAV634" s="203"/>
      <c r="AAW634" s="203"/>
      <c r="AAX634" s="203"/>
      <c r="AAY634" s="10"/>
      <c r="AAZ634" s="10">
        <f>SUM(AAY629:AAY633)</f>
        <v>354</v>
      </c>
      <c r="ABA634" s="273"/>
      <c r="ABB634" s="203"/>
      <c r="ABE634" s="203"/>
      <c r="ABF634" s="203"/>
      <c r="ABG634" s="203"/>
      <c r="ABH634" s="10"/>
      <c r="ABI634" s="10" t="e">
        <f>SUM(ABH629:ABH633)</f>
        <v>#N/A</v>
      </c>
      <c r="ABJ634" s="273"/>
      <c r="ABK634" s="203"/>
      <c r="ABL634" s="264"/>
      <c r="ABN634" s="203"/>
      <c r="ABO634" s="203"/>
      <c r="ABP634" s="203"/>
      <c r="ABQ634" s="10"/>
      <c r="ABR634" s="10">
        <f>SUM(ABQ629:ABQ633)</f>
        <v>670.8</v>
      </c>
      <c r="ABS634" s="273"/>
      <c r="ABT634" s="203"/>
      <c r="ABU634" s="264"/>
      <c r="ABW634" s="203"/>
      <c r="ABX634" s="203"/>
      <c r="ABY634" s="203"/>
      <c r="ABZ634" s="10"/>
      <c r="ACA634" s="10">
        <f>SUM(ABZ629:ABZ633)</f>
        <v>596.5</v>
      </c>
      <c r="ACB634" s="273"/>
      <c r="ACC634" s="203"/>
      <c r="ACF634" s="203"/>
      <c r="ACG634" s="203"/>
      <c r="ACH634" s="203"/>
      <c r="ACI634" s="10"/>
      <c r="ACJ634" s="10" t="e">
        <f>SUM(ACI629:ACI633)</f>
        <v>#N/A</v>
      </c>
      <c r="ACK634" s="273"/>
      <c r="ACL634" s="203"/>
      <c r="ACO634" s="203"/>
      <c r="ACP634" s="203"/>
      <c r="ACQ634" s="203"/>
      <c r="ACR634" s="10"/>
      <c r="ACS634" s="10" t="e">
        <f>SUM(ACR629:ACR633)</f>
        <v>#N/A</v>
      </c>
      <c r="ACT634" s="273"/>
      <c r="ACU634" s="203"/>
      <c r="ACX634" s="203"/>
      <c r="ACY634" s="203"/>
      <c r="ACZ634" s="203"/>
      <c r="ADA634" s="10"/>
      <c r="ADB634" s="10" t="e">
        <f>SUM(ADA629:ADA633)</f>
        <v>#N/A</v>
      </c>
      <c r="ADC634" s="273"/>
      <c r="ADD634" s="203"/>
      <c r="ADG634" s="203"/>
      <c r="ADH634" s="203"/>
      <c r="ADI634" s="203"/>
      <c r="ADJ634" s="203"/>
      <c r="ADK634" s="10" t="e">
        <f>SUM(ADJ629:ADJ633)</f>
        <v>#N/A</v>
      </c>
      <c r="ADL634" s="273"/>
      <c r="ADM634" s="203"/>
      <c r="ADP634" s="203"/>
      <c r="ADQ634" s="203"/>
      <c r="ADR634" s="203"/>
      <c r="ADS634" s="10"/>
      <c r="ADT634" s="10" t="e">
        <f>SUM(ADS629:ADS633)</f>
        <v>#N/A</v>
      </c>
      <c r="ADU634" s="273"/>
      <c r="ADV634" s="203"/>
      <c r="ADY634" s="203"/>
      <c r="ADZ634" s="203"/>
      <c r="AEA634" s="203"/>
      <c r="AEB634" s="203"/>
      <c r="AEC634" s="10" t="e">
        <f>SUM(AEB629:AEB633)</f>
        <v>#N/A</v>
      </c>
      <c r="AED634" s="273"/>
      <c r="AEE634" s="203"/>
      <c r="AEH634" s="203"/>
      <c r="AEI634" s="203"/>
      <c r="AEJ634" s="203"/>
      <c r="AEK634" s="203"/>
      <c r="AEL634" s="10" t="e">
        <f>SUM(AEK629:AEK633)</f>
        <v>#N/A</v>
      </c>
      <c r="AEM634" s="273"/>
      <c r="AEN634" s="203"/>
      <c r="AEQ634" s="203"/>
      <c r="AER634" s="203"/>
      <c r="AES634" s="203"/>
      <c r="AET634" s="203"/>
      <c r="AEU634" s="10" t="e">
        <f>SUM(AET629:AET633)</f>
        <v>#N/A</v>
      </c>
      <c r="AEV634" s="273"/>
      <c r="AEW634" s="203"/>
      <c r="AEZ634" s="203"/>
      <c r="AFA634" s="203"/>
      <c r="AFB634" s="203"/>
      <c r="AFC634" s="10"/>
      <c r="AFD634" s="10" t="e">
        <f>SUM(AFC629:AFC633)</f>
        <v>#N/A</v>
      </c>
      <c r="AFE634" s="273"/>
      <c r="AFF634" s="203"/>
      <c r="AFI634" s="203"/>
      <c r="AFJ634" s="203"/>
      <c r="AFK634" s="203"/>
      <c r="AFL634" s="10"/>
      <c r="AFM634" s="10" t="e">
        <f>SUM(AFL629:AFL633)</f>
        <v>#N/A</v>
      </c>
      <c r="AFN634" s="273"/>
      <c r="AFO634" s="203"/>
      <c r="AFR634" s="203"/>
      <c r="AFS634" s="203"/>
      <c r="AFT634" s="203"/>
      <c r="AFU634" s="10"/>
      <c r="AFV634" s="10" t="e">
        <f>SUM(AFU629:AFU633)</f>
        <v>#N/A</v>
      </c>
      <c r="AFW634" s="273"/>
      <c r="AFX634" s="203"/>
      <c r="AGA634" s="203"/>
      <c r="AGB634" s="203"/>
      <c r="AGC634" s="203"/>
      <c r="AGD634" s="10"/>
      <c r="AGE634" s="10" t="e">
        <f>SUM(AGD629:AGD633)</f>
        <v>#N/A</v>
      </c>
      <c r="AGF634" s="273"/>
      <c r="AGG634" s="203"/>
      <c r="AGJ634" s="203"/>
      <c r="AGK634" s="203"/>
      <c r="AGL634" s="203"/>
      <c r="AGM634" s="10"/>
      <c r="AGN634" s="10" t="e">
        <f>SUM(AGM629:AGM633)</f>
        <v>#N/A</v>
      </c>
      <c r="AGO634" s="273"/>
      <c r="AGP634" s="203"/>
      <c r="AGS634" s="203"/>
      <c r="AGT634" s="203"/>
      <c r="AGU634" s="203"/>
      <c r="AGV634" s="10"/>
      <c r="AGW634" s="10" t="e">
        <f>SUM(AGV629:AGV633)</f>
        <v>#N/A</v>
      </c>
      <c r="AGX634" s="273"/>
      <c r="AGY634" s="203"/>
      <c r="AGZ634" s="423"/>
      <c r="AHB634" s="203"/>
      <c r="AHC634" s="203"/>
      <c r="AHD634" s="203"/>
      <c r="AHE634" s="10"/>
      <c r="AHF634" s="10">
        <f>SUM(AHE629:AHE633)</f>
        <v>498.1</v>
      </c>
      <c r="AHG634" s="273"/>
      <c r="AHH634" s="203"/>
      <c r="AHI634" s="264"/>
      <c r="AHK634" s="203"/>
      <c r="AHL634" s="203"/>
      <c r="AHM634" s="203"/>
      <c r="AHN634" s="10"/>
      <c r="AHO634" s="10">
        <f>SUM(AHN629:AHN633)</f>
        <v>638.5</v>
      </c>
      <c r="AHP634" s="273"/>
      <c r="AHQ634" s="203"/>
      <c r="AHR634" s="429"/>
      <c r="AHT634" s="203"/>
      <c r="AHU634" s="203"/>
      <c r="AHV634" s="203"/>
      <c r="AHW634" s="10"/>
      <c r="AHX634" s="10">
        <f>SUM(AHW629:AHW633)</f>
        <v>758.7</v>
      </c>
      <c r="AHY634" s="273"/>
      <c r="AHZ634" s="203"/>
      <c r="AIA634" s="429"/>
      <c r="AIC634" s="203"/>
      <c r="AID634" s="203"/>
      <c r="AIE634" s="203"/>
      <c r="AIF634" s="10"/>
      <c r="AIG634" s="10">
        <f>SUM(AIF629:AIF633)</f>
        <v>872.30000000000007</v>
      </c>
      <c r="AIH634" s="273"/>
      <c r="AII634" s="203"/>
      <c r="AIJ634" s="429"/>
      <c r="AIL634" s="203"/>
      <c r="AIM634" s="203"/>
      <c r="AIN634" s="203"/>
      <c r="AIO634" s="10"/>
      <c r="AIP634" s="10">
        <f>SUM(AIO629:AIO633)</f>
        <v>657</v>
      </c>
      <c r="AIQ634" s="273"/>
      <c r="AIR634" s="203"/>
      <c r="AIS634" s="429"/>
      <c r="AIU634" s="203"/>
      <c r="AIV634" s="203"/>
      <c r="AIW634" s="203"/>
      <c r="AIX634" s="10"/>
      <c r="AIY634" s="10">
        <f>SUM(AIX629:AIX633)</f>
        <v>832.30000000000007</v>
      </c>
      <c r="AIZ634" s="273"/>
      <c r="AJA634" s="203"/>
      <c r="AJB634" s="429"/>
      <c r="AJD634" s="203"/>
      <c r="AJE634" s="203"/>
      <c r="AJF634" s="203"/>
      <c r="AJG634" s="10"/>
      <c r="AJH634" s="10">
        <f>SUM(AJG629:AJG633)</f>
        <v>838.69999999999993</v>
      </c>
      <c r="AJI634" s="273"/>
      <c r="AJJ634" s="203"/>
      <c r="AJK634" s="429"/>
      <c r="AJM634" s="203"/>
      <c r="AJN634" s="203"/>
      <c r="AJO634" s="203"/>
      <c r="AJP634" s="10"/>
      <c r="AJQ634" s="10">
        <f>SUM(AJP629:AJP633)</f>
        <v>950.30000000000007</v>
      </c>
      <c r="AJR634" s="273"/>
      <c r="AJS634" s="203"/>
      <c r="AJT634" s="432"/>
      <c r="AJV634" s="203"/>
      <c r="AJW634" s="203"/>
      <c r="AJX634" s="203"/>
      <c r="AJY634" s="10"/>
      <c r="AJZ634" s="10">
        <f>SUM(AJY629:AJY633)</f>
        <v>485.8</v>
      </c>
      <c r="AKA634" s="273"/>
      <c r="AKB634" s="203"/>
      <c r="AKC634" s="429"/>
      <c r="AKE634" s="203"/>
      <c r="AKF634" s="203"/>
      <c r="AKG634" s="203"/>
      <c r="AKH634" s="10"/>
      <c r="AKI634" s="10">
        <f>SUM(AKH629:AKH633)</f>
        <v>849.7</v>
      </c>
      <c r="AKJ634" s="273"/>
      <c r="AKK634" s="203"/>
      <c r="AKL634" s="429"/>
      <c r="AKN634" s="203"/>
      <c r="AKO634" s="203"/>
      <c r="AKP634" s="203"/>
      <c r="AKQ634" s="10"/>
      <c r="AKR634" s="10">
        <f>SUM(AKQ629:AKQ633)</f>
        <v>854.9</v>
      </c>
      <c r="AKS634" s="273"/>
      <c r="AKT634" s="203"/>
      <c r="AKU634" s="264"/>
      <c r="AKW634" s="203"/>
      <c r="AKX634" s="203"/>
      <c r="AKY634" s="203"/>
      <c r="AKZ634" s="10"/>
      <c r="ALA634" s="10">
        <f>SUM(AKZ629:AKZ633)</f>
        <v>821.9</v>
      </c>
      <c r="ALB634" s="273"/>
      <c r="ALC634" s="203"/>
      <c r="ALD634" s="264"/>
      <c r="ALF634" s="203"/>
      <c r="ALG634" s="203"/>
      <c r="ALH634" s="203"/>
      <c r="ALI634" s="10"/>
      <c r="ALJ634" s="10">
        <f>SUM(ALI629:ALI633)</f>
        <v>776.5</v>
      </c>
      <c r="ALK634" s="273"/>
      <c r="ALL634" s="203"/>
      <c r="ALM634" s="264"/>
      <c r="ALO634" s="203"/>
      <c r="ALP634" s="203"/>
      <c r="ALQ634" s="203"/>
      <c r="ALR634" s="10"/>
      <c r="ALS634" s="10">
        <f>SUM(ALR629:ALR633)</f>
        <v>500.3</v>
      </c>
      <c r="ALT634" s="273"/>
      <c r="ALU634" s="203"/>
      <c r="ALV634" s="429"/>
      <c r="ALX634" s="203"/>
      <c r="ALY634" s="203"/>
      <c r="ALZ634" s="203"/>
      <c r="AMA634" s="10"/>
      <c r="AMB634" s="10">
        <f>SUM(AMA629:AMA633)</f>
        <v>755.2</v>
      </c>
      <c r="AMC634" s="273"/>
      <c r="AMD634" s="203"/>
      <c r="AME634" s="429"/>
      <c r="AMG634" s="203"/>
      <c r="AMH634" s="203"/>
      <c r="AMI634" s="203"/>
      <c r="AMJ634" s="10"/>
      <c r="AMK634" s="10">
        <f>SUM(AMJ629:AMJ633)</f>
        <v>833.4</v>
      </c>
      <c r="AML634" s="273"/>
      <c r="AMM634" s="203"/>
      <c r="AMN634" s="429"/>
      <c r="AMP634" s="203"/>
      <c r="AMQ634" s="203"/>
      <c r="AMR634" s="203"/>
      <c r="AMS634" s="10"/>
      <c r="AMT634" s="10">
        <f>SUM(AMS629:AMS633)</f>
        <v>489.4</v>
      </c>
      <c r="AMU634" s="273"/>
      <c r="AMV634" s="203"/>
      <c r="AMW634" s="429"/>
      <c r="AMY634" s="203"/>
      <c r="AMZ634" s="203"/>
      <c r="ANA634" s="203"/>
      <c r="ANB634" s="10"/>
      <c r="ANC634" s="10">
        <f>SUM(ANB629:ANB633)</f>
        <v>890.2</v>
      </c>
      <c r="AND634" s="273"/>
      <c r="ANE634" s="203"/>
      <c r="ANF634" s="429"/>
      <c r="ANH634" s="203"/>
      <c r="ANI634" s="203"/>
      <c r="ANJ634" s="203"/>
      <c r="ANK634" s="10"/>
      <c r="ANL634" s="10">
        <f>SUM(ANK629:ANK633)</f>
        <v>669.7</v>
      </c>
      <c r="ANM634" s="273"/>
      <c r="ANN634" s="203"/>
      <c r="ANO634" s="264"/>
      <c r="ANQ634" s="203"/>
      <c r="ANR634" s="203"/>
      <c r="ANS634" s="203"/>
      <c r="ANT634" s="10"/>
      <c r="ANU634" s="10">
        <f>SUM(ANT629:ANT633)</f>
        <v>428.70000000000005</v>
      </c>
      <c r="ANV634" s="273"/>
      <c r="ANW634" s="203"/>
      <c r="ANX634" s="429"/>
      <c r="ANZ634" s="203"/>
      <c r="AOA634" s="203"/>
      <c r="AOB634" s="203"/>
      <c r="AOC634" s="10"/>
      <c r="AOD634" s="10">
        <f>SUM(AOC629:AOC633)</f>
        <v>534.1</v>
      </c>
      <c r="AOE634" s="273"/>
      <c r="AOF634" s="203"/>
      <c r="AOG634" s="264"/>
      <c r="AOI634" s="203"/>
      <c r="AOJ634" s="203"/>
      <c r="AOK634" s="203"/>
      <c r="AOL634" s="10"/>
      <c r="AOM634" s="10">
        <f>SUM(AOL629:AOL633)</f>
        <v>634.50000000000011</v>
      </c>
      <c r="AON634" s="273"/>
      <c r="AOO634" s="203"/>
      <c r="AOP634" s="429"/>
      <c r="AOR634" s="203"/>
      <c r="AOS634" s="203"/>
      <c r="AOT634" s="203"/>
      <c r="AOU634" s="10"/>
      <c r="AOV634" s="10">
        <f>SUM(AOU629:AOU633)</f>
        <v>1062.3</v>
      </c>
      <c r="AOW634" s="273"/>
      <c r="AOX634" s="203"/>
      <c r="AOY634" s="429"/>
      <c r="APA634" s="203"/>
      <c r="APB634" s="203"/>
      <c r="APC634" s="203"/>
      <c r="APD634" s="10"/>
      <c r="APE634" s="10">
        <f>SUM(APD629:APD633)</f>
        <v>554.19999999999993</v>
      </c>
      <c r="APF634" s="273"/>
      <c r="APG634" s="203"/>
      <c r="APH634" s="429"/>
      <c r="APJ634" s="203"/>
      <c r="APK634" s="203"/>
      <c r="APL634" s="203"/>
      <c r="APM634" s="10"/>
      <c r="APN634" s="10">
        <f>SUM(APM629:APM633)</f>
        <v>767.2</v>
      </c>
      <c r="APO634" s="273"/>
      <c r="APP634" s="203"/>
      <c r="APQ634" s="429"/>
      <c r="APS634" s="203"/>
      <c r="APT634" s="203"/>
      <c r="APU634" s="203"/>
      <c r="APV634" s="10"/>
      <c r="APW634" s="10">
        <f>SUM(APV629:APV633)</f>
        <v>662.6</v>
      </c>
      <c r="APX634" s="273"/>
      <c r="APY634" s="203"/>
      <c r="APZ634" s="429"/>
      <c r="AQB634" s="203"/>
      <c r="AQC634" s="203"/>
      <c r="AQD634" s="203"/>
      <c r="AQE634" s="10"/>
      <c r="AQF634" s="10">
        <f>SUM(AQE629:AQE633)</f>
        <v>878</v>
      </c>
      <c r="AQG634" s="273"/>
    </row>
    <row r="635" spans="1:1125" s="14" customFormat="1" ht="15">
      <c r="A635" s="203" t="s">
        <v>95</v>
      </c>
      <c r="B635" s="276" t="s">
        <v>2520</v>
      </c>
      <c r="D635" s="283">
        <f>IF(C635="Kopman",1.7,1)</f>
        <v>1</v>
      </c>
      <c r="E635" s="204">
        <f>VLOOKUP(B635,$A$681:$F$2354,6,FALSE)</f>
        <v>0</v>
      </c>
      <c r="F635" s="203" t="s">
        <v>61</v>
      </c>
      <c r="G635" s="10">
        <f>E635*1.5</f>
        <v>0</v>
      </c>
      <c r="H635" s="10"/>
      <c r="I635" s="267"/>
      <c r="J635" s="203" t="s">
        <v>95</v>
      </c>
      <c r="K635" s="276" t="s">
        <v>2087</v>
      </c>
      <c r="M635" s="283">
        <f>IF(L635="Kopman",1.7,1)</f>
        <v>1</v>
      </c>
      <c r="N635" s="204">
        <f>VLOOKUP(K635,$A$681:$F$2354,6,FALSE)</f>
        <v>3</v>
      </c>
      <c r="O635" s="203" t="s">
        <v>61</v>
      </c>
      <c r="P635" s="10">
        <f>N635*1.5*M635</f>
        <v>4.5</v>
      </c>
      <c r="Q635" s="10"/>
      <c r="R635" s="267"/>
      <c r="S635" s="203" t="s">
        <v>95</v>
      </c>
      <c r="T635" s="276" t="s">
        <v>456</v>
      </c>
      <c r="V635" s="283">
        <f>IF(U635="Kopman",1.7,1)</f>
        <v>1</v>
      </c>
      <c r="W635" s="204">
        <f>VLOOKUP(T635,$A$681:$F$2354,6,FALSE)</f>
        <v>51</v>
      </c>
      <c r="X635" s="203" t="s">
        <v>61</v>
      </c>
      <c r="Y635" s="10">
        <f>W635*1.5*V635</f>
        <v>76.5</v>
      </c>
      <c r="Z635" s="10"/>
      <c r="AA635" s="267"/>
      <c r="AB635" s="203" t="s">
        <v>95</v>
      </c>
      <c r="AC635" s="276" t="s">
        <v>503</v>
      </c>
      <c r="AE635" s="283">
        <f>IF(AD635="Kopman",1.7,1)</f>
        <v>1</v>
      </c>
      <c r="AF635" s="204">
        <f>VLOOKUP(AC635,$A$681:$F$2354,6,FALSE)</f>
        <v>123</v>
      </c>
      <c r="AG635" s="203" t="s">
        <v>61</v>
      </c>
      <c r="AH635" s="10">
        <f>AF635*1.5*AE635</f>
        <v>184.5</v>
      </c>
      <c r="AI635" s="10"/>
      <c r="AJ635" s="267"/>
      <c r="AK635" s="203" t="s">
        <v>95</v>
      </c>
      <c r="AL635" s="276" t="s">
        <v>1236</v>
      </c>
      <c r="AN635" s="283">
        <f>IF(AM635="Kopman",1.7,1)</f>
        <v>1</v>
      </c>
      <c r="AO635" s="204">
        <f>VLOOKUP(AL635,$A$681:$F$2354,6,FALSE)</f>
        <v>47</v>
      </c>
      <c r="AP635" s="203" t="s">
        <v>61</v>
      </c>
      <c r="AQ635" s="10">
        <f>AO635*1.5*AN635</f>
        <v>70.5</v>
      </c>
      <c r="AR635" s="10"/>
      <c r="AS635" s="267"/>
      <c r="AT635" s="203" t="s">
        <v>95</v>
      </c>
      <c r="AU635" s="276" t="s">
        <v>503</v>
      </c>
      <c r="AW635" s="283">
        <f>IF(AV635="Kopman",1.7,1)</f>
        <v>1</v>
      </c>
      <c r="AX635" s="204">
        <f>VLOOKUP(AU635,$A$681:$F$2354,6,FALSE)</f>
        <v>123</v>
      </c>
      <c r="AY635" s="203" t="s">
        <v>61</v>
      </c>
      <c r="AZ635" s="10">
        <f>AX635*1.5*AW635</f>
        <v>184.5</v>
      </c>
      <c r="BA635" s="10"/>
      <c r="BB635" s="267"/>
      <c r="BC635" s="203" t="s">
        <v>95</v>
      </c>
      <c r="BD635" s="276" t="s">
        <v>1256</v>
      </c>
      <c r="BF635" s="283">
        <f>IF(BE635="Kopman",1.7,1)</f>
        <v>1</v>
      </c>
      <c r="BG635" s="204">
        <f>VLOOKUP(BD635,$A$681:$F$2354,6,FALSE)</f>
        <v>62</v>
      </c>
      <c r="BH635" s="203" t="s">
        <v>61</v>
      </c>
      <c r="BI635" s="10">
        <f>BG635*1.5*BF635</f>
        <v>93</v>
      </c>
      <c r="BJ635" s="10"/>
      <c r="BK635" s="267"/>
      <c r="BL635" s="203" t="s">
        <v>95</v>
      </c>
      <c r="BM635" s="276" t="s">
        <v>976</v>
      </c>
      <c r="BO635" s="283">
        <f>IF(BN635="Kopman",1.7,1)</f>
        <v>1</v>
      </c>
      <c r="BP635" s="204">
        <f>VLOOKUP(BM635,$A$681:$F$2354,6,FALSE)</f>
        <v>175</v>
      </c>
      <c r="BQ635" s="203" t="s">
        <v>61</v>
      </c>
      <c r="BR635" s="10">
        <f>BP635*1.5*BO635</f>
        <v>262.5</v>
      </c>
      <c r="BS635" s="10"/>
      <c r="BT635" s="267"/>
      <c r="BU635" s="203" t="s">
        <v>95</v>
      </c>
      <c r="BV635" s="276" t="s">
        <v>503</v>
      </c>
      <c r="BX635" s="283">
        <f>IF(BW635="Kopman",1.7,1)</f>
        <v>1</v>
      </c>
      <c r="BY635" s="204">
        <f>VLOOKUP(BV635,$A$681:$F$2354,6,FALSE)</f>
        <v>123</v>
      </c>
      <c r="BZ635" s="203" t="s">
        <v>61</v>
      </c>
      <c r="CA635" s="10">
        <f>BY635*1.5*BX635</f>
        <v>184.5</v>
      </c>
      <c r="CB635" s="10"/>
      <c r="CC635" s="267"/>
      <c r="CD635" s="203" t="s">
        <v>95</v>
      </c>
      <c r="CE635" s="276" t="s">
        <v>2087</v>
      </c>
      <c r="CG635" s="283">
        <f>IF(CF635="Kopman",1.7,1)</f>
        <v>1</v>
      </c>
      <c r="CH635" s="204">
        <f>VLOOKUP(CE635,$A$681:$F$2354,6,FALSE)</f>
        <v>3</v>
      </c>
      <c r="CI635" s="203" t="s">
        <v>61</v>
      </c>
      <c r="CJ635" s="10">
        <f>CH635*1.5*CG635</f>
        <v>4.5</v>
      </c>
      <c r="CK635" s="10"/>
      <c r="CL635" s="267"/>
      <c r="CM635" s="203" t="s">
        <v>95</v>
      </c>
      <c r="CN635" s="276" t="s">
        <v>976</v>
      </c>
      <c r="CP635" s="283">
        <f>IF(CO635="Kopman",1.7,1)</f>
        <v>1</v>
      </c>
      <c r="CQ635" s="204">
        <f>VLOOKUP(CN635,$A$681:$F$2354,6,FALSE)</f>
        <v>175</v>
      </c>
      <c r="CR635" s="203" t="s">
        <v>61</v>
      </c>
      <c r="CS635" s="10">
        <f>CQ635*1.5*CP635</f>
        <v>262.5</v>
      </c>
      <c r="CT635" s="10"/>
      <c r="CU635" s="267"/>
      <c r="CV635" s="203" t="s">
        <v>95</v>
      </c>
      <c r="CW635" s="276" t="s">
        <v>1447</v>
      </c>
      <c r="CY635" s="283">
        <f>IF(CX635="Kopman",1.7,1)</f>
        <v>1</v>
      </c>
      <c r="CZ635" s="204">
        <f>VLOOKUP(CW635,$A$681:$F$2354,6,FALSE)</f>
        <v>116</v>
      </c>
      <c r="DA635" s="203" t="s">
        <v>61</v>
      </c>
      <c r="DB635" s="10">
        <f>CZ635*1.5*CY635</f>
        <v>174</v>
      </c>
      <c r="DC635" s="10"/>
      <c r="DD635" s="267"/>
      <c r="DE635" s="203" t="s">
        <v>95</v>
      </c>
      <c r="DF635" s="276" t="s">
        <v>488</v>
      </c>
      <c r="DH635" s="283">
        <f>IF(DG635="Kopman",1.7,1)</f>
        <v>1</v>
      </c>
      <c r="DI635" s="204">
        <f>VLOOKUP(DF635,$A$681:$F$2354,6,FALSE)</f>
        <v>230</v>
      </c>
      <c r="DJ635" s="203" t="s">
        <v>61</v>
      </c>
      <c r="DK635" s="10">
        <f>DI635*1.5*DH635</f>
        <v>345</v>
      </c>
      <c r="DL635" s="10"/>
      <c r="DM635" s="267"/>
      <c r="DN635" s="203" t="s">
        <v>95</v>
      </c>
      <c r="DO635" s="276" t="s">
        <v>1229</v>
      </c>
      <c r="DQ635" s="283">
        <f>IF(DP635="Kopman",1.7,1)</f>
        <v>1</v>
      </c>
      <c r="DR635" s="204">
        <f>VLOOKUP(DO635,$A$681:$F$2354,6,FALSE)</f>
        <v>79</v>
      </c>
      <c r="DS635" s="203" t="s">
        <v>61</v>
      </c>
      <c r="DT635" s="10">
        <f>DR635*1.5*DQ635</f>
        <v>118.5</v>
      </c>
      <c r="DU635" s="10"/>
      <c r="DV635" s="267"/>
      <c r="DW635" s="203" t="s">
        <v>95</v>
      </c>
      <c r="DX635" s="278" t="s">
        <v>183</v>
      </c>
      <c r="DZ635" s="283">
        <f>IF(DY635="Kopman",1.7,1)</f>
        <v>1</v>
      </c>
      <c r="EA635" s="204" t="e">
        <f>VLOOKUP(DX635,$A$681:$F$2354,6,FALSE)</f>
        <v>#N/A</v>
      </c>
      <c r="EB635" s="203" t="s">
        <v>61</v>
      </c>
      <c r="EC635" s="10" t="e">
        <f>EA635*1.5*DZ635</f>
        <v>#N/A</v>
      </c>
      <c r="ED635" s="10"/>
      <c r="EE635" s="267"/>
      <c r="EF635" s="203" t="s">
        <v>95</v>
      </c>
      <c r="EG635" s="276" t="s">
        <v>424</v>
      </c>
      <c r="EI635" s="283">
        <f>IF(EH635="Kopman",1.7,1)</f>
        <v>1</v>
      </c>
      <c r="EJ635" s="204">
        <f>VLOOKUP(EG635,$A$681:$F$2354,6,FALSE)</f>
        <v>11</v>
      </c>
      <c r="EK635" s="203" t="s">
        <v>61</v>
      </c>
      <c r="EL635" s="10">
        <f>EJ635*1.5*EI635</f>
        <v>16.5</v>
      </c>
      <c r="EM635" s="10"/>
      <c r="EN635" s="267"/>
      <c r="EO635" s="203" t="s">
        <v>95</v>
      </c>
      <c r="EP635" s="276" t="s">
        <v>503</v>
      </c>
      <c r="ER635" s="283">
        <f>IF(EQ635="Kopman",1.7,1)</f>
        <v>1</v>
      </c>
      <c r="ES635" s="204">
        <f>VLOOKUP(EP635,$A$681:$F$2354,6,FALSE)</f>
        <v>123</v>
      </c>
      <c r="ET635" s="203" t="s">
        <v>61</v>
      </c>
      <c r="EU635" s="10">
        <f>ES635*1.5*ER635</f>
        <v>184.5</v>
      </c>
      <c r="EV635" s="10"/>
      <c r="EW635" s="267"/>
      <c r="EX635" s="203" t="s">
        <v>95</v>
      </c>
      <c r="EY635" s="276" t="s">
        <v>1256</v>
      </c>
      <c r="FA635" s="283">
        <f>IF(EZ635="Kopman",1.7,1)</f>
        <v>1</v>
      </c>
      <c r="FB635" s="204">
        <f>VLOOKUP(EY635,$A$681:$F$2354,6,FALSE)</f>
        <v>62</v>
      </c>
      <c r="FC635" s="203" t="s">
        <v>61</v>
      </c>
      <c r="FD635" s="10">
        <f>FB635*1.5*FA635</f>
        <v>93</v>
      </c>
      <c r="FE635" s="10"/>
      <c r="FF635" s="267"/>
      <c r="FG635" s="203" t="s">
        <v>95</v>
      </c>
      <c r="FH635" s="421" t="s">
        <v>1229</v>
      </c>
      <c r="FJ635" s="283">
        <f>IF(FI635="Kopman",1.7,1)</f>
        <v>1</v>
      </c>
      <c r="FK635" s="204">
        <f>VLOOKUP(FH635,$A$681:$F$2354,6,FALSE)</f>
        <v>79</v>
      </c>
      <c r="FL635" s="203" t="s">
        <v>61</v>
      </c>
      <c r="FM635" s="10">
        <f>FK635*1.5*FJ635</f>
        <v>118.5</v>
      </c>
      <c r="FN635" s="10"/>
      <c r="FO635" s="267"/>
      <c r="FP635" s="203" t="s">
        <v>95</v>
      </c>
      <c r="FQ635" s="276" t="s">
        <v>503</v>
      </c>
      <c r="FS635" s="283">
        <f>IF(FR635="Kopman",1.7,1)</f>
        <v>1</v>
      </c>
      <c r="FT635" s="204">
        <f>VLOOKUP(FQ635,$A$681:$F$2354,6,FALSE)</f>
        <v>123</v>
      </c>
      <c r="FU635" s="203" t="s">
        <v>61</v>
      </c>
      <c r="FV635" s="10">
        <f>FT635*1.5*FS635</f>
        <v>184.5</v>
      </c>
      <c r="FW635" s="10"/>
      <c r="FX635" s="267"/>
      <c r="FY635" s="203" t="s">
        <v>95</v>
      </c>
      <c r="FZ635" s="276" t="s">
        <v>488</v>
      </c>
      <c r="GB635" s="283">
        <f>IF(GA635="Kopman",1.7,1)</f>
        <v>1</v>
      </c>
      <c r="GC635" s="204">
        <f>VLOOKUP(FZ635,$A$681:$F$2354,6,FALSE)</f>
        <v>230</v>
      </c>
      <c r="GD635" s="203" t="s">
        <v>61</v>
      </c>
      <c r="GE635" s="10">
        <f>GC635*1.5*GB635</f>
        <v>345</v>
      </c>
      <c r="GF635" s="10"/>
      <c r="GG635" s="267"/>
      <c r="GH635" s="203" t="s">
        <v>95</v>
      </c>
      <c r="GI635" s="276" t="s">
        <v>503</v>
      </c>
      <c r="GK635" s="283">
        <f>IF(GJ635="Kopman",1.7,1)</f>
        <v>1</v>
      </c>
      <c r="GL635" s="204">
        <f>VLOOKUP(GI635,$A$681:$F$2354,6,FALSE)</f>
        <v>123</v>
      </c>
      <c r="GM635" s="203" t="s">
        <v>61</v>
      </c>
      <c r="GN635" s="10">
        <f>GL635*1.5*GK635</f>
        <v>184.5</v>
      </c>
      <c r="GO635" s="10"/>
      <c r="GP635" s="267"/>
      <c r="GQ635" s="203" t="s">
        <v>95</v>
      </c>
      <c r="GR635" s="276" t="s">
        <v>2520</v>
      </c>
      <c r="GT635" s="283">
        <f>IF(GS635="Kopman",1.7,1)</f>
        <v>1</v>
      </c>
      <c r="GU635" s="204">
        <f>VLOOKUP(GR635,$A$681:$F$2354,6,FALSE)</f>
        <v>0</v>
      </c>
      <c r="GV635" s="203" t="s">
        <v>149</v>
      </c>
      <c r="GW635" s="10">
        <f>GU635*1.5</f>
        <v>0</v>
      </c>
      <c r="GX635" s="10"/>
      <c r="GY635" s="267"/>
      <c r="GZ635" s="203" t="s">
        <v>95</v>
      </c>
      <c r="HA635" s="276" t="s">
        <v>456</v>
      </c>
      <c r="HC635" s="283">
        <f>IF(HB635="Kopman",1.7,1)</f>
        <v>1</v>
      </c>
      <c r="HD635" s="204">
        <f>VLOOKUP(HA635,$A$681:$F$2354,6,FALSE)</f>
        <v>51</v>
      </c>
      <c r="HE635" s="203" t="s">
        <v>61</v>
      </c>
      <c r="HF635" s="10">
        <f>HD635*1.5*HC635</f>
        <v>76.5</v>
      </c>
      <c r="HG635" s="10"/>
      <c r="HH635" s="267"/>
      <c r="HI635" s="203" t="s">
        <v>95</v>
      </c>
      <c r="HJ635" s="276" t="s">
        <v>503</v>
      </c>
      <c r="HL635" s="283">
        <f>IF(HK635="Kopman",1.7,1)</f>
        <v>1</v>
      </c>
      <c r="HM635" s="204">
        <f>VLOOKUP(HJ635,$A$681:$F$2354,6,FALSE)</f>
        <v>123</v>
      </c>
      <c r="HN635" s="203" t="s">
        <v>149</v>
      </c>
      <c r="HO635" s="10">
        <f>HM635*1.5</f>
        <v>184.5</v>
      </c>
      <c r="HP635" s="10"/>
      <c r="HQ635" s="267"/>
      <c r="HR635" s="203" t="s">
        <v>95</v>
      </c>
      <c r="HS635" s="276" t="s">
        <v>424</v>
      </c>
      <c r="HU635" s="283">
        <f>IF(HT635="Kopman",1.7,1)</f>
        <v>1</v>
      </c>
      <c r="HV635" s="204">
        <f>VLOOKUP(HS635,$A$681:$F$2354,6,FALSE)</f>
        <v>11</v>
      </c>
      <c r="HW635" s="203" t="s">
        <v>61</v>
      </c>
      <c r="HX635" s="10">
        <f>HV635*1.5*HU635</f>
        <v>16.5</v>
      </c>
      <c r="HY635" s="10"/>
      <c r="HZ635" s="267"/>
      <c r="IA635" s="203" t="s">
        <v>95</v>
      </c>
      <c r="IB635" s="285" t="s">
        <v>183</v>
      </c>
      <c r="ID635" s="283">
        <f>IF(IC635="Kopman",1.7,1)</f>
        <v>1</v>
      </c>
      <c r="IE635" s="204" t="e">
        <f>VLOOKUP(IB635,$A$681:$F$2354,6,FALSE)</f>
        <v>#N/A</v>
      </c>
      <c r="IF635" s="203" t="s">
        <v>149</v>
      </c>
      <c r="IG635" s="10" t="e">
        <f>IE635*1.5</f>
        <v>#N/A</v>
      </c>
      <c r="IH635" s="10"/>
      <c r="II635" s="267"/>
      <c r="IJ635" s="203" t="s">
        <v>95</v>
      </c>
      <c r="IK635" s="276" t="s">
        <v>456</v>
      </c>
      <c r="IM635" s="283">
        <f>IF(IL635="Kopman",1.7,1)</f>
        <v>1</v>
      </c>
      <c r="IN635" s="204">
        <f>VLOOKUP(IK635,$A$681:$F$2354,6,FALSE)</f>
        <v>51</v>
      </c>
      <c r="IO635" s="203" t="s">
        <v>61</v>
      </c>
      <c r="IP635" s="10">
        <f>IN635*1.5*IM635</f>
        <v>76.5</v>
      </c>
      <c r="IQ635" s="10"/>
      <c r="IR635" s="267"/>
      <c r="IS635" s="203" t="s">
        <v>95</v>
      </c>
      <c r="IT635" s="276" t="s">
        <v>1451</v>
      </c>
      <c r="IV635" s="283">
        <f>IF(IU635="Kopman",1.7,1)</f>
        <v>1</v>
      </c>
      <c r="IW635" s="204">
        <f>VLOOKUP(IT635,$A$681:$F$2354,6,FALSE)</f>
        <v>50</v>
      </c>
      <c r="IX635" s="203" t="s">
        <v>61</v>
      </c>
      <c r="IY635" s="10">
        <f>IW635*1.5*IV635</f>
        <v>75</v>
      </c>
      <c r="IZ635" s="10"/>
      <c r="JA635" s="267"/>
      <c r="JB635" s="203" t="s">
        <v>95</v>
      </c>
      <c r="JC635" s="276" t="s">
        <v>584</v>
      </c>
      <c r="JE635" s="283">
        <f>IF(JD635="Kopman",1.7,1)</f>
        <v>1</v>
      </c>
      <c r="JF635" s="204">
        <f>VLOOKUP(JC635,$A$681:$F$2354,6,FALSE)</f>
        <v>166</v>
      </c>
      <c r="JG635" s="203" t="s">
        <v>61</v>
      </c>
      <c r="JH635" s="10">
        <f>JF635*1.5*JE635</f>
        <v>249</v>
      </c>
      <c r="JI635" s="10"/>
      <c r="JJ635" s="267"/>
      <c r="JK635" s="203" t="s">
        <v>95</v>
      </c>
      <c r="JL635" s="276" t="s">
        <v>525</v>
      </c>
      <c r="JN635" s="283">
        <f>IF(JM635="Kopman",1.7,1)</f>
        <v>1</v>
      </c>
      <c r="JO635" s="204">
        <f>VLOOKUP(JL635,$A$681:$F$2354,6,FALSE)</f>
        <v>301</v>
      </c>
      <c r="JP635" s="203" t="s">
        <v>61</v>
      </c>
      <c r="JQ635" s="10">
        <f>JO635*1.5*JN635</f>
        <v>451.5</v>
      </c>
      <c r="JR635" s="10"/>
      <c r="JS635" s="267"/>
      <c r="JT635" s="203" t="s">
        <v>95</v>
      </c>
      <c r="JU635" s="276" t="s">
        <v>1256</v>
      </c>
      <c r="JW635" s="283">
        <f>IF(JV635="Kopman",1.7,1)</f>
        <v>1</v>
      </c>
      <c r="JX635" s="204">
        <f>VLOOKUP(JU635,$A$681:$F$2354,6,FALSE)</f>
        <v>62</v>
      </c>
      <c r="JY635" s="203" t="s">
        <v>61</v>
      </c>
      <c r="JZ635" s="10">
        <f>JX635*1.5*JW635</f>
        <v>93</v>
      </c>
      <c r="KA635" s="10"/>
      <c r="KB635" s="267"/>
      <c r="KC635" s="203" t="s">
        <v>95</v>
      </c>
      <c r="KD635" s="276" t="s">
        <v>608</v>
      </c>
      <c r="KF635" s="283">
        <f>IF(KE635="Kopman",1.7,1)</f>
        <v>1</v>
      </c>
      <c r="KG635" s="204">
        <f>VLOOKUP(KD635,$A$681:$F$2354,6,FALSE)</f>
        <v>88</v>
      </c>
      <c r="KH635" s="203" t="s">
        <v>61</v>
      </c>
      <c r="KI635" s="10">
        <f>KG635*1.5*KF635</f>
        <v>132</v>
      </c>
      <c r="KJ635" s="10"/>
      <c r="KK635" s="267"/>
      <c r="KL635" s="203" t="s">
        <v>95</v>
      </c>
      <c r="KM635" s="276" t="s">
        <v>450</v>
      </c>
      <c r="KO635" s="283">
        <f>IF(KN635="Kopman",1.7,1)</f>
        <v>1</v>
      </c>
      <c r="KP635" s="204">
        <f>VLOOKUP(KM635,$A$681:$F$2354,6,FALSE)</f>
        <v>5</v>
      </c>
      <c r="KQ635" s="203" t="s">
        <v>149</v>
      </c>
      <c r="KR635" s="10">
        <f>KP635*1.5</f>
        <v>7.5</v>
      </c>
      <c r="KS635" s="10"/>
      <c r="KT635" s="267"/>
      <c r="KU635" s="203" t="s">
        <v>95</v>
      </c>
      <c r="KV635" s="276" t="s">
        <v>550</v>
      </c>
      <c r="KX635" s="283">
        <f>IF(KW635="Kopman",1.7,1)</f>
        <v>1</v>
      </c>
      <c r="KY635" s="204">
        <f>VLOOKUP(KV635,$A$681:$F$2354,6,FALSE)</f>
        <v>70</v>
      </c>
      <c r="KZ635" s="203" t="s">
        <v>61</v>
      </c>
      <c r="LA635" s="10">
        <f>KY635*1.5*KX635</f>
        <v>105</v>
      </c>
      <c r="LB635" s="10"/>
      <c r="LC635" s="267"/>
      <c r="LD635" s="203" t="s">
        <v>95</v>
      </c>
      <c r="LE635" s="276" t="s">
        <v>550</v>
      </c>
      <c r="LG635" s="283">
        <f>IF(LF635="Kopman",1.7,1)</f>
        <v>1</v>
      </c>
      <c r="LH635" s="204">
        <f>VLOOKUP(LE635,$A$681:$F$2354,6,FALSE)</f>
        <v>70</v>
      </c>
      <c r="LI635" s="203" t="s">
        <v>61</v>
      </c>
      <c r="LJ635" s="10">
        <f>LH635*1.5*LG635</f>
        <v>105</v>
      </c>
      <c r="LK635" s="10"/>
      <c r="LL635" s="267"/>
      <c r="LM635" s="203" t="s">
        <v>95</v>
      </c>
      <c r="LN635" s="276" t="s">
        <v>488</v>
      </c>
      <c r="LP635" s="283">
        <f>IF(LO635="Kopman",1.7,1)</f>
        <v>1</v>
      </c>
      <c r="LQ635" s="204">
        <f>VLOOKUP(LN635,$A$681:$F$2354,6,FALSE)</f>
        <v>230</v>
      </c>
      <c r="LR635" s="203" t="s">
        <v>61</v>
      </c>
      <c r="LS635" s="10">
        <f>LQ635*1.5*LP635</f>
        <v>345</v>
      </c>
      <c r="LT635" s="10"/>
      <c r="LU635" s="267"/>
      <c r="LV635" s="203" t="s">
        <v>95</v>
      </c>
      <c r="LW635" s="276" t="s">
        <v>976</v>
      </c>
      <c r="LY635" s="283">
        <f>IF(LX635="Kopman",1.7,1)</f>
        <v>1</v>
      </c>
      <c r="LZ635" s="204">
        <f>VLOOKUP(LW635,$A$681:$F$2354,6,FALSE)</f>
        <v>175</v>
      </c>
      <c r="MA635" s="203" t="s">
        <v>61</v>
      </c>
      <c r="MB635" s="10">
        <f>LZ635*1.5*LY635</f>
        <v>262.5</v>
      </c>
      <c r="MC635" s="10"/>
      <c r="MD635" s="267"/>
      <c r="ME635" s="203" t="s">
        <v>95</v>
      </c>
      <c r="MF635" s="276" t="s">
        <v>503</v>
      </c>
      <c r="MH635" s="283">
        <f>IF(MG635="Kopman",1.7,1)</f>
        <v>1</v>
      </c>
      <c r="MI635" s="204">
        <f>VLOOKUP(MF635,$A$681:$F$2354,6,FALSE)</f>
        <v>123</v>
      </c>
      <c r="MJ635" s="203" t="s">
        <v>61</v>
      </c>
      <c r="MK635" s="10">
        <f>MI635*1.5*MH635</f>
        <v>184.5</v>
      </c>
      <c r="ML635" s="10"/>
      <c r="MM635" s="267"/>
      <c r="MN635" s="203" t="s">
        <v>95</v>
      </c>
      <c r="MO635" s="276" t="s">
        <v>584</v>
      </c>
      <c r="MQ635" s="283">
        <f>IF(MP635="Kopman",1.7,1)</f>
        <v>1</v>
      </c>
      <c r="MR635" s="204">
        <f>VLOOKUP(MO635,$A$681:$F$2354,6,FALSE)</f>
        <v>166</v>
      </c>
      <c r="MS635" s="203" t="s">
        <v>61</v>
      </c>
      <c r="MT635" s="10">
        <f>MR635*1.5*MQ635</f>
        <v>249</v>
      </c>
      <c r="MU635" s="10"/>
      <c r="MV635" s="267"/>
      <c r="MW635" s="203" t="s">
        <v>95</v>
      </c>
      <c r="MX635" s="276" t="s">
        <v>503</v>
      </c>
      <c r="MZ635" s="283">
        <f>IF(MY635="Kopman",1.7,1)</f>
        <v>1</v>
      </c>
      <c r="NA635" s="204">
        <f>VLOOKUP(MX635,$A$681:$F$2354,6,FALSE)</f>
        <v>123</v>
      </c>
      <c r="NB635" s="203" t="s">
        <v>61</v>
      </c>
      <c r="NC635" s="10">
        <f>NA635*1.5*MZ635</f>
        <v>184.5</v>
      </c>
      <c r="ND635" s="10"/>
      <c r="NE635" s="267"/>
      <c r="NF635" s="203" t="s">
        <v>95</v>
      </c>
      <c r="NG635" s="276" t="s">
        <v>965</v>
      </c>
      <c r="NI635" s="283">
        <f>IF(NH635="Kopman",1.7,1)</f>
        <v>1</v>
      </c>
      <c r="NJ635" s="204">
        <f>VLOOKUP(NG635,$A$681:$F$2354,6,FALSE)</f>
        <v>86</v>
      </c>
      <c r="NK635" s="203" t="s">
        <v>61</v>
      </c>
      <c r="NL635" s="10">
        <f>NJ635*1.5*NI635</f>
        <v>129</v>
      </c>
      <c r="NM635" s="10"/>
      <c r="NN635" s="267"/>
      <c r="NO635" s="203" t="s">
        <v>95</v>
      </c>
      <c r="NP635" s="424" t="s">
        <v>450</v>
      </c>
      <c r="NR635" s="283">
        <f>IF(NQ635="Kopman",1.7,1)</f>
        <v>1</v>
      </c>
      <c r="NS635" s="204">
        <f>VLOOKUP(NP635,$A$681:$F$2354,6,FALSE)</f>
        <v>5</v>
      </c>
      <c r="NT635" s="203" t="s">
        <v>61</v>
      </c>
      <c r="NU635" s="10">
        <f>NS635*1.5*NR635</f>
        <v>7.5</v>
      </c>
      <c r="NV635" s="10"/>
      <c r="NW635" s="267"/>
      <c r="NX635" s="203" t="s">
        <v>95</v>
      </c>
      <c r="NY635" s="276" t="s">
        <v>1206</v>
      </c>
      <c r="OA635" s="283">
        <f>IF(NZ635="Kopman",1.7,1)</f>
        <v>1</v>
      </c>
      <c r="OB635" s="204">
        <f>VLOOKUP(NY635,$A$681:$F$2354,6,FALSE)</f>
        <v>85</v>
      </c>
      <c r="OC635" s="203" t="s">
        <v>149</v>
      </c>
      <c r="OD635" s="10">
        <f>OB635*1.5</f>
        <v>127.5</v>
      </c>
      <c r="OE635" s="10"/>
      <c r="OF635" s="267"/>
      <c r="OG635" s="203" t="s">
        <v>95</v>
      </c>
      <c r="OH635" s="276" t="s">
        <v>503</v>
      </c>
      <c r="OJ635" s="283">
        <f>IF(OI635="Kopman",1.7,1)</f>
        <v>1</v>
      </c>
      <c r="OK635" s="204">
        <f>VLOOKUP(OH635,$A$681:$F$2354,6,FALSE)</f>
        <v>123</v>
      </c>
      <c r="OL635" s="203" t="s">
        <v>61</v>
      </c>
      <c r="OM635" s="10">
        <f>OK635*1.5*OJ635</f>
        <v>184.5</v>
      </c>
      <c r="ON635" s="10"/>
      <c r="OO635" s="267"/>
      <c r="OP635" s="203" t="s">
        <v>95</v>
      </c>
      <c r="OQ635" s="424" t="s">
        <v>456</v>
      </c>
      <c r="OS635" s="283">
        <f>IF(OR635="Kopman",1.7,1)</f>
        <v>1</v>
      </c>
      <c r="OT635" s="204">
        <f>VLOOKUP(OQ635,$A$681:$F$2354,6,FALSE)</f>
        <v>51</v>
      </c>
      <c r="OU635" s="203" t="s">
        <v>61</v>
      </c>
      <c r="OV635" s="10">
        <f>OT635*1.5*OS635</f>
        <v>76.5</v>
      </c>
      <c r="OW635" s="10"/>
      <c r="OX635" s="267"/>
      <c r="OY635" s="203" t="s">
        <v>95</v>
      </c>
      <c r="OZ635" s="428" t="s">
        <v>488</v>
      </c>
      <c r="PB635" s="283">
        <f>IF(PA635="Kopman",1.7,1)</f>
        <v>1</v>
      </c>
      <c r="PC635" s="204">
        <f>VLOOKUP(OZ635,$A$681:$F$2354,6,FALSE)</f>
        <v>230</v>
      </c>
      <c r="PD635" s="203" t="s">
        <v>61</v>
      </c>
      <c r="PE635" s="10">
        <f>PC635*1.5*PB635</f>
        <v>345</v>
      </c>
      <c r="PF635" s="10"/>
      <c r="PG635" s="267"/>
      <c r="PH635" s="203" t="s">
        <v>95</v>
      </c>
      <c r="PI635" s="276" t="s">
        <v>2087</v>
      </c>
      <c r="PK635" s="283">
        <f>IF(PJ635="Kopman",1.7,1)</f>
        <v>1</v>
      </c>
      <c r="PL635" s="204">
        <f>VLOOKUP(PI635,$A$681:$F$2354,6,FALSE)</f>
        <v>3</v>
      </c>
      <c r="PM635" s="203" t="s">
        <v>61</v>
      </c>
      <c r="PN635" s="10">
        <f>PL635*1.5*PK635</f>
        <v>4.5</v>
      </c>
      <c r="PO635" s="10"/>
      <c r="PP635" s="267"/>
      <c r="PQ635" s="203" t="s">
        <v>95</v>
      </c>
      <c r="PR635" s="276" t="s">
        <v>183</v>
      </c>
      <c r="PT635" s="283">
        <f>IF(PS635="Kopman",1.7,1)</f>
        <v>1</v>
      </c>
      <c r="PU635" s="204" t="e">
        <f>VLOOKUP(PR635,$A$681:$F$2354,6,FALSE)</f>
        <v>#N/A</v>
      </c>
      <c r="PV635" s="203" t="s">
        <v>61</v>
      </c>
      <c r="PW635" s="10" t="e">
        <f>PU635*1.5*PT635</f>
        <v>#N/A</v>
      </c>
      <c r="PX635" s="10"/>
      <c r="PY635" s="267"/>
      <c r="PZ635" s="203" t="s">
        <v>95</v>
      </c>
      <c r="QA635" s="276" t="s">
        <v>440</v>
      </c>
      <c r="QC635" s="283">
        <f>IF(QB635="Kopman",1.7,1)</f>
        <v>1</v>
      </c>
      <c r="QD635" s="204">
        <f>VLOOKUP(QA635,$A$681:$F$2354,6,FALSE)</f>
        <v>22</v>
      </c>
      <c r="QE635" s="203" t="s">
        <v>61</v>
      </c>
      <c r="QF635" s="10">
        <f>QD635*1.5*QC635</f>
        <v>33</v>
      </c>
      <c r="QG635" s="10"/>
      <c r="QH635" s="267"/>
      <c r="QI635" s="203" t="s">
        <v>95</v>
      </c>
      <c r="QJ635" s="276" t="s">
        <v>557</v>
      </c>
      <c r="QL635" s="283">
        <f>IF(QK635="Kopman",1.7,1)</f>
        <v>1</v>
      </c>
      <c r="QM635" s="204">
        <f>VLOOKUP(QJ635,$A$681:$F$2354,6,FALSE)</f>
        <v>109</v>
      </c>
      <c r="QN635" s="203" t="s">
        <v>61</v>
      </c>
      <c r="QO635" s="10">
        <f>QM635*1.5*QL635</f>
        <v>163.5</v>
      </c>
      <c r="QP635" s="10"/>
      <c r="QQ635" s="267"/>
      <c r="QR635" s="203" t="s">
        <v>95</v>
      </c>
      <c r="QS635" s="276" t="s">
        <v>506</v>
      </c>
      <c r="QU635" s="283">
        <f>IF(QT635="Kopman",1.7,1)</f>
        <v>1</v>
      </c>
      <c r="QV635" s="204">
        <f>VLOOKUP(QS635,$A$681:$F$2354,6,FALSE)</f>
        <v>21</v>
      </c>
      <c r="QW635" s="203" t="s">
        <v>61</v>
      </c>
      <c r="QX635" s="10">
        <f>QV635*1.5*QU635</f>
        <v>31.5</v>
      </c>
      <c r="QY635" s="10"/>
      <c r="QZ635" s="267"/>
      <c r="RA635" s="203" t="s">
        <v>95</v>
      </c>
      <c r="RB635" s="276" t="s">
        <v>1447</v>
      </c>
      <c r="RD635" s="283">
        <f>IF(RC635="Kopman",1.7,1)</f>
        <v>1</v>
      </c>
      <c r="RE635" s="204">
        <f>VLOOKUP(RB635,$A$681:$F$2354,6,FALSE)</f>
        <v>116</v>
      </c>
      <c r="RF635" s="203" t="s">
        <v>61</v>
      </c>
      <c r="RG635" s="10">
        <f>RE635*1.5*RD635</f>
        <v>174</v>
      </c>
      <c r="RH635" s="10"/>
      <c r="RI635" s="267"/>
      <c r="RJ635" s="203" t="s">
        <v>95</v>
      </c>
      <c r="RK635" s="278" t="s">
        <v>183</v>
      </c>
      <c r="RM635" s="283">
        <f>IF(RL635="Kopman",1.7,1)</f>
        <v>1</v>
      </c>
      <c r="RN635" s="204" t="e">
        <f>VLOOKUP(RK635,$A$681:$F$2354,6,FALSE)</f>
        <v>#N/A</v>
      </c>
      <c r="RO635" s="203" t="s">
        <v>149</v>
      </c>
      <c r="RP635" s="10" t="e">
        <f>RN635*1.5</f>
        <v>#N/A</v>
      </c>
      <c r="RQ635" s="10"/>
      <c r="RR635" s="267"/>
      <c r="RS635" s="203" t="s">
        <v>95</v>
      </c>
      <c r="RT635" s="276" t="s">
        <v>503</v>
      </c>
      <c r="RV635" s="283">
        <f>IF(RU635="Kopman",1.7,1)</f>
        <v>1</v>
      </c>
      <c r="RW635" s="204">
        <f>VLOOKUP(RT635,$A$681:$F$2354,6,FALSE)</f>
        <v>123</v>
      </c>
      <c r="RX635" s="203" t="s">
        <v>61</v>
      </c>
      <c r="RY635" s="10">
        <f>RW635*1.5*RV635</f>
        <v>184.5</v>
      </c>
      <c r="RZ635" s="10"/>
      <c r="SA635" s="273"/>
      <c r="SB635" s="203" t="s">
        <v>95</v>
      </c>
      <c r="SC635" s="276" t="s">
        <v>503</v>
      </c>
      <c r="SE635" s="283">
        <f>IF(SD635="Kopman",1.7,1)</f>
        <v>1</v>
      </c>
      <c r="SF635" s="204">
        <f>VLOOKUP(SC635,$A$681:$F$2354,6,FALSE)</f>
        <v>123</v>
      </c>
      <c r="SG635" s="203" t="s">
        <v>61</v>
      </c>
      <c r="SH635" s="10">
        <f>SF635*1.5*SE635</f>
        <v>184.5</v>
      </c>
      <c r="SI635" s="10"/>
      <c r="SJ635" s="273"/>
      <c r="SK635" s="203" t="s">
        <v>95</v>
      </c>
      <c r="SL635" s="276" t="s">
        <v>976</v>
      </c>
      <c r="SN635" s="283">
        <f>IF(SM635="Kopman",1.7,1)</f>
        <v>1</v>
      </c>
      <c r="SO635" s="204">
        <f>VLOOKUP(SL635,$A$681:$F$2354,6,FALSE)</f>
        <v>175</v>
      </c>
      <c r="SP635" s="203" t="s">
        <v>61</v>
      </c>
      <c r="SQ635" s="10">
        <f>SO635*1.5*SN635</f>
        <v>262.5</v>
      </c>
      <c r="SR635" s="10"/>
      <c r="SS635" s="273"/>
      <c r="ST635" s="203" t="s">
        <v>95</v>
      </c>
      <c r="SU635" s="276" t="s">
        <v>982</v>
      </c>
      <c r="SW635" s="283">
        <f>IF(SV635="Kopman",1.7,1)</f>
        <v>1</v>
      </c>
      <c r="SX635" s="204">
        <f>VLOOKUP(SU635,$A$681:$F$2354,6,FALSE)</f>
        <v>79</v>
      </c>
      <c r="SY635" s="203" t="s">
        <v>61</v>
      </c>
      <c r="SZ635" s="10">
        <f>SX635*1.5*SW635</f>
        <v>118.5</v>
      </c>
      <c r="TA635" s="10"/>
      <c r="TB635" s="273"/>
      <c r="TC635" s="203" t="s">
        <v>95</v>
      </c>
      <c r="TD635" s="428" t="s">
        <v>584</v>
      </c>
      <c r="TF635" s="283">
        <f>IF(TE635="Kopman",1.7,1)</f>
        <v>1</v>
      </c>
      <c r="TG635" s="204">
        <f>VLOOKUP(TD635,$A$681:$F$2354,6,FALSE)</f>
        <v>166</v>
      </c>
      <c r="TH635" s="203" t="s">
        <v>149</v>
      </c>
      <c r="TI635" s="10">
        <f>TG635*1.5</f>
        <v>249</v>
      </c>
      <c r="TK635" s="273"/>
      <c r="TL635" s="203" t="s">
        <v>95</v>
      </c>
      <c r="TM635" s="276" t="s">
        <v>982</v>
      </c>
      <c r="TO635" s="283">
        <f>IF(TN635="Kopman",1.7,1)</f>
        <v>1</v>
      </c>
      <c r="TP635" s="204">
        <f>VLOOKUP(TM635,$A$681:$F$2354,6,FALSE)</f>
        <v>79</v>
      </c>
      <c r="TQ635" s="203" t="s">
        <v>61</v>
      </c>
      <c r="TR635" s="10">
        <f>TP635*1.5*TO635</f>
        <v>118.5</v>
      </c>
      <c r="TS635" s="10"/>
      <c r="TT635" s="273"/>
      <c r="TU635" s="203" t="s">
        <v>95</v>
      </c>
      <c r="TV635" s="276" t="s">
        <v>1206</v>
      </c>
      <c r="TX635" s="283">
        <f>IF(TW635="Kopman",1.7,1)</f>
        <v>1</v>
      </c>
      <c r="TY635" s="204">
        <f>VLOOKUP(TV635,$A$681:$F$2354,6,FALSE)</f>
        <v>85</v>
      </c>
      <c r="TZ635" s="203" t="s">
        <v>61</v>
      </c>
      <c r="UA635" s="10">
        <f>TY635*1.5*TX635</f>
        <v>127.5</v>
      </c>
      <c r="UB635" s="10"/>
      <c r="UC635" s="273"/>
      <c r="UD635" s="203" t="s">
        <v>95</v>
      </c>
      <c r="UE635" s="285" t="s">
        <v>183</v>
      </c>
      <c r="UG635" s="283">
        <f>IF(UF635="Kopman",1.7,1)</f>
        <v>1</v>
      </c>
      <c r="UH635" s="204" t="e">
        <f>VLOOKUP(UE635,$A$681:$F$2354,6,FALSE)</f>
        <v>#N/A</v>
      </c>
      <c r="UI635" s="203" t="s">
        <v>61</v>
      </c>
      <c r="UJ635" s="10" t="e">
        <f>UH635*1.5*UG635</f>
        <v>#N/A</v>
      </c>
      <c r="UK635" s="10"/>
      <c r="UL635" s="273"/>
      <c r="UM635" s="203" t="s">
        <v>95</v>
      </c>
      <c r="UN635" s="416" t="s">
        <v>550</v>
      </c>
      <c r="UO635" s="415" t="s">
        <v>2019</v>
      </c>
      <c r="UP635" s="283">
        <f>IF(UO635="Kopman",1.7,1)</f>
        <v>1.7</v>
      </c>
      <c r="UQ635" s="204">
        <f>VLOOKUP(UN635,$A$681:$F$2354,6,FALSE)</f>
        <v>70</v>
      </c>
      <c r="UR635" s="203" t="s">
        <v>61</v>
      </c>
      <c r="US635" s="10">
        <f>UQ635*1.5*UP635</f>
        <v>178.5</v>
      </c>
      <c r="UT635" s="10"/>
      <c r="UU635" s="273"/>
      <c r="UV635" s="203" t="s">
        <v>95</v>
      </c>
      <c r="UW635" s="276" t="s">
        <v>1447</v>
      </c>
      <c r="UY635" s="283">
        <f>IF(UX635="Kopman",1.7,1)</f>
        <v>1</v>
      </c>
      <c r="UZ635" s="204">
        <f>VLOOKUP(UW635,$A$681:$F$2354,6,FALSE)</f>
        <v>116</v>
      </c>
      <c r="VA635" s="203" t="s">
        <v>61</v>
      </c>
      <c r="VB635" s="10">
        <f>UZ635*1.5*UY635</f>
        <v>174</v>
      </c>
      <c r="VC635" s="10"/>
      <c r="VD635" s="273"/>
      <c r="VE635" s="203" t="s">
        <v>95</v>
      </c>
      <c r="VF635" s="416" t="s">
        <v>1711</v>
      </c>
      <c r="VG635" s="415" t="s">
        <v>2019</v>
      </c>
      <c r="VH635" s="283">
        <f>IF(VG635="Kopman",1.7,1)</f>
        <v>1.7</v>
      </c>
      <c r="VI635" s="204">
        <f>VLOOKUP(VF635,$A$681:$F$2354,6,FALSE)</f>
        <v>34</v>
      </c>
      <c r="VJ635" s="203" t="s">
        <v>61</v>
      </c>
      <c r="VK635" s="10">
        <f>VI635*1.5*VH635</f>
        <v>86.7</v>
      </c>
      <c r="VL635" s="10"/>
      <c r="VM635" s="273"/>
      <c r="VN635" s="203" t="s">
        <v>95</v>
      </c>
      <c r="VO635" s="276" t="s">
        <v>522</v>
      </c>
      <c r="VQ635" s="283">
        <f>IF(VP635="Kopman",1.7,1)</f>
        <v>1</v>
      </c>
      <c r="VR635" s="204">
        <f>VLOOKUP(VO635,$A$681:$F$2354,6,FALSE)</f>
        <v>92</v>
      </c>
      <c r="VS635" s="203" t="s">
        <v>61</v>
      </c>
      <c r="VT635" s="10">
        <f>VR635*1.5*VQ635</f>
        <v>138</v>
      </c>
      <c r="VU635" s="10"/>
      <c r="VV635" s="273"/>
      <c r="VW635" s="203" t="s">
        <v>95</v>
      </c>
      <c r="VX635" s="278" t="s">
        <v>183</v>
      </c>
      <c r="VZ635" s="283">
        <f>IF(VY635="Kopman",1.7,1)</f>
        <v>1</v>
      </c>
      <c r="WA635" s="204" t="e">
        <f>VLOOKUP(VX635,$A$681:$F$2354,6,FALSE)</f>
        <v>#N/A</v>
      </c>
      <c r="WB635" s="203" t="s">
        <v>149</v>
      </c>
      <c r="WC635" s="10" t="e">
        <f>WA635*1.5</f>
        <v>#N/A</v>
      </c>
      <c r="WE635" s="273"/>
      <c r="WF635" s="203" t="s">
        <v>95</v>
      </c>
      <c r="WG635" s="276" t="s">
        <v>1249</v>
      </c>
      <c r="WI635" s="283">
        <f>IF(WH635="Kopman",1.7,1)</f>
        <v>1</v>
      </c>
      <c r="WJ635" s="204">
        <f>VLOOKUP(WG635,$A$681:$F$2354,6,FALSE)</f>
        <v>135</v>
      </c>
      <c r="WK635" s="203" t="s">
        <v>149</v>
      </c>
      <c r="WL635" s="10">
        <f>WJ635*1.5</f>
        <v>202.5</v>
      </c>
      <c r="WN635" s="273"/>
      <c r="WO635" s="203" t="s">
        <v>95</v>
      </c>
      <c r="WP635" s="278" t="s">
        <v>183</v>
      </c>
      <c r="WQ635" s="204"/>
      <c r="WR635" s="283">
        <f>IF(WQ635="Kopman",1.7,1)</f>
        <v>1</v>
      </c>
      <c r="WS635" s="204" t="e">
        <f>VLOOKUP(WP635,$A$681:$F$2354,6,FALSE)</f>
        <v>#N/A</v>
      </c>
      <c r="WT635" s="203" t="s">
        <v>61</v>
      </c>
      <c r="WU635" s="10" t="e">
        <f>WS635*1.5*WR635</f>
        <v>#N/A</v>
      </c>
      <c r="WV635" s="10"/>
      <c r="WW635" s="273"/>
      <c r="WX635" s="203" t="s">
        <v>95</v>
      </c>
      <c r="WY635" s="278" t="s">
        <v>183</v>
      </c>
      <c r="XA635" s="283">
        <f>IF(WZ635="Kopman",1.7,1)</f>
        <v>1</v>
      </c>
      <c r="XB635" s="204" t="e">
        <f>VLOOKUP(WY635,$A$681:$F$2354,6,FALSE)</f>
        <v>#N/A</v>
      </c>
      <c r="XC635" s="203" t="s">
        <v>149</v>
      </c>
      <c r="XD635" s="10" t="e">
        <f>XB635*1.5</f>
        <v>#N/A</v>
      </c>
      <c r="XF635" s="273"/>
      <c r="XG635" s="203" t="s">
        <v>95</v>
      </c>
      <c r="XH635" s="276" t="s">
        <v>1273</v>
      </c>
      <c r="XJ635" s="283">
        <f>IF(XI635="Kopman",1.7,1)</f>
        <v>1</v>
      </c>
      <c r="XK635" s="204">
        <f>VLOOKUP(XH635,$A$681:$F$2354,6,FALSE)</f>
        <v>6</v>
      </c>
      <c r="XL635" s="203" t="s">
        <v>149</v>
      </c>
      <c r="XM635" s="10">
        <f>XK635*1.5</f>
        <v>9</v>
      </c>
      <c r="XO635" s="273"/>
      <c r="XP635" s="203" t="s">
        <v>95</v>
      </c>
      <c r="XQ635" s="276" t="s">
        <v>1273</v>
      </c>
      <c r="XS635" s="283">
        <f>IF(XR635="Kopman",1.7,1)</f>
        <v>1</v>
      </c>
      <c r="XT635" s="204">
        <f>VLOOKUP(XQ635,$A$681:$F$2354,6,FALSE)</f>
        <v>6</v>
      </c>
      <c r="XU635" s="203" t="s">
        <v>61</v>
      </c>
      <c r="XV635" s="10">
        <f>XT635*1.5*XS635</f>
        <v>9</v>
      </c>
      <c r="XW635" s="10"/>
      <c r="XX635" s="273"/>
      <c r="XY635" s="203" t="s">
        <v>95</v>
      </c>
      <c r="XZ635" s="276" t="s">
        <v>503</v>
      </c>
      <c r="YB635" s="283">
        <f>IF(YA635="Kopman",1.7,1)</f>
        <v>1</v>
      </c>
      <c r="YC635" s="204">
        <f>VLOOKUP(XZ635,$A$681:$F$2354,6,FALSE)</f>
        <v>123</v>
      </c>
      <c r="YD635" s="203" t="s">
        <v>149</v>
      </c>
      <c r="YE635" s="10">
        <f>YC635*1.5</f>
        <v>184.5</v>
      </c>
      <c r="YG635" s="273"/>
      <c r="YH635" s="203" t="s">
        <v>95</v>
      </c>
      <c r="YI635" s="278" t="s">
        <v>183</v>
      </c>
      <c r="YK635" s="283">
        <f>IF(YJ635="Kopman",1.7,1)</f>
        <v>1</v>
      </c>
      <c r="YL635" s="204" t="e">
        <f>VLOOKUP(YI635,$A$681:$F$2354,6,FALSE)</f>
        <v>#N/A</v>
      </c>
      <c r="YM635" s="203" t="s">
        <v>61</v>
      </c>
      <c r="YN635" s="10" t="e">
        <f>YL635*1.5*YK635</f>
        <v>#N/A</v>
      </c>
      <c r="YO635" s="10"/>
      <c r="YP635" s="273"/>
      <c r="YQ635" s="203" t="s">
        <v>95</v>
      </c>
      <c r="YR635" s="278" t="s">
        <v>183</v>
      </c>
      <c r="YT635" s="283">
        <f>IF(YS635="Kopman",1.7,1)</f>
        <v>1</v>
      </c>
      <c r="YU635" s="204" t="e">
        <f>VLOOKUP(YR635,$A$681:$F$2354,6,FALSE)</f>
        <v>#N/A</v>
      </c>
      <c r="YV635" s="203" t="s">
        <v>149</v>
      </c>
      <c r="YW635" s="10" t="e">
        <f>YU635*1.5</f>
        <v>#N/A</v>
      </c>
      <c r="YY635" s="273"/>
      <c r="YZ635" s="203" t="s">
        <v>95</v>
      </c>
      <c r="ZA635" s="427" t="s">
        <v>503</v>
      </c>
      <c r="ZB635" s="415" t="s">
        <v>2019</v>
      </c>
      <c r="ZC635" s="283">
        <f>IF(ZB635="Kopman",1.7,1)</f>
        <v>1.7</v>
      </c>
      <c r="ZD635" s="204">
        <f>VLOOKUP(ZA635,$A$681:$F$2354,6,FALSE)</f>
        <v>123</v>
      </c>
      <c r="ZE635" s="203" t="s">
        <v>149</v>
      </c>
      <c r="ZF635" s="10">
        <f>ZD635*1.5</f>
        <v>184.5</v>
      </c>
      <c r="ZH635" s="273"/>
      <c r="ZI635" s="203" t="s">
        <v>95</v>
      </c>
      <c r="ZJ635" s="276" t="s">
        <v>424</v>
      </c>
      <c r="ZL635" s="283">
        <f>IF(ZK635="Kopman",1.7,1)</f>
        <v>1</v>
      </c>
      <c r="ZM635" s="204">
        <f>VLOOKUP(ZJ635,$A$681:$F$2354,6,FALSE)</f>
        <v>11</v>
      </c>
      <c r="ZN635" s="203" t="s">
        <v>149</v>
      </c>
      <c r="ZO635" s="10">
        <f>ZM635*1.5</f>
        <v>16.5</v>
      </c>
      <c r="ZQ635" s="273"/>
      <c r="ZR635" s="203" t="s">
        <v>95</v>
      </c>
      <c r="ZS635" s="276" t="s">
        <v>550</v>
      </c>
      <c r="ZU635" s="283">
        <f>IF(ZT635="Kopman",1.7,1)</f>
        <v>1</v>
      </c>
      <c r="ZV635" s="204">
        <f>VLOOKUP(ZS635,$A$681:$F$2354,6,FALSE)</f>
        <v>70</v>
      </c>
      <c r="ZW635" s="203" t="s">
        <v>61</v>
      </c>
      <c r="ZX635" s="10">
        <f>ZV635*1.5*ZU635</f>
        <v>105</v>
      </c>
      <c r="ZY635" s="10"/>
      <c r="ZZ635" s="273"/>
      <c r="AAA635" s="203" t="s">
        <v>95</v>
      </c>
      <c r="AAB635" s="416" t="s">
        <v>1273</v>
      </c>
      <c r="AAC635" s="415" t="s">
        <v>2019</v>
      </c>
      <c r="AAD635" s="283">
        <f>IF(AAC635="Kopman",1.7,1)</f>
        <v>1.7</v>
      </c>
      <c r="AAE635" s="204">
        <f>VLOOKUP(AAB635,$A$681:$F$2354,6,FALSE)</f>
        <v>6</v>
      </c>
      <c r="AAF635" s="203" t="s">
        <v>61</v>
      </c>
      <c r="AAG635" s="10">
        <f>AAE635*1.5*AAD635</f>
        <v>15.299999999999999</v>
      </c>
      <c r="AAH635" s="10"/>
      <c r="AAI635" s="273"/>
      <c r="AAJ635" s="203" t="s">
        <v>95</v>
      </c>
      <c r="AAK635" s="276" t="s">
        <v>1711</v>
      </c>
      <c r="AAM635" s="283">
        <f>IF(AAL635="Kopman",1.7,1)</f>
        <v>1</v>
      </c>
      <c r="AAN635" s="204">
        <f>VLOOKUP(AAK635,$A$681:$F$2354,6,FALSE)</f>
        <v>34</v>
      </c>
      <c r="AAO635" s="203" t="s">
        <v>61</v>
      </c>
      <c r="AAP635" s="10">
        <f>AAN635*1.5*AAM635</f>
        <v>51</v>
      </c>
      <c r="AAQ635" s="10"/>
      <c r="AAR635" s="273"/>
      <c r="AAS635" s="203" t="s">
        <v>95</v>
      </c>
      <c r="AAT635" s="416" t="s">
        <v>2087</v>
      </c>
      <c r="AAU635" s="415" t="s">
        <v>2019</v>
      </c>
      <c r="AAV635" s="283">
        <f>IF(AAU635="Kopman",1.7,1)</f>
        <v>1.7</v>
      </c>
      <c r="AAW635" s="204">
        <f>VLOOKUP(AAT635,$A$681:$F$2354,6,FALSE)</f>
        <v>3</v>
      </c>
      <c r="AAX635" s="203" t="s">
        <v>61</v>
      </c>
      <c r="AAY635" s="10">
        <f>AAW635*1.5*AAV635</f>
        <v>7.6499999999999995</v>
      </c>
      <c r="AAZ635" s="10"/>
      <c r="ABA635" s="273"/>
      <c r="ABB635" s="203" t="s">
        <v>95</v>
      </c>
      <c r="ABC635" s="278" t="s">
        <v>183</v>
      </c>
      <c r="ABE635" s="283">
        <f>IF(ABD635="Kopman",1.7,1)</f>
        <v>1</v>
      </c>
      <c r="ABF635" s="204" t="e">
        <f>VLOOKUP(ABC635,$A$681:$F$2354,6,FALSE)</f>
        <v>#N/A</v>
      </c>
      <c r="ABG635" s="203" t="s">
        <v>61</v>
      </c>
      <c r="ABH635" s="10" t="e">
        <f>ABF635*1.5*ABE635</f>
        <v>#N/A</v>
      </c>
      <c r="ABI635" s="10"/>
      <c r="ABJ635" s="273"/>
      <c r="ABK635" s="203" t="s">
        <v>95</v>
      </c>
      <c r="ABL635" s="276" t="s">
        <v>506</v>
      </c>
      <c r="ABN635" s="283">
        <f>IF(ABM635="Kopman",1.7,1)</f>
        <v>1</v>
      </c>
      <c r="ABO635" s="204">
        <f>VLOOKUP(ABL635,$A$681:$F$2354,6,FALSE)</f>
        <v>21</v>
      </c>
      <c r="ABP635" s="203" t="s">
        <v>61</v>
      </c>
      <c r="ABQ635" s="10">
        <f>ABO635*1.5*ABN635</f>
        <v>31.5</v>
      </c>
      <c r="ABR635" s="10"/>
      <c r="ABS635" s="273"/>
      <c r="ABT635" s="203" t="s">
        <v>95</v>
      </c>
      <c r="ABU635" s="276" t="s">
        <v>1711</v>
      </c>
      <c r="ABW635" s="283">
        <f>IF(ABV635="Kopman",1.7,1)</f>
        <v>1</v>
      </c>
      <c r="ABX635" s="204">
        <f>VLOOKUP(ABU635,$A$681:$F$2354,6,FALSE)</f>
        <v>34</v>
      </c>
      <c r="ABY635" s="203" t="s">
        <v>61</v>
      </c>
      <c r="ABZ635" s="10">
        <f>ABX635*1.5*ABW635</f>
        <v>51</v>
      </c>
      <c r="ACA635" s="10"/>
      <c r="ACB635" s="273"/>
      <c r="ACC635" s="203" t="s">
        <v>95</v>
      </c>
      <c r="ACD635" s="278" t="s">
        <v>183</v>
      </c>
      <c r="ACF635" s="283">
        <f>IF(ACE635="Kopman",1.7,1)</f>
        <v>1</v>
      </c>
      <c r="ACG635" s="204" t="e">
        <f>VLOOKUP(ACD635,$A$681:$F$2354,6,FALSE)</f>
        <v>#N/A</v>
      </c>
      <c r="ACH635" s="203" t="s">
        <v>61</v>
      </c>
      <c r="ACI635" s="10" t="e">
        <f>ACG635*1.5*ACF635</f>
        <v>#N/A</v>
      </c>
      <c r="ACJ635" s="10"/>
      <c r="ACK635" s="273"/>
      <c r="ACL635" s="203" t="s">
        <v>95</v>
      </c>
      <c r="ACM635" s="278" t="s">
        <v>183</v>
      </c>
      <c r="ACO635" s="283">
        <f>IF(ACN635="Kopman",1.7,1)</f>
        <v>1</v>
      </c>
      <c r="ACP635" s="204" t="e">
        <f>VLOOKUP(ACM635,$A$681:$F$2354,6,FALSE)</f>
        <v>#N/A</v>
      </c>
      <c r="ACQ635" s="203" t="s">
        <v>61</v>
      </c>
      <c r="ACR635" s="10" t="e">
        <f>ACP635*1.5*ACO635</f>
        <v>#N/A</v>
      </c>
      <c r="ACS635" s="10"/>
      <c r="ACT635" s="273"/>
      <c r="ACU635" s="203" t="s">
        <v>95</v>
      </c>
      <c r="ACV635" s="278" t="s">
        <v>183</v>
      </c>
      <c r="ACX635" s="283">
        <f>IF(ACW635="Kopman",1.7,1)</f>
        <v>1</v>
      </c>
      <c r="ACY635" s="204" t="e">
        <f>VLOOKUP(ACV635,$A$681:$F$2354,6,FALSE)</f>
        <v>#N/A</v>
      </c>
      <c r="ACZ635" s="203" t="s">
        <v>61</v>
      </c>
      <c r="ADA635" s="10" t="e">
        <f>ACY635*1.5*ACX635</f>
        <v>#N/A</v>
      </c>
      <c r="ADB635" s="10"/>
      <c r="ADC635" s="273"/>
      <c r="ADD635" s="203" t="s">
        <v>95</v>
      </c>
      <c r="ADE635" s="278" t="s">
        <v>183</v>
      </c>
      <c r="ADG635" s="283">
        <f>IF(ADF635="Kopman",1.7,1)</f>
        <v>1</v>
      </c>
      <c r="ADH635" s="204" t="e">
        <f>VLOOKUP(ADE635,$A$681:$F$2354,6,FALSE)</f>
        <v>#N/A</v>
      </c>
      <c r="ADI635" s="203" t="s">
        <v>149</v>
      </c>
      <c r="ADJ635" s="10" t="e">
        <f>ADH635*1.5</f>
        <v>#N/A</v>
      </c>
      <c r="ADL635" s="273"/>
      <c r="ADM635" s="203" t="s">
        <v>95</v>
      </c>
      <c r="ADN635" s="278" t="s">
        <v>183</v>
      </c>
      <c r="ADP635" s="283">
        <f>IF(ADO635="Kopman",1.7,1)</f>
        <v>1</v>
      </c>
      <c r="ADQ635" s="204" t="e">
        <f>VLOOKUP(ADN635,$A$681:$F$2354,6,FALSE)</f>
        <v>#N/A</v>
      </c>
      <c r="ADR635" s="203" t="s">
        <v>61</v>
      </c>
      <c r="ADS635" s="10" t="e">
        <f>ADQ635*1.5*ADP635</f>
        <v>#N/A</v>
      </c>
      <c r="ADT635" s="10"/>
      <c r="ADU635" s="273"/>
      <c r="ADV635" s="203" t="s">
        <v>95</v>
      </c>
      <c r="ADW635" s="278" t="s">
        <v>183</v>
      </c>
      <c r="ADY635" s="283">
        <f>IF(ADX635="Kopman",1.7,1)</f>
        <v>1</v>
      </c>
      <c r="ADZ635" s="204" t="e">
        <f>VLOOKUP(ADW635,$A$681:$F$2354,6,FALSE)</f>
        <v>#N/A</v>
      </c>
      <c r="AEA635" s="203" t="s">
        <v>149</v>
      </c>
      <c r="AEB635" s="10" t="e">
        <f>ADZ635*1.5</f>
        <v>#N/A</v>
      </c>
      <c r="AED635" s="273"/>
      <c r="AEE635" s="203" t="s">
        <v>95</v>
      </c>
      <c r="AEF635" s="278" t="s">
        <v>183</v>
      </c>
      <c r="AEH635" s="283">
        <f>IF(AEG635="Kopman",1.7,1)</f>
        <v>1</v>
      </c>
      <c r="AEI635" s="204" t="e">
        <f>VLOOKUP(AEF635,$A$681:$F$2354,6,FALSE)</f>
        <v>#N/A</v>
      </c>
      <c r="AEJ635" s="203" t="s">
        <v>149</v>
      </c>
      <c r="AEK635" s="10" t="e">
        <f>AEI635*1.5</f>
        <v>#N/A</v>
      </c>
      <c r="AEM635" s="273"/>
      <c r="AEN635" s="203" t="s">
        <v>95</v>
      </c>
      <c r="AEO635" s="278" t="s">
        <v>183</v>
      </c>
      <c r="AEQ635" s="283">
        <f>IF(AEP635="Kopman",1.7,1)</f>
        <v>1</v>
      </c>
      <c r="AER635" s="204" t="e">
        <f>VLOOKUP(AEO635,$A$681:$F$2354,6,FALSE)</f>
        <v>#N/A</v>
      </c>
      <c r="AES635" s="203" t="s">
        <v>149</v>
      </c>
      <c r="AET635" s="10" t="e">
        <f>AER635*1.5</f>
        <v>#N/A</v>
      </c>
      <c r="AEV635" s="273"/>
      <c r="AEW635" s="203" t="s">
        <v>95</v>
      </c>
      <c r="AEX635" s="278" t="s">
        <v>183</v>
      </c>
      <c r="AEZ635" s="283">
        <f>IF(AEY635="Kopman",1.7,1)</f>
        <v>1</v>
      </c>
      <c r="AFA635" s="204" t="e">
        <f>VLOOKUP(AEX635,$A$681:$F$2354,6,FALSE)</f>
        <v>#N/A</v>
      </c>
      <c r="AFB635" s="203" t="s">
        <v>61</v>
      </c>
      <c r="AFC635" s="10" t="e">
        <f>AFA635*1.5*AEZ635</f>
        <v>#N/A</v>
      </c>
      <c r="AFD635" s="10"/>
      <c r="AFE635" s="273"/>
      <c r="AFF635" s="203" t="s">
        <v>95</v>
      </c>
      <c r="AFG635" s="278" t="s">
        <v>183</v>
      </c>
      <c r="AFI635" s="283">
        <f>IF(AFH635="Kopman",1.7,1)</f>
        <v>1</v>
      </c>
      <c r="AFJ635" s="204" t="e">
        <f>VLOOKUP(AFG635,$A$681:$F$2354,6,FALSE)</f>
        <v>#N/A</v>
      </c>
      <c r="AFK635" s="203" t="s">
        <v>61</v>
      </c>
      <c r="AFL635" s="10" t="e">
        <f>AFJ635*1.5*AFI635</f>
        <v>#N/A</v>
      </c>
      <c r="AFM635" s="10"/>
      <c r="AFN635" s="273"/>
      <c r="AFO635" s="203" t="s">
        <v>95</v>
      </c>
      <c r="AFP635" s="278" t="s">
        <v>183</v>
      </c>
      <c r="AFR635" s="283">
        <f>IF(AFQ635="Kopman",1.7,1)</f>
        <v>1</v>
      </c>
      <c r="AFS635" s="204" t="e">
        <f>VLOOKUP(AFP635,$A$681:$F$2354,6,FALSE)</f>
        <v>#N/A</v>
      </c>
      <c r="AFT635" s="203" t="s">
        <v>61</v>
      </c>
      <c r="AFU635" s="10" t="e">
        <f>AFS635*1.5*AFR635</f>
        <v>#N/A</v>
      </c>
      <c r="AFV635" s="10"/>
      <c r="AFW635" s="273"/>
      <c r="AFX635" s="203" t="s">
        <v>95</v>
      </c>
      <c r="AFY635" s="278" t="s">
        <v>183</v>
      </c>
      <c r="AGA635" s="283">
        <f>IF(AFZ635="Kopman",1.7,1)</f>
        <v>1</v>
      </c>
      <c r="AGB635" s="204" t="e">
        <f>VLOOKUP(AFY635,$A$681:$F$2354,6,FALSE)</f>
        <v>#N/A</v>
      </c>
      <c r="AGC635" s="203" t="s">
        <v>61</v>
      </c>
      <c r="AGD635" s="10" t="e">
        <f>AGB635*1.5*AGA635</f>
        <v>#N/A</v>
      </c>
      <c r="AGE635" s="10"/>
      <c r="AGF635" s="273"/>
      <c r="AGG635" s="203" t="s">
        <v>95</v>
      </c>
      <c r="AGH635" s="278" t="s">
        <v>183</v>
      </c>
      <c r="AGJ635" s="283">
        <f>IF(AGI635="Kopman",1.7,1)</f>
        <v>1</v>
      </c>
      <c r="AGK635" s="204" t="e">
        <f>VLOOKUP(AGH635,$A$681:$F$2354,6,FALSE)</f>
        <v>#N/A</v>
      </c>
      <c r="AGL635" s="203" t="s">
        <v>61</v>
      </c>
      <c r="AGM635" s="10" t="e">
        <f>AGK635*1.5*AGJ635</f>
        <v>#N/A</v>
      </c>
      <c r="AGN635" s="10"/>
      <c r="AGO635" s="273"/>
      <c r="AGP635" s="203" t="s">
        <v>95</v>
      </c>
      <c r="AGQ635" s="278" t="s">
        <v>183</v>
      </c>
      <c r="AGS635" s="283">
        <f>IF(AGR635="Kopman",1.7,1)</f>
        <v>1</v>
      </c>
      <c r="AGT635" s="204" t="e">
        <f>VLOOKUP(AGQ635,$A$681:$F$2354,6,FALSE)</f>
        <v>#N/A</v>
      </c>
      <c r="AGU635" s="203" t="s">
        <v>61</v>
      </c>
      <c r="AGV635" s="10" t="e">
        <f>AGT635*1.5*AGS635</f>
        <v>#N/A</v>
      </c>
      <c r="AGW635" s="10"/>
      <c r="AGX635" s="273"/>
      <c r="AGY635" s="203" t="s">
        <v>95</v>
      </c>
      <c r="AGZ635" s="276" t="s">
        <v>522</v>
      </c>
      <c r="AHB635" s="283">
        <f>IF(AHA635="Kopman",1.7,1)</f>
        <v>1</v>
      </c>
      <c r="AHC635" s="204">
        <f>VLOOKUP(AGZ635,$A$681:$F$2354,6,FALSE)</f>
        <v>92</v>
      </c>
      <c r="AHD635" s="203" t="s">
        <v>61</v>
      </c>
      <c r="AHE635" s="10">
        <f>AHC635*1.5*AHB635</f>
        <v>138</v>
      </c>
      <c r="AHF635" s="10"/>
      <c r="AHG635" s="273"/>
      <c r="AHH635" s="203" t="s">
        <v>95</v>
      </c>
      <c r="AHI635" s="276" t="s">
        <v>2060</v>
      </c>
      <c r="AHK635" s="283">
        <f>IF(AHJ635="Kopman",1.7,1)</f>
        <v>1</v>
      </c>
      <c r="AHL635" s="204">
        <f>VLOOKUP(AHI635,$A$681:$F$2354,6,FALSE)</f>
        <v>25</v>
      </c>
      <c r="AHM635" s="203" t="s">
        <v>61</v>
      </c>
      <c r="AHN635" s="10">
        <f>AHL635*1.5*AHK635</f>
        <v>37.5</v>
      </c>
      <c r="AHO635" s="10"/>
      <c r="AHP635" s="273"/>
      <c r="AHQ635" s="203" t="s">
        <v>95</v>
      </c>
      <c r="AHR635" s="276" t="s">
        <v>456</v>
      </c>
      <c r="AHT635" s="283">
        <f>IF(AHS635="Kopman",1.7,1)</f>
        <v>1</v>
      </c>
      <c r="AHU635" s="204">
        <f>VLOOKUP(AHR635,$A$681:$F$2354,6,FALSE)</f>
        <v>51</v>
      </c>
      <c r="AHV635" s="203" t="s">
        <v>61</v>
      </c>
      <c r="AHW635" s="10">
        <f>AHU635*1.5*AHT635</f>
        <v>76.5</v>
      </c>
      <c r="AHX635" s="10"/>
      <c r="AHY635" s="273"/>
      <c r="AHZ635" s="203" t="s">
        <v>95</v>
      </c>
      <c r="AIA635" s="276" t="s">
        <v>503</v>
      </c>
      <c r="AIC635" s="283">
        <f>IF(AIB635="Kopman",1.7,1)</f>
        <v>1</v>
      </c>
      <c r="AID635" s="204">
        <f>VLOOKUP(AIA635,$A$681:$F$2354,6,FALSE)</f>
        <v>123</v>
      </c>
      <c r="AIE635" s="203" t="s">
        <v>61</v>
      </c>
      <c r="AIF635" s="10">
        <f>AID635*1.5*AIC635</f>
        <v>184.5</v>
      </c>
      <c r="AIG635" s="10"/>
      <c r="AIH635" s="273"/>
      <c r="AII635" s="203" t="s">
        <v>95</v>
      </c>
      <c r="AIJ635" s="276" t="s">
        <v>424</v>
      </c>
      <c r="AIL635" s="283">
        <f>IF(AIK635="Kopman",1.7,1)</f>
        <v>1</v>
      </c>
      <c r="AIM635" s="204">
        <f>VLOOKUP(AIJ635,$A$681:$F$2354,6,FALSE)</f>
        <v>11</v>
      </c>
      <c r="AIN635" s="203" t="s">
        <v>61</v>
      </c>
      <c r="AIO635" s="10">
        <f>AIM635*1.5*AIL635</f>
        <v>16.5</v>
      </c>
      <c r="AIP635" s="10"/>
      <c r="AIQ635" s="273"/>
      <c r="AIR635" s="203" t="s">
        <v>95</v>
      </c>
      <c r="AIS635" s="276" t="s">
        <v>440</v>
      </c>
      <c r="AIU635" s="283">
        <f>IF(AIT635="Kopman",1.7,1)</f>
        <v>1</v>
      </c>
      <c r="AIV635" s="204">
        <f>VLOOKUP(AIS635,$A$681:$F$2354,6,FALSE)</f>
        <v>22</v>
      </c>
      <c r="AIW635" s="203" t="s">
        <v>61</v>
      </c>
      <c r="AIX635" s="10">
        <f>AIV635*1.5*AIU635</f>
        <v>33</v>
      </c>
      <c r="AIY635" s="10"/>
      <c r="AIZ635" s="273"/>
      <c r="AJA635" s="203" t="s">
        <v>95</v>
      </c>
      <c r="AJB635" s="276" t="s">
        <v>424</v>
      </c>
      <c r="AJD635" s="283">
        <f>IF(AJC635="Kopman",1.7,1)</f>
        <v>1</v>
      </c>
      <c r="AJE635" s="204">
        <f>VLOOKUP(AJB635,$A$681:$F$2354,6,FALSE)</f>
        <v>11</v>
      </c>
      <c r="AJF635" s="203" t="s">
        <v>61</v>
      </c>
      <c r="AJG635" s="10">
        <f>AJE635*1.5*AJD635</f>
        <v>16.5</v>
      </c>
      <c r="AJH635" s="10"/>
      <c r="AJI635" s="273"/>
      <c r="AJJ635" s="203" t="s">
        <v>95</v>
      </c>
      <c r="AJK635" s="276" t="s">
        <v>488</v>
      </c>
      <c r="AJM635" s="283">
        <f>IF(AJL635="Kopman",1.7,1)</f>
        <v>1</v>
      </c>
      <c r="AJN635" s="204">
        <f>VLOOKUP(AJK635,$A$681:$F$2354,6,FALSE)</f>
        <v>230</v>
      </c>
      <c r="AJO635" s="203" t="s">
        <v>61</v>
      </c>
      <c r="AJP635" s="10">
        <f>AJN635*1.5*AJM635</f>
        <v>345</v>
      </c>
      <c r="AJQ635" s="10"/>
      <c r="AJR635" s="273"/>
      <c r="AJS635" s="203" t="s">
        <v>95</v>
      </c>
      <c r="AJT635" s="431" t="s">
        <v>486</v>
      </c>
      <c r="AJV635" s="283">
        <f>IF(AJU635="Kopman",1.7,1)</f>
        <v>1</v>
      </c>
      <c r="AJW635" s="204">
        <f>VLOOKUP(AJT635,$A$681:$F$2354,6,FALSE)</f>
        <v>82</v>
      </c>
      <c r="AJX635" s="203" t="s">
        <v>61</v>
      </c>
      <c r="AJY635" s="10">
        <f>AJW635*1.5*AJV635</f>
        <v>123</v>
      </c>
      <c r="AJZ635" s="10"/>
      <c r="AKA635" s="273"/>
      <c r="AKB635" s="203" t="s">
        <v>95</v>
      </c>
      <c r="AKC635" s="276" t="s">
        <v>486</v>
      </c>
      <c r="AKE635" s="283">
        <f>IF(AKD635="Kopman",1.7,1)</f>
        <v>1</v>
      </c>
      <c r="AKF635" s="204">
        <f>VLOOKUP(AKC635,$A$681:$F$2354,6,FALSE)</f>
        <v>82</v>
      </c>
      <c r="AKG635" s="203" t="s">
        <v>61</v>
      </c>
      <c r="AKH635" s="10">
        <f>AKF635*1.5*AKE635</f>
        <v>123</v>
      </c>
      <c r="AKI635" s="10"/>
      <c r="AKJ635" s="273"/>
      <c r="AKK635" s="203" t="s">
        <v>95</v>
      </c>
      <c r="AKL635" s="276" t="s">
        <v>1256</v>
      </c>
      <c r="AKN635" s="283">
        <f>IF(AKM635="Kopman",1.7,1)</f>
        <v>1</v>
      </c>
      <c r="AKO635" s="204">
        <f>VLOOKUP(AKL635,$A$681:$F$2354,6,FALSE)</f>
        <v>62</v>
      </c>
      <c r="AKP635" s="203" t="s">
        <v>61</v>
      </c>
      <c r="AKQ635" s="10">
        <f>AKO635*1.5*AKN635</f>
        <v>93</v>
      </c>
      <c r="AKR635" s="10"/>
      <c r="AKS635" s="273"/>
      <c r="AKT635" s="203" t="s">
        <v>95</v>
      </c>
      <c r="AKU635" s="276" t="s">
        <v>1447</v>
      </c>
      <c r="AKW635" s="283">
        <f>IF(AKV635="Kopman",1.7,1)</f>
        <v>1</v>
      </c>
      <c r="AKX635" s="204">
        <f>VLOOKUP(AKU635,$A$681:$F$2354,6,FALSE)</f>
        <v>116</v>
      </c>
      <c r="AKY635" s="203" t="s">
        <v>61</v>
      </c>
      <c r="AKZ635" s="10">
        <f>AKX635*1.5*AKW635</f>
        <v>174</v>
      </c>
      <c r="ALA635" s="10"/>
      <c r="ALB635" s="273"/>
      <c r="ALC635" s="203" t="s">
        <v>95</v>
      </c>
      <c r="ALD635" s="276" t="s">
        <v>1447</v>
      </c>
      <c r="ALF635" s="283">
        <f>IF(ALE635="Kopman",1.7,1)</f>
        <v>1</v>
      </c>
      <c r="ALG635" s="204">
        <f>VLOOKUP(ALD635,$A$681:$F$2354,6,FALSE)</f>
        <v>116</v>
      </c>
      <c r="ALH635" s="203" t="s">
        <v>61</v>
      </c>
      <c r="ALI635" s="10">
        <f>ALG635*1.5*ALF635</f>
        <v>174</v>
      </c>
      <c r="ALJ635" s="10"/>
      <c r="ALK635" s="273"/>
      <c r="ALL635" s="203" t="s">
        <v>95</v>
      </c>
      <c r="ALM635" s="276" t="s">
        <v>1447</v>
      </c>
      <c r="ALO635" s="283">
        <f>IF(ALN635="Kopman",1.7,1)</f>
        <v>1</v>
      </c>
      <c r="ALP635" s="204">
        <f>VLOOKUP(ALM635,$A$681:$F$2354,6,FALSE)</f>
        <v>116</v>
      </c>
      <c r="ALQ635" s="203" t="s">
        <v>61</v>
      </c>
      <c r="ALR635" s="10">
        <f>ALP635*1.5*ALO635</f>
        <v>174</v>
      </c>
      <c r="ALS635" s="10"/>
      <c r="ALT635" s="273"/>
      <c r="ALU635" s="203" t="s">
        <v>95</v>
      </c>
      <c r="ALV635" s="276" t="s">
        <v>450</v>
      </c>
      <c r="ALX635" s="283">
        <f>IF(ALW635="Kopman",1.7,1)</f>
        <v>1</v>
      </c>
      <c r="ALY635" s="204">
        <f>VLOOKUP(ALV635,$A$681:$F$2354,6,FALSE)</f>
        <v>5</v>
      </c>
      <c r="ALZ635" s="203" t="s">
        <v>61</v>
      </c>
      <c r="AMA635" s="10">
        <f>ALY635*1.5*ALX635</f>
        <v>7.5</v>
      </c>
      <c r="AMB635" s="10"/>
      <c r="AMC635" s="273"/>
      <c r="AMD635" s="203" t="s">
        <v>95</v>
      </c>
      <c r="AME635" s="276" t="s">
        <v>532</v>
      </c>
      <c r="AMG635" s="283">
        <f>IF(AMF635="Kopman",1.7,1)</f>
        <v>1</v>
      </c>
      <c r="AMH635" s="204">
        <f>VLOOKUP(AME635,$A$681:$F$2354,6,FALSE)</f>
        <v>0</v>
      </c>
      <c r="AMI635" s="203" t="s">
        <v>61</v>
      </c>
      <c r="AMJ635" s="10">
        <f>AMH635*1.5*AMG635</f>
        <v>0</v>
      </c>
      <c r="AMK635" s="10"/>
      <c r="AML635" s="273"/>
      <c r="AMM635" s="203" t="s">
        <v>95</v>
      </c>
      <c r="AMN635" s="276" t="s">
        <v>557</v>
      </c>
      <c r="AMP635" s="283">
        <f>IF(AMO635="Kopman",1.7,1)</f>
        <v>1</v>
      </c>
      <c r="AMQ635" s="204">
        <f>VLOOKUP(AMN635,$A$681:$F$2354,6,FALSE)</f>
        <v>109</v>
      </c>
      <c r="AMR635" s="203" t="s">
        <v>61</v>
      </c>
      <c r="AMS635" s="10">
        <f>AMQ635*1.5*AMP635</f>
        <v>163.5</v>
      </c>
      <c r="AMT635" s="10"/>
      <c r="AMU635" s="273"/>
      <c r="AMV635" s="203" t="s">
        <v>95</v>
      </c>
      <c r="AMW635" s="276" t="s">
        <v>488</v>
      </c>
      <c r="AMY635" s="283">
        <f>IF(AMX635="Kopman",1.7,1)</f>
        <v>1</v>
      </c>
      <c r="AMZ635" s="204">
        <f>VLOOKUP(AMW635,$A$681:$F$2354,6,FALSE)</f>
        <v>230</v>
      </c>
      <c r="ANA635" s="203" t="s">
        <v>61</v>
      </c>
      <c r="ANB635" s="10">
        <f>AMZ635*1.5*AMY635</f>
        <v>345</v>
      </c>
      <c r="ANC635" s="10"/>
      <c r="AND635" s="273"/>
      <c r="ANE635" s="203" t="s">
        <v>95</v>
      </c>
      <c r="ANF635" s="276" t="s">
        <v>456</v>
      </c>
      <c r="ANH635" s="283">
        <f>IF(ANG635="Kopman",1.7,1)</f>
        <v>1</v>
      </c>
      <c r="ANI635" s="204">
        <f>VLOOKUP(ANF635,$A$681:$F$2354,6,FALSE)</f>
        <v>51</v>
      </c>
      <c r="ANJ635" s="203" t="s">
        <v>61</v>
      </c>
      <c r="ANK635" s="10">
        <f>ANI635*1.5*ANH635</f>
        <v>76.5</v>
      </c>
      <c r="ANL635" s="10"/>
      <c r="ANM635" s="273"/>
      <c r="ANN635" s="203" t="s">
        <v>95</v>
      </c>
      <c r="ANO635" s="276" t="s">
        <v>486</v>
      </c>
      <c r="ANQ635" s="283">
        <f>IF(ANP635="Kopman",1.7,1)</f>
        <v>1</v>
      </c>
      <c r="ANR635" s="204">
        <f>VLOOKUP(ANO635,$A$681:$F$2354,6,FALSE)</f>
        <v>82</v>
      </c>
      <c r="ANS635" s="203" t="s">
        <v>61</v>
      </c>
      <c r="ANT635" s="10">
        <f>ANR635*1.5*ANQ635</f>
        <v>123</v>
      </c>
      <c r="ANU635" s="10"/>
      <c r="ANV635" s="273"/>
      <c r="ANW635" s="203" t="s">
        <v>95</v>
      </c>
      <c r="ANX635" s="276" t="s">
        <v>550</v>
      </c>
      <c r="ANZ635" s="283">
        <f>IF(ANY635="Kopman",1.7,1)</f>
        <v>1</v>
      </c>
      <c r="AOA635" s="204">
        <f>VLOOKUP(ANX635,$A$681:$F$2354,6,FALSE)</f>
        <v>70</v>
      </c>
      <c r="AOB635" s="203" t="s">
        <v>61</v>
      </c>
      <c r="AOC635" s="10">
        <f>AOA635*1.5*ANZ635</f>
        <v>105</v>
      </c>
      <c r="AOD635" s="10"/>
      <c r="AOE635" s="273"/>
      <c r="AOF635" s="203" t="s">
        <v>95</v>
      </c>
      <c r="AOG635" s="276" t="s">
        <v>488</v>
      </c>
      <c r="AOI635" s="283">
        <f>IF(AOH635="Kopman",1.7,1)</f>
        <v>1</v>
      </c>
      <c r="AOJ635" s="204">
        <f>VLOOKUP(AOG635,$A$681:$F$2354,6,FALSE)</f>
        <v>230</v>
      </c>
      <c r="AOK635" s="203" t="s">
        <v>61</v>
      </c>
      <c r="AOL635" s="10">
        <f>AOJ635*1.5*AOI635</f>
        <v>345</v>
      </c>
      <c r="AOM635" s="10"/>
      <c r="AON635" s="273"/>
      <c r="AOO635" s="203" t="s">
        <v>95</v>
      </c>
      <c r="AOP635" s="276" t="s">
        <v>503</v>
      </c>
      <c r="AOR635" s="283">
        <f>IF(AOQ635="Kopman",1.7,1)</f>
        <v>1</v>
      </c>
      <c r="AOS635" s="204">
        <f>VLOOKUP(AOP635,$A$681:$F$2354,6,FALSE)</f>
        <v>123</v>
      </c>
      <c r="AOT635" s="203" t="s">
        <v>61</v>
      </c>
      <c r="AOU635" s="10">
        <f>AOS635*1.5*AOR635</f>
        <v>184.5</v>
      </c>
      <c r="AOV635" s="10"/>
      <c r="AOW635" s="273"/>
      <c r="AOX635" s="203" t="s">
        <v>95</v>
      </c>
      <c r="AOY635" s="276" t="s">
        <v>503</v>
      </c>
      <c r="APA635" s="283">
        <f>IF(AOZ635="Kopman",1.7,1)</f>
        <v>1</v>
      </c>
      <c r="APB635" s="204">
        <f>VLOOKUP(AOY635,$A$681:$F$2354,6,FALSE)</f>
        <v>123</v>
      </c>
      <c r="APC635" s="203" t="s">
        <v>61</v>
      </c>
      <c r="APD635" s="10">
        <f>APB635*1.5*APA635</f>
        <v>184.5</v>
      </c>
      <c r="APE635" s="10"/>
      <c r="APF635" s="273"/>
      <c r="APG635" s="203" t="s">
        <v>95</v>
      </c>
      <c r="APH635" s="276" t="s">
        <v>456</v>
      </c>
      <c r="APJ635" s="283">
        <f>IF(API635="Kopman",1.7,1)</f>
        <v>1</v>
      </c>
      <c r="APK635" s="204">
        <f>VLOOKUP(APH635,$A$681:$F$2354,6,FALSE)</f>
        <v>51</v>
      </c>
      <c r="APL635" s="203" t="s">
        <v>61</v>
      </c>
      <c r="APM635" s="10">
        <f>APK635*1.5*APJ635</f>
        <v>76.5</v>
      </c>
      <c r="APN635" s="10"/>
      <c r="APO635" s="273"/>
      <c r="APP635" s="203" t="s">
        <v>95</v>
      </c>
      <c r="APQ635" s="276" t="s">
        <v>584</v>
      </c>
      <c r="APS635" s="283">
        <f>IF(APR635="Kopman",1.7,1)</f>
        <v>1</v>
      </c>
      <c r="APT635" s="204">
        <f>VLOOKUP(APQ635,$A$681:$F$2354,6,FALSE)</f>
        <v>166</v>
      </c>
      <c r="APU635" s="203" t="s">
        <v>61</v>
      </c>
      <c r="APV635" s="10">
        <f>APT635*1.5*APS635</f>
        <v>249</v>
      </c>
      <c r="APW635" s="10"/>
      <c r="APX635" s="273"/>
      <c r="APY635" s="203" t="s">
        <v>95</v>
      </c>
      <c r="APZ635" s="276" t="s">
        <v>557</v>
      </c>
      <c r="AQB635" s="283">
        <f>IF(AQA635="Kopman",1.7,1)</f>
        <v>1</v>
      </c>
      <c r="AQC635" s="204">
        <f>VLOOKUP(APZ635,$A$681:$F$2354,6,FALSE)</f>
        <v>109</v>
      </c>
      <c r="AQD635" s="203" t="s">
        <v>61</v>
      </c>
      <c r="AQE635" s="10">
        <f>AQC635*1.5*AQB635</f>
        <v>163.5</v>
      </c>
      <c r="AQF635" s="10"/>
      <c r="AQG635" s="273"/>
    </row>
    <row r="636" spans="1:1125" s="14" customFormat="1" ht="15">
      <c r="A636" s="203" t="s">
        <v>96</v>
      </c>
      <c r="B636" s="276" t="s">
        <v>456</v>
      </c>
      <c r="D636" s="204"/>
      <c r="E636" s="204">
        <f>VLOOKUP(B636,$A$681:$F$2354,6,FALSE)</f>
        <v>51</v>
      </c>
      <c r="F636" s="203" t="s">
        <v>63</v>
      </c>
      <c r="G636" s="10">
        <f>E636*1.4</f>
        <v>71.399999999999991</v>
      </c>
      <c r="H636" s="10"/>
      <c r="I636" s="267"/>
      <c r="J636" s="203" t="s">
        <v>96</v>
      </c>
      <c r="K636" s="276" t="s">
        <v>503</v>
      </c>
      <c r="M636" s="204"/>
      <c r="N636" s="204">
        <f>VLOOKUP(K636,$A$681:$F$2354,6,FALSE)</f>
        <v>123</v>
      </c>
      <c r="O636" s="203" t="s">
        <v>63</v>
      </c>
      <c r="P636" s="10">
        <f>N636*1.4</f>
        <v>172.2</v>
      </c>
      <c r="Q636" s="10"/>
      <c r="R636" s="267"/>
      <c r="S636" s="203" t="s">
        <v>96</v>
      </c>
      <c r="T636" s="276" t="s">
        <v>2087</v>
      </c>
      <c r="V636" s="204"/>
      <c r="W636" s="204">
        <f>VLOOKUP(T636,$A$681:$F$2354,6,FALSE)</f>
        <v>3</v>
      </c>
      <c r="X636" s="203" t="s">
        <v>63</v>
      </c>
      <c r="Y636" s="10">
        <f>W636*1.4</f>
        <v>4.1999999999999993</v>
      </c>
      <c r="Z636" s="10"/>
      <c r="AA636" s="267"/>
      <c r="AB636" s="203" t="s">
        <v>96</v>
      </c>
      <c r="AC636" s="276" t="s">
        <v>456</v>
      </c>
      <c r="AE636" s="204"/>
      <c r="AF636" s="204">
        <f>VLOOKUP(AC636,$A$681:$F$2354,6,FALSE)</f>
        <v>51</v>
      </c>
      <c r="AG636" s="203" t="s">
        <v>63</v>
      </c>
      <c r="AH636" s="10">
        <f>AF636*1.4</f>
        <v>71.399999999999991</v>
      </c>
      <c r="AI636" s="10"/>
      <c r="AJ636" s="267"/>
      <c r="AK636" s="203" t="s">
        <v>96</v>
      </c>
      <c r="AL636" s="276" t="s">
        <v>2087</v>
      </c>
      <c r="AN636" s="204"/>
      <c r="AO636" s="204">
        <f>VLOOKUP(AL636,$A$681:$F$2354,6,FALSE)</f>
        <v>3</v>
      </c>
      <c r="AP636" s="203" t="s">
        <v>63</v>
      </c>
      <c r="AQ636" s="10">
        <f>AO636*1.4</f>
        <v>4.1999999999999993</v>
      </c>
      <c r="AR636" s="10"/>
      <c r="AS636" s="267"/>
      <c r="AT636" s="203" t="s">
        <v>96</v>
      </c>
      <c r="AU636" s="276" t="s">
        <v>1229</v>
      </c>
      <c r="AW636" s="204"/>
      <c r="AX636" s="204">
        <f>VLOOKUP(AU636,$A$681:$F$2354,6,FALSE)</f>
        <v>79</v>
      </c>
      <c r="AY636" s="203" t="s">
        <v>63</v>
      </c>
      <c r="AZ636" s="10">
        <f>AX636*1.4</f>
        <v>110.6</v>
      </c>
      <c r="BA636" s="10"/>
      <c r="BB636" s="267"/>
      <c r="BC636" s="203" t="s">
        <v>96</v>
      </c>
      <c r="BD636" s="276" t="s">
        <v>503</v>
      </c>
      <c r="BF636" s="204"/>
      <c r="BG636" s="204">
        <f>VLOOKUP(BD636,$A$681:$F$2354,6,FALSE)</f>
        <v>123</v>
      </c>
      <c r="BH636" s="203" t="s">
        <v>63</v>
      </c>
      <c r="BI636" s="10">
        <f>BG636*1.4</f>
        <v>172.2</v>
      </c>
      <c r="BJ636" s="10"/>
      <c r="BK636" s="267"/>
      <c r="BL636" s="203" t="s">
        <v>96</v>
      </c>
      <c r="BM636" s="276" t="s">
        <v>525</v>
      </c>
      <c r="BO636" s="204"/>
      <c r="BP636" s="204">
        <f>VLOOKUP(BM636,$A$681:$F$2354,6,FALSE)</f>
        <v>301</v>
      </c>
      <c r="BQ636" s="203" t="s">
        <v>63</v>
      </c>
      <c r="BR636" s="10">
        <f>BP636*1.4</f>
        <v>421.4</v>
      </c>
      <c r="BS636" s="10"/>
      <c r="BT636" s="267"/>
      <c r="BU636" s="203" t="s">
        <v>96</v>
      </c>
      <c r="BV636" s="276" t="s">
        <v>424</v>
      </c>
      <c r="BX636" s="204"/>
      <c r="BY636" s="204">
        <f>VLOOKUP(BV636,$A$681:$F$2354,6,FALSE)</f>
        <v>11</v>
      </c>
      <c r="BZ636" s="203" t="s">
        <v>63</v>
      </c>
      <c r="CA636" s="10">
        <f>BY636*1.4</f>
        <v>15.399999999999999</v>
      </c>
      <c r="CB636" s="10"/>
      <c r="CC636" s="267"/>
      <c r="CD636" s="203" t="s">
        <v>96</v>
      </c>
      <c r="CE636" s="276" t="s">
        <v>1447</v>
      </c>
      <c r="CG636" s="204"/>
      <c r="CH636" s="204">
        <f>VLOOKUP(CE636,$A$681:$F$2354,6,FALSE)</f>
        <v>116</v>
      </c>
      <c r="CI636" s="203" t="s">
        <v>63</v>
      </c>
      <c r="CJ636" s="10">
        <f>CH636*1.4</f>
        <v>162.39999999999998</v>
      </c>
      <c r="CK636" s="10"/>
      <c r="CL636" s="267"/>
      <c r="CM636" s="203" t="s">
        <v>96</v>
      </c>
      <c r="CN636" s="276" t="s">
        <v>1249</v>
      </c>
      <c r="CP636" s="204"/>
      <c r="CQ636" s="204">
        <f>VLOOKUP(CN636,$A$681:$F$2354,6,FALSE)</f>
        <v>135</v>
      </c>
      <c r="CR636" s="203" t="s">
        <v>63</v>
      </c>
      <c r="CS636" s="10">
        <f>CQ636*1.4</f>
        <v>189</v>
      </c>
      <c r="CT636" s="10"/>
      <c r="CU636" s="267"/>
      <c r="CV636" s="203" t="s">
        <v>96</v>
      </c>
      <c r="CW636" s="276" t="s">
        <v>456</v>
      </c>
      <c r="CY636" s="204"/>
      <c r="CZ636" s="204">
        <f>VLOOKUP(CW636,$A$681:$F$2354,6,FALSE)</f>
        <v>51</v>
      </c>
      <c r="DA636" s="203" t="s">
        <v>63</v>
      </c>
      <c r="DB636" s="10">
        <f>CZ636*1.4</f>
        <v>71.399999999999991</v>
      </c>
      <c r="DC636" s="10"/>
      <c r="DD636" s="267"/>
      <c r="DE636" s="203" t="s">
        <v>96</v>
      </c>
      <c r="DF636" s="276" t="s">
        <v>503</v>
      </c>
      <c r="DH636" s="204"/>
      <c r="DI636" s="204">
        <f>VLOOKUP(DF636,$A$681:$F$2354,6,FALSE)</f>
        <v>123</v>
      </c>
      <c r="DJ636" s="203" t="s">
        <v>63</v>
      </c>
      <c r="DK636" s="10">
        <f>DI636*1.4</f>
        <v>172.2</v>
      </c>
      <c r="DL636" s="10"/>
      <c r="DM636" s="267"/>
      <c r="DN636" s="203" t="s">
        <v>96</v>
      </c>
      <c r="DO636" s="276" t="s">
        <v>1273</v>
      </c>
      <c r="DQ636" s="204"/>
      <c r="DR636" s="204">
        <f>VLOOKUP(DO636,$A$681:$F$2354,6,FALSE)</f>
        <v>6</v>
      </c>
      <c r="DS636" s="203" t="s">
        <v>63</v>
      </c>
      <c r="DT636" s="10">
        <f>DR636*1.4</f>
        <v>8.3999999999999986</v>
      </c>
      <c r="DU636" s="10"/>
      <c r="DV636" s="267"/>
      <c r="DW636" s="203" t="s">
        <v>96</v>
      </c>
      <c r="DX636" s="278" t="s">
        <v>183</v>
      </c>
      <c r="DZ636" s="204"/>
      <c r="EA636" s="204" t="e">
        <f>VLOOKUP(DX636,$A$681:$F$2354,6,FALSE)</f>
        <v>#N/A</v>
      </c>
      <c r="EB636" s="203" t="s">
        <v>63</v>
      </c>
      <c r="EC636" s="10" t="e">
        <f>EA636*1.4</f>
        <v>#N/A</v>
      </c>
      <c r="ED636" s="10"/>
      <c r="EE636" s="267"/>
      <c r="EF636" s="203" t="s">
        <v>96</v>
      </c>
      <c r="EG636" s="276" t="s">
        <v>450</v>
      </c>
      <c r="EI636" s="204"/>
      <c r="EJ636" s="204">
        <f>VLOOKUP(EG636,$A$681:$F$2354,6,FALSE)</f>
        <v>5</v>
      </c>
      <c r="EK636" s="203" t="s">
        <v>63</v>
      </c>
      <c r="EL636" s="10">
        <f>EJ636*1.4</f>
        <v>7</v>
      </c>
      <c r="EM636" s="10"/>
      <c r="EN636" s="267"/>
      <c r="EO636" s="203" t="s">
        <v>96</v>
      </c>
      <c r="EP636" s="276" t="s">
        <v>1722</v>
      </c>
      <c r="ER636" s="204"/>
      <c r="ES636" s="204">
        <f>VLOOKUP(EP636,$A$681:$F$2354,6,FALSE)</f>
        <v>25</v>
      </c>
      <c r="ET636" s="203" t="s">
        <v>63</v>
      </c>
      <c r="EU636" s="10">
        <f>ES636*1.4</f>
        <v>35</v>
      </c>
      <c r="EV636" s="10"/>
      <c r="EW636" s="267"/>
      <c r="EX636" s="203" t="s">
        <v>96</v>
      </c>
      <c r="EY636" s="276" t="s">
        <v>1722</v>
      </c>
      <c r="FA636" s="204"/>
      <c r="FB636" s="204">
        <f>VLOOKUP(EY636,$A$681:$F$2354,6,FALSE)</f>
        <v>25</v>
      </c>
      <c r="FC636" s="203" t="s">
        <v>63</v>
      </c>
      <c r="FD636" s="10">
        <f>FB636*1.4</f>
        <v>35</v>
      </c>
      <c r="FE636" s="10"/>
      <c r="FF636" s="267"/>
      <c r="FG636" s="203" t="s">
        <v>96</v>
      </c>
      <c r="FH636" s="421" t="s">
        <v>503</v>
      </c>
      <c r="FJ636" s="204"/>
      <c r="FK636" s="204">
        <f>VLOOKUP(FH636,$A$681:$F$2354,6,FALSE)</f>
        <v>123</v>
      </c>
      <c r="FL636" s="203" t="s">
        <v>63</v>
      </c>
      <c r="FM636" s="10">
        <f>FK636*1.4</f>
        <v>172.2</v>
      </c>
      <c r="FN636" s="10"/>
      <c r="FO636" s="267"/>
      <c r="FP636" s="203" t="s">
        <v>96</v>
      </c>
      <c r="FQ636" s="276" t="s">
        <v>525</v>
      </c>
      <c r="FS636" s="204"/>
      <c r="FT636" s="204">
        <f>VLOOKUP(FQ636,$A$681:$F$2354,6,FALSE)</f>
        <v>301</v>
      </c>
      <c r="FU636" s="203" t="s">
        <v>63</v>
      </c>
      <c r="FV636" s="10">
        <f>FT636*1.4</f>
        <v>421.4</v>
      </c>
      <c r="FW636" s="10"/>
      <c r="FX636" s="267"/>
      <c r="FY636" s="203" t="s">
        <v>96</v>
      </c>
      <c r="FZ636" s="276" t="s">
        <v>525</v>
      </c>
      <c r="GB636" s="204"/>
      <c r="GC636" s="204">
        <f>VLOOKUP(FZ636,$A$681:$F$2354,6,FALSE)</f>
        <v>301</v>
      </c>
      <c r="GD636" s="203" t="s">
        <v>63</v>
      </c>
      <c r="GE636" s="10">
        <f>GC636*1.4</f>
        <v>421.4</v>
      </c>
      <c r="GF636" s="10"/>
      <c r="GG636" s="267"/>
      <c r="GH636" s="203" t="s">
        <v>96</v>
      </c>
      <c r="GI636" s="276" t="s">
        <v>606</v>
      </c>
      <c r="GK636" s="204"/>
      <c r="GL636" s="204">
        <f>VLOOKUP(GI636,$A$681:$F$2354,6,FALSE)</f>
        <v>4</v>
      </c>
      <c r="GM636" s="203" t="s">
        <v>63</v>
      </c>
      <c r="GN636" s="10">
        <f>GL636*1.4</f>
        <v>5.6</v>
      </c>
      <c r="GO636" s="10"/>
      <c r="GP636" s="267"/>
      <c r="GQ636" s="203" t="s">
        <v>96</v>
      </c>
      <c r="GR636" s="276" t="s">
        <v>1256</v>
      </c>
      <c r="GT636" s="204"/>
      <c r="GU636" s="204">
        <f>VLOOKUP(GR636,$A$681:$F$2354,6,FALSE)</f>
        <v>62</v>
      </c>
      <c r="GV636" s="203" t="s">
        <v>63</v>
      </c>
      <c r="GW636" s="10">
        <f>GU636*1.4</f>
        <v>86.8</v>
      </c>
      <c r="GX636" s="10"/>
      <c r="GY636" s="267"/>
      <c r="GZ636" s="203" t="s">
        <v>96</v>
      </c>
      <c r="HA636" s="276" t="s">
        <v>503</v>
      </c>
      <c r="HC636" s="204"/>
      <c r="HD636" s="204">
        <f>VLOOKUP(HA636,$A$681:$F$2354,6,FALSE)</f>
        <v>123</v>
      </c>
      <c r="HE636" s="203" t="s">
        <v>63</v>
      </c>
      <c r="HF636" s="10">
        <f>HD636*1.4</f>
        <v>172.2</v>
      </c>
      <c r="HG636" s="10"/>
      <c r="HH636" s="267"/>
      <c r="HI636" s="203" t="s">
        <v>96</v>
      </c>
      <c r="HJ636" s="276" t="s">
        <v>486</v>
      </c>
      <c r="HL636" s="204"/>
      <c r="HM636" s="204">
        <f>VLOOKUP(HJ636,$A$681:$F$2354,6,FALSE)</f>
        <v>82</v>
      </c>
      <c r="HN636" s="203" t="s">
        <v>63</v>
      </c>
      <c r="HO636" s="10">
        <f>HM636*1.4</f>
        <v>114.8</v>
      </c>
      <c r="HP636" s="10"/>
      <c r="HQ636" s="267"/>
      <c r="HR636" s="203" t="s">
        <v>96</v>
      </c>
      <c r="HS636" s="276" t="s">
        <v>486</v>
      </c>
      <c r="HU636" s="204"/>
      <c r="HV636" s="204">
        <f>VLOOKUP(HS636,$A$681:$F$2354,6,FALSE)</f>
        <v>82</v>
      </c>
      <c r="HW636" s="203" t="s">
        <v>63</v>
      </c>
      <c r="HX636" s="10">
        <f>HV636*1.4</f>
        <v>114.8</v>
      </c>
      <c r="HY636" s="10"/>
      <c r="HZ636" s="267"/>
      <c r="IA636" s="203" t="s">
        <v>96</v>
      </c>
      <c r="IB636" s="285" t="s">
        <v>183</v>
      </c>
      <c r="ID636" s="204"/>
      <c r="IE636" s="204" t="e">
        <f>VLOOKUP(IB636,$A$681:$F$2354,6,FALSE)</f>
        <v>#N/A</v>
      </c>
      <c r="IF636" s="203" t="s">
        <v>63</v>
      </c>
      <c r="IG636" s="10" t="e">
        <f>IE636*1.4</f>
        <v>#N/A</v>
      </c>
      <c r="IH636" s="10"/>
      <c r="II636" s="267"/>
      <c r="IJ636" s="203" t="s">
        <v>96</v>
      </c>
      <c r="IK636" s="276" t="s">
        <v>976</v>
      </c>
      <c r="IM636" s="204"/>
      <c r="IN636" s="204">
        <f>VLOOKUP(IK636,$A$681:$F$2354,6,FALSE)</f>
        <v>175</v>
      </c>
      <c r="IO636" s="203" t="s">
        <v>63</v>
      </c>
      <c r="IP636" s="10">
        <f>IN636*1.4</f>
        <v>244.99999999999997</v>
      </c>
      <c r="IQ636" s="10"/>
      <c r="IR636" s="267"/>
      <c r="IS636" s="203" t="s">
        <v>96</v>
      </c>
      <c r="IT636" s="276" t="s">
        <v>1249</v>
      </c>
      <c r="IV636" s="204"/>
      <c r="IW636" s="204">
        <f>VLOOKUP(IT636,$A$681:$F$2354,6,FALSE)</f>
        <v>135</v>
      </c>
      <c r="IX636" s="203" t="s">
        <v>63</v>
      </c>
      <c r="IY636" s="10">
        <f>IW636*1.4</f>
        <v>189</v>
      </c>
      <c r="IZ636" s="10"/>
      <c r="JA636" s="267"/>
      <c r="JB636" s="203" t="s">
        <v>96</v>
      </c>
      <c r="JC636" s="276" t="s">
        <v>522</v>
      </c>
      <c r="JE636" s="204"/>
      <c r="JF636" s="204">
        <f>VLOOKUP(JC636,$A$681:$F$2354,6,FALSE)</f>
        <v>92</v>
      </c>
      <c r="JG636" s="203" t="s">
        <v>63</v>
      </c>
      <c r="JH636" s="10">
        <f>JF636*1.4</f>
        <v>128.79999999999998</v>
      </c>
      <c r="JI636" s="10"/>
      <c r="JJ636" s="267"/>
      <c r="JK636" s="203" t="s">
        <v>96</v>
      </c>
      <c r="JL636" s="276" t="s">
        <v>1451</v>
      </c>
      <c r="JN636" s="204"/>
      <c r="JO636" s="204">
        <f>VLOOKUP(JL636,$A$681:$F$2354,6,FALSE)</f>
        <v>50</v>
      </c>
      <c r="JP636" s="203" t="s">
        <v>63</v>
      </c>
      <c r="JQ636" s="10">
        <f>JO636*1.4</f>
        <v>70</v>
      </c>
      <c r="JR636" s="10"/>
      <c r="JS636" s="267"/>
      <c r="JT636" s="203" t="s">
        <v>96</v>
      </c>
      <c r="JU636" s="276" t="s">
        <v>1722</v>
      </c>
      <c r="JW636" s="204"/>
      <c r="JX636" s="204">
        <f>VLOOKUP(JU636,$A$681:$F$2354,6,FALSE)</f>
        <v>25</v>
      </c>
      <c r="JY636" s="203" t="s">
        <v>63</v>
      </c>
      <c r="JZ636" s="10">
        <f>JX636*1.4</f>
        <v>35</v>
      </c>
      <c r="KA636" s="10"/>
      <c r="KB636" s="267"/>
      <c r="KC636" s="203" t="s">
        <v>96</v>
      </c>
      <c r="KD636" s="276" t="s">
        <v>503</v>
      </c>
      <c r="KF636" s="204"/>
      <c r="KG636" s="204">
        <f>VLOOKUP(KD636,$A$681:$F$2354,6,FALSE)</f>
        <v>123</v>
      </c>
      <c r="KH636" s="203" t="s">
        <v>63</v>
      </c>
      <c r="KI636" s="10">
        <f>KG636*1.4</f>
        <v>172.2</v>
      </c>
      <c r="KJ636" s="10"/>
      <c r="KK636" s="267"/>
      <c r="KL636" s="203" t="s">
        <v>96</v>
      </c>
      <c r="KM636" s="276" t="s">
        <v>584</v>
      </c>
      <c r="KO636" s="204"/>
      <c r="KP636" s="204">
        <f>VLOOKUP(KM636,$A$681:$F$2354,6,FALSE)</f>
        <v>166</v>
      </c>
      <c r="KQ636" s="203" t="s">
        <v>63</v>
      </c>
      <c r="KR636" s="10">
        <f>KP636*1.4</f>
        <v>232.39999999999998</v>
      </c>
      <c r="KS636" s="10"/>
      <c r="KT636" s="267"/>
      <c r="KU636" s="203" t="s">
        <v>96</v>
      </c>
      <c r="KV636" s="276" t="s">
        <v>503</v>
      </c>
      <c r="KX636" s="204"/>
      <c r="KY636" s="204">
        <f>VLOOKUP(KV636,$A$681:$F$2354,6,FALSE)</f>
        <v>123</v>
      </c>
      <c r="KZ636" s="203" t="s">
        <v>63</v>
      </c>
      <c r="LA636" s="10">
        <f>KY636*1.4</f>
        <v>172.2</v>
      </c>
      <c r="LB636" s="10"/>
      <c r="LC636" s="267"/>
      <c r="LD636" s="203" t="s">
        <v>96</v>
      </c>
      <c r="LE636" s="276" t="s">
        <v>1447</v>
      </c>
      <c r="LG636" s="204"/>
      <c r="LH636" s="204">
        <f>VLOOKUP(LE636,$A$681:$F$2354,6,FALSE)</f>
        <v>116</v>
      </c>
      <c r="LI636" s="203" t="s">
        <v>63</v>
      </c>
      <c r="LJ636" s="10">
        <f>LH636*1.4</f>
        <v>162.39999999999998</v>
      </c>
      <c r="LK636" s="10"/>
      <c r="LL636" s="267"/>
      <c r="LM636" s="203" t="s">
        <v>96</v>
      </c>
      <c r="LN636" s="276" t="s">
        <v>1236</v>
      </c>
      <c r="LP636" s="204"/>
      <c r="LQ636" s="204">
        <f>VLOOKUP(LN636,$A$681:$F$2354,6,FALSE)</f>
        <v>47</v>
      </c>
      <c r="LR636" s="203" t="s">
        <v>63</v>
      </c>
      <c r="LS636" s="10">
        <f>LQ636*1.4</f>
        <v>65.8</v>
      </c>
      <c r="LT636" s="10"/>
      <c r="LU636" s="267"/>
      <c r="LV636" s="203" t="s">
        <v>96</v>
      </c>
      <c r="LW636" s="276" t="s">
        <v>440</v>
      </c>
      <c r="LY636" s="204"/>
      <c r="LZ636" s="204">
        <f>VLOOKUP(LW636,$A$681:$F$2354,6,FALSE)</f>
        <v>22</v>
      </c>
      <c r="MA636" s="203" t="s">
        <v>63</v>
      </c>
      <c r="MB636" s="10">
        <f>LZ636*1.4</f>
        <v>30.799999999999997</v>
      </c>
      <c r="MC636" s="10"/>
      <c r="MD636" s="267"/>
      <c r="ME636" s="203" t="s">
        <v>96</v>
      </c>
      <c r="MF636" s="276" t="s">
        <v>456</v>
      </c>
      <c r="MH636" s="204"/>
      <c r="MI636" s="204">
        <f>VLOOKUP(MF636,$A$681:$F$2354,6,FALSE)</f>
        <v>51</v>
      </c>
      <c r="MJ636" s="203" t="s">
        <v>63</v>
      </c>
      <c r="MK636" s="10">
        <f>MI636*1.4</f>
        <v>71.399999999999991</v>
      </c>
      <c r="ML636" s="10"/>
      <c r="MM636" s="267"/>
      <c r="MN636" s="203" t="s">
        <v>96</v>
      </c>
      <c r="MO636" s="276" t="s">
        <v>2334</v>
      </c>
      <c r="MQ636" s="204"/>
      <c r="MR636" s="204">
        <f>VLOOKUP(MO636,$A$681:$F$2354,6,FALSE)</f>
        <v>35</v>
      </c>
      <c r="MS636" s="203" t="s">
        <v>63</v>
      </c>
      <c r="MT636" s="10">
        <f>MR636*1.4</f>
        <v>49</v>
      </c>
      <c r="MU636" s="10"/>
      <c r="MV636" s="267"/>
      <c r="MW636" s="203" t="s">
        <v>96</v>
      </c>
      <c r="MX636" s="276" t="s">
        <v>525</v>
      </c>
      <c r="MZ636" s="204"/>
      <c r="NA636" s="204">
        <f>VLOOKUP(MX636,$A$681:$F$2354,6,FALSE)</f>
        <v>301</v>
      </c>
      <c r="NB636" s="203" t="s">
        <v>63</v>
      </c>
      <c r="NC636" s="10">
        <f>NA636*1.4</f>
        <v>421.4</v>
      </c>
      <c r="ND636" s="10"/>
      <c r="NE636" s="267"/>
      <c r="NF636" s="203" t="s">
        <v>96</v>
      </c>
      <c r="NG636" s="276" t="s">
        <v>525</v>
      </c>
      <c r="NI636" s="204"/>
      <c r="NJ636" s="204">
        <f>VLOOKUP(NG636,$A$681:$F$2354,6,FALSE)</f>
        <v>301</v>
      </c>
      <c r="NK636" s="203" t="s">
        <v>63</v>
      </c>
      <c r="NL636" s="10">
        <f>NJ636*1.4</f>
        <v>421.4</v>
      </c>
      <c r="NM636" s="10"/>
      <c r="NN636" s="267"/>
      <c r="NO636" s="203" t="s">
        <v>96</v>
      </c>
      <c r="NP636" s="424" t="s">
        <v>584</v>
      </c>
      <c r="NR636" s="204"/>
      <c r="NS636" s="204">
        <f>VLOOKUP(NP636,$A$681:$F$2354,6,FALSE)</f>
        <v>166</v>
      </c>
      <c r="NT636" s="203" t="s">
        <v>63</v>
      </c>
      <c r="NU636" s="10">
        <f>NS636*1.4</f>
        <v>232.39999999999998</v>
      </c>
      <c r="NV636" s="10"/>
      <c r="NW636" s="267"/>
      <c r="NX636" s="203" t="s">
        <v>96</v>
      </c>
      <c r="NY636" s="276" t="s">
        <v>1322</v>
      </c>
      <c r="OA636" s="204"/>
      <c r="OB636" s="204">
        <f>VLOOKUP(NY636,$A$681:$F$2354,6,FALSE)</f>
        <v>101</v>
      </c>
      <c r="OC636" s="203" t="s">
        <v>63</v>
      </c>
      <c r="OD636" s="10">
        <f>OB636*1.4</f>
        <v>141.39999999999998</v>
      </c>
      <c r="OE636" s="10"/>
      <c r="OF636" s="267"/>
      <c r="OG636" s="203" t="s">
        <v>96</v>
      </c>
      <c r="OH636" s="276" t="s">
        <v>719</v>
      </c>
      <c r="OJ636" s="204"/>
      <c r="OK636" s="204">
        <f>VLOOKUP(OH636,$A$681:$F$2354,6,FALSE)</f>
        <v>117</v>
      </c>
      <c r="OL636" s="203" t="s">
        <v>63</v>
      </c>
      <c r="OM636" s="10">
        <f>OK636*1.4</f>
        <v>163.79999999999998</v>
      </c>
      <c r="ON636" s="10"/>
      <c r="OO636" s="267"/>
      <c r="OP636" s="203" t="s">
        <v>96</v>
      </c>
      <c r="OQ636" s="424" t="s">
        <v>522</v>
      </c>
      <c r="OS636" s="204"/>
      <c r="OT636" s="204">
        <f>VLOOKUP(OQ636,$A$681:$F$2354,6,FALSE)</f>
        <v>92</v>
      </c>
      <c r="OU636" s="203" t="s">
        <v>63</v>
      </c>
      <c r="OV636" s="10">
        <f>OT636*1.4</f>
        <v>128.79999999999998</v>
      </c>
      <c r="OW636" s="10"/>
      <c r="OX636" s="267"/>
      <c r="OY636" s="203" t="s">
        <v>96</v>
      </c>
      <c r="OZ636" s="428" t="s">
        <v>503</v>
      </c>
      <c r="PB636" s="204"/>
      <c r="PC636" s="204">
        <f>VLOOKUP(OZ636,$A$681:$F$2354,6,FALSE)</f>
        <v>123</v>
      </c>
      <c r="PD636" s="203" t="s">
        <v>63</v>
      </c>
      <c r="PE636" s="10">
        <f>PC636*1.4</f>
        <v>172.2</v>
      </c>
      <c r="PF636" s="10"/>
      <c r="PG636" s="267"/>
      <c r="PH636" s="203" t="s">
        <v>96</v>
      </c>
      <c r="PI636" s="276" t="s">
        <v>976</v>
      </c>
      <c r="PK636" s="204"/>
      <c r="PL636" s="204">
        <f>VLOOKUP(PI636,$A$681:$F$2354,6,FALSE)</f>
        <v>175</v>
      </c>
      <c r="PM636" s="203" t="s">
        <v>63</v>
      </c>
      <c r="PN636" s="10">
        <f>PL636*1.4</f>
        <v>244.99999999999997</v>
      </c>
      <c r="PO636" s="10"/>
      <c r="PP636" s="267"/>
      <c r="PQ636" s="203" t="s">
        <v>96</v>
      </c>
      <c r="PR636" s="276" t="s">
        <v>183</v>
      </c>
      <c r="PT636" s="204"/>
      <c r="PU636" s="204" t="e">
        <f>VLOOKUP(PR636,$A$681:$F$2354,6,FALSE)</f>
        <v>#N/A</v>
      </c>
      <c r="PV636" s="203" t="s">
        <v>63</v>
      </c>
      <c r="PW636" s="10" t="e">
        <f>PU636*1.4</f>
        <v>#N/A</v>
      </c>
      <c r="PX636" s="10"/>
      <c r="PY636" s="267"/>
      <c r="PZ636" s="203" t="s">
        <v>96</v>
      </c>
      <c r="QA636" s="276" t="s">
        <v>550</v>
      </c>
      <c r="QC636" s="204"/>
      <c r="QD636" s="204">
        <f>VLOOKUP(QA636,$A$681:$F$2354,6,FALSE)</f>
        <v>70</v>
      </c>
      <c r="QE636" s="203" t="s">
        <v>63</v>
      </c>
      <c r="QF636" s="10">
        <f>QD636*1.4</f>
        <v>98</v>
      </c>
      <c r="QG636" s="10"/>
      <c r="QH636" s="267"/>
      <c r="QI636" s="203" t="s">
        <v>96</v>
      </c>
      <c r="QJ636" s="276" t="s">
        <v>1256</v>
      </c>
      <c r="QL636" s="204"/>
      <c r="QM636" s="204">
        <f>VLOOKUP(QJ636,$A$681:$F$2354,6,FALSE)</f>
        <v>62</v>
      </c>
      <c r="QN636" s="203" t="s">
        <v>63</v>
      </c>
      <c r="QO636" s="10">
        <f>QM636*1.4</f>
        <v>86.8</v>
      </c>
      <c r="QP636" s="10"/>
      <c r="QQ636" s="267"/>
      <c r="QR636" s="203" t="s">
        <v>96</v>
      </c>
      <c r="QS636" s="276" t="s">
        <v>503</v>
      </c>
      <c r="QU636" s="204"/>
      <c r="QV636" s="204">
        <f>VLOOKUP(QS636,$A$681:$F$2354,6,FALSE)</f>
        <v>123</v>
      </c>
      <c r="QW636" s="203" t="s">
        <v>63</v>
      </c>
      <c r="QX636" s="10">
        <f>QV636*1.4</f>
        <v>172.2</v>
      </c>
      <c r="QY636" s="10"/>
      <c r="QZ636" s="267"/>
      <c r="RA636" s="203" t="s">
        <v>96</v>
      </c>
      <c r="RB636" s="276" t="s">
        <v>445</v>
      </c>
      <c r="RD636" s="204"/>
      <c r="RE636" s="204">
        <f>VLOOKUP(RB636,$A$681:$F$2354,6,FALSE)</f>
        <v>5</v>
      </c>
      <c r="RF636" s="203" t="s">
        <v>63</v>
      </c>
      <c r="RG636" s="10">
        <f>RE636*1.4</f>
        <v>7</v>
      </c>
      <c r="RH636" s="10"/>
      <c r="RI636" s="267"/>
      <c r="RJ636" s="203" t="s">
        <v>96</v>
      </c>
      <c r="RK636" s="278" t="s">
        <v>183</v>
      </c>
      <c r="RM636" s="204"/>
      <c r="RN636" s="204" t="e">
        <f>VLOOKUP(RK636,$A$681:$F$2354,6,FALSE)</f>
        <v>#N/A</v>
      </c>
      <c r="RO636" s="203" t="s">
        <v>63</v>
      </c>
      <c r="RP636" s="10" t="e">
        <f>RN636*1.4</f>
        <v>#N/A</v>
      </c>
      <c r="RQ636" s="10"/>
      <c r="RR636" s="267"/>
      <c r="RS636" s="203" t="s">
        <v>96</v>
      </c>
      <c r="RT636" s="276" t="s">
        <v>719</v>
      </c>
      <c r="RV636" s="204"/>
      <c r="RW636" s="204">
        <f>VLOOKUP(RT636,$A$681:$F$2354,6,FALSE)</f>
        <v>117</v>
      </c>
      <c r="RX636" s="203" t="s">
        <v>63</v>
      </c>
      <c r="RY636" s="10">
        <f>RW636*1.4</f>
        <v>163.79999999999998</v>
      </c>
      <c r="RZ636" s="10"/>
      <c r="SA636" s="273"/>
      <c r="SB636" s="203" t="s">
        <v>96</v>
      </c>
      <c r="SC636" s="276" t="s">
        <v>488</v>
      </c>
      <c r="SE636" s="204"/>
      <c r="SF636" s="204">
        <f>VLOOKUP(SC636,$A$681:$F$2354,6,FALSE)</f>
        <v>230</v>
      </c>
      <c r="SG636" s="203" t="s">
        <v>63</v>
      </c>
      <c r="SH636" s="10">
        <f>SF636*1.4</f>
        <v>322</v>
      </c>
      <c r="SI636" s="10"/>
      <c r="SJ636" s="273"/>
      <c r="SK636" s="203" t="s">
        <v>96</v>
      </c>
      <c r="SL636" s="276" t="s">
        <v>525</v>
      </c>
      <c r="SN636" s="204"/>
      <c r="SO636" s="204">
        <f>VLOOKUP(SL636,$A$681:$F$2354,6,FALSE)</f>
        <v>301</v>
      </c>
      <c r="SP636" s="203" t="s">
        <v>63</v>
      </c>
      <c r="SQ636" s="10">
        <f>SO636*1.4</f>
        <v>421.4</v>
      </c>
      <c r="SR636" s="10"/>
      <c r="SS636" s="273"/>
      <c r="ST636" s="203" t="s">
        <v>96</v>
      </c>
      <c r="SU636" s="276" t="s">
        <v>1206</v>
      </c>
      <c r="SW636" s="204"/>
      <c r="SX636" s="204">
        <f>VLOOKUP(SU636,$A$681:$F$2354,6,FALSE)</f>
        <v>85</v>
      </c>
      <c r="SY636" s="203" t="s">
        <v>63</v>
      </c>
      <c r="SZ636" s="10">
        <f>SX636*1.4</f>
        <v>118.99999999999999</v>
      </c>
      <c r="TA636" s="10"/>
      <c r="TB636" s="273"/>
      <c r="TC636" s="203" t="s">
        <v>96</v>
      </c>
      <c r="TD636" s="428" t="s">
        <v>448</v>
      </c>
      <c r="TF636" s="204"/>
      <c r="TG636" s="204">
        <f>VLOOKUP(TD636,$A$681:$F$2354,6,FALSE)</f>
        <v>40</v>
      </c>
      <c r="TH636" s="203" t="s">
        <v>63</v>
      </c>
      <c r="TI636" s="10">
        <f>TG636*1.4</f>
        <v>56</v>
      </c>
      <c r="TK636" s="273"/>
      <c r="TL636" s="203" t="s">
        <v>96</v>
      </c>
      <c r="TM636" s="276" t="s">
        <v>450</v>
      </c>
      <c r="TO636" s="204"/>
      <c r="TP636" s="204">
        <f>VLOOKUP(TM636,$A$681:$F$2354,6,FALSE)</f>
        <v>5</v>
      </c>
      <c r="TQ636" s="203" t="s">
        <v>63</v>
      </c>
      <c r="TR636" s="10">
        <f>TP636*1.4</f>
        <v>7</v>
      </c>
      <c r="TS636" s="10"/>
      <c r="TT636" s="273"/>
      <c r="TU636" s="203" t="s">
        <v>96</v>
      </c>
      <c r="TV636" s="276" t="s">
        <v>456</v>
      </c>
      <c r="TX636" s="204"/>
      <c r="TY636" s="204">
        <f>VLOOKUP(TV636,$A$681:$F$2354,6,FALSE)</f>
        <v>51</v>
      </c>
      <c r="TZ636" s="203" t="s">
        <v>63</v>
      </c>
      <c r="UA636" s="10">
        <f>TY636*1.4</f>
        <v>71.399999999999991</v>
      </c>
      <c r="UB636" s="10"/>
      <c r="UC636" s="273"/>
      <c r="UD636" s="203" t="s">
        <v>96</v>
      </c>
      <c r="UE636" s="285" t="s">
        <v>183</v>
      </c>
      <c r="UG636" s="204"/>
      <c r="UH636" s="204" t="e">
        <f>VLOOKUP(UE636,$A$681:$F$2354,6,FALSE)</f>
        <v>#N/A</v>
      </c>
      <c r="UI636" s="203" t="s">
        <v>63</v>
      </c>
      <c r="UJ636" s="10" t="e">
        <f>UH636*1.4</f>
        <v>#N/A</v>
      </c>
      <c r="UK636" s="10"/>
      <c r="UL636" s="273"/>
      <c r="UM636" s="203" t="s">
        <v>96</v>
      </c>
      <c r="UN636" s="276" t="s">
        <v>1322</v>
      </c>
      <c r="UP636" s="204"/>
      <c r="UQ636" s="204">
        <f>VLOOKUP(UN636,$A$681:$F$2354,6,FALSE)</f>
        <v>101</v>
      </c>
      <c r="UR636" s="203" t="s">
        <v>63</v>
      </c>
      <c r="US636" s="10">
        <f>UQ636*1.4</f>
        <v>141.39999999999998</v>
      </c>
      <c r="UT636" s="10"/>
      <c r="UU636" s="273"/>
      <c r="UV636" s="203" t="s">
        <v>96</v>
      </c>
      <c r="UW636" s="276" t="s">
        <v>2060</v>
      </c>
      <c r="UY636" s="204"/>
      <c r="UZ636" s="204">
        <f>VLOOKUP(UW636,$A$681:$F$2354,6,FALSE)</f>
        <v>25</v>
      </c>
      <c r="VA636" s="203" t="s">
        <v>63</v>
      </c>
      <c r="VB636" s="10">
        <f>UZ636*1.4</f>
        <v>35</v>
      </c>
      <c r="VC636" s="10"/>
      <c r="VD636" s="273"/>
      <c r="VE636" s="203" t="s">
        <v>96</v>
      </c>
      <c r="VF636" s="276" t="s">
        <v>2087</v>
      </c>
      <c r="VH636" s="204"/>
      <c r="VI636" s="204">
        <f>VLOOKUP(VF636,$A$681:$F$2354,6,FALSE)</f>
        <v>3</v>
      </c>
      <c r="VJ636" s="203" t="s">
        <v>63</v>
      </c>
      <c r="VK636" s="10">
        <f>VI636*1.4</f>
        <v>4.1999999999999993</v>
      </c>
      <c r="VL636" s="10"/>
      <c r="VM636" s="273"/>
      <c r="VN636" s="203" t="s">
        <v>96</v>
      </c>
      <c r="VO636" s="276" t="s">
        <v>503</v>
      </c>
      <c r="VQ636" s="204"/>
      <c r="VR636" s="204">
        <f>VLOOKUP(VO636,$A$681:$F$2354,6,FALSE)</f>
        <v>123</v>
      </c>
      <c r="VS636" s="203" t="s">
        <v>63</v>
      </c>
      <c r="VT636" s="10">
        <f>VR636*1.4</f>
        <v>172.2</v>
      </c>
      <c r="VU636" s="10"/>
      <c r="VV636" s="273"/>
      <c r="VW636" s="203" t="s">
        <v>96</v>
      </c>
      <c r="VX636" s="278" t="s">
        <v>183</v>
      </c>
      <c r="VZ636" s="204"/>
      <c r="WA636" s="204" t="e">
        <f>VLOOKUP(VX636,$A$681:$F$2354,6,FALSE)</f>
        <v>#N/A</v>
      </c>
      <c r="WB636" s="203" t="s">
        <v>63</v>
      </c>
      <c r="WC636" s="10" t="e">
        <f>WA636*1.4</f>
        <v>#N/A</v>
      </c>
      <c r="WE636" s="273"/>
      <c r="WF636" s="203" t="s">
        <v>96</v>
      </c>
      <c r="WG636" s="276" t="s">
        <v>2060</v>
      </c>
      <c r="WI636" s="204"/>
      <c r="WJ636" s="204">
        <f>VLOOKUP(WG636,$A$681:$F$2354,6,FALSE)</f>
        <v>25</v>
      </c>
      <c r="WK636" s="203" t="s">
        <v>63</v>
      </c>
      <c r="WL636" s="10">
        <f>WJ636*1.4</f>
        <v>35</v>
      </c>
      <c r="WN636" s="273"/>
      <c r="WO636" s="203" t="s">
        <v>96</v>
      </c>
      <c r="WP636" s="278" t="s">
        <v>183</v>
      </c>
      <c r="WQ636" s="204"/>
      <c r="WR636" s="204"/>
      <c r="WS636" s="204" t="e">
        <f>VLOOKUP(WP636,$A$681:$F$2354,6,FALSE)</f>
        <v>#N/A</v>
      </c>
      <c r="WT636" s="203" t="s">
        <v>63</v>
      </c>
      <c r="WU636" s="10" t="e">
        <f>WS636*1.4</f>
        <v>#N/A</v>
      </c>
      <c r="WV636" s="10"/>
      <c r="WW636" s="273"/>
      <c r="WX636" s="203" t="s">
        <v>96</v>
      </c>
      <c r="WY636" s="278" t="s">
        <v>183</v>
      </c>
      <c r="XA636" s="204"/>
      <c r="XB636" s="204" t="e">
        <f>VLOOKUP(WY636,$A$681:$F$2354,6,FALSE)</f>
        <v>#N/A</v>
      </c>
      <c r="XC636" s="203" t="s">
        <v>63</v>
      </c>
      <c r="XD636" s="10" t="e">
        <f>XB636*1.4</f>
        <v>#N/A</v>
      </c>
      <c r="XF636" s="273"/>
      <c r="XG636" s="203" t="s">
        <v>96</v>
      </c>
      <c r="XH636" s="276" t="s">
        <v>1236</v>
      </c>
      <c r="XJ636" s="204"/>
      <c r="XK636" s="204">
        <f>VLOOKUP(XH636,$A$681:$F$2354,6,FALSE)</f>
        <v>47</v>
      </c>
      <c r="XL636" s="203" t="s">
        <v>63</v>
      </c>
      <c r="XM636" s="10">
        <f>XK636*1.4</f>
        <v>65.8</v>
      </c>
      <c r="XO636" s="273"/>
      <c r="XP636" s="203" t="s">
        <v>96</v>
      </c>
      <c r="XQ636" s="276" t="s">
        <v>2334</v>
      </c>
      <c r="XS636" s="204"/>
      <c r="XT636" s="204">
        <f>VLOOKUP(XQ636,$A$681:$F$2354,6,FALSE)</f>
        <v>35</v>
      </c>
      <c r="XU636" s="203" t="s">
        <v>63</v>
      </c>
      <c r="XV636" s="10">
        <f>XT636*1.4</f>
        <v>49</v>
      </c>
      <c r="XW636" s="10"/>
      <c r="XX636" s="273"/>
      <c r="XY636" s="203" t="s">
        <v>96</v>
      </c>
      <c r="XZ636" s="276" t="s">
        <v>584</v>
      </c>
      <c r="YB636" s="204"/>
      <c r="YC636" s="204">
        <f>VLOOKUP(XZ636,$A$681:$F$2354,6,FALSE)</f>
        <v>166</v>
      </c>
      <c r="YD636" s="203" t="s">
        <v>63</v>
      </c>
      <c r="YE636" s="10">
        <f>YC636*1.4</f>
        <v>232.39999999999998</v>
      </c>
      <c r="YG636" s="273"/>
      <c r="YH636" s="203" t="s">
        <v>96</v>
      </c>
      <c r="YI636" s="278" t="s">
        <v>183</v>
      </c>
      <c r="YK636" s="204"/>
      <c r="YL636" s="204" t="e">
        <f>VLOOKUP(YI636,$A$681:$F$2354,6,FALSE)</f>
        <v>#N/A</v>
      </c>
      <c r="YM636" s="203" t="s">
        <v>63</v>
      </c>
      <c r="YN636" s="10" t="e">
        <f>YL636*1.4</f>
        <v>#N/A</v>
      </c>
      <c r="YO636" s="10"/>
      <c r="YP636" s="273"/>
      <c r="YQ636" s="203" t="s">
        <v>96</v>
      </c>
      <c r="YR636" s="278" t="s">
        <v>183</v>
      </c>
      <c r="YT636" s="204"/>
      <c r="YU636" s="204" t="e">
        <f>VLOOKUP(YR636,$A$681:$F$2354,6,FALSE)</f>
        <v>#N/A</v>
      </c>
      <c r="YV636" s="203" t="s">
        <v>63</v>
      </c>
      <c r="YW636" s="10" t="e">
        <f>YU636*1.4</f>
        <v>#N/A</v>
      </c>
      <c r="YY636" s="273"/>
      <c r="YZ636" s="203" t="s">
        <v>96</v>
      </c>
      <c r="ZA636" s="428" t="s">
        <v>506</v>
      </c>
      <c r="ZC636" s="204"/>
      <c r="ZD636" s="204">
        <f>VLOOKUP(ZA636,$A$681:$F$2354,6,FALSE)</f>
        <v>21</v>
      </c>
      <c r="ZE636" s="203" t="s">
        <v>63</v>
      </c>
      <c r="ZF636" s="10">
        <f>ZD636*1.4</f>
        <v>29.4</v>
      </c>
      <c r="ZH636" s="273"/>
      <c r="ZI636" s="203" t="s">
        <v>96</v>
      </c>
      <c r="ZJ636" s="276" t="s">
        <v>488</v>
      </c>
      <c r="ZL636" s="204"/>
      <c r="ZM636" s="204">
        <f>VLOOKUP(ZJ636,$A$681:$F$2354,6,FALSE)</f>
        <v>230</v>
      </c>
      <c r="ZN636" s="203" t="s">
        <v>63</v>
      </c>
      <c r="ZO636" s="10">
        <f>ZM636*1.4</f>
        <v>322</v>
      </c>
      <c r="ZQ636" s="273"/>
      <c r="ZR636" s="203" t="s">
        <v>96</v>
      </c>
      <c r="ZS636" s="276" t="s">
        <v>684</v>
      </c>
      <c r="ZU636" s="204"/>
      <c r="ZV636" s="204">
        <f>VLOOKUP(ZS636,$A$681:$F$2354,6,FALSE)</f>
        <v>71</v>
      </c>
      <c r="ZW636" s="203" t="s">
        <v>63</v>
      </c>
      <c r="ZX636" s="10">
        <f>ZV636*1.4</f>
        <v>99.399999999999991</v>
      </c>
      <c r="ZY636" s="10"/>
      <c r="ZZ636" s="273"/>
      <c r="AAA636" s="203" t="s">
        <v>96</v>
      </c>
      <c r="AAB636" s="276" t="s">
        <v>723</v>
      </c>
      <c r="AAD636" s="204"/>
      <c r="AAE636" s="204">
        <f>VLOOKUP(AAB636,$A$681:$F$2354,6,FALSE)</f>
        <v>68</v>
      </c>
      <c r="AAF636" s="203" t="s">
        <v>63</v>
      </c>
      <c r="AAG636" s="10">
        <f>AAE636*1.4</f>
        <v>95.199999999999989</v>
      </c>
      <c r="AAH636" s="10"/>
      <c r="AAI636" s="273"/>
      <c r="AAJ636" s="203" t="s">
        <v>96</v>
      </c>
      <c r="AAK636" s="276" t="s">
        <v>550</v>
      </c>
      <c r="AAM636" s="204"/>
      <c r="AAN636" s="204">
        <f>VLOOKUP(AAK636,$A$681:$F$2354,6,FALSE)</f>
        <v>70</v>
      </c>
      <c r="AAO636" s="203" t="s">
        <v>63</v>
      </c>
      <c r="AAP636" s="10">
        <f>AAN636*1.4</f>
        <v>98</v>
      </c>
      <c r="AAQ636" s="10"/>
      <c r="AAR636" s="273"/>
      <c r="AAS636" s="203" t="s">
        <v>96</v>
      </c>
      <c r="AAT636" s="276" t="s">
        <v>456</v>
      </c>
      <c r="AAV636" s="204"/>
      <c r="AAW636" s="204">
        <f>VLOOKUP(AAT636,$A$681:$F$2354,6,FALSE)</f>
        <v>51</v>
      </c>
      <c r="AAX636" s="203" t="s">
        <v>63</v>
      </c>
      <c r="AAY636" s="10">
        <f>AAW636*1.4</f>
        <v>71.399999999999991</v>
      </c>
      <c r="AAZ636" s="10"/>
      <c r="ABA636" s="273"/>
      <c r="ABB636" s="203" t="s">
        <v>96</v>
      </c>
      <c r="ABC636" s="278" t="s">
        <v>183</v>
      </c>
      <c r="ABE636" s="204"/>
      <c r="ABF636" s="204" t="e">
        <f>VLOOKUP(ABC636,$A$681:$F$2354,6,FALSE)</f>
        <v>#N/A</v>
      </c>
      <c r="ABG636" s="203" t="s">
        <v>63</v>
      </c>
      <c r="ABH636" s="10" t="e">
        <f>ABF636*1.4</f>
        <v>#N/A</v>
      </c>
      <c r="ABI636" s="10"/>
      <c r="ABJ636" s="273"/>
      <c r="ABK636" s="203" t="s">
        <v>96</v>
      </c>
      <c r="ABL636" s="276" t="s">
        <v>481</v>
      </c>
      <c r="ABN636" s="204"/>
      <c r="ABO636" s="204">
        <f>VLOOKUP(ABL636,$A$681:$F$2354,6,FALSE)</f>
        <v>39</v>
      </c>
      <c r="ABP636" s="203" t="s">
        <v>63</v>
      </c>
      <c r="ABQ636" s="10">
        <f>ABO636*1.4</f>
        <v>54.599999999999994</v>
      </c>
      <c r="ABR636" s="10"/>
      <c r="ABS636" s="273"/>
      <c r="ABT636" s="203" t="s">
        <v>96</v>
      </c>
      <c r="ABU636" s="276" t="s">
        <v>2087</v>
      </c>
      <c r="ABW636" s="204"/>
      <c r="ABX636" s="204">
        <f>VLOOKUP(ABU636,$A$681:$F$2354,6,FALSE)</f>
        <v>3</v>
      </c>
      <c r="ABY636" s="203" t="s">
        <v>63</v>
      </c>
      <c r="ABZ636" s="10">
        <f>ABX636*1.4</f>
        <v>4.1999999999999993</v>
      </c>
      <c r="ACA636" s="10"/>
      <c r="ACB636" s="273"/>
      <c r="ACC636" s="203" t="s">
        <v>96</v>
      </c>
      <c r="ACD636" s="278" t="s">
        <v>183</v>
      </c>
      <c r="ACF636" s="204"/>
      <c r="ACG636" s="204" t="e">
        <f>VLOOKUP(ACD636,$A$681:$F$2354,6,FALSE)</f>
        <v>#N/A</v>
      </c>
      <c r="ACH636" s="203" t="s">
        <v>63</v>
      </c>
      <c r="ACI636" s="10" t="e">
        <f>ACG636*1.4</f>
        <v>#N/A</v>
      </c>
      <c r="ACJ636" s="10"/>
      <c r="ACK636" s="273"/>
      <c r="ACL636" s="203" t="s">
        <v>96</v>
      </c>
      <c r="ACM636" s="278" t="s">
        <v>183</v>
      </c>
      <c r="ACO636" s="204"/>
      <c r="ACP636" s="204" t="e">
        <f>VLOOKUP(ACM636,$A$681:$F$2354,6,FALSE)</f>
        <v>#N/A</v>
      </c>
      <c r="ACQ636" s="203" t="s">
        <v>63</v>
      </c>
      <c r="ACR636" s="10" t="e">
        <f>ACP636*1.4</f>
        <v>#N/A</v>
      </c>
      <c r="ACS636" s="10"/>
      <c r="ACT636" s="273"/>
      <c r="ACU636" s="203" t="s">
        <v>96</v>
      </c>
      <c r="ACV636" s="278" t="s">
        <v>183</v>
      </c>
      <c r="ACX636" s="204"/>
      <c r="ACY636" s="204" t="e">
        <f>VLOOKUP(ACV636,$A$681:$F$2354,6,FALSE)</f>
        <v>#N/A</v>
      </c>
      <c r="ACZ636" s="203" t="s">
        <v>63</v>
      </c>
      <c r="ADA636" s="10" t="e">
        <f>ACY636*1.4</f>
        <v>#N/A</v>
      </c>
      <c r="ADB636" s="10"/>
      <c r="ADC636" s="273"/>
      <c r="ADD636" s="203" t="s">
        <v>96</v>
      </c>
      <c r="ADE636" s="278" t="s">
        <v>183</v>
      </c>
      <c r="ADG636" s="204"/>
      <c r="ADH636" s="204" t="e">
        <f>VLOOKUP(ADE636,$A$681:$F$2354,6,FALSE)</f>
        <v>#N/A</v>
      </c>
      <c r="ADI636" s="203" t="s">
        <v>63</v>
      </c>
      <c r="ADJ636" s="10" t="e">
        <f>ADH636*1.4</f>
        <v>#N/A</v>
      </c>
      <c r="ADL636" s="273"/>
      <c r="ADM636" s="203" t="s">
        <v>96</v>
      </c>
      <c r="ADN636" s="278" t="s">
        <v>183</v>
      </c>
      <c r="ADP636" s="204"/>
      <c r="ADQ636" s="204" t="e">
        <f>VLOOKUP(ADN636,$A$681:$F$2354,6,FALSE)</f>
        <v>#N/A</v>
      </c>
      <c r="ADR636" s="203" t="s">
        <v>63</v>
      </c>
      <c r="ADS636" s="10" t="e">
        <f>ADQ636*1.4</f>
        <v>#N/A</v>
      </c>
      <c r="ADT636" s="10"/>
      <c r="ADU636" s="273"/>
      <c r="ADV636" s="203" t="s">
        <v>96</v>
      </c>
      <c r="ADW636" s="278" t="s">
        <v>183</v>
      </c>
      <c r="ADY636" s="204"/>
      <c r="ADZ636" s="204" t="e">
        <f>VLOOKUP(ADW636,$A$681:$F$2354,6,FALSE)</f>
        <v>#N/A</v>
      </c>
      <c r="AEA636" s="203" t="s">
        <v>63</v>
      </c>
      <c r="AEB636" s="10" t="e">
        <f>ADZ636*1.4</f>
        <v>#N/A</v>
      </c>
      <c r="AED636" s="273"/>
      <c r="AEE636" s="203" t="s">
        <v>96</v>
      </c>
      <c r="AEF636" s="278" t="s">
        <v>183</v>
      </c>
      <c r="AEH636" s="204"/>
      <c r="AEI636" s="204" t="e">
        <f>VLOOKUP(AEF636,$A$681:$F$2354,6,FALSE)</f>
        <v>#N/A</v>
      </c>
      <c r="AEJ636" s="203" t="s">
        <v>63</v>
      </c>
      <c r="AEK636" s="10" t="e">
        <f>AEI636*1.4</f>
        <v>#N/A</v>
      </c>
      <c r="AEM636" s="273"/>
      <c r="AEN636" s="203" t="s">
        <v>96</v>
      </c>
      <c r="AEO636" s="278" t="s">
        <v>183</v>
      </c>
      <c r="AEQ636" s="204"/>
      <c r="AER636" s="204" t="e">
        <f>VLOOKUP(AEO636,$A$681:$F$2354,6,FALSE)</f>
        <v>#N/A</v>
      </c>
      <c r="AES636" s="203" t="s">
        <v>63</v>
      </c>
      <c r="AET636" s="10" t="e">
        <f>AER636*1.4</f>
        <v>#N/A</v>
      </c>
      <c r="AEV636" s="273"/>
      <c r="AEW636" s="203" t="s">
        <v>96</v>
      </c>
      <c r="AEX636" s="278" t="s">
        <v>183</v>
      </c>
      <c r="AEZ636" s="204"/>
      <c r="AFA636" s="204" t="e">
        <f>VLOOKUP(AEX636,$A$681:$F$2354,6,FALSE)</f>
        <v>#N/A</v>
      </c>
      <c r="AFB636" s="203" t="s">
        <v>63</v>
      </c>
      <c r="AFC636" s="10" t="e">
        <f>AFA636*1.4</f>
        <v>#N/A</v>
      </c>
      <c r="AFD636" s="10"/>
      <c r="AFE636" s="273"/>
      <c r="AFF636" s="203" t="s">
        <v>96</v>
      </c>
      <c r="AFG636" s="278" t="s">
        <v>183</v>
      </c>
      <c r="AFI636" s="204"/>
      <c r="AFJ636" s="204" t="e">
        <f>VLOOKUP(AFG636,$A$681:$F$2354,6,FALSE)</f>
        <v>#N/A</v>
      </c>
      <c r="AFK636" s="203" t="s">
        <v>63</v>
      </c>
      <c r="AFL636" s="10" t="e">
        <f>AFJ636*1.4</f>
        <v>#N/A</v>
      </c>
      <c r="AFM636" s="10"/>
      <c r="AFN636" s="273"/>
      <c r="AFO636" s="203" t="s">
        <v>96</v>
      </c>
      <c r="AFP636" s="278" t="s">
        <v>183</v>
      </c>
      <c r="AFR636" s="204"/>
      <c r="AFS636" s="204" t="e">
        <f>VLOOKUP(AFP636,$A$681:$F$2354,6,FALSE)</f>
        <v>#N/A</v>
      </c>
      <c r="AFT636" s="203" t="s">
        <v>63</v>
      </c>
      <c r="AFU636" s="10" t="e">
        <f>AFS636*1.4</f>
        <v>#N/A</v>
      </c>
      <c r="AFV636" s="10"/>
      <c r="AFW636" s="273"/>
      <c r="AFX636" s="203" t="s">
        <v>96</v>
      </c>
      <c r="AFY636" s="278" t="s">
        <v>183</v>
      </c>
      <c r="AGA636" s="204"/>
      <c r="AGB636" s="204" t="e">
        <f>VLOOKUP(AFY636,$A$681:$F$2354,6,FALSE)</f>
        <v>#N/A</v>
      </c>
      <c r="AGC636" s="203" t="s">
        <v>63</v>
      </c>
      <c r="AGD636" s="10" t="e">
        <f>AGB636*1.4</f>
        <v>#N/A</v>
      </c>
      <c r="AGE636" s="10"/>
      <c r="AGF636" s="273"/>
      <c r="AGG636" s="203" t="s">
        <v>96</v>
      </c>
      <c r="AGH636" s="278" t="s">
        <v>183</v>
      </c>
      <c r="AGJ636" s="204"/>
      <c r="AGK636" s="204" t="e">
        <f>VLOOKUP(AGH636,$A$681:$F$2354,6,FALSE)</f>
        <v>#N/A</v>
      </c>
      <c r="AGL636" s="203" t="s">
        <v>63</v>
      </c>
      <c r="AGM636" s="10" t="e">
        <f>AGK636*1.4</f>
        <v>#N/A</v>
      </c>
      <c r="AGN636" s="10"/>
      <c r="AGO636" s="273"/>
      <c r="AGP636" s="203" t="s">
        <v>96</v>
      </c>
      <c r="AGQ636" s="278" t="s">
        <v>183</v>
      </c>
      <c r="AGS636" s="204"/>
      <c r="AGT636" s="204" t="e">
        <f>VLOOKUP(AGQ636,$A$681:$F$2354,6,FALSE)</f>
        <v>#N/A</v>
      </c>
      <c r="AGU636" s="203" t="s">
        <v>63</v>
      </c>
      <c r="AGV636" s="10" t="e">
        <f>AGT636*1.4</f>
        <v>#N/A</v>
      </c>
      <c r="AGW636" s="10"/>
      <c r="AGX636" s="273"/>
      <c r="AGY636" s="203" t="s">
        <v>96</v>
      </c>
      <c r="AGZ636" s="276" t="s">
        <v>584</v>
      </c>
      <c r="AHB636" s="204"/>
      <c r="AHC636" s="204">
        <f>VLOOKUP(AGZ636,$A$681:$F$2354,6,FALSE)</f>
        <v>166</v>
      </c>
      <c r="AHD636" s="203" t="s">
        <v>63</v>
      </c>
      <c r="AHE636" s="10">
        <f>AHC636*1.4</f>
        <v>232.39999999999998</v>
      </c>
      <c r="AHF636" s="10"/>
      <c r="AHG636" s="273"/>
      <c r="AHH636" s="203" t="s">
        <v>96</v>
      </c>
      <c r="AHI636" s="276" t="s">
        <v>1273</v>
      </c>
      <c r="AHK636" s="204"/>
      <c r="AHL636" s="204">
        <f>VLOOKUP(AHI636,$A$681:$F$2354,6,FALSE)</f>
        <v>6</v>
      </c>
      <c r="AHM636" s="203" t="s">
        <v>63</v>
      </c>
      <c r="AHN636" s="10">
        <f>AHL636*1.4</f>
        <v>8.3999999999999986</v>
      </c>
      <c r="AHO636" s="10"/>
      <c r="AHP636" s="273"/>
      <c r="AHQ636" s="203" t="s">
        <v>96</v>
      </c>
      <c r="AHR636" s="276" t="s">
        <v>503</v>
      </c>
      <c r="AHT636" s="204"/>
      <c r="AHU636" s="204">
        <f>VLOOKUP(AHR636,$A$681:$F$2354,6,FALSE)</f>
        <v>123</v>
      </c>
      <c r="AHV636" s="203" t="s">
        <v>63</v>
      </c>
      <c r="AHW636" s="10">
        <f>AHU636*1.4</f>
        <v>172.2</v>
      </c>
      <c r="AHX636" s="10"/>
      <c r="AHY636" s="273"/>
      <c r="AHZ636" s="203" t="s">
        <v>96</v>
      </c>
      <c r="AIA636" s="276" t="s">
        <v>1236</v>
      </c>
      <c r="AIC636" s="204"/>
      <c r="AID636" s="204">
        <f>VLOOKUP(AIA636,$A$681:$F$2354,6,FALSE)</f>
        <v>47</v>
      </c>
      <c r="AIE636" s="203" t="s">
        <v>63</v>
      </c>
      <c r="AIF636" s="10">
        <f>AID636*1.4</f>
        <v>65.8</v>
      </c>
      <c r="AIG636" s="10"/>
      <c r="AIH636" s="273"/>
      <c r="AII636" s="203" t="s">
        <v>96</v>
      </c>
      <c r="AIJ636" s="276" t="s">
        <v>584</v>
      </c>
      <c r="AIL636" s="204"/>
      <c r="AIM636" s="204">
        <f>VLOOKUP(AIJ636,$A$681:$F$2354,6,FALSE)</f>
        <v>166</v>
      </c>
      <c r="AIN636" s="203" t="s">
        <v>63</v>
      </c>
      <c r="AIO636" s="10">
        <f>AIM636*1.4</f>
        <v>232.39999999999998</v>
      </c>
      <c r="AIP636" s="10"/>
      <c r="AIQ636" s="273"/>
      <c r="AIR636" s="203" t="s">
        <v>96</v>
      </c>
      <c r="AIS636" s="276" t="s">
        <v>486</v>
      </c>
      <c r="AIU636" s="204"/>
      <c r="AIV636" s="204">
        <f>VLOOKUP(AIS636,$A$681:$F$2354,6,FALSE)</f>
        <v>82</v>
      </c>
      <c r="AIW636" s="203" t="s">
        <v>63</v>
      </c>
      <c r="AIX636" s="10">
        <f>AIV636*1.4</f>
        <v>114.8</v>
      </c>
      <c r="AIY636" s="10"/>
      <c r="AIZ636" s="273"/>
      <c r="AJA636" s="203" t="s">
        <v>96</v>
      </c>
      <c r="AJB636" s="276" t="s">
        <v>448</v>
      </c>
      <c r="AJD636" s="204"/>
      <c r="AJE636" s="204">
        <f>VLOOKUP(AJB636,$A$681:$F$2354,6,FALSE)</f>
        <v>40</v>
      </c>
      <c r="AJF636" s="203" t="s">
        <v>63</v>
      </c>
      <c r="AJG636" s="10">
        <f>AJE636*1.4</f>
        <v>56</v>
      </c>
      <c r="AJH636" s="10"/>
      <c r="AJI636" s="273"/>
      <c r="AJJ636" s="203" t="s">
        <v>96</v>
      </c>
      <c r="AJK636" s="276" t="s">
        <v>1447</v>
      </c>
      <c r="AJM636" s="204"/>
      <c r="AJN636" s="204">
        <f>VLOOKUP(AJK636,$A$681:$F$2354,6,FALSE)</f>
        <v>116</v>
      </c>
      <c r="AJO636" s="203" t="s">
        <v>63</v>
      </c>
      <c r="AJP636" s="10">
        <f>AJN636*1.4</f>
        <v>162.39999999999998</v>
      </c>
      <c r="AJQ636" s="10"/>
      <c r="AJR636" s="273"/>
      <c r="AJS636" s="203" t="s">
        <v>96</v>
      </c>
      <c r="AJT636" s="431" t="s">
        <v>613</v>
      </c>
      <c r="AJV636" s="204"/>
      <c r="AJW636" s="204">
        <f>VLOOKUP(AJT636,$A$681:$F$2354,6,FALSE)</f>
        <v>36</v>
      </c>
      <c r="AJX636" s="203" t="s">
        <v>63</v>
      </c>
      <c r="AJY636" s="10">
        <f>AJW636*1.4</f>
        <v>50.4</v>
      </c>
      <c r="AJZ636" s="10"/>
      <c r="AKA636" s="273"/>
      <c r="AKB636" s="203" t="s">
        <v>96</v>
      </c>
      <c r="AKC636" s="276" t="s">
        <v>1451</v>
      </c>
      <c r="AKE636" s="204"/>
      <c r="AKF636" s="204">
        <f>VLOOKUP(AKC636,$A$681:$F$2354,6,FALSE)</f>
        <v>50</v>
      </c>
      <c r="AKG636" s="203" t="s">
        <v>63</v>
      </c>
      <c r="AKH636" s="10">
        <f>AKF636*1.4</f>
        <v>70</v>
      </c>
      <c r="AKI636" s="10"/>
      <c r="AKJ636" s="273"/>
      <c r="AKK636" s="203" t="s">
        <v>96</v>
      </c>
      <c r="AKL636" s="276" t="s">
        <v>486</v>
      </c>
      <c r="AKN636" s="204"/>
      <c r="AKO636" s="204">
        <f>VLOOKUP(AKL636,$A$681:$F$2354,6,FALSE)</f>
        <v>82</v>
      </c>
      <c r="AKP636" s="203" t="s">
        <v>63</v>
      </c>
      <c r="AKQ636" s="10">
        <f>AKO636*1.4</f>
        <v>114.8</v>
      </c>
      <c r="AKR636" s="10"/>
      <c r="AKS636" s="273"/>
      <c r="AKT636" s="203" t="s">
        <v>96</v>
      </c>
      <c r="AKU636" s="276" t="s">
        <v>1451</v>
      </c>
      <c r="AKW636" s="204"/>
      <c r="AKX636" s="204">
        <f>VLOOKUP(AKU636,$A$681:$F$2354,6,FALSE)</f>
        <v>50</v>
      </c>
      <c r="AKY636" s="203" t="s">
        <v>63</v>
      </c>
      <c r="AKZ636" s="10">
        <f>AKX636*1.4</f>
        <v>70</v>
      </c>
      <c r="ALA636" s="10"/>
      <c r="ALB636" s="273"/>
      <c r="ALC636" s="203" t="s">
        <v>96</v>
      </c>
      <c r="ALD636" s="276" t="s">
        <v>522</v>
      </c>
      <c r="ALF636" s="204"/>
      <c r="ALG636" s="204">
        <f>VLOOKUP(ALD636,$A$681:$F$2354,6,FALSE)</f>
        <v>92</v>
      </c>
      <c r="ALH636" s="203" t="s">
        <v>63</v>
      </c>
      <c r="ALI636" s="10">
        <f>ALG636*1.4</f>
        <v>128.79999999999998</v>
      </c>
      <c r="ALJ636" s="10"/>
      <c r="ALK636" s="273"/>
      <c r="ALL636" s="203" t="s">
        <v>96</v>
      </c>
      <c r="ALM636" s="276" t="s">
        <v>456</v>
      </c>
      <c r="ALO636" s="204"/>
      <c r="ALP636" s="204">
        <f>VLOOKUP(ALM636,$A$681:$F$2354,6,FALSE)</f>
        <v>51</v>
      </c>
      <c r="ALQ636" s="203" t="s">
        <v>63</v>
      </c>
      <c r="ALR636" s="10">
        <f>ALP636*1.4</f>
        <v>71.399999999999991</v>
      </c>
      <c r="ALS636" s="10"/>
      <c r="ALT636" s="273"/>
      <c r="ALU636" s="203" t="s">
        <v>96</v>
      </c>
      <c r="ALV636" s="276" t="s">
        <v>608</v>
      </c>
      <c r="ALX636" s="204"/>
      <c r="ALY636" s="204">
        <f>VLOOKUP(ALV636,$A$681:$F$2354,6,FALSE)</f>
        <v>88</v>
      </c>
      <c r="ALZ636" s="203" t="s">
        <v>63</v>
      </c>
      <c r="AMA636" s="10">
        <f>ALY636*1.4</f>
        <v>123.19999999999999</v>
      </c>
      <c r="AMB636" s="10"/>
      <c r="AMC636" s="273"/>
      <c r="AMD636" s="203" t="s">
        <v>96</v>
      </c>
      <c r="AME636" s="276" t="s">
        <v>503</v>
      </c>
      <c r="AMG636" s="204"/>
      <c r="AMH636" s="204">
        <f>VLOOKUP(AME636,$A$681:$F$2354,6,FALSE)</f>
        <v>123</v>
      </c>
      <c r="AMI636" s="203" t="s">
        <v>63</v>
      </c>
      <c r="AMJ636" s="10">
        <f>AMH636*1.4</f>
        <v>172.2</v>
      </c>
      <c r="AMK636" s="10"/>
      <c r="AML636" s="273"/>
      <c r="AMM636" s="203" t="s">
        <v>96</v>
      </c>
      <c r="AMN636" s="276" t="s">
        <v>456</v>
      </c>
      <c r="AMP636" s="204"/>
      <c r="AMQ636" s="204">
        <f>VLOOKUP(AMN636,$A$681:$F$2354,6,FALSE)</f>
        <v>51</v>
      </c>
      <c r="AMR636" s="203" t="s">
        <v>63</v>
      </c>
      <c r="AMS636" s="10">
        <f>AMQ636*1.4</f>
        <v>71.399999999999991</v>
      </c>
      <c r="AMT636" s="10"/>
      <c r="AMU636" s="273"/>
      <c r="AMV636" s="203" t="s">
        <v>96</v>
      </c>
      <c r="AMW636" s="276" t="s">
        <v>719</v>
      </c>
      <c r="AMY636" s="204"/>
      <c r="AMZ636" s="204">
        <f>VLOOKUP(AMW636,$A$681:$F$2354,6,FALSE)</f>
        <v>117</v>
      </c>
      <c r="ANA636" s="203" t="s">
        <v>63</v>
      </c>
      <c r="ANB636" s="10">
        <f>AMZ636*1.4</f>
        <v>163.79999999999998</v>
      </c>
      <c r="ANC636" s="10"/>
      <c r="AND636" s="273"/>
      <c r="ANE636" s="203" t="s">
        <v>96</v>
      </c>
      <c r="ANF636" s="276" t="s">
        <v>440</v>
      </c>
      <c r="ANH636" s="204"/>
      <c r="ANI636" s="204">
        <f>VLOOKUP(ANF636,$A$681:$F$2354,6,FALSE)</f>
        <v>22</v>
      </c>
      <c r="ANJ636" s="203" t="s">
        <v>63</v>
      </c>
      <c r="ANK636" s="10">
        <f>ANI636*1.4</f>
        <v>30.799999999999997</v>
      </c>
      <c r="ANL636" s="10"/>
      <c r="ANM636" s="273"/>
      <c r="ANN636" s="203" t="s">
        <v>96</v>
      </c>
      <c r="ANO636" s="276" t="s">
        <v>2334</v>
      </c>
      <c r="ANQ636" s="204"/>
      <c r="ANR636" s="204">
        <f>VLOOKUP(ANO636,$A$681:$F$2354,6,FALSE)</f>
        <v>35</v>
      </c>
      <c r="ANS636" s="203" t="s">
        <v>63</v>
      </c>
      <c r="ANT636" s="10">
        <f>ANR636*1.4</f>
        <v>49</v>
      </c>
      <c r="ANU636" s="10"/>
      <c r="ANV636" s="273"/>
      <c r="ANW636" s="203" t="s">
        <v>96</v>
      </c>
      <c r="ANX636" s="276" t="s">
        <v>424</v>
      </c>
      <c r="ANZ636" s="204"/>
      <c r="AOA636" s="204">
        <f>VLOOKUP(ANX636,$A$681:$F$2354,6,FALSE)</f>
        <v>11</v>
      </c>
      <c r="AOB636" s="203" t="s">
        <v>63</v>
      </c>
      <c r="AOC636" s="10">
        <f>AOA636*1.4</f>
        <v>15.399999999999999</v>
      </c>
      <c r="AOD636" s="10"/>
      <c r="AOE636" s="273"/>
      <c r="AOF636" s="203" t="s">
        <v>96</v>
      </c>
      <c r="AOG636" s="276" t="s">
        <v>2087</v>
      </c>
      <c r="AOI636" s="204"/>
      <c r="AOJ636" s="204">
        <f>VLOOKUP(AOG636,$A$681:$F$2354,6,FALSE)</f>
        <v>3</v>
      </c>
      <c r="AOK636" s="203" t="s">
        <v>63</v>
      </c>
      <c r="AOL636" s="10">
        <f>AOJ636*1.4</f>
        <v>4.1999999999999993</v>
      </c>
      <c r="AOM636" s="10"/>
      <c r="AON636" s="273"/>
      <c r="AOO636" s="203" t="s">
        <v>96</v>
      </c>
      <c r="AOP636" s="276" t="s">
        <v>1229</v>
      </c>
      <c r="AOR636" s="204"/>
      <c r="AOS636" s="204">
        <f>VLOOKUP(AOP636,$A$681:$F$2354,6,FALSE)</f>
        <v>79</v>
      </c>
      <c r="AOT636" s="203" t="s">
        <v>63</v>
      </c>
      <c r="AOU636" s="10">
        <f>AOS636*1.4</f>
        <v>110.6</v>
      </c>
      <c r="AOV636" s="10"/>
      <c r="AOW636" s="273"/>
      <c r="AOX636" s="203" t="s">
        <v>96</v>
      </c>
      <c r="AOY636" s="276" t="s">
        <v>486</v>
      </c>
      <c r="APA636" s="204"/>
      <c r="APB636" s="204">
        <f>VLOOKUP(AOY636,$A$681:$F$2354,6,FALSE)</f>
        <v>82</v>
      </c>
      <c r="APC636" s="203" t="s">
        <v>63</v>
      </c>
      <c r="APD636" s="10">
        <f>APB636*1.4</f>
        <v>114.8</v>
      </c>
      <c r="APE636" s="10"/>
      <c r="APF636" s="273"/>
      <c r="APG636" s="203" t="s">
        <v>96</v>
      </c>
      <c r="APH636" s="276" t="s">
        <v>1206</v>
      </c>
      <c r="APJ636" s="204"/>
      <c r="APK636" s="204">
        <f>VLOOKUP(APH636,$A$681:$F$2354,6,FALSE)</f>
        <v>85</v>
      </c>
      <c r="APL636" s="203" t="s">
        <v>63</v>
      </c>
      <c r="APM636" s="10">
        <f>APK636*1.4</f>
        <v>118.99999999999999</v>
      </c>
      <c r="APN636" s="10"/>
      <c r="APO636" s="273"/>
      <c r="APP636" s="203" t="s">
        <v>96</v>
      </c>
      <c r="APQ636" s="276" t="s">
        <v>982</v>
      </c>
      <c r="APS636" s="204"/>
      <c r="APT636" s="204">
        <f>VLOOKUP(APQ636,$A$681:$F$2354,6,FALSE)</f>
        <v>79</v>
      </c>
      <c r="APU636" s="203" t="s">
        <v>63</v>
      </c>
      <c r="APV636" s="10">
        <f>APT636*1.4</f>
        <v>110.6</v>
      </c>
      <c r="APW636" s="10"/>
      <c r="APX636" s="273"/>
      <c r="APY636" s="203" t="s">
        <v>96</v>
      </c>
      <c r="APZ636" s="276" t="s">
        <v>525</v>
      </c>
      <c r="AQB636" s="204"/>
      <c r="AQC636" s="204">
        <f>VLOOKUP(APZ636,$A$681:$F$2354,6,FALSE)</f>
        <v>301</v>
      </c>
      <c r="AQD636" s="203" t="s">
        <v>63</v>
      </c>
      <c r="AQE636" s="10">
        <f>AQC636*1.4</f>
        <v>421.4</v>
      </c>
      <c r="AQF636" s="10"/>
      <c r="AQG636" s="273"/>
    </row>
    <row r="637" spans="1:1125" s="14" customFormat="1" ht="15">
      <c r="A637" s="203" t="s">
        <v>97</v>
      </c>
      <c r="B637" s="276" t="s">
        <v>2087</v>
      </c>
      <c r="D637" s="204"/>
      <c r="E637" s="204">
        <f>VLOOKUP(B637,$A$681:$F$2354,6,FALSE)</f>
        <v>3</v>
      </c>
      <c r="F637" s="203" t="s">
        <v>65</v>
      </c>
      <c r="G637" s="10">
        <f>E637*1.3</f>
        <v>3.9000000000000004</v>
      </c>
      <c r="H637" s="10"/>
      <c r="I637" s="267"/>
      <c r="J637" s="203" t="s">
        <v>97</v>
      </c>
      <c r="K637" s="276" t="s">
        <v>719</v>
      </c>
      <c r="M637" s="204"/>
      <c r="N637" s="204">
        <f>VLOOKUP(K637,$A$681:$F$2354,6,FALSE)</f>
        <v>117</v>
      </c>
      <c r="O637" s="203" t="s">
        <v>65</v>
      </c>
      <c r="P637" s="10">
        <f>N637*1.3</f>
        <v>152.1</v>
      </c>
      <c r="Q637" s="10"/>
      <c r="R637" s="267"/>
      <c r="S637" s="203" t="s">
        <v>97</v>
      </c>
      <c r="T637" s="276" t="s">
        <v>488</v>
      </c>
      <c r="V637" s="204"/>
      <c r="W637" s="204">
        <f>VLOOKUP(T637,$A$681:$F$2354,6,FALSE)</f>
        <v>230</v>
      </c>
      <c r="X637" s="203" t="s">
        <v>65</v>
      </c>
      <c r="Y637" s="10">
        <f>W637*1.3</f>
        <v>299</v>
      </c>
      <c r="Z637" s="10"/>
      <c r="AA637" s="267"/>
      <c r="AB637" s="203" t="s">
        <v>97</v>
      </c>
      <c r="AC637" s="276" t="s">
        <v>424</v>
      </c>
      <c r="AE637" s="204"/>
      <c r="AF637" s="204">
        <f>VLOOKUP(AC637,$A$681:$F$2354,6,FALSE)</f>
        <v>11</v>
      </c>
      <c r="AG637" s="203" t="s">
        <v>65</v>
      </c>
      <c r="AH637" s="10">
        <f>AF637*1.3</f>
        <v>14.3</v>
      </c>
      <c r="AI637" s="10"/>
      <c r="AJ637" s="267"/>
      <c r="AK637" s="203" t="s">
        <v>97</v>
      </c>
      <c r="AL637" s="276" t="s">
        <v>488</v>
      </c>
      <c r="AN637" s="204"/>
      <c r="AO637" s="204">
        <f>VLOOKUP(AL637,$A$681:$F$2354,6,FALSE)</f>
        <v>230</v>
      </c>
      <c r="AP637" s="203" t="s">
        <v>65</v>
      </c>
      <c r="AQ637" s="10">
        <f>AO637*1.3</f>
        <v>299</v>
      </c>
      <c r="AR637" s="10"/>
      <c r="AS637" s="267"/>
      <c r="AT637" s="203" t="s">
        <v>97</v>
      </c>
      <c r="AU637" s="276" t="s">
        <v>440</v>
      </c>
      <c r="AW637" s="204"/>
      <c r="AX637" s="204">
        <f>VLOOKUP(AU637,$A$681:$F$2354,6,FALSE)</f>
        <v>22</v>
      </c>
      <c r="AY637" s="203" t="s">
        <v>65</v>
      </c>
      <c r="AZ637" s="10">
        <f>AX637*1.3</f>
        <v>28.6</v>
      </c>
      <c r="BA637" s="10"/>
      <c r="BB637" s="267"/>
      <c r="BC637" s="203" t="s">
        <v>97</v>
      </c>
      <c r="BD637" s="276" t="s">
        <v>506</v>
      </c>
      <c r="BF637" s="204"/>
      <c r="BG637" s="204">
        <f>VLOOKUP(BD637,$A$681:$F$2354,6,FALSE)</f>
        <v>21</v>
      </c>
      <c r="BH637" s="203" t="s">
        <v>65</v>
      </c>
      <c r="BI637" s="10">
        <f>BG637*1.3</f>
        <v>27.3</v>
      </c>
      <c r="BJ637" s="10"/>
      <c r="BK637" s="267"/>
      <c r="BL637" s="203" t="s">
        <v>97</v>
      </c>
      <c r="BM637" s="276" t="s">
        <v>1447</v>
      </c>
      <c r="BO637" s="204"/>
      <c r="BP637" s="204">
        <f>VLOOKUP(BM637,$A$681:$F$2354,6,FALSE)</f>
        <v>116</v>
      </c>
      <c r="BQ637" s="203" t="s">
        <v>65</v>
      </c>
      <c r="BR637" s="10">
        <f>BP637*1.3</f>
        <v>150.80000000000001</v>
      </c>
      <c r="BS637" s="10"/>
      <c r="BT637" s="267"/>
      <c r="BU637" s="203" t="s">
        <v>97</v>
      </c>
      <c r="BV637" s="276" t="s">
        <v>1236</v>
      </c>
      <c r="BX637" s="204"/>
      <c r="BY637" s="204">
        <f>VLOOKUP(BV637,$A$681:$F$2354,6,FALSE)</f>
        <v>47</v>
      </c>
      <c r="BZ637" s="203" t="s">
        <v>65</v>
      </c>
      <c r="CA637" s="10">
        <f>BY637*1.3</f>
        <v>61.1</v>
      </c>
      <c r="CB637" s="10"/>
      <c r="CC637" s="267"/>
      <c r="CD637" s="203" t="s">
        <v>97</v>
      </c>
      <c r="CE637" s="276" t="s">
        <v>1249</v>
      </c>
      <c r="CG637" s="204"/>
      <c r="CH637" s="204">
        <f>VLOOKUP(CE637,$A$681:$F$2354,6,FALSE)</f>
        <v>135</v>
      </c>
      <c r="CI637" s="203" t="s">
        <v>65</v>
      </c>
      <c r="CJ637" s="10">
        <f>CH637*1.3</f>
        <v>175.5</v>
      </c>
      <c r="CK637" s="10"/>
      <c r="CL637" s="267"/>
      <c r="CM637" s="203" t="s">
        <v>97</v>
      </c>
      <c r="CN637" s="276" t="s">
        <v>2087</v>
      </c>
      <c r="CP637" s="204"/>
      <c r="CQ637" s="204">
        <f>VLOOKUP(CN637,$A$681:$F$2354,6,FALSE)</f>
        <v>3</v>
      </c>
      <c r="CR637" s="203" t="s">
        <v>65</v>
      </c>
      <c r="CS637" s="10">
        <f>CQ637*1.3</f>
        <v>3.9000000000000004</v>
      </c>
      <c r="CT637" s="10"/>
      <c r="CU637" s="267"/>
      <c r="CV637" s="203" t="s">
        <v>97</v>
      </c>
      <c r="CW637" s="276" t="s">
        <v>719</v>
      </c>
      <c r="CY637" s="204"/>
      <c r="CZ637" s="204">
        <f>VLOOKUP(CW637,$A$681:$F$2354,6,FALSE)</f>
        <v>117</v>
      </c>
      <c r="DA637" s="203" t="s">
        <v>65</v>
      </c>
      <c r="DB637" s="10">
        <f>CZ637*1.3</f>
        <v>152.1</v>
      </c>
      <c r="DC637" s="10"/>
      <c r="DD637" s="267"/>
      <c r="DE637" s="203" t="s">
        <v>97</v>
      </c>
      <c r="DF637" s="276" t="s">
        <v>2087</v>
      </c>
      <c r="DH637" s="204"/>
      <c r="DI637" s="204">
        <f>VLOOKUP(DF637,$A$681:$F$2354,6,FALSE)</f>
        <v>3</v>
      </c>
      <c r="DJ637" s="203" t="s">
        <v>65</v>
      </c>
      <c r="DK637" s="10">
        <f>DI637*1.3</f>
        <v>3.9000000000000004</v>
      </c>
      <c r="DL637" s="10"/>
      <c r="DM637" s="267"/>
      <c r="DN637" s="203" t="s">
        <v>97</v>
      </c>
      <c r="DO637" s="276" t="s">
        <v>488</v>
      </c>
      <c r="DQ637" s="204"/>
      <c r="DR637" s="204">
        <f>VLOOKUP(DO637,$A$681:$F$2354,6,FALSE)</f>
        <v>230</v>
      </c>
      <c r="DS637" s="203" t="s">
        <v>65</v>
      </c>
      <c r="DT637" s="10">
        <f>DR637*1.3</f>
        <v>299</v>
      </c>
      <c r="DU637" s="10"/>
      <c r="DV637" s="267"/>
      <c r="DW637" s="203" t="s">
        <v>97</v>
      </c>
      <c r="DX637" s="278" t="s">
        <v>183</v>
      </c>
      <c r="DZ637" s="204"/>
      <c r="EA637" s="204" t="e">
        <f>VLOOKUP(DX637,$A$681:$F$2354,6,FALSE)</f>
        <v>#N/A</v>
      </c>
      <c r="EB637" s="203" t="s">
        <v>65</v>
      </c>
      <c r="EC637" s="10" t="e">
        <f>EA637*1.3</f>
        <v>#N/A</v>
      </c>
      <c r="ED637" s="10"/>
      <c r="EE637" s="267"/>
      <c r="EF637" s="203" t="s">
        <v>97</v>
      </c>
      <c r="EG637" s="276" t="s">
        <v>522</v>
      </c>
      <c r="EI637" s="204"/>
      <c r="EJ637" s="204">
        <f>VLOOKUP(EG637,$A$681:$F$2354,6,FALSE)</f>
        <v>92</v>
      </c>
      <c r="EK637" s="203" t="s">
        <v>65</v>
      </c>
      <c r="EL637" s="10">
        <f>EJ637*1.3</f>
        <v>119.60000000000001</v>
      </c>
      <c r="EM637" s="10"/>
      <c r="EN637" s="267"/>
      <c r="EO637" s="203" t="s">
        <v>97</v>
      </c>
      <c r="EP637" s="276" t="s">
        <v>525</v>
      </c>
      <c r="ER637" s="204"/>
      <c r="ES637" s="204">
        <f>VLOOKUP(EP637,$A$681:$F$2354,6,FALSE)</f>
        <v>301</v>
      </c>
      <c r="ET637" s="203" t="s">
        <v>65</v>
      </c>
      <c r="EU637" s="10">
        <f>ES637*1.3</f>
        <v>391.3</v>
      </c>
      <c r="EV637" s="10"/>
      <c r="EW637" s="267"/>
      <c r="EX637" s="203" t="s">
        <v>97</v>
      </c>
      <c r="EY637" s="276" t="s">
        <v>1273</v>
      </c>
      <c r="FA637" s="204"/>
      <c r="FB637" s="204">
        <f>VLOOKUP(EY637,$A$681:$F$2354,6,FALSE)</f>
        <v>6</v>
      </c>
      <c r="FC637" s="203" t="s">
        <v>65</v>
      </c>
      <c r="FD637" s="10">
        <f>FB637*1.3</f>
        <v>7.8000000000000007</v>
      </c>
      <c r="FE637" s="10"/>
      <c r="FF637" s="267"/>
      <c r="FG637" s="203" t="s">
        <v>97</v>
      </c>
      <c r="FH637" s="421" t="s">
        <v>719</v>
      </c>
      <c r="FJ637" s="204"/>
      <c r="FK637" s="204">
        <f>VLOOKUP(FH637,$A$681:$F$2354,6,FALSE)</f>
        <v>117</v>
      </c>
      <c r="FL637" s="203" t="s">
        <v>65</v>
      </c>
      <c r="FM637" s="10">
        <f>FK637*1.3</f>
        <v>152.1</v>
      </c>
      <c r="FN637" s="10"/>
      <c r="FO637" s="267"/>
      <c r="FP637" s="203" t="s">
        <v>97</v>
      </c>
      <c r="FQ637" s="276" t="s">
        <v>1273</v>
      </c>
      <c r="FS637" s="204"/>
      <c r="FT637" s="204">
        <f>VLOOKUP(FQ637,$A$681:$F$2354,6,FALSE)</f>
        <v>6</v>
      </c>
      <c r="FU637" s="203" t="s">
        <v>65</v>
      </c>
      <c r="FV637" s="10">
        <f>FT637*1.3</f>
        <v>7.8000000000000007</v>
      </c>
      <c r="FW637" s="10"/>
      <c r="FX637" s="267"/>
      <c r="FY637" s="203" t="s">
        <v>97</v>
      </c>
      <c r="FZ637" s="276" t="s">
        <v>2087</v>
      </c>
      <c r="GB637" s="204"/>
      <c r="GC637" s="204">
        <f>VLOOKUP(FZ637,$A$681:$F$2354,6,FALSE)</f>
        <v>3</v>
      </c>
      <c r="GD637" s="203" t="s">
        <v>65</v>
      </c>
      <c r="GE637" s="10">
        <f>GC637*1.3</f>
        <v>3.9000000000000004</v>
      </c>
      <c r="GF637" s="10"/>
      <c r="GG637" s="267"/>
      <c r="GH637" s="203" t="s">
        <v>97</v>
      </c>
      <c r="GI637" s="276" t="s">
        <v>530</v>
      </c>
      <c r="GK637" s="204"/>
      <c r="GL637" s="204">
        <f>VLOOKUP(GI637,$A$681:$F$2354,6,FALSE)</f>
        <v>138</v>
      </c>
      <c r="GM637" s="203" t="s">
        <v>65</v>
      </c>
      <c r="GN637" s="10">
        <f>GL637*1.3</f>
        <v>179.4</v>
      </c>
      <c r="GO637" s="10"/>
      <c r="GP637" s="267"/>
      <c r="GQ637" s="203" t="s">
        <v>97</v>
      </c>
      <c r="GR637" s="276" t="s">
        <v>525</v>
      </c>
      <c r="GT637" s="204"/>
      <c r="GU637" s="204">
        <f>VLOOKUP(GR637,$A$681:$F$2354,6,FALSE)</f>
        <v>301</v>
      </c>
      <c r="GV637" s="203" t="s">
        <v>65</v>
      </c>
      <c r="GW637" s="10">
        <f>GU637*1.3</f>
        <v>391.3</v>
      </c>
      <c r="GX637" s="10"/>
      <c r="GY637" s="267"/>
      <c r="GZ637" s="203" t="s">
        <v>97</v>
      </c>
      <c r="HA637" s="276" t="s">
        <v>557</v>
      </c>
      <c r="HC637" s="204"/>
      <c r="HD637" s="204">
        <f>VLOOKUP(HA637,$A$681:$F$2354,6,FALSE)</f>
        <v>109</v>
      </c>
      <c r="HE637" s="203" t="s">
        <v>65</v>
      </c>
      <c r="HF637" s="10">
        <f>HD637*1.3</f>
        <v>141.70000000000002</v>
      </c>
      <c r="HG637" s="10"/>
      <c r="HH637" s="267"/>
      <c r="HI637" s="203" t="s">
        <v>97</v>
      </c>
      <c r="HJ637" s="276" t="s">
        <v>525</v>
      </c>
      <c r="HL637" s="204"/>
      <c r="HM637" s="204">
        <f>VLOOKUP(HJ637,$A$681:$F$2354,6,FALSE)</f>
        <v>301</v>
      </c>
      <c r="HN637" s="203" t="s">
        <v>65</v>
      </c>
      <c r="HO637" s="10">
        <f>HM637*1.3</f>
        <v>391.3</v>
      </c>
      <c r="HP637" s="10"/>
      <c r="HQ637" s="267"/>
      <c r="HR637" s="203" t="s">
        <v>97</v>
      </c>
      <c r="HS637" s="276" t="s">
        <v>1451</v>
      </c>
      <c r="HU637" s="204"/>
      <c r="HV637" s="204">
        <f>VLOOKUP(HS637,$A$681:$F$2354,6,FALSE)</f>
        <v>50</v>
      </c>
      <c r="HW637" s="203" t="s">
        <v>65</v>
      </c>
      <c r="HX637" s="10">
        <f>HV637*1.3</f>
        <v>65</v>
      </c>
      <c r="HY637" s="10"/>
      <c r="HZ637" s="267"/>
      <c r="IA637" s="203" t="s">
        <v>97</v>
      </c>
      <c r="IB637" s="285" t="s">
        <v>183</v>
      </c>
      <c r="ID637" s="204"/>
      <c r="IE637" s="204" t="e">
        <f>VLOOKUP(IB637,$A$681:$F$2354,6,FALSE)</f>
        <v>#N/A</v>
      </c>
      <c r="IF637" s="203" t="s">
        <v>65</v>
      </c>
      <c r="IG637" s="10" t="e">
        <f>IE637*1.3</f>
        <v>#N/A</v>
      </c>
      <c r="IH637" s="10"/>
      <c r="II637" s="267"/>
      <c r="IJ637" s="203" t="s">
        <v>97</v>
      </c>
      <c r="IK637" s="276" t="s">
        <v>2060</v>
      </c>
      <c r="IM637" s="204"/>
      <c r="IN637" s="204">
        <f>VLOOKUP(IK637,$A$681:$F$2354,6,FALSE)</f>
        <v>25</v>
      </c>
      <c r="IO637" s="203" t="s">
        <v>65</v>
      </c>
      <c r="IP637" s="10">
        <f>IN637*1.3</f>
        <v>32.5</v>
      </c>
      <c r="IQ637" s="10"/>
      <c r="IR637" s="267"/>
      <c r="IS637" s="203" t="s">
        <v>97</v>
      </c>
      <c r="IT637" s="276" t="s">
        <v>486</v>
      </c>
      <c r="IV637" s="204"/>
      <c r="IW637" s="204">
        <f>VLOOKUP(IT637,$A$681:$F$2354,6,FALSE)</f>
        <v>82</v>
      </c>
      <c r="IX637" s="203" t="s">
        <v>65</v>
      </c>
      <c r="IY637" s="10">
        <f>IW637*1.3</f>
        <v>106.60000000000001</v>
      </c>
      <c r="IZ637" s="10"/>
      <c r="JA637" s="267"/>
      <c r="JB637" s="203" t="s">
        <v>97</v>
      </c>
      <c r="JC637" s="276" t="s">
        <v>456</v>
      </c>
      <c r="JE637" s="204"/>
      <c r="JF637" s="204">
        <f>VLOOKUP(JC637,$A$681:$F$2354,6,FALSE)</f>
        <v>51</v>
      </c>
      <c r="JG637" s="203" t="s">
        <v>65</v>
      </c>
      <c r="JH637" s="10">
        <f>JF637*1.3</f>
        <v>66.3</v>
      </c>
      <c r="JI637" s="10"/>
      <c r="JJ637" s="267"/>
      <c r="JK637" s="203" t="s">
        <v>97</v>
      </c>
      <c r="JL637" s="276" t="s">
        <v>1273</v>
      </c>
      <c r="JN637" s="204"/>
      <c r="JO637" s="204">
        <f>VLOOKUP(JL637,$A$681:$F$2354,6,FALSE)</f>
        <v>6</v>
      </c>
      <c r="JP637" s="203" t="s">
        <v>65</v>
      </c>
      <c r="JQ637" s="10">
        <f>JO637*1.3</f>
        <v>7.8000000000000007</v>
      </c>
      <c r="JR637" s="10"/>
      <c r="JS637" s="267"/>
      <c r="JT637" s="203" t="s">
        <v>97</v>
      </c>
      <c r="JU637" s="276" t="s">
        <v>1249</v>
      </c>
      <c r="JW637" s="204"/>
      <c r="JX637" s="204">
        <f>VLOOKUP(JU637,$A$681:$F$2354,6,FALSE)</f>
        <v>135</v>
      </c>
      <c r="JY637" s="203" t="s">
        <v>65</v>
      </c>
      <c r="JZ637" s="10">
        <f>JX637*1.3</f>
        <v>175.5</v>
      </c>
      <c r="KA637" s="10"/>
      <c r="KB637" s="267"/>
      <c r="KC637" s="203" t="s">
        <v>97</v>
      </c>
      <c r="KD637" s="276" t="s">
        <v>488</v>
      </c>
      <c r="KF637" s="204"/>
      <c r="KG637" s="204">
        <f>VLOOKUP(KD637,$A$681:$F$2354,6,FALSE)</f>
        <v>230</v>
      </c>
      <c r="KH637" s="203" t="s">
        <v>65</v>
      </c>
      <c r="KI637" s="10">
        <f>KG637*1.3</f>
        <v>299</v>
      </c>
      <c r="KJ637" s="10"/>
      <c r="KK637" s="267"/>
      <c r="KL637" s="203" t="s">
        <v>97</v>
      </c>
      <c r="KM637" s="276" t="s">
        <v>456</v>
      </c>
      <c r="KO637" s="204"/>
      <c r="KP637" s="204">
        <f>VLOOKUP(KM637,$A$681:$F$2354,6,FALSE)</f>
        <v>51</v>
      </c>
      <c r="KQ637" s="203" t="s">
        <v>65</v>
      </c>
      <c r="KR637" s="10">
        <f>KP637*1.3</f>
        <v>66.3</v>
      </c>
      <c r="KS637" s="10"/>
      <c r="KT637" s="267"/>
      <c r="KU637" s="203" t="s">
        <v>97</v>
      </c>
      <c r="KV637" s="276" t="s">
        <v>719</v>
      </c>
      <c r="KX637" s="204"/>
      <c r="KY637" s="204">
        <f>VLOOKUP(KV637,$A$681:$F$2354,6,FALSE)</f>
        <v>117</v>
      </c>
      <c r="KZ637" s="203" t="s">
        <v>65</v>
      </c>
      <c r="LA637" s="10">
        <f>KY637*1.3</f>
        <v>152.1</v>
      </c>
      <c r="LB637" s="10"/>
      <c r="LC637" s="267"/>
      <c r="LD637" s="203" t="s">
        <v>97</v>
      </c>
      <c r="LE637" s="276" t="s">
        <v>1256</v>
      </c>
      <c r="LG637" s="204"/>
      <c r="LH637" s="204">
        <f>VLOOKUP(LE637,$A$681:$F$2354,6,FALSE)</f>
        <v>62</v>
      </c>
      <c r="LI637" s="203" t="s">
        <v>65</v>
      </c>
      <c r="LJ637" s="10">
        <f>LH637*1.3</f>
        <v>80.600000000000009</v>
      </c>
      <c r="LK637" s="10"/>
      <c r="LL637" s="267"/>
      <c r="LM637" s="203" t="s">
        <v>97</v>
      </c>
      <c r="LN637" s="276" t="s">
        <v>525</v>
      </c>
      <c r="LP637" s="204"/>
      <c r="LQ637" s="204">
        <f>VLOOKUP(LN637,$A$681:$F$2354,6,FALSE)</f>
        <v>301</v>
      </c>
      <c r="LR637" s="203" t="s">
        <v>65</v>
      </c>
      <c r="LS637" s="10">
        <f>LQ637*1.3</f>
        <v>391.3</v>
      </c>
      <c r="LT637" s="10"/>
      <c r="LU637" s="267"/>
      <c r="LV637" s="203" t="s">
        <v>97</v>
      </c>
      <c r="LW637" s="276" t="s">
        <v>445</v>
      </c>
      <c r="LY637" s="204"/>
      <c r="LZ637" s="204">
        <f>VLOOKUP(LW637,$A$681:$F$2354,6,FALSE)</f>
        <v>5</v>
      </c>
      <c r="MA637" s="203" t="s">
        <v>65</v>
      </c>
      <c r="MB637" s="10">
        <f>LZ637*1.3</f>
        <v>6.5</v>
      </c>
      <c r="MC637" s="10"/>
      <c r="MD637" s="267"/>
      <c r="ME637" s="203" t="s">
        <v>97</v>
      </c>
      <c r="MF637" s="276" t="s">
        <v>557</v>
      </c>
      <c r="MH637" s="204"/>
      <c r="MI637" s="204">
        <f>VLOOKUP(MF637,$A$681:$F$2354,6,FALSE)</f>
        <v>109</v>
      </c>
      <c r="MJ637" s="203" t="s">
        <v>65</v>
      </c>
      <c r="MK637" s="10">
        <f>MI637*1.3</f>
        <v>141.70000000000002</v>
      </c>
      <c r="ML637" s="10"/>
      <c r="MM637" s="267"/>
      <c r="MN637" s="203" t="s">
        <v>97</v>
      </c>
      <c r="MO637" s="276" t="s">
        <v>2087</v>
      </c>
      <c r="MQ637" s="204"/>
      <c r="MR637" s="204">
        <f>VLOOKUP(MO637,$A$681:$F$2354,6,FALSE)</f>
        <v>3</v>
      </c>
      <c r="MS637" s="203" t="s">
        <v>65</v>
      </c>
      <c r="MT637" s="10">
        <f>MR637*1.3</f>
        <v>3.9000000000000004</v>
      </c>
      <c r="MU637" s="10"/>
      <c r="MV637" s="267"/>
      <c r="MW637" s="203" t="s">
        <v>97</v>
      </c>
      <c r="MX637" s="276" t="s">
        <v>456</v>
      </c>
      <c r="MZ637" s="204"/>
      <c r="NA637" s="204">
        <f>VLOOKUP(MX637,$A$681:$F$2354,6,FALSE)</f>
        <v>51</v>
      </c>
      <c r="NB637" s="203" t="s">
        <v>65</v>
      </c>
      <c r="NC637" s="10">
        <f>NA637*1.3</f>
        <v>66.3</v>
      </c>
      <c r="ND637" s="10"/>
      <c r="NE637" s="267"/>
      <c r="NF637" s="203" t="s">
        <v>97</v>
      </c>
      <c r="NG637" s="276" t="s">
        <v>556</v>
      </c>
      <c r="NI637" s="204"/>
      <c r="NJ637" s="204">
        <f>VLOOKUP(NG637,$A$681:$F$2354,6,FALSE)</f>
        <v>0</v>
      </c>
      <c r="NK637" s="203" t="s">
        <v>65</v>
      </c>
      <c r="NL637" s="10">
        <f>NJ637*1.3</f>
        <v>0</v>
      </c>
      <c r="NM637" s="10"/>
      <c r="NN637" s="267"/>
      <c r="NO637" s="203" t="s">
        <v>97</v>
      </c>
      <c r="NP637" s="424" t="s">
        <v>424</v>
      </c>
      <c r="NR637" s="204"/>
      <c r="NS637" s="204">
        <f>VLOOKUP(NP637,$A$681:$F$2354,6,FALSE)</f>
        <v>11</v>
      </c>
      <c r="NT637" s="203" t="s">
        <v>65</v>
      </c>
      <c r="NU637" s="10">
        <f>NS637*1.3</f>
        <v>14.3</v>
      </c>
      <c r="NV637" s="10"/>
      <c r="NW637" s="267"/>
      <c r="NX637" s="203" t="s">
        <v>97</v>
      </c>
      <c r="NY637" s="276" t="s">
        <v>1447</v>
      </c>
      <c r="OA637" s="204"/>
      <c r="OB637" s="204">
        <f>VLOOKUP(NY637,$A$681:$F$2354,6,FALSE)</f>
        <v>116</v>
      </c>
      <c r="OC637" s="203" t="s">
        <v>65</v>
      </c>
      <c r="OD637" s="10">
        <f>OB637*1.3</f>
        <v>150.80000000000001</v>
      </c>
      <c r="OE637" s="10"/>
      <c r="OF637" s="267"/>
      <c r="OG637" s="203" t="s">
        <v>97</v>
      </c>
      <c r="OH637" s="276" t="s">
        <v>557</v>
      </c>
      <c r="OJ637" s="204"/>
      <c r="OK637" s="204">
        <f>VLOOKUP(OH637,$A$681:$F$2354,6,FALSE)</f>
        <v>109</v>
      </c>
      <c r="OL637" s="203" t="s">
        <v>65</v>
      </c>
      <c r="OM637" s="10">
        <f>OK637*1.3</f>
        <v>141.70000000000002</v>
      </c>
      <c r="ON637" s="10"/>
      <c r="OO637" s="267"/>
      <c r="OP637" s="203" t="s">
        <v>97</v>
      </c>
      <c r="OQ637" s="424" t="s">
        <v>450</v>
      </c>
      <c r="OS637" s="204"/>
      <c r="OT637" s="204">
        <f>VLOOKUP(OQ637,$A$681:$F$2354,6,FALSE)</f>
        <v>5</v>
      </c>
      <c r="OU637" s="203" t="s">
        <v>65</v>
      </c>
      <c r="OV637" s="10">
        <f>OT637*1.3</f>
        <v>6.5</v>
      </c>
      <c r="OW637" s="10"/>
      <c r="OX637" s="267"/>
      <c r="OY637" s="203" t="s">
        <v>97</v>
      </c>
      <c r="OZ637" s="428" t="s">
        <v>719</v>
      </c>
      <c r="PB637" s="204"/>
      <c r="PC637" s="204">
        <f>VLOOKUP(OZ637,$A$681:$F$2354,6,FALSE)</f>
        <v>117</v>
      </c>
      <c r="PD637" s="203" t="s">
        <v>65</v>
      </c>
      <c r="PE637" s="10">
        <f>PC637*1.3</f>
        <v>152.1</v>
      </c>
      <c r="PF637" s="10"/>
      <c r="PG637" s="267"/>
      <c r="PH637" s="203" t="s">
        <v>97</v>
      </c>
      <c r="PI637" s="276" t="s">
        <v>456</v>
      </c>
      <c r="PK637" s="204"/>
      <c r="PL637" s="204">
        <f>VLOOKUP(PI637,$A$681:$F$2354,6,FALSE)</f>
        <v>51</v>
      </c>
      <c r="PM637" s="203" t="s">
        <v>65</v>
      </c>
      <c r="PN637" s="10">
        <f>PL637*1.3</f>
        <v>66.3</v>
      </c>
      <c r="PO637" s="10"/>
      <c r="PP637" s="267"/>
      <c r="PQ637" s="203" t="s">
        <v>97</v>
      </c>
      <c r="PR637" s="276" t="s">
        <v>183</v>
      </c>
      <c r="PT637" s="204"/>
      <c r="PU637" s="204" t="e">
        <f>VLOOKUP(PR637,$A$681:$F$2354,6,FALSE)</f>
        <v>#N/A</v>
      </c>
      <c r="PV637" s="203" t="s">
        <v>65</v>
      </c>
      <c r="PW637" s="10" t="e">
        <f>PU637*1.3</f>
        <v>#N/A</v>
      </c>
      <c r="PX637" s="10"/>
      <c r="PY637" s="267"/>
      <c r="PZ637" s="203" t="s">
        <v>97</v>
      </c>
      <c r="QA637" s="276" t="s">
        <v>486</v>
      </c>
      <c r="QC637" s="204"/>
      <c r="QD637" s="204">
        <f>VLOOKUP(QA637,$A$681:$F$2354,6,FALSE)</f>
        <v>82</v>
      </c>
      <c r="QE637" s="203" t="s">
        <v>65</v>
      </c>
      <c r="QF637" s="10">
        <f>QD637*1.3</f>
        <v>106.60000000000001</v>
      </c>
      <c r="QG637" s="10"/>
      <c r="QH637" s="267"/>
      <c r="QI637" s="203" t="s">
        <v>97</v>
      </c>
      <c r="QJ637" s="276" t="s">
        <v>719</v>
      </c>
      <c r="QL637" s="204"/>
      <c r="QM637" s="204">
        <f>VLOOKUP(QJ637,$A$681:$F$2354,6,FALSE)</f>
        <v>117</v>
      </c>
      <c r="QN637" s="203" t="s">
        <v>65</v>
      </c>
      <c r="QO637" s="10">
        <f>QM637*1.3</f>
        <v>152.1</v>
      </c>
      <c r="QP637" s="10"/>
      <c r="QQ637" s="267"/>
      <c r="QR637" s="203" t="s">
        <v>97</v>
      </c>
      <c r="QS637" s="276" t="s">
        <v>1229</v>
      </c>
      <c r="QU637" s="204"/>
      <c r="QV637" s="204">
        <f>VLOOKUP(QS637,$A$681:$F$2354,6,FALSE)</f>
        <v>79</v>
      </c>
      <c r="QW637" s="203" t="s">
        <v>65</v>
      </c>
      <c r="QX637" s="10">
        <f>QV637*1.3</f>
        <v>102.7</v>
      </c>
      <c r="QY637" s="10"/>
      <c r="QZ637" s="267"/>
      <c r="RA637" s="203" t="s">
        <v>97</v>
      </c>
      <c r="RB637" s="276" t="s">
        <v>1229</v>
      </c>
      <c r="RD637" s="204"/>
      <c r="RE637" s="204">
        <f>VLOOKUP(RB637,$A$681:$F$2354,6,FALSE)</f>
        <v>79</v>
      </c>
      <c r="RF637" s="203" t="s">
        <v>65</v>
      </c>
      <c r="RG637" s="10">
        <f>RE637*1.3</f>
        <v>102.7</v>
      </c>
      <c r="RH637" s="10"/>
      <c r="RI637" s="267"/>
      <c r="RJ637" s="203" t="s">
        <v>97</v>
      </c>
      <c r="RK637" s="278" t="s">
        <v>183</v>
      </c>
      <c r="RM637" s="204"/>
      <c r="RN637" s="204" t="e">
        <f>VLOOKUP(RK637,$A$681:$F$2354,6,FALSE)</f>
        <v>#N/A</v>
      </c>
      <c r="RO637" s="203" t="s">
        <v>65</v>
      </c>
      <c r="RP637" s="10" t="e">
        <f>RN637*1.3</f>
        <v>#N/A</v>
      </c>
      <c r="RQ637" s="10"/>
      <c r="RR637" s="267"/>
      <c r="RS637" s="203" t="s">
        <v>97</v>
      </c>
      <c r="RT637" s="276" t="s">
        <v>550</v>
      </c>
      <c r="RV637" s="204"/>
      <c r="RW637" s="204">
        <f>VLOOKUP(RT637,$A$681:$F$2354,6,FALSE)</f>
        <v>70</v>
      </c>
      <c r="RX637" s="203" t="s">
        <v>65</v>
      </c>
      <c r="RY637" s="10">
        <f>RW637*1.3</f>
        <v>91</v>
      </c>
      <c r="RZ637" s="10"/>
      <c r="SA637" s="273"/>
      <c r="SB637" s="203" t="s">
        <v>97</v>
      </c>
      <c r="SC637" s="276" t="s">
        <v>719</v>
      </c>
      <c r="SE637" s="204"/>
      <c r="SF637" s="204">
        <f>VLOOKUP(SC637,$A$681:$F$2354,6,FALSE)</f>
        <v>117</v>
      </c>
      <c r="SG637" s="203" t="s">
        <v>65</v>
      </c>
      <c r="SH637" s="10">
        <f>SF637*1.3</f>
        <v>152.1</v>
      </c>
      <c r="SI637" s="10"/>
      <c r="SJ637" s="273"/>
      <c r="SK637" s="203" t="s">
        <v>97</v>
      </c>
      <c r="SL637" s="276" t="s">
        <v>719</v>
      </c>
      <c r="SN637" s="204"/>
      <c r="SO637" s="204">
        <f>VLOOKUP(SL637,$A$681:$F$2354,6,FALSE)</f>
        <v>117</v>
      </c>
      <c r="SP637" s="203" t="s">
        <v>65</v>
      </c>
      <c r="SQ637" s="10">
        <f>SO637*1.3</f>
        <v>152.1</v>
      </c>
      <c r="SR637" s="10"/>
      <c r="SS637" s="273"/>
      <c r="ST637" s="203" t="s">
        <v>97</v>
      </c>
      <c r="SU637" s="276" t="s">
        <v>965</v>
      </c>
      <c r="SW637" s="204"/>
      <c r="SX637" s="204">
        <f>VLOOKUP(SU637,$A$681:$F$2354,6,FALSE)</f>
        <v>86</v>
      </c>
      <c r="SY637" s="203" t="s">
        <v>65</v>
      </c>
      <c r="SZ637" s="10">
        <f>SX637*1.3</f>
        <v>111.8</v>
      </c>
      <c r="TA637" s="10"/>
      <c r="TB637" s="273"/>
      <c r="TC637" s="203" t="s">
        <v>97</v>
      </c>
      <c r="TD637" s="428" t="s">
        <v>532</v>
      </c>
      <c r="TF637" s="204"/>
      <c r="TG637" s="204">
        <f>VLOOKUP(TD637,$A$681:$F$2354,6,FALSE)</f>
        <v>0</v>
      </c>
      <c r="TH637" s="203" t="s">
        <v>65</v>
      </c>
      <c r="TI637" s="10">
        <f>TG637*1.3</f>
        <v>0</v>
      </c>
      <c r="TK637" s="273"/>
      <c r="TL637" s="203" t="s">
        <v>97</v>
      </c>
      <c r="TM637" s="276" t="s">
        <v>456</v>
      </c>
      <c r="TO637" s="204"/>
      <c r="TP637" s="204">
        <f>VLOOKUP(TM637,$A$681:$F$2354,6,FALSE)</f>
        <v>51</v>
      </c>
      <c r="TQ637" s="203" t="s">
        <v>65</v>
      </c>
      <c r="TR637" s="10">
        <f>TP637*1.3</f>
        <v>66.3</v>
      </c>
      <c r="TS637" s="10"/>
      <c r="TT637" s="273"/>
      <c r="TU637" s="203" t="s">
        <v>97</v>
      </c>
      <c r="TV637" s="276" t="s">
        <v>1451</v>
      </c>
      <c r="TX637" s="204"/>
      <c r="TY637" s="204">
        <f>VLOOKUP(TV637,$A$681:$F$2354,6,FALSE)</f>
        <v>50</v>
      </c>
      <c r="TZ637" s="203" t="s">
        <v>65</v>
      </c>
      <c r="UA637" s="10">
        <f>TY637*1.3</f>
        <v>65</v>
      </c>
      <c r="UB637" s="10"/>
      <c r="UC637" s="273"/>
      <c r="UD637" s="203" t="s">
        <v>97</v>
      </c>
      <c r="UE637" s="285" t="s">
        <v>183</v>
      </c>
      <c r="UG637" s="204"/>
      <c r="UH637" s="204" t="e">
        <f>VLOOKUP(UE637,$A$681:$F$2354,6,FALSE)</f>
        <v>#N/A</v>
      </c>
      <c r="UI637" s="203" t="s">
        <v>65</v>
      </c>
      <c r="UJ637" s="10" t="e">
        <f>UH637*1.3</f>
        <v>#N/A</v>
      </c>
      <c r="UK637" s="10"/>
      <c r="UL637" s="273"/>
      <c r="UM637" s="203" t="s">
        <v>97</v>
      </c>
      <c r="UN637" s="276" t="s">
        <v>440</v>
      </c>
      <c r="UP637" s="204"/>
      <c r="UQ637" s="204">
        <f>VLOOKUP(UN637,$A$681:$F$2354,6,FALSE)</f>
        <v>22</v>
      </c>
      <c r="UR637" s="203" t="s">
        <v>65</v>
      </c>
      <c r="US637" s="10">
        <f>UQ637*1.3</f>
        <v>28.6</v>
      </c>
      <c r="UT637" s="10"/>
      <c r="UU637" s="273"/>
      <c r="UV637" s="203" t="s">
        <v>97</v>
      </c>
      <c r="UW637" s="276" t="s">
        <v>522</v>
      </c>
      <c r="UY637" s="204"/>
      <c r="UZ637" s="204">
        <f>VLOOKUP(UW637,$A$681:$F$2354,6,FALSE)</f>
        <v>92</v>
      </c>
      <c r="VA637" s="203" t="s">
        <v>65</v>
      </c>
      <c r="VB637" s="10">
        <f>UZ637*1.3</f>
        <v>119.60000000000001</v>
      </c>
      <c r="VC637" s="10"/>
      <c r="VD637" s="273"/>
      <c r="VE637" s="203" t="s">
        <v>97</v>
      </c>
      <c r="VF637" s="276" t="s">
        <v>723</v>
      </c>
      <c r="VH637" s="204"/>
      <c r="VI637" s="204">
        <f>VLOOKUP(VF637,$A$681:$F$2354,6,FALSE)</f>
        <v>68</v>
      </c>
      <c r="VJ637" s="203" t="s">
        <v>65</v>
      </c>
      <c r="VK637" s="10">
        <f>VI637*1.3</f>
        <v>88.4</v>
      </c>
      <c r="VL637" s="10"/>
      <c r="VM637" s="273"/>
      <c r="VN637" s="203" t="s">
        <v>97</v>
      </c>
      <c r="VO637" s="276" t="s">
        <v>1229</v>
      </c>
      <c r="VQ637" s="204"/>
      <c r="VR637" s="204">
        <f>VLOOKUP(VO637,$A$681:$F$2354,6,FALSE)</f>
        <v>79</v>
      </c>
      <c r="VS637" s="203" t="s">
        <v>65</v>
      </c>
      <c r="VT637" s="10">
        <f>VR637*1.3</f>
        <v>102.7</v>
      </c>
      <c r="VU637" s="10"/>
      <c r="VV637" s="273"/>
      <c r="VW637" s="203" t="s">
        <v>97</v>
      </c>
      <c r="VX637" s="278" t="s">
        <v>183</v>
      </c>
      <c r="VZ637" s="204"/>
      <c r="WA637" s="204" t="e">
        <f>VLOOKUP(VX637,$A$681:$F$2354,6,FALSE)</f>
        <v>#N/A</v>
      </c>
      <c r="WB637" s="203" t="s">
        <v>65</v>
      </c>
      <c r="WC637" s="10" t="e">
        <f>WA637*1.3</f>
        <v>#N/A</v>
      </c>
      <c r="WE637" s="273"/>
      <c r="WF637" s="203" t="s">
        <v>97</v>
      </c>
      <c r="WG637" s="276" t="s">
        <v>1229</v>
      </c>
      <c r="WI637" s="204"/>
      <c r="WJ637" s="204">
        <f>VLOOKUP(WG637,$A$681:$F$2354,6,FALSE)</f>
        <v>79</v>
      </c>
      <c r="WK637" s="203" t="s">
        <v>65</v>
      </c>
      <c r="WL637" s="10">
        <f>WJ637*1.3</f>
        <v>102.7</v>
      </c>
      <c r="WN637" s="273"/>
      <c r="WO637" s="203" t="s">
        <v>97</v>
      </c>
      <c r="WP637" s="278" t="s">
        <v>183</v>
      </c>
      <c r="WQ637" s="204"/>
      <c r="WR637" s="204"/>
      <c r="WS637" s="204" t="e">
        <f>VLOOKUP(WP637,$A$681:$F$2354,6,FALSE)</f>
        <v>#N/A</v>
      </c>
      <c r="WT637" s="203" t="s">
        <v>65</v>
      </c>
      <c r="WU637" s="10" t="e">
        <f>WS637*1.3</f>
        <v>#N/A</v>
      </c>
      <c r="WV637" s="10"/>
      <c r="WW637" s="273"/>
      <c r="WX637" s="203" t="s">
        <v>97</v>
      </c>
      <c r="WY637" s="278" t="s">
        <v>183</v>
      </c>
      <c r="XA637" s="204"/>
      <c r="XB637" s="204" t="e">
        <f>VLOOKUP(WY637,$A$681:$F$2354,6,FALSE)</f>
        <v>#N/A</v>
      </c>
      <c r="XC637" s="203" t="s">
        <v>65</v>
      </c>
      <c r="XD637" s="10" t="e">
        <f>XB637*1.3</f>
        <v>#N/A</v>
      </c>
      <c r="XF637" s="273"/>
      <c r="XG637" s="203" t="s">
        <v>97</v>
      </c>
      <c r="XH637" s="276" t="s">
        <v>557</v>
      </c>
      <c r="XJ637" s="204"/>
      <c r="XK637" s="204">
        <f>VLOOKUP(XH637,$A$681:$F$2354,6,FALSE)</f>
        <v>109</v>
      </c>
      <c r="XL637" s="203" t="s">
        <v>65</v>
      </c>
      <c r="XM637" s="10">
        <f>XK637*1.3</f>
        <v>141.70000000000002</v>
      </c>
      <c r="XO637" s="273"/>
      <c r="XP637" s="203" t="s">
        <v>97</v>
      </c>
      <c r="XQ637" s="276" t="s">
        <v>1229</v>
      </c>
      <c r="XS637" s="204"/>
      <c r="XT637" s="204">
        <f>VLOOKUP(XQ637,$A$681:$F$2354,6,FALSE)</f>
        <v>79</v>
      </c>
      <c r="XU637" s="203" t="s">
        <v>65</v>
      </c>
      <c r="XV637" s="10">
        <f>XT637*1.3</f>
        <v>102.7</v>
      </c>
      <c r="XW637" s="10"/>
      <c r="XX637" s="273"/>
      <c r="XY637" s="203" t="s">
        <v>97</v>
      </c>
      <c r="XZ637" s="276" t="s">
        <v>525</v>
      </c>
      <c r="YB637" s="204"/>
      <c r="YC637" s="204">
        <f>VLOOKUP(XZ637,$A$681:$F$2354,6,FALSE)</f>
        <v>301</v>
      </c>
      <c r="YD637" s="203" t="s">
        <v>65</v>
      </c>
      <c r="YE637" s="10">
        <f>YC637*1.3</f>
        <v>391.3</v>
      </c>
      <c r="YG637" s="273"/>
      <c r="YH637" s="203" t="s">
        <v>97</v>
      </c>
      <c r="YI637" s="278" t="s">
        <v>183</v>
      </c>
      <c r="YK637" s="204"/>
      <c r="YL637" s="204" t="e">
        <f>VLOOKUP(YI637,$A$681:$F$2354,6,FALSE)</f>
        <v>#N/A</v>
      </c>
      <c r="YM637" s="203" t="s">
        <v>65</v>
      </c>
      <c r="YN637" s="10" t="e">
        <f>YL637*1.3</f>
        <v>#N/A</v>
      </c>
      <c r="YO637" s="10"/>
      <c r="YP637" s="273"/>
      <c r="YQ637" s="203" t="s">
        <v>97</v>
      </c>
      <c r="YR637" s="278" t="s">
        <v>183</v>
      </c>
      <c r="YT637" s="204"/>
      <c r="YU637" s="204" t="e">
        <f>VLOOKUP(YR637,$A$681:$F$2354,6,FALSE)</f>
        <v>#N/A</v>
      </c>
      <c r="YV637" s="203" t="s">
        <v>65</v>
      </c>
      <c r="YW637" s="10" t="e">
        <f>YU637*1.3</f>
        <v>#N/A</v>
      </c>
      <c r="YY637" s="273"/>
      <c r="YZ637" s="203" t="s">
        <v>97</v>
      </c>
      <c r="ZA637" s="428" t="s">
        <v>719</v>
      </c>
      <c r="ZC637" s="204"/>
      <c r="ZD637" s="204">
        <f>VLOOKUP(ZA637,$A$681:$F$2354,6,FALSE)</f>
        <v>117</v>
      </c>
      <c r="ZE637" s="203" t="s">
        <v>65</v>
      </c>
      <c r="ZF637" s="10">
        <f>ZD637*1.3</f>
        <v>152.1</v>
      </c>
      <c r="ZH637" s="273"/>
      <c r="ZI637" s="203" t="s">
        <v>97</v>
      </c>
      <c r="ZJ637" s="276" t="s">
        <v>440</v>
      </c>
      <c r="ZL637" s="204"/>
      <c r="ZM637" s="204">
        <f>VLOOKUP(ZJ637,$A$681:$F$2354,6,FALSE)</f>
        <v>22</v>
      </c>
      <c r="ZN637" s="203" t="s">
        <v>65</v>
      </c>
      <c r="ZO637" s="10">
        <f>ZM637*1.3</f>
        <v>28.6</v>
      </c>
      <c r="ZQ637" s="273"/>
      <c r="ZR637" s="203" t="s">
        <v>97</v>
      </c>
      <c r="ZS637" s="276" t="s">
        <v>503</v>
      </c>
      <c r="ZU637" s="204"/>
      <c r="ZV637" s="204">
        <f>VLOOKUP(ZS637,$A$681:$F$2354,6,FALSE)</f>
        <v>123</v>
      </c>
      <c r="ZW637" s="203" t="s">
        <v>65</v>
      </c>
      <c r="ZX637" s="10">
        <f>ZV637*1.3</f>
        <v>159.9</v>
      </c>
      <c r="ZY637" s="10"/>
      <c r="ZZ637" s="273"/>
      <c r="AAA637" s="203" t="s">
        <v>97</v>
      </c>
      <c r="AAB637" s="276" t="s">
        <v>550</v>
      </c>
      <c r="AAD637" s="204"/>
      <c r="AAE637" s="204">
        <f>VLOOKUP(AAB637,$A$681:$F$2354,6,FALSE)</f>
        <v>70</v>
      </c>
      <c r="AAF637" s="203" t="s">
        <v>65</v>
      </c>
      <c r="AAG637" s="10">
        <f>AAE637*1.3</f>
        <v>91</v>
      </c>
      <c r="AAH637" s="10"/>
      <c r="AAI637" s="273"/>
      <c r="AAJ637" s="203" t="s">
        <v>97</v>
      </c>
      <c r="AAK637" s="276" t="s">
        <v>1212</v>
      </c>
      <c r="AAM637" s="204"/>
      <c r="AAN637" s="204">
        <f>VLOOKUP(AAK637,$A$681:$F$2354,6,FALSE)</f>
        <v>158</v>
      </c>
      <c r="AAO637" s="203" t="s">
        <v>65</v>
      </c>
      <c r="AAP637" s="10">
        <f>AAN637*1.3</f>
        <v>205.4</v>
      </c>
      <c r="AAQ637" s="10"/>
      <c r="AAR637" s="273"/>
      <c r="AAS637" s="203" t="s">
        <v>97</v>
      </c>
      <c r="AAT637" s="276" t="s">
        <v>1447</v>
      </c>
      <c r="AAV637" s="204"/>
      <c r="AAW637" s="204">
        <f>VLOOKUP(AAT637,$A$681:$F$2354,6,FALSE)</f>
        <v>116</v>
      </c>
      <c r="AAX637" s="203" t="s">
        <v>65</v>
      </c>
      <c r="AAY637" s="10">
        <f>AAW637*1.3</f>
        <v>150.80000000000001</v>
      </c>
      <c r="AAZ637" s="10"/>
      <c r="ABA637" s="273"/>
      <c r="ABB637" s="203" t="s">
        <v>97</v>
      </c>
      <c r="ABC637" s="278" t="s">
        <v>183</v>
      </c>
      <c r="ABE637" s="204"/>
      <c r="ABF637" s="204" t="e">
        <f>VLOOKUP(ABC637,$A$681:$F$2354,6,FALSE)</f>
        <v>#N/A</v>
      </c>
      <c r="ABG637" s="203" t="s">
        <v>65</v>
      </c>
      <c r="ABH637" s="10" t="e">
        <f>ABF637*1.3</f>
        <v>#N/A</v>
      </c>
      <c r="ABI637" s="10"/>
      <c r="ABJ637" s="273"/>
      <c r="ABK637" s="203" t="s">
        <v>97</v>
      </c>
      <c r="ABL637" s="276" t="s">
        <v>1249</v>
      </c>
      <c r="ABN637" s="204"/>
      <c r="ABO637" s="204">
        <f>VLOOKUP(ABL637,$A$681:$F$2354,6,FALSE)</f>
        <v>135</v>
      </c>
      <c r="ABP637" s="203" t="s">
        <v>65</v>
      </c>
      <c r="ABQ637" s="10">
        <f>ABO637*1.3</f>
        <v>175.5</v>
      </c>
      <c r="ABR637" s="10"/>
      <c r="ABS637" s="273"/>
      <c r="ABT637" s="203" t="s">
        <v>97</v>
      </c>
      <c r="ABU637" s="276" t="s">
        <v>723</v>
      </c>
      <c r="ABW637" s="204"/>
      <c r="ABX637" s="204">
        <f>VLOOKUP(ABU637,$A$681:$F$2354,6,FALSE)</f>
        <v>68</v>
      </c>
      <c r="ABY637" s="203" t="s">
        <v>65</v>
      </c>
      <c r="ABZ637" s="10">
        <f>ABX637*1.3</f>
        <v>88.4</v>
      </c>
      <c r="ACA637" s="10"/>
      <c r="ACB637" s="273"/>
      <c r="ACC637" s="203" t="s">
        <v>97</v>
      </c>
      <c r="ACD637" s="278" t="s">
        <v>183</v>
      </c>
      <c r="ACF637" s="204"/>
      <c r="ACG637" s="204" t="e">
        <f>VLOOKUP(ACD637,$A$681:$F$2354,6,FALSE)</f>
        <v>#N/A</v>
      </c>
      <c r="ACH637" s="203" t="s">
        <v>65</v>
      </c>
      <c r="ACI637" s="10" t="e">
        <f>ACG637*1.3</f>
        <v>#N/A</v>
      </c>
      <c r="ACJ637" s="10"/>
      <c r="ACK637" s="273"/>
      <c r="ACL637" s="203" t="s">
        <v>97</v>
      </c>
      <c r="ACM637" s="278" t="s">
        <v>183</v>
      </c>
      <c r="ACO637" s="204"/>
      <c r="ACP637" s="204" t="e">
        <f>VLOOKUP(ACM637,$A$681:$F$2354,6,FALSE)</f>
        <v>#N/A</v>
      </c>
      <c r="ACQ637" s="203" t="s">
        <v>65</v>
      </c>
      <c r="ACR637" s="10" t="e">
        <f>ACP637*1.3</f>
        <v>#N/A</v>
      </c>
      <c r="ACS637" s="10"/>
      <c r="ACT637" s="273"/>
      <c r="ACU637" s="203" t="s">
        <v>97</v>
      </c>
      <c r="ACV637" s="278" t="s">
        <v>183</v>
      </c>
      <c r="ACX637" s="204"/>
      <c r="ACY637" s="204" t="e">
        <f>VLOOKUP(ACV637,$A$681:$F$2354,6,FALSE)</f>
        <v>#N/A</v>
      </c>
      <c r="ACZ637" s="203" t="s">
        <v>65</v>
      </c>
      <c r="ADA637" s="10" t="e">
        <f>ACY637*1.3</f>
        <v>#N/A</v>
      </c>
      <c r="ADB637" s="10"/>
      <c r="ADC637" s="273"/>
      <c r="ADD637" s="203" t="s">
        <v>97</v>
      </c>
      <c r="ADE637" s="278" t="s">
        <v>183</v>
      </c>
      <c r="ADG637" s="204"/>
      <c r="ADH637" s="204" t="e">
        <f>VLOOKUP(ADE637,$A$681:$F$2354,6,FALSE)</f>
        <v>#N/A</v>
      </c>
      <c r="ADI637" s="203" t="s">
        <v>65</v>
      </c>
      <c r="ADJ637" s="10" t="e">
        <f>ADH637*1.3</f>
        <v>#N/A</v>
      </c>
      <c r="ADL637" s="273"/>
      <c r="ADM637" s="203" t="s">
        <v>97</v>
      </c>
      <c r="ADN637" s="278" t="s">
        <v>183</v>
      </c>
      <c r="ADP637" s="204"/>
      <c r="ADQ637" s="204" t="e">
        <f>VLOOKUP(ADN637,$A$681:$F$2354,6,FALSE)</f>
        <v>#N/A</v>
      </c>
      <c r="ADR637" s="203" t="s">
        <v>65</v>
      </c>
      <c r="ADS637" s="10" t="e">
        <f>ADQ637*1.3</f>
        <v>#N/A</v>
      </c>
      <c r="ADT637" s="10"/>
      <c r="ADU637" s="273"/>
      <c r="ADV637" s="203" t="s">
        <v>97</v>
      </c>
      <c r="ADW637" s="278" t="s">
        <v>183</v>
      </c>
      <c r="ADY637" s="204"/>
      <c r="ADZ637" s="204" t="e">
        <f>VLOOKUP(ADW637,$A$681:$F$2354,6,FALSE)</f>
        <v>#N/A</v>
      </c>
      <c r="AEA637" s="203" t="s">
        <v>65</v>
      </c>
      <c r="AEB637" s="10" t="e">
        <f>ADZ637*1.3</f>
        <v>#N/A</v>
      </c>
      <c r="AED637" s="273"/>
      <c r="AEE637" s="203" t="s">
        <v>97</v>
      </c>
      <c r="AEF637" s="278" t="s">
        <v>183</v>
      </c>
      <c r="AEH637" s="204"/>
      <c r="AEI637" s="204" t="e">
        <f>VLOOKUP(AEF637,$A$681:$F$2354,6,FALSE)</f>
        <v>#N/A</v>
      </c>
      <c r="AEJ637" s="203" t="s">
        <v>65</v>
      </c>
      <c r="AEK637" s="10" t="e">
        <f>AEI637*1.3</f>
        <v>#N/A</v>
      </c>
      <c r="AEM637" s="273"/>
      <c r="AEN637" s="203" t="s">
        <v>97</v>
      </c>
      <c r="AEO637" s="278" t="s">
        <v>183</v>
      </c>
      <c r="AEQ637" s="204"/>
      <c r="AER637" s="204" t="e">
        <f>VLOOKUP(AEO637,$A$681:$F$2354,6,FALSE)</f>
        <v>#N/A</v>
      </c>
      <c r="AES637" s="203" t="s">
        <v>65</v>
      </c>
      <c r="AET637" s="10" t="e">
        <f>AER637*1.3</f>
        <v>#N/A</v>
      </c>
      <c r="AEV637" s="273"/>
      <c r="AEW637" s="203" t="s">
        <v>97</v>
      </c>
      <c r="AEX637" s="278" t="s">
        <v>183</v>
      </c>
      <c r="AEZ637" s="204"/>
      <c r="AFA637" s="204" t="e">
        <f>VLOOKUP(AEX637,$A$681:$F$2354,6,FALSE)</f>
        <v>#N/A</v>
      </c>
      <c r="AFB637" s="203" t="s">
        <v>65</v>
      </c>
      <c r="AFC637" s="10" t="e">
        <f>AFA637*1.3</f>
        <v>#N/A</v>
      </c>
      <c r="AFD637" s="10"/>
      <c r="AFE637" s="273"/>
      <c r="AFF637" s="203" t="s">
        <v>97</v>
      </c>
      <c r="AFG637" s="278" t="s">
        <v>183</v>
      </c>
      <c r="AFI637" s="204"/>
      <c r="AFJ637" s="204" t="e">
        <f>VLOOKUP(AFG637,$A$681:$F$2354,6,FALSE)</f>
        <v>#N/A</v>
      </c>
      <c r="AFK637" s="203" t="s">
        <v>65</v>
      </c>
      <c r="AFL637" s="10" t="e">
        <f>AFJ637*1.3</f>
        <v>#N/A</v>
      </c>
      <c r="AFM637" s="10"/>
      <c r="AFN637" s="273"/>
      <c r="AFO637" s="203" t="s">
        <v>97</v>
      </c>
      <c r="AFP637" s="278" t="s">
        <v>183</v>
      </c>
      <c r="AFR637" s="204"/>
      <c r="AFS637" s="204" t="e">
        <f>VLOOKUP(AFP637,$A$681:$F$2354,6,FALSE)</f>
        <v>#N/A</v>
      </c>
      <c r="AFT637" s="203" t="s">
        <v>65</v>
      </c>
      <c r="AFU637" s="10" t="e">
        <f>AFS637*1.3</f>
        <v>#N/A</v>
      </c>
      <c r="AFV637" s="10"/>
      <c r="AFW637" s="273"/>
      <c r="AFX637" s="203" t="s">
        <v>97</v>
      </c>
      <c r="AFY637" s="278" t="s">
        <v>183</v>
      </c>
      <c r="AGA637" s="204"/>
      <c r="AGB637" s="204" t="e">
        <f>VLOOKUP(AFY637,$A$681:$F$2354,6,FALSE)</f>
        <v>#N/A</v>
      </c>
      <c r="AGC637" s="203" t="s">
        <v>65</v>
      </c>
      <c r="AGD637" s="10" t="e">
        <f>AGB637*1.3</f>
        <v>#N/A</v>
      </c>
      <c r="AGE637" s="10"/>
      <c r="AGF637" s="273"/>
      <c r="AGG637" s="203" t="s">
        <v>97</v>
      </c>
      <c r="AGH637" s="278" t="s">
        <v>183</v>
      </c>
      <c r="AGJ637" s="204"/>
      <c r="AGK637" s="204" t="e">
        <f>VLOOKUP(AGH637,$A$681:$F$2354,6,FALSE)</f>
        <v>#N/A</v>
      </c>
      <c r="AGL637" s="203" t="s">
        <v>65</v>
      </c>
      <c r="AGM637" s="10" t="e">
        <f>AGK637*1.3</f>
        <v>#N/A</v>
      </c>
      <c r="AGN637" s="10"/>
      <c r="AGO637" s="273"/>
      <c r="AGP637" s="203" t="s">
        <v>97</v>
      </c>
      <c r="AGQ637" s="278" t="s">
        <v>183</v>
      </c>
      <c r="AGS637" s="204"/>
      <c r="AGT637" s="204" t="e">
        <f>VLOOKUP(AGQ637,$A$681:$F$2354,6,FALSE)</f>
        <v>#N/A</v>
      </c>
      <c r="AGU637" s="203" t="s">
        <v>65</v>
      </c>
      <c r="AGV637" s="10" t="e">
        <f>AGT637*1.3</f>
        <v>#N/A</v>
      </c>
      <c r="AGW637" s="10"/>
      <c r="AGX637" s="273"/>
      <c r="AGY637" s="203" t="s">
        <v>97</v>
      </c>
      <c r="AGZ637" s="276" t="s">
        <v>424</v>
      </c>
      <c r="AHB637" s="204"/>
      <c r="AHC637" s="204">
        <f>VLOOKUP(AGZ637,$A$681:$F$2354,6,FALSE)</f>
        <v>11</v>
      </c>
      <c r="AHD637" s="203" t="s">
        <v>65</v>
      </c>
      <c r="AHE637" s="10">
        <f>AHC637*1.3</f>
        <v>14.3</v>
      </c>
      <c r="AHF637" s="10"/>
      <c r="AHG637" s="273"/>
      <c r="AHH637" s="203" t="s">
        <v>97</v>
      </c>
      <c r="AHI637" s="276" t="s">
        <v>1322</v>
      </c>
      <c r="AHK637" s="204"/>
      <c r="AHL637" s="204">
        <f>VLOOKUP(AHI637,$A$681:$F$2354,6,FALSE)</f>
        <v>101</v>
      </c>
      <c r="AHM637" s="203" t="s">
        <v>65</v>
      </c>
      <c r="AHN637" s="10">
        <f>AHL637*1.3</f>
        <v>131.30000000000001</v>
      </c>
      <c r="AHO637" s="10"/>
      <c r="AHP637" s="273"/>
      <c r="AHQ637" s="203" t="s">
        <v>97</v>
      </c>
      <c r="AHR637" s="276" t="s">
        <v>719</v>
      </c>
      <c r="AHT637" s="204"/>
      <c r="AHU637" s="204">
        <f>VLOOKUP(AHR637,$A$681:$F$2354,6,FALSE)</f>
        <v>117</v>
      </c>
      <c r="AHV637" s="203" t="s">
        <v>65</v>
      </c>
      <c r="AHW637" s="10">
        <f>AHU637*1.3</f>
        <v>152.1</v>
      </c>
      <c r="AHX637" s="10"/>
      <c r="AHY637" s="273"/>
      <c r="AHZ637" s="203" t="s">
        <v>97</v>
      </c>
      <c r="AIA637" s="276" t="s">
        <v>557</v>
      </c>
      <c r="AIC637" s="204"/>
      <c r="AID637" s="204">
        <f>VLOOKUP(AIA637,$A$681:$F$2354,6,FALSE)</f>
        <v>109</v>
      </c>
      <c r="AIE637" s="203" t="s">
        <v>65</v>
      </c>
      <c r="AIF637" s="10">
        <f>AID637*1.3</f>
        <v>141.70000000000002</v>
      </c>
      <c r="AIG637" s="10"/>
      <c r="AIH637" s="273"/>
      <c r="AII637" s="203" t="s">
        <v>97</v>
      </c>
      <c r="AIJ637" s="276" t="s">
        <v>450</v>
      </c>
      <c r="AIL637" s="204"/>
      <c r="AIM637" s="204">
        <f>VLOOKUP(AIJ637,$A$681:$F$2354,6,FALSE)</f>
        <v>5</v>
      </c>
      <c r="AIN637" s="203" t="s">
        <v>65</v>
      </c>
      <c r="AIO637" s="10">
        <f>AIM637*1.3</f>
        <v>6.5</v>
      </c>
      <c r="AIP637" s="10"/>
      <c r="AIQ637" s="273"/>
      <c r="AIR637" s="203" t="s">
        <v>97</v>
      </c>
      <c r="AIS637" s="276" t="s">
        <v>450</v>
      </c>
      <c r="AIU637" s="204"/>
      <c r="AIV637" s="204">
        <f>VLOOKUP(AIS637,$A$681:$F$2354,6,FALSE)</f>
        <v>5</v>
      </c>
      <c r="AIW637" s="203" t="s">
        <v>65</v>
      </c>
      <c r="AIX637" s="10">
        <f>AIV637*1.3</f>
        <v>6.5</v>
      </c>
      <c r="AIY637" s="10"/>
      <c r="AIZ637" s="273"/>
      <c r="AJA637" s="203" t="s">
        <v>97</v>
      </c>
      <c r="AJB637" s="276" t="s">
        <v>584</v>
      </c>
      <c r="AJD637" s="204"/>
      <c r="AJE637" s="204">
        <f>VLOOKUP(AJB637,$A$681:$F$2354,6,FALSE)</f>
        <v>166</v>
      </c>
      <c r="AJF637" s="203" t="s">
        <v>65</v>
      </c>
      <c r="AJG637" s="10">
        <f>AJE637*1.3</f>
        <v>215.8</v>
      </c>
      <c r="AJH637" s="10"/>
      <c r="AJI637" s="273"/>
      <c r="AJJ637" s="203" t="s">
        <v>97</v>
      </c>
      <c r="AJK637" s="276" t="s">
        <v>584</v>
      </c>
      <c r="AJM637" s="204"/>
      <c r="AJN637" s="204">
        <f>VLOOKUP(AJK637,$A$681:$F$2354,6,FALSE)</f>
        <v>166</v>
      </c>
      <c r="AJO637" s="203" t="s">
        <v>65</v>
      </c>
      <c r="AJP637" s="10">
        <f>AJN637*1.3</f>
        <v>215.8</v>
      </c>
      <c r="AJQ637" s="10"/>
      <c r="AJR637" s="273"/>
      <c r="AJS637" s="203" t="s">
        <v>97</v>
      </c>
      <c r="AJT637" s="431" t="s">
        <v>488</v>
      </c>
      <c r="AJV637" s="204"/>
      <c r="AJW637" s="204">
        <f>VLOOKUP(AJT637,$A$681:$F$2354,6,FALSE)</f>
        <v>230</v>
      </c>
      <c r="AJX637" s="203" t="s">
        <v>65</v>
      </c>
      <c r="AJY637" s="10">
        <f>AJW637*1.3</f>
        <v>299</v>
      </c>
      <c r="AJZ637" s="10"/>
      <c r="AKA637" s="273"/>
      <c r="AKB637" s="203" t="s">
        <v>97</v>
      </c>
      <c r="AKC637" s="276" t="s">
        <v>2334</v>
      </c>
      <c r="AKE637" s="204"/>
      <c r="AKF637" s="204">
        <f>VLOOKUP(AKC637,$A$681:$F$2354,6,FALSE)</f>
        <v>35</v>
      </c>
      <c r="AKG637" s="203" t="s">
        <v>65</v>
      </c>
      <c r="AKH637" s="10">
        <f>AKF637*1.3</f>
        <v>45.5</v>
      </c>
      <c r="AKI637" s="10"/>
      <c r="AKJ637" s="273"/>
      <c r="AKK637" s="203" t="s">
        <v>97</v>
      </c>
      <c r="AKL637" s="276" t="s">
        <v>1711</v>
      </c>
      <c r="AKN637" s="204"/>
      <c r="AKO637" s="204">
        <f>VLOOKUP(AKL637,$A$681:$F$2354,6,FALSE)</f>
        <v>34</v>
      </c>
      <c r="AKP637" s="203" t="s">
        <v>65</v>
      </c>
      <c r="AKQ637" s="10">
        <f>AKO637*1.3</f>
        <v>44.2</v>
      </c>
      <c r="AKR637" s="10"/>
      <c r="AKS637" s="273"/>
      <c r="AKT637" s="203" t="s">
        <v>97</v>
      </c>
      <c r="AKU637" s="276" t="s">
        <v>1256</v>
      </c>
      <c r="AKW637" s="204"/>
      <c r="AKX637" s="204">
        <f>VLOOKUP(AKU637,$A$681:$F$2354,6,FALSE)</f>
        <v>62</v>
      </c>
      <c r="AKY637" s="203" t="s">
        <v>65</v>
      </c>
      <c r="AKZ637" s="10">
        <f>AKX637*1.3</f>
        <v>80.600000000000009</v>
      </c>
      <c r="ALA637" s="10"/>
      <c r="ALB637" s="273"/>
      <c r="ALC637" s="203" t="s">
        <v>97</v>
      </c>
      <c r="ALD637" s="276" t="s">
        <v>613</v>
      </c>
      <c r="ALF637" s="204"/>
      <c r="ALG637" s="204">
        <f>VLOOKUP(ALD637,$A$681:$F$2354,6,FALSE)</f>
        <v>36</v>
      </c>
      <c r="ALH637" s="203" t="s">
        <v>65</v>
      </c>
      <c r="ALI637" s="10">
        <f>ALG637*1.3</f>
        <v>46.800000000000004</v>
      </c>
      <c r="ALJ637" s="10"/>
      <c r="ALK637" s="273"/>
      <c r="ALL637" s="203" t="s">
        <v>97</v>
      </c>
      <c r="ALM637" s="276" t="s">
        <v>522</v>
      </c>
      <c r="ALO637" s="204"/>
      <c r="ALP637" s="204">
        <f>VLOOKUP(ALM637,$A$681:$F$2354,6,FALSE)</f>
        <v>92</v>
      </c>
      <c r="ALQ637" s="203" t="s">
        <v>65</v>
      </c>
      <c r="ALR637" s="10">
        <f>ALP637*1.3</f>
        <v>119.60000000000001</v>
      </c>
      <c r="ALS637" s="10"/>
      <c r="ALT637" s="273"/>
      <c r="ALU637" s="203" t="s">
        <v>97</v>
      </c>
      <c r="ALV637" s="276" t="s">
        <v>976</v>
      </c>
      <c r="ALX637" s="204"/>
      <c r="ALY637" s="204">
        <f>VLOOKUP(ALV637,$A$681:$F$2354,6,FALSE)</f>
        <v>175</v>
      </c>
      <c r="ALZ637" s="203" t="s">
        <v>65</v>
      </c>
      <c r="AMA637" s="10">
        <f>ALY637*1.3</f>
        <v>227.5</v>
      </c>
      <c r="AMB637" s="10"/>
      <c r="AMC637" s="273"/>
      <c r="AMD637" s="203" t="s">
        <v>97</v>
      </c>
      <c r="AME637" s="276" t="s">
        <v>456</v>
      </c>
      <c r="AMG637" s="204"/>
      <c r="AMH637" s="204">
        <f>VLOOKUP(AME637,$A$681:$F$2354,6,FALSE)</f>
        <v>51</v>
      </c>
      <c r="AMI637" s="203" t="s">
        <v>65</v>
      </c>
      <c r="AMJ637" s="10">
        <f>AMH637*1.3</f>
        <v>66.3</v>
      </c>
      <c r="AMK637" s="10"/>
      <c r="AML637" s="273"/>
      <c r="AMM637" s="203" t="s">
        <v>97</v>
      </c>
      <c r="AMN637" s="276" t="s">
        <v>450</v>
      </c>
      <c r="AMP637" s="204"/>
      <c r="AMQ637" s="204">
        <f>VLOOKUP(AMN637,$A$681:$F$2354,6,FALSE)</f>
        <v>5</v>
      </c>
      <c r="AMR637" s="203" t="s">
        <v>65</v>
      </c>
      <c r="AMS637" s="10">
        <f>AMQ637*1.3</f>
        <v>6.5</v>
      </c>
      <c r="AMT637" s="10"/>
      <c r="AMU637" s="273"/>
      <c r="AMV637" s="203" t="s">
        <v>97</v>
      </c>
      <c r="AMW637" s="276" t="s">
        <v>976</v>
      </c>
      <c r="AMY637" s="204"/>
      <c r="AMZ637" s="204">
        <f>VLOOKUP(AMW637,$A$681:$F$2354,6,FALSE)</f>
        <v>175</v>
      </c>
      <c r="ANA637" s="203" t="s">
        <v>65</v>
      </c>
      <c r="ANB637" s="10">
        <f>AMZ637*1.3</f>
        <v>227.5</v>
      </c>
      <c r="ANC637" s="10"/>
      <c r="AND637" s="273"/>
      <c r="ANE637" s="203" t="s">
        <v>97</v>
      </c>
      <c r="ANF637" s="276" t="s">
        <v>584</v>
      </c>
      <c r="ANH637" s="204"/>
      <c r="ANI637" s="204">
        <f>VLOOKUP(ANF637,$A$681:$F$2354,6,FALSE)</f>
        <v>166</v>
      </c>
      <c r="ANJ637" s="203" t="s">
        <v>65</v>
      </c>
      <c r="ANK637" s="10">
        <f>ANI637*1.3</f>
        <v>215.8</v>
      </c>
      <c r="ANL637" s="10"/>
      <c r="ANM637" s="273"/>
      <c r="ANN637" s="203" t="s">
        <v>97</v>
      </c>
      <c r="ANO637" s="276" t="s">
        <v>1256</v>
      </c>
      <c r="ANQ637" s="204"/>
      <c r="ANR637" s="204">
        <f>VLOOKUP(ANO637,$A$681:$F$2354,6,FALSE)</f>
        <v>62</v>
      </c>
      <c r="ANS637" s="203" t="s">
        <v>65</v>
      </c>
      <c r="ANT637" s="10">
        <f>ANR637*1.3</f>
        <v>80.600000000000009</v>
      </c>
      <c r="ANU637" s="10"/>
      <c r="ANV637" s="273"/>
      <c r="ANW637" s="203" t="s">
        <v>97</v>
      </c>
      <c r="ANX637" s="276" t="s">
        <v>488</v>
      </c>
      <c r="ANZ637" s="204"/>
      <c r="AOA637" s="204">
        <f>VLOOKUP(ANX637,$A$681:$F$2354,6,FALSE)</f>
        <v>230</v>
      </c>
      <c r="AOB637" s="203" t="s">
        <v>65</v>
      </c>
      <c r="AOC637" s="10">
        <f>AOA637*1.3</f>
        <v>299</v>
      </c>
      <c r="AOD637" s="10"/>
      <c r="AOE637" s="273"/>
      <c r="AOF637" s="203" t="s">
        <v>97</v>
      </c>
      <c r="AOG637" s="276" t="s">
        <v>456</v>
      </c>
      <c r="AOI637" s="204"/>
      <c r="AOJ637" s="204">
        <f>VLOOKUP(AOG637,$A$681:$F$2354,6,FALSE)</f>
        <v>51</v>
      </c>
      <c r="AOK637" s="203" t="s">
        <v>65</v>
      </c>
      <c r="AOL637" s="10">
        <f>AOJ637*1.3</f>
        <v>66.3</v>
      </c>
      <c r="AOM637" s="10"/>
      <c r="AON637" s="273"/>
      <c r="AOO637" s="203" t="s">
        <v>97</v>
      </c>
      <c r="AOP637" s="276" t="s">
        <v>723</v>
      </c>
      <c r="AOR637" s="204"/>
      <c r="AOS637" s="204">
        <f>VLOOKUP(AOP637,$A$681:$F$2354,6,FALSE)</f>
        <v>68</v>
      </c>
      <c r="AOT637" s="203" t="s">
        <v>65</v>
      </c>
      <c r="AOU637" s="10">
        <f>AOS637*1.3</f>
        <v>88.4</v>
      </c>
      <c r="AOV637" s="10"/>
      <c r="AOW637" s="273"/>
      <c r="AOX637" s="203" t="s">
        <v>97</v>
      </c>
      <c r="AOY637" s="276" t="s">
        <v>719</v>
      </c>
      <c r="APA637" s="204"/>
      <c r="APB637" s="204">
        <f>VLOOKUP(AOY637,$A$681:$F$2354,6,FALSE)</f>
        <v>117</v>
      </c>
      <c r="APC637" s="203" t="s">
        <v>65</v>
      </c>
      <c r="APD637" s="10">
        <f>APB637*1.3</f>
        <v>152.1</v>
      </c>
      <c r="APE637" s="10"/>
      <c r="APF637" s="273"/>
      <c r="APG637" s="203" t="s">
        <v>97</v>
      </c>
      <c r="APH637" s="276" t="s">
        <v>450</v>
      </c>
      <c r="APJ637" s="204"/>
      <c r="APK637" s="204">
        <f>VLOOKUP(APH637,$A$681:$F$2354,6,FALSE)</f>
        <v>5</v>
      </c>
      <c r="APL637" s="203" t="s">
        <v>65</v>
      </c>
      <c r="APM637" s="10">
        <f>APK637*1.3</f>
        <v>6.5</v>
      </c>
      <c r="APN637" s="10"/>
      <c r="APO637" s="273"/>
      <c r="APP637" s="203" t="s">
        <v>97</v>
      </c>
      <c r="APQ637" s="276" t="s">
        <v>440</v>
      </c>
      <c r="APS637" s="204"/>
      <c r="APT637" s="204">
        <f>VLOOKUP(APQ637,$A$681:$F$2354,6,FALSE)</f>
        <v>22</v>
      </c>
      <c r="APU637" s="203" t="s">
        <v>65</v>
      </c>
      <c r="APV637" s="10">
        <f>APT637*1.3</f>
        <v>28.6</v>
      </c>
      <c r="APW637" s="10"/>
      <c r="APX637" s="273"/>
      <c r="APY637" s="203" t="s">
        <v>97</v>
      </c>
      <c r="APZ637" s="276" t="s">
        <v>530</v>
      </c>
      <c r="AQB637" s="204"/>
      <c r="AQC637" s="204">
        <f>VLOOKUP(APZ637,$A$681:$F$2354,6,FALSE)</f>
        <v>138</v>
      </c>
      <c r="AQD637" s="203" t="s">
        <v>65</v>
      </c>
      <c r="AQE637" s="10">
        <f>AQC637*1.3</f>
        <v>179.4</v>
      </c>
      <c r="AQF637" s="10"/>
      <c r="AQG637" s="273"/>
    </row>
    <row r="638" spans="1:1125" s="14" customFormat="1" ht="15">
      <c r="A638" s="203" t="s">
        <v>98</v>
      </c>
      <c r="B638" s="276" t="s">
        <v>719</v>
      </c>
      <c r="D638" s="204"/>
      <c r="E638" s="204">
        <f>VLOOKUP(B638,$A$681:$F$2354,6,FALSE)</f>
        <v>117</v>
      </c>
      <c r="F638" s="203" t="s">
        <v>67</v>
      </c>
      <c r="G638" s="10">
        <f>E638*1.2</f>
        <v>140.4</v>
      </c>
      <c r="H638" s="10"/>
      <c r="I638" s="267"/>
      <c r="J638" s="203" t="s">
        <v>98</v>
      </c>
      <c r="K638" s="276" t="s">
        <v>456</v>
      </c>
      <c r="M638" s="204"/>
      <c r="N638" s="204">
        <f>VLOOKUP(K638,$A$681:$F$2354,6,FALSE)</f>
        <v>51</v>
      </c>
      <c r="O638" s="203" t="s">
        <v>67</v>
      </c>
      <c r="P638" s="10">
        <f>N638*1.2</f>
        <v>61.199999999999996</v>
      </c>
      <c r="Q638" s="10"/>
      <c r="R638" s="267"/>
      <c r="S638" s="203" t="s">
        <v>98</v>
      </c>
      <c r="T638" s="276" t="s">
        <v>1206</v>
      </c>
      <c r="V638" s="204"/>
      <c r="W638" s="204">
        <f>VLOOKUP(T638,$A$681:$F$2354,6,FALSE)</f>
        <v>85</v>
      </c>
      <c r="X638" s="203" t="s">
        <v>67</v>
      </c>
      <c r="Y638" s="10">
        <f>W638*1.2</f>
        <v>102</v>
      </c>
      <c r="Z638" s="10"/>
      <c r="AA638" s="267"/>
      <c r="AB638" s="203" t="s">
        <v>98</v>
      </c>
      <c r="AC638" s="276" t="s">
        <v>2087</v>
      </c>
      <c r="AE638" s="204"/>
      <c r="AF638" s="204">
        <f>VLOOKUP(AC638,$A$681:$F$2354,6,FALSE)</f>
        <v>3</v>
      </c>
      <c r="AG638" s="203" t="s">
        <v>67</v>
      </c>
      <c r="AH638" s="10">
        <f>AF638*1.2</f>
        <v>3.5999999999999996</v>
      </c>
      <c r="AI638" s="10"/>
      <c r="AJ638" s="267"/>
      <c r="AK638" s="203" t="s">
        <v>98</v>
      </c>
      <c r="AL638" s="276" t="s">
        <v>503</v>
      </c>
      <c r="AN638" s="204"/>
      <c r="AO638" s="204">
        <f>VLOOKUP(AL638,$A$681:$F$2354,6,FALSE)</f>
        <v>123</v>
      </c>
      <c r="AP638" s="203" t="s">
        <v>67</v>
      </c>
      <c r="AQ638" s="10">
        <f>AO638*1.2</f>
        <v>147.6</v>
      </c>
      <c r="AR638" s="10"/>
      <c r="AS638" s="267"/>
      <c r="AT638" s="203" t="s">
        <v>98</v>
      </c>
      <c r="AU638" s="276" t="s">
        <v>2334</v>
      </c>
      <c r="AW638" s="204"/>
      <c r="AX638" s="204">
        <f>VLOOKUP(AU638,$A$681:$F$2354,6,FALSE)</f>
        <v>35</v>
      </c>
      <c r="AY638" s="203" t="s">
        <v>67</v>
      </c>
      <c r="AZ638" s="10">
        <f>AX638*1.2</f>
        <v>42</v>
      </c>
      <c r="BA638" s="10"/>
      <c r="BB638" s="267"/>
      <c r="BC638" s="203" t="s">
        <v>98</v>
      </c>
      <c r="BD638" s="276" t="s">
        <v>1447</v>
      </c>
      <c r="BF638" s="204"/>
      <c r="BG638" s="204">
        <f>VLOOKUP(BD638,$A$681:$F$2354,6,FALSE)</f>
        <v>116</v>
      </c>
      <c r="BH638" s="203" t="s">
        <v>67</v>
      </c>
      <c r="BI638" s="10">
        <f>BG638*1.2</f>
        <v>139.19999999999999</v>
      </c>
      <c r="BJ638" s="10"/>
      <c r="BK638" s="267"/>
      <c r="BL638" s="203" t="s">
        <v>98</v>
      </c>
      <c r="BM638" s="276" t="s">
        <v>719</v>
      </c>
      <c r="BO638" s="204"/>
      <c r="BP638" s="204">
        <f>VLOOKUP(BM638,$A$681:$F$2354,6,FALSE)</f>
        <v>117</v>
      </c>
      <c r="BQ638" s="203" t="s">
        <v>67</v>
      </c>
      <c r="BR638" s="10">
        <f>BP638*1.2</f>
        <v>140.4</v>
      </c>
      <c r="BS638" s="10"/>
      <c r="BT638" s="267"/>
      <c r="BU638" s="203" t="s">
        <v>98</v>
      </c>
      <c r="BV638" s="276" t="s">
        <v>486</v>
      </c>
      <c r="BX638" s="204"/>
      <c r="BY638" s="204">
        <f>VLOOKUP(BV638,$A$681:$F$2354,6,FALSE)</f>
        <v>82</v>
      </c>
      <c r="BZ638" s="203" t="s">
        <v>67</v>
      </c>
      <c r="CA638" s="10">
        <f>BY638*1.2</f>
        <v>98.399999999999991</v>
      </c>
      <c r="CB638" s="10"/>
      <c r="CC638" s="267"/>
      <c r="CD638" s="203" t="s">
        <v>98</v>
      </c>
      <c r="CE638" s="276" t="s">
        <v>488</v>
      </c>
      <c r="CG638" s="204"/>
      <c r="CH638" s="204">
        <f>VLOOKUP(CE638,$A$681:$F$2354,6,FALSE)</f>
        <v>230</v>
      </c>
      <c r="CI638" s="203" t="s">
        <v>67</v>
      </c>
      <c r="CJ638" s="10">
        <f>CH638*1.2</f>
        <v>276</v>
      </c>
      <c r="CK638" s="10"/>
      <c r="CL638" s="267"/>
      <c r="CM638" s="203" t="s">
        <v>98</v>
      </c>
      <c r="CN638" s="276" t="s">
        <v>719</v>
      </c>
      <c r="CP638" s="204"/>
      <c r="CQ638" s="204">
        <f>VLOOKUP(CN638,$A$681:$F$2354,6,FALSE)</f>
        <v>117</v>
      </c>
      <c r="CR638" s="203" t="s">
        <v>67</v>
      </c>
      <c r="CS638" s="10">
        <f>CQ638*1.2</f>
        <v>140.4</v>
      </c>
      <c r="CT638" s="10"/>
      <c r="CU638" s="267"/>
      <c r="CV638" s="203" t="s">
        <v>98</v>
      </c>
      <c r="CW638" s="276" t="s">
        <v>584</v>
      </c>
      <c r="CY638" s="204"/>
      <c r="CZ638" s="204">
        <f>VLOOKUP(CW638,$A$681:$F$2354,6,FALSE)</f>
        <v>166</v>
      </c>
      <c r="DA638" s="203" t="s">
        <v>67</v>
      </c>
      <c r="DB638" s="10">
        <f>CZ638*1.2</f>
        <v>199.2</v>
      </c>
      <c r="DC638" s="10"/>
      <c r="DD638" s="267"/>
      <c r="DE638" s="203" t="s">
        <v>98</v>
      </c>
      <c r="DF638" s="276" t="s">
        <v>723</v>
      </c>
      <c r="DH638" s="204"/>
      <c r="DI638" s="204">
        <f>VLOOKUP(DF638,$A$681:$F$2354,6,FALSE)</f>
        <v>68</v>
      </c>
      <c r="DJ638" s="203" t="s">
        <v>67</v>
      </c>
      <c r="DK638" s="10">
        <f>DI638*1.2</f>
        <v>81.599999999999994</v>
      </c>
      <c r="DL638" s="10"/>
      <c r="DM638" s="267"/>
      <c r="DN638" s="203" t="s">
        <v>98</v>
      </c>
      <c r="DO638" s="276" t="s">
        <v>719</v>
      </c>
      <c r="DQ638" s="204"/>
      <c r="DR638" s="204">
        <f>VLOOKUP(DO638,$A$681:$F$2354,6,FALSE)</f>
        <v>117</v>
      </c>
      <c r="DS638" s="203" t="s">
        <v>67</v>
      </c>
      <c r="DT638" s="10">
        <f>DR638*1.2</f>
        <v>140.4</v>
      </c>
      <c r="DU638" s="10"/>
      <c r="DV638" s="267"/>
      <c r="DW638" s="203" t="s">
        <v>98</v>
      </c>
      <c r="DX638" s="278" t="s">
        <v>183</v>
      </c>
      <c r="DZ638" s="204"/>
      <c r="EA638" s="204" t="e">
        <f>VLOOKUP(DX638,$A$681:$F$2354,6,FALSE)</f>
        <v>#N/A</v>
      </c>
      <c r="EB638" s="203" t="s">
        <v>67</v>
      </c>
      <c r="EC638" s="10" t="e">
        <f>EA638*1.2</f>
        <v>#N/A</v>
      </c>
      <c r="ED638" s="10"/>
      <c r="EE638" s="267"/>
      <c r="EF638" s="203" t="s">
        <v>98</v>
      </c>
      <c r="EG638" s="276" t="s">
        <v>506</v>
      </c>
      <c r="EI638" s="204"/>
      <c r="EJ638" s="204">
        <f>VLOOKUP(EG638,$A$681:$F$2354,6,FALSE)</f>
        <v>21</v>
      </c>
      <c r="EK638" s="203" t="s">
        <v>67</v>
      </c>
      <c r="EL638" s="10">
        <f>EJ638*1.2</f>
        <v>25.2</v>
      </c>
      <c r="EM638" s="10"/>
      <c r="EN638" s="267"/>
      <c r="EO638" s="203" t="s">
        <v>98</v>
      </c>
      <c r="EP638" s="276" t="s">
        <v>1711</v>
      </c>
      <c r="ER638" s="204"/>
      <c r="ES638" s="204">
        <f>VLOOKUP(EP638,$A$681:$F$2354,6,FALSE)</f>
        <v>34</v>
      </c>
      <c r="ET638" s="203" t="s">
        <v>67</v>
      </c>
      <c r="EU638" s="10">
        <f>ES638*1.2</f>
        <v>40.799999999999997</v>
      </c>
      <c r="EV638" s="10"/>
      <c r="EW638" s="267"/>
      <c r="EX638" s="203" t="s">
        <v>98</v>
      </c>
      <c r="EY638" s="276" t="s">
        <v>530</v>
      </c>
      <c r="FA638" s="204"/>
      <c r="FB638" s="204">
        <f>VLOOKUP(EY638,$A$681:$F$2354,6,FALSE)</f>
        <v>138</v>
      </c>
      <c r="FC638" s="203" t="s">
        <v>67</v>
      </c>
      <c r="FD638" s="10">
        <f>FB638*1.2</f>
        <v>165.6</v>
      </c>
      <c r="FE638" s="10"/>
      <c r="FF638" s="267"/>
      <c r="FG638" s="203" t="s">
        <v>98</v>
      </c>
      <c r="FH638" s="421" t="s">
        <v>1447</v>
      </c>
      <c r="FJ638" s="204"/>
      <c r="FK638" s="204">
        <f>VLOOKUP(FH638,$A$681:$F$2354,6,FALSE)</f>
        <v>116</v>
      </c>
      <c r="FL638" s="203" t="s">
        <v>67</v>
      </c>
      <c r="FM638" s="10">
        <f>FK638*1.2</f>
        <v>139.19999999999999</v>
      </c>
      <c r="FN638" s="10"/>
      <c r="FO638" s="267"/>
      <c r="FP638" s="203" t="s">
        <v>98</v>
      </c>
      <c r="FQ638" s="276" t="s">
        <v>456</v>
      </c>
      <c r="FS638" s="204"/>
      <c r="FT638" s="204">
        <f>VLOOKUP(FQ638,$A$681:$F$2354,6,FALSE)</f>
        <v>51</v>
      </c>
      <c r="FU638" s="203" t="s">
        <v>67</v>
      </c>
      <c r="FV638" s="10">
        <f>FT638*1.2</f>
        <v>61.199999999999996</v>
      </c>
      <c r="FW638" s="10"/>
      <c r="FX638" s="267"/>
      <c r="FY638" s="203" t="s">
        <v>98</v>
      </c>
      <c r="FZ638" s="276" t="s">
        <v>1722</v>
      </c>
      <c r="GB638" s="204"/>
      <c r="GC638" s="204">
        <f>VLOOKUP(FZ638,$A$681:$F$2354,6,FALSE)</f>
        <v>25</v>
      </c>
      <c r="GD638" s="203" t="s">
        <v>67</v>
      </c>
      <c r="GE638" s="10">
        <f>GC638*1.2</f>
        <v>30</v>
      </c>
      <c r="GF638" s="10"/>
      <c r="GG638" s="267"/>
      <c r="GH638" s="203" t="s">
        <v>98</v>
      </c>
      <c r="GI638" s="276" t="s">
        <v>525</v>
      </c>
      <c r="GK638" s="204"/>
      <c r="GL638" s="204">
        <f>VLOOKUP(GI638,$A$681:$F$2354,6,FALSE)</f>
        <v>301</v>
      </c>
      <c r="GM638" s="203" t="s">
        <v>67</v>
      </c>
      <c r="GN638" s="10">
        <f>GL638*1.2</f>
        <v>361.2</v>
      </c>
      <c r="GO638" s="10"/>
      <c r="GP638" s="267"/>
      <c r="GQ638" s="203" t="s">
        <v>98</v>
      </c>
      <c r="GR638" s="276" t="s">
        <v>976</v>
      </c>
      <c r="GT638" s="204"/>
      <c r="GU638" s="204">
        <f>VLOOKUP(GR638,$A$681:$F$2354,6,FALSE)</f>
        <v>175</v>
      </c>
      <c r="GV638" s="203" t="s">
        <v>67</v>
      </c>
      <c r="GW638" s="10">
        <f>GU638*1.2</f>
        <v>210</v>
      </c>
      <c r="GX638" s="10"/>
      <c r="GY638" s="267"/>
      <c r="GZ638" s="203" t="s">
        <v>98</v>
      </c>
      <c r="HA638" s="276" t="s">
        <v>584</v>
      </c>
      <c r="HC638" s="204"/>
      <c r="HD638" s="204">
        <f>VLOOKUP(HA638,$A$681:$F$2354,6,FALSE)</f>
        <v>166</v>
      </c>
      <c r="HE638" s="203" t="s">
        <v>67</v>
      </c>
      <c r="HF638" s="10">
        <f>HD638*1.2</f>
        <v>199.2</v>
      </c>
      <c r="HG638" s="10"/>
      <c r="HH638" s="267"/>
      <c r="HI638" s="203" t="s">
        <v>98</v>
      </c>
      <c r="HJ638" s="276" t="s">
        <v>719</v>
      </c>
      <c r="HL638" s="204"/>
      <c r="HM638" s="204">
        <f>VLOOKUP(HJ638,$A$681:$F$2354,6,FALSE)</f>
        <v>117</v>
      </c>
      <c r="HN638" s="203" t="s">
        <v>67</v>
      </c>
      <c r="HO638" s="10">
        <f>HM638*1.2</f>
        <v>140.4</v>
      </c>
      <c r="HP638" s="10"/>
      <c r="HQ638" s="267"/>
      <c r="HR638" s="203" t="s">
        <v>98</v>
      </c>
      <c r="HS638" s="276" t="s">
        <v>976</v>
      </c>
      <c r="HU638" s="204"/>
      <c r="HV638" s="204">
        <f>VLOOKUP(HS638,$A$681:$F$2354,6,FALSE)</f>
        <v>175</v>
      </c>
      <c r="HW638" s="203" t="s">
        <v>67</v>
      </c>
      <c r="HX638" s="10">
        <f>HV638*1.2</f>
        <v>210</v>
      </c>
      <c r="HY638" s="10"/>
      <c r="HZ638" s="267"/>
      <c r="IA638" s="203" t="s">
        <v>98</v>
      </c>
      <c r="IB638" s="285" t="s">
        <v>183</v>
      </c>
      <c r="ID638" s="204"/>
      <c r="IE638" s="204" t="e">
        <f>VLOOKUP(IB638,$A$681:$F$2354,6,FALSE)</f>
        <v>#N/A</v>
      </c>
      <c r="IF638" s="203" t="s">
        <v>67</v>
      </c>
      <c r="IG638" s="10" t="e">
        <f>IE638*1.2</f>
        <v>#N/A</v>
      </c>
      <c r="IH638" s="10"/>
      <c r="II638" s="267"/>
      <c r="IJ638" s="203" t="s">
        <v>98</v>
      </c>
      <c r="IK638" s="276" t="s">
        <v>503</v>
      </c>
      <c r="IM638" s="204"/>
      <c r="IN638" s="204">
        <f>VLOOKUP(IK638,$A$681:$F$2354,6,FALSE)</f>
        <v>123</v>
      </c>
      <c r="IO638" s="203" t="s">
        <v>67</v>
      </c>
      <c r="IP638" s="10">
        <f>IN638*1.2</f>
        <v>147.6</v>
      </c>
      <c r="IQ638" s="10"/>
      <c r="IR638" s="267"/>
      <c r="IS638" s="203" t="s">
        <v>98</v>
      </c>
      <c r="IT638" s="276" t="s">
        <v>1711</v>
      </c>
      <c r="IV638" s="204"/>
      <c r="IW638" s="204">
        <f>VLOOKUP(IT638,$A$681:$F$2354,6,FALSE)</f>
        <v>34</v>
      </c>
      <c r="IX638" s="203" t="s">
        <v>67</v>
      </c>
      <c r="IY638" s="10">
        <f>IW638*1.2</f>
        <v>40.799999999999997</v>
      </c>
      <c r="IZ638" s="10"/>
      <c r="JA638" s="267"/>
      <c r="JB638" s="203" t="s">
        <v>98</v>
      </c>
      <c r="JC638" s="276" t="s">
        <v>608</v>
      </c>
      <c r="JE638" s="204"/>
      <c r="JF638" s="204">
        <f>VLOOKUP(JC638,$A$681:$F$2354,6,FALSE)</f>
        <v>88</v>
      </c>
      <c r="JG638" s="203" t="s">
        <v>67</v>
      </c>
      <c r="JH638" s="10">
        <f>JF638*1.2</f>
        <v>105.6</v>
      </c>
      <c r="JI638" s="10"/>
      <c r="JJ638" s="267"/>
      <c r="JK638" s="203" t="s">
        <v>98</v>
      </c>
      <c r="JL638" s="276" t="s">
        <v>584</v>
      </c>
      <c r="JN638" s="204"/>
      <c r="JO638" s="204">
        <f>VLOOKUP(JL638,$A$681:$F$2354,6,FALSE)</f>
        <v>166</v>
      </c>
      <c r="JP638" s="203" t="s">
        <v>67</v>
      </c>
      <c r="JQ638" s="10">
        <f>JO638*1.2</f>
        <v>199.2</v>
      </c>
      <c r="JR638" s="10"/>
      <c r="JS638" s="267"/>
      <c r="JT638" s="203" t="s">
        <v>98</v>
      </c>
      <c r="JU638" s="276" t="s">
        <v>719</v>
      </c>
      <c r="JW638" s="204"/>
      <c r="JX638" s="204">
        <f>VLOOKUP(JU638,$A$681:$F$2354,6,FALSE)</f>
        <v>117</v>
      </c>
      <c r="JY638" s="203" t="s">
        <v>67</v>
      </c>
      <c r="JZ638" s="10">
        <f>JX638*1.2</f>
        <v>140.4</v>
      </c>
      <c r="KA638" s="10"/>
      <c r="KB638" s="267"/>
      <c r="KC638" s="203" t="s">
        <v>98</v>
      </c>
      <c r="KD638" s="276" t="s">
        <v>445</v>
      </c>
      <c r="KF638" s="204"/>
      <c r="KG638" s="204">
        <f>VLOOKUP(KD638,$A$681:$F$2354,6,FALSE)</f>
        <v>5</v>
      </c>
      <c r="KH638" s="203" t="s">
        <v>67</v>
      </c>
      <c r="KI638" s="10">
        <f>KG638*1.2</f>
        <v>6</v>
      </c>
      <c r="KJ638" s="10"/>
      <c r="KK638" s="267"/>
      <c r="KL638" s="203" t="s">
        <v>98</v>
      </c>
      <c r="KM638" s="276" t="s">
        <v>522</v>
      </c>
      <c r="KO638" s="204"/>
      <c r="KP638" s="204">
        <f>VLOOKUP(KM638,$A$681:$F$2354,6,FALSE)</f>
        <v>92</v>
      </c>
      <c r="KQ638" s="203" t="s">
        <v>67</v>
      </c>
      <c r="KR638" s="10">
        <f>KP638*1.2</f>
        <v>110.39999999999999</v>
      </c>
      <c r="KS638" s="10"/>
      <c r="KT638" s="267"/>
      <c r="KU638" s="203" t="s">
        <v>98</v>
      </c>
      <c r="KV638" s="276" t="s">
        <v>525</v>
      </c>
      <c r="KX638" s="204"/>
      <c r="KY638" s="204">
        <f>VLOOKUP(KV638,$A$681:$F$2354,6,FALSE)</f>
        <v>301</v>
      </c>
      <c r="KZ638" s="203" t="s">
        <v>67</v>
      </c>
      <c r="LA638" s="10">
        <f>KY638*1.2</f>
        <v>361.2</v>
      </c>
      <c r="LB638" s="10"/>
      <c r="LC638" s="267"/>
      <c r="LD638" s="203" t="s">
        <v>98</v>
      </c>
      <c r="LE638" s="276" t="s">
        <v>525</v>
      </c>
      <c r="LG638" s="204"/>
      <c r="LH638" s="204">
        <f>VLOOKUP(LE638,$A$681:$F$2354,6,FALSE)</f>
        <v>301</v>
      </c>
      <c r="LI638" s="203" t="s">
        <v>67</v>
      </c>
      <c r="LJ638" s="10">
        <f>LH638*1.2</f>
        <v>361.2</v>
      </c>
      <c r="LK638" s="10"/>
      <c r="LL638" s="267"/>
      <c r="LM638" s="203" t="s">
        <v>98</v>
      </c>
      <c r="LN638" s="276" t="s">
        <v>976</v>
      </c>
      <c r="LP638" s="204"/>
      <c r="LQ638" s="204">
        <f>VLOOKUP(LN638,$A$681:$F$2354,6,FALSE)</f>
        <v>175</v>
      </c>
      <c r="LR638" s="203" t="s">
        <v>67</v>
      </c>
      <c r="LS638" s="10">
        <f>LQ638*1.2</f>
        <v>210</v>
      </c>
      <c r="LT638" s="10"/>
      <c r="LU638" s="267"/>
      <c r="LV638" s="203" t="s">
        <v>98</v>
      </c>
      <c r="LW638" s="276" t="s">
        <v>550</v>
      </c>
      <c r="LY638" s="204"/>
      <c r="LZ638" s="204">
        <f>VLOOKUP(LW638,$A$681:$F$2354,6,FALSE)</f>
        <v>70</v>
      </c>
      <c r="MA638" s="203" t="s">
        <v>67</v>
      </c>
      <c r="MB638" s="10">
        <f>LZ638*1.2</f>
        <v>84</v>
      </c>
      <c r="MC638" s="10"/>
      <c r="MD638" s="267"/>
      <c r="ME638" s="203" t="s">
        <v>98</v>
      </c>
      <c r="MF638" s="276" t="s">
        <v>525</v>
      </c>
      <c r="MH638" s="204"/>
      <c r="MI638" s="204">
        <f>VLOOKUP(MF638,$A$681:$F$2354,6,FALSE)</f>
        <v>301</v>
      </c>
      <c r="MJ638" s="203" t="s">
        <v>67</v>
      </c>
      <c r="MK638" s="10">
        <f>MI638*1.2</f>
        <v>361.2</v>
      </c>
      <c r="ML638" s="10"/>
      <c r="MM638" s="267"/>
      <c r="MN638" s="203" t="s">
        <v>98</v>
      </c>
      <c r="MO638" s="276" t="s">
        <v>488</v>
      </c>
      <c r="MQ638" s="204"/>
      <c r="MR638" s="204">
        <f>VLOOKUP(MO638,$A$681:$F$2354,6,FALSE)</f>
        <v>230</v>
      </c>
      <c r="MS638" s="203" t="s">
        <v>67</v>
      </c>
      <c r="MT638" s="10">
        <f>MR638*1.2</f>
        <v>276</v>
      </c>
      <c r="MU638" s="10"/>
      <c r="MV638" s="267"/>
      <c r="MW638" s="203" t="s">
        <v>98</v>
      </c>
      <c r="MX638" s="276" t="s">
        <v>584</v>
      </c>
      <c r="MZ638" s="204"/>
      <c r="NA638" s="204">
        <f>VLOOKUP(MX638,$A$681:$F$2354,6,FALSE)</f>
        <v>166</v>
      </c>
      <c r="NB638" s="203" t="s">
        <v>67</v>
      </c>
      <c r="NC638" s="10">
        <f>NA638*1.2</f>
        <v>199.2</v>
      </c>
      <c r="ND638" s="10"/>
      <c r="NE638" s="267"/>
      <c r="NF638" s="203" t="s">
        <v>98</v>
      </c>
      <c r="NG638" s="276" t="s">
        <v>503</v>
      </c>
      <c r="NI638" s="204"/>
      <c r="NJ638" s="204">
        <f>VLOOKUP(NG638,$A$681:$F$2354,6,FALSE)</f>
        <v>123</v>
      </c>
      <c r="NK638" s="203" t="s">
        <v>67</v>
      </c>
      <c r="NL638" s="10">
        <f>NJ638*1.2</f>
        <v>147.6</v>
      </c>
      <c r="NM638" s="10"/>
      <c r="NN638" s="267"/>
      <c r="NO638" s="203" t="s">
        <v>98</v>
      </c>
      <c r="NP638" s="424" t="s">
        <v>525</v>
      </c>
      <c r="NR638" s="204"/>
      <c r="NS638" s="204">
        <f>VLOOKUP(NP638,$A$681:$F$2354,6,FALSE)</f>
        <v>301</v>
      </c>
      <c r="NT638" s="203" t="s">
        <v>67</v>
      </c>
      <c r="NU638" s="10">
        <f>NS638*1.2</f>
        <v>361.2</v>
      </c>
      <c r="NV638" s="10"/>
      <c r="NW638" s="267"/>
      <c r="NX638" s="203" t="s">
        <v>98</v>
      </c>
      <c r="NY638" s="276" t="s">
        <v>1273</v>
      </c>
      <c r="OA638" s="204"/>
      <c r="OB638" s="204">
        <f>VLOOKUP(NY638,$A$681:$F$2354,6,FALSE)</f>
        <v>6</v>
      </c>
      <c r="OC638" s="203" t="s">
        <v>67</v>
      </c>
      <c r="OD638" s="10">
        <f>OB638*1.2</f>
        <v>7.1999999999999993</v>
      </c>
      <c r="OE638" s="10"/>
      <c r="OF638" s="267"/>
      <c r="OG638" s="203" t="s">
        <v>98</v>
      </c>
      <c r="OH638" s="276" t="s">
        <v>1711</v>
      </c>
      <c r="OJ638" s="204"/>
      <c r="OK638" s="204">
        <f>VLOOKUP(OH638,$A$681:$F$2354,6,FALSE)</f>
        <v>34</v>
      </c>
      <c r="OL638" s="203" t="s">
        <v>67</v>
      </c>
      <c r="OM638" s="10">
        <f>OK638*1.2</f>
        <v>40.799999999999997</v>
      </c>
      <c r="ON638" s="10"/>
      <c r="OO638" s="267"/>
      <c r="OP638" s="203" t="s">
        <v>98</v>
      </c>
      <c r="OQ638" s="424" t="s">
        <v>440</v>
      </c>
      <c r="OS638" s="204"/>
      <c r="OT638" s="204">
        <f>VLOOKUP(OQ638,$A$681:$F$2354,6,FALSE)</f>
        <v>22</v>
      </c>
      <c r="OU638" s="203" t="s">
        <v>67</v>
      </c>
      <c r="OV638" s="10">
        <f>OT638*1.2</f>
        <v>26.4</v>
      </c>
      <c r="OW638" s="10"/>
      <c r="OX638" s="267"/>
      <c r="OY638" s="203" t="s">
        <v>98</v>
      </c>
      <c r="OZ638" s="428" t="s">
        <v>550</v>
      </c>
      <c r="PB638" s="204"/>
      <c r="PC638" s="204">
        <f>VLOOKUP(OZ638,$A$681:$F$2354,6,FALSE)</f>
        <v>70</v>
      </c>
      <c r="PD638" s="203" t="s">
        <v>67</v>
      </c>
      <c r="PE638" s="10">
        <f>PC638*1.2</f>
        <v>84</v>
      </c>
      <c r="PF638" s="10"/>
      <c r="PG638" s="267"/>
      <c r="PH638" s="203" t="s">
        <v>98</v>
      </c>
      <c r="PI638" s="276" t="s">
        <v>1711</v>
      </c>
      <c r="PK638" s="204"/>
      <c r="PL638" s="204">
        <f>VLOOKUP(PI638,$A$681:$F$2354,6,FALSE)</f>
        <v>34</v>
      </c>
      <c r="PM638" s="203" t="s">
        <v>67</v>
      </c>
      <c r="PN638" s="10">
        <f>PL638*1.2</f>
        <v>40.799999999999997</v>
      </c>
      <c r="PO638" s="10"/>
      <c r="PP638" s="267"/>
      <c r="PQ638" s="203" t="s">
        <v>98</v>
      </c>
      <c r="PR638" s="276" t="s">
        <v>183</v>
      </c>
      <c r="PT638" s="204"/>
      <c r="PU638" s="204" t="e">
        <f>VLOOKUP(PR638,$A$681:$F$2354,6,FALSE)</f>
        <v>#N/A</v>
      </c>
      <c r="PV638" s="203" t="s">
        <v>67</v>
      </c>
      <c r="PW638" s="10" t="e">
        <f>PU638*1.2</f>
        <v>#N/A</v>
      </c>
      <c r="PX638" s="10"/>
      <c r="PY638" s="267"/>
      <c r="PZ638" s="203" t="s">
        <v>98</v>
      </c>
      <c r="QA638" s="276" t="s">
        <v>424</v>
      </c>
      <c r="QC638" s="204"/>
      <c r="QD638" s="204">
        <f>VLOOKUP(QA638,$A$681:$F$2354,6,FALSE)</f>
        <v>11</v>
      </c>
      <c r="QE638" s="203" t="s">
        <v>67</v>
      </c>
      <c r="QF638" s="10">
        <f>QD638*1.2</f>
        <v>13.2</v>
      </c>
      <c r="QG638" s="10"/>
      <c r="QH638" s="267"/>
      <c r="QI638" s="203" t="s">
        <v>98</v>
      </c>
      <c r="QJ638" s="276" t="s">
        <v>1249</v>
      </c>
      <c r="QL638" s="204"/>
      <c r="QM638" s="204">
        <f>VLOOKUP(QJ638,$A$681:$F$2354,6,FALSE)</f>
        <v>135</v>
      </c>
      <c r="QN638" s="203" t="s">
        <v>67</v>
      </c>
      <c r="QO638" s="10">
        <f>QM638*1.2</f>
        <v>162</v>
      </c>
      <c r="QP638" s="10"/>
      <c r="QQ638" s="267"/>
      <c r="QR638" s="203" t="s">
        <v>98</v>
      </c>
      <c r="QS638" s="276" t="s">
        <v>723</v>
      </c>
      <c r="QU638" s="204"/>
      <c r="QV638" s="204">
        <f>VLOOKUP(QS638,$A$681:$F$2354,6,FALSE)</f>
        <v>68</v>
      </c>
      <c r="QW638" s="203" t="s">
        <v>67</v>
      </c>
      <c r="QX638" s="10">
        <f>QV638*1.2</f>
        <v>81.599999999999994</v>
      </c>
      <c r="QY638" s="10"/>
      <c r="QZ638" s="267"/>
      <c r="RA638" s="203" t="s">
        <v>98</v>
      </c>
      <c r="RB638" s="276" t="s">
        <v>525</v>
      </c>
      <c r="RD638" s="204"/>
      <c r="RE638" s="204">
        <f>VLOOKUP(RB638,$A$681:$F$2354,6,FALSE)</f>
        <v>301</v>
      </c>
      <c r="RF638" s="203" t="s">
        <v>67</v>
      </c>
      <c r="RG638" s="10">
        <f>RE638*1.2</f>
        <v>361.2</v>
      </c>
      <c r="RH638" s="10"/>
      <c r="RI638" s="267"/>
      <c r="RJ638" s="203" t="s">
        <v>98</v>
      </c>
      <c r="RK638" s="278" t="s">
        <v>183</v>
      </c>
      <c r="RM638" s="204"/>
      <c r="RN638" s="204" t="e">
        <f>VLOOKUP(RK638,$A$681:$F$2354,6,FALSE)</f>
        <v>#N/A</v>
      </c>
      <c r="RO638" s="203" t="s">
        <v>67</v>
      </c>
      <c r="RP638" s="10" t="e">
        <f>RN638*1.2</f>
        <v>#N/A</v>
      </c>
      <c r="RQ638" s="10"/>
      <c r="RR638" s="267"/>
      <c r="RS638" s="203" t="s">
        <v>98</v>
      </c>
      <c r="RT638" s="276" t="s">
        <v>2334</v>
      </c>
      <c r="RV638" s="204"/>
      <c r="RW638" s="204">
        <f>VLOOKUP(RT638,$A$681:$F$2354,6,FALSE)</f>
        <v>35</v>
      </c>
      <c r="RX638" s="203" t="s">
        <v>67</v>
      </c>
      <c r="RY638" s="10">
        <f>RW638*1.2</f>
        <v>42</v>
      </c>
      <c r="RZ638" s="10"/>
      <c r="SA638" s="273"/>
      <c r="SB638" s="203" t="s">
        <v>98</v>
      </c>
      <c r="SC638" s="276" t="s">
        <v>550</v>
      </c>
      <c r="SE638" s="204"/>
      <c r="SF638" s="204">
        <f>VLOOKUP(SC638,$A$681:$F$2354,6,FALSE)</f>
        <v>70</v>
      </c>
      <c r="SG638" s="203" t="s">
        <v>67</v>
      </c>
      <c r="SH638" s="10">
        <f>SF638*1.2</f>
        <v>84</v>
      </c>
      <c r="SI638" s="10"/>
      <c r="SJ638" s="273"/>
      <c r="SK638" s="203" t="s">
        <v>98</v>
      </c>
      <c r="SL638" s="276" t="s">
        <v>1451</v>
      </c>
      <c r="SN638" s="204"/>
      <c r="SO638" s="204">
        <f>VLOOKUP(SL638,$A$681:$F$2354,6,FALSE)</f>
        <v>50</v>
      </c>
      <c r="SP638" s="203" t="s">
        <v>67</v>
      </c>
      <c r="SQ638" s="10">
        <f>SO638*1.2</f>
        <v>60</v>
      </c>
      <c r="SR638" s="10"/>
      <c r="SS638" s="273"/>
      <c r="ST638" s="203" t="s">
        <v>98</v>
      </c>
      <c r="SU638" s="276" t="s">
        <v>424</v>
      </c>
      <c r="SW638" s="204"/>
      <c r="SX638" s="204">
        <f>VLOOKUP(SU638,$A$681:$F$2354,6,FALSE)</f>
        <v>11</v>
      </c>
      <c r="SY638" s="203" t="s">
        <v>67</v>
      </c>
      <c r="SZ638" s="10">
        <f>SX638*1.2</f>
        <v>13.2</v>
      </c>
      <c r="TA638" s="10"/>
      <c r="TB638" s="273"/>
      <c r="TC638" s="203" t="s">
        <v>98</v>
      </c>
      <c r="TD638" s="428" t="s">
        <v>440</v>
      </c>
      <c r="TF638" s="204"/>
      <c r="TG638" s="204">
        <f>VLOOKUP(TD638,$A$681:$F$2354,6,FALSE)</f>
        <v>22</v>
      </c>
      <c r="TH638" s="203" t="s">
        <v>67</v>
      </c>
      <c r="TI638" s="10">
        <f>TG638*1.2</f>
        <v>26.4</v>
      </c>
      <c r="TK638" s="273"/>
      <c r="TL638" s="203" t="s">
        <v>98</v>
      </c>
      <c r="TM638" s="276" t="s">
        <v>440</v>
      </c>
      <c r="TO638" s="204"/>
      <c r="TP638" s="204">
        <f>VLOOKUP(TM638,$A$681:$F$2354,6,FALSE)</f>
        <v>22</v>
      </c>
      <c r="TQ638" s="203" t="s">
        <v>67</v>
      </c>
      <c r="TR638" s="10">
        <f>TP638*1.2</f>
        <v>26.4</v>
      </c>
      <c r="TS638" s="10"/>
      <c r="TT638" s="273"/>
      <c r="TU638" s="203" t="s">
        <v>98</v>
      </c>
      <c r="TV638" s="276" t="s">
        <v>1256</v>
      </c>
      <c r="TX638" s="204"/>
      <c r="TY638" s="204">
        <f>VLOOKUP(TV638,$A$681:$F$2354,6,FALSE)</f>
        <v>62</v>
      </c>
      <c r="TZ638" s="203" t="s">
        <v>67</v>
      </c>
      <c r="UA638" s="10">
        <f>TY638*1.2</f>
        <v>74.399999999999991</v>
      </c>
      <c r="UB638" s="10"/>
      <c r="UC638" s="273"/>
      <c r="UD638" s="203" t="s">
        <v>98</v>
      </c>
      <c r="UE638" s="285" t="s">
        <v>183</v>
      </c>
      <c r="UG638" s="204"/>
      <c r="UH638" s="204" t="e">
        <f>VLOOKUP(UE638,$A$681:$F$2354,6,FALSE)</f>
        <v>#N/A</v>
      </c>
      <c r="UI638" s="203" t="s">
        <v>67</v>
      </c>
      <c r="UJ638" s="10" t="e">
        <f>UH638*1.2</f>
        <v>#N/A</v>
      </c>
      <c r="UK638" s="10"/>
      <c r="UL638" s="273"/>
      <c r="UM638" s="203" t="s">
        <v>98</v>
      </c>
      <c r="UN638" s="276" t="s">
        <v>976</v>
      </c>
      <c r="UP638" s="204"/>
      <c r="UQ638" s="204">
        <f>VLOOKUP(UN638,$A$681:$F$2354,6,FALSE)</f>
        <v>175</v>
      </c>
      <c r="UR638" s="203" t="s">
        <v>67</v>
      </c>
      <c r="US638" s="10">
        <f>UQ638*1.2</f>
        <v>210</v>
      </c>
      <c r="UT638" s="10"/>
      <c r="UU638" s="273"/>
      <c r="UV638" s="203" t="s">
        <v>98</v>
      </c>
      <c r="UW638" s="276" t="s">
        <v>488</v>
      </c>
      <c r="UY638" s="204"/>
      <c r="UZ638" s="204">
        <f>VLOOKUP(UW638,$A$681:$F$2354,6,FALSE)</f>
        <v>230</v>
      </c>
      <c r="VA638" s="203" t="s">
        <v>67</v>
      </c>
      <c r="VB638" s="10">
        <f>UZ638*1.2</f>
        <v>276</v>
      </c>
      <c r="VC638" s="10"/>
      <c r="VD638" s="273"/>
      <c r="VE638" s="203" t="s">
        <v>98</v>
      </c>
      <c r="VF638" s="276" t="s">
        <v>486</v>
      </c>
      <c r="VH638" s="204"/>
      <c r="VI638" s="204">
        <f>VLOOKUP(VF638,$A$681:$F$2354,6,FALSE)</f>
        <v>82</v>
      </c>
      <c r="VJ638" s="203" t="s">
        <v>67</v>
      </c>
      <c r="VK638" s="10">
        <f>VI638*1.2</f>
        <v>98.399999999999991</v>
      </c>
      <c r="VL638" s="10"/>
      <c r="VM638" s="273"/>
      <c r="VN638" s="203" t="s">
        <v>98</v>
      </c>
      <c r="VO638" s="276" t="s">
        <v>506</v>
      </c>
      <c r="VQ638" s="204"/>
      <c r="VR638" s="204">
        <f>VLOOKUP(VO638,$A$681:$F$2354,6,FALSE)</f>
        <v>21</v>
      </c>
      <c r="VS638" s="203" t="s">
        <v>67</v>
      </c>
      <c r="VT638" s="10">
        <f>VR638*1.2</f>
        <v>25.2</v>
      </c>
      <c r="VU638" s="10"/>
      <c r="VV638" s="273"/>
      <c r="VW638" s="203" t="s">
        <v>98</v>
      </c>
      <c r="VX638" s="278" t="s">
        <v>183</v>
      </c>
      <c r="VZ638" s="204"/>
      <c r="WA638" s="204" t="e">
        <f>VLOOKUP(VX638,$A$681:$F$2354,6,FALSE)</f>
        <v>#N/A</v>
      </c>
      <c r="WB638" s="203" t="s">
        <v>67</v>
      </c>
      <c r="WC638" s="10" t="e">
        <f>WA638*1.2</f>
        <v>#N/A</v>
      </c>
      <c r="WE638" s="273"/>
      <c r="WF638" s="203" t="s">
        <v>98</v>
      </c>
      <c r="WG638" s="276" t="s">
        <v>684</v>
      </c>
      <c r="WI638" s="204"/>
      <c r="WJ638" s="204">
        <f>VLOOKUP(WG638,$A$681:$F$2354,6,FALSE)</f>
        <v>71</v>
      </c>
      <c r="WK638" s="203" t="s">
        <v>67</v>
      </c>
      <c r="WL638" s="10">
        <f>WJ638*1.2</f>
        <v>85.2</v>
      </c>
      <c r="WN638" s="273"/>
      <c r="WO638" s="203" t="s">
        <v>98</v>
      </c>
      <c r="WP638" s="278" t="s">
        <v>183</v>
      </c>
      <c r="WQ638" s="204"/>
      <c r="WR638" s="204"/>
      <c r="WS638" s="204" t="e">
        <f>VLOOKUP(WP638,$A$681:$F$2354,6,FALSE)</f>
        <v>#N/A</v>
      </c>
      <c r="WT638" s="203" t="s">
        <v>67</v>
      </c>
      <c r="WU638" s="10" t="e">
        <f>WS638*1.2</f>
        <v>#N/A</v>
      </c>
      <c r="WV638" s="10"/>
      <c r="WW638" s="273"/>
      <c r="WX638" s="203" t="s">
        <v>98</v>
      </c>
      <c r="WY638" s="278" t="s">
        <v>183</v>
      </c>
      <c r="XA638" s="204"/>
      <c r="XB638" s="204" t="e">
        <f>VLOOKUP(WY638,$A$681:$F$2354,6,FALSE)</f>
        <v>#N/A</v>
      </c>
      <c r="XC638" s="203" t="s">
        <v>67</v>
      </c>
      <c r="XD638" s="10" t="e">
        <f>XB638*1.2</f>
        <v>#N/A</v>
      </c>
      <c r="XF638" s="273"/>
      <c r="XG638" s="203" t="s">
        <v>98</v>
      </c>
      <c r="XH638" s="276" t="s">
        <v>2087</v>
      </c>
      <c r="XJ638" s="204"/>
      <c r="XK638" s="204">
        <f>VLOOKUP(XH638,$A$681:$F$2354,6,FALSE)</f>
        <v>3</v>
      </c>
      <c r="XL638" s="203" t="s">
        <v>67</v>
      </c>
      <c r="XM638" s="10">
        <f>XK638*1.2</f>
        <v>3.5999999999999996</v>
      </c>
      <c r="XO638" s="273"/>
      <c r="XP638" s="203" t="s">
        <v>98</v>
      </c>
      <c r="XQ638" s="276" t="s">
        <v>1206</v>
      </c>
      <c r="XS638" s="204"/>
      <c r="XT638" s="204">
        <f>VLOOKUP(XQ638,$A$681:$F$2354,6,FALSE)</f>
        <v>85</v>
      </c>
      <c r="XU638" s="203" t="s">
        <v>67</v>
      </c>
      <c r="XV638" s="10">
        <f>XT638*1.2</f>
        <v>102</v>
      </c>
      <c r="XW638" s="10"/>
      <c r="XX638" s="273"/>
      <c r="XY638" s="203" t="s">
        <v>98</v>
      </c>
      <c r="XZ638" s="276" t="s">
        <v>1256</v>
      </c>
      <c r="YB638" s="204"/>
      <c r="YC638" s="204">
        <f>VLOOKUP(XZ638,$A$681:$F$2354,6,FALSE)</f>
        <v>62</v>
      </c>
      <c r="YD638" s="203" t="s">
        <v>67</v>
      </c>
      <c r="YE638" s="10">
        <f>YC638*1.2</f>
        <v>74.399999999999991</v>
      </c>
      <c r="YG638" s="273"/>
      <c r="YH638" s="203" t="s">
        <v>98</v>
      </c>
      <c r="YI638" s="278" t="s">
        <v>183</v>
      </c>
      <c r="YK638" s="204"/>
      <c r="YL638" s="204" t="e">
        <f>VLOOKUP(YI638,$A$681:$F$2354,6,FALSE)</f>
        <v>#N/A</v>
      </c>
      <c r="YM638" s="203" t="s">
        <v>67</v>
      </c>
      <c r="YN638" s="10" t="e">
        <f>YL638*1.2</f>
        <v>#N/A</v>
      </c>
      <c r="YO638" s="10"/>
      <c r="YP638" s="273"/>
      <c r="YQ638" s="203" t="s">
        <v>98</v>
      </c>
      <c r="YR638" s="278" t="s">
        <v>183</v>
      </c>
      <c r="YT638" s="204"/>
      <c r="YU638" s="204" t="e">
        <f>VLOOKUP(YR638,$A$681:$F$2354,6,FALSE)</f>
        <v>#N/A</v>
      </c>
      <c r="YV638" s="203" t="s">
        <v>67</v>
      </c>
      <c r="YW638" s="10" t="e">
        <f>YU638*1.2</f>
        <v>#N/A</v>
      </c>
      <c r="YY638" s="273"/>
      <c r="YZ638" s="203" t="s">
        <v>98</v>
      </c>
      <c r="ZA638" s="428" t="s">
        <v>976</v>
      </c>
      <c r="ZC638" s="204"/>
      <c r="ZD638" s="204">
        <f>VLOOKUP(ZA638,$A$681:$F$2354,6,FALSE)</f>
        <v>175</v>
      </c>
      <c r="ZE638" s="203" t="s">
        <v>67</v>
      </c>
      <c r="ZF638" s="10">
        <f>ZD638*1.2</f>
        <v>210</v>
      </c>
      <c r="ZH638" s="273"/>
      <c r="ZI638" s="203" t="s">
        <v>98</v>
      </c>
      <c r="ZJ638" s="276" t="s">
        <v>530</v>
      </c>
      <c r="ZL638" s="204"/>
      <c r="ZM638" s="204">
        <f>VLOOKUP(ZJ638,$A$681:$F$2354,6,FALSE)</f>
        <v>138</v>
      </c>
      <c r="ZN638" s="203" t="s">
        <v>67</v>
      </c>
      <c r="ZO638" s="10">
        <f>ZM638*1.2</f>
        <v>165.6</v>
      </c>
      <c r="ZQ638" s="273"/>
      <c r="ZR638" s="203" t="s">
        <v>98</v>
      </c>
      <c r="ZS638" s="276" t="s">
        <v>451</v>
      </c>
      <c r="ZU638" s="204"/>
      <c r="ZV638" s="204">
        <f>VLOOKUP(ZS638,$A$681:$F$2354,6,FALSE)</f>
        <v>205</v>
      </c>
      <c r="ZW638" s="203" t="s">
        <v>67</v>
      </c>
      <c r="ZX638" s="10">
        <f>ZV638*1.2</f>
        <v>246</v>
      </c>
      <c r="ZY638" s="10"/>
      <c r="ZZ638" s="273"/>
      <c r="AAA638" s="203" t="s">
        <v>98</v>
      </c>
      <c r="AAB638" s="276" t="s">
        <v>2060</v>
      </c>
      <c r="AAD638" s="204"/>
      <c r="AAE638" s="204">
        <f>VLOOKUP(AAB638,$A$681:$F$2354,6,FALSE)</f>
        <v>25</v>
      </c>
      <c r="AAF638" s="203" t="s">
        <v>67</v>
      </c>
      <c r="AAG638" s="10">
        <f>AAE638*1.2</f>
        <v>30</v>
      </c>
      <c r="AAH638" s="10"/>
      <c r="AAI638" s="273"/>
      <c r="AAJ638" s="203" t="s">
        <v>98</v>
      </c>
      <c r="AAK638" s="276" t="s">
        <v>440</v>
      </c>
      <c r="AAM638" s="204"/>
      <c r="AAN638" s="204">
        <f>VLOOKUP(AAK638,$A$681:$F$2354,6,FALSE)</f>
        <v>22</v>
      </c>
      <c r="AAO638" s="203" t="s">
        <v>67</v>
      </c>
      <c r="AAP638" s="10">
        <f>AAN638*1.2</f>
        <v>26.4</v>
      </c>
      <c r="AAQ638" s="10"/>
      <c r="AAR638" s="273"/>
      <c r="AAS638" s="203" t="s">
        <v>98</v>
      </c>
      <c r="AAT638" s="276" t="s">
        <v>522</v>
      </c>
      <c r="AAV638" s="204"/>
      <c r="AAW638" s="204">
        <f>VLOOKUP(AAT638,$A$681:$F$2354,6,FALSE)</f>
        <v>92</v>
      </c>
      <c r="AAX638" s="203" t="s">
        <v>67</v>
      </c>
      <c r="AAY638" s="10">
        <f>AAW638*1.2</f>
        <v>110.39999999999999</v>
      </c>
      <c r="AAZ638" s="10"/>
      <c r="ABA638" s="273"/>
      <c r="ABB638" s="203" t="s">
        <v>98</v>
      </c>
      <c r="ABC638" s="278" t="s">
        <v>183</v>
      </c>
      <c r="ABE638" s="204"/>
      <c r="ABF638" s="204" t="e">
        <f>VLOOKUP(ABC638,$A$681:$F$2354,6,FALSE)</f>
        <v>#N/A</v>
      </c>
      <c r="ABG638" s="203" t="s">
        <v>67</v>
      </c>
      <c r="ABH638" s="10" t="e">
        <f>ABF638*1.2</f>
        <v>#N/A</v>
      </c>
      <c r="ABI638" s="10"/>
      <c r="ABJ638" s="273"/>
      <c r="ABK638" s="203" t="s">
        <v>98</v>
      </c>
      <c r="ABL638" s="276" t="s">
        <v>451</v>
      </c>
      <c r="ABN638" s="204"/>
      <c r="ABO638" s="204">
        <f>VLOOKUP(ABL638,$A$681:$F$2354,6,FALSE)</f>
        <v>205</v>
      </c>
      <c r="ABP638" s="203" t="s">
        <v>67</v>
      </c>
      <c r="ABQ638" s="10">
        <f>ABO638*1.2</f>
        <v>246</v>
      </c>
      <c r="ABR638" s="10"/>
      <c r="ABS638" s="273"/>
      <c r="ABT638" s="203" t="s">
        <v>98</v>
      </c>
      <c r="ABU638" s="276" t="s">
        <v>486</v>
      </c>
      <c r="ABW638" s="204"/>
      <c r="ABX638" s="204">
        <f>VLOOKUP(ABU638,$A$681:$F$2354,6,FALSE)</f>
        <v>82</v>
      </c>
      <c r="ABY638" s="203" t="s">
        <v>67</v>
      </c>
      <c r="ABZ638" s="10">
        <f>ABX638*1.2</f>
        <v>98.399999999999991</v>
      </c>
      <c r="ACA638" s="10"/>
      <c r="ACB638" s="273"/>
      <c r="ACC638" s="203" t="s">
        <v>98</v>
      </c>
      <c r="ACD638" s="278" t="s">
        <v>183</v>
      </c>
      <c r="ACF638" s="204"/>
      <c r="ACG638" s="204" t="e">
        <f>VLOOKUP(ACD638,$A$681:$F$2354,6,FALSE)</f>
        <v>#N/A</v>
      </c>
      <c r="ACH638" s="203" t="s">
        <v>67</v>
      </c>
      <c r="ACI638" s="10" t="e">
        <f>ACG638*1.2</f>
        <v>#N/A</v>
      </c>
      <c r="ACJ638" s="10"/>
      <c r="ACK638" s="273"/>
      <c r="ACL638" s="203" t="s">
        <v>98</v>
      </c>
      <c r="ACM638" s="278" t="s">
        <v>183</v>
      </c>
      <c r="ACO638" s="204"/>
      <c r="ACP638" s="204" t="e">
        <f>VLOOKUP(ACM638,$A$681:$F$2354,6,FALSE)</f>
        <v>#N/A</v>
      </c>
      <c r="ACQ638" s="203" t="s">
        <v>67</v>
      </c>
      <c r="ACR638" s="10" t="e">
        <f>ACP638*1.2</f>
        <v>#N/A</v>
      </c>
      <c r="ACS638" s="10"/>
      <c r="ACT638" s="273"/>
      <c r="ACU638" s="203" t="s">
        <v>98</v>
      </c>
      <c r="ACV638" s="278" t="s">
        <v>183</v>
      </c>
      <c r="ACX638" s="204"/>
      <c r="ACY638" s="204" t="e">
        <f>VLOOKUP(ACV638,$A$681:$F$2354,6,FALSE)</f>
        <v>#N/A</v>
      </c>
      <c r="ACZ638" s="203" t="s">
        <v>67</v>
      </c>
      <c r="ADA638" s="10" t="e">
        <f>ACY638*1.2</f>
        <v>#N/A</v>
      </c>
      <c r="ADB638" s="10"/>
      <c r="ADC638" s="273"/>
      <c r="ADD638" s="203" t="s">
        <v>98</v>
      </c>
      <c r="ADE638" s="278" t="s">
        <v>183</v>
      </c>
      <c r="ADG638" s="204"/>
      <c r="ADH638" s="204" t="e">
        <f>VLOOKUP(ADE638,$A$681:$F$2354,6,FALSE)</f>
        <v>#N/A</v>
      </c>
      <c r="ADI638" s="203" t="s">
        <v>67</v>
      </c>
      <c r="ADJ638" s="10" t="e">
        <f>ADH638*1.2</f>
        <v>#N/A</v>
      </c>
      <c r="ADL638" s="273"/>
      <c r="ADM638" s="203" t="s">
        <v>98</v>
      </c>
      <c r="ADN638" s="278" t="s">
        <v>183</v>
      </c>
      <c r="ADP638" s="204"/>
      <c r="ADQ638" s="204" t="e">
        <f>VLOOKUP(ADN638,$A$681:$F$2354,6,FALSE)</f>
        <v>#N/A</v>
      </c>
      <c r="ADR638" s="203" t="s">
        <v>67</v>
      </c>
      <c r="ADS638" s="10" t="e">
        <f>ADQ638*1.2</f>
        <v>#N/A</v>
      </c>
      <c r="ADT638" s="10"/>
      <c r="ADU638" s="273"/>
      <c r="ADV638" s="203" t="s">
        <v>98</v>
      </c>
      <c r="ADW638" s="278" t="s">
        <v>183</v>
      </c>
      <c r="ADY638" s="204"/>
      <c r="ADZ638" s="204" t="e">
        <f>VLOOKUP(ADW638,$A$681:$F$2354,6,FALSE)</f>
        <v>#N/A</v>
      </c>
      <c r="AEA638" s="203" t="s">
        <v>67</v>
      </c>
      <c r="AEB638" s="10" t="e">
        <f>ADZ638*1.2</f>
        <v>#N/A</v>
      </c>
      <c r="AED638" s="273"/>
      <c r="AEE638" s="203" t="s">
        <v>98</v>
      </c>
      <c r="AEF638" s="278" t="s">
        <v>183</v>
      </c>
      <c r="AEH638" s="204"/>
      <c r="AEI638" s="204" t="e">
        <f>VLOOKUP(AEF638,$A$681:$F$2354,6,FALSE)</f>
        <v>#N/A</v>
      </c>
      <c r="AEJ638" s="203" t="s">
        <v>67</v>
      </c>
      <c r="AEK638" s="10" t="e">
        <f>AEI638*1.2</f>
        <v>#N/A</v>
      </c>
      <c r="AEM638" s="273"/>
      <c r="AEN638" s="203" t="s">
        <v>98</v>
      </c>
      <c r="AEO638" s="278" t="s">
        <v>183</v>
      </c>
      <c r="AEQ638" s="204"/>
      <c r="AER638" s="204" t="e">
        <f>VLOOKUP(AEO638,$A$681:$F$2354,6,FALSE)</f>
        <v>#N/A</v>
      </c>
      <c r="AES638" s="203" t="s">
        <v>67</v>
      </c>
      <c r="AET638" s="10" t="e">
        <f>AER638*1.2</f>
        <v>#N/A</v>
      </c>
      <c r="AEV638" s="273"/>
      <c r="AEW638" s="203" t="s">
        <v>98</v>
      </c>
      <c r="AEX638" s="278" t="s">
        <v>183</v>
      </c>
      <c r="AEZ638" s="204"/>
      <c r="AFA638" s="204" t="e">
        <f>VLOOKUP(AEX638,$A$681:$F$2354,6,FALSE)</f>
        <v>#N/A</v>
      </c>
      <c r="AFB638" s="203" t="s">
        <v>67</v>
      </c>
      <c r="AFC638" s="10" t="e">
        <f>AFA638*1.2</f>
        <v>#N/A</v>
      </c>
      <c r="AFD638" s="10"/>
      <c r="AFE638" s="273"/>
      <c r="AFF638" s="203" t="s">
        <v>98</v>
      </c>
      <c r="AFG638" s="278" t="s">
        <v>183</v>
      </c>
      <c r="AFI638" s="204"/>
      <c r="AFJ638" s="204" t="e">
        <f>VLOOKUP(AFG638,$A$681:$F$2354,6,FALSE)</f>
        <v>#N/A</v>
      </c>
      <c r="AFK638" s="203" t="s">
        <v>67</v>
      </c>
      <c r="AFL638" s="10" t="e">
        <f>AFJ638*1.2</f>
        <v>#N/A</v>
      </c>
      <c r="AFM638" s="10"/>
      <c r="AFN638" s="273"/>
      <c r="AFO638" s="203" t="s">
        <v>98</v>
      </c>
      <c r="AFP638" s="278" t="s">
        <v>183</v>
      </c>
      <c r="AFR638" s="204"/>
      <c r="AFS638" s="204" t="e">
        <f>VLOOKUP(AFP638,$A$681:$F$2354,6,FALSE)</f>
        <v>#N/A</v>
      </c>
      <c r="AFT638" s="203" t="s">
        <v>67</v>
      </c>
      <c r="AFU638" s="10" t="e">
        <f>AFS638*1.2</f>
        <v>#N/A</v>
      </c>
      <c r="AFV638" s="10"/>
      <c r="AFW638" s="273"/>
      <c r="AFX638" s="203" t="s">
        <v>98</v>
      </c>
      <c r="AFY638" s="278" t="s">
        <v>183</v>
      </c>
      <c r="AGA638" s="204"/>
      <c r="AGB638" s="204" t="e">
        <f>VLOOKUP(AFY638,$A$681:$F$2354,6,FALSE)</f>
        <v>#N/A</v>
      </c>
      <c r="AGC638" s="203" t="s">
        <v>67</v>
      </c>
      <c r="AGD638" s="10" t="e">
        <f>AGB638*1.2</f>
        <v>#N/A</v>
      </c>
      <c r="AGE638" s="10"/>
      <c r="AGF638" s="273"/>
      <c r="AGG638" s="203" t="s">
        <v>98</v>
      </c>
      <c r="AGH638" s="278" t="s">
        <v>183</v>
      </c>
      <c r="AGJ638" s="204"/>
      <c r="AGK638" s="204" t="e">
        <f>VLOOKUP(AGH638,$A$681:$F$2354,6,FALSE)</f>
        <v>#N/A</v>
      </c>
      <c r="AGL638" s="203" t="s">
        <v>67</v>
      </c>
      <c r="AGM638" s="10" t="e">
        <f>AGK638*1.2</f>
        <v>#N/A</v>
      </c>
      <c r="AGN638" s="10"/>
      <c r="AGO638" s="273"/>
      <c r="AGP638" s="203" t="s">
        <v>98</v>
      </c>
      <c r="AGQ638" s="278" t="s">
        <v>183</v>
      </c>
      <c r="AGS638" s="204"/>
      <c r="AGT638" s="204" t="e">
        <f>VLOOKUP(AGQ638,$A$681:$F$2354,6,FALSE)</f>
        <v>#N/A</v>
      </c>
      <c r="AGU638" s="203" t="s">
        <v>67</v>
      </c>
      <c r="AGV638" s="10" t="e">
        <f>AGT638*1.2</f>
        <v>#N/A</v>
      </c>
      <c r="AGW638" s="10"/>
      <c r="AGX638" s="273"/>
      <c r="AGY638" s="203" t="s">
        <v>98</v>
      </c>
      <c r="AGZ638" s="276" t="s">
        <v>481</v>
      </c>
      <c r="AHB638" s="204"/>
      <c r="AHC638" s="204">
        <f>VLOOKUP(AGZ638,$A$681:$F$2354,6,FALSE)</f>
        <v>39</v>
      </c>
      <c r="AHD638" s="203" t="s">
        <v>67</v>
      </c>
      <c r="AHE638" s="10">
        <f>AHC638*1.2</f>
        <v>46.8</v>
      </c>
      <c r="AHF638" s="10"/>
      <c r="AHG638" s="273"/>
      <c r="AHH638" s="203" t="s">
        <v>98</v>
      </c>
      <c r="AHI638" s="276" t="s">
        <v>1447</v>
      </c>
      <c r="AHK638" s="204"/>
      <c r="AHL638" s="204">
        <f>VLOOKUP(AHI638,$A$681:$F$2354,6,FALSE)</f>
        <v>116</v>
      </c>
      <c r="AHM638" s="203" t="s">
        <v>67</v>
      </c>
      <c r="AHN638" s="10">
        <f>AHL638*1.2</f>
        <v>139.19999999999999</v>
      </c>
      <c r="AHO638" s="10"/>
      <c r="AHP638" s="273"/>
      <c r="AHQ638" s="203" t="s">
        <v>98</v>
      </c>
      <c r="AHR638" s="276" t="s">
        <v>488</v>
      </c>
      <c r="AHT638" s="204"/>
      <c r="AHU638" s="204">
        <f>VLOOKUP(AHR638,$A$681:$F$2354,6,FALSE)</f>
        <v>230</v>
      </c>
      <c r="AHV638" s="203" t="s">
        <v>67</v>
      </c>
      <c r="AHW638" s="10">
        <f>AHU638*1.2</f>
        <v>276</v>
      </c>
      <c r="AHX638" s="10"/>
      <c r="AHY638" s="273"/>
      <c r="AHZ638" s="203" t="s">
        <v>98</v>
      </c>
      <c r="AIA638" s="276" t="s">
        <v>719</v>
      </c>
      <c r="AIC638" s="204"/>
      <c r="AID638" s="204">
        <f>VLOOKUP(AIA638,$A$681:$F$2354,6,FALSE)</f>
        <v>117</v>
      </c>
      <c r="AIE638" s="203" t="s">
        <v>67</v>
      </c>
      <c r="AIF638" s="10">
        <f>AID638*1.2</f>
        <v>140.4</v>
      </c>
      <c r="AIG638" s="10"/>
      <c r="AIH638" s="273"/>
      <c r="AII638" s="203" t="s">
        <v>98</v>
      </c>
      <c r="AIJ638" s="276" t="s">
        <v>448</v>
      </c>
      <c r="AIL638" s="204"/>
      <c r="AIM638" s="204">
        <f>VLOOKUP(AIJ638,$A$681:$F$2354,6,FALSE)</f>
        <v>40</v>
      </c>
      <c r="AIN638" s="203" t="s">
        <v>67</v>
      </c>
      <c r="AIO638" s="10">
        <f>AIM638*1.2</f>
        <v>48</v>
      </c>
      <c r="AIP638" s="10"/>
      <c r="AIQ638" s="273"/>
      <c r="AIR638" s="203" t="s">
        <v>98</v>
      </c>
      <c r="AIS638" s="276" t="s">
        <v>488</v>
      </c>
      <c r="AIU638" s="204"/>
      <c r="AIV638" s="204">
        <f>VLOOKUP(AIS638,$A$681:$F$2354,6,FALSE)</f>
        <v>230</v>
      </c>
      <c r="AIW638" s="203" t="s">
        <v>67</v>
      </c>
      <c r="AIX638" s="10">
        <f>AIV638*1.2</f>
        <v>276</v>
      </c>
      <c r="AIY638" s="10"/>
      <c r="AIZ638" s="273"/>
      <c r="AJA638" s="203" t="s">
        <v>98</v>
      </c>
      <c r="AJB638" s="276" t="s">
        <v>522</v>
      </c>
      <c r="AJD638" s="204"/>
      <c r="AJE638" s="204">
        <f>VLOOKUP(AJB638,$A$681:$F$2354,6,FALSE)</f>
        <v>92</v>
      </c>
      <c r="AJF638" s="203" t="s">
        <v>67</v>
      </c>
      <c r="AJG638" s="10">
        <f>AJE638*1.2</f>
        <v>110.39999999999999</v>
      </c>
      <c r="AJH638" s="10"/>
      <c r="AJI638" s="273"/>
      <c r="AJJ638" s="203" t="s">
        <v>98</v>
      </c>
      <c r="AJK638" s="276" t="s">
        <v>522</v>
      </c>
      <c r="AJM638" s="204"/>
      <c r="AJN638" s="204">
        <f>VLOOKUP(AJK638,$A$681:$F$2354,6,FALSE)</f>
        <v>92</v>
      </c>
      <c r="AJO638" s="203" t="s">
        <v>67</v>
      </c>
      <c r="AJP638" s="10">
        <f>AJN638*1.2</f>
        <v>110.39999999999999</v>
      </c>
      <c r="AJQ638" s="10"/>
      <c r="AJR638" s="273"/>
      <c r="AJS638" s="203" t="s">
        <v>98</v>
      </c>
      <c r="AJT638" s="431" t="s">
        <v>997</v>
      </c>
      <c r="AJV638" s="204"/>
      <c r="AJW638" s="204">
        <f>VLOOKUP(AJT638,$A$681:$F$2354,6,FALSE)</f>
        <v>39</v>
      </c>
      <c r="AJX638" s="203" t="s">
        <v>67</v>
      </c>
      <c r="AJY638" s="10">
        <f>AJW638*1.2</f>
        <v>46.8</v>
      </c>
      <c r="AJZ638" s="10"/>
      <c r="AKA638" s="273"/>
      <c r="AKB638" s="203" t="s">
        <v>98</v>
      </c>
      <c r="AKC638" s="276" t="s">
        <v>482</v>
      </c>
      <c r="AKE638" s="204"/>
      <c r="AKF638" s="204">
        <f>VLOOKUP(AKC638,$A$681:$F$2354,6,FALSE)</f>
        <v>109</v>
      </c>
      <c r="AKG638" s="203" t="s">
        <v>67</v>
      </c>
      <c r="AKH638" s="10">
        <f>AKF638*1.2</f>
        <v>130.79999999999998</v>
      </c>
      <c r="AKI638" s="10"/>
      <c r="AKJ638" s="273"/>
      <c r="AKK638" s="203" t="s">
        <v>98</v>
      </c>
      <c r="AKL638" s="276" t="s">
        <v>1722</v>
      </c>
      <c r="AKN638" s="204"/>
      <c r="AKO638" s="204">
        <f>VLOOKUP(AKL638,$A$681:$F$2354,6,FALSE)</f>
        <v>25</v>
      </c>
      <c r="AKP638" s="203" t="s">
        <v>67</v>
      </c>
      <c r="AKQ638" s="10">
        <f>AKO638*1.2</f>
        <v>30</v>
      </c>
      <c r="AKR638" s="10"/>
      <c r="AKS638" s="273"/>
      <c r="AKT638" s="203" t="s">
        <v>98</v>
      </c>
      <c r="AKU638" s="276" t="s">
        <v>2087</v>
      </c>
      <c r="AKW638" s="204"/>
      <c r="AKX638" s="204">
        <f>VLOOKUP(AKU638,$A$681:$F$2354,6,FALSE)</f>
        <v>3</v>
      </c>
      <c r="AKY638" s="203" t="s">
        <v>67</v>
      </c>
      <c r="AKZ638" s="10">
        <f>AKX638*1.2</f>
        <v>3.5999999999999996</v>
      </c>
      <c r="ALA638" s="10"/>
      <c r="ALB638" s="273"/>
      <c r="ALC638" s="203" t="s">
        <v>98</v>
      </c>
      <c r="ALD638" s="276" t="s">
        <v>719</v>
      </c>
      <c r="ALF638" s="204"/>
      <c r="ALG638" s="204">
        <f>VLOOKUP(ALD638,$A$681:$F$2354,6,FALSE)</f>
        <v>117</v>
      </c>
      <c r="ALH638" s="203" t="s">
        <v>67</v>
      </c>
      <c r="ALI638" s="10">
        <f>ALG638*1.2</f>
        <v>140.4</v>
      </c>
      <c r="ALJ638" s="10"/>
      <c r="ALK638" s="273"/>
      <c r="ALL638" s="203" t="s">
        <v>98</v>
      </c>
      <c r="ALM638" s="276" t="s">
        <v>440</v>
      </c>
      <c r="ALO638" s="204"/>
      <c r="ALP638" s="204">
        <f>VLOOKUP(ALM638,$A$681:$F$2354,6,FALSE)</f>
        <v>22</v>
      </c>
      <c r="ALQ638" s="203" t="s">
        <v>67</v>
      </c>
      <c r="ALR638" s="10">
        <f>ALP638*1.2</f>
        <v>26.4</v>
      </c>
      <c r="ALS638" s="10"/>
      <c r="ALT638" s="273"/>
      <c r="ALU638" s="203" t="s">
        <v>98</v>
      </c>
      <c r="ALV638" s="276" t="s">
        <v>456</v>
      </c>
      <c r="ALX638" s="204"/>
      <c r="ALY638" s="204">
        <f>VLOOKUP(ALV638,$A$681:$F$2354,6,FALSE)</f>
        <v>51</v>
      </c>
      <c r="ALZ638" s="203" t="s">
        <v>67</v>
      </c>
      <c r="AMA638" s="10">
        <f>ALY638*1.2</f>
        <v>61.199999999999996</v>
      </c>
      <c r="AMB638" s="10"/>
      <c r="AMC638" s="273"/>
      <c r="AMD638" s="203" t="s">
        <v>98</v>
      </c>
      <c r="AME638" s="276" t="s">
        <v>525</v>
      </c>
      <c r="AMG638" s="204"/>
      <c r="AMH638" s="204">
        <f>VLOOKUP(AME638,$A$681:$F$2354,6,FALSE)</f>
        <v>301</v>
      </c>
      <c r="AMI638" s="203" t="s">
        <v>67</v>
      </c>
      <c r="AMJ638" s="10">
        <f>AMH638*1.2</f>
        <v>361.2</v>
      </c>
      <c r="AMK638" s="10"/>
      <c r="AML638" s="273"/>
      <c r="AMM638" s="203" t="s">
        <v>98</v>
      </c>
      <c r="AMN638" s="276" t="s">
        <v>440</v>
      </c>
      <c r="AMP638" s="204"/>
      <c r="AMQ638" s="204">
        <f>VLOOKUP(AMN638,$A$681:$F$2354,6,FALSE)</f>
        <v>22</v>
      </c>
      <c r="AMR638" s="203" t="s">
        <v>67</v>
      </c>
      <c r="AMS638" s="10">
        <f>AMQ638*1.2</f>
        <v>26.4</v>
      </c>
      <c r="AMT638" s="10"/>
      <c r="AMU638" s="273"/>
      <c r="AMV638" s="203" t="s">
        <v>98</v>
      </c>
      <c r="AMW638" s="276" t="s">
        <v>2334</v>
      </c>
      <c r="AMY638" s="204"/>
      <c r="AMZ638" s="204">
        <f>VLOOKUP(AMW638,$A$681:$F$2354,6,FALSE)</f>
        <v>35</v>
      </c>
      <c r="ANA638" s="203" t="s">
        <v>67</v>
      </c>
      <c r="ANB638" s="10">
        <f>AMZ638*1.2</f>
        <v>42</v>
      </c>
      <c r="ANC638" s="10"/>
      <c r="AND638" s="273"/>
      <c r="ANE638" s="203" t="s">
        <v>98</v>
      </c>
      <c r="ANF638" s="276" t="s">
        <v>488</v>
      </c>
      <c r="ANH638" s="204"/>
      <c r="ANI638" s="204">
        <f>VLOOKUP(ANF638,$A$681:$F$2354,6,FALSE)</f>
        <v>230</v>
      </c>
      <c r="ANJ638" s="203" t="s">
        <v>67</v>
      </c>
      <c r="ANK638" s="10">
        <f>ANI638*1.2</f>
        <v>276</v>
      </c>
      <c r="ANL638" s="10"/>
      <c r="ANM638" s="273"/>
      <c r="ANN638" s="203" t="s">
        <v>98</v>
      </c>
      <c r="ANO638" s="276" t="s">
        <v>1212</v>
      </c>
      <c r="ANQ638" s="204"/>
      <c r="ANR638" s="204">
        <f>VLOOKUP(ANO638,$A$681:$F$2354,6,FALSE)</f>
        <v>158</v>
      </c>
      <c r="ANS638" s="203" t="s">
        <v>67</v>
      </c>
      <c r="ANT638" s="10">
        <f>ANR638*1.2</f>
        <v>189.6</v>
      </c>
      <c r="ANU638" s="10"/>
      <c r="ANV638" s="273"/>
      <c r="ANW638" s="203" t="s">
        <v>98</v>
      </c>
      <c r="ANX638" s="276" t="s">
        <v>525</v>
      </c>
      <c r="ANZ638" s="204"/>
      <c r="AOA638" s="204">
        <f>VLOOKUP(ANX638,$A$681:$F$2354,6,FALSE)</f>
        <v>301</v>
      </c>
      <c r="AOB638" s="203" t="s">
        <v>67</v>
      </c>
      <c r="AOC638" s="10">
        <f>AOA638*1.2</f>
        <v>361.2</v>
      </c>
      <c r="AOD638" s="10"/>
      <c r="AOE638" s="273"/>
      <c r="AOF638" s="203" t="s">
        <v>98</v>
      </c>
      <c r="AOG638" s="276" t="s">
        <v>525</v>
      </c>
      <c r="AOI638" s="204"/>
      <c r="AOJ638" s="204">
        <f>VLOOKUP(AOG638,$A$681:$F$2354,6,FALSE)</f>
        <v>301</v>
      </c>
      <c r="AOK638" s="203" t="s">
        <v>67</v>
      </c>
      <c r="AOL638" s="10">
        <f>AOJ638*1.2</f>
        <v>361.2</v>
      </c>
      <c r="AOM638" s="10"/>
      <c r="AON638" s="273"/>
      <c r="AOO638" s="203" t="s">
        <v>98</v>
      </c>
      <c r="AOP638" s="276" t="s">
        <v>440</v>
      </c>
      <c r="AOR638" s="204"/>
      <c r="AOS638" s="204">
        <f>VLOOKUP(AOP638,$A$681:$F$2354,6,FALSE)</f>
        <v>22</v>
      </c>
      <c r="AOT638" s="203" t="s">
        <v>67</v>
      </c>
      <c r="AOU638" s="10">
        <f>AOS638*1.2</f>
        <v>26.4</v>
      </c>
      <c r="AOV638" s="10"/>
      <c r="AOW638" s="273"/>
      <c r="AOX638" s="203" t="s">
        <v>98</v>
      </c>
      <c r="AOY638" s="276" t="s">
        <v>525</v>
      </c>
      <c r="APA638" s="204"/>
      <c r="APB638" s="204">
        <f>VLOOKUP(AOY638,$A$681:$F$2354,6,FALSE)</f>
        <v>301</v>
      </c>
      <c r="APC638" s="203" t="s">
        <v>67</v>
      </c>
      <c r="APD638" s="10">
        <f>APB638*1.2</f>
        <v>361.2</v>
      </c>
      <c r="APE638" s="10"/>
      <c r="APF638" s="273"/>
      <c r="APG638" s="203" t="s">
        <v>98</v>
      </c>
      <c r="APH638" s="276" t="s">
        <v>2087</v>
      </c>
      <c r="APJ638" s="204"/>
      <c r="APK638" s="204">
        <f>VLOOKUP(APH638,$A$681:$F$2354,6,FALSE)</f>
        <v>3</v>
      </c>
      <c r="APL638" s="203" t="s">
        <v>67</v>
      </c>
      <c r="APM638" s="10">
        <f>APK638*1.2</f>
        <v>3.5999999999999996</v>
      </c>
      <c r="APN638" s="10"/>
      <c r="APO638" s="273"/>
      <c r="APP638" s="203" t="s">
        <v>98</v>
      </c>
      <c r="APQ638" s="276" t="s">
        <v>482</v>
      </c>
      <c r="APS638" s="204"/>
      <c r="APT638" s="204">
        <f>VLOOKUP(APQ638,$A$681:$F$2354,6,FALSE)</f>
        <v>109</v>
      </c>
      <c r="APU638" s="203" t="s">
        <v>67</v>
      </c>
      <c r="APV638" s="10">
        <f>APT638*1.2</f>
        <v>130.79999999999998</v>
      </c>
      <c r="APW638" s="10"/>
      <c r="APX638" s="273"/>
      <c r="APY638" s="203" t="s">
        <v>98</v>
      </c>
      <c r="APZ638" s="276" t="s">
        <v>719</v>
      </c>
      <c r="AQB638" s="204"/>
      <c r="AQC638" s="204">
        <f>VLOOKUP(APZ638,$A$681:$F$2354,6,FALSE)</f>
        <v>117</v>
      </c>
      <c r="AQD638" s="203" t="s">
        <v>67</v>
      </c>
      <c r="AQE638" s="10">
        <f>AQC638*1.2</f>
        <v>140.4</v>
      </c>
      <c r="AQF638" s="10"/>
      <c r="AQG638" s="273"/>
    </row>
    <row r="639" spans="1:1125" s="14" customFormat="1" ht="15">
      <c r="A639" s="203" t="s">
        <v>99</v>
      </c>
      <c r="B639" s="276" t="s">
        <v>2334</v>
      </c>
      <c r="D639" s="204"/>
      <c r="E639" s="204">
        <f>VLOOKUP(B639,$A$681:$F$2354,6,FALSE)</f>
        <v>35</v>
      </c>
      <c r="F639" s="203" t="s">
        <v>69</v>
      </c>
      <c r="G639" s="10">
        <f>E639*1.1</f>
        <v>38.5</v>
      </c>
      <c r="H639" s="10"/>
      <c r="I639" s="267"/>
      <c r="J639" s="203" t="s">
        <v>99</v>
      </c>
      <c r="K639" s="276" t="s">
        <v>1256</v>
      </c>
      <c r="M639" s="204"/>
      <c r="N639" s="204">
        <f>VLOOKUP(K639,$A$681:$F$2354,6,FALSE)</f>
        <v>62</v>
      </c>
      <c r="O639" s="203" t="s">
        <v>69</v>
      </c>
      <c r="P639" s="10">
        <f>N639*1.1</f>
        <v>68.2</v>
      </c>
      <c r="Q639" s="10"/>
      <c r="R639" s="267"/>
      <c r="S639" s="203" t="s">
        <v>99</v>
      </c>
      <c r="T639" s="276" t="s">
        <v>719</v>
      </c>
      <c r="V639" s="204"/>
      <c r="W639" s="204">
        <f>VLOOKUP(T639,$A$681:$F$2354,6,FALSE)</f>
        <v>117</v>
      </c>
      <c r="X639" s="203" t="s">
        <v>69</v>
      </c>
      <c r="Y639" s="10">
        <f>W639*1.1</f>
        <v>128.70000000000002</v>
      </c>
      <c r="Z639" s="10"/>
      <c r="AA639" s="267"/>
      <c r="AB639" s="203" t="s">
        <v>99</v>
      </c>
      <c r="AC639" s="276" t="s">
        <v>1711</v>
      </c>
      <c r="AE639" s="204"/>
      <c r="AF639" s="204">
        <f>VLOOKUP(AC639,$A$681:$F$2354,6,FALSE)</f>
        <v>34</v>
      </c>
      <c r="AG639" s="203" t="s">
        <v>69</v>
      </c>
      <c r="AH639" s="10">
        <f>AF639*1.1</f>
        <v>37.400000000000006</v>
      </c>
      <c r="AI639" s="10"/>
      <c r="AJ639" s="267"/>
      <c r="AK639" s="203" t="s">
        <v>99</v>
      </c>
      <c r="AL639" s="276" t="s">
        <v>456</v>
      </c>
      <c r="AN639" s="204"/>
      <c r="AO639" s="204">
        <f>VLOOKUP(AL639,$A$681:$F$2354,6,FALSE)</f>
        <v>51</v>
      </c>
      <c r="AP639" s="203" t="s">
        <v>69</v>
      </c>
      <c r="AQ639" s="10">
        <f>AO639*1.1</f>
        <v>56.1</v>
      </c>
      <c r="AR639" s="10"/>
      <c r="AS639" s="267"/>
      <c r="AT639" s="203" t="s">
        <v>99</v>
      </c>
      <c r="AU639" s="276" t="s">
        <v>1722</v>
      </c>
      <c r="AW639" s="204"/>
      <c r="AX639" s="204">
        <f>VLOOKUP(AU639,$A$681:$F$2354,6,FALSE)</f>
        <v>25</v>
      </c>
      <c r="AY639" s="203" t="s">
        <v>69</v>
      </c>
      <c r="AZ639" s="10">
        <f>AX639*1.1</f>
        <v>27.500000000000004</v>
      </c>
      <c r="BA639" s="10"/>
      <c r="BB639" s="267"/>
      <c r="BC639" s="203" t="s">
        <v>99</v>
      </c>
      <c r="BD639" s="276" t="s">
        <v>1229</v>
      </c>
      <c r="BF639" s="204"/>
      <c r="BG639" s="204">
        <f>VLOOKUP(BD639,$A$681:$F$2354,6,FALSE)</f>
        <v>79</v>
      </c>
      <c r="BH639" s="203" t="s">
        <v>69</v>
      </c>
      <c r="BI639" s="10">
        <f>BG639*1.1</f>
        <v>86.9</v>
      </c>
      <c r="BJ639" s="10"/>
      <c r="BK639" s="267"/>
      <c r="BL639" s="203" t="s">
        <v>99</v>
      </c>
      <c r="BM639" s="276" t="s">
        <v>456</v>
      </c>
      <c r="BO639" s="204"/>
      <c r="BP639" s="204">
        <f>VLOOKUP(BM639,$A$681:$F$2354,6,FALSE)</f>
        <v>51</v>
      </c>
      <c r="BQ639" s="203" t="s">
        <v>69</v>
      </c>
      <c r="BR639" s="10">
        <f>BP639*1.1</f>
        <v>56.1</v>
      </c>
      <c r="BS639" s="10"/>
      <c r="BT639" s="267"/>
      <c r="BU639" s="203" t="s">
        <v>99</v>
      </c>
      <c r="BV639" s="276" t="s">
        <v>719</v>
      </c>
      <c r="BX639" s="204"/>
      <c r="BY639" s="204">
        <f>VLOOKUP(BV639,$A$681:$F$2354,6,FALSE)</f>
        <v>117</v>
      </c>
      <c r="BZ639" s="203" t="s">
        <v>69</v>
      </c>
      <c r="CA639" s="10">
        <f>BY639*1.1</f>
        <v>128.70000000000002</v>
      </c>
      <c r="CB639" s="10"/>
      <c r="CC639" s="267"/>
      <c r="CD639" s="203" t="s">
        <v>99</v>
      </c>
      <c r="CE639" s="276" t="s">
        <v>525</v>
      </c>
      <c r="CG639" s="204"/>
      <c r="CH639" s="204">
        <f>VLOOKUP(CE639,$A$681:$F$2354,6,FALSE)</f>
        <v>301</v>
      </c>
      <c r="CI639" s="203" t="s">
        <v>69</v>
      </c>
      <c r="CJ639" s="10">
        <f>CH639*1.1</f>
        <v>331.1</v>
      </c>
      <c r="CK639" s="10"/>
      <c r="CL639" s="267"/>
      <c r="CM639" s="203" t="s">
        <v>99</v>
      </c>
      <c r="CN639" s="276" t="s">
        <v>2334</v>
      </c>
      <c r="CP639" s="204"/>
      <c r="CQ639" s="204">
        <f>VLOOKUP(CN639,$A$681:$F$2354,6,FALSE)</f>
        <v>35</v>
      </c>
      <c r="CR639" s="203" t="s">
        <v>69</v>
      </c>
      <c r="CS639" s="10">
        <f>CQ639*1.1</f>
        <v>38.5</v>
      </c>
      <c r="CT639" s="10"/>
      <c r="CU639" s="267"/>
      <c r="CV639" s="203" t="s">
        <v>99</v>
      </c>
      <c r="CW639" s="276" t="s">
        <v>525</v>
      </c>
      <c r="CY639" s="204"/>
      <c r="CZ639" s="204">
        <f>VLOOKUP(CW639,$A$681:$F$2354,6,FALSE)</f>
        <v>301</v>
      </c>
      <c r="DA639" s="203" t="s">
        <v>69</v>
      </c>
      <c r="DB639" s="10">
        <f>CZ639*1.1</f>
        <v>331.1</v>
      </c>
      <c r="DC639" s="10"/>
      <c r="DD639" s="267"/>
      <c r="DE639" s="203" t="s">
        <v>99</v>
      </c>
      <c r="DF639" s="276" t="s">
        <v>2520</v>
      </c>
      <c r="DH639" s="204"/>
      <c r="DI639" s="204">
        <f>VLOOKUP(DF639,$A$681:$F$2354,6,FALSE)</f>
        <v>0</v>
      </c>
      <c r="DJ639" s="203" t="s">
        <v>69</v>
      </c>
      <c r="DK639" s="10">
        <f>DI639*1.1</f>
        <v>0</v>
      </c>
      <c r="DL639" s="10"/>
      <c r="DM639" s="267"/>
      <c r="DN639" s="203" t="s">
        <v>99</v>
      </c>
      <c r="DO639" s="276" t="s">
        <v>530</v>
      </c>
      <c r="DQ639" s="204"/>
      <c r="DR639" s="204">
        <f>VLOOKUP(DO639,$A$681:$F$2354,6,FALSE)</f>
        <v>138</v>
      </c>
      <c r="DS639" s="203" t="s">
        <v>69</v>
      </c>
      <c r="DT639" s="10">
        <f>DR639*1.1</f>
        <v>151.80000000000001</v>
      </c>
      <c r="DU639" s="10"/>
      <c r="DV639" s="267"/>
      <c r="DW639" s="203" t="s">
        <v>99</v>
      </c>
      <c r="DX639" s="278" t="s">
        <v>183</v>
      </c>
      <c r="DZ639" s="204"/>
      <c r="EA639" s="204" t="e">
        <f>VLOOKUP(DX639,$A$681:$F$2354,6,FALSE)</f>
        <v>#N/A</v>
      </c>
      <c r="EB639" s="203" t="s">
        <v>69</v>
      </c>
      <c r="EC639" s="10" t="e">
        <f>EA639*1.1</f>
        <v>#N/A</v>
      </c>
      <c r="ED639" s="10"/>
      <c r="EE639" s="267"/>
      <c r="EF639" s="203" t="s">
        <v>99</v>
      </c>
      <c r="EG639" s="276" t="s">
        <v>608</v>
      </c>
      <c r="EI639" s="204"/>
      <c r="EJ639" s="204">
        <f>VLOOKUP(EG639,$A$681:$F$2354,6,FALSE)</f>
        <v>88</v>
      </c>
      <c r="EK639" s="203" t="s">
        <v>69</v>
      </c>
      <c r="EL639" s="10">
        <f>EJ639*1.1</f>
        <v>96.800000000000011</v>
      </c>
      <c r="EM639" s="10"/>
      <c r="EN639" s="267"/>
      <c r="EO639" s="203" t="s">
        <v>99</v>
      </c>
      <c r="EP639" s="276" t="s">
        <v>2087</v>
      </c>
      <c r="ER639" s="204"/>
      <c r="ES639" s="204">
        <f>VLOOKUP(EP639,$A$681:$F$2354,6,FALSE)</f>
        <v>3</v>
      </c>
      <c r="ET639" s="203" t="s">
        <v>69</v>
      </c>
      <c r="EU639" s="10">
        <f>ES639*1.1</f>
        <v>3.3000000000000003</v>
      </c>
      <c r="EV639" s="10"/>
      <c r="EW639" s="267"/>
      <c r="EX639" s="203" t="s">
        <v>99</v>
      </c>
      <c r="EY639" s="276" t="s">
        <v>488</v>
      </c>
      <c r="FA639" s="204"/>
      <c r="FB639" s="204">
        <f>VLOOKUP(EY639,$A$681:$F$2354,6,FALSE)</f>
        <v>230</v>
      </c>
      <c r="FC639" s="203" t="s">
        <v>69</v>
      </c>
      <c r="FD639" s="10">
        <f>FB639*1.1</f>
        <v>253.00000000000003</v>
      </c>
      <c r="FE639" s="10"/>
      <c r="FF639" s="267"/>
      <c r="FG639" s="203" t="s">
        <v>99</v>
      </c>
      <c r="FH639" s="421" t="s">
        <v>506</v>
      </c>
      <c r="FJ639" s="204"/>
      <c r="FK639" s="204">
        <f>VLOOKUP(FH639,$A$681:$F$2354,6,FALSE)</f>
        <v>21</v>
      </c>
      <c r="FL639" s="203" t="s">
        <v>69</v>
      </c>
      <c r="FM639" s="10">
        <f>FK639*1.1</f>
        <v>23.1</v>
      </c>
      <c r="FN639" s="10"/>
      <c r="FO639" s="267"/>
      <c r="FP639" s="203" t="s">
        <v>99</v>
      </c>
      <c r="FQ639" s="276" t="s">
        <v>1236</v>
      </c>
      <c r="FS639" s="204"/>
      <c r="FT639" s="204">
        <f>VLOOKUP(FQ639,$A$681:$F$2354,6,FALSE)</f>
        <v>47</v>
      </c>
      <c r="FU639" s="203" t="s">
        <v>69</v>
      </c>
      <c r="FV639" s="10">
        <f>FT639*1.1</f>
        <v>51.7</v>
      </c>
      <c r="FW639" s="10"/>
      <c r="FX639" s="267"/>
      <c r="FY639" s="203" t="s">
        <v>99</v>
      </c>
      <c r="FZ639" s="276" t="s">
        <v>503</v>
      </c>
      <c r="GB639" s="204"/>
      <c r="GC639" s="204">
        <f>VLOOKUP(FZ639,$A$681:$F$2354,6,FALSE)</f>
        <v>123</v>
      </c>
      <c r="GD639" s="203" t="s">
        <v>69</v>
      </c>
      <c r="GE639" s="10">
        <f>GC639*1.1</f>
        <v>135.30000000000001</v>
      </c>
      <c r="GF639" s="10"/>
      <c r="GG639" s="267"/>
      <c r="GH639" s="203" t="s">
        <v>99</v>
      </c>
      <c r="GI639" s="276" t="s">
        <v>965</v>
      </c>
      <c r="GK639" s="204"/>
      <c r="GL639" s="204">
        <f>VLOOKUP(GI639,$A$681:$F$2354,6,FALSE)</f>
        <v>86</v>
      </c>
      <c r="GM639" s="203" t="s">
        <v>69</v>
      </c>
      <c r="GN639" s="10">
        <f>GL639*1.1</f>
        <v>94.600000000000009</v>
      </c>
      <c r="GO639" s="10"/>
      <c r="GP639" s="267"/>
      <c r="GQ639" s="203" t="s">
        <v>99</v>
      </c>
      <c r="GR639" s="276" t="s">
        <v>584</v>
      </c>
      <c r="GT639" s="204"/>
      <c r="GU639" s="204">
        <f>VLOOKUP(GR639,$A$681:$F$2354,6,FALSE)</f>
        <v>166</v>
      </c>
      <c r="GV639" s="203" t="s">
        <v>69</v>
      </c>
      <c r="GW639" s="10">
        <f>GU639*1.1</f>
        <v>182.60000000000002</v>
      </c>
      <c r="GX639" s="10"/>
      <c r="GY639" s="267"/>
      <c r="GZ639" s="203" t="s">
        <v>99</v>
      </c>
      <c r="HA639" s="276" t="s">
        <v>525</v>
      </c>
      <c r="HC639" s="204"/>
      <c r="HD639" s="204">
        <f>VLOOKUP(HA639,$A$681:$F$2354,6,FALSE)</f>
        <v>301</v>
      </c>
      <c r="HE639" s="203" t="s">
        <v>69</v>
      </c>
      <c r="HF639" s="10">
        <f>HD639*1.1</f>
        <v>331.1</v>
      </c>
      <c r="HG639" s="10"/>
      <c r="HH639" s="267"/>
      <c r="HI639" s="203" t="s">
        <v>99</v>
      </c>
      <c r="HJ639" s="276" t="s">
        <v>424</v>
      </c>
      <c r="HL639" s="204"/>
      <c r="HM639" s="204">
        <f>VLOOKUP(HJ639,$A$681:$F$2354,6,FALSE)</f>
        <v>11</v>
      </c>
      <c r="HN639" s="203" t="s">
        <v>69</v>
      </c>
      <c r="HO639" s="10">
        <f>HM639*1.1</f>
        <v>12.100000000000001</v>
      </c>
      <c r="HP639" s="10"/>
      <c r="HQ639" s="267"/>
      <c r="HR639" s="203" t="s">
        <v>99</v>
      </c>
      <c r="HS639" s="276" t="s">
        <v>525</v>
      </c>
      <c r="HU639" s="204"/>
      <c r="HV639" s="204">
        <f>VLOOKUP(HS639,$A$681:$F$2354,6,FALSE)</f>
        <v>301</v>
      </c>
      <c r="HW639" s="203" t="s">
        <v>69</v>
      </c>
      <c r="HX639" s="10">
        <f>HV639*1.1</f>
        <v>331.1</v>
      </c>
      <c r="HY639" s="10"/>
      <c r="HZ639" s="267"/>
      <c r="IA639" s="203" t="s">
        <v>99</v>
      </c>
      <c r="IB639" s="285" t="s">
        <v>183</v>
      </c>
      <c r="ID639" s="204"/>
      <c r="IE639" s="204" t="e">
        <f>VLOOKUP(IB639,$A$681:$F$2354,6,FALSE)</f>
        <v>#N/A</v>
      </c>
      <c r="IF639" s="203" t="s">
        <v>69</v>
      </c>
      <c r="IG639" s="10" t="e">
        <f>IE639*1.1</f>
        <v>#N/A</v>
      </c>
      <c r="IH639" s="10"/>
      <c r="II639" s="267"/>
      <c r="IJ639" s="203" t="s">
        <v>99</v>
      </c>
      <c r="IK639" s="276" t="s">
        <v>1229</v>
      </c>
      <c r="IM639" s="204"/>
      <c r="IN639" s="204">
        <f>VLOOKUP(IK639,$A$681:$F$2354,6,FALSE)</f>
        <v>79</v>
      </c>
      <c r="IO639" s="203" t="s">
        <v>69</v>
      </c>
      <c r="IP639" s="10">
        <f>IN639*1.1</f>
        <v>86.9</v>
      </c>
      <c r="IQ639" s="10"/>
      <c r="IR639" s="267"/>
      <c r="IS639" s="203" t="s">
        <v>99</v>
      </c>
      <c r="IT639" s="276" t="s">
        <v>613</v>
      </c>
      <c r="IV639" s="204"/>
      <c r="IW639" s="204">
        <f>VLOOKUP(IT639,$A$681:$F$2354,6,FALSE)</f>
        <v>36</v>
      </c>
      <c r="IX639" s="203" t="s">
        <v>69</v>
      </c>
      <c r="IY639" s="10">
        <f>IW639*1.1</f>
        <v>39.6</v>
      </c>
      <c r="IZ639" s="10"/>
      <c r="JA639" s="267"/>
      <c r="JB639" s="203" t="s">
        <v>99</v>
      </c>
      <c r="JC639" s="276" t="s">
        <v>557</v>
      </c>
      <c r="JE639" s="204"/>
      <c r="JF639" s="204">
        <f>VLOOKUP(JC639,$A$681:$F$2354,6,FALSE)</f>
        <v>109</v>
      </c>
      <c r="JG639" s="203" t="s">
        <v>69</v>
      </c>
      <c r="JH639" s="10">
        <f>JF639*1.1</f>
        <v>119.9</v>
      </c>
      <c r="JI639" s="10"/>
      <c r="JJ639" s="267"/>
      <c r="JK639" s="203" t="s">
        <v>99</v>
      </c>
      <c r="JL639" s="276" t="s">
        <v>1722</v>
      </c>
      <c r="JN639" s="204"/>
      <c r="JO639" s="204">
        <f>VLOOKUP(JL639,$A$681:$F$2354,6,FALSE)</f>
        <v>25</v>
      </c>
      <c r="JP639" s="203" t="s">
        <v>69</v>
      </c>
      <c r="JQ639" s="10">
        <f>JO639*1.1</f>
        <v>27.500000000000004</v>
      </c>
      <c r="JR639" s="10"/>
      <c r="JS639" s="267"/>
      <c r="JT639" s="203" t="s">
        <v>99</v>
      </c>
      <c r="JU639" s="276" t="s">
        <v>1206</v>
      </c>
      <c r="JW639" s="204"/>
      <c r="JX639" s="204">
        <f>VLOOKUP(JU639,$A$681:$F$2354,6,FALSE)</f>
        <v>85</v>
      </c>
      <c r="JY639" s="203" t="s">
        <v>69</v>
      </c>
      <c r="JZ639" s="10">
        <f>JX639*1.1</f>
        <v>93.500000000000014</v>
      </c>
      <c r="KA639" s="10"/>
      <c r="KB639" s="267"/>
      <c r="KC639" s="203" t="s">
        <v>99</v>
      </c>
      <c r="KD639" s="276" t="s">
        <v>450</v>
      </c>
      <c r="KF639" s="204"/>
      <c r="KG639" s="204">
        <f>VLOOKUP(KD639,$A$681:$F$2354,6,FALSE)</f>
        <v>5</v>
      </c>
      <c r="KH639" s="203" t="s">
        <v>69</v>
      </c>
      <c r="KI639" s="10">
        <f>KG639*1.1</f>
        <v>5.5</v>
      </c>
      <c r="KJ639" s="10"/>
      <c r="KK639" s="267"/>
      <c r="KL639" s="203" t="s">
        <v>99</v>
      </c>
      <c r="KM639" s="276" t="s">
        <v>481</v>
      </c>
      <c r="KO639" s="204"/>
      <c r="KP639" s="204">
        <f>VLOOKUP(KM639,$A$681:$F$2354,6,FALSE)</f>
        <v>39</v>
      </c>
      <c r="KQ639" s="203" t="s">
        <v>69</v>
      </c>
      <c r="KR639" s="10">
        <f>KP639*1.1</f>
        <v>42.900000000000006</v>
      </c>
      <c r="KS639" s="10"/>
      <c r="KT639" s="267"/>
      <c r="KU639" s="203" t="s">
        <v>99</v>
      </c>
      <c r="KV639" s="276" t="s">
        <v>530</v>
      </c>
      <c r="KX639" s="204"/>
      <c r="KY639" s="204">
        <f>VLOOKUP(KV639,$A$681:$F$2354,6,FALSE)</f>
        <v>138</v>
      </c>
      <c r="KZ639" s="203" t="s">
        <v>69</v>
      </c>
      <c r="LA639" s="10">
        <f>KY639*1.1</f>
        <v>151.80000000000001</v>
      </c>
      <c r="LB639" s="10"/>
      <c r="LC639" s="267"/>
      <c r="LD639" s="203" t="s">
        <v>99</v>
      </c>
      <c r="LE639" s="276" t="s">
        <v>506</v>
      </c>
      <c r="LG639" s="204"/>
      <c r="LH639" s="204">
        <f>VLOOKUP(LE639,$A$681:$F$2354,6,FALSE)</f>
        <v>21</v>
      </c>
      <c r="LI639" s="203" t="s">
        <v>69</v>
      </c>
      <c r="LJ639" s="10">
        <f>LH639*1.1</f>
        <v>23.1</v>
      </c>
      <c r="LK639" s="10"/>
      <c r="LL639" s="267"/>
      <c r="LM639" s="203" t="s">
        <v>99</v>
      </c>
      <c r="LN639" s="276" t="s">
        <v>456</v>
      </c>
      <c r="LP639" s="204"/>
      <c r="LQ639" s="204">
        <f>VLOOKUP(LN639,$A$681:$F$2354,6,FALSE)</f>
        <v>51</v>
      </c>
      <c r="LR639" s="203" t="s">
        <v>69</v>
      </c>
      <c r="LS639" s="10">
        <f>LQ639*1.1</f>
        <v>56.1</v>
      </c>
      <c r="LT639" s="10"/>
      <c r="LU639" s="267"/>
      <c r="LV639" s="203" t="s">
        <v>99</v>
      </c>
      <c r="LW639" s="276" t="s">
        <v>584</v>
      </c>
      <c r="LY639" s="204"/>
      <c r="LZ639" s="204">
        <f>VLOOKUP(LW639,$A$681:$F$2354,6,FALSE)</f>
        <v>166</v>
      </c>
      <c r="MA639" s="203" t="s">
        <v>69</v>
      </c>
      <c r="MB639" s="10">
        <f>LZ639*1.1</f>
        <v>182.60000000000002</v>
      </c>
      <c r="MC639" s="10"/>
      <c r="MD639" s="267"/>
      <c r="ME639" s="203" t="s">
        <v>99</v>
      </c>
      <c r="MF639" s="276" t="s">
        <v>719</v>
      </c>
      <c r="MH639" s="204"/>
      <c r="MI639" s="204">
        <f>VLOOKUP(MF639,$A$681:$F$2354,6,FALSE)</f>
        <v>117</v>
      </c>
      <c r="MJ639" s="203" t="s">
        <v>69</v>
      </c>
      <c r="MK639" s="10">
        <f>MI639*1.1</f>
        <v>128.70000000000002</v>
      </c>
      <c r="ML639" s="10"/>
      <c r="MM639" s="267"/>
      <c r="MN639" s="203" t="s">
        <v>99</v>
      </c>
      <c r="MO639" s="276" t="s">
        <v>525</v>
      </c>
      <c r="MQ639" s="204"/>
      <c r="MR639" s="204">
        <f>VLOOKUP(MO639,$A$681:$F$2354,6,FALSE)</f>
        <v>301</v>
      </c>
      <c r="MS639" s="203" t="s">
        <v>69</v>
      </c>
      <c r="MT639" s="10">
        <f>MR639*1.1</f>
        <v>331.1</v>
      </c>
      <c r="MU639" s="10"/>
      <c r="MV639" s="267"/>
      <c r="MW639" s="203" t="s">
        <v>99</v>
      </c>
      <c r="MX639" s="276" t="s">
        <v>557</v>
      </c>
      <c r="MZ639" s="204"/>
      <c r="NA639" s="204">
        <f>VLOOKUP(MX639,$A$681:$F$2354,6,FALSE)</f>
        <v>109</v>
      </c>
      <c r="NB639" s="203" t="s">
        <v>69</v>
      </c>
      <c r="NC639" s="10">
        <f>NA639*1.1</f>
        <v>119.9</v>
      </c>
      <c r="ND639" s="10"/>
      <c r="NE639" s="267"/>
      <c r="NF639" s="203" t="s">
        <v>99</v>
      </c>
      <c r="NG639" s="276" t="s">
        <v>584</v>
      </c>
      <c r="NI639" s="204"/>
      <c r="NJ639" s="204">
        <f>VLOOKUP(NG639,$A$681:$F$2354,6,FALSE)</f>
        <v>166</v>
      </c>
      <c r="NK639" s="203" t="s">
        <v>69</v>
      </c>
      <c r="NL639" s="10">
        <f>NJ639*1.1</f>
        <v>182.60000000000002</v>
      </c>
      <c r="NM639" s="10"/>
      <c r="NN639" s="267"/>
      <c r="NO639" s="203" t="s">
        <v>99</v>
      </c>
      <c r="NP639" s="424" t="s">
        <v>445</v>
      </c>
      <c r="NR639" s="204"/>
      <c r="NS639" s="204">
        <f>VLOOKUP(NP639,$A$681:$F$2354,6,FALSE)</f>
        <v>5</v>
      </c>
      <c r="NT639" s="203" t="s">
        <v>69</v>
      </c>
      <c r="NU639" s="10">
        <f>NS639*1.1</f>
        <v>5.5</v>
      </c>
      <c r="NV639" s="10"/>
      <c r="NW639" s="267"/>
      <c r="NX639" s="203" t="s">
        <v>99</v>
      </c>
      <c r="NY639" s="276" t="s">
        <v>456</v>
      </c>
      <c r="OA639" s="204"/>
      <c r="OB639" s="204">
        <f>VLOOKUP(NY639,$A$681:$F$2354,6,FALSE)</f>
        <v>51</v>
      </c>
      <c r="OC639" s="203" t="s">
        <v>69</v>
      </c>
      <c r="OD639" s="10">
        <f>OB639*1.1</f>
        <v>56.1</v>
      </c>
      <c r="OE639" s="10"/>
      <c r="OF639" s="267"/>
      <c r="OG639" s="203" t="s">
        <v>99</v>
      </c>
      <c r="OH639" s="276" t="s">
        <v>1206</v>
      </c>
      <c r="OJ639" s="204"/>
      <c r="OK639" s="204">
        <f>VLOOKUP(OH639,$A$681:$F$2354,6,FALSE)</f>
        <v>85</v>
      </c>
      <c r="OL639" s="203" t="s">
        <v>69</v>
      </c>
      <c r="OM639" s="10">
        <f>OK639*1.1</f>
        <v>93.500000000000014</v>
      </c>
      <c r="ON639" s="10"/>
      <c r="OO639" s="267"/>
      <c r="OP639" s="203" t="s">
        <v>99</v>
      </c>
      <c r="OQ639" s="424" t="s">
        <v>608</v>
      </c>
      <c r="OS639" s="204"/>
      <c r="OT639" s="204">
        <f>VLOOKUP(OQ639,$A$681:$F$2354,6,FALSE)</f>
        <v>88</v>
      </c>
      <c r="OU639" s="203" t="s">
        <v>69</v>
      </c>
      <c r="OV639" s="10">
        <f>OT639*1.1</f>
        <v>96.800000000000011</v>
      </c>
      <c r="OW639" s="10"/>
      <c r="OX639" s="267"/>
      <c r="OY639" s="203" t="s">
        <v>99</v>
      </c>
      <c r="OZ639" s="428" t="s">
        <v>976</v>
      </c>
      <c r="PB639" s="204"/>
      <c r="PC639" s="204">
        <f>VLOOKUP(OZ639,$A$681:$F$2354,6,FALSE)</f>
        <v>175</v>
      </c>
      <c r="PD639" s="203" t="s">
        <v>69</v>
      </c>
      <c r="PE639" s="10">
        <f>PC639*1.1</f>
        <v>192.50000000000003</v>
      </c>
      <c r="PF639" s="10"/>
      <c r="PG639" s="267"/>
      <c r="PH639" s="203" t="s">
        <v>99</v>
      </c>
      <c r="PI639" s="276" t="s">
        <v>486</v>
      </c>
      <c r="PK639" s="204"/>
      <c r="PL639" s="204">
        <f>VLOOKUP(PI639,$A$681:$F$2354,6,FALSE)</f>
        <v>82</v>
      </c>
      <c r="PM639" s="203" t="s">
        <v>69</v>
      </c>
      <c r="PN639" s="10">
        <f>PL639*1.1</f>
        <v>90.2</v>
      </c>
      <c r="PO639" s="10"/>
      <c r="PP639" s="267"/>
      <c r="PQ639" s="203" t="s">
        <v>99</v>
      </c>
      <c r="PR639" s="276" t="s">
        <v>183</v>
      </c>
      <c r="PT639" s="204"/>
      <c r="PU639" s="204" t="e">
        <f>VLOOKUP(PR639,$A$681:$F$2354,6,FALSE)</f>
        <v>#N/A</v>
      </c>
      <c r="PV639" s="203" t="s">
        <v>69</v>
      </c>
      <c r="PW639" s="10" t="e">
        <f>PU639*1.1</f>
        <v>#N/A</v>
      </c>
      <c r="PX639" s="10"/>
      <c r="PY639" s="267"/>
      <c r="PZ639" s="203" t="s">
        <v>99</v>
      </c>
      <c r="QA639" s="276" t="s">
        <v>448</v>
      </c>
      <c r="QC639" s="204"/>
      <c r="QD639" s="204">
        <f>VLOOKUP(QA639,$A$681:$F$2354,6,FALSE)</f>
        <v>40</v>
      </c>
      <c r="QE639" s="203" t="s">
        <v>69</v>
      </c>
      <c r="QF639" s="10">
        <f>QD639*1.1</f>
        <v>44</v>
      </c>
      <c r="QG639" s="10"/>
      <c r="QH639" s="267"/>
      <c r="QI639" s="203" t="s">
        <v>99</v>
      </c>
      <c r="QJ639" s="276" t="s">
        <v>488</v>
      </c>
      <c r="QL639" s="204"/>
      <c r="QM639" s="204">
        <f>VLOOKUP(QJ639,$A$681:$F$2354,6,FALSE)</f>
        <v>230</v>
      </c>
      <c r="QN639" s="203" t="s">
        <v>69</v>
      </c>
      <c r="QO639" s="10">
        <f>QM639*1.1</f>
        <v>253.00000000000003</v>
      </c>
      <c r="QP639" s="10"/>
      <c r="QQ639" s="267"/>
      <c r="QR639" s="203" t="s">
        <v>99</v>
      </c>
      <c r="QS639" s="276" t="s">
        <v>1256</v>
      </c>
      <c r="QU639" s="204"/>
      <c r="QV639" s="204">
        <f>VLOOKUP(QS639,$A$681:$F$2354,6,FALSE)</f>
        <v>62</v>
      </c>
      <c r="QW639" s="203" t="s">
        <v>69</v>
      </c>
      <c r="QX639" s="10">
        <f>QV639*1.1</f>
        <v>68.2</v>
      </c>
      <c r="QY639" s="10"/>
      <c r="QZ639" s="267"/>
      <c r="RA639" s="203" t="s">
        <v>99</v>
      </c>
      <c r="RB639" s="276" t="s">
        <v>611</v>
      </c>
      <c r="RD639" s="204"/>
      <c r="RE639" s="204">
        <f>VLOOKUP(RB639,$A$681:$F$2354,6,FALSE)</f>
        <v>3</v>
      </c>
      <c r="RF639" s="203" t="s">
        <v>69</v>
      </c>
      <c r="RG639" s="10">
        <f>RE639*1.1</f>
        <v>3.3000000000000003</v>
      </c>
      <c r="RH639" s="10"/>
      <c r="RI639" s="267"/>
      <c r="RJ639" s="203" t="s">
        <v>99</v>
      </c>
      <c r="RK639" s="278" t="s">
        <v>183</v>
      </c>
      <c r="RM639" s="204"/>
      <c r="RN639" s="204" t="e">
        <f>VLOOKUP(RK639,$A$681:$F$2354,6,FALSE)</f>
        <v>#N/A</v>
      </c>
      <c r="RO639" s="203" t="s">
        <v>69</v>
      </c>
      <c r="RP639" s="10" t="e">
        <f>RN639*1.1</f>
        <v>#N/A</v>
      </c>
      <c r="RQ639" s="10"/>
      <c r="RR639" s="267"/>
      <c r="RS639" s="203" t="s">
        <v>99</v>
      </c>
      <c r="RT639" s="276" t="s">
        <v>488</v>
      </c>
      <c r="RV639" s="204"/>
      <c r="RW639" s="204">
        <f>VLOOKUP(RT639,$A$681:$F$2354,6,FALSE)</f>
        <v>230</v>
      </c>
      <c r="RX639" s="203" t="s">
        <v>69</v>
      </c>
      <c r="RY639" s="10">
        <f>RW639*1.1</f>
        <v>253.00000000000003</v>
      </c>
      <c r="RZ639" s="10"/>
      <c r="SA639" s="273"/>
      <c r="SB639" s="203" t="s">
        <v>99</v>
      </c>
      <c r="SC639" s="276" t="s">
        <v>557</v>
      </c>
      <c r="SE639" s="204"/>
      <c r="SF639" s="204">
        <f>VLOOKUP(SC639,$A$681:$F$2354,6,FALSE)</f>
        <v>109</v>
      </c>
      <c r="SG639" s="203" t="s">
        <v>69</v>
      </c>
      <c r="SH639" s="10">
        <f>SF639*1.1</f>
        <v>119.9</v>
      </c>
      <c r="SI639" s="10"/>
      <c r="SJ639" s="273"/>
      <c r="SK639" s="203" t="s">
        <v>99</v>
      </c>
      <c r="SL639" s="276" t="s">
        <v>506</v>
      </c>
      <c r="SN639" s="204"/>
      <c r="SO639" s="204">
        <f>VLOOKUP(SL639,$A$681:$F$2354,6,FALSE)</f>
        <v>21</v>
      </c>
      <c r="SP639" s="203" t="s">
        <v>69</v>
      </c>
      <c r="SQ639" s="10">
        <f>SO639*1.1</f>
        <v>23.1</v>
      </c>
      <c r="SR639" s="10"/>
      <c r="SS639" s="273"/>
      <c r="ST639" s="203" t="s">
        <v>99</v>
      </c>
      <c r="SU639" s="276" t="s">
        <v>2087</v>
      </c>
      <c r="SW639" s="204"/>
      <c r="SX639" s="204">
        <f>VLOOKUP(SU639,$A$681:$F$2354,6,FALSE)</f>
        <v>3</v>
      </c>
      <c r="SY639" s="203" t="s">
        <v>69</v>
      </c>
      <c r="SZ639" s="10">
        <f>SX639*1.1</f>
        <v>3.3000000000000003</v>
      </c>
      <c r="TA639" s="10"/>
      <c r="TB639" s="273"/>
      <c r="TC639" s="203" t="s">
        <v>99</v>
      </c>
      <c r="TD639" s="428" t="s">
        <v>488</v>
      </c>
      <c r="TF639" s="204"/>
      <c r="TG639" s="204">
        <f>VLOOKUP(TD639,$A$681:$F$2354,6,FALSE)</f>
        <v>230</v>
      </c>
      <c r="TH639" s="203" t="s">
        <v>69</v>
      </c>
      <c r="TI639" s="10">
        <f>TG639*1.1</f>
        <v>253.00000000000003</v>
      </c>
      <c r="TK639" s="273"/>
      <c r="TL639" s="203" t="s">
        <v>99</v>
      </c>
      <c r="TM639" s="276" t="s">
        <v>584</v>
      </c>
      <c r="TO639" s="204"/>
      <c r="TP639" s="204">
        <f>VLOOKUP(TM639,$A$681:$F$2354,6,FALSE)</f>
        <v>166</v>
      </c>
      <c r="TQ639" s="203" t="s">
        <v>69</v>
      </c>
      <c r="TR639" s="10">
        <f>TP639*1.1</f>
        <v>182.60000000000002</v>
      </c>
      <c r="TS639" s="10"/>
      <c r="TT639" s="273"/>
      <c r="TU639" s="203" t="s">
        <v>99</v>
      </c>
      <c r="TV639" s="276" t="s">
        <v>503</v>
      </c>
      <c r="TX639" s="204"/>
      <c r="TY639" s="204">
        <f>VLOOKUP(TV639,$A$681:$F$2354,6,FALSE)</f>
        <v>123</v>
      </c>
      <c r="TZ639" s="203" t="s">
        <v>69</v>
      </c>
      <c r="UA639" s="10">
        <f>TY639*1.1</f>
        <v>135.30000000000001</v>
      </c>
      <c r="UB639" s="10"/>
      <c r="UC639" s="273"/>
      <c r="UD639" s="203" t="s">
        <v>99</v>
      </c>
      <c r="UE639" s="285" t="s">
        <v>183</v>
      </c>
      <c r="UG639" s="204"/>
      <c r="UH639" s="204" t="e">
        <f>VLOOKUP(UE639,$A$681:$F$2354,6,FALSE)</f>
        <v>#N/A</v>
      </c>
      <c r="UI639" s="203" t="s">
        <v>69</v>
      </c>
      <c r="UJ639" s="10" t="e">
        <f>UH639*1.1</f>
        <v>#N/A</v>
      </c>
      <c r="UK639" s="10"/>
      <c r="UL639" s="273"/>
      <c r="UM639" s="203" t="s">
        <v>99</v>
      </c>
      <c r="UN639" s="276" t="s">
        <v>525</v>
      </c>
      <c r="UP639" s="204"/>
      <c r="UQ639" s="204">
        <f>VLOOKUP(UN639,$A$681:$F$2354,6,FALSE)</f>
        <v>301</v>
      </c>
      <c r="UR639" s="203" t="s">
        <v>69</v>
      </c>
      <c r="US639" s="10">
        <f>UQ639*1.1</f>
        <v>331.1</v>
      </c>
      <c r="UT639" s="10"/>
      <c r="UU639" s="273"/>
      <c r="UV639" s="203" t="s">
        <v>99</v>
      </c>
      <c r="UW639" s="276" t="s">
        <v>2087</v>
      </c>
      <c r="UY639" s="204"/>
      <c r="UZ639" s="204">
        <f>VLOOKUP(UW639,$A$681:$F$2354,6,FALSE)</f>
        <v>3</v>
      </c>
      <c r="VA639" s="203" t="s">
        <v>69</v>
      </c>
      <c r="VB639" s="10">
        <f>UZ639*1.1</f>
        <v>3.3000000000000003</v>
      </c>
      <c r="VC639" s="10"/>
      <c r="VD639" s="273"/>
      <c r="VE639" s="203" t="s">
        <v>99</v>
      </c>
      <c r="VF639" s="276" t="s">
        <v>606</v>
      </c>
      <c r="VH639" s="204"/>
      <c r="VI639" s="204">
        <f>VLOOKUP(VF639,$A$681:$F$2354,6,FALSE)</f>
        <v>4</v>
      </c>
      <c r="VJ639" s="203" t="s">
        <v>69</v>
      </c>
      <c r="VK639" s="10">
        <f>VI639*1.1</f>
        <v>4.4000000000000004</v>
      </c>
      <c r="VL639" s="10"/>
      <c r="VM639" s="273"/>
      <c r="VN639" s="203" t="s">
        <v>99</v>
      </c>
      <c r="VO639" s="276" t="s">
        <v>440</v>
      </c>
      <c r="VQ639" s="204"/>
      <c r="VR639" s="204">
        <f>VLOOKUP(VO639,$A$681:$F$2354,6,FALSE)</f>
        <v>22</v>
      </c>
      <c r="VS639" s="203" t="s">
        <v>69</v>
      </c>
      <c r="VT639" s="10">
        <f>VR639*1.1</f>
        <v>24.200000000000003</v>
      </c>
      <c r="VU639" s="10"/>
      <c r="VV639" s="273"/>
      <c r="VW639" s="203" t="s">
        <v>99</v>
      </c>
      <c r="VX639" s="278" t="s">
        <v>183</v>
      </c>
      <c r="VZ639" s="204"/>
      <c r="WA639" s="204" t="e">
        <f>VLOOKUP(VX639,$A$681:$F$2354,6,FALSE)</f>
        <v>#N/A</v>
      </c>
      <c r="WB639" s="203" t="s">
        <v>69</v>
      </c>
      <c r="WC639" s="10" t="e">
        <f>WA639*1.1</f>
        <v>#N/A</v>
      </c>
      <c r="WE639" s="273"/>
      <c r="WF639" s="203" t="s">
        <v>99</v>
      </c>
      <c r="WG639" s="276" t="s">
        <v>481</v>
      </c>
      <c r="WI639" s="204"/>
      <c r="WJ639" s="204">
        <f>VLOOKUP(WG639,$A$681:$F$2354,6,FALSE)</f>
        <v>39</v>
      </c>
      <c r="WK639" s="203" t="s">
        <v>69</v>
      </c>
      <c r="WL639" s="10">
        <f>WJ639*1.1</f>
        <v>42.900000000000006</v>
      </c>
      <c r="WN639" s="273"/>
      <c r="WO639" s="203" t="s">
        <v>99</v>
      </c>
      <c r="WP639" s="278" t="s">
        <v>183</v>
      </c>
      <c r="WQ639" s="204"/>
      <c r="WR639" s="204"/>
      <c r="WS639" s="204" t="e">
        <f>VLOOKUP(WP639,$A$681:$F$2354,6,FALSE)</f>
        <v>#N/A</v>
      </c>
      <c r="WT639" s="203" t="s">
        <v>69</v>
      </c>
      <c r="WU639" s="10" t="e">
        <f>WS639*1.1</f>
        <v>#N/A</v>
      </c>
      <c r="WV639" s="10"/>
      <c r="WW639" s="273"/>
      <c r="WX639" s="203" t="s">
        <v>99</v>
      </c>
      <c r="WY639" s="278" t="s">
        <v>183</v>
      </c>
      <c r="XA639" s="204"/>
      <c r="XB639" s="204" t="e">
        <f>VLOOKUP(WY639,$A$681:$F$2354,6,FALSE)</f>
        <v>#N/A</v>
      </c>
      <c r="XC639" s="203" t="s">
        <v>69</v>
      </c>
      <c r="XD639" s="10" t="e">
        <f>XB639*1.1</f>
        <v>#N/A</v>
      </c>
      <c r="XF639" s="273"/>
      <c r="XG639" s="203" t="s">
        <v>99</v>
      </c>
      <c r="XH639" s="276" t="s">
        <v>424</v>
      </c>
      <c r="XJ639" s="204"/>
      <c r="XK639" s="204">
        <f>VLOOKUP(XH639,$A$681:$F$2354,6,FALSE)</f>
        <v>11</v>
      </c>
      <c r="XL639" s="203" t="s">
        <v>69</v>
      </c>
      <c r="XM639" s="10">
        <f>XK639*1.1</f>
        <v>12.100000000000001</v>
      </c>
      <c r="XO639" s="273"/>
      <c r="XP639" s="203" t="s">
        <v>99</v>
      </c>
      <c r="XQ639" s="276" t="s">
        <v>719</v>
      </c>
      <c r="XS639" s="204"/>
      <c r="XT639" s="204">
        <f>VLOOKUP(XQ639,$A$681:$F$2354,6,FALSE)</f>
        <v>117</v>
      </c>
      <c r="XU639" s="203" t="s">
        <v>69</v>
      </c>
      <c r="XV639" s="10">
        <f>XT639*1.1</f>
        <v>128.70000000000002</v>
      </c>
      <c r="XW639" s="10"/>
      <c r="XX639" s="273"/>
      <c r="XY639" s="203" t="s">
        <v>99</v>
      </c>
      <c r="XZ639" s="276" t="s">
        <v>1273</v>
      </c>
      <c r="YB639" s="204"/>
      <c r="YC639" s="204">
        <f>VLOOKUP(XZ639,$A$681:$F$2354,6,FALSE)</f>
        <v>6</v>
      </c>
      <c r="YD639" s="203" t="s">
        <v>69</v>
      </c>
      <c r="YE639" s="10">
        <f>YC639*1.1</f>
        <v>6.6000000000000005</v>
      </c>
      <c r="YG639" s="273"/>
      <c r="YH639" s="203" t="s">
        <v>99</v>
      </c>
      <c r="YI639" s="278" t="s">
        <v>183</v>
      </c>
      <c r="YK639" s="204"/>
      <c r="YL639" s="204" t="e">
        <f>VLOOKUP(YI639,$A$681:$F$2354,6,FALSE)</f>
        <v>#N/A</v>
      </c>
      <c r="YM639" s="203" t="s">
        <v>69</v>
      </c>
      <c r="YN639" s="10" t="e">
        <f>YL639*1.1</f>
        <v>#N/A</v>
      </c>
      <c r="YO639" s="10"/>
      <c r="YP639" s="273"/>
      <c r="YQ639" s="203" t="s">
        <v>99</v>
      </c>
      <c r="YR639" s="278" t="s">
        <v>183</v>
      </c>
      <c r="YT639" s="204"/>
      <c r="YU639" s="204" t="e">
        <f>VLOOKUP(YR639,$A$681:$F$2354,6,FALSE)</f>
        <v>#N/A</v>
      </c>
      <c r="YV639" s="203" t="s">
        <v>69</v>
      </c>
      <c r="YW639" s="10" t="e">
        <f>YU639*1.1</f>
        <v>#N/A</v>
      </c>
      <c r="YY639" s="273"/>
      <c r="YZ639" s="203" t="s">
        <v>99</v>
      </c>
      <c r="ZA639" s="428" t="s">
        <v>1229</v>
      </c>
      <c r="ZC639" s="204"/>
      <c r="ZD639" s="204">
        <f>VLOOKUP(ZA639,$A$681:$F$2354,6,FALSE)</f>
        <v>79</v>
      </c>
      <c r="ZE639" s="203" t="s">
        <v>69</v>
      </c>
      <c r="ZF639" s="10">
        <f>ZD639*1.1</f>
        <v>86.9</v>
      </c>
      <c r="ZH639" s="273"/>
      <c r="ZI639" s="203" t="s">
        <v>99</v>
      </c>
      <c r="ZJ639" s="276" t="s">
        <v>584</v>
      </c>
      <c r="ZL639" s="204"/>
      <c r="ZM639" s="204">
        <f>VLOOKUP(ZJ639,$A$681:$F$2354,6,FALSE)</f>
        <v>166</v>
      </c>
      <c r="ZN639" s="203" t="s">
        <v>69</v>
      </c>
      <c r="ZO639" s="10">
        <f>ZM639*1.1</f>
        <v>182.60000000000002</v>
      </c>
      <c r="ZQ639" s="273"/>
      <c r="ZR639" s="203" t="s">
        <v>99</v>
      </c>
      <c r="ZS639" s="276" t="s">
        <v>530</v>
      </c>
      <c r="ZU639" s="204"/>
      <c r="ZV639" s="204">
        <f>VLOOKUP(ZS639,$A$681:$F$2354,6,FALSE)</f>
        <v>138</v>
      </c>
      <c r="ZW639" s="203" t="s">
        <v>69</v>
      </c>
      <c r="ZX639" s="10">
        <f>ZV639*1.1</f>
        <v>151.80000000000001</v>
      </c>
      <c r="ZY639" s="10"/>
      <c r="ZZ639" s="273"/>
      <c r="AAA639" s="203" t="s">
        <v>99</v>
      </c>
      <c r="AAB639" s="276" t="s">
        <v>456</v>
      </c>
      <c r="AAD639" s="204"/>
      <c r="AAE639" s="204">
        <f>VLOOKUP(AAB639,$A$681:$F$2354,6,FALSE)</f>
        <v>51</v>
      </c>
      <c r="AAF639" s="203" t="s">
        <v>69</v>
      </c>
      <c r="AAG639" s="10">
        <f>AAE639*1.1</f>
        <v>56.1</v>
      </c>
      <c r="AAH639" s="10"/>
      <c r="AAI639" s="273"/>
      <c r="AAJ639" s="203" t="s">
        <v>99</v>
      </c>
      <c r="AAK639" s="276" t="s">
        <v>557</v>
      </c>
      <c r="AAM639" s="204"/>
      <c r="AAN639" s="204">
        <f>VLOOKUP(AAK639,$A$681:$F$2354,6,FALSE)</f>
        <v>109</v>
      </c>
      <c r="AAO639" s="203" t="s">
        <v>69</v>
      </c>
      <c r="AAP639" s="10">
        <f>AAN639*1.1</f>
        <v>119.9</v>
      </c>
      <c r="AAQ639" s="10"/>
      <c r="AAR639" s="273"/>
      <c r="AAS639" s="203" t="s">
        <v>99</v>
      </c>
      <c r="AAT639" s="276" t="s">
        <v>976</v>
      </c>
      <c r="AAV639" s="204"/>
      <c r="AAW639" s="204">
        <f>VLOOKUP(AAT639,$A$681:$F$2354,6,FALSE)</f>
        <v>175</v>
      </c>
      <c r="AAX639" s="203" t="s">
        <v>69</v>
      </c>
      <c r="AAY639" s="10">
        <f>AAW639*1.1</f>
        <v>192.50000000000003</v>
      </c>
      <c r="AAZ639" s="10"/>
      <c r="ABA639" s="273"/>
      <c r="ABB639" s="203" t="s">
        <v>99</v>
      </c>
      <c r="ABC639" s="278" t="s">
        <v>183</v>
      </c>
      <c r="ABE639" s="204"/>
      <c r="ABF639" s="204" t="e">
        <f>VLOOKUP(ABC639,$A$681:$F$2354,6,FALSE)</f>
        <v>#N/A</v>
      </c>
      <c r="ABG639" s="203" t="s">
        <v>69</v>
      </c>
      <c r="ABH639" s="10" t="e">
        <f>ABF639*1.1</f>
        <v>#N/A</v>
      </c>
      <c r="ABI639" s="10"/>
      <c r="ABJ639" s="273"/>
      <c r="ABK639" s="203" t="s">
        <v>99</v>
      </c>
      <c r="ABL639" s="276" t="s">
        <v>482</v>
      </c>
      <c r="ABN639" s="204"/>
      <c r="ABO639" s="204">
        <f>VLOOKUP(ABL639,$A$681:$F$2354,6,FALSE)</f>
        <v>109</v>
      </c>
      <c r="ABP639" s="203" t="s">
        <v>69</v>
      </c>
      <c r="ABQ639" s="10">
        <f>ABO639*1.1</f>
        <v>119.9</v>
      </c>
      <c r="ABR639" s="10"/>
      <c r="ABS639" s="273"/>
      <c r="ABT639" s="203" t="s">
        <v>99</v>
      </c>
      <c r="ABU639" s="276" t="s">
        <v>606</v>
      </c>
      <c r="ABW639" s="204"/>
      <c r="ABX639" s="204">
        <f>VLOOKUP(ABU639,$A$681:$F$2354,6,FALSE)</f>
        <v>4</v>
      </c>
      <c r="ABY639" s="203" t="s">
        <v>69</v>
      </c>
      <c r="ABZ639" s="10">
        <f>ABX639*1.1</f>
        <v>4.4000000000000004</v>
      </c>
      <c r="ACA639" s="10"/>
      <c r="ACB639" s="273"/>
      <c r="ACC639" s="203" t="s">
        <v>99</v>
      </c>
      <c r="ACD639" s="278" t="s">
        <v>183</v>
      </c>
      <c r="ACF639" s="204"/>
      <c r="ACG639" s="204" t="e">
        <f>VLOOKUP(ACD639,$A$681:$F$2354,6,FALSE)</f>
        <v>#N/A</v>
      </c>
      <c r="ACH639" s="203" t="s">
        <v>69</v>
      </c>
      <c r="ACI639" s="10" t="e">
        <f>ACG639*1.1</f>
        <v>#N/A</v>
      </c>
      <c r="ACJ639" s="10"/>
      <c r="ACK639" s="273"/>
      <c r="ACL639" s="203" t="s">
        <v>99</v>
      </c>
      <c r="ACM639" s="278" t="s">
        <v>183</v>
      </c>
      <c r="ACO639" s="204"/>
      <c r="ACP639" s="204" t="e">
        <f>VLOOKUP(ACM639,$A$681:$F$2354,6,FALSE)</f>
        <v>#N/A</v>
      </c>
      <c r="ACQ639" s="203" t="s">
        <v>69</v>
      </c>
      <c r="ACR639" s="10" t="e">
        <f>ACP639*1.1</f>
        <v>#N/A</v>
      </c>
      <c r="ACS639" s="10"/>
      <c r="ACT639" s="273"/>
      <c r="ACU639" s="203" t="s">
        <v>99</v>
      </c>
      <c r="ACV639" s="278" t="s">
        <v>183</v>
      </c>
      <c r="ACX639" s="204"/>
      <c r="ACY639" s="204" t="e">
        <f>VLOOKUP(ACV639,$A$681:$F$2354,6,FALSE)</f>
        <v>#N/A</v>
      </c>
      <c r="ACZ639" s="203" t="s">
        <v>69</v>
      </c>
      <c r="ADA639" s="10" t="e">
        <f>ACY639*1.1</f>
        <v>#N/A</v>
      </c>
      <c r="ADB639" s="10"/>
      <c r="ADC639" s="273"/>
      <c r="ADD639" s="203" t="s">
        <v>99</v>
      </c>
      <c r="ADE639" s="278" t="s">
        <v>183</v>
      </c>
      <c r="ADG639" s="204"/>
      <c r="ADH639" s="204" t="e">
        <f>VLOOKUP(ADE639,$A$681:$F$2354,6,FALSE)</f>
        <v>#N/A</v>
      </c>
      <c r="ADI639" s="203" t="s">
        <v>69</v>
      </c>
      <c r="ADJ639" s="10" t="e">
        <f>ADH639*1.1</f>
        <v>#N/A</v>
      </c>
      <c r="ADL639" s="273"/>
      <c r="ADM639" s="203" t="s">
        <v>99</v>
      </c>
      <c r="ADN639" s="278" t="s">
        <v>183</v>
      </c>
      <c r="ADP639" s="204"/>
      <c r="ADQ639" s="204" t="e">
        <f>VLOOKUP(ADN639,$A$681:$F$2354,6,FALSE)</f>
        <v>#N/A</v>
      </c>
      <c r="ADR639" s="203" t="s">
        <v>69</v>
      </c>
      <c r="ADS639" s="10" t="e">
        <f>ADQ639*1.1</f>
        <v>#N/A</v>
      </c>
      <c r="ADT639" s="10"/>
      <c r="ADU639" s="273"/>
      <c r="ADV639" s="203" t="s">
        <v>99</v>
      </c>
      <c r="ADW639" s="278" t="s">
        <v>183</v>
      </c>
      <c r="ADY639" s="204"/>
      <c r="ADZ639" s="204" t="e">
        <f>VLOOKUP(ADW639,$A$681:$F$2354,6,FALSE)</f>
        <v>#N/A</v>
      </c>
      <c r="AEA639" s="203" t="s">
        <v>69</v>
      </c>
      <c r="AEB639" s="10" t="e">
        <f>ADZ639*1.1</f>
        <v>#N/A</v>
      </c>
      <c r="AED639" s="273"/>
      <c r="AEE639" s="203" t="s">
        <v>99</v>
      </c>
      <c r="AEF639" s="278" t="s">
        <v>183</v>
      </c>
      <c r="AEH639" s="204"/>
      <c r="AEI639" s="204" t="e">
        <f>VLOOKUP(AEF639,$A$681:$F$2354,6,FALSE)</f>
        <v>#N/A</v>
      </c>
      <c r="AEJ639" s="203" t="s">
        <v>69</v>
      </c>
      <c r="AEK639" s="10" t="e">
        <f>AEI639*1.1</f>
        <v>#N/A</v>
      </c>
      <c r="AEM639" s="273"/>
      <c r="AEN639" s="203" t="s">
        <v>99</v>
      </c>
      <c r="AEO639" s="278" t="s">
        <v>183</v>
      </c>
      <c r="AEQ639" s="204"/>
      <c r="AER639" s="204" t="e">
        <f>VLOOKUP(AEO639,$A$681:$F$2354,6,FALSE)</f>
        <v>#N/A</v>
      </c>
      <c r="AES639" s="203" t="s">
        <v>69</v>
      </c>
      <c r="AET639" s="10" t="e">
        <f>AER639*1.1</f>
        <v>#N/A</v>
      </c>
      <c r="AEV639" s="273"/>
      <c r="AEW639" s="203" t="s">
        <v>99</v>
      </c>
      <c r="AEX639" s="278" t="s">
        <v>183</v>
      </c>
      <c r="AEZ639" s="204"/>
      <c r="AFA639" s="204" t="e">
        <f>VLOOKUP(AEX639,$A$681:$F$2354,6,FALSE)</f>
        <v>#N/A</v>
      </c>
      <c r="AFB639" s="203" t="s">
        <v>69</v>
      </c>
      <c r="AFC639" s="10" t="e">
        <f>AFA639*1.1</f>
        <v>#N/A</v>
      </c>
      <c r="AFD639" s="10"/>
      <c r="AFE639" s="273"/>
      <c r="AFF639" s="203" t="s">
        <v>99</v>
      </c>
      <c r="AFG639" s="278" t="s">
        <v>183</v>
      </c>
      <c r="AFI639" s="204"/>
      <c r="AFJ639" s="204" t="e">
        <f>VLOOKUP(AFG639,$A$681:$F$2354,6,FALSE)</f>
        <v>#N/A</v>
      </c>
      <c r="AFK639" s="203" t="s">
        <v>69</v>
      </c>
      <c r="AFL639" s="10" t="e">
        <f>AFJ639*1.1</f>
        <v>#N/A</v>
      </c>
      <c r="AFM639" s="10"/>
      <c r="AFN639" s="273"/>
      <c r="AFO639" s="203" t="s">
        <v>99</v>
      </c>
      <c r="AFP639" s="278" t="s">
        <v>183</v>
      </c>
      <c r="AFR639" s="204"/>
      <c r="AFS639" s="204" t="e">
        <f>VLOOKUP(AFP639,$A$681:$F$2354,6,FALSE)</f>
        <v>#N/A</v>
      </c>
      <c r="AFT639" s="203" t="s">
        <v>69</v>
      </c>
      <c r="AFU639" s="10" t="e">
        <f>AFS639*1.1</f>
        <v>#N/A</v>
      </c>
      <c r="AFV639" s="10"/>
      <c r="AFW639" s="273"/>
      <c r="AFX639" s="203" t="s">
        <v>99</v>
      </c>
      <c r="AFY639" s="278" t="s">
        <v>183</v>
      </c>
      <c r="AGA639" s="204"/>
      <c r="AGB639" s="204" t="e">
        <f>VLOOKUP(AFY639,$A$681:$F$2354,6,FALSE)</f>
        <v>#N/A</v>
      </c>
      <c r="AGC639" s="203" t="s">
        <v>69</v>
      </c>
      <c r="AGD639" s="10" t="e">
        <f>AGB639*1.1</f>
        <v>#N/A</v>
      </c>
      <c r="AGE639" s="10"/>
      <c r="AGF639" s="273"/>
      <c r="AGG639" s="203" t="s">
        <v>99</v>
      </c>
      <c r="AGH639" s="278" t="s">
        <v>183</v>
      </c>
      <c r="AGJ639" s="204"/>
      <c r="AGK639" s="204" t="e">
        <f>VLOOKUP(AGH639,$A$681:$F$2354,6,FALSE)</f>
        <v>#N/A</v>
      </c>
      <c r="AGL639" s="203" t="s">
        <v>69</v>
      </c>
      <c r="AGM639" s="10" t="e">
        <f>AGK639*1.1</f>
        <v>#N/A</v>
      </c>
      <c r="AGN639" s="10"/>
      <c r="AGO639" s="273"/>
      <c r="AGP639" s="203" t="s">
        <v>99</v>
      </c>
      <c r="AGQ639" s="278" t="s">
        <v>183</v>
      </c>
      <c r="AGS639" s="204"/>
      <c r="AGT639" s="204" t="e">
        <f>VLOOKUP(AGQ639,$A$681:$F$2354,6,FALSE)</f>
        <v>#N/A</v>
      </c>
      <c r="AGU639" s="203" t="s">
        <v>69</v>
      </c>
      <c r="AGV639" s="10" t="e">
        <f>AGT639*1.1</f>
        <v>#N/A</v>
      </c>
      <c r="AGW639" s="10"/>
      <c r="AGX639" s="273"/>
      <c r="AGY639" s="203" t="s">
        <v>99</v>
      </c>
      <c r="AGZ639" s="276" t="s">
        <v>2334</v>
      </c>
      <c r="AHB639" s="204"/>
      <c r="AHC639" s="204">
        <f>VLOOKUP(AGZ639,$A$681:$F$2354,6,FALSE)</f>
        <v>35</v>
      </c>
      <c r="AHD639" s="203" t="s">
        <v>69</v>
      </c>
      <c r="AHE639" s="10">
        <f>AHC639*1.1</f>
        <v>38.5</v>
      </c>
      <c r="AHF639" s="10"/>
      <c r="AHG639" s="273"/>
      <c r="AHH639" s="203" t="s">
        <v>99</v>
      </c>
      <c r="AHI639" s="276" t="s">
        <v>982</v>
      </c>
      <c r="AHK639" s="204"/>
      <c r="AHL639" s="204">
        <f>VLOOKUP(AHI639,$A$681:$F$2354,6,FALSE)</f>
        <v>79</v>
      </c>
      <c r="AHM639" s="203" t="s">
        <v>69</v>
      </c>
      <c r="AHN639" s="10">
        <f>AHL639*1.1</f>
        <v>86.9</v>
      </c>
      <c r="AHO639" s="10"/>
      <c r="AHP639" s="273"/>
      <c r="AHQ639" s="203" t="s">
        <v>99</v>
      </c>
      <c r="AHR639" s="276" t="s">
        <v>1256</v>
      </c>
      <c r="AHT639" s="204"/>
      <c r="AHU639" s="204">
        <f>VLOOKUP(AHR639,$A$681:$F$2354,6,FALSE)</f>
        <v>62</v>
      </c>
      <c r="AHV639" s="203" t="s">
        <v>69</v>
      </c>
      <c r="AHW639" s="10">
        <f>AHU639*1.1</f>
        <v>68.2</v>
      </c>
      <c r="AHX639" s="10"/>
      <c r="AHY639" s="273"/>
      <c r="AHZ639" s="203" t="s">
        <v>99</v>
      </c>
      <c r="AIA639" s="276" t="s">
        <v>1256</v>
      </c>
      <c r="AIC639" s="204"/>
      <c r="AID639" s="204">
        <f>VLOOKUP(AIA639,$A$681:$F$2354,6,FALSE)</f>
        <v>62</v>
      </c>
      <c r="AIE639" s="203" t="s">
        <v>69</v>
      </c>
      <c r="AIF639" s="10">
        <f>AID639*1.1</f>
        <v>68.2</v>
      </c>
      <c r="AIG639" s="10"/>
      <c r="AIH639" s="273"/>
      <c r="AII639" s="203" t="s">
        <v>99</v>
      </c>
      <c r="AIJ639" s="276" t="s">
        <v>723</v>
      </c>
      <c r="AIL639" s="204"/>
      <c r="AIM639" s="204">
        <f>VLOOKUP(AIJ639,$A$681:$F$2354,6,FALSE)</f>
        <v>68</v>
      </c>
      <c r="AIN639" s="203" t="s">
        <v>69</v>
      </c>
      <c r="AIO639" s="10">
        <f>AIM639*1.1</f>
        <v>74.800000000000011</v>
      </c>
      <c r="AIP639" s="10"/>
      <c r="AIQ639" s="273"/>
      <c r="AIR639" s="203" t="s">
        <v>99</v>
      </c>
      <c r="AIS639" s="276" t="s">
        <v>448</v>
      </c>
      <c r="AIU639" s="204"/>
      <c r="AIV639" s="204">
        <f>VLOOKUP(AIS639,$A$681:$F$2354,6,FALSE)</f>
        <v>40</v>
      </c>
      <c r="AIW639" s="203" t="s">
        <v>69</v>
      </c>
      <c r="AIX639" s="10">
        <f>AIV639*1.1</f>
        <v>44</v>
      </c>
      <c r="AIY639" s="10"/>
      <c r="AIZ639" s="273"/>
      <c r="AJA639" s="203" t="s">
        <v>99</v>
      </c>
      <c r="AJB639" s="276" t="s">
        <v>445</v>
      </c>
      <c r="AJD639" s="204"/>
      <c r="AJE639" s="204">
        <f>VLOOKUP(AJB639,$A$681:$F$2354,6,FALSE)</f>
        <v>5</v>
      </c>
      <c r="AJF639" s="203" t="s">
        <v>69</v>
      </c>
      <c r="AJG639" s="10">
        <f>AJE639*1.1</f>
        <v>5.5</v>
      </c>
      <c r="AJH639" s="10"/>
      <c r="AJI639" s="273"/>
      <c r="AJJ639" s="203" t="s">
        <v>99</v>
      </c>
      <c r="AJK639" s="276" t="s">
        <v>550</v>
      </c>
      <c r="AJM639" s="204"/>
      <c r="AJN639" s="204">
        <f>VLOOKUP(AJK639,$A$681:$F$2354,6,FALSE)</f>
        <v>70</v>
      </c>
      <c r="AJO639" s="203" t="s">
        <v>69</v>
      </c>
      <c r="AJP639" s="10">
        <f>AJN639*1.1</f>
        <v>77</v>
      </c>
      <c r="AJQ639" s="10"/>
      <c r="AJR639" s="273"/>
      <c r="AJS639" s="203" t="s">
        <v>99</v>
      </c>
      <c r="AJT639" s="431" t="s">
        <v>1451</v>
      </c>
      <c r="AJV639" s="204"/>
      <c r="AJW639" s="204">
        <f>VLOOKUP(AJT639,$A$681:$F$2354,6,FALSE)</f>
        <v>50</v>
      </c>
      <c r="AJX639" s="203" t="s">
        <v>69</v>
      </c>
      <c r="AJY639" s="10">
        <f>AJW639*1.1</f>
        <v>55.000000000000007</v>
      </c>
      <c r="AJZ639" s="10"/>
      <c r="AKA639" s="273"/>
      <c r="AKB639" s="203" t="s">
        <v>99</v>
      </c>
      <c r="AKC639" s="276" t="s">
        <v>448</v>
      </c>
      <c r="AKE639" s="204"/>
      <c r="AKF639" s="204">
        <f>VLOOKUP(AKC639,$A$681:$F$2354,6,FALSE)</f>
        <v>40</v>
      </c>
      <c r="AKG639" s="203" t="s">
        <v>69</v>
      </c>
      <c r="AKH639" s="10">
        <f>AKF639*1.1</f>
        <v>44</v>
      </c>
      <c r="AKI639" s="10"/>
      <c r="AKJ639" s="273"/>
      <c r="AKK639" s="203" t="s">
        <v>99</v>
      </c>
      <c r="AKL639" s="276" t="s">
        <v>488</v>
      </c>
      <c r="AKN639" s="204"/>
      <c r="AKO639" s="204">
        <f>VLOOKUP(AKL639,$A$681:$F$2354,6,FALSE)</f>
        <v>230</v>
      </c>
      <c r="AKP639" s="203" t="s">
        <v>69</v>
      </c>
      <c r="AKQ639" s="10">
        <f>AKO639*1.1</f>
        <v>253.00000000000003</v>
      </c>
      <c r="AKR639" s="10"/>
      <c r="AKS639" s="273"/>
      <c r="AKT639" s="203" t="s">
        <v>99</v>
      </c>
      <c r="AKU639" s="276" t="s">
        <v>1711</v>
      </c>
      <c r="AKW639" s="204"/>
      <c r="AKX639" s="204">
        <f>VLOOKUP(AKU639,$A$681:$F$2354,6,FALSE)</f>
        <v>34</v>
      </c>
      <c r="AKY639" s="203" t="s">
        <v>69</v>
      </c>
      <c r="AKZ639" s="10">
        <f>AKX639*1.1</f>
        <v>37.400000000000006</v>
      </c>
      <c r="ALA639" s="10"/>
      <c r="ALB639" s="273"/>
      <c r="ALC639" s="203" t="s">
        <v>99</v>
      </c>
      <c r="ALD639" s="276" t="s">
        <v>532</v>
      </c>
      <c r="ALF639" s="204"/>
      <c r="ALG639" s="204">
        <f>VLOOKUP(ALD639,$A$681:$F$2354,6,FALSE)</f>
        <v>0</v>
      </c>
      <c r="ALH639" s="203" t="s">
        <v>69</v>
      </c>
      <c r="ALI639" s="10">
        <f>ALG639*1.1</f>
        <v>0</v>
      </c>
      <c r="ALJ639" s="10"/>
      <c r="ALK639" s="273"/>
      <c r="ALL639" s="203" t="s">
        <v>99</v>
      </c>
      <c r="ALM639" s="276" t="s">
        <v>719</v>
      </c>
      <c r="ALO639" s="204"/>
      <c r="ALP639" s="204">
        <f>VLOOKUP(ALM639,$A$681:$F$2354,6,FALSE)</f>
        <v>117</v>
      </c>
      <c r="ALQ639" s="203" t="s">
        <v>69</v>
      </c>
      <c r="ALR639" s="10">
        <f>ALP639*1.1</f>
        <v>128.70000000000002</v>
      </c>
      <c r="ALS639" s="10"/>
      <c r="ALT639" s="273"/>
      <c r="ALU639" s="203" t="s">
        <v>99</v>
      </c>
      <c r="ALV639" s="276" t="s">
        <v>448</v>
      </c>
      <c r="ALX639" s="204"/>
      <c r="ALY639" s="204">
        <f>VLOOKUP(ALV639,$A$681:$F$2354,6,FALSE)</f>
        <v>40</v>
      </c>
      <c r="ALZ639" s="203" t="s">
        <v>69</v>
      </c>
      <c r="AMA639" s="10">
        <f>ALY639*1.1</f>
        <v>44</v>
      </c>
      <c r="AMB639" s="10"/>
      <c r="AMC639" s="273"/>
      <c r="AMD639" s="203" t="s">
        <v>99</v>
      </c>
      <c r="AME639" s="276" t="s">
        <v>522</v>
      </c>
      <c r="AMG639" s="204"/>
      <c r="AMH639" s="204">
        <f>VLOOKUP(AME639,$A$681:$F$2354,6,FALSE)</f>
        <v>92</v>
      </c>
      <c r="AMI639" s="203" t="s">
        <v>69</v>
      </c>
      <c r="AMJ639" s="10">
        <f>AMH639*1.1</f>
        <v>101.2</v>
      </c>
      <c r="AMK639" s="10"/>
      <c r="AML639" s="273"/>
      <c r="AMM639" s="203" t="s">
        <v>99</v>
      </c>
      <c r="AMN639" s="276" t="s">
        <v>1722</v>
      </c>
      <c r="AMP639" s="204"/>
      <c r="AMQ639" s="204">
        <f>VLOOKUP(AMN639,$A$681:$F$2354,6,FALSE)</f>
        <v>25</v>
      </c>
      <c r="AMR639" s="203" t="s">
        <v>69</v>
      </c>
      <c r="AMS639" s="10">
        <f>AMQ639*1.1</f>
        <v>27.500000000000004</v>
      </c>
      <c r="AMT639" s="10"/>
      <c r="AMU639" s="273"/>
      <c r="AMV639" s="203" t="s">
        <v>99</v>
      </c>
      <c r="AMW639" s="276" t="s">
        <v>550</v>
      </c>
      <c r="AMY639" s="204"/>
      <c r="AMZ639" s="204">
        <f>VLOOKUP(AMW639,$A$681:$F$2354,6,FALSE)</f>
        <v>70</v>
      </c>
      <c r="ANA639" s="203" t="s">
        <v>69</v>
      </c>
      <c r="ANB639" s="10">
        <f>AMZ639*1.1</f>
        <v>77</v>
      </c>
      <c r="ANC639" s="10"/>
      <c r="AND639" s="273"/>
      <c r="ANE639" s="203" t="s">
        <v>99</v>
      </c>
      <c r="ANF639" s="276" t="s">
        <v>530</v>
      </c>
      <c r="ANH639" s="204"/>
      <c r="ANI639" s="204">
        <f>VLOOKUP(ANF639,$A$681:$F$2354,6,FALSE)</f>
        <v>138</v>
      </c>
      <c r="ANJ639" s="203" t="s">
        <v>69</v>
      </c>
      <c r="ANK639" s="10">
        <f>ANI639*1.1</f>
        <v>151.80000000000001</v>
      </c>
      <c r="ANL639" s="10"/>
      <c r="ANM639" s="273"/>
      <c r="ANN639" s="203" t="s">
        <v>99</v>
      </c>
      <c r="ANO639" s="276" t="s">
        <v>723</v>
      </c>
      <c r="ANQ639" s="204"/>
      <c r="ANR639" s="204">
        <f>VLOOKUP(ANO639,$A$681:$F$2354,6,FALSE)</f>
        <v>68</v>
      </c>
      <c r="ANS639" s="203" t="s">
        <v>69</v>
      </c>
      <c r="ANT639" s="10">
        <f>ANR639*1.1</f>
        <v>74.800000000000011</v>
      </c>
      <c r="ANU639" s="10"/>
      <c r="ANV639" s="273"/>
      <c r="ANW639" s="203" t="s">
        <v>99</v>
      </c>
      <c r="ANX639" s="276" t="s">
        <v>456</v>
      </c>
      <c r="ANZ639" s="204"/>
      <c r="AOA639" s="204">
        <f>VLOOKUP(ANX639,$A$681:$F$2354,6,FALSE)</f>
        <v>51</v>
      </c>
      <c r="AOB639" s="203" t="s">
        <v>69</v>
      </c>
      <c r="AOC639" s="10">
        <f>AOA639*1.1</f>
        <v>56.1</v>
      </c>
      <c r="AOD639" s="10"/>
      <c r="AOE639" s="273"/>
      <c r="AOF639" s="203" t="s">
        <v>99</v>
      </c>
      <c r="AOG639" s="276" t="s">
        <v>557</v>
      </c>
      <c r="AOI639" s="204"/>
      <c r="AOJ639" s="204">
        <f>VLOOKUP(AOG639,$A$681:$F$2354,6,FALSE)</f>
        <v>109</v>
      </c>
      <c r="AOK639" s="203" t="s">
        <v>69</v>
      </c>
      <c r="AOL639" s="10">
        <f>AOJ639*1.1</f>
        <v>119.9</v>
      </c>
      <c r="AOM639" s="10"/>
      <c r="AON639" s="273"/>
      <c r="AOO639" s="203" t="s">
        <v>99</v>
      </c>
      <c r="AOP639" s="276" t="s">
        <v>1722</v>
      </c>
      <c r="AOR639" s="204"/>
      <c r="AOS639" s="204">
        <f>VLOOKUP(AOP639,$A$681:$F$2354,6,FALSE)</f>
        <v>25</v>
      </c>
      <c r="AOT639" s="203" t="s">
        <v>69</v>
      </c>
      <c r="AOU639" s="10">
        <f>AOS639*1.1</f>
        <v>27.500000000000004</v>
      </c>
      <c r="AOV639" s="10"/>
      <c r="AOW639" s="273"/>
      <c r="AOX639" s="203" t="s">
        <v>99</v>
      </c>
      <c r="AOY639" s="276" t="s">
        <v>1249</v>
      </c>
      <c r="APA639" s="204"/>
      <c r="APB639" s="204">
        <f>VLOOKUP(AOY639,$A$681:$F$2354,6,FALSE)</f>
        <v>135</v>
      </c>
      <c r="APC639" s="203" t="s">
        <v>69</v>
      </c>
      <c r="APD639" s="10">
        <f>APB639*1.1</f>
        <v>148.5</v>
      </c>
      <c r="APE639" s="10"/>
      <c r="APF639" s="273"/>
      <c r="APG639" s="203" t="s">
        <v>99</v>
      </c>
      <c r="APH639" s="276" t="s">
        <v>611</v>
      </c>
      <c r="APJ639" s="204"/>
      <c r="APK639" s="204">
        <f>VLOOKUP(APH639,$A$681:$F$2354,6,FALSE)</f>
        <v>3</v>
      </c>
      <c r="APL639" s="203" t="s">
        <v>69</v>
      </c>
      <c r="APM639" s="10">
        <f>APK639*1.1</f>
        <v>3.3000000000000003</v>
      </c>
      <c r="APN639" s="10"/>
      <c r="APO639" s="273"/>
      <c r="APP639" s="203" t="s">
        <v>99</v>
      </c>
      <c r="APQ639" s="276" t="s">
        <v>522</v>
      </c>
      <c r="APS639" s="204"/>
      <c r="APT639" s="204">
        <f>VLOOKUP(APQ639,$A$681:$F$2354,6,FALSE)</f>
        <v>92</v>
      </c>
      <c r="APU639" s="203" t="s">
        <v>69</v>
      </c>
      <c r="APV639" s="10">
        <f>APT639*1.1</f>
        <v>101.2</v>
      </c>
      <c r="APW639" s="10"/>
      <c r="APX639" s="273"/>
      <c r="APY639" s="203" t="s">
        <v>99</v>
      </c>
      <c r="APZ639" s="276" t="s">
        <v>448</v>
      </c>
      <c r="AQB639" s="204"/>
      <c r="AQC639" s="204">
        <f>VLOOKUP(APZ639,$A$681:$F$2354,6,FALSE)</f>
        <v>40</v>
      </c>
      <c r="AQD639" s="203" t="s">
        <v>69</v>
      </c>
      <c r="AQE639" s="10">
        <f>AQC639*1.1</f>
        <v>44</v>
      </c>
      <c r="AQF639" s="10"/>
      <c r="AQG639" s="273"/>
    </row>
    <row r="640" spans="1:1125" s="14" customFormat="1" ht="15">
      <c r="A640" s="203"/>
      <c r="B640" s="414"/>
      <c r="D640" s="203"/>
      <c r="E640" s="203"/>
      <c r="F640" s="203"/>
      <c r="G640" s="10"/>
      <c r="H640" s="10">
        <f>SUM(G635:G639)</f>
        <v>254.2</v>
      </c>
      <c r="I640" s="267"/>
      <c r="J640" s="203"/>
      <c r="K640" s="414"/>
      <c r="M640" s="203"/>
      <c r="N640" s="203"/>
      <c r="O640" s="203"/>
      <c r="P640" s="10"/>
      <c r="Q640" s="10">
        <f>SUM(P635:P639)</f>
        <v>458.19999999999993</v>
      </c>
      <c r="R640" s="267"/>
      <c r="S640" s="203"/>
      <c r="T640" s="264"/>
      <c r="V640" s="203"/>
      <c r="W640" s="203"/>
      <c r="X640" s="203"/>
      <c r="Y640" s="10"/>
      <c r="Z640" s="10">
        <f>SUM(Y635:Y639)</f>
        <v>610.4</v>
      </c>
      <c r="AA640" s="267"/>
      <c r="AB640" s="203"/>
      <c r="AC640" s="414"/>
      <c r="AE640" s="203"/>
      <c r="AF640" s="203"/>
      <c r="AG640" s="203"/>
      <c r="AH640" s="10"/>
      <c r="AI640" s="10">
        <f>SUM(AH635:AH639)</f>
        <v>311.20000000000005</v>
      </c>
      <c r="AJ640" s="267"/>
      <c r="AK640" s="203"/>
      <c r="AL640" s="414"/>
      <c r="AN640" s="203"/>
      <c r="AO640" s="203"/>
      <c r="AP640" s="203"/>
      <c r="AQ640" s="10"/>
      <c r="AR640" s="10">
        <f>SUM(AQ635:AQ639)</f>
        <v>577.4</v>
      </c>
      <c r="AS640" s="267"/>
      <c r="AT640" s="203"/>
      <c r="AU640" s="414"/>
      <c r="AW640" s="203"/>
      <c r="AX640" s="203"/>
      <c r="AY640" s="203"/>
      <c r="AZ640" s="10"/>
      <c r="BA640" s="10">
        <f>SUM(AZ635:AZ639)</f>
        <v>393.20000000000005</v>
      </c>
      <c r="BB640" s="267"/>
      <c r="BC640" s="203"/>
      <c r="BD640" s="414"/>
      <c r="BF640" s="203"/>
      <c r="BG640" s="203"/>
      <c r="BH640" s="203"/>
      <c r="BI640" s="10"/>
      <c r="BJ640" s="10">
        <f>SUM(BI635:BI639)</f>
        <v>518.6</v>
      </c>
      <c r="BK640" s="267"/>
      <c r="BL640" s="203"/>
      <c r="BM640" s="414"/>
      <c r="BO640" s="203"/>
      <c r="BP640" s="203"/>
      <c r="BQ640" s="203"/>
      <c r="BR640" s="10"/>
      <c r="BS640" s="10">
        <f>SUM(BR635:BR639)</f>
        <v>1031.2</v>
      </c>
      <c r="BT640" s="267"/>
      <c r="BU640" s="203"/>
      <c r="BV640" s="414"/>
      <c r="BX640" s="203"/>
      <c r="BY640" s="203"/>
      <c r="BZ640" s="203"/>
      <c r="CA640" s="10"/>
      <c r="CB640" s="10">
        <f>SUM(CA635:CA639)</f>
        <v>488.1</v>
      </c>
      <c r="CC640" s="267"/>
      <c r="CD640" s="203"/>
      <c r="CE640" s="414"/>
      <c r="CG640" s="203"/>
      <c r="CH640" s="203"/>
      <c r="CI640" s="203"/>
      <c r="CJ640" s="10"/>
      <c r="CK640" s="10">
        <f>SUM(CJ635:CJ639)</f>
        <v>949.5</v>
      </c>
      <c r="CL640" s="267"/>
      <c r="CM640" s="203"/>
      <c r="CN640" s="414"/>
      <c r="CP640" s="203"/>
      <c r="CQ640" s="203"/>
      <c r="CR640" s="203"/>
      <c r="CS640" s="10"/>
      <c r="CT640" s="10">
        <f>SUM(CS635:CS639)</f>
        <v>634.29999999999995</v>
      </c>
      <c r="CU640" s="267"/>
      <c r="CV640" s="203"/>
      <c r="CW640" s="414"/>
      <c r="CY640" s="203"/>
      <c r="CZ640" s="203"/>
      <c r="DA640" s="203"/>
      <c r="DB640" s="10"/>
      <c r="DC640" s="10">
        <f>SUM(DB635:DB639)</f>
        <v>927.80000000000007</v>
      </c>
      <c r="DD640" s="267"/>
      <c r="DE640" s="203"/>
      <c r="DF640" s="414"/>
      <c r="DH640" s="203"/>
      <c r="DI640" s="203"/>
      <c r="DJ640" s="203"/>
      <c r="DK640" s="10"/>
      <c r="DL640" s="10">
        <f>SUM(DK635:DK639)</f>
        <v>602.70000000000005</v>
      </c>
      <c r="DM640" s="267"/>
      <c r="DN640" s="203"/>
      <c r="DO640" s="414"/>
      <c r="DQ640" s="203"/>
      <c r="DR640" s="203"/>
      <c r="DS640" s="203"/>
      <c r="DT640" s="10"/>
      <c r="DU640" s="10">
        <f>SUM(DT635:DT639)</f>
        <v>718.09999999999991</v>
      </c>
      <c r="DV640" s="267"/>
      <c r="DW640" s="203"/>
      <c r="DZ640" s="203"/>
      <c r="EA640" s="203"/>
      <c r="EB640" s="203"/>
      <c r="EC640" s="10"/>
      <c r="ED640" s="10" t="e">
        <f>SUM(EC635:EC639)</f>
        <v>#N/A</v>
      </c>
      <c r="EE640" s="267"/>
      <c r="EF640" s="203"/>
      <c r="EG640" s="414"/>
      <c r="EI640" s="203"/>
      <c r="EJ640" s="203"/>
      <c r="EK640" s="203"/>
      <c r="EL640" s="10"/>
      <c r="EM640" s="10">
        <f>SUM(EL635:EL639)</f>
        <v>265.10000000000002</v>
      </c>
      <c r="EN640" s="267"/>
      <c r="EO640" s="203"/>
      <c r="EP640" s="414"/>
      <c r="ER640" s="203"/>
      <c r="ES640" s="203"/>
      <c r="ET640" s="203"/>
      <c r="EU640" s="10"/>
      <c r="EV640" s="10">
        <f>SUM(EU635:EU639)</f>
        <v>654.89999999999986</v>
      </c>
      <c r="EW640" s="267"/>
      <c r="EX640" s="203"/>
      <c r="EY640" s="414"/>
      <c r="FA640" s="203"/>
      <c r="FB640" s="203"/>
      <c r="FC640" s="203"/>
      <c r="FD640" s="10"/>
      <c r="FE640" s="10">
        <f>SUM(FD635:FD639)</f>
        <v>554.4</v>
      </c>
      <c r="FF640" s="267"/>
      <c r="FG640" s="203"/>
      <c r="FH640" s="422"/>
      <c r="FJ640" s="203"/>
      <c r="FK640" s="203"/>
      <c r="FL640" s="203"/>
      <c r="FM640" s="10"/>
      <c r="FN640" s="10">
        <f>SUM(FM635:FM639)</f>
        <v>605.1</v>
      </c>
      <c r="FO640" s="267"/>
      <c r="FP640" s="203"/>
      <c r="FQ640" s="414"/>
      <c r="FS640" s="203"/>
      <c r="FT640" s="203"/>
      <c r="FU640" s="203"/>
      <c r="FV640" s="10"/>
      <c r="FW640" s="10">
        <f>SUM(FV635:FV639)</f>
        <v>726.6</v>
      </c>
      <c r="FX640" s="267"/>
      <c r="FY640" s="203"/>
      <c r="FZ640" s="414"/>
      <c r="GB640" s="203"/>
      <c r="GC640" s="203"/>
      <c r="GD640" s="203"/>
      <c r="GE640" s="10"/>
      <c r="GF640" s="10">
        <f>SUM(GE635:GE639)</f>
        <v>935.59999999999991</v>
      </c>
      <c r="GG640" s="267"/>
      <c r="GH640" s="203"/>
      <c r="GI640" s="414"/>
      <c r="GK640" s="203"/>
      <c r="GL640" s="203"/>
      <c r="GM640" s="203"/>
      <c r="GN640" s="10"/>
      <c r="GO640" s="10">
        <f>SUM(GN635:GN639)</f>
        <v>825.30000000000007</v>
      </c>
      <c r="GP640" s="267"/>
      <c r="GQ640" s="203"/>
      <c r="GR640" s="414"/>
      <c r="GT640" s="203"/>
      <c r="GU640" s="203"/>
      <c r="GV640" s="203"/>
      <c r="GW640" s="203"/>
      <c r="GX640" s="10">
        <f>SUM(GW635:GW639)</f>
        <v>870.7</v>
      </c>
      <c r="GY640" s="267"/>
      <c r="GZ640" s="203"/>
      <c r="HA640" s="414"/>
      <c r="HC640" s="203"/>
      <c r="HD640" s="203"/>
      <c r="HE640" s="203"/>
      <c r="HF640" s="10"/>
      <c r="HG640" s="10">
        <f>SUM(HF635:HF639)</f>
        <v>920.69999999999993</v>
      </c>
      <c r="HH640" s="267"/>
      <c r="HI640" s="203"/>
      <c r="HJ640" s="414"/>
      <c r="HL640" s="203"/>
      <c r="HM640" s="203"/>
      <c r="HN640" s="203"/>
      <c r="HO640" s="203"/>
      <c r="HP640" s="10">
        <f>SUM(HO635:HO639)</f>
        <v>843.1</v>
      </c>
      <c r="HQ640" s="267"/>
      <c r="HR640" s="203"/>
      <c r="HS640" s="423"/>
      <c r="HU640" s="203"/>
      <c r="HV640" s="203"/>
      <c r="HW640" s="203"/>
      <c r="HX640" s="10"/>
      <c r="HY640" s="10">
        <f>SUM(HX635:HX639)</f>
        <v>737.40000000000009</v>
      </c>
      <c r="HZ640" s="267"/>
      <c r="IA640" s="203"/>
      <c r="IB640" s="286"/>
      <c r="ID640" s="203"/>
      <c r="IE640" s="203"/>
      <c r="IF640" s="203"/>
      <c r="IG640" s="203"/>
      <c r="IH640" s="10" t="e">
        <f>SUM(IG635:IG639)</f>
        <v>#N/A</v>
      </c>
      <c r="II640" s="267"/>
      <c r="IJ640" s="203"/>
      <c r="IK640" s="423"/>
      <c r="IM640" s="203"/>
      <c r="IN640" s="203"/>
      <c r="IO640" s="203"/>
      <c r="IP640" s="10"/>
      <c r="IQ640" s="10">
        <f>SUM(IP635:IP639)</f>
        <v>588.5</v>
      </c>
      <c r="IR640" s="267"/>
      <c r="IS640" s="203"/>
      <c r="IT640" s="423"/>
      <c r="IV640" s="203"/>
      <c r="IW640" s="203"/>
      <c r="IX640" s="203"/>
      <c r="IY640" s="10"/>
      <c r="IZ640" s="10">
        <f>SUM(IY635:IY639)</f>
        <v>451.00000000000006</v>
      </c>
      <c r="JA640" s="267"/>
      <c r="JB640" s="203"/>
      <c r="JC640" s="423"/>
      <c r="JE640" s="203"/>
      <c r="JF640" s="203"/>
      <c r="JG640" s="203"/>
      <c r="JH640" s="10"/>
      <c r="JI640" s="10">
        <f>SUM(JH635:JH639)</f>
        <v>669.59999999999991</v>
      </c>
      <c r="JJ640" s="267"/>
      <c r="JK640" s="203"/>
      <c r="JL640" s="423"/>
      <c r="JN640" s="203"/>
      <c r="JO640" s="203"/>
      <c r="JP640" s="203"/>
      <c r="JQ640" s="10"/>
      <c r="JR640" s="10">
        <f>SUM(JQ635:JQ639)</f>
        <v>756</v>
      </c>
      <c r="JS640" s="267"/>
      <c r="JT640" s="203"/>
      <c r="JU640" s="264"/>
      <c r="JW640" s="203"/>
      <c r="JX640" s="203"/>
      <c r="JY640" s="203"/>
      <c r="JZ640" s="10"/>
      <c r="KA640" s="10">
        <f>SUM(JZ635:JZ639)</f>
        <v>537.4</v>
      </c>
      <c r="KB640" s="267"/>
      <c r="KC640" s="203"/>
      <c r="KD640" s="423"/>
      <c r="KF640" s="203"/>
      <c r="KG640" s="203"/>
      <c r="KH640" s="203"/>
      <c r="KI640" s="10"/>
      <c r="KJ640" s="10">
        <f>SUM(KI635:KI639)</f>
        <v>614.70000000000005</v>
      </c>
      <c r="KK640" s="267"/>
      <c r="KL640" s="203"/>
      <c r="KM640" s="264"/>
      <c r="KO640" s="203"/>
      <c r="KP640" s="203"/>
      <c r="KQ640" s="203"/>
      <c r="KR640" s="203"/>
      <c r="KS640" s="10">
        <f>SUM(KR635:KR639)</f>
        <v>459.5</v>
      </c>
      <c r="KT640" s="267"/>
      <c r="KU640" s="203"/>
      <c r="KV640" s="429"/>
      <c r="KX640" s="203"/>
      <c r="KY640" s="203"/>
      <c r="KZ640" s="203"/>
      <c r="LA640" s="10"/>
      <c r="LB640" s="10">
        <f>SUM(LA635:LA639)</f>
        <v>942.3</v>
      </c>
      <c r="LC640" s="267"/>
      <c r="LD640" s="203"/>
      <c r="LE640" s="423"/>
      <c r="LG640" s="203"/>
      <c r="LH640" s="203"/>
      <c r="LI640" s="203"/>
      <c r="LJ640" s="10"/>
      <c r="LK640" s="10">
        <f>SUM(LJ635:LJ639)</f>
        <v>732.30000000000007</v>
      </c>
      <c r="LL640" s="267"/>
      <c r="LM640" s="203"/>
      <c r="LN640" s="423"/>
      <c r="LP640" s="203"/>
      <c r="LQ640" s="203"/>
      <c r="LR640" s="203"/>
      <c r="LS640" s="10"/>
      <c r="LT640" s="10">
        <f>SUM(LS635:LS639)</f>
        <v>1068.2</v>
      </c>
      <c r="LU640" s="267"/>
      <c r="LV640" s="203"/>
      <c r="LW640" s="423"/>
      <c r="LY640" s="203"/>
      <c r="LZ640" s="203"/>
      <c r="MA640" s="203"/>
      <c r="MB640" s="10"/>
      <c r="MC640" s="10">
        <f>SUM(MB635:MB639)</f>
        <v>566.40000000000009</v>
      </c>
      <c r="MD640" s="267"/>
      <c r="ME640" s="203"/>
      <c r="MF640" s="423"/>
      <c r="MH640" s="203"/>
      <c r="MI640" s="203"/>
      <c r="MJ640" s="203"/>
      <c r="MK640" s="10"/>
      <c r="ML640" s="10">
        <f>SUM(MK635:MK639)</f>
        <v>887.5</v>
      </c>
      <c r="MM640" s="267"/>
      <c r="MN640" s="203"/>
      <c r="MO640" s="423"/>
      <c r="MQ640" s="203"/>
      <c r="MR640" s="203"/>
      <c r="MS640" s="203"/>
      <c r="MT640" s="10"/>
      <c r="MU640" s="10">
        <f>SUM(MT635:MT639)</f>
        <v>909</v>
      </c>
      <c r="MV640" s="267"/>
      <c r="MW640" s="203"/>
      <c r="MX640" s="423"/>
      <c r="MZ640" s="203"/>
      <c r="NA640" s="203"/>
      <c r="NB640" s="203"/>
      <c r="NC640" s="10"/>
      <c r="ND640" s="10">
        <f>SUM(NC635:NC639)</f>
        <v>991.29999999999984</v>
      </c>
      <c r="NE640" s="267"/>
      <c r="NF640" s="203"/>
      <c r="NG640" s="423"/>
      <c r="NI640" s="203"/>
      <c r="NJ640" s="203"/>
      <c r="NK640" s="203"/>
      <c r="NL640" s="10"/>
      <c r="NM640" s="10">
        <f>SUM(NL635:NL639)</f>
        <v>880.6</v>
      </c>
      <c r="NN640" s="267"/>
      <c r="NO640" s="203"/>
      <c r="NP640" s="425"/>
      <c r="NR640" s="203"/>
      <c r="NS640" s="203"/>
      <c r="NT640" s="203"/>
      <c r="NU640" s="10"/>
      <c r="NV640" s="10">
        <f>SUM(NU635:NU639)</f>
        <v>620.9</v>
      </c>
      <c r="NW640" s="267"/>
      <c r="NX640" s="203"/>
      <c r="NY640" s="423"/>
      <c r="OA640" s="203"/>
      <c r="OB640" s="203"/>
      <c r="OC640" s="203"/>
      <c r="OD640" s="203"/>
      <c r="OE640" s="10">
        <f>SUM(OD635:OD639)</f>
        <v>483</v>
      </c>
      <c r="OF640" s="267"/>
      <c r="OG640" s="203"/>
      <c r="OH640" s="423"/>
      <c r="OJ640" s="203"/>
      <c r="OK640" s="203"/>
      <c r="OL640" s="203"/>
      <c r="OM640" s="10"/>
      <c r="ON640" s="10">
        <f>SUM(OM635:OM639)</f>
        <v>624.29999999999995</v>
      </c>
      <c r="OO640" s="267"/>
      <c r="OP640" s="203"/>
      <c r="OQ640" s="425"/>
      <c r="OS640" s="203"/>
      <c r="OT640" s="203"/>
      <c r="OU640" s="203"/>
      <c r="OV640" s="10"/>
      <c r="OW640" s="10">
        <f>SUM(OV635:OV639)</f>
        <v>335</v>
      </c>
      <c r="OX640" s="267"/>
      <c r="OY640" s="203"/>
      <c r="OZ640" s="428"/>
      <c r="PB640" s="203"/>
      <c r="PC640" s="203"/>
      <c r="PD640" s="203"/>
      <c r="PE640" s="10"/>
      <c r="PF640" s="10">
        <f>SUM(PE635:PE639)</f>
        <v>945.80000000000007</v>
      </c>
      <c r="PG640" s="267"/>
      <c r="PH640" s="203"/>
      <c r="PI640" s="423"/>
      <c r="PK640" s="203"/>
      <c r="PL640" s="203"/>
      <c r="PM640" s="203"/>
      <c r="PN640" s="10"/>
      <c r="PO640" s="10">
        <f>SUM(PN635:PN639)</f>
        <v>446.79999999999995</v>
      </c>
      <c r="PP640" s="267"/>
      <c r="PQ640" s="203"/>
      <c r="PR640" s="264"/>
      <c r="PT640" s="203"/>
      <c r="PU640" s="203"/>
      <c r="PV640" s="203"/>
      <c r="PW640" s="10"/>
      <c r="PX640" s="10" t="e">
        <f>SUM(PW635:PW639)</f>
        <v>#N/A</v>
      </c>
      <c r="PY640" s="267"/>
      <c r="PZ640" s="203"/>
      <c r="QA640" s="423"/>
      <c r="QC640" s="203"/>
      <c r="QD640" s="203"/>
      <c r="QE640" s="203"/>
      <c r="QF640" s="10"/>
      <c r="QG640" s="10">
        <f>SUM(QF635:QF639)</f>
        <v>294.8</v>
      </c>
      <c r="QH640" s="267"/>
      <c r="QI640" s="203"/>
      <c r="QJ640" s="423"/>
      <c r="QL640" s="203"/>
      <c r="QM640" s="203"/>
      <c r="QN640" s="203"/>
      <c r="QO640" s="10"/>
      <c r="QP640" s="10">
        <f>SUM(QO635:QO639)</f>
        <v>817.4</v>
      </c>
      <c r="QQ640" s="267"/>
      <c r="QR640" s="203"/>
      <c r="QS640" s="423"/>
      <c r="QU640" s="203"/>
      <c r="QV640" s="203"/>
      <c r="QW640" s="203"/>
      <c r="QX640" s="10"/>
      <c r="QY640" s="10">
        <f>SUM(QX635:QX639)</f>
        <v>456.2</v>
      </c>
      <c r="QZ640" s="267"/>
      <c r="RA640" s="203"/>
      <c r="RB640" s="423"/>
      <c r="RD640" s="203"/>
      <c r="RE640" s="203"/>
      <c r="RF640" s="203"/>
      <c r="RG640" s="10"/>
      <c r="RH640" s="10">
        <f>SUM(RG635:RG639)</f>
        <v>648.19999999999993</v>
      </c>
      <c r="RI640" s="267"/>
      <c r="RJ640" s="203"/>
      <c r="RM640" s="203"/>
      <c r="RN640" s="203"/>
      <c r="RO640" s="203"/>
      <c r="RP640" s="203"/>
      <c r="RQ640" s="10" t="e">
        <f>SUM(RP635:RP639)</f>
        <v>#N/A</v>
      </c>
      <c r="RR640" s="267"/>
      <c r="RS640" s="203"/>
      <c r="RT640" s="423"/>
      <c r="RV640" s="203"/>
      <c r="RW640" s="203"/>
      <c r="RX640" s="203"/>
      <c r="RY640" s="10"/>
      <c r="RZ640" s="10">
        <f>SUM(RY635:RY639)</f>
        <v>734.3</v>
      </c>
      <c r="SA640" s="273"/>
      <c r="SB640" s="203"/>
      <c r="SC640" s="423"/>
      <c r="SE640" s="203"/>
      <c r="SF640" s="203"/>
      <c r="SG640" s="203"/>
      <c r="SH640" s="10"/>
      <c r="SI640" s="10">
        <f>SUM(SH635:SH639)</f>
        <v>862.5</v>
      </c>
      <c r="SJ640" s="273"/>
      <c r="SK640" s="203"/>
      <c r="SL640" s="423"/>
      <c r="SN640" s="203"/>
      <c r="SO640" s="203"/>
      <c r="SP640" s="203"/>
      <c r="SQ640" s="10"/>
      <c r="SR640" s="10">
        <f>SUM(SQ635:SQ639)</f>
        <v>919.1</v>
      </c>
      <c r="SS640" s="273"/>
      <c r="ST640" s="203"/>
      <c r="SU640" s="264"/>
      <c r="SW640" s="203"/>
      <c r="SX640" s="203"/>
      <c r="SY640" s="203"/>
      <c r="SZ640" s="10"/>
      <c r="TA640" s="10">
        <f>SUM(SZ635:SZ639)</f>
        <v>365.8</v>
      </c>
      <c r="TB640" s="273"/>
      <c r="TC640" s="203"/>
      <c r="TD640" s="428"/>
      <c r="TF640" s="203"/>
      <c r="TG640" s="203"/>
      <c r="TH640" s="203"/>
      <c r="TI640" s="203"/>
      <c r="TJ640" s="10">
        <f>SUM(TI635:TI639)</f>
        <v>584.4</v>
      </c>
      <c r="TK640" s="273"/>
      <c r="TL640" s="203"/>
      <c r="TM640" s="264"/>
      <c r="TO640" s="203"/>
      <c r="TP640" s="203"/>
      <c r="TQ640" s="203"/>
      <c r="TR640" s="10"/>
      <c r="TS640" s="10">
        <f>SUM(TR635:TR639)</f>
        <v>400.80000000000007</v>
      </c>
      <c r="TT640" s="273"/>
      <c r="TU640" s="203"/>
      <c r="TV640" s="264"/>
      <c r="TX640" s="203"/>
      <c r="TY640" s="203"/>
      <c r="TZ640" s="203"/>
      <c r="UA640" s="10"/>
      <c r="UB640" s="10">
        <f>SUM(UA635:UA639)</f>
        <v>473.59999999999997</v>
      </c>
      <c r="UC640" s="273"/>
      <c r="UD640" s="203"/>
      <c r="UE640" s="286"/>
      <c r="UG640" s="203"/>
      <c r="UH640" s="203"/>
      <c r="UI640" s="203"/>
      <c r="UJ640" s="10"/>
      <c r="UK640" s="10" t="e">
        <f>SUM(UJ635:UJ639)</f>
        <v>#N/A</v>
      </c>
      <c r="UL640" s="273"/>
      <c r="UM640" s="203"/>
      <c r="UN640" s="264"/>
      <c r="UP640" s="203"/>
      <c r="UQ640" s="203"/>
      <c r="UR640" s="203"/>
      <c r="US640" s="10"/>
      <c r="UT640" s="10">
        <f>SUM(US635:US639)</f>
        <v>889.6</v>
      </c>
      <c r="UU640" s="273"/>
      <c r="UV640" s="203"/>
      <c r="UW640" s="264"/>
      <c r="UY640" s="203"/>
      <c r="UZ640" s="203"/>
      <c r="VA640" s="203"/>
      <c r="VB640" s="10"/>
      <c r="VC640" s="10">
        <f>SUM(VB635:VB639)</f>
        <v>607.9</v>
      </c>
      <c r="VD640" s="273"/>
      <c r="VE640" s="203"/>
      <c r="VF640" s="423"/>
      <c r="VH640" s="203"/>
      <c r="VI640" s="203"/>
      <c r="VJ640" s="203"/>
      <c r="VK640" s="10"/>
      <c r="VL640" s="10">
        <f>SUM(VK635:VK639)</f>
        <v>282.09999999999997</v>
      </c>
      <c r="VM640" s="273"/>
      <c r="VN640" s="203"/>
      <c r="VO640" s="423"/>
      <c r="VQ640" s="203"/>
      <c r="VR640" s="203"/>
      <c r="VS640" s="203"/>
      <c r="VT640" s="10"/>
      <c r="VU640" s="10">
        <f>SUM(VT635:VT639)</f>
        <v>462.29999999999995</v>
      </c>
      <c r="VV640" s="273"/>
      <c r="VW640" s="203"/>
      <c r="VZ640" s="203"/>
      <c r="WA640" s="203"/>
      <c r="WB640" s="203"/>
      <c r="WC640" s="203"/>
      <c r="WD640" s="10" t="e">
        <f>SUM(WC635:WC639)</f>
        <v>#N/A</v>
      </c>
      <c r="WE640" s="273"/>
      <c r="WF640" s="203"/>
      <c r="WG640" s="264"/>
      <c r="WI640" s="203"/>
      <c r="WJ640" s="203"/>
      <c r="WK640" s="203"/>
      <c r="WL640" s="203"/>
      <c r="WM640" s="10">
        <f>SUM(WL635:WL639)</f>
        <v>468.29999999999995</v>
      </c>
      <c r="WN640" s="273"/>
      <c r="WO640" s="203"/>
      <c r="WQ640" s="203"/>
      <c r="WR640" s="203"/>
      <c r="WS640" s="203"/>
      <c r="WT640" s="203"/>
      <c r="WU640" s="10"/>
      <c r="WV640" s="10" t="e">
        <f>SUM(WU635:WU639)</f>
        <v>#N/A</v>
      </c>
      <c r="WW640" s="273"/>
      <c r="WX640" s="203"/>
      <c r="XA640" s="203"/>
      <c r="XB640" s="203"/>
      <c r="XC640" s="203"/>
      <c r="XD640" s="203"/>
      <c r="XE640" s="10" t="e">
        <f>SUM(XD635:XD639)</f>
        <v>#N/A</v>
      </c>
      <c r="XF640" s="273"/>
      <c r="XG640" s="203"/>
      <c r="XH640" s="423"/>
      <c r="XJ640" s="203"/>
      <c r="XK640" s="203"/>
      <c r="XL640" s="203"/>
      <c r="XM640" s="203"/>
      <c r="XN640" s="10">
        <f>SUM(XM635:XM639)</f>
        <v>232.2</v>
      </c>
      <c r="XO640" s="273"/>
      <c r="XP640" s="203"/>
      <c r="XQ640" s="423"/>
      <c r="XS640" s="203"/>
      <c r="XT640" s="203"/>
      <c r="XU640" s="203"/>
      <c r="XV640" s="10"/>
      <c r="XW640" s="10">
        <f>SUM(XV635:XV639)</f>
        <v>391.4</v>
      </c>
      <c r="XX640" s="273"/>
      <c r="XY640" s="203"/>
      <c r="XZ640" s="423"/>
      <c r="YB640" s="203"/>
      <c r="YC640" s="203"/>
      <c r="YD640" s="203"/>
      <c r="YE640" s="203"/>
      <c r="YF640" s="10">
        <f>SUM(YE635:YE639)</f>
        <v>889.2</v>
      </c>
      <c r="YG640" s="273"/>
      <c r="YH640" s="203"/>
      <c r="YK640" s="203"/>
      <c r="YL640" s="203"/>
      <c r="YM640" s="203"/>
      <c r="YN640" s="10"/>
      <c r="YO640" s="10" t="e">
        <f>SUM(YN635:YN639)</f>
        <v>#N/A</v>
      </c>
      <c r="YP640" s="273"/>
      <c r="YQ640" s="203"/>
      <c r="YT640" s="203"/>
      <c r="YU640" s="203"/>
      <c r="YV640" s="203"/>
      <c r="YW640" s="203"/>
      <c r="YX640" s="10" t="e">
        <f>SUM(YW635:YW639)</f>
        <v>#N/A</v>
      </c>
      <c r="YY640" s="273"/>
      <c r="YZ640" s="203"/>
      <c r="ZA640" s="428"/>
      <c r="ZC640" s="203"/>
      <c r="ZD640" s="203"/>
      <c r="ZE640" s="203"/>
      <c r="ZF640" s="203"/>
      <c r="ZG640" s="10">
        <f>SUM(ZF635:ZF639)</f>
        <v>662.9</v>
      </c>
      <c r="ZH640" s="273"/>
      <c r="ZI640" s="203"/>
      <c r="ZJ640" s="423"/>
      <c r="ZL640" s="203"/>
      <c r="ZM640" s="203"/>
      <c r="ZN640" s="203"/>
      <c r="ZO640" s="203"/>
      <c r="ZP640" s="10">
        <f>SUM(ZO635:ZO639)</f>
        <v>715.30000000000007</v>
      </c>
      <c r="ZQ640" s="273"/>
      <c r="ZR640" s="203"/>
      <c r="ZS640" s="423"/>
      <c r="ZU640" s="203"/>
      <c r="ZV640" s="203"/>
      <c r="ZW640" s="203"/>
      <c r="ZX640" s="10"/>
      <c r="ZY640" s="10">
        <f>SUM(ZX635:ZX639)</f>
        <v>762.09999999999991</v>
      </c>
      <c r="ZZ640" s="273"/>
      <c r="AAA640" s="203"/>
      <c r="AAB640" s="264"/>
      <c r="AAD640" s="203"/>
      <c r="AAE640" s="203"/>
      <c r="AAF640" s="203"/>
      <c r="AAG640" s="10"/>
      <c r="AAH640" s="10">
        <f>SUM(AAG635:AAG639)</f>
        <v>287.60000000000002</v>
      </c>
      <c r="AAI640" s="273"/>
      <c r="AAJ640" s="203"/>
      <c r="AAK640" s="264"/>
      <c r="AAM640" s="203"/>
      <c r="AAN640" s="203"/>
      <c r="AAO640" s="203"/>
      <c r="AAP640" s="10"/>
      <c r="AAQ640" s="10">
        <f>SUM(AAP635:AAP639)</f>
        <v>500.69999999999993</v>
      </c>
      <c r="AAR640" s="273"/>
      <c r="AAS640" s="203"/>
      <c r="AAT640" s="264"/>
      <c r="AAV640" s="203"/>
      <c r="AAW640" s="203"/>
      <c r="AAX640" s="203"/>
      <c r="AAY640" s="10"/>
      <c r="AAZ640" s="10">
        <f>SUM(AAY635:AAY639)</f>
        <v>532.75</v>
      </c>
      <c r="ABA640" s="273"/>
      <c r="ABB640" s="203"/>
      <c r="ABE640" s="203"/>
      <c r="ABF640" s="203"/>
      <c r="ABG640" s="203"/>
      <c r="ABH640" s="10"/>
      <c r="ABI640" s="10" t="e">
        <f>SUM(ABH635:ABH639)</f>
        <v>#N/A</v>
      </c>
      <c r="ABJ640" s="273"/>
      <c r="ABK640" s="203"/>
      <c r="ABL640" s="264"/>
      <c r="ABN640" s="203"/>
      <c r="ABO640" s="203"/>
      <c r="ABP640" s="203"/>
      <c r="ABQ640" s="10"/>
      <c r="ABR640" s="10">
        <f>SUM(ABQ635:ABQ639)</f>
        <v>627.5</v>
      </c>
      <c r="ABS640" s="273"/>
      <c r="ABT640" s="203"/>
      <c r="ABU640" s="264"/>
      <c r="ABW640" s="203"/>
      <c r="ABX640" s="203"/>
      <c r="ABY640" s="203"/>
      <c r="ABZ640" s="10"/>
      <c r="ACA640" s="10">
        <f>SUM(ABZ635:ABZ639)</f>
        <v>246.4</v>
      </c>
      <c r="ACB640" s="273"/>
      <c r="ACC640" s="203"/>
      <c r="ACF640" s="203"/>
      <c r="ACG640" s="203"/>
      <c r="ACH640" s="203"/>
      <c r="ACI640" s="10"/>
      <c r="ACJ640" s="10" t="e">
        <f>SUM(ACI635:ACI639)</f>
        <v>#N/A</v>
      </c>
      <c r="ACK640" s="273"/>
      <c r="ACL640" s="203"/>
      <c r="ACO640" s="203"/>
      <c r="ACP640" s="203"/>
      <c r="ACQ640" s="203"/>
      <c r="ACR640" s="10"/>
      <c r="ACS640" s="10" t="e">
        <f>SUM(ACR635:ACR639)</f>
        <v>#N/A</v>
      </c>
      <c r="ACT640" s="273"/>
      <c r="ACU640" s="203"/>
      <c r="ACX640" s="203"/>
      <c r="ACY640" s="203"/>
      <c r="ACZ640" s="203"/>
      <c r="ADA640" s="10"/>
      <c r="ADB640" s="10" t="e">
        <f>SUM(ADA635:ADA639)</f>
        <v>#N/A</v>
      </c>
      <c r="ADC640" s="273"/>
      <c r="ADD640" s="203"/>
      <c r="ADG640" s="203"/>
      <c r="ADH640" s="203"/>
      <c r="ADI640" s="203"/>
      <c r="ADJ640" s="203"/>
      <c r="ADK640" s="10" t="e">
        <f>SUM(ADJ635:ADJ639)</f>
        <v>#N/A</v>
      </c>
      <c r="ADL640" s="273"/>
      <c r="ADM640" s="203"/>
      <c r="ADP640" s="203"/>
      <c r="ADQ640" s="203"/>
      <c r="ADR640" s="203"/>
      <c r="ADS640" s="10"/>
      <c r="ADT640" s="10" t="e">
        <f>SUM(ADS635:ADS639)</f>
        <v>#N/A</v>
      </c>
      <c r="ADU640" s="273"/>
      <c r="ADV640" s="203"/>
      <c r="ADY640" s="203"/>
      <c r="ADZ640" s="203"/>
      <c r="AEA640" s="203"/>
      <c r="AEB640" s="203"/>
      <c r="AEC640" s="10" t="e">
        <f>SUM(AEB635:AEB639)</f>
        <v>#N/A</v>
      </c>
      <c r="AED640" s="273"/>
      <c r="AEE640" s="203"/>
      <c r="AEH640" s="203"/>
      <c r="AEI640" s="203"/>
      <c r="AEJ640" s="203"/>
      <c r="AEK640" s="203"/>
      <c r="AEL640" s="10" t="e">
        <f>SUM(AEK635:AEK639)</f>
        <v>#N/A</v>
      </c>
      <c r="AEM640" s="273"/>
      <c r="AEN640" s="203"/>
      <c r="AEQ640" s="203"/>
      <c r="AER640" s="203"/>
      <c r="AES640" s="203"/>
      <c r="AET640" s="203"/>
      <c r="AEU640" s="10" t="e">
        <f>SUM(AET635:AET639)</f>
        <v>#N/A</v>
      </c>
      <c r="AEV640" s="273"/>
      <c r="AEW640" s="203"/>
      <c r="AEZ640" s="203"/>
      <c r="AFA640" s="203"/>
      <c r="AFB640" s="203"/>
      <c r="AFC640" s="10"/>
      <c r="AFD640" s="10" t="e">
        <f>SUM(AFC635:AFC639)</f>
        <v>#N/A</v>
      </c>
      <c r="AFE640" s="273"/>
      <c r="AFF640" s="203"/>
      <c r="AFI640" s="203"/>
      <c r="AFJ640" s="203"/>
      <c r="AFK640" s="203"/>
      <c r="AFL640" s="10"/>
      <c r="AFM640" s="10" t="e">
        <f>SUM(AFL635:AFL639)</f>
        <v>#N/A</v>
      </c>
      <c r="AFN640" s="273"/>
      <c r="AFO640" s="203"/>
      <c r="AFR640" s="203"/>
      <c r="AFS640" s="203"/>
      <c r="AFT640" s="203"/>
      <c r="AFU640" s="10"/>
      <c r="AFV640" s="10" t="e">
        <f>SUM(AFU635:AFU639)</f>
        <v>#N/A</v>
      </c>
      <c r="AFW640" s="273"/>
      <c r="AFX640" s="203"/>
      <c r="AGA640" s="203"/>
      <c r="AGB640" s="203"/>
      <c r="AGC640" s="203"/>
      <c r="AGD640" s="10"/>
      <c r="AGE640" s="10" t="e">
        <f>SUM(AGD635:AGD639)</f>
        <v>#N/A</v>
      </c>
      <c r="AGF640" s="273"/>
      <c r="AGG640" s="203"/>
      <c r="AGJ640" s="203"/>
      <c r="AGK640" s="203"/>
      <c r="AGL640" s="203"/>
      <c r="AGM640" s="10"/>
      <c r="AGN640" s="10" t="e">
        <f>SUM(AGM635:AGM639)</f>
        <v>#N/A</v>
      </c>
      <c r="AGO640" s="273"/>
      <c r="AGP640" s="203"/>
      <c r="AGS640" s="203"/>
      <c r="AGT640" s="203"/>
      <c r="AGU640" s="203"/>
      <c r="AGV640" s="10"/>
      <c r="AGW640" s="10" t="e">
        <f>SUM(AGV635:AGV639)</f>
        <v>#N/A</v>
      </c>
      <c r="AGX640" s="273"/>
      <c r="AGY640" s="203"/>
      <c r="AGZ640" s="423"/>
      <c r="AHB640" s="203"/>
      <c r="AHC640" s="203"/>
      <c r="AHD640" s="203"/>
      <c r="AHE640" s="10"/>
      <c r="AHF640" s="10">
        <f>SUM(AHE635:AHE639)</f>
        <v>470</v>
      </c>
      <c r="AHG640" s="273"/>
      <c r="AHH640" s="203"/>
      <c r="AHI640" s="264"/>
      <c r="AHK640" s="203"/>
      <c r="AHL640" s="203"/>
      <c r="AHM640" s="203"/>
      <c r="AHN640" s="10"/>
      <c r="AHO640" s="10">
        <f>SUM(AHN635:AHN639)</f>
        <v>403.29999999999995</v>
      </c>
      <c r="AHP640" s="273"/>
      <c r="AHQ640" s="203"/>
      <c r="AHR640" s="429"/>
      <c r="AHT640" s="203"/>
      <c r="AHU640" s="203"/>
      <c r="AHV640" s="203"/>
      <c r="AHW640" s="10"/>
      <c r="AHX640" s="10">
        <f>SUM(AHW635:AHW639)</f>
        <v>745</v>
      </c>
      <c r="AHY640" s="273"/>
      <c r="AHZ640" s="203"/>
      <c r="AIA640" s="429"/>
      <c r="AIC640" s="203"/>
      <c r="AID640" s="203"/>
      <c r="AIE640" s="203"/>
      <c r="AIF640" s="10"/>
      <c r="AIG640" s="10">
        <f>SUM(AIF635:AIF639)</f>
        <v>600.6</v>
      </c>
      <c r="AIH640" s="273"/>
      <c r="AII640" s="203"/>
      <c r="AIJ640" s="429"/>
      <c r="AIL640" s="203"/>
      <c r="AIM640" s="203"/>
      <c r="AIN640" s="203"/>
      <c r="AIO640" s="10"/>
      <c r="AIP640" s="10">
        <f>SUM(AIO635:AIO639)</f>
        <v>378.2</v>
      </c>
      <c r="AIQ640" s="273"/>
      <c r="AIR640" s="203"/>
      <c r="AIS640" s="429"/>
      <c r="AIU640" s="203"/>
      <c r="AIV640" s="203"/>
      <c r="AIW640" s="203"/>
      <c r="AIX640" s="10"/>
      <c r="AIY640" s="10">
        <f>SUM(AIX635:AIX639)</f>
        <v>474.3</v>
      </c>
      <c r="AIZ640" s="273"/>
      <c r="AJA640" s="203"/>
      <c r="AJB640" s="429"/>
      <c r="AJD640" s="203"/>
      <c r="AJE640" s="203"/>
      <c r="AJF640" s="203"/>
      <c r="AJG640" s="10"/>
      <c r="AJH640" s="10">
        <f>SUM(AJG635:AJG639)</f>
        <v>404.2</v>
      </c>
      <c r="AJI640" s="273"/>
      <c r="AJJ640" s="203"/>
      <c r="AJK640" s="429"/>
      <c r="AJM640" s="203"/>
      <c r="AJN640" s="203"/>
      <c r="AJO640" s="203"/>
      <c r="AJP640" s="10"/>
      <c r="AJQ640" s="10">
        <f>SUM(AJP635:AJP639)</f>
        <v>910.6</v>
      </c>
      <c r="AJR640" s="273"/>
      <c r="AJS640" s="203"/>
      <c r="AJT640" s="432"/>
      <c r="AJV640" s="203"/>
      <c r="AJW640" s="203"/>
      <c r="AJX640" s="203"/>
      <c r="AJY640" s="10"/>
      <c r="AJZ640" s="10">
        <f>SUM(AJY635:AJY639)</f>
        <v>574.19999999999993</v>
      </c>
      <c r="AKA640" s="273"/>
      <c r="AKB640" s="203"/>
      <c r="AKC640" s="429"/>
      <c r="AKE640" s="203"/>
      <c r="AKF640" s="203"/>
      <c r="AKG640" s="203"/>
      <c r="AKH640" s="10"/>
      <c r="AKI640" s="10">
        <f>SUM(AKH635:AKH639)</f>
        <v>413.29999999999995</v>
      </c>
      <c r="AKJ640" s="273"/>
      <c r="AKK640" s="203"/>
      <c r="AKL640" s="429"/>
      <c r="AKN640" s="203"/>
      <c r="AKO640" s="203"/>
      <c r="AKP640" s="203"/>
      <c r="AKQ640" s="10"/>
      <c r="AKR640" s="10">
        <f>SUM(AKQ635:AKQ639)</f>
        <v>535</v>
      </c>
      <c r="AKS640" s="273"/>
      <c r="AKT640" s="203"/>
      <c r="AKU640" s="264"/>
      <c r="AKW640" s="203"/>
      <c r="AKX640" s="203"/>
      <c r="AKY640" s="203"/>
      <c r="AKZ640" s="10"/>
      <c r="ALA640" s="10">
        <f>SUM(AKZ635:AKZ639)</f>
        <v>365.6</v>
      </c>
      <c r="ALB640" s="273"/>
      <c r="ALC640" s="203"/>
      <c r="ALD640" s="264"/>
      <c r="ALF640" s="203"/>
      <c r="ALG640" s="203"/>
      <c r="ALH640" s="203"/>
      <c r="ALI640" s="10"/>
      <c r="ALJ640" s="10">
        <f>SUM(ALI635:ALI639)</f>
        <v>490</v>
      </c>
      <c r="ALK640" s="273"/>
      <c r="ALL640" s="203"/>
      <c r="ALM640" s="264"/>
      <c r="ALO640" s="203"/>
      <c r="ALP640" s="203"/>
      <c r="ALQ640" s="203"/>
      <c r="ALR640" s="10"/>
      <c r="ALS640" s="10">
        <f>SUM(ALR635:ALR639)</f>
        <v>520.1</v>
      </c>
      <c r="ALT640" s="273"/>
      <c r="ALU640" s="203"/>
      <c r="ALV640" s="429"/>
      <c r="ALX640" s="203"/>
      <c r="ALY640" s="203"/>
      <c r="ALZ640" s="203"/>
      <c r="AMA640" s="10"/>
      <c r="AMB640" s="10">
        <f>SUM(AMA635:AMA639)</f>
        <v>463.4</v>
      </c>
      <c r="AMC640" s="273"/>
      <c r="AMD640" s="203"/>
      <c r="AME640" s="429"/>
      <c r="AMG640" s="203"/>
      <c r="AMH640" s="203"/>
      <c r="AMI640" s="203"/>
      <c r="AMJ640" s="10"/>
      <c r="AMK640" s="10">
        <f>SUM(AMJ635:AMJ639)</f>
        <v>700.90000000000009</v>
      </c>
      <c r="AML640" s="273"/>
      <c r="AMM640" s="203"/>
      <c r="AMN640" s="429"/>
      <c r="AMP640" s="203"/>
      <c r="AMQ640" s="203"/>
      <c r="AMR640" s="203"/>
      <c r="AMS640" s="10"/>
      <c r="AMT640" s="10">
        <f>SUM(AMS635:AMS639)</f>
        <v>295.29999999999995</v>
      </c>
      <c r="AMU640" s="273"/>
      <c r="AMV640" s="203"/>
      <c r="AMW640" s="429"/>
      <c r="AMY640" s="203"/>
      <c r="AMZ640" s="203"/>
      <c r="ANA640" s="203"/>
      <c r="ANB640" s="10"/>
      <c r="ANC640" s="10">
        <f>SUM(ANB635:ANB639)</f>
        <v>855.3</v>
      </c>
      <c r="AND640" s="273"/>
      <c r="ANE640" s="203"/>
      <c r="ANF640" s="429"/>
      <c r="ANH640" s="203"/>
      <c r="ANI640" s="203"/>
      <c r="ANJ640" s="203"/>
      <c r="ANK640" s="10"/>
      <c r="ANL640" s="10">
        <f>SUM(ANK635:ANK639)</f>
        <v>750.90000000000009</v>
      </c>
      <c r="ANM640" s="273"/>
      <c r="ANN640" s="203"/>
      <c r="ANO640" s="264"/>
      <c r="ANQ640" s="203"/>
      <c r="ANR640" s="203"/>
      <c r="ANS640" s="203"/>
      <c r="ANT640" s="10"/>
      <c r="ANU640" s="10">
        <f>SUM(ANT635:ANT639)</f>
        <v>517</v>
      </c>
      <c r="ANV640" s="273"/>
      <c r="ANW640" s="203"/>
      <c r="ANX640" s="429"/>
      <c r="ANZ640" s="203"/>
      <c r="AOA640" s="203"/>
      <c r="AOB640" s="203"/>
      <c r="AOC640" s="10"/>
      <c r="AOD640" s="10">
        <f>SUM(AOC635:AOC639)</f>
        <v>836.69999999999993</v>
      </c>
      <c r="AOE640" s="273"/>
      <c r="AOF640" s="203"/>
      <c r="AOG640" s="264"/>
      <c r="AOI640" s="203"/>
      <c r="AOJ640" s="203"/>
      <c r="AOK640" s="203"/>
      <c r="AOL640" s="10"/>
      <c r="AOM640" s="10">
        <f>SUM(AOL635:AOL639)</f>
        <v>896.6</v>
      </c>
      <c r="AON640" s="273"/>
      <c r="AOO640" s="203"/>
      <c r="AOP640" s="429"/>
      <c r="AOR640" s="203"/>
      <c r="AOS640" s="203"/>
      <c r="AOT640" s="203"/>
      <c r="AOU640" s="10"/>
      <c r="AOV640" s="10">
        <f>SUM(AOU635:AOU639)</f>
        <v>437.4</v>
      </c>
      <c r="AOW640" s="273"/>
      <c r="AOX640" s="203"/>
      <c r="AOY640" s="429"/>
      <c r="APA640" s="203"/>
      <c r="APB640" s="203"/>
      <c r="APC640" s="203"/>
      <c r="APD640" s="10"/>
      <c r="APE640" s="10">
        <f>SUM(APD635:APD639)</f>
        <v>961.09999999999991</v>
      </c>
      <c r="APF640" s="273"/>
      <c r="APG640" s="203"/>
      <c r="APH640" s="429"/>
      <c r="APJ640" s="203"/>
      <c r="APK640" s="203"/>
      <c r="APL640" s="203"/>
      <c r="APM640" s="10"/>
      <c r="APN640" s="10">
        <f>SUM(APM635:APM639)</f>
        <v>208.9</v>
      </c>
      <c r="APO640" s="273"/>
      <c r="APP640" s="203"/>
      <c r="APQ640" s="429"/>
      <c r="APS640" s="203"/>
      <c r="APT640" s="203"/>
      <c r="APU640" s="203"/>
      <c r="APV640" s="10"/>
      <c r="APW640" s="10">
        <f>SUM(APV635:APV639)</f>
        <v>620.20000000000005</v>
      </c>
      <c r="APX640" s="273"/>
      <c r="APY640" s="203"/>
      <c r="APZ640" s="429"/>
      <c r="AQB640" s="203"/>
      <c r="AQC640" s="203"/>
      <c r="AQD640" s="203"/>
      <c r="AQE640" s="10"/>
      <c r="AQF640" s="10">
        <f>SUM(AQE635:AQE639)</f>
        <v>948.69999999999993</v>
      </c>
      <c r="AQG640" s="273"/>
    </row>
    <row r="641" spans="1:1125" s="14" customFormat="1" ht="15">
      <c r="A641" s="203" t="s">
        <v>100</v>
      </c>
      <c r="B641" s="276" t="s">
        <v>2563</v>
      </c>
      <c r="D641" s="283">
        <f>IF(C641="Kopman",1.8,1)</f>
        <v>1</v>
      </c>
      <c r="E641" s="204">
        <f>VLOOKUP(B641,$A$681:$F$2354,6,FALSE)</f>
        <v>156</v>
      </c>
      <c r="F641" s="203" t="s">
        <v>61</v>
      </c>
      <c r="G641" s="10">
        <f>E641*1.5</f>
        <v>234</v>
      </c>
      <c r="H641" s="10"/>
      <c r="I641" s="267"/>
      <c r="J641" s="203" t="s">
        <v>100</v>
      </c>
      <c r="K641" s="276" t="s">
        <v>2563</v>
      </c>
      <c r="M641" s="283">
        <f>IF(L641="Kopman",1.8,1)</f>
        <v>1</v>
      </c>
      <c r="N641" s="204">
        <f>VLOOKUP(K641,$A$681:$F$2354,6,FALSE)</f>
        <v>156</v>
      </c>
      <c r="O641" s="203" t="s">
        <v>61</v>
      </c>
      <c r="P641" s="10">
        <f>N641*1.5*M641</f>
        <v>234</v>
      </c>
      <c r="Q641" s="10"/>
      <c r="R641" s="267"/>
      <c r="S641" s="203" t="s">
        <v>100</v>
      </c>
      <c r="T641" s="276" t="s">
        <v>2563</v>
      </c>
      <c r="V641" s="283">
        <f>IF(U641="Kopman",1.8,1)</f>
        <v>1</v>
      </c>
      <c r="W641" s="204">
        <f>VLOOKUP(T641,$A$681:$F$2354,6,FALSE)</f>
        <v>156</v>
      </c>
      <c r="X641" s="203" t="s">
        <v>61</v>
      </c>
      <c r="Y641" s="10">
        <f>W641*1.5*V641</f>
        <v>234</v>
      </c>
      <c r="Z641" s="10"/>
      <c r="AA641" s="267"/>
      <c r="AB641" s="203" t="s">
        <v>100</v>
      </c>
      <c r="AC641" s="276" t="s">
        <v>454</v>
      </c>
      <c r="AE641" s="283">
        <f>IF(AD641="Kopman",1.8,1)</f>
        <v>1</v>
      </c>
      <c r="AF641" s="204">
        <f>VLOOKUP(AC641,$A$681:$F$2354,6,FALSE)</f>
        <v>11</v>
      </c>
      <c r="AG641" s="203" t="s">
        <v>61</v>
      </c>
      <c r="AH641" s="10">
        <f>AF641*1.5*AE641</f>
        <v>16.5</v>
      </c>
      <c r="AI641" s="10"/>
      <c r="AJ641" s="267"/>
      <c r="AK641" s="203" t="s">
        <v>100</v>
      </c>
      <c r="AL641" s="276" t="s">
        <v>454</v>
      </c>
      <c r="AN641" s="283">
        <f>IF(AM641="Kopman",1.8,1)</f>
        <v>1</v>
      </c>
      <c r="AO641" s="204">
        <f>VLOOKUP(AL641,$A$681:$F$2354,6,FALSE)</f>
        <v>11</v>
      </c>
      <c r="AP641" s="203" t="s">
        <v>61</v>
      </c>
      <c r="AQ641" s="10">
        <f>AO641*1.5*AN641</f>
        <v>16.5</v>
      </c>
      <c r="AR641" s="10"/>
      <c r="AS641" s="267"/>
      <c r="AT641" s="203" t="s">
        <v>100</v>
      </c>
      <c r="AU641" s="416" t="s">
        <v>454</v>
      </c>
      <c r="AV641" s="415" t="s">
        <v>2019</v>
      </c>
      <c r="AW641" s="283">
        <f>IF(AV641="Kopman",1.8,1)</f>
        <v>1.8</v>
      </c>
      <c r="AX641" s="204">
        <f>VLOOKUP(AU641,$A$681:$F$2354,6,FALSE)</f>
        <v>11</v>
      </c>
      <c r="AY641" s="203" t="s">
        <v>61</v>
      </c>
      <c r="AZ641" s="10">
        <f>AX641*1.5*AW641</f>
        <v>29.7</v>
      </c>
      <c r="BA641" s="10"/>
      <c r="BB641" s="267"/>
      <c r="BC641" s="203" t="s">
        <v>100</v>
      </c>
      <c r="BD641" s="416" t="s">
        <v>454</v>
      </c>
      <c r="BE641" s="415" t="s">
        <v>2019</v>
      </c>
      <c r="BF641" s="283">
        <f>IF(BE641="Kopman",1.8,1)</f>
        <v>1.8</v>
      </c>
      <c r="BG641" s="204">
        <f>VLOOKUP(BD641,$A$681:$F$2354,6,FALSE)</f>
        <v>11</v>
      </c>
      <c r="BH641" s="203" t="s">
        <v>61</v>
      </c>
      <c r="BI641" s="10">
        <f>BG641*1.5*BF641</f>
        <v>29.7</v>
      </c>
      <c r="BJ641" s="10"/>
      <c r="BK641" s="267"/>
      <c r="BL641" s="203" t="s">
        <v>100</v>
      </c>
      <c r="BM641" s="416" t="s">
        <v>2563</v>
      </c>
      <c r="BN641" s="415" t="s">
        <v>2019</v>
      </c>
      <c r="BO641" s="283">
        <f>IF(BN641="Kopman",1.8,1)</f>
        <v>1.8</v>
      </c>
      <c r="BP641" s="204">
        <f>VLOOKUP(BM641,$A$681:$F$2354,6,FALSE)</f>
        <v>156</v>
      </c>
      <c r="BQ641" s="203" t="s">
        <v>61</v>
      </c>
      <c r="BR641" s="10">
        <f>BP641*1.5*BO641</f>
        <v>421.2</v>
      </c>
      <c r="BS641" s="10"/>
      <c r="BT641" s="267"/>
      <c r="BU641" s="203" t="s">
        <v>100</v>
      </c>
      <c r="BV641" s="276" t="s">
        <v>2563</v>
      </c>
      <c r="BX641" s="283">
        <f>IF(BW641="Kopman",1.8,1)</f>
        <v>1</v>
      </c>
      <c r="BY641" s="204">
        <f>VLOOKUP(BV641,$A$681:$F$2354,6,FALSE)</f>
        <v>156</v>
      </c>
      <c r="BZ641" s="203" t="s">
        <v>61</v>
      </c>
      <c r="CA641" s="10">
        <f>BY641*1.5*BX641</f>
        <v>234</v>
      </c>
      <c r="CB641" s="10"/>
      <c r="CC641" s="267"/>
      <c r="CD641" s="203" t="s">
        <v>100</v>
      </c>
      <c r="CE641" s="416" t="s">
        <v>454</v>
      </c>
      <c r="CF641" s="415" t="s">
        <v>2019</v>
      </c>
      <c r="CG641" s="283">
        <f>IF(CF641="Kopman",1.8,1)</f>
        <v>1.8</v>
      </c>
      <c r="CH641" s="204">
        <f>VLOOKUP(CE641,$A$681:$F$2354,6,FALSE)</f>
        <v>11</v>
      </c>
      <c r="CI641" s="203" t="s">
        <v>61</v>
      </c>
      <c r="CJ641" s="10">
        <f>CH641*1.5*CG641</f>
        <v>29.7</v>
      </c>
      <c r="CK641" s="10"/>
      <c r="CL641" s="267"/>
      <c r="CM641" s="203" t="s">
        <v>100</v>
      </c>
      <c r="CN641" s="276" t="s">
        <v>2563</v>
      </c>
      <c r="CP641" s="283">
        <f>IF(CO641="Kopman",1.8,1)</f>
        <v>1</v>
      </c>
      <c r="CQ641" s="204">
        <f>VLOOKUP(CN641,$A$681:$F$2354,6,FALSE)</f>
        <v>156</v>
      </c>
      <c r="CR641" s="203" t="s">
        <v>61</v>
      </c>
      <c r="CS641" s="10">
        <f>CQ641*1.5*CP641</f>
        <v>234</v>
      </c>
      <c r="CT641" s="10"/>
      <c r="CU641" s="267"/>
      <c r="CV641" s="203" t="s">
        <v>100</v>
      </c>
      <c r="CW641" s="276" t="s">
        <v>2563</v>
      </c>
      <c r="CY641" s="283">
        <f>IF(CX641="Kopman",1.8,1)</f>
        <v>1</v>
      </c>
      <c r="CZ641" s="204">
        <f>VLOOKUP(CW641,$A$681:$F$2354,6,FALSE)</f>
        <v>156</v>
      </c>
      <c r="DA641" s="203" t="s">
        <v>61</v>
      </c>
      <c r="DB641" s="10">
        <f>CZ641*1.5*CY641</f>
        <v>234</v>
      </c>
      <c r="DC641" s="10"/>
      <c r="DD641" s="267"/>
      <c r="DE641" s="203" t="s">
        <v>100</v>
      </c>
      <c r="DF641" s="276" t="s">
        <v>513</v>
      </c>
      <c r="DH641" s="283">
        <f>IF(DG641="Kopman",1.8,1)</f>
        <v>1</v>
      </c>
      <c r="DI641" s="204">
        <f>VLOOKUP(DF641,$A$681:$F$2354,6,FALSE)</f>
        <v>61</v>
      </c>
      <c r="DJ641" s="203" t="s">
        <v>61</v>
      </c>
      <c r="DK641" s="10">
        <f>DI641*1.5*DH641</f>
        <v>91.5</v>
      </c>
      <c r="DL641" s="10"/>
      <c r="DM641" s="267"/>
      <c r="DN641" s="203" t="s">
        <v>100</v>
      </c>
      <c r="DO641" s="416" t="s">
        <v>454</v>
      </c>
      <c r="DP641" s="415" t="s">
        <v>2019</v>
      </c>
      <c r="DQ641" s="283">
        <f>IF(DP641="Kopman",1.8,1)</f>
        <v>1.8</v>
      </c>
      <c r="DR641" s="204">
        <f>VLOOKUP(DO641,$A$681:$F$2354,6,FALSE)</f>
        <v>11</v>
      </c>
      <c r="DS641" s="203" t="s">
        <v>61</v>
      </c>
      <c r="DT641" s="10">
        <f>DR641*1.5*DQ641</f>
        <v>29.7</v>
      </c>
      <c r="DU641" s="10"/>
      <c r="DV641" s="267"/>
      <c r="DW641" s="203" t="s">
        <v>100</v>
      </c>
      <c r="DX641" s="278" t="s">
        <v>183</v>
      </c>
      <c r="DZ641" s="283">
        <f>IF(DY641="Kopman",1.8,1)</f>
        <v>1</v>
      </c>
      <c r="EA641" s="204" t="e">
        <f>VLOOKUP(DX641,$A$681:$F$2354,6,FALSE)</f>
        <v>#N/A</v>
      </c>
      <c r="EB641" s="203" t="s">
        <v>61</v>
      </c>
      <c r="EC641" s="10" t="e">
        <f>EA641*1.5*DZ641</f>
        <v>#N/A</v>
      </c>
      <c r="ED641" s="10"/>
      <c r="EE641" s="267"/>
      <c r="EF641" s="203" t="s">
        <v>100</v>
      </c>
      <c r="EG641" s="276" t="s">
        <v>2563</v>
      </c>
      <c r="EI641" s="283">
        <f>IF(EH641="Kopman",1.8,1)</f>
        <v>1</v>
      </c>
      <c r="EJ641" s="204">
        <f>VLOOKUP(EG641,$A$681:$F$2354,6,FALSE)</f>
        <v>156</v>
      </c>
      <c r="EK641" s="203" t="s">
        <v>61</v>
      </c>
      <c r="EL641" s="10">
        <f>EJ641*1.5*EI641</f>
        <v>234</v>
      </c>
      <c r="EM641" s="10"/>
      <c r="EN641" s="267"/>
      <c r="EO641" s="203" t="s">
        <v>100</v>
      </c>
      <c r="EP641" s="276" t="s">
        <v>454</v>
      </c>
      <c r="ER641" s="283">
        <f>IF(EQ641="Kopman",1.8,1)</f>
        <v>1</v>
      </c>
      <c r="ES641" s="204">
        <f>VLOOKUP(EP641,$A$681:$F$2354,6,FALSE)</f>
        <v>11</v>
      </c>
      <c r="ET641" s="203" t="s">
        <v>61</v>
      </c>
      <c r="EU641" s="10">
        <f>ES641*1.5*ER641</f>
        <v>16.5</v>
      </c>
      <c r="EV641" s="10"/>
      <c r="EW641" s="267"/>
      <c r="EX641" s="203" t="s">
        <v>100</v>
      </c>
      <c r="EY641" s="276" t="s">
        <v>454</v>
      </c>
      <c r="FA641" s="283">
        <f>IF(EZ641="Kopman",1.8,1)</f>
        <v>1</v>
      </c>
      <c r="FB641" s="204">
        <f>VLOOKUP(EY641,$A$681:$F$2354,6,FALSE)</f>
        <v>11</v>
      </c>
      <c r="FC641" s="203" t="s">
        <v>61</v>
      </c>
      <c r="FD641" s="10">
        <f>FB641*1.5*FA641</f>
        <v>16.5</v>
      </c>
      <c r="FE641" s="10"/>
      <c r="FF641" s="267"/>
      <c r="FG641" s="203" t="s">
        <v>100</v>
      </c>
      <c r="FH641" s="421" t="s">
        <v>2563</v>
      </c>
      <c r="FJ641" s="283">
        <f>IF(FI641="Kopman",1.8,1)</f>
        <v>1</v>
      </c>
      <c r="FK641" s="204">
        <f>VLOOKUP(FH641,$A$681:$F$2354,6,FALSE)</f>
        <v>156</v>
      </c>
      <c r="FL641" s="203" t="s">
        <v>61</v>
      </c>
      <c r="FM641" s="10">
        <f>FK641*1.5*FJ641</f>
        <v>234</v>
      </c>
      <c r="FN641" s="10"/>
      <c r="FO641" s="267"/>
      <c r="FP641" s="203" t="s">
        <v>100</v>
      </c>
      <c r="FQ641" s="276" t="s">
        <v>454</v>
      </c>
      <c r="FS641" s="283">
        <f>IF(FR641="Kopman",1.8,1)</f>
        <v>1</v>
      </c>
      <c r="FT641" s="204">
        <f>VLOOKUP(FQ641,$A$681:$F$2354,6,FALSE)</f>
        <v>11</v>
      </c>
      <c r="FU641" s="203" t="s">
        <v>61</v>
      </c>
      <c r="FV641" s="10">
        <f>FT641*1.5*FS641</f>
        <v>16.5</v>
      </c>
      <c r="FW641" s="10"/>
      <c r="FX641" s="267"/>
      <c r="FY641" s="203" t="s">
        <v>100</v>
      </c>
      <c r="FZ641" s="276" t="s">
        <v>454</v>
      </c>
      <c r="GB641" s="283">
        <f>IF(GA641="Kopman",1.8,1)</f>
        <v>1</v>
      </c>
      <c r="GC641" s="204">
        <f>VLOOKUP(FZ641,$A$681:$F$2354,6,FALSE)</f>
        <v>11</v>
      </c>
      <c r="GD641" s="203" t="s">
        <v>61</v>
      </c>
      <c r="GE641" s="10">
        <f>GC641*1.5*GB641</f>
        <v>16.5</v>
      </c>
      <c r="GF641" s="10"/>
      <c r="GG641" s="267"/>
      <c r="GH641" s="203" t="s">
        <v>100</v>
      </c>
      <c r="GI641" s="276" t="s">
        <v>416</v>
      </c>
      <c r="GK641" s="283">
        <f>IF(GJ641="Kopman",1.8,1)</f>
        <v>1</v>
      </c>
      <c r="GL641" s="204">
        <f>VLOOKUP(GI641,$A$681:$F$2354,6,FALSE)</f>
        <v>2</v>
      </c>
      <c r="GM641" s="203" t="s">
        <v>61</v>
      </c>
      <c r="GN641" s="10">
        <f>GL641*1.5*GK641</f>
        <v>3</v>
      </c>
      <c r="GO641" s="10"/>
      <c r="GP641" s="267"/>
      <c r="GQ641" s="203" t="s">
        <v>100</v>
      </c>
      <c r="GR641" s="276" t="s">
        <v>2563</v>
      </c>
      <c r="GT641" s="283">
        <f>IF(GS641="Kopman",1.8,1)</f>
        <v>1</v>
      </c>
      <c r="GU641" s="204">
        <f>VLOOKUP(GR641,$A$681:$F$2354,6,FALSE)</f>
        <v>156</v>
      </c>
      <c r="GV641" s="203" t="s">
        <v>61</v>
      </c>
      <c r="GW641" s="10">
        <f>GU641*1.5</f>
        <v>234</v>
      </c>
      <c r="GX641" s="10"/>
      <c r="GY641" s="267"/>
      <c r="GZ641" s="203" t="s">
        <v>100</v>
      </c>
      <c r="HA641" s="276" t="s">
        <v>575</v>
      </c>
      <c r="HC641" s="283">
        <f>IF(HB641="Kopman",1.8,1)</f>
        <v>1</v>
      </c>
      <c r="HD641" s="204">
        <f>VLOOKUP(HA641,$A$681:$F$2354,6,FALSE)</f>
        <v>123</v>
      </c>
      <c r="HE641" s="203" t="s">
        <v>61</v>
      </c>
      <c r="HF641" s="10">
        <f>HD641*1.5*HC641</f>
        <v>184.5</v>
      </c>
      <c r="HG641" s="10"/>
      <c r="HH641" s="267"/>
      <c r="HI641" s="203" t="s">
        <v>100</v>
      </c>
      <c r="HJ641" s="276" t="s">
        <v>454</v>
      </c>
      <c r="HL641" s="283">
        <f>IF(HK641="Kopman",1.8,1)</f>
        <v>1</v>
      </c>
      <c r="HM641" s="204">
        <f>VLOOKUP(HJ641,$A$681:$F$2354,6,FALSE)</f>
        <v>11</v>
      </c>
      <c r="HN641" s="203" t="s">
        <v>61</v>
      </c>
      <c r="HO641" s="10">
        <f>HM641*1.5</f>
        <v>16.5</v>
      </c>
      <c r="HP641" s="10"/>
      <c r="HQ641" s="267"/>
      <c r="HR641" s="203" t="s">
        <v>100</v>
      </c>
      <c r="HS641" s="276" t="s">
        <v>710</v>
      </c>
      <c r="HU641" s="283">
        <f>IF(HT641="Kopman",1.8,1)</f>
        <v>1</v>
      </c>
      <c r="HV641" s="204">
        <f>VLOOKUP(HS641,$A$681:$F$2354,6,FALSE)</f>
        <v>30</v>
      </c>
      <c r="HW641" s="203" t="s">
        <v>61</v>
      </c>
      <c r="HX641" s="10">
        <f>HV641*1.5*HU641</f>
        <v>45</v>
      </c>
      <c r="HY641" s="10"/>
      <c r="HZ641" s="267"/>
      <c r="IA641" s="203" t="s">
        <v>100</v>
      </c>
      <c r="IB641" s="285" t="s">
        <v>183</v>
      </c>
      <c r="ID641" s="283">
        <f>IF(IC641="Kopman",1.8,1)</f>
        <v>1</v>
      </c>
      <c r="IE641" s="204" t="e">
        <f>VLOOKUP(IB641,$A$681:$F$2354,6,FALSE)</f>
        <v>#N/A</v>
      </c>
      <c r="IF641" s="203" t="s">
        <v>61</v>
      </c>
      <c r="IG641" s="10" t="e">
        <f>IE641*1.5</f>
        <v>#N/A</v>
      </c>
      <c r="IH641" s="10"/>
      <c r="II641" s="267"/>
      <c r="IJ641" s="203" t="s">
        <v>100</v>
      </c>
      <c r="IK641" s="276" t="s">
        <v>1268</v>
      </c>
      <c r="IM641" s="283">
        <f>IF(IL641="Kopman",1.8,1)</f>
        <v>1</v>
      </c>
      <c r="IN641" s="204">
        <f>VLOOKUP(IK641,$A$681:$F$2354,6,FALSE)</f>
        <v>14</v>
      </c>
      <c r="IO641" s="203" t="s">
        <v>61</v>
      </c>
      <c r="IP641" s="10">
        <f>IN641*1.5*IM641</f>
        <v>21</v>
      </c>
      <c r="IQ641" s="10"/>
      <c r="IR641" s="267"/>
      <c r="IS641" s="203" t="s">
        <v>100</v>
      </c>
      <c r="IT641" s="276" t="s">
        <v>2563</v>
      </c>
      <c r="IV641" s="283">
        <f>IF(IU641="Kopman",1.8,1)</f>
        <v>1</v>
      </c>
      <c r="IW641" s="204">
        <f>VLOOKUP(IT641,$A$681:$F$2354,6,FALSE)</f>
        <v>156</v>
      </c>
      <c r="IX641" s="203" t="s">
        <v>61</v>
      </c>
      <c r="IY641" s="10">
        <f>IW641*1.5*IV641</f>
        <v>234</v>
      </c>
      <c r="IZ641" s="10"/>
      <c r="JA641" s="267"/>
      <c r="JB641" s="203" t="s">
        <v>100</v>
      </c>
      <c r="JC641" s="276" t="s">
        <v>544</v>
      </c>
      <c r="JE641" s="283">
        <f>IF(JD641="Kopman",1.8,1)</f>
        <v>1</v>
      </c>
      <c r="JF641" s="204">
        <f>VLOOKUP(JC641,$A$681:$F$2354,6,FALSE)</f>
        <v>36</v>
      </c>
      <c r="JG641" s="203" t="s">
        <v>61</v>
      </c>
      <c r="JH641" s="10">
        <f>JF641*1.5*JE641</f>
        <v>54</v>
      </c>
      <c r="JI641" s="10"/>
      <c r="JJ641" s="267"/>
      <c r="JK641" s="203" t="s">
        <v>100</v>
      </c>
      <c r="JL641" s="276" t="s">
        <v>682</v>
      </c>
      <c r="JN641" s="283">
        <f>IF(JM641="Kopman",1.8,1)</f>
        <v>1</v>
      </c>
      <c r="JO641" s="204">
        <f>VLOOKUP(JL641,$A$681:$F$2354,6,FALSE)</f>
        <v>36</v>
      </c>
      <c r="JP641" s="203" t="s">
        <v>61</v>
      </c>
      <c r="JQ641" s="10">
        <f>JO641*1.5*JN641</f>
        <v>54</v>
      </c>
      <c r="JR641" s="10"/>
      <c r="JS641" s="267"/>
      <c r="JT641" s="203" t="s">
        <v>100</v>
      </c>
      <c r="JU641" s="276" t="s">
        <v>513</v>
      </c>
      <c r="JW641" s="283">
        <f>IF(JV641="Kopman",1.8,1)</f>
        <v>1</v>
      </c>
      <c r="JX641" s="204">
        <f>VLOOKUP(JU641,$A$681:$F$2354,6,FALSE)</f>
        <v>61</v>
      </c>
      <c r="JY641" s="203" t="s">
        <v>61</v>
      </c>
      <c r="JZ641" s="10">
        <f>JX641*1.5*JW641</f>
        <v>91.5</v>
      </c>
      <c r="KA641" s="10"/>
      <c r="KB641" s="267"/>
      <c r="KC641" s="203" t="s">
        <v>100</v>
      </c>
      <c r="KD641" s="276" t="s">
        <v>826</v>
      </c>
      <c r="KF641" s="283">
        <f>IF(KE641="Kopman",1.8,1)</f>
        <v>1</v>
      </c>
      <c r="KG641" s="204">
        <f>VLOOKUP(KD641,$A$681:$F$2354,6,FALSE)</f>
        <v>45</v>
      </c>
      <c r="KH641" s="203" t="s">
        <v>61</v>
      </c>
      <c r="KI641" s="10">
        <f>KG641*1.5*KF641</f>
        <v>67.5</v>
      </c>
      <c r="KJ641" s="10"/>
      <c r="KK641" s="267"/>
      <c r="KL641" s="203" t="s">
        <v>100</v>
      </c>
      <c r="KM641" s="276" t="s">
        <v>446</v>
      </c>
      <c r="KO641" s="283">
        <f>IF(KN641="Kopman",1.8,1)</f>
        <v>1</v>
      </c>
      <c r="KP641" s="204">
        <f>VLOOKUP(KM641,$A$681:$F$2354,6,FALSE)</f>
        <v>58</v>
      </c>
      <c r="KQ641" s="203" t="s">
        <v>61</v>
      </c>
      <c r="KR641" s="10">
        <f>KP641*1.5</f>
        <v>87</v>
      </c>
      <c r="KS641" s="10"/>
      <c r="KT641" s="267"/>
      <c r="KU641" s="203" t="s">
        <v>100</v>
      </c>
      <c r="KV641" s="416" t="s">
        <v>513</v>
      </c>
      <c r="KW641" s="415" t="s">
        <v>2019</v>
      </c>
      <c r="KX641" s="283">
        <f>IF(KW641="Kopman",1.8,1)</f>
        <v>1.8</v>
      </c>
      <c r="KY641" s="204">
        <f>VLOOKUP(KV641,$A$681:$F$2354,6,FALSE)</f>
        <v>61</v>
      </c>
      <c r="KZ641" s="203" t="s">
        <v>61</v>
      </c>
      <c r="LA641" s="10">
        <f>KY641*1.5*KX641</f>
        <v>164.70000000000002</v>
      </c>
      <c r="LB641" s="10"/>
      <c r="LC641" s="267"/>
      <c r="LD641" s="203" t="s">
        <v>100</v>
      </c>
      <c r="LE641" s="276" t="s">
        <v>710</v>
      </c>
      <c r="LG641" s="283">
        <f>IF(LF641="Kopman",1.8,1)</f>
        <v>1</v>
      </c>
      <c r="LH641" s="204">
        <f>VLOOKUP(LE641,$A$681:$F$2354,6,FALSE)</f>
        <v>30</v>
      </c>
      <c r="LI641" s="203" t="s">
        <v>61</v>
      </c>
      <c r="LJ641" s="10">
        <f>LH641*1.5*LG641</f>
        <v>45</v>
      </c>
      <c r="LK641" s="10"/>
      <c r="LL641" s="267"/>
      <c r="LM641" s="203" t="s">
        <v>100</v>
      </c>
      <c r="LN641" s="276" t="s">
        <v>513</v>
      </c>
      <c r="LP641" s="283">
        <f>IF(LO641="Kopman",1.8,1)</f>
        <v>1</v>
      </c>
      <c r="LQ641" s="204">
        <f>VLOOKUP(LN641,$A$681:$F$2354,6,FALSE)</f>
        <v>61</v>
      </c>
      <c r="LR641" s="203" t="s">
        <v>61</v>
      </c>
      <c r="LS641" s="10">
        <f>LQ641*1.5*LP641</f>
        <v>91.5</v>
      </c>
      <c r="LT641" s="10"/>
      <c r="LU641" s="267"/>
      <c r="LV641" s="203" t="s">
        <v>100</v>
      </c>
      <c r="LW641" s="276" t="s">
        <v>1184</v>
      </c>
      <c r="LY641" s="283">
        <f>IF(LX641="Kopman",1.8,1)</f>
        <v>1</v>
      </c>
      <c r="LZ641" s="204">
        <f>VLOOKUP(LW641,$A$681:$F$2354,6,FALSE)</f>
        <v>0</v>
      </c>
      <c r="MA641" s="203" t="s">
        <v>61</v>
      </c>
      <c r="MB641" s="10">
        <f>LZ641*1.5*LY641</f>
        <v>0</v>
      </c>
      <c r="MC641" s="10"/>
      <c r="MD641" s="267"/>
      <c r="ME641" s="203" t="s">
        <v>100</v>
      </c>
      <c r="MF641" s="276" t="s">
        <v>454</v>
      </c>
      <c r="MH641" s="283">
        <f>IF(MG641="Kopman",1.8,1)</f>
        <v>1</v>
      </c>
      <c r="MI641" s="204">
        <f>VLOOKUP(MF641,$A$681:$F$2354,6,FALSE)</f>
        <v>11</v>
      </c>
      <c r="MJ641" s="203" t="s">
        <v>61</v>
      </c>
      <c r="MK641" s="10">
        <f>MI641*1.5*MH641</f>
        <v>16.5</v>
      </c>
      <c r="ML641" s="10"/>
      <c r="MM641" s="267"/>
      <c r="MN641" s="203" t="s">
        <v>100</v>
      </c>
      <c r="MO641" s="276" t="s">
        <v>433</v>
      </c>
      <c r="MQ641" s="283">
        <f>IF(MP641="Kopman",1.8,1)</f>
        <v>1</v>
      </c>
      <c r="MR641" s="204">
        <f>VLOOKUP(MO641,$A$681:$F$2354,6,FALSE)</f>
        <v>12</v>
      </c>
      <c r="MS641" s="203" t="s">
        <v>61</v>
      </c>
      <c r="MT641" s="10">
        <f>MR641*1.5*MQ641</f>
        <v>18</v>
      </c>
      <c r="MU641" s="10"/>
      <c r="MV641" s="267"/>
      <c r="MW641" s="203" t="s">
        <v>100</v>
      </c>
      <c r="MX641" s="416" t="s">
        <v>454</v>
      </c>
      <c r="MY641" s="415" t="s">
        <v>2019</v>
      </c>
      <c r="MZ641" s="283">
        <f>IF(MY641="Kopman",1.8,1)</f>
        <v>1.8</v>
      </c>
      <c r="NA641" s="204">
        <f>VLOOKUP(MX641,$A$681:$F$2354,6,FALSE)</f>
        <v>11</v>
      </c>
      <c r="NB641" s="203" t="s">
        <v>61</v>
      </c>
      <c r="NC641" s="10">
        <f>NA641*1.5*MZ641</f>
        <v>29.7</v>
      </c>
      <c r="ND641" s="10"/>
      <c r="NE641" s="267"/>
      <c r="NF641" s="203" t="s">
        <v>100</v>
      </c>
      <c r="NG641" s="276" t="s">
        <v>480</v>
      </c>
      <c r="NI641" s="283">
        <f>IF(NH641="Kopman",1.8,1)</f>
        <v>1</v>
      </c>
      <c r="NJ641" s="204">
        <f>VLOOKUP(NG641,$A$681:$F$2354,6,FALSE)</f>
        <v>24</v>
      </c>
      <c r="NK641" s="203" t="s">
        <v>61</v>
      </c>
      <c r="NL641" s="10">
        <f>NJ641*1.5*NI641</f>
        <v>36</v>
      </c>
      <c r="NM641" s="10"/>
      <c r="NN641" s="267"/>
      <c r="NO641" s="203" t="s">
        <v>100</v>
      </c>
      <c r="NP641" s="424" t="s">
        <v>459</v>
      </c>
      <c r="NR641" s="283">
        <f>IF(NQ641="Kopman",1.8,1)</f>
        <v>1</v>
      </c>
      <c r="NS641" s="204">
        <f>VLOOKUP(NP641,$A$681:$F$2354,6,FALSE)</f>
        <v>73</v>
      </c>
      <c r="NT641" s="203" t="s">
        <v>61</v>
      </c>
      <c r="NU641" s="10">
        <f>NS641*1.5*NR641</f>
        <v>109.5</v>
      </c>
      <c r="NV641" s="10"/>
      <c r="NW641" s="267"/>
      <c r="NX641" s="203" t="s">
        <v>100</v>
      </c>
      <c r="NY641" s="276" t="s">
        <v>1184</v>
      </c>
      <c r="OA641" s="283">
        <f>IF(NZ641="Kopman",1.8,1)</f>
        <v>1</v>
      </c>
      <c r="OB641" s="204">
        <f>VLOOKUP(NY641,$A$681:$F$2354,6,FALSE)</f>
        <v>0</v>
      </c>
      <c r="OC641" s="203" t="s">
        <v>61</v>
      </c>
      <c r="OD641" s="10">
        <f>OB641*1.5</f>
        <v>0</v>
      </c>
      <c r="OE641" s="10"/>
      <c r="OF641" s="267"/>
      <c r="OG641" s="203" t="s">
        <v>100</v>
      </c>
      <c r="OH641" s="276" t="s">
        <v>454</v>
      </c>
      <c r="OJ641" s="283">
        <f>IF(OI641="Kopman",1.8,1)</f>
        <v>1</v>
      </c>
      <c r="OK641" s="204">
        <f>VLOOKUP(OH641,$A$681:$F$2354,6,FALSE)</f>
        <v>11</v>
      </c>
      <c r="OL641" s="203" t="s">
        <v>61</v>
      </c>
      <c r="OM641" s="10">
        <f>OK641*1.5*OJ641</f>
        <v>16.5</v>
      </c>
      <c r="ON641" s="10"/>
      <c r="OO641" s="267"/>
      <c r="OP641" s="203" t="s">
        <v>100</v>
      </c>
      <c r="OQ641" s="424" t="s">
        <v>433</v>
      </c>
      <c r="OS641" s="283">
        <f>IF(OR641="Kopman",1.8,1)</f>
        <v>1</v>
      </c>
      <c r="OT641" s="204">
        <f>VLOOKUP(OQ641,$A$681:$F$2354,6,FALSE)</f>
        <v>12</v>
      </c>
      <c r="OU641" s="203" t="s">
        <v>61</v>
      </c>
      <c r="OV641" s="10">
        <f>OT641*1.5*OS641</f>
        <v>18</v>
      </c>
      <c r="OW641" s="10"/>
      <c r="OX641" s="267"/>
      <c r="OY641" s="203" t="s">
        <v>100</v>
      </c>
      <c r="OZ641" s="428" t="s">
        <v>513</v>
      </c>
      <c r="PB641" s="283">
        <f>IF(PA641="Kopman",1.8,1)</f>
        <v>1</v>
      </c>
      <c r="PC641" s="204">
        <f>VLOOKUP(OZ641,$A$681:$F$2354,6,FALSE)</f>
        <v>61</v>
      </c>
      <c r="PD641" s="203" t="s">
        <v>61</v>
      </c>
      <c r="PE641" s="10">
        <f>PC641*1.5*PB641</f>
        <v>91.5</v>
      </c>
      <c r="PF641" s="10"/>
      <c r="PG641" s="267"/>
      <c r="PH641" s="203" t="s">
        <v>100</v>
      </c>
      <c r="PI641" s="276" t="s">
        <v>2563</v>
      </c>
      <c r="PJ641" s="415" t="s">
        <v>2019</v>
      </c>
      <c r="PK641" s="283">
        <f>IF(PJ641="Kopman",1.8,1)</f>
        <v>1.8</v>
      </c>
      <c r="PL641" s="204">
        <f>VLOOKUP(PI641,$A$681:$F$2354,6,FALSE)</f>
        <v>156</v>
      </c>
      <c r="PM641" s="203" t="s">
        <v>61</v>
      </c>
      <c r="PN641" s="10">
        <f>PL641*1.5*PK641</f>
        <v>421.2</v>
      </c>
      <c r="PO641" s="10"/>
      <c r="PP641" s="267"/>
      <c r="PQ641" s="203" t="s">
        <v>100</v>
      </c>
      <c r="PR641" s="276" t="s">
        <v>183</v>
      </c>
      <c r="PT641" s="283">
        <f>IF(PS641="Kopman",1.8,1)</f>
        <v>1</v>
      </c>
      <c r="PU641" s="204" t="e">
        <f>VLOOKUP(PR641,$A$681:$F$2354,6,FALSE)</f>
        <v>#N/A</v>
      </c>
      <c r="PV641" s="203" t="s">
        <v>61</v>
      </c>
      <c r="PW641" s="10" t="e">
        <f>PU641*1.5*PT641</f>
        <v>#N/A</v>
      </c>
      <c r="PX641" s="10"/>
      <c r="PY641" s="267"/>
      <c r="PZ641" s="203" t="s">
        <v>100</v>
      </c>
      <c r="QA641" s="276" t="s">
        <v>433</v>
      </c>
      <c r="QC641" s="283">
        <f>IF(QB641="Kopman",1.8,1)</f>
        <v>1</v>
      </c>
      <c r="QD641" s="204">
        <f>VLOOKUP(QA641,$A$681:$F$2354,6,FALSE)</f>
        <v>12</v>
      </c>
      <c r="QE641" s="203" t="s">
        <v>61</v>
      </c>
      <c r="QF641" s="10">
        <f>QD641*1.5*QC641</f>
        <v>18</v>
      </c>
      <c r="QG641" s="10"/>
      <c r="QH641" s="267"/>
      <c r="QI641" s="203" t="s">
        <v>100</v>
      </c>
      <c r="QJ641" s="276" t="s">
        <v>416</v>
      </c>
      <c r="QL641" s="283">
        <f>IF(QK641="Kopman",1.8,1)</f>
        <v>1</v>
      </c>
      <c r="QM641" s="204">
        <f>VLOOKUP(QJ641,$A$681:$F$2354,6,FALSE)</f>
        <v>2</v>
      </c>
      <c r="QN641" s="203" t="s">
        <v>61</v>
      </c>
      <c r="QO641" s="10">
        <f>QM641*1.5*QL641</f>
        <v>3</v>
      </c>
      <c r="QP641" s="10"/>
      <c r="QQ641" s="267"/>
      <c r="QR641" s="203" t="s">
        <v>100</v>
      </c>
      <c r="QS641" s="276" t="s">
        <v>416</v>
      </c>
      <c r="QU641" s="283">
        <f>IF(QT641="Kopman",1.8,1)</f>
        <v>1</v>
      </c>
      <c r="QV641" s="204">
        <f>VLOOKUP(QS641,$A$681:$F$2354,6,FALSE)</f>
        <v>2</v>
      </c>
      <c r="QW641" s="203" t="s">
        <v>61</v>
      </c>
      <c r="QX641" s="10">
        <f>QV641*1.5*QU641</f>
        <v>3</v>
      </c>
      <c r="QY641" s="10"/>
      <c r="QZ641" s="267"/>
      <c r="RA641" s="203" t="s">
        <v>100</v>
      </c>
      <c r="RB641" s="276" t="s">
        <v>454</v>
      </c>
      <c r="RD641" s="283">
        <f>IF(RC641="Kopman",1.8,1)</f>
        <v>1</v>
      </c>
      <c r="RE641" s="204">
        <f>VLOOKUP(RB641,$A$681:$F$2354,6,FALSE)</f>
        <v>11</v>
      </c>
      <c r="RF641" s="203" t="s">
        <v>61</v>
      </c>
      <c r="RG641" s="10">
        <f>RE641*1.5*RD641</f>
        <v>16.5</v>
      </c>
      <c r="RH641" s="10"/>
      <c r="RI641" s="267"/>
      <c r="RJ641" s="203" t="s">
        <v>100</v>
      </c>
      <c r="RK641" s="278" t="s">
        <v>183</v>
      </c>
      <c r="RM641" s="283">
        <f>IF(RL641="Kopman",1.8,1)</f>
        <v>1</v>
      </c>
      <c r="RN641" s="204" t="e">
        <f>VLOOKUP(RK641,$A$681:$F$2354,6,FALSE)</f>
        <v>#N/A</v>
      </c>
      <c r="RO641" s="203" t="s">
        <v>61</v>
      </c>
      <c r="RP641" s="10" t="e">
        <f>RN641*1.5</f>
        <v>#N/A</v>
      </c>
      <c r="RQ641" s="10"/>
      <c r="RR641" s="267"/>
      <c r="RS641" s="203" t="s">
        <v>100</v>
      </c>
      <c r="RT641" s="276" t="s">
        <v>454</v>
      </c>
      <c r="RV641" s="283">
        <f>IF(RU641="Kopman",1.8,1)</f>
        <v>1</v>
      </c>
      <c r="RW641" s="204">
        <f>VLOOKUP(RT641,$A$681:$F$2354,6,FALSE)</f>
        <v>11</v>
      </c>
      <c r="RX641" s="203" t="s">
        <v>61</v>
      </c>
      <c r="RY641" s="10">
        <f>RW641*1.5*RV641</f>
        <v>16.5</v>
      </c>
      <c r="RZ641" s="10"/>
      <c r="SA641" s="273"/>
      <c r="SB641" s="203" t="s">
        <v>100</v>
      </c>
      <c r="SC641" s="276" t="s">
        <v>454</v>
      </c>
      <c r="SE641" s="283">
        <f>IF(SD641="Kopman",1.8,1)</f>
        <v>1</v>
      </c>
      <c r="SF641" s="204">
        <f>VLOOKUP(SC641,$A$681:$F$2354,6,FALSE)</f>
        <v>11</v>
      </c>
      <c r="SG641" s="203" t="s">
        <v>61</v>
      </c>
      <c r="SH641" s="10">
        <f>SF641*1.5*SE641</f>
        <v>16.5</v>
      </c>
      <c r="SI641" s="10"/>
      <c r="SJ641" s="273"/>
      <c r="SK641" s="203" t="s">
        <v>100</v>
      </c>
      <c r="SL641" s="276" t="s">
        <v>2563</v>
      </c>
      <c r="SN641" s="283">
        <f>IF(SM641="Kopman",1.8,1)</f>
        <v>1</v>
      </c>
      <c r="SO641" s="204">
        <f>VLOOKUP(SL641,$A$681:$F$2354,6,FALSE)</f>
        <v>156</v>
      </c>
      <c r="SP641" s="203" t="s">
        <v>61</v>
      </c>
      <c r="SQ641" s="10">
        <f>SO641*1.5*SN641</f>
        <v>234</v>
      </c>
      <c r="SR641" s="10"/>
      <c r="SS641" s="273"/>
      <c r="ST641" s="203" t="s">
        <v>100</v>
      </c>
      <c r="SU641" s="276" t="s">
        <v>1449</v>
      </c>
      <c r="SW641" s="283">
        <f>IF(SV641="Kopman",1.8,1)</f>
        <v>1</v>
      </c>
      <c r="SX641" s="204">
        <f>VLOOKUP(SU641,$A$681:$F$2354,6,FALSE)</f>
        <v>150</v>
      </c>
      <c r="SY641" s="203" t="s">
        <v>61</v>
      </c>
      <c r="SZ641" s="10">
        <f>SX641*1.5*SW641</f>
        <v>225</v>
      </c>
      <c r="TA641" s="10"/>
      <c r="TB641" s="273"/>
      <c r="TC641" s="203" t="s">
        <v>100</v>
      </c>
      <c r="TD641" s="428" t="s">
        <v>454</v>
      </c>
      <c r="TF641" s="283">
        <f>IF(TE641="Kopman",1.8,1)</f>
        <v>1</v>
      </c>
      <c r="TG641" s="204">
        <f>VLOOKUP(TD641,$A$681:$F$2354,6,FALSE)</f>
        <v>11</v>
      </c>
      <c r="TH641" s="203" t="s">
        <v>61</v>
      </c>
      <c r="TI641" s="10">
        <f>TG641*1.5</f>
        <v>16.5</v>
      </c>
      <c r="TK641" s="273"/>
      <c r="TL641" s="203" t="s">
        <v>100</v>
      </c>
      <c r="TM641" s="276" t="s">
        <v>454</v>
      </c>
      <c r="TO641" s="283">
        <f>IF(TN641="Kopman",1.8,1)</f>
        <v>1</v>
      </c>
      <c r="TP641" s="204">
        <f>VLOOKUP(TM641,$A$681:$F$2354,6,FALSE)</f>
        <v>11</v>
      </c>
      <c r="TQ641" s="203" t="s">
        <v>61</v>
      </c>
      <c r="TR641" s="10">
        <f>TP641*1.5*TO641</f>
        <v>16.5</v>
      </c>
      <c r="TS641" s="10"/>
      <c r="TT641" s="273"/>
      <c r="TU641" s="203" t="s">
        <v>100</v>
      </c>
      <c r="TV641" s="276" t="s">
        <v>2563</v>
      </c>
      <c r="TX641" s="283">
        <f>IF(TW641="Kopman",1.8,1)</f>
        <v>1</v>
      </c>
      <c r="TY641" s="204">
        <f>VLOOKUP(TV641,$A$681:$F$2354,6,FALSE)</f>
        <v>156</v>
      </c>
      <c r="TZ641" s="203" t="s">
        <v>61</v>
      </c>
      <c r="UA641" s="10">
        <f>TY641*1.5*TX641</f>
        <v>234</v>
      </c>
      <c r="UB641" s="10"/>
      <c r="UC641" s="273"/>
      <c r="UD641" s="203" t="s">
        <v>100</v>
      </c>
      <c r="UE641" s="285" t="s">
        <v>183</v>
      </c>
      <c r="UG641" s="283">
        <f>IF(UF641="Kopman",1.8,1)</f>
        <v>1</v>
      </c>
      <c r="UH641" s="204" t="e">
        <f>VLOOKUP(UE641,$A$681:$F$2354,6,FALSE)</f>
        <v>#N/A</v>
      </c>
      <c r="UI641" s="203" t="s">
        <v>61</v>
      </c>
      <c r="UJ641" s="10" t="e">
        <f>UH641*1.5*UG641</f>
        <v>#N/A</v>
      </c>
      <c r="UK641" s="10"/>
      <c r="UL641" s="273"/>
      <c r="UM641" s="203" t="s">
        <v>100</v>
      </c>
      <c r="UN641" s="276" t="s">
        <v>524</v>
      </c>
      <c r="UP641" s="283">
        <f>IF(UO641="Kopman",1.8,1)</f>
        <v>1</v>
      </c>
      <c r="UQ641" s="204">
        <f>VLOOKUP(UN641,$A$681:$F$2354,6,FALSE)</f>
        <v>0</v>
      </c>
      <c r="UR641" s="203" t="s">
        <v>61</v>
      </c>
      <c r="US641" s="10">
        <f>UQ641*1.5*UP641</f>
        <v>0</v>
      </c>
      <c r="UT641" s="10"/>
      <c r="UU641" s="273"/>
      <c r="UV641" s="203" t="s">
        <v>100</v>
      </c>
      <c r="UW641" s="276" t="s">
        <v>1268</v>
      </c>
      <c r="UY641" s="283">
        <f>IF(UX641="Kopman",1.8,1)</f>
        <v>1</v>
      </c>
      <c r="UZ641" s="204">
        <f>VLOOKUP(UW641,$A$681:$F$2354,6,FALSE)</f>
        <v>14</v>
      </c>
      <c r="VA641" s="203" t="s">
        <v>61</v>
      </c>
      <c r="VB641" s="10">
        <f>UZ641*1.5*UY641</f>
        <v>21</v>
      </c>
      <c r="VC641" s="10"/>
      <c r="VD641" s="273"/>
      <c r="VE641" s="203" t="s">
        <v>100</v>
      </c>
      <c r="VF641" s="276" t="s">
        <v>2616</v>
      </c>
      <c r="VH641" s="283">
        <f>IF(VG641="Kopman",1.8,1)</f>
        <v>1</v>
      </c>
      <c r="VI641" s="204">
        <f>VLOOKUP(VF641,$A$681:$F$2354,6,FALSE)</f>
        <v>110</v>
      </c>
      <c r="VJ641" s="203" t="s">
        <v>61</v>
      </c>
      <c r="VK641" s="10">
        <f>VI641*1.5*VH641</f>
        <v>165</v>
      </c>
      <c r="VL641" s="10"/>
      <c r="VM641" s="273"/>
      <c r="VN641" s="203" t="s">
        <v>100</v>
      </c>
      <c r="VO641" s="276" t="s">
        <v>630</v>
      </c>
      <c r="VQ641" s="283">
        <f>IF(VP641="Kopman",1.8,1)</f>
        <v>1</v>
      </c>
      <c r="VR641" s="204">
        <f>VLOOKUP(VO641,$A$681:$F$2354,6,FALSE)</f>
        <v>118</v>
      </c>
      <c r="VS641" s="203" t="s">
        <v>61</v>
      </c>
      <c r="VT641" s="10">
        <f>VR641*1.5*VQ641</f>
        <v>177</v>
      </c>
      <c r="VU641" s="10"/>
      <c r="VV641" s="273"/>
      <c r="VW641" s="203" t="s">
        <v>100</v>
      </c>
      <c r="VX641" s="278" t="s">
        <v>183</v>
      </c>
      <c r="VZ641" s="283">
        <f>IF(VY641="Kopman",1.8,1)</f>
        <v>1</v>
      </c>
      <c r="WA641" s="204" t="e">
        <f>VLOOKUP(VX641,$A$681:$F$2354,6,FALSE)</f>
        <v>#N/A</v>
      </c>
      <c r="WB641" s="203" t="s">
        <v>61</v>
      </c>
      <c r="WC641" s="10" t="e">
        <f>WA641*1.5</f>
        <v>#N/A</v>
      </c>
      <c r="WE641" s="273"/>
      <c r="WF641" s="203" t="s">
        <v>100</v>
      </c>
      <c r="WG641" s="276" t="s">
        <v>1449</v>
      </c>
      <c r="WI641" s="283">
        <f>IF(WH641="Kopman",1.8,1)</f>
        <v>1</v>
      </c>
      <c r="WJ641" s="204">
        <f>VLOOKUP(WG641,$A$681:$F$2354,6,FALSE)</f>
        <v>150</v>
      </c>
      <c r="WK641" s="203" t="s">
        <v>61</v>
      </c>
      <c r="WL641" s="10">
        <f>WJ641*1.5</f>
        <v>225</v>
      </c>
      <c r="WN641" s="273"/>
      <c r="WO641" s="203" t="s">
        <v>100</v>
      </c>
      <c r="WP641" s="278" t="s">
        <v>183</v>
      </c>
      <c r="WQ641" s="204"/>
      <c r="WR641" s="283">
        <f>IF(WQ641="Kopman",1.8,1)</f>
        <v>1</v>
      </c>
      <c r="WS641" s="204" t="e">
        <f>VLOOKUP(WP641,$A$681:$F$2354,6,FALSE)</f>
        <v>#N/A</v>
      </c>
      <c r="WT641" s="203" t="s">
        <v>61</v>
      </c>
      <c r="WU641" s="10" t="e">
        <f>WS641*1.5*WR641</f>
        <v>#N/A</v>
      </c>
      <c r="WV641" s="10"/>
      <c r="WW641" s="273"/>
      <c r="WX641" s="203" t="s">
        <v>100</v>
      </c>
      <c r="WY641" s="278" t="s">
        <v>183</v>
      </c>
      <c r="XA641" s="283">
        <f>IF(WZ641="Kopman",1.8,1)</f>
        <v>1</v>
      </c>
      <c r="XB641" s="204" t="e">
        <f>VLOOKUP(WY641,$A$681:$F$2354,6,FALSE)</f>
        <v>#N/A</v>
      </c>
      <c r="XC641" s="203" t="s">
        <v>61</v>
      </c>
      <c r="XD641" s="10" t="e">
        <f>XB641*1.5</f>
        <v>#N/A</v>
      </c>
      <c r="XF641" s="273"/>
      <c r="XG641" s="203" t="s">
        <v>100</v>
      </c>
      <c r="XH641" s="276" t="s">
        <v>2563</v>
      </c>
      <c r="XJ641" s="283">
        <f>IF(XI641="Kopman",1.8,1)</f>
        <v>1</v>
      </c>
      <c r="XK641" s="204">
        <f>VLOOKUP(XH641,$A$681:$F$2354,6,FALSE)</f>
        <v>156</v>
      </c>
      <c r="XL641" s="203" t="s">
        <v>61</v>
      </c>
      <c r="XM641" s="10">
        <f>XK641*1.5</f>
        <v>234</v>
      </c>
      <c r="XO641" s="273"/>
      <c r="XP641" s="203" t="s">
        <v>100</v>
      </c>
      <c r="XQ641" s="276" t="s">
        <v>454</v>
      </c>
      <c r="XS641" s="283">
        <f>IF(XR641="Kopman",1.8,1)</f>
        <v>1</v>
      </c>
      <c r="XT641" s="204">
        <f>VLOOKUP(XQ641,$A$681:$F$2354,6,FALSE)</f>
        <v>11</v>
      </c>
      <c r="XU641" s="203" t="s">
        <v>61</v>
      </c>
      <c r="XV641" s="10">
        <f>XT641*1.5*XS641</f>
        <v>16.5</v>
      </c>
      <c r="XW641" s="10"/>
      <c r="XX641" s="273"/>
      <c r="XY641" s="203" t="s">
        <v>100</v>
      </c>
      <c r="XZ641" s="276" t="s">
        <v>630</v>
      </c>
      <c r="YB641" s="283">
        <f>IF(YA641="Kopman",1.8,1)</f>
        <v>1</v>
      </c>
      <c r="YC641" s="204">
        <f>VLOOKUP(XZ641,$A$681:$F$2354,6,FALSE)</f>
        <v>118</v>
      </c>
      <c r="YD641" s="203" t="s">
        <v>61</v>
      </c>
      <c r="YE641" s="10">
        <f>YC641*1.5</f>
        <v>177</v>
      </c>
      <c r="YG641" s="273"/>
      <c r="YH641" s="203" t="s">
        <v>100</v>
      </c>
      <c r="YI641" s="278" t="s">
        <v>183</v>
      </c>
      <c r="YK641" s="283">
        <f>IF(YJ641="Kopman",1.8,1)</f>
        <v>1</v>
      </c>
      <c r="YL641" s="204" t="e">
        <f>VLOOKUP(YI641,$A$681:$F$2354,6,FALSE)</f>
        <v>#N/A</v>
      </c>
      <c r="YM641" s="203" t="s">
        <v>61</v>
      </c>
      <c r="YN641" s="10" t="e">
        <f>YL641*1.5*YK641</f>
        <v>#N/A</v>
      </c>
      <c r="YO641" s="10"/>
      <c r="YP641" s="273"/>
      <c r="YQ641" s="203" t="s">
        <v>100</v>
      </c>
      <c r="YR641" s="278" t="s">
        <v>183</v>
      </c>
      <c r="YT641" s="283">
        <f>IF(YS641="Kopman",1.8,1)</f>
        <v>1</v>
      </c>
      <c r="YU641" s="204" t="e">
        <f>VLOOKUP(YR641,$A$681:$F$2354,6,FALSE)</f>
        <v>#N/A</v>
      </c>
      <c r="YV641" s="203" t="s">
        <v>61</v>
      </c>
      <c r="YW641" s="10" t="e">
        <f>YU641*1.5</f>
        <v>#N/A</v>
      </c>
      <c r="YY641" s="273"/>
      <c r="YZ641" s="203" t="s">
        <v>100</v>
      </c>
      <c r="ZA641" s="428" t="s">
        <v>454</v>
      </c>
      <c r="ZC641" s="283">
        <f>IF(ZB641="Kopman",1.8,1)</f>
        <v>1</v>
      </c>
      <c r="ZD641" s="204">
        <f>VLOOKUP(ZA641,$A$681:$F$2354,6,FALSE)</f>
        <v>11</v>
      </c>
      <c r="ZE641" s="203" t="s">
        <v>61</v>
      </c>
      <c r="ZF641" s="10">
        <f>ZD641*1.5</f>
        <v>16.5</v>
      </c>
      <c r="ZH641" s="273"/>
      <c r="ZI641" s="203" t="s">
        <v>100</v>
      </c>
      <c r="ZJ641" s="276" t="s">
        <v>446</v>
      </c>
      <c r="ZL641" s="283">
        <f>IF(ZK641="Kopman",1.8,1)</f>
        <v>1</v>
      </c>
      <c r="ZM641" s="204">
        <f>VLOOKUP(ZJ641,$A$681:$F$2354,6,FALSE)</f>
        <v>58</v>
      </c>
      <c r="ZN641" s="203" t="s">
        <v>61</v>
      </c>
      <c r="ZO641" s="10">
        <f>ZM641*1.5</f>
        <v>87</v>
      </c>
      <c r="ZQ641" s="273"/>
      <c r="ZR641" s="203" t="s">
        <v>100</v>
      </c>
      <c r="ZS641" s="416" t="s">
        <v>2563</v>
      </c>
      <c r="ZT641" s="415" t="s">
        <v>2019</v>
      </c>
      <c r="ZU641" s="283">
        <f>IF(ZT641="Kopman",1.8,1)</f>
        <v>1.8</v>
      </c>
      <c r="ZV641" s="204">
        <f>VLOOKUP(ZS641,$A$681:$F$2354,6,FALSE)</f>
        <v>156</v>
      </c>
      <c r="ZW641" s="203" t="s">
        <v>61</v>
      </c>
      <c r="ZX641" s="10">
        <f>ZV641*1.5*ZU641</f>
        <v>421.2</v>
      </c>
      <c r="ZY641" s="10"/>
      <c r="ZZ641" s="273"/>
      <c r="AAA641" s="203" t="s">
        <v>100</v>
      </c>
      <c r="AAB641" s="276" t="s">
        <v>845</v>
      </c>
      <c r="AAD641" s="283">
        <f>IF(AAC641="Kopman",1.8,1)</f>
        <v>1</v>
      </c>
      <c r="AAE641" s="204">
        <f>VLOOKUP(AAB641,$A$681:$F$2354,6,FALSE)</f>
        <v>43</v>
      </c>
      <c r="AAF641" s="203" t="s">
        <v>61</v>
      </c>
      <c r="AAG641" s="10">
        <f>AAE641*1.5*AAD641</f>
        <v>64.5</v>
      </c>
      <c r="AAH641" s="10"/>
      <c r="AAI641" s="273"/>
      <c r="AAJ641" s="203" t="s">
        <v>100</v>
      </c>
      <c r="AAK641" s="416" t="s">
        <v>808</v>
      </c>
      <c r="AAL641" s="415" t="s">
        <v>2019</v>
      </c>
      <c r="AAM641" s="283">
        <f>IF(AAL641="Kopman",1.8,1)</f>
        <v>1.8</v>
      </c>
      <c r="AAN641" s="204">
        <f>VLOOKUP(AAK641,$A$681:$F$2354,6,FALSE)</f>
        <v>27</v>
      </c>
      <c r="AAO641" s="203" t="s">
        <v>61</v>
      </c>
      <c r="AAP641" s="10">
        <f>AAN641*1.5*AAM641</f>
        <v>72.900000000000006</v>
      </c>
      <c r="AAQ641" s="10"/>
      <c r="AAR641" s="273"/>
      <c r="AAS641" s="203" t="s">
        <v>100</v>
      </c>
      <c r="AAT641" s="276" t="s">
        <v>476</v>
      </c>
      <c r="AAV641" s="283">
        <f>IF(AAU641="Kopman",1.8,1)</f>
        <v>1</v>
      </c>
      <c r="AAW641" s="204">
        <f>VLOOKUP(AAT641,$A$681:$F$2354,6,FALSE)</f>
        <v>36</v>
      </c>
      <c r="AAX641" s="203" t="s">
        <v>61</v>
      </c>
      <c r="AAY641" s="10">
        <f>AAW641*1.5*AAV641</f>
        <v>54</v>
      </c>
      <c r="AAZ641" s="10"/>
      <c r="ABA641" s="273"/>
      <c r="ABB641" s="203" t="s">
        <v>100</v>
      </c>
      <c r="ABC641" s="278" t="s">
        <v>183</v>
      </c>
      <c r="ABE641" s="283">
        <f>IF(ABD641="Kopman",1.8,1)</f>
        <v>1</v>
      </c>
      <c r="ABF641" s="204" t="e">
        <f>VLOOKUP(ABC641,$A$681:$F$2354,6,FALSE)</f>
        <v>#N/A</v>
      </c>
      <c r="ABG641" s="203" t="s">
        <v>61</v>
      </c>
      <c r="ABH641" s="10" t="e">
        <f>ABF641*1.5*ABE641</f>
        <v>#N/A</v>
      </c>
      <c r="ABI641" s="10"/>
      <c r="ABJ641" s="273"/>
      <c r="ABK641" s="203" t="s">
        <v>100</v>
      </c>
      <c r="ABL641" s="276" t="s">
        <v>1449</v>
      </c>
      <c r="ABN641" s="283">
        <f>IF(ABM641="Kopman",1.8,1)</f>
        <v>1</v>
      </c>
      <c r="ABO641" s="204">
        <f>VLOOKUP(ABL641,$A$681:$F$2354,6,FALSE)</f>
        <v>150</v>
      </c>
      <c r="ABP641" s="203" t="s">
        <v>61</v>
      </c>
      <c r="ABQ641" s="10">
        <f>ABO641*1.5*ABN641</f>
        <v>225</v>
      </c>
      <c r="ABR641" s="10"/>
      <c r="ABS641" s="273"/>
      <c r="ABT641" s="203" t="s">
        <v>100</v>
      </c>
      <c r="ABU641" s="276" t="s">
        <v>630</v>
      </c>
      <c r="ABW641" s="283">
        <f>IF(ABV641="Kopman",1.8,1)</f>
        <v>1</v>
      </c>
      <c r="ABX641" s="204">
        <f>VLOOKUP(ABU641,$A$681:$F$2354,6,FALSE)</f>
        <v>118</v>
      </c>
      <c r="ABY641" s="203" t="s">
        <v>61</v>
      </c>
      <c r="ABZ641" s="10">
        <f>ABX641*1.5*ABW641</f>
        <v>177</v>
      </c>
      <c r="ACA641" s="10"/>
      <c r="ACB641" s="273"/>
      <c r="ACC641" s="203" t="s">
        <v>100</v>
      </c>
      <c r="ACD641" s="278" t="s">
        <v>183</v>
      </c>
      <c r="ACF641" s="283">
        <f>IF(ACE641="Kopman",1.8,1)</f>
        <v>1</v>
      </c>
      <c r="ACG641" s="204" t="e">
        <f>VLOOKUP(ACD641,$A$681:$F$2354,6,FALSE)</f>
        <v>#N/A</v>
      </c>
      <c r="ACH641" s="203" t="s">
        <v>61</v>
      </c>
      <c r="ACI641" s="10" t="e">
        <f>ACG641*1.5*ACF641</f>
        <v>#N/A</v>
      </c>
      <c r="ACJ641" s="10"/>
      <c r="ACK641" s="273"/>
      <c r="ACL641" s="203" t="s">
        <v>100</v>
      </c>
      <c r="ACM641" s="278" t="s">
        <v>183</v>
      </c>
      <c r="ACO641" s="283">
        <f>IF(ACN641="Kopman",1.8,1)</f>
        <v>1</v>
      </c>
      <c r="ACP641" s="204" t="e">
        <f>VLOOKUP(ACM641,$A$681:$F$2354,6,FALSE)</f>
        <v>#N/A</v>
      </c>
      <c r="ACQ641" s="203" t="s">
        <v>61</v>
      </c>
      <c r="ACR641" s="10" t="e">
        <f>ACP641*1.5*ACO641</f>
        <v>#N/A</v>
      </c>
      <c r="ACS641" s="10"/>
      <c r="ACT641" s="273"/>
      <c r="ACU641" s="203" t="s">
        <v>100</v>
      </c>
      <c r="ACV641" s="278" t="s">
        <v>183</v>
      </c>
      <c r="ACX641" s="283">
        <f>IF(ACW641="Kopman",1.8,1)</f>
        <v>1</v>
      </c>
      <c r="ACY641" s="204" t="e">
        <f>VLOOKUP(ACV641,$A$681:$F$2354,6,FALSE)</f>
        <v>#N/A</v>
      </c>
      <c r="ACZ641" s="203" t="s">
        <v>61</v>
      </c>
      <c r="ADA641" s="10" t="e">
        <f>ACY641*1.5*ACX641</f>
        <v>#N/A</v>
      </c>
      <c r="ADB641" s="10"/>
      <c r="ADC641" s="273"/>
      <c r="ADD641" s="203" t="s">
        <v>100</v>
      </c>
      <c r="ADE641" s="278" t="s">
        <v>183</v>
      </c>
      <c r="ADG641" s="283">
        <f>IF(ADF641="Kopman",1.8,1)</f>
        <v>1</v>
      </c>
      <c r="ADH641" s="204" t="e">
        <f>VLOOKUP(ADE641,$A$681:$F$2354,6,FALSE)</f>
        <v>#N/A</v>
      </c>
      <c r="ADI641" s="203" t="s">
        <v>61</v>
      </c>
      <c r="ADJ641" s="10" t="e">
        <f>ADH641*1.5</f>
        <v>#N/A</v>
      </c>
      <c r="ADL641" s="273"/>
      <c r="ADM641" s="203" t="s">
        <v>100</v>
      </c>
      <c r="ADN641" s="278" t="s">
        <v>183</v>
      </c>
      <c r="ADP641" s="283">
        <f>IF(ADO641="Kopman",1.8,1)</f>
        <v>1</v>
      </c>
      <c r="ADQ641" s="204" t="e">
        <f>VLOOKUP(ADN641,$A$681:$F$2354,6,FALSE)</f>
        <v>#N/A</v>
      </c>
      <c r="ADR641" s="203" t="s">
        <v>61</v>
      </c>
      <c r="ADS641" s="10" t="e">
        <f>ADQ641*1.5*ADP641</f>
        <v>#N/A</v>
      </c>
      <c r="ADT641" s="10"/>
      <c r="ADU641" s="273"/>
      <c r="ADV641" s="203" t="s">
        <v>100</v>
      </c>
      <c r="ADW641" s="278" t="s">
        <v>183</v>
      </c>
      <c r="ADY641" s="283">
        <f>IF(ADX641="Kopman",1.8,1)</f>
        <v>1</v>
      </c>
      <c r="ADZ641" s="204" t="e">
        <f>VLOOKUP(ADW641,$A$681:$F$2354,6,FALSE)</f>
        <v>#N/A</v>
      </c>
      <c r="AEA641" s="203" t="s">
        <v>61</v>
      </c>
      <c r="AEB641" s="10" t="e">
        <f>ADZ641*1.5</f>
        <v>#N/A</v>
      </c>
      <c r="AED641" s="273"/>
      <c r="AEE641" s="203" t="s">
        <v>100</v>
      </c>
      <c r="AEF641" s="278" t="s">
        <v>183</v>
      </c>
      <c r="AEH641" s="283">
        <f>IF(AEG641="Kopman",1.8,1)</f>
        <v>1</v>
      </c>
      <c r="AEI641" s="204" t="e">
        <f>VLOOKUP(AEF641,$A$681:$F$2354,6,FALSE)</f>
        <v>#N/A</v>
      </c>
      <c r="AEJ641" s="203" t="s">
        <v>61</v>
      </c>
      <c r="AEK641" s="10" t="e">
        <f>AEI641*1.5</f>
        <v>#N/A</v>
      </c>
      <c r="AEM641" s="273"/>
      <c r="AEN641" s="203" t="s">
        <v>100</v>
      </c>
      <c r="AEO641" s="278" t="s">
        <v>183</v>
      </c>
      <c r="AEQ641" s="283">
        <f>IF(AEP641="Kopman",1.8,1)</f>
        <v>1</v>
      </c>
      <c r="AER641" s="204" t="e">
        <f>VLOOKUP(AEO641,$A$681:$F$2354,6,FALSE)</f>
        <v>#N/A</v>
      </c>
      <c r="AES641" s="203" t="s">
        <v>61</v>
      </c>
      <c r="AET641" s="10" t="e">
        <f>AER641*1.5</f>
        <v>#N/A</v>
      </c>
      <c r="AEV641" s="273"/>
      <c r="AEW641" s="203" t="s">
        <v>100</v>
      </c>
      <c r="AEX641" s="278" t="s">
        <v>183</v>
      </c>
      <c r="AEZ641" s="283">
        <f>IF(AEY641="Kopman",1.8,1)</f>
        <v>1</v>
      </c>
      <c r="AFA641" s="204" t="e">
        <f>VLOOKUP(AEX641,$A$681:$F$2354,6,FALSE)</f>
        <v>#N/A</v>
      </c>
      <c r="AFB641" s="203" t="s">
        <v>61</v>
      </c>
      <c r="AFC641" s="10" t="e">
        <f>AFA641*1.5*AEZ641</f>
        <v>#N/A</v>
      </c>
      <c r="AFD641" s="10"/>
      <c r="AFE641" s="273"/>
      <c r="AFF641" s="203" t="s">
        <v>100</v>
      </c>
      <c r="AFG641" s="278" t="s">
        <v>183</v>
      </c>
      <c r="AFI641" s="283">
        <f>IF(AFH641="Kopman",1.8,1)</f>
        <v>1</v>
      </c>
      <c r="AFJ641" s="204" t="e">
        <f>VLOOKUP(AFG641,$A$681:$F$2354,6,FALSE)</f>
        <v>#N/A</v>
      </c>
      <c r="AFK641" s="203" t="s">
        <v>61</v>
      </c>
      <c r="AFL641" s="10" t="e">
        <f>AFJ641*1.5*AFI641</f>
        <v>#N/A</v>
      </c>
      <c r="AFM641" s="10"/>
      <c r="AFN641" s="273"/>
      <c r="AFO641" s="203" t="s">
        <v>100</v>
      </c>
      <c r="AFP641" s="278" t="s">
        <v>183</v>
      </c>
      <c r="AFR641" s="283">
        <f>IF(AFQ641="Kopman",1.8,1)</f>
        <v>1</v>
      </c>
      <c r="AFS641" s="204" t="e">
        <f>VLOOKUP(AFP641,$A$681:$F$2354,6,FALSE)</f>
        <v>#N/A</v>
      </c>
      <c r="AFT641" s="203" t="s">
        <v>61</v>
      </c>
      <c r="AFU641" s="10" t="e">
        <f>AFS641*1.5*AFR641</f>
        <v>#N/A</v>
      </c>
      <c r="AFV641" s="10"/>
      <c r="AFW641" s="273"/>
      <c r="AFX641" s="203" t="s">
        <v>100</v>
      </c>
      <c r="AFY641" s="278" t="s">
        <v>183</v>
      </c>
      <c r="AGA641" s="283">
        <f>IF(AFZ641="Kopman",1.8,1)</f>
        <v>1</v>
      </c>
      <c r="AGB641" s="204" t="e">
        <f>VLOOKUP(AFY641,$A$681:$F$2354,6,FALSE)</f>
        <v>#N/A</v>
      </c>
      <c r="AGC641" s="203" t="s">
        <v>61</v>
      </c>
      <c r="AGD641" s="10" t="e">
        <f>AGB641*1.5*AGA641</f>
        <v>#N/A</v>
      </c>
      <c r="AGE641" s="10"/>
      <c r="AGF641" s="273"/>
      <c r="AGG641" s="203" t="s">
        <v>100</v>
      </c>
      <c r="AGH641" s="278" t="s">
        <v>183</v>
      </c>
      <c r="AGJ641" s="283">
        <f>IF(AGI641="Kopman",1.8,1)</f>
        <v>1</v>
      </c>
      <c r="AGK641" s="204" t="e">
        <f>VLOOKUP(AGH641,$A$681:$F$2354,6,FALSE)</f>
        <v>#N/A</v>
      </c>
      <c r="AGL641" s="203" t="s">
        <v>61</v>
      </c>
      <c r="AGM641" s="10" t="e">
        <f>AGK641*1.5*AGJ641</f>
        <v>#N/A</v>
      </c>
      <c r="AGN641" s="10"/>
      <c r="AGO641" s="273"/>
      <c r="AGP641" s="203" t="s">
        <v>100</v>
      </c>
      <c r="AGQ641" s="278" t="s">
        <v>183</v>
      </c>
      <c r="AGS641" s="283">
        <f>IF(AGR641="Kopman",1.8,1)</f>
        <v>1</v>
      </c>
      <c r="AGT641" s="204" t="e">
        <f>VLOOKUP(AGQ641,$A$681:$F$2354,6,FALSE)</f>
        <v>#N/A</v>
      </c>
      <c r="AGU641" s="203" t="s">
        <v>61</v>
      </c>
      <c r="AGV641" s="10" t="e">
        <f>AGT641*1.5*AGS641</f>
        <v>#N/A</v>
      </c>
      <c r="AGW641" s="10"/>
      <c r="AGX641" s="273"/>
      <c r="AGY641" s="203" t="s">
        <v>100</v>
      </c>
      <c r="AGZ641" s="276" t="s">
        <v>510</v>
      </c>
      <c r="AHB641" s="283">
        <f>IF(AHA641="Kopman",1.8,1)</f>
        <v>1</v>
      </c>
      <c r="AHC641" s="204">
        <f>VLOOKUP(AGZ641,$A$681:$F$2354,6,FALSE)</f>
        <v>72</v>
      </c>
      <c r="AHD641" s="203" t="s">
        <v>61</v>
      </c>
      <c r="AHE641" s="10">
        <f>AHC641*1.5*AHB641</f>
        <v>108</v>
      </c>
      <c r="AHF641" s="10"/>
      <c r="AHG641" s="273"/>
      <c r="AHH641" s="203" t="s">
        <v>100</v>
      </c>
      <c r="AHI641" s="276" t="s">
        <v>1000</v>
      </c>
      <c r="AHK641" s="283">
        <f>IF(AHJ641="Kopman",1.8,1)</f>
        <v>1</v>
      </c>
      <c r="AHL641" s="204">
        <f>VLOOKUP(AHI641,$A$681:$F$2354,6,FALSE)</f>
        <v>42</v>
      </c>
      <c r="AHM641" s="203" t="s">
        <v>61</v>
      </c>
      <c r="AHN641" s="10">
        <f>AHL641*1.5*AHK641</f>
        <v>63</v>
      </c>
      <c r="AHO641" s="10"/>
      <c r="AHP641" s="273"/>
      <c r="AHQ641" s="203" t="s">
        <v>100</v>
      </c>
      <c r="AHR641" s="276" t="s">
        <v>2563</v>
      </c>
      <c r="AHT641" s="283">
        <f>IF(AHS641="Kopman",1.8,1)</f>
        <v>1</v>
      </c>
      <c r="AHU641" s="204">
        <f>VLOOKUP(AHR641,$A$681:$F$2354,6,FALSE)</f>
        <v>156</v>
      </c>
      <c r="AHV641" s="203" t="s">
        <v>61</v>
      </c>
      <c r="AHW641" s="10">
        <f>AHU641*1.5*AHT641</f>
        <v>234</v>
      </c>
      <c r="AHX641" s="10"/>
      <c r="AHY641" s="273"/>
      <c r="AHZ641" s="203" t="s">
        <v>100</v>
      </c>
      <c r="AIA641" s="276" t="s">
        <v>2563</v>
      </c>
      <c r="AIC641" s="283">
        <f>IF(AIB641="Kopman",1.8,1)</f>
        <v>1</v>
      </c>
      <c r="AID641" s="204">
        <f>VLOOKUP(AIA641,$A$681:$F$2354,6,FALSE)</f>
        <v>156</v>
      </c>
      <c r="AIE641" s="203" t="s">
        <v>61</v>
      </c>
      <c r="AIF641" s="10">
        <f>AID641*1.5*AIC641</f>
        <v>234</v>
      </c>
      <c r="AIG641" s="10"/>
      <c r="AIH641" s="273"/>
      <c r="AII641" s="203" t="s">
        <v>100</v>
      </c>
      <c r="AIJ641" s="276" t="s">
        <v>416</v>
      </c>
      <c r="AIL641" s="283">
        <f>IF(AIK641="Kopman",1.8,1)</f>
        <v>1</v>
      </c>
      <c r="AIM641" s="204">
        <f>VLOOKUP(AIJ641,$A$681:$F$2354,6,FALSE)</f>
        <v>2</v>
      </c>
      <c r="AIN641" s="203" t="s">
        <v>61</v>
      </c>
      <c r="AIO641" s="10">
        <f>AIM641*1.5*AIL641</f>
        <v>3</v>
      </c>
      <c r="AIP641" s="10"/>
      <c r="AIQ641" s="273"/>
      <c r="AIR641" s="203" t="s">
        <v>100</v>
      </c>
      <c r="AIS641" s="276" t="s">
        <v>416</v>
      </c>
      <c r="AIU641" s="283">
        <f>IF(AIT641="Kopman",1.8,1)</f>
        <v>1</v>
      </c>
      <c r="AIV641" s="204">
        <f>VLOOKUP(AIS641,$A$681:$F$2354,6,FALSE)</f>
        <v>2</v>
      </c>
      <c r="AIW641" s="203" t="s">
        <v>61</v>
      </c>
      <c r="AIX641" s="10">
        <f>AIV641*1.5*AIU641</f>
        <v>3</v>
      </c>
      <c r="AIY641" s="10"/>
      <c r="AIZ641" s="273"/>
      <c r="AJA641" s="203" t="s">
        <v>100</v>
      </c>
      <c r="AJB641" s="276" t="s">
        <v>416</v>
      </c>
      <c r="AJD641" s="283">
        <f>IF(AJC641="Kopman",1.8,1)</f>
        <v>1</v>
      </c>
      <c r="AJE641" s="204">
        <f>VLOOKUP(AJB641,$A$681:$F$2354,6,FALSE)</f>
        <v>2</v>
      </c>
      <c r="AJF641" s="203" t="s">
        <v>61</v>
      </c>
      <c r="AJG641" s="10">
        <f>AJE641*1.5*AJD641</f>
        <v>3</v>
      </c>
      <c r="AJH641" s="10"/>
      <c r="AJI641" s="273"/>
      <c r="AJJ641" s="203" t="s">
        <v>100</v>
      </c>
      <c r="AJK641" s="276" t="s">
        <v>534</v>
      </c>
      <c r="AJM641" s="283">
        <f>IF(AJL641="Kopman",1.8,1)</f>
        <v>1</v>
      </c>
      <c r="AJN641" s="204">
        <f>VLOOKUP(AJK641,$A$681:$F$2354,6,FALSE)</f>
        <v>0</v>
      </c>
      <c r="AJO641" s="203" t="s">
        <v>61</v>
      </c>
      <c r="AJP641" s="10">
        <f>AJN641*1.5*AJM641</f>
        <v>0</v>
      </c>
      <c r="AJQ641" s="10"/>
      <c r="AJR641" s="273"/>
      <c r="AJS641" s="203" t="s">
        <v>100</v>
      </c>
      <c r="AJT641" s="431" t="s">
        <v>551</v>
      </c>
      <c r="AJV641" s="283">
        <f>IF(AJU641="Kopman",1.8,1)</f>
        <v>1</v>
      </c>
      <c r="AJW641" s="204">
        <f>VLOOKUP(AJT641,$A$681:$F$2354,6,FALSE)</f>
        <v>0</v>
      </c>
      <c r="AJX641" s="203" t="s">
        <v>61</v>
      </c>
      <c r="AJY641" s="10">
        <f>AJW641*1.5*AJV641</f>
        <v>0</v>
      </c>
      <c r="AJZ641" s="10"/>
      <c r="AKA641" s="273"/>
      <c r="AKB641" s="203" t="s">
        <v>100</v>
      </c>
      <c r="AKC641" s="276" t="s">
        <v>513</v>
      </c>
      <c r="AKE641" s="283">
        <f>IF(AKD641="Kopman",1.8,1)</f>
        <v>1</v>
      </c>
      <c r="AKF641" s="204">
        <f>VLOOKUP(AKC641,$A$681:$F$2354,6,FALSE)</f>
        <v>61</v>
      </c>
      <c r="AKG641" s="203" t="s">
        <v>61</v>
      </c>
      <c r="AKH641" s="10">
        <f>AKF641*1.5*AKE641</f>
        <v>91.5</v>
      </c>
      <c r="AKI641" s="10"/>
      <c r="AKJ641" s="273"/>
      <c r="AKK641" s="203" t="s">
        <v>100</v>
      </c>
      <c r="AKL641" s="276" t="s">
        <v>416</v>
      </c>
      <c r="AKN641" s="283">
        <f>IF(AKM641="Kopman",1.8,1)</f>
        <v>1</v>
      </c>
      <c r="AKO641" s="204">
        <f>VLOOKUP(AKL641,$A$681:$F$2354,6,FALSE)</f>
        <v>2</v>
      </c>
      <c r="AKP641" s="203" t="s">
        <v>61</v>
      </c>
      <c r="AKQ641" s="10">
        <f>AKO641*1.5*AKN641</f>
        <v>3</v>
      </c>
      <c r="AKR641" s="10"/>
      <c r="AKS641" s="273"/>
      <c r="AKT641" s="203" t="s">
        <v>100</v>
      </c>
      <c r="AKU641" s="276" t="s">
        <v>1190</v>
      </c>
      <c r="AKW641" s="283">
        <f>IF(AKV641="Kopman",1.8,1)</f>
        <v>1</v>
      </c>
      <c r="AKX641" s="204">
        <f>VLOOKUP(AKU641,$A$681:$F$2354,6,FALSE)</f>
        <v>41</v>
      </c>
      <c r="AKY641" s="203" t="s">
        <v>61</v>
      </c>
      <c r="AKZ641" s="10">
        <f>AKX641*1.5*AKW641</f>
        <v>61.5</v>
      </c>
      <c r="ALA641" s="10"/>
      <c r="ALB641" s="273"/>
      <c r="ALC641" s="203" t="s">
        <v>100</v>
      </c>
      <c r="ALD641" s="276" t="s">
        <v>446</v>
      </c>
      <c r="ALF641" s="283">
        <f>IF(ALE641="Kopman",1.8,1)</f>
        <v>1</v>
      </c>
      <c r="ALG641" s="204">
        <f>VLOOKUP(ALD641,$A$681:$F$2354,6,FALSE)</f>
        <v>58</v>
      </c>
      <c r="ALH641" s="203" t="s">
        <v>61</v>
      </c>
      <c r="ALI641" s="10">
        <f>ALG641*1.5*ALF641</f>
        <v>87</v>
      </c>
      <c r="ALJ641" s="10"/>
      <c r="ALK641" s="273"/>
      <c r="ALL641" s="203" t="s">
        <v>100</v>
      </c>
      <c r="ALM641" s="276" t="s">
        <v>1000</v>
      </c>
      <c r="ALO641" s="283">
        <f>IF(ALN641="Kopman",1.8,1)</f>
        <v>1</v>
      </c>
      <c r="ALP641" s="204">
        <f>VLOOKUP(ALM641,$A$681:$F$2354,6,FALSE)</f>
        <v>42</v>
      </c>
      <c r="ALQ641" s="203" t="s">
        <v>61</v>
      </c>
      <c r="ALR641" s="10">
        <f>ALP641*1.5*ALO641</f>
        <v>63</v>
      </c>
      <c r="ALS641" s="10"/>
      <c r="ALT641" s="273"/>
      <c r="ALU641" s="203" t="s">
        <v>100</v>
      </c>
      <c r="ALV641" s="276" t="s">
        <v>534</v>
      </c>
      <c r="ALX641" s="283">
        <f>IF(ALW641="Kopman",1.8,1)</f>
        <v>1</v>
      </c>
      <c r="ALY641" s="204">
        <f>VLOOKUP(ALV641,$A$681:$F$2354,6,FALSE)</f>
        <v>0</v>
      </c>
      <c r="ALZ641" s="203" t="s">
        <v>61</v>
      </c>
      <c r="AMA641" s="10">
        <f>ALY641*1.5*ALX641</f>
        <v>0</v>
      </c>
      <c r="AMB641" s="10"/>
      <c r="AMC641" s="273"/>
      <c r="AMD641" s="203" t="s">
        <v>100</v>
      </c>
      <c r="AME641" s="276" t="s">
        <v>454</v>
      </c>
      <c r="AMG641" s="283">
        <f>IF(AMF641="Kopman",1.8,1)</f>
        <v>1</v>
      </c>
      <c r="AMH641" s="204">
        <f>VLOOKUP(AME641,$A$681:$F$2354,6,FALSE)</f>
        <v>11</v>
      </c>
      <c r="AMI641" s="203" t="s">
        <v>61</v>
      </c>
      <c r="AMJ641" s="10">
        <f>AMH641*1.5*AMG641</f>
        <v>16.5</v>
      </c>
      <c r="AMK641" s="10"/>
      <c r="AML641" s="273"/>
      <c r="AMM641" s="203" t="s">
        <v>100</v>
      </c>
      <c r="AMN641" s="276" t="s">
        <v>513</v>
      </c>
      <c r="AMP641" s="283">
        <f>IF(AMO641="Kopman",1.8,1)</f>
        <v>1</v>
      </c>
      <c r="AMQ641" s="204">
        <f>VLOOKUP(AMN641,$A$681:$F$2354,6,FALSE)</f>
        <v>61</v>
      </c>
      <c r="AMR641" s="203" t="s">
        <v>61</v>
      </c>
      <c r="AMS641" s="10">
        <f>AMQ641*1.5*AMP641</f>
        <v>91.5</v>
      </c>
      <c r="AMT641" s="10"/>
      <c r="AMU641" s="273"/>
      <c r="AMV641" s="203" t="s">
        <v>100</v>
      </c>
      <c r="AMW641" s="276" t="s">
        <v>416</v>
      </c>
      <c r="AMY641" s="283">
        <f>IF(AMX641="Kopman",1.8,1)</f>
        <v>1</v>
      </c>
      <c r="AMZ641" s="204">
        <f>VLOOKUP(AMW641,$A$681:$F$2354,6,FALSE)</f>
        <v>2</v>
      </c>
      <c r="ANA641" s="203" t="s">
        <v>61</v>
      </c>
      <c r="ANB641" s="10">
        <f>AMZ641*1.5*AMY641</f>
        <v>3</v>
      </c>
      <c r="ANC641" s="10"/>
      <c r="AND641" s="273"/>
      <c r="ANE641" s="203" t="s">
        <v>100</v>
      </c>
      <c r="ANF641" s="276" t="s">
        <v>433</v>
      </c>
      <c r="ANH641" s="283">
        <f>IF(ANG641="Kopman",1.8,1)</f>
        <v>1</v>
      </c>
      <c r="ANI641" s="204">
        <f>VLOOKUP(ANF641,$A$681:$F$2354,6,FALSE)</f>
        <v>12</v>
      </c>
      <c r="ANJ641" s="203" t="s">
        <v>61</v>
      </c>
      <c r="ANK641" s="10">
        <f>ANI641*1.5*ANH641</f>
        <v>18</v>
      </c>
      <c r="ANL641" s="10"/>
      <c r="ANM641" s="273"/>
      <c r="ANN641" s="203" t="s">
        <v>100</v>
      </c>
      <c r="ANO641" s="276" t="s">
        <v>454</v>
      </c>
      <c r="ANQ641" s="283">
        <f>IF(ANP641="Kopman",1.8,1)</f>
        <v>1</v>
      </c>
      <c r="ANR641" s="204">
        <f>VLOOKUP(ANO641,$A$681:$F$2354,6,FALSE)</f>
        <v>11</v>
      </c>
      <c r="ANS641" s="203" t="s">
        <v>61</v>
      </c>
      <c r="ANT641" s="10">
        <f>ANR641*1.5*ANQ641</f>
        <v>16.5</v>
      </c>
      <c r="ANU641" s="10"/>
      <c r="ANV641" s="273"/>
      <c r="ANW641" s="203" t="s">
        <v>100</v>
      </c>
      <c r="ANX641" s="276" t="s">
        <v>446</v>
      </c>
      <c r="ANZ641" s="283">
        <f>IF(ANY641="Kopman",1.8,1)</f>
        <v>1</v>
      </c>
      <c r="AOA641" s="204">
        <f>VLOOKUP(ANX641,$A$681:$F$2354,6,FALSE)</f>
        <v>58</v>
      </c>
      <c r="AOB641" s="203" t="s">
        <v>61</v>
      </c>
      <c r="AOC641" s="10">
        <f>AOA641*1.5*ANZ641</f>
        <v>87</v>
      </c>
      <c r="AOD641" s="10"/>
      <c r="AOE641" s="273"/>
      <c r="AOF641" s="203" t="s">
        <v>100</v>
      </c>
      <c r="AOG641" s="276" t="s">
        <v>2616</v>
      </c>
      <c r="AOI641" s="283">
        <f>IF(AOH641="Kopman",1.8,1)</f>
        <v>1</v>
      </c>
      <c r="AOJ641" s="204">
        <f>VLOOKUP(AOG641,$A$681:$F$2354,6,FALSE)</f>
        <v>110</v>
      </c>
      <c r="AOK641" s="203" t="s">
        <v>61</v>
      </c>
      <c r="AOL641" s="10">
        <f>AOJ641*1.5*AOI641</f>
        <v>165</v>
      </c>
      <c r="AOM641" s="10"/>
      <c r="AON641" s="273"/>
      <c r="AOO641" s="203" t="s">
        <v>100</v>
      </c>
      <c r="AOP641" s="276" t="s">
        <v>1274</v>
      </c>
      <c r="AOR641" s="283">
        <f>IF(AOQ641="Kopman",1.8,1)</f>
        <v>1</v>
      </c>
      <c r="AOS641" s="204">
        <f>VLOOKUP(AOP641,$A$681:$F$2354,6,FALSE)</f>
        <v>240</v>
      </c>
      <c r="AOT641" s="203" t="s">
        <v>61</v>
      </c>
      <c r="AOU641" s="10">
        <f>AOS641*1.5*AOR641</f>
        <v>360</v>
      </c>
      <c r="AOV641" s="10"/>
      <c r="AOW641" s="273"/>
      <c r="AOX641" s="203" t="s">
        <v>100</v>
      </c>
      <c r="AOY641" s="416" t="s">
        <v>454</v>
      </c>
      <c r="AOZ641" s="415" t="s">
        <v>2019</v>
      </c>
      <c r="APA641" s="283">
        <f>IF(AOZ641="Kopman",1.8,1)</f>
        <v>1.8</v>
      </c>
      <c r="APB641" s="204">
        <f>VLOOKUP(AOY641,$A$681:$F$2354,6,FALSE)</f>
        <v>11</v>
      </c>
      <c r="APC641" s="203" t="s">
        <v>61</v>
      </c>
      <c r="APD641" s="10">
        <f>APB641*1.5*APA641</f>
        <v>29.7</v>
      </c>
      <c r="APE641" s="10"/>
      <c r="APF641" s="273"/>
      <c r="APG641" s="203" t="s">
        <v>100</v>
      </c>
      <c r="APH641" s="276" t="s">
        <v>510</v>
      </c>
      <c r="APJ641" s="283">
        <f>IF(API641="Kopman",1.8,1)</f>
        <v>1</v>
      </c>
      <c r="APK641" s="204">
        <f>VLOOKUP(APH641,$A$681:$F$2354,6,FALSE)</f>
        <v>72</v>
      </c>
      <c r="APL641" s="203" t="s">
        <v>61</v>
      </c>
      <c r="APM641" s="10">
        <f>APK641*1.5*APJ641</f>
        <v>108</v>
      </c>
      <c r="APN641" s="10"/>
      <c r="APO641" s="273"/>
      <c r="APP641" s="203" t="s">
        <v>100</v>
      </c>
      <c r="APQ641" s="276" t="s">
        <v>446</v>
      </c>
      <c r="APS641" s="283">
        <f>IF(APR641="Kopman",1.8,1)</f>
        <v>1</v>
      </c>
      <c r="APT641" s="204">
        <f>VLOOKUP(APQ641,$A$681:$F$2354,6,FALSE)</f>
        <v>58</v>
      </c>
      <c r="APU641" s="203" t="s">
        <v>61</v>
      </c>
      <c r="APV641" s="10">
        <f>APT641*1.5*APS641</f>
        <v>87</v>
      </c>
      <c r="APW641" s="10"/>
      <c r="APX641" s="273"/>
      <c r="APY641" s="203" t="s">
        <v>100</v>
      </c>
      <c r="APZ641" s="276" t="s">
        <v>710</v>
      </c>
      <c r="AQB641" s="283">
        <f>IF(AQA641="Kopman",1.8,1)</f>
        <v>1</v>
      </c>
      <c r="AQC641" s="204">
        <f>VLOOKUP(APZ641,$A$681:$F$2354,6,FALSE)</f>
        <v>30</v>
      </c>
      <c r="AQD641" s="203" t="s">
        <v>61</v>
      </c>
      <c r="AQE641" s="10">
        <f>AQC641*1.5*AQB641</f>
        <v>45</v>
      </c>
      <c r="AQF641" s="10"/>
      <c r="AQG641" s="273"/>
    </row>
    <row r="642" spans="1:1125" s="14" customFormat="1" ht="15">
      <c r="A642" s="203" t="s">
        <v>101</v>
      </c>
      <c r="B642" s="276" t="s">
        <v>1449</v>
      </c>
      <c r="D642" s="204"/>
      <c r="E642" s="204">
        <f>VLOOKUP(B642,$A$681:$F$2354,6,FALSE)</f>
        <v>150</v>
      </c>
      <c r="F642" s="203" t="s">
        <v>63</v>
      </c>
      <c r="G642" s="10">
        <f>E642*1.4</f>
        <v>210</v>
      </c>
      <c r="H642" s="10"/>
      <c r="I642" s="267"/>
      <c r="J642" s="203" t="s">
        <v>101</v>
      </c>
      <c r="K642" s="276" t="s">
        <v>454</v>
      </c>
      <c r="M642" s="204"/>
      <c r="N642" s="204">
        <f>VLOOKUP(K642,$A$681:$F$2354,6,FALSE)</f>
        <v>11</v>
      </c>
      <c r="O642" s="203" t="s">
        <v>63</v>
      </c>
      <c r="P642" s="10">
        <f>N642*1.4</f>
        <v>15.399999999999999</v>
      </c>
      <c r="Q642" s="10"/>
      <c r="R642" s="267"/>
      <c r="S642" s="203" t="s">
        <v>101</v>
      </c>
      <c r="T642" s="276" t="s">
        <v>454</v>
      </c>
      <c r="V642" s="204"/>
      <c r="W642" s="204">
        <f>VLOOKUP(T642,$A$681:$F$2354,6,FALSE)</f>
        <v>11</v>
      </c>
      <c r="X642" s="203" t="s">
        <v>63</v>
      </c>
      <c r="Y642" s="10">
        <f>W642*1.4</f>
        <v>15.399999999999999</v>
      </c>
      <c r="Z642" s="10"/>
      <c r="AA642" s="267"/>
      <c r="AB642" s="203" t="s">
        <v>101</v>
      </c>
      <c r="AC642" s="276" t="s">
        <v>2563</v>
      </c>
      <c r="AE642" s="204"/>
      <c r="AF642" s="204">
        <f>VLOOKUP(AC642,$A$681:$F$2354,6,FALSE)</f>
        <v>156</v>
      </c>
      <c r="AG642" s="203" t="s">
        <v>63</v>
      </c>
      <c r="AH642" s="10">
        <f>AF642*1.4</f>
        <v>218.39999999999998</v>
      </c>
      <c r="AI642" s="10"/>
      <c r="AJ642" s="267"/>
      <c r="AK642" s="203" t="s">
        <v>101</v>
      </c>
      <c r="AL642" s="276" t="s">
        <v>524</v>
      </c>
      <c r="AN642" s="204"/>
      <c r="AO642" s="204">
        <f>VLOOKUP(AL642,$A$681:$F$2354,6,FALSE)</f>
        <v>0</v>
      </c>
      <c r="AP642" s="203" t="s">
        <v>63</v>
      </c>
      <c r="AQ642" s="10">
        <f>AO642*1.4</f>
        <v>0</v>
      </c>
      <c r="AR642" s="10"/>
      <c r="AS642" s="267"/>
      <c r="AT642" s="203" t="s">
        <v>101</v>
      </c>
      <c r="AU642" s="276" t="s">
        <v>2563</v>
      </c>
      <c r="AW642" s="204"/>
      <c r="AX642" s="204">
        <f>VLOOKUP(AU642,$A$681:$F$2354,6,FALSE)</f>
        <v>156</v>
      </c>
      <c r="AY642" s="203" t="s">
        <v>63</v>
      </c>
      <c r="AZ642" s="10">
        <f>AX642*1.4</f>
        <v>218.39999999999998</v>
      </c>
      <c r="BA642" s="10"/>
      <c r="BB642" s="267"/>
      <c r="BC642" s="203" t="s">
        <v>101</v>
      </c>
      <c r="BD642" s="276" t="s">
        <v>1449</v>
      </c>
      <c r="BF642" s="204"/>
      <c r="BG642" s="204">
        <f>VLOOKUP(BD642,$A$681:$F$2354,6,FALSE)</f>
        <v>150</v>
      </c>
      <c r="BH642" s="203" t="s">
        <v>63</v>
      </c>
      <c r="BI642" s="10">
        <f>BG642*1.4</f>
        <v>210</v>
      </c>
      <c r="BJ642" s="10"/>
      <c r="BK642" s="267"/>
      <c r="BL642" s="203" t="s">
        <v>101</v>
      </c>
      <c r="BM642" s="276" t="s">
        <v>454</v>
      </c>
      <c r="BO642" s="204"/>
      <c r="BP642" s="204">
        <f>VLOOKUP(BM642,$A$681:$F$2354,6,FALSE)</f>
        <v>11</v>
      </c>
      <c r="BQ642" s="203" t="s">
        <v>63</v>
      </c>
      <c r="BR642" s="10">
        <f>BP642*1.4</f>
        <v>15.399999999999999</v>
      </c>
      <c r="BS642" s="10"/>
      <c r="BT642" s="267"/>
      <c r="BU642" s="203" t="s">
        <v>101</v>
      </c>
      <c r="BV642" s="276" t="s">
        <v>454</v>
      </c>
      <c r="BX642" s="204"/>
      <c r="BY642" s="204">
        <f>VLOOKUP(BV642,$A$681:$F$2354,6,FALSE)</f>
        <v>11</v>
      </c>
      <c r="BZ642" s="203" t="s">
        <v>63</v>
      </c>
      <c r="CA642" s="10">
        <f>BY642*1.4</f>
        <v>15.399999999999999</v>
      </c>
      <c r="CB642" s="10"/>
      <c r="CC642" s="267"/>
      <c r="CD642" s="203" t="s">
        <v>101</v>
      </c>
      <c r="CE642" s="276" t="s">
        <v>1274</v>
      </c>
      <c r="CG642" s="204"/>
      <c r="CH642" s="204">
        <f>VLOOKUP(CE642,$A$681:$F$2354,6,FALSE)</f>
        <v>240</v>
      </c>
      <c r="CI642" s="203" t="s">
        <v>63</v>
      </c>
      <c r="CJ642" s="10">
        <f>CH642*1.4</f>
        <v>336</v>
      </c>
      <c r="CK642" s="10"/>
      <c r="CL642" s="267"/>
      <c r="CM642" s="203" t="s">
        <v>101</v>
      </c>
      <c r="CN642" s="276" t="s">
        <v>1274</v>
      </c>
      <c r="CP642" s="204"/>
      <c r="CQ642" s="204">
        <f>VLOOKUP(CN642,$A$681:$F$2354,6,FALSE)</f>
        <v>240</v>
      </c>
      <c r="CR642" s="203" t="s">
        <v>63</v>
      </c>
      <c r="CS642" s="10">
        <f>CQ642*1.4</f>
        <v>336</v>
      </c>
      <c r="CT642" s="10"/>
      <c r="CU642" s="267"/>
      <c r="CV642" s="203" t="s">
        <v>101</v>
      </c>
      <c r="CW642" s="276" t="s">
        <v>454</v>
      </c>
      <c r="CY642" s="204"/>
      <c r="CZ642" s="204">
        <f>VLOOKUP(CW642,$A$681:$F$2354,6,FALSE)</f>
        <v>11</v>
      </c>
      <c r="DA642" s="203" t="s">
        <v>63</v>
      </c>
      <c r="DB642" s="10">
        <f>CZ642*1.4</f>
        <v>15.399999999999999</v>
      </c>
      <c r="DC642" s="10"/>
      <c r="DD642" s="267"/>
      <c r="DE642" s="203" t="s">
        <v>101</v>
      </c>
      <c r="DF642" s="276" t="s">
        <v>454</v>
      </c>
      <c r="DH642" s="204"/>
      <c r="DI642" s="204">
        <f>VLOOKUP(DF642,$A$681:$F$2354,6,FALSE)</f>
        <v>11</v>
      </c>
      <c r="DJ642" s="203" t="s">
        <v>63</v>
      </c>
      <c r="DK642" s="10">
        <f>DI642*1.4</f>
        <v>15.399999999999999</v>
      </c>
      <c r="DL642" s="10"/>
      <c r="DM642" s="267"/>
      <c r="DN642" s="203" t="s">
        <v>101</v>
      </c>
      <c r="DO642" s="276" t="s">
        <v>2616</v>
      </c>
      <c r="DQ642" s="204"/>
      <c r="DR642" s="204">
        <f>VLOOKUP(DO642,$A$681:$F$2354,6,FALSE)</f>
        <v>110</v>
      </c>
      <c r="DS642" s="203" t="s">
        <v>63</v>
      </c>
      <c r="DT642" s="10">
        <f>DR642*1.4</f>
        <v>154</v>
      </c>
      <c r="DU642" s="10"/>
      <c r="DV642" s="267"/>
      <c r="DW642" s="203" t="s">
        <v>101</v>
      </c>
      <c r="DX642" s="278" t="s">
        <v>183</v>
      </c>
      <c r="DZ642" s="204"/>
      <c r="EA642" s="204" t="e">
        <f>VLOOKUP(DX642,$A$681:$F$2354,6,FALSE)</f>
        <v>#N/A</v>
      </c>
      <c r="EB642" s="203" t="s">
        <v>63</v>
      </c>
      <c r="EC642" s="10" t="e">
        <f>EA642*1.4</f>
        <v>#N/A</v>
      </c>
      <c r="ED642" s="10"/>
      <c r="EE642" s="267"/>
      <c r="EF642" s="203" t="s">
        <v>101</v>
      </c>
      <c r="EG642" s="276" t="s">
        <v>433</v>
      </c>
      <c r="EI642" s="204"/>
      <c r="EJ642" s="204">
        <f>VLOOKUP(EG642,$A$681:$F$2354,6,FALSE)</f>
        <v>12</v>
      </c>
      <c r="EK642" s="203" t="s">
        <v>63</v>
      </c>
      <c r="EL642" s="10">
        <f>EJ642*1.4</f>
        <v>16.799999999999997</v>
      </c>
      <c r="EM642" s="10"/>
      <c r="EN642" s="267"/>
      <c r="EO642" s="203" t="s">
        <v>101</v>
      </c>
      <c r="EP642" s="276" t="s">
        <v>2616</v>
      </c>
      <c r="ER642" s="204"/>
      <c r="ES642" s="204">
        <f>VLOOKUP(EP642,$A$681:$F$2354,6,FALSE)</f>
        <v>110</v>
      </c>
      <c r="ET642" s="203" t="s">
        <v>63</v>
      </c>
      <c r="EU642" s="10">
        <f>ES642*1.4</f>
        <v>154</v>
      </c>
      <c r="EV642" s="10"/>
      <c r="EW642" s="267"/>
      <c r="EX642" s="203" t="s">
        <v>101</v>
      </c>
      <c r="EY642" s="276" t="s">
        <v>575</v>
      </c>
      <c r="FA642" s="204"/>
      <c r="FB642" s="204">
        <f>VLOOKUP(EY642,$A$681:$F$2354,6,FALSE)</f>
        <v>123</v>
      </c>
      <c r="FC642" s="203" t="s">
        <v>63</v>
      </c>
      <c r="FD642" s="10">
        <f>FB642*1.4</f>
        <v>172.2</v>
      </c>
      <c r="FE642" s="10"/>
      <c r="FF642" s="267"/>
      <c r="FG642" s="203" t="s">
        <v>101</v>
      </c>
      <c r="FH642" s="421" t="s">
        <v>454</v>
      </c>
      <c r="FJ642" s="204"/>
      <c r="FK642" s="204">
        <f>VLOOKUP(FH642,$A$681:$F$2354,6,FALSE)</f>
        <v>11</v>
      </c>
      <c r="FL642" s="203" t="s">
        <v>63</v>
      </c>
      <c r="FM642" s="10">
        <f>FK642*1.4</f>
        <v>15.399999999999999</v>
      </c>
      <c r="FN642" s="10"/>
      <c r="FO642" s="267"/>
      <c r="FP642" s="203" t="s">
        <v>101</v>
      </c>
      <c r="FQ642" s="276" t="s">
        <v>2563</v>
      </c>
      <c r="FS642" s="204"/>
      <c r="FT642" s="204">
        <f>VLOOKUP(FQ642,$A$681:$F$2354,6,FALSE)</f>
        <v>156</v>
      </c>
      <c r="FU642" s="203" t="s">
        <v>63</v>
      </c>
      <c r="FV642" s="10">
        <f>FT642*1.4</f>
        <v>218.39999999999998</v>
      </c>
      <c r="FW642" s="10"/>
      <c r="FX642" s="267"/>
      <c r="FY642" s="203" t="s">
        <v>101</v>
      </c>
      <c r="FZ642" s="276" t="s">
        <v>2563</v>
      </c>
      <c r="GB642" s="204"/>
      <c r="GC642" s="204">
        <f>VLOOKUP(FZ642,$A$681:$F$2354,6,FALSE)</f>
        <v>156</v>
      </c>
      <c r="GD642" s="203" t="s">
        <v>63</v>
      </c>
      <c r="GE642" s="10">
        <f>GC642*1.4</f>
        <v>218.39999999999998</v>
      </c>
      <c r="GF642" s="10"/>
      <c r="GG642" s="267"/>
      <c r="GH642" s="203" t="s">
        <v>101</v>
      </c>
      <c r="GI642" s="276" t="s">
        <v>454</v>
      </c>
      <c r="GK642" s="204"/>
      <c r="GL642" s="204">
        <f>VLOOKUP(GI642,$A$681:$F$2354,6,FALSE)</f>
        <v>11</v>
      </c>
      <c r="GM642" s="203" t="s">
        <v>63</v>
      </c>
      <c r="GN642" s="10">
        <f>GL642*1.4</f>
        <v>15.399999999999999</v>
      </c>
      <c r="GO642" s="10"/>
      <c r="GP642" s="267"/>
      <c r="GQ642" s="203" t="s">
        <v>101</v>
      </c>
      <c r="GR642" s="276" t="s">
        <v>685</v>
      </c>
      <c r="GT642" s="204"/>
      <c r="GU642" s="204">
        <f>VLOOKUP(GR642,$A$681:$F$2354,6,FALSE)</f>
        <v>97</v>
      </c>
      <c r="GV642" s="203" t="s">
        <v>63</v>
      </c>
      <c r="GW642" s="10">
        <f>GU642*1.4</f>
        <v>135.79999999999998</v>
      </c>
      <c r="GX642" s="10"/>
      <c r="GY642" s="267"/>
      <c r="GZ642" s="203" t="s">
        <v>101</v>
      </c>
      <c r="HA642" s="276" t="s">
        <v>808</v>
      </c>
      <c r="HC642" s="204"/>
      <c r="HD642" s="204">
        <f>VLOOKUP(HA642,$A$681:$F$2354,6,FALSE)</f>
        <v>27</v>
      </c>
      <c r="HE642" s="203" t="s">
        <v>63</v>
      </c>
      <c r="HF642" s="10">
        <f>HD642*1.4</f>
        <v>37.799999999999997</v>
      </c>
      <c r="HG642" s="10"/>
      <c r="HH642" s="267"/>
      <c r="HI642" s="203" t="s">
        <v>101</v>
      </c>
      <c r="HJ642" s="276" t="s">
        <v>2563</v>
      </c>
      <c r="HL642" s="204"/>
      <c r="HM642" s="204">
        <f>VLOOKUP(HJ642,$A$681:$F$2354,6,FALSE)</f>
        <v>156</v>
      </c>
      <c r="HN642" s="203" t="s">
        <v>63</v>
      </c>
      <c r="HO642" s="10">
        <f>HM642*1.4</f>
        <v>218.39999999999998</v>
      </c>
      <c r="HP642" s="10"/>
      <c r="HQ642" s="267"/>
      <c r="HR642" s="203" t="s">
        <v>101</v>
      </c>
      <c r="HS642" s="276" t="s">
        <v>534</v>
      </c>
      <c r="HU642" s="204"/>
      <c r="HV642" s="204">
        <f>VLOOKUP(HS642,$A$681:$F$2354,6,FALSE)</f>
        <v>0</v>
      </c>
      <c r="HW642" s="203" t="s">
        <v>63</v>
      </c>
      <c r="HX642" s="10">
        <f>HV642*1.4</f>
        <v>0</v>
      </c>
      <c r="HY642" s="10"/>
      <c r="HZ642" s="267"/>
      <c r="IA642" s="203" t="s">
        <v>101</v>
      </c>
      <c r="IB642" s="285" t="s">
        <v>183</v>
      </c>
      <c r="ID642" s="204"/>
      <c r="IE642" s="204" t="e">
        <f>VLOOKUP(IB642,$A$681:$F$2354,6,FALSE)</f>
        <v>#N/A</v>
      </c>
      <c r="IF642" s="203" t="s">
        <v>63</v>
      </c>
      <c r="IG642" s="10" t="e">
        <f>IE642*1.4</f>
        <v>#N/A</v>
      </c>
      <c r="IH642" s="10"/>
      <c r="II642" s="267"/>
      <c r="IJ642" s="203" t="s">
        <v>101</v>
      </c>
      <c r="IK642" s="276" t="s">
        <v>500</v>
      </c>
      <c r="IM642" s="204"/>
      <c r="IN642" s="204">
        <f>VLOOKUP(IK642,$A$681:$F$2354,6,FALSE)</f>
        <v>40</v>
      </c>
      <c r="IO642" s="203" t="s">
        <v>63</v>
      </c>
      <c r="IP642" s="10">
        <f>IN642*1.4</f>
        <v>56</v>
      </c>
      <c r="IQ642" s="10"/>
      <c r="IR642" s="267"/>
      <c r="IS642" s="203" t="s">
        <v>101</v>
      </c>
      <c r="IT642" s="276" t="s">
        <v>513</v>
      </c>
      <c r="IV642" s="204"/>
      <c r="IW642" s="204">
        <f>VLOOKUP(IT642,$A$681:$F$2354,6,FALSE)</f>
        <v>61</v>
      </c>
      <c r="IX642" s="203" t="s">
        <v>63</v>
      </c>
      <c r="IY642" s="10">
        <f>IW642*1.4</f>
        <v>85.399999999999991</v>
      </c>
      <c r="IZ642" s="10"/>
      <c r="JA642" s="267"/>
      <c r="JB642" s="203" t="s">
        <v>101</v>
      </c>
      <c r="JC642" s="276" t="s">
        <v>433</v>
      </c>
      <c r="JE642" s="204"/>
      <c r="JF642" s="204">
        <f>VLOOKUP(JC642,$A$681:$F$2354,6,FALSE)</f>
        <v>12</v>
      </c>
      <c r="JG642" s="203" t="s">
        <v>63</v>
      </c>
      <c r="JH642" s="10">
        <f>JF642*1.4</f>
        <v>16.799999999999997</v>
      </c>
      <c r="JI642" s="10"/>
      <c r="JJ642" s="267"/>
      <c r="JK642" s="203" t="s">
        <v>101</v>
      </c>
      <c r="JL642" s="276" t="s">
        <v>575</v>
      </c>
      <c r="JN642" s="204"/>
      <c r="JO642" s="204">
        <f>VLOOKUP(JL642,$A$681:$F$2354,6,FALSE)</f>
        <v>123</v>
      </c>
      <c r="JP642" s="203" t="s">
        <v>63</v>
      </c>
      <c r="JQ642" s="10">
        <f>JO642*1.4</f>
        <v>172.2</v>
      </c>
      <c r="JR642" s="10"/>
      <c r="JS642" s="267"/>
      <c r="JT642" s="203" t="s">
        <v>101</v>
      </c>
      <c r="JU642" s="276" t="s">
        <v>1000</v>
      </c>
      <c r="JW642" s="204"/>
      <c r="JX642" s="204">
        <f>VLOOKUP(JU642,$A$681:$F$2354,6,FALSE)</f>
        <v>42</v>
      </c>
      <c r="JY642" s="203" t="s">
        <v>63</v>
      </c>
      <c r="JZ642" s="10">
        <f>JX642*1.4</f>
        <v>58.8</v>
      </c>
      <c r="KA642" s="10"/>
      <c r="KB642" s="267"/>
      <c r="KC642" s="203" t="s">
        <v>101</v>
      </c>
      <c r="KD642" s="276" t="s">
        <v>446</v>
      </c>
      <c r="KF642" s="204"/>
      <c r="KG642" s="204">
        <f>VLOOKUP(KD642,$A$681:$F$2354,6,FALSE)</f>
        <v>58</v>
      </c>
      <c r="KH642" s="203" t="s">
        <v>63</v>
      </c>
      <c r="KI642" s="10">
        <f>KG642*1.4</f>
        <v>81.199999999999989</v>
      </c>
      <c r="KJ642" s="10"/>
      <c r="KK642" s="267"/>
      <c r="KL642" s="203" t="s">
        <v>101</v>
      </c>
      <c r="KM642" s="276" t="s">
        <v>510</v>
      </c>
      <c r="KO642" s="204"/>
      <c r="KP642" s="204">
        <f>VLOOKUP(KM642,$A$681:$F$2354,6,FALSE)</f>
        <v>72</v>
      </c>
      <c r="KQ642" s="203" t="s">
        <v>63</v>
      </c>
      <c r="KR642" s="10">
        <f>KP642*1.4</f>
        <v>100.8</v>
      </c>
      <c r="KS642" s="10"/>
      <c r="KT642" s="267"/>
      <c r="KU642" s="203" t="s">
        <v>101</v>
      </c>
      <c r="KV642" s="276" t="s">
        <v>1184</v>
      </c>
      <c r="KX642" s="204"/>
      <c r="KY642" s="204">
        <f>VLOOKUP(KV642,$A$681:$F$2354,6,FALSE)</f>
        <v>0</v>
      </c>
      <c r="KZ642" s="203" t="s">
        <v>63</v>
      </c>
      <c r="LA642" s="10">
        <f>KY642*1.4</f>
        <v>0</v>
      </c>
      <c r="LB642" s="10"/>
      <c r="LC642" s="267"/>
      <c r="LD642" s="203" t="s">
        <v>101</v>
      </c>
      <c r="LE642" s="276" t="s">
        <v>845</v>
      </c>
      <c r="LG642" s="204"/>
      <c r="LH642" s="204">
        <f>VLOOKUP(LE642,$A$681:$F$2354,6,FALSE)</f>
        <v>43</v>
      </c>
      <c r="LI642" s="203" t="s">
        <v>63</v>
      </c>
      <c r="LJ642" s="10">
        <f>LH642*1.4</f>
        <v>60.199999999999996</v>
      </c>
      <c r="LK642" s="10"/>
      <c r="LL642" s="267"/>
      <c r="LM642" s="203" t="s">
        <v>101</v>
      </c>
      <c r="LN642" s="276" t="s">
        <v>454</v>
      </c>
      <c r="LP642" s="204"/>
      <c r="LQ642" s="204">
        <f>VLOOKUP(LN642,$A$681:$F$2354,6,FALSE)</f>
        <v>11</v>
      </c>
      <c r="LR642" s="203" t="s">
        <v>63</v>
      </c>
      <c r="LS642" s="10">
        <f>LQ642*1.4</f>
        <v>15.399999999999999</v>
      </c>
      <c r="LT642" s="10"/>
      <c r="LU642" s="267"/>
      <c r="LV642" s="203" t="s">
        <v>101</v>
      </c>
      <c r="LW642" s="276" t="s">
        <v>433</v>
      </c>
      <c r="LY642" s="204"/>
      <c r="LZ642" s="204">
        <f>VLOOKUP(LW642,$A$681:$F$2354,6,FALSE)</f>
        <v>12</v>
      </c>
      <c r="MA642" s="203" t="s">
        <v>63</v>
      </c>
      <c r="MB642" s="10">
        <f>LZ642*1.4</f>
        <v>16.799999999999997</v>
      </c>
      <c r="MC642" s="10"/>
      <c r="MD642" s="267"/>
      <c r="ME642" s="203" t="s">
        <v>101</v>
      </c>
      <c r="MF642" s="276" t="s">
        <v>685</v>
      </c>
      <c r="MH642" s="204"/>
      <c r="MI642" s="204">
        <f>VLOOKUP(MF642,$A$681:$F$2354,6,FALSE)</f>
        <v>97</v>
      </c>
      <c r="MJ642" s="203" t="s">
        <v>63</v>
      </c>
      <c r="MK642" s="10">
        <f>MI642*1.4</f>
        <v>135.79999999999998</v>
      </c>
      <c r="ML642" s="10"/>
      <c r="MM642" s="267"/>
      <c r="MN642" s="203" t="s">
        <v>101</v>
      </c>
      <c r="MO642" s="276" t="s">
        <v>416</v>
      </c>
      <c r="MQ642" s="204"/>
      <c r="MR642" s="204">
        <f>VLOOKUP(MO642,$A$681:$F$2354,6,FALSE)</f>
        <v>2</v>
      </c>
      <c r="MS642" s="203" t="s">
        <v>63</v>
      </c>
      <c r="MT642" s="10">
        <f>MR642*1.4</f>
        <v>2.8</v>
      </c>
      <c r="MU642" s="10"/>
      <c r="MV642" s="267"/>
      <c r="MW642" s="203" t="s">
        <v>101</v>
      </c>
      <c r="MX642" s="276" t="s">
        <v>433</v>
      </c>
      <c r="MZ642" s="204"/>
      <c r="NA642" s="204">
        <f>VLOOKUP(MX642,$A$681:$F$2354,6,FALSE)</f>
        <v>12</v>
      </c>
      <c r="NB642" s="203" t="s">
        <v>63</v>
      </c>
      <c r="NC642" s="10">
        <f>NA642*1.4</f>
        <v>16.799999999999997</v>
      </c>
      <c r="ND642" s="10"/>
      <c r="NE642" s="267"/>
      <c r="NF642" s="203" t="s">
        <v>101</v>
      </c>
      <c r="NG642" s="276" t="s">
        <v>1448</v>
      </c>
      <c r="NI642" s="204"/>
      <c r="NJ642" s="204">
        <f>VLOOKUP(NG642,$A$681:$F$2354,6,FALSE)</f>
        <v>338</v>
      </c>
      <c r="NK642" s="203" t="s">
        <v>63</v>
      </c>
      <c r="NL642" s="10">
        <f>NJ642*1.4</f>
        <v>473.2</v>
      </c>
      <c r="NM642" s="10"/>
      <c r="NN642" s="267"/>
      <c r="NO642" s="203" t="s">
        <v>101</v>
      </c>
      <c r="NP642" s="424" t="s">
        <v>446</v>
      </c>
      <c r="NR642" s="204"/>
      <c r="NS642" s="204">
        <f>VLOOKUP(NP642,$A$681:$F$2354,6,FALSE)</f>
        <v>58</v>
      </c>
      <c r="NT642" s="203" t="s">
        <v>63</v>
      </c>
      <c r="NU642" s="10">
        <f>NS642*1.4</f>
        <v>81.199999999999989</v>
      </c>
      <c r="NV642" s="10"/>
      <c r="NW642" s="267"/>
      <c r="NX642" s="203" t="s">
        <v>101</v>
      </c>
      <c r="NY642" s="276" t="s">
        <v>1268</v>
      </c>
      <c r="OA642" s="204"/>
      <c r="OB642" s="204">
        <f>VLOOKUP(NY642,$A$681:$F$2354,6,FALSE)</f>
        <v>14</v>
      </c>
      <c r="OC642" s="203" t="s">
        <v>63</v>
      </c>
      <c r="OD642" s="10">
        <f>OB642*1.4</f>
        <v>19.599999999999998</v>
      </c>
      <c r="OE642" s="10"/>
      <c r="OF642" s="267"/>
      <c r="OG642" s="203" t="s">
        <v>101</v>
      </c>
      <c r="OH642" s="276" t="s">
        <v>513</v>
      </c>
      <c r="OJ642" s="204"/>
      <c r="OK642" s="204">
        <f>VLOOKUP(OH642,$A$681:$F$2354,6,FALSE)</f>
        <v>61</v>
      </c>
      <c r="OL642" s="203" t="s">
        <v>63</v>
      </c>
      <c r="OM642" s="10">
        <f>OK642*1.4</f>
        <v>85.399999999999991</v>
      </c>
      <c r="ON642" s="10"/>
      <c r="OO642" s="267"/>
      <c r="OP642" s="203" t="s">
        <v>101</v>
      </c>
      <c r="OQ642" s="424" t="s">
        <v>500</v>
      </c>
      <c r="OS642" s="204"/>
      <c r="OT642" s="204">
        <f>VLOOKUP(OQ642,$A$681:$F$2354,6,FALSE)</f>
        <v>40</v>
      </c>
      <c r="OU642" s="203" t="s">
        <v>63</v>
      </c>
      <c r="OV642" s="10">
        <f>OT642*1.4</f>
        <v>56</v>
      </c>
      <c r="OW642" s="10"/>
      <c r="OX642" s="267"/>
      <c r="OY642" s="203" t="s">
        <v>101</v>
      </c>
      <c r="OZ642" s="428" t="s">
        <v>544</v>
      </c>
      <c r="PB642" s="204"/>
      <c r="PC642" s="204">
        <f>VLOOKUP(OZ642,$A$681:$F$2354,6,FALSE)</f>
        <v>36</v>
      </c>
      <c r="PD642" s="203" t="s">
        <v>63</v>
      </c>
      <c r="PE642" s="10">
        <f>PC642*1.4</f>
        <v>50.4</v>
      </c>
      <c r="PF642" s="10"/>
      <c r="PG642" s="267"/>
      <c r="PH642" s="203" t="s">
        <v>101</v>
      </c>
      <c r="PI642" s="276" t="s">
        <v>1268</v>
      </c>
      <c r="PK642" s="204"/>
      <c r="PL642" s="204">
        <f>VLOOKUP(PI642,$A$681:$F$2354,6,FALSE)</f>
        <v>14</v>
      </c>
      <c r="PM642" s="203" t="s">
        <v>63</v>
      </c>
      <c r="PN642" s="10">
        <f>PL642*1.4</f>
        <v>19.599999999999998</v>
      </c>
      <c r="PO642" s="10"/>
      <c r="PP642" s="267"/>
      <c r="PQ642" s="203" t="s">
        <v>101</v>
      </c>
      <c r="PR642" s="276" t="s">
        <v>183</v>
      </c>
      <c r="PT642" s="204"/>
      <c r="PU642" s="204" t="e">
        <f>VLOOKUP(PR642,$A$681:$F$2354,6,FALSE)</f>
        <v>#N/A</v>
      </c>
      <c r="PV642" s="203" t="s">
        <v>63</v>
      </c>
      <c r="PW642" s="10" t="e">
        <f>PU642*1.4</f>
        <v>#N/A</v>
      </c>
      <c r="PX642" s="10"/>
      <c r="PY642" s="267"/>
      <c r="PZ642" s="203" t="s">
        <v>101</v>
      </c>
      <c r="QA642" s="276" t="s">
        <v>476</v>
      </c>
      <c r="QC642" s="204"/>
      <c r="QD642" s="204">
        <f>VLOOKUP(QA642,$A$681:$F$2354,6,FALSE)</f>
        <v>36</v>
      </c>
      <c r="QE642" s="203" t="s">
        <v>63</v>
      </c>
      <c r="QF642" s="10">
        <f>QD642*1.4</f>
        <v>50.4</v>
      </c>
      <c r="QG642" s="10"/>
      <c r="QH642" s="267"/>
      <c r="QI642" s="203" t="s">
        <v>101</v>
      </c>
      <c r="QJ642" s="276" t="s">
        <v>2563</v>
      </c>
      <c r="QL642" s="204"/>
      <c r="QM642" s="204">
        <f>VLOOKUP(QJ642,$A$681:$F$2354,6,FALSE)</f>
        <v>156</v>
      </c>
      <c r="QN642" s="203" t="s">
        <v>63</v>
      </c>
      <c r="QO642" s="10">
        <f>QM642*1.4</f>
        <v>218.39999999999998</v>
      </c>
      <c r="QP642" s="10"/>
      <c r="QQ642" s="267"/>
      <c r="QR642" s="203" t="s">
        <v>101</v>
      </c>
      <c r="QS642" s="276" t="s">
        <v>524</v>
      </c>
      <c r="QU642" s="204"/>
      <c r="QV642" s="204">
        <f>VLOOKUP(QS642,$A$681:$F$2354,6,FALSE)</f>
        <v>0</v>
      </c>
      <c r="QW642" s="203" t="s">
        <v>63</v>
      </c>
      <c r="QX642" s="10">
        <f>QV642*1.4</f>
        <v>0</v>
      </c>
      <c r="QY642" s="10"/>
      <c r="QZ642" s="267"/>
      <c r="RA642" s="203" t="s">
        <v>101</v>
      </c>
      <c r="RB642" s="276" t="s">
        <v>808</v>
      </c>
      <c r="RD642" s="204"/>
      <c r="RE642" s="204">
        <f>VLOOKUP(RB642,$A$681:$F$2354,6,FALSE)</f>
        <v>27</v>
      </c>
      <c r="RF642" s="203" t="s">
        <v>63</v>
      </c>
      <c r="RG642" s="10">
        <f>RE642*1.4</f>
        <v>37.799999999999997</v>
      </c>
      <c r="RH642" s="10"/>
      <c r="RI642" s="267"/>
      <c r="RJ642" s="203" t="s">
        <v>101</v>
      </c>
      <c r="RK642" s="278" t="s">
        <v>183</v>
      </c>
      <c r="RM642" s="204"/>
      <c r="RN642" s="204" t="e">
        <f>VLOOKUP(RK642,$A$681:$F$2354,6,FALSE)</f>
        <v>#N/A</v>
      </c>
      <c r="RO642" s="203" t="s">
        <v>63</v>
      </c>
      <c r="RP642" s="10" t="e">
        <f>RN642*1.4</f>
        <v>#N/A</v>
      </c>
      <c r="RQ642" s="10"/>
      <c r="RR642" s="267"/>
      <c r="RS642" s="203" t="s">
        <v>101</v>
      </c>
      <c r="RT642" s="276" t="s">
        <v>2563</v>
      </c>
      <c r="RV642" s="204"/>
      <c r="RW642" s="204">
        <f>VLOOKUP(RT642,$A$681:$F$2354,6,FALSE)</f>
        <v>156</v>
      </c>
      <c r="RX642" s="203" t="s">
        <v>63</v>
      </c>
      <c r="RY642" s="10">
        <f>RW642*1.4</f>
        <v>218.39999999999998</v>
      </c>
      <c r="RZ642" s="10"/>
      <c r="SA642" s="273"/>
      <c r="SB642" s="203" t="s">
        <v>101</v>
      </c>
      <c r="SC642" s="276" t="s">
        <v>416</v>
      </c>
      <c r="SE642" s="204"/>
      <c r="SF642" s="204">
        <f>VLOOKUP(SC642,$A$681:$F$2354,6,FALSE)</f>
        <v>2</v>
      </c>
      <c r="SG642" s="203" t="s">
        <v>63</v>
      </c>
      <c r="SH642" s="10">
        <f>SF642*1.4</f>
        <v>2.8</v>
      </c>
      <c r="SI642" s="10"/>
      <c r="SJ642" s="273"/>
      <c r="SK642" s="203" t="s">
        <v>101</v>
      </c>
      <c r="SL642" s="276" t="s">
        <v>416</v>
      </c>
      <c r="SN642" s="204"/>
      <c r="SO642" s="204">
        <f>VLOOKUP(SL642,$A$681:$F$2354,6,FALSE)</f>
        <v>2</v>
      </c>
      <c r="SP642" s="203" t="s">
        <v>63</v>
      </c>
      <c r="SQ642" s="10">
        <f>SO642*1.4</f>
        <v>2.8</v>
      </c>
      <c r="SR642" s="10"/>
      <c r="SS642" s="273"/>
      <c r="ST642" s="203" t="s">
        <v>101</v>
      </c>
      <c r="SU642" s="276" t="s">
        <v>1268</v>
      </c>
      <c r="SW642" s="204"/>
      <c r="SX642" s="204">
        <f>VLOOKUP(SU642,$A$681:$F$2354,6,FALSE)</f>
        <v>14</v>
      </c>
      <c r="SY642" s="203" t="s">
        <v>63</v>
      </c>
      <c r="SZ642" s="10">
        <f>SX642*1.4</f>
        <v>19.599999999999998</v>
      </c>
      <c r="TA642" s="10"/>
      <c r="TB642" s="273"/>
      <c r="TC642" s="203" t="s">
        <v>101</v>
      </c>
      <c r="TD642" s="428" t="s">
        <v>2563</v>
      </c>
      <c r="TF642" s="204"/>
      <c r="TG642" s="204">
        <f>VLOOKUP(TD642,$A$681:$F$2354,6,FALSE)</f>
        <v>156</v>
      </c>
      <c r="TH642" s="203" t="s">
        <v>63</v>
      </c>
      <c r="TI642" s="10">
        <f>TG642*1.4</f>
        <v>218.39999999999998</v>
      </c>
      <c r="TK642" s="273"/>
      <c r="TL642" s="203" t="s">
        <v>101</v>
      </c>
      <c r="TM642" s="276" t="s">
        <v>2563</v>
      </c>
      <c r="TO642" s="204"/>
      <c r="TP642" s="204">
        <f>VLOOKUP(TM642,$A$681:$F$2354,6,FALSE)</f>
        <v>156</v>
      </c>
      <c r="TQ642" s="203" t="s">
        <v>63</v>
      </c>
      <c r="TR642" s="10">
        <f>TP642*1.4</f>
        <v>218.39999999999998</v>
      </c>
      <c r="TS642" s="10"/>
      <c r="TT642" s="273"/>
      <c r="TU642" s="203" t="s">
        <v>101</v>
      </c>
      <c r="TV642" s="276" t="s">
        <v>1277</v>
      </c>
      <c r="TX642" s="204"/>
      <c r="TY642" s="204">
        <f>VLOOKUP(TV642,$A$681:$F$2354,6,FALSE)</f>
        <v>14</v>
      </c>
      <c r="TZ642" s="203" t="s">
        <v>63</v>
      </c>
      <c r="UA642" s="10">
        <f>TY642*1.4</f>
        <v>19.599999999999998</v>
      </c>
      <c r="UB642" s="10"/>
      <c r="UC642" s="273"/>
      <c r="UD642" s="203" t="s">
        <v>101</v>
      </c>
      <c r="UE642" s="285" t="s">
        <v>183</v>
      </c>
      <c r="UG642" s="204"/>
      <c r="UH642" s="204" t="e">
        <f>VLOOKUP(UE642,$A$681:$F$2354,6,FALSE)</f>
        <v>#N/A</v>
      </c>
      <c r="UI642" s="203" t="s">
        <v>63</v>
      </c>
      <c r="UJ642" s="10" t="e">
        <f>UH642*1.4</f>
        <v>#N/A</v>
      </c>
      <c r="UK642" s="10"/>
      <c r="UL642" s="273"/>
      <c r="UM642" s="203" t="s">
        <v>101</v>
      </c>
      <c r="UN642" s="276" t="s">
        <v>685</v>
      </c>
      <c r="UP642" s="204"/>
      <c r="UQ642" s="204">
        <f>VLOOKUP(UN642,$A$681:$F$2354,6,FALSE)</f>
        <v>97</v>
      </c>
      <c r="UR642" s="203" t="s">
        <v>63</v>
      </c>
      <c r="US642" s="10">
        <f>UQ642*1.4</f>
        <v>135.79999999999998</v>
      </c>
      <c r="UT642" s="10"/>
      <c r="UU642" s="273"/>
      <c r="UV642" s="203" t="s">
        <v>101</v>
      </c>
      <c r="UW642" s="276" t="s">
        <v>446</v>
      </c>
      <c r="UY642" s="204"/>
      <c r="UZ642" s="204">
        <f>VLOOKUP(UW642,$A$681:$F$2354,6,FALSE)</f>
        <v>58</v>
      </c>
      <c r="VA642" s="203" t="s">
        <v>63</v>
      </c>
      <c r="VB642" s="10">
        <f>UZ642*1.4</f>
        <v>81.199999999999989</v>
      </c>
      <c r="VC642" s="10"/>
      <c r="VD642" s="273"/>
      <c r="VE642" s="203" t="s">
        <v>101</v>
      </c>
      <c r="VF642" s="276" t="s">
        <v>630</v>
      </c>
      <c r="VH642" s="204"/>
      <c r="VI642" s="204">
        <f>VLOOKUP(VF642,$A$681:$F$2354,6,FALSE)</f>
        <v>118</v>
      </c>
      <c r="VJ642" s="203" t="s">
        <v>63</v>
      </c>
      <c r="VK642" s="10">
        <f>VI642*1.4</f>
        <v>165.2</v>
      </c>
      <c r="VL642" s="10"/>
      <c r="VM642" s="273"/>
      <c r="VN642" s="203" t="s">
        <v>101</v>
      </c>
      <c r="VO642" s="276" t="s">
        <v>808</v>
      </c>
      <c r="VQ642" s="204"/>
      <c r="VR642" s="204">
        <f>VLOOKUP(VO642,$A$681:$F$2354,6,FALSE)</f>
        <v>27</v>
      </c>
      <c r="VS642" s="203" t="s">
        <v>63</v>
      </c>
      <c r="VT642" s="10">
        <f>VR642*1.4</f>
        <v>37.799999999999997</v>
      </c>
      <c r="VU642" s="10"/>
      <c r="VV642" s="273"/>
      <c r="VW642" s="203" t="s">
        <v>101</v>
      </c>
      <c r="VX642" s="278" t="s">
        <v>183</v>
      </c>
      <c r="VZ642" s="204"/>
      <c r="WA642" s="204" t="e">
        <f>VLOOKUP(VX642,$A$681:$F$2354,6,FALSE)</f>
        <v>#N/A</v>
      </c>
      <c r="WB642" s="203" t="s">
        <v>63</v>
      </c>
      <c r="WC642" s="10" t="e">
        <f>WA642*1.4</f>
        <v>#N/A</v>
      </c>
      <c r="WE642" s="273"/>
      <c r="WF642" s="203" t="s">
        <v>101</v>
      </c>
      <c r="WG642" s="276" t="s">
        <v>698</v>
      </c>
      <c r="WI642" s="204"/>
      <c r="WJ642" s="204">
        <f>VLOOKUP(WG642,$A$681:$F$2354,6,FALSE)</f>
        <v>14</v>
      </c>
      <c r="WK642" s="203" t="s">
        <v>63</v>
      </c>
      <c r="WL642" s="10">
        <f>WJ642*1.4</f>
        <v>19.599999999999998</v>
      </c>
      <c r="WN642" s="273"/>
      <c r="WO642" s="203" t="s">
        <v>101</v>
      </c>
      <c r="WP642" s="278" t="s">
        <v>183</v>
      </c>
      <c r="WQ642" s="204"/>
      <c r="WR642" s="204"/>
      <c r="WS642" s="204" t="e">
        <f>VLOOKUP(WP642,$A$681:$F$2354,6,FALSE)</f>
        <v>#N/A</v>
      </c>
      <c r="WT642" s="203" t="s">
        <v>63</v>
      </c>
      <c r="WU642" s="10" t="e">
        <f>WS642*1.4</f>
        <v>#N/A</v>
      </c>
      <c r="WV642" s="10"/>
      <c r="WW642" s="273"/>
      <c r="WX642" s="203" t="s">
        <v>101</v>
      </c>
      <c r="WY642" s="278" t="s">
        <v>183</v>
      </c>
      <c r="XA642" s="204"/>
      <c r="XB642" s="204" t="e">
        <f>VLOOKUP(WY642,$A$681:$F$2354,6,FALSE)</f>
        <v>#N/A</v>
      </c>
      <c r="XC642" s="203" t="s">
        <v>63</v>
      </c>
      <c r="XD642" s="10" t="e">
        <f>XB642*1.4</f>
        <v>#N/A</v>
      </c>
      <c r="XF642" s="273"/>
      <c r="XG642" s="203" t="s">
        <v>101</v>
      </c>
      <c r="XH642" s="276" t="s">
        <v>454</v>
      </c>
      <c r="XJ642" s="204"/>
      <c r="XK642" s="204">
        <f>VLOOKUP(XH642,$A$681:$F$2354,6,FALSE)</f>
        <v>11</v>
      </c>
      <c r="XL642" s="203" t="s">
        <v>63</v>
      </c>
      <c r="XM642" s="10">
        <f>XK642*1.4</f>
        <v>15.399999999999999</v>
      </c>
      <c r="XO642" s="273"/>
      <c r="XP642" s="203" t="s">
        <v>101</v>
      </c>
      <c r="XQ642" s="276" t="s">
        <v>828</v>
      </c>
      <c r="XS642" s="204"/>
      <c r="XT642" s="204">
        <f>VLOOKUP(XQ642,$A$681:$F$2354,6,FALSE)</f>
        <v>7</v>
      </c>
      <c r="XU642" s="203" t="s">
        <v>63</v>
      </c>
      <c r="XV642" s="10">
        <f>XT642*1.4</f>
        <v>9.7999999999999989</v>
      </c>
      <c r="XW642" s="10"/>
      <c r="XX642" s="273"/>
      <c r="XY642" s="203" t="s">
        <v>101</v>
      </c>
      <c r="XZ642" s="276" t="s">
        <v>2073</v>
      </c>
      <c r="YB642" s="204"/>
      <c r="YC642" s="204">
        <f>VLOOKUP(XZ642,$A$681:$F$2354,6,FALSE)</f>
        <v>0</v>
      </c>
      <c r="YD642" s="203" t="s">
        <v>63</v>
      </c>
      <c r="YE642" s="10">
        <f>YC642*1.4</f>
        <v>0</v>
      </c>
      <c r="YG642" s="273"/>
      <c r="YH642" s="203" t="s">
        <v>101</v>
      </c>
      <c r="YI642" s="278" t="s">
        <v>183</v>
      </c>
      <c r="YK642" s="204"/>
      <c r="YL642" s="204" t="e">
        <f>VLOOKUP(YI642,$A$681:$F$2354,6,FALSE)</f>
        <v>#N/A</v>
      </c>
      <c r="YM642" s="203" t="s">
        <v>63</v>
      </c>
      <c r="YN642" s="10" t="e">
        <f>YL642*1.4</f>
        <v>#N/A</v>
      </c>
      <c r="YO642" s="10"/>
      <c r="YP642" s="273"/>
      <c r="YQ642" s="203" t="s">
        <v>101</v>
      </c>
      <c r="YR642" s="278" t="s">
        <v>183</v>
      </c>
      <c r="YT642" s="204"/>
      <c r="YU642" s="204" t="e">
        <f>VLOOKUP(YR642,$A$681:$F$2354,6,FALSE)</f>
        <v>#N/A</v>
      </c>
      <c r="YV642" s="203" t="s">
        <v>63</v>
      </c>
      <c r="YW642" s="10" t="e">
        <f>YU642*1.4</f>
        <v>#N/A</v>
      </c>
      <c r="YY642" s="273"/>
      <c r="YZ642" s="203" t="s">
        <v>101</v>
      </c>
      <c r="ZA642" s="428" t="s">
        <v>2616</v>
      </c>
      <c r="ZC642" s="204"/>
      <c r="ZD642" s="204">
        <f>VLOOKUP(ZA642,$A$681:$F$2354,6,FALSE)</f>
        <v>110</v>
      </c>
      <c r="ZE642" s="203" t="s">
        <v>63</v>
      </c>
      <c r="ZF642" s="10">
        <f>ZD642*1.4</f>
        <v>154</v>
      </c>
      <c r="ZH642" s="273"/>
      <c r="ZI642" s="203" t="s">
        <v>101</v>
      </c>
      <c r="ZJ642" s="276" t="s">
        <v>685</v>
      </c>
      <c r="ZL642" s="204"/>
      <c r="ZM642" s="204">
        <f>VLOOKUP(ZJ642,$A$681:$F$2354,6,FALSE)</f>
        <v>97</v>
      </c>
      <c r="ZN642" s="203" t="s">
        <v>63</v>
      </c>
      <c r="ZO642" s="10">
        <f>ZM642*1.4</f>
        <v>135.79999999999998</v>
      </c>
      <c r="ZQ642" s="273"/>
      <c r="ZR642" s="203" t="s">
        <v>101</v>
      </c>
      <c r="ZS642" s="276" t="s">
        <v>635</v>
      </c>
      <c r="ZU642" s="204"/>
      <c r="ZV642" s="204">
        <f>VLOOKUP(ZS642,$A$681:$F$2354,6,FALSE)</f>
        <v>3</v>
      </c>
      <c r="ZW642" s="203" t="s">
        <v>63</v>
      </c>
      <c r="ZX642" s="10">
        <f>ZV642*1.4</f>
        <v>4.1999999999999993</v>
      </c>
      <c r="ZY642" s="10"/>
      <c r="ZZ642" s="273"/>
      <c r="AAA642" s="203" t="s">
        <v>101</v>
      </c>
      <c r="AAB642" s="276" t="s">
        <v>1268</v>
      </c>
      <c r="AAD642" s="204"/>
      <c r="AAE642" s="204">
        <f>VLOOKUP(AAB642,$A$681:$F$2354,6,FALSE)</f>
        <v>14</v>
      </c>
      <c r="AAF642" s="203" t="s">
        <v>63</v>
      </c>
      <c r="AAG642" s="10">
        <f>AAE642*1.4</f>
        <v>19.599999999999998</v>
      </c>
      <c r="AAH642" s="10"/>
      <c r="AAI642" s="273"/>
      <c r="AAJ642" s="203" t="s">
        <v>101</v>
      </c>
      <c r="AAK642" s="276" t="s">
        <v>682</v>
      </c>
      <c r="AAM642" s="204"/>
      <c r="AAN642" s="204">
        <f>VLOOKUP(AAK642,$A$681:$F$2354,6,FALSE)</f>
        <v>36</v>
      </c>
      <c r="AAO642" s="203" t="s">
        <v>63</v>
      </c>
      <c r="AAP642" s="10">
        <f>AAN642*1.4</f>
        <v>50.4</v>
      </c>
      <c r="AAQ642" s="10"/>
      <c r="AAR642" s="273"/>
      <c r="AAS642" s="203" t="s">
        <v>101</v>
      </c>
      <c r="AAT642" s="276" t="s">
        <v>416</v>
      </c>
      <c r="AAV642" s="204"/>
      <c r="AAW642" s="204">
        <f>VLOOKUP(AAT642,$A$681:$F$2354,6,FALSE)</f>
        <v>2</v>
      </c>
      <c r="AAX642" s="203" t="s">
        <v>63</v>
      </c>
      <c r="AAY642" s="10">
        <f>AAW642*1.4</f>
        <v>2.8</v>
      </c>
      <c r="AAZ642" s="10"/>
      <c r="ABA642" s="273"/>
      <c r="ABB642" s="203" t="s">
        <v>101</v>
      </c>
      <c r="ABC642" s="278" t="s">
        <v>183</v>
      </c>
      <c r="ABE642" s="204"/>
      <c r="ABF642" s="204" t="e">
        <f>VLOOKUP(ABC642,$A$681:$F$2354,6,FALSE)</f>
        <v>#N/A</v>
      </c>
      <c r="ABG642" s="203" t="s">
        <v>63</v>
      </c>
      <c r="ABH642" s="10" t="e">
        <f>ABF642*1.4</f>
        <v>#N/A</v>
      </c>
      <c r="ABI642" s="10"/>
      <c r="ABJ642" s="273"/>
      <c r="ABK642" s="203" t="s">
        <v>101</v>
      </c>
      <c r="ABL642" s="276" t="s">
        <v>1268</v>
      </c>
      <c r="ABN642" s="204"/>
      <c r="ABO642" s="204">
        <f>VLOOKUP(ABL642,$A$681:$F$2354,6,FALSE)</f>
        <v>14</v>
      </c>
      <c r="ABP642" s="203" t="s">
        <v>63</v>
      </c>
      <c r="ABQ642" s="10">
        <f>ABO642*1.4</f>
        <v>19.599999999999998</v>
      </c>
      <c r="ABR642" s="10"/>
      <c r="ABS642" s="273"/>
      <c r="ABT642" s="203" t="s">
        <v>101</v>
      </c>
      <c r="ABU642" s="276" t="s">
        <v>2616</v>
      </c>
      <c r="ABW642" s="204"/>
      <c r="ABX642" s="204">
        <f>VLOOKUP(ABU642,$A$681:$F$2354,6,FALSE)</f>
        <v>110</v>
      </c>
      <c r="ABY642" s="203" t="s">
        <v>63</v>
      </c>
      <c r="ABZ642" s="10">
        <f>ABX642*1.4</f>
        <v>154</v>
      </c>
      <c r="ACA642" s="10"/>
      <c r="ACB642" s="273"/>
      <c r="ACC642" s="203" t="s">
        <v>101</v>
      </c>
      <c r="ACD642" s="278" t="s">
        <v>183</v>
      </c>
      <c r="ACF642" s="204"/>
      <c r="ACG642" s="204" t="e">
        <f>VLOOKUP(ACD642,$A$681:$F$2354,6,FALSE)</f>
        <v>#N/A</v>
      </c>
      <c r="ACH642" s="203" t="s">
        <v>63</v>
      </c>
      <c r="ACI642" s="10" t="e">
        <f>ACG642*1.4</f>
        <v>#N/A</v>
      </c>
      <c r="ACJ642" s="10"/>
      <c r="ACK642" s="273"/>
      <c r="ACL642" s="203" t="s">
        <v>101</v>
      </c>
      <c r="ACM642" s="278" t="s">
        <v>183</v>
      </c>
      <c r="ACO642" s="204"/>
      <c r="ACP642" s="204" t="e">
        <f>VLOOKUP(ACM642,$A$681:$F$2354,6,FALSE)</f>
        <v>#N/A</v>
      </c>
      <c r="ACQ642" s="203" t="s">
        <v>63</v>
      </c>
      <c r="ACR642" s="10" t="e">
        <f>ACP642*1.4</f>
        <v>#N/A</v>
      </c>
      <c r="ACS642" s="10"/>
      <c r="ACT642" s="273"/>
      <c r="ACU642" s="203" t="s">
        <v>101</v>
      </c>
      <c r="ACV642" s="278" t="s">
        <v>183</v>
      </c>
      <c r="ACX642" s="204"/>
      <c r="ACY642" s="204" t="e">
        <f>VLOOKUP(ACV642,$A$681:$F$2354,6,FALSE)</f>
        <v>#N/A</v>
      </c>
      <c r="ACZ642" s="203" t="s">
        <v>63</v>
      </c>
      <c r="ADA642" s="10" t="e">
        <f>ACY642*1.4</f>
        <v>#N/A</v>
      </c>
      <c r="ADB642" s="10"/>
      <c r="ADC642" s="273"/>
      <c r="ADD642" s="203" t="s">
        <v>101</v>
      </c>
      <c r="ADE642" s="278" t="s">
        <v>183</v>
      </c>
      <c r="ADG642" s="204"/>
      <c r="ADH642" s="204" t="e">
        <f>VLOOKUP(ADE642,$A$681:$F$2354,6,FALSE)</f>
        <v>#N/A</v>
      </c>
      <c r="ADI642" s="203" t="s">
        <v>63</v>
      </c>
      <c r="ADJ642" s="10" t="e">
        <f>ADH642*1.4</f>
        <v>#N/A</v>
      </c>
      <c r="ADL642" s="273"/>
      <c r="ADM642" s="203" t="s">
        <v>101</v>
      </c>
      <c r="ADN642" s="278" t="s">
        <v>183</v>
      </c>
      <c r="ADP642" s="204"/>
      <c r="ADQ642" s="204" t="e">
        <f>VLOOKUP(ADN642,$A$681:$F$2354,6,FALSE)</f>
        <v>#N/A</v>
      </c>
      <c r="ADR642" s="203" t="s">
        <v>63</v>
      </c>
      <c r="ADS642" s="10" t="e">
        <f>ADQ642*1.4</f>
        <v>#N/A</v>
      </c>
      <c r="ADT642" s="10"/>
      <c r="ADU642" s="273"/>
      <c r="ADV642" s="203" t="s">
        <v>101</v>
      </c>
      <c r="ADW642" s="278" t="s">
        <v>183</v>
      </c>
      <c r="ADY642" s="204"/>
      <c r="ADZ642" s="204" t="e">
        <f>VLOOKUP(ADW642,$A$681:$F$2354,6,FALSE)</f>
        <v>#N/A</v>
      </c>
      <c r="AEA642" s="203" t="s">
        <v>63</v>
      </c>
      <c r="AEB642" s="10" t="e">
        <f>ADZ642*1.4</f>
        <v>#N/A</v>
      </c>
      <c r="AED642" s="273"/>
      <c r="AEE642" s="203" t="s">
        <v>101</v>
      </c>
      <c r="AEF642" s="278" t="s">
        <v>183</v>
      </c>
      <c r="AEH642" s="204"/>
      <c r="AEI642" s="204" t="e">
        <f>VLOOKUP(AEF642,$A$681:$F$2354,6,FALSE)</f>
        <v>#N/A</v>
      </c>
      <c r="AEJ642" s="203" t="s">
        <v>63</v>
      </c>
      <c r="AEK642" s="10" t="e">
        <f>AEI642*1.4</f>
        <v>#N/A</v>
      </c>
      <c r="AEM642" s="273"/>
      <c r="AEN642" s="203" t="s">
        <v>101</v>
      </c>
      <c r="AEO642" s="278" t="s">
        <v>183</v>
      </c>
      <c r="AEQ642" s="204"/>
      <c r="AER642" s="204" t="e">
        <f>VLOOKUP(AEO642,$A$681:$F$2354,6,FALSE)</f>
        <v>#N/A</v>
      </c>
      <c r="AES642" s="203" t="s">
        <v>63</v>
      </c>
      <c r="AET642" s="10" t="e">
        <f>AER642*1.4</f>
        <v>#N/A</v>
      </c>
      <c r="AEV642" s="273"/>
      <c r="AEW642" s="203" t="s">
        <v>101</v>
      </c>
      <c r="AEX642" s="278" t="s">
        <v>183</v>
      </c>
      <c r="AEZ642" s="204"/>
      <c r="AFA642" s="204" t="e">
        <f>VLOOKUP(AEX642,$A$681:$F$2354,6,FALSE)</f>
        <v>#N/A</v>
      </c>
      <c r="AFB642" s="203" t="s">
        <v>63</v>
      </c>
      <c r="AFC642" s="10" t="e">
        <f>AFA642*1.4</f>
        <v>#N/A</v>
      </c>
      <c r="AFD642" s="10"/>
      <c r="AFE642" s="273"/>
      <c r="AFF642" s="203" t="s">
        <v>101</v>
      </c>
      <c r="AFG642" s="278" t="s">
        <v>183</v>
      </c>
      <c r="AFI642" s="204"/>
      <c r="AFJ642" s="204" t="e">
        <f>VLOOKUP(AFG642,$A$681:$F$2354,6,FALSE)</f>
        <v>#N/A</v>
      </c>
      <c r="AFK642" s="203" t="s">
        <v>63</v>
      </c>
      <c r="AFL642" s="10" t="e">
        <f>AFJ642*1.4</f>
        <v>#N/A</v>
      </c>
      <c r="AFM642" s="10"/>
      <c r="AFN642" s="273"/>
      <c r="AFO642" s="203" t="s">
        <v>101</v>
      </c>
      <c r="AFP642" s="278" t="s">
        <v>183</v>
      </c>
      <c r="AFR642" s="204"/>
      <c r="AFS642" s="204" t="e">
        <f>VLOOKUP(AFP642,$A$681:$F$2354,6,FALSE)</f>
        <v>#N/A</v>
      </c>
      <c r="AFT642" s="203" t="s">
        <v>63</v>
      </c>
      <c r="AFU642" s="10" t="e">
        <f>AFS642*1.4</f>
        <v>#N/A</v>
      </c>
      <c r="AFV642" s="10"/>
      <c r="AFW642" s="273"/>
      <c r="AFX642" s="203" t="s">
        <v>101</v>
      </c>
      <c r="AFY642" s="278" t="s">
        <v>183</v>
      </c>
      <c r="AGA642" s="204"/>
      <c r="AGB642" s="204" t="e">
        <f>VLOOKUP(AFY642,$A$681:$F$2354,6,FALSE)</f>
        <v>#N/A</v>
      </c>
      <c r="AGC642" s="203" t="s">
        <v>63</v>
      </c>
      <c r="AGD642" s="10" t="e">
        <f>AGB642*1.4</f>
        <v>#N/A</v>
      </c>
      <c r="AGE642" s="10"/>
      <c r="AGF642" s="273"/>
      <c r="AGG642" s="203" t="s">
        <v>101</v>
      </c>
      <c r="AGH642" s="278" t="s">
        <v>183</v>
      </c>
      <c r="AGJ642" s="204"/>
      <c r="AGK642" s="204" t="e">
        <f>VLOOKUP(AGH642,$A$681:$F$2354,6,FALSE)</f>
        <v>#N/A</v>
      </c>
      <c r="AGL642" s="203" t="s">
        <v>63</v>
      </c>
      <c r="AGM642" s="10" t="e">
        <f>AGK642*1.4</f>
        <v>#N/A</v>
      </c>
      <c r="AGN642" s="10"/>
      <c r="AGO642" s="273"/>
      <c r="AGP642" s="203" t="s">
        <v>101</v>
      </c>
      <c r="AGQ642" s="278" t="s">
        <v>183</v>
      </c>
      <c r="AGS642" s="204"/>
      <c r="AGT642" s="204" t="e">
        <f>VLOOKUP(AGQ642,$A$681:$F$2354,6,FALSE)</f>
        <v>#N/A</v>
      </c>
      <c r="AGU642" s="203" t="s">
        <v>63</v>
      </c>
      <c r="AGV642" s="10" t="e">
        <f>AGT642*1.4</f>
        <v>#N/A</v>
      </c>
      <c r="AGW642" s="10"/>
      <c r="AGX642" s="273"/>
      <c r="AGY642" s="203" t="s">
        <v>101</v>
      </c>
      <c r="AGZ642" s="276" t="s">
        <v>809</v>
      </c>
      <c r="AHB642" s="204"/>
      <c r="AHC642" s="204">
        <f>VLOOKUP(AGZ642,$A$681:$F$2354,6,FALSE)</f>
        <v>4</v>
      </c>
      <c r="AHD642" s="203" t="s">
        <v>63</v>
      </c>
      <c r="AHE642" s="10">
        <f>AHC642*1.4</f>
        <v>5.6</v>
      </c>
      <c r="AHF642" s="10"/>
      <c r="AHG642" s="273"/>
      <c r="AHH642" s="203" t="s">
        <v>101</v>
      </c>
      <c r="AHI642" s="276" t="s">
        <v>446</v>
      </c>
      <c r="AHK642" s="204"/>
      <c r="AHL642" s="204">
        <f>VLOOKUP(AHI642,$A$681:$F$2354,6,FALSE)</f>
        <v>58</v>
      </c>
      <c r="AHM642" s="203" t="s">
        <v>63</v>
      </c>
      <c r="AHN642" s="10">
        <f>AHL642*1.4</f>
        <v>81.199999999999989</v>
      </c>
      <c r="AHO642" s="10"/>
      <c r="AHP642" s="273"/>
      <c r="AHQ642" s="203" t="s">
        <v>101</v>
      </c>
      <c r="AHR642" s="276" t="s">
        <v>1274</v>
      </c>
      <c r="AHT642" s="204"/>
      <c r="AHU642" s="204">
        <f>VLOOKUP(AHR642,$A$681:$F$2354,6,FALSE)</f>
        <v>240</v>
      </c>
      <c r="AHV642" s="203" t="s">
        <v>63</v>
      </c>
      <c r="AHW642" s="10">
        <f>AHU642*1.4</f>
        <v>336</v>
      </c>
      <c r="AHX642" s="10"/>
      <c r="AHY642" s="273"/>
      <c r="AHZ642" s="203" t="s">
        <v>101</v>
      </c>
      <c r="AIA642" s="276" t="s">
        <v>454</v>
      </c>
      <c r="AIC642" s="204"/>
      <c r="AID642" s="204">
        <f>VLOOKUP(AIA642,$A$681:$F$2354,6,FALSE)</f>
        <v>11</v>
      </c>
      <c r="AIE642" s="203" t="s">
        <v>63</v>
      </c>
      <c r="AIF642" s="10">
        <f>AID642*1.4</f>
        <v>15.399999999999999</v>
      </c>
      <c r="AIG642" s="10"/>
      <c r="AIH642" s="273"/>
      <c r="AII642" s="203" t="s">
        <v>101</v>
      </c>
      <c r="AIJ642" s="276" t="s">
        <v>476</v>
      </c>
      <c r="AIL642" s="204"/>
      <c r="AIM642" s="204">
        <f>VLOOKUP(AIJ642,$A$681:$F$2354,6,FALSE)</f>
        <v>36</v>
      </c>
      <c r="AIN642" s="203" t="s">
        <v>63</v>
      </c>
      <c r="AIO642" s="10">
        <f>AIM642*1.4</f>
        <v>50.4</v>
      </c>
      <c r="AIP642" s="10"/>
      <c r="AIQ642" s="273"/>
      <c r="AIR642" s="203" t="s">
        <v>101</v>
      </c>
      <c r="AIS642" s="276" t="s">
        <v>446</v>
      </c>
      <c r="AIU642" s="204"/>
      <c r="AIV642" s="204">
        <f>VLOOKUP(AIS642,$A$681:$F$2354,6,FALSE)</f>
        <v>58</v>
      </c>
      <c r="AIW642" s="203" t="s">
        <v>63</v>
      </c>
      <c r="AIX642" s="10">
        <f>AIV642*1.4</f>
        <v>81.199999999999989</v>
      </c>
      <c r="AIY642" s="10"/>
      <c r="AIZ642" s="273"/>
      <c r="AJA642" s="203" t="s">
        <v>101</v>
      </c>
      <c r="AJB642" s="276" t="s">
        <v>500</v>
      </c>
      <c r="AJD642" s="204"/>
      <c r="AJE642" s="204">
        <f>VLOOKUP(AJB642,$A$681:$F$2354,6,FALSE)</f>
        <v>40</v>
      </c>
      <c r="AJF642" s="203" t="s">
        <v>63</v>
      </c>
      <c r="AJG642" s="10">
        <f>AJE642*1.4</f>
        <v>56</v>
      </c>
      <c r="AJH642" s="10"/>
      <c r="AJI642" s="273"/>
      <c r="AJJ642" s="203" t="s">
        <v>101</v>
      </c>
      <c r="AJK642" s="276" t="s">
        <v>1184</v>
      </c>
      <c r="AJM642" s="204"/>
      <c r="AJN642" s="204">
        <f>VLOOKUP(AJK642,$A$681:$F$2354,6,FALSE)</f>
        <v>0</v>
      </c>
      <c r="AJO642" s="203" t="s">
        <v>63</v>
      </c>
      <c r="AJP642" s="10">
        <f>AJN642*1.4</f>
        <v>0</v>
      </c>
      <c r="AJQ642" s="10"/>
      <c r="AJR642" s="273"/>
      <c r="AJS642" s="203" t="s">
        <v>101</v>
      </c>
      <c r="AJT642" s="431" t="s">
        <v>446</v>
      </c>
      <c r="AJV642" s="204"/>
      <c r="AJW642" s="204">
        <f>VLOOKUP(AJT642,$A$681:$F$2354,6,FALSE)</f>
        <v>58</v>
      </c>
      <c r="AJX642" s="203" t="s">
        <v>63</v>
      </c>
      <c r="AJY642" s="10">
        <f>AJW642*1.4</f>
        <v>81.199999999999989</v>
      </c>
      <c r="AJZ642" s="10"/>
      <c r="AKA642" s="273"/>
      <c r="AKB642" s="203" t="s">
        <v>101</v>
      </c>
      <c r="AKC642" s="276" t="s">
        <v>808</v>
      </c>
      <c r="AKE642" s="204"/>
      <c r="AKF642" s="204">
        <f>VLOOKUP(AKC642,$A$681:$F$2354,6,FALSE)</f>
        <v>27</v>
      </c>
      <c r="AKG642" s="203" t="s">
        <v>63</v>
      </c>
      <c r="AKH642" s="10">
        <f>AKF642*1.4</f>
        <v>37.799999999999997</v>
      </c>
      <c r="AKI642" s="10"/>
      <c r="AKJ642" s="273"/>
      <c r="AKK642" s="203" t="s">
        <v>101</v>
      </c>
      <c r="AKL642" s="276" t="s">
        <v>575</v>
      </c>
      <c r="AKN642" s="204"/>
      <c r="AKO642" s="204">
        <f>VLOOKUP(AKL642,$A$681:$F$2354,6,FALSE)</f>
        <v>123</v>
      </c>
      <c r="AKP642" s="203" t="s">
        <v>63</v>
      </c>
      <c r="AKQ642" s="10">
        <f>AKO642*1.4</f>
        <v>172.2</v>
      </c>
      <c r="AKR642" s="10"/>
      <c r="AKS642" s="273"/>
      <c r="AKT642" s="203" t="s">
        <v>101</v>
      </c>
      <c r="AKU642" s="276" t="s">
        <v>1184</v>
      </c>
      <c r="AKW642" s="204"/>
      <c r="AKX642" s="204">
        <f>VLOOKUP(AKU642,$A$681:$F$2354,6,FALSE)</f>
        <v>0</v>
      </c>
      <c r="AKY642" s="203" t="s">
        <v>63</v>
      </c>
      <c r="AKZ642" s="10">
        <f>AKX642*1.4</f>
        <v>0</v>
      </c>
      <c r="ALA642" s="10"/>
      <c r="ALB642" s="273"/>
      <c r="ALC642" s="203" t="s">
        <v>101</v>
      </c>
      <c r="ALD642" s="276" t="s">
        <v>630</v>
      </c>
      <c r="ALF642" s="204"/>
      <c r="ALG642" s="204">
        <f>VLOOKUP(ALD642,$A$681:$F$2354,6,FALSE)</f>
        <v>118</v>
      </c>
      <c r="ALH642" s="203" t="s">
        <v>63</v>
      </c>
      <c r="ALI642" s="10">
        <f>ALG642*1.4</f>
        <v>165.2</v>
      </c>
      <c r="ALJ642" s="10"/>
      <c r="ALK642" s="273"/>
      <c r="ALL642" s="203" t="s">
        <v>101</v>
      </c>
      <c r="ALM642" s="276" t="s">
        <v>845</v>
      </c>
      <c r="ALO642" s="204"/>
      <c r="ALP642" s="204">
        <f>VLOOKUP(ALM642,$A$681:$F$2354,6,FALSE)</f>
        <v>43</v>
      </c>
      <c r="ALQ642" s="203" t="s">
        <v>63</v>
      </c>
      <c r="ALR642" s="10">
        <f>ALP642*1.4</f>
        <v>60.199999999999996</v>
      </c>
      <c r="ALS642" s="10"/>
      <c r="ALT642" s="273"/>
      <c r="ALU642" s="203" t="s">
        <v>101</v>
      </c>
      <c r="ALV642" s="276" t="s">
        <v>454</v>
      </c>
      <c r="ALX642" s="204"/>
      <c r="ALY642" s="204">
        <f>VLOOKUP(ALV642,$A$681:$F$2354,6,FALSE)</f>
        <v>11</v>
      </c>
      <c r="ALZ642" s="203" t="s">
        <v>63</v>
      </c>
      <c r="AMA642" s="10">
        <f>ALY642*1.4</f>
        <v>15.399999999999999</v>
      </c>
      <c r="AMB642" s="10"/>
      <c r="AMC642" s="273"/>
      <c r="AMD642" s="203" t="s">
        <v>101</v>
      </c>
      <c r="AME642" s="276" t="s">
        <v>446</v>
      </c>
      <c r="AMG642" s="204"/>
      <c r="AMH642" s="204">
        <f>VLOOKUP(AME642,$A$681:$F$2354,6,FALSE)</f>
        <v>58</v>
      </c>
      <c r="AMI642" s="203" t="s">
        <v>63</v>
      </c>
      <c r="AMJ642" s="10">
        <f>AMH642*1.4</f>
        <v>81.199999999999989</v>
      </c>
      <c r="AMK642" s="10"/>
      <c r="AML642" s="273"/>
      <c r="AMM642" s="203" t="s">
        <v>101</v>
      </c>
      <c r="AMN642" s="276" t="s">
        <v>685</v>
      </c>
      <c r="AMP642" s="204"/>
      <c r="AMQ642" s="204">
        <f>VLOOKUP(AMN642,$A$681:$F$2354,6,FALSE)</f>
        <v>97</v>
      </c>
      <c r="AMR642" s="203" t="s">
        <v>63</v>
      </c>
      <c r="AMS642" s="10">
        <f>AMQ642*1.4</f>
        <v>135.79999999999998</v>
      </c>
      <c r="AMT642" s="10"/>
      <c r="AMU642" s="273"/>
      <c r="AMV642" s="203" t="s">
        <v>101</v>
      </c>
      <c r="AMW642" s="276" t="s">
        <v>513</v>
      </c>
      <c r="AMY642" s="204"/>
      <c r="AMZ642" s="204">
        <f>VLOOKUP(AMW642,$A$681:$F$2354,6,FALSE)</f>
        <v>61</v>
      </c>
      <c r="ANA642" s="203" t="s">
        <v>63</v>
      </c>
      <c r="ANB642" s="10">
        <f>AMZ642*1.4</f>
        <v>85.399999999999991</v>
      </c>
      <c r="ANC642" s="10"/>
      <c r="AND642" s="273"/>
      <c r="ANE642" s="203" t="s">
        <v>101</v>
      </c>
      <c r="ANF642" s="276" t="s">
        <v>544</v>
      </c>
      <c r="ANH642" s="204"/>
      <c r="ANI642" s="204">
        <f>VLOOKUP(ANF642,$A$681:$F$2354,6,FALSE)</f>
        <v>36</v>
      </c>
      <c r="ANJ642" s="203" t="s">
        <v>63</v>
      </c>
      <c r="ANK642" s="10">
        <f>ANI642*1.4</f>
        <v>50.4</v>
      </c>
      <c r="ANL642" s="10"/>
      <c r="ANM642" s="273"/>
      <c r="ANN642" s="203" t="s">
        <v>101</v>
      </c>
      <c r="ANO642" s="276" t="s">
        <v>1215</v>
      </c>
      <c r="ANQ642" s="204"/>
      <c r="ANR642" s="204">
        <f>VLOOKUP(ANO642,$A$681:$F$2354,6,FALSE)</f>
        <v>57</v>
      </c>
      <c r="ANS642" s="203" t="s">
        <v>63</v>
      </c>
      <c r="ANT642" s="10">
        <f>ANR642*1.4</f>
        <v>79.8</v>
      </c>
      <c r="ANU642" s="10"/>
      <c r="ANV642" s="273"/>
      <c r="ANW642" s="203" t="s">
        <v>101</v>
      </c>
      <c r="ANX642" s="276" t="s">
        <v>476</v>
      </c>
      <c r="ANZ642" s="204"/>
      <c r="AOA642" s="204">
        <f>VLOOKUP(ANX642,$A$681:$F$2354,6,FALSE)</f>
        <v>36</v>
      </c>
      <c r="AOB642" s="203" t="s">
        <v>63</v>
      </c>
      <c r="AOC642" s="10">
        <f>AOA642*1.4</f>
        <v>50.4</v>
      </c>
      <c r="AOD642" s="10"/>
      <c r="AOE642" s="273"/>
      <c r="AOF642" s="203" t="s">
        <v>101</v>
      </c>
      <c r="AOG642" s="276" t="s">
        <v>1701</v>
      </c>
      <c r="AOI642" s="204"/>
      <c r="AOJ642" s="204">
        <f>VLOOKUP(AOG642,$A$681:$F$2354,6,FALSE)</f>
        <v>107</v>
      </c>
      <c r="AOK642" s="203" t="s">
        <v>63</v>
      </c>
      <c r="AOL642" s="10">
        <f>AOJ642*1.4</f>
        <v>149.79999999999998</v>
      </c>
      <c r="AOM642" s="10"/>
      <c r="AON642" s="273"/>
      <c r="AOO642" s="203" t="s">
        <v>101</v>
      </c>
      <c r="AOP642" s="276" t="s">
        <v>510</v>
      </c>
      <c r="AOR642" s="204"/>
      <c r="AOS642" s="204">
        <f>VLOOKUP(AOP642,$A$681:$F$2354,6,FALSE)</f>
        <v>72</v>
      </c>
      <c r="AOT642" s="203" t="s">
        <v>63</v>
      </c>
      <c r="AOU642" s="10">
        <f>AOS642*1.4</f>
        <v>100.8</v>
      </c>
      <c r="AOV642" s="10"/>
      <c r="AOW642" s="273"/>
      <c r="AOX642" s="203" t="s">
        <v>101</v>
      </c>
      <c r="AOY642" s="276" t="s">
        <v>416</v>
      </c>
      <c r="APA642" s="204"/>
      <c r="APB642" s="204">
        <f>VLOOKUP(AOY642,$A$681:$F$2354,6,FALSE)</f>
        <v>2</v>
      </c>
      <c r="APC642" s="203" t="s">
        <v>63</v>
      </c>
      <c r="APD642" s="10">
        <f>APB642*1.4</f>
        <v>2.8</v>
      </c>
      <c r="APE642" s="10"/>
      <c r="APF642" s="273"/>
      <c r="APG642" s="203" t="s">
        <v>101</v>
      </c>
      <c r="APH642" s="276" t="s">
        <v>433</v>
      </c>
      <c r="APJ642" s="204"/>
      <c r="APK642" s="204">
        <f>VLOOKUP(APH642,$A$681:$F$2354,6,FALSE)</f>
        <v>12</v>
      </c>
      <c r="APL642" s="203" t="s">
        <v>63</v>
      </c>
      <c r="APM642" s="10">
        <f>APK642*1.4</f>
        <v>16.799999999999997</v>
      </c>
      <c r="APN642" s="10"/>
      <c r="APO642" s="273"/>
      <c r="APP642" s="203" t="s">
        <v>101</v>
      </c>
      <c r="APQ642" s="276" t="s">
        <v>510</v>
      </c>
      <c r="APS642" s="204"/>
      <c r="APT642" s="204">
        <f>VLOOKUP(APQ642,$A$681:$F$2354,6,FALSE)</f>
        <v>72</v>
      </c>
      <c r="APU642" s="203" t="s">
        <v>63</v>
      </c>
      <c r="APV642" s="10">
        <f>APT642*1.4</f>
        <v>100.8</v>
      </c>
      <c r="APW642" s="10"/>
      <c r="APX642" s="273"/>
      <c r="APY642" s="203" t="s">
        <v>101</v>
      </c>
      <c r="APZ642" s="276" t="s">
        <v>454</v>
      </c>
      <c r="AQB642" s="204"/>
      <c r="AQC642" s="204">
        <f>VLOOKUP(APZ642,$A$681:$F$2354,6,FALSE)</f>
        <v>11</v>
      </c>
      <c r="AQD642" s="203" t="s">
        <v>63</v>
      </c>
      <c r="AQE642" s="10">
        <f>AQC642*1.4</f>
        <v>15.399999999999999</v>
      </c>
      <c r="AQF642" s="10"/>
      <c r="AQG642" s="273"/>
    </row>
    <row r="643" spans="1:1125" s="14" customFormat="1" ht="15">
      <c r="A643" s="203" t="s">
        <v>102</v>
      </c>
      <c r="B643" s="276" t="s">
        <v>454</v>
      </c>
      <c r="D643" s="204"/>
      <c r="E643" s="204">
        <f>VLOOKUP(B643,$A$681:$F$2354,6,FALSE)</f>
        <v>11</v>
      </c>
      <c r="F643" s="203" t="s">
        <v>65</v>
      </c>
      <c r="G643" s="10">
        <f>E643*1.3</f>
        <v>14.3</v>
      </c>
      <c r="H643" s="10"/>
      <c r="I643" s="267"/>
      <c r="J643" s="203" t="s">
        <v>102</v>
      </c>
      <c r="K643" s="276" t="s">
        <v>1274</v>
      </c>
      <c r="M643" s="204"/>
      <c r="N643" s="204">
        <f>VLOOKUP(K643,$A$681:$F$2354,6,FALSE)</f>
        <v>240</v>
      </c>
      <c r="O643" s="203" t="s">
        <v>65</v>
      </c>
      <c r="P643" s="10">
        <f>N643*1.3</f>
        <v>312</v>
      </c>
      <c r="Q643" s="10"/>
      <c r="R643" s="267"/>
      <c r="S643" s="203" t="s">
        <v>102</v>
      </c>
      <c r="T643" s="276" t="s">
        <v>1274</v>
      </c>
      <c r="V643" s="204"/>
      <c r="W643" s="204">
        <f>VLOOKUP(T643,$A$681:$F$2354,6,FALSE)</f>
        <v>240</v>
      </c>
      <c r="X643" s="203" t="s">
        <v>65</v>
      </c>
      <c r="Y643" s="10">
        <f>W643*1.3</f>
        <v>312</v>
      </c>
      <c r="Z643" s="10"/>
      <c r="AA643" s="267"/>
      <c r="AB643" s="203" t="s">
        <v>102</v>
      </c>
      <c r="AC643" s="276" t="s">
        <v>1449</v>
      </c>
      <c r="AE643" s="204"/>
      <c r="AF643" s="204">
        <f>VLOOKUP(AC643,$A$681:$F$2354,6,FALSE)</f>
        <v>150</v>
      </c>
      <c r="AG643" s="203" t="s">
        <v>65</v>
      </c>
      <c r="AH643" s="10">
        <f>AF643*1.3</f>
        <v>195</v>
      </c>
      <c r="AI643" s="10"/>
      <c r="AJ643" s="267"/>
      <c r="AK643" s="203" t="s">
        <v>102</v>
      </c>
      <c r="AL643" s="276" t="s">
        <v>809</v>
      </c>
      <c r="AN643" s="204"/>
      <c r="AO643" s="204">
        <f>VLOOKUP(AL643,$A$681:$F$2354,6,FALSE)</f>
        <v>4</v>
      </c>
      <c r="AP643" s="203" t="s">
        <v>65</v>
      </c>
      <c r="AQ643" s="10">
        <f>AO643*1.3</f>
        <v>5.2</v>
      </c>
      <c r="AR643" s="10"/>
      <c r="AS643" s="267"/>
      <c r="AT643" s="203" t="s">
        <v>102</v>
      </c>
      <c r="AU643" s="276" t="s">
        <v>2059</v>
      </c>
      <c r="AW643" s="204"/>
      <c r="AX643" s="204">
        <f>VLOOKUP(AU643,$A$681:$F$2354,6,FALSE)</f>
        <v>32</v>
      </c>
      <c r="AY643" s="203" t="s">
        <v>65</v>
      </c>
      <c r="AZ643" s="10">
        <f>AX643*1.3</f>
        <v>41.6</v>
      </c>
      <c r="BA643" s="10"/>
      <c r="BB643" s="267"/>
      <c r="BC643" s="203" t="s">
        <v>102</v>
      </c>
      <c r="BD643" s="276" t="s">
        <v>2563</v>
      </c>
      <c r="BF643" s="204"/>
      <c r="BG643" s="204">
        <f>VLOOKUP(BD643,$A$681:$F$2354,6,FALSE)</f>
        <v>156</v>
      </c>
      <c r="BH643" s="203" t="s">
        <v>65</v>
      </c>
      <c r="BI643" s="10">
        <f>BG643*1.3</f>
        <v>202.8</v>
      </c>
      <c r="BJ643" s="10"/>
      <c r="BK643" s="267"/>
      <c r="BL643" s="203" t="s">
        <v>102</v>
      </c>
      <c r="BM643" s="276" t="s">
        <v>416</v>
      </c>
      <c r="BO643" s="204"/>
      <c r="BP643" s="204">
        <f>VLOOKUP(BM643,$A$681:$F$2354,6,FALSE)</f>
        <v>2</v>
      </c>
      <c r="BQ643" s="203" t="s">
        <v>65</v>
      </c>
      <c r="BR643" s="10">
        <f>BP643*1.3</f>
        <v>2.6</v>
      </c>
      <c r="BS643" s="10"/>
      <c r="BT643" s="267"/>
      <c r="BU643" s="203" t="s">
        <v>102</v>
      </c>
      <c r="BV643" s="276" t="s">
        <v>710</v>
      </c>
      <c r="BX643" s="204"/>
      <c r="BY643" s="204">
        <f>VLOOKUP(BV643,$A$681:$F$2354,6,FALSE)</f>
        <v>30</v>
      </c>
      <c r="BZ643" s="203" t="s">
        <v>65</v>
      </c>
      <c r="CA643" s="10">
        <f>BY643*1.3</f>
        <v>39</v>
      </c>
      <c r="CB643" s="10"/>
      <c r="CC643" s="267"/>
      <c r="CD643" s="203" t="s">
        <v>102</v>
      </c>
      <c r="CE643" s="276" t="s">
        <v>513</v>
      </c>
      <c r="CG643" s="204"/>
      <c r="CH643" s="204">
        <f>VLOOKUP(CE643,$A$681:$F$2354,6,FALSE)</f>
        <v>61</v>
      </c>
      <c r="CI643" s="203" t="s">
        <v>65</v>
      </c>
      <c r="CJ643" s="10">
        <f>CH643*1.3</f>
        <v>79.3</v>
      </c>
      <c r="CK643" s="10"/>
      <c r="CL643" s="267"/>
      <c r="CM643" s="203" t="s">
        <v>102</v>
      </c>
      <c r="CN643" s="276" t="s">
        <v>513</v>
      </c>
      <c r="CP643" s="204"/>
      <c r="CQ643" s="204">
        <f>VLOOKUP(CN643,$A$681:$F$2354,6,FALSE)</f>
        <v>61</v>
      </c>
      <c r="CR643" s="203" t="s">
        <v>65</v>
      </c>
      <c r="CS643" s="10">
        <f>CQ643*1.3</f>
        <v>79.3</v>
      </c>
      <c r="CT643" s="10"/>
      <c r="CU643" s="267"/>
      <c r="CV643" s="203" t="s">
        <v>102</v>
      </c>
      <c r="CW643" s="276" t="s">
        <v>1274</v>
      </c>
      <c r="CY643" s="204"/>
      <c r="CZ643" s="204">
        <f>VLOOKUP(CW643,$A$681:$F$2354,6,FALSE)</f>
        <v>240</v>
      </c>
      <c r="DA643" s="203" t="s">
        <v>65</v>
      </c>
      <c r="DB643" s="10">
        <f>CZ643*1.3</f>
        <v>312</v>
      </c>
      <c r="DC643" s="10"/>
      <c r="DD643" s="267"/>
      <c r="DE643" s="203" t="s">
        <v>102</v>
      </c>
      <c r="DF643" s="276" t="s">
        <v>2616</v>
      </c>
      <c r="DH643" s="204"/>
      <c r="DI643" s="204">
        <f>VLOOKUP(DF643,$A$681:$F$2354,6,FALSE)</f>
        <v>110</v>
      </c>
      <c r="DJ643" s="203" t="s">
        <v>65</v>
      </c>
      <c r="DK643" s="10">
        <f>DI643*1.3</f>
        <v>143</v>
      </c>
      <c r="DL643" s="10"/>
      <c r="DM643" s="267"/>
      <c r="DN643" s="203" t="s">
        <v>102</v>
      </c>
      <c r="DO643" s="276" t="s">
        <v>809</v>
      </c>
      <c r="DQ643" s="204"/>
      <c r="DR643" s="204">
        <f>VLOOKUP(DO643,$A$681:$F$2354,6,FALSE)</f>
        <v>4</v>
      </c>
      <c r="DS643" s="203" t="s">
        <v>65</v>
      </c>
      <c r="DT643" s="10">
        <f>DR643*1.3</f>
        <v>5.2</v>
      </c>
      <c r="DU643" s="10"/>
      <c r="DV643" s="267"/>
      <c r="DW643" s="203" t="s">
        <v>102</v>
      </c>
      <c r="DX643" s="278" t="s">
        <v>183</v>
      </c>
      <c r="DZ643" s="204"/>
      <c r="EA643" s="204" t="e">
        <f>VLOOKUP(DX643,$A$681:$F$2354,6,FALSE)</f>
        <v>#N/A</v>
      </c>
      <c r="EB643" s="203" t="s">
        <v>65</v>
      </c>
      <c r="EC643" s="10" t="e">
        <f>EA643*1.3</f>
        <v>#N/A</v>
      </c>
      <c r="ED643" s="10"/>
      <c r="EE643" s="267"/>
      <c r="EF643" s="203" t="s">
        <v>102</v>
      </c>
      <c r="EG643" s="276" t="s">
        <v>416</v>
      </c>
      <c r="EI643" s="204"/>
      <c r="EJ643" s="204">
        <f>VLOOKUP(EG643,$A$681:$F$2354,6,FALSE)</f>
        <v>2</v>
      </c>
      <c r="EK643" s="203" t="s">
        <v>65</v>
      </c>
      <c r="EL643" s="10">
        <f>EJ643*1.3</f>
        <v>2.6</v>
      </c>
      <c r="EM643" s="10"/>
      <c r="EN643" s="267"/>
      <c r="EO643" s="203" t="s">
        <v>102</v>
      </c>
      <c r="EP643" s="276" t="s">
        <v>1274</v>
      </c>
      <c r="ER643" s="204"/>
      <c r="ES643" s="204">
        <f>VLOOKUP(EP643,$A$681:$F$2354,6,FALSE)</f>
        <v>240</v>
      </c>
      <c r="ET643" s="203" t="s">
        <v>65</v>
      </c>
      <c r="EU643" s="10">
        <f>ES643*1.3</f>
        <v>312</v>
      </c>
      <c r="EV643" s="10"/>
      <c r="EW643" s="267"/>
      <c r="EX643" s="203" t="s">
        <v>102</v>
      </c>
      <c r="EY643" s="276" t="s">
        <v>560</v>
      </c>
      <c r="FA643" s="204"/>
      <c r="FB643" s="204">
        <f>VLOOKUP(EY643,$A$681:$F$2354,6,FALSE)</f>
        <v>32</v>
      </c>
      <c r="FC643" s="203" t="s">
        <v>65</v>
      </c>
      <c r="FD643" s="10">
        <f>FB643*1.3</f>
        <v>41.6</v>
      </c>
      <c r="FE643" s="10"/>
      <c r="FF643" s="267"/>
      <c r="FG643" s="203" t="s">
        <v>102</v>
      </c>
      <c r="FH643" s="421" t="s">
        <v>534</v>
      </c>
      <c r="FJ643" s="204"/>
      <c r="FK643" s="204">
        <f>VLOOKUP(FH643,$A$681:$F$2354,6,FALSE)</f>
        <v>0</v>
      </c>
      <c r="FL643" s="203" t="s">
        <v>65</v>
      </c>
      <c r="FM643" s="10">
        <f>FK643*1.3</f>
        <v>0</v>
      </c>
      <c r="FN643" s="10"/>
      <c r="FO643" s="267"/>
      <c r="FP643" s="203" t="s">
        <v>102</v>
      </c>
      <c r="FQ643" s="276" t="s">
        <v>1189</v>
      </c>
      <c r="FS643" s="204"/>
      <c r="FT643" s="204">
        <f>VLOOKUP(FQ643,$A$681:$F$2354,6,FALSE)</f>
        <v>141</v>
      </c>
      <c r="FU643" s="203" t="s">
        <v>65</v>
      </c>
      <c r="FV643" s="10">
        <f>FT643*1.3</f>
        <v>183.3</v>
      </c>
      <c r="FW643" s="10"/>
      <c r="FX643" s="267"/>
      <c r="FY643" s="203" t="s">
        <v>102</v>
      </c>
      <c r="FZ643" s="276" t="s">
        <v>534</v>
      </c>
      <c r="GB643" s="204"/>
      <c r="GC643" s="204">
        <f>VLOOKUP(FZ643,$A$681:$F$2354,6,FALSE)</f>
        <v>0</v>
      </c>
      <c r="GD643" s="203" t="s">
        <v>65</v>
      </c>
      <c r="GE643" s="10">
        <f>GC643*1.3</f>
        <v>0</v>
      </c>
      <c r="GF643" s="10"/>
      <c r="GG643" s="267"/>
      <c r="GH643" s="203" t="s">
        <v>102</v>
      </c>
      <c r="GI643" s="276" t="s">
        <v>710</v>
      </c>
      <c r="GK643" s="204"/>
      <c r="GL643" s="204">
        <f>VLOOKUP(GI643,$A$681:$F$2354,6,FALSE)</f>
        <v>30</v>
      </c>
      <c r="GM643" s="203" t="s">
        <v>65</v>
      </c>
      <c r="GN643" s="10">
        <f>GL643*1.3</f>
        <v>39</v>
      </c>
      <c r="GO643" s="10"/>
      <c r="GP643" s="267"/>
      <c r="GQ643" s="203" t="s">
        <v>102</v>
      </c>
      <c r="GR643" s="276" t="s">
        <v>416</v>
      </c>
      <c r="GT643" s="204"/>
      <c r="GU643" s="204">
        <f>VLOOKUP(GR643,$A$681:$F$2354,6,FALSE)</f>
        <v>2</v>
      </c>
      <c r="GV643" s="203" t="s">
        <v>65</v>
      </c>
      <c r="GW643" s="10">
        <f>GU643*1.3</f>
        <v>2.6</v>
      </c>
      <c r="GX643" s="10"/>
      <c r="GY643" s="267"/>
      <c r="GZ643" s="203" t="s">
        <v>102</v>
      </c>
      <c r="HA643" s="276" t="s">
        <v>1268</v>
      </c>
      <c r="HC643" s="204"/>
      <c r="HD643" s="204">
        <f>VLOOKUP(HA643,$A$681:$F$2354,6,FALSE)</f>
        <v>14</v>
      </c>
      <c r="HE643" s="203" t="s">
        <v>65</v>
      </c>
      <c r="HF643" s="10">
        <f>HD643*1.3</f>
        <v>18.2</v>
      </c>
      <c r="HG643" s="10"/>
      <c r="HH643" s="267"/>
      <c r="HI643" s="203" t="s">
        <v>102</v>
      </c>
      <c r="HJ643" s="276" t="s">
        <v>416</v>
      </c>
      <c r="HL643" s="204"/>
      <c r="HM643" s="204">
        <f>VLOOKUP(HJ643,$A$681:$F$2354,6,FALSE)</f>
        <v>2</v>
      </c>
      <c r="HN643" s="203" t="s">
        <v>65</v>
      </c>
      <c r="HO643" s="10">
        <f>HM643*1.3</f>
        <v>2.6</v>
      </c>
      <c r="HP643" s="10"/>
      <c r="HQ643" s="267"/>
      <c r="HR643" s="203" t="s">
        <v>102</v>
      </c>
      <c r="HS643" s="276" t="s">
        <v>1215</v>
      </c>
      <c r="HU643" s="204"/>
      <c r="HV643" s="204">
        <f>VLOOKUP(HS643,$A$681:$F$2354,6,FALSE)</f>
        <v>57</v>
      </c>
      <c r="HW643" s="203" t="s">
        <v>65</v>
      </c>
      <c r="HX643" s="10">
        <f>HV643*1.3</f>
        <v>74.100000000000009</v>
      </c>
      <c r="HY643" s="10"/>
      <c r="HZ643" s="267"/>
      <c r="IA643" s="203" t="s">
        <v>102</v>
      </c>
      <c r="IB643" s="285" t="s">
        <v>183</v>
      </c>
      <c r="ID643" s="204"/>
      <c r="IE643" s="204" t="e">
        <f>VLOOKUP(IB643,$A$681:$F$2354,6,FALSE)</f>
        <v>#N/A</v>
      </c>
      <c r="IF643" s="203" t="s">
        <v>65</v>
      </c>
      <c r="IG643" s="10" t="e">
        <f>IE643*1.3</f>
        <v>#N/A</v>
      </c>
      <c r="IH643" s="10"/>
      <c r="II643" s="267"/>
      <c r="IJ643" s="203" t="s">
        <v>102</v>
      </c>
      <c r="IK643" s="276" t="s">
        <v>828</v>
      </c>
      <c r="IM643" s="204"/>
      <c r="IN643" s="204">
        <f>VLOOKUP(IK643,$A$681:$F$2354,6,FALSE)</f>
        <v>7</v>
      </c>
      <c r="IO643" s="203" t="s">
        <v>65</v>
      </c>
      <c r="IP643" s="10">
        <f>IN643*1.3</f>
        <v>9.1</v>
      </c>
      <c r="IQ643" s="10"/>
      <c r="IR643" s="267"/>
      <c r="IS643" s="203" t="s">
        <v>102</v>
      </c>
      <c r="IT643" s="276" t="s">
        <v>1701</v>
      </c>
      <c r="IV643" s="204"/>
      <c r="IW643" s="204">
        <f>VLOOKUP(IT643,$A$681:$F$2354,6,FALSE)</f>
        <v>107</v>
      </c>
      <c r="IX643" s="203" t="s">
        <v>65</v>
      </c>
      <c r="IY643" s="10">
        <f>IW643*1.3</f>
        <v>139.1</v>
      </c>
      <c r="IZ643" s="10"/>
      <c r="JA643" s="267"/>
      <c r="JB643" s="203" t="s">
        <v>102</v>
      </c>
      <c r="JC643" s="276" t="s">
        <v>446</v>
      </c>
      <c r="JE643" s="204"/>
      <c r="JF643" s="204">
        <f>VLOOKUP(JC643,$A$681:$F$2354,6,FALSE)</f>
        <v>58</v>
      </c>
      <c r="JG643" s="203" t="s">
        <v>65</v>
      </c>
      <c r="JH643" s="10">
        <f>JF643*1.3</f>
        <v>75.400000000000006</v>
      </c>
      <c r="JI643" s="10"/>
      <c r="JJ643" s="267"/>
      <c r="JK643" s="203" t="s">
        <v>102</v>
      </c>
      <c r="JL643" s="276" t="s">
        <v>1448</v>
      </c>
      <c r="JN643" s="204"/>
      <c r="JO643" s="204">
        <f>VLOOKUP(JL643,$A$681:$F$2354,6,FALSE)</f>
        <v>338</v>
      </c>
      <c r="JP643" s="203" t="s">
        <v>65</v>
      </c>
      <c r="JQ643" s="10">
        <f>JO643*1.3</f>
        <v>439.40000000000003</v>
      </c>
      <c r="JR643" s="10"/>
      <c r="JS643" s="267"/>
      <c r="JT643" s="203" t="s">
        <v>102</v>
      </c>
      <c r="JU643" s="276" t="s">
        <v>537</v>
      </c>
      <c r="JW643" s="204"/>
      <c r="JX643" s="204">
        <f>VLOOKUP(JU643,$A$681:$F$2354,6,FALSE)</f>
        <v>0</v>
      </c>
      <c r="JY643" s="203" t="s">
        <v>65</v>
      </c>
      <c r="JZ643" s="10">
        <f>JX643*1.3</f>
        <v>0</v>
      </c>
      <c r="KA643" s="10"/>
      <c r="KB643" s="267"/>
      <c r="KC643" s="203" t="s">
        <v>102</v>
      </c>
      <c r="KD643" s="276" t="s">
        <v>2563</v>
      </c>
      <c r="KF643" s="204"/>
      <c r="KG643" s="204">
        <f>VLOOKUP(KD643,$A$681:$F$2354,6,FALSE)</f>
        <v>156</v>
      </c>
      <c r="KH643" s="203" t="s">
        <v>65</v>
      </c>
      <c r="KI643" s="10">
        <f>KG643*1.3</f>
        <v>202.8</v>
      </c>
      <c r="KJ643" s="10"/>
      <c r="KK643" s="267"/>
      <c r="KL643" s="203" t="s">
        <v>102</v>
      </c>
      <c r="KM643" s="276" t="s">
        <v>597</v>
      </c>
      <c r="KO643" s="204"/>
      <c r="KP643" s="204">
        <f>VLOOKUP(KM643,$A$681:$F$2354,6,FALSE)</f>
        <v>11</v>
      </c>
      <c r="KQ643" s="203" t="s">
        <v>65</v>
      </c>
      <c r="KR643" s="10">
        <f>KP643*1.3</f>
        <v>14.3</v>
      </c>
      <c r="KS643" s="10"/>
      <c r="KT643" s="267"/>
      <c r="KU643" s="203" t="s">
        <v>102</v>
      </c>
      <c r="KV643" s="276" t="s">
        <v>454</v>
      </c>
      <c r="KX643" s="204"/>
      <c r="KY643" s="204">
        <f>VLOOKUP(KV643,$A$681:$F$2354,6,FALSE)</f>
        <v>11</v>
      </c>
      <c r="KZ643" s="203" t="s">
        <v>65</v>
      </c>
      <c r="LA643" s="10">
        <f>KY643*1.3</f>
        <v>14.3</v>
      </c>
      <c r="LB643" s="10"/>
      <c r="LC643" s="267"/>
      <c r="LD643" s="203" t="s">
        <v>102</v>
      </c>
      <c r="LE643" s="276" t="s">
        <v>630</v>
      </c>
      <c r="LG643" s="204"/>
      <c r="LH643" s="204">
        <f>VLOOKUP(LE643,$A$681:$F$2354,6,FALSE)</f>
        <v>118</v>
      </c>
      <c r="LI643" s="203" t="s">
        <v>65</v>
      </c>
      <c r="LJ643" s="10">
        <f>LH643*1.3</f>
        <v>153.4</v>
      </c>
      <c r="LK643" s="10"/>
      <c r="LL643" s="267"/>
      <c r="LM643" s="203" t="s">
        <v>102</v>
      </c>
      <c r="LN643" s="276" t="s">
        <v>2563</v>
      </c>
      <c r="LP643" s="204"/>
      <c r="LQ643" s="204">
        <f>VLOOKUP(LN643,$A$681:$F$2354,6,FALSE)</f>
        <v>156</v>
      </c>
      <c r="LR643" s="203" t="s">
        <v>65</v>
      </c>
      <c r="LS643" s="10">
        <f>LQ643*1.3</f>
        <v>202.8</v>
      </c>
      <c r="LT643" s="10"/>
      <c r="LU643" s="267"/>
      <c r="LV643" s="203" t="s">
        <v>102</v>
      </c>
      <c r="LW643" s="276" t="s">
        <v>2073</v>
      </c>
      <c r="LY643" s="204"/>
      <c r="LZ643" s="204">
        <f>VLOOKUP(LW643,$A$681:$F$2354,6,FALSE)</f>
        <v>0</v>
      </c>
      <c r="MA643" s="203" t="s">
        <v>65</v>
      </c>
      <c r="MB643" s="10">
        <f>LZ643*1.3</f>
        <v>0</v>
      </c>
      <c r="MC643" s="10"/>
      <c r="MD643" s="267"/>
      <c r="ME643" s="203" t="s">
        <v>102</v>
      </c>
      <c r="MF643" s="276" t="s">
        <v>537</v>
      </c>
      <c r="MH643" s="204"/>
      <c r="MI643" s="204">
        <f>VLOOKUP(MF643,$A$681:$F$2354,6,FALSE)</f>
        <v>0</v>
      </c>
      <c r="MJ643" s="203" t="s">
        <v>65</v>
      </c>
      <c r="MK643" s="10">
        <f>MI643*1.3</f>
        <v>0</v>
      </c>
      <c r="ML643" s="10"/>
      <c r="MM643" s="267"/>
      <c r="MN643" s="203" t="s">
        <v>102</v>
      </c>
      <c r="MO643" s="276" t="s">
        <v>513</v>
      </c>
      <c r="MQ643" s="204"/>
      <c r="MR643" s="204">
        <f>VLOOKUP(MO643,$A$681:$F$2354,6,FALSE)</f>
        <v>61</v>
      </c>
      <c r="MS643" s="203" t="s">
        <v>65</v>
      </c>
      <c r="MT643" s="10">
        <f>MR643*1.3</f>
        <v>79.3</v>
      </c>
      <c r="MU643" s="10"/>
      <c r="MV643" s="267"/>
      <c r="MW643" s="203" t="s">
        <v>102</v>
      </c>
      <c r="MX643" s="276" t="s">
        <v>459</v>
      </c>
      <c r="MZ643" s="204"/>
      <c r="NA643" s="204">
        <f>VLOOKUP(MX643,$A$681:$F$2354,6,FALSE)</f>
        <v>73</v>
      </c>
      <c r="NB643" s="203" t="s">
        <v>65</v>
      </c>
      <c r="NC643" s="10">
        <f>NA643*1.3</f>
        <v>94.9</v>
      </c>
      <c r="ND643" s="10"/>
      <c r="NE643" s="267"/>
      <c r="NF643" s="203" t="s">
        <v>102</v>
      </c>
      <c r="NG643" s="276" t="s">
        <v>2067</v>
      </c>
      <c r="NI643" s="204"/>
      <c r="NJ643" s="204">
        <f>VLOOKUP(NG643,$A$681:$F$2354,6,FALSE)</f>
        <v>200</v>
      </c>
      <c r="NK643" s="203" t="s">
        <v>65</v>
      </c>
      <c r="NL643" s="10">
        <f>NJ643*1.3</f>
        <v>260</v>
      </c>
      <c r="NM643" s="10"/>
      <c r="NN643" s="267"/>
      <c r="NO643" s="203" t="s">
        <v>102</v>
      </c>
      <c r="NP643" s="424" t="s">
        <v>433</v>
      </c>
      <c r="NR643" s="204"/>
      <c r="NS643" s="204">
        <f>VLOOKUP(NP643,$A$681:$F$2354,6,FALSE)</f>
        <v>12</v>
      </c>
      <c r="NT643" s="203" t="s">
        <v>65</v>
      </c>
      <c r="NU643" s="10">
        <f>NS643*1.3</f>
        <v>15.600000000000001</v>
      </c>
      <c r="NV643" s="10"/>
      <c r="NW643" s="267"/>
      <c r="NX643" s="203" t="s">
        <v>102</v>
      </c>
      <c r="NY643" s="276" t="s">
        <v>1000</v>
      </c>
      <c r="OA643" s="204"/>
      <c r="OB643" s="204">
        <f>VLOOKUP(NY643,$A$681:$F$2354,6,FALSE)</f>
        <v>42</v>
      </c>
      <c r="OC643" s="203" t="s">
        <v>65</v>
      </c>
      <c r="OD643" s="10">
        <f>OB643*1.3</f>
        <v>54.6</v>
      </c>
      <c r="OE643" s="10"/>
      <c r="OF643" s="267"/>
      <c r="OG643" s="203" t="s">
        <v>102</v>
      </c>
      <c r="OH643" s="276" t="s">
        <v>537</v>
      </c>
      <c r="OJ643" s="204"/>
      <c r="OK643" s="204">
        <f>VLOOKUP(OH643,$A$681:$F$2354,6,FALSE)</f>
        <v>0</v>
      </c>
      <c r="OL643" s="203" t="s">
        <v>65</v>
      </c>
      <c r="OM643" s="10">
        <f>OK643*1.3</f>
        <v>0</v>
      </c>
      <c r="ON643" s="10"/>
      <c r="OO643" s="267"/>
      <c r="OP643" s="203" t="s">
        <v>102</v>
      </c>
      <c r="OQ643" s="424" t="s">
        <v>2563</v>
      </c>
      <c r="OS643" s="204"/>
      <c r="OT643" s="204">
        <f>VLOOKUP(OQ643,$A$681:$F$2354,6,FALSE)</f>
        <v>156</v>
      </c>
      <c r="OU643" s="203" t="s">
        <v>65</v>
      </c>
      <c r="OV643" s="10">
        <f>OT643*1.3</f>
        <v>202.8</v>
      </c>
      <c r="OW643" s="10"/>
      <c r="OX643" s="267"/>
      <c r="OY643" s="203" t="s">
        <v>102</v>
      </c>
      <c r="OZ643" s="428" t="s">
        <v>1215</v>
      </c>
      <c r="PB643" s="204"/>
      <c r="PC643" s="204">
        <f>VLOOKUP(OZ643,$A$681:$F$2354,6,FALSE)</f>
        <v>57</v>
      </c>
      <c r="PD643" s="203" t="s">
        <v>65</v>
      </c>
      <c r="PE643" s="10">
        <f>PC643*1.3</f>
        <v>74.100000000000009</v>
      </c>
      <c r="PF643" s="10"/>
      <c r="PG643" s="267"/>
      <c r="PH643" s="203" t="s">
        <v>102</v>
      </c>
      <c r="PI643" s="276" t="s">
        <v>809</v>
      </c>
      <c r="PK643" s="204"/>
      <c r="PL643" s="204">
        <f>VLOOKUP(PI643,$A$681:$F$2354,6,FALSE)</f>
        <v>4</v>
      </c>
      <c r="PM643" s="203" t="s">
        <v>65</v>
      </c>
      <c r="PN643" s="10">
        <f>PL643*1.3</f>
        <v>5.2</v>
      </c>
      <c r="PO643" s="10"/>
      <c r="PP643" s="267"/>
      <c r="PQ643" s="203" t="s">
        <v>102</v>
      </c>
      <c r="PR643" s="276" t="s">
        <v>183</v>
      </c>
      <c r="PT643" s="204"/>
      <c r="PU643" s="204" t="e">
        <f>VLOOKUP(PR643,$A$681:$F$2354,6,FALSE)</f>
        <v>#N/A</v>
      </c>
      <c r="PV643" s="203" t="s">
        <v>65</v>
      </c>
      <c r="PW643" s="10" t="e">
        <f>PU643*1.3</f>
        <v>#N/A</v>
      </c>
      <c r="PX643" s="10"/>
      <c r="PY643" s="267"/>
      <c r="PZ643" s="203" t="s">
        <v>102</v>
      </c>
      <c r="QA643" s="276" t="s">
        <v>500</v>
      </c>
      <c r="QC643" s="204"/>
      <c r="QD643" s="204">
        <f>VLOOKUP(QA643,$A$681:$F$2354,6,FALSE)</f>
        <v>40</v>
      </c>
      <c r="QE643" s="203" t="s">
        <v>65</v>
      </c>
      <c r="QF643" s="10">
        <f>QD643*1.3</f>
        <v>52</v>
      </c>
      <c r="QG643" s="10"/>
      <c r="QH643" s="267"/>
      <c r="QI643" s="203" t="s">
        <v>102</v>
      </c>
      <c r="QJ643" s="276" t="s">
        <v>534</v>
      </c>
      <c r="QL643" s="204"/>
      <c r="QM643" s="204">
        <f>VLOOKUP(QJ643,$A$681:$F$2354,6,FALSE)</f>
        <v>0</v>
      </c>
      <c r="QN643" s="203" t="s">
        <v>65</v>
      </c>
      <c r="QO643" s="10">
        <f>QM643*1.3</f>
        <v>0</v>
      </c>
      <c r="QP643" s="10"/>
      <c r="QQ643" s="267"/>
      <c r="QR643" s="203" t="s">
        <v>102</v>
      </c>
      <c r="QS643" s="276" t="s">
        <v>1189</v>
      </c>
      <c r="QU643" s="204"/>
      <c r="QV643" s="204">
        <f>VLOOKUP(QS643,$A$681:$F$2354,6,FALSE)</f>
        <v>141</v>
      </c>
      <c r="QW643" s="203" t="s">
        <v>65</v>
      </c>
      <c r="QX643" s="10">
        <f>QV643*1.3</f>
        <v>183.3</v>
      </c>
      <c r="QY643" s="10"/>
      <c r="QZ643" s="267"/>
      <c r="RA643" s="203" t="s">
        <v>102</v>
      </c>
      <c r="RB643" s="276" t="s">
        <v>828</v>
      </c>
      <c r="RD643" s="204"/>
      <c r="RE643" s="204">
        <f>VLOOKUP(RB643,$A$681:$F$2354,6,FALSE)</f>
        <v>7</v>
      </c>
      <c r="RF643" s="203" t="s">
        <v>65</v>
      </c>
      <c r="RG643" s="10">
        <f>RE643*1.3</f>
        <v>9.1</v>
      </c>
      <c r="RH643" s="10"/>
      <c r="RI643" s="267"/>
      <c r="RJ643" s="203" t="s">
        <v>102</v>
      </c>
      <c r="RK643" s="278" t="s">
        <v>183</v>
      </c>
      <c r="RM643" s="204"/>
      <c r="RN643" s="204" t="e">
        <f>VLOOKUP(RK643,$A$681:$F$2354,6,FALSE)</f>
        <v>#N/A</v>
      </c>
      <c r="RO643" s="203" t="s">
        <v>65</v>
      </c>
      <c r="RP643" s="10" t="e">
        <f>RN643*1.3</f>
        <v>#N/A</v>
      </c>
      <c r="RQ643" s="10"/>
      <c r="RR643" s="267"/>
      <c r="RS643" s="203" t="s">
        <v>102</v>
      </c>
      <c r="RT643" s="276" t="s">
        <v>1449</v>
      </c>
      <c r="RV643" s="204"/>
      <c r="RW643" s="204">
        <f>VLOOKUP(RT643,$A$681:$F$2354,6,FALSE)</f>
        <v>150</v>
      </c>
      <c r="RX643" s="203" t="s">
        <v>65</v>
      </c>
      <c r="RY643" s="10">
        <f>RW643*1.3</f>
        <v>195</v>
      </c>
      <c r="RZ643" s="10"/>
      <c r="SA643" s="273"/>
      <c r="SB643" s="203" t="s">
        <v>102</v>
      </c>
      <c r="SC643" s="276" t="s">
        <v>2563</v>
      </c>
      <c r="SE643" s="204"/>
      <c r="SF643" s="204">
        <f>VLOOKUP(SC643,$A$681:$F$2354,6,FALSE)</f>
        <v>156</v>
      </c>
      <c r="SG643" s="203" t="s">
        <v>65</v>
      </c>
      <c r="SH643" s="10">
        <f>SF643*1.3</f>
        <v>202.8</v>
      </c>
      <c r="SI643" s="10"/>
      <c r="SJ643" s="273"/>
      <c r="SK643" s="203" t="s">
        <v>102</v>
      </c>
      <c r="SL643" s="276" t="s">
        <v>454</v>
      </c>
      <c r="SN643" s="204"/>
      <c r="SO643" s="204">
        <f>VLOOKUP(SL643,$A$681:$F$2354,6,FALSE)</f>
        <v>11</v>
      </c>
      <c r="SP643" s="203" t="s">
        <v>65</v>
      </c>
      <c r="SQ643" s="10">
        <f>SO643*1.3</f>
        <v>14.3</v>
      </c>
      <c r="SR643" s="10"/>
      <c r="SS643" s="273"/>
      <c r="ST643" s="203" t="s">
        <v>102</v>
      </c>
      <c r="SU643" s="276" t="s">
        <v>2564</v>
      </c>
      <c r="SW643" s="204"/>
      <c r="SX643" s="204">
        <f>VLOOKUP(SU643,$A$681:$F$2354,6,FALSE)</f>
        <v>12</v>
      </c>
      <c r="SY643" s="203" t="s">
        <v>65</v>
      </c>
      <c r="SZ643" s="10">
        <f>SX643*1.3</f>
        <v>15.600000000000001</v>
      </c>
      <c r="TA643" s="10"/>
      <c r="TB643" s="273"/>
      <c r="TC643" s="203" t="s">
        <v>102</v>
      </c>
      <c r="TD643" s="428" t="s">
        <v>685</v>
      </c>
      <c r="TF643" s="204"/>
      <c r="TG643" s="204">
        <f>VLOOKUP(TD643,$A$681:$F$2354,6,FALSE)</f>
        <v>97</v>
      </c>
      <c r="TH643" s="203" t="s">
        <v>65</v>
      </c>
      <c r="TI643" s="10">
        <f>TG643*1.3</f>
        <v>126.10000000000001</v>
      </c>
      <c r="TK643" s="273"/>
      <c r="TL643" s="203" t="s">
        <v>102</v>
      </c>
      <c r="TM643" s="276" t="s">
        <v>1449</v>
      </c>
      <c r="TO643" s="204"/>
      <c r="TP643" s="204">
        <f>VLOOKUP(TM643,$A$681:$F$2354,6,FALSE)</f>
        <v>150</v>
      </c>
      <c r="TQ643" s="203" t="s">
        <v>65</v>
      </c>
      <c r="TR643" s="10">
        <f>TP643*1.3</f>
        <v>195</v>
      </c>
      <c r="TS643" s="10"/>
      <c r="TT643" s="273"/>
      <c r="TU643" s="203" t="s">
        <v>102</v>
      </c>
      <c r="TV643" s="276" t="s">
        <v>809</v>
      </c>
      <c r="TX643" s="204"/>
      <c r="TY643" s="204">
        <f>VLOOKUP(TV643,$A$681:$F$2354,6,FALSE)</f>
        <v>4</v>
      </c>
      <c r="TZ643" s="203" t="s">
        <v>65</v>
      </c>
      <c r="UA643" s="10">
        <f>TY643*1.3</f>
        <v>5.2</v>
      </c>
      <c r="UB643" s="10"/>
      <c r="UC643" s="273"/>
      <c r="UD643" s="203" t="s">
        <v>102</v>
      </c>
      <c r="UE643" s="285" t="s">
        <v>183</v>
      </c>
      <c r="UG643" s="204"/>
      <c r="UH643" s="204" t="e">
        <f>VLOOKUP(UE643,$A$681:$F$2354,6,FALSE)</f>
        <v>#N/A</v>
      </c>
      <c r="UI643" s="203" t="s">
        <v>65</v>
      </c>
      <c r="UJ643" s="10" t="e">
        <f>UH643*1.3</f>
        <v>#N/A</v>
      </c>
      <c r="UK643" s="10"/>
      <c r="UL643" s="273"/>
      <c r="UM643" s="203" t="s">
        <v>102</v>
      </c>
      <c r="UN643" s="276" t="s">
        <v>2104</v>
      </c>
      <c r="UP643" s="204"/>
      <c r="UQ643" s="204">
        <f>VLOOKUP(UN643,$A$681:$F$2354,6,FALSE)</f>
        <v>21</v>
      </c>
      <c r="UR643" s="203" t="s">
        <v>65</v>
      </c>
      <c r="US643" s="10">
        <f>UQ643*1.3</f>
        <v>27.3</v>
      </c>
      <c r="UT643" s="10"/>
      <c r="UU643" s="273"/>
      <c r="UV643" s="203" t="s">
        <v>102</v>
      </c>
      <c r="UW643" s="276" t="s">
        <v>1189</v>
      </c>
      <c r="UY643" s="204"/>
      <c r="UZ643" s="204">
        <f>VLOOKUP(UW643,$A$681:$F$2354,6,FALSE)</f>
        <v>141</v>
      </c>
      <c r="VA643" s="203" t="s">
        <v>65</v>
      </c>
      <c r="VB643" s="10">
        <f>UZ643*1.3</f>
        <v>183.3</v>
      </c>
      <c r="VC643" s="10"/>
      <c r="VD643" s="273"/>
      <c r="VE643" s="203" t="s">
        <v>102</v>
      </c>
      <c r="VF643" s="276" t="s">
        <v>459</v>
      </c>
      <c r="VH643" s="204"/>
      <c r="VI643" s="204">
        <f>VLOOKUP(VF643,$A$681:$F$2354,6,FALSE)</f>
        <v>73</v>
      </c>
      <c r="VJ643" s="203" t="s">
        <v>65</v>
      </c>
      <c r="VK643" s="10">
        <f>VI643*1.3</f>
        <v>94.9</v>
      </c>
      <c r="VL643" s="10"/>
      <c r="VM643" s="273"/>
      <c r="VN643" s="203" t="s">
        <v>102</v>
      </c>
      <c r="VO643" s="276" t="s">
        <v>809</v>
      </c>
      <c r="VQ643" s="204"/>
      <c r="VR643" s="204">
        <f>VLOOKUP(VO643,$A$681:$F$2354,6,FALSE)</f>
        <v>4</v>
      </c>
      <c r="VS643" s="203" t="s">
        <v>65</v>
      </c>
      <c r="VT643" s="10">
        <f>VR643*1.3</f>
        <v>5.2</v>
      </c>
      <c r="VU643" s="10"/>
      <c r="VV643" s="273"/>
      <c r="VW643" s="203" t="s">
        <v>102</v>
      </c>
      <c r="VX643" s="278" t="s">
        <v>183</v>
      </c>
      <c r="VZ643" s="204"/>
      <c r="WA643" s="204" t="e">
        <f>VLOOKUP(VX643,$A$681:$F$2354,6,FALSE)</f>
        <v>#N/A</v>
      </c>
      <c r="WB643" s="203" t="s">
        <v>65</v>
      </c>
      <c r="WC643" s="10" t="e">
        <f>WA643*1.3</f>
        <v>#N/A</v>
      </c>
      <c r="WE643" s="273"/>
      <c r="WF643" s="203" t="s">
        <v>102</v>
      </c>
      <c r="WG643" s="276" t="s">
        <v>1268</v>
      </c>
      <c r="WI643" s="204"/>
      <c r="WJ643" s="204">
        <f>VLOOKUP(WG643,$A$681:$F$2354,6,FALSE)</f>
        <v>14</v>
      </c>
      <c r="WK643" s="203" t="s">
        <v>65</v>
      </c>
      <c r="WL643" s="10">
        <f>WJ643*1.3</f>
        <v>18.2</v>
      </c>
      <c r="WN643" s="273"/>
      <c r="WO643" s="203" t="s">
        <v>102</v>
      </c>
      <c r="WP643" s="278" t="s">
        <v>183</v>
      </c>
      <c r="WQ643" s="204"/>
      <c r="WR643" s="204"/>
      <c r="WS643" s="204" t="e">
        <f>VLOOKUP(WP643,$A$681:$F$2354,6,FALSE)</f>
        <v>#N/A</v>
      </c>
      <c r="WT643" s="203" t="s">
        <v>65</v>
      </c>
      <c r="WU643" s="10" t="e">
        <f>WS643*1.3</f>
        <v>#N/A</v>
      </c>
      <c r="WV643" s="10"/>
      <c r="WW643" s="273"/>
      <c r="WX643" s="203" t="s">
        <v>102</v>
      </c>
      <c r="WY643" s="278" t="s">
        <v>183</v>
      </c>
      <c r="XA643" s="204"/>
      <c r="XB643" s="204" t="e">
        <f>VLOOKUP(WY643,$A$681:$F$2354,6,FALSE)</f>
        <v>#N/A</v>
      </c>
      <c r="XC643" s="203" t="s">
        <v>65</v>
      </c>
      <c r="XD643" s="10" t="e">
        <f>XB643*1.3</f>
        <v>#N/A</v>
      </c>
      <c r="XF643" s="273"/>
      <c r="XG643" s="203" t="s">
        <v>102</v>
      </c>
      <c r="XH643" s="276" t="s">
        <v>513</v>
      </c>
      <c r="XJ643" s="204"/>
      <c r="XK643" s="204">
        <f>VLOOKUP(XH643,$A$681:$F$2354,6,FALSE)</f>
        <v>61</v>
      </c>
      <c r="XL643" s="203" t="s">
        <v>65</v>
      </c>
      <c r="XM643" s="10">
        <f>XK643*1.3</f>
        <v>79.3</v>
      </c>
      <c r="XO643" s="273"/>
      <c r="XP643" s="203" t="s">
        <v>102</v>
      </c>
      <c r="XQ643" s="276" t="s">
        <v>1272</v>
      </c>
      <c r="XS643" s="204"/>
      <c r="XT643" s="204">
        <f>VLOOKUP(XQ643,$A$681:$F$2354,6,FALSE)</f>
        <v>24</v>
      </c>
      <c r="XU643" s="203" t="s">
        <v>65</v>
      </c>
      <c r="XV643" s="10">
        <f>XT643*1.3</f>
        <v>31.200000000000003</v>
      </c>
      <c r="XW643" s="10"/>
      <c r="XX643" s="273"/>
      <c r="XY643" s="203" t="s">
        <v>102</v>
      </c>
      <c r="XZ643" s="276" t="s">
        <v>1274</v>
      </c>
      <c r="YB643" s="204"/>
      <c r="YC643" s="204">
        <f>VLOOKUP(XZ643,$A$681:$F$2354,6,FALSE)</f>
        <v>240</v>
      </c>
      <c r="YD643" s="203" t="s">
        <v>65</v>
      </c>
      <c r="YE643" s="10">
        <f>YC643*1.3</f>
        <v>312</v>
      </c>
      <c r="YG643" s="273"/>
      <c r="YH643" s="203" t="s">
        <v>102</v>
      </c>
      <c r="YI643" s="278" t="s">
        <v>183</v>
      </c>
      <c r="YK643" s="204"/>
      <c r="YL643" s="204" t="e">
        <f>VLOOKUP(YI643,$A$681:$F$2354,6,FALSE)</f>
        <v>#N/A</v>
      </c>
      <c r="YM643" s="203" t="s">
        <v>65</v>
      </c>
      <c r="YN643" s="10" t="e">
        <f>YL643*1.3</f>
        <v>#N/A</v>
      </c>
      <c r="YO643" s="10"/>
      <c r="YP643" s="273"/>
      <c r="YQ643" s="203" t="s">
        <v>102</v>
      </c>
      <c r="YR643" s="278" t="s">
        <v>183</v>
      </c>
      <c r="YT643" s="204"/>
      <c r="YU643" s="204" t="e">
        <f>VLOOKUP(YR643,$A$681:$F$2354,6,FALSE)</f>
        <v>#N/A</v>
      </c>
      <c r="YV643" s="203" t="s">
        <v>65</v>
      </c>
      <c r="YW643" s="10" t="e">
        <f>YU643*1.3</f>
        <v>#N/A</v>
      </c>
      <c r="YY643" s="273"/>
      <c r="YZ643" s="203" t="s">
        <v>102</v>
      </c>
      <c r="ZA643" s="428" t="s">
        <v>1274</v>
      </c>
      <c r="ZC643" s="204"/>
      <c r="ZD643" s="204">
        <f>VLOOKUP(ZA643,$A$681:$F$2354,6,FALSE)</f>
        <v>240</v>
      </c>
      <c r="ZE643" s="203" t="s">
        <v>65</v>
      </c>
      <c r="ZF643" s="10">
        <f>ZD643*1.3</f>
        <v>312</v>
      </c>
      <c r="ZH643" s="273"/>
      <c r="ZI643" s="203" t="s">
        <v>102</v>
      </c>
      <c r="ZJ643" s="276" t="s">
        <v>510</v>
      </c>
      <c r="ZL643" s="204"/>
      <c r="ZM643" s="204">
        <f>VLOOKUP(ZJ643,$A$681:$F$2354,6,FALSE)</f>
        <v>72</v>
      </c>
      <c r="ZN643" s="203" t="s">
        <v>65</v>
      </c>
      <c r="ZO643" s="10">
        <f>ZM643*1.3</f>
        <v>93.600000000000009</v>
      </c>
      <c r="ZQ643" s="273"/>
      <c r="ZR643" s="203" t="s">
        <v>102</v>
      </c>
      <c r="ZS643" s="276" t="s">
        <v>560</v>
      </c>
      <c r="ZU643" s="204"/>
      <c r="ZV643" s="204">
        <f>VLOOKUP(ZS643,$A$681:$F$2354,6,FALSE)</f>
        <v>32</v>
      </c>
      <c r="ZW643" s="203" t="s">
        <v>65</v>
      </c>
      <c r="ZX643" s="10">
        <f>ZV643*1.3</f>
        <v>41.6</v>
      </c>
      <c r="ZY643" s="10"/>
      <c r="ZZ643" s="273"/>
      <c r="AAA643" s="203" t="s">
        <v>102</v>
      </c>
      <c r="AAB643" s="276" t="s">
        <v>476</v>
      </c>
      <c r="AAD643" s="204"/>
      <c r="AAE643" s="204">
        <f>VLOOKUP(AAB643,$A$681:$F$2354,6,FALSE)</f>
        <v>36</v>
      </c>
      <c r="AAF643" s="203" t="s">
        <v>65</v>
      </c>
      <c r="AAG643" s="10">
        <f>AAE643*1.3</f>
        <v>46.800000000000004</v>
      </c>
      <c r="AAH643" s="10"/>
      <c r="AAI643" s="273"/>
      <c r="AAJ643" s="203" t="s">
        <v>102</v>
      </c>
      <c r="AAK643" s="276" t="s">
        <v>537</v>
      </c>
      <c r="AAM643" s="204"/>
      <c r="AAN643" s="204">
        <f>VLOOKUP(AAK643,$A$681:$F$2354,6,FALSE)</f>
        <v>0</v>
      </c>
      <c r="AAO643" s="203" t="s">
        <v>65</v>
      </c>
      <c r="AAP643" s="10">
        <f>AAN643*1.3</f>
        <v>0</v>
      </c>
      <c r="AAQ643" s="10"/>
      <c r="AAR643" s="273"/>
      <c r="AAS643" s="203" t="s">
        <v>102</v>
      </c>
      <c r="AAT643" s="276" t="s">
        <v>1184</v>
      </c>
      <c r="AAV643" s="204"/>
      <c r="AAW643" s="204">
        <f>VLOOKUP(AAT643,$A$681:$F$2354,6,FALSE)</f>
        <v>0</v>
      </c>
      <c r="AAX643" s="203" t="s">
        <v>65</v>
      </c>
      <c r="AAY643" s="10">
        <f>AAW643*1.3</f>
        <v>0</v>
      </c>
      <c r="AAZ643" s="10"/>
      <c r="ABA643" s="273"/>
      <c r="ABB643" s="203" t="s">
        <v>102</v>
      </c>
      <c r="ABC643" s="278" t="s">
        <v>183</v>
      </c>
      <c r="ABE643" s="204"/>
      <c r="ABF643" s="204" t="e">
        <f>VLOOKUP(ABC643,$A$681:$F$2354,6,FALSE)</f>
        <v>#N/A</v>
      </c>
      <c r="ABG643" s="203" t="s">
        <v>65</v>
      </c>
      <c r="ABH643" s="10" t="e">
        <f>ABF643*1.3</f>
        <v>#N/A</v>
      </c>
      <c r="ABI643" s="10"/>
      <c r="ABJ643" s="273"/>
      <c r="ABK643" s="203" t="s">
        <v>102</v>
      </c>
      <c r="ABL643" s="276" t="s">
        <v>981</v>
      </c>
      <c r="ABN643" s="204"/>
      <c r="ABO643" s="204">
        <f>VLOOKUP(ABL643,$A$681:$F$2354,6,FALSE)</f>
        <v>0</v>
      </c>
      <c r="ABP643" s="203" t="s">
        <v>65</v>
      </c>
      <c r="ABQ643" s="10">
        <f>ABO643*1.3</f>
        <v>0</v>
      </c>
      <c r="ABR643" s="10"/>
      <c r="ABS643" s="273"/>
      <c r="ABT643" s="203" t="s">
        <v>102</v>
      </c>
      <c r="ABU643" s="276" t="s">
        <v>459</v>
      </c>
      <c r="ABW643" s="204"/>
      <c r="ABX643" s="204">
        <f>VLOOKUP(ABU643,$A$681:$F$2354,6,FALSE)</f>
        <v>73</v>
      </c>
      <c r="ABY643" s="203" t="s">
        <v>65</v>
      </c>
      <c r="ABZ643" s="10">
        <f>ABX643*1.3</f>
        <v>94.9</v>
      </c>
      <c r="ACA643" s="10"/>
      <c r="ACB643" s="273"/>
      <c r="ACC643" s="203" t="s">
        <v>102</v>
      </c>
      <c r="ACD643" s="278" t="s">
        <v>183</v>
      </c>
      <c r="ACF643" s="204"/>
      <c r="ACG643" s="204" t="e">
        <f>VLOOKUP(ACD643,$A$681:$F$2354,6,FALSE)</f>
        <v>#N/A</v>
      </c>
      <c r="ACH643" s="203" t="s">
        <v>65</v>
      </c>
      <c r="ACI643" s="10" t="e">
        <f>ACG643*1.3</f>
        <v>#N/A</v>
      </c>
      <c r="ACJ643" s="10"/>
      <c r="ACK643" s="273"/>
      <c r="ACL643" s="203" t="s">
        <v>102</v>
      </c>
      <c r="ACM643" s="278" t="s">
        <v>183</v>
      </c>
      <c r="ACO643" s="204"/>
      <c r="ACP643" s="204" t="e">
        <f>VLOOKUP(ACM643,$A$681:$F$2354,6,FALSE)</f>
        <v>#N/A</v>
      </c>
      <c r="ACQ643" s="203" t="s">
        <v>65</v>
      </c>
      <c r="ACR643" s="10" t="e">
        <f>ACP643*1.3</f>
        <v>#N/A</v>
      </c>
      <c r="ACS643" s="10"/>
      <c r="ACT643" s="273"/>
      <c r="ACU643" s="203" t="s">
        <v>102</v>
      </c>
      <c r="ACV643" s="278" t="s">
        <v>183</v>
      </c>
      <c r="ACX643" s="204"/>
      <c r="ACY643" s="204" t="e">
        <f>VLOOKUP(ACV643,$A$681:$F$2354,6,FALSE)</f>
        <v>#N/A</v>
      </c>
      <c r="ACZ643" s="203" t="s">
        <v>65</v>
      </c>
      <c r="ADA643" s="10" t="e">
        <f>ACY643*1.3</f>
        <v>#N/A</v>
      </c>
      <c r="ADB643" s="10"/>
      <c r="ADC643" s="273"/>
      <c r="ADD643" s="203" t="s">
        <v>102</v>
      </c>
      <c r="ADE643" s="278" t="s">
        <v>183</v>
      </c>
      <c r="ADG643" s="204"/>
      <c r="ADH643" s="204" t="e">
        <f>VLOOKUP(ADE643,$A$681:$F$2354,6,FALSE)</f>
        <v>#N/A</v>
      </c>
      <c r="ADI643" s="203" t="s">
        <v>65</v>
      </c>
      <c r="ADJ643" s="10" t="e">
        <f>ADH643*1.3</f>
        <v>#N/A</v>
      </c>
      <c r="ADL643" s="273"/>
      <c r="ADM643" s="203" t="s">
        <v>102</v>
      </c>
      <c r="ADN643" s="278" t="s">
        <v>183</v>
      </c>
      <c r="ADP643" s="204"/>
      <c r="ADQ643" s="204" t="e">
        <f>VLOOKUP(ADN643,$A$681:$F$2354,6,FALSE)</f>
        <v>#N/A</v>
      </c>
      <c r="ADR643" s="203" t="s">
        <v>65</v>
      </c>
      <c r="ADS643" s="10" t="e">
        <f>ADQ643*1.3</f>
        <v>#N/A</v>
      </c>
      <c r="ADT643" s="10"/>
      <c r="ADU643" s="273"/>
      <c r="ADV643" s="203" t="s">
        <v>102</v>
      </c>
      <c r="ADW643" s="278" t="s">
        <v>183</v>
      </c>
      <c r="ADY643" s="204"/>
      <c r="ADZ643" s="204" t="e">
        <f>VLOOKUP(ADW643,$A$681:$F$2354,6,FALSE)</f>
        <v>#N/A</v>
      </c>
      <c r="AEA643" s="203" t="s">
        <v>65</v>
      </c>
      <c r="AEB643" s="10" t="e">
        <f>ADZ643*1.3</f>
        <v>#N/A</v>
      </c>
      <c r="AED643" s="273"/>
      <c r="AEE643" s="203" t="s">
        <v>102</v>
      </c>
      <c r="AEF643" s="278" t="s">
        <v>183</v>
      </c>
      <c r="AEH643" s="204"/>
      <c r="AEI643" s="204" t="e">
        <f>VLOOKUP(AEF643,$A$681:$F$2354,6,FALSE)</f>
        <v>#N/A</v>
      </c>
      <c r="AEJ643" s="203" t="s">
        <v>65</v>
      </c>
      <c r="AEK643" s="10" t="e">
        <f>AEI643*1.3</f>
        <v>#N/A</v>
      </c>
      <c r="AEM643" s="273"/>
      <c r="AEN643" s="203" t="s">
        <v>102</v>
      </c>
      <c r="AEO643" s="278" t="s">
        <v>183</v>
      </c>
      <c r="AEQ643" s="204"/>
      <c r="AER643" s="204" t="e">
        <f>VLOOKUP(AEO643,$A$681:$F$2354,6,FALSE)</f>
        <v>#N/A</v>
      </c>
      <c r="AES643" s="203" t="s">
        <v>65</v>
      </c>
      <c r="AET643" s="10" t="e">
        <f>AER643*1.3</f>
        <v>#N/A</v>
      </c>
      <c r="AEV643" s="273"/>
      <c r="AEW643" s="203" t="s">
        <v>102</v>
      </c>
      <c r="AEX643" s="278" t="s">
        <v>183</v>
      </c>
      <c r="AEZ643" s="204"/>
      <c r="AFA643" s="204" t="e">
        <f>VLOOKUP(AEX643,$A$681:$F$2354,6,FALSE)</f>
        <v>#N/A</v>
      </c>
      <c r="AFB643" s="203" t="s">
        <v>65</v>
      </c>
      <c r="AFC643" s="10" t="e">
        <f>AFA643*1.3</f>
        <v>#N/A</v>
      </c>
      <c r="AFD643" s="10"/>
      <c r="AFE643" s="273"/>
      <c r="AFF643" s="203" t="s">
        <v>102</v>
      </c>
      <c r="AFG643" s="278" t="s">
        <v>183</v>
      </c>
      <c r="AFI643" s="204"/>
      <c r="AFJ643" s="204" t="e">
        <f>VLOOKUP(AFG643,$A$681:$F$2354,6,FALSE)</f>
        <v>#N/A</v>
      </c>
      <c r="AFK643" s="203" t="s">
        <v>65</v>
      </c>
      <c r="AFL643" s="10" t="e">
        <f>AFJ643*1.3</f>
        <v>#N/A</v>
      </c>
      <c r="AFM643" s="10"/>
      <c r="AFN643" s="273"/>
      <c r="AFO643" s="203" t="s">
        <v>102</v>
      </c>
      <c r="AFP643" s="278" t="s">
        <v>183</v>
      </c>
      <c r="AFR643" s="204"/>
      <c r="AFS643" s="204" t="e">
        <f>VLOOKUP(AFP643,$A$681:$F$2354,6,FALSE)</f>
        <v>#N/A</v>
      </c>
      <c r="AFT643" s="203" t="s">
        <v>65</v>
      </c>
      <c r="AFU643" s="10" t="e">
        <f>AFS643*1.3</f>
        <v>#N/A</v>
      </c>
      <c r="AFV643" s="10"/>
      <c r="AFW643" s="273"/>
      <c r="AFX643" s="203" t="s">
        <v>102</v>
      </c>
      <c r="AFY643" s="278" t="s">
        <v>183</v>
      </c>
      <c r="AGA643" s="204"/>
      <c r="AGB643" s="204" t="e">
        <f>VLOOKUP(AFY643,$A$681:$F$2354,6,FALSE)</f>
        <v>#N/A</v>
      </c>
      <c r="AGC643" s="203" t="s">
        <v>65</v>
      </c>
      <c r="AGD643" s="10" t="e">
        <f>AGB643*1.3</f>
        <v>#N/A</v>
      </c>
      <c r="AGE643" s="10"/>
      <c r="AGF643" s="273"/>
      <c r="AGG643" s="203" t="s">
        <v>102</v>
      </c>
      <c r="AGH643" s="278" t="s">
        <v>183</v>
      </c>
      <c r="AGJ643" s="204"/>
      <c r="AGK643" s="204" t="e">
        <f>VLOOKUP(AGH643,$A$681:$F$2354,6,FALSE)</f>
        <v>#N/A</v>
      </c>
      <c r="AGL643" s="203" t="s">
        <v>65</v>
      </c>
      <c r="AGM643" s="10" t="e">
        <f>AGK643*1.3</f>
        <v>#N/A</v>
      </c>
      <c r="AGN643" s="10"/>
      <c r="AGO643" s="273"/>
      <c r="AGP643" s="203" t="s">
        <v>102</v>
      </c>
      <c r="AGQ643" s="278" t="s">
        <v>183</v>
      </c>
      <c r="AGS643" s="204"/>
      <c r="AGT643" s="204" t="e">
        <f>VLOOKUP(AGQ643,$A$681:$F$2354,6,FALSE)</f>
        <v>#N/A</v>
      </c>
      <c r="AGU643" s="203" t="s">
        <v>65</v>
      </c>
      <c r="AGV643" s="10" t="e">
        <f>AGT643*1.3</f>
        <v>#N/A</v>
      </c>
      <c r="AGW643" s="10"/>
      <c r="AGX643" s="273"/>
      <c r="AGY643" s="203" t="s">
        <v>102</v>
      </c>
      <c r="AGZ643" s="276" t="s">
        <v>710</v>
      </c>
      <c r="AHB643" s="204"/>
      <c r="AHC643" s="204">
        <f>VLOOKUP(AGZ643,$A$681:$F$2354,6,FALSE)</f>
        <v>30</v>
      </c>
      <c r="AHD643" s="203" t="s">
        <v>65</v>
      </c>
      <c r="AHE643" s="10">
        <f>AHC643*1.3</f>
        <v>39</v>
      </c>
      <c r="AHF643" s="10"/>
      <c r="AHG643" s="273"/>
      <c r="AHH643" s="203" t="s">
        <v>102</v>
      </c>
      <c r="AHI643" s="276" t="s">
        <v>1190</v>
      </c>
      <c r="AHK643" s="204"/>
      <c r="AHL643" s="204">
        <f>VLOOKUP(AHI643,$A$681:$F$2354,6,FALSE)</f>
        <v>41</v>
      </c>
      <c r="AHM643" s="203" t="s">
        <v>65</v>
      </c>
      <c r="AHN643" s="10">
        <f>AHL643*1.3</f>
        <v>53.300000000000004</v>
      </c>
      <c r="AHO643" s="10"/>
      <c r="AHP643" s="273"/>
      <c r="AHQ643" s="203" t="s">
        <v>102</v>
      </c>
      <c r="AHR643" s="276" t="s">
        <v>454</v>
      </c>
      <c r="AHT643" s="204"/>
      <c r="AHU643" s="204">
        <f>VLOOKUP(AHR643,$A$681:$F$2354,6,FALSE)</f>
        <v>11</v>
      </c>
      <c r="AHV643" s="203" t="s">
        <v>65</v>
      </c>
      <c r="AHW643" s="10">
        <f>AHU643*1.3</f>
        <v>14.3</v>
      </c>
      <c r="AHX643" s="10"/>
      <c r="AHY643" s="273"/>
      <c r="AHZ643" s="203" t="s">
        <v>102</v>
      </c>
      <c r="AIA643" s="276" t="s">
        <v>416</v>
      </c>
      <c r="AIC643" s="204"/>
      <c r="AID643" s="204">
        <f>VLOOKUP(AIA643,$A$681:$F$2354,6,FALSE)</f>
        <v>2</v>
      </c>
      <c r="AIE643" s="203" t="s">
        <v>65</v>
      </c>
      <c r="AIF643" s="10">
        <f>AID643*1.3</f>
        <v>2.6</v>
      </c>
      <c r="AIG643" s="10"/>
      <c r="AIH643" s="273"/>
      <c r="AII643" s="203" t="s">
        <v>102</v>
      </c>
      <c r="AIJ643" s="276" t="s">
        <v>579</v>
      </c>
      <c r="AIL643" s="204"/>
      <c r="AIM643" s="204">
        <f>VLOOKUP(AIJ643,$A$681:$F$2354,6,FALSE)</f>
        <v>51</v>
      </c>
      <c r="AIN643" s="203" t="s">
        <v>65</v>
      </c>
      <c r="AIO643" s="10">
        <f>AIM643*1.3</f>
        <v>66.3</v>
      </c>
      <c r="AIP643" s="10"/>
      <c r="AIQ643" s="273"/>
      <c r="AIR643" s="203" t="s">
        <v>102</v>
      </c>
      <c r="AIS643" s="276" t="s">
        <v>544</v>
      </c>
      <c r="AIU643" s="204"/>
      <c r="AIV643" s="204">
        <f>VLOOKUP(AIS643,$A$681:$F$2354,6,FALSE)</f>
        <v>36</v>
      </c>
      <c r="AIW643" s="203" t="s">
        <v>65</v>
      </c>
      <c r="AIX643" s="10">
        <f>AIV643*1.3</f>
        <v>46.800000000000004</v>
      </c>
      <c r="AIY643" s="10"/>
      <c r="AIZ643" s="273"/>
      <c r="AJA643" s="203" t="s">
        <v>102</v>
      </c>
      <c r="AJB643" s="276" t="s">
        <v>433</v>
      </c>
      <c r="AJD643" s="204"/>
      <c r="AJE643" s="204">
        <f>VLOOKUP(AJB643,$A$681:$F$2354,6,FALSE)</f>
        <v>12</v>
      </c>
      <c r="AJF643" s="203" t="s">
        <v>65</v>
      </c>
      <c r="AJG643" s="10">
        <f>AJE643*1.3</f>
        <v>15.600000000000001</v>
      </c>
      <c r="AJH643" s="10"/>
      <c r="AJI643" s="273"/>
      <c r="AJJ643" s="203" t="s">
        <v>102</v>
      </c>
      <c r="AJK643" s="276" t="s">
        <v>454</v>
      </c>
      <c r="AJM643" s="204"/>
      <c r="AJN643" s="204">
        <f>VLOOKUP(AJK643,$A$681:$F$2354,6,FALSE)</f>
        <v>11</v>
      </c>
      <c r="AJO643" s="203" t="s">
        <v>65</v>
      </c>
      <c r="AJP643" s="10">
        <f>AJN643*1.3</f>
        <v>14.3</v>
      </c>
      <c r="AJQ643" s="10"/>
      <c r="AJR643" s="273"/>
      <c r="AJS643" s="203" t="s">
        <v>102</v>
      </c>
      <c r="AJT643" s="431" t="s">
        <v>1215</v>
      </c>
      <c r="AJV643" s="204"/>
      <c r="AJW643" s="204">
        <f>VLOOKUP(AJT643,$A$681:$F$2354,6,FALSE)</f>
        <v>57</v>
      </c>
      <c r="AJX643" s="203" t="s">
        <v>65</v>
      </c>
      <c r="AJY643" s="10">
        <f>AJW643*1.3</f>
        <v>74.100000000000009</v>
      </c>
      <c r="AJZ643" s="10"/>
      <c r="AKA643" s="273"/>
      <c r="AKB643" s="203" t="s">
        <v>102</v>
      </c>
      <c r="AKC643" s="276" t="s">
        <v>454</v>
      </c>
      <c r="AKE643" s="204"/>
      <c r="AKF643" s="204">
        <f>VLOOKUP(AKC643,$A$681:$F$2354,6,FALSE)</f>
        <v>11</v>
      </c>
      <c r="AKG643" s="203" t="s">
        <v>65</v>
      </c>
      <c r="AKH643" s="10">
        <f>AKF643*1.3</f>
        <v>14.3</v>
      </c>
      <c r="AKI643" s="10"/>
      <c r="AKJ643" s="273"/>
      <c r="AKK643" s="203" t="s">
        <v>102</v>
      </c>
      <c r="AKL643" s="276" t="s">
        <v>2104</v>
      </c>
      <c r="AKN643" s="204"/>
      <c r="AKO643" s="204">
        <f>VLOOKUP(AKL643,$A$681:$F$2354,6,FALSE)</f>
        <v>21</v>
      </c>
      <c r="AKP643" s="203" t="s">
        <v>65</v>
      </c>
      <c r="AKQ643" s="10">
        <f>AKO643*1.3</f>
        <v>27.3</v>
      </c>
      <c r="AKR643" s="10"/>
      <c r="AKS643" s="273"/>
      <c r="AKT643" s="203" t="s">
        <v>102</v>
      </c>
      <c r="AKU643" s="276" t="s">
        <v>2073</v>
      </c>
      <c r="AKW643" s="204"/>
      <c r="AKX643" s="204">
        <f>VLOOKUP(AKU643,$A$681:$F$2354,6,FALSE)</f>
        <v>0</v>
      </c>
      <c r="AKY643" s="203" t="s">
        <v>65</v>
      </c>
      <c r="AKZ643" s="10">
        <f>AKX643*1.3</f>
        <v>0</v>
      </c>
      <c r="ALA643" s="10"/>
      <c r="ALB643" s="273"/>
      <c r="ALC643" s="203" t="s">
        <v>102</v>
      </c>
      <c r="ALD643" s="276" t="s">
        <v>2564</v>
      </c>
      <c r="ALF643" s="204"/>
      <c r="ALG643" s="204">
        <f>VLOOKUP(ALD643,$A$681:$F$2354,6,FALSE)</f>
        <v>12</v>
      </c>
      <c r="ALH643" s="203" t="s">
        <v>65</v>
      </c>
      <c r="ALI643" s="10">
        <f>ALG643*1.3</f>
        <v>15.600000000000001</v>
      </c>
      <c r="ALJ643" s="10"/>
      <c r="ALK643" s="273"/>
      <c r="ALL643" s="203" t="s">
        <v>102</v>
      </c>
      <c r="ALM643" s="276" t="s">
        <v>999</v>
      </c>
      <c r="ALO643" s="204"/>
      <c r="ALP643" s="204">
        <f>VLOOKUP(ALM643,$A$681:$F$2354,6,FALSE)</f>
        <v>0</v>
      </c>
      <c r="ALQ643" s="203" t="s">
        <v>65</v>
      </c>
      <c r="ALR643" s="10">
        <f>ALP643*1.3</f>
        <v>0</v>
      </c>
      <c r="ALS643" s="10"/>
      <c r="ALT643" s="273"/>
      <c r="ALU643" s="203" t="s">
        <v>102</v>
      </c>
      <c r="ALV643" s="276" t="s">
        <v>480</v>
      </c>
      <c r="ALX643" s="204"/>
      <c r="ALY643" s="204">
        <f>VLOOKUP(ALV643,$A$681:$F$2354,6,FALSE)</f>
        <v>24</v>
      </c>
      <c r="ALZ643" s="203" t="s">
        <v>65</v>
      </c>
      <c r="AMA643" s="10">
        <f>ALY643*1.3</f>
        <v>31.200000000000003</v>
      </c>
      <c r="AMB643" s="10"/>
      <c r="AMC643" s="273"/>
      <c r="AMD643" s="203" t="s">
        <v>102</v>
      </c>
      <c r="AME643" s="276" t="s">
        <v>433</v>
      </c>
      <c r="AMG643" s="204"/>
      <c r="AMH643" s="204">
        <f>VLOOKUP(AME643,$A$681:$F$2354,6,FALSE)</f>
        <v>12</v>
      </c>
      <c r="AMI643" s="203" t="s">
        <v>65</v>
      </c>
      <c r="AMJ643" s="10">
        <f>AMH643*1.3</f>
        <v>15.600000000000001</v>
      </c>
      <c r="AMK643" s="10"/>
      <c r="AML643" s="273"/>
      <c r="AMM643" s="203" t="s">
        <v>102</v>
      </c>
      <c r="AMN643" s="276" t="s">
        <v>544</v>
      </c>
      <c r="AMP643" s="204"/>
      <c r="AMQ643" s="204">
        <f>VLOOKUP(AMN643,$A$681:$F$2354,6,FALSE)</f>
        <v>36</v>
      </c>
      <c r="AMR643" s="203" t="s">
        <v>65</v>
      </c>
      <c r="AMS643" s="10">
        <f>AMQ643*1.3</f>
        <v>46.800000000000004</v>
      </c>
      <c r="AMT643" s="10"/>
      <c r="AMU643" s="273"/>
      <c r="AMV643" s="203" t="s">
        <v>102</v>
      </c>
      <c r="AMW643" s="276" t="s">
        <v>2563</v>
      </c>
      <c r="AMY643" s="204"/>
      <c r="AMZ643" s="204">
        <f>VLOOKUP(AMW643,$A$681:$F$2354,6,FALSE)</f>
        <v>156</v>
      </c>
      <c r="ANA643" s="203" t="s">
        <v>65</v>
      </c>
      <c r="ANB643" s="10">
        <f>AMZ643*1.3</f>
        <v>202.8</v>
      </c>
      <c r="ANC643" s="10"/>
      <c r="AND643" s="273"/>
      <c r="ANE643" s="203" t="s">
        <v>102</v>
      </c>
      <c r="ANF643" s="276" t="s">
        <v>630</v>
      </c>
      <c r="ANH643" s="204"/>
      <c r="ANI643" s="204">
        <f>VLOOKUP(ANF643,$A$681:$F$2354,6,FALSE)</f>
        <v>118</v>
      </c>
      <c r="ANJ643" s="203" t="s">
        <v>65</v>
      </c>
      <c r="ANK643" s="10">
        <f>ANI643*1.3</f>
        <v>153.4</v>
      </c>
      <c r="ANL643" s="10"/>
      <c r="ANM643" s="273"/>
      <c r="ANN643" s="203" t="s">
        <v>102</v>
      </c>
      <c r="ANO643" s="276" t="s">
        <v>2517</v>
      </c>
      <c r="ANQ643" s="204"/>
      <c r="ANR643" s="204">
        <f>VLOOKUP(ANO643,$A$681:$F$2354,6,FALSE)</f>
        <v>46</v>
      </c>
      <c r="ANS643" s="203" t="s">
        <v>65</v>
      </c>
      <c r="ANT643" s="10">
        <f>ANR643*1.3</f>
        <v>59.800000000000004</v>
      </c>
      <c r="ANU643" s="10"/>
      <c r="ANV643" s="273"/>
      <c r="ANW643" s="203" t="s">
        <v>102</v>
      </c>
      <c r="ANX643" s="276" t="s">
        <v>454</v>
      </c>
      <c r="ANZ643" s="204"/>
      <c r="AOA643" s="204">
        <f>VLOOKUP(ANX643,$A$681:$F$2354,6,FALSE)</f>
        <v>11</v>
      </c>
      <c r="AOB643" s="203" t="s">
        <v>65</v>
      </c>
      <c r="AOC643" s="10">
        <f>AOA643*1.3</f>
        <v>14.3</v>
      </c>
      <c r="AOD643" s="10"/>
      <c r="AOE643" s="273"/>
      <c r="AOF643" s="203" t="s">
        <v>102</v>
      </c>
      <c r="AOG643" s="276" t="s">
        <v>710</v>
      </c>
      <c r="AOI643" s="204"/>
      <c r="AOJ643" s="204">
        <f>VLOOKUP(AOG643,$A$681:$F$2354,6,FALSE)</f>
        <v>30</v>
      </c>
      <c r="AOK643" s="203" t="s">
        <v>65</v>
      </c>
      <c r="AOL643" s="10">
        <f>AOJ643*1.3</f>
        <v>39</v>
      </c>
      <c r="AOM643" s="10"/>
      <c r="AON643" s="273"/>
      <c r="AOO643" s="203" t="s">
        <v>102</v>
      </c>
      <c r="AOP643" s="276" t="s">
        <v>2563</v>
      </c>
      <c r="AOR643" s="204"/>
      <c r="AOS643" s="204">
        <f>VLOOKUP(AOP643,$A$681:$F$2354,6,FALSE)</f>
        <v>156</v>
      </c>
      <c r="AOT643" s="203" t="s">
        <v>65</v>
      </c>
      <c r="AOU643" s="10">
        <f>AOS643*1.3</f>
        <v>202.8</v>
      </c>
      <c r="AOV643" s="10"/>
      <c r="AOW643" s="273"/>
      <c r="AOX643" s="203" t="s">
        <v>102</v>
      </c>
      <c r="AOY643" s="276" t="s">
        <v>2563</v>
      </c>
      <c r="APA643" s="204"/>
      <c r="APB643" s="204">
        <f>VLOOKUP(AOY643,$A$681:$F$2354,6,FALSE)</f>
        <v>156</v>
      </c>
      <c r="APC643" s="203" t="s">
        <v>65</v>
      </c>
      <c r="APD643" s="10">
        <f>APB643*1.3</f>
        <v>202.8</v>
      </c>
      <c r="APE643" s="10"/>
      <c r="APF643" s="273"/>
      <c r="APG643" s="203" t="s">
        <v>102</v>
      </c>
      <c r="APH643" s="276" t="s">
        <v>476</v>
      </c>
      <c r="APJ643" s="204"/>
      <c r="APK643" s="204">
        <f>VLOOKUP(APH643,$A$681:$F$2354,6,FALSE)</f>
        <v>36</v>
      </c>
      <c r="APL643" s="203" t="s">
        <v>65</v>
      </c>
      <c r="APM643" s="10">
        <f>APK643*1.3</f>
        <v>46.800000000000004</v>
      </c>
      <c r="APN643" s="10"/>
      <c r="APO643" s="273"/>
      <c r="APP643" s="203" t="s">
        <v>102</v>
      </c>
      <c r="APQ643" s="276" t="s">
        <v>433</v>
      </c>
      <c r="APS643" s="204"/>
      <c r="APT643" s="204">
        <f>VLOOKUP(APQ643,$A$681:$F$2354,6,FALSE)</f>
        <v>12</v>
      </c>
      <c r="APU643" s="203" t="s">
        <v>65</v>
      </c>
      <c r="APV643" s="10">
        <f>APT643*1.3</f>
        <v>15.600000000000001</v>
      </c>
      <c r="APW643" s="10"/>
      <c r="APX643" s="273"/>
      <c r="APY643" s="203" t="s">
        <v>102</v>
      </c>
      <c r="APZ643" s="276" t="s">
        <v>544</v>
      </c>
      <c r="AQB643" s="204"/>
      <c r="AQC643" s="204">
        <f>VLOOKUP(APZ643,$A$681:$F$2354,6,FALSE)</f>
        <v>36</v>
      </c>
      <c r="AQD643" s="203" t="s">
        <v>65</v>
      </c>
      <c r="AQE643" s="10">
        <f>AQC643*1.3</f>
        <v>46.800000000000004</v>
      </c>
      <c r="AQF643" s="10"/>
      <c r="AQG643" s="273"/>
    </row>
    <row r="644" spans="1:1125" s="14" customFormat="1" ht="15">
      <c r="A644" s="203" t="s">
        <v>103</v>
      </c>
      <c r="B644" s="276" t="s">
        <v>1274</v>
      </c>
      <c r="D644" s="204"/>
      <c r="E644" s="204">
        <f>VLOOKUP(B644,$A$681:$F$2354,6,FALSE)</f>
        <v>240</v>
      </c>
      <c r="F644" s="203" t="s">
        <v>67</v>
      </c>
      <c r="G644" s="10">
        <f>E644*1.2</f>
        <v>288</v>
      </c>
      <c r="H644" s="10"/>
      <c r="I644" s="267"/>
      <c r="J644" s="203" t="s">
        <v>103</v>
      </c>
      <c r="K644" s="276" t="s">
        <v>1449</v>
      </c>
      <c r="M644" s="204"/>
      <c r="N644" s="204">
        <f>VLOOKUP(K644,$A$681:$F$2354,6,FALSE)</f>
        <v>150</v>
      </c>
      <c r="O644" s="203" t="s">
        <v>67</v>
      </c>
      <c r="P644" s="10">
        <f>N644*1.2</f>
        <v>180</v>
      </c>
      <c r="Q644" s="10"/>
      <c r="R644" s="267"/>
      <c r="S644" s="203" t="s">
        <v>103</v>
      </c>
      <c r="T644" s="276" t="s">
        <v>2059</v>
      </c>
      <c r="V644" s="204"/>
      <c r="W644" s="204">
        <f>VLOOKUP(T644,$A$681:$F$2354,6,FALSE)</f>
        <v>32</v>
      </c>
      <c r="X644" s="203" t="s">
        <v>67</v>
      </c>
      <c r="Y644" s="10">
        <f>W644*1.2</f>
        <v>38.4</v>
      </c>
      <c r="Z644" s="10"/>
      <c r="AA644" s="267"/>
      <c r="AB644" s="203" t="s">
        <v>103</v>
      </c>
      <c r="AC644" s="276" t="s">
        <v>1274</v>
      </c>
      <c r="AE644" s="204"/>
      <c r="AF644" s="204">
        <f>VLOOKUP(AC644,$A$681:$F$2354,6,FALSE)</f>
        <v>240</v>
      </c>
      <c r="AG644" s="203" t="s">
        <v>67</v>
      </c>
      <c r="AH644" s="10">
        <f>AF644*1.2</f>
        <v>288</v>
      </c>
      <c r="AI644" s="10"/>
      <c r="AJ644" s="267"/>
      <c r="AK644" s="203" t="s">
        <v>103</v>
      </c>
      <c r="AL644" s="276" t="s">
        <v>2616</v>
      </c>
      <c r="AN644" s="204"/>
      <c r="AO644" s="204">
        <f>VLOOKUP(AL644,$A$681:$F$2354,6,FALSE)</f>
        <v>110</v>
      </c>
      <c r="AP644" s="203" t="s">
        <v>67</v>
      </c>
      <c r="AQ644" s="10">
        <f>AO644*1.2</f>
        <v>132</v>
      </c>
      <c r="AR644" s="10"/>
      <c r="AS644" s="267"/>
      <c r="AT644" s="203" t="s">
        <v>103</v>
      </c>
      <c r="AU644" s="276" t="s">
        <v>2067</v>
      </c>
      <c r="AW644" s="204"/>
      <c r="AX644" s="204">
        <f>VLOOKUP(AU644,$A$681:$F$2354,6,FALSE)</f>
        <v>200</v>
      </c>
      <c r="AY644" s="203" t="s">
        <v>67</v>
      </c>
      <c r="AZ644" s="10">
        <f>AX644*1.2</f>
        <v>240</v>
      </c>
      <c r="BA644" s="10"/>
      <c r="BB644" s="267"/>
      <c r="BC644" s="203" t="s">
        <v>103</v>
      </c>
      <c r="BD644" s="276" t="s">
        <v>1268</v>
      </c>
      <c r="BF644" s="204"/>
      <c r="BG644" s="204">
        <f>VLOOKUP(BD644,$A$681:$F$2354,6,FALSE)</f>
        <v>14</v>
      </c>
      <c r="BH644" s="203" t="s">
        <v>67</v>
      </c>
      <c r="BI644" s="10">
        <f>BG644*1.2</f>
        <v>16.8</v>
      </c>
      <c r="BJ644" s="10"/>
      <c r="BK644" s="267"/>
      <c r="BL644" s="203" t="s">
        <v>103</v>
      </c>
      <c r="BM644" s="276" t="s">
        <v>513</v>
      </c>
      <c r="BO644" s="204"/>
      <c r="BP644" s="204">
        <f>VLOOKUP(BM644,$A$681:$F$2354,6,FALSE)</f>
        <v>61</v>
      </c>
      <c r="BQ644" s="203" t="s">
        <v>67</v>
      </c>
      <c r="BR644" s="10">
        <f>BP644*1.2</f>
        <v>73.2</v>
      </c>
      <c r="BS644" s="10"/>
      <c r="BT644" s="267"/>
      <c r="BU644" s="203" t="s">
        <v>103</v>
      </c>
      <c r="BV644" s="276" t="s">
        <v>1274</v>
      </c>
      <c r="BX644" s="204"/>
      <c r="BY644" s="204">
        <f>VLOOKUP(BV644,$A$681:$F$2354,6,FALSE)</f>
        <v>240</v>
      </c>
      <c r="BZ644" s="203" t="s">
        <v>67</v>
      </c>
      <c r="CA644" s="10">
        <f>BY644*1.2</f>
        <v>288</v>
      </c>
      <c r="CB644" s="10"/>
      <c r="CC644" s="267"/>
      <c r="CD644" s="203" t="s">
        <v>103</v>
      </c>
      <c r="CE644" s="276" t="s">
        <v>2563</v>
      </c>
      <c r="CG644" s="204"/>
      <c r="CH644" s="204">
        <f>VLOOKUP(CE644,$A$681:$F$2354,6,FALSE)</f>
        <v>156</v>
      </c>
      <c r="CI644" s="203" t="s">
        <v>67</v>
      </c>
      <c r="CJ644" s="10">
        <f>CH644*1.2</f>
        <v>187.2</v>
      </c>
      <c r="CK644" s="10"/>
      <c r="CL644" s="267"/>
      <c r="CM644" s="203" t="s">
        <v>103</v>
      </c>
      <c r="CN644" s="276" t="s">
        <v>2616</v>
      </c>
      <c r="CP644" s="204"/>
      <c r="CQ644" s="204">
        <f>VLOOKUP(CN644,$A$681:$F$2354,6,FALSE)</f>
        <v>110</v>
      </c>
      <c r="CR644" s="203" t="s">
        <v>67</v>
      </c>
      <c r="CS644" s="10">
        <f>CQ644*1.2</f>
        <v>132</v>
      </c>
      <c r="CT644" s="10"/>
      <c r="CU644" s="267"/>
      <c r="CV644" s="203" t="s">
        <v>103</v>
      </c>
      <c r="CW644" s="276" t="s">
        <v>1189</v>
      </c>
      <c r="CY644" s="204"/>
      <c r="CZ644" s="204">
        <f>VLOOKUP(CW644,$A$681:$F$2354,6,FALSE)</f>
        <v>141</v>
      </c>
      <c r="DA644" s="203" t="s">
        <v>67</v>
      </c>
      <c r="DB644" s="10">
        <f>CZ644*1.2</f>
        <v>169.2</v>
      </c>
      <c r="DC644" s="10"/>
      <c r="DD644" s="267"/>
      <c r="DE644" s="203" t="s">
        <v>103</v>
      </c>
      <c r="DF644" s="276" t="s">
        <v>2563</v>
      </c>
      <c r="DH644" s="204"/>
      <c r="DI644" s="204">
        <f>VLOOKUP(DF644,$A$681:$F$2354,6,FALSE)</f>
        <v>156</v>
      </c>
      <c r="DJ644" s="203" t="s">
        <v>67</v>
      </c>
      <c r="DK644" s="10">
        <f>DI644*1.2</f>
        <v>187.2</v>
      </c>
      <c r="DL644" s="10"/>
      <c r="DM644" s="267"/>
      <c r="DN644" s="203" t="s">
        <v>103</v>
      </c>
      <c r="DO644" s="276" t="s">
        <v>534</v>
      </c>
      <c r="DQ644" s="204"/>
      <c r="DR644" s="204">
        <f>VLOOKUP(DO644,$A$681:$F$2354,6,FALSE)</f>
        <v>0</v>
      </c>
      <c r="DS644" s="203" t="s">
        <v>67</v>
      </c>
      <c r="DT644" s="10">
        <f>DR644*1.2</f>
        <v>0</v>
      </c>
      <c r="DU644" s="10"/>
      <c r="DV644" s="267"/>
      <c r="DW644" s="203" t="s">
        <v>103</v>
      </c>
      <c r="DX644" s="278" t="s">
        <v>183</v>
      </c>
      <c r="DZ644" s="204"/>
      <c r="EA644" s="204" t="e">
        <f>VLOOKUP(DX644,$A$681:$F$2354,6,FALSE)</f>
        <v>#N/A</v>
      </c>
      <c r="EB644" s="203" t="s">
        <v>67</v>
      </c>
      <c r="EC644" s="10" t="e">
        <f>EA644*1.2</f>
        <v>#N/A</v>
      </c>
      <c r="ED644" s="10"/>
      <c r="EE644" s="267"/>
      <c r="EF644" s="203" t="s">
        <v>103</v>
      </c>
      <c r="EG644" s="276" t="s">
        <v>476</v>
      </c>
      <c r="EI644" s="204"/>
      <c r="EJ644" s="204">
        <f>VLOOKUP(EG644,$A$681:$F$2354,6,FALSE)</f>
        <v>36</v>
      </c>
      <c r="EK644" s="203" t="s">
        <v>67</v>
      </c>
      <c r="EL644" s="10">
        <f>EJ644*1.2</f>
        <v>43.199999999999996</v>
      </c>
      <c r="EM644" s="10"/>
      <c r="EN644" s="267"/>
      <c r="EO644" s="203" t="s">
        <v>103</v>
      </c>
      <c r="EP644" s="276" t="s">
        <v>2563</v>
      </c>
      <c r="ER644" s="204"/>
      <c r="ES644" s="204">
        <f>VLOOKUP(EP644,$A$681:$F$2354,6,FALSE)</f>
        <v>156</v>
      </c>
      <c r="ET644" s="203" t="s">
        <v>67</v>
      </c>
      <c r="EU644" s="10">
        <f>ES644*1.2</f>
        <v>187.2</v>
      </c>
      <c r="EV644" s="10"/>
      <c r="EW644" s="267"/>
      <c r="EX644" s="203" t="s">
        <v>103</v>
      </c>
      <c r="EY644" s="276" t="s">
        <v>1189</v>
      </c>
      <c r="FA644" s="204"/>
      <c r="FB644" s="204">
        <f>VLOOKUP(EY644,$A$681:$F$2354,6,FALSE)</f>
        <v>141</v>
      </c>
      <c r="FC644" s="203" t="s">
        <v>67</v>
      </c>
      <c r="FD644" s="10">
        <f>FB644*1.2</f>
        <v>169.2</v>
      </c>
      <c r="FE644" s="10"/>
      <c r="FF644" s="267"/>
      <c r="FG644" s="203" t="s">
        <v>103</v>
      </c>
      <c r="FH644" s="421" t="s">
        <v>1274</v>
      </c>
      <c r="FJ644" s="204"/>
      <c r="FK644" s="204">
        <f>VLOOKUP(FH644,$A$681:$F$2354,6,FALSE)</f>
        <v>240</v>
      </c>
      <c r="FL644" s="203" t="s">
        <v>67</v>
      </c>
      <c r="FM644" s="10">
        <f>FK644*1.2</f>
        <v>288</v>
      </c>
      <c r="FN644" s="10"/>
      <c r="FO644" s="267"/>
      <c r="FP644" s="203" t="s">
        <v>103</v>
      </c>
      <c r="FQ644" s="276" t="s">
        <v>446</v>
      </c>
      <c r="FS644" s="204"/>
      <c r="FT644" s="204">
        <f>VLOOKUP(FQ644,$A$681:$F$2354,6,FALSE)</f>
        <v>58</v>
      </c>
      <c r="FU644" s="203" t="s">
        <v>67</v>
      </c>
      <c r="FV644" s="10">
        <f>FT644*1.2</f>
        <v>69.599999999999994</v>
      </c>
      <c r="FW644" s="10"/>
      <c r="FX644" s="267"/>
      <c r="FY644" s="203" t="s">
        <v>103</v>
      </c>
      <c r="FZ644" s="276" t="s">
        <v>1274</v>
      </c>
      <c r="GB644" s="204"/>
      <c r="GC644" s="204">
        <f>VLOOKUP(FZ644,$A$681:$F$2354,6,FALSE)</f>
        <v>240</v>
      </c>
      <c r="GD644" s="203" t="s">
        <v>67</v>
      </c>
      <c r="GE644" s="10">
        <f>GC644*1.2</f>
        <v>288</v>
      </c>
      <c r="GF644" s="10"/>
      <c r="GG644" s="267"/>
      <c r="GH644" s="203" t="s">
        <v>103</v>
      </c>
      <c r="GI644" s="276" t="s">
        <v>1274</v>
      </c>
      <c r="GK644" s="204"/>
      <c r="GL644" s="204">
        <f>VLOOKUP(GI644,$A$681:$F$2354,6,FALSE)</f>
        <v>240</v>
      </c>
      <c r="GM644" s="203" t="s">
        <v>67</v>
      </c>
      <c r="GN644" s="10">
        <f>GL644*1.2</f>
        <v>288</v>
      </c>
      <c r="GO644" s="10"/>
      <c r="GP644" s="267"/>
      <c r="GQ644" s="203" t="s">
        <v>103</v>
      </c>
      <c r="GR644" s="276" t="s">
        <v>454</v>
      </c>
      <c r="GT644" s="204"/>
      <c r="GU644" s="204">
        <f>VLOOKUP(GR644,$A$681:$F$2354,6,FALSE)</f>
        <v>11</v>
      </c>
      <c r="GV644" s="203" t="s">
        <v>67</v>
      </c>
      <c r="GW644" s="10">
        <f>GU644*1.2</f>
        <v>13.2</v>
      </c>
      <c r="GX644" s="10"/>
      <c r="GY644" s="267"/>
      <c r="GZ644" s="203" t="s">
        <v>103</v>
      </c>
      <c r="HA644" s="276" t="s">
        <v>1277</v>
      </c>
      <c r="HC644" s="204"/>
      <c r="HD644" s="204">
        <f>VLOOKUP(HA644,$A$681:$F$2354,6,FALSE)</f>
        <v>14</v>
      </c>
      <c r="HE644" s="203" t="s">
        <v>67</v>
      </c>
      <c r="HF644" s="10">
        <f>HD644*1.2</f>
        <v>16.8</v>
      </c>
      <c r="HG644" s="10"/>
      <c r="HH644" s="267"/>
      <c r="HI644" s="203" t="s">
        <v>103</v>
      </c>
      <c r="HJ644" s="276" t="s">
        <v>513</v>
      </c>
      <c r="HL644" s="204"/>
      <c r="HM644" s="204">
        <f>VLOOKUP(HJ644,$A$681:$F$2354,6,FALSE)</f>
        <v>61</v>
      </c>
      <c r="HN644" s="203" t="s">
        <v>67</v>
      </c>
      <c r="HO644" s="10">
        <f>HM644*1.2</f>
        <v>73.2</v>
      </c>
      <c r="HP644" s="10"/>
      <c r="HQ644" s="267"/>
      <c r="HR644" s="203" t="s">
        <v>103</v>
      </c>
      <c r="HS644" s="276" t="s">
        <v>635</v>
      </c>
      <c r="HU644" s="204"/>
      <c r="HV644" s="204">
        <f>VLOOKUP(HS644,$A$681:$F$2354,6,FALSE)</f>
        <v>3</v>
      </c>
      <c r="HW644" s="203" t="s">
        <v>67</v>
      </c>
      <c r="HX644" s="10">
        <f>HV644*1.2</f>
        <v>3.5999999999999996</v>
      </c>
      <c r="HY644" s="10"/>
      <c r="HZ644" s="267"/>
      <c r="IA644" s="203" t="s">
        <v>103</v>
      </c>
      <c r="IB644" s="285" t="s">
        <v>183</v>
      </c>
      <c r="ID644" s="204"/>
      <c r="IE644" s="204" t="e">
        <f>VLOOKUP(IB644,$A$681:$F$2354,6,FALSE)</f>
        <v>#N/A</v>
      </c>
      <c r="IF644" s="203" t="s">
        <v>67</v>
      </c>
      <c r="IG644" s="10" t="e">
        <f>IE644*1.2</f>
        <v>#N/A</v>
      </c>
      <c r="IH644" s="10"/>
      <c r="II644" s="267"/>
      <c r="IJ644" s="203" t="s">
        <v>103</v>
      </c>
      <c r="IK644" s="276" t="s">
        <v>630</v>
      </c>
      <c r="IM644" s="204"/>
      <c r="IN644" s="204">
        <f>VLOOKUP(IK644,$A$681:$F$2354,6,FALSE)</f>
        <v>118</v>
      </c>
      <c r="IO644" s="203" t="s">
        <v>67</v>
      </c>
      <c r="IP644" s="10">
        <f>IN644*1.2</f>
        <v>141.6</v>
      </c>
      <c r="IQ644" s="10"/>
      <c r="IR644" s="267"/>
      <c r="IS644" s="203" t="s">
        <v>103</v>
      </c>
      <c r="IT644" s="276" t="s">
        <v>1274</v>
      </c>
      <c r="IV644" s="204"/>
      <c r="IW644" s="204">
        <f>VLOOKUP(IT644,$A$681:$F$2354,6,FALSE)</f>
        <v>240</v>
      </c>
      <c r="IX644" s="203" t="s">
        <v>67</v>
      </c>
      <c r="IY644" s="10">
        <f>IW644*1.2</f>
        <v>288</v>
      </c>
      <c r="IZ644" s="10"/>
      <c r="JA644" s="267"/>
      <c r="JB644" s="203" t="s">
        <v>103</v>
      </c>
      <c r="JC644" s="276" t="s">
        <v>630</v>
      </c>
      <c r="JE644" s="204"/>
      <c r="JF644" s="204">
        <f>VLOOKUP(JC644,$A$681:$F$2354,6,FALSE)</f>
        <v>118</v>
      </c>
      <c r="JG644" s="203" t="s">
        <v>67</v>
      </c>
      <c r="JH644" s="10">
        <f>JF644*1.2</f>
        <v>141.6</v>
      </c>
      <c r="JI644" s="10"/>
      <c r="JJ644" s="267"/>
      <c r="JK644" s="203" t="s">
        <v>103</v>
      </c>
      <c r="JL644" s="276" t="s">
        <v>454</v>
      </c>
      <c r="JN644" s="204"/>
      <c r="JO644" s="204">
        <f>VLOOKUP(JL644,$A$681:$F$2354,6,FALSE)</f>
        <v>11</v>
      </c>
      <c r="JP644" s="203" t="s">
        <v>67</v>
      </c>
      <c r="JQ644" s="10">
        <f>JO644*1.2</f>
        <v>13.2</v>
      </c>
      <c r="JR644" s="10"/>
      <c r="JS644" s="267"/>
      <c r="JT644" s="203" t="s">
        <v>103</v>
      </c>
      <c r="JU644" s="276" t="s">
        <v>2059</v>
      </c>
      <c r="JW644" s="204"/>
      <c r="JX644" s="204">
        <f>VLOOKUP(JU644,$A$681:$F$2354,6,FALSE)</f>
        <v>32</v>
      </c>
      <c r="JY644" s="203" t="s">
        <v>67</v>
      </c>
      <c r="JZ644" s="10">
        <f>JX644*1.2</f>
        <v>38.4</v>
      </c>
      <c r="KA644" s="10"/>
      <c r="KB644" s="267"/>
      <c r="KC644" s="203" t="s">
        <v>103</v>
      </c>
      <c r="KD644" s="276" t="s">
        <v>513</v>
      </c>
      <c r="KF644" s="204"/>
      <c r="KG644" s="204">
        <f>VLOOKUP(KD644,$A$681:$F$2354,6,FALSE)</f>
        <v>61</v>
      </c>
      <c r="KH644" s="203" t="s">
        <v>67</v>
      </c>
      <c r="KI644" s="10">
        <f>KG644*1.2</f>
        <v>73.2</v>
      </c>
      <c r="KJ644" s="10"/>
      <c r="KK644" s="267"/>
      <c r="KL644" s="203" t="s">
        <v>103</v>
      </c>
      <c r="KM644" s="276" t="s">
        <v>454</v>
      </c>
      <c r="KO644" s="204"/>
      <c r="KP644" s="204">
        <f>VLOOKUP(KM644,$A$681:$F$2354,6,FALSE)</f>
        <v>11</v>
      </c>
      <c r="KQ644" s="203" t="s">
        <v>67</v>
      </c>
      <c r="KR644" s="10">
        <f>KP644*1.2</f>
        <v>13.2</v>
      </c>
      <c r="KS644" s="10"/>
      <c r="KT644" s="267"/>
      <c r="KU644" s="203" t="s">
        <v>103</v>
      </c>
      <c r="KV644" s="276" t="s">
        <v>579</v>
      </c>
      <c r="KX644" s="204"/>
      <c r="KY644" s="204">
        <f>VLOOKUP(KV644,$A$681:$F$2354,6,FALSE)</f>
        <v>51</v>
      </c>
      <c r="KZ644" s="203" t="s">
        <v>67</v>
      </c>
      <c r="LA644" s="10">
        <f>KY644*1.2</f>
        <v>61.199999999999996</v>
      </c>
      <c r="LB644" s="10"/>
      <c r="LC644" s="267"/>
      <c r="LD644" s="203" t="s">
        <v>103</v>
      </c>
      <c r="LE644" s="276" t="s">
        <v>999</v>
      </c>
      <c r="LG644" s="204"/>
      <c r="LH644" s="204">
        <f>VLOOKUP(LE644,$A$681:$F$2354,6,FALSE)</f>
        <v>0</v>
      </c>
      <c r="LI644" s="203" t="s">
        <v>67</v>
      </c>
      <c r="LJ644" s="10">
        <f>LH644*1.2</f>
        <v>0</v>
      </c>
      <c r="LK644" s="10"/>
      <c r="LL644" s="267"/>
      <c r="LM644" s="203" t="s">
        <v>103</v>
      </c>
      <c r="LN644" s="276" t="s">
        <v>808</v>
      </c>
      <c r="LP644" s="204"/>
      <c r="LQ644" s="204">
        <f>VLOOKUP(LN644,$A$681:$F$2354,6,FALSE)</f>
        <v>27</v>
      </c>
      <c r="LR644" s="203" t="s">
        <v>67</v>
      </c>
      <c r="LS644" s="10">
        <f>LQ644*1.2</f>
        <v>32.4</v>
      </c>
      <c r="LT644" s="10"/>
      <c r="LU644" s="267"/>
      <c r="LV644" s="203" t="s">
        <v>103</v>
      </c>
      <c r="LW644" s="276" t="s">
        <v>513</v>
      </c>
      <c r="LY644" s="204"/>
      <c r="LZ644" s="204">
        <f>VLOOKUP(LW644,$A$681:$F$2354,6,FALSE)</f>
        <v>61</v>
      </c>
      <c r="MA644" s="203" t="s">
        <v>67</v>
      </c>
      <c r="MB644" s="10">
        <f>LZ644*1.2</f>
        <v>73.2</v>
      </c>
      <c r="MC644" s="10"/>
      <c r="MD644" s="267"/>
      <c r="ME644" s="203" t="s">
        <v>103</v>
      </c>
      <c r="MF644" s="276" t="s">
        <v>2563</v>
      </c>
      <c r="MH644" s="204"/>
      <c r="MI644" s="204">
        <f>VLOOKUP(MF644,$A$681:$F$2354,6,FALSE)</f>
        <v>156</v>
      </c>
      <c r="MJ644" s="203" t="s">
        <v>67</v>
      </c>
      <c r="MK644" s="10">
        <f>MI644*1.2</f>
        <v>187.2</v>
      </c>
      <c r="ML644" s="10"/>
      <c r="MM644" s="267"/>
      <c r="MN644" s="203" t="s">
        <v>103</v>
      </c>
      <c r="MO644" s="276" t="s">
        <v>682</v>
      </c>
      <c r="MQ644" s="204"/>
      <c r="MR644" s="204">
        <f>VLOOKUP(MO644,$A$681:$F$2354,6,FALSE)</f>
        <v>36</v>
      </c>
      <c r="MS644" s="203" t="s">
        <v>67</v>
      </c>
      <c r="MT644" s="10">
        <f>MR644*1.2</f>
        <v>43.199999999999996</v>
      </c>
      <c r="MU644" s="10"/>
      <c r="MV644" s="267"/>
      <c r="MW644" s="203" t="s">
        <v>103</v>
      </c>
      <c r="MX644" s="276" t="s">
        <v>416</v>
      </c>
      <c r="MZ644" s="204"/>
      <c r="NA644" s="204">
        <f>VLOOKUP(MX644,$A$681:$F$2354,6,FALSE)</f>
        <v>2</v>
      </c>
      <c r="NB644" s="203" t="s">
        <v>67</v>
      </c>
      <c r="NC644" s="10">
        <f>NA644*1.2</f>
        <v>2.4</v>
      </c>
      <c r="ND644" s="10"/>
      <c r="NE644" s="267"/>
      <c r="NF644" s="203" t="s">
        <v>103</v>
      </c>
      <c r="NG644" s="276" t="s">
        <v>1449</v>
      </c>
      <c r="NI644" s="204"/>
      <c r="NJ644" s="204">
        <f>VLOOKUP(NG644,$A$681:$F$2354,6,FALSE)</f>
        <v>150</v>
      </c>
      <c r="NK644" s="203" t="s">
        <v>67</v>
      </c>
      <c r="NL644" s="10">
        <f>NJ644*1.2</f>
        <v>180</v>
      </c>
      <c r="NM644" s="10"/>
      <c r="NN644" s="267"/>
      <c r="NO644" s="203" t="s">
        <v>103</v>
      </c>
      <c r="NP644" s="424" t="s">
        <v>510</v>
      </c>
      <c r="NR644" s="204"/>
      <c r="NS644" s="204">
        <f>VLOOKUP(NP644,$A$681:$F$2354,6,FALSE)</f>
        <v>72</v>
      </c>
      <c r="NT644" s="203" t="s">
        <v>67</v>
      </c>
      <c r="NU644" s="10">
        <f>NS644*1.2</f>
        <v>86.399999999999991</v>
      </c>
      <c r="NV644" s="10"/>
      <c r="NW644" s="267"/>
      <c r="NX644" s="203" t="s">
        <v>103</v>
      </c>
      <c r="NY644" s="276" t="s">
        <v>1190</v>
      </c>
      <c r="OA644" s="204"/>
      <c r="OB644" s="204">
        <f>VLOOKUP(NY644,$A$681:$F$2354,6,FALSE)</f>
        <v>41</v>
      </c>
      <c r="OC644" s="203" t="s">
        <v>67</v>
      </c>
      <c r="OD644" s="10">
        <f>OB644*1.2</f>
        <v>49.199999999999996</v>
      </c>
      <c r="OE644" s="10"/>
      <c r="OF644" s="267"/>
      <c r="OG644" s="203" t="s">
        <v>103</v>
      </c>
      <c r="OH644" s="276" t="s">
        <v>1000</v>
      </c>
      <c r="OJ644" s="204"/>
      <c r="OK644" s="204">
        <f>VLOOKUP(OH644,$A$681:$F$2354,6,FALSE)</f>
        <v>42</v>
      </c>
      <c r="OL644" s="203" t="s">
        <v>67</v>
      </c>
      <c r="OM644" s="10">
        <f>OK644*1.2</f>
        <v>50.4</v>
      </c>
      <c r="ON644" s="10"/>
      <c r="OO644" s="267"/>
      <c r="OP644" s="203" t="s">
        <v>103</v>
      </c>
      <c r="OQ644" s="424" t="s">
        <v>510</v>
      </c>
      <c r="OS644" s="204"/>
      <c r="OT644" s="204">
        <f>VLOOKUP(OQ644,$A$681:$F$2354,6,FALSE)</f>
        <v>72</v>
      </c>
      <c r="OU644" s="203" t="s">
        <v>67</v>
      </c>
      <c r="OV644" s="10">
        <f>OT644*1.2</f>
        <v>86.399999999999991</v>
      </c>
      <c r="OW644" s="10"/>
      <c r="OX644" s="267"/>
      <c r="OY644" s="203" t="s">
        <v>103</v>
      </c>
      <c r="OZ644" s="428" t="s">
        <v>999</v>
      </c>
      <c r="PB644" s="204"/>
      <c r="PC644" s="204">
        <f>VLOOKUP(OZ644,$A$681:$F$2354,6,FALSE)</f>
        <v>0</v>
      </c>
      <c r="PD644" s="203" t="s">
        <v>67</v>
      </c>
      <c r="PE644" s="10">
        <f>PC644*1.2</f>
        <v>0</v>
      </c>
      <c r="PF644" s="10"/>
      <c r="PG644" s="267"/>
      <c r="PH644" s="203" t="s">
        <v>103</v>
      </c>
      <c r="PI644" s="276" t="s">
        <v>808</v>
      </c>
      <c r="PK644" s="204"/>
      <c r="PL644" s="204">
        <f>VLOOKUP(PI644,$A$681:$F$2354,6,FALSE)</f>
        <v>27</v>
      </c>
      <c r="PM644" s="203" t="s">
        <v>67</v>
      </c>
      <c r="PN644" s="10">
        <f>PL644*1.2</f>
        <v>32.4</v>
      </c>
      <c r="PO644" s="10"/>
      <c r="PP644" s="267"/>
      <c r="PQ644" s="203" t="s">
        <v>103</v>
      </c>
      <c r="PR644" s="276" t="s">
        <v>183</v>
      </c>
      <c r="PT644" s="204"/>
      <c r="PU644" s="204" t="e">
        <f>VLOOKUP(PR644,$A$681:$F$2354,6,FALSE)</f>
        <v>#N/A</v>
      </c>
      <c r="PV644" s="203" t="s">
        <v>67</v>
      </c>
      <c r="PW644" s="10" t="e">
        <f>PU644*1.2</f>
        <v>#N/A</v>
      </c>
      <c r="PX644" s="10"/>
      <c r="PY644" s="267"/>
      <c r="PZ644" s="203" t="s">
        <v>103</v>
      </c>
      <c r="QA644" s="276" t="s">
        <v>454</v>
      </c>
      <c r="QC644" s="204"/>
      <c r="QD644" s="204">
        <f>VLOOKUP(QA644,$A$681:$F$2354,6,FALSE)</f>
        <v>11</v>
      </c>
      <c r="QE644" s="203" t="s">
        <v>67</v>
      </c>
      <c r="QF644" s="10">
        <f>QD644*1.2</f>
        <v>13.2</v>
      </c>
      <c r="QG644" s="10"/>
      <c r="QH644" s="267"/>
      <c r="QI644" s="203" t="s">
        <v>103</v>
      </c>
      <c r="QJ644" s="276" t="s">
        <v>544</v>
      </c>
      <c r="QL644" s="204"/>
      <c r="QM644" s="204">
        <f>VLOOKUP(QJ644,$A$681:$F$2354,6,FALSE)</f>
        <v>36</v>
      </c>
      <c r="QN644" s="203" t="s">
        <v>67</v>
      </c>
      <c r="QO644" s="10">
        <f>QM644*1.2</f>
        <v>43.199999999999996</v>
      </c>
      <c r="QP644" s="10"/>
      <c r="QQ644" s="267"/>
      <c r="QR644" s="203" t="s">
        <v>103</v>
      </c>
      <c r="QS644" s="276" t="s">
        <v>2563</v>
      </c>
      <c r="QU644" s="204"/>
      <c r="QV644" s="204">
        <f>VLOOKUP(QS644,$A$681:$F$2354,6,FALSE)</f>
        <v>156</v>
      </c>
      <c r="QW644" s="203" t="s">
        <v>67</v>
      </c>
      <c r="QX644" s="10">
        <f>QV644*1.2</f>
        <v>187.2</v>
      </c>
      <c r="QY644" s="10"/>
      <c r="QZ644" s="267"/>
      <c r="RA644" s="203" t="s">
        <v>103</v>
      </c>
      <c r="RB644" s="276" t="s">
        <v>1215</v>
      </c>
      <c r="RD644" s="204"/>
      <c r="RE644" s="204">
        <f>VLOOKUP(RB644,$A$681:$F$2354,6,FALSE)</f>
        <v>57</v>
      </c>
      <c r="RF644" s="203" t="s">
        <v>67</v>
      </c>
      <c r="RG644" s="10">
        <f>RE644*1.2</f>
        <v>68.399999999999991</v>
      </c>
      <c r="RH644" s="10"/>
      <c r="RI644" s="267"/>
      <c r="RJ644" s="203" t="s">
        <v>103</v>
      </c>
      <c r="RK644" s="278" t="s">
        <v>183</v>
      </c>
      <c r="RM644" s="204"/>
      <c r="RN644" s="204" t="e">
        <f>VLOOKUP(RK644,$A$681:$F$2354,6,FALSE)</f>
        <v>#N/A</v>
      </c>
      <c r="RO644" s="203" t="s">
        <v>67</v>
      </c>
      <c r="RP644" s="10" t="e">
        <f>RN644*1.2</f>
        <v>#N/A</v>
      </c>
      <c r="RQ644" s="10"/>
      <c r="RR644" s="267"/>
      <c r="RS644" s="203" t="s">
        <v>103</v>
      </c>
      <c r="RT644" s="276" t="s">
        <v>416</v>
      </c>
      <c r="RV644" s="204"/>
      <c r="RW644" s="204">
        <f>VLOOKUP(RT644,$A$681:$F$2354,6,FALSE)</f>
        <v>2</v>
      </c>
      <c r="RX644" s="203" t="s">
        <v>67</v>
      </c>
      <c r="RY644" s="10">
        <f>RW644*1.2</f>
        <v>2.4</v>
      </c>
      <c r="RZ644" s="10"/>
      <c r="SA644" s="273"/>
      <c r="SB644" s="203" t="s">
        <v>103</v>
      </c>
      <c r="SC644" s="276" t="s">
        <v>1449</v>
      </c>
      <c r="SE644" s="204"/>
      <c r="SF644" s="204">
        <f>VLOOKUP(SC644,$A$681:$F$2354,6,FALSE)</f>
        <v>150</v>
      </c>
      <c r="SG644" s="203" t="s">
        <v>67</v>
      </c>
      <c r="SH644" s="10">
        <f>SF644*1.2</f>
        <v>180</v>
      </c>
      <c r="SI644" s="10"/>
      <c r="SJ644" s="273"/>
      <c r="SK644" s="203" t="s">
        <v>103</v>
      </c>
      <c r="SL644" s="276" t="s">
        <v>513</v>
      </c>
      <c r="SN644" s="204"/>
      <c r="SO644" s="204">
        <f>VLOOKUP(SL644,$A$681:$F$2354,6,FALSE)</f>
        <v>61</v>
      </c>
      <c r="SP644" s="203" t="s">
        <v>67</v>
      </c>
      <c r="SQ644" s="10">
        <f>SO644*1.2</f>
        <v>73.2</v>
      </c>
      <c r="SR644" s="10"/>
      <c r="SS644" s="273"/>
      <c r="ST644" s="203" t="s">
        <v>103</v>
      </c>
      <c r="SU644" s="276" t="s">
        <v>2104</v>
      </c>
      <c r="SW644" s="204"/>
      <c r="SX644" s="204">
        <f>VLOOKUP(SU644,$A$681:$F$2354,6,FALSE)</f>
        <v>21</v>
      </c>
      <c r="SY644" s="203" t="s">
        <v>67</v>
      </c>
      <c r="SZ644" s="10">
        <f>SX644*1.2</f>
        <v>25.2</v>
      </c>
      <c r="TA644" s="10"/>
      <c r="TB644" s="273"/>
      <c r="TC644" s="203" t="s">
        <v>103</v>
      </c>
      <c r="TD644" s="428" t="s">
        <v>697</v>
      </c>
      <c r="TF644" s="204"/>
      <c r="TG644" s="204">
        <f>VLOOKUP(TD644,$A$681:$F$2354,6,FALSE)</f>
        <v>3</v>
      </c>
      <c r="TH644" s="203" t="s">
        <v>67</v>
      </c>
      <c r="TI644" s="10">
        <f>TG644*1.2</f>
        <v>3.5999999999999996</v>
      </c>
      <c r="TK644" s="273"/>
      <c r="TL644" s="203" t="s">
        <v>103</v>
      </c>
      <c r="TM644" s="276" t="s">
        <v>2550</v>
      </c>
      <c r="TO644" s="204"/>
      <c r="TP644" s="204">
        <f>VLOOKUP(TM644,$A$681:$F$2354,6,FALSE)</f>
        <v>0</v>
      </c>
      <c r="TQ644" s="203" t="s">
        <v>67</v>
      </c>
      <c r="TR644" s="10">
        <f>TP644*1.2</f>
        <v>0</v>
      </c>
      <c r="TS644" s="10"/>
      <c r="TT644" s="273"/>
      <c r="TU644" s="203" t="s">
        <v>103</v>
      </c>
      <c r="TV644" s="276" t="s">
        <v>2067</v>
      </c>
      <c r="TX644" s="204"/>
      <c r="TY644" s="204">
        <f>VLOOKUP(TV644,$A$681:$F$2354,6,FALSE)</f>
        <v>200</v>
      </c>
      <c r="TZ644" s="203" t="s">
        <v>67</v>
      </c>
      <c r="UA644" s="10">
        <f>TY644*1.2</f>
        <v>240</v>
      </c>
      <c r="UB644" s="10"/>
      <c r="UC644" s="273"/>
      <c r="UD644" s="203" t="s">
        <v>103</v>
      </c>
      <c r="UE644" s="285" t="s">
        <v>183</v>
      </c>
      <c r="UG644" s="204"/>
      <c r="UH644" s="204" t="e">
        <f>VLOOKUP(UE644,$A$681:$F$2354,6,FALSE)</f>
        <v>#N/A</v>
      </c>
      <c r="UI644" s="203" t="s">
        <v>67</v>
      </c>
      <c r="UJ644" s="10" t="e">
        <f>UH644*1.2</f>
        <v>#N/A</v>
      </c>
      <c r="UK644" s="10"/>
      <c r="UL644" s="273"/>
      <c r="UM644" s="203" t="s">
        <v>103</v>
      </c>
      <c r="UN644" s="276" t="s">
        <v>2055</v>
      </c>
      <c r="UP644" s="204"/>
      <c r="UQ644" s="204">
        <f>VLOOKUP(UN644,$A$681:$F$2354,6,FALSE)</f>
        <v>40</v>
      </c>
      <c r="UR644" s="203" t="s">
        <v>67</v>
      </c>
      <c r="US644" s="10">
        <f>UQ644*1.2</f>
        <v>48</v>
      </c>
      <c r="UT644" s="10"/>
      <c r="UU644" s="273"/>
      <c r="UV644" s="203" t="s">
        <v>103</v>
      </c>
      <c r="UW644" s="276" t="s">
        <v>416</v>
      </c>
      <c r="UY644" s="204"/>
      <c r="UZ644" s="204">
        <f>VLOOKUP(UW644,$A$681:$F$2354,6,FALSE)</f>
        <v>2</v>
      </c>
      <c r="VA644" s="203" t="s">
        <v>67</v>
      </c>
      <c r="VB644" s="10">
        <f>UZ644*1.2</f>
        <v>2.4</v>
      </c>
      <c r="VC644" s="10"/>
      <c r="VD644" s="273"/>
      <c r="VE644" s="203" t="s">
        <v>103</v>
      </c>
      <c r="VF644" s="276" t="s">
        <v>2073</v>
      </c>
      <c r="VH644" s="204"/>
      <c r="VI644" s="204">
        <f>VLOOKUP(VF644,$A$681:$F$2354,6,FALSE)</f>
        <v>0</v>
      </c>
      <c r="VJ644" s="203" t="s">
        <v>67</v>
      </c>
      <c r="VK644" s="10">
        <f>VI644*1.2</f>
        <v>0</v>
      </c>
      <c r="VL644" s="10"/>
      <c r="VM644" s="273"/>
      <c r="VN644" s="203" t="s">
        <v>103</v>
      </c>
      <c r="VO644" s="276" t="s">
        <v>2616</v>
      </c>
      <c r="VQ644" s="204"/>
      <c r="VR644" s="204">
        <f>VLOOKUP(VO644,$A$681:$F$2354,6,FALSE)</f>
        <v>110</v>
      </c>
      <c r="VS644" s="203" t="s">
        <v>67</v>
      </c>
      <c r="VT644" s="10">
        <f>VR644*1.2</f>
        <v>132</v>
      </c>
      <c r="VU644" s="10"/>
      <c r="VV644" s="273"/>
      <c r="VW644" s="203" t="s">
        <v>103</v>
      </c>
      <c r="VX644" s="278" t="s">
        <v>183</v>
      </c>
      <c r="VZ644" s="204"/>
      <c r="WA644" s="204" t="e">
        <f>VLOOKUP(VX644,$A$681:$F$2354,6,FALSE)</f>
        <v>#N/A</v>
      </c>
      <c r="WB644" s="203" t="s">
        <v>67</v>
      </c>
      <c r="WC644" s="10" t="e">
        <f>WA644*1.2</f>
        <v>#N/A</v>
      </c>
      <c r="WE644" s="273"/>
      <c r="WF644" s="203" t="s">
        <v>103</v>
      </c>
      <c r="WG644" s="276" t="s">
        <v>2517</v>
      </c>
      <c r="WI644" s="204"/>
      <c r="WJ644" s="204">
        <f>VLOOKUP(WG644,$A$681:$F$2354,6,FALSE)</f>
        <v>46</v>
      </c>
      <c r="WK644" s="203" t="s">
        <v>67</v>
      </c>
      <c r="WL644" s="10">
        <f>WJ644*1.2</f>
        <v>55.199999999999996</v>
      </c>
      <c r="WN644" s="273"/>
      <c r="WO644" s="203" t="s">
        <v>103</v>
      </c>
      <c r="WP644" s="278" t="s">
        <v>183</v>
      </c>
      <c r="WQ644" s="204"/>
      <c r="WR644" s="204"/>
      <c r="WS644" s="204" t="e">
        <f>VLOOKUP(WP644,$A$681:$F$2354,6,FALSE)</f>
        <v>#N/A</v>
      </c>
      <c r="WT644" s="203" t="s">
        <v>67</v>
      </c>
      <c r="WU644" s="10" t="e">
        <f>WS644*1.2</f>
        <v>#N/A</v>
      </c>
      <c r="WV644" s="10"/>
      <c r="WW644" s="273"/>
      <c r="WX644" s="203" t="s">
        <v>103</v>
      </c>
      <c r="WY644" s="278" t="s">
        <v>183</v>
      </c>
      <c r="XA644" s="204"/>
      <c r="XB644" s="204" t="e">
        <f>VLOOKUP(WY644,$A$681:$F$2354,6,FALSE)</f>
        <v>#N/A</v>
      </c>
      <c r="XC644" s="203" t="s">
        <v>67</v>
      </c>
      <c r="XD644" s="10" t="e">
        <f>XB644*1.2</f>
        <v>#N/A</v>
      </c>
      <c r="XF644" s="273"/>
      <c r="XG644" s="203" t="s">
        <v>103</v>
      </c>
      <c r="XH644" s="276" t="s">
        <v>808</v>
      </c>
      <c r="XJ644" s="204"/>
      <c r="XK644" s="204">
        <f>VLOOKUP(XH644,$A$681:$F$2354,6,FALSE)</f>
        <v>27</v>
      </c>
      <c r="XL644" s="203" t="s">
        <v>67</v>
      </c>
      <c r="XM644" s="10">
        <f>XK644*1.2</f>
        <v>32.4</v>
      </c>
      <c r="XO644" s="273"/>
      <c r="XP644" s="203" t="s">
        <v>103</v>
      </c>
      <c r="XQ644" s="276" t="s">
        <v>698</v>
      </c>
      <c r="XS644" s="204"/>
      <c r="XT644" s="204">
        <f>VLOOKUP(XQ644,$A$681:$F$2354,6,FALSE)</f>
        <v>14</v>
      </c>
      <c r="XU644" s="203" t="s">
        <v>67</v>
      </c>
      <c r="XV644" s="10">
        <f>XT644*1.2</f>
        <v>16.8</v>
      </c>
      <c r="XW644" s="10"/>
      <c r="XX644" s="273"/>
      <c r="XY644" s="203" t="s">
        <v>103</v>
      </c>
      <c r="XZ644" s="276" t="s">
        <v>1184</v>
      </c>
      <c r="YB644" s="204"/>
      <c r="YC644" s="204">
        <f>VLOOKUP(XZ644,$A$681:$F$2354,6,FALSE)</f>
        <v>0</v>
      </c>
      <c r="YD644" s="203" t="s">
        <v>67</v>
      </c>
      <c r="YE644" s="10">
        <f>YC644*1.2</f>
        <v>0</v>
      </c>
      <c r="YG644" s="273"/>
      <c r="YH644" s="203" t="s">
        <v>103</v>
      </c>
      <c r="YI644" s="278" t="s">
        <v>183</v>
      </c>
      <c r="YK644" s="204"/>
      <c r="YL644" s="204" t="e">
        <f>VLOOKUP(YI644,$A$681:$F$2354,6,FALSE)</f>
        <v>#N/A</v>
      </c>
      <c r="YM644" s="203" t="s">
        <v>67</v>
      </c>
      <c r="YN644" s="10" t="e">
        <f>YL644*1.2</f>
        <v>#N/A</v>
      </c>
      <c r="YO644" s="10"/>
      <c r="YP644" s="273"/>
      <c r="YQ644" s="203" t="s">
        <v>103</v>
      </c>
      <c r="YR644" s="278" t="s">
        <v>183</v>
      </c>
      <c r="YT644" s="204"/>
      <c r="YU644" s="204" t="e">
        <f>VLOOKUP(YR644,$A$681:$F$2354,6,FALSE)</f>
        <v>#N/A</v>
      </c>
      <c r="YV644" s="203" t="s">
        <v>67</v>
      </c>
      <c r="YW644" s="10" t="e">
        <f>YU644*1.2</f>
        <v>#N/A</v>
      </c>
      <c r="YY644" s="273"/>
      <c r="YZ644" s="203" t="s">
        <v>103</v>
      </c>
      <c r="ZA644" s="428" t="s">
        <v>1701</v>
      </c>
      <c r="ZC644" s="204"/>
      <c r="ZD644" s="204">
        <f>VLOOKUP(ZA644,$A$681:$F$2354,6,FALSE)</f>
        <v>107</v>
      </c>
      <c r="ZE644" s="203" t="s">
        <v>67</v>
      </c>
      <c r="ZF644" s="10">
        <f>ZD644*1.2</f>
        <v>128.4</v>
      </c>
      <c r="ZH644" s="273"/>
      <c r="ZI644" s="203" t="s">
        <v>103</v>
      </c>
      <c r="ZJ644" s="276" t="s">
        <v>454</v>
      </c>
      <c r="ZL644" s="204"/>
      <c r="ZM644" s="204">
        <f>VLOOKUP(ZJ644,$A$681:$F$2354,6,FALSE)</f>
        <v>11</v>
      </c>
      <c r="ZN644" s="203" t="s">
        <v>67</v>
      </c>
      <c r="ZO644" s="10">
        <f>ZM644*1.2</f>
        <v>13.2</v>
      </c>
      <c r="ZQ644" s="273"/>
      <c r="ZR644" s="203" t="s">
        <v>103</v>
      </c>
      <c r="ZS644" s="276" t="s">
        <v>534</v>
      </c>
      <c r="ZU644" s="204"/>
      <c r="ZV644" s="204">
        <f>VLOOKUP(ZS644,$A$681:$F$2354,6,FALSE)</f>
        <v>0</v>
      </c>
      <c r="ZW644" s="203" t="s">
        <v>67</v>
      </c>
      <c r="ZX644" s="10">
        <f>ZV644*1.2</f>
        <v>0</v>
      </c>
      <c r="ZY644" s="10"/>
      <c r="ZZ644" s="273"/>
      <c r="AAA644" s="203" t="s">
        <v>103</v>
      </c>
      <c r="AAB644" s="276" t="s">
        <v>981</v>
      </c>
      <c r="AAD644" s="204"/>
      <c r="AAE644" s="204">
        <f>VLOOKUP(AAB644,$A$681:$F$2354,6,FALSE)</f>
        <v>0</v>
      </c>
      <c r="AAF644" s="203" t="s">
        <v>67</v>
      </c>
      <c r="AAG644" s="10">
        <f>AAE644*1.2</f>
        <v>0</v>
      </c>
      <c r="AAH644" s="10"/>
      <c r="AAI644" s="273"/>
      <c r="AAJ644" s="203" t="s">
        <v>103</v>
      </c>
      <c r="AAK644" s="276" t="s">
        <v>2073</v>
      </c>
      <c r="AAM644" s="204"/>
      <c r="AAN644" s="204">
        <f>VLOOKUP(AAK644,$A$681:$F$2354,6,FALSE)</f>
        <v>0</v>
      </c>
      <c r="AAO644" s="203" t="s">
        <v>67</v>
      </c>
      <c r="AAP644" s="10">
        <f>AAN644*1.2</f>
        <v>0</v>
      </c>
      <c r="AAQ644" s="10"/>
      <c r="AAR644" s="273"/>
      <c r="AAS644" s="203" t="s">
        <v>103</v>
      </c>
      <c r="AAT644" s="276" t="s">
        <v>697</v>
      </c>
      <c r="AAV644" s="204"/>
      <c r="AAW644" s="204">
        <f>VLOOKUP(AAT644,$A$681:$F$2354,6,FALSE)</f>
        <v>3</v>
      </c>
      <c r="AAX644" s="203" t="s">
        <v>67</v>
      </c>
      <c r="AAY644" s="10">
        <f>AAW644*1.2</f>
        <v>3.5999999999999996</v>
      </c>
      <c r="AAZ644" s="10"/>
      <c r="ABA644" s="273"/>
      <c r="ABB644" s="203" t="s">
        <v>103</v>
      </c>
      <c r="ABC644" s="278" t="s">
        <v>183</v>
      </c>
      <c r="ABE644" s="204"/>
      <c r="ABF644" s="204" t="e">
        <f>VLOOKUP(ABC644,$A$681:$F$2354,6,FALSE)</f>
        <v>#N/A</v>
      </c>
      <c r="ABG644" s="203" t="s">
        <v>67</v>
      </c>
      <c r="ABH644" s="10" t="e">
        <f>ABF644*1.2</f>
        <v>#N/A</v>
      </c>
      <c r="ABI644" s="10"/>
      <c r="ABJ644" s="273"/>
      <c r="ABK644" s="203" t="s">
        <v>103</v>
      </c>
      <c r="ABL644" s="276" t="s">
        <v>1448</v>
      </c>
      <c r="ABN644" s="204"/>
      <c r="ABO644" s="204">
        <f>VLOOKUP(ABL644,$A$681:$F$2354,6,FALSE)</f>
        <v>338</v>
      </c>
      <c r="ABP644" s="203" t="s">
        <v>67</v>
      </c>
      <c r="ABQ644" s="10">
        <f>ABO644*1.2</f>
        <v>405.59999999999997</v>
      </c>
      <c r="ABR644" s="10"/>
      <c r="ABS644" s="273"/>
      <c r="ABT644" s="203" t="s">
        <v>103</v>
      </c>
      <c r="ABU644" s="276" t="s">
        <v>2073</v>
      </c>
      <c r="ABW644" s="204"/>
      <c r="ABX644" s="204">
        <f>VLOOKUP(ABU644,$A$681:$F$2354,6,FALSE)</f>
        <v>0</v>
      </c>
      <c r="ABY644" s="203" t="s">
        <v>67</v>
      </c>
      <c r="ABZ644" s="10">
        <f>ABX644*1.2</f>
        <v>0</v>
      </c>
      <c r="ACA644" s="10"/>
      <c r="ACB644" s="273"/>
      <c r="ACC644" s="203" t="s">
        <v>103</v>
      </c>
      <c r="ACD644" s="278" t="s">
        <v>183</v>
      </c>
      <c r="ACF644" s="204"/>
      <c r="ACG644" s="204" t="e">
        <f>VLOOKUP(ACD644,$A$681:$F$2354,6,FALSE)</f>
        <v>#N/A</v>
      </c>
      <c r="ACH644" s="203" t="s">
        <v>67</v>
      </c>
      <c r="ACI644" s="10" t="e">
        <f>ACG644*1.2</f>
        <v>#N/A</v>
      </c>
      <c r="ACJ644" s="10"/>
      <c r="ACK644" s="273"/>
      <c r="ACL644" s="203" t="s">
        <v>103</v>
      </c>
      <c r="ACM644" s="278" t="s">
        <v>183</v>
      </c>
      <c r="ACO644" s="204"/>
      <c r="ACP644" s="204" t="e">
        <f>VLOOKUP(ACM644,$A$681:$F$2354,6,FALSE)</f>
        <v>#N/A</v>
      </c>
      <c r="ACQ644" s="203" t="s">
        <v>67</v>
      </c>
      <c r="ACR644" s="10" t="e">
        <f>ACP644*1.2</f>
        <v>#N/A</v>
      </c>
      <c r="ACS644" s="10"/>
      <c r="ACT644" s="273"/>
      <c r="ACU644" s="203" t="s">
        <v>103</v>
      </c>
      <c r="ACV644" s="278" t="s">
        <v>183</v>
      </c>
      <c r="ACX644" s="204"/>
      <c r="ACY644" s="204" t="e">
        <f>VLOOKUP(ACV644,$A$681:$F$2354,6,FALSE)</f>
        <v>#N/A</v>
      </c>
      <c r="ACZ644" s="203" t="s">
        <v>67</v>
      </c>
      <c r="ADA644" s="10" t="e">
        <f>ACY644*1.2</f>
        <v>#N/A</v>
      </c>
      <c r="ADB644" s="10"/>
      <c r="ADC644" s="273"/>
      <c r="ADD644" s="203" t="s">
        <v>103</v>
      </c>
      <c r="ADE644" s="278" t="s">
        <v>183</v>
      </c>
      <c r="ADG644" s="204"/>
      <c r="ADH644" s="204" t="e">
        <f>VLOOKUP(ADE644,$A$681:$F$2354,6,FALSE)</f>
        <v>#N/A</v>
      </c>
      <c r="ADI644" s="203" t="s">
        <v>67</v>
      </c>
      <c r="ADJ644" s="10" t="e">
        <f>ADH644*1.2</f>
        <v>#N/A</v>
      </c>
      <c r="ADL644" s="273"/>
      <c r="ADM644" s="203" t="s">
        <v>103</v>
      </c>
      <c r="ADN644" s="278" t="s">
        <v>183</v>
      </c>
      <c r="ADP644" s="204"/>
      <c r="ADQ644" s="204" t="e">
        <f>VLOOKUP(ADN644,$A$681:$F$2354,6,FALSE)</f>
        <v>#N/A</v>
      </c>
      <c r="ADR644" s="203" t="s">
        <v>67</v>
      </c>
      <c r="ADS644" s="10" t="e">
        <f>ADQ644*1.2</f>
        <v>#N/A</v>
      </c>
      <c r="ADT644" s="10"/>
      <c r="ADU644" s="273"/>
      <c r="ADV644" s="203" t="s">
        <v>103</v>
      </c>
      <c r="ADW644" s="278" t="s">
        <v>183</v>
      </c>
      <c r="ADY644" s="204"/>
      <c r="ADZ644" s="204" t="e">
        <f>VLOOKUP(ADW644,$A$681:$F$2354,6,FALSE)</f>
        <v>#N/A</v>
      </c>
      <c r="AEA644" s="203" t="s">
        <v>67</v>
      </c>
      <c r="AEB644" s="10" t="e">
        <f>ADZ644*1.2</f>
        <v>#N/A</v>
      </c>
      <c r="AED644" s="273"/>
      <c r="AEE644" s="203" t="s">
        <v>103</v>
      </c>
      <c r="AEF644" s="278" t="s">
        <v>183</v>
      </c>
      <c r="AEH644" s="204"/>
      <c r="AEI644" s="204" t="e">
        <f>VLOOKUP(AEF644,$A$681:$F$2354,6,FALSE)</f>
        <v>#N/A</v>
      </c>
      <c r="AEJ644" s="203" t="s">
        <v>67</v>
      </c>
      <c r="AEK644" s="10" t="e">
        <f>AEI644*1.2</f>
        <v>#N/A</v>
      </c>
      <c r="AEM644" s="273"/>
      <c r="AEN644" s="203" t="s">
        <v>103</v>
      </c>
      <c r="AEO644" s="278" t="s">
        <v>183</v>
      </c>
      <c r="AEQ644" s="204"/>
      <c r="AER644" s="204" t="e">
        <f>VLOOKUP(AEO644,$A$681:$F$2354,6,FALSE)</f>
        <v>#N/A</v>
      </c>
      <c r="AES644" s="203" t="s">
        <v>67</v>
      </c>
      <c r="AET644" s="10" t="e">
        <f>AER644*1.2</f>
        <v>#N/A</v>
      </c>
      <c r="AEV644" s="273"/>
      <c r="AEW644" s="203" t="s">
        <v>103</v>
      </c>
      <c r="AEX644" s="278" t="s">
        <v>183</v>
      </c>
      <c r="AEZ644" s="204"/>
      <c r="AFA644" s="204" t="e">
        <f>VLOOKUP(AEX644,$A$681:$F$2354,6,FALSE)</f>
        <v>#N/A</v>
      </c>
      <c r="AFB644" s="203" t="s">
        <v>67</v>
      </c>
      <c r="AFC644" s="10" t="e">
        <f>AFA644*1.2</f>
        <v>#N/A</v>
      </c>
      <c r="AFD644" s="10"/>
      <c r="AFE644" s="273"/>
      <c r="AFF644" s="203" t="s">
        <v>103</v>
      </c>
      <c r="AFG644" s="278" t="s">
        <v>183</v>
      </c>
      <c r="AFI644" s="204"/>
      <c r="AFJ644" s="204" t="e">
        <f>VLOOKUP(AFG644,$A$681:$F$2354,6,FALSE)</f>
        <v>#N/A</v>
      </c>
      <c r="AFK644" s="203" t="s">
        <v>67</v>
      </c>
      <c r="AFL644" s="10" t="e">
        <f>AFJ644*1.2</f>
        <v>#N/A</v>
      </c>
      <c r="AFM644" s="10"/>
      <c r="AFN644" s="273"/>
      <c r="AFO644" s="203" t="s">
        <v>103</v>
      </c>
      <c r="AFP644" s="278" t="s">
        <v>183</v>
      </c>
      <c r="AFR644" s="204"/>
      <c r="AFS644" s="204" t="e">
        <f>VLOOKUP(AFP644,$A$681:$F$2354,6,FALSE)</f>
        <v>#N/A</v>
      </c>
      <c r="AFT644" s="203" t="s">
        <v>67</v>
      </c>
      <c r="AFU644" s="10" t="e">
        <f>AFS644*1.2</f>
        <v>#N/A</v>
      </c>
      <c r="AFV644" s="10"/>
      <c r="AFW644" s="273"/>
      <c r="AFX644" s="203" t="s">
        <v>103</v>
      </c>
      <c r="AFY644" s="278" t="s">
        <v>183</v>
      </c>
      <c r="AGA644" s="204"/>
      <c r="AGB644" s="204" t="e">
        <f>VLOOKUP(AFY644,$A$681:$F$2354,6,FALSE)</f>
        <v>#N/A</v>
      </c>
      <c r="AGC644" s="203" t="s">
        <v>67</v>
      </c>
      <c r="AGD644" s="10" t="e">
        <f>AGB644*1.2</f>
        <v>#N/A</v>
      </c>
      <c r="AGE644" s="10"/>
      <c r="AGF644" s="273"/>
      <c r="AGG644" s="203" t="s">
        <v>103</v>
      </c>
      <c r="AGH644" s="278" t="s">
        <v>183</v>
      </c>
      <c r="AGJ644" s="204"/>
      <c r="AGK644" s="204" t="e">
        <f>VLOOKUP(AGH644,$A$681:$F$2354,6,FALSE)</f>
        <v>#N/A</v>
      </c>
      <c r="AGL644" s="203" t="s">
        <v>67</v>
      </c>
      <c r="AGM644" s="10" t="e">
        <f>AGK644*1.2</f>
        <v>#N/A</v>
      </c>
      <c r="AGN644" s="10"/>
      <c r="AGO644" s="273"/>
      <c r="AGP644" s="203" t="s">
        <v>103</v>
      </c>
      <c r="AGQ644" s="278" t="s">
        <v>183</v>
      </c>
      <c r="AGS644" s="204"/>
      <c r="AGT644" s="204" t="e">
        <f>VLOOKUP(AGQ644,$A$681:$F$2354,6,FALSE)</f>
        <v>#N/A</v>
      </c>
      <c r="AGU644" s="203" t="s">
        <v>67</v>
      </c>
      <c r="AGV644" s="10" t="e">
        <f>AGT644*1.2</f>
        <v>#N/A</v>
      </c>
      <c r="AGW644" s="10"/>
      <c r="AGX644" s="273"/>
      <c r="AGY644" s="203" t="s">
        <v>103</v>
      </c>
      <c r="AGZ644" s="276" t="s">
        <v>1000</v>
      </c>
      <c r="AHB644" s="204"/>
      <c r="AHC644" s="204">
        <f>VLOOKUP(AGZ644,$A$681:$F$2354,6,FALSE)</f>
        <v>42</v>
      </c>
      <c r="AHD644" s="203" t="s">
        <v>67</v>
      </c>
      <c r="AHE644" s="10">
        <f>AHC644*1.2</f>
        <v>50.4</v>
      </c>
      <c r="AHF644" s="10"/>
      <c r="AHG644" s="273"/>
      <c r="AHH644" s="203" t="s">
        <v>103</v>
      </c>
      <c r="AHI644" s="276" t="s">
        <v>524</v>
      </c>
      <c r="AHK644" s="204"/>
      <c r="AHL644" s="204">
        <f>VLOOKUP(AHI644,$A$681:$F$2354,6,FALSE)</f>
        <v>0</v>
      </c>
      <c r="AHM644" s="203" t="s">
        <v>67</v>
      </c>
      <c r="AHN644" s="10">
        <f>AHL644*1.2</f>
        <v>0</v>
      </c>
      <c r="AHO644" s="10"/>
      <c r="AHP644" s="273"/>
      <c r="AHQ644" s="203" t="s">
        <v>103</v>
      </c>
      <c r="AHR644" s="276" t="s">
        <v>1189</v>
      </c>
      <c r="AHT644" s="204"/>
      <c r="AHU644" s="204">
        <f>VLOOKUP(AHR644,$A$681:$F$2354,6,FALSE)</f>
        <v>141</v>
      </c>
      <c r="AHV644" s="203" t="s">
        <v>67</v>
      </c>
      <c r="AHW644" s="10">
        <f>AHU644*1.2</f>
        <v>169.2</v>
      </c>
      <c r="AHX644" s="10"/>
      <c r="AHY644" s="273"/>
      <c r="AHZ644" s="203" t="s">
        <v>103</v>
      </c>
      <c r="AIA644" s="276" t="s">
        <v>537</v>
      </c>
      <c r="AIC644" s="204"/>
      <c r="AID644" s="204">
        <f>VLOOKUP(AIA644,$A$681:$F$2354,6,FALSE)</f>
        <v>0</v>
      </c>
      <c r="AIE644" s="203" t="s">
        <v>67</v>
      </c>
      <c r="AIF644" s="10">
        <f>AID644*1.2</f>
        <v>0</v>
      </c>
      <c r="AIG644" s="10"/>
      <c r="AIH644" s="273"/>
      <c r="AII644" s="203" t="s">
        <v>103</v>
      </c>
      <c r="AIJ644" s="276" t="s">
        <v>510</v>
      </c>
      <c r="AIL644" s="204"/>
      <c r="AIM644" s="204">
        <f>VLOOKUP(AIJ644,$A$681:$F$2354,6,FALSE)</f>
        <v>72</v>
      </c>
      <c r="AIN644" s="203" t="s">
        <v>67</v>
      </c>
      <c r="AIO644" s="10">
        <f>AIM644*1.2</f>
        <v>86.399999999999991</v>
      </c>
      <c r="AIP644" s="10"/>
      <c r="AIQ644" s="273"/>
      <c r="AIR644" s="203" t="s">
        <v>103</v>
      </c>
      <c r="AIS644" s="276" t="s">
        <v>826</v>
      </c>
      <c r="AIU644" s="204"/>
      <c r="AIV644" s="204">
        <f>VLOOKUP(AIS644,$A$681:$F$2354,6,FALSE)</f>
        <v>45</v>
      </c>
      <c r="AIW644" s="203" t="s">
        <v>67</v>
      </c>
      <c r="AIX644" s="10">
        <f>AIV644*1.2</f>
        <v>54</v>
      </c>
      <c r="AIY644" s="10"/>
      <c r="AIZ644" s="273"/>
      <c r="AJA644" s="203" t="s">
        <v>103</v>
      </c>
      <c r="AJB644" s="276" t="s">
        <v>682</v>
      </c>
      <c r="AJD644" s="204"/>
      <c r="AJE644" s="204">
        <f>VLOOKUP(AJB644,$A$681:$F$2354,6,FALSE)</f>
        <v>36</v>
      </c>
      <c r="AJF644" s="203" t="s">
        <v>67</v>
      </c>
      <c r="AJG644" s="10">
        <f>AJE644*1.2</f>
        <v>43.199999999999996</v>
      </c>
      <c r="AJH644" s="10"/>
      <c r="AJI644" s="273"/>
      <c r="AJJ644" s="203" t="s">
        <v>103</v>
      </c>
      <c r="AJK644" s="276" t="s">
        <v>2563</v>
      </c>
      <c r="AJM644" s="204"/>
      <c r="AJN644" s="204">
        <f>VLOOKUP(AJK644,$A$681:$F$2354,6,FALSE)</f>
        <v>156</v>
      </c>
      <c r="AJO644" s="203" t="s">
        <v>67</v>
      </c>
      <c r="AJP644" s="10">
        <f>AJN644*1.2</f>
        <v>187.2</v>
      </c>
      <c r="AJQ644" s="10"/>
      <c r="AJR644" s="273"/>
      <c r="AJS644" s="203" t="s">
        <v>103</v>
      </c>
      <c r="AJT644" s="431" t="s">
        <v>459</v>
      </c>
      <c r="AJV644" s="204"/>
      <c r="AJW644" s="204">
        <f>VLOOKUP(AJT644,$A$681:$F$2354,6,FALSE)</f>
        <v>73</v>
      </c>
      <c r="AJX644" s="203" t="s">
        <v>67</v>
      </c>
      <c r="AJY644" s="10">
        <f>AJW644*1.2</f>
        <v>87.6</v>
      </c>
      <c r="AJZ644" s="10"/>
      <c r="AKA644" s="273"/>
      <c r="AKB644" s="203" t="s">
        <v>103</v>
      </c>
      <c r="AKC644" s="276" t="s">
        <v>433</v>
      </c>
      <c r="AKE644" s="204"/>
      <c r="AKF644" s="204">
        <f>VLOOKUP(AKC644,$A$681:$F$2354,6,FALSE)</f>
        <v>12</v>
      </c>
      <c r="AKG644" s="203" t="s">
        <v>67</v>
      </c>
      <c r="AKH644" s="10">
        <f>AKF644*1.2</f>
        <v>14.399999999999999</v>
      </c>
      <c r="AKI644" s="10"/>
      <c r="AKJ644" s="273"/>
      <c r="AKK644" s="203" t="s">
        <v>103</v>
      </c>
      <c r="AKL644" s="276" t="s">
        <v>454</v>
      </c>
      <c r="AKN644" s="204"/>
      <c r="AKO644" s="204">
        <f>VLOOKUP(AKL644,$A$681:$F$2354,6,FALSE)</f>
        <v>11</v>
      </c>
      <c r="AKP644" s="203" t="s">
        <v>67</v>
      </c>
      <c r="AKQ644" s="10">
        <f>AKO644*1.2</f>
        <v>13.2</v>
      </c>
      <c r="AKR644" s="10"/>
      <c r="AKS644" s="273"/>
      <c r="AKT644" s="203" t="s">
        <v>103</v>
      </c>
      <c r="AKU644" s="276" t="s">
        <v>510</v>
      </c>
      <c r="AKW644" s="204"/>
      <c r="AKX644" s="204">
        <f>VLOOKUP(AKU644,$A$681:$F$2354,6,FALSE)</f>
        <v>72</v>
      </c>
      <c r="AKY644" s="203" t="s">
        <v>67</v>
      </c>
      <c r="AKZ644" s="10">
        <f>AKX644*1.2</f>
        <v>86.399999999999991</v>
      </c>
      <c r="ALA644" s="10"/>
      <c r="ALB644" s="273"/>
      <c r="ALC644" s="203" t="s">
        <v>103</v>
      </c>
      <c r="ALD644" s="276" t="s">
        <v>1215</v>
      </c>
      <c r="ALF644" s="204"/>
      <c r="ALG644" s="204">
        <f>VLOOKUP(ALD644,$A$681:$F$2354,6,FALSE)</f>
        <v>57</v>
      </c>
      <c r="ALH644" s="203" t="s">
        <v>67</v>
      </c>
      <c r="ALI644" s="10">
        <f>ALG644*1.2</f>
        <v>68.399999999999991</v>
      </c>
      <c r="ALJ644" s="10"/>
      <c r="ALK644" s="273"/>
      <c r="ALL644" s="203" t="s">
        <v>103</v>
      </c>
      <c r="ALM644" s="276" t="s">
        <v>630</v>
      </c>
      <c r="ALO644" s="204"/>
      <c r="ALP644" s="204">
        <f>VLOOKUP(ALM644,$A$681:$F$2354,6,FALSE)</f>
        <v>118</v>
      </c>
      <c r="ALQ644" s="203" t="s">
        <v>67</v>
      </c>
      <c r="ALR644" s="10">
        <f>ALP644*1.2</f>
        <v>141.6</v>
      </c>
      <c r="ALS644" s="10"/>
      <c r="ALT644" s="273"/>
      <c r="ALU644" s="203" t="s">
        <v>103</v>
      </c>
      <c r="ALV644" s="276" t="s">
        <v>446</v>
      </c>
      <c r="ALX644" s="204"/>
      <c r="ALY644" s="204">
        <f>VLOOKUP(ALV644,$A$681:$F$2354,6,FALSE)</f>
        <v>58</v>
      </c>
      <c r="ALZ644" s="203" t="s">
        <v>67</v>
      </c>
      <c r="AMA644" s="10">
        <f>ALY644*1.2</f>
        <v>69.599999999999994</v>
      </c>
      <c r="AMB644" s="10"/>
      <c r="AMC644" s="273"/>
      <c r="AMD644" s="203" t="s">
        <v>103</v>
      </c>
      <c r="AME644" s="276" t="s">
        <v>560</v>
      </c>
      <c r="AMG644" s="204"/>
      <c r="AMH644" s="204">
        <f>VLOOKUP(AME644,$A$681:$F$2354,6,FALSE)</f>
        <v>32</v>
      </c>
      <c r="AMI644" s="203" t="s">
        <v>67</v>
      </c>
      <c r="AMJ644" s="10">
        <f>AMH644*1.2</f>
        <v>38.4</v>
      </c>
      <c r="AMK644" s="10"/>
      <c r="AML644" s="273"/>
      <c r="AMM644" s="203" t="s">
        <v>103</v>
      </c>
      <c r="AMN644" s="276" t="s">
        <v>1449</v>
      </c>
      <c r="AMP644" s="204"/>
      <c r="AMQ644" s="204">
        <f>VLOOKUP(AMN644,$A$681:$F$2354,6,FALSE)</f>
        <v>150</v>
      </c>
      <c r="AMR644" s="203" t="s">
        <v>67</v>
      </c>
      <c r="AMS644" s="10">
        <f>AMQ644*1.2</f>
        <v>180</v>
      </c>
      <c r="AMT644" s="10"/>
      <c r="AMU644" s="273"/>
      <c r="AMV644" s="203" t="s">
        <v>103</v>
      </c>
      <c r="AMW644" s="276" t="s">
        <v>544</v>
      </c>
      <c r="AMY644" s="204"/>
      <c r="AMZ644" s="204">
        <f>VLOOKUP(AMW644,$A$681:$F$2354,6,FALSE)</f>
        <v>36</v>
      </c>
      <c r="ANA644" s="203" t="s">
        <v>67</v>
      </c>
      <c r="ANB644" s="10">
        <f>AMZ644*1.2</f>
        <v>43.199999999999996</v>
      </c>
      <c r="ANC644" s="10"/>
      <c r="AND644" s="273"/>
      <c r="ANE644" s="203" t="s">
        <v>103</v>
      </c>
      <c r="ANF644" s="276" t="s">
        <v>416</v>
      </c>
      <c r="ANH644" s="204"/>
      <c r="ANI644" s="204">
        <f>VLOOKUP(ANF644,$A$681:$F$2354,6,FALSE)</f>
        <v>2</v>
      </c>
      <c r="ANJ644" s="203" t="s">
        <v>67</v>
      </c>
      <c r="ANK644" s="10">
        <f>ANI644*1.2</f>
        <v>2.4</v>
      </c>
      <c r="ANL644" s="10"/>
      <c r="ANM644" s="273"/>
      <c r="ANN644" s="203" t="s">
        <v>103</v>
      </c>
      <c r="ANO644" s="276" t="s">
        <v>1190</v>
      </c>
      <c r="ANQ644" s="204"/>
      <c r="ANR644" s="204">
        <f>VLOOKUP(ANO644,$A$681:$F$2354,6,FALSE)</f>
        <v>41</v>
      </c>
      <c r="ANS644" s="203" t="s">
        <v>67</v>
      </c>
      <c r="ANT644" s="10">
        <f>ANR644*1.2</f>
        <v>49.199999999999996</v>
      </c>
      <c r="ANU644" s="10"/>
      <c r="ANV644" s="273"/>
      <c r="ANW644" s="203" t="s">
        <v>103</v>
      </c>
      <c r="ANX644" s="276" t="s">
        <v>1274</v>
      </c>
      <c r="ANZ644" s="204"/>
      <c r="AOA644" s="204">
        <f>VLOOKUP(ANX644,$A$681:$F$2354,6,FALSE)</f>
        <v>240</v>
      </c>
      <c r="AOB644" s="203" t="s">
        <v>67</v>
      </c>
      <c r="AOC644" s="10">
        <f>AOA644*1.2</f>
        <v>288</v>
      </c>
      <c r="AOD644" s="10"/>
      <c r="AOE644" s="273"/>
      <c r="AOF644" s="203" t="s">
        <v>103</v>
      </c>
      <c r="AOG644" s="276" t="s">
        <v>698</v>
      </c>
      <c r="AOI644" s="204"/>
      <c r="AOJ644" s="204">
        <f>VLOOKUP(AOG644,$A$681:$F$2354,6,FALSE)</f>
        <v>14</v>
      </c>
      <c r="AOK644" s="203" t="s">
        <v>67</v>
      </c>
      <c r="AOL644" s="10">
        <f>AOJ644*1.2</f>
        <v>16.8</v>
      </c>
      <c r="AOM644" s="10"/>
      <c r="AON644" s="273"/>
      <c r="AOO644" s="203" t="s">
        <v>103</v>
      </c>
      <c r="AOP644" s="276" t="s">
        <v>808</v>
      </c>
      <c r="AOR644" s="204"/>
      <c r="AOS644" s="204">
        <f>VLOOKUP(AOP644,$A$681:$F$2354,6,FALSE)</f>
        <v>27</v>
      </c>
      <c r="AOT644" s="203" t="s">
        <v>67</v>
      </c>
      <c r="AOU644" s="10">
        <f>AOS644*1.2</f>
        <v>32.4</v>
      </c>
      <c r="AOV644" s="10"/>
      <c r="AOW644" s="273"/>
      <c r="AOX644" s="203" t="s">
        <v>103</v>
      </c>
      <c r="AOY644" s="276" t="s">
        <v>513</v>
      </c>
      <c r="APA644" s="204"/>
      <c r="APB644" s="204">
        <f>VLOOKUP(AOY644,$A$681:$F$2354,6,FALSE)</f>
        <v>61</v>
      </c>
      <c r="APC644" s="203" t="s">
        <v>67</v>
      </c>
      <c r="APD644" s="10">
        <f>APB644*1.2</f>
        <v>73.2</v>
      </c>
      <c r="APE644" s="10"/>
      <c r="APF644" s="273"/>
      <c r="APG644" s="203" t="s">
        <v>103</v>
      </c>
      <c r="APH644" s="276" t="s">
        <v>500</v>
      </c>
      <c r="APJ644" s="204"/>
      <c r="APK644" s="204">
        <f>VLOOKUP(APH644,$A$681:$F$2354,6,FALSE)</f>
        <v>40</v>
      </c>
      <c r="APL644" s="203" t="s">
        <v>67</v>
      </c>
      <c r="APM644" s="10">
        <f>APK644*1.2</f>
        <v>48</v>
      </c>
      <c r="APN644" s="10"/>
      <c r="APO644" s="273"/>
      <c r="APP644" s="203" t="s">
        <v>103</v>
      </c>
      <c r="APQ644" s="276" t="s">
        <v>476</v>
      </c>
      <c r="APS644" s="204"/>
      <c r="APT644" s="204">
        <f>VLOOKUP(APQ644,$A$681:$F$2354,6,FALSE)</f>
        <v>36</v>
      </c>
      <c r="APU644" s="203" t="s">
        <v>67</v>
      </c>
      <c r="APV644" s="10">
        <f>APT644*1.2</f>
        <v>43.199999999999996</v>
      </c>
      <c r="APW644" s="10"/>
      <c r="APX644" s="273"/>
      <c r="APY644" s="203" t="s">
        <v>103</v>
      </c>
      <c r="APZ644" s="276" t="s">
        <v>2563</v>
      </c>
      <c r="AQB644" s="204"/>
      <c r="AQC644" s="204">
        <f>VLOOKUP(APZ644,$A$681:$F$2354,6,FALSE)</f>
        <v>156</v>
      </c>
      <c r="AQD644" s="203" t="s">
        <v>67</v>
      </c>
      <c r="AQE644" s="10">
        <f>AQC644*1.2</f>
        <v>187.2</v>
      </c>
      <c r="AQF644" s="10"/>
      <c r="AQG644" s="273"/>
    </row>
    <row r="645" spans="1:1125" s="14" customFormat="1" ht="15">
      <c r="A645" s="203" t="s">
        <v>104</v>
      </c>
      <c r="B645" s="276" t="s">
        <v>534</v>
      </c>
      <c r="D645" s="204"/>
      <c r="E645" s="204">
        <f>VLOOKUP(B645,$A$681:$F$2354,6,FALSE)</f>
        <v>0</v>
      </c>
      <c r="F645" s="203" t="s">
        <v>69</v>
      </c>
      <c r="G645" s="10">
        <f>E645*1.1</f>
        <v>0</v>
      </c>
      <c r="H645" s="10"/>
      <c r="I645" s="267"/>
      <c r="J645" s="203" t="s">
        <v>104</v>
      </c>
      <c r="K645" s="276" t="s">
        <v>710</v>
      </c>
      <c r="M645" s="204"/>
      <c r="N645" s="204">
        <f>VLOOKUP(K645,$A$681:$F$2354,6,FALSE)</f>
        <v>30</v>
      </c>
      <c r="O645" s="203" t="s">
        <v>69</v>
      </c>
      <c r="P645" s="10">
        <f>N645*1.1</f>
        <v>33</v>
      </c>
      <c r="Q645" s="10"/>
      <c r="R645" s="267"/>
      <c r="S645" s="203" t="s">
        <v>104</v>
      </c>
      <c r="T645" s="276" t="s">
        <v>1449</v>
      </c>
      <c r="V645" s="204"/>
      <c r="W645" s="204">
        <f>VLOOKUP(T645,$A$681:$F$2354,6,FALSE)</f>
        <v>150</v>
      </c>
      <c r="X645" s="203" t="s">
        <v>69</v>
      </c>
      <c r="Y645" s="10">
        <f>W645*1.1</f>
        <v>165</v>
      </c>
      <c r="Z645" s="10"/>
      <c r="AA645" s="267"/>
      <c r="AB645" s="203" t="s">
        <v>104</v>
      </c>
      <c r="AC645" s="276" t="s">
        <v>710</v>
      </c>
      <c r="AE645" s="204"/>
      <c r="AF645" s="204">
        <f>VLOOKUP(AC645,$A$681:$F$2354,6,FALSE)</f>
        <v>30</v>
      </c>
      <c r="AG645" s="203" t="s">
        <v>69</v>
      </c>
      <c r="AH645" s="10">
        <f>AF645*1.1</f>
        <v>33</v>
      </c>
      <c r="AI645" s="10"/>
      <c r="AJ645" s="267"/>
      <c r="AK645" s="203" t="s">
        <v>104</v>
      </c>
      <c r="AL645" s="276" t="s">
        <v>2563</v>
      </c>
      <c r="AN645" s="204"/>
      <c r="AO645" s="204">
        <f>VLOOKUP(AL645,$A$681:$F$2354,6,FALSE)</f>
        <v>156</v>
      </c>
      <c r="AP645" s="203" t="s">
        <v>69</v>
      </c>
      <c r="AQ645" s="10">
        <f>AO645*1.1</f>
        <v>171.60000000000002</v>
      </c>
      <c r="AR645" s="10"/>
      <c r="AS645" s="267"/>
      <c r="AT645" s="203" t="s">
        <v>104</v>
      </c>
      <c r="AU645" s="276" t="s">
        <v>2616</v>
      </c>
      <c r="AW645" s="204"/>
      <c r="AX645" s="204">
        <f>VLOOKUP(AU645,$A$681:$F$2354,6,FALSE)</f>
        <v>110</v>
      </c>
      <c r="AY645" s="203" t="s">
        <v>69</v>
      </c>
      <c r="AZ645" s="10">
        <f>AX645*1.1</f>
        <v>121.00000000000001</v>
      </c>
      <c r="BA645" s="10"/>
      <c r="BB645" s="267"/>
      <c r="BC645" s="203" t="s">
        <v>104</v>
      </c>
      <c r="BD645" s="276" t="s">
        <v>1274</v>
      </c>
      <c r="BF645" s="204"/>
      <c r="BG645" s="204">
        <f>VLOOKUP(BD645,$A$681:$F$2354,6,FALSE)</f>
        <v>240</v>
      </c>
      <c r="BH645" s="203" t="s">
        <v>69</v>
      </c>
      <c r="BI645" s="10">
        <f>BG645*1.1</f>
        <v>264</v>
      </c>
      <c r="BJ645" s="10"/>
      <c r="BK645" s="267"/>
      <c r="BL645" s="203" t="s">
        <v>104</v>
      </c>
      <c r="BM645" s="276" t="s">
        <v>808</v>
      </c>
      <c r="BO645" s="204"/>
      <c r="BP645" s="204">
        <f>VLOOKUP(BM645,$A$681:$F$2354,6,FALSE)</f>
        <v>27</v>
      </c>
      <c r="BQ645" s="203" t="s">
        <v>69</v>
      </c>
      <c r="BR645" s="10">
        <f>BP645*1.1</f>
        <v>29.700000000000003</v>
      </c>
      <c r="BS645" s="10"/>
      <c r="BT645" s="267"/>
      <c r="BU645" s="203" t="s">
        <v>104</v>
      </c>
      <c r="BV645" s="276" t="s">
        <v>1449</v>
      </c>
      <c r="BX645" s="204"/>
      <c r="BY645" s="204">
        <f>VLOOKUP(BV645,$A$681:$F$2354,6,FALSE)</f>
        <v>150</v>
      </c>
      <c r="BZ645" s="203" t="s">
        <v>69</v>
      </c>
      <c r="CA645" s="10">
        <f>BY645*1.1</f>
        <v>165</v>
      </c>
      <c r="CB645" s="10"/>
      <c r="CC645" s="267"/>
      <c r="CD645" s="203" t="s">
        <v>104</v>
      </c>
      <c r="CE645" s="276" t="s">
        <v>808</v>
      </c>
      <c r="CG645" s="204"/>
      <c r="CH645" s="204">
        <f>VLOOKUP(CE645,$A$681:$F$2354,6,FALSE)</f>
        <v>27</v>
      </c>
      <c r="CI645" s="203" t="s">
        <v>69</v>
      </c>
      <c r="CJ645" s="10">
        <f>CH645*1.1</f>
        <v>29.700000000000003</v>
      </c>
      <c r="CK645" s="10"/>
      <c r="CL645" s="267"/>
      <c r="CM645" s="203" t="s">
        <v>104</v>
      </c>
      <c r="CN645" s="276" t="s">
        <v>685</v>
      </c>
      <c r="CP645" s="204"/>
      <c r="CQ645" s="204">
        <f>VLOOKUP(CN645,$A$681:$F$2354,6,FALSE)</f>
        <v>97</v>
      </c>
      <c r="CR645" s="203" t="s">
        <v>69</v>
      </c>
      <c r="CS645" s="10">
        <f>CQ645*1.1</f>
        <v>106.7</v>
      </c>
      <c r="CT645" s="10"/>
      <c r="CU645" s="267"/>
      <c r="CV645" s="203" t="s">
        <v>104</v>
      </c>
      <c r="CW645" s="276" t="s">
        <v>1701</v>
      </c>
      <c r="CY645" s="204"/>
      <c r="CZ645" s="204">
        <f>VLOOKUP(CW645,$A$681:$F$2354,6,FALSE)</f>
        <v>107</v>
      </c>
      <c r="DA645" s="203" t="s">
        <v>69</v>
      </c>
      <c r="DB645" s="10">
        <f>CZ645*1.1</f>
        <v>117.7</v>
      </c>
      <c r="DC645" s="10"/>
      <c r="DD645" s="267"/>
      <c r="DE645" s="203" t="s">
        <v>104</v>
      </c>
      <c r="DF645" s="276" t="s">
        <v>1274</v>
      </c>
      <c r="DH645" s="204"/>
      <c r="DI645" s="204">
        <f>VLOOKUP(DF645,$A$681:$F$2354,6,FALSE)</f>
        <v>240</v>
      </c>
      <c r="DJ645" s="203" t="s">
        <v>69</v>
      </c>
      <c r="DK645" s="10">
        <f>DI645*1.1</f>
        <v>264</v>
      </c>
      <c r="DL645" s="10"/>
      <c r="DM645" s="267"/>
      <c r="DN645" s="203" t="s">
        <v>104</v>
      </c>
      <c r="DO645" s="276" t="s">
        <v>808</v>
      </c>
      <c r="DQ645" s="204"/>
      <c r="DR645" s="204">
        <f>VLOOKUP(DO645,$A$681:$F$2354,6,FALSE)</f>
        <v>27</v>
      </c>
      <c r="DS645" s="203" t="s">
        <v>69</v>
      </c>
      <c r="DT645" s="10">
        <f>DR645*1.1</f>
        <v>29.700000000000003</v>
      </c>
      <c r="DU645" s="10"/>
      <c r="DV645" s="267"/>
      <c r="DW645" s="203" t="s">
        <v>104</v>
      </c>
      <c r="DX645" s="278" t="s">
        <v>183</v>
      </c>
      <c r="DZ645" s="204"/>
      <c r="EA645" s="204" t="e">
        <f>VLOOKUP(DX645,$A$681:$F$2354,6,FALSE)</f>
        <v>#N/A</v>
      </c>
      <c r="EB645" s="203" t="s">
        <v>69</v>
      </c>
      <c r="EC645" s="10" t="e">
        <f>EA645*1.1</f>
        <v>#N/A</v>
      </c>
      <c r="ED645" s="10"/>
      <c r="EE645" s="267"/>
      <c r="EF645" s="203" t="s">
        <v>104</v>
      </c>
      <c r="EG645" s="276" t="s">
        <v>510</v>
      </c>
      <c r="EI645" s="204"/>
      <c r="EJ645" s="204">
        <f>VLOOKUP(EG645,$A$681:$F$2354,6,FALSE)</f>
        <v>72</v>
      </c>
      <c r="EK645" s="203" t="s">
        <v>69</v>
      </c>
      <c r="EL645" s="10">
        <f>EJ645*1.1</f>
        <v>79.2</v>
      </c>
      <c r="EM645" s="10"/>
      <c r="EN645" s="267"/>
      <c r="EO645" s="203" t="s">
        <v>104</v>
      </c>
      <c r="EP645" s="276" t="s">
        <v>2073</v>
      </c>
      <c r="ER645" s="204"/>
      <c r="ES645" s="204">
        <f>VLOOKUP(EP645,$A$681:$F$2354,6,FALSE)</f>
        <v>0</v>
      </c>
      <c r="ET645" s="203" t="s">
        <v>69</v>
      </c>
      <c r="EU645" s="10">
        <f>ES645*1.1</f>
        <v>0</v>
      </c>
      <c r="EV645" s="10"/>
      <c r="EW645" s="267"/>
      <c r="EX645" s="203" t="s">
        <v>104</v>
      </c>
      <c r="EY645" s="276" t="s">
        <v>2563</v>
      </c>
      <c r="FA645" s="204"/>
      <c r="FB645" s="204">
        <f>VLOOKUP(EY645,$A$681:$F$2354,6,FALSE)</f>
        <v>156</v>
      </c>
      <c r="FC645" s="203" t="s">
        <v>69</v>
      </c>
      <c r="FD645" s="10">
        <f>FB645*1.1</f>
        <v>171.60000000000002</v>
      </c>
      <c r="FE645" s="10"/>
      <c r="FF645" s="267"/>
      <c r="FG645" s="203" t="s">
        <v>104</v>
      </c>
      <c r="FH645" s="421" t="s">
        <v>809</v>
      </c>
      <c r="FJ645" s="204"/>
      <c r="FK645" s="204">
        <f>VLOOKUP(FH645,$A$681:$F$2354,6,FALSE)</f>
        <v>4</v>
      </c>
      <c r="FL645" s="203" t="s">
        <v>69</v>
      </c>
      <c r="FM645" s="10">
        <f>FK645*1.1</f>
        <v>4.4000000000000004</v>
      </c>
      <c r="FN645" s="10"/>
      <c r="FO645" s="267"/>
      <c r="FP645" s="203" t="s">
        <v>104</v>
      </c>
      <c r="FQ645" s="276" t="s">
        <v>1274</v>
      </c>
      <c r="FS645" s="204"/>
      <c r="FT645" s="204">
        <f>VLOOKUP(FQ645,$A$681:$F$2354,6,FALSE)</f>
        <v>240</v>
      </c>
      <c r="FU645" s="203" t="s">
        <v>69</v>
      </c>
      <c r="FV645" s="10">
        <f>FT645*1.1</f>
        <v>264</v>
      </c>
      <c r="FW645" s="10"/>
      <c r="FX645" s="267"/>
      <c r="FY645" s="203" t="s">
        <v>104</v>
      </c>
      <c r="FZ645" s="276" t="s">
        <v>1189</v>
      </c>
      <c r="GB645" s="204"/>
      <c r="GC645" s="204">
        <f>VLOOKUP(FZ645,$A$681:$F$2354,6,FALSE)</f>
        <v>141</v>
      </c>
      <c r="GD645" s="203" t="s">
        <v>69</v>
      </c>
      <c r="GE645" s="10">
        <f>GC645*1.1</f>
        <v>155.10000000000002</v>
      </c>
      <c r="GF645" s="10"/>
      <c r="GG645" s="267"/>
      <c r="GH645" s="203" t="s">
        <v>104</v>
      </c>
      <c r="GI645" s="276" t="s">
        <v>682</v>
      </c>
      <c r="GK645" s="204"/>
      <c r="GL645" s="204">
        <f>VLOOKUP(GI645,$A$681:$F$2354,6,FALSE)</f>
        <v>36</v>
      </c>
      <c r="GM645" s="203" t="s">
        <v>69</v>
      </c>
      <c r="GN645" s="10">
        <f>GL645*1.1</f>
        <v>39.6</v>
      </c>
      <c r="GO645" s="10"/>
      <c r="GP645" s="267"/>
      <c r="GQ645" s="203" t="s">
        <v>104</v>
      </c>
      <c r="GR645" s="276" t="s">
        <v>808</v>
      </c>
      <c r="GT645" s="204"/>
      <c r="GU645" s="204">
        <f>VLOOKUP(GR645,$A$681:$F$2354,6,FALSE)</f>
        <v>27</v>
      </c>
      <c r="GV645" s="203" t="s">
        <v>69</v>
      </c>
      <c r="GW645" s="10">
        <f>GU645*1.1</f>
        <v>29.700000000000003</v>
      </c>
      <c r="GX645" s="10"/>
      <c r="GY645" s="267"/>
      <c r="GZ645" s="203" t="s">
        <v>104</v>
      </c>
      <c r="HA645" s="276" t="s">
        <v>454</v>
      </c>
      <c r="HC645" s="204"/>
      <c r="HD645" s="204">
        <f>VLOOKUP(HA645,$A$681:$F$2354,6,FALSE)</f>
        <v>11</v>
      </c>
      <c r="HE645" s="203" t="s">
        <v>69</v>
      </c>
      <c r="HF645" s="10">
        <f>HD645*1.1</f>
        <v>12.100000000000001</v>
      </c>
      <c r="HG645" s="10"/>
      <c r="HH645" s="267"/>
      <c r="HI645" s="203" t="s">
        <v>104</v>
      </c>
      <c r="HJ645" s="276" t="s">
        <v>1274</v>
      </c>
      <c r="HL645" s="204"/>
      <c r="HM645" s="204">
        <f>VLOOKUP(HJ645,$A$681:$F$2354,6,FALSE)</f>
        <v>240</v>
      </c>
      <c r="HN645" s="203" t="s">
        <v>69</v>
      </c>
      <c r="HO645" s="10">
        <f>HM645*1.1</f>
        <v>264</v>
      </c>
      <c r="HP645" s="10"/>
      <c r="HQ645" s="267"/>
      <c r="HR645" s="203" t="s">
        <v>104</v>
      </c>
      <c r="HS645" s="276" t="s">
        <v>433</v>
      </c>
      <c r="HU645" s="204"/>
      <c r="HV645" s="204">
        <f>VLOOKUP(HS645,$A$681:$F$2354,6,FALSE)</f>
        <v>12</v>
      </c>
      <c r="HW645" s="203" t="s">
        <v>69</v>
      </c>
      <c r="HX645" s="10">
        <f>HV645*1.1</f>
        <v>13.200000000000001</v>
      </c>
      <c r="HY645" s="10"/>
      <c r="HZ645" s="267"/>
      <c r="IA645" s="203" t="s">
        <v>104</v>
      </c>
      <c r="IB645" s="285" t="s">
        <v>183</v>
      </c>
      <c r="ID645" s="204"/>
      <c r="IE645" s="204" t="e">
        <f>VLOOKUP(IB645,$A$681:$F$2354,6,FALSE)</f>
        <v>#N/A</v>
      </c>
      <c r="IF645" s="203" t="s">
        <v>69</v>
      </c>
      <c r="IG645" s="10" t="e">
        <f>IE645*1.1</f>
        <v>#N/A</v>
      </c>
      <c r="IH645" s="10"/>
      <c r="II645" s="267"/>
      <c r="IJ645" s="203" t="s">
        <v>104</v>
      </c>
      <c r="IK645" s="276" t="s">
        <v>1701</v>
      </c>
      <c r="IM645" s="204"/>
      <c r="IN645" s="204">
        <f>VLOOKUP(IK645,$A$681:$F$2354,6,FALSE)</f>
        <v>107</v>
      </c>
      <c r="IO645" s="203" t="s">
        <v>69</v>
      </c>
      <c r="IP645" s="10">
        <f>IN645*1.1</f>
        <v>117.7</v>
      </c>
      <c r="IQ645" s="10"/>
      <c r="IR645" s="267"/>
      <c r="IS645" s="203" t="s">
        <v>104</v>
      </c>
      <c r="IT645" s="276" t="s">
        <v>454</v>
      </c>
      <c r="IV645" s="204"/>
      <c r="IW645" s="204">
        <f>VLOOKUP(IT645,$A$681:$F$2354,6,FALSE)</f>
        <v>11</v>
      </c>
      <c r="IX645" s="203" t="s">
        <v>69</v>
      </c>
      <c r="IY645" s="10">
        <f>IW645*1.1</f>
        <v>12.100000000000001</v>
      </c>
      <c r="IZ645" s="10"/>
      <c r="JA645" s="267"/>
      <c r="JB645" s="203" t="s">
        <v>104</v>
      </c>
      <c r="JC645" s="276" t="s">
        <v>534</v>
      </c>
      <c r="JE645" s="204"/>
      <c r="JF645" s="204">
        <f>VLOOKUP(JC645,$A$681:$F$2354,6,FALSE)</f>
        <v>0</v>
      </c>
      <c r="JG645" s="203" t="s">
        <v>69</v>
      </c>
      <c r="JH645" s="10">
        <f>JF645*1.1</f>
        <v>0</v>
      </c>
      <c r="JI645" s="10"/>
      <c r="JJ645" s="267"/>
      <c r="JK645" s="203" t="s">
        <v>104</v>
      </c>
      <c r="JL645" s="276" t="s">
        <v>809</v>
      </c>
      <c r="JN645" s="204"/>
      <c r="JO645" s="204">
        <f>VLOOKUP(JL645,$A$681:$F$2354,6,FALSE)</f>
        <v>4</v>
      </c>
      <c r="JP645" s="203" t="s">
        <v>69</v>
      </c>
      <c r="JQ645" s="10">
        <f>JO645*1.1</f>
        <v>4.4000000000000004</v>
      </c>
      <c r="JR645" s="10"/>
      <c r="JS645" s="267"/>
      <c r="JT645" s="203" t="s">
        <v>104</v>
      </c>
      <c r="JU645" s="276" t="s">
        <v>416</v>
      </c>
      <c r="JW645" s="204"/>
      <c r="JX645" s="204">
        <f>VLOOKUP(JU645,$A$681:$F$2354,6,FALSE)</f>
        <v>2</v>
      </c>
      <c r="JY645" s="203" t="s">
        <v>69</v>
      </c>
      <c r="JZ645" s="10">
        <f>JX645*1.1</f>
        <v>2.2000000000000002</v>
      </c>
      <c r="KA645" s="10"/>
      <c r="KB645" s="267"/>
      <c r="KC645" s="203" t="s">
        <v>104</v>
      </c>
      <c r="KD645" s="276" t="s">
        <v>544</v>
      </c>
      <c r="KF645" s="204"/>
      <c r="KG645" s="204">
        <f>VLOOKUP(KD645,$A$681:$F$2354,6,FALSE)</f>
        <v>36</v>
      </c>
      <c r="KH645" s="203" t="s">
        <v>69</v>
      </c>
      <c r="KI645" s="10">
        <f>KG645*1.1</f>
        <v>39.6</v>
      </c>
      <c r="KJ645" s="10"/>
      <c r="KK645" s="267"/>
      <c r="KL645" s="203" t="s">
        <v>104</v>
      </c>
      <c r="KM645" s="276" t="s">
        <v>2055</v>
      </c>
      <c r="KO645" s="204"/>
      <c r="KP645" s="204">
        <f>VLOOKUP(KM645,$A$681:$F$2354,6,FALSE)</f>
        <v>40</v>
      </c>
      <c r="KQ645" s="203" t="s">
        <v>69</v>
      </c>
      <c r="KR645" s="10">
        <f>KP645*1.1</f>
        <v>44</v>
      </c>
      <c r="KS645" s="10"/>
      <c r="KT645" s="267"/>
      <c r="KU645" s="203" t="s">
        <v>104</v>
      </c>
      <c r="KV645" s="276" t="s">
        <v>2563</v>
      </c>
      <c r="KX645" s="204"/>
      <c r="KY645" s="204">
        <f>VLOOKUP(KV645,$A$681:$F$2354,6,FALSE)</f>
        <v>156</v>
      </c>
      <c r="KZ645" s="203" t="s">
        <v>69</v>
      </c>
      <c r="LA645" s="10">
        <f>KY645*1.1</f>
        <v>171.60000000000002</v>
      </c>
      <c r="LB645" s="10"/>
      <c r="LC645" s="267"/>
      <c r="LD645" s="203" t="s">
        <v>104</v>
      </c>
      <c r="LE645" s="276" t="s">
        <v>480</v>
      </c>
      <c r="LG645" s="204"/>
      <c r="LH645" s="204">
        <f>VLOOKUP(LE645,$A$681:$F$2354,6,FALSE)</f>
        <v>24</v>
      </c>
      <c r="LI645" s="203" t="s">
        <v>69</v>
      </c>
      <c r="LJ645" s="10">
        <f>LH645*1.1</f>
        <v>26.400000000000002</v>
      </c>
      <c r="LK645" s="10"/>
      <c r="LL645" s="267"/>
      <c r="LM645" s="203" t="s">
        <v>104</v>
      </c>
      <c r="LN645" s="276" t="s">
        <v>1274</v>
      </c>
      <c r="LP645" s="204"/>
      <c r="LQ645" s="204">
        <f>VLOOKUP(LN645,$A$681:$F$2354,6,FALSE)</f>
        <v>240</v>
      </c>
      <c r="LR645" s="203" t="s">
        <v>69</v>
      </c>
      <c r="LS645" s="10">
        <f>LQ645*1.1</f>
        <v>264</v>
      </c>
      <c r="LT645" s="10"/>
      <c r="LU645" s="267"/>
      <c r="LV645" s="203" t="s">
        <v>104</v>
      </c>
      <c r="LW645" s="276" t="s">
        <v>544</v>
      </c>
      <c r="LY645" s="204"/>
      <c r="LZ645" s="204">
        <f>VLOOKUP(LW645,$A$681:$F$2354,6,FALSE)</f>
        <v>36</v>
      </c>
      <c r="MA645" s="203" t="s">
        <v>69</v>
      </c>
      <c r="MB645" s="10">
        <f>LZ645*1.1</f>
        <v>39.6</v>
      </c>
      <c r="MC645" s="10"/>
      <c r="MD645" s="267"/>
      <c r="ME645" s="203" t="s">
        <v>104</v>
      </c>
      <c r="MF645" s="276" t="s">
        <v>2073</v>
      </c>
      <c r="MH645" s="204"/>
      <c r="MI645" s="204">
        <f>VLOOKUP(MF645,$A$681:$F$2354,6,FALSE)</f>
        <v>0</v>
      </c>
      <c r="MJ645" s="203" t="s">
        <v>69</v>
      </c>
      <c r="MK645" s="10">
        <f>MI645*1.1</f>
        <v>0</v>
      </c>
      <c r="ML645" s="10"/>
      <c r="MM645" s="267"/>
      <c r="MN645" s="203" t="s">
        <v>104</v>
      </c>
      <c r="MO645" s="276" t="s">
        <v>1274</v>
      </c>
      <c r="MQ645" s="204"/>
      <c r="MR645" s="204">
        <f>VLOOKUP(MO645,$A$681:$F$2354,6,FALSE)</f>
        <v>240</v>
      </c>
      <c r="MS645" s="203" t="s">
        <v>69</v>
      </c>
      <c r="MT645" s="10">
        <f>MR645*1.1</f>
        <v>264</v>
      </c>
      <c r="MU645" s="10"/>
      <c r="MV645" s="267"/>
      <c r="MW645" s="203" t="s">
        <v>104</v>
      </c>
      <c r="MX645" s="276" t="s">
        <v>2563</v>
      </c>
      <c r="MZ645" s="204"/>
      <c r="NA645" s="204">
        <f>VLOOKUP(MX645,$A$681:$F$2354,6,FALSE)</f>
        <v>156</v>
      </c>
      <c r="NB645" s="203" t="s">
        <v>69</v>
      </c>
      <c r="NC645" s="10">
        <f>NA645*1.1</f>
        <v>171.60000000000002</v>
      </c>
      <c r="ND645" s="10"/>
      <c r="NE645" s="267"/>
      <c r="NF645" s="203" t="s">
        <v>104</v>
      </c>
      <c r="NG645" s="276" t="s">
        <v>2616</v>
      </c>
      <c r="NI645" s="204"/>
      <c r="NJ645" s="204">
        <f>VLOOKUP(NG645,$A$681:$F$2354,6,FALSE)</f>
        <v>110</v>
      </c>
      <c r="NK645" s="203" t="s">
        <v>69</v>
      </c>
      <c r="NL645" s="10">
        <f>NJ645*1.1</f>
        <v>121.00000000000001</v>
      </c>
      <c r="NM645" s="10"/>
      <c r="NN645" s="267"/>
      <c r="NO645" s="203" t="s">
        <v>104</v>
      </c>
      <c r="NP645" s="424" t="s">
        <v>579</v>
      </c>
      <c r="NR645" s="204"/>
      <c r="NS645" s="204">
        <f>VLOOKUP(NP645,$A$681:$F$2354,6,FALSE)</f>
        <v>51</v>
      </c>
      <c r="NT645" s="203" t="s">
        <v>69</v>
      </c>
      <c r="NU645" s="10">
        <f>NS645*1.1</f>
        <v>56.1</v>
      </c>
      <c r="NV645" s="10"/>
      <c r="NW645" s="267"/>
      <c r="NX645" s="203" t="s">
        <v>104</v>
      </c>
      <c r="NY645" s="276" t="s">
        <v>446</v>
      </c>
      <c r="OA645" s="204"/>
      <c r="OB645" s="204">
        <f>VLOOKUP(NY645,$A$681:$F$2354,6,FALSE)</f>
        <v>58</v>
      </c>
      <c r="OC645" s="203" t="s">
        <v>69</v>
      </c>
      <c r="OD645" s="10">
        <f>OB645*1.1</f>
        <v>63.800000000000004</v>
      </c>
      <c r="OE645" s="10"/>
      <c r="OF645" s="267"/>
      <c r="OG645" s="203" t="s">
        <v>104</v>
      </c>
      <c r="OH645" s="276" t="s">
        <v>710</v>
      </c>
      <c r="OJ645" s="204"/>
      <c r="OK645" s="204">
        <f>VLOOKUP(OH645,$A$681:$F$2354,6,FALSE)</f>
        <v>30</v>
      </c>
      <c r="OL645" s="203" t="s">
        <v>69</v>
      </c>
      <c r="OM645" s="10">
        <f>OK645*1.1</f>
        <v>33</v>
      </c>
      <c r="ON645" s="10"/>
      <c r="OO645" s="267"/>
      <c r="OP645" s="203" t="s">
        <v>104</v>
      </c>
      <c r="OQ645" s="424" t="s">
        <v>537</v>
      </c>
      <c r="OS645" s="204"/>
      <c r="OT645" s="204">
        <f>VLOOKUP(OQ645,$A$681:$F$2354,6,FALSE)</f>
        <v>0</v>
      </c>
      <c r="OU645" s="203" t="s">
        <v>69</v>
      </c>
      <c r="OV645" s="10">
        <f>OT645*1.1</f>
        <v>0</v>
      </c>
      <c r="OW645" s="10"/>
      <c r="OX645" s="267"/>
      <c r="OY645" s="203" t="s">
        <v>104</v>
      </c>
      <c r="OZ645" s="428" t="s">
        <v>1274</v>
      </c>
      <c r="PB645" s="204"/>
      <c r="PC645" s="204">
        <f>VLOOKUP(OZ645,$A$681:$F$2354,6,FALSE)</f>
        <v>240</v>
      </c>
      <c r="PD645" s="203" t="s">
        <v>69</v>
      </c>
      <c r="PE645" s="10">
        <f>PC645*1.1</f>
        <v>264</v>
      </c>
      <c r="PF645" s="10"/>
      <c r="PG645" s="267"/>
      <c r="PH645" s="203" t="s">
        <v>104</v>
      </c>
      <c r="PI645" s="276" t="s">
        <v>1449</v>
      </c>
      <c r="PK645" s="204"/>
      <c r="PL645" s="204">
        <f>VLOOKUP(PI645,$A$681:$F$2354,6,FALSE)</f>
        <v>150</v>
      </c>
      <c r="PM645" s="203" t="s">
        <v>69</v>
      </c>
      <c r="PN645" s="10">
        <f>PL645*1.1</f>
        <v>165</v>
      </c>
      <c r="PO645" s="10"/>
      <c r="PP645" s="267"/>
      <c r="PQ645" s="203" t="s">
        <v>104</v>
      </c>
      <c r="PR645" s="276" t="s">
        <v>183</v>
      </c>
      <c r="PT645" s="204"/>
      <c r="PU645" s="204" t="e">
        <f>VLOOKUP(PR645,$A$681:$F$2354,6,FALSE)</f>
        <v>#N/A</v>
      </c>
      <c r="PV645" s="203" t="s">
        <v>69</v>
      </c>
      <c r="PW645" s="10" t="e">
        <f>PU645*1.1</f>
        <v>#N/A</v>
      </c>
      <c r="PX645" s="10"/>
      <c r="PY645" s="267"/>
      <c r="PZ645" s="203" t="s">
        <v>104</v>
      </c>
      <c r="QA645" s="276" t="s">
        <v>1184</v>
      </c>
      <c r="QC645" s="204"/>
      <c r="QD645" s="204">
        <f>VLOOKUP(QA645,$A$681:$F$2354,6,FALSE)</f>
        <v>0</v>
      </c>
      <c r="QE645" s="203" t="s">
        <v>69</v>
      </c>
      <c r="QF645" s="10">
        <f>QD645*1.1</f>
        <v>0</v>
      </c>
      <c r="QG645" s="10"/>
      <c r="QH645" s="267"/>
      <c r="QI645" s="203" t="s">
        <v>104</v>
      </c>
      <c r="QJ645" s="276" t="s">
        <v>1274</v>
      </c>
      <c r="QL645" s="204"/>
      <c r="QM645" s="204">
        <f>VLOOKUP(QJ645,$A$681:$F$2354,6,FALSE)</f>
        <v>240</v>
      </c>
      <c r="QN645" s="203" t="s">
        <v>69</v>
      </c>
      <c r="QO645" s="10">
        <f>QM645*1.1</f>
        <v>264</v>
      </c>
      <c r="QP645" s="10"/>
      <c r="QQ645" s="267"/>
      <c r="QR645" s="203" t="s">
        <v>104</v>
      </c>
      <c r="QS645" s="276" t="s">
        <v>544</v>
      </c>
      <c r="QU645" s="204"/>
      <c r="QV645" s="204">
        <f>VLOOKUP(QS645,$A$681:$F$2354,6,FALSE)</f>
        <v>36</v>
      </c>
      <c r="QW645" s="203" t="s">
        <v>69</v>
      </c>
      <c r="QX645" s="10">
        <f>QV645*1.1</f>
        <v>39.6</v>
      </c>
      <c r="QY645" s="10"/>
      <c r="QZ645" s="267"/>
      <c r="RA645" s="203" t="s">
        <v>104</v>
      </c>
      <c r="RB645" s="276" t="s">
        <v>534</v>
      </c>
      <c r="RD645" s="204"/>
      <c r="RE645" s="204">
        <f>VLOOKUP(RB645,$A$681:$F$2354,6,FALSE)</f>
        <v>0</v>
      </c>
      <c r="RF645" s="203" t="s">
        <v>69</v>
      </c>
      <c r="RG645" s="10">
        <f>RE645*1.1</f>
        <v>0</v>
      </c>
      <c r="RH645" s="10"/>
      <c r="RI645" s="267"/>
      <c r="RJ645" s="203" t="s">
        <v>104</v>
      </c>
      <c r="RK645" s="278" t="s">
        <v>183</v>
      </c>
      <c r="RM645" s="204"/>
      <c r="RN645" s="204" t="e">
        <f>VLOOKUP(RK645,$A$681:$F$2354,6,FALSE)</f>
        <v>#N/A</v>
      </c>
      <c r="RO645" s="203" t="s">
        <v>69</v>
      </c>
      <c r="RP645" s="10" t="e">
        <f>RN645*1.1</f>
        <v>#N/A</v>
      </c>
      <c r="RQ645" s="10"/>
      <c r="RR645" s="267"/>
      <c r="RS645" s="203" t="s">
        <v>104</v>
      </c>
      <c r="RT645" s="276" t="s">
        <v>2616</v>
      </c>
      <c r="RV645" s="204"/>
      <c r="RW645" s="204">
        <f>VLOOKUP(RT645,$A$681:$F$2354,6,FALSE)</f>
        <v>110</v>
      </c>
      <c r="RX645" s="203" t="s">
        <v>69</v>
      </c>
      <c r="RY645" s="10">
        <f>RW645*1.1</f>
        <v>121.00000000000001</v>
      </c>
      <c r="RZ645" s="10"/>
      <c r="SA645" s="273"/>
      <c r="SB645" s="203" t="s">
        <v>104</v>
      </c>
      <c r="SC645" s="276" t="s">
        <v>513</v>
      </c>
      <c r="SE645" s="204"/>
      <c r="SF645" s="204">
        <f>VLOOKUP(SC645,$A$681:$F$2354,6,FALSE)</f>
        <v>61</v>
      </c>
      <c r="SG645" s="203" t="s">
        <v>69</v>
      </c>
      <c r="SH645" s="10">
        <f>SF645*1.1</f>
        <v>67.100000000000009</v>
      </c>
      <c r="SI645" s="10"/>
      <c r="SJ645" s="273"/>
      <c r="SK645" s="203" t="s">
        <v>104</v>
      </c>
      <c r="SL645" s="276" t="s">
        <v>2073</v>
      </c>
      <c r="SN645" s="204"/>
      <c r="SO645" s="204">
        <f>VLOOKUP(SL645,$A$681:$F$2354,6,FALSE)</f>
        <v>0</v>
      </c>
      <c r="SP645" s="203" t="s">
        <v>69</v>
      </c>
      <c r="SQ645" s="10">
        <f>SO645*1.1</f>
        <v>0</v>
      </c>
      <c r="SR645" s="10"/>
      <c r="SS645" s="273"/>
      <c r="ST645" s="203" t="s">
        <v>104</v>
      </c>
      <c r="SU645" s="276" t="s">
        <v>2517</v>
      </c>
      <c r="SW645" s="204"/>
      <c r="SX645" s="204">
        <f>VLOOKUP(SU645,$A$681:$F$2354,6,FALSE)</f>
        <v>46</v>
      </c>
      <c r="SY645" s="203" t="s">
        <v>69</v>
      </c>
      <c r="SZ645" s="10">
        <f>SX645*1.1</f>
        <v>50.6</v>
      </c>
      <c r="TA645" s="10"/>
      <c r="TB645" s="273"/>
      <c r="TC645" s="203" t="s">
        <v>104</v>
      </c>
      <c r="TD645" s="428" t="s">
        <v>476</v>
      </c>
      <c r="TF645" s="204"/>
      <c r="TG645" s="204">
        <f>VLOOKUP(TD645,$A$681:$F$2354,6,FALSE)</f>
        <v>36</v>
      </c>
      <c r="TH645" s="203" t="s">
        <v>69</v>
      </c>
      <c r="TI645" s="10">
        <f>TG645*1.1</f>
        <v>39.6</v>
      </c>
      <c r="TK645" s="273"/>
      <c r="TL645" s="203" t="s">
        <v>104</v>
      </c>
      <c r="TM645" s="276" t="s">
        <v>1268</v>
      </c>
      <c r="TO645" s="204"/>
      <c r="TP645" s="204">
        <f>VLOOKUP(TM645,$A$681:$F$2354,6,FALSE)</f>
        <v>14</v>
      </c>
      <c r="TQ645" s="203" t="s">
        <v>69</v>
      </c>
      <c r="TR645" s="10">
        <f>TP645*1.1</f>
        <v>15.400000000000002</v>
      </c>
      <c r="TS645" s="10"/>
      <c r="TT645" s="273"/>
      <c r="TU645" s="203" t="s">
        <v>104</v>
      </c>
      <c r="TV645" s="276" t="s">
        <v>454</v>
      </c>
      <c r="TX645" s="204"/>
      <c r="TY645" s="204">
        <f>VLOOKUP(TV645,$A$681:$F$2354,6,FALSE)</f>
        <v>11</v>
      </c>
      <c r="TZ645" s="203" t="s">
        <v>69</v>
      </c>
      <c r="UA645" s="10">
        <f>TY645*1.1</f>
        <v>12.100000000000001</v>
      </c>
      <c r="UB645" s="10"/>
      <c r="UC645" s="273"/>
      <c r="UD645" s="203" t="s">
        <v>104</v>
      </c>
      <c r="UE645" s="285" t="s">
        <v>183</v>
      </c>
      <c r="UG645" s="204"/>
      <c r="UH645" s="204" t="e">
        <f>VLOOKUP(UE645,$A$681:$F$2354,6,FALSE)</f>
        <v>#N/A</v>
      </c>
      <c r="UI645" s="203" t="s">
        <v>69</v>
      </c>
      <c r="UJ645" s="10" t="e">
        <f>UH645*1.1</f>
        <v>#N/A</v>
      </c>
      <c r="UK645" s="10"/>
      <c r="UL645" s="273"/>
      <c r="UM645" s="203" t="s">
        <v>104</v>
      </c>
      <c r="UN645" s="276" t="s">
        <v>2563</v>
      </c>
      <c r="UP645" s="204"/>
      <c r="UQ645" s="204">
        <f>VLOOKUP(UN645,$A$681:$F$2354,6,FALSE)</f>
        <v>156</v>
      </c>
      <c r="UR645" s="203" t="s">
        <v>69</v>
      </c>
      <c r="US645" s="10">
        <f>UQ645*1.1</f>
        <v>171.60000000000002</v>
      </c>
      <c r="UT645" s="10"/>
      <c r="UU645" s="273"/>
      <c r="UV645" s="203" t="s">
        <v>104</v>
      </c>
      <c r="UW645" s="276" t="s">
        <v>710</v>
      </c>
      <c r="UY645" s="204"/>
      <c r="UZ645" s="204">
        <f>VLOOKUP(UW645,$A$681:$F$2354,6,FALSE)</f>
        <v>30</v>
      </c>
      <c r="VA645" s="203" t="s">
        <v>69</v>
      </c>
      <c r="VB645" s="10">
        <f>UZ645*1.1</f>
        <v>33</v>
      </c>
      <c r="VC645" s="10"/>
      <c r="VD645" s="273"/>
      <c r="VE645" s="203" t="s">
        <v>104</v>
      </c>
      <c r="VF645" s="276" t="s">
        <v>1000</v>
      </c>
      <c r="VH645" s="204"/>
      <c r="VI645" s="204">
        <f>VLOOKUP(VF645,$A$681:$F$2354,6,FALSE)</f>
        <v>42</v>
      </c>
      <c r="VJ645" s="203" t="s">
        <v>69</v>
      </c>
      <c r="VK645" s="10">
        <f>VI645*1.1</f>
        <v>46.2</v>
      </c>
      <c r="VL645" s="10"/>
      <c r="VM645" s="273"/>
      <c r="VN645" s="203" t="s">
        <v>104</v>
      </c>
      <c r="VO645" s="276" t="s">
        <v>828</v>
      </c>
      <c r="VQ645" s="204"/>
      <c r="VR645" s="204">
        <f>VLOOKUP(VO645,$A$681:$F$2354,6,FALSE)</f>
        <v>7</v>
      </c>
      <c r="VS645" s="203" t="s">
        <v>69</v>
      </c>
      <c r="VT645" s="10">
        <f>VR645*1.1</f>
        <v>7.7000000000000011</v>
      </c>
      <c r="VU645" s="10"/>
      <c r="VV645" s="273"/>
      <c r="VW645" s="203" t="s">
        <v>104</v>
      </c>
      <c r="VX645" s="278" t="s">
        <v>183</v>
      </c>
      <c r="VZ645" s="204"/>
      <c r="WA645" s="204" t="e">
        <f>VLOOKUP(VX645,$A$681:$F$2354,6,FALSE)</f>
        <v>#N/A</v>
      </c>
      <c r="WB645" s="203" t="s">
        <v>69</v>
      </c>
      <c r="WC645" s="10" t="e">
        <f>WA645*1.1</f>
        <v>#N/A</v>
      </c>
      <c r="WE645" s="273"/>
      <c r="WF645" s="203" t="s">
        <v>104</v>
      </c>
      <c r="WG645" s="276" t="s">
        <v>1701</v>
      </c>
      <c r="WI645" s="204"/>
      <c r="WJ645" s="204">
        <f>VLOOKUP(WG645,$A$681:$F$2354,6,FALSE)</f>
        <v>107</v>
      </c>
      <c r="WK645" s="203" t="s">
        <v>69</v>
      </c>
      <c r="WL645" s="10">
        <f>WJ645*1.1</f>
        <v>117.7</v>
      </c>
      <c r="WN645" s="273"/>
      <c r="WO645" s="203" t="s">
        <v>104</v>
      </c>
      <c r="WP645" s="278" t="s">
        <v>183</v>
      </c>
      <c r="WQ645" s="204"/>
      <c r="WR645" s="204"/>
      <c r="WS645" s="204" t="e">
        <f>VLOOKUP(WP645,$A$681:$F$2354,6,FALSE)</f>
        <v>#N/A</v>
      </c>
      <c r="WT645" s="203" t="s">
        <v>69</v>
      </c>
      <c r="WU645" s="10" t="e">
        <f>WS645*1.1</f>
        <v>#N/A</v>
      </c>
      <c r="WV645" s="10"/>
      <c r="WW645" s="273"/>
      <c r="WX645" s="203" t="s">
        <v>104</v>
      </c>
      <c r="WY645" s="278" t="s">
        <v>183</v>
      </c>
      <c r="XA645" s="204"/>
      <c r="XB645" s="204" t="e">
        <f>VLOOKUP(WY645,$A$681:$F$2354,6,FALSE)</f>
        <v>#N/A</v>
      </c>
      <c r="XC645" s="203" t="s">
        <v>69</v>
      </c>
      <c r="XD645" s="10" t="e">
        <f>XB645*1.1</f>
        <v>#N/A</v>
      </c>
      <c r="XF645" s="273"/>
      <c r="XG645" s="203" t="s">
        <v>104</v>
      </c>
      <c r="XH645" s="276" t="s">
        <v>575</v>
      </c>
      <c r="XJ645" s="204"/>
      <c r="XK645" s="204">
        <f>VLOOKUP(XH645,$A$681:$F$2354,6,FALSE)</f>
        <v>123</v>
      </c>
      <c r="XL645" s="203" t="s">
        <v>69</v>
      </c>
      <c r="XM645" s="10">
        <f>XK645*1.1</f>
        <v>135.30000000000001</v>
      </c>
      <c r="XO645" s="273"/>
      <c r="XP645" s="203" t="s">
        <v>104</v>
      </c>
      <c r="XQ645" s="276" t="s">
        <v>1274</v>
      </c>
      <c r="XS645" s="204"/>
      <c r="XT645" s="204">
        <f>VLOOKUP(XQ645,$A$681:$F$2354,6,FALSE)</f>
        <v>240</v>
      </c>
      <c r="XU645" s="203" t="s">
        <v>69</v>
      </c>
      <c r="XV645" s="10">
        <f>XT645*1.1</f>
        <v>264</v>
      </c>
      <c r="XW645" s="10"/>
      <c r="XX645" s="273"/>
      <c r="XY645" s="203" t="s">
        <v>104</v>
      </c>
      <c r="XZ645" s="276" t="s">
        <v>826</v>
      </c>
      <c r="YB645" s="204"/>
      <c r="YC645" s="204">
        <f>VLOOKUP(XZ645,$A$681:$F$2354,6,FALSE)</f>
        <v>45</v>
      </c>
      <c r="YD645" s="203" t="s">
        <v>69</v>
      </c>
      <c r="YE645" s="10">
        <f>YC645*1.1</f>
        <v>49.500000000000007</v>
      </c>
      <c r="YG645" s="273"/>
      <c r="YH645" s="203" t="s">
        <v>104</v>
      </c>
      <c r="YI645" s="278" t="s">
        <v>183</v>
      </c>
      <c r="YK645" s="204"/>
      <c r="YL645" s="204" t="e">
        <f>VLOOKUP(YI645,$A$681:$F$2354,6,FALSE)</f>
        <v>#N/A</v>
      </c>
      <c r="YM645" s="203" t="s">
        <v>69</v>
      </c>
      <c r="YN645" s="10" t="e">
        <f>YL645*1.1</f>
        <v>#N/A</v>
      </c>
      <c r="YO645" s="10"/>
      <c r="YP645" s="273"/>
      <c r="YQ645" s="203" t="s">
        <v>104</v>
      </c>
      <c r="YR645" s="278" t="s">
        <v>183</v>
      </c>
      <c r="YT645" s="204"/>
      <c r="YU645" s="204" t="e">
        <f>VLOOKUP(YR645,$A$681:$F$2354,6,FALSE)</f>
        <v>#N/A</v>
      </c>
      <c r="YV645" s="203" t="s">
        <v>69</v>
      </c>
      <c r="YW645" s="10" t="e">
        <f>YU645*1.1</f>
        <v>#N/A</v>
      </c>
      <c r="YY645" s="273"/>
      <c r="YZ645" s="203" t="s">
        <v>104</v>
      </c>
      <c r="ZA645" s="428" t="s">
        <v>1268</v>
      </c>
      <c r="ZC645" s="204"/>
      <c r="ZD645" s="204">
        <f>VLOOKUP(ZA645,$A$681:$F$2354,6,FALSE)</f>
        <v>14</v>
      </c>
      <c r="ZE645" s="203" t="s">
        <v>69</v>
      </c>
      <c r="ZF645" s="10">
        <f>ZD645*1.1</f>
        <v>15.400000000000002</v>
      </c>
      <c r="ZH645" s="273"/>
      <c r="ZI645" s="203" t="s">
        <v>104</v>
      </c>
      <c r="ZJ645" s="276" t="s">
        <v>513</v>
      </c>
      <c r="ZL645" s="204"/>
      <c r="ZM645" s="204">
        <f>VLOOKUP(ZJ645,$A$681:$F$2354,6,FALSE)</f>
        <v>61</v>
      </c>
      <c r="ZN645" s="203" t="s">
        <v>69</v>
      </c>
      <c r="ZO645" s="10">
        <f>ZM645*1.1</f>
        <v>67.100000000000009</v>
      </c>
      <c r="ZQ645" s="273"/>
      <c r="ZR645" s="203" t="s">
        <v>104</v>
      </c>
      <c r="ZS645" s="276" t="s">
        <v>446</v>
      </c>
      <c r="ZU645" s="204"/>
      <c r="ZV645" s="204">
        <f>VLOOKUP(ZS645,$A$681:$F$2354,6,FALSE)</f>
        <v>58</v>
      </c>
      <c r="ZW645" s="203" t="s">
        <v>69</v>
      </c>
      <c r="ZX645" s="10">
        <f>ZV645*1.1</f>
        <v>63.800000000000004</v>
      </c>
      <c r="ZY645" s="10"/>
      <c r="ZZ645" s="273"/>
      <c r="AAA645" s="203" t="s">
        <v>104</v>
      </c>
      <c r="AAB645" s="276" t="s">
        <v>710</v>
      </c>
      <c r="AAD645" s="204"/>
      <c r="AAE645" s="204">
        <f>VLOOKUP(AAB645,$A$681:$F$2354,6,FALSE)</f>
        <v>30</v>
      </c>
      <c r="AAF645" s="203" t="s">
        <v>69</v>
      </c>
      <c r="AAG645" s="10">
        <f>AAE645*1.1</f>
        <v>33</v>
      </c>
      <c r="AAH645" s="10"/>
      <c r="AAI645" s="273"/>
      <c r="AAJ645" s="203" t="s">
        <v>104</v>
      </c>
      <c r="AAK645" s="276" t="s">
        <v>1714</v>
      </c>
      <c r="AAM645" s="204"/>
      <c r="AAN645" s="204">
        <f>VLOOKUP(AAK645,$A$681:$F$2354,6,FALSE)</f>
        <v>51</v>
      </c>
      <c r="AAO645" s="203" t="s">
        <v>69</v>
      </c>
      <c r="AAP645" s="10">
        <f>AAN645*1.1</f>
        <v>56.1</v>
      </c>
      <c r="AAQ645" s="10"/>
      <c r="AAR645" s="273"/>
      <c r="AAS645" s="203" t="s">
        <v>104</v>
      </c>
      <c r="AAT645" s="276" t="s">
        <v>500</v>
      </c>
      <c r="AAV645" s="204"/>
      <c r="AAW645" s="204">
        <f>VLOOKUP(AAT645,$A$681:$F$2354,6,FALSE)</f>
        <v>40</v>
      </c>
      <c r="AAX645" s="203" t="s">
        <v>69</v>
      </c>
      <c r="AAY645" s="10">
        <f>AAW645*1.1</f>
        <v>44</v>
      </c>
      <c r="AAZ645" s="10"/>
      <c r="ABA645" s="273"/>
      <c r="ABB645" s="203" t="s">
        <v>104</v>
      </c>
      <c r="ABC645" s="278" t="s">
        <v>183</v>
      </c>
      <c r="ABE645" s="204"/>
      <c r="ABF645" s="204" t="e">
        <f>VLOOKUP(ABC645,$A$681:$F$2354,6,FALSE)</f>
        <v>#N/A</v>
      </c>
      <c r="ABG645" s="203" t="s">
        <v>69</v>
      </c>
      <c r="ABH645" s="10" t="e">
        <f>ABF645*1.1</f>
        <v>#N/A</v>
      </c>
      <c r="ABI645" s="10"/>
      <c r="ABJ645" s="273"/>
      <c r="ABK645" s="203" t="s">
        <v>104</v>
      </c>
      <c r="ABL645" s="276" t="s">
        <v>1197</v>
      </c>
      <c r="ABN645" s="204"/>
      <c r="ABO645" s="204">
        <f>VLOOKUP(ABL645,$A$681:$F$2354,6,FALSE)</f>
        <v>3</v>
      </c>
      <c r="ABP645" s="203" t="s">
        <v>69</v>
      </c>
      <c r="ABQ645" s="10">
        <f>ABO645*1.1</f>
        <v>3.3000000000000003</v>
      </c>
      <c r="ABR645" s="10"/>
      <c r="ABS645" s="273"/>
      <c r="ABT645" s="203" t="s">
        <v>104</v>
      </c>
      <c r="ABU645" s="276" t="s">
        <v>1000</v>
      </c>
      <c r="ABW645" s="204"/>
      <c r="ABX645" s="204">
        <f>VLOOKUP(ABU645,$A$681:$F$2354,6,FALSE)</f>
        <v>42</v>
      </c>
      <c r="ABY645" s="203" t="s">
        <v>69</v>
      </c>
      <c r="ABZ645" s="10">
        <f>ABX645*1.1</f>
        <v>46.2</v>
      </c>
      <c r="ACA645" s="10"/>
      <c r="ACB645" s="273"/>
      <c r="ACC645" s="203" t="s">
        <v>104</v>
      </c>
      <c r="ACD645" s="278" t="s">
        <v>183</v>
      </c>
      <c r="ACF645" s="204"/>
      <c r="ACG645" s="204" t="e">
        <f>VLOOKUP(ACD645,$A$681:$F$2354,6,FALSE)</f>
        <v>#N/A</v>
      </c>
      <c r="ACH645" s="203" t="s">
        <v>69</v>
      </c>
      <c r="ACI645" s="10" t="e">
        <f>ACG645*1.1</f>
        <v>#N/A</v>
      </c>
      <c r="ACJ645" s="10"/>
      <c r="ACK645" s="273"/>
      <c r="ACL645" s="203" t="s">
        <v>104</v>
      </c>
      <c r="ACM645" s="278" t="s">
        <v>183</v>
      </c>
      <c r="ACO645" s="204"/>
      <c r="ACP645" s="204" t="e">
        <f>VLOOKUP(ACM645,$A$681:$F$2354,6,FALSE)</f>
        <v>#N/A</v>
      </c>
      <c r="ACQ645" s="203" t="s">
        <v>69</v>
      </c>
      <c r="ACR645" s="10" t="e">
        <f>ACP645*1.1</f>
        <v>#N/A</v>
      </c>
      <c r="ACS645" s="10"/>
      <c r="ACT645" s="273"/>
      <c r="ACU645" s="203" t="s">
        <v>104</v>
      </c>
      <c r="ACV645" s="278" t="s">
        <v>183</v>
      </c>
      <c r="ACX645" s="204"/>
      <c r="ACY645" s="204" t="e">
        <f>VLOOKUP(ACV645,$A$681:$F$2354,6,FALSE)</f>
        <v>#N/A</v>
      </c>
      <c r="ACZ645" s="203" t="s">
        <v>69</v>
      </c>
      <c r="ADA645" s="10" t="e">
        <f>ACY645*1.1</f>
        <v>#N/A</v>
      </c>
      <c r="ADB645" s="10"/>
      <c r="ADC645" s="273"/>
      <c r="ADD645" s="203" t="s">
        <v>104</v>
      </c>
      <c r="ADE645" s="278" t="s">
        <v>183</v>
      </c>
      <c r="ADG645" s="204"/>
      <c r="ADH645" s="204" t="e">
        <f>VLOOKUP(ADE645,$A$681:$F$2354,6,FALSE)</f>
        <v>#N/A</v>
      </c>
      <c r="ADI645" s="203" t="s">
        <v>69</v>
      </c>
      <c r="ADJ645" s="10" t="e">
        <f>ADH645*1.1</f>
        <v>#N/A</v>
      </c>
      <c r="ADL645" s="273"/>
      <c r="ADM645" s="203" t="s">
        <v>104</v>
      </c>
      <c r="ADN645" s="278" t="s">
        <v>183</v>
      </c>
      <c r="ADP645" s="204"/>
      <c r="ADQ645" s="204" t="e">
        <f>VLOOKUP(ADN645,$A$681:$F$2354,6,FALSE)</f>
        <v>#N/A</v>
      </c>
      <c r="ADR645" s="203" t="s">
        <v>69</v>
      </c>
      <c r="ADS645" s="10" t="e">
        <f>ADQ645*1.1</f>
        <v>#N/A</v>
      </c>
      <c r="ADT645" s="10"/>
      <c r="ADU645" s="273"/>
      <c r="ADV645" s="203" t="s">
        <v>104</v>
      </c>
      <c r="ADW645" s="278" t="s">
        <v>183</v>
      </c>
      <c r="ADY645" s="204"/>
      <c r="ADZ645" s="204" t="e">
        <f>VLOOKUP(ADW645,$A$681:$F$2354,6,FALSE)</f>
        <v>#N/A</v>
      </c>
      <c r="AEA645" s="203" t="s">
        <v>69</v>
      </c>
      <c r="AEB645" s="10" t="e">
        <f>ADZ645*1.1</f>
        <v>#N/A</v>
      </c>
      <c r="AED645" s="273"/>
      <c r="AEE645" s="203" t="s">
        <v>104</v>
      </c>
      <c r="AEF645" s="278" t="s">
        <v>183</v>
      </c>
      <c r="AEH645" s="204"/>
      <c r="AEI645" s="204" t="e">
        <f>VLOOKUP(AEF645,$A$681:$F$2354,6,FALSE)</f>
        <v>#N/A</v>
      </c>
      <c r="AEJ645" s="203" t="s">
        <v>69</v>
      </c>
      <c r="AEK645" s="10" t="e">
        <f>AEI645*1.1</f>
        <v>#N/A</v>
      </c>
      <c r="AEM645" s="273"/>
      <c r="AEN645" s="203" t="s">
        <v>104</v>
      </c>
      <c r="AEO645" s="278" t="s">
        <v>183</v>
      </c>
      <c r="AEQ645" s="204"/>
      <c r="AER645" s="204" t="e">
        <f>VLOOKUP(AEO645,$A$681:$F$2354,6,FALSE)</f>
        <v>#N/A</v>
      </c>
      <c r="AES645" s="203" t="s">
        <v>69</v>
      </c>
      <c r="AET645" s="10" t="e">
        <f>AER645*1.1</f>
        <v>#N/A</v>
      </c>
      <c r="AEV645" s="273"/>
      <c r="AEW645" s="203" t="s">
        <v>104</v>
      </c>
      <c r="AEX645" s="278" t="s">
        <v>183</v>
      </c>
      <c r="AEZ645" s="204"/>
      <c r="AFA645" s="204" t="e">
        <f>VLOOKUP(AEX645,$A$681:$F$2354,6,FALSE)</f>
        <v>#N/A</v>
      </c>
      <c r="AFB645" s="203" t="s">
        <v>69</v>
      </c>
      <c r="AFC645" s="10" t="e">
        <f>AFA645*1.1</f>
        <v>#N/A</v>
      </c>
      <c r="AFD645" s="10"/>
      <c r="AFE645" s="273"/>
      <c r="AFF645" s="203" t="s">
        <v>104</v>
      </c>
      <c r="AFG645" s="278" t="s">
        <v>183</v>
      </c>
      <c r="AFI645" s="204"/>
      <c r="AFJ645" s="204" t="e">
        <f>VLOOKUP(AFG645,$A$681:$F$2354,6,FALSE)</f>
        <v>#N/A</v>
      </c>
      <c r="AFK645" s="203" t="s">
        <v>69</v>
      </c>
      <c r="AFL645" s="10" t="e">
        <f>AFJ645*1.1</f>
        <v>#N/A</v>
      </c>
      <c r="AFM645" s="10"/>
      <c r="AFN645" s="273"/>
      <c r="AFO645" s="203" t="s">
        <v>104</v>
      </c>
      <c r="AFP645" s="278" t="s">
        <v>183</v>
      </c>
      <c r="AFR645" s="204"/>
      <c r="AFS645" s="204" t="e">
        <f>VLOOKUP(AFP645,$A$681:$F$2354,6,FALSE)</f>
        <v>#N/A</v>
      </c>
      <c r="AFT645" s="203" t="s">
        <v>69</v>
      </c>
      <c r="AFU645" s="10" t="e">
        <f>AFS645*1.1</f>
        <v>#N/A</v>
      </c>
      <c r="AFV645" s="10"/>
      <c r="AFW645" s="273"/>
      <c r="AFX645" s="203" t="s">
        <v>104</v>
      </c>
      <c r="AFY645" s="278" t="s">
        <v>183</v>
      </c>
      <c r="AGA645" s="204"/>
      <c r="AGB645" s="204" t="e">
        <f>VLOOKUP(AFY645,$A$681:$F$2354,6,FALSE)</f>
        <v>#N/A</v>
      </c>
      <c r="AGC645" s="203" t="s">
        <v>69</v>
      </c>
      <c r="AGD645" s="10" t="e">
        <f>AGB645*1.1</f>
        <v>#N/A</v>
      </c>
      <c r="AGE645" s="10"/>
      <c r="AGF645" s="273"/>
      <c r="AGG645" s="203" t="s">
        <v>104</v>
      </c>
      <c r="AGH645" s="278" t="s">
        <v>183</v>
      </c>
      <c r="AGJ645" s="204"/>
      <c r="AGK645" s="204" t="e">
        <f>VLOOKUP(AGH645,$A$681:$F$2354,6,FALSE)</f>
        <v>#N/A</v>
      </c>
      <c r="AGL645" s="203" t="s">
        <v>69</v>
      </c>
      <c r="AGM645" s="10" t="e">
        <f>AGK645*1.1</f>
        <v>#N/A</v>
      </c>
      <c r="AGN645" s="10"/>
      <c r="AGO645" s="273"/>
      <c r="AGP645" s="203" t="s">
        <v>104</v>
      </c>
      <c r="AGQ645" s="278" t="s">
        <v>183</v>
      </c>
      <c r="AGS645" s="204"/>
      <c r="AGT645" s="204" t="e">
        <f>VLOOKUP(AGQ645,$A$681:$F$2354,6,FALSE)</f>
        <v>#N/A</v>
      </c>
      <c r="AGU645" s="203" t="s">
        <v>69</v>
      </c>
      <c r="AGV645" s="10" t="e">
        <f>AGT645*1.1</f>
        <v>#N/A</v>
      </c>
      <c r="AGW645" s="10"/>
      <c r="AGX645" s="273"/>
      <c r="AGY645" s="203" t="s">
        <v>104</v>
      </c>
      <c r="AGZ645" s="276" t="s">
        <v>630</v>
      </c>
      <c r="AHB645" s="204"/>
      <c r="AHC645" s="204">
        <f>VLOOKUP(AGZ645,$A$681:$F$2354,6,FALSE)</f>
        <v>118</v>
      </c>
      <c r="AHD645" s="203" t="s">
        <v>69</v>
      </c>
      <c r="AHE645" s="10">
        <f>AHC645*1.1</f>
        <v>129.80000000000001</v>
      </c>
      <c r="AHF645" s="10"/>
      <c r="AHG645" s="273"/>
      <c r="AHH645" s="203" t="s">
        <v>104</v>
      </c>
      <c r="AHI645" s="276" t="s">
        <v>697</v>
      </c>
      <c r="AHK645" s="204"/>
      <c r="AHL645" s="204">
        <f>VLOOKUP(AHI645,$A$681:$F$2354,6,FALSE)</f>
        <v>3</v>
      </c>
      <c r="AHM645" s="203" t="s">
        <v>69</v>
      </c>
      <c r="AHN645" s="10">
        <f>AHL645*1.1</f>
        <v>3.3000000000000003</v>
      </c>
      <c r="AHO645" s="10"/>
      <c r="AHP645" s="273"/>
      <c r="AHQ645" s="203" t="s">
        <v>104</v>
      </c>
      <c r="AHR645" s="276" t="s">
        <v>809</v>
      </c>
      <c r="AHT645" s="204"/>
      <c r="AHU645" s="204">
        <f>VLOOKUP(AHR645,$A$681:$F$2354,6,FALSE)</f>
        <v>4</v>
      </c>
      <c r="AHV645" s="203" t="s">
        <v>69</v>
      </c>
      <c r="AHW645" s="10">
        <f>AHU645*1.1</f>
        <v>4.4000000000000004</v>
      </c>
      <c r="AHX645" s="10"/>
      <c r="AHY645" s="273"/>
      <c r="AHZ645" s="203" t="s">
        <v>104</v>
      </c>
      <c r="AIA645" s="276" t="s">
        <v>808</v>
      </c>
      <c r="AIC645" s="204"/>
      <c r="AID645" s="204">
        <f>VLOOKUP(AIA645,$A$681:$F$2354,6,FALSE)</f>
        <v>27</v>
      </c>
      <c r="AIE645" s="203" t="s">
        <v>69</v>
      </c>
      <c r="AIF645" s="10">
        <f>AID645*1.1</f>
        <v>29.700000000000003</v>
      </c>
      <c r="AIG645" s="10"/>
      <c r="AIH645" s="273"/>
      <c r="AII645" s="203" t="s">
        <v>104</v>
      </c>
      <c r="AIJ645" s="276" t="s">
        <v>433</v>
      </c>
      <c r="AIL645" s="204"/>
      <c r="AIM645" s="204">
        <f>VLOOKUP(AIJ645,$A$681:$F$2354,6,FALSE)</f>
        <v>12</v>
      </c>
      <c r="AIN645" s="203" t="s">
        <v>69</v>
      </c>
      <c r="AIO645" s="10">
        <f>AIM645*1.1</f>
        <v>13.200000000000001</v>
      </c>
      <c r="AIP645" s="10"/>
      <c r="AIQ645" s="273"/>
      <c r="AIR645" s="203" t="s">
        <v>104</v>
      </c>
      <c r="AIS645" s="276" t="s">
        <v>560</v>
      </c>
      <c r="AIU645" s="204"/>
      <c r="AIV645" s="204">
        <f>VLOOKUP(AIS645,$A$681:$F$2354,6,FALSE)</f>
        <v>32</v>
      </c>
      <c r="AIW645" s="203" t="s">
        <v>69</v>
      </c>
      <c r="AIX645" s="10">
        <f>AIV645*1.1</f>
        <v>35.200000000000003</v>
      </c>
      <c r="AIY645" s="10"/>
      <c r="AIZ645" s="273"/>
      <c r="AJA645" s="203" t="s">
        <v>104</v>
      </c>
      <c r="AJB645" s="276" t="s">
        <v>446</v>
      </c>
      <c r="AJD645" s="204"/>
      <c r="AJE645" s="204">
        <f>VLOOKUP(AJB645,$A$681:$F$2354,6,FALSE)</f>
        <v>58</v>
      </c>
      <c r="AJF645" s="203" t="s">
        <v>69</v>
      </c>
      <c r="AJG645" s="10">
        <f>AJE645*1.1</f>
        <v>63.800000000000004</v>
      </c>
      <c r="AJH645" s="10"/>
      <c r="AJI645" s="273"/>
      <c r="AJJ645" s="203" t="s">
        <v>104</v>
      </c>
      <c r="AJK645" s="276" t="s">
        <v>544</v>
      </c>
      <c r="AJM645" s="204"/>
      <c r="AJN645" s="204">
        <f>VLOOKUP(AJK645,$A$681:$F$2354,6,FALSE)</f>
        <v>36</v>
      </c>
      <c r="AJO645" s="203" t="s">
        <v>69</v>
      </c>
      <c r="AJP645" s="10">
        <f>AJN645*1.1</f>
        <v>39.6</v>
      </c>
      <c r="AJQ645" s="10"/>
      <c r="AJR645" s="273"/>
      <c r="AJS645" s="203" t="s">
        <v>104</v>
      </c>
      <c r="AJT645" s="431" t="s">
        <v>1184</v>
      </c>
      <c r="AJV645" s="204"/>
      <c r="AJW645" s="204">
        <f>VLOOKUP(AJT645,$A$681:$F$2354,6,FALSE)</f>
        <v>0</v>
      </c>
      <c r="AJX645" s="203" t="s">
        <v>69</v>
      </c>
      <c r="AJY645" s="10">
        <f>AJW645*1.1</f>
        <v>0</v>
      </c>
      <c r="AJZ645" s="10"/>
      <c r="AKA645" s="273"/>
      <c r="AKB645" s="203" t="s">
        <v>104</v>
      </c>
      <c r="AKC645" s="276" t="s">
        <v>544</v>
      </c>
      <c r="AKE645" s="204"/>
      <c r="AKF645" s="204">
        <f>VLOOKUP(AKC645,$A$681:$F$2354,6,FALSE)</f>
        <v>36</v>
      </c>
      <c r="AKG645" s="203" t="s">
        <v>69</v>
      </c>
      <c r="AKH645" s="10">
        <f>AKF645*1.1</f>
        <v>39.6</v>
      </c>
      <c r="AKI645" s="10"/>
      <c r="AKJ645" s="273"/>
      <c r="AKK645" s="203" t="s">
        <v>104</v>
      </c>
      <c r="AKL645" s="276" t="s">
        <v>513</v>
      </c>
      <c r="AKN645" s="204"/>
      <c r="AKO645" s="204">
        <f>VLOOKUP(AKL645,$A$681:$F$2354,6,FALSE)</f>
        <v>61</v>
      </c>
      <c r="AKP645" s="203" t="s">
        <v>69</v>
      </c>
      <c r="AKQ645" s="10">
        <f>AKO645*1.1</f>
        <v>67.100000000000009</v>
      </c>
      <c r="AKR645" s="10"/>
      <c r="AKS645" s="273"/>
      <c r="AKT645" s="203" t="s">
        <v>104</v>
      </c>
      <c r="AKU645" s="276" t="s">
        <v>544</v>
      </c>
      <c r="AKW645" s="204"/>
      <c r="AKX645" s="204">
        <f>VLOOKUP(AKU645,$A$681:$F$2354,6,FALSE)</f>
        <v>36</v>
      </c>
      <c r="AKY645" s="203" t="s">
        <v>69</v>
      </c>
      <c r="AKZ645" s="10">
        <f>AKX645*1.1</f>
        <v>39.6</v>
      </c>
      <c r="ALA645" s="10"/>
      <c r="ALB645" s="273"/>
      <c r="ALC645" s="203" t="s">
        <v>104</v>
      </c>
      <c r="ALD645" s="276" t="s">
        <v>2616</v>
      </c>
      <c r="ALF645" s="204"/>
      <c r="ALG645" s="204">
        <f>VLOOKUP(ALD645,$A$681:$F$2354,6,FALSE)</f>
        <v>110</v>
      </c>
      <c r="ALH645" s="203" t="s">
        <v>69</v>
      </c>
      <c r="ALI645" s="10">
        <f>ALG645*1.1</f>
        <v>121.00000000000001</v>
      </c>
      <c r="ALJ645" s="10"/>
      <c r="ALK645" s="273"/>
      <c r="ALL645" s="203" t="s">
        <v>104</v>
      </c>
      <c r="ALM645" s="276" t="s">
        <v>809</v>
      </c>
      <c r="ALO645" s="204"/>
      <c r="ALP645" s="204">
        <f>VLOOKUP(ALM645,$A$681:$F$2354,6,FALSE)</f>
        <v>4</v>
      </c>
      <c r="ALQ645" s="203" t="s">
        <v>69</v>
      </c>
      <c r="ALR645" s="10">
        <f>ALP645*1.1</f>
        <v>4.4000000000000004</v>
      </c>
      <c r="ALS645" s="10"/>
      <c r="ALT645" s="273"/>
      <c r="ALU645" s="203" t="s">
        <v>104</v>
      </c>
      <c r="ALV645" s="276" t="s">
        <v>635</v>
      </c>
      <c r="ALX645" s="204"/>
      <c r="ALY645" s="204">
        <f>VLOOKUP(ALV645,$A$681:$F$2354,6,FALSE)</f>
        <v>3</v>
      </c>
      <c r="ALZ645" s="203" t="s">
        <v>69</v>
      </c>
      <c r="AMA645" s="10">
        <f>ALY645*1.1</f>
        <v>3.3000000000000003</v>
      </c>
      <c r="AMB645" s="10"/>
      <c r="AMC645" s="273"/>
      <c r="AMD645" s="203" t="s">
        <v>104</v>
      </c>
      <c r="AME645" s="276" t="s">
        <v>510</v>
      </c>
      <c r="AMG645" s="204"/>
      <c r="AMH645" s="204">
        <f>VLOOKUP(AME645,$A$681:$F$2354,6,FALSE)</f>
        <v>72</v>
      </c>
      <c r="AMI645" s="203" t="s">
        <v>69</v>
      </c>
      <c r="AMJ645" s="10">
        <f>AMH645*1.1</f>
        <v>79.2</v>
      </c>
      <c r="AMK645" s="10"/>
      <c r="AML645" s="273"/>
      <c r="AMM645" s="203" t="s">
        <v>104</v>
      </c>
      <c r="AMN645" s="276" t="s">
        <v>1215</v>
      </c>
      <c r="AMP645" s="204"/>
      <c r="AMQ645" s="204">
        <f>VLOOKUP(AMN645,$A$681:$F$2354,6,FALSE)</f>
        <v>57</v>
      </c>
      <c r="AMR645" s="203" t="s">
        <v>69</v>
      </c>
      <c r="AMS645" s="10">
        <f>AMQ645*1.1</f>
        <v>62.7</v>
      </c>
      <c r="AMT645" s="10"/>
      <c r="AMU645" s="273"/>
      <c r="AMV645" s="203" t="s">
        <v>104</v>
      </c>
      <c r="AMW645" s="276" t="s">
        <v>635</v>
      </c>
      <c r="AMY645" s="204"/>
      <c r="AMZ645" s="204">
        <f>VLOOKUP(AMW645,$A$681:$F$2354,6,FALSE)</f>
        <v>3</v>
      </c>
      <c r="ANA645" s="203" t="s">
        <v>69</v>
      </c>
      <c r="ANB645" s="10">
        <f>AMZ645*1.1</f>
        <v>3.3000000000000003</v>
      </c>
      <c r="ANC645" s="10"/>
      <c r="AND645" s="273"/>
      <c r="ANE645" s="203" t="s">
        <v>104</v>
      </c>
      <c r="ANF645" s="276" t="s">
        <v>459</v>
      </c>
      <c r="ANH645" s="204"/>
      <c r="ANI645" s="204">
        <f>VLOOKUP(ANF645,$A$681:$F$2354,6,FALSE)</f>
        <v>73</v>
      </c>
      <c r="ANJ645" s="203" t="s">
        <v>69</v>
      </c>
      <c r="ANK645" s="10">
        <f>ANI645*1.1</f>
        <v>80.300000000000011</v>
      </c>
      <c r="ANL645" s="10"/>
      <c r="ANM645" s="273"/>
      <c r="ANN645" s="203" t="s">
        <v>104</v>
      </c>
      <c r="ANO645" s="276" t="s">
        <v>630</v>
      </c>
      <c r="ANQ645" s="204"/>
      <c r="ANR645" s="204">
        <f>VLOOKUP(ANO645,$A$681:$F$2354,6,FALSE)</f>
        <v>118</v>
      </c>
      <c r="ANS645" s="203" t="s">
        <v>69</v>
      </c>
      <c r="ANT645" s="10">
        <f>ANR645*1.1</f>
        <v>129.80000000000001</v>
      </c>
      <c r="ANU645" s="10"/>
      <c r="ANV645" s="273"/>
      <c r="ANW645" s="203" t="s">
        <v>104</v>
      </c>
      <c r="ANX645" s="276" t="s">
        <v>630</v>
      </c>
      <c r="ANZ645" s="204"/>
      <c r="AOA645" s="204">
        <f>VLOOKUP(ANX645,$A$681:$F$2354,6,FALSE)</f>
        <v>118</v>
      </c>
      <c r="AOB645" s="203" t="s">
        <v>69</v>
      </c>
      <c r="AOC645" s="10">
        <f>AOA645*1.1</f>
        <v>129.80000000000001</v>
      </c>
      <c r="AOD645" s="10"/>
      <c r="AOE645" s="273"/>
      <c r="AOF645" s="203" t="s">
        <v>104</v>
      </c>
      <c r="AOG645" s="276" t="s">
        <v>2059</v>
      </c>
      <c r="AOI645" s="204"/>
      <c r="AOJ645" s="204">
        <f>VLOOKUP(AOG645,$A$681:$F$2354,6,FALSE)</f>
        <v>32</v>
      </c>
      <c r="AOK645" s="203" t="s">
        <v>69</v>
      </c>
      <c r="AOL645" s="10">
        <f>AOJ645*1.1</f>
        <v>35.200000000000003</v>
      </c>
      <c r="AOM645" s="10"/>
      <c r="AON645" s="273"/>
      <c r="AOO645" s="203" t="s">
        <v>104</v>
      </c>
      <c r="AOP645" s="276" t="s">
        <v>1000</v>
      </c>
      <c r="AOR645" s="204"/>
      <c r="AOS645" s="204">
        <f>VLOOKUP(AOP645,$A$681:$F$2354,6,FALSE)</f>
        <v>42</v>
      </c>
      <c r="AOT645" s="203" t="s">
        <v>69</v>
      </c>
      <c r="AOU645" s="10">
        <f>AOS645*1.1</f>
        <v>46.2</v>
      </c>
      <c r="AOV645" s="10"/>
      <c r="AOW645" s="273"/>
      <c r="AOX645" s="203" t="s">
        <v>104</v>
      </c>
      <c r="AOY645" s="276" t="s">
        <v>433</v>
      </c>
      <c r="APA645" s="204"/>
      <c r="APB645" s="204">
        <f>VLOOKUP(AOY645,$A$681:$F$2354,6,FALSE)</f>
        <v>12</v>
      </c>
      <c r="APC645" s="203" t="s">
        <v>69</v>
      </c>
      <c r="APD645" s="10">
        <f>APB645*1.1</f>
        <v>13.200000000000001</v>
      </c>
      <c r="APE645" s="10"/>
      <c r="APF645" s="273"/>
      <c r="APG645" s="203" t="s">
        <v>104</v>
      </c>
      <c r="APH645" s="276" t="s">
        <v>809</v>
      </c>
      <c r="APJ645" s="204"/>
      <c r="APK645" s="204">
        <f>VLOOKUP(APH645,$A$681:$F$2354,6,FALSE)</f>
        <v>4</v>
      </c>
      <c r="APL645" s="203" t="s">
        <v>69</v>
      </c>
      <c r="APM645" s="10">
        <f>APK645*1.1</f>
        <v>4.4000000000000004</v>
      </c>
      <c r="APN645" s="10"/>
      <c r="APO645" s="273"/>
      <c r="APP645" s="203" t="s">
        <v>104</v>
      </c>
      <c r="APQ645" s="276" t="s">
        <v>1189</v>
      </c>
      <c r="APS645" s="204"/>
      <c r="APT645" s="204">
        <f>VLOOKUP(APQ645,$A$681:$F$2354,6,FALSE)</f>
        <v>141</v>
      </c>
      <c r="APU645" s="203" t="s">
        <v>69</v>
      </c>
      <c r="APV645" s="10">
        <f>APT645*1.1</f>
        <v>155.10000000000002</v>
      </c>
      <c r="APW645" s="10"/>
      <c r="APX645" s="273"/>
      <c r="APY645" s="203" t="s">
        <v>104</v>
      </c>
      <c r="APZ645" s="276" t="s">
        <v>826</v>
      </c>
      <c r="AQB645" s="204"/>
      <c r="AQC645" s="204">
        <f>VLOOKUP(APZ645,$A$681:$F$2354,6,FALSE)</f>
        <v>45</v>
      </c>
      <c r="AQD645" s="203" t="s">
        <v>69</v>
      </c>
      <c r="AQE645" s="10">
        <f>AQC645*1.1</f>
        <v>49.500000000000007</v>
      </c>
      <c r="AQF645" s="10"/>
      <c r="AQG645" s="273"/>
    </row>
    <row r="646" spans="1:1125" s="14" customFormat="1" ht="15">
      <c r="A646" s="203"/>
      <c r="B646" s="414"/>
      <c r="D646" s="203"/>
      <c r="E646" s="203"/>
      <c r="F646" s="203"/>
      <c r="G646" s="10"/>
      <c r="H646" s="10">
        <f>SUM(G641:G645)</f>
        <v>746.3</v>
      </c>
      <c r="I646" s="267"/>
      <c r="J646" s="203"/>
      <c r="K646" s="414"/>
      <c r="M646" s="203"/>
      <c r="N646" s="203"/>
      <c r="O646" s="203"/>
      <c r="P646" s="10"/>
      <c r="Q646" s="10">
        <f>SUM(P641:P645)</f>
        <v>774.4</v>
      </c>
      <c r="R646" s="267"/>
      <c r="S646" s="203"/>
      <c r="T646" s="264"/>
      <c r="V646" s="203"/>
      <c r="W646" s="203"/>
      <c r="X646" s="203"/>
      <c r="Y646" s="10"/>
      <c r="Z646" s="10">
        <f>SUM(Y641:Y645)</f>
        <v>764.8</v>
      </c>
      <c r="AA646" s="267"/>
      <c r="AB646" s="203"/>
      <c r="AC646" s="414"/>
      <c r="AE646" s="203"/>
      <c r="AF646" s="203"/>
      <c r="AG646" s="203"/>
      <c r="AH646" s="10"/>
      <c r="AI646" s="10">
        <f>SUM(AH641:AH645)</f>
        <v>750.9</v>
      </c>
      <c r="AJ646" s="267"/>
      <c r="AK646" s="203"/>
      <c r="AL646" s="414"/>
      <c r="AN646" s="203"/>
      <c r="AO646" s="203"/>
      <c r="AP646" s="203"/>
      <c r="AQ646" s="10"/>
      <c r="AR646" s="10">
        <f>SUM(AQ641:AQ645)</f>
        <v>325.3</v>
      </c>
      <c r="AS646" s="267"/>
      <c r="AT646" s="203"/>
      <c r="AU646" s="414"/>
      <c r="AW646" s="203"/>
      <c r="AX646" s="203"/>
      <c r="AY646" s="203"/>
      <c r="AZ646" s="10"/>
      <c r="BA646" s="10">
        <f>SUM(AZ641:AZ645)</f>
        <v>650.70000000000005</v>
      </c>
      <c r="BB646" s="267"/>
      <c r="BC646" s="203"/>
      <c r="BD646" s="414"/>
      <c r="BF646" s="203"/>
      <c r="BG646" s="203"/>
      <c r="BH646" s="203"/>
      <c r="BI646" s="10"/>
      <c r="BJ646" s="10">
        <f>SUM(BI641:BI645)</f>
        <v>723.3</v>
      </c>
      <c r="BK646" s="267"/>
      <c r="BL646" s="203"/>
      <c r="BM646" s="414"/>
      <c r="BO646" s="203"/>
      <c r="BP646" s="203"/>
      <c r="BQ646" s="203"/>
      <c r="BR646" s="10"/>
      <c r="BS646" s="10">
        <f>SUM(BR641:BR645)</f>
        <v>542.1</v>
      </c>
      <c r="BT646" s="267"/>
      <c r="BU646" s="203"/>
      <c r="BV646" s="414"/>
      <c r="BX646" s="203"/>
      <c r="BY646" s="203"/>
      <c r="BZ646" s="203"/>
      <c r="CA646" s="10"/>
      <c r="CB646" s="10">
        <f>SUM(CA641:CA645)</f>
        <v>741.4</v>
      </c>
      <c r="CC646" s="267"/>
      <c r="CD646" s="203"/>
      <c r="CE646" s="414"/>
      <c r="CG646" s="203"/>
      <c r="CH646" s="203"/>
      <c r="CI646" s="203"/>
      <c r="CJ646" s="10"/>
      <c r="CK646" s="10">
        <f>SUM(CJ641:CJ645)</f>
        <v>661.90000000000009</v>
      </c>
      <c r="CL646" s="267"/>
      <c r="CM646" s="203"/>
      <c r="CN646" s="414"/>
      <c r="CP646" s="203"/>
      <c r="CQ646" s="203"/>
      <c r="CR646" s="203"/>
      <c r="CS646" s="10"/>
      <c r="CT646" s="10">
        <f>SUM(CS641:CS645)</f>
        <v>888</v>
      </c>
      <c r="CU646" s="267"/>
      <c r="CV646" s="203"/>
      <c r="CW646" s="414"/>
      <c r="CY646" s="203"/>
      <c r="CZ646" s="203"/>
      <c r="DA646" s="203"/>
      <c r="DB646" s="10"/>
      <c r="DC646" s="10">
        <f>SUM(DB641:DB645)</f>
        <v>848.3</v>
      </c>
      <c r="DD646" s="267"/>
      <c r="DE646" s="203"/>
      <c r="DF646" s="414"/>
      <c r="DH646" s="203"/>
      <c r="DI646" s="203"/>
      <c r="DJ646" s="203"/>
      <c r="DK646" s="10"/>
      <c r="DL646" s="10">
        <f>SUM(DK641:DK645)</f>
        <v>701.1</v>
      </c>
      <c r="DM646" s="267"/>
      <c r="DN646" s="203"/>
      <c r="DO646" s="414"/>
      <c r="DQ646" s="203"/>
      <c r="DR646" s="203"/>
      <c r="DS646" s="203"/>
      <c r="DT646" s="10"/>
      <c r="DU646" s="10">
        <f>SUM(DT641:DT645)</f>
        <v>218.59999999999997</v>
      </c>
      <c r="DV646" s="267"/>
      <c r="DW646" s="203"/>
      <c r="DZ646" s="203"/>
      <c r="EA646" s="203"/>
      <c r="EB646" s="203"/>
      <c r="EC646" s="10"/>
      <c r="ED646" s="10" t="e">
        <f>SUM(EC641:EC645)</f>
        <v>#N/A</v>
      </c>
      <c r="EE646" s="267"/>
      <c r="EF646" s="203"/>
      <c r="EG646" s="414"/>
      <c r="EI646" s="203"/>
      <c r="EJ646" s="203"/>
      <c r="EK646" s="203"/>
      <c r="EL646" s="10"/>
      <c r="EM646" s="10">
        <f>SUM(EL641:EL645)</f>
        <v>375.8</v>
      </c>
      <c r="EN646" s="267"/>
      <c r="EO646" s="203"/>
      <c r="EP646" s="414"/>
      <c r="ER646" s="203"/>
      <c r="ES646" s="203"/>
      <c r="ET646" s="203"/>
      <c r="EU646" s="10"/>
      <c r="EV646" s="10">
        <f>SUM(EU641:EU645)</f>
        <v>669.7</v>
      </c>
      <c r="EW646" s="267"/>
      <c r="EX646" s="203"/>
      <c r="EY646" s="414"/>
      <c r="FA646" s="203"/>
      <c r="FB646" s="203"/>
      <c r="FC646" s="203"/>
      <c r="FD646" s="10"/>
      <c r="FE646" s="10">
        <f>SUM(FD641:FD645)</f>
        <v>571.1</v>
      </c>
      <c r="FF646" s="267"/>
      <c r="FG646" s="203"/>
      <c r="FH646" s="422"/>
      <c r="FJ646" s="203"/>
      <c r="FK646" s="203"/>
      <c r="FL646" s="203"/>
      <c r="FM646" s="10"/>
      <c r="FN646" s="10">
        <f>SUM(FM641:FM645)</f>
        <v>541.79999999999995</v>
      </c>
      <c r="FO646" s="267"/>
      <c r="FP646" s="203"/>
      <c r="FQ646" s="414"/>
      <c r="FS646" s="203"/>
      <c r="FT646" s="203"/>
      <c r="FU646" s="203"/>
      <c r="FV646" s="10"/>
      <c r="FW646" s="10">
        <f>SUM(FV641:FV645)</f>
        <v>751.8</v>
      </c>
      <c r="FX646" s="267"/>
      <c r="FY646" s="203"/>
      <c r="FZ646" s="414"/>
      <c r="GB646" s="203"/>
      <c r="GC646" s="203"/>
      <c r="GD646" s="203"/>
      <c r="GE646" s="10"/>
      <c r="GF646" s="10">
        <f>SUM(GE641:GE645)</f>
        <v>678</v>
      </c>
      <c r="GG646" s="267"/>
      <c r="GH646" s="203"/>
      <c r="GI646" s="414"/>
      <c r="GK646" s="203"/>
      <c r="GL646" s="203"/>
      <c r="GM646" s="203"/>
      <c r="GN646" s="10"/>
      <c r="GO646" s="10">
        <f>SUM(GN641:GN645)</f>
        <v>385</v>
      </c>
      <c r="GP646" s="267"/>
      <c r="GQ646" s="203"/>
      <c r="GR646" s="414"/>
      <c r="GT646" s="203"/>
      <c r="GU646" s="203"/>
      <c r="GV646" s="203"/>
      <c r="GW646" s="203"/>
      <c r="GX646" s="10">
        <f>SUM(GW641:GW645)</f>
        <v>415.29999999999995</v>
      </c>
      <c r="GY646" s="267"/>
      <c r="GZ646" s="203"/>
      <c r="HA646" s="414"/>
      <c r="HC646" s="203"/>
      <c r="HD646" s="203"/>
      <c r="HE646" s="203"/>
      <c r="HF646" s="10"/>
      <c r="HG646" s="10">
        <f>SUM(HF641:HF645)</f>
        <v>269.40000000000003</v>
      </c>
      <c r="HH646" s="267"/>
      <c r="HI646" s="203"/>
      <c r="HJ646" s="414"/>
      <c r="HL646" s="203"/>
      <c r="HM646" s="203"/>
      <c r="HN646" s="203"/>
      <c r="HO646" s="203"/>
      <c r="HP646" s="10">
        <f>SUM(HO641:HO645)</f>
        <v>574.70000000000005</v>
      </c>
      <c r="HQ646" s="267"/>
      <c r="HR646" s="203"/>
      <c r="HS646" s="423"/>
      <c r="HU646" s="203"/>
      <c r="HV646" s="203"/>
      <c r="HW646" s="203"/>
      <c r="HX646" s="10"/>
      <c r="HY646" s="10">
        <f>SUM(HX641:HX645)</f>
        <v>135.9</v>
      </c>
      <c r="HZ646" s="267"/>
      <c r="IA646" s="203"/>
      <c r="IB646" s="286"/>
      <c r="ID646" s="203"/>
      <c r="IE646" s="203"/>
      <c r="IF646" s="203"/>
      <c r="IG646" s="203"/>
      <c r="IH646" s="10" t="e">
        <f>SUM(IG641:IG645)</f>
        <v>#N/A</v>
      </c>
      <c r="II646" s="267"/>
      <c r="IJ646" s="203"/>
      <c r="IK646" s="423"/>
      <c r="IM646" s="203"/>
      <c r="IN646" s="203"/>
      <c r="IO646" s="203"/>
      <c r="IP646" s="10"/>
      <c r="IQ646" s="10">
        <f>SUM(IP641:IP645)</f>
        <v>345.4</v>
      </c>
      <c r="IR646" s="267"/>
      <c r="IS646" s="203"/>
      <c r="IT646" s="423"/>
      <c r="IV646" s="203"/>
      <c r="IW646" s="203"/>
      <c r="IX646" s="203"/>
      <c r="IY646" s="10"/>
      <c r="IZ646" s="10">
        <f>SUM(IY641:IY645)</f>
        <v>758.6</v>
      </c>
      <c r="JA646" s="267"/>
      <c r="JB646" s="203"/>
      <c r="JC646" s="423"/>
      <c r="JE646" s="203"/>
      <c r="JF646" s="203"/>
      <c r="JG646" s="203"/>
      <c r="JH646" s="10"/>
      <c r="JI646" s="10">
        <f>SUM(JH641:JH645)</f>
        <v>287.79999999999995</v>
      </c>
      <c r="JJ646" s="267"/>
      <c r="JK646" s="203"/>
      <c r="JL646" s="423"/>
      <c r="JN646" s="203"/>
      <c r="JO646" s="203"/>
      <c r="JP646" s="203"/>
      <c r="JQ646" s="10"/>
      <c r="JR646" s="10">
        <f>SUM(JQ641:JQ645)</f>
        <v>683.2</v>
      </c>
      <c r="JS646" s="267"/>
      <c r="JT646" s="203"/>
      <c r="JU646" s="264"/>
      <c r="JW646" s="203"/>
      <c r="JX646" s="203"/>
      <c r="JY646" s="203"/>
      <c r="JZ646" s="10"/>
      <c r="KA646" s="10">
        <f>SUM(JZ641:JZ645)</f>
        <v>190.9</v>
      </c>
      <c r="KB646" s="267"/>
      <c r="KC646" s="203"/>
      <c r="KD646" s="423"/>
      <c r="KF646" s="203"/>
      <c r="KG646" s="203"/>
      <c r="KH646" s="203"/>
      <c r="KI646" s="10"/>
      <c r="KJ646" s="10">
        <f>SUM(KI641:KI645)</f>
        <v>464.3</v>
      </c>
      <c r="KK646" s="267"/>
      <c r="KL646" s="203"/>
      <c r="KM646" s="264"/>
      <c r="KO646" s="203"/>
      <c r="KP646" s="203"/>
      <c r="KQ646" s="203"/>
      <c r="KR646" s="203"/>
      <c r="KS646" s="10">
        <f>SUM(KR641:KR645)</f>
        <v>259.3</v>
      </c>
      <c r="KT646" s="267"/>
      <c r="KU646" s="203"/>
      <c r="KV646" s="429"/>
      <c r="KX646" s="203"/>
      <c r="KY646" s="203"/>
      <c r="KZ646" s="203"/>
      <c r="LA646" s="10"/>
      <c r="LB646" s="10">
        <f>SUM(LA641:LA645)</f>
        <v>411.80000000000007</v>
      </c>
      <c r="LC646" s="267"/>
      <c r="LD646" s="203"/>
      <c r="LE646" s="423"/>
      <c r="LG646" s="203"/>
      <c r="LH646" s="203"/>
      <c r="LI646" s="203"/>
      <c r="LJ646" s="10"/>
      <c r="LK646" s="10">
        <f>SUM(LJ641:LJ645)</f>
        <v>285</v>
      </c>
      <c r="LL646" s="267"/>
      <c r="LM646" s="203"/>
      <c r="LN646" s="423"/>
      <c r="LP646" s="203"/>
      <c r="LQ646" s="203"/>
      <c r="LR646" s="203"/>
      <c r="LS646" s="10"/>
      <c r="LT646" s="10">
        <f>SUM(LS641:LS645)</f>
        <v>606.1</v>
      </c>
      <c r="LU646" s="267"/>
      <c r="LV646" s="203"/>
      <c r="LW646" s="423"/>
      <c r="LY646" s="203"/>
      <c r="LZ646" s="203"/>
      <c r="MA646" s="203"/>
      <c r="MB646" s="10"/>
      <c r="MC646" s="10">
        <f>SUM(MB641:MB645)</f>
        <v>129.6</v>
      </c>
      <c r="MD646" s="267"/>
      <c r="ME646" s="203"/>
      <c r="MF646" s="423"/>
      <c r="MH646" s="203"/>
      <c r="MI646" s="203"/>
      <c r="MJ646" s="203"/>
      <c r="MK646" s="10"/>
      <c r="ML646" s="10">
        <f>SUM(MK641:MK645)</f>
        <v>339.5</v>
      </c>
      <c r="MM646" s="267"/>
      <c r="MN646" s="203"/>
      <c r="MO646" s="423"/>
      <c r="MQ646" s="203"/>
      <c r="MR646" s="203"/>
      <c r="MS646" s="203"/>
      <c r="MT646" s="10"/>
      <c r="MU646" s="10">
        <f>SUM(MT641:MT645)</f>
        <v>407.29999999999995</v>
      </c>
      <c r="MV646" s="267"/>
      <c r="MW646" s="203"/>
      <c r="MX646" s="423"/>
      <c r="MZ646" s="203"/>
      <c r="NA646" s="203"/>
      <c r="NB646" s="203"/>
      <c r="NC646" s="10"/>
      <c r="ND646" s="10">
        <f>SUM(NC641:NC645)</f>
        <v>315.40000000000003</v>
      </c>
      <c r="NE646" s="267"/>
      <c r="NF646" s="203"/>
      <c r="NG646" s="423"/>
      <c r="NI646" s="203"/>
      <c r="NJ646" s="203"/>
      <c r="NK646" s="203"/>
      <c r="NL646" s="10"/>
      <c r="NM646" s="10">
        <f>SUM(NL641:NL645)</f>
        <v>1070.2</v>
      </c>
      <c r="NN646" s="267"/>
      <c r="NO646" s="203"/>
      <c r="NP646" s="425"/>
      <c r="NR646" s="203"/>
      <c r="NS646" s="203"/>
      <c r="NT646" s="203"/>
      <c r="NU646" s="10"/>
      <c r="NV646" s="10">
        <f>SUM(NU641:NU645)</f>
        <v>348.8</v>
      </c>
      <c r="NW646" s="267"/>
      <c r="NX646" s="203"/>
      <c r="NY646" s="423"/>
      <c r="OA646" s="203"/>
      <c r="OB646" s="203"/>
      <c r="OC646" s="203"/>
      <c r="OD646" s="203"/>
      <c r="OE646" s="10">
        <f>SUM(OD641:OD645)</f>
        <v>187.20000000000002</v>
      </c>
      <c r="OF646" s="267"/>
      <c r="OG646" s="203"/>
      <c r="OH646" s="423"/>
      <c r="OJ646" s="203"/>
      <c r="OK646" s="203"/>
      <c r="OL646" s="203"/>
      <c r="OM646" s="10"/>
      <c r="ON646" s="10">
        <f>SUM(OM641:OM645)</f>
        <v>185.29999999999998</v>
      </c>
      <c r="OO646" s="267"/>
      <c r="OP646" s="203"/>
      <c r="OQ646" s="425"/>
      <c r="OS646" s="203"/>
      <c r="OT646" s="203"/>
      <c r="OU646" s="203"/>
      <c r="OV646" s="10"/>
      <c r="OW646" s="10">
        <f>SUM(OV641:OV645)</f>
        <v>363.2</v>
      </c>
      <c r="OX646" s="267"/>
      <c r="OY646" s="203"/>
      <c r="OZ646" s="428"/>
      <c r="PB646" s="203"/>
      <c r="PC646" s="203"/>
      <c r="PD646" s="203"/>
      <c r="PE646" s="10"/>
      <c r="PF646" s="10">
        <f>SUM(PE641:PE645)</f>
        <v>480</v>
      </c>
      <c r="PG646" s="267"/>
      <c r="PH646" s="203"/>
      <c r="PI646" s="423"/>
      <c r="PK646" s="203"/>
      <c r="PL646" s="203"/>
      <c r="PM646" s="203"/>
      <c r="PN646" s="10"/>
      <c r="PO646" s="10">
        <f>SUM(PN641:PN645)</f>
        <v>643.4</v>
      </c>
      <c r="PP646" s="267"/>
      <c r="PQ646" s="203"/>
      <c r="PR646" s="264"/>
      <c r="PT646" s="203"/>
      <c r="PU646" s="203"/>
      <c r="PV646" s="203"/>
      <c r="PW646" s="10"/>
      <c r="PX646" s="10" t="e">
        <f>SUM(PW641:PW645)</f>
        <v>#N/A</v>
      </c>
      <c r="PY646" s="267"/>
      <c r="PZ646" s="203"/>
      <c r="QA646" s="423"/>
      <c r="QC646" s="203"/>
      <c r="QD646" s="203"/>
      <c r="QE646" s="203"/>
      <c r="QF646" s="10"/>
      <c r="QG646" s="10">
        <f>SUM(QF641:QF645)</f>
        <v>133.6</v>
      </c>
      <c r="QH646" s="267"/>
      <c r="QI646" s="203"/>
      <c r="QJ646" s="423"/>
      <c r="QL646" s="203"/>
      <c r="QM646" s="203"/>
      <c r="QN646" s="203"/>
      <c r="QO646" s="10"/>
      <c r="QP646" s="10">
        <f>SUM(QO641:QO645)</f>
        <v>528.59999999999991</v>
      </c>
      <c r="QQ646" s="267"/>
      <c r="QR646" s="203"/>
      <c r="QS646" s="423"/>
      <c r="QU646" s="203"/>
      <c r="QV646" s="203"/>
      <c r="QW646" s="203"/>
      <c r="QX646" s="10"/>
      <c r="QY646" s="10">
        <f>SUM(QX641:QX645)</f>
        <v>413.1</v>
      </c>
      <c r="QZ646" s="267"/>
      <c r="RA646" s="203"/>
      <c r="RB646" s="423"/>
      <c r="RD646" s="203"/>
      <c r="RE646" s="203"/>
      <c r="RF646" s="203"/>
      <c r="RG646" s="10"/>
      <c r="RH646" s="10">
        <f>SUM(RG641:RG645)</f>
        <v>131.79999999999998</v>
      </c>
      <c r="RI646" s="267"/>
      <c r="RJ646" s="203"/>
      <c r="RM646" s="203"/>
      <c r="RN646" s="203"/>
      <c r="RO646" s="203"/>
      <c r="RP646" s="203"/>
      <c r="RQ646" s="10" t="e">
        <f>SUM(RP641:RP645)</f>
        <v>#N/A</v>
      </c>
      <c r="RR646" s="267"/>
      <c r="RS646" s="203"/>
      <c r="RT646" s="423"/>
      <c r="RV646" s="203"/>
      <c r="RW646" s="203"/>
      <c r="RX646" s="203"/>
      <c r="RY646" s="10"/>
      <c r="RZ646" s="10">
        <f>SUM(RY641:RY645)</f>
        <v>553.29999999999995</v>
      </c>
      <c r="SA646" s="273"/>
      <c r="SB646" s="203"/>
      <c r="SC646" s="423"/>
      <c r="SE646" s="203"/>
      <c r="SF646" s="203"/>
      <c r="SG646" s="203"/>
      <c r="SH646" s="10"/>
      <c r="SI646" s="10">
        <f>SUM(SH641:SH645)</f>
        <v>469.20000000000005</v>
      </c>
      <c r="SJ646" s="273"/>
      <c r="SK646" s="203"/>
      <c r="SL646" s="423"/>
      <c r="SN646" s="203"/>
      <c r="SO646" s="203"/>
      <c r="SP646" s="203"/>
      <c r="SQ646" s="10"/>
      <c r="SR646" s="10">
        <f>SUM(SQ641:SQ645)</f>
        <v>324.3</v>
      </c>
      <c r="SS646" s="273"/>
      <c r="ST646" s="203"/>
      <c r="SU646" s="264"/>
      <c r="SW646" s="203"/>
      <c r="SX646" s="203"/>
      <c r="SY646" s="203"/>
      <c r="SZ646" s="10"/>
      <c r="TA646" s="10">
        <f>SUM(SZ641:SZ645)</f>
        <v>336</v>
      </c>
      <c r="TB646" s="273"/>
      <c r="TC646" s="203"/>
      <c r="TD646" s="428"/>
      <c r="TF646" s="203"/>
      <c r="TG646" s="203"/>
      <c r="TH646" s="203"/>
      <c r="TI646" s="203"/>
      <c r="TJ646" s="10">
        <f>SUM(TI641:TI645)</f>
        <v>404.20000000000005</v>
      </c>
      <c r="TK646" s="273"/>
      <c r="TL646" s="203"/>
      <c r="TM646" s="264"/>
      <c r="TO646" s="203"/>
      <c r="TP646" s="203"/>
      <c r="TQ646" s="203"/>
      <c r="TR646" s="10"/>
      <c r="TS646" s="10">
        <f>SUM(TR641:TR645)</f>
        <v>445.29999999999995</v>
      </c>
      <c r="TT646" s="273"/>
      <c r="TU646" s="203"/>
      <c r="TV646" s="264"/>
      <c r="TX646" s="203"/>
      <c r="TY646" s="203"/>
      <c r="TZ646" s="203"/>
      <c r="UA646" s="10"/>
      <c r="UB646" s="10">
        <f>SUM(UA641:UA645)</f>
        <v>510.90000000000003</v>
      </c>
      <c r="UC646" s="273"/>
      <c r="UD646" s="203"/>
      <c r="UE646" s="286"/>
      <c r="UG646" s="203"/>
      <c r="UH646" s="203"/>
      <c r="UI646" s="203"/>
      <c r="UJ646" s="10"/>
      <c r="UK646" s="10" t="e">
        <f>SUM(UJ641:UJ645)</f>
        <v>#N/A</v>
      </c>
      <c r="UL646" s="273"/>
      <c r="UM646" s="203"/>
      <c r="UN646" s="264"/>
      <c r="UP646" s="203"/>
      <c r="UQ646" s="203"/>
      <c r="UR646" s="203"/>
      <c r="US646" s="10"/>
      <c r="UT646" s="10">
        <f>SUM(US641:US645)</f>
        <v>382.70000000000005</v>
      </c>
      <c r="UU646" s="273"/>
      <c r="UV646" s="203"/>
      <c r="UW646" s="264"/>
      <c r="UY646" s="203"/>
      <c r="UZ646" s="203"/>
      <c r="VA646" s="203"/>
      <c r="VB646" s="10"/>
      <c r="VC646" s="10">
        <f>SUM(VB641:VB645)</f>
        <v>320.89999999999998</v>
      </c>
      <c r="VD646" s="273"/>
      <c r="VE646" s="203"/>
      <c r="VF646" s="423"/>
      <c r="VH646" s="203"/>
      <c r="VI646" s="203"/>
      <c r="VJ646" s="203"/>
      <c r="VK646" s="10"/>
      <c r="VL646" s="10">
        <f>SUM(VK641:VK645)</f>
        <v>471.3</v>
      </c>
      <c r="VM646" s="273"/>
      <c r="VN646" s="203"/>
      <c r="VO646" s="423"/>
      <c r="VQ646" s="203"/>
      <c r="VR646" s="203"/>
      <c r="VS646" s="203"/>
      <c r="VT646" s="10"/>
      <c r="VU646" s="10">
        <f>SUM(VT641:VT645)</f>
        <v>359.7</v>
      </c>
      <c r="VV646" s="273"/>
      <c r="VW646" s="203"/>
      <c r="VZ646" s="203"/>
      <c r="WA646" s="203"/>
      <c r="WB646" s="203"/>
      <c r="WC646" s="203"/>
      <c r="WD646" s="10" t="e">
        <f>SUM(WC641:WC645)</f>
        <v>#N/A</v>
      </c>
      <c r="WE646" s="273"/>
      <c r="WF646" s="203"/>
      <c r="WG646" s="264"/>
      <c r="WI646" s="203"/>
      <c r="WJ646" s="203"/>
      <c r="WK646" s="203"/>
      <c r="WL646" s="203"/>
      <c r="WM646" s="10">
        <f>SUM(WL641:WL645)</f>
        <v>435.7</v>
      </c>
      <c r="WN646" s="273"/>
      <c r="WO646" s="203"/>
      <c r="WQ646" s="203"/>
      <c r="WR646" s="203"/>
      <c r="WS646" s="203"/>
      <c r="WT646" s="203"/>
      <c r="WU646" s="10"/>
      <c r="WV646" s="10" t="e">
        <f>SUM(WU641:WU645)</f>
        <v>#N/A</v>
      </c>
      <c r="WW646" s="273"/>
      <c r="WX646" s="203"/>
      <c r="XA646" s="203"/>
      <c r="XB646" s="203"/>
      <c r="XC646" s="203"/>
      <c r="XD646" s="203"/>
      <c r="XE646" s="10" t="e">
        <f>SUM(XD641:XD645)</f>
        <v>#N/A</v>
      </c>
      <c r="XF646" s="273"/>
      <c r="XG646" s="203"/>
      <c r="XH646" s="423"/>
      <c r="XJ646" s="203"/>
      <c r="XK646" s="203"/>
      <c r="XL646" s="203"/>
      <c r="XM646" s="203"/>
      <c r="XN646" s="10">
        <f>SUM(XM641:XM645)</f>
        <v>496.4</v>
      </c>
      <c r="XO646" s="273"/>
      <c r="XP646" s="203"/>
      <c r="XQ646" s="423"/>
      <c r="XS646" s="203"/>
      <c r="XT646" s="203"/>
      <c r="XU646" s="203"/>
      <c r="XV646" s="10"/>
      <c r="XW646" s="10">
        <f>SUM(XV641:XV645)</f>
        <v>338.3</v>
      </c>
      <c r="XX646" s="273"/>
      <c r="XY646" s="203"/>
      <c r="XZ646" s="423"/>
      <c r="YB646" s="203"/>
      <c r="YC646" s="203"/>
      <c r="YD646" s="203"/>
      <c r="YE646" s="203"/>
      <c r="YF646" s="10">
        <f>SUM(YE641:YE645)</f>
        <v>538.5</v>
      </c>
      <c r="YG646" s="273"/>
      <c r="YH646" s="203"/>
      <c r="YK646" s="203"/>
      <c r="YL646" s="203"/>
      <c r="YM646" s="203"/>
      <c r="YN646" s="10"/>
      <c r="YO646" s="10" t="e">
        <f>SUM(YN641:YN645)</f>
        <v>#N/A</v>
      </c>
      <c r="YP646" s="273"/>
      <c r="YQ646" s="203"/>
      <c r="YT646" s="203"/>
      <c r="YU646" s="203"/>
      <c r="YV646" s="203"/>
      <c r="YW646" s="203"/>
      <c r="YX646" s="10" t="e">
        <f>SUM(YW641:YW645)</f>
        <v>#N/A</v>
      </c>
      <c r="YY646" s="273"/>
      <c r="YZ646" s="203"/>
      <c r="ZA646" s="428"/>
      <c r="ZC646" s="203"/>
      <c r="ZD646" s="203"/>
      <c r="ZE646" s="203"/>
      <c r="ZF646" s="203"/>
      <c r="ZG646" s="10">
        <f>SUM(ZF641:ZF645)</f>
        <v>626.29999999999995</v>
      </c>
      <c r="ZH646" s="273"/>
      <c r="ZI646" s="203"/>
      <c r="ZJ646" s="423"/>
      <c r="ZL646" s="203"/>
      <c r="ZM646" s="203"/>
      <c r="ZN646" s="203"/>
      <c r="ZO646" s="203"/>
      <c r="ZP646" s="10">
        <f>SUM(ZO641:ZO645)</f>
        <v>396.7</v>
      </c>
      <c r="ZQ646" s="273"/>
      <c r="ZR646" s="203"/>
      <c r="ZS646" s="423"/>
      <c r="ZU646" s="203"/>
      <c r="ZV646" s="203"/>
      <c r="ZW646" s="203"/>
      <c r="ZX646" s="10"/>
      <c r="ZY646" s="10">
        <f>SUM(ZX641:ZX645)</f>
        <v>530.79999999999995</v>
      </c>
      <c r="ZZ646" s="273"/>
      <c r="AAA646" s="203"/>
      <c r="AAB646" s="264"/>
      <c r="AAD646" s="203"/>
      <c r="AAE646" s="203"/>
      <c r="AAF646" s="203"/>
      <c r="AAG646" s="10"/>
      <c r="AAH646" s="10">
        <f>SUM(AAG641:AAG645)</f>
        <v>163.9</v>
      </c>
      <c r="AAI646" s="273"/>
      <c r="AAJ646" s="203"/>
      <c r="AAK646" s="264"/>
      <c r="AAM646" s="203"/>
      <c r="AAN646" s="203"/>
      <c r="AAO646" s="203"/>
      <c r="AAP646" s="10"/>
      <c r="AAQ646" s="10">
        <f>SUM(AAP641:AAP645)</f>
        <v>179.4</v>
      </c>
      <c r="AAR646" s="273"/>
      <c r="AAS646" s="203"/>
      <c r="AAT646" s="264"/>
      <c r="AAV646" s="203"/>
      <c r="AAW646" s="203"/>
      <c r="AAX646" s="203"/>
      <c r="AAY646" s="10"/>
      <c r="AAZ646" s="10">
        <f>SUM(AAY641:AAY645)</f>
        <v>104.4</v>
      </c>
      <c r="ABA646" s="273"/>
      <c r="ABB646" s="203"/>
      <c r="ABE646" s="203"/>
      <c r="ABF646" s="203"/>
      <c r="ABG646" s="203"/>
      <c r="ABH646" s="10"/>
      <c r="ABI646" s="10" t="e">
        <f>SUM(ABH641:ABH645)</f>
        <v>#N/A</v>
      </c>
      <c r="ABJ646" s="273"/>
      <c r="ABK646" s="203"/>
      <c r="ABL646" s="264"/>
      <c r="ABN646" s="203"/>
      <c r="ABO646" s="203"/>
      <c r="ABP646" s="203"/>
      <c r="ABQ646" s="10"/>
      <c r="ABR646" s="10">
        <f>SUM(ABQ641:ABQ645)</f>
        <v>653.49999999999989</v>
      </c>
      <c r="ABS646" s="273"/>
      <c r="ABT646" s="203"/>
      <c r="ABU646" s="264"/>
      <c r="ABW646" s="203"/>
      <c r="ABX646" s="203"/>
      <c r="ABY646" s="203"/>
      <c r="ABZ646" s="10"/>
      <c r="ACA646" s="10">
        <f>SUM(ABZ641:ABZ645)</f>
        <v>472.09999999999997</v>
      </c>
      <c r="ACB646" s="273"/>
      <c r="ACC646" s="203"/>
      <c r="ACF646" s="203"/>
      <c r="ACG646" s="203"/>
      <c r="ACH646" s="203"/>
      <c r="ACI646" s="10"/>
      <c r="ACJ646" s="10" t="e">
        <f>SUM(ACI641:ACI645)</f>
        <v>#N/A</v>
      </c>
      <c r="ACK646" s="273"/>
      <c r="ACL646" s="203"/>
      <c r="ACO646" s="203"/>
      <c r="ACP646" s="203"/>
      <c r="ACQ646" s="203"/>
      <c r="ACR646" s="10"/>
      <c r="ACS646" s="10" t="e">
        <f>SUM(ACR641:ACR645)</f>
        <v>#N/A</v>
      </c>
      <c r="ACT646" s="273"/>
      <c r="ACU646" s="203"/>
      <c r="ACX646" s="203"/>
      <c r="ACY646" s="203"/>
      <c r="ACZ646" s="203"/>
      <c r="ADA646" s="10"/>
      <c r="ADB646" s="10" t="e">
        <f>SUM(ADA641:ADA645)</f>
        <v>#N/A</v>
      </c>
      <c r="ADC646" s="273"/>
      <c r="ADD646" s="203"/>
      <c r="ADG646" s="203"/>
      <c r="ADH646" s="203"/>
      <c r="ADI646" s="203"/>
      <c r="ADJ646" s="203"/>
      <c r="ADK646" s="10" t="e">
        <f>SUM(ADJ641:ADJ645)</f>
        <v>#N/A</v>
      </c>
      <c r="ADL646" s="273"/>
      <c r="ADM646" s="203"/>
      <c r="ADP646" s="203"/>
      <c r="ADQ646" s="203"/>
      <c r="ADR646" s="203"/>
      <c r="ADS646" s="10"/>
      <c r="ADT646" s="10" t="e">
        <f>SUM(ADS641:ADS645)</f>
        <v>#N/A</v>
      </c>
      <c r="ADU646" s="273"/>
      <c r="ADV646" s="203"/>
      <c r="ADY646" s="203"/>
      <c r="ADZ646" s="203"/>
      <c r="AEA646" s="203"/>
      <c r="AEB646" s="203"/>
      <c r="AEC646" s="10" t="e">
        <f>SUM(AEB641:AEB645)</f>
        <v>#N/A</v>
      </c>
      <c r="AED646" s="273"/>
      <c r="AEE646" s="203"/>
      <c r="AEH646" s="203"/>
      <c r="AEI646" s="203"/>
      <c r="AEJ646" s="203"/>
      <c r="AEK646" s="203"/>
      <c r="AEL646" s="10" t="e">
        <f>SUM(AEK641:AEK645)</f>
        <v>#N/A</v>
      </c>
      <c r="AEM646" s="273"/>
      <c r="AEN646" s="203"/>
      <c r="AEQ646" s="203"/>
      <c r="AER646" s="203"/>
      <c r="AES646" s="203"/>
      <c r="AET646" s="203"/>
      <c r="AEU646" s="10" t="e">
        <f>SUM(AET641:AET645)</f>
        <v>#N/A</v>
      </c>
      <c r="AEV646" s="273"/>
      <c r="AEW646" s="203"/>
      <c r="AEZ646" s="203"/>
      <c r="AFA646" s="203"/>
      <c r="AFB646" s="203"/>
      <c r="AFC646" s="10"/>
      <c r="AFD646" s="10" t="e">
        <f>SUM(AFC641:AFC645)</f>
        <v>#N/A</v>
      </c>
      <c r="AFE646" s="273"/>
      <c r="AFF646" s="203"/>
      <c r="AFI646" s="203"/>
      <c r="AFJ646" s="203"/>
      <c r="AFK646" s="203"/>
      <c r="AFL646" s="10"/>
      <c r="AFM646" s="10" t="e">
        <f>SUM(AFL641:AFL645)</f>
        <v>#N/A</v>
      </c>
      <c r="AFN646" s="273"/>
      <c r="AFO646" s="203"/>
      <c r="AFR646" s="203"/>
      <c r="AFS646" s="203"/>
      <c r="AFT646" s="203"/>
      <c r="AFU646" s="10"/>
      <c r="AFV646" s="10" t="e">
        <f>SUM(AFU641:AFU645)</f>
        <v>#N/A</v>
      </c>
      <c r="AFW646" s="273"/>
      <c r="AFX646" s="203"/>
      <c r="AGA646" s="203"/>
      <c r="AGB646" s="203"/>
      <c r="AGC646" s="203"/>
      <c r="AGD646" s="10"/>
      <c r="AGE646" s="10" t="e">
        <f>SUM(AGD641:AGD645)</f>
        <v>#N/A</v>
      </c>
      <c r="AGF646" s="273"/>
      <c r="AGG646" s="203"/>
      <c r="AGJ646" s="203"/>
      <c r="AGK646" s="203"/>
      <c r="AGL646" s="203"/>
      <c r="AGM646" s="10"/>
      <c r="AGN646" s="10" t="e">
        <f>SUM(AGM641:AGM645)</f>
        <v>#N/A</v>
      </c>
      <c r="AGO646" s="273"/>
      <c r="AGP646" s="203"/>
      <c r="AGS646" s="203"/>
      <c r="AGT646" s="203"/>
      <c r="AGU646" s="203"/>
      <c r="AGV646" s="10"/>
      <c r="AGW646" s="10" t="e">
        <f>SUM(AGV641:AGV645)</f>
        <v>#N/A</v>
      </c>
      <c r="AGX646" s="273"/>
      <c r="AGY646" s="203"/>
      <c r="AGZ646" s="423"/>
      <c r="AHB646" s="203"/>
      <c r="AHC646" s="203"/>
      <c r="AHD646" s="203"/>
      <c r="AHE646" s="10"/>
      <c r="AHF646" s="10">
        <f>SUM(AHE641:AHE645)</f>
        <v>332.8</v>
      </c>
      <c r="AHG646" s="273"/>
      <c r="AHH646" s="203"/>
      <c r="AHI646" s="264"/>
      <c r="AHK646" s="203"/>
      <c r="AHL646" s="203"/>
      <c r="AHM646" s="203"/>
      <c r="AHN646" s="10"/>
      <c r="AHO646" s="10">
        <f>SUM(AHN641:AHN645)</f>
        <v>200.8</v>
      </c>
      <c r="AHP646" s="273"/>
      <c r="AHQ646" s="203"/>
      <c r="AHR646" s="429"/>
      <c r="AHT646" s="203"/>
      <c r="AHU646" s="203"/>
      <c r="AHV646" s="203"/>
      <c r="AHW646" s="10"/>
      <c r="AHX646" s="10">
        <f>SUM(AHW641:AHW645)</f>
        <v>757.9</v>
      </c>
      <c r="AHY646" s="273"/>
      <c r="AHZ646" s="203"/>
      <c r="AIA646" s="429"/>
      <c r="AIC646" s="203"/>
      <c r="AID646" s="203"/>
      <c r="AIE646" s="203"/>
      <c r="AIF646" s="10"/>
      <c r="AIG646" s="10">
        <f>SUM(AIF641:AIF645)</f>
        <v>281.7</v>
      </c>
      <c r="AIH646" s="273"/>
      <c r="AII646" s="203"/>
      <c r="AIJ646" s="429"/>
      <c r="AIL646" s="203"/>
      <c r="AIM646" s="203"/>
      <c r="AIN646" s="203"/>
      <c r="AIO646" s="10"/>
      <c r="AIP646" s="10">
        <f>SUM(AIO641:AIO645)</f>
        <v>219.29999999999995</v>
      </c>
      <c r="AIQ646" s="273"/>
      <c r="AIR646" s="203"/>
      <c r="AIS646" s="429"/>
      <c r="AIU646" s="203"/>
      <c r="AIV646" s="203"/>
      <c r="AIW646" s="203"/>
      <c r="AIX646" s="10"/>
      <c r="AIY646" s="10">
        <f>SUM(AIX641:AIX645)</f>
        <v>220.2</v>
      </c>
      <c r="AIZ646" s="273"/>
      <c r="AJA646" s="203"/>
      <c r="AJB646" s="429"/>
      <c r="AJD646" s="203"/>
      <c r="AJE646" s="203"/>
      <c r="AJF646" s="203"/>
      <c r="AJG646" s="10"/>
      <c r="AJH646" s="10">
        <f>SUM(AJG641:AJG645)</f>
        <v>181.6</v>
      </c>
      <c r="AJI646" s="273"/>
      <c r="AJJ646" s="203"/>
      <c r="AJK646" s="429"/>
      <c r="AJM646" s="203"/>
      <c r="AJN646" s="203"/>
      <c r="AJO646" s="203"/>
      <c r="AJP646" s="10"/>
      <c r="AJQ646" s="10">
        <f>SUM(AJP641:AJP645)</f>
        <v>241.1</v>
      </c>
      <c r="AJR646" s="273"/>
      <c r="AJS646" s="203"/>
      <c r="AJT646" s="432"/>
      <c r="AJV646" s="203"/>
      <c r="AJW646" s="203"/>
      <c r="AJX646" s="203"/>
      <c r="AJY646" s="10"/>
      <c r="AJZ646" s="10">
        <f>SUM(AJY641:AJY645)</f>
        <v>242.9</v>
      </c>
      <c r="AKA646" s="273"/>
      <c r="AKB646" s="203"/>
      <c r="AKC646" s="429"/>
      <c r="AKE646" s="203"/>
      <c r="AKF646" s="203"/>
      <c r="AKG646" s="203"/>
      <c r="AKH646" s="10"/>
      <c r="AKI646" s="10">
        <f>SUM(AKH641:AKH645)</f>
        <v>197.60000000000002</v>
      </c>
      <c r="AKJ646" s="273"/>
      <c r="AKK646" s="203"/>
      <c r="AKL646" s="429"/>
      <c r="AKN646" s="203"/>
      <c r="AKO646" s="203"/>
      <c r="AKP646" s="203"/>
      <c r="AKQ646" s="10"/>
      <c r="AKR646" s="10">
        <f>SUM(AKQ641:AKQ645)</f>
        <v>282.8</v>
      </c>
      <c r="AKS646" s="273"/>
      <c r="AKT646" s="203"/>
      <c r="AKU646" s="264"/>
      <c r="AKW646" s="203"/>
      <c r="AKX646" s="203"/>
      <c r="AKY646" s="203"/>
      <c r="AKZ646" s="10"/>
      <c r="ALA646" s="10">
        <f>SUM(AKZ641:AKZ645)</f>
        <v>187.49999999999997</v>
      </c>
      <c r="ALB646" s="273"/>
      <c r="ALC646" s="203"/>
      <c r="ALD646" s="264"/>
      <c r="ALF646" s="203"/>
      <c r="ALG646" s="203"/>
      <c r="ALH646" s="203"/>
      <c r="ALI646" s="10"/>
      <c r="ALJ646" s="10">
        <f>SUM(ALI641:ALI645)</f>
        <v>457.2</v>
      </c>
      <c r="ALK646" s="273"/>
      <c r="ALL646" s="203"/>
      <c r="ALM646" s="264"/>
      <c r="ALO646" s="203"/>
      <c r="ALP646" s="203"/>
      <c r="ALQ646" s="203"/>
      <c r="ALR646" s="10"/>
      <c r="ALS646" s="10">
        <f>SUM(ALR641:ALR645)</f>
        <v>269.19999999999993</v>
      </c>
      <c r="ALT646" s="273"/>
      <c r="ALU646" s="203"/>
      <c r="ALV646" s="429"/>
      <c r="ALX646" s="203"/>
      <c r="ALY646" s="203"/>
      <c r="ALZ646" s="203"/>
      <c r="AMA646" s="10"/>
      <c r="AMB646" s="10">
        <f>SUM(AMA641:AMA645)</f>
        <v>119.49999999999999</v>
      </c>
      <c r="AMC646" s="273"/>
      <c r="AMD646" s="203"/>
      <c r="AME646" s="429"/>
      <c r="AMG646" s="203"/>
      <c r="AMH646" s="203"/>
      <c r="AMI646" s="203"/>
      <c r="AMJ646" s="10"/>
      <c r="AMK646" s="10">
        <f>SUM(AMJ641:AMJ645)</f>
        <v>230.89999999999998</v>
      </c>
      <c r="AML646" s="273"/>
      <c r="AMM646" s="203"/>
      <c r="AMN646" s="429"/>
      <c r="AMP646" s="203"/>
      <c r="AMQ646" s="203"/>
      <c r="AMR646" s="203"/>
      <c r="AMS646" s="10"/>
      <c r="AMT646" s="10">
        <f>SUM(AMS641:AMS645)</f>
        <v>516.79999999999995</v>
      </c>
      <c r="AMU646" s="273"/>
      <c r="AMV646" s="203"/>
      <c r="AMW646" s="429"/>
      <c r="AMY646" s="203"/>
      <c r="AMZ646" s="203"/>
      <c r="ANA646" s="203"/>
      <c r="ANB646" s="10"/>
      <c r="ANC646" s="10">
        <f>SUM(ANB641:ANB645)</f>
        <v>337.7</v>
      </c>
      <c r="AND646" s="273"/>
      <c r="ANE646" s="203"/>
      <c r="ANF646" s="429"/>
      <c r="ANH646" s="203"/>
      <c r="ANI646" s="203"/>
      <c r="ANJ646" s="203"/>
      <c r="ANK646" s="10"/>
      <c r="ANL646" s="10">
        <f>SUM(ANK641:ANK645)</f>
        <v>304.5</v>
      </c>
      <c r="ANM646" s="273"/>
      <c r="ANN646" s="203"/>
      <c r="ANO646" s="264"/>
      <c r="ANQ646" s="203"/>
      <c r="ANR646" s="203"/>
      <c r="ANS646" s="203"/>
      <c r="ANT646" s="10"/>
      <c r="ANU646" s="10">
        <f>SUM(ANT641:ANT645)</f>
        <v>335.1</v>
      </c>
      <c r="ANV646" s="273"/>
      <c r="ANW646" s="203"/>
      <c r="ANX646" s="429"/>
      <c r="ANZ646" s="203"/>
      <c r="AOA646" s="203"/>
      <c r="AOB646" s="203"/>
      <c r="AOC646" s="10"/>
      <c r="AOD646" s="10">
        <f>SUM(AOC641:AOC645)</f>
        <v>569.5</v>
      </c>
      <c r="AOE646" s="273"/>
      <c r="AOF646" s="203"/>
      <c r="AOG646" s="264"/>
      <c r="AOI646" s="203"/>
      <c r="AOJ646" s="203"/>
      <c r="AOK646" s="203"/>
      <c r="AOL646" s="10"/>
      <c r="AOM646" s="10">
        <f>SUM(AOL641:AOL645)</f>
        <v>405.79999999999995</v>
      </c>
      <c r="AON646" s="273"/>
      <c r="AOO646" s="203"/>
      <c r="AOP646" s="429"/>
      <c r="AOR646" s="203"/>
      <c r="AOS646" s="203"/>
      <c r="AOT646" s="203"/>
      <c r="AOU646" s="10"/>
      <c r="AOV646" s="10">
        <f>SUM(AOU641:AOU645)</f>
        <v>742.2</v>
      </c>
      <c r="AOW646" s="273"/>
      <c r="AOX646" s="203"/>
      <c r="AOY646" s="429"/>
      <c r="APA646" s="203"/>
      <c r="APB646" s="203"/>
      <c r="APC646" s="203"/>
      <c r="APD646" s="10"/>
      <c r="APE646" s="10">
        <f>SUM(APD641:APD645)</f>
        <v>321.7</v>
      </c>
      <c r="APF646" s="273"/>
      <c r="APG646" s="203"/>
      <c r="APH646" s="429"/>
      <c r="APJ646" s="203"/>
      <c r="APK646" s="203"/>
      <c r="APL646" s="203"/>
      <c r="APM646" s="10"/>
      <c r="APN646" s="10">
        <f>SUM(APM641:APM645)</f>
        <v>224</v>
      </c>
      <c r="APO646" s="273"/>
      <c r="APP646" s="203"/>
      <c r="APQ646" s="429"/>
      <c r="APS646" s="203"/>
      <c r="APT646" s="203"/>
      <c r="APU646" s="203"/>
      <c r="APV646" s="10"/>
      <c r="APW646" s="10">
        <f>SUM(APV641:APV645)</f>
        <v>401.70000000000005</v>
      </c>
      <c r="APX646" s="273"/>
      <c r="APY646" s="203"/>
      <c r="APZ646" s="429"/>
      <c r="AQB646" s="203"/>
      <c r="AQC646" s="203"/>
      <c r="AQD646" s="203"/>
      <c r="AQE646" s="10"/>
      <c r="AQF646" s="10">
        <f>SUM(AQE641:AQE645)</f>
        <v>343.9</v>
      </c>
      <c r="AQG646" s="273"/>
    </row>
    <row r="647" spans="1:1125" s="14" customFormat="1" ht="15">
      <c r="A647" s="203" t="s">
        <v>105</v>
      </c>
      <c r="B647" s="276" t="s">
        <v>1287</v>
      </c>
      <c r="D647" s="283">
        <f>IF(C647="Kopman",1.9,1)</f>
        <v>1</v>
      </c>
      <c r="E647" s="204">
        <f>VLOOKUP(B647,$A$681:$F$2354,6,FALSE)</f>
        <v>270</v>
      </c>
      <c r="F647" s="203" t="s">
        <v>61</v>
      </c>
      <c r="G647" s="10">
        <f>E647*1.5</f>
        <v>405</v>
      </c>
      <c r="H647" s="10"/>
      <c r="I647" s="267"/>
      <c r="J647" s="203" t="s">
        <v>105</v>
      </c>
      <c r="K647" s="276" t="s">
        <v>1730</v>
      </c>
      <c r="M647" s="283">
        <f>IF(L647="Kopman",1.9,1)</f>
        <v>1</v>
      </c>
      <c r="N647" s="204">
        <f>VLOOKUP(K647,$A$681:$F$2354,6,FALSE)</f>
        <v>121</v>
      </c>
      <c r="O647" s="203" t="s">
        <v>61</v>
      </c>
      <c r="P647" s="10">
        <f>N647*1.5*M647</f>
        <v>181.5</v>
      </c>
      <c r="Q647" s="10"/>
      <c r="R647" s="267"/>
      <c r="S647" s="203" t="s">
        <v>105</v>
      </c>
      <c r="T647" s="276" t="s">
        <v>1287</v>
      </c>
      <c r="V647" s="283">
        <f>IF(U647="Kopman",1.9,1)</f>
        <v>1</v>
      </c>
      <c r="W647" s="204">
        <f>VLOOKUP(T647,$A$681:$F$2354,6,FALSE)</f>
        <v>270</v>
      </c>
      <c r="X647" s="203" t="s">
        <v>61</v>
      </c>
      <c r="Y647" s="10">
        <f>W647*1.5*V647</f>
        <v>405</v>
      </c>
      <c r="Z647" s="10"/>
      <c r="AA647" s="267"/>
      <c r="AB647" s="203" t="s">
        <v>105</v>
      </c>
      <c r="AC647" s="276" t="s">
        <v>1730</v>
      </c>
      <c r="AE647" s="283">
        <f>IF(AD647="Kopman",1.9,1)</f>
        <v>1</v>
      </c>
      <c r="AF647" s="204">
        <f>VLOOKUP(AC647,$A$681:$F$2354,6,FALSE)</f>
        <v>121</v>
      </c>
      <c r="AG647" s="203" t="s">
        <v>61</v>
      </c>
      <c r="AH647" s="10">
        <f>AF647*1.5*AE647</f>
        <v>181.5</v>
      </c>
      <c r="AI647" s="10"/>
      <c r="AJ647" s="267"/>
      <c r="AK647" s="203" t="s">
        <v>105</v>
      </c>
      <c r="AL647" s="276" t="s">
        <v>1287</v>
      </c>
      <c r="AN647" s="283">
        <f>IF(AM647="Kopman",1.9,1)</f>
        <v>1</v>
      </c>
      <c r="AO647" s="204">
        <f>VLOOKUP(AL647,$A$681:$F$2354,6,FALSE)</f>
        <v>270</v>
      </c>
      <c r="AP647" s="203" t="s">
        <v>61</v>
      </c>
      <c r="AQ647" s="10">
        <f>AO647*1.5*AN647</f>
        <v>405</v>
      </c>
      <c r="AR647" s="10"/>
      <c r="AS647" s="267"/>
      <c r="AT647" s="203" t="s">
        <v>105</v>
      </c>
      <c r="AU647" s="276" t="s">
        <v>2083</v>
      </c>
      <c r="AW647" s="283">
        <f>IF(AV647="Kopman",1.9,1)</f>
        <v>1</v>
      </c>
      <c r="AX647" s="204">
        <f>VLOOKUP(AU647,$A$681:$F$2354,6,FALSE)</f>
        <v>126</v>
      </c>
      <c r="AY647" s="203" t="s">
        <v>61</v>
      </c>
      <c r="AZ647" s="10">
        <f>AX647*1.5*AW647</f>
        <v>189</v>
      </c>
      <c r="BA647" s="10"/>
      <c r="BB647" s="267"/>
      <c r="BC647" s="203" t="s">
        <v>105</v>
      </c>
      <c r="BD647" s="276" t="s">
        <v>1287</v>
      </c>
      <c r="BF647" s="283">
        <f>IF(BE647="Kopman",1.9,1)</f>
        <v>1</v>
      </c>
      <c r="BG647" s="204">
        <f>VLOOKUP(BD647,$A$681:$F$2354,6,FALSE)</f>
        <v>270</v>
      </c>
      <c r="BH647" s="203" t="s">
        <v>61</v>
      </c>
      <c r="BI647" s="10">
        <f>BG647*1.5*BF647</f>
        <v>405</v>
      </c>
      <c r="BJ647" s="10"/>
      <c r="BK647" s="267"/>
      <c r="BL647" s="203" t="s">
        <v>105</v>
      </c>
      <c r="BM647" s="276" t="s">
        <v>593</v>
      </c>
      <c r="BO647" s="283">
        <f>IF(BN647="Kopman",1.9,1)</f>
        <v>1</v>
      </c>
      <c r="BP647" s="204">
        <f>VLOOKUP(BM647,$A$681:$F$2354,6,FALSE)</f>
        <v>10</v>
      </c>
      <c r="BQ647" s="203" t="s">
        <v>61</v>
      </c>
      <c r="BR647" s="10">
        <f>BP647*1.5*BO647</f>
        <v>15</v>
      </c>
      <c r="BS647" s="10"/>
      <c r="BT647" s="267"/>
      <c r="BU647" s="203" t="s">
        <v>105</v>
      </c>
      <c r="BV647" s="276" t="s">
        <v>469</v>
      </c>
      <c r="BX647" s="283">
        <f>IF(BW647="Kopman",1.9,1)</f>
        <v>1</v>
      </c>
      <c r="BY647" s="204">
        <f>VLOOKUP(BV647,$A$681:$F$2354,6,FALSE)</f>
        <v>165</v>
      </c>
      <c r="BZ647" s="203" t="s">
        <v>61</v>
      </c>
      <c r="CA647" s="10">
        <f>BY647*1.5*BX647</f>
        <v>247.5</v>
      </c>
      <c r="CB647" s="10"/>
      <c r="CC647" s="267"/>
      <c r="CD647" s="203" t="s">
        <v>105</v>
      </c>
      <c r="CE647" s="276" t="s">
        <v>1287</v>
      </c>
      <c r="CG647" s="283">
        <f>IF(CF647="Kopman",1.9,1)</f>
        <v>1</v>
      </c>
      <c r="CH647" s="204">
        <f>VLOOKUP(CE647,$A$681:$F$2354,6,FALSE)</f>
        <v>270</v>
      </c>
      <c r="CI647" s="203" t="s">
        <v>61</v>
      </c>
      <c r="CJ647" s="10">
        <f>CH647*1.5*CG647</f>
        <v>405</v>
      </c>
      <c r="CK647" s="10"/>
      <c r="CL647" s="267"/>
      <c r="CM647" s="203" t="s">
        <v>105</v>
      </c>
      <c r="CN647" s="276" t="s">
        <v>2083</v>
      </c>
      <c r="CP647" s="283">
        <f>IF(CO647="Kopman",1.9,1)</f>
        <v>1</v>
      </c>
      <c r="CQ647" s="204">
        <f>VLOOKUP(CN647,$A$681:$F$2354,6,FALSE)</f>
        <v>126</v>
      </c>
      <c r="CR647" s="203" t="s">
        <v>61</v>
      </c>
      <c r="CS647" s="10">
        <f>CQ647*1.5*CP647</f>
        <v>189</v>
      </c>
      <c r="CT647" s="10"/>
      <c r="CU647" s="267"/>
      <c r="CV647" s="203" t="s">
        <v>105</v>
      </c>
      <c r="CW647" s="276" t="s">
        <v>1730</v>
      </c>
      <c r="CY647" s="283">
        <f>IF(CX647="Kopman",1.9,1)</f>
        <v>1</v>
      </c>
      <c r="CZ647" s="204">
        <f>VLOOKUP(CW647,$A$681:$F$2354,6,FALSE)</f>
        <v>121</v>
      </c>
      <c r="DA647" s="203" t="s">
        <v>61</v>
      </c>
      <c r="DB647" s="10">
        <f>CZ647*1.5*CY647</f>
        <v>181.5</v>
      </c>
      <c r="DC647" s="10"/>
      <c r="DD647" s="267"/>
      <c r="DE647" s="203" t="s">
        <v>105</v>
      </c>
      <c r="DF647" s="276" t="s">
        <v>593</v>
      </c>
      <c r="DH647" s="283">
        <f>IF(DG647="Kopman",1.9,1)</f>
        <v>1</v>
      </c>
      <c r="DI647" s="204">
        <f>VLOOKUP(DF647,$A$681:$F$2354,6,FALSE)</f>
        <v>10</v>
      </c>
      <c r="DJ647" s="203" t="s">
        <v>61</v>
      </c>
      <c r="DK647" s="10">
        <f>DI647*1.5*DH647</f>
        <v>15</v>
      </c>
      <c r="DL647" s="10"/>
      <c r="DM647" s="267"/>
      <c r="DN647" s="203" t="s">
        <v>105</v>
      </c>
      <c r="DO647" s="276" t="s">
        <v>547</v>
      </c>
      <c r="DQ647" s="283">
        <f>IF(DP647="Kopman",1.9,1)</f>
        <v>1</v>
      </c>
      <c r="DR647" s="204">
        <f>VLOOKUP(DO647,$A$681:$F$2354,6,FALSE)</f>
        <v>45</v>
      </c>
      <c r="DS647" s="203" t="s">
        <v>61</v>
      </c>
      <c r="DT647" s="10">
        <f>DR647*1.5*DQ647</f>
        <v>67.5</v>
      </c>
      <c r="DU647" s="10"/>
      <c r="DV647" s="267"/>
      <c r="DW647" s="203" t="s">
        <v>105</v>
      </c>
      <c r="DX647" s="278" t="s">
        <v>183</v>
      </c>
      <c r="DZ647" s="283">
        <f>IF(DY647="Kopman",1.9,1)</f>
        <v>1</v>
      </c>
      <c r="EA647" s="204" t="e">
        <f>VLOOKUP(DX647,$A$681:$F$2354,6,FALSE)</f>
        <v>#N/A</v>
      </c>
      <c r="EB647" s="203" t="s">
        <v>2020</v>
      </c>
      <c r="EC647" s="10" t="e">
        <f>EA647*1.5*DZ647</f>
        <v>#N/A</v>
      </c>
      <c r="ED647" s="10"/>
      <c r="EE647" s="267"/>
      <c r="EF647" s="203" t="s">
        <v>105</v>
      </c>
      <c r="EG647" s="276" t="s">
        <v>590</v>
      </c>
      <c r="EI647" s="283">
        <f>IF(EH647="Kopman",1.9,1)</f>
        <v>1</v>
      </c>
      <c r="EJ647" s="204">
        <f>VLOOKUP(EG647,$A$681:$F$2354,6,FALSE)</f>
        <v>0</v>
      </c>
      <c r="EK647" s="203" t="s">
        <v>61</v>
      </c>
      <c r="EL647" s="10">
        <f>EJ647*1.5*EI647</f>
        <v>0</v>
      </c>
      <c r="EM647" s="10"/>
      <c r="EN647" s="267"/>
      <c r="EO647" s="203" t="s">
        <v>105</v>
      </c>
      <c r="EP647" s="276" t="s">
        <v>2083</v>
      </c>
      <c r="ER647" s="283">
        <f>IF(EQ647="Kopman",1.9,1)</f>
        <v>1</v>
      </c>
      <c r="ES647" s="204">
        <f>VLOOKUP(EP647,$A$681:$F$2354,6,FALSE)</f>
        <v>126</v>
      </c>
      <c r="ET647" s="203" t="s">
        <v>61</v>
      </c>
      <c r="EU647" s="10">
        <f>ES647*1.5*ER647</f>
        <v>189</v>
      </c>
      <c r="EV647" s="10"/>
      <c r="EW647" s="267"/>
      <c r="EX647" s="203" t="s">
        <v>105</v>
      </c>
      <c r="EY647" s="276" t="s">
        <v>2553</v>
      </c>
      <c r="FA647" s="283">
        <f>IF(EZ647="Kopman",1.9,1)</f>
        <v>1</v>
      </c>
      <c r="FB647" s="204">
        <f>VLOOKUP(EY647,$A$681:$F$2354,6,FALSE)</f>
        <v>156</v>
      </c>
      <c r="FC647" s="203" t="s">
        <v>61</v>
      </c>
      <c r="FD647" s="10">
        <f>FB647*1.5*FA647</f>
        <v>234</v>
      </c>
      <c r="FE647" s="10"/>
      <c r="FF647" s="267"/>
      <c r="FG647" s="203" t="s">
        <v>105</v>
      </c>
      <c r="FH647" s="421" t="s">
        <v>964</v>
      </c>
      <c r="FJ647" s="283">
        <f>IF(FI647="Kopman",1.9,1)</f>
        <v>1</v>
      </c>
      <c r="FK647" s="204">
        <f>VLOOKUP(FH647,$A$681:$F$2354,6,FALSE)</f>
        <v>55</v>
      </c>
      <c r="FL647" s="203" t="s">
        <v>61</v>
      </c>
      <c r="FM647" s="10">
        <f>FK647*1.5*FJ647</f>
        <v>82.5</v>
      </c>
      <c r="FN647" s="10"/>
      <c r="FO647" s="267"/>
      <c r="FP647" s="203" t="s">
        <v>105</v>
      </c>
      <c r="FQ647" s="276" t="s">
        <v>1287</v>
      </c>
      <c r="FS647" s="283">
        <f>IF(FR647="Kopman",1.9,1)</f>
        <v>1</v>
      </c>
      <c r="FT647" s="204">
        <f>VLOOKUP(FQ647,$A$681:$F$2354,6,FALSE)</f>
        <v>270</v>
      </c>
      <c r="FU647" s="203" t="s">
        <v>61</v>
      </c>
      <c r="FV647" s="10">
        <f>FT647*1.5*FS647</f>
        <v>405</v>
      </c>
      <c r="FW647" s="10"/>
      <c r="FX647" s="267"/>
      <c r="FY647" s="203" t="s">
        <v>105</v>
      </c>
      <c r="FZ647" s="276" t="s">
        <v>591</v>
      </c>
      <c r="GB647" s="283">
        <f>IF(GA647="Kopman",1.9,1)</f>
        <v>1</v>
      </c>
      <c r="GC647" s="204">
        <f>VLOOKUP(FZ647,$A$681:$F$2354,6,FALSE)</f>
        <v>13</v>
      </c>
      <c r="GD647" s="203" t="s">
        <v>61</v>
      </c>
      <c r="GE647" s="10">
        <f>GC647*1.5*GB647</f>
        <v>19.5</v>
      </c>
      <c r="GF647" s="10"/>
      <c r="GG647" s="267"/>
      <c r="GH647" s="203" t="s">
        <v>105</v>
      </c>
      <c r="GI647" s="276" t="s">
        <v>612</v>
      </c>
      <c r="GK647" s="283">
        <f>IF(GJ647="Kopman",1.9,1)</f>
        <v>1</v>
      </c>
      <c r="GL647" s="204">
        <f>VLOOKUP(GI647,$A$681:$F$2354,6,FALSE)</f>
        <v>60</v>
      </c>
      <c r="GM647" s="203" t="s">
        <v>61</v>
      </c>
      <c r="GN647" s="10">
        <f>GL647*1.5*GK647</f>
        <v>90</v>
      </c>
      <c r="GO647" s="10"/>
      <c r="GP647" s="267"/>
      <c r="GQ647" s="203" t="s">
        <v>105</v>
      </c>
      <c r="GR647" s="276" t="s">
        <v>2344</v>
      </c>
      <c r="GT647" s="283">
        <f>IF(GS647="Kopman",1.9,1)</f>
        <v>1</v>
      </c>
      <c r="GU647" s="204">
        <f>VLOOKUP(GR647,$A$681:$F$2354,6,FALSE)</f>
        <v>0</v>
      </c>
      <c r="GV647" s="203" t="s">
        <v>61</v>
      </c>
      <c r="GW647" s="10">
        <f>GU647*1.5</f>
        <v>0</v>
      </c>
      <c r="GX647" s="10"/>
      <c r="GY647" s="267"/>
      <c r="GZ647" s="203" t="s">
        <v>105</v>
      </c>
      <c r="HA647" s="276" t="s">
        <v>590</v>
      </c>
      <c r="HC647" s="283">
        <f>IF(HB647="Kopman",1.9,1)</f>
        <v>1</v>
      </c>
      <c r="HD647" s="204">
        <f>VLOOKUP(HA647,$A$681:$F$2354,6,FALSE)</f>
        <v>0</v>
      </c>
      <c r="HE647" s="203" t="s">
        <v>61</v>
      </c>
      <c r="HF647" s="10">
        <f>HD647*1.5*HC647</f>
        <v>0</v>
      </c>
      <c r="HG647" s="10"/>
      <c r="HH647" s="267"/>
      <c r="HI647" s="203" t="s">
        <v>105</v>
      </c>
      <c r="HJ647" s="276" t="s">
        <v>1287</v>
      </c>
      <c r="HL647" s="283">
        <f>IF(HK647="Kopman",1.9,1)</f>
        <v>1</v>
      </c>
      <c r="HM647" s="204">
        <f>VLOOKUP(HJ647,$A$681:$F$2354,6,FALSE)</f>
        <v>270</v>
      </c>
      <c r="HN647" s="203" t="s">
        <v>61</v>
      </c>
      <c r="HO647" s="10">
        <f>HM647*1.5</f>
        <v>405</v>
      </c>
      <c r="HP647" s="10"/>
      <c r="HQ647" s="267"/>
      <c r="HR647" s="203" t="s">
        <v>105</v>
      </c>
      <c r="HS647" s="276" t="s">
        <v>593</v>
      </c>
      <c r="HU647" s="283">
        <f>IF(HT647="Kopman",1.9,1)</f>
        <v>1</v>
      </c>
      <c r="HV647" s="204">
        <f>VLOOKUP(HS647,$A$681:$F$2354,6,FALSE)</f>
        <v>10</v>
      </c>
      <c r="HW647" s="203" t="s">
        <v>61</v>
      </c>
      <c r="HX647" s="10">
        <f>HV647*1.5*HU647</f>
        <v>15</v>
      </c>
      <c r="HY647" s="10"/>
      <c r="HZ647" s="267"/>
      <c r="IA647" s="203" t="s">
        <v>105</v>
      </c>
      <c r="IB647" s="285" t="s">
        <v>183</v>
      </c>
      <c r="ID647" s="283">
        <f>IF(IC647="Kopman",1.9,1)</f>
        <v>1</v>
      </c>
      <c r="IE647" s="204" t="e">
        <f>VLOOKUP(IB647,$A$681:$F$2354,6,FALSE)</f>
        <v>#N/A</v>
      </c>
      <c r="IF647" s="203" t="s">
        <v>61</v>
      </c>
      <c r="IG647" s="10" t="e">
        <f>IE647*1.5</f>
        <v>#N/A</v>
      </c>
      <c r="IH647" s="10"/>
      <c r="II647" s="267"/>
      <c r="IJ647" s="203" t="s">
        <v>105</v>
      </c>
      <c r="IK647" s="276" t="s">
        <v>863</v>
      </c>
      <c r="IM647" s="283">
        <f>IF(IL647="Kopman",1.9,1)</f>
        <v>1</v>
      </c>
      <c r="IN647" s="204">
        <f>VLOOKUP(IK647,$A$681:$F$2354,6,FALSE)</f>
        <v>35</v>
      </c>
      <c r="IO647" s="203" t="s">
        <v>61</v>
      </c>
      <c r="IP647" s="10">
        <f>IN647*1.5*IM647</f>
        <v>52.5</v>
      </c>
      <c r="IQ647" s="10"/>
      <c r="IR647" s="267"/>
      <c r="IS647" s="203" t="s">
        <v>105</v>
      </c>
      <c r="IT647" s="276" t="s">
        <v>1730</v>
      </c>
      <c r="IV647" s="283">
        <f>IF(IU647="Kopman",1.9,1)</f>
        <v>1</v>
      </c>
      <c r="IW647" s="204">
        <f>VLOOKUP(IT647,$A$681:$F$2354,6,FALSE)</f>
        <v>121</v>
      </c>
      <c r="IX647" s="203" t="s">
        <v>61</v>
      </c>
      <c r="IY647" s="10">
        <f>IW647*1.5*IV647</f>
        <v>181.5</v>
      </c>
      <c r="IZ647" s="10"/>
      <c r="JA647" s="267"/>
      <c r="JB647" s="203" t="s">
        <v>105</v>
      </c>
      <c r="JC647" s="276" t="s">
        <v>688</v>
      </c>
      <c r="JE647" s="283">
        <f>IF(JD647="Kopman",1.9,1)</f>
        <v>1</v>
      </c>
      <c r="JF647" s="204">
        <f>VLOOKUP(JC647,$A$681:$F$2354,6,FALSE)</f>
        <v>2</v>
      </c>
      <c r="JG647" s="203" t="s">
        <v>61</v>
      </c>
      <c r="JH647" s="10">
        <f>JF647*1.5*JE647</f>
        <v>3</v>
      </c>
      <c r="JI647" s="10"/>
      <c r="JJ647" s="267"/>
      <c r="JK647" s="203" t="s">
        <v>105</v>
      </c>
      <c r="JL647" s="276" t="s">
        <v>676</v>
      </c>
      <c r="JN647" s="283">
        <f>IF(JM647="Kopman",1.9,1)</f>
        <v>1</v>
      </c>
      <c r="JO647" s="204">
        <f>VLOOKUP(JL647,$A$681:$F$2354,6,FALSE)</f>
        <v>4</v>
      </c>
      <c r="JP647" s="203" t="s">
        <v>61</v>
      </c>
      <c r="JQ647" s="10">
        <f>JO647*1.5*JN647</f>
        <v>6</v>
      </c>
      <c r="JR647" s="10"/>
      <c r="JS647" s="267"/>
      <c r="JT647" s="203" t="s">
        <v>105</v>
      </c>
      <c r="JU647" s="276" t="s">
        <v>1294</v>
      </c>
      <c r="JW647" s="283">
        <f>IF(JV647="Kopman",1.9,1)</f>
        <v>1</v>
      </c>
      <c r="JX647" s="204">
        <f>VLOOKUP(JU647,$A$681:$F$2354,6,FALSE)</f>
        <v>31</v>
      </c>
      <c r="JY647" s="203" t="s">
        <v>61</v>
      </c>
      <c r="JZ647" s="10">
        <f>JX647*1.5*JW647</f>
        <v>46.5</v>
      </c>
      <c r="KA647" s="10"/>
      <c r="KB647" s="267"/>
      <c r="KC647" s="203" t="s">
        <v>105</v>
      </c>
      <c r="KD647" s="276" t="s">
        <v>688</v>
      </c>
      <c r="KF647" s="283">
        <f>IF(KE647="Kopman",1.9,1)</f>
        <v>1</v>
      </c>
      <c r="KG647" s="204">
        <f>VLOOKUP(KD647,$A$681:$F$2354,6,FALSE)</f>
        <v>2</v>
      </c>
      <c r="KH647" s="203" t="s">
        <v>61</v>
      </c>
      <c r="KI647" s="10">
        <f>KG647*1.5*KF647</f>
        <v>3</v>
      </c>
      <c r="KJ647" s="10"/>
      <c r="KK647" s="267"/>
      <c r="KL647" s="203" t="s">
        <v>105</v>
      </c>
      <c r="KM647" s="276" t="s">
        <v>2065</v>
      </c>
      <c r="KO647" s="283">
        <f>IF(KN647="Kopman",1.9,1)</f>
        <v>1</v>
      </c>
      <c r="KP647" s="204">
        <f>VLOOKUP(KM647,$A$681:$F$2354,6,FALSE)</f>
        <v>44</v>
      </c>
      <c r="KQ647" s="203" t="s">
        <v>61</v>
      </c>
      <c r="KR647" s="10">
        <f>KP647*1.5</f>
        <v>66</v>
      </c>
      <c r="KS647" s="10"/>
      <c r="KT647" s="267"/>
      <c r="KU647" s="203" t="s">
        <v>105</v>
      </c>
      <c r="KV647" s="276" t="s">
        <v>1730</v>
      </c>
      <c r="KX647" s="283">
        <f>IF(KW647="Kopman",1.9,1)</f>
        <v>1</v>
      </c>
      <c r="KY647" s="204">
        <f>VLOOKUP(KV647,$A$681:$F$2354,6,FALSE)</f>
        <v>121</v>
      </c>
      <c r="KZ647" s="203" t="s">
        <v>61</v>
      </c>
      <c r="LA647" s="10">
        <f>KY647*1.5*KX647</f>
        <v>181.5</v>
      </c>
      <c r="LB647" s="10"/>
      <c r="LC647" s="267"/>
      <c r="LD647" s="203" t="s">
        <v>105</v>
      </c>
      <c r="LE647" s="276" t="s">
        <v>590</v>
      </c>
      <c r="LG647" s="283">
        <f>IF(LF647="Kopman",1.9,1)</f>
        <v>1</v>
      </c>
      <c r="LH647" s="204">
        <f>VLOOKUP(LE647,$A$681:$F$2354,6,FALSE)</f>
        <v>0</v>
      </c>
      <c r="LI647" s="203" t="s">
        <v>61</v>
      </c>
      <c r="LJ647" s="10">
        <f>LH647*1.5*LG647</f>
        <v>0</v>
      </c>
      <c r="LK647" s="10"/>
      <c r="LL647" s="267"/>
      <c r="LM647" s="203" t="s">
        <v>105</v>
      </c>
      <c r="LN647" s="276" t="s">
        <v>547</v>
      </c>
      <c r="LP647" s="283">
        <f>IF(LO647="Kopman",1.9,1)</f>
        <v>1</v>
      </c>
      <c r="LQ647" s="204">
        <f>VLOOKUP(LN647,$A$681:$F$2354,6,FALSE)</f>
        <v>45</v>
      </c>
      <c r="LR647" s="203" t="s">
        <v>61</v>
      </c>
      <c r="LS647" s="10">
        <f>LQ647*1.5*LP647</f>
        <v>67.5</v>
      </c>
      <c r="LT647" s="10"/>
      <c r="LU647" s="267"/>
      <c r="LV647" s="203" t="s">
        <v>105</v>
      </c>
      <c r="LW647" s="416" t="s">
        <v>2344</v>
      </c>
      <c r="LX647" s="415" t="s">
        <v>2019</v>
      </c>
      <c r="LY647" s="283">
        <f>IF(LX647="Kopman",1.9,1)</f>
        <v>1.9</v>
      </c>
      <c r="LZ647" s="204">
        <f>VLOOKUP(LW647,$A$681:$F$2354,6,FALSE)</f>
        <v>0</v>
      </c>
      <c r="MA647" s="203" t="s">
        <v>61</v>
      </c>
      <c r="MB647" s="10">
        <f>LZ647*1.5*LY647</f>
        <v>0</v>
      </c>
      <c r="MC647" s="10"/>
      <c r="MD647" s="267"/>
      <c r="ME647" s="203" t="s">
        <v>105</v>
      </c>
      <c r="MF647" s="276" t="s">
        <v>508</v>
      </c>
      <c r="MH647" s="283">
        <f>IF(MG647="Kopman",1.9,1)</f>
        <v>1</v>
      </c>
      <c r="MI647" s="204">
        <f>VLOOKUP(MF647,$A$681:$F$2354,6,FALSE)</f>
        <v>177</v>
      </c>
      <c r="MJ647" s="203" t="s">
        <v>61</v>
      </c>
      <c r="MK647" s="10">
        <f>MI647*1.5*MH647</f>
        <v>265.5</v>
      </c>
      <c r="ML647" s="10"/>
      <c r="MM647" s="267"/>
      <c r="MN647" s="203" t="s">
        <v>105</v>
      </c>
      <c r="MO647" s="276" t="s">
        <v>505</v>
      </c>
      <c r="MQ647" s="283">
        <f>IF(MP647="Kopman",1.9,1)</f>
        <v>1</v>
      </c>
      <c r="MR647" s="204">
        <f>VLOOKUP(MO647,$A$681:$F$2354,6,FALSE)</f>
        <v>20</v>
      </c>
      <c r="MS647" s="203" t="s">
        <v>61</v>
      </c>
      <c r="MT647" s="10">
        <f>MR647*1.5*MQ647</f>
        <v>30</v>
      </c>
      <c r="MU647" s="10"/>
      <c r="MV647" s="267"/>
      <c r="MW647" s="203" t="s">
        <v>105</v>
      </c>
      <c r="MX647" s="276" t="s">
        <v>508</v>
      </c>
      <c r="MZ647" s="283">
        <f>IF(MY647="Kopman",1.9,1)</f>
        <v>1</v>
      </c>
      <c r="NA647" s="204">
        <f>VLOOKUP(MX647,$A$681:$F$2354,6,FALSE)</f>
        <v>177</v>
      </c>
      <c r="NB647" s="203" t="s">
        <v>61</v>
      </c>
      <c r="NC647" s="10">
        <f>NA647*1.5*MZ647</f>
        <v>265.5</v>
      </c>
      <c r="ND647" s="10"/>
      <c r="NE647" s="267"/>
      <c r="NF647" s="203" t="s">
        <v>105</v>
      </c>
      <c r="NG647" s="276" t="s">
        <v>1265</v>
      </c>
      <c r="NI647" s="283">
        <f>IF(NH647="Kopman",1.9,1)</f>
        <v>1</v>
      </c>
      <c r="NJ647" s="204">
        <f>VLOOKUP(NG647,$A$681:$F$2354,6,FALSE)</f>
        <v>34</v>
      </c>
      <c r="NK647" s="203" t="s">
        <v>61</v>
      </c>
      <c r="NL647" s="10">
        <f>NJ647*1.5*NI647</f>
        <v>51</v>
      </c>
      <c r="NM647" s="10"/>
      <c r="NN647" s="267"/>
      <c r="NO647" s="203" t="s">
        <v>105</v>
      </c>
      <c r="NP647" s="424" t="s">
        <v>508</v>
      </c>
      <c r="NR647" s="283">
        <f>IF(NQ647="Kopman",1.9,1)</f>
        <v>1</v>
      </c>
      <c r="NS647" s="204">
        <f>VLOOKUP(NP647,$A$681:$F$2354,6,FALSE)</f>
        <v>177</v>
      </c>
      <c r="NT647" s="203" t="s">
        <v>61</v>
      </c>
      <c r="NU647" s="10">
        <f>NS647*1.5*NR647</f>
        <v>265.5</v>
      </c>
      <c r="NV647" s="10"/>
      <c r="NW647" s="267"/>
      <c r="NX647" s="203" t="s">
        <v>105</v>
      </c>
      <c r="NY647" s="276" t="s">
        <v>2064</v>
      </c>
      <c r="OA647" s="283">
        <f>IF(NZ647="Kopman",1.9,1)</f>
        <v>1</v>
      </c>
      <c r="OB647" s="204">
        <f>VLOOKUP(NY647,$A$681:$F$2354,6,FALSE)</f>
        <v>80</v>
      </c>
      <c r="OC647" s="203" t="s">
        <v>61</v>
      </c>
      <c r="OD647" s="10">
        <f>OB647*1.5</f>
        <v>120</v>
      </c>
      <c r="OE647" s="10"/>
      <c r="OF647" s="267"/>
      <c r="OG647" s="203" t="s">
        <v>105</v>
      </c>
      <c r="OH647" s="276" t="s">
        <v>591</v>
      </c>
      <c r="OJ647" s="283">
        <f>IF(OI647="Kopman",1.9,1)</f>
        <v>1</v>
      </c>
      <c r="OK647" s="204">
        <f>VLOOKUP(OH647,$A$681:$F$2354,6,FALSE)</f>
        <v>13</v>
      </c>
      <c r="OL647" s="203" t="s">
        <v>61</v>
      </c>
      <c r="OM647" s="10">
        <f>OK647*1.5*OJ647</f>
        <v>19.5</v>
      </c>
      <c r="ON647" s="10"/>
      <c r="OO647" s="267"/>
      <c r="OP647" s="203" t="s">
        <v>105</v>
      </c>
      <c r="OQ647" s="424" t="s">
        <v>1294</v>
      </c>
      <c r="OS647" s="283">
        <f>IF(OR647="Kopman",1.9,1)</f>
        <v>1</v>
      </c>
      <c r="OT647" s="204">
        <f>VLOOKUP(OQ647,$A$681:$F$2354,6,FALSE)</f>
        <v>31</v>
      </c>
      <c r="OU647" s="203" t="s">
        <v>61</v>
      </c>
      <c r="OV647" s="10">
        <f>OT647*1.5*OS647</f>
        <v>46.5</v>
      </c>
      <c r="OW647" s="10"/>
      <c r="OX647" s="267"/>
      <c r="OY647" s="203" t="s">
        <v>105</v>
      </c>
      <c r="OZ647" s="428" t="s">
        <v>434</v>
      </c>
      <c r="PB647" s="283">
        <f>IF(PA647="Kopman",1.9,1)</f>
        <v>1</v>
      </c>
      <c r="PC647" s="204">
        <f>VLOOKUP(OZ647,$A$681:$F$2354,6,FALSE)</f>
        <v>0</v>
      </c>
      <c r="PD647" s="203" t="s">
        <v>61</v>
      </c>
      <c r="PE647" s="10">
        <f>PC647*1.5*PB647</f>
        <v>0</v>
      </c>
      <c r="PF647" s="10"/>
      <c r="PG647" s="267"/>
      <c r="PH647" s="203" t="s">
        <v>105</v>
      </c>
      <c r="PI647" s="276" t="s">
        <v>593</v>
      </c>
      <c r="PK647" s="283">
        <f>IF(PJ647="Kopman",1.9,1)</f>
        <v>1</v>
      </c>
      <c r="PL647" s="204">
        <f>VLOOKUP(PI647,$A$681:$F$2354,6,FALSE)</f>
        <v>10</v>
      </c>
      <c r="PM647" s="203" t="s">
        <v>61</v>
      </c>
      <c r="PN647" s="10">
        <f>PL647*1.5*PK647</f>
        <v>15</v>
      </c>
      <c r="PO647" s="10"/>
      <c r="PP647" s="267"/>
      <c r="PQ647" s="203" t="s">
        <v>105</v>
      </c>
      <c r="PR647" s="276" t="s">
        <v>183</v>
      </c>
      <c r="PT647" s="283">
        <f>IF(PS647="Kopman",1.9,1)</f>
        <v>1</v>
      </c>
      <c r="PU647" s="204" t="e">
        <f>VLOOKUP(PR647,$A$681:$F$2354,6,FALSE)</f>
        <v>#N/A</v>
      </c>
      <c r="PV647" s="203" t="s">
        <v>61</v>
      </c>
      <c r="PW647" s="10" t="e">
        <f>PU647*1.5*PT647</f>
        <v>#N/A</v>
      </c>
      <c r="PX647" s="10"/>
      <c r="PY647" s="267"/>
      <c r="PZ647" s="203" t="s">
        <v>105</v>
      </c>
      <c r="QA647" s="276" t="s">
        <v>1294</v>
      </c>
      <c r="QC647" s="283">
        <f>IF(QB647="Kopman",1.9,1)</f>
        <v>1</v>
      </c>
      <c r="QD647" s="204">
        <f>VLOOKUP(QA647,$A$681:$F$2354,6,FALSE)</f>
        <v>31</v>
      </c>
      <c r="QE647" s="203" t="s">
        <v>61</v>
      </c>
      <c r="QF647" s="10">
        <f>QD647*1.5*QC647</f>
        <v>46.5</v>
      </c>
      <c r="QG647" s="10"/>
      <c r="QH647" s="267"/>
      <c r="QI647" s="203" t="s">
        <v>105</v>
      </c>
      <c r="QJ647" s="276" t="s">
        <v>508</v>
      </c>
      <c r="QL647" s="283">
        <f>IF(QK647="Kopman",1.9,1)</f>
        <v>1</v>
      </c>
      <c r="QM647" s="204">
        <f>VLOOKUP(QJ647,$A$681:$F$2354,6,FALSE)</f>
        <v>177</v>
      </c>
      <c r="QN647" s="203" t="s">
        <v>61</v>
      </c>
      <c r="QO647" s="10">
        <f>QM647*1.5*QL647</f>
        <v>265.5</v>
      </c>
      <c r="QP647" s="10"/>
      <c r="QQ647" s="267"/>
      <c r="QR647" s="203" t="s">
        <v>105</v>
      </c>
      <c r="QS647" s="276" t="s">
        <v>434</v>
      </c>
      <c r="QU647" s="283">
        <f>IF(QT647="Kopman",1.9,1)</f>
        <v>1</v>
      </c>
      <c r="QV647" s="204">
        <f>VLOOKUP(QS647,$A$681:$F$2354,6,FALSE)</f>
        <v>0</v>
      </c>
      <c r="QW647" s="203" t="s">
        <v>61</v>
      </c>
      <c r="QX647" s="10">
        <f>QV647*1.5*QU647</f>
        <v>0</v>
      </c>
      <c r="QY647" s="10"/>
      <c r="QZ647" s="267"/>
      <c r="RA647" s="203" t="s">
        <v>105</v>
      </c>
      <c r="RB647" s="276" t="s">
        <v>716</v>
      </c>
      <c r="RD647" s="283">
        <f>IF(RC647="Kopman",1.9,1)</f>
        <v>1</v>
      </c>
      <c r="RE647" s="204">
        <f>VLOOKUP(RB647,$A$681:$F$2354,6,FALSE)</f>
        <v>12</v>
      </c>
      <c r="RF647" s="203" t="s">
        <v>61</v>
      </c>
      <c r="RG647" s="10">
        <f>RE647*1.5*RD647</f>
        <v>18</v>
      </c>
      <c r="RH647" s="10"/>
      <c r="RI647" s="267"/>
      <c r="RJ647" s="203" t="s">
        <v>105</v>
      </c>
      <c r="RK647" s="278" t="s">
        <v>183</v>
      </c>
      <c r="RM647" s="283">
        <f>IF(RL647="Kopman",1.9,1)</f>
        <v>1</v>
      </c>
      <c r="RN647" s="204" t="e">
        <f>VLOOKUP(RK647,$A$681:$F$2354,6,FALSE)</f>
        <v>#N/A</v>
      </c>
      <c r="RO647" s="203" t="s">
        <v>61</v>
      </c>
      <c r="RP647" s="10" t="e">
        <f>RN647*1.5</f>
        <v>#N/A</v>
      </c>
      <c r="RQ647" s="10"/>
      <c r="RR647" s="267"/>
      <c r="RS647" s="203" t="s">
        <v>105</v>
      </c>
      <c r="RT647" s="276" t="s">
        <v>1287</v>
      </c>
      <c r="RV647" s="283">
        <f>IF(RU647="Kopman",1.9,1)</f>
        <v>1</v>
      </c>
      <c r="RW647" s="204">
        <f>VLOOKUP(RT647,$A$681:$F$2354,6,FALSE)</f>
        <v>270</v>
      </c>
      <c r="RX647" s="203" t="s">
        <v>61</v>
      </c>
      <c r="RY647" s="10">
        <f>RW647*1.5*RV647</f>
        <v>405</v>
      </c>
      <c r="RZ647" s="10"/>
      <c r="SA647" s="273"/>
      <c r="SB647" s="203" t="s">
        <v>105</v>
      </c>
      <c r="SC647" s="276" t="s">
        <v>1287</v>
      </c>
      <c r="SE647" s="283">
        <f>IF(SD647="Kopman",1.9,1)</f>
        <v>1</v>
      </c>
      <c r="SF647" s="204">
        <f>VLOOKUP(SC647,$A$681:$F$2354,6,FALSE)</f>
        <v>270</v>
      </c>
      <c r="SG647" s="203" t="s">
        <v>61</v>
      </c>
      <c r="SH647" s="10">
        <f>SF647*1.5*SE647</f>
        <v>405</v>
      </c>
      <c r="SI647" s="10"/>
      <c r="SJ647" s="273"/>
      <c r="SK647" s="203" t="s">
        <v>105</v>
      </c>
      <c r="SL647" s="276" t="s">
        <v>593</v>
      </c>
      <c r="SN647" s="283">
        <f>IF(SM647="Kopman",1.9,1)</f>
        <v>1</v>
      </c>
      <c r="SO647" s="204">
        <f>VLOOKUP(SL647,$A$681:$F$2354,6,FALSE)</f>
        <v>10</v>
      </c>
      <c r="SP647" s="203" t="s">
        <v>61</v>
      </c>
      <c r="SQ647" s="10">
        <f>SO647*1.5*SN647</f>
        <v>15</v>
      </c>
      <c r="SR647" s="10"/>
      <c r="SS647" s="273"/>
      <c r="ST647" s="203" t="s">
        <v>105</v>
      </c>
      <c r="SU647" s="276" t="s">
        <v>1287</v>
      </c>
      <c r="SW647" s="283">
        <f>IF(SV647="Kopman",1.9,1)</f>
        <v>1</v>
      </c>
      <c r="SX647" s="204">
        <f>VLOOKUP(SU647,$A$681:$F$2354,6,FALSE)</f>
        <v>270</v>
      </c>
      <c r="SY647" s="203" t="s">
        <v>61</v>
      </c>
      <c r="SZ647" s="10">
        <f>SX647*1.5*SW647</f>
        <v>405</v>
      </c>
      <c r="TA647" s="10"/>
      <c r="TB647" s="273"/>
      <c r="TC647" s="203" t="s">
        <v>105</v>
      </c>
      <c r="TD647" s="428" t="s">
        <v>508</v>
      </c>
      <c r="TF647" s="283">
        <f>IF(TE647="Kopman",1.9,1)</f>
        <v>1</v>
      </c>
      <c r="TG647" s="204">
        <f>VLOOKUP(TD647,$A$681:$F$2354,6,FALSE)</f>
        <v>177</v>
      </c>
      <c r="TH647" s="203" t="s">
        <v>61</v>
      </c>
      <c r="TI647" s="10">
        <f>TG647*1.5</f>
        <v>265.5</v>
      </c>
      <c r="TK647" s="273"/>
      <c r="TL647" s="203" t="s">
        <v>105</v>
      </c>
      <c r="TM647" s="276" t="s">
        <v>2789</v>
      </c>
      <c r="TO647" s="283">
        <f>IF(TN647="Kopman",1.9,1)</f>
        <v>1</v>
      </c>
      <c r="TP647" s="204">
        <f>VLOOKUP(TM647,$A$681:$F$2354,6,FALSE)</f>
        <v>24</v>
      </c>
      <c r="TQ647" s="203" t="s">
        <v>61</v>
      </c>
      <c r="TR647" s="10">
        <f>TP647*1.5*TO647</f>
        <v>36</v>
      </c>
      <c r="TS647" s="10"/>
      <c r="TT647" s="273"/>
      <c r="TU647" s="203" t="s">
        <v>105</v>
      </c>
      <c r="TV647" s="276" t="s">
        <v>1294</v>
      </c>
      <c r="TX647" s="283">
        <f>IF(TW647="Kopman",1.9,1)</f>
        <v>1</v>
      </c>
      <c r="TY647" s="204">
        <f>VLOOKUP(TV647,$A$681:$F$2354,6,FALSE)</f>
        <v>31</v>
      </c>
      <c r="TZ647" s="203" t="s">
        <v>61</v>
      </c>
      <c r="UA647" s="10">
        <f>TY647*1.5*TX647</f>
        <v>46.5</v>
      </c>
      <c r="UB647" s="10"/>
      <c r="UC647" s="273"/>
      <c r="UD647" s="203" t="s">
        <v>105</v>
      </c>
      <c r="UE647" s="285" t="s">
        <v>183</v>
      </c>
      <c r="UG647" s="283">
        <f>IF(UF647="Kopman",1.9,1)</f>
        <v>1</v>
      </c>
      <c r="UH647" s="204" t="e">
        <f>VLOOKUP(UE647,$A$681:$F$2354,6,FALSE)</f>
        <v>#N/A</v>
      </c>
      <c r="UI647" s="203" t="s">
        <v>61</v>
      </c>
      <c r="UJ647" s="10" t="e">
        <f>UH647*1.5*UG647</f>
        <v>#N/A</v>
      </c>
      <c r="UK647" s="10"/>
      <c r="UL647" s="273"/>
      <c r="UM647" s="203" t="s">
        <v>105</v>
      </c>
      <c r="UN647" s="276" t="s">
        <v>591</v>
      </c>
      <c r="UP647" s="283">
        <f>IF(UO647="Kopman",1.9,1)</f>
        <v>1</v>
      </c>
      <c r="UQ647" s="204">
        <f>VLOOKUP(UN647,$A$681:$F$2354,6,FALSE)</f>
        <v>13</v>
      </c>
      <c r="UR647" s="203" t="s">
        <v>61</v>
      </c>
      <c r="US647" s="10">
        <f>UQ647*1.5*UP647</f>
        <v>19.5</v>
      </c>
      <c r="UT647" s="10"/>
      <c r="UU647" s="273"/>
      <c r="UV647" s="203" t="s">
        <v>105</v>
      </c>
      <c r="UW647" s="276" t="s">
        <v>2097</v>
      </c>
      <c r="UY647" s="283">
        <f>IF(UX647="Kopman",1.9,1)</f>
        <v>1</v>
      </c>
      <c r="UZ647" s="204">
        <f>VLOOKUP(UW647,$A$681:$F$2354,6,FALSE)</f>
        <v>0</v>
      </c>
      <c r="VA647" s="203" t="s">
        <v>61</v>
      </c>
      <c r="VB647" s="10">
        <f>UZ647*1.5*UY647</f>
        <v>0</v>
      </c>
      <c r="VC647" s="10"/>
      <c r="VD647" s="273"/>
      <c r="VE647" s="203" t="s">
        <v>105</v>
      </c>
      <c r="VF647" s="276" t="s">
        <v>547</v>
      </c>
      <c r="VH647" s="283">
        <f>IF(VG647="Kopman",1.9,1)</f>
        <v>1</v>
      </c>
      <c r="VI647" s="204">
        <f>VLOOKUP(VF647,$A$681:$F$2354,6,FALSE)</f>
        <v>45</v>
      </c>
      <c r="VJ647" s="203" t="s">
        <v>61</v>
      </c>
      <c r="VK647" s="10">
        <f>VI647*1.5*VH647</f>
        <v>67.5</v>
      </c>
      <c r="VL647" s="10"/>
      <c r="VM647" s="273"/>
      <c r="VN647" s="203" t="s">
        <v>105</v>
      </c>
      <c r="VO647" s="276" t="s">
        <v>2554</v>
      </c>
      <c r="VQ647" s="283">
        <f>IF(VP647="Kopman",1.9,1)</f>
        <v>1</v>
      </c>
      <c r="VR647" s="204">
        <f>VLOOKUP(VO647,$A$681:$F$2354,6,FALSE)</f>
        <v>151</v>
      </c>
      <c r="VS647" s="203" t="s">
        <v>61</v>
      </c>
      <c r="VT647" s="10">
        <f>VR647*1.5*VQ647</f>
        <v>226.5</v>
      </c>
      <c r="VU647" s="10"/>
      <c r="VV647" s="273"/>
      <c r="VW647" s="203" t="s">
        <v>105</v>
      </c>
      <c r="VX647" s="278" t="s">
        <v>183</v>
      </c>
      <c r="VZ647" s="283">
        <f>IF(VY647="Kopman",1.9,1)</f>
        <v>1</v>
      </c>
      <c r="WA647" s="204" t="e">
        <f>VLOOKUP(VX647,$A$681:$F$2354,6,FALSE)</f>
        <v>#N/A</v>
      </c>
      <c r="WB647" s="203" t="s">
        <v>61</v>
      </c>
      <c r="WC647" s="10" t="e">
        <f>WA647*1.5</f>
        <v>#N/A</v>
      </c>
      <c r="WE647" s="273"/>
      <c r="WF647" s="203" t="s">
        <v>105</v>
      </c>
      <c r="WG647" s="276" t="s">
        <v>964</v>
      </c>
      <c r="WI647" s="283">
        <f>IF(WH647="Kopman",1.9,1)</f>
        <v>1</v>
      </c>
      <c r="WJ647" s="204">
        <f>VLOOKUP(WG647,$A$681:$F$2354,6,FALSE)</f>
        <v>55</v>
      </c>
      <c r="WK647" s="203" t="s">
        <v>61</v>
      </c>
      <c r="WL647" s="10">
        <f>WJ647*1.5</f>
        <v>82.5</v>
      </c>
      <c r="WN647" s="273"/>
      <c r="WO647" s="203" t="s">
        <v>105</v>
      </c>
      <c r="WP647" s="278" t="s">
        <v>183</v>
      </c>
      <c r="WQ647" s="204"/>
      <c r="WR647" s="283">
        <f>IF(WQ647="Kopman",1.9,1)</f>
        <v>1</v>
      </c>
      <c r="WS647" s="204" t="e">
        <f>VLOOKUP(WP647,$A$681:$F$2354,6,FALSE)</f>
        <v>#N/A</v>
      </c>
      <c r="WT647" s="203" t="s">
        <v>61</v>
      </c>
      <c r="WU647" s="10" t="e">
        <f>WS647*1.5*WR647</f>
        <v>#N/A</v>
      </c>
      <c r="WV647" s="10"/>
      <c r="WW647" s="273"/>
      <c r="WX647" s="203" t="s">
        <v>105</v>
      </c>
      <c r="WY647" s="278" t="s">
        <v>183</v>
      </c>
      <c r="XA647" s="283">
        <f>IF(WZ647="Kopman",1.9,1)</f>
        <v>1</v>
      </c>
      <c r="XB647" s="204" t="e">
        <f>VLOOKUP(WY647,$A$681:$F$2354,6,FALSE)</f>
        <v>#N/A</v>
      </c>
      <c r="XC647" s="203" t="s">
        <v>61</v>
      </c>
      <c r="XD647" s="10" t="e">
        <f>XB647*1.5</f>
        <v>#N/A</v>
      </c>
      <c r="XF647" s="273"/>
      <c r="XG647" s="203" t="s">
        <v>105</v>
      </c>
      <c r="XH647" s="276" t="s">
        <v>2603</v>
      </c>
      <c r="XJ647" s="283">
        <f>IF(XI647="Kopman",1.9,1)</f>
        <v>1</v>
      </c>
      <c r="XK647" s="204">
        <f>VLOOKUP(XH647,$A$681:$F$2354,6,FALSE)</f>
        <v>34</v>
      </c>
      <c r="XL647" s="203" t="s">
        <v>61</v>
      </c>
      <c r="XM647" s="10">
        <f>XK647*1.5</f>
        <v>51</v>
      </c>
      <c r="XO647" s="273"/>
      <c r="XP647" s="203" t="s">
        <v>105</v>
      </c>
      <c r="XQ647" s="276" t="s">
        <v>1287</v>
      </c>
      <c r="XS647" s="283">
        <f>IF(XR647="Kopman",1.9,1)</f>
        <v>1</v>
      </c>
      <c r="XT647" s="204">
        <f>VLOOKUP(XQ647,$A$681:$F$2354,6,FALSE)</f>
        <v>270</v>
      </c>
      <c r="XU647" s="203" t="s">
        <v>61</v>
      </c>
      <c r="XV647" s="10">
        <f>XT647*1.5*XS647</f>
        <v>405</v>
      </c>
      <c r="XW647" s="10"/>
      <c r="XX647" s="273"/>
      <c r="XY647" s="203" t="s">
        <v>105</v>
      </c>
      <c r="XZ647" s="276" t="s">
        <v>593</v>
      </c>
      <c r="YB647" s="283">
        <f>IF(YA647="Kopman",1.9,1)</f>
        <v>1</v>
      </c>
      <c r="YC647" s="204">
        <f>VLOOKUP(XZ647,$A$681:$F$2354,6,FALSE)</f>
        <v>10</v>
      </c>
      <c r="YD647" s="203" t="s">
        <v>61</v>
      </c>
      <c r="YE647" s="10">
        <f>YC647*1.5</f>
        <v>15</v>
      </c>
      <c r="YG647" s="273"/>
      <c r="YH647" s="203" t="s">
        <v>105</v>
      </c>
      <c r="YI647" s="278" t="s">
        <v>183</v>
      </c>
      <c r="YK647" s="283">
        <f>IF(YJ647="Kopman",1.9,1)</f>
        <v>1</v>
      </c>
      <c r="YL647" s="204" t="e">
        <f>VLOOKUP(YI647,$A$681:$F$2354,6,FALSE)</f>
        <v>#N/A</v>
      </c>
      <c r="YM647" s="203" t="s">
        <v>61</v>
      </c>
      <c r="YN647" s="10" t="e">
        <f>YL647*1.5*YK647</f>
        <v>#N/A</v>
      </c>
      <c r="YO647" s="10"/>
      <c r="YP647" s="273"/>
      <c r="YQ647" s="203" t="s">
        <v>105</v>
      </c>
      <c r="YR647" s="278" t="s">
        <v>183</v>
      </c>
      <c r="YT647" s="283">
        <f>IF(YS647="Kopman",1.9,1)</f>
        <v>1</v>
      </c>
      <c r="YU647" s="204" t="e">
        <f>VLOOKUP(YR647,$A$681:$F$2354,6,FALSE)</f>
        <v>#N/A</v>
      </c>
      <c r="YV647" s="203" t="s">
        <v>61</v>
      </c>
      <c r="YW647" s="10" t="e">
        <f>YU647*1.5</f>
        <v>#N/A</v>
      </c>
      <c r="YY647" s="273"/>
      <c r="YZ647" s="203" t="s">
        <v>105</v>
      </c>
      <c r="ZA647" s="428" t="s">
        <v>2083</v>
      </c>
      <c r="ZC647" s="283">
        <f>IF(ZB647="Kopman",1.9,1)</f>
        <v>1</v>
      </c>
      <c r="ZD647" s="204">
        <f>VLOOKUP(ZA647,$A$681:$F$2354,6,FALSE)</f>
        <v>126</v>
      </c>
      <c r="ZE647" s="203" t="s">
        <v>61</v>
      </c>
      <c r="ZF647" s="10">
        <f>ZD647*1.5</f>
        <v>189</v>
      </c>
      <c r="ZH647" s="273"/>
      <c r="ZI647" s="203" t="s">
        <v>105</v>
      </c>
      <c r="ZJ647" s="276" t="s">
        <v>632</v>
      </c>
      <c r="ZL647" s="283">
        <f>IF(ZK647="Kopman",1.9,1)</f>
        <v>1</v>
      </c>
      <c r="ZM647" s="204">
        <f>VLOOKUP(ZJ647,$A$681:$F$2354,6,FALSE)</f>
        <v>4</v>
      </c>
      <c r="ZN647" s="203" t="s">
        <v>61</v>
      </c>
      <c r="ZO647" s="10">
        <f>ZM647*1.5</f>
        <v>6</v>
      </c>
      <c r="ZQ647" s="273"/>
      <c r="ZR647" s="203" t="s">
        <v>105</v>
      </c>
      <c r="ZS647" s="276" t="s">
        <v>593</v>
      </c>
      <c r="ZU647" s="283">
        <f>IF(ZT647="Kopman",1.9,1)</f>
        <v>1</v>
      </c>
      <c r="ZV647" s="204">
        <f>VLOOKUP(ZS647,$A$681:$F$2354,6,FALSE)</f>
        <v>10</v>
      </c>
      <c r="ZW647" s="203" t="s">
        <v>61</v>
      </c>
      <c r="ZX647" s="10">
        <f>ZV647*1.5*ZU647</f>
        <v>15</v>
      </c>
      <c r="ZY647" s="10"/>
      <c r="ZZ647" s="273"/>
      <c r="AAA647" s="203" t="s">
        <v>105</v>
      </c>
      <c r="AAB647" s="276" t="s">
        <v>591</v>
      </c>
      <c r="AAD647" s="283">
        <f>IF(AAC647="Kopman",1.9,1)</f>
        <v>1</v>
      </c>
      <c r="AAE647" s="204">
        <f>VLOOKUP(AAB647,$A$681:$F$2354,6,FALSE)</f>
        <v>13</v>
      </c>
      <c r="AAF647" s="203" t="s">
        <v>61</v>
      </c>
      <c r="AAG647" s="10">
        <f>AAE647*1.5*AAD647</f>
        <v>19.5</v>
      </c>
      <c r="AAH647" s="10"/>
      <c r="AAI647" s="273"/>
      <c r="AAJ647" s="203" t="s">
        <v>105</v>
      </c>
      <c r="AAK647" s="276" t="s">
        <v>2065</v>
      </c>
      <c r="AAM647" s="283">
        <f>IF(AAL647="Kopman",1.9,1)</f>
        <v>1</v>
      </c>
      <c r="AAN647" s="204">
        <f>VLOOKUP(AAK647,$A$681:$F$2354,6,FALSE)</f>
        <v>44</v>
      </c>
      <c r="AAO647" s="203" t="s">
        <v>61</v>
      </c>
      <c r="AAP647" s="10">
        <f>AAN647*1.5*AAM647</f>
        <v>66</v>
      </c>
      <c r="AAQ647" s="10"/>
      <c r="AAR647" s="273"/>
      <c r="AAS647" s="203" t="s">
        <v>105</v>
      </c>
      <c r="AAT647" s="276" t="s">
        <v>716</v>
      </c>
      <c r="AAV647" s="283">
        <f>IF(AAU647="Kopman",1.9,1)</f>
        <v>1</v>
      </c>
      <c r="AAW647" s="204">
        <f>VLOOKUP(AAT647,$A$681:$F$2354,6,FALSE)</f>
        <v>12</v>
      </c>
      <c r="AAX647" s="203" t="s">
        <v>61</v>
      </c>
      <c r="AAY647" s="10">
        <f>AAW647*1.5*AAV647</f>
        <v>18</v>
      </c>
      <c r="AAZ647" s="10"/>
      <c r="ABA647" s="273"/>
      <c r="ABB647" s="203" t="s">
        <v>105</v>
      </c>
      <c r="ABC647" s="278" t="s">
        <v>183</v>
      </c>
      <c r="ABE647" s="283">
        <f>IF(ABD647="Kopman",1.9,1)</f>
        <v>1</v>
      </c>
      <c r="ABF647" s="204" t="e">
        <f>VLOOKUP(ABC647,$A$681:$F$2354,6,FALSE)</f>
        <v>#N/A</v>
      </c>
      <c r="ABG647" s="203" t="s">
        <v>61</v>
      </c>
      <c r="ABH647" s="10" t="e">
        <f>ABF647*1.5*ABE647</f>
        <v>#N/A</v>
      </c>
      <c r="ABI647" s="10"/>
      <c r="ABJ647" s="273"/>
      <c r="ABK647" s="203" t="s">
        <v>105</v>
      </c>
      <c r="ABL647" s="276" t="s">
        <v>966</v>
      </c>
      <c r="ABN647" s="283">
        <f>IF(ABM647="Kopman",1.9,1)</f>
        <v>1</v>
      </c>
      <c r="ABO647" s="204">
        <f>VLOOKUP(ABL647,$A$681:$F$2354,6,FALSE)</f>
        <v>8</v>
      </c>
      <c r="ABP647" s="203" t="s">
        <v>61</v>
      </c>
      <c r="ABQ647" s="10">
        <f>ABO647*1.5*ABN647</f>
        <v>12</v>
      </c>
      <c r="ABR647" s="10"/>
      <c r="ABS647" s="273"/>
      <c r="ABT647" s="203" t="s">
        <v>105</v>
      </c>
      <c r="ABU647" s="276" t="s">
        <v>547</v>
      </c>
      <c r="ABW647" s="283">
        <f>IF(ABV647="Kopman",1.9,1)</f>
        <v>1</v>
      </c>
      <c r="ABX647" s="204">
        <f>VLOOKUP(ABU647,$A$681:$F$2354,6,FALSE)</f>
        <v>45</v>
      </c>
      <c r="ABY647" s="203" t="s">
        <v>61</v>
      </c>
      <c r="ABZ647" s="10">
        <f>ABX647*1.5*ABW647</f>
        <v>67.5</v>
      </c>
      <c r="ACA647" s="10"/>
      <c r="ACB647" s="273"/>
      <c r="ACC647" s="203" t="s">
        <v>105</v>
      </c>
      <c r="ACD647" s="278" t="s">
        <v>183</v>
      </c>
      <c r="ACF647" s="283">
        <f>IF(ACE647="Kopman",1.9,1)</f>
        <v>1</v>
      </c>
      <c r="ACG647" s="204" t="e">
        <f>VLOOKUP(ACD647,$A$681:$F$2354,6,FALSE)</f>
        <v>#N/A</v>
      </c>
      <c r="ACH647" s="203" t="s">
        <v>61</v>
      </c>
      <c r="ACI647" s="10" t="e">
        <f>ACG647*1.5*ACF647</f>
        <v>#N/A</v>
      </c>
      <c r="ACJ647" s="10"/>
      <c r="ACK647" s="273"/>
      <c r="ACL647" s="203" t="s">
        <v>105</v>
      </c>
      <c r="ACM647" s="278" t="s">
        <v>183</v>
      </c>
      <c r="ACO647" s="283">
        <f>IF(ACN647="Kopman",1.9,1)</f>
        <v>1</v>
      </c>
      <c r="ACP647" s="204" t="e">
        <f>VLOOKUP(ACM647,$A$681:$F$2354,6,FALSE)</f>
        <v>#N/A</v>
      </c>
      <c r="ACQ647" s="203" t="s">
        <v>61</v>
      </c>
      <c r="ACR647" s="10" t="e">
        <f>ACP647*1.5*ACO647</f>
        <v>#N/A</v>
      </c>
      <c r="ACS647" s="10"/>
      <c r="ACT647" s="273"/>
      <c r="ACU647" s="203" t="s">
        <v>105</v>
      </c>
      <c r="ACV647" s="278" t="s">
        <v>183</v>
      </c>
      <c r="ACX647" s="283">
        <f>IF(ACW647="Kopman",1.9,1)</f>
        <v>1</v>
      </c>
      <c r="ACY647" s="204" t="e">
        <f>VLOOKUP(ACV647,$A$681:$F$2354,6,FALSE)</f>
        <v>#N/A</v>
      </c>
      <c r="ACZ647" s="203" t="s">
        <v>61</v>
      </c>
      <c r="ADA647" s="10" t="e">
        <f>ACY647*1.5*ACX647</f>
        <v>#N/A</v>
      </c>
      <c r="ADB647" s="10"/>
      <c r="ADC647" s="273"/>
      <c r="ADD647" s="203" t="s">
        <v>105</v>
      </c>
      <c r="ADE647" s="278" t="s">
        <v>183</v>
      </c>
      <c r="ADG647" s="283">
        <f>IF(ADF647="Kopman",1.9,1)</f>
        <v>1</v>
      </c>
      <c r="ADH647" s="204" t="e">
        <f>VLOOKUP(ADE647,$A$681:$F$2354,6,FALSE)</f>
        <v>#N/A</v>
      </c>
      <c r="ADI647" s="203" t="s">
        <v>61</v>
      </c>
      <c r="ADJ647" s="10" t="e">
        <f>ADH647*1.5</f>
        <v>#N/A</v>
      </c>
      <c r="ADL647" s="273"/>
      <c r="ADM647" s="203" t="s">
        <v>105</v>
      </c>
      <c r="ADN647" s="278" t="s">
        <v>183</v>
      </c>
      <c r="ADP647" s="283">
        <f>IF(ADO647="Kopman",1.9,1)</f>
        <v>1</v>
      </c>
      <c r="ADQ647" s="204" t="e">
        <f>VLOOKUP(ADN647,$A$681:$F$2354,6,FALSE)</f>
        <v>#N/A</v>
      </c>
      <c r="ADR647" s="203" t="s">
        <v>61</v>
      </c>
      <c r="ADS647" s="10" t="e">
        <f>ADQ647*1.5*ADP647</f>
        <v>#N/A</v>
      </c>
      <c r="ADT647" s="10"/>
      <c r="ADU647" s="273"/>
      <c r="ADV647" s="203" t="s">
        <v>105</v>
      </c>
      <c r="ADW647" s="278" t="s">
        <v>183</v>
      </c>
      <c r="ADY647" s="283">
        <f>IF(ADX647="Kopman",1.9,1)</f>
        <v>1</v>
      </c>
      <c r="ADZ647" s="204" t="e">
        <f>VLOOKUP(ADW647,$A$681:$F$2354,6,FALSE)</f>
        <v>#N/A</v>
      </c>
      <c r="AEA647" s="203" t="s">
        <v>61</v>
      </c>
      <c r="AEB647" s="10" t="e">
        <f>ADZ647*1.5</f>
        <v>#N/A</v>
      </c>
      <c r="AED647" s="273"/>
      <c r="AEE647" s="203" t="s">
        <v>105</v>
      </c>
      <c r="AEF647" s="278" t="s">
        <v>183</v>
      </c>
      <c r="AEH647" s="283">
        <f>IF(AEG647="Kopman",1.9,1)</f>
        <v>1</v>
      </c>
      <c r="AEI647" s="204" t="e">
        <f>VLOOKUP(AEF647,$A$681:$F$2354,6,FALSE)</f>
        <v>#N/A</v>
      </c>
      <c r="AEJ647" s="203" t="s">
        <v>61</v>
      </c>
      <c r="AEK647" s="10" t="e">
        <f>AEI647*1.5</f>
        <v>#N/A</v>
      </c>
      <c r="AEM647" s="273"/>
      <c r="AEN647" s="203" t="s">
        <v>105</v>
      </c>
      <c r="AEO647" s="278" t="s">
        <v>183</v>
      </c>
      <c r="AEQ647" s="283">
        <f>IF(AEP647="Kopman",1.9,1)</f>
        <v>1</v>
      </c>
      <c r="AER647" s="204" t="e">
        <f>VLOOKUP(AEO647,$A$681:$F$2354,6,FALSE)</f>
        <v>#N/A</v>
      </c>
      <c r="AES647" s="203" t="s">
        <v>61</v>
      </c>
      <c r="AET647" s="10" t="e">
        <f>AER647*1.5</f>
        <v>#N/A</v>
      </c>
      <c r="AEV647" s="273"/>
      <c r="AEW647" s="203" t="s">
        <v>105</v>
      </c>
      <c r="AEX647" s="278" t="s">
        <v>183</v>
      </c>
      <c r="AEZ647" s="283">
        <f>IF(AEY647="Kopman",1.9,1)</f>
        <v>1</v>
      </c>
      <c r="AFA647" s="204" t="e">
        <f>VLOOKUP(AEX647,$A$681:$F$2354,6,FALSE)</f>
        <v>#N/A</v>
      </c>
      <c r="AFB647" s="203" t="s">
        <v>61</v>
      </c>
      <c r="AFC647" s="10" t="e">
        <f>AFA647*1.5*AEZ647</f>
        <v>#N/A</v>
      </c>
      <c r="AFD647" s="10"/>
      <c r="AFE647" s="273"/>
      <c r="AFF647" s="203" t="s">
        <v>105</v>
      </c>
      <c r="AFG647" s="278" t="s">
        <v>183</v>
      </c>
      <c r="AFI647" s="283">
        <f>IF(AFH647="Kopman",1.9,1)</f>
        <v>1</v>
      </c>
      <c r="AFJ647" s="204" t="e">
        <f>VLOOKUP(AFG647,$A$681:$F$2354,6,FALSE)</f>
        <v>#N/A</v>
      </c>
      <c r="AFK647" s="203" t="s">
        <v>61</v>
      </c>
      <c r="AFL647" s="10" t="e">
        <f>AFJ647*1.5*AFI647</f>
        <v>#N/A</v>
      </c>
      <c r="AFM647" s="10"/>
      <c r="AFN647" s="273"/>
      <c r="AFO647" s="203" t="s">
        <v>105</v>
      </c>
      <c r="AFP647" s="278" t="s">
        <v>183</v>
      </c>
      <c r="AFR647" s="283">
        <f>IF(AFQ647="Kopman",1.9,1)</f>
        <v>1</v>
      </c>
      <c r="AFS647" s="204" t="e">
        <f>VLOOKUP(AFP647,$A$681:$F$2354,6,FALSE)</f>
        <v>#N/A</v>
      </c>
      <c r="AFT647" s="203" t="s">
        <v>61</v>
      </c>
      <c r="AFU647" s="10" t="e">
        <f>AFS647*1.5*AFR647</f>
        <v>#N/A</v>
      </c>
      <c r="AFV647" s="10"/>
      <c r="AFW647" s="273"/>
      <c r="AFX647" s="203" t="s">
        <v>105</v>
      </c>
      <c r="AFY647" s="278" t="s">
        <v>183</v>
      </c>
      <c r="AGA647" s="283">
        <f>IF(AFZ647="Kopman",1.9,1)</f>
        <v>1</v>
      </c>
      <c r="AGB647" s="204" t="e">
        <f>VLOOKUP(AFY647,$A$681:$F$2354,6,FALSE)</f>
        <v>#N/A</v>
      </c>
      <c r="AGC647" s="203" t="s">
        <v>61</v>
      </c>
      <c r="AGD647" s="10" t="e">
        <f>AGB647*1.5*AGA647</f>
        <v>#N/A</v>
      </c>
      <c r="AGE647" s="10"/>
      <c r="AGF647" s="273"/>
      <c r="AGG647" s="203" t="s">
        <v>105</v>
      </c>
      <c r="AGH647" s="278" t="s">
        <v>183</v>
      </c>
      <c r="AGJ647" s="283">
        <f>IF(AGI647="Kopman",1.9,1)</f>
        <v>1</v>
      </c>
      <c r="AGK647" s="204" t="e">
        <f>VLOOKUP(AGH647,$A$681:$F$2354,6,FALSE)</f>
        <v>#N/A</v>
      </c>
      <c r="AGL647" s="203" t="s">
        <v>61</v>
      </c>
      <c r="AGM647" s="10" t="e">
        <f>AGK647*1.5*AGJ647</f>
        <v>#N/A</v>
      </c>
      <c r="AGN647" s="10"/>
      <c r="AGO647" s="273"/>
      <c r="AGP647" s="203" t="s">
        <v>105</v>
      </c>
      <c r="AGQ647" s="278" t="s">
        <v>183</v>
      </c>
      <c r="AGS647" s="283">
        <f>IF(AGR647="Kopman",1.9,1)</f>
        <v>1</v>
      </c>
      <c r="AGT647" s="204" t="e">
        <f>VLOOKUP(AGQ647,$A$681:$F$2354,6,FALSE)</f>
        <v>#N/A</v>
      </c>
      <c r="AGU647" s="203" t="s">
        <v>61</v>
      </c>
      <c r="AGV647" s="10" t="e">
        <f>AGT647*1.5*AGS647</f>
        <v>#N/A</v>
      </c>
      <c r="AGW647" s="10"/>
      <c r="AGX647" s="273"/>
      <c r="AGY647" s="203" t="s">
        <v>105</v>
      </c>
      <c r="AGZ647" s="276" t="s">
        <v>469</v>
      </c>
      <c r="AHB647" s="283">
        <f>IF(AHA647="Kopman",1.9,1)</f>
        <v>1</v>
      </c>
      <c r="AHC647" s="204">
        <f>VLOOKUP(AGZ647,$A$681:$F$2354,6,FALSE)</f>
        <v>165</v>
      </c>
      <c r="AHD647" s="203" t="s">
        <v>61</v>
      </c>
      <c r="AHE647" s="10">
        <f>AHC647*1.5*AHB647</f>
        <v>247.5</v>
      </c>
      <c r="AHF647" s="10"/>
      <c r="AHG647" s="273"/>
      <c r="AHH647" s="203" t="s">
        <v>105</v>
      </c>
      <c r="AHI647" s="276" t="s">
        <v>2082</v>
      </c>
      <c r="AHK647" s="283">
        <f>IF(AHJ647="Kopman",1.9,1)</f>
        <v>1</v>
      </c>
      <c r="AHL647" s="204">
        <f>VLOOKUP(AHI647,$A$681:$F$2354,6,FALSE)</f>
        <v>88</v>
      </c>
      <c r="AHM647" s="203" t="s">
        <v>61</v>
      </c>
      <c r="AHN647" s="10">
        <f>AHL647*1.5*AHK647</f>
        <v>132</v>
      </c>
      <c r="AHO647" s="10"/>
      <c r="AHP647" s="273"/>
      <c r="AHQ647" s="203" t="s">
        <v>105</v>
      </c>
      <c r="AHR647" s="276" t="s">
        <v>1287</v>
      </c>
      <c r="AHT647" s="283">
        <f>IF(AHS647="Kopman",1.9,1)</f>
        <v>1</v>
      </c>
      <c r="AHU647" s="204">
        <f>VLOOKUP(AHR647,$A$681:$F$2354,6,FALSE)</f>
        <v>270</v>
      </c>
      <c r="AHV647" s="203" t="s">
        <v>61</v>
      </c>
      <c r="AHW647" s="10">
        <f>AHU647*1.5*AHT647</f>
        <v>405</v>
      </c>
      <c r="AHX647" s="10"/>
      <c r="AHY647" s="273"/>
      <c r="AHZ647" s="203" t="s">
        <v>105</v>
      </c>
      <c r="AIA647" s="276" t="s">
        <v>2603</v>
      </c>
      <c r="AIC647" s="283">
        <f>IF(AIB647="Kopman",1.9,1)</f>
        <v>1</v>
      </c>
      <c r="AID647" s="204">
        <f>VLOOKUP(AIA647,$A$681:$F$2354,6,FALSE)</f>
        <v>34</v>
      </c>
      <c r="AIE647" s="203" t="s">
        <v>61</v>
      </c>
      <c r="AIF647" s="10">
        <f>AID647*1.5*AIC647</f>
        <v>51</v>
      </c>
      <c r="AIG647" s="10"/>
      <c r="AIH647" s="273"/>
      <c r="AII647" s="203" t="s">
        <v>105</v>
      </c>
      <c r="AIJ647" s="276" t="s">
        <v>434</v>
      </c>
      <c r="AIL647" s="283">
        <f>IF(AIK647="Kopman",1.9,1)</f>
        <v>1</v>
      </c>
      <c r="AIM647" s="204">
        <f>VLOOKUP(AIJ647,$A$681:$F$2354,6,FALSE)</f>
        <v>0</v>
      </c>
      <c r="AIN647" s="203" t="s">
        <v>61</v>
      </c>
      <c r="AIO647" s="10">
        <f>AIM647*1.5*AIL647</f>
        <v>0</v>
      </c>
      <c r="AIP647" s="10"/>
      <c r="AIQ647" s="273"/>
      <c r="AIR647" s="203" t="s">
        <v>105</v>
      </c>
      <c r="AIS647" s="276" t="s">
        <v>593</v>
      </c>
      <c r="AIU647" s="283">
        <f>IF(AIT647="Kopman",1.9,1)</f>
        <v>1</v>
      </c>
      <c r="AIV647" s="204">
        <f>VLOOKUP(AIS647,$A$681:$F$2354,6,FALSE)</f>
        <v>10</v>
      </c>
      <c r="AIW647" s="203" t="s">
        <v>61</v>
      </c>
      <c r="AIX647" s="10">
        <f>AIV647*1.5*AIU647</f>
        <v>15</v>
      </c>
      <c r="AIY647" s="10"/>
      <c r="AIZ647" s="273"/>
      <c r="AJA647" s="203" t="s">
        <v>105</v>
      </c>
      <c r="AJB647" s="276" t="s">
        <v>642</v>
      </c>
      <c r="AJD647" s="283">
        <f>IF(AJC647="Kopman",1.9,1)</f>
        <v>1</v>
      </c>
      <c r="AJE647" s="204">
        <f>VLOOKUP(AJB647,$A$681:$F$2354,6,FALSE)</f>
        <v>0</v>
      </c>
      <c r="AJF647" s="203" t="s">
        <v>61</v>
      </c>
      <c r="AJG647" s="10">
        <f>AJE647*1.5*AJD647</f>
        <v>0</v>
      </c>
      <c r="AJH647" s="10"/>
      <c r="AJI647" s="273"/>
      <c r="AJJ647" s="203" t="s">
        <v>105</v>
      </c>
      <c r="AJK647" s="276" t="s">
        <v>547</v>
      </c>
      <c r="AJM647" s="283">
        <f>IF(AJL647="Kopman",1.9,1)</f>
        <v>1</v>
      </c>
      <c r="AJN647" s="204">
        <f>VLOOKUP(AJK647,$A$681:$F$2354,6,FALSE)</f>
        <v>45</v>
      </c>
      <c r="AJO647" s="203" t="s">
        <v>61</v>
      </c>
      <c r="AJP647" s="10">
        <f>AJN647*1.5*AJM647</f>
        <v>67.5</v>
      </c>
      <c r="AJQ647" s="10"/>
      <c r="AJR647" s="273"/>
      <c r="AJS647" s="203" t="s">
        <v>105</v>
      </c>
      <c r="AJT647" s="431" t="s">
        <v>1261</v>
      </c>
      <c r="AJV647" s="283">
        <f>IF(AJU647="Kopman",1.9,1)</f>
        <v>1</v>
      </c>
      <c r="AJW647" s="204">
        <f>VLOOKUP(AJT647,$A$681:$F$2354,6,FALSE)</f>
        <v>72</v>
      </c>
      <c r="AJX647" s="203" t="s">
        <v>61</v>
      </c>
      <c r="AJY647" s="10">
        <f>AJW647*1.5*AJV647</f>
        <v>108</v>
      </c>
      <c r="AJZ647" s="10"/>
      <c r="AKA647" s="273"/>
      <c r="AKB647" s="203" t="s">
        <v>105</v>
      </c>
      <c r="AKC647" s="276" t="s">
        <v>591</v>
      </c>
      <c r="AKE647" s="283">
        <f>IF(AKD647="Kopman",1.9,1)</f>
        <v>1</v>
      </c>
      <c r="AKF647" s="204">
        <f>VLOOKUP(AKC647,$A$681:$F$2354,6,FALSE)</f>
        <v>13</v>
      </c>
      <c r="AKG647" s="203" t="s">
        <v>61</v>
      </c>
      <c r="AKH647" s="10">
        <f>AKF647*1.5*AKE647</f>
        <v>19.5</v>
      </c>
      <c r="AKI647" s="10"/>
      <c r="AKJ647" s="273"/>
      <c r="AKK647" s="203" t="s">
        <v>105</v>
      </c>
      <c r="AKL647" s="276" t="s">
        <v>1287</v>
      </c>
      <c r="AKN647" s="283">
        <f>IF(AKM647="Kopman",1.9,1)</f>
        <v>1</v>
      </c>
      <c r="AKO647" s="204">
        <f>VLOOKUP(AKL647,$A$681:$F$2354,6,FALSE)</f>
        <v>270</v>
      </c>
      <c r="AKP647" s="203" t="s">
        <v>61</v>
      </c>
      <c r="AKQ647" s="10">
        <f>AKO647*1.5*AKN647</f>
        <v>405</v>
      </c>
      <c r="AKR647" s="10"/>
      <c r="AKS647" s="273"/>
      <c r="AKT647" s="203" t="s">
        <v>105</v>
      </c>
      <c r="AKU647" s="276" t="s">
        <v>1294</v>
      </c>
      <c r="AKW647" s="283">
        <f>IF(AKV647="Kopman",1.9,1)</f>
        <v>1</v>
      </c>
      <c r="AKX647" s="204">
        <f>VLOOKUP(AKU647,$A$681:$F$2354,6,FALSE)</f>
        <v>31</v>
      </c>
      <c r="AKY647" s="203" t="s">
        <v>61</v>
      </c>
      <c r="AKZ647" s="10">
        <f>AKX647*1.5*AKW647</f>
        <v>46.5</v>
      </c>
      <c r="ALA647" s="10"/>
      <c r="ALB647" s="273"/>
      <c r="ALC647" s="203" t="s">
        <v>105</v>
      </c>
      <c r="ALD647" s="276" t="s">
        <v>1294</v>
      </c>
      <c r="ALF647" s="283">
        <f>IF(ALE647="Kopman",1.9,1)</f>
        <v>1</v>
      </c>
      <c r="ALG647" s="204">
        <f>VLOOKUP(ALD647,$A$681:$F$2354,6,FALSE)</f>
        <v>31</v>
      </c>
      <c r="ALH647" s="203" t="s">
        <v>61</v>
      </c>
      <c r="ALI647" s="10">
        <f>ALG647*1.5*ALF647</f>
        <v>46.5</v>
      </c>
      <c r="ALJ647" s="10"/>
      <c r="ALK647" s="273"/>
      <c r="ALL647" s="203" t="s">
        <v>105</v>
      </c>
      <c r="ALM647" s="276" t="s">
        <v>1294</v>
      </c>
      <c r="ALO647" s="283">
        <f>IF(ALN647="Kopman",1.9,1)</f>
        <v>1</v>
      </c>
      <c r="ALP647" s="204">
        <f>VLOOKUP(ALM647,$A$681:$F$2354,6,FALSE)</f>
        <v>31</v>
      </c>
      <c r="ALQ647" s="203" t="s">
        <v>61</v>
      </c>
      <c r="ALR647" s="10">
        <f>ALP647*1.5*ALO647</f>
        <v>46.5</v>
      </c>
      <c r="ALS647" s="10"/>
      <c r="ALT647" s="273"/>
      <c r="ALU647" s="203" t="s">
        <v>105</v>
      </c>
      <c r="ALV647" s="276" t="s">
        <v>1287</v>
      </c>
      <c r="ALX647" s="283">
        <f>IF(ALW647="Kopman",1.9,1)</f>
        <v>1</v>
      </c>
      <c r="ALY647" s="204">
        <f>VLOOKUP(ALV647,$A$681:$F$2354,6,FALSE)</f>
        <v>270</v>
      </c>
      <c r="ALZ647" s="203" t="s">
        <v>61</v>
      </c>
      <c r="AMA647" s="10">
        <f>ALY647*1.5*ALX647</f>
        <v>405</v>
      </c>
      <c r="AMB647" s="10"/>
      <c r="AMC647" s="273"/>
      <c r="AMD647" s="203" t="s">
        <v>105</v>
      </c>
      <c r="AME647" s="276" t="s">
        <v>1730</v>
      </c>
      <c r="AMG647" s="283">
        <f>IF(AMF647="Kopman",1.9,1)</f>
        <v>1</v>
      </c>
      <c r="AMH647" s="204">
        <f>VLOOKUP(AME647,$A$681:$F$2354,6,FALSE)</f>
        <v>121</v>
      </c>
      <c r="AMI647" s="203" t="s">
        <v>61</v>
      </c>
      <c r="AMJ647" s="10">
        <f>AMH647*1.5*AMG647</f>
        <v>181.5</v>
      </c>
      <c r="AMK647" s="10"/>
      <c r="AML647" s="273"/>
      <c r="AMM647" s="203" t="s">
        <v>105</v>
      </c>
      <c r="AMN647" s="276" t="s">
        <v>1294</v>
      </c>
      <c r="AMP647" s="283">
        <f>IF(AMO647="Kopman",1.9,1)</f>
        <v>1</v>
      </c>
      <c r="AMQ647" s="204">
        <f>VLOOKUP(AMN647,$A$681:$F$2354,6,FALSE)</f>
        <v>31</v>
      </c>
      <c r="AMR647" s="203" t="s">
        <v>61</v>
      </c>
      <c r="AMS647" s="10">
        <f>AMQ647*1.5*AMP647</f>
        <v>46.5</v>
      </c>
      <c r="AMT647" s="10"/>
      <c r="AMU647" s="273"/>
      <c r="AMV647" s="203" t="s">
        <v>105</v>
      </c>
      <c r="AMW647" s="276" t="s">
        <v>508</v>
      </c>
      <c r="AMY647" s="283">
        <f>IF(AMX647="Kopman",1.9,1)</f>
        <v>1</v>
      </c>
      <c r="AMZ647" s="204">
        <f>VLOOKUP(AMW647,$A$681:$F$2354,6,FALSE)</f>
        <v>177</v>
      </c>
      <c r="ANA647" s="203" t="s">
        <v>61</v>
      </c>
      <c r="ANB647" s="10">
        <f>AMZ647*1.5*AMY647</f>
        <v>265.5</v>
      </c>
      <c r="ANC647" s="10"/>
      <c r="AND647" s="273"/>
      <c r="ANE647" s="203" t="s">
        <v>105</v>
      </c>
      <c r="ANF647" s="276" t="s">
        <v>590</v>
      </c>
      <c r="ANH647" s="283">
        <f>IF(ANG647="Kopman",1.9,1)</f>
        <v>1</v>
      </c>
      <c r="ANI647" s="204">
        <f>VLOOKUP(ANF647,$A$681:$F$2354,6,FALSE)</f>
        <v>0</v>
      </c>
      <c r="ANJ647" s="203" t="s">
        <v>61</v>
      </c>
      <c r="ANK647" s="10">
        <f>ANI647*1.5*ANH647</f>
        <v>0</v>
      </c>
      <c r="ANL647" s="10"/>
      <c r="ANM647" s="273"/>
      <c r="ANN647" s="203" t="s">
        <v>105</v>
      </c>
      <c r="ANO647" s="416" t="s">
        <v>508</v>
      </c>
      <c r="ANP647" s="415" t="s">
        <v>2019</v>
      </c>
      <c r="ANQ647" s="283">
        <f>IF(ANP647="Kopman",1.9,1)</f>
        <v>1.9</v>
      </c>
      <c r="ANR647" s="204">
        <f>VLOOKUP(ANO647,$A$681:$F$2354,6,FALSE)</f>
        <v>177</v>
      </c>
      <c r="ANS647" s="203" t="s">
        <v>61</v>
      </c>
      <c r="ANT647" s="10">
        <f>ANR647*1.5*ANQ647</f>
        <v>504.45</v>
      </c>
      <c r="ANU647" s="10"/>
      <c r="ANV647" s="273"/>
      <c r="ANW647" s="203" t="s">
        <v>105</v>
      </c>
      <c r="ANX647" s="276" t="s">
        <v>591</v>
      </c>
      <c r="ANZ647" s="283">
        <f>IF(ANY647="Kopman",1.9,1)</f>
        <v>1</v>
      </c>
      <c r="AOA647" s="204">
        <f>VLOOKUP(ANX647,$A$681:$F$2354,6,FALSE)</f>
        <v>13</v>
      </c>
      <c r="AOB647" s="203" t="s">
        <v>61</v>
      </c>
      <c r="AOC647" s="10">
        <f>AOA647*1.5*ANZ647</f>
        <v>19.5</v>
      </c>
      <c r="AOD647" s="10"/>
      <c r="AOE647" s="273"/>
      <c r="AOF647" s="203" t="s">
        <v>105</v>
      </c>
      <c r="AOG647" s="276" t="s">
        <v>2074</v>
      </c>
      <c r="AOI647" s="283">
        <f>IF(AOH647="Kopman",1.9,1)</f>
        <v>1</v>
      </c>
      <c r="AOJ647" s="204">
        <f>VLOOKUP(AOG647,$A$681:$F$2354,6,FALSE)</f>
        <v>43</v>
      </c>
      <c r="AOK647" s="203" t="s">
        <v>61</v>
      </c>
      <c r="AOL647" s="10">
        <f>AOJ647*1.5*AOI647</f>
        <v>64.5</v>
      </c>
      <c r="AOM647" s="10"/>
      <c r="AON647" s="273"/>
      <c r="AOO647" s="203" t="s">
        <v>105</v>
      </c>
      <c r="AOP647" s="276" t="s">
        <v>434</v>
      </c>
      <c r="AOR647" s="283">
        <f>IF(AOQ647="Kopman",1.9,1)</f>
        <v>1</v>
      </c>
      <c r="AOS647" s="204">
        <f>VLOOKUP(AOP647,$A$681:$F$2354,6,FALSE)</f>
        <v>0</v>
      </c>
      <c r="AOT647" s="203" t="s">
        <v>61</v>
      </c>
      <c r="AOU647" s="10">
        <f>AOS647*1.5*AOR647</f>
        <v>0</v>
      </c>
      <c r="AOV647" s="10"/>
      <c r="AOW647" s="273"/>
      <c r="AOX647" s="203" t="s">
        <v>105</v>
      </c>
      <c r="AOY647" s="276" t="s">
        <v>508</v>
      </c>
      <c r="APA647" s="283">
        <f>IF(AOZ647="Kopman",1.9,1)</f>
        <v>1</v>
      </c>
      <c r="APB647" s="204">
        <f>VLOOKUP(AOY647,$A$681:$F$2354,6,FALSE)</f>
        <v>177</v>
      </c>
      <c r="APC647" s="203" t="s">
        <v>61</v>
      </c>
      <c r="APD647" s="10">
        <f>APB647*1.5*APA647</f>
        <v>265.5</v>
      </c>
      <c r="APE647" s="10"/>
      <c r="APF647" s="273"/>
      <c r="APG647" s="203" t="s">
        <v>105</v>
      </c>
      <c r="APH647" s="276" t="s">
        <v>854</v>
      </c>
      <c r="APJ647" s="283">
        <f>IF(API647="Kopman",1.9,1)</f>
        <v>1</v>
      </c>
      <c r="APK647" s="204">
        <f>VLOOKUP(APH647,$A$681:$F$2354,6,FALSE)</f>
        <v>39</v>
      </c>
      <c r="APL647" s="203" t="s">
        <v>61</v>
      </c>
      <c r="APM647" s="10">
        <f>APK647*1.5*APJ647</f>
        <v>58.5</v>
      </c>
      <c r="APN647" s="10"/>
      <c r="APO647" s="273"/>
      <c r="APP647" s="203" t="s">
        <v>105</v>
      </c>
      <c r="APQ647" s="276" t="s">
        <v>676</v>
      </c>
      <c r="APS647" s="283">
        <f>IF(APR647="Kopman",1.9,1)</f>
        <v>1</v>
      </c>
      <c r="APT647" s="204">
        <f>VLOOKUP(APQ647,$A$681:$F$2354,6,FALSE)</f>
        <v>4</v>
      </c>
      <c r="APU647" s="203" t="s">
        <v>61</v>
      </c>
      <c r="APV647" s="10">
        <f>APT647*1.5*APS647</f>
        <v>6</v>
      </c>
      <c r="APW647" s="10"/>
      <c r="APX647" s="273"/>
      <c r="APY647" s="203" t="s">
        <v>105</v>
      </c>
      <c r="APZ647" s="276" t="s">
        <v>1730</v>
      </c>
      <c r="AQB647" s="283">
        <f>IF(AQA647="Kopman",1.9,1)</f>
        <v>1</v>
      </c>
      <c r="AQC647" s="204">
        <f>VLOOKUP(APZ647,$A$681:$F$2354,6,FALSE)</f>
        <v>121</v>
      </c>
      <c r="AQD647" s="203" t="s">
        <v>61</v>
      </c>
      <c r="AQE647" s="10">
        <f>AQC647*1.5*AQB647</f>
        <v>181.5</v>
      </c>
      <c r="AQF647" s="10"/>
      <c r="AQG647" s="273"/>
    </row>
    <row r="648" spans="1:1125" s="14" customFormat="1" ht="15">
      <c r="A648" s="203" t="s">
        <v>106</v>
      </c>
      <c r="B648" s="276" t="s">
        <v>2344</v>
      </c>
      <c r="D648" s="204"/>
      <c r="E648" s="204">
        <f>VLOOKUP(B648,$A$681:$F$2354,6,FALSE)</f>
        <v>0</v>
      </c>
      <c r="F648" s="203" t="s">
        <v>63</v>
      </c>
      <c r="G648" s="10">
        <f>E648*1.4</f>
        <v>0</v>
      </c>
      <c r="H648" s="10"/>
      <c r="I648" s="267"/>
      <c r="J648" s="203" t="s">
        <v>106</v>
      </c>
      <c r="K648" s="276" t="s">
        <v>1287</v>
      </c>
      <c r="M648" s="204"/>
      <c r="N648" s="204">
        <f>VLOOKUP(K648,$A$681:$F$2354,6,FALSE)</f>
        <v>270</v>
      </c>
      <c r="O648" s="203" t="s">
        <v>63</v>
      </c>
      <c r="P648" s="10">
        <f>N648*1.4</f>
        <v>378</v>
      </c>
      <c r="Q648" s="10"/>
      <c r="R648" s="267"/>
      <c r="S648" s="203" t="s">
        <v>106</v>
      </c>
      <c r="T648" s="276" t="s">
        <v>591</v>
      </c>
      <c r="V648" s="204"/>
      <c r="W648" s="204">
        <f>VLOOKUP(T648,$A$681:$F$2354,6,FALSE)</f>
        <v>13</v>
      </c>
      <c r="X648" s="203" t="s">
        <v>63</v>
      </c>
      <c r="Y648" s="10">
        <f>W648*1.4</f>
        <v>18.2</v>
      </c>
      <c r="Z648" s="10"/>
      <c r="AA648" s="267"/>
      <c r="AB648" s="203" t="s">
        <v>106</v>
      </c>
      <c r="AC648" s="276" t="s">
        <v>1687</v>
      </c>
      <c r="AE648" s="204"/>
      <c r="AF648" s="204">
        <f>VLOOKUP(AC648,$A$681:$F$2354,6,FALSE)</f>
        <v>46</v>
      </c>
      <c r="AG648" s="203" t="s">
        <v>63</v>
      </c>
      <c r="AH648" s="10">
        <f>AF648*1.4</f>
        <v>64.399999999999991</v>
      </c>
      <c r="AI648" s="10"/>
      <c r="AJ648" s="267"/>
      <c r="AK648" s="203" t="s">
        <v>106</v>
      </c>
      <c r="AL648" s="276" t="s">
        <v>854</v>
      </c>
      <c r="AN648" s="204"/>
      <c r="AO648" s="204">
        <f>VLOOKUP(AL648,$A$681:$F$2354,6,FALSE)</f>
        <v>39</v>
      </c>
      <c r="AP648" s="203" t="s">
        <v>63</v>
      </c>
      <c r="AQ648" s="10">
        <f>AO648*1.4</f>
        <v>54.599999999999994</v>
      </c>
      <c r="AR648" s="10"/>
      <c r="AS648" s="267"/>
      <c r="AT648" s="203" t="s">
        <v>106</v>
      </c>
      <c r="AU648" s="276" t="s">
        <v>2074</v>
      </c>
      <c r="AW648" s="204"/>
      <c r="AX648" s="204">
        <f>VLOOKUP(AU648,$A$681:$F$2354,6,FALSE)</f>
        <v>43</v>
      </c>
      <c r="AY648" s="203" t="s">
        <v>63</v>
      </c>
      <c r="AZ648" s="10">
        <f>AX648*1.4</f>
        <v>60.199999999999996</v>
      </c>
      <c r="BA648" s="10"/>
      <c r="BB648" s="267"/>
      <c r="BC648" s="203" t="s">
        <v>106</v>
      </c>
      <c r="BD648" s="276" t="s">
        <v>1730</v>
      </c>
      <c r="BF648" s="204"/>
      <c r="BG648" s="204">
        <f>VLOOKUP(BD648,$A$681:$F$2354,6,FALSE)</f>
        <v>121</v>
      </c>
      <c r="BH648" s="203" t="s">
        <v>63</v>
      </c>
      <c r="BI648" s="10">
        <f>BG648*1.4</f>
        <v>169.39999999999998</v>
      </c>
      <c r="BJ648" s="10"/>
      <c r="BK648" s="267"/>
      <c r="BL648" s="203" t="s">
        <v>106</v>
      </c>
      <c r="BM648" s="276" t="s">
        <v>1287</v>
      </c>
      <c r="BO648" s="204"/>
      <c r="BP648" s="204">
        <f>VLOOKUP(BM648,$A$681:$F$2354,6,FALSE)</f>
        <v>270</v>
      </c>
      <c r="BQ648" s="203" t="s">
        <v>63</v>
      </c>
      <c r="BR648" s="10">
        <f>BP648*1.4</f>
        <v>378</v>
      </c>
      <c r="BS648" s="10"/>
      <c r="BT648" s="267"/>
      <c r="BU648" s="203" t="s">
        <v>106</v>
      </c>
      <c r="BV648" s="276" t="s">
        <v>591</v>
      </c>
      <c r="BX648" s="204"/>
      <c r="BY648" s="204">
        <f>VLOOKUP(BV648,$A$681:$F$2354,6,FALSE)</f>
        <v>13</v>
      </c>
      <c r="BZ648" s="203" t="s">
        <v>63</v>
      </c>
      <c r="CA648" s="10">
        <f>BY648*1.4</f>
        <v>18.2</v>
      </c>
      <c r="CB648" s="10"/>
      <c r="CC648" s="267"/>
      <c r="CD648" s="203" t="s">
        <v>106</v>
      </c>
      <c r="CE648" s="276" t="s">
        <v>1294</v>
      </c>
      <c r="CG648" s="204"/>
      <c r="CH648" s="204">
        <f>VLOOKUP(CE648,$A$681:$F$2354,6,FALSE)</f>
        <v>31</v>
      </c>
      <c r="CI648" s="203" t="s">
        <v>63</v>
      </c>
      <c r="CJ648" s="10">
        <f>CH648*1.4</f>
        <v>43.4</v>
      </c>
      <c r="CK648" s="10"/>
      <c r="CL648" s="267"/>
      <c r="CM648" s="203" t="s">
        <v>106</v>
      </c>
      <c r="CN648" s="276" t="s">
        <v>2344</v>
      </c>
      <c r="CP648" s="204"/>
      <c r="CQ648" s="204">
        <f>VLOOKUP(CN648,$A$681:$F$2354,6,FALSE)</f>
        <v>0</v>
      </c>
      <c r="CR648" s="203" t="s">
        <v>63</v>
      </c>
      <c r="CS648" s="10">
        <f>CQ648*1.4</f>
        <v>0</v>
      </c>
      <c r="CT648" s="10"/>
      <c r="CU648" s="267"/>
      <c r="CV648" s="203" t="s">
        <v>106</v>
      </c>
      <c r="CW648" s="276" t="s">
        <v>863</v>
      </c>
      <c r="CY648" s="204"/>
      <c r="CZ648" s="204">
        <f>VLOOKUP(CW648,$A$681:$F$2354,6,FALSE)</f>
        <v>35</v>
      </c>
      <c r="DA648" s="203" t="s">
        <v>63</v>
      </c>
      <c r="DB648" s="10">
        <f>CZ648*1.4</f>
        <v>49</v>
      </c>
      <c r="DC648" s="10"/>
      <c r="DD648" s="267"/>
      <c r="DE648" s="203" t="s">
        <v>106</v>
      </c>
      <c r="DF648" s="276" t="s">
        <v>1287</v>
      </c>
      <c r="DH648" s="204"/>
      <c r="DI648" s="204">
        <f>VLOOKUP(DF648,$A$681:$F$2354,6,FALSE)</f>
        <v>270</v>
      </c>
      <c r="DJ648" s="203" t="s">
        <v>63</v>
      </c>
      <c r="DK648" s="10">
        <f>DI648*1.4</f>
        <v>378</v>
      </c>
      <c r="DL648" s="10"/>
      <c r="DM648" s="267"/>
      <c r="DN648" s="203" t="s">
        <v>106</v>
      </c>
      <c r="DO648" s="276" t="s">
        <v>1294</v>
      </c>
      <c r="DQ648" s="204"/>
      <c r="DR648" s="204">
        <f>VLOOKUP(DO648,$A$681:$F$2354,6,FALSE)</f>
        <v>31</v>
      </c>
      <c r="DS648" s="203" t="s">
        <v>63</v>
      </c>
      <c r="DT648" s="10">
        <f>DR648*1.4</f>
        <v>43.4</v>
      </c>
      <c r="DU648" s="10"/>
      <c r="DV648" s="267"/>
      <c r="DW648" s="203" t="s">
        <v>106</v>
      </c>
      <c r="DX648" s="278" t="s">
        <v>183</v>
      </c>
      <c r="DZ648" s="204"/>
      <c r="EA648" s="204" t="e">
        <f>VLOOKUP(DX648,$A$681:$F$2354,6,FALSE)</f>
        <v>#N/A</v>
      </c>
      <c r="EB648" s="203" t="s">
        <v>63</v>
      </c>
      <c r="EC648" s="10" t="e">
        <f>EA648*1.4</f>
        <v>#N/A</v>
      </c>
      <c r="ED648" s="10"/>
      <c r="EE648" s="267"/>
      <c r="EF648" s="203" t="s">
        <v>106</v>
      </c>
      <c r="EG648" s="276" t="s">
        <v>863</v>
      </c>
      <c r="EI648" s="204"/>
      <c r="EJ648" s="204">
        <f>VLOOKUP(EG648,$A$681:$F$2354,6,FALSE)</f>
        <v>35</v>
      </c>
      <c r="EK648" s="203" t="s">
        <v>63</v>
      </c>
      <c r="EL648" s="10">
        <f>EJ648*1.4</f>
        <v>49</v>
      </c>
      <c r="EM648" s="10"/>
      <c r="EN648" s="267"/>
      <c r="EO648" s="203" t="s">
        <v>106</v>
      </c>
      <c r="EP648" s="276" t="s">
        <v>854</v>
      </c>
      <c r="ER648" s="204"/>
      <c r="ES648" s="204">
        <f>VLOOKUP(EP648,$A$681:$F$2354,6,FALSE)</f>
        <v>39</v>
      </c>
      <c r="ET648" s="203" t="s">
        <v>63</v>
      </c>
      <c r="EU648" s="10">
        <f>ES648*1.4</f>
        <v>54.599999999999994</v>
      </c>
      <c r="EV648" s="10"/>
      <c r="EW648" s="267"/>
      <c r="EX648" s="203" t="s">
        <v>106</v>
      </c>
      <c r="EY648" s="276" t="s">
        <v>593</v>
      </c>
      <c r="FA648" s="204"/>
      <c r="FB648" s="204">
        <f>VLOOKUP(EY648,$A$681:$F$2354,6,FALSE)</f>
        <v>10</v>
      </c>
      <c r="FC648" s="203" t="s">
        <v>63</v>
      </c>
      <c r="FD648" s="10">
        <f>FB648*1.4</f>
        <v>14</v>
      </c>
      <c r="FE648" s="10"/>
      <c r="FF648" s="267"/>
      <c r="FG648" s="203" t="s">
        <v>106</v>
      </c>
      <c r="FH648" s="421" t="s">
        <v>2082</v>
      </c>
      <c r="FJ648" s="204"/>
      <c r="FK648" s="204">
        <f>VLOOKUP(FH648,$A$681:$F$2354,6,FALSE)</f>
        <v>88</v>
      </c>
      <c r="FL648" s="203" t="s">
        <v>63</v>
      </c>
      <c r="FM648" s="10">
        <f>FK648*1.4</f>
        <v>123.19999999999999</v>
      </c>
      <c r="FN648" s="10"/>
      <c r="FO648" s="267"/>
      <c r="FP648" s="203" t="s">
        <v>106</v>
      </c>
      <c r="FQ648" s="276" t="s">
        <v>593</v>
      </c>
      <c r="FS648" s="204"/>
      <c r="FT648" s="204">
        <f>VLOOKUP(FQ648,$A$681:$F$2354,6,FALSE)</f>
        <v>10</v>
      </c>
      <c r="FU648" s="203" t="s">
        <v>63</v>
      </c>
      <c r="FV648" s="10">
        <f>FT648*1.4</f>
        <v>14</v>
      </c>
      <c r="FW648" s="10"/>
      <c r="FX648" s="267"/>
      <c r="FY648" s="203" t="s">
        <v>106</v>
      </c>
      <c r="FZ648" s="276" t="s">
        <v>2344</v>
      </c>
      <c r="GB648" s="204"/>
      <c r="GC648" s="204">
        <f>VLOOKUP(FZ648,$A$681:$F$2354,6,FALSE)</f>
        <v>0</v>
      </c>
      <c r="GD648" s="203" t="s">
        <v>63</v>
      </c>
      <c r="GE648" s="10">
        <f>GC648*1.4</f>
        <v>0</v>
      </c>
      <c r="GF648" s="10"/>
      <c r="GG648" s="267"/>
      <c r="GH648" s="203" t="s">
        <v>106</v>
      </c>
      <c r="GI648" s="276" t="s">
        <v>1687</v>
      </c>
      <c r="GK648" s="204"/>
      <c r="GL648" s="204">
        <f>VLOOKUP(GI648,$A$681:$F$2354,6,FALSE)</f>
        <v>46</v>
      </c>
      <c r="GM648" s="203" t="s">
        <v>63</v>
      </c>
      <c r="GN648" s="10">
        <f>GL648*1.4</f>
        <v>64.399999999999991</v>
      </c>
      <c r="GO648" s="10"/>
      <c r="GP648" s="267"/>
      <c r="GQ648" s="203" t="s">
        <v>106</v>
      </c>
      <c r="GR648" s="276" t="s">
        <v>2789</v>
      </c>
      <c r="GT648" s="204"/>
      <c r="GU648" s="204">
        <f>VLOOKUP(GR648,$A$681:$F$2354,6,FALSE)</f>
        <v>24</v>
      </c>
      <c r="GV648" s="203" t="s">
        <v>63</v>
      </c>
      <c r="GW648" s="10">
        <f>GU648*1.4</f>
        <v>33.599999999999994</v>
      </c>
      <c r="GX648" s="10"/>
      <c r="GY648" s="267"/>
      <c r="GZ648" s="203" t="s">
        <v>106</v>
      </c>
      <c r="HA648" s="276" t="s">
        <v>2344</v>
      </c>
      <c r="HC648" s="204"/>
      <c r="HD648" s="204">
        <f>VLOOKUP(HA648,$A$681:$F$2354,6,FALSE)</f>
        <v>0</v>
      </c>
      <c r="HE648" s="203" t="s">
        <v>63</v>
      </c>
      <c r="HF648" s="10">
        <f>HD648*1.4</f>
        <v>0</v>
      </c>
      <c r="HG648" s="10"/>
      <c r="HH648" s="267"/>
      <c r="HI648" s="203" t="s">
        <v>106</v>
      </c>
      <c r="HJ648" s="276" t="s">
        <v>508</v>
      </c>
      <c r="HL648" s="204"/>
      <c r="HM648" s="204">
        <f>VLOOKUP(HJ648,$A$681:$F$2354,6,FALSE)</f>
        <v>177</v>
      </c>
      <c r="HN648" s="203" t="s">
        <v>63</v>
      </c>
      <c r="HO648" s="10">
        <f>HM648*1.4</f>
        <v>247.79999999999998</v>
      </c>
      <c r="HP648" s="10"/>
      <c r="HQ648" s="267"/>
      <c r="HR648" s="203" t="s">
        <v>106</v>
      </c>
      <c r="HS648" s="276" t="s">
        <v>547</v>
      </c>
      <c r="HU648" s="204"/>
      <c r="HV648" s="204">
        <f>VLOOKUP(HS648,$A$681:$F$2354,6,FALSE)</f>
        <v>45</v>
      </c>
      <c r="HW648" s="203" t="s">
        <v>63</v>
      </c>
      <c r="HX648" s="10">
        <f>HV648*1.4</f>
        <v>62.999999999999993</v>
      </c>
      <c r="HY648" s="10"/>
      <c r="HZ648" s="267"/>
      <c r="IA648" s="203" t="s">
        <v>106</v>
      </c>
      <c r="IB648" s="285" t="s">
        <v>183</v>
      </c>
      <c r="ID648" s="204"/>
      <c r="IE648" s="204" t="e">
        <f>VLOOKUP(IB648,$A$681:$F$2354,6,FALSE)</f>
        <v>#N/A</v>
      </c>
      <c r="IF648" s="203" t="s">
        <v>63</v>
      </c>
      <c r="IG648" s="10" t="e">
        <f>IE648*1.4</f>
        <v>#N/A</v>
      </c>
      <c r="IH648" s="10"/>
      <c r="II648" s="267"/>
      <c r="IJ648" s="203" t="s">
        <v>106</v>
      </c>
      <c r="IK648" s="276" t="s">
        <v>1730</v>
      </c>
      <c r="IM648" s="204"/>
      <c r="IN648" s="204">
        <f>VLOOKUP(IK648,$A$681:$F$2354,6,FALSE)</f>
        <v>121</v>
      </c>
      <c r="IO648" s="203" t="s">
        <v>63</v>
      </c>
      <c r="IP648" s="10">
        <f>IN648*1.4</f>
        <v>169.39999999999998</v>
      </c>
      <c r="IQ648" s="10"/>
      <c r="IR648" s="267"/>
      <c r="IS648" s="203" t="s">
        <v>106</v>
      </c>
      <c r="IT648" s="276" t="s">
        <v>2554</v>
      </c>
      <c r="IV648" s="204"/>
      <c r="IW648" s="204">
        <f>VLOOKUP(IT648,$A$681:$F$2354,6,FALSE)</f>
        <v>151</v>
      </c>
      <c r="IX648" s="203" t="s">
        <v>63</v>
      </c>
      <c r="IY648" s="10">
        <f>IW648*1.4</f>
        <v>211.39999999999998</v>
      </c>
      <c r="IZ648" s="10"/>
      <c r="JA648" s="267"/>
      <c r="JB648" s="203" t="s">
        <v>106</v>
      </c>
      <c r="JC648" s="276" t="s">
        <v>1294</v>
      </c>
      <c r="JE648" s="204"/>
      <c r="JF648" s="204">
        <f>VLOOKUP(JC648,$A$681:$F$2354,6,FALSE)</f>
        <v>31</v>
      </c>
      <c r="JG648" s="203" t="s">
        <v>63</v>
      </c>
      <c r="JH648" s="10">
        <f>JF648*1.4</f>
        <v>43.4</v>
      </c>
      <c r="JI648" s="10"/>
      <c r="JJ648" s="267"/>
      <c r="JK648" s="203" t="s">
        <v>106</v>
      </c>
      <c r="JL648" s="276" t="s">
        <v>1730</v>
      </c>
      <c r="JN648" s="204"/>
      <c r="JO648" s="204">
        <f>VLOOKUP(JL648,$A$681:$F$2354,6,FALSE)</f>
        <v>121</v>
      </c>
      <c r="JP648" s="203" t="s">
        <v>63</v>
      </c>
      <c r="JQ648" s="10">
        <f>JO648*1.4</f>
        <v>169.39999999999998</v>
      </c>
      <c r="JR648" s="10"/>
      <c r="JS648" s="267"/>
      <c r="JT648" s="203" t="s">
        <v>106</v>
      </c>
      <c r="JU648" s="276" t="s">
        <v>1287</v>
      </c>
      <c r="JW648" s="204"/>
      <c r="JX648" s="204">
        <f>VLOOKUP(JU648,$A$681:$F$2354,6,FALSE)</f>
        <v>270</v>
      </c>
      <c r="JY648" s="203" t="s">
        <v>63</v>
      </c>
      <c r="JZ648" s="10">
        <f>JX648*1.4</f>
        <v>378</v>
      </c>
      <c r="KA648" s="10"/>
      <c r="KB648" s="267"/>
      <c r="KC648" s="203" t="s">
        <v>106</v>
      </c>
      <c r="KD648" s="276" t="s">
        <v>469</v>
      </c>
      <c r="KF648" s="204"/>
      <c r="KG648" s="204">
        <f>VLOOKUP(KD648,$A$681:$F$2354,6,FALSE)</f>
        <v>165</v>
      </c>
      <c r="KH648" s="203" t="s">
        <v>63</v>
      </c>
      <c r="KI648" s="10">
        <f>KG648*1.4</f>
        <v>230.99999999999997</v>
      </c>
      <c r="KJ648" s="10"/>
      <c r="KK648" s="267"/>
      <c r="KL648" s="203" t="s">
        <v>106</v>
      </c>
      <c r="KM648" s="276" t="s">
        <v>1294</v>
      </c>
      <c r="KO648" s="204"/>
      <c r="KP648" s="204">
        <f>VLOOKUP(KM648,$A$681:$F$2354,6,FALSE)</f>
        <v>31</v>
      </c>
      <c r="KQ648" s="203" t="s">
        <v>63</v>
      </c>
      <c r="KR648" s="10">
        <f>KP648*1.4</f>
        <v>43.4</v>
      </c>
      <c r="KS648" s="10"/>
      <c r="KT648" s="267"/>
      <c r="KU648" s="203" t="s">
        <v>106</v>
      </c>
      <c r="KV648" s="276" t="s">
        <v>434</v>
      </c>
      <c r="KX648" s="204"/>
      <c r="KY648" s="204">
        <f>VLOOKUP(KV648,$A$681:$F$2354,6,FALSE)</f>
        <v>0</v>
      </c>
      <c r="KZ648" s="203" t="s">
        <v>63</v>
      </c>
      <c r="LA648" s="10">
        <f>KY648*1.4</f>
        <v>0</v>
      </c>
      <c r="LB648" s="10"/>
      <c r="LC648" s="267"/>
      <c r="LD648" s="203" t="s">
        <v>106</v>
      </c>
      <c r="LE648" s="276" t="s">
        <v>505</v>
      </c>
      <c r="LG648" s="204"/>
      <c r="LH648" s="204">
        <f>VLOOKUP(LE648,$A$681:$F$2354,6,FALSE)</f>
        <v>20</v>
      </c>
      <c r="LI648" s="203" t="s">
        <v>63</v>
      </c>
      <c r="LJ648" s="10">
        <f>LH648*1.4</f>
        <v>28</v>
      </c>
      <c r="LK648" s="10"/>
      <c r="LL648" s="267"/>
      <c r="LM648" s="203" t="s">
        <v>106</v>
      </c>
      <c r="LN648" s="276" t="s">
        <v>716</v>
      </c>
      <c r="LP648" s="204"/>
      <c r="LQ648" s="204">
        <f>VLOOKUP(LN648,$A$681:$F$2354,6,FALSE)</f>
        <v>12</v>
      </c>
      <c r="LR648" s="203" t="s">
        <v>63</v>
      </c>
      <c r="LS648" s="10">
        <f>LQ648*1.4</f>
        <v>16.799999999999997</v>
      </c>
      <c r="LT648" s="10"/>
      <c r="LU648" s="267"/>
      <c r="LV648" s="203" t="s">
        <v>106</v>
      </c>
      <c r="LW648" s="276" t="s">
        <v>2789</v>
      </c>
      <c r="LY648" s="204"/>
      <c r="LZ648" s="204">
        <f>VLOOKUP(LW648,$A$681:$F$2354,6,FALSE)</f>
        <v>24</v>
      </c>
      <c r="MA648" s="203" t="s">
        <v>63</v>
      </c>
      <c r="MB648" s="10">
        <f>LZ648*1.4</f>
        <v>33.599999999999994</v>
      </c>
      <c r="MC648" s="10"/>
      <c r="MD648" s="267"/>
      <c r="ME648" s="203" t="s">
        <v>106</v>
      </c>
      <c r="MF648" s="276" t="s">
        <v>593</v>
      </c>
      <c r="MH648" s="204"/>
      <c r="MI648" s="204">
        <f>VLOOKUP(MF648,$A$681:$F$2354,6,FALSE)</f>
        <v>10</v>
      </c>
      <c r="MJ648" s="203" t="s">
        <v>63</v>
      </c>
      <c r="MK648" s="10">
        <f>MI648*1.4</f>
        <v>14</v>
      </c>
      <c r="ML648" s="10"/>
      <c r="MM648" s="267"/>
      <c r="MN648" s="203" t="s">
        <v>106</v>
      </c>
      <c r="MO648" s="276" t="s">
        <v>591</v>
      </c>
      <c r="MQ648" s="204"/>
      <c r="MR648" s="204">
        <f>VLOOKUP(MO648,$A$681:$F$2354,6,FALSE)</f>
        <v>13</v>
      </c>
      <c r="MS648" s="203" t="s">
        <v>63</v>
      </c>
      <c r="MT648" s="10">
        <f>MR648*1.4</f>
        <v>18.2</v>
      </c>
      <c r="MU648" s="10"/>
      <c r="MV648" s="267"/>
      <c r="MW648" s="203" t="s">
        <v>106</v>
      </c>
      <c r="MX648" s="276" t="s">
        <v>688</v>
      </c>
      <c r="MZ648" s="204"/>
      <c r="NA648" s="204">
        <f>VLOOKUP(MX648,$A$681:$F$2354,6,FALSE)</f>
        <v>2</v>
      </c>
      <c r="NB648" s="203" t="s">
        <v>63</v>
      </c>
      <c r="NC648" s="10">
        <f>NA648*1.4</f>
        <v>2.8</v>
      </c>
      <c r="ND648" s="10"/>
      <c r="NE648" s="267"/>
      <c r="NF648" s="203" t="s">
        <v>106</v>
      </c>
      <c r="NG648" s="276" t="s">
        <v>975</v>
      </c>
      <c r="NI648" s="204"/>
      <c r="NJ648" s="204">
        <f>VLOOKUP(NG648,$A$681:$F$2354,6,FALSE)</f>
        <v>50</v>
      </c>
      <c r="NK648" s="203" t="s">
        <v>63</v>
      </c>
      <c r="NL648" s="10">
        <f>NJ648*1.4</f>
        <v>70</v>
      </c>
      <c r="NM648" s="10"/>
      <c r="NN648" s="267"/>
      <c r="NO648" s="203" t="s">
        <v>106</v>
      </c>
      <c r="NP648" s="424" t="s">
        <v>2633</v>
      </c>
      <c r="NR648" s="204"/>
      <c r="NS648" s="204">
        <f>VLOOKUP(NP648,$A$681:$F$2354,6,FALSE)</f>
        <v>0</v>
      </c>
      <c r="NT648" s="203" t="s">
        <v>63</v>
      </c>
      <c r="NU648" s="10">
        <f>NS648*1.4</f>
        <v>0</v>
      </c>
      <c r="NV648" s="10"/>
      <c r="NW648" s="267"/>
      <c r="NX648" s="203" t="s">
        <v>106</v>
      </c>
      <c r="NY648" s="276" t="s">
        <v>547</v>
      </c>
      <c r="OA648" s="204"/>
      <c r="OB648" s="204">
        <f>VLOOKUP(NY648,$A$681:$F$2354,6,FALSE)</f>
        <v>45</v>
      </c>
      <c r="OC648" s="203" t="s">
        <v>63</v>
      </c>
      <c r="OD648" s="10">
        <f>OB648*1.4</f>
        <v>62.999999999999993</v>
      </c>
      <c r="OE648" s="10"/>
      <c r="OF648" s="267"/>
      <c r="OG648" s="203" t="s">
        <v>106</v>
      </c>
      <c r="OH648" s="276" t="s">
        <v>508</v>
      </c>
      <c r="OJ648" s="204"/>
      <c r="OK648" s="204">
        <f>VLOOKUP(OH648,$A$681:$F$2354,6,FALSE)</f>
        <v>177</v>
      </c>
      <c r="OL648" s="203" t="s">
        <v>63</v>
      </c>
      <c r="OM648" s="10">
        <f>OK648*1.4</f>
        <v>247.79999999999998</v>
      </c>
      <c r="ON648" s="10"/>
      <c r="OO648" s="267"/>
      <c r="OP648" s="203" t="s">
        <v>106</v>
      </c>
      <c r="OQ648" s="424" t="s">
        <v>863</v>
      </c>
      <c r="OS648" s="204"/>
      <c r="OT648" s="204">
        <f>VLOOKUP(OQ648,$A$681:$F$2354,6,FALSE)</f>
        <v>35</v>
      </c>
      <c r="OU648" s="203" t="s">
        <v>63</v>
      </c>
      <c r="OV648" s="10">
        <f>OT648*1.4</f>
        <v>49</v>
      </c>
      <c r="OW648" s="10"/>
      <c r="OX648" s="267"/>
      <c r="OY648" s="203" t="s">
        <v>106</v>
      </c>
      <c r="OZ648" s="428" t="s">
        <v>593</v>
      </c>
      <c r="PB648" s="204"/>
      <c r="PC648" s="204">
        <f>VLOOKUP(OZ648,$A$681:$F$2354,6,FALSE)</f>
        <v>10</v>
      </c>
      <c r="PD648" s="203" t="s">
        <v>63</v>
      </c>
      <c r="PE648" s="10">
        <f>PC648*1.4</f>
        <v>14</v>
      </c>
      <c r="PF648" s="10"/>
      <c r="PG648" s="267"/>
      <c r="PH648" s="203" t="s">
        <v>106</v>
      </c>
      <c r="PI648" s="276" t="s">
        <v>1287</v>
      </c>
      <c r="PK648" s="204"/>
      <c r="PL648" s="204">
        <f>VLOOKUP(PI648,$A$681:$F$2354,6,FALSE)</f>
        <v>270</v>
      </c>
      <c r="PM648" s="203" t="s">
        <v>63</v>
      </c>
      <c r="PN648" s="10">
        <f>PL648*1.4</f>
        <v>378</v>
      </c>
      <c r="PO648" s="10"/>
      <c r="PP648" s="267"/>
      <c r="PQ648" s="203" t="s">
        <v>106</v>
      </c>
      <c r="PR648" s="276" t="s">
        <v>183</v>
      </c>
      <c r="PT648" s="204"/>
      <c r="PU648" s="204" t="e">
        <f>VLOOKUP(PR648,$A$681:$F$2354,6,FALSE)</f>
        <v>#N/A</v>
      </c>
      <c r="PV648" s="203" t="s">
        <v>63</v>
      </c>
      <c r="PW648" s="10" t="e">
        <f>PU648*1.4</f>
        <v>#N/A</v>
      </c>
      <c r="PX648" s="10"/>
      <c r="PY648" s="267"/>
      <c r="PZ648" s="203" t="s">
        <v>106</v>
      </c>
      <c r="QA648" s="276" t="s">
        <v>2603</v>
      </c>
      <c r="QC648" s="204"/>
      <c r="QD648" s="204">
        <f>VLOOKUP(QA648,$A$681:$F$2354,6,FALSE)</f>
        <v>34</v>
      </c>
      <c r="QE648" s="203" t="s">
        <v>63</v>
      </c>
      <c r="QF648" s="10">
        <f>QD648*1.4</f>
        <v>47.599999999999994</v>
      </c>
      <c r="QG648" s="10"/>
      <c r="QH648" s="267"/>
      <c r="QI648" s="203" t="s">
        <v>106</v>
      </c>
      <c r="QJ648" s="276" t="s">
        <v>716</v>
      </c>
      <c r="QL648" s="204"/>
      <c r="QM648" s="204">
        <f>VLOOKUP(QJ648,$A$681:$F$2354,6,FALSE)</f>
        <v>12</v>
      </c>
      <c r="QN648" s="203" t="s">
        <v>63</v>
      </c>
      <c r="QO648" s="10">
        <f>QM648*1.4</f>
        <v>16.799999999999997</v>
      </c>
      <c r="QP648" s="10"/>
      <c r="QQ648" s="267"/>
      <c r="QR648" s="203" t="s">
        <v>106</v>
      </c>
      <c r="QS648" s="276" t="s">
        <v>2083</v>
      </c>
      <c r="QU648" s="204"/>
      <c r="QV648" s="204">
        <f>VLOOKUP(QS648,$A$681:$F$2354,6,FALSE)</f>
        <v>126</v>
      </c>
      <c r="QW648" s="203" t="s">
        <v>63</v>
      </c>
      <c r="QX648" s="10">
        <f>QV648*1.4</f>
        <v>176.39999999999998</v>
      </c>
      <c r="QY648" s="10"/>
      <c r="QZ648" s="267"/>
      <c r="RA648" s="203" t="s">
        <v>106</v>
      </c>
      <c r="RB648" s="276" t="s">
        <v>1687</v>
      </c>
      <c r="RD648" s="204"/>
      <c r="RE648" s="204">
        <f>VLOOKUP(RB648,$A$681:$F$2354,6,FALSE)</f>
        <v>46</v>
      </c>
      <c r="RF648" s="203" t="s">
        <v>63</v>
      </c>
      <c r="RG648" s="10">
        <f>RE648*1.4</f>
        <v>64.399999999999991</v>
      </c>
      <c r="RH648" s="10"/>
      <c r="RI648" s="267"/>
      <c r="RJ648" s="203" t="s">
        <v>106</v>
      </c>
      <c r="RK648" s="278" t="s">
        <v>183</v>
      </c>
      <c r="RM648" s="204"/>
      <c r="RN648" s="204" t="e">
        <f>VLOOKUP(RK648,$A$681:$F$2354,6,FALSE)</f>
        <v>#N/A</v>
      </c>
      <c r="RO648" s="203" t="s">
        <v>63</v>
      </c>
      <c r="RP648" s="10" t="e">
        <f>RN648*1.4</f>
        <v>#N/A</v>
      </c>
      <c r="RQ648" s="10"/>
      <c r="RR648" s="267"/>
      <c r="RS648" s="203" t="s">
        <v>106</v>
      </c>
      <c r="RT648" s="276" t="s">
        <v>593</v>
      </c>
      <c r="RV648" s="204"/>
      <c r="RW648" s="204">
        <f>VLOOKUP(RT648,$A$681:$F$2354,6,FALSE)</f>
        <v>10</v>
      </c>
      <c r="RX648" s="203" t="s">
        <v>63</v>
      </c>
      <c r="RY648" s="10">
        <f>RW648*1.4</f>
        <v>14</v>
      </c>
      <c r="RZ648" s="10"/>
      <c r="SA648" s="273"/>
      <c r="SB648" s="203" t="s">
        <v>106</v>
      </c>
      <c r="SC648" s="276" t="s">
        <v>591</v>
      </c>
      <c r="SE648" s="204"/>
      <c r="SF648" s="204">
        <f>VLOOKUP(SC648,$A$681:$F$2354,6,FALSE)</f>
        <v>13</v>
      </c>
      <c r="SG648" s="203" t="s">
        <v>63</v>
      </c>
      <c r="SH648" s="10">
        <f>SF648*1.4</f>
        <v>18.2</v>
      </c>
      <c r="SI648" s="10"/>
      <c r="SJ648" s="273"/>
      <c r="SK648" s="203" t="s">
        <v>106</v>
      </c>
      <c r="SL648" s="276" t="s">
        <v>2344</v>
      </c>
      <c r="SN648" s="204"/>
      <c r="SO648" s="204">
        <f>VLOOKUP(SL648,$A$681:$F$2354,6,FALSE)</f>
        <v>0</v>
      </c>
      <c r="SP648" s="203" t="s">
        <v>63</v>
      </c>
      <c r="SQ648" s="10">
        <f>SO648*1.4</f>
        <v>0</v>
      </c>
      <c r="SR648" s="10"/>
      <c r="SS648" s="273"/>
      <c r="ST648" s="203" t="s">
        <v>106</v>
      </c>
      <c r="SU648" s="276" t="s">
        <v>1699</v>
      </c>
      <c r="SW648" s="204"/>
      <c r="SX648" s="204">
        <f>VLOOKUP(SU648,$A$681:$F$2354,6,FALSE)</f>
        <v>40</v>
      </c>
      <c r="SY648" s="203" t="s">
        <v>63</v>
      </c>
      <c r="SZ648" s="10">
        <f>SX648*1.4</f>
        <v>56</v>
      </c>
      <c r="TA648" s="10"/>
      <c r="TB648" s="273"/>
      <c r="TC648" s="203" t="s">
        <v>106</v>
      </c>
      <c r="TD648" s="428" t="s">
        <v>2065</v>
      </c>
      <c r="TF648" s="204"/>
      <c r="TG648" s="204">
        <f>VLOOKUP(TD648,$A$681:$F$2354,6,FALSE)</f>
        <v>44</v>
      </c>
      <c r="TH648" s="203" t="s">
        <v>63</v>
      </c>
      <c r="TI648" s="10">
        <f>TG648*1.4</f>
        <v>61.599999999999994</v>
      </c>
      <c r="TK648" s="273"/>
      <c r="TL648" s="203" t="s">
        <v>106</v>
      </c>
      <c r="TM648" s="276" t="s">
        <v>2083</v>
      </c>
      <c r="TO648" s="204"/>
      <c r="TP648" s="204">
        <f>VLOOKUP(TM648,$A$681:$F$2354,6,FALSE)</f>
        <v>126</v>
      </c>
      <c r="TQ648" s="203" t="s">
        <v>63</v>
      </c>
      <c r="TR648" s="10">
        <f>TP648*1.4</f>
        <v>176.39999999999998</v>
      </c>
      <c r="TS648" s="10"/>
      <c r="TT648" s="273"/>
      <c r="TU648" s="203" t="s">
        <v>106</v>
      </c>
      <c r="TV648" s="276" t="s">
        <v>859</v>
      </c>
      <c r="TX648" s="204"/>
      <c r="TY648" s="204">
        <f>VLOOKUP(TV648,$A$681:$F$2354,6,FALSE)</f>
        <v>22</v>
      </c>
      <c r="TZ648" s="203" t="s">
        <v>63</v>
      </c>
      <c r="UA648" s="10">
        <f>TY648*1.4</f>
        <v>30.799999999999997</v>
      </c>
      <c r="UB648" s="10"/>
      <c r="UC648" s="273"/>
      <c r="UD648" s="203" t="s">
        <v>106</v>
      </c>
      <c r="UE648" s="285" t="s">
        <v>183</v>
      </c>
      <c r="UG648" s="204"/>
      <c r="UH648" s="204" t="e">
        <f>VLOOKUP(UE648,$A$681:$F$2354,6,FALSE)</f>
        <v>#N/A</v>
      </c>
      <c r="UI648" s="203" t="s">
        <v>63</v>
      </c>
      <c r="UJ648" s="10" t="e">
        <f>UH648*1.4</f>
        <v>#N/A</v>
      </c>
      <c r="UK648" s="10"/>
      <c r="UL648" s="273"/>
      <c r="UM648" s="203" t="s">
        <v>106</v>
      </c>
      <c r="UN648" s="276" t="s">
        <v>600</v>
      </c>
      <c r="UP648" s="204"/>
      <c r="UQ648" s="204">
        <f>VLOOKUP(UN648,$A$681:$F$2354,6,FALSE)</f>
        <v>0</v>
      </c>
      <c r="UR648" s="203" t="s">
        <v>63</v>
      </c>
      <c r="US648" s="10">
        <f>UQ648*1.4</f>
        <v>0</v>
      </c>
      <c r="UT648" s="10"/>
      <c r="UU648" s="273"/>
      <c r="UV648" s="203" t="s">
        <v>106</v>
      </c>
      <c r="UW648" s="276" t="s">
        <v>1294</v>
      </c>
      <c r="UY648" s="204"/>
      <c r="UZ648" s="204">
        <f>VLOOKUP(UW648,$A$681:$F$2354,6,FALSE)</f>
        <v>31</v>
      </c>
      <c r="VA648" s="203" t="s">
        <v>63</v>
      </c>
      <c r="VB648" s="10">
        <f>UZ648*1.4</f>
        <v>43.4</v>
      </c>
      <c r="VC648" s="10"/>
      <c r="VD648" s="273"/>
      <c r="VE648" s="203" t="s">
        <v>106</v>
      </c>
      <c r="VF648" s="276" t="s">
        <v>2789</v>
      </c>
      <c r="VH648" s="204"/>
      <c r="VI648" s="204">
        <f>VLOOKUP(VF648,$A$681:$F$2354,6,FALSE)</f>
        <v>24</v>
      </c>
      <c r="VJ648" s="203" t="s">
        <v>63</v>
      </c>
      <c r="VK648" s="10">
        <f>VI648*1.4</f>
        <v>33.599999999999994</v>
      </c>
      <c r="VL648" s="10"/>
      <c r="VM648" s="273"/>
      <c r="VN648" s="203" t="s">
        <v>106</v>
      </c>
      <c r="VO648" s="276" t="s">
        <v>991</v>
      </c>
      <c r="VQ648" s="204"/>
      <c r="VR648" s="204">
        <f>VLOOKUP(VO648,$A$681:$F$2354,6,FALSE)</f>
        <v>0</v>
      </c>
      <c r="VS648" s="203" t="s">
        <v>63</v>
      </c>
      <c r="VT648" s="10">
        <f>VR648*1.4</f>
        <v>0</v>
      </c>
      <c r="VU648" s="10"/>
      <c r="VV648" s="273"/>
      <c r="VW648" s="203" t="s">
        <v>106</v>
      </c>
      <c r="VX648" s="278" t="s">
        <v>183</v>
      </c>
      <c r="VZ648" s="204"/>
      <c r="WA648" s="204" t="e">
        <f>VLOOKUP(VX648,$A$681:$F$2354,6,FALSE)</f>
        <v>#N/A</v>
      </c>
      <c r="WB648" s="203" t="s">
        <v>63</v>
      </c>
      <c r="WC648" s="10" t="e">
        <f>WA648*1.4</f>
        <v>#N/A</v>
      </c>
      <c r="WE648" s="273"/>
      <c r="WF648" s="203" t="s">
        <v>106</v>
      </c>
      <c r="WG648" s="276" t="s">
        <v>1699</v>
      </c>
      <c r="WI648" s="204"/>
      <c r="WJ648" s="204">
        <f>VLOOKUP(WG648,$A$681:$F$2354,6,FALSE)</f>
        <v>40</v>
      </c>
      <c r="WK648" s="203" t="s">
        <v>63</v>
      </c>
      <c r="WL648" s="10">
        <f>WJ648*1.4</f>
        <v>56</v>
      </c>
      <c r="WN648" s="273"/>
      <c r="WO648" s="203" t="s">
        <v>106</v>
      </c>
      <c r="WP648" s="278" t="s">
        <v>183</v>
      </c>
      <c r="WQ648" s="204"/>
      <c r="WR648" s="204"/>
      <c r="WS648" s="204" t="e">
        <f>VLOOKUP(WP648,$A$681:$F$2354,6,FALSE)</f>
        <v>#N/A</v>
      </c>
      <c r="WT648" s="203" t="s">
        <v>63</v>
      </c>
      <c r="WU648" s="10" t="e">
        <f>WS648*1.4</f>
        <v>#N/A</v>
      </c>
      <c r="WV648" s="10"/>
      <c r="WW648" s="273"/>
      <c r="WX648" s="203" t="s">
        <v>106</v>
      </c>
      <c r="WY648" s="278" t="s">
        <v>183</v>
      </c>
      <c r="XA648" s="204"/>
      <c r="XB648" s="204" t="e">
        <f>VLOOKUP(WY648,$A$681:$F$2354,6,FALSE)</f>
        <v>#N/A</v>
      </c>
      <c r="XC648" s="203" t="s">
        <v>63</v>
      </c>
      <c r="XD648" s="10" t="e">
        <f>XB648*1.4</f>
        <v>#N/A</v>
      </c>
      <c r="XF648" s="273"/>
      <c r="XG648" s="203" t="s">
        <v>106</v>
      </c>
      <c r="XH648" s="276" t="s">
        <v>1287</v>
      </c>
      <c r="XJ648" s="204"/>
      <c r="XK648" s="204">
        <f>VLOOKUP(XH648,$A$681:$F$2354,6,FALSE)</f>
        <v>270</v>
      </c>
      <c r="XL648" s="203" t="s">
        <v>63</v>
      </c>
      <c r="XM648" s="10">
        <f>XK648*1.4</f>
        <v>378</v>
      </c>
      <c r="XO648" s="273"/>
      <c r="XP648" s="203" t="s">
        <v>106</v>
      </c>
      <c r="XQ648" s="276" t="s">
        <v>1730</v>
      </c>
      <c r="XS648" s="204"/>
      <c r="XT648" s="204">
        <f>VLOOKUP(XQ648,$A$681:$F$2354,6,FALSE)</f>
        <v>121</v>
      </c>
      <c r="XU648" s="203" t="s">
        <v>63</v>
      </c>
      <c r="XV648" s="10">
        <f>XT648*1.4</f>
        <v>169.39999999999998</v>
      </c>
      <c r="XW648" s="10"/>
      <c r="XX648" s="273"/>
      <c r="XY648" s="203" t="s">
        <v>106</v>
      </c>
      <c r="XZ648" s="276" t="s">
        <v>683</v>
      </c>
      <c r="YB648" s="204"/>
      <c r="YC648" s="204">
        <f>VLOOKUP(XZ648,$A$681:$F$2354,6,FALSE)</f>
        <v>1</v>
      </c>
      <c r="YD648" s="203" t="s">
        <v>63</v>
      </c>
      <c r="YE648" s="10">
        <f>YC648*1.4</f>
        <v>1.4</v>
      </c>
      <c r="YG648" s="273"/>
      <c r="YH648" s="203" t="s">
        <v>106</v>
      </c>
      <c r="YI648" s="278" t="s">
        <v>183</v>
      </c>
      <c r="YK648" s="204"/>
      <c r="YL648" s="204" t="e">
        <f>VLOOKUP(YI648,$A$681:$F$2354,6,FALSE)</f>
        <v>#N/A</v>
      </c>
      <c r="YM648" s="203" t="s">
        <v>63</v>
      </c>
      <c r="YN648" s="10" t="e">
        <f>YL648*1.4</f>
        <v>#N/A</v>
      </c>
      <c r="YO648" s="10"/>
      <c r="YP648" s="273"/>
      <c r="YQ648" s="203" t="s">
        <v>106</v>
      </c>
      <c r="YR648" s="278" t="s">
        <v>183</v>
      </c>
      <c r="YT648" s="204"/>
      <c r="YU648" s="204" t="e">
        <f>VLOOKUP(YR648,$A$681:$F$2354,6,FALSE)</f>
        <v>#N/A</v>
      </c>
      <c r="YV648" s="203" t="s">
        <v>63</v>
      </c>
      <c r="YW648" s="10" t="e">
        <f>YU648*1.4</f>
        <v>#N/A</v>
      </c>
      <c r="YY648" s="273"/>
      <c r="YZ648" s="203" t="s">
        <v>106</v>
      </c>
      <c r="ZA648" s="428" t="s">
        <v>2653</v>
      </c>
      <c r="ZC648" s="204"/>
      <c r="ZD648" s="204">
        <f>VLOOKUP(ZA648,$A$681:$F$2354,6,FALSE)</f>
        <v>398</v>
      </c>
      <c r="ZE648" s="203" t="s">
        <v>63</v>
      </c>
      <c r="ZF648" s="10">
        <f>ZD648*1.4</f>
        <v>557.19999999999993</v>
      </c>
      <c r="ZH648" s="273"/>
      <c r="ZI648" s="203" t="s">
        <v>106</v>
      </c>
      <c r="ZJ648" s="276" t="s">
        <v>552</v>
      </c>
      <c r="ZL648" s="204"/>
      <c r="ZM648" s="204">
        <f>VLOOKUP(ZJ648,$A$681:$F$2354,6,FALSE)</f>
        <v>7</v>
      </c>
      <c r="ZN648" s="203" t="s">
        <v>63</v>
      </c>
      <c r="ZO648" s="10">
        <f>ZM648*1.4</f>
        <v>9.7999999999999989</v>
      </c>
      <c r="ZQ648" s="273"/>
      <c r="ZR648" s="203" t="s">
        <v>106</v>
      </c>
      <c r="ZS648" s="276" t="s">
        <v>1687</v>
      </c>
      <c r="ZU648" s="204"/>
      <c r="ZV648" s="204">
        <f>VLOOKUP(ZS648,$A$681:$F$2354,6,FALSE)</f>
        <v>46</v>
      </c>
      <c r="ZW648" s="203" t="s">
        <v>63</v>
      </c>
      <c r="ZX648" s="10">
        <f>ZV648*1.4</f>
        <v>64.399999999999991</v>
      </c>
      <c r="ZY648" s="10"/>
      <c r="ZZ648" s="273"/>
      <c r="AAA648" s="203" t="s">
        <v>106</v>
      </c>
      <c r="AAB648" s="276" t="s">
        <v>963</v>
      </c>
      <c r="AAD648" s="204"/>
      <c r="AAE648" s="204">
        <f>VLOOKUP(AAB648,$A$681:$F$2354,6,FALSE)</f>
        <v>26</v>
      </c>
      <c r="AAF648" s="203" t="s">
        <v>63</v>
      </c>
      <c r="AAG648" s="10">
        <f>AAE648*1.4</f>
        <v>36.4</v>
      </c>
      <c r="AAH648" s="10"/>
      <c r="AAI648" s="273"/>
      <c r="AAJ648" s="203" t="s">
        <v>106</v>
      </c>
      <c r="AAK648" s="276" t="s">
        <v>966</v>
      </c>
      <c r="AAM648" s="204"/>
      <c r="AAN648" s="204">
        <f>VLOOKUP(AAK648,$A$681:$F$2354,6,FALSE)</f>
        <v>8</v>
      </c>
      <c r="AAO648" s="203" t="s">
        <v>63</v>
      </c>
      <c r="AAP648" s="10">
        <f>AAN648*1.4</f>
        <v>11.2</v>
      </c>
      <c r="AAQ648" s="10"/>
      <c r="AAR648" s="273"/>
      <c r="AAS648" s="203" t="s">
        <v>106</v>
      </c>
      <c r="AAT648" s="276" t="s">
        <v>1710</v>
      </c>
      <c r="AAV648" s="204"/>
      <c r="AAW648" s="204">
        <f>VLOOKUP(AAT648,$A$681:$F$2354,6,FALSE)</f>
        <v>14</v>
      </c>
      <c r="AAX648" s="203" t="s">
        <v>63</v>
      </c>
      <c r="AAY648" s="10">
        <f>AAW648*1.4</f>
        <v>19.599999999999998</v>
      </c>
      <c r="AAZ648" s="10"/>
      <c r="ABA648" s="273"/>
      <c r="ABB648" s="203" t="s">
        <v>106</v>
      </c>
      <c r="ABC648" s="278" t="s">
        <v>183</v>
      </c>
      <c r="ABE648" s="204"/>
      <c r="ABF648" s="204" t="e">
        <f>VLOOKUP(ABC648,$A$681:$F$2354,6,FALSE)</f>
        <v>#N/A</v>
      </c>
      <c r="ABG648" s="203" t="s">
        <v>63</v>
      </c>
      <c r="ABH648" s="10" t="e">
        <f>ABF648*1.4</f>
        <v>#N/A</v>
      </c>
      <c r="ABI648" s="10"/>
      <c r="ABJ648" s="273"/>
      <c r="ABK648" s="203" t="s">
        <v>106</v>
      </c>
      <c r="ABL648" s="276" t="s">
        <v>508</v>
      </c>
      <c r="ABN648" s="204"/>
      <c r="ABO648" s="204">
        <f>VLOOKUP(ABL648,$A$681:$F$2354,6,FALSE)</f>
        <v>177</v>
      </c>
      <c r="ABP648" s="203" t="s">
        <v>63</v>
      </c>
      <c r="ABQ648" s="10">
        <f>ABO648*1.4</f>
        <v>247.79999999999998</v>
      </c>
      <c r="ABR648" s="10"/>
      <c r="ABS648" s="273"/>
      <c r="ABT648" s="203" t="s">
        <v>106</v>
      </c>
      <c r="ABU648" s="276" t="s">
        <v>966</v>
      </c>
      <c r="ABW648" s="204"/>
      <c r="ABX648" s="204">
        <f>VLOOKUP(ABU648,$A$681:$F$2354,6,FALSE)</f>
        <v>8</v>
      </c>
      <c r="ABY648" s="203" t="s">
        <v>63</v>
      </c>
      <c r="ABZ648" s="10">
        <f>ABX648*1.4</f>
        <v>11.2</v>
      </c>
      <c r="ACA648" s="10"/>
      <c r="ACB648" s="273"/>
      <c r="ACC648" s="203" t="s">
        <v>106</v>
      </c>
      <c r="ACD648" s="278" t="s">
        <v>183</v>
      </c>
      <c r="ACF648" s="204"/>
      <c r="ACG648" s="204" t="e">
        <f>VLOOKUP(ACD648,$A$681:$F$2354,6,FALSE)</f>
        <v>#N/A</v>
      </c>
      <c r="ACH648" s="203" t="s">
        <v>63</v>
      </c>
      <c r="ACI648" s="10" t="e">
        <f>ACG648*1.4</f>
        <v>#N/A</v>
      </c>
      <c r="ACJ648" s="10"/>
      <c r="ACK648" s="273"/>
      <c r="ACL648" s="203" t="s">
        <v>106</v>
      </c>
      <c r="ACM648" s="278" t="s">
        <v>183</v>
      </c>
      <c r="ACO648" s="204"/>
      <c r="ACP648" s="204" t="e">
        <f>VLOOKUP(ACM648,$A$681:$F$2354,6,FALSE)</f>
        <v>#N/A</v>
      </c>
      <c r="ACQ648" s="203" t="s">
        <v>63</v>
      </c>
      <c r="ACR648" s="10" t="e">
        <f>ACP648*1.4</f>
        <v>#N/A</v>
      </c>
      <c r="ACS648" s="10"/>
      <c r="ACT648" s="273"/>
      <c r="ACU648" s="203" t="s">
        <v>106</v>
      </c>
      <c r="ACV648" s="278" t="s">
        <v>183</v>
      </c>
      <c r="ACX648" s="204"/>
      <c r="ACY648" s="204" t="e">
        <f>VLOOKUP(ACV648,$A$681:$F$2354,6,FALSE)</f>
        <v>#N/A</v>
      </c>
      <c r="ACZ648" s="203" t="s">
        <v>63</v>
      </c>
      <c r="ADA648" s="10" t="e">
        <f>ACY648*1.4</f>
        <v>#N/A</v>
      </c>
      <c r="ADB648" s="10"/>
      <c r="ADC648" s="273"/>
      <c r="ADD648" s="203" t="s">
        <v>106</v>
      </c>
      <c r="ADE648" s="278" t="s">
        <v>183</v>
      </c>
      <c r="ADG648" s="204"/>
      <c r="ADH648" s="204" t="e">
        <f>VLOOKUP(ADE648,$A$681:$F$2354,6,FALSE)</f>
        <v>#N/A</v>
      </c>
      <c r="ADI648" s="203" t="s">
        <v>63</v>
      </c>
      <c r="ADJ648" s="10" t="e">
        <f>ADH648*1.4</f>
        <v>#N/A</v>
      </c>
      <c r="ADL648" s="273"/>
      <c r="ADM648" s="203" t="s">
        <v>106</v>
      </c>
      <c r="ADN648" s="278" t="s">
        <v>183</v>
      </c>
      <c r="ADP648" s="204"/>
      <c r="ADQ648" s="204" t="e">
        <f>VLOOKUP(ADN648,$A$681:$F$2354,6,FALSE)</f>
        <v>#N/A</v>
      </c>
      <c r="ADR648" s="203" t="s">
        <v>63</v>
      </c>
      <c r="ADS648" s="10" t="e">
        <f>ADQ648*1.4</f>
        <v>#N/A</v>
      </c>
      <c r="ADT648" s="10"/>
      <c r="ADU648" s="273"/>
      <c r="ADV648" s="203" t="s">
        <v>106</v>
      </c>
      <c r="ADW648" s="278" t="s">
        <v>183</v>
      </c>
      <c r="ADY648" s="204"/>
      <c r="ADZ648" s="204" t="e">
        <f>VLOOKUP(ADW648,$A$681:$F$2354,6,FALSE)</f>
        <v>#N/A</v>
      </c>
      <c r="AEA648" s="203" t="s">
        <v>63</v>
      </c>
      <c r="AEB648" s="10" t="e">
        <f>ADZ648*1.4</f>
        <v>#N/A</v>
      </c>
      <c r="AED648" s="273"/>
      <c r="AEE648" s="203" t="s">
        <v>106</v>
      </c>
      <c r="AEF648" s="278" t="s">
        <v>183</v>
      </c>
      <c r="AEH648" s="204"/>
      <c r="AEI648" s="204" t="e">
        <f>VLOOKUP(AEF648,$A$681:$F$2354,6,FALSE)</f>
        <v>#N/A</v>
      </c>
      <c r="AEJ648" s="203" t="s">
        <v>63</v>
      </c>
      <c r="AEK648" s="10" t="e">
        <f>AEI648*1.4</f>
        <v>#N/A</v>
      </c>
      <c r="AEM648" s="273"/>
      <c r="AEN648" s="203" t="s">
        <v>106</v>
      </c>
      <c r="AEO648" s="278" t="s">
        <v>183</v>
      </c>
      <c r="AEQ648" s="204"/>
      <c r="AER648" s="204" t="e">
        <f>VLOOKUP(AEO648,$A$681:$F$2354,6,FALSE)</f>
        <v>#N/A</v>
      </c>
      <c r="AES648" s="203" t="s">
        <v>63</v>
      </c>
      <c r="AET648" s="10" t="e">
        <f>AER648*1.4</f>
        <v>#N/A</v>
      </c>
      <c r="AEV648" s="273"/>
      <c r="AEW648" s="203" t="s">
        <v>106</v>
      </c>
      <c r="AEX648" s="278" t="s">
        <v>183</v>
      </c>
      <c r="AEZ648" s="204"/>
      <c r="AFA648" s="204" t="e">
        <f>VLOOKUP(AEX648,$A$681:$F$2354,6,FALSE)</f>
        <v>#N/A</v>
      </c>
      <c r="AFB648" s="203" t="s">
        <v>63</v>
      </c>
      <c r="AFC648" s="10" t="e">
        <f>AFA648*1.4</f>
        <v>#N/A</v>
      </c>
      <c r="AFD648" s="10"/>
      <c r="AFE648" s="273"/>
      <c r="AFF648" s="203" t="s">
        <v>106</v>
      </c>
      <c r="AFG648" s="278" t="s">
        <v>183</v>
      </c>
      <c r="AFI648" s="204"/>
      <c r="AFJ648" s="204" t="e">
        <f>VLOOKUP(AFG648,$A$681:$F$2354,6,FALSE)</f>
        <v>#N/A</v>
      </c>
      <c r="AFK648" s="203" t="s">
        <v>63</v>
      </c>
      <c r="AFL648" s="10" t="e">
        <f>AFJ648*1.4</f>
        <v>#N/A</v>
      </c>
      <c r="AFM648" s="10"/>
      <c r="AFN648" s="273"/>
      <c r="AFO648" s="203" t="s">
        <v>106</v>
      </c>
      <c r="AFP648" s="278" t="s">
        <v>183</v>
      </c>
      <c r="AFR648" s="204"/>
      <c r="AFS648" s="204" t="e">
        <f>VLOOKUP(AFP648,$A$681:$F$2354,6,FALSE)</f>
        <v>#N/A</v>
      </c>
      <c r="AFT648" s="203" t="s">
        <v>63</v>
      </c>
      <c r="AFU648" s="10" t="e">
        <f>AFS648*1.4</f>
        <v>#N/A</v>
      </c>
      <c r="AFV648" s="10"/>
      <c r="AFW648" s="273"/>
      <c r="AFX648" s="203" t="s">
        <v>106</v>
      </c>
      <c r="AFY648" s="278" t="s">
        <v>183</v>
      </c>
      <c r="AGA648" s="204"/>
      <c r="AGB648" s="204" t="e">
        <f>VLOOKUP(AFY648,$A$681:$F$2354,6,FALSE)</f>
        <v>#N/A</v>
      </c>
      <c r="AGC648" s="203" t="s">
        <v>63</v>
      </c>
      <c r="AGD648" s="10" t="e">
        <f>AGB648*1.4</f>
        <v>#N/A</v>
      </c>
      <c r="AGE648" s="10"/>
      <c r="AGF648" s="273"/>
      <c r="AGG648" s="203" t="s">
        <v>106</v>
      </c>
      <c r="AGH648" s="278" t="s">
        <v>183</v>
      </c>
      <c r="AGJ648" s="204"/>
      <c r="AGK648" s="204" t="e">
        <f>VLOOKUP(AGH648,$A$681:$F$2354,6,FALSE)</f>
        <v>#N/A</v>
      </c>
      <c r="AGL648" s="203" t="s">
        <v>63</v>
      </c>
      <c r="AGM648" s="10" t="e">
        <f>AGK648*1.4</f>
        <v>#N/A</v>
      </c>
      <c r="AGN648" s="10"/>
      <c r="AGO648" s="273"/>
      <c r="AGP648" s="203" t="s">
        <v>106</v>
      </c>
      <c r="AGQ648" s="278" t="s">
        <v>183</v>
      </c>
      <c r="AGS648" s="204"/>
      <c r="AGT648" s="204" t="e">
        <f>VLOOKUP(AGQ648,$A$681:$F$2354,6,FALSE)</f>
        <v>#N/A</v>
      </c>
      <c r="AGU648" s="203" t="s">
        <v>63</v>
      </c>
      <c r="AGV648" s="10" t="e">
        <f>AGT648*1.4</f>
        <v>#N/A</v>
      </c>
      <c r="AGW648" s="10"/>
      <c r="AGX648" s="273"/>
      <c r="AGY648" s="203" t="s">
        <v>106</v>
      </c>
      <c r="AGZ648" s="276" t="s">
        <v>966</v>
      </c>
      <c r="AHB648" s="204"/>
      <c r="AHC648" s="204">
        <f>VLOOKUP(AGZ648,$A$681:$F$2354,6,FALSE)</f>
        <v>8</v>
      </c>
      <c r="AHD648" s="203" t="s">
        <v>63</v>
      </c>
      <c r="AHE648" s="10">
        <f>AHC648*1.4</f>
        <v>11.2</v>
      </c>
      <c r="AHF648" s="10"/>
      <c r="AHG648" s="273"/>
      <c r="AHH648" s="203" t="s">
        <v>106</v>
      </c>
      <c r="AHI648" s="276" t="s">
        <v>508</v>
      </c>
      <c r="AHK648" s="204"/>
      <c r="AHL648" s="204">
        <f>VLOOKUP(AHI648,$A$681:$F$2354,6,FALSE)</f>
        <v>177</v>
      </c>
      <c r="AHM648" s="203" t="s">
        <v>63</v>
      </c>
      <c r="AHN648" s="10">
        <f>AHL648*1.4</f>
        <v>247.79999999999998</v>
      </c>
      <c r="AHO648" s="10"/>
      <c r="AHP648" s="273"/>
      <c r="AHQ648" s="203" t="s">
        <v>106</v>
      </c>
      <c r="AHR648" s="276" t="s">
        <v>2603</v>
      </c>
      <c r="AHT648" s="204"/>
      <c r="AHU648" s="204">
        <f>VLOOKUP(AHR648,$A$681:$F$2354,6,FALSE)</f>
        <v>34</v>
      </c>
      <c r="AHV648" s="203" t="s">
        <v>63</v>
      </c>
      <c r="AHW648" s="10">
        <f>AHU648*1.4</f>
        <v>47.599999999999994</v>
      </c>
      <c r="AHX648" s="10"/>
      <c r="AHY648" s="273"/>
      <c r="AHZ648" s="203" t="s">
        <v>106</v>
      </c>
      <c r="AIA648" s="276" t="s">
        <v>612</v>
      </c>
      <c r="AIC648" s="204"/>
      <c r="AID648" s="204">
        <f>VLOOKUP(AIA648,$A$681:$F$2354,6,FALSE)</f>
        <v>60</v>
      </c>
      <c r="AIE648" s="203" t="s">
        <v>63</v>
      </c>
      <c r="AIF648" s="10">
        <f>AID648*1.4</f>
        <v>84</v>
      </c>
      <c r="AIG648" s="10"/>
      <c r="AIH648" s="273"/>
      <c r="AII648" s="203" t="s">
        <v>106</v>
      </c>
      <c r="AIJ648" s="276" t="s">
        <v>836</v>
      </c>
      <c r="AIL648" s="204"/>
      <c r="AIM648" s="204">
        <f>VLOOKUP(AIJ648,$A$681:$F$2354,6,FALSE)</f>
        <v>30</v>
      </c>
      <c r="AIN648" s="203" t="s">
        <v>63</v>
      </c>
      <c r="AIO648" s="10">
        <f>AIM648*1.4</f>
        <v>42</v>
      </c>
      <c r="AIP648" s="10"/>
      <c r="AIQ648" s="273"/>
      <c r="AIR648" s="203" t="s">
        <v>106</v>
      </c>
      <c r="AIS648" s="276" t="s">
        <v>434</v>
      </c>
      <c r="AIU648" s="204"/>
      <c r="AIV648" s="204">
        <f>VLOOKUP(AIS648,$A$681:$F$2354,6,FALSE)</f>
        <v>0</v>
      </c>
      <c r="AIW648" s="203" t="s">
        <v>63</v>
      </c>
      <c r="AIX648" s="10">
        <f>AIV648*1.4</f>
        <v>0</v>
      </c>
      <c r="AIY648" s="10"/>
      <c r="AIZ648" s="273"/>
      <c r="AJA648" s="203" t="s">
        <v>106</v>
      </c>
      <c r="AJB648" s="276" t="s">
        <v>2686</v>
      </c>
      <c r="AJD648" s="204"/>
      <c r="AJE648" s="204">
        <f>VLOOKUP(AJB648,$A$681:$F$2354,6,FALSE)</f>
        <v>0</v>
      </c>
      <c r="AJF648" s="203" t="s">
        <v>63</v>
      </c>
      <c r="AJG648" s="10">
        <f>AJE648*1.4</f>
        <v>0</v>
      </c>
      <c r="AJH648" s="10"/>
      <c r="AJI648" s="273"/>
      <c r="AJJ648" s="203" t="s">
        <v>106</v>
      </c>
      <c r="AJK648" s="276" t="s">
        <v>590</v>
      </c>
      <c r="AJM648" s="204"/>
      <c r="AJN648" s="204">
        <f>VLOOKUP(AJK648,$A$681:$F$2354,6,FALSE)</f>
        <v>0</v>
      </c>
      <c r="AJO648" s="203" t="s">
        <v>63</v>
      </c>
      <c r="AJP648" s="10">
        <f>AJN648*1.4</f>
        <v>0</v>
      </c>
      <c r="AJQ648" s="10"/>
      <c r="AJR648" s="273"/>
      <c r="AJS648" s="203" t="s">
        <v>106</v>
      </c>
      <c r="AJT648" s="431" t="s">
        <v>2316</v>
      </c>
      <c r="AJV648" s="204"/>
      <c r="AJW648" s="204">
        <f>VLOOKUP(AJT648,$A$681:$F$2354,6,FALSE)</f>
        <v>102</v>
      </c>
      <c r="AJX648" s="203" t="s">
        <v>63</v>
      </c>
      <c r="AJY648" s="10">
        <f>AJW648*1.4</f>
        <v>142.79999999999998</v>
      </c>
      <c r="AJZ648" s="10"/>
      <c r="AKA648" s="273"/>
      <c r="AKB648" s="203" t="s">
        <v>106</v>
      </c>
      <c r="AKC648" s="276" t="s">
        <v>1730</v>
      </c>
      <c r="AKE648" s="204"/>
      <c r="AKF648" s="204">
        <f>VLOOKUP(AKC648,$A$681:$F$2354,6,FALSE)</f>
        <v>121</v>
      </c>
      <c r="AKG648" s="203" t="s">
        <v>63</v>
      </c>
      <c r="AKH648" s="10">
        <f>AKF648*1.4</f>
        <v>169.39999999999998</v>
      </c>
      <c r="AKI648" s="10"/>
      <c r="AKJ648" s="273"/>
      <c r="AKK648" s="203" t="s">
        <v>106</v>
      </c>
      <c r="AKL648" s="276" t="s">
        <v>508</v>
      </c>
      <c r="AKN648" s="204"/>
      <c r="AKO648" s="204">
        <f>VLOOKUP(AKL648,$A$681:$F$2354,6,FALSE)</f>
        <v>177</v>
      </c>
      <c r="AKP648" s="203" t="s">
        <v>63</v>
      </c>
      <c r="AKQ648" s="10">
        <f>AKO648*1.4</f>
        <v>247.79999999999998</v>
      </c>
      <c r="AKR648" s="10"/>
      <c r="AKS648" s="273"/>
      <c r="AKT648" s="203" t="s">
        <v>106</v>
      </c>
      <c r="AKU648" s="276" t="s">
        <v>2097</v>
      </c>
      <c r="AKW648" s="204"/>
      <c r="AKX648" s="204">
        <f>VLOOKUP(AKU648,$A$681:$F$2354,6,FALSE)</f>
        <v>0</v>
      </c>
      <c r="AKY648" s="203" t="s">
        <v>63</v>
      </c>
      <c r="AKZ648" s="10">
        <f>AKX648*1.4</f>
        <v>0</v>
      </c>
      <c r="ALA648" s="10"/>
      <c r="ALB648" s="273"/>
      <c r="ALC648" s="203" t="s">
        <v>106</v>
      </c>
      <c r="ALD648" s="276" t="s">
        <v>600</v>
      </c>
      <c r="ALF648" s="204"/>
      <c r="ALG648" s="204">
        <f>VLOOKUP(ALD648,$A$681:$F$2354,6,FALSE)</f>
        <v>0</v>
      </c>
      <c r="ALH648" s="203" t="s">
        <v>63</v>
      </c>
      <c r="ALI648" s="10">
        <f>ALG648*1.4</f>
        <v>0</v>
      </c>
      <c r="ALJ648" s="10"/>
      <c r="ALK648" s="273"/>
      <c r="ALL648" s="203" t="s">
        <v>106</v>
      </c>
      <c r="ALM648" s="276" t="s">
        <v>591</v>
      </c>
      <c r="ALO648" s="204"/>
      <c r="ALP648" s="204">
        <f>VLOOKUP(ALM648,$A$681:$F$2354,6,FALSE)</f>
        <v>13</v>
      </c>
      <c r="ALQ648" s="203" t="s">
        <v>63</v>
      </c>
      <c r="ALR648" s="10">
        <f>ALP648*1.4</f>
        <v>18.2</v>
      </c>
      <c r="ALS648" s="10"/>
      <c r="ALT648" s="273"/>
      <c r="ALU648" s="203" t="s">
        <v>106</v>
      </c>
      <c r="ALV648" s="276" t="s">
        <v>1730</v>
      </c>
      <c r="ALX648" s="204"/>
      <c r="ALY648" s="204">
        <f>VLOOKUP(ALV648,$A$681:$F$2354,6,FALSE)</f>
        <v>121</v>
      </c>
      <c r="ALZ648" s="203" t="s">
        <v>63</v>
      </c>
      <c r="AMA648" s="10">
        <f>ALY648*1.4</f>
        <v>169.39999999999998</v>
      </c>
      <c r="AMB648" s="10"/>
      <c r="AMC648" s="273"/>
      <c r="AMD648" s="203" t="s">
        <v>106</v>
      </c>
      <c r="AME648" s="276" t="s">
        <v>434</v>
      </c>
      <c r="AMG648" s="204"/>
      <c r="AMH648" s="204">
        <f>VLOOKUP(AME648,$A$681:$F$2354,6,FALSE)</f>
        <v>0</v>
      </c>
      <c r="AMI648" s="203" t="s">
        <v>63</v>
      </c>
      <c r="AMJ648" s="10">
        <f>AMH648*1.4</f>
        <v>0</v>
      </c>
      <c r="AMK648" s="10"/>
      <c r="AML648" s="273"/>
      <c r="AMM648" s="203" t="s">
        <v>106</v>
      </c>
      <c r="AMN648" s="276" t="s">
        <v>688</v>
      </c>
      <c r="AMP648" s="204"/>
      <c r="AMQ648" s="204">
        <f>VLOOKUP(AMN648,$A$681:$F$2354,6,FALSE)</f>
        <v>2</v>
      </c>
      <c r="AMR648" s="203" t="s">
        <v>63</v>
      </c>
      <c r="AMS648" s="10">
        <f>AMQ648*1.4</f>
        <v>2.8</v>
      </c>
      <c r="AMT648" s="10"/>
      <c r="AMU648" s="273"/>
      <c r="AMV648" s="203" t="s">
        <v>106</v>
      </c>
      <c r="AMW648" s="276" t="s">
        <v>591</v>
      </c>
      <c r="AMY648" s="204"/>
      <c r="AMZ648" s="204">
        <f>VLOOKUP(AMW648,$A$681:$F$2354,6,FALSE)</f>
        <v>13</v>
      </c>
      <c r="ANA648" s="203" t="s">
        <v>63</v>
      </c>
      <c r="ANB648" s="10">
        <f>AMZ648*1.4</f>
        <v>18.2</v>
      </c>
      <c r="ANC648" s="10"/>
      <c r="AND648" s="273"/>
      <c r="ANE648" s="203" t="s">
        <v>106</v>
      </c>
      <c r="ANF648" s="276" t="s">
        <v>966</v>
      </c>
      <c r="ANH648" s="204"/>
      <c r="ANI648" s="204">
        <f>VLOOKUP(ANF648,$A$681:$F$2354,6,FALSE)</f>
        <v>8</v>
      </c>
      <c r="ANJ648" s="203" t="s">
        <v>63</v>
      </c>
      <c r="ANK648" s="10">
        <f>ANI648*1.4</f>
        <v>11.2</v>
      </c>
      <c r="ANL648" s="10"/>
      <c r="ANM648" s="273"/>
      <c r="ANN648" s="203" t="s">
        <v>106</v>
      </c>
      <c r="ANO648" s="276" t="s">
        <v>964</v>
      </c>
      <c r="ANQ648" s="204"/>
      <c r="ANR648" s="204">
        <f>VLOOKUP(ANO648,$A$681:$F$2354,6,FALSE)</f>
        <v>55</v>
      </c>
      <c r="ANS648" s="203" t="s">
        <v>63</v>
      </c>
      <c r="ANT648" s="10">
        <f>ANR648*1.4</f>
        <v>77</v>
      </c>
      <c r="ANU648" s="10"/>
      <c r="ANV648" s="273"/>
      <c r="ANW648" s="203" t="s">
        <v>106</v>
      </c>
      <c r="ANX648" s="276" t="s">
        <v>547</v>
      </c>
      <c r="ANZ648" s="204"/>
      <c r="AOA648" s="204">
        <f>VLOOKUP(ANX648,$A$681:$F$2354,6,FALSE)</f>
        <v>45</v>
      </c>
      <c r="AOB648" s="203" t="s">
        <v>63</v>
      </c>
      <c r="AOC648" s="10">
        <f>AOA648*1.4</f>
        <v>62.999999999999993</v>
      </c>
      <c r="AOD648" s="10"/>
      <c r="AOE648" s="273"/>
      <c r="AOF648" s="203" t="s">
        <v>106</v>
      </c>
      <c r="AOG648" s="276" t="s">
        <v>1730</v>
      </c>
      <c r="AOI648" s="204"/>
      <c r="AOJ648" s="204">
        <f>VLOOKUP(AOG648,$A$681:$F$2354,6,FALSE)</f>
        <v>121</v>
      </c>
      <c r="AOK648" s="203" t="s">
        <v>63</v>
      </c>
      <c r="AOL648" s="10">
        <f>AOJ648*1.4</f>
        <v>169.39999999999998</v>
      </c>
      <c r="AOM648" s="10"/>
      <c r="AON648" s="273"/>
      <c r="AOO648" s="203" t="s">
        <v>106</v>
      </c>
      <c r="AOP648" s="276" t="s">
        <v>593</v>
      </c>
      <c r="AOR648" s="204"/>
      <c r="AOS648" s="204">
        <f>VLOOKUP(AOP648,$A$681:$F$2354,6,FALSE)</f>
        <v>10</v>
      </c>
      <c r="AOT648" s="203" t="s">
        <v>63</v>
      </c>
      <c r="AOU648" s="10">
        <f>AOS648*1.4</f>
        <v>14</v>
      </c>
      <c r="AOV648" s="10"/>
      <c r="AOW648" s="273"/>
      <c r="AOX648" s="203" t="s">
        <v>106</v>
      </c>
      <c r="AOY648" s="276" t="s">
        <v>1287</v>
      </c>
      <c r="APA648" s="204"/>
      <c r="APB648" s="204">
        <f>VLOOKUP(AOY648,$A$681:$F$2354,6,FALSE)</f>
        <v>270</v>
      </c>
      <c r="APC648" s="203" t="s">
        <v>63</v>
      </c>
      <c r="APD648" s="10">
        <f>APB648*1.4</f>
        <v>378</v>
      </c>
      <c r="APE648" s="10"/>
      <c r="APF648" s="273"/>
      <c r="APG648" s="203" t="s">
        <v>106</v>
      </c>
      <c r="APH648" s="276" t="s">
        <v>499</v>
      </c>
      <c r="APJ648" s="204"/>
      <c r="APK648" s="204">
        <f>VLOOKUP(APH648,$A$681:$F$2354,6,FALSE)</f>
        <v>28</v>
      </c>
      <c r="APL648" s="203" t="s">
        <v>63</v>
      </c>
      <c r="APM648" s="10">
        <f>APK648*1.4</f>
        <v>39.199999999999996</v>
      </c>
      <c r="APN648" s="10"/>
      <c r="APO648" s="273"/>
      <c r="APP648" s="203" t="s">
        <v>106</v>
      </c>
      <c r="APQ648" s="276" t="s">
        <v>590</v>
      </c>
      <c r="APS648" s="204"/>
      <c r="APT648" s="204">
        <f>VLOOKUP(APQ648,$A$681:$F$2354,6,FALSE)</f>
        <v>0</v>
      </c>
      <c r="APU648" s="203" t="s">
        <v>63</v>
      </c>
      <c r="APV648" s="10">
        <f>APT648*1.4</f>
        <v>0</v>
      </c>
      <c r="APW648" s="10"/>
      <c r="APX648" s="273"/>
      <c r="APY648" s="203" t="s">
        <v>106</v>
      </c>
      <c r="APZ648" s="276" t="s">
        <v>499</v>
      </c>
      <c r="AQB648" s="204"/>
      <c r="AQC648" s="204">
        <f>VLOOKUP(APZ648,$A$681:$F$2354,6,FALSE)</f>
        <v>28</v>
      </c>
      <c r="AQD648" s="203" t="s">
        <v>63</v>
      </c>
      <c r="AQE648" s="10">
        <f>AQC648*1.4</f>
        <v>39.199999999999996</v>
      </c>
      <c r="AQF648" s="10"/>
      <c r="AQG648" s="273"/>
    </row>
    <row r="649" spans="1:1125" s="14" customFormat="1" ht="15">
      <c r="A649" s="203" t="s">
        <v>107</v>
      </c>
      <c r="B649" s="276" t="s">
        <v>591</v>
      </c>
      <c r="D649" s="204"/>
      <c r="E649" s="204">
        <f>VLOOKUP(B649,$A$681:$F$2354,6,FALSE)</f>
        <v>13</v>
      </c>
      <c r="F649" s="203" t="s">
        <v>65</v>
      </c>
      <c r="G649" s="10">
        <f>E649*1.3</f>
        <v>16.900000000000002</v>
      </c>
      <c r="H649" s="10"/>
      <c r="I649" s="267"/>
      <c r="J649" s="203" t="s">
        <v>107</v>
      </c>
      <c r="K649" s="276" t="s">
        <v>2082</v>
      </c>
      <c r="M649" s="204"/>
      <c r="N649" s="204">
        <f>VLOOKUP(K649,$A$681:$F$2354,6,FALSE)</f>
        <v>88</v>
      </c>
      <c r="O649" s="203" t="s">
        <v>65</v>
      </c>
      <c r="P649" s="10">
        <f>N649*1.3</f>
        <v>114.4</v>
      </c>
      <c r="Q649" s="10"/>
      <c r="R649" s="267"/>
      <c r="S649" s="203" t="s">
        <v>107</v>
      </c>
      <c r="T649" s="276" t="s">
        <v>2344</v>
      </c>
      <c r="V649" s="204"/>
      <c r="W649" s="204">
        <f>VLOOKUP(T649,$A$681:$F$2354,6,FALSE)</f>
        <v>0</v>
      </c>
      <c r="X649" s="203" t="s">
        <v>65</v>
      </c>
      <c r="Y649" s="10">
        <f>W649*1.3</f>
        <v>0</v>
      </c>
      <c r="Z649" s="10"/>
      <c r="AA649" s="267"/>
      <c r="AB649" s="203" t="s">
        <v>107</v>
      </c>
      <c r="AC649" s="276" t="s">
        <v>591</v>
      </c>
      <c r="AE649" s="204"/>
      <c r="AF649" s="204">
        <f>VLOOKUP(AC649,$A$681:$F$2354,6,FALSE)</f>
        <v>13</v>
      </c>
      <c r="AG649" s="203" t="s">
        <v>65</v>
      </c>
      <c r="AH649" s="10">
        <f>AF649*1.3</f>
        <v>16.900000000000002</v>
      </c>
      <c r="AI649" s="10"/>
      <c r="AJ649" s="267"/>
      <c r="AK649" s="203" t="s">
        <v>107</v>
      </c>
      <c r="AL649" s="276" t="s">
        <v>508</v>
      </c>
      <c r="AN649" s="204"/>
      <c r="AO649" s="204">
        <f>VLOOKUP(AL649,$A$681:$F$2354,6,FALSE)</f>
        <v>177</v>
      </c>
      <c r="AP649" s="203" t="s">
        <v>65</v>
      </c>
      <c r="AQ649" s="10">
        <f>AO649*1.3</f>
        <v>230.1</v>
      </c>
      <c r="AR649" s="10"/>
      <c r="AS649" s="267"/>
      <c r="AT649" s="203" t="s">
        <v>107</v>
      </c>
      <c r="AU649" s="276" t="s">
        <v>2344</v>
      </c>
      <c r="AW649" s="204"/>
      <c r="AX649" s="204">
        <f>VLOOKUP(AU649,$A$681:$F$2354,6,FALSE)</f>
        <v>0</v>
      </c>
      <c r="AY649" s="203" t="s">
        <v>65</v>
      </c>
      <c r="AZ649" s="10">
        <f>AX649*1.3</f>
        <v>0</v>
      </c>
      <c r="BA649" s="10"/>
      <c r="BB649" s="267"/>
      <c r="BC649" s="203" t="s">
        <v>107</v>
      </c>
      <c r="BD649" s="276" t="s">
        <v>1265</v>
      </c>
      <c r="BF649" s="204"/>
      <c r="BG649" s="204">
        <f>VLOOKUP(BD649,$A$681:$F$2354,6,FALSE)</f>
        <v>34</v>
      </c>
      <c r="BH649" s="203" t="s">
        <v>65</v>
      </c>
      <c r="BI649" s="10">
        <f>BG649*1.3</f>
        <v>44.2</v>
      </c>
      <c r="BJ649" s="10"/>
      <c r="BK649" s="267"/>
      <c r="BL649" s="203" t="s">
        <v>107</v>
      </c>
      <c r="BM649" s="276" t="s">
        <v>2344</v>
      </c>
      <c r="BO649" s="204"/>
      <c r="BP649" s="204">
        <f>VLOOKUP(BM649,$A$681:$F$2354,6,FALSE)</f>
        <v>0</v>
      </c>
      <c r="BQ649" s="203" t="s">
        <v>65</v>
      </c>
      <c r="BR649" s="10">
        <f>BP649*1.3</f>
        <v>0</v>
      </c>
      <c r="BS649" s="10"/>
      <c r="BT649" s="267"/>
      <c r="BU649" s="203" t="s">
        <v>107</v>
      </c>
      <c r="BV649" s="276" t="s">
        <v>508</v>
      </c>
      <c r="BX649" s="204"/>
      <c r="BY649" s="204">
        <f>VLOOKUP(BV649,$A$681:$F$2354,6,FALSE)</f>
        <v>177</v>
      </c>
      <c r="BZ649" s="203" t="s">
        <v>65</v>
      </c>
      <c r="CA649" s="10">
        <f>BY649*1.3</f>
        <v>230.1</v>
      </c>
      <c r="CB649" s="10"/>
      <c r="CC649" s="267"/>
      <c r="CD649" s="203" t="s">
        <v>107</v>
      </c>
      <c r="CE649" s="276" t="s">
        <v>2065</v>
      </c>
      <c r="CG649" s="204"/>
      <c r="CH649" s="204">
        <f>VLOOKUP(CE649,$A$681:$F$2354,6,FALSE)</f>
        <v>44</v>
      </c>
      <c r="CI649" s="203" t="s">
        <v>65</v>
      </c>
      <c r="CJ649" s="10">
        <f>CH649*1.3</f>
        <v>57.2</v>
      </c>
      <c r="CK649" s="10"/>
      <c r="CL649" s="267"/>
      <c r="CM649" s="203" t="s">
        <v>107</v>
      </c>
      <c r="CN649" s="276" t="s">
        <v>591</v>
      </c>
      <c r="CP649" s="204"/>
      <c r="CQ649" s="204">
        <f>VLOOKUP(CN649,$A$681:$F$2354,6,FALSE)</f>
        <v>13</v>
      </c>
      <c r="CR649" s="203" t="s">
        <v>65</v>
      </c>
      <c r="CS649" s="10">
        <f>CQ649*1.3</f>
        <v>16.900000000000002</v>
      </c>
      <c r="CT649" s="10"/>
      <c r="CU649" s="267"/>
      <c r="CV649" s="203" t="s">
        <v>107</v>
      </c>
      <c r="CW649" s="276" t="s">
        <v>1687</v>
      </c>
      <c r="CY649" s="204"/>
      <c r="CZ649" s="204">
        <f>VLOOKUP(CW649,$A$681:$F$2354,6,FALSE)</f>
        <v>46</v>
      </c>
      <c r="DA649" s="203" t="s">
        <v>65</v>
      </c>
      <c r="DB649" s="10">
        <f>CZ649*1.3</f>
        <v>59.800000000000004</v>
      </c>
      <c r="DC649" s="10"/>
      <c r="DD649" s="267"/>
      <c r="DE649" s="203" t="s">
        <v>107</v>
      </c>
      <c r="DF649" s="276" t="s">
        <v>508</v>
      </c>
      <c r="DH649" s="204"/>
      <c r="DI649" s="204">
        <f>VLOOKUP(DF649,$A$681:$F$2354,6,FALSE)</f>
        <v>177</v>
      </c>
      <c r="DJ649" s="203" t="s">
        <v>65</v>
      </c>
      <c r="DK649" s="10">
        <f>DI649*1.3</f>
        <v>230.1</v>
      </c>
      <c r="DL649" s="10"/>
      <c r="DM649" s="267"/>
      <c r="DN649" s="203" t="s">
        <v>107</v>
      </c>
      <c r="DO649" s="276" t="s">
        <v>2065</v>
      </c>
      <c r="DQ649" s="204"/>
      <c r="DR649" s="204">
        <f>VLOOKUP(DO649,$A$681:$F$2354,6,FALSE)</f>
        <v>44</v>
      </c>
      <c r="DS649" s="203" t="s">
        <v>65</v>
      </c>
      <c r="DT649" s="10">
        <f>DR649*1.3</f>
        <v>57.2</v>
      </c>
      <c r="DU649" s="10"/>
      <c r="DV649" s="267"/>
      <c r="DW649" s="203" t="s">
        <v>107</v>
      </c>
      <c r="DX649" s="278" t="s">
        <v>183</v>
      </c>
      <c r="DZ649" s="204"/>
      <c r="EA649" s="204" t="e">
        <f>VLOOKUP(DX649,$A$681:$F$2354,6,FALSE)</f>
        <v>#N/A</v>
      </c>
      <c r="EB649" s="203" t="s">
        <v>65</v>
      </c>
      <c r="EC649" s="10" t="e">
        <f>EA649*1.3</f>
        <v>#N/A</v>
      </c>
      <c r="ED649" s="10"/>
      <c r="EE649" s="267"/>
      <c r="EF649" s="203" t="s">
        <v>107</v>
      </c>
      <c r="EG649" s="276" t="s">
        <v>552</v>
      </c>
      <c r="EI649" s="204"/>
      <c r="EJ649" s="204">
        <f>VLOOKUP(EG649,$A$681:$F$2354,6,FALSE)</f>
        <v>7</v>
      </c>
      <c r="EK649" s="203" t="s">
        <v>65</v>
      </c>
      <c r="EL649" s="10">
        <f>EJ649*1.3</f>
        <v>9.1</v>
      </c>
      <c r="EM649" s="10"/>
      <c r="EN649" s="267"/>
      <c r="EO649" s="203" t="s">
        <v>107</v>
      </c>
      <c r="EP649" s="276" t="s">
        <v>2653</v>
      </c>
      <c r="ER649" s="204"/>
      <c r="ES649" s="204">
        <f>VLOOKUP(EP649,$A$681:$F$2354,6,FALSE)</f>
        <v>398</v>
      </c>
      <c r="ET649" s="203" t="s">
        <v>65</v>
      </c>
      <c r="EU649" s="10">
        <f>ES649*1.3</f>
        <v>517.4</v>
      </c>
      <c r="EV649" s="10"/>
      <c r="EW649" s="267"/>
      <c r="EX649" s="203" t="s">
        <v>107</v>
      </c>
      <c r="EY649" s="276" t="s">
        <v>2344</v>
      </c>
      <c r="FA649" s="204"/>
      <c r="FB649" s="204">
        <f>VLOOKUP(EY649,$A$681:$F$2354,6,FALSE)</f>
        <v>0</v>
      </c>
      <c r="FC649" s="203" t="s">
        <v>65</v>
      </c>
      <c r="FD649" s="10">
        <f>FB649*1.3</f>
        <v>0</v>
      </c>
      <c r="FE649" s="10"/>
      <c r="FF649" s="267"/>
      <c r="FG649" s="203" t="s">
        <v>107</v>
      </c>
      <c r="FH649" s="421" t="s">
        <v>1294</v>
      </c>
      <c r="FJ649" s="204"/>
      <c r="FK649" s="204">
        <f>VLOOKUP(FH649,$A$681:$F$2354,6,FALSE)</f>
        <v>31</v>
      </c>
      <c r="FL649" s="203" t="s">
        <v>65</v>
      </c>
      <c r="FM649" s="10">
        <f>FK649*1.3</f>
        <v>40.300000000000004</v>
      </c>
      <c r="FN649" s="10"/>
      <c r="FO649" s="267"/>
      <c r="FP649" s="203" t="s">
        <v>107</v>
      </c>
      <c r="FQ649" s="276" t="s">
        <v>508</v>
      </c>
      <c r="FS649" s="204"/>
      <c r="FT649" s="204">
        <f>VLOOKUP(FQ649,$A$681:$F$2354,6,FALSE)</f>
        <v>177</v>
      </c>
      <c r="FU649" s="203" t="s">
        <v>65</v>
      </c>
      <c r="FV649" s="10">
        <f>FT649*1.3</f>
        <v>230.1</v>
      </c>
      <c r="FW649" s="10"/>
      <c r="FX649" s="267"/>
      <c r="FY649" s="203" t="s">
        <v>107</v>
      </c>
      <c r="FZ649" s="276" t="s">
        <v>2083</v>
      </c>
      <c r="GB649" s="204"/>
      <c r="GC649" s="204">
        <f>VLOOKUP(FZ649,$A$681:$F$2354,6,FALSE)</f>
        <v>126</v>
      </c>
      <c r="GD649" s="203" t="s">
        <v>65</v>
      </c>
      <c r="GE649" s="10">
        <f>GC649*1.3</f>
        <v>163.80000000000001</v>
      </c>
      <c r="GF649" s="10"/>
      <c r="GG649" s="267"/>
      <c r="GH649" s="203" t="s">
        <v>107</v>
      </c>
      <c r="GI649" s="276" t="s">
        <v>676</v>
      </c>
      <c r="GK649" s="204"/>
      <c r="GL649" s="204">
        <f>VLOOKUP(GI649,$A$681:$F$2354,6,FALSE)</f>
        <v>4</v>
      </c>
      <c r="GM649" s="203" t="s">
        <v>65</v>
      </c>
      <c r="GN649" s="10">
        <f>GL649*1.3</f>
        <v>5.2</v>
      </c>
      <c r="GO649" s="10"/>
      <c r="GP649" s="267"/>
      <c r="GQ649" s="203" t="s">
        <v>107</v>
      </c>
      <c r="GR649" s="276" t="s">
        <v>2781</v>
      </c>
      <c r="GT649" s="204"/>
      <c r="GU649" s="204">
        <f>VLOOKUP(GR649,$A$681:$F$2354,6,FALSE)</f>
        <v>0</v>
      </c>
      <c r="GV649" s="203" t="s">
        <v>65</v>
      </c>
      <c r="GW649" s="10">
        <f>GU649*1.3</f>
        <v>0</v>
      </c>
      <c r="GX649" s="10"/>
      <c r="GY649" s="267"/>
      <c r="GZ649" s="203" t="s">
        <v>107</v>
      </c>
      <c r="HA649" s="276" t="s">
        <v>591</v>
      </c>
      <c r="HC649" s="204"/>
      <c r="HD649" s="204">
        <f>VLOOKUP(HA649,$A$681:$F$2354,6,FALSE)</f>
        <v>13</v>
      </c>
      <c r="HE649" s="203" t="s">
        <v>65</v>
      </c>
      <c r="HF649" s="10">
        <f>HD649*1.3</f>
        <v>16.900000000000002</v>
      </c>
      <c r="HG649" s="10"/>
      <c r="HH649" s="267"/>
      <c r="HI649" s="203" t="s">
        <v>107</v>
      </c>
      <c r="HJ649" s="276" t="s">
        <v>469</v>
      </c>
      <c r="HL649" s="204"/>
      <c r="HM649" s="204">
        <f>VLOOKUP(HJ649,$A$681:$F$2354,6,FALSE)</f>
        <v>165</v>
      </c>
      <c r="HN649" s="203" t="s">
        <v>65</v>
      </c>
      <c r="HO649" s="10">
        <f>HM649*1.3</f>
        <v>214.5</v>
      </c>
      <c r="HP649" s="10"/>
      <c r="HQ649" s="267"/>
      <c r="HR649" s="203" t="s">
        <v>107</v>
      </c>
      <c r="HS649" s="276" t="s">
        <v>591</v>
      </c>
      <c r="HU649" s="204"/>
      <c r="HV649" s="204">
        <f>VLOOKUP(HS649,$A$681:$F$2354,6,FALSE)</f>
        <v>13</v>
      </c>
      <c r="HW649" s="203" t="s">
        <v>65</v>
      </c>
      <c r="HX649" s="10">
        <f>HV649*1.3</f>
        <v>16.900000000000002</v>
      </c>
      <c r="HY649" s="10"/>
      <c r="HZ649" s="267"/>
      <c r="IA649" s="203" t="s">
        <v>107</v>
      </c>
      <c r="IB649" s="285" t="s">
        <v>183</v>
      </c>
      <c r="ID649" s="204"/>
      <c r="IE649" s="204" t="e">
        <f>VLOOKUP(IB649,$A$681:$F$2354,6,FALSE)</f>
        <v>#N/A</v>
      </c>
      <c r="IF649" s="203" t="s">
        <v>65</v>
      </c>
      <c r="IG649" s="10" t="e">
        <f>IE649*1.3</f>
        <v>#N/A</v>
      </c>
      <c r="IH649" s="10"/>
      <c r="II649" s="267"/>
      <c r="IJ649" s="203" t="s">
        <v>107</v>
      </c>
      <c r="IK649" s="276" t="s">
        <v>612</v>
      </c>
      <c r="IM649" s="204"/>
      <c r="IN649" s="204">
        <f>VLOOKUP(IK649,$A$681:$F$2354,6,FALSE)</f>
        <v>60</v>
      </c>
      <c r="IO649" s="203" t="s">
        <v>65</v>
      </c>
      <c r="IP649" s="10">
        <f>IN649*1.3</f>
        <v>78</v>
      </c>
      <c r="IQ649" s="10"/>
      <c r="IR649" s="267"/>
      <c r="IS649" s="203" t="s">
        <v>107</v>
      </c>
      <c r="IT649" s="276" t="s">
        <v>1287</v>
      </c>
      <c r="IV649" s="204"/>
      <c r="IW649" s="204">
        <f>VLOOKUP(IT649,$A$681:$F$2354,6,FALSE)</f>
        <v>270</v>
      </c>
      <c r="IX649" s="203" t="s">
        <v>65</v>
      </c>
      <c r="IY649" s="10">
        <f>IW649*1.3</f>
        <v>351</v>
      </c>
      <c r="IZ649" s="10"/>
      <c r="JA649" s="267"/>
      <c r="JB649" s="203" t="s">
        <v>107</v>
      </c>
      <c r="JC649" s="276" t="s">
        <v>2553</v>
      </c>
      <c r="JE649" s="204"/>
      <c r="JF649" s="204">
        <f>VLOOKUP(JC649,$A$681:$F$2354,6,FALSE)</f>
        <v>156</v>
      </c>
      <c r="JG649" s="203" t="s">
        <v>65</v>
      </c>
      <c r="JH649" s="10">
        <f>JF649*1.3</f>
        <v>202.8</v>
      </c>
      <c r="JI649" s="10"/>
      <c r="JJ649" s="267"/>
      <c r="JK649" s="203" t="s">
        <v>107</v>
      </c>
      <c r="JL649" s="276" t="s">
        <v>716</v>
      </c>
      <c r="JN649" s="204"/>
      <c r="JO649" s="204">
        <f>VLOOKUP(JL649,$A$681:$F$2354,6,FALSE)</f>
        <v>12</v>
      </c>
      <c r="JP649" s="203" t="s">
        <v>65</v>
      </c>
      <c r="JQ649" s="10">
        <f>JO649*1.3</f>
        <v>15.600000000000001</v>
      </c>
      <c r="JR649" s="10"/>
      <c r="JS649" s="267"/>
      <c r="JT649" s="203" t="s">
        <v>107</v>
      </c>
      <c r="JU649" s="276" t="s">
        <v>2603</v>
      </c>
      <c r="JW649" s="204"/>
      <c r="JX649" s="204">
        <f>VLOOKUP(JU649,$A$681:$F$2354,6,FALSE)</f>
        <v>34</v>
      </c>
      <c r="JY649" s="203" t="s">
        <v>65</v>
      </c>
      <c r="JZ649" s="10">
        <f>JX649*1.3</f>
        <v>44.2</v>
      </c>
      <c r="KA649" s="10"/>
      <c r="KB649" s="267"/>
      <c r="KC649" s="203" t="s">
        <v>107</v>
      </c>
      <c r="KD649" s="276" t="s">
        <v>632</v>
      </c>
      <c r="KF649" s="204"/>
      <c r="KG649" s="204">
        <f>VLOOKUP(KD649,$A$681:$F$2354,6,FALSE)</f>
        <v>4</v>
      </c>
      <c r="KH649" s="203" t="s">
        <v>65</v>
      </c>
      <c r="KI649" s="10">
        <f>KG649*1.3</f>
        <v>5.2</v>
      </c>
      <c r="KJ649" s="10"/>
      <c r="KK649" s="267"/>
      <c r="KL649" s="203" t="s">
        <v>107</v>
      </c>
      <c r="KM649" s="276" t="s">
        <v>469</v>
      </c>
      <c r="KO649" s="204"/>
      <c r="KP649" s="204">
        <f>VLOOKUP(KM649,$A$681:$F$2354,6,FALSE)</f>
        <v>165</v>
      </c>
      <c r="KQ649" s="203" t="s">
        <v>65</v>
      </c>
      <c r="KR649" s="10">
        <f>KP649*1.3</f>
        <v>214.5</v>
      </c>
      <c r="KS649" s="10"/>
      <c r="KT649" s="267"/>
      <c r="KU649" s="203" t="s">
        <v>107</v>
      </c>
      <c r="KV649" s="276" t="s">
        <v>1294</v>
      </c>
      <c r="KX649" s="204"/>
      <c r="KY649" s="204">
        <f>VLOOKUP(KV649,$A$681:$F$2354,6,FALSE)</f>
        <v>31</v>
      </c>
      <c r="KZ649" s="203" t="s">
        <v>65</v>
      </c>
      <c r="LA649" s="10">
        <f>KY649*1.3</f>
        <v>40.300000000000004</v>
      </c>
      <c r="LB649" s="10"/>
      <c r="LC649" s="267"/>
      <c r="LD649" s="203" t="s">
        <v>107</v>
      </c>
      <c r="LE649" s="276" t="s">
        <v>2589</v>
      </c>
      <c r="LG649" s="204"/>
      <c r="LH649" s="204">
        <f>VLOOKUP(LE649,$A$681:$F$2354,6,FALSE)</f>
        <v>6</v>
      </c>
      <c r="LI649" s="203" t="s">
        <v>65</v>
      </c>
      <c r="LJ649" s="10">
        <f>LH649*1.3</f>
        <v>7.8000000000000007</v>
      </c>
      <c r="LK649" s="10"/>
      <c r="LL649" s="267"/>
      <c r="LM649" s="203" t="s">
        <v>107</v>
      </c>
      <c r="LN649" s="276" t="s">
        <v>676</v>
      </c>
      <c r="LP649" s="204"/>
      <c r="LQ649" s="204">
        <f>VLOOKUP(LN649,$A$681:$F$2354,6,FALSE)</f>
        <v>4</v>
      </c>
      <c r="LR649" s="203" t="s">
        <v>65</v>
      </c>
      <c r="LS649" s="10">
        <f>LQ649*1.3</f>
        <v>5.2</v>
      </c>
      <c r="LT649" s="10"/>
      <c r="LU649" s="267"/>
      <c r="LV649" s="203" t="s">
        <v>107</v>
      </c>
      <c r="LW649" s="276" t="s">
        <v>2069</v>
      </c>
      <c r="LY649" s="204"/>
      <c r="LZ649" s="204">
        <f>VLOOKUP(LW649,$A$681:$F$2354,6,FALSE)</f>
        <v>2</v>
      </c>
      <c r="MA649" s="203" t="s">
        <v>65</v>
      </c>
      <c r="MB649" s="10">
        <f>LZ649*1.3</f>
        <v>2.6</v>
      </c>
      <c r="MC649" s="10"/>
      <c r="MD649" s="267"/>
      <c r="ME649" s="203" t="s">
        <v>107</v>
      </c>
      <c r="MF649" s="276" t="s">
        <v>2083</v>
      </c>
      <c r="MH649" s="204"/>
      <c r="MI649" s="204">
        <f>VLOOKUP(MF649,$A$681:$F$2354,6,FALSE)</f>
        <v>126</v>
      </c>
      <c r="MJ649" s="203" t="s">
        <v>65</v>
      </c>
      <c r="MK649" s="10">
        <f>MI649*1.3</f>
        <v>163.80000000000001</v>
      </c>
      <c r="ML649" s="10"/>
      <c r="MM649" s="267"/>
      <c r="MN649" s="203" t="s">
        <v>107</v>
      </c>
      <c r="MO649" s="276" t="s">
        <v>469</v>
      </c>
      <c r="MQ649" s="204"/>
      <c r="MR649" s="204">
        <f>VLOOKUP(MO649,$A$681:$F$2354,6,FALSE)</f>
        <v>165</v>
      </c>
      <c r="MS649" s="203" t="s">
        <v>65</v>
      </c>
      <c r="MT649" s="10">
        <f>MR649*1.3</f>
        <v>214.5</v>
      </c>
      <c r="MU649" s="10"/>
      <c r="MV649" s="267"/>
      <c r="MW649" s="203" t="s">
        <v>107</v>
      </c>
      <c r="MX649" s="276" t="s">
        <v>666</v>
      </c>
      <c r="MZ649" s="204"/>
      <c r="NA649" s="204">
        <f>VLOOKUP(MX649,$A$681:$F$2354,6,FALSE)</f>
        <v>6</v>
      </c>
      <c r="NB649" s="203" t="s">
        <v>65</v>
      </c>
      <c r="NC649" s="10">
        <f>NA649*1.3</f>
        <v>7.8000000000000007</v>
      </c>
      <c r="ND649" s="10"/>
      <c r="NE649" s="267"/>
      <c r="NF649" s="203" t="s">
        <v>107</v>
      </c>
      <c r="NG649" s="276" t="s">
        <v>2589</v>
      </c>
      <c r="NI649" s="204"/>
      <c r="NJ649" s="204">
        <f>VLOOKUP(NG649,$A$681:$F$2354,6,FALSE)</f>
        <v>6</v>
      </c>
      <c r="NK649" s="203" t="s">
        <v>65</v>
      </c>
      <c r="NL649" s="10">
        <f>NJ649*1.3</f>
        <v>7.8000000000000007</v>
      </c>
      <c r="NM649" s="10"/>
      <c r="NN649" s="267"/>
      <c r="NO649" s="203" t="s">
        <v>107</v>
      </c>
      <c r="NP649" s="424" t="s">
        <v>632</v>
      </c>
      <c r="NR649" s="204"/>
      <c r="NS649" s="204">
        <f>VLOOKUP(NP649,$A$681:$F$2354,6,FALSE)</f>
        <v>4</v>
      </c>
      <c r="NT649" s="203" t="s">
        <v>65</v>
      </c>
      <c r="NU649" s="10">
        <f>NS649*1.3</f>
        <v>5.2</v>
      </c>
      <c r="NV649" s="10"/>
      <c r="NW649" s="267"/>
      <c r="NX649" s="203" t="s">
        <v>107</v>
      </c>
      <c r="NY649" s="276" t="s">
        <v>2097</v>
      </c>
      <c r="OA649" s="204"/>
      <c r="OB649" s="204">
        <f>VLOOKUP(NY649,$A$681:$F$2354,6,FALSE)</f>
        <v>0</v>
      </c>
      <c r="OC649" s="203" t="s">
        <v>65</v>
      </c>
      <c r="OD649" s="10">
        <f>OB649*1.3</f>
        <v>0</v>
      </c>
      <c r="OE649" s="10"/>
      <c r="OF649" s="267"/>
      <c r="OG649" s="203" t="s">
        <v>107</v>
      </c>
      <c r="OH649" s="276" t="s">
        <v>716</v>
      </c>
      <c r="OJ649" s="204"/>
      <c r="OK649" s="204">
        <f>VLOOKUP(OH649,$A$681:$F$2354,6,FALSE)</f>
        <v>12</v>
      </c>
      <c r="OL649" s="203" t="s">
        <v>65</v>
      </c>
      <c r="OM649" s="10">
        <f>OK649*1.3</f>
        <v>15.600000000000001</v>
      </c>
      <c r="ON649" s="10"/>
      <c r="OO649" s="267"/>
      <c r="OP649" s="203" t="s">
        <v>107</v>
      </c>
      <c r="OQ649" s="424" t="s">
        <v>2316</v>
      </c>
      <c r="OS649" s="204"/>
      <c r="OT649" s="204">
        <f>VLOOKUP(OQ649,$A$681:$F$2354,6,FALSE)</f>
        <v>102</v>
      </c>
      <c r="OU649" s="203" t="s">
        <v>65</v>
      </c>
      <c r="OV649" s="10">
        <f>OT649*1.3</f>
        <v>132.6</v>
      </c>
      <c r="OW649" s="10"/>
      <c r="OX649" s="267"/>
      <c r="OY649" s="203" t="s">
        <v>107</v>
      </c>
      <c r="OZ649" s="428" t="s">
        <v>2069</v>
      </c>
      <c r="PB649" s="204"/>
      <c r="PC649" s="204">
        <f>VLOOKUP(OZ649,$A$681:$F$2354,6,FALSE)</f>
        <v>2</v>
      </c>
      <c r="PD649" s="203" t="s">
        <v>65</v>
      </c>
      <c r="PE649" s="10">
        <f>PC649*1.3</f>
        <v>2.6</v>
      </c>
      <c r="PF649" s="10"/>
      <c r="PG649" s="267"/>
      <c r="PH649" s="203" t="s">
        <v>107</v>
      </c>
      <c r="PI649" s="276" t="s">
        <v>2789</v>
      </c>
      <c r="PK649" s="204"/>
      <c r="PL649" s="204">
        <f>VLOOKUP(PI649,$A$681:$F$2354,6,FALSE)</f>
        <v>24</v>
      </c>
      <c r="PM649" s="203" t="s">
        <v>65</v>
      </c>
      <c r="PN649" s="10">
        <f>PL649*1.3</f>
        <v>31.200000000000003</v>
      </c>
      <c r="PO649" s="10"/>
      <c r="PP649" s="267"/>
      <c r="PQ649" s="203" t="s">
        <v>107</v>
      </c>
      <c r="PR649" s="276" t="s">
        <v>183</v>
      </c>
      <c r="PT649" s="204"/>
      <c r="PU649" s="204" t="e">
        <f>VLOOKUP(PR649,$A$681:$F$2354,6,FALSE)</f>
        <v>#N/A</v>
      </c>
      <c r="PV649" s="203" t="s">
        <v>65</v>
      </c>
      <c r="PW649" s="10" t="e">
        <f>PU649*1.3</f>
        <v>#N/A</v>
      </c>
      <c r="PX649" s="10"/>
      <c r="PY649" s="267"/>
      <c r="PZ649" s="203" t="s">
        <v>107</v>
      </c>
      <c r="QA649" s="276" t="s">
        <v>434</v>
      </c>
      <c r="QC649" s="204"/>
      <c r="QD649" s="204">
        <f>VLOOKUP(QA649,$A$681:$F$2354,6,FALSE)</f>
        <v>0</v>
      </c>
      <c r="QE649" s="203" t="s">
        <v>65</v>
      </c>
      <c r="QF649" s="10">
        <f>QD649*1.3</f>
        <v>0</v>
      </c>
      <c r="QG649" s="10"/>
      <c r="QH649" s="267"/>
      <c r="QI649" s="203" t="s">
        <v>107</v>
      </c>
      <c r="QJ649" s="276" t="s">
        <v>2603</v>
      </c>
      <c r="QL649" s="204"/>
      <c r="QM649" s="204">
        <f>VLOOKUP(QJ649,$A$681:$F$2354,6,FALSE)</f>
        <v>34</v>
      </c>
      <c r="QN649" s="203" t="s">
        <v>65</v>
      </c>
      <c r="QO649" s="10">
        <f>QM649*1.3</f>
        <v>44.2</v>
      </c>
      <c r="QP649" s="10"/>
      <c r="QQ649" s="267"/>
      <c r="QR649" s="203" t="s">
        <v>107</v>
      </c>
      <c r="QS649" s="276" t="s">
        <v>863</v>
      </c>
      <c r="QU649" s="204"/>
      <c r="QV649" s="204">
        <f>VLOOKUP(QS649,$A$681:$F$2354,6,FALSE)</f>
        <v>35</v>
      </c>
      <c r="QW649" s="203" t="s">
        <v>65</v>
      </c>
      <c r="QX649" s="10">
        <f>QV649*1.3</f>
        <v>45.5</v>
      </c>
      <c r="QY649" s="10"/>
      <c r="QZ649" s="267"/>
      <c r="RA649" s="203" t="s">
        <v>107</v>
      </c>
      <c r="RB649" s="276" t="s">
        <v>1730</v>
      </c>
      <c r="RD649" s="204"/>
      <c r="RE649" s="204">
        <f>VLOOKUP(RB649,$A$681:$F$2354,6,FALSE)</f>
        <v>121</v>
      </c>
      <c r="RF649" s="203" t="s">
        <v>65</v>
      </c>
      <c r="RG649" s="10">
        <f>RE649*1.3</f>
        <v>157.30000000000001</v>
      </c>
      <c r="RH649" s="10"/>
      <c r="RI649" s="267"/>
      <c r="RJ649" s="203" t="s">
        <v>107</v>
      </c>
      <c r="RK649" s="278" t="s">
        <v>183</v>
      </c>
      <c r="RM649" s="204"/>
      <c r="RN649" s="204" t="e">
        <f>VLOOKUP(RK649,$A$681:$F$2354,6,FALSE)</f>
        <v>#N/A</v>
      </c>
      <c r="RO649" s="203" t="s">
        <v>65</v>
      </c>
      <c r="RP649" s="10" t="e">
        <f>RN649*1.3</f>
        <v>#N/A</v>
      </c>
      <c r="RQ649" s="10"/>
      <c r="RR649" s="267"/>
      <c r="RS649" s="203" t="s">
        <v>107</v>
      </c>
      <c r="RT649" s="276" t="s">
        <v>1294</v>
      </c>
      <c r="RV649" s="204"/>
      <c r="RW649" s="204">
        <f>VLOOKUP(RT649,$A$681:$F$2354,6,FALSE)</f>
        <v>31</v>
      </c>
      <c r="RX649" s="203" t="s">
        <v>65</v>
      </c>
      <c r="RY649" s="10">
        <f>RW649*1.3</f>
        <v>40.300000000000004</v>
      </c>
      <c r="RZ649" s="10"/>
      <c r="SA649" s="273"/>
      <c r="SB649" s="203" t="s">
        <v>107</v>
      </c>
      <c r="SC649" s="276" t="s">
        <v>1294</v>
      </c>
      <c r="SE649" s="204"/>
      <c r="SF649" s="204">
        <f>VLOOKUP(SC649,$A$681:$F$2354,6,FALSE)</f>
        <v>31</v>
      </c>
      <c r="SG649" s="203" t="s">
        <v>65</v>
      </c>
      <c r="SH649" s="10">
        <f>SF649*1.3</f>
        <v>40.300000000000004</v>
      </c>
      <c r="SI649" s="10"/>
      <c r="SJ649" s="273"/>
      <c r="SK649" s="203" t="s">
        <v>107</v>
      </c>
      <c r="SL649" s="276" t="s">
        <v>1287</v>
      </c>
      <c r="SN649" s="204"/>
      <c r="SO649" s="204">
        <f>VLOOKUP(SL649,$A$681:$F$2354,6,FALSE)</f>
        <v>270</v>
      </c>
      <c r="SP649" s="203" t="s">
        <v>65</v>
      </c>
      <c r="SQ649" s="10">
        <f>SO649*1.3</f>
        <v>351</v>
      </c>
      <c r="SR649" s="10"/>
      <c r="SS649" s="273"/>
      <c r="ST649" s="203" t="s">
        <v>107</v>
      </c>
      <c r="SU649" s="276" t="s">
        <v>836</v>
      </c>
      <c r="SW649" s="204"/>
      <c r="SX649" s="204">
        <f>VLOOKUP(SU649,$A$681:$F$2354,6,FALSE)</f>
        <v>30</v>
      </c>
      <c r="SY649" s="203" t="s">
        <v>65</v>
      </c>
      <c r="SZ649" s="10">
        <f>SX649*1.3</f>
        <v>39</v>
      </c>
      <c r="TA649" s="10"/>
      <c r="TB649" s="273"/>
      <c r="TC649" s="203" t="s">
        <v>107</v>
      </c>
      <c r="TD649" s="428" t="s">
        <v>863</v>
      </c>
      <c r="TF649" s="204"/>
      <c r="TG649" s="204">
        <f>VLOOKUP(TD649,$A$681:$F$2354,6,FALSE)</f>
        <v>35</v>
      </c>
      <c r="TH649" s="203" t="s">
        <v>65</v>
      </c>
      <c r="TI649" s="10">
        <f>TG649*1.3</f>
        <v>45.5</v>
      </c>
      <c r="TK649" s="273"/>
      <c r="TL649" s="203" t="s">
        <v>107</v>
      </c>
      <c r="TM649" s="276" t="s">
        <v>547</v>
      </c>
      <c r="TO649" s="204"/>
      <c r="TP649" s="204">
        <f>VLOOKUP(TM649,$A$681:$F$2354,6,FALSE)</f>
        <v>45</v>
      </c>
      <c r="TQ649" s="203" t="s">
        <v>65</v>
      </c>
      <c r="TR649" s="10">
        <f>TP649*1.3</f>
        <v>58.5</v>
      </c>
      <c r="TS649" s="10"/>
      <c r="TT649" s="273"/>
      <c r="TU649" s="203" t="s">
        <v>107</v>
      </c>
      <c r="TV649" s="276" t="s">
        <v>1287</v>
      </c>
      <c r="TX649" s="204"/>
      <c r="TY649" s="204">
        <f>VLOOKUP(TV649,$A$681:$F$2354,6,FALSE)</f>
        <v>270</v>
      </c>
      <c r="TZ649" s="203" t="s">
        <v>65</v>
      </c>
      <c r="UA649" s="10">
        <f>TY649*1.3</f>
        <v>351</v>
      </c>
      <c r="UB649" s="10"/>
      <c r="UC649" s="273"/>
      <c r="UD649" s="203" t="s">
        <v>107</v>
      </c>
      <c r="UE649" s="285" t="s">
        <v>183</v>
      </c>
      <c r="UG649" s="204"/>
      <c r="UH649" s="204" t="e">
        <f>VLOOKUP(UE649,$A$681:$F$2354,6,FALSE)</f>
        <v>#N/A</v>
      </c>
      <c r="UI649" s="203" t="s">
        <v>65</v>
      </c>
      <c r="UJ649" s="10" t="e">
        <f>UH649*1.3</f>
        <v>#N/A</v>
      </c>
      <c r="UK649" s="10"/>
      <c r="UL649" s="273"/>
      <c r="UM649" s="203" t="s">
        <v>107</v>
      </c>
      <c r="UN649" s="276" t="s">
        <v>2789</v>
      </c>
      <c r="UP649" s="204"/>
      <c r="UQ649" s="204">
        <f>VLOOKUP(UN649,$A$681:$F$2354,6,FALSE)</f>
        <v>24</v>
      </c>
      <c r="UR649" s="203" t="s">
        <v>65</v>
      </c>
      <c r="US649" s="10">
        <f>UQ649*1.3</f>
        <v>31.200000000000003</v>
      </c>
      <c r="UT649" s="10"/>
      <c r="UU649" s="273"/>
      <c r="UV649" s="203" t="s">
        <v>107</v>
      </c>
      <c r="UW649" s="276" t="s">
        <v>2131</v>
      </c>
      <c r="UY649" s="204"/>
      <c r="UZ649" s="204">
        <f>VLOOKUP(UW649,$A$681:$F$2354,6,FALSE)</f>
        <v>12</v>
      </c>
      <c r="VA649" s="203" t="s">
        <v>65</v>
      </c>
      <c r="VB649" s="10">
        <f>UZ649*1.3</f>
        <v>15.600000000000001</v>
      </c>
      <c r="VC649" s="10"/>
      <c r="VD649" s="273"/>
      <c r="VE649" s="203" t="s">
        <v>107</v>
      </c>
      <c r="VF649" s="276" t="s">
        <v>966</v>
      </c>
      <c r="VH649" s="204"/>
      <c r="VI649" s="204">
        <f>VLOOKUP(VF649,$A$681:$F$2354,6,FALSE)</f>
        <v>8</v>
      </c>
      <c r="VJ649" s="203" t="s">
        <v>65</v>
      </c>
      <c r="VK649" s="10">
        <f>VI649*1.3</f>
        <v>10.4</v>
      </c>
      <c r="VL649" s="10"/>
      <c r="VM649" s="273"/>
      <c r="VN649" s="203" t="s">
        <v>107</v>
      </c>
      <c r="VO649" s="276" t="s">
        <v>600</v>
      </c>
      <c r="VQ649" s="204"/>
      <c r="VR649" s="204">
        <f>VLOOKUP(VO649,$A$681:$F$2354,6,FALSE)</f>
        <v>0</v>
      </c>
      <c r="VS649" s="203" t="s">
        <v>65</v>
      </c>
      <c r="VT649" s="10">
        <f>VR649*1.3</f>
        <v>0</v>
      </c>
      <c r="VU649" s="10"/>
      <c r="VV649" s="273"/>
      <c r="VW649" s="203" t="s">
        <v>107</v>
      </c>
      <c r="VX649" s="278" t="s">
        <v>183</v>
      </c>
      <c r="VZ649" s="204"/>
      <c r="WA649" s="204" t="e">
        <f>VLOOKUP(VX649,$A$681:$F$2354,6,FALSE)</f>
        <v>#N/A</v>
      </c>
      <c r="WB649" s="203" t="s">
        <v>65</v>
      </c>
      <c r="WC649" s="10" t="e">
        <f>WA649*1.3</f>
        <v>#N/A</v>
      </c>
      <c r="WE649" s="273"/>
      <c r="WF649" s="203" t="s">
        <v>107</v>
      </c>
      <c r="WG649" s="276" t="s">
        <v>2065</v>
      </c>
      <c r="WI649" s="204"/>
      <c r="WJ649" s="204">
        <f>VLOOKUP(WG649,$A$681:$F$2354,6,FALSE)</f>
        <v>44</v>
      </c>
      <c r="WK649" s="203" t="s">
        <v>65</v>
      </c>
      <c r="WL649" s="10">
        <f>WJ649*1.3</f>
        <v>57.2</v>
      </c>
      <c r="WN649" s="273"/>
      <c r="WO649" s="203" t="s">
        <v>107</v>
      </c>
      <c r="WP649" s="278" t="s">
        <v>183</v>
      </c>
      <c r="WQ649" s="204"/>
      <c r="WR649" s="204"/>
      <c r="WS649" s="204" t="e">
        <f>VLOOKUP(WP649,$A$681:$F$2354,6,FALSE)</f>
        <v>#N/A</v>
      </c>
      <c r="WT649" s="203" t="s">
        <v>65</v>
      </c>
      <c r="WU649" s="10" t="e">
        <f>WS649*1.3</f>
        <v>#N/A</v>
      </c>
      <c r="WV649" s="10"/>
      <c r="WW649" s="273"/>
      <c r="WX649" s="203" t="s">
        <v>107</v>
      </c>
      <c r="WY649" s="278" t="s">
        <v>183</v>
      </c>
      <c r="XA649" s="204"/>
      <c r="XB649" s="204" t="e">
        <f>VLOOKUP(WY649,$A$681:$F$2354,6,FALSE)</f>
        <v>#N/A</v>
      </c>
      <c r="XC649" s="203" t="s">
        <v>65</v>
      </c>
      <c r="XD649" s="10" t="e">
        <f>XB649*1.3</f>
        <v>#N/A</v>
      </c>
      <c r="XF649" s="273"/>
      <c r="XG649" s="203" t="s">
        <v>107</v>
      </c>
      <c r="XH649" s="276" t="s">
        <v>591</v>
      </c>
      <c r="XJ649" s="204"/>
      <c r="XK649" s="204">
        <f>VLOOKUP(XH649,$A$681:$F$2354,6,FALSE)</f>
        <v>13</v>
      </c>
      <c r="XL649" s="203" t="s">
        <v>65</v>
      </c>
      <c r="XM649" s="10">
        <f>XK649*1.3</f>
        <v>16.900000000000002</v>
      </c>
      <c r="XO649" s="273"/>
      <c r="XP649" s="203" t="s">
        <v>107</v>
      </c>
      <c r="XQ649" s="276" t="s">
        <v>963</v>
      </c>
      <c r="XS649" s="204"/>
      <c r="XT649" s="204">
        <f>VLOOKUP(XQ649,$A$681:$F$2354,6,FALSE)</f>
        <v>26</v>
      </c>
      <c r="XU649" s="203" t="s">
        <v>65</v>
      </c>
      <c r="XV649" s="10">
        <f>XT649*1.3</f>
        <v>33.800000000000004</v>
      </c>
      <c r="XW649" s="10"/>
      <c r="XX649" s="273"/>
      <c r="XY649" s="203" t="s">
        <v>107</v>
      </c>
      <c r="XZ649" s="276" t="s">
        <v>1261</v>
      </c>
      <c r="YB649" s="204"/>
      <c r="YC649" s="204">
        <f>VLOOKUP(XZ649,$A$681:$F$2354,6,FALSE)</f>
        <v>72</v>
      </c>
      <c r="YD649" s="203" t="s">
        <v>65</v>
      </c>
      <c r="YE649" s="10">
        <f>YC649*1.3</f>
        <v>93.600000000000009</v>
      </c>
      <c r="YG649" s="273"/>
      <c r="YH649" s="203" t="s">
        <v>107</v>
      </c>
      <c r="YI649" s="278" t="s">
        <v>183</v>
      </c>
      <c r="YK649" s="204"/>
      <c r="YL649" s="204" t="e">
        <f>VLOOKUP(YI649,$A$681:$F$2354,6,FALSE)</f>
        <v>#N/A</v>
      </c>
      <c r="YM649" s="203" t="s">
        <v>65</v>
      </c>
      <c r="YN649" s="10" t="e">
        <f>YL649*1.3</f>
        <v>#N/A</v>
      </c>
      <c r="YO649" s="10"/>
      <c r="YP649" s="273"/>
      <c r="YQ649" s="203" t="s">
        <v>107</v>
      </c>
      <c r="YR649" s="278" t="s">
        <v>183</v>
      </c>
      <c r="YT649" s="204"/>
      <c r="YU649" s="204" t="e">
        <f>VLOOKUP(YR649,$A$681:$F$2354,6,FALSE)</f>
        <v>#N/A</v>
      </c>
      <c r="YV649" s="203" t="s">
        <v>65</v>
      </c>
      <c r="YW649" s="10" t="e">
        <f>YU649*1.3</f>
        <v>#N/A</v>
      </c>
      <c r="YY649" s="273"/>
      <c r="YZ649" s="203" t="s">
        <v>107</v>
      </c>
      <c r="ZA649" s="428" t="s">
        <v>854</v>
      </c>
      <c r="ZC649" s="204"/>
      <c r="ZD649" s="204">
        <f>VLOOKUP(ZA649,$A$681:$F$2354,6,FALSE)</f>
        <v>39</v>
      </c>
      <c r="ZE649" s="203" t="s">
        <v>65</v>
      </c>
      <c r="ZF649" s="10">
        <f>ZD649*1.3</f>
        <v>50.7</v>
      </c>
      <c r="ZH649" s="273"/>
      <c r="ZI649" s="203" t="s">
        <v>107</v>
      </c>
      <c r="ZJ649" s="276" t="s">
        <v>434</v>
      </c>
      <c r="ZL649" s="204"/>
      <c r="ZM649" s="204">
        <f>VLOOKUP(ZJ649,$A$681:$F$2354,6,FALSE)</f>
        <v>0</v>
      </c>
      <c r="ZN649" s="203" t="s">
        <v>65</v>
      </c>
      <c r="ZO649" s="10">
        <f>ZM649*1.3</f>
        <v>0</v>
      </c>
      <c r="ZQ649" s="273"/>
      <c r="ZR649" s="203" t="s">
        <v>107</v>
      </c>
      <c r="ZS649" s="276" t="s">
        <v>434</v>
      </c>
      <c r="ZU649" s="204"/>
      <c r="ZV649" s="204">
        <f>VLOOKUP(ZS649,$A$681:$F$2354,6,FALSE)</f>
        <v>0</v>
      </c>
      <c r="ZW649" s="203" t="s">
        <v>65</v>
      </c>
      <c r="ZX649" s="10">
        <f>ZV649*1.3</f>
        <v>0</v>
      </c>
      <c r="ZY649" s="10"/>
      <c r="ZZ649" s="273"/>
      <c r="AAA649" s="203" t="s">
        <v>107</v>
      </c>
      <c r="AAB649" s="276" t="s">
        <v>863</v>
      </c>
      <c r="AAD649" s="204"/>
      <c r="AAE649" s="204">
        <f>VLOOKUP(AAB649,$A$681:$F$2354,6,FALSE)</f>
        <v>35</v>
      </c>
      <c r="AAF649" s="203" t="s">
        <v>65</v>
      </c>
      <c r="AAG649" s="10">
        <f>AAE649*1.3</f>
        <v>45.5</v>
      </c>
      <c r="AAH649" s="10"/>
      <c r="AAI649" s="273"/>
      <c r="AAJ649" s="203" t="s">
        <v>107</v>
      </c>
      <c r="AAK649" s="276" t="s">
        <v>2074</v>
      </c>
      <c r="AAM649" s="204"/>
      <c r="AAN649" s="204">
        <f>VLOOKUP(AAK649,$A$681:$F$2354,6,FALSE)</f>
        <v>43</v>
      </c>
      <c r="AAO649" s="203" t="s">
        <v>65</v>
      </c>
      <c r="AAP649" s="10">
        <f>AAN649*1.3</f>
        <v>55.9</v>
      </c>
      <c r="AAQ649" s="10"/>
      <c r="AAR649" s="273"/>
      <c r="AAS649" s="203" t="s">
        <v>107</v>
      </c>
      <c r="AAT649" s="276" t="s">
        <v>2083</v>
      </c>
      <c r="AAV649" s="204"/>
      <c r="AAW649" s="204">
        <f>VLOOKUP(AAT649,$A$681:$F$2354,6,FALSE)</f>
        <v>126</v>
      </c>
      <c r="AAX649" s="203" t="s">
        <v>65</v>
      </c>
      <c r="AAY649" s="10">
        <f>AAW649*1.3</f>
        <v>163.80000000000001</v>
      </c>
      <c r="AAZ649" s="10"/>
      <c r="ABA649" s="273"/>
      <c r="ABB649" s="203" t="s">
        <v>107</v>
      </c>
      <c r="ABC649" s="278" t="s">
        <v>183</v>
      </c>
      <c r="ABE649" s="204"/>
      <c r="ABF649" s="204" t="e">
        <f>VLOOKUP(ABC649,$A$681:$F$2354,6,FALSE)</f>
        <v>#N/A</v>
      </c>
      <c r="ABG649" s="203" t="s">
        <v>65</v>
      </c>
      <c r="ABH649" s="10" t="e">
        <f>ABF649*1.3</f>
        <v>#N/A</v>
      </c>
      <c r="ABI649" s="10"/>
      <c r="ABJ649" s="273"/>
      <c r="ABK649" s="203" t="s">
        <v>107</v>
      </c>
      <c r="ABL649" s="276" t="s">
        <v>634</v>
      </c>
      <c r="ABN649" s="204"/>
      <c r="ABO649" s="204">
        <f>VLOOKUP(ABL649,$A$681:$F$2354,6,FALSE)</f>
        <v>1</v>
      </c>
      <c r="ABP649" s="203" t="s">
        <v>65</v>
      </c>
      <c r="ABQ649" s="10">
        <f>ABO649*1.3</f>
        <v>1.3</v>
      </c>
      <c r="ABR649" s="10"/>
      <c r="ABS649" s="273"/>
      <c r="ABT649" s="203" t="s">
        <v>107</v>
      </c>
      <c r="ABU649" s="276" t="s">
        <v>2789</v>
      </c>
      <c r="ABW649" s="204"/>
      <c r="ABX649" s="204">
        <f>VLOOKUP(ABU649,$A$681:$F$2354,6,FALSE)</f>
        <v>24</v>
      </c>
      <c r="ABY649" s="203" t="s">
        <v>65</v>
      </c>
      <c r="ABZ649" s="10">
        <f>ABX649*1.3</f>
        <v>31.200000000000003</v>
      </c>
      <c r="ACA649" s="10"/>
      <c r="ACB649" s="273"/>
      <c r="ACC649" s="203" t="s">
        <v>107</v>
      </c>
      <c r="ACD649" s="278" t="s">
        <v>183</v>
      </c>
      <c r="ACF649" s="204"/>
      <c r="ACG649" s="204" t="e">
        <f>VLOOKUP(ACD649,$A$681:$F$2354,6,FALSE)</f>
        <v>#N/A</v>
      </c>
      <c r="ACH649" s="203" t="s">
        <v>65</v>
      </c>
      <c r="ACI649" s="10" t="e">
        <f>ACG649*1.3</f>
        <v>#N/A</v>
      </c>
      <c r="ACJ649" s="10"/>
      <c r="ACK649" s="273"/>
      <c r="ACL649" s="203" t="s">
        <v>107</v>
      </c>
      <c r="ACM649" s="278" t="s">
        <v>183</v>
      </c>
      <c r="ACO649" s="204"/>
      <c r="ACP649" s="204" t="e">
        <f>VLOOKUP(ACM649,$A$681:$F$2354,6,FALSE)</f>
        <v>#N/A</v>
      </c>
      <c r="ACQ649" s="203" t="s">
        <v>65</v>
      </c>
      <c r="ACR649" s="10" t="e">
        <f>ACP649*1.3</f>
        <v>#N/A</v>
      </c>
      <c r="ACS649" s="10"/>
      <c r="ACT649" s="273"/>
      <c r="ACU649" s="203" t="s">
        <v>107</v>
      </c>
      <c r="ACV649" s="278" t="s">
        <v>183</v>
      </c>
      <c r="ACX649" s="204"/>
      <c r="ACY649" s="204" t="e">
        <f>VLOOKUP(ACV649,$A$681:$F$2354,6,FALSE)</f>
        <v>#N/A</v>
      </c>
      <c r="ACZ649" s="203" t="s">
        <v>65</v>
      </c>
      <c r="ADA649" s="10" t="e">
        <f>ACY649*1.3</f>
        <v>#N/A</v>
      </c>
      <c r="ADB649" s="10"/>
      <c r="ADC649" s="273"/>
      <c r="ADD649" s="203" t="s">
        <v>107</v>
      </c>
      <c r="ADE649" s="278" t="s">
        <v>183</v>
      </c>
      <c r="ADG649" s="204"/>
      <c r="ADH649" s="204" t="e">
        <f>VLOOKUP(ADE649,$A$681:$F$2354,6,FALSE)</f>
        <v>#N/A</v>
      </c>
      <c r="ADI649" s="203" t="s">
        <v>65</v>
      </c>
      <c r="ADJ649" s="10" t="e">
        <f>ADH649*1.3</f>
        <v>#N/A</v>
      </c>
      <c r="ADL649" s="273"/>
      <c r="ADM649" s="203" t="s">
        <v>107</v>
      </c>
      <c r="ADN649" s="278" t="s">
        <v>183</v>
      </c>
      <c r="ADP649" s="204"/>
      <c r="ADQ649" s="204" t="e">
        <f>VLOOKUP(ADN649,$A$681:$F$2354,6,FALSE)</f>
        <v>#N/A</v>
      </c>
      <c r="ADR649" s="203" t="s">
        <v>65</v>
      </c>
      <c r="ADS649" s="10" t="e">
        <f>ADQ649*1.3</f>
        <v>#N/A</v>
      </c>
      <c r="ADT649" s="10"/>
      <c r="ADU649" s="273"/>
      <c r="ADV649" s="203" t="s">
        <v>107</v>
      </c>
      <c r="ADW649" s="278" t="s">
        <v>183</v>
      </c>
      <c r="ADY649" s="204"/>
      <c r="ADZ649" s="204" t="e">
        <f>VLOOKUP(ADW649,$A$681:$F$2354,6,FALSE)</f>
        <v>#N/A</v>
      </c>
      <c r="AEA649" s="203" t="s">
        <v>65</v>
      </c>
      <c r="AEB649" s="10" t="e">
        <f>ADZ649*1.3</f>
        <v>#N/A</v>
      </c>
      <c r="AED649" s="273"/>
      <c r="AEE649" s="203" t="s">
        <v>107</v>
      </c>
      <c r="AEF649" s="278" t="s">
        <v>183</v>
      </c>
      <c r="AEH649" s="204"/>
      <c r="AEI649" s="204" t="e">
        <f>VLOOKUP(AEF649,$A$681:$F$2354,6,FALSE)</f>
        <v>#N/A</v>
      </c>
      <c r="AEJ649" s="203" t="s">
        <v>65</v>
      </c>
      <c r="AEK649" s="10" t="e">
        <f>AEI649*1.3</f>
        <v>#N/A</v>
      </c>
      <c r="AEM649" s="273"/>
      <c r="AEN649" s="203" t="s">
        <v>107</v>
      </c>
      <c r="AEO649" s="278" t="s">
        <v>183</v>
      </c>
      <c r="AEQ649" s="204"/>
      <c r="AER649" s="204" t="e">
        <f>VLOOKUP(AEO649,$A$681:$F$2354,6,FALSE)</f>
        <v>#N/A</v>
      </c>
      <c r="AES649" s="203" t="s">
        <v>65</v>
      </c>
      <c r="AET649" s="10" t="e">
        <f>AER649*1.3</f>
        <v>#N/A</v>
      </c>
      <c r="AEV649" s="273"/>
      <c r="AEW649" s="203" t="s">
        <v>107</v>
      </c>
      <c r="AEX649" s="278" t="s">
        <v>183</v>
      </c>
      <c r="AEZ649" s="204"/>
      <c r="AFA649" s="204" t="e">
        <f>VLOOKUP(AEX649,$A$681:$F$2354,6,FALSE)</f>
        <v>#N/A</v>
      </c>
      <c r="AFB649" s="203" t="s">
        <v>65</v>
      </c>
      <c r="AFC649" s="10" t="e">
        <f>AFA649*1.3</f>
        <v>#N/A</v>
      </c>
      <c r="AFD649" s="10"/>
      <c r="AFE649" s="273"/>
      <c r="AFF649" s="203" t="s">
        <v>107</v>
      </c>
      <c r="AFG649" s="278" t="s">
        <v>183</v>
      </c>
      <c r="AFI649" s="204"/>
      <c r="AFJ649" s="204" t="e">
        <f>VLOOKUP(AFG649,$A$681:$F$2354,6,FALSE)</f>
        <v>#N/A</v>
      </c>
      <c r="AFK649" s="203" t="s">
        <v>65</v>
      </c>
      <c r="AFL649" s="10" t="e">
        <f>AFJ649*1.3</f>
        <v>#N/A</v>
      </c>
      <c r="AFM649" s="10"/>
      <c r="AFN649" s="273"/>
      <c r="AFO649" s="203" t="s">
        <v>107</v>
      </c>
      <c r="AFP649" s="278" t="s">
        <v>183</v>
      </c>
      <c r="AFR649" s="204"/>
      <c r="AFS649" s="204" t="e">
        <f>VLOOKUP(AFP649,$A$681:$F$2354,6,FALSE)</f>
        <v>#N/A</v>
      </c>
      <c r="AFT649" s="203" t="s">
        <v>65</v>
      </c>
      <c r="AFU649" s="10" t="e">
        <f>AFS649*1.3</f>
        <v>#N/A</v>
      </c>
      <c r="AFV649" s="10"/>
      <c r="AFW649" s="273"/>
      <c r="AFX649" s="203" t="s">
        <v>107</v>
      </c>
      <c r="AFY649" s="278" t="s">
        <v>183</v>
      </c>
      <c r="AGA649" s="204"/>
      <c r="AGB649" s="204" t="e">
        <f>VLOOKUP(AFY649,$A$681:$F$2354,6,FALSE)</f>
        <v>#N/A</v>
      </c>
      <c r="AGC649" s="203" t="s">
        <v>65</v>
      </c>
      <c r="AGD649" s="10" t="e">
        <f>AGB649*1.3</f>
        <v>#N/A</v>
      </c>
      <c r="AGE649" s="10"/>
      <c r="AGF649" s="273"/>
      <c r="AGG649" s="203" t="s">
        <v>107</v>
      </c>
      <c r="AGH649" s="278" t="s">
        <v>183</v>
      </c>
      <c r="AGJ649" s="204"/>
      <c r="AGK649" s="204" t="e">
        <f>VLOOKUP(AGH649,$A$681:$F$2354,6,FALSE)</f>
        <v>#N/A</v>
      </c>
      <c r="AGL649" s="203" t="s">
        <v>65</v>
      </c>
      <c r="AGM649" s="10" t="e">
        <f>AGK649*1.3</f>
        <v>#N/A</v>
      </c>
      <c r="AGN649" s="10"/>
      <c r="AGO649" s="273"/>
      <c r="AGP649" s="203" t="s">
        <v>107</v>
      </c>
      <c r="AGQ649" s="278" t="s">
        <v>183</v>
      </c>
      <c r="AGS649" s="204"/>
      <c r="AGT649" s="204" t="e">
        <f>VLOOKUP(AGQ649,$A$681:$F$2354,6,FALSE)</f>
        <v>#N/A</v>
      </c>
      <c r="AGU649" s="203" t="s">
        <v>65</v>
      </c>
      <c r="AGV649" s="10" t="e">
        <f>AGT649*1.3</f>
        <v>#N/A</v>
      </c>
      <c r="AGW649" s="10"/>
      <c r="AGX649" s="273"/>
      <c r="AGY649" s="203" t="s">
        <v>107</v>
      </c>
      <c r="AGZ649" s="276" t="s">
        <v>600</v>
      </c>
      <c r="AHB649" s="204"/>
      <c r="AHC649" s="204">
        <f>VLOOKUP(AGZ649,$A$681:$F$2354,6,FALSE)</f>
        <v>0</v>
      </c>
      <c r="AHD649" s="203" t="s">
        <v>65</v>
      </c>
      <c r="AHE649" s="10">
        <f>AHC649*1.3</f>
        <v>0</v>
      </c>
      <c r="AHF649" s="10"/>
      <c r="AHG649" s="273"/>
      <c r="AHH649" s="203" t="s">
        <v>107</v>
      </c>
      <c r="AHI649" s="276" t="s">
        <v>716</v>
      </c>
      <c r="AHK649" s="204"/>
      <c r="AHL649" s="204">
        <f>VLOOKUP(AHI649,$A$681:$F$2354,6,FALSE)</f>
        <v>12</v>
      </c>
      <c r="AHM649" s="203" t="s">
        <v>65</v>
      </c>
      <c r="AHN649" s="10">
        <f>AHL649*1.3</f>
        <v>15.600000000000001</v>
      </c>
      <c r="AHO649" s="10"/>
      <c r="AHP649" s="273"/>
      <c r="AHQ649" s="203" t="s">
        <v>107</v>
      </c>
      <c r="AHR649" s="276" t="s">
        <v>836</v>
      </c>
      <c r="AHT649" s="204"/>
      <c r="AHU649" s="204">
        <f>VLOOKUP(AHR649,$A$681:$F$2354,6,FALSE)</f>
        <v>30</v>
      </c>
      <c r="AHV649" s="203" t="s">
        <v>65</v>
      </c>
      <c r="AHW649" s="10">
        <f>AHU649*1.3</f>
        <v>39</v>
      </c>
      <c r="AHX649" s="10"/>
      <c r="AHY649" s="273"/>
      <c r="AHZ649" s="203" t="s">
        <v>107</v>
      </c>
      <c r="AIA649" s="276" t="s">
        <v>600</v>
      </c>
      <c r="AIC649" s="204"/>
      <c r="AID649" s="204">
        <f>VLOOKUP(AIA649,$A$681:$F$2354,6,FALSE)</f>
        <v>0</v>
      </c>
      <c r="AIE649" s="203" t="s">
        <v>65</v>
      </c>
      <c r="AIF649" s="10">
        <f>AID649*1.3</f>
        <v>0</v>
      </c>
      <c r="AIG649" s="10"/>
      <c r="AIH649" s="273"/>
      <c r="AII649" s="203" t="s">
        <v>107</v>
      </c>
      <c r="AIJ649" s="276" t="s">
        <v>469</v>
      </c>
      <c r="AIL649" s="204"/>
      <c r="AIM649" s="204">
        <f>VLOOKUP(AIJ649,$A$681:$F$2354,6,FALSE)</f>
        <v>165</v>
      </c>
      <c r="AIN649" s="203" t="s">
        <v>65</v>
      </c>
      <c r="AIO649" s="10">
        <f>AIM649*1.3</f>
        <v>214.5</v>
      </c>
      <c r="AIP649" s="10"/>
      <c r="AIQ649" s="273"/>
      <c r="AIR649" s="203" t="s">
        <v>107</v>
      </c>
      <c r="AIS649" s="276" t="s">
        <v>688</v>
      </c>
      <c r="AIU649" s="204"/>
      <c r="AIV649" s="204">
        <f>VLOOKUP(AIS649,$A$681:$F$2354,6,FALSE)</f>
        <v>2</v>
      </c>
      <c r="AIW649" s="203" t="s">
        <v>65</v>
      </c>
      <c r="AIX649" s="10">
        <f>AIV649*1.3</f>
        <v>2.6</v>
      </c>
      <c r="AIY649" s="10"/>
      <c r="AIZ649" s="273"/>
      <c r="AJA649" s="203" t="s">
        <v>107</v>
      </c>
      <c r="AJB649" s="276" t="s">
        <v>590</v>
      </c>
      <c r="AJD649" s="204"/>
      <c r="AJE649" s="204">
        <f>VLOOKUP(AJB649,$A$681:$F$2354,6,FALSE)</f>
        <v>0</v>
      </c>
      <c r="AJF649" s="203" t="s">
        <v>65</v>
      </c>
      <c r="AJG649" s="10">
        <f>AJE649*1.3</f>
        <v>0</v>
      </c>
      <c r="AJH649" s="10"/>
      <c r="AJI649" s="273"/>
      <c r="AJJ649" s="203" t="s">
        <v>107</v>
      </c>
      <c r="AJK649" s="276" t="s">
        <v>1730</v>
      </c>
      <c r="AJM649" s="204"/>
      <c r="AJN649" s="204">
        <f>VLOOKUP(AJK649,$A$681:$F$2354,6,FALSE)</f>
        <v>121</v>
      </c>
      <c r="AJO649" s="203" t="s">
        <v>65</v>
      </c>
      <c r="AJP649" s="10">
        <f>AJN649*1.3</f>
        <v>157.30000000000001</v>
      </c>
      <c r="AJQ649" s="10"/>
      <c r="AJR649" s="273"/>
      <c r="AJS649" s="203" t="s">
        <v>107</v>
      </c>
      <c r="AJT649" s="431" t="s">
        <v>609</v>
      </c>
      <c r="AJV649" s="204"/>
      <c r="AJW649" s="204">
        <f>VLOOKUP(AJT649,$A$681:$F$2354,6,FALSE)</f>
        <v>14</v>
      </c>
      <c r="AJX649" s="203" t="s">
        <v>65</v>
      </c>
      <c r="AJY649" s="10">
        <f>AJW649*1.3</f>
        <v>18.2</v>
      </c>
      <c r="AJZ649" s="10"/>
      <c r="AKA649" s="273"/>
      <c r="AKB649" s="203" t="s">
        <v>107</v>
      </c>
      <c r="AKC649" s="276" t="s">
        <v>632</v>
      </c>
      <c r="AKE649" s="204"/>
      <c r="AKF649" s="204">
        <f>VLOOKUP(AKC649,$A$681:$F$2354,6,FALSE)</f>
        <v>4</v>
      </c>
      <c r="AKG649" s="203" t="s">
        <v>65</v>
      </c>
      <c r="AKH649" s="10">
        <f>AKF649*1.3</f>
        <v>5.2</v>
      </c>
      <c r="AKI649" s="10"/>
      <c r="AKJ649" s="273"/>
      <c r="AKK649" s="203" t="s">
        <v>107</v>
      </c>
      <c r="AKL649" s="276" t="s">
        <v>2781</v>
      </c>
      <c r="AKN649" s="204"/>
      <c r="AKO649" s="204">
        <f>VLOOKUP(AKL649,$A$681:$F$2354,6,FALSE)</f>
        <v>0</v>
      </c>
      <c r="AKP649" s="203" t="s">
        <v>65</v>
      </c>
      <c r="AKQ649" s="10">
        <f>AKO649*1.3</f>
        <v>0</v>
      </c>
      <c r="AKR649" s="10"/>
      <c r="AKS649" s="273"/>
      <c r="AKT649" s="203" t="s">
        <v>107</v>
      </c>
      <c r="AKU649" s="276" t="s">
        <v>966</v>
      </c>
      <c r="AKW649" s="204"/>
      <c r="AKX649" s="204">
        <f>VLOOKUP(AKU649,$A$681:$F$2354,6,FALSE)</f>
        <v>8</v>
      </c>
      <c r="AKY649" s="203" t="s">
        <v>65</v>
      </c>
      <c r="AKZ649" s="10">
        <f>AKX649*1.3</f>
        <v>10.4</v>
      </c>
      <c r="ALA649" s="10"/>
      <c r="ALB649" s="273"/>
      <c r="ALC649" s="203" t="s">
        <v>107</v>
      </c>
      <c r="ALD649" s="276" t="s">
        <v>1730</v>
      </c>
      <c r="ALF649" s="204"/>
      <c r="ALG649" s="204">
        <f>VLOOKUP(ALD649,$A$681:$F$2354,6,FALSE)</f>
        <v>121</v>
      </c>
      <c r="ALH649" s="203" t="s">
        <v>65</v>
      </c>
      <c r="ALI649" s="10">
        <f>ALG649*1.3</f>
        <v>157.30000000000001</v>
      </c>
      <c r="ALJ649" s="10"/>
      <c r="ALK649" s="273"/>
      <c r="ALL649" s="203" t="s">
        <v>107</v>
      </c>
      <c r="ALM649" s="276" t="s">
        <v>854</v>
      </c>
      <c r="ALO649" s="204"/>
      <c r="ALP649" s="204">
        <f>VLOOKUP(ALM649,$A$681:$F$2354,6,FALSE)</f>
        <v>39</v>
      </c>
      <c r="ALQ649" s="203" t="s">
        <v>65</v>
      </c>
      <c r="ALR649" s="10">
        <f>ALP649*1.3</f>
        <v>50.7</v>
      </c>
      <c r="ALS649" s="10"/>
      <c r="ALT649" s="273"/>
      <c r="ALU649" s="203" t="s">
        <v>107</v>
      </c>
      <c r="ALV649" s="276" t="s">
        <v>593</v>
      </c>
      <c r="ALX649" s="204"/>
      <c r="ALY649" s="204">
        <f>VLOOKUP(ALV649,$A$681:$F$2354,6,FALSE)</f>
        <v>10</v>
      </c>
      <c r="ALZ649" s="203" t="s">
        <v>65</v>
      </c>
      <c r="AMA649" s="10">
        <f>ALY649*1.3</f>
        <v>13</v>
      </c>
      <c r="AMB649" s="10"/>
      <c r="AMC649" s="273"/>
      <c r="AMD649" s="203" t="s">
        <v>107</v>
      </c>
      <c r="AME649" s="276" t="s">
        <v>854</v>
      </c>
      <c r="AMG649" s="204"/>
      <c r="AMH649" s="204">
        <f>VLOOKUP(AME649,$A$681:$F$2354,6,FALSE)</f>
        <v>39</v>
      </c>
      <c r="AMI649" s="203" t="s">
        <v>65</v>
      </c>
      <c r="AMJ649" s="10">
        <f>AMH649*1.3</f>
        <v>50.7</v>
      </c>
      <c r="AMK649" s="10"/>
      <c r="AML649" s="273"/>
      <c r="AMM649" s="203" t="s">
        <v>107</v>
      </c>
      <c r="AMN649" s="276" t="s">
        <v>609</v>
      </c>
      <c r="AMP649" s="204"/>
      <c r="AMQ649" s="204">
        <f>VLOOKUP(AMN649,$A$681:$F$2354,6,FALSE)</f>
        <v>14</v>
      </c>
      <c r="AMR649" s="203" t="s">
        <v>65</v>
      </c>
      <c r="AMS649" s="10">
        <f>AMQ649*1.3</f>
        <v>18.2</v>
      </c>
      <c r="AMT649" s="10"/>
      <c r="AMU649" s="273"/>
      <c r="AMV649" s="203" t="s">
        <v>107</v>
      </c>
      <c r="AMW649" s="276" t="s">
        <v>469</v>
      </c>
      <c r="AMY649" s="204"/>
      <c r="AMZ649" s="204">
        <f>VLOOKUP(AMW649,$A$681:$F$2354,6,FALSE)</f>
        <v>165</v>
      </c>
      <c r="ANA649" s="203" t="s">
        <v>65</v>
      </c>
      <c r="ANB649" s="10">
        <f>AMZ649*1.3</f>
        <v>214.5</v>
      </c>
      <c r="ANC649" s="10"/>
      <c r="AND649" s="273"/>
      <c r="ANE649" s="203" t="s">
        <v>107</v>
      </c>
      <c r="ANF649" s="276" t="s">
        <v>1219</v>
      </c>
      <c r="ANH649" s="204"/>
      <c r="ANI649" s="204">
        <f>VLOOKUP(ANF649,$A$681:$F$2354,6,FALSE)</f>
        <v>10</v>
      </c>
      <c r="ANJ649" s="203" t="s">
        <v>65</v>
      </c>
      <c r="ANK649" s="10">
        <f>ANI649*1.3</f>
        <v>13</v>
      </c>
      <c r="ANL649" s="10"/>
      <c r="ANM649" s="273"/>
      <c r="ANN649" s="203" t="s">
        <v>107</v>
      </c>
      <c r="ANO649" s="276" t="s">
        <v>612</v>
      </c>
      <c r="ANQ649" s="204"/>
      <c r="ANR649" s="204">
        <f>VLOOKUP(ANO649,$A$681:$F$2354,6,FALSE)</f>
        <v>60</v>
      </c>
      <c r="ANS649" s="203" t="s">
        <v>65</v>
      </c>
      <c r="ANT649" s="10">
        <f>ANR649*1.3</f>
        <v>78</v>
      </c>
      <c r="ANU649" s="10"/>
      <c r="ANV649" s="273"/>
      <c r="ANW649" s="203" t="s">
        <v>107</v>
      </c>
      <c r="ANX649" s="276" t="s">
        <v>600</v>
      </c>
      <c r="ANZ649" s="204"/>
      <c r="AOA649" s="204">
        <f>VLOOKUP(ANX649,$A$681:$F$2354,6,FALSE)</f>
        <v>0</v>
      </c>
      <c r="AOB649" s="203" t="s">
        <v>65</v>
      </c>
      <c r="AOC649" s="10">
        <f>AOA649*1.3</f>
        <v>0</v>
      </c>
      <c r="AOD649" s="10"/>
      <c r="AOE649" s="273"/>
      <c r="AOF649" s="203" t="s">
        <v>107</v>
      </c>
      <c r="AOG649" s="276" t="s">
        <v>953</v>
      </c>
      <c r="AOI649" s="204"/>
      <c r="AOJ649" s="204">
        <f>VLOOKUP(AOG649,$A$681:$F$2354,6,FALSE)</f>
        <v>5</v>
      </c>
      <c r="AOK649" s="203" t="s">
        <v>65</v>
      </c>
      <c r="AOL649" s="10">
        <f>AOJ649*1.3</f>
        <v>6.5</v>
      </c>
      <c r="AOM649" s="10"/>
      <c r="AON649" s="273"/>
      <c r="AOO649" s="203" t="s">
        <v>107</v>
      </c>
      <c r="AOP649" s="276" t="s">
        <v>600</v>
      </c>
      <c r="AOR649" s="204"/>
      <c r="AOS649" s="204">
        <f>VLOOKUP(AOP649,$A$681:$F$2354,6,FALSE)</f>
        <v>0</v>
      </c>
      <c r="AOT649" s="203" t="s">
        <v>65</v>
      </c>
      <c r="AOU649" s="10">
        <f>AOS649*1.3</f>
        <v>0</v>
      </c>
      <c r="AOV649" s="10"/>
      <c r="AOW649" s="273"/>
      <c r="AOX649" s="203" t="s">
        <v>107</v>
      </c>
      <c r="AOY649" s="276" t="s">
        <v>469</v>
      </c>
      <c r="APA649" s="204"/>
      <c r="APB649" s="204">
        <f>VLOOKUP(AOY649,$A$681:$F$2354,6,FALSE)</f>
        <v>165</v>
      </c>
      <c r="APC649" s="203" t="s">
        <v>65</v>
      </c>
      <c r="APD649" s="10">
        <f>APB649*1.3</f>
        <v>214.5</v>
      </c>
      <c r="APE649" s="10"/>
      <c r="APF649" s="273"/>
      <c r="APG649" s="203" t="s">
        <v>107</v>
      </c>
      <c r="APH649" s="276" t="s">
        <v>975</v>
      </c>
      <c r="APJ649" s="204"/>
      <c r="APK649" s="204">
        <f>VLOOKUP(APH649,$A$681:$F$2354,6,FALSE)</f>
        <v>50</v>
      </c>
      <c r="APL649" s="203" t="s">
        <v>65</v>
      </c>
      <c r="APM649" s="10">
        <f>APK649*1.3</f>
        <v>65</v>
      </c>
      <c r="APN649" s="10"/>
      <c r="APO649" s="273"/>
      <c r="APP649" s="203" t="s">
        <v>107</v>
      </c>
      <c r="APQ649" s="276" t="s">
        <v>688</v>
      </c>
      <c r="APS649" s="204"/>
      <c r="APT649" s="204">
        <f>VLOOKUP(APQ649,$A$681:$F$2354,6,FALSE)</f>
        <v>2</v>
      </c>
      <c r="APU649" s="203" t="s">
        <v>65</v>
      </c>
      <c r="APV649" s="10">
        <f>APT649*1.3</f>
        <v>2.6</v>
      </c>
      <c r="APW649" s="10"/>
      <c r="APX649" s="273"/>
      <c r="APY649" s="203" t="s">
        <v>107</v>
      </c>
      <c r="APZ649" s="276" t="s">
        <v>508</v>
      </c>
      <c r="AQB649" s="204"/>
      <c r="AQC649" s="204">
        <f>VLOOKUP(APZ649,$A$681:$F$2354,6,FALSE)</f>
        <v>177</v>
      </c>
      <c r="AQD649" s="203" t="s">
        <v>65</v>
      </c>
      <c r="AQE649" s="10">
        <f>AQC649*1.3</f>
        <v>230.1</v>
      </c>
      <c r="AQF649" s="10"/>
      <c r="AQG649" s="273"/>
    </row>
    <row r="650" spans="1:1125" s="14" customFormat="1" ht="15">
      <c r="A650" s="203" t="s">
        <v>108</v>
      </c>
      <c r="B650" s="276" t="s">
        <v>1294</v>
      </c>
      <c r="D650" s="204"/>
      <c r="E650" s="204">
        <f>VLOOKUP(B650,$A$681:$F$2354,6,FALSE)</f>
        <v>31</v>
      </c>
      <c r="F650" s="203" t="s">
        <v>67</v>
      </c>
      <c r="G650" s="10">
        <f>E650*1.2</f>
        <v>37.199999999999996</v>
      </c>
      <c r="H650" s="10"/>
      <c r="I650" s="267"/>
      <c r="J650" s="203" t="s">
        <v>108</v>
      </c>
      <c r="K650" s="276" t="s">
        <v>1265</v>
      </c>
      <c r="M650" s="204"/>
      <c r="N650" s="204">
        <f>VLOOKUP(K650,$A$681:$F$2354,6,FALSE)</f>
        <v>34</v>
      </c>
      <c r="O650" s="203" t="s">
        <v>67</v>
      </c>
      <c r="P650" s="10">
        <f>N650*1.2</f>
        <v>40.799999999999997</v>
      </c>
      <c r="Q650" s="10"/>
      <c r="R650" s="267"/>
      <c r="S650" s="203" t="s">
        <v>108</v>
      </c>
      <c r="T650" s="276" t="s">
        <v>2603</v>
      </c>
      <c r="V650" s="204"/>
      <c r="W650" s="204">
        <f>VLOOKUP(T650,$A$681:$F$2354,6,FALSE)</f>
        <v>34</v>
      </c>
      <c r="X650" s="203" t="s">
        <v>67</v>
      </c>
      <c r="Y650" s="10">
        <f>W650*1.2</f>
        <v>40.799999999999997</v>
      </c>
      <c r="Z650" s="10"/>
      <c r="AA650" s="267"/>
      <c r="AB650" s="203" t="s">
        <v>108</v>
      </c>
      <c r="AC650" s="276" t="s">
        <v>508</v>
      </c>
      <c r="AE650" s="204"/>
      <c r="AF650" s="204">
        <f>VLOOKUP(AC650,$A$681:$F$2354,6,FALSE)</f>
        <v>177</v>
      </c>
      <c r="AG650" s="203" t="s">
        <v>67</v>
      </c>
      <c r="AH650" s="10">
        <f>AF650*1.2</f>
        <v>212.4</v>
      </c>
      <c r="AI650" s="10"/>
      <c r="AJ650" s="267"/>
      <c r="AK650" s="203" t="s">
        <v>108</v>
      </c>
      <c r="AL650" s="276" t="s">
        <v>2653</v>
      </c>
      <c r="AN650" s="204"/>
      <c r="AO650" s="204">
        <f>VLOOKUP(AL650,$A$681:$F$2354,6,FALSE)</f>
        <v>398</v>
      </c>
      <c r="AP650" s="203" t="s">
        <v>67</v>
      </c>
      <c r="AQ650" s="10">
        <f>AO650*1.2</f>
        <v>477.59999999999997</v>
      </c>
      <c r="AR650" s="10"/>
      <c r="AS650" s="267"/>
      <c r="AT650" s="203" t="s">
        <v>108</v>
      </c>
      <c r="AU650" s="276" t="s">
        <v>1287</v>
      </c>
      <c r="AW650" s="204"/>
      <c r="AX650" s="204">
        <f>VLOOKUP(AU650,$A$681:$F$2354,6,FALSE)</f>
        <v>270</v>
      </c>
      <c r="AY650" s="203" t="s">
        <v>67</v>
      </c>
      <c r="AZ650" s="10">
        <f>AX650*1.2</f>
        <v>324</v>
      </c>
      <c r="BA650" s="10"/>
      <c r="BB650" s="267"/>
      <c r="BC650" s="203" t="s">
        <v>108</v>
      </c>
      <c r="BD650" s="276" t="s">
        <v>963</v>
      </c>
      <c r="BF650" s="204"/>
      <c r="BG650" s="204">
        <f>VLOOKUP(BD650,$A$681:$F$2354,6,FALSE)</f>
        <v>26</v>
      </c>
      <c r="BH650" s="203" t="s">
        <v>67</v>
      </c>
      <c r="BI650" s="10">
        <f>BG650*1.2</f>
        <v>31.2</v>
      </c>
      <c r="BJ650" s="10"/>
      <c r="BK650" s="267"/>
      <c r="BL650" s="203" t="s">
        <v>108</v>
      </c>
      <c r="BM650" s="276" t="s">
        <v>2789</v>
      </c>
      <c r="BO650" s="204"/>
      <c r="BP650" s="204">
        <f>VLOOKUP(BM650,$A$681:$F$2354,6,FALSE)</f>
        <v>24</v>
      </c>
      <c r="BQ650" s="203" t="s">
        <v>67</v>
      </c>
      <c r="BR650" s="10">
        <f>BP650*1.2</f>
        <v>28.799999999999997</v>
      </c>
      <c r="BS650" s="10"/>
      <c r="BT650" s="267"/>
      <c r="BU650" s="203" t="s">
        <v>108</v>
      </c>
      <c r="BV650" s="276" t="s">
        <v>2603</v>
      </c>
      <c r="BX650" s="204"/>
      <c r="BY650" s="204">
        <f>VLOOKUP(BV650,$A$681:$F$2354,6,FALSE)</f>
        <v>34</v>
      </c>
      <c r="BZ650" s="203" t="s">
        <v>67</v>
      </c>
      <c r="CA650" s="10">
        <f>BY650*1.2</f>
        <v>40.799999999999997</v>
      </c>
      <c r="CB650" s="10"/>
      <c r="CC650" s="267"/>
      <c r="CD650" s="203" t="s">
        <v>108</v>
      </c>
      <c r="CE650" s="276" t="s">
        <v>2083</v>
      </c>
      <c r="CG650" s="204"/>
      <c r="CH650" s="204">
        <f>VLOOKUP(CE650,$A$681:$F$2354,6,FALSE)</f>
        <v>126</v>
      </c>
      <c r="CI650" s="203" t="s">
        <v>67</v>
      </c>
      <c r="CJ650" s="10">
        <f>CH650*1.2</f>
        <v>151.19999999999999</v>
      </c>
      <c r="CK650" s="10"/>
      <c r="CL650" s="267"/>
      <c r="CM650" s="203" t="s">
        <v>108</v>
      </c>
      <c r="CN650" s="276" t="s">
        <v>1294</v>
      </c>
      <c r="CP650" s="204"/>
      <c r="CQ650" s="204">
        <f>VLOOKUP(CN650,$A$681:$F$2354,6,FALSE)</f>
        <v>31</v>
      </c>
      <c r="CR650" s="203" t="s">
        <v>67</v>
      </c>
      <c r="CS650" s="10">
        <f>CQ650*1.2</f>
        <v>37.199999999999996</v>
      </c>
      <c r="CT650" s="10"/>
      <c r="CU650" s="267"/>
      <c r="CV650" s="203" t="s">
        <v>108</v>
      </c>
      <c r="CW650" s="276" t="s">
        <v>1287</v>
      </c>
      <c r="CY650" s="204"/>
      <c r="CZ650" s="204">
        <f>VLOOKUP(CW650,$A$681:$F$2354,6,FALSE)</f>
        <v>270</v>
      </c>
      <c r="DA650" s="203" t="s">
        <v>67</v>
      </c>
      <c r="DB650" s="10">
        <f>CZ650*1.2</f>
        <v>324</v>
      </c>
      <c r="DC650" s="10"/>
      <c r="DD650" s="267"/>
      <c r="DE650" s="203" t="s">
        <v>108</v>
      </c>
      <c r="DF650" s="276" t="s">
        <v>963</v>
      </c>
      <c r="DH650" s="204"/>
      <c r="DI650" s="204">
        <f>VLOOKUP(DF650,$A$681:$F$2354,6,FALSE)</f>
        <v>26</v>
      </c>
      <c r="DJ650" s="203" t="s">
        <v>67</v>
      </c>
      <c r="DK650" s="10">
        <f>DI650*1.2</f>
        <v>31.2</v>
      </c>
      <c r="DL650" s="10"/>
      <c r="DM650" s="267"/>
      <c r="DN650" s="203" t="s">
        <v>108</v>
      </c>
      <c r="DO650" s="276" t="s">
        <v>1730</v>
      </c>
      <c r="DQ650" s="204"/>
      <c r="DR650" s="204">
        <f>VLOOKUP(DO650,$A$681:$F$2354,6,FALSE)</f>
        <v>121</v>
      </c>
      <c r="DS650" s="203" t="s">
        <v>67</v>
      </c>
      <c r="DT650" s="10">
        <f>DR650*1.2</f>
        <v>145.19999999999999</v>
      </c>
      <c r="DU650" s="10"/>
      <c r="DV650" s="267"/>
      <c r="DW650" s="203" t="s">
        <v>108</v>
      </c>
      <c r="DX650" s="278" t="s">
        <v>183</v>
      </c>
      <c r="DZ650" s="204"/>
      <c r="EA650" s="204" t="e">
        <f>VLOOKUP(DX650,$A$681:$F$2354,6,FALSE)</f>
        <v>#N/A</v>
      </c>
      <c r="EB650" s="203" t="s">
        <v>67</v>
      </c>
      <c r="EC650" s="10" t="e">
        <f>EA650*1.2</f>
        <v>#N/A</v>
      </c>
      <c r="ED650" s="10"/>
      <c r="EE650" s="267"/>
      <c r="EF650" s="203" t="s">
        <v>108</v>
      </c>
      <c r="EG650" s="276" t="s">
        <v>634</v>
      </c>
      <c r="EI650" s="204"/>
      <c r="EJ650" s="204">
        <f>VLOOKUP(EG650,$A$681:$F$2354,6,FALSE)</f>
        <v>1</v>
      </c>
      <c r="EK650" s="203" t="s">
        <v>67</v>
      </c>
      <c r="EL650" s="10">
        <f>EJ650*1.2</f>
        <v>1.2</v>
      </c>
      <c r="EM650" s="10"/>
      <c r="EN650" s="267"/>
      <c r="EO650" s="203" t="s">
        <v>108</v>
      </c>
      <c r="EP650" s="276" t="s">
        <v>1287</v>
      </c>
      <c r="ER650" s="204"/>
      <c r="ES650" s="204">
        <f>VLOOKUP(EP650,$A$681:$F$2354,6,FALSE)</f>
        <v>270</v>
      </c>
      <c r="ET650" s="203" t="s">
        <v>67</v>
      </c>
      <c r="EU650" s="10">
        <f>ES650*1.2</f>
        <v>324</v>
      </c>
      <c r="EV650" s="10"/>
      <c r="EW650" s="267"/>
      <c r="EX650" s="203" t="s">
        <v>108</v>
      </c>
      <c r="EY650" s="276" t="s">
        <v>2603</v>
      </c>
      <c r="FA650" s="204"/>
      <c r="FB650" s="204">
        <f>VLOOKUP(EY650,$A$681:$F$2354,6,FALSE)</f>
        <v>34</v>
      </c>
      <c r="FC650" s="203" t="s">
        <v>67</v>
      </c>
      <c r="FD650" s="10">
        <f>FB650*1.2</f>
        <v>40.799999999999997</v>
      </c>
      <c r="FE650" s="10"/>
      <c r="FF650" s="267"/>
      <c r="FG650" s="203" t="s">
        <v>108</v>
      </c>
      <c r="FH650" s="421" t="s">
        <v>593</v>
      </c>
      <c r="FJ650" s="204"/>
      <c r="FK650" s="204">
        <f>VLOOKUP(FH650,$A$681:$F$2354,6,FALSE)</f>
        <v>10</v>
      </c>
      <c r="FL650" s="203" t="s">
        <v>67</v>
      </c>
      <c r="FM650" s="10">
        <f>FK650*1.2</f>
        <v>12</v>
      </c>
      <c r="FN650" s="10"/>
      <c r="FO650" s="267"/>
      <c r="FP650" s="203" t="s">
        <v>108</v>
      </c>
      <c r="FQ650" s="276" t="s">
        <v>591</v>
      </c>
      <c r="FS650" s="204"/>
      <c r="FT650" s="204">
        <f>VLOOKUP(FQ650,$A$681:$F$2354,6,FALSE)</f>
        <v>13</v>
      </c>
      <c r="FU650" s="203" t="s">
        <v>67</v>
      </c>
      <c r="FV650" s="10">
        <f>FT650*1.2</f>
        <v>15.6</v>
      </c>
      <c r="FW650" s="10"/>
      <c r="FX650" s="267"/>
      <c r="FY650" s="203" t="s">
        <v>108</v>
      </c>
      <c r="FZ650" s="276" t="s">
        <v>2781</v>
      </c>
      <c r="GB650" s="204"/>
      <c r="GC650" s="204">
        <f>VLOOKUP(FZ650,$A$681:$F$2354,6,FALSE)</f>
        <v>0</v>
      </c>
      <c r="GD650" s="203" t="s">
        <v>67</v>
      </c>
      <c r="GE650" s="10">
        <f>GC650*1.2</f>
        <v>0</v>
      </c>
      <c r="GF650" s="10"/>
      <c r="GG650" s="267"/>
      <c r="GH650" s="203" t="s">
        <v>108</v>
      </c>
      <c r="GI650" s="276" t="s">
        <v>1699</v>
      </c>
      <c r="GK650" s="204"/>
      <c r="GL650" s="204">
        <f>VLOOKUP(GI650,$A$681:$F$2354,6,FALSE)</f>
        <v>40</v>
      </c>
      <c r="GM650" s="203" t="s">
        <v>67</v>
      </c>
      <c r="GN650" s="10">
        <f>GL650*1.2</f>
        <v>48</v>
      </c>
      <c r="GO650" s="10"/>
      <c r="GP650" s="267"/>
      <c r="GQ650" s="203" t="s">
        <v>108</v>
      </c>
      <c r="GR650" s="276" t="s">
        <v>2069</v>
      </c>
      <c r="GT650" s="204"/>
      <c r="GU650" s="204">
        <f>VLOOKUP(GR650,$A$681:$F$2354,6,FALSE)</f>
        <v>2</v>
      </c>
      <c r="GV650" s="203" t="s">
        <v>67</v>
      </c>
      <c r="GW650" s="10">
        <f>GU650*1.2</f>
        <v>2.4</v>
      </c>
      <c r="GX650" s="10"/>
      <c r="GY650" s="267"/>
      <c r="GZ650" s="203" t="s">
        <v>108</v>
      </c>
      <c r="HA650" s="276" t="s">
        <v>593</v>
      </c>
      <c r="HC650" s="204"/>
      <c r="HD650" s="204">
        <f>VLOOKUP(HA650,$A$681:$F$2354,6,FALSE)</f>
        <v>10</v>
      </c>
      <c r="HE650" s="203" t="s">
        <v>67</v>
      </c>
      <c r="HF650" s="10">
        <f>HD650*1.2</f>
        <v>12</v>
      </c>
      <c r="HG650" s="10"/>
      <c r="HH650" s="267"/>
      <c r="HI650" s="203" t="s">
        <v>108</v>
      </c>
      <c r="HJ650" s="276" t="s">
        <v>1730</v>
      </c>
      <c r="HL650" s="204"/>
      <c r="HM650" s="204">
        <f>VLOOKUP(HJ650,$A$681:$F$2354,6,FALSE)</f>
        <v>121</v>
      </c>
      <c r="HN650" s="203" t="s">
        <v>67</v>
      </c>
      <c r="HO650" s="10">
        <f>HM650*1.2</f>
        <v>145.19999999999999</v>
      </c>
      <c r="HP650" s="10"/>
      <c r="HQ650" s="267"/>
      <c r="HR650" s="203" t="s">
        <v>108</v>
      </c>
      <c r="HS650" s="276" t="s">
        <v>2082</v>
      </c>
      <c r="HU650" s="204"/>
      <c r="HV650" s="204">
        <f>VLOOKUP(HS650,$A$681:$F$2354,6,FALSE)</f>
        <v>88</v>
      </c>
      <c r="HW650" s="203" t="s">
        <v>67</v>
      </c>
      <c r="HX650" s="10">
        <f>HV650*1.2</f>
        <v>105.6</v>
      </c>
      <c r="HY650" s="10"/>
      <c r="HZ650" s="267"/>
      <c r="IA650" s="203" t="s">
        <v>108</v>
      </c>
      <c r="IB650" s="285" t="s">
        <v>183</v>
      </c>
      <c r="ID650" s="204"/>
      <c r="IE650" s="204" t="e">
        <f>VLOOKUP(IB650,$A$681:$F$2354,6,FALSE)</f>
        <v>#N/A</v>
      </c>
      <c r="IF650" s="203" t="s">
        <v>67</v>
      </c>
      <c r="IG650" s="10" t="e">
        <f>IE650*1.2</f>
        <v>#N/A</v>
      </c>
      <c r="IH650" s="10"/>
      <c r="II650" s="267"/>
      <c r="IJ650" s="203" t="s">
        <v>108</v>
      </c>
      <c r="IK650" s="276" t="s">
        <v>1294</v>
      </c>
      <c r="IM650" s="204"/>
      <c r="IN650" s="204">
        <f>VLOOKUP(IK650,$A$681:$F$2354,6,FALSE)</f>
        <v>31</v>
      </c>
      <c r="IO650" s="203" t="s">
        <v>67</v>
      </c>
      <c r="IP650" s="10">
        <f>IN650*1.2</f>
        <v>37.199999999999996</v>
      </c>
      <c r="IQ650" s="10"/>
      <c r="IR650" s="267"/>
      <c r="IS650" s="203" t="s">
        <v>108</v>
      </c>
      <c r="IT650" s="276" t="s">
        <v>642</v>
      </c>
      <c r="IV650" s="204"/>
      <c r="IW650" s="204">
        <f>VLOOKUP(IT650,$A$681:$F$2354,6,FALSE)</f>
        <v>0</v>
      </c>
      <c r="IX650" s="203" t="s">
        <v>67</v>
      </c>
      <c r="IY650" s="10">
        <f>IW650*1.2</f>
        <v>0</v>
      </c>
      <c r="IZ650" s="10"/>
      <c r="JA650" s="267"/>
      <c r="JB650" s="203" t="s">
        <v>108</v>
      </c>
      <c r="JC650" s="276" t="s">
        <v>508</v>
      </c>
      <c r="JE650" s="204"/>
      <c r="JF650" s="204">
        <f>VLOOKUP(JC650,$A$681:$F$2354,6,FALSE)</f>
        <v>177</v>
      </c>
      <c r="JG650" s="203" t="s">
        <v>67</v>
      </c>
      <c r="JH650" s="10">
        <f>JF650*1.2</f>
        <v>212.4</v>
      </c>
      <c r="JI650" s="10"/>
      <c r="JJ650" s="267"/>
      <c r="JK650" s="203" t="s">
        <v>108</v>
      </c>
      <c r="JL650" s="276" t="s">
        <v>2553</v>
      </c>
      <c r="JN650" s="204"/>
      <c r="JO650" s="204">
        <f>VLOOKUP(JL650,$A$681:$F$2354,6,FALSE)</f>
        <v>156</v>
      </c>
      <c r="JP650" s="203" t="s">
        <v>67</v>
      </c>
      <c r="JQ650" s="10">
        <f>JO650*1.2</f>
        <v>187.2</v>
      </c>
      <c r="JR650" s="10"/>
      <c r="JS650" s="267"/>
      <c r="JT650" s="203" t="s">
        <v>108</v>
      </c>
      <c r="JU650" s="276" t="s">
        <v>2082</v>
      </c>
      <c r="JW650" s="204"/>
      <c r="JX650" s="204">
        <f>VLOOKUP(JU650,$A$681:$F$2354,6,FALSE)</f>
        <v>88</v>
      </c>
      <c r="JY650" s="203" t="s">
        <v>67</v>
      </c>
      <c r="JZ650" s="10">
        <f>JX650*1.2</f>
        <v>105.6</v>
      </c>
      <c r="KA650" s="10"/>
      <c r="KB650" s="267"/>
      <c r="KC650" s="203" t="s">
        <v>108</v>
      </c>
      <c r="KD650" s="276" t="s">
        <v>676</v>
      </c>
      <c r="KF650" s="204"/>
      <c r="KG650" s="204">
        <f>VLOOKUP(KD650,$A$681:$F$2354,6,FALSE)</f>
        <v>4</v>
      </c>
      <c r="KH650" s="203" t="s">
        <v>67</v>
      </c>
      <c r="KI650" s="10">
        <f>KG650*1.2</f>
        <v>4.8</v>
      </c>
      <c r="KJ650" s="10"/>
      <c r="KK650" s="267"/>
      <c r="KL650" s="203" t="s">
        <v>108</v>
      </c>
      <c r="KM650" s="276" t="s">
        <v>1219</v>
      </c>
      <c r="KO650" s="204"/>
      <c r="KP650" s="204">
        <f>VLOOKUP(KM650,$A$681:$F$2354,6,FALSE)</f>
        <v>10</v>
      </c>
      <c r="KQ650" s="203" t="s">
        <v>67</v>
      </c>
      <c r="KR650" s="10">
        <f>KP650*1.2</f>
        <v>12</v>
      </c>
      <c r="KS650" s="10"/>
      <c r="KT650" s="267"/>
      <c r="KU650" s="203" t="s">
        <v>108</v>
      </c>
      <c r="KV650" s="276" t="s">
        <v>863</v>
      </c>
      <c r="KX650" s="204"/>
      <c r="KY650" s="204">
        <f>VLOOKUP(KV650,$A$681:$F$2354,6,FALSE)</f>
        <v>35</v>
      </c>
      <c r="KZ650" s="203" t="s">
        <v>67</v>
      </c>
      <c r="LA650" s="10">
        <f>KY650*1.2</f>
        <v>42</v>
      </c>
      <c r="LB650" s="10"/>
      <c r="LC650" s="267"/>
      <c r="LD650" s="203" t="s">
        <v>108</v>
      </c>
      <c r="LE650" s="276" t="s">
        <v>567</v>
      </c>
      <c r="LG650" s="204"/>
      <c r="LH650" s="204">
        <f>VLOOKUP(LE650,$A$681:$F$2354,6,FALSE)</f>
        <v>14</v>
      </c>
      <c r="LI650" s="203" t="s">
        <v>67</v>
      </c>
      <c r="LJ650" s="10">
        <f>LH650*1.2</f>
        <v>16.8</v>
      </c>
      <c r="LK650" s="10"/>
      <c r="LL650" s="267"/>
      <c r="LM650" s="203" t="s">
        <v>108</v>
      </c>
      <c r="LN650" s="276" t="s">
        <v>593</v>
      </c>
      <c r="LP650" s="204"/>
      <c r="LQ650" s="204">
        <f>VLOOKUP(LN650,$A$681:$F$2354,6,FALSE)</f>
        <v>10</v>
      </c>
      <c r="LR650" s="203" t="s">
        <v>67</v>
      </c>
      <c r="LS650" s="10">
        <f>LQ650*1.2</f>
        <v>12</v>
      </c>
      <c r="LT650" s="10"/>
      <c r="LU650" s="267"/>
      <c r="LV650" s="203" t="s">
        <v>108</v>
      </c>
      <c r="LW650" s="276" t="s">
        <v>2781</v>
      </c>
      <c r="LY650" s="204"/>
      <c r="LZ650" s="204">
        <f>VLOOKUP(LW650,$A$681:$F$2354,6,FALSE)</f>
        <v>0</v>
      </c>
      <c r="MA650" s="203" t="s">
        <v>67</v>
      </c>
      <c r="MB650" s="10">
        <f>LZ650*1.2</f>
        <v>0</v>
      </c>
      <c r="MC650" s="10"/>
      <c r="MD650" s="267"/>
      <c r="ME650" s="203" t="s">
        <v>108</v>
      </c>
      <c r="MF650" s="276" t="s">
        <v>1730</v>
      </c>
      <c r="MH650" s="204"/>
      <c r="MI650" s="204">
        <f>VLOOKUP(MF650,$A$681:$F$2354,6,FALSE)</f>
        <v>121</v>
      </c>
      <c r="MJ650" s="203" t="s">
        <v>67</v>
      </c>
      <c r="MK650" s="10">
        <f>MI650*1.2</f>
        <v>145.19999999999999</v>
      </c>
      <c r="ML650" s="10"/>
      <c r="MM650" s="267"/>
      <c r="MN650" s="203" t="s">
        <v>108</v>
      </c>
      <c r="MO650" s="276" t="s">
        <v>642</v>
      </c>
      <c r="MQ650" s="204"/>
      <c r="MR650" s="204">
        <f>VLOOKUP(MO650,$A$681:$F$2354,6,FALSE)</f>
        <v>0</v>
      </c>
      <c r="MS650" s="203" t="s">
        <v>67</v>
      </c>
      <c r="MT650" s="10">
        <f>MR650*1.2</f>
        <v>0</v>
      </c>
      <c r="MU650" s="10"/>
      <c r="MV650" s="267"/>
      <c r="MW650" s="203" t="s">
        <v>108</v>
      </c>
      <c r="MX650" s="276" t="s">
        <v>836</v>
      </c>
      <c r="MZ650" s="204"/>
      <c r="NA650" s="204">
        <f>VLOOKUP(MX650,$A$681:$F$2354,6,FALSE)</f>
        <v>30</v>
      </c>
      <c r="NB650" s="203" t="s">
        <v>67</v>
      </c>
      <c r="NC650" s="10">
        <f>NA650*1.2</f>
        <v>36</v>
      </c>
      <c r="ND650" s="10"/>
      <c r="NE650" s="267"/>
      <c r="NF650" s="203" t="s">
        <v>108</v>
      </c>
      <c r="NG650" s="276" t="s">
        <v>963</v>
      </c>
      <c r="NI650" s="204"/>
      <c r="NJ650" s="204">
        <f>VLOOKUP(NG650,$A$681:$F$2354,6,FALSE)</f>
        <v>26</v>
      </c>
      <c r="NK650" s="203" t="s">
        <v>67</v>
      </c>
      <c r="NL650" s="10">
        <f>NJ650*1.2</f>
        <v>31.2</v>
      </c>
      <c r="NM650" s="10"/>
      <c r="NN650" s="267"/>
      <c r="NO650" s="203" t="s">
        <v>108</v>
      </c>
      <c r="NP650" s="424" t="s">
        <v>434</v>
      </c>
      <c r="NR650" s="204"/>
      <c r="NS650" s="204">
        <f>VLOOKUP(NP650,$A$681:$F$2354,6,FALSE)</f>
        <v>0</v>
      </c>
      <c r="NT650" s="203" t="s">
        <v>67</v>
      </c>
      <c r="NU650" s="10">
        <f>NS650*1.2</f>
        <v>0</v>
      </c>
      <c r="NV650" s="10"/>
      <c r="NW650" s="267"/>
      <c r="NX650" s="203" t="s">
        <v>108</v>
      </c>
      <c r="NY650" s="276" t="s">
        <v>508</v>
      </c>
      <c r="OA650" s="204"/>
      <c r="OB650" s="204">
        <f>VLOOKUP(NY650,$A$681:$F$2354,6,FALSE)</f>
        <v>177</v>
      </c>
      <c r="OC650" s="203" t="s">
        <v>67</v>
      </c>
      <c r="OD650" s="10">
        <f>OB650*1.2</f>
        <v>212.4</v>
      </c>
      <c r="OE650" s="10"/>
      <c r="OF650" s="267"/>
      <c r="OG650" s="203" t="s">
        <v>108</v>
      </c>
      <c r="OH650" s="276" t="s">
        <v>642</v>
      </c>
      <c r="OJ650" s="204"/>
      <c r="OK650" s="204">
        <f>VLOOKUP(OH650,$A$681:$F$2354,6,FALSE)</f>
        <v>0</v>
      </c>
      <c r="OL650" s="203" t="s">
        <v>67</v>
      </c>
      <c r="OM650" s="10">
        <f>OK650*1.2</f>
        <v>0</v>
      </c>
      <c r="ON650" s="10"/>
      <c r="OO650" s="267"/>
      <c r="OP650" s="203" t="s">
        <v>108</v>
      </c>
      <c r="OQ650" s="424" t="s">
        <v>1287</v>
      </c>
      <c r="OS650" s="204"/>
      <c r="OT650" s="204">
        <f>VLOOKUP(OQ650,$A$681:$F$2354,6,FALSE)</f>
        <v>270</v>
      </c>
      <c r="OU650" s="203" t="s">
        <v>67</v>
      </c>
      <c r="OV650" s="10">
        <f>OT650*1.2</f>
        <v>324</v>
      </c>
      <c r="OW650" s="10"/>
      <c r="OX650" s="267"/>
      <c r="OY650" s="203" t="s">
        <v>108</v>
      </c>
      <c r="OZ650" s="428" t="s">
        <v>1294</v>
      </c>
      <c r="PB650" s="204"/>
      <c r="PC650" s="204">
        <f>VLOOKUP(OZ650,$A$681:$F$2354,6,FALSE)</f>
        <v>31</v>
      </c>
      <c r="PD650" s="203" t="s">
        <v>67</v>
      </c>
      <c r="PE650" s="10">
        <f>PC650*1.2</f>
        <v>37.199999999999996</v>
      </c>
      <c r="PF650" s="10"/>
      <c r="PG650" s="267"/>
      <c r="PH650" s="203" t="s">
        <v>108</v>
      </c>
      <c r="PI650" s="276" t="s">
        <v>2083</v>
      </c>
      <c r="PK650" s="204"/>
      <c r="PL650" s="204">
        <f>VLOOKUP(PI650,$A$681:$F$2354,6,FALSE)</f>
        <v>126</v>
      </c>
      <c r="PM650" s="203" t="s">
        <v>67</v>
      </c>
      <c r="PN650" s="10">
        <f>PL650*1.2</f>
        <v>151.19999999999999</v>
      </c>
      <c r="PO650" s="10"/>
      <c r="PP650" s="267"/>
      <c r="PQ650" s="203" t="s">
        <v>108</v>
      </c>
      <c r="PR650" s="276" t="s">
        <v>183</v>
      </c>
      <c r="PT650" s="204"/>
      <c r="PU650" s="204" t="e">
        <f>VLOOKUP(PR650,$A$681:$F$2354,6,FALSE)</f>
        <v>#N/A</v>
      </c>
      <c r="PV650" s="203" t="s">
        <v>67</v>
      </c>
      <c r="PW650" s="10" t="e">
        <f>PU650*1.2</f>
        <v>#N/A</v>
      </c>
      <c r="PX650" s="10"/>
      <c r="PY650" s="267"/>
      <c r="PZ650" s="203" t="s">
        <v>108</v>
      </c>
      <c r="QA650" s="276" t="s">
        <v>508</v>
      </c>
      <c r="QC650" s="204"/>
      <c r="QD650" s="204">
        <f>VLOOKUP(QA650,$A$681:$F$2354,6,FALSE)</f>
        <v>177</v>
      </c>
      <c r="QE650" s="203" t="s">
        <v>67</v>
      </c>
      <c r="QF650" s="10">
        <f>QD650*1.2</f>
        <v>212.4</v>
      </c>
      <c r="QG650" s="10"/>
      <c r="QH650" s="267"/>
      <c r="QI650" s="203" t="s">
        <v>108</v>
      </c>
      <c r="QJ650" s="276" t="s">
        <v>1730</v>
      </c>
      <c r="QL650" s="204"/>
      <c r="QM650" s="204">
        <f>VLOOKUP(QJ650,$A$681:$F$2354,6,FALSE)</f>
        <v>121</v>
      </c>
      <c r="QN650" s="203" t="s">
        <v>67</v>
      </c>
      <c r="QO650" s="10">
        <f>QM650*1.2</f>
        <v>145.19999999999999</v>
      </c>
      <c r="QP650" s="10"/>
      <c r="QQ650" s="267"/>
      <c r="QR650" s="203" t="s">
        <v>108</v>
      </c>
      <c r="QS650" s="276" t="s">
        <v>1730</v>
      </c>
      <c r="QU650" s="204"/>
      <c r="QV650" s="204">
        <f>VLOOKUP(QS650,$A$681:$F$2354,6,FALSE)</f>
        <v>121</v>
      </c>
      <c r="QW650" s="203" t="s">
        <v>67</v>
      </c>
      <c r="QX650" s="10">
        <f>QV650*1.2</f>
        <v>145.19999999999999</v>
      </c>
      <c r="QY650" s="10"/>
      <c r="QZ650" s="267"/>
      <c r="RA650" s="203" t="s">
        <v>108</v>
      </c>
      <c r="RB650" s="276" t="s">
        <v>966</v>
      </c>
      <c r="RD650" s="204"/>
      <c r="RE650" s="204">
        <f>VLOOKUP(RB650,$A$681:$F$2354,6,FALSE)</f>
        <v>8</v>
      </c>
      <c r="RF650" s="203" t="s">
        <v>67</v>
      </c>
      <c r="RG650" s="10">
        <f>RE650*1.2</f>
        <v>9.6</v>
      </c>
      <c r="RH650" s="10"/>
      <c r="RI650" s="267"/>
      <c r="RJ650" s="203" t="s">
        <v>108</v>
      </c>
      <c r="RK650" s="278" t="s">
        <v>183</v>
      </c>
      <c r="RM650" s="204"/>
      <c r="RN650" s="204" t="e">
        <f>VLOOKUP(RK650,$A$681:$F$2354,6,FALSE)</f>
        <v>#N/A</v>
      </c>
      <c r="RO650" s="203" t="s">
        <v>67</v>
      </c>
      <c r="RP650" s="10" t="e">
        <f>RN650*1.2</f>
        <v>#N/A</v>
      </c>
      <c r="RQ650" s="10"/>
      <c r="RR650" s="267"/>
      <c r="RS650" s="203" t="s">
        <v>108</v>
      </c>
      <c r="RT650" s="276" t="s">
        <v>469</v>
      </c>
      <c r="RV650" s="204"/>
      <c r="RW650" s="204">
        <f>VLOOKUP(RT650,$A$681:$F$2354,6,FALSE)</f>
        <v>165</v>
      </c>
      <c r="RX650" s="203" t="s">
        <v>67</v>
      </c>
      <c r="RY650" s="10">
        <f>RW650*1.2</f>
        <v>198</v>
      </c>
      <c r="RZ650" s="10"/>
      <c r="SA650" s="273"/>
      <c r="SB650" s="203" t="s">
        <v>108</v>
      </c>
      <c r="SC650" s="276" t="s">
        <v>469</v>
      </c>
      <c r="SE650" s="204"/>
      <c r="SF650" s="204">
        <f>VLOOKUP(SC650,$A$681:$F$2354,6,FALSE)</f>
        <v>165</v>
      </c>
      <c r="SG650" s="203" t="s">
        <v>67</v>
      </c>
      <c r="SH650" s="10">
        <f>SF650*1.2</f>
        <v>198</v>
      </c>
      <c r="SI650" s="10"/>
      <c r="SJ650" s="273"/>
      <c r="SK650" s="203" t="s">
        <v>108</v>
      </c>
      <c r="SL650" s="276" t="s">
        <v>1265</v>
      </c>
      <c r="SN650" s="204"/>
      <c r="SO650" s="204">
        <f>VLOOKUP(SL650,$A$681:$F$2354,6,FALSE)</f>
        <v>34</v>
      </c>
      <c r="SP650" s="203" t="s">
        <v>67</v>
      </c>
      <c r="SQ650" s="10">
        <f>SO650*1.2</f>
        <v>40.799999999999997</v>
      </c>
      <c r="SR650" s="10"/>
      <c r="SS650" s="273"/>
      <c r="ST650" s="203" t="s">
        <v>108</v>
      </c>
      <c r="SU650" s="276" t="s">
        <v>642</v>
      </c>
      <c r="SW650" s="204"/>
      <c r="SX650" s="204">
        <f>VLOOKUP(SU650,$A$681:$F$2354,6,FALSE)</f>
        <v>0</v>
      </c>
      <c r="SY650" s="203" t="s">
        <v>67</v>
      </c>
      <c r="SZ650" s="10">
        <f>SX650*1.2</f>
        <v>0</v>
      </c>
      <c r="TA650" s="10"/>
      <c r="TB650" s="273"/>
      <c r="TC650" s="203" t="s">
        <v>108</v>
      </c>
      <c r="TD650" s="428" t="s">
        <v>547</v>
      </c>
      <c r="TF650" s="204"/>
      <c r="TG650" s="204">
        <f>VLOOKUP(TD650,$A$681:$F$2354,6,FALSE)</f>
        <v>45</v>
      </c>
      <c r="TH650" s="203" t="s">
        <v>67</v>
      </c>
      <c r="TI650" s="10">
        <f>TG650*1.2</f>
        <v>54</v>
      </c>
      <c r="TK650" s="273"/>
      <c r="TL650" s="203" t="s">
        <v>108</v>
      </c>
      <c r="TM650" s="276" t="s">
        <v>1294</v>
      </c>
      <c r="TO650" s="204"/>
      <c r="TP650" s="204">
        <f>VLOOKUP(TM650,$A$681:$F$2354,6,FALSE)</f>
        <v>31</v>
      </c>
      <c r="TQ650" s="203" t="s">
        <v>67</v>
      </c>
      <c r="TR650" s="10">
        <f>TP650*1.2</f>
        <v>37.199999999999996</v>
      </c>
      <c r="TS650" s="10"/>
      <c r="TT650" s="273"/>
      <c r="TU650" s="203" t="s">
        <v>108</v>
      </c>
      <c r="TV650" s="276" t="s">
        <v>2082</v>
      </c>
      <c r="TX650" s="204"/>
      <c r="TY650" s="204">
        <f>VLOOKUP(TV650,$A$681:$F$2354,6,FALSE)</f>
        <v>88</v>
      </c>
      <c r="TZ650" s="203" t="s">
        <v>67</v>
      </c>
      <c r="UA650" s="10">
        <f>TY650*1.2</f>
        <v>105.6</v>
      </c>
      <c r="UB650" s="10"/>
      <c r="UC650" s="273"/>
      <c r="UD650" s="203" t="s">
        <v>108</v>
      </c>
      <c r="UE650" s="285" t="s">
        <v>183</v>
      </c>
      <c r="UG650" s="204"/>
      <c r="UH650" s="204" t="e">
        <f>VLOOKUP(UE650,$A$681:$F$2354,6,FALSE)</f>
        <v>#N/A</v>
      </c>
      <c r="UI650" s="203" t="s">
        <v>67</v>
      </c>
      <c r="UJ650" s="10" t="e">
        <f>UH650*1.2</f>
        <v>#N/A</v>
      </c>
      <c r="UK650" s="10"/>
      <c r="UL650" s="273"/>
      <c r="UM650" s="203" t="s">
        <v>108</v>
      </c>
      <c r="UN650" s="276" t="s">
        <v>2083</v>
      </c>
      <c r="UP650" s="204"/>
      <c r="UQ650" s="204">
        <f>VLOOKUP(UN650,$A$681:$F$2354,6,FALSE)</f>
        <v>126</v>
      </c>
      <c r="UR650" s="203" t="s">
        <v>67</v>
      </c>
      <c r="US650" s="10">
        <f>UQ650*1.2</f>
        <v>151.19999999999999</v>
      </c>
      <c r="UT650" s="10"/>
      <c r="UU650" s="273"/>
      <c r="UV650" s="203" t="s">
        <v>108</v>
      </c>
      <c r="UW650" s="276" t="s">
        <v>499</v>
      </c>
      <c r="UY650" s="204"/>
      <c r="UZ650" s="204">
        <f>VLOOKUP(UW650,$A$681:$F$2354,6,FALSE)</f>
        <v>28</v>
      </c>
      <c r="VA650" s="203" t="s">
        <v>67</v>
      </c>
      <c r="VB650" s="10">
        <f>UZ650*1.2</f>
        <v>33.6</v>
      </c>
      <c r="VC650" s="10"/>
      <c r="VD650" s="273"/>
      <c r="VE650" s="203" t="s">
        <v>108</v>
      </c>
      <c r="VF650" s="276" t="s">
        <v>552</v>
      </c>
      <c r="VH650" s="204"/>
      <c r="VI650" s="204">
        <f>VLOOKUP(VF650,$A$681:$F$2354,6,FALSE)</f>
        <v>7</v>
      </c>
      <c r="VJ650" s="203" t="s">
        <v>67</v>
      </c>
      <c r="VK650" s="10">
        <f>VI650*1.2</f>
        <v>8.4</v>
      </c>
      <c r="VL650" s="10"/>
      <c r="VM650" s="273"/>
      <c r="VN650" s="203" t="s">
        <v>108</v>
      </c>
      <c r="VO650" s="276" t="s">
        <v>2065</v>
      </c>
      <c r="VQ650" s="204"/>
      <c r="VR650" s="204">
        <f>VLOOKUP(VO650,$A$681:$F$2354,6,FALSE)</f>
        <v>44</v>
      </c>
      <c r="VS650" s="203" t="s">
        <v>67</v>
      </c>
      <c r="VT650" s="10">
        <f>VR650*1.2</f>
        <v>52.8</v>
      </c>
      <c r="VU650" s="10"/>
      <c r="VV650" s="273"/>
      <c r="VW650" s="203" t="s">
        <v>108</v>
      </c>
      <c r="VX650" s="278" t="s">
        <v>183</v>
      </c>
      <c r="VZ650" s="204"/>
      <c r="WA650" s="204" t="e">
        <f>VLOOKUP(VX650,$A$681:$F$2354,6,FALSE)</f>
        <v>#N/A</v>
      </c>
      <c r="WB650" s="203" t="s">
        <v>67</v>
      </c>
      <c r="WC650" s="10" t="e">
        <f>WA650*1.2</f>
        <v>#N/A</v>
      </c>
      <c r="WE650" s="273"/>
      <c r="WF650" s="203" t="s">
        <v>108</v>
      </c>
      <c r="WG650" s="276" t="s">
        <v>2653</v>
      </c>
      <c r="WI650" s="204"/>
      <c r="WJ650" s="204">
        <f>VLOOKUP(WG650,$A$681:$F$2354,6,FALSE)</f>
        <v>398</v>
      </c>
      <c r="WK650" s="203" t="s">
        <v>67</v>
      </c>
      <c r="WL650" s="10">
        <f>WJ650*1.2</f>
        <v>477.59999999999997</v>
      </c>
      <c r="WN650" s="273"/>
      <c r="WO650" s="203" t="s">
        <v>108</v>
      </c>
      <c r="WP650" s="278" t="s">
        <v>183</v>
      </c>
      <c r="WQ650" s="204"/>
      <c r="WR650" s="204"/>
      <c r="WS650" s="204" t="e">
        <f>VLOOKUP(WP650,$A$681:$F$2354,6,FALSE)</f>
        <v>#N/A</v>
      </c>
      <c r="WT650" s="203" t="s">
        <v>67</v>
      </c>
      <c r="WU650" s="10" t="e">
        <f>WS650*1.2</f>
        <v>#N/A</v>
      </c>
      <c r="WV650" s="10"/>
      <c r="WW650" s="273"/>
      <c r="WX650" s="203" t="s">
        <v>108</v>
      </c>
      <c r="WY650" s="278" t="s">
        <v>183</v>
      </c>
      <c r="XA650" s="204"/>
      <c r="XB650" s="204" t="e">
        <f>VLOOKUP(WY650,$A$681:$F$2354,6,FALSE)</f>
        <v>#N/A</v>
      </c>
      <c r="XC650" s="203" t="s">
        <v>67</v>
      </c>
      <c r="XD650" s="10" t="e">
        <f>XB650*1.2</f>
        <v>#N/A</v>
      </c>
      <c r="XF650" s="273"/>
      <c r="XG650" s="203" t="s">
        <v>108</v>
      </c>
      <c r="XH650" s="276" t="s">
        <v>1294</v>
      </c>
      <c r="XJ650" s="204"/>
      <c r="XK650" s="204">
        <f>VLOOKUP(XH650,$A$681:$F$2354,6,FALSE)</f>
        <v>31</v>
      </c>
      <c r="XL650" s="203" t="s">
        <v>67</v>
      </c>
      <c r="XM650" s="10">
        <f>XK650*1.2</f>
        <v>37.199999999999996</v>
      </c>
      <c r="XO650" s="273"/>
      <c r="XP650" s="203" t="s">
        <v>108</v>
      </c>
      <c r="XQ650" s="276" t="s">
        <v>2553</v>
      </c>
      <c r="XS650" s="204"/>
      <c r="XT650" s="204">
        <f>VLOOKUP(XQ650,$A$681:$F$2354,6,FALSE)</f>
        <v>156</v>
      </c>
      <c r="XU650" s="203" t="s">
        <v>67</v>
      </c>
      <c r="XV650" s="10">
        <f>XT650*1.2</f>
        <v>187.2</v>
      </c>
      <c r="XW650" s="10"/>
      <c r="XX650" s="273"/>
      <c r="XY650" s="203" t="s">
        <v>108</v>
      </c>
      <c r="XZ650" s="276" t="s">
        <v>2083</v>
      </c>
      <c r="YB650" s="204"/>
      <c r="YC650" s="204">
        <f>VLOOKUP(XZ650,$A$681:$F$2354,6,FALSE)</f>
        <v>126</v>
      </c>
      <c r="YD650" s="203" t="s">
        <v>67</v>
      </c>
      <c r="YE650" s="10">
        <f>YC650*1.2</f>
        <v>151.19999999999999</v>
      </c>
      <c r="YG650" s="273"/>
      <c r="YH650" s="203" t="s">
        <v>108</v>
      </c>
      <c r="YI650" s="278" t="s">
        <v>183</v>
      </c>
      <c r="YK650" s="204"/>
      <c r="YL650" s="204" t="e">
        <f>VLOOKUP(YI650,$A$681:$F$2354,6,FALSE)</f>
        <v>#N/A</v>
      </c>
      <c r="YM650" s="203" t="s">
        <v>67</v>
      </c>
      <c r="YN650" s="10" t="e">
        <f>YL650*1.2</f>
        <v>#N/A</v>
      </c>
      <c r="YO650" s="10"/>
      <c r="YP650" s="273"/>
      <c r="YQ650" s="203" t="s">
        <v>108</v>
      </c>
      <c r="YR650" s="278" t="s">
        <v>183</v>
      </c>
      <c r="YT650" s="204"/>
      <c r="YU650" s="204" t="e">
        <f>VLOOKUP(YR650,$A$681:$F$2354,6,FALSE)</f>
        <v>#N/A</v>
      </c>
      <c r="YV650" s="203" t="s">
        <v>67</v>
      </c>
      <c r="YW650" s="10" t="e">
        <f>YU650*1.2</f>
        <v>#N/A</v>
      </c>
      <c r="YY650" s="273"/>
      <c r="YZ650" s="203" t="s">
        <v>108</v>
      </c>
      <c r="ZA650" s="428" t="s">
        <v>2065</v>
      </c>
      <c r="ZC650" s="204"/>
      <c r="ZD650" s="204">
        <f>VLOOKUP(ZA650,$A$681:$F$2354,6,FALSE)</f>
        <v>44</v>
      </c>
      <c r="ZE650" s="203" t="s">
        <v>67</v>
      </c>
      <c r="ZF650" s="10">
        <f>ZD650*1.2</f>
        <v>52.8</v>
      </c>
      <c r="ZH650" s="273"/>
      <c r="ZI650" s="203" t="s">
        <v>108</v>
      </c>
      <c r="ZJ650" s="276" t="s">
        <v>688</v>
      </c>
      <c r="ZL650" s="204"/>
      <c r="ZM650" s="204">
        <f>VLOOKUP(ZJ650,$A$681:$F$2354,6,FALSE)</f>
        <v>2</v>
      </c>
      <c r="ZN650" s="203" t="s">
        <v>67</v>
      </c>
      <c r="ZO650" s="10">
        <f>ZM650*1.2</f>
        <v>2.4</v>
      </c>
      <c r="ZQ650" s="273"/>
      <c r="ZR650" s="203" t="s">
        <v>108</v>
      </c>
      <c r="ZS650" s="276" t="s">
        <v>632</v>
      </c>
      <c r="ZU650" s="204"/>
      <c r="ZV650" s="204">
        <f>VLOOKUP(ZS650,$A$681:$F$2354,6,FALSE)</f>
        <v>4</v>
      </c>
      <c r="ZW650" s="203" t="s">
        <v>67</v>
      </c>
      <c r="ZX650" s="10">
        <f>ZV650*1.2</f>
        <v>4.8</v>
      </c>
      <c r="ZY650" s="10"/>
      <c r="ZZ650" s="273"/>
      <c r="AAA650" s="203" t="s">
        <v>108</v>
      </c>
      <c r="AAB650" s="276" t="s">
        <v>676</v>
      </c>
      <c r="AAD650" s="204"/>
      <c r="AAE650" s="204">
        <f>VLOOKUP(AAB650,$A$681:$F$2354,6,FALSE)</f>
        <v>4</v>
      </c>
      <c r="AAF650" s="203" t="s">
        <v>67</v>
      </c>
      <c r="AAG650" s="10">
        <f>AAE650*1.2</f>
        <v>4.8</v>
      </c>
      <c r="AAH650" s="10"/>
      <c r="AAI650" s="273"/>
      <c r="AAJ650" s="203" t="s">
        <v>108</v>
      </c>
      <c r="AAK650" s="276" t="s">
        <v>1265</v>
      </c>
      <c r="AAM650" s="204"/>
      <c r="AAN650" s="204">
        <f>VLOOKUP(AAK650,$A$681:$F$2354,6,FALSE)</f>
        <v>34</v>
      </c>
      <c r="AAO650" s="203" t="s">
        <v>67</v>
      </c>
      <c r="AAP650" s="10">
        <f>AAN650*1.2</f>
        <v>40.799999999999997</v>
      </c>
      <c r="AAQ650" s="10"/>
      <c r="AAR650" s="273"/>
      <c r="AAS650" s="203" t="s">
        <v>108</v>
      </c>
      <c r="AAT650" s="276" t="s">
        <v>567</v>
      </c>
      <c r="AAV650" s="204"/>
      <c r="AAW650" s="204">
        <f>VLOOKUP(AAT650,$A$681:$F$2354,6,FALSE)</f>
        <v>14</v>
      </c>
      <c r="AAX650" s="203" t="s">
        <v>67</v>
      </c>
      <c r="AAY650" s="10">
        <f>AAW650*1.2</f>
        <v>16.8</v>
      </c>
      <c r="AAZ650" s="10"/>
      <c r="ABA650" s="273"/>
      <c r="ABB650" s="203" t="s">
        <v>108</v>
      </c>
      <c r="ABC650" s="278" t="s">
        <v>183</v>
      </c>
      <c r="ABE650" s="204"/>
      <c r="ABF650" s="204" t="e">
        <f>VLOOKUP(ABC650,$A$681:$F$2354,6,FALSE)</f>
        <v>#N/A</v>
      </c>
      <c r="ABG650" s="203" t="s">
        <v>67</v>
      </c>
      <c r="ABH650" s="10" t="e">
        <f>ABF650*1.2</f>
        <v>#N/A</v>
      </c>
      <c r="ABI650" s="10"/>
      <c r="ABJ650" s="273"/>
      <c r="ABK650" s="203" t="s">
        <v>108</v>
      </c>
      <c r="ABL650" s="276" t="s">
        <v>567</v>
      </c>
      <c r="ABN650" s="204"/>
      <c r="ABO650" s="204">
        <f>VLOOKUP(ABL650,$A$681:$F$2354,6,FALSE)</f>
        <v>14</v>
      </c>
      <c r="ABP650" s="203" t="s">
        <v>67</v>
      </c>
      <c r="ABQ650" s="10">
        <f>ABO650*1.2</f>
        <v>16.8</v>
      </c>
      <c r="ABR650" s="10"/>
      <c r="ABS650" s="273"/>
      <c r="ABT650" s="203" t="s">
        <v>108</v>
      </c>
      <c r="ABU650" s="276" t="s">
        <v>590</v>
      </c>
      <c r="ABW650" s="204"/>
      <c r="ABX650" s="204">
        <f>VLOOKUP(ABU650,$A$681:$F$2354,6,FALSE)</f>
        <v>0</v>
      </c>
      <c r="ABY650" s="203" t="s">
        <v>67</v>
      </c>
      <c r="ABZ650" s="10">
        <f>ABX650*1.2</f>
        <v>0</v>
      </c>
      <c r="ACA650" s="10"/>
      <c r="ACB650" s="273"/>
      <c r="ACC650" s="203" t="s">
        <v>108</v>
      </c>
      <c r="ACD650" s="278" t="s">
        <v>183</v>
      </c>
      <c r="ACF650" s="204"/>
      <c r="ACG650" s="204" t="e">
        <f>VLOOKUP(ACD650,$A$681:$F$2354,6,FALSE)</f>
        <v>#N/A</v>
      </c>
      <c r="ACH650" s="203" t="s">
        <v>67</v>
      </c>
      <c r="ACI650" s="10" t="e">
        <f>ACG650*1.2</f>
        <v>#N/A</v>
      </c>
      <c r="ACJ650" s="10"/>
      <c r="ACK650" s="273"/>
      <c r="ACL650" s="203" t="s">
        <v>108</v>
      </c>
      <c r="ACM650" s="278" t="s">
        <v>183</v>
      </c>
      <c r="ACO650" s="204"/>
      <c r="ACP650" s="204" t="e">
        <f>VLOOKUP(ACM650,$A$681:$F$2354,6,FALSE)</f>
        <v>#N/A</v>
      </c>
      <c r="ACQ650" s="203" t="s">
        <v>67</v>
      </c>
      <c r="ACR650" s="10" t="e">
        <f>ACP650*1.2</f>
        <v>#N/A</v>
      </c>
      <c r="ACS650" s="10"/>
      <c r="ACT650" s="273"/>
      <c r="ACU650" s="203" t="s">
        <v>108</v>
      </c>
      <c r="ACV650" s="278" t="s">
        <v>183</v>
      </c>
      <c r="ACX650" s="204"/>
      <c r="ACY650" s="204" t="e">
        <f>VLOOKUP(ACV650,$A$681:$F$2354,6,FALSE)</f>
        <v>#N/A</v>
      </c>
      <c r="ACZ650" s="203" t="s">
        <v>67</v>
      </c>
      <c r="ADA650" s="10" t="e">
        <f>ACY650*1.2</f>
        <v>#N/A</v>
      </c>
      <c r="ADB650" s="10"/>
      <c r="ADC650" s="273"/>
      <c r="ADD650" s="203" t="s">
        <v>108</v>
      </c>
      <c r="ADE650" s="278" t="s">
        <v>183</v>
      </c>
      <c r="ADG650" s="204"/>
      <c r="ADH650" s="204" t="e">
        <f>VLOOKUP(ADE650,$A$681:$F$2354,6,FALSE)</f>
        <v>#N/A</v>
      </c>
      <c r="ADI650" s="203" t="s">
        <v>67</v>
      </c>
      <c r="ADJ650" s="10" t="e">
        <f>ADH650*1.2</f>
        <v>#N/A</v>
      </c>
      <c r="ADL650" s="273"/>
      <c r="ADM650" s="203" t="s">
        <v>108</v>
      </c>
      <c r="ADN650" s="278" t="s">
        <v>183</v>
      </c>
      <c r="ADP650" s="204"/>
      <c r="ADQ650" s="204" t="e">
        <f>VLOOKUP(ADN650,$A$681:$F$2354,6,FALSE)</f>
        <v>#N/A</v>
      </c>
      <c r="ADR650" s="203" t="s">
        <v>67</v>
      </c>
      <c r="ADS650" s="10" t="e">
        <f>ADQ650*1.2</f>
        <v>#N/A</v>
      </c>
      <c r="ADT650" s="10"/>
      <c r="ADU650" s="273"/>
      <c r="ADV650" s="203" t="s">
        <v>108</v>
      </c>
      <c r="ADW650" s="278" t="s">
        <v>183</v>
      </c>
      <c r="ADY650" s="204"/>
      <c r="ADZ650" s="204" t="e">
        <f>VLOOKUP(ADW650,$A$681:$F$2354,6,FALSE)</f>
        <v>#N/A</v>
      </c>
      <c r="AEA650" s="203" t="s">
        <v>67</v>
      </c>
      <c r="AEB650" s="10" t="e">
        <f>ADZ650*1.2</f>
        <v>#N/A</v>
      </c>
      <c r="AED650" s="273"/>
      <c r="AEE650" s="203" t="s">
        <v>108</v>
      </c>
      <c r="AEF650" s="278" t="s">
        <v>183</v>
      </c>
      <c r="AEH650" s="204"/>
      <c r="AEI650" s="204" t="e">
        <f>VLOOKUP(AEF650,$A$681:$F$2354,6,FALSE)</f>
        <v>#N/A</v>
      </c>
      <c r="AEJ650" s="203" t="s">
        <v>67</v>
      </c>
      <c r="AEK650" s="10" t="e">
        <f>AEI650*1.2</f>
        <v>#N/A</v>
      </c>
      <c r="AEM650" s="273"/>
      <c r="AEN650" s="203" t="s">
        <v>108</v>
      </c>
      <c r="AEO650" s="278" t="s">
        <v>183</v>
      </c>
      <c r="AEQ650" s="204"/>
      <c r="AER650" s="204" t="e">
        <f>VLOOKUP(AEO650,$A$681:$F$2354,6,FALSE)</f>
        <v>#N/A</v>
      </c>
      <c r="AES650" s="203" t="s">
        <v>67</v>
      </c>
      <c r="AET650" s="10" t="e">
        <f>AER650*1.2</f>
        <v>#N/A</v>
      </c>
      <c r="AEV650" s="273"/>
      <c r="AEW650" s="203" t="s">
        <v>108</v>
      </c>
      <c r="AEX650" s="278" t="s">
        <v>183</v>
      </c>
      <c r="AEZ650" s="204"/>
      <c r="AFA650" s="204" t="e">
        <f>VLOOKUP(AEX650,$A$681:$F$2354,6,FALSE)</f>
        <v>#N/A</v>
      </c>
      <c r="AFB650" s="203" t="s">
        <v>67</v>
      </c>
      <c r="AFC650" s="10" t="e">
        <f>AFA650*1.2</f>
        <v>#N/A</v>
      </c>
      <c r="AFD650" s="10"/>
      <c r="AFE650" s="273"/>
      <c r="AFF650" s="203" t="s">
        <v>108</v>
      </c>
      <c r="AFG650" s="278" t="s">
        <v>183</v>
      </c>
      <c r="AFI650" s="204"/>
      <c r="AFJ650" s="204" t="e">
        <f>VLOOKUP(AFG650,$A$681:$F$2354,6,FALSE)</f>
        <v>#N/A</v>
      </c>
      <c r="AFK650" s="203" t="s">
        <v>67</v>
      </c>
      <c r="AFL650" s="10" t="e">
        <f>AFJ650*1.2</f>
        <v>#N/A</v>
      </c>
      <c r="AFM650" s="10"/>
      <c r="AFN650" s="273"/>
      <c r="AFO650" s="203" t="s">
        <v>108</v>
      </c>
      <c r="AFP650" s="278" t="s">
        <v>183</v>
      </c>
      <c r="AFR650" s="204"/>
      <c r="AFS650" s="204" t="e">
        <f>VLOOKUP(AFP650,$A$681:$F$2354,6,FALSE)</f>
        <v>#N/A</v>
      </c>
      <c r="AFT650" s="203" t="s">
        <v>67</v>
      </c>
      <c r="AFU650" s="10" t="e">
        <f>AFS650*1.2</f>
        <v>#N/A</v>
      </c>
      <c r="AFV650" s="10"/>
      <c r="AFW650" s="273"/>
      <c r="AFX650" s="203" t="s">
        <v>108</v>
      </c>
      <c r="AFY650" s="278" t="s">
        <v>183</v>
      </c>
      <c r="AGA650" s="204"/>
      <c r="AGB650" s="204" t="e">
        <f>VLOOKUP(AFY650,$A$681:$F$2354,6,FALSE)</f>
        <v>#N/A</v>
      </c>
      <c r="AGC650" s="203" t="s">
        <v>67</v>
      </c>
      <c r="AGD650" s="10" t="e">
        <f>AGB650*1.2</f>
        <v>#N/A</v>
      </c>
      <c r="AGE650" s="10"/>
      <c r="AGF650" s="273"/>
      <c r="AGG650" s="203" t="s">
        <v>108</v>
      </c>
      <c r="AGH650" s="278" t="s">
        <v>183</v>
      </c>
      <c r="AGJ650" s="204"/>
      <c r="AGK650" s="204" t="e">
        <f>VLOOKUP(AGH650,$A$681:$F$2354,6,FALSE)</f>
        <v>#N/A</v>
      </c>
      <c r="AGL650" s="203" t="s">
        <v>67</v>
      </c>
      <c r="AGM650" s="10" t="e">
        <f>AGK650*1.2</f>
        <v>#N/A</v>
      </c>
      <c r="AGN650" s="10"/>
      <c r="AGO650" s="273"/>
      <c r="AGP650" s="203" t="s">
        <v>108</v>
      </c>
      <c r="AGQ650" s="278" t="s">
        <v>183</v>
      </c>
      <c r="AGS650" s="204"/>
      <c r="AGT650" s="204" t="e">
        <f>VLOOKUP(AGQ650,$A$681:$F$2354,6,FALSE)</f>
        <v>#N/A</v>
      </c>
      <c r="AGU650" s="203" t="s">
        <v>67</v>
      </c>
      <c r="AGV650" s="10" t="e">
        <f>AGT650*1.2</f>
        <v>#N/A</v>
      </c>
      <c r="AGW650" s="10"/>
      <c r="AGX650" s="273"/>
      <c r="AGY650" s="203" t="s">
        <v>108</v>
      </c>
      <c r="AGZ650" s="276" t="s">
        <v>1287</v>
      </c>
      <c r="AHB650" s="204"/>
      <c r="AHC650" s="204">
        <f>VLOOKUP(AGZ650,$A$681:$F$2354,6,FALSE)</f>
        <v>270</v>
      </c>
      <c r="AHD650" s="203" t="s">
        <v>67</v>
      </c>
      <c r="AHE650" s="10">
        <f>AHC650*1.2</f>
        <v>324</v>
      </c>
      <c r="AHF650" s="10"/>
      <c r="AHG650" s="273"/>
      <c r="AHH650" s="203" t="s">
        <v>108</v>
      </c>
      <c r="AHI650" s="276" t="s">
        <v>1294</v>
      </c>
      <c r="AHK650" s="204"/>
      <c r="AHL650" s="204">
        <f>VLOOKUP(AHI650,$A$681:$F$2354,6,FALSE)</f>
        <v>31</v>
      </c>
      <c r="AHM650" s="203" t="s">
        <v>67</v>
      </c>
      <c r="AHN650" s="10">
        <f>AHL650*1.2</f>
        <v>37.199999999999996</v>
      </c>
      <c r="AHO650" s="10"/>
      <c r="AHP650" s="273"/>
      <c r="AHQ650" s="203" t="s">
        <v>108</v>
      </c>
      <c r="AHR650" s="276" t="s">
        <v>2065</v>
      </c>
      <c r="AHT650" s="204"/>
      <c r="AHU650" s="204">
        <f>VLOOKUP(AHR650,$A$681:$F$2354,6,FALSE)</f>
        <v>44</v>
      </c>
      <c r="AHV650" s="203" t="s">
        <v>67</v>
      </c>
      <c r="AHW650" s="10">
        <f>AHU650*1.2</f>
        <v>52.8</v>
      </c>
      <c r="AHX650" s="10"/>
      <c r="AHY650" s="273"/>
      <c r="AHZ650" s="203" t="s">
        <v>108</v>
      </c>
      <c r="AIA650" s="276" t="s">
        <v>591</v>
      </c>
      <c r="AIC650" s="204"/>
      <c r="AID650" s="204">
        <f>VLOOKUP(AIA650,$A$681:$F$2354,6,FALSE)</f>
        <v>13</v>
      </c>
      <c r="AIE650" s="203" t="s">
        <v>67</v>
      </c>
      <c r="AIF650" s="10">
        <f>AID650*1.2</f>
        <v>15.6</v>
      </c>
      <c r="AIG650" s="10"/>
      <c r="AIH650" s="273"/>
      <c r="AII650" s="203" t="s">
        <v>108</v>
      </c>
      <c r="AIJ650" s="276" t="s">
        <v>991</v>
      </c>
      <c r="AIL650" s="204"/>
      <c r="AIM650" s="204">
        <f>VLOOKUP(AIJ650,$A$681:$F$2354,6,FALSE)</f>
        <v>0</v>
      </c>
      <c r="AIN650" s="203" t="s">
        <v>67</v>
      </c>
      <c r="AIO650" s="10">
        <f>AIM650*1.2</f>
        <v>0</v>
      </c>
      <c r="AIP650" s="10"/>
      <c r="AIQ650" s="273"/>
      <c r="AIR650" s="203" t="s">
        <v>108</v>
      </c>
      <c r="AIS650" s="276" t="s">
        <v>854</v>
      </c>
      <c r="AIU650" s="204"/>
      <c r="AIV650" s="204">
        <f>VLOOKUP(AIS650,$A$681:$F$2354,6,FALSE)</f>
        <v>39</v>
      </c>
      <c r="AIW650" s="203" t="s">
        <v>67</v>
      </c>
      <c r="AIX650" s="10">
        <f>AIV650*1.2</f>
        <v>46.8</v>
      </c>
      <c r="AIY650" s="10"/>
      <c r="AIZ650" s="273"/>
      <c r="AJA650" s="203" t="s">
        <v>108</v>
      </c>
      <c r="AJB650" s="276" t="s">
        <v>505</v>
      </c>
      <c r="AJD650" s="204"/>
      <c r="AJE650" s="204">
        <f>VLOOKUP(AJB650,$A$681:$F$2354,6,FALSE)</f>
        <v>20</v>
      </c>
      <c r="AJF650" s="203" t="s">
        <v>67</v>
      </c>
      <c r="AJG650" s="10">
        <f>AJE650*1.2</f>
        <v>24</v>
      </c>
      <c r="AJH650" s="10"/>
      <c r="AJI650" s="273"/>
      <c r="AJJ650" s="203" t="s">
        <v>108</v>
      </c>
      <c r="AJK650" s="276" t="s">
        <v>434</v>
      </c>
      <c r="AJM650" s="204"/>
      <c r="AJN650" s="204">
        <f>VLOOKUP(AJK650,$A$681:$F$2354,6,FALSE)</f>
        <v>0</v>
      </c>
      <c r="AJO650" s="203" t="s">
        <v>67</v>
      </c>
      <c r="AJP650" s="10">
        <f>AJN650*1.2</f>
        <v>0</v>
      </c>
      <c r="AJQ650" s="10"/>
      <c r="AJR650" s="273"/>
      <c r="AJS650" s="203" t="s">
        <v>108</v>
      </c>
      <c r="AJT650" s="431" t="s">
        <v>1730</v>
      </c>
      <c r="AJV650" s="204"/>
      <c r="AJW650" s="204">
        <f>VLOOKUP(AJT650,$A$681:$F$2354,6,FALSE)</f>
        <v>121</v>
      </c>
      <c r="AJX650" s="203" t="s">
        <v>67</v>
      </c>
      <c r="AJY650" s="10">
        <f>AJW650*1.2</f>
        <v>145.19999999999999</v>
      </c>
      <c r="AJZ650" s="10"/>
      <c r="AKA650" s="273"/>
      <c r="AKB650" s="203" t="s">
        <v>108</v>
      </c>
      <c r="AKC650" s="276" t="s">
        <v>1294</v>
      </c>
      <c r="AKE650" s="204"/>
      <c r="AKF650" s="204">
        <f>VLOOKUP(AKC650,$A$681:$F$2354,6,FALSE)</f>
        <v>31</v>
      </c>
      <c r="AKG650" s="203" t="s">
        <v>67</v>
      </c>
      <c r="AKH650" s="10">
        <f>AKF650*1.2</f>
        <v>37.199999999999996</v>
      </c>
      <c r="AKI650" s="10"/>
      <c r="AKJ650" s="273"/>
      <c r="AKK650" s="203" t="s">
        <v>108</v>
      </c>
      <c r="AKL650" s="276" t="s">
        <v>2344</v>
      </c>
      <c r="AKN650" s="204"/>
      <c r="AKO650" s="204">
        <f>VLOOKUP(AKL650,$A$681:$F$2354,6,FALSE)</f>
        <v>0</v>
      </c>
      <c r="AKP650" s="203" t="s">
        <v>67</v>
      </c>
      <c r="AKQ650" s="10">
        <f>AKO650*1.2</f>
        <v>0</v>
      </c>
      <c r="AKR650" s="10"/>
      <c r="AKS650" s="273"/>
      <c r="AKT650" s="203" t="s">
        <v>108</v>
      </c>
      <c r="AKU650" s="276" t="s">
        <v>567</v>
      </c>
      <c r="AKW650" s="204"/>
      <c r="AKX650" s="204">
        <f>VLOOKUP(AKU650,$A$681:$F$2354,6,FALSE)</f>
        <v>14</v>
      </c>
      <c r="AKY650" s="203" t="s">
        <v>67</v>
      </c>
      <c r="AKZ650" s="10">
        <f>AKX650*1.2</f>
        <v>16.8</v>
      </c>
      <c r="ALA650" s="10"/>
      <c r="ALB650" s="273"/>
      <c r="ALC650" s="203" t="s">
        <v>108</v>
      </c>
      <c r="ALD650" s="276" t="s">
        <v>975</v>
      </c>
      <c r="ALF650" s="204"/>
      <c r="ALG650" s="204">
        <f>VLOOKUP(ALD650,$A$681:$F$2354,6,FALSE)</f>
        <v>50</v>
      </c>
      <c r="ALH650" s="203" t="s">
        <v>67</v>
      </c>
      <c r="ALI650" s="10">
        <f>ALG650*1.2</f>
        <v>60</v>
      </c>
      <c r="ALJ650" s="10"/>
      <c r="ALK650" s="273"/>
      <c r="ALL650" s="203" t="s">
        <v>108</v>
      </c>
      <c r="ALM650" s="276" t="s">
        <v>600</v>
      </c>
      <c r="ALO650" s="204"/>
      <c r="ALP650" s="204">
        <f>VLOOKUP(ALM650,$A$681:$F$2354,6,FALSE)</f>
        <v>0</v>
      </c>
      <c r="ALQ650" s="203" t="s">
        <v>67</v>
      </c>
      <c r="ALR650" s="10">
        <f>ALP650*1.2</f>
        <v>0</v>
      </c>
      <c r="ALS650" s="10"/>
      <c r="ALT650" s="273"/>
      <c r="ALU650" s="203" t="s">
        <v>108</v>
      </c>
      <c r="ALV650" s="276" t="s">
        <v>552</v>
      </c>
      <c r="ALX650" s="204"/>
      <c r="ALY650" s="204">
        <f>VLOOKUP(ALV650,$A$681:$F$2354,6,FALSE)</f>
        <v>7</v>
      </c>
      <c r="ALZ650" s="203" t="s">
        <v>67</v>
      </c>
      <c r="AMA650" s="10">
        <f>ALY650*1.2</f>
        <v>8.4</v>
      </c>
      <c r="AMB650" s="10"/>
      <c r="AMC650" s="273"/>
      <c r="AMD650" s="203" t="s">
        <v>108</v>
      </c>
      <c r="AME650" s="276" t="s">
        <v>1261</v>
      </c>
      <c r="AMG650" s="204"/>
      <c r="AMH650" s="204">
        <f>VLOOKUP(AME650,$A$681:$F$2354,6,FALSE)</f>
        <v>72</v>
      </c>
      <c r="AMI650" s="203" t="s">
        <v>67</v>
      </c>
      <c r="AMJ650" s="10">
        <f>AMH650*1.2</f>
        <v>86.399999999999991</v>
      </c>
      <c r="AMK650" s="10"/>
      <c r="AML650" s="273"/>
      <c r="AMM650" s="203" t="s">
        <v>108</v>
      </c>
      <c r="AMN650" s="276" t="s">
        <v>632</v>
      </c>
      <c r="AMP650" s="204"/>
      <c r="AMQ650" s="204">
        <f>VLOOKUP(AMN650,$A$681:$F$2354,6,FALSE)</f>
        <v>4</v>
      </c>
      <c r="AMR650" s="203" t="s">
        <v>67</v>
      </c>
      <c r="AMS650" s="10">
        <f>AMQ650*1.2</f>
        <v>4.8</v>
      </c>
      <c r="AMT650" s="10"/>
      <c r="AMU650" s="273"/>
      <c r="AMV650" s="203" t="s">
        <v>108</v>
      </c>
      <c r="AMW650" s="276" t="s">
        <v>593</v>
      </c>
      <c r="AMY650" s="204"/>
      <c r="AMZ650" s="204">
        <f>VLOOKUP(AMW650,$A$681:$F$2354,6,FALSE)</f>
        <v>10</v>
      </c>
      <c r="ANA650" s="203" t="s">
        <v>67</v>
      </c>
      <c r="ANB650" s="10">
        <f>AMZ650*1.2</f>
        <v>12</v>
      </c>
      <c r="ANC650" s="10"/>
      <c r="AND650" s="273"/>
      <c r="ANE650" s="203" t="s">
        <v>108</v>
      </c>
      <c r="ANF650" s="276" t="s">
        <v>1294</v>
      </c>
      <c r="ANH650" s="204"/>
      <c r="ANI650" s="204">
        <f>VLOOKUP(ANF650,$A$681:$F$2354,6,FALSE)</f>
        <v>31</v>
      </c>
      <c r="ANJ650" s="203" t="s">
        <v>67</v>
      </c>
      <c r="ANK650" s="10">
        <f>ANI650*1.2</f>
        <v>37.199999999999996</v>
      </c>
      <c r="ANL650" s="10"/>
      <c r="ANM650" s="273"/>
      <c r="ANN650" s="203" t="s">
        <v>108</v>
      </c>
      <c r="ANO650" s="276" t="s">
        <v>2065</v>
      </c>
      <c r="ANQ650" s="204"/>
      <c r="ANR650" s="204">
        <f>VLOOKUP(ANO650,$A$681:$F$2354,6,FALSE)</f>
        <v>44</v>
      </c>
      <c r="ANS650" s="203" t="s">
        <v>67</v>
      </c>
      <c r="ANT650" s="10">
        <f>ANR650*1.2</f>
        <v>52.8</v>
      </c>
      <c r="ANU650" s="10"/>
      <c r="ANV650" s="273"/>
      <c r="ANW650" s="203" t="s">
        <v>108</v>
      </c>
      <c r="ANX650" s="276" t="s">
        <v>609</v>
      </c>
      <c r="ANZ650" s="204"/>
      <c r="AOA650" s="204">
        <f>VLOOKUP(ANX650,$A$681:$F$2354,6,FALSE)</f>
        <v>14</v>
      </c>
      <c r="AOB650" s="203" t="s">
        <v>67</v>
      </c>
      <c r="AOC650" s="10">
        <f>AOA650*1.2</f>
        <v>16.8</v>
      </c>
      <c r="AOD650" s="10"/>
      <c r="AOE650" s="273"/>
      <c r="AOF650" s="203" t="s">
        <v>108</v>
      </c>
      <c r="AOG650" s="276" t="s">
        <v>609</v>
      </c>
      <c r="AOI650" s="204"/>
      <c r="AOJ650" s="204">
        <f>VLOOKUP(AOG650,$A$681:$F$2354,6,FALSE)</f>
        <v>14</v>
      </c>
      <c r="AOK650" s="203" t="s">
        <v>67</v>
      </c>
      <c r="AOL650" s="10">
        <f>AOJ650*1.2</f>
        <v>16.8</v>
      </c>
      <c r="AOM650" s="10"/>
      <c r="AON650" s="273"/>
      <c r="AOO650" s="203" t="s">
        <v>108</v>
      </c>
      <c r="AOP650" s="276" t="s">
        <v>508</v>
      </c>
      <c r="AOR650" s="204"/>
      <c r="AOS650" s="204">
        <f>VLOOKUP(AOP650,$A$681:$F$2354,6,FALSE)</f>
        <v>177</v>
      </c>
      <c r="AOT650" s="203" t="s">
        <v>67</v>
      </c>
      <c r="AOU650" s="10">
        <f>AOS650*1.2</f>
        <v>212.4</v>
      </c>
      <c r="AOV650" s="10"/>
      <c r="AOW650" s="273"/>
      <c r="AOX650" s="203" t="s">
        <v>108</v>
      </c>
      <c r="AOY650" s="276" t="s">
        <v>1730</v>
      </c>
      <c r="APA650" s="204"/>
      <c r="APB650" s="204">
        <f>VLOOKUP(AOY650,$A$681:$F$2354,6,FALSE)</f>
        <v>121</v>
      </c>
      <c r="APC650" s="203" t="s">
        <v>67</v>
      </c>
      <c r="APD650" s="10">
        <f>APB650*1.2</f>
        <v>145.19999999999999</v>
      </c>
      <c r="APE650" s="10"/>
      <c r="APF650" s="273"/>
      <c r="APG650" s="203" t="s">
        <v>108</v>
      </c>
      <c r="APH650" s="276" t="s">
        <v>1294</v>
      </c>
      <c r="APJ650" s="204"/>
      <c r="APK650" s="204">
        <f>VLOOKUP(APH650,$A$681:$F$2354,6,FALSE)</f>
        <v>31</v>
      </c>
      <c r="APL650" s="203" t="s">
        <v>67</v>
      </c>
      <c r="APM650" s="10">
        <f>APK650*1.2</f>
        <v>37.199999999999996</v>
      </c>
      <c r="APN650" s="10"/>
      <c r="APO650" s="273"/>
      <c r="APP650" s="203" t="s">
        <v>108</v>
      </c>
      <c r="APQ650" s="276" t="s">
        <v>547</v>
      </c>
      <c r="APS650" s="204"/>
      <c r="APT650" s="204">
        <f>VLOOKUP(APQ650,$A$681:$F$2354,6,FALSE)</f>
        <v>45</v>
      </c>
      <c r="APU650" s="203" t="s">
        <v>67</v>
      </c>
      <c r="APV650" s="10">
        <f>APT650*1.2</f>
        <v>54</v>
      </c>
      <c r="APW650" s="10"/>
      <c r="APX650" s="273"/>
      <c r="APY650" s="203" t="s">
        <v>108</v>
      </c>
      <c r="APZ650" s="276" t="s">
        <v>863</v>
      </c>
      <c r="AQB650" s="204"/>
      <c r="AQC650" s="204">
        <f>VLOOKUP(APZ650,$A$681:$F$2354,6,FALSE)</f>
        <v>35</v>
      </c>
      <c r="AQD650" s="203" t="s">
        <v>67</v>
      </c>
      <c r="AQE650" s="10">
        <f>AQC650*1.2</f>
        <v>42</v>
      </c>
      <c r="AQF650" s="10"/>
      <c r="AQG650" s="273"/>
    </row>
    <row r="651" spans="1:1125" s="14" customFormat="1" ht="15">
      <c r="A651" s="203" t="s">
        <v>109</v>
      </c>
      <c r="B651" s="276" t="s">
        <v>964</v>
      </c>
      <c r="D651" s="204"/>
      <c r="E651" s="204">
        <f>VLOOKUP(B651,$A$681:$F$2354,6,FALSE)</f>
        <v>55</v>
      </c>
      <c r="F651" s="203" t="s">
        <v>69</v>
      </c>
      <c r="G651" s="10">
        <f>E651*1.1</f>
        <v>60.500000000000007</v>
      </c>
      <c r="H651" s="10"/>
      <c r="I651" s="267"/>
      <c r="J651" s="203" t="s">
        <v>109</v>
      </c>
      <c r="K651" s="276" t="s">
        <v>2553</v>
      </c>
      <c r="M651" s="204"/>
      <c r="N651" s="204">
        <f>VLOOKUP(K651,$A$681:$F$2354,6,FALSE)</f>
        <v>156</v>
      </c>
      <c r="O651" s="203" t="s">
        <v>69</v>
      </c>
      <c r="P651" s="10">
        <f>N651*1.1</f>
        <v>171.60000000000002</v>
      </c>
      <c r="Q651" s="10"/>
      <c r="R651" s="267"/>
      <c r="S651" s="203" t="s">
        <v>109</v>
      </c>
      <c r="T651" s="276" t="s">
        <v>2781</v>
      </c>
      <c r="V651" s="204"/>
      <c r="W651" s="204">
        <f>VLOOKUP(T651,$A$681:$F$2354,6,FALSE)</f>
        <v>0</v>
      </c>
      <c r="X651" s="203" t="s">
        <v>69</v>
      </c>
      <c r="Y651" s="10">
        <f>W651*1.1</f>
        <v>0</v>
      </c>
      <c r="Z651" s="10"/>
      <c r="AA651" s="267"/>
      <c r="AB651" s="203" t="s">
        <v>109</v>
      </c>
      <c r="AC651" s="276" t="s">
        <v>2789</v>
      </c>
      <c r="AE651" s="204"/>
      <c r="AF651" s="204">
        <f>VLOOKUP(AC651,$A$681:$F$2354,6,FALSE)</f>
        <v>24</v>
      </c>
      <c r="AG651" s="203" t="s">
        <v>69</v>
      </c>
      <c r="AH651" s="10">
        <f>AF651*1.1</f>
        <v>26.400000000000002</v>
      </c>
      <c r="AI651" s="10"/>
      <c r="AJ651" s="267"/>
      <c r="AK651" s="203" t="s">
        <v>109</v>
      </c>
      <c r="AL651" s="276" t="s">
        <v>1730</v>
      </c>
      <c r="AN651" s="204"/>
      <c r="AO651" s="204">
        <f>VLOOKUP(AL651,$A$681:$F$2354,6,FALSE)</f>
        <v>121</v>
      </c>
      <c r="AP651" s="203" t="s">
        <v>69</v>
      </c>
      <c r="AQ651" s="10">
        <f>AO651*1.1</f>
        <v>133.10000000000002</v>
      </c>
      <c r="AR651" s="10"/>
      <c r="AS651" s="267"/>
      <c r="AT651" s="203" t="s">
        <v>109</v>
      </c>
      <c r="AU651" s="276" t="s">
        <v>2589</v>
      </c>
      <c r="AW651" s="204"/>
      <c r="AX651" s="204">
        <f>VLOOKUP(AU651,$A$681:$F$2354,6,FALSE)</f>
        <v>6</v>
      </c>
      <c r="AY651" s="203" t="s">
        <v>69</v>
      </c>
      <c r="AZ651" s="10">
        <f>AX651*1.1</f>
        <v>6.6000000000000005</v>
      </c>
      <c r="BA651" s="10"/>
      <c r="BB651" s="267"/>
      <c r="BC651" s="203" t="s">
        <v>109</v>
      </c>
      <c r="BD651" s="276" t="s">
        <v>2069</v>
      </c>
      <c r="BF651" s="204"/>
      <c r="BG651" s="204">
        <f>VLOOKUP(BD651,$A$681:$F$2354,6,FALSE)</f>
        <v>2</v>
      </c>
      <c r="BH651" s="203" t="s">
        <v>69</v>
      </c>
      <c r="BI651" s="10">
        <f>BG651*1.1</f>
        <v>2.2000000000000002</v>
      </c>
      <c r="BJ651" s="10"/>
      <c r="BK651" s="267"/>
      <c r="BL651" s="203" t="s">
        <v>109</v>
      </c>
      <c r="BM651" s="276" t="s">
        <v>1730</v>
      </c>
      <c r="BO651" s="204"/>
      <c r="BP651" s="204">
        <f>VLOOKUP(BM651,$A$681:$F$2354,6,FALSE)</f>
        <v>121</v>
      </c>
      <c r="BQ651" s="203" t="s">
        <v>69</v>
      </c>
      <c r="BR651" s="10">
        <f>BP651*1.1</f>
        <v>133.10000000000002</v>
      </c>
      <c r="BS651" s="10"/>
      <c r="BT651" s="267"/>
      <c r="BU651" s="203" t="s">
        <v>109</v>
      </c>
      <c r="BV651" s="276" t="s">
        <v>1265</v>
      </c>
      <c r="BX651" s="204"/>
      <c r="BY651" s="204">
        <f>VLOOKUP(BV651,$A$681:$F$2354,6,FALSE)</f>
        <v>34</v>
      </c>
      <c r="BZ651" s="203" t="s">
        <v>69</v>
      </c>
      <c r="CA651" s="10">
        <f>BY651*1.1</f>
        <v>37.400000000000006</v>
      </c>
      <c r="CB651" s="10"/>
      <c r="CC651" s="267"/>
      <c r="CD651" s="203" t="s">
        <v>109</v>
      </c>
      <c r="CE651" s="276" t="s">
        <v>1730</v>
      </c>
      <c r="CG651" s="204"/>
      <c r="CH651" s="204">
        <f>VLOOKUP(CE651,$A$681:$F$2354,6,FALSE)</f>
        <v>121</v>
      </c>
      <c r="CI651" s="203" t="s">
        <v>69</v>
      </c>
      <c r="CJ651" s="10">
        <f>CH651*1.1</f>
        <v>133.10000000000002</v>
      </c>
      <c r="CK651" s="10"/>
      <c r="CL651" s="267"/>
      <c r="CM651" s="203" t="s">
        <v>109</v>
      </c>
      <c r="CN651" s="276" t="s">
        <v>2603</v>
      </c>
      <c r="CP651" s="204"/>
      <c r="CQ651" s="204">
        <f>VLOOKUP(CN651,$A$681:$F$2354,6,FALSE)</f>
        <v>34</v>
      </c>
      <c r="CR651" s="203" t="s">
        <v>69</v>
      </c>
      <c r="CS651" s="10">
        <f>CQ651*1.1</f>
        <v>37.400000000000006</v>
      </c>
      <c r="CT651" s="10"/>
      <c r="CU651" s="267"/>
      <c r="CV651" s="203" t="s">
        <v>109</v>
      </c>
      <c r="CW651" s="276" t="s">
        <v>1294</v>
      </c>
      <c r="CY651" s="204"/>
      <c r="CZ651" s="204">
        <f>VLOOKUP(CW651,$A$681:$F$2354,6,FALSE)</f>
        <v>31</v>
      </c>
      <c r="DA651" s="203" t="s">
        <v>69</v>
      </c>
      <c r="DB651" s="10">
        <f>CZ651*1.1</f>
        <v>34.1</v>
      </c>
      <c r="DC651" s="10"/>
      <c r="DD651" s="267"/>
      <c r="DE651" s="203" t="s">
        <v>109</v>
      </c>
      <c r="DF651" s="276" t="s">
        <v>1294</v>
      </c>
      <c r="DH651" s="204"/>
      <c r="DI651" s="204">
        <f>VLOOKUP(DF651,$A$681:$F$2354,6,FALSE)</f>
        <v>31</v>
      </c>
      <c r="DJ651" s="203" t="s">
        <v>69</v>
      </c>
      <c r="DK651" s="10">
        <f>DI651*1.1</f>
        <v>34.1</v>
      </c>
      <c r="DL651" s="10"/>
      <c r="DM651" s="267"/>
      <c r="DN651" s="203" t="s">
        <v>109</v>
      </c>
      <c r="DO651" s="276" t="s">
        <v>2098</v>
      </c>
      <c r="DQ651" s="204"/>
      <c r="DR651" s="204">
        <f>VLOOKUP(DO651,$A$681:$F$2354,6,FALSE)</f>
        <v>1</v>
      </c>
      <c r="DS651" s="203" t="s">
        <v>69</v>
      </c>
      <c r="DT651" s="10">
        <f>DR651*1.1</f>
        <v>1.1000000000000001</v>
      </c>
      <c r="DU651" s="10"/>
      <c r="DV651" s="267"/>
      <c r="DW651" s="203" t="s">
        <v>109</v>
      </c>
      <c r="DX651" s="278" t="s">
        <v>183</v>
      </c>
      <c r="DZ651" s="204"/>
      <c r="EA651" s="204" t="e">
        <f>VLOOKUP(DX651,$A$681:$F$2354,6,FALSE)</f>
        <v>#N/A</v>
      </c>
      <c r="EB651" s="203" t="s">
        <v>69</v>
      </c>
      <c r="EC651" s="10" t="e">
        <f>EA651*1.1</f>
        <v>#N/A</v>
      </c>
      <c r="ED651" s="10"/>
      <c r="EE651" s="267"/>
      <c r="EF651" s="203" t="s">
        <v>109</v>
      </c>
      <c r="EG651" s="276" t="s">
        <v>854</v>
      </c>
      <c r="EI651" s="204"/>
      <c r="EJ651" s="204">
        <f>VLOOKUP(EG651,$A$681:$F$2354,6,FALSE)</f>
        <v>39</v>
      </c>
      <c r="EK651" s="203" t="s">
        <v>69</v>
      </c>
      <c r="EL651" s="10">
        <f>EJ651*1.1</f>
        <v>42.900000000000006</v>
      </c>
      <c r="EM651" s="10"/>
      <c r="EN651" s="267"/>
      <c r="EO651" s="203" t="s">
        <v>109</v>
      </c>
      <c r="EP651" s="276" t="s">
        <v>2344</v>
      </c>
      <c r="ER651" s="204"/>
      <c r="ES651" s="204">
        <f>VLOOKUP(EP651,$A$681:$F$2354,6,FALSE)</f>
        <v>0</v>
      </c>
      <c r="ET651" s="203" t="s">
        <v>69</v>
      </c>
      <c r="EU651" s="10">
        <f>ES651*1.1</f>
        <v>0</v>
      </c>
      <c r="EV651" s="10"/>
      <c r="EW651" s="267"/>
      <c r="EX651" s="203" t="s">
        <v>109</v>
      </c>
      <c r="EY651" s="276" t="s">
        <v>2082</v>
      </c>
      <c r="FA651" s="204"/>
      <c r="FB651" s="204">
        <f>VLOOKUP(EY651,$A$681:$F$2354,6,FALSE)</f>
        <v>88</v>
      </c>
      <c r="FC651" s="203" t="s">
        <v>69</v>
      </c>
      <c r="FD651" s="10">
        <f>FB651*1.1</f>
        <v>96.800000000000011</v>
      </c>
      <c r="FE651" s="10"/>
      <c r="FF651" s="267"/>
      <c r="FG651" s="203" t="s">
        <v>109</v>
      </c>
      <c r="FH651" s="421" t="s">
        <v>1287</v>
      </c>
      <c r="FJ651" s="204"/>
      <c r="FK651" s="204">
        <f>VLOOKUP(FH651,$A$681:$F$2354,6,FALSE)</f>
        <v>270</v>
      </c>
      <c r="FL651" s="203" t="s">
        <v>69</v>
      </c>
      <c r="FM651" s="10">
        <f>FK651*1.1</f>
        <v>297</v>
      </c>
      <c r="FN651" s="10"/>
      <c r="FO651" s="267"/>
      <c r="FP651" s="203" t="s">
        <v>109</v>
      </c>
      <c r="FQ651" s="276" t="s">
        <v>1265</v>
      </c>
      <c r="FS651" s="204"/>
      <c r="FT651" s="204">
        <f>VLOOKUP(FQ651,$A$681:$F$2354,6,FALSE)</f>
        <v>34</v>
      </c>
      <c r="FU651" s="203" t="s">
        <v>69</v>
      </c>
      <c r="FV651" s="10">
        <f>FT651*1.1</f>
        <v>37.400000000000006</v>
      </c>
      <c r="FW651" s="10"/>
      <c r="FX651" s="267"/>
      <c r="FY651" s="203" t="s">
        <v>109</v>
      </c>
      <c r="FZ651" s="276" t="s">
        <v>1265</v>
      </c>
      <c r="GB651" s="204"/>
      <c r="GC651" s="204">
        <f>VLOOKUP(FZ651,$A$681:$F$2354,6,FALSE)</f>
        <v>34</v>
      </c>
      <c r="GD651" s="203" t="s">
        <v>69</v>
      </c>
      <c r="GE651" s="10">
        <f>GC651*1.1</f>
        <v>37.400000000000006</v>
      </c>
      <c r="GF651" s="10"/>
      <c r="GG651" s="267"/>
      <c r="GH651" s="203" t="s">
        <v>109</v>
      </c>
      <c r="GI651" s="276" t="s">
        <v>634</v>
      </c>
      <c r="GK651" s="204"/>
      <c r="GL651" s="204">
        <f>VLOOKUP(GI651,$A$681:$F$2354,6,FALSE)</f>
        <v>1</v>
      </c>
      <c r="GM651" s="203" t="s">
        <v>69</v>
      </c>
      <c r="GN651" s="10">
        <f>GL651*1.1</f>
        <v>1.1000000000000001</v>
      </c>
      <c r="GO651" s="10"/>
      <c r="GP651" s="267"/>
      <c r="GQ651" s="203" t="s">
        <v>109</v>
      </c>
      <c r="GR651" s="276" t="s">
        <v>1265</v>
      </c>
      <c r="GT651" s="204"/>
      <c r="GU651" s="204">
        <f>VLOOKUP(GR651,$A$681:$F$2354,6,FALSE)</f>
        <v>34</v>
      </c>
      <c r="GV651" s="203" t="s">
        <v>69</v>
      </c>
      <c r="GW651" s="10">
        <f>GU651*1.1</f>
        <v>37.400000000000006</v>
      </c>
      <c r="GX651" s="10"/>
      <c r="GY651" s="267"/>
      <c r="GZ651" s="203" t="s">
        <v>109</v>
      </c>
      <c r="HA651" s="276" t="s">
        <v>966</v>
      </c>
      <c r="HC651" s="204"/>
      <c r="HD651" s="204">
        <f>VLOOKUP(HA651,$A$681:$F$2354,6,FALSE)</f>
        <v>8</v>
      </c>
      <c r="HE651" s="203" t="s">
        <v>69</v>
      </c>
      <c r="HF651" s="10">
        <f>HD651*1.1</f>
        <v>8.8000000000000007</v>
      </c>
      <c r="HG651" s="10"/>
      <c r="HH651" s="267"/>
      <c r="HI651" s="203" t="s">
        <v>109</v>
      </c>
      <c r="HJ651" s="276" t="s">
        <v>863</v>
      </c>
      <c r="HL651" s="204"/>
      <c r="HM651" s="204">
        <f>VLOOKUP(HJ651,$A$681:$F$2354,6,FALSE)</f>
        <v>35</v>
      </c>
      <c r="HN651" s="203" t="s">
        <v>69</v>
      </c>
      <c r="HO651" s="10">
        <f>HM651*1.1</f>
        <v>38.5</v>
      </c>
      <c r="HP651" s="10"/>
      <c r="HQ651" s="267"/>
      <c r="HR651" s="203" t="s">
        <v>109</v>
      </c>
      <c r="HS651" s="276" t="s">
        <v>1294</v>
      </c>
      <c r="HU651" s="204"/>
      <c r="HV651" s="204">
        <f>VLOOKUP(HS651,$A$681:$F$2354,6,FALSE)</f>
        <v>31</v>
      </c>
      <c r="HW651" s="203" t="s">
        <v>69</v>
      </c>
      <c r="HX651" s="10">
        <f>HV651*1.1</f>
        <v>34.1</v>
      </c>
      <c r="HY651" s="10"/>
      <c r="HZ651" s="267"/>
      <c r="IA651" s="203" t="s">
        <v>109</v>
      </c>
      <c r="IB651" s="285" t="s">
        <v>183</v>
      </c>
      <c r="ID651" s="204"/>
      <c r="IE651" s="204" t="e">
        <f>VLOOKUP(IB651,$A$681:$F$2354,6,FALSE)</f>
        <v>#N/A</v>
      </c>
      <c r="IF651" s="203" t="s">
        <v>69</v>
      </c>
      <c r="IG651" s="10" t="e">
        <f>IE651*1.1</f>
        <v>#N/A</v>
      </c>
      <c r="IH651" s="10"/>
      <c r="II651" s="267"/>
      <c r="IJ651" s="203" t="s">
        <v>109</v>
      </c>
      <c r="IK651" s="276" t="s">
        <v>1287</v>
      </c>
      <c r="IM651" s="204"/>
      <c r="IN651" s="204">
        <f>VLOOKUP(IK651,$A$681:$F$2354,6,FALSE)</f>
        <v>270</v>
      </c>
      <c r="IO651" s="203" t="s">
        <v>69</v>
      </c>
      <c r="IP651" s="10">
        <f>IN651*1.1</f>
        <v>297</v>
      </c>
      <c r="IQ651" s="10"/>
      <c r="IR651" s="267"/>
      <c r="IS651" s="203" t="s">
        <v>109</v>
      </c>
      <c r="IT651" s="276" t="s">
        <v>964</v>
      </c>
      <c r="IV651" s="204"/>
      <c r="IW651" s="204">
        <f>VLOOKUP(IT651,$A$681:$F$2354,6,FALSE)</f>
        <v>55</v>
      </c>
      <c r="IX651" s="203" t="s">
        <v>69</v>
      </c>
      <c r="IY651" s="10">
        <f>IW651*1.1</f>
        <v>60.500000000000007</v>
      </c>
      <c r="IZ651" s="10"/>
      <c r="JA651" s="267"/>
      <c r="JB651" s="203" t="s">
        <v>109</v>
      </c>
      <c r="JC651" s="276" t="s">
        <v>547</v>
      </c>
      <c r="JE651" s="204"/>
      <c r="JF651" s="204">
        <f>VLOOKUP(JC651,$A$681:$F$2354,6,FALSE)</f>
        <v>45</v>
      </c>
      <c r="JG651" s="203" t="s">
        <v>69</v>
      </c>
      <c r="JH651" s="10">
        <f>JF651*1.1</f>
        <v>49.500000000000007</v>
      </c>
      <c r="JI651" s="10"/>
      <c r="JJ651" s="267"/>
      <c r="JK651" s="203" t="s">
        <v>109</v>
      </c>
      <c r="JL651" s="276" t="s">
        <v>963</v>
      </c>
      <c r="JN651" s="204"/>
      <c r="JO651" s="204">
        <f>VLOOKUP(JL651,$A$681:$F$2354,6,FALSE)</f>
        <v>26</v>
      </c>
      <c r="JP651" s="203" t="s">
        <v>69</v>
      </c>
      <c r="JQ651" s="10">
        <f>JO651*1.1</f>
        <v>28.6</v>
      </c>
      <c r="JR651" s="10"/>
      <c r="JS651" s="267"/>
      <c r="JT651" s="203" t="s">
        <v>109</v>
      </c>
      <c r="JU651" s="276" t="s">
        <v>964</v>
      </c>
      <c r="JW651" s="204"/>
      <c r="JX651" s="204">
        <f>VLOOKUP(JU651,$A$681:$F$2354,6,FALSE)</f>
        <v>55</v>
      </c>
      <c r="JY651" s="203" t="s">
        <v>69</v>
      </c>
      <c r="JZ651" s="10">
        <f>JX651*1.1</f>
        <v>60.500000000000007</v>
      </c>
      <c r="KA651" s="10"/>
      <c r="KB651" s="267"/>
      <c r="KC651" s="203" t="s">
        <v>109</v>
      </c>
      <c r="KD651" s="276" t="s">
        <v>2069</v>
      </c>
      <c r="KF651" s="204"/>
      <c r="KG651" s="204">
        <f>VLOOKUP(KD651,$A$681:$F$2354,6,FALSE)</f>
        <v>2</v>
      </c>
      <c r="KH651" s="203" t="s">
        <v>69</v>
      </c>
      <c r="KI651" s="10">
        <f>KG651*1.1</f>
        <v>2.2000000000000002</v>
      </c>
      <c r="KJ651" s="10"/>
      <c r="KK651" s="267"/>
      <c r="KL651" s="203" t="s">
        <v>109</v>
      </c>
      <c r="KM651" s="276" t="s">
        <v>676</v>
      </c>
      <c r="KO651" s="204"/>
      <c r="KP651" s="204">
        <f>VLOOKUP(KM651,$A$681:$F$2354,6,FALSE)</f>
        <v>4</v>
      </c>
      <c r="KQ651" s="203" t="s">
        <v>69</v>
      </c>
      <c r="KR651" s="10">
        <f>KP651*1.1</f>
        <v>4.4000000000000004</v>
      </c>
      <c r="KS651" s="10"/>
      <c r="KT651" s="267"/>
      <c r="KU651" s="203" t="s">
        <v>109</v>
      </c>
      <c r="KV651" s="276" t="s">
        <v>2603</v>
      </c>
      <c r="KX651" s="204"/>
      <c r="KY651" s="204">
        <f>VLOOKUP(KV651,$A$681:$F$2354,6,FALSE)</f>
        <v>34</v>
      </c>
      <c r="KZ651" s="203" t="s">
        <v>69</v>
      </c>
      <c r="LA651" s="10">
        <f>KY651*1.1</f>
        <v>37.400000000000006</v>
      </c>
      <c r="LB651" s="10"/>
      <c r="LC651" s="267"/>
      <c r="LD651" s="203" t="s">
        <v>109</v>
      </c>
      <c r="LE651" s="276" t="s">
        <v>632</v>
      </c>
      <c r="LG651" s="204"/>
      <c r="LH651" s="204">
        <f>VLOOKUP(LE651,$A$681:$F$2354,6,FALSE)</f>
        <v>4</v>
      </c>
      <c r="LI651" s="203" t="s">
        <v>69</v>
      </c>
      <c r="LJ651" s="10">
        <f>LH651*1.1</f>
        <v>4.4000000000000004</v>
      </c>
      <c r="LK651" s="10"/>
      <c r="LL651" s="267"/>
      <c r="LM651" s="203" t="s">
        <v>109</v>
      </c>
      <c r="LN651" s="276" t="s">
        <v>508</v>
      </c>
      <c r="LP651" s="204"/>
      <c r="LQ651" s="204">
        <f>VLOOKUP(LN651,$A$681:$F$2354,6,FALSE)</f>
        <v>177</v>
      </c>
      <c r="LR651" s="203" t="s">
        <v>69</v>
      </c>
      <c r="LS651" s="10">
        <f>LQ651*1.1</f>
        <v>194.70000000000002</v>
      </c>
      <c r="LT651" s="10"/>
      <c r="LU651" s="267"/>
      <c r="LV651" s="203" t="s">
        <v>109</v>
      </c>
      <c r="LW651" s="276" t="s">
        <v>469</v>
      </c>
      <c r="LY651" s="204"/>
      <c r="LZ651" s="204">
        <f>VLOOKUP(LW651,$A$681:$F$2354,6,FALSE)</f>
        <v>165</v>
      </c>
      <c r="MA651" s="203" t="s">
        <v>69</v>
      </c>
      <c r="MB651" s="10">
        <f>LZ651*1.1</f>
        <v>181.50000000000003</v>
      </c>
      <c r="MC651" s="10"/>
      <c r="MD651" s="267"/>
      <c r="ME651" s="203" t="s">
        <v>109</v>
      </c>
      <c r="MF651" s="276" t="s">
        <v>2554</v>
      </c>
      <c r="MH651" s="204"/>
      <c r="MI651" s="204">
        <f>VLOOKUP(MF651,$A$681:$F$2354,6,FALSE)</f>
        <v>151</v>
      </c>
      <c r="MJ651" s="203" t="s">
        <v>69</v>
      </c>
      <c r="MK651" s="10">
        <f>MI651*1.1</f>
        <v>166.10000000000002</v>
      </c>
      <c r="ML651" s="10"/>
      <c r="MM651" s="267"/>
      <c r="MN651" s="203" t="s">
        <v>109</v>
      </c>
      <c r="MO651" s="276" t="s">
        <v>1730</v>
      </c>
      <c r="MQ651" s="204"/>
      <c r="MR651" s="204">
        <f>VLOOKUP(MO651,$A$681:$F$2354,6,FALSE)</f>
        <v>121</v>
      </c>
      <c r="MS651" s="203" t="s">
        <v>69</v>
      </c>
      <c r="MT651" s="10">
        <f>MR651*1.1</f>
        <v>133.10000000000002</v>
      </c>
      <c r="MU651" s="10"/>
      <c r="MV651" s="267"/>
      <c r="MW651" s="203" t="s">
        <v>109</v>
      </c>
      <c r="MX651" s="276" t="s">
        <v>1687</v>
      </c>
      <c r="MZ651" s="204"/>
      <c r="NA651" s="204">
        <f>VLOOKUP(MX651,$A$681:$F$2354,6,FALSE)</f>
        <v>46</v>
      </c>
      <c r="NB651" s="203" t="s">
        <v>69</v>
      </c>
      <c r="NC651" s="10">
        <f>NA651*1.1</f>
        <v>50.6</v>
      </c>
      <c r="ND651" s="10"/>
      <c r="NE651" s="267"/>
      <c r="NF651" s="203" t="s">
        <v>109</v>
      </c>
      <c r="NG651" s="276" t="s">
        <v>1699</v>
      </c>
      <c r="NI651" s="204"/>
      <c r="NJ651" s="204">
        <f>VLOOKUP(NG651,$A$681:$F$2354,6,FALSE)</f>
        <v>40</v>
      </c>
      <c r="NK651" s="203" t="s">
        <v>69</v>
      </c>
      <c r="NL651" s="10">
        <f>NJ651*1.1</f>
        <v>44</v>
      </c>
      <c r="NM651" s="10"/>
      <c r="NN651" s="267"/>
      <c r="NO651" s="203" t="s">
        <v>109</v>
      </c>
      <c r="NP651" s="424" t="s">
        <v>642</v>
      </c>
      <c r="NR651" s="204"/>
      <c r="NS651" s="204">
        <f>VLOOKUP(NP651,$A$681:$F$2354,6,FALSE)</f>
        <v>0</v>
      </c>
      <c r="NT651" s="203" t="s">
        <v>69</v>
      </c>
      <c r="NU651" s="10">
        <f>NS651*1.1</f>
        <v>0</v>
      </c>
      <c r="NV651" s="10"/>
      <c r="NW651" s="267"/>
      <c r="NX651" s="203" t="s">
        <v>109</v>
      </c>
      <c r="NY651" s="276" t="s">
        <v>716</v>
      </c>
      <c r="OA651" s="204"/>
      <c r="OB651" s="204">
        <f>VLOOKUP(NY651,$A$681:$F$2354,6,FALSE)</f>
        <v>12</v>
      </c>
      <c r="OC651" s="203" t="s">
        <v>69</v>
      </c>
      <c r="OD651" s="10">
        <f>OB651*1.1</f>
        <v>13.200000000000001</v>
      </c>
      <c r="OE651" s="10"/>
      <c r="OF651" s="267"/>
      <c r="OG651" s="203" t="s">
        <v>109</v>
      </c>
      <c r="OH651" s="276" t="s">
        <v>2097</v>
      </c>
      <c r="OJ651" s="204"/>
      <c r="OK651" s="204">
        <f>VLOOKUP(OH651,$A$681:$F$2354,6,FALSE)</f>
        <v>0</v>
      </c>
      <c r="OL651" s="203" t="s">
        <v>69</v>
      </c>
      <c r="OM651" s="10">
        <f>OK651*1.1</f>
        <v>0</v>
      </c>
      <c r="ON651" s="10"/>
      <c r="OO651" s="267"/>
      <c r="OP651" s="203" t="s">
        <v>109</v>
      </c>
      <c r="OQ651" s="424" t="s">
        <v>591</v>
      </c>
      <c r="OS651" s="204"/>
      <c r="OT651" s="204">
        <f>VLOOKUP(OQ651,$A$681:$F$2354,6,FALSE)</f>
        <v>13</v>
      </c>
      <c r="OU651" s="203" t="s">
        <v>69</v>
      </c>
      <c r="OV651" s="10">
        <f>OT651*1.1</f>
        <v>14.3</v>
      </c>
      <c r="OW651" s="10"/>
      <c r="OX651" s="267"/>
      <c r="OY651" s="203" t="s">
        <v>109</v>
      </c>
      <c r="OZ651" s="428" t="s">
        <v>1687</v>
      </c>
      <c r="PB651" s="204"/>
      <c r="PC651" s="204">
        <f>VLOOKUP(OZ651,$A$681:$F$2354,6,FALSE)</f>
        <v>46</v>
      </c>
      <c r="PD651" s="203" t="s">
        <v>69</v>
      </c>
      <c r="PE651" s="10">
        <f>PC651*1.1</f>
        <v>50.6</v>
      </c>
      <c r="PF651" s="10"/>
      <c r="PG651" s="267"/>
      <c r="PH651" s="203" t="s">
        <v>109</v>
      </c>
      <c r="PI651" s="276" t="s">
        <v>2344</v>
      </c>
      <c r="PK651" s="204"/>
      <c r="PL651" s="204">
        <f>VLOOKUP(PI651,$A$681:$F$2354,6,FALSE)</f>
        <v>0</v>
      </c>
      <c r="PM651" s="203" t="s">
        <v>69</v>
      </c>
      <c r="PN651" s="10">
        <f>PL651*1.1</f>
        <v>0</v>
      </c>
      <c r="PO651" s="10"/>
      <c r="PP651" s="267"/>
      <c r="PQ651" s="203" t="s">
        <v>109</v>
      </c>
      <c r="PR651" s="276" t="s">
        <v>183</v>
      </c>
      <c r="PT651" s="204"/>
      <c r="PU651" s="204" t="e">
        <f>VLOOKUP(PR651,$A$681:$F$2354,6,FALSE)</f>
        <v>#N/A</v>
      </c>
      <c r="PV651" s="203" t="s">
        <v>69</v>
      </c>
      <c r="PW651" s="10" t="e">
        <f>PU651*1.1</f>
        <v>#N/A</v>
      </c>
      <c r="PX651" s="10"/>
      <c r="PY651" s="267"/>
      <c r="PZ651" s="203" t="s">
        <v>109</v>
      </c>
      <c r="QA651" s="276" t="s">
        <v>499</v>
      </c>
      <c r="QC651" s="204"/>
      <c r="QD651" s="204">
        <f>VLOOKUP(QA651,$A$681:$F$2354,6,FALSE)</f>
        <v>28</v>
      </c>
      <c r="QE651" s="203" t="s">
        <v>69</v>
      </c>
      <c r="QF651" s="10">
        <f>QD651*1.1</f>
        <v>30.800000000000004</v>
      </c>
      <c r="QG651" s="10"/>
      <c r="QH651" s="267"/>
      <c r="QI651" s="203" t="s">
        <v>109</v>
      </c>
      <c r="QJ651" s="276" t="s">
        <v>2789</v>
      </c>
      <c r="QL651" s="204"/>
      <c r="QM651" s="204">
        <f>VLOOKUP(QJ651,$A$681:$F$2354,6,FALSE)</f>
        <v>24</v>
      </c>
      <c r="QN651" s="203" t="s">
        <v>69</v>
      </c>
      <c r="QO651" s="10">
        <f>QM651*1.1</f>
        <v>26.400000000000002</v>
      </c>
      <c r="QP651" s="10"/>
      <c r="QQ651" s="267"/>
      <c r="QR651" s="203" t="s">
        <v>109</v>
      </c>
      <c r="QS651" s="276" t="s">
        <v>854</v>
      </c>
      <c r="QU651" s="204"/>
      <c r="QV651" s="204">
        <f>VLOOKUP(QS651,$A$681:$F$2354,6,FALSE)</f>
        <v>39</v>
      </c>
      <c r="QW651" s="203" t="s">
        <v>69</v>
      </c>
      <c r="QX651" s="10">
        <f>QV651*1.1</f>
        <v>42.900000000000006</v>
      </c>
      <c r="QY651" s="10"/>
      <c r="QZ651" s="267"/>
      <c r="RA651" s="203" t="s">
        <v>109</v>
      </c>
      <c r="RB651" s="276" t="s">
        <v>2083</v>
      </c>
      <c r="RD651" s="204"/>
      <c r="RE651" s="204">
        <f>VLOOKUP(RB651,$A$681:$F$2354,6,FALSE)</f>
        <v>126</v>
      </c>
      <c r="RF651" s="203" t="s">
        <v>69</v>
      </c>
      <c r="RG651" s="10">
        <f>RE651*1.1</f>
        <v>138.60000000000002</v>
      </c>
      <c r="RH651" s="10"/>
      <c r="RI651" s="267"/>
      <c r="RJ651" s="203" t="s">
        <v>109</v>
      </c>
      <c r="RK651" s="278" t="s">
        <v>183</v>
      </c>
      <c r="RM651" s="204"/>
      <c r="RN651" s="204" t="e">
        <f>VLOOKUP(RK651,$A$681:$F$2354,6,FALSE)</f>
        <v>#N/A</v>
      </c>
      <c r="RO651" s="203" t="s">
        <v>69</v>
      </c>
      <c r="RP651" s="10" t="e">
        <f>RN651*1.1</f>
        <v>#N/A</v>
      </c>
      <c r="RQ651" s="10"/>
      <c r="RR651" s="267"/>
      <c r="RS651" s="203" t="s">
        <v>109</v>
      </c>
      <c r="RT651" s="276" t="s">
        <v>2083</v>
      </c>
      <c r="RV651" s="204"/>
      <c r="RW651" s="204">
        <f>VLOOKUP(RT651,$A$681:$F$2354,6,FALSE)</f>
        <v>126</v>
      </c>
      <c r="RX651" s="203" t="s">
        <v>69</v>
      </c>
      <c r="RY651" s="10">
        <f>RW651*1.1</f>
        <v>138.60000000000002</v>
      </c>
      <c r="RZ651" s="10"/>
      <c r="SA651" s="273"/>
      <c r="SB651" s="203" t="s">
        <v>109</v>
      </c>
      <c r="SC651" s="276" t="s">
        <v>508</v>
      </c>
      <c r="SE651" s="204"/>
      <c r="SF651" s="204">
        <f>VLOOKUP(SC651,$A$681:$F$2354,6,FALSE)</f>
        <v>177</v>
      </c>
      <c r="SG651" s="203" t="s">
        <v>69</v>
      </c>
      <c r="SH651" s="10">
        <f>SF651*1.1</f>
        <v>194.70000000000002</v>
      </c>
      <c r="SI651" s="10"/>
      <c r="SJ651" s="273"/>
      <c r="SK651" s="203" t="s">
        <v>109</v>
      </c>
      <c r="SL651" s="276" t="s">
        <v>1730</v>
      </c>
      <c r="SN651" s="204"/>
      <c r="SO651" s="204">
        <f>VLOOKUP(SL651,$A$681:$F$2354,6,FALSE)</f>
        <v>121</v>
      </c>
      <c r="SP651" s="203" t="s">
        <v>69</v>
      </c>
      <c r="SQ651" s="10">
        <f>SO651*1.1</f>
        <v>133.10000000000002</v>
      </c>
      <c r="SR651" s="10"/>
      <c r="SS651" s="273"/>
      <c r="ST651" s="203" t="s">
        <v>109</v>
      </c>
      <c r="SU651" s="276" t="s">
        <v>2554</v>
      </c>
      <c r="SW651" s="204"/>
      <c r="SX651" s="204">
        <f>VLOOKUP(SU651,$A$681:$F$2354,6,FALSE)</f>
        <v>151</v>
      </c>
      <c r="SY651" s="203" t="s">
        <v>69</v>
      </c>
      <c r="SZ651" s="10">
        <f>SX651*1.1</f>
        <v>166.10000000000002</v>
      </c>
      <c r="TA651" s="10"/>
      <c r="TB651" s="273"/>
      <c r="TC651" s="203" t="s">
        <v>109</v>
      </c>
      <c r="TD651" s="428" t="s">
        <v>590</v>
      </c>
      <c r="TF651" s="204"/>
      <c r="TG651" s="204">
        <f>VLOOKUP(TD651,$A$681:$F$2354,6,FALSE)</f>
        <v>0</v>
      </c>
      <c r="TH651" s="203" t="s">
        <v>69</v>
      </c>
      <c r="TI651" s="10">
        <f>TG651*1.1</f>
        <v>0</v>
      </c>
      <c r="TK651" s="273"/>
      <c r="TL651" s="203" t="s">
        <v>109</v>
      </c>
      <c r="TM651" s="276" t="s">
        <v>859</v>
      </c>
      <c r="TO651" s="204"/>
      <c r="TP651" s="204">
        <f>VLOOKUP(TM651,$A$681:$F$2354,6,FALSE)</f>
        <v>22</v>
      </c>
      <c r="TQ651" s="203" t="s">
        <v>69</v>
      </c>
      <c r="TR651" s="10">
        <f>TP651*1.1</f>
        <v>24.200000000000003</v>
      </c>
      <c r="TS651" s="10"/>
      <c r="TT651" s="273"/>
      <c r="TU651" s="203" t="s">
        <v>109</v>
      </c>
      <c r="TV651" s="276" t="s">
        <v>2589</v>
      </c>
      <c r="TX651" s="204"/>
      <c r="TY651" s="204">
        <f>VLOOKUP(TV651,$A$681:$F$2354,6,FALSE)</f>
        <v>6</v>
      </c>
      <c r="TZ651" s="203" t="s">
        <v>69</v>
      </c>
      <c r="UA651" s="10">
        <f>TY651*1.1</f>
        <v>6.6000000000000005</v>
      </c>
      <c r="UB651" s="10"/>
      <c r="UC651" s="273"/>
      <c r="UD651" s="203" t="s">
        <v>109</v>
      </c>
      <c r="UE651" s="285" t="s">
        <v>183</v>
      </c>
      <c r="UG651" s="204"/>
      <c r="UH651" s="204" t="e">
        <f>VLOOKUP(UE651,$A$681:$F$2354,6,FALSE)</f>
        <v>#N/A</v>
      </c>
      <c r="UI651" s="203" t="s">
        <v>69</v>
      </c>
      <c r="UJ651" s="10" t="e">
        <f>UH651*1.1</f>
        <v>#N/A</v>
      </c>
      <c r="UK651" s="10"/>
      <c r="UL651" s="273"/>
      <c r="UM651" s="203" t="s">
        <v>109</v>
      </c>
      <c r="UN651" s="276" t="s">
        <v>508</v>
      </c>
      <c r="UP651" s="204"/>
      <c r="UQ651" s="204">
        <f>VLOOKUP(UN651,$A$681:$F$2354,6,FALSE)</f>
        <v>177</v>
      </c>
      <c r="UR651" s="203" t="s">
        <v>69</v>
      </c>
      <c r="US651" s="10">
        <f>UQ651*1.1</f>
        <v>194.70000000000002</v>
      </c>
      <c r="UT651" s="10"/>
      <c r="UU651" s="273"/>
      <c r="UV651" s="203" t="s">
        <v>109</v>
      </c>
      <c r="UW651" s="276" t="s">
        <v>1261</v>
      </c>
      <c r="UY651" s="204"/>
      <c r="UZ651" s="204">
        <f>VLOOKUP(UW651,$A$681:$F$2354,6,FALSE)</f>
        <v>72</v>
      </c>
      <c r="VA651" s="203" t="s">
        <v>69</v>
      </c>
      <c r="VB651" s="10">
        <f>UZ651*1.1</f>
        <v>79.2</v>
      </c>
      <c r="VC651" s="10"/>
      <c r="VD651" s="273"/>
      <c r="VE651" s="203" t="s">
        <v>109</v>
      </c>
      <c r="VF651" s="276" t="s">
        <v>2074</v>
      </c>
      <c r="VH651" s="204"/>
      <c r="VI651" s="204">
        <f>VLOOKUP(VF651,$A$681:$F$2354,6,FALSE)</f>
        <v>43</v>
      </c>
      <c r="VJ651" s="203" t="s">
        <v>69</v>
      </c>
      <c r="VK651" s="10">
        <f>VI651*1.1</f>
        <v>47.300000000000004</v>
      </c>
      <c r="VL651" s="10"/>
      <c r="VM651" s="273"/>
      <c r="VN651" s="203" t="s">
        <v>109</v>
      </c>
      <c r="VO651" s="276" t="s">
        <v>854</v>
      </c>
      <c r="VQ651" s="204"/>
      <c r="VR651" s="204">
        <f>VLOOKUP(VO651,$A$681:$F$2354,6,FALSE)</f>
        <v>39</v>
      </c>
      <c r="VS651" s="203" t="s">
        <v>69</v>
      </c>
      <c r="VT651" s="10">
        <f>VR651*1.1</f>
        <v>42.900000000000006</v>
      </c>
      <c r="VU651" s="10"/>
      <c r="VV651" s="273"/>
      <c r="VW651" s="203" t="s">
        <v>109</v>
      </c>
      <c r="VX651" s="278" t="s">
        <v>183</v>
      </c>
      <c r="VZ651" s="204"/>
      <c r="WA651" s="204" t="e">
        <f>VLOOKUP(VX651,$A$681:$F$2354,6,FALSE)</f>
        <v>#N/A</v>
      </c>
      <c r="WB651" s="203" t="s">
        <v>69</v>
      </c>
      <c r="WC651" s="10" t="e">
        <f>WA651*1.1</f>
        <v>#N/A</v>
      </c>
      <c r="WE651" s="273"/>
      <c r="WF651" s="203" t="s">
        <v>109</v>
      </c>
      <c r="WG651" s="276" t="s">
        <v>2781</v>
      </c>
      <c r="WI651" s="204"/>
      <c r="WJ651" s="204">
        <f>VLOOKUP(WG651,$A$681:$F$2354,6,FALSE)</f>
        <v>0</v>
      </c>
      <c r="WK651" s="203" t="s">
        <v>69</v>
      </c>
      <c r="WL651" s="10">
        <f>WJ651*1.1</f>
        <v>0</v>
      </c>
      <c r="WN651" s="273"/>
      <c r="WO651" s="203" t="s">
        <v>109</v>
      </c>
      <c r="WP651" s="278" t="s">
        <v>183</v>
      </c>
      <c r="WQ651" s="204"/>
      <c r="WR651" s="204"/>
      <c r="WS651" s="204" t="e">
        <f>VLOOKUP(WP651,$A$681:$F$2354,6,FALSE)</f>
        <v>#N/A</v>
      </c>
      <c r="WT651" s="203" t="s">
        <v>69</v>
      </c>
      <c r="WU651" s="10" t="e">
        <f>WS651*1.1</f>
        <v>#N/A</v>
      </c>
      <c r="WV651" s="10"/>
      <c r="WW651" s="273"/>
      <c r="WX651" s="203" t="s">
        <v>109</v>
      </c>
      <c r="WY651" s="278" t="s">
        <v>183</v>
      </c>
      <c r="XA651" s="204"/>
      <c r="XB651" s="204" t="e">
        <f>VLOOKUP(WY651,$A$681:$F$2354,6,FALSE)</f>
        <v>#N/A</v>
      </c>
      <c r="XC651" s="203" t="s">
        <v>69</v>
      </c>
      <c r="XD651" s="10" t="e">
        <f>XB651*1.1</f>
        <v>#N/A</v>
      </c>
      <c r="XF651" s="273"/>
      <c r="XG651" s="203" t="s">
        <v>109</v>
      </c>
      <c r="XH651" s="276" t="s">
        <v>508</v>
      </c>
      <c r="XJ651" s="204"/>
      <c r="XK651" s="204">
        <f>VLOOKUP(XH651,$A$681:$F$2354,6,FALSE)</f>
        <v>177</v>
      </c>
      <c r="XL651" s="203" t="s">
        <v>69</v>
      </c>
      <c r="XM651" s="10">
        <f>XK651*1.1</f>
        <v>194.70000000000002</v>
      </c>
      <c r="XO651" s="273"/>
      <c r="XP651" s="203" t="s">
        <v>109</v>
      </c>
      <c r="XQ651" s="276" t="s">
        <v>1265</v>
      </c>
      <c r="XS651" s="204"/>
      <c r="XT651" s="204">
        <f>VLOOKUP(XQ651,$A$681:$F$2354,6,FALSE)</f>
        <v>34</v>
      </c>
      <c r="XU651" s="203" t="s">
        <v>69</v>
      </c>
      <c r="XV651" s="10">
        <f>XT651*1.1</f>
        <v>37.400000000000006</v>
      </c>
      <c r="XW651" s="10"/>
      <c r="XX651" s="273"/>
      <c r="XY651" s="203" t="s">
        <v>109</v>
      </c>
      <c r="XZ651" s="276" t="s">
        <v>2686</v>
      </c>
      <c r="YB651" s="204"/>
      <c r="YC651" s="204">
        <f>VLOOKUP(XZ651,$A$681:$F$2354,6,FALSE)</f>
        <v>0</v>
      </c>
      <c r="YD651" s="203" t="s">
        <v>69</v>
      </c>
      <c r="YE651" s="10">
        <f>YC651*1.1</f>
        <v>0</v>
      </c>
      <c r="YG651" s="273"/>
      <c r="YH651" s="203" t="s">
        <v>109</v>
      </c>
      <c r="YI651" s="278" t="s">
        <v>183</v>
      </c>
      <c r="YK651" s="204"/>
      <c r="YL651" s="204" t="e">
        <f>VLOOKUP(YI651,$A$681:$F$2354,6,FALSE)</f>
        <v>#N/A</v>
      </c>
      <c r="YM651" s="203" t="s">
        <v>69</v>
      </c>
      <c r="YN651" s="10" t="e">
        <f>YL651*1.1</f>
        <v>#N/A</v>
      </c>
      <c r="YO651" s="10"/>
      <c r="YP651" s="273"/>
      <c r="YQ651" s="203" t="s">
        <v>109</v>
      </c>
      <c r="YR651" s="278" t="s">
        <v>183</v>
      </c>
      <c r="YT651" s="204"/>
      <c r="YU651" s="204" t="e">
        <f>VLOOKUP(YR651,$A$681:$F$2354,6,FALSE)</f>
        <v>#N/A</v>
      </c>
      <c r="YV651" s="203" t="s">
        <v>69</v>
      </c>
      <c r="YW651" s="10" t="e">
        <f>YU651*1.1</f>
        <v>#N/A</v>
      </c>
      <c r="YY651" s="273"/>
      <c r="YZ651" s="203" t="s">
        <v>109</v>
      </c>
      <c r="ZA651" s="428" t="s">
        <v>2789</v>
      </c>
      <c r="ZC651" s="204"/>
      <c r="ZD651" s="204">
        <f>VLOOKUP(ZA651,$A$681:$F$2354,6,FALSE)</f>
        <v>24</v>
      </c>
      <c r="ZE651" s="203" t="s">
        <v>69</v>
      </c>
      <c r="ZF651" s="10">
        <f>ZD651*1.1</f>
        <v>26.400000000000002</v>
      </c>
      <c r="ZH651" s="273"/>
      <c r="ZI651" s="203" t="s">
        <v>109</v>
      </c>
      <c r="ZJ651" s="276" t="s">
        <v>676</v>
      </c>
      <c r="ZL651" s="204"/>
      <c r="ZM651" s="204">
        <f>VLOOKUP(ZJ651,$A$681:$F$2354,6,FALSE)</f>
        <v>4</v>
      </c>
      <c r="ZN651" s="203" t="s">
        <v>69</v>
      </c>
      <c r="ZO651" s="10">
        <f>ZM651*1.1</f>
        <v>4.4000000000000004</v>
      </c>
      <c r="ZQ651" s="273"/>
      <c r="ZR651" s="203" t="s">
        <v>109</v>
      </c>
      <c r="ZS651" s="276" t="s">
        <v>688</v>
      </c>
      <c r="ZU651" s="204"/>
      <c r="ZV651" s="204">
        <f>VLOOKUP(ZS651,$A$681:$F$2354,6,FALSE)</f>
        <v>2</v>
      </c>
      <c r="ZW651" s="203" t="s">
        <v>69</v>
      </c>
      <c r="ZX651" s="10">
        <f>ZV651*1.1</f>
        <v>2.2000000000000002</v>
      </c>
      <c r="ZY651" s="10"/>
      <c r="ZZ651" s="273"/>
      <c r="AAA651" s="203" t="s">
        <v>109</v>
      </c>
      <c r="AAB651" s="276" t="s">
        <v>2589</v>
      </c>
      <c r="AAD651" s="204"/>
      <c r="AAE651" s="204">
        <f>VLOOKUP(AAB651,$A$681:$F$2354,6,FALSE)</f>
        <v>6</v>
      </c>
      <c r="AAF651" s="203" t="s">
        <v>69</v>
      </c>
      <c r="AAG651" s="10">
        <f>AAE651*1.1</f>
        <v>6.6000000000000005</v>
      </c>
      <c r="AAH651" s="10"/>
      <c r="AAI651" s="273"/>
      <c r="AAJ651" s="203" t="s">
        <v>109</v>
      </c>
      <c r="AAK651" s="276" t="s">
        <v>1261</v>
      </c>
      <c r="AAM651" s="204"/>
      <c r="AAN651" s="204">
        <f>VLOOKUP(AAK651,$A$681:$F$2354,6,FALSE)</f>
        <v>72</v>
      </c>
      <c r="AAO651" s="203" t="s">
        <v>69</v>
      </c>
      <c r="AAP651" s="10">
        <f>AAN651*1.1</f>
        <v>79.2</v>
      </c>
      <c r="AAQ651" s="10"/>
      <c r="AAR651" s="273"/>
      <c r="AAS651" s="203" t="s">
        <v>109</v>
      </c>
      <c r="AAT651" s="276" t="s">
        <v>2344</v>
      </c>
      <c r="AAV651" s="204"/>
      <c r="AAW651" s="204">
        <f>VLOOKUP(AAT651,$A$681:$F$2354,6,FALSE)</f>
        <v>0</v>
      </c>
      <c r="AAX651" s="203" t="s">
        <v>69</v>
      </c>
      <c r="AAY651" s="10">
        <f>AAW651*1.1</f>
        <v>0</v>
      </c>
      <c r="AAZ651" s="10"/>
      <c r="ABA651" s="273"/>
      <c r="ABB651" s="203" t="s">
        <v>109</v>
      </c>
      <c r="ABC651" s="278" t="s">
        <v>183</v>
      </c>
      <c r="ABE651" s="204"/>
      <c r="ABF651" s="204" t="e">
        <f>VLOOKUP(ABC651,$A$681:$F$2354,6,FALSE)</f>
        <v>#N/A</v>
      </c>
      <c r="ABG651" s="203" t="s">
        <v>69</v>
      </c>
      <c r="ABH651" s="10" t="e">
        <f>ABF651*1.1</f>
        <v>#N/A</v>
      </c>
      <c r="ABI651" s="10"/>
      <c r="ABJ651" s="273"/>
      <c r="ABK651" s="203" t="s">
        <v>109</v>
      </c>
      <c r="ABL651" s="276" t="s">
        <v>971</v>
      </c>
      <c r="ABN651" s="204"/>
      <c r="ABO651" s="204">
        <f>VLOOKUP(ABL651,$A$681:$F$2354,6,FALSE)</f>
        <v>0</v>
      </c>
      <c r="ABP651" s="203" t="s">
        <v>69</v>
      </c>
      <c r="ABQ651" s="10">
        <f>ABO651*1.1</f>
        <v>0</v>
      </c>
      <c r="ABR651" s="10"/>
      <c r="ABS651" s="273"/>
      <c r="ABT651" s="203" t="s">
        <v>109</v>
      </c>
      <c r="ABU651" s="276" t="s">
        <v>552</v>
      </c>
      <c r="ABW651" s="204"/>
      <c r="ABX651" s="204">
        <f>VLOOKUP(ABU651,$A$681:$F$2354,6,FALSE)</f>
        <v>7</v>
      </c>
      <c r="ABY651" s="203" t="s">
        <v>69</v>
      </c>
      <c r="ABZ651" s="10">
        <f>ABX651*1.1</f>
        <v>7.7000000000000011</v>
      </c>
      <c r="ACA651" s="10"/>
      <c r="ACB651" s="273"/>
      <c r="ACC651" s="203" t="s">
        <v>109</v>
      </c>
      <c r="ACD651" s="278" t="s">
        <v>183</v>
      </c>
      <c r="ACF651" s="204"/>
      <c r="ACG651" s="204" t="e">
        <f>VLOOKUP(ACD651,$A$681:$F$2354,6,FALSE)</f>
        <v>#N/A</v>
      </c>
      <c r="ACH651" s="203" t="s">
        <v>69</v>
      </c>
      <c r="ACI651" s="10" t="e">
        <f>ACG651*1.1</f>
        <v>#N/A</v>
      </c>
      <c r="ACJ651" s="10"/>
      <c r="ACK651" s="273"/>
      <c r="ACL651" s="203" t="s">
        <v>109</v>
      </c>
      <c r="ACM651" s="278" t="s">
        <v>183</v>
      </c>
      <c r="ACO651" s="204"/>
      <c r="ACP651" s="204" t="e">
        <f>VLOOKUP(ACM651,$A$681:$F$2354,6,FALSE)</f>
        <v>#N/A</v>
      </c>
      <c r="ACQ651" s="203" t="s">
        <v>69</v>
      </c>
      <c r="ACR651" s="10" t="e">
        <f>ACP651*1.1</f>
        <v>#N/A</v>
      </c>
      <c r="ACS651" s="10"/>
      <c r="ACT651" s="273"/>
      <c r="ACU651" s="203" t="s">
        <v>109</v>
      </c>
      <c r="ACV651" s="278" t="s">
        <v>183</v>
      </c>
      <c r="ACX651" s="204"/>
      <c r="ACY651" s="204" t="e">
        <f>VLOOKUP(ACV651,$A$681:$F$2354,6,FALSE)</f>
        <v>#N/A</v>
      </c>
      <c r="ACZ651" s="203" t="s">
        <v>69</v>
      </c>
      <c r="ADA651" s="10" t="e">
        <f>ACY651*1.1</f>
        <v>#N/A</v>
      </c>
      <c r="ADB651" s="10"/>
      <c r="ADC651" s="273"/>
      <c r="ADD651" s="203" t="s">
        <v>109</v>
      </c>
      <c r="ADE651" s="278" t="s">
        <v>183</v>
      </c>
      <c r="ADG651" s="204"/>
      <c r="ADH651" s="204" t="e">
        <f>VLOOKUP(ADE651,$A$681:$F$2354,6,FALSE)</f>
        <v>#N/A</v>
      </c>
      <c r="ADI651" s="203" t="s">
        <v>69</v>
      </c>
      <c r="ADJ651" s="10" t="e">
        <f>ADH651*1.1</f>
        <v>#N/A</v>
      </c>
      <c r="ADL651" s="273"/>
      <c r="ADM651" s="203" t="s">
        <v>109</v>
      </c>
      <c r="ADN651" s="278" t="s">
        <v>183</v>
      </c>
      <c r="ADP651" s="204"/>
      <c r="ADQ651" s="204" t="e">
        <f>VLOOKUP(ADN651,$A$681:$F$2354,6,FALSE)</f>
        <v>#N/A</v>
      </c>
      <c r="ADR651" s="203" t="s">
        <v>69</v>
      </c>
      <c r="ADS651" s="10" t="e">
        <f>ADQ651*1.1</f>
        <v>#N/A</v>
      </c>
      <c r="ADT651" s="10"/>
      <c r="ADU651" s="273"/>
      <c r="ADV651" s="203" t="s">
        <v>109</v>
      </c>
      <c r="ADW651" s="278" t="s">
        <v>183</v>
      </c>
      <c r="ADY651" s="204"/>
      <c r="ADZ651" s="204" t="e">
        <f>VLOOKUP(ADW651,$A$681:$F$2354,6,FALSE)</f>
        <v>#N/A</v>
      </c>
      <c r="AEA651" s="203" t="s">
        <v>69</v>
      </c>
      <c r="AEB651" s="10" t="e">
        <f>ADZ651*1.1</f>
        <v>#N/A</v>
      </c>
      <c r="AED651" s="273"/>
      <c r="AEE651" s="203" t="s">
        <v>109</v>
      </c>
      <c r="AEF651" s="278" t="s">
        <v>183</v>
      </c>
      <c r="AEH651" s="204"/>
      <c r="AEI651" s="204" t="e">
        <f>VLOOKUP(AEF651,$A$681:$F$2354,6,FALSE)</f>
        <v>#N/A</v>
      </c>
      <c r="AEJ651" s="203" t="s">
        <v>69</v>
      </c>
      <c r="AEK651" s="10" t="e">
        <f>AEI651*1.1</f>
        <v>#N/A</v>
      </c>
      <c r="AEM651" s="273"/>
      <c r="AEN651" s="203" t="s">
        <v>109</v>
      </c>
      <c r="AEO651" s="278" t="s">
        <v>183</v>
      </c>
      <c r="AEQ651" s="204"/>
      <c r="AER651" s="204" t="e">
        <f>VLOOKUP(AEO651,$A$681:$F$2354,6,FALSE)</f>
        <v>#N/A</v>
      </c>
      <c r="AES651" s="203" t="s">
        <v>69</v>
      </c>
      <c r="AET651" s="10" t="e">
        <f>AER651*1.1</f>
        <v>#N/A</v>
      </c>
      <c r="AEV651" s="273"/>
      <c r="AEW651" s="203" t="s">
        <v>109</v>
      </c>
      <c r="AEX651" s="278" t="s">
        <v>183</v>
      </c>
      <c r="AEZ651" s="204"/>
      <c r="AFA651" s="204" t="e">
        <f>VLOOKUP(AEX651,$A$681:$F$2354,6,FALSE)</f>
        <v>#N/A</v>
      </c>
      <c r="AFB651" s="203" t="s">
        <v>69</v>
      </c>
      <c r="AFC651" s="10" t="e">
        <f>AFA651*1.1</f>
        <v>#N/A</v>
      </c>
      <c r="AFD651" s="10"/>
      <c r="AFE651" s="273"/>
      <c r="AFF651" s="203" t="s">
        <v>109</v>
      </c>
      <c r="AFG651" s="278" t="s">
        <v>183</v>
      </c>
      <c r="AFI651" s="204"/>
      <c r="AFJ651" s="204" t="e">
        <f>VLOOKUP(AFG651,$A$681:$F$2354,6,FALSE)</f>
        <v>#N/A</v>
      </c>
      <c r="AFK651" s="203" t="s">
        <v>69</v>
      </c>
      <c r="AFL651" s="10" t="e">
        <f>AFJ651*1.1</f>
        <v>#N/A</v>
      </c>
      <c r="AFM651" s="10"/>
      <c r="AFN651" s="273"/>
      <c r="AFO651" s="203" t="s">
        <v>109</v>
      </c>
      <c r="AFP651" s="278" t="s">
        <v>183</v>
      </c>
      <c r="AFR651" s="204"/>
      <c r="AFS651" s="204" t="e">
        <f>VLOOKUP(AFP651,$A$681:$F$2354,6,FALSE)</f>
        <v>#N/A</v>
      </c>
      <c r="AFT651" s="203" t="s">
        <v>69</v>
      </c>
      <c r="AFU651" s="10" t="e">
        <f>AFS651*1.1</f>
        <v>#N/A</v>
      </c>
      <c r="AFV651" s="10"/>
      <c r="AFW651" s="273"/>
      <c r="AFX651" s="203" t="s">
        <v>109</v>
      </c>
      <c r="AFY651" s="278" t="s">
        <v>183</v>
      </c>
      <c r="AGA651" s="204"/>
      <c r="AGB651" s="204" t="e">
        <f>VLOOKUP(AFY651,$A$681:$F$2354,6,FALSE)</f>
        <v>#N/A</v>
      </c>
      <c r="AGC651" s="203" t="s">
        <v>69</v>
      </c>
      <c r="AGD651" s="10" t="e">
        <f>AGB651*1.1</f>
        <v>#N/A</v>
      </c>
      <c r="AGE651" s="10"/>
      <c r="AGF651" s="273"/>
      <c r="AGG651" s="203" t="s">
        <v>109</v>
      </c>
      <c r="AGH651" s="278" t="s">
        <v>183</v>
      </c>
      <c r="AGJ651" s="204"/>
      <c r="AGK651" s="204" t="e">
        <f>VLOOKUP(AGH651,$A$681:$F$2354,6,FALSE)</f>
        <v>#N/A</v>
      </c>
      <c r="AGL651" s="203" t="s">
        <v>69</v>
      </c>
      <c r="AGM651" s="10" t="e">
        <f>AGK651*1.1</f>
        <v>#N/A</v>
      </c>
      <c r="AGN651" s="10"/>
      <c r="AGO651" s="273"/>
      <c r="AGP651" s="203" t="s">
        <v>109</v>
      </c>
      <c r="AGQ651" s="278" t="s">
        <v>183</v>
      </c>
      <c r="AGS651" s="204"/>
      <c r="AGT651" s="204" t="e">
        <f>VLOOKUP(AGQ651,$A$681:$F$2354,6,FALSE)</f>
        <v>#N/A</v>
      </c>
      <c r="AGU651" s="203" t="s">
        <v>69</v>
      </c>
      <c r="AGV651" s="10" t="e">
        <f>AGT651*1.1</f>
        <v>#N/A</v>
      </c>
      <c r="AGW651" s="10"/>
      <c r="AGX651" s="273"/>
      <c r="AGY651" s="203" t="s">
        <v>109</v>
      </c>
      <c r="AGZ651" s="276" t="s">
        <v>716</v>
      </c>
      <c r="AHB651" s="204"/>
      <c r="AHC651" s="204">
        <f>VLOOKUP(AGZ651,$A$681:$F$2354,6,FALSE)</f>
        <v>12</v>
      </c>
      <c r="AHD651" s="203" t="s">
        <v>69</v>
      </c>
      <c r="AHE651" s="10">
        <f>AHC651*1.1</f>
        <v>13.200000000000001</v>
      </c>
      <c r="AHF651" s="10"/>
      <c r="AHG651" s="273"/>
      <c r="AHH651" s="203" t="s">
        <v>109</v>
      </c>
      <c r="AHI651" s="276" t="s">
        <v>547</v>
      </c>
      <c r="AHK651" s="204"/>
      <c r="AHL651" s="204">
        <f>VLOOKUP(AHI651,$A$681:$F$2354,6,FALSE)</f>
        <v>45</v>
      </c>
      <c r="AHM651" s="203" t="s">
        <v>69</v>
      </c>
      <c r="AHN651" s="10">
        <f>AHL651*1.1</f>
        <v>49.500000000000007</v>
      </c>
      <c r="AHO651" s="10"/>
      <c r="AHP651" s="273"/>
      <c r="AHQ651" s="203" t="s">
        <v>109</v>
      </c>
      <c r="AHR651" s="276" t="s">
        <v>2553</v>
      </c>
      <c r="AHT651" s="204"/>
      <c r="AHU651" s="204">
        <f>VLOOKUP(AHR651,$A$681:$F$2354,6,FALSE)</f>
        <v>156</v>
      </c>
      <c r="AHV651" s="203" t="s">
        <v>69</v>
      </c>
      <c r="AHW651" s="10">
        <f>AHU651*1.1</f>
        <v>171.60000000000002</v>
      </c>
      <c r="AHX651" s="10"/>
      <c r="AHY651" s="273"/>
      <c r="AHZ651" s="203" t="s">
        <v>109</v>
      </c>
      <c r="AIA651" s="276" t="s">
        <v>1294</v>
      </c>
      <c r="AIC651" s="204"/>
      <c r="AID651" s="204">
        <f>VLOOKUP(AIA651,$A$681:$F$2354,6,FALSE)</f>
        <v>31</v>
      </c>
      <c r="AIE651" s="203" t="s">
        <v>69</v>
      </c>
      <c r="AIF651" s="10">
        <f>AID651*1.1</f>
        <v>34.1</v>
      </c>
      <c r="AIG651" s="10"/>
      <c r="AIH651" s="273"/>
      <c r="AII651" s="203" t="s">
        <v>109</v>
      </c>
      <c r="AIJ651" s="276" t="s">
        <v>591</v>
      </c>
      <c r="AIL651" s="204"/>
      <c r="AIM651" s="204">
        <f>VLOOKUP(AIJ651,$A$681:$F$2354,6,FALSE)</f>
        <v>13</v>
      </c>
      <c r="AIN651" s="203" t="s">
        <v>69</v>
      </c>
      <c r="AIO651" s="10">
        <f>AIM651*1.1</f>
        <v>14.3</v>
      </c>
      <c r="AIP651" s="10"/>
      <c r="AIQ651" s="273"/>
      <c r="AIR651" s="203" t="s">
        <v>109</v>
      </c>
      <c r="AIS651" s="276" t="s">
        <v>632</v>
      </c>
      <c r="AIU651" s="204"/>
      <c r="AIV651" s="204">
        <f>VLOOKUP(AIS651,$A$681:$F$2354,6,FALSE)</f>
        <v>4</v>
      </c>
      <c r="AIW651" s="203" t="s">
        <v>69</v>
      </c>
      <c r="AIX651" s="10">
        <f>AIV651*1.1</f>
        <v>4.4000000000000004</v>
      </c>
      <c r="AIY651" s="10"/>
      <c r="AIZ651" s="273"/>
      <c r="AJA651" s="203" t="s">
        <v>109</v>
      </c>
      <c r="AJB651" s="276" t="s">
        <v>552</v>
      </c>
      <c r="AJD651" s="204"/>
      <c r="AJE651" s="204">
        <f>VLOOKUP(AJB651,$A$681:$F$2354,6,FALSE)</f>
        <v>7</v>
      </c>
      <c r="AJF651" s="203" t="s">
        <v>69</v>
      </c>
      <c r="AJG651" s="10">
        <f>AJE651*1.1</f>
        <v>7.7000000000000011</v>
      </c>
      <c r="AJH651" s="10"/>
      <c r="AJI651" s="273"/>
      <c r="AJJ651" s="203" t="s">
        <v>109</v>
      </c>
      <c r="AJK651" s="276" t="s">
        <v>688</v>
      </c>
      <c r="AJM651" s="204"/>
      <c r="AJN651" s="204">
        <f>VLOOKUP(AJK651,$A$681:$F$2354,6,FALSE)</f>
        <v>2</v>
      </c>
      <c r="AJO651" s="203" t="s">
        <v>69</v>
      </c>
      <c r="AJP651" s="10">
        <f>AJN651*1.1</f>
        <v>2.2000000000000002</v>
      </c>
      <c r="AJQ651" s="10"/>
      <c r="AJR651" s="273"/>
      <c r="AJS651" s="203" t="s">
        <v>109</v>
      </c>
      <c r="AJT651" s="431" t="s">
        <v>632</v>
      </c>
      <c r="AJV651" s="204"/>
      <c r="AJW651" s="204">
        <f>VLOOKUP(AJT651,$A$681:$F$2354,6,FALSE)</f>
        <v>4</v>
      </c>
      <c r="AJX651" s="203" t="s">
        <v>69</v>
      </c>
      <c r="AJY651" s="10">
        <f>AJW651*1.1</f>
        <v>4.4000000000000004</v>
      </c>
      <c r="AJZ651" s="10"/>
      <c r="AKA651" s="273"/>
      <c r="AKB651" s="203" t="s">
        <v>109</v>
      </c>
      <c r="AKC651" s="276" t="s">
        <v>2098</v>
      </c>
      <c r="AKE651" s="204"/>
      <c r="AKF651" s="204">
        <f>VLOOKUP(AKC651,$A$681:$F$2354,6,FALSE)</f>
        <v>1</v>
      </c>
      <c r="AKG651" s="203" t="s">
        <v>69</v>
      </c>
      <c r="AKH651" s="10">
        <f>AKF651*1.1</f>
        <v>1.1000000000000001</v>
      </c>
      <c r="AKI651" s="10"/>
      <c r="AKJ651" s="273"/>
      <c r="AKK651" s="203" t="s">
        <v>109</v>
      </c>
      <c r="AKL651" s="276" t="s">
        <v>2603</v>
      </c>
      <c r="AKN651" s="204"/>
      <c r="AKO651" s="204">
        <f>VLOOKUP(AKL651,$A$681:$F$2354,6,FALSE)</f>
        <v>34</v>
      </c>
      <c r="AKP651" s="203" t="s">
        <v>69</v>
      </c>
      <c r="AKQ651" s="10">
        <f>AKO651*1.1</f>
        <v>37.400000000000006</v>
      </c>
      <c r="AKR651" s="10"/>
      <c r="AKS651" s="273"/>
      <c r="AKT651" s="203" t="s">
        <v>109</v>
      </c>
      <c r="AKU651" s="276" t="s">
        <v>2098</v>
      </c>
      <c r="AKW651" s="204"/>
      <c r="AKX651" s="204">
        <f>VLOOKUP(AKU651,$A$681:$F$2354,6,FALSE)</f>
        <v>1</v>
      </c>
      <c r="AKY651" s="203" t="s">
        <v>69</v>
      </c>
      <c r="AKZ651" s="10">
        <f>AKX651*1.1</f>
        <v>1.1000000000000001</v>
      </c>
      <c r="ALA651" s="10"/>
      <c r="ALB651" s="273"/>
      <c r="ALC651" s="203" t="s">
        <v>109</v>
      </c>
      <c r="ALD651" s="276" t="s">
        <v>676</v>
      </c>
      <c r="ALF651" s="204"/>
      <c r="ALG651" s="204">
        <f>VLOOKUP(ALD651,$A$681:$F$2354,6,FALSE)</f>
        <v>4</v>
      </c>
      <c r="ALH651" s="203" t="s">
        <v>69</v>
      </c>
      <c r="ALI651" s="10">
        <f>ALG651*1.1</f>
        <v>4.4000000000000004</v>
      </c>
      <c r="ALJ651" s="10"/>
      <c r="ALK651" s="273"/>
      <c r="ALL651" s="203" t="s">
        <v>109</v>
      </c>
      <c r="ALM651" s="276" t="s">
        <v>2633</v>
      </c>
      <c r="ALO651" s="204"/>
      <c r="ALP651" s="204">
        <f>VLOOKUP(ALM651,$A$681:$F$2354,6,FALSE)</f>
        <v>0</v>
      </c>
      <c r="ALQ651" s="203" t="s">
        <v>69</v>
      </c>
      <c r="ALR651" s="10">
        <f>ALP651*1.1</f>
        <v>0</v>
      </c>
      <c r="ALS651" s="10"/>
      <c r="ALT651" s="273"/>
      <c r="ALU651" s="203" t="s">
        <v>109</v>
      </c>
      <c r="ALV651" s="276" t="s">
        <v>688</v>
      </c>
      <c r="ALX651" s="204"/>
      <c r="ALY651" s="204">
        <f>VLOOKUP(ALV651,$A$681:$F$2354,6,FALSE)</f>
        <v>2</v>
      </c>
      <c r="ALZ651" s="203" t="s">
        <v>69</v>
      </c>
      <c r="AMA651" s="10">
        <f>ALY651*1.1</f>
        <v>2.2000000000000002</v>
      </c>
      <c r="AMB651" s="10"/>
      <c r="AMC651" s="273"/>
      <c r="AMD651" s="203" t="s">
        <v>109</v>
      </c>
      <c r="AME651" s="276" t="s">
        <v>593</v>
      </c>
      <c r="AMG651" s="204"/>
      <c r="AMH651" s="204">
        <f>VLOOKUP(AME651,$A$681:$F$2354,6,FALSE)</f>
        <v>10</v>
      </c>
      <c r="AMI651" s="203" t="s">
        <v>69</v>
      </c>
      <c r="AMJ651" s="10">
        <f>AMH651*1.1</f>
        <v>11</v>
      </c>
      <c r="AMK651" s="10"/>
      <c r="AML651" s="273"/>
      <c r="AMM651" s="203" t="s">
        <v>109</v>
      </c>
      <c r="AMN651" s="276" t="s">
        <v>642</v>
      </c>
      <c r="AMP651" s="204"/>
      <c r="AMQ651" s="204">
        <f>VLOOKUP(AMN651,$A$681:$F$2354,6,FALSE)</f>
        <v>0</v>
      </c>
      <c r="AMR651" s="203" t="s">
        <v>69</v>
      </c>
      <c r="AMS651" s="10">
        <f>AMQ651*1.1</f>
        <v>0</v>
      </c>
      <c r="AMT651" s="10"/>
      <c r="AMU651" s="273"/>
      <c r="AMV651" s="203" t="s">
        <v>109</v>
      </c>
      <c r="AMW651" s="276" t="s">
        <v>1730</v>
      </c>
      <c r="AMY651" s="204"/>
      <c r="AMZ651" s="204">
        <f>VLOOKUP(AMW651,$A$681:$F$2354,6,FALSE)</f>
        <v>121</v>
      </c>
      <c r="ANA651" s="203" t="s">
        <v>69</v>
      </c>
      <c r="ANB651" s="10">
        <f>AMZ651*1.1</f>
        <v>133.10000000000002</v>
      </c>
      <c r="ANC651" s="10"/>
      <c r="AND651" s="273"/>
      <c r="ANE651" s="203" t="s">
        <v>109</v>
      </c>
      <c r="ANF651" s="276" t="s">
        <v>2098</v>
      </c>
      <c r="ANH651" s="204"/>
      <c r="ANI651" s="204">
        <f>VLOOKUP(ANF651,$A$681:$F$2354,6,FALSE)</f>
        <v>1</v>
      </c>
      <c r="ANJ651" s="203" t="s">
        <v>69</v>
      </c>
      <c r="ANK651" s="10">
        <f>ANI651*1.1</f>
        <v>1.1000000000000001</v>
      </c>
      <c r="ANL651" s="10"/>
      <c r="ANM651" s="273"/>
      <c r="ANN651" s="203" t="s">
        <v>109</v>
      </c>
      <c r="ANO651" s="276" t="s">
        <v>2633</v>
      </c>
      <c r="ANQ651" s="204"/>
      <c r="ANR651" s="204">
        <f>VLOOKUP(ANO651,$A$681:$F$2354,6,FALSE)</f>
        <v>0</v>
      </c>
      <c r="ANS651" s="203" t="s">
        <v>69</v>
      </c>
      <c r="ANT651" s="10">
        <f>ANR651*1.1</f>
        <v>0</v>
      </c>
      <c r="ANU651" s="10"/>
      <c r="ANV651" s="273"/>
      <c r="ANW651" s="203" t="s">
        <v>109</v>
      </c>
      <c r="ANX651" s="276" t="s">
        <v>434</v>
      </c>
      <c r="ANZ651" s="204"/>
      <c r="AOA651" s="204">
        <f>VLOOKUP(ANX651,$A$681:$F$2354,6,FALSE)</f>
        <v>0</v>
      </c>
      <c r="AOB651" s="203" t="s">
        <v>69</v>
      </c>
      <c r="AOC651" s="10">
        <f>AOA651*1.1</f>
        <v>0</v>
      </c>
      <c r="AOD651" s="10"/>
      <c r="AOE651" s="273"/>
      <c r="AOF651" s="203" t="s">
        <v>109</v>
      </c>
      <c r="AOG651" s="276" t="s">
        <v>2781</v>
      </c>
      <c r="AOI651" s="204"/>
      <c r="AOJ651" s="204">
        <f>VLOOKUP(AOG651,$A$681:$F$2354,6,FALSE)</f>
        <v>0</v>
      </c>
      <c r="AOK651" s="203" t="s">
        <v>69</v>
      </c>
      <c r="AOL651" s="10">
        <f>AOJ651*1.1</f>
        <v>0</v>
      </c>
      <c r="AOM651" s="10"/>
      <c r="AON651" s="273"/>
      <c r="AOO651" s="203" t="s">
        <v>109</v>
      </c>
      <c r="AOP651" s="276" t="s">
        <v>1294</v>
      </c>
      <c r="AOR651" s="204"/>
      <c r="AOS651" s="204">
        <f>VLOOKUP(AOP651,$A$681:$F$2354,6,FALSE)</f>
        <v>31</v>
      </c>
      <c r="AOT651" s="203" t="s">
        <v>69</v>
      </c>
      <c r="AOU651" s="10">
        <f>AOS651*1.1</f>
        <v>34.1</v>
      </c>
      <c r="AOV651" s="10"/>
      <c r="AOW651" s="273"/>
      <c r="AOX651" s="203" t="s">
        <v>109</v>
      </c>
      <c r="AOY651" s="276" t="s">
        <v>2083</v>
      </c>
      <c r="APA651" s="204"/>
      <c r="APB651" s="204">
        <f>VLOOKUP(AOY651,$A$681:$F$2354,6,FALSE)</f>
        <v>126</v>
      </c>
      <c r="APC651" s="203" t="s">
        <v>69</v>
      </c>
      <c r="APD651" s="10">
        <f>APB651*1.1</f>
        <v>138.60000000000002</v>
      </c>
      <c r="APE651" s="10"/>
      <c r="APF651" s="273"/>
      <c r="APG651" s="203" t="s">
        <v>109</v>
      </c>
      <c r="APH651" s="276" t="s">
        <v>716</v>
      </c>
      <c r="APJ651" s="204"/>
      <c r="APK651" s="204">
        <f>VLOOKUP(APH651,$A$681:$F$2354,6,FALSE)</f>
        <v>12</v>
      </c>
      <c r="APL651" s="203" t="s">
        <v>69</v>
      </c>
      <c r="APM651" s="10">
        <f>APK651*1.1</f>
        <v>13.200000000000001</v>
      </c>
      <c r="APN651" s="10"/>
      <c r="APO651" s="273"/>
      <c r="APP651" s="203" t="s">
        <v>109</v>
      </c>
      <c r="APQ651" s="276" t="s">
        <v>1736</v>
      </c>
      <c r="APS651" s="204"/>
      <c r="APT651" s="204">
        <f>VLOOKUP(APQ651,$A$681:$F$2354,6,FALSE)</f>
        <v>161</v>
      </c>
      <c r="APU651" s="203" t="s">
        <v>69</v>
      </c>
      <c r="APV651" s="10">
        <f>APT651*1.1</f>
        <v>177.10000000000002</v>
      </c>
      <c r="APW651" s="10"/>
      <c r="APX651" s="273"/>
      <c r="APY651" s="203" t="s">
        <v>109</v>
      </c>
      <c r="APZ651" s="276" t="s">
        <v>1687</v>
      </c>
      <c r="AQB651" s="204"/>
      <c r="AQC651" s="204">
        <f>VLOOKUP(APZ651,$A$681:$F$2354,6,FALSE)</f>
        <v>46</v>
      </c>
      <c r="AQD651" s="203" t="s">
        <v>69</v>
      </c>
      <c r="AQE651" s="10">
        <f>AQC651*1.1</f>
        <v>50.6</v>
      </c>
      <c r="AQF651" s="10"/>
      <c r="AQG651" s="273"/>
    </row>
    <row r="652" spans="1:1125" s="14" customFormat="1" ht="15">
      <c r="A652" s="203"/>
      <c r="B652" s="414"/>
      <c r="D652" s="203"/>
      <c r="E652" s="203"/>
      <c r="F652" s="203"/>
      <c r="G652" s="10"/>
      <c r="H652" s="10">
        <f>SUM(G647:G651)</f>
        <v>519.6</v>
      </c>
      <c r="I652" s="267"/>
      <c r="J652" s="203"/>
      <c r="K652" s="414"/>
      <c r="M652" s="203"/>
      <c r="N652" s="203"/>
      <c r="O652" s="203"/>
      <c r="P652" s="10"/>
      <c r="Q652" s="10">
        <f>SUM(P647:P651)</f>
        <v>886.3</v>
      </c>
      <c r="R652" s="267"/>
      <c r="S652" s="203"/>
      <c r="T652" s="264"/>
      <c r="V652" s="203"/>
      <c r="W652" s="203"/>
      <c r="X652" s="203"/>
      <c r="Y652" s="10"/>
      <c r="Z652" s="10">
        <f>SUM(Y647:Y651)</f>
        <v>464</v>
      </c>
      <c r="AA652" s="267"/>
      <c r="AB652" s="203"/>
      <c r="AC652" s="414"/>
      <c r="AE652" s="203"/>
      <c r="AF652" s="203"/>
      <c r="AG652" s="203"/>
      <c r="AH652" s="10"/>
      <c r="AI652" s="10">
        <f>SUM(AH647:AH651)</f>
        <v>501.59999999999991</v>
      </c>
      <c r="AJ652" s="267"/>
      <c r="AK652" s="203"/>
      <c r="AL652" s="414"/>
      <c r="AN652" s="203"/>
      <c r="AO652" s="203"/>
      <c r="AP652" s="203"/>
      <c r="AQ652" s="10"/>
      <c r="AR652" s="10">
        <f>SUM(AQ647:AQ651)</f>
        <v>1300.4000000000001</v>
      </c>
      <c r="AS652" s="267"/>
      <c r="AT652" s="203"/>
      <c r="AU652" s="414"/>
      <c r="AW652" s="203"/>
      <c r="AX652" s="203"/>
      <c r="AY652" s="203"/>
      <c r="AZ652" s="10"/>
      <c r="BA652" s="10">
        <f>SUM(AZ647:AZ651)</f>
        <v>579.80000000000007</v>
      </c>
      <c r="BB652" s="267"/>
      <c r="BC652" s="203"/>
      <c r="BD652" s="414"/>
      <c r="BF652" s="203"/>
      <c r="BG652" s="203"/>
      <c r="BH652" s="203"/>
      <c r="BI652" s="10"/>
      <c r="BJ652" s="10">
        <f>SUM(BI647:BI651)</f>
        <v>652.00000000000011</v>
      </c>
      <c r="BK652" s="267"/>
      <c r="BL652" s="203"/>
      <c r="BM652" s="414"/>
      <c r="BO652" s="203"/>
      <c r="BP652" s="203"/>
      <c r="BQ652" s="203"/>
      <c r="BR652" s="10"/>
      <c r="BS652" s="10">
        <f>SUM(BR647:BR651)</f>
        <v>554.90000000000009</v>
      </c>
      <c r="BT652" s="267"/>
      <c r="BU652" s="203"/>
      <c r="BV652" s="414"/>
      <c r="BX652" s="203"/>
      <c r="BY652" s="203"/>
      <c r="BZ652" s="203"/>
      <c r="CA652" s="10"/>
      <c r="CB652" s="10">
        <f>SUM(CA647:CA651)</f>
        <v>573.99999999999989</v>
      </c>
      <c r="CC652" s="267"/>
      <c r="CD652" s="203"/>
      <c r="CE652" s="414"/>
      <c r="CG652" s="203"/>
      <c r="CH652" s="203"/>
      <c r="CI652" s="203"/>
      <c r="CJ652" s="10"/>
      <c r="CK652" s="10">
        <f>SUM(CJ647:CJ651)</f>
        <v>789.9</v>
      </c>
      <c r="CL652" s="267"/>
      <c r="CM652" s="203"/>
      <c r="CN652" s="414"/>
      <c r="CP652" s="203"/>
      <c r="CQ652" s="203"/>
      <c r="CR652" s="203"/>
      <c r="CS652" s="10"/>
      <c r="CT652" s="10">
        <f>SUM(CS647:CS651)</f>
        <v>280.5</v>
      </c>
      <c r="CU652" s="267"/>
      <c r="CV652" s="203"/>
      <c r="CW652" s="414"/>
      <c r="CY652" s="203"/>
      <c r="CZ652" s="203"/>
      <c r="DA652" s="203"/>
      <c r="DB652" s="10"/>
      <c r="DC652" s="10">
        <f>SUM(DB647:DB651)</f>
        <v>648.4</v>
      </c>
      <c r="DD652" s="267"/>
      <c r="DE652" s="203"/>
      <c r="DF652" s="414"/>
      <c r="DH652" s="203"/>
      <c r="DI652" s="203"/>
      <c r="DJ652" s="203"/>
      <c r="DK652" s="10"/>
      <c r="DL652" s="10">
        <f>SUM(DK647:DK651)</f>
        <v>688.40000000000009</v>
      </c>
      <c r="DM652" s="267"/>
      <c r="DN652" s="203"/>
      <c r="DO652" s="414"/>
      <c r="DQ652" s="203"/>
      <c r="DR652" s="203"/>
      <c r="DS652" s="203"/>
      <c r="DT652" s="10"/>
      <c r="DU652" s="10">
        <f>SUM(DT647:DT651)</f>
        <v>314.40000000000003</v>
      </c>
      <c r="DV652" s="267"/>
      <c r="DW652" s="203"/>
      <c r="DZ652" s="203"/>
      <c r="EA652" s="203"/>
      <c r="EB652" s="203"/>
      <c r="EC652" s="10"/>
      <c r="ED652" s="10" t="e">
        <f>SUM(EC647:EC651)</f>
        <v>#N/A</v>
      </c>
      <c r="EE652" s="267"/>
      <c r="EF652" s="203"/>
      <c r="EG652" s="414"/>
      <c r="EI652" s="203"/>
      <c r="EJ652" s="203"/>
      <c r="EK652" s="203"/>
      <c r="EL652" s="10"/>
      <c r="EM652" s="10">
        <f>SUM(EL647:EL651)</f>
        <v>102.20000000000002</v>
      </c>
      <c r="EN652" s="267"/>
      <c r="EO652" s="203"/>
      <c r="EP652" s="414"/>
      <c r="ER652" s="203"/>
      <c r="ES652" s="203"/>
      <c r="ET652" s="203"/>
      <c r="EU652" s="10"/>
      <c r="EV652" s="10">
        <f>SUM(EU647:EU651)</f>
        <v>1085</v>
      </c>
      <c r="EW652" s="267"/>
      <c r="EX652" s="203"/>
      <c r="EY652" s="414"/>
      <c r="FA652" s="203"/>
      <c r="FB652" s="203"/>
      <c r="FC652" s="203"/>
      <c r="FD652" s="10"/>
      <c r="FE652" s="10">
        <f>SUM(FD647:FD651)</f>
        <v>385.6</v>
      </c>
      <c r="FF652" s="267"/>
      <c r="FG652" s="203"/>
      <c r="FH652" s="422"/>
      <c r="FJ652" s="203"/>
      <c r="FK652" s="203"/>
      <c r="FL652" s="203"/>
      <c r="FM652" s="10"/>
      <c r="FN652" s="10">
        <f>SUM(FM647:FM651)</f>
        <v>555</v>
      </c>
      <c r="FO652" s="267"/>
      <c r="FP652" s="203"/>
      <c r="FQ652" s="414"/>
      <c r="FS652" s="203"/>
      <c r="FT652" s="203"/>
      <c r="FU652" s="203"/>
      <c r="FV652" s="10"/>
      <c r="FW652" s="10">
        <f>SUM(FV647:FV651)</f>
        <v>702.1</v>
      </c>
      <c r="FX652" s="267"/>
      <c r="FY652" s="203"/>
      <c r="FZ652" s="414"/>
      <c r="GB652" s="203"/>
      <c r="GC652" s="203"/>
      <c r="GD652" s="203"/>
      <c r="GE652" s="10"/>
      <c r="GF652" s="10">
        <f>SUM(GE647:GE651)</f>
        <v>220.70000000000002</v>
      </c>
      <c r="GG652" s="267"/>
      <c r="GH652" s="203"/>
      <c r="GI652" s="414"/>
      <c r="GK652" s="203"/>
      <c r="GL652" s="203"/>
      <c r="GM652" s="203"/>
      <c r="GN652" s="10"/>
      <c r="GO652" s="10">
        <f>SUM(GN647:GN651)</f>
        <v>208.69999999999996</v>
      </c>
      <c r="GP652" s="267"/>
      <c r="GQ652" s="203"/>
      <c r="GR652" s="414"/>
      <c r="GT652" s="203"/>
      <c r="GU652" s="203"/>
      <c r="GV652" s="203"/>
      <c r="GW652" s="203"/>
      <c r="GX652" s="10">
        <f>SUM(GW647:GW651)</f>
        <v>73.400000000000006</v>
      </c>
      <c r="GY652" s="267"/>
      <c r="GZ652" s="203"/>
      <c r="HA652" s="414"/>
      <c r="HC652" s="203"/>
      <c r="HD652" s="203"/>
      <c r="HE652" s="203"/>
      <c r="HF652" s="10"/>
      <c r="HG652" s="10">
        <f>SUM(HF647:HF651)</f>
        <v>37.700000000000003</v>
      </c>
      <c r="HH652" s="267"/>
      <c r="HI652" s="203"/>
      <c r="HJ652" s="414"/>
      <c r="HL652" s="203"/>
      <c r="HM652" s="203"/>
      <c r="HN652" s="203"/>
      <c r="HO652" s="203"/>
      <c r="HP652" s="10">
        <f>SUM(HO647:HO651)</f>
        <v>1051</v>
      </c>
      <c r="HQ652" s="267"/>
      <c r="HR652" s="203"/>
      <c r="HS652" s="423"/>
      <c r="HU652" s="203"/>
      <c r="HV652" s="203"/>
      <c r="HW652" s="203"/>
      <c r="HX652" s="10"/>
      <c r="HY652" s="10">
        <f>SUM(HX647:HX651)</f>
        <v>234.6</v>
      </c>
      <c r="HZ652" s="267"/>
      <c r="IA652" s="203"/>
      <c r="IB652" s="286"/>
      <c r="ID652" s="203"/>
      <c r="IE652" s="203"/>
      <c r="IF652" s="203"/>
      <c r="IG652" s="203"/>
      <c r="IH652" s="10" t="e">
        <f>SUM(IG647:IG651)</f>
        <v>#N/A</v>
      </c>
      <c r="II652" s="267"/>
      <c r="IJ652" s="203"/>
      <c r="IK652" s="423"/>
      <c r="IM652" s="203"/>
      <c r="IN652" s="203"/>
      <c r="IO652" s="203"/>
      <c r="IP652" s="10"/>
      <c r="IQ652" s="10">
        <f>SUM(IP647:IP651)</f>
        <v>634.09999999999991</v>
      </c>
      <c r="IR652" s="267"/>
      <c r="IS652" s="203"/>
      <c r="IT652" s="423"/>
      <c r="IV652" s="203"/>
      <c r="IW652" s="203"/>
      <c r="IX652" s="203"/>
      <c r="IY652" s="10"/>
      <c r="IZ652" s="10">
        <f>SUM(IY647:IY651)</f>
        <v>804.4</v>
      </c>
      <c r="JA652" s="267"/>
      <c r="JB652" s="203"/>
      <c r="JC652" s="423"/>
      <c r="JE652" s="203"/>
      <c r="JF652" s="203"/>
      <c r="JG652" s="203"/>
      <c r="JH652" s="10"/>
      <c r="JI652" s="10">
        <f>SUM(JH647:JH651)</f>
        <v>511.1</v>
      </c>
      <c r="JJ652" s="267"/>
      <c r="JK652" s="203"/>
      <c r="JL652" s="423"/>
      <c r="JN652" s="203"/>
      <c r="JO652" s="203"/>
      <c r="JP652" s="203"/>
      <c r="JQ652" s="10"/>
      <c r="JR652" s="10">
        <f>SUM(JQ647:JQ651)</f>
        <v>406.79999999999995</v>
      </c>
      <c r="JS652" s="267"/>
      <c r="JT652" s="203"/>
      <c r="JU652" s="264"/>
      <c r="JW652" s="203"/>
      <c r="JX652" s="203"/>
      <c r="JY652" s="203"/>
      <c r="JZ652" s="10"/>
      <c r="KA652" s="10">
        <f>SUM(JZ647:JZ651)</f>
        <v>634.79999999999995</v>
      </c>
      <c r="KB652" s="267"/>
      <c r="KC652" s="203"/>
      <c r="KD652" s="423"/>
      <c r="KF652" s="203"/>
      <c r="KG652" s="203"/>
      <c r="KH652" s="203"/>
      <c r="KI652" s="10"/>
      <c r="KJ652" s="10">
        <f>SUM(KI647:KI651)</f>
        <v>246.19999999999996</v>
      </c>
      <c r="KK652" s="267"/>
      <c r="KL652" s="203"/>
      <c r="KM652" s="264"/>
      <c r="KO652" s="203"/>
      <c r="KP652" s="203"/>
      <c r="KQ652" s="203"/>
      <c r="KR652" s="203"/>
      <c r="KS652" s="10">
        <f>SUM(KR647:KR651)</f>
        <v>340.29999999999995</v>
      </c>
      <c r="KT652" s="267"/>
      <c r="KU652" s="203"/>
      <c r="KV652" s="429"/>
      <c r="KX652" s="203"/>
      <c r="KY652" s="203"/>
      <c r="KZ652" s="203"/>
      <c r="LA652" s="10"/>
      <c r="LB652" s="10">
        <f>SUM(LA647:LA651)</f>
        <v>301.20000000000005</v>
      </c>
      <c r="LC652" s="267"/>
      <c r="LD652" s="203"/>
      <c r="LE652" s="423"/>
      <c r="LG652" s="203"/>
      <c r="LH652" s="203"/>
      <c r="LI652" s="203"/>
      <c r="LJ652" s="10"/>
      <c r="LK652" s="10">
        <f>SUM(LJ647:LJ651)</f>
        <v>56.999999999999993</v>
      </c>
      <c r="LL652" s="267"/>
      <c r="LM652" s="203"/>
      <c r="LN652" s="423"/>
      <c r="LP652" s="203"/>
      <c r="LQ652" s="203"/>
      <c r="LR652" s="203"/>
      <c r="LS652" s="10"/>
      <c r="LT652" s="10">
        <f>SUM(LS647:LS651)</f>
        <v>296.20000000000005</v>
      </c>
      <c r="LU652" s="267"/>
      <c r="LV652" s="203"/>
      <c r="LW652" s="423"/>
      <c r="LY652" s="203"/>
      <c r="LZ652" s="203"/>
      <c r="MA652" s="203"/>
      <c r="MB652" s="10"/>
      <c r="MC652" s="10">
        <f>SUM(MB647:MB651)</f>
        <v>217.70000000000002</v>
      </c>
      <c r="MD652" s="267"/>
      <c r="ME652" s="203"/>
      <c r="MF652" s="423"/>
      <c r="MH652" s="203"/>
      <c r="MI652" s="203"/>
      <c r="MJ652" s="203"/>
      <c r="MK652" s="10"/>
      <c r="ML652" s="10">
        <f>SUM(MK647:MK651)</f>
        <v>754.6</v>
      </c>
      <c r="MM652" s="267"/>
      <c r="MN652" s="203"/>
      <c r="MO652" s="423"/>
      <c r="MQ652" s="203"/>
      <c r="MR652" s="203"/>
      <c r="MS652" s="203"/>
      <c r="MT652" s="10"/>
      <c r="MU652" s="10">
        <f>SUM(MT647:MT651)</f>
        <v>395.8</v>
      </c>
      <c r="MV652" s="267"/>
      <c r="MW652" s="203"/>
      <c r="MX652" s="423"/>
      <c r="MZ652" s="203"/>
      <c r="NA652" s="203"/>
      <c r="NB652" s="203"/>
      <c r="NC652" s="10"/>
      <c r="ND652" s="10">
        <f>SUM(NC647:NC651)</f>
        <v>362.70000000000005</v>
      </c>
      <c r="NE652" s="267"/>
      <c r="NF652" s="203"/>
      <c r="NG652" s="423"/>
      <c r="NI652" s="203"/>
      <c r="NJ652" s="203"/>
      <c r="NK652" s="203"/>
      <c r="NL652" s="10"/>
      <c r="NM652" s="10">
        <f>SUM(NL647:NL651)</f>
        <v>204</v>
      </c>
      <c r="NN652" s="267"/>
      <c r="NO652" s="203"/>
      <c r="NP652" s="425"/>
      <c r="NR652" s="203"/>
      <c r="NS652" s="203"/>
      <c r="NT652" s="203"/>
      <c r="NU652" s="10"/>
      <c r="NV652" s="10">
        <f>SUM(NU647:NU651)</f>
        <v>270.7</v>
      </c>
      <c r="NW652" s="267"/>
      <c r="NX652" s="203"/>
      <c r="NY652" s="423"/>
      <c r="OA652" s="203"/>
      <c r="OB652" s="203"/>
      <c r="OC652" s="203"/>
      <c r="OD652" s="203"/>
      <c r="OE652" s="10">
        <f>SUM(OD647:OD651)</f>
        <v>408.59999999999997</v>
      </c>
      <c r="OF652" s="267"/>
      <c r="OG652" s="203"/>
      <c r="OH652" s="423"/>
      <c r="OJ652" s="203"/>
      <c r="OK652" s="203"/>
      <c r="OL652" s="203"/>
      <c r="OM652" s="10"/>
      <c r="ON652" s="10">
        <f>SUM(OM647:OM651)</f>
        <v>282.89999999999998</v>
      </c>
      <c r="OO652" s="267"/>
      <c r="OP652" s="203"/>
      <c r="OQ652" s="425"/>
      <c r="OS652" s="203"/>
      <c r="OT652" s="203"/>
      <c r="OU652" s="203"/>
      <c r="OV652" s="10"/>
      <c r="OW652" s="10">
        <f>SUM(OV647:OV651)</f>
        <v>566.4</v>
      </c>
      <c r="OX652" s="267"/>
      <c r="OY652" s="203"/>
      <c r="OZ652" s="428"/>
      <c r="PB652" s="203"/>
      <c r="PC652" s="203"/>
      <c r="PD652" s="203"/>
      <c r="PE652" s="10"/>
      <c r="PF652" s="10">
        <f>SUM(PE647:PE651)</f>
        <v>104.4</v>
      </c>
      <c r="PG652" s="267"/>
      <c r="PH652" s="203"/>
      <c r="PI652" s="423"/>
      <c r="PK652" s="203"/>
      <c r="PL652" s="203"/>
      <c r="PM652" s="203"/>
      <c r="PN652" s="10"/>
      <c r="PO652" s="10">
        <f>SUM(PN647:PN651)</f>
        <v>575.4</v>
      </c>
      <c r="PP652" s="267"/>
      <c r="PQ652" s="203"/>
      <c r="PR652" s="264"/>
      <c r="PT652" s="203"/>
      <c r="PU652" s="203"/>
      <c r="PV652" s="203"/>
      <c r="PW652" s="10"/>
      <c r="PX652" s="10" t="e">
        <f>SUM(PW647:PW651)</f>
        <v>#N/A</v>
      </c>
      <c r="PY652" s="267"/>
      <c r="PZ652" s="203"/>
      <c r="QA652" s="423"/>
      <c r="QC652" s="203"/>
      <c r="QD652" s="203"/>
      <c r="QE652" s="203"/>
      <c r="QF652" s="10"/>
      <c r="QG652" s="10">
        <f>SUM(QF647:QF651)</f>
        <v>337.3</v>
      </c>
      <c r="QH652" s="267"/>
      <c r="QI652" s="203"/>
      <c r="QJ652" s="423"/>
      <c r="QL652" s="203"/>
      <c r="QM652" s="203"/>
      <c r="QN652" s="203"/>
      <c r="QO652" s="10"/>
      <c r="QP652" s="10">
        <f>SUM(QO647:QO651)</f>
        <v>498.09999999999997</v>
      </c>
      <c r="QQ652" s="267"/>
      <c r="QR652" s="203"/>
      <c r="QS652" s="423"/>
      <c r="QU652" s="203"/>
      <c r="QV652" s="203"/>
      <c r="QW652" s="203"/>
      <c r="QX652" s="10"/>
      <c r="QY652" s="10">
        <f>SUM(QX647:QX651)</f>
        <v>410</v>
      </c>
      <c r="QZ652" s="267"/>
      <c r="RA652" s="203"/>
      <c r="RB652" s="423"/>
      <c r="RD652" s="203"/>
      <c r="RE652" s="203"/>
      <c r="RF652" s="203"/>
      <c r="RG652" s="10"/>
      <c r="RH652" s="10">
        <f>SUM(RG647:RG651)</f>
        <v>387.9</v>
      </c>
      <c r="RI652" s="267"/>
      <c r="RJ652" s="203"/>
      <c r="RM652" s="203"/>
      <c r="RN652" s="203"/>
      <c r="RO652" s="203"/>
      <c r="RP652" s="203"/>
      <c r="RQ652" s="10" t="e">
        <f>SUM(RP647:RP651)</f>
        <v>#N/A</v>
      </c>
      <c r="RR652" s="267"/>
      <c r="RS652" s="203"/>
      <c r="RT652" s="423"/>
      <c r="RV652" s="203"/>
      <c r="RW652" s="203"/>
      <c r="RX652" s="203"/>
      <c r="RY652" s="10"/>
      <c r="RZ652" s="10">
        <f>SUM(RY647:RY651)</f>
        <v>795.9</v>
      </c>
      <c r="SA652" s="273"/>
      <c r="SB652" s="203"/>
      <c r="SC652" s="423"/>
      <c r="SE652" s="203"/>
      <c r="SF652" s="203"/>
      <c r="SG652" s="203"/>
      <c r="SH652" s="10"/>
      <c r="SI652" s="10">
        <f>SUM(SH647:SH651)</f>
        <v>856.2</v>
      </c>
      <c r="SJ652" s="273"/>
      <c r="SK652" s="203"/>
      <c r="SL652" s="423"/>
      <c r="SN652" s="203"/>
      <c r="SO652" s="203"/>
      <c r="SP652" s="203"/>
      <c r="SQ652" s="10"/>
      <c r="SR652" s="10">
        <f>SUM(SQ647:SQ651)</f>
        <v>539.90000000000009</v>
      </c>
      <c r="SS652" s="273"/>
      <c r="ST652" s="203"/>
      <c r="SU652" s="264"/>
      <c r="SW652" s="203"/>
      <c r="SX652" s="203"/>
      <c r="SY652" s="203"/>
      <c r="SZ652" s="10"/>
      <c r="TA652" s="10">
        <f>SUM(SZ647:SZ651)</f>
        <v>666.1</v>
      </c>
      <c r="TB652" s="273"/>
      <c r="TC652" s="203"/>
      <c r="TD652" s="428"/>
      <c r="TF652" s="203"/>
      <c r="TG652" s="203"/>
      <c r="TH652" s="203"/>
      <c r="TI652" s="203"/>
      <c r="TJ652" s="10">
        <f>SUM(TI647:TI651)</f>
        <v>426.6</v>
      </c>
      <c r="TK652" s="273"/>
      <c r="TL652" s="203"/>
      <c r="TM652" s="264"/>
      <c r="TO652" s="203"/>
      <c r="TP652" s="203"/>
      <c r="TQ652" s="203"/>
      <c r="TR652" s="10"/>
      <c r="TS652" s="10">
        <f>SUM(TR647:TR651)</f>
        <v>332.29999999999995</v>
      </c>
      <c r="TT652" s="273"/>
      <c r="TU652" s="203"/>
      <c r="TV652" s="264"/>
      <c r="TX652" s="203"/>
      <c r="TY652" s="203"/>
      <c r="TZ652" s="203"/>
      <c r="UA652" s="10"/>
      <c r="UB652" s="10">
        <f>SUM(UA647:UA651)</f>
        <v>540.5</v>
      </c>
      <c r="UC652" s="273"/>
      <c r="UD652" s="203"/>
      <c r="UE652" s="286"/>
      <c r="UG652" s="203"/>
      <c r="UH652" s="203"/>
      <c r="UI652" s="203"/>
      <c r="UJ652" s="10"/>
      <c r="UK652" s="10" t="e">
        <f>SUM(UJ647:UJ651)</f>
        <v>#N/A</v>
      </c>
      <c r="UL652" s="273"/>
      <c r="UM652" s="203"/>
      <c r="UN652" s="264"/>
      <c r="UP652" s="203"/>
      <c r="UQ652" s="203"/>
      <c r="UR652" s="203"/>
      <c r="US652" s="10"/>
      <c r="UT652" s="10">
        <f>SUM(US647:US651)</f>
        <v>396.6</v>
      </c>
      <c r="UU652" s="273"/>
      <c r="UV652" s="203"/>
      <c r="UW652" s="264"/>
      <c r="UY652" s="203"/>
      <c r="UZ652" s="203"/>
      <c r="VA652" s="203"/>
      <c r="VB652" s="10"/>
      <c r="VC652" s="10">
        <f>SUM(VB647:VB651)</f>
        <v>171.8</v>
      </c>
      <c r="VD652" s="273"/>
      <c r="VE652" s="203"/>
      <c r="VF652" s="423"/>
      <c r="VH652" s="203"/>
      <c r="VI652" s="203"/>
      <c r="VJ652" s="203"/>
      <c r="VK652" s="10"/>
      <c r="VL652" s="10">
        <f>SUM(VK647:VK651)</f>
        <v>167.20000000000002</v>
      </c>
      <c r="VM652" s="273"/>
      <c r="VN652" s="203"/>
      <c r="VO652" s="423"/>
      <c r="VQ652" s="203"/>
      <c r="VR652" s="203"/>
      <c r="VS652" s="203"/>
      <c r="VT652" s="10"/>
      <c r="VU652" s="10">
        <f>SUM(VT647:VT651)</f>
        <v>322.20000000000005</v>
      </c>
      <c r="VV652" s="273"/>
      <c r="VW652" s="203"/>
      <c r="VZ652" s="203"/>
      <c r="WA652" s="203"/>
      <c r="WB652" s="203"/>
      <c r="WC652" s="203"/>
      <c r="WD652" s="10" t="e">
        <f>SUM(WC647:WC651)</f>
        <v>#N/A</v>
      </c>
      <c r="WE652" s="273"/>
      <c r="WF652" s="203"/>
      <c r="WG652" s="264"/>
      <c r="WI652" s="203"/>
      <c r="WJ652" s="203"/>
      <c r="WK652" s="203"/>
      <c r="WL652" s="203"/>
      <c r="WM652" s="10">
        <f>SUM(WL647:WL651)</f>
        <v>673.3</v>
      </c>
      <c r="WN652" s="273"/>
      <c r="WO652" s="203"/>
      <c r="WQ652" s="203"/>
      <c r="WR652" s="203"/>
      <c r="WS652" s="203"/>
      <c r="WT652" s="203"/>
      <c r="WU652" s="10"/>
      <c r="WV652" s="10" t="e">
        <f>SUM(WU647:WU651)</f>
        <v>#N/A</v>
      </c>
      <c r="WW652" s="273"/>
      <c r="WX652" s="203"/>
      <c r="XA652" s="203"/>
      <c r="XB652" s="203"/>
      <c r="XC652" s="203"/>
      <c r="XD652" s="203"/>
      <c r="XE652" s="10" t="e">
        <f>SUM(XD647:XD651)</f>
        <v>#N/A</v>
      </c>
      <c r="XF652" s="273"/>
      <c r="XG652" s="203"/>
      <c r="XH652" s="423"/>
      <c r="XJ652" s="203"/>
      <c r="XK652" s="203"/>
      <c r="XL652" s="203"/>
      <c r="XM652" s="203"/>
      <c r="XN652" s="10">
        <f>SUM(XM647:XM651)</f>
        <v>677.8</v>
      </c>
      <c r="XO652" s="273"/>
      <c r="XP652" s="203"/>
      <c r="XQ652" s="423"/>
      <c r="XS652" s="203"/>
      <c r="XT652" s="203"/>
      <c r="XU652" s="203"/>
      <c r="XV652" s="10"/>
      <c r="XW652" s="10">
        <f>SUM(XV647:XV651)</f>
        <v>832.79999999999984</v>
      </c>
      <c r="XX652" s="273"/>
      <c r="XY652" s="203"/>
      <c r="XZ652" s="423"/>
      <c r="YB652" s="203"/>
      <c r="YC652" s="203"/>
      <c r="YD652" s="203"/>
      <c r="YE652" s="203"/>
      <c r="YF652" s="10">
        <f>SUM(YE647:YE651)</f>
        <v>261.2</v>
      </c>
      <c r="YG652" s="273"/>
      <c r="YH652" s="203"/>
      <c r="YK652" s="203"/>
      <c r="YL652" s="203"/>
      <c r="YM652" s="203"/>
      <c r="YN652" s="10"/>
      <c r="YO652" s="10" t="e">
        <f>SUM(YN647:YN651)</f>
        <v>#N/A</v>
      </c>
      <c r="YP652" s="273"/>
      <c r="YQ652" s="203"/>
      <c r="YT652" s="203"/>
      <c r="YU652" s="203"/>
      <c r="YV652" s="203"/>
      <c r="YW652" s="203"/>
      <c r="YX652" s="10" t="e">
        <f>SUM(YW647:YW651)</f>
        <v>#N/A</v>
      </c>
      <c r="YY652" s="273"/>
      <c r="YZ652" s="203"/>
      <c r="ZA652" s="428"/>
      <c r="ZC652" s="203"/>
      <c r="ZD652" s="203"/>
      <c r="ZE652" s="203"/>
      <c r="ZF652" s="203"/>
      <c r="ZG652" s="10">
        <f>SUM(ZF647:ZF651)</f>
        <v>876.09999999999991</v>
      </c>
      <c r="ZH652" s="273"/>
      <c r="ZI652" s="203"/>
      <c r="ZJ652" s="423"/>
      <c r="ZL652" s="203"/>
      <c r="ZM652" s="203"/>
      <c r="ZN652" s="203"/>
      <c r="ZO652" s="203"/>
      <c r="ZP652" s="10">
        <f>SUM(ZO647:ZO651)</f>
        <v>22.6</v>
      </c>
      <c r="ZQ652" s="273"/>
      <c r="ZR652" s="203"/>
      <c r="ZS652" s="423"/>
      <c r="ZU652" s="203"/>
      <c r="ZV652" s="203"/>
      <c r="ZW652" s="203"/>
      <c r="ZX652" s="10"/>
      <c r="ZY652" s="10">
        <f>SUM(ZX647:ZX651)</f>
        <v>86.399999999999991</v>
      </c>
      <c r="ZZ652" s="273"/>
      <c r="AAA652" s="203"/>
      <c r="AAB652" s="264"/>
      <c r="AAD652" s="203"/>
      <c r="AAE652" s="203"/>
      <c r="AAF652" s="203"/>
      <c r="AAG652" s="10"/>
      <c r="AAH652" s="10">
        <f>SUM(AAG647:AAG651)</f>
        <v>112.8</v>
      </c>
      <c r="AAI652" s="273"/>
      <c r="AAJ652" s="203"/>
      <c r="AAK652" s="264"/>
      <c r="AAM652" s="203"/>
      <c r="AAN652" s="203"/>
      <c r="AAO652" s="203"/>
      <c r="AAP652" s="10"/>
      <c r="AAQ652" s="10">
        <f>SUM(AAP647:AAP651)</f>
        <v>253.09999999999997</v>
      </c>
      <c r="AAR652" s="273"/>
      <c r="AAS652" s="203"/>
      <c r="AAT652" s="264"/>
      <c r="AAV652" s="203"/>
      <c r="AAW652" s="203"/>
      <c r="AAX652" s="203"/>
      <c r="AAY652" s="10"/>
      <c r="AAZ652" s="10">
        <f>SUM(AAY647:AAY651)</f>
        <v>218.20000000000002</v>
      </c>
      <c r="ABA652" s="273"/>
      <c r="ABB652" s="203"/>
      <c r="ABE652" s="203"/>
      <c r="ABF652" s="203"/>
      <c r="ABG652" s="203"/>
      <c r="ABH652" s="10"/>
      <c r="ABI652" s="10" t="e">
        <f>SUM(ABH647:ABH651)</f>
        <v>#N/A</v>
      </c>
      <c r="ABJ652" s="273"/>
      <c r="ABK652" s="203"/>
      <c r="ABL652" s="264"/>
      <c r="ABN652" s="203"/>
      <c r="ABO652" s="203"/>
      <c r="ABP652" s="203"/>
      <c r="ABQ652" s="10"/>
      <c r="ABR652" s="10">
        <f>SUM(ABQ647:ABQ651)</f>
        <v>277.89999999999998</v>
      </c>
      <c r="ABS652" s="273"/>
      <c r="ABT652" s="203"/>
      <c r="ABU652" s="264"/>
      <c r="ABW652" s="203"/>
      <c r="ABX652" s="203"/>
      <c r="ABY652" s="203"/>
      <c r="ABZ652" s="10"/>
      <c r="ACA652" s="10">
        <f>SUM(ABZ647:ABZ651)</f>
        <v>117.60000000000001</v>
      </c>
      <c r="ACB652" s="273"/>
      <c r="ACC652" s="203"/>
      <c r="ACF652" s="203"/>
      <c r="ACG652" s="203"/>
      <c r="ACH652" s="203"/>
      <c r="ACI652" s="10"/>
      <c r="ACJ652" s="10" t="e">
        <f>SUM(ACI647:ACI651)</f>
        <v>#N/A</v>
      </c>
      <c r="ACK652" s="273"/>
      <c r="ACL652" s="203"/>
      <c r="ACO652" s="203"/>
      <c r="ACP652" s="203"/>
      <c r="ACQ652" s="203"/>
      <c r="ACR652" s="10"/>
      <c r="ACS652" s="10" t="e">
        <f>SUM(ACR647:ACR651)</f>
        <v>#N/A</v>
      </c>
      <c r="ACT652" s="273"/>
      <c r="ACU652" s="203"/>
      <c r="ACX652" s="203"/>
      <c r="ACY652" s="203"/>
      <c r="ACZ652" s="203"/>
      <c r="ADA652" s="10"/>
      <c r="ADB652" s="10" t="e">
        <f>SUM(ADA647:ADA651)</f>
        <v>#N/A</v>
      </c>
      <c r="ADC652" s="273"/>
      <c r="ADD652" s="203"/>
      <c r="ADG652" s="203"/>
      <c r="ADH652" s="203"/>
      <c r="ADI652" s="203"/>
      <c r="ADJ652" s="203"/>
      <c r="ADK652" s="10" t="e">
        <f>SUM(ADJ647:ADJ651)</f>
        <v>#N/A</v>
      </c>
      <c r="ADL652" s="273"/>
      <c r="ADM652" s="203"/>
      <c r="ADP652" s="203"/>
      <c r="ADQ652" s="203"/>
      <c r="ADR652" s="203"/>
      <c r="ADS652" s="10"/>
      <c r="ADT652" s="10" t="e">
        <f>SUM(ADS647:ADS651)</f>
        <v>#N/A</v>
      </c>
      <c r="ADU652" s="273"/>
      <c r="ADV652" s="203"/>
      <c r="ADY652" s="203"/>
      <c r="ADZ652" s="203"/>
      <c r="AEA652" s="203"/>
      <c r="AEB652" s="203"/>
      <c r="AEC652" s="10" t="e">
        <f>SUM(AEB647:AEB651)</f>
        <v>#N/A</v>
      </c>
      <c r="AED652" s="273"/>
      <c r="AEE652" s="203"/>
      <c r="AEH652" s="203"/>
      <c r="AEI652" s="203"/>
      <c r="AEJ652" s="203"/>
      <c r="AEK652" s="203"/>
      <c r="AEL652" s="10" t="e">
        <f>SUM(AEK647:AEK651)</f>
        <v>#N/A</v>
      </c>
      <c r="AEM652" s="273"/>
      <c r="AEN652" s="203"/>
      <c r="AEQ652" s="203"/>
      <c r="AER652" s="203"/>
      <c r="AES652" s="203"/>
      <c r="AET652" s="203"/>
      <c r="AEU652" s="10" t="e">
        <f>SUM(AET647:AET651)</f>
        <v>#N/A</v>
      </c>
      <c r="AEV652" s="273"/>
      <c r="AEW652" s="203"/>
      <c r="AEZ652" s="203"/>
      <c r="AFA652" s="203"/>
      <c r="AFB652" s="203"/>
      <c r="AFC652" s="10"/>
      <c r="AFD652" s="10" t="e">
        <f>SUM(AFC647:AFC651)</f>
        <v>#N/A</v>
      </c>
      <c r="AFE652" s="273"/>
      <c r="AFF652" s="203"/>
      <c r="AFI652" s="203"/>
      <c r="AFJ652" s="203"/>
      <c r="AFK652" s="203"/>
      <c r="AFL652" s="10"/>
      <c r="AFM652" s="10" t="e">
        <f>SUM(AFL647:AFL651)</f>
        <v>#N/A</v>
      </c>
      <c r="AFN652" s="273"/>
      <c r="AFO652" s="203"/>
      <c r="AFR652" s="203"/>
      <c r="AFS652" s="203"/>
      <c r="AFT652" s="203"/>
      <c r="AFU652" s="10"/>
      <c r="AFV652" s="10" t="e">
        <f>SUM(AFU647:AFU651)</f>
        <v>#N/A</v>
      </c>
      <c r="AFW652" s="273"/>
      <c r="AFX652" s="203"/>
      <c r="AGA652" s="203"/>
      <c r="AGB652" s="203"/>
      <c r="AGC652" s="203"/>
      <c r="AGD652" s="10"/>
      <c r="AGE652" s="10" t="e">
        <f>SUM(AGD647:AGD651)</f>
        <v>#N/A</v>
      </c>
      <c r="AGF652" s="273"/>
      <c r="AGG652" s="203"/>
      <c r="AGJ652" s="203"/>
      <c r="AGK652" s="203"/>
      <c r="AGL652" s="203"/>
      <c r="AGM652" s="10"/>
      <c r="AGN652" s="10" t="e">
        <f>SUM(AGM647:AGM651)</f>
        <v>#N/A</v>
      </c>
      <c r="AGO652" s="273"/>
      <c r="AGP652" s="203"/>
      <c r="AGS652" s="203"/>
      <c r="AGT652" s="203"/>
      <c r="AGU652" s="203"/>
      <c r="AGV652" s="10"/>
      <c r="AGW652" s="10" t="e">
        <f>SUM(AGV647:AGV651)</f>
        <v>#N/A</v>
      </c>
      <c r="AGX652" s="273"/>
      <c r="AGY652" s="203"/>
      <c r="AGZ652" s="423"/>
      <c r="AHB652" s="203"/>
      <c r="AHC652" s="203"/>
      <c r="AHD652" s="203"/>
      <c r="AHE652" s="10"/>
      <c r="AHF652" s="10">
        <f>SUM(AHE647:AHE651)</f>
        <v>595.90000000000009</v>
      </c>
      <c r="AHG652" s="273"/>
      <c r="AHH652" s="203"/>
      <c r="AHI652" s="264"/>
      <c r="AHK652" s="203"/>
      <c r="AHL652" s="203"/>
      <c r="AHM652" s="203"/>
      <c r="AHN652" s="10"/>
      <c r="AHO652" s="10">
        <f>SUM(AHN647:AHN651)</f>
        <v>482.09999999999997</v>
      </c>
      <c r="AHP652" s="273"/>
      <c r="AHQ652" s="203"/>
      <c r="AHR652" s="429"/>
      <c r="AHT652" s="203"/>
      <c r="AHU652" s="203"/>
      <c r="AHV652" s="203"/>
      <c r="AHW652" s="10"/>
      <c r="AHX652" s="10">
        <f>SUM(AHW647:AHW651)</f>
        <v>716</v>
      </c>
      <c r="AHY652" s="273"/>
      <c r="AHZ652" s="203"/>
      <c r="AIA652" s="429"/>
      <c r="AIC652" s="203"/>
      <c r="AID652" s="203"/>
      <c r="AIE652" s="203"/>
      <c r="AIF652" s="10"/>
      <c r="AIG652" s="10">
        <f>SUM(AIF647:AIF651)</f>
        <v>184.7</v>
      </c>
      <c r="AIH652" s="273"/>
      <c r="AII652" s="203"/>
      <c r="AIJ652" s="429"/>
      <c r="AIL652" s="203"/>
      <c r="AIM652" s="203"/>
      <c r="AIN652" s="203"/>
      <c r="AIO652" s="10"/>
      <c r="AIP652" s="10">
        <f>SUM(AIO647:AIO651)</f>
        <v>270.8</v>
      </c>
      <c r="AIQ652" s="273"/>
      <c r="AIR652" s="203"/>
      <c r="AIS652" s="429"/>
      <c r="AIU652" s="203"/>
      <c r="AIV652" s="203"/>
      <c r="AIW652" s="203"/>
      <c r="AIX652" s="10"/>
      <c r="AIY652" s="10">
        <f>SUM(AIX647:AIX651)</f>
        <v>68.800000000000011</v>
      </c>
      <c r="AIZ652" s="273"/>
      <c r="AJA652" s="203"/>
      <c r="AJB652" s="429"/>
      <c r="AJD652" s="203"/>
      <c r="AJE652" s="203"/>
      <c r="AJF652" s="203"/>
      <c r="AJG652" s="10"/>
      <c r="AJH652" s="10">
        <f>SUM(AJG647:AJG651)</f>
        <v>31.700000000000003</v>
      </c>
      <c r="AJI652" s="273"/>
      <c r="AJJ652" s="203"/>
      <c r="AJK652" s="429"/>
      <c r="AJM652" s="203"/>
      <c r="AJN652" s="203"/>
      <c r="AJO652" s="203"/>
      <c r="AJP652" s="10"/>
      <c r="AJQ652" s="10">
        <f>SUM(AJP647:AJP651)</f>
        <v>227</v>
      </c>
      <c r="AJR652" s="273"/>
      <c r="AJS652" s="203"/>
      <c r="AJT652" s="432"/>
      <c r="AJV652" s="203"/>
      <c r="AJW652" s="203"/>
      <c r="AJX652" s="203"/>
      <c r="AJY652" s="10"/>
      <c r="AJZ652" s="10">
        <f>SUM(AJY647:AJY651)</f>
        <v>418.59999999999997</v>
      </c>
      <c r="AKA652" s="273"/>
      <c r="AKB652" s="203"/>
      <c r="AKC652" s="429"/>
      <c r="AKE652" s="203"/>
      <c r="AKF652" s="203"/>
      <c r="AKG652" s="203"/>
      <c r="AKH652" s="10"/>
      <c r="AKI652" s="10">
        <f>SUM(AKH647:AKH651)</f>
        <v>232.39999999999995</v>
      </c>
      <c r="AKJ652" s="273"/>
      <c r="AKK652" s="203"/>
      <c r="AKL652" s="429"/>
      <c r="AKN652" s="203"/>
      <c r="AKO652" s="203"/>
      <c r="AKP652" s="203"/>
      <c r="AKQ652" s="10"/>
      <c r="AKR652" s="10">
        <f>SUM(AKQ647:AKQ651)</f>
        <v>690.19999999999993</v>
      </c>
      <c r="AKS652" s="273"/>
      <c r="AKT652" s="203"/>
      <c r="AKU652" s="264"/>
      <c r="AKW652" s="203"/>
      <c r="AKX652" s="203"/>
      <c r="AKY652" s="203"/>
      <c r="AKZ652" s="10"/>
      <c r="ALA652" s="10">
        <f>SUM(AKZ647:AKZ651)</f>
        <v>74.8</v>
      </c>
      <c r="ALB652" s="273"/>
      <c r="ALC652" s="203"/>
      <c r="ALD652" s="264"/>
      <c r="ALF652" s="203"/>
      <c r="ALG652" s="203"/>
      <c r="ALH652" s="203"/>
      <c r="ALI652" s="10"/>
      <c r="ALJ652" s="10">
        <f>SUM(ALI647:ALI651)</f>
        <v>268.2</v>
      </c>
      <c r="ALK652" s="273"/>
      <c r="ALL652" s="203"/>
      <c r="ALM652" s="264"/>
      <c r="ALO652" s="203"/>
      <c r="ALP652" s="203"/>
      <c r="ALQ652" s="203"/>
      <c r="ALR652" s="10"/>
      <c r="ALS652" s="10">
        <f>SUM(ALR647:ALR651)</f>
        <v>115.4</v>
      </c>
      <c r="ALT652" s="273"/>
      <c r="ALU652" s="203"/>
      <c r="ALV652" s="429"/>
      <c r="ALX652" s="203"/>
      <c r="ALY652" s="203"/>
      <c r="ALZ652" s="203"/>
      <c r="AMA652" s="10"/>
      <c r="AMB652" s="10">
        <f>SUM(AMA647:AMA651)</f>
        <v>598</v>
      </c>
      <c r="AMC652" s="273"/>
      <c r="AMD652" s="203"/>
      <c r="AME652" s="429"/>
      <c r="AMG652" s="203"/>
      <c r="AMH652" s="203"/>
      <c r="AMI652" s="203"/>
      <c r="AMJ652" s="10"/>
      <c r="AMK652" s="10">
        <f>SUM(AMJ647:AMJ651)</f>
        <v>329.59999999999997</v>
      </c>
      <c r="AML652" s="273"/>
      <c r="AMM652" s="203"/>
      <c r="AMN652" s="429"/>
      <c r="AMP652" s="203"/>
      <c r="AMQ652" s="203"/>
      <c r="AMR652" s="203"/>
      <c r="AMS652" s="10"/>
      <c r="AMT652" s="10">
        <f>SUM(AMS647:AMS651)</f>
        <v>72.3</v>
      </c>
      <c r="AMU652" s="273"/>
      <c r="AMV652" s="203"/>
      <c r="AMW652" s="429"/>
      <c r="AMY652" s="203"/>
      <c r="AMZ652" s="203"/>
      <c r="ANA652" s="203"/>
      <c r="ANB652" s="10"/>
      <c r="ANC652" s="10">
        <f>SUM(ANB647:ANB651)</f>
        <v>643.29999999999995</v>
      </c>
      <c r="AND652" s="273"/>
      <c r="ANE652" s="203"/>
      <c r="ANF652" s="429"/>
      <c r="ANH652" s="203"/>
      <c r="ANI652" s="203"/>
      <c r="ANJ652" s="203"/>
      <c r="ANK652" s="10"/>
      <c r="ANL652" s="10">
        <f>SUM(ANK647:ANK651)</f>
        <v>62.499999999999993</v>
      </c>
      <c r="ANM652" s="273"/>
      <c r="ANN652" s="203"/>
      <c r="ANO652" s="264"/>
      <c r="ANQ652" s="203"/>
      <c r="ANR652" s="203"/>
      <c r="ANS652" s="203"/>
      <c r="ANT652" s="10"/>
      <c r="ANU652" s="10">
        <f>SUM(ANT647:ANT651)</f>
        <v>712.25</v>
      </c>
      <c r="ANV652" s="273"/>
      <c r="ANW652" s="203"/>
      <c r="ANX652" s="429"/>
      <c r="ANZ652" s="203"/>
      <c r="AOA652" s="203"/>
      <c r="AOB652" s="203"/>
      <c r="AOC652" s="10"/>
      <c r="AOD652" s="10">
        <f>SUM(AOC647:AOC651)</f>
        <v>99.3</v>
      </c>
      <c r="AOE652" s="273"/>
      <c r="AOF652" s="203"/>
      <c r="AOG652" s="264"/>
      <c r="AOI652" s="203"/>
      <c r="AOJ652" s="203"/>
      <c r="AOK652" s="203"/>
      <c r="AOL652" s="10"/>
      <c r="AOM652" s="10">
        <f>SUM(AOL647:AOL651)</f>
        <v>257.2</v>
      </c>
      <c r="AON652" s="273"/>
      <c r="AOO652" s="203"/>
      <c r="AOP652" s="429"/>
      <c r="AOR652" s="203"/>
      <c r="AOS652" s="203"/>
      <c r="AOT652" s="203"/>
      <c r="AOU652" s="10"/>
      <c r="AOV652" s="10">
        <f>SUM(AOU647:AOU651)</f>
        <v>260.5</v>
      </c>
      <c r="AOW652" s="273"/>
      <c r="AOX652" s="203"/>
      <c r="AOY652" s="429"/>
      <c r="APA652" s="203"/>
      <c r="APB652" s="203"/>
      <c r="APC652" s="203"/>
      <c r="APD652" s="10"/>
      <c r="APE652" s="10">
        <f>SUM(APD647:APD651)</f>
        <v>1141.8000000000002</v>
      </c>
      <c r="APF652" s="273"/>
      <c r="APG652" s="203"/>
      <c r="APH652" s="429"/>
      <c r="APJ652" s="203"/>
      <c r="APK652" s="203"/>
      <c r="APL652" s="203"/>
      <c r="APM652" s="10"/>
      <c r="APN652" s="10">
        <f>SUM(APM647:APM651)</f>
        <v>213.09999999999997</v>
      </c>
      <c r="APO652" s="273"/>
      <c r="APP652" s="203"/>
      <c r="APQ652" s="429"/>
      <c r="APS652" s="203"/>
      <c r="APT652" s="203"/>
      <c r="APU652" s="203"/>
      <c r="APV652" s="10"/>
      <c r="APW652" s="10">
        <f>SUM(APV647:APV651)</f>
        <v>239.70000000000002</v>
      </c>
      <c r="APX652" s="273"/>
      <c r="APY652" s="203"/>
      <c r="APZ652" s="429"/>
      <c r="AQB652" s="203"/>
      <c r="AQC652" s="203"/>
      <c r="AQD652" s="203"/>
      <c r="AQE652" s="10"/>
      <c r="AQF652" s="10">
        <f>SUM(AQE647:AQE651)</f>
        <v>543.4</v>
      </c>
      <c r="AQG652" s="273"/>
    </row>
    <row r="653" spans="1:1125" s="14" customFormat="1" ht="15">
      <c r="A653" s="203" t="s">
        <v>110</v>
      </c>
      <c r="B653" s="276" t="s">
        <v>2780</v>
      </c>
      <c r="D653" s="283">
        <f>IF(C653="Kopman",2,1)</f>
        <v>1</v>
      </c>
      <c r="E653" s="204">
        <f>VLOOKUP(B653,$A$681:$F$2354,6,FALSE)</f>
        <v>60</v>
      </c>
      <c r="F653" s="203" t="s">
        <v>61</v>
      </c>
      <c r="G653" s="10">
        <f>E653*1.5</f>
        <v>90</v>
      </c>
      <c r="H653" s="10"/>
      <c r="I653" s="267"/>
      <c r="J653" s="203" t="s">
        <v>110</v>
      </c>
      <c r="K653" s="276" t="s">
        <v>568</v>
      </c>
      <c r="M653" s="283">
        <f>IF(L653="Kopman",2,1)</f>
        <v>1</v>
      </c>
      <c r="N653" s="204">
        <f>VLOOKUP(K653,$A$681:$F$2354,6,FALSE)</f>
        <v>211</v>
      </c>
      <c r="O653" s="203" t="s">
        <v>61</v>
      </c>
      <c r="P653" s="10">
        <f>N653*1.5*M653</f>
        <v>316.5</v>
      </c>
      <c r="Q653" s="10"/>
      <c r="R653" s="267"/>
      <c r="S653" s="203" t="s">
        <v>110</v>
      </c>
      <c r="T653" s="276" t="s">
        <v>2780</v>
      </c>
      <c r="V653" s="283">
        <f>IF(U653="Kopman",2,1)</f>
        <v>1</v>
      </c>
      <c r="W653" s="204">
        <f>VLOOKUP(T653,$A$681:$F$2354,6,FALSE)</f>
        <v>60</v>
      </c>
      <c r="X653" s="203" t="s">
        <v>61</v>
      </c>
      <c r="Y653" s="10">
        <f>W653*1.5*V653</f>
        <v>90</v>
      </c>
      <c r="Z653" s="10"/>
      <c r="AA653" s="267"/>
      <c r="AB653" s="203" t="s">
        <v>110</v>
      </c>
      <c r="AC653" s="276" t="s">
        <v>568</v>
      </c>
      <c r="AE653" s="283">
        <f>IF(AD653="Kopman",2,1)</f>
        <v>1</v>
      </c>
      <c r="AF653" s="204">
        <f>VLOOKUP(AC653,$A$681:$F$2354,6,FALSE)</f>
        <v>211</v>
      </c>
      <c r="AG653" s="203" t="s">
        <v>61</v>
      </c>
      <c r="AH653" s="10">
        <f>AF653*1.5*AE653</f>
        <v>316.5</v>
      </c>
      <c r="AI653" s="10"/>
      <c r="AJ653" s="267"/>
      <c r="AK653" s="203" t="s">
        <v>110</v>
      </c>
      <c r="AL653" s="276" t="s">
        <v>568</v>
      </c>
      <c r="AN653" s="283">
        <f>IF(AM653="Kopman",2,1)</f>
        <v>1</v>
      </c>
      <c r="AO653" s="204">
        <f>VLOOKUP(AL653,$A$681:$F$2354,6,FALSE)</f>
        <v>211</v>
      </c>
      <c r="AP653" s="203" t="s">
        <v>61</v>
      </c>
      <c r="AQ653" s="10">
        <f>AO653*1.5*AN653</f>
        <v>316.5</v>
      </c>
      <c r="AR653" s="10"/>
      <c r="AS653" s="267"/>
      <c r="AT653" s="203" t="s">
        <v>110</v>
      </c>
      <c r="AU653" s="276" t="s">
        <v>1270</v>
      </c>
      <c r="AW653" s="283">
        <f>IF(AV653="Kopman",2,1)</f>
        <v>1</v>
      </c>
      <c r="AX653" s="204">
        <f>VLOOKUP(AU653,$A$681:$F$2354,6,FALSE)</f>
        <v>0</v>
      </c>
      <c r="AY653" s="203" t="s">
        <v>61</v>
      </c>
      <c r="AZ653" s="10">
        <f>AX653*1.5*AW653</f>
        <v>0</v>
      </c>
      <c r="BA653" s="10"/>
      <c r="BB653" s="267"/>
      <c r="BC653" s="203" t="s">
        <v>110</v>
      </c>
      <c r="BD653" s="276" t="s">
        <v>2084</v>
      </c>
      <c r="BF653" s="283">
        <f>IF(BE653="Kopman",2,1)</f>
        <v>1</v>
      </c>
      <c r="BG653" s="204">
        <f>VLOOKUP(BD653,$A$681:$F$2354,6,FALSE)</f>
        <v>9</v>
      </c>
      <c r="BH653" s="203" t="s">
        <v>61</v>
      </c>
      <c r="BI653" s="10">
        <f>BG653*1.5*BF653</f>
        <v>13.5</v>
      </c>
      <c r="BJ653" s="10"/>
      <c r="BK653" s="267"/>
      <c r="BL653" s="203" t="s">
        <v>110</v>
      </c>
      <c r="BM653" s="276" t="s">
        <v>846</v>
      </c>
      <c r="BO653" s="283">
        <f>IF(BN653="Kopman",2,1)</f>
        <v>1</v>
      </c>
      <c r="BP653" s="204">
        <f>VLOOKUP(BM653,$A$681:$F$2354,6,FALSE)</f>
        <v>239</v>
      </c>
      <c r="BQ653" s="203" t="s">
        <v>61</v>
      </c>
      <c r="BR653" s="10">
        <f>BP653*1.5*BO653</f>
        <v>358.5</v>
      </c>
      <c r="BS653" s="10"/>
      <c r="BT653" s="267"/>
      <c r="BU653" s="203" t="s">
        <v>110</v>
      </c>
      <c r="BV653" s="276" t="s">
        <v>568</v>
      </c>
      <c r="BX653" s="283">
        <f>IF(BW653="Kopman",2,1)</f>
        <v>1</v>
      </c>
      <c r="BY653" s="204">
        <f>VLOOKUP(BV653,$A$681:$F$2354,6,FALSE)</f>
        <v>211</v>
      </c>
      <c r="BZ653" s="203" t="s">
        <v>61</v>
      </c>
      <c r="CA653" s="10">
        <f>BY653*1.5*BX653</f>
        <v>316.5</v>
      </c>
      <c r="CB653" s="10"/>
      <c r="CC653" s="267"/>
      <c r="CD653" s="203" t="s">
        <v>110</v>
      </c>
      <c r="CE653" s="276" t="s">
        <v>2780</v>
      </c>
      <c r="CG653" s="283">
        <f>IF(CF653="Kopman",2,1)</f>
        <v>1</v>
      </c>
      <c r="CH653" s="204">
        <f>VLOOKUP(CE653,$A$681:$F$2354,6,FALSE)</f>
        <v>60</v>
      </c>
      <c r="CI653" s="203" t="s">
        <v>61</v>
      </c>
      <c r="CJ653" s="10">
        <f>CH653*1.5*CG653</f>
        <v>90</v>
      </c>
      <c r="CK653" s="10"/>
      <c r="CL653" s="267"/>
      <c r="CM653" s="203" t="s">
        <v>110</v>
      </c>
      <c r="CN653" s="416" t="s">
        <v>2780</v>
      </c>
      <c r="CO653" s="415" t="s">
        <v>2019</v>
      </c>
      <c r="CP653" s="283">
        <f>IF(CO653="Kopman",2,1)</f>
        <v>2</v>
      </c>
      <c r="CQ653" s="204">
        <f>VLOOKUP(CN653,$A$681:$F$2354,6,FALSE)</f>
        <v>60</v>
      </c>
      <c r="CR653" s="203" t="s">
        <v>61</v>
      </c>
      <c r="CS653" s="10">
        <f>CQ653*1.5*CP653</f>
        <v>180</v>
      </c>
      <c r="CT653" s="10"/>
      <c r="CU653" s="267"/>
      <c r="CV653" s="203" t="s">
        <v>110</v>
      </c>
      <c r="CW653" s="276" t="s">
        <v>1193</v>
      </c>
      <c r="CY653" s="283">
        <f>IF(CX653="Kopman",2,1)</f>
        <v>1</v>
      </c>
      <c r="CZ653" s="204">
        <f>VLOOKUP(CW653,$A$681:$F$2354,6,FALSE)</f>
        <v>0</v>
      </c>
      <c r="DA653" s="203" t="s">
        <v>61</v>
      </c>
      <c r="DB653" s="10">
        <f>CZ653*1.5*CY653</f>
        <v>0</v>
      </c>
      <c r="DC653" s="10"/>
      <c r="DD653" s="267"/>
      <c r="DE653" s="203" t="s">
        <v>110</v>
      </c>
      <c r="DF653" s="276" t="s">
        <v>619</v>
      </c>
      <c r="DH653" s="283">
        <f>IF(DG653="Kopman",2,1)</f>
        <v>1</v>
      </c>
      <c r="DI653" s="204">
        <f>VLOOKUP(DF653,$A$681:$F$2354,6,FALSE)</f>
        <v>44</v>
      </c>
      <c r="DJ653" s="203" t="s">
        <v>61</v>
      </c>
      <c r="DK653" s="10">
        <f>DI653*1.5*DH653</f>
        <v>66</v>
      </c>
      <c r="DL653" s="10"/>
      <c r="DM653" s="267"/>
      <c r="DN653" s="203" t="s">
        <v>110</v>
      </c>
      <c r="DO653" s="276" t="s">
        <v>572</v>
      </c>
      <c r="DQ653" s="283">
        <f>IF(DP653="Kopman",2,1)</f>
        <v>1</v>
      </c>
      <c r="DR653" s="204">
        <f>VLOOKUP(DO653,$A$681:$F$2354,6,FALSE)</f>
        <v>24</v>
      </c>
      <c r="DS653" s="203" t="s">
        <v>61</v>
      </c>
      <c r="DT653" s="10">
        <f>DR653*1.5*DQ653</f>
        <v>36</v>
      </c>
      <c r="DU653" s="10"/>
      <c r="DV653" s="267"/>
      <c r="DW653" s="203" t="s">
        <v>110</v>
      </c>
      <c r="DX653" s="278" t="s">
        <v>183</v>
      </c>
      <c r="DZ653" s="283">
        <f>IF(DY653="Kopman",2,1)</f>
        <v>1</v>
      </c>
      <c r="EA653" s="204" t="e">
        <f>VLOOKUP(DX653,$A$681:$F$2354,6,FALSE)</f>
        <v>#N/A</v>
      </c>
      <c r="EB653" s="203" t="s">
        <v>61</v>
      </c>
      <c r="EC653" s="10" t="e">
        <f>EA653*1.5*DZ653</f>
        <v>#N/A</v>
      </c>
      <c r="ED653" s="10"/>
      <c r="EE653" s="267"/>
      <c r="EF653" s="203" t="s">
        <v>110</v>
      </c>
      <c r="EG653" s="276" t="s">
        <v>458</v>
      </c>
      <c r="EI653" s="283">
        <f>IF(EH653="Kopman",2,1)</f>
        <v>1</v>
      </c>
      <c r="EJ653" s="204">
        <f>VLOOKUP(EG653,$A$681:$F$2354,6,FALSE)</f>
        <v>115</v>
      </c>
      <c r="EK653" s="203" t="s">
        <v>61</v>
      </c>
      <c r="EL653" s="10">
        <f>EJ653*1.5*EI653</f>
        <v>172.5</v>
      </c>
      <c r="EM653" s="10"/>
      <c r="EN653" s="267"/>
      <c r="EO653" s="203" t="s">
        <v>110</v>
      </c>
      <c r="EP653" s="276" t="s">
        <v>2084</v>
      </c>
      <c r="ER653" s="283">
        <f>IF(EQ653="Kopman",2,1)</f>
        <v>1</v>
      </c>
      <c r="ES653" s="204">
        <f>VLOOKUP(EP653,$A$681:$F$2354,6,FALSE)</f>
        <v>9</v>
      </c>
      <c r="ET653" s="203" t="s">
        <v>61</v>
      </c>
      <c r="EU653" s="10">
        <f>ES653*1.5*ER653</f>
        <v>13.5</v>
      </c>
      <c r="EV653" s="10"/>
      <c r="EW653" s="267"/>
      <c r="EX653" s="203" t="s">
        <v>110</v>
      </c>
      <c r="EY653" s="276" t="s">
        <v>572</v>
      </c>
      <c r="FA653" s="283">
        <f>IF(EZ653="Kopman",2,1)</f>
        <v>1</v>
      </c>
      <c r="FB653" s="204">
        <f>VLOOKUP(EY653,$A$681:$F$2354,6,FALSE)</f>
        <v>24</v>
      </c>
      <c r="FC653" s="203" t="s">
        <v>61</v>
      </c>
      <c r="FD653" s="10">
        <f>FB653*1.5*FA653</f>
        <v>36</v>
      </c>
      <c r="FE653" s="10"/>
      <c r="FF653" s="267"/>
      <c r="FG653" s="203" t="s">
        <v>110</v>
      </c>
      <c r="FH653" s="421" t="s">
        <v>846</v>
      </c>
      <c r="FJ653" s="283">
        <f>IF(FI653="Kopman",2,1)</f>
        <v>1</v>
      </c>
      <c r="FK653" s="204">
        <f>VLOOKUP(FH653,$A$681:$F$2354,6,FALSE)</f>
        <v>239</v>
      </c>
      <c r="FL653" s="203" t="s">
        <v>61</v>
      </c>
      <c r="FM653" s="10">
        <f>FK653*1.5*FJ653</f>
        <v>358.5</v>
      </c>
      <c r="FN653" s="10"/>
      <c r="FO653" s="267"/>
      <c r="FP653" s="203" t="s">
        <v>110</v>
      </c>
      <c r="FQ653" s="276" t="s">
        <v>2084</v>
      </c>
      <c r="FS653" s="283">
        <f>IF(FR653="Kopman",2,1)</f>
        <v>1</v>
      </c>
      <c r="FT653" s="204">
        <f>VLOOKUP(FQ653,$A$681:$F$2354,6,FALSE)</f>
        <v>9</v>
      </c>
      <c r="FU653" s="203" t="s">
        <v>61</v>
      </c>
      <c r="FV653" s="10">
        <f>FT653*1.5*FS653</f>
        <v>13.5</v>
      </c>
      <c r="FW653" s="10"/>
      <c r="FX653" s="267"/>
      <c r="FY653" s="203" t="s">
        <v>110</v>
      </c>
      <c r="FZ653" s="276" t="s">
        <v>2780</v>
      </c>
      <c r="GB653" s="283">
        <f>IF(GA653="Kopman",2,1)</f>
        <v>1</v>
      </c>
      <c r="GC653" s="204">
        <f>VLOOKUP(FZ653,$A$681:$F$2354,6,FALSE)</f>
        <v>60</v>
      </c>
      <c r="GD653" s="203" t="s">
        <v>61</v>
      </c>
      <c r="GE653" s="10">
        <f>GC653*1.5*GB653</f>
        <v>90</v>
      </c>
      <c r="GF653" s="10"/>
      <c r="GG653" s="267"/>
      <c r="GH653" s="203" t="s">
        <v>110</v>
      </c>
      <c r="GI653" s="276" t="s">
        <v>568</v>
      </c>
      <c r="GK653" s="283">
        <f>IF(GJ653="Kopman",2,1)</f>
        <v>1</v>
      </c>
      <c r="GL653" s="204">
        <f>VLOOKUP(GI653,$A$681:$F$2354,6,FALSE)</f>
        <v>211</v>
      </c>
      <c r="GM653" s="203" t="s">
        <v>61</v>
      </c>
      <c r="GN653" s="10">
        <f>GL653*1.5*GK653</f>
        <v>316.5</v>
      </c>
      <c r="GO653" s="10"/>
      <c r="GP653" s="267"/>
      <c r="GQ653" s="203" t="s">
        <v>110</v>
      </c>
      <c r="GR653" s="276" t="s">
        <v>2672</v>
      </c>
      <c r="GT653" s="283">
        <f>IF(GS653="Kopman",2,1)</f>
        <v>1</v>
      </c>
      <c r="GU653" s="204">
        <f>VLOOKUP(GR653,$A$681:$F$2354,6,FALSE)</f>
        <v>34</v>
      </c>
      <c r="GV653" s="203" t="s">
        <v>61</v>
      </c>
      <c r="GW653" s="10">
        <f>GU653*1.5</f>
        <v>51</v>
      </c>
      <c r="GX653" s="10"/>
      <c r="GY653" s="267"/>
      <c r="GZ653" s="203" t="s">
        <v>110</v>
      </c>
      <c r="HA653" s="276" t="s">
        <v>568</v>
      </c>
      <c r="HC653" s="283">
        <f>IF(HB653="Kopman",2,1)</f>
        <v>1</v>
      </c>
      <c r="HD653" s="204">
        <f>VLOOKUP(HA653,$A$681:$F$2354,6,FALSE)</f>
        <v>211</v>
      </c>
      <c r="HE653" s="203" t="s">
        <v>61</v>
      </c>
      <c r="HF653" s="10">
        <f>HD653*1.5*HC653</f>
        <v>316.5</v>
      </c>
      <c r="HG653" s="10"/>
      <c r="HH653" s="267"/>
      <c r="HI653" s="203" t="s">
        <v>110</v>
      </c>
      <c r="HJ653" s="276" t="s">
        <v>568</v>
      </c>
      <c r="HL653" s="283">
        <f>IF(HK653="Kopman",2,1)</f>
        <v>1</v>
      </c>
      <c r="HM653" s="204">
        <f>VLOOKUP(HJ653,$A$681:$F$2354,6,FALSE)</f>
        <v>211</v>
      </c>
      <c r="HN653" s="203" t="s">
        <v>61</v>
      </c>
      <c r="HO653" s="10">
        <f>HM653*1.5</f>
        <v>316.5</v>
      </c>
      <c r="HP653" s="10"/>
      <c r="HQ653" s="267"/>
      <c r="HR653" s="203" t="s">
        <v>110</v>
      </c>
      <c r="HS653" s="276" t="s">
        <v>585</v>
      </c>
      <c r="HU653" s="283">
        <f>IF(HT653="Kopman",2,1)</f>
        <v>1</v>
      </c>
      <c r="HV653" s="204">
        <f>VLOOKUP(HS653,$A$681:$F$2354,6,FALSE)</f>
        <v>0</v>
      </c>
      <c r="HW653" s="203" t="s">
        <v>61</v>
      </c>
      <c r="HX653" s="10">
        <f>HV653*1.5*HU653</f>
        <v>0</v>
      </c>
      <c r="HY653" s="10"/>
      <c r="HZ653" s="267"/>
      <c r="IA653" s="203" t="s">
        <v>110</v>
      </c>
      <c r="IB653" s="285" t="s">
        <v>183</v>
      </c>
      <c r="ID653" s="283">
        <f>IF(IC653="Kopman",2,1)</f>
        <v>1</v>
      </c>
      <c r="IE653" s="204" t="e">
        <f>VLOOKUP(IB653,$A$681:$F$2354,6,FALSE)</f>
        <v>#N/A</v>
      </c>
      <c r="IF653" s="203" t="s">
        <v>61</v>
      </c>
      <c r="IG653" s="10" t="e">
        <f>IE653*1.5</f>
        <v>#N/A</v>
      </c>
      <c r="IH653" s="10"/>
      <c r="II653" s="267"/>
      <c r="IJ653" s="203" t="s">
        <v>110</v>
      </c>
      <c r="IK653" s="276" t="s">
        <v>619</v>
      </c>
      <c r="IM653" s="283">
        <f>IF(IL653="Kopman",2,1)</f>
        <v>1</v>
      </c>
      <c r="IN653" s="204">
        <f>VLOOKUP(IK653,$A$681:$F$2354,6,FALSE)</f>
        <v>44</v>
      </c>
      <c r="IO653" s="203" t="s">
        <v>61</v>
      </c>
      <c r="IP653" s="10">
        <f>IN653*1.5*IM653</f>
        <v>66</v>
      </c>
      <c r="IQ653" s="10"/>
      <c r="IR653" s="267"/>
      <c r="IS653" s="203" t="s">
        <v>110</v>
      </c>
      <c r="IT653" s="276" t="s">
        <v>636</v>
      </c>
      <c r="IV653" s="283">
        <f>IF(IU653="Kopman",2,1)</f>
        <v>1</v>
      </c>
      <c r="IW653" s="204">
        <f>VLOOKUP(IT653,$A$681:$F$2354,6,FALSE)</f>
        <v>5</v>
      </c>
      <c r="IX653" s="203" t="s">
        <v>61</v>
      </c>
      <c r="IY653" s="10">
        <f>IW653*1.5*IV653</f>
        <v>7.5</v>
      </c>
      <c r="IZ653" s="10"/>
      <c r="JA653" s="267"/>
      <c r="JB653" s="203" t="s">
        <v>110</v>
      </c>
      <c r="JC653" s="276" t="s">
        <v>846</v>
      </c>
      <c r="JE653" s="283">
        <f>IF(JD653="Kopman",2,1)</f>
        <v>1</v>
      </c>
      <c r="JF653" s="204">
        <f>VLOOKUP(JC653,$A$681:$F$2354,6,FALSE)</f>
        <v>239</v>
      </c>
      <c r="JG653" s="203" t="s">
        <v>61</v>
      </c>
      <c r="JH653" s="10">
        <f>JF653*1.5*JE653</f>
        <v>358.5</v>
      </c>
      <c r="JI653" s="10"/>
      <c r="JJ653" s="267"/>
      <c r="JK653" s="203" t="s">
        <v>110</v>
      </c>
      <c r="JL653" s="276" t="s">
        <v>2057</v>
      </c>
      <c r="JN653" s="283">
        <f>IF(JM653="Kopman",2,1)</f>
        <v>1</v>
      </c>
      <c r="JO653" s="204">
        <f>VLOOKUP(JL653,$A$681:$F$2354,6,FALSE)</f>
        <v>66</v>
      </c>
      <c r="JP653" s="203" t="s">
        <v>61</v>
      </c>
      <c r="JQ653" s="10">
        <f>JO653*1.5*JN653</f>
        <v>99</v>
      </c>
      <c r="JR653" s="10"/>
      <c r="JS653" s="267"/>
      <c r="JT653" s="203" t="s">
        <v>110</v>
      </c>
      <c r="JU653" s="276" t="s">
        <v>2672</v>
      </c>
      <c r="JW653" s="283">
        <f>IF(JV653="Kopman",2,1)</f>
        <v>1</v>
      </c>
      <c r="JX653" s="204">
        <f>VLOOKUP(JU653,$A$681:$F$2354,6,FALSE)</f>
        <v>34</v>
      </c>
      <c r="JY653" s="203" t="s">
        <v>61</v>
      </c>
      <c r="JZ653" s="10">
        <f>JX653*1.5*JW653</f>
        <v>51</v>
      </c>
      <c r="KA653" s="10"/>
      <c r="KB653" s="267"/>
      <c r="KC653" s="203" t="s">
        <v>110</v>
      </c>
      <c r="KD653" s="276" t="s">
        <v>2058</v>
      </c>
      <c r="KF653" s="283">
        <f>IF(KE653="Kopman",2,1)</f>
        <v>1</v>
      </c>
      <c r="KG653" s="204">
        <f>VLOOKUP(KD653,$A$681:$F$2354,6,FALSE)</f>
        <v>0</v>
      </c>
      <c r="KH653" s="203" t="s">
        <v>61</v>
      </c>
      <c r="KI653" s="10">
        <f>KG653*1.5*KF653</f>
        <v>0</v>
      </c>
      <c r="KJ653" s="10"/>
      <c r="KK653" s="267"/>
      <c r="KL653" s="203" t="s">
        <v>110</v>
      </c>
      <c r="KM653" s="276" t="s">
        <v>458</v>
      </c>
      <c r="KO653" s="283">
        <f>IF(KN653="Kopman",2,1)</f>
        <v>1</v>
      </c>
      <c r="KP653" s="204">
        <f>VLOOKUP(KM653,$A$681:$F$2354,6,FALSE)</f>
        <v>115</v>
      </c>
      <c r="KQ653" s="203" t="s">
        <v>61</v>
      </c>
      <c r="KR653" s="10">
        <f>KP653*1.5</f>
        <v>172.5</v>
      </c>
      <c r="KS653" s="10"/>
      <c r="KT653" s="267"/>
      <c r="KU653" s="203" t="s">
        <v>110</v>
      </c>
      <c r="KV653" s="276" t="s">
        <v>2516</v>
      </c>
      <c r="KX653" s="283">
        <f>IF(KW653="Kopman",2,1)</f>
        <v>1</v>
      </c>
      <c r="KY653" s="204">
        <f>VLOOKUP(KV653,$A$681:$F$2354,6,FALSE)</f>
        <v>10</v>
      </c>
      <c r="KZ653" s="203" t="s">
        <v>61</v>
      </c>
      <c r="LA653" s="10">
        <f>KY653*1.5*KX653</f>
        <v>15</v>
      </c>
      <c r="LB653" s="10"/>
      <c r="LC653" s="267"/>
      <c r="LD653" s="203" t="s">
        <v>110</v>
      </c>
      <c r="LE653" s="276" t="s">
        <v>1230</v>
      </c>
      <c r="LG653" s="283">
        <f>IF(LF653="Kopman",2,1)</f>
        <v>1</v>
      </c>
      <c r="LH653" s="204">
        <f>VLOOKUP(LE653,$A$681:$F$2354,6,FALSE)</f>
        <v>9</v>
      </c>
      <c r="LI653" s="203" t="s">
        <v>61</v>
      </c>
      <c r="LJ653" s="10">
        <f>LH653*1.5*LG653</f>
        <v>13.5</v>
      </c>
      <c r="LK653" s="10"/>
      <c r="LL653" s="267"/>
      <c r="LM653" s="203" t="s">
        <v>110</v>
      </c>
      <c r="LN653" s="276" t="s">
        <v>573</v>
      </c>
      <c r="LP653" s="283">
        <f>IF(LO653="Kopman",2,1)</f>
        <v>1</v>
      </c>
      <c r="LQ653" s="204">
        <f>VLOOKUP(LN653,$A$681:$F$2354,6,FALSE)</f>
        <v>0</v>
      </c>
      <c r="LR653" s="203" t="s">
        <v>61</v>
      </c>
      <c r="LS653" s="10">
        <f>LQ653*1.5*LP653</f>
        <v>0</v>
      </c>
      <c r="LT653" s="10"/>
      <c r="LU653" s="267"/>
      <c r="LV653" s="203" t="s">
        <v>110</v>
      </c>
      <c r="LW653" s="276" t="s">
        <v>553</v>
      </c>
      <c r="LY653" s="283">
        <f>IF(LX653="Kopman",2,1)</f>
        <v>1</v>
      </c>
      <c r="LZ653" s="204">
        <f>VLOOKUP(LW653,$A$681:$F$2354,6,FALSE)</f>
        <v>0</v>
      </c>
      <c r="MA653" s="203" t="s">
        <v>61</v>
      </c>
      <c r="MB653" s="10">
        <f>LZ653*1.5*LY653</f>
        <v>0</v>
      </c>
      <c r="MC653" s="10"/>
      <c r="MD653" s="267"/>
      <c r="ME653" s="203" t="s">
        <v>110</v>
      </c>
      <c r="MF653" s="276" t="s">
        <v>1193</v>
      </c>
      <c r="MH653" s="283">
        <f>IF(MG653="Kopman",2,1)</f>
        <v>1</v>
      </c>
      <c r="MI653" s="204">
        <f>VLOOKUP(MF653,$A$681:$F$2354,6,FALSE)</f>
        <v>0</v>
      </c>
      <c r="MJ653" s="203" t="s">
        <v>61</v>
      </c>
      <c r="MK653" s="10">
        <f>MI653*1.5*MH653</f>
        <v>0</v>
      </c>
      <c r="ML653" s="10"/>
      <c r="MM653" s="267"/>
      <c r="MN653" s="203" t="s">
        <v>110</v>
      </c>
      <c r="MO653" s="276" t="s">
        <v>2092</v>
      </c>
      <c r="MQ653" s="283">
        <f>IF(MP653="Kopman",2,1)</f>
        <v>1</v>
      </c>
      <c r="MR653" s="204">
        <f>VLOOKUP(MO653,$A$681:$F$2354,6,FALSE)</f>
        <v>1</v>
      </c>
      <c r="MS653" s="203" t="s">
        <v>61</v>
      </c>
      <c r="MT653" s="10">
        <f>MR653*1.5*MQ653</f>
        <v>1.5</v>
      </c>
      <c r="MU653" s="10"/>
      <c r="MV653" s="267"/>
      <c r="MW653" s="203" t="s">
        <v>110</v>
      </c>
      <c r="MX653" s="276" t="s">
        <v>846</v>
      </c>
      <c r="MZ653" s="283">
        <f>IF(MY653="Kopman",2,1)</f>
        <v>1</v>
      </c>
      <c r="NA653" s="204">
        <f>VLOOKUP(MX653,$A$681:$F$2354,6,FALSE)</f>
        <v>239</v>
      </c>
      <c r="NB653" s="203" t="s">
        <v>61</v>
      </c>
      <c r="NC653" s="10">
        <f>NA653*1.5*MZ653</f>
        <v>358.5</v>
      </c>
      <c r="ND653" s="10"/>
      <c r="NE653" s="267"/>
      <c r="NF653" s="203" t="s">
        <v>110</v>
      </c>
      <c r="NG653" s="276" t="s">
        <v>668</v>
      </c>
      <c r="NI653" s="283">
        <f>IF(NH653="Kopman",2,1)</f>
        <v>1</v>
      </c>
      <c r="NJ653" s="204">
        <f>VLOOKUP(NG653,$A$681:$F$2354,6,FALSE)</f>
        <v>11</v>
      </c>
      <c r="NK653" s="203" t="s">
        <v>61</v>
      </c>
      <c r="NL653" s="10">
        <f>NJ653*1.5*NI653</f>
        <v>16.5</v>
      </c>
      <c r="NM653" s="10"/>
      <c r="NN653" s="267"/>
      <c r="NO653" s="203" t="s">
        <v>110</v>
      </c>
      <c r="NP653" s="424" t="s">
        <v>846</v>
      </c>
      <c r="NR653" s="283">
        <f>IF(NQ653="Kopman",2,1)</f>
        <v>1</v>
      </c>
      <c r="NS653" s="204">
        <f>VLOOKUP(NP653,$A$681:$F$2354,6,FALSE)</f>
        <v>239</v>
      </c>
      <c r="NT653" s="203" t="s">
        <v>61</v>
      </c>
      <c r="NU653" s="10">
        <f>NS653*1.5*NR653</f>
        <v>358.5</v>
      </c>
      <c r="NV653" s="10"/>
      <c r="NW653" s="267"/>
      <c r="NX653" s="203" t="s">
        <v>110</v>
      </c>
      <c r="NY653" s="276" t="s">
        <v>572</v>
      </c>
      <c r="OA653" s="283">
        <f>IF(NZ653="Kopman",2,1)</f>
        <v>1</v>
      </c>
      <c r="OB653" s="204">
        <f>VLOOKUP(NY653,$A$681:$F$2354,6,FALSE)</f>
        <v>24</v>
      </c>
      <c r="OC653" s="203" t="s">
        <v>61</v>
      </c>
      <c r="OD653" s="10">
        <f>OB653*1.5</f>
        <v>36</v>
      </c>
      <c r="OE653" s="10"/>
      <c r="OF653" s="267"/>
      <c r="OG653" s="203" t="s">
        <v>110</v>
      </c>
      <c r="OH653" s="276" t="s">
        <v>568</v>
      </c>
      <c r="OJ653" s="283">
        <f>IF(OI653="Kopman",2,1)</f>
        <v>1</v>
      </c>
      <c r="OK653" s="204">
        <f>VLOOKUP(OH653,$A$681:$F$2354,6,FALSE)</f>
        <v>211</v>
      </c>
      <c r="OL653" s="203" t="s">
        <v>61</v>
      </c>
      <c r="OM653" s="10">
        <f>OK653*1.5*OJ653</f>
        <v>316.5</v>
      </c>
      <c r="ON653" s="10"/>
      <c r="OO653" s="267"/>
      <c r="OP653" s="203" t="s">
        <v>110</v>
      </c>
      <c r="OQ653" s="424" t="s">
        <v>2075</v>
      </c>
      <c r="OS653" s="283">
        <f>IF(OR653="Kopman",2,1)</f>
        <v>1</v>
      </c>
      <c r="OT653" s="204">
        <f>VLOOKUP(OQ653,$A$681:$F$2354,6,FALSE)</f>
        <v>0</v>
      </c>
      <c r="OU653" s="203" t="s">
        <v>61</v>
      </c>
      <c r="OV653" s="10">
        <f>OT653*1.5*OS653</f>
        <v>0</v>
      </c>
      <c r="OW653" s="10"/>
      <c r="OX653" s="267"/>
      <c r="OY653" s="203" t="s">
        <v>110</v>
      </c>
      <c r="OZ653" s="428" t="s">
        <v>458</v>
      </c>
      <c r="PB653" s="283">
        <f>IF(PA653="Kopman",2,1)</f>
        <v>1</v>
      </c>
      <c r="PC653" s="204">
        <f>VLOOKUP(OZ653,$A$681:$F$2354,6,FALSE)</f>
        <v>115</v>
      </c>
      <c r="PD653" s="203" t="s">
        <v>61</v>
      </c>
      <c r="PE653" s="10">
        <f>PC653*1.5*PB653</f>
        <v>172.5</v>
      </c>
      <c r="PF653" s="10"/>
      <c r="PG653" s="267"/>
      <c r="PH653" s="203" t="s">
        <v>110</v>
      </c>
      <c r="PI653" s="276" t="s">
        <v>2780</v>
      </c>
      <c r="PK653" s="283">
        <f>IF(PJ653="Kopman",2,1)</f>
        <v>1</v>
      </c>
      <c r="PL653" s="204">
        <f>VLOOKUP(PI653,$A$681:$F$2354,6,FALSE)</f>
        <v>60</v>
      </c>
      <c r="PM653" s="203" t="s">
        <v>61</v>
      </c>
      <c r="PN653" s="10">
        <f>PL653*1.5*PK653</f>
        <v>90</v>
      </c>
      <c r="PO653" s="10"/>
      <c r="PP653" s="267"/>
      <c r="PQ653" s="203" t="s">
        <v>110</v>
      </c>
      <c r="PR653" s="276" t="s">
        <v>183</v>
      </c>
      <c r="PT653" s="283">
        <f>IF(PS653="Kopman",2,1)</f>
        <v>1</v>
      </c>
      <c r="PU653" s="204" t="e">
        <f>VLOOKUP(PR653,$A$681:$F$2354,6,FALSE)</f>
        <v>#N/A</v>
      </c>
      <c r="PV653" s="203" t="s">
        <v>61</v>
      </c>
      <c r="PW653" s="10" t="e">
        <f>PU653*1.5*PT653</f>
        <v>#N/A</v>
      </c>
      <c r="PX653" s="10"/>
      <c r="PY653" s="267"/>
      <c r="PZ653" s="203" t="s">
        <v>110</v>
      </c>
      <c r="QA653" s="276" t="s">
        <v>1276</v>
      </c>
      <c r="QC653" s="283">
        <f>IF(QB653="Kopman",2,1)</f>
        <v>1</v>
      </c>
      <c r="QD653" s="204">
        <f>VLOOKUP(QA653,$A$681:$F$2354,6,FALSE)</f>
        <v>84</v>
      </c>
      <c r="QE653" s="203" t="s">
        <v>61</v>
      </c>
      <c r="QF653" s="10">
        <f>QD653*1.5*QC653</f>
        <v>126</v>
      </c>
      <c r="QG653" s="10"/>
      <c r="QH653" s="267"/>
      <c r="QI653" s="203" t="s">
        <v>110</v>
      </c>
      <c r="QJ653" s="276" t="s">
        <v>619</v>
      </c>
      <c r="QL653" s="283">
        <f>IF(QK653="Kopman",2,1)</f>
        <v>1</v>
      </c>
      <c r="QM653" s="204">
        <f>VLOOKUP(QJ653,$A$681:$F$2354,6,FALSE)</f>
        <v>44</v>
      </c>
      <c r="QN653" s="203" t="s">
        <v>61</v>
      </c>
      <c r="QO653" s="10">
        <f>QM653*1.5*QL653</f>
        <v>66</v>
      </c>
      <c r="QP653" s="10"/>
      <c r="QQ653" s="267"/>
      <c r="QR653" s="203" t="s">
        <v>110</v>
      </c>
      <c r="QS653" s="276" t="s">
        <v>568</v>
      </c>
      <c r="QU653" s="283">
        <f>IF(QT653="Kopman",2,1)</f>
        <v>1</v>
      </c>
      <c r="QV653" s="204">
        <f>VLOOKUP(QS653,$A$681:$F$2354,6,FALSE)</f>
        <v>211</v>
      </c>
      <c r="QW653" s="203" t="s">
        <v>61</v>
      </c>
      <c r="QX653" s="10">
        <f>QV653*1.5*QU653</f>
        <v>316.5</v>
      </c>
      <c r="QY653" s="10"/>
      <c r="QZ653" s="267"/>
      <c r="RA653" s="203" t="s">
        <v>110</v>
      </c>
      <c r="RB653" s="276" t="s">
        <v>619</v>
      </c>
      <c r="RD653" s="283">
        <f>IF(RC653="Kopman",2,1)</f>
        <v>1</v>
      </c>
      <c r="RE653" s="204">
        <f>VLOOKUP(RB653,$A$681:$F$2354,6,FALSE)</f>
        <v>44</v>
      </c>
      <c r="RF653" s="203" t="s">
        <v>61</v>
      </c>
      <c r="RG653" s="10">
        <f>RE653*1.5*RD653</f>
        <v>66</v>
      </c>
      <c r="RH653" s="10"/>
      <c r="RI653" s="267"/>
      <c r="RJ653" s="203" t="s">
        <v>110</v>
      </c>
      <c r="RK653" s="278" t="s">
        <v>183</v>
      </c>
      <c r="RM653" s="283">
        <f>IF(RL653="Kopman",2,1)</f>
        <v>1</v>
      </c>
      <c r="RN653" s="204" t="e">
        <f>VLOOKUP(RK653,$A$681:$F$2354,6,FALSE)</f>
        <v>#N/A</v>
      </c>
      <c r="RO653" s="203" t="s">
        <v>61</v>
      </c>
      <c r="RP653" s="10" t="e">
        <f>RN653*1.5</f>
        <v>#N/A</v>
      </c>
      <c r="RQ653" s="10"/>
      <c r="RR653" s="267"/>
      <c r="RS653" s="203" t="s">
        <v>110</v>
      </c>
      <c r="RT653" s="276" t="s">
        <v>568</v>
      </c>
      <c r="RV653" s="283">
        <f>IF(RU653="Kopman",2,1)</f>
        <v>1</v>
      </c>
      <c r="RW653" s="204">
        <f>VLOOKUP(RT653,$A$681:$F$2354,6,FALSE)</f>
        <v>211</v>
      </c>
      <c r="RX653" s="203" t="s">
        <v>61</v>
      </c>
      <c r="RY653" s="10">
        <f>RW653*1.5*RV653</f>
        <v>316.5</v>
      </c>
      <c r="RZ653" s="10"/>
      <c r="SA653" s="273"/>
      <c r="SB653" s="203" t="s">
        <v>110</v>
      </c>
      <c r="SC653" s="276" t="s">
        <v>568</v>
      </c>
      <c r="SE653" s="283">
        <f>IF(SD653="Kopman",2,1)</f>
        <v>1</v>
      </c>
      <c r="SF653" s="204">
        <f>VLOOKUP(SC653,$A$681:$F$2354,6,FALSE)</f>
        <v>211</v>
      </c>
      <c r="SG653" s="203" t="s">
        <v>61</v>
      </c>
      <c r="SH653" s="10">
        <f>SF653*1.5*SE653</f>
        <v>316.5</v>
      </c>
      <c r="SI653" s="10"/>
      <c r="SJ653" s="273"/>
      <c r="SK653" s="203" t="s">
        <v>110</v>
      </c>
      <c r="SL653" s="276" t="s">
        <v>846</v>
      </c>
      <c r="SN653" s="283">
        <f>IF(SM653="Kopman",2,1)</f>
        <v>1</v>
      </c>
      <c r="SO653" s="204">
        <f>VLOOKUP(SL653,$A$681:$F$2354,6,FALSE)</f>
        <v>239</v>
      </c>
      <c r="SP653" s="203" t="s">
        <v>61</v>
      </c>
      <c r="SQ653" s="10">
        <f>SO653*1.5*SN653</f>
        <v>358.5</v>
      </c>
      <c r="SR653" s="10"/>
      <c r="SS653" s="273"/>
      <c r="ST653" s="203" t="s">
        <v>110</v>
      </c>
      <c r="SU653" s="276" t="s">
        <v>955</v>
      </c>
      <c r="SW653" s="283">
        <f>IF(SV653="Kopman",2,1)</f>
        <v>1</v>
      </c>
      <c r="SX653" s="204">
        <f>VLOOKUP(SU653,$A$681:$F$2354,6,FALSE)</f>
        <v>0</v>
      </c>
      <c r="SY653" s="203" t="s">
        <v>61</v>
      </c>
      <c r="SZ653" s="10">
        <f>SX653*1.5*SW653</f>
        <v>0</v>
      </c>
      <c r="TA653" s="10"/>
      <c r="TB653" s="273"/>
      <c r="TC653" s="203" t="s">
        <v>110</v>
      </c>
      <c r="TD653" s="428" t="s">
        <v>636</v>
      </c>
      <c r="TF653" s="283">
        <f>IF(TE653="Kopman",2,1)</f>
        <v>1</v>
      </c>
      <c r="TG653" s="204">
        <f>VLOOKUP(TD653,$A$681:$F$2354,6,FALSE)</f>
        <v>5</v>
      </c>
      <c r="TH653" s="203" t="s">
        <v>61</v>
      </c>
      <c r="TI653" s="10">
        <f>TG653*1.5</f>
        <v>7.5</v>
      </c>
      <c r="TK653" s="273"/>
      <c r="TL653" s="203" t="s">
        <v>110</v>
      </c>
      <c r="TM653" s="276" t="s">
        <v>990</v>
      </c>
      <c r="TO653" s="283">
        <f>IF(TN653="Kopman",2,1)</f>
        <v>1</v>
      </c>
      <c r="TP653" s="204">
        <f>VLOOKUP(TM653,$A$681:$F$2354,6,FALSE)</f>
        <v>69</v>
      </c>
      <c r="TQ653" s="203" t="s">
        <v>61</v>
      </c>
      <c r="TR653" s="10">
        <f>TP653*1.5*TO653</f>
        <v>103.5</v>
      </c>
      <c r="TS653" s="10"/>
      <c r="TT653" s="273"/>
      <c r="TU653" s="203" t="s">
        <v>110</v>
      </c>
      <c r="TV653" s="276" t="s">
        <v>1732</v>
      </c>
      <c r="TX653" s="283">
        <f>IF(TW653="Kopman",2,1)</f>
        <v>1</v>
      </c>
      <c r="TY653" s="204">
        <f>VLOOKUP(TV653,$A$681:$F$2354,6,FALSE)</f>
        <v>18</v>
      </c>
      <c r="TZ653" s="203" t="s">
        <v>61</v>
      </c>
      <c r="UA653" s="10">
        <f>TY653*1.5*TX653</f>
        <v>27</v>
      </c>
      <c r="UB653" s="10"/>
      <c r="UC653" s="273"/>
      <c r="UD653" s="203" t="s">
        <v>110</v>
      </c>
      <c r="UE653" s="285" t="s">
        <v>183</v>
      </c>
      <c r="UG653" s="283">
        <f>IF(UF653="Kopman",2,1)</f>
        <v>1</v>
      </c>
      <c r="UH653" s="204" t="e">
        <f>VLOOKUP(UE653,$A$681:$F$2354,6,FALSE)</f>
        <v>#N/A</v>
      </c>
      <c r="UI653" s="203" t="s">
        <v>61</v>
      </c>
      <c r="UJ653" s="10" t="e">
        <f>UH653*1.5*UG653</f>
        <v>#N/A</v>
      </c>
      <c r="UK653" s="10"/>
      <c r="UL653" s="273"/>
      <c r="UM653" s="203" t="s">
        <v>110</v>
      </c>
      <c r="UN653" s="276" t="s">
        <v>568</v>
      </c>
      <c r="UP653" s="283">
        <f>IF(UO653="Kopman",2,1)</f>
        <v>1</v>
      </c>
      <c r="UQ653" s="204">
        <f>VLOOKUP(UN653,$A$681:$F$2354,6,FALSE)</f>
        <v>211</v>
      </c>
      <c r="UR653" s="203" t="s">
        <v>61</v>
      </c>
      <c r="US653" s="10">
        <f>UQ653*1.5*UP653</f>
        <v>316.5</v>
      </c>
      <c r="UT653" s="10"/>
      <c r="UU653" s="273"/>
      <c r="UV653" s="203" t="s">
        <v>110</v>
      </c>
      <c r="UW653" s="276" t="s">
        <v>2092</v>
      </c>
      <c r="UY653" s="283">
        <f>IF(UX653="Kopman",2,1)</f>
        <v>1</v>
      </c>
      <c r="UZ653" s="204">
        <f>VLOOKUP(UW653,$A$681:$F$2354,6,FALSE)</f>
        <v>1</v>
      </c>
      <c r="VA653" s="203" t="s">
        <v>61</v>
      </c>
      <c r="VB653" s="10">
        <f>UZ653*1.5*UY653</f>
        <v>1.5</v>
      </c>
      <c r="VC653" s="10"/>
      <c r="VD653" s="273"/>
      <c r="VE653" s="203" t="s">
        <v>110</v>
      </c>
      <c r="VF653" s="276" t="s">
        <v>573</v>
      </c>
      <c r="VH653" s="283">
        <f>IF(VG653="Kopman",2,1)</f>
        <v>1</v>
      </c>
      <c r="VI653" s="204">
        <f>VLOOKUP(VF653,$A$681:$F$2354,6,FALSE)</f>
        <v>0</v>
      </c>
      <c r="VJ653" s="203" t="s">
        <v>61</v>
      </c>
      <c r="VK653" s="10">
        <f>VI653*1.5*VH653</f>
        <v>0</v>
      </c>
      <c r="VL653" s="10"/>
      <c r="VM653" s="273"/>
      <c r="VN653" s="203" t="s">
        <v>110</v>
      </c>
      <c r="VO653" s="276" t="s">
        <v>887</v>
      </c>
      <c r="VQ653" s="283">
        <f>IF(VP653="Kopman",2,1)</f>
        <v>1</v>
      </c>
      <c r="VR653" s="204">
        <f>VLOOKUP(VO653,$A$681:$F$2354,6,FALSE)</f>
        <v>0</v>
      </c>
      <c r="VS653" s="203" t="s">
        <v>61</v>
      </c>
      <c r="VT653" s="10">
        <f>VR653*1.5*VQ653</f>
        <v>0</v>
      </c>
      <c r="VU653" s="10"/>
      <c r="VV653" s="273"/>
      <c r="VW653" s="203" t="s">
        <v>110</v>
      </c>
      <c r="VX653" s="278" t="s">
        <v>183</v>
      </c>
      <c r="VZ653" s="283">
        <f>IF(VY653="Kopman",2,1)</f>
        <v>1</v>
      </c>
      <c r="WA653" s="204" t="e">
        <f>VLOOKUP(VX653,$A$681:$F$2354,6,FALSE)</f>
        <v>#N/A</v>
      </c>
      <c r="WB653" s="203" t="s">
        <v>61</v>
      </c>
      <c r="WC653" s="10" t="e">
        <f>WA653*1.5</f>
        <v>#N/A</v>
      </c>
      <c r="WE653" s="273"/>
      <c r="WF653" s="203" t="s">
        <v>110</v>
      </c>
      <c r="WG653" s="276" t="s">
        <v>1204</v>
      </c>
      <c r="WI653" s="283">
        <f>IF(WH653="Kopman",2,1)</f>
        <v>1</v>
      </c>
      <c r="WJ653" s="204">
        <f>VLOOKUP(WG653,$A$681:$F$2354,6,FALSE)</f>
        <v>11</v>
      </c>
      <c r="WK653" s="203" t="s">
        <v>61</v>
      </c>
      <c r="WL653" s="10">
        <f>WJ653*1.5</f>
        <v>16.5</v>
      </c>
      <c r="WN653" s="273"/>
      <c r="WO653" s="203" t="s">
        <v>110</v>
      </c>
      <c r="WP653" s="278" t="s">
        <v>183</v>
      </c>
      <c r="WQ653" s="204"/>
      <c r="WR653" s="283">
        <f>IF(WQ653="Kopman",2,1)</f>
        <v>1</v>
      </c>
      <c r="WS653" s="204" t="e">
        <f>VLOOKUP(WP653,$A$681:$F$2354,6,FALSE)</f>
        <v>#N/A</v>
      </c>
      <c r="WT653" s="203" t="s">
        <v>61</v>
      </c>
      <c r="WU653" s="10" t="e">
        <f>WS653*1.5*WR653</f>
        <v>#N/A</v>
      </c>
      <c r="WV653" s="10"/>
      <c r="WW653" s="273"/>
      <c r="WX653" s="203" t="s">
        <v>110</v>
      </c>
      <c r="WY653" s="278" t="s">
        <v>183</v>
      </c>
      <c r="XA653" s="283">
        <f>IF(WZ653="Kopman",2,1)</f>
        <v>1</v>
      </c>
      <c r="XB653" s="204" t="e">
        <f>VLOOKUP(WY653,$A$681:$F$2354,6,FALSE)</f>
        <v>#N/A</v>
      </c>
      <c r="XC653" s="203" t="s">
        <v>61</v>
      </c>
      <c r="XD653" s="10" t="e">
        <f>XB653*1.5</f>
        <v>#N/A</v>
      </c>
      <c r="XF653" s="273"/>
      <c r="XG653" s="203" t="s">
        <v>110</v>
      </c>
      <c r="XH653" s="276" t="s">
        <v>2806</v>
      </c>
      <c r="XJ653" s="283">
        <f>IF(XI653="Kopman",2,1)</f>
        <v>1</v>
      </c>
      <c r="XK653" s="204">
        <f>VLOOKUP(XH653,$A$681:$F$2354,6,FALSE)</f>
        <v>1</v>
      </c>
      <c r="XL653" s="203" t="s">
        <v>61</v>
      </c>
      <c r="XM653" s="10">
        <f>XK653*1.5</f>
        <v>1.5</v>
      </c>
      <c r="XO653" s="273"/>
      <c r="XP653" s="203" t="s">
        <v>110</v>
      </c>
      <c r="XQ653" s="276" t="s">
        <v>846</v>
      </c>
      <c r="XS653" s="283">
        <f>IF(XR653="Kopman",2,1)</f>
        <v>1</v>
      </c>
      <c r="XT653" s="204">
        <f>VLOOKUP(XQ653,$A$681:$F$2354,6,FALSE)</f>
        <v>239</v>
      </c>
      <c r="XU653" s="203" t="s">
        <v>61</v>
      </c>
      <c r="XV653" s="10">
        <f>XT653*1.5*XS653</f>
        <v>358.5</v>
      </c>
      <c r="XW653" s="10"/>
      <c r="XX653" s="273"/>
      <c r="XY653" s="203" t="s">
        <v>110</v>
      </c>
      <c r="XZ653" s="276" t="s">
        <v>565</v>
      </c>
      <c r="YB653" s="283">
        <f>IF(YA653="Kopman",2,1)</f>
        <v>1</v>
      </c>
      <c r="YC653" s="204">
        <f>VLOOKUP(XZ653,$A$681:$F$2354,6,FALSE)</f>
        <v>6</v>
      </c>
      <c r="YD653" s="203" t="s">
        <v>61</v>
      </c>
      <c r="YE653" s="10">
        <f>YC653*1.5</f>
        <v>9</v>
      </c>
      <c r="YG653" s="273"/>
      <c r="YH653" s="203" t="s">
        <v>110</v>
      </c>
      <c r="YI653" s="278" t="s">
        <v>183</v>
      </c>
      <c r="YK653" s="283">
        <f>IF(YJ653="Kopman",2,1)</f>
        <v>1</v>
      </c>
      <c r="YL653" s="204" t="e">
        <f>VLOOKUP(YI653,$A$681:$F$2354,6,FALSE)</f>
        <v>#N/A</v>
      </c>
      <c r="YM653" s="203" t="s">
        <v>61</v>
      </c>
      <c r="YN653" s="10" t="e">
        <f>YL653*1.5*YK653</f>
        <v>#N/A</v>
      </c>
      <c r="YO653" s="10"/>
      <c r="YP653" s="273"/>
      <c r="YQ653" s="203" t="s">
        <v>110</v>
      </c>
      <c r="YR653" s="278" t="s">
        <v>183</v>
      </c>
      <c r="YT653" s="283">
        <f>IF(YS653="Kopman",2,1)</f>
        <v>1</v>
      </c>
      <c r="YU653" s="204" t="e">
        <f>VLOOKUP(YR653,$A$681:$F$2354,6,FALSE)</f>
        <v>#N/A</v>
      </c>
      <c r="YV653" s="203" t="s">
        <v>61</v>
      </c>
      <c r="YW653" s="10" t="e">
        <f>YU653*1.5</f>
        <v>#N/A</v>
      </c>
      <c r="YY653" s="273"/>
      <c r="YZ653" s="203" t="s">
        <v>110</v>
      </c>
      <c r="ZA653" s="428" t="s">
        <v>568</v>
      </c>
      <c r="ZC653" s="283">
        <f>IF(ZB653="Kopman",2,1)</f>
        <v>1</v>
      </c>
      <c r="ZD653" s="204">
        <f>VLOOKUP(ZA653,$A$681:$F$2354,6,FALSE)</f>
        <v>211</v>
      </c>
      <c r="ZE653" s="203" t="s">
        <v>61</v>
      </c>
      <c r="ZF653" s="10">
        <f>ZD653*1.5</f>
        <v>316.5</v>
      </c>
      <c r="ZH653" s="273"/>
      <c r="ZI653" s="203" t="s">
        <v>110</v>
      </c>
      <c r="ZJ653" s="276" t="s">
        <v>554</v>
      </c>
      <c r="ZL653" s="283">
        <f>IF(ZK653="Kopman",2,1)</f>
        <v>1</v>
      </c>
      <c r="ZM653" s="204">
        <f>VLOOKUP(ZJ653,$A$681:$F$2354,6,FALSE)</f>
        <v>19</v>
      </c>
      <c r="ZN653" s="203" t="s">
        <v>61</v>
      </c>
      <c r="ZO653" s="10">
        <f>ZM653*1.5</f>
        <v>28.5</v>
      </c>
      <c r="ZQ653" s="273"/>
      <c r="ZR653" s="203" t="s">
        <v>110</v>
      </c>
      <c r="ZS653" s="276" t="s">
        <v>846</v>
      </c>
      <c r="ZU653" s="283">
        <f>IF(ZT653="Kopman",2,1)</f>
        <v>1</v>
      </c>
      <c r="ZV653" s="204">
        <f>VLOOKUP(ZS653,$A$681:$F$2354,6,FALSE)</f>
        <v>239</v>
      </c>
      <c r="ZW653" s="203" t="s">
        <v>61</v>
      </c>
      <c r="ZX653" s="10">
        <f>ZV653*1.5*ZU653</f>
        <v>358.5</v>
      </c>
      <c r="ZY653" s="10"/>
      <c r="ZZ653" s="273"/>
      <c r="AAA653" s="203" t="s">
        <v>110</v>
      </c>
      <c r="AAB653" s="276" t="s">
        <v>985</v>
      </c>
      <c r="AAD653" s="283">
        <f>IF(AAC653="Kopman",2,1)</f>
        <v>1</v>
      </c>
      <c r="AAE653" s="204">
        <f>VLOOKUP(AAB653,$A$681:$F$2354,6,FALSE)</f>
        <v>29</v>
      </c>
      <c r="AAF653" s="203" t="s">
        <v>61</v>
      </c>
      <c r="AAG653" s="10">
        <f>AAE653*1.5*AAD653</f>
        <v>43.5</v>
      </c>
      <c r="AAH653" s="10"/>
      <c r="AAI653" s="273"/>
      <c r="AAJ653" s="203" t="s">
        <v>110</v>
      </c>
      <c r="AAK653" s="276" t="s">
        <v>2645</v>
      </c>
      <c r="AAM653" s="283">
        <f>IF(AAL653="Kopman",2,1)</f>
        <v>1</v>
      </c>
      <c r="AAN653" s="204">
        <f>VLOOKUP(AAK653,$A$681:$F$2354,6,FALSE)</f>
        <v>49</v>
      </c>
      <c r="AAO653" s="203" t="s">
        <v>61</v>
      </c>
      <c r="AAP653" s="10">
        <f>AAN653*1.5*AAM653</f>
        <v>73.5</v>
      </c>
      <c r="AAQ653" s="10"/>
      <c r="AAR653" s="273"/>
      <c r="AAS653" s="203" t="s">
        <v>110</v>
      </c>
      <c r="AAT653" s="276" t="s">
        <v>681</v>
      </c>
      <c r="AAV653" s="283">
        <f>IF(AAU653="Kopman",2,1)</f>
        <v>1</v>
      </c>
      <c r="AAW653" s="204">
        <f>VLOOKUP(AAT653,$A$681:$F$2354,6,FALSE)</f>
        <v>47</v>
      </c>
      <c r="AAX653" s="203" t="s">
        <v>61</v>
      </c>
      <c r="AAY653" s="10">
        <f>AAW653*1.5*AAV653</f>
        <v>70.5</v>
      </c>
      <c r="AAZ653" s="10"/>
      <c r="ABA653" s="273"/>
      <c r="ABB653" s="203" t="s">
        <v>110</v>
      </c>
      <c r="ABC653" s="278" t="s">
        <v>183</v>
      </c>
      <c r="ABE653" s="283">
        <f>IF(ABD653="Kopman",2,1)</f>
        <v>1</v>
      </c>
      <c r="ABF653" s="204" t="e">
        <f>VLOOKUP(ABC653,$A$681:$F$2354,6,FALSE)</f>
        <v>#N/A</v>
      </c>
      <c r="ABG653" s="203" t="s">
        <v>61</v>
      </c>
      <c r="ABH653" s="10" t="e">
        <f>ABF653*1.5*ABE653</f>
        <v>#N/A</v>
      </c>
      <c r="ABI653" s="10"/>
      <c r="ABJ653" s="273"/>
      <c r="ABK653" s="203" t="s">
        <v>110</v>
      </c>
      <c r="ABL653" s="276" t="s">
        <v>1264</v>
      </c>
      <c r="ABN653" s="283">
        <f>IF(ABM653="Kopman",2,1)</f>
        <v>1</v>
      </c>
      <c r="ABO653" s="204">
        <f>VLOOKUP(ABL653,$A$681:$F$2354,6,FALSE)</f>
        <v>5</v>
      </c>
      <c r="ABP653" s="203" t="s">
        <v>61</v>
      </c>
      <c r="ABQ653" s="10">
        <f>ABO653*1.5*ABN653</f>
        <v>7.5</v>
      </c>
      <c r="ABR653" s="10"/>
      <c r="ABS653" s="273"/>
      <c r="ABT653" s="203" t="s">
        <v>110</v>
      </c>
      <c r="ABU653" s="416" t="s">
        <v>846</v>
      </c>
      <c r="ABV653" s="415" t="s">
        <v>2019</v>
      </c>
      <c r="ABW653" s="283">
        <f>IF(ABV653="Kopman",2,1)</f>
        <v>2</v>
      </c>
      <c r="ABX653" s="204">
        <f>VLOOKUP(ABU653,$A$681:$F$2354,6,FALSE)</f>
        <v>239</v>
      </c>
      <c r="ABY653" s="203" t="s">
        <v>61</v>
      </c>
      <c r="ABZ653" s="10">
        <f>ABX653*1.5*ABW653</f>
        <v>717</v>
      </c>
      <c r="ACA653" s="10"/>
      <c r="ACB653" s="273"/>
      <c r="ACC653" s="203" t="s">
        <v>110</v>
      </c>
      <c r="ACD653" s="278" t="s">
        <v>183</v>
      </c>
      <c r="ACF653" s="283">
        <f>IF(ACE653="Kopman",2,1)</f>
        <v>1</v>
      </c>
      <c r="ACG653" s="204" t="e">
        <f>VLOOKUP(ACD653,$A$681:$F$2354,6,FALSE)</f>
        <v>#N/A</v>
      </c>
      <c r="ACH653" s="203" t="s">
        <v>61</v>
      </c>
      <c r="ACI653" s="10" t="e">
        <f>ACG653*1.5*ACF653</f>
        <v>#N/A</v>
      </c>
      <c r="ACJ653" s="10"/>
      <c r="ACK653" s="273"/>
      <c r="ACL653" s="203" t="s">
        <v>110</v>
      </c>
      <c r="ACM653" s="278" t="s">
        <v>183</v>
      </c>
      <c r="ACO653" s="283">
        <f>IF(ACN653="Kopman",2,1)</f>
        <v>1</v>
      </c>
      <c r="ACP653" s="204" t="e">
        <f>VLOOKUP(ACM653,$A$681:$F$2354,6,FALSE)</f>
        <v>#N/A</v>
      </c>
      <c r="ACQ653" s="203" t="s">
        <v>61</v>
      </c>
      <c r="ACR653" s="10" t="e">
        <f>ACP653*1.5*ACO653</f>
        <v>#N/A</v>
      </c>
      <c r="ACS653" s="10"/>
      <c r="ACT653" s="273"/>
      <c r="ACU653" s="203" t="s">
        <v>110</v>
      </c>
      <c r="ACV653" s="278" t="s">
        <v>183</v>
      </c>
      <c r="ACX653" s="283">
        <f>IF(ACW653="Kopman",2,1)</f>
        <v>1</v>
      </c>
      <c r="ACY653" s="204" t="e">
        <f>VLOOKUP(ACV653,$A$681:$F$2354,6,FALSE)</f>
        <v>#N/A</v>
      </c>
      <c r="ACZ653" s="203" t="s">
        <v>61</v>
      </c>
      <c r="ADA653" s="10" t="e">
        <f>ACY653*1.5*ACX653</f>
        <v>#N/A</v>
      </c>
      <c r="ADB653" s="10"/>
      <c r="ADC653" s="273"/>
      <c r="ADD653" s="203" t="s">
        <v>110</v>
      </c>
      <c r="ADE653" s="278" t="s">
        <v>183</v>
      </c>
      <c r="ADG653" s="283">
        <f>IF(ADF653="Kopman",2,1)</f>
        <v>1</v>
      </c>
      <c r="ADH653" s="204" t="e">
        <f>VLOOKUP(ADE653,$A$681:$F$2354,6,FALSE)</f>
        <v>#N/A</v>
      </c>
      <c r="ADI653" s="203" t="s">
        <v>61</v>
      </c>
      <c r="ADJ653" s="10" t="e">
        <f>ADH653*1.5</f>
        <v>#N/A</v>
      </c>
      <c r="ADL653" s="273"/>
      <c r="ADM653" s="203" t="s">
        <v>110</v>
      </c>
      <c r="ADN653" s="278" t="s">
        <v>183</v>
      </c>
      <c r="ADP653" s="283">
        <f>IF(ADO653="Kopman",2,1)</f>
        <v>1</v>
      </c>
      <c r="ADQ653" s="204" t="e">
        <f>VLOOKUP(ADN653,$A$681:$F$2354,6,FALSE)</f>
        <v>#N/A</v>
      </c>
      <c r="ADR653" s="203" t="s">
        <v>61</v>
      </c>
      <c r="ADS653" s="10" t="e">
        <f>ADQ653*1.5*ADP653</f>
        <v>#N/A</v>
      </c>
      <c r="ADT653" s="10"/>
      <c r="ADU653" s="273"/>
      <c r="ADV653" s="203" t="s">
        <v>110</v>
      </c>
      <c r="ADW653" s="278" t="s">
        <v>183</v>
      </c>
      <c r="ADY653" s="283">
        <f>IF(ADX653="Kopman",2,1)</f>
        <v>1</v>
      </c>
      <c r="ADZ653" s="204" t="e">
        <f>VLOOKUP(ADW653,$A$681:$F$2354,6,FALSE)</f>
        <v>#N/A</v>
      </c>
      <c r="AEA653" s="203" t="s">
        <v>61</v>
      </c>
      <c r="AEB653" s="10" t="e">
        <f>ADZ653*1.5</f>
        <v>#N/A</v>
      </c>
      <c r="AED653" s="273"/>
      <c r="AEE653" s="203" t="s">
        <v>110</v>
      </c>
      <c r="AEF653" s="278" t="s">
        <v>183</v>
      </c>
      <c r="AEH653" s="283">
        <f>IF(AEG653="Kopman",2,1)</f>
        <v>1</v>
      </c>
      <c r="AEI653" s="204" t="e">
        <f>VLOOKUP(AEF653,$A$681:$F$2354,6,FALSE)</f>
        <v>#N/A</v>
      </c>
      <c r="AEJ653" s="203" t="s">
        <v>61</v>
      </c>
      <c r="AEK653" s="10" t="e">
        <f>AEI653*1.5</f>
        <v>#N/A</v>
      </c>
      <c r="AEM653" s="273"/>
      <c r="AEN653" s="203" t="s">
        <v>110</v>
      </c>
      <c r="AEO653" s="278" t="s">
        <v>183</v>
      </c>
      <c r="AEQ653" s="283">
        <f>IF(AEP653="Kopman",2,1)</f>
        <v>1</v>
      </c>
      <c r="AER653" s="204" t="e">
        <f>VLOOKUP(AEO653,$A$681:$F$2354,6,FALSE)</f>
        <v>#N/A</v>
      </c>
      <c r="AES653" s="203" t="s">
        <v>61</v>
      </c>
      <c r="AET653" s="10" t="e">
        <f>AER653*1.5</f>
        <v>#N/A</v>
      </c>
      <c r="AEV653" s="273"/>
      <c r="AEW653" s="203" t="s">
        <v>110</v>
      </c>
      <c r="AEX653" s="278" t="s">
        <v>183</v>
      </c>
      <c r="AEZ653" s="283">
        <f>IF(AEY653="Kopman",2,1)</f>
        <v>1</v>
      </c>
      <c r="AFA653" s="204" t="e">
        <f>VLOOKUP(AEX653,$A$681:$F$2354,6,FALSE)</f>
        <v>#N/A</v>
      </c>
      <c r="AFB653" s="203" t="s">
        <v>61</v>
      </c>
      <c r="AFC653" s="10" t="e">
        <f>AFA653*1.5*AEZ653</f>
        <v>#N/A</v>
      </c>
      <c r="AFD653" s="10"/>
      <c r="AFE653" s="273"/>
      <c r="AFF653" s="203" t="s">
        <v>110</v>
      </c>
      <c r="AFG653" s="278" t="s">
        <v>183</v>
      </c>
      <c r="AFI653" s="283">
        <f>IF(AFH653="Kopman",2,1)</f>
        <v>1</v>
      </c>
      <c r="AFJ653" s="204" t="e">
        <f>VLOOKUP(AFG653,$A$681:$F$2354,6,FALSE)</f>
        <v>#N/A</v>
      </c>
      <c r="AFK653" s="203" t="s">
        <v>61</v>
      </c>
      <c r="AFL653" s="10" t="e">
        <f>AFJ653*1.5*AFI653</f>
        <v>#N/A</v>
      </c>
      <c r="AFM653" s="10"/>
      <c r="AFN653" s="273"/>
      <c r="AFO653" s="203" t="s">
        <v>110</v>
      </c>
      <c r="AFP653" s="278" t="s">
        <v>183</v>
      </c>
      <c r="AFR653" s="283">
        <f>IF(AFQ653="Kopman",2,1)</f>
        <v>1</v>
      </c>
      <c r="AFS653" s="204" t="e">
        <f>VLOOKUP(AFP653,$A$681:$F$2354,6,FALSE)</f>
        <v>#N/A</v>
      </c>
      <c r="AFT653" s="203" t="s">
        <v>61</v>
      </c>
      <c r="AFU653" s="10" t="e">
        <f>AFS653*1.5*AFR653</f>
        <v>#N/A</v>
      </c>
      <c r="AFV653" s="10"/>
      <c r="AFW653" s="273"/>
      <c r="AFX653" s="203" t="s">
        <v>110</v>
      </c>
      <c r="AFY653" s="278" t="s">
        <v>183</v>
      </c>
      <c r="AGA653" s="283">
        <f>IF(AFZ653="Kopman",2,1)</f>
        <v>1</v>
      </c>
      <c r="AGB653" s="204" t="e">
        <f>VLOOKUP(AFY653,$A$681:$F$2354,6,FALSE)</f>
        <v>#N/A</v>
      </c>
      <c r="AGC653" s="203" t="s">
        <v>61</v>
      </c>
      <c r="AGD653" s="10" t="e">
        <f>AGB653*1.5*AGA653</f>
        <v>#N/A</v>
      </c>
      <c r="AGE653" s="10"/>
      <c r="AGF653" s="273"/>
      <c r="AGG653" s="203" t="s">
        <v>110</v>
      </c>
      <c r="AGH653" s="278" t="s">
        <v>183</v>
      </c>
      <c r="AGJ653" s="283">
        <f>IF(AGI653="Kopman",2,1)</f>
        <v>1</v>
      </c>
      <c r="AGK653" s="204" t="e">
        <f>VLOOKUP(AGH653,$A$681:$F$2354,6,FALSE)</f>
        <v>#N/A</v>
      </c>
      <c r="AGL653" s="203" t="s">
        <v>61</v>
      </c>
      <c r="AGM653" s="10" t="e">
        <f>AGK653*1.5*AGJ653</f>
        <v>#N/A</v>
      </c>
      <c r="AGN653" s="10"/>
      <c r="AGO653" s="273"/>
      <c r="AGP653" s="203" t="s">
        <v>110</v>
      </c>
      <c r="AGQ653" s="278" t="s">
        <v>183</v>
      </c>
      <c r="AGS653" s="283">
        <f>IF(AGR653="Kopman",2,1)</f>
        <v>1</v>
      </c>
      <c r="AGT653" s="204" t="e">
        <f>VLOOKUP(AGQ653,$A$681:$F$2354,6,FALSE)</f>
        <v>#N/A</v>
      </c>
      <c r="AGU653" s="203" t="s">
        <v>61</v>
      </c>
      <c r="AGV653" s="10" t="e">
        <f>AGT653*1.5*AGS653</f>
        <v>#N/A</v>
      </c>
      <c r="AGW653" s="10"/>
      <c r="AGX653" s="273"/>
      <c r="AGY653" s="203" t="s">
        <v>110</v>
      </c>
      <c r="AGZ653" s="276" t="s">
        <v>2672</v>
      </c>
      <c r="AHB653" s="283">
        <f>IF(AHA653="Kopman",2,1)</f>
        <v>1</v>
      </c>
      <c r="AHC653" s="204">
        <f>VLOOKUP(AGZ653,$A$681:$F$2354,6,FALSE)</f>
        <v>34</v>
      </c>
      <c r="AHD653" s="203" t="s">
        <v>61</v>
      </c>
      <c r="AHE653" s="10">
        <f>AHC653*1.5*AHB653</f>
        <v>51</v>
      </c>
      <c r="AHF653" s="10"/>
      <c r="AHG653" s="273"/>
      <c r="AHH653" s="203" t="s">
        <v>110</v>
      </c>
      <c r="AHI653" s="276" t="s">
        <v>538</v>
      </c>
      <c r="AHK653" s="283">
        <f>IF(AHJ653="Kopman",2,1)</f>
        <v>1</v>
      </c>
      <c r="AHL653" s="204">
        <f>VLOOKUP(AHI653,$A$681:$F$2354,6,FALSE)</f>
        <v>50</v>
      </c>
      <c r="AHM653" s="203" t="s">
        <v>61</v>
      </c>
      <c r="AHN653" s="10">
        <f>AHL653*1.5*AHK653</f>
        <v>75</v>
      </c>
      <c r="AHO653" s="10"/>
      <c r="AHP653" s="273"/>
      <c r="AHQ653" s="203" t="s">
        <v>110</v>
      </c>
      <c r="AHR653" s="276" t="s">
        <v>568</v>
      </c>
      <c r="AHT653" s="283">
        <f>IF(AHS653="Kopman",2,1)</f>
        <v>1</v>
      </c>
      <c r="AHU653" s="204">
        <f>VLOOKUP(AHR653,$A$681:$F$2354,6,FALSE)</f>
        <v>211</v>
      </c>
      <c r="AHV653" s="203" t="s">
        <v>61</v>
      </c>
      <c r="AHW653" s="10">
        <f>AHU653*1.5*AHT653</f>
        <v>316.5</v>
      </c>
      <c r="AHX653" s="10"/>
      <c r="AHY653" s="273"/>
      <c r="AHZ653" s="203" t="s">
        <v>110</v>
      </c>
      <c r="AIA653" s="276" t="s">
        <v>2806</v>
      </c>
      <c r="AIC653" s="283">
        <f>IF(AIB653="Kopman",2,1)</f>
        <v>1</v>
      </c>
      <c r="AID653" s="204">
        <f>VLOOKUP(AIA653,$A$681:$F$2354,6,FALSE)</f>
        <v>1</v>
      </c>
      <c r="AIE653" s="203" t="s">
        <v>61</v>
      </c>
      <c r="AIF653" s="10">
        <f>AID653*1.5*AIC653</f>
        <v>1.5</v>
      </c>
      <c r="AIG653" s="10"/>
      <c r="AIH653" s="273"/>
      <c r="AII653" s="203" t="s">
        <v>110</v>
      </c>
      <c r="AIJ653" s="276" t="s">
        <v>458</v>
      </c>
      <c r="AIL653" s="283">
        <f>IF(AIK653="Kopman",2,1)</f>
        <v>1</v>
      </c>
      <c r="AIM653" s="204">
        <f>VLOOKUP(AIJ653,$A$681:$F$2354,6,FALSE)</f>
        <v>115</v>
      </c>
      <c r="AIN653" s="203" t="s">
        <v>61</v>
      </c>
      <c r="AIO653" s="10">
        <f>AIM653*1.5*AIL653</f>
        <v>172.5</v>
      </c>
      <c r="AIP653" s="10"/>
      <c r="AIQ653" s="273"/>
      <c r="AIR653" s="203" t="s">
        <v>110</v>
      </c>
      <c r="AIS653" s="276" t="s">
        <v>572</v>
      </c>
      <c r="AIU653" s="283">
        <f>IF(AIT653="Kopman",2,1)</f>
        <v>1</v>
      </c>
      <c r="AIV653" s="204">
        <f>VLOOKUP(AIS653,$A$681:$F$2354,6,FALSE)</f>
        <v>24</v>
      </c>
      <c r="AIW653" s="203" t="s">
        <v>61</v>
      </c>
      <c r="AIX653" s="10">
        <f>AIV653*1.5*AIU653</f>
        <v>36</v>
      </c>
      <c r="AIY653" s="10"/>
      <c r="AIZ653" s="273"/>
      <c r="AJA653" s="203" t="s">
        <v>110</v>
      </c>
      <c r="AJB653" s="276" t="s">
        <v>458</v>
      </c>
      <c r="AJD653" s="283">
        <f>IF(AJC653="Kopman",2,1)</f>
        <v>1</v>
      </c>
      <c r="AJE653" s="204">
        <f>VLOOKUP(AJB653,$A$681:$F$2354,6,FALSE)</f>
        <v>115</v>
      </c>
      <c r="AJF653" s="203" t="s">
        <v>61</v>
      </c>
      <c r="AJG653" s="10">
        <f>AJE653*1.5*AJD653</f>
        <v>172.5</v>
      </c>
      <c r="AJH653" s="10"/>
      <c r="AJI653" s="273"/>
      <c r="AJJ653" s="203" t="s">
        <v>110</v>
      </c>
      <c r="AJK653" s="276" t="s">
        <v>553</v>
      </c>
      <c r="AJM653" s="283">
        <f>IF(AJL653="Kopman",2,1)</f>
        <v>1</v>
      </c>
      <c r="AJN653" s="204">
        <f>VLOOKUP(AJK653,$A$681:$F$2354,6,FALSE)</f>
        <v>0</v>
      </c>
      <c r="AJO653" s="203" t="s">
        <v>61</v>
      </c>
      <c r="AJP653" s="10">
        <f>AJN653*1.5*AJM653</f>
        <v>0</v>
      </c>
      <c r="AJQ653" s="10"/>
      <c r="AJR653" s="273"/>
      <c r="AJS653" s="203" t="s">
        <v>110</v>
      </c>
      <c r="AJT653" s="431" t="s">
        <v>2672</v>
      </c>
      <c r="AJV653" s="283">
        <f>IF(AJU653="Kopman",2,1)</f>
        <v>1</v>
      </c>
      <c r="AJW653" s="204">
        <f>VLOOKUP(AJT653,$A$681:$F$2354,6,FALSE)</f>
        <v>34</v>
      </c>
      <c r="AJX653" s="203" t="s">
        <v>61</v>
      </c>
      <c r="AJY653" s="10">
        <f>AJW653*1.5*AJV653</f>
        <v>51</v>
      </c>
      <c r="AJZ653" s="10"/>
      <c r="AKA653" s="273"/>
      <c r="AKB653" s="203" t="s">
        <v>110</v>
      </c>
      <c r="AKC653" s="276" t="s">
        <v>458</v>
      </c>
      <c r="AKE653" s="283">
        <f>IF(AKD653="Kopman",2,1)</f>
        <v>1</v>
      </c>
      <c r="AKF653" s="204">
        <f>VLOOKUP(AKC653,$A$681:$F$2354,6,FALSE)</f>
        <v>115</v>
      </c>
      <c r="AKG653" s="203" t="s">
        <v>61</v>
      </c>
      <c r="AKH653" s="10">
        <f>AKF653*1.5*AKE653</f>
        <v>172.5</v>
      </c>
      <c r="AKI653" s="10"/>
      <c r="AKJ653" s="273"/>
      <c r="AKK653" s="203" t="s">
        <v>110</v>
      </c>
      <c r="AKL653" s="276" t="s">
        <v>2780</v>
      </c>
      <c r="AKN653" s="283">
        <f>IF(AKM653="Kopman",2,1)</f>
        <v>1</v>
      </c>
      <c r="AKO653" s="204">
        <f>VLOOKUP(AKL653,$A$681:$F$2354,6,FALSE)</f>
        <v>60</v>
      </c>
      <c r="AKP653" s="203" t="s">
        <v>61</v>
      </c>
      <c r="AKQ653" s="10">
        <f>AKO653*1.5*AKN653</f>
        <v>90</v>
      </c>
      <c r="AKR653" s="10"/>
      <c r="AKS653" s="273"/>
      <c r="AKT653" s="203" t="s">
        <v>110</v>
      </c>
      <c r="AKU653" s="276" t="s">
        <v>572</v>
      </c>
      <c r="AKW653" s="283">
        <f>IF(AKV653="Kopman",2,1)</f>
        <v>1</v>
      </c>
      <c r="AKX653" s="204">
        <f>VLOOKUP(AKU653,$A$681:$F$2354,6,FALSE)</f>
        <v>24</v>
      </c>
      <c r="AKY653" s="203" t="s">
        <v>61</v>
      </c>
      <c r="AKZ653" s="10">
        <f>AKX653*1.5*AKW653</f>
        <v>36</v>
      </c>
      <c r="ALA653" s="10"/>
      <c r="ALB653" s="273"/>
      <c r="ALC653" s="203" t="s">
        <v>110</v>
      </c>
      <c r="ALD653" s="276" t="s">
        <v>1270</v>
      </c>
      <c r="ALF653" s="283">
        <f>IF(ALE653="Kopman",2,1)</f>
        <v>1</v>
      </c>
      <c r="ALG653" s="204">
        <f>VLOOKUP(ALD653,$A$681:$F$2354,6,FALSE)</f>
        <v>0</v>
      </c>
      <c r="ALH653" s="203" t="s">
        <v>61</v>
      </c>
      <c r="ALI653" s="10">
        <f>ALG653*1.5*ALF653</f>
        <v>0</v>
      </c>
      <c r="ALJ653" s="10"/>
      <c r="ALK653" s="273"/>
      <c r="ALL653" s="203" t="s">
        <v>110</v>
      </c>
      <c r="ALM653" s="276" t="s">
        <v>856</v>
      </c>
      <c r="ALO653" s="283">
        <f>IF(ALN653="Kopman",2,1)</f>
        <v>1</v>
      </c>
      <c r="ALP653" s="204">
        <f>VLOOKUP(ALM653,$A$681:$F$2354,6,FALSE)</f>
        <v>49</v>
      </c>
      <c r="ALQ653" s="203" t="s">
        <v>61</v>
      </c>
      <c r="ALR653" s="10">
        <f>ALP653*1.5*ALO653</f>
        <v>73.5</v>
      </c>
      <c r="ALS653" s="10"/>
      <c r="ALT653" s="273"/>
      <c r="ALU653" s="203" t="s">
        <v>110</v>
      </c>
      <c r="ALV653" s="276" t="s">
        <v>568</v>
      </c>
      <c r="ALX653" s="283">
        <f>IF(ALW653="Kopman",2,1)</f>
        <v>1</v>
      </c>
      <c r="ALY653" s="204">
        <f>VLOOKUP(ALV653,$A$681:$F$2354,6,FALSE)</f>
        <v>211</v>
      </c>
      <c r="ALZ653" s="203" t="s">
        <v>61</v>
      </c>
      <c r="AMA653" s="10">
        <f>ALY653*1.5*ALX653</f>
        <v>316.5</v>
      </c>
      <c r="AMB653" s="10"/>
      <c r="AMC653" s="273"/>
      <c r="AMD653" s="203" t="s">
        <v>110</v>
      </c>
      <c r="AME653" s="276" t="s">
        <v>654</v>
      </c>
      <c r="AMG653" s="283">
        <f>IF(AMF653="Kopman",2,1)</f>
        <v>1</v>
      </c>
      <c r="AMH653" s="204">
        <f>VLOOKUP(AME653,$A$681:$F$2354,6,FALSE)</f>
        <v>0</v>
      </c>
      <c r="AMI653" s="203" t="s">
        <v>61</v>
      </c>
      <c r="AMJ653" s="10">
        <f>AMH653*1.5*AMG653</f>
        <v>0</v>
      </c>
      <c r="AMK653" s="10"/>
      <c r="AML653" s="273"/>
      <c r="AMM653" s="203" t="s">
        <v>110</v>
      </c>
      <c r="AMN653" s="276" t="s">
        <v>619</v>
      </c>
      <c r="AMP653" s="283">
        <f>IF(AMO653="Kopman",2,1)</f>
        <v>1</v>
      </c>
      <c r="AMQ653" s="204">
        <f>VLOOKUP(AMN653,$A$681:$F$2354,6,FALSE)</f>
        <v>44</v>
      </c>
      <c r="AMR653" s="203" t="s">
        <v>61</v>
      </c>
      <c r="AMS653" s="10">
        <f>AMQ653*1.5*AMP653</f>
        <v>66</v>
      </c>
      <c r="AMT653" s="10"/>
      <c r="AMU653" s="273"/>
      <c r="AMV653" s="203" t="s">
        <v>110</v>
      </c>
      <c r="AMW653" s="276" t="s">
        <v>810</v>
      </c>
      <c r="AMY653" s="283">
        <f>IF(AMX653="Kopman",2,1)</f>
        <v>1</v>
      </c>
      <c r="AMZ653" s="204">
        <f>VLOOKUP(AMW653,$A$681:$F$2354,6,FALSE)</f>
        <v>0</v>
      </c>
      <c r="ANA653" s="203" t="s">
        <v>61</v>
      </c>
      <c r="ANB653" s="10">
        <f>AMZ653*1.5*AMY653</f>
        <v>0</v>
      </c>
      <c r="ANC653" s="10"/>
      <c r="AND653" s="273"/>
      <c r="ANE653" s="203" t="s">
        <v>110</v>
      </c>
      <c r="ANF653" s="276" t="s">
        <v>846</v>
      </c>
      <c r="ANH653" s="283">
        <f>IF(ANG653="Kopman",2,1)</f>
        <v>1</v>
      </c>
      <c r="ANI653" s="204">
        <f>VLOOKUP(ANF653,$A$681:$F$2354,6,FALSE)</f>
        <v>239</v>
      </c>
      <c r="ANJ653" s="203" t="s">
        <v>61</v>
      </c>
      <c r="ANK653" s="10">
        <f>ANI653*1.5*ANH653</f>
        <v>358.5</v>
      </c>
      <c r="ANL653" s="10"/>
      <c r="ANM653" s="273"/>
      <c r="ANN653" s="203" t="s">
        <v>110</v>
      </c>
      <c r="ANO653" s="276" t="s">
        <v>1276</v>
      </c>
      <c r="ANQ653" s="283">
        <f>IF(ANP653="Kopman",2,1)</f>
        <v>1</v>
      </c>
      <c r="ANR653" s="204">
        <f>VLOOKUP(ANO653,$A$681:$F$2354,6,FALSE)</f>
        <v>84</v>
      </c>
      <c r="ANS653" s="203" t="s">
        <v>61</v>
      </c>
      <c r="ANT653" s="10">
        <f>ANR653*1.5*ANQ653</f>
        <v>126</v>
      </c>
      <c r="ANU653" s="10"/>
      <c r="ANV653" s="273"/>
      <c r="ANW653" s="203" t="s">
        <v>110</v>
      </c>
      <c r="ANX653" s="276" t="s">
        <v>558</v>
      </c>
      <c r="ANZ653" s="283">
        <f>IF(ANY653="Kopman",2,1)</f>
        <v>1</v>
      </c>
      <c r="AOA653" s="204">
        <f>VLOOKUP(ANX653,$A$681:$F$2354,6,FALSE)</f>
        <v>5</v>
      </c>
      <c r="AOB653" s="203" t="s">
        <v>61</v>
      </c>
      <c r="AOC653" s="10">
        <f>AOA653*1.5*ANZ653</f>
        <v>7.5</v>
      </c>
      <c r="AOD653" s="10"/>
      <c r="AOE653" s="273"/>
      <c r="AOF653" s="203" t="s">
        <v>110</v>
      </c>
      <c r="AOG653" s="276" t="s">
        <v>977</v>
      </c>
      <c r="AOI653" s="283">
        <f>IF(AOH653="Kopman",2,1)</f>
        <v>1</v>
      </c>
      <c r="AOJ653" s="204">
        <f>VLOOKUP(AOG653,$A$681:$F$2354,6,FALSE)</f>
        <v>2</v>
      </c>
      <c r="AOK653" s="203" t="s">
        <v>61</v>
      </c>
      <c r="AOL653" s="10">
        <f>AOJ653*1.5*AOI653</f>
        <v>3</v>
      </c>
      <c r="AOM653" s="10"/>
      <c r="AON653" s="273"/>
      <c r="AOO653" s="203" t="s">
        <v>110</v>
      </c>
      <c r="AOP653" s="276" t="s">
        <v>656</v>
      </c>
      <c r="AOR653" s="283">
        <f>IF(AOQ653="Kopman",2,1)</f>
        <v>1</v>
      </c>
      <c r="AOS653" s="204">
        <f>VLOOKUP(AOP653,$A$681:$F$2354,6,FALSE)</f>
        <v>7</v>
      </c>
      <c r="AOT653" s="203" t="s">
        <v>61</v>
      </c>
      <c r="AOU653" s="10">
        <f>AOS653*1.5*AOR653</f>
        <v>10.5</v>
      </c>
      <c r="AOV653" s="10"/>
      <c r="AOW653" s="273"/>
      <c r="AOX653" s="203" t="s">
        <v>110</v>
      </c>
      <c r="AOY653" s="276" t="s">
        <v>568</v>
      </c>
      <c r="APA653" s="283">
        <f>IF(AOZ653="Kopman",2,1)</f>
        <v>1</v>
      </c>
      <c r="APB653" s="204">
        <f>VLOOKUP(AOY653,$A$681:$F$2354,6,FALSE)</f>
        <v>211</v>
      </c>
      <c r="APC653" s="203" t="s">
        <v>61</v>
      </c>
      <c r="APD653" s="10">
        <f>APB653*1.5*APA653</f>
        <v>316.5</v>
      </c>
      <c r="APE653" s="10"/>
      <c r="APF653" s="273"/>
      <c r="APG653" s="203" t="s">
        <v>110</v>
      </c>
      <c r="APH653" s="276" t="s">
        <v>1193</v>
      </c>
      <c r="APJ653" s="283">
        <f>IF(API653="Kopman",2,1)</f>
        <v>1</v>
      </c>
      <c r="APK653" s="204">
        <f>VLOOKUP(APH653,$A$681:$F$2354,6,FALSE)</f>
        <v>0</v>
      </c>
      <c r="APL653" s="203" t="s">
        <v>61</v>
      </c>
      <c r="APM653" s="10">
        <f>APK653*1.5*APJ653</f>
        <v>0</v>
      </c>
      <c r="APN653" s="10"/>
      <c r="APO653" s="273"/>
      <c r="APP653" s="203" t="s">
        <v>110</v>
      </c>
      <c r="APQ653" s="276" t="s">
        <v>2084</v>
      </c>
      <c r="APS653" s="283">
        <f>IF(APR653="Kopman",2,1)</f>
        <v>1</v>
      </c>
      <c r="APT653" s="204">
        <f>VLOOKUP(APQ653,$A$681:$F$2354,6,FALSE)</f>
        <v>9</v>
      </c>
      <c r="APU653" s="203" t="s">
        <v>61</v>
      </c>
      <c r="APV653" s="10">
        <f>APT653*1.5*APS653</f>
        <v>13.5</v>
      </c>
      <c r="APW653" s="10"/>
      <c r="APX653" s="273"/>
      <c r="APY653" s="203" t="s">
        <v>110</v>
      </c>
      <c r="APZ653" s="276" t="s">
        <v>554</v>
      </c>
      <c r="AQB653" s="283">
        <f>IF(AQA653="Kopman",2,1)</f>
        <v>1</v>
      </c>
      <c r="AQC653" s="204">
        <f>VLOOKUP(APZ653,$A$681:$F$2354,6,FALSE)</f>
        <v>19</v>
      </c>
      <c r="AQD653" s="203" t="s">
        <v>61</v>
      </c>
      <c r="AQE653" s="10">
        <f>AQC653*1.5*AQB653</f>
        <v>28.5</v>
      </c>
      <c r="AQF653" s="10"/>
      <c r="AQG653" s="273"/>
    </row>
    <row r="654" spans="1:1125" s="14" customFormat="1" ht="15">
      <c r="A654" s="203" t="s">
        <v>111</v>
      </c>
      <c r="B654" s="276" t="s">
        <v>568</v>
      </c>
      <c r="D654" s="204"/>
      <c r="E654" s="204">
        <f>VLOOKUP(B654,$A$681:$F$2354,6,FALSE)</f>
        <v>211</v>
      </c>
      <c r="F654" s="203" t="s">
        <v>63</v>
      </c>
      <c r="G654" s="10">
        <f>E654*1.4</f>
        <v>295.39999999999998</v>
      </c>
      <c r="H654" s="10"/>
      <c r="I654" s="267"/>
      <c r="J654" s="203" t="s">
        <v>111</v>
      </c>
      <c r="K654" s="276" t="s">
        <v>619</v>
      </c>
      <c r="M654" s="204"/>
      <c r="N654" s="204">
        <f>VLOOKUP(K654,$A$681:$F$2354,6,FALSE)</f>
        <v>44</v>
      </c>
      <c r="O654" s="203" t="s">
        <v>63</v>
      </c>
      <c r="P654" s="10">
        <f>N654*1.4</f>
        <v>61.599999999999994</v>
      </c>
      <c r="Q654" s="10"/>
      <c r="R654" s="267"/>
      <c r="S654" s="203" t="s">
        <v>111</v>
      </c>
      <c r="T654" s="276" t="s">
        <v>2676</v>
      </c>
      <c r="V654" s="204"/>
      <c r="W654" s="204">
        <f>VLOOKUP(T654,$A$681:$F$2354,6,FALSE)</f>
        <v>12</v>
      </c>
      <c r="X654" s="203" t="s">
        <v>63</v>
      </c>
      <c r="Y654" s="10">
        <f>W654*1.4</f>
        <v>16.799999999999997</v>
      </c>
      <c r="Z654" s="10"/>
      <c r="AA654" s="267"/>
      <c r="AB654" s="203" t="s">
        <v>111</v>
      </c>
      <c r="AC654" s="276" t="s">
        <v>2780</v>
      </c>
      <c r="AE654" s="204"/>
      <c r="AF654" s="204">
        <f>VLOOKUP(AC654,$A$681:$F$2354,6,FALSE)</f>
        <v>60</v>
      </c>
      <c r="AG654" s="203" t="s">
        <v>63</v>
      </c>
      <c r="AH654" s="10">
        <f>AF654*1.4</f>
        <v>84</v>
      </c>
      <c r="AI654" s="10"/>
      <c r="AJ654" s="267"/>
      <c r="AK654" s="203" t="s">
        <v>111</v>
      </c>
      <c r="AL654" s="276" t="s">
        <v>538</v>
      </c>
      <c r="AN654" s="204"/>
      <c r="AO654" s="204">
        <f>VLOOKUP(AL654,$A$681:$F$2354,6,FALSE)</f>
        <v>50</v>
      </c>
      <c r="AP654" s="203" t="s">
        <v>63</v>
      </c>
      <c r="AQ654" s="10">
        <f>AO654*1.4</f>
        <v>70</v>
      </c>
      <c r="AR654" s="10"/>
      <c r="AS654" s="267"/>
      <c r="AT654" s="203" t="s">
        <v>111</v>
      </c>
      <c r="AU654" s="276" t="s">
        <v>846</v>
      </c>
      <c r="AW654" s="204"/>
      <c r="AX654" s="204">
        <f>VLOOKUP(AU654,$A$681:$F$2354,6,FALSE)</f>
        <v>239</v>
      </c>
      <c r="AY654" s="203" t="s">
        <v>63</v>
      </c>
      <c r="AZ654" s="10">
        <f>AX654*1.4</f>
        <v>334.59999999999997</v>
      </c>
      <c r="BA654" s="10"/>
      <c r="BB654" s="267"/>
      <c r="BC654" s="203" t="s">
        <v>111</v>
      </c>
      <c r="BD654" s="276" t="s">
        <v>619</v>
      </c>
      <c r="BF654" s="204"/>
      <c r="BG654" s="204">
        <f>VLOOKUP(BD654,$A$681:$F$2354,6,FALSE)</f>
        <v>44</v>
      </c>
      <c r="BH654" s="203" t="s">
        <v>63</v>
      </c>
      <c r="BI654" s="10">
        <f>BG654*1.4</f>
        <v>61.599999999999994</v>
      </c>
      <c r="BJ654" s="10"/>
      <c r="BK654" s="267"/>
      <c r="BL654" s="203" t="s">
        <v>111</v>
      </c>
      <c r="BM654" s="276" t="s">
        <v>2780</v>
      </c>
      <c r="BO654" s="204"/>
      <c r="BP654" s="204">
        <f>VLOOKUP(BM654,$A$681:$F$2354,6,FALSE)</f>
        <v>60</v>
      </c>
      <c r="BQ654" s="203" t="s">
        <v>63</v>
      </c>
      <c r="BR654" s="10">
        <f>BP654*1.4</f>
        <v>84</v>
      </c>
      <c r="BS654" s="10"/>
      <c r="BT654" s="267"/>
      <c r="BU654" s="203" t="s">
        <v>111</v>
      </c>
      <c r="BV654" s="276" t="s">
        <v>479</v>
      </c>
      <c r="BX654" s="204"/>
      <c r="BY654" s="204">
        <f>VLOOKUP(BV654,$A$681:$F$2354,6,FALSE)</f>
        <v>203</v>
      </c>
      <c r="BZ654" s="203" t="s">
        <v>63</v>
      </c>
      <c r="CA654" s="10">
        <f>BY654*1.4</f>
        <v>284.2</v>
      </c>
      <c r="CB654" s="10"/>
      <c r="CC654" s="267"/>
      <c r="CD654" s="203" t="s">
        <v>111</v>
      </c>
      <c r="CE654" s="276" t="s">
        <v>2057</v>
      </c>
      <c r="CG654" s="204"/>
      <c r="CH654" s="204">
        <f>VLOOKUP(CE654,$A$681:$F$2354,6,FALSE)</f>
        <v>66</v>
      </c>
      <c r="CI654" s="203" t="s">
        <v>63</v>
      </c>
      <c r="CJ654" s="10">
        <f>CH654*1.4</f>
        <v>92.399999999999991</v>
      </c>
      <c r="CK654" s="10"/>
      <c r="CL654" s="267"/>
      <c r="CM654" s="203" t="s">
        <v>111</v>
      </c>
      <c r="CN654" s="276" t="s">
        <v>568</v>
      </c>
      <c r="CO654" s="204"/>
      <c r="CP654" s="204"/>
      <c r="CQ654" s="204">
        <f>VLOOKUP(CN654,$A$681:$F$2354,6,FALSE)</f>
        <v>211</v>
      </c>
      <c r="CR654" s="203" t="s">
        <v>63</v>
      </c>
      <c r="CS654" s="10">
        <f>CQ654*1.4</f>
        <v>295.39999999999998</v>
      </c>
      <c r="CT654" s="10"/>
      <c r="CU654" s="267"/>
      <c r="CV654" s="203" t="s">
        <v>111</v>
      </c>
      <c r="CW654" s="276" t="s">
        <v>846</v>
      </c>
      <c r="CY654" s="204"/>
      <c r="CZ654" s="204">
        <f>VLOOKUP(CW654,$A$681:$F$2354,6,FALSE)</f>
        <v>239</v>
      </c>
      <c r="DA654" s="203" t="s">
        <v>63</v>
      </c>
      <c r="DB654" s="10">
        <f>CZ654*1.4</f>
        <v>334.59999999999997</v>
      </c>
      <c r="DC654" s="10"/>
      <c r="DD654" s="267"/>
      <c r="DE654" s="203" t="s">
        <v>111</v>
      </c>
      <c r="DF654" s="276" t="s">
        <v>2780</v>
      </c>
      <c r="DH654" s="204"/>
      <c r="DI654" s="204">
        <f>VLOOKUP(DF654,$A$681:$F$2354,6,FALSE)</f>
        <v>60</v>
      </c>
      <c r="DJ654" s="203" t="s">
        <v>63</v>
      </c>
      <c r="DK654" s="10">
        <f>DI654*1.4</f>
        <v>84</v>
      </c>
      <c r="DL654" s="10"/>
      <c r="DM654" s="267"/>
      <c r="DN654" s="203" t="s">
        <v>111</v>
      </c>
      <c r="DO654" s="276" t="s">
        <v>650</v>
      </c>
      <c r="DQ654" s="204"/>
      <c r="DR654" s="204">
        <f>VLOOKUP(DO654,$A$681:$F$2354,6,FALSE)</f>
        <v>50</v>
      </c>
      <c r="DS654" s="203" t="s">
        <v>63</v>
      </c>
      <c r="DT654" s="10">
        <f>DR654*1.4</f>
        <v>70</v>
      </c>
      <c r="DU654" s="10"/>
      <c r="DV654" s="267"/>
      <c r="DW654" s="203" t="s">
        <v>111</v>
      </c>
      <c r="DX654" s="278" t="s">
        <v>183</v>
      </c>
      <c r="DZ654" s="204"/>
      <c r="EA654" s="204" t="e">
        <f>VLOOKUP(DX654,$A$681:$F$2354,6,FALSE)</f>
        <v>#N/A</v>
      </c>
      <c r="EB654" s="203" t="s">
        <v>63</v>
      </c>
      <c r="EC654" s="10" t="e">
        <f>EA654*1.4</f>
        <v>#N/A</v>
      </c>
      <c r="ED654" s="10"/>
      <c r="EE654" s="267"/>
      <c r="EF654" s="203" t="s">
        <v>111</v>
      </c>
      <c r="EG654" s="276" t="s">
        <v>977</v>
      </c>
      <c r="EI654" s="204"/>
      <c r="EJ654" s="204">
        <f>VLOOKUP(EG654,$A$681:$F$2354,6,FALSE)</f>
        <v>2</v>
      </c>
      <c r="EK654" s="203" t="s">
        <v>63</v>
      </c>
      <c r="EL654" s="10">
        <f>EJ654*1.4</f>
        <v>2.8</v>
      </c>
      <c r="EM654" s="10"/>
      <c r="EN654" s="267"/>
      <c r="EO654" s="203" t="s">
        <v>111</v>
      </c>
      <c r="EP654" s="276" t="s">
        <v>568</v>
      </c>
      <c r="ER654" s="204"/>
      <c r="ES654" s="204">
        <f>VLOOKUP(EP654,$A$681:$F$2354,6,FALSE)</f>
        <v>211</v>
      </c>
      <c r="ET654" s="203" t="s">
        <v>63</v>
      </c>
      <c r="EU654" s="10">
        <f>ES654*1.4</f>
        <v>295.39999999999998</v>
      </c>
      <c r="EV654" s="10"/>
      <c r="EW654" s="267"/>
      <c r="EX654" s="203" t="s">
        <v>111</v>
      </c>
      <c r="EY654" s="276" t="s">
        <v>2581</v>
      </c>
      <c r="FA654" s="204"/>
      <c r="FB654" s="204">
        <f>VLOOKUP(EY654,$A$681:$F$2354,6,FALSE)</f>
        <v>16</v>
      </c>
      <c r="FC654" s="203" t="s">
        <v>63</v>
      </c>
      <c r="FD654" s="10">
        <f>FB654*1.4</f>
        <v>22.4</v>
      </c>
      <c r="FE654" s="10"/>
      <c r="FF654" s="267"/>
      <c r="FG654" s="203" t="s">
        <v>111</v>
      </c>
      <c r="FH654" s="421" t="s">
        <v>636</v>
      </c>
      <c r="FJ654" s="204"/>
      <c r="FK654" s="204">
        <f>VLOOKUP(FH654,$A$681:$F$2354,6,FALSE)</f>
        <v>5</v>
      </c>
      <c r="FL654" s="203" t="s">
        <v>63</v>
      </c>
      <c r="FM654" s="10">
        <f>FK654*1.4</f>
        <v>7</v>
      </c>
      <c r="FN654" s="10"/>
      <c r="FO654" s="267"/>
      <c r="FP654" s="203" t="s">
        <v>111</v>
      </c>
      <c r="FQ654" s="276" t="s">
        <v>2645</v>
      </c>
      <c r="FS654" s="204"/>
      <c r="FT654" s="204">
        <f>VLOOKUP(FQ654,$A$681:$F$2354,6,FALSE)</f>
        <v>49</v>
      </c>
      <c r="FU654" s="203" t="s">
        <v>63</v>
      </c>
      <c r="FV654" s="10">
        <f>FT654*1.4</f>
        <v>68.599999999999994</v>
      </c>
      <c r="FW654" s="10"/>
      <c r="FX654" s="267"/>
      <c r="FY654" s="203" t="s">
        <v>111</v>
      </c>
      <c r="FZ654" s="276" t="s">
        <v>2842</v>
      </c>
      <c r="GB654" s="204"/>
      <c r="GC654" s="204">
        <f>VLOOKUP(FZ654,$A$681:$F$2354,6,FALSE)</f>
        <v>9</v>
      </c>
      <c r="GD654" s="203" t="s">
        <v>63</v>
      </c>
      <c r="GE654" s="10">
        <f>GC654*1.4</f>
        <v>12.6</v>
      </c>
      <c r="GF654" s="10"/>
      <c r="GG654" s="267"/>
      <c r="GH654" s="203" t="s">
        <v>111</v>
      </c>
      <c r="GI654" s="276" t="s">
        <v>458</v>
      </c>
      <c r="GK654" s="204"/>
      <c r="GL654" s="204">
        <f>VLOOKUP(GI654,$A$681:$F$2354,6,FALSE)</f>
        <v>115</v>
      </c>
      <c r="GM654" s="203" t="s">
        <v>63</v>
      </c>
      <c r="GN654" s="10">
        <f>GL654*1.4</f>
        <v>161</v>
      </c>
      <c r="GO654" s="10"/>
      <c r="GP654" s="267"/>
      <c r="GQ654" s="203" t="s">
        <v>111</v>
      </c>
      <c r="GR654" s="276" t="s">
        <v>2842</v>
      </c>
      <c r="GT654" s="204"/>
      <c r="GU654" s="204">
        <f>VLOOKUP(GR654,$A$681:$F$2354,6,FALSE)</f>
        <v>9</v>
      </c>
      <c r="GV654" s="203" t="s">
        <v>63</v>
      </c>
      <c r="GW654" s="10">
        <f>GU654*1.4</f>
        <v>12.6</v>
      </c>
      <c r="GX654" s="10"/>
      <c r="GY654" s="267"/>
      <c r="GZ654" s="203" t="s">
        <v>111</v>
      </c>
      <c r="HA654" s="276" t="s">
        <v>2066</v>
      </c>
      <c r="HC654" s="204"/>
      <c r="HD654" s="204">
        <f>VLOOKUP(HA654,$A$681:$F$2354,6,FALSE)</f>
        <v>46</v>
      </c>
      <c r="HE654" s="203" t="s">
        <v>63</v>
      </c>
      <c r="HF654" s="10">
        <f>HD654*1.4</f>
        <v>64.399999999999991</v>
      </c>
      <c r="HG654" s="10"/>
      <c r="HH654" s="267"/>
      <c r="HI654" s="203" t="s">
        <v>111</v>
      </c>
      <c r="HJ654" s="276" t="s">
        <v>2780</v>
      </c>
      <c r="HL654" s="204"/>
      <c r="HM654" s="204">
        <f>VLOOKUP(HJ654,$A$681:$F$2354,6,FALSE)</f>
        <v>60</v>
      </c>
      <c r="HN654" s="203" t="s">
        <v>63</v>
      </c>
      <c r="HO654" s="10">
        <f>HM654*1.4</f>
        <v>84</v>
      </c>
      <c r="HP654" s="10"/>
      <c r="HQ654" s="267"/>
      <c r="HR654" s="203" t="s">
        <v>111</v>
      </c>
      <c r="HS654" s="276" t="s">
        <v>650</v>
      </c>
      <c r="HU654" s="204"/>
      <c r="HV654" s="204">
        <f>VLOOKUP(HS654,$A$681:$F$2354,6,FALSE)</f>
        <v>50</v>
      </c>
      <c r="HW654" s="203" t="s">
        <v>63</v>
      </c>
      <c r="HX654" s="10">
        <f>HV654*1.4</f>
        <v>70</v>
      </c>
      <c r="HY654" s="10"/>
      <c r="HZ654" s="267"/>
      <c r="IA654" s="203" t="s">
        <v>111</v>
      </c>
      <c r="IB654" s="285" t="s">
        <v>183</v>
      </c>
      <c r="ID654" s="204"/>
      <c r="IE654" s="204" t="e">
        <f>VLOOKUP(IB654,$A$681:$F$2354,6,FALSE)</f>
        <v>#N/A</v>
      </c>
      <c r="IF654" s="203" t="s">
        <v>63</v>
      </c>
      <c r="IG654" s="10" t="e">
        <f>IE654*1.4</f>
        <v>#N/A</v>
      </c>
      <c r="IH654" s="10"/>
      <c r="II654" s="267"/>
      <c r="IJ654" s="203" t="s">
        <v>111</v>
      </c>
      <c r="IK654" s="276" t="s">
        <v>658</v>
      </c>
      <c r="IM654" s="204"/>
      <c r="IN654" s="204">
        <f>VLOOKUP(IK654,$A$681:$F$2354,6,FALSE)</f>
        <v>70</v>
      </c>
      <c r="IO654" s="203" t="s">
        <v>63</v>
      </c>
      <c r="IP654" s="10">
        <f>IN654*1.4</f>
        <v>98</v>
      </c>
      <c r="IQ654" s="10"/>
      <c r="IR654" s="267"/>
      <c r="IS654" s="203" t="s">
        <v>111</v>
      </c>
      <c r="IT654" s="276" t="s">
        <v>619</v>
      </c>
      <c r="IV654" s="204"/>
      <c r="IW654" s="204">
        <f>VLOOKUP(IT654,$A$681:$F$2354,6,FALSE)</f>
        <v>44</v>
      </c>
      <c r="IX654" s="203" t="s">
        <v>63</v>
      </c>
      <c r="IY654" s="10">
        <f>IW654*1.4</f>
        <v>61.599999999999994</v>
      </c>
      <c r="IZ654" s="10"/>
      <c r="JA654" s="267"/>
      <c r="JB654" s="203" t="s">
        <v>111</v>
      </c>
      <c r="JC654" s="276" t="s">
        <v>619</v>
      </c>
      <c r="JE654" s="204"/>
      <c r="JF654" s="204">
        <f>VLOOKUP(JC654,$A$681:$F$2354,6,FALSE)</f>
        <v>44</v>
      </c>
      <c r="JG654" s="203" t="s">
        <v>63</v>
      </c>
      <c r="JH654" s="10">
        <f>JF654*1.4</f>
        <v>61.599999999999994</v>
      </c>
      <c r="JI654" s="10"/>
      <c r="JJ654" s="267"/>
      <c r="JK654" s="203" t="s">
        <v>111</v>
      </c>
      <c r="JL654" s="276" t="s">
        <v>1450</v>
      </c>
      <c r="JN654" s="204"/>
      <c r="JO654" s="204">
        <f>VLOOKUP(JL654,$A$681:$F$2354,6,FALSE)</f>
        <v>0</v>
      </c>
      <c r="JP654" s="203" t="s">
        <v>63</v>
      </c>
      <c r="JQ654" s="10">
        <f>JO654*1.4</f>
        <v>0</v>
      </c>
      <c r="JR654" s="10"/>
      <c r="JS654" s="267"/>
      <c r="JT654" s="203" t="s">
        <v>111</v>
      </c>
      <c r="JU654" s="276" t="s">
        <v>2066</v>
      </c>
      <c r="JW654" s="204"/>
      <c r="JX654" s="204">
        <f>VLOOKUP(JU654,$A$681:$F$2354,6,FALSE)</f>
        <v>46</v>
      </c>
      <c r="JY654" s="203" t="s">
        <v>63</v>
      </c>
      <c r="JZ654" s="10">
        <f>JX654*1.4</f>
        <v>64.399999999999991</v>
      </c>
      <c r="KA654" s="10"/>
      <c r="KB654" s="267"/>
      <c r="KC654" s="203" t="s">
        <v>111</v>
      </c>
      <c r="KD654" s="276" t="s">
        <v>479</v>
      </c>
      <c r="KF654" s="204"/>
      <c r="KG654" s="204">
        <f>VLOOKUP(KD654,$A$681:$F$2354,6,FALSE)</f>
        <v>203</v>
      </c>
      <c r="KH654" s="203" t="s">
        <v>63</v>
      </c>
      <c r="KI654" s="10">
        <f>KG654*1.4</f>
        <v>284.2</v>
      </c>
      <c r="KJ654" s="10"/>
      <c r="KK654" s="267"/>
      <c r="KL654" s="203" t="s">
        <v>111</v>
      </c>
      <c r="KM654" s="276" t="s">
        <v>2092</v>
      </c>
      <c r="KO654" s="204"/>
      <c r="KP654" s="204">
        <f>VLOOKUP(KM654,$A$681:$F$2354,6,FALSE)</f>
        <v>1</v>
      </c>
      <c r="KQ654" s="203" t="s">
        <v>63</v>
      </c>
      <c r="KR654" s="10">
        <f>KP654*1.4</f>
        <v>1.4</v>
      </c>
      <c r="KS654" s="10"/>
      <c r="KT654" s="267"/>
      <c r="KU654" s="203" t="s">
        <v>111</v>
      </c>
      <c r="KV654" s="276" t="s">
        <v>619</v>
      </c>
      <c r="KX654" s="204"/>
      <c r="KY654" s="204">
        <f>VLOOKUP(KV654,$A$681:$F$2354,6,FALSE)</f>
        <v>44</v>
      </c>
      <c r="KZ654" s="203" t="s">
        <v>63</v>
      </c>
      <c r="LA654" s="10">
        <f>KY654*1.4</f>
        <v>61.599999999999994</v>
      </c>
      <c r="LB654" s="10"/>
      <c r="LC654" s="267"/>
      <c r="LD654" s="203" t="s">
        <v>111</v>
      </c>
      <c r="LE654" s="276" t="s">
        <v>2084</v>
      </c>
      <c r="LG654" s="204"/>
      <c r="LH654" s="204">
        <f>VLOOKUP(LE654,$A$681:$F$2354,6,FALSE)</f>
        <v>9</v>
      </c>
      <c r="LI654" s="203" t="s">
        <v>63</v>
      </c>
      <c r="LJ654" s="10">
        <f>LH654*1.4</f>
        <v>12.6</v>
      </c>
      <c r="LK654" s="10"/>
      <c r="LL654" s="267"/>
      <c r="LM654" s="203" t="s">
        <v>111</v>
      </c>
      <c r="LN654" s="276" t="s">
        <v>846</v>
      </c>
      <c r="LP654" s="204"/>
      <c r="LQ654" s="204">
        <f>VLOOKUP(LN654,$A$681:$F$2354,6,FALSE)</f>
        <v>239</v>
      </c>
      <c r="LR654" s="203" t="s">
        <v>63</v>
      </c>
      <c r="LS654" s="10">
        <f>LQ654*1.4</f>
        <v>334.59999999999997</v>
      </c>
      <c r="LT654" s="10"/>
      <c r="LU654" s="267"/>
      <c r="LV654" s="203" t="s">
        <v>111</v>
      </c>
      <c r="LW654" s="276" t="s">
        <v>619</v>
      </c>
      <c r="LY654" s="204"/>
      <c r="LZ654" s="204">
        <f>VLOOKUP(LW654,$A$681:$F$2354,6,FALSE)</f>
        <v>44</v>
      </c>
      <c r="MA654" s="203" t="s">
        <v>63</v>
      </c>
      <c r="MB654" s="10">
        <f>LZ654*1.4</f>
        <v>61.599999999999994</v>
      </c>
      <c r="MC654" s="10"/>
      <c r="MD654" s="267"/>
      <c r="ME654" s="203" t="s">
        <v>111</v>
      </c>
      <c r="MF654" s="276" t="s">
        <v>568</v>
      </c>
      <c r="MH654" s="204"/>
      <c r="MI654" s="204">
        <f>VLOOKUP(MF654,$A$681:$F$2354,6,FALSE)</f>
        <v>211</v>
      </c>
      <c r="MJ654" s="203" t="s">
        <v>63</v>
      </c>
      <c r="MK654" s="10">
        <f>MI654*1.4</f>
        <v>295.39999999999998</v>
      </c>
      <c r="ML654" s="10"/>
      <c r="MM654" s="267"/>
      <c r="MN654" s="203" t="s">
        <v>111</v>
      </c>
      <c r="MO654" s="276" t="s">
        <v>2780</v>
      </c>
      <c r="MQ654" s="204"/>
      <c r="MR654" s="204">
        <f>VLOOKUP(MO654,$A$681:$F$2354,6,FALSE)</f>
        <v>60</v>
      </c>
      <c r="MS654" s="203" t="s">
        <v>63</v>
      </c>
      <c r="MT654" s="10">
        <f>MR654*1.4</f>
        <v>84</v>
      </c>
      <c r="MU654" s="10"/>
      <c r="MV654" s="267"/>
      <c r="MW654" s="203" t="s">
        <v>111</v>
      </c>
      <c r="MX654" s="276" t="s">
        <v>1193</v>
      </c>
      <c r="MZ654" s="204"/>
      <c r="NA654" s="204">
        <f>VLOOKUP(MX654,$A$681:$F$2354,6,FALSE)</f>
        <v>0</v>
      </c>
      <c r="NB654" s="203" t="s">
        <v>63</v>
      </c>
      <c r="NC654" s="10">
        <f>NA654*1.4</f>
        <v>0</v>
      </c>
      <c r="ND654" s="10"/>
      <c r="NE654" s="267"/>
      <c r="NF654" s="203" t="s">
        <v>111</v>
      </c>
      <c r="NG654" s="276" t="s">
        <v>636</v>
      </c>
      <c r="NI654" s="204"/>
      <c r="NJ654" s="204">
        <f>VLOOKUP(NG654,$A$681:$F$2354,6,FALSE)</f>
        <v>5</v>
      </c>
      <c r="NK654" s="203" t="s">
        <v>63</v>
      </c>
      <c r="NL654" s="10">
        <f>NJ654*1.4</f>
        <v>7</v>
      </c>
      <c r="NM654" s="10"/>
      <c r="NN654" s="267"/>
      <c r="NO654" s="203" t="s">
        <v>111</v>
      </c>
      <c r="NP654" s="424" t="s">
        <v>479</v>
      </c>
      <c r="NR654" s="204"/>
      <c r="NS654" s="204">
        <f>VLOOKUP(NP654,$A$681:$F$2354,6,FALSE)</f>
        <v>203</v>
      </c>
      <c r="NT654" s="203" t="s">
        <v>63</v>
      </c>
      <c r="NU654" s="10">
        <f>NS654*1.4</f>
        <v>284.2</v>
      </c>
      <c r="NV654" s="10"/>
      <c r="NW654" s="267"/>
      <c r="NX654" s="203" t="s">
        <v>111</v>
      </c>
      <c r="NY654" s="276" t="s">
        <v>2075</v>
      </c>
      <c r="OA654" s="204"/>
      <c r="OB654" s="204">
        <f>VLOOKUP(NY654,$A$681:$F$2354,6,FALSE)</f>
        <v>0</v>
      </c>
      <c r="OC654" s="203" t="s">
        <v>63</v>
      </c>
      <c r="OD654" s="10">
        <f>OB654*1.4</f>
        <v>0</v>
      </c>
      <c r="OE654" s="10"/>
      <c r="OF654" s="267"/>
      <c r="OG654" s="203" t="s">
        <v>111</v>
      </c>
      <c r="OH654" s="276" t="s">
        <v>2318</v>
      </c>
      <c r="OJ654" s="204"/>
      <c r="OK654" s="204">
        <f>VLOOKUP(OH654,$A$681:$F$2354,6,FALSE)</f>
        <v>3</v>
      </c>
      <c r="OL654" s="203" t="s">
        <v>63</v>
      </c>
      <c r="OM654" s="10">
        <f>OK654*1.4</f>
        <v>4.1999999999999993</v>
      </c>
      <c r="ON654" s="10"/>
      <c r="OO654" s="267"/>
      <c r="OP654" s="203" t="s">
        <v>111</v>
      </c>
      <c r="OQ654" s="424" t="s">
        <v>2682</v>
      </c>
      <c r="OS654" s="204"/>
      <c r="OT654" s="204">
        <f>VLOOKUP(OQ654,$A$681:$F$2354,6,FALSE)</f>
        <v>0</v>
      </c>
      <c r="OU654" s="203" t="s">
        <v>63</v>
      </c>
      <c r="OV654" s="10">
        <f>OT654*1.4</f>
        <v>0</v>
      </c>
      <c r="OW654" s="10"/>
      <c r="OX654" s="267"/>
      <c r="OY654" s="203" t="s">
        <v>111</v>
      </c>
      <c r="OZ654" s="428" t="s">
        <v>619</v>
      </c>
      <c r="PB654" s="204"/>
      <c r="PC654" s="204">
        <f>VLOOKUP(OZ654,$A$681:$F$2354,6,FALSE)</f>
        <v>44</v>
      </c>
      <c r="PD654" s="203" t="s">
        <v>63</v>
      </c>
      <c r="PE654" s="10">
        <f>PC654*1.4</f>
        <v>61.599999999999994</v>
      </c>
      <c r="PF654" s="10"/>
      <c r="PG654" s="267"/>
      <c r="PH654" s="203" t="s">
        <v>111</v>
      </c>
      <c r="PI654" s="276" t="s">
        <v>2672</v>
      </c>
      <c r="PK654" s="204"/>
      <c r="PL654" s="204">
        <f>VLOOKUP(PI654,$A$681:$F$2354,6,FALSE)</f>
        <v>34</v>
      </c>
      <c r="PM654" s="203" t="s">
        <v>63</v>
      </c>
      <c r="PN654" s="10">
        <f>PL654*1.4</f>
        <v>47.599999999999994</v>
      </c>
      <c r="PO654" s="10"/>
      <c r="PP654" s="267"/>
      <c r="PQ654" s="203" t="s">
        <v>111</v>
      </c>
      <c r="PR654" s="276" t="s">
        <v>183</v>
      </c>
      <c r="PT654" s="204"/>
      <c r="PU654" s="204" t="e">
        <f>VLOOKUP(PR654,$A$681:$F$2354,6,FALSE)</f>
        <v>#N/A</v>
      </c>
      <c r="PV654" s="203" t="s">
        <v>63</v>
      </c>
      <c r="PW654" s="10" t="e">
        <f>PU654*1.4</f>
        <v>#N/A</v>
      </c>
      <c r="PX654" s="10"/>
      <c r="PY654" s="267"/>
      <c r="PZ654" s="203" t="s">
        <v>111</v>
      </c>
      <c r="QA654" s="276" t="s">
        <v>565</v>
      </c>
      <c r="QC654" s="204"/>
      <c r="QD654" s="204">
        <f>VLOOKUP(QA654,$A$681:$F$2354,6,FALSE)</f>
        <v>6</v>
      </c>
      <c r="QE654" s="203" t="s">
        <v>63</v>
      </c>
      <c r="QF654" s="10">
        <f>QD654*1.4</f>
        <v>8.3999999999999986</v>
      </c>
      <c r="QG654" s="10"/>
      <c r="QH654" s="267"/>
      <c r="QI654" s="203" t="s">
        <v>111</v>
      </c>
      <c r="QJ654" s="276" t="s">
        <v>846</v>
      </c>
      <c r="QL654" s="204"/>
      <c r="QM654" s="204">
        <f>VLOOKUP(QJ654,$A$681:$F$2354,6,FALSE)</f>
        <v>239</v>
      </c>
      <c r="QN654" s="203" t="s">
        <v>63</v>
      </c>
      <c r="QO654" s="10">
        <f>QM654*1.4</f>
        <v>334.59999999999997</v>
      </c>
      <c r="QP654" s="10"/>
      <c r="QQ654" s="267"/>
      <c r="QR654" s="203" t="s">
        <v>111</v>
      </c>
      <c r="QS654" s="276" t="s">
        <v>458</v>
      </c>
      <c r="QU654" s="204"/>
      <c r="QV654" s="204">
        <f>VLOOKUP(QS654,$A$681:$F$2354,6,FALSE)</f>
        <v>115</v>
      </c>
      <c r="QW654" s="203" t="s">
        <v>63</v>
      </c>
      <c r="QX654" s="10">
        <f>QV654*1.4</f>
        <v>161</v>
      </c>
      <c r="QY654" s="10"/>
      <c r="QZ654" s="267"/>
      <c r="RA654" s="203" t="s">
        <v>111</v>
      </c>
      <c r="RB654" s="276" t="s">
        <v>538</v>
      </c>
      <c r="RD654" s="204"/>
      <c r="RE654" s="204">
        <f>VLOOKUP(RB654,$A$681:$F$2354,6,FALSE)</f>
        <v>50</v>
      </c>
      <c r="RF654" s="203" t="s">
        <v>63</v>
      </c>
      <c r="RG654" s="10">
        <f>RE654*1.4</f>
        <v>70</v>
      </c>
      <c r="RH654" s="10"/>
      <c r="RI654" s="267"/>
      <c r="RJ654" s="203" t="s">
        <v>111</v>
      </c>
      <c r="RK654" s="278" t="s">
        <v>183</v>
      </c>
      <c r="RM654" s="204"/>
      <c r="RN654" s="204" t="e">
        <f>VLOOKUP(RK654,$A$681:$F$2354,6,FALSE)</f>
        <v>#N/A</v>
      </c>
      <c r="RO654" s="203" t="s">
        <v>63</v>
      </c>
      <c r="RP654" s="10" t="e">
        <f>RN654*1.4</f>
        <v>#N/A</v>
      </c>
      <c r="RQ654" s="10"/>
      <c r="RR654" s="267"/>
      <c r="RS654" s="203" t="s">
        <v>111</v>
      </c>
      <c r="RT654" s="276" t="s">
        <v>479</v>
      </c>
      <c r="RV654" s="204"/>
      <c r="RW654" s="204">
        <f>VLOOKUP(RT654,$A$681:$F$2354,6,FALSE)</f>
        <v>203</v>
      </c>
      <c r="RX654" s="203" t="s">
        <v>63</v>
      </c>
      <c r="RY654" s="10">
        <f>RW654*1.4</f>
        <v>284.2</v>
      </c>
      <c r="RZ654" s="10"/>
      <c r="SA654" s="273"/>
      <c r="SB654" s="203" t="s">
        <v>111</v>
      </c>
      <c r="SC654" s="276" t="s">
        <v>846</v>
      </c>
      <c r="SE654" s="204"/>
      <c r="SF654" s="204">
        <f>VLOOKUP(SC654,$A$681:$F$2354,6,FALSE)</f>
        <v>239</v>
      </c>
      <c r="SG654" s="203" t="s">
        <v>63</v>
      </c>
      <c r="SH654" s="10">
        <f>SF654*1.4</f>
        <v>334.59999999999997</v>
      </c>
      <c r="SI654" s="10"/>
      <c r="SJ654" s="273"/>
      <c r="SK654" s="203" t="s">
        <v>111</v>
      </c>
      <c r="SL654" s="276" t="s">
        <v>2780</v>
      </c>
      <c r="SN654" s="204"/>
      <c r="SO654" s="204">
        <f>VLOOKUP(SL654,$A$681:$F$2354,6,FALSE)</f>
        <v>60</v>
      </c>
      <c r="SP654" s="203" t="s">
        <v>63</v>
      </c>
      <c r="SQ654" s="10">
        <f>SO654*1.4</f>
        <v>84</v>
      </c>
      <c r="SR654" s="10"/>
      <c r="SS654" s="273"/>
      <c r="ST654" s="203" t="s">
        <v>111</v>
      </c>
      <c r="SU654" s="276" t="s">
        <v>1704</v>
      </c>
      <c r="SW654" s="204"/>
      <c r="SX654" s="204">
        <f>VLOOKUP(SU654,$A$681:$F$2354,6,FALSE)</f>
        <v>2</v>
      </c>
      <c r="SY654" s="203" t="s">
        <v>63</v>
      </c>
      <c r="SZ654" s="10">
        <f>SX654*1.4</f>
        <v>2.8</v>
      </c>
      <c r="TA654" s="10"/>
      <c r="TB654" s="273"/>
      <c r="TC654" s="203" t="s">
        <v>111</v>
      </c>
      <c r="TD654" s="428" t="s">
        <v>565</v>
      </c>
      <c r="TF654" s="204"/>
      <c r="TG654" s="204">
        <f>VLOOKUP(TD654,$A$681:$F$2354,6,FALSE)</f>
        <v>6</v>
      </c>
      <c r="TH654" s="203" t="s">
        <v>63</v>
      </c>
      <c r="TI654" s="10">
        <f>TG654*1.4</f>
        <v>8.3999999999999986</v>
      </c>
      <c r="TK654" s="273"/>
      <c r="TL654" s="203" t="s">
        <v>111</v>
      </c>
      <c r="TM654" s="276" t="s">
        <v>687</v>
      </c>
      <c r="TO654" s="204"/>
      <c r="TP654" s="204">
        <f>VLOOKUP(TM654,$A$681:$F$2354,6,FALSE)</f>
        <v>155</v>
      </c>
      <c r="TQ654" s="203" t="s">
        <v>63</v>
      </c>
      <c r="TR654" s="10">
        <f>TP654*1.4</f>
        <v>217</v>
      </c>
      <c r="TS654" s="10"/>
      <c r="TT654" s="273"/>
      <c r="TU654" s="203" t="s">
        <v>111</v>
      </c>
      <c r="TV654" s="276" t="s">
        <v>2318</v>
      </c>
      <c r="TX654" s="204"/>
      <c r="TY654" s="204">
        <f>VLOOKUP(TV654,$A$681:$F$2354,6,FALSE)</f>
        <v>3</v>
      </c>
      <c r="TZ654" s="203" t="s">
        <v>63</v>
      </c>
      <c r="UA654" s="10">
        <f>TY654*1.4</f>
        <v>4.1999999999999993</v>
      </c>
      <c r="UB654" s="10"/>
      <c r="UC654" s="273"/>
      <c r="UD654" s="203" t="s">
        <v>111</v>
      </c>
      <c r="UE654" s="285" t="s">
        <v>183</v>
      </c>
      <c r="UG654" s="204"/>
      <c r="UH654" s="204" t="e">
        <f>VLOOKUP(UE654,$A$681:$F$2354,6,FALSE)</f>
        <v>#N/A</v>
      </c>
      <c r="UI654" s="203" t="s">
        <v>63</v>
      </c>
      <c r="UJ654" s="10" t="e">
        <f>UH654*1.4</f>
        <v>#N/A</v>
      </c>
      <c r="UK654" s="10"/>
      <c r="UL654" s="273"/>
      <c r="UM654" s="203" t="s">
        <v>111</v>
      </c>
      <c r="UN654" s="276" t="s">
        <v>961</v>
      </c>
      <c r="UP654" s="204"/>
      <c r="UQ654" s="204">
        <f>VLOOKUP(UN654,$A$681:$F$2354,6,FALSE)</f>
        <v>0</v>
      </c>
      <c r="UR654" s="203" t="s">
        <v>63</v>
      </c>
      <c r="US654" s="10">
        <f>UQ654*1.4</f>
        <v>0</v>
      </c>
      <c r="UT654" s="10"/>
      <c r="UU654" s="273"/>
      <c r="UV654" s="203" t="s">
        <v>111</v>
      </c>
      <c r="UW654" s="276" t="s">
        <v>2075</v>
      </c>
      <c r="UY654" s="204"/>
      <c r="UZ654" s="204">
        <f>VLOOKUP(UW654,$A$681:$F$2354,6,FALSE)</f>
        <v>0</v>
      </c>
      <c r="VA654" s="203" t="s">
        <v>63</v>
      </c>
      <c r="VB654" s="10">
        <f>UZ654*1.4</f>
        <v>0</v>
      </c>
      <c r="VC654" s="10"/>
      <c r="VD654" s="273"/>
      <c r="VE654" s="203" t="s">
        <v>111</v>
      </c>
      <c r="VF654" s="276" t="s">
        <v>2134</v>
      </c>
      <c r="VH654" s="204"/>
      <c r="VI654" s="204">
        <f>VLOOKUP(VF654,$A$681:$F$2354,6,FALSE)</f>
        <v>0</v>
      </c>
      <c r="VJ654" s="203" t="s">
        <v>63</v>
      </c>
      <c r="VK654" s="10">
        <f>VI654*1.4</f>
        <v>0</v>
      </c>
      <c r="VL654" s="10"/>
      <c r="VM654" s="273"/>
      <c r="VN654" s="203" t="s">
        <v>111</v>
      </c>
      <c r="VO654" s="276" t="s">
        <v>656</v>
      </c>
      <c r="VQ654" s="204"/>
      <c r="VR654" s="204">
        <f>VLOOKUP(VO654,$A$681:$F$2354,6,FALSE)</f>
        <v>7</v>
      </c>
      <c r="VS654" s="203" t="s">
        <v>63</v>
      </c>
      <c r="VT654" s="10">
        <f>VR654*1.4</f>
        <v>9.7999999999999989</v>
      </c>
      <c r="VU654" s="10"/>
      <c r="VV654" s="273"/>
      <c r="VW654" s="203" t="s">
        <v>111</v>
      </c>
      <c r="VX654" s="278" t="s">
        <v>183</v>
      </c>
      <c r="VZ654" s="204"/>
      <c r="WA654" s="204" t="e">
        <f>VLOOKUP(VX654,$A$681:$F$2354,6,FALSE)</f>
        <v>#N/A</v>
      </c>
      <c r="WB654" s="203" t="s">
        <v>63</v>
      </c>
      <c r="WC654" s="10" t="e">
        <f>WA654*1.4</f>
        <v>#N/A</v>
      </c>
      <c r="WE654" s="273"/>
      <c r="WF654" s="203" t="s">
        <v>111</v>
      </c>
      <c r="WG654" s="276" t="s">
        <v>2581</v>
      </c>
      <c r="WI654" s="204"/>
      <c r="WJ654" s="204">
        <f>VLOOKUP(WG654,$A$681:$F$2354,6,FALSE)</f>
        <v>16</v>
      </c>
      <c r="WK654" s="203" t="s">
        <v>63</v>
      </c>
      <c r="WL654" s="10">
        <f>WJ654*1.4</f>
        <v>22.4</v>
      </c>
      <c r="WN654" s="273"/>
      <c r="WO654" s="203" t="s">
        <v>111</v>
      </c>
      <c r="WP654" s="278" t="s">
        <v>183</v>
      </c>
      <c r="WQ654" s="204"/>
      <c r="WR654" s="204"/>
      <c r="WS654" s="204" t="e">
        <f>VLOOKUP(WP654,$A$681:$F$2354,6,FALSE)</f>
        <v>#N/A</v>
      </c>
      <c r="WT654" s="203" t="s">
        <v>63</v>
      </c>
      <c r="WU654" s="10" t="e">
        <f>WS654*1.4</f>
        <v>#N/A</v>
      </c>
      <c r="WV654" s="10"/>
      <c r="WW654" s="273"/>
      <c r="WX654" s="203" t="s">
        <v>111</v>
      </c>
      <c r="WY654" s="278" t="s">
        <v>183</v>
      </c>
      <c r="XA654" s="204"/>
      <c r="XB654" s="204" t="e">
        <f>VLOOKUP(WY654,$A$681:$F$2354,6,FALSE)</f>
        <v>#N/A</v>
      </c>
      <c r="XC654" s="203" t="s">
        <v>63</v>
      </c>
      <c r="XD654" s="10" t="e">
        <f>XB654*1.4</f>
        <v>#N/A</v>
      </c>
      <c r="XF654" s="273"/>
      <c r="XG654" s="203" t="s">
        <v>111</v>
      </c>
      <c r="XH654" s="276" t="s">
        <v>2143</v>
      </c>
      <c r="XJ654" s="204"/>
      <c r="XK654" s="204">
        <f>VLOOKUP(XH654,$A$681:$F$2354,6,FALSE)</f>
        <v>25</v>
      </c>
      <c r="XL654" s="203" t="s">
        <v>63</v>
      </c>
      <c r="XM654" s="10">
        <f>XK654*1.4</f>
        <v>35</v>
      </c>
      <c r="XO654" s="273"/>
      <c r="XP654" s="203" t="s">
        <v>111</v>
      </c>
      <c r="XQ654" s="276" t="s">
        <v>1446</v>
      </c>
      <c r="XS654" s="204"/>
      <c r="XT654" s="204">
        <f>VLOOKUP(XQ654,$A$681:$F$2354,6,FALSE)</f>
        <v>55</v>
      </c>
      <c r="XU654" s="203" t="s">
        <v>63</v>
      </c>
      <c r="XV654" s="10">
        <f>XT654*1.4</f>
        <v>77</v>
      </c>
      <c r="XW654" s="10"/>
      <c r="XX654" s="273"/>
      <c r="XY654" s="203" t="s">
        <v>111</v>
      </c>
      <c r="XZ654" s="276" t="s">
        <v>656</v>
      </c>
      <c r="YB654" s="204"/>
      <c r="YC654" s="204">
        <f>VLOOKUP(XZ654,$A$681:$F$2354,6,FALSE)</f>
        <v>7</v>
      </c>
      <c r="YD654" s="203" t="s">
        <v>63</v>
      </c>
      <c r="YE654" s="10">
        <f>YC654*1.4</f>
        <v>9.7999999999999989</v>
      </c>
      <c r="YG654" s="273"/>
      <c r="YH654" s="203" t="s">
        <v>111</v>
      </c>
      <c r="YI654" s="278" t="s">
        <v>183</v>
      </c>
      <c r="YK654" s="204"/>
      <c r="YL654" s="204" t="e">
        <f>VLOOKUP(YI654,$A$681:$F$2354,6,FALSE)</f>
        <v>#N/A</v>
      </c>
      <c r="YM654" s="203" t="s">
        <v>63</v>
      </c>
      <c r="YN654" s="10" t="e">
        <f>YL654*1.4</f>
        <v>#N/A</v>
      </c>
      <c r="YO654" s="10"/>
      <c r="YP654" s="273"/>
      <c r="YQ654" s="203" t="s">
        <v>111</v>
      </c>
      <c r="YR654" s="278" t="s">
        <v>183</v>
      </c>
      <c r="YT654" s="204"/>
      <c r="YU654" s="204" t="e">
        <f>VLOOKUP(YR654,$A$681:$F$2354,6,FALSE)</f>
        <v>#N/A</v>
      </c>
      <c r="YV654" s="203" t="s">
        <v>63</v>
      </c>
      <c r="YW654" s="10" t="e">
        <f>YU654*1.4</f>
        <v>#N/A</v>
      </c>
      <c r="YY654" s="273"/>
      <c r="YZ654" s="203" t="s">
        <v>111</v>
      </c>
      <c r="ZA654" s="428" t="s">
        <v>2084</v>
      </c>
      <c r="ZC654" s="204"/>
      <c r="ZD654" s="204">
        <f>VLOOKUP(ZA654,$A$681:$F$2354,6,FALSE)</f>
        <v>9</v>
      </c>
      <c r="ZE654" s="203" t="s">
        <v>63</v>
      </c>
      <c r="ZF654" s="10">
        <f>ZD654*1.4</f>
        <v>12.6</v>
      </c>
      <c r="ZH654" s="273"/>
      <c r="ZI654" s="203" t="s">
        <v>111</v>
      </c>
      <c r="ZJ654" s="276" t="s">
        <v>619</v>
      </c>
      <c r="ZL654" s="204"/>
      <c r="ZM654" s="204">
        <f>VLOOKUP(ZJ654,$A$681:$F$2354,6,FALSE)</f>
        <v>44</v>
      </c>
      <c r="ZN654" s="203" t="s">
        <v>63</v>
      </c>
      <c r="ZO654" s="10">
        <f>ZM654*1.4</f>
        <v>61.599999999999994</v>
      </c>
      <c r="ZQ654" s="273"/>
      <c r="ZR654" s="203" t="s">
        <v>111</v>
      </c>
      <c r="ZS654" s="276" t="s">
        <v>810</v>
      </c>
      <c r="ZU654" s="204"/>
      <c r="ZV654" s="204">
        <f>VLOOKUP(ZS654,$A$681:$F$2354,6,FALSE)</f>
        <v>0</v>
      </c>
      <c r="ZW654" s="203" t="s">
        <v>63</v>
      </c>
      <c r="ZX654" s="10">
        <f>ZV654*1.4</f>
        <v>0</v>
      </c>
      <c r="ZY654" s="10"/>
      <c r="ZZ654" s="273"/>
      <c r="AAA654" s="203" t="s">
        <v>111</v>
      </c>
      <c r="AAB654" s="276" t="s">
        <v>1732</v>
      </c>
      <c r="AAD654" s="204"/>
      <c r="AAE654" s="204">
        <f>VLOOKUP(AAB654,$A$681:$F$2354,6,FALSE)</f>
        <v>18</v>
      </c>
      <c r="AAF654" s="203" t="s">
        <v>63</v>
      </c>
      <c r="AAG654" s="10">
        <f>AAE654*1.4</f>
        <v>25.2</v>
      </c>
      <c r="AAH654" s="10"/>
      <c r="AAI654" s="273"/>
      <c r="AAJ654" s="203" t="s">
        <v>111</v>
      </c>
      <c r="AAK654" s="276" t="s">
        <v>1230</v>
      </c>
      <c r="AAM654" s="204"/>
      <c r="AAN654" s="204">
        <f>VLOOKUP(AAK654,$A$681:$F$2354,6,FALSE)</f>
        <v>9</v>
      </c>
      <c r="AAO654" s="203" t="s">
        <v>63</v>
      </c>
      <c r="AAP654" s="10">
        <f>AAN654*1.4</f>
        <v>12.6</v>
      </c>
      <c r="AAQ654" s="10"/>
      <c r="AAR654" s="273"/>
      <c r="AAS654" s="203" t="s">
        <v>111</v>
      </c>
      <c r="AAT654" s="276" t="s">
        <v>846</v>
      </c>
      <c r="AAV654" s="204"/>
      <c r="AAW654" s="204">
        <f>VLOOKUP(AAT654,$A$681:$F$2354,6,FALSE)</f>
        <v>239</v>
      </c>
      <c r="AAX654" s="203" t="s">
        <v>63</v>
      </c>
      <c r="AAY654" s="10">
        <f>AAW654*1.4</f>
        <v>334.59999999999997</v>
      </c>
      <c r="AAZ654" s="10"/>
      <c r="ABA654" s="273"/>
      <c r="ABB654" s="203" t="s">
        <v>111</v>
      </c>
      <c r="ABC654" s="278" t="s">
        <v>183</v>
      </c>
      <c r="ABE654" s="204"/>
      <c r="ABF654" s="204" t="e">
        <f>VLOOKUP(ABC654,$A$681:$F$2354,6,FALSE)</f>
        <v>#N/A</v>
      </c>
      <c r="ABG654" s="203" t="s">
        <v>63</v>
      </c>
      <c r="ABH654" s="10" t="e">
        <f>ABF654*1.4</f>
        <v>#N/A</v>
      </c>
      <c r="ABI654" s="10"/>
      <c r="ABJ654" s="273"/>
      <c r="ABK654" s="203" t="s">
        <v>111</v>
      </c>
      <c r="ABL654" s="276" t="s">
        <v>2516</v>
      </c>
      <c r="ABN654" s="204"/>
      <c r="ABO654" s="204">
        <f>VLOOKUP(ABL654,$A$681:$F$2354,6,FALSE)</f>
        <v>10</v>
      </c>
      <c r="ABP654" s="203" t="s">
        <v>63</v>
      </c>
      <c r="ABQ654" s="10">
        <f>ABO654*1.4</f>
        <v>14</v>
      </c>
      <c r="ABR654" s="10"/>
      <c r="ABS654" s="273"/>
      <c r="ABT654" s="203" t="s">
        <v>111</v>
      </c>
      <c r="ABU654" s="276" t="s">
        <v>2134</v>
      </c>
      <c r="ABW654" s="204"/>
      <c r="ABX654" s="204">
        <f>VLOOKUP(ABU654,$A$681:$F$2354,6,FALSE)</f>
        <v>0</v>
      </c>
      <c r="ABY654" s="203" t="s">
        <v>63</v>
      </c>
      <c r="ABZ654" s="10">
        <f>ABX654*1.4</f>
        <v>0</v>
      </c>
      <c r="ACA654" s="10"/>
      <c r="ACB654" s="273"/>
      <c r="ACC654" s="203" t="s">
        <v>111</v>
      </c>
      <c r="ACD654" s="278" t="s">
        <v>183</v>
      </c>
      <c r="ACF654" s="204"/>
      <c r="ACG654" s="204" t="e">
        <f>VLOOKUP(ACD654,$A$681:$F$2354,6,FALSE)</f>
        <v>#N/A</v>
      </c>
      <c r="ACH654" s="203" t="s">
        <v>63</v>
      </c>
      <c r="ACI654" s="10" t="e">
        <f>ACG654*1.4</f>
        <v>#N/A</v>
      </c>
      <c r="ACJ654" s="10"/>
      <c r="ACK654" s="273"/>
      <c r="ACL654" s="203" t="s">
        <v>111</v>
      </c>
      <c r="ACM654" s="278" t="s">
        <v>183</v>
      </c>
      <c r="ACO654" s="204"/>
      <c r="ACP654" s="204" t="e">
        <f>VLOOKUP(ACM654,$A$681:$F$2354,6,FALSE)</f>
        <v>#N/A</v>
      </c>
      <c r="ACQ654" s="203" t="s">
        <v>63</v>
      </c>
      <c r="ACR654" s="10" t="e">
        <f>ACP654*1.4</f>
        <v>#N/A</v>
      </c>
      <c r="ACS654" s="10"/>
      <c r="ACT654" s="273"/>
      <c r="ACU654" s="203" t="s">
        <v>111</v>
      </c>
      <c r="ACV654" s="278" t="s">
        <v>183</v>
      </c>
      <c r="ACX654" s="204"/>
      <c r="ACY654" s="204" t="e">
        <f>VLOOKUP(ACV654,$A$681:$F$2354,6,FALSE)</f>
        <v>#N/A</v>
      </c>
      <c r="ACZ654" s="203" t="s">
        <v>63</v>
      </c>
      <c r="ADA654" s="10" t="e">
        <f>ACY654*1.4</f>
        <v>#N/A</v>
      </c>
      <c r="ADB654" s="10"/>
      <c r="ADC654" s="273"/>
      <c r="ADD654" s="203" t="s">
        <v>111</v>
      </c>
      <c r="ADE654" s="278" t="s">
        <v>183</v>
      </c>
      <c r="ADG654" s="204"/>
      <c r="ADH654" s="204" t="e">
        <f>VLOOKUP(ADE654,$A$681:$F$2354,6,FALSE)</f>
        <v>#N/A</v>
      </c>
      <c r="ADI654" s="203" t="s">
        <v>63</v>
      </c>
      <c r="ADJ654" s="10" t="e">
        <f>ADH654*1.4</f>
        <v>#N/A</v>
      </c>
      <c r="ADL654" s="273"/>
      <c r="ADM654" s="203" t="s">
        <v>111</v>
      </c>
      <c r="ADN654" s="278" t="s">
        <v>183</v>
      </c>
      <c r="ADP654" s="204"/>
      <c r="ADQ654" s="204" t="e">
        <f>VLOOKUP(ADN654,$A$681:$F$2354,6,FALSE)</f>
        <v>#N/A</v>
      </c>
      <c r="ADR654" s="203" t="s">
        <v>63</v>
      </c>
      <c r="ADS654" s="10" t="e">
        <f>ADQ654*1.4</f>
        <v>#N/A</v>
      </c>
      <c r="ADT654" s="10"/>
      <c r="ADU654" s="273"/>
      <c r="ADV654" s="203" t="s">
        <v>111</v>
      </c>
      <c r="ADW654" s="278" t="s">
        <v>183</v>
      </c>
      <c r="ADY654" s="204"/>
      <c r="ADZ654" s="204" t="e">
        <f>VLOOKUP(ADW654,$A$681:$F$2354,6,FALSE)</f>
        <v>#N/A</v>
      </c>
      <c r="AEA654" s="203" t="s">
        <v>63</v>
      </c>
      <c r="AEB654" s="10" t="e">
        <f>ADZ654*1.4</f>
        <v>#N/A</v>
      </c>
      <c r="AED654" s="273"/>
      <c r="AEE654" s="203" t="s">
        <v>111</v>
      </c>
      <c r="AEF654" s="278" t="s">
        <v>183</v>
      </c>
      <c r="AEH654" s="204"/>
      <c r="AEI654" s="204" t="e">
        <f>VLOOKUP(AEF654,$A$681:$F$2354,6,FALSE)</f>
        <v>#N/A</v>
      </c>
      <c r="AEJ654" s="203" t="s">
        <v>63</v>
      </c>
      <c r="AEK654" s="10" t="e">
        <f>AEI654*1.4</f>
        <v>#N/A</v>
      </c>
      <c r="AEM654" s="273"/>
      <c r="AEN654" s="203" t="s">
        <v>111</v>
      </c>
      <c r="AEO654" s="278" t="s">
        <v>183</v>
      </c>
      <c r="AEQ654" s="204"/>
      <c r="AER654" s="204" t="e">
        <f>VLOOKUP(AEO654,$A$681:$F$2354,6,FALSE)</f>
        <v>#N/A</v>
      </c>
      <c r="AES654" s="203" t="s">
        <v>63</v>
      </c>
      <c r="AET654" s="10" t="e">
        <f>AER654*1.4</f>
        <v>#N/A</v>
      </c>
      <c r="AEV654" s="273"/>
      <c r="AEW654" s="203" t="s">
        <v>111</v>
      </c>
      <c r="AEX654" s="278" t="s">
        <v>183</v>
      </c>
      <c r="AEZ654" s="204"/>
      <c r="AFA654" s="204" t="e">
        <f>VLOOKUP(AEX654,$A$681:$F$2354,6,FALSE)</f>
        <v>#N/A</v>
      </c>
      <c r="AFB654" s="203" t="s">
        <v>63</v>
      </c>
      <c r="AFC654" s="10" t="e">
        <f>AFA654*1.4</f>
        <v>#N/A</v>
      </c>
      <c r="AFD654" s="10"/>
      <c r="AFE654" s="273"/>
      <c r="AFF654" s="203" t="s">
        <v>111</v>
      </c>
      <c r="AFG654" s="278" t="s">
        <v>183</v>
      </c>
      <c r="AFI654" s="204"/>
      <c r="AFJ654" s="204" t="e">
        <f>VLOOKUP(AFG654,$A$681:$F$2354,6,FALSE)</f>
        <v>#N/A</v>
      </c>
      <c r="AFK654" s="203" t="s">
        <v>63</v>
      </c>
      <c r="AFL654" s="10" t="e">
        <f>AFJ654*1.4</f>
        <v>#N/A</v>
      </c>
      <c r="AFM654" s="10"/>
      <c r="AFN654" s="273"/>
      <c r="AFO654" s="203" t="s">
        <v>111</v>
      </c>
      <c r="AFP654" s="278" t="s">
        <v>183</v>
      </c>
      <c r="AFR654" s="204"/>
      <c r="AFS654" s="204" t="e">
        <f>VLOOKUP(AFP654,$A$681:$F$2354,6,FALSE)</f>
        <v>#N/A</v>
      </c>
      <c r="AFT654" s="203" t="s">
        <v>63</v>
      </c>
      <c r="AFU654" s="10" t="e">
        <f>AFS654*1.4</f>
        <v>#N/A</v>
      </c>
      <c r="AFV654" s="10"/>
      <c r="AFW654" s="273"/>
      <c r="AFX654" s="203" t="s">
        <v>111</v>
      </c>
      <c r="AFY654" s="278" t="s">
        <v>183</v>
      </c>
      <c r="AGA654" s="204"/>
      <c r="AGB654" s="204" t="e">
        <f>VLOOKUP(AFY654,$A$681:$F$2354,6,FALSE)</f>
        <v>#N/A</v>
      </c>
      <c r="AGC654" s="203" t="s">
        <v>63</v>
      </c>
      <c r="AGD654" s="10" t="e">
        <f>AGB654*1.4</f>
        <v>#N/A</v>
      </c>
      <c r="AGE654" s="10"/>
      <c r="AGF654" s="273"/>
      <c r="AGG654" s="203" t="s">
        <v>111</v>
      </c>
      <c r="AGH654" s="278" t="s">
        <v>183</v>
      </c>
      <c r="AGJ654" s="204"/>
      <c r="AGK654" s="204" t="e">
        <f>VLOOKUP(AGH654,$A$681:$F$2354,6,FALSE)</f>
        <v>#N/A</v>
      </c>
      <c r="AGL654" s="203" t="s">
        <v>63</v>
      </c>
      <c r="AGM654" s="10" t="e">
        <f>AGK654*1.4</f>
        <v>#N/A</v>
      </c>
      <c r="AGN654" s="10"/>
      <c r="AGO654" s="273"/>
      <c r="AGP654" s="203" t="s">
        <v>111</v>
      </c>
      <c r="AGQ654" s="278" t="s">
        <v>183</v>
      </c>
      <c r="AGS654" s="204"/>
      <c r="AGT654" s="204" t="e">
        <f>VLOOKUP(AGQ654,$A$681:$F$2354,6,FALSE)</f>
        <v>#N/A</v>
      </c>
      <c r="AGU654" s="203" t="s">
        <v>63</v>
      </c>
      <c r="AGV654" s="10" t="e">
        <f>AGT654*1.4</f>
        <v>#N/A</v>
      </c>
      <c r="AGW654" s="10"/>
      <c r="AGX654" s="273"/>
      <c r="AGY654" s="203" t="s">
        <v>111</v>
      </c>
      <c r="AGZ654" s="276" t="s">
        <v>1270</v>
      </c>
      <c r="AHB654" s="204"/>
      <c r="AHC654" s="204">
        <f>VLOOKUP(AGZ654,$A$681:$F$2354,6,FALSE)</f>
        <v>0</v>
      </c>
      <c r="AHD654" s="203" t="s">
        <v>63</v>
      </c>
      <c r="AHE654" s="10">
        <f>AHC654*1.4</f>
        <v>0</v>
      </c>
      <c r="AHF654" s="10"/>
      <c r="AHG654" s="273"/>
      <c r="AHH654" s="203" t="s">
        <v>111</v>
      </c>
      <c r="AHI654" s="276" t="s">
        <v>619</v>
      </c>
      <c r="AHK654" s="204"/>
      <c r="AHL654" s="204">
        <f>VLOOKUP(AHI654,$A$681:$F$2354,6,FALSE)</f>
        <v>44</v>
      </c>
      <c r="AHM654" s="203" t="s">
        <v>63</v>
      </c>
      <c r="AHN654" s="10">
        <f>AHL654*1.4</f>
        <v>61.599999999999994</v>
      </c>
      <c r="AHO654" s="10"/>
      <c r="AHP654" s="273"/>
      <c r="AHQ654" s="203" t="s">
        <v>111</v>
      </c>
      <c r="AHR654" s="276" t="s">
        <v>1276</v>
      </c>
      <c r="AHT654" s="204"/>
      <c r="AHU654" s="204">
        <f>VLOOKUP(AHR654,$A$681:$F$2354,6,FALSE)</f>
        <v>84</v>
      </c>
      <c r="AHV654" s="203" t="s">
        <v>63</v>
      </c>
      <c r="AHW654" s="10">
        <f>AHU654*1.4</f>
        <v>117.6</v>
      </c>
      <c r="AHX654" s="10"/>
      <c r="AHY654" s="273"/>
      <c r="AHZ654" s="203" t="s">
        <v>111</v>
      </c>
      <c r="AIA654" s="276" t="s">
        <v>2143</v>
      </c>
      <c r="AIC654" s="204"/>
      <c r="AID654" s="204">
        <f>VLOOKUP(AIA654,$A$681:$F$2354,6,FALSE)</f>
        <v>25</v>
      </c>
      <c r="AIE654" s="203" t="s">
        <v>63</v>
      </c>
      <c r="AIF654" s="10">
        <f>AID654*1.4</f>
        <v>35</v>
      </c>
      <c r="AIG654" s="10"/>
      <c r="AIH654" s="273"/>
      <c r="AII654" s="203" t="s">
        <v>111</v>
      </c>
      <c r="AIJ654" s="276" t="s">
        <v>636</v>
      </c>
      <c r="AIL654" s="204"/>
      <c r="AIM654" s="204">
        <f>VLOOKUP(AIJ654,$A$681:$F$2354,6,FALSE)</f>
        <v>5</v>
      </c>
      <c r="AIN654" s="203" t="s">
        <v>63</v>
      </c>
      <c r="AIO654" s="10">
        <f>AIM654*1.4</f>
        <v>7</v>
      </c>
      <c r="AIP654" s="10"/>
      <c r="AIQ654" s="273"/>
      <c r="AIR654" s="203" t="s">
        <v>111</v>
      </c>
      <c r="AIS654" s="276" t="s">
        <v>656</v>
      </c>
      <c r="AIU654" s="204"/>
      <c r="AIV654" s="204">
        <f>VLOOKUP(AIS654,$A$681:$F$2354,6,FALSE)</f>
        <v>7</v>
      </c>
      <c r="AIW654" s="203" t="s">
        <v>63</v>
      </c>
      <c r="AIX654" s="10">
        <f>AIV654*1.4</f>
        <v>9.7999999999999989</v>
      </c>
      <c r="AIY654" s="10"/>
      <c r="AIZ654" s="273"/>
      <c r="AJA654" s="203" t="s">
        <v>111</v>
      </c>
      <c r="AJB654" s="276" t="s">
        <v>681</v>
      </c>
      <c r="AJD654" s="204"/>
      <c r="AJE654" s="204">
        <f>VLOOKUP(AJB654,$A$681:$F$2354,6,FALSE)</f>
        <v>47</v>
      </c>
      <c r="AJF654" s="203" t="s">
        <v>63</v>
      </c>
      <c r="AJG654" s="10">
        <f>AJE654*1.4</f>
        <v>65.8</v>
      </c>
      <c r="AJH654" s="10"/>
      <c r="AJI654" s="273"/>
      <c r="AJJ654" s="203" t="s">
        <v>111</v>
      </c>
      <c r="AJK654" s="276" t="s">
        <v>2084</v>
      </c>
      <c r="AJM654" s="204"/>
      <c r="AJN654" s="204">
        <f>VLOOKUP(AJK654,$A$681:$F$2354,6,FALSE)</f>
        <v>9</v>
      </c>
      <c r="AJO654" s="203" t="s">
        <v>63</v>
      </c>
      <c r="AJP654" s="10">
        <f>AJN654*1.4</f>
        <v>12.6</v>
      </c>
      <c r="AJQ654" s="10"/>
      <c r="AJR654" s="273"/>
      <c r="AJS654" s="203" t="s">
        <v>111</v>
      </c>
      <c r="AJT654" s="431" t="s">
        <v>2664</v>
      </c>
      <c r="AJV654" s="204"/>
      <c r="AJW654" s="204">
        <f>VLOOKUP(AJT654,$A$681:$F$2354,6,FALSE)</f>
        <v>0</v>
      </c>
      <c r="AJX654" s="203" t="s">
        <v>63</v>
      </c>
      <c r="AJY654" s="10">
        <f>AJW654*1.4</f>
        <v>0</v>
      </c>
      <c r="AJZ654" s="10"/>
      <c r="AKA654" s="273"/>
      <c r="AKB654" s="203" t="s">
        <v>111</v>
      </c>
      <c r="AKC654" s="276" t="s">
        <v>810</v>
      </c>
      <c r="AKE654" s="204"/>
      <c r="AKF654" s="204">
        <f>VLOOKUP(AKC654,$A$681:$F$2354,6,FALSE)</f>
        <v>0</v>
      </c>
      <c r="AKG654" s="203" t="s">
        <v>63</v>
      </c>
      <c r="AKH654" s="10">
        <f>AKF654*1.4</f>
        <v>0</v>
      </c>
      <c r="AKI654" s="10"/>
      <c r="AKJ654" s="273"/>
      <c r="AKK654" s="203" t="s">
        <v>111</v>
      </c>
      <c r="AKL654" s="276" t="s">
        <v>568</v>
      </c>
      <c r="AKN654" s="204"/>
      <c r="AKO654" s="204">
        <f>VLOOKUP(AKL654,$A$681:$F$2354,6,FALSE)</f>
        <v>211</v>
      </c>
      <c r="AKP654" s="203" t="s">
        <v>63</v>
      </c>
      <c r="AKQ654" s="10">
        <f>AKO654*1.4</f>
        <v>295.39999999999998</v>
      </c>
      <c r="AKR654" s="10"/>
      <c r="AKS654" s="273"/>
      <c r="AKT654" s="203" t="s">
        <v>111</v>
      </c>
      <c r="AKU654" s="276" t="s">
        <v>1450</v>
      </c>
      <c r="AKW654" s="204"/>
      <c r="AKX654" s="204">
        <f>VLOOKUP(AKU654,$A$681:$F$2354,6,FALSE)</f>
        <v>0</v>
      </c>
      <c r="AKY654" s="203" t="s">
        <v>63</v>
      </c>
      <c r="AKZ654" s="10">
        <f>AKX654*1.4</f>
        <v>0</v>
      </c>
      <c r="ALA654" s="10"/>
      <c r="ALB654" s="273"/>
      <c r="ALC654" s="203" t="s">
        <v>111</v>
      </c>
      <c r="ALD654" s="276" t="s">
        <v>570</v>
      </c>
      <c r="ALF654" s="204"/>
      <c r="ALG654" s="204">
        <f>VLOOKUP(ALD654,$A$681:$F$2354,6,FALSE)</f>
        <v>40</v>
      </c>
      <c r="ALH654" s="203" t="s">
        <v>63</v>
      </c>
      <c r="ALI654" s="10">
        <f>ALG654*1.4</f>
        <v>56</v>
      </c>
      <c r="ALJ654" s="10"/>
      <c r="ALK654" s="273"/>
      <c r="ALL654" s="203" t="s">
        <v>111</v>
      </c>
      <c r="ALM654" s="276" t="s">
        <v>2084</v>
      </c>
      <c r="ALO654" s="204"/>
      <c r="ALP654" s="204">
        <f>VLOOKUP(ALM654,$A$681:$F$2354,6,FALSE)</f>
        <v>9</v>
      </c>
      <c r="ALQ654" s="203" t="s">
        <v>63</v>
      </c>
      <c r="ALR654" s="10">
        <f>ALP654*1.4</f>
        <v>12.6</v>
      </c>
      <c r="ALS654" s="10"/>
      <c r="ALT654" s="273"/>
      <c r="ALU654" s="203" t="s">
        <v>111</v>
      </c>
      <c r="ALV654" s="276" t="s">
        <v>572</v>
      </c>
      <c r="ALX654" s="204"/>
      <c r="ALY654" s="204">
        <f>VLOOKUP(ALV654,$A$681:$F$2354,6,FALSE)</f>
        <v>24</v>
      </c>
      <c r="ALZ654" s="203" t="s">
        <v>63</v>
      </c>
      <c r="AMA654" s="10">
        <f>ALY654*1.4</f>
        <v>33.599999999999994</v>
      </c>
      <c r="AMB654" s="10"/>
      <c r="AMC654" s="273"/>
      <c r="AMD654" s="203" t="s">
        <v>111</v>
      </c>
      <c r="AME654" s="276" t="s">
        <v>585</v>
      </c>
      <c r="AMG654" s="204"/>
      <c r="AMH654" s="204">
        <f>VLOOKUP(AME654,$A$681:$F$2354,6,FALSE)</f>
        <v>0</v>
      </c>
      <c r="AMI654" s="203" t="s">
        <v>63</v>
      </c>
      <c r="AMJ654" s="10">
        <f>AMH654*1.4</f>
        <v>0</v>
      </c>
      <c r="AMK654" s="10"/>
      <c r="AML654" s="273"/>
      <c r="AMM654" s="203" t="s">
        <v>111</v>
      </c>
      <c r="AMN654" s="276" t="s">
        <v>553</v>
      </c>
      <c r="AMP654" s="204"/>
      <c r="AMQ654" s="204">
        <f>VLOOKUP(AMN654,$A$681:$F$2354,6,FALSE)</f>
        <v>0</v>
      </c>
      <c r="AMR654" s="203" t="s">
        <v>63</v>
      </c>
      <c r="AMS654" s="10">
        <f>AMQ654*1.4</f>
        <v>0</v>
      </c>
      <c r="AMT654" s="10"/>
      <c r="AMU654" s="273"/>
      <c r="AMV654" s="203" t="s">
        <v>111</v>
      </c>
      <c r="AMW654" s="276" t="s">
        <v>846</v>
      </c>
      <c r="AMY654" s="204"/>
      <c r="AMZ654" s="204">
        <f>VLOOKUP(AMW654,$A$681:$F$2354,6,FALSE)</f>
        <v>239</v>
      </c>
      <c r="ANA654" s="203" t="s">
        <v>63</v>
      </c>
      <c r="ANB654" s="10">
        <f>AMZ654*1.4</f>
        <v>334.59999999999997</v>
      </c>
      <c r="ANC654" s="10"/>
      <c r="AND654" s="273"/>
      <c r="ANE654" s="203" t="s">
        <v>111</v>
      </c>
      <c r="ANF654" s="276" t="s">
        <v>558</v>
      </c>
      <c r="ANH654" s="204"/>
      <c r="ANI654" s="204">
        <f>VLOOKUP(ANF654,$A$681:$F$2354,6,FALSE)</f>
        <v>5</v>
      </c>
      <c r="ANJ654" s="203" t="s">
        <v>63</v>
      </c>
      <c r="ANK654" s="10">
        <f>ANI654*1.4</f>
        <v>7</v>
      </c>
      <c r="ANL654" s="10"/>
      <c r="ANM654" s="273"/>
      <c r="ANN654" s="203" t="s">
        <v>111</v>
      </c>
      <c r="ANO654" s="276" t="s">
        <v>846</v>
      </c>
      <c r="ANQ654" s="204"/>
      <c r="ANR654" s="204">
        <f>VLOOKUP(ANO654,$A$681:$F$2354,6,FALSE)</f>
        <v>239</v>
      </c>
      <c r="ANS654" s="203" t="s">
        <v>63</v>
      </c>
      <c r="ANT654" s="10">
        <f>ANR654*1.4</f>
        <v>334.59999999999997</v>
      </c>
      <c r="ANU654" s="10"/>
      <c r="ANV654" s="273"/>
      <c r="ANW654" s="203" t="s">
        <v>111</v>
      </c>
      <c r="ANX654" s="276" t="s">
        <v>619</v>
      </c>
      <c r="ANZ654" s="204"/>
      <c r="AOA654" s="204">
        <f>VLOOKUP(ANX654,$A$681:$F$2354,6,FALSE)</f>
        <v>44</v>
      </c>
      <c r="AOB654" s="203" t="s">
        <v>63</v>
      </c>
      <c r="AOC654" s="10">
        <f>AOA654*1.4</f>
        <v>61.599999999999994</v>
      </c>
      <c r="AOD654" s="10"/>
      <c r="AOE654" s="273"/>
      <c r="AOF654" s="203" t="s">
        <v>111</v>
      </c>
      <c r="AOG654" s="276" t="s">
        <v>2780</v>
      </c>
      <c r="AOI654" s="204"/>
      <c r="AOJ654" s="204">
        <f>VLOOKUP(AOG654,$A$681:$F$2354,6,FALSE)</f>
        <v>60</v>
      </c>
      <c r="AOK654" s="203" t="s">
        <v>63</v>
      </c>
      <c r="AOL654" s="10">
        <f>AOJ654*1.4</f>
        <v>84</v>
      </c>
      <c r="AOM654" s="10"/>
      <c r="AON654" s="273"/>
      <c r="AOO654" s="203" t="s">
        <v>111</v>
      </c>
      <c r="AOP654" s="276" t="s">
        <v>458</v>
      </c>
      <c r="AOR654" s="204"/>
      <c r="AOS654" s="204">
        <f>VLOOKUP(AOP654,$A$681:$F$2354,6,FALSE)</f>
        <v>115</v>
      </c>
      <c r="AOT654" s="203" t="s">
        <v>63</v>
      </c>
      <c r="AOU654" s="10">
        <f>AOS654*1.4</f>
        <v>161</v>
      </c>
      <c r="AOV654" s="10"/>
      <c r="AOW654" s="273"/>
      <c r="AOX654" s="203" t="s">
        <v>111</v>
      </c>
      <c r="AOY654" s="276" t="s">
        <v>2780</v>
      </c>
      <c r="APA654" s="204"/>
      <c r="APB654" s="204">
        <f>VLOOKUP(AOY654,$A$681:$F$2354,6,FALSE)</f>
        <v>60</v>
      </c>
      <c r="APC654" s="203" t="s">
        <v>63</v>
      </c>
      <c r="APD654" s="10">
        <f>APB654*1.4</f>
        <v>84</v>
      </c>
      <c r="APE654" s="10"/>
      <c r="APF654" s="273"/>
      <c r="APG654" s="203" t="s">
        <v>111</v>
      </c>
      <c r="APH654" s="276" t="s">
        <v>2682</v>
      </c>
      <c r="APJ654" s="204"/>
      <c r="APK654" s="204">
        <f>VLOOKUP(APH654,$A$681:$F$2354,6,FALSE)</f>
        <v>0</v>
      </c>
      <c r="APL654" s="203" t="s">
        <v>63</v>
      </c>
      <c r="APM654" s="10">
        <f>APK654*1.4</f>
        <v>0</v>
      </c>
      <c r="APN654" s="10"/>
      <c r="APO654" s="273"/>
      <c r="APP654" s="203" t="s">
        <v>111</v>
      </c>
      <c r="APQ654" s="276" t="s">
        <v>681</v>
      </c>
      <c r="APS654" s="204"/>
      <c r="APT654" s="204">
        <f>VLOOKUP(APQ654,$A$681:$F$2354,6,FALSE)</f>
        <v>47</v>
      </c>
      <c r="APU654" s="203" t="s">
        <v>63</v>
      </c>
      <c r="APV654" s="10">
        <f>APT654*1.4</f>
        <v>65.8</v>
      </c>
      <c r="APW654" s="10"/>
      <c r="APX654" s="273"/>
      <c r="APY654" s="203" t="s">
        <v>111</v>
      </c>
      <c r="APZ654" s="276" t="s">
        <v>810</v>
      </c>
      <c r="AQB654" s="204"/>
      <c r="AQC654" s="204">
        <f>VLOOKUP(APZ654,$A$681:$F$2354,6,FALSE)</f>
        <v>0</v>
      </c>
      <c r="AQD654" s="203" t="s">
        <v>63</v>
      </c>
      <c r="AQE654" s="10">
        <f>AQC654*1.4</f>
        <v>0</v>
      </c>
      <c r="AQF654" s="10"/>
      <c r="AQG654" s="273"/>
    </row>
    <row r="655" spans="1:1125" s="14" customFormat="1" ht="15">
      <c r="A655" s="203" t="s">
        <v>112</v>
      </c>
      <c r="B655" s="276" t="s">
        <v>2806</v>
      </c>
      <c r="D655" s="204"/>
      <c r="E655" s="204">
        <f>VLOOKUP(B655,$A$681:$F$2354,6,FALSE)</f>
        <v>1</v>
      </c>
      <c r="F655" s="203" t="s">
        <v>65</v>
      </c>
      <c r="G655" s="10">
        <f>E655*1.3</f>
        <v>1.3</v>
      </c>
      <c r="H655" s="10"/>
      <c r="I655" s="267"/>
      <c r="J655" s="203" t="s">
        <v>112</v>
      </c>
      <c r="K655" s="276" t="s">
        <v>1193</v>
      </c>
      <c r="M655" s="204"/>
      <c r="N655" s="204">
        <f>VLOOKUP(K655,$A$681:$F$2354,6,FALSE)</f>
        <v>0</v>
      </c>
      <c r="O655" s="203" t="s">
        <v>65</v>
      </c>
      <c r="P655" s="10">
        <f>N655*1.3</f>
        <v>0</v>
      </c>
      <c r="Q655" s="10"/>
      <c r="R655" s="267"/>
      <c r="S655" s="203" t="s">
        <v>112</v>
      </c>
      <c r="T655" s="276" t="s">
        <v>568</v>
      </c>
      <c r="V655" s="204"/>
      <c r="W655" s="204">
        <f>VLOOKUP(T655,$A$681:$F$2354,6,FALSE)</f>
        <v>211</v>
      </c>
      <c r="X655" s="203" t="s">
        <v>65</v>
      </c>
      <c r="Y655" s="10">
        <f>W655*1.3</f>
        <v>274.3</v>
      </c>
      <c r="Z655" s="10"/>
      <c r="AA655" s="267"/>
      <c r="AB655" s="203" t="s">
        <v>112</v>
      </c>
      <c r="AC655" s="276" t="s">
        <v>2084</v>
      </c>
      <c r="AE655" s="204"/>
      <c r="AF655" s="204">
        <f>VLOOKUP(AC655,$A$681:$F$2354,6,FALSE)</f>
        <v>9</v>
      </c>
      <c r="AG655" s="203" t="s">
        <v>65</v>
      </c>
      <c r="AH655" s="10">
        <f>AF655*1.3</f>
        <v>11.700000000000001</v>
      </c>
      <c r="AI655" s="10"/>
      <c r="AJ655" s="267"/>
      <c r="AK655" s="203" t="s">
        <v>112</v>
      </c>
      <c r="AL655" s="276" t="s">
        <v>619</v>
      </c>
      <c r="AN655" s="204"/>
      <c r="AO655" s="204">
        <f>VLOOKUP(AL655,$A$681:$F$2354,6,FALSE)</f>
        <v>44</v>
      </c>
      <c r="AP655" s="203" t="s">
        <v>65</v>
      </c>
      <c r="AQ655" s="10">
        <f>AO655*1.3</f>
        <v>57.2</v>
      </c>
      <c r="AR655" s="10"/>
      <c r="AS655" s="267"/>
      <c r="AT655" s="203" t="s">
        <v>112</v>
      </c>
      <c r="AU655" s="276" t="s">
        <v>2664</v>
      </c>
      <c r="AW655" s="204"/>
      <c r="AX655" s="204">
        <f>VLOOKUP(AU655,$A$681:$F$2354,6,FALSE)</f>
        <v>0</v>
      </c>
      <c r="AY655" s="203" t="s">
        <v>65</v>
      </c>
      <c r="AZ655" s="10">
        <f>AX655*1.3</f>
        <v>0</v>
      </c>
      <c r="BA655" s="10"/>
      <c r="BB655" s="267"/>
      <c r="BC655" s="203" t="s">
        <v>112</v>
      </c>
      <c r="BD655" s="276" t="s">
        <v>568</v>
      </c>
      <c r="BF655" s="204"/>
      <c r="BG655" s="204">
        <f>VLOOKUP(BD655,$A$681:$F$2354,6,FALSE)</f>
        <v>211</v>
      </c>
      <c r="BH655" s="203" t="s">
        <v>65</v>
      </c>
      <c r="BI655" s="10">
        <f>BG655*1.3</f>
        <v>274.3</v>
      </c>
      <c r="BJ655" s="10"/>
      <c r="BK655" s="267"/>
      <c r="BL655" s="203" t="s">
        <v>112</v>
      </c>
      <c r="BM655" s="276" t="s">
        <v>2084</v>
      </c>
      <c r="BO655" s="204"/>
      <c r="BP655" s="204">
        <f>VLOOKUP(BM655,$A$681:$F$2354,6,FALSE)</f>
        <v>9</v>
      </c>
      <c r="BQ655" s="203" t="s">
        <v>65</v>
      </c>
      <c r="BR655" s="10">
        <f>BP655*1.3</f>
        <v>11.700000000000001</v>
      </c>
      <c r="BS655" s="10"/>
      <c r="BT655" s="267"/>
      <c r="BU655" s="203" t="s">
        <v>112</v>
      </c>
      <c r="BV655" s="276" t="s">
        <v>1193</v>
      </c>
      <c r="BX655" s="204"/>
      <c r="BY655" s="204">
        <f>VLOOKUP(BV655,$A$681:$F$2354,6,FALSE)</f>
        <v>0</v>
      </c>
      <c r="BZ655" s="203" t="s">
        <v>65</v>
      </c>
      <c r="CA655" s="10">
        <f>BY655*1.3</f>
        <v>0</v>
      </c>
      <c r="CB655" s="10"/>
      <c r="CC655" s="267"/>
      <c r="CD655" s="203" t="s">
        <v>112</v>
      </c>
      <c r="CE655" s="276" t="s">
        <v>1193</v>
      </c>
      <c r="CG655" s="204"/>
      <c r="CH655" s="204">
        <f>VLOOKUP(CE655,$A$681:$F$2354,6,FALSE)</f>
        <v>0</v>
      </c>
      <c r="CI655" s="203" t="s">
        <v>65</v>
      </c>
      <c r="CJ655" s="10">
        <f>CH655*1.3</f>
        <v>0</v>
      </c>
      <c r="CK655" s="10"/>
      <c r="CL655" s="267"/>
      <c r="CM655" s="203" t="s">
        <v>112</v>
      </c>
      <c r="CN655" s="276" t="s">
        <v>619</v>
      </c>
      <c r="CP655" s="204"/>
      <c r="CQ655" s="204">
        <f>VLOOKUP(CN655,$A$681:$F$2354,6,FALSE)</f>
        <v>44</v>
      </c>
      <c r="CR655" s="203" t="s">
        <v>65</v>
      </c>
      <c r="CS655" s="10">
        <f>CQ655*1.3</f>
        <v>57.2</v>
      </c>
      <c r="CT655" s="10"/>
      <c r="CU655" s="267"/>
      <c r="CV655" s="203" t="s">
        <v>112</v>
      </c>
      <c r="CW655" s="276" t="s">
        <v>656</v>
      </c>
      <c r="CY655" s="204"/>
      <c r="CZ655" s="204">
        <f>VLOOKUP(CW655,$A$681:$F$2354,6,FALSE)</f>
        <v>7</v>
      </c>
      <c r="DA655" s="203" t="s">
        <v>65</v>
      </c>
      <c r="DB655" s="10">
        <f>CZ655*1.3</f>
        <v>9.1</v>
      </c>
      <c r="DC655" s="10"/>
      <c r="DD655" s="267"/>
      <c r="DE655" s="203" t="s">
        <v>112</v>
      </c>
      <c r="DF655" s="276" t="s">
        <v>1270</v>
      </c>
      <c r="DH655" s="204"/>
      <c r="DI655" s="204">
        <f>VLOOKUP(DF655,$A$681:$F$2354,6,FALSE)</f>
        <v>0</v>
      </c>
      <c r="DJ655" s="203" t="s">
        <v>65</v>
      </c>
      <c r="DK655" s="10">
        <f>DI655*1.3</f>
        <v>0</v>
      </c>
      <c r="DL655" s="10"/>
      <c r="DM655" s="267"/>
      <c r="DN655" s="203" t="s">
        <v>112</v>
      </c>
      <c r="DO655" s="276" t="s">
        <v>624</v>
      </c>
      <c r="DQ655" s="204"/>
      <c r="DR655" s="204">
        <f>VLOOKUP(DO655,$A$681:$F$2354,6,FALSE)</f>
        <v>38</v>
      </c>
      <c r="DS655" s="203" t="s">
        <v>65</v>
      </c>
      <c r="DT655" s="10">
        <f>DR655*1.3</f>
        <v>49.4</v>
      </c>
      <c r="DU655" s="10"/>
      <c r="DV655" s="267"/>
      <c r="DW655" s="203" t="s">
        <v>112</v>
      </c>
      <c r="DX655" s="278" t="s">
        <v>183</v>
      </c>
      <c r="DZ655" s="204"/>
      <c r="EA655" s="204" t="e">
        <f>VLOOKUP(DX655,$A$681:$F$2354,6,FALSE)</f>
        <v>#N/A</v>
      </c>
      <c r="EB655" s="203" t="s">
        <v>65</v>
      </c>
      <c r="EC655" s="10" t="e">
        <f>EA655*1.3</f>
        <v>#N/A</v>
      </c>
      <c r="ED655" s="10"/>
      <c r="EE655" s="267"/>
      <c r="EF655" s="203" t="s">
        <v>112</v>
      </c>
      <c r="EG655" s="276" t="s">
        <v>690</v>
      </c>
      <c r="EI655" s="204"/>
      <c r="EJ655" s="204">
        <f>VLOOKUP(EG655,$A$681:$F$2354,6,FALSE)</f>
        <v>65</v>
      </c>
      <c r="EK655" s="203" t="s">
        <v>65</v>
      </c>
      <c r="EL655" s="10">
        <f>EJ655*1.3</f>
        <v>84.5</v>
      </c>
      <c r="EM655" s="10"/>
      <c r="EN655" s="267"/>
      <c r="EO655" s="203" t="s">
        <v>112</v>
      </c>
      <c r="EP655" s="276" t="s">
        <v>619</v>
      </c>
      <c r="ER655" s="204"/>
      <c r="ES655" s="204">
        <f>VLOOKUP(EP655,$A$681:$F$2354,6,FALSE)</f>
        <v>44</v>
      </c>
      <c r="ET655" s="203" t="s">
        <v>65</v>
      </c>
      <c r="EU655" s="10">
        <f>ES655*1.3</f>
        <v>57.2</v>
      </c>
      <c r="EV655" s="10"/>
      <c r="EW655" s="267"/>
      <c r="EX655" s="203" t="s">
        <v>112</v>
      </c>
      <c r="EY655" s="276" t="s">
        <v>2780</v>
      </c>
      <c r="FA655" s="204"/>
      <c r="FB655" s="204">
        <f>VLOOKUP(EY655,$A$681:$F$2354,6,FALSE)</f>
        <v>60</v>
      </c>
      <c r="FC655" s="203" t="s">
        <v>65</v>
      </c>
      <c r="FD655" s="10">
        <f>FB655*1.3</f>
        <v>78</v>
      </c>
      <c r="FE655" s="10"/>
      <c r="FF655" s="267"/>
      <c r="FG655" s="203" t="s">
        <v>112</v>
      </c>
      <c r="FH655" s="421" t="s">
        <v>2057</v>
      </c>
      <c r="FJ655" s="204"/>
      <c r="FK655" s="204">
        <f>VLOOKUP(FH655,$A$681:$F$2354,6,FALSE)</f>
        <v>66</v>
      </c>
      <c r="FL655" s="203" t="s">
        <v>65</v>
      </c>
      <c r="FM655" s="10">
        <f>FK655*1.3</f>
        <v>85.8</v>
      </c>
      <c r="FN655" s="10"/>
      <c r="FO655" s="267"/>
      <c r="FP655" s="203" t="s">
        <v>112</v>
      </c>
      <c r="FQ655" s="276" t="s">
        <v>458</v>
      </c>
      <c r="FS655" s="204"/>
      <c r="FT655" s="204">
        <f>VLOOKUP(FQ655,$A$681:$F$2354,6,FALSE)</f>
        <v>115</v>
      </c>
      <c r="FU655" s="203" t="s">
        <v>65</v>
      </c>
      <c r="FV655" s="10">
        <f>FT655*1.3</f>
        <v>149.5</v>
      </c>
      <c r="FW655" s="10"/>
      <c r="FX655" s="267"/>
      <c r="FY655" s="203" t="s">
        <v>112</v>
      </c>
      <c r="FZ655" s="276" t="s">
        <v>2806</v>
      </c>
      <c r="GB655" s="204"/>
      <c r="GC655" s="204">
        <f>VLOOKUP(FZ655,$A$681:$F$2354,6,FALSE)</f>
        <v>1</v>
      </c>
      <c r="GD655" s="203" t="s">
        <v>65</v>
      </c>
      <c r="GE655" s="10">
        <f>GC655*1.3</f>
        <v>1.3</v>
      </c>
      <c r="GF655" s="10"/>
      <c r="GG655" s="267"/>
      <c r="GH655" s="203" t="s">
        <v>112</v>
      </c>
      <c r="GI655" s="276" t="s">
        <v>636</v>
      </c>
      <c r="GK655" s="204"/>
      <c r="GL655" s="204">
        <f>VLOOKUP(GI655,$A$681:$F$2354,6,FALSE)</f>
        <v>5</v>
      </c>
      <c r="GM655" s="203" t="s">
        <v>65</v>
      </c>
      <c r="GN655" s="10">
        <f>GL655*1.3</f>
        <v>6.5</v>
      </c>
      <c r="GO655" s="10"/>
      <c r="GP655" s="267"/>
      <c r="GQ655" s="203" t="s">
        <v>112</v>
      </c>
      <c r="GR655" s="276" t="s">
        <v>2705</v>
      </c>
      <c r="GT655" s="204"/>
      <c r="GU655" s="204">
        <f>VLOOKUP(GR655,$A$681:$F$2354,6,FALSE)</f>
        <v>0</v>
      </c>
      <c r="GV655" s="203" t="s">
        <v>65</v>
      </c>
      <c r="GW655" s="10">
        <f>GU655*1.3</f>
        <v>0</v>
      </c>
      <c r="GX655" s="10"/>
      <c r="GY655" s="267"/>
      <c r="GZ655" s="203" t="s">
        <v>112</v>
      </c>
      <c r="HA655" s="276" t="s">
        <v>846</v>
      </c>
      <c r="HC655" s="204"/>
      <c r="HD655" s="204">
        <f>VLOOKUP(HA655,$A$681:$F$2354,6,FALSE)</f>
        <v>239</v>
      </c>
      <c r="HE655" s="203" t="s">
        <v>65</v>
      </c>
      <c r="HF655" s="10">
        <f>HD655*1.3</f>
        <v>310.7</v>
      </c>
      <c r="HG655" s="10"/>
      <c r="HH655" s="267"/>
      <c r="HI655" s="203" t="s">
        <v>112</v>
      </c>
      <c r="HJ655" s="276" t="s">
        <v>2084</v>
      </c>
      <c r="HL655" s="204"/>
      <c r="HM655" s="204">
        <f>VLOOKUP(HJ655,$A$681:$F$2354,6,FALSE)</f>
        <v>9</v>
      </c>
      <c r="HN655" s="203" t="s">
        <v>65</v>
      </c>
      <c r="HO655" s="10">
        <f>HM655*1.3</f>
        <v>11.700000000000001</v>
      </c>
      <c r="HP655" s="10"/>
      <c r="HQ655" s="267"/>
      <c r="HR655" s="203" t="s">
        <v>112</v>
      </c>
      <c r="HS655" s="276" t="s">
        <v>2318</v>
      </c>
      <c r="HU655" s="204"/>
      <c r="HV655" s="204">
        <f>VLOOKUP(HS655,$A$681:$F$2354,6,FALSE)</f>
        <v>3</v>
      </c>
      <c r="HW655" s="203" t="s">
        <v>65</v>
      </c>
      <c r="HX655" s="10">
        <f>HV655*1.3</f>
        <v>3.9000000000000004</v>
      </c>
      <c r="HY655" s="10"/>
      <c r="HZ655" s="267"/>
      <c r="IA655" s="203" t="s">
        <v>112</v>
      </c>
      <c r="IB655" s="285" t="s">
        <v>183</v>
      </c>
      <c r="ID655" s="204"/>
      <c r="IE655" s="204" t="e">
        <f>VLOOKUP(IB655,$A$681:$F$2354,6,FALSE)</f>
        <v>#N/A</v>
      </c>
      <c r="IF655" s="203" t="s">
        <v>65</v>
      </c>
      <c r="IG655" s="10" t="e">
        <f>IE655*1.3</f>
        <v>#N/A</v>
      </c>
      <c r="IH655" s="10"/>
      <c r="II655" s="267"/>
      <c r="IJ655" s="203" t="s">
        <v>112</v>
      </c>
      <c r="IK655" s="276" t="s">
        <v>2084</v>
      </c>
      <c r="IM655" s="204"/>
      <c r="IN655" s="204">
        <f>VLOOKUP(IK655,$A$681:$F$2354,6,FALSE)</f>
        <v>9</v>
      </c>
      <c r="IO655" s="203" t="s">
        <v>65</v>
      </c>
      <c r="IP655" s="10">
        <f>IN655*1.3</f>
        <v>11.700000000000001</v>
      </c>
      <c r="IQ655" s="10"/>
      <c r="IR655" s="267"/>
      <c r="IS655" s="203" t="s">
        <v>112</v>
      </c>
      <c r="IT655" s="276" t="s">
        <v>1276</v>
      </c>
      <c r="IV655" s="204"/>
      <c r="IW655" s="204">
        <f>VLOOKUP(IT655,$A$681:$F$2354,6,FALSE)</f>
        <v>84</v>
      </c>
      <c r="IX655" s="203" t="s">
        <v>65</v>
      </c>
      <c r="IY655" s="10">
        <f>IW655*1.3</f>
        <v>109.2</v>
      </c>
      <c r="IZ655" s="10"/>
      <c r="JA655" s="267"/>
      <c r="JB655" s="203" t="s">
        <v>112</v>
      </c>
      <c r="JC655" s="276" t="s">
        <v>479</v>
      </c>
      <c r="JE655" s="204"/>
      <c r="JF655" s="204">
        <f>VLOOKUP(JC655,$A$681:$F$2354,6,FALSE)</f>
        <v>203</v>
      </c>
      <c r="JG655" s="203" t="s">
        <v>65</v>
      </c>
      <c r="JH655" s="10">
        <f>JF655*1.3</f>
        <v>263.90000000000003</v>
      </c>
      <c r="JI655" s="10"/>
      <c r="JJ655" s="267"/>
      <c r="JK655" s="203" t="s">
        <v>112</v>
      </c>
      <c r="JL655" s="276" t="s">
        <v>985</v>
      </c>
      <c r="JN655" s="204"/>
      <c r="JO655" s="204">
        <f>VLOOKUP(JL655,$A$681:$F$2354,6,FALSE)</f>
        <v>29</v>
      </c>
      <c r="JP655" s="203" t="s">
        <v>65</v>
      </c>
      <c r="JQ655" s="10">
        <f>JO655*1.3</f>
        <v>37.700000000000003</v>
      </c>
      <c r="JR655" s="10"/>
      <c r="JS655" s="267"/>
      <c r="JT655" s="203" t="s">
        <v>112</v>
      </c>
      <c r="JU655" s="276" t="s">
        <v>1732</v>
      </c>
      <c r="JW655" s="204"/>
      <c r="JX655" s="204">
        <f>VLOOKUP(JU655,$A$681:$F$2354,6,FALSE)</f>
        <v>18</v>
      </c>
      <c r="JY655" s="203" t="s">
        <v>65</v>
      </c>
      <c r="JZ655" s="10">
        <f>JX655*1.3</f>
        <v>23.400000000000002</v>
      </c>
      <c r="KA655" s="10"/>
      <c r="KB655" s="267"/>
      <c r="KC655" s="203" t="s">
        <v>112</v>
      </c>
      <c r="KD655" s="276" t="s">
        <v>458</v>
      </c>
      <c r="KF655" s="204"/>
      <c r="KG655" s="204">
        <f>VLOOKUP(KD655,$A$681:$F$2354,6,FALSE)</f>
        <v>115</v>
      </c>
      <c r="KH655" s="203" t="s">
        <v>65</v>
      </c>
      <c r="KI655" s="10">
        <f>KG655*1.3</f>
        <v>149.5</v>
      </c>
      <c r="KJ655" s="10"/>
      <c r="KK655" s="267"/>
      <c r="KL655" s="203" t="s">
        <v>112</v>
      </c>
      <c r="KM655" s="276" t="s">
        <v>622</v>
      </c>
      <c r="KO655" s="204"/>
      <c r="KP655" s="204">
        <f>VLOOKUP(KM655,$A$681:$F$2354,6,FALSE)</f>
        <v>27</v>
      </c>
      <c r="KQ655" s="203" t="s">
        <v>65</v>
      </c>
      <c r="KR655" s="10">
        <f>KP655*1.3</f>
        <v>35.1</v>
      </c>
      <c r="KS655" s="10"/>
      <c r="KT655" s="267"/>
      <c r="KU655" s="203" t="s">
        <v>112</v>
      </c>
      <c r="KV655" s="276" t="s">
        <v>1193</v>
      </c>
      <c r="KX655" s="204"/>
      <c r="KY655" s="204">
        <f>VLOOKUP(KV655,$A$681:$F$2354,6,FALSE)</f>
        <v>0</v>
      </c>
      <c r="KZ655" s="203" t="s">
        <v>65</v>
      </c>
      <c r="LA655" s="10">
        <f>KY655*1.3</f>
        <v>0</v>
      </c>
      <c r="LB655" s="10"/>
      <c r="LC655" s="267"/>
      <c r="LD655" s="203" t="s">
        <v>112</v>
      </c>
      <c r="LE655" s="276" t="s">
        <v>1233</v>
      </c>
      <c r="LG655" s="204"/>
      <c r="LH655" s="204">
        <f>VLOOKUP(LE655,$A$681:$F$2354,6,FALSE)</f>
        <v>1</v>
      </c>
      <c r="LI655" s="203" t="s">
        <v>65</v>
      </c>
      <c r="LJ655" s="10">
        <f>LH655*1.3</f>
        <v>1.3</v>
      </c>
      <c r="LK655" s="10"/>
      <c r="LL655" s="267"/>
      <c r="LM655" s="203" t="s">
        <v>112</v>
      </c>
      <c r="LN655" s="276" t="s">
        <v>658</v>
      </c>
      <c r="LP655" s="204"/>
      <c r="LQ655" s="204">
        <f>VLOOKUP(LN655,$A$681:$F$2354,6,FALSE)</f>
        <v>70</v>
      </c>
      <c r="LR655" s="203" t="s">
        <v>65</v>
      </c>
      <c r="LS655" s="10">
        <f>LQ655*1.3</f>
        <v>91</v>
      </c>
      <c r="LT655" s="10"/>
      <c r="LU655" s="267"/>
      <c r="LV655" s="203" t="s">
        <v>112</v>
      </c>
      <c r="LW655" s="276" t="s">
        <v>656</v>
      </c>
      <c r="LY655" s="204"/>
      <c r="LZ655" s="204">
        <f>VLOOKUP(LW655,$A$681:$F$2354,6,FALSE)</f>
        <v>7</v>
      </c>
      <c r="MA655" s="203" t="s">
        <v>65</v>
      </c>
      <c r="MB655" s="10">
        <f>LZ655*1.3</f>
        <v>9.1</v>
      </c>
      <c r="MC655" s="10"/>
      <c r="MD655" s="267"/>
      <c r="ME655" s="203" t="s">
        <v>112</v>
      </c>
      <c r="MF655" s="276" t="s">
        <v>558</v>
      </c>
      <c r="MH655" s="204"/>
      <c r="MI655" s="204">
        <f>VLOOKUP(MF655,$A$681:$F$2354,6,FALSE)</f>
        <v>5</v>
      </c>
      <c r="MJ655" s="203" t="s">
        <v>65</v>
      </c>
      <c r="MK655" s="10">
        <f>MI655*1.3</f>
        <v>6.5</v>
      </c>
      <c r="ML655" s="10"/>
      <c r="MM655" s="267"/>
      <c r="MN655" s="203" t="s">
        <v>112</v>
      </c>
      <c r="MO655" s="276" t="s">
        <v>2645</v>
      </c>
      <c r="MQ655" s="204"/>
      <c r="MR655" s="204">
        <f>VLOOKUP(MO655,$A$681:$F$2354,6,FALSE)</f>
        <v>49</v>
      </c>
      <c r="MS655" s="203" t="s">
        <v>65</v>
      </c>
      <c r="MT655" s="10">
        <f>MR655*1.3</f>
        <v>63.7</v>
      </c>
      <c r="MU655" s="10"/>
      <c r="MV655" s="267"/>
      <c r="MW655" s="203" t="s">
        <v>112</v>
      </c>
      <c r="MX655" s="276" t="s">
        <v>458</v>
      </c>
      <c r="MZ655" s="204"/>
      <c r="NA655" s="204">
        <f>VLOOKUP(MX655,$A$681:$F$2354,6,FALSE)</f>
        <v>115</v>
      </c>
      <c r="NB655" s="203" t="s">
        <v>65</v>
      </c>
      <c r="NC655" s="10">
        <f>NA655*1.3</f>
        <v>149.5</v>
      </c>
      <c r="ND655" s="10"/>
      <c r="NE655" s="267"/>
      <c r="NF655" s="203" t="s">
        <v>112</v>
      </c>
      <c r="NG655" s="276" t="s">
        <v>2057</v>
      </c>
      <c r="NI655" s="204"/>
      <c r="NJ655" s="204">
        <f>VLOOKUP(NG655,$A$681:$F$2354,6,FALSE)</f>
        <v>66</v>
      </c>
      <c r="NK655" s="203" t="s">
        <v>65</v>
      </c>
      <c r="NL655" s="10">
        <f>NJ655*1.3</f>
        <v>85.8</v>
      </c>
      <c r="NM655" s="10"/>
      <c r="NN655" s="267"/>
      <c r="NO655" s="203" t="s">
        <v>112</v>
      </c>
      <c r="NP655" s="424" t="s">
        <v>654</v>
      </c>
      <c r="NR655" s="204"/>
      <c r="NS655" s="204">
        <f>VLOOKUP(NP655,$A$681:$F$2354,6,FALSE)</f>
        <v>0</v>
      </c>
      <c r="NT655" s="203" t="s">
        <v>65</v>
      </c>
      <c r="NU655" s="10">
        <f>NS655*1.3</f>
        <v>0</v>
      </c>
      <c r="NV655" s="10"/>
      <c r="NW655" s="267"/>
      <c r="NX655" s="203" t="s">
        <v>112</v>
      </c>
      <c r="NY655" s="276" t="s">
        <v>2516</v>
      </c>
      <c r="OA655" s="204"/>
      <c r="OB655" s="204">
        <f>VLOOKUP(NY655,$A$681:$F$2354,6,FALSE)</f>
        <v>10</v>
      </c>
      <c r="OC655" s="203" t="s">
        <v>65</v>
      </c>
      <c r="OD655" s="10">
        <f>OB655*1.3</f>
        <v>13</v>
      </c>
      <c r="OE655" s="10"/>
      <c r="OF655" s="267"/>
      <c r="OG655" s="203" t="s">
        <v>112</v>
      </c>
      <c r="OH655" s="276" t="s">
        <v>1276</v>
      </c>
      <c r="OJ655" s="204"/>
      <c r="OK655" s="204">
        <f>VLOOKUP(OH655,$A$681:$F$2354,6,FALSE)</f>
        <v>84</v>
      </c>
      <c r="OL655" s="203" t="s">
        <v>65</v>
      </c>
      <c r="OM655" s="10">
        <f>OK655*1.3</f>
        <v>109.2</v>
      </c>
      <c r="ON655" s="10"/>
      <c r="OO655" s="267"/>
      <c r="OP655" s="203" t="s">
        <v>112</v>
      </c>
      <c r="OQ655" s="424" t="s">
        <v>2092</v>
      </c>
      <c r="OS655" s="204"/>
      <c r="OT655" s="204">
        <f>VLOOKUP(OQ655,$A$681:$F$2354,6,FALSE)</f>
        <v>1</v>
      </c>
      <c r="OU655" s="203" t="s">
        <v>65</v>
      </c>
      <c r="OV655" s="10">
        <f>OT655*1.3</f>
        <v>1.3</v>
      </c>
      <c r="OW655" s="10"/>
      <c r="OX655" s="267"/>
      <c r="OY655" s="203" t="s">
        <v>112</v>
      </c>
      <c r="OZ655" s="428" t="s">
        <v>2672</v>
      </c>
      <c r="PB655" s="204"/>
      <c r="PC655" s="204">
        <f>VLOOKUP(OZ655,$A$681:$F$2354,6,FALSE)</f>
        <v>34</v>
      </c>
      <c r="PD655" s="203" t="s">
        <v>65</v>
      </c>
      <c r="PE655" s="10">
        <f>PC655*1.3</f>
        <v>44.2</v>
      </c>
      <c r="PF655" s="10"/>
      <c r="PG655" s="267"/>
      <c r="PH655" s="203" t="s">
        <v>112</v>
      </c>
      <c r="PI655" s="276" t="s">
        <v>840</v>
      </c>
      <c r="PK655" s="204"/>
      <c r="PL655" s="204">
        <f>VLOOKUP(PI655,$A$681:$F$2354,6,FALSE)</f>
        <v>52</v>
      </c>
      <c r="PM655" s="203" t="s">
        <v>65</v>
      </c>
      <c r="PN655" s="10">
        <f>PL655*1.3</f>
        <v>67.600000000000009</v>
      </c>
      <c r="PO655" s="10"/>
      <c r="PP655" s="267"/>
      <c r="PQ655" s="203" t="s">
        <v>112</v>
      </c>
      <c r="PR655" s="276" t="s">
        <v>183</v>
      </c>
      <c r="PT655" s="204"/>
      <c r="PU655" s="204" t="e">
        <f>VLOOKUP(PR655,$A$681:$F$2354,6,FALSE)</f>
        <v>#N/A</v>
      </c>
      <c r="PV655" s="203" t="s">
        <v>65</v>
      </c>
      <c r="PW655" s="10" t="e">
        <f>PU655*1.3</f>
        <v>#N/A</v>
      </c>
      <c r="PX655" s="10"/>
      <c r="PY655" s="267"/>
      <c r="PZ655" s="203" t="s">
        <v>112</v>
      </c>
      <c r="QA655" s="276" t="s">
        <v>458</v>
      </c>
      <c r="QC655" s="204"/>
      <c r="QD655" s="204">
        <f>VLOOKUP(QA655,$A$681:$F$2354,6,FALSE)</f>
        <v>115</v>
      </c>
      <c r="QE655" s="203" t="s">
        <v>65</v>
      </c>
      <c r="QF655" s="10">
        <f>QD655*1.3</f>
        <v>149.5</v>
      </c>
      <c r="QG655" s="10"/>
      <c r="QH655" s="267"/>
      <c r="QI655" s="203" t="s">
        <v>112</v>
      </c>
      <c r="QJ655" s="276" t="s">
        <v>558</v>
      </c>
      <c r="QL655" s="204"/>
      <c r="QM655" s="204">
        <f>VLOOKUP(QJ655,$A$681:$F$2354,6,FALSE)</f>
        <v>5</v>
      </c>
      <c r="QN655" s="203" t="s">
        <v>65</v>
      </c>
      <c r="QO655" s="10">
        <f>QM655*1.3</f>
        <v>6.5</v>
      </c>
      <c r="QP655" s="10"/>
      <c r="QQ655" s="267"/>
      <c r="QR655" s="203" t="s">
        <v>112</v>
      </c>
      <c r="QS655" s="276" t="s">
        <v>824</v>
      </c>
      <c r="QU655" s="204"/>
      <c r="QV655" s="204">
        <f>VLOOKUP(QS655,$A$681:$F$2354,6,FALSE)</f>
        <v>59</v>
      </c>
      <c r="QW655" s="203" t="s">
        <v>65</v>
      </c>
      <c r="QX655" s="10">
        <f>QV655*1.3</f>
        <v>76.7</v>
      </c>
      <c r="QY655" s="10"/>
      <c r="QZ655" s="267"/>
      <c r="RA655" s="203" t="s">
        <v>112</v>
      </c>
      <c r="RB655" s="276" t="s">
        <v>967</v>
      </c>
      <c r="RD655" s="204"/>
      <c r="RE655" s="204">
        <f>VLOOKUP(RB655,$A$681:$F$2354,6,FALSE)</f>
        <v>0</v>
      </c>
      <c r="RF655" s="203" t="s">
        <v>65</v>
      </c>
      <c r="RG655" s="10">
        <f>RE655*1.3</f>
        <v>0</v>
      </c>
      <c r="RH655" s="10"/>
      <c r="RI655" s="267"/>
      <c r="RJ655" s="203" t="s">
        <v>112</v>
      </c>
      <c r="RK655" s="278" t="s">
        <v>183</v>
      </c>
      <c r="RM655" s="204"/>
      <c r="RN655" s="204" t="e">
        <f>VLOOKUP(RK655,$A$681:$F$2354,6,FALSE)</f>
        <v>#N/A</v>
      </c>
      <c r="RO655" s="203" t="s">
        <v>65</v>
      </c>
      <c r="RP655" s="10" t="e">
        <f>RN655*1.3</f>
        <v>#N/A</v>
      </c>
      <c r="RQ655" s="10"/>
      <c r="RR655" s="267"/>
      <c r="RS655" s="203" t="s">
        <v>112</v>
      </c>
      <c r="RT655" s="276" t="s">
        <v>1193</v>
      </c>
      <c r="RV655" s="204"/>
      <c r="RW655" s="204">
        <f>VLOOKUP(RT655,$A$681:$F$2354,6,FALSE)</f>
        <v>0</v>
      </c>
      <c r="RX655" s="203" t="s">
        <v>65</v>
      </c>
      <c r="RY655" s="10">
        <f>RW655*1.3</f>
        <v>0</v>
      </c>
      <c r="RZ655" s="10"/>
      <c r="SA655" s="273"/>
      <c r="SB655" s="203" t="s">
        <v>112</v>
      </c>
      <c r="SC655" s="276" t="s">
        <v>2084</v>
      </c>
      <c r="SE655" s="204"/>
      <c r="SF655" s="204">
        <f>VLOOKUP(SC655,$A$681:$F$2354,6,FALSE)</f>
        <v>9</v>
      </c>
      <c r="SG655" s="203" t="s">
        <v>65</v>
      </c>
      <c r="SH655" s="10">
        <f>SF655*1.3</f>
        <v>11.700000000000001</v>
      </c>
      <c r="SI655" s="10"/>
      <c r="SJ655" s="273"/>
      <c r="SK655" s="203" t="s">
        <v>112</v>
      </c>
      <c r="SL655" s="276" t="s">
        <v>2084</v>
      </c>
      <c r="SN655" s="204"/>
      <c r="SO655" s="204">
        <f>VLOOKUP(SL655,$A$681:$F$2354,6,FALSE)</f>
        <v>9</v>
      </c>
      <c r="SP655" s="203" t="s">
        <v>65</v>
      </c>
      <c r="SQ655" s="10">
        <f>SO655*1.3</f>
        <v>11.700000000000001</v>
      </c>
      <c r="SR655" s="10"/>
      <c r="SS655" s="273"/>
      <c r="ST655" s="203" t="s">
        <v>112</v>
      </c>
      <c r="SU655" s="276" t="s">
        <v>846</v>
      </c>
      <c r="SW655" s="204"/>
      <c r="SX655" s="204">
        <f>VLOOKUP(SU655,$A$681:$F$2354,6,FALSE)</f>
        <v>239</v>
      </c>
      <c r="SY655" s="203" t="s">
        <v>65</v>
      </c>
      <c r="SZ655" s="10">
        <f>SX655*1.3</f>
        <v>310.7</v>
      </c>
      <c r="TA655" s="10"/>
      <c r="TB655" s="273"/>
      <c r="TC655" s="203" t="s">
        <v>112</v>
      </c>
      <c r="TD655" s="428" t="s">
        <v>2084</v>
      </c>
      <c r="TF655" s="204"/>
      <c r="TG655" s="204">
        <f>VLOOKUP(TD655,$A$681:$F$2354,6,FALSE)</f>
        <v>9</v>
      </c>
      <c r="TH655" s="203" t="s">
        <v>65</v>
      </c>
      <c r="TI655" s="10">
        <f>TG655*1.3</f>
        <v>11.700000000000001</v>
      </c>
      <c r="TK655" s="273"/>
      <c r="TL655" s="203" t="s">
        <v>112</v>
      </c>
      <c r="TM655" s="276" t="s">
        <v>2842</v>
      </c>
      <c r="TO655" s="204"/>
      <c r="TP655" s="204">
        <f>VLOOKUP(TM655,$A$681:$F$2354,6,FALSE)</f>
        <v>9</v>
      </c>
      <c r="TQ655" s="203" t="s">
        <v>65</v>
      </c>
      <c r="TR655" s="10">
        <f>TP655*1.3</f>
        <v>11.700000000000001</v>
      </c>
      <c r="TS655" s="10"/>
      <c r="TT655" s="273"/>
      <c r="TU655" s="203" t="s">
        <v>112</v>
      </c>
      <c r="TV655" s="276" t="s">
        <v>2058</v>
      </c>
      <c r="TX655" s="204"/>
      <c r="TY655" s="204">
        <f>VLOOKUP(TV655,$A$681:$F$2354,6,FALSE)</f>
        <v>0</v>
      </c>
      <c r="TZ655" s="203" t="s">
        <v>65</v>
      </c>
      <c r="UA655" s="10">
        <f>TY655*1.3</f>
        <v>0</v>
      </c>
      <c r="UB655" s="10"/>
      <c r="UC655" s="273"/>
      <c r="UD655" s="203" t="s">
        <v>112</v>
      </c>
      <c r="UE655" s="285" t="s">
        <v>183</v>
      </c>
      <c r="UG655" s="204"/>
      <c r="UH655" s="204" t="e">
        <f>VLOOKUP(UE655,$A$681:$F$2354,6,FALSE)</f>
        <v>#N/A</v>
      </c>
      <c r="UI655" s="203" t="s">
        <v>65</v>
      </c>
      <c r="UJ655" s="10" t="e">
        <f>UH655*1.3</f>
        <v>#N/A</v>
      </c>
      <c r="UK655" s="10"/>
      <c r="UL655" s="273"/>
      <c r="UM655" s="203" t="s">
        <v>112</v>
      </c>
      <c r="UN655" s="276" t="s">
        <v>2780</v>
      </c>
      <c r="UP655" s="204"/>
      <c r="UQ655" s="204">
        <f>VLOOKUP(UN655,$A$681:$F$2354,6,FALSE)</f>
        <v>60</v>
      </c>
      <c r="UR655" s="203" t="s">
        <v>65</v>
      </c>
      <c r="US655" s="10">
        <f>UQ655*1.3</f>
        <v>78</v>
      </c>
      <c r="UT655" s="10"/>
      <c r="UU655" s="273"/>
      <c r="UV655" s="203" t="s">
        <v>112</v>
      </c>
      <c r="UW655" s="276" t="s">
        <v>681</v>
      </c>
      <c r="UY655" s="204"/>
      <c r="UZ655" s="204">
        <f>VLOOKUP(UW655,$A$681:$F$2354,6,FALSE)</f>
        <v>47</v>
      </c>
      <c r="VA655" s="203" t="s">
        <v>65</v>
      </c>
      <c r="VB655" s="10">
        <f>UZ655*1.3</f>
        <v>61.1</v>
      </c>
      <c r="VC655" s="10"/>
      <c r="VD655" s="273"/>
      <c r="VE655" s="203" t="s">
        <v>112</v>
      </c>
      <c r="VF655" s="276" t="s">
        <v>846</v>
      </c>
      <c r="VH655" s="204"/>
      <c r="VI655" s="204">
        <f>VLOOKUP(VF655,$A$681:$F$2354,6,FALSE)</f>
        <v>239</v>
      </c>
      <c r="VJ655" s="203" t="s">
        <v>65</v>
      </c>
      <c r="VK655" s="10">
        <f>VI655*1.3</f>
        <v>310.7</v>
      </c>
      <c r="VL655" s="10"/>
      <c r="VM655" s="273"/>
      <c r="VN655" s="203" t="s">
        <v>112</v>
      </c>
      <c r="VO655" s="276" t="s">
        <v>1264</v>
      </c>
      <c r="VQ655" s="204"/>
      <c r="VR655" s="204">
        <f>VLOOKUP(VO655,$A$681:$F$2354,6,FALSE)</f>
        <v>5</v>
      </c>
      <c r="VS655" s="203" t="s">
        <v>65</v>
      </c>
      <c r="VT655" s="10">
        <f>VR655*1.3</f>
        <v>6.5</v>
      </c>
      <c r="VU655" s="10"/>
      <c r="VV655" s="273"/>
      <c r="VW655" s="203" t="s">
        <v>112</v>
      </c>
      <c r="VX655" s="278" t="s">
        <v>183</v>
      </c>
      <c r="VZ655" s="204"/>
      <c r="WA655" s="204" t="e">
        <f>VLOOKUP(VX655,$A$681:$F$2354,6,FALSE)</f>
        <v>#N/A</v>
      </c>
      <c r="WB655" s="203" t="s">
        <v>65</v>
      </c>
      <c r="WC655" s="10" t="e">
        <f>WA655*1.3</f>
        <v>#N/A</v>
      </c>
      <c r="WE655" s="273"/>
      <c r="WF655" s="203" t="s">
        <v>112</v>
      </c>
      <c r="WG655" s="276" t="s">
        <v>1270</v>
      </c>
      <c r="WI655" s="204"/>
      <c r="WJ655" s="204">
        <f>VLOOKUP(WG655,$A$681:$F$2354,6,FALSE)</f>
        <v>0</v>
      </c>
      <c r="WK655" s="203" t="s">
        <v>65</v>
      </c>
      <c r="WL655" s="10">
        <f>WJ655*1.3</f>
        <v>0</v>
      </c>
      <c r="WN655" s="273"/>
      <c r="WO655" s="203" t="s">
        <v>112</v>
      </c>
      <c r="WP655" s="278" t="s">
        <v>183</v>
      </c>
      <c r="WQ655" s="204"/>
      <c r="WR655" s="204"/>
      <c r="WS655" s="204" t="e">
        <f>VLOOKUP(WP655,$A$681:$F$2354,6,FALSE)</f>
        <v>#N/A</v>
      </c>
      <c r="WT655" s="203" t="s">
        <v>65</v>
      </c>
      <c r="WU655" s="10" t="e">
        <f>WS655*1.3</f>
        <v>#N/A</v>
      </c>
      <c r="WV655" s="10"/>
      <c r="WW655" s="273"/>
      <c r="WX655" s="203" t="s">
        <v>112</v>
      </c>
      <c r="WY655" s="278" t="s">
        <v>183</v>
      </c>
      <c r="XA655" s="204"/>
      <c r="XB655" s="204" t="e">
        <f>VLOOKUP(WY655,$A$681:$F$2354,6,FALSE)</f>
        <v>#N/A</v>
      </c>
      <c r="XC655" s="203" t="s">
        <v>65</v>
      </c>
      <c r="XD655" s="10" t="e">
        <f>XB655*1.3</f>
        <v>#N/A</v>
      </c>
      <c r="XF655" s="273"/>
      <c r="XG655" s="203" t="s">
        <v>112</v>
      </c>
      <c r="XH655" s="276" t="s">
        <v>568</v>
      </c>
      <c r="XJ655" s="204"/>
      <c r="XK655" s="204">
        <f>VLOOKUP(XH655,$A$681:$F$2354,6,FALSE)</f>
        <v>211</v>
      </c>
      <c r="XL655" s="203" t="s">
        <v>65</v>
      </c>
      <c r="XM655" s="10">
        <f>XK655*1.3</f>
        <v>274.3</v>
      </c>
      <c r="XO655" s="273"/>
      <c r="XP655" s="203" t="s">
        <v>112</v>
      </c>
      <c r="XQ655" s="276" t="s">
        <v>1193</v>
      </c>
      <c r="XS655" s="204"/>
      <c r="XT655" s="204">
        <f>VLOOKUP(XQ655,$A$681:$F$2354,6,FALSE)</f>
        <v>0</v>
      </c>
      <c r="XU655" s="203" t="s">
        <v>65</v>
      </c>
      <c r="XV655" s="10">
        <f>XT655*1.3</f>
        <v>0</v>
      </c>
      <c r="XW655" s="10"/>
      <c r="XX655" s="273"/>
      <c r="XY655" s="203" t="s">
        <v>112</v>
      </c>
      <c r="XZ655" s="276" t="s">
        <v>553</v>
      </c>
      <c r="YB655" s="204"/>
      <c r="YC655" s="204">
        <f>VLOOKUP(XZ655,$A$681:$F$2354,6,FALSE)</f>
        <v>0</v>
      </c>
      <c r="YD655" s="203" t="s">
        <v>65</v>
      </c>
      <c r="YE655" s="10">
        <f>YC655*1.3</f>
        <v>0</v>
      </c>
      <c r="YG655" s="273"/>
      <c r="YH655" s="203" t="s">
        <v>112</v>
      </c>
      <c r="YI655" s="278" t="s">
        <v>183</v>
      </c>
      <c r="YK655" s="204"/>
      <c r="YL655" s="204" t="e">
        <f>VLOOKUP(YI655,$A$681:$F$2354,6,FALSE)</f>
        <v>#N/A</v>
      </c>
      <c r="YM655" s="203" t="s">
        <v>65</v>
      </c>
      <c r="YN655" s="10" t="e">
        <f>YL655*1.3</f>
        <v>#N/A</v>
      </c>
      <c r="YO655" s="10"/>
      <c r="YP655" s="273"/>
      <c r="YQ655" s="203" t="s">
        <v>112</v>
      </c>
      <c r="YR655" s="278" t="s">
        <v>183</v>
      </c>
      <c r="YT655" s="204"/>
      <c r="YU655" s="204" t="e">
        <f>VLOOKUP(YR655,$A$681:$F$2354,6,FALSE)</f>
        <v>#N/A</v>
      </c>
      <c r="YV655" s="203" t="s">
        <v>65</v>
      </c>
      <c r="YW655" s="10" t="e">
        <f>YU655*1.3</f>
        <v>#N/A</v>
      </c>
      <c r="YY655" s="273"/>
      <c r="YZ655" s="203" t="s">
        <v>112</v>
      </c>
      <c r="ZA655" s="428" t="s">
        <v>619</v>
      </c>
      <c r="ZC655" s="204"/>
      <c r="ZD655" s="204">
        <f>VLOOKUP(ZA655,$A$681:$F$2354,6,FALSE)</f>
        <v>44</v>
      </c>
      <c r="ZE655" s="203" t="s">
        <v>65</v>
      </c>
      <c r="ZF655" s="10">
        <f>ZD655*1.3</f>
        <v>57.2</v>
      </c>
      <c r="ZH655" s="273"/>
      <c r="ZI655" s="203" t="s">
        <v>112</v>
      </c>
      <c r="ZJ655" s="276" t="s">
        <v>565</v>
      </c>
      <c r="ZL655" s="204"/>
      <c r="ZM655" s="204">
        <f>VLOOKUP(ZJ655,$A$681:$F$2354,6,FALSE)</f>
        <v>6</v>
      </c>
      <c r="ZN655" s="203" t="s">
        <v>65</v>
      </c>
      <c r="ZO655" s="10">
        <f>ZM655*1.3</f>
        <v>7.8000000000000007</v>
      </c>
      <c r="ZQ655" s="273"/>
      <c r="ZR655" s="203" t="s">
        <v>112</v>
      </c>
      <c r="ZS655" s="276" t="s">
        <v>619</v>
      </c>
      <c r="ZU655" s="204"/>
      <c r="ZV655" s="204">
        <f>VLOOKUP(ZS655,$A$681:$F$2354,6,FALSE)</f>
        <v>44</v>
      </c>
      <c r="ZW655" s="203" t="s">
        <v>65</v>
      </c>
      <c r="ZX655" s="10">
        <f>ZV655*1.3</f>
        <v>57.2</v>
      </c>
      <c r="ZY655" s="10"/>
      <c r="ZZ655" s="273"/>
      <c r="AAA655" s="203" t="s">
        <v>112</v>
      </c>
      <c r="AAB655" s="276" t="s">
        <v>568</v>
      </c>
      <c r="AAD655" s="204"/>
      <c r="AAE655" s="204">
        <f>VLOOKUP(AAB655,$A$681:$F$2354,6,FALSE)</f>
        <v>211</v>
      </c>
      <c r="AAF655" s="203" t="s">
        <v>65</v>
      </c>
      <c r="AAG655" s="10">
        <f>AAE655*1.3</f>
        <v>274.3</v>
      </c>
      <c r="AAH655" s="10"/>
      <c r="AAI655" s="273"/>
      <c r="AAJ655" s="203" t="s">
        <v>112</v>
      </c>
      <c r="AAK655" s="276" t="s">
        <v>961</v>
      </c>
      <c r="AAM655" s="204"/>
      <c r="AAN655" s="204">
        <f>VLOOKUP(AAK655,$A$681:$F$2354,6,FALSE)</f>
        <v>0</v>
      </c>
      <c r="AAO655" s="203" t="s">
        <v>65</v>
      </c>
      <c r="AAP655" s="10">
        <f>AAN655*1.3</f>
        <v>0</v>
      </c>
      <c r="AAQ655" s="10"/>
      <c r="AAR655" s="273"/>
      <c r="AAS655" s="203" t="s">
        <v>112</v>
      </c>
      <c r="AAT655" s="276" t="s">
        <v>856</v>
      </c>
      <c r="AAV655" s="204"/>
      <c r="AAW655" s="204">
        <f>VLOOKUP(AAT655,$A$681:$F$2354,6,FALSE)</f>
        <v>49</v>
      </c>
      <c r="AAX655" s="203" t="s">
        <v>65</v>
      </c>
      <c r="AAY655" s="10">
        <f>AAW655*1.3</f>
        <v>63.7</v>
      </c>
      <c r="AAZ655" s="10"/>
      <c r="ABA655" s="273"/>
      <c r="ABB655" s="203" t="s">
        <v>112</v>
      </c>
      <c r="ABC655" s="278" t="s">
        <v>183</v>
      </c>
      <c r="ABE655" s="204"/>
      <c r="ABF655" s="204" t="e">
        <f>VLOOKUP(ABC655,$A$681:$F$2354,6,FALSE)</f>
        <v>#N/A</v>
      </c>
      <c r="ABG655" s="203" t="s">
        <v>65</v>
      </c>
      <c r="ABH655" s="10" t="e">
        <f>ABF655*1.3</f>
        <v>#N/A</v>
      </c>
      <c r="ABI655" s="10"/>
      <c r="ABJ655" s="273"/>
      <c r="ABK655" s="203" t="s">
        <v>112</v>
      </c>
      <c r="ABL655" s="276" t="s">
        <v>3144</v>
      </c>
      <c r="ABN655" s="204"/>
      <c r="ABO655" s="204">
        <f>VLOOKUP(ABL655,$A$681:$F$2354,6,FALSE)</f>
        <v>0</v>
      </c>
      <c r="ABP655" s="203" t="s">
        <v>65</v>
      </c>
      <c r="ABQ655" s="10">
        <f>ABO655*1.3</f>
        <v>0</v>
      </c>
      <c r="ABR655" s="10"/>
      <c r="ABS655" s="273"/>
      <c r="ABT655" s="203" t="s">
        <v>112</v>
      </c>
      <c r="ABU655" s="276" t="s">
        <v>573</v>
      </c>
      <c r="ABW655" s="204"/>
      <c r="ABX655" s="204">
        <f>VLOOKUP(ABU655,$A$681:$F$2354,6,FALSE)</f>
        <v>0</v>
      </c>
      <c r="ABY655" s="203" t="s">
        <v>65</v>
      </c>
      <c r="ABZ655" s="10">
        <f>ABX655*1.3</f>
        <v>0</v>
      </c>
      <c r="ACA655" s="10"/>
      <c r="ACB655" s="273"/>
      <c r="ACC655" s="203" t="s">
        <v>112</v>
      </c>
      <c r="ACD655" s="278" t="s">
        <v>183</v>
      </c>
      <c r="ACF655" s="204"/>
      <c r="ACG655" s="204" t="e">
        <f>VLOOKUP(ACD655,$A$681:$F$2354,6,FALSE)</f>
        <v>#N/A</v>
      </c>
      <c r="ACH655" s="203" t="s">
        <v>65</v>
      </c>
      <c r="ACI655" s="10" t="e">
        <f>ACG655*1.3</f>
        <v>#N/A</v>
      </c>
      <c r="ACJ655" s="10"/>
      <c r="ACK655" s="273"/>
      <c r="ACL655" s="203" t="s">
        <v>112</v>
      </c>
      <c r="ACM655" s="278" t="s">
        <v>183</v>
      </c>
      <c r="ACO655" s="204"/>
      <c r="ACP655" s="204" t="e">
        <f>VLOOKUP(ACM655,$A$681:$F$2354,6,FALSE)</f>
        <v>#N/A</v>
      </c>
      <c r="ACQ655" s="203" t="s">
        <v>65</v>
      </c>
      <c r="ACR655" s="10" t="e">
        <f>ACP655*1.3</f>
        <v>#N/A</v>
      </c>
      <c r="ACS655" s="10"/>
      <c r="ACT655" s="273"/>
      <c r="ACU655" s="203" t="s">
        <v>112</v>
      </c>
      <c r="ACV655" s="278" t="s">
        <v>183</v>
      </c>
      <c r="ACX655" s="204"/>
      <c r="ACY655" s="204" t="e">
        <f>VLOOKUP(ACV655,$A$681:$F$2354,6,FALSE)</f>
        <v>#N/A</v>
      </c>
      <c r="ACZ655" s="203" t="s">
        <v>65</v>
      </c>
      <c r="ADA655" s="10" t="e">
        <f>ACY655*1.3</f>
        <v>#N/A</v>
      </c>
      <c r="ADB655" s="10"/>
      <c r="ADC655" s="273"/>
      <c r="ADD655" s="203" t="s">
        <v>112</v>
      </c>
      <c r="ADE655" s="278" t="s">
        <v>183</v>
      </c>
      <c r="ADG655" s="204"/>
      <c r="ADH655" s="204" t="e">
        <f>VLOOKUP(ADE655,$A$681:$F$2354,6,FALSE)</f>
        <v>#N/A</v>
      </c>
      <c r="ADI655" s="203" t="s">
        <v>65</v>
      </c>
      <c r="ADJ655" s="10" t="e">
        <f>ADH655*1.3</f>
        <v>#N/A</v>
      </c>
      <c r="ADL655" s="273"/>
      <c r="ADM655" s="203" t="s">
        <v>112</v>
      </c>
      <c r="ADN655" s="278" t="s">
        <v>183</v>
      </c>
      <c r="ADP655" s="204"/>
      <c r="ADQ655" s="204" t="e">
        <f>VLOOKUP(ADN655,$A$681:$F$2354,6,FALSE)</f>
        <v>#N/A</v>
      </c>
      <c r="ADR655" s="203" t="s">
        <v>65</v>
      </c>
      <c r="ADS655" s="10" t="e">
        <f>ADQ655*1.3</f>
        <v>#N/A</v>
      </c>
      <c r="ADT655" s="10"/>
      <c r="ADU655" s="273"/>
      <c r="ADV655" s="203" t="s">
        <v>112</v>
      </c>
      <c r="ADW655" s="278" t="s">
        <v>183</v>
      </c>
      <c r="ADY655" s="204"/>
      <c r="ADZ655" s="204" t="e">
        <f>VLOOKUP(ADW655,$A$681:$F$2354,6,FALSE)</f>
        <v>#N/A</v>
      </c>
      <c r="AEA655" s="203" t="s">
        <v>65</v>
      </c>
      <c r="AEB655" s="10" t="e">
        <f>ADZ655*1.3</f>
        <v>#N/A</v>
      </c>
      <c r="AED655" s="273"/>
      <c r="AEE655" s="203" t="s">
        <v>112</v>
      </c>
      <c r="AEF655" s="278" t="s">
        <v>183</v>
      </c>
      <c r="AEH655" s="204"/>
      <c r="AEI655" s="204" t="e">
        <f>VLOOKUP(AEF655,$A$681:$F$2354,6,FALSE)</f>
        <v>#N/A</v>
      </c>
      <c r="AEJ655" s="203" t="s">
        <v>65</v>
      </c>
      <c r="AEK655" s="10" t="e">
        <f>AEI655*1.3</f>
        <v>#N/A</v>
      </c>
      <c r="AEM655" s="273"/>
      <c r="AEN655" s="203" t="s">
        <v>112</v>
      </c>
      <c r="AEO655" s="278" t="s">
        <v>183</v>
      </c>
      <c r="AEQ655" s="204"/>
      <c r="AER655" s="204" t="e">
        <f>VLOOKUP(AEO655,$A$681:$F$2354,6,FALSE)</f>
        <v>#N/A</v>
      </c>
      <c r="AES655" s="203" t="s">
        <v>65</v>
      </c>
      <c r="AET655" s="10" t="e">
        <f>AER655*1.3</f>
        <v>#N/A</v>
      </c>
      <c r="AEV655" s="273"/>
      <c r="AEW655" s="203" t="s">
        <v>112</v>
      </c>
      <c r="AEX655" s="278" t="s">
        <v>183</v>
      </c>
      <c r="AEZ655" s="204"/>
      <c r="AFA655" s="204" t="e">
        <f>VLOOKUP(AEX655,$A$681:$F$2354,6,FALSE)</f>
        <v>#N/A</v>
      </c>
      <c r="AFB655" s="203" t="s">
        <v>65</v>
      </c>
      <c r="AFC655" s="10" t="e">
        <f>AFA655*1.3</f>
        <v>#N/A</v>
      </c>
      <c r="AFD655" s="10"/>
      <c r="AFE655" s="273"/>
      <c r="AFF655" s="203" t="s">
        <v>112</v>
      </c>
      <c r="AFG655" s="278" t="s">
        <v>183</v>
      </c>
      <c r="AFI655" s="204"/>
      <c r="AFJ655" s="204" t="e">
        <f>VLOOKUP(AFG655,$A$681:$F$2354,6,FALSE)</f>
        <v>#N/A</v>
      </c>
      <c r="AFK655" s="203" t="s">
        <v>65</v>
      </c>
      <c r="AFL655" s="10" t="e">
        <f>AFJ655*1.3</f>
        <v>#N/A</v>
      </c>
      <c r="AFM655" s="10"/>
      <c r="AFN655" s="273"/>
      <c r="AFO655" s="203" t="s">
        <v>112</v>
      </c>
      <c r="AFP655" s="278" t="s">
        <v>183</v>
      </c>
      <c r="AFR655" s="204"/>
      <c r="AFS655" s="204" t="e">
        <f>VLOOKUP(AFP655,$A$681:$F$2354,6,FALSE)</f>
        <v>#N/A</v>
      </c>
      <c r="AFT655" s="203" t="s">
        <v>65</v>
      </c>
      <c r="AFU655" s="10" t="e">
        <f>AFS655*1.3</f>
        <v>#N/A</v>
      </c>
      <c r="AFV655" s="10"/>
      <c r="AFW655" s="273"/>
      <c r="AFX655" s="203" t="s">
        <v>112</v>
      </c>
      <c r="AFY655" s="278" t="s">
        <v>183</v>
      </c>
      <c r="AGA655" s="204"/>
      <c r="AGB655" s="204" t="e">
        <f>VLOOKUP(AFY655,$A$681:$F$2354,6,FALSE)</f>
        <v>#N/A</v>
      </c>
      <c r="AGC655" s="203" t="s">
        <v>65</v>
      </c>
      <c r="AGD655" s="10" t="e">
        <f>AGB655*1.3</f>
        <v>#N/A</v>
      </c>
      <c r="AGE655" s="10"/>
      <c r="AGF655" s="273"/>
      <c r="AGG655" s="203" t="s">
        <v>112</v>
      </c>
      <c r="AGH655" s="278" t="s">
        <v>183</v>
      </c>
      <c r="AGJ655" s="204"/>
      <c r="AGK655" s="204" t="e">
        <f>VLOOKUP(AGH655,$A$681:$F$2354,6,FALSE)</f>
        <v>#N/A</v>
      </c>
      <c r="AGL655" s="203" t="s">
        <v>65</v>
      </c>
      <c r="AGM655" s="10" t="e">
        <f>AGK655*1.3</f>
        <v>#N/A</v>
      </c>
      <c r="AGN655" s="10"/>
      <c r="AGO655" s="273"/>
      <c r="AGP655" s="203" t="s">
        <v>112</v>
      </c>
      <c r="AGQ655" s="278" t="s">
        <v>183</v>
      </c>
      <c r="AGS655" s="204"/>
      <c r="AGT655" s="204" t="e">
        <f>VLOOKUP(AGQ655,$A$681:$F$2354,6,FALSE)</f>
        <v>#N/A</v>
      </c>
      <c r="AGU655" s="203" t="s">
        <v>65</v>
      </c>
      <c r="AGV655" s="10" t="e">
        <f>AGT655*1.3</f>
        <v>#N/A</v>
      </c>
      <c r="AGW655" s="10"/>
      <c r="AGX655" s="273"/>
      <c r="AGY655" s="203" t="s">
        <v>112</v>
      </c>
      <c r="AGZ655" s="276" t="s">
        <v>824</v>
      </c>
      <c r="AHB655" s="204"/>
      <c r="AHC655" s="204">
        <f>VLOOKUP(AGZ655,$A$681:$F$2354,6,FALSE)</f>
        <v>59</v>
      </c>
      <c r="AHD655" s="203" t="s">
        <v>65</v>
      </c>
      <c r="AHE655" s="10">
        <f>AHC655*1.3</f>
        <v>76.7</v>
      </c>
      <c r="AHF655" s="10"/>
      <c r="AHG655" s="273"/>
      <c r="AHH655" s="203" t="s">
        <v>112</v>
      </c>
      <c r="AHI655" s="276" t="s">
        <v>856</v>
      </c>
      <c r="AHK655" s="204"/>
      <c r="AHL655" s="204">
        <f>VLOOKUP(AHI655,$A$681:$F$2354,6,FALSE)</f>
        <v>49</v>
      </c>
      <c r="AHM655" s="203" t="s">
        <v>65</v>
      </c>
      <c r="AHN655" s="10">
        <f>AHL655*1.3</f>
        <v>63.7</v>
      </c>
      <c r="AHO655" s="10"/>
      <c r="AHP655" s="273"/>
      <c r="AHQ655" s="203" t="s">
        <v>112</v>
      </c>
      <c r="AHR655" s="276" t="s">
        <v>977</v>
      </c>
      <c r="AHT655" s="204"/>
      <c r="AHU655" s="204">
        <f>VLOOKUP(AHR655,$A$681:$F$2354,6,FALSE)</f>
        <v>2</v>
      </c>
      <c r="AHV655" s="203" t="s">
        <v>65</v>
      </c>
      <c r="AHW655" s="10">
        <f>AHU655*1.3</f>
        <v>2.6</v>
      </c>
      <c r="AHX655" s="10"/>
      <c r="AHY655" s="273"/>
      <c r="AHZ655" s="203" t="s">
        <v>112</v>
      </c>
      <c r="AIA655" s="276" t="s">
        <v>572</v>
      </c>
      <c r="AIC655" s="204"/>
      <c r="AID655" s="204">
        <f>VLOOKUP(AIA655,$A$681:$F$2354,6,FALSE)</f>
        <v>24</v>
      </c>
      <c r="AIE655" s="203" t="s">
        <v>65</v>
      </c>
      <c r="AIF655" s="10">
        <f>AID655*1.3</f>
        <v>31.200000000000003</v>
      </c>
      <c r="AIG655" s="10"/>
      <c r="AIH655" s="273"/>
      <c r="AII655" s="203" t="s">
        <v>112</v>
      </c>
      <c r="AIJ655" s="276" t="s">
        <v>558</v>
      </c>
      <c r="AIL655" s="204"/>
      <c r="AIM655" s="204">
        <f>VLOOKUP(AIJ655,$A$681:$F$2354,6,FALSE)</f>
        <v>5</v>
      </c>
      <c r="AIN655" s="203" t="s">
        <v>65</v>
      </c>
      <c r="AIO655" s="10">
        <f>AIM655*1.3</f>
        <v>6.5</v>
      </c>
      <c r="AIP655" s="10"/>
      <c r="AIQ655" s="273"/>
      <c r="AIR655" s="203" t="s">
        <v>112</v>
      </c>
      <c r="AIS655" s="276" t="s">
        <v>538</v>
      </c>
      <c r="AIU655" s="204"/>
      <c r="AIV655" s="204">
        <f>VLOOKUP(AIS655,$A$681:$F$2354,6,FALSE)</f>
        <v>50</v>
      </c>
      <c r="AIW655" s="203" t="s">
        <v>65</v>
      </c>
      <c r="AIX655" s="10">
        <f>AIV655*1.3</f>
        <v>65</v>
      </c>
      <c r="AIY655" s="10"/>
      <c r="AIZ655" s="273"/>
      <c r="AJA655" s="203" t="s">
        <v>112</v>
      </c>
      <c r="AJB655" s="276" t="s">
        <v>479</v>
      </c>
      <c r="AJD655" s="204"/>
      <c r="AJE655" s="204">
        <f>VLOOKUP(AJB655,$A$681:$F$2354,6,FALSE)</f>
        <v>203</v>
      </c>
      <c r="AJF655" s="203" t="s">
        <v>65</v>
      </c>
      <c r="AJG655" s="10">
        <f>AJE655*1.3</f>
        <v>263.90000000000003</v>
      </c>
      <c r="AJH655" s="10"/>
      <c r="AJI655" s="273"/>
      <c r="AJJ655" s="203" t="s">
        <v>112</v>
      </c>
      <c r="AJK655" s="276" t="s">
        <v>554</v>
      </c>
      <c r="AJM655" s="204"/>
      <c r="AJN655" s="204">
        <f>VLOOKUP(AJK655,$A$681:$F$2354,6,FALSE)</f>
        <v>19</v>
      </c>
      <c r="AJO655" s="203" t="s">
        <v>65</v>
      </c>
      <c r="AJP655" s="10">
        <f>AJN655*1.3</f>
        <v>24.7</v>
      </c>
      <c r="AJQ655" s="10"/>
      <c r="AJR655" s="273"/>
      <c r="AJS655" s="203" t="s">
        <v>112</v>
      </c>
      <c r="AJT655" s="431" t="s">
        <v>538</v>
      </c>
      <c r="AJV655" s="204"/>
      <c r="AJW655" s="204">
        <f>VLOOKUP(AJT655,$A$681:$F$2354,6,FALSE)</f>
        <v>50</v>
      </c>
      <c r="AJX655" s="203" t="s">
        <v>65</v>
      </c>
      <c r="AJY655" s="10">
        <f>AJW655*1.3</f>
        <v>65</v>
      </c>
      <c r="AJZ655" s="10"/>
      <c r="AKA655" s="273"/>
      <c r="AKB655" s="203" t="s">
        <v>112</v>
      </c>
      <c r="AKC655" s="276" t="s">
        <v>619</v>
      </c>
      <c r="AKE655" s="204"/>
      <c r="AKF655" s="204">
        <f>VLOOKUP(AKC655,$A$681:$F$2354,6,FALSE)</f>
        <v>44</v>
      </c>
      <c r="AKG655" s="203" t="s">
        <v>65</v>
      </c>
      <c r="AKH655" s="10">
        <f>AKF655*1.3</f>
        <v>57.2</v>
      </c>
      <c r="AKI655" s="10"/>
      <c r="AKJ655" s="273"/>
      <c r="AKK655" s="203" t="s">
        <v>112</v>
      </c>
      <c r="AKL655" s="276" t="s">
        <v>1276</v>
      </c>
      <c r="AKN655" s="204"/>
      <c r="AKO655" s="204">
        <f>VLOOKUP(AKL655,$A$681:$F$2354,6,FALSE)</f>
        <v>84</v>
      </c>
      <c r="AKP655" s="203" t="s">
        <v>65</v>
      </c>
      <c r="AKQ655" s="10">
        <f>AKO655*1.3</f>
        <v>109.2</v>
      </c>
      <c r="AKR655" s="10"/>
      <c r="AKS655" s="273"/>
      <c r="AKT655" s="203" t="s">
        <v>112</v>
      </c>
      <c r="AKU655" s="276" t="s">
        <v>1230</v>
      </c>
      <c r="AKW655" s="204"/>
      <c r="AKX655" s="204">
        <f>VLOOKUP(AKU655,$A$681:$F$2354,6,FALSE)</f>
        <v>9</v>
      </c>
      <c r="AKY655" s="203" t="s">
        <v>65</v>
      </c>
      <c r="AKZ655" s="10">
        <f>AKX655*1.3</f>
        <v>11.700000000000001</v>
      </c>
      <c r="ALA655" s="10"/>
      <c r="ALB655" s="273"/>
      <c r="ALC655" s="203" t="s">
        <v>112</v>
      </c>
      <c r="ALD655" s="276" t="s">
        <v>572</v>
      </c>
      <c r="ALF655" s="204"/>
      <c r="ALG655" s="204">
        <f>VLOOKUP(ALD655,$A$681:$F$2354,6,FALSE)</f>
        <v>24</v>
      </c>
      <c r="ALH655" s="203" t="s">
        <v>65</v>
      </c>
      <c r="ALI655" s="10">
        <f>ALG655*1.3</f>
        <v>31.200000000000003</v>
      </c>
      <c r="ALJ655" s="10"/>
      <c r="ALK655" s="273"/>
      <c r="ALL655" s="203" t="s">
        <v>112</v>
      </c>
      <c r="ALM655" s="276" t="s">
        <v>1193</v>
      </c>
      <c r="ALO655" s="204"/>
      <c r="ALP655" s="204">
        <f>VLOOKUP(ALM655,$A$681:$F$2354,6,FALSE)</f>
        <v>0</v>
      </c>
      <c r="ALQ655" s="203" t="s">
        <v>65</v>
      </c>
      <c r="ALR655" s="10">
        <f>ALP655*1.3</f>
        <v>0</v>
      </c>
      <c r="ALS655" s="10"/>
      <c r="ALT655" s="273"/>
      <c r="ALU655" s="203" t="s">
        <v>112</v>
      </c>
      <c r="ALV655" s="276" t="s">
        <v>1270</v>
      </c>
      <c r="ALX655" s="204"/>
      <c r="ALY655" s="204">
        <f>VLOOKUP(ALV655,$A$681:$F$2354,6,FALSE)</f>
        <v>0</v>
      </c>
      <c r="ALZ655" s="203" t="s">
        <v>65</v>
      </c>
      <c r="AMA655" s="10">
        <f>ALY655*1.3</f>
        <v>0</v>
      </c>
      <c r="AMB655" s="10"/>
      <c r="AMC655" s="273"/>
      <c r="AMD655" s="203" t="s">
        <v>112</v>
      </c>
      <c r="AME655" s="276" t="s">
        <v>2728</v>
      </c>
      <c r="AMG655" s="204"/>
      <c r="AMH655" s="204">
        <f>VLOOKUP(AME655,$A$681:$F$2354,6,FALSE)</f>
        <v>267</v>
      </c>
      <c r="AMI655" s="203" t="s">
        <v>65</v>
      </c>
      <c r="AMJ655" s="10">
        <f>AMH655*1.3</f>
        <v>347.1</v>
      </c>
      <c r="AMK655" s="10"/>
      <c r="AML655" s="273"/>
      <c r="AMM655" s="203" t="s">
        <v>112</v>
      </c>
      <c r="AMN655" s="276" t="s">
        <v>458</v>
      </c>
      <c r="AMP655" s="204"/>
      <c r="AMQ655" s="204">
        <f>VLOOKUP(AMN655,$A$681:$F$2354,6,FALSE)</f>
        <v>115</v>
      </c>
      <c r="AMR655" s="203" t="s">
        <v>65</v>
      </c>
      <c r="AMS655" s="10">
        <f>AMQ655*1.3</f>
        <v>149.5</v>
      </c>
      <c r="AMT655" s="10"/>
      <c r="AMU655" s="273"/>
      <c r="AMV655" s="203" t="s">
        <v>112</v>
      </c>
      <c r="AMW655" s="276" t="s">
        <v>887</v>
      </c>
      <c r="AMY655" s="204"/>
      <c r="AMZ655" s="204">
        <f>VLOOKUP(AMW655,$A$681:$F$2354,6,FALSE)</f>
        <v>0</v>
      </c>
      <c r="ANA655" s="203" t="s">
        <v>65</v>
      </c>
      <c r="ANB655" s="10">
        <f>AMZ655*1.3</f>
        <v>0</v>
      </c>
      <c r="ANC655" s="10"/>
      <c r="AND655" s="273"/>
      <c r="ANE655" s="203" t="s">
        <v>112</v>
      </c>
      <c r="ANF655" s="276" t="s">
        <v>479</v>
      </c>
      <c r="ANH655" s="204"/>
      <c r="ANI655" s="204">
        <f>VLOOKUP(ANF655,$A$681:$F$2354,6,FALSE)</f>
        <v>203</v>
      </c>
      <c r="ANJ655" s="203" t="s">
        <v>65</v>
      </c>
      <c r="ANK655" s="10">
        <f>ANI655*1.3</f>
        <v>263.90000000000003</v>
      </c>
      <c r="ANL655" s="10"/>
      <c r="ANM655" s="273"/>
      <c r="ANN655" s="203" t="s">
        <v>112</v>
      </c>
      <c r="ANO655" s="276" t="s">
        <v>658</v>
      </c>
      <c r="ANQ655" s="204"/>
      <c r="ANR655" s="204">
        <f>VLOOKUP(ANO655,$A$681:$F$2354,6,FALSE)</f>
        <v>70</v>
      </c>
      <c r="ANS655" s="203" t="s">
        <v>65</v>
      </c>
      <c r="ANT655" s="10">
        <f>ANR655*1.3</f>
        <v>91</v>
      </c>
      <c r="ANU655" s="10"/>
      <c r="ANV655" s="273"/>
      <c r="ANW655" s="203" t="s">
        <v>112</v>
      </c>
      <c r="ANX655" s="276" t="s">
        <v>458</v>
      </c>
      <c r="ANZ655" s="204"/>
      <c r="AOA655" s="204">
        <f>VLOOKUP(ANX655,$A$681:$F$2354,6,FALSE)</f>
        <v>115</v>
      </c>
      <c r="AOB655" s="203" t="s">
        <v>65</v>
      </c>
      <c r="AOC655" s="10">
        <f>AOA655*1.3</f>
        <v>149.5</v>
      </c>
      <c r="AOD655" s="10"/>
      <c r="AOE655" s="273"/>
      <c r="AOF655" s="203" t="s">
        <v>112</v>
      </c>
      <c r="AOG655" s="276" t="s">
        <v>1704</v>
      </c>
      <c r="AOI655" s="204"/>
      <c r="AOJ655" s="204">
        <f>VLOOKUP(AOG655,$A$681:$F$2354,6,FALSE)</f>
        <v>2</v>
      </c>
      <c r="AOK655" s="203" t="s">
        <v>65</v>
      </c>
      <c r="AOL655" s="10">
        <f>AOJ655*1.3</f>
        <v>2.6</v>
      </c>
      <c r="AOM655" s="10"/>
      <c r="AON655" s="273"/>
      <c r="AOO655" s="203" t="s">
        <v>112</v>
      </c>
      <c r="AOP655" s="276" t="s">
        <v>1264</v>
      </c>
      <c r="AOR655" s="204"/>
      <c r="AOS655" s="204">
        <f>VLOOKUP(AOP655,$A$681:$F$2354,6,FALSE)</f>
        <v>5</v>
      </c>
      <c r="AOT655" s="203" t="s">
        <v>65</v>
      </c>
      <c r="AOU655" s="10">
        <f>AOS655*1.3</f>
        <v>6.5</v>
      </c>
      <c r="AOV655" s="10"/>
      <c r="AOW655" s="273"/>
      <c r="AOX655" s="203" t="s">
        <v>112</v>
      </c>
      <c r="AOY655" s="276" t="s">
        <v>2084</v>
      </c>
      <c r="APA655" s="204"/>
      <c r="APB655" s="204">
        <f>VLOOKUP(AOY655,$A$681:$F$2354,6,FALSE)</f>
        <v>9</v>
      </c>
      <c r="APC655" s="203" t="s">
        <v>65</v>
      </c>
      <c r="APD655" s="10">
        <f>APB655*1.3</f>
        <v>11.700000000000001</v>
      </c>
      <c r="APE655" s="10"/>
      <c r="APF655" s="273"/>
      <c r="APG655" s="203" t="s">
        <v>112</v>
      </c>
      <c r="APH655" s="276" t="s">
        <v>565</v>
      </c>
      <c r="APJ655" s="204"/>
      <c r="APK655" s="204">
        <f>VLOOKUP(APH655,$A$681:$F$2354,6,FALSE)</f>
        <v>6</v>
      </c>
      <c r="APL655" s="203" t="s">
        <v>65</v>
      </c>
      <c r="APM655" s="10">
        <f>APK655*1.3</f>
        <v>7.8000000000000007</v>
      </c>
      <c r="APN655" s="10"/>
      <c r="APO655" s="273"/>
      <c r="APP655" s="203" t="s">
        <v>112</v>
      </c>
      <c r="APQ655" s="276" t="s">
        <v>573</v>
      </c>
      <c r="APS655" s="204"/>
      <c r="APT655" s="204">
        <f>VLOOKUP(APQ655,$A$681:$F$2354,6,FALSE)</f>
        <v>0</v>
      </c>
      <c r="APU655" s="203" t="s">
        <v>65</v>
      </c>
      <c r="APV655" s="10">
        <f>APT655*1.3</f>
        <v>0</v>
      </c>
      <c r="APW655" s="10"/>
      <c r="APX655" s="273"/>
      <c r="APY655" s="203" t="s">
        <v>112</v>
      </c>
      <c r="APZ655" s="276" t="s">
        <v>479</v>
      </c>
      <c r="AQB655" s="204"/>
      <c r="AQC655" s="204">
        <f>VLOOKUP(APZ655,$A$681:$F$2354,6,FALSE)</f>
        <v>203</v>
      </c>
      <c r="AQD655" s="203" t="s">
        <v>65</v>
      </c>
      <c r="AQE655" s="10">
        <f>AQC655*1.3</f>
        <v>263.90000000000003</v>
      </c>
      <c r="AQF655" s="10"/>
      <c r="AQG655" s="273"/>
    </row>
    <row r="656" spans="1:1125" s="14" customFormat="1" ht="15">
      <c r="A656" s="203" t="s">
        <v>113</v>
      </c>
      <c r="B656" s="276" t="s">
        <v>2676</v>
      </c>
      <c r="D656" s="204"/>
      <c r="E656" s="204">
        <f>VLOOKUP(B656,$A$681:$F$2354,6,FALSE)</f>
        <v>12</v>
      </c>
      <c r="F656" s="203" t="s">
        <v>67</v>
      </c>
      <c r="G656" s="10">
        <f>E656*1.2</f>
        <v>14.399999999999999</v>
      </c>
      <c r="H656" s="10"/>
      <c r="I656" s="267"/>
      <c r="J656" s="203" t="s">
        <v>113</v>
      </c>
      <c r="K656" s="276" t="s">
        <v>2780</v>
      </c>
      <c r="M656" s="204"/>
      <c r="N656" s="204">
        <f>VLOOKUP(K656,$A$681:$F$2354,6,FALSE)</f>
        <v>60</v>
      </c>
      <c r="O656" s="203" t="s">
        <v>67</v>
      </c>
      <c r="P656" s="10">
        <f>N656*1.2</f>
        <v>72</v>
      </c>
      <c r="Q656" s="10"/>
      <c r="R656" s="267"/>
      <c r="S656" s="203" t="s">
        <v>113</v>
      </c>
      <c r="T656" s="276" t="s">
        <v>2806</v>
      </c>
      <c r="V656" s="204"/>
      <c r="W656" s="204">
        <f>VLOOKUP(T656,$A$681:$F$2354,6,FALSE)</f>
        <v>1</v>
      </c>
      <c r="X656" s="203" t="s">
        <v>67</v>
      </c>
      <c r="Y656" s="10">
        <f>W656*1.2</f>
        <v>1.2</v>
      </c>
      <c r="Z656" s="10"/>
      <c r="AA656" s="267"/>
      <c r="AB656" s="203" t="s">
        <v>113</v>
      </c>
      <c r="AC656" s="276" t="s">
        <v>1193</v>
      </c>
      <c r="AE656" s="204"/>
      <c r="AF656" s="204">
        <f>VLOOKUP(AC656,$A$681:$F$2354,6,FALSE)</f>
        <v>0</v>
      </c>
      <c r="AG656" s="203" t="s">
        <v>67</v>
      </c>
      <c r="AH656" s="10">
        <f>AF656*1.2</f>
        <v>0</v>
      </c>
      <c r="AI656" s="10"/>
      <c r="AJ656" s="267"/>
      <c r="AK656" s="203" t="s">
        <v>113</v>
      </c>
      <c r="AL656" s="276" t="s">
        <v>1193</v>
      </c>
      <c r="AN656" s="204"/>
      <c r="AO656" s="204">
        <f>VLOOKUP(AL656,$A$681:$F$2354,6,FALSE)</f>
        <v>0</v>
      </c>
      <c r="AP656" s="203" t="s">
        <v>67</v>
      </c>
      <c r="AQ656" s="10">
        <f>AO656*1.2</f>
        <v>0</v>
      </c>
      <c r="AR656" s="10"/>
      <c r="AS656" s="267"/>
      <c r="AT656" s="203" t="s">
        <v>113</v>
      </c>
      <c r="AU656" s="276" t="s">
        <v>2780</v>
      </c>
      <c r="AW656" s="204"/>
      <c r="AX656" s="204">
        <f>VLOOKUP(AU656,$A$681:$F$2354,6,FALSE)</f>
        <v>60</v>
      </c>
      <c r="AY656" s="203" t="s">
        <v>67</v>
      </c>
      <c r="AZ656" s="10">
        <f>AX656*1.2</f>
        <v>72</v>
      </c>
      <c r="BA656" s="10"/>
      <c r="BB656" s="267"/>
      <c r="BC656" s="203" t="s">
        <v>113</v>
      </c>
      <c r="BD656" s="276" t="s">
        <v>2780</v>
      </c>
      <c r="BF656" s="204"/>
      <c r="BG656" s="204">
        <f>VLOOKUP(BD656,$A$681:$F$2354,6,FALSE)</f>
        <v>60</v>
      </c>
      <c r="BH656" s="203" t="s">
        <v>67</v>
      </c>
      <c r="BI656" s="10">
        <f>BG656*1.2</f>
        <v>72</v>
      </c>
      <c r="BJ656" s="10"/>
      <c r="BK656" s="267"/>
      <c r="BL656" s="203" t="s">
        <v>113</v>
      </c>
      <c r="BM656" s="276" t="s">
        <v>2672</v>
      </c>
      <c r="BO656" s="204"/>
      <c r="BP656" s="204">
        <f>VLOOKUP(BM656,$A$681:$F$2354,6,FALSE)</f>
        <v>34</v>
      </c>
      <c r="BQ656" s="203" t="s">
        <v>67</v>
      </c>
      <c r="BR656" s="10">
        <f>BP656*1.2</f>
        <v>40.799999999999997</v>
      </c>
      <c r="BS656" s="10"/>
      <c r="BT656" s="267"/>
      <c r="BU656" s="203" t="s">
        <v>113</v>
      </c>
      <c r="BV656" s="276" t="s">
        <v>619</v>
      </c>
      <c r="BX656" s="204"/>
      <c r="BY656" s="204">
        <f>VLOOKUP(BV656,$A$681:$F$2354,6,FALSE)</f>
        <v>44</v>
      </c>
      <c r="BZ656" s="203" t="s">
        <v>67</v>
      </c>
      <c r="CA656" s="10">
        <f>BY656*1.2</f>
        <v>52.8</v>
      </c>
      <c r="CB656" s="10"/>
      <c r="CC656" s="267"/>
      <c r="CD656" s="203" t="s">
        <v>113</v>
      </c>
      <c r="CE656" s="276" t="s">
        <v>2084</v>
      </c>
      <c r="CG656" s="204"/>
      <c r="CH656" s="204">
        <f>VLOOKUP(CE656,$A$681:$F$2354,6,FALSE)</f>
        <v>9</v>
      </c>
      <c r="CI656" s="203" t="s">
        <v>67</v>
      </c>
      <c r="CJ656" s="10">
        <f>CH656*1.2</f>
        <v>10.799999999999999</v>
      </c>
      <c r="CK656" s="10"/>
      <c r="CL656" s="267"/>
      <c r="CM656" s="203" t="s">
        <v>113</v>
      </c>
      <c r="CN656" s="276" t="s">
        <v>2672</v>
      </c>
      <c r="CP656" s="204"/>
      <c r="CQ656" s="204">
        <f>VLOOKUP(CN656,$A$681:$F$2354,6,FALSE)</f>
        <v>34</v>
      </c>
      <c r="CR656" s="203" t="s">
        <v>67</v>
      </c>
      <c r="CS656" s="10">
        <f>CQ656*1.2</f>
        <v>40.799999999999997</v>
      </c>
      <c r="CT656" s="10"/>
      <c r="CU656" s="267"/>
      <c r="CV656" s="203" t="s">
        <v>113</v>
      </c>
      <c r="CW656" s="276" t="s">
        <v>568</v>
      </c>
      <c r="CY656" s="204"/>
      <c r="CZ656" s="204">
        <f>VLOOKUP(CW656,$A$681:$F$2354,6,FALSE)</f>
        <v>211</v>
      </c>
      <c r="DA656" s="203" t="s">
        <v>67</v>
      </c>
      <c r="DB656" s="10">
        <f>CZ656*1.2</f>
        <v>253.2</v>
      </c>
      <c r="DC656" s="10"/>
      <c r="DD656" s="267"/>
      <c r="DE656" s="203" t="s">
        <v>113</v>
      </c>
      <c r="DF656" s="276" t="s">
        <v>846</v>
      </c>
      <c r="DH656" s="204"/>
      <c r="DI656" s="204">
        <f>VLOOKUP(DF656,$A$681:$F$2354,6,FALSE)</f>
        <v>239</v>
      </c>
      <c r="DJ656" s="203" t="s">
        <v>67</v>
      </c>
      <c r="DK656" s="10">
        <f>DI656*1.2</f>
        <v>286.8</v>
      </c>
      <c r="DL656" s="10"/>
      <c r="DM656" s="267"/>
      <c r="DN656" s="203" t="s">
        <v>113</v>
      </c>
      <c r="DO656" s="276" t="s">
        <v>573</v>
      </c>
      <c r="DQ656" s="204"/>
      <c r="DR656" s="204">
        <f>VLOOKUP(DO656,$A$681:$F$2354,6,FALSE)</f>
        <v>0</v>
      </c>
      <c r="DS656" s="203" t="s">
        <v>67</v>
      </c>
      <c r="DT656" s="10">
        <f>DR656*1.2</f>
        <v>0</v>
      </c>
      <c r="DU656" s="10"/>
      <c r="DV656" s="267"/>
      <c r="DW656" s="203" t="s">
        <v>113</v>
      </c>
      <c r="DX656" s="278" t="s">
        <v>183</v>
      </c>
      <c r="DZ656" s="204"/>
      <c r="EA656" s="204" t="e">
        <f>VLOOKUP(DX656,$A$681:$F$2354,6,FALSE)</f>
        <v>#N/A</v>
      </c>
      <c r="EB656" s="203" t="s">
        <v>67</v>
      </c>
      <c r="EC656" s="10" t="e">
        <f>EA656*1.2</f>
        <v>#N/A</v>
      </c>
      <c r="ED656" s="10"/>
      <c r="EE656" s="267"/>
      <c r="EF656" s="203" t="s">
        <v>113</v>
      </c>
      <c r="EG656" s="276" t="s">
        <v>1704</v>
      </c>
      <c r="EI656" s="204"/>
      <c r="EJ656" s="204">
        <f>VLOOKUP(EG656,$A$681:$F$2354,6,FALSE)</f>
        <v>2</v>
      </c>
      <c r="EK656" s="203" t="s">
        <v>67</v>
      </c>
      <c r="EL656" s="10">
        <f>EJ656*1.2</f>
        <v>2.4</v>
      </c>
      <c r="EM656" s="10"/>
      <c r="EN656" s="267"/>
      <c r="EO656" s="203" t="s">
        <v>113</v>
      </c>
      <c r="EP656" s="276" t="s">
        <v>2516</v>
      </c>
      <c r="ER656" s="204"/>
      <c r="ES656" s="204">
        <f>VLOOKUP(EP656,$A$681:$F$2354,6,FALSE)</f>
        <v>10</v>
      </c>
      <c r="ET656" s="203" t="s">
        <v>67</v>
      </c>
      <c r="EU656" s="10">
        <f>ES656*1.2</f>
        <v>12</v>
      </c>
      <c r="EV656" s="10"/>
      <c r="EW656" s="267"/>
      <c r="EX656" s="203" t="s">
        <v>113</v>
      </c>
      <c r="EY656" s="276" t="s">
        <v>619</v>
      </c>
      <c r="FA656" s="204"/>
      <c r="FB656" s="204">
        <f>VLOOKUP(EY656,$A$681:$F$2354,6,FALSE)</f>
        <v>44</v>
      </c>
      <c r="FC656" s="203" t="s">
        <v>67</v>
      </c>
      <c r="FD656" s="10">
        <f>FB656*1.2</f>
        <v>52.8</v>
      </c>
      <c r="FE656" s="10"/>
      <c r="FF656" s="267"/>
      <c r="FG656" s="203" t="s">
        <v>113</v>
      </c>
      <c r="FH656" s="421" t="s">
        <v>2780</v>
      </c>
      <c r="FJ656" s="204"/>
      <c r="FK656" s="204">
        <f>VLOOKUP(FH656,$A$681:$F$2354,6,FALSE)</f>
        <v>60</v>
      </c>
      <c r="FL656" s="203" t="s">
        <v>67</v>
      </c>
      <c r="FM656" s="10">
        <f>FK656*1.2</f>
        <v>72</v>
      </c>
      <c r="FN656" s="10"/>
      <c r="FO656" s="267"/>
      <c r="FP656" s="203" t="s">
        <v>113</v>
      </c>
      <c r="FQ656" s="276" t="s">
        <v>2780</v>
      </c>
      <c r="FS656" s="204"/>
      <c r="FT656" s="204">
        <f>VLOOKUP(FQ656,$A$681:$F$2354,6,FALSE)</f>
        <v>60</v>
      </c>
      <c r="FU656" s="203" t="s">
        <v>67</v>
      </c>
      <c r="FV656" s="10">
        <f>FT656*1.2</f>
        <v>72</v>
      </c>
      <c r="FW656" s="10"/>
      <c r="FX656" s="267"/>
      <c r="FY656" s="203" t="s">
        <v>113</v>
      </c>
      <c r="FZ656" s="276" t="s">
        <v>2318</v>
      </c>
      <c r="GB656" s="204"/>
      <c r="GC656" s="204">
        <f>VLOOKUP(FZ656,$A$681:$F$2354,6,FALSE)</f>
        <v>3</v>
      </c>
      <c r="GD656" s="203" t="s">
        <v>67</v>
      </c>
      <c r="GE656" s="10">
        <f>GC656*1.2</f>
        <v>3.5999999999999996</v>
      </c>
      <c r="GF656" s="10"/>
      <c r="GG656" s="267"/>
      <c r="GH656" s="203" t="s">
        <v>113</v>
      </c>
      <c r="GI656" s="276" t="s">
        <v>1233</v>
      </c>
      <c r="GK656" s="204"/>
      <c r="GL656" s="204">
        <f>VLOOKUP(GI656,$A$681:$F$2354,6,FALSE)</f>
        <v>1</v>
      </c>
      <c r="GM656" s="203" t="s">
        <v>67</v>
      </c>
      <c r="GN656" s="10">
        <f>GL656*1.2</f>
        <v>1.2</v>
      </c>
      <c r="GO656" s="10"/>
      <c r="GP656" s="267"/>
      <c r="GQ656" s="203" t="s">
        <v>113</v>
      </c>
      <c r="GR656" s="276" t="s">
        <v>619</v>
      </c>
      <c r="GT656" s="204"/>
      <c r="GU656" s="204">
        <f>VLOOKUP(GR656,$A$681:$F$2354,6,FALSE)</f>
        <v>44</v>
      </c>
      <c r="GV656" s="203" t="s">
        <v>67</v>
      </c>
      <c r="GW656" s="10">
        <f>GU656*1.2</f>
        <v>52.8</v>
      </c>
      <c r="GX656" s="10"/>
      <c r="GY656" s="267"/>
      <c r="GZ656" s="203" t="s">
        <v>113</v>
      </c>
      <c r="HA656" s="276" t="s">
        <v>619</v>
      </c>
      <c r="HC656" s="204"/>
      <c r="HD656" s="204">
        <f>VLOOKUP(HA656,$A$681:$F$2354,6,FALSE)</f>
        <v>44</v>
      </c>
      <c r="HE656" s="203" t="s">
        <v>67</v>
      </c>
      <c r="HF656" s="10">
        <f>HD656*1.2</f>
        <v>52.8</v>
      </c>
      <c r="HG656" s="10"/>
      <c r="HH656" s="267"/>
      <c r="HI656" s="203" t="s">
        <v>113</v>
      </c>
      <c r="HJ656" s="276" t="s">
        <v>479</v>
      </c>
      <c r="HL656" s="204"/>
      <c r="HM656" s="204">
        <f>VLOOKUP(HJ656,$A$681:$F$2354,6,FALSE)</f>
        <v>203</v>
      </c>
      <c r="HN656" s="203" t="s">
        <v>67</v>
      </c>
      <c r="HO656" s="10">
        <f>HM656*1.2</f>
        <v>243.6</v>
      </c>
      <c r="HP656" s="10"/>
      <c r="HQ656" s="267"/>
      <c r="HR656" s="203" t="s">
        <v>113</v>
      </c>
      <c r="HS656" s="276" t="s">
        <v>1276</v>
      </c>
      <c r="HU656" s="204"/>
      <c r="HV656" s="204">
        <f>VLOOKUP(HS656,$A$681:$F$2354,6,FALSE)</f>
        <v>84</v>
      </c>
      <c r="HW656" s="203" t="s">
        <v>67</v>
      </c>
      <c r="HX656" s="10">
        <f>HV656*1.2</f>
        <v>100.8</v>
      </c>
      <c r="HY656" s="10"/>
      <c r="HZ656" s="267"/>
      <c r="IA656" s="203" t="s">
        <v>113</v>
      </c>
      <c r="IB656" s="285" t="s">
        <v>183</v>
      </c>
      <c r="ID656" s="204"/>
      <c r="IE656" s="204" t="e">
        <f>VLOOKUP(IB656,$A$681:$F$2354,6,FALSE)</f>
        <v>#N/A</v>
      </c>
      <c r="IF656" s="203" t="s">
        <v>67</v>
      </c>
      <c r="IG656" s="10" t="e">
        <f>IE656*1.2</f>
        <v>#N/A</v>
      </c>
      <c r="IH656" s="10"/>
      <c r="II656" s="267"/>
      <c r="IJ656" s="203" t="s">
        <v>113</v>
      </c>
      <c r="IK656" s="276" t="s">
        <v>656</v>
      </c>
      <c r="IM656" s="204"/>
      <c r="IN656" s="204">
        <f>VLOOKUP(IK656,$A$681:$F$2354,6,FALSE)</f>
        <v>7</v>
      </c>
      <c r="IO656" s="203" t="s">
        <v>67</v>
      </c>
      <c r="IP656" s="10">
        <f>IN656*1.2</f>
        <v>8.4</v>
      </c>
      <c r="IQ656" s="10"/>
      <c r="IR656" s="267"/>
      <c r="IS656" s="203" t="s">
        <v>113</v>
      </c>
      <c r="IT656" s="276" t="s">
        <v>867</v>
      </c>
      <c r="IV656" s="204"/>
      <c r="IW656" s="204">
        <f>VLOOKUP(IT656,$A$681:$F$2354,6,FALSE)</f>
        <v>0</v>
      </c>
      <c r="IX656" s="203" t="s">
        <v>67</v>
      </c>
      <c r="IY656" s="10">
        <f>IW656*1.2</f>
        <v>0</v>
      </c>
      <c r="IZ656" s="10"/>
      <c r="JA656" s="267"/>
      <c r="JB656" s="203" t="s">
        <v>113</v>
      </c>
      <c r="JC656" s="276" t="s">
        <v>554</v>
      </c>
      <c r="JE656" s="204"/>
      <c r="JF656" s="204">
        <f>VLOOKUP(JC656,$A$681:$F$2354,6,FALSE)</f>
        <v>19</v>
      </c>
      <c r="JG656" s="203" t="s">
        <v>67</v>
      </c>
      <c r="JH656" s="10">
        <f>JF656*1.2</f>
        <v>22.8</v>
      </c>
      <c r="JI656" s="10"/>
      <c r="JJ656" s="267"/>
      <c r="JK656" s="203" t="s">
        <v>113</v>
      </c>
      <c r="JL656" s="276" t="s">
        <v>1264</v>
      </c>
      <c r="JN656" s="204"/>
      <c r="JO656" s="204">
        <f>VLOOKUP(JL656,$A$681:$F$2354,6,FALSE)</f>
        <v>5</v>
      </c>
      <c r="JP656" s="203" t="s">
        <v>67</v>
      </c>
      <c r="JQ656" s="10">
        <f>JO656*1.2</f>
        <v>6</v>
      </c>
      <c r="JR656" s="10"/>
      <c r="JS656" s="267"/>
      <c r="JT656" s="203" t="s">
        <v>113</v>
      </c>
      <c r="JU656" s="276" t="s">
        <v>2806</v>
      </c>
      <c r="JW656" s="204"/>
      <c r="JX656" s="204">
        <f>VLOOKUP(JU656,$A$681:$F$2354,6,FALSE)</f>
        <v>1</v>
      </c>
      <c r="JY656" s="203" t="s">
        <v>67</v>
      </c>
      <c r="JZ656" s="10">
        <f>JX656*1.2</f>
        <v>1.2</v>
      </c>
      <c r="KA656" s="10"/>
      <c r="KB656" s="267"/>
      <c r="KC656" s="203" t="s">
        <v>113</v>
      </c>
      <c r="KD656" s="276" t="s">
        <v>681</v>
      </c>
      <c r="KF656" s="204"/>
      <c r="KG656" s="204">
        <f>VLOOKUP(KD656,$A$681:$F$2354,6,FALSE)</f>
        <v>47</v>
      </c>
      <c r="KH656" s="203" t="s">
        <v>67</v>
      </c>
      <c r="KI656" s="10">
        <f>KG656*1.2</f>
        <v>56.4</v>
      </c>
      <c r="KJ656" s="10"/>
      <c r="KK656" s="267"/>
      <c r="KL656" s="203" t="s">
        <v>113</v>
      </c>
      <c r="KM656" s="276" t="s">
        <v>687</v>
      </c>
      <c r="KO656" s="204"/>
      <c r="KP656" s="204">
        <f>VLOOKUP(KM656,$A$681:$F$2354,6,FALSE)</f>
        <v>155</v>
      </c>
      <c r="KQ656" s="203" t="s">
        <v>67</v>
      </c>
      <c r="KR656" s="10">
        <f>KP656*1.2</f>
        <v>186</v>
      </c>
      <c r="KS656" s="10"/>
      <c r="KT656" s="267"/>
      <c r="KU656" s="203" t="s">
        <v>113</v>
      </c>
      <c r="KV656" s="276" t="s">
        <v>1276</v>
      </c>
      <c r="KX656" s="204"/>
      <c r="KY656" s="204">
        <f>VLOOKUP(KV656,$A$681:$F$2354,6,FALSE)</f>
        <v>84</v>
      </c>
      <c r="KZ656" s="203" t="s">
        <v>67</v>
      </c>
      <c r="LA656" s="10">
        <f>KY656*1.2</f>
        <v>100.8</v>
      </c>
      <c r="LB656" s="10"/>
      <c r="LC656" s="267"/>
      <c r="LD656" s="203" t="s">
        <v>113</v>
      </c>
      <c r="LE656" s="276" t="s">
        <v>568</v>
      </c>
      <c r="LG656" s="204"/>
      <c r="LH656" s="204">
        <f>VLOOKUP(LE656,$A$681:$F$2354,6,FALSE)</f>
        <v>211</v>
      </c>
      <c r="LI656" s="203" t="s">
        <v>67</v>
      </c>
      <c r="LJ656" s="10">
        <f>LH656*1.2</f>
        <v>253.2</v>
      </c>
      <c r="LK656" s="10"/>
      <c r="LL656" s="267"/>
      <c r="LM656" s="203" t="s">
        <v>113</v>
      </c>
      <c r="LN656" s="276" t="s">
        <v>568</v>
      </c>
      <c r="LP656" s="204"/>
      <c r="LQ656" s="204">
        <f>VLOOKUP(LN656,$A$681:$F$2354,6,FALSE)</f>
        <v>211</v>
      </c>
      <c r="LR656" s="203" t="s">
        <v>67</v>
      </c>
      <c r="LS656" s="10">
        <f>LQ656*1.2</f>
        <v>253.2</v>
      </c>
      <c r="LT656" s="10"/>
      <c r="LU656" s="267"/>
      <c r="LV656" s="203" t="s">
        <v>113</v>
      </c>
      <c r="LW656" s="276" t="s">
        <v>568</v>
      </c>
      <c r="LY656" s="204"/>
      <c r="LZ656" s="204">
        <f>VLOOKUP(LW656,$A$681:$F$2354,6,FALSE)</f>
        <v>211</v>
      </c>
      <c r="MA656" s="203" t="s">
        <v>67</v>
      </c>
      <c r="MB656" s="10">
        <f>LZ656*1.2</f>
        <v>253.2</v>
      </c>
      <c r="MC656" s="10"/>
      <c r="MD656" s="267"/>
      <c r="ME656" s="203" t="s">
        <v>113</v>
      </c>
      <c r="MF656" s="276" t="s">
        <v>2780</v>
      </c>
      <c r="MH656" s="204"/>
      <c r="MI656" s="204">
        <f>VLOOKUP(MF656,$A$681:$F$2354,6,FALSE)</f>
        <v>60</v>
      </c>
      <c r="MJ656" s="203" t="s">
        <v>67</v>
      </c>
      <c r="MK656" s="10">
        <f>MI656*1.2</f>
        <v>72</v>
      </c>
      <c r="ML656" s="10"/>
      <c r="MM656" s="267"/>
      <c r="MN656" s="203" t="s">
        <v>113</v>
      </c>
      <c r="MO656" s="276" t="s">
        <v>690</v>
      </c>
      <c r="MQ656" s="204"/>
      <c r="MR656" s="204">
        <f>VLOOKUP(MO656,$A$681:$F$2354,6,FALSE)</f>
        <v>65</v>
      </c>
      <c r="MS656" s="203" t="s">
        <v>67</v>
      </c>
      <c r="MT656" s="10">
        <f>MR656*1.2</f>
        <v>78</v>
      </c>
      <c r="MU656" s="10"/>
      <c r="MV656" s="267"/>
      <c r="MW656" s="203" t="s">
        <v>113</v>
      </c>
      <c r="MX656" s="276" t="s">
        <v>568</v>
      </c>
      <c r="MZ656" s="204"/>
      <c r="NA656" s="204">
        <f>VLOOKUP(MX656,$A$681:$F$2354,6,FALSE)</f>
        <v>211</v>
      </c>
      <c r="NB656" s="203" t="s">
        <v>67</v>
      </c>
      <c r="NC656" s="10">
        <f>NA656*1.2</f>
        <v>253.2</v>
      </c>
      <c r="ND656" s="10"/>
      <c r="NE656" s="267"/>
      <c r="NF656" s="203" t="s">
        <v>113</v>
      </c>
      <c r="NG656" s="276" t="s">
        <v>1264</v>
      </c>
      <c r="NI656" s="204"/>
      <c r="NJ656" s="204">
        <f>VLOOKUP(NG656,$A$681:$F$2354,6,FALSE)</f>
        <v>5</v>
      </c>
      <c r="NK656" s="203" t="s">
        <v>67</v>
      </c>
      <c r="NL656" s="10">
        <f>NJ656*1.2</f>
        <v>6</v>
      </c>
      <c r="NM656" s="10"/>
      <c r="NN656" s="267"/>
      <c r="NO656" s="203" t="s">
        <v>113</v>
      </c>
      <c r="NP656" s="424" t="s">
        <v>619</v>
      </c>
      <c r="NR656" s="204"/>
      <c r="NS656" s="204">
        <f>VLOOKUP(NP656,$A$681:$F$2354,6,FALSE)</f>
        <v>44</v>
      </c>
      <c r="NT656" s="203" t="s">
        <v>67</v>
      </c>
      <c r="NU656" s="10">
        <f>NS656*1.2</f>
        <v>52.8</v>
      </c>
      <c r="NV656" s="10"/>
      <c r="NW656" s="267"/>
      <c r="NX656" s="203" t="s">
        <v>113</v>
      </c>
      <c r="NY656" s="276" t="s">
        <v>985</v>
      </c>
      <c r="OA656" s="204"/>
      <c r="OB656" s="204">
        <f>VLOOKUP(NY656,$A$681:$F$2354,6,FALSE)</f>
        <v>29</v>
      </c>
      <c r="OC656" s="203" t="s">
        <v>67</v>
      </c>
      <c r="OD656" s="10">
        <f>OB656*1.2</f>
        <v>34.799999999999997</v>
      </c>
      <c r="OE656" s="10"/>
      <c r="OF656" s="267"/>
      <c r="OG656" s="203" t="s">
        <v>113</v>
      </c>
      <c r="OH656" s="276" t="s">
        <v>2581</v>
      </c>
      <c r="OJ656" s="204"/>
      <c r="OK656" s="204">
        <f>VLOOKUP(OH656,$A$681:$F$2354,6,FALSE)</f>
        <v>16</v>
      </c>
      <c r="OL656" s="203" t="s">
        <v>67</v>
      </c>
      <c r="OM656" s="10">
        <f>OK656*1.2</f>
        <v>19.2</v>
      </c>
      <c r="ON656" s="10"/>
      <c r="OO656" s="267"/>
      <c r="OP656" s="203" t="s">
        <v>113</v>
      </c>
      <c r="OQ656" s="424" t="s">
        <v>2134</v>
      </c>
      <c r="OS656" s="204"/>
      <c r="OT656" s="204">
        <f>VLOOKUP(OQ656,$A$681:$F$2354,6,FALSE)</f>
        <v>0</v>
      </c>
      <c r="OU656" s="203" t="s">
        <v>67</v>
      </c>
      <c r="OV656" s="10">
        <f>OT656*1.2</f>
        <v>0</v>
      </c>
      <c r="OW656" s="10"/>
      <c r="OX656" s="267"/>
      <c r="OY656" s="203" t="s">
        <v>113</v>
      </c>
      <c r="OZ656" s="428" t="s">
        <v>2806</v>
      </c>
      <c r="PB656" s="204"/>
      <c r="PC656" s="204">
        <f>VLOOKUP(OZ656,$A$681:$F$2354,6,FALSE)</f>
        <v>1</v>
      </c>
      <c r="PD656" s="203" t="s">
        <v>67</v>
      </c>
      <c r="PE656" s="10">
        <f>PC656*1.2</f>
        <v>1.2</v>
      </c>
      <c r="PF656" s="10"/>
      <c r="PG656" s="267"/>
      <c r="PH656" s="203" t="s">
        <v>113</v>
      </c>
      <c r="PI656" s="276" t="s">
        <v>568</v>
      </c>
      <c r="PK656" s="204"/>
      <c r="PL656" s="204">
        <f>VLOOKUP(PI656,$A$681:$F$2354,6,FALSE)</f>
        <v>211</v>
      </c>
      <c r="PM656" s="203" t="s">
        <v>67</v>
      </c>
      <c r="PN656" s="10">
        <f>PL656*1.2</f>
        <v>253.2</v>
      </c>
      <c r="PO656" s="10"/>
      <c r="PP656" s="267"/>
      <c r="PQ656" s="203" t="s">
        <v>113</v>
      </c>
      <c r="PR656" s="276" t="s">
        <v>183</v>
      </c>
      <c r="PT656" s="204"/>
      <c r="PU656" s="204" t="e">
        <f>VLOOKUP(PR656,$A$681:$F$2354,6,FALSE)</f>
        <v>#N/A</v>
      </c>
      <c r="PV656" s="203" t="s">
        <v>67</v>
      </c>
      <c r="PW656" s="10" t="e">
        <f>PU656*1.2</f>
        <v>#N/A</v>
      </c>
      <c r="PX656" s="10"/>
      <c r="PY656" s="267"/>
      <c r="PZ656" s="203" t="s">
        <v>113</v>
      </c>
      <c r="QA656" s="276" t="s">
        <v>601</v>
      </c>
      <c r="QC656" s="204"/>
      <c r="QD656" s="204">
        <f>VLOOKUP(QA656,$A$681:$F$2354,6,FALSE)</f>
        <v>0</v>
      </c>
      <c r="QE656" s="203" t="s">
        <v>67</v>
      </c>
      <c r="QF656" s="10">
        <f>QD656*1.2</f>
        <v>0</v>
      </c>
      <c r="QG656" s="10"/>
      <c r="QH656" s="267"/>
      <c r="QI656" s="203" t="s">
        <v>113</v>
      </c>
      <c r="QJ656" s="276" t="s">
        <v>622</v>
      </c>
      <c r="QL656" s="204"/>
      <c r="QM656" s="204">
        <f>VLOOKUP(QJ656,$A$681:$F$2354,6,FALSE)</f>
        <v>27</v>
      </c>
      <c r="QN656" s="203" t="s">
        <v>67</v>
      </c>
      <c r="QO656" s="10">
        <f>QM656*1.2</f>
        <v>32.4</v>
      </c>
      <c r="QP656" s="10"/>
      <c r="QQ656" s="267"/>
      <c r="QR656" s="203" t="s">
        <v>113</v>
      </c>
      <c r="QS656" s="276" t="s">
        <v>846</v>
      </c>
      <c r="QU656" s="204"/>
      <c r="QV656" s="204">
        <f>VLOOKUP(QS656,$A$681:$F$2354,6,FALSE)</f>
        <v>239</v>
      </c>
      <c r="QW656" s="203" t="s">
        <v>67</v>
      </c>
      <c r="QX656" s="10">
        <f>QV656*1.2</f>
        <v>286.8</v>
      </c>
      <c r="QY656" s="10"/>
      <c r="QZ656" s="267"/>
      <c r="RA656" s="203" t="s">
        <v>113</v>
      </c>
      <c r="RB656" s="276" t="s">
        <v>572</v>
      </c>
      <c r="RD656" s="204"/>
      <c r="RE656" s="204">
        <f>VLOOKUP(RB656,$A$681:$F$2354,6,FALSE)</f>
        <v>24</v>
      </c>
      <c r="RF656" s="203" t="s">
        <v>67</v>
      </c>
      <c r="RG656" s="10">
        <f>RE656*1.2</f>
        <v>28.799999999999997</v>
      </c>
      <c r="RH656" s="10"/>
      <c r="RI656" s="267"/>
      <c r="RJ656" s="203" t="s">
        <v>113</v>
      </c>
      <c r="RK656" s="278" t="s">
        <v>183</v>
      </c>
      <c r="RM656" s="204"/>
      <c r="RN656" s="204" t="e">
        <f>VLOOKUP(RK656,$A$681:$F$2354,6,FALSE)</f>
        <v>#N/A</v>
      </c>
      <c r="RO656" s="203" t="s">
        <v>67</v>
      </c>
      <c r="RP656" s="10" t="e">
        <f>RN656*1.2</f>
        <v>#N/A</v>
      </c>
      <c r="RQ656" s="10"/>
      <c r="RR656" s="267"/>
      <c r="RS656" s="203" t="s">
        <v>113</v>
      </c>
      <c r="RT656" s="276" t="s">
        <v>2780</v>
      </c>
      <c r="RV656" s="204"/>
      <c r="RW656" s="204">
        <f>VLOOKUP(RT656,$A$681:$F$2354,6,FALSE)</f>
        <v>60</v>
      </c>
      <c r="RX656" s="203" t="s">
        <v>67</v>
      </c>
      <c r="RY656" s="10">
        <f>RW656*1.2</f>
        <v>72</v>
      </c>
      <c r="RZ656" s="10"/>
      <c r="SA656" s="273"/>
      <c r="SB656" s="203" t="s">
        <v>113</v>
      </c>
      <c r="SC656" s="276" t="s">
        <v>479</v>
      </c>
      <c r="SE656" s="204"/>
      <c r="SF656" s="204">
        <f>VLOOKUP(SC656,$A$681:$F$2354,6,FALSE)</f>
        <v>203</v>
      </c>
      <c r="SG656" s="203" t="s">
        <v>67</v>
      </c>
      <c r="SH656" s="10">
        <f>SF656*1.2</f>
        <v>243.6</v>
      </c>
      <c r="SI656" s="10"/>
      <c r="SJ656" s="273"/>
      <c r="SK656" s="203" t="s">
        <v>113</v>
      </c>
      <c r="SL656" s="276" t="s">
        <v>2842</v>
      </c>
      <c r="SN656" s="204"/>
      <c r="SO656" s="204">
        <f>VLOOKUP(SL656,$A$681:$F$2354,6,FALSE)</f>
        <v>9</v>
      </c>
      <c r="SP656" s="203" t="s">
        <v>67</v>
      </c>
      <c r="SQ656" s="10">
        <f>SO656*1.2</f>
        <v>10.799999999999999</v>
      </c>
      <c r="SR656" s="10"/>
      <c r="SS656" s="273"/>
      <c r="ST656" s="203" t="s">
        <v>113</v>
      </c>
      <c r="SU656" s="276" t="s">
        <v>2075</v>
      </c>
      <c r="SW656" s="204"/>
      <c r="SX656" s="204">
        <f>VLOOKUP(SU656,$A$681:$F$2354,6,FALSE)</f>
        <v>0</v>
      </c>
      <c r="SY656" s="203" t="s">
        <v>67</v>
      </c>
      <c r="SZ656" s="10">
        <f>SX656*1.2</f>
        <v>0</v>
      </c>
      <c r="TA656" s="10"/>
      <c r="TB656" s="273"/>
      <c r="TC656" s="203" t="s">
        <v>113</v>
      </c>
      <c r="TD656" s="428" t="s">
        <v>619</v>
      </c>
      <c r="TF656" s="204"/>
      <c r="TG656" s="204">
        <f>VLOOKUP(TD656,$A$681:$F$2354,6,FALSE)</f>
        <v>44</v>
      </c>
      <c r="TH656" s="203" t="s">
        <v>67</v>
      </c>
      <c r="TI656" s="10">
        <f>TG656*1.2</f>
        <v>52.8</v>
      </c>
      <c r="TK656" s="273"/>
      <c r="TL656" s="203" t="s">
        <v>113</v>
      </c>
      <c r="TM656" s="276" t="s">
        <v>1270</v>
      </c>
      <c r="TO656" s="204"/>
      <c r="TP656" s="204">
        <f>VLOOKUP(TM656,$A$681:$F$2354,6,FALSE)</f>
        <v>0</v>
      </c>
      <c r="TQ656" s="203" t="s">
        <v>67</v>
      </c>
      <c r="TR656" s="10">
        <f>TP656*1.2</f>
        <v>0</v>
      </c>
      <c r="TS656" s="10"/>
      <c r="TT656" s="273"/>
      <c r="TU656" s="203" t="s">
        <v>113</v>
      </c>
      <c r="TV656" s="276" t="s">
        <v>687</v>
      </c>
      <c r="TX656" s="204"/>
      <c r="TY656" s="204">
        <f>VLOOKUP(TV656,$A$681:$F$2354,6,FALSE)</f>
        <v>155</v>
      </c>
      <c r="TZ656" s="203" t="s">
        <v>67</v>
      </c>
      <c r="UA656" s="10">
        <f>TY656*1.2</f>
        <v>186</v>
      </c>
      <c r="UB656" s="10"/>
      <c r="UC656" s="273"/>
      <c r="UD656" s="203" t="s">
        <v>113</v>
      </c>
      <c r="UE656" s="285" t="s">
        <v>183</v>
      </c>
      <c r="UG656" s="204"/>
      <c r="UH656" s="204" t="e">
        <f>VLOOKUP(UE656,$A$681:$F$2354,6,FALSE)</f>
        <v>#N/A</v>
      </c>
      <c r="UI656" s="203" t="s">
        <v>67</v>
      </c>
      <c r="UJ656" s="10" t="e">
        <f>UH656*1.2</f>
        <v>#N/A</v>
      </c>
      <c r="UK656" s="10"/>
      <c r="UL656" s="273"/>
      <c r="UM656" s="203" t="s">
        <v>113</v>
      </c>
      <c r="UN656" s="276" t="s">
        <v>2842</v>
      </c>
      <c r="UP656" s="204"/>
      <c r="UQ656" s="204">
        <f>VLOOKUP(UN656,$A$681:$F$2354,6,FALSE)</f>
        <v>9</v>
      </c>
      <c r="UR656" s="203" t="s">
        <v>67</v>
      </c>
      <c r="US656" s="10">
        <f>UQ656*1.2</f>
        <v>10.799999999999999</v>
      </c>
      <c r="UT656" s="10"/>
      <c r="UU656" s="273"/>
      <c r="UV656" s="203" t="s">
        <v>113</v>
      </c>
      <c r="UW656" s="276" t="s">
        <v>2806</v>
      </c>
      <c r="UY656" s="204"/>
      <c r="UZ656" s="204">
        <f>VLOOKUP(UW656,$A$681:$F$2354,6,FALSE)</f>
        <v>1</v>
      </c>
      <c r="VA656" s="203" t="s">
        <v>67</v>
      </c>
      <c r="VB656" s="10">
        <f>UZ656*1.2</f>
        <v>1.2</v>
      </c>
      <c r="VC656" s="10"/>
      <c r="VD656" s="273"/>
      <c r="VE656" s="203" t="s">
        <v>113</v>
      </c>
      <c r="VF656" s="276" t="s">
        <v>1270</v>
      </c>
      <c r="VH656" s="204"/>
      <c r="VI656" s="204">
        <f>VLOOKUP(VF656,$A$681:$F$2354,6,FALSE)</f>
        <v>0</v>
      </c>
      <c r="VJ656" s="203" t="s">
        <v>67</v>
      </c>
      <c r="VK656" s="10">
        <f>VI656*1.2</f>
        <v>0</v>
      </c>
      <c r="VL656" s="10"/>
      <c r="VM656" s="273"/>
      <c r="VN656" s="203" t="s">
        <v>113</v>
      </c>
      <c r="VO656" s="276" t="s">
        <v>538</v>
      </c>
      <c r="VQ656" s="204"/>
      <c r="VR656" s="204">
        <f>VLOOKUP(VO656,$A$681:$F$2354,6,FALSE)</f>
        <v>50</v>
      </c>
      <c r="VS656" s="203" t="s">
        <v>67</v>
      </c>
      <c r="VT656" s="10">
        <f>VR656*1.2</f>
        <v>60</v>
      </c>
      <c r="VU656" s="10"/>
      <c r="VV656" s="273"/>
      <c r="VW656" s="203" t="s">
        <v>113</v>
      </c>
      <c r="VX656" s="278" t="s">
        <v>183</v>
      </c>
      <c r="VZ656" s="204"/>
      <c r="WA656" s="204" t="e">
        <f>VLOOKUP(VX656,$A$681:$F$2354,6,FALSE)</f>
        <v>#N/A</v>
      </c>
      <c r="WB656" s="203" t="s">
        <v>67</v>
      </c>
      <c r="WC656" s="10" t="e">
        <f>WA656*1.2</f>
        <v>#N/A</v>
      </c>
      <c r="WE656" s="273"/>
      <c r="WF656" s="203" t="s">
        <v>113</v>
      </c>
      <c r="WG656" s="276" t="s">
        <v>624</v>
      </c>
      <c r="WI656" s="204"/>
      <c r="WJ656" s="204">
        <f>VLOOKUP(WG656,$A$681:$F$2354,6,FALSE)</f>
        <v>38</v>
      </c>
      <c r="WK656" s="203" t="s">
        <v>67</v>
      </c>
      <c r="WL656" s="10">
        <f>WJ656*1.2</f>
        <v>45.6</v>
      </c>
      <c r="WN656" s="273"/>
      <c r="WO656" s="203" t="s">
        <v>113</v>
      </c>
      <c r="WP656" s="278" t="s">
        <v>183</v>
      </c>
      <c r="WQ656" s="204"/>
      <c r="WR656" s="204"/>
      <c r="WS656" s="204" t="e">
        <f>VLOOKUP(WP656,$A$681:$F$2354,6,FALSE)</f>
        <v>#N/A</v>
      </c>
      <c r="WT656" s="203" t="s">
        <v>67</v>
      </c>
      <c r="WU656" s="10" t="e">
        <f>WS656*1.2</f>
        <v>#N/A</v>
      </c>
      <c r="WV656" s="10"/>
      <c r="WW656" s="273"/>
      <c r="WX656" s="203" t="s">
        <v>113</v>
      </c>
      <c r="WY656" s="278" t="s">
        <v>183</v>
      </c>
      <c r="XA656" s="204"/>
      <c r="XB656" s="204" t="e">
        <f>VLOOKUP(WY656,$A$681:$F$2354,6,FALSE)</f>
        <v>#N/A</v>
      </c>
      <c r="XC656" s="203" t="s">
        <v>67</v>
      </c>
      <c r="XD656" s="10" t="e">
        <f>XB656*1.2</f>
        <v>#N/A</v>
      </c>
      <c r="XF656" s="273"/>
      <c r="XG656" s="203" t="s">
        <v>113</v>
      </c>
      <c r="XH656" s="276" t="s">
        <v>479</v>
      </c>
      <c r="XJ656" s="204"/>
      <c r="XK656" s="204">
        <f>VLOOKUP(XH656,$A$681:$F$2354,6,FALSE)</f>
        <v>203</v>
      </c>
      <c r="XL656" s="203" t="s">
        <v>67</v>
      </c>
      <c r="XM656" s="10">
        <f>XK656*1.2</f>
        <v>243.6</v>
      </c>
      <c r="XO656" s="273"/>
      <c r="XP656" s="203" t="s">
        <v>113</v>
      </c>
      <c r="XQ656" s="276" t="s">
        <v>867</v>
      </c>
      <c r="XS656" s="204"/>
      <c r="XT656" s="204">
        <f>VLOOKUP(XQ656,$A$681:$F$2354,6,FALSE)</f>
        <v>0</v>
      </c>
      <c r="XU656" s="203" t="s">
        <v>67</v>
      </c>
      <c r="XV656" s="10">
        <f>XT656*1.2</f>
        <v>0</v>
      </c>
      <c r="XW656" s="10"/>
      <c r="XX656" s="273"/>
      <c r="XY656" s="203" t="s">
        <v>113</v>
      </c>
      <c r="XZ656" s="276" t="s">
        <v>458</v>
      </c>
      <c r="YB656" s="204"/>
      <c r="YC656" s="204">
        <f>VLOOKUP(XZ656,$A$681:$F$2354,6,FALSE)</f>
        <v>115</v>
      </c>
      <c r="YD656" s="203" t="s">
        <v>67</v>
      </c>
      <c r="YE656" s="10">
        <f>YC656*1.2</f>
        <v>138</v>
      </c>
      <c r="YG656" s="273"/>
      <c r="YH656" s="203" t="s">
        <v>113</v>
      </c>
      <c r="YI656" s="278" t="s">
        <v>183</v>
      </c>
      <c r="YK656" s="204"/>
      <c r="YL656" s="204" t="e">
        <f>VLOOKUP(YI656,$A$681:$F$2354,6,FALSE)</f>
        <v>#N/A</v>
      </c>
      <c r="YM656" s="203" t="s">
        <v>67</v>
      </c>
      <c r="YN656" s="10" t="e">
        <f>YL656*1.2</f>
        <v>#N/A</v>
      </c>
      <c r="YO656" s="10"/>
      <c r="YP656" s="273"/>
      <c r="YQ656" s="203" t="s">
        <v>113</v>
      </c>
      <c r="YR656" s="278" t="s">
        <v>183</v>
      </c>
      <c r="YT656" s="204"/>
      <c r="YU656" s="204" t="e">
        <f>VLOOKUP(YR656,$A$681:$F$2354,6,FALSE)</f>
        <v>#N/A</v>
      </c>
      <c r="YV656" s="203" t="s">
        <v>67</v>
      </c>
      <c r="YW656" s="10" t="e">
        <f>YU656*1.2</f>
        <v>#N/A</v>
      </c>
      <c r="YY656" s="273"/>
      <c r="YZ656" s="203" t="s">
        <v>113</v>
      </c>
      <c r="ZA656" s="428" t="s">
        <v>2780</v>
      </c>
      <c r="ZC656" s="204"/>
      <c r="ZD656" s="204">
        <f>VLOOKUP(ZA656,$A$681:$F$2354,6,FALSE)</f>
        <v>60</v>
      </c>
      <c r="ZE656" s="203" t="s">
        <v>67</v>
      </c>
      <c r="ZF656" s="10">
        <f>ZD656*1.2</f>
        <v>72</v>
      </c>
      <c r="ZH656" s="273"/>
      <c r="ZI656" s="203" t="s">
        <v>113</v>
      </c>
      <c r="ZJ656" s="276" t="s">
        <v>458</v>
      </c>
      <c r="ZL656" s="204"/>
      <c r="ZM656" s="204">
        <f>VLOOKUP(ZJ656,$A$681:$F$2354,6,FALSE)</f>
        <v>115</v>
      </c>
      <c r="ZN656" s="203" t="s">
        <v>67</v>
      </c>
      <c r="ZO656" s="10">
        <f>ZM656*1.2</f>
        <v>138</v>
      </c>
      <c r="ZQ656" s="273"/>
      <c r="ZR656" s="203" t="s">
        <v>113</v>
      </c>
      <c r="ZS656" s="276" t="s">
        <v>654</v>
      </c>
      <c r="ZU656" s="204"/>
      <c r="ZV656" s="204">
        <f>VLOOKUP(ZS656,$A$681:$F$2354,6,FALSE)</f>
        <v>0</v>
      </c>
      <c r="ZW656" s="203" t="s">
        <v>67</v>
      </c>
      <c r="ZX656" s="10">
        <f>ZV656*1.2</f>
        <v>0</v>
      </c>
      <c r="ZY656" s="10"/>
      <c r="ZZ656" s="273"/>
      <c r="AAA656" s="203" t="s">
        <v>113</v>
      </c>
      <c r="AAB656" s="276" t="s">
        <v>668</v>
      </c>
      <c r="AAD656" s="204"/>
      <c r="AAE656" s="204">
        <f>VLOOKUP(AAB656,$A$681:$F$2354,6,FALSE)</f>
        <v>11</v>
      </c>
      <c r="AAF656" s="203" t="s">
        <v>67</v>
      </c>
      <c r="AAG656" s="10">
        <f>AAE656*1.2</f>
        <v>13.2</v>
      </c>
      <c r="AAH656" s="10"/>
      <c r="AAI656" s="273"/>
      <c r="AAJ656" s="203" t="s">
        <v>113</v>
      </c>
      <c r="AAK656" s="276" t="s">
        <v>2092</v>
      </c>
      <c r="AAM656" s="204"/>
      <c r="AAN656" s="204">
        <f>VLOOKUP(AAK656,$A$681:$F$2354,6,FALSE)</f>
        <v>1</v>
      </c>
      <c r="AAO656" s="203" t="s">
        <v>67</v>
      </c>
      <c r="AAP656" s="10">
        <f>AAN656*1.2</f>
        <v>1.2</v>
      </c>
      <c r="AAQ656" s="10"/>
      <c r="AAR656" s="273"/>
      <c r="AAS656" s="203" t="s">
        <v>113</v>
      </c>
      <c r="AAT656" s="276" t="s">
        <v>565</v>
      </c>
      <c r="AAV656" s="204"/>
      <c r="AAW656" s="204">
        <f>VLOOKUP(AAT656,$A$681:$F$2354,6,FALSE)</f>
        <v>6</v>
      </c>
      <c r="AAX656" s="203" t="s">
        <v>67</v>
      </c>
      <c r="AAY656" s="10">
        <f>AAW656*1.2</f>
        <v>7.1999999999999993</v>
      </c>
      <c r="AAZ656" s="10"/>
      <c r="ABA656" s="273"/>
      <c r="ABB656" s="203" t="s">
        <v>113</v>
      </c>
      <c r="ABC656" s="278" t="s">
        <v>183</v>
      </c>
      <c r="ABE656" s="204"/>
      <c r="ABF656" s="204" t="e">
        <f>VLOOKUP(ABC656,$A$681:$F$2354,6,FALSE)</f>
        <v>#N/A</v>
      </c>
      <c r="ABG656" s="203" t="s">
        <v>67</v>
      </c>
      <c r="ABH656" s="10" t="e">
        <f>ABF656*1.2</f>
        <v>#N/A</v>
      </c>
      <c r="ABI656" s="10"/>
      <c r="ABJ656" s="273"/>
      <c r="ABK656" s="203" t="s">
        <v>113</v>
      </c>
      <c r="ABL656" s="276" t="s">
        <v>2090</v>
      </c>
      <c r="ABN656" s="204"/>
      <c r="ABO656" s="204">
        <f>VLOOKUP(ABL656,$A$681:$F$2354,6,FALSE)</f>
        <v>0</v>
      </c>
      <c r="ABP656" s="203" t="s">
        <v>67</v>
      </c>
      <c r="ABQ656" s="10">
        <f>ABO656*1.2</f>
        <v>0</v>
      </c>
      <c r="ABR656" s="10"/>
      <c r="ABS656" s="273"/>
      <c r="ABT656" s="203" t="s">
        <v>113</v>
      </c>
      <c r="ABU656" s="276" t="s">
        <v>568</v>
      </c>
      <c r="ABW656" s="204"/>
      <c r="ABX656" s="204">
        <f>VLOOKUP(ABU656,$A$681:$F$2354,6,FALSE)</f>
        <v>211</v>
      </c>
      <c r="ABY656" s="203" t="s">
        <v>67</v>
      </c>
      <c r="ABZ656" s="10">
        <f>ABX656*1.2</f>
        <v>253.2</v>
      </c>
      <c r="ACA656" s="10"/>
      <c r="ACB656" s="273"/>
      <c r="ACC656" s="203" t="s">
        <v>113</v>
      </c>
      <c r="ACD656" s="278" t="s">
        <v>183</v>
      </c>
      <c r="ACF656" s="204"/>
      <c r="ACG656" s="204" t="e">
        <f>VLOOKUP(ACD656,$A$681:$F$2354,6,FALSE)</f>
        <v>#N/A</v>
      </c>
      <c r="ACH656" s="203" t="s">
        <v>67</v>
      </c>
      <c r="ACI656" s="10" t="e">
        <f>ACG656*1.2</f>
        <v>#N/A</v>
      </c>
      <c r="ACJ656" s="10"/>
      <c r="ACK656" s="273"/>
      <c r="ACL656" s="203" t="s">
        <v>113</v>
      </c>
      <c r="ACM656" s="278" t="s">
        <v>183</v>
      </c>
      <c r="ACO656" s="204"/>
      <c r="ACP656" s="204" t="e">
        <f>VLOOKUP(ACM656,$A$681:$F$2354,6,FALSE)</f>
        <v>#N/A</v>
      </c>
      <c r="ACQ656" s="203" t="s">
        <v>67</v>
      </c>
      <c r="ACR656" s="10" t="e">
        <f>ACP656*1.2</f>
        <v>#N/A</v>
      </c>
      <c r="ACS656" s="10"/>
      <c r="ACT656" s="273"/>
      <c r="ACU656" s="203" t="s">
        <v>113</v>
      </c>
      <c r="ACV656" s="278" t="s">
        <v>183</v>
      </c>
      <c r="ACX656" s="204"/>
      <c r="ACY656" s="204" t="e">
        <f>VLOOKUP(ACV656,$A$681:$F$2354,6,FALSE)</f>
        <v>#N/A</v>
      </c>
      <c r="ACZ656" s="203" t="s">
        <v>67</v>
      </c>
      <c r="ADA656" s="10" t="e">
        <f>ACY656*1.2</f>
        <v>#N/A</v>
      </c>
      <c r="ADB656" s="10"/>
      <c r="ADC656" s="273"/>
      <c r="ADD656" s="203" t="s">
        <v>113</v>
      </c>
      <c r="ADE656" s="278" t="s">
        <v>183</v>
      </c>
      <c r="ADG656" s="204"/>
      <c r="ADH656" s="204" t="e">
        <f>VLOOKUP(ADE656,$A$681:$F$2354,6,FALSE)</f>
        <v>#N/A</v>
      </c>
      <c r="ADI656" s="203" t="s">
        <v>67</v>
      </c>
      <c r="ADJ656" s="10" t="e">
        <f>ADH656*1.2</f>
        <v>#N/A</v>
      </c>
      <c r="ADL656" s="273"/>
      <c r="ADM656" s="203" t="s">
        <v>113</v>
      </c>
      <c r="ADN656" s="278" t="s">
        <v>183</v>
      </c>
      <c r="ADP656" s="204"/>
      <c r="ADQ656" s="204" t="e">
        <f>VLOOKUP(ADN656,$A$681:$F$2354,6,FALSE)</f>
        <v>#N/A</v>
      </c>
      <c r="ADR656" s="203" t="s">
        <v>67</v>
      </c>
      <c r="ADS656" s="10" t="e">
        <f>ADQ656*1.2</f>
        <v>#N/A</v>
      </c>
      <c r="ADT656" s="10"/>
      <c r="ADU656" s="273"/>
      <c r="ADV656" s="203" t="s">
        <v>113</v>
      </c>
      <c r="ADW656" s="278" t="s">
        <v>183</v>
      </c>
      <c r="ADY656" s="204"/>
      <c r="ADZ656" s="204" t="e">
        <f>VLOOKUP(ADW656,$A$681:$F$2354,6,FALSE)</f>
        <v>#N/A</v>
      </c>
      <c r="AEA656" s="203" t="s">
        <v>67</v>
      </c>
      <c r="AEB656" s="10" t="e">
        <f>ADZ656*1.2</f>
        <v>#N/A</v>
      </c>
      <c r="AED656" s="273"/>
      <c r="AEE656" s="203" t="s">
        <v>113</v>
      </c>
      <c r="AEF656" s="278" t="s">
        <v>183</v>
      </c>
      <c r="AEH656" s="204"/>
      <c r="AEI656" s="204" t="e">
        <f>VLOOKUP(AEF656,$A$681:$F$2354,6,FALSE)</f>
        <v>#N/A</v>
      </c>
      <c r="AEJ656" s="203" t="s">
        <v>67</v>
      </c>
      <c r="AEK656" s="10" t="e">
        <f>AEI656*1.2</f>
        <v>#N/A</v>
      </c>
      <c r="AEM656" s="273"/>
      <c r="AEN656" s="203" t="s">
        <v>113</v>
      </c>
      <c r="AEO656" s="278" t="s">
        <v>183</v>
      </c>
      <c r="AEQ656" s="204"/>
      <c r="AER656" s="204" t="e">
        <f>VLOOKUP(AEO656,$A$681:$F$2354,6,FALSE)</f>
        <v>#N/A</v>
      </c>
      <c r="AES656" s="203" t="s">
        <v>67</v>
      </c>
      <c r="AET656" s="10" t="e">
        <f>AER656*1.2</f>
        <v>#N/A</v>
      </c>
      <c r="AEV656" s="273"/>
      <c r="AEW656" s="203" t="s">
        <v>113</v>
      </c>
      <c r="AEX656" s="278" t="s">
        <v>183</v>
      </c>
      <c r="AEZ656" s="204"/>
      <c r="AFA656" s="204" t="e">
        <f>VLOOKUP(AEX656,$A$681:$F$2354,6,FALSE)</f>
        <v>#N/A</v>
      </c>
      <c r="AFB656" s="203" t="s">
        <v>67</v>
      </c>
      <c r="AFC656" s="10" t="e">
        <f>AFA656*1.2</f>
        <v>#N/A</v>
      </c>
      <c r="AFD656" s="10"/>
      <c r="AFE656" s="273"/>
      <c r="AFF656" s="203" t="s">
        <v>113</v>
      </c>
      <c r="AFG656" s="278" t="s">
        <v>183</v>
      </c>
      <c r="AFI656" s="204"/>
      <c r="AFJ656" s="204" t="e">
        <f>VLOOKUP(AFG656,$A$681:$F$2354,6,FALSE)</f>
        <v>#N/A</v>
      </c>
      <c r="AFK656" s="203" t="s">
        <v>67</v>
      </c>
      <c r="AFL656" s="10" t="e">
        <f>AFJ656*1.2</f>
        <v>#N/A</v>
      </c>
      <c r="AFM656" s="10"/>
      <c r="AFN656" s="273"/>
      <c r="AFO656" s="203" t="s">
        <v>113</v>
      </c>
      <c r="AFP656" s="278" t="s">
        <v>183</v>
      </c>
      <c r="AFR656" s="204"/>
      <c r="AFS656" s="204" t="e">
        <f>VLOOKUP(AFP656,$A$681:$F$2354,6,FALSE)</f>
        <v>#N/A</v>
      </c>
      <c r="AFT656" s="203" t="s">
        <v>67</v>
      </c>
      <c r="AFU656" s="10" t="e">
        <f>AFS656*1.2</f>
        <v>#N/A</v>
      </c>
      <c r="AFV656" s="10"/>
      <c r="AFW656" s="273"/>
      <c r="AFX656" s="203" t="s">
        <v>113</v>
      </c>
      <c r="AFY656" s="278" t="s">
        <v>183</v>
      </c>
      <c r="AGA656" s="204"/>
      <c r="AGB656" s="204" t="e">
        <f>VLOOKUP(AFY656,$A$681:$F$2354,6,FALSE)</f>
        <v>#N/A</v>
      </c>
      <c r="AGC656" s="203" t="s">
        <v>67</v>
      </c>
      <c r="AGD656" s="10" t="e">
        <f>AGB656*1.2</f>
        <v>#N/A</v>
      </c>
      <c r="AGE656" s="10"/>
      <c r="AGF656" s="273"/>
      <c r="AGG656" s="203" t="s">
        <v>113</v>
      </c>
      <c r="AGH656" s="278" t="s">
        <v>183</v>
      </c>
      <c r="AGJ656" s="204"/>
      <c r="AGK656" s="204" t="e">
        <f>VLOOKUP(AGH656,$A$681:$F$2354,6,FALSE)</f>
        <v>#N/A</v>
      </c>
      <c r="AGL656" s="203" t="s">
        <v>67</v>
      </c>
      <c r="AGM656" s="10" t="e">
        <f>AGK656*1.2</f>
        <v>#N/A</v>
      </c>
      <c r="AGN656" s="10"/>
      <c r="AGO656" s="273"/>
      <c r="AGP656" s="203" t="s">
        <v>113</v>
      </c>
      <c r="AGQ656" s="278" t="s">
        <v>183</v>
      </c>
      <c r="AGS656" s="204"/>
      <c r="AGT656" s="204" t="e">
        <f>VLOOKUP(AGQ656,$A$681:$F$2354,6,FALSE)</f>
        <v>#N/A</v>
      </c>
      <c r="AGU656" s="203" t="s">
        <v>67</v>
      </c>
      <c r="AGV656" s="10" t="e">
        <f>AGT656*1.2</f>
        <v>#N/A</v>
      </c>
      <c r="AGW656" s="10"/>
      <c r="AGX656" s="273"/>
      <c r="AGY656" s="203" t="s">
        <v>113</v>
      </c>
      <c r="AGZ656" s="276" t="s">
        <v>1235</v>
      </c>
      <c r="AHB656" s="204"/>
      <c r="AHC656" s="204">
        <f>VLOOKUP(AGZ656,$A$681:$F$2354,6,FALSE)</f>
        <v>0</v>
      </c>
      <c r="AHD656" s="203" t="s">
        <v>67</v>
      </c>
      <c r="AHE656" s="10">
        <f>AHC656*1.2</f>
        <v>0</v>
      </c>
      <c r="AHF656" s="10"/>
      <c r="AHG656" s="273"/>
      <c r="AHH656" s="203" t="s">
        <v>113</v>
      </c>
      <c r="AHI656" s="276" t="s">
        <v>2842</v>
      </c>
      <c r="AHK656" s="204"/>
      <c r="AHL656" s="204">
        <f>VLOOKUP(AHI656,$A$681:$F$2354,6,FALSE)</f>
        <v>9</v>
      </c>
      <c r="AHM656" s="203" t="s">
        <v>67</v>
      </c>
      <c r="AHN656" s="10">
        <f>AHL656*1.2</f>
        <v>10.799999999999999</v>
      </c>
      <c r="AHO656" s="10"/>
      <c r="AHP656" s="273"/>
      <c r="AHQ656" s="203" t="s">
        <v>113</v>
      </c>
      <c r="AHR656" s="276" t="s">
        <v>2676</v>
      </c>
      <c r="AHT656" s="204"/>
      <c r="AHU656" s="204">
        <f>VLOOKUP(AHR656,$A$681:$F$2354,6,FALSE)</f>
        <v>12</v>
      </c>
      <c r="AHV656" s="203" t="s">
        <v>67</v>
      </c>
      <c r="AHW656" s="10">
        <f>AHU656*1.2</f>
        <v>14.399999999999999</v>
      </c>
      <c r="AHX656" s="10"/>
      <c r="AHY656" s="273"/>
      <c r="AHZ656" s="203" t="s">
        <v>113</v>
      </c>
      <c r="AIA656" s="276" t="s">
        <v>650</v>
      </c>
      <c r="AIC656" s="204"/>
      <c r="AID656" s="204">
        <f>VLOOKUP(AIA656,$A$681:$F$2354,6,FALSE)</f>
        <v>50</v>
      </c>
      <c r="AIE656" s="203" t="s">
        <v>67</v>
      </c>
      <c r="AIF656" s="10">
        <f>AID656*1.2</f>
        <v>60</v>
      </c>
      <c r="AIG656" s="10"/>
      <c r="AIH656" s="273"/>
      <c r="AII656" s="203" t="s">
        <v>113</v>
      </c>
      <c r="AIJ656" s="276" t="s">
        <v>572</v>
      </c>
      <c r="AIL656" s="204"/>
      <c r="AIM656" s="204">
        <f>VLOOKUP(AIJ656,$A$681:$F$2354,6,FALSE)</f>
        <v>24</v>
      </c>
      <c r="AIN656" s="203" t="s">
        <v>67</v>
      </c>
      <c r="AIO656" s="10">
        <f>AIM656*1.2</f>
        <v>28.799999999999997</v>
      </c>
      <c r="AIP656" s="10"/>
      <c r="AIQ656" s="273"/>
      <c r="AIR656" s="203" t="s">
        <v>113</v>
      </c>
      <c r="AIS656" s="276" t="s">
        <v>846</v>
      </c>
      <c r="AIU656" s="204"/>
      <c r="AIV656" s="204">
        <f>VLOOKUP(AIS656,$A$681:$F$2354,6,FALSE)</f>
        <v>239</v>
      </c>
      <c r="AIW656" s="203" t="s">
        <v>67</v>
      </c>
      <c r="AIX656" s="10">
        <f>AIV656*1.2</f>
        <v>286.8</v>
      </c>
      <c r="AIY656" s="10"/>
      <c r="AIZ656" s="273"/>
      <c r="AJA656" s="203" t="s">
        <v>113</v>
      </c>
      <c r="AJB656" s="276" t="s">
        <v>2842</v>
      </c>
      <c r="AJD656" s="204"/>
      <c r="AJE656" s="204">
        <f>VLOOKUP(AJB656,$A$681:$F$2354,6,FALSE)</f>
        <v>9</v>
      </c>
      <c r="AJF656" s="203" t="s">
        <v>67</v>
      </c>
      <c r="AJG656" s="10">
        <f>AJE656*1.2</f>
        <v>10.799999999999999</v>
      </c>
      <c r="AJH656" s="10"/>
      <c r="AJI656" s="273"/>
      <c r="AJJ656" s="203" t="s">
        <v>113</v>
      </c>
      <c r="AJK656" s="276" t="s">
        <v>553</v>
      </c>
      <c r="AJM656" s="204"/>
      <c r="AJN656" s="204">
        <f>VLOOKUP(AJK656,$A$681:$F$2354,6,FALSE)</f>
        <v>0</v>
      </c>
      <c r="AJO656" s="203" t="s">
        <v>67</v>
      </c>
      <c r="AJP656" s="10">
        <f>AJN656*1.2</f>
        <v>0</v>
      </c>
      <c r="AJQ656" s="10"/>
      <c r="AJR656" s="273"/>
      <c r="AJS656" s="203" t="s">
        <v>113</v>
      </c>
      <c r="AJT656" s="431" t="s">
        <v>690</v>
      </c>
      <c r="AJV656" s="204"/>
      <c r="AJW656" s="204">
        <f>VLOOKUP(AJT656,$A$681:$F$2354,6,FALSE)</f>
        <v>65</v>
      </c>
      <c r="AJX656" s="203" t="s">
        <v>67</v>
      </c>
      <c r="AJY656" s="10">
        <f>AJW656*1.2</f>
        <v>78</v>
      </c>
      <c r="AJZ656" s="10"/>
      <c r="AKA656" s="273"/>
      <c r="AKB656" s="203" t="s">
        <v>113</v>
      </c>
      <c r="AKC656" s="276" t="s">
        <v>2057</v>
      </c>
      <c r="AKE656" s="204"/>
      <c r="AKF656" s="204">
        <f>VLOOKUP(AKC656,$A$681:$F$2354,6,FALSE)</f>
        <v>66</v>
      </c>
      <c r="AKG656" s="203" t="s">
        <v>67</v>
      </c>
      <c r="AKH656" s="10">
        <f>AKF656*1.2</f>
        <v>79.2</v>
      </c>
      <c r="AKI656" s="10"/>
      <c r="AKJ656" s="273"/>
      <c r="AKK656" s="203" t="s">
        <v>113</v>
      </c>
      <c r="AKL656" s="276" t="s">
        <v>565</v>
      </c>
      <c r="AKN656" s="204"/>
      <c r="AKO656" s="204">
        <f>VLOOKUP(AKL656,$A$681:$F$2354,6,FALSE)</f>
        <v>6</v>
      </c>
      <c r="AKP656" s="203" t="s">
        <v>67</v>
      </c>
      <c r="AKQ656" s="10">
        <f>AKO656*1.2</f>
        <v>7.1999999999999993</v>
      </c>
      <c r="AKR656" s="10"/>
      <c r="AKS656" s="273"/>
      <c r="AKT656" s="203" t="s">
        <v>113</v>
      </c>
      <c r="AKU656" s="276" t="s">
        <v>658</v>
      </c>
      <c r="AKW656" s="204"/>
      <c r="AKX656" s="204">
        <f>VLOOKUP(AKU656,$A$681:$F$2354,6,FALSE)</f>
        <v>70</v>
      </c>
      <c r="AKY656" s="203" t="s">
        <v>67</v>
      </c>
      <c r="AKZ656" s="10">
        <f>AKX656*1.2</f>
        <v>84</v>
      </c>
      <c r="ALA656" s="10"/>
      <c r="ALB656" s="273"/>
      <c r="ALC656" s="203" t="s">
        <v>113</v>
      </c>
      <c r="ALD656" s="276" t="s">
        <v>650</v>
      </c>
      <c r="ALF656" s="204"/>
      <c r="ALG656" s="204">
        <f>VLOOKUP(ALD656,$A$681:$F$2354,6,FALSE)</f>
        <v>50</v>
      </c>
      <c r="ALH656" s="203" t="s">
        <v>67</v>
      </c>
      <c r="ALI656" s="10">
        <f>ALG656*1.2</f>
        <v>60</v>
      </c>
      <c r="ALJ656" s="10"/>
      <c r="ALK656" s="273"/>
      <c r="ALL656" s="203" t="s">
        <v>113</v>
      </c>
      <c r="ALM656" s="276" t="s">
        <v>2688</v>
      </c>
      <c r="ALO656" s="204"/>
      <c r="ALP656" s="204">
        <f>VLOOKUP(ALM656,$A$681:$F$2354,6,FALSE)</f>
        <v>0</v>
      </c>
      <c r="ALQ656" s="203" t="s">
        <v>67</v>
      </c>
      <c r="ALR656" s="10">
        <f>ALP656*1.2</f>
        <v>0</v>
      </c>
      <c r="ALS656" s="10"/>
      <c r="ALT656" s="273"/>
      <c r="ALU656" s="203" t="s">
        <v>113</v>
      </c>
      <c r="ALV656" s="276" t="s">
        <v>479</v>
      </c>
      <c r="ALX656" s="204"/>
      <c r="ALY656" s="204">
        <f>VLOOKUP(ALV656,$A$681:$F$2354,6,FALSE)</f>
        <v>203</v>
      </c>
      <c r="ALZ656" s="203" t="s">
        <v>67</v>
      </c>
      <c r="AMA656" s="10">
        <f>ALY656*1.2</f>
        <v>243.6</v>
      </c>
      <c r="AMB656" s="10"/>
      <c r="AMC656" s="273"/>
      <c r="AMD656" s="203" t="s">
        <v>113</v>
      </c>
      <c r="AME656" s="276" t="s">
        <v>622</v>
      </c>
      <c r="AMG656" s="204"/>
      <c r="AMH656" s="204">
        <f>VLOOKUP(AME656,$A$681:$F$2354,6,FALSE)</f>
        <v>27</v>
      </c>
      <c r="AMI656" s="203" t="s">
        <v>67</v>
      </c>
      <c r="AMJ656" s="10">
        <f>AMH656*1.2</f>
        <v>32.4</v>
      </c>
      <c r="AMK656" s="10"/>
      <c r="AML656" s="273"/>
      <c r="AMM656" s="203" t="s">
        <v>113</v>
      </c>
      <c r="AMN656" s="276" t="s">
        <v>1193</v>
      </c>
      <c r="AMP656" s="204"/>
      <c r="AMQ656" s="204">
        <f>VLOOKUP(AMN656,$A$681:$F$2354,6,FALSE)</f>
        <v>0</v>
      </c>
      <c r="AMR656" s="203" t="s">
        <v>67</v>
      </c>
      <c r="AMS656" s="10">
        <f>AMQ656*1.2</f>
        <v>0</v>
      </c>
      <c r="AMT656" s="10"/>
      <c r="AMU656" s="273"/>
      <c r="AMV656" s="203" t="s">
        <v>113</v>
      </c>
      <c r="AMW656" s="276" t="s">
        <v>690</v>
      </c>
      <c r="AMY656" s="204"/>
      <c r="AMZ656" s="204">
        <f>VLOOKUP(AMW656,$A$681:$F$2354,6,FALSE)</f>
        <v>65</v>
      </c>
      <c r="ANA656" s="203" t="s">
        <v>67</v>
      </c>
      <c r="ANB656" s="10">
        <f>AMZ656*1.2</f>
        <v>78</v>
      </c>
      <c r="ANC656" s="10"/>
      <c r="AND656" s="273"/>
      <c r="ANE656" s="203" t="s">
        <v>113</v>
      </c>
      <c r="ANF656" s="276" t="s">
        <v>458</v>
      </c>
      <c r="ANH656" s="204"/>
      <c r="ANI656" s="204">
        <f>VLOOKUP(ANF656,$A$681:$F$2354,6,FALSE)</f>
        <v>115</v>
      </c>
      <c r="ANJ656" s="203" t="s">
        <v>67</v>
      </c>
      <c r="ANK656" s="10">
        <f>ANI656*1.2</f>
        <v>138</v>
      </c>
      <c r="ANL656" s="10"/>
      <c r="ANM656" s="273"/>
      <c r="ANN656" s="203" t="s">
        <v>113</v>
      </c>
      <c r="ANO656" s="276" t="s">
        <v>1204</v>
      </c>
      <c r="ANQ656" s="204"/>
      <c r="ANR656" s="204">
        <f>VLOOKUP(ANO656,$A$681:$F$2354,6,FALSE)</f>
        <v>11</v>
      </c>
      <c r="ANS656" s="203" t="s">
        <v>67</v>
      </c>
      <c r="ANT656" s="10">
        <f>ANR656*1.2</f>
        <v>13.2</v>
      </c>
      <c r="ANU656" s="10"/>
      <c r="ANV656" s="273"/>
      <c r="ANW656" s="203" t="s">
        <v>113</v>
      </c>
      <c r="ANX656" s="276" t="s">
        <v>479</v>
      </c>
      <c r="ANZ656" s="204"/>
      <c r="AOA656" s="204">
        <f>VLOOKUP(ANX656,$A$681:$F$2354,6,FALSE)</f>
        <v>203</v>
      </c>
      <c r="AOB656" s="203" t="s">
        <v>67</v>
      </c>
      <c r="AOC656" s="10">
        <f>AOA656*1.2</f>
        <v>243.6</v>
      </c>
      <c r="AOD656" s="10"/>
      <c r="AOE656" s="273"/>
      <c r="AOF656" s="203" t="s">
        <v>113</v>
      </c>
      <c r="AOG656" s="276" t="s">
        <v>538</v>
      </c>
      <c r="AOI656" s="204"/>
      <c r="AOJ656" s="204">
        <f>VLOOKUP(AOG656,$A$681:$F$2354,6,FALSE)</f>
        <v>50</v>
      </c>
      <c r="AOK656" s="203" t="s">
        <v>67</v>
      </c>
      <c r="AOL656" s="10">
        <f>AOJ656*1.2</f>
        <v>60</v>
      </c>
      <c r="AOM656" s="10"/>
      <c r="AON656" s="273"/>
      <c r="AOO656" s="203" t="s">
        <v>113</v>
      </c>
      <c r="AOP656" s="276" t="s">
        <v>846</v>
      </c>
      <c r="AOR656" s="204"/>
      <c r="AOS656" s="204">
        <f>VLOOKUP(AOP656,$A$681:$F$2354,6,FALSE)</f>
        <v>239</v>
      </c>
      <c r="AOT656" s="203" t="s">
        <v>67</v>
      </c>
      <c r="AOU656" s="10">
        <f>AOS656*1.2</f>
        <v>286.8</v>
      </c>
      <c r="AOV656" s="10"/>
      <c r="AOW656" s="273"/>
      <c r="AOX656" s="203" t="s">
        <v>113</v>
      </c>
      <c r="AOY656" s="276" t="s">
        <v>846</v>
      </c>
      <c r="APA656" s="204"/>
      <c r="APB656" s="204">
        <f>VLOOKUP(AOY656,$A$681:$F$2354,6,FALSE)</f>
        <v>239</v>
      </c>
      <c r="APC656" s="203" t="s">
        <v>67</v>
      </c>
      <c r="APD656" s="10">
        <f>APB656*1.2</f>
        <v>286.8</v>
      </c>
      <c r="APE656" s="10"/>
      <c r="APF656" s="273"/>
      <c r="APG656" s="203" t="s">
        <v>113</v>
      </c>
      <c r="APH656" s="276" t="s">
        <v>656</v>
      </c>
      <c r="APJ656" s="204"/>
      <c r="APK656" s="204">
        <f>VLOOKUP(APH656,$A$681:$F$2354,6,FALSE)</f>
        <v>7</v>
      </c>
      <c r="APL656" s="203" t="s">
        <v>67</v>
      </c>
      <c r="APM656" s="10">
        <f>APK656*1.2</f>
        <v>8.4</v>
      </c>
      <c r="APN656" s="10"/>
      <c r="APO656" s="273"/>
      <c r="APP656" s="203" t="s">
        <v>113</v>
      </c>
      <c r="APQ656" s="276" t="s">
        <v>690</v>
      </c>
      <c r="APS656" s="204"/>
      <c r="APT656" s="204">
        <f>VLOOKUP(APQ656,$A$681:$F$2354,6,FALSE)</f>
        <v>65</v>
      </c>
      <c r="APU656" s="203" t="s">
        <v>67</v>
      </c>
      <c r="APV656" s="10">
        <f>APT656*1.2</f>
        <v>78</v>
      </c>
      <c r="APW656" s="10"/>
      <c r="APX656" s="273"/>
      <c r="APY656" s="203" t="s">
        <v>113</v>
      </c>
      <c r="APZ656" s="276" t="s">
        <v>619</v>
      </c>
      <c r="AQB656" s="204"/>
      <c r="AQC656" s="204">
        <f>VLOOKUP(APZ656,$A$681:$F$2354,6,FALSE)</f>
        <v>44</v>
      </c>
      <c r="AQD656" s="203" t="s">
        <v>67</v>
      </c>
      <c r="AQE656" s="10">
        <f>AQC656*1.2</f>
        <v>52.8</v>
      </c>
      <c r="AQF656" s="10"/>
      <c r="AQG656" s="273"/>
    </row>
    <row r="657" spans="1:1125" s="14" customFormat="1" ht="15">
      <c r="A657" s="203" t="s">
        <v>114</v>
      </c>
      <c r="B657" s="276" t="s">
        <v>846</v>
      </c>
      <c r="D657" s="204"/>
      <c r="E657" s="204">
        <f>VLOOKUP(B657,$A$681:$F$2354,6,FALSE)</f>
        <v>239</v>
      </c>
      <c r="F657" s="203" t="s">
        <v>69</v>
      </c>
      <c r="G657" s="10">
        <f>E657*1.1</f>
        <v>262.90000000000003</v>
      </c>
      <c r="H657" s="10"/>
      <c r="I657" s="267"/>
      <c r="J657" s="203" t="s">
        <v>114</v>
      </c>
      <c r="K657" s="276" t="s">
        <v>2084</v>
      </c>
      <c r="M657" s="204"/>
      <c r="N657" s="204">
        <f>VLOOKUP(K657,$A$681:$F$2354,6,FALSE)</f>
        <v>9</v>
      </c>
      <c r="O657" s="203" t="s">
        <v>69</v>
      </c>
      <c r="P657" s="10">
        <f>N657*1.1</f>
        <v>9.9</v>
      </c>
      <c r="Q657" s="10"/>
      <c r="R657" s="267"/>
      <c r="S657" s="203" t="s">
        <v>114</v>
      </c>
      <c r="T657" s="276" t="s">
        <v>2581</v>
      </c>
      <c r="V657" s="204"/>
      <c r="W657" s="204">
        <f>VLOOKUP(T657,$A$681:$F$2354,6,FALSE)</f>
        <v>16</v>
      </c>
      <c r="X657" s="203" t="s">
        <v>69</v>
      </c>
      <c r="Y657" s="10">
        <f>W657*1.1</f>
        <v>17.600000000000001</v>
      </c>
      <c r="Z657" s="10"/>
      <c r="AA657" s="267"/>
      <c r="AB657" s="203" t="s">
        <v>114</v>
      </c>
      <c r="AC657" s="276" t="s">
        <v>846</v>
      </c>
      <c r="AE657" s="204"/>
      <c r="AF657" s="204">
        <f>VLOOKUP(AC657,$A$681:$F$2354,6,FALSE)</f>
        <v>239</v>
      </c>
      <c r="AG657" s="203" t="s">
        <v>69</v>
      </c>
      <c r="AH657" s="10">
        <f>AF657*1.1</f>
        <v>262.90000000000003</v>
      </c>
      <c r="AI657" s="10"/>
      <c r="AJ657" s="267"/>
      <c r="AK657" s="203" t="s">
        <v>114</v>
      </c>
      <c r="AL657" s="276" t="s">
        <v>2780</v>
      </c>
      <c r="AN657" s="204"/>
      <c r="AO657" s="204">
        <f>VLOOKUP(AL657,$A$681:$F$2354,6,FALSE)</f>
        <v>60</v>
      </c>
      <c r="AP657" s="203" t="s">
        <v>69</v>
      </c>
      <c r="AQ657" s="10">
        <f>AO657*1.1</f>
        <v>66</v>
      </c>
      <c r="AR657" s="10"/>
      <c r="AS657" s="267"/>
      <c r="AT657" s="203" t="s">
        <v>114</v>
      </c>
      <c r="AU657" s="276" t="s">
        <v>2084</v>
      </c>
      <c r="AW657" s="204"/>
      <c r="AX657" s="204">
        <f>VLOOKUP(AU657,$A$681:$F$2354,6,FALSE)</f>
        <v>9</v>
      </c>
      <c r="AY657" s="203" t="s">
        <v>69</v>
      </c>
      <c r="AZ657" s="10">
        <f>AX657*1.1</f>
        <v>9.9</v>
      </c>
      <c r="BA657" s="10"/>
      <c r="BB657" s="267"/>
      <c r="BC657" s="203" t="s">
        <v>114</v>
      </c>
      <c r="BD657" s="276" t="s">
        <v>846</v>
      </c>
      <c r="BF657" s="204"/>
      <c r="BG657" s="204">
        <f>VLOOKUP(BD657,$A$681:$F$2354,6,FALSE)</f>
        <v>239</v>
      </c>
      <c r="BH657" s="203" t="s">
        <v>69</v>
      </c>
      <c r="BI657" s="10">
        <f>BG657*1.1</f>
        <v>262.90000000000003</v>
      </c>
      <c r="BJ657" s="10"/>
      <c r="BK657" s="267"/>
      <c r="BL657" s="203" t="s">
        <v>114</v>
      </c>
      <c r="BM657" s="276" t="s">
        <v>619</v>
      </c>
      <c r="BO657" s="204"/>
      <c r="BP657" s="204">
        <f>VLOOKUP(BM657,$A$681:$F$2354,6,FALSE)</f>
        <v>44</v>
      </c>
      <c r="BQ657" s="203" t="s">
        <v>69</v>
      </c>
      <c r="BR657" s="10">
        <f>BP657*1.1</f>
        <v>48.400000000000006</v>
      </c>
      <c r="BS657" s="10"/>
      <c r="BT657" s="267"/>
      <c r="BU657" s="203" t="s">
        <v>114</v>
      </c>
      <c r="BV657" s="276" t="s">
        <v>2780</v>
      </c>
      <c r="BX657" s="204"/>
      <c r="BY657" s="204">
        <f>VLOOKUP(BV657,$A$681:$F$2354,6,FALSE)</f>
        <v>60</v>
      </c>
      <c r="BZ657" s="203" t="s">
        <v>69</v>
      </c>
      <c r="CA657" s="10">
        <f>BY657*1.1</f>
        <v>66</v>
      </c>
      <c r="CB657" s="10"/>
      <c r="CC657" s="267"/>
      <c r="CD657" s="203" t="s">
        <v>114</v>
      </c>
      <c r="CE657" s="276" t="s">
        <v>2516</v>
      </c>
      <c r="CG657" s="204"/>
      <c r="CH657" s="204">
        <f>VLOOKUP(CE657,$A$681:$F$2354,6,FALSE)</f>
        <v>10</v>
      </c>
      <c r="CI657" s="203" t="s">
        <v>69</v>
      </c>
      <c r="CJ657" s="10">
        <f>CH657*1.1</f>
        <v>11</v>
      </c>
      <c r="CK657" s="10"/>
      <c r="CL657" s="267"/>
      <c r="CM657" s="203" t="s">
        <v>114</v>
      </c>
      <c r="CN657" s="276" t="s">
        <v>846</v>
      </c>
      <c r="CP657" s="204"/>
      <c r="CQ657" s="204">
        <f>VLOOKUP(CN657,$A$681:$F$2354,6,FALSE)</f>
        <v>239</v>
      </c>
      <c r="CR657" s="203" t="s">
        <v>69</v>
      </c>
      <c r="CS657" s="10">
        <f>CQ657*1.1</f>
        <v>262.90000000000003</v>
      </c>
      <c r="CT657" s="10"/>
      <c r="CU657" s="267"/>
      <c r="CV657" s="203" t="s">
        <v>114</v>
      </c>
      <c r="CW657" s="276" t="s">
        <v>687</v>
      </c>
      <c r="CY657" s="204"/>
      <c r="CZ657" s="204">
        <f>VLOOKUP(CW657,$A$681:$F$2354,6,FALSE)</f>
        <v>155</v>
      </c>
      <c r="DA657" s="203" t="s">
        <v>69</v>
      </c>
      <c r="DB657" s="10">
        <f>CZ657*1.1</f>
        <v>170.5</v>
      </c>
      <c r="DC657" s="10"/>
      <c r="DD657" s="267"/>
      <c r="DE657" s="203" t="s">
        <v>114</v>
      </c>
      <c r="DF657" s="276" t="s">
        <v>622</v>
      </c>
      <c r="DH657" s="204"/>
      <c r="DI657" s="204">
        <f>VLOOKUP(DF657,$A$681:$F$2354,6,FALSE)</f>
        <v>27</v>
      </c>
      <c r="DJ657" s="203" t="s">
        <v>69</v>
      </c>
      <c r="DK657" s="10">
        <f>DI657*1.1</f>
        <v>29.700000000000003</v>
      </c>
      <c r="DL657" s="10"/>
      <c r="DM657" s="267"/>
      <c r="DN657" s="203" t="s">
        <v>114</v>
      </c>
      <c r="DO657" s="276" t="s">
        <v>810</v>
      </c>
      <c r="DQ657" s="204"/>
      <c r="DR657" s="204">
        <f>VLOOKUP(DO657,$A$681:$F$2354,6,FALSE)</f>
        <v>0</v>
      </c>
      <c r="DS657" s="203" t="s">
        <v>69</v>
      </c>
      <c r="DT657" s="10">
        <f>DR657*1.1</f>
        <v>0</v>
      </c>
      <c r="DU657" s="10"/>
      <c r="DV657" s="267"/>
      <c r="DW657" s="203" t="s">
        <v>114</v>
      </c>
      <c r="DX657" s="278" t="s">
        <v>183</v>
      </c>
      <c r="DZ657" s="204"/>
      <c r="EA657" s="204" t="e">
        <f>VLOOKUP(DX657,$A$681:$F$2354,6,FALSE)</f>
        <v>#N/A</v>
      </c>
      <c r="EB657" s="203" t="s">
        <v>69</v>
      </c>
      <c r="EC657" s="10" t="e">
        <f>EA657*1.1</f>
        <v>#N/A</v>
      </c>
      <c r="ED657" s="10"/>
      <c r="EE657" s="267"/>
      <c r="EF657" s="203" t="s">
        <v>114</v>
      </c>
      <c r="EG657" s="276" t="s">
        <v>601</v>
      </c>
      <c r="EI657" s="204"/>
      <c r="EJ657" s="204">
        <f>VLOOKUP(EG657,$A$681:$F$2354,6,FALSE)</f>
        <v>0</v>
      </c>
      <c r="EK657" s="203" t="s">
        <v>69</v>
      </c>
      <c r="EL657" s="10">
        <f>EJ657*1.1</f>
        <v>0</v>
      </c>
      <c r="EM657" s="10"/>
      <c r="EN657" s="267"/>
      <c r="EO657" s="203" t="s">
        <v>114</v>
      </c>
      <c r="EP657" s="276" t="s">
        <v>2806</v>
      </c>
      <c r="ER657" s="204"/>
      <c r="ES657" s="204">
        <f>VLOOKUP(EP657,$A$681:$F$2354,6,FALSE)</f>
        <v>1</v>
      </c>
      <c r="ET657" s="203" t="s">
        <v>69</v>
      </c>
      <c r="EU657" s="10">
        <f>ES657*1.1</f>
        <v>1.1000000000000001</v>
      </c>
      <c r="EV657" s="10"/>
      <c r="EW657" s="267"/>
      <c r="EX657" s="203" t="s">
        <v>114</v>
      </c>
      <c r="EY657" s="276" t="s">
        <v>867</v>
      </c>
      <c r="FA657" s="204"/>
      <c r="FB657" s="204">
        <f>VLOOKUP(EY657,$A$681:$F$2354,6,FALSE)</f>
        <v>0</v>
      </c>
      <c r="FC657" s="203" t="s">
        <v>69</v>
      </c>
      <c r="FD657" s="10">
        <f>FB657*1.1</f>
        <v>0</v>
      </c>
      <c r="FE657" s="10"/>
      <c r="FF657" s="267"/>
      <c r="FG657" s="203" t="s">
        <v>114</v>
      </c>
      <c r="FH657" s="421" t="s">
        <v>2084</v>
      </c>
      <c r="FJ657" s="204"/>
      <c r="FK657" s="204">
        <f>VLOOKUP(FH657,$A$681:$F$2354,6,FALSE)</f>
        <v>9</v>
      </c>
      <c r="FL657" s="203" t="s">
        <v>69</v>
      </c>
      <c r="FM657" s="10">
        <f>FK657*1.1</f>
        <v>9.9</v>
      </c>
      <c r="FN657" s="10"/>
      <c r="FO657" s="267"/>
      <c r="FP657" s="203" t="s">
        <v>114</v>
      </c>
      <c r="FQ657" s="276" t="s">
        <v>2672</v>
      </c>
      <c r="FS657" s="204"/>
      <c r="FT657" s="204">
        <f>VLOOKUP(FQ657,$A$681:$F$2354,6,FALSE)</f>
        <v>34</v>
      </c>
      <c r="FU657" s="203" t="s">
        <v>69</v>
      </c>
      <c r="FV657" s="10">
        <f>FT657*1.1</f>
        <v>37.400000000000006</v>
      </c>
      <c r="FW657" s="10"/>
      <c r="FX657" s="267"/>
      <c r="FY657" s="203" t="s">
        <v>114</v>
      </c>
      <c r="FZ657" s="276" t="s">
        <v>846</v>
      </c>
      <c r="GB657" s="204"/>
      <c r="GC657" s="204">
        <f>VLOOKUP(FZ657,$A$681:$F$2354,6,FALSE)</f>
        <v>239</v>
      </c>
      <c r="GD657" s="203" t="s">
        <v>69</v>
      </c>
      <c r="GE657" s="10">
        <f>GC657*1.1</f>
        <v>262.90000000000003</v>
      </c>
      <c r="GF657" s="10"/>
      <c r="GG657" s="267"/>
      <c r="GH657" s="203" t="s">
        <v>114</v>
      </c>
      <c r="GI657" s="276" t="s">
        <v>846</v>
      </c>
      <c r="GK657" s="204"/>
      <c r="GL657" s="204">
        <f>VLOOKUP(GI657,$A$681:$F$2354,6,FALSE)</f>
        <v>239</v>
      </c>
      <c r="GM657" s="203" t="s">
        <v>69</v>
      </c>
      <c r="GN657" s="10">
        <f>GL657*1.1</f>
        <v>262.90000000000003</v>
      </c>
      <c r="GO657" s="10"/>
      <c r="GP657" s="267"/>
      <c r="GQ657" s="203" t="s">
        <v>114</v>
      </c>
      <c r="GR657" s="276" t="s">
        <v>2780</v>
      </c>
      <c r="GT657" s="204"/>
      <c r="GU657" s="204">
        <f>VLOOKUP(GR657,$A$681:$F$2354,6,FALSE)</f>
        <v>60</v>
      </c>
      <c r="GV657" s="203" t="s">
        <v>69</v>
      </c>
      <c r="GW657" s="10">
        <f>GU657*1.1</f>
        <v>66</v>
      </c>
      <c r="GX657" s="10"/>
      <c r="GY657" s="267"/>
      <c r="GZ657" s="203" t="s">
        <v>114</v>
      </c>
      <c r="HA657" s="276" t="s">
        <v>585</v>
      </c>
      <c r="HC657" s="204"/>
      <c r="HD657" s="204">
        <f>VLOOKUP(HA657,$A$681:$F$2354,6,FALSE)</f>
        <v>0</v>
      </c>
      <c r="HE657" s="203" t="s">
        <v>69</v>
      </c>
      <c r="HF657" s="10">
        <f>HD657*1.1</f>
        <v>0</v>
      </c>
      <c r="HG657" s="10"/>
      <c r="HH657" s="267"/>
      <c r="HI657" s="203" t="s">
        <v>114</v>
      </c>
      <c r="HJ657" s="276" t="s">
        <v>2672</v>
      </c>
      <c r="HL657" s="204"/>
      <c r="HM657" s="204">
        <f>VLOOKUP(HJ657,$A$681:$F$2354,6,FALSE)</f>
        <v>34</v>
      </c>
      <c r="HN657" s="203" t="s">
        <v>69</v>
      </c>
      <c r="HO657" s="10">
        <f>HM657*1.1</f>
        <v>37.400000000000006</v>
      </c>
      <c r="HP657" s="10"/>
      <c r="HQ657" s="267"/>
      <c r="HR657" s="203" t="s">
        <v>114</v>
      </c>
      <c r="HS657" s="276" t="s">
        <v>2516</v>
      </c>
      <c r="HU657" s="204"/>
      <c r="HV657" s="204">
        <f>VLOOKUP(HS657,$A$681:$F$2354,6,FALSE)</f>
        <v>10</v>
      </c>
      <c r="HW657" s="203" t="s">
        <v>69</v>
      </c>
      <c r="HX657" s="10">
        <f>HV657*1.1</f>
        <v>11</v>
      </c>
      <c r="HY657" s="10"/>
      <c r="HZ657" s="267"/>
      <c r="IA657" s="203" t="s">
        <v>114</v>
      </c>
      <c r="IB657" s="285" t="s">
        <v>183</v>
      </c>
      <c r="ID657" s="204"/>
      <c r="IE657" s="204" t="e">
        <f>VLOOKUP(IB657,$A$681:$F$2354,6,FALSE)</f>
        <v>#N/A</v>
      </c>
      <c r="IF657" s="203" t="s">
        <v>69</v>
      </c>
      <c r="IG657" s="10" t="e">
        <f>IE657*1.1</f>
        <v>#N/A</v>
      </c>
      <c r="IH657" s="10"/>
      <c r="II657" s="267"/>
      <c r="IJ657" s="203" t="s">
        <v>114</v>
      </c>
      <c r="IK657" s="276" t="s">
        <v>961</v>
      </c>
      <c r="IM657" s="204"/>
      <c r="IN657" s="204">
        <f>VLOOKUP(IK657,$A$681:$F$2354,6,FALSE)</f>
        <v>0</v>
      </c>
      <c r="IO657" s="203" t="s">
        <v>69</v>
      </c>
      <c r="IP657" s="10">
        <f>IN657*1.1</f>
        <v>0</v>
      </c>
      <c r="IQ657" s="10"/>
      <c r="IR657" s="267"/>
      <c r="IS657" s="203" t="s">
        <v>114</v>
      </c>
      <c r="IT657" s="276" t="s">
        <v>687</v>
      </c>
      <c r="IV657" s="204"/>
      <c r="IW657" s="204">
        <f>VLOOKUP(IT657,$A$681:$F$2354,6,FALSE)</f>
        <v>155</v>
      </c>
      <c r="IX657" s="203" t="s">
        <v>69</v>
      </c>
      <c r="IY657" s="10">
        <f>IW657*1.1</f>
        <v>170.5</v>
      </c>
      <c r="IZ657" s="10"/>
      <c r="JA657" s="267"/>
      <c r="JB657" s="203" t="s">
        <v>114</v>
      </c>
      <c r="JC657" s="276" t="s">
        <v>558</v>
      </c>
      <c r="JE657" s="204"/>
      <c r="JF657" s="204">
        <f>VLOOKUP(JC657,$A$681:$F$2354,6,FALSE)</f>
        <v>5</v>
      </c>
      <c r="JG657" s="203" t="s">
        <v>69</v>
      </c>
      <c r="JH657" s="10">
        <f>JF657*1.1</f>
        <v>5.5</v>
      </c>
      <c r="JI657" s="10"/>
      <c r="JJ657" s="267"/>
      <c r="JK657" s="203" t="s">
        <v>114</v>
      </c>
      <c r="JL657" s="276" t="s">
        <v>2581</v>
      </c>
      <c r="JN657" s="204"/>
      <c r="JO657" s="204">
        <f>VLOOKUP(JL657,$A$681:$F$2354,6,FALSE)</f>
        <v>16</v>
      </c>
      <c r="JP657" s="203" t="s">
        <v>69</v>
      </c>
      <c r="JQ657" s="10">
        <f>JO657*1.1</f>
        <v>17.600000000000001</v>
      </c>
      <c r="JR657" s="10"/>
      <c r="JS657" s="267"/>
      <c r="JT657" s="203" t="s">
        <v>114</v>
      </c>
      <c r="JU657" s="276" t="s">
        <v>1230</v>
      </c>
      <c r="JW657" s="204"/>
      <c r="JX657" s="204">
        <f>VLOOKUP(JU657,$A$681:$F$2354,6,FALSE)</f>
        <v>9</v>
      </c>
      <c r="JY657" s="203" t="s">
        <v>69</v>
      </c>
      <c r="JZ657" s="10">
        <f>JX657*1.1</f>
        <v>9.9</v>
      </c>
      <c r="KA657" s="10"/>
      <c r="KB657" s="267"/>
      <c r="KC657" s="203" t="s">
        <v>114</v>
      </c>
      <c r="KD657" s="276" t="s">
        <v>619</v>
      </c>
      <c r="KF657" s="204"/>
      <c r="KG657" s="204">
        <f>VLOOKUP(KD657,$A$681:$F$2354,6,FALSE)</f>
        <v>44</v>
      </c>
      <c r="KH657" s="203" t="s">
        <v>69</v>
      </c>
      <c r="KI657" s="10">
        <f>KG657*1.1</f>
        <v>48.400000000000006</v>
      </c>
      <c r="KJ657" s="10"/>
      <c r="KK657" s="267"/>
      <c r="KL657" s="203" t="s">
        <v>114</v>
      </c>
      <c r="KM657" s="276" t="s">
        <v>2592</v>
      </c>
      <c r="KO657" s="204"/>
      <c r="KP657" s="204">
        <f>VLOOKUP(KM657,$A$681:$F$2354,6,FALSE)</f>
        <v>20</v>
      </c>
      <c r="KQ657" s="203" t="s">
        <v>69</v>
      </c>
      <c r="KR657" s="10">
        <f>KP657*1.1</f>
        <v>22</v>
      </c>
      <c r="KS657" s="10"/>
      <c r="KT657" s="267"/>
      <c r="KU657" s="203" t="s">
        <v>114</v>
      </c>
      <c r="KV657" s="276" t="s">
        <v>558</v>
      </c>
      <c r="KX657" s="204"/>
      <c r="KY657" s="204">
        <f>VLOOKUP(KV657,$A$681:$F$2354,6,FALSE)</f>
        <v>5</v>
      </c>
      <c r="KZ657" s="203" t="s">
        <v>69</v>
      </c>
      <c r="LA657" s="10">
        <f>KY657*1.1</f>
        <v>5.5</v>
      </c>
      <c r="LB657" s="10"/>
      <c r="LC657" s="267"/>
      <c r="LD657" s="203" t="s">
        <v>114</v>
      </c>
      <c r="LE657" s="276" t="s">
        <v>681</v>
      </c>
      <c r="LG657" s="204"/>
      <c r="LH657" s="204">
        <f>VLOOKUP(LE657,$A$681:$F$2354,6,FALSE)</f>
        <v>47</v>
      </c>
      <c r="LI657" s="203" t="s">
        <v>69</v>
      </c>
      <c r="LJ657" s="10">
        <f>LH657*1.1</f>
        <v>51.7</v>
      </c>
      <c r="LK657" s="10"/>
      <c r="LL657" s="267"/>
      <c r="LM657" s="203" t="s">
        <v>114</v>
      </c>
      <c r="LN657" s="276" t="s">
        <v>479</v>
      </c>
      <c r="LP657" s="204"/>
      <c r="LQ657" s="204">
        <f>VLOOKUP(LN657,$A$681:$F$2354,6,FALSE)</f>
        <v>203</v>
      </c>
      <c r="LR657" s="203" t="s">
        <v>69</v>
      </c>
      <c r="LS657" s="10">
        <f>LQ657*1.1</f>
        <v>223.3</v>
      </c>
      <c r="LT657" s="10"/>
      <c r="LU657" s="267"/>
      <c r="LV657" s="203" t="s">
        <v>114</v>
      </c>
      <c r="LW657" s="276" t="s">
        <v>2780</v>
      </c>
      <c r="LY657" s="204"/>
      <c r="LZ657" s="204">
        <f>VLOOKUP(LW657,$A$681:$F$2354,6,FALSE)</f>
        <v>60</v>
      </c>
      <c r="MA657" s="203" t="s">
        <v>69</v>
      </c>
      <c r="MB657" s="10">
        <f>LZ657*1.1</f>
        <v>66</v>
      </c>
      <c r="MC657" s="10"/>
      <c r="MD657" s="267"/>
      <c r="ME657" s="203" t="s">
        <v>114</v>
      </c>
      <c r="MF657" s="276" t="s">
        <v>1259</v>
      </c>
      <c r="MH657" s="204"/>
      <c r="MI657" s="204">
        <f>VLOOKUP(MF657,$A$681:$F$2354,6,FALSE)</f>
        <v>0</v>
      </c>
      <c r="MJ657" s="203" t="s">
        <v>69</v>
      </c>
      <c r="MK657" s="10">
        <f>MI657*1.1</f>
        <v>0</v>
      </c>
      <c r="ML657" s="10"/>
      <c r="MM657" s="267"/>
      <c r="MN657" s="203" t="s">
        <v>114</v>
      </c>
      <c r="MO657" s="276" t="s">
        <v>2066</v>
      </c>
      <c r="MQ657" s="204"/>
      <c r="MR657" s="204">
        <f>VLOOKUP(MO657,$A$681:$F$2354,6,FALSE)</f>
        <v>46</v>
      </c>
      <c r="MS657" s="203" t="s">
        <v>69</v>
      </c>
      <c r="MT657" s="10">
        <f>MR657*1.1</f>
        <v>50.6</v>
      </c>
      <c r="MU657" s="10"/>
      <c r="MV657" s="267"/>
      <c r="MW657" s="203" t="s">
        <v>114</v>
      </c>
      <c r="MX657" s="276" t="s">
        <v>990</v>
      </c>
      <c r="MZ657" s="204"/>
      <c r="NA657" s="204">
        <f>VLOOKUP(MX657,$A$681:$F$2354,6,FALSE)</f>
        <v>69</v>
      </c>
      <c r="NB657" s="203" t="s">
        <v>69</v>
      </c>
      <c r="NC657" s="10">
        <f>NA657*1.1</f>
        <v>75.900000000000006</v>
      </c>
      <c r="ND657" s="10"/>
      <c r="NE657" s="267"/>
      <c r="NF657" s="203" t="s">
        <v>114</v>
      </c>
      <c r="NG657" s="276" t="s">
        <v>619</v>
      </c>
      <c r="NI657" s="204"/>
      <c r="NJ657" s="204">
        <f>VLOOKUP(NG657,$A$681:$F$2354,6,FALSE)</f>
        <v>44</v>
      </c>
      <c r="NK657" s="203" t="s">
        <v>69</v>
      </c>
      <c r="NL657" s="10">
        <f>NJ657*1.1</f>
        <v>48.400000000000006</v>
      </c>
      <c r="NM657" s="10"/>
      <c r="NN657" s="267"/>
      <c r="NO657" s="203" t="s">
        <v>114</v>
      </c>
      <c r="NP657" s="424" t="s">
        <v>2780</v>
      </c>
      <c r="NR657" s="204"/>
      <c r="NS657" s="204">
        <f>VLOOKUP(NP657,$A$681:$F$2354,6,FALSE)</f>
        <v>60</v>
      </c>
      <c r="NT657" s="203" t="s">
        <v>69</v>
      </c>
      <c r="NU657" s="10">
        <f>NS657*1.1</f>
        <v>66</v>
      </c>
      <c r="NV657" s="10"/>
      <c r="NW657" s="267"/>
      <c r="NX657" s="203" t="s">
        <v>114</v>
      </c>
      <c r="NY657" s="276" t="s">
        <v>1204</v>
      </c>
      <c r="OA657" s="204"/>
      <c r="OB657" s="204">
        <f>VLOOKUP(NY657,$A$681:$F$2354,6,FALSE)</f>
        <v>11</v>
      </c>
      <c r="OC657" s="203" t="s">
        <v>69</v>
      </c>
      <c r="OD657" s="10">
        <f>OB657*1.1</f>
        <v>12.100000000000001</v>
      </c>
      <c r="OE657" s="10"/>
      <c r="OF657" s="267"/>
      <c r="OG657" s="203" t="s">
        <v>114</v>
      </c>
      <c r="OH657" s="276" t="s">
        <v>2780</v>
      </c>
      <c r="OJ657" s="204"/>
      <c r="OK657" s="204">
        <f>VLOOKUP(OH657,$A$681:$F$2354,6,FALSE)</f>
        <v>60</v>
      </c>
      <c r="OL657" s="203" t="s">
        <v>69</v>
      </c>
      <c r="OM657" s="10">
        <f>OK657*1.1</f>
        <v>66</v>
      </c>
      <c r="ON657" s="10"/>
      <c r="OO657" s="267"/>
      <c r="OP657" s="203" t="s">
        <v>114</v>
      </c>
      <c r="OQ657" s="424" t="s">
        <v>690</v>
      </c>
      <c r="OS657" s="204"/>
      <c r="OT657" s="204">
        <f>VLOOKUP(OQ657,$A$681:$F$2354,6,FALSE)</f>
        <v>65</v>
      </c>
      <c r="OU657" s="203" t="s">
        <v>69</v>
      </c>
      <c r="OV657" s="10">
        <f>OT657*1.1</f>
        <v>71.5</v>
      </c>
      <c r="OW657" s="10"/>
      <c r="OX657" s="267"/>
      <c r="OY657" s="203" t="s">
        <v>114</v>
      </c>
      <c r="OZ657" s="428" t="s">
        <v>887</v>
      </c>
      <c r="PB657" s="204"/>
      <c r="PC657" s="204">
        <f>VLOOKUP(OZ657,$A$681:$F$2354,6,FALSE)</f>
        <v>0</v>
      </c>
      <c r="PD657" s="203" t="s">
        <v>69</v>
      </c>
      <c r="PE657" s="10">
        <f>PC657*1.1</f>
        <v>0</v>
      </c>
      <c r="PF657" s="10"/>
      <c r="PG657" s="267"/>
      <c r="PH657" s="203" t="s">
        <v>114</v>
      </c>
      <c r="PI657" s="276" t="s">
        <v>1193</v>
      </c>
      <c r="PK657" s="204"/>
      <c r="PL657" s="204">
        <f>VLOOKUP(PI657,$A$681:$F$2354,6,FALSE)</f>
        <v>0</v>
      </c>
      <c r="PM657" s="203" t="s">
        <v>69</v>
      </c>
      <c r="PN657" s="10">
        <f>PL657*1.1</f>
        <v>0</v>
      </c>
      <c r="PO657" s="10"/>
      <c r="PP657" s="267"/>
      <c r="PQ657" s="203" t="s">
        <v>114</v>
      </c>
      <c r="PR657" s="276" t="s">
        <v>183</v>
      </c>
      <c r="PT657" s="204"/>
      <c r="PU657" s="204" t="e">
        <f>VLOOKUP(PR657,$A$681:$F$2354,6,FALSE)</f>
        <v>#N/A</v>
      </c>
      <c r="PV657" s="203" t="s">
        <v>69</v>
      </c>
      <c r="PW657" s="10" t="e">
        <f>PU657*1.1</f>
        <v>#N/A</v>
      </c>
      <c r="PX657" s="10"/>
      <c r="PY657" s="267"/>
      <c r="PZ657" s="203" t="s">
        <v>114</v>
      </c>
      <c r="QA657" s="276" t="s">
        <v>2688</v>
      </c>
      <c r="QC657" s="204"/>
      <c r="QD657" s="204">
        <f>VLOOKUP(QA657,$A$681:$F$2354,6,FALSE)</f>
        <v>0</v>
      </c>
      <c r="QE657" s="203" t="s">
        <v>69</v>
      </c>
      <c r="QF657" s="10">
        <f>QD657*1.1</f>
        <v>0</v>
      </c>
      <c r="QG657" s="10"/>
      <c r="QH657" s="267"/>
      <c r="QI657" s="203" t="s">
        <v>114</v>
      </c>
      <c r="QJ657" s="276" t="s">
        <v>1276</v>
      </c>
      <c r="QL657" s="204"/>
      <c r="QM657" s="204">
        <f>VLOOKUP(QJ657,$A$681:$F$2354,6,FALSE)</f>
        <v>84</v>
      </c>
      <c r="QN657" s="203" t="s">
        <v>69</v>
      </c>
      <c r="QO657" s="10">
        <f>QM657*1.1</f>
        <v>92.4</v>
      </c>
      <c r="QP657" s="10"/>
      <c r="QQ657" s="267"/>
      <c r="QR657" s="203" t="s">
        <v>114</v>
      </c>
      <c r="QS657" s="276" t="s">
        <v>656</v>
      </c>
      <c r="QU657" s="204"/>
      <c r="QV657" s="204">
        <f>VLOOKUP(QS657,$A$681:$F$2354,6,FALSE)</f>
        <v>7</v>
      </c>
      <c r="QW657" s="203" t="s">
        <v>69</v>
      </c>
      <c r="QX657" s="10">
        <f>QV657*1.1</f>
        <v>7.7000000000000011</v>
      </c>
      <c r="QY657" s="10"/>
      <c r="QZ657" s="267"/>
      <c r="RA657" s="203" t="s">
        <v>114</v>
      </c>
      <c r="RB657" s="276" t="s">
        <v>2581</v>
      </c>
      <c r="RD657" s="204"/>
      <c r="RE657" s="204">
        <f>VLOOKUP(RB657,$A$681:$F$2354,6,FALSE)</f>
        <v>16</v>
      </c>
      <c r="RF657" s="203" t="s">
        <v>69</v>
      </c>
      <c r="RG657" s="10">
        <f>RE657*1.1</f>
        <v>17.600000000000001</v>
      </c>
      <c r="RH657" s="10"/>
      <c r="RI657" s="267"/>
      <c r="RJ657" s="203" t="s">
        <v>114</v>
      </c>
      <c r="RK657" s="278" t="s">
        <v>183</v>
      </c>
      <c r="RM657" s="204"/>
      <c r="RN657" s="204" t="e">
        <f>VLOOKUP(RK657,$A$681:$F$2354,6,FALSE)</f>
        <v>#N/A</v>
      </c>
      <c r="RO657" s="203" t="s">
        <v>69</v>
      </c>
      <c r="RP657" s="10" t="e">
        <f>RN657*1.1</f>
        <v>#N/A</v>
      </c>
      <c r="RQ657" s="10"/>
      <c r="RR657" s="267"/>
      <c r="RS657" s="203" t="s">
        <v>114</v>
      </c>
      <c r="RT657" s="276" t="s">
        <v>846</v>
      </c>
      <c r="RV657" s="204"/>
      <c r="RW657" s="204">
        <f>VLOOKUP(RT657,$A$681:$F$2354,6,FALSE)</f>
        <v>239</v>
      </c>
      <c r="RX657" s="203" t="s">
        <v>69</v>
      </c>
      <c r="RY657" s="10">
        <f>RW657*1.1</f>
        <v>262.90000000000003</v>
      </c>
      <c r="RZ657" s="10"/>
      <c r="SA657" s="273"/>
      <c r="SB657" s="203" t="s">
        <v>114</v>
      </c>
      <c r="SC657" s="276" t="s">
        <v>2806</v>
      </c>
      <c r="SE657" s="204"/>
      <c r="SF657" s="204">
        <f>VLOOKUP(SC657,$A$681:$F$2354,6,FALSE)</f>
        <v>1</v>
      </c>
      <c r="SG657" s="203" t="s">
        <v>69</v>
      </c>
      <c r="SH657" s="10">
        <f>SF657*1.1</f>
        <v>1.1000000000000001</v>
      </c>
      <c r="SI657" s="10"/>
      <c r="SJ657" s="273"/>
      <c r="SK657" s="203" t="s">
        <v>114</v>
      </c>
      <c r="SL657" s="276" t="s">
        <v>619</v>
      </c>
      <c r="SN657" s="204"/>
      <c r="SO657" s="204">
        <f>VLOOKUP(SL657,$A$681:$F$2354,6,FALSE)</f>
        <v>44</v>
      </c>
      <c r="SP657" s="203" t="s">
        <v>69</v>
      </c>
      <c r="SQ657" s="10">
        <f>SO657*1.1</f>
        <v>48.400000000000006</v>
      </c>
      <c r="SR657" s="10"/>
      <c r="SS657" s="273"/>
      <c r="ST657" s="203" t="s">
        <v>114</v>
      </c>
      <c r="SU657" s="276" t="s">
        <v>1204</v>
      </c>
      <c r="SW657" s="204"/>
      <c r="SX657" s="204">
        <f>VLOOKUP(SU657,$A$681:$F$2354,6,FALSE)</f>
        <v>11</v>
      </c>
      <c r="SY657" s="203" t="s">
        <v>69</v>
      </c>
      <c r="SZ657" s="10">
        <f>SX657*1.1</f>
        <v>12.100000000000001</v>
      </c>
      <c r="TA657" s="10"/>
      <c r="TB657" s="273"/>
      <c r="TC657" s="203" t="s">
        <v>114</v>
      </c>
      <c r="TD657" s="428" t="s">
        <v>479</v>
      </c>
      <c r="TF657" s="204"/>
      <c r="TG657" s="204">
        <f>VLOOKUP(TD657,$A$681:$F$2354,6,FALSE)</f>
        <v>203</v>
      </c>
      <c r="TH657" s="203" t="s">
        <v>69</v>
      </c>
      <c r="TI657" s="10">
        <f>TG657*1.1</f>
        <v>223.3</v>
      </c>
      <c r="TK657" s="273"/>
      <c r="TL657" s="203" t="s">
        <v>114</v>
      </c>
      <c r="TM657" s="276" t="s">
        <v>867</v>
      </c>
      <c r="TO657" s="204"/>
      <c r="TP657" s="204">
        <f>VLOOKUP(TM657,$A$681:$F$2354,6,FALSE)</f>
        <v>0</v>
      </c>
      <c r="TQ657" s="203" t="s">
        <v>69</v>
      </c>
      <c r="TR657" s="10">
        <f>TP657*1.1</f>
        <v>0</v>
      </c>
      <c r="TS657" s="10"/>
      <c r="TT657" s="273"/>
      <c r="TU657" s="203" t="s">
        <v>114</v>
      </c>
      <c r="TV657" s="276" t="s">
        <v>2676</v>
      </c>
      <c r="TX657" s="204"/>
      <c r="TY657" s="204">
        <f>VLOOKUP(TV657,$A$681:$F$2354,6,FALSE)</f>
        <v>12</v>
      </c>
      <c r="TZ657" s="203" t="s">
        <v>69</v>
      </c>
      <c r="UA657" s="10">
        <f>TY657*1.1</f>
        <v>13.200000000000001</v>
      </c>
      <c r="UB657" s="10"/>
      <c r="UC657" s="273"/>
      <c r="UD657" s="203" t="s">
        <v>114</v>
      </c>
      <c r="UE657" s="285" t="s">
        <v>183</v>
      </c>
      <c r="UG657" s="204"/>
      <c r="UH657" s="204" t="e">
        <f>VLOOKUP(UE657,$A$681:$F$2354,6,FALSE)</f>
        <v>#N/A</v>
      </c>
      <c r="UI657" s="203" t="s">
        <v>69</v>
      </c>
      <c r="UJ657" s="10" t="e">
        <f>UH657*1.1</f>
        <v>#N/A</v>
      </c>
      <c r="UK657" s="10"/>
      <c r="UL657" s="273"/>
      <c r="UM657" s="203" t="s">
        <v>114</v>
      </c>
      <c r="UN657" s="276" t="s">
        <v>2645</v>
      </c>
      <c r="UP657" s="204"/>
      <c r="UQ657" s="204">
        <f>VLOOKUP(UN657,$A$681:$F$2354,6,FALSE)</f>
        <v>49</v>
      </c>
      <c r="UR657" s="203" t="s">
        <v>69</v>
      </c>
      <c r="US657" s="10">
        <f>UQ657*1.1</f>
        <v>53.900000000000006</v>
      </c>
      <c r="UT657" s="10"/>
      <c r="UU657" s="273"/>
      <c r="UV657" s="203" t="s">
        <v>114</v>
      </c>
      <c r="UW657" s="276" t="s">
        <v>985</v>
      </c>
      <c r="UY657" s="204"/>
      <c r="UZ657" s="204">
        <f>VLOOKUP(UW657,$A$681:$F$2354,6,FALSE)</f>
        <v>29</v>
      </c>
      <c r="VA657" s="203" t="s">
        <v>69</v>
      </c>
      <c r="VB657" s="10">
        <f>UZ657*1.1</f>
        <v>31.900000000000002</v>
      </c>
      <c r="VC657" s="10"/>
      <c r="VD657" s="273"/>
      <c r="VE657" s="203" t="s">
        <v>114</v>
      </c>
      <c r="VF657" s="276" t="s">
        <v>619</v>
      </c>
      <c r="VH657" s="204"/>
      <c r="VI657" s="204">
        <f>VLOOKUP(VF657,$A$681:$F$2354,6,FALSE)</f>
        <v>44</v>
      </c>
      <c r="VJ657" s="203" t="s">
        <v>69</v>
      </c>
      <c r="VK657" s="10">
        <f>VI657*1.1</f>
        <v>48.400000000000006</v>
      </c>
      <c r="VL657" s="10"/>
      <c r="VM657" s="273"/>
      <c r="VN657" s="203" t="s">
        <v>114</v>
      </c>
      <c r="VO657" s="276" t="s">
        <v>2314</v>
      </c>
      <c r="VQ657" s="204"/>
      <c r="VR657" s="204">
        <f>VLOOKUP(VO657,$A$681:$F$2354,6,FALSE)</f>
        <v>0</v>
      </c>
      <c r="VS657" s="203" t="s">
        <v>69</v>
      </c>
      <c r="VT657" s="10">
        <f>VR657*1.1</f>
        <v>0</v>
      </c>
      <c r="VU657" s="10"/>
      <c r="VV657" s="273"/>
      <c r="VW657" s="203" t="s">
        <v>114</v>
      </c>
      <c r="VX657" s="278" t="s">
        <v>183</v>
      </c>
      <c r="VZ657" s="204"/>
      <c r="WA657" s="204" t="e">
        <f>VLOOKUP(VX657,$A$681:$F$2354,6,FALSE)</f>
        <v>#N/A</v>
      </c>
      <c r="WB657" s="203" t="s">
        <v>69</v>
      </c>
      <c r="WC657" s="10" t="e">
        <f>WA657*1.1</f>
        <v>#N/A</v>
      </c>
      <c r="WE657" s="273"/>
      <c r="WF657" s="203" t="s">
        <v>114</v>
      </c>
      <c r="WG657" s="276" t="s">
        <v>1264</v>
      </c>
      <c r="WI657" s="204"/>
      <c r="WJ657" s="204">
        <f>VLOOKUP(WG657,$A$681:$F$2354,6,FALSE)</f>
        <v>5</v>
      </c>
      <c r="WK657" s="203" t="s">
        <v>69</v>
      </c>
      <c r="WL657" s="10">
        <f>WJ657*1.1</f>
        <v>5.5</v>
      </c>
      <c r="WN657" s="273"/>
      <c r="WO657" s="203" t="s">
        <v>114</v>
      </c>
      <c r="WP657" s="278" t="s">
        <v>183</v>
      </c>
      <c r="WQ657" s="204"/>
      <c r="WR657" s="204"/>
      <c r="WS657" s="204" t="e">
        <f>VLOOKUP(WP657,$A$681:$F$2354,6,FALSE)</f>
        <v>#N/A</v>
      </c>
      <c r="WT657" s="203" t="s">
        <v>69</v>
      </c>
      <c r="WU657" s="10" t="e">
        <f>WS657*1.1</f>
        <v>#N/A</v>
      </c>
      <c r="WV657" s="10"/>
      <c r="WW657" s="273"/>
      <c r="WX657" s="203" t="s">
        <v>114</v>
      </c>
      <c r="WY657" s="278" t="s">
        <v>183</v>
      </c>
      <c r="XA657" s="204"/>
      <c r="XB657" s="204" t="e">
        <f>VLOOKUP(WY657,$A$681:$F$2354,6,FALSE)</f>
        <v>#N/A</v>
      </c>
      <c r="XC657" s="203" t="s">
        <v>69</v>
      </c>
      <c r="XD657" s="10" t="e">
        <f>XB657*1.1</f>
        <v>#N/A</v>
      </c>
      <c r="XF657" s="273"/>
      <c r="XG657" s="203" t="s">
        <v>114</v>
      </c>
      <c r="XH657" s="276" t="s">
        <v>572</v>
      </c>
      <c r="XJ657" s="204"/>
      <c r="XK657" s="204">
        <f>VLOOKUP(XH657,$A$681:$F$2354,6,FALSE)</f>
        <v>24</v>
      </c>
      <c r="XL657" s="203" t="s">
        <v>69</v>
      </c>
      <c r="XM657" s="10">
        <f>XK657*1.1</f>
        <v>26.400000000000002</v>
      </c>
      <c r="XO657" s="273"/>
      <c r="XP657" s="203" t="s">
        <v>114</v>
      </c>
      <c r="XQ657" s="276" t="s">
        <v>636</v>
      </c>
      <c r="XS657" s="204"/>
      <c r="XT657" s="204">
        <f>VLOOKUP(XQ657,$A$681:$F$2354,6,FALSE)</f>
        <v>5</v>
      </c>
      <c r="XU657" s="203" t="s">
        <v>69</v>
      </c>
      <c r="XV657" s="10">
        <f>XT657*1.1</f>
        <v>5.5</v>
      </c>
      <c r="XW657" s="10"/>
      <c r="XX657" s="273"/>
      <c r="XY657" s="203" t="s">
        <v>114</v>
      </c>
      <c r="XZ657" s="276" t="s">
        <v>554</v>
      </c>
      <c r="YB657" s="204"/>
      <c r="YC657" s="204">
        <f>VLOOKUP(XZ657,$A$681:$F$2354,6,FALSE)</f>
        <v>19</v>
      </c>
      <c r="YD657" s="203" t="s">
        <v>69</v>
      </c>
      <c r="YE657" s="10">
        <f>YC657*1.1</f>
        <v>20.900000000000002</v>
      </c>
      <c r="YG657" s="273"/>
      <c r="YH657" s="203" t="s">
        <v>114</v>
      </c>
      <c r="YI657" s="278" t="s">
        <v>183</v>
      </c>
      <c r="YK657" s="204"/>
      <c r="YL657" s="204" t="e">
        <f>VLOOKUP(YI657,$A$681:$F$2354,6,FALSE)</f>
        <v>#N/A</v>
      </c>
      <c r="YM657" s="203" t="s">
        <v>69</v>
      </c>
      <c r="YN657" s="10" t="e">
        <f>YL657*1.1</f>
        <v>#N/A</v>
      </c>
      <c r="YO657" s="10"/>
      <c r="YP657" s="273"/>
      <c r="YQ657" s="203" t="s">
        <v>114</v>
      </c>
      <c r="YR657" s="278" t="s">
        <v>183</v>
      </c>
      <c r="YT657" s="204"/>
      <c r="YU657" s="204" t="e">
        <f>VLOOKUP(YR657,$A$681:$F$2354,6,FALSE)</f>
        <v>#N/A</v>
      </c>
      <c r="YV657" s="203" t="s">
        <v>69</v>
      </c>
      <c r="YW657" s="10" t="e">
        <f>YU657*1.1</f>
        <v>#N/A</v>
      </c>
      <c r="YY657" s="273"/>
      <c r="YZ657" s="203" t="s">
        <v>114</v>
      </c>
      <c r="ZA657" s="428" t="s">
        <v>2676</v>
      </c>
      <c r="ZC657" s="204"/>
      <c r="ZD657" s="204">
        <f>VLOOKUP(ZA657,$A$681:$F$2354,6,FALSE)</f>
        <v>12</v>
      </c>
      <c r="ZE657" s="203" t="s">
        <v>69</v>
      </c>
      <c r="ZF657" s="10">
        <f>ZD657*1.1</f>
        <v>13.200000000000001</v>
      </c>
      <c r="ZH657" s="273"/>
      <c r="ZI657" s="203" t="s">
        <v>114</v>
      </c>
      <c r="ZJ657" s="276" t="s">
        <v>479</v>
      </c>
      <c r="ZL657" s="204"/>
      <c r="ZM657" s="204">
        <f>VLOOKUP(ZJ657,$A$681:$F$2354,6,FALSE)</f>
        <v>203</v>
      </c>
      <c r="ZN657" s="203" t="s">
        <v>69</v>
      </c>
      <c r="ZO657" s="10">
        <f>ZM657*1.1</f>
        <v>223.3</v>
      </c>
      <c r="ZQ657" s="273"/>
      <c r="ZR657" s="203" t="s">
        <v>114</v>
      </c>
      <c r="ZS657" s="276" t="s">
        <v>650</v>
      </c>
      <c r="ZU657" s="204"/>
      <c r="ZV657" s="204">
        <f>VLOOKUP(ZS657,$A$681:$F$2354,6,FALSE)</f>
        <v>50</v>
      </c>
      <c r="ZW657" s="203" t="s">
        <v>69</v>
      </c>
      <c r="ZX657" s="10">
        <f>ZV657*1.1</f>
        <v>55.000000000000007</v>
      </c>
      <c r="ZY657" s="10"/>
      <c r="ZZ657" s="273"/>
      <c r="AAA657" s="203" t="s">
        <v>114</v>
      </c>
      <c r="AAB657" s="276" t="s">
        <v>2066</v>
      </c>
      <c r="AAD657" s="204"/>
      <c r="AAE657" s="204">
        <f>VLOOKUP(AAB657,$A$681:$F$2354,6,FALSE)</f>
        <v>46</v>
      </c>
      <c r="AAF657" s="203" t="s">
        <v>69</v>
      </c>
      <c r="AAG657" s="10">
        <f>AAE657*1.1</f>
        <v>50.6</v>
      </c>
      <c r="AAH657" s="10"/>
      <c r="AAI657" s="273"/>
      <c r="AAJ657" s="203" t="s">
        <v>114</v>
      </c>
      <c r="AAK657" s="276" t="s">
        <v>568</v>
      </c>
      <c r="AAM657" s="204"/>
      <c r="AAN657" s="204">
        <f>VLOOKUP(AAK657,$A$681:$F$2354,6,FALSE)</f>
        <v>211</v>
      </c>
      <c r="AAO657" s="203" t="s">
        <v>69</v>
      </c>
      <c r="AAP657" s="10">
        <f>AAN657*1.1</f>
        <v>232.10000000000002</v>
      </c>
      <c r="AAQ657" s="10"/>
      <c r="AAR657" s="273"/>
      <c r="AAS657" s="203" t="s">
        <v>114</v>
      </c>
      <c r="AAT657" s="276" t="s">
        <v>1270</v>
      </c>
      <c r="AAV657" s="204"/>
      <c r="AAW657" s="204">
        <f>VLOOKUP(AAT657,$A$681:$F$2354,6,FALSE)</f>
        <v>0</v>
      </c>
      <c r="AAX657" s="203" t="s">
        <v>69</v>
      </c>
      <c r="AAY657" s="10">
        <f>AAW657*1.1</f>
        <v>0</v>
      </c>
      <c r="AAZ657" s="10"/>
      <c r="ABA657" s="273"/>
      <c r="ABB657" s="203" t="s">
        <v>114</v>
      </c>
      <c r="ABC657" s="278" t="s">
        <v>183</v>
      </c>
      <c r="ABE657" s="204"/>
      <c r="ABF657" s="204" t="e">
        <f>VLOOKUP(ABC657,$A$681:$F$2354,6,FALSE)</f>
        <v>#N/A</v>
      </c>
      <c r="ABG657" s="203" t="s">
        <v>69</v>
      </c>
      <c r="ABH657" s="10" t="e">
        <f>ABF657*1.1</f>
        <v>#N/A</v>
      </c>
      <c r="ABI657" s="10"/>
      <c r="ABJ657" s="273"/>
      <c r="ABK657" s="203" t="s">
        <v>114</v>
      </c>
      <c r="ABL657" s="276" t="s">
        <v>2715</v>
      </c>
      <c r="ABN657" s="204"/>
      <c r="ABO657" s="204">
        <f>VLOOKUP(ABL657,$A$681:$F$2354,6,FALSE)</f>
        <v>0</v>
      </c>
      <c r="ABP657" s="203" t="s">
        <v>69</v>
      </c>
      <c r="ABQ657" s="10">
        <f>ABO657*1.1</f>
        <v>0</v>
      </c>
      <c r="ABR657" s="10"/>
      <c r="ABS657" s="273"/>
      <c r="ABT657" s="203" t="s">
        <v>114</v>
      </c>
      <c r="ABU657" s="276" t="s">
        <v>1270</v>
      </c>
      <c r="ABW657" s="204"/>
      <c r="ABX657" s="204">
        <f>VLOOKUP(ABU657,$A$681:$F$2354,6,FALSE)</f>
        <v>0</v>
      </c>
      <c r="ABY657" s="203" t="s">
        <v>69</v>
      </c>
      <c r="ABZ657" s="10">
        <f>ABX657*1.1</f>
        <v>0</v>
      </c>
      <c r="ACA657" s="10"/>
      <c r="ACB657" s="273"/>
      <c r="ACC657" s="203" t="s">
        <v>114</v>
      </c>
      <c r="ACD657" s="278" t="s">
        <v>183</v>
      </c>
      <c r="ACF657" s="204"/>
      <c r="ACG657" s="204" t="e">
        <f>VLOOKUP(ACD657,$A$681:$F$2354,6,FALSE)</f>
        <v>#N/A</v>
      </c>
      <c r="ACH657" s="203" t="s">
        <v>69</v>
      </c>
      <c r="ACI657" s="10" t="e">
        <f>ACG657*1.1</f>
        <v>#N/A</v>
      </c>
      <c r="ACJ657" s="10"/>
      <c r="ACK657" s="273"/>
      <c r="ACL657" s="203" t="s">
        <v>114</v>
      </c>
      <c r="ACM657" s="278" t="s">
        <v>183</v>
      </c>
      <c r="ACO657" s="204"/>
      <c r="ACP657" s="204" t="e">
        <f>VLOOKUP(ACM657,$A$681:$F$2354,6,FALSE)</f>
        <v>#N/A</v>
      </c>
      <c r="ACQ657" s="203" t="s">
        <v>69</v>
      </c>
      <c r="ACR657" s="10" t="e">
        <f>ACP657*1.1</f>
        <v>#N/A</v>
      </c>
      <c r="ACS657" s="10"/>
      <c r="ACT657" s="273"/>
      <c r="ACU657" s="203" t="s">
        <v>114</v>
      </c>
      <c r="ACV657" s="278" t="s">
        <v>183</v>
      </c>
      <c r="ACX657" s="204"/>
      <c r="ACY657" s="204" t="e">
        <f>VLOOKUP(ACV657,$A$681:$F$2354,6,FALSE)</f>
        <v>#N/A</v>
      </c>
      <c r="ACZ657" s="203" t="s">
        <v>69</v>
      </c>
      <c r="ADA657" s="10" t="e">
        <f>ACY657*1.1</f>
        <v>#N/A</v>
      </c>
      <c r="ADB657" s="10"/>
      <c r="ADC657" s="273"/>
      <c r="ADD657" s="203" t="s">
        <v>114</v>
      </c>
      <c r="ADE657" s="278" t="s">
        <v>183</v>
      </c>
      <c r="ADG657" s="204"/>
      <c r="ADH657" s="204" t="e">
        <f>VLOOKUP(ADE657,$A$681:$F$2354,6,FALSE)</f>
        <v>#N/A</v>
      </c>
      <c r="ADI657" s="203" t="s">
        <v>69</v>
      </c>
      <c r="ADJ657" s="10" t="e">
        <f>ADH657*1.1</f>
        <v>#N/A</v>
      </c>
      <c r="ADL657" s="273"/>
      <c r="ADM657" s="203" t="s">
        <v>114</v>
      </c>
      <c r="ADN657" s="278" t="s">
        <v>183</v>
      </c>
      <c r="ADP657" s="204"/>
      <c r="ADQ657" s="204" t="e">
        <f>VLOOKUP(ADN657,$A$681:$F$2354,6,FALSE)</f>
        <v>#N/A</v>
      </c>
      <c r="ADR657" s="203" t="s">
        <v>69</v>
      </c>
      <c r="ADS657" s="10" t="e">
        <f>ADQ657*1.1</f>
        <v>#N/A</v>
      </c>
      <c r="ADT657" s="10"/>
      <c r="ADU657" s="273"/>
      <c r="ADV657" s="203" t="s">
        <v>114</v>
      </c>
      <c r="ADW657" s="278" t="s">
        <v>183</v>
      </c>
      <c r="ADY657" s="204"/>
      <c r="ADZ657" s="204" t="e">
        <f>VLOOKUP(ADW657,$A$681:$F$2354,6,FALSE)</f>
        <v>#N/A</v>
      </c>
      <c r="AEA657" s="203" t="s">
        <v>69</v>
      </c>
      <c r="AEB657" s="10" t="e">
        <f>ADZ657*1.1</f>
        <v>#N/A</v>
      </c>
      <c r="AED657" s="273"/>
      <c r="AEE657" s="203" t="s">
        <v>114</v>
      </c>
      <c r="AEF657" s="278" t="s">
        <v>183</v>
      </c>
      <c r="AEH657" s="204"/>
      <c r="AEI657" s="204" t="e">
        <f>VLOOKUP(AEF657,$A$681:$F$2354,6,FALSE)</f>
        <v>#N/A</v>
      </c>
      <c r="AEJ657" s="203" t="s">
        <v>69</v>
      </c>
      <c r="AEK657" s="10" t="e">
        <f>AEI657*1.1</f>
        <v>#N/A</v>
      </c>
      <c r="AEM657" s="273"/>
      <c r="AEN657" s="203" t="s">
        <v>114</v>
      </c>
      <c r="AEO657" s="278" t="s">
        <v>183</v>
      </c>
      <c r="AEQ657" s="204"/>
      <c r="AER657" s="204" t="e">
        <f>VLOOKUP(AEO657,$A$681:$F$2354,6,FALSE)</f>
        <v>#N/A</v>
      </c>
      <c r="AES657" s="203" t="s">
        <v>69</v>
      </c>
      <c r="AET657" s="10" t="e">
        <f>AER657*1.1</f>
        <v>#N/A</v>
      </c>
      <c r="AEV657" s="273"/>
      <c r="AEW657" s="203" t="s">
        <v>114</v>
      </c>
      <c r="AEX657" s="278" t="s">
        <v>183</v>
      </c>
      <c r="AEZ657" s="204"/>
      <c r="AFA657" s="204" t="e">
        <f>VLOOKUP(AEX657,$A$681:$F$2354,6,FALSE)</f>
        <v>#N/A</v>
      </c>
      <c r="AFB657" s="203" t="s">
        <v>69</v>
      </c>
      <c r="AFC657" s="10" t="e">
        <f>AFA657*1.1</f>
        <v>#N/A</v>
      </c>
      <c r="AFD657" s="10"/>
      <c r="AFE657" s="273"/>
      <c r="AFF657" s="203" t="s">
        <v>114</v>
      </c>
      <c r="AFG657" s="278" t="s">
        <v>183</v>
      </c>
      <c r="AFI657" s="204"/>
      <c r="AFJ657" s="204" t="e">
        <f>VLOOKUP(AFG657,$A$681:$F$2354,6,FALSE)</f>
        <v>#N/A</v>
      </c>
      <c r="AFK657" s="203" t="s">
        <v>69</v>
      </c>
      <c r="AFL657" s="10" t="e">
        <f>AFJ657*1.1</f>
        <v>#N/A</v>
      </c>
      <c r="AFM657" s="10"/>
      <c r="AFN657" s="273"/>
      <c r="AFO657" s="203" t="s">
        <v>114</v>
      </c>
      <c r="AFP657" s="278" t="s">
        <v>183</v>
      </c>
      <c r="AFR657" s="204"/>
      <c r="AFS657" s="204" t="e">
        <f>VLOOKUP(AFP657,$A$681:$F$2354,6,FALSE)</f>
        <v>#N/A</v>
      </c>
      <c r="AFT657" s="203" t="s">
        <v>69</v>
      </c>
      <c r="AFU657" s="10" t="e">
        <f>AFS657*1.1</f>
        <v>#N/A</v>
      </c>
      <c r="AFV657" s="10"/>
      <c r="AFW657" s="273"/>
      <c r="AFX657" s="203" t="s">
        <v>114</v>
      </c>
      <c r="AFY657" s="278" t="s">
        <v>183</v>
      </c>
      <c r="AGA657" s="204"/>
      <c r="AGB657" s="204" t="e">
        <f>VLOOKUP(AFY657,$A$681:$F$2354,6,FALSE)</f>
        <v>#N/A</v>
      </c>
      <c r="AGC657" s="203" t="s">
        <v>69</v>
      </c>
      <c r="AGD657" s="10" t="e">
        <f>AGB657*1.1</f>
        <v>#N/A</v>
      </c>
      <c r="AGE657" s="10"/>
      <c r="AGF657" s="273"/>
      <c r="AGG657" s="203" t="s">
        <v>114</v>
      </c>
      <c r="AGH657" s="278" t="s">
        <v>183</v>
      </c>
      <c r="AGJ657" s="204"/>
      <c r="AGK657" s="204" t="e">
        <f>VLOOKUP(AGH657,$A$681:$F$2354,6,FALSE)</f>
        <v>#N/A</v>
      </c>
      <c r="AGL657" s="203" t="s">
        <v>69</v>
      </c>
      <c r="AGM657" s="10" t="e">
        <f>AGK657*1.1</f>
        <v>#N/A</v>
      </c>
      <c r="AGN657" s="10"/>
      <c r="AGO657" s="273"/>
      <c r="AGP657" s="203" t="s">
        <v>114</v>
      </c>
      <c r="AGQ657" s="278" t="s">
        <v>183</v>
      </c>
      <c r="AGS657" s="204"/>
      <c r="AGT657" s="204" t="e">
        <f>VLOOKUP(AGQ657,$A$681:$F$2354,6,FALSE)</f>
        <v>#N/A</v>
      </c>
      <c r="AGU657" s="203" t="s">
        <v>69</v>
      </c>
      <c r="AGV657" s="10" t="e">
        <f>AGT657*1.1</f>
        <v>#N/A</v>
      </c>
      <c r="AGW657" s="10"/>
      <c r="AGX657" s="273"/>
      <c r="AGY657" s="203" t="s">
        <v>114</v>
      </c>
      <c r="AGZ657" s="276" t="s">
        <v>2516</v>
      </c>
      <c r="AHB657" s="204"/>
      <c r="AHC657" s="204">
        <f>VLOOKUP(AGZ657,$A$681:$F$2354,6,FALSE)</f>
        <v>10</v>
      </c>
      <c r="AHD657" s="203" t="s">
        <v>69</v>
      </c>
      <c r="AHE657" s="10">
        <f>AHC657*1.1</f>
        <v>11</v>
      </c>
      <c r="AHF657" s="10"/>
      <c r="AHG657" s="273"/>
      <c r="AHH657" s="203" t="s">
        <v>114</v>
      </c>
      <c r="AHI657" s="276" t="s">
        <v>2066</v>
      </c>
      <c r="AHK657" s="204"/>
      <c r="AHL657" s="204">
        <f>VLOOKUP(AHI657,$A$681:$F$2354,6,FALSE)</f>
        <v>46</v>
      </c>
      <c r="AHM657" s="203" t="s">
        <v>69</v>
      </c>
      <c r="AHN657" s="10">
        <f>AHL657*1.1</f>
        <v>50.6</v>
      </c>
      <c r="AHO657" s="10"/>
      <c r="AHP657" s="273"/>
      <c r="AHQ657" s="203" t="s">
        <v>114</v>
      </c>
      <c r="AHR657" s="276" t="s">
        <v>2842</v>
      </c>
      <c r="AHT657" s="204"/>
      <c r="AHU657" s="204">
        <f>VLOOKUP(AHR657,$A$681:$F$2354,6,FALSE)</f>
        <v>9</v>
      </c>
      <c r="AHV657" s="203" t="s">
        <v>69</v>
      </c>
      <c r="AHW657" s="10">
        <f>AHU657*1.1</f>
        <v>9.9</v>
      </c>
      <c r="AHX657" s="10"/>
      <c r="AHY657" s="273"/>
      <c r="AHZ657" s="203" t="s">
        <v>114</v>
      </c>
      <c r="AIA657" s="276" t="s">
        <v>2057</v>
      </c>
      <c r="AIC657" s="204"/>
      <c r="AID657" s="204">
        <f>VLOOKUP(AIA657,$A$681:$F$2354,6,FALSE)</f>
        <v>66</v>
      </c>
      <c r="AIE657" s="203" t="s">
        <v>69</v>
      </c>
      <c r="AIF657" s="10">
        <f>AID657*1.1</f>
        <v>72.600000000000009</v>
      </c>
      <c r="AIG657" s="10"/>
      <c r="AIH657" s="273"/>
      <c r="AII657" s="203" t="s">
        <v>114</v>
      </c>
      <c r="AIJ657" s="276" t="s">
        <v>479</v>
      </c>
      <c r="AIL657" s="204"/>
      <c r="AIM657" s="204">
        <f>VLOOKUP(AIJ657,$A$681:$F$2354,6,FALSE)</f>
        <v>203</v>
      </c>
      <c r="AIN657" s="203" t="s">
        <v>69</v>
      </c>
      <c r="AIO657" s="10">
        <f>AIM657*1.1</f>
        <v>223.3</v>
      </c>
      <c r="AIP657" s="10"/>
      <c r="AIQ657" s="273"/>
      <c r="AIR657" s="203" t="s">
        <v>114</v>
      </c>
      <c r="AIS657" s="276" t="s">
        <v>810</v>
      </c>
      <c r="AIU657" s="204"/>
      <c r="AIV657" s="204">
        <f>VLOOKUP(AIS657,$A$681:$F$2354,6,FALSE)</f>
        <v>0</v>
      </c>
      <c r="AIW657" s="203" t="s">
        <v>69</v>
      </c>
      <c r="AIX657" s="10">
        <f>AIV657*1.1</f>
        <v>0</v>
      </c>
      <c r="AIY657" s="10"/>
      <c r="AIZ657" s="273"/>
      <c r="AJA657" s="203" t="s">
        <v>114</v>
      </c>
      <c r="AJB657" s="276" t="s">
        <v>3144</v>
      </c>
      <c r="AJD657" s="204"/>
      <c r="AJE657" s="204">
        <f>VLOOKUP(AJB657,$A$681:$F$2354,6,FALSE)</f>
        <v>0</v>
      </c>
      <c r="AJF657" s="203" t="s">
        <v>69</v>
      </c>
      <c r="AJG657" s="10">
        <f>AJE657*1.1</f>
        <v>0</v>
      </c>
      <c r="AJH657" s="10"/>
      <c r="AJI657" s="273"/>
      <c r="AJJ657" s="203" t="s">
        <v>114</v>
      </c>
      <c r="AJK657" s="276" t="s">
        <v>1193</v>
      </c>
      <c r="AJM657" s="204"/>
      <c r="AJN657" s="204">
        <f>VLOOKUP(AJK657,$A$681:$F$2354,6,FALSE)</f>
        <v>0</v>
      </c>
      <c r="AJO657" s="203" t="s">
        <v>69</v>
      </c>
      <c r="AJP657" s="10">
        <f>AJN657*1.1</f>
        <v>0</v>
      </c>
      <c r="AJQ657" s="10"/>
      <c r="AJR657" s="273"/>
      <c r="AJS657" s="203" t="s">
        <v>114</v>
      </c>
      <c r="AJT657" s="431" t="s">
        <v>622</v>
      </c>
      <c r="AJV657" s="204"/>
      <c r="AJW657" s="204">
        <f>VLOOKUP(AJT657,$A$681:$F$2354,6,FALSE)</f>
        <v>27</v>
      </c>
      <c r="AJX657" s="203" t="s">
        <v>69</v>
      </c>
      <c r="AJY657" s="10">
        <f>AJW657*1.1</f>
        <v>29.700000000000003</v>
      </c>
      <c r="AJZ657" s="10"/>
      <c r="AKA657" s="273"/>
      <c r="AKB657" s="203" t="s">
        <v>114</v>
      </c>
      <c r="AKC657" s="276" t="s">
        <v>846</v>
      </c>
      <c r="AKE657" s="204"/>
      <c r="AKF657" s="204">
        <f>VLOOKUP(AKC657,$A$681:$F$2354,6,FALSE)</f>
        <v>239</v>
      </c>
      <c r="AKG657" s="203" t="s">
        <v>69</v>
      </c>
      <c r="AKH657" s="10">
        <f>AKF657*1.1</f>
        <v>262.90000000000003</v>
      </c>
      <c r="AKI657" s="10"/>
      <c r="AKJ657" s="273"/>
      <c r="AKK657" s="203" t="s">
        <v>114</v>
      </c>
      <c r="AKL657" s="276" t="s">
        <v>2084</v>
      </c>
      <c r="AKN657" s="204"/>
      <c r="AKO657" s="204">
        <f>VLOOKUP(AKL657,$A$681:$F$2354,6,FALSE)</f>
        <v>9</v>
      </c>
      <c r="AKP657" s="203" t="s">
        <v>69</v>
      </c>
      <c r="AKQ657" s="10">
        <f>AKO657*1.1</f>
        <v>9.9</v>
      </c>
      <c r="AKR657" s="10"/>
      <c r="AKS657" s="273"/>
      <c r="AKT657" s="203" t="s">
        <v>114</v>
      </c>
      <c r="AKU657" s="276" t="s">
        <v>558</v>
      </c>
      <c r="AKW657" s="204"/>
      <c r="AKX657" s="204">
        <f>VLOOKUP(AKU657,$A$681:$F$2354,6,FALSE)</f>
        <v>5</v>
      </c>
      <c r="AKY657" s="203" t="s">
        <v>69</v>
      </c>
      <c r="AKZ657" s="10">
        <f>AKX657*1.1</f>
        <v>5.5</v>
      </c>
      <c r="ALA657" s="10"/>
      <c r="ALB657" s="273"/>
      <c r="ALC657" s="203" t="s">
        <v>114</v>
      </c>
      <c r="ALD657" s="276" t="s">
        <v>2066</v>
      </c>
      <c r="ALF657" s="204"/>
      <c r="ALG657" s="204">
        <f>VLOOKUP(ALD657,$A$681:$F$2354,6,FALSE)</f>
        <v>46</v>
      </c>
      <c r="ALH657" s="203" t="s">
        <v>69</v>
      </c>
      <c r="ALI657" s="10">
        <f>ALG657*1.1</f>
        <v>50.6</v>
      </c>
      <c r="ALJ657" s="10"/>
      <c r="ALK657" s="273"/>
      <c r="ALL657" s="203" t="s">
        <v>114</v>
      </c>
      <c r="ALM657" s="276" t="s">
        <v>619</v>
      </c>
      <c r="ALO657" s="204"/>
      <c r="ALP657" s="204">
        <f>VLOOKUP(ALM657,$A$681:$F$2354,6,FALSE)</f>
        <v>44</v>
      </c>
      <c r="ALQ657" s="203" t="s">
        <v>69</v>
      </c>
      <c r="ALR657" s="10">
        <f>ALP657*1.1</f>
        <v>48.400000000000006</v>
      </c>
      <c r="ALS657" s="10"/>
      <c r="ALT657" s="273"/>
      <c r="ALU657" s="203" t="s">
        <v>114</v>
      </c>
      <c r="ALV657" s="276" t="s">
        <v>2688</v>
      </c>
      <c r="ALX657" s="204"/>
      <c r="ALY657" s="204">
        <f>VLOOKUP(ALV657,$A$681:$F$2354,6,FALSE)</f>
        <v>0</v>
      </c>
      <c r="ALZ657" s="203" t="s">
        <v>69</v>
      </c>
      <c r="AMA657" s="10">
        <f>ALY657*1.1</f>
        <v>0</v>
      </c>
      <c r="AMB657" s="10"/>
      <c r="AMC657" s="273"/>
      <c r="AMD657" s="203" t="s">
        <v>114</v>
      </c>
      <c r="AME657" s="276" t="s">
        <v>553</v>
      </c>
      <c r="AMG657" s="204"/>
      <c r="AMH657" s="204">
        <f>VLOOKUP(AME657,$A$681:$F$2354,6,FALSE)</f>
        <v>0</v>
      </c>
      <c r="AMI657" s="203" t="s">
        <v>69</v>
      </c>
      <c r="AMJ657" s="10">
        <f>AMH657*1.1</f>
        <v>0</v>
      </c>
      <c r="AMK657" s="10"/>
      <c r="AML657" s="273"/>
      <c r="AMM657" s="203" t="s">
        <v>114</v>
      </c>
      <c r="AMN657" s="276" t="s">
        <v>658</v>
      </c>
      <c r="AMP657" s="204"/>
      <c r="AMQ657" s="204">
        <f>VLOOKUP(AMN657,$A$681:$F$2354,6,FALSE)</f>
        <v>70</v>
      </c>
      <c r="AMR657" s="203" t="s">
        <v>69</v>
      </c>
      <c r="AMS657" s="10">
        <f>AMQ657*1.1</f>
        <v>77</v>
      </c>
      <c r="AMT657" s="10"/>
      <c r="AMU657" s="273"/>
      <c r="AMV657" s="203" t="s">
        <v>114</v>
      </c>
      <c r="AMW657" s="276" t="s">
        <v>619</v>
      </c>
      <c r="AMY657" s="204"/>
      <c r="AMZ657" s="204">
        <f>VLOOKUP(AMW657,$A$681:$F$2354,6,FALSE)</f>
        <v>44</v>
      </c>
      <c r="ANA657" s="203" t="s">
        <v>69</v>
      </c>
      <c r="ANB657" s="10">
        <f>AMZ657*1.1</f>
        <v>48.400000000000006</v>
      </c>
      <c r="ANC657" s="10"/>
      <c r="AND657" s="273"/>
      <c r="ANE657" s="203" t="s">
        <v>114</v>
      </c>
      <c r="ANF657" s="276" t="s">
        <v>654</v>
      </c>
      <c r="ANH657" s="204"/>
      <c r="ANI657" s="204">
        <f>VLOOKUP(ANF657,$A$681:$F$2354,6,FALSE)</f>
        <v>0</v>
      </c>
      <c r="ANJ657" s="203" t="s">
        <v>69</v>
      </c>
      <c r="ANK657" s="10">
        <f>ANI657*1.1</f>
        <v>0</v>
      </c>
      <c r="ANL657" s="10"/>
      <c r="ANM657" s="273"/>
      <c r="ANN657" s="203" t="s">
        <v>114</v>
      </c>
      <c r="ANO657" s="276" t="s">
        <v>990</v>
      </c>
      <c r="ANQ657" s="204"/>
      <c r="ANR657" s="204">
        <f>VLOOKUP(ANO657,$A$681:$F$2354,6,FALSE)</f>
        <v>69</v>
      </c>
      <c r="ANS657" s="203" t="s">
        <v>69</v>
      </c>
      <c r="ANT657" s="10">
        <f>ANR657*1.1</f>
        <v>75.900000000000006</v>
      </c>
      <c r="ANU657" s="10"/>
      <c r="ANV657" s="273"/>
      <c r="ANW657" s="203" t="s">
        <v>114</v>
      </c>
      <c r="ANX657" s="276" t="s">
        <v>977</v>
      </c>
      <c r="ANZ657" s="204"/>
      <c r="AOA657" s="204">
        <f>VLOOKUP(ANX657,$A$681:$F$2354,6,FALSE)</f>
        <v>2</v>
      </c>
      <c r="AOB657" s="203" t="s">
        <v>69</v>
      </c>
      <c r="AOC657" s="10">
        <f>AOA657*1.1</f>
        <v>2.2000000000000002</v>
      </c>
      <c r="AOD657" s="10"/>
      <c r="AOE657" s="273"/>
      <c r="AOF657" s="203" t="s">
        <v>114</v>
      </c>
      <c r="AOG657" s="276" t="s">
        <v>636</v>
      </c>
      <c r="AOI657" s="204"/>
      <c r="AOJ657" s="204">
        <f>VLOOKUP(AOG657,$A$681:$F$2354,6,FALSE)</f>
        <v>5</v>
      </c>
      <c r="AOK657" s="203" t="s">
        <v>69</v>
      </c>
      <c r="AOL657" s="10">
        <f>AOJ657*1.1</f>
        <v>5.5</v>
      </c>
      <c r="AOM657" s="10"/>
      <c r="AON657" s="273"/>
      <c r="AOO657" s="203" t="s">
        <v>114</v>
      </c>
      <c r="AOP657" s="276" t="s">
        <v>558</v>
      </c>
      <c r="AOR657" s="204"/>
      <c r="AOS657" s="204">
        <f>VLOOKUP(AOP657,$A$681:$F$2354,6,FALSE)</f>
        <v>5</v>
      </c>
      <c r="AOT657" s="203" t="s">
        <v>69</v>
      </c>
      <c r="AOU657" s="10">
        <f>AOS657*1.1</f>
        <v>5.5</v>
      </c>
      <c r="AOV657" s="10"/>
      <c r="AOW657" s="273"/>
      <c r="AOX657" s="203" t="s">
        <v>114</v>
      </c>
      <c r="AOY657" s="276" t="s">
        <v>572</v>
      </c>
      <c r="APA657" s="204"/>
      <c r="APB657" s="204">
        <f>VLOOKUP(AOY657,$A$681:$F$2354,6,FALSE)</f>
        <v>24</v>
      </c>
      <c r="APC657" s="203" t="s">
        <v>69</v>
      </c>
      <c r="APD657" s="10">
        <f>APB657*1.1</f>
        <v>26.400000000000002</v>
      </c>
      <c r="APE657" s="10"/>
      <c r="APF657" s="273"/>
      <c r="APG657" s="203" t="s">
        <v>114</v>
      </c>
      <c r="APH657" s="276" t="s">
        <v>553</v>
      </c>
      <c r="APJ657" s="204"/>
      <c r="APK657" s="204">
        <f>VLOOKUP(APH657,$A$681:$F$2354,6,FALSE)</f>
        <v>0</v>
      </c>
      <c r="APL657" s="203" t="s">
        <v>69</v>
      </c>
      <c r="APM657" s="10">
        <f>APK657*1.1</f>
        <v>0</v>
      </c>
      <c r="APN657" s="10"/>
      <c r="APO657" s="273"/>
      <c r="APP657" s="203" t="s">
        <v>114</v>
      </c>
      <c r="APQ657" s="276" t="s">
        <v>553</v>
      </c>
      <c r="APS657" s="204"/>
      <c r="APT657" s="204">
        <f>VLOOKUP(APQ657,$A$681:$F$2354,6,FALSE)</f>
        <v>0</v>
      </c>
      <c r="APU657" s="203" t="s">
        <v>69</v>
      </c>
      <c r="APV657" s="10">
        <f>APT657*1.1</f>
        <v>0</v>
      </c>
      <c r="APW657" s="10"/>
      <c r="APX657" s="273"/>
      <c r="APY657" s="203" t="s">
        <v>114</v>
      </c>
      <c r="APZ657" s="276" t="s">
        <v>1233</v>
      </c>
      <c r="AQB657" s="204"/>
      <c r="AQC657" s="204">
        <f>VLOOKUP(APZ657,$A$681:$F$2354,6,FALSE)</f>
        <v>1</v>
      </c>
      <c r="AQD657" s="203" t="s">
        <v>69</v>
      </c>
      <c r="AQE657" s="10">
        <f>AQC657*1.1</f>
        <v>1.1000000000000001</v>
      </c>
      <c r="AQF657" s="10"/>
      <c r="AQG657" s="273"/>
    </row>
    <row r="658" spans="1:1125" s="14" customFormat="1" ht="15">
      <c r="A658" s="203"/>
      <c r="B658" s="414"/>
      <c r="D658" s="203"/>
      <c r="E658" s="203"/>
      <c r="F658" s="203"/>
      <c r="G658" s="10"/>
      <c r="H658" s="10">
        <f>SUM(G653:G657)</f>
        <v>664</v>
      </c>
      <c r="I658" s="267"/>
      <c r="J658" s="203"/>
      <c r="K658" s="414"/>
      <c r="M658" s="203"/>
      <c r="N658" s="203"/>
      <c r="O658" s="203"/>
      <c r="P658" s="10"/>
      <c r="Q658" s="10">
        <f>SUM(P653:P657)</f>
        <v>460</v>
      </c>
      <c r="R658" s="267"/>
      <c r="S658" s="203"/>
      <c r="T658" s="264"/>
      <c r="V658" s="203"/>
      <c r="W658" s="203"/>
      <c r="X658" s="203"/>
      <c r="Y658" s="10"/>
      <c r="Z658" s="10">
        <f>SUM(Y653:Y657)</f>
        <v>399.90000000000003</v>
      </c>
      <c r="AA658" s="267"/>
      <c r="AB658" s="203"/>
      <c r="AC658" s="414"/>
      <c r="AE658" s="203"/>
      <c r="AF658" s="203"/>
      <c r="AG658" s="203"/>
      <c r="AH658" s="10"/>
      <c r="AI658" s="10">
        <f>SUM(AH653:AH657)</f>
        <v>675.1</v>
      </c>
      <c r="AJ658" s="267"/>
      <c r="AK658" s="203"/>
      <c r="AL658" s="414"/>
      <c r="AN658" s="203"/>
      <c r="AO658" s="203"/>
      <c r="AP658" s="203"/>
      <c r="AQ658" s="10"/>
      <c r="AR658" s="10">
        <f>SUM(AQ653:AQ657)</f>
        <v>509.7</v>
      </c>
      <c r="AS658" s="267"/>
      <c r="AT658" s="203"/>
      <c r="AU658" s="414"/>
      <c r="AW658" s="203"/>
      <c r="AX658" s="203"/>
      <c r="AY658" s="203"/>
      <c r="AZ658" s="10"/>
      <c r="BA658" s="10">
        <f>SUM(AZ653:AZ657)</f>
        <v>416.49999999999994</v>
      </c>
      <c r="BB658" s="267"/>
      <c r="BC658" s="203"/>
      <c r="BD658" s="414"/>
      <c r="BF658" s="203"/>
      <c r="BG658" s="203"/>
      <c r="BH658" s="203"/>
      <c r="BI658" s="10"/>
      <c r="BJ658" s="10">
        <f>SUM(BI653:BI657)</f>
        <v>684.3</v>
      </c>
      <c r="BK658" s="267"/>
      <c r="BL658" s="203"/>
      <c r="BM658" s="414"/>
      <c r="BO658" s="203"/>
      <c r="BP658" s="203"/>
      <c r="BQ658" s="203"/>
      <c r="BR658" s="10"/>
      <c r="BS658" s="10">
        <f>SUM(BR653:BR657)</f>
        <v>543.4</v>
      </c>
      <c r="BT658" s="267"/>
      <c r="BU658" s="203"/>
      <c r="BV658" s="414"/>
      <c r="BX658" s="203"/>
      <c r="BY658" s="203"/>
      <c r="BZ658" s="203"/>
      <c r="CA658" s="10"/>
      <c r="CB658" s="10">
        <f>SUM(CA653:CA657)</f>
        <v>719.5</v>
      </c>
      <c r="CC658" s="267"/>
      <c r="CD658" s="203"/>
      <c r="CE658" s="414"/>
      <c r="CG658" s="203"/>
      <c r="CH658" s="203"/>
      <c r="CI658" s="203"/>
      <c r="CJ658" s="10"/>
      <c r="CK658" s="10">
        <f>SUM(CJ653:CJ657)</f>
        <v>204.2</v>
      </c>
      <c r="CL658" s="267"/>
      <c r="CM658" s="203"/>
      <c r="CN658" s="414"/>
      <c r="CP658" s="203"/>
      <c r="CQ658" s="203"/>
      <c r="CR658" s="203"/>
      <c r="CS658" s="10"/>
      <c r="CT658" s="10">
        <f>SUM(CS653:CS657)</f>
        <v>836.3</v>
      </c>
      <c r="CU658" s="267"/>
      <c r="CV658" s="203"/>
      <c r="CW658" s="414"/>
      <c r="CY658" s="203"/>
      <c r="CZ658" s="203"/>
      <c r="DA658" s="203"/>
      <c r="DB658" s="10"/>
      <c r="DC658" s="10">
        <f>SUM(DB653:DB657)</f>
        <v>767.4</v>
      </c>
      <c r="DD658" s="267"/>
      <c r="DE658" s="203"/>
      <c r="DF658" s="414"/>
      <c r="DH658" s="203"/>
      <c r="DI658" s="203"/>
      <c r="DJ658" s="203"/>
      <c r="DK658" s="10"/>
      <c r="DL658" s="10">
        <f>SUM(DK653:DK657)</f>
        <v>466.5</v>
      </c>
      <c r="DM658" s="267"/>
      <c r="DN658" s="203"/>
      <c r="DO658" s="414"/>
      <c r="DQ658" s="203"/>
      <c r="DR658" s="203"/>
      <c r="DS658" s="203"/>
      <c r="DT658" s="10"/>
      <c r="DU658" s="10">
        <f>SUM(DT653:DT657)</f>
        <v>155.4</v>
      </c>
      <c r="DV658" s="267"/>
      <c r="DW658" s="203"/>
      <c r="DZ658" s="203"/>
      <c r="EA658" s="203"/>
      <c r="EB658" s="203"/>
      <c r="EC658" s="10"/>
      <c r="ED658" s="10" t="e">
        <f>SUM(EC653:EC657)</f>
        <v>#N/A</v>
      </c>
      <c r="EE658" s="267"/>
      <c r="EF658" s="203"/>
      <c r="EG658" s="414"/>
      <c r="EI658" s="203"/>
      <c r="EJ658" s="203"/>
      <c r="EK658" s="203"/>
      <c r="EL658" s="10"/>
      <c r="EM658" s="10">
        <f>SUM(EL653:EL657)</f>
        <v>262.2</v>
      </c>
      <c r="EN658" s="267"/>
      <c r="EO658" s="203"/>
      <c r="EP658" s="414"/>
      <c r="ER658" s="203"/>
      <c r="ES658" s="203"/>
      <c r="ET658" s="203"/>
      <c r="EU658" s="10"/>
      <c r="EV658" s="10">
        <f>SUM(EU653:EU657)</f>
        <v>379.2</v>
      </c>
      <c r="EW658" s="267"/>
      <c r="EX658" s="203"/>
      <c r="EY658" s="414"/>
      <c r="FA658" s="203"/>
      <c r="FB658" s="203"/>
      <c r="FC658" s="203"/>
      <c r="FD658" s="10"/>
      <c r="FE658" s="10">
        <f>SUM(FD653:FD657)</f>
        <v>189.2</v>
      </c>
      <c r="FF658" s="267"/>
      <c r="FG658" s="203"/>
      <c r="FH658" s="422"/>
      <c r="FJ658" s="203"/>
      <c r="FK658" s="203"/>
      <c r="FL658" s="203"/>
      <c r="FM658" s="10"/>
      <c r="FN658" s="10">
        <f>SUM(FM653:FM657)</f>
        <v>533.19999999999993</v>
      </c>
      <c r="FO658" s="267"/>
      <c r="FP658" s="203"/>
      <c r="FQ658" s="414"/>
      <c r="FS658" s="203"/>
      <c r="FT658" s="203"/>
      <c r="FU658" s="203"/>
      <c r="FV658" s="10"/>
      <c r="FW658" s="10">
        <f>SUM(FV653:FV657)</f>
        <v>341</v>
      </c>
      <c r="FX658" s="267"/>
      <c r="FY658" s="203"/>
      <c r="FZ658" s="414"/>
      <c r="GB658" s="203"/>
      <c r="GC658" s="203"/>
      <c r="GD658" s="203"/>
      <c r="GE658" s="10"/>
      <c r="GF658" s="10">
        <f>SUM(GE653:GE657)</f>
        <v>370.40000000000003</v>
      </c>
      <c r="GG658" s="267"/>
      <c r="GH658" s="203"/>
      <c r="GI658" s="414"/>
      <c r="GK658" s="203"/>
      <c r="GL658" s="203"/>
      <c r="GM658" s="203"/>
      <c r="GN658" s="10"/>
      <c r="GO658" s="10">
        <f>SUM(GN653:GN657)</f>
        <v>748.1</v>
      </c>
      <c r="GP658" s="267"/>
      <c r="GQ658" s="203"/>
      <c r="GR658" s="414"/>
      <c r="GT658" s="203"/>
      <c r="GU658" s="203"/>
      <c r="GV658" s="203"/>
      <c r="GW658" s="203"/>
      <c r="GX658" s="10">
        <f>SUM(GW653:GW657)</f>
        <v>182.4</v>
      </c>
      <c r="GY658" s="267"/>
      <c r="GZ658" s="203"/>
      <c r="HA658" s="414"/>
      <c r="HC658" s="203"/>
      <c r="HD658" s="203"/>
      <c r="HE658" s="203"/>
      <c r="HF658" s="10"/>
      <c r="HG658" s="10">
        <f>SUM(HF653:HF657)</f>
        <v>744.39999999999986</v>
      </c>
      <c r="HH658" s="267"/>
      <c r="HI658" s="203"/>
      <c r="HJ658" s="414"/>
      <c r="HL658" s="203"/>
      <c r="HM658" s="203"/>
      <c r="HN658" s="203"/>
      <c r="HO658" s="203"/>
      <c r="HP658" s="10">
        <f>SUM(HO653:HO657)</f>
        <v>693.19999999999993</v>
      </c>
      <c r="HQ658" s="267"/>
      <c r="HR658" s="203"/>
      <c r="HS658" s="423"/>
      <c r="HU658" s="203"/>
      <c r="HV658" s="203"/>
      <c r="HW658" s="203"/>
      <c r="HX658" s="10"/>
      <c r="HY658" s="10">
        <f>SUM(HX653:HX657)</f>
        <v>185.7</v>
      </c>
      <c r="HZ658" s="267"/>
      <c r="IA658" s="203"/>
      <c r="IB658" s="286"/>
      <c r="ID658" s="203"/>
      <c r="IE658" s="203"/>
      <c r="IF658" s="203"/>
      <c r="IG658" s="203"/>
      <c r="IH658" s="10" t="e">
        <f>SUM(IG653:IG657)</f>
        <v>#N/A</v>
      </c>
      <c r="II658" s="267"/>
      <c r="IJ658" s="203"/>
      <c r="IK658" s="423"/>
      <c r="IM658" s="203"/>
      <c r="IN658" s="203"/>
      <c r="IO658" s="203"/>
      <c r="IP658" s="10"/>
      <c r="IQ658" s="10">
        <f>SUM(IP653:IP657)</f>
        <v>184.1</v>
      </c>
      <c r="IR658" s="267"/>
      <c r="IS658" s="203"/>
      <c r="IT658" s="423"/>
      <c r="IV658" s="203"/>
      <c r="IW658" s="203"/>
      <c r="IX658" s="203"/>
      <c r="IY658" s="10"/>
      <c r="IZ658" s="10">
        <f>SUM(IY653:IY657)</f>
        <v>348.8</v>
      </c>
      <c r="JA658" s="267"/>
      <c r="JB658" s="203"/>
      <c r="JC658" s="423"/>
      <c r="JE658" s="203"/>
      <c r="JF658" s="203"/>
      <c r="JG658" s="203"/>
      <c r="JH658" s="10"/>
      <c r="JI658" s="10">
        <f>SUM(JH653:JH657)</f>
        <v>712.3</v>
      </c>
      <c r="JJ658" s="267"/>
      <c r="JK658" s="203"/>
      <c r="JL658" s="423"/>
      <c r="JN658" s="203"/>
      <c r="JO658" s="203"/>
      <c r="JP658" s="203"/>
      <c r="JQ658" s="10"/>
      <c r="JR658" s="10">
        <f>SUM(JQ653:JQ657)</f>
        <v>160.29999999999998</v>
      </c>
      <c r="JS658" s="267"/>
      <c r="JT658" s="203"/>
      <c r="JU658" s="264"/>
      <c r="JW658" s="203"/>
      <c r="JX658" s="203"/>
      <c r="JY658" s="203"/>
      <c r="JZ658" s="10"/>
      <c r="KA658" s="10">
        <f>SUM(JZ653:JZ657)</f>
        <v>149.89999999999998</v>
      </c>
      <c r="KB658" s="267"/>
      <c r="KC658" s="203"/>
      <c r="KD658" s="423"/>
      <c r="KF658" s="203"/>
      <c r="KG658" s="203"/>
      <c r="KH658" s="203"/>
      <c r="KI658" s="10"/>
      <c r="KJ658" s="10">
        <f>SUM(KI653:KI657)</f>
        <v>538.5</v>
      </c>
      <c r="KK658" s="267"/>
      <c r="KL658" s="203"/>
      <c r="KM658" s="264"/>
      <c r="KO658" s="203"/>
      <c r="KP658" s="203"/>
      <c r="KQ658" s="203"/>
      <c r="KR658" s="203"/>
      <c r="KS658" s="10">
        <f>SUM(KR653:KR657)</f>
        <v>417</v>
      </c>
      <c r="KT658" s="267"/>
      <c r="KU658" s="203"/>
      <c r="KV658" s="429"/>
      <c r="KX658" s="203"/>
      <c r="KY658" s="203"/>
      <c r="KZ658" s="203"/>
      <c r="LA658" s="10"/>
      <c r="LB658" s="10">
        <f>SUM(LA653:LA657)</f>
        <v>182.89999999999998</v>
      </c>
      <c r="LC658" s="267"/>
      <c r="LD658" s="203"/>
      <c r="LE658" s="423"/>
      <c r="LG658" s="203"/>
      <c r="LH658" s="203"/>
      <c r="LI658" s="203"/>
      <c r="LJ658" s="10"/>
      <c r="LK658" s="10">
        <f>SUM(LJ653:LJ657)</f>
        <v>332.29999999999995</v>
      </c>
      <c r="LL658" s="267"/>
      <c r="LM658" s="203"/>
      <c r="LN658" s="423"/>
      <c r="LP658" s="203"/>
      <c r="LQ658" s="203"/>
      <c r="LR658" s="203"/>
      <c r="LS658" s="10"/>
      <c r="LT658" s="10">
        <f>SUM(LS653:LS657)</f>
        <v>902.09999999999991</v>
      </c>
      <c r="LU658" s="267"/>
      <c r="LV658" s="203"/>
      <c r="LW658" s="423"/>
      <c r="LY658" s="203"/>
      <c r="LZ658" s="203"/>
      <c r="MA658" s="203"/>
      <c r="MB658" s="10"/>
      <c r="MC658" s="10">
        <f>SUM(MB653:MB657)</f>
        <v>389.9</v>
      </c>
      <c r="MD658" s="267"/>
      <c r="ME658" s="203"/>
      <c r="MF658" s="423"/>
      <c r="MH658" s="203"/>
      <c r="MI658" s="203"/>
      <c r="MJ658" s="203"/>
      <c r="MK658" s="10"/>
      <c r="ML658" s="10">
        <f>SUM(MK653:MK657)</f>
        <v>373.9</v>
      </c>
      <c r="MM658" s="267"/>
      <c r="MN658" s="203"/>
      <c r="MO658" s="423"/>
      <c r="MQ658" s="203"/>
      <c r="MR658" s="203"/>
      <c r="MS658" s="203"/>
      <c r="MT658" s="10"/>
      <c r="MU658" s="10">
        <f>SUM(MT653:MT657)</f>
        <v>277.8</v>
      </c>
      <c r="MV658" s="267"/>
      <c r="MW658" s="203"/>
      <c r="MX658" s="423"/>
      <c r="MZ658" s="203"/>
      <c r="NA658" s="203"/>
      <c r="NB658" s="203"/>
      <c r="NC658" s="10"/>
      <c r="ND658" s="10">
        <f>SUM(NC653:NC657)</f>
        <v>837.1</v>
      </c>
      <c r="NE658" s="267"/>
      <c r="NF658" s="203"/>
      <c r="NG658" s="423"/>
      <c r="NI658" s="203"/>
      <c r="NJ658" s="203"/>
      <c r="NK658" s="203"/>
      <c r="NL658" s="10"/>
      <c r="NM658" s="10">
        <f>SUM(NL653:NL657)</f>
        <v>163.69999999999999</v>
      </c>
      <c r="NN658" s="267"/>
      <c r="NO658" s="203"/>
      <c r="NP658" s="425"/>
      <c r="NR658" s="203"/>
      <c r="NS658" s="203"/>
      <c r="NT658" s="203"/>
      <c r="NU658" s="10"/>
      <c r="NV658" s="10">
        <f>SUM(NU653:NU657)</f>
        <v>761.5</v>
      </c>
      <c r="NW658" s="267"/>
      <c r="NX658" s="203"/>
      <c r="NY658" s="423"/>
      <c r="OA658" s="203"/>
      <c r="OB658" s="203"/>
      <c r="OC658" s="203"/>
      <c r="OD658" s="203"/>
      <c r="OE658" s="10">
        <f>SUM(OD653:OD657)</f>
        <v>95.9</v>
      </c>
      <c r="OF658" s="267"/>
      <c r="OG658" s="203"/>
      <c r="OH658" s="423"/>
      <c r="OJ658" s="203"/>
      <c r="OK658" s="203"/>
      <c r="OL658" s="203"/>
      <c r="OM658" s="10"/>
      <c r="ON658" s="10">
        <f>SUM(OM653:OM657)</f>
        <v>515.09999999999991</v>
      </c>
      <c r="OO658" s="267"/>
      <c r="OP658" s="203"/>
      <c r="OQ658" s="425"/>
      <c r="OS658" s="203"/>
      <c r="OT658" s="203"/>
      <c r="OU658" s="203"/>
      <c r="OV658" s="10"/>
      <c r="OW658" s="10">
        <f>SUM(OV653:OV657)</f>
        <v>72.8</v>
      </c>
      <c r="OX658" s="267"/>
      <c r="OY658" s="203"/>
      <c r="OZ658" s="428"/>
      <c r="PB658" s="203"/>
      <c r="PC658" s="203"/>
      <c r="PD658" s="203"/>
      <c r="PE658" s="10"/>
      <c r="PF658" s="10">
        <f>SUM(PE653:PE657)</f>
        <v>279.5</v>
      </c>
      <c r="PG658" s="267"/>
      <c r="PH658" s="203"/>
      <c r="PI658" s="423"/>
      <c r="PK658" s="203"/>
      <c r="PL658" s="203"/>
      <c r="PM658" s="203"/>
      <c r="PN658" s="10"/>
      <c r="PO658" s="10">
        <f>SUM(PN653:PN657)</f>
        <v>458.4</v>
      </c>
      <c r="PP658" s="267"/>
      <c r="PQ658" s="203"/>
      <c r="PR658" s="264"/>
      <c r="PT658" s="203"/>
      <c r="PU658" s="203"/>
      <c r="PV658" s="203"/>
      <c r="PW658" s="10"/>
      <c r="PX658" s="10" t="e">
        <f>SUM(PW653:PW657)</f>
        <v>#N/A</v>
      </c>
      <c r="PY658" s="267"/>
      <c r="PZ658" s="203"/>
      <c r="QA658" s="423"/>
      <c r="QC658" s="203"/>
      <c r="QD658" s="203"/>
      <c r="QE658" s="203"/>
      <c r="QF658" s="10"/>
      <c r="QG658" s="10">
        <f>SUM(QF653:QF657)</f>
        <v>283.89999999999998</v>
      </c>
      <c r="QH658" s="267"/>
      <c r="QI658" s="203"/>
      <c r="QJ658" s="423"/>
      <c r="QL658" s="203"/>
      <c r="QM658" s="203"/>
      <c r="QN658" s="203"/>
      <c r="QO658" s="10"/>
      <c r="QP658" s="10">
        <f>SUM(QO653:QO657)</f>
        <v>531.9</v>
      </c>
      <c r="QQ658" s="267"/>
      <c r="QR658" s="203"/>
      <c r="QS658" s="423"/>
      <c r="QU658" s="203"/>
      <c r="QV658" s="203"/>
      <c r="QW658" s="203"/>
      <c r="QX658" s="10"/>
      <c r="QY658" s="10">
        <f>SUM(QX653:QX657)</f>
        <v>848.7</v>
      </c>
      <c r="QZ658" s="267"/>
      <c r="RA658" s="203"/>
      <c r="RB658" s="423"/>
      <c r="RD658" s="203"/>
      <c r="RE658" s="203"/>
      <c r="RF658" s="203"/>
      <c r="RG658" s="10"/>
      <c r="RH658" s="10">
        <f>SUM(RG653:RG657)</f>
        <v>182.4</v>
      </c>
      <c r="RI658" s="267"/>
      <c r="RJ658" s="203"/>
      <c r="RM658" s="203"/>
      <c r="RN658" s="203"/>
      <c r="RO658" s="203"/>
      <c r="RP658" s="203"/>
      <c r="RQ658" s="10" t="e">
        <f>SUM(RP653:RP657)</f>
        <v>#N/A</v>
      </c>
      <c r="RR658" s="267"/>
      <c r="RS658" s="203"/>
      <c r="RT658" s="423"/>
      <c r="RV658" s="203"/>
      <c r="RW658" s="203"/>
      <c r="RX658" s="203"/>
      <c r="RY658" s="10"/>
      <c r="RZ658" s="10">
        <f>SUM(RY653:RY657)</f>
        <v>935.60000000000014</v>
      </c>
      <c r="SA658" s="273"/>
      <c r="SB658" s="203"/>
      <c r="SC658" s="423"/>
      <c r="SE658" s="203"/>
      <c r="SF658" s="203"/>
      <c r="SG658" s="203"/>
      <c r="SH658" s="10"/>
      <c r="SI658" s="10">
        <f>SUM(SH653:SH657)</f>
        <v>907.5</v>
      </c>
      <c r="SJ658" s="273"/>
      <c r="SK658" s="203"/>
      <c r="SL658" s="423"/>
      <c r="SN658" s="203"/>
      <c r="SO658" s="203"/>
      <c r="SP658" s="203"/>
      <c r="SQ658" s="10"/>
      <c r="SR658" s="10">
        <f>SUM(SQ653:SQ657)</f>
        <v>513.4</v>
      </c>
      <c r="SS658" s="273"/>
      <c r="ST658" s="203"/>
      <c r="SU658" s="264"/>
      <c r="SW658" s="203"/>
      <c r="SX658" s="203"/>
      <c r="SY658" s="203"/>
      <c r="SZ658" s="10"/>
      <c r="TA658" s="10">
        <f>SUM(SZ653:SZ657)</f>
        <v>325.60000000000002</v>
      </c>
      <c r="TB658" s="273"/>
      <c r="TC658" s="203"/>
      <c r="TD658" s="428"/>
      <c r="TF658" s="203"/>
      <c r="TG658" s="203"/>
      <c r="TH658" s="203"/>
      <c r="TI658" s="203"/>
      <c r="TJ658" s="10">
        <f>SUM(TI653:TI657)</f>
        <v>303.70000000000005</v>
      </c>
      <c r="TK658" s="273"/>
      <c r="TL658" s="203"/>
      <c r="TM658" s="264"/>
      <c r="TO658" s="203"/>
      <c r="TP658" s="203"/>
      <c r="TQ658" s="203"/>
      <c r="TR658" s="10"/>
      <c r="TS658" s="10">
        <f>SUM(TR653:TR657)</f>
        <v>332.2</v>
      </c>
      <c r="TT658" s="273"/>
      <c r="TU658" s="203"/>
      <c r="TV658" s="264"/>
      <c r="TX658" s="203"/>
      <c r="TY658" s="203"/>
      <c r="TZ658" s="203"/>
      <c r="UA658" s="10"/>
      <c r="UB658" s="10">
        <f>SUM(UA653:UA657)</f>
        <v>230.39999999999998</v>
      </c>
      <c r="UC658" s="273"/>
      <c r="UD658" s="203"/>
      <c r="UE658" s="286"/>
      <c r="UG658" s="203"/>
      <c r="UH658" s="203"/>
      <c r="UI658" s="203"/>
      <c r="UJ658" s="10"/>
      <c r="UK658" s="10" t="e">
        <f>SUM(UJ653:UJ657)</f>
        <v>#N/A</v>
      </c>
      <c r="UL658" s="273"/>
      <c r="UM658" s="203"/>
      <c r="UN658" s="264"/>
      <c r="UP658" s="203"/>
      <c r="UQ658" s="203"/>
      <c r="UR658" s="203"/>
      <c r="US658" s="10"/>
      <c r="UT658" s="10">
        <f>SUM(US653:US657)</f>
        <v>459.20000000000005</v>
      </c>
      <c r="UU658" s="273"/>
      <c r="UV658" s="203"/>
      <c r="UW658" s="264"/>
      <c r="UY658" s="203"/>
      <c r="UZ658" s="203"/>
      <c r="VA658" s="203"/>
      <c r="VB658" s="10"/>
      <c r="VC658" s="10">
        <f>SUM(VB653:VB657)</f>
        <v>95.7</v>
      </c>
      <c r="VD658" s="273"/>
      <c r="VE658" s="203"/>
      <c r="VF658" s="423"/>
      <c r="VH658" s="203"/>
      <c r="VI658" s="203"/>
      <c r="VJ658" s="203"/>
      <c r="VK658" s="10"/>
      <c r="VL658" s="10">
        <f>SUM(VK653:VK657)</f>
        <v>359.1</v>
      </c>
      <c r="VM658" s="273"/>
      <c r="VN658" s="203"/>
      <c r="VO658" s="423"/>
      <c r="VQ658" s="203"/>
      <c r="VR658" s="203"/>
      <c r="VS658" s="203"/>
      <c r="VT658" s="10"/>
      <c r="VU658" s="10">
        <f>SUM(VT653:VT657)</f>
        <v>76.3</v>
      </c>
      <c r="VV658" s="273"/>
      <c r="VW658" s="203"/>
      <c r="VZ658" s="203"/>
      <c r="WA658" s="203"/>
      <c r="WB658" s="203"/>
      <c r="WC658" s="203"/>
      <c r="WD658" s="10" t="e">
        <f>SUM(WC653:WC657)</f>
        <v>#N/A</v>
      </c>
      <c r="WE658" s="273"/>
      <c r="WF658" s="203"/>
      <c r="WG658" s="264"/>
      <c r="WI658" s="203"/>
      <c r="WJ658" s="203"/>
      <c r="WK658" s="203"/>
      <c r="WL658" s="203"/>
      <c r="WM658" s="10">
        <f>SUM(WL653:WL657)</f>
        <v>90</v>
      </c>
      <c r="WN658" s="273"/>
      <c r="WO658" s="203"/>
      <c r="WQ658" s="203"/>
      <c r="WR658" s="203"/>
      <c r="WS658" s="203"/>
      <c r="WT658" s="203"/>
      <c r="WU658" s="10"/>
      <c r="WV658" s="10" t="e">
        <f>SUM(WU653:WU657)</f>
        <v>#N/A</v>
      </c>
      <c r="WW658" s="273"/>
      <c r="WX658" s="203"/>
      <c r="XA658" s="203"/>
      <c r="XB658" s="203"/>
      <c r="XC658" s="203"/>
      <c r="XD658" s="203"/>
      <c r="XE658" s="10" t="e">
        <f>SUM(XD653:XD657)</f>
        <v>#N/A</v>
      </c>
      <c r="XF658" s="273"/>
      <c r="XG658" s="203"/>
      <c r="XH658" s="423"/>
      <c r="XJ658" s="203"/>
      <c r="XK658" s="203"/>
      <c r="XL658" s="203"/>
      <c r="XM658" s="203"/>
      <c r="XN658" s="10">
        <f>SUM(XM653:XM657)</f>
        <v>580.79999999999995</v>
      </c>
      <c r="XO658" s="273"/>
      <c r="XP658" s="203"/>
      <c r="XQ658" s="423"/>
      <c r="XS658" s="203"/>
      <c r="XT658" s="203"/>
      <c r="XU658" s="203"/>
      <c r="XV658" s="10"/>
      <c r="XW658" s="10">
        <f>SUM(XV653:XV657)</f>
        <v>441</v>
      </c>
      <c r="XX658" s="273"/>
      <c r="XY658" s="203"/>
      <c r="XZ658" s="423"/>
      <c r="YB658" s="203"/>
      <c r="YC658" s="203"/>
      <c r="YD658" s="203"/>
      <c r="YE658" s="203"/>
      <c r="YF658" s="10">
        <f>SUM(YE653:YE657)</f>
        <v>177.70000000000002</v>
      </c>
      <c r="YG658" s="273"/>
      <c r="YH658" s="203"/>
      <c r="YK658" s="203"/>
      <c r="YL658" s="203"/>
      <c r="YM658" s="203"/>
      <c r="YN658" s="10"/>
      <c r="YO658" s="10" t="e">
        <f>SUM(YN653:YN657)</f>
        <v>#N/A</v>
      </c>
      <c r="YP658" s="273"/>
      <c r="YQ658" s="203"/>
      <c r="YT658" s="203"/>
      <c r="YU658" s="203"/>
      <c r="YV658" s="203"/>
      <c r="YW658" s="203"/>
      <c r="YX658" s="10" t="e">
        <f>SUM(YW653:YW657)</f>
        <v>#N/A</v>
      </c>
      <c r="YY658" s="273"/>
      <c r="YZ658" s="203"/>
      <c r="ZA658" s="428"/>
      <c r="ZC658" s="203"/>
      <c r="ZD658" s="203"/>
      <c r="ZE658" s="203"/>
      <c r="ZF658" s="203"/>
      <c r="ZG658" s="10">
        <f>SUM(ZF653:ZF657)</f>
        <v>471.5</v>
      </c>
      <c r="ZH658" s="273"/>
      <c r="ZI658" s="203"/>
      <c r="ZJ658" s="423"/>
      <c r="ZL658" s="203"/>
      <c r="ZM658" s="203"/>
      <c r="ZN658" s="203"/>
      <c r="ZO658" s="203"/>
      <c r="ZP658" s="10">
        <f>SUM(ZO653:ZO657)</f>
        <v>459.2</v>
      </c>
      <c r="ZQ658" s="273"/>
      <c r="ZR658" s="203"/>
      <c r="ZS658" s="423"/>
      <c r="ZU658" s="203"/>
      <c r="ZV658" s="203"/>
      <c r="ZW658" s="203"/>
      <c r="ZX658" s="10"/>
      <c r="ZY658" s="10">
        <f>SUM(ZX653:ZX657)</f>
        <v>470.7</v>
      </c>
      <c r="ZZ658" s="273"/>
      <c r="AAA658" s="203"/>
      <c r="AAB658" s="264"/>
      <c r="AAD658" s="203"/>
      <c r="AAE658" s="203"/>
      <c r="AAF658" s="203"/>
      <c r="AAG658" s="10"/>
      <c r="AAH658" s="10">
        <f>SUM(AAG653:AAG657)</f>
        <v>406.8</v>
      </c>
      <c r="AAI658" s="273"/>
      <c r="AAJ658" s="203"/>
      <c r="AAK658" s="264"/>
      <c r="AAM658" s="203"/>
      <c r="AAN658" s="203"/>
      <c r="AAO658" s="203"/>
      <c r="AAP658" s="10"/>
      <c r="AAQ658" s="10">
        <f>SUM(AAP653:AAP657)</f>
        <v>319.40000000000003</v>
      </c>
      <c r="AAR658" s="273"/>
      <c r="AAS658" s="203"/>
      <c r="AAT658" s="264"/>
      <c r="AAV658" s="203"/>
      <c r="AAW658" s="203"/>
      <c r="AAX658" s="203"/>
      <c r="AAY658" s="10"/>
      <c r="AAZ658" s="10">
        <f>SUM(AAY653:AAY657)</f>
        <v>475.99999999999994</v>
      </c>
      <c r="ABA658" s="273"/>
      <c r="ABB658" s="203"/>
      <c r="ABE658" s="203"/>
      <c r="ABF658" s="203"/>
      <c r="ABG658" s="203"/>
      <c r="ABH658" s="10"/>
      <c r="ABI658" s="10" t="e">
        <f>SUM(ABH653:ABH657)</f>
        <v>#N/A</v>
      </c>
      <c r="ABJ658" s="273"/>
      <c r="ABK658" s="203"/>
      <c r="ABL658" s="264"/>
      <c r="ABN658" s="203"/>
      <c r="ABO658" s="203"/>
      <c r="ABP658" s="203"/>
      <c r="ABQ658" s="10"/>
      <c r="ABR658" s="10">
        <f>SUM(ABQ653:ABQ657)</f>
        <v>21.5</v>
      </c>
      <c r="ABS658" s="273"/>
      <c r="ABT658" s="203"/>
      <c r="ABU658" s="264"/>
      <c r="ABW658" s="203"/>
      <c r="ABX658" s="203"/>
      <c r="ABY658" s="203"/>
      <c r="ABZ658" s="10"/>
      <c r="ACA658" s="10">
        <f>SUM(ABZ653:ABZ657)</f>
        <v>970.2</v>
      </c>
      <c r="ACB658" s="273"/>
      <c r="ACC658" s="203"/>
      <c r="ACF658" s="203"/>
      <c r="ACG658" s="203"/>
      <c r="ACH658" s="203"/>
      <c r="ACI658" s="10"/>
      <c r="ACJ658" s="10" t="e">
        <f>SUM(ACI653:ACI657)</f>
        <v>#N/A</v>
      </c>
      <c r="ACK658" s="273"/>
      <c r="ACL658" s="203"/>
      <c r="ACO658" s="203"/>
      <c r="ACP658" s="203"/>
      <c r="ACQ658" s="203"/>
      <c r="ACR658" s="10"/>
      <c r="ACS658" s="10" t="e">
        <f>SUM(ACR653:ACR657)</f>
        <v>#N/A</v>
      </c>
      <c r="ACT658" s="273"/>
      <c r="ACU658" s="203"/>
      <c r="ACX658" s="203"/>
      <c r="ACY658" s="203"/>
      <c r="ACZ658" s="203"/>
      <c r="ADA658" s="10"/>
      <c r="ADB658" s="10" t="e">
        <f>SUM(ADA653:ADA657)</f>
        <v>#N/A</v>
      </c>
      <c r="ADC658" s="273"/>
      <c r="ADD658" s="203"/>
      <c r="ADG658" s="203"/>
      <c r="ADH658" s="203"/>
      <c r="ADI658" s="203"/>
      <c r="ADJ658" s="203"/>
      <c r="ADK658" s="10" t="e">
        <f>SUM(ADJ653:ADJ657)</f>
        <v>#N/A</v>
      </c>
      <c r="ADL658" s="273"/>
      <c r="ADM658" s="203"/>
      <c r="ADP658" s="203"/>
      <c r="ADQ658" s="203"/>
      <c r="ADR658" s="203"/>
      <c r="ADS658" s="10"/>
      <c r="ADT658" s="10" t="e">
        <f>SUM(ADS653:ADS657)</f>
        <v>#N/A</v>
      </c>
      <c r="ADU658" s="273"/>
      <c r="ADV658" s="203"/>
      <c r="ADY658" s="203"/>
      <c r="ADZ658" s="203"/>
      <c r="AEA658" s="203"/>
      <c r="AEB658" s="203"/>
      <c r="AEC658" s="10" t="e">
        <f>SUM(AEB653:AEB657)</f>
        <v>#N/A</v>
      </c>
      <c r="AED658" s="273"/>
      <c r="AEE658" s="203"/>
      <c r="AEH658" s="203"/>
      <c r="AEI658" s="203"/>
      <c r="AEJ658" s="203"/>
      <c r="AEK658" s="203"/>
      <c r="AEL658" s="10" t="e">
        <f>SUM(AEK653:AEK657)</f>
        <v>#N/A</v>
      </c>
      <c r="AEM658" s="273"/>
      <c r="AEN658" s="203"/>
      <c r="AEQ658" s="203"/>
      <c r="AER658" s="203"/>
      <c r="AES658" s="203"/>
      <c r="AET658" s="203"/>
      <c r="AEU658" s="10" t="e">
        <f>SUM(AET653:AET657)</f>
        <v>#N/A</v>
      </c>
      <c r="AEV658" s="273"/>
      <c r="AEW658" s="203"/>
      <c r="AEZ658" s="203"/>
      <c r="AFA658" s="203"/>
      <c r="AFB658" s="203"/>
      <c r="AFC658" s="10"/>
      <c r="AFD658" s="10" t="e">
        <f>SUM(AFC653:AFC657)</f>
        <v>#N/A</v>
      </c>
      <c r="AFE658" s="273"/>
      <c r="AFF658" s="203"/>
      <c r="AFI658" s="203"/>
      <c r="AFJ658" s="203"/>
      <c r="AFK658" s="203"/>
      <c r="AFL658" s="10"/>
      <c r="AFM658" s="10" t="e">
        <f>SUM(AFL653:AFL657)</f>
        <v>#N/A</v>
      </c>
      <c r="AFN658" s="273"/>
      <c r="AFO658" s="203"/>
      <c r="AFR658" s="203"/>
      <c r="AFS658" s="203"/>
      <c r="AFT658" s="203"/>
      <c r="AFU658" s="10"/>
      <c r="AFV658" s="10" t="e">
        <f>SUM(AFU653:AFU657)</f>
        <v>#N/A</v>
      </c>
      <c r="AFW658" s="273"/>
      <c r="AFX658" s="203"/>
      <c r="AGA658" s="203"/>
      <c r="AGB658" s="203"/>
      <c r="AGC658" s="203"/>
      <c r="AGD658" s="10"/>
      <c r="AGE658" s="10" t="e">
        <f>SUM(AGD653:AGD657)</f>
        <v>#N/A</v>
      </c>
      <c r="AGF658" s="273"/>
      <c r="AGG658" s="203"/>
      <c r="AGJ658" s="203"/>
      <c r="AGK658" s="203"/>
      <c r="AGL658" s="203"/>
      <c r="AGM658" s="10"/>
      <c r="AGN658" s="10" t="e">
        <f>SUM(AGM653:AGM657)</f>
        <v>#N/A</v>
      </c>
      <c r="AGO658" s="273"/>
      <c r="AGP658" s="203"/>
      <c r="AGS658" s="203"/>
      <c r="AGT658" s="203"/>
      <c r="AGU658" s="203"/>
      <c r="AGV658" s="10"/>
      <c r="AGW658" s="10" t="e">
        <f>SUM(AGV653:AGV657)</f>
        <v>#N/A</v>
      </c>
      <c r="AGX658" s="273"/>
      <c r="AGY658" s="203"/>
      <c r="AGZ658" s="423"/>
      <c r="AHB658" s="203"/>
      <c r="AHC658" s="203"/>
      <c r="AHD658" s="203"/>
      <c r="AHE658" s="10"/>
      <c r="AHF658" s="10">
        <f>SUM(AHE653:AHE657)</f>
        <v>138.69999999999999</v>
      </c>
      <c r="AHG658" s="273"/>
      <c r="AHH658" s="203"/>
      <c r="AHI658" s="264"/>
      <c r="AHK658" s="203"/>
      <c r="AHL658" s="203"/>
      <c r="AHM658" s="203"/>
      <c r="AHN658" s="10"/>
      <c r="AHO658" s="10">
        <f>SUM(AHN653:AHN657)</f>
        <v>261.70000000000005</v>
      </c>
      <c r="AHP658" s="273"/>
      <c r="AHQ658" s="203"/>
      <c r="AHR658" s="429"/>
      <c r="AHT658" s="203"/>
      <c r="AHU658" s="203"/>
      <c r="AHV658" s="203"/>
      <c r="AHW658" s="10"/>
      <c r="AHX658" s="10">
        <f>SUM(AHW653:AHW657)</f>
        <v>461</v>
      </c>
      <c r="AHY658" s="273"/>
      <c r="AHZ658" s="203"/>
      <c r="AIA658" s="429"/>
      <c r="AIC658" s="203"/>
      <c r="AID658" s="203"/>
      <c r="AIE658" s="203"/>
      <c r="AIF658" s="10"/>
      <c r="AIG658" s="10">
        <f>SUM(AIF653:AIF657)</f>
        <v>200.3</v>
      </c>
      <c r="AIH658" s="273"/>
      <c r="AII658" s="203"/>
      <c r="AIJ658" s="429"/>
      <c r="AIL658" s="203"/>
      <c r="AIM658" s="203"/>
      <c r="AIN658" s="203"/>
      <c r="AIO658" s="10"/>
      <c r="AIP658" s="10">
        <f>SUM(AIO653:AIO657)</f>
        <v>438.1</v>
      </c>
      <c r="AIQ658" s="273"/>
      <c r="AIR658" s="203"/>
      <c r="AIS658" s="429"/>
      <c r="AIU658" s="203"/>
      <c r="AIV658" s="203"/>
      <c r="AIW658" s="203"/>
      <c r="AIX658" s="10"/>
      <c r="AIY658" s="10">
        <f>SUM(AIX653:AIX657)</f>
        <v>397.6</v>
      </c>
      <c r="AIZ658" s="273"/>
      <c r="AJA658" s="203"/>
      <c r="AJB658" s="429"/>
      <c r="AJD658" s="203"/>
      <c r="AJE658" s="203"/>
      <c r="AJF658" s="203"/>
      <c r="AJG658" s="10"/>
      <c r="AJH658" s="10">
        <f>SUM(AJG653:AJG657)</f>
        <v>513</v>
      </c>
      <c r="AJI658" s="273"/>
      <c r="AJJ658" s="203"/>
      <c r="AJK658" s="429"/>
      <c r="AJM658" s="203"/>
      <c r="AJN658" s="203"/>
      <c r="AJO658" s="203"/>
      <c r="AJP658" s="10"/>
      <c r="AJQ658" s="10">
        <f>SUM(AJP653:AJP657)</f>
        <v>37.299999999999997</v>
      </c>
      <c r="AJR658" s="273"/>
      <c r="AJS658" s="203"/>
      <c r="AJT658" s="432"/>
      <c r="AJV658" s="203"/>
      <c r="AJW658" s="203"/>
      <c r="AJX658" s="203"/>
      <c r="AJY658" s="10"/>
      <c r="AJZ658" s="10">
        <f>SUM(AJY653:AJY657)</f>
        <v>223.7</v>
      </c>
      <c r="AKA658" s="273"/>
      <c r="AKB658" s="203"/>
      <c r="AKC658" s="429"/>
      <c r="AKE658" s="203"/>
      <c r="AKF658" s="203"/>
      <c r="AKG658" s="203"/>
      <c r="AKH658" s="10"/>
      <c r="AKI658" s="10">
        <f>SUM(AKH653:AKH657)</f>
        <v>571.79999999999995</v>
      </c>
      <c r="AKJ658" s="273"/>
      <c r="AKK658" s="203"/>
      <c r="AKL658" s="429"/>
      <c r="AKN658" s="203"/>
      <c r="AKO658" s="203"/>
      <c r="AKP658" s="203"/>
      <c r="AKQ658" s="10"/>
      <c r="AKR658" s="10">
        <f>SUM(AKQ653:AKQ657)</f>
        <v>511.69999999999993</v>
      </c>
      <c r="AKS658" s="273"/>
      <c r="AKT658" s="203"/>
      <c r="AKU658" s="264"/>
      <c r="AKW658" s="203"/>
      <c r="AKX658" s="203"/>
      <c r="AKY658" s="203"/>
      <c r="AKZ658" s="10"/>
      <c r="ALA658" s="10">
        <f>SUM(AKZ653:AKZ657)</f>
        <v>137.19999999999999</v>
      </c>
      <c r="ALB658" s="273"/>
      <c r="ALC658" s="203"/>
      <c r="ALD658" s="264"/>
      <c r="ALF658" s="203"/>
      <c r="ALG658" s="203"/>
      <c r="ALH658" s="203"/>
      <c r="ALI658" s="10"/>
      <c r="ALJ658" s="10">
        <f>SUM(ALI653:ALI657)</f>
        <v>197.79999999999998</v>
      </c>
      <c r="ALK658" s="273"/>
      <c r="ALL658" s="203"/>
      <c r="ALM658" s="264"/>
      <c r="ALO658" s="203"/>
      <c r="ALP658" s="203"/>
      <c r="ALQ658" s="203"/>
      <c r="ALR658" s="10"/>
      <c r="ALS658" s="10">
        <f>SUM(ALR653:ALR657)</f>
        <v>134.5</v>
      </c>
      <c r="ALT658" s="273"/>
      <c r="ALU658" s="203"/>
      <c r="ALV658" s="429"/>
      <c r="ALX658" s="203"/>
      <c r="ALY658" s="203"/>
      <c r="ALZ658" s="203"/>
      <c r="AMA658" s="10"/>
      <c r="AMB658" s="10">
        <f>SUM(AMA653:AMA657)</f>
        <v>593.70000000000005</v>
      </c>
      <c r="AMC658" s="273"/>
      <c r="AMD658" s="203"/>
      <c r="AME658" s="429"/>
      <c r="AMG658" s="203"/>
      <c r="AMH658" s="203"/>
      <c r="AMI658" s="203"/>
      <c r="AMJ658" s="10"/>
      <c r="AMK658" s="10">
        <f>SUM(AMJ653:AMJ657)</f>
        <v>379.5</v>
      </c>
      <c r="AML658" s="273"/>
      <c r="AMM658" s="203"/>
      <c r="AMN658" s="429"/>
      <c r="AMP658" s="203"/>
      <c r="AMQ658" s="203"/>
      <c r="AMR658" s="203"/>
      <c r="AMS658" s="10"/>
      <c r="AMT658" s="10">
        <f>SUM(AMS653:AMS657)</f>
        <v>292.5</v>
      </c>
      <c r="AMU658" s="273"/>
      <c r="AMV658" s="203"/>
      <c r="AMW658" s="429"/>
      <c r="AMY658" s="203"/>
      <c r="AMZ658" s="203"/>
      <c r="ANA658" s="203"/>
      <c r="ANB658" s="10"/>
      <c r="ANC658" s="10">
        <f>SUM(ANB653:ANB657)</f>
        <v>461</v>
      </c>
      <c r="AND658" s="273"/>
      <c r="ANE658" s="203"/>
      <c r="ANF658" s="429"/>
      <c r="ANH658" s="203"/>
      <c r="ANI658" s="203"/>
      <c r="ANJ658" s="203"/>
      <c r="ANK658" s="10"/>
      <c r="ANL658" s="10">
        <f>SUM(ANK653:ANK657)</f>
        <v>767.40000000000009</v>
      </c>
      <c r="ANM658" s="273"/>
      <c r="ANN658" s="203"/>
      <c r="ANO658" s="264"/>
      <c r="ANQ658" s="203"/>
      <c r="ANR658" s="203"/>
      <c r="ANS658" s="203"/>
      <c r="ANT658" s="10"/>
      <c r="ANU658" s="10">
        <f>SUM(ANT653:ANT657)</f>
        <v>640.69999999999993</v>
      </c>
      <c r="ANV658" s="273"/>
      <c r="ANW658" s="203"/>
      <c r="ANX658" s="429"/>
      <c r="ANZ658" s="203"/>
      <c r="AOA658" s="203"/>
      <c r="AOB658" s="203"/>
      <c r="AOC658" s="10"/>
      <c r="AOD658" s="10">
        <f>SUM(AOC653:AOC657)</f>
        <v>464.4</v>
      </c>
      <c r="AOE658" s="273"/>
      <c r="AOF658" s="203"/>
      <c r="AOG658" s="264"/>
      <c r="AOI658" s="203"/>
      <c r="AOJ658" s="203"/>
      <c r="AOK658" s="203"/>
      <c r="AOL658" s="10"/>
      <c r="AOM658" s="10">
        <f>SUM(AOL653:AOL657)</f>
        <v>155.1</v>
      </c>
      <c r="AON658" s="273"/>
      <c r="AOO658" s="203"/>
      <c r="AOP658" s="429"/>
      <c r="AOR658" s="203"/>
      <c r="AOS658" s="203"/>
      <c r="AOT658" s="203"/>
      <c r="AOU658" s="10"/>
      <c r="AOV658" s="10">
        <f>SUM(AOU653:AOU657)</f>
        <v>470.3</v>
      </c>
      <c r="AOW658" s="273"/>
      <c r="AOX658" s="203"/>
      <c r="AOY658" s="429"/>
      <c r="APA658" s="203"/>
      <c r="APB658" s="203"/>
      <c r="APC658" s="203"/>
      <c r="APD658" s="10"/>
      <c r="APE658" s="10">
        <f>SUM(APD653:APD657)</f>
        <v>725.4</v>
      </c>
      <c r="APF658" s="273"/>
      <c r="APG658" s="203"/>
      <c r="APH658" s="429"/>
      <c r="APJ658" s="203"/>
      <c r="APK658" s="203"/>
      <c r="APL658" s="203"/>
      <c r="APM658" s="10"/>
      <c r="APN658" s="10">
        <f>SUM(APM653:APM657)</f>
        <v>16.200000000000003</v>
      </c>
      <c r="APO658" s="273"/>
      <c r="APP658" s="203"/>
      <c r="APQ658" s="429"/>
      <c r="APS658" s="203"/>
      <c r="APT658" s="203"/>
      <c r="APU658" s="203"/>
      <c r="APV658" s="10"/>
      <c r="APW658" s="10">
        <f>SUM(APV653:APV657)</f>
        <v>157.30000000000001</v>
      </c>
      <c r="APX658" s="273"/>
      <c r="APY658" s="203"/>
      <c r="APZ658" s="429"/>
      <c r="AQB658" s="203"/>
      <c r="AQC658" s="203"/>
      <c r="AQD658" s="203"/>
      <c r="AQE658" s="10"/>
      <c r="AQF658" s="10">
        <f>SUM(AQE653:AQE657)</f>
        <v>346.30000000000007</v>
      </c>
      <c r="AQG658" s="273"/>
    </row>
    <row r="659" spans="1:1125" s="14" customFormat="1" ht="15">
      <c r="A659" s="203" t="s">
        <v>115</v>
      </c>
      <c r="B659" s="276" t="s">
        <v>2839</v>
      </c>
      <c r="D659" s="283">
        <f>IF(C659="Kopman",2.1,1)</f>
        <v>1</v>
      </c>
      <c r="E659" s="204">
        <f>VLOOKUP(B659,$A$681:$F$2354,6,FALSE)</f>
        <v>92</v>
      </c>
      <c r="F659" s="203" t="s">
        <v>61</v>
      </c>
      <c r="G659" s="10">
        <f>E659*1.5</f>
        <v>138</v>
      </c>
      <c r="H659" s="10"/>
      <c r="I659" s="267"/>
      <c r="J659" s="203" t="s">
        <v>115</v>
      </c>
      <c r="K659" s="276" t="s">
        <v>2839</v>
      </c>
      <c r="M659" s="283">
        <f>IF(L659="Kopman",2.1,1)</f>
        <v>1</v>
      </c>
      <c r="N659" s="204">
        <f>VLOOKUP(K659,$A$681:$F$2354,6,FALSE)</f>
        <v>92</v>
      </c>
      <c r="O659" s="203" t="s">
        <v>61</v>
      </c>
      <c r="P659" s="10">
        <f>N659*1.5*M659</f>
        <v>138</v>
      </c>
      <c r="Q659" s="10"/>
      <c r="R659" s="267"/>
      <c r="S659" s="203" t="s">
        <v>115</v>
      </c>
      <c r="T659" s="416" t="s">
        <v>2636</v>
      </c>
      <c r="U659" s="415" t="s">
        <v>2019</v>
      </c>
      <c r="V659" s="283">
        <f>IF(U659="Kopman",2.1,1)</f>
        <v>2.1</v>
      </c>
      <c r="W659" s="204">
        <f>VLOOKUP(T659,$A$681:$F$2354,6,FALSE)</f>
        <v>76</v>
      </c>
      <c r="X659" s="203" t="s">
        <v>61</v>
      </c>
      <c r="Y659" s="10">
        <f>W659*1.5*V659</f>
        <v>239.4</v>
      </c>
      <c r="Z659" s="10"/>
      <c r="AA659" s="267"/>
      <c r="AB659" s="203" t="s">
        <v>115</v>
      </c>
      <c r="AC659" s="276" t="s">
        <v>2061</v>
      </c>
      <c r="AE659" s="283">
        <f>IF(AD659="Kopman",2.1,1)</f>
        <v>1</v>
      </c>
      <c r="AF659" s="204">
        <f>VLOOKUP(AC659,$A$681:$F$2354,6,FALSE)</f>
        <v>0</v>
      </c>
      <c r="AG659" s="203" t="s">
        <v>61</v>
      </c>
      <c r="AH659" s="10">
        <f>AF659*1.5*AE659</f>
        <v>0</v>
      </c>
      <c r="AI659" s="10"/>
      <c r="AJ659" s="267"/>
      <c r="AK659" s="203" t="s">
        <v>115</v>
      </c>
      <c r="AL659" s="276" t="s">
        <v>2839</v>
      </c>
      <c r="AN659" s="283">
        <f>IF(AM659="Kopman",2.1,1)</f>
        <v>1</v>
      </c>
      <c r="AO659" s="204">
        <f>VLOOKUP(AL659,$A$681:$F$2354,6,FALSE)</f>
        <v>92</v>
      </c>
      <c r="AP659" s="203" t="s">
        <v>61</v>
      </c>
      <c r="AQ659" s="10">
        <f>AO659*1.5*AN659</f>
        <v>138</v>
      </c>
      <c r="AR659" s="10"/>
      <c r="AS659" s="267"/>
      <c r="AT659" s="203" t="s">
        <v>115</v>
      </c>
      <c r="AU659" s="276" t="s">
        <v>2839</v>
      </c>
      <c r="AW659" s="283">
        <f>IF(AV659="Kopman",2.1,1)</f>
        <v>1</v>
      </c>
      <c r="AX659" s="204">
        <f>VLOOKUP(AU659,$A$681:$F$2354,6,FALSE)</f>
        <v>92</v>
      </c>
      <c r="AY659" s="203" t="s">
        <v>61</v>
      </c>
      <c r="AZ659" s="10">
        <f>AX659*1.5*AW659</f>
        <v>138</v>
      </c>
      <c r="BA659" s="10"/>
      <c r="BB659" s="267"/>
      <c r="BC659" s="203" t="s">
        <v>115</v>
      </c>
      <c r="BD659" s="276" t="s">
        <v>2839</v>
      </c>
      <c r="BF659" s="283">
        <f>IF(BE659="Kopman",2.1,1)</f>
        <v>1</v>
      </c>
      <c r="BG659" s="204">
        <f>VLOOKUP(BD659,$A$681:$F$2354,6,FALSE)</f>
        <v>92</v>
      </c>
      <c r="BH659" s="203" t="s">
        <v>61</v>
      </c>
      <c r="BI659" s="10">
        <f>BG659*1.5*BF659</f>
        <v>138</v>
      </c>
      <c r="BJ659" s="10"/>
      <c r="BK659" s="267"/>
      <c r="BL659" s="203" t="s">
        <v>115</v>
      </c>
      <c r="BM659" s="276" t="s">
        <v>2636</v>
      </c>
      <c r="BO659" s="283">
        <f>IF(BN659="Kopman",2.1,1)</f>
        <v>1</v>
      </c>
      <c r="BP659" s="204">
        <f>VLOOKUP(BM659,$A$681:$F$2354,6,FALSE)</f>
        <v>76</v>
      </c>
      <c r="BQ659" s="203" t="s">
        <v>61</v>
      </c>
      <c r="BR659" s="10">
        <f>BP659*1.5*BO659</f>
        <v>114</v>
      </c>
      <c r="BS659" s="10"/>
      <c r="BT659" s="267"/>
      <c r="BU659" s="203" t="s">
        <v>115</v>
      </c>
      <c r="BV659" s="276" t="s">
        <v>2636</v>
      </c>
      <c r="BX659" s="283">
        <f>IF(BW659="Kopman",2.1,1)</f>
        <v>1</v>
      </c>
      <c r="BY659" s="204">
        <f>VLOOKUP(BV659,$A$681:$F$2354,6,FALSE)</f>
        <v>76</v>
      </c>
      <c r="BZ659" s="203" t="s">
        <v>61</v>
      </c>
      <c r="CA659" s="10">
        <f>BY659*1.5*BX659</f>
        <v>114</v>
      </c>
      <c r="CB659" s="10"/>
      <c r="CC659" s="267"/>
      <c r="CD659" s="203" t="s">
        <v>115</v>
      </c>
      <c r="CE659" s="276" t="s">
        <v>2549</v>
      </c>
      <c r="CG659" s="283">
        <f>IF(CF659="Kopman",2.1,1)</f>
        <v>1</v>
      </c>
      <c r="CH659" s="204">
        <f>VLOOKUP(CE659,$A$681:$F$2354,6,FALSE)</f>
        <v>25</v>
      </c>
      <c r="CI659" s="203" t="s">
        <v>61</v>
      </c>
      <c r="CJ659" s="10">
        <f>CH659*1.5*CG659</f>
        <v>37.5</v>
      </c>
      <c r="CK659" s="10"/>
      <c r="CL659" s="267"/>
      <c r="CM659" s="203" t="s">
        <v>115</v>
      </c>
      <c r="CN659" s="276" t="s">
        <v>2839</v>
      </c>
      <c r="CP659" s="283">
        <f>IF(CO659="Kopman",2.1,1)</f>
        <v>1</v>
      </c>
      <c r="CQ659" s="204">
        <f>VLOOKUP(CN659,$A$681:$F$2354,6,FALSE)</f>
        <v>92</v>
      </c>
      <c r="CR659" s="203" t="s">
        <v>61</v>
      </c>
      <c r="CS659" s="10">
        <f>CQ659*1.5*CP659</f>
        <v>138</v>
      </c>
      <c r="CT659" s="10"/>
      <c r="CU659" s="267"/>
      <c r="CV659" s="203" t="s">
        <v>115</v>
      </c>
      <c r="CW659" s="276" t="s">
        <v>2061</v>
      </c>
      <c r="CY659" s="283">
        <f>IF(CX659="Kopman",2.1,1)</f>
        <v>1</v>
      </c>
      <c r="CZ659" s="204">
        <f>VLOOKUP(CW659,$A$681:$F$2354,6,FALSE)</f>
        <v>0</v>
      </c>
      <c r="DA659" s="203" t="s">
        <v>61</v>
      </c>
      <c r="DB659" s="10">
        <f>CZ659*1.5*CY659</f>
        <v>0</v>
      </c>
      <c r="DC659" s="10"/>
      <c r="DD659" s="267"/>
      <c r="DE659" s="203" t="s">
        <v>115</v>
      </c>
      <c r="DF659" s="276" t="s">
        <v>2839</v>
      </c>
      <c r="DH659" s="283">
        <f>IF(DG659="Kopman",2.1,1)</f>
        <v>1</v>
      </c>
      <c r="DI659" s="204">
        <f>VLOOKUP(DF659,$A$681:$F$2354,6,FALSE)</f>
        <v>92</v>
      </c>
      <c r="DJ659" s="203" t="s">
        <v>61</v>
      </c>
      <c r="DK659" s="10">
        <f>DI659*1.5*DH659</f>
        <v>138</v>
      </c>
      <c r="DL659" s="10"/>
      <c r="DM659" s="267"/>
      <c r="DN659" s="203" t="s">
        <v>115</v>
      </c>
      <c r="DO659" s="276" t="s">
        <v>660</v>
      </c>
      <c r="DQ659" s="283">
        <f>IF(DP659="Kopman",2.1,1)</f>
        <v>1</v>
      </c>
      <c r="DR659" s="204">
        <f>VLOOKUP(DO659,$A$681:$F$2354,6,FALSE)</f>
        <v>0</v>
      </c>
      <c r="DS659" s="203" t="s">
        <v>61</v>
      </c>
      <c r="DT659" s="10">
        <f>DR659*1.5*DQ659</f>
        <v>0</v>
      </c>
      <c r="DU659" s="10"/>
      <c r="DV659" s="267"/>
      <c r="DW659" s="203" t="s">
        <v>115</v>
      </c>
      <c r="DX659" s="278" t="s">
        <v>183</v>
      </c>
      <c r="DZ659" s="283">
        <f>IF(DY659="Kopman",2.1,1)</f>
        <v>1</v>
      </c>
      <c r="EA659" s="204" t="e">
        <f>VLOOKUP(DX659,$A$681:$F$2354,6,FALSE)</f>
        <v>#N/A</v>
      </c>
      <c r="EB659" s="203" t="s">
        <v>61</v>
      </c>
      <c r="EC659" s="10" t="e">
        <f>EA659*1.5*DZ659</f>
        <v>#N/A</v>
      </c>
      <c r="ED659" s="10"/>
      <c r="EE659" s="267"/>
      <c r="EF659" s="203" t="s">
        <v>115</v>
      </c>
      <c r="EG659" s="276" t="s">
        <v>2636</v>
      </c>
      <c r="EI659" s="283">
        <f>IF(EH659="Kopman",2.1,1)</f>
        <v>1</v>
      </c>
      <c r="EJ659" s="204">
        <f>VLOOKUP(EG659,$A$681:$F$2354,6,FALSE)</f>
        <v>76</v>
      </c>
      <c r="EK659" s="203" t="s">
        <v>61</v>
      </c>
      <c r="EL659" s="10">
        <f>EJ659*1.5*EI659</f>
        <v>114</v>
      </c>
      <c r="EM659" s="10"/>
      <c r="EN659" s="267"/>
      <c r="EO659" s="203" t="s">
        <v>115</v>
      </c>
      <c r="EP659" s="276" t="s">
        <v>2071</v>
      </c>
      <c r="ER659" s="283">
        <f>IF(EQ659="Kopman",2.1,1)</f>
        <v>1</v>
      </c>
      <c r="ES659" s="204">
        <f>VLOOKUP(EP659,$A$681:$F$2354,6,FALSE)</f>
        <v>43</v>
      </c>
      <c r="ET659" s="203" t="s">
        <v>61</v>
      </c>
      <c r="EU659" s="10">
        <f>ES659*1.5*ER659</f>
        <v>64.5</v>
      </c>
      <c r="EV659" s="10"/>
      <c r="EW659" s="267"/>
      <c r="EX659" s="203" t="s">
        <v>115</v>
      </c>
      <c r="EY659" s="276" t="s">
        <v>520</v>
      </c>
      <c r="FA659" s="283">
        <f>IF(EZ659="Kopman",2.1,1)</f>
        <v>1</v>
      </c>
      <c r="FB659" s="204">
        <f>VLOOKUP(EY660,$A$681:$F$2354,6,FALSE)</f>
        <v>76</v>
      </c>
      <c r="FC659" s="203" t="s">
        <v>61</v>
      </c>
      <c r="FD659" s="10">
        <f>FB659*1.5*FA659</f>
        <v>114</v>
      </c>
      <c r="FE659" s="10"/>
      <c r="FF659" s="267"/>
      <c r="FG659" s="203" t="s">
        <v>115</v>
      </c>
      <c r="FH659" s="421" t="s">
        <v>2088</v>
      </c>
      <c r="FJ659" s="283">
        <f>IF(FI659="Kopman",2.1,1)</f>
        <v>1</v>
      </c>
      <c r="FK659" s="204">
        <f>VLOOKUP(FH659,$A$681:$F$2354,6,FALSE)</f>
        <v>63</v>
      </c>
      <c r="FL659" s="203" t="s">
        <v>61</v>
      </c>
      <c r="FM659" s="10">
        <f>FK659*1.5*FJ659</f>
        <v>94.5</v>
      </c>
      <c r="FN659" s="10"/>
      <c r="FO659" s="267"/>
      <c r="FP659" s="203" t="s">
        <v>115</v>
      </c>
      <c r="FQ659" s="276" t="s">
        <v>2514</v>
      </c>
      <c r="FS659" s="283">
        <f>IF(FR659="Kopman",2.1,1)</f>
        <v>1</v>
      </c>
      <c r="FT659" s="204">
        <f>VLOOKUP(FQ659,$A$681:$F$2354,6,FALSE)</f>
        <v>28</v>
      </c>
      <c r="FU659" s="203" t="s">
        <v>61</v>
      </c>
      <c r="FV659" s="10">
        <f>FT659*1.5*FS659</f>
        <v>42</v>
      </c>
      <c r="FW659" s="10"/>
      <c r="FX659" s="267"/>
      <c r="FY659" s="203" t="s">
        <v>115</v>
      </c>
      <c r="FZ659" s="276" t="s">
        <v>2636</v>
      </c>
      <c r="GB659" s="283">
        <f>IF(GA659="Kopman",2.1,1)</f>
        <v>1</v>
      </c>
      <c r="GC659" s="204">
        <f>VLOOKUP(FZ659,$A$681:$F$2354,6,FALSE)</f>
        <v>76</v>
      </c>
      <c r="GD659" s="203" t="s">
        <v>61</v>
      </c>
      <c r="GE659" s="10">
        <f>GC659*1.5*GB659</f>
        <v>114</v>
      </c>
      <c r="GF659" s="10"/>
      <c r="GG659" s="267"/>
      <c r="GH659" s="203" t="s">
        <v>115</v>
      </c>
      <c r="GI659" s="276" t="s">
        <v>617</v>
      </c>
      <c r="GK659" s="283">
        <f>IF(GJ659="Kopman",2.1,1)</f>
        <v>1</v>
      </c>
      <c r="GL659" s="204">
        <f>VLOOKUP(GI659,$A$681:$F$2354,6,FALSE)</f>
        <v>23</v>
      </c>
      <c r="GM659" s="203" t="s">
        <v>61</v>
      </c>
      <c r="GN659" s="10">
        <f>GL659*1.5*GK659</f>
        <v>34.5</v>
      </c>
      <c r="GO659" s="10"/>
      <c r="GP659" s="267"/>
      <c r="GQ659" s="203" t="s">
        <v>115</v>
      </c>
      <c r="GR659" s="276" t="s">
        <v>2636</v>
      </c>
      <c r="GT659" s="283">
        <f>IF(GS659="Kopman",2.1,1)</f>
        <v>1</v>
      </c>
      <c r="GU659" s="204">
        <f>VLOOKUP(GR659,$A$681:$F$2354,6,FALSE)</f>
        <v>76</v>
      </c>
      <c r="GV659" s="203" t="s">
        <v>61</v>
      </c>
      <c r="GW659" s="10">
        <f>GU659*1.5</f>
        <v>114</v>
      </c>
      <c r="GX659" s="10"/>
      <c r="GY659" s="267"/>
      <c r="GZ659" s="203" t="s">
        <v>115</v>
      </c>
      <c r="HA659" s="276" t="s">
        <v>692</v>
      </c>
      <c r="HC659" s="283">
        <f>IF(HB659="Kopman",2.1,1)</f>
        <v>1</v>
      </c>
      <c r="HD659" s="204">
        <f>VLOOKUP(HA659,$A$681:$F$2354,6,FALSE)</f>
        <v>3</v>
      </c>
      <c r="HE659" s="203" t="s">
        <v>61</v>
      </c>
      <c r="HF659" s="10">
        <f>HD659*1.5*HC659</f>
        <v>4.5</v>
      </c>
      <c r="HG659" s="10"/>
      <c r="HH659" s="267"/>
      <c r="HI659" s="203" t="s">
        <v>115</v>
      </c>
      <c r="HJ659" s="276" t="s">
        <v>2636</v>
      </c>
      <c r="HL659" s="283">
        <f>IF(HK659="Kopman",2.1,1)</f>
        <v>1</v>
      </c>
      <c r="HM659" s="204">
        <f>VLOOKUP(HJ659,$A$681:$F$2354,6,FALSE)</f>
        <v>76</v>
      </c>
      <c r="HN659" s="203" t="s">
        <v>61</v>
      </c>
      <c r="HO659" s="10">
        <f>HM659*1.5</f>
        <v>114</v>
      </c>
      <c r="HP659" s="10"/>
      <c r="HQ659" s="267"/>
      <c r="HR659" s="203" t="s">
        <v>115</v>
      </c>
      <c r="HS659" s="276" t="s">
        <v>2636</v>
      </c>
      <c r="HU659" s="283">
        <f>IF(HT659="Kopman",2.1,1)</f>
        <v>1</v>
      </c>
      <c r="HV659" s="204">
        <f>VLOOKUP(HS659,$A$681:$F$2354,6,FALSE)</f>
        <v>76</v>
      </c>
      <c r="HW659" s="203" t="s">
        <v>61</v>
      </c>
      <c r="HX659" s="10">
        <f>HV659*1.5*HU659</f>
        <v>114</v>
      </c>
      <c r="HY659" s="10"/>
      <c r="HZ659" s="267"/>
      <c r="IA659" s="203" t="s">
        <v>115</v>
      </c>
      <c r="IB659" s="285" t="s">
        <v>183</v>
      </c>
      <c r="ID659" s="283">
        <f>IF(IC659="Kopman",2.1,1)</f>
        <v>1</v>
      </c>
      <c r="IE659" s="204" t="e">
        <f>VLOOKUP(IB659,$A$681:$F$2354,6,FALSE)</f>
        <v>#N/A</v>
      </c>
      <c r="IF659" s="203" t="s">
        <v>61</v>
      </c>
      <c r="IG659" s="10" t="e">
        <f>IE659*1.5</f>
        <v>#N/A</v>
      </c>
      <c r="IH659" s="10"/>
      <c r="II659" s="267"/>
      <c r="IJ659" s="203" t="s">
        <v>115</v>
      </c>
      <c r="IK659" s="276" t="s">
        <v>2312</v>
      </c>
      <c r="IM659" s="283">
        <f>IF(IL659="Kopman",2.1,1)</f>
        <v>1</v>
      </c>
      <c r="IN659" s="204">
        <f>VLOOKUP(IK659,$A$681:$F$2354,6,FALSE)</f>
        <v>18</v>
      </c>
      <c r="IO659" s="203" t="s">
        <v>61</v>
      </c>
      <c r="IP659" s="10">
        <f>IN659*1.5*IM659</f>
        <v>27</v>
      </c>
      <c r="IQ659" s="10"/>
      <c r="IR659" s="267"/>
      <c r="IS659" s="203" t="s">
        <v>115</v>
      </c>
      <c r="IT659" s="276" t="s">
        <v>2514</v>
      </c>
      <c r="IV659" s="283">
        <f>IF(IU659="Kopman",2.1,1)</f>
        <v>1</v>
      </c>
      <c r="IW659" s="204">
        <f>VLOOKUP(IT659,$A$681:$F$2354,6,FALSE)</f>
        <v>28</v>
      </c>
      <c r="IX659" s="203" t="s">
        <v>61</v>
      </c>
      <c r="IY659" s="10">
        <f>IW659*1.5*IV659</f>
        <v>42</v>
      </c>
      <c r="IZ659" s="10"/>
      <c r="JA659" s="267"/>
      <c r="JB659" s="203" t="s">
        <v>115</v>
      </c>
      <c r="JC659" s="276" t="s">
        <v>2088</v>
      </c>
      <c r="JE659" s="283">
        <f>IF(JD659="Kopman",2.1,1)</f>
        <v>1</v>
      </c>
      <c r="JF659" s="204">
        <f>VLOOKUP(JC659,$A$681:$F$2354,6,FALSE)</f>
        <v>63</v>
      </c>
      <c r="JG659" s="203" t="s">
        <v>61</v>
      </c>
      <c r="JH659" s="10">
        <f>JF659*1.5*JE659</f>
        <v>94.5</v>
      </c>
      <c r="JI659" s="10"/>
      <c r="JJ659" s="267"/>
      <c r="JK659" s="203" t="s">
        <v>115</v>
      </c>
      <c r="JL659" s="276" t="s">
        <v>520</v>
      </c>
      <c r="JN659" s="283">
        <f>IF(JM659="Kopman",2.1,1)</f>
        <v>1</v>
      </c>
      <c r="JO659" s="204">
        <f>VLOOKUP(JL659,$A$681:$F$2354,6,FALSE)</f>
        <v>29</v>
      </c>
      <c r="JP659" s="203" t="s">
        <v>61</v>
      </c>
      <c r="JQ659" s="10">
        <f>JO659*1.5*JN659</f>
        <v>43.5</v>
      </c>
      <c r="JR659" s="10"/>
      <c r="JS659" s="267"/>
      <c r="JT659" s="203" t="s">
        <v>115</v>
      </c>
      <c r="JU659" s="276" t="s">
        <v>549</v>
      </c>
      <c r="JW659" s="283">
        <f>IF(JV659="Kopman",2.1,1)</f>
        <v>1</v>
      </c>
      <c r="JX659" s="204">
        <f>VLOOKUP(JU659,$A$681:$F$2354,6,FALSE)</f>
        <v>0</v>
      </c>
      <c r="JY659" s="203" t="s">
        <v>61</v>
      </c>
      <c r="JZ659" s="10">
        <f>JX659*1.5*JW659</f>
        <v>0</v>
      </c>
      <c r="KA659" s="10"/>
      <c r="KB659" s="267"/>
      <c r="KC659" s="203" t="s">
        <v>115</v>
      </c>
      <c r="KD659" s="276" t="s">
        <v>2061</v>
      </c>
      <c r="KF659" s="283">
        <f>IF(KE659="Kopman",2.1,1)</f>
        <v>1</v>
      </c>
      <c r="KG659" s="204">
        <f>VLOOKUP(KD659,$A$681:$F$2354,6,FALSE)</f>
        <v>0</v>
      </c>
      <c r="KH659" s="203" t="s">
        <v>61</v>
      </c>
      <c r="KI659" s="10">
        <f>KG659*1.5*KF659</f>
        <v>0</v>
      </c>
      <c r="KJ659" s="10"/>
      <c r="KK659" s="267"/>
      <c r="KL659" s="203" t="s">
        <v>115</v>
      </c>
      <c r="KM659" s="276" t="s">
        <v>2339</v>
      </c>
      <c r="KO659" s="283">
        <f>IF(KN659="Kopman",2.1,1)</f>
        <v>1</v>
      </c>
      <c r="KP659" s="204">
        <f>VLOOKUP(KM659,$A$681:$F$2354,6,FALSE)</f>
        <v>25</v>
      </c>
      <c r="KQ659" s="203" t="s">
        <v>61</v>
      </c>
      <c r="KR659" s="10">
        <f>KP659*1.5</f>
        <v>37.5</v>
      </c>
      <c r="KS659" s="10"/>
      <c r="KT659" s="267"/>
      <c r="KU659" s="203" t="s">
        <v>115</v>
      </c>
      <c r="KV659" s="276" t="s">
        <v>2839</v>
      </c>
      <c r="KX659" s="283">
        <f>IF(KW659="Kopman",2.1,1)</f>
        <v>1</v>
      </c>
      <c r="KY659" s="204">
        <f>VLOOKUP(KV659,$A$681:$F$2354,6,FALSE)</f>
        <v>92</v>
      </c>
      <c r="KZ659" s="203" t="s">
        <v>61</v>
      </c>
      <c r="LA659" s="10">
        <f>KY659*1.5*KX659</f>
        <v>138</v>
      </c>
      <c r="LB659" s="10"/>
      <c r="LC659" s="267"/>
      <c r="LD659" s="203" t="s">
        <v>115</v>
      </c>
      <c r="LE659" s="276" t="s">
        <v>617</v>
      </c>
      <c r="LG659" s="283">
        <f>IF(LF659="Kopman",2.1,1)</f>
        <v>1</v>
      </c>
      <c r="LH659" s="204">
        <f>VLOOKUP(LE659,$A$681:$F$2354,6,FALSE)</f>
        <v>23</v>
      </c>
      <c r="LI659" s="203" t="s">
        <v>61</v>
      </c>
      <c r="LJ659" s="10">
        <f>LH659*1.5*LG659</f>
        <v>34.5</v>
      </c>
      <c r="LK659" s="10"/>
      <c r="LL659" s="267"/>
      <c r="LM659" s="203" t="s">
        <v>115</v>
      </c>
      <c r="LN659" s="276" t="s">
        <v>2088</v>
      </c>
      <c r="LP659" s="283">
        <f>IF(LO659="Kopman",2.1,1)</f>
        <v>1</v>
      </c>
      <c r="LQ659" s="204">
        <f>VLOOKUP(LN659,$A$681:$F$2354,6,FALSE)</f>
        <v>63</v>
      </c>
      <c r="LR659" s="203" t="s">
        <v>61</v>
      </c>
      <c r="LS659" s="10">
        <f>LQ659*1.5*LP659</f>
        <v>94.5</v>
      </c>
      <c r="LT659" s="10"/>
      <c r="LU659" s="267"/>
      <c r="LV659" s="203" t="s">
        <v>115</v>
      </c>
      <c r="LW659" s="276" t="s">
        <v>2071</v>
      </c>
      <c r="LY659" s="283">
        <f>IF(LX659="Kopman",2.1,1)</f>
        <v>1</v>
      </c>
      <c r="LZ659" s="204">
        <f>VLOOKUP(LW659,$A$681:$F$2354,6,FALSE)</f>
        <v>43</v>
      </c>
      <c r="MA659" s="203" t="s">
        <v>61</v>
      </c>
      <c r="MB659" s="10">
        <f>LZ659*1.5*LY659</f>
        <v>64.5</v>
      </c>
      <c r="MC659" s="10"/>
      <c r="MD659" s="267"/>
      <c r="ME659" s="203" t="s">
        <v>115</v>
      </c>
      <c r="MF659" s="276" t="s">
        <v>520</v>
      </c>
      <c r="MH659" s="283">
        <f>IF(MG659="Kopman",2.1,1)</f>
        <v>1</v>
      </c>
      <c r="MI659" s="204">
        <f>VLOOKUP(MF659,$A$681:$F$2354,6,FALSE)</f>
        <v>29</v>
      </c>
      <c r="MJ659" s="203" t="s">
        <v>61</v>
      </c>
      <c r="MK659" s="10">
        <f>MI659*1.5*MH659</f>
        <v>43.5</v>
      </c>
      <c r="ML659" s="10"/>
      <c r="MM659" s="267"/>
      <c r="MN659" s="203" t="s">
        <v>115</v>
      </c>
      <c r="MO659" s="276" t="s">
        <v>2636</v>
      </c>
      <c r="MQ659" s="283">
        <f>IF(MP659="Kopman",2.1,1)</f>
        <v>1</v>
      </c>
      <c r="MR659" s="204">
        <f>VLOOKUP(MO659,$A$681:$F$2354,6,FALSE)</f>
        <v>76</v>
      </c>
      <c r="MS659" s="203" t="s">
        <v>61</v>
      </c>
      <c r="MT659" s="10">
        <f>MR659*1.5*MQ659</f>
        <v>114</v>
      </c>
      <c r="MU659" s="10"/>
      <c r="MV659" s="267"/>
      <c r="MW659" s="203" t="s">
        <v>115</v>
      </c>
      <c r="MX659" s="276" t="s">
        <v>449</v>
      </c>
      <c r="MZ659" s="283">
        <f>IF(MY659="Kopman",2.1,1)</f>
        <v>1</v>
      </c>
      <c r="NA659" s="204">
        <f>VLOOKUP(MX659,$A$681:$F$2354,6,FALSE)</f>
        <v>0</v>
      </c>
      <c r="NB659" s="203" t="s">
        <v>61</v>
      </c>
      <c r="NC659" s="10">
        <f>NA659*1.5*MZ659</f>
        <v>0</v>
      </c>
      <c r="ND659" s="10"/>
      <c r="NE659" s="267"/>
      <c r="NF659" s="203" t="s">
        <v>115</v>
      </c>
      <c r="NG659" s="276" t="s">
        <v>520</v>
      </c>
      <c r="NI659" s="283">
        <f>IF(NH659="Kopman",2.1,1)</f>
        <v>1</v>
      </c>
      <c r="NJ659" s="204">
        <f>VLOOKUP(NG659,$A$681:$F$2354,6,FALSE)</f>
        <v>29</v>
      </c>
      <c r="NK659" s="203" t="s">
        <v>61</v>
      </c>
      <c r="NL659" s="10">
        <f>NJ659*1.5*NI659</f>
        <v>43.5</v>
      </c>
      <c r="NM659" s="10"/>
      <c r="NN659" s="267"/>
      <c r="NO659" s="203" t="s">
        <v>115</v>
      </c>
      <c r="NP659" s="424" t="s">
        <v>520</v>
      </c>
      <c r="NR659" s="283">
        <f>IF(NQ659="Kopman",2.1,1)</f>
        <v>1</v>
      </c>
      <c r="NS659" s="204">
        <f>VLOOKUP(NP659,$A$681:$F$2354,6,FALSE)</f>
        <v>29</v>
      </c>
      <c r="NT659" s="203" t="s">
        <v>61</v>
      </c>
      <c r="NU659" s="10">
        <f>NS659*1.5*NR659</f>
        <v>43.5</v>
      </c>
      <c r="NV659" s="10"/>
      <c r="NW659" s="267"/>
      <c r="NX659" s="203" t="s">
        <v>115</v>
      </c>
      <c r="NY659" s="276" t="s">
        <v>2815</v>
      </c>
      <c r="OA659" s="283">
        <f>IF(NZ659="Kopman",2.1,1)</f>
        <v>1</v>
      </c>
      <c r="OB659" s="204">
        <f>VLOOKUP(NY659,$A$681:$F$2354,6,FALSE)</f>
        <v>0</v>
      </c>
      <c r="OC659" s="203" t="s">
        <v>61</v>
      </c>
      <c r="OD659" s="10">
        <f>OB659*1.5</f>
        <v>0</v>
      </c>
      <c r="OE659" s="10"/>
      <c r="OF659" s="267"/>
      <c r="OG659" s="203" t="s">
        <v>115</v>
      </c>
      <c r="OH659" s="276" t="s">
        <v>520</v>
      </c>
      <c r="OJ659" s="283">
        <f>IF(OI659="Kopman",2.1,1)</f>
        <v>1</v>
      </c>
      <c r="OK659" s="204">
        <f>VLOOKUP(OH659,$A$681:$F$2354,6,FALSE)</f>
        <v>29</v>
      </c>
      <c r="OL659" s="203" t="s">
        <v>61</v>
      </c>
      <c r="OM659" s="10">
        <f>OK659*1.5*OJ659</f>
        <v>43.5</v>
      </c>
      <c r="ON659" s="10"/>
      <c r="OO659" s="267"/>
      <c r="OP659" s="203" t="s">
        <v>115</v>
      </c>
      <c r="OQ659" s="424" t="s">
        <v>509</v>
      </c>
      <c r="OS659" s="283">
        <f>IF(OR659="Kopman",2.1,1)</f>
        <v>1</v>
      </c>
      <c r="OT659" s="204">
        <f>VLOOKUP(OQ659,$A$681:$F$2354,6,FALSE)</f>
        <v>8</v>
      </c>
      <c r="OU659" s="203" t="s">
        <v>61</v>
      </c>
      <c r="OV659" s="10">
        <f>OT659*1.5*OS659</f>
        <v>12</v>
      </c>
      <c r="OW659" s="10"/>
      <c r="OX659" s="267"/>
      <c r="OY659" s="203" t="s">
        <v>115</v>
      </c>
      <c r="OZ659" s="428" t="s">
        <v>891</v>
      </c>
      <c r="PB659" s="283">
        <f>IF(PA659="Kopman",2.1,1)</f>
        <v>1</v>
      </c>
      <c r="PC659" s="204">
        <f>VLOOKUP(OZ659,$A$681:$F$2354,6,FALSE)</f>
        <v>10</v>
      </c>
      <c r="PD659" s="203" t="s">
        <v>61</v>
      </c>
      <c r="PE659" s="10">
        <f>PC659*1.5*PB659</f>
        <v>15</v>
      </c>
      <c r="PF659" s="10"/>
      <c r="PG659" s="267"/>
      <c r="PH659" s="203" t="s">
        <v>115</v>
      </c>
      <c r="PI659" s="276" t="s">
        <v>2636</v>
      </c>
      <c r="PK659" s="283">
        <f>IF(PJ659="Kopman",2.1,1)</f>
        <v>1</v>
      </c>
      <c r="PL659" s="204">
        <f>VLOOKUP(PI659,$A$681:$F$2354,6,FALSE)</f>
        <v>76</v>
      </c>
      <c r="PM659" s="203" t="s">
        <v>61</v>
      </c>
      <c r="PN659" s="10">
        <f>PL659*1.5*PK659</f>
        <v>114</v>
      </c>
      <c r="PO659" s="10"/>
      <c r="PP659" s="267"/>
      <c r="PQ659" s="203" t="s">
        <v>115</v>
      </c>
      <c r="PR659" s="276" t="s">
        <v>183</v>
      </c>
      <c r="PT659" s="283">
        <f>IF(PS659="Kopman",2.1,1)</f>
        <v>1</v>
      </c>
      <c r="PU659" s="204" t="e">
        <f>VLOOKUP(PR659,$A$681:$F$2354,6,FALSE)</f>
        <v>#N/A</v>
      </c>
      <c r="PV659" s="203" t="s">
        <v>61</v>
      </c>
      <c r="PW659" s="10" t="e">
        <f>PU659*1.5*PT659</f>
        <v>#N/A</v>
      </c>
      <c r="PX659" s="10"/>
      <c r="PY659" s="267"/>
      <c r="PZ659" s="203" t="s">
        <v>115</v>
      </c>
      <c r="QA659" s="276" t="s">
        <v>3143</v>
      </c>
      <c r="QC659" s="283">
        <f>IF(QB659="Kopman",2.1,1)</f>
        <v>1</v>
      </c>
      <c r="QD659" s="204">
        <f>VLOOKUP(QA659,$A$681:$F$2354,6,FALSE)</f>
        <v>0</v>
      </c>
      <c r="QE659" s="203" t="s">
        <v>61</v>
      </c>
      <c r="QF659" s="10">
        <f>QD659*1.5*QC659</f>
        <v>0</v>
      </c>
      <c r="QG659" s="10"/>
      <c r="QH659" s="267"/>
      <c r="QI659" s="203" t="s">
        <v>115</v>
      </c>
      <c r="QJ659" s="276" t="s">
        <v>2839</v>
      </c>
      <c r="QL659" s="283">
        <f>IF(QK659="Kopman",2.1,1)</f>
        <v>1</v>
      </c>
      <c r="QM659" s="204">
        <f>VLOOKUP(QJ659,$A$681:$F$2354,6,FALSE)</f>
        <v>92</v>
      </c>
      <c r="QN659" s="203" t="s">
        <v>61</v>
      </c>
      <c r="QO659" s="10">
        <f>QM659*1.5*QL659</f>
        <v>138</v>
      </c>
      <c r="QP659" s="10"/>
      <c r="QQ659" s="267"/>
      <c r="QR659" s="203" t="s">
        <v>115</v>
      </c>
      <c r="QS659" s="276" t="s">
        <v>2071</v>
      </c>
      <c r="QU659" s="283">
        <f>IF(QT659="Kopman",2.1,1)</f>
        <v>1</v>
      </c>
      <c r="QV659" s="204">
        <f>VLOOKUP(QS659,$A$681:$F$2354,6,FALSE)</f>
        <v>43</v>
      </c>
      <c r="QW659" s="203" t="s">
        <v>61</v>
      </c>
      <c r="QX659" s="10">
        <f>QV659*1.5*QU659</f>
        <v>64.5</v>
      </c>
      <c r="QY659" s="10"/>
      <c r="QZ659" s="267"/>
      <c r="RA659" s="203" t="s">
        <v>115</v>
      </c>
      <c r="RB659" s="276" t="s">
        <v>1310</v>
      </c>
      <c r="RD659" s="283">
        <f>IF(RC659="Kopman",2.1,1)</f>
        <v>1</v>
      </c>
      <c r="RE659" s="204">
        <f>VLOOKUP(RB659,$A$681:$F$2354,6,FALSE)</f>
        <v>0</v>
      </c>
      <c r="RF659" s="203" t="s">
        <v>61</v>
      </c>
      <c r="RG659" s="10">
        <f>RE659*1.5*RD659</f>
        <v>0</v>
      </c>
      <c r="RH659" s="10"/>
      <c r="RI659" s="267"/>
      <c r="RJ659" s="203" t="s">
        <v>115</v>
      </c>
      <c r="RK659" s="278" t="s">
        <v>183</v>
      </c>
      <c r="RM659" s="283">
        <f>IF(RL659="Kopman",2.1,1)</f>
        <v>1</v>
      </c>
      <c r="RN659" s="204" t="e">
        <f>VLOOKUP(RK659,$A$681:$F$2354,6,FALSE)</f>
        <v>#N/A</v>
      </c>
      <c r="RO659" s="203" t="s">
        <v>61</v>
      </c>
      <c r="RP659" s="10" t="e">
        <f>RN659*1.5</f>
        <v>#N/A</v>
      </c>
      <c r="RQ659" s="10"/>
      <c r="RR659" s="267"/>
      <c r="RS659" s="203" t="s">
        <v>115</v>
      </c>
      <c r="RT659" s="276" t="s">
        <v>449</v>
      </c>
      <c r="RV659" s="283">
        <f>IF(RU659="Kopman",2.1,1)</f>
        <v>1</v>
      </c>
      <c r="RW659" s="204">
        <f>VLOOKUP(RT659,$A$681:$F$2354,6,FALSE)</f>
        <v>0</v>
      </c>
      <c r="RX659" s="203" t="s">
        <v>61</v>
      </c>
      <c r="RY659" s="10">
        <f>RW659*1.5*RV659</f>
        <v>0</v>
      </c>
      <c r="RZ659" s="10"/>
      <c r="SA659" s="273"/>
      <c r="SB659" s="203" t="s">
        <v>115</v>
      </c>
      <c r="SC659" s="276" t="s">
        <v>449</v>
      </c>
      <c r="SE659" s="283">
        <f>IF(SD659="Kopman",2.1,1)</f>
        <v>1</v>
      </c>
      <c r="SF659" s="204">
        <f>VLOOKUP(SC659,$A$681:$F$2354,6,FALSE)</f>
        <v>0</v>
      </c>
      <c r="SG659" s="203" t="s">
        <v>61</v>
      </c>
      <c r="SH659" s="10">
        <f>SF659*1.5*SE659</f>
        <v>0</v>
      </c>
      <c r="SI659" s="10"/>
      <c r="SJ659" s="273"/>
      <c r="SK659" s="203" t="s">
        <v>115</v>
      </c>
      <c r="SL659" s="276" t="s">
        <v>2636</v>
      </c>
      <c r="SN659" s="283">
        <f>IF(SM659="Kopman",2.1,1)</f>
        <v>1</v>
      </c>
      <c r="SO659" s="204">
        <f>VLOOKUP(SL659,$A$681:$F$2354,6,FALSE)</f>
        <v>76</v>
      </c>
      <c r="SP659" s="203" t="s">
        <v>61</v>
      </c>
      <c r="SQ659" s="10">
        <f>SO659*1.5*SN659</f>
        <v>114</v>
      </c>
      <c r="SR659" s="10"/>
      <c r="SS659" s="273"/>
      <c r="ST659" s="203" t="s">
        <v>115</v>
      </c>
      <c r="SU659" s="276" t="s">
        <v>2724</v>
      </c>
      <c r="SW659" s="283">
        <f>IF(SV659="Kopman",2.1,1)</f>
        <v>1</v>
      </c>
      <c r="SX659" s="204">
        <f>VLOOKUP(SU659,$A$681:$F$2354,6,FALSE)</f>
        <v>12</v>
      </c>
      <c r="SY659" s="203" t="s">
        <v>61</v>
      </c>
      <c r="SZ659" s="10">
        <f>SX659*1.5*SW659</f>
        <v>18</v>
      </c>
      <c r="TA659" s="10"/>
      <c r="TB659" s="273"/>
      <c r="TC659" s="203" t="s">
        <v>115</v>
      </c>
      <c r="TD659" s="428" t="s">
        <v>2340</v>
      </c>
      <c r="TF659" s="283">
        <f>IF(TE659="Kopman",2.1,1)</f>
        <v>1</v>
      </c>
      <c r="TG659" s="204">
        <f>VLOOKUP(TD659,$A$681:$F$2354,6,FALSE)</f>
        <v>0</v>
      </c>
      <c r="TH659" s="203" t="s">
        <v>61</v>
      </c>
      <c r="TI659" s="10">
        <f>TG659*1.5</f>
        <v>0</v>
      </c>
      <c r="TK659" s="273"/>
      <c r="TL659" s="203" t="s">
        <v>115</v>
      </c>
      <c r="TM659" s="276" t="s">
        <v>663</v>
      </c>
      <c r="TO659" s="283">
        <f>IF(TN659="Kopman",2.1,1)</f>
        <v>1</v>
      </c>
      <c r="TP659" s="204">
        <f>VLOOKUP(TM659,$A$681:$F$2354,6,FALSE)</f>
        <v>0</v>
      </c>
      <c r="TQ659" s="203" t="s">
        <v>61</v>
      </c>
      <c r="TR659" s="10">
        <f>TP659*1.5*TO659</f>
        <v>0</v>
      </c>
      <c r="TS659" s="10"/>
      <c r="TT659" s="273"/>
      <c r="TU659" s="203" t="s">
        <v>115</v>
      </c>
      <c r="TV659" s="276" t="s">
        <v>2636</v>
      </c>
      <c r="TX659" s="283">
        <f>IF(TW659="Kopman",2.1,1)</f>
        <v>1</v>
      </c>
      <c r="TY659" s="204">
        <f>VLOOKUP(TV659,$A$681:$F$2354,6,FALSE)</f>
        <v>76</v>
      </c>
      <c r="TZ659" s="203" t="s">
        <v>61</v>
      </c>
      <c r="UA659" s="10">
        <f>TY659*1.5*TX659</f>
        <v>114</v>
      </c>
      <c r="UB659" s="10"/>
      <c r="UC659" s="273"/>
      <c r="UD659" s="203" t="s">
        <v>115</v>
      </c>
      <c r="UE659" s="285" t="s">
        <v>183</v>
      </c>
      <c r="UG659" s="283">
        <f>IF(UF659="Kopman",2.1,1)</f>
        <v>1</v>
      </c>
      <c r="UH659" s="204" t="e">
        <f>VLOOKUP(UE659,$A$681:$F$2354,6,FALSE)</f>
        <v>#N/A</v>
      </c>
      <c r="UI659" s="203" t="s">
        <v>61</v>
      </c>
      <c r="UJ659" s="10" t="e">
        <f>UH659*1.5*UG659</f>
        <v>#N/A</v>
      </c>
      <c r="UK659" s="10"/>
      <c r="UL659" s="273"/>
      <c r="UM659" s="203" t="s">
        <v>115</v>
      </c>
      <c r="UN659" s="276" t="s">
        <v>617</v>
      </c>
      <c r="UP659" s="283">
        <f>IF(UO659="Kopman",2.1,1)</f>
        <v>1</v>
      </c>
      <c r="UQ659" s="204">
        <f>VLOOKUP(UN659,$A$681:$F$2354,6,FALSE)</f>
        <v>23</v>
      </c>
      <c r="UR659" s="203" t="s">
        <v>61</v>
      </c>
      <c r="US659" s="10">
        <f>UQ659*1.5*UP659</f>
        <v>34.5</v>
      </c>
      <c r="UT659" s="10"/>
      <c r="UU659" s="273"/>
      <c r="UV659" s="203" t="s">
        <v>115</v>
      </c>
      <c r="UW659" s="276" t="s">
        <v>2549</v>
      </c>
      <c r="UY659" s="283">
        <f>IF(UX659="Kopman",2.1,1)</f>
        <v>1</v>
      </c>
      <c r="UZ659" s="204">
        <f>VLOOKUP(UW659,$A$681:$F$2354,6,FALSE)</f>
        <v>25</v>
      </c>
      <c r="VA659" s="203" t="s">
        <v>61</v>
      </c>
      <c r="VB659" s="10">
        <f>UZ659*1.5*UY659</f>
        <v>37.5</v>
      </c>
      <c r="VC659" s="10"/>
      <c r="VD659" s="273"/>
      <c r="VE659" s="203" t="s">
        <v>115</v>
      </c>
      <c r="VF659" s="276" t="s">
        <v>989</v>
      </c>
      <c r="VH659" s="283">
        <f>IF(VG659="Kopman",2.1,1)</f>
        <v>1</v>
      </c>
      <c r="VI659" s="204">
        <f>VLOOKUP(VF659,$A$681:$F$2354,6,FALSE)</f>
        <v>15</v>
      </c>
      <c r="VJ659" s="203" t="s">
        <v>61</v>
      </c>
      <c r="VK659" s="10">
        <f>VI659*1.5*VH659</f>
        <v>22.5</v>
      </c>
      <c r="VL659" s="10"/>
      <c r="VM659" s="273"/>
      <c r="VN659" s="203" t="s">
        <v>115</v>
      </c>
      <c r="VO659" s="276" t="s">
        <v>2071</v>
      </c>
      <c r="VQ659" s="283">
        <f>IF(VP659="Kopman",2.1,1)</f>
        <v>1</v>
      </c>
      <c r="VR659" s="204">
        <f>VLOOKUP(VO659,$A$681:$F$2354,6,FALSE)</f>
        <v>43</v>
      </c>
      <c r="VS659" s="203" t="s">
        <v>61</v>
      </c>
      <c r="VT659" s="10">
        <f>VR659*1.5*VQ659</f>
        <v>64.5</v>
      </c>
      <c r="VU659" s="10"/>
      <c r="VV659" s="273"/>
      <c r="VW659" s="203" t="s">
        <v>115</v>
      </c>
      <c r="VX659" s="278" t="s">
        <v>183</v>
      </c>
      <c r="VZ659" s="283">
        <f>IF(VY659="Kopman",2.1,1)</f>
        <v>1</v>
      </c>
      <c r="WA659" s="204" t="e">
        <f>VLOOKUP(VX659,$A$681:$F$2354,6,FALSE)</f>
        <v>#N/A</v>
      </c>
      <c r="WB659" s="203" t="s">
        <v>61</v>
      </c>
      <c r="WC659" s="10" t="e">
        <f>WA659*1.5</f>
        <v>#N/A</v>
      </c>
      <c r="WE659" s="273"/>
      <c r="WF659" s="203" t="s">
        <v>115</v>
      </c>
      <c r="WG659" s="276" t="s">
        <v>2799</v>
      </c>
      <c r="WI659" s="283">
        <f>IF(WH659="Kopman",2.1,1)</f>
        <v>1</v>
      </c>
      <c r="WJ659" s="204">
        <f>VLOOKUP(WG659,$A$681:$F$2354,6,FALSE)</f>
        <v>10</v>
      </c>
      <c r="WK659" s="203" t="s">
        <v>61</v>
      </c>
      <c r="WL659" s="10">
        <f>WJ659*1.5</f>
        <v>15</v>
      </c>
      <c r="WN659" s="273"/>
      <c r="WO659" s="203" t="s">
        <v>115</v>
      </c>
      <c r="WP659" s="278" t="s">
        <v>183</v>
      </c>
      <c r="WQ659" s="204"/>
      <c r="WR659" s="283">
        <f>IF(WQ659="Kopman",2.1,1)</f>
        <v>1</v>
      </c>
      <c r="WS659" s="204" t="e">
        <f>VLOOKUP(WP659,$A$681:$F$2354,6,FALSE)</f>
        <v>#N/A</v>
      </c>
      <c r="WT659" s="203" t="s">
        <v>61</v>
      </c>
      <c r="WU659" s="10" t="e">
        <f>WS659*1.5*WR659</f>
        <v>#N/A</v>
      </c>
      <c r="WV659" s="10"/>
      <c r="WW659" s="273"/>
      <c r="WX659" s="203" t="s">
        <v>115</v>
      </c>
      <c r="WY659" s="278" t="s">
        <v>183</v>
      </c>
      <c r="XA659" s="283">
        <f>IF(WZ659="Kopman",2.1,1)</f>
        <v>1</v>
      </c>
      <c r="XB659" s="204" t="e">
        <f>VLOOKUP(WY659,$A$681:$F$2354,6,FALSE)</f>
        <v>#N/A</v>
      </c>
      <c r="XC659" s="203" t="s">
        <v>61</v>
      </c>
      <c r="XD659" s="10" t="e">
        <f>XB659*1.5</f>
        <v>#N/A</v>
      </c>
      <c r="XF659" s="273"/>
      <c r="XG659" s="203" t="s">
        <v>115</v>
      </c>
      <c r="XH659" s="276" t="s">
        <v>706</v>
      </c>
      <c r="XJ659" s="283">
        <f>IF(XI659="Kopman",2.1,1)</f>
        <v>1</v>
      </c>
      <c r="XK659" s="204">
        <f>VLOOKUP(XH659,$A$681:$F$2354,6,FALSE)</f>
        <v>0</v>
      </c>
      <c r="XL659" s="203" t="s">
        <v>61</v>
      </c>
      <c r="XM659" s="10">
        <f>XK659*1.5</f>
        <v>0</v>
      </c>
      <c r="XO659" s="273"/>
      <c r="XP659" s="203" t="s">
        <v>115</v>
      </c>
      <c r="XQ659" s="276" t="s">
        <v>2636</v>
      </c>
      <c r="XS659" s="283">
        <f>IF(XR659="Kopman",2.1,1)</f>
        <v>1</v>
      </c>
      <c r="XT659" s="204">
        <f>VLOOKUP(XQ659,$A$681:$F$2354,6,FALSE)</f>
        <v>76</v>
      </c>
      <c r="XU659" s="203" t="s">
        <v>61</v>
      </c>
      <c r="XV659" s="10">
        <f>XT659*1.5*XS659</f>
        <v>114</v>
      </c>
      <c r="XW659" s="10"/>
      <c r="XX659" s="273"/>
      <c r="XY659" s="203" t="s">
        <v>115</v>
      </c>
      <c r="XZ659" s="276" t="s">
        <v>660</v>
      </c>
      <c r="YB659" s="283">
        <f>IF(YA659="Kopman",2.1,1)</f>
        <v>1</v>
      </c>
      <c r="YC659" s="204">
        <f>VLOOKUP(XZ659,$A$681:$F$2354,6,FALSE)</f>
        <v>0</v>
      </c>
      <c r="YD659" s="203" t="s">
        <v>61</v>
      </c>
      <c r="YE659" s="10">
        <f>YC659*1.5</f>
        <v>0</v>
      </c>
      <c r="YG659" s="273"/>
      <c r="YH659" s="203" t="s">
        <v>115</v>
      </c>
      <c r="YI659" s="278" t="s">
        <v>183</v>
      </c>
      <c r="YK659" s="283">
        <f>IF(YJ659="Kopman",2.1,1)</f>
        <v>1</v>
      </c>
      <c r="YL659" s="204" t="e">
        <f>VLOOKUP(YI659,$A$681:$F$2354,6,FALSE)</f>
        <v>#N/A</v>
      </c>
      <c r="YM659" s="203" t="s">
        <v>61</v>
      </c>
      <c r="YN659" s="10" t="e">
        <f>YL659*1.5*YK659</f>
        <v>#N/A</v>
      </c>
      <c r="YO659" s="10"/>
      <c r="YP659" s="273"/>
      <c r="YQ659" s="203" t="s">
        <v>115</v>
      </c>
      <c r="YR659" s="278" t="s">
        <v>183</v>
      </c>
      <c r="YT659" s="283">
        <f>IF(YS659="Kopman",2.1,1)</f>
        <v>1</v>
      </c>
      <c r="YU659" s="204" t="e">
        <f>VLOOKUP(YR659,$A$681:$F$2354,6,FALSE)</f>
        <v>#N/A</v>
      </c>
      <c r="YV659" s="203" t="s">
        <v>61</v>
      </c>
      <c r="YW659" s="10" t="e">
        <f>YU659*1.5</f>
        <v>#N/A</v>
      </c>
      <c r="YY659" s="273"/>
      <c r="YZ659" s="203" t="s">
        <v>115</v>
      </c>
      <c r="ZA659" s="428" t="s">
        <v>2072</v>
      </c>
      <c r="ZC659" s="283">
        <f>IF(ZB659="Kopman",2.1,1)</f>
        <v>1</v>
      </c>
      <c r="ZD659" s="204">
        <f>VLOOKUP(ZA659,$A$681:$F$2354,6,FALSE)</f>
        <v>153</v>
      </c>
      <c r="ZE659" s="203" t="s">
        <v>61</v>
      </c>
      <c r="ZF659" s="10">
        <f>ZD659*1.5</f>
        <v>229.5</v>
      </c>
      <c r="ZH659" s="273"/>
      <c r="ZI659" s="203" t="s">
        <v>115</v>
      </c>
      <c r="ZJ659" s="276" t="s">
        <v>453</v>
      </c>
      <c r="ZL659" s="283">
        <f>IF(ZK659="Kopman",2.1,1)</f>
        <v>1</v>
      </c>
      <c r="ZM659" s="204">
        <f>VLOOKUP(ZJ659,$A$681:$F$2354,6,FALSE)</f>
        <v>0</v>
      </c>
      <c r="ZN659" s="203" t="s">
        <v>61</v>
      </c>
      <c r="ZO659" s="10">
        <f>ZM659*1.5</f>
        <v>0</v>
      </c>
      <c r="ZQ659" s="273"/>
      <c r="ZR659" s="203" t="s">
        <v>115</v>
      </c>
      <c r="ZS659" s="276" t="s">
        <v>509</v>
      </c>
      <c r="ZU659" s="283">
        <f>IF(ZT659="Kopman",2.1,1)</f>
        <v>1</v>
      </c>
      <c r="ZV659" s="204">
        <f>VLOOKUP(ZS659,$A$681:$F$2354,6,FALSE)</f>
        <v>8</v>
      </c>
      <c r="ZW659" s="203" t="s">
        <v>61</v>
      </c>
      <c r="ZX659" s="10">
        <f>ZV659*1.5*ZU659</f>
        <v>12</v>
      </c>
      <c r="ZY659" s="10"/>
      <c r="ZZ659" s="273"/>
      <c r="AAA659" s="203" t="s">
        <v>115</v>
      </c>
      <c r="AAB659" s="276" t="s">
        <v>645</v>
      </c>
      <c r="AAD659" s="283">
        <f>IF(AAC659="Kopman",2.1,1)</f>
        <v>1</v>
      </c>
      <c r="AAE659" s="204">
        <f>VLOOKUP(AAB659,$A$681:$F$2354,6,FALSE)</f>
        <v>0</v>
      </c>
      <c r="AAF659" s="203" t="s">
        <v>61</v>
      </c>
      <c r="AAG659" s="10">
        <f>AAE659*1.5*AAD659</f>
        <v>0</v>
      </c>
      <c r="AAH659" s="10"/>
      <c r="AAI659" s="273"/>
      <c r="AAJ659" s="203" t="s">
        <v>115</v>
      </c>
      <c r="AAK659" s="276" t="s">
        <v>2591</v>
      </c>
      <c r="AAM659" s="283">
        <f>IF(AAL659="Kopman",2.1,1)</f>
        <v>1</v>
      </c>
      <c r="AAN659" s="204">
        <f>VLOOKUP(AAK659,$A$681:$F$2354,6,FALSE)</f>
        <v>0</v>
      </c>
      <c r="AAO659" s="203" t="s">
        <v>61</v>
      </c>
      <c r="AAP659" s="10">
        <f>AAN659*1.5*AAM659</f>
        <v>0</v>
      </c>
      <c r="AAQ659" s="10"/>
      <c r="AAR659" s="273"/>
      <c r="AAS659" s="203" t="s">
        <v>115</v>
      </c>
      <c r="AAT659" s="276" t="s">
        <v>2549</v>
      </c>
      <c r="AAV659" s="283">
        <f>IF(AAU659="Kopman",2.1,1)</f>
        <v>1</v>
      </c>
      <c r="AAW659" s="204">
        <f>VLOOKUP(AAT659,$A$681:$F$2354,6,FALSE)</f>
        <v>25</v>
      </c>
      <c r="AAX659" s="203" t="s">
        <v>61</v>
      </c>
      <c r="AAY659" s="10">
        <f>AAW659*1.5*AAV659</f>
        <v>37.5</v>
      </c>
      <c r="AAZ659" s="10"/>
      <c r="ABA659" s="273"/>
      <c r="ABB659" s="203" t="s">
        <v>115</v>
      </c>
      <c r="ABC659" s="278" t="s">
        <v>183</v>
      </c>
      <c r="ABE659" s="283">
        <f>IF(ABD659="Kopman",2.1,1)</f>
        <v>1</v>
      </c>
      <c r="ABF659" s="204" t="e">
        <f>VLOOKUP(ABC659,$A$681:$F$2354,6,FALSE)</f>
        <v>#N/A</v>
      </c>
      <c r="ABG659" s="203" t="s">
        <v>61</v>
      </c>
      <c r="ABH659" s="10" t="e">
        <f>ABF659*1.5*ABE659</f>
        <v>#N/A</v>
      </c>
      <c r="ABI659" s="10"/>
      <c r="ABJ659" s="273"/>
      <c r="ABK659" s="203" t="s">
        <v>115</v>
      </c>
      <c r="ABL659" s="276" t="s">
        <v>582</v>
      </c>
      <c r="ABN659" s="283">
        <f>IF(ABM659="Kopman",2.1,1)</f>
        <v>1</v>
      </c>
      <c r="ABO659" s="204">
        <f>VLOOKUP(ABL659,$A$681:$F$2354,6,FALSE)</f>
        <v>15</v>
      </c>
      <c r="ABP659" s="203" t="s">
        <v>61</v>
      </c>
      <c r="ABQ659" s="10">
        <f>ABO659*1.5*ABN659</f>
        <v>22.5</v>
      </c>
      <c r="ABR659" s="10"/>
      <c r="ABS659" s="273"/>
      <c r="ABT659" s="203" t="s">
        <v>115</v>
      </c>
      <c r="ABU659" s="276" t="s">
        <v>833</v>
      </c>
      <c r="ABW659" s="283">
        <f>IF(ABV659="Kopman",2.1,1)</f>
        <v>1</v>
      </c>
      <c r="ABX659" s="204">
        <f>VLOOKUP(ABU659,$A$681:$F$2354,6,FALSE)</f>
        <v>4</v>
      </c>
      <c r="ABY659" s="203" t="s">
        <v>61</v>
      </c>
      <c r="ABZ659" s="10">
        <f>ABX659*1.5*ABW659</f>
        <v>6</v>
      </c>
      <c r="ACA659" s="10"/>
      <c r="ACB659" s="273"/>
      <c r="ACC659" s="203" t="s">
        <v>115</v>
      </c>
      <c r="ACD659" s="278" t="s">
        <v>183</v>
      </c>
      <c r="ACF659" s="283">
        <f>IF(ACE659="Kopman",2.1,1)</f>
        <v>1</v>
      </c>
      <c r="ACG659" s="204" t="e">
        <f>VLOOKUP(ACD659,$A$681:$F$2354,6,FALSE)</f>
        <v>#N/A</v>
      </c>
      <c r="ACH659" s="203" t="s">
        <v>61</v>
      </c>
      <c r="ACI659" s="10" t="e">
        <f>ACG659*1.5*ACF659</f>
        <v>#N/A</v>
      </c>
      <c r="ACJ659" s="10"/>
      <c r="ACK659" s="273"/>
      <c r="ACL659" s="203" t="s">
        <v>115</v>
      </c>
      <c r="ACM659" s="278" t="s">
        <v>183</v>
      </c>
      <c r="ACO659" s="283">
        <f>IF(ACN659="Kopman",2.1,1)</f>
        <v>1</v>
      </c>
      <c r="ACP659" s="204" t="e">
        <f>VLOOKUP(ACM659,$A$681:$F$2354,6,FALSE)</f>
        <v>#N/A</v>
      </c>
      <c r="ACQ659" s="203" t="s">
        <v>61</v>
      </c>
      <c r="ACR659" s="10" t="e">
        <f>ACP659*1.5*ACO659</f>
        <v>#N/A</v>
      </c>
      <c r="ACS659" s="10"/>
      <c r="ACT659" s="273"/>
      <c r="ACU659" s="203" t="s">
        <v>115</v>
      </c>
      <c r="ACV659" s="278" t="s">
        <v>183</v>
      </c>
      <c r="ACX659" s="283">
        <f>IF(ACW659="Kopman",2.1,1)</f>
        <v>1</v>
      </c>
      <c r="ACY659" s="204" t="e">
        <f>VLOOKUP(ACV659,$A$681:$F$2354,6,FALSE)</f>
        <v>#N/A</v>
      </c>
      <c r="ACZ659" s="203" t="s">
        <v>61</v>
      </c>
      <c r="ADA659" s="10" t="e">
        <f>ACY659*1.5*ACX659</f>
        <v>#N/A</v>
      </c>
      <c r="ADB659" s="10"/>
      <c r="ADC659" s="273"/>
      <c r="ADD659" s="203" t="s">
        <v>115</v>
      </c>
      <c r="ADE659" s="278" t="s">
        <v>183</v>
      </c>
      <c r="ADG659" s="283">
        <f>IF(ADF659="Kopman",2.1,1)</f>
        <v>1</v>
      </c>
      <c r="ADH659" s="204" t="e">
        <f>VLOOKUP(ADE659,$A$681:$F$2354,6,FALSE)</f>
        <v>#N/A</v>
      </c>
      <c r="ADI659" s="203" t="s">
        <v>61</v>
      </c>
      <c r="ADJ659" s="10" t="e">
        <f>ADH659*1.5</f>
        <v>#N/A</v>
      </c>
      <c r="ADL659" s="273"/>
      <c r="ADM659" s="203" t="s">
        <v>115</v>
      </c>
      <c r="ADN659" s="278" t="s">
        <v>183</v>
      </c>
      <c r="ADP659" s="283">
        <f>IF(ADO659="Kopman",2.1,1)</f>
        <v>1</v>
      </c>
      <c r="ADQ659" s="204" t="e">
        <f>VLOOKUP(ADN659,$A$681:$F$2354,6,FALSE)</f>
        <v>#N/A</v>
      </c>
      <c r="ADR659" s="203" t="s">
        <v>61</v>
      </c>
      <c r="ADS659" s="10" t="e">
        <f>ADQ659*1.5*ADP659</f>
        <v>#N/A</v>
      </c>
      <c r="ADT659" s="10"/>
      <c r="ADU659" s="273"/>
      <c r="ADV659" s="203" t="s">
        <v>115</v>
      </c>
      <c r="ADW659" s="278" t="s">
        <v>183</v>
      </c>
      <c r="ADY659" s="283">
        <f>IF(ADX659="Kopman",2.1,1)</f>
        <v>1</v>
      </c>
      <c r="ADZ659" s="204" t="e">
        <f>VLOOKUP(ADW659,$A$681:$F$2354,6,FALSE)</f>
        <v>#N/A</v>
      </c>
      <c r="AEA659" s="203" t="s">
        <v>61</v>
      </c>
      <c r="AEB659" s="10" t="e">
        <f>ADZ659*1.5</f>
        <v>#N/A</v>
      </c>
      <c r="AED659" s="273"/>
      <c r="AEE659" s="203" t="s">
        <v>115</v>
      </c>
      <c r="AEF659" s="278" t="s">
        <v>183</v>
      </c>
      <c r="AEH659" s="283">
        <f>IF(AEG659="Kopman",2.1,1)</f>
        <v>1</v>
      </c>
      <c r="AEI659" s="204" t="e">
        <f>VLOOKUP(AEF659,$A$681:$F$2354,6,FALSE)</f>
        <v>#N/A</v>
      </c>
      <c r="AEJ659" s="203" t="s">
        <v>61</v>
      </c>
      <c r="AEK659" s="10" t="e">
        <f>AEI659*1.5</f>
        <v>#N/A</v>
      </c>
      <c r="AEM659" s="273"/>
      <c r="AEN659" s="203" t="s">
        <v>115</v>
      </c>
      <c r="AEO659" s="278" t="s">
        <v>183</v>
      </c>
      <c r="AEQ659" s="283">
        <f>IF(AEP659="Kopman",2.1,1)</f>
        <v>1</v>
      </c>
      <c r="AER659" s="204" t="e">
        <f>VLOOKUP(AEO659,$A$681:$F$2354,6,FALSE)</f>
        <v>#N/A</v>
      </c>
      <c r="AES659" s="203" t="s">
        <v>61</v>
      </c>
      <c r="AET659" s="10" t="e">
        <f>AER659*1.5</f>
        <v>#N/A</v>
      </c>
      <c r="AEV659" s="273"/>
      <c r="AEW659" s="203" t="s">
        <v>115</v>
      </c>
      <c r="AEX659" s="278" t="s">
        <v>183</v>
      </c>
      <c r="AEZ659" s="283">
        <f>IF(AEY659="Kopman",2.1,1)</f>
        <v>1</v>
      </c>
      <c r="AFA659" s="204" t="e">
        <f>VLOOKUP(AEX659,$A$681:$F$2354,6,FALSE)</f>
        <v>#N/A</v>
      </c>
      <c r="AFB659" s="203" t="s">
        <v>61</v>
      </c>
      <c r="AFC659" s="10" t="e">
        <f>AFA659*1.5*AEZ659</f>
        <v>#N/A</v>
      </c>
      <c r="AFD659" s="10"/>
      <c r="AFE659" s="273"/>
      <c r="AFF659" s="203" t="s">
        <v>115</v>
      </c>
      <c r="AFG659" s="278" t="s">
        <v>183</v>
      </c>
      <c r="AFI659" s="283">
        <f>IF(AFH659="Kopman",2.1,1)</f>
        <v>1</v>
      </c>
      <c r="AFJ659" s="204" t="e">
        <f>VLOOKUP(AFG659,$A$681:$F$2354,6,FALSE)</f>
        <v>#N/A</v>
      </c>
      <c r="AFK659" s="203" t="s">
        <v>61</v>
      </c>
      <c r="AFL659" s="10" t="e">
        <f>AFJ659*1.5*AFI659</f>
        <v>#N/A</v>
      </c>
      <c r="AFM659" s="10"/>
      <c r="AFN659" s="273"/>
      <c r="AFO659" s="203" t="s">
        <v>115</v>
      </c>
      <c r="AFP659" s="278" t="s">
        <v>183</v>
      </c>
      <c r="AFR659" s="283">
        <f>IF(AFQ659="Kopman",2.1,1)</f>
        <v>1</v>
      </c>
      <c r="AFS659" s="204" t="e">
        <f>VLOOKUP(AFP659,$A$681:$F$2354,6,FALSE)</f>
        <v>#N/A</v>
      </c>
      <c r="AFT659" s="203" t="s">
        <v>61</v>
      </c>
      <c r="AFU659" s="10" t="e">
        <f>AFS659*1.5*AFR659</f>
        <v>#N/A</v>
      </c>
      <c r="AFV659" s="10"/>
      <c r="AFW659" s="273"/>
      <c r="AFX659" s="203" t="s">
        <v>115</v>
      </c>
      <c r="AFY659" s="278" t="s">
        <v>183</v>
      </c>
      <c r="AGA659" s="283">
        <f>IF(AFZ659="Kopman",2.1,1)</f>
        <v>1</v>
      </c>
      <c r="AGB659" s="204" t="e">
        <f>VLOOKUP(AFY659,$A$681:$F$2354,6,FALSE)</f>
        <v>#N/A</v>
      </c>
      <c r="AGC659" s="203" t="s">
        <v>61</v>
      </c>
      <c r="AGD659" s="10" t="e">
        <f>AGB659*1.5*AGA659</f>
        <v>#N/A</v>
      </c>
      <c r="AGE659" s="10"/>
      <c r="AGF659" s="273"/>
      <c r="AGG659" s="203" t="s">
        <v>115</v>
      </c>
      <c r="AGH659" s="278" t="s">
        <v>183</v>
      </c>
      <c r="AGJ659" s="283">
        <f>IF(AGI659="Kopman",2.1,1)</f>
        <v>1</v>
      </c>
      <c r="AGK659" s="204" t="e">
        <f>VLOOKUP(AGH659,$A$681:$F$2354,6,FALSE)</f>
        <v>#N/A</v>
      </c>
      <c r="AGL659" s="203" t="s">
        <v>61</v>
      </c>
      <c r="AGM659" s="10" t="e">
        <f>AGK659*1.5*AGJ659</f>
        <v>#N/A</v>
      </c>
      <c r="AGN659" s="10"/>
      <c r="AGO659" s="273"/>
      <c r="AGP659" s="203" t="s">
        <v>115</v>
      </c>
      <c r="AGQ659" s="278" t="s">
        <v>183</v>
      </c>
      <c r="AGS659" s="283">
        <f>IF(AGR659="Kopman",2.1,1)</f>
        <v>1</v>
      </c>
      <c r="AGT659" s="204" t="e">
        <f>VLOOKUP(AGQ659,$A$681:$F$2354,6,FALSE)</f>
        <v>#N/A</v>
      </c>
      <c r="AGU659" s="203" t="s">
        <v>61</v>
      </c>
      <c r="AGV659" s="10" t="e">
        <f>AGT659*1.5*AGS659</f>
        <v>#N/A</v>
      </c>
      <c r="AGW659" s="10"/>
      <c r="AGX659" s="273"/>
      <c r="AGY659" s="203" t="s">
        <v>115</v>
      </c>
      <c r="AGZ659" s="276" t="s">
        <v>2339</v>
      </c>
      <c r="AHB659" s="283">
        <f>IF(AHA659="Kopman",2.1,1)</f>
        <v>1</v>
      </c>
      <c r="AHC659" s="204">
        <f>VLOOKUP(AGZ659,$A$681:$F$2354,6,FALSE)</f>
        <v>25</v>
      </c>
      <c r="AHD659" s="203" t="s">
        <v>61</v>
      </c>
      <c r="AHE659" s="10">
        <f>AHC659*1.5*AHB659</f>
        <v>37.5</v>
      </c>
      <c r="AHF659" s="10"/>
      <c r="AHG659" s="273"/>
      <c r="AHH659" s="203" t="s">
        <v>115</v>
      </c>
      <c r="AHI659" s="276" t="s">
        <v>700</v>
      </c>
      <c r="AHK659" s="283">
        <f>IF(AHJ659="Kopman",2.1,1)</f>
        <v>1</v>
      </c>
      <c r="AHL659" s="204">
        <f>VLOOKUP(AHI659,$A$681:$F$2354,6,FALSE)</f>
        <v>5</v>
      </c>
      <c r="AHM659" s="203" t="s">
        <v>61</v>
      </c>
      <c r="AHN659" s="10">
        <f>AHL659*1.5*AHK659</f>
        <v>7.5</v>
      </c>
      <c r="AHO659" s="10"/>
      <c r="AHP659" s="273"/>
      <c r="AHQ659" s="203" t="s">
        <v>115</v>
      </c>
      <c r="AHR659" s="276" t="s">
        <v>520</v>
      </c>
      <c r="AHT659" s="283">
        <f>IF(AHS659="Kopman",2.1,1)</f>
        <v>1</v>
      </c>
      <c r="AHU659" s="204">
        <f>VLOOKUP(AHR659,$A$681:$F$2354,6,FALSE)</f>
        <v>29</v>
      </c>
      <c r="AHV659" s="203" t="s">
        <v>61</v>
      </c>
      <c r="AHW659" s="10">
        <f>AHU659*1.5*AHT659</f>
        <v>43.5</v>
      </c>
      <c r="AHX659" s="10"/>
      <c r="AHY659" s="273"/>
      <c r="AHZ659" s="203" t="s">
        <v>115</v>
      </c>
      <c r="AIA659" s="276" t="s">
        <v>520</v>
      </c>
      <c r="AIC659" s="283">
        <f>IF(AIB659="Kopman",2.1,1)</f>
        <v>1</v>
      </c>
      <c r="AID659" s="204">
        <f>VLOOKUP(AIA659,$A$681:$F$2354,6,FALSE)</f>
        <v>29</v>
      </c>
      <c r="AIE659" s="203" t="s">
        <v>61</v>
      </c>
      <c r="AIF659" s="10">
        <f>AID659*1.5*AIC659</f>
        <v>43.5</v>
      </c>
      <c r="AIG659" s="10"/>
      <c r="AIH659" s="273"/>
      <c r="AII659" s="203" t="s">
        <v>115</v>
      </c>
      <c r="AIJ659" s="276" t="s">
        <v>663</v>
      </c>
      <c r="AIL659" s="283">
        <f>IF(AIK659="Kopman",2.1,1)</f>
        <v>1</v>
      </c>
      <c r="AIM659" s="204">
        <f>VLOOKUP(AIJ659,$A$681:$F$2354,6,FALSE)</f>
        <v>0</v>
      </c>
      <c r="AIN659" s="203" t="s">
        <v>61</v>
      </c>
      <c r="AIO659" s="10">
        <f>AIM659*1.5*AIL659</f>
        <v>0</v>
      </c>
      <c r="AIP659" s="10"/>
      <c r="AIQ659" s="273"/>
      <c r="AIR659" s="203" t="s">
        <v>115</v>
      </c>
      <c r="AIS659" s="276" t="s">
        <v>571</v>
      </c>
      <c r="AIU659" s="283">
        <f>IF(AIT659="Kopman",2.1,1)</f>
        <v>1</v>
      </c>
      <c r="AIV659" s="204">
        <f>VLOOKUP(AIS659,$A$681:$F$2354,6,FALSE)</f>
        <v>0</v>
      </c>
      <c r="AIW659" s="203" t="s">
        <v>61</v>
      </c>
      <c r="AIX659" s="10">
        <f>AIV659*1.5*AIU659</f>
        <v>0</v>
      </c>
      <c r="AIY659" s="10"/>
      <c r="AIZ659" s="273"/>
      <c r="AJA659" s="203" t="s">
        <v>115</v>
      </c>
      <c r="AJB659" s="276" t="s">
        <v>483</v>
      </c>
      <c r="AJD659" s="283">
        <f>IF(AJC659="Kopman",2.1,1)</f>
        <v>1</v>
      </c>
      <c r="AJE659" s="204">
        <f>VLOOKUP(AJB659,$A$681:$F$2354,6,FALSE)</f>
        <v>22</v>
      </c>
      <c r="AJF659" s="203" t="s">
        <v>61</v>
      </c>
      <c r="AJG659" s="10">
        <f>AJE659*1.5*AJD659</f>
        <v>33</v>
      </c>
      <c r="AJH659" s="10"/>
      <c r="AJI659" s="273"/>
      <c r="AJJ659" s="203" t="s">
        <v>115</v>
      </c>
      <c r="AJK659" s="276" t="s">
        <v>663</v>
      </c>
      <c r="AJM659" s="283">
        <f>IF(AJL659="Kopman",2.1,1)</f>
        <v>1</v>
      </c>
      <c r="AJN659" s="204">
        <f>VLOOKUP(AJK659,$A$681:$F$2354,6,FALSE)</f>
        <v>0</v>
      </c>
      <c r="AJO659" s="203" t="s">
        <v>61</v>
      </c>
      <c r="AJP659" s="10">
        <f>AJN659*1.5*AJM659</f>
        <v>0</v>
      </c>
      <c r="AJQ659" s="10"/>
      <c r="AJR659" s="273"/>
      <c r="AJS659" s="203" t="s">
        <v>115</v>
      </c>
      <c r="AJT659" s="431" t="s">
        <v>520</v>
      </c>
      <c r="AJV659" s="283">
        <f>IF(AJU659="Kopman",2.1,1)</f>
        <v>1</v>
      </c>
      <c r="AJW659" s="204">
        <f>VLOOKUP(AJT659,$A$681:$F$2354,6,FALSE)</f>
        <v>29</v>
      </c>
      <c r="AJX659" s="203" t="s">
        <v>61</v>
      </c>
      <c r="AJY659" s="10">
        <f>AJW659*1.5*AJV659</f>
        <v>43.5</v>
      </c>
      <c r="AJZ659" s="10"/>
      <c r="AKA659" s="273"/>
      <c r="AKB659" s="203" t="s">
        <v>115</v>
      </c>
      <c r="AKC659" s="276" t="s">
        <v>1717</v>
      </c>
      <c r="AKE659" s="283">
        <f>IF(AKD659="Kopman",2.1,1)</f>
        <v>1</v>
      </c>
      <c r="AKF659" s="204">
        <f>VLOOKUP(AKC659,$A$681:$F$2354,6,FALSE)</f>
        <v>0</v>
      </c>
      <c r="AKG659" s="203" t="s">
        <v>61</v>
      </c>
      <c r="AKH659" s="10">
        <f>AKF659*1.5*AKE659</f>
        <v>0</v>
      </c>
      <c r="AKI659" s="10"/>
      <c r="AKJ659" s="273"/>
      <c r="AKK659" s="203" t="s">
        <v>115</v>
      </c>
      <c r="AKL659" s="276" t="s">
        <v>2839</v>
      </c>
      <c r="AKN659" s="283">
        <f>IF(AKM659="Kopman",2.1,1)</f>
        <v>1</v>
      </c>
      <c r="AKO659" s="204">
        <f>VLOOKUP(AKL659,$A$681:$F$2354,6,FALSE)</f>
        <v>92</v>
      </c>
      <c r="AKP659" s="203" t="s">
        <v>61</v>
      </c>
      <c r="AKQ659" s="10">
        <f>AKO659*1.5*AKN659</f>
        <v>138</v>
      </c>
      <c r="AKR659" s="10"/>
      <c r="AKS659" s="273"/>
      <c r="AKT659" s="203" t="s">
        <v>115</v>
      </c>
      <c r="AKU659" s="276" t="s">
        <v>2549</v>
      </c>
      <c r="AKW659" s="283">
        <f>IF(AKV659="Kopman",2.1,1)</f>
        <v>1</v>
      </c>
      <c r="AKX659" s="204">
        <f>VLOOKUP(AKU659,$A$681:$F$2354,6,FALSE)</f>
        <v>25</v>
      </c>
      <c r="AKY659" s="203" t="s">
        <v>61</v>
      </c>
      <c r="AKZ659" s="10">
        <f>AKX659*1.5*AKW659</f>
        <v>37.5</v>
      </c>
      <c r="ALA659" s="10"/>
      <c r="ALB659" s="273"/>
      <c r="ALC659" s="203" t="s">
        <v>115</v>
      </c>
      <c r="ALD659" s="276" t="s">
        <v>2331</v>
      </c>
      <c r="ALF659" s="283">
        <f>IF(ALE659="Kopman",2.1,1)</f>
        <v>1</v>
      </c>
      <c r="ALG659" s="204">
        <f>VLOOKUP(ALD659,$A$681:$F$2354,6,FALSE)</f>
        <v>58</v>
      </c>
      <c r="ALH659" s="203" t="s">
        <v>61</v>
      </c>
      <c r="ALI659" s="10">
        <f>ALG659*1.5*ALF659</f>
        <v>87</v>
      </c>
      <c r="ALJ659" s="10"/>
      <c r="ALK659" s="273"/>
      <c r="ALL659" s="203" t="s">
        <v>115</v>
      </c>
      <c r="ALM659" s="276" t="s">
        <v>706</v>
      </c>
      <c r="ALO659" s="283">
        <f>IF(ALN659="Kopman",2.1,1)</f>
        <v>1</v>
      </c>
      <c r="ALP659" s="204">
        <f>VLOOKUP(ALM659,$A$681:$F$2354,6,FALSE)</f>
        <v>0</v>
      </c>
      <c r="ALQ659" s="203" t="s">
        <v>61</v>
      </c>
      <c r="ALR659" s="10">
        <f>ALP659*1.5*ALO659</f>
        <v>0</v>
      </c>
      <c r="ALS659" s="10"/>
      <c r="ALT659" s="273"/>
      <c r="ALU659" s="203" t="s">
        <v>115</v>
      </c>
      <c r="ALV659" s="276" t="s">
        <v>586</v>
      </c>
      <c r="ALX659" s="283">
        <f>IF(ALW659="Kopman",2.1,1)</f>
        <v>1</v>
      </c>
      <c r="ALY659" s="204">
        <f>VLOOKUP(ALV659,$A$681:$F$2354,6,FALSE)</f>
        <v>0</v>
      </c>
      <c r="ALZ659" s="203" t="s">
        <v>61</v>
      </c>
      <c r="AMA659" s="10">
        <f>ALY659*1.5*ALX659</f>
        <v>0</v>
      </c>
      <c r="AMB659" s="10"/>
      <c r="AMC659" s="273"/>
      <c r="AMD659" s="203" t="s">
        <v>115</v>
      </c>
      <c r="AME659" s="276" t="s">
        <v>617</v>
      </c>
      <c r="AMG659" s="283">
        <f>IF(AMF659="Kopman",2.1,1)</f>
        <v>1</v>
      </c>
      <c r="AMH659" s="204">
        <f>VLOOKUP(AME659,$A$681:$F$2354,6,FALSE)</f>
        <v>23</v>
      </c>
      <c r="AMI659" s="203" t="s">
        <v>61</v>
      </c>
      <c r="AMJ659" s="10">
        <f>AMH659*1.5*AMG659</f>
        <v>34.5</v>
      </c>
      <c r="AMK659" s="10"/>
      <c r="AML659" s="273"/>
      <c r="AMM659" s="203" t="s">
        <v>115</v>
      </c>
      <c r="AMN659" s="276" t="s">
        <v>483</v>
      </c>
      <c r="AMP659" s="283">
        <f>IF(AMO659="Kopman",2.1,1)</f>
        <v>1</v>
      </c>
      <c r="AMQ659" s="204">
        <f>VLOOKUP(AMN659,$A$681:$F$2354,6,FALSE)</f>
        <v>22</v>
      </c>
      <c r="AMR659" s="203" t="s">
        <v>61</v>
      </c>
      <c r="AMS659" s="10">
        <f>AMQ659*1.5*AMP659</f>
        <v>33</v>
      </c>
      <c r="AMT659" s="10"/>
      <c r="AMU659" s="273"/>
      <c r="AMV659" s="203" t="s">
        <v>115</v>
      </c>
      <c r="AMW659" s="276" t="s">
        <v>520</v>
      </c>
      <c r="AMY659" s="283">
        <f>IF(AMX659="Kopman",2.1,1)</f>
        <v>1</v>
      </c>
      <c r="AMZ659" s="204">
        <f>VLOOKUP(AMW659,$A$681:$F$2354,6,FALSE)</f>
        <v>29</v>
      </c>
      <c r="ANA659" s="203" t="s">
        <v>61</v>
      </c>
      <c r="ANB659" s="10">
        <f>AMZ659*1.5*AMY659</f>
        <v>43.5</v>
      </c>
      <c r="ANC659" s="10"/>
      <c r="AND659" s="273"/>
      <c r="ANE659" s="203" t="s">
        <v>115</v>
      </c>
      <c r="ANF659" s="276" t="s">
        <v>2768</v>
      </c>
      <c r="ANH659" s="283">
        <f>IF(ANG659="Kopman",2.1,1)</f>
        <v>1</v>
      </c>
      <c r="ANI659" s="204">
        <f>VLOOKUP(ANF659,$A$681:$F$2354,6,FALSE)</f>
        <v>10</v>
      </c>
      <c r="ANJ659" s="203" t="s">
        <v>61</v>
      </c>
      <c r="ANK659" s="10">
        <f>ANI659*1.5*ANH659</f>
        <v>15</v>
      </c>
      <c r="ANL659" s="10"/>
      <c r="ANM659" s="273"/>
      <c r="ANN659" s="203" t="s">
        <v>115</v>
      </c>
      <c r="ANO659" s="276" t="s">
        <v>617</v>
      </c>
      <c r="ANQ659" s="283">
        <f>IF(ANP659="Kopman",2.1,1)</f>
        <v>1</v>
      </c>
      <c r="ANR659" s="204">
        <f>VLOOKUP(ANO659,$A$681:$F$2354,6,FALSE)</f>
        <v>23</v>
      </c>
      <c r="ANS659" s="203" t="s">
        <v>61</v>
      </c>
      <c r="ANT659" s="10">
        <f>ANR659*1.5*ANQ659</f>
        <v>34.5</v>
      </c>
      <c r="ANU659" s="10"/>
      <c r="ANV659" s="273"/>
      <c r="ANW659" s="203" t="s">
        <v>115</v>
      </c>
      <c r="ANX659" s="276" t="s">
        <v>586</v>
      </c>
      <c r="ANZ659" s="283">
        <f>IF(ANY659="Kopman",2.1,1)</f>
        <v>1</v>
      </c>
      <c r="AOA659" s="204">
        <f>VLOOKUP(ANX659,$A$681:$F$2354,6,FALSE)</f>
        <v>0</v>
      </c>
      <c r="AOB659" s="203" t="s">
        <v>61</v>
      </c>
      <c r="AOC659" s="10">
        <f>AOA659*1.5*ANZ659</f>
        <v>0</v>
      </c>
      <c r="AOD659" s="10"/>
      <c r="AOE659" s="273"/>
      <c r="AOF659" s="203" t="s">
        <v>115</v>
      </c>
      <c r="AOG659" s="276" t="s">
        <v>2088</v>
      </c>
      <c r="AOI659" s="283">
        <f>IF(AOH659="Kopman",2.1,1)</f>
        <v>1</v>
      </c>
      <c r="AOJ659" s="204">
        <f>VLOOKUP(AOG659,$A$681:$F$2354,6,FALSE)</f>
        <v>63</v>
      </c>
      <c r="AOK659" s="203" t="s">
        <v>61</v>
      </c>
      <c r="AOL659" s="10">
        <f>AOJ659*1.5*AOI659</f>
        <v>94.5</v>
      </c>
      <c r="AOM659" s="10"/>
      <c r="AON659" s="273"/>
      <c r="AOO659" s="203" t="s">
        <v>115</v>
      </c>
      <c r="AOP659" s="276" t="s">
        <v>692</v>
      </c>
      <c r="AOR659" s="283">
        <f>IF(AOQ659="Kopman",2.1,1)</f>
        <v>1</v>
      </c>
      <c r="AOS659" s="204">
        <f>VLOOKUP(AOP659,$A$681:$F$2354,6,FALSE)</f>
        <v>3</v>
      </c>
      <c r="AOT659" s="203" t="s">
        <v>61</v>
      </c>
      <c r="AOU659" s="10">
        <f>AOS659*1.5*AOR659</f>
        <v>4.5</v>
      </c>
      <c r="AOV659" s="10"/>
      <c r="AOW659" s="273"/>
      <c r="AOX659" s="203" t="s">
        <v>115</v>
      </c>
      <c r="AOY659" s="276" t="s">
        <v>2071</v>
      </c>
      <c r="APA659" s="283">
        <f>IF(AOZ659="Kopman",2.1,1)</f>
        <v>1</v>
      </c>
      <c r="APB659" s="204">
        <f>VLOOKUP(AOY659,$A$681:$F$2354,6,FALSE)</f>
        <v>43</v>
      </c>
      <c r="APC659" s="203" t="s">
        <v>61</v>
      </c>
      <c r="APD659" s="10">
        <f>APB659*1.5*APA659</f>
        <v>64.5</v>
      </c>
      <c r="APE659" s="10"/>
      <c r="APF659" s="273"/>
      <c r="APG659" s="203" t="s">
        <v>115</v>
      </c>
      <c r="APH659" s="276" t="s">
        <v>2061</v>
      </c>
      <c r="APJ659" s="283">
        <f>IF(API659="Kopman",2.1,1)</f>
        <v>1</v>
      </c>
      <c r="APK659" s="204">
        <f>VLOOKUP(APH659,$A$681:$F$2354,6,FALSE)</f>
        <v>0</v>
      </c>
      <c r="APL659" s="203" t="s">
        <v>61</v>
      </c>
      <c r="APM659" s="10">
        <f>APK659*1.5*APJ659</f>
        <v>0</v>
      </c>
      <c r="APN659" s="10"/>
      <c r="APO659" s="273"/>
      <c r="APP659" s="203" t="s">
        <v>115</v>
      </c>
      <c r="APQ659" s="276" t="s">
        <v>483</v>
      </c>
      <c r="APS659" s="283">
        <f>IF(APR659="Kopman",2.1,1)</f>
        <v>1</v>
      </c>
      <c r="APT659" s="204">
        <f>VLOOKUP(APQ659,$A$681:$F$2354,6,FALSE)</f>
        <v>22</v>
      </c>
      <c r="APU659" s="203" t="s">
        <v>61</v>
      </c>
      <c r="APV659" s="10">
        <f>APT659*1.5*APS659</f>
        <v>33</v>
      </c>
      <c r="APW659" s="10"/>
      <c r="APX659" s="273"/>
      <c r="APY659" s="203" t="s">
        <v>115</v>
      </c>
      <c r="APZ659" s="276" t="s">
        <v>520</v>
      </c>
      <c r="AQB659" s="283">
        <f>IF(AQA659="Kopman",2.1,1)</f>
        <v>1</v>
      </c>
      <c r="AQC659" s="204">
        <f>VLOOKUP(APZ659,$A$681:$F$2354,6,FALSE)</f>
        <v>29</v>
      </c>
      <c r="AQD659" s="203" t="s">
        <v>61</v>
      </c>
      <c r="AQE659" s="10">
        <f>AQC659*1.5*AQB659</f>
        <v>43.5</v>
      </c>
      <c r="AQF659" s="10"/>
      <c r="AQG659" s="273"/>
    </row>
    <row r="660" spans="1:1125" s="14" customFormat="1" ht="15">
      <c r="A660" s="203" t="s">
        <v>116</v>
      </c>
      <c r="B660" s="276" t="s">
        <v>2636</v>
      </c>
      <c r="D660" s="204"/>
      <c r="E660" s="204">
        <f>VLOOKUP(B660,$A$681:$F$2354,6,FALSE)</f>
        <v>76</v>
      </c>
      <c r="F660" s="203" t="s">
        <v>63</v>
      </c>
      <c r="G660" s="10">
        <f>E660*1.4</f>
        <v>106.39999999999999</v>
      </c>
      <c r="H660" s="10"/>
      <c r="I660" s="267"/>
      <c r="J660" s="203" t="s">
        <v>116</v>
      </c>
      <c r="K660" s="276" t="s">
        <v>2636</v>
      </c>
      <c r="M660" s="204"/>
      <c r="N660" s="204">
        <f>VLOOKUP(K660,$A$681:$F$2354,6,FALSE)</f>
        <v>76</v>
      </c>
      <c r="O660" s="203" t="s">
        <v>63</v>
      </c>
      <c r="P660" s="10">
        <f>N660*1.4</f>
        <v>106.39999999999999</v>
      </c>
      <c r="Q660" s="10"/>
      <c r="R660" s="267"/>
      <c r="S660" s="203" t="s">
        <v>116</v>
      </c>
      <c r="T660" s="276" t="s">
        <v>2514</v>
      </c>
      <c r="V660" s="204"/>
      <c r="W660" s="204">
        <f>VLOOKUP(T660,$A$681:$F$2354,6,FALSE)</f>
        <v>28</v>
      </c>
      <c r="X660" s="203" t="s">
        <v>63</v>
      </c>
      <c r="Y660" s="10">
        <f>W660*1.4</f>
        <v>39.199999999999996</v>
      </c>
      <c r="Z660" s="10"/>
      <c r="AA660" s="267"/>
      <c r="AB660" s="203" t="s">
        <v>116</v>
      </c>
      <c r="AC660" s="276" t="s">
        <v>2514</v>
      </c>
      <c r="AE660" s="204"/>
      <c r="AF660" s="204">
        <f>VLOOKUP(AC660,$A$681:$F$2354,6,FALSE)</f>
        <v>28</v>
      </c>
      <c r="AG660" s="203" t="s">
        <v>63</v>
      </c>
      <c r="AH660" s="10">
        <f>AF660*1.4</f>
        <v>39.199999999999996</v>
      </c>
      <c r="AI660" s="10"/>
      <c r="AJ660" s="267"/>
      <c r="AK660" s="203" t="s">
        <v>116</v>
      </c>
      <c r="AL660" s="276" t="s">
        <v>2072</v>
      </c>
      <c r="AN660" s="204"/>
      <c r="AO660" s="204">
        <f>VLOOKUP(AL660,$A$681:$F$2354,6,FALSE)</f>
        <v>153</v>
      </c>
      <c r="AP660" s="203" t="s">
        <v>63</v>
      </c>
      <c r="AQ660" s="10">
        <f>AO660*1.4</f>
        <v>214.2</v>
      </c>
      <c r="AR660" s="10"/>
      <c r="AS660" s="267"/>
      <c r="AT660" s="203" t="s">
        <v>116</v>
      </c>
      <c r="AU660" s="276" t="s">
        <v>2340</v>
      </c>
      <c r="AW660" s="204"/>
      <c r="AX660" s="204">
        <f>VLOOKUP(AU660,$A$681:$F$2354,6,FALSE)</f>
        <v>0</v>
      </c>
      <c r="AY660" s="203" t="s">
        <v>63</v>
      </c>
      <c r="AZ660" s="10">
        <f>AX660*1.4</f>
        <v>0</v>
      </c>
      <c r="BA660" s="10"/>
      <c r="BB660" s="267"/>
      <c r="BC660" s="203" t="s">
        <v>116</v>
      </c>
      <c r="BD660" s="276" t="s">
        <v>2636</v>
      </c>
      <c r="BF660" s="204"/>
      <c r="BG660" s="204">
        <f>VLOOKUP(BD660,$A$681:$F$2354,6,FALSE)</f>
        <v>76</v>
      </c>
      <c r="BH660" s="203" t="s">
        <v>63</v>
      </c>
      <c r="BI660" s="10">
        <f>BG660*1.4</f>
        <v>106.39999999999999</v>
      </c>
      <c r="BJ660" s="10"/>
      <c r="BK660" s="267"/>
      <c r="BL660" s="203" t="s">
        <v>116</v>
      </c>
      <c r="BM660" s="276" t="s">
        <v>2339</v>
      </c>
      <c r="BO660" s="204"/>
      <c r="BP660" s="204">
        <f>VLOOKUP(BM660,$A$681:$F$2354,6,FALSE)</f>
        <v>25</v>
      </c>
      <c r="BQ660" s="203" t="s">
        <v>63</v>
      </c>
      <c r="BR660" s="10">
        <f>BP660*1.4</f>
        <v>35</v>
      </c>
      <c r="BS660" s="10"/>
      <c r="BT660" s="267"/>
      <c r="BU660" s="203" t="s">
        <v>116</v>
      </c>
      <c r="BV660" s="276" t="s">
        <v>2839</v>
      </c>
      <c r="BX660" s="204"/>
      <c r="BY660" s="204">
        <f>VLOOKUP(BV660,$A$681:$F$2354,6,FALSE)</f>
        <v>92</v>
      </c>
      <c r="BZ660" s="203" t="s">
        <v>63</v>
      </c>
      <c r="CA660" s="10">
        <f>BY660*1.4</f>
        <v>128.79999999999998</v>
      </c>
      <c r="CB660" s="10"/>
      <c r="CC660" s="267"/>
      <c r="CD660" s="203" t="s">
        <v>116</v>
      </c>
      <c r="CE660" s="276" t="s">
        <v>2839</v>
      </c>
      <c r="CG660" s="204"/>
      <c r="CH660" s="204">
        <f>VLOOKUP(CE660,$A$681:$F$2354,6,FALSE)</f>
        <v>92</v>
      </c>
      <c r="CI660" s="203" t="s">
        <v>63</v>
      </c>
      <c r="CJ660" s="10">
        <f>CH660*1.4</f>
        <v>128.79999999999998</v>
      </c>
      <c r="CK660" s="10"/>
      <c r="CL660" s="267"/>
      <c r="CM660" s="203" t="s">
        <v>116</v>
      </c>
      <c r="CN660" s="276" t="s">
        <v>2636</v>
      </c>
      <c r="CP660" s="204"/>
      <c r="CQ660" s="204">
        <f>VLOOKUP(CN660,$A$681:$F$2354,6,FALSE)</f>
        <v>76</v>
      </c>
      <c r="CR660" s="203" t="s">
        <v>63</v>
      </c>
      <c r="CS660" s="10">
        <f>CQ660*1.4</f>
        <v>106.39999999999999</v>
      </c>
      <c r="CT660" s="10"/>
      <c r="CU660" s="267"/>
      <c r="CV660" s="203" t="s">
        <v>116</v>
      </c>
      <c r="CW660" s="276" t="s">
        <v>2839</v>
      </c>
      <c r="CY660" s="204"/>
      <c r="CZ660" s="204">
        <f>VLOOKUP(CW660,$A$681:$F$2354,6,FALSE)</f>
        <v>92</v>
      </c>
      <c r="DA660" s="203" t="s">
        <v>63</v>
      </c>
      <c r="DB660" s="10">
        <f>CZ660*1.4</f>
        <v>128.79999999999998</v>
      </c>
      <c r="DC660" s="10"/>
      <c r="DD660" s="267"/>
      <c r="DE660" s="203" t="s">
        <v>116</v>
      </c>
      <c r="DF660" s="276" t="s">
        <v>2061</v>
      </c>
      <c r="DH660" s="204"/>
      <c r="DI660" s="204">
        <f>VLOOKUP(DF660,$A$681:$F$2354,6,FALSE)</f>
        <v>0</v>
      </c>
      <c r="DJ660" s="203" t="s">
        <v>63</v>
      </c>
      <c r="DK660" s="10">
        <f>DI660*1.4</f>
        <v>0</v>
      </c>
      <c r="DL660" s="10"/>
      <c r="DM660" s="267"/>
      <c r="DN660" s="203" t="s">
        <v>116</v>
      </c>
      <c r="DO660" s="276" t="s">
        <v>449</v>
      </c>
      <c r="DQ660" s="204"/>
      <c r="DR660" s="204">
        <f>VLOOKUP(DO660,$A$681:$F$2354,6,FALSE)</f>
        <v>0</v>
      </c>
      <c r="DS660" s="203" t="s">
        <v>63</v>
      </c>
      <c r="DT660" s="10">
        <f>DR660*1.4</f>
        <v>0</v>
      </c>
      <c r="DU660" s="10"/>
      <c r="DV660" s="267"/>
      <c r="DW660" s="203" t="s">
        <v>116</v>
      </c>
      <c r="DX660" s="278" t="s">
        <v>183</v>
      </c>
      <c r="DZ660" s="204"/>
      <c r="EA660" s="204" t="e">
        <f>VLOOKUP(DX660,$A$681:$F$2354,6,FALSE)</f>
        <v>#N/A</v>
      </c>
      <c r="EB660" s="203" t="s">
        <v>63</v>
      </c>
      <c r="EC660" s="10" t="e">
        <f>EA660*1.4</f>
        <v>#N/A</v>
      </c>
      <c r="ED660" s="10"/>
      <c r="EE660" s="267"/>
      <c r="EF660" s="203" t="s">
        <v>116</v>
      </c>
      <c r="EG660" s="276" t="s">
        <v>483</v>
      </c>
      <c r="EI660" s="204"/>
      <c r="EJ660" s="204">
        <f>VLOOKUP(EG660,$A$681:$F$2354,6,FALSE)</f>
        <v>22</v>
      </c>
      <c r="EK660" s="203" t="s">
        <v>63</v>
      </c>
      <c r="EL660" s="10">
        <f>EJ660*1.4</f>
        <v>30.799999999999997</v>
      </c>
      <c r="EM660" s="10"/>
      <c r="EN660" s="267"/>
      <c r="EO660" s="203" t="s">
        <v>116</v>
      </c>
      <c r="EP660" s="276" t="s">
        <v>2072</v>
      </c>
      <c r="ER660" s="204"/>
      <c r="ES660" s="204">
        <f>VLOOKUP(EP660,$A$681:$F$2354,6,FALSE)</f>
        <v>153</v>
      </c>
      <c r="ET660" s="203" t="s">
        <v>63</v>
      </c>
      <c r="EU660" s="10">
        <f>ES660*1.4</f>
        <v>214.2</v>
      </c>
      <c r="EV660" s="10"/>
      <c r="EW660" s="267"/>
      <c r="EX660" s="203" t="s">
        <v>116</v>
      </c>
      <c r="EY660" s="276" t="s">
        <v>2636</v>
      </c>
      <c r="FA660" s="204"/>
      <c r="FB660" s="204">
        <f>VLOOKUP(EY661,$A$681:$F$2354,6,FALSE)</f>
        <v>0</v>
      </c>
      <c r="FC660" s="203" t="s">
        <v>63</v>
      </c>
      <c r="FD660" s="10">
        <f>FB660*1.4</f>
        <v>0</v>
      </c>
      <c r="FE660" s="10"/>
      <c r="FF660" s="267"/>
      <c r="FG660" s="203" t="s">
        <v>116</v>
      </c>
      <c r="FH660" s="421" t="s">
        <v>2636</v>
      </c>
      <c r="FJ660" s="204"/>
      <c r="FK660" s="204">
        <f>VLOOKUP(FH660,$A$681:$F$2354,6,FALSE)</f>
        <v>76</v>
      </c>
      <c r="FL660" s="203" t="s">
        <v>63</v>
      </c>
      <c r="FM660" s="10">
        <f>FK660*1.4</f>
        <v>106.39999999999999</v>
      </c>
      <c r="FN660" s="10"/>
      <c r="FO660" s="267"/>
      <c r="FP660" s="203" t="s">
        <v>116</v>
      </c>
      <c r="FQ660" s="276" t="s">
        <v>2636</v>
      </c>
      <c r="FS660" s="204"/>
      <c r="FT660" s="204">
        <f>VLOOKUP(FQ660,$A$681:$F$2354,6,FALSE)</f>
        <v>76</v>
      </c>
      <c r="FU660" s="203" t="s">
        <v>63</v>
      </c>
      <c r="FV660" s="10">
        <f>FT660*1.4</f>
        <v>106.39999999999999</v>
      </c>
      <c r="FW660" s="10"/>
      <c r="FX660" s="267"/>
      <c r="FY660" s="203" t="s">
        <v>116</v>
      </c>
      <c r="FZ660" s="276" t="s">
        <v>2839</v>
      </c>
      <c r="GB660" s="204"/>
      <c r="GC660" s="204">
        <f>VLOOKUP(FZ660,$A$681:$F$2354,6,FALSE)</f>
        <v>92</v>
      </c>
      <c r="GD660" s="203" t="s">
        <v>63</v>
      </c>
      <c r="GE660" s="10">
        <f>GC660*1.4</f>
        <v>128.79999999999998</v>
      </c>
      <c r="GF660" s="10"/>
      <c r="GG660" s="267"/>
      <c r="GH660" s="203" t="s">
        <v>116</v>
      </c>
      <c r="GI660" s="276" t="s">
        <v>453</v>
      </c>
      <c r="GK660" s="204"/>
      <c r="GL660" s="204">
        <f>VLOOKUP(GI660,$A$681:$F$2354,6,FALSE)</f>
        <v>0</v>
      </c>
      <c r="GM660" s="203" t="s">
        <v>63</v>
      </c>
      <c r="GN660" s="10">
        <f>GL660*1.4</f>
        <v>0</v>
      </c>
      <c r="GO660" s="10"/>
      <c r="GP660" s="267"/>
      <c r="GQ660" s="203" t="s">
        <v>116</v>
      </c>
      <c r="GR660" s="276" t="s">
        <v>2792</v>
      </c>
      <c r="GT660" s="204"/>
      <c r="GU660" s="204">
        <f>VLOOKUP(GR660,$A$681:$F$2354,6,FALSE)</f>
        <v>0</v>
      </c>
      <c r="GV660" s="203" t="s">
        <v>63</v>
      </c>
      <c r="GW660" s="10">
        <f>GU660*1.4</f>
        <v>0</v>
      </c>
      <c r="GX660" s="10"/>
      <c r="GY660" s="267"/>
      <c r="GZ660" s="203" t="s">
        <v>116</v>
      </c>
      <c r="HA660" s="276" t="s">
        <v>2768</v>
      </c>
      <c r="HC660" s="204"/>
      <c r="HD660" s="204">
        <f>VLOOKUP(HA660,$A$681:$F$2354,6,FALSE)</f>
        <v>10</v>
      </c>
      <c r="HE660" s="203" t="s">
        <v>63</v>
      </c>
      <c r="HF660" s="10">
        <f>HD660*1.4</f>
        <v>14</v>
      </c>
      <c r="HG660" s="10"/>
      <c r="HH660" s="267"/>
      <c r="HI660" s="203" t="s">
        <v>116</v>
      </c>
      <c r="HJ660" s="276" t="s">
        <v>2071</v>
      </c>
      <c r="HL660" s="204"/>
      <c r="HM660" s="204">
        <f>VLOOKUP(HJ660,$A$681:$F$2354,6,FALSE)</f>
        <v>43</v>
      </c>
      <c r="HN660" s="203" t="s">
        <v>63</v>
      </c>
      <c r="HO660" s="10">
        <f>HM660*1.4</f>
        <v>60.199999999999996</v>
      </c>
      <c r="HP660" s="10"/>
      <c r="HQ660" s="267"/>
      <c r="HR660" s="203" t="s">
        <v>116</v>
      </c>
      <c r="HS660" s="276" t="s">
        <v>2088</v>
      </c>
      <c r="HU660" s="204"/>
      <c r="HV660" s="204">
        <f>VLOOKUP(HS660,$A$681:$F$2354,6,FALSE)</f>
        <v>63</v>
      </c>
      <c r="HW660" s="203" t="s">
        <v>63</v>
      </c>
      <c r="HX660" s="10">
        <f>HV660*1.4</f>
        <v>88.199999999999989</v>
      </c>
      <c r="HY660" s="10"/>
      <c r="HZ660" s="267"/>
      <c r="IA660" s="203" t="s">
        <v>116</v>
      </c>
      <c r="IB660" s="285" t="s">
        <v>183</v>
      </c>
      <c r="ID660" s="204"/>
      <c r="IE660" s="204" t="e">
        <f>VLOOKUP(IB660,$A$681:$F$2354,6,FALSE)</f>
        <v>#N/A</v>
      </c>
      <c r="IF660" s="203" t="s">
        <v>63</v>
      </c>
      <c r="IG660" s="10" t="e">
        <f>IE660*1.4</f>
        <v>#N/A</v>
      </c>
      <c r="IH660" s="10"/>
      <c r="II660" s="267"/>
      <c r="IJ660" s="203" t="s">
        <v>116</v>
      </c>
      <c r="IK660" s="276" t="s">
        <v>660</v>
      </c>
      <c r="IM660" s="204"/>
      <c r="IN660" s="204">
        <f>VLOOKUP(IK660,$A$681:$F$2354,6,FALSE)</f>
        <v>0</v>
      </c>
      <c r="IO660" s="203" t="s">
        <v>63</v>
      </c>
      <c r="IP660" s="10">
        <f>IN660*1.4</f>
        <v>0</v>
      </c>
      <c r="IQ660" s="10"/>
      <c r="IR660" s="267"/>
      <c r="IS660" s="203" t="s">
        <v>116</v>
      </c>
      <c r="IT660" s="276" t="s">
        <v>520</v>
      </c>
      <c r="IV660" s="204"/>
      <c r="IW660" s="204">
        <f>VLOOKUP(IT660,$A$681:$F$2354,6,FALSE)</f>
        <v>29</v>
      </c>
      <c r="IX660" s="203" t="s">
        <v>63</v>
      </c>
      <c r="IY660" s="10">
        <f>IW660*1.4</f>
        <v>40.599999999999994</v>
      </c>
      <c r="IZ660" s="10"/>
      <c r="JA660" s="267"/>
      <c r="JB660" s="203" t="s">
        <v>116</v>
      </c>
      <c r="JC660" s="276" t="s">
        <v>2768</v>
      </c>
      <c r="JE660" s="204"/>
      <c r="JF660" s="204">
        <f>VLOOKUP(JC660,$A$681:$F$2354,6,FALSE)</f>
        <v>10</v>
      </c>
      <c r="JG660" s="203" t="s">
        <v>63</v>
      </c>
      <c r="JH660" s="10">
        <f>JF660*1.4</f>
        <v>14</v>
      </c>
      <c r="JI660" s="10"/>
      <c r="JJ660" s="267"/>
      <c r="JK660" s="203" t="s">
        <v>116</v>
      </c>
      <c r="JL660" s="276" t="s">
        <v>969</v>
      </c>
      <c r="JN660" s="204"/>
      <c r="JO660" s="204">
        <f>VLOOKUP(JL660,$A$681:$F$2354,6,FALSE)</f>
        <v>0</v>
      </c>
      <c r="JP660" s="203" t="s">
        <v>63</v>
      </c>
      <c r="JQ660" s="10">
        <f>JO660*1.4</f>
        <v>0</v>
      </c>
      <c r="JR660" s="10"/>
      <c r="JS660" s="267"/>
      <c r="JT660" s="203" t="s">
        <v>116</v>
      </c>
      <c r="JU660" s="276" t="s">
        <v>660</v>
      </c>
      <c r="JW660" s="204"/>
      <c r="JX660" s="204">
        <f>VLOOKUP(JU660,$A$681:$F$2354,6,FALSE)</f>
        <v>0</v>
      </c>
      <c r="JY660" s="203" t="s">
        <v>63</v>
      </c>
      <c r="JZ660" s="10">
        <f>JX660*1.4</f>
        <v>0</v>
      </c>
      <c r="KA660" s="10"/>
      <c r="KB660" s="267"/>
      <c r="KC660" s="203" t="s">
        <v>116</v>
      </c>
      <c r="KD660" s="276" t="s">
        <v>483</v>
      </c>
      <c r="KF660" s="204"/>
      <c r="KG660" s="204">
        <f>VLOOKUP(KD660,$A$681:$F$2354,6,FALSE)</f>
        <v>22</v>
      </c>
      <c r="KH660" s="203" t="s">
        <v>63</v>
      </c>
      <c r="KI660" s="10">
        <f>KG660*1.4</f>
        <v>30.799999999999997</v>
      </c>
      <c r="KJ660" s="10"/>
      <c r="KK660" s="267"/>
      <c r="KL660" s="203" t="s">
        <v>116</v>
      </c>
      <c r="KM660" s="276" t="s">
        <v>2671</v>
      </c>
      <c r="KO660" s="204"/>
      <c r="KP660" s="204">
        <f>VLOOKUP(KM660,$A$681:$F$2354,6,FALSE)</f>
        <v>0</v>
      </c>
      <c r="KQ660" s="203" t="s">
        <v>63</v>
      </c>
      <c r="KR660" s="10">
        <f>KP660*1.4</f>
        <v>0</v>
      </c>
      <c r="KS660" s="10"/>
      <c r="KT660" s="267"/>
      <c r="KU660" s="203" t="s">
        <v>116</v>
      </c>
      <c r="KV660" s="276" t="s">
        <v>1832</v>
      </c>
      <c r="KX660" s="204"/>
      <c r="KY660" s="204">
        <f>VLOOKUP(KV660,$A$681:$F$2354,6,FALSE)</f>
        <v>8</v>
      </c>
      <c r="KZ660" s="203" t="s">
        <v>63</v>
      </c>
      <c r="LA660" s="10">
        <f>KY660*1.4</f>
        <v>11.2</v>
      </c>
      <c r="LB660" s="10"/>
      <c r="LC660" s="267"/>
      <c r="LD660" s="203" t="s">
        <v>116</v>
      </c>
      <c r="LE660" s="276" t="s">
        <v>449</v>
      </c>
      <c r="LG660" s="204"/>
      <c r="LH660" s="204">
        <f>VLOOKUP(LE660,$A$681:$F$2354,6,FALSE)</f>
        <v>0</v>
      </c>
      <c r="LI660" s="203" t="s">
        <v>63</v>
      </c>
      <c r="LJ660" s="10">
        <f>LH660*1.4</f>
        <v>0</v>
      </c>
      <c r="LK660" s="10"/>
      <c r="LL660" s="267"/>
      <c r="LM660" s="203" t="s">
        <v>116</v>
      </c>
      <c r="LN660" s="276" t="s">
        <v>520</v>
      </c>
      <c r="LP660" s="204"/>
      <c r="LQ660" s="204">
        <f>VLOOKUP(LN660,$A$681:$F$2354,6,FALSE)</f>
        <v>29</v>
      </c>
      <c r="LR660" s="203" t="s">
        <v>63</v>
      </c>
      <c r="LS660" s="10">
        <f>LQ660*1.4</f>
        <v>40.599999999999994</v>
      </c>
      <c r="LT660" s="10"/>
      <c r="LU660" s="267"/>
      <c r="LV660" s="203" t="s">
        <v>116</v>
      </c>
      <c r="LW660" s="276" t="s">
        <v>633</v>
      </c>
      <c r="LY660" s="204"/>
      <c r="LZ660" s="204">
        <f>VLOOKUP(LW660,$A$681:$F$2354,6,FALSE)</f>
        <v>0</v>
      </c>
      <c r="MA660" s="203" t="s">
        <v>63</v>
      </c>
      <c r="MB660" s="10">
        <f>LZ660*1.4</f>
        <v>0</v>
      </c>
      <c r="MC660" s="10"/>
      <c r="MD660" s="267"/>
      <c r="ME660" s="203" t="s">
        <v>116</v>
      </c>
      <c r="MF660" s="276" t="s">
        <v>453</v>
      </c>
      <c r="MH660" s="204"/>
      <c r="MI660" s="204">
        <f>VLOOKUP(MF660,$A$681:$F$2354,6,FALSE)</f>
        <v>0</v>
      </c>
      <c r="MJ660" s="203" t="s">
        <v>63</v>
      </c>
      <c r="MK660" s="10">
        <f>MI660*1.4</f>
        <v>0</v>
      </c>
      <c r="ML660" s="10"/>
      <c r="MM660" s="267"/>
      <c r="MN660" s="203" t="s">
        <v>116</v>
      </c>
      <c r="MO660" s="276" t="s">
        <v>453</v>
      </c>
      <c r="MQ660" s="204"/>
      <c r="MR660" s="204">
        <f>VLOOKUP(MO660,$A$681:$F$2354,6,FALSE)</f>
        <v>0</v>
      </c>
      <c r="MS660" s="203" t="s">
        <v>63</v>
      </c>
      <c r="MT660" s="10">
        <f>MR660*1.4</f>
        <v>0</v>
      </c>
      <c r="MU660" s="10"/>
      <c r="MV660" s="267"/>
      <c r="MW660" s="203" t="s">
        <v>116</v>
      </c>
      <c r="MX660" s="276" t="s">
        <v>520</v>
      </c>
      <c r="MZ660" s="204"/>
      <c r="NA660" s="204">
        <f>VLOOKUP(MX660,$A$681:$F$2354,6,FALSE)</f>
        <v>29</v>
      </c>
      <c r="NB660" s="203" t="s">
        <v>63</v>
      </c>
      <c r="NC660" s="10">
        <f>NA660*1.4</f>
        <v>40.599999999999994</v>
      </c>
      <c r="ND660" s="10"/>
      <c r="NE660" s="267"/>
      <c r="NF660" s="203" t="s">
        <v>116</v>
      </c>
      <c r="NG660" s="276" t="s">
        <v>582</v>
      </c>
      <c r="NI660" s="204"/>
      <c r="NJ660" s="204">
        <f>VLOOKUP(NG660,$A$681:$F$2354,6,FALSE)</f>
        <v>15</v>
      </c>
      <c r="NK660" s="203" t="s">
        <v>63</v>
      </c>
      <c r="NL660" s="10">
        <f>NJ660*1.4</f>
        <v>21</v>
      </c>
      <c r="NM660" s="10"/>
      <c r="NN660" s="267"/>
      <c r="NO660" s="203" t="s">
        <v>116</v>
      </c>
      <c r="NP660" s="424" t="s">
        <v>617</v>
      </c>
      <c r="NR660" s="204"/>
      <c r="NS660" s="204">
        <f>VLOOKUP(NP660,$A$681:$F$2354,6,FALSE)</f>
        <v>23</v>
      </c>
      <c r="NT660" s="203" t="s">
        <v>63</v>
      </c>
      <c r="NU660" s="10">
        <f>NS660*1.4</f>
        <v>32.199999999999996</v>
      </c>
      <c r="NV660" s="10"/>
      <c r="NW660" s="267"/>
      <c r="NX660" s="203" t="s">
        <v>116</v>
      </c>
      <c r="NY660" s="276" t="s">
        <v>2549</v>
      </c>
      <c r="OA660" s="204"/>
      <c r="OB660" s="204">
        <f>VLOOKUP(NY660,$A$681:$F$2354,6,FALSE)</f>
        <v>25</v>
      </c>
      <c r="OC660" s="203" t="s">
        <v>63</v>
      </c>
      <c r="OD660" s="10">
        <f>OB660*1.4</f>
        <v>35</v>
      </c>
      <c r="OE660" s="10"/>
      <c r="OF660" s="267"/>
      <c r="OG660" s="203" t="s">
        <v>116</v>
      </c>
      <c r="OH660" s="276" t="s">
        <v>2071</v>
      </c>
      <c r="OJ660" s="204"/>
      <c r="OK660" s="204">
        <f>VLOOKUP(OH660,$A$681:$F$2354,6,FALSE)</f>
        <v>43</v>
      </c>
      <c r="OL660" s="203" t="s">
        <v>63</v>
      </c>
      <c r="OM660" s="10">
        <f>OK660*1.4</f>
        <v>60.199999999999996</v>
      </c>
      <c r="ON660" s="10"/>
      <c r="OO660" s="267"/>
      <c r="OP660" s="203" t="s">
        <v>116</v>
      </c>
      <c r="OQ660" s="424" t="s">
        <v>3143</v>
      </c>
      <c r="OS660" s="204"/>
      <c r="OT660" s="204">
        <f>VLOOKUP(OQ660,$A$681:$F$2354,6,FALSE)</f>
        <v>0</v>
      </c>
      <c r="OU660" s="203" t="s">
        <v>63</v>
      </c>
      <c r="OV660" s="10">
        <f>OT660*1.4</f>
        <v>0</v>
      </c>
      <c r="OW660" s="10"/>
      <c r="OX660" s="267"/>
      <c r="OY660" s="203" t="s">
        <v>116</v>
      </c>
      <c r="OZ660" s="428" t="s">
        <v>2636</v>
      </c>
      <c r="PB660" s="204"/>
      <c r="PC660" s="204">
        <f>VLOOKUP(OZ660,$A$681:$F$2354,6,FALSE)</f>
        <v>76</v>
      </c>
      <c r="PD660" s="203" t="s">
        <v>63</v>
      </c>
      <c r="PE660" s="10">
        <f>PC660*1.4</f>
        <v>106.39999999999999</v>
      </c>
      <c r="PF660" s="10"/>
      <c r="PG660" s="267"/>
      <c r="PH660" s="203" t="s">
        <v>116</v>
      </c>
      <c r="PI660" s="276" t="s">
        <v>2839</v>
      </c>
      <c r="PK660" s="204"/>
      <c r="PL660" s="204">
        <f>VLOOKUP(PI660,$A$681:$F$2354,6,FALSE)</f>
        <v>92</v>
      </c>
      <c r="PM660" s="203" t="s">
        <v>63</v>
      </c>
      <c r="PN660" s="10">
        <f>PL660*1.4</f>
        <v>128.79999999999998</v>
      </c>
      <c r="PO660" s="10"/>
      <c r="PP660" s="267"/>
      <c r="PQ660" s="203" t="s">
        <v>116</v>
      </c>
      <c r="PR660" s="276" t="s">
        <v>183</v>
      </c>
      <c r="PT660" s="204"/>
      <c r="PU660" s="204" t="e">
        <f>VLOOKUP(PR660,$A$681:$F$2354,6,FALSE)</f>
        <v>#N/A</v>
      </c>
      <c r="PV660" s="203" t="s">
        <v>63</v>
      </c>
      <c r="PW660" s="10" t="e">
        <f>PU660*1.4</f>
        <v>#N/A</v>
      </c>
      <c r="PX660" s="10"/>
      <c r="PY660" s="267"/>
      <c r="PZ660" s="203" t="s">
        <v>116</v>
      </c>
      <c r="QA660" s="276" t="s">
        <v>645</v>
      </c>
      <c r="QC660" s="204"/>
      <c r="QD660" s="204">
        <f>VLOOKUP(QA660,$A$681:$F$2354,6,FALSE)</f>
        <v>0</v>
      </c>
      <c r="QE660" s="203" t="s">
        <v>63</v>
      </c>
      <c r="QF660" s="10">
        <f>QD660*1.4</f>
        <v>0</v>
      </c>
      <c r="QG660" s="10"/>
      <c r="QH660" s="267"/>
      <c r="QI660" s="203" t="s">
        <v>116</v>
      </c>
      <c r="QJ660" s="276" t="s">
        <v>449</v>
      </c>
      <c r="QL660" s="204"/>
      <c r="QM660" s="204">
        <f>VLOOKUP(QJ660,$A$681:$F$2354,6,FALSE)</f>
        <v>0</v>
      </c>
      <c r="QN660" s="203" t="s">
        <v>63</v>
      </c>
      <c r="QO660" s="10">
        <f>QM660*1.4</f>
        <v>0</v>
      </c>
      <c r="QP660" s="10"/>
      <c r="QQ660" s="267"/>
      <c r="QR660" s="203" t="s">
        <v>116</v>
      </c>
      <c r="QS660" s="276" t="s">
        <v>2061</v>
      </c>
      <c r="QU660" s="204"/>
      <c r="QV660" s="204">
        <f>VLOOKUP(QS660,$A$681:$F$2354,6,FALSE)</f>
        <v>0</v>
      </c>
      <c r="QW660" s="203" t="s">
        <v>63</v>
      </c>
      <c r="QX660" s="10">
        <f>QV660*1.4</f>
        <v>0</v>
      </c>
      <c r="QY660" s="10"/>
      <c r="QZ660" s="267"/>
      <c r="RA660" s="203" t="s">
        <v>116</v>
      </c>
      <c r="RB660" s="276" t="s">
        <v>3084</v>
      </c>
      <c r="RD660" s="204"/>
      <c r="RE660" s="204">
        <f>VLOOKUP(RB660,$A$681:$F$2354,6,FALSE)</f>
        <v>0</v>
      </c>
      <c r="RF660" s="203" t="s">
        <v>63</v>
      </c>
      <c r="RG660" s="10">
        <f>RE660*1.4</f>
        <v>0</v>
      </c>
      <c r="RH660" s="10"/>
      <c r="RI660" s="267"/>
      <c r="RJ660" s="203" t="s">
        <v>116</v>
      </c>
      <c r="RK660" s="278" t="s">
        <v>183</v>
      </c>
      <c r="RM660" s="204"/>
      <c r="RN660" s="204" t="e">
        <f>VLOOKUP(RK660,$A$681:$F$2354,6,FALSE)</f>
        <v>#N/A</v>
      </c>
      <c r="RO660" s="203" t="s">
        <v>63</v>
      </c>
      <c r="RP660" s="10" t="e">
        <f>RN660*1.4</f>
        <v>#N/A</v>
      </c>
      <c r="RQ660" s="10"/>
      <c r="RR660" s="267"/>
      <c r="RS660" s="203" t="s">
        <v>116</v>
      </c>
      <c r="RT660" s="276" t="s">
        <v>2839</v>
      </c>
      <c r="RV660" s="204"/>
      <c r="RW660" s="204">
        <f>VLOOKUP(RT660,$A$681:$F$2354,6,FALSE)</f>
        <v>92</v>
      </c>
      <c r="RX660" s="203" t="s">
        <v>63</v>
      </c>
      <c r="RY660" s="10">
        <f>RW660*1.4</f>
        <v>128.79999999999998</v>
      </c>
      <c r="RZ660" s="10"/>
      <c r="SA660" s="273"/>
      <c r="SB660" s="203" t="s">
        <v>116</v>
      </c>
      <c r="SC660" s="276" t="s">
        <v>2636</v>
      </c>
      <c r="SE660" s="204"/>
      <c r="SF660" s="204">
        <f>VLOOKUP(SC660,$A$681:$F$2354,6,FALSE)</f>
        <v>76</v>
      </c>
      <c r="SG660" s="203" t="s">
        <v>63</v>
      </c>
      <c r="SH660" s="10">
        <f>SF660*1.4</f>
        <v>106.39999999999999</v>
      </c>
      <c r="SI660" s="10"/>
      <c r="SJ660" s="273"/>
      <c r="SK660" s="203" t="s">
        <v>116</v>
      </c>
      <c r="SL660" s="276" t="s">
        <v>2514</v>
      </c>
      <c r="SN660" s="204"/>
      <c r="SO660" s="204">
        <f>VLOOKUP(SL660,$A$681:$F$2354,6,FALSE)</f>
        <v>28</v>
      </c>
      <c r="SP660" s="203" t="s">
        <v>63</v>
      </c>
      <c r="SQ660" s="10">
        <f>SO660*1.4</f>
        <v>39.199999999999996</v>
      </c>
      <c r="SR660" s="10"/>
      <c r="SS660" s="273"/>
      <c r="ST660" s="203" t="s">
        <v>116</v>
      </c>
      <c r="SU660" s="276" t="s">
        <v>663</v>
      </c>
      <c r="SW660" s="204"/>
      <c r="SX660" s="204">
        <f>VLOOKUP(SU660,$A$681:$F$2354,6,FALSE)</f>
        <v>0</v>
      </c>
      <c r="SY660" s="203" t="s">
        <v>63</v>
      </c>
      <c r="SZ660" s="10">
        <f>SX660*1.4</f>
        <v>0</v>
      </c>
      <c r="TA660" s="10"/>
      <c r="TB660" s="273"/>
      <c r="TC660" s="203" t="s">
        <v>116</v>
      </c>
      <c r="TD660" s="428" t="s">
        <v>660</v>
      </c>
      <c r="TF660" s="204"/>
      <c r="TG660" s="204">
        <f>VLOOKUP(TD660,$A$681:$F$2354,6,FALSE)</f>
        <v>0</v>
      </c>
      <c r="TH660" s="203" t="s">
        <v>63</v>
      </c>
      <c r="TI660" s="10">
        <f>TG660*1.4</f>
        <v>0</v>
      </c>
      <c r="TK660" s="273"/>
      <c r="TL660" s="203" t="s">
        <v>116</v>
      </c>
      <c r="TM660" s="276" t="s">
        <v>2636</v>
      </c>
      <c r="TO660" s="204"/>
      <c r="TP660" s="204">
        <f>VLOOKUP(TM660,$A$681:$F$2354,6,FALSE)</f>
        <v>76</v>
      </c>
      <c r="TQ660" s="203" t="s">
        <v>63</v>
      </c>
      <c r="TR660" s="10">
        <f>TP660*1.4</f>
        <v>106.39999999999999</v>
      </c>
      <c r="TS660" s="10"/>
      <c r="TT660" s="273"/>
      <c r="TU660" s="203" t="s">
        <v>116</v>
      </c>
      <c r="TV660" s="276" t="s">
        <v>449</v>
      </c>
      <c r="TX660" s="204"/>
      <c r="TY660" s="204">
        <f>VLOOKUP(TV660,$A$681:$F$2354,6,FALSE)</f>
        <v>0</v>
      </c>
      <c r="TZ660" s="203" t="s">
        <v>63</v>
      </c>
      <c r="UA660" s="10">
        <f>TY660*1.4</f>
        <v>0</v>
      </c>
      <c r="UB660" s="10"/>
      <c r="UC660" s="273"/>
      <c r="UD660" s="203" t="s">
        <v>116</v>
      </c>
      <c r="UE660" s="285" t="s">
        <v>183</v>
      </c>
      <c r="UG660" s="204"/>
      <c r="UH660" s="204" t="e">
        <f>VLOOKUP(UE660,$A$681:$F$2354,6,FALSE)</f>
        <v>#N/A</v>
      </c>
      <c r="UI660" s="203" t="s">
        <v>63</v>
      </c>
      <c r="UJ660" s="10" t="e">
        <f>UH660*1.4</f>
        <v>#N/A</v>
      </c>
      <c r="UK660" s="10"/>
      <c r="UL660" s="273"/>
      <c r="UM660" s="203" t="s">
        <v>116</v>
      </c>
      <c r="UN660" s="276" t="s">
        <v>2839</v>
      </c>
      <c r="UP660" s="204"/>
      <c r="UQ660" s="204">
        <f>VLOOKUP(UN660,$A$681:$F$2354,6,FALSE)</f>
        <v>92</v>
      </c>
      <c r="UR660" s="203" t="s">
        <v>63</v>
      </c>
      <c r="US660" s="10">
        <f>UQ660*1.4</f>
        <v>128.79999999999998</v>
      </c>
      <c r="UT660" s="10"/>
      <c r="UU660" s="273"/>
      <c r="UV660" s="203" t="s">
        <v>116</v>
      </c>
      <c r="UW660" s="276" t="s">
        <v>700</v>
      </c>
      <c r="UY660" s="204"/>
      <c r="UZ660" s="204">
        <f>VLOOKUP(UW660,$A$681:$F$2354,6,FALSE)</f>
        <v>5</v>
      </c>
      <c r="VA660" s="203" t="s">
        <v>63</v>
      </c>
      <c r="VB660" s="10">
        <f>UZ660*1.4</f>
        <v>7</v>
      </c>
      <c r="VC660" s="10"/>
      <c r="VD660" s="273"/>
      <c r="VE660" s="203" t="s">
        <v>116</v>
      </c>
      <c r="VF660" s="276" t="s">
        <v>1310</v>
      </c>
      <c r="VH660" s="204"/>
      <c r="VI660" s="204">
        <f>VLOOKUP(VF660,$A$681:$F$2354,6,FALSE)</f>
        <v>0</v>
      </c>
      <c r="VJ660" s="203" t="s">
        <v>63</v>
      </c>
      <c r="VK660" s="10">
        <f>VI660*1.4</f>
        <v>0</v>
      </c>
      <c r="VL660" s="10"/>
      <c r="VM660" s="273"/>
      <c r="VN660" s="203" t="s">
        <v>116</v>
      </c>
      <c r="VO660" s="276" t="s">
        <v>453</v>
      </c>
      <c r="VQ660" s="204"/>
      <c r="VR660" s="204">
        <f>VLOOKUP(VO660,$A$681:$F$2354,6,FALSE)</f>
        <v>0</v>
      </c>
      <c r="VS660" s="203" t="s">
        <v>63</v>
      </c>
      <c r="VT660" s="10">
        <f>VR660*1.4</f>
        <v>0</v>
      </c>
      <c r="VU660" s="10"/>
      <c r="VV660" s="273"/>
      <c r="VW660" s="203" t="s">
        <v>116</v>
      </c>
      <c r="VX660" s="278" t="s">
        <v>183</v>
      </c>
      <c r="VZ660" s="204"/>
      <c r="WA660" s="204" t="e">
        <f>VLOOKUP(VX660,$A$681:$F$2354,6,FALSE)</f>
        <v>#N/A</v>
      </c>
      <c r="WB660" s="203" t="s">
        <v>63</v>
      </c>
      <c r="WC660" s="10" t="e">
        <f>WA660*1.4</f>
        <v>#N/A</v>
      </c>
      <c r="WE660" s="273"/>
      <c r="WF660" s="203" t="s">
        <v>116</v>
      </c>
      <c r="WG660" s="276" t="s">
        <v>2828</v>
      </c>
      <c r="WI660" s="204"/>
      <c r="WJ660" s="204">
        <f>VLOOKUP(WG660,$A$681:$F$2354,6,FALSE)</f>
        <v>0</v>
      </c>
      <c r="WK660" s="203" t="s">
        <v>63</v>
      </c>
      <c r="WL660" s="10">
        <f>WJ660*1.4</f>
        <v>0</v>
      </c>
      <c r="WN660" s="273"/>
      <c r="WO660" s="203" t="s">
        <v>116</v>
      </c>
      <c r="WP660" s="278" t="s">
        <v>183</v>
      </c>
      <c r="WQ660" s="204"/>
      <c r="WR660" s="204"/>
      <c r="WS660" s="204" t="e">
        <f>VLOOKUP(WP660,$A$681:$F$2354,6,FALSE)</f>
        <v>#N/A</v>
      </c>
      <c r="WT660" s="203" t="s">
        <v>63</v>
      </c>
      <c r="WU660" s="10" t="e">
        <f>WS660*1.4</f>
        <v>#N/A</v>
      </c>
      <c r="WV660" s="10"/>
      <c r="WW660" s="273"/>
      <c r="WX660" s="203" t="s">
        <v>116</v>
      </c>
      <c r="WY660" s="278" t="s">
        <v>183</v>
      </c>
      <c r="XA660" s="204"/>
      <c r="XB660" s="204" t="e">
        <f>VLOOKUP(WY660,$A$681:$F$2354,6,FALSE)</f>
        <v>#N/A</v>
      </c>
      <c r="XC660" s="203" t="s">
        <v>63</v>
      </c>
      <c r="XD660" s="10" t="e">
        <f>XB660*1.4</f>
        <v>#N/A</v>
      </c>
      <c r="XF660" s="273"/>
      <c r="XG660" s="203" t="s">
        <v>116</v>
      </c>
      <c r="XH660" s="276" t="s">
        <v>2839</v>
      </c>
      <c r="XJ660" s="204"/>
      <c r="XK660" s="204">
        <f>VLOOKUP(XH660,$A$681:$F$2354,6,FALSE)</f>
        <v>92</v>
      </c>
      <c r="XL660" s="203" t="s">
        <v>63</v>
      </c>
      <c r="XM660" s="10">
        <f>XK660*1.4</f>
        <v>128.79999999999998</v>
      </c>
      <c r="XO660" s="273"/>
      <c r="XP660" s="203" t="s">
        <v>116</v>
      </c>
      <c r="XQ660" s="276" t="s">
        <v>449</v>
      </c>
      <c r="XS660" s="204"/>
      <c r="XT660" s="204">
        <f>VLOOKUP(XQ660,$A$681:$F$2354,6,FALSE)</f>
        <v>0</v>
      </c>
      <c r="XU660" s="203" t="s">
        <v>63</v>
      </c>
      <c r="XV660" s="10">
        <f>XT660*1.4</f>
        <v>0</v>
      </c>
      <c r="XW660" s="10"/>
      <c r="XX660" s="273"/>
      <c r="XY660" s="203" t="s">
        <v>116</v>
      </c>
      <c r="XZ660" s="276" t="s">
        <v>628</v>
      </c>
      <c r="YB660" s="204"/>
      <c r="YC660" s="204">
        <f>VLOOKUP(XZ660,$A$681:$F$2354,6,FALSE)</f>
        <v>22</v>
      </c>
      <c r="YD660" s="203" t="s">
        <v>63</v>
      </c>
      <c r="YE660" s="10">
        <f>YC660*1.4</f>
        <v>30.799999999999997</v>
      </c>
      <c r="YG660" s="273"/>
      <c r="YH660" s="203" t="s">
        <v>116</v>
      </c>
      <c r="YI660" s="278" t="s">
        <v>183</v>
      </c>
      <c r="YK660" s="204"/>
      <c r="YL660" s="204" t="e">
        <f>VLOOKUP(YI660,$A$681:$F$2354,6,FALSE)</f>
        <v>#N/A</v>
      </c>
      <c r="YM660" s="203" t="s">
        <v>63</v>
      </c>
      <c r="YN660" s="10" t="e">
        <f>YL660*1.4</f>
        <v>#N/A</v>
      </c>
      <c r="YO660" s="10"/>
      <c r="YP660" s="273"/>
      <c r="YQ660" s="203" t="s">
        <v>116</v>
      </c>
      <c r="YR660" s="278" t="s">
        <v>183</v>
      </c>
      <c r="YT660" s="204"/>
      <c r="YU660" s="204" t="e">
        <f>VLOOKUP(YR660,$A$681:$F$2354,6,FALSE)</f>
        <v>#N/A</v>
      </c>
      <c r="YV660" s="203" t="s">
        <v>63</v>
      </c>
      <c r="YW660" s="10" t="e">
        <f>YU660*1.4</f>
        <v>#N/A</v>
      </c>
      <c r="YY660" s="273"/>
      <c r="YZ660" s="203" t="s">
        <v>116</v>
      </c>
      <c r="ZA660" s="428" t="s">
        <v>2071</v>
      </c>
      <c r="ZC660" s="204"/>
      <c r="ZD660" s="204">
        <f>VLOOKUP(ZA660,$A$681:$F$2354,6,FALSE)</f>
        <v>43</v>
      </c>
      <c r="ZE660" s="203" t="s">
        <v>63</v>
      </c>
      <c r="ZF660" s="10">
        <f>ZD660*1.4</f>
        <v>60.199999999999996</v>
      </c>
      <c r="ZH660" s="273"/>
      <c r="ZI660" s="203" t="s">
        <v>116</v>
      </c>
      <c r="ZJ660" s="276" t="s">
        <v>449</v>
      </c>
      <c r="ZL660" s="204"/>
      <c r="ZM660" s="204">
        <f>VLOOKUP(ZJ660,$A$681:$F$2354,6,FALSE)</f>
        <v>0</v>
      </c>
      <c r="ZN660" s="203" t="s">
        <v>63</v>
      </c>
      <c r="ZO660" s="10">
        <f>ZM660*1.4</f>
        <v>0</v>
      </c>
      <c r="ZQ660" s="273"/>
      <c r="ZR660" s="203" t="s">
        <v>116</v>
      </c>
      <c r="ZS660" s="276" t="s">
        <v>643</v>
      </c>
      <c r="ZU660" s="204"/>
      <c r="ZV660" s="204">
        <f>VLOOKUP(ZS660,$A$681:$F$2354,6,FALSE)</f>
        <v>0</v>
      </c>
      <c r="ZW660" s="203" t="s">
        <v>63</v>
      </c>
      <c r="ZX660" s="10">
        <f>ZV660*1.4</f>
        <v>0</v>
      </c>
      <c r="ZY660" s="10"/>
      <c r="ZZ660" s="273"/>
      <c r="AAA660" s="203" t="s">
        <v>116</v>
      </c>
      <c r="AAB660" s="276" t="s">
        <v>2636</v>
      </c>
      <c r="AAD660" s="204"/>
      <c r="AAE660" s="204">
        <f>VLOOKUP(AAB660,$A$681:$F$2354,6,FALSE)</f>
        <v>76</v>
      </c>
      <c r="AAF660" s="203" t="s">
        <v>63</v>
      </c>
      <c r="AAG660" s="10">
        <f>AAE660*1.4</f>
        <v>106.39999999999999</v>
      </c>
      <c r="AAH660" s="10"/>
      <c r="AAI660" s="273"/>
      <c r="AAJ660" s="203" t="s">
        <v>116</v>
      </c>
      <c r="AAK660" s="276" t="s">
        <v>3084</v>
      </c>
      <c r="AAM660" s="204"/>
      <c r="AAN660" s="204">
        <f>VLOOKUP(AAK660,$A$681:$F$2354,6,FALSE)</f>
        <v>0</v>
      </c>
      <c r="AAO660" s="203" t="s">
        <v>63</v>
      </c>
      <c r="AAP660" s="10">
        <f>AAN660*1.4</f>
        <v>0</v>
      </c>
      <c r="AAQ660" s="10"/>
      <c r="AAR660" s="273"/>
      <c r="AAS660" s="203" t="s">
        <v>116</v>
      </c>
      <c r="AAT660" s="276" t="s">
        <v>3084</v>
      </c>
      <c r="AAV660" s="204"/>
      <c r="AAW660" s="204">
        <f>VLOOKUP(AAT660,$A$681:$F$2354,6,FALSE)</f>
        <v>0</v>
      </c>
      <c r="AAX660" s="203" t="s">
        <v>63</v>
      </c>
      <c r="AAY660" s="10">
        <f>AAW660*1.4</f>
        <v>0</v>
      </c>
      <c r="AAZ660" s="10"/>
      <c r="ABA660" s="273"/>
      <c r="ABB660" s="203" t="s">
        <v>116</v>
      </c>
      <c r="ABC660" s="278" t="s">
        <v>183</v>
      </c>
      <c r="ABE660" s="204"/>
      <c r="ABF660" s="204" t="e">
        <f>VLOOKUP(ABC660,$A$681:$F$2354,6,FALSE)</f>
        <v>#N/A</v>
      </c>
      <c r="ABG660" s="203" t="s">
        <v>63</v>
      </c>
      <c r="ABH660" s="10" t="e">
        <f>ABF660*1.4</f>
        <v>#N/A</v>
      </c>
      <c r="ABI660" s="10"/>
      <c r="ABJ660" s="273"/>
      <c r="ABK660" s="203" t="s">
        <v>116</v>
      </c>
      <c r="ABL660" s="276" t="s">
        <v>2828</v>
      </c>
      <c r="ABN660" s="204"/>
      <c r="ABO660" s="204">
        <f>VLOOKUP(ABL660,$A$681:$F$2354,6,FALSE)</f>
        <v>0</v>
      </c>
      <c r="ABP660" s="203" t="s">
        <v>63</v>
      </c>
      <c r="ABQ660" s="10">
        <f>ABO660*1.4</f>
        <v>0</v>
      </c>
      <c r="ABR660" s="10"/>
      <c r="ABS660" s="273"/>
      <c r="ABT660" s="203" t="s">
        <v>116</v>
      </c>
      <c r="ABU660" s="276" t="s">
        <v>453</v>
      </c>
      <c r="ABW660" s="204"/>
      <c r="ABX660" s="204">
        <f>VLOOKUP(ABU660,$A$681:$F$2354,6,FALSE)</f>
        <v>0</v>
      </c>
      <c r="ABY660" s="203" t="s">
        <v>63</v>
      </c>
      <c r="ABZ660" s="10">
        <f>ABX660*1.4</f>
        <v>0</v>
      </c>
      <c r="ACA660" s="10"/>
      <c r="ACB660" s="273"/>
      <c r="ACC660" s="203" t="s">
        <v>116</v>
      </c>
      <c r="ACD660" s="278" t="s">
        <v>183</v>
      </c>
      <c r="ACF660" s="204"/>
      <c r="ACG660" s="204" t="e">
        <f>VLOOKUP(ACD660,$A$681:$F$2354,6,FALSE)</f>
        <v>#N/A</v>
      </c>
      <c r="ACH660" s="203" t="s">
        <v>63</v>
      </c>
      <c r="ACI660" s="10" t="e">
        <f>ACG660*1.4</f>
        <v>#N/A</v>
      </c>
      <c r="ACJ660" s="10"/>
      <c r="ACK660" s="273"/>
      <c r="ACL660" s="203" t="s">
        <v>116</v>
      </c>
      <c r="ACM660" s="278" t="s">
        <v>183</v>
      </c>
      <c r="ACO660" s="204"/>
      <c r="ACP660" s="204" t="e">
        <f>VLOOKUP(ACM660,$A$681:$F$2354,6,FALSE)</f>
        <v>#N/A</v>
      </c>
      <c r="ACQ660" s="203" t="s">
        <v>63</v>
      </c>
      <c r="ACR660" s="10" t="e">
        <f>ACP660*1.4</f>
        <v>#N/A</v>
      </c>
      <c r="ACS660" s="10"/>
      <c r="ACT660" s="273"/>
      <c r="ACU660" s="203" t="s">
        <v>116</v>
      </c>
      <c r="ACV660" s="278" t="s">
        <v>183</v>
      </c>
      <c r="ACX660" s="204"/>
      <c r="ACY660" s="204" t="e">
        <f>VLOOKUP(ACV660,$A$681:$F$2354,6,FALSE)</f>
        <v>#N/A</v>
      </c>
      <c r="ACZ660" s="203" t="s">
        <v>63</v>
      </c>
      <c r="ADA660" s="10" t="e">
        <f>ACY660*1.4</f>
        <v>#N/A</v>
      </c>
      <c r="ADB660" s="10"/>
      <c r="ADC660" s="273"/>
      <c r="ADD660" s="203" t="s">
        <v>116</v>
      </c>
      <c r="ADE660" s="278" t="s">
        <v>183</v>
      </c>
      <c r="ADG660" s="204"/>
      <c r="ADH660" s="204" t="e">
        <f>VLOOKUP(ADE660,$A$681:$F$2354,6,FALSE)</f>
        <v>#N/A</v>
      </c>
      <c r="ADI660" s="203" t="s">
        <v>63</v>
      </c>
      <c r="ADJ660" s="10" t="e">
        <f>ADH660*1.4</f>
        <v>#N/A</v>
      </c>
      <c r="ADL660" s="273"/>
      <c r="ADM660" s="203" t="s">
        <v>116</v>
      </c>
      <c r="ADN660" s="278" t="s">
        <v>183</v>
      </c>
      <c r="ADP660" s="204"/>
      <c r="ADQ660" s="204" t="e">
        <f>VLOOKUP(ADN660,$A$681:$F$2354,6,FALSE)</f>
        <v>#N/A</v>
      </c>
      <c r="ADR660" s="203" t="s">
        <v>63</v>
      </c>
      <c r="ADS660" s="10" t="e">
        <f>ADQ660*1.4</f>
        <v>#N/A</v>
      </c>
      <c r="ADT660" s="10"/>
      <c r="ADU660" s="273"/>
      <c r="ADV660" s="203" t="s">
        <v>116</v>
      </c>
      <c r="ADW660" s="278" t="s">
        <v>183</v>
      </c>
      <c r="ADY660" s="204"/>
      <c r="ADZ660" s="204" t="e">
        <f>VLOOKUP(ADW660,$A$681:$F$2354,6,FALSE)</f>
        <v>#N/A</v>
      </c>
      <c r="AEA660" s="203" t="s">
        <v>63</v>
      </c>
      <c r="AEB660" s="10" t="e">
        <f>ADZ660*1.4</f>
        <v>#N/A</v>
      </c>
      <c r="AED660" s="273"/>
      <c r="AEE660" s="203" t="s">
        <v>116</v>
      </c>
      <c r="AEF660" s="278" t="s">
        <v>183</v>
      </c>
      <c r="AEH660" s="204"/>
      <c r="AEI660" s="204" t="e">
        <f>VLOOKUP(AEF660,$A$681:$F$2354,6,FALSE)</f>
        <v>#N/A</v>
      </c>
      <c r="AEJ660" s="203" t="s">
        <v>63</v>
      </c>
      <c r="AEK660" s="10" t="e">
        <f>AEI660*1.4</f>
        <v>#N/A</v>
      </c>
      <c r="AEM660" s="273"/>
      <c r="AEN660" s="203" t="s">
        <v>116</v>
      </c>
      <c r="AEO660" s="278" t="s">
        <v>183</v>
      </c>
      <c r="AEQ660" s="204"/>
      <c r="AER660" s="204" t="e">
        <f>VLOOKUP(AEO660,$A$681:$F$2354,6,FALSE)</f>
        <v>#N/A</v>
      </c>
      <c r="AES660" s="203" t="s">
        <v>63</v>
      </c>
      <c r="AET660" s="10" t="e">
        <f>AER660*1.4</f>
        <v>#N/A</v>
      </c>
      <c r="AEV660" s="273"/>
      <c r="AEW660" s="203" t="s">
        <v>116</v>
      </c>
      <c r="AEX660" s="278" t="s">
        <v>183</v>
      </c>
      <c r="AEZ660" s="204"/>
      <c r="AFA660" s="204" t="e">
        <f>VLOOKUP(AEX660,$A$681:$F$2354,6,FALSE)</f>
        <v>#N/A</v>
      </c>
      <c r="AFB660" s="203" t="s">
        <v>63</v>
      </c>
      <c r="AFC660" s="10" t="e">
        <f>AFA660*1.4</f>
        <v>#N/A</v>
      </c>
      <c r="AFD660" s="10"/>
      <c r="AFE660" s="273"/>
      <c r="AFF660" s="203" t="s">
        <v>116</v>
      </c>
      <c r="AFG660" s="278" t="s">
        <v>183</v>
      </c>
      <c r="AFI660" s="204"/>
      <c r="AFJ660" s="204" t="e">
        <f>VLOOKUP(AFG660,$A$681:$F$2354,6,FALSE)</f>
        <v>#N/A</v>
      </c>
      <c r="AFK660" s="203" t="s">
        <v>63</v>
      </c>
      <c r="AFL660" s="10" t="e">
        <f>AFJ660*1.4</f>
        <v>#N/A</v>
      </c>
      <c r="AFM660" s="10"/>
      <c r="AFN660" s="273"/>
      <c r="AFO660" s="203" t="s">
        <v>116</v>
      </c>
      <c r="AFP660" s="278" t="s">
        <v>183</v>
      </c>
      <c r="AFR660" s="204"/>
      <c r="AFS660" s="204" t="e">
        <f>VLOOKUP(AFP660,$A$681:$F$2354,6,FALSE)</f>
        <v>#N/A</v>
      </c>
      <c r="AFT660" s="203" t="s">
        <v>63</v>
      </c>
      <c r="AFU660" s="10" t="e">
        <f>AFS660*1.4</f>
        <v>#N/A</v>
      </c>
      <c r="AFV660" s="10"/>
      <c r="AFW660" s="273"/>
      <c r="AFX660" s="203" t="s">
        <v>116</v>
      </c>
      <c r="AFY660" s="278" t="s">
        <v>183</v>
      </c>
      <c r="AGA660" s="204"/>
      <c r="AGB660" s="204" t="e">
        <f>VLOOKUP(AFY660,$A$681:$F$2354,6,FALSE)</f>
        <v>#N/A</v>
      </c>
      <c r="AGC660" s="203" t="s">
        <v>63</v>
      </c>
      <c r="AGD660" s="10" t="e">
        <f>AGB660*1.4</f>
        <v>#N/A</v>
      </c>
      <c r="AGE660" s="10"/>
      <c r="AGF660" s="273"/>
      <c r="AGG660" s="203" t="s">
        <v>116</v>
      </c>
      <c r="AGH660" s="278" t="s">
        <v>183</v>
      </c>
      <c r="AGJ660" s="204"/>
      <c r="AGK660" s="204" t="e">
        <f>VLOOKUP(AGH660,$A$681:$F$2354,6,FALSE)</f>
        <v>#N/A</v>
      </c>
      <c r="AGL660" s="203" t="s">
        <v>63</v>
      </c>
      <c r="AGM660" s="10" t="e">
        <f>AGK660*1.4</f>
        <v>#N/A</v>
      </c>
      <c r="AGN660" s="10"/>
      <c r="AGO660" s="273"/>
      <c r="AGP660" s="203" t="s">
        <v>116</v>
      </c>
      <c r="AGQ660" s="278" t="s">
        <v>183</v>
      </c>
      <c r="AGS660" s="204"/>
      <c r="AGT660" s="204" t="e">
        <f>VLOOKUP(AGQ660,$A$681:$F$2354,6,FALSE)</f>
        <v>#N/A</v>
      </c>
      <c r="AGU660" s="203" t="s">
        <v>63</v>
      </c>
      <c r="AGV660" s="10" t="e">
        <f>AGT660*1.4</f>
        <v>#N/A</v>
      </c>
      <c r="AGW660" s="10"/>
      <c r="AGX660" s="273"/>
      <c r="AGY660" s="203" t="s">
        <v>116</v>
      </c>
      <c r="AGZ660" s="276" t="s">
        <v>3143</v>
      </c>
      <c r="AHB660" s="204"/>
      <c r="AHC660" s="204">
        <f>VLOOKUP(AGZ660,$A$681:$F$2354,6,FALSE)</f>
        <v>0</v>
      </c>
      <c r="AHD660" s="203" t="s">
        <v>63</v>
      </c>
      <c r="AHE660" s="10">
        <f>AHC660*1.4</f>
        <v>0</v>
      </c>
      <c r="AHF660" s="10"/>
      <c r="AHG660" s="273"/>
      <c r="AHH660" s="203" t="s">
        <v>116</v>
      </c>
      <c r="AHI660" s="276" t="s">
        <v>2724</v>
      </c>
      <c r="AHK660" s="204"/>
      <c r="AHL660" s="204">
        <f>VLOOKUP(AHI660,$A$681:$F$2354,6,FALSE)</f>
        <v>12</v>
      </c>
      <c r="AHM660" s="203" t="s">
        <v>63</v>
      </c>
      <c r="AHN660" s="10">
        <f>AHL660*1.4</f>
        <v>16.799999999999997</v>
      </c>
      <c r="AHO660" s="10"/>
      <c r="AHP660" s="273"/>
      <c r="AHQ660" s="203" t="s">
        <v>116</v>
      </c>
      <c r="AHR660" s="276" t="s">
        <v>2839</v>
      </c>
      <c r="AHT660" s="204"/>
      <c r="AHU660" s="204">
        <f>VLOOKUP(AHR660,$A$681:$F$2354,6,FALSE)</f>
        <v>92</v>
      </c>
      <c r="AHV660" s="203" t="s">
        <v>63</v>
      </c>
      <c r="AHW660" s="10">
        <f>AHU660*1.4</f>
        <v>128.79999999999998</v>
      </c>
      <c r="AHX660" s="10"/>
      <c r="AHY660" s="273"/>
      <c r="AHZ660" s="203" t="s">
        <v>116</v>
      </c>
      <c r="AIA660" s="276" t="s">
        <v>706</v>
      </c>
      <c r="AIC660" s="204"/>
      <c r="AID660" s="204">
        <f>VLOOKUP(AIA660,$A$681:$F$2354,6,FALSE)</f>
        <v>0</v>
      </c>
      <c r="AIE660" s="203" t="s">
        <v>63</v>
      </c>
      <c r="AIF660" s="10">
        <f>AID660*1.4</f>
        <v>0</v>
      </c>
      <c r="AIG660" s="10"/>
      <c r="AIH660" s="273"/>
      <c r="AII660" s="203" t="s">
        <v>116</v>
      </c>
      <c r="AIJ660" s="276" t="s">
        <v>628</v>
      </c>
      <c r="AIL660" s="204"/>
      <c r="AIM660" s="204">
        <f>VLOOKUP(AIJ660,$A$681:$F$2354,6,FALSE)</f>
        <v>22</v>
      </c>
      <c r="AIN660" s="203" t="s">
        <v>63</v>
      </c>
      <c r="AIO660" s="10">
        <f>AIM660*1.4</f>
        <v>30.799999999999997</v>
      </c>
      <c r="AIP660" s="10"/>
      <c r="AIQ660" s="273"/>
      <c r="AIR660" s="203" t="s">
        <v>116</v>
      </c>
      <c r="AIS660" s="276" t="s">
        <v>663</v>
      </c>
      <c r="AIU660" s="204"/>
      <c r="AIV660" s="204">
        <f>VLOOKUP(AIS660,$A$681:$F$2354,6,FALSE)</f>
        <v>0</v>
      </c>
      <c r="AIW660" s="203" t="s">
        <v>63</v>
      </c>
      <c r="AIX660" s="10">
        <f>AIV660*1.4</f>
        <v>0</v>
      </c>
      <c r="AIY660" s="10"/>
      <c r="AIZ660" s="273"/>
      <c r="AJA660" s="203" t="s">
        <v>116</v>
      </c>
      <c r="AJB660" s="276" t="s">
        <v>2636</v>
      </c>
      <c r="AJD660" s="204"/>
      <c r="AJE660" s="204">
        <f>VLOOKUP(AJB660,$A$681:$F$2354,6,FALSE)</f>
        <v>76</v>
      </c>
      <c r="AJF660" s="203" t="s">
        <v>63</v>
      </c>
      <c r="AJG660" s="10">
        <f>AJE660*1.4</f>
        <v>106.39999999999999</v>
      </c>
      <c r="AJH660" s="10"/>
      <c r="AJI660" s="273"/>
      <c r="AJJ660" s="203" t="s">
        <v>116</v>
      </c>
      <c r="AJK660" s="276" t="s">
        <v>509</v>
      </c>
      <c r="AJM660" s="204"/>
      <c r="AJN660" s="204">
        <f>VLOOKUP(AJK660,$A$681:$F$2354,6,FALSE)</f>
        <v>8</v>
      </c>
      <c r="AJO660" s="203" t="s">
        <v>63</v>
      </c>
      <c r="AJP660" s="10">
        <f>AJN660*1.4</f>
        <v>11.2</v>
      </c>
      <c r="AJQ660" s="10"/>
      <c r="AJR660" s="273"/>
      <c r="AJS660" s="203" t="s">
        <v>116</v>
      </c>
      <c r="AJT660" s="431" t="s">
        <v>989</v>
      </c>
      <c r="AJV660" s="204"/>
      <c r="AJW660" s="204">
        <f>VLOOKUP(AJT660,$A$681:$F$2354,6,FALSE)</f>
        <v>15</v>
      </c>
      <c r="AJX660" s="203" t="s">
        <v>63</v>
      </c>
      <c r="AJY660" s="10">
        <f>AJW660*1.4</f>
        <v>21</v>
      </c>
      <c r="AJZ660" s="10"/>
      <c r="AKA660" s="273"/>
      <c r="AKB660" s="203" t="s">
        <v>116</v>
      </c>
      <c r="AKC660" s="276" t="s">
        <v>483</v>
      </c>
      <c r="AKE660" s="204"/>
      <c r="AKF660" s="204">
        <f>VLOOKUP(AKC660,$A$681:$F$2354,6,FALSE)</f>
        <v>22</v>
      </c>
      <c r="AKG660" s="203" t="s">
        <v>63</v>
      </c>
      <c r="AKH660" s="10">
        <f>AKF660*1.4</f>
        <v>30.799999999999997</v>
      </c>
      <c r="AKI660" s="10"/>
      <c r="AKJ660" s="273"/>
      <c r="AKK660" s="203" t="s">
        <v>116</v>
      </c>
      <c r="AKL660" s="276" t="s">
        <v>453</v>
      </c>
      <c r="AKN660" s="204"/>
      <c r="AKO660" s="204">
        <f>VLOOKUP(AKL660,$A$681:$F$2354,6,FALSE)</f>
        <v>0</v>
      </c>
      <c r="AKP660" s="203" t="s">
        <v>63</v>
      </c>
      <c r="AKQ660" s="10">
        <f>AKO660*1.4</f>
        <v>0</v>
      </c>
      <c r="AKR660" s="10"/>
      <c r="AKS660" s="273"/>
      <c r="AKT660" s="203" t="s">
        <v>116</v>
      </c>
      <c r="AKU660" s="276" t="s">
        <v>1693</v>
      </c>
      <c r="AKW660" s="204"/>
      <c r="AKX660" s="204">
        <f>VLOOKUP(AKU660,$A$681:$F$2354,6,FALSE)</f>
        <v>53</v>
      </c>
      <c r="AKY660" s="203" t="s">
        <v>63</v>
      </c>
      <c r="AKZ660" s="10">
        <f>AKX660*1.4</f>
        <v>74.199999999999989</v>
      </c>
      <c r="ALA660" s="10"/>
      <c r="ALB660" s="273"/>
      <c r="ALC660" s="203" t="s">
        <v>116</v>
      </c>
      <c r="ALD660" s="276" t="s">
        <v>2568</v>
      </c>
      <c r="ALF660" s="204"/>
      <c r="ALG660" s="204">
        <f>VLOOKUP(ALD660,$A$681:$F$2354,6,FALSE)</f>
        <v>0</v>
      </c>
      <c r="ALH660" s="203" t="s">
        <v>63</v>
      </c>
      <c r="ALI660" s="10">
        <f>ALG660*1.4</f>
        <v>0</v>
      </c>
      <c r="ALJ660" s="10"/>
      <c r="ALK660" s="273"/>
      <c r="ALL660" s="203" t="s">
        <v>116</v>
      </c>
      <c r="ALM660" s="276" t="s">
        <v>483</v>
      </c>
      <c r="ALO660" s="204"/>
      <c r="ALP660" s="204">
        <f>VLOOKUP(ALM660,$A$681:$F$2354,6,FALSE)</f>
        <v>22</v>
      </c>
      <c r="ALQ660" s="203" t="s">
        <v>63</v>
      </c>
      <c r="ALR660" s="10">
        <f>ALP660*1.4</f>
        <v>30.799999999999997</v>
      </c>
      <c r="ALS660" s="10"/>
      <c r="ALT660" s="273"/>
      <c r="ALU660" s="203" t="s">
        <v>116</v>
      </c>
      <c r="ALV660" s="276" t="s">
        <v>617</v>
      </c>
      <c r="ALX660" s="204"/>
      <c r="ALY660" s="204">
        <f>VLOOKUP(ALV660,$A$681:$F$2354,6,FALSE)</f>
        <v>23</v>
      </c>
      <c r="ALZ660" s="203" t="s">
        <v>63</v>
      </c>
      <c r="AMA660" s="10">
        <f>ALY660*1.4</f>
        <v>32.199999999999996</v>
      </c>
      <c r="AMB660" s="10"/>
      <c r="AMC660" s="273"/>
      <c r="AMD660" s="203" t="s">
        <v>116</v>
      </c>
      <c r="AME660" s="276" t="s">
        <v>1717</v>
      </c>
      <c r="AMG660" s="204"/>
      <c r="AMH660" s="204">
        <f>VLOOKUP(AME660,$A$681:$F$2354,6,FALSE)</f>
        <v>0</v>
      </c>
      <c r="AMI660" s="203" t="s">
        <v>63</v>
      </c>
      <c r="AMJ660" s="10">
        <f>AMH660*1.4</f>
        <v>0</v>
      </c>
      <c r="AMK660" s="10"/>
      <c r="AML660" s="273"/>
      <c r="AMM660" s="203" t="s">
        <v>116</v>
      </c>
      <c r="AMN660" s="276" t="s">
        <v>3143</v>
      </c>
      <c r="AMP660" s="204"/>
      <c r="AMQ660" s="204">
        <f>VLOOKUP(AMN660,$A$681:$F$2354,6,FALSE)</f>
        <v>0</v>
      </c>
      <c r="AMR660" s="203" t="s">
        <v>63</v>
      </c>
      <c r="AMS660" s="10">
        <f>AMQ660*1.4</f>
        <v>0</v>
      </c>
      <c r="AMT660" s="10"/>
      <c r="AMU660" s="273"/>
      <c r="AMV660" s="203" t="s">
        <v>116</v>
      </c>
      <c r="AMW660" s="276" t="s">
        <v>483</v>
      </c>
      <c r="AMY660" s="204"/>
      <c r="AMZ660" s="204">
        <f>VLOOKUP(AMW660,$A$681:$F$2354,6,FALSE)</f>
        <v>22</v>
      </c>
      <c r="ANA660" s="203" t="s">
        <v>63</v>
      </c>
      <c r="ANB660" s="10">
        <f>AMZ660*1.4</f>
        <v>30.799999999999997</v>
      </c>
      <c r="ANC660" s="10"/>
      <c r="AND660" s="273"/>
      <c r="ANE660" s="203" t="s">
        <v>116</v>
      </c>
      <c r="ANF660" s="276" t="s">
        <v>2671</v>
      </c>
      <c r="ANH660" s="204"/>
      <c r="ANI660" s="204">
        <f>VLOOKUP(ANF660,$A$681:$F$2354,6,FALSE)</f>
        <v>0</v>
      </c>
      <c r="ANJ660" s="203" t="s">
        <v>63</v>
      </c>
      <c r="ANK660" s="10">
        <f>ANI660*1.4</f>
        <v>0</v>
      </c>
      <c r="ANL660" s="10"/>
      <c r="ANM660" s="273"/>
      <c r="ANN660" s="203" t="s">
        <v>116</v>
      </c>
      <c r="ANO660" s="276" t="s">
        <v>449</v>
      </c>
      <c r="ANQ660" s="204"/>
      <c r="ANR660" s="204">
        <f>VLOOKUP(ANO660,$A$681:$F$2354,6,FALSE)</f>
        <v>0</v>
      </c>
      <c r="ANS660" s="203" t="s">
        <v>63</v>
      </c>
      <c r="ANT660" s="10">
        <f>ANR660*1.4</f>
        <v>0</v>
      </c>
      <c r="ANU660" s="10"/>
      <c r="ANV660" s="273"/>
      <c r="ANW660" s="203" t="s">
        <v>116</v>
      </c>
      <c r="ANX660" s="276" t="s">
        <v>2741</v>
      </c>
      <c r="ANZ660" s="204"/>
      <c r="AOA660" s="204">
        <f>VLOOKUP(ANX660,$A$681:$F$2354,6,FALSE)</f>
        <v>0</v>
      </c>
      <c r="AOB660" s="203" t="s">
        <v>63</v>
      </c>
      <c r="AOC660" s="10">
        <f>AOA660*1.4</f>
        <v>0</v>
      </c>
      <c r="AOD660" s="10"/>
      <c r="AOE660" s="273"/>
      <c r="AOF660" s="203" t="s">
        <v>116</v>
      </c>
      <c r="AOG660" s="276" t="s">
        <v>2342</v>
      </c>
      <c r="AOI660" s="204"/>
      <c r="AOJ660" s="204">
        <f>VLOOKUP(AOG660,$A$681:$F$2354,6,FALSE)</f>
        <v>0</v>
      </c>
      <c r="AOK660" s="203" t="s">
        <v>63</v>
      </c>
      <c r="AOL660" s="10">
        <f>AOJ660*1.4</f>
        <v>0</v>
      </c>
      <c r="AOM660" s="10"/>
      <c r="AON660" s="273"/>
      <c r="AOO660" s="203" t="s">
        <v>116</v>
      </c>
      <c r="AOP660" s="276" t="s">
        <v>2088</v>
      </c>
      <c r="AOR660" s="204"/>
      <c r="AOS660" s="204">
        <f>VLOOKUP(AOP660,$A$681:$F$2354,6,FALSE)</f>
        <v>63</v>
      </c>
      <c r="AOT660" s="203" t="s">
        <v>63</v>
      </c>
      <c r="AOU660" s="10">
        <f>AOS660*1.4</f>
        <v>88.199999999999989</v>
      </c>
      <c r="AOV660" s="10"/>
      <c r="AOW660" s="273"/>
      <c r="AOX660" s="203" t="s">
        <v>116</v>
      </c>
      <c r="AOY660" s="276" t="s">
        <v>2636</v>
      </c>
      <c r="APA660" s="204"/>
      <c r="APB660" s="204">
        <f>VLOOKUP(AOY660,$A$681:$F$2354,6,FALSE)</f>
        <v>76</v>
      </c>
      <c r="APC660" s="203" t="s">
        <v>63</v>
      </c>
      <c r="APD660" s="10">
        <f>APB660*1.4</f>
        <v>106.39999999999999</v>
      </c>
      <c r="APE660" s="10"/>
      <c r="APF660" s="273"/>
      <c r="APG660" s="203" t="s">
        <v>116</v>
      </c>
      <c r="APH660" s="276" t="s">
        <v>700</v>
      </c>
      <c r="APJ660" s="204"/>
      <c r="APK660" s="204">
        <f>VLOOKUP(APH660,$A$681:$F$2354,6,FALSE)</f>
        <v>5</v>
      </c>
      <c r="APL660" s="203" t="s">
        <v>63</v>
      </c>
      <c r="APM660" s="10">
        <f>APK660*1.4</f>
        <v>7</v>
      </c>
      <c r="APN660" s="10"/>
      <c r="APO660" s="273"/>
      <c r="APP660" s="203" t="s">
        <v>116</v>
      </c>
      <c r="APQ660" s="276" t="s">
        <v>1262</v>
      </c>
      <c r="APS660" s="204"/>
      <c r="APT660" s="204">
        <f>VLOOKUP(APQ660,$A$681:$F$2354,6,FALSE)</f>
        <v>31</v>
      </c>
      <c r="APU660" s="203" t="s">
        <v>63</v>
      </c>
      <c r="APV660" s="10">
        <f>APT660*1.4</f>
        <v>43.4</v>
      </c>
      <c r="APW660" s="10"/>
      <c r="APX660" s="273"/>
      <c r="APY660" s="203" t="s">
        <v>116</v>
      </c>
      <c r="APZ660" s="276" t="s">
        <v>449</v>
      </c>
      <c r="AQB660" s="204"/>
      <c r="AQC660" s="204">
        <f>VLOOKUP(APZ660,$A$681:$F$2354,6,FALSE)</f>
        <v>0</v>
      </c>
      <c r="AQD660" s="203" t="s">
        <v>63</v>
      </c>
      <c r="AQE660" s="10">
        <f>AQC660*1.4</f>
        <v>0</v>
      </c>
      <c r="AQF660" s="10"/>
      <c r="AQG660" s="273"/>
    </row>
    <row r="661" spans="1:1125" s="14" customFormat="1" ht="15">
      <c r="A661" s="203" t="s">
        <v>117</v>
      </c>
      <c r="B661" s="276" t="s">
        <v>2514</v>
      </c>
      <c r="D661" s="204"/>
      <c r="E661" s="204">
        <f>VLOOKUP(B661,$A$681:$F$2354,6,FALSE)</f>
        <v>28</v>
      </c>
      <c r="F661" s="203" t="s">
        <v>65</v>
      </c>
      <c r="G661" s="10">
        <f>E661*1.3</f>
        <v>36.4</v>
      </c>
      <c r="H661" s="10"/>
      <c r="I661" s="267"/>
      <c r="J661" s="203" t="s">
        <v>117</v>
      </c>
      <c r="K661" s="276" t="s">
        <v>2061</v>
      </c>
      <c r="M661" s="204"/>
      <c r="N661" s="204">
        <f>VLOOKUP(K661,$A$681:$F$2354,6,FALSE)</f>
        <v>0</v>
      </c>
      <c r="O661" s="203" t="s">
        <v>65</v>
      </c>
      <c r="P661" s="10">
        <f>N661*1.3</f>
        <v>0</v>
      </c>
      <c r="Q661" s="10"/>
      <c r="R661" s="267"/>
      <c r="S661" s="203" t="s">
        <v>117</v>
      </c>
      <c r="T661" s="276" t="s">
        <v>449</v>
      </c>
      <c r="V661" s="204"/>
      <c r="W661" s="204">
        <f>VLOOKUP(T661,$A$681:$F$2354,6,FALSE)</f>
        <v>0</v>
      </c>
      <c r="X661" s="203" t="s">
        <v>65</v>
      </c>
      <c r="Y661" s="10">
        <f>W661*1.3</f>
        <v>0</v>
      </c>
      <c r="Z661" s="10"/>
      <c r="AA661" s="267"/>
      <c r="AB661" s="203" t="s">
        <v>117</v>
      </c>
      <c r="AC661" s="276" t="s">
        <v>2839</v>
      </c>
      <c r="AE661" s="204"/>
      <c r="AF661" s="204">
        <f>VLOOKUP(AC661,$A$681:$F$2354,6,FALSE)</f>
        <v>92</v>
      </c>
      <c r="AG661" s="203" t="s">
        <v>65</v>
      </c>
      <c r="AH661" s="10">
        <f>AF661*1.3</f>
        <v>119.60000000000001</v>
      </c>
      <c r="AI661" s="10"/>
      <c r="AJ661" s="267"/>
      <c r="AK661" s="203" t="s">
        <v>117</v>
      </c>
      <c r="AL661" s="276" t="s">
        <v>1832</v>
      </c>
      <c r="AN661" s="204"/>
      <c r="AO661" s="204">
        <f>VLOOKUP(AL661,$A$681:$F$2354,6,FALSE)</f>
        <v>8</v>
      </c>
      <c r="AP661" s="203" t="s">
        <v>65</v>
      </c>
      <c r="AQ661" s="10">
        <f>AO661*1.3</f>
        <v>10.4</v>
      </c>
      <c r="AR661" s="10"/>
      <c r="AS661" s="267"/>
      <c r="AT661" s="203" t="s">
        <v>117</v>
      </c>
      <c r="AU661" s="276" t="s">
        <v>2071</v>
      </c>
      <c r="AW661" s="204"/>
      <c r="AX661" s="204">
        <f>VLOOKUP(AU661,$A$681:$F$2354,6,FALSE)</f>
        <v>43</v>
      </c>
      <c r="AY661" s="203" t="s">
        <v>65</v>
      </c>
      <c r="AZ661" s="10">
        <f>AX661*1.3</f>
        <v>55.9</v>
      </c>
      <c r="BA661" s="10"/>
      <c r="BB661" s="267"/>
      <c r="BC661" s="203" t="s">
        <v>117</v>
      </c>
      <c r="BD661" s="276" t="s">
        <v>2514</v>
      </c>
      <c r="BF661" s="204"/>
      <c r="BG661" s="204">
        <f>VLOOKUP(BD661,$A$681:$F$2354,6,FALSE)</f>
        <v>28</v>
      </c>
      <c r="BH661" s="203" t="s">
        <v>65</v>
      </c>
      <c r="BI661" s="10">
        <f>BG661*1.3</f>
        <v>36.4</v>
      </c>
      <c r="BJ661" s="10"/>
      <c r="BK661" s="267"/>
      <c r="BL661" s="203" t="s">
        <v>117</v>
      </c>
      <c r="BM661" s="276" t="s">
        <v>2792</v>
      </c>
      <c r="BO661" s="204"/>
      <c r="BP661" s="204">
        <f>VLOOKUP(BM661,$A$681:$F$2354,6,FALSE)</f>
        <v>0</v>
      </c>
      <c r="BQ661" s="203" t="s">
        <v>65</v>
      </c>
      <c r="BR661" s="10">
        <f>BP661*1.3</f>
        <v>0</v>
      </c>
      <c r="BS661" s="10"/>
      <c r="BT661" s="267"/>
      <c r="BU661" s="203" t="s">
        <v>117</v>
      </c>
      <c r="BV661" s="276" t="s">
        <v>2514</v>
      </c>
      <c r="BX661" s="204"/>
      <c r="BY661" s="204">
        <f>VLOOKUP(BV661,$A$681:$F$2354,6,FALSE)</f>
        <v>28</v>
      </c>
      <c r="BZ661" s="203" t="s">
        <v>65</v>
      </c>
      <c r="CA661" s="10">
        <f>BY661*1.3</f>
        <v>36.4</v>
      </c>
      <c r="CB661" s="10"/>
      <c r="CC661" s="267"/>
      <c r="CD661" s="203" t="s">
        <v>117</v>
      </c>
      <c r="CE661" s="276" t="s">
        <v>2072</v>
      </c>
      <c r="CG661" s="204"/>
      <c r="CH661" s="204">
        <f>VLOOKUP(CE661,$A$681:$F$2354,6,FALSE)</f>
        <v>153</v>
      </c>
      <c r="CI661" s="203" t="s">
        <v>65</v>
      </c>
      <c r="CJ661" s="10">
        <f>CH661*1.3</f>
        <v>198.9</v>
      </c>
      <c r="CK661" s="10"/>
      <c r="CL661" s="267"/>
      <c r="CM661" s="203" t="s">
        <v>117</v>
      </c>
      <c r="CN661" s="276" t="s">
        <v>2514</v>
      </c>
      <c r="CP661" s="204"/>
      <c r="CQ661" s="204">
        <f>VLOOKUP(CN661,$A$681:$F$2354,6,FALSE)</f>
        <v>28</v>
      </c>
      <c r="CR661" s="203" t="s">
        <v>65</v>
      </c>
      <c r="CS661" s="10">
        <f>CQ661*1.3</f>
        <v>36.4</v>
      </c>
      <c r="CT661" s="10"/>
      <c r="CU661" s="267"/>
      <c r="CV661" s="203" t="s">
        <v>117</v>
      </c>
      <c r="CW661" s="276" t="s">
        <v>2339</v>
      </c>
      <c r="CY661" s="204"/>
      <c r="CZ661" s="204">
        <f>VLOOKUP(CW661,$A$681:$F$2354,6,FALSE)</f>
        <v>25</v>
      </c>
      <c r="DA661" s="203" t="s">
        <v>65</v>
      </c>
      <c r="DB661" s="10">
        <f>CZ661*1.3</f>
        <v>32.5</v>
      </c>
      <c r="DC661" s="10"/>
      <c r="DD661" s="267"/>
      <c r="DE661" s="203" t="s">
        <v>117</v>
      </c>
      <c r="DF661" s="276" t="s">
        <v>449</v>
      </c>
      <c r="DH661" s="204"/>
      <c r="DI661" s="204">
        <f>VLOOKUP(DF661,$A$681:$F$2354,6,FALSE)</f>
        <v>0</v>
      </c>
      <c r="DJ661" s="203" t="s">
        <v>65</v>
      </c>
      <c r="DK661" s="10">
        <f>DI661*1.3</f>
        <v>0</v>
      </c>
      <c r="DL661" s="10"/>
      <c r="DM661" s="267"/>
      <c r="DN661" s="203" t="s">
        <v>117</v>
      </c>
      <c r="DO661" s="276" t="s">
        <v>2768</v>
      </c>
      <c r="DQ661" s="204"/>
      <c r="DR661" s="204">
        <f>VLOOKUP(DO661,$A$681:$F$2354,6,FALSE)</f>
        <v>10</v>
      </c>
      <c r="DS661" s="203" t="s">
        <v>65</v>
      </c>
      <c r="DT661" s="10">
        <f>DR661*1.3</f>
        <v>13</v>
      </c>
      <c r="DU661" s="10"/>
      <c r="DV661" s="267"/>
      <c r="DW661" s="203" t="s">
        <v>117</v>
      </c>
      <c r="DX661" s="278" t="s">
        <v>183</v>
      </c>
      <c r="DZ661" s="204"/>
      <c r="EA661" s="204" t="e">
        <f>VLOOKUP(DX661,$A$681:$F$2354,6,FALSE)</f>
        <v>#N/A</v>
      </c>
      <c r="EB661" s="203" t="s">
        <v>65</v>
      </c>
      <c r="EC661" s="10" t="e">
        <f>EA661*1.3</f>
        <v>#N/A</v>
      </c>
      <c r="ED661" s="10"/>
      <c r="EE661" s="267"/>
      <c r="EF661" s="203" t="s">
        <v>117</v>
      </c>
      <c r="EG661" s="276" t="s">
        <v>449</v>
      </c>
      <c r="EI661" s="204"/>
      <c r="EJ661" s="204">
        <f>VLOOKUP(EG661,$A$681:$F$2354,6,FALSE)</f>
        <v>0</v>
      </c>
      <c r="EK661" s="203" t="s">
        <v>65</v>
      </c>
      <c r="EL661" s="10">
        <f>EJ661*1.3</f>
        <v>0</v>
      </c>
      <c r="EM661" s="10"/>
      <c r="EN661" s="267"/>
      <c r="EO661" s="203" t="s">
        <v>117</v>
      </c>
      <c r="EP661" s="276" t="s">
        <v>617</v>
      </c>
      <c r="ER661" s="204"/>
      <c r="ES661" s="204">
        <f>VLOOKUP(EP661,$A$681:$F$2354,6,FALSE)</f>
        <v>23</v>
      </c>
      <c r="ET661" s="203" t="s">
        <v>65</v>
      </c>
      <c r="EU661" s="10">
        <f>ES661*1.3</f>
        <v>29.900000000000002</v>
      </c>
      <c r="EV661" s="10"/>
      <c r="EW661" s="267"/>
      <c r="EX661" s="203" t="s">
        <v>117</v>
      </c>
      <c r="EY661" s="276" t="s">
        <v>2828</v>
      </c>
      <c r="FA661" s="204"/>
      <c r="FB661" s="204">
        <f>VLOOKUP(EY662,$A$681:$F$2354,6,FALSE)</f>
        <v>153</v>
      </c>
      <c r="FC661" s="203" t="s">
        <v>65</v>
      </c>
      <c r="FD661" s="10">
        <f>FB661*1.3</f>
        <v>198.9</v>
      </c>
      <c r="FE661" s="10"/>
      <c r="FF661" s="267"/>
      <c r="FG661" s="203" t="s">
        <v>117</v>
      </c>
      <c r="FH661" s="421" t="s">
        <v>2340</v>
      </c>
      <c r="FJ661" s="204"/>
      <c r="FK661" s="204">
        <f>VLOOKUP(FH661,$A$681:$F$2354,6,FALSE)</f>
        <v>0</v>
      </c>
      <c r="FL661" s="203" t="s">
        <v>65</v>
      </c>
      <c r="FM661" s="10">
        <f>FK661*1.3</f>
        <v>0</v>
      </c>
      <c r="FN661" s="10"/>
      <c r="FO661" s="267"/>
      <c r="FP661" s="203" t="s">
        <v>117</v>
      </c>
      <c r="FQ661" s="276" t="s">
        <v>2088</v>
      </c>
      <c r="FS661" s="204"/>
      <c r="FT661" s="204">
        <f>VLOOKUP(FQ661,$A$681:$F$2354,6,FALSE)</f>
        <v>63</v>
      </c>
      <c r="FU661" s="203" t="s">
        <v>65</v>
      </c>
      <c r="FV661" s="10">
        <f>FT661*1.3</f>
        <v>81.900000000000006</v>
      </c>
      <c r="FW661" s="10"/>
      <c r="FX661" s="267"/>
      <c r="FY661" s="203" t="s">
        <v>117</v>
      </c>
      <c r="FZ661" s="276" t="s">
        <v>2514</v>
      </c>
      <c r="GB661" s="204"/>
      <c r="GC661" s="204">
        <f>VLOOKUP(FZ661,$A$681:$F$2354,6,FALSE)</f>
        <v>28</v>
      </c>
      <c r="GD661" s="203" t="s">
        <v>65</v>
      </c>
      <c r="GE661" s="10">
        <f>GC661*1.3</f>
        <v>36.4</v>
      </c>
      <c r="GF661" s="10"/>
      <c r="GG661" s="267"/>
      <c r="GH661" s="203" t="s">
        <v>117</v>
      </c>
      <c r="GI661" s="276" t="s">
        <v>643</v>
      </c>
      <c r="GK661" s="204"/>
      <c r="GL661" s="204">
        <f>VLOOKUP(GI661,$A$681:$F$2354,6,FALSE)</f>
        <v>0</v>
      </c>
      <c r="GM661" s="203" t="s">
        <v>65</v>
      </c>
      <c r="GN661" s="10">
        <f>GL661*1.3</f>
        <v>0</v>
      </c>
      <c r="GO661" s="10"/>
      <c r="GP661" s="267"/>
      <c r="GQ661" s="203" t="s">
        <v>117</v>
      </c>
      <c r="GR661" s="276" t="s">
        <v>2514</v>
      </c>
      <c r="GT661" s="204"/>
      <c r="GU661" s="204">
        <f>VLOOKUP(GR661,$A$681:$F$2354,6,FALSE)</f>
        <v>28</v>
      </c>
      <c r="GV661" s="203" t="s">
        <v>65</v>
      </c>
      <c r="GW661" s="10">
        <f>GU661*1.3</f>
        <v>36.4</v>
      </c>
      <c r="GX661" s="10"/>
      <c r="GY661" s="267"/>
      <c r="GZ661" s="203" t="s">
        <v>117</v>
      </c>
      <c r="HA661" s="276" t="s">
        <v>2839</v>
      </c>
      <c r="HC661" s="204"/>
      <c r="HD661" s="204">
        <f>VLOOKUP(HA661,$A$681:$F$2354,6,FALSE)</f>
        <v>92</v>
      </c>
      <c r="HE661" s="203" t="s">
        <v>65</v>
      </c>
      <c r="HF661" s="10">
        <f>HD661*1.3</f>
        <v>119.60000000000001</v>
      </c>
      <c r="HG661" s="10"/>
      <c r="HH661" s="267"/>
      <c r="HI661" s="203" t="s">
        <v>117</v>
      </c>
      <c r="HJ661" s="276" t="s">
        <v>449</v>
      </c>
      <c r="HL661" s="204"/>
      <c r="HM661" s="204">
        <f>VLOOKUP(HJ661,$A$681:$F$2354,6,FALSE)</f>
        <v>0</v>
      </c>
      <c r="HN661" s="203" t="s">
        <v>65</v>
      </c>
      <c r="HO661" s="10">
        <f>HM661*1.3</f>
        <v>0</v>
      </c>
      <c r="HP661" s="10"/>
      <c r="HQ661" s="267"/>
      <c r="HR661" s="203" t="s">
        <v>117</v>
      </c>
      <c r="HS661" s="276" t="s">
        <v>2061</v>
      </c>
      <c r="HU661" s="204"/>
      <c r="HV661" s="204">
        <f>VLOOKUP(HS661,$A$681:$F$2354,6,FALSE)</f>
        <v>0</v>
      </c>
      <c r="HW661" s="203" t="s">
        <v>65</v>
      </c>
      <c r="HX661" s="10">
        <f>HV661*1.3</f>
        <v>0</v>
      </c>
      <c r="HY661" s="10"/>
      <c r="HZ661" s="267"/>
      <c r="IA661" s="203" t="s">
        <v>117</v>
      </c>
      <c r="IB661" s="285" t="s">
        <v>183</v>
      </c>
      <c r="ID661" s="204"/>
      <c r="IE661" s="204" t="e">
        <f>VLOOKUP(IB661,$A$681:$F$2354,6,FALSE)</f>
        <v>#N/A</v>
      </c>
      <c r="IF661" s="203" t="s">
        <v>65</v>
      </c>
      <c r="IG661" s="10" t="e">
        <f>IE661*1.3</f>
        <v>#N/A</v>
      </c>
      <c r="IH661" s="10"/>
      <c r="II661" s="267"/>
      <c r="IJ661" s="203" t="s">
        <v>117</v>
      </c>
      <c r="IK661" s="276" t="s">
        <v>628</v>
      </c>
      <c r="IM661" s="204"/>
      <c r="IN661" s="204">
        <f>VLOOKUP(IK661,$A$681:$F$2354,6,FALSE)</f>
        <v>22</v>
      </c>
      <c r="IO661" s="203" t="s">
        <v>65</v>
      </c>
      <c r="IP661" s="10">
        <f>IN661*1.3</f>
        <v>28.6</v>
      </c>
      <c r="IQ661" s="10"/>
      <c r="IR661" s="267"/>
      <c r="IS661" s="203" t="s">
        <v>117</v>
      </c>
      <c r="IT661" s="276" t="s">
        <v>1693</v>
      </c>
      <c r="IV661" s="204"/>
      <c r="IW661" s="204">
        <f>VLOOKUP(IT661,$A$681:$F$2354,6,FALSE)</f>
        <v>53</v>
      </c>
      <c r="IX661" s="203" t="s">
        <v>65</v>
      </c>
      <c r="IY661" s="10">
        <f>IW661*1.3</f>
        <v>68.900000000000006</v>
      </c>
      <c r="IZ661" s="10"/>
      <c r="JA661" s="267"/>
      <c r="JB661" s="203" t="s">
        <v>117</v>
      </c>
      <c r="JC661" s="276" t="s">
        <v>453</v>
      </c>
      <c r="JE661" s="204"/>
      <c r="JF661" s="204">
        <f>VLOOKUP(JC661,$A$681:$F$2354,6,FALSE)</f>
        <v>0</v>
      </c>
      <c r="JG661" s="203" t="s">
        <v>65</v>
      </c>
      <c r="JH661" s="10">
        <f>JF661*1.3</f>
        <v>0</v>
      </c>
      <c r="JI661" s="10"/>
      <c r="JJ661" s="267"/>
      <c r="JK661" s="203" t="s">
        <v>117</v>
      </c>
      <c r="JL661" s="276" t="s">
        <v>2061</v>
      </c>
      <c r="JN661" s="204"/>
      <c r="JO661" s="204">
        <f>VLOOKUP(JL661,$A$681:$F$2354,6,FALSE)</f>
        <v>0</v>
      </c>
      <c r="JP661" s="203" t="s">
        <v>65</v>
      </c>
      <c r="JQ661" s="10">
        <f>JO661*1.3</f>
        <v>0</v>
      </c>
      <c r="JR661" s="10"/>
      <c r="JS661" s="267"/>
      <c r="JT661" s="203" t="s">
        <v>117</v>
      </c>
      <c r="JU661" s="276" t="s">
        <v>2828</v>
      </c>
      <c r="JW661" s="204"/>
      <c r="JX661" s="204">
        <f>VLOOKUP(JU661,$A$681:$F$2354,6,FALSE)</f>
        <v>0</v>
      </c>
      <c r="JY661" s="203" t="s">
        <v>65</v>
      </c>
      <c r="JZ661" s="10">
        <f>JX661*1.3</f>
        <v>0</v>
      </c>
      <c r="KA661" s="10"/>
      <c r="KB661" s="267"/>
      <c r="KC661" s="203" t="s">
        <v>117</v>
      </c>
      <c r="KD661" s="276" t="s">
        <v>586</v>
      </c>
      <c r="KF661" s="204"/>
      <c r="KG661" s="204">
        <f>VLOOKUP(KD661,$A$681:$F$2354,6,FALSE)</f>
        <v>0</v>
      </c>
      <c r="KH661" s="203" t="s">
        <v>65</v>
      </c>
      <c r="KI661" s="10">
        <f>KG661*1.3</f>
        <v>0</v>
      </c>
      <c r="KJ661" s="10"/>
      <c r="KK661" s="267"/>
      <c r="KL661" s="203" t="s">
        <v>117</v>
      </c>
      <c r="KM661" s="276" t="s">
        <v>2091</v>
      </c>
      <c r="KO661" s="204"/>
      <c r="KP661" s="204">
        <f>VLOOKUP(KM661,$A$681:$F$2354,6,FALSE)</f>
        <v>15</v>
      </c>
      <c r="KQ661" s="203" t="s">
        <v>65</v>
      </c>
      <c r="KR661" s="10">
        <f>KP661*1.3</f>
        <v>19.5</v>
      </c>
      <c r="KS661" s="10"/>
      <c r="KT661" s="267"/>
      <c r="KU661" s="203" t="s">
        <v>117</v>
      </c>
      <c r="KV661" s="276" t="s">
        <v>2339</v>
      </c>
      <c r="KX661" s="204"/>
      <c r="KY661" s="204">
        <f>VLOOKUP(KV661,$A$681:$F$2354,6,FALSE)</f>
        <v>25</v>
      </c>
      <c r="KZ661" s="203" t="s">
        <v>65</v>
      </c>
      <c r="LA661" s="10">
        <f>KY661*1.3</f>
        <v>32.5</v>
      </c>
      <c r="LB661" s="10"/>
      <c r="LC661" s="267"/>
      <c r="LD661" s="203" t="s">
        <v>117</v>
      </c>
      <c r="LE661" s="276" t="s">
        <v>858</v>
      </c>
      <c r="LG661" s="204"/>
      <c r="LH661" s="204">
        <f>VLOOKUP(LE661,$A$681:$F$2354,6,FALSE)</f>
        <v>24</v>
      </c>
      <c r="LI661" s="203" t="s">
        <v>65</v>
      </c>
      <c r="LJ661" s="10">
        <f>LH661*1.3</f>
        <v>31.200000000000003</v>
      </c>
      <c r="LK661" s="10"/>
      <c r="LL661" s="267"/>
      <c r="LM661" s="203" t="s">
        <v>117</v>
      </c>
      <c r="LN661" s="276" t="s">
        <v>2071</v>
      </c>
      <c r="LP661" s="204"/>
      <c r="LQ661" s="204">
        <f>VLOOKUP(LN661,$A$681:$F$2354,6,FALSE)</f>
        <v>43</v>
      </c>
      <c r="LR661" s="203" t="s">
        <v>65</v>
      </c>
      <c r="LS661" s="10">
        <f>LQ661*1.3</f>
        <v>55.9</v>
      </c>
      <c r="LT661" s="10"/>
      <c r="LU661" s="267"/>
      <c r="LV661" s="203" t="s">
        <v>117</v>
      </c>
      <c r="LW661" s="276" t="s">
        <v>3143</v>
      </c>
      <c r="LY661" s="204"/>
      <c r="LZ661" s="204">
        <f>VLOOKUP(LW661,$A$681:$F$2354,6,FALSE)</f>
        <v>0</v>
      </c>
      <c r="MA661" s="203" t="s">
        <v>65</v>
      </c>
      <c r="MB661" s="10">
        <f>LZ661*1.3</f>
        <v>0</v>
      </c>
      <c r="MC661" s="10"/>
      <c r="MD661" s="267"/>
      <c r="ME661" s="203" t="s">
        <v>117</v>
      </c>
      <c r="MF661" s="276" t="s">
        <v>617</v>
      </c>
      <c r="MH661" s="204"/>
      <c r="MI661" s="204">
        <f>VLOOKUP(MF661,$A$681:$F$2354,6,FALSE)</f>
        <v>23</v>
      </c>
      <c r="MJ661" s="203" t="s">
        <v>65</v>
      </c>
      <c r="MK661" s="10">
        <f>MI661*1.3</f>
        <v>29.900000000000002</v>
      </c>
      <c r="ML661" s="10"/>
      <c r="MM661" s="267"/>
      <c r="MN661" s="203" t="s">
        <v>117</v>
      </c>
      <c r="MO661" s="276" t="s">
        <v>2125</v>
      </c>
      <c r="MQ661" s="204"/>
      <c r="MR661" s="204">
        <f>VLOOKUP(MO661,$A$681:$F$2354,6,FALSE)</f>
        <v>33</v>
      </c>
      <c r="MS661" s="203" t="s">
        <v>65</v>
      </c>
      <c r="MT661" s="10">
        <f>MR661*1.3</f>
        <v>42.9</v>
      </c>
      <c r="MU661" s="10"/>
      <c r="MV661" s="267"/>
      <c r="MW661" s="203" t="s">
        <v>117</v>
      </c>
      <c r="MX661" s="276" t="s">
        <v>660</v>
      </c>
      <c r="MZ661" s="204"/>
      <c r="NA661" s="204">
        <f>VLOOKUP(MX661,$A$681:$F$2354,6,FALSE)</f>
        <v>0</v>
      </c>
      <c r="NB661" s="203" t="s">
        <v>65</v>
      </c>
      <c r="NC661" s="10">
        <f>NA661*1.3</f>
        <v>0</v>
      </c>
      <c r="ND661" s="10"/>
      <c r="NE661" s="267"/>
      <c r="NF661" s="203" t="s">
        <v>117</v>
      </c>
      <c r="NG661" s="276" t="s">
        <v>663</v>
      </c>
      <c r="NI661" s="204"/>
      <c r="NJ661" s="204">
        <f>VLOOKUP(NG661,$A$681:$F$2354,6,FALSE)</f>
        <v>0</v>
      </c>
      <c r="NK661" s="203" t="s">
        <v>65</v>
      </c>
      <c r="NL661" s="10">
        <f>NJ661*1.3</f>
        <v>0</v>
      </c>
      <c r="NM661" s="10"/>
      <c r="NN661" s="267"/>
      <c r="NO661" s="203" t="s">
        <v>117</v>
      </c>
      <c r="NP661" s="424" t="s">
        <v>3143</v>
      </c>
      <c r="NR661" s="204"/>
      <c r="NS661" s="204">
        <f>VLOOKUP(NP661,$A$681:$F$2354,6,FALSE)</f>
        <v>0</v>
      </c>
      <c r="NT661" s="203" t="s">
        <v>65</v>
      </c>
      <c r="NU661" s="10">
        <f>NS661*1.3</f>
        <v>0</v>
      </c>
      <c r="NV661" s="10"/>
      <c r="NW661" s="267"/>
      <c r="NX661" s="203" t="s">
        <v>117</v>
      </c>
      <c r="NY661" s="276" t="s">
        <v>2724</v>
      </c>
      <c r="OA661" s="204"/>
      <c r="OB661" s="204">
        <f>VLOOKUP(NY661,$A$681:$F$2354,6,FALSE)</f>
        <v>12</v>
      </c>
      <c r="OC661" s="203" t="s">
        <v>65</v>
      </c>
      <c r="OD661" s="10">
        <f>OB661*1.3</f>
        <v>15.600000000000001</v>
      </c>
      <c r="OE661" s="10"/>
      <c r="OF661" s="267"/>
      <c r="OG661" s="203" t="s">
        <v>117</v>
      </c>
      <c r="OH661" s="276" t="s">
        <v>660</v>
      </c>
      <c r="OJ661" s="204"/>
      <c r="OK661" s="204">
        <f>VLOOKUP(OH661,$A$681:$F$2354,6,FALSE)</f>
        <v>0</v>
      </c>
      <c r="OL661" s="203" t="s">
        <v>65</v>
      </c>
      <c r="OM661" s="10">
        <f>OK661*1.3</f>
        <v>0</v>
      </c>
      <c r="ON661" s="10"/>
      <c r="OO661" s="267"/>
      <c r="OP661" s="203" t="s">
        <v>117</v>
      </c>
      <c r="OQ661" s="424" t="s">
        <v>582</v>
      </c>
      <c r="OS661" s="204"/>
      <c r="OT661" s="204">
        <f>VLOOKUP(OQ661,$A$681:$F$2354,6,FALSE)</f>
        <v>15</v>
      </c>
      <c r="OU661" s="203" t="s">
        <v>65</v>
      </c>
      <c r="OV661" s="10">
        <f>OT661*1.3</f>
        <v>19.5</v>
      </c>
      <c r="OW661" s="10"/>
      <c r="OX661" s="267"/>
      <c r="OY661" s="203" t="s">
        <v>117</v>
      </c>
      <c r="OZ661" s="428" t="s">
        <v>449</v>
      </c>
      <c r="PB661" s="204"/>
      <c r="PC661" s="204">
        <f>VLOOKUP(OZ661,$A$681:$F$2354,6,FALSE)</f>
        <v>0</v>
      </c>
      <c r="PD661" s="203" t="s">
        <v>65</v>
      </c>
      <c r="PE661" s="10">
        <f>PC661*1.3</f>
        <v>0</v>
      </c>
      <c r="PF661" s="10"/>
      <c r="PG661" s="267"/>
      <c r="PH661" s="203" t="s">
        <v>117</v>
      </c>
      <c r="PI661" s="276" t="s">
        <v>2514</v>
      </c>
      <c r="PK661" s="204"/>
      <c r="PL661" s="204">
        <f>VLOOKUP(PI661,$A$681:$F$2354,6,FALSE)</f>
        <v>28</v>
      </c>
      <c r="PM661" s="203" t="s">
        <v>65</v>
      </c>
      <c r="PN661" s="10">
        <f>PL661*1.3</f>
        <v>36.4</v>
      </c>
      <c r="PO661" s="10"/>
      <c r="PP661" s="267"/>
      <c r="PQ661" s="203" t="s">
        <v>117</v>
      </c>
      <c r="PR661" s="276" t="s">
        <v>183</v>
      </c>
      <c r="PT661" s="204"/>
      <c r="PU661" s="204" t="e">
        <f>VLOOKUP(PR661,$A$681:$F$2354,6,FALSE)</f>
        <v>#N/A</v>
      </c>
      <c r="PV661" s="203" t="s">
        <v>65</v>
      </c>
      <c r="PW661" s="10" t="e">
        <f>PU661*1.3</f>
        <v>#N/A</v>
      </c>
      <c r="PX661" s="10"/>
      <c r="PY661" s="267"/>
      <c r="PZ661" s="203" t="s">
        <v>117</v>
      </c>
      <c r="QA661" s="276" t="s">
        <v>586</v>
      </c>
      <c r="QC661" s="204"/>
      <c r="QD661" s="204">
        <f>VLOOKUP(QA661,$A$681:$F$2354,6,FALSE)</f>
        <v>0</v>
      </c>
      <c r="QE661" s="203" t="s">
        <v>65</v>
      </c>
      <c r="QF661" s="10">
        <f>QD661*1.3</f>
        <v>0</v>
      </c>
      <c r="QG661" s="10"/>
      <c r="QH661" s="267"/>
      <c r="QI661" s="203" t="s">
        <v>117</v>
      </c>
      <c r="QJ661" s="276" t="s">
        <v>2071</v>
      </c>
      <c r="QL661" s="204"/>
      <c r="QM661" s="204">
        <f>VLOOKUP(QJ661,$A$681:$F$2354,6,FALSE)</f>
        <v>43</v>
      </c>
      <c r="QN661" s="203" t="s">
        <v>65</v>
      </c>
      <c r="QO661" s="10">
        <f>QM661*1.3</f>
        <v>55.9</v>
      </c>
      <c r="QP661" s="10"/>
      <c r="QQ661" s="267"/>
      <c r="QR661" s="203" t="s">
        <v>117</v>
      </c>
      <c r="QS661" s="276" t="s">
        <v>1677</v>
      </c>
      <c r="QU661" s="204"/>
      <c r="QV661" s="204">
        <f>VLOOKUP(QS661,$A$681:$F$2354,6,FALSE)</f>
        <v>14</v>
      </c>
      <c r="QW661" s="203" t="s">
        <v>65</v>
      </c>
      <c r="QX661" s="10">
        <f>QV661*1.3</f>
        <v>18.2</v>
      </c>
      <c r="QY661" s="10"/>
      <c r="QZ661" s="267"/>
      <c r="RA661" s="203" t="s">
        <v>117</v>
      </c>
      <c r="RB661" s="276" t="s">
        <v>645</v>
      </c>
      <c r="RD661" s="204"/>
      <c r="RE661" s="204">
        <f>VLOOKUP(RB661,$A$681:$F$2354,6,FALSE)</f>
        <v>0</v>
      </c>
      <c r="RF661" s="203" t="s">
        <v>65</v>
      </c>
      <c r="RG661" s="10">
        <f>RE661*1.3</f>
        <v>0</v>
      </c>
      <c r="RH661" s="10"/>
      <c r="RI661" s="267"/>
      <c r="RJ661" s="203" t="s">
        <v>117</v>
      </c>
      <c r="RK661" s="278" t="s">
        <v>183</v>
      </c>
      <c r="RM661" s="204"/>
      <c r="RN661" s="204" t="e">
        <f>VLOOKUP(RK661,$A$681:$F$2354,6,FALSE)</f>
        <v>#N/A</v>
      </c>
      <c r="RO661" s="203" t="s">
        <v>65</v>
      </c>
      <c r="RP661" s="10" t="e">
        <f>RN661*1.3</f>
        <v>#N/A</v>
      </c>
      <c r="RQ661" s="10"/>
      <c r="RR661" s="267"/>
      <c r="RS661" s="203" t="s">
        <v>117</v>
      </c>
      <c r="RT661" s="276" t="s">
        <v>2636</v>
      </c>
      <c r="RV661" s="204"/>
      <c r="RW661" s="204">
        <f>VLOOKUP(RT661,$A$681:$F$2354,6,FALSE)</f>
        <v>76</v>
      </c>
      <c r="RX661" s="203" t="s">
        <v>65</v>
      </c>
      <c r="RY661" s="10">
        <f>RW661*1.3</f>
        <v>98.8</v>
      </c>
      <c r="RZ661" s="10"/>
      <c r="SA661" s="273"/>
      <c r="SB661" s="203" t="s">
        <v>117</v>
      </c>
      <c r="SC661" s="276" t="s">
        <v>706</v>
      </c>
      <c r="SE661" s="204"/>
      <c r="SF661" s="204">
        <f>VLOOKUP(SC661,$A$681:$F$2354,6,FALSE)</f>
        <v>0</v>
      </c>
      <c r="SG661" s="203" t="s">
        <v>65</v>
      </c>
      <c r="SH661" s="10">
        <f>SF661*1.3</f>
        <v>0</v>
      </c>
      <c r="SI661" s="10"/>
      <c r="SJ661" s="273"/>
      <c r="SK661" s="203" t="s">
        <v>117</v>
      </c>
      <c r="SL661" s="276" t="s">
        <v>2839</v>
      </c>
      <c r="SN661" s="204"/>
      <c r="SO661" s="204">
        <f>VLOOKUP(SL661,$A$681:$F$2354,6,FALSE)</f>
        <v>92</v>
      </c>
      <c r="SP661" s="203" t="s">
        <v>65</v>
      </c>
      <c r="SQ661" s="10">
        <f>SO661*1.3</f>
        <v>119.60000000000001</v>
      </c>
      <c r="SR661" s="10"/>
      <c r="SS661" s="273"/>
      <c r="ST661" s="203" t="s">
        <v>117</v>
      </c>
      <c r="SU661" s="276" t="s">
        <v>1221</v>
      </c>
      <c r="SW661" s="204"/>
      <c r="SX661" s="204">
        <f>VLOOKUP(SU661,$A$681:$F$2354,6,FALSE)</f>
        <v>5</v>
      </c>
      <c r="SY661" s="203" t="s">
        <v>65</v>
      </c>
      <c r="SZ661" s="10">
        <f>SX661*1.3</f>
        <v>6.5</v>
      </c>
      <c r="TA661" s="10"/>
      <c r="TB661" s="273"/>
      <c r="TC661" s="203" t="s">
        <v>117</v>
      </c>
      <c r="TD661" s="428" t="s">
        <v>509</v>
      </c>
      <c r="TF661" s="204"/>
      <c r="TG661" s="204">
        <f>VLOOKUP(TD661,$A$681:$F$2354,6,FALSE)</f>
        <v>8</v>
      </c>
      <c r="TH661" s="203" t="s">
        <v>65</v>
      </c>
      <c r="TI661" s="10">
        <f>TG661*1.3</f>
        <v>10.4</v>
      </c>
      <c r="TK661" s="273"/>
      <c r="TL661" s="203" t="s">
        <v>117</v>
      </c>
      <c r="TM661" s="276" t="s">
        <v>992</v>
      </c>
      <c r="TO661" s="204"/>
      <c r="TP661" s="204">
        <f>VLOOKUP(TM661,$A$681:$F$2354,6,FALSE)</f>
        <v>47</v>
      </c>
      <c r="TQ661" s="203" t="s">
        <v>65</v>
      </c>
      <c r="TR661" s="10">
        <f>TP661*1.3</f>
        <v>61.1</v>
      </c>
      <c r="TS661" s="10"/>
      <c r="TT661" s="273"/>
      <c r="TU661" s="203" t="s">
        <v>117</v>
      </c>
      <c r="TV661" s="276" t="s">
        <v>1712</v>
      </c>
      <c r="TX661" s="204"/>
      <c r="TY661" s="204">
        <f>VLOOKUP(TV661,$A$681:$F$2354,6,FALSE)</f>
        <v>0</v>
      </c>
      <c r="TZ661" s="203" t="s">
        <v>65</v>
      </c>
      <c r="UA661" s="10">
        <f>TY661*1.3</f>
        <v>0</v>
      </c>
      <c r="UB661" s="10"/>
      <c r="UC661" s="273"/>
      <c r="UD661" s="203" t="s">
        <v>117</v>
      </c>
      <c r="UE661" s="285" t="s">
        <v>183</v>
      </c>
      <c r="UG661" s="204"/>
      <c r="UH661" s="204" t="e">
        <f>VLOOKUP(UE661,$A$681:$F$2354,6,FALSE)</f>
        <v>#N/A</v>
      </c>
      <c r="UI661" s="203" t="s">
        <v>65</v>
      </c>
      <c r="UJ661" s="10" t="e">
        <f>UH661*1.3</f>
        <v>#N/A</v>
      </c>
      <c r="UK661" s="10"/>
      <c r="UL661" s="273"/>
      <c r="UM661" s="203" t="s">
        <v>117</v>
      </c>
      <c r="UN661" s="276" t="s">
        <v>992</v>
      </c>
      <c r="UP661" s="204"/>
      <c r="UQ661" s="204">
        <f>VLOOKUP(UN661,$A$681:$F$2354,6,FALSE)</f>
        <v>47</v>
      </c>
      <c r="UR661" s="203" t="s">
        <v>65</v>
      </c>
      <c r="US661" s="10">
        <f>UQ661*1.3</f>
        <v>61.1</v>
      </c>
      <c r="UT661" s="10"/>
      <c r="UU661" s="273"/>
      <c r="UV661" s="203" t="s">
        <v>117</v>
      </c>
      <c r="UW661" s="276" t="s">
        <v>2636</v>
      </c>
      <c r="UY661" s="204"/>
      <c r="UZ661" s="204">
        <f>VLOOKUP(UW661,$A$681:$F$2354,6,FALSE)</f>
        <v>76</v>
      </c>
      <c r="VA661" s="203" t="s">
        <v>65</v>
      </c>
      <c r="VB661" s="10">
        <f>UZ661*1.3</f>
        <v>98.8</v>
      </c>
      <c r="VC661" s="10"/>
      <c r="VD661" s="273"/>
      <c r="VE661" s="203" t="s">
        <v>117</v>
      </c>
      <c r="VF661" s="276" t="s">
        <v>453</v>
      </c>
      <c r="VH661" s="204"/>
      <c r="VI661" s="204">
        <f>VLOOKUP(VF661,$A$681:$F$2354,6,FALSE)</f>
        <v>0</v>
      </c>
      <c r="VJ661" s="203" t="s">
        <v>65</v>
      </c>
      <c r="VK661" s="10">
        <f>VI661*1.3</f>
        <v>0</v>
      </c>
      <c r="VL661" s="10"/>
      <c r="VM661" s="273"/>
      <c r="VN661" s="203" t="s">
        <v>117</v>
      </c>
      <c r="VO661" s="276" t="s">
        <v>988</v>
      </c>
      <c r="VQ661" s="204"/>
      <c r="VR661" s="204">
        <f>VLOOKUP(VO661,$A$681:$F$2354,6,FALSE)</f>
        <v>0</v>
      </c>
      <c r="VS661" s="203" t="s">
        <v>65</v>
      </c>
      <c r="VT661" s="10">
        <f>VR661*1.3</f>
        <v>0</v>
      </c>
      <c r="VU661" s="10"/>
      <c r="VV661" s="273"/>
      <c r="VW661" s="203" t="s">
        <v>117</v>
      </c>
      <c r="VX661" s="278" t="s">
        <v>183</v>
      </c>
      <c r="VZ661" s="204"/>
      <c r="WA661" s="204" t="e">
        <f>VLOOKUP(VX661,$A$681:$F$2354,6,FALSE)</f>
        <v>#N/A</v>
      </c>
      <c r="WB661" s="203" t="s">
        <v>65</v>
      </c>
      <c r="WC661" s="10" t="e">
        <f>WA661*1.3</f>
        <v>#N/A</v>
      </c>
      <c r="WE661" s="273"/>
      <c r="WF661" s="203" t="s">
        <v>117</v>
      </c>
      <c r="WG661" s="276" t="s">
        <v>2768</v>
      </c>
      <c r="WI661" s="204"/>
      <c r="WJ661" s="204">
        <f>VLOOKUP(WG661,$A$681:$F$2354,6,FALSE)</f>
        <v>10</v>
      </c>
      <c r="WK661" s="203" t="s">
        <v>65</v>
      </c>
      <c r="WL661" s="10">
        <f>WJ661*1.3</f>
        <v>13</v>
      </c>
      <c r="WN661" s="273"/>
      <c r="WO661" s="203" t="s">
        <v>117</v>
      </c>
      <c r="WP661" s="278" t="s">
        <v>183</v>
      </c>
      <c r="WQ661" s="204"/>
      <c r="WR661" s="204"/>
      <c r="WS661" s="204" t="e">
        <f>VLOOKUP(WP661,$A$681:$F$2354,6,FALSE)</f>
        <v>#N/A</v>
      </c>
      <c r="WT661" s="203" t="s">
        <v>65</v>
      </c>
      <c r="WU661" s="10" t="e">
        <f>WS661*1.3</f>
        <v>#N/A</v>
      </c>
      <c r="WV661" s="10"/>
      <c r="WW661" s="273"/>
      <c r="WX661" s="203" t="s">
        <v>117</v>
      </c>
      <c r="WY661" s="278" t="s">
        <v>183</v>
      </c>
      <c r="XA661" s="204"/>
      <c r="XB661" s="204" t="e">
        <f>VLOOKUP(WY661,$A$681:$F$2354,6,FALSE)</f>
        <v>#N/A</v>
      </c>
      <c r="XC661" s="203" t="s">
        <v>65</v>
      </c>
      <c r="XD661" s="10" t="e">
        <f>XB661*1.3</f>
        <v>#N/A</v>
      </c>
      <c r="XF661" s="273"/>
      <c r="XG661" s="203" t="s">
        <v>117</v>
      </c>
      <c r="XH661" s="276" t="s">
        <v>2624</v>
      </c>
      <c r="XJ661" s="204"/>
      <c r="XK661" s="204">
        <f>VLOOKUP(XH661,$A$681:$F$2354,6,FALSE)</f>
        <v>21</v>
      </c>
      <c r="XL661" s="203" t="s">
        <v>65</v>
      </c>
      <c r="XM661" s="10">
        <f>XK661*1.3</f>
        <v>27.3</v>
      </c>
      <c r="XO661" s="273"/>
      <c r="XP661" s="203" t="s">
        <v>117</v>
      </c>
      <c r="XQ661" s="276" t="s">
        <v>2072</v>
      </c>
      <c r="XS661" s="204"/>
      <c r="XT661" s="204">
        <f>VLOOKUP(XQ661,$A$681:$F$2354,6,FALSE)</f>
        <v>153</v>
      </c>
      <c r="XU661" s="203" t="s">
        <v>65</v>
      </c>
      <c r="XV661" s="10">
        <f>XT661*1.3</f>
        <v>198.9</v>
      </c>
      <c r="XW661" s="10"/>
      <c r="XX661" s="273"/>
      <c r="XY661" s="203" t="s">
        <v>117</v>
      </c>
      <c r="XZ661" s="276" t="s">
        <v>483</v>
      </c>
      <c r="YB661" s="204"/>
      <c r="YC661" s="204">
        <f>VLOOKUP(XZ661,$A$681:$F$2354,6,FALSE)</f>
        <v>22</v>
      </c>
      <c r="YD661" s="203" t="s">
        <v>65</v>
      </c>
      <c r="YE661" s="10">
        <f>YC661*1.3</f>
        <v>28.6</v>
      </c>
      <c r="YG661" s="273"/>
      <c r="YH661" s="203" t="s">
        <v>117</v>
      </c>
      <c r="YI661" s="278" t="s">
        <v>183</v>
      </c>
      <c r="YK661" s="204"/>
      <c r="YL661" s="204" t="e">
        <f>VLOOKUP(YI661,$A$681:$F$2354,6,FALSE)</f>
        <v>#N/A</v>
      </c>
      <c r="YM661" s="203" t="s">
        <v>65</v>
      </c>
      <c r="YN661" s="10" t="e">
        <f>YL661*1.3</f>
        <v>#N/A</v>
      </c>
      <c r="YO661" s="10"/>
      <c r="YP661" s="273"/>
      <c r="YQ661" s="203" t="s">
        <v>117</v>
      </c>
      <c r="YR661" s="278" t="s">
        <v>183</v>
      </c>
      <c r="YT661" s="204"/>
      <c r="YU661" s="204" t="e">
        <f>VLOOKUP(YR661,$A$681:$F$2354,6,FALSE)</f>
        <v>#N/A</v>
      </c>
      <c r="YV661" s="203" t="s">
        <v>65</v>
      </c>
      <c r="YW661" s="10" t="e">
        <f>YU661*1.3</f>
        <v>#N/A</v>
      </c>
      <c r="YY661" s="273"/>
      <c r="YZ661" s="203" t="s">
        <v>117</v>
      </c>
      <c r="ZA661" s="428" t="s">
        <v>617</v>
      </c>
      <c r="ZC661" s="204"/>
      <c r="ZD661" s="204">
        <f>VLOOKUP(ZA661,$A$681:$F$2354,6,FALSE)</f>
        <v>23</v>
      </c>
      <c r="ZE661" s="203" t="s">
        <v>65</v>
      </c>
      <c r="ZF661" s="10">
        <f>ZD661*1.3</f>
        <v>29.900000000000002</v>
      </c>
      <c r="ZH661" s="273"/>
      <c r="ZI661" s="203" t="s">
        <v>117</v>
      </c>
      <c r="ZJ661" s="276" t="s">
        <v>483</v>
      </c>
      <c r="ZL661" s="204"/>
      <c r="ZM661" s="204">
        <f>VLOOKUP(ZJ661,$A$681:$F$2354,6,FALSE)</f>
        <v>22</v>
      </c>
      <c r="ZN661" s="203" t="s">
        <v>65</v>
      </c>
      <c r="ZO661" s="10">
        <f>ZM661*1.3</f>
        <v>28.6</v>
      </c>
      <c r="ZQ661" s="273"/>
      <c r="ZR661" s="203" t="s">
        <v>117</v>
      </c>
      <c r="ZS661" s="276" t="s">
        <v>618</v>
      </c>
      <c r="ZU661" s="204"/>
      <c r="ZV661" s="204">
        <f>VLOOKUP(ZS661,$A$681:$F$2354,6,FALSE)</f>
        <v>16</v>
      </c>
      <c r="ZW661" s="203" t="s">
        <v>65</v>
      </c>
      <c r="ZX661" s="10">
        <f>ZV661*1.3</f>
        <v>20.8</v>
      </c>
      <c r="ZY661" s="10"/>
      <c r="ZZ661" s="273"/>
      <c r="AAA661" s="203" t="s">
        <v>117</v>
      </c>
      <c r="AAB661" s="276" t="s">
        <v>2339</v>
      </c>
      <c r="AAD661" s="204"/>
      <c r="AAE661" s="204">
        <f>VLOOKUP(AAB661,$A$681:$F$2354,6,FALSE)</f>
        <v>25</v>
      </c>
      <c r="AAF661" s="203" t="s">
        <v>65</v>
      </c>
      <c r="AAG661" s="10">
        <f>AAE661*1.3</f>
        <v>32.5</v>
      </c>
      <c r="AAH661" s="10"/>
      <c r="AAI661" s="273"/>
      <c r="AAJ661" s="203" t="s">
        <v>117</v>
      </c>
      <c r="AAK661" s="276" t="s">
        <v>449</v>
      </c>
      <c r="AAM661" s="204"/>
      <c r="AAN661" s="204">
        <f>VLOOKUP(AAK661,$A$681:$F$2354,6,FALSE)</f>
        <v>0</v>
      </c>
      <c r="AAO661" s="203" t="s">
        <v>65</v>
      </c>
      <c r="AAP661" s="10">
        <f>AAN661*1.3</f>
        <v>0</v>
      </c>
      <c r="AAQ661" s="10"/>
      <c r="AAR661" s="273"/>
      <c r="AAS661" s="203" t="s">
        <v>117</v>
      </c>
      <c r="AAT661" s="276" t="s">
        <v>2331</v>
      </c>
      <c r="AAV661" s="204"/>
      <c r="AAW661" s="204">
        <f>VLOOKUP(AAT661,$A$681:$F$2354,6,FALSE)</f>
        <v>58</v>
      </c>
      <c r="AAX661" s="203" t="s">
        <v>65</v>
      </c>
      <c r="AAY661" s="10">
        <f>AAW661*1.3</f>
        <v>75.400000000000006</v>
      </c>
      <c r="AAZ661" s="10"/>
      <c r="ABA661" s="273"/>
      <c r="ABB661" s="203" t="s">
        <v>117</v>
      </c>
      <c r="ABC661" s="278" t="s">
        <v>183</v>
      </c>
      <c r="ABE661" s="204"/>
      <c r="ABF661" s="204" t="e">
        <f>VLOOKUP(ABC661,$A$681:$F$2354,6,FALSE)</f>
        <v>#N/A</v>
      </c>
      <c r="ABG661" s="203" t="s">
        <v>65</v>
      </c>
      <c r="ABH661" s="10" t="e">
        <f>ABF661*1.3</f>
        <v>#N/A</v>
      </c>
      <c r="ABI661" s="10"/>
      <c r="ABJ661" s="273"/>
      <c r="ABK661" s="203" t="s">
        <v>117</v>
      </c>
      <c r="ABL661" s="276" t="s">
        <v>2088</v>
      </c>
      <c r="ABN661" s="204"/>
      <c r="ABO661" s="204">
        <f>VLOOKUP(ABL661,$A$681:$F$2354,6,FALSE)</f>
        <v>63</v>
      </c>
      <c r="ABP661" s="203" t="s">
        <v>65</v>
      </c>
      <c r="ABQ661" s="10">
        <f>ABO661*1.3</f>
        <v>81.900000000000006</v>
      </c>
      <c r="ABR661" s="10"/>
      <c r="ABS661" s="273"/>
      <c r="ABT661" s="203" t="s">
        <v>117</v>
      </c>
      <c r="ABU661" s="276" t="s">
        <v>1310</v>
      </c>
      <c r="ABW661" s="204"/>
      <c r="ABX661" s="204">
        <f>VLOOKUP(ABU661,$A$681:$F$2354,6,FALSE)</f>
        <v>0</v>
      </c>
      <c r="ABY661" s="203" t="s">
        <v>65</v>
      </c>
      <c r="ABZ661" s="10">
        <f>ABX661*1.3</f>
        <v>0</v>
      </c>
      <c r="ACA661" s="10"/>
      <c r="ACB661" s="273"/>
      <c r="ACC661" s="203" t="s">
        <v>117</v>
      </c>
      <c r="ACD661" s="278" t="s">
        <v>183</v>
      </c>
      <c r="ACF661" s="204"/>
      <c r="ACG661" s="204" t="e">
        <f>VLOOKUP(ACD661,$A$681:$F$2354,6,FALSE)</f>
        <v>#N/A</v>
      </c>
      <c r="ACH661" s="203" t="s">
        <v>65</v>
      </c>
      <c r="ACI661" s="10" t="e">
        <f>ACG661*1.3</f>
        <v>#N/A</v>
      </c>
      <c r="ACJ661" s="10"/>
      <c r="ACK661" s="273"/>
      <c r="ACL661" s="203" t="s">
        <v>117</v>
      </c>
      <c r="ACM661" s="278" t="s">
        <v>183</v>
      </c>
      <c r="ACO661" s="204"/>
      <c r="ACP661" s="204" t="e">
        <f>VLOOKUP(ACM661,$A$681:$F$2354,6,FALSE)</f>
        <v>#N/A</v>
      </c>
      <c r="ACQ661" s="203" t="s">
        <v>65</v>
      </c>
      <c r="ACR661" s="10" t="e">
        <f>ACP661*1.3</f>
        <v>#N/A</v>
      </c>
      <c r="ACS661" s="10"/>
      <c r="ACT661" s="273"/>
      <c r="ACU661" s="203" t="s">
        <v>117</v>
      </c>
      <c r="ACV661" s="278" t="s">
        <v>183</v>
      </c>
      <c r="ACX661" s="204"/>
      <c r="ACY661" s="204" t="e">
        <f>VLOOKUP(ACV661,$A$681:$F$2354,6,FALSE)</f>
        <v>#N/A</v>
      </c>
      <c r="ACZ661" s="203" t="s">
        <v>65</v>
      </c>
      <c r="ADA661" s="10" t="e">
        <f>ACY661*1.3</f>
        <v>#N/A</v>
      </c>
      <c r="ADB661" s="10"/>
      <c r="ADC661" s="273"/>
      <c r="ADD661" s="203" t="s">
        <v>117</v>
      </c>
      <c r="ADE661" s="278" t="s">
        <v>183</v>
      </c>
      <c r="ADG661" s="204"/>
      <c r="ADH661" s="204" t="e">
        <f>VLOOKUP(ADE661,$A$681:$F$2354,6,FALSE)</f>
        <v>#N/A</v>
      </c>
      <c r="ADI661" s="203" t="s">
        <v>65</v>
      </c>
      <c r="ADJ661" s="10" t="e">
        <f>ADH661*1.3</f>
        <v>#N/A</v>
      </c>
      <c r="ADL661" s="273"/>
      <c r="ADM661" s="203" t="s">
        <v>117</v>
      </c>
      <c r="ADN661" s="278" t="s">
        <v>183</v>
      </c>
      <c r="ADP661" s="204"/>
      <c r="ADQ661" s="204" t="e">
        <f>VLOOKUP(ADN661,$A$681:$F$2354,6,FALSE)</f>
        <v>#N/A</v>
      </c>
      <c r="ADR661" s="203" t="s">
        <v>65</v>
      </c>
      <c r="ADS661" s="10" t="e">
        <f>ADQ661*1.3</f>
        <v>#N/A</v>
      </c>
      <c r="ADT661" s="10"/>
      <c r="ADU661" s="273"/>
      <c r="ADV661" s="203" t="s">
        <v>117</v>
      </c>
      <c r="ADW661" s="278" t="s">
        <v>183</v>
      </c>
      <c r="ADY661" s="204"/>
      <c r="ADZ661" s="204" t="e">
        <f>VLOOKUP(ADW661,$A$681:$F$2354,6,FALSE)</f>
        <v>#N/A</v>
      </c>
      <c r="AEA661" s="203" t="s">
        <v>65</v>
      </c>
      <c r="AEB661" s="10" t="e">
        <f>ADZ661*1.3</f>
        <v>#N/A</v>
      </c>
      <c r="AED661" s="273"/>
      <c r="AEE661" s="203" t="s">
        <v>117</v>
      </c>
      <c r="AEF661" s="278" t="s">
        <v>183</v>
      </c>
      <c r="AEH661" s="204"/>
      <c r="AEI661" s="204" t="e">
        <f>VLOOKUP(AEF661,$A$681:$F$2354,6,FALSE)</f>
        <v>#N/A</v>
      </c>
      <c r="AEJ661" s="203" t="s">
        <v>65</v>
      </c>
      <c r="AEK661" s="10" t="e">
        <f>AEI661*1.3</f>
        <v>#N/A</v>
      </c>
      <c r="AEM661" s="273"/>
      <c r="AEN661" s="203" t="s">
        <v>117</v>
      </c>
      <c r="AEO661" s="278" t="s">
        <v>183</v>
      </c>
      <c r="AEQ661" s="204"/>
      <c r="AER661" s="204" t="e">
        <f>VLOOKUP(AEO661,$A$681:$F$2354,6,FALSE)</f>
        <v>#N/A</v>
      </c>
      <c r="AES661" s="203" t="s">
        <v>65</v>
      </c>
      <c r="AET661" s="10" t="e">
        <f>AER661*1.3</f>
        <v>#N/A</v>
      </c>
      <c r="AEV661" s="273"/>
      <c r="AEW661" s="203" t="s">
        <v>117</v>
      </c>
      <c r="AEX661" s="278" t="s">
        <v>183</v>
      </c>
      <c r="AEZ661" s="204"/>
      <c r="AFA661" s="204" t="e">
        <f>VLOOKUP(AEX661,$A$681:$F$2354,6,FALSE)</f>
        <v>#N/A</v>
      </c>
      <c r="AFB661" s="203" t="s">
        <v>65</v>
      </c>
      <c r="AFC661" s="10" t="e">
        <f>AFA661*1.3</f>
        <v>#N/A</v>
      </c>
      <c r="AFD661" s="10"/>
      <c r="AFE661" s="273"/>
      <c r="AFF661" s="203" t="s">
        <v>117</v>
      </c>
      <c r="AFG661" s="278" t="s">
        <v>183</v>
      </c>
      <c r="AFI661" s="204"/>
      <c r="AFJ661" s="204" t="e">
        <f>VLOOKUP(AFG661,$A$681:$F$2354,6,FALSE)</f>
        <v>#N/A</v>
      </c>
      <c r="AFK661" s="203" t="s">
        <v>65</v>
      </c>
      <c r="AFL661" s="10" t="e">
        <f>AFJ661*1.3</f>
        <v>#N/A</v>
      </c>
      <c r="AFM661" s="10"/>
      <c r="AFN661" s="273"/>
      <c r="AFO661" s="203" t="s">
        <v>117</v>
      </c>
      <c r="AFP661" s="278" t="s">
        <v>183</v>
      </c>
      <c r="AFR661" s="204"/>
      <c r="AFS661" s="204" t="e">
        <f>VLOOKUP(AFP661,$A$681:$F$2354,6,FALSE)</f>
        <v>#N/A</v>
      </c>
      <c r="AFT661" s="203" t="s">
        <v>65</v>
      </c>
      <c r="AFU661" s="10" t="e">
        <f>AFS661*1.3</f>
        <v>#N/A</v>
      </c>
      <c r="AFV661" s="10"/>
      <c r="AFW661" s="273"/>
      <c r="AFX661" s="203" t="s">
        <v>117</v>
      </c>
      <c r="AFY661" s="278" t="s">
        <v>183</v>
      </c>
      <c r="AGA661" s="204"/>
      <c r="AGB661" s="204" t="e">
        <f>VLOOKUP(AFY661,$A$681:$F$2354,6,FALSE)</f>
        <v>#N/A</v>
      </c>
      <c r="AGC661" s="203" t="s">
        <v>65</v>
      </c>
      <c r="AGD661" s="10" t="e">
        <f>AGB661*1.3</f>
        <v>#N/A</v>
      </c>
      <c r="AGE661" s="10"/>
      <c r="AGF661" s="273"/>
      <c r="AGG661" s="203" t="s">
        <v>117</v>
      </c>
      <c r="AGH661" s="278" t="s">
        <v>183</v>
      </c>
      <c r="AGJ661" s="204"/>
      <c r="AGK661" s="204" t="e">
        <f>VLOOKUP(AGH661,$A$681:$F$2354,6,FALSE)</f>
        <v>#N/A</v>
      </c>
      <c r="AGL661" s="203" t="s">
        <v>65</v>
      </c>
      <c r="AGM661" s="10" t="e">
        <f>AGK661*1.3</f>
        <v>#N/A</v>
      </c>
      <c r="AGN661" s="10"/>
      <c r="AGO661" s="273"/>
      <c r="AGP661" s="203" t="s">
        <v>117</v>
      </c>
      <c r="AGQ661" s="278" t="s">
        <v>183</v>
      </c>
      <c r="AGS661" s="204"/>
      <c r="AGT661" s="204" t="e">
        <f>VLOOKUP(AGQ661,$A$681:$F$2354,6,FALSE)</f>
        <v>#N/A</v>
      </c>
      <c r="AGU661" s="203" t="s">
        <v>65</v>
      </c>
      <c r="AGV661" s="10" t="e">
        <f>AGT661*1.3</f>
        <v>#N/A</v>
      </c>
      <c r="AGW661" s="10"/>
      <c r="AGX661" s="273"/>
      <c r="AGY661" s="203" t="s">
        <v>117</v>
      </c>
      <c r="AGZ661" s="276" t="s">
        <v>2514</v>
      </c>
      <c r="AHB661" s="204"/>
      <c r="AHC661" s="204">
        <f>VLOOKUP(AGZ661,$A$681:$F$2354,6,FALSE)</f>
        <v>28</v>
      </c>
      <c r="AHD661" s="203" t="s">
        <v>65</v>
      </c>
      <c r="AHE661" s="10">
        <f>AHC661*1.3</f>
        <v>36.4</v>
      </c>
      <c r="AHF661" s="10"/>
      <c r="AHG661" s="273"/>
      <c r="AHH661" s="203" t="s">
        <v>117</v>
      </c>
      <c r="AHI661" s="276" t="s">
        <v>663</v>
      </c>
      <c r="AHK661" s="204"/>
      <c r="AHL661" s="204">
        <f>VLOOKUP(AHI661,$A$681:$F$2354,6,FALSE)</f>
        <v>0</v>
      </c>
      <c r="AHM661" s="203" t="s">
        <v>65</v>
      </c>
      <c r="AHN661" s="10">
        <f>AHL661*1.3</f>
        <v>0</v>
      </c>
      <c r="AHO661" s="10"/>
      <c r="AHP661" s="273"/>
      <c r="AHQ661" s="203" t="s">
        <v>117</v>
      </c>
      <c r="AHR661" s="276" t="s">
        <v>2636</v>
      </c>
      <c r="AHT661" s="204"/>
      <c r="AHU661" s="204">
        <f>VLOOKUP(AHR661,$A$681:$F$2354,6,FALSE)</f>
        <v>76</v>
      </c>
      <c r="AHV661" s="203" t="s">
        <v>65</v>
      </c>
      <c r="AHW661" s="10">
        <f>AHU661*1.3</f>
        <v>98.8</v>
      </c>
      <c r="AHX661" s="10"/>
      <c r="AHY661" s="273"/>
      <c r="AHZ661" s="203" t="s">
        <v>117</v>
      </c>
      <c r="AIA661" s="276" t="s">
        <v>589</v>
      </c>
      <c r="AIC661" s="204"/>
      <c r="AID661" s="204">
        <f>VLOOKUP(AIA661,$A$681:$F$2354,6,FALSE)</f>
        <v>0</v>
      </c>
      <c r="AIE661" s="203" t="s">
        <v>65</v>
      </c>
      <c r="AIF661" s="10">
        <f>AID661*1.3</f>
        <v>0</v>
      </c>
      <c r="AIG661" s="10"/>
      <c r="AIH661" s="273"/>
      <c r="AII661" s="203" t="s">
        <v>117</v>
      </c>
      <c r="AIJ661" s="276" t="s">
        <v>1228</v>
      </c>
      <c r="AIL661" s="204"/>
      <c r="AIM661" s="204">
        <f>VLOOKUP(AIJ661,$A$681:$F$2354,6,FALSE)</f>
        <v>0</v>
      </c>
      <c r="AIN661" s="203" t="s">
        <v>65</v>
      </c>
      <c r="AIO661" s="10">
        <f>AIM661*1.3</f>
        <v>0</v>
      </c>
      <c r="AIP661" s="10"/>
      <c r="AIQ661" s="273"/>
      <c r="AIR661" s="203" t="s">
        <v>117</v>
      </c>
      <c r="AIS661" s="276" t="s">
        <v>633</v>
      </c>
      <c r="AIU661" s="204"/>
      <c r="AIV661" s="204">
        <f>VLOOKUP(AIS661,$A$681:$F$2354,6,FALSE)</f>
        <v>0</v>
      </c>
      <c r="AIW661" s="203" t="s">
        <v>65</v>
      </c>
      <c r="AIX661" s="10">
        <f>AIV661*1.3</f>
        <v>0</v>
      </c>
      <c r="AIY661" s="10"/>
      <c r="AIZ661" s="273"/>
      <c r="AJA661" s="203" t="s">
        <v>117</v>
      </c>
      <c r="AJB661" s="276" t="s">
        <v>3143</v>
      </c>
      <c r="AJD661" s="204"/>
      <c r="AJE661" s="204">
        <f>VLOOKUP(AJB661,$A$681:$F$2354,6,FALSE)</f>
        <v>0</v>
      </c>
      <c r="AJF661" s="203" t="s">
        <v>65</v>
      </c>
      <c r="AJG661" s="10">
        <f>AJE661*1.3</f>
        <v>0</v>
      </c>
      <c r="AJH661" s="10"/>
      <c r="AJI661" s="273"/>
      <c r="AJJ661" s="203" t="s">
        <v>117</v>
      </c>
      <c r="AJK661" s="276" t="s">
        <v>3143</v>
      </c>
      <c r="AJM661" s="204"/>
      <c r="AJN661" s="204">
        <f>VLOOKUP(AJK661,$A$681:$F$2354,6,FALSE)</f>
        <v>0</v>
      </c>
      <c r="AJO661" s="203" t="s">
        <v>65</v>
      </c>
      <c r="AJP661" s="10">
        <f>AJN661*1.3</f>
        <v>0</v>
      </c>
      <c r="AJQ661" s="10"/>
      <c r="AJR661" s="273"/>
      <c r="AJS661" s="203" t="s">
        <v>117</v>
      </c>
      <c r="AJT661" s="431" t="s">
        <v>449</v>
      </c>
      <c r="AJV661" s="204"/>
      <c r="AJW661" s="204">
        <f>VLOOKUP(AJT661,$A$681:$F$2354,6,FALSE)</f>
        <v>0</v>
      </c>
      <c r="AJX661" s="203" t="s">
        <v>65</v>
      </c>
      <c r="AJY661" s="10">
        <f>AJW661*1.3</f>
        <v>0</v>
      </c>
      <c r="AJZ661" s="10"/>
      <c r="AKA661" s="273"/>
      <c r="AKB661" s="203" t="s">
        <v>117</v>
      </c>
      <c r="AKC661" s="276" t="s">
        <v>2079</v>
      </c>
      <c r="AKE661" s="204"/>
      <c r="AKF661" s="204">
        <f>VLOOKUP(AKC661,$A$681:$F$2354,6,FALSE)</f>
        <v>0</v>
      </c>
      <c r="AKG661" s="203" t="s">
        <v>65</v>
      </c>
      <c r="AKH661" s="10">
        <f>AKF661*1.3</f>
        <v>0</v>
      </c>
      <c r="AKI661" s="10"/>
      <c r="AKJ661" s="273"/>
      <c r="AKK661" s="203" t="s">
        <v>117</v>
      </c>
      <c r="AKL661" s="276" t="s">
        <v>449</v>
      </c>
      <c r="AKN661" s="204"/>
      <c r="AKO661" s="204">
        <f>VLOOKUP(AKL661,$A$681:$F$2354,6,FALSE)</f>
        <v>0</v>
      </c>
      <c r="AKP661" s="203" t="s">
        <v>65</v>
      </c>
      <c r="AKQ661" s="10">
        <f>AKO661*1.3</f>
        <v>0</v>
      </c>
      <c r="AKR661" s="10"/>
      <c r="AKS661" s="273"/>
      <c r="AKT661" s="203" t="s">
        <v>117</v>
      </c>
      <c r="AKU661" s="276" t="s">
        <v>2591</v>
      </c>
      <c r="AKW661" s="204"/>
      <c r="AKX661" s="204">
        <f>VLOOKUP(AKU661,$A$681:$F$2354,6,FALSE)</f>
        <v>0</v>
      </c>
      <c r="AKY661" s="203" t="s">
        <v>65</v>
      </c>
      <c r="AKZ661" s="10">
        <f>AKX661*1.3</f>
        <v>0</v>
      </c>
      <c r="ALA661" s="10"/>
      <c r="ALB661" s="273"/>
      <c r="ALC661" s="203" t="s">
        <v>117</v>
      </c>
      <c r="ALD661" s="276" t="s">
        <v>483</v>
      </c>
      <c r="ALF661" s="204"/>
      <c r="ALG661" s="204">
        <f>VLOOKUP(ALD661,$A$681:$F$2354,6,FALSE)</f>
        <v>22</v>
      </c>
      <c r="ALH661" s="203" t="s">
        <v>65</v>
      </c>
      <c r="ALI661" s="10">
        <f>ALG661*1.3</f>
        <v>28.6</v>
      </c>
      <c r="ALJ661" s="10"/>
      <c r="ALK661" s="273"/>
      <c r="ALL661" s="203" t="s">
        <v>117</v>
      </c>
      <c r="ALM661" s="276" t="s">
        <v>2071</v>
      </c>
      <c r="ALO661" s="204"/>
      <c r="ALP661" s="204">
        <f>VLOOKUP(ALM661,$A$681:$F$2354,6,FALSE)</f>
        <v>43</v>
      </c>
      <c r="ALQ661" s="203" t="s">
        <v>65</v>
      </c>
      <c r="ALR661" s="10">
        <f>ALP661*1.3</f>
        <v>55.9</v>
      </c>
      <c r="ALS661" s="10"/>
      <c r="ALT661" s="273"/>
      <c r="ALU661" s="203" t="s">
        <v>117</v>
      </c>
      <c r="ALV661" s="276" t="s">
        <v>689</v>
      </c>
      <c r="ALX661" s="204"/>
      <c r="ALY661" s="204">
        <f>VLOOKUP(ALV661,$A$681:$F$2354,6,FALSE)</f>
        <v>0</v>
      </c>
      <c r="ALZ661" s="203" t="s">
        <v>65</v>
      </c>
      <c r="AMA661" s="10">
        <f>ALY661*1.3</f>
        <v>0</v>
      </c>
      <c r="AMB661" s="10"/>
      <c r="AMC661" s="273"/>
      <c r="AMD661" s="203" t="s">
        <v>117</v>
      </c>
      <c r="AME661" s="276" t="s">
        <v>449</v>
      </c>
      <c r="AMG661" s="204"/>
      <c r="AMH661" s="204">
        <f>VLOOKUP(AME661,$A$681:$F$2354,6,FALSE)</f>
        <v>0</v>
      </c>
      <c r="AMI661" s="203" t="s">
        <v>65</v>
      </c>
      <c r="AMJ661" s="10">
        <f>AMH661*1.3</f>
        <v>0</v>
      </c>
      <c r="AMK661" s="10"/>
      <c r="AML661" s="273"/>
      <c r="AMM661" s="203" t="s">
        <v>117</v>
      </c>
      <c r="AMN661" s="276" t="s">
        <v>2671</v>
      </c>
      <c r="AMP661" s="204"/>
      <c r="AMQ661" s="204">
        <f>VLOOKUP(AMN661,$A$681:$F$2354,6,FALSE)</f>
        <v>0</v>
      </c>
      <c r="AMR661" s="203" t="s">
        <v>65</v>
      </c>
      <c r="AMS661" s="10">
        <f>AMQ661*1.3</f>
        <v>0</v>
      </c>
      <c r="AMT661" s="10"/>
      <c r="AMU661" s="273"/>
      <c r="AMV661" s="203" t="s">
        <v>117</v>
      </c>
      <c r="AMW661" s="276" t="s">
        <v>2093</v>
      </c>
      <c r="AMY661" s="204"/>
      <c r="AMZ661" s="204">
        <f>VLOOKUP(AMW661,$A$681:$F$2354,6,FALSE)</f>
        <v>5</v>
      </c>
      <c r="ANA661" s="203" t="s">
        <v>65</v>
      </c>
      <c r="ANB661" s="10">
        <f>AMZ661*1.3</f>
        <v>6.5</v>
      </c>
      <c r="ANC661" s="10"/>
      <c r="AND661" s="273"/>
      <c r="ANE661" s="203" t="s">
        <v>117</v>
      </c>
      <c r="ANF661" s="276" t="s">
        <v>2088</v>
      </c>
      <c r="ANH661" s="204"/>
      <c r="ANI661" s="204">
        <f>VLOOKUP(ANF661,$A$681:$F$2354,6,FALSE)</f>
        <v>63</v>
      </c>
      <c r="ANJ661" s="203" t="s">
        <v>65</v>
      </c>
      <c r="ANK661" s="10">
        <f>ANI661*1.3</f>
        <v>81.900000000000006</v>
      </c>
      <c r="ANL661" s="10"/>
      <c r="ANM661" s="273"/>
      <c r="ANN661" s="203" t="s">
        <v>117</v>
      </c>
      <c r="ANO661" s="276" t="s">
        <v>1832</v>
      </c>
      <c r="ANQ661" s="204"/>
      <c r="ANR661" s="204">
        <f>VLOOKUP(ANO661,$A$681:$F$2354,6,FALSE)</f>
        <v>8</v>
      </c>
      <c r="ANS661" s="203" t="s">
        <v>65</v>
      </c>
      <c r="ANT661" s="10">
        <f>ANR661*1.3</f>
        <v>10.4</v>
      </c>
      <c r="ANU661" s="10"/>
      <c r="ANV661" s="273"/>
      <c r="ANW661" s="203" t="s">
        <v>117</v>
      </c>
      <c r="ANX661" s="276" t="s">
        <v>1228</v>
      </c>
      <c r="ANZ661" s="204"/>
      <c r="AOA661" s="204">
        <f>VLOOKUP(ANX661,$A$681:$F$2354,6,FALSE)</f>
        <v>0</v>
      </c>
      <c r="AOB661" s="203" t="s">
        <v>65</v>
      </c>
      <c r="AOC661" s="10">
        <f>AOA661*1.3</f>
        <v>0</v>
      </c>
      <c r="AOD661" s="10"/>
      <c r="AOE661" s="273"/>
      <c r="AOF661" s="203" t="s">
        <v>117</v>
      </c>
      <c r="AOG661" s="276" t="s">
        <v>1275</v>
      </c>
      <c r="AOI661" s="204"/>
      <c r="AOJ661" s="204">
        <f>VLOOKUP(AOG661,$A$681:$F$2354,6,FALSE)</f>
        <v>0</v>
      </c>
      <c r="AOK661" s="203" t="s">
        <v>65</v>
      </c>
      <c r="AOL661" s="10">
        <f>AOJ661*1.3</f>
        <v>0</v>
      </c>
      <c r="AOM661" s="10"/>
      <c r="AON661" s="273"/>
      <c r="AOO661" s="203" t="s">
        <v>117</v>
      </c>
      <c r="AOP661" s="276" t="s">
        <v>663</v>
      </c>
      <c r="AOR661" s="204"/>
      <c r="AOS661" s="204">
        <f>VLOOKUP(AOP661,$A$681:$F$2354,6,FALSE)</f>
        <v>0</v>
      </c>
      <c r="AOT661" s="203" t="s">
        <v>65</v>
      </c>
      <c r="AOU661" s="10">
        <f>AOS661*1.3</f>
        <v>0</v>
      </c>
      <c r="AOV661" s="10"/>
      <c r="AOW661" s="273"/>
      <c r="AOX661" s="203" t="s">
        <v>117</v>
      </c>
      <c r="AOY661" s="276" t="s">
        <v>449</v>
      </c>
      <c r="APA661" s="204"/>
      <c r="APB661" s="204">
        <f>VLOOKUP(AOY661,$A$681:$F$2354,6,FALSE)</f>
        <v>0</v>
      </c>
      <c r="APC661" s="203" t="s">
        <v>65</v>
      </c>
      <c r="APD661" s="10">
        <f>APB661*1.3</f>
        <v>0</v>
      </c>
      <c r="APE661" s="10"/>
      <c r="APF661" s="273"/>
      <c r="APG661" s="203" t="s">
        <v>117</v>
      </c>
      <c r="APH661" s="276" t="s">
        <v>645</v>
      </c>
      <c r="APJ661" s="204"/>
      <c r="APK661" s="204">
        <f>VLOOKUP(APH661,$A$681:$F$2354,6,FALSE)</f>
        <v>0</v>
      </c>
      <c r="APL661" s="203" t="s">
        <v>65</v>
      </c>
      <c r="APM661" s="10">
        <f>APK661*1.3</f>
        <v>0</v>
      </c>
      <c r="APN661" s="10"/>
      <c r="APO661" s="273"/>
      <c r="APP661" s="203" t="s">
        <v>117</v>
      </c>
      <c r="APQ661" s="276" t="s">
        <v>663</v>
      </c>
      <c r="APS661" s="204"/>
      <c r="APT661" s="204">
        <f>VLOOKUP(APQ661,$A$681:$F$2354,6,FALSE)</f>
        <v>0</v>
      </c>
      <c r="APU661" s="203" t="s">
        <v>65</v>
      </c>
      <c r="APV661" s="10">
        <f>APT661*1.3</f>
        <v>0</v>
      </c>
      <c r="APW661" s="10"/>
      <c r="APX661" s="273"/>
      <c r="APY661" s="203" t="s">
        <v>117</v>
      </c>
      <c r="APZ661" s="276" t="s">
        <v>660</v>
      </c>
      <c r="AQB661" s="204"/>
      <c r="AQC661" s="204">
        <f>VLOOKUP(APZ661,$A$681:$F$2354,6,FALSE)</f>
        <v>0</v>
      </c>
      <c r="AQD661" s="203" t="s">
        <v>65</v>
      </c>
      <c r="AQE661" s="10">
        <f>AQC661*1.3</f>
        <v>0</v>
      </c>
      <c r="AQF661" s="10"/>
      <c r="AQG661" s="273"/>
    </row>
    <row r="662" spans="1:1125" s="14" customFormat="1" ht="15">
      <c r="A662" s="203" t="s">
        <v>118</v>
      </c>
      <c r="B662" s="276" t="s">
        <v>2549</v>
      </c>
      <c r="D662" s="204"/>
      <c r="E662" s="204">
        <f>VLOOKUP(B662,$A$681:$F$2354,6,FALSE)</f>
        <v>25</v>
      </c>
      <c r="F662" s="203" t="s">
        <v>67</v>
      </c>
      <c r="G662" s="10">
        <f>E662*1.2</f>
        <v>30</v>
      </c>
      <c r="H662" s="10"/>
      <c r="I662" s="267"/>
      <c r="J662" s="203" t="s">
        <v>118</v>
      </c>
      <c r="K662" s="276" t="s">
        <v>2072</v>
      </c>
      <c r="M662" s="204"/>
      <c r="N662" s="204">
        <f>VLOOKUP(K662,$A$681:$F$2354,6,FALSE)</f>
        <v>153</v>
      </c>
      <c r="O662" s="203" t="s">
        <v>67</v>
      </c>
      <c r="P662" s="10">
        <f>N662*1.2</f>
        <v>183.6</v>
      </c>
      <c r="Q662" s="10"/>
      <c r="R662" s="267"/>
      <c r="S662" s="203" t="s">
        <v>118</v>
      </c>
      <c r="T662" s="276" t="s">
        <v>2839</v>
      </c>
      <c r="V662" s="204"/>
      <c r="W662" s="204">
        <f>VLOOKUP(T662,$A$681:$F$2354,6,FALSE)</f>
        <v>92</v>
      </c>
      <c r="X662" s="203" t="s">
        <v>67</v>
      </c>
      <c r="Y662" s="10">
        <f>W662*1.2</f>
        <v>110.39999999999999</v>
      </c>
      <c r="Z662" s="10"/>
      <c r="AA662" s="267"/>
      <c r="AB662" s="203" t="s">
        <v>118</v>
      </c>
      <c r="AC662" s="276" t="s">
        <v>2636</v>
      </c>
      <c r="AE662" s="204"/>
      <c r="AF662" s="204">
        <f>VLOOKUP(AC662,$A$681:$F$2354,6,FALSE)</f>
        <v>76</v>
      </c>
      <c r="AG662" s="203" t="s">
        <v>67</v>
      </c>
      <c r="AH662" s="10">
        <f>AF662*1.2</f>
        <v>91.2</v>
      </c>
      <c r="AI662" s="10"/>
      <c r="AJ662" s="267"/>
      <c r="AK662" s="203" t="s">
        <v>118</v>
      </c>
      <c r="AL662" s="276" t="s">
        <v>2339</v>
      </c>
      <c r="AN662" s="204"/>
      <c r="AO662" s="204">
        <f>VLOOKUP(AL662,$A$681:$F$2354,6,FALSE)</f>
        <v>25</v>
      </c>
      <c r="AP662" s="203" t="s">
        <v>67</v>
      </c>
      <c r="AQ662" s="10">
        <f>AO662*1.2</f>
        <v>30</v>
      </c>
      <c r="AR662" s="10"/>
      <c r="AS662" s="267"/>
      <c r="AT662" s="203" t="s">
        <v>118</v>
      </c>
      <c r="AU662" s="276" t="s">
        <v>2088</v>
      </c>
      <c r="AW662" s="204"/>
      <c r="AX662" s="204">
        <f>VLOOKUP(AU662,$A$681:$F$2354,6,FALSE)</f>
        <v>63</v>
      </c>
      <c r="AY662" s="203" t="s">
        <v>67</v>
      </c>
      <c r="AZ662" s="10">
        <f>AX662*1.2</f>
        <v>75.599999999999994</v>
      </c>
      <c r="BA662" s="10"/>
      <c r="BB662" s="267"/>
      <c r="BC662" s="203" t="s">
        <v>118</v>
      </c>
      <c r="BD662" s="276" t="s">
        <v>2071</v>
      </c>
      <c r="BF662" s="204"/>
      <c r="BG662" s="204">
        <f>VLOOKUP(BD662,$A$681:$F$2354,6,FALSE)</f>
        <v>43</v>
      </c>
      <c r="BH662" s="203" t="s">
        <v>67</v>
      </c>
      <c r="BI662" s="10">
        <f>BG662*1.2</f>
        <v>51.6</v>
      </c>
      <c r="BJ662" s="10"/>
      <c r="BK662" s="267"/>
      <c r="BL662" s="203" t="s">
        <v>118</v>
      </c>
      <c r="BM662" s="276" t="s">
        <v>2839</v>
      </c>
      <c r="BO662" s="204"/>
      <c r="BP662" s="204">
        <f>VLOOKUP(BM662,$A$681:$F$2354,6,FALSE)</f>
        <v>92</v>
      </c>
      <c r="BQ662" s="203" t="s">
        <v>67</v>
      </c>
      <c r="BR662" s="10">
        <f>BP662*1.2</f>
        <v>110.39999999999999</v>
      </c>
      <c r="BS662" s="10"/>
      <c r="BT662" s="267"/>
      <c r="BU662" s="203" t="s">
        <v>118</v>
      </c>
      <c r="BV662" s="276" t="s">
        <v>2061</v>
      </c>
      <c r="BX662" s="204"/>
      <c r="BY662" s="204">
        <f>VLOOKUP(BV662,$A$681:$F$2354,6,FALSE)</f>
        <v>0</v>
      </c>
      <c r="BZ662" s="203" t="s">
        <v>67</v>
      </c>
      <c r="CA662" s="10">
        <f>BY662*1.2</f>
        <v>0</v>
      </c>
      <c r="CB662" s="10"/>
      <c r="CC662" s="267"/>
      <c r="CD662" s="203" t="s">
        <v>118</v>
      </c>
      <c r="CE662" s="276" t="s">
        <v>2071</v>
      </c>
      <c r="CG662" s="204"/>
      <c r="CH662" s="204">
        <f>VLOOKUP(CE662,$A$681:$F$2354,6,FALSE)</f>
        <v>43</v>
      </c>
      <c r="CI662" s="203" t="s">
        <v>67</v>
      </c>
      <c r="CJ662" s="10">
        <f>CH662*1.2</f>
        <v>51.6</v>
      </c>
      <c r="CK662" s="10"/>
      <c r="CL662" s="267"/>
      <c r="CM662" s="203" t="s">
        <v>118</v>
      </c>
      <c r="CN662" s="276" t="s">
        <v>2549</v>
      </c>
      <c r="CP662" s="204"/>
      <c r="CQ662" s="204">
        <f>VLOOKUP(CN662,$A$681:$F$2354,6,FALSE)</f>
        <v>25</v>
      </c>
      <c r="CR662" s="203" t="s">
        <v>67</v>
      </c>
      <c r="CS662" s="10">
        <f>CQ662*1.2</f>
        <v>30</v>
      </c>
      <c r="CT662" s="10"/>
      <c r="CU662" s="267"/>
      <c r="CV662" s="203" t="s">
        <v>118</v>
      </c>
      <c r="CW662" s="276" t="s">
        <v>2340</v>
      </c>
      <c r="CY662" s="204"/>
      <c r="CZ662" s="204">
        <f>VLOOKUP(CW662,$A$681:$F$2354,6,FALSE)</f>
        <v>0</v>
      </c>
      <c r="DA662" s="203" t="s">
        <v>67</v>
      </c>
      <c r="DB662" s="10">
        <f>CZ662*1.2</f>
        <v>0</v>
      </c>
      <c r="DC662" s="10"/>
      <c r="DD662" s="267"/>
      <c r="DE662" s="203" t="s">
        <v>118</v>
      </c>
      <c r="DF662" s="276" t="s">
        <v>2340</v>
      </c>
      <c r="DH662" s="204"/>
      <c r="DI662" s="204">
        <f>VLOOKUP(DF662,$A$681:$F$2354,6,FALSE)</f>
        <v>0</v>
      </c>
      <c r="DJ662" s="203" t="s">
        <v>67</v>
      </c>
      <c r="DK662" s="10">
        <f>DI662*1.2</f>
        <v>0</v>
      </c>
      <c r="DL662" s="10"/>
      <c r="DM662" s="267"/>
      <c r="DN662" s="203" t="s">
        <v>118</v>
      </c>
      <c r="DO662" s="276" t="s">
        <v>520</v>
      </c>
      <c r="DQ662" s="204"/>
      <c r="DR662" s="204">
        <f>VLOOKUP(DO662,$A$681:$F$2354,6,FALSE)</f>
        <v>29</v>
      </c>
      <c r="DS662" s="203" t="s">
        <v>67</v>
      </c>
      <c r="DT662" s="10">
        <f>DR662*1.2</f>
        <v>34.799999999999997</v>
      </c>
      <c r="DU662" s="10"/>
      <c r="DV662" s="267"/>
      <c r="DW662" s="203" t="s">
        <v>118</v>
      </c>
      <c r="DX662" s="278" t="s">
        <v>183</v>
      </c>
      <c r="DZ662" s="204"/>
      <c r="EA662" s="204" t="e">
        <f>VLOOKUP(DX662,$A$681:$F$2354,6,FALSE)</f>
        <v>#N/A</v>
      </c>
      <c r="EB662" s="203" t="s">
        <v>67</v>
      </c>
      <c r="EC662" s="10" t="e">
        <f>EA662*1.2</f>
        <v>#N/A</v>
      </c>
      <c r="ED662" s="10"/>
      <c r="EE662" s="267"/>
      <c r="EF662" s="203" t="s">
        <v>118</v>
      </c>
      <c r="EG662" s="276" t="s">
        <v>663</v>
      </c>
      <c r="EI662" s="204"/>
      <c r="EJ662" s="204">
        <f>VLOOKUP(EG662,$A$681:$F$2354,6,FALSE)</f>
        <v>0</v>
      </c>
      <c r="EK662" s="203" t="s">
        <v>67</v>
      </c>
      <c r="EL662" s="10">
        <f>EJ662*1.2</f>
        <v>0</v>
      </c>
      <c r="EM662" s="10"/>
      <c r="EN662" s="267"/>
      <c r="EO662" s="203" t="s">
        <v>118</v>
      </c>
      <c r="EP662" s="276" t="s">
        <v>2549</v>
      </c>
      <c r="ER662" s="204"/>
      <c r="ES662" s="204">
        <f>VLOOKUP(EP662,$A$681:$F$2354,6,FALSE)</f>
        <v>25</v>
      </c>
      <c r="ET662" s="203" t="s">
        <v>67</v>
      </c>
      <c r="EU662" s="10">
        <f>ES662*1.2</f>
        <v>30</v>
      </c>
      <c r="EV662" s="10"/>
      <c r="EW662" s="267"/>
      <c r="EX662" s="203" t="s">
        <v>118</v>
      </c>
      <c r="EY662" s="276" t="s">
        <v>2072</v>
      </c>
      <c r="FA662" s="204"/>
      <c r="FB662" s="204">
        <f>VLOOKUP(EY659,$A$681:$F$2354,6,FALSE)</f>
        <v>29</v>
      </c>
      <c r="FC662" s="203" t="s">
        <v>67</v>
      </c>
      <c r="FD662" s="10">
        <f>FB662*1.2</f>
        <v>34.799999999999997</v>
      </c>
      <c r="FE662" s="10"/>
      <c r="FF662" s="267"/>
      <c r="FG662" s="203" t="s">
        <v>118</v>
      </c>
      <c r="FH662" s="421" t="s">
        <v>2839</v>
      </c>
      <c r="FJ662" s="204"/>
      <c r="FK662" s="204">
        <f>VLOOKUP(FH662,$A$681:$F$2354,6,FALSE)</f>
        <v>92</v>
      </c>
      <c r="FL662" s="203" t="s">
        <v>67</v>
      </c>
      <c r="FM662" s="10">
        <f>FK662*1.2</f>
        <v>110.39999999999999</v>
      </c>
      <c r="FN662" s="10"/>
      <c r="FO662" s="267"/>
      <c r="FP662" s="203" t="s">
        <v>118</v>
      </c>
      <c r="FQ662" s="276" t="s">
        <v>453</v>
      </c>
      <c r="FS662" s="204"/>
      <c r="FT662" s="204">
        <f>VLOOKUP(FQ662,$A$681:$F$2354,6,FALSE)</f>
        <v>0</v>
      </c>
      <c r="FU662" s="203" t="s">
        <v>67</v>
      </c>
      <c r="FV662" s="10">
        <f>FT662*1.2</f>
        <v>0</v>
      </c>
      <c r="FW662" s="10"/>
      <c r="FX662" s="267"/>
      <c r="FY662" s="203" t="s">
        <v>118</v>
      </c>
      <c r="FZ662" s="276" t="s">
        <v>2340</v>
      </c>
      <c r="GB662" s="204"/>
      <c r="GC662" s="204">
        <f>VLOOKUP(FZ662,$A$681:$F$2354,6,FALSE)</f>
        <v>0</v>
      </c>
      <c r="GD662" s="203" t="s">
        <v>67</v>
      </c>
      <c r="GE662" s="10">
        <f>GC662*1.2</f>
        <v>0</v>
      </c>
      <c r="GF662" s="10"/>
      <c r="GG662" s="267"/>
      <c r="GH662" s="203" t="s">
        <v>118</v>
      </c>
      <c r="GI662" s="276" t="s">
        <v>952</v>
      </c>
      <c r="GK662" s="204"/>
      <c r="GL662" s="204">
        <f>VLOOKUP(GI662,$A$681:$F$2354,6,FALSE)</f>
        <v>0</v>
      </c>
      <c r="GM662" s="203" t="s">
        <v>67</v>
      </c>
      <c r="GN662" s="10">
        <f>GL662*1.2</f>
        <v>0</v>
      </c>
      <c r="GO662" s="10"/>
      <c r="GP662" s="267"/>
      <c r="GQ662" s="203" t="s">
        <v>118</v>
      </c>
      <c r="GR662" s="276" t="s">
        <v>483</v>
      </c>
      <c r="GT662" s="204"/>
      <c r="GU662" s="204">
        <f>VLOOKUP(GR662,$A$681:$F$2354,6,FALSE)</f>
        <v>22</v>
      </c>
      <c r="GV662" s="203" t="s">
        <v>67</v>
      </c>
      <c r="GW662" s="10">
        <f>GU662*1.2</f>
        <v>26.4</v>
      </c>
      <c r="GX662" s="10"/>
      <c r="GY662" s="267"/>
      <c r="GZ662" s="203" t="s">
        <v>118</v>
      </c>
      <c r="HA662" s="276" t="s">
        <v>453</v>
      </c>
      <c r="HC662" s="204"/>
      <c r="HD662" s="204">
        <f>VLOOKUP(HA662,$A$681:$F$2354,6,FALSE)</f>
        <v>0</v>
      </c>
      <c r="HE662" s="203" t="s">
        <v>67</v>
      </c>
      <c r="HF662" s="10">
        <f>HD662*1.2</f>
        <v>0</v>
      </c>
      <c r="HG662" s="10"/>
      <c r="HH662" s="267"/>
      <c r="HI662" s="203" t="s">
        <v>118</v>
      </c>
      <c r="HJ662" s="276" t="s">
        <v>2088</v>
      </c>
      <c r="HL662" s="204"/>
      <c r="HM662" s="204">
        <f>VLOOKUP(HJ662,$A$681:$F$2354,6,FALSE)</f>
        <v>63</v>
      </c>
      <c r="HN662" s="203" t="s">
        <v>67</v>
      </c>
      <c r="HO662" s="10">
        <f>HM662*1.2</f>
        <v>75.599999999999994</v>
      </c>
      <c r="HP662" s="10"/>
      <c r="HQ662" s="267"/>
      <c r="HR662" s="203" t="s">
        <v>118</v>
      </c>
      <c r="HS662" s="276" t="s">
        <v>2624</v>
      </c>
      <c r="HU662" s="204"/>
      <c r="HV662" s="204">
        <f>VLOOKUP(HS662,$A$681:$F$2354,6,FALSE)</f>
        <v>21</v>
      </c>
      <c r="HW662" s="203" t="s">
        <v>67</v>
      </c>
      <c r="HX662" s="10">
        <f>HV662*1.2</f>
        <v>25.2</v>
      </c>
      <c r="HY662" s="10"/>
      <c r="HZ662" s="267"/>
      <c r="IA662" s="203" t="s">
        <v>118</v>
      </c>
      <c r="IB662" s="285" t="s">
        <v>183</v>
      </c>
      <c r="ID662" s="204"/>
      <c r="IE662" s="204" t="e">
        <f>VLOOKUP(IB662,$A$681:$F$2354,6,FALSE)</f>
        <v>#N/A</v>
      </c>
      <c r="IF662" s="203" t="s">
        <v>67</v>
      </c>
      <c r="IG662" s="10" t="e">
        <f>IE662*1.2</f>
        <v>#N/A</v>
      </c>
      <c r="IH662" s="10"/>
      <c r="II662" s="267"/>
      <c r="IJ662" s="203" t="s">
        <v>118</v>
      </c>
      <c r="IK662" s="276" t="s">
        <v>2342</v>
      </c>
      <c r="IM662" s="204"/>
      <c r="IN662" s="204">
        <f>VLOOKUP(IK662,$A$681:$F$2354,6,FALSE)</f>
        <v>0</v>
      </c>
      <c r="IO662" s="203" t="s">
        <v>67</v>
      </c>
      <c r="IP662" s="10">
        <f>IN662*1.2</f>
        <v>0</v>
      </c>
      <c r="IQ662" s="10"/>
      <c r="IR662" s="267"/>
      <c r="IS662" s="203" t="s">
        <v>118</v>
      </c>
      <c r="IT662" s="276" t="s">
        <v>2839</v>
      </c>
      <c r="IV662" s="204"/>
      <c r="IW662" s="204">
        <f>VLOOKUP(IT662,$A$681:$F$2354,6,FALSE)</f>
        <v>92</v>
      </c>
      <c r="IX662" s="203" t="s">
        <v>67</v>
      </c>
      <c r="IY662" s="10">
        <f>IW662*1.2</f>
        <v>110.39999999999999</v>
      </c>
      <c r="IZ662" s="10"/>
      <c r="JA662" s="267"/>
      <c r="JB662" s="203" t="s">
        <v>118</v>
      </c>
      <c r="JC662" s="276" t="s">
        <v>483</v>
      </c>
      <c r="JE662" s="204"/>
      <c r="JF662" s="204">
        <f>VLOOKUP(JC662,$A$681:$F$2354,6,FALSE)</f>
        <v>22</v>
      </c>
      <c r="JG662" s="203" t="s">
        <v>67</v>
      </c>
      <c r="JH662" s="10">
        <f>JF662*1.2</f>
        <v>26.4</v>
      </c>
      <c r="JI662" s="10"/>
      <c r="JJ662" s="267"/>
      <c r="JK662" s="203" t="s">
        <v>118</v>
      </c>
      <c r="JL662" s="276" t="s">
        <v>1678</v>
      </c>
      <c r="JN662" s="204"/>
      <c r="JO662" s="204">
        <f>VLOOKUP(JL662,$A$681:$F$2354,6,FALSE)</f>
        <v>2</v>
      </c>
      <c r="JP662" s="203" t="s">
        <v>67</v>
      </c>
      <c r="JQ662" s="10">
        <f>JO662*1.2</f>
        <v>2.4</v>
      </c>
      <c r="JR662" s="10"/>
      <c r="JS662" s="267"/>
      <c r="JT662" s="203" t="s">
        <v>118</v>
      </c>
      <c r="JU662" s="276" t="s">
        <v>1677</v>
      </c>
      <c r="JW662" s="204"/>
      <c r="JX662" s="204">
        <f>VLOOKUP(JU662,$A$681:$F$2354,6,FALSE)</f>
        <v>14</v>
      </c>
      <c r="JY662" s="203" t="s">
        <v>67</v>
      </c>
      <c r="JZ662" s="10">
        <f>JX662*1.2</f>
        <v>16.8</v>
      </c>
      <c r="KA662" s="10"/>
      <c r="KB662" s="267"/>
      <c r="KC662" s="203" t="s">
        <v>118</v>
      </c>
      <c r="KD662" s="276" t="s">
        <v>520</v>
      </c>
      <c r="KF662" s="204"/>
      <c r="KG662" s="204">
        <f>VLOOKUP(KD662,$A$681:$F$2354,6,FALSE)</f>
        <v>29</v>
      </c>
      <c r="KH662" s="203" t="s">
        <v>67</v>
      </c>
      <c r="KI662" s="10">
        <f>KG662*1.2</f>
        <v>34.799999999999997</v>
      </c>
      <c r="KJ662" s="10"/>
      <c r="KK662" s="267"/>
      <c r="KL662" s="203" t="s">
        <v>118</v>
      </c>
      <c r="KM662" s="276" t="s">
        <v>582</v>
      </c>
      <c r="KO662" s="204"/>
      <c r="KP662" s="204">
        <f>VLOOKUP(KM662,$A$681:$F$2354,6,FALSE)</f>
        <v>15</v>
      </c>
      <c r="KQ662" s="203" t="s">
        <v>67</v>
      </c>
      <c r="KR662" s="10">
        <f>KP662*1.2</f>
        <v>18</v>
      </c>
      <c r="KS662" s="10"/>
      <c r="KT662" s="267"/>
      <c r="KU662" s="203" t="s">
        <v>118</v>
      </c>
      <c r="KV662" s="276" t="s">
        <v>520</v>
      </c>
      <c r="KX662" s="204"/>
      <c r="KY662" s="204">
        <f>VLOOKUP(KV662,$A$681:$F$2354,6,FALSE)</f>
        <v>29</v>
      </c>
      <c r="KZ662" s="203" t="s">
        <v>67</v>
      </c>
      <c r="LA662" s="10">
        <f>KY662*1.2</f>
        <v>34.799999999999997</v>
      </c>
      <c r="LB662" s="10"/>
      <c r="LC662" s="267"/>
      <c r="LD662" s="203" t="s">
        <v>118</v>
      </c>
      <c r="LE662" s="276" t="s">
        <v>2790</v>
      </c>
      <c r="LG662" s="204"/>
      <c r="LH662" s="204">
        <f>VLOOKUP(LE662,$A$681:$F$2354,6,FALSE)</f>
        <v>0</v>
      </c>
      <c r="LI662" s="203" t="s">
        <v>67</v>
      </c>
      <c r="LJ662" s="10">
        <f>LH662*1.2</f>
        <v>0</v>
      </c>
      <c r="LK662" s="10"/>
      <c r="LL662" s="267"/>
      <c r="LM662" s="203" t="s">
        <v>118</v>
      </c>
      <c r="LN662" s="276" t="s">
        <v>1712</v>
      </c>
      <c r="LP662" s="204"/>
      <c r="LQ662" s="204">
        <f>VLOOKUP(LN662,$A$681:$F$2354,6,FALSE)</f>
        <v>0</v>
      </c>
      <c r="LR662" s="203" t="s">
        <v>67</v>
      </c>
      <c r="LS662" s="10">
        <f>LQ662*1.2</f>
        <v>0</v>
      </c>
      <c r="LT662" s="10"/>
      <c r="LU662" s="267"/>
      <c r="LV662" s="203" t="s">
        <v>118</v>
      </c>
      <c r="LW662" s="276" t="s">
        <v>2636</v>
      </c>
      <c r="LY662" s="204"/>
      <c r="LZ662" s="204">
        <f>VLOOKUP(LW662,$A$681:$F$2354,6,FALSE)</f>
        <v>76</v>
      </c>
      <c r="MA662" s="203" t="s">
        <v>67</v>
      </c>
      <c r="MB662" s="10">
        <f>LZ662*1.2</f>
        <v>91.2</v>
      </c>
      <c r="MC662" s="10"/>
      <c r="MD662" s="267"/>
      <c r="ME662" s="203" t="s">
        <v>118</v>
      </c>
      <c r="MF662" s="276" t="s">
        <v>2071</v>
      </c>
      <c r="MH662" s="204"/>
      <c r="MI662" s="204">
        <f>VLOOKUP(MF662,$A$681:$F$2354,6,FALSE)</f>
        <v>43</v>
      </c>
      <c r="MJ662" s="203" t="s">
        <v>67</v>
      </c>
      <c r="MK662" s="10">
        <f>MI662*1.2</f>
        <v>51.6</v>
      </c>
      <c r="ML662" s="10"/>
      <c r="MM662" s="267"/>
      <c r="MN662" s="203" t="s">
        <v>118</v>
      </c>
      <c r="MO662" s="276" t="s">
        <v>1717</v>
      </c>
      <c r="MQ662" s="204"/>
      <c r="MR662" s="204">
        <f>VLOOKUP(MO662,$A$681:$F$2354,6,FALSE)</f>
        <v>0</v>
      </c>
      <c r="MS662" s="203" t="s">
        <v>67</v>
      </c>
      <c r="MT662" s="10">
        <f>MR662*1.2</f>
        <v>0</v>
      </c>
      <c r="MU662" s="10"/>
      <c r="MV662" s="267"/>
      <c r="MW662" s="203" t="s">
        <v>118</v>
      </c>
      <c r="MX662" s="276" t="s">
        <v>617</v>
      </c>
      <c r="MZ662" s="204"/>
      <c r="NA662" s="204">
        <f>VLOOKUP(MX662,$A$681:$F$2354,6,FALSE)</f>
        <v>23</v>
      </c>
      <c r="NB662" s="203" t="s">
        <v>67</v>
      </c>
      <c r="NC662" s="10">
        <f>NA662*1.2</f>
        <v>27.599999999999998</v>
      </c>
      <c r="ND662" s="10"/>
      <c r="NE662" s="267"/>
      <c r="NF662" s="203" t="s">
        <v>118</v>
      </c>
      <c r="NG662" s="276" t="s">
        <v>2768</v>
      </c>
      <c r="NI662" s="204"/>
      <c r="NJ662" s="204">
        <f>VLOOKUP(NG662,$A$681:$F$2354,6,FALSE)</f>
        <v>10</v>
      </c>
      <c r="NK662" s="203" t="s">
        <v>67</v>
      </c>
      <c r="NL662" s="10">
        <f>NJ662*1.2</f>
        <v>12</v>
      </c>
      <c r="NM662" s="10"/>
      <c r="NN662" s="267"/>
      <c r="NO662" s="203" t="s">
        <v>118</v>
      </c>
      <c r="NP662" s="424" t="s">
        <v>2061</v>
      </c>
      <c r="NR662" s="204"/>
      <c r="NS662" s="204">
        <f>VLOOKUP(NP662,$A$681:$F$2354,6,FALSE)</f>
        <v>0</v>
      </c>
      <c r="NT662" s="203" t="s">
        <v>67</v>
      </c>
      <c r="NU662" s="10">
        <f>NS662*1.2</f>
        <v>0</v>
      </c>
      <c r="NV662" s="10"/>
      <c r="NW662" s="267"/>
      <c r="NX662" s="203" t="s">
        <v>118</v>
      </c>
      <c r="NY662" s="276" t="s">
        <v>645</v>
      </c>
      <c r="OA662" s="204"/>
      <c r="OB662" s="204">
        <f>VLOOKUP(NY662,$A$681:$F$2354,6,FALSE)</f>
        <v>0</v>
      </c>
      <c r="OC662" s="203" t="s">
        <v>67</v>
      </c>
      <c r="OD662" s="10">
        <f>OB662*1.2</f>
        <v>0</v>
      </c>
      <c r="OE662" s="10"/>
      <c r="OF662" s="267"/>
      <c r="OG662" s="203" t="s">
        <v>118</v>
      </c>
      <c r="OH662" s="276" t="s">
        <v>1678</v>
      </c>
      <c r="OJ662" s="204"/>
      <c r="OK662" s="204">
        <f>VLOOKUP(OH662,$A$681:$F$2354,6,FALSE)</f>
        <v>2</v>
      </c>
      <c r="OL662" s="203" t="s">
        <v>67</v>
      </c>
      <c r="OM662" s="10">
        <f>OK662*1.2</f>
        <v>2.4</v>
      </c>
      <c r="ON662" s="10"/>
      <c r="OO662" s="267"/>
      <c r="OP662" s="203" t="s">
        <v>118</v>
      </c>
      <c r="OQ662" s="424" t="s">
        <v>891</v>
      </c>
      <c r="OS662" s="204"/>
      <c r="OT662" s="204">
        <f>VLOOKUP(OQ662,$A$681:$F$2354,6,FALSE)</f>
        <v>10</v>
      </c>
      <c r="OU662" s="203" t="s">
        <v>67</v>
      </c>
      <c r="OV662" s="10">
        <f>OT662*1.2</f>
        <v>12</v>
      </c>
      <c r="OW662" s="10"/>
      <c r="OX662" s="267"/>
      <c r="OY662" s="203" t="s">
        <v>118</v>
      </c>
      <c r="OZ662" s="428" t="s">
        <v>2088</v>
      </c>
      <c r="PB662" s="204"/>
      <c r="PC662" s="204">
        <f>VLOOKUP(OZ662,$A$681:$F$2354,6,FALSE)</f>
        <v>63</v>
      </c>
      <c r="PD662" s="203" t="s">
        <v>67</v>
      </c>
      <c r="PE662" s="10">
        <f>PC662*1.2</f>
        <v>75.599999999999994</v>
      </c>
      <c r="PF662" s="10"/>
      <c r="PG662" s="267"/>
      <c r="PH662" s="203" t="s">
        <v>118</v>
      </c>
      <c r="PI662" s="276" t="s">
        <v>2340</v>
      </c>
      <c r="PK662" s="204"/>
      <c r="PL662" s="204">
        <f>VLOOKUP(PI662,$A$681:$F$2354,6,FALSE)</f>
        <v>0</v>
      </c>
      <c r="PM662" s="203" t="s">
        <v>67</v>
      </c>
      <c r="PN662" s="10">
        <f>PL662*1.2</f>
        <v>0</v>
      </c>
      <c r="PO662" s="10"/>
      <c r="PP662" s="267"/>
      <c r="PQ662" s="203" t="s">
        <v>118</v>
      </c>
      <c r="PR662" s="276" t="s">
        <v>183</v>
      </c>
      <c r="PT662" s="204"/>
      <c r="PU662" s="204" t="e">
        <f>VLOOKUP(PR662,$A$681:$F$2354,6,FALSE)</f>
        <v>#N/A</v>
      </c>
      <c r="PV662" s="203" t="s">
        <v>67</v>
      </c>
      <c r="PW662" s="10" t="e">
        <f>PU662*1.2</f>
        <v>#N/A</v>
      </c>
      <c r="PX662" s="10"/>
      <c r="PY662" s="267"/>
      <c r="PZ662" s="203" t="s">
        <v>118</v>
      </c>
      <c r="QA662" s="276" t="s">
        <v>633</v>
      </c>
      <c r="QC662" s="204"/>
      <c r="QD662" s="204">
        <f>VLOOKUP(QA662,$A$681:$F$2354,6,FALSE)</f>
        <v>0</v>
      </c>
      <c r="QE662" s="203" t="s">
        <v>67</v>
      </c>
      <c r="QF662" s="10">
        <f>QD662*1.2</f>
        <v>0</v>
      </c>
      <c r="QG662" s="10"/>
      <c r="QH662" s="267"/>
      <c r="QI662" s="203" t="s">
        <v>118</v>
      </c>
      <c r="QJ662" s="276" t="s">
        <v>549</v>
      </c>
      <c r="QL662" s="204"/>
      <c r="QM662" s="204">
        <f>VLOOKUP(QJ662,$A$681:$F$2354,6,FALSE)</f>
        <v>0</v>
      </c>
      <c r="QN662" s="203" t="s">
        <v>67</v>
      </c>
      <c r="QO662" s="10">
        <f>QM662*1.2</f>
        <v>0</v>
      </c>
      <c r="QP662" s="10"/>
      <c r="QQ662" s="267"/>
      <c r="QR662" s="203" t="s">
        <v>118</v>
      </c>
      <c r="QS662" s="276" t="s">
        <v>2088</v>
      </c>
      <c r="QU662" s="204"/>
      <c r="QV662" s="204">
        <f>VLOOKUP(QS662,$A$681:$F$2354,6,FALSE)</f>
        <v>63</v>
      </c>
      <c r="QW662" s="203" t="s">
        <v>67</v>
      </c>
      <c r="QX662" s="10">
        <f>QV662*1.2</f>
        <v>75.599999999999994</v>
      </c>
      <c r="QY662" s="10"/>
      <c r="QZ662" s="267"/>
      <c r="RA662" s="203" t="s">
        <v>118</v>
      </c>
      <c r="RB662" s="276" t="s">
        <v>2591</v>
      </c>
      <c r="RD662" s="204"/>
      <c r="RE662" s="204">
        <f>VLOOKUP(RB662,$A$681:$F$2354,6,FALSE)</f>
        <v>0</v>
      </c>
      <c r="RF662" s="203" t="s">
        <v>67</v>
      </c>
      <c r="RG662" s="10">
        <f>RE662*1.2</f>
        <v>0</v>
      </c>
      <c r="RH662" s="10"/>
      <c r="RI662" s="267"/>
      <c r="RJ662" s="203" t="s">
        <v>118</v>
      </c>
      <c r="RK662" s="278" t="s">
        <v>183</v>
      </c>
      <c r="RM662" s="204"/>
      <c r="RN662" s="204" t="e">
        <f>VLOOKUP(RK662,$A$681:$F$2354,6,FALSE)</f>
        <v>#N/A</v>
      </c>
      <c r="RO662" s="203" t="s">
        <v>67</v>
      </c>
      <c r="RP662" s="10" t="e">
        <f>RN662*1.2</f>
        <v>#N/A</v>
      </c>
      <c r="RQ662" s="10"/>
      <c r="RR662" s="267"/>
      <c r="RS662" s="203" t="s">
        <v>118</v>
      </c>
      <c r="RT662" s="276" t="s">
        <v>2071</v>
      </c>
      <c r="RV662" s="204"/>
      <c r="RW662" s="204">
        <f>VLOOKUP(RT662,$A$681:$F$2354,6,FALSE)</f>
        <v>43</v>
      </c>
      <c r="RX662" s="203" t="s">
        <v>67</v>
      </c>
      <c r="RY662" s="10">
        <f>RW662*1.2</f>
        <v>51.6</v>
      </c>
      <c r="RZ662" s="10"/>
      <c r="SA662" s="273"/>
      <c r="SB662" s="203" t="s">
        <v>118</v>
      </c>
      <c r="SC662" s="276" t="s">
        <v>2839</v>
      </c>
      <c r="SE662" s="204"/>
      <c r="SF662" s="204">
        <f>VLOOKUP(SC662,$A$681:$F$2354,6,FALSE)</f>
        <v>92</v>
      </c>
      <c r="SG662" s="203" t="s">
        <v>67</v>
      </c>
      <c r="SH662" s="10">
        <f>SF662*1.2</f>
        <v>110.39999999999999</v>
      </c>
      <c r="SI662" s="10"/>
      <c r="SJ662" s="273"/>
      <c r="SK662" s="203" t="s">
        <v>118</v>
      </c>
      <c r="SL662" s="276" t="s">
        <v>2792</v>
      </c>
      <c r="SN662" s="204"/>
      <c r="SO662" s="204">
        <f>VLOOKUP(SL662,$A$681:$F$2354,6,FALSE)</f>
        <v>0</v>
      </c>
      <c r="SP662" s="203" t="s">
        <v>67</v>
      </c>
      <c r="SQ662" s="10">
        <f>SO662*1.2</f>
        <v>0</v>
      </c>
      <c r="SR662" s="10"/>
      <c r="SS662" s="273"/>
      <c r="ST662" s="203" t="s">
        <v>118</v>
      </c>
      <c r="SU662" s="276" t="s">
        <v>2741</v>
      </c>
      <c r="SW662" s="204"/>
      <c r="SX662" s="204">
        <f>VLOOKUP(SU662,$A$681:$F$2354,6,FALSE)</f>
        <v>0</v>
      </c>
      <c r="SY662" s="203" t="s">
        <v>67</v>
      </c>
      <c r="SZ662" s="10">
        <f>SX662*1.2</f>
        <v>0</v>
      </c>
      <c r="TA662" s="10"/>
      <c r="TB662" s="273"/>
      <c r="TC662" s="203" t="s">
        <v>118</v>
      </c>
      <c r="TD662" s="428" t="s">
        <v>2671</v>
      </c>
      <c r="TF662" s="204"/>
      <c r="TG662" s="204">
        <f>VLOOKUP(TD662,$A$681:$F$2354,6,FALSE)</f>
        <v>0</v>
      </c>
      <c r="TH662" s="203" t="s">
        <v>67</v>
      </c>
      <c r="TI662" s="10">
        <f>TG662*1.2</f>
        <v>0</v>
      </c>
      <c r="TK662" s="273"/>
      <c r="TL662" s="203" t="s">
        <v>118</v>
      </c>
      <c r="TM662" s="276" t="s">
        <v>2792</v>
      </c>
      <c r="TO662" s="204"/>
      <c r="TP662" s="204">
        <f>VLOOKUP(TM662,$A$681:$F$2354,6,FALSE)</f>
        <v>0</v>
      </c>
      <c r="TQ662" s="203" t="s">
        <v>67</v>
      </c>
      <c r="TR662" s="10">
        <f>TP662*1.2</f>
        <v>0</v>
      </c>
      <c r="TS662" s="10"/>
      <c r="TT662" s="273"/>
      <c r="TU662" s="203" t="s">
        <v>118</v>
      </c>
      <c r="TV662" s="276" t="s">
        <v>2091</v>
      </c>
      <c r="TX662" s="204"/>
      <c r="TY662" s="204">
        <f>VLOOKUP(TV662,$A$681:$F$2354,6,FALSE)</f>
        <v>15</v>
      </c>
      <c r="TZ662" s="203" t="s">
        <v>67</v>
      </c>
      <c r="UA662" s="10">
        <f>TY662*1.2</f>
        <v>18</v>
      </c>
      <c r="UB662" s="10"/>
      <c r="UC662" s="273"/>
      <c r="UD662" s="203" t="s">
        <v>118</v>
      </c>
      <c r="UE662" s="285" t="s">
        <v>183</v>
      </c>
      <c r="UG662" s="204"/>
      <c r="UH662" s="204" t="e">
        <f>VLOOKUP(UE662,$A$681:$F$2354,6,FALSE)</f>
        <v>#N/A</v>
      </c>
      <c r="UI662" s="203" t="s">
        <v>67</v>
      </c>
      <c r="UJ662" s="10" t="e">
        <f>UH662*1.2</f>
        <v>#N/A</v>
      </c>
      <c r="UK662" s="10"/>
      <c r="UL662" s="273"/>
      <c r="UM662" s="203" t="s">
        <v>118</v>
      </c>
      <c r="UN662" s="276" t="s">
        <v>1252</v>
      </c>
      <c r="UP662" s="204"/>
      <c r="UQ662" s="204">
        <f>VLOOKUP(UN662,$A$681:$F$2354,6,FALSE)</f>
        <v>2</v>
      </c>
      <c r="UR662" s="203" t="s">
        <v>67</v>
      </c>
      <c r="US662" s="10">
        <f>UQ662*1.2</f>
        <v>2.4</v>
      </c>
      <c r="UT662" s="10"/>
      <c r="UU662" s="273"/>
      <c r="UV662" s="203" t="s">
        <v>118</v>
      </c>
      <c r="UW662" s="276" t="s">
        <v>2061</v>
      </c>
      <c r="UY662" s="204"/>
      <c r="UZ662" s="204">
        <f>VLOOKUP(UW662,$A$681:$F$2354,6,FALSE)</f>
        <v>0</v>
      </c>
      <c r="VA662" s="203" t="s">
        <v>67</v>
      </c>
      <c r="VB662" s="10">
        <f>UZ662*1.2</f>
        <v>0</v>
      </c>
      <c r="VC662" s="10"/>
      <c r="VD662" s="273"/>
      <c r="VE662" s="203" t="s">
        <v>118</v>
      </c>
      <c r="VF662" s="276" t="s">
        <v>2342</v>
      </c>
      <c r="VH662" s="204"/>
      <c r="VI662" s="204">
        <f>VLOOKUP(VF662,$A$681:$F$2354,6,FALSE)</f>
        <v>0</v>
      </c>
      <c r="VJ662" s="203" t="s">
        <v>67</v>
      </c>
      <c r="VK662" s="10">
        <f>VI662*1.2</f>
        <v>0</v>
      </c>
      <c r="VL662" s="10"/>
      <c r="VM662" s="273"/>
      <c r="VN662" s="203" t="s">
        <v>118</v>
      </c>
      <c r="VO662" s="276" t="s">
        <v>2591</v>
      </c>
      <c r="VQ662" s="204"/>
      <c r="VR662" s="204">
        <f>VLOOKUP(VO662,$A$681:$F$2354,6,FALSE)</f>
        <v>0</v>
      </c>
      <c r="VS662" s="203" t="s">
        <v>67</v>
      </c>
      <c r="VT662" s="10">
        <f>VR662*1.2</f>
        <v>0</v>
      </c>
      <c r="VU662" s="10"/>
      <c r="VV662" s="273"/>
      <c r="VW662" s="203" t="s">
        <v>118</v>
      </c>
      <c r="VX662" s="278" t="s">
        <v>183</v>
      </c>
      <c r="VZ662" s="204"/>
      <c r="WA662" s="204" t="e">
        <f>VLOOKUP(VX662,$A$681:$F$2354,6,FALSE)</f>
        <v>#N/A</v>
      </c>
      <c r="WB662" s="203" t="s">
        <v>67</v>
      </c>
      <c r="WC662" s="10" t="e">
        <f>WA662*1.2</f>
        <v>#N/A</v>
      </c>
      <c r="WE662" s="273"/>
      <c r="WF662" s="203" t="s">
        <v>118</v>
      </c>
      <c r="WG662" s="276" t="s">
        <v>3101</v>
      </c>
      <c r="WI662" s="204"/>
      <c r="WJ662" s="204">
        <f>VLOOKUP(WG662,$A$681:$F$2354,6,FALSE)</f>
        <v>0</v>
      </c>
      <c r="WK662" s="203" t="s">
        <v>67</v>
      </c>
      <c r="WL662" s="10">
        <f>WJ662*1.2</f>
        <v>0</v>
      </c>
      <c r="WN662" s="273"/>
      <c r="WO662" s="203" t="s">
        <v>118</v>
      </c>
      <c r="WP662" s="278" t="s">
        <v>183</v>
      </c>
      <c r="WQ662" s="204"/>
      <c r="WR662" s="204"/>
      <c r="WS662" s="204" t="e">
        <f>VLOOKUP(WP662,$A$681:$F$2354,6,FALSE)</f>
        <v>#N/A</v>
      </c>
      <c r="WT662" s="203" t="s">
        <v>67</v>
      </c>
      <c r="WU662" s="10" t="e">
        <f>WS662*1.2</f>
        <v>#N/A</v>
      </c>
      <c r="WV662" s="10"/>
      <c r="WW662" s="273"/>
      <c r="WX662" s="203" t="s">
        <v>118</v>
      </c>
      <c r="WY662" s="278" t="s">
        <v>183</v>
      </c>
      <c r="XA662" s="204"/>
      <c r="XB662" s="204" t="e">
        <f>VLOOKUP(WY662,$A$681:$F$2354,6,FALSE)</f>
        <v>#N/A</v>
      </c>
      <c r="XC662" s="203" t="s">
        <v>67</v>
      </c>
      <c r="XD662" s="10" t="e">
        <f>XB662*1.2</f>
        <v>#N/A</v>
      </c>
      <c r="XF662" s="273"/>
      <c r="XG662" s="203" t="s">
        <v>118</v>
      </c>
      <c r="XH662" s="276" t="s">
        <v>2549</v>
      </c>
      <c r="XJ662" s="204"/>
      <c r="XK662" s="204">
        <f>VLOOKUP(XH662,$A$681:$F$2354,6,FALSE)</f>
        <v>25</v>
      </c>
      <c r="XL662" s="203" t="s">
        <v>67</v>
      </c>
      <c r="XM662" s="10">
        <f>XK662*1.2</f>
        <v>30</v>
      </c>
      <c r="XO662" s="273"/>
      <c r="XP662" s="203" t="s">
        <v>118</v>
      </c>
      <c r="XQ662" s="276" t="s">
        <v>952</v>
      </c>
      <c r="XS662" s="204"/>
      <c r="XT662" s="204">
        <f>VLOOKUP(XQ662,$A$681:$F$2354,6,FALSE)</f>
        <v>0</v>
      </c>
      <c r="XU662" s="203" t="s">
        <v>67</v>
      </c>
      <c r="XV662" s="10">
        <f>XT662*1.2</f>
        <v>0</v>
      </c>
      <c r="XW662" s="10"/>
      <c r="XX662" s="273"/>
      <c r="XY662" s="203" t="s">
        <v>118</v>
      </c>
      <c r="XZ662" s="276" t="s">
        <v>1228</v>
      </c>
      <c r="YB662" s="204"/>
      <c r="YC662" s="204">
        <f>VLOOKUP(XZ662,$A$681:$F$2354,6,FALSE)</f>
        <v>0</v>
      </c>
      <c r="YD662" s="203" t="s">
        <v>67</v>
      </c>
      <c r="YE662" s="10">
        <f>YC662*1.2</f>
        <v>0</v>
      </c>
      <c r="YG662" s="273"/>
      <c r="YH662" s="203" t="s">
        <v>118</v>
      </c>
      <c r="YI662" s="278" t="s">
        <v>183</v>
      </c>
      <c r="YK662" s="204"/>
      <c r="YL662" s="204" t="e">
        <f>VLOOKUP(YI662,$A$681:$F$2354,6,FALSE)</f>
        <v>#N/A</v>
      </c>
      <c r="YM662" s="203" t="s">
        <v>67</v>
      </c>
      <c r="YN662" s="10" t="e">
        <f>YL662*1.2</f>
        <v>#N/A</v>
      </c>
      <c r="YO662" s="10"/>
      <c r="YP662" s="273"/>
      <c r="YQ662" s="203" t="s">
        <v>118</v>
      </c>
      <c r="YR662" s="278" t="s">
        <v>183</v>
      </c>
      <c r="YT662" s="204"/>
      <c r="YU662" s="204" t="e">
        <f>VLOOKUP(YR662,$A$681:$F$2354,6,FALSE)</f>
        <v>#N/A</v>
      </c>
      <c r="YV662" s="203" t="s">
        <v>67</v>
      </c>
      <c r="YW662" s="10" t="e">
        <f>YU662*1.2</f>
        <v>#N/A</v>
      </c>
      <c r="YY662" s="273"/>
      <c r="YZ662" s="203" t="s">
        <v>118</v>
      </c>
      <c r="ZA662" s="428" t="s">
        <v>1262</v>
      </c>
      <c r="ZC662" s="204"/>
      <c r="ZD662" s="204">
        <f>VLOOKUP(ZA662,$A$681:$F$2354,6,FALSE)</f>
        <v>31</v>
      </c>
      <c r="ZE662" s="203" t="s">
        <v>67</v>
      </c>
      <c r="ZF662" s="10">
        <f>ZD662*1.2</f>
        <v>37.199999999999996</v>
      </c>
      <c r="ZH662" s="273"/>
      <c r="ZI662" s="203" t="s">
        <v>118</v>
      </c>
      <c r="ZJ662" s="276" t="s">
        <v>509</v>
      </c>
      <c r="ZL662" s="204"/>
      <c r="ZM662" s="204">
        <f>VLOOKUP(ZJ662,$A$681:$F$2354,6,FALSE)</f>
        <v>8</v>
      </c>
      <c r="ZN662" s="203" t="s">
        <v>67</v>
      </c>
      <c r="ZO662" s="10">
        <f>ZM662*1.2</f>
        <v>9.6</v>
      </c>
      <c r="ZQ662" s="273"/>
      <c r="ZR662" s="203" t="s">
        <v>118</v>
      </c>
      <c r="ZS662" s="276" t="s">
        <v>2088</v>
      </c>
      <c r="ZU662" s="204"/>
      <c r="ZV662" s="204">
        <f>VLOOKUP(ZS662,$A$681:$F$2354,6,FALSE)</f>
        <v>63</v>
      </c>
      <c r="ZW662" s="203" t="s">
        <v>67</v>
      </c>
      <c r="ZX662" s="10">
        <f>ZV662*1.2</f>
        <v>75.599999999999994</v>
      </c>
      <c r="ZY662" s="10"/>
      <c r="ZZ662" s="273"/>
      <c r="AAA662" s="203" t="s">
        <v>118</v>
      </c>
      <c r="AAB662" s="276" t="s">
        <v>2792</v>
      </c>
      <c r="AAD662" s="204"/>
      <c r="AAE662" s="204">
        <f>VLOOKUP(AAB662,$A$681:$F$2354,6,FALSE)</f>
        <v>0</v>
      </c>
      <c r="AAF662" s="203" t="s">
        <v>67</v>
      </c>
      <c r="AAG662" s="10">
        <f>AAE662*1.2</f>
        <v>0</v>
      </c>
      <c r="AAH662" s="10"/>
      <c r="AAI662" s="273"/>
      <c r="AAJ662" s="203" t="s">
        <v>118</v>
      </c>
      <c r="AAK662" s="276" t="s">
        <v>2072</v>
      </c>
      <c r="AAM662" s="204"/>
      <c r="AAN662" s="204">
        <f>VLOOKUP(AAK662,$A$681:$F$2354,6,FALSE)</f>
        <v>153</v>
      </c>
      <c r="AAO662" s="203" t="s">
        <v>67</v>
      </c>
      <c r="AAP662" s="10">
        <f>AAN662*1.2</f>
        <v>183.6</v>
      </c>
      <c r="AAQ662" s="10"/>
      <c r="AAR662" s="273"/>
      <c r="AAS662" s="203" t="s">
        <v>118</v>
      </c>
      <c r="AAT662" s="276" t="s">
        <v>1677</v>
      </c>
      <c r="AAV662" s="204"/>
      <c r="AAW662" s="204">
        <f>VLOOKUP(AAT662,$A$681:$F$2354,6,FALSE)</f>
        <v>14</v>
      </c>
      <c r="AAX662" s="203" t="s">
        <v>67</v>
      </c>
      <c r="AAY662" s="10">
        <f>AAW662*1.2</f>
        <v>16.8</v>
      </c>
      <c r="AAZ662" s="10"/>
      <c r="ABA662" s="273"/>
      <c r="ABB662" s="203" t="s">
        <v>118</v>
      </c>
      <c r="ABC662" s="278" t="s">
        <v>183</v>
      </c>
      <c r="ABE662" s="204"/>
      <c r="ABF662" s="204" t="e">
        <f>VLOOKUP(ABC662,$A$681:$F$2354,6,FALSE)</f>
        <v>#N/A</v>
      </c>
      <c r="ABG662" s="203" t="s">
        <v>67</v>
      </c>
      <c r="ABH662" s="10" t="e">
        <f>ABF662*1.2</f>
        <v>#N/A</v>
      </c>
      <c r="ABI662" s="10"/>
      <c r="ABJ662" s="273"/>
      <c r="ABK662" s="203" t="s">
        <v>118</v>
      </c>
      <c r="ABL662" s="276" t="s">
        <v>1262</v>
      </c>
      <c r="ABN662" s="204"/>
      <c r="ABO662" s="204">
        <f>VLOOKUP(ABL662,$A$681:$F$2354,6,FALSE)</f>
        <v>31</v>
      </c>
      <c r="ABP662" s="203" t="s">
        <v>67</v>
      </c>
      <c r="ABQ662" s="10">
        <f>ABO662*1.2</f>
        <v>37.199999999999996</v>
      </c>
      <c r="ABR662" s="10"/>
      <c r="ABS662" s="273"/>
      <c r="ABT662" s="203" t="s">
        <v>118</v>
      </c>
      <c r="ABU662" s="276" t="s">
        <v>989</v>
      </c>
      <c r="ABW662" s="204"/>
      <c r="ABX662" s="204">
        <f>VLOOKUP(ABU662,$A$681:$F$2354,6,FALSE)</f>
        <v>15</v>
      </c>
      <c r="ABY662" s="203" t="s">
        <v>67</v>
      </c>
      <c r="ABZ662" s="10">
        <f>ABX662*1.2</f>
        <v>18</v>
      </c>
      <c r="ACA662" s="10"/>
      <c r="ACB662" s="273"/>
      <c r="ACC662" s="203" t="s">
        <v>118</v>
      </c>
      <c r="ACD662" s="278" t="s">
        <v>183</v>
      </c>
      <c r="ACF662" s="204"/>
      <c r="ACG662" s="204" t="e">
        <f>VLOOKUP(ACD662,$A$681:$F$2354,6,FALSE)</f>
        <v>#N/A</v>
      </c>
      <c r="ACH662" s="203" t="s">
        <v>67</v>
      </c>
      <c r="ACI662" s="10" t="e">
        <f>ACG662*1.2</f>
        <v>#N/A</v>
      </c>
      <c r="ACJ662" s="10"/>
      <c r="ACK662" s="273"/>
      <c r="ACL662" s="203" t="s">
        <v>118</v>
      </c>
      <c r="ACM662" s="278" t="s">
        <v>183</v>
      </c>
      <c r="ACO662" s="204"/>
      <c r="ACP662" s="204" t="e">
        <f>VLOOKUP(ACM662,$A$681:$F$2354,6,FALSE)</f>
        <v>#N/A</v>
      </c>
      <c r="ACQ662" s="203" t="s">
        <v>67</v>
      </c>
      <c r="ACR662" s="10" t="e">
        <f>ACP662*1.2</f>
        <v>#N/A</v>
      </c>
      <c r="ACS662" s="10"/>
      <c r="ACT662" s="273"/>
      <c r="ACU662" s="203" t="s">
        <v>118</v>
      </c>
      <c r="ACV662" s="278" t="s">
        <v>183</v>
      </c>
      <c r="ACX662" s="204"/>
      <c r="ACY662" s="204" t="e">
        <f>VLOOKUP(ACV662,$A$681:$F$2354,6,FALSE)</f>
        <v>#N/A</v>
      </c>
      <c r="ACZ662" s="203" t="s">
        <v>67</v>
      </c>
      <c r="ADA662" s="10" t="e">
        <f>ACY662*1.2</f>
        <v>#N/A</v>
      </c>
      <c r="ADB662" s="10"/>
      <c r="ADC662" s="273"/>
      <c r="ADD662" s="203" t="s">
        <v>118</v>
      </c>
      <c r="ADE662" s="278" t="s">
        <v>183</v>
      </c>
      <c r="ADG662" s="204"/>
      <c r="ADH662" s="204" t="e">
        <f>VLOOKUP(ADE662,$A$681:$F$2354,6,FALSE)</f>
        <v>#N/A</v>
      </c>
      <c r="ADI662" s="203" t="s">
        <v>67</v>
      </c>
      <c r="ADJ662" s="10" t="e">
        <f>ADH662*1.2</f>
        <v>#N/A</v>
      </c>
      <c r="ADL662" s="273"/>
      <c r="ADM662" s="203" t="s">
        <v>118</v>
      </c>
      <c r="ADN662" s="278" t="s">
        <v>183</v>
      </c>
      <c r="ADP662" s="204"/>
      <c r="ADQ662" s="204" t="e">
        <f>VLOOKUP(ADN662,$A$681:$F$2354,6,FALSE)</f>
        <v>#N/A</v>
      </c>
      <c r="ADR662" s="203" t="s">
        <v>67</v>
      </c>
      <c r="ADS662" s="10" t="e">
        <f>ADQ662*1.2</f>
        <v>#N/A</v>
      </c>
      <c r="ADT662" s="10"/>
      <c r="ADU662" s="273"/>
      <c r="ADV662" s="203" t="s">
        <v>118</v>
      </c>
      <c r="ADW662" s="278" t="s">
        <v>183</v>
      </c>
      <c r="ADY662" s="204"/>
      <c r="ADZ662" s="204" t="e">
        <f>VLOOKUP(ADW662,$A$681:$F$2354,6,FALSE)</f>
        <v>#N/A</v>
      </c>
      <c r="AEA662" s="203" t="s">
        <v>67</v>
      </c>
      <c r="AEB662" s="10" t="e">
        <f>ADZ662*1.2</f>
        <v>#N/A</v>
      </c>
      <c r="AED662" s="273"/>
      <c r="AEE662" s="203" t="s">
        <v>118</v>
      </c>
      <c r="AEF662" s="278" t="s">
        <v>183</v>
      </c>
      <c r="AEH662" s="204"/>
      <c r="AEI662" s="204" t="e">
        <f>VLOOKUP(AEF662,$A$681:$F$2354,6,FALSE)</f>
        <v>#N/A</v>
      </c>
      <c r="AEJ662" s="203" t="s">
        <v>67</v>
      </c>
      <c r="AEK662" s="10" t="e">
        <f>AEI662*1.2</f>
        <v>#N/A</v>
      </c>
      <c r="AEM662" s="273"/>
      <c r="AEN662" s="203" t="s">
        <v>118</v>
      </c>
      <c r="AEO662" s="278" t="s">
        <v>183</v>
      </c>
      <c r="AEQ662" s="204"/>
      <c r="AER662" s="204" t="e">
        <f>VLOOKUP(AEO662,$A$681:$F$2354,6,FALSE)</f>
        <v>#N/A</v>
      </c>
      <c r="AES662" s="203" t="s">
        <v>67</v>
      </c>
      <c r="AET662" s="10" t="e">
        <f>AER662*1.2</f>
        <v>#N/A</v>
      </c>
      <c r="AEV662" s="273"/>
      <c r="AEW662" s="203" t="s">
        <v>118</v>
      </c>
      <c r="AEX662" s="278" t="s">
        <v>183</v>
      </c>
      <c r="AEZ662" s="204"/>
      <c r="AFA662" s="204" t="e">
        <f>VLOOKUP(AEX662,$A$681:$F$2354,6,FALSE)</f>
        <v>#N/A</v>
      </c>
      <c r="AFB662" s="203" t="s">
        <v>67</v>
      </c>
      <c r="AFC662" s="10" t="e">
        <f>AFA662*1.2</f>
        <v>#N/A</v>
      </c>
      <c r="AFD662" s="10"/>
      <c r="AFE662" s="273"/>
      <c r="AFF662" s="203" t="s">
        <v>118</v>
      </c>
      <c r="AFG662" s="278" t="s">
        <v>183</v>
      </c>
      <c r="AFI662" s="204"/>
      <c r="AFJ662" s="204" t="e">
        <f>VLOOKUP(AFG662,$A$681:$F$2354,6,FALSE)</f>
        <v>#N/A</v>
      </c>
      <c r="AFK662" s="203" t="s">
        <v>67</v>
      </c>
      <c r="AFL662" s="10" t="e">
        <f>AFJ662*1.2</f>
        <v>#N/A</v>
      </c>
      <c r="AFM662" s="10"/>
      <c r="AFN662" s="273"/>
      <c r="AFO662" s="203" t="s">
        <v>118</v>
      </c>
      <c r="AFP662" s="278" t="s">
        <v>183</v>
      </c>
      <c r="AFR662" s="204"/>
      <c r="AFS662" s="204" t="e">
        <f>VLOOKUP(AFP662,$A$681:$F$2354,6,FALSE)</f>
        <v>#N/A</v>
      </c>
      <c r="AFT662" s="203" t="s">
        <v>67</v>
      </c>
      <c r="AFU662" s="10" t="e">
        <f>AFS662*1.2</f>
        <v>#N/A</v>
      </c>
      <c r="AFV662" s="10"/>
      <c r="AFW662" s="273"/>
      <c r="AFX662" s="203" t="s">
        <v>118</v>
      </c>
      <c r="AFY662" s="278" t="s">
        <v>183</v>
      </c>
      <c r="AGA662" s="204"/>
      <c r="AGB662" s="204" t="e">
        <f>VLOOKUP(AFY662,$A$681:$F$2354,6,FALSE)</f>
        <v>#N/A</v>
      </c>
      <c r="AGC662" s="203" t="s">
        <v>67</v>
      </c>
      <c r="AGD662" s="10" t="e">
        <f>AGB662*1.2</f>
        <v>#N/A</v>
      </c>
      <c r="AGE662" s="10"/>
      <c r="AGF662" s="273"/>
      <c r="AGG662" s="203" t="s">
        <v>118</v>
      </c>
      <c r="AGH662" s="278" t="s">
        <v>183</v>
      </c>
      <c r="AGJ662" s="204"/>
      <c r="AGK662" s="204" t="e">
        <f>VLOOKUP(AGH662,$A$681:$F$2354,6,FALSE)</f>
        <v>#N/A</v>
      </c>
      <c r="AGL662" s="203" t="s">
        <v>67</v>
      </c>
      <c r="AGM662" s="10" t="e">
        <f>AGK662*1.2</f>
        <v>#N/A</v>
      </c>
      <c r="AGN662" s="10"/>
      <c r="AGO662" s="273"/>
      <c r="AGP662" s="203" t="s">
        <v>118</v>
      </c>
      <c r="AGQ662" s="278" t="s">
        <v>183</v>
      </c>
      <c r="AGS662" s="204"/>
      <c r="AGT662" s="204" t="e">
        <f>VLOOKUP(AGQ662,$A$681:$F$2354,6,FALSE)</f>
        <v>#N/A</v>
      </c>
      <c r="AGU662" s="203" t="s">
        <v>67</v>
      </c>
      <c r="AGV662" s="10" t="e">
        <f>AGT662*1.2</f>
        <v>#N/A</v>
      </c>
      <c r="AGW662" s="10"/>
      <c r="AGX662" s="273"/>
      <c r="AGY662" s="203" t="s">
        <v>118</v>
      </c>
      <c r="AGZ662" s="276" t="s">
        <v>483</v>
      </c>
      <c r="AHB662" s="204"/>
      <c r="AHC662" s="204">
        <f>VLOOKUP(AGZ662,$A$681:$F$2354,6,FALSE)</f>
        <v>22</v>
      </c>
      <c r="AHD662" s="203" t="s">
        <v>67</v>
      </c>
      <c r="AHE662" s="10">
        <f>AHC662*1.2</f>
        <v>26.4</v>
      </c>
      <c r="AHF662" s="10"/>
      <c r="AHG662" s="273"/>
      <c r="AHH662" s="203" t="s">
        <v>118</v>
      </c>
      <c r="AHI662" s="276" t="s">
        <v>1723</v>
      </c>
      <c r="AHK662" s="204"/>
      <c r="AHL662" s="204">
        <f>VLOOKUP(AHI662,$A$681:$F$2354,6,FALSE)</f>
        <v>0</v>
      </c>
      <c r="AHM662" s="203" t="s">
        <v>67</v>
      </c>
      <c r="AHN662" s="10">
        <f>AHL662*1.2</f>
        <v>0</v>
      </c>
      <c r="AHO662" s="10"/>
      <c r="AHP662" s="273"/>
      <c r="AHQ662" s="203" t="s">
        <v>118</v>
      </c>
      <c r="AHR662" s="276" t="s">
        <v>2088</v>
      </c>
      <c r="AHT662" s="204"/>
      <c r="AHU662" s="204">
        <f>VLOOKUP(AHR662,$A$681:$F$2354,6,FALSE)</f>
        <v>63</v>
      </c>
      <c r="AHV662" s="203" t="s">
        <v>67</v>
      </c>
      <c r="AHW662" s="10">
        <f>AHU662*1.2</f>
        <v>75.599999999999994</v>
      </c>
      <c r="AHX662" s="10"/>
      <c r="AHY662" s="273"/>
      <c r="AHZ662" s="203" t="s">
        <v>118</v>
      </c>
      <c r="AIA662" s="276" t="s">
        <v>2071</v>
      </c>
      <c r="AIC662" s="204"/>
      <c r="AID662" s="204">
        <f>VLOOKUP(AIA662,$A$681:$F$2354,6,FALSE)</f>
        <v>43</v>
      </c>
      <c r="AIE662" s="203" t="s">
        <v>67</v>
      </c>
      <c r="AIF662" s="10">
        <f>AID662*1.2</f>
        <v>51.6</v>
      </c>
      <c r="AIG662" s="10"/>
      <c r="AIH662" s="273"/>
      <c r="AII662" s="203" t="s">
        <v>118</v>
      </c>
      <c r="AIJ662" s="276" t="s">
        <v>571</v>
      </c>
      <c r="AIL662" s="204"/>
      <c r="AIM662" s="204">
        <f>VLOOKUP(AIJ662,$A$681:$F$2354,6,FALSE)</f>
        <v>0</v>
      </c>
      <c r="AIN662" s="203" t="s">
        <v>67</v>
      </c>
      <c r="AIO662" s="10">
        <f>AIM662*1.2</f>
        <v>0</v>
      </c>
      <c r="AIP662" s="10"/>
      <c r="AIQ662" s="273"/>
      <c r="AIR662" s="203" t="s">
        <v>118</v>
      </c>
      <c r="AIS662" s="276" t="s">
        <v>2322</v>
      </c>
      <c r="AIU662" s="204"/>
      <c r="AIV662" s="204">
        <f>VLOOKUP(AIS662,$A$681:$F$2354,6,FALSE)</f>
        <v>0</v>
      </c>
      <c r="AIW662" s="203" t="s">
        <v>67</v>
      </c>
      <c r="AIX662" s="10">
        <f>AIV662*1.2</f>
        <v>0</v>
      </c>
      <c r="AIY662" s="10"/>
      <c r="AIZ662" s="273"/>
      <c r="AJA662" s="203" t="s">
        <v>118</v>
      </c>
      <c r="AJB662" s="276" t="s">
        <v>660</v>
      </c>
      <c r="AJD662" s="204"/>
      <c r="AJE662" s="204">
        <f>VLOOKUP(AJB662,$A$681:$F$2354,6,FALSE)</f>
        <v>0</v>
      </c>
      <c r="AJF662" s="203" t="s">
        <v>67</v>
      </c>
      <c r="AJG662" s="10">
        <f>AJE662*1.2</f>
        <v>0</v>
      </c>
      <c r="AJH662" s="10"/>
      <c r="AJI662" s="273"/>
      <c r="AJJ662" s="203" t="s">
        <v>118</v>
      </c>
      <c r="AJK662" s="276" t="s">
        <v>483</v>
      </c>
      <c r="AJM662" s="204"/>
      <c r="AJN662" s="204">
        <f>VLOOKUP(AJK662,$A$681:$F$2354,6,FALSE)</f>
        <v>22</v>
      </c>
      <c r="AJO662" s="203" t="s">
        <v>67</v>
      </c>
      <c r="AJP662" s="10">
        <f>AJN662*1.2</f>
        <v>26.4</v>
      </c>
      <c r="AJQ662" s="10"/>
      <c r="AJR662" s="273"/>
      <c r="AJS662" s="203" t="s">
        <v>118</v>
      </c>
      <c r="AJT662" s="431" t="s">
        <v>582</v>
      </c>
      <c r="AJV662" s="204"/>
      <c r="AJW662" s="204">
        <f>VLOOKUP(AJT662,$A$681:$F$2354,6,FALSE)</f>
        <v>15</v>
      </c>
      <c r="AJX662" s="203" t="s">
        <v>67</v>
      </c>
      <c r="AJY662" s="10">
        <f>AJW662*1.2</f>
        <v>18</v>
      </c>
      <c r="AJZ662" s="10"/>
      <c r="AKA662" s="273"/>
      <c r="AKB662" s="203" t="s">
        <v>118</v>
      </c>
      <c r="AKC662" s="276" t="s">
        <v>2768</v>
      </c>
      <c r="AKE662" s="204"/>
      <c r="AKF662" s="204">
        <f>VLOOKUP(AKC662,$A$681:$F$2354,6,FALSE)</f>
        <v>10</v>
      </c>
      <c r="AKG662" s="203" t="s">
        <v>67</v>
      </c>
      <c r="AKH662" s="10">
        <f>AKF662*1.2</f>
        <v>12</v>
      </c>
      <c r="AKI662" s="10"/>
      <c r="AKJ662" s="273"/>
      <c r="AKK662" s="203" t="s">
        <v>118</v>
      </c>
      <c r="AKL662" s="276" t="s">
        <v>2636</v>
      </c>
      <c r="AKN662" s="204"/>
      <c r="AKO662" s="204">
        <f>VLOOKUP(AKL662,$A$681:$F$2354,6,FALSE)</f>
        <v>76</v>
      </c>
      <c r="AKP662" s="203" t="s">
        <v>67</v>
      </c>
      <c r="AKQ662" s="10">
        <f>AKO662*1.2</f>
        <v>91.2</v>
      </c>
      <c r="AKR662" s="10"/>
      <c r="AKS662" s="273"/>
      <c r="AKT662" s="203" t="s">
        <v>118</v>
      </c>
      <c r="AKU662" s="276" t="s">
        <v>2312</v>
      </c>
      <c r="AKW662" s="204"/>
      <c r="AKX662" s="204">
        <f>VLOOKUP(AKU662,$A$681:$F$2354,6,FALSE)</f>
        <v>18</v>
      </c>
      <c r="AKY662" s="203" t="s">
        <v>67</v>
      </c>
      <c r="AKZ662" s="10">
        <f>AKX662*1.2</f>
        <v>21.599999999999998</v>
      </c>
      <c r="ALA662" s="10"/>
      <c r="ALB662" s="273"/>
      <c r="ALC662" s="203" t="s">
        <v>118</v>
      </c>
      <c r="ALD662" s="276" t="s">
        <v>2315</v>
      </c>
      <c r="ALF662" s="204"/>
      <c r="ALG662" s="204">
        <f>VLOOKUP(ALD662,$A$681:$F$2354,6,FALSE)</f>
        <v>43</v>
      </c>
      <c r="ALH662" s="203" t="s">
        <v>67</v>
      </c>
      <c r="ALI662" s="10">
        <f>ALG662*1.2</f>
        <v>51.6</v>
      </c>
      <c r="ALJ662" s="10"/>
      <c r="ALK662" s="273"/>
      <c r="ALL662" s="203" t="s">
        <v>118</v>
      </c>
      <c r="ALM662" s="276" t="s">
        <v>2061</v>
      </c>
      <c r="ALO662" s="204"/>
      <c r="ALP662" s="204">
        <f>VLOOKUP(ALM662,$A$681:$F$2354,6,FALSE)</f>
        <v>0</v>
      </c>
      <c r="ALQ662" s="203" t="s">
        <v>67</v>
      </c>
      <c r="ALR662" s="10">
        <f>ALP662*1.2</f>
        <v>0</v>
      </c>
      <c r="ALS662" s="10"/>
      <c r="ALT662" s="273"/>
      <c r="ALU662" s="203" t="s">
        <v>118</v>
      </c>
      <c r="ALV662" s="276" t="s">
        <v>643</v>
      </c>
      <c r="ALX662" s="204"/>
      <c r="ALY662" s="204">
        <f>VLOOKUP(ALV662,$A$681:$F$2354,6,FALSE)</f>
        <v>0</v>
      </c>
      <c r="ALZ662" s="203" t="s">
        <v>67</v>
      </c>
      <c r="AMA662" s="10">
        <f>ALY662*1.2</f>
        <v>0</v>
      </c>
      <c r="AMB662" s="10"/>
      <c r="AMC662" s="273"/>
      <c r="AMD662" s="203" t="s">
        <v>118</v>
      </c>
      <c r="AME662" s="276" t="s">
        <v>2088</v>
      </c>
      <c r="AMG662" s="204"/>
      <c r="AMH662" s="204">
        <f>VLOOKUP(AME662,$A$681:$F$2354,6,FALSE)</f>
        <v>63</v>
      </c>
      <c r="AMI662" s="203" t="s">
        <v>67</v>
      </c>
      <c r="AMJ662" s="10">
        <f>AMH662*1.2</f>
        <v>75.599999999999994</v>
      </c>
      <c r="AMK662" s="10"/>
      <c r="AML662" s="273"/>
      <c r="AMM662" s="203" t="s">
        <v>118</v>
      </c>
      <c r="AMN662" s="276" t="s">
        <v>686</v>
      </c>
      <c r="AMP662" s="204"/>
      <c r="AMQ662" s="204">
        <f>VLOOKUP(AMN662,$A$681:$F$2354,6,FALSE)</f>
        <v>8</v>
      </c>
      <c r="AMR662" s="203" t="s">
        <v>67</v>
      </c>
      <c r="AMS662" s="10">
        <f>AMQ662*1.2</f>
        <v>9.6</v>
      </c>
      <c r="AMT662" s="10"/>
      <c r="AMU662" s="273"/>
      <c r="AMV662" s="203" t="s">
        <v>118</v>
      </c>
      <c r="AMW662" s="276" t="s">
        <v>2636</v>
      </c>
      <c r="AMY662" s="204"/>
      <c r="AMZ662" s="204">
        <f>VLOOKUP(AMW662,$A$681:$F$2354,6,FALSE)</f>
        <v>76</v>
      </c>
      <c r="ANA662" s="203" t="s">
        <v>67</v>
      </c>
      <c r="ANB662" s="10">
        <f>AMZ662*1.2</f>
        <v>91.2</v>
      </c>
      <c r="ANC662" s="10"/>
      <c r="AND662" s="273"/>
      <c r="ANE662" s="203" t="s">
        <v>118</v>
      </c>
      <c r="ANF662" s="276" t="s">
        <v>449</v>
      </c>
      <c r="ANH662" s="204"/>
      <c r="ANI662" s="204">
        <f>VLOOKUP(ANF662,$A$681:$F$2354,6,FALSE)</f>
        <v>0</v>
      </c>
      <c r="ANJ662" s="203" t="s">
        <v>67</v>
      </c>
      <c r="ANK662" s="10">
        <f>ANI662*1.2</f>
        <v>0</v>
      </c>
      <c r="ANL662" s="10"/>
      <c r="ANM662" s="273"/>
      <c r="ANN662" s="203" t="s">
        <v>118</v>
      </c>
      <c r="ANO662" s="276" t="s">
        <v>1677</v>
      </c>
      <c r="ANQ662" s="204"/>
      <c r="ANR662" s="204">
        <f>VLOOKUP(ANO662,$A$681:$F$2354,6,FALSE)</f>
        <v>14</v>
      </c>
      <c r="ANS662" s="203" t="s">
        <v>67</v>
      </c>
      <c r="ANT662" s="10">
        <f>ANR662*1.2</f>
        <v>16.8</v>
      </c>
      <c r="ANU662" s="10"/>
      <c r="ANV662" s="273"/>
      <c r="ANW662" s="203" t="s">
        <v>118</v>
      </c>
      <c r="ANX662" s="276" t="s">
        <v>692</v>
      </c>
      <c r="ANZ662" s="204"/>
      <c r="AOA662" s="204">
        <f>VLOOKUP(ANX662,$A$681:$F$2354,6,FALSE)</f>
        <v>3</v>
      </c>
      <c r="AOB662" s="203" t="s">
        <v>67</v>
      </c>
      <c r="AOC662" s="10">
        <f>AOA662*1.2</f>
        <v>3.5999999999999996</v>
      </c>
      <c r="AOD662" s="10"/>
      <c r="AOE662" s="273"/>
      <c r="AOF662" s="203" t="s">
        <v>118</v>
      </c>
      <c r="AOG662" s="276" t="s">
        <v>1726</v>
      </c>
      <c r="AOI662" s="204"/>
      <c r="AOJ662" s="204">
        <f>VLOOKUP(AOG662,$A$681:$F$2354,6,FALSE)</f>
        <v>0</v>
      </c>
      <c r="AOK662" s="203" t="s">
        <v>67</v>
      </c>
      <c r="AOL662" s="10">
        <f>AOJ662*1.2</f>
        <v>0</v>
      </c>
      <c r="AOM662" s="10"/>
      <c r="AON662" s="273"/>
      <c r="AOO662" s="203" t="s">
        <v>118</v>
      </c>
      <c r="AOP662" s="276" t="s">
        <v>2768</v>
      </c>
      <c r="AOR662" s="204"/>
      <c r="AOS662" s="204">
        <f>VLOOKUP(AOP662,$A$681:$F$2354,6,FALSE)</f>
        <v>10</v>
      </c>
      <c r="AOT662" s="203" t="s">
        <v>67</v>
      </c>
      <c r="AOU662" s="10">
        <f>AOS662*1.2</f>
        <v>12</v>
      </c>
      <c r="AOV662" s="10"/>
      <c r="AOW662" s="273"/>
      <c r="AOX662" s="203" t="s">
        <v>118</v>
      </c>
      <c r="AOY662" s="276" t="s">
        <v>706</v>
      </c>
      <c r="APA662" s="204"/>
      <c r="APB662" s="204">
        <f>VLOOKUP(AOY662,$A$681:$F$2354,6,FALSE)</f>
        <v>0</v>
      </c>
      <c r="APC662" s="203" t="s">
        <v>67</v>
      </c>
      <c r="APD662" s="10">
        <f>APB662*1.2</f>
        <v>0</v>
      </c>
      <c r="APE662" s="10"/>
      <c r="APF662" s="273"/>
      <c r="APG662" s="203" t="s">
        <v>118</v>
      </c>
      <c r="APH662" s="276" t="s">
        <v>1726</v>
      </c>
      <c r="APJ662" s="204"/>
      <c r="APK662" s="204">
        <f>VLOOKUP(APH662,$A$681:$F$2354,6,FALSE)</f>
        <v>0</v>
      </c>
      <c r="APL662" s="203" t="s">
        <v>67</v>
      </c>
      <c r="APM662" s="10">
        <f>APK662*1.2</f>
        <v>0</v>
      </c>
      <c r="APN662" s="10"/>
      <c r="APO662" s="273"/>
      <c r="APP662" s="203" t="s">
        <v>118</v>
      </c>
      <c r="APQ662" s="276" t="s">
        <v>2671</v>
      </c>
      <c r="APS662" s="204"/>
      <c r="APT662" s="204">
        <f>VLOOKUP(APQ662,$A$681:$F$2354,6,FALSE)</f>
        <v>0</v>
      </c>
      <c r="APU662" s="203" t="s">
        <v>67</v>
      </c>
      <c r="APV662" s="10">
        <f>APT662*1.2</f>
        <v>0</v>
      </c>
      <c r="APW662" s="10"/>
      <c r="APX662" s="273"/>
      <c r="APY662" s="203" t="s">
        <v>118</v>
      </c>
      <c r="APZ662" s="276" t="s">
        <v>1262</v>
      </c>
      <c r="AQB662" s="204"/>
      <c r="AQC662" s="204">
        <f>VLOOKUP(APZ662,$A$681:$F$2354,6,FALSE)</f>
        <v>31</v>
      </c>
      <c r="AQD662" s="203" t="s">
        <v>67</v>
      </c>
      <c r="AQE662" s="10">
        <f>AQC662*1.2</f>
        <v>37.199999999999996</v>
      </c>
      <c r="AQF662" s="10"/>
      <c r="AQG662" s="273"/>
    </row>
    <row r="663" spans="1:1125" s="14" customFormat="1" ht="15">
      <c r="A663" s="203" t="s">
        <v>119</v>
      </c>
      <c r="B663" s="276" t="s">
        <v>2061</v>
      </c>
      <c r="D663" s="204"/>
      <c r="E663" s="204">
        <f>VLOOKUP(B663,$A$681:$F$2354,6,FALSE)</f>
        <v>0</v>
      </c>
      <c r="F663" s="203" t="s">
        <v>69</v>
      </c>
      <c r="G663" s="10">
        <f>E663*1.1</f>
        <v>0</v>
      </c>
      <c r="H663" s="10"/>
      <c r="I663" s="267"/>
      <c r="J663" s="203" t="s">
        <v>119</v>
      </c>
      <c r="K663" s="276" t="s">
        <v>2340</v>
      </c>
      <c r="M663" s="204"/>
      <c r="N663" s="204">
        <f>VLOOKUP(K663,$A$681:$F$2354,6,FALSE)</f>
        <v>0</v>
      </c>
      <c r="O663" s="203" t="s">
        <v>69</v>
      </c>
      <c r="P663" s="10">
        <f>N663*1.1</f>
        <v>0</v>
      </c>
      <c r="Q663" s="10"/>
      <c r="R663" s="267"/>
      <c r="S663" s="203" t="s">
        <v>119</v>
      </c>
      <c r="T663" s="276" t="s">
        <v>2088</v>
      </c>
      <c r="V663" s="204"/>
      <c r="W663" s="204">
        <f>VLOOKUP(T663,$A$681:$F$2354,6,FALSE)</f>
        <v>63</v>
      </c>
      <c r="X663" s="203" t="s">
        <v>69</v>
      </c>
      <c r="Y663" s="10">
        <f>W663*1.1</f>
        <v>69.300000000000011</v>
      </c>
      <c r="Z663" s="10"/>
      <c r="AA663" s="267"/>
      <c r="AB663" s="203" t="s">
        <v>119</v>
      </c>
      <c r="AC663" s="276" t="s">
        <v>520</v>
      </c>
      <c r="AE663" s="204"/>
      <c r="AF663" s="204">
        <f>VLOOKUP(AC663,$A$681:$F$2354,6,FALSE)</f>
        <v>29</v>
      </c>
      <c r="AG663" s="203" t="s">
        <v>69</v>
      </c>
      <c r="AH663" s="10">
        <f>AF663*1.1</f>
        <v>31.900000000000002</v>
      </c>
      <c r="AI663" s="10"/>
      <c r="AJ663" s="267"/>
      <c r="AK663" s="203" t="s">
        <v>119</v>
      </c>
      <c r="AL663" s="276" t="s">
        <v>2549</v>
      </c>
      <c r="AN663" s="204"/>
      <c r="AO663" s="204">
        <f>VLOOKUP(AL663,$A$681:$F$2354,6,FALSE)</f>
        <v>25</v>
      </c>
      <c r="AP663" s="203" t="s">
        <v>69</v>
      </c>
      <c r="AQ663" s="10">
        <f>AO663*1.1</f>
        <v>27.500000000000004</v>
      </c>
      <c r="AR663" s="10"/>
      <c r="AS663" s="267"/>
      <c r="AT663" s="203" t="s">
        <v>119</v>
      </c>
      <c r="AU663" s="276" t="s">
        <v>2514</v>
      </c>
      <c r="AW663" s="204"/>
      <c r="AX663" s="204">
        <f>VLOOKUP(AU663,$A$681:$F$2354,6,FALSE)</f>
        <v>28</v>
      </c>
      <c r="AY663" s="203" t="s">
        <v>69</v>
      </c>
      <c r="AZ663" s="10">
        <f>AX663*1.1</f>
        <v>30.800000000000004</v>
      </c>
      <c r="BA663" s="10"/>
      <c r="BB663" s="267"/>
      <c r="BC663" s="203" t="s">
        <v>119</v>
      </c>
      <c r="BD663" s="276" t="s">
        <v>2091</v>
      </c>
      <c r="BF663" s="204"/>
      <c r="BG663" s="204">
        <f>VLOOKUP(BD663,$A$681:$F$2354,6,FALSE)</f>
        <v>15</v>
      </c>
      <c r="BH663" s="203" t="s">
        <v>69</v>
      </c>
      <c r="BI663" s="10">
        <f>BG663*1.1</f>
        <v>16.5</v>
      </c>
      <c r="BJ663" s="10"/>
      <c r="BK663" s="267"/>
      <c r="BL663" s="203" t="s">
        <v>119</v>
      </c>
      <c r="BM663" s="276" t="s">
        <v>2514</v>
      </c>
      <c r="BO663" s="204"/>
      <c r="BP663" s="204">
        <f>VLOOKUP(BM663,$A$681:$F$2354,6,FALSE)</f>
        <v>28</v>
      </c>
      <c r="BQ663" s="203" t="s">
        <v>69</v>
      </c>
      <c r="BR663" s="10">
        <f>BP663*1.1</f>
        <v>30.800000000000004</v>
      </c>
      <c r="BS663" s="10"/>
      <c r="BT663" s="267"/>
      <c r="BU663" s="203" t="s">
        <v>119</v>
      </c>
      <c r="BV663" s="276" t="s">
        <v>2340</v>
      </c>
      <c r="BX663" s="204"/>
      <c r="BY663" s="204">
        <f>VLOOKUP(BV663,$A$681:$F$2354,6,FALSE)</f>
        <v>0</v>
      </c>
      <c r="BZ663" s="203" t="s">
        <v>69</v>
      </c>
      <c r="CA663" s="10">
        <f>BY663*1.1</f>
        <v>0</v>
      </c>
      <c r="CB663" s="10"/>
      <c r="CC663" s="267"/>
      <c r="CD663" s="203" t="s">
        <v>119</v>
      </c>
      <c r="CE663" s="276" t="s">
        <v>2514</v>
      </c>
      <c r="CG663" s="204"/>
      <c r="CH663" s="204">
        <f>VLOOKUP(CE663,$A$681:$F$2354,6,FALSE)</f>
        <v>28</v>
      </c>
      <c r="CI663" s="203" t="s">
        <v>69</v>
      </c>
      <c r="CJ663" s="10">
        <f>CH663*1.1</f>
        <v>30.800000000000004</v>
      </c>
      <c r="CK663" s="10"/>
      <c r="CL663" s="267"/>
      <c r="CM663" s="203" t="s">
        <v>119</v>
      </c>
      <c r="CN663" s="276" t="s">
        <v>2091</v>
      </c>
      <c r="CP663" s="204"/>
      <c r="CQ663" s="204">
        <f>VLOOKUP(CN663,$A$681:$F$2354,6,FALSE)</f>
        <v>15</v>
      </c>
      <c r="CR663" s="203" t="s">
        <v>69</v>
      </c>
      <c r="CS663" s="10">
        <f>CQ663*1.1</f>
        <v>16.5</v>
      </c>
      <c r="CT663" s="10"/>
      <c r="CU663" s="267"/>
      <c r="CV663" s="203" t="s">
        <v>119</v>
      </c>
      <c r="CW663" s="276" t="s">
        <v>2072</v>
      </c>
      <c r="CY663" s="204"/>
      <c r="CZ663" s="204">
        <f>VLOOKUP(CW663,$A$681:$F$2354,6,FALSE)</f>
        <v>153</v>
      </c>
      <c r="DA663" s="203" t="s">
        <v>69</v>
      </c>
      <c r="DB663" s="10">
        <f>CZ663*1.1</f>
        <v>168.3</v>
      </c>
      <c r="DC663" s="10"/>
      <c r="DD663" s="267"/>
      <c r="DE663" s="203" t="s">
        <v>119</v>
      </c>
      <c r="DF663" s="276" t="s">
        <v>1262</v>
      </c>
      <c r="DH663" s="204"/>
      <c r="DI663" s="204">
        <f>VLOOKUP(DF663,$A$681:$F$2354,6,FALSE)</f>
        <v>31</v>
      </c>
      <c r="DJ663" s="203" t="s">
        <v>69</v>
      </c>
      <c r="DK663" s="10">
        <f>DI663*1.1</f>
        <v>34.1</v>
      </c>
      <c r="DL663" s="10"/>
      <c r="DM663" s="267"/>
      <c r="DN663" s="203" t="s">
        <v>119</v>
      </c>
      <c r="DO663" s="276" t="s">
        <v>663</v>
      </c>
      <c r="DQ663" s="204"/>
      <c r="DR663" s="204">
        <f>VLOOKUP(DO663,$A$681:$F$2354,6,FALSE)</f>
        <v>0</v>
      </c>
      <c r="DS663" s="203" t="s">
        <v>69</v>
      </c>
      <c r="DT663" s="10">
        <f>DR663*1.1</f>
        <v>0</v>
      </c>
      <c r="DU663" s="10"/>
      <c r="DV663" s="267"/>
      <c r="DW663" s="203" t="s">
        <v>119</v>
      </c>
      <c r="DX663" s="278" t="s">
        <v>183</v>
      </c>
      <c r="DZ663" s="204"/>
      <c r="EA663" s="204" t="e">
        <f>VLOOKUP(DX663,$A$681:$F$2354,6,FALSE)</f>
        <v>#N/A</v>
      </c>
      <c r="EB663" s="203" t="s">
        <v>69</v>
      </c>
      <c r="EC663" s="10" t="e">
        <f>EA663*1.1</f>
        <v>#N/A</v>
      </c>
      <c r="ED663" s="10"/>
      <c r="EE663" s="267"/>
      <c r="EF663" s="203" t="s">
        <v>119</v>
      </c>
      <c r="EG663" s="276" t="s">
        <v>1267</v>
      </c>
      <c r="EI663" s="204"/>
      <c r="EJ663" s="204">
        <f>VLOOKUP(EG663,$A$681:$F$2354,6,FALSE)</f>
        <v>0</v>
      </c>
      <c r="EK663" s="203" t="s">
        <v>69</v>
      </c>
      <c r="EL663" s="10">
        <f>EJ663*1.1</f>
        <v>0</v>
      </c>
      <c r="EM663" s="10"/>
      <c r="EN663" s="267"/>
      <c r="EO663" s="203" t="s">
        <v>119</v>
      </c>
      <c r="EP663" s="276" t="s">
        <v>2839</v>
      </c>
      <c r="ER663" s="204"/>
      <c r="ES663" s="204">
        <f>VLOOKUP(EP663,$A$681:$F$2354,6,FALSE)</f>
        <v>92</v>
      </c>
      <c r="ET663" s="203" t="s">
        <v>69</v>
      </c>
      <c r="EU663" s="10">
        <f>ES663*1.1</f>
        <v>101.2</v>
      </c>
      <c r="EV663" s="10"/>
      <c r="EW663" s="267"/>
      <c r="EX663" s="203" t="s">
        <v>119</v>
      </c>
      <c r="EY663" s="276" t="s">
        <v>992</v>
      </c>
      <c r="FA663" s="204"/>
      <c r="FB663" s="204">
        <f>VLOOKUP(EY663,$A$681:$F$2354,6,FALSE)</f>
        <v>47</v>
      </c>
      <c r="FC663" s="203" t="s">
        <v>69</v>
      </c>
      <c r="FD663" s="10">
        <f>FB663*1.1</f>
        <v>51.7</v>
      </c>
      <c r="FE663" s="10"/>
      <c r="FF663" s="267"/>
      <c r="FG663" s="203" t="s">
        <v>119</v>
      </c>
      <c r="FH663" s="421" t="s">
        <v>2071</v>
      </c>
      <c r="FJ663" s="204"/>
      <c r="FK663" s="204">
        <f>VLOOKUP(FH663,$A$681:$F$2354,6,FALSE)</f>
        <v>43</v>
      </c>
      <c r="FL663" s="203" t="s">
        <v>69</v>
      </c>
      <c r="FM663" s="10">
        <f>FK663*1.1</f>
        <v>47.300000000000004</v>
      </c>
      <c r="FN663" s="10"/>
      <c r="FO663" s="267"/>
      <c r="FP663" s="203" t="s">
        <v>119</v>
      </c>
      <c r="FQ663" s="276" t="s">
        <v>660</v>
      </c>
      <c r="FS663" s="204"/>
      <c r="FT663" s="204">
        <f>VLOOKUP(FQ663,$A$681:$F$2354,6,FALSE)</f>
        <v>0</v>
      </c>
      <c r="FU663" s="203" t="s">
        <v>69</v>
      </c>
      <c r="FV663" s="10">
        <f>FT663*1.1</f>
        <v>0</v>
      </c>
      <c r="FW663" s="10"/>
      <c r="FX663" s="267"/>
      <c r="FY663" s="203" t="s">
        <v>119</v>
      </c>
      <c r="FZ663" s="276" t="s">
        <v>2792</v>
      </c>
      <c r="GB663" s="204"/>
      <c r="GC663" s="204">
        <f>VLOOKUP(FZ663,$A$681:$F$2354,6,FALSE)</f>
        <v>0</v>
      </c>
      <c r="GD663" s="203" t="s">
        <v>69</v>
      </c>
      <c r="GE663" s="10">
        <f>GC663*1.1</f>
        <v>0</v>
      </c>
      <c r="GF663" s="10"/>
      <c r="GG663" s="267"/>
      <c r="GH663" s="203" t="s">
        <v>119</v>
      </c>
      <c r="GI663" s="276" t="s">
        <v>449</v>
      </c>
      <c r="GK663" s="204"/>
      <c r="GL663" s="204">
        <f>VLOOKUP(GI663,$A$681:$F$2354,6,FALSE)</f>
        <v>0</v>
      </c>
      <c r="GM663" s="203" t="s">
        <v>69</v>
      </c>
      <c r="GN663" s="10">
        <f>GL663*1.1</f>
        <v>0</v>
      </c>
      <c r="GO663" s="10"/>
      <c r="GP663" s="267"/>
      <c r="GQ663" s="203" t="s">
        <v>119</v>
      </c>
      <c r="GR663" s="276" t="s">
        <v>2839</v>
      </c>
      <c r="GT663" s="204"/>
      <c r="GU663" s="204">
        <f>VLOOKUP(GR663,$A$681:$F$2354,6,FALSE)</f>
        <v>92</v>
      </c>
      <c r="GV663" s="203" t="s">
        <v>69</v>
      </c>
      <c r="GW663" s="10">
        <f>GU663*1.1</f>
        <v>101.2</v>
      </c>
      <c r="GX663" s="10"/>
      <c r="GY663" s="267"/>
      <c r="GZ663" s="203" t="s">
        <v>119</v>
      </c>
      <c r="HA663" s="276" t="s">
        <v>483</v>
      </c>
      <c r="HC663" s="204"/>
      <c r="HD663" s="204">
        <f>VLOOKUP(HA663,$A$681:$F$2354,6,FALSE)</f>
        <v>22</v>
      </c>
      <c r="HE663" s="203" t="s">
        <v>69</v>
      </c>
      <c r="HF663" s="10">
        <f>HD663*1.1</f>
        <v>24.200000000000003</v>
      </c>
      <c r="HG663" s="10"/>
      <c r="HH663" s="267"/>
      <c r="HI663" s="203" t="s">
        <v>119</v>
      </c>
      <c r="HJ663" s="276" t="s">
        <v>2839</v>
      </c>
      <c r="HL663" s="204"/>
      <c r="HM663" s="204">
        <f>VLOOKUP(HJ663,$A$681:$F$2354,6,FALSE)</f>
        <v>92</v>
      </c>
      <c r="HN663" s="203" t="s">
        <v>69</v>
      </c>
      <c r="HO663" s="10">
        <f>HM663*1.1</f>
        <v>101.2</v>
      </c>
      <c r="HP663" s="10"/>
      <c r="HQ663" s="267"/>
      <c r="HR663" s="203" t="s">
        <v>119</v>
      </c>
      <c r="HS663" s="276" t="s">
        <v>1717</v>
      </c>
      <c r="HU663" s="204"/>
      <c r="HV663" s="204">
        <f>VLOOKUP(HS663,$A$681:$F$2354,6,FALSE)</f>
        <v>0</v>
      </c>
      <c r="HW663" s="203" t="s">
        <v>69</v>
      </c>
      <c r="HX663" s="10">
        <f>HV663*1.1</f>
        <v>0</v>
      </c>
      <c r="HY663" s="10"/>
      <c r="HZ663" s="267"/>
      <c r="IA663" s="203" t="s">
        <v>119</v>
      </c>
      <c r="IB663" s="285" t="s">
        <v>183</v>
      </c>
      <c r="ID663" s="204"/>
      <c r="IE663" s="204" t="e">
        <f>VLOOKUP(IB663,$A$681:$F$2354,6,FALSE)</f>
        <v>#N/A</v>
      </c>
      <c r="IF663" s="203" t="s">
        <v>69</v>
      </c>
      <c r="IG663" s="10" t="e">
        <f>IE663*1.1</f>
        <v>#N/A</v>
      </c>
      <c r="IH663" s="10"/>
      <c r="II663" s="267"/>
      <c r="IJ663" s="203" t="s">
        <v>119</v>
      </c>
      <c r="IK663" s="276" t="s">
        <v>2339</v>
      </c>
      <c r="IM663" s="204"/>
      <c r="IN663" s="204">
        <f>VLOOKUP(IK663,$A$681:$F$2354,6,FALSE)</f>
        <v>25</v>
      </c>
      <c r="IO663" s="203" t="s">
        <v>69</v>
      </c>
      <c r="IP663" s="10">
        <f>IN663*1.1</f>
        <v>27.500000000000004</v>
      </c>
      <c r="IQ663" s="10"/>
      <c r="IR663" s="267"/>
      <c r="IS663" s="203" t="s">
        <v>119</v>
      </c>
      <c r="IT663" s="276" t="s">
        <v>1267</v>
      </c>
      <c r="IV663" s="204"/>
      <c r="IW663" s="204">
        <f>VLOOKUP(IT663,$A$681:$F$2354,6,FALSE)</f>
        <v>0</v>
      </c>
      <c r="IX663" s="203" t="s">
        <v>69</v>
      </c>
      <c r="IY663" s="10">
        <f>IW663*1.1</f>
        <v>0</v>
      </c>
      <c r="IZ663" s="10"/>
      <c r="JA663" s="267"/>
      <c r="JB663" s="203" t="s">
        <v>119</v>
      </c>
      <c r="JC663" s="276" t="s">
        <v>586</v>
      </c>
      <c r="JE663" s="204"/>
      <c r="JF663" s="204">
        <f>VLOOKUP(JC663,$A$681:$F$2354,6,FALSE)</f>
        <v>0</v>
      </c>
      <c r="JG663" s="203" t="s">
        <v>69</v>
      </c>
      <c r="JH663" s="10">
        <f>JF663*1.1</f>
        <v>0</v>
      </c>
      <c r="JI663" s="10"/>
      <c r="JJ663" s="267"/>
      <c r="JK663" s="203" t="s">
        <v>119</v>
      </c>
      <c r="JL663" s="276" t="s">
        <v>2339</v>
      </c>
      <c r="JN663" s="204"/>
      <c r="JO663" s="204">
        <f>VLOOKUP(JL663,$A$681:$F$2354,6,FALSE)</f>
        <v>25</v>
      </c>
      <c r="JP663" s="203" t="s">
        <v>69</v>
      </c>
      <c r="JQ663" s="10">
        <f>JO663*1.1</f>
        <v>27.500000000000004</v>
      </c>
      <c r="JR663" s="10"/>
      <c r="JS663" s="267"/>
      <c r="JT663" s="203" t="s">
        <v>119</v>
      </c>
      <c r="JU663" s="276" t="s">
        <v>582</v>
      </c>
      <c r="JW663" s="204"/>
      <c r="JX663" s="204">
        <f>VLOOKUP(JU663,$A$681:$F$2354,6,FALSE)</f>
        <v>15</v>
      </c>
      <c r="JY663" s="203" t="s">
        <v>69</v>
      </c>
      <c r="JZ663" s="10">
        <f>JX663*1.1</f>
        <v>16.5</v>
      </c>
      <c r="KA663" s="10"/>
      <c r="KB663" s="267"/>
      <c r="KC663" s="203" t="s">
        <v>119</v>
      </c>
      <c r="KD663" s="276" t="s">
        <v>617</v>
      </c>
      <c r="KF663" s="204"/>
      <c r="KG663" s="204">
        <f>VLOOKUP(KD663,$A$681:$F$2354,6,FALSE)</f>
        <v>23</v>
      </c>
      <c r="KH663" s="203" t="s">
        <v>69</v>
      </c>
      <c r="KI663" s="10">
        <f>KG663*1.1</f>
        <v>25.3</v>
      </c>
      <c r="KJ663" s="10"/>
      <c r="KK663" s="267"/>
      <c r="KL663" s="203" t="s">
        <v>119</v>
      </c>
      <c r="KM663" s="276" t="s">
        <v>2790</v>
      </c>
      <c r="KO663" s="204"/>
      <c r="KP663" s="204">
        <f>VLOOKUP(KM663,$A$681:$F$2354,6,FALSE)</f>
        <v>0</v>
      </c>
      <c r="KQ663" s="203" t="s">
        <v>69</v>
      </c>
      <c r="KR663" s="10">
        <f>KP663*1.1</f>
        <v>0</v>
      </c>
      <c r="KS663" s="10"/>
      <c r="KT663" s="267"/>
      <c r="KU663" s="203" t="s">
        <v>119</v>
      </c>
      <c r="KV663" s="276" t="s">
        <v>2340</v>
      </c>
      <c r="KX663" s="204"/>
      <c r="KY663" s="204">
        <f>VLOOKUP(KV663,$A$681:$F$2354,6,FALSE)</f>
        <v>0</v>
      </c>
      <c r="KZ663" s="203" t="s">
        <v>69</v>
      </c>
      <c r="LA663" s="10">
        <f>KY663*1.1</f>
        <v>0</v>
      </c>
      <c r="LB663" s="10"/>
      <c r="LC663" s="267"/>
      <c r="LD663" s="203" t="s">
        <v>119</v>
      </c>
      <c r="LE663" s="276" t="s">
        <v>1832</v>
      </c>
      <c r="LG663" s="204"/>
      <c r="LH663" s="204">
        <f>VLOOKUP(LE663,$A$681:$F$2354,6,FALSE)</f>
        <v>8</v>
      </c>
      <c r="LI663" s="203" t="s">
        <v>69</v>
      </c>
      <c r="LJ663" s="10">
        <f>LH663*1.1</f>
        <v>8.8000000000000007</v>
      </c>
      <c r="LK663" s="10"/>
      <c r="LL663" s="267"/>
      <c r="LM663" s="203" t="s">
        <v>119</v>
      </c>
      <c r="LN663" s="276" t="s">
        <v>2061</v>
      </c>
      <c r="LP663" s="204"/>
      <c r="LQ663" s="204">
        <f>VLOOKUP(LN663,$A$681:$F$2354,6,FALSE)</f>
        <v>0</v>
      </c>
      <c r="LR663" s="203" t="s">
        <v>69</v>
      </c>
      <c r="LS663" s="10">
        <f>LQ663*1.1</f>
        <v>0</v>
      </c>
      <c r="LT663" s="10"/>
      <c r="LU663" s="267"/>
      <c r="LV663" s="203" t="s">
        <v>119</v>
      </c>
      <c r="LW663" s="276" t="s">
        <v>891</v>
      </c>
      <c r="LY663" s="204"/>
      <c r="LZ663" s="204">
        <f>VLOOKUP(LW663,$A$681:$F$2354,6,FALSE)</f>
        <v>10</v>
      </c>
      <c r="MA663" s="203" t="s">
        <v>69</v>
      </c>
      <c r="MB663" s="10">
        <f>LZ663*1.1</f>
        <v>11</v>
      </c>
      <c r="MC663" s="10"/>
      <c r="MD663" s="267"/>
      <c r="ME663" s="203" t="s">
        <v>119</v>
      </c>
      <c r="MF663" s="276" t="s">
        <v>2839</v>
      </c>
      <c r="MH663" s="204"/>
      <c r="MI663" s="204">
        <f>VLOOKUP(MF663,$A$681:$F$2354,6,FALSE)</f>
        <v>92</v>
      </c>
      <c r="MJ663" s="203" t="s">
        <v>69</v>
      </c>
      <c r="MK663" s="10">
        <f>MI663*1.1</f>
        <v>101.2</v>
      </c>
      <c r="ML663" s="10"/>
      <c r="MM663" s="267"/>
      <c r="MN663" s="203" t="s">
        <v>119</v>
      </c>
      <c r="MO663" s="276" t="s">
        <v>3143</v>
      </c>
      <c r="MQ663" s="204"/>
      <c r="MR663" s="204">
        <f>VLOOKUP(MO663,$A$681:$F$2354,6,FALSE)</f>
        <v>0</v>
      </c>
      <c r="MS663" s="203" t="s">
        <v>69</v>
      </c>
      <c r="MT663" s="10">
        <f>MR663*1.1</f>
        <v>0</v>
      </c>
      <c r="MU663" s="10"/>
      <c r="MV663" s="267"/>
      <c r="MW663" s="203" t="s">
        <v>119</v>
      </c>
      <c r="MX663" s="276" t="s">
        <v>2768</v>
      </c>
      <c r="MZ663" s="204"/>
      <c r="NA663" s="204">
        <f>VLOOKUP(MX663,$A$681:$F$2354,6,FALSE)</f>
        <v>10</v>
      </c>
      <c r="NB663" s="203" t="s">
        <v>69</v>
      </c>
      <c r="NC663" s="10">
        <f>NA663*1.1</f>
        <v>11</v>
      </c>
      <c r="ND663" s="10"/>
      <c r="NE663" s="267"/>
      <c r="NF663" s="203" t="s">
        <v>119</v>
      </c>
      <c r="NG663" s="276" t="s">
        <v>2795</v>
      </c>
      <c r="NI663" s="204"/>
      <c r="NJ663" s="204">
        <f>VLOOKUP(NG663,$A$681:$F$2354,6,FALSE)</f>
        <v>0</v>
      </c>
      <c r="NK663" s="203" t="s">
        <v>69</v>
      </c>
      <c r="NL663" s="10">
        <f>NJ663*1.1</f>
        <v>0</v>
      </c>
      <c r="NM663" s="10"/>
      <c r="NN663" s="267"/>
      <c r="NO663" s="203" t="s">
        <v>119</v>
      </c>
      <c r="NP663" s="424" t="s">
        <v>891</v>
      </c>
      <c r="NR663" s="204"/>
      <c r="NS663" s="204">
        <f>VLOOKUP(NP663,$A$681:$F$2354,6,FALSE)</f>
        <v>10</v>
      </c>
      <c r="NT663" s="203" t="s">
        <v>69</v>
      </c>
      <c r="NU663" s="10">
        <f>NS663*1.1</f>
        <v>11</v>
      </c>
      <c r="NV663" s="10"/>
      <c r="NW663" s="267"/>
      <c r="NX663" s="203" t="s">
        <v>119</v>
      </c>
      <c r="NY663" s="276" t="s">
        <v>700</v>
      </c>
      <c r="OA663" s="204"/>
      <c r="OB663" s="204">
        <f>VLOOKUP(NY663,$A$681:$F$2354,6,FALSE)</f>
        <v>5</v>
      </c>
      <c r="OC663" s="203" t="s">
        <v>69</v>
      </c>
      <c r="OD663" s="10">
        <f>OB663*1.1</f>
        <v>5.5</v>
      </c>
      <c r="OE663" s="10"/>
      <c r="OF663" s="267"/>
      <c r="OG663" s="203" t="s">
        <v>119</v>
      </c>
      <c r="OH663" s="276" t="s">
        <v>706</v>
      </c>
      <c r="OJ663" s="204"/>
      <c r="OK663" s="204">
        <f>VLOOKUP(OH663,$A$681:$F$2354,6,FALSE)</f>
        <v>0</v>
      </c>
      <c r="OL663" s="203" t="s">
        <v>69</v>
      </c>
      <c r="OM663" s="10">
        <f>OK663*1.1</f>
        <v>0</v>
      </c>
      <c r="ON663" s="10"/>
      <c r="OO663" s="267"/>
      <c r="OP663" s="203" t="s">
        <v>119</v>
      </c>
      <c r="OQ663" s="424" t="s">
        <v>2340</v>
      </c>
      <c r="OS663" s="204"/>
      <c r="OT663" s="204">
        <f>VLOOKUP(OQ663,$A$681:$F$2354,6,FALSE)</f>
        <v>0</v>
      </c>
      <c r="OU663" s="203" t="s">
        <v>69</v>
      </c>
      <c r="OV663" s="10">
        <f>OT663*1.1</f>
        <v>0</v>
      </c>
      <c r="OW663" s="10"/>
      <c r="OX663" s="267"/>
      <c r="OY663" s="203" t="s">
        <v>119</v>
      </c>
      <c r="OZ663" s="428" t="s">
        <v>2839</v>
      </c>
      <c r="PB663" s="204"/>
      <c r="PC663" s="204">
        <f>VLOOKUP(OZ663,$A$681:$F$2354,6,FALSE)</f>
        <v>92</v>
      </c>
      <c r="PD663" s="203" t="s">
        <v>69</v>
      </c>
      <c r="PE663" s="10">
        <f>PC663*1.1</f>
        <v>101.2</v>
      </c>
      <c r="PF663" s="10"/>
      <c r="PG663" s="267"/>
      <c r="PH663" s="203" t="s">
        <v>119</v>
      </c>
      <c r="PI663" s="276" t="s">
        <v>2071</v>
      </c>
      <c r="PK663" s="204"/>
      <c r="PL663" s="204">
        <f>VLOOKUP(PI663,$A$681:$F$2354,6,FALSE)</f>
        <v>43</v>
      </c>
      <c r="PM663" s="203" t="s">
        <v>69</v>
      </c>
      <c r="PN663" s="10">
        <f>PL663*1.1</f>
        <v>47.300000000000004</v>
      </c>
      <c r="PO663" s="10"/>
      <c r="PP663" s="267"/>
      <c r="PQ663" s="203" t="s">
        <v>119</v>
      </c>
      <c r="PR663" s="276" t="s">
        <v>183</v>
      </c>
      <c r="PT663" s="204"/>
      <c r="PU663" s="204" t="e">
        <f>VLOOKUP(PR663,$A$681:$F$2354,6,FALSE)</f>
        <v>#N/A</v>
      </c>
      <c r="PV663" s="203" t="s">
        <v>69</v>
      </c>
      <c r="PW663" s="10" t="e">
        <f>PU663*1.1</f>
        <v>#N/A</v>
      </c>
      <c r="PX663" s="10"/>
      <c r="PY663" s="267"/>
      <c r="PZ663" s="203" t="s">
        <v>119</v>
      </c>
      <c r="QA663" s="276" t="s">
        <v>2088</v>
      </c>
      <c r="QC663" s="204"/>
      <c r="QD663" s="204">
        <f>VLOOKUP(QA663,$A$681:$F$2354,6,FALSE)</f>
        <v>63</v>
      </c>
      <c r="QE663" s="203" t="s">
        <v>69</v>
      </c>
      <c r="QF663" s="10">
        <f>QD663*1.1</f>
        <v>69.300000000000011</v>
      </c>
      <c r="QG663" s="10"/>
      <c r="QH663" s="267"/>
      <c r="QI663" s="203" t="s">
        <v>119</v>
      </c>
      <c r="QJ663" s="276" t="s">
        <v>2093</v>
      </c>
      <c r="QL663" s="204"/>
      <c r="QM663" s="204">
        <f>VLOOKUP(QJ663,$A$681:$F$2354,6,FALSE)</f>
        <v>5</v>
      </c>
      <c r="QN663" s="203" t="s">
        <v>69</v>
      </c>
      <c r="QO663" s="10">
        <f>QM663*1.1</f>
        <v>5.5</v>
      </c>
      <c r="QP663" s="10"/>
      <c r="QQ663" s="267"/>
      <c r="QR663" s="203" t="s">
        <v>119</v>
      </c>
      <c r="QS663" s="276" t="s">
        <v>483</v>
      </c>
      <c r="QU663" s="204"/>
      <c r="QV663" s="204">
        <f>VLOOKUP(QS663,$A$681:$F$2354,6,FALSE)</f>
        <v>22</v>
      </c>
      <c r="QW663" s="203" t="s">
        <v>69</v>
      </c>
      <c r="QX663" s="10">
        <f>QV663*1.1</f>
        <v>24.200000000000003</v>
      </c>
      <c r="QY663" s="10"/>
      <c r="QZ663" s="267"/>
      <c r="RA663" s="203" t="s">
        <v>119</v>
      </c>
      <c r="RB663" s="276" t="s">
        <v>2512</v>
      </c>
      <c r="RD663" s="204"/>
      <c r="RE663" s="204">
        <f>VLOOKUP(RB663,$A$681:$F$2354,6,FALSE)</f>
        <v>29</v>
      </c>
      <c r="RF663" s="203" t="s">
        <v>69</v>
      </c>
      <c r="RG663" s="10">
        <f>RE663*1.1</f>
        <v>31.900000000000002</v>
      </c>
      <c r="RH663" s="10"/>
      <c r="RI663" s="267"/>
      <c r="RJ663" s="203" t="s">
        <v>119</v>
      </c>
      <c r="RK663" s="278" t="s">
        <v>183</v>
      </c>
      <c r="RM663" s="204"/>
      <c r="RN663" s="204" t="e">
        <f>VLOOKUP(RK663,$A$681:$F$2354,6,FALSE)</f>
        <v>#N/A</v>
      </c>
      <c r="RO663" s="203" t="s">
        <v>69</v>
      </c>
      <c r="RP663" s="10" t="e">
        <f>RN663*1.1</f>
        <v>#N/A</v>
      </c>
      <c r="RQ663" s="10"/>
      <c r="RR663" s="267"/>
      <c r="RS663" s="203" t="s">
        <v>119</v>
      </c>
      <c r="RT663" s="276" t="s">
        <v>706</v>
      </c>
      <c r="RV663" s="204"/>
      <c r="RW663" s="204">
        <f>VLOOKUP(RT663,$A$681:$F$2354,6,FALSE)</f>
        <v>0</v>
      </c>
      <c r="RX663" s="203" t="s">
        <v>69</v>
      </c>
      <c r="RY663" s="10">
        <f>RW663*1.1</f>
        <v>0</v>
      </c>
      <c r="RZ663" s="10"/>
      <c r="SA663" s="273"/>
      <c r="SB663" s="203" t="s">
        <v>119</v>
      </c>
      <c r="SC663" s="276" t="s">
        <v>643</v>
      </c>
      <c r="SE663" s="204"/>
      <c r="SF663" s="204">
        <f>VLOOKUP(SC663,$A$681:$F$2354,6,FALSE)</f>
        <v>0</v>
      </c>
      <c r="SG663" s="203" t="s">
        <v>69</v>
      </c>
      <c r="SH663" s="10">
        <f>SF663*1.1</f>
        <v>0</v>
      </c>
      <c r="SI663" s="10"/>
      <c r="SJ663" s="273"/>
      <c r="SK663" s="203" t="s">
        <v>119</v>
      </c>
      <c r="SL663" s="276" t="s">
        <v>2339</v>
      </c>
      <c r="SN663" s="204"/>
      <c r="SO663" s="204">
        <f>VLOOKUP(SL663,$A$681:$F$2354,6,FALSE)</f>
        <v>25</v>
      </c>
      <c r="SP663" s="203" t="s">
        <v>69</v>
      </c>
      <c r="SQ663" s="10">
        <f>SO663*1.1</f>
        <v>27.500000000000004</v>
      </c>
      <c r="SR663" s="10"/>
      <c r="SS663" s="273"/>
      <c r="ST663" s="203" t="s">
        <v>119</v>
      </c>
      <c r="SU663" s="276" t="s">
        <v>1252</v>
      </c>
      <c r="SW663" s="204"/>
      <c r="SX663" s="204">
        <f>VLOOKUP(SU663,$A$681:$F$2354,6,FALSE)</f>
        <v>2</v>
      </c>
      <c r="SY663" s="203" t="s">
        <v>69</v>
      </c>
      <c r="SZ663" s="10">
        <f>SX663*1.1</f>
        <v>2.2000000000000002</v>
      </c>
      <c r="TA663" s="10"/>
      <c r="TB663" s="273"/>
      <c r="TC663" s="203" t="s">
        <v>119</v>
      </c>
      <c r="TD663" s="428" t="s">
        <v>1693</v>
      </c>
      <c r="TF663" s="204"/>
      <c r="TG663" s="204">
        <f>VLOOKUP(TD663,$A$681:$F$2354,6,FALSE)</f>
        <v>53</v>
      </c>
      <c r="TH663" s="203" t="s">
        <v>69</v>
      </c>
      <c r="TI663" s="10">
        <f>TG663*1.1</f>
        <v>58.300000000000004</v>
      </c>
      <c r="TK663" s="273"/>
      <c r="TL663" s="203" t="s">
        <v>119</v>
      </c>
      <c r="TM663" s="276" t="s">
        <v>858</v>
      </c>
      <c r="TO663" s="204"/>
      <c r="TP663" s="204">
        <f>VLOOKUP(TM663,$A$681:$F$2354,6,FALSE)</f>
        <v>24</v>
      </c>
      <c r="TQ663" s="203" t="s">
        <v>69</v>
      </c>
      <c r="TR663" s="10">
        <f>TP663*1.1</f>
        <v>26.400000000000002</v>
      </c>
      <c r="TS663" s="10"/>
      <c r="TT663" s="273"/>
      <c r="TU663" s="203" t="s">
        <v>119</v>
      </c>
      <c r="TV663" s="276" t="s">
        <v>2724</v>
      </c>
      <c r="TX663" s="204"/>
      <c r="TY663" s="204">
        <f>VLOOKUP(TV663,$A$681:$F$2354,6,FALSE)</f>
        <v>12</v>
      </c>
      <c r="TZ663" s="203" t="s">
        <v>69</v>
      </c>
      <c r="UA663" s="10">
        <f>TY663*1.1</f>
        <v>13.200000000000001</v>
      </c>
      <c r="UB663" s="10"/>
      <c r="UC663" s="273"/>
      <c r="UD663" s="203" t="s">
        <v>119</v>
      </c>
      <c r="UE663" s="285" t="s">
        <v>183</v>
      </c>
      <c r="UG663" s="204"/>
      <c r="UH663" s="204" t="e">
        <f>VLOOKUP(UE663,$A$681:$F$2354,6,FALSE)</f>
        <v>#N/A</v>
      </c>
      <c r="UI663" s="203" t="s">
        <v>69</v>
      </c>
      <c r="UJ663" s="10" t="e">
        <f>UH663*1.1</f>
        <v>#N/A</v>
      </c>
      <c r="UK663" s="10"/>
      <c r="UL663" s="273"/>
      <c r="UM663" s="203" t="s">
        <v>119</v>
      </c>
      <c r="UN663" s="276" t="s">
        <v>2072</v>
      </c>
      <c r="UP663" s="204"/>
      <c r="UQ663" s="204">
        <f>VLOOKUP(UN663,$A$681:$F$2354,6,FALSE)</f>
        <v>153</v>
      </c>
      <c r="UR663" s="203" t="s">
        <v>69</v>
      </c>
      <c r="US663" s="10">
        <f>UQ663*1.1</f>
        <v>168.3</v>
      </c>
      <c r="UT663" s="10"/>
      <c r="UU663" s="273"/>
      <c r="UV663" s="203" t="s">
        <v>119</v>
      </c>
      <c r="UW663" s="276" t="s">
        <v>2578</v>
      </c>
      <c r="UY663" s="204"/>
      <c r="UZ663" s="204">
        <f>VLOOKUP(UW663,$A$681:$F$2354,6,FALSE)</f>
        <v>0</v>
      </c>
      <c r="VA663" s="203" t="s">
        <v>69</v>
      </c>
      <c r="VB663" s="10">
        <f>UZ663*1.1</f>
        <v>0</v>
      </c>
      <c r="VC663" s="10"/>
      <c r="VD663" s="273"/>
      <c r="VE663" s="203" t="s">
        <v>119</v>
      </c>
      <c r="VF663" s="276" t="s">
        <v>833</v>
      </c>
      <c r="VH663" s="204"/>
      <c r="VI663" s="204">
        <f>VLOOKUP(VF663,$A$681:$F$2354,6,FALSE)</f>
        <v>4</v>
      </c>
      <c r="VJ663" s="203" t="s">
        <v>69</v>
      </c>
      <c r="VK663" s="10">
        <f>VI663*1.1</f>
        <v>4.4000000000000004</v>
      </c>
      <c r="VL663" s="10"/>
      <c r="VM663" s="273"/>
      <c r="VN663" s="203" t="s">
        <v>119</v>
      </c>
      <c r="VO663" s="276" t="s">
        <v>1677</v>
      </c>
      <c r="VQ663" s="204"/>
      <c r="VR663" s="204">
        <f>VLOOKUP(VO663,$A$681:$F$2354,6,FALSE)</f>
        <v>14</v>
      </c>
      <c r="VS663" s="203" t="s">
        <v>69</v>
      </c>
      <c r="VT663" s="10">
        <f>VR663*1.1</f>
        <v>15.400000000000002</v>
      </c>
      <c r="VU663" s="10"/>
      <c r="VV663" s="273"/>
      <c r="VW663" s="203" t="s">
        <v>119</v>
      </c>
      <c r="VX663" s="278" t="s">
        <v>183</v>
      </c>
      <c r="VZ663" s="204"/>
      <c r="WA663" s="204" t="e">
        <f>VLOOKUP(VX663,$A$681:$F$2354,6,FALSE)</f>
        <v>#N/A</v>
      </c>
      <c r="WB663" s="203" t="s">
        <v>69</v>
      </c>
      <c r="WC663" s="10" t="e">
        <f>WA663*1.1</f>
        <v>#N/A</v>
      </c>
      <c r="WE663" s="273"/>
      <c r="WF663" s="203" t="s">
        <v>119</v>
      </c>
      <c r="WG663" s="276" t="s">
        <v>1712</v>
      </c>
      <c r="WI663" s="204"/>
      <c r="WJ663" s="204">
        <f>VLOOKUP(WG663,$A$681:$F$2354,6,FALSE)</f>
        <v>0</v>
      </c>
      <c r="WK663" s="203" t="s">
        <v>69</v>
      </c>
      <c r="WL663" s="10">
        <f>WJ663*1.1</f>
        <v>0</v>
      </c>
      <c r="WN663" s="273"/>
      <c r="WO663" s="203" t="s">
        <v>119</v>
      </c>
      <c r="WP663" s="278" t="s">
        <v>183</v>
      </c>
      <c r="WQ663" s="204"/>
      <c r="WR663" s="204"/>
      <c r="WS663" s="204" t="e">
        <f>VLOOKUP(WP663,$A$681:$F$2354,6,FALSE)</f>
        <v>#N/A</v>
      </c>
      <c r="WT663" s="203" t="s">
        <v>69</v>
      </c>
      <c r="WU663" s="10" t="e">
        <f>WS663*1.1</f>
        <v>#N/A</v>
      </c>
      <c r="WV663" s="10"/>
      <c r="WW663" s="273"/>
      <c r="WX663" s="203" t="s">
        <v>119</v>
      </c>
      <c r="WY663" s="278" t="s">
        <v>183</v>
      </c>
      <c r="XA663" s="204"/>
      <c r="XB663" s="204" t="e">
        <f>VLOOKUP(WY663,$A$681:$F$2354,6,FALSE)</f>
        <v>#N/A</v>
      </c>
      <c r="XC663" s="203" t="s">
        <v>69</v>
      </c>
      <c r="XD663" s="10" t="e">
        <f>XB663*1.1</f>
        <v>#N/A</v>
      </c>
      <c r="XF663" s="273"/>
      <c r="XG663" s="203" t="s">
        <v>119</v>
      </c>
      <c r="XH663" s="276" t="s">
        <v>449</v>
      </c>
      <c r="XJ663" s="204"/>
      <c r="XK663" s="204">
        <f>VLOOKUP(XH663,$A$681:$F$2354,6,FALSE)</f>
        <v>0</v>
      </c>
      <c r="XL663" s="203" t="s">
        <v>69</v>
      </c>
      <c r="XM663" s="10">
        <f>XK663*1.1</f>
        <v>0</v>
      </c>
      <c r="XO663" s="273"/>
      <c r="XP663" s="203" t="s">
        <v>119</v>
      </c>
      <c r="XQ663" s="276" t="s">
        <v>633</v>
      </c>
      <c r="XS663" s="204"/>
      <c r="XT663" s="204">
        <f>VLOOKUP(XQ663,$A$681:$F$2354,6,FALSE)</f>
        <v>0</v>
      </c>
      <c r="XU663" s="203" t="s">
        <v>69</v>
      </c>
      <c r="XV663" s="10">
        <f>XT663*1.1</f>
        <v>0</v>
      </c>
      <c r="XW663" s="10"/>
      <c r="XX663" s="273"/>
      <c r="XY663" s="203" t="s">
        <v>119</v>
      </c>
      <c r="XZ663" s="276" t="s">
        <v>2072</v>
      </c>
      <c r="YB663" s="204"/>
      <c r="YC663" s="204">
        <f>VLOOKUP(XZ663,$A$681:$F$2354,6,FALSE)</f>
        <v>153</v>
      </c>
      <c r="YD663" s="203" t="s">
        <v>69</v>
      </c>
      <c r="YE663" s="10">
        <f>YC663*1.1</f>
        <v>168.3</v>
      </c>
      <c r="YG663" s="273"/>
      <c r="YH663" s="203" t="s">
        <v>119</v>
      </c>
      <c r="YI663" s="278" t="s">
        <v>183</v>
      </c>
      <c r="YK663" s="204"/>
      <c r="YL663" s="204" t="e">
        <f>VLOOKUP(YI663,$A$681:$F$2354,6,FALSE)</f>
        <v>#N/A</v>
      </c>
      <c r="YM663" s="203" t="s">
        <v>69</v>
      </c>
      <c r="YN663" s="10" t="e">
        <f>YL663*1.1</f>
        <v>#N/A</v>
      </c>
      <c r="YO663" s="10"/>
      <c r="YP663" s="273"/>
      <c r="YQ663" s="203" t="s">
        <v>119</v>
      </c>
      <c r="YR663" s="278" t="s">
        <v>183</v>
      </c>
      <c r="YT663" s="204"/>
      <c r="YU663" s="204" t="e">
        <f>VLOOKUP(YR663,$A$681:$F$2354,6,FALSE)</f>
        <v>#N/A</v>
      </c>
      <c r="YV663" s="203" t="s">
        <v>69</v>
      </c>
      <c r="YW663" s="10" t="e">
        <f>YU663*1.1</f>
        <v>#N/A</v>
      </c>
      <c r="YY663" s="273"/>
      <c r="YZ663" s="203" t="s">
        <v>119</v>
      </c>
      <c r="ZA663" s="428" t="s">
        <v>1832</v>
      </c>
      <c r="ZC663" s="204"/>
      <c r="ZD663" s="204">
        <f>VLOOKUP(ZA663,$A$681:$F$2354,6,FALSE)</f>
        <v>8</v>
      </c>
      <c r="ZE663" s="203" t="s">
        <v>69</v>
      </c>
      <c r="ZF663" s="10">
        <f>ZD663*1.1</f>
        <v>8.8000000000000007</v>
      </c>
      <c r="ZH663" s="273"/>
      <c r="ZI663" s="203" t="s">
        <v>119</v>
      </c>
      <c r="ZJ663" s="276" t="s">
        <v>700</v>
      </c>
      <c r="ZL663" s="204"/>
      <c r="ZM663" s="204">
        <f>VLOOKUP(ZJ663,$A$681:$F$2354,6,FALSE)</f>
        <v>5</v>
      </c>
      <c r="ZN663" s="203" t="s">
        <v>69</v>
      </c>
      <c r="ZO663" s="10">
        <f>ZM663*1.1</f>
        <v>5.5</v>
      </c>
      <c r="ZQ663" s="273"/>
      <c r="ZR663" s="203" t="s">
        <v>119</v>
      </c>
      <c r="ZS663" s="276" t="s">
        <v>1717</v>
      </c>
      <c r="ZU663" s="204"/>
      <c r="ZV663" s="204">
        <f>VLOOKUP(ZS663,$A$681:$F$2354,6,FALSE)</f>
        <v>0</v>
      </c>
      <c r="ZW663" s="203" t="s">
        <v>69</v>
      </c>
      <c r="ZX663" s="10">
        <f>ZV663*1.1</f>
        <v>0</v>
      </c>
      <c r="ZY663" s="10"/>
      <c r="ZZ663" s="273"/>
      <c r="AAA663" s="203" t="s">
        <v>119</v>
      </c>
      <c r="AAB663" s="276" t="s">
        <v>2514</v>
      </c>
      <c r="AAD663" s="204"/>
      <c r="AAE663" s="204">
        <f>VLOOKUP(AAB663,$A$681:$F$2354,6,FALSE)</f>
        <v>28</v>
      </c>
      <c r="AAF663" s="203" t="s">
        <v>69</v>
      </c>
      <c r="AAG663" s="10">
        <f>AAE663*1.1</f>
        <v>30.800000000000004</v>
      </c>
      <c r="AAH663" s="10"/>
      <c r="AAI663" s="273"/>
      <c r="AAJ663" s="203" t="s">
        <v>119</v>
      </c>
      <c r="AAK663" s="276" t="s">
        <v>1310</v>
      </c>
      <c r="AAM663" s="204"/>
      <c r="AAN663" s="204">
        <f>VLOOKUP(AAK663,$A$681:$F$2354,6,FALSE)</f>
        <v>0</v>
      </c>
      <c r="AAO663" s="203" t="s">
        <v>69</v>
      </c>
      <c r="AAP663" s="10">
        <f>AAN663*1.1</f>
        <v>0</v>
      </c>
      <c r="AAQ663" s="10"/>
      <c r="AAR663" s="273"/>
      <c r="AAS663" s="203" t="s">
        <v>119</v>
      </c>
      <c r="AAT663" s="276" t="s">
        <v>1310</v>
      </c>
      <c r="AAV663" s="204"/>
      <c r="AAW663" s="204">
        <f>VLOOKUP(AAT663,$A$681:$F$2354,6,FALSE)</f>
        <v>0</v>
      </c>
      <c r="AAX663" s="203" t="s">
        <v>69</v>
      </c>
      <c r="AAY663" s="10">
        <f>AAW663*1.1</f>
        <v>0</v>
      </c>
      <c r="AAZ663" s="10"/>
      <c r="ABA663" s="273"/>
      <c r="ABB663" s="203" t="s">
        <v>119</v>
      </c>
      <c r="ABC663" s="278" t="s">
        <v>183</v>
      </c>
      <c r="ABE663" s="204"/>
      <c r="ABF663" s="204" t="e">
        <f>VLOOKUP(ABC663,$A$681:$F$2354,6,FALSE)</f>
        <v>#N/A</v>
      </c>
      <c r="ABG663" s="203" t="s">
        <v>69</v>
      </c>
      <c r="ABH663" s="10" t="e">
        <f>ABF663*1.1</f>
        <v>#N/A</v>
      </c>
      <c r="ABI663" s="10"/>
      <c r="ABJ663" s="273"/>
      <c r="ABK663" s="203" t="s">
        <v>119</v>
      </c>
      <c r="ABL663" s="276" t="s">
        <v>1275</v>
      </c>
      <c r="ABN663" s="204"/>
      <c r="ABO663" s="204">
        <f>VLOOKUP(ABL663,$A$681:$F$2354,6,FALSE)</f>
        <v>0</v>
      </c>
      <c r="ABP663" s="203" t="s">
        <v>69</v>
      </c>
      <c r="ABQ663" s="10">
        <f>ABO663*1.1</f>
        <v>0</v>
      </c>
      <c r="ABR663" s="10"/>
      <c r="ABS663" s="273"/>
      <c r="ABT663" s="203" t="s">
        <v>119</v>
      </c>
      <c r="ABU663" s="276" t="s">
        <v>2342</v>
      </c>
      <c r="ABW663" s="204"/>
      <c r="ABX663" s="204">
        <f>VLOOKUP(ABU663,$A$681:$F$2354,6,FALSE)</f>
        <v>0</v>
      </c>
      <c r="ABY663" s="203" t="s">
        <v>69</v>
      </c>
      <c r="ABZ663" s="10">
        <f>ABX663*1.1</f>
        <v>0</v>
      </c>
      <c r="ACA663" s="10"/>
      <c r="ACB663" s="273"/>
      <c r="ACC663" s="203" t="s">
        <v>119</v>
      </c>
      <c r="ACD663" s="278" t="s">
        <v>183</v>
      </c>
      <c r="ACF663" s="204"/>
      <c r="ACG663" s="204" t="e">
        <f>VLOOKUP(ACD663,$A$681:$F$2354,6,FALSE)</f>
        <v>#N/A</v>
      </c>
      <c r="ACH663" s="203" t="s">
        <v>69</v>
      </c>
      <c r="ACI663" s="10" t="e">
        <f>ACG663*1.1</f>
        <v>#N/A</v>
      </c>
      <c r="ACJ663" s="10"/>
      <c r="ACK663" s="273"/>
      <c r="ACL663" s="203" t="s">
        <v>119</v>
      </c>
      <c r="ACM663" s="278" t="s">
        <v>183</v>
      </c>
      <c r="ACO663" s="204"/>
      <c r="ACP663" s="204" t="e">
        <f>VLOOKUP(ACM663,$A$681:$F$2354,6,FALSE)</f>
        <v>#N/A</v>
      </c>
      <c r="ACQ663" s="203" t="s">
        <v>69</v>
      </c>
      <c r="ACR663" s="10" t="e">
        <f>ACP663*1.1</f>
        <v>#N/A</v>
      </c>
      <c r="ACS663" s="10"/>
      <c r="ACT663" s="273"/>
      <c r="ACU663" s="203" t="s">
        <v>119</v>
      </c>
      <c r="ACV663" s="278" t="s">
        <v>183</v>
      </c>
      <c r="ACX663" s="204"/>
      <c r="ACY663" s="204" t="e">
        <f>VLOOKUP(ACV663,$A$681:$F$2354,6,FALSE)</f>
        <v>#N/A</v>
      </c>
      <c r="ACZ663" s="203" t="s">
        <v>69</v>
      </c>
      <c r="ADA663" s="10" t="e">
        <f>ACY663*1.1</f>
        <v>#N/A</v>
      </c>
      <c r="ADB663" s="10"/>
      <c r="ADC663" s="273"/>
      <c r="ADD663" s="203" t="s">
        <v>119</v>
      </c>
      <c r="ADE663" s="278" t="s">
        <v>183</v>
      </c>
      <c r="ADG663" s="204"/>
      <c r="ADH663" s="204" t="e">
        <f>VLOOKUP(ADE663,$A$681:$F$2354,6,FALSE)</f>
        <v>#N/A</v>
      </c>
      <c r="ADI663" s="203" t="s">
        <v>69</v>
      </c>
      <c r="ADJ663" s="10" t="e">
        <f>ADH663*1.1</f>
        <v>#N/A</v>
      </c>
      <c r="ADL663" s="273"/>
      <c r="ADM663" s="203" t="s">
        <v>119</v>
      </c>
      <c r="ADN663" s="278" t="s">
        <v>183</v>
      </c>
      <c r="ADP663" s="204"/>
      <c r="ADQ663" s="204" t="e">
        <f>VLOOKUP(ADN663,$A$681:$F$2354,6,FALSE)</f>
        <v>#N/A</v>
      </c>
      <c r="ADR663" s="203" t="s">
        <v>69</v>
      </c>
      <c r="ADS663" s="10" t="e">
        <f>ADQ663*1.1</f>
        <v>#N/A</v>
      </c>
      <c r="ADT663" s="10"/>
      <c r="ADU663" s="273"/>
      <c r="ADV663" s="203" t="s">
        <v>119</v>
      </c>
      <c r="ADW663" s="278" t="s">
        <v>183</v>
      </c>
      <c r="ADY663" s="204"/>
      <c r="ADZ663" s="204" t="e">
        <f>VLOOKUP(ADW663,$A$681:$F$2354,6,FALSE)</f>
        <v>#N/A</v>
      </c>
      <c r="AEA663" s="203" t="s">
        <v>69</v>
      </c>
      <c r="AEB663" s="10" t="e">
        <f>ADZ663*1.1</f>
        <v>#N/A</v>
      </c>
      <c r="AED663" s="273"/>
      <c r="AEE663" s="203" t="s">
        <v>119</v>
      </c>
      <c r="AEF663" s="278" t="s">
        <v>183</v>
      </c>
      <c r="AEH663" s="204"/>
      <c r="AEI663" s="204" t="e">
        <f>VLOOKUP(AEF663,$A$681:$F$2354,6,FALSE)</f>
        <v>#N/A</v>
      </c>
      <c r="AEJ663" s="203" t="s">
        <v>69</v>
      </c>
      <c r="AEK663" s="10" t="e">
        <f>AEI663*1.1</f>
        <v>#N/A</v>
      </c>
      <c r="AEM663" s="273"/>
      <c r="AEN663" s="203" t="s">
        <v>119</v>
      </c>
      <c r="AEO663" s="278" t="s">
        <v>183</v>
      </c>
      <c r="AEQ663" s="204"/>
      <c r="AER663" s="204" t="e">
        <f>VLOOKUP(AEO663,$A$681:$F$2354,6,FALSE)</f>
        <v>#N/A</v>
      </c>
      <c r="AES663" s="203" t="s">
        <v>69</v>
      </c>
      <c r="AET663" s="10" t="e">
        <f>AER663*1.1</f>
        <v>#N/A</v>
      </c>
      <c r="AEV663" s="273"/>
      <c r="AEW663" s="203" t="s">
        <v>119</v>
      </c>
      <c r="AEX663" s="278" t="s">
        <v>183</v>
      </c>
      <c r="AEZ663" s="204"/>
      <c r="AFA663" s="204" t="e">
        <f>VLOOKUP(AEX663,$A$681:$F$2354,6,FALSE)</f>
        <v>#N/A</v>
      </c>
      <c r="AFB663" s="203" t="s">
        <v>69</v>
      </c>
      <c r="AFC663" s="10" t="e">
        <f>AFA663*1.1</f>
        <v>#N/A</v>
      </c>
      <c r="AFD663" s="10"/>
      <c r="AFE663" s="273"/>
      <c r="AFF663" s="203" t="s">
        <v>119</v>
      </c>
      <c r="AFG663" s="278" t="s">
        <v>183</v>
      </c>
      <c r="AFI663" s="204"/>
      <c r="AFJ663" s="204" t="e">
        <f>VLOOKUP(AFG663,$A$681:$F$2354,6,FALSE)</f>
        <v>#N/A</v>
      </c>
      <c r="AFK663" s="203" t="s">
        <v>69</v>
      </c>
      <c r="AFL663" s="10" t="e">
        <f>AFJ663*1.1</f>
        <v>#N/A</v>
      </c>
      <c r="AFM663" s="10"/>
      <c r="AFN663" s="273"/>
      <c r="AFO663" s="203" t="s">
        <v>119</v>
      </c>
      <c r="AFP663" s="278" t="s">
        <v>183</v>
      </c>
      <c r="AFR663" s="204"/>
      <c r="AFS663" s="204" t="e">
        <f>VLOOKUP(AFP663,$A$681:$F$2354,6,FALSE)</f>
        <v>#N/A</v>
      </c>
      <c r="AFT663" s="203" t="s">
        <v>69</v>
      </c>
      <c r="AFU663" s="10" t="e">
        <f>AFS663*1.1</f>
        <v>#N/A</v>
      </c>
      <c r="AFV663" s="10"/>
      <c r="AFW663" s="273"/>
      <c r="AFX663" s="203" t="s">
        <v>119</v>
      </c>
      <c r="AFY663" s="278" t="s">
        <v>183</v>
      </c>
      <c r="AGA663" s="204"/>
      <c r="AGB663" s="204" t="e">
        <f>VLOOKUP(AFY663,$A$681:$F$2354,6,FALSE)</f>
        <v>#N/A</v>
      </c>
      <c r="AGC663" s="203" t="s">
        <v>69</v>
      </c>
      <c r="AGD663" s="10" t="e">
        <f>AGB663*1.1</f>
        <v>#N/A</v>
      </c>
      <c r="AGE663" s="10"/>
      <c r="AGF663" s="273"/>
      <c r="AGG663" s="203" t="s">
        <v>119</v>
      </c>
      <c r="AGH663" s="278" t="s">
        <v>183</v>
      </c>
      <c r="AGJ663" s="204"/>
      <c r="AGK663" s="204" t="e">
        <f>VLOOKUP(AGH663,$A$681:$F$2354,6,FALSE)</f>
        <v>#N/A</v>
      </c>
      <c r="AGL663" s="203" t="s">
        <v>69</v>
      </c>
      <c r="AGM663" s="10" t="e">
        <f>AGK663*1.1</f>
        <v>#N/A</v>
      </c>
      <c r="AGN663" s="10"/>
      <c r="AGO663" s="273"/>
      <c r="AGP663" s="203" t="s">
        <v>119</v>
      </c>
      <c r="AGQ663" s="278" t="s">
        <v>183</v>
      </c>
      <c r="AGS663" s="204"/>
      <c r="AGT663" s="204" t="e">
        <f>VLOOKUP(AGQ663,$A$681:$F$2354,6,FALSE)</f>
        <v>#N/A</v>
      </c>
      <c r="AGU663" s="203" t="s">
        <v>69</v>
      </c>
      <c r="AGV663" s="10" t="e">
        <f>AGT663*1.1</f>
        <v>#N/A</v>
      </c>
      <c r="AGW663" s="10"/>
      <c r="AGX663" s="273"/>
      <c r="AGY663" s="203" t="s">
        <v>119</v>
      </c>
      <c r="AGZ663" s="276" t="s">
        <v>2839</v>
      </c>
      <c r="AHB663" s="204"/>
      <c r="AHC663" s="204">
        <f>VLOOKUP(AGZ663,$A$681:$F$2354,6,FALSE)</f>
        <v>92</v>
      </c>
      <c r="AHD663" s="203" t="s">
        <v>69</v>
      </c>
      <c r="AHE663" s="10">
        <f>AHC663*1.1</f>
        <v>101.2</v>
      </c>
      <c r="AHF663" s="10"/>
      <c r="AHG663" s="273"/>
      <c r="AHH663" s="203" t="s">
        <v>119</v>
      </c>
      <c r="AHI663" s="276" t="s">
        <v>586</v>
      </c>
      <c r="AHK663" s="204"/>
      <c r="AHL663" s="204">
        <f>VLOOKUP(AHI663,$A$681:$F$2354,6,FALSE)</f>
        <v>0</v>
      </c>
      <c r="AHM663" s="203" t="s">
        <v>69</v>
      </c>
      <c r="AHN663" s="10">
        <f>AHL663*1.1</f>
        <v>0</v>
      </c>
      <c r="AHO663" s="10"/>
      <c r="AHP663" s="273"/>
      <c r="AHQ663" s="203" t="s">
        <v>119</v>
      </c>
      <c r="AHR663" s="276" t="s">
        <v>2072</v>
      </c>
      <c r="AHT663" s="204"/>
      <c r="AHU663" s="204">
        <f>VLOOKUP(AHR663,$A$681:$F$2354,6,FALSE)</f>
        <v>153</v>
      </c>
      <c r="AHV663" s="203" t="s">
        <v>69</v>
      </c>
      <c r="AHW663" s="10">
        <f>AHU663*1.1</f>
        <v>168.3</v>
      </c>
      <c r="AHX663" s="10"/>
      <c r="AHY663" s="273"/>
      <c r="AHZ663" s="203" t="s">
        <v>119</v>
      </c>
      <c r="AIA663" s="276" t="s">
        <v>2624</v>
      </c>
      <c r="AIC663" s="204"/>
      <c r="AID663" s="204">
        <f>VLOOKUP(AIA663,$A$681:$F$2354,6,FALSE)</f>
        <v>21</v>
      </c>
      <c r="AIE663" s="203" t="s">
        <v>69</v>
      </c>
      <c r="AIF663" s="10">
        <f>AID663*1.1</f>
        <v>23.1</v>
      </c>
      <c r="AIG663" s="10"/>
      <c r="AIH663" s="273"/>
      <c r="AII663" s="203" t="s">
        <v>119</v>
      </c>
      <c r="AIJ663" s="276" t="s">
        <v>1678</v>
      </c>
      <c r="AIL663" s="204"/>
      <c r="AIM663" s="204">
        <f>VLOOKUP(AIJ663,$A$681:$F$2354,6,FALSE)</f>
        <v>2</v>
      </c>
      <c r="AIN663" s="203" t="s">
        <v>69</v>
      </c>
      <c r="AIO663" s="10">
        <f>AIM663*1.1</f>
        <v>2.2000000000000002</v>
      </c>
      <c r="AIP663" s="10"/>
      <c r="AIQ663" s="273"/>
      <c r="AIR663" s="203" t="s">
        <v>119</v>
      </c>
      <c r="AIS663" s="276" t="s">
        <v>706</v>
      </c>
      <c r="AIU663" s="204"/>
      <c r="AIV663" s="204">
        <f>VLOOKUP(AIS663,$A$681:$F$2354,6,FALSE)</f>
        <v>0</v>
      </c>
      <c r="AIW663" s="203" t="s">
        <v>69</v>
      </c>
      <c r="AIX663" s="10">
        <f>AIV663*1.1</f>
        <v>0</v>
      </c>
      <c r="AIY663" s="10"/>
      <c r="AIZ663" s="273"/>
      <c r="AJA663" s="203" t="s">
        <v>119</v>
      </c>
      <c r="AJB663" s="276" t="s">
        <v>663</v>
      </c>
      <c r="AJD663" s="204"/>
      <c r="AJE663" s="204">
        <f>VLOOKUP(AJB663,$A$681:$F$2354,6,FALSE)</f>
        <v>0</v>
      </c>
      <c r="AJF663" s="203" t="s">
        <v>69</v>
      </c>
      <c r="AJG663" s="10">
        <f>AJE663*1.1</f>
        <v>0</v>
      </c>
      <c r="AJH663" s="10"/>
      <c r="AJI663" s="273"/>
      <c r="AJJ663" s="203" t="s">
        <v>119</v>
      </c>
      <c r="AJK663" s="276" t="s">
        <v>1221</v>
      </c>
      <c r="AJM663" s="204"/>
      <c r="AJN663" s="204">
        <f>VLOOKUP(AJK663,$A$681:$F$2354,6,FALSE)</f>
        <v>5</v>
      </c>
      <c r="AJO663" s="203" t="s">
        <v>69</v>
      </c>
      <c r="AJP663" s="10">
        <f>AJN663*1.1</f>
        <v>5.5</v>
      </c>
      <c r="AJQ663" s="10"/>
      <c r="AJR663" s="273"/>
      <c r="AJS663" s="203" t="s">
        <v>119</v>
      </c>
      <c r="AJT663" s="431" t="s">
        <v>2072</v>
      </c>
      <c r="AJV663" s="204"/>
      <c r="AJW663" s="204">
        <f>VLOOKUP(AJT663,$A$681:$F$2354,6,FALSE)</f>
        <v>153</v>
      </c>
      <c r="AJX663" s="203" t="s">
        <v>69</v>
      </c>
      <c r="AJY663" s="10">
        <f>AJW663*1.1</f>
        <v>168.3</v>
      </c>
      <c r="AJZ663" s="10"/>
      <c r="AKA663" s="273"/>
      <c r="AKB663" s="203" t="s">
        <v>119</v>
      </c>
      <c r="AKC663" s="276" t="s">
        <v>3143</v>
      </c>
      <c r="AKE663" s="204"/>
      <c r="AKF663" s="204">
        <f>VLOOKUP(AKC663,$A$681:$F$2354,6,FALSE)</f>
        <v>0</v>
      </c>
      <c r="AKG663" s="203" t="s">
        <v>69</v>
      </c>
      <c r="AKH663" s="10">
        <f>AKF663*1.1</f>
        <v>0</v>
      </c>
      <c r="AKI663" s="10"/>
      <c r="AKJ663" s="273"/>
      <c r="AKK663" s="203" t="s">
        <v>119</v>
      </c>
      <c r="AKL663" s="276" t="s">
        <v>3143</v>
      </c>
      <c r="AKN663" s="204"/>
      <c r="AKO663" s="204">
        <f>VLOOKUP(AKL663,$A$681:$F$2354,6,FALSE)</f>
        <v>0</v>
      </c>
      <c r="AKP663" s="203" t="s">
        <v>69</v>
      </c>
      <c r="AKQ663" s="10">
        <f>AKO663*1.1</f>
        <v>0</v>
      </c>
      <c r="AKR663" s="10"/>
      <c r="AKS663" s="273"/>
      <c r="AKT663" s="203" t="s">
        <v>119</v>
      </c>
      <c r="AKU663" s="276" t="s">
        <v>571</v>
      </c>
      <c r="AKW663" s="204"/>
      <c r="AKX663" s="204">
        <f>VLOOKUP(AKU663,$A$681:$F$2354,6,FALSE)</f>
        <v>0</v>
      </c>
      <c r="AKY663" s="203" t="s">
        <v>69</v>
      </c>
      <c r="AKZ663" s="10">
        <f>AKX663*1.1</f>
        <v>0</v>
      </c>
      <c r="ALA663" s="10"/>
      <c r="ALB663" s="273"/>
      <c r="ALC663" s="203" t="s">
        <v>119</v>
      </c>
      <c r="ALD663" s="276" t="s">
        <v>969</v>
      </c>
      <c r="ALF663" s="204"/>
      <c r="ALG663" s="204">
        <f>VLOOKUP(ALD663,$A$681:$F$2354,6,FALSE)</f>
        <v>0</v>
      </c>
      <c r="ALH663" s="203" t="s">
        <v>69</v>
      </c>
      <c r="ALI663" s="10">
        <f>ALG663*1.1</f>
        <v>0</v>
      </c>
      <c r="ALJ663" s="10"/>
      <c r="ALK663" s="273"/>
      <c r="ALL663" s="203" t="s">
        <v>119</v>
      </c>
      <c r="ALM663" s="276" t="s">
        <v>689</v>
      </c>
      <c r="ALO663" s="204"/>
      <c r="ALP663" s="204">
        <f>VLOOKUP(ALM663,$A$681:$F$2354,6,FALSE)</f>
        <v>0</v>
      </c>
      <c r="ALQ663" s="203" t="s">
        <v>69</v>
      </c>
      <c r="ALR663" s="10">
        <f>ALP663*1.1</f>
        <v>0</v>
      </c>
      <c r="ALS663" s="10"/>
      <c r="ALT663" s="273"/>
      <c r="ALU663" s="203" t="s">
        <v>119</v>
      </c>
      <c r="ALV663" s="276" t="s">
        <v>582</v>
      </c>
      <c r="ALX663" s="204"/>
      <c r="ALY663" s="204">
        <f>VLOOKUP(ALV663,$A$681:$F$2354,6,FALSE)</f>
        <v>15</v>
      </c>
      <c r="ALZ663" s="203" t="s">
        <v>69</v>
      </c>
      <c r="AMA663" s="10">
        <f>ALY663*1.1</f>
        <v>16.5</v>
      </c>
      <c r="AMB663" s="10"/>
      <c r="AMC663" s="273"/>
      <c r="AMD663" s="203" t="s">
        <v>119</v>
      </c>
      <c r="AME663" s="276" t="s">
        <v>520</v>
      </c>
      <c r="AMG663" s="204"/>
      <c r="AMH663" s="204">
        <f>VLOOKUP(AME663,$A$681:$F$2354,6,FALSE)</f>
        <v>29</v>
      </c>
      <c r="AMI663" s="203" t="s">
        <v>69</v>
      </c>
      <c r="AMJ663" s="10">
        <f>AMH663*1.1</f>
        <v>31.900000000000002</v>
      </c>
      <c r="AMK663" s="10"/>
      <c r="AML663" s="273"/>
      <c r="AMM663" s="203" t="s">
        <v>119</v>
      </c>
      <c r="AMN663" s="276" t="s">
        <v>1717</v>
      </c>
      <c r="AMP663" s="204"/>
      <c r="AMQ663" s="204">
        <f>VLOOKUP(AMN663,$A$681:$F$2354,6,FALSE)</f>
        <v>0</v>
      </c>
      <c r="AMR663" s="203" t="s">
        <v>69</v>
      </c>
      <c r="AMS663" s="10">
        <f>AMQ663*1.1</f>
        <v>0</v>
      </c>
      <c r="AMT663" s="10"/>
      <c r="AMU663" s="273"/>
      <c r="AMV663" s="203" t="s">
        <v>119</v>
      </c>
      <c r="AMW663" s="276" t="s">
        <v>449</v>
      </c>
      <c r="AMY663" s="204"/>
      <c r="AMZ663" s="204">
        <f>VLOOKUP(AMW663,$A$681:$F$2354,6,FALSE)</f>
        <v>0</v>
      </c>
      <c r="ANA663" s="203" t="s">
        <v>69</v>
      </c>
      <c r="ANB663" s="10">
        <f>AMZ663*1.1</f>
        <v>0</v>
      </c>
      <c r="ANC663" s="10"/>
      <c r="AND663" s="273"/>
      <c r="ANE663" s="203" t="s">
        <v>119</v>
      </c>
      <c r="ANF663" s="276" t="s">
        <v>643</v>
      </c>
      <c r="ANH663" s="204"/>
      <c r="ANI663" s="204">
        <f>VLOOKUP(ANF663,$A$681:$F$2354,6,FALSE)</f>
        <v>0</v>
      </c>
      <c r="ANJ663" s="203" t="s">
        <v>69</v>
      </c>
      <c r="ANK663" s="10">
        <f>ANI663*1.1</f>
        <v>0</v>
      </c>
      <c r="ANL663" s="10"/>
      <c r="ANM663" s="273"/>
      <c r="ANN663" s="203" t="s">
        <v>119</v>
      </c>
      <c r="ANO663" s="276" t="s">
        <v>660</v>
      </c>
      <c r="ANQ663" s="204"/>
      <c r="ANR663" s="204">
        <f>VLOOKUP(ANO663,$A$681:$F$2354,6,FALSE)</f>
        <v>0</v>
      </c>
      <c r="ANS663" s="203" t="s">
        <v>69</v>
      </c>
      <c r="ANT663" s="10">
        <f>ANR663*1.1</f>
        <v>0</v>
      </c>
      <c r="ANU663" s="10"/>
      <c r="ANV663" s="273"/>
      <c r="ANW663" s="203" t="s">
        <v>119</v>
      </c>
      <c r="ANX663" s="276" t="s">
        <v>2582</v>
      </c>
      <c r="ANZ663" s="204"/>
      <c r="AOA663" s="204">
        <f>VLOOKUP(ANX663,$A$681:$F$2354,6,FALSE)</f>
        <v>0</v>
      </c>
      <c r="AOB663" s="203" t="s">
        <v>69</v>
      </c>
      <c r="AOC663" s="10">
        <f>AOA663*1.1</f>
        <v>0</v>
      </c>
      <c r="AOD663" s="10"/>
      <c r="AOE663" s="273"/>
      <c r="AOF663" s="203" t="s">
        <v>119</v>
      </c>
      <c r="AOG663" s="276" t="s">
        <v>2340</v>
      </c>
      <c r="AOI663" s="204"/>
      <c r="AOJ663" s="204">
        <f>VLOOKUP(AOG663,$A$681:$F$2354,6,FALSE)</f>
        <v>0</v>
      </c>
      <c r="AOK663" s="203" t="s">
        <v>69</v>
      </c>
      <c r="AOL663" s="10">
        <f>AOJ663*1.1</f>
        <v>0</v>
      </c>
      <c r="AOM663" s="10"/>
      <c r="AON663" s="273"/>
      <c r="AOO663" s="203" t="s">
        <v>119</v>
      </c>
      <c r="AOP663" s="276" t="s">
        <v>628</v>
      </c>
      <c r="AOR663" s="204"/>
      <c r="AOS663" s="204">
        <f>VLOOKUP(AOP663,$A$681:$F$2354,6,FALSE)</f>
        <v>22</v>
      </c>
      <c r="AOT663" s="203" t="s">
        <v>69</v>
      </c>
      <c r="AOU663" s="10">
        <f>AOS663*1.1</f>
        <v>24.200000000000003</v>
      </c>
      <c r="AOV663" s="10"/>
      <c r="AOW663" s="273"/>
      <c r="AOX663" s="203" t="s">
        <v>119</v>
      </c>
      <c r="AOY663" s="276" t="s">
        <v>520</v>
      </c>
      <c r="APA663" s="204"/>
      <c r="APB663" s="204">
        <f>VLOOKUP(AOY663,$A$681:$F$2354,6,FALSE)</f>
        <v>29</v>
      </c>
      <c r="APC663" s="203" t="s">
        <v>69</v>
      </c>
      <c r="APD663" s="10">
        <f>APB663*1.1</f>
        <v>31.900000000000002</v>
      </c>
      <c r="APE663" s="10"/>
      <c r="APF663" s="273"/>
      <c r="APG663" s="203" t="s">
        <v>119</v>
      </c>
      <c r="APH663" s="276" t="s">
        <v>2605</v>
      </c>
      <c r="APJ663" s="204"/>
      <c r="APK663" s="204">
        <f>VLOOKUP(APH663,$A$681:$F$2354,6,FALSE)</f>
        <v>21</v>
      </c>
      <c r="APL663" s="203" t="s">
        <v>69</v>
      </c>
      <c r="APM663" s="10">
        <f>APK663*1.1</f>
        <v>23.1</v>
      </c>
      <c r="APN663" s="10"/>
      <c r="APO663" s="273"/>
      <c r="APP663" s="203" t="s">
        <v>119</v>
      </c>
      <c r="APQ663" s="276" t="s">
        <v>2088</v>
      </c>
      <c r="APS663" s="204"/>
      <c r="APT663" s="204">
        <f>VLOOKUP(APQ663,$A$681:$F$2354,6,FALSE)</f>
        <v>63</v>
      </c>
      <c r="APU663" s="203" t="s">
        <v>69</v>
      </c>
      <c r="APV663" s="10">
        <f>APT663*1.1</f>
        <v>69.300000000000011</v>
      </c>
      <c r="APW663" s="10"/>
      <c r="APX663" s="273"/>
      <c r="APY663" s="203" t="s">
        <v>119</v>
      </c>
      <c r="APZ663" s="276" t="s">
        <v>2088</v>
      </c>
      <c r="AQB663" s="204"/>
      <c r="AQC663" s="204">
        <f>VLOOKUP(APZ663,$A$681:$F$2354,6,FALSE)</f>
        <v>63</v>
      </c>
      <c r="AQD663" s="203" t="s">
        <v>69</v>
      </c>
      <c r="AQE663" s="10">
        <f>AQC663*1.1</f>
        <v>69.300000000000011</v>
      </c>
      <c r="AQF663" s="10"/>
      <c r="AQG663" s="273"/>
    </row>
    <row r="664" spans="1:1125" s="14" customFormat="1" ht="15">
      <c r="A664" s="203"/>
      <c r="B664" s="414"/>
      <c r="D664" s="203"/>
      <c r="E664" s="203"/>
      <c r="F664" s="203"/>
      <c r="G664" s="10"/>
      <c r="H664" s="10">
        <f>SUM(G659:G663)</f>
        <v>310.79999999999995</v>
      </c>
      <c r="I664" s="267"/>
      <c r="J664" s="203"/>
      <c r="K664" s="414"/>
      <c r="M664" s="203"/>
      <c r="N664" s="203"/>
      <c r="O664" s="203"/>
      <c r="P664" s="10"/>
      <c r="Q664" s="10">
        <f>SUM(P659:P663)</f>
        <v>428</v>
      </c>
      <c r="R664" s="267"/>
      <c r="S664" s="203"/>
      <c r="T664" s="264"/>
      <c r="V664" s="203"/>
      <c r="W664" s="203"/>
      <c r="X664" s="203"/>
      <c r="Y664" s="10"/>
      <c r="Z664" s="10">
        <f>SUM(Y659:Y663)</f>
        <v>458.3</v>
      </c>
      <c r="AA664" s="267"/>
      <c r="AB664" s="203"/>
      <c r="AC664" s="414"/>
      <c r="AE664" s="203"/>
      <c r="AF664" s="203"/>
      <c r="AG664" s="203"/>
      <c r="AH664" s="10"/>
      <c r="AI664" s="10">
        <f>SUM(AH659:AH663)</f>
        <v>281.89999999999998</v>
      </c>
      <c r="AJ664" s="267"/>
      <c r="AK664" s="203"/>
      <c r="AL664" s="414"/>
      <c r="AN664" s="203"/>
      <c r="AO664" s="203"/>
      <c r="AP664" s="203"/>
      <c r="AQ664" s="10"/>
      <c r="AR664" s="10">
        <f>SUM(AQ659:AQ663)</f>
        <v>420.09999999999997</v>
      </c>
      <c r="AS664" s="267"/>
      <c r="AT664" s="203"/>
      <c r="AU664" s="414"/>
      <c r="AW664" s="203"/>
      <c r="AX664" s="203"/>
      <c r="AY664" s="203"/>
      <c r="AZ664" s="10"/>
      <c r="BA664" s="10">
        <f>SUM(AZ659:AZ663)</f>
        <v>300.3</v>
      </c>
      <c r="BB664" s="267"/>
      <c r="BC664" s="203"/>
      <c r="BD664" s="414"/>
      <c r="BF664" s="203"/>
      <c r="BG664" s="203"/>
      <c r="BH664" s="203"/>
      <c r="BI664" s="10"/>
      <c r="BJ664" s="10">
        <f>SUM(BI659:BI663)</f>
        <v>348.9</v>
      </c>
      <c r="BK664" s="267"/>
      <c r="BL664" s="203"/>
      <c r="BM664" s="414"/>
      <c r="BO664" s="203"/>
      <c r="BP664" s="203"/>
      <c r="BQ664" s="203"/>
      <c r="BR664" s="10"/>
      <c r="BS664" s="10">
        <f>SUM(BR659:BR663)</f>
        <v>290.2</v>
      </c>
      <c r="BT664" s="267"/>
      <c r="BU664" s="203"/>
      <c r="BV664" s="414"/>
      <c r="BX664" s="203"/>
      <c r="BY664" s="203"/>
      <c r="BZ664" s="203"/>
      <c r="CA664" s="10"/>
      <c r="CB664" s="10">
        <f>SUM(CA659:CA663)</f>
        <v>279.2</v>
      </c>
      <c r="CC664" s="267"/>
      <c r="CD664" s="203"/>
      <c r="CE664" s="414"/>
      <c r="CG664" s="203"/>
      <c r="CH664" s="203"/>
      <c r="CI664" s="203"/>
      <c r="CJ664" s="10"/>
      <c r="CK664" s="10">
        <f>SUM(CJ659:CJ663)</f>
        <v>447.6</v>
      </c>
      <c r="CL664" s="267"/>
      <c r="CM664" s="203"/>
      <c r="CN664" s="414"/>
      <c r="CP664" s="203"/>
      <c r="CQ664" s="203"/>
      <c r="CR664" s="203"/>
      <c r="CS664" s="10"/>
      <c r="CT664" s="10">
        <f>SUM(CS659:CS663)</f>
        <v>327.29999999999995</v>
      </c>
      <c r="CU664" s="267"/>
      <c r="CV664" s="203"/>
      <c r="CW664" s="414"/>
      <c r="CY664" s="203"/>
      <c r="CZ664" s="203"/>
      <c r="DA664" s="203"/>
      <c r="DB664" s="10"/>
      <c r="DC664" s="10">
        <f>SUM(DB659:DB663)</f>
        <v>329.6</v>
      </c>
      <c r="DD664" s="267"/>
      <c r="DE664" s="203"/>
      <c r="DF664" s="414"/>
      <c r="DH664" s="203"/>
      <c r="DI664" s="203"/>
      <c r="DJ664" s="203"/>
      <c r="DK664" s="10"/>
      <c r="DL664" s="10">
        <f>SUM(DK659:DK663)</f>
        <v>172.1</v>
      </c>
      <c r="DM664" s="267"/>
      <c r="DN664" s="203"/>
      <c r="DO664" s="414"/>
      <c r="DQ664" s="203"/>
      <c r="DR664" s="203"/>
      <c r="DS664" s="203"/>
      <c r="DT664" s="10"/>
      <c r="DU664" s="10">
        <f>SUM(DT659:DT663)</f>
        <v>47.8</v>
      </c>
      <c r="DV664" s="267"/>
      <c r="DW664" s="203"/>
      <c r="DZ664" s="203"/>
      <c r="EA664" s="203"/>
      <c r="EB664" s="203"/>
      <c r="EC664" s="10"/>
      <c r="ED664" s="10" t="e">
        <f>SUM(EC659:EC663)</f>
        <v>#N/A</v>
      </c>
      <c r="EE664" s="267"/>
      <c r="EF664" s="203"/>
      <c r="EG664" s="414"/>
      <c r="EI664" s="203"/>
      <c r="EJ664" s="203"/>
      <c r="EK664" s="203"/>
      <c r="EL664" s="10"/>
      <c r="EM664" s="10">
        <f>SUM(EL659:EL663)</f>
        <v>144.80000000000001</v>
      </c>
      <c r="EN664" s="267"/>
      <c r="EO664" s="203"/>
      <c r="EP664" s="414"/>
      <c r="ER664" s="203"/>
      <c r="ES664" s="203"/>
      <c r="ET664" s="203"/>
      <c r="EU664" s="10"/>
      <c r="EV664" s="10">
        <f>SUM(EU659:EU663)</f>
        <v>439.79999999999995</v>
      </c>
      <c r="EW664" s="267"/>
      <c r="EX664" s="203"/>
      <c r="EY664" s="414"/>
      <c r="FA664" s="203"/>
      <c r="FB664" s="203"/>
      <c r="FC664" s="203"/>
      <c r="FD664" s="10"/>
      <c r="FE664" s="10">
        <f>SUM(FD659:FD663)</f>
        <v>399.4</v>
      </c>
      <c r="FF664" s="267"/>
      <c r="FG664" s="203"/>
      <c r="FH664" s="422"/>
      <c r="FJ664" s="203"/>
      <c r="FK664" s="203"/>
      <c r="FL664" s="203"/>
      <c r="FM664" s="10"/>
      <c r="FN664" s="10">
        <f>SUM(FM659:FM663)</f>
        <v>358.59999999999997</v>
      </c>
      <c r="FO664" s="267"/>
      <c r="FP664" s="203"/>
      <c r="FQ664" s="414"/>
      <c r="FS664" s="203"/>
      <c r="FT664" s="203"/>
      <c r="FU664" s="203"/>
      <c r="FV664" s="10"/>
      <c r="FW664" s="10">
        <f>SUM(FV659:FV663)</f>
        <v>230.29999999999998</v>
      </c>
      <c r="FX664" s="267"/>
      <c r="FY664" s="203"/>
      <c r="FZ664" s="414"/>
      <c r="GB664" s="203"/>
      <c r="GC664" s="203"/>
      <c r="GD664" s="203"/>
      <c r="GE664" s="10"/>
      <c r="GF664" s="10">
        <f>SUM(GE659:GE663)</f>
        <v>279.2</v>
      </c>
      <c r="GG664" s="267"/>
      <c r="GH664" s="203"/>
      <c r="GI664" s="414"/>
      <c r="GK664" s="203"/>
      <c r="GL664" s="203"/>
      <c r="GM664" s="203"/>
      <c r="GN664" s="10"/>
      <c r="GO664" s="10">
        <f>SUM(GN659:GN663)</f>
        <v>34.5</v>
      </c>
      <c r="GP664" s="267"/>
      <c r="GQ664" s="203"/>
      <c r="GR664" s="414"/>
      <c r="GT664" s="203"/>
      <c r="GU664" s="203"/>
      <c r="GV664" s="203"/>
      <c r="GW664" s="203"/>
      <c r="GX664" s="10">
        <f>SUM(GW659:GW663)</f>
        <v>278</v>
      </c>
      <c r="GY664" s="267"/>
      <c r="GZ664" s="203"/>
      <c r="HA664" s="414"/>
      <c r="HC664" s="203"/>
      <c r="HD664" s="203"/>
      <c r="HE664" s="203"/>
      <c r="HF664" s="10"/>
      <c r="HG664" s="10">
        <f>SUM(HF659:HF663)</f>
        <v>162.30000000000001</v>
      </c>
      <c r="HH664" s="267"/>
      <c r="HI664" s="203"/>
      <c r="HJ664" s="414"/>
      <c r="HL664" s="203"/>
      <c r="HM664" s="203"/>
      <c r="HN664" s="203"/>
      <c r="HO664" s="203"/>
      <c r="HP664" s="10">
        <f>SUM(HO659:HO663)</f>
        <v>351</v>
      </c>
      <c r="HQ664" s="267"/>
      <c r="HR664" s="203"/>
      <c r="HS664" s="423"/>
      <c r="HU664" s="203"/>
      <c r="HV664" s="203"/>
      <c r="HW664" s="203"/>
      <c r="HX664" s="10"/>
      <c r="HY664" s="10">
        <f>SUM(HX659:HX663)</f>
        <v>227.39999999999998</v>
      </c>
      <c r="HZ664" s="267"/>
      <c r="IA664" s="203"/>
      <c r="IB664" s="286"/>
      <c r="ID664" s="203"/>
      <c r="IE664" s="203"/>
      <c r="IF664" s="203"/>
      <c r="IG664" s="203"/>
      <c r="IH664" s="10" t="e">
        <f>SUM(IG659:IG663)</f>
        <v>#N/A</v>
      </c>
      <c r="II664" s="267"/>
      <c r="IJ664" s="203"/>
      <c r="IK664" s="423"/>
      <c r="IM664" s="203"/>
      <c r="IN664" s="203"/>
      <c r="IO664" s="203"/>
      <c r="IP664" s="10"/>
      <c r="IQ664" s="10">
        <f>SUM(IP659:IP663)</f>
        <v>83.100000000000009</v>
      </c>
      <c r="IR664" s="267"/>
      <c r="IS664" s="203"/>
      <c r="IT664" s="423"/>
      <c r="IV664" s="203"/>
      <c r="IW664" s="203"/>
      <c r="IX664" s="203"/>
      <c r="IY664" s="10"/>
      <c r="IZ664" s="10">
        <f>SUM(IY659:IY663)</f>
        <v>261.89999999999998</v>
      </c>
      <c r="JA664" s="267"/>
      <c r="JB664" s="203"/>
      <c r="JC664" s="423"/>
      <c r="JE664" s="203"/>
      <c r="JF664" s="203"/>
      <c r="JG664" s="203"/>
      <c r="JH664" s="10"/>
      <c r="JI664" s="10">
        <f>SUM(JH659:JH663)</f>
        <v>134.9</v>
      </c>
      <c r="JJ664" s="267"/>
      <c r="JK664" s="203"/>
      <c r="JL664" s="423"/>
      <c r="JN664" s="203"/>
      <c r="JO664" s="203"/>
      <c r="JP664" s="203"/>
      <c r="JQ664" s="10"/>
      <c r="JR664" s="10">
        <f>SUM(JQ659:JQ663)</f>
        <v>73.400000000000006</v>
      </c>
      <c r="JS664" s="267"/>
      <c r="JT664" s="203"/>
      <c r="JU664" s="264"/>
      <c r="JW664" s="203"/>
      <c r="JX664" s="203"/>
      <c r="JY664" s="203"/>
      <c r="JZ664" s="10"/>
      <c r="KA664" s="10">
        <f>SUM(JZ659:JZ663)</f>
        <v>33.299999999999997</v>
      </c>
      <c r="KB664" s="267"/>
      <c r="KC664" s="203"/>
      <c r="KD664" s="423"/>
      <c r="KF664" s="203"/>
      <c r="KG664" s="203"/>
      <c r="KH664" s="203"/>
      <c r="KI664" s="10"/>
      <c r="KJ664" s="10">
        <f>SUM(KI659:KI663)</f>
        <v>90.899999999999991</v>
      </c>
      <c r="KK664" s="267"/>
      <c r="KL664" s="203"/>
      <c r="KM664" s="264"/>
      <c r="KO664" s="203"/>
      <c r="KP664" s="203"/>
      <c r="KQ664" s="203"/>
      <c r="KR664" s="203"/>
      <c r="KS664" s="10">
        <f>SUM(KR659:KR663)</f>
        <v>75</v>
      </c>
      <c r="KT664" s="267"/>
      <c r="KU664" s="203"/>
      <c r="KV664" s="429"/>
      <c r="KX664" s="203"/>
      <c r="KY664" s="203"/>
      <c r="KZ664" s="203"/>
      <c r="LA664" s="10"/>
      <c r="LB664" s="10">
        <f>SUM(LA659:LA663)</f>
        <v>216.5</v>
      </c>
      <c r="LC664" s="267"/>
      <c r="LD664" s="203"/>
      <c r="LE664" s="423"/>
      <c r="LG664" s="203"/>
      <c r="LH664" s="203"/>
      <c r="LI664" s="203"/>
      <c r="LJ664" s="10"/>
      <c r="LK664" s="10">
        <f>SUM(LJ659:LJ663)</f>
        <v>74.5</v>
      </c>
      <c r="LL664" s="267"/>
      <c r="LM664" s="203"/>
      <c r="LN664" s="423"/>
      <c r="LP664" s="203"/>
      <c r="LQ664" s="203"/>
      <c r="LR664" s="203"/>
      <c r="LS664" s="10"/>
      <c r="LT664" s="10">
        <f>SUM(LS659:LS663)</f>
        <v>191</v>
      </c>
      <c r="LU664" s="267"/>
      <c r="LV664" s="203"/>
      <c r="LW664" s="423"/>
      <c r="LY664" s="203"/>
      <c r="LZ664" s="203"/>
      <c r="MA664" s="203"/>
      <c r="MB664" s="10"/>
      <c r="MC664" s="10">
        <f>SUM(MB659:MB663)</f>
        <v>166.7</v>
      </c>
      <c r="MD664" s="267"/>
      <c r="ME664" s="203"/>
      <c r="MF664" s="423"/>
      <c r="MH664" s="203"/>
      <c r="MI664" s="203"/>
      <c r="MJ664" s="203"/>
      <c r="MK664" s="10"/>
      <c r="ML664" s="10">
        <f>SUM(MK659:MK663)</f>
        <v>226.2</v>
      </c>
      <c r="MM664" s="267"/>
      <c r="MN664" s="203"/>
      <c r="MO664" s="423"/>
      <c r="MQ664" s="203"/>
      <c r="MR664" s="203"/>
      <c r="MS664" s="203"/>
      <c r="MT664" s="10"/>
      <c r="MU664" s="10">
        <f>SUM(MT659:MT663)</f>
        <v>156.9</v>
      </c>
      <c r="MV664" s="267"/>
      <c r="MW664" s="203"/>
      <c r="MX664" s="423"/>
      <c r="MZ664" s="203"/>
      <c r="NA664" s="203"/>
      <c r="NB664" s="203"/>
      <c r="NC664" s="10"/>
      <c r="ND664" s="10">
        <f>SUM(NC659:NC663)</f>
        <v>79.199999999999989</v>
      </c>
      <c r="NE664" s="267"/>
      <c r="NF664" s="203"/>
      <c r="NG664" s="423"/>
      <c r="NI664" s="203"/>
      <c r="NJ664" s="203"/>
      <c r="NK664" s="203"/>
      <c r="NL664" s="10"/>
      <c r="NM664" s="10">
        <f>SUM(NL659:NL663)</f>
        <v>76.5</v>
      </c>
      <c r="NN664" s="267"/>
      <c r="NO664" s="203"/>
      <c r="NP664" s="425"/>
      <c r="NR664" s="203"/>
      <c r="NS664" s="203"/>
      <c r="NT664" s="203"/>
      <c r="NU664" s="10"/>
      <c r="NV664" s="10">
        <f>SUM(NU659:NU663)</f>
        <v>86.699999999999989</v>
      </c>
      <c r="NW664" s="267"/>
      <c r="NX664" s="203"/>
      <c r="NY664" s="423"/>
      <c r="OA664" s="203"/>
      <c r="OB664" s="203"/>
      <c r="OC664" s="203"/>
      <c r="OD664" s="203"/>
      <c r="OE664" s="10">
        <f>SUM(OD659:OD663)</f>
        <v>56.1</v>
      </c>
      <c r="OF664" s="267"/>
      <c r="OG664" s="203"/>
      <c r="OH664" s="423"/>
      <c r="OJ664" s="203"/>
      <c r="OK664" s="203"/>
      <c r="OL664" s="203"/>
      <c r="OM664" s="10"/>
      <c r="ON664" s="10">
        <f>SUM(OM659:OM663)</f>
        <v>106.1</v>
      </c>
      <c r="OO664" s="267"/>
      <c r="OP664" s="203"/>
      <c r="OQ664" s="425"/>
      <c r="OS664" s="203"/>
      <c r="OT664" s="203"/>
      <c r="OU664" s="203"/>
      <c r="OV664" s="10"/>
      <c r="OW664" s="10">
        <f>SUM(OV659:OV663)</f>
        <v>43.5</v>
      </c>
      <c r="OX664" s="267"/>
      <c r="OY664" s="203"/>
      <c r="OZ664" s="428"/>
      <c r="PB664" s="203"/>
      <c r="PC664" s="203"/>
      <c r="PD664" s="203"/>
      <c r="PE664" s="10"/>
      <c r="PF664" s="10">
        <f>SUM(PE659:PE663)</f>
        <v>298.2</v>
      </c>
      <c r="PG664" s="267"/>
      <c r="PH664" s="203"/>
      <c r="PI664" s="423"/>
      <c r="PK664" s="203"/>
      <c r="PL664" s="203"/>
      <c r="PM664" s="203"/>
      <c r="PN664" s="10"/>
      <c r="PO664" s="10">
        <f>SUM(PN659:PN663)</f>
        <v>326.5</v>
      </c>
      <c r="PP664" s="267"/>
      <c r="PQ664" s="203"/>
      <c r="PR664" s="264"/>
      <c r="PT664" s="203"/>
      <c r="PU664" s="203"/>
      <c r="PV664" s="203"/>
      <c r="PW664" s="10"/>
      <c r="PX664" s="10" t="e">
        <f>SUM(PW659:PW663)</f>
        <v>#N/A</v>
      </c>
      <c r="PY664" s="267"/>
      <c r="PZ664" s="203"/>
      <c r="QA664" s="423"/>
      <c r="QC664" s="203"/>
      <c r="QD664" s="203"/>
      <c r="QE664" s="203"/>
      <c r="QF664" s="10"/>
      <c r="QG664" s="10">
        <f>SUM(QF659:QF663)</f>
        <v>69.300000000000011</v>
      </c>
      <c r="QH664" s="267"/>
      <c r="QI664" s="203"/>
      <c r="QJ664" s="423"/>
      <c r="QL664" s="203"/>
      <c r="QM664" s="203"/>
      <c r="QN664" s="203"/>
      <c r="QO664" s="10"/>
      <c r="QP664" s="10">
        <f>SUM(QO659:QO663)</f>
        <v>199.4</v>
      </c>
      <c r="QQ664" s="267"/>
      <c r="QR664" s="203"/>
      <c r="QS664" s="423"/>
      <c r="QU664" s="203"/>
      <c r="QV664" s="203"/>
      <c r="QW664" s="203"/>
      <c r="QX664" s="10"/>
      <c r="QY664" s="10">
        <f>SUM(QX659:QX663)</f>
        <v>182.5</v>
      </c>
      <c r="QZ664" s="267"/>
      <c r="RA664" s="203"/>
      <c r="RB664" s="423"/>
      <c r="RD664" s="203"/>
      <c r="RE664" s="203"/>
      <c r="RF664" s="203"/>
      <c r="RG664" s="10"/>
      <c r="RH664" s="10">
        <f>SUM(RG659:RG663)</f>
        <v>31.900000000000002</v>
      </c>
      <c r="RI664" s="267"/>
      <c r="RJ664" s="203"/>
      <c r="RM664" s="203"/>
      <c r="RN664" s="203"/>
      <c r="RO664" s="203"/>
      <c r="RP664" s="203"/>
      <c r="RQ664" s="10" t="e">
        <f>SUM(RP659:RP663)</f>
        <v>#N/A</v>
      </c>
      <c r="RR664" s="267"/>
      <c r="RS664" s="203"/>
      <c r="RT664" s="423"/>
      <c r="RV664" s="203"/>
      <c r="RW664" s="203"/>
      <c r="RX664" s="203"/>
      <c r="RY664" s="10"/>
      <c r="RZ664" s="10">
        <f>SUM(RY659:RY663)</f>
        <v>279.2</v>
      </c>
      <c r="SA664" s="273"/>
      <c r="SB664" s="203"/>
      <c r="SC664" s="423"/>
      <c r="SE664" s="203"/>
      <c r="SF664" s="203"/>
      <c r="SG664" s="203"/>
      <c r="SH664" s="10"/>
      <c r="SI664" s="10">
        <f>SUM(SH659:SH663)</f>
        <v>216.79999999999998</v>
      </c>
      <c r="SJ664" s="273"/>
      <c r="SK664" s="203"/>
      <c r="SL664" s="423"/>
      <c r="SN664" s="203"/>
      <c r="SO664" s="203"/>
      <c r="SP664" s="203"/>
      <c r="SQ664" s="10"/>
      <c r="SR664" s="10">
        <f>SUM(SQ659:SQ663)</f>
        <v>300.3</v>
      </c>
      <c r="SS664" s="273"/>
      <c r="ST664" s="203"/>
      <c r="SU664" s="264"/>
      <c r="SW664" s="203"/>
      <c r="SX664" s="203"/>
      <c r="SY664" s="203"/>
      <c r="SZ664" s="10"/>
      <c r="TA664" s="10">
        <f>SUM(SZ659:SZ663)</f>
        <v>26.7</v>
      </c>
      <c r="TB664" s="273"/>
      <c r="TC664" s="203"/>
      <c r="TD664" s="428"/>
      <c r="TF664" s="203"/>
      <c r="TG664" s="203"/>
      <c r="TH664" s="203"/>
      <c r="TI664" s="203"/>
      <c r="TJ664" s="10">
        <f>SUM(TI659:TI663)</f>
        <v>68.7</v>
      </c>
      <c r="TK664" s="273"/>
      <c r="TL664" s="203"/>
      <c r="TM664" s="264"/>
      <c r="TO664" s="203"/>
      <c r="TP664" s="203"/>
      <c r="TQ664" s="203"/>
      <c r="TR664" s="10"/>
      <c r="TS664" s="10">
        <f>SUM(TR659:TR663)</f>
        <v>193.9</v>
      </c>
      <c r="TT664" s="273"/>
      <c r="TU664" s="203"/>
      <c r="TV664" s="264"/>
      <c r="TX664" s="203"/>
      <c r="TY664" s="203"/>
      <c r="TZ664" s="203"/>
      <c r="UA664" s="10"/>
      <c r="UB664" s="10">
        <f>SUM(UA659:UA663)</f>
        <v>145.19999999999999</v>
      </c>
      <c r="UC664" s="273"/>
      <c r="UD664" s="203"/>
      <c r="UE664" s="286"/>
      <c r="UG664" s="203"/>
      <c r="UH664" s="203"/>
      <c r="UI664" s="203"/>
      <c r="UJ664" s="10"/>
      <c r="UK664" s="10" t="e">
        <f>SUM(UJ659:UJ663)</f>
        <v>#N/A</v>
      </c>
      <c r="UL664" s="273"/>
      <c r="UM664" s="203"/>
      <c r="UN664" s="264"/>
      <c r="UP664" s="203"/>
      <c r="UQ664" s="203"/>
      <c r="UR664" s="203"/>
      <c r="US664" s="10"/>
      <c r="UT664" s="10">
        <f>SUM(US659:US663)</f>
        <v>395.1</v>
      </c>
      <c r="UU664" s="273"/>
      <c r="UV664" s="203"/>
      <c r="UW664" s="264"/>
      <c r="UY664" s="203"/>
      <c r="UZ664" s="203"/>
      <c r="VA664" s="203"/>
      <c r="VB664" s="10"/>
      <c r="VC664" s="10">
        <f>SUM(VB659:VB663)</f>
        <v>143.30000000000001</v>
      </c>
      <c r="VD664" s="273"/>
      <c r="VE664" s="203"/>
      <c r="VF664" s="423"/>
      <c r="VH664" s="203"/>
      <c r="VI664" s="203"/>
      <c r="VJ664" s="203"/>
      <c r="VK664" s="10"/>
      <c r="VL664" s="10">
        <f>SUM(VK659:VK663)</f>
        <v>26.9</v>
      </c>
      <c r="VM664" s="273"/>
      <c r="VN664" s="203"/>
      <c r="VO664" s="423"/>
      <c r="VQ664" s="203"/>
      <c r="VR664" s="203"/>
      <c r="VS664" s="203"/>
      <c r="VT664" s="10"/>
      <c r="VU664" s="10">
        <f>SUM(VT659:VT663)</f>
        <v>79.900000000000006</v>
      </c>
      <c r="VV664" s="273"/>
      <c r="VW664" s="203"/>
      <c r="VZ664" s="203"/>
      <c r="WA664" s="203"/>
      <c r="WB664" s="203"/>
      <c r="WC664" s="203"/>
      <c r="WD664" s="10" t="e">
        <f>SUM(WC659:WC663)</f>
        <v>#N/A</v>
      </c>
      <c r="WE664" s="273"/>
      <c r="WF664" s="203"/>
      <c r="WG664" s="264"/>
      <c r="WI664" s="203"/>
      <c r="WJ664" s="203"/>
      <c r="WK664" s="203"/>
      <c r="WL664" s="203"/>
      <c r="WM664" s="10">
        <f>SUM(WL659:WL663)</f>
        <v>28</v>
      </c>
      <c r="WN664" s="273"/>
      <c r="WO664" s="203"/>
      <c r="WQ664" s="203"/>
      <c r="WR664" s="203"/>
      <c r="WS664" s="203"/>
      <c r="WT664" s="203"/>
      <c r="WU664" s="10"/>
      <c r="WV664" s="10" t="e">
        <f>SUM(WU659:WU663)</f>
        <v>#N/A</v>
      </c>
      <c r="WW664" s="273"/>
      <c r="WX664" s="203"/>
      <c r="XA664" s="203"/>
      <c r="XB664" s="203"/>
      <c r="XC664" s="203"/>
      <c r="XD664" s="203"/>
      <c r="XE664" s="10" t="e">
        <f>SUM(XD659:XD663)</f>
        <v>#N/A</v>
      </c>
      <c r="XF664" s="273"/>
      <c r="XG664" s="203"/>
      <c r="XH664" s="423"/>
      <c r="XJ664" s="203"/>
      <c r="XK664" s="203"/>
      <c r="XL664" s="203"/>
      <c r="XM664" s="203"/>
      <c r="XN664" s="10">
        <f>SUM(XM659:XM663)</f>
        <v>186.1</v>
      </c>
      <c r="XO664" s="273"/>
      <c r="XP664" s="203"/>
      <c r="XQ664" s="423"/>
      <c r="XS664" s="203"/>
      <c r="XT664" s="203"/>
      <c r="XU664" s="203"/>
      <c r="XV664" s="10"/>
      <c r="XW664" s="10">
        <f>SUM(XV659:XV663)</f>
        <v>312.89999999999998</v>
      </c>
      <c r="XX664" s="273"/>
      <c r="XY664" s="203"/>
      <c r="XZ664" s="423"/>
      <c r="YB664" s="203"/>
      <c r="YC664" s="203"/>
      <c r="YD664" s="203"/>
      <c r="YE664" s="203"/>
      <c r="YF664" s="10">
        <f>SUM(YE659:YE663)</f>
        <v>227.70000000000002</v>
      </c>
      <c r="YG664" s="273"/>
      <c r="YH664" s="203"/>
      <c r="YK664" s="203"/>
      <c r="YL664" s="203"/>
      <c r="YM664" s="203"/>
      <c r="YN664" s="10"/>
      <c r="YO664" s="10" t="e">
        <f>SUM(YN659:YN663)</f>
        <v>#N/A</v>
      </c>
      <c r="YP664" s="273"/>
      <c r="YQ664" s="203"/>
      <c r="YT664" s="203"/>
      <c r="YU664" s="203"/>
      <c r="YV664" s="203"/>
      <c r="YW664" s="203"/>
      <c r="YX664" s="10" t="e">
        <f>SUM(YW659:YW663)</f>
        <v>#N/A</v>
      </c>
      <c r="YY664" s="273"/>
      <c r="YZ664" s="203"/>
      <c r="ZA664" s="428"/>
      <c r="ZC664" s="203"/>
      <c r="ZD664" s="203"/>
      <c r="ZE664" s="203"/>
      <c r="ZF664" s="203"/>
      <c r="ZG664" s="10">
        <f>SUM(ZF659:ZF663)</f>
        <v>365.59999999999997</v>
      </c>
      <c r="ZH664" s="273"/>
      <c r="ZI664" s="203"/>
      <c r="ZJ664" s="423"/>
      <c r="ZL664" s="203"/>
      <c r="ZM664" s="203"/>
      <c r="ZN664" s="203"/>
      <c r="ZO664" s="203"/>
      <c r="ZP664" s="10">
        <f>SUM(ZO659:ZO663)</f>
        <v>43.7</v>
      </c>
      <c r="ZQ664" s="273"/>
      <c r="ZR664" s="203"/>
      <c r="ZS664" s="423"/>
      <c r="ZU664" s="203"/>
      <c r="ZV664" s="203"/>
      <c r="ZW664" s="203"/>
      <c r="ZX664" s="10"/>
      <c r="ZY664" s="10">
        <f>SUM(ZX659:ZX663)</f>
        <v>108.39999999999999</v>
      </c>
      <c r="ZZ664" s="273"/>
      <c r="AAA664" s="203"/>
      <c r="AAB664" s="264"/>
      <c r="AAD664" s="203"/>
      <c r="AAE664" s="203"/>
      <c r="AAF664" s="203"/>
      <c r="AAG664" s="10"/>
      <c r="AAH664" s="10">
        <f>SUM(AAG659:AAG663)</f>
        <v>169.7</v>
      </c>
      <c r="AAI664" s="273"/>
      <c r="AAJ664" s="203"/>
      <c r="AAK664" s="264"/>
      <c r="AAM664" s="203"/>
      <c r="AAN664" s="203"/>
      <c r="AAO664" s="203"/>
      <c r="AAP664" s="10"/>
      <c r="AAQ664" s="10">
        <f>SUM(AAP659:AAP663)</f>
        <v>183.6</v>
      </c>
      <c r="AAR664" s="273"/>
      <c r="AAS664" s="203"/>
      <c r="AAT664" s="264"/>
      <c r="AAV664" s="203"/>
      <c r="AAW664" s="203"/>
      <c r="AAX664" s="203"/>
      <c r="AAY664" s="10"/>
      <c r="AAZ664" s="10">
        <f>SUM(AAY659:AAY663)</f>
        <v>129.70000000000002</v>
      </c>
      <c r="ABA664" s="273"/>
      <c r="ABB664" s="203"/>
      <c r="ABE664" s="203"/>
      <c r="ABF664" s="203"/>
      <c r="ABG664" s="203"/>
      <c r="ABH664" s="10"/>
      <c r="ABI664" s="10" t="e">
        <f>SUM(ABH659:ABH663)</f>
        <v>#N/A</v>
      </c>
      <c r="ABJ664" s="273"/>
      <c r="ABK664" s="203"/>
      <c r="ABL664" s="264"/>
      <c r="ABN664" s="203"/>
      <c r="ABO664" s="203"/>
      <c r="ABP664" s="203"/>
      <c r="ABQ664" s="10"/>
      <c r="ABR664" s="10">
        <f>SUM(ABQ659:ABQ663)</f>
        <v>141.6</v>
      </c>
      <c r="ABS664" s="273"/>
      <c r="ABT664" s="203"/>
      <c r="ABU664" s="264"/>
      <c r="ABW664" s="203"/>
      <c r="ABX664" s="203"/>
      <c r="ABY664" s="203"/>
      <c r="ABZ664" s="10"/>
      <c r="ACA664" s="10">
        <f>SUM(ABZ659:ABZ663)</f>
        <v>24</v>
      </c>
      <c r="ACB664" s="273"/>
      <c r="ACC664" s="203"/>
      <c r="ACF664" s="203"/>
      <c r="ACG664" s="203"/>
      <c r="ACH664" s="203"/>
      <c r="ACI664" s="10"/>
      <c r="ACJ664" s="10" t="e">
        <f>SUM(ACI659:ACI663)</f>
        <v>#N/A</v>
      </c>
      <c r="ACK664" s="273"/>
      <c r="ACL664" s="203"/>
      <c r="ACO664" s="203"/>
      <c r="ACP664" s="203"/>
      <c r="ACQ664" s="203"/>
      <c r="ACR664" s="10"/>
      <c r="ACS664" s="10" t="e">
        <f>SUM(ACR659:ACR663)</f>
        <v>#N/A</v>
      </c>
      <c r="ACT664" s="273"/>
      <c r="ACU664" s="203"/>
      <c r="ACX664" s="203"/>
      <c r="ACY664" s="203"/>
      <c r="ACZ664" s="203"/>
      <c r="ADA664" s="10"/>
      <c r="ADB664" s="10" t="e">
        <f>SUM(ADA659:ADA663)</f>
        <v>#N/A</v>
      </c>
      <c r="ADC664" s="273"/>
      <c r="ADD664" s="203"/>
      <c r="ADG664" s="203"/>
      <c r="ADH664" s="203"/>
      <c r="ADI664" s="203"/>
      <c r="ADJ664" s="203"/>
      <c r="ADK664" s="10" t="e">
        <f>SUM(ADJ659:ADJ663)</f>
        <v>#N/A</v>
      </c>
      <c r="ADL664" s="273"/>
      <c r="ADM664" s="203"/>
      <c r="ADP664" s="203"/>
      <c r="ADQ664" s="203"/>
      <c r="ADR664" s="203"/>
      <c r="ADS664" s="10"/>
      <c r="ADT664" s="10" t="e">
        <f>SUM(ADS659:ADS663)</f>
        <v>#N/A</v>
      </c>
      <c r="ADU664" s="273"/>
      <c r="ADV664" s="203"/>
      <c r="ADY664" s="203"/>
      <c r="ADZ664" s="203"/>
      <c r="AEA664" s="203"/>
      <c r="AEB664" s="203"/>
      <c r="AEC664" s="10" t="e">
        <f>SUM(AEB659:AEB663)</f>
        <v>#N/A</v>
      </c>
      <c r="AED664" s="273"/>
      <c r="AEE664" s="203"/>
      <c r="AEH664" s="203"/>
      <c r="AEI664" s="203"/>
      <c r="AEJ664" s="203"/>
      <c r="AEK664" s="203"/>
      <c r="AEL664" s="10" t="e">
        <f>SUM(AEK659:AEK663)</f>
        <v>#N/A</v>
      </c>
      <c r="AEM664" s="273"/>
      <c r="AEN664" s="203"/>
      <c r="AEQ664" s="203"/>
      <c r="AER664" s="203"/>
      <c r="AES664" s="203"/>
      <c r="AET664" s="203"/>
      <c r="AEU664" s="10" t="e">
        <f>SUM(AET659:AET663)</f>
        <v>#N/A</v>
      </c>
      <c r="AEV664" s="273"/>
      <c r="AEW664" s="203"/>
      <c r="AEZ664" s="203"/>
      <c r="AFA664" s="203"/>
      <c r="AFB664" s="203"/>
      <c r="AFC664" s="10"/>
      <c r="AFD664" s="10" t="e">
        <f>SUM(AFC659:AFC663)</f>
        <v>#N/A</v>
      </c>
      <c r="AFE664" s="273"/>
      <c r="AFF664" s="203"/>
      <c r="AFI664" s="203"/>
      <c r="AFJ664" s="203"/>
      <c r="AFK664" s="203"/>
      <c r="AFL664" s="10"/>
      <c r="AFM664" s="10" t="e">
        <f>SUM(AFL659:AFL663)</f>
        <v>#N/A</v>
      </c>
      <c r="AFN664" s="273"/>
      <c r="AFO664" s="203"/>
      <c r="AFR664" s="203"/>
      <c r="AFS664" s="203"/>
      <c r="AFT664" s="203"/>
      <c r="AFU664" s="10"/>
      <c r="AFV664" s="10" t="e">
        <f>SUM(AFU659:AFU663)</f>
        <v>#N/A</v>
      </c>
      <c r="AFW664" s="273"/>
      <c r="AFX664" s="203"/>
      <c r="AGA664" s="203"/>
      <c r="AGB664" s="203"/>
      <c r="AGC664" s="203"/>
      <c r="AGD664" s="10"/>
      <c r="AGE664" s="10" t="e">
        <f>SUM(AGD659:AGD663)</f>
        <v>#N/A</v>
      </c>
      <c r="AGF664" s="273"/>
      <c r="AGG664" s="203"/>
      <c r="AGJ664" s="203"/>
      <c r="AGK664" s="203"/>
      <c r="AGL664" s="203"/>
      <c r="AGM664" s="10"/>
      <c r="AGN664" s="10" t="e">
        <f>SUM(AGM659:AGM663)</f>
        <v>#N/A</v>
      </c>
      <c r="AGO664" s="273"/>
      <c r="AGP664" s="203"/>
      <c r="AGS664" s="203"/>
      <c r="AGT664" s="203"/>
      <c r="AGU664" s="203"/>
      <c r="AGV664" s="10"/>
      <c r="AGW664" s="10" t="e">
        <f>SUM(AGV659:AGV663)</f>
        <v>#N/A</v>
      </c>
      <c r="AGX664" s="273"/>
      <c r="AGY664" s="203"/>
      <c r="AGZ664" s="423"/>
      <c r="AHB664" s="203"/>
      <c r="AHC664" s="203"/>
      <c r="AHD664" s="203"/>
      <c r="AHE664" s="10"/>
      <c r="AHF664" s="10">
        <f>SUM(AHE659:AHE663)</f>
        <v>201.5</v>
      </c>
      <c r="AHG664" s="273"/>
      <c r="AHH664" s="203"/>
      <c r="AHI664" s="264"/>
      <c r="AHK664" s="203"/>
      <c r="AHL664" s="203"/>
      <c r="AHM664" s="203"/>
      <c r="AHN664" s="10"/>
      <c r="AHO664" s="10">
        <f>SUM(AHN659:AHN663)</f>
        <v>24.299999999999997</v>
      </c>
      <c r="AHP664" s="273"/>
      <c r="AHQ664" s="203"/>
      <c r="AHR664" s="429"/>
      <c r="AHT664" s="203"/>
      <c r="AHU664" s="203"/>
      <c r="AHV664" s="203"/>
      <c r="AHW664" s="10"/>
      <c r="AHX664" s="10">
        <f>SUM(AHW659:AHW663)</f>
        <v>515</v>
      </c>
      <c r="AHY664" s="273"/>
      <c r="AHZ664" s="203"/>
      <c r="AIA664" s="429"/>
      <c r="AIC664" s="203"/>
      <c r="AID664" s="203"/>
      <c r="AIE664" s="203"/>
      <c r="AIF664" s="10"/>
      <c r="AIG664" s="10">
        <f>SUM(AIF659:AIF663)</f>
        <v>118.19999999999999</v>
      </c>
      <c r="AIH664" s="273"/>
      <c r="AII664" s="203"/>
      <c r="AIJ664" s="429"/>
      <c r="AIL664" s="203"/>
      <c r="AIM664" s="203"/>
      <c r="AIN664" s="203"/>
      <c r="AIO664" s="10"/>
      <c r="AIP664" s="10">
        <f>SUM(AIO659:AIO663)</f>
        <v>33</v>
      </c>
      <c r="AIQ664" s="273"/>
      <c r="AIR664" s="203"/>
      <c r="AIS664" s="429"/>
      <c r="AIU664" s="203"/>
      <c r="AIV664" s="203"/>
      <c r="AIW664" s="203"/>
      <c r="AIX664" s="10"/>
      <c r="AIY664" s="10">
        <f>SUM(AIX659:AIX663)</f>
        <v>0</v>
      </c>
      <c r="AIZ664" s="273"/>
      <c r="AJA664" s="203"/>
      <c r="AJB664" s="429"/>
      <c r="AJD664" s="203"/>
      <c r="AJE664" s="203"/>
      <c r="AJF664" s="203"/>
      <c r="AJG664" s="10"/>
      <c r="AJH664" s="10">
        <f>SUM(AJG659:AJG663)</f>
        <v>139.39999999999998</v>
      </c>
      <c r="AJI664" s="273"/>
      <c r="AJJ664" s="203"/>
      <c r="AJK664" s="429"/>
      <c r="AJM664" s="203"/>
      <c r="AJN664" s="203"/>
      <c r="AJO664" s="203"/>
      <c r="AJP664" s="10"/>
      <c r="AJQ664" s="10">
        <f>SUM(AJP659:AJP663)</f>
        <v>43.099999999999994</v>
      </c>
      <c r="AJR664" s="273"/>
      <c r="AJS664" s="203"/>
      <c r="AJT664" s="432"/>
      <c r="AJV664" s="203"/>
      <c r="AJW664" s="203"/>
      <c r="AJX664" s="203"/>
      <c r="AJY664" s="10"/>
      <c r="AJZ664" s="10">
        <f>SUM(AJY659:AJY663)</f>
        <v>250.8</v>
      </c>
      <c r="AKA664" s="273"/>
      <c r="AKB664" s="203"/>
      <c r="AKC664" s="429"/>
      <c r="AKE664" s="203"/>
      <c r="AKF664" s="203"/>
      <c r="AKG664" s="203"/>
      <c r="AKH664" s="10"/>
      <c r="AKI664" s="10">
        <f>SUM(AKH659:AKH663)</f>
        <v>42.8</v>
      </c>
      <c r="AKJ664" s="273"/>
      <c r="AKK664" s="203"/>
      <c r="AKL664" s="429"/>
      <c r="AKN664" s="203"/>
      <c r="AKO664" s="203"/>
      <c r="AKP664" s="203"/>
      <c r="AKQ664" s="10"/>
      <c r="AKR664" s="10">
        <f>SUM(AKQ659:AKQ663)</f>
        <v>229.2</v>
      </c>
      <c r="AKS664" s="273"/>
      <c r="AKT664" s="203"/>
      <c r="AKU664" s="264"/>
      <c r="AKW664" s="203"/>
      <c r="AKX664" s="203"/>
      <c r="AKY664" s="203"/>
      <c r="AKZ664" s="10"/>
      <c r="ALA664" s="10">
        <f>SUM(AKZ659:AKZ663)</f>
        <v>133.29999999999998</v>
      </c>
      <c r="ALB664" s="273"/>
      <c r="ALC664" s="203"/>
      <c r="ALD664" s="264"/>
      <c r="ALF664" s="203"/>
      <c r="ALG664" s="203"/>
      <c r="ALH664" s="203"/>
      <c r="ALI664" s="10"/>
      <c r="ALJ664" s="10">
        <f>SUM(ALI659:ALI663)</f>
        <v>167.2</v>
      </c>
      <c r="ALK664" s="273"/>
      <c r="ALL664" s="203"/>
      <c r="ALM664" s="264"/>
      <c r="ALO664" s="203"/>
      <c r="ALP664" s="203"/>
      <c r="ALQ664" s="203"/>
      <c r="ALR664" s="10"/>
      <c r="ALS664" s="10">
        <f>SUM(ALR659:ALR663)</f>
        <v>86.699999999999989</v>
      </c>
      <c r="ALT664" s="273"/>
      <c r="ALU664" s="203"/>
      <c r="ALV664" s="429"/>
      <c r="ALX664" s="203"/>
      <c r="ALY664" s="203"/>
      <c r="ALZ664" s="203"/>
      <c r="AMA664" s="10"/>
      <c r="AMB664" s="10">
        <f>SUM(AMA659:AMA663)</f>
        <v>48.699999999999996</v>
      </c>
      <c r="AMC664" s="273"/>
      <c r="AMD664" s="203"/>
      <c r="AME664" s="429"/>
      <c r="AMG664" s="203"/>
      <c r="AMH664" s="203"/>
      <c r="AMI664" s="203"/>
      <c r="AMJ664" s="10"/>
      <c r="AMK664" s="10">
        <f>SUM(AMJ659:AMJ663)</f>
        <v>142</v>
      </c>
      <c r="AML664" s="273"/>
      <c r="AMM664" s="203"/>
      <c r="AMN664" s="429"/>
      <c r="AMP664" s="203"/>
      <c r="AMQ664" s="203"/>
      <c r="AMR664" s="203"/>
      <c r="AMS664" s="10"/>
      <c r="AMT664" s="10">
        <f>SUM(AMS659:AMS663)</f>
        <v>42.6</v>
      </c>
      <c r="AMU664" s="273"/>
      <c r="AMV664" s="203"/>
      <c r="AMW664" s="429"/>
      <c r="AMY664" s="203"/>
      <c r="AMZ664" s="203"/>
      <c r="ANA664" s="203"/>
      <c r="ANB664" s="10"/>
      <c r="ANC664" s="10">
        <f>SUM(ANB659:ANB663)</f>
        <v>172</v>
      </c>
      <c r="AND664" s="273"/>
      <c r="ANE664" s="203"/>
      <c r="ANF664" s="429"/>
      <c r="ANH664" s="203"/>
      <c r="ANI664" s="203"/>
      <c r="ANJ664" s="203"/>
      <c r="ANK664" s="10"/>
      <c r="ANL664" s="10">
        <f>SUM(ANK659:ANK663)</f>
        <v>96.9</v>
      </c>
      <c r="ANM664" s="273"/>
      <c r="ANN664" s="203"/>
      <c r="ANO664" s="264"/>
      <c r="ANQ664" s="203"/>
      <c r="ANR664" s="203"/>
      <c r="ANS664" s="203"/>
      <c r="ANT664" s="10"/>
      <c r="ANU664" s="10">
        <f>SUM(ANT659:ANT663)</f>
        <v>61.7</v>
      </c>
      <c r="ANV664" s="273"/>
      <c r="ANW664" s="203"/>
      <c r="ANX664" s="429"/>
      <c r="ANZ664" s="203"/>
      <c r="AOA664" s="203"/>
      <c r="AOB664" s="203"/>
      <c r="AOC664" s="10"/>
      <c r="AOD664" s="10">
        <f>SUM(AOC659:AOC663)</f>
        <v>3.5999999999999996</v>
      </c>
      <c r="AOE664" s="273"/>
      <c r="AOF664" s="203"/>
      <c r="AOG664" s="264"/>
      <c r="AOI664" s="203"/>
      <c r="AOJ664" s="203"/>
      <c r="AOK664" s="203"/>
      <c r="AOL664" s="10"/>
      <c r="AOM664" s="10">
        <f>SUM(AOL659:AOL663)</f>
        <v>94.5</v>
      </c>
      <c r="AON664" s="273"/>
      <c r="AOO664" s="203"/>
      <c r="AOP664" s="429"/>
      <c r="AOR664" s="203"/>
      <c r="AOS664" s="203"/>
      <c r="AOT664" s="203"/>
      <c r="AOU664" s="10"/>
      <c r="AOV664" s="10">
        <f>SUM(AOU659:AOU663)</f>
        <v>128.89999999999998</v>
      </c>
      <c r="AOW664" s="273"/>
      <c r="AOX664" s="203"/>
      <c r="AOY664" s="429"/>
      <c r="APA664" s="203"/>
      <c r="APB664" s="203"/>
      <c r="APC664" s="203"/>
      <c r="APD664" s="10"/>
      <c r="APE664" s="10">
        <f>SUM(APD659:APD663)</f>
        <v>202.79999999999998</v>
      </c>
      <c r="APF664" s="273"/>
      <c r="APG664" s="203"/>
      <c r="APH664" s="429"/>
      <c r="APJ664" s="203"/>
      <c r="APK664" s="203"/>
      <c r="APL664" s="203"/>
      <c r="APM664" s="10"/>
      <c r="APN664" s="10">
        <f>SUM(APM659:APM663)</f>
        <v>30.1</v>
      </c>
      <c r="APO664" s="273"/>
      <c r="APP664" s="203"/>
      <c r="APQ664" s="429"/>
      <c r="APS664" s="203"/>
      <c r="APT664" s="203"/>
      <c r="APU664" s="203"/>
      <c r="APV664" s="10"/>
      <c r="APW664" s="10">
        <f>SUM(APV659:APV663)</f>
        <v>145.70000000000002</v>
      </c>
      <c r="APX664" s="273"/>
      <c r="APY664" s="203"/>
      <c r="APZ664" s="429"/>
      <c r="AQB664" s="203"/>
      <c r="AQC664" s="203"/>
      <c r="AQD664" s="203"/>
      <c r="AQE664" s="10"/>
      <c r="AQF664" s="10">
        <f>SUM(AQE659:AQE663)</f>
        <v>150</v>
      </c>
      <c r="AQG664" s="273"/>
    </row>
    <row r="665" spans="1:1125" s="14" customFormat="1" ht="15">
      <c r="A665" s="203" t="s">
        <v>120</v>
      </c>
      <c r="B665" s="276" t="s">
        <v>2838</v>
      </c>
      <c r="D665" s="283">
        <f>IF(C665="Kopman",2.2,1)</f>
        <v>1</v>
      </c>
      <c r="E665" s="204">
        <f>VLOOKUP(B665,$A$681:$F$2354,6,FALSE)</f>
        <v>187</v>
      </c>
      <c r="F665" s="203" t="s">
        <v>61</v>
      </c>
      <c r="G665" s="10">
        <f>E665*1.5</f>
        <v>280.5</v>
      </c>
      <c r="H665" s="10"/>
      <c r="I665" s="267"/>
      <c r="J665" s="203" t="s">
        <v>120</v>
      </c>
      <c r="K665" s="276" t="s">
        <v>2523</v>
      </c>
      <c r="M665" s="283">
        <f>IF(L665="Kopman",2.2,1)</f>
        <v>1</v>
      </c>
      <c r="N665" s="204">
        <f>VLOOKUP(K665,$A$681:$F$2354,6,FALSE)</f>
        <v>15</v>
      </c>
      <c r="O665" s="203" t="s">
        <v>61</v>
      </c>
      <c r="P665" s="10">
        <f>N665*1.5*M665</f>
        <v>22.5</v>
      </c>
      <c r="Q665" s="10"/>
      <c r="R665" s="267"/>
      <c r="S665" s="203" t="s">
        <v>120</v>
      </c>
      <c r="T665" s="276" t="s">
        <v>2838</v>
      </c>
      <c r="V665" s="283">
        <f>IF(U665="Kopman",2.2,1)</f>
        <v>1</v>
      </c>
      <c r="W665" s="204">
        <f>VLOOKUP(T665,$A$681:$F$2354,6,FALSE)</f>
        <v>187</v>
      </c>
      <c r="X665" s="203" t="s">
        <v>61</v>
      </c>
      <c r="Y665" s="10">
        <f>W665*1.5*V665</f>
        <v>280.5</v>
      </c>
      <c r="Z665" s="10"/>
      <c r="AA665" s="267"/>
      <c r="AB665" s="203" t="s">
        <v>120</v>
      </c>
      <c r="AC665" s="276" t="s">
        <v>2523</v>
      </c>
      <c r="AE665" s="283">
        <f>IF(AD665="Kopman",2.2,1)</f>
        <v>1</v>
      </c>
      <c r="AF665" s="204">
        <f>VLOOKUP(AC665,$A$681:$F$2354,6,FALSE)</f>
        <v>15</v>
      </c>
      <c r="AG665" s="203" t="s">
        <v>61</v>
      </c>
      <c r="AH665" s="10">
        <f>AF665*1.5*AE665</f>
        <v>22.5</v>
      </c>
      <c r="AI665" s="10"/>
      <c r="AJ665" s="267"/>
      <c r="AK665" s="203" t="s">
        <v>120</v>
      </c>
      <c r="AL665" s="276" t="s">
        <v>1296</v>
      </c>
      <c r="AN665" s="283">
        <f>IF(AM665="Kopman",2.2,1)</f>
        <v>1</v>
      </c>
      <c r="AO665" s="204">
        <f>VLOOKUP(AL665,$A$681:$F$2354,6,FALSE)</f>
        <v>30</v>
      </c>
      <c r="AP665" s="203" t="s">
        <v>61</v>
      </c>
      <c r="AQ665" s="10">
        <f>AO665*1.5*AN665</f>
        <v>45</v>
      </c>
      <c r="AR665" s="10"/>
      <c r="AS665" s="267"/>
      <c r="AT665" s="203" t="s">
        <v>120</v>
      </c>
      <c r="AU665" s="276" t="s">
        <v>444</v>
      </c>
      <c r="AW665" s="283">
        <f>IF(AV665="Kopman",2.2,1)</f>
        <v>1</v>
      </c>
      <c r="AX665" s="204">
        <f>VLOOKUP(AU665,$A$681:$F$2354,6,FALSE)</f>
        <v>0</v>
      </c>
      <c r="AY665" s="203" t="s">
        <v>61</v>
      </c>
      <c r="AZ665" s="10">
        <f>AX665*1.5*AW665</f>
        <v>0</v>
      </c>
      <c r="BA665" s="10"/>
      <c r="BB665" s="267"/>
      <c r="BC665" s="203" t="s">
        <v>120</v>
      </c>
      <c r="BD665" s="276" t="s">
        <v>1284</v>
      </c>
      <c r="BF665" s="283">
        <f>IF(BE665="Kopman",2.2,1)</f>
        <v>1</v>
      </c>
      <c r="BG665" s="204">
        <f>VLOOKUP(BD665,$A$681:$F$2354,6,FALSE)</f>
        <v>0</v>
      </c>
      <c r="BH665" s="203" t="s">
        <v>61</v>
      </c>
      <c r="BI665" s="10">
        <f>BG665*1.5*BF665</f>
        <v>0</v>
      </c>
      <c r="BJ665" s="10"/>
      <c r="BK665" s="267"/>
      <c r="BL665" s="203" t="s">
        <v>120</v>
      </c>
      <c r="BM665" s="276" t="s">
        <v>2838</v>
      </c>
      <c r="BO665" s="283">
        <f>IF(BN665="Kopman",2.2,1)</f>
        <v>1</v>
      </c>
      <c r="BP665" s="204">
        <f>VLOOKUP(BM665,$A$681:$F$2354,6,FALSE)</f>
        <v>187</v>
      </c>
      <c r="BQ665" s="203" t="s">
        <v>61</v>
      </c>
      <c r="BR665" s="10">
        <f>BP665*1.5*BO665</f>
        <v>280.5</v>
      </c>
      <c r="BS665" s="10"/>
      <c r="BT665" s="267"/>
      <c r="BU665" s="203" t="s">
        <v>120</v>
      </c>
      <c r="BV665" s="276" t="s">
        <v>2523</v>
      </c>
      <c r="BX665" s="283">
        <f>IF(BW665="Kopman",2.2,1)</f>
        <v>1</v>
      </c>
      <c r="BY665" s="204">
        <f>VLOOKUP(BV665,$A$681:$F$2354,6,FALSE)</f>
        <v>15</v>
      </c>
      <c r="BZ665" s="203" t="s">
        <v>61</v>
      </c>
      <c r="CA665" s="10">
        <f>BY665*1.5*BX665</f>
        <v>22.5</v>
      </c>
      <c r="CB665" s="10"/>
      <c r="CC665" s="267"/>
      <c r="CD665" s="203" t="s">
        <v>120</v>
      </c>
      <c r="CE665" s="276" t="s">
        <v>2070</v>
      </c>
      <c r="CG665" s="283">
        <f>IF(CF665="Kopman",2.2,1)</f>
        <v>1</v>
      </c>
      <c r="CH665" s="204">
        <f>VLOOKUP(CE665,$A$681:$F$2354,6,FALSE)</f>
        <v>0</v>
      </c>
      <c r="CI665" s="203" t="s">
        <v>61</v>
      </c>
      <c r="CJ665" s="10">
        <f>CH665*1.5*CG665</f>
        <v>0</v>
      </c>
      <c r="CK665" s="10"/>
      <c r="CL665" s="267"/>
      <c r="CM665" s="203" t="s">
        <v>120</v>
      </c>
      <c r="CN665" s="276" t="s">
        <v>2151</v>
      </c>
      <c r="CP665" s="283">
        <f>IF(CO665="Kopman",2.2,1)</f>
        <v>1</v>
      </c>
      <c r="CQ665" s="204">
        <f>VLOOKUP(CN665,$A$681:$F$2354,6,FALSE)</f>
        <v>0</v>
      </c>
      <c r="CR665" s="203" t="s">
        <v>61</v>
      </c>
      <c r="CS665" s="10">
        <f>CQ665*1.5*CP665</f>
        <v>0</v>
      </c>
      <c r="CT665" s="10"/>
      <c r="CU665" s="267"/>
      <c r="CV665" s="203" t="s">
        <v>120</v>
      </c>
      <c r="CW665" s="276" t="s">
        <v>495</v>
      </c>
      <c r="CY665" s="283">
        <f>IF(CX665="Kopman",2.2,1)</f>
        <v>1</v>
      </c>
      <c r="CZ665" s="204">
        <f>VLOOKUP(CW665,$A$681:$F$2354,6,FALSE)</f>
        <v>0</v>
      </c>
      <c r="DA665" s="203" t="s">
        <v>61</v>
      </c>
      <c r="DB665" s="10">
        <f>CZ665*1.5*CY665</f>
        <v>0</v>
      </c>
      <c r="DC665" s="10"/>
      <c r="DD665" s="267"/>
      <c r="DE665" s="203" t="s">
        <v>120</v>
      </c>
      <c r="DF665" s="276" t="s">
        <v>2523</v>
      </c>
      <c r="DH665" s="283">
        <f>IF(DG665="Kopman",2.2,1)</f>
        <v>1</v>
      </c>
      <c r="DI665" s="204">
        <f>VLOOKUP(DF665,$A$681:$F$2354,6,FALSE)</f>
        <v>15</v>
      </c>
      <c r="DJ665" s="203" t="s">
        <v>61</v>
      </c>
      <c r="DK665" s="10">
        <f>DI665*1.5*DH665</f>
        <v>22.5</v>
      </c>
      <c r="DL665" s="10"/>
      <c r="DM665" s="267"/>
      <c r="DN665" s="203" t="s">
        <v>120</v>
      </c>
      <c r="DO665" s="276" t="s">
        <v>2523</v>
      </c>
      <c r="DQ665" s="283">
        <f>IF(DP665="Kopman",2.2,1)</f>
        <v>1</v>
      </c>
      <c r="DR665" s="204">
        <f>VLOOKUP(DO665,$A$681:$F$2354,6,FALSE)</f>
        <v>15</v>
      </c>
      <c r="DS665" s="203" t="s">
        <v>61</v>
      </c>
      <c r="DT665" s="10">
        <f>DR665*1.5*DQ665</f>
        <v>22.5</v>
      </c>
      <c r="DU665" s="10"/>
      <c r="DV665" s="267"/>
      <c r="DW665" s="203" t="s">
        <v>120</v>
      </c>
      <c r="DX665" s="278" t="s">
        <v>183</v>
      </c>
      <c r="DZ665" s="283">
        <f>IF(DY665="Kopman",2.2,1)</f>
        <v>1</v>
      </c>
      <c r="EA665" s="204" t="e">
        <f>VLOOKUP(DX665,$A$681:$F$2354,6,FALSE)</f>
        <v>#N/A</v>
      </c>
      <c r="EB665" s="203" t="s">
        <v>61</v>
      </c>
      <c r="EC665" s="10" t="e">
        <f>EA665*1.5*DZ665</f>
        <v>#N/A</v>
      </c>
      <c r="ED665" s="10"/>
      <c r="EE665" s="267"/>
      <c r="EF665" s="203" t="s">
        <v>120</v>
      </c>
      <c r="EG665" s="276" t="s">
        <v>2758</v>
      </c>
      <c r="EI665" s="283">
        <f>IF(EH665="Kopman",2.2,1)</f>
        <v>1</v>
      </c>
      <c r="EJ665" s="204">
        <f>VLOOKUP(EG665,$A$681:$F$2354,6,FALSE)</f>
        <v>0</v>
      </c>
      <c r="EK665" s="203" t="s">
        <v>61</v>
      </c>
      <c r="EL665" s="10">
        <f>EJ665*1.5*EI665</f>
        <v>0</v>
      </c>
      <c r="EM665" s="10"/>
      <c r="EN665" s="267"/>
      <c r="EO665" s="203" t="s">
        <v>120</v>
      </c>
      <c r="EP665" s="276" t="s">
        <v>1844</v>
      </c>
      <c r="ER665" s="283">
        <f>IF(EQ665="Kopman",2.2,1)</f>
        <v>1</v>
      </c>
      <c r="ES665" s="204">
        <f>VLOOKUP(EP665,$A$681:$F$2354,6,FALSE)</f>
        <v>77</v>
      </c>
      <c r="ET665" s="203" t="s">
        <v>61</v>
      </c>
      <c r="EU665" s="10">
        <f>ES665*1.5*ER665</f>
        <v>115.5</v>
      </c>
      <c r="EV665" s="10"/>
      <c r="EW665" s="267"/>
      <c r="EX665" s="203" t="s">
        <v>120</v>
      </c>
      <c r="EY665" s="276" t="s">
        <v>693</v>
      </c>
      <c r="FA665" s="283">
        <f>IF(EZ665="Kopman",2.2,1)</f>
        <v>1</v>
      </c>
      <c r="FB665" s="204">
        <f>VLOOKUP(EY665,$A$681:$F$2354,6,FALSE)</f>
        <v>38</v>
      </c>
      <c r="FC665" s="203" t="s">
        <v>61</v>
      </c>
      <c r="FD665" s="10">
        <f>FB665*1.5*FA665</f>
        <v>57</v>
      </c>
      <c r="FE665" s="10"/>
      <c r="FF665" s="267"/>
      <c r="FG665" s="203" t="s">
        <v>120</v>
      </c>
      <c r="FH665" s="421" t="s">
        <v>2523</v>
      </c>
      <c r="FJ665" s="283">
        <f>IF(FI665="Kopman",2.2,1)</f>
        <v>1</v>
      </c>
      <c r="FK665" s="204">
        <f>VLOOKUP(FH665,$A$681:$F$2354,6,FALSE)</f>
        <v>15</v>
      </c>
      <c r="FL665" s="203" t="s">
        <v>61</v>
      </c>
      <c r="FM665" s="10">
        <f>FK665*1.5*FJ665</f>
        <v>22.5</v>
      </c>
      <c r="FN665" s="10"/>
      <c r="FO665" s="267"/>
      <c r="FP665" s="203" t="s">
        <v>120</v>
      </c>
      <c r="FQ665" s="276" t="s">
        <v>631</v>
      </c>
      <c r="FS665" s="283">
        <f>IF(FR665="Kopman",2.2,1)</f>
        <v>1</v>
      </c>
      <c r="FT665" s="204">
        <f>VLOOKUP(FQ665,$A$681:$F$2354,6,FALSE)</f>
        <v>0</v>
      </c>
      <c r="FU665" s="203" t="s">
        <v>61</v>
      </c>
      <c r="FV665" s="10">
        <f>FT665*1.5*FS665</f>
        <v>0</v>
      </c>
      <c r="FW665" s="10"/>
      <c r="FX665" s="267"/>
      <c r="FY665" s="203" t="s">
        <v>120</v>
      </c>
      <c r="FZ665" s="276" t="s">
        <v>444</v>
      </c>
      <c r="GB665" s="283">
        <f>IF(GA665="Kopman",2.2,1)</f>
        <v>1</v>
      </c>
      <c r="GC665" s="204">
        <f>VLOOKUP(FZ665,$A$681:$F$2354,6,FALSE)</f>
        <v>0</v>
      </c>
      <c r="GD665" s="203" t="s">
        <v>61</v>
      </c>
      <c r="GE665" s="10">
        <f>GC665*1.5*GB665</f>
        <v>0</v>
      </c>
      <c r="GF665" s="10"/>
      <c r="GG665" s="267"/>
      <c r="GH665" s="203" t="s">
        <v>120</v>
      </c>
      <c r="GI665" s="276" t="s">
        <v>2758</v>
      </c>
      <c r="GK665" s="283">
        <f>IF(GJ665="Kopman",2.2,1)</f>
        <v>1</v>
      </c>
      <c r="GL665" s="204">
        <f>VLOOKUP(GI665,$A$681:$F$2354,6,FALSE)</f>
        <v>0</v>
      </c>
      <c r="GM665" s="203" t="s">
        <v>61</v>
      </c>
      <c r="GN665" s="10">
        <f>GL665*1.5*GK665</f>
        <v>0</v>
      </c>
      <c r="GO665" s="10"/>
      <c r="GP665" s="267"/>
      <c r="GQ665" s="203" t="s">
        <v>120</v>
      </c>
      <c r="GR665" s="276" t="s">
        <v>2523</v>
      </c>
      <c r="GT665" s="283">
        <f>IF(GS665="Kopman",2.2,1)</f>
        <v>1</v>
      </c>
      <c r="GU665" s="204">
        <f>VLOOKUP(GR665,$A$681:$F$2354,6,FALSE)</f>
        <v>15</v>
      </c>
      <c r="GV665" s="203" t="s">
        <v>61</v>
      </c>
      <c r="GW665" s="10">
        <f>GU665*1.5</f>
        <v>22.5</v>
      </c>
      <c r="GX665" s="10"/>
      <c r="GY665" s="267"/>
      <c r="GZ665" s="203" t="s">
        <v>120</v>
      </c>
      <c r="HA665" s="276" t="s">
        <v>847</v>
      </c>
      <c r="HC665" s="283">
        <f>IF(HB665="Kopman",2.2,1)</f>
        <v>1</v>
      </c>
      <c r="HD665" s="204">
        <f>VLOOKUP(HA665,$A$681:$F$2354,6,FALSE)</f>
        <v>0</v>
      </c>
      <c r="HE665" s="203" t="s">
        <v>61</v>
      </c>
      <c r="HF665" s="10">
        <f>HD665*1.5*HC665</f>
        <v>0</v>
      </c>
      <c r="HG665" s="10"/>
      <c r="HH665" s="267"/>
      <c r="HI665" s="203" t="s">
        <v>120</v>
      </c>
      <c r="HJ665" s="276" t="s">
        <v>444</v>
      </c>
      <c r="HL665" s="283">
        <f>IF(HK665="Kopman",2.2,1)</f>
        <v>1</v>
      </c>
      <c r="HM665" s="204">
        <f>VLOOKUP(HJ665,$A$681:$F$2354,6,FALSE)</f>
        <v>0</v>
      </c>
      <c r="HN665" s="203" t="s">
        <v>61</v>
      </c>
      <c r="HO665" s="10">
        <f>HM665*1.5</f>
        <v>0</v>
      </c>
      <c r="HP665" s="10"/>
      <c r="HQ665" s="267"/>
      <c r="HR665" s="203" t="s">
        <v>120</v>
      </c>
      <c r="HS665" s="416" t="s">
        <v>2838</v>
      </c>
      <c r="HT665" s="415" t="s">
        <v>2019</v>
      </c>
      <c r="HU665" s="283">
        <f>IF(HT665="Kopman",2.2,1)</f>
        <v>2.2000000000000002</v>
      </c>
      <c r="HV665" s="204">
        <f>VLOOKUP(HS665,$A$681:$F$2354,6,FALSE)</f>
        <v>187</v>
      </c>
      <c r="HW665" s="203" t="s">
        <v>61</v>
      </c>
      <c r="HX665" s="10">
        <f>HV665*1.5*HU665</f>
        <v>617.1</v>
      </c>
      <c r="HY665" s="10"/>
      <c r="HZ665" s="267"/>
      <c r="IA665" s="203" t="s">
        <v>120</v>
      </c>
      <c r="IB665" s="285" t="s">
        <v>183</v>
      </c>
      <c r="ID665" s="283">
        <f>IF(IC665="Kopman",2.2,1)</f>
        <v>1</v>
      </c>
      <c r="IE665" s="204" t="e">
        <f>VLOOKUP(IB665,$A$681:$F$2354,6,FALSE)</f>
        <v>#N/A</v>
      </c>
      <c r="IF665" s="203" t="s">
        <v>61</v>
      </c>
      <c r="IG665" s="10" t="e">
        <f>IE665*1.5</f>
        <v>#N/A</v>
      </c>
      <c r="IH665" s="10"/>
      <c r="II665" s="267"/>
      <c r="IJ665" s="203" t="s">
        <v>120</v>
      </c>
      <c r="IK665" s="276" t="s">
        <v>2706</v>
      </c>
      <c r="IM665" s="283">
        <f>IF(IL665="Kopman",2.2,1)</f>
        <v>1</v>
      </c>
      <c r="IN665" s="204">
        <f>VLOOKUP(IK665,$A$681:$F$2354,6,FALSE)</f>
        <v>0</v>
      </c>
      <c r="IO665" s="203" t="s">
        <v>61</v>
      </c>
      <c r="IP665" s="10">
        <f>IN665*1.5*IM665</f>
        <v>0</v>
      </c>
      <c r="IQ665" s="10"/>
      <c r="IR665" s="267"/>
      <c r="IS665" s="203" t="s">
        <v>120</v>
      </c>
      <c r="IT665" s="276" t="s">
        <v>693</v>
      </c>
      <c r="IV665" s="283">
        <f>IF(IU665="Kopman",2.2,1)</f>
        <v>1</v>
      </c>
      <c r="IW665" s="204">
        <f>VLOOKUP(IT665,$A$681:$F$2354,6,FALSE)</f>
        <v>38</v>
      </c>
      <c r="IX665" s="203" t="s">
        <v>61</v>
      </c>
      <c r="IY665" s="10">
        <f>IW665*1.5*IV665</f>
        <v>57</v>
      </c>
      <c r="IZ665" s="10"/>
      <c r="JA665" s="267"/>
      <c r="JB665" s="203" t="s">
        <v>120</v>
      </c>
      <c r="JC665" s="276" t="s">
        <v>535</v>
      </c>
      <c r="JE665" s="283">
        <f>IF(JD665="Kopman",2.2,1)</f>
        <v>1</v>
      </c>
      <c r="JF665" s="204">
        <f>VLOOKUP(JC665,$A$681:$F$2354,6,FALSE)</f>
        <v>30</v>
      </c>
      <c r="JG665" s="203" t="s">
        <v>61</v>
      </c>
      <c r="JH665" s="10">
        <f>JF665*1.5*JE665</f>
        <v>45</v>
      </c>
      <c r="JI665" s="10"/>
      <c r="JJ665" s="267"/>
      <c r="JK665" s="203" t="s">
        <v>120</v>
      </c>
      <c r="JL665" s="276" t="s">
        <v>444</v>
      </c>
      <c r="JN665" s="283">
        <f>IF(JM665="Kopman",2.2,1)</f>
        <v>1</v>
      </c>
      <c r="JO665" s="204">
        <f>VLOOKUP(JL665,$A$681:$F$2354,6,FALSE)</f>
        <v>0</v>
      </c>
      <c r="JP665" s="203" t="s">
        <v>61</v>
      </c>
      <c r="JQ665" s="10">
        <f>JO665*1.5*JN665</f>
        <v>0</v>
      </c>
      <c r="JR665" s="10"/>
      <c r="JS665" s="267"/>
      <c r="JT665" s="203" t="s">
        <v>120</v>
      </c>
      <c r="JU665" s="276" t="s">
        <v>2783</v>
      </c>
      <c r="JW665" s="283">
        <f>IF(JV665="Kopman",2.2,1)</f>
        <v>1</v>
      </c>
      <c r="JX665" s="204">
        <f>VLOOKUP(JU665,$A$681:$F$2354,6,FALSE)</f>
        <v>3</v>
      </c>
      <c r="JY665" s="203" t="s">
        <v>61</v>
      </c>
      <c r="JZ665" s="10">
        <f>JX665*1.5*JW665</f>
        <v>4.5</v>
      </c>
      <c r="KA665" s="10"/>
      <c r="KB665" s="267"/>
      <c r="KC665" s="203" t="s">
        <v>120</v>
      </c>
      <c r="KD665" s="276" t="s">
        <v>661</v>
      </c>
      <c r="KF665" s="283">
        <f>IF(KE665="Kopman",2.2,1)</f>
        <v>1</v>
      </c>
      <c r="KG665" s="204">
        <f>VLOOKUP(KD665,$A$681:$F$2354,6,FALSE)</f>
        <v>28</v>
      </c>
      <c r="KH665" s="203" t="s">
        <v>61</v>
      </c>
      <c r="KI665" s="10">
        <f>KG665*1.5*KF665</f>
        <v>42</v>
      </c>
      <c r="KJ665" s="10"/>
      <c r="KK665" s="267"/>
      <c r="KL665" s="203" t="s">
        <v>120</v>
      </c>
      <c r="KM665" s="276" t="s">
        <v>444</v>
      </c>
      <c r="KO665" s="283">
        <f>IF(KN665="Kopman",2.2,1)</f>
        <v>1</v>
      </c>
      <c r="KP665" s="204">
        <f>VLOOKUP(KM665,$A$681:$F$2354,6,FALSE)</f>
        <v>0</v>
      </c>
      <c r="KQ665" s="203" t="s">
        <v>61</v>
      </c>
      <c r="KR665" s="10">
        <f>KP665*1.5</f>
        <v>0</v>
      </c>
      <c r="KS665" s="10"/>
      <c r="KT665" s="267"/>
      <c r="KU665" s="203" t="s">
        <v>120</v>
      </c>
      <c r="KV665" s="276" t="s">
        <v>2523</v>
      </c>
      <c r="KX665" s="283">
        <f>IF(KW665="Kopman",2.2,1)</f>
        <v>1</v>
      </c>
      <c r="KY665" s="204">
        <f>VLOOKUP(KV665,$A$681:$F$2354,6,FALSE)</f>
        <v>15</v>
      </c>
      <c r="KZ665" s="203" t="s">
        <v>61</v>
      </c>
      <c r="LA665" s="10">
        <f>KY665*1.5*KX665</f>
        <v>22.5</v>
      </c>
      <c r="LB665" s="10"/>
      <c r="LC665" s="267"/>
      <c r="LD665" s="203" t="s">
        <v>120</v>
      </c>
      <c r="LE665" s="276" t="s">
        <v>2867</v>
      </c>
      <c r="LG665" s="283">
        <f>IF(LF665="Kopman",2.2,1)</f>
        <v>1</v>
      </c>
      <c r="LH665" s="204">
        <f>VLOOKUP(LE665,$A$681:$F$2354,6,FALSE)</f>
        <v>9</v>
      </c>
      <c r="LI665" s="203" t="s">
        <v>61</v>
      </c>
      <c r="LJ665" s="10">
        <f>LH665*1.5*LG665</f>
        <v>13.5</v>
      </c>
      <c r="LK665" s="10"/>
      <c r="LL665" s="267"/>
      <c r="LM665" s="203" t="s">
        <v>120</v>
      </c>
      <c r="LN665" s="276" t="s">
        <v>444</v>
      </c>
      <c r="LP665" s="283">
        <f>IF(LO665="Kopman",2.2,1)</f>
        <v>1</v>
      </c>
      <c r="LQ665" s="204">
        <f>VLOOKUP(LN665,$A$681:$F$2354,6,FALSE)</f>
        <v>0</v>
      </c>
      <c r="LR665" s="203" t="s">
        <v>61</v>
      </c>
      <c r="LS665" s="10">
        <f>LQ665*1.5*LP665</f>
        <v>0</v>
      </c>
      <c r="LT665" s="10"/>
      <c r="LU665" s="267"/>
      <c r="LV665" s="203" t="s">
        <v>120</v>
      </c>
      <c r="LW665" s="276" t="s">
        <v>495</v>
      </c>
      <c r="LY665" s="283">
        <f>IF(LX665="Kopman",2.2,1)</f>
        <v>1</v>
      </c>
      <c r="LZ665" s="204">
        <f>VLOOKUP(LW665,$A$681:$F$2354,6,FALSE)</f>
        <v>0</v>
      </c>
      <c r="MA665" s="203" t="s">
        <v>61</v>
      </c>
      <c r="MB665" s="10">
        <f>LZ665*1.5*LY665</f>
        <v>0</v>
      </c>
      <c r="MC665" s="10"/>
      <c r="MD665" s="267"/>
      <c r="ME665" s="203" t="s">
        <v>120</v>
      </c>
      <c r="MF665" s="276" t="s">
        <v>693</v>
      </c>
      <c r="MH665" s="283">
        <f>IF(MG665="Kopman",2.2,1)</f>
        <v>1</v>
      </c>
      <c r="MI665" s="204">
        <f>VLOOKUP(MF665,$A$681:$F$2354,6,FALSE)</f>
        <v>38</v>
      </c>
      <c r="MJ665" s="203" t="s">
        <v>61</v>
      </c>
      <c r="MK665" s="10">
        <f>MI665*1.5*MH665</f>
        <v>57</v>
      </c>
      <c r="ML665" s="10"/>
      <c r="MM665" s="267"/>
      <c r="MN665" s="203" t="s">
        <v>120</v>
      </c>
      <c r="MO665" s="276" t="s">
        <v>855</v>
      </c>
      <c r="MQ665" s="283">
        <f>IF(MP665="Kopman",2.2,1)</f>
        <v>1</v>
      </c>
      <c r="MR665" s="204">
        <f>VLOOKUP(MO665,$A$681:$F$2354,6,FALSE)</f>
        <v>74</v>
      </c>
      <c r="MS665" s="203" t="s">
        <v>61</v>
      </c>
      <c r="MT665" s="10">
        <f>MR665*1.5*MQ665</f>
        <v>111</v>
      </c>
      <c r="MU665" s="10"/>
      <c r="MV665" s="267"/>
      <c r="MW665" s="203" t="s">
        <v>120</v>
      </c>
      <c r="MX665" s="276" t="s">
        <v>535</v>
      </c>
      <c r="MZ665" s="283">
        <f>IF(MY665="Kopman",2.2,1)</f>
        <v>1</v>
      </c>
      <c r="NA665" s="204">
        <f>VLOOKUP(MX665,$A$681:$F$2354,6,FALSE)</f>
        <v>30</v>
      </c>
      <c r="NB665" s="203" t="s">
        <v>61</v>
      </c>
      <c r="NC665" s="10">
        <f>NA665*1.5*MZ665</f>
        <v>45</v>
      </c>
      <c r="ND665" s="10"/>
      <c r="NE665" s="267"/>
      <c r="NF665" s="203" t="s">
        <v>120</v>
      </c>
      <c r="NG665" s="276" t="s">
        <v>693</v>
      </c>
      <c r="NI665" s="283">
        <f>IF(NH665="Kopman",2.2,1)</f>
        <v>1</v>
      </c>
      <c r="NJ665" s="204">
        <f>VLOOKUP(NG665,$A$681:$F$2354,6,FALSE)</f>
        <v>38</v>
      </c>
      <c r="NK665" s="203" t="s">
        <v>61</v>
      </c>
      <c r="NL665" s="10">
        <f>NJ665*1.5*NI665</f>
        <v>57</v>
      </c>
      <c r="NM665" s="10"/>
      <c r="NN665" s="267"/>
      <c r="NO665" s="203" t="s">
        <v>120</v>
      </c>
      <c r="NP665" s="424" t="s">
        <v>1187</v>
      </c>
      <c r="NR665" s="283">
        <f>IF(NQ665="Kopman",2.2,1)</f>
        <v>1</v>
      </c>
      <c r="NS665" s="204">
        <f>VLOOKUP(NP665,$A$681:$F$2354,6,FALSE)</f>
        <v>0</v>
      </c>
      <c r="NT665" s="203" t="s">
        <v>61</v>
      </c>
      <c r="NU665" s="10">
        <f>NS665*1.5*NR665</f>
        <v>0</v>
      </c>
      <c r="NV665" s="10"/>
      <c r="NW665" s="267"/>
      <c r="NX665" s="203" t="s">
        <v>120</v>
      </c>
      <c r="NY665" s="276" t="s">
        <v>2644</v>
      </c>
      <c r="OA665" s="283">
        <f>IF(NZ665="Kopman",2.2,1)</f>
        <v>1</v>
      </c>
      <c r="OB665" s="204">
        <f>VLOOKUP(NY665,$A$681:$F$2354,6,FALSE)</f>
        <v>0</v>
      </c>
      <c r="OC665" s="203" t="s">
        <v>61</v>
      </c>
      <c r="OD665" s="10">
        <f>OB665*1.5</f>
        <v>0</v>
      </c>
      <c r="OE665" s="10"/>
      <c r="OF665" s="267"/>
      <c r="OG665" s="203" t="s">
        <v>120</v>
      </c>
      <c r="OH665" s="276" t="s">
        <v>444</v>
      </c>
      <c r="OJ665" s="283">
        <f>IF(OI665="Kopman",2.2,1)</f>
        <v>1</v>
      </c>
      <c r="OK665" s="204">
        <f>VLOOKUP(OH665,$A$681:$F$2354,6,FALSE)</f>
        <v>0</v>
      </c>
      <c r="OL665" s="203" t="s">
        <v>61</v>
      </c>
      <c r="OM665" s="10">
        <f>OK665*1.5*OJ665</f>
        <v>0</v>
      </c>
      <c r="ON665" s="10"/>
      <c r="OO665" s="267"/>
      <c r="OP665" s="203" t="s">
        <v>120</v>
      </c>
      <c r="OQ665" s="424" t="s">
        <v>2744</v>
      </c>
      <c r="OS665" s="283">
        <f>IF(OR665="Kopman",2.2,1)</f>
        <v>1</v>
      </c>
      <c r="OT665" s="204">
        <f>VLOOKUP(OQ665,$A$681:$F$2354,6,FALSE)</f>
        <v>0</v>
      </c>
      <c r="OU665" s="203" t="s">
        <v>61</v>
      </c>
      <c r="OV665" s="10">
        <f>OT665*1.5*OS665</f>
        <v>0</v>
      </c>
      <c r="OW665" s="10"/>
      <c r="OX665" s="267"/>
      <c r="OY665" s="203" t="s">
        <v>120</v>
      </c>
      <c r="OZ665" s="428" t="s">
        <v>587</v>
      </c>
      <c r="PB665" s="283">
        <f>IF(PA665="Kopman",2.2,1)</f>
        <v>1</v>
      </c>
      <c r="PC665" s="204">
        <f>VLOOKUP(OZ665,$A$681:$F$2354,6,FALSE)</f>
        <v>135</v>
      </c>
      <c r="PD665" s="203" t="s">
        <v>61</v>
      </c>
      <c r="PE665" s="10">
        <f>PC665*1.5*PB665</f>
        <v>202.5</v>
      </c>
      <c r="PF665" s="10"/>
      <c r="PG665" s="267"/>
      <c r="PH665" s="203" t="s">
        <v>120</v>
      </c>
      <c r="PI665" s="276" t="s">
        <v>2523</v>
      </c>
      <c r="PK665" s="283">
        <f>IF(PJ665="Kopman",2.2,1)</f>
        <v>1</v>
      </c>
      <c r="PL665" s="204">
        <f>VLOOKUP(PI665,$A$681:$F$2354,6,FALSE)</f>
        <v>15</v>
      </c>
      <c r="PM665" s="203" t="s">
        <v>61</v>
      </c>
      <c r="PN665" s="10">
        <f>PL665*1.5*PK665</f>
        <v>22.5</v>
      </c>
      <c r="PO665" s="10"/>
      <c r="PP665" s="267"/>
      <c r="PQ665" s="203" t="s">
        <v>120</v>
      </c>
      <c r="PR665" s="276" t="s">
        <v>183</v>
      </c>
      <c r="PT665" s="283">
        <f>IF(PS665="Kopman",2.2,1)</f>
        <v>1</v>
      </c>
      <c r="PU665" s="204" t="e">
        <f>VLOOKUP(PR665,$A$681:$F$2354,6,FALSE)</f>
        <v>#N/A</v>
      </c>
      <c r="PV665" s="203" t="s">
        <v>61</v>
      </c>
      <c r="PW665" s="10" t="e">
        <f>PU665*1.5*PT665</f>
        <v>#N/A</v>
      </c>
      <c r="PX665" s="10"/>
      <c r="PY665" s="267"/>
      <c r="PZ665" s="203" t="s">
        <v>120</v>
      </c>
      <c r="QA665" s="276" t="s">
        <v>651</v>
      </c>
      <c r="QC665" s="283">
        <f>IF(QB665="Kopman",2.2,1)</f>
        <v>1</v>
      </c>
      <c r="QD665" s="204">
        <f>VLOOKUP(QA665,$A$681:$F$2354,6,FALSE)</f>
        <v>0</v>
      </c>
      <c r="QE665" s="203" t="s">
        <v>61</v>
      </c>
      <c r="QF665" s="10">
        <f>QD665*1.5*QC665</f>
        <v>0</v>
      </c>
      <c r="QG665" s="10"/>
      <c r="QH665" s="267"/>
      <c r="QI665" s="203" t="s">
        <v>120</v>
      </c>
      <c r="QJ665" s="276" t="s">
        <v>587</v>
      </c>
      <c r="QL665" s="283">
        <f>IF(QK665="Kopman",2.2,1)</f>
        <v>1</v>
      </c>
      <c r="QM665" s="204">
        <f>VLOOKUP(QJ665,$A$681:$F$2354,6,FALSE)</f>
        <v>135</v>
      </c>
      <c r="QN665" s="203" t="s">
        <v>61</v>
      </c>
      <c r="QO665" s="10">
        <f>QM665*1.5*QL665</f>
        <v>202.5</v>
      </c>
      <c r="QP665" s="10"/>
      <c r="QQ665" s="267"/>
      <c r="QR665" s="203" t="s">
        <v>120</v>
      </c>
      <c r="QS665" s="276" t="s">
        <v>1846</v>
      </c>
      <c r="QU665" s="283">
        <f>IF(QT665="Kopman",2.2,1)</f>
        <v>1</v>
      </c>
      <c r="QV665" s="204">
        <f>VLOOKUP(QS665,$A$681:$F$2354,6,FALSE)</f>
        <v>11</v>
      </c>
      <c r="QW665" s="203" t="s">
        <v>61</v>
      </c>
      <c r="QX665" s="10">
        <f>QV665*1.5*QU665</f>
        <v>16.5</v>
      </c>
      <c r="QY665" s="10"/>
      <c r="QZ665" s="267"/>
      <c r="RA665" s="203" t="s">
        <v>120</v>
      </c>
      <c r="RB665" s="276" t="s">
        <v>2584</v>
      </c>
      <c r="RD665" s="283">
        <f>IF(RC665="Kopman",2.2,1)</f>
        <v>1</v>
      </c>
      <c r="RE665" s="204">
        <f>VLOOKUP(RB665,$A$681:$F$2354,6,FALSE)</f>
        <v>0</v>
      </c>
      <c r="RF665" s="203" t="s">
        <v>61</v>
      </c>
      <c r="RG665" s="10">
        <f>RE665*1.5*RD665</f>
        <v>0</v>
      </c>
      <c r="RH665" s="10"/>
      <c r="RI665" s="267"/>
      <c r="RJ665" s="203" t="s">
        <v>120</v>
      </c>
      <c r="RK665" s="278" t="s">
        <v>183</v>
      </c>
      <c r="RM665" s="283">
        <f>IF(RL665="Kopman",2.2,1)</f>
        <v>1</v>
      </c>
      <c r="RN665" s="204" t="e">
        <f>VLOOKUP(RK665,$A$681:$F$2354,6,FALSE)</f>
        <v>#N/A</v>
      </c>
      <c r="RO665" s="203" t="s">
        <v>61</v>
      </c>
      <c r="RP665" s="10" t="e">
        <f>RN665*1.5</f>
        <v>#N/A</v>
      </c>
      <c r="RQ665" s="10"/>
      <c r="RR665" s="267"/>
      <c r="RS665" s="203" t="s">
        <v>120</v>
      </c>
      <c r="RT665" s="276" t="s">
        <v>444</v>
      </c>
      <c r="RV665" s="283">
        <f>IF(RU665="Kopman",2.2,1)</f>
        <v>1</v>
      </c>
      <c r="RW665" s="204">
        <f>VLOOKUP(RT665,$A$681:$F$2354,6,FALSE)</f>
        <v>0</v>
      </c>
      <c r="RX665" s="203" t="s">
        <v>61</v>
      </c>
      <c r="RY665" s="10">
        <f>RW665*1.5*RV665</f>
        <v>0</v>
      </c>
      <c r="RZ665" s="10"/>
      <c r="SA665" s="273"/>
      <c r="SB665" s="203" t="s">
        <v>120</v>
      </c>
      <c r="SC665" s="276" t="s">
        <v>444</v>
      </c>
      <c r="SE665" s="283">
        <f>IF(SD665="Kopman",2.2,1)</f>
        <v>1</v>
      </c>
      <c r="SF665" s="204">
        <f>VLOOKUP(SC665,$A$681:$F$2354,6,FALSE)</f>
        <v>0</v>
      </c>
      <c r="SG665" s="203" t="s">
        <v>61</v>
      </c>
      <c r="SH665" s="10">
        <f>SF665*1.5*SE665</f>
        <v>0</v>
      </c>
      <c r="SI665" s="10"/>
      <c r="SJ665" s="273"/>
      <c r="SK665" s="203" t="s">
        <v>120</v>
      </c>
      <c r="SL665" s="276" t="s">
        <v>2838</v>
      </c>
      <c r="SN665" s="283">
        <f>IF(SM665="Kopman",2.2,1)</f>
        <v>1</v>
      </c>
      <c r="SO665" s="204">
        <f>VLOOKUP(SL665,$A$681:$F$2354,6,FALSE)</f>
        <v>187</v>
      </c>
      <c r="SP665" s="203" t="s">
        <v>61</v>
      </c>
      <c r="SQ665" s="10">
        <f>SO665*1.5*SN665</f>
        <v>280.5</v>
      </c>
      <c r="SR665" s="10"/>
      <c r="SS665" s="273"/>
      <c r="ST665" s="203" t="s">
        <v>120</v>
      </c>
      <c r="SU665" s="276" t="s">
        <v>2530</v>
      </c>
      <c r="SW665" s="283">
        <f>IF(SV665="Kopman",2.2,1)</f>
        <v>1</v>
      </c>
      <c r="SX665" s="204">
        <f>VLOOKUP(SU665,$A$681:$F$2354,6,FALSE)</f>
        <v>0</v>
      </c>
      <c r="SY665" s="203" t="s">
        <v>61</v>
      </c>
      <c r="SZ665" s="10">
        <f>SX665*1.5*SW665</f>
        <v>0</v>
      </c>
      <c r="TA665" s="10"/>
      <c r="TB665" s="273"/>
      <c r="TC665" s="203" t="s">
        <v>120</v>
      </c>
      <c r="TD665" s="428" t="s">
        <v>542</v>
      </c>
      <c r="TF665" s="283">
        <f>IF(TE665="Kopman",2.2,1)</f>
        <v>1</v>
      </c>
      <c r="TG665" s="204">
        <f>VLOOKUP(TD665,$A$681:$F$2354,6,FALSE)</f>
        <v>116</v>
      </c>
      <c r="TH665" s="203" t="s">
        <v>61</v>
      </c>
      <c r="TI665" s="10">
        <f>TG665*1.5</f>
        <v>174</v>
      </c>
      <c r="TK665" s="273"/>
      <c r="TL665" s="203" t="s">
        <v>120</v>
      </c>
      <c r="TM665" s="276" t="s">
        <v>2077</v>
      </c>
      <c r="TO665" s="283">
        <f>IF(TN665="Kopman",2.2,1)</f>
        <v>1</v>
      </c>
      <c r="TP665" s="204">
        <f>VLOOKUP(TM665,$A$681:$F$2354,6,FALSE)</f>
        <v>21</v>
      </c>
      <c r="TQ665" s="203" t="s">
        <v>61</v>
      </c>
      <c r="TR665" s="10">
        <f>TP665*1.5*TO665</f>
        <v>31.5</v>
      </c>
      <c r="TS665" s="10"/>
      <c r="TT665" s="273"/>
      <c r="TU665" s="203" t="s">
        <v>120</v>
      </c>
      <c r="TV665" s="416" t="s">
        <v>444</v>
      </c>
      <c r="TW665" s="415" t="s">
        <v>2019</v>
      </c>
      <c r="TX665" s="283">
        <f>IF(TW665="Kopman",2.2,1)</f>
        <v>2.2000000000000002</v>
      </c>
      <c r="TY665" s="204">
        <f>VLOOKUP(TV665,$A$681:$F$2354,6,FALSE)</f>
        <v>0</v>
      </c>
      <c r="TZ665" s="203" t="s">
        <v>61</v>
      </c>
      <c r="UA665" s="10">
        <f>TY665*1.5*TX665</f>
        <v>0</v>
      </c>
      <c r="UB665" s="10"/>
      <c r="UC665" s="273"/>
      <c r="UD665" s="203" t="s">
        <v>120</v>
      </c>
      <c r="UE665" s="285" t="s">
        <v>183</v>
      </c>
      <c r="UG665" s="283">
        <f>IF(UF665="Kopman",2.2,1)</f>
        <v>1</v>
      </c>
      <c r="UH665" s="204" t="e">
        <f>VLOOKUP(UE665,$A$681:$F$2354,6,FALSE)</f>
        <v>#N/A</v>
      </c>
      <c r="UI665" s="203" t="s">
        <v>61</v>
      </c>
      <c r="UJ665" s="10" t="e">
        <f>UH665*1.5*UG665</f>
        <v>#N/A</v>
      </c>
      <c r="UK665" s="10"/>
      <c r="UL665" s="273"/>
      <c r="UM665" s="203" t="s">
        <v>120</v>
      </c>
      <c r="UN665" s="276" t="s">
        <v>2683</v>
      </c>
      <c r="UP665" s="283">
        <f>IF(UO665="Kopman",2.2,1)</f>
        <v>1</v>
      </c>
      <c r="UQ665" s="204">
        <f>VLOOKUP(UN665,$A$681:$F$2354,6,FALSE)</f>
        <v>0</v>
      </c>
      <c r="UR665" s="203" t="s">
        <v>61</v>
      </c>
      <c r="US665" s="10">
        <f>UQ665*1.5*UP665</f>
        <v>0</v>
      </c>
      <c r="UT665" s="10"/>
      <c r="UU665" s="273"/>
      <c r="UV665" s="203" t="s">
        <v>120</v>
      </c>
      <c r="UW665" s="276" t="s">
        <v>1194</v>
      </c>
      <c r="UY665" s="283">
        <f>IF(UX665="Kopman",2.2,1)</f>
        <v>1</v>
      </c>
      <c r="UZ665" s="204">
        <f>VLOOKUP(UW665,$A$681:$F$2354,6,FALSE)</f>
        <v>0</v>
      </c>
      <c r="VA665" s="203" t="s">
        <v>61</v>
      </c>
      <c r="VB665" s="10">
        <f>UZ665*1.5*UY665</f>
        <v>0</v>
      </c>
      <c r="VC665" s="10"/>
      <c r="VD665" s="273"/>
      <c r="VE665" s="203" t="s">
        <v>120</v>
      </c>
      <c r="VF665" s="276" t="s">
        <v>987</v>
      </c>
      <c r="VH665" s="283">
        <f>IF(VG665="Kopman",2.2,1)</f>
        <v>1</v>
      </c>
      <c r="VI665" s="204">
        <f>VLOOKUP(VF665,$A$681:$F$2354,6,FALSE)</f>
        <v>0</v>
      </c>
      <c r="VJ665" s="203" t="s">
        <v>61</v>
      </c>
      <c r="VK665" s="10">
        <f>VI665*1.5*VH665</f>
        <v>0</v>
      </c>
      <c r="VL665" s="10"/>
      <c r="VM665" s="273"/>
      <c r="VN665" s="203" t="s">
        <v>120</v>
      </c>
      <c r="VO665" s="276" t="s">
        <v>651</v>
      </c>
      <c r="VQ665" s="283">
        <f>IF(VP665="Kopman",2.2,1)</f>
        <v>1</v>
      </c>
      <c r="VR665" s="204">
        <f>VLOOKUP(VO665,$A$681:$F$2354,6,FALSE)</f>
        <v>0</v>
      </c>
      <c r="VS665" s="203" t="s">
        <v>61</v>
      </c>
      <c r="VT665" s="10">
        <f>VR665*1.5*VQ665</f>
        <v>0</v>
      </c>
      <c r="VU665" s="10"/>
      <c r="VV665" s="273"/>
      <c r="VW665" s="203" t="s">
        <v>120</v>
      </c>
      <c r="VX665" s="278" t="s">
        <v>183</v>
      </c>
      <c r="VZ665" s="283">
        <f>IF(VY665="Kopman",2.2,1)</f>
        <v>1</v>
      </c>
      <c r="WA665" s="204" t="e">
        <f>VLOOKUP(VX665,$A$681:$F$2354,6,FALSE)</f>
        <v>#N/A</v>
      </c>
      <c r="WB665" s="203" t="s">
        <v>61</v>
      </c>
      <c r="WC665" s="10" t="e">
        <f>WA665*1.5</f>
        <v>#N/A</v>
      </c>
      <c r="WE665" s="273"/>
      <c r="WF665" s="203" t="s">
        <v>120</v>
      </c>
      <c r="WG665" s="276" t="s">
        <v>2706</v>
      </c>
      <c r="WI665" s="283">
        <f>IF(WH665="Kopman",2.2,1)</f>
        <v>1</v>
      </c>
      <c r="WJ665" s="204">
        <f>VLOOKUP(WG665,$A$681:$F$2354,6,FALSE)</f>
        <v>0</v>
      </c>
      <c r="WK665" s="203" t="s">
        <v>61</v>
      </c>
      <c r="WL665" s="10">
        <f>WJ665*1.5</f>
        <v>0</v>
      </c>
      <c r="WN665" s="273"/>
      <c r="WO665" s="203" t="s">
        <v>120</v>
      </c>
      <c r="WP665" s="278" t="s">
        <v>183</v>
      </c>
      <c r="WQ665" s="204"/>
      <c r="WR665" s="283">
        <f>IF(WQ665="Kopman",2.2,1)</f>
        <v>1</v>
      </c>
      <c r="WS665" s="204" t="e">
        <f>VLOOKUP(WP665,$A$681:$F$2354,6,FALSE)</f>
        <v>#N/A</v>
      </c>
      <c r="WT665" s="203" t="s">
        <v>61</v>
      </c>
      <c r="WU665" s="10" t="e">
        <f>WS665*1.5*WR665</f>
        <v>#N/A</v>
      </c>
      <c r="WV665" s="10"/>
      <c r="WW665" s="273"/>
      <c r="WX665" s="203" t="s">
        <v>120</v>
      </c>
      <c r="WY665" s="278" t="s">
        <v>183</v>
      </c>
      <c r="XA665" s="283">
        <f>IF(WZ665="Kopman",2.2,1)</f>
        <v>1</v>
      </c>
      <c r="XB665" s="204" t="e">
        <f>VLOOKUP(WY665,$A$681:$F$2354,6,FALSE)</f>
        <v>#N/A</v>
      </c>
      <c r="XC665" s="203" t="s">
        <v>61</v>
      </c>
      <c r="XD665" s="10" t="e">
        <f>XB665*1.5</f>
        <v>#N/A</v>
      </c>
      <c r="XF665" s="273"/>
      <c r="XG665" s="203" t="s">
        <v>120</v>
      </c>
      <c r="XH665" s="276" t="s">
        <v>444</v>
      </c>
      <c r="XJ665" s="283">
        <f>IF(XI665="Kopman",2.2,1)</f>
        <v>1</v>
      </c>
      <c r="XK665" s="204">
        <f>VLOOKUP(XH665,$A$681:$F$2354,6,FALSE)</f>
        <v>0</v>
      </c>
      <c r="XL665" s="203" t="s">
        <v>61</v>
      </c>
      <c r="XM665" s="10">
        <f>XK665*1.5</f>
        <v>0</v>
      </c>
      <c r="XO665" s="273"/>
      <c r="XP665" s="203" t="s">
        <v>120</v>
      </c>
      <c r="XQ665" s="276" t="s">
        <v>631</v>
      </c>
      <c r="XS665" s="283">
        <f>IF(XR665="Kopman",2.2,1)</f>
        <v>1</v>
      </c>
      <c r="XT665" s="204">
        <f>VLOOKUP(XQ665,$A$681:$F$2354,6,FALSE)</f>
        <v>0</v>
      </c>
      <c r="XU665" s="203" t="s">
        <v>61</v>
      </c>
      <c r="XV665" s="10">
        <f>XT665*1.5*XS665</f>
        <v>0</v>
      </c>
      <c r="XW665" s="10"/>
      <c r="XX665" s="273"/>
      <c r="XY665" s="203" t="s">
        <v>120</v>
      </c>
      <c r="XZ665" s="276" t="s">
        <v>2643</v>
      </c>
      <c r="YB665" s="283">
        <f>IF(YA665="Kopman",2.2,1)</f>
        <v>1</v>
      </c>
      <c r="YC665" s="204">
        <f>VLOOKUP(XZ665,$A$681:$F$2354,6,FALSE)</f>
        <v>0</v>
      </c>
      <c r="YD665" s="203" t="s">
        <v>61</v>
      </c>
      <c r="YE665" s="10">
        <f>YC665*1.5</f>
        <v>0</v>
      </c>
      <c r="YG665" s="273"/>
      <c r="YH665" s="203" t="s">
        <v>120</v>
      </c>
      <c r="YI665" s="278" t="s">
        <v>183</v>
      </c>
      <c r="YK665" s="283">
        <f>IF(YJ665="Kopman",2.2,1)</f>
        <v>1</v>
      </c>
      <c r="YL665" s="204" t="e">
        <f>VLOOKUP(YI665,$A$681:$F$2354,6,FALSE)</f>
        <v>#N/A</v>
      </c>
      <c r="YM665" s="203" t="s">
        <v>61</v>
      </c>
      <c r="YN665" s="10" t="e">
        <f>YL665*1.5*YK665</f>
        <v>#N/A</v>
      </c>
      <c r="YO665" s="10"/>
      <c r="YP665" s="273"/>
      <c r="YQ665" s="203" t="s">
        <v>120</v>
      </c>
      <c r="YR665" s="278" t="s">
        <v>183</v>
      </c>
      <c r="YT665" s="283">
        <f>IF(YS665="Kopman",2.2,1)</f>
        <v>1</v>
      </c>
      <c r="YU665" s="204" t="e">
        <f>VLOOKUP(YR665,$A$681:$F$2354,6,FALSE)</f>
        <v>#N/A</v>
      </c>
      <c r="YV665" s="203" t="s">
        <v>61</v>
      </c>
      <c r="YW665" s="10" t="e">
        <f>YU665*1.5</f>
        <v>#N/A</v>
      </c>
      <c r="YY665" s="273"/>
      <c r="YZ665" s="203" t="s">
        <v>120</v>
      </c>
      <c r="ZA665" s="428" t="s">
        <v>1844</v>
      </c>
      <c r="ZC665" s="283">
        <f>IF(ZB665="Kopman",2.2,1)</f>
        <v>1</v>
      </c>
      <c r="ZD665" s="204">
        <f>VLOOKUP(ZA665,$A$681:$F$2354,6,FALSE)</f>
        <v>77</v>
      </c>
      <c r="ZE665" s="203" t="s">
        <v>61</v>
      </c>
      <c r="ZF665" s="10">
        <f>ZD665*1.5</f>
        <v>115.5</v>
      </c>
      <c r="ZH665" s="273"/>
      <c r="ZI665" s="203" t="s">
        <v>120</v>
      </c>
      <c r="ZJ665" s="276" t="s">
        <v>542</v>
      </c>
      <c r="ZL665" s="283">
        <f>IF(ZK665="Kopman",2.2,1)</f>
        <v>1</v>
      </c>
      <c r="ZM665" s="204">
        <f>VLOOKUP(ZJ665,$A$681:$F$2354,6,FALSE)</f>
        <v>116</v>
      </c>
      <c r="ZN665" s="203" t="s">
        <v>61</v>
      </c>
      <c r="ZO665" s="10">
        <f>ZM665*1.5</f>
        <v>174</v>
      </c>
      <c r="ZQ665" s="273"/>
      <c r="ZR665" s="203" t="s">
        <v>120</v>
      </c>
      <c r="ZS665" s="276" t="s">
        <v>542</v>
      </c>
      <c r="ZU665" s="283">
        <f>IF(ZT665="Kopman",2.2,1)</f>
        <v>1</v>
      </c>
      <c r="ZV665" s="204">
        <f>VLOOKUP(ZS665,$A$681:$F$2354,6,FALSE)</f>
        <v>116</v>
      </c>
      <c r="ZW665" s="203" t="s">
        <v>61</v>
      </c>
      <c r="ZX665" s="10">
        <f>ZV665*1.5*ZU665</f>
        <v>174</v>
      </c>
      <c r="ZY665" s="10"/>
      <c r="ZZ665" s="273"/>
      <c r="AAA665" s="203" t="s">
        <v>120</v>
      </c>
      <c r="AAB665" s="276" t="s">
        <v>651</v>
      </c>
      <c r="AAD665" s="283">
        <f>IF(AAC665="Kopman",2.2,1)</f>
        <v>1</v>
      </c>
      <c r="AAE665" s="204">
        <f>VLOOKUP(AAB665,$A$681:$F$2354,6,FALSE)</f>
        <v>0</v>
      </c>
      <c r="AAF665" s="203" t="s">
        <v>61</v>
      </c>
      <c r="AAG665" s="10">
        <f>AAE665*1.5*AAD665</f>
        <v>0</v>
      </c>
      <c r="AAH665" s="10"/>
      <c r="AAI665" s="273"/>
      <c r="AAJ665" s="203" t="s">
        <v>120</v>
      </c>
      <c r="AAK665" s="276" t="s">
        <v>2548</v>
      </c>
      <c r="AAM665" s="283">
        <f>IF(AAL665="Kopman",2.2,1)</f>
        <v>1</v>
      </c>
      <c r="AAN665" s="204">
        <f>VLOOKUP(AAK665,$A$681:$F$2354,6,FALSE)</f>
        <v>2</v>
      </c>
      <c r="AAO665" s="203" t="s">
        <v>61</v>
      </c>
      <c r="AAP665" s="10">
        <f>AAN665*1.5*AAM665</f>
        <v>3</v>
      </c>
      <c r="AAQ665" s="10"/>
      <c r="AAR665" s="273"/>
      <c r="AAS665" s="203" t="s">
        <v>120</v>
      </c>
      <c r="AAT665" s="276" t="s">
        <v>2834</v>
      </c>
      <c r="AAV665" s="283">
        <f>IF(AAU665="Kopman",2.2,1)</f>
        <v>1</v>
      </c>
      <c r="AAW665" s="204">
        <f>VLOOKUP(AAT665,$A$681:$F$2354,6,FALSE)</f>
        <v>0</v>
      </c>
      <c r="AAX665" s="203" t="s">
        <v>61</v>
      </c>
      <c r="AAY665" s="10">
        <f>AAW665*1.5*AAV665</f>
        <v>0</v>
      </c>
      <c r="AAZ665" s="10"/>
      <c r="ABA665" s="273"/>
      <c r="ABB665" s="203" t="s">
        <v>120</v>
      </c>
      <c r="ABC665" s="278" t="s">
        <v>183</v>
      </c>
      <c r="ABE665" s="283">
        <f>IF(ABD665="Kopman",2.2,1)</f>
        <v>1</v>
      </c>
      <c r="ABF665" s="204" t="e">
        <f>VLOOKUP(ABC665,$A$681:$F$2354,6,FALSE)</f>
        <v>#N/A</v>
      </c>
      <c r="ABG665" s="203" t="s">
        <v>61</v>
      </c>
      <c r="ABH665" s="10" t="e">
        <f>ABF665*1.5*ABE665</f>
        <v>#N/A</v>
      </c>
      <c r="ABI665" s="10"/>
      <c r="ABJ665" s="273"/>
      <c r="ABK665" s="203" t="s">
        <v>120</v>
      </c>
      <c r="ABL665" s="276" t="s">
        <v>2530</v>
      </c>
      <c r="ABN665" s="283">
        <f>IF(ABM665="Kopman",2.2,1)</f>
        <v>1</v>
      </c>
      <c r="ABO665" s="204">
        <f>VLOOKUP(ABL665,$A$681:$F$2354,6,FALSE)</f>
        <v>0</v>
      </c>
      <c r="ABP665" s="203" t="s">
        <v>61</v>
      </c>
      <c r="ABQ665" s="10">
        <f>ABO665*1.5*ABN665</f>
        <v>0</v>
      </c>
      <c r="ABR665" s="10"/>
      <c r="ABS665" s="273"/>
      <c r="ABT665" s="203" t="s">
        <v>120</v>
      </c>
      <c r="ABU665" s="276" t="s">
        <v>1284</v>
      </c>
      <c r="ABW665" s="283">
        <f>IF(ABV665="Kopman",2.2,1)</f>
        <v>1</v>
      </c>
      <c r="ABX665" s="204">
        <f>VLOOKUP(ABU665,$A$681:$F$2354,6,FALSE)</f>
        <v>0</v>
      </c>
      <c r="ABY665" s="203" t="s">
        <v>61</v>
      </c>
      <c r="ABZ665" s="10">
        <f>ABX665*1.5*ABW665</f>
        <v>0</v>
      </c>
      <c r="ACA665" s="10"/>
      <c r="ACB665" s="273"/>
      <c r="ACC665" s="203" t="s">
        <v>120</v>
      </c>
      <c r="ACD665" s="278" t="s">
        <v>183</v>
      </c>
      <c r="ACF665" s="283">
        <f>IF(ACE665="Kopman",2.2,1)</f>
        <v>1</v>
      </c>
      <c r="ACG665" s="204" t="e">
        <f>VLOOKUP(ACD665,$A$681:$F$2354,6,FALSE)</f>
        <v>#N/A</v>
      </c>
      <c r="ACH665" s="203" t="s">
        <v>61</v>
      </c>
      <c r="ACI665" s="10" t="e">
        <f>ACG665*1.5*ACF665</f>
        <v>#N/A</v>
      </c>
      <c r="ACJ665" s="10"/>
      <c r="ACK665" s="273"/>
      <c r="ACL665" s="203" t="s">
        <v>120</v>
      </c>
      <c r="ACM665" s="278" t="s">
        <v>183</v>
      </c>
      <c r="ACO665" s="283">
        <f>IF(ACN665="Kopman",2.2,1)</f>
        <v>1</v>
      </c>
      <c r="ACP665" s="204" t="e">
        <f>VLOOKUP(ACM665,$A$681:$F$2354,6,FALSE)</f>
        <v>#N/A</v>
      </c>
      <c r="ACQ665" s="203" t="s">
        <v>61</v>
      </c>
      <c r="ACR665" s="10" t="e">
        <f>ACP665*1.5*ACO665</f>
        <v>#N/A</v>
      </c>
      <c r="ACS665" s="10"/>
      <c r="ACT665" s="273"/>
      <c r="ACU665" s="203" t="s">
        <v>120</v>
      </c>
      <c r="ACV665" s="278" t="s">
        <v>183</v>
      </c>
      <c r="ACX665" s="283">
        <f>IF(ACW665="Kopman",2.2,1)</f>
        <v>1</v>
      </c>
      <c r="ACY665" s="204" t="e">
        <f>VLOOKUP(ACV665,$A$681:$F$2354,6,FALSE)</f>
        <v>#N/A</v>
      </c>
      <c r="ACZ665" s="203" t="s">
        <v>61</v>
      </c>
      <c r="ADA665" s="10" t="e">
        <f>ACY665*1.5*ACX665</f>
        <v>#N/A</v>
      </c>
      <c r="ADB665" s="10"/>
      <c r="ADC665" s="273"/>
      <c r="ADD665" s="203" t="s">
        <v>120</v>
      </c>
      <c r="ADE665" s="278" t="s">
        <v>183</v>
      </c>
      <c r="ADG665" s="283">
        <f>IF(ADF665="Kopman",2.2,1)</f>
        <v>1</v>
      </c>
      <c r="ADH665" s="204" t="e">
        <f>VLOOKUP(ADE665,$A$681:$F$2354,6,FALSE)</f>
        <v>#N/A</v>
      </c>
      <c r="ADI665" s="203" t="s">
        <v>61</v>
      </c>
      <c r="ADJ665" s="10" t="e">
        <f>ADH665*1.5</f>
        <v>#N/A</v>
      </c>
      <c r="ADL665" s="273"/>
      <c r="ADM665" s="203" t="s">
        <v>120</v>
      </c>
      <c r="ADN665" s="278" t="s">
        <v>183</v>
      </c>
      <c r="ADP665" s="283">
        <f>IF(ADO665="Kopman",2.2,1)</f>
        <v>1</v>
      </c>
      <c r="ADQ665" s="204" t="e">
        <f>VLOOKUP(ADN665,$A$681:$F$2354,6,FALSE)</f>
        <v>#N/A</v>
      </c>
      <c r="ADR665" s="203" t="s">
        <v>61</v>
      </c>
      <c r="ADS665" s="10" t="e">
        <f>ADQ665*1.5*ADP665</f>
        <v>#N/A</v>
      </c>
      <c r="ADT665" s="10"/>
      <c r="ADU665" s="273"/>
      <c r="ADV665" s="203" t="s">
        <v>120</v>
      </c>
      <c r="ADW665" s="278" t="s">
        <v>183</v>
      </c>
      <c r="ADY665" s="283">
        <f>IF(ADX665="Kopman",2.2,1)</f>
        <v>1</v>
      </c>
      <c r="ADZ665" s="204" t="e">
        <f>VLOOKUP(ADW665,$A$681:$F$2354,6,FALSE)</f>
        <v>#N/A</v>
      </c>
      <c r="AEA665" s="203" t="s">
        <v>61</v>
      </c>
      <c r="AEB665" s="10" t="e">
        <f>ADZ665*1.5</f>
        <v>#N/A</v>
      </c>
      <c r="AED665" s="273"/>
      <c r="AEE665" s="203" t="s">
        <v>120</v>
      </c>
      <c r="AEF665" s="278" t="s">
        <v>183</v>
      </c>
      <c r="AEH665" s="283">
        <f>IF(AEG665="Kopman",2.2,1)</f>
        <v>1</v>
      </c>
      <c r="AEI665" s="204" t="e">
        <f>VLOOKUP(AEF665,$A$681:$F$2354,6,FALSE)</f>
        <v>#N/A</v>
      </c>
      <c r="AEJ665" s="203" t="s">
        <v>61</v>
      </c>
      <c r="AEK665" s="10" t="e">
        <f>AEI665*1.5</f>
        <v>#N/A</v>
      </c>
      <c r="AEM665" s="273"/>
      <c r="AEN665" s="203" t="s">
        <v>120</v>
      </c>
      <c r="AEO665" s="278" t="s">
        <v>183</v>
      </c>
      <c r="AEQ665" s="283">
        <f>IF(AEP665="Kopman",2.2,1)</f>
        <v>1</v>
      </c>
      <c r="AER665" s="204" t="e">
        <f>VLOOKUP(AEO665,$A$681:$F$2354,6,FALSE)</f>
        <v>#N/A</v>
      </c>
      <c r="AES665" s="203" t="s">
        <v>61</v>
      </c>
      <c r="AET665" s="10" t="e">
        <f>AER665*1.5</f>
        <v>#N/A</v>
      </c>
      <c r="AEV665" s="273"/>
      <c r="AEW665" s="203" t="s">
        <v>120</v>
      </c>
      <c r="AEX665" s="278" t="s">
        <v>183</v>
      </c>
      <c r="AEZ665" s="283">
        <f>IF(AEY665="Kopman",2.2,1)</f>
        <v>1</v>
      </c>
      <c r="AFA665" s="204" t="e">
        <f>VLOOKUP(AEX665,$A$681:$F$2354,6,FALSE)</f>
        <v>#N/A</v>
      </c>
      <c r="AFB665" s="203" t="s">
        <v>61</v>
      </c>
      <c r="AFC665" s="10" t="e">
        <f>AFA665*1.5*AEZ665</f>
        <v>#N/A</v>
      </c>
      <c r="AFD665" s="10"/>
      <c r="AFE665" s="273"/>
      <c r="AFF665" s="203" t="s">
        <v>120</v>
      </c>
      <c r="AFG665" s="278" t="s">
        <v>183</v>
      </c>
      <c r="AFI665" s="283">
        <f>IF(AFH665="Kopman",2.2,1)</f>
        <v>1</v>
      </c>
      <c r="AFJ665" s="204" t="e">
        <f>VLOOKUP(AFG665,$A$681:$F$2354,6,FALSE)</f>
        <v>#N/A</v>
      </c>
      <c r="AFK665" s="203" t="s">
        <v>61</v>
      </c>
      <c r="AFL665" s="10" t="e">
        <f>AFJ665*1.5*AFI665</f>
        <v>#N/A</v>
      </c>
      <c r="AFM665" s="10"/>
      <c r="AFN665" s="273"/>
      <c r="AFO665" s="203" t="s">
        <v>120</v>
      </c>
      <c r="AFP665" s="278" t="s">
        <v>183</v>
      </c>
      <c r="AFR665" s="283">
        <f>IF(AFQ665="Kopman",2.2,1)</f>
        <v>1</v>
      </c>
      <c r="AFS665" s="204" t="e">
        <f>VLOOKUP(AFP665,$A$681:$F$2354,6,FALSE)</f>
        <v>#N/A</v>
      </c>
      <c r="AFT665" s="203" t="s">
        <v>61</v>
      </c>
      <c r="AFU665" s="10" t="e">
        <f>AFS665*1.5*AFR665</f>
        <v>#N/A</v>
      </c>
      <c r="AFV665" s="10"/>
      <c r="AFW665" s="273"/>
      <c r="AFX665" s="203" t="s">
        <v>120</v>
      </c>
      <c r="AFY665" s="278" t="s">
        <v>183</v>
      </c>
      <c r="AGA665" s="283">
        <f>IF(AFZ665="Kopman",2.2,1)</f>
        <v>1</v>
      </c>
      <c r="AGB665" s="204" t="e">
        <f>VLOOKUP(AFY665,$A$681:$F$2354,6,FALSE)</f>
        <v>#N/A</v>
      </c>
      <c r="AGC665" s="203" t="s">
        <v>61</v>
      </c>
      <c r="AGD665" s="10" t="e">
        <f>AGB665*1.5*AGA665</f>
        <v>#N/A</v>
      </c>
      <c r="AGE665" s="10"/>
      <c r="AGF665" s="273"/>
      <c r="AGG665" s="203" t="s">
        <v>120</v>
      </c>
      <c r="AGH665" s="278" t="s">
        <v>183</v>
      </c>
      <c r="AGJ665" s="283">
        <f>IF(AGI665="Kopman",2.2,1)</f>
        <v>1</v>
      </c>
      <c r="AGK665" s="204" t="e">
        <f>VLOOKUP(AGH665,$A$681:$F$2354,6,FALSE)</f>
        <v>#N/A</v>
      </c>
      <c r="AGL665" s="203" t="s">
        <v>61</v>
      </c>
      <c r="AGM665" s="10" t="e">
        <f>AGK665*1.5*AGJ665</f>
        <v>#N/A</v>
      </c>
      <c r="AGN665" s="10"/>
      <c r="AGO665" s="273"/>
      <c r="AGP665" s="203" t="s">
        <v>120</v>
      </c>
      <c r="AGQ665" s="278" t="s">
        <v>183</v>
      </c>
      <c r="AGS665" s="283">
        <f>IF(AGR665="Kopman",2.2,1)</f>
        <v>1</v>
      </c>
      <c r="AGT665" s="204" t="e">
        <f>VLOOKUP(AGQ665,$A$681:$F$2354,6,FALSE)</f>
        <v>#N/A</v>
      </c>
      <c r="AGU665" s="203" t="s">
        <v>61</v>
      </c>
      <c r="AGV665" s="10" t="e">
        <f>AGT665*1.5*AGS665</f>
        <v>#N/A</v>
      </c>
      <c r="AGW665" s="10"/>
      <c r="AGX665" s="273"/>
      <c r="AGY665" s="203" t="s">
        <v>120</v>
      </c>
      <c r="AGZ665" s="276" t="s">
        <v>1284</v>
      </c>
      <c r="AHB665" s="283">
        <f>IF(AHA665="Kopman",2.2,1)</f>
        <v>1</v>
      </c>
      <c r="AHC665" s="204">
        <f>VLOOKUP(AGZ665,$A$681:$F$2354,6,FALSE)</f>
        <v>0</v>
      </c>
      <c r="AHD665" s="203" t="s">
        <v>61</v>
      </c>
      <c r="AHE665" s="10">
        <f>AHC665*1.5*AHB665</f>
        <v>0</v>
      </c>
      <c r="AHF665" s="10"/>
      <c r="AHG665" s="273"/>
      <c r="AHH665" s="203" t="s">
        <v>120</v>
      </c>
      <c r="AHI665" s="276" t="s">
        <v>3083</v>
      </c>
      <c r="AHK665" s="283">
        <f>IF(AHJ665="Kopman",2.2,1)</f>
        <v>1</v>
      </c>
      <c r="AHL665" s="204">
        <f>VLOOKUP(AHI665,$A$681:$F$2354,6,FALSE)</f>
        <v>0</v>
      </c>
      <c r="AHM665" s="203" t="s">
        <v>61</v>
      </c>
      <c r="AHN665" s="10">
        <f>AHL665*1.5*AHK665</f>
        <v>0</v>
      </c>
      <c r="AHO665" s="10"/>
      <c r="AHP665" s="273"/>
      <c r="AHQ665" s="203" t="s">
        <v>120</v>
      </c>
      <c r="AHR665" s="276" t="s">
        <v>2095</v>
      </c>
      <c r="AHT665" s="283">
        <f>IF(AHS665="Kopman",2.2,1)</f>
        <v>1</v>
      </c>
      <c r="AHU665" s="204">
        <f>VLOOKUP(AHR665,$A$681:$F$2354,6,FALSE)</f>
        <v>39</v>
      </c>
      <c r="AHV665" s="203" t="s">
        <v>61</v>
      </c>
      <c r="AHW665" s="10">
        <f>AHU665*1.5*AHT665</f>
        <v>58.5</v>
      </c>
      <c r="AHX665" s="10"/>
      <c r="AHY665" s="273"/>
      <c r="AHZ665" s="203" t="s">
        <v>120</v>
      </c>
      <c r="AIA665" s="276" t="s">
        <v>444</v>
      </c>
      <c r="AIC665" s="283">
        <f>IF(AIB665="Kopman",2.2,1)</f>
        <v>1</v>
      </c>
      <c r="AID665" s="204">
        <f>VLOOKUP(AIA665,$A$681:$F$2354,6,FALSE)</f>
        <v>0</v>
      </c>
      <c r="AIE665" s="203" t="s">
        <v>61</v>
      </c>
      <c r="AIF665" s="10">
        <f>AID665*1.5*AIC665</f>
        <v>0</v>
      </c>
      <c r="AIG665" s="10"/>
      <c r="AIH665" s="273"/>
      <c r="AII665" s="203" t="s">
        <v>120</v>
      </c>
      <c r="AIJ665" s="276" t="s">
        <v>2779</v>
      </c>
      <c r="AIL665" s="283">
        <f>IF(AIK665="Kopman",2.2,1)</f>
        <v>1</v>
      </c>
      <c r="AIM665" s="204">
        <f>VLOOKUP(AIJ665,$A$681:$F$2354,6,FALSE)</f>
        <v>0</v>
      </c>
      <c r="AIN665" s="203" t="s">
        <v>61</v>
      </c>
      <c r="AIO665" s="10">
        <f>AIM665*1.5*AIL665</f>
        <v>0</v>
      </c>
      <c r="AIP665" s="10"/>
      <c r="AIQ665" s="273"/>
      <c r="AIR665" s="203" t="s">
        <v>120</v>
      </c>
      <c r="AIS665" s="276" t="s">
        <v>693</v>
      </c>
      <c r="AIU665" s="283">
        <f>IF(AIT665="Kopman",2.2,1)</f>
        <v>1</v>
      </c>
      <c r="AIV665" s="204">
        <f>VLOOKUP(AIS665,$A$681:$F$2354,6,FALSE)</f>
        <v>38</v>
      </c>
      <c r="AIW665" s="203" t="s">
        <v>61</v>
      </c>
      <c r="AIX665" s="10">
        <f>AIV665*1.5*AIU665</f>
        <v>57</v>
      </c>
      <c r="AIY665" s="10"/>
      <c r="AIZ665" s="273"/>
      <c r="AJA665" s="203" t="s">
        <v>120</v>
      </c>
      <c r="AJB665" s="276" t="s">
        <v>693</v>
      </c>
      <c r="AJD665" s="283">
        <f>IF(AJC665="Kopman",2.2,1)</f>
        <v>1</v>
      </c>
      <c r="AJE665" s="204">
        <f>VLOOKUP(AJB665,$A$681:$F$2354,6,FALSE)</f>
        <v>38</v>
      </c>
      <c r="AJF665" s="203" t="s">
        <v>61</v>
      </c>
      <c r="AJG665" s="10">
        <f>AJE665*1.5*AJD665</f>
        <v>57</v>
      </c>
      <c r="AJH665" s="10"/>
      <c r="AJI665" s="273"/>
      <c r="AJJ665" s="203" t="s">
        <v>120</v>
      </c>
      <c r="AJK665" s="276" t="s">
        <v>542</v>
      </c>
      <c r="AJM665" s="283">
        <f>IF(AJL665="Kopman",2.2,1)</f>
        <v>1</v>
      </c>
      <c r="AJN665" s="204">
        <f>VLOOKUP(AJK665,$A$681:$F$2354,6,FALSE)</f>
        <v>116</v>
      </c>
      <c r="AJO665" s="203" t="s">
        <v>61</v>
      </c>
      <c r="AJP665" s="10">
        <f>AJN665*1.5*AJM665</f>
        <v>174</v>
      </c>
      <c r="AJQ665" s="10"/>
      <c r="AJR665" s="273"/>
      <c r="AJS665" s="203" t="s">
        <v>120</v>
      </c>
      <c r="AJT665" s="431" t="s">
        <v>1735</v>
      </c>
      <c r="AJV665" s="283">
        <f>IF(AJU665="Kopman",2.2,1)</f>
        <v>1</v>
      </c>
      <c r="AJW665" s="204">
        <f>VLOOKUP(AJT665,$A$681:$F$2354,6,FALSE)</f>
        <v>0</v>
      </c>
      <c r="AJX665" s="203" t="s">
        <v>61</v>
      </c>
      <c r="AJY665" s="10">
        <f>AJW665*1.5*AJV665</f>
        <v>0</v>
      </c>
      <c r="AJZ665" s="10"/>
      <c r="AKA665" s="273"/>
      <c r="AKB665" s="203" t="s">
        <v>120</v>
      </c>
      <c r="AKC665" s="276" t="s">
        <v>693</v>
      </c>
      <c r="AKE665" s="283">
        <f>IF(AKD665="Kopman",2.2,1)</f>
        <v>1</v>
      </c>
      <c r="AKF665" s="204">
        <f>VLOOKUP(AKC665,$A$681:$F$2354,6,FALSE)</f>
        <v>38</v>
      </c>
      <c r="AKG665" s="203" t="s">
        <v>61</v>
      </c>
      <c r="AKH665" s="10">
        <f>AKF665*1.5*AKE665</f>
        <v>57</v>
      </c>
      <c r="AKI665" s="10"/>
      <c r="AKJ665" s="273"/>
      <c r="AKK665" s="203" t="s">
        <v>120</v>
      </c>
      <c r="AKL665" s="276" t="s">
        <v>693</v>
      </c>
      <c r="AKN665" s="283">
        <f>IF(AKM665="Kopman",2.2,1)</f>
        <v>1</v>
      </c>
      <c r="AKO665" s="204">
        <f>VLOOKUP(AKL665,$A$681:$F$2354,6,FALSE)</f>
        <v>38</v>
      </c>
      <c r="AKP665" s="203" t="s">
        <v>61</v>
      </c>
      <c r="AKQ665" s="10">
        <f>AKO665*1.5*AKN665</f>
        <v>57</v>
      </c>
      <c r="AKR665" s="10"/>
      <c r="AKS665" s="273"/>
      <c r="AKT665" s="203" t="s">
        <v>120</v>
      </c>
      <c r="AKU665" s="276" t="s">
        <v>542</v>
      </c>
      <c r="AKW665" s="283">
        <f>IF(AKV665="Kopman",2.2,1)</f>
        <v>1</v>
      </c>
      <c r="AKX665" s="204">
        <f>VLOOKUP(AKU665,$A$681:$F$2354,6,FALSE)</f>
        <v>116</v>
      </c>
      <c r="AKY665" s="203" t="s">
        <v>61</v>
      </c>
      <c r="AKZ665" s="10">
        <f>AKX665*1.5*AKW665</f>
        <v>174</v>
      </c>
      <c r="ALA665" s="10"/>
      <c r="ALB665" s="273"/>
      <c r="ALC665" s="203" t="s">
        <v>120</v>
      </c>
      <c r="ALD665" s="276" t="s">
        <v>444</v>
      </c>
      <c r="ALF665" s="283">
        <f>IF(ALE665="Kopman",2.2,1)</f>
        <v>1</v>
      </c>
      <c r="ALG665" s="204">
        <f>VLOOKUP(ALD665,$A$681:$F$2354,6,FALSE)</f>
        <v>0</v>
      </c>
      <c r="ALH665" s="203" t="s">
        <v>61</v>
      </c>
      <c r="ALI665" s="10">
        <f>ALG665*1.5*ALF665</f>
        <v>0</v>
      </c>
      <c r="ALJ665" s="10"/>
      <c r="ALK665" s="273"/>
      <c r="ALL665" s="203" t="s">
        <v>120</v>
      </c>
      <c r="ALM665" s="276" t="s">
        <v>2644</v>
      </c>
      <c r="ALO665" s="283">
        <f>IF(ALN665="Kopman",2.2,1)</f>
        <v>1</v>
      </c>
      <c r="ALP665" s="204">
        <f>VLOOKUP(ALM665,$A$681:$F$2354,6,FALSE)</f>
        <v>0</v>
      </c>
      <c r="ALQ665" s="203" t="s">
        <v>61</v>
      </c>
      <c r="ALR665" s="10">
        <f>ALP665*1.5*ALO665</f>
        <v>0</v>
      </c>
      <c r="ALS665" s="10"/>
      <c r="ALT665" s="273"/>
      <c r="ALU665" s="203" t="s">
        <v>120</v>
      </c>
      <c r="ALV665" s="276" t="s">
        <v>651</v>
      </c>
      <c r="ALX665" s="283">
        <f>IF(ALW665="Kopman",2.2,1)</f>
        <v>1</v>
      </c>
      <c r="ALY665" s="204">
        <f>VLOOKUP(ALV665,$A$681:$F$2354,6,FALSE)</f>
        <v>0</v>
      </c>
      <c r="ALZ665" s="203" t="s">
        <v>61</v>
      </c>
      <c r="AMA665" s="10">
        <f>ALY665*1.5*ALX665</f>
        <v>0</v>
      </c>
      <c r="AMB665" s="10"/>
      <c r="AMC665" s="273"/>
      <c r="AMD665" s="203" t="s">
        <v>120</v>
      </c>
      <c r="AME665" s="276" t="s">
        <v>855</v>
      </c>
      <c r="AMG665" s="283">
        <f>IF(AMF665="Kopman",2.2,1)</f>
        <v>1</v>
      </c>
      <c r="AMH665" s="204">
        <f>VLOOKUP(AME665,$A$681:$F$2354,6,FALSE)</f>
        <v>74</v>
      </c>
      <c r="AMI665" s="203" t="s">
        <v>61</v>
      </c>
      <c r="AMJ665" s="10">
        <f>AMH665*1.5*AMG665</f>
        <v>111</v>
      </c>
      <c r="AMK665" s="10"/>
      <c r="AML665" s="273"/>
      <c r="AMM665" s="203" t="s">
        <v>120</v>
      </c>
      <c r="AMN665" s="276" t="s">
        <v>832</v>
      </c>
      <c r="AMP665" s="283">
        <f>IF(AMO665="Kopman",2.2,1)</f>
        <v>1</v>
      </c>
      <c r="AMQ665" s="204">
        <f>VLOOKUP(AMN665,$A$681:$F$2354,6,FALSE)</f>
        <v>0</v>
      </c>
      <c r="AMR665" s="203" t="s">
        <v>61</v>
      </c>
      <c r="AMS665" s="10">
        <f>AMQ665*1.5*AMP665</f>
        <v>0</v>
      </c>
      <c r="AMT665" s="10"/>
      <c r="AMU665" s="273"/>
      <c r="AMV665" s="203" t="s">
        <v>120</v>
      </c>
      <c r="AMW665" s="276" t="s">
        <v>693</v>
      </c>
      <c r="AMY665" s="283">
        <f>IF(AMX665="Kopman",2.2,1)</f>
        <v>1</v>
      </c>
      <c r="AMZ665" s="204">
        <f>VLOOKUP(AMW665,$A$681:$F$2354,6,FALSE)</f>
        <v>38</v>
      </c>
      <c r="ANA665" s="203" t="s">
        <v>61</v>
      </c>
      <c r="ANB665" s="10">
        <f>AMZ665*1.5*AMY665</f>
        <v>57</v>
      </c>
      <c r="ANC665" s="10"/>
      <c r="AND665" s="273"/>
      <c r="ANE665" s="203" t="s">
        <v>120</v>
      </c>
      <c r="ANF665" s="276" t="s">
        <v>693</v>
      </c>
      <c r="ANH665" s="283">
        <f>IF(ANG665="Kopman",2.2,1)</f>
        <v>1</v>
      </c>
      <c r="ANI665" s="204">
        <f>VLOOKUP(ANF665,$A$681:$F$2354,6,FALSE)</f>
        <v>38</v>
      </c>
      <c r="ANJ665" s="203" t="s">
        <v>61</v>
      </c>
      <c r="ANK665" s="10">
        <f>ANI665*1.5*ANH665</f>
        <v>57</v>
      </c>
      <c r="ANL665" s="10"/>
      <c r="ANM665" s="273"/>
      <c r="ANN665" s="203" t="s">
        <v>120</v>
      </c>
      <c r="ANO665" s="276" t="s">
        <v>444</v>
      </c>
      <c r="ANQ665" s="283">
        <f>IF(ANP665="Kopman",2.2,1)</f>
        <v>1</v>
      </c>
      <c r="ANR665" s="204">
        <f>VLOOKUP(ANO665,$A$681:$F$2354,6,FALSE)</f>
        <v>0</v>
      </c>
      <c r="ANS665" s="203" t="s">
        <v>61</v>
      </c>
      <c r="ANT665" s="10">
        <f>ANR665*1.5*ANQ665</f>
        <v>0</v>
      </c>
      <c r="ANU665" s="10"/>
      <c r="ANV665" s="273"/>
      <c r="ANW665" s="203" t="s">
        <v>120</v>
      </c>
      <c r="ANX665" s="276" t="s">
        <v>2706</v>
      </c>
      <c r="ANZ665" s="283">
        <f>IF(ANY665="Kopman",2.2,1)</f>
        <v>1</v>
      </c>
      <c r="AOA665" s="204">
        <f>VLOOKUP(ANX665,$A$681:$F$2354,6,FALSE)</f>
        <v>0</v>
      </c>
      <c r="AOB665" s="203" t="s">
        <v>61</v>
      </c>
      <c r="AOC665" s="10">
        <f>AOA665*1.5*ANZ665</f>
        <v>0</v>
      </c>
      <c r="AOD665" s="10"/>
      <c r="AOE665" s="273"/>
      <c r="AOF665" s="203" t="s">
        <v>120</v>
      </c>
      <c r="AOG665" s="276" t="s">
        <v>2707</v>
      </c>
      <c r="AOI665" s="283">
        <f>IF(AOH665="Kopman",2.2,1)</f>
        <v>1</v>
      </c>
      <c r="AOJ665" s="204">
        <f>VLOOKUP(AOG665,$A$681:$F$2354,6,FALSE)</f>
        <v>4</v>
      </c>
      <c r="AOK665" s="203" t="s">
        <v>61</v>
      </c>
      <c r="AOL665" s="10">
        <f>AOJ665*1.5*AOI665</f>
        <v>6</v>
      </c>
      <c r="AOM665" s="10"/>
      <c r="AON665" s="273"/>
      <c r="AOO665" s="203" t="s">
        <v>120</v>
      </c>
      <c r="AOP665" s="276" t="s">
        <v>2635</v>
      </c>
      <c r="AOR665" s="283">
        <f>IF(AOQ665="Kopman",2.2,1)</f>
        <v>1</v>
      </c>
      <c r="AOS665" s="204">
        <f>VLOOKUP(AOP665,$A$681:$F$2354,6,FALSE)</f>
        <v>39</v>
      </c>
      <c r="AOT665" s="203" t="s">
        <v>61</v>
      </c>
      <c r="AOU665" s="10">
        <f>AOS665*1.5*AOR665</f>
        <v>58.5</v>
      </c>
      <c r="AOV665" s="10"/>
      <c r="AOW665" s="273"/>
      <c r="AOX665" s="203" t="s">
        <v>120</v>
      </c>
      <c r="AOY665" s="276" t="s">
        <v>444</v>
      </c>
      <c r="APA665" s="283">
        <f>IF(AOZ665="Kopman",2.2,1)</f>
        <v>1</v>
      </c>
      <c r="APB665" s="204">
        <f>VLOOKUP(AOY665,$A$681:$F$2354,6,FALSE)</f>
        <v>0</v>
      </c>
      <c r="APC665" s="203" t="s">
        <v>61</v>
      </c>
      <c r="APD665" s="10">
        <f>APB665*1.5*APA665</f>
        <v>0</v>
      </c>
      <c r="APE665" s="10"/>
      <c r="APF665" s="273"/>
      <c r="APG665" s="203" t="s">
        <v>120</v>
      </c>
      <c r="APH665" s="276" t="s">
        <v>2635</v>
      </c>
      <c r="APJ665" s="283">
        <f>IF(API665="Kopman",2.2,1)</f>
        <v>1</v>
      </c>
      <c r="APK665" s="204">
        <f>VLOOKUP(APH665,$A$681:$F$2354,6,FALSE)</f>
        <v>39</v>
      </c>
      <c r="APL665" s="203" t="s">
        <v>61</v>
      </c>
      <c r="APM665" s="10">
        <f>APK665*1.5*APJ665</f>
        <v>58.5</v>
      </c>
      <c r="APN665" s="10"/>
      <c r="APO665" s="273"/>
      <c r="APP665" s="203" t="s">
        <v>120</v>
      </c>
      <c r="APQ665" s="276" t="s">
        <v>956</v>
      </c>
      <c r="APS665" s="283">
        <f>IF(APR665="Kopman",2.2,1)</f>
        <v>1</v>
      </c>
      <c r="APT665" s="204">
        <f>VLOOKUP(APQ665,$A$681:$F$2354,6,FALSE)</f>
        <v>1</v>
      </c>
      <c r="APU665" s="203" t="s">
        <v>61</v>
      </c>
      <c r="APV665" s="10">
        <f>APT665*1.5*APS665</f>
        <v>1.5</v>
      </c>
      <c r="APW665" s="10"/>
      <c r="APX665" s="273"/>
      <c r="APY665" s="203" t="s">
        <v>120</v>
      </c>
      <c r="APZ665" s="276" t="s">
        <v>693</v>
      </c>
      <c r="AQB665" s="283">
        <f>IF(AQA665="Kopman",2.2,1)</f>
        <v>1</v>
      </c>
      <c r="AQC665" s="204">
        <f>VLOOKUP(APZ665,$A$681:$F$2354,6,FALSE)</f>
        <v>38</v>
      </c>
      <c r="AQD665" s="203" t="s">
        <v>61</v>
      </c>
      <c r="AQE665" s="10">
        <f>AQC665*1.5*AQB665</f>
        <v>57</v>
      </c>
      <c r="AQF665" s="10"/>
      <c r="AQG665" s="273"/>
    </row>
    <row r="666" spans="1:1125" s="14" customFormat="1" ht="15">
      <c r="A666" s="203" t="s">
        <v>121</v>
      </c>
      <c r="B666" s="276" t="s">
        <v>2523</v>
      </c>
      <c r="D666" s="204"/>
      <c r="E666" s="204">
        <f>VLOOKUP(B666,$A$681:$F$2354,6,FALSE)</f>
        <v>15</v>
      </c>
      <c r="F666" s="203" t="s">
        <v>63</v>
      </c>
      <c r="G666" s="10">
        <f>E666*1.4</f>
        <v>21</v>
      </c>
      <c r="H666" s="10"/>
      <c r="I666" s="267"/>
      <c r="J666" s="203" t="s">
        <v>121</v>
      </c>
      <c r="K666" s="276" t="s">
        <v>855</v>
      </c>
      <c r="M666" s="204"/>
      <c r="N666" s="204">
        <f>VLOOKUP(K666,$A$681:$F$2354,6,FALSE)</f>
        <v>74</v>
      </c>
      <c r="O666" s="203" t="s">
        <v>63</v>
      </c>
      <c r="P666" s="10">
        <f>N666*1.4</f>
        <v>103.6</v>
      </c>
      <c r="Q666" s="10"/>
      <c r="R666" s="267"/>
      <c r="S666" s="203" t="s">
        <v>121</v>
      </c>
      <c r="T666" s="276" t="s">
        <v>2523</v>
      </c>
      <c r="V666" s="204"/>
      <c r="W666" s="204">
        <f>VLOOKUP(T666,$A$681:$F$2354,6,FALSE)</f>
        <v>15</v>
      </c>
      <c r="X666" s="203" t="s">
        <v>63</v>
      </c>
      <c r="Y666" s="10">
        <f>W666*1.4</f>
        <v>21</v>
      </c>
      <c r="Z666" s="10"/>
      <c r="AA666" s="267"/>
      <c r="AB666" s="203" t="s">
        <v>121</v>
      </c>
      <c r="AC666" s="276" t="s">
        <v>444</v>
      </c>
      <c r="AE666" s="204"/>
      <c r="AF666" s="204">
        <f>VLOOKUP(AC666,$A$681:$F$2354,6,FALSE)</f>
        <v>0</v>
      </c>
      <c r="AG666" s="203" t="s">
        <v>63</v>
      </c>
      <c r="AH666" s="10">
        <f>AF666*1.4</f>
        <v>0</v>
      </c>
      <c r="AI666" s="10"/>
      <c r="AJ666" s="267"/>
      <c r="AK666" s="203" t="s">
        <v>121</v>
      </c>
      <c r="AL666" s="276" t="s">
        <v>2838</v>
      </c>
      <c r="AN666" s="204"/>
      <c r="AO666" s="204">
        <f>VLOOKUP(AL666,$A$681:$F$2354,6,FALSE)</f>
        <v>187</v>
      </c>
      <c r="AP666" s="203" t="s">
        <v>63</v>
      </c>
      <c r="AQ666" s="10">
        <f>AO666*1.4</f>
        <v>261.8</v>
      </c>
      <c r="AR666" s="10"/>
      <c r="AS666" s="267"/>
      <c r="AT666" s="203" t="s">
        <v>121</v>
      </c>
      <c r="AU666" s="276" t="s">
        <v>535</v>
      </c>
      <c r="AW666" s="204"/>
      <c r="AX666" s="204">
        <f>VLOOKUP(AU666,$A$681:$F$2354,6,FALSE)</f>
        <v>30</v>
      </c>
      <c r="AY666" s="203" t="s">
        <v>63</v>
      </c>
      <c r="AZ666" s="10">
        <f>AX666*1.4</f>
        <v>42</v>
      </c>
      <c r="BA666" s="10"/>
      <c r="BB666" s="267"/>
      <c r="BC666" s="203" t="s">
        <v>121</v>
      </c>
      <c r="BD666" s="276" t="s">
        <v>644</v>
      </c>
      <c r="BF666" s="204"/>
      <c r="BG666" s="204">
        <f>VLOOKUP(BD666,$A$681:$F$2354,6,FALSE)</f>
        <v>21</v>
      </c>
      <c r="BH666" s="203" t="s">
        <v>63</v>
      </c>
      <c r="BI666" s="10">
        <f>BG666*1.4</f>
        <v>29.4</v>
      </c>
      <c r="BJ666" s="10"/>
      <c r="BK666" s="267"/>
      <c r="BL666" s="203" t="s">
        <v>121</v>
      </c>
      <c r="BM666" s="276" t="s">
        <v>444</v>
      </c>
      <c r="BO666" s="204"/>
      <c r="BP666" s="204">
        <f>VLOOKUP(BM666,$A$681:$F$2354,6,FALSE)</f>
        <v>0</v>
      </c>
      <c r="BQ666" s="203" t="s">
        <v>63</v>
      </c>
      <c r="BR666" s="10">
        <f>BP666*1.4</f>
        <v>0</v>
      </c>
      <c r="BS666" s="10"/>
      <c r="BT666" s="267"/>
      <c r="BU666" s="203" t="s">
        <v>121</v>
      </c>
      <c r="BV666" s="276" t="s">
        <v>444</v>
      </c>
      <c r="BX666" s="204"/>
      <c r="BY666" s="204">
        <f>VLOOKUP(BV666,$A$681:$F$2354,6,FALSE)</f>
        <v>0</v>
      </c>
      <c r="BZ666" s="203" t="s">
        <v>63</v>
      </c>
      <c r="CA666" s="10">
        <f>BY666*1.4</f>
        <v>0</v>
      </c>
      <c r="CB666" s="10"/>
      <c r="CC666" s="267"/>
      <c r="CD666" s="203" t="s">
        <v>121</v>
      </c>
      <c r="CE666" s="276" t="s">
        <v>855</v>
      </c>
      <c r="CG666" s="204"/>
      <c r="CH666" s="204">
        <f>VLOOKUP(CE666,$A$681:$F$2354,6,FALSE)</f>
        <v>74</v>
      </c>
      <c r="CI666" s="203" t="s">
        <v>63</v>
      </c>
      <c r="CJ666" s="10">
        <f>CH666*1.4</f>
        <v>103.6</v>
      </c>
      <c r="CK666" s="10"/>
      <c r="CL666" s="267"/>
      <c r="CM666" s="203" t="s">
        <v>121</v>
      </c>
      <c r="CN666" s="276" t="s">
        <v>2523</v>
      </c>
      <c r="CP666" s="204"/>
      <c r="CQ666" s="204">
        <f>VLOOKUP(CN666,$A$681:$F$2354,6,FALSE)</f>
        <v>15</v>
      </c>
      <c r="CR666" s="203" t="s">
        <v>63</v>
      </c>
      <c r="CS666" s="10">
        <f>CQ666*1.4</f>
        <v>21</v>
      </c>
      <c r="CT666" s="10"/>
      <c r="CU666" s="267"/>
      <c r="CV666" s="203" t="s">
        <v>121</v>
      </c>
      <c r="CW666" s="276" t="s">
        <v>644</v>
      </c>
      <c r="CY666" s="204"/>
      <c r="CZ666" s="204">
        <f>VLOOKUP(CW666,$A$681:$F$2354,6,FALSE)</f>
        <v>21</v>
      </c>
      <c r="DA666" s="203" t="s">
        <v>63</v>
      </c>
      <c r="DB666" s="10">
        <f>CZ666*1.4</f>
        <v>29.4</v>
      </c>
      <c r="DC666" s="10"/>
      <c r="DD666" s="267"/>
      <c r="DE666" s="203" t="s">
        <v>121</v>
      </c>
      <c r="DF666" s="276" t="s">
        <v>587</v>
      </c>
      <c r="DH666" s="204"/>
      <c r="DI666" s="204">
        <f>VLOOKUP(DF666,$A$681:$F$2354,6,FALSE)</f>
        <v>135</v>
      </c>
      <c r="DJ666" s="203" t="s">
        <v>63</v>
      </c>
      <c r="DK666" s="10">
        <f>DI666*1.4</f>
        <v>189</v>
      </c>
      <c r="DL666" s="10"/>
      <c r="DM666" s="267"/>
      <c r="DN666" s="203" t="s">
        <v>121</v>
      </c>
      <c r="DO666" s="276" t="s">
        <v>466</v>
      </c>
      <c r="DQ666" s="204"/>
      <c r="DR666" s="204">
        <f>VLOOKUP(DO666,$A$681:$F$2354,6,FALSE)</f>
        <v>40</v>
      </c>
      <c r="DS666" s="203" t="s">
        <v>63</v>
      </c>
      <c r="DT666" s="10">
        <f>DR666*1.4</f>
        <v>56</v>
      </c>
      <c r="DU666" s="10"/>
      <c r="DV666" s="267"/>
      <c r="DW666" s="203" t="s">
        <v>121</v>
      </c>
      <c r="DX666" s="278" t="s">
        <v>183</v>
      </c>
      <c r="DZ666" s="204"/>
      <c r="EA666" s="204" t="e">
        <f>VLOOKUP(DX666,$A$681:$F$2354,6,FALSE)</f>
        <v>#N/A</v>
      </c>
      <c r="EB666" s="203" t="s">
        <v>63</v>
      </c>
      <c r="EC666" s="10" t="e">
        <f>EA666*1.4</f>
        <v>#N/A</v>
      </c>
      <c r="ED666" s="10"/>
      <c r="EE666" s="267"/>
      <c r="EF666" s="203" t="s">
        <v>121</v>
      </c>
      <c r="EG666" s="276" t="s">
        <v>3095</v>
      </c>
      <c r="EI666" s="204"/>
      <c r="EJ666" s="204">
        <f>VLOOKUP(EG666,$A$681:$F$2354,6,FALSE)</f>
        <v>0</v>
      </c>
      <c r="EK666" s="203" t="s">
        <v>63</v>
      </c>
      <c r="EL666" s="10">
        <f>EJ666*1.4</f>
        <v>0</v>
      </c>
      <c r="EM666" s="10"/>
      <c r="EN666" s="267"/>
      <c r="EO666" s="203" t="s">
        <v>121</v>
      </c>
      <c r="EP666" s="276" t="s">
        <v>444</v>
      </c>
      <c r="ER666" s="204"/>
      <c r="ES666" s="204">
        <f>VLOOKUP(EP666,$A$681:$F$2354,6,FALSE)</f>
        <v>0</v>
      </c>
      <c r="ET666" s="203" t="s">
        <v>63</v>
      </c>
      <c r="EU666" s="10">
        <f>ES666*1.4</f>
        <v>0</v>
      </c>
      <c r="EV666" s="10"/>
      <c r="EW666" s="267"/>
      <c r="EX666" s="203" t="s">
        <v>121</v>
      </c>
      <c r="EY666" s="276" t="s">
        <v>707</v>
      </c>
      <c r="FA666" s="204"/>
      <c r="FB666" s="204">
        <f>VLOOKUP(EY666,$A$681:$F$2354,6,FALSE)</f>
        <v>74</v>
      </c>
      <c r="FC666" s="203" t="s">
        <v>63</v>
      </c>
      <c r="FD666" s="10">
        <f>FB666*1.4</f>
        <v>103.6</v>
      </c>
      <c r="FE666" s="10"/>
      <c r="FF666" s="267"/>
      <c r="FG666" s="203" t="s">
        <v>121</v>
      </c>
      <c r="FH666" s="421" t="s">
        <v>2070</v>
      </c>
      <c r="FJ666" s="204"/>
      <c r="FK666" s="204">
        <f>VLOOKUP(FH666,$A$681:$F$2354,6,FALSE)</f>
        <v>0</v>
      </c>
      <c r="FL666" s="203" t="s">
        <v>63</v>
      </c>
      <c r="FM666" s="10">
        <f>FK666*1.4</f>
        <v>0</v>
      </c>
      <c r="FN666" s="10"/>
      <c r="FO666" s="267"/>
      <c r="FP666" s="203" t="s">
        <v>121</v>
      </c>
      <c r="FQ666" s="276" t="s">
        <v>1284</v>
      </c>
      <c r="FS666" s="204"/>
      <c r="FT666" s="204">
        <f>VLOOKUP(FQ666,$A$681:$F$2354,6,FALSE)</f>
        <v>0</v>
      </c>
      <c r="FU666" s="203" t="s">
        <v>63</v>
      </c>
      <c r="FV666" s="10">
        <f>FT666*1.4</f>
        <v>0</v>
      </c>
      <c r="FW666" s="10"/>
      <c r="FX666" s="267"/>
      <c r="FY666" s="203" t="s">
        <v>121</v>
      </c>
      <c r="FZ666" s="276" t="s">
        <v>2838</v>
      </c>
      <c r="GB666" s="204"/>
      <c r="GC666" s="204">
        <f>VLOOKUP(FZ666,$A$681:$F$2354,6,FALSE)</f>
        <v>187</v>
      </c>
      <c r="GD666" s="203" t="s">
        <v>63</v>
      </c>
      <c r="GE666" s="10">
        <f>GC666*1.4</f>
        <v>261.8</v>
      </c>
      <c r="GF666" s="10"/>
      <c r="GG666" s="267"/>
      <c r="GH666" s="203" t="s">
        <v>121</v>
      </c>
      <c r="GI666" s="276" t="s">
        <v>693</v>
      </c>
      <c r="GK666" s="204"/>
      <c r="GL666" s="204">
        <f>VLOOKUP(GI666,$A$681:$F$2354,6,FALSE)</f>
        <v>38</v>
      </c>
      <c r="GM666" s="203" t="s">
        <v>63</v>
      </c>
      <c r="GN666" s="10">
        <f>GL666*1.4</f>
        <v>53.199999999999996</v>
      </c>
      <c r="GO666" s="10"/>
      <c r="GP666" s="267"/>
      <c r="GQ666" s="203" t="s">
        <v>121</v>
      </c>
      <c r="GR666" s="276" t="s">
        <v>2139</v>
      </c>
      <c r="GT666" s="204"/>
      <c r="GU666" s="204">
        <f>VLOOKUP(GR666,$A$681:$F$2354,6,FALSE)</f>
        <v>61</v>
      </c>
      <c r="GV666" s="203" t="s">
        <v>63</v>
      </c>
      <c r="GW666" s="10">
        <f>GU666*1.4</f>
        <v>85.399999999999991</v>
      </c>
      <c r="GX666" s="10"/>
      <c r="GY666" s="267"/>
      <c r="GZ666" s="203" t="s">
        <v>121</v>
      </c>
      <c r="HA666" s="276" t="s">
        <v>1234</v>
      </c>
      <c r="HC666" s="204"/>
      <c r="HD666" s="204">
        <f>VLOOKUP(HA666,$A$681:$F$2354,6,FALSE)</f>
        <v>0</v>
      </c>
      <c r="HE666" s="203" t="s">
        <v>63</v>
      </c>
      <c r="HF666" s="10">
        <f>HD666*1.4</f>
        <v>0</v>
      </c>
      <c r="HG666" s="10"/>
      <c r="HH666" s="267"/>
      <c r="HI666" s="203" t="s">
        <v>121</v>
      </c>
      <c r="HJ666" s="276" t="s">
        <v>2523</v>
      </c>
      <c r="HL666" s="204"/>
      <c r="HM666" s="204">
        <f>VLOOKUP(HJ666,$A$681:$F$2354,6,FALSE)</f>
        <v>15</v>
      </c>
      <c r="HN666" s="203" t="s">
        <v>63</v>
      </c>
      <c r="HO666" s="10">
        <f>HM666*1.4</f>
        <v>21</v>
      </c>
      <c r="HP666" s="10"/>
      <c r="HQ666" s="267"/>
      <c r="HR666" s="203" t="s">
        <v>121</v>
      </c>
      <c r="HS666" s="276" t="s">
        <v>444</v>
      </c>
      <c r="HU666" s="204"/>
      <c r="HV666" s="204">
        <f>VLOOKUP(HS666,$A$681:$F$2354,6,FALSE)</f>
        <v>0</v>
      </c>
      <c r="HW666" s="203" t="s">
        <v>63</v>
      </c>
      <c r="HX666" s="10">
        <f>HV666*1.4</f>
        <v>0</v>
      </c>
      <c r="HY666" s="10"/>
      <c r="HZ666" s="267"/>
      <c r="IA666" s="203" t="s">
        <v>121</v>
      </c>
      <c r="IB666" s="285" t="s">
        <v>183</v>
      </c>
      <c r="ID666" s="204"/>
      <c r="IE666" s="204" t="e">
        <f>VLOOKUP(IB666,$A$681:$F$2354,6,FALSE)</f>
        <v>#N/A</v>
      </c>
      <c r="IF666" s="203" t="s">
        <v>63</v>
      </c>
      <c r="IG666" s="10" t="e">
        <f>IE666*1.4</f>
        <v>#N/A</v>
      </c>
      <c r="IH666" s="10"/>
      <c r="II666" s="267"/>
      <c r="IJ666" s="203" t="s">
        <v>121</v>
      </c>
      <c r="IK666" s="276" t="s">
        <v>533</v>
      </c>
      <c r="IM666" s="204"/>
      <c r="IN666" s="204">
        <f>VLOOKUP(IK666,$A$681:$F$2354,6,FALSE)</f>
        <v>0</v>
      </c>
      <c r="IO666" s="203" t="s">
        <v>63</v>
      </c>
      <c r="IP666" s="10">
        <f>IN666*1.4</f>
        <v>0</v>
      </c>
      <c r="IQ666" s="10"/>
      <c r="IR666" s="267"/>
      <c r="IS666" s="203" t="s">
        <v>121</v>
      </c>
      <c r="IT666" s="276" t="s">
        <v>2850</v>
      </c>
      <c r="IV666" s="204"/>
      <c r="IW666" s="204">
        <f>VLOOKUP(IT666,$A$681:$F$2354,6,FALSE)</f>
        <v>0</v>
      </c>
      <c r="IX666" s="203" t="s">
        <v>63</v>
      </c>
      <c r="IY666" s="10">
        <f>IW666*1.4</f>
        <v>0</v>
      </c>
      <c r="IZ666" s="10"/>
      <c r="JA666" s="267"/>
      <c r="JB666" s="203" t="s">
        <v>121</v>
      </c>
      <c r="JC666" s="276" t="s">
        <v>693</v>
      </c>
      <c r="JE666" s="204"/>
      <c r="JF666" s="204">
        <f>VLOOKUP(JC666,$A$681:$F$2354,6,FALSE)</f>
        <v>38</v>
      </c>
      <c r="JG666" s="203" t="s">
        <v>63</v>
      </c>
      <c r="JH666" s="10">
        <f>JF666*1.4</f>
        <v>53.199999999999996</v>
      </c>
      <c r="JI666" s="10"/>
      <c r="JJ666" s="267"/>
      <c r="JK666" s="203" t="s">
        <v>121</v>
      </c>
      <c r="JL666" s="276" t="s">
        <v>1284</v>
      </c>
      <c r="JN666" s="204"/>
      <c r="JO666" s="204">
        <f>VLOOKUP(JL666,$A$681:$F$2354,6,FALSE)</f>
        <v>0</v>
      </c>
      <c r="JP666" s="203" t="s">
        <v>63</v>
      </c>
      <c r="JQ666" s="10">
        <f>JO666*1.4</f>
        <v>0</v>
      </c>
      <c r="JR666" s="10"/>
      <c r="JS666" s="267"/>
      <c r="JT666" s="203" t="s">
        <v>121</v>
      </c>
      <c r="JU666" s="276" t="s">
        <v>713</v>
      </c>
      <c r="JW666" s="204"/>
      <c r="JX666" s="204">
        <f>VLOOKUP(JU666,$A$681:$F$2354,6,FALSE)</f>
        <v>0</v>
      </c>
      <c r="JY666" s="203" t="s">
        <v>63</v>
      </c>
      <c r="JZ666" s="10">
        <f>JX666*1.4</f>
        <v>0</v>
      </c>
      <c r="KA666" s="10"/>
      <c r="KB666" s="267"/>
      <c r="KC666" s="203" t="s">
        <v>121</v>
      </c>
      <c r="KD666" s="276" t="s">
        <v>494</v>
      </c>
      <c r="KF666" s="204"/>
      <c r="KG666" s="204">
        <f>VLOOKUP(KD666,$A$681:$F$2354,6,FALSE)</f>
        <v>0</v>
      </c>
      <c r="KH666" s="203" t="s">
        <v>63</v>
      </c>
      <c r="KI666" s="10">
        <f>KG666*1.4</f>
        <v>0</v>
      </c>
      <c r="KJ666" s="10"/>
      <c r="KK666" s="267"/>
      <c r="KL666" s="203" t="s">
        <v>121</v>
      </c>
      <c r="KM666" s="276" t="s">
        <v>2758</v>
      </c>
      <c r="KO666" s="204"/>
      <c r="KP666" s="204">
        <f>VLOOKUP(KM666,$A$681:$F$2354,6,FALSE)</f>
        <v>0</v>
      </c>
      <c r="KQ666" s="203" t="s">
        <v>63</v>
      </c>
      <c r="KR666" s="10">
        <f>KP666*1.4</f>
        <v>0</v>
      </c>
      <c r="KS666" s="10"/>
      <c r="KT666" s="267"/>
      <c r="KU666" s="203" t="s">
        <v>121</v>
      </c>
      <c r="KV666" s="276" t="s">
        <v>855</v>
      </c>
      <c r="KX666" s="204"/>
      <c r="KY666" s="204">
        <f>VLOOKUP(KV666,$A$681:$F$2354,6,FALSE)</f>
        <v>74</v>
      </c>
      <c r="KZ666" s="203" t="s">
        <v>63</v>
      </c>
      <c r="LA666" s="10">
        <f>KY666*1.4</f>
        <v>103.6</v>
      </c>
      <c r="LB666" s="10"/>
      <c r="LC666" s="267"/>
      <c r="LD666" s="203" t="s">
        <v>121</v>
      </c>
      <c r="LE666" s="276" t="s">
        <v>2702</v>
      </c>
      <c r="LG666" s="204"/>
      <c r="LH666" s="204">
        <f>VLOOKUP(LE666,$A$681:$F$2354,6,FALSE)</f>
        <v>3</v>
      </c>
      <c r="LI666" s="203" t="s">
        <v>63</v>
      </c>
      <c r="LJ666" s="10">
        <f>LH666*1.4</f>
        <v>4.1999999999999993</v>
      </c>
      <c r="LK666" s="10"/>
      <c r="LL666" s="267"/>
      <c r="LM666" s="203" t="s">
        <v>121</v>
      </c>
      <c r="LN666" s="276" t="s">
        <v>2523</v>
      </c>
      <c r="LP666" s="204"/>
      <c r="LQ666" s="204">
        <f>VLOOKUP(LN666,$A$681:$F$2354,6,FALSE)</f>
        <v>15</v>
      </c>
      <c r="LR666" s="203" t="s">
        <v>63</v>
      </c>
      <c r="LS666" s="10">
        <f>LQ666*1.4</f>
        <v>21</v>
      </c>
      <c r="LT666" s="10"/>
      <c r="LU666" s="267"/>
      <c r="LV666" s="203" t="s">
        <v>121</v>
      </c>
      <c r="LW666" s="276" t="s">
        <v>1737</v>
      </c>
      <c r="LY666" s="204"/>
      <c r="LZ666" s="204">
        <f>VLOOKUP(LW666,$A$681:$F$2354,6,FALSE)</f>
        <v>3</v>
      </c>
      <c r="MA666" s="203" t="s">
        <v>63</v>
      </c>
      <c r="MB666" s="10">
        <f>LZ666*1.4</f>
        <v>4.1999999999999993</v>
      </c>
      <c r="MC666" s="10"/>
      <c r="MD666" s="267"/>
      <c r="ME666" s="203" t="s">
        <v>121</v>
      </c>
      <c r="MF666" s="276" t="s">
        <v>2758</v>
      </c>
      <c r="MH666" s="204"/>
      <c r="MI666" s="204">
        <f>VLOOKUP(MF666,$A$681:$F$2354,6,FALSE)</f>
        <v>0</v>
      </c>
      <c r="MJ666" s="203" t="s">
        <v>63</v>
      </c>
      <c r="MK666" s="10">
        <f>MI666*1.4</f>
        <v>0</v>
      </c>
      <c r="ML666" s="10"/>
      <c r="MM666" s="267"/>
      <c r="MN666" s="203" t="s">
        <v>121</v>
      </c>
      <c r="MO666" s="276" t="s">
        <v>693</v>
      </c>
      <c r="MQ666" s="204"/>
      <c r="MR666" s="204">
        <f>VLOOKUP(MO666,$A$681:$F$2354,6,FALSE)</f>
        <v>38</v>
      </c>
      <c r="MS666" s="203" t="s">
        <v>63</v>
      </c>
      <c r="MT666" s="10">
        <f>MR666*1.4</f>
        <v>53.199999999999996</v>
      </c>
      <c r="MU666" s="10"/>
      <c r="MV666" s="267"/>
      <c r="MW666" s="203" t="s">
        <v>121</v>
      </c>
      <c r="MX666" s="276" t="s">
        <v>444</v>
      </c>
      <c r="MZ666" s="204"/>
      <c r="NA666" s="204">
        <f>VLOOKUP(MX666,$A$681:$F$2354,6,FALSE)</f>
        <v>0</v>
      </c>
      <c r="NB666" s="203" t="s">
        <v>63</v>
      </c>
      <c r="NC666" s="10">
        <f>NA666*1.4</f>
        <v>0</v>
      </c>
      <c r="ND666" s="10"/>
      <c r="NE666" s="267"/>
      <c r="NF666" s="203" t="s">
        <v>121</v>
      </c>
      <c r="NG666" s="276" t="s">
        <v>1835</v>
      </c>
      <c r="NI666" s="204"/>
      <c r="NJ666" s="204">
        <f>VLOOKUP(NG666,$A$681:$F$2354,6,FALSE)</f>
        <v>0</v>
      </c>
      <c r="NK666" s="203" t="s">
        <v>63</v>
      </c>
      <c r="NL666" s="10">
        <f>NJ666*1.4</f>
        <v>0</v>
      </c>
      <c r="NM666" s="10"/>
      <c r="NN666" s="267"/>
      <c r="NO666" s="203" t="s">
        <v>121</v>
      </c>
      <c r="NP666" s="424" t="s">
        <v>693</v>
      </c>
      <c r="NR666" s="204"/>
      <c r="NS666" s="204">
        <f>VLOOKUP(NP666,$A$681:$F$2354,6,FALSE)</f>
        <v>38</v>
      </c>
      <c r="NT666" s="203" t="s">
        <v>63</v>
      </c>
      <c r="NU666" s="10">
        <f>NS666*1.4</f>
        <v>53.199999999999996</v>
      </c>
      <c r="NV666" s="10"/>
      <c r="NW666" s="267"/>
      <c r="NX666" s="203" t="s">
        <v>121</v>
      </c>
      <c r="NY666" s="276" t="s">
        <v>1194</v>
      </c>
      <c r="OA666" s="204"/>
      <c r="OB666" s="204">
        <f>VLOOKUP(NY666,$A$681:$F$2354,6,FALSE)</f>
        <v>0</v>
      </c>
      <c r="OC666" s="203" t="s">
        <v>63</v>
      </c>
      <c r="OD666" s="10">
        <f>OB666*1.4</f>
        <v>0</v>
      </c>
      <c r="OE666" s="10"/>
      <c r="OF666" s="267"/>
      <c r="OG666" s="203" t="s">
        <v>121</v>
      </c>
      <c r="OH666" s="276" t="s">
        <v>2335</v>
      </c>
      <c r="OJ666" s="204"/>
      <c r="OK666" s="204">
        <f>VLOOKUP(OH666,$A$681:$F$2354,6,FALSE)</f>
        <v>90</v>
      </c>
      <c r="OL666" s="203" t="s">
        <v>63</v>
      </c>
      <c r="OM666" s="10">
        <f>OK666*1.4</f>
        <v>125.99999999999999</v>
      </c>
      <c r="ON666" s="10"/>
      <c r="OO666" s="267"/>
      <c r="OP666" s="203" t="s">
        <v>121</v>
      </c>
      <c r="OQ666" s="424" t="s">
        <v>2758</v>
      </c>
      <c r="OS666" s="204"/>
      <c r="OT666" s="204">
        <f>VLOOKUP(OQ666,$A$681:$F$2354,6,FALSE)</f>
        <v>0</v>
      </c>
      <c r="OU666" s="203" t="s">
        <v>63</v>
      </c>
      <c r="OV666" s="10">
        <f>OT666*1.4</f>
        <v>0</v>
      </c>
      <c r="OW666" s="10"/>
      <c r="OX666" s="267"/>
      <c r="OY666" s="203" t="s">
        <v>121</v>
      </c>
      <c r="OZ666" s="428" t="s">
        <v>693</v>
      </c>
      <c r="PB666" s="204"/>
      <c r="PC666" s="204">
        <f>VLOOKUP(OZ666,$A$681:$F$2354,6,FALSE)</f>
        <v>38</v>
      </c>
      <c r="PD666" s="203" t="s">
        <v>63</v>
      </c>
      <c r="PE666" s="10">
        <f>PC666*1.4</f>
        <v>53.199999999999996</v>
      </c>
      <c r="PF666" s="10"/>
      <c r="PG666" s="267"/>
      <c r="PH666" s="203" t="s">
        <v>121</v>
      </c>
      <c r="PI666" s="276" t="s">
        <v>2139</v>
      </c>
      <c r="PK666" s="204"/>
      <c r="PL666" s="204">
        <f>VLOOKUP(PI666,$A$681:$F$2354,6,FALSE)</f>
        <v>61</v>
      </c>
      <c r="PM666" s="203" t="s">
        <v>63</v>
      </c>
      <c r="PN666" s="10">
        <f>PL666*1.4</f>
        <v>85.399999999999991</v>
      </c>
      <c r="PO666" s="10"/>
      <c r="PP666" s="267"/>
      <c r="PQ666" s="203" t="s">
        <v>121</v>
      </c>
      <c r="PR666" s="276" t="s">
        <v>183</v>
      </c>
      <c r="PT666" s="204"/>
      <c r="PU666" s="204" t="e">
        <f>VLOOKUP(PR666,$A$681:$F$2354,6,FALSE)</f>
        <v>#N/A</v>
      </c>
      <c r="PV666" s="203" t="s">
        <v>63</v>
      </c>
      <c r="PW666" s="10" t="e">
        <f>PU666*1.4</f>
        <v>#N/A</v>
      </c>
      <c r="PX666" s="10"/>
      <c r="PY666" s="267"/>
      <c r="PZ666" s="203" t="s">
        <v>121</v>
      </c>
      <c r="QA666" s="276" t="s">
        <v>2863</v>
      </c>
      <c r="QC666" s="204"/>
      <c r="QD666" s="204">
        <f>VLOOKUP(QA666,$A$681:$F$2354,6,FALSE)</f>
        <v>0</v>
      </c>
      <c r="QE666" s="203" t="s">
        <v>63</v>
      </c>
      <c r="QF666" s="10">
        <f>QD666*1.4</f>
        <v>0</v>
      </c>
      <c r="QG666" s="10"/>
      <c r="QH666" s="267"/>
      <c r="QI666" s="203" t="s">
        <v>121</v>
      </c>
      <c r="QJ666" s="276" t="s">
        <v>1296</v>
      </c>
      <c r="QL666" s="204"/>
      <c r="QM666" s="204">
        <f>VLOOKUP(QJ666,$A$681:$F$2354,6,FALSE)</f>
        <v>30</v>
      </c>
      <c r="QN666" s="203" t="s">
        <v>63</v>
      </c>
      <c r="QO666" s="10">
        <f>QM666*1.4</f>
        <v>42</v>
      </c>
      <c r="QP666" s="10"/>
      <c r="QQ666" s="267"/>
      <c r="QR666" s="203" t="s">
        <v>121</v>
      </c>
      <c r="QS666" s="276" t="s">
        <v>693</v>
      </c>
      <c r="QU666" s="204"/>
      <c r="QV666" s="204">
        <f>VLOOKUP(QS666,$A$681:$F$2354,6,FALSE)</f>
        <v>38</v>
      </c>
      <c r="QW666" s="203" t="s">
        <v>63</v>
      </c>
      <c r="QX666" s="10">
        <f>QV666*1.4</f>
        <v>53.199999999999996</v>
      </c>
      <c r="QY666" s="10"/>
      <c r="QZ666" s="267"/>
      <c r="RA666" s="203" t="s">
        <v>121</v>
      </c>
      <c r="RB666" s="276" t="s">
        <v>2850</v>
      </c>
      <c r="RD666" s="204"/>
      <c r="RE666" s="204">
        <f>VLOOKUP(RB666,$A$681:$F$2354,6,FALSE)</f>
        <v>0</v>
      </c>
      <c r="RF666" s="203" t="s">
        <v>63</v>
      </c>
      <c r="RG666" s="10">
        <f>RE666*1.4</f>
        <v>0</v>
      </c>
      <c r="RH666" s="10"/>
      <c r="RI666" s="267"/>
      <c r="RJ666" s="203" t="s">
        <v>121</v>
      </c>
      <c r="RK666" s="278" t="s">
        <v>183</v>
      </c>
      <c r="RM666" s="204"/>
      <c r="RN666" s="204" t="e">
        <f>VLOOKUP(RK666,$A$681:$F$2354,6,FALSE)</f>
        <v>#N/A</v>
      </c>
      <c r="RO666" s="203" t="s">
        <v>63</v>
      </c>
      <c r="RP666" s="10" t="e">
        <f>RN666*1.4</f>
        <v>#N/A</v>
      </c>
      <c r="RQ666" s="10"/>
      <c r="RR666" s="267"/>
      <c r="RS666" s="203" t="s">
        <v>121</v>
      </c>
      <c r="RT666" s="276" t="s">
        <v>2523</v>
      </c>
      <c r="RV666" s="204"/>
      <c r="RW666" s="204">
        <f>VLOOKUP(RT666,$A$681:$F$2354,6,FALSE)</f>
        <v>15</v>
      </c>
      <c r="RX666" s="203" t="s">
        <v>63</v>
      </c>
      <c r="RY666" s="10">
        <f>RW666*1.4</f>
        <v>21</v>
      </c>
      <c r="RZ666" s="10"/>
      <c r="SA666" s="273"/>
      <c r="SB666" s="203" t="s">
        <v>121</v>
      </c>
      <c r="SC666" s="276" t="s">
        <v>2056</v>
      </c>
      <c r="SE666" s="204"/>
      <c r="SF666" s="204">
        <f>VLOOKUP(SC666,$A$681:$F$2354,6,FALSE)</f>
        <v>25</v>
      </c>
      <c r="SG666" s="203" t="s">
        <v>63</v>
      </c>
      <c r="SH666" s="10">
        <f>SF666*1.4</f>
        <v>35</v>
      </c>
      <c r="SI666" s="10"/>
      <c r="SJ666" s="273"/>
      <c r="SK666" s="203" t="s">
        <v>121</v>
      </c>
      <c r="SL666" s="276" t="s">
        <v>2523</v>
      </c>
      <c r="SN666" s="204"/>
      <c r="SO666" s="204">
        <f>VLOOKUP(SL666,$A$681:$F$2354,6,FALSE)</f>
        <v>15</v>
      </c>
      <c r="SP666" s="203" t="s">
        <v>63</v>
      </c>
      <c r="SQ666" s="10">
        <f>SO666*1.4</f>
        <v>21</v>
      </c>
      <c r="SR666" s="10"/>
      <c r="SS666" s="273"/>
      <c r="ST666" s="203" t="s">
        <v>121</v>
      </c>
      <c r="SU666" s="276" t="s">
        <v>2644</v>
      </c>
      <c r="SW666" s="204"/>
      <c r="SX666" s="204">
        <f>VLOOKUP(SU666,$A$681:$F$2354,6,FALSE)</f>
        <v>0</v>
      </c>
      <c r="SY666" s="203" t="s">
        <v>63</v>
      </c>
      <c r="SZ666" s="10">
        <f>SX666*1.4</f>
        <v>0</v>
      </c>
      <c r="TA666" s="10"/>
      <c r="TB666" s="273"/>
      <c r="TC666" s="203" t="s">
        <v>121</v>
      </c>
      <c r="TD666" s="428" t="s">
        <v>576</v>
      </c>
      <c r="TF666" s="204"/>
      <c r="TG666" s="204">
        <f>VLOOKUP(TD666,$A$681:$F$2354,6,FALSE)</f>
        <v>15</v>
      </c>
      <c r="TH666" s="203" t="s">
        <v>63</v>
      </c>
      <c r="TI666" s="10">
        <f>TG666*1.4</f>
        <v>21</v>
      </c>
      <c r="TK666" s="273"/>
      <c r="TL666" s="203" t="s">
        <v>121</v>
      </c>
      <c r="TM666" s="276" t="s">
        <v>2706</v>
      </c>
      <c r="TO666" s="204"/>
      <c r="TP666" s="204">
        <f>VLOOKUP(TM666,$A$681:$F$2354,6,FALSE)</f>
        <v>0</v>
      </c>
      <c r="TQ666" s="203" t="s">
        <v>63</v>
      </c>
      <c r="TR666" s="10">
        <f>TP666*1.4</f>
        <v>0</v>
      </c>
      <c r="TS666" s="10"/>
      <c r="TT666" s="273"/>
      <c r="TU666" s="203" t="s">
        <v>121</v>
      </c>
      <c r="TV666" s="276" t="s">
        <v>855</v>
      </c>
      <c r="TX666" s="204"/>
      <c r="TY666" s="204">
        <f>VLOOKUP(TV666,$A$681:$F$2354,6,FALSE)</f>
        <v>74</v>
      </c>
      <c r="TZ666" s="203" t="s">
        <v>63</v>
      </c>
      <c r="UA666" s="10">
        <f>TY666*1.4</f>
        <v>103.6</v>
      </c>
      <c r="UB666" s="10"/>
      <c r="UC666" s="273"/>
      <c r="UD666" s="203" t="s">
        <v>121</v>
      </c>
      <c r="UE666" s="285" t="s">
        <v>183</v>
      </c>
      <c r="UG666" s="204"/>
      <c r="UH666" s="204" t="e">
        <f>VLOOKUP(UE666,$A$681:$F$2354,6,FALSE)</f>
        <v>#N/A</v>
      </c>
      <c r="UI666" s="203" t="s">
        <v>63</v>
      </c>
      <c r="UJ666" s="10" t="e">
        <f>UH666*1.4</f>
        <v>#N/A</v>
      </c>
      <c r="UK666" s="10"/>
      <c r="UL666" s="273"/>
      <c r="UM666" s="203" t="s">
        <v>121</v>
      </c>
      <c r="UN666" s="276" t="s">
        <v>2632</v>
      </c>
      <c r="UP666" s="204"/>
      <c r="UQ666" s="204">
        <f>VLOOKUP(UN666,$A$681:$F$2354,6,FALSE)</f>
        <v>0</v>
      </c>
      <c r="UR666" s="203" t="s">
        <v>63</v>
      </c>
      <c r="US666" s="10">
        <f>UQ666*1.4</f>
        <v>0</v>
      </c>
      <c r="UT666" s="10"/>
      <c r="UU666" s="273"/>
      <c r="UV666" s="203" t="s">
        <v>121</v>
      </c>
      <c r="UW666" s="276" t="s">
        <v>2572</v>
      </c>
      <c r="UY666" s="204"/>
      <c r="UZ666" s="204">
        <f>VLOOKUP(UW666,$A$681:$F$2354,6,FALSE)</f>
        <v>20</v>
      </c>
      <c r="VA666" s="203" t="s">
        <v>63</v>
      </c>
      <c r="VB666" s="10">
        <f>UZ666*1.4</f>
        <v>28</v>
      </c>
      <c r="VC666" s="10"/>
      <c r="VD666" s="273"/>
      <c r="VE666" s="203" t="s">
        <v>121</v>
      </c>
      <c r="VF666" s="276" t="s">
        <v>2150</v>
      </c>
      <c r="VH666" s="204"/>
      <c r="VI666" s="204">
        <f>VLOOKUP(VF666,$A$681:$F$2354,6,FALSE)</f>
        <v>23</v>
      </c>
      <c r="VJ666" s="203" t="s">
        <v>63</v>
      </c>
      <c r="VK666" s="10">
        <f>VI666*1.4</f>
        <v>32.199999999999996</v>
      </c>
      <c r="VL666" s="10"/>
      <c r="VM666" s="273"/>
      <c r="VN666" s="203" t="s">
        <v>121</v>
      </c>
      <c r="VO666" s="276" t="s">
        <v>1181</v>
      </c>
      <c r="VQ666" s="204"/>
      <c r="VR666" s="204">
        <f>VLOOKUP(VO666,$A$681:$F$2354,6,FALSE)</f>
        <v>2</v>
      </c>
      <c r="VS666" s="203" t="s">
        <v>63</v>
      </c>
      <c r="VT666" s="10">
        <f>VR666*1.4</f>
        <v>2.8</v>
      </c>
      <c r="VU666" s="10"/>
      <c r="VV666" s="273"/>
      <c r="VW666" s="203" t="s">
        <v>121</v>
      </c>
      <c r="VX666" s="278" t="s">
        <v>183</v>
      </c>
      <c r="VZ666" s="204"/>
      <c r="WA666" s="204" t="e">
        <f>VLOOKUP(VX666,$A$681:$F$2354,6,FALSE)</f>
        <v>#N/A</v>
      </c>
      <c r="WB666" s="203" t="s">
        <v>63</v>
      </c>
      <c r="WC666" s="10" t="e">
        <f>WA666*1.4</f>
        <v>#N/A</v>
      </c>
      <c r="WE666" s="273"/>
      <c r="WF666" s="203" t="s">
        <v>121</v>
      </c>
      <c r="WG666" s="276" t="s">
        <v>2588</v>
      </c>
      <c r="WI666" s="204"/>
      <c r="WJ666" s="204">
        <f>VLOOKUP(WG666,$A$681:$F$2354,6,FALSE)</f>
        <v>7</v>
      </c>
      <c r="WK666" s="203" t="s">
        <v>63</v>
      </c>
      <c r="WL666" s="10">
        <f>WJ666*1.4</f>
        <v>9.7999999999999989</v>
      </c>
      <c r="WN666" s="273"/>
      <c r="WO666" s="203" t="s">
        <v>121</v>
      </c>
      <c r="WP666" s="278" t="s">
        <v>183</v>
      </c>
      <c r="WQ666" s="204"/>
      <c r="WR666" s="204"/>
      <c r="WS666" s="204" t="e">
        <f>VLOOKUP(WP666,$A$681:$F$2354,6,FALSE)</f>
        <v>#N/A</v>
      </c>
      <c r="WT666" s="203" t="s">
        <v>63</v>
      </c>
      <c r="WU666" s="10" t="e">
        <f>WS666*1.4</f>
        <v>#N/A</v>
      </c>
      <c r="WV666" s="10"/>
      <c r="WW666" s="273"/>
      <c r="WX666" s="203" t="s">
        <v>121</v>
      </c>
      <c r="WY666" s="278" t="s">
        <v>183</v>
      </c>
      <c r="XA666" s="204"/>
      <c r="XB666" s="204" t="e">
        <f>VLOOKUP(WY666,$A$681:$F$2354,6,FALSE)</f>
        <v>#N/A</v>
      </c>
      <c r="XC666" s="203" t="s">
        <v>63</v>
      </c>
      <c r="XD666" s="10" t="e">
        <f>XB666*1.4</f>
        <v>#N/A</v>
      </c>
      <c r="XF666" s="273"/>
      <c r="XG666" s="203" t="s">
        <v>121</v>
      </c>
      <c r="XH666" s="276" t="s">
        <v>722</v>
      </c>
      <c r="XJ666" s="204"/>
      <c r="XK666" s="204">
        <f>VLOOKUP(XH666,$A$681:$F$2354,6,FALSE)</f>
        <v>3</v>
      </c>
      <c r="XL666" s="203" t="s">
        <v>63</v>
      </c>
      <c r="XM666" s="10">
        <f>XK666*1.4</f>
        <v>4.1999999999999993</v>
      </c>
      <c r="XO666" s="273"/>
      <c r="XP666" s="203" t="s">
        <v>121</v>
      </c>
      <c r="XQ666" s="276" t="s">
        <v>2070</v>
      </c>
      <c r="XS666" s="204"/>
      <c r="XT666" s="204">
        <f>VLOOKUP(XQ666,$A$681:$F$2354,6,FALSE)</f>
        <v>0</v>
      </c>
      <c r="XU666" s="203" t="s">
        <v>63</v>
      </c>
      <c r="XV666" s="10">
        <f>XT666*1.4</f>
        <v>0</v>
      </c>
      <c r="XW666" s="10"/>
      <c r="XX666" s="273"/>
      <c r="XY666" s="203" t="s">
        <v>121</v>
      </c>
      <c r="XZ666" s="276" t="s">
        <v>587</v>
      </c>
      <c r="YB666" s="204"/>
      <c r="YC666" s="204">
        <f>VLOOKUP(XZ666,$A$681:$F$2354,6,FALSE)</f>
        <v>135</v>
      </c>
      <c r="YD666" s="203" t="s">
        <v>63</v>
      </c>
      <c r="YE666" s="10">
        <f>YC666*1.4</f>
        <v>189</v>
      </c>
      <c r="YG666" s="273"/>
      <c r="YH666" s="203" t="s">
        <v>121</v>
      </c>
      <c r="YI666" s="278" t="s">
        <v>183</v>
      </c>
      <c r="YK666" s="204"/>
      <c r="YL666" s="204" t="e">
        <f>VLOOKUP(YI666,$A$681:$F$2354,6,FALSE)</f>
        <v>#N/A</v>
      </c>
      <c r="YM666" s="203" t="s">
        <v>63</v>
      </c>
      <c r="YN666" s="10" t="e">
        <f>YL666*1.4</f>
        <v>#N/A</v>
      </c>
      <c r="YO666" s="10"/>
      <c r="YP666" s="273"/>
      <c r="YQ666" s="203" t="s">
        <v>121</v>
      </c>
      <c r="YR666" s="278" t="s">
        <v>183</v>
      </c>
      <c r="YT666" s="204"/>
      <c r="YU666" s="204" t="e">
        <f>VLOOKUP(YR666,$A$681:$F$2354,6,FALSE)</f>
        <v>#N/A</v>
      </c>
      <c r="YV666" s="203" t="s">
        <v>63</v>
      </c>
      <c r="YW666" s="10" t="e">
        <f>YU666*1.4</f>
        <v>#N/A</v>
      </c>
      <c r="YY666" s="273"/>
      <c r="YZ666" s="203" t="s">
        <v>121</v>
      </c>
      <c r="ZA666" s="428" t="s">
        <v>855</v>
      </c>
      <c r="ZC666" s="204"/>
      <c r="ZD666" s="204">
        <f>VLOOKUP(ZA666,$A$681:$F$2354,6,FALSE)</f>
        <v>74</v>
      </c>
      <c r="ZE666" s="203" t="s">
        <v>63</v>
      </c>
      <c r="ZF666" s="10">
        <f>ZD666*1.4</f>
        <v>103.6</v>
      </c>
      <c r="ZH666" s="273"/>
      <c r="ZI666" s="203" t="s">
        <v>121</v>
      </c>
      <c r="ZJ666" s="276" t="s">
        <v>631</v>
      </c>
      <c r="ZL666" s="204"/>
      <c r="ZM666" s="204">
        <f>VLOOKUP(ZJ666,$A$681:$F$2354,6,FALSE)</f>
        <v>0</v>
      </c>
      <c r="ZN666" s="203" t="s">
        <v>63</v>
      </c>
      <c r="ZO666" s="10">
        <f>ZM666*1.4</f>
        <v>0</v>
      </c>
      <c r="ZQ666" s="273"/>
      <c r="ZR666" s="203" t="s">
        <v>121</v>
      </c>
      <c r="ZS666" s="276" t="s">
        <v>594</v>
      </c>
      <c r="ZU666" s="204"/>
      <c r="ZV666" s="204">
        <f>VLOOKUP(ZS666,$A$681:$F$2354,6,FALSE)</f>
        <v>63</v>
      </c>
      <c r="ZW666" s="203" t="s">
        <v>63</v>
      </c>
      <c r="ZX666" s="10">
        <f>ZV666*1.4</f>
        <v>88.199999999999989</v>
      </c>
      <c r="ZY666" s="10"/>
      <c r="ZZ666" s="273"/>
      <c r="AAA666" s="203" t="s">
        <v>121</v>
      </c>
      <c r="AAB666" s="276" t="s">
        <v>2642</v>
      </c>
      <c r="AAD666" s="204"/>
      <c r="AAE666" s="204">
        <f>VLOOKUP(AAB666,$A$681:$F$2354,6,FALSE)</f>
        <v>0</v>
      </c>
      <c r="AAF666" s="203" t="s">
        <v>63</v>
      </c>
      <c r="AAG666" s="10">
        <f>AAE666*1.4</f>
        <v>0</v>
      </c>
      <c r="AAH666" s="10"/>
      <c r="AAI666" s="273"/>
      <c r="AAJ666" s="203" t="s">
        <v>121</v>
      </c>
      <c r="AAK666" s="276" t="s">
        <v>954</v>
      </c>
      <c r="AAM666" s="204"/>
      <c r="AAN666" s="204">
        <f>VLOOKUP(AAK666,$A$681:$F$2354,6,FALSE)</f>
        <v>8</v>
      </c>
      <c r="AAO666" s="203" t="s">
        <v>63</v>
      </c>
      <c r="AAP666" s="10">
        <f>AAN666*1.4</f>
        <v>11.2</v>
      </c>
      <c r="AAQ666" s="10"/>
      <c r="AAR666" s="273"/>
      <c r="AAS666" s="203" t="s">
        <v>121</v>
      </c>
      <c r="AAT666" s="276" t="s">
        <v>2095</v>
      </c>
      <c r="AAV666" s="204"/>
      <c r="AAW666" s="204">
        <f>VLOOKUP(AAT666,$A$681:$F$2354,6,FALSE)</f>
        <v>39</v>
      </c>
      <c r="AAX666" s="203" t="s">
        <v>63</v>
      </c>
      <c r="AAY666" s="10">
        <f>AAW666*1.4</f>
        <v>54.599999999999994</v>
      </c>
      <c r="AAZ666" s="10"/>
      <c r="ABA666" s="273"/>
      <c r="ABB666" s="203" t="s">
        <v>121</v>
      </c>
      <c r="ABC666" s="278" t="s">
        <v>183</v>
      </c>
      <c r="ABE666" s="204"/>
      <c r="ABF666" s="204" t="e">
        <f>VLOOKUP(ABC666,$A$681:$F$2354,6,FALSE)</f>
        <v>#N/A</v>
      </c>
      <c r="ABG666" s="203" t="s">
        <v>63</v>
      </c>
      <c r="ABH666" s="10" t="e">
        <f>ABF666*1.4</f>
        <v>#N/A</v>
      </c>
      <c r="ABI666" s="10"/>
      <c r="ABJ666" s="273"/>
      <c r="ABK666" s="203" t="s">
        <v>121</v>
      </c>
      <c r="ABL666" s="276" t="s">
        <v>1208</v>
      </c>
      <c r="ABN666" s="204"/>
      <c r="ABO666" s="204">
        <f>VLOOKUP(ABL666,$A$681:$F$2354,6,FALSE)</f>
        <v>0</v>
      </c>
      <c r="ABP666" s="203" t="s">
        <v>63</v>
      </c>
      <c r="ABQ666" s="10">
        <f>ABO666*1.4</f>
        <v>0</v>
      </c>
      <c r="ABR666" s="10"/>
      <c r="ABS666" s="273"/>
      <c r="ABT666" s="203" t="s">
        <v>121</v>
      </c>
      <c r="ABU666" s="276" t="s">
        <v>695</v>
      </c>
      <c r="ABW666" s="204"/>
      <c r="ABX666" s="204">
        <f>VLOOKUP(ABU666,$A$681:$F$2354,6,FALSE)</f>
        <v>0</v>
      </c>
      <c r="ABY666" s="203" t="s">
        <v>63</v>
      </c>
      <c r="ABZ666" s="10">
        <f>ABX666*1.4</f>
        <v>0</v>
      </c>
      <c r="ACA666" s="10"/>
      <c r="ACB666" s="273"/>
      <c r="ACC666" s="203" t="s">
        <v>121</v>
      </c>
      <c r="ACD666" s="278" t="s">
        <v>183</v>
      </c>
      <c r="ACF666" s="204"/>
      <c r="ACG666" s="204" t="e">
        <f>VLOOKUP(ACD666,$A$681:$F$2354,6,FALSE)</f>
        <v>#N/A</v>
      </c>
      <c r="ACH666" s="203" t="s">
        <v>63</v>
      </c>
      <c r="ACI666" s="10" t="e">
        <f>ACG666*1.4</f>
        <v>#N/A</v>
      </c>
      <c r="ACJ666" s="10"/>
      <c r="ACK666" s="273"/>
      <c r="ACL666" s="203" t="s">
        <v>121</v>
      </c>
      <c r="ACM666" s="278" t="s">
        <v>183</v>
      </c>
      <c r="ACO666" s="204"/>
      <c r="ACP666" s="204" t="e">
        <f>VLOOKUP(ACM666,$A$681:$F$2354,6,FALSE)</f>
        <v>#N/A</v>
      </c>
      <c r="ACQ666" s="203" t="s">
        <v>63</v>
      </c>
      <c r="ACR666" s="10" t="e">
        <f>ACP666*1.4</f>
        <v>#N/A</v>
      </c>
      <c r="ACS666" s="10"/>
      <c r="ACT666" s="273"/>
      <c r="ACU666" s="203" t="s">
        <v>121</v>
      </c>
      <c r="ACV666" s="278" t="s">
        <v>183</v>
      </c>
      <c r="ACX666" s="204"/>
      <c r="ACY666" s="204" t="e">
        <f>VLOOKUP(ACV666,$A$681:$F$2354,6,FALSE)</f>
        <v>#N/A</v>
      </c>
      <c r="ACZ666" s="203" t="s">
        <v>63</v>
      </c>
      <c r="ADA666" s="10" t="e">
        <f>ACY666*1.4</f>
        <v>#N/A</v>
      </c>
      <c r="ADB666" s="10"/>
      <c r="ADC666" s="273"/>
      <c r="ADD666" s="203" t="s">
        <v>121</v>
      </c>
      <c r="ADE666" s="278" t="s">
        <v>183</v>
      </c>
      <c r="ADG666" s="204"/>
      <c r="ADH666" s="204" t="e">
        <f>VLOOKUP(ADE666,$A$681:$F$2354,6,FALSE)</f>
        <v>#N/A</v>
      </c>
      <c r="ADI666" s="203" t="s">
        <v>63</v>
      </c>
      <c r="ADJ666" s="10" t="e">
        <f>ADH666*1.4</f>
        <v>#N/A</v>
      </c>
      <c r="ADL666" s="273"/>
      <c r="ADM666" s="203" t="s">
        <v>121</v>
      </c>
      <c r="ADN666" s="278" t="s">
        <v>183</v>
      </c>
      <c r="ADP666" s="204"/>
      <c r="ADQ666" s="204" t="e">
        <f>VLOOKUP(ADN666,$A$681:$F$2354,6,FALSE)</f>
        <v>#N/A</v>
      </c>
      <c r="ADR666" s="203" t="s">
        <v>63</v>
      </c>
      <c r="ADS666" s="10" t="e">
        <f>ADQ666*1.4</f>
        <v>#N/A</v>
      </c>
      <c r="ADT666" s="10"/>
      <c r="ADU666" s="273"/>
      <c r="ADV666" s="203" t="s">
        <v>121</v>
      </c>
      <c r="ADW666" s="278" t="s">
        <v>183</v>
      </c>
      <c r="ADY666" s="204"/>
      <c r="ADZ666" s="204" t="e">
        <f>VLOOKUP(ADW666,$A$681:$F$2354,6,FALSE)</f>
        <v>#N/A</v>
      </c>
      <c r="AEA666" s="203" t="s">
        <v>63</v>
      </c>
      <c r="AEB666" s="10" t="e">
        <f>ADZ666*1.4</f>
        <v>#N/A</v>
      </c>
      <c r="AED666" s="273"/>
      <c r="AEE666" s="203" t="s">
        <v>121</v>
      </c>
      <c r="AEF666" s="278" t="s">
        <v>183</v>
      </c>
      <c r="AEH666" s="204"/>
      <c r="AEI666" s="204" t="e">
        <f>VLOOKUP(AEF666,$A$681:$F$2354,6,FALSE)</f>
        <v>#N/A</v>
      </c>
      <c r="AEJ666" s="203" t="s">
        <v>63</v>
      </c>
      <c r="AEK666" s="10" t="e">
        <f>AEI666*1.4</f>
        <v>#N/A</v>
      </c>
      <c r="AEM666" s="273"/>
      <c r="AEN666" s="203" t="s">
        <v>121</v>
      </c>
      <c r="AEO666" s="278" t="s">
        <v>183</v>
      </c>
      <c r="AEQ666" s="204"/>
      <c r="AER666" s="204" t="e">
        <f>VLOOKUP(AEO666,$A$681:$F$2354,6,FALSE)</f>
        <v>#N/A</v>
      </c>
      <c r="AES666" s="203" t="s">
        <v>63</v>
      </c>
      <c r="AET666" s="10" t="e">
        <f>AER666*1.4</f>
        <v>#N/A</v>
      </c>
      <c r="AEV666" s="273"/>
      <c r="AEW666" s="203" t="s">
        <v>121</v>
      </c>
      <c r="AEX666" s="278" t="s">
        <v>183</v>
      </c>
      <c r="AEZ666" s="204"/>
      <c r="AFA666" s="204" t="e">
        <f>VLOOKUP(AEX666,$A$681:$F$2354,6,FALSE)</f>
        <v>#N/A</v>
      </c>
      <c r="AFB666" s="203" t="s">
        <v>63</v>
      </c>
      <c r="AFC666" s="10" t="e">
        <f>AFA666*1.4</f>
        <v>#N/A</v>
      </c>
      <c r="AFD666" s="10"/>
      <c r="AFE666" s="273"/>
      <c r="AFF666" s="203" t="s">
        <v>121</v>
      </c>
      <c r="AFG666" s="278" t="s">
        <v>183</v>
      </c>
      <c r="AFI666" s="204"/>
      <c r="AFJ666" s="204" t="e">
        <f>VLOOKUP(AFG666,$A$681:$F$2354,6,FALSE)</f>
        <v>#N/A</v>
      </c>
      <c r="AFK666" s="203" t="s">
        <v>63</v>
      </c>
      <c r="AFL666" s="10" t="e">
        <f>AFJ666*1.4</f>
        <v>#N/A</v>
      </c>
      <c r="AFM666" s="10"/>
      <c r="AFN666" s="273"/>
      <c r="AFO666" s="203" t="s">
        <v>121</v>
      </c>
      <c r="AFP666" s="278" t="s">
        <v>183</v>
      </c>
      <c r="AFR666" s="204"/>
      <c r="AFS666" s="204" t="e">
        <f>VLOOKUP(AFP666,$A$681:$F$2354,6,FALSE)</f>
        <v>#N/A</v>
      </c>
      <c r="AFT666" s="203" t="s">
        <v>63</v>
      </c>
      <c r="AFU666" s="10" t="e">
        <f>AFS666*1.4</f>
        <v>#N/A</v>
      </c>
      <c r="AFV666" s="10"/>
      <c r="AFW666" s="273"/>
      <c r="AFX666" s="203" t="s">
        <v>121</v>
      </c>
      <c r="AFY666" s="278" t="s">
        <v>183</v>
      </c>
      <c r="AGA666" s="204"/>
      <c r="AGB666" s="204" t="e">
        <f>VLOOKUP(AFY666,$A$681:$F$2354,6,FALSE)</f>
        <v>#N/A</v>
      </c>
      <c r="AGC666" s="203" t="s">
        <v>63</v>
      </c>
      <c r="AGD666" s="10" t="e">
        <f>AGB666*1.4</f>
        <v>#N/A</v>
      </c>
      <c r="AGE666" s="10"/>
      <c r="AGF666" s="273"/>
      <c r="AGG666" s="203" t="s">
        <v>121</v>
      </c>
      <c r="AGH666" s="278" t="s">
        <v>183</v>
      </c>
      <c r="AGJ666" s="204"/>
      <c r="AGK666" s="204" t="e">
        <f>VLOOKUP(AGH666,$A$681:$F$2354,6,FALSE)</f>
        <v>#N/A</v>
      </c>
      <c r="AGL666" s="203" t="s">
        <v>63</v>
      </c>
      <c r="AGM666" s="10" t="e">
        <f>AGK666*1.4</f>
        <v>#N/A</v>
      </c>
      <c r="AGN666" s="10"/>
      <c r="AGO666" s="273"/>
      <c r="AGP666" s="203" t="s">
        <v>121</v>
      </c>
      <c r="AGQ666" s="278" t="s">
        <v>183</v>
      </c>
      <c r="AGS666" s="204"/>
      <c r="AGT666" s="204" t="e">
        <f>VLOOKUP(AGQ666,$A$681:$F$2354,6,FALSE)</f>
        <v>#N/A</v>
      </c>
      <c r="AGU666" s="203" t="s">
        <v>63</v>
      </c>
      <c r="AGV666" s="10" t="e">
        <f>AGT666*1.4</f>
        <v>#N/A</v>
      </c>
      <c r="AGW666" s="10"/>
      <c r="AGX666" s="273"/>
      <c r="AGY666" s="203" t="s">
        <v>121</v>
      </c>
      <c r="AGZ666" s="276" t="s">
        <v>3130</v>
      </c>
      <c r="AHB666" s="204"/>
      <c r="AHC666" s="204">
        <f>VLOOKUP(AGZ666,$A$681:$F$2354,6,FALSE)</f>
        <v>0</v>
      </c>
      <c r="AHD666" s="203" t="s">
        <v>63</v>
      </c>
      <c r="AHE666" s="10">
        <f>AHC666*1.4</f>
        <v>0</v>
      </c>
      <c r="AHF666" s="10"/>
      <c r="AHG666" s="273"/>
      <c r="AHH666" s="203" t="s">
        <v>121</v>
      </c>
      <c r="AHI666" s="276" t="s">
        <v>2345</v>
      </c>
      <c r="AHK666" s="204"/>
      <c r="AHL666" s="204">
        <f>VLOOKUP(AHI666,$A$681:$F$2354,6,FALSE)</f>
        <v>11</v>
      </c>
      <c r="AHM666" s="203" t="s">
        <v>63</v>
      </c>
      <c r="AHN666" s="10">
        <f>AHL666*1.4</f>
        <v>15.399999999999999</v>
      </c>
      <c r="AHO666" s="10"/>
      <c r="AHP666" s="273"/>
      <c r="AHQ666" s="203" t="s">
        <v>121</v>
      </c>
      <c r="AHR666" s="276" t="s">
        <v>1284</v>
      </c>
      <c r="AHT666" s="204"/>
      <c r="AHU666" s="204">
        <f>VLOOKUP(AHR666,$A$681:$F$2354,6,FALSE)</f>
        <v>0</v>
      </c>
      <c r="AHV666" s="203" t="s">
        <v>63</v>
      </c>
      <c r="AHW666" s="10">
        <f>AHU666*1.4</f>
        <v>0</v>
      </c>
      <c r="AHX666" s="10"/>
      <c r="AHY666" s="273"/>
      <c r="AHZ666" s="203" t="s">
        <v>121</v>
      </c>
      <c r="AIA666" s="276" t="s">
        <v>2119</v>
      </c>
      <c r="AIC666" s="204"/>
      <c r="AID666" s="204">
        <f>VLOOKUP(AIA666,$A$681:$F$2354,6,FALSE)</f>
        <v>0</v>
      </c>
      <c r="AIE666" s="203" t="s">
        <v>63</v>
      </c>
      <c r="AIF666" s="10">
        <f>AID666*1.4</f>
        <v>0</v>
      </c>
      <c r="AIG666" s="10"/>
      <c r="AIH666" s="273"/>
      <c r="AII666" s="203" t="s">
        <v>121</v>
      </c>
      <c r="AIJ666" s="276" t="s">
        <v>2150</v>
      </c>
      <c r="AIL666" s="204"/>
      <c r="AIM666" s="204">
        <f>VLOOKUP(AIJ666,$A$681:$F$2354,6,FALSE)</f>
        <v>23</v>
      </c>
      <c r="AIN666" s="203" t="s">
        <v>63</v>
      </c>
      <c r="AIO666" s="10">
        <f>AIM666*1.4</f>
        <v>32.199999999999996</v>
      </c>
      <c r="AIP666" s="10"/>
      <c r="AIQ666" s="273"/>
      <c r="AIR666" s="203" t="s">
        <v>121</v>
      </c>
      <c r="AIS666" s="276" t="s">
        <v>855</v>
      </c>
      <c r="AIU666" s="204"/>
      <c r="AIV666" s="204">
        <f>VLOOKUP(AIS666,$A$681:$F$2354,6,FALSE)</f>
        <v>74</v>
      </c>
      <c r="AIW666" s="203" t="s">
        <v>63</v>
      </c>
      <c r="AIX666" s="10">
        <f>AIV666*1.4</f>
        <v>103.6</v>
      </c>
      <c r="AIY666" s="10"/>
      <c r="AIZ666" s="273"/>
      <c r="AJA666" s="203" t="s">
        <v>121</v>
      </c>
      <c r="AJB666" s="276" t="s">
        <v>2625</v>
      </c>
      <c r="AJD666" s="204"/>
      <c r="AJE666" s="204">
        <f>VLOOKUP(AJB666,$A$681:$F$2354,6,FALSE)</f>
        <v>33</v>
      </c>
      <c r="AJF666" s="203" t="s">
        <v>63</v>
      </c>
      <c r="AJG666" s="10">
        <f>AJE666*1.4</f>
        <v>46.199999999999996</v>
      </c>
      <c r="AJH666" s="10"/>
      <c r="AJI666" s="273"/>
      <c r="AJJ666" s="203" t="s">
        <v>121</v>
      </c>
      <c r="AJK666" s="276" t="s">
        <v>831</v>
      </c>
      <c r="AJM666" s="204"/>
      <c r="AJN666" s="204">
        <f>VLOOKUP(AJK666,$A$681:$F$2354,6,FALSE)</f>
        <v>0</v>
      </c>
      <c r="AJO666" s="203" t="s">
        <v>63</v>
      </c>
      <c r="AJP666" s="10">
        <f>AJN666*1.4</f>
        <v>0</v>
      </c>
      <c r="AJQ666" s="10"/>
      <c r="AJR666" s="273"/>
      <c r="AJS666" s="203" t="s">
        <v>121</v>
      </c>
      <c r="AJT666" s="431" t="s">
        <v>535</v>
      </c>
      <c r="AJV666" s="204"/>
      <c r="AJW666" s="204">
        <f>VLOOKUP(AJT666,$A$681:$F$2354,6,FALSE)</f>
        <v>30</v>
      </c>
      <c r="AJX666" s="203" t="s">
        <v>63</v>
      </c>
      <c r="AJY666" s="10">
        <f>AJW666*1.4</f>
        <v>42</v>
      </c>
      <c r="AJZ666" s="10"/>
      <c r="AKA666" s="273"/>
      <c r="AKB666" s="203" t="s">
        <v>121</v>
      </c>
      <c r="AKC666" s="276" t="s">
        <v>842</v>
      </c>
      <c r="AKE666" s="204"/>
      <c r="AKF666" s="204">
        <f>VLOOKUP(AKC666,$A$681:$F$2354,6,FALSE)</f>
        <v>0</v>
      </c>
      <c r="AKG666" s="203" t="s">
        <v>63</v>
      </c>
      <c r="AKH666" s="10">
        <f>AKF666*1.4</f>
        <v>0</v>
      </c>
      <c r="AKI666" s="10"/>
      <c r="AKJ666" s="273"/>
      <c r="AKK666" s="203" t="s">
        <v>121</v>
      </c>
      <c r="AKL666" s="276" t="s">
        <v>2523</v>
      </c>
      <c r="AKN666" s="204"/>
      <c r="AKO666" s="204">
        <f>VLOOKUP(AKL666,$A$681:$F$2354,6,FALSE)</f>
        <v>15</v>
      </c>
      <c r="AKP666" s="203" t="s">
        <v>63</v>
      </c>
      <c r="AKQ666" s="10">
        <f>AKO666*1.4</f>
        <v>21</v>
      </c>
      <c r="AKR666" s="10"/>
      <c r="AKS666" s="273"/>
      <c r="AKT666" s="203" t="s">
        <v>121</v>
      </c>
      <c r="AKU666" s="276" t="s">
        <v>1183</v>
      </c>
      <c r="AKW666" s="204"/>
      <c r="AKX666" s="204">
        <f>VLOOKUP(AKU666,$A$681:$F$2354,6,FALSE)</f>
        <v>0</v>
      </c>
      <c r="AKY666" s="203" t="s">
        <v>63</v>
      </c>
      <c r="AKZ666" s="10">
        <f>AKX666*1.4</f>
        <v>0</v>
      </c>
      <c r="ALA666" s="10"/>
      <c r="ALB666" s="273"/>
      <c r="ALC666" s="203" t="s">
        <v>121</v>
      </c>
      <c r="ALD666" s="276" t="s">
        <v>533</v>
      </c>
      <c r="ALF666" s="204"/>
      <c r="ALG666" s="204">
        <f>VLOOKUP(ALD666,$A$681:$F$2354,6,FALSE)</f>
        <v>0</v>
      </c>
      <c r="ALH666" s="203" t="s">
        <v>63</v>
      </c>
      <c r="ALI666" s="10">
        <f>ALG666*1.4</f>
        <v>0</v>
      </c>
      <c r="ALJ666" s="10"/>
      <c r="ALK666" s="273"/>
      <c r="ALL666" s="203" t="s">
        <v>121</v>
      </c>
      <c r="ALM666" s="276" t="s">
        <v>2758</v>
      </c>
      <c r="ALO666" s="204"/>
      <c r="ALP666" s="204">
        <f>VLOOKUP(ALM666,$A$681:$F$2354,6,FALSE)</f>
        <v>0</v>
      </c>
      <c r="ALQ666" s="203" t="s">
        <v>63</v>
      </c>
      <c r="ALR666" s="10">
        <f>ALP666*1.4</f>
        <v>0</v>
      </c>
      <c r="ALS666" s="10"/>
      <c r="ALT666" s="273"/>
      <c r="ALU666" s="203" t="s">
        <v>121</v>
      </c>
      <c r="ALV666" s="276" t="s">
        <v>693</v>
      </c>
      <c r="ALX666" s="204"/>
      <c r="ALY666" s="204">
        <f>VLOOKUP(ALV666,$A$681:$F$2354,6,FALSE)</f>
        <v>38</v>
      </c>
      <c r="ALZ666" s="203" t="s">
        <v>63</v>
      </c>
      <c r="AMA666" s="10">
        <f>ALY666*1.4</f>
        <v>53.199999999999996</v>
      </c>
      <c r="AMB666" s="10"/>
      <c r="AMC666" s="273"/>
      <c r="AMD666" s="203" t="s">
        <v>121</v>
      </c>
      <c r="AME666" s="276" t="s">
        <v>495</v>
      </c>
      <c r="AMG666" s="204"/>
      <c r="AMH666" s="204">
        <f>VLOOKUP(AME666,$A$681:$F$2354,6,FALSE)</f>
        <v>0</v>
      </c>
      <c r="AMI666" s="203" t="s">
        <v>63</v>
      </c>
      <c r="AMJ666" s="10">
        <f>AMH666*1.4</f>
        <v>0</v>
      </c>
      <c r="AMK666" s="10"/>
      <c r="AML666" s="273"/>
      <c r="AMM666" s="203" t="s">
        <v>121</v>
      </c>
      <c r="AMN666" s="276" t="s">
        <v>494</v>
      </c>
      <c r="AMP666" s="204"/>
      <c r="AMQ666" s="204">
        <f>VLOOKUP(AMN666,$A$681:$F$2354,6,FALSE)</f>
        <v>0</v>
      </c>
      <c r="AMR666" s="203" t="s">
        <v>63</v>
      </c>
      <c r="AMS666" s="10">
        <f>AMQ666*1.4</f>
        <v>0</v>
      </c>
      <c r="AMT666" s="10"/>
      <c r="AMU666" s="273"/>
      <c r="AMV666" s="203" t="s">
        <v>121</v>
      </c>
      <c r="AMW666" s="276" t="s">
        <v>444</v>
      </c>
      <c r="AMY666" s="204"/>
      <c r="AMZ666" s="204">
        <f>VLOOKUP(AMW666,$A$681:$F$2354,6,FALSE)</f>
        <v>0</v>
      </c>
      <c r="ANA666" s="203" t="s">
        <v>63</v>
      </c>
      <c r="ANB666" s="10">
        <f>AMZ666*1.4</f>
        <v>0</v>
      </c>
      <c r="ANC666" s="10"/>
      <c r="AND666" s="273"/>
      <c r="ANE666" s="203" t="s">
        <v>121</v>
      </c>
      <c r="ANF666" s="276" t="s">
        <v>674</v>
      </c>
      <c r="ANH666" s="204"/>
      <c r="ANI666" s="204">
        <f>VLOOKUP(ANF666,$A$681:$F$2354,6,FALSE)</f>
        <v>0</v>
      </c>
      <c r="ANJ666" s="203" t="s">
        <v>63</v>
      </c>
      <c r="ANK666" s="10">
        <f>ANI666*1.4</f>
        <v>0</v>
      </c>
      <c r="ANL666" s="10"/>
      <c r="ANM666" s="273"/>
      <c r="ANN666" s="203" t="s">
        <v>121</v>
      </c>
      <c r="ANO666" s="276" t="s">
        <v>2580</v>
      </c>
      <c r="ANQ666" s="204"/>
      <c r="ANR666" s="204">
        <f>VLOOKUP(ANO666,$A$681:$F$2354,6,FALSE)</f>
        <v>0</v>
      </c>
      <c r="ANS666" s="203" t="s">
        <v>63</v>
      </c>
      <c r="ANT666" s="10">
        <f>ANR666*1.4</f>
        <v>0</v>
      </c>
      <c r="ANU666" s="10"/>
      <c r="ANV666" s="273"/>
      <c r="ANW666" s="203" t="s">
        <v>121</v>
      </c>
      <c r="ANX666" s="276" t="s">
        <v>651</v>
      </c>
      <c r="ANZ666" s="204"/>
      <c r="AOA666" s="204">
        <f>VLOOKUP(ANX666,$A$681:$F$2354,6,FALSE)</f>
        <v>0</v>
      </c>
      <c r="AOB666" s="203" t="s">
        <v>63</v>
      </c>
      <c r="AOC666" s="10">
        <f>AOA666*1.4</f>
        <v>0</v>
      </c>
      <c r="AOD666" s="10"/>
      <c r="AOE666" s="273"/>
      <c r="AOF666" s="203" t="s">
        <v>121</v>
      </c>
      <c r="AOG666" s="276" t="s">
        <v>2573</v>
      </c>
      <c r="AOI666" s="204"/>
      <c r="AOJ666" s="204">
        <f>VLOOKUP(AOG666,$A$681:$F$2354,6,FALSE)</f>
        <v>34</v>
      </c>
      <c r="AOK666" s="203" t="s">
        <v>63</v>
      </c>
      <c r="AOL666" s="10">
        <f>AOJ666*1.4</f>
        <v>47.599999999999994</v>
      </c>
      <c r="AOM666" s="10"/>
      <c r="AON666" s="273"/>
      <c r="AOO666" s="203" t="s">
        <v>121</v>
      </c>
      <c r="AOP666" s="276" t="s">
        <v>693</v>
      </c>
      <c r="AOR666" s="204"/>
      <c r="AOS666" s="204">
        <f>VLOOKUP(AOP666,$A$681:$F$2354,6,FALSE)</f>
        <v>38</v>
      </c>
      <c r="AOT666" s="203" t="s">
        <v>63</v>
      </c>
      <c r="AOU666" s="10">
        <f>AOS666*1.4</f>
        <v>53.199999999999996</v>
      </c>
      <c r="AOV666" s="10"/>
      <c r="AOW666" s="273"/>
      <c r="AOX666" s="203" t="s">
        <v>121</v>
      </c>
      <c r="AOY666" s="276" t="s">
        <v>631</v>
      </c>
      <c r="APA666" s="204"/>
      <c r="APB666" s="204">
        <f>VLOOKUP(AOY666,$A$681:$F$2354,6,FALSE)</f>
        <v>0</v>
      </c>
      <c r="APC666" s="203" t="s">
        <v>63</v>
      </c>
      <c r="APD666" s="10">
        <f>APB666*1.4</f>
        <v>0</v>
      </c>
      <c r="APE666" s="10"/>
      <c r="APF666" s="273"/>
      <c r="APG666" s="203" t="s">
        <v>121</v>
      </c>
      <c r="APH666" s="276" t="s">
        <v>3104</v>
      </c>
      <c r="APJ666" s="204"/>
      <c r="APK666" s="204">
        <f>VLOOKUP(APH666,$A$681:$F$2354,6,FALSE)</f>
        <v>0</v>
      </c>
      <c r="APL666" s="203" t="s">
        <v>63</v>
      </c>
      <c r="APM666" s="10">
        <f>APK666*1.4</f>
        <v>0</v>
      </c>
      <c r="APN666" s="10"/>
      <c r="APO666" s="273"/>
      <c r="APP666" s="203" t="s">
        <v>121</v>
      </c>
      <c r="APQ666" s="276" t="s">
        <v>2106</v>
      </c>
      <c r="APS666" s="204"/>
      <c r="APT666" s="204">
        <f>VLOOKUP(APQ666,$A$681:$F$2354,6,FALSE)</f>
        <v>0</v>
      </c>
      <c r="APU666" s="203" t="s">
        <v>63</v>
      </c>
      <c r="APV666" s="10">
        <f>APT666*1.4</f>
        <v>0</v>
      </c>
      <c r="APW666" s="10"/>
      <c r="APX666" s="273"/>
      <c r="APY666" s="203" t="s">
        <v>121</v>
      </c>
      <c r="APZ666" s="276" t="s">
        <v>2758</v>
      </c>
      <c r="AQB666" s="204"/>
      <c r="AQC666" s="204">
        <f>VLOOKUP(APZ666,$A$681:$F$2354,6,FALSE)</f>
        <v>0</v>
      </c>
      <c r="AQD666" s="203" t="s">
        <v>63</v>
      </c>
      <c r="AQE666" s="10">
        <f>AQC666*1.4</f>
        <v>0</v>
      </c>
      <c r="AQF666" s="10"/>
      <c r="AQG666" s="273"/>
    </row>
    <row r="667" spans="1:1125" s="14" customFormat="1" ht="15">
      <c r="A667" s="203" t="s">
        <v>122</v>
      </c>
      <c r="B667" s="276" t="s">
        <v>2849</v>
      </c>
      <c r="D667" s="204"/>
      <c r="E667" s="204">
        <f>VLOOKUP(B667,$A$681:$F$2354,6,FALSE)</f>
        <v>63</v>
      </c>
      <c r="F667" s="203" t="s">
        <v>65</v>
      </c>
      <c r="G667" s="10">
        <f>E667*1.3</f>
        <v>81.900000000000006</v>
      </c>
      <c r="H667" s="10"/>
      <c r="I667" s="267"/>
      <c r="J667" s="203" t="s">
        <v>122</v>
      </c>
      <c r="K667" s="276" t="s">
        <v>444</v>
      </c>
      <c r="M667" s="204"/>
      <c r="N667" s="204">
        <f>VLOOKUP(K667,$A$681:$F$2354,6,FALSE)</f>
        <v>0</v>
      </c>
      <c r="O667" s="203" t="s">
        <v>65</v>
      </c>
      <c r="P667" s="10">
        <f>N667*1.3</f>
        <v>0</v>
      </c>
      <c r="Q667" s="10"/>
      <c r="R667" s="267"/>
      <c r="S667" s="203" t="s">
        <v>122</v>
      </c>
      <c r="T667" s="276" t="s">
        <v>444</v>
      </c>
      <c r="V667" s="204"/>
      <c r="W667" s="204">
        <f>VLOOKUP(T667,$A$681:$F$2354,6,FALSE)</f>
        <v>0</v>
      </c>
      <c r="X667" s="203" t="s">
        <v>65</v>
      </c>
      <c r="Y667" s="10">
        <f>W667*1.3</f>
        <v>0</v>
      </c>
      <c r="Z667" s="10"/>
      <c r="AA667" s="267"/>
      <c r="AB667" s="203" t="s">
        <v>122</v>
      </c>
      <c r="AC667" s="276" t="s">
        <v>2849</v>
      </c>
      <c r="AE667" s="204"/>
      <c r="AF667" s="204">
        <f>VLOOKUP(AC667,$A$681:$F$2354,6,FALSE)</f>
        <v>63</v>
      </c>
      <c r="AG667" s="203" t="s">
        <v>65</v>
      </c>
      <c r="AH667" s="10">
        <f>AF667*1.3</f>
        <v>81.900000000000006</v>
      </c>
      <c r="AI667" s="10"/>
      <c r="AJ667" s="267"/>
      <c r="AK667" s="203" t="s">
        <v>122</v>
      </c>
      <c r="AL667" s="276" t="s">
        <v>2095</v>
      </c>
      <c r="AN667" s="204"/>
      <c r="AO667" s="204">
        <f>VLOOKUP(AL667,$A$681:$F$2354,6,FALSE)</f>
        <v>39</v>
      </c>
      <c r="AP667" s="203" t="s">
        <v>65</v>
      </c>
      <c r="AQ667" s="10">
        <f>AO667*1.3</f>
        <v>50.7</v>
      </c>
      <c r="AR667" s="10"/>
      <c r="AS667" s="267"/>
      <c r="AT667" s="203" t="s">
        <v>122</v>
      </c>
      <c r="AU667" s="276" t="s">
        <v>526</v>
      </c>
      <c r="AW667" s="204"/>
      <c r="AX667" s="204">
        <f>VLOOKUP(AU667,$A$681:$F$2354,6,FALSE)</f>
        <v>2</v>
      </c>
      <c r="AY667" s="203" t="s">
        <v>65</v>
      </c>
      <c r="AZ667" s="10">
        <f>AX667*1.3</f>
        <v>2.6</v>
      </c>
      <c r="BA667" s="10"/>
      <c r="BB667" s="267"/>
      <c r="BC667" s="203" t="s">
        <v>122</v>
      </c>
      <c r="BD667" s="276" t="s">
        <v>647</v>
      </c>
      <c r="BF667" s="204"/>
      <c r="BG667" s="204">
        <f>VLOOKUP(BD667,$A$681:$F$2354,6,FALSE)</f>
        <v>16</v>
      </c>
      <c r="BH667" s="203" t="s">
        <v>65</v>
      </c>
      <c r="BI667" s="10">
        <f>BG667*1.3</f>
        <v>20.8</v>
      </c>
      <c r="BJ667" s="10"/>
      <c r="BK667" s="267"/>
      <c r="BL667" s="203" t="s">
        <v>122</v>
      </c>
      <c r="BM667" s="276" t="s">
        <v>2523</v>
      </c>
      <c r="BO667" s="204"/>
      <c r="BP667" s="204">
        <f>VLOOKUP(BM667,$A$681:$F$2354,6,FALSE)</f>
        <v>15</v>
      </c>
      <c r="BQ667" s="203" t="s">
        <v>65</v>
      </c>
      <c r="BR667" s="10">
        <f>BP667*1.3</f>
        <v>19.5</v>
      </c>
      <c r="BS667" s="10"/>
      <c r="BT667" s="267"/>
      <c r="BU667" s="203" t="s">
        <v>122</v>
      </c>
      <c r="BV667" s="276" t="s">
        <v>1284</v>
      </c>
      <c r="BX667" s="204"/>
      <c r="BY667" s="204">
        <f>VLOOKUP(BV667,$A$681:$F$2354,6,FALSE)</f>
        <v>0</v>
      </c>
      <c r="BZ667" s="203" t="s">
        <v>65</v>
      </c>
      <c r="CA667" s="10">
        <f>BY667*1.3</f>
        <v>0</v>
      </c>
      <c r="CB667" s="10"/>
      <c r="CC667" s="267"/>
      <c r="CD667" s="203" t="s">
        <v>122</v>
      </c>
      <c r="CE667" s="276" t="s">
        <v>1284</v>
      </c>
      <c r="CG667" s="204"/>
      <c r="CH667" s="204">
        <f>VLOOKUP(CE667,$A$681:$F$2354,6,FALSE)</f>
        <v>0</v>
      </c>
      <c r="CI667" s="203" t="s">
        <v>65</v>
      </c>
      <c r="CJ667" s="10">
        <f>CH667*1.3</f>
        <v>0</v>
      </c>
      <c r="CK667" s="10"/>
      <c r="CL667" s="267"/>
      <c r="CM667" s="203" t="s">
        <v>122</v>
      </c>
      <c r="CN667" s="276" t="s">
        <v>587</v>
      </c>
      <c r="CP667" s="204"/>
      <c r="CQ667" s="204">
        <f>VLOOKUP(CN667,$A$681:$F$2354,6,FALSE)</f>
        <v>135</v>
      </c>
      <c r="CR667" s="203" t="s">
        <v>65</v>
      </c>
      <c r="CS667" s="10">
        <f>CQ667*1.3</f>
        <v>175.5</v>
      </c>
      <c r="CT667" s="10"/>
      <c r="CU667" s="267"/>
      <c r="CV667" s="203" t="s">
        <v>122</v>
      </c>
      <c r="CW667" s="276" t="s">
        <v>1284</v>
      </c>
      <c r="CY667" s="204"/>
      <c r="CZ667" s="204">
        <f>VLOOKUP(CW667,$A$681:$F$2354,6,FALSE)</f>
        <v>0</v>
      </c>
      <c r="DA667" s="203" t="s">
        <v>65</v>
      </c>
      <c r="DB667" s="10">
        <f>CZ667*1.3</f>
        <v>0</v>
      </c>
      <c r="DC667" s="10"/>
      <c r="DD667" s="267"/>
      <c r="DE667" s="203" t="s">
        <v>122</v>
      </c>
      <c r="DF667" s="276" t="s">
        <v>1296</v>
      </c>
      <c r="DH667" s="204"/>
      <c r="DI667" s="204">
        <f>VLOOKUP(DF667,$A$681:$F$2354,6,FALSE)</f>
        <v>30</v>
      </c>
      <c r="DJ667" s="203" t="s">
        <v>65</v>
      </c>
      <c r="DK667" s="10">
        <f>DI667*1.3</f>
        <v>39</v>
      </c>
      <c r="DL667" s="10"/>
      <c r="DM667" s="267"/>
      <c r="DN667" s="203" t="s">
        <v>122</v>
      </c>
      <c r="DO667" s="276" t="s">
        <v>693</v>
      </c>
      <c r="DQ667" s="204"/>
      <c r="DR667" s="204">
        <f>VLOOKUP(DO667,$A$681:$F$2354,6,FALSE)</f>
        <v>38</v>
      </c>
      <c r="DS667" s="203" t="s">
        <v>65</v>
      </c>
      <c r="DT667" s="10">
        <f>DR667*1.3</f>
        <v>49.4</v>
      </c>
      <c r="DU667" s="10"/>
      <c r="DV667" s="267"/>
      <c r="DW667" s="203" t="s">
        <v>122</v>
      </c>
      <c r="DX667" s="278" t="s">
        <v>183</v>
      </c>
      <c r="DZ667" s="204"/>
      <c r="EA667" s="204" t="e">
        <f>VLOOKUP(DX667,$A$681:$F$2354,6,FALSE)</f>
        <v>#N/A</v>
      </c>
      <c r="EB667" s="203" t="s">
        <v>65</v>
      </c>
      <c r="EC667" s="10" t="e">
        <f>EA667*1.3</f>
        <v>#N/A</v>
      </c>
      <c r="ED667" s="10"/>
      <c r="EE667" s="267"/>
      <c r="EF667" s="203" t="s">
        <v>122</v>
      </c>
      <c r="EG667" s="276" t="s">
        <v>3128</v>
      </c>
      <c r="EI667" s="204"/>
      <c r="EJ667" s="204">
        <f>VLOOKUP(EG667,$A$681:$F$2354,6,FALSE)</f>
        <v>0</v>
      </c>
      <c r="EK667" s="203" t="s">
        <v>65</v>
      </c>
      <c r="EL667" s="10">
        <f>EJ667*1.3</f>
        <v>0</v>
      </c>
      <c r="EM667" s="10"/>
      <c r="EN667" s="267"/>
      <c r="EO667" s="203" t="s">
        <v>122</v>
      </c>
      <c r="EP667" s="276" t="s">
        <v>855</v>
      </c>
      <c r="ER667" s="204"/>
      <c r="ES667" s="204">
        <f>VLOOKUP(EP667,$A$681:$F$2354,6,FALSE)</f>
        <v>74</v>
      </c>
      <c r="ET667" s="203" t="s">
        <v>65</v>
      </c>
      <c r="EU667" s="10">
        <f>ES667*1.3</f>
        <v>96.2</v>
      </c>
      <c r="EV667" s="10"/>
      <c r="EW667" s="267"/>
      <c r="EX667" s="203" t="s">
        <v>122</v>
      </c>
      <c r="EY667" s="276" t="s">
        <v>2119</v>
      </c>
      <c r="FA667" s="204"/>
      <c r="FB667" s="204">
        <f>VLOOKUP(EY667,$A$681:$F$2354,6,FALSE)</f>
        <v>0</v>
      </c>
      <c r="FC667" s="203" t="s">
        <v>65</v>
      </c>
      <c r="FD667" s="10">
        <f>FB667*1.3</f>
        <v>0</v>
      </c>
      <c r="FE667" s="10"/>
      <c r="FF667" s="267"/>
      <c r="FG667" s="203" t="s">
        <v>122</v>
      </c>
      <c r="FH667" s="421" t="s">
        <v>1284</v>
      </c>
      <c r="FJ667" s="204"/>
      <c r="FK667" s="204">
        <f>VLOOKUP(FH667,$A$681:$F$2354,6,FALSE)</f>
        <v>0</v>
      </c>
      <c r="FL667" s="203" t="s">
        <v>65</v>
      </c>
      <c r="FM667" s="10">
        <f>FK667*1.3</f>
        <v>0</v>
      </c>
      <c r="FN667" s="10"/>
      <c r="FO667" s="267"/>
      <c r="FP667" s="203" t="s">
        <v>122</v>
      </c>
      <c r="FQ667" s="276" t="s">
        <v>1296</v>
      </c>
      <c r="FS667" s="204"/>
      <c r="FT667" s="204">
        <f>VLOOKUP(FQ667,$A$681:$F$2354,6,FALSE)</f>
        <v>30</v>
      </c>
      <c r="FU667" s="203" t="s">
        <v>65</v>
      </c>
      <c r="FV667" s="10">
        <f>FT667*1.3</f>
        <v>39</v>
      </c>
      <c r="FW667" s="10"/>
      <c r="FX667" s="267"/>
      <c r="FY667" s="203" t="s">
        <v>122</v>
      </c>
      <c r="FZ667" s="276" t="s">
        <v>2523</v>
      </c>
      <c r="GB667" s="204"/>
      <c r="GC667" s="204">
        <f>VLOOKUP(FZ667,$A$681:$F$2354,6,FALSE)</f>
        <v>15</v>
      </c>
      <c r="GD667" s="203" t="s">
        <v>65</v>
      </c>
      <c r="GE667" s="10">
        <f>GC667*1.3</f>
        <v>19.5</v>
      </c>
      <c r="GF667" s="10"/>
      <c r="GG667" s="267"/>
      <c r="GH667" s="203" t="s">
        <v>122</v>
      </c>
      <c r="GI667" s="276" t="s">
        <v>1715</v>
      </c>
      <c r="GK667" s="204"/>
      <c r="GL667" s="204">
        <f>VLOOKUP(GI667,$A$681:$F$2354,6,FALSE)</f>
        <v>27</v>
      </c>
      <c r="GM667" s="203" t="s">
        <v>65</v>
      </c>
      <c r="GN667" s="10">
        <f>GL667*1.3</f>
        <v>35.1</v>
      </c>
      <c r="GO667" s="10"/>
      <c r="GP667" s="267"/>
      <c r="GQ667" s="203" t="s">
        <v>122</v>
      </c>
      <c r="GR667" s="276" t="s">
        <v>2849</v>
      </c>
      <c r="GT667" s="204"/>
      <c r="GU667" s="204">
        <f>VLOOKUP(GR667,$A$681:$F$2354,6,FALSE)</f>
        <v>63</v>
      </c>
      <c r="GV667" s="203" t="s">
        <v>65</v>
      </c>
      <c r="GW667" s="10">
        <f>GU667*1.3</f>
        <v>81.900000000000006</v>
      </c>
      <c r="GX667" s="10"/>
      <c r="GY667" s="267"/>
      <c r="GZ667" s="203" t="s">
        <v>122</v>
      </c>
      <c r="HA667" s="276" t="s">
        <v>721</v>
      </c>
      <c r="HC667" s="204"/>
      <c r="HD667" s="204">
        <f>VLOOKUP(HA667,$A$681:$F$2354,6,FALSE)</f>
        <v>0</v>
      </c>
      <c r="HE667" s="203" t="s">
        <v>65</v>
      </c>
      <c r="HF667" s="10">
        <f>HD667*1.3</f>
        <v>0</v>
      </c>
      <c r="HG667" s="10"/>
      <c r="HH667" s="267"/>
      <c r="HI667" s="203" t="s">
        <v>122</v>
      </c>
      <c r="HJ667" s="276" t="s">
        <v>855</v>
      </c>
      <c r="HL667" s="204"/>
      <c r="HM667" s="204">
        <f>VLOOKUP(HJ667,$A$681:$F$2354,6,FALSE)</f>
        <v>74</v>
      </c>
      <c r="HN667" s="203" t="s">
        <v>65</v>
      </c>
      <c r="HO667" s="10">
        <f>HM667*1.3</f>
        <v>96.2</v>
      </c>
      <c r="HP667" s="10"/>
      <c r="HQ667" s="267"/>
      <c r="HR667" s="203" t="s">
        <v>122</v>
      </c>
      <c r="HS667" s="276" t="s">
        <v>2523</v>
      </c>
      <c r="HU667" s="204"/>
      <c r="HV667" s="204">
        <f>VLOOKUP(HS667,$A$681:$F$2354,6,FALSE)</f>
        <v>15</v>
      </c>
      <c r="HW667" s="203" t="s">
        <v>65</v>
      </c>
      <c r="HX667" s="10">
        <f>HV667*1.3</f>
        <v>19.5</v>
      </c>
      <c r="HY667" s="10"/>
      <c r="HZ667" s="267"/>
      <c r="IA667" s="203" t="s">
        <v>122</v>
      </c>
      <c r="IB667" s="285" t="s">
        <v>183</v>
      </c>
      <c r="ID667" s="204"/>
      <c r="IE667" s="204" t="e">
        <f>VLOOKUP(IB667,$A$681:$F$2354,6,FALSE)</f>
        <v>#N/A</v>
      </c>
      <c r="IF667" s="203" t="s">
        <v>65</v>
      </c>
      <c r="IG667" s="10" t="e">
        <f>IE667*1.3</f>
        <v>#N/A</v>
      </c>
      <c r="IH667" s="10"/>
      <c r="II667" s="267"/>
      <c r="IJ667" s="203" t="s">
        <v>122</v>
      </c>
      <c r="IK667" s="276" t="s">
        <v>2625</v>
      </c>
      <c r="IM667" s="204"/>
      <c r="IN667" s="204">
        <f>VLOOKUP(IK667,$A$681:$F$2354,6,FALSE)</f>
        <v>33</v>
      </c>
      <c r="IO667" s="203" t="s">
        <v>65</v>
      </c>
      <c r="IP667" s="10">
        <f>IN667*1.3</f>
        <v>42.9</v>
      </c>
      <c r="IQ667" s="10"/>
      <c r="IR667" s="267"/>
      <c r="IS667" s="203" t="s">
        <v>122</v>
      </c>
      <c r="IT667" s="276" t="s">
        <v>1737</v>
      </c>
      <c r="IV667" s="204"/>
      <c r="IW667" s="204">
        <f>VLOOKUP(IT667,$A$681:$F$2354,6,FALSE)</f>
        <v>3</v>
      </c>
      <c r="IX667" s="203" t="s">
        <v>65</v>
      </c>
      <c r="IY667" s="10">
        <f>IW667*1.3</f>
        <v>3.9000000000000004</v>
      </c>
      <c r="IZ667" s="10"/>
      <c r="JA667" s="267"/>
      <c r="JB667" s="203" t="s">
        <v>122</v>
      </c>
      <c r="JC667" s="276" t="s">
        <v>652</v>
      </c>
      <c r="JE667" s="204"/>
      <c r="JF667" s="204">
        <f>VLOOKUP(JC667,$A$681:$F$2354,6,FALSE)</f>
        <v>0</v>
      </c>
      <c r="JG667" s="203" t="s">
        <v>65</v>
      </c>
      <c r="JH667" s="10">
        <f>JF667*1.3</f>
        <v>0</v>
      </c>
      <c r="JI667" s="10"/>
      <c r="JJ667" s="267"/>
      <c r="JK667" s="203" t="s">
        <v>122</v>
      </c>
      <c r="JL667" s="276" t="s">
        <v>855</v>
      </c>
      <c r="JN667" s="204"/>
      <c r="JO667" s="204">
        <f>VLOOKUP(JL667,$A$681:$F$2354,6,FALSE)</f>
        <v>74</v>
      </c>
      <c r="JP667" s="203" t="s">
        <v>65</v>
      </c>
      <c r="JQ667" s="10">
        <f>JO667*1.3</f>
        <v>96.2</v>
      </c>
      <c r="JR667" s="10"/>
      <c r="JS667" s="267"/>
      <c r="JT667" s="203" t="s">
        <v>122</v>
      </c>
      <c r="JU667" s="276" t="s">
        <v>444</v>
      </c>
      <c r="JW667" s="204"/>
      <c r="JX667" s="204">
        <f>VLOOKUP(JU667,$A$681:$F$2354,6,FALSE)</f>
        <v>0</v>
      </c>
      <c r="JY667" s="203" t="s">
        <v>65</v>
      </c>
      <c r="JZ667" s="10">
        <f>JX667*1.3</f>
        <v>0</v>
      </c>
      <c r="KA667" s="10"/>
      <c r="KB667" s="267"/>
      <c r="KC667" s="203" t="s">
        <v>122</v>
      </c>
      <c r="KD667" s="276" t="s">
        <v>2863</v>
      </c>
      <c r="KF667" s="204"/>
      <c r="KG667" s="204">
        <f>VLOOKUP(KD667,$A$681:$F$2354,6,FALSE)</f>
        <v>0</v>
      </c>
      <c r="KH667" s="203" t="s">
        <v>65</v>
      </c>
      <c r="KI667" s="10">
        <f>KG667*1.3</f>
        <v>0</v>
      </c>
      <c r="KJ667" s="10"/>
      <c r="KK667" s="267"/>
      <c r="KL667" s="203" t="s">
        <v>122</v>
      </c>
      <c r="KM667" s="276" t="s">
        <v>693</v>
      </c>
      <c r="KO667" s="204"/>
      <c r="KP667" s="204">
        <f>VLOOKUP(KM667,$A$681:$F$2354,6,FALSE)</f>
        <v>38</v>
      </c>
      <c r="KQ667" s="203" t="s">
        <v>65</v>
      </c>
      <c r="KR667" s="10">
        <f>KP667*1.3</f>
        <v>49.4</v>
      </c>
      <c r="KS667" s="10"/>
      <c r="KT667" s="267"/>
      <c r="KU667" s="203" t="s">
        <v>122</v>
      </c>
      <c r="KV667" s="276" t="s">
        <v>444</v>
      </c>
      <c r="KX667" s="204"/>
      <c r="KY667" s="204">
        <f>VLOOKUP(KV667,$A$681:$F$2354,6,FALSE)</f>
        <v>0</v>
      </c>
      <c r="KZ667" s="203" t="s">
        <v>65</v>
      </c>
      <c r="LA667" s="10">
        <f>KY667*1.3</f>
        <v>0</v>
      </c>
      <c r="LB667" s="10"/>
      <c r="LC667" s="267"/>
      <c r="LD667" s="203" t="s">
        <v>122</v>
      </c>
      <c r="LE667" s="276" t="s">
        <v>495</v>
      </c>
      <c r="LG667" s="204"/>
      <c r="LH667" s="204">
        <f>VLOOKUP(LE667,$A$681:$F$2354,6,FALSE)</f>
        <v>0</v>
      </c>
      <c r="LI667" s="203" t="s">
        <v>65</v>
      </c>
      <c r="LJ667" s="10">
        <f>LH667*1.3</f>
        <v>0</v>
      </c>
      <c r="LK667" s="10"/>
      <c r="LL667" s="267"/>
      <c r="LM667" s="203" t="s">
        <v>122</v>
      </c>
      <c r="LN667" s="276" t="s">
        <v>1296</v>
      </c>
      <c r="LP667" s="204"/>
      <c r="LQ667" s="204">
        <f>VLOOKUP(LN667,$A$681:$F$2354,6,FALSE)</f>
        <v>30</v>
      </c>
      <c r="LR667" s="203" t="s">
        <v>65</v>
      </c>
      <c r="LS667" s="10">
        <f>LQ667*1.3</f>
        <v>39</v>
      </c>
      <c r="LT667" s="10"/>
      <c r="LU667" s="267"/>
      <c r="LV667" s="203" t="s">
        <v>122</v>
      </c>
      <c r="LW667" s="276" t="s">
        <v>2758</v>
      </c>
      <c r="LY667" s="204"/>
      <c r="LZ667" s="204">
        <f>VLOOKUP(LW667,$A$681:$F$2354,6,FALSE)</f>
        <v>0</v>
      </c>
      <c r="MA667" s="203" t="s">
        <v>65</v>
      </c>
      <c r="MB667" s="10">
        <f>LZ667*1.3</f>
        <v>0</v>
      </c>
      <c r="MC667" s="10"/>
      <c r="MD667" s="267"/>
      <c r="ME667" s="203" t="s">
        <v>122</v>
      </c>
      <c r="MF667" s="276" t="s">
        <v>1248</v>
      </c>
      <c r="MH667" s="204"/>
      <c r="MI667" s="204">
        <f>VLOOKUP(MF667,$A$681:$F$2354,6,FALSE)</f>
        <v>0</v>
      </c>
      <c r="MJ667" s="203" t="s">
        <v>65</v>
      </c>
      <c r="MK667" s="10">
        <f>MI667*1.3</f>
        <v>0</v>
      </c>
      <c r="ML667" s="10"/>
      <c r="MM667" s="267"/>
      <c r="MN667" s="203" t="s">
        <v>122</v>
      </c>
      <c r="MO667" s="276" t="s">
        <v>1284</v>
      </c>
      <c r="MQ667" s="204"/>
      <c r="MR667" s="204">
        <f>VLOOKUP(MO667,$A$681:$F$2354,6,FALSE)</f>
        <v>0</v>
      </c>
      <c r="MS667" s="203" t="s">
        <v>65</v>
      </c>
      <c r="MT667" s="10">
        <f>MR667*1.3</f>
        <v>0</v>
      </c>
      <c r="MU667" s="10"/>
      <c r="MV667" s="267"/>
      <c r="MW667" s="203" t="s">
        <v>122</v>
      </c>
      <c r="MX667" s="276" t="s">
        <v>707</v>
      </c>
      <c r="MZ667" s="204"/>
      <c r="NA667" s="204">
        <f>VLOOKUP(MX667,$A$681:$F$2354,6,FALSE)</f>
        <v>74</v>
      </c>
      <c r="NB667" s="203" t="s">
        <v>65</v>
      </c>
      <c r="NC667" s="10">
        <f>NA667*1.3</f>
        <v>96.2</v>
      </c>
      <c r="ND667" s="10"/>
      <c r="NE667" s="267"/>
      <c r="NF667" s="203" t="s">
        <v>122</v>
      </c>
      <c r="NG667" s="276" t="s">
        <v>892</v>
      </c>
      <c r="NI667" s="204"/>
      <c r="NJ667" s="204">
        <f>VLOOKUP(NG667,$A$681:$F$2354,6,FALSE)</f>
        <v>15</v>
      </c>
      <c r="NK667" s="203" t="s">
        <v>65</v>
      </c>
      <c r="NL667" s="10">
        <f>NJ667*1.3</f>
        <v>19.5</v>
      </c>
      <c r="NM667" s="10"/>
      <c r="NN667" s="267"/>
      <c r="NO667" s="203" t="s">
        <v>122</v>
      </c>
      <c r="NP667" s="424" t="s">
        <v>972</v>
      </c>
      <c r="NR667" s="204"/>
      <c r="NS667" s="204">
        <f>VLOOKUP(NP667,$A$681:$F$2354,6,FALSE)</f>
        <v>0</v>
      </c>
      <c r="NT667" s="203" t="s">
        <v>65</v>
      </c>
      <c r="NU667" s="10">
        <f>NS667*1.3</f>
        <v>0</v>
      </c>
      <c r="NV667" s="10"/>
      <c r="NW667" s="267"/>
      <c r="NX667" s="203" t="s">
        <v>122</v>
      </c>
      <c r="NY667" s="276" t="s">
        <v>2772</v>
      </c>
      <c r="OA667" s="204"/>
      <c r="OB667" s="204">
        <f>VLOOKUP(NY667,$A$681:$F$2354,6,FALSE)</f>
        <v>0</v>
      </c>
      <c r="OC667" s="203" t="s">
        <v>65</v>
      </c>
      <c r="OD667" s="10">
        <f>OB667*1.3</f>
        <v>0</v>
      </c>
      <c r="OE667" s="10"/>
      <c r="OF667" s="267"/>
      <c r="OG667" s="203" t="s">
        <v>122</v>
      </c>
      <c r="OH667" s="276" t="s">
        <v>647</v>
      </c>
      <c r="OJ667" s="204"/>
      <c r="OK667" s="204">
        <f>VLOOKUP(OH667,$A$681:$F$2354,6,FALSE)</f>
        <v>16</v>
      </c>
      <c r="OL667" s="203" t="s">
        <v>65</v>
      </c>
      <c r="OM667" s="10">
        <f>OK667*1.3</f>
        <v>20.8</v>
      </c>
      <c r="ON667" s="10"/>
      <c r="OO667" s="267"/>
      <c r="OP667" s="203" t="s">
        <v>122</v>
      </c>
      <c r="OQ667" s="424" t="s">
        <v>2838</v>
      </c>
      <c r="OS667" s="204"/>
      <c r="OT667" s="204">
        <f>VLOOKUP(OQ667,$A$681:$F$2354,6,FALSE)</f>
        <v>187</v>
      </c>
      <c r="OU667" s="203" t="s">
        <v>65</v>
      </c>
      <c r="OV667" s="10">
        <f>OT667*1.3</f>
        <v>243.1</v>
      </c>
      <c r="OW667" s="10"/>
      <c r="OX667" s="267"/>
      <c r="OY667" s="203" t="s">
        <v>122</v>
      </c>
      <c r="OZ667" s="428" t="s">
        <v>2523</v>
      </c>
      <c r="PB667" s="204"/>
      <c r="PC667" s="204">
        <f>VLOOKUP(OZ667,$A$681:$F$2354,6,FALSE)</f>
        <v>15</v>
      </c>
      <c r="PD667" s="203" t="s">
        <v>65</v>
      </c>
      <c r="PE667" s="10">
        <f>PC667*1.3</f>
        <v>19.5</v>
      </c>
      <c r="PF667" s="10"/>
      <c r="PG667" s="267"/>
      <c r="PH667" s="203" t="s">
        <v>122</v>
      </c>
      <c r="PI667" s="276" t="s">
        <v>2070</v>
      </c>
      <c r="PK667" s="204"/>
      <c r="PL667" s="204">
        <f>VLOOKUP(PI667,$A$681:$F$2354,6,FALSE)</f>
        <v>0</v>
      </c>
      <c r="PM667" s="203" t="s">
        <v>65</v>
      </c>
      <c r="PN667" s="10">
        <f>PL667*1.3</f>
        <v>0</v>
      </c>
      <c r="PO667" s="10"/>
      <c r="PP667" s="267"/>
      <c r="PQ667" s="203" t="s">
        <v>122</v>
      </c>
      <c r="PR667" s="276" t="s">
        <v>183</v>
      </c>
      <c r="PT667" s="204"/>
      <c r="PU667" s="204" t="e">
        <f>VLOOKUP(PR667,$A$681:$F$2354,6,FALSE)</f>
        <v>#N/A</v>
      </c>
      <c r="PV667" s="203" t="s">
        <v>65</v>
      </c>
      <c r="PW667" s="10" t="e">
        <f>PU667*1.3</f>
        <v>#N/A</v>
      </c>
      <c r="PX667" s="10"/>
      <c r="PY667" s="267"/>
      <c r="PZ667" s="203" t="s">
        <v>122</v>
      </c>
      <c r="QA667" s="276" t="s">
        <v>674</v>
      </c>
      <c r="QC667" s="204"/>
      <c r="QD667" s="204">
        <f>VLOOKUP(QA667,$A$681:$F$2354,6,FALSE)</f>
        <v>0</v>
      </c>
      <c r="QE667" s="203" t="s">
        <v>65</v>
      </c>
      <c r="QF667" s="10">
        <f>QD667*1.3</f>
        <v>0</v>
      </c>
      <c r="QG667" s="10"/>
      <c r="QH667" s="267"/>
      <c r="QI667" s="203" t="s">
        <v>122</v>
      </c>
      <c r="QJ667" s="276" t="s">
        <v>693</v>
      </c>
      <c r="QL667" s="204"/>
      <c r="QM667" s="204">
        <f>VLOOKUP(QJ667,$A$681:$F$2354,6,FALSE)</f>
        <v>38</v>
      </c>
      <c r="QN667" s="203" t="s">
        <v>65</v>
      </c>
      <c r="QO667" s="10">
        <f>QM667*1.3</f>
        <v>49.4</v>
      </c>
      <c r="QP667" s="10"/>
      <c r="QQ667" s="267"/>
      <c r="QR667" s="203" t="s">
        <v>122</v>
      </c>
      <c r="QS667" s="276" t="s">
        <v>444</v>
      </c>
      <c r="QU667" s="204"/>
      <c r="QV667" s="204">
        <f>VLOOKUP(QS667,$A$681:$F$2354,6,FALSE)</f>
        <v>0</v>
      </c>
      <c r="QW667" s="203" t="s">
        <v>65</v>
      </c>
      <c r="QX667" s="10">
        <f>QV667*1.3</f>
        <v>0</v>
      </c>
      <c r="QY667" s="10"/>
      <c r="QZ667" s="267"/>
      <c r="RA667" s="203" t="s">
        <v>122</v>
      </c>
      <c r="RB667" s="276" t="s">
        <v>2521</v>
      </c>
      <c r="RD667" s="204"/>
      <c r="RE667" s="204">
        <f>VLOOKUP(RB667,$A$681:$F$2354,6,FALSE)</f>
        <v>1</v>
      </c>
      <c r="RF667" s="203" t="s">
        <v>65</v>
      </c>
      <c r="RG667" s="10">
        <f>RE667*1.3</f>
        <v>1.3</v>
      </c>
      <c r="RH667" s="10"/>
      <c r="RI667" s="267"/>
      <c r="RJ667" s="203" t="s">
        <v>122</v>
      </c>
      <c r="RK667" s="278" t="s">
        <v>183</v>
      </c>
      <c r="RM667" s="204"/>
      <c r="RN667" s="204" t="e">
        <f>VLOOKUP(RK667,$A$681:$F$2354,6,FALSE)</f>
        <v>#N/A</v>
      </c>
      <c r="RO667" s="203" t="s">
        <v>65</v>
      </c>
      <c r="RP667" s="10" t="e">
        <f>RN667*1.3</f>
        <v>#N/A</v>
      </c>
      <c r="RQ667" s="10"/>
      <c r="RR667" s="267"/>
      <c r="RS667" s="203" t="s">
        <v>122</v>
      </c>
      <c r="RT667" s="276" t="s">
        <v>693</v>
      </c>
      <c r="RV667" s="204"/>
      <c r="RW667" s="204">
        <f>VLOOKUP(RT667,$A$681:$F$2354,6,FALSE)</f>
        <v>38</v>
      </c>
      <c r="RX667" s="203" t="s">
        <v>65</v>
      </c>
      <c r="RY667" s="10">
        <f>RW667*1.3</f>
        <v>49.4</v>
      </c>
      <c r="RZ667" s="10"/>
      <c r="SA667" s="273"/>
      <c r="SB667" s="203" t="s">
        <v>122</v>
      </c>
      <c r="SC667" s="276" t="s">
        <v>2523</v>
      </c>
      <c r="SE667" s="204"/>
      <c r="SF667" s="204">
        <f>VLOOKUP(SC667,$A$681:$F$2354,6,FALSE)</f>
        <v>15</v>
      </c>
      <c r="SG667" s="203" t="s">
        <v>65</v>
      </c>
      <c r="SH667" s="10">
        <f>SF667*1.3</f>
        <v>19.5</v>
      </c>
      <c r="SI667" s="10"/>
      <c r="SJ667" s="273"/>
      <c r="SK667" s="203" t="s">
        <v>122</v>
      </c>
      <c r="SL667" s="276" t="s">
        <v>444</v>
      </c>
      <c r="SN667" s="204"/>
      <c r="SO667" s="204">
        <f>VLOOKUP(SL667,$A$681:$F$2354,6,FALSE)</f>
        <v>0</v>
      </c>
      <c r="SP667" s="203" t="s">
        <v>65</v>
      </c>
      <c r="SQ667" s="10">
        <f>SO667*1.3</f>
        <v>0</v>
      </c>
      <c r="SR667" s="10"/>
      <c r="SS667" s="273"/>
      <c r="ST667" s="203" t="s">
        <v>122</v>
      </c>
      <c r="SU667" s="276" t="s">
        <v>2121</v>
      </c>
      <c r="SW667" s="204"/>
      <c r="SX667" s="204">
        <f>VLOOKUP(SU667,$A$681:$F$2354,6,FALSE)</f>
        <v>0</v>
      </c>
      <c r="SY667" s="203" t="s">
        <v>65</v>
      </c>
      <c r="SZ667" s="10">
        <f>SX667*1.3</f>
        <v>0</v>
      </c>
      <c r="TA667" s="10"/>
      <c r="TB667" s="273"/>
      <c r="TC667" s="203" t="s">
        <v>122</v>
      </c>
      <c r="TD667" s="428" t="s">
        <v>847</v>
      </c>
      <c r="TF667" s="204"/>
      <c r="TG667" s="204">
        <f>VLOOKUP(TD667,$A$681:$F$2354,6,FALSE)</f>
        <v>0</v>
      </c>
      <c r="TH667" s="203" t="s">
        <v>65</v>
      </c>
      <c r="TI667" s="10">
        <f>TG667*1.3</f>
        <v>0</v>
      </c>
      <c r="TK667" s="273"/>
      <c r="TL667" s="203" t="s">
        <v>122</v>
      </c>
      <c r="TM667" s="276" t="s">
        <v>535</v>
      </c>
      <c r="TO667" s="204"/>
      <c r="TP667" s="204">
        <f>VLOOKUP(TM667,$A$681:$F$2354,6,FALSE)</f>
        <v>30</v>
      </c>
      <c r="TQ667" s="203" t="s">
        <v>65</v>
      </c>
      <c r="TR667" s="10">
        <f>TP667*1.3</f>
        <v>39</v>
      </c>
      <c r="TS667" s="10"/>
      <c r="TT667" s="273"/>
      <c r="TU667" s="203" t="s">
        <v>122</v>
      </c>
      <c r="TV667" s="276" t="s">
        <v>2838</v>
      </c>
      <c r="TX667" s="204"/>
      <c r="TY667" s="204">
        <f>VLOOKUP(TV667,$A$681:$F$2354,6,FALSE)</f>
        <v>187</v>
      </c>
      <c r="TZ667" s="203" t="s">
        <v>65</v>
      </c>
      <c r="UA667" s="10">
        <f>TY667*1.3</f>
        <v>243.1</v>
      </c>
      <c r="UB667" s="10"/>
      <c r="UC667" s="273"/>
      <c r="UD667" s="203" t="s">
        <v>122</v>
      </c>
      <c r="UE667" s="285" t="s">
        <v>183</v>
      </c>
      <c r="UG667" s="204"/>
      <c r="UH667" s="204" t="e">
        <f>VLOOKUP(UE667,$A$681:$F$2354,6,FALSE)</f>
        <v>#N/A</v>
      </c>
      <c r="UI667" s="203" t="s">
        <v>65</v>
      </c>
      <c r="UJ667" s="10" t="e">
        <f>UH667*1.3</f>
        <v>#N/A</v>
      </c>
      <c r="UK667" s="10"/>
      <c r="UL667" s="273"/>
      <c r="UM667" s="203" t="s">
        <v>122</v>
      </c>
      <c r="UN667" s="276" t="s">
        <v>1286</v>
      </c>
      <c r="UP667" s="204"/>
      <c r="UQ667" s="204">
        <f>VLOOKUP(UN667,$A$681:$F$2354,6,FALSE)</f>
        <v>0</v>
      </c>
      <c r="UR667" s="203" t="s">
        <v>65</v>
      </c>
      <c r="US667" s="10">
        <f>UQ667*1.3</f>
        <v>0</v>
      </c>
      <c r="UT667" s="10"/>
      <c r="UU667" s="273"/>
      <c r="UV667" s="203" t="s">
        <v>122</v>
      </c>
      <c r="UW667" s="276" t="s">
        <v>848</v>
      </c>
      <c r="UY667" s="204"/>
      <c r="UZ667" s="204">
        <f>VLOOKUP(UW667,$A$681:$F$2354,6,FALSE)</f>
        <v>3</v>
      </c>
      <c r="VA667" s="203" t="s">
        <v>65</v>
      </c>
      <c r="VB667" s="10">
        <f>UZ667*1.3</f>
        <v>3.9000000000000004</v>
      </c>
      <c r="VC667" s="10"/>
      <c r="VD667" s="273"/>
      <c r="VE667" s="203" t="s">
        <v>122</v>
      </c>
      <c r="VF667" s="276" t="s">
        <v>2841</v>
      </c>
      <c r="VH667" s="204"/>
      <c r="VI667" s="204">
        <f>VLOOKUP(VF667,$A$681:$F$2354,6,FALSE)</f>
        <v>25</v>
      </c>
      <c r="VJ667" s="203" t="s">
        <v>65</v>
      </c>
      <c r="VK667" s="10">
        <f>VI667*1.3</f>
        <v>32.5</v>
      </c>
      <c r="VL667" s="10"/>
      <c r="VM667" s="273"/>
      <c r="VN667" s="203" t="s">
        <v>122</v>
      </c>
      <c r="VO667" s="276" t="s">
        <v>2145</v>
      </c>
      <c r="VQ667" s="204"/>
      <c r="VR667" s="204">
        <f>VLOOKUP(VO667,$A$681:$F$2354,6,FALSE)</f>
        <v>3</v>
      </c>
      <c r="VS667" s="203" t="s">
        <v>65</v>
      </c>
      <c r="VT667" s="10">
        <f>VR667*1.3</f>
        <v>3.9000000000000004</v>
      </c>
      <c r="VU667" s="10"/>
      <c r="VV667" s="273"/>
      <c r="VW667" s="203" t="s">
        <v>122</v>
      </c>
      <c r="VX667" s="278" t="s">
        <v>183</v>
      </c>
      <c r="VZ667" s="204"/>
      <c r="WA667" s="204" t="e">
        <f>VLOOKUP(VX667,$A$681:$F$2354,6,FALSE)</f>
        <v>#N/A</v>
      </c>
      <c r="WB667" s="203" t="s">
        <v>65</v>
      </c>
      <c r="WC667" s="10" t="e">
        <f>WA667*1.3</f>
        <v>#N/A</v>
      </c>
      <c r="WE667" s="273"/>
      <c r="WF667" s="203" t="s">
        <v>122</v>
      </c>
      <c r="WG667" s="276" t="s">
        <v>3078</v>
      </c>
      <c r="WI667" s="204"/>
      <c r="WJ667" s="204">
        <f>VLOOKUP(WG667,$A$681:$F$2354,6,FALSE)</f>
        <v>0</v>
      </c>
      <c r="WK667" s="203" t="s">
        <v>65</v>
      </c>
      <c r="WL667" s="10">
        <f>WJ667*1.3</f>
        <v>0</v>
      </c>
      <c r="WN667" s="273"/>
      <c r="WO667" s="203" t="s">
        <v>122</v>
      </c>
      <c r="WP667" s="278" t="s">
        <v>183</v>
      </c>
      <c r="WQ667" s="204"/>
      <c r="WR667" s="204"/>
      <c r="WS667" s="204" t="e">
        <f>VLOOKUP(WP667,$A$681:$F$2354,6,FALSE)</f>
        <v>#N/A</v>
      </c>
      <c r="WT667" s="203" t="s">
        <v>65</v>
      </c>
      <c r="WU667" s="10" t="e">
        <f>WS667*1.3</f>
        <v>#N/A</v>
      </c>
      <c r="WV667" s="10"/>
      <c r="WW667" s="273"/>
      <c r="WX667" s="203" t="s">
        <v>122</v>
      </c>
      <c r="WY667" s="278" t="s">
        <v>183</v>
      </c>
      <c r="XA667" s="204"/>
      <c r="XB667" s="204" t="e">
        <f>VLOOKUP(WY667,$A$681:$F$2354,6,FALSE)</f>
        <v>#N/A</v>
      </c>
      <c r="XC667" s="203" t="s">
        <v>65</v>
      </c>
      <c r="XD667" s="10" t="e">
        <f>XB667*1.3</f>
        <v>#N/A</v>
      </c>
      <c r="XF667" s="273"/>
      <c r="XG667" s="203" t="s">
        <v>122</v>
      </c>
      <c r="XH667" s="276" t="s">
        <v>2056</v>
      </c>
      <c r="XJ667" s="204"/>
      <c r="XK667" s="204">
        <f>VLOOKUP(XH667,$A$681:$F$2354,6,FALSE)</f>
        <v>25</v>
      </c>
      <c r="XL667" s="203" t="s">
        <v>65</v>
      </c>
      <c r="XM667" s="10">
        <f>XK667*1.3</f>
        <v>32.5</v>
      </c>
      <c r="XO667" s="273"/>
      <c r="XP667" s="203" t="s">
        <v>122</v>
      </c>
      <c r="XQ667" s="276" t="s">
        <v>2523</v>
      </c>
      <c r="XS667" s="204"/>
      <c r="XT667" s="204">
        <f>VLOOKUP(XQ667,$A$681:$F$2354,6,FALSE)</f>
        <v>15</v>
      </c>
      <c r="XU667" s="203" t="s">
        <v>65</v>
      </c>
      <c r="XV667" s="10">
        <f>XT667*1.3</f>
        <v>19.5</v>
      </c>
      <c r="XW667" s="10"/>
      <c r="XX667" s="273"/>
      <c r="XY667" s="203" t="s">
        <v>122</v>
      </c>
      <c r="XZ667" s="276" t="s">
        <v>495</v>
      </c>
      <c r="YB667" s="204"/>
      <c r="YC667" s="204">
        <f>VLOOKUP(XZ667,$A$681:$F$2354,6,FALSE)</f>
        <v>0</v>
      </c>
      <c r="YD667" s="203" t="s">
        <v>65</v>
      </c>
      <c r="YE667" s="10">
        <f>YC667*1.3</f>
        <v>0</v>
      </c>
      <c r="YG667" s="273"/>
      <c r="YH667" s="203" t="s">
        <v>122</v>
      </c>
      <c r="YI667" s="278" t="s">
        <v>183</v>
      </c>
      <c r="YK667" s="204"/>
      <c r="YL667" s="204" t="e">
        <f>VLOOKUP(YI667,$A$681:$F$2354,6,FALSE)</f>
        <v>#N/A</v>
      </c>
      <c r="YM667" s="203" t="s">
        <v>65</v>
      </c>
      <c r="YN667" s="10" t="e">
        <f>YL667*1.3</f>
        <v>#N/A</v>
      </c>
      <c r="YO667" s="10"/>
      <c r="YP667" s="273"/>
      <c r="YQ667" s="203" t="s">
        <v>122</v>
      </c>
      <c r="YR667" s="278" t="s">
        <v>183</v>
      </c>
      <c r="YT667" s="204"/>
      <c r="YU667" s="204" t="e">
        <f>VLOOKUP(YR667,$A$681:$F$2354,6,FALSE)</f>
        <v>#N/A</v>
      </c>
      <c r="YV667" s="203" t="s">
        <v>65</v>
      </c>
      <c r="YW667" s="10" t="e">
        <f>YU667*1.3</f>
        <v>#N/A</v>
      </c>
      <c r="YY667" s="273"/>
      <c r="YZ667" s="203" t="s">
        <v>122</v>
      </c>
      <c r="ZA667" s="428" t="s">
        <v>1284</v>
      </c>
      <c r="ZC667" s="204"/>
      <c r="ZD667" s="204">
        <f>VLOOKUP(ZA667,$A$681:$F$2354,6,FALSE)</f>
        <v>0</v>
      </c>
      <c r="ZE667" s="203" t="s">
        <v>65</v>
      </c>
      <c r="ZF667" s="10">
        <f>ZD667*1.3</f>
        <v>0</v>
      </c>
      <c r="ZH667" s="273"/>
      <c r="ZI667" s="203" t="s">
        <v>122</v>
      </c>
      <c r="ZJ667" s="276" t="s">
        <v>487</v>
      </c>
      <c r="ZL667" s="204"/>
      <c r="ZM667" s="204">
        <f>VLOOKUP(ZJ667,$A$681:$F$2354,6,FALSE)</f>
        <v>42</v>
      </c>
      <c r="ZN667" s="203" t="s">
        <v>65</v>
      </c>
      <c r="ZO667" s="10">
        <f>ZM667*1.3</f>
        <v>54.6</v>
      </c>
      <c r="ZQ667" s="273"/>
      <c r="ZR667" s="203" t="s">
        <v>122</v>
      </c>
      <c r="ZS667" s="276" t="s">
        <v>543</v>
      </c>
      <c r="ZU667" s="204"/>
      <c r="ZV667" s="204">
        <f>VLOOKUP(ZS667,$A$681:$F$2354,6,FALSE)</f>
        <v>40</v>
      </c>
      <c r="ZW667" s="203" t="s">
        <v>65</v>
      </c>
      <c r="ZX667" s="10">
        <f>ZV667*1.3</f>
        <v>52</v>
      </c>
      <c r="ZY667" s="10"/>
      <c r="ZZ667" s="273"/>
      <c r="AAA667" s="203" t="s">
        <v>122</v>
      </c>
      <c r="AAB667" s="276" t="s">
        <v>2716</v>
      </c>
      <c r="AAD667" s="204"/>
      <c r="AAE667" s="204">
        <f>VLOOKUP(AAB667,$A$681:$F$2354,6,FALSE)</f>
        <v>0</v>
      </c>
      <c r="AAF667" s="203" t="s">
        <v>65</v>
      </c>
      <c r="AAG667" s="10">
        <f>AAE667*1.3</f>
        <v>0</v>
      </c>
      <c r="AAH667" s="10"/>
      <c r="AAI667" s="273"/>
      <c r="AAJ667" s="203" t="s">
        <v>122</v>
      </c>
      <c r="AAK667" s="276" t="s">
        <v>1289</v>
      </c>
      <c r="AAM667" s="204"/>
      <c r="AAN667" s="204">
        <f>VLOOKUP(AAK667,$A$681:$F$2354,6,FALSE)</f>
        <v>0</v>
      </c>
      <c r="AAO667" s="203" t="s">
        <v>65</v>
      </c>
      <c r="AAP667" s="10">
        <f>AAN667*1.3</f>
        <v>0</v>
      </c>
      <c r="AAQ667" s="10"/>
      <c r="AAR667" s="273"/>
      <c r="AAS667" s="203" t="s">
        <v>122</v>
      </c>
      <c r="AAT667" s="276" t="s">
        <v>2849</v>
      </c>
      <c r="AAV667" s="204"/>
      <c r="AAW667" s="204">
        <f>VLOOKUP(AAT667,$A$681:$F$2354,6,FALSE)</f>
        <v>63</v>
      </c>
      <c r="AAX667" s="203" t="s">
        <v>65</v>
      </c>
      <c r="AAY667" s="10">
        <f>AAW667*1.3</f>
        <v>81.900000000000006</v>
      </c>
      <c r="AAZ667" s="10"/>
      <c r="ABA667" s="273"/>
      <c r="ABB667" s="203" t="s">
        <v>122</v>
      </c>
      <c r="ABC667" s="278" t="s">
        <v>183</v>
      </c>
      <c r="ABE667" s="204"/>
      <c r="ABF667" s="204" t="e">
        <f>VLOOKUP(ABC667,$A$681:$F$2354,6,FALSE)</f>
        <v>#N/A</v>
      </c>
      <c r="ABG667" s="203" t="s">
        <v>65</v>
      </c>
      <c r="ABH667" s="10" t="e">
        <f>ABF667*1.3</f>
        <v>#N/A</v>
      </c>
      <c r="ABI667" s="10"/>
      <c r="ABJ667" s="273"/>
      <c r="ABK667" s="203" t="s">
        <v>122</v>
      </c>
      <c r="ABL667" s="276" t="s">
        <v>2077</v>
      </c>
      <c r="ABN667" s="204"/>
      <c r="ABO667" s="204">
        <f>VLOOKUP(ABL667,$A$681:$F$2354,6,FALSE)</f>
        <v>21</v>
      </c>
      <c r="ABP667" s="203" t="s">
        <v>65</v>
      </c>
      <c r="ABQ667" s="10">
        <f>ABO667*1.3</f>
        <v>27.3</v>
      </c>
      <c r="ABR667" s="10"/>
      <c r="ABS667" s="273"/>
      <c r="ABT667" s="203" t="s">
        <v>122</v>
      </c>
      <c r="ABU667" s="276" t="s">
        <v>494</v>
      </c>
      <c r="ABW667" s="204"/>
      <c r="ABX667" s="204">
        <f>VLOOKUP(ABU667,$A$681:$F$2354,6,FALSE)</f>
        <v>0</v>
      </c>
      <c r="ABY667" s="203" t="s">
        <v>65</v>
      </c>
      <c r="ABZ667" s="10">
        <f>ABX667*1.3</f>
        <v>0</v>
      </c>
      <c r="ACA667" s="10"/>
      <c r="ACB667" s="273"/>
      <c r="ACC667" s="203" t="s">
        <v>122</v>
      </c>
      <c r="ACD667" s="278" t="s">
        <v>183</v>
      </c>
      <c r="ACF667" s="204"/>
      <c r="ACG667" s="204" t="e">
        <f>VLOOKUP(ACD667,$A$681:$F$2354,6,FALSE)</f>
        <v>#N/A</v>
      </c>
      <c r="ACH667" s="203" t="s">
        <v>65</v>
      </c>
      <c r="ACI667" s="10" t="e">
        <f>ACG667*1.3</f>
        <v>#N/A</v>
      </c>
      <c r="ACJ667" s="10"/>
      <c r="ACK667" s="273"/>
      <c r="ACL667" s="203" t="s">
        <v>122</v>
      </c>
      <c r="ACM667" s="278" t="s">
        <v>183</v>
      </c>
      <c r="ACO667" s="204"/>
      <c r="ACP667" s="204" t="e">
        <f>VLOOKUP(ACM667,$A$681:$F$2354,6,FALSE)</f>
        <v>#N/A</v>
      </c>
      <c r="ACQ667" s="203" t="s">
        <v>65</v>
      </c>
      <c r="ACR667" s="10" t="e">
        <f>ACP667*1.3</f>
        <v>#N/A</v>
      </c>
      <c r="ACS667" s="10"/>
      <c r="ACT667" s="273"/>
      <c r="ACU667" s="203" t="s">
        <v>122</v>
      </c>
      <c r="ACV667" s="278" t="s">
        <v>183</v>
      </c>
      <c r="ACX667" s="204"/>
      <c r="ACY667" s="204" t="e">
        <f>VLOOKUP(ACV667,$A$681:$F$2354,6,FALSE)</f>
        <v>#N/A</v>
      </c>
      <c r="ACZ667" s="203" t="s">
        <v>65</v>
      </c>
      <c r="ADA667" s="10" t="e">
        <f>ACY667*1.3</f>
        <v>#N/A</v>
      </c>
      <c r="ADB667" s="10"/>
      <c r="ADC667" s="273"/>
      <c r="ADD667" s="203" t="s">
        <v>122</v>
      </c>
      <c r="ADE667" s="278" t="s">
        <v>183</v>
      </c>
      <c r="ADG667" s="204"/>
      <c r="ADH667" s="204" t="e">
        <f>VLOOKUP(ADE667,$A$681:$F$2354,6,FALSE)</f>
        <v>#N/A</v>
      </c>
      <c r="ADI667" s="203" t="s">
        <v>65</v>
      </c>
      <c r="ADJ667" s="10" t="e">
        <f>ADH667*1.3</f>
        <v>#N/A</v>
      </c>
      <c r="ADL667" s="273"/>
      <c r="ADM667" s="203" t="s">
        <v>122</v>
      </c>
      <c r="ADN667" s="278" t="s">
        <v>183</v>
      </c>
      <c r="ADP667" s="204"/>
      <c r="ADQ667" s="204" t="e">
        <f>VLOOKUP(ADN667,$A$681:$F$2354,6,FALSE)</f>
        <v>#N/A</v>
      </c>
      <c r="ADR667" s="203" t="s">
        <v>65</v>
      </c>
      <c r="ADS667" s="10" t="e">
        <f>ADQ667*1.3</f>
        <v>#N/A</v>
      </c>
      <c r="ADT667" s="10"/>
      <c r="ADU667" s="273"/>
      <c r="ADV667" s="203" t="s">
        <v>122</v>
      </c>
      <c r="ADW667" s="278" t="s">
        <v>183</v>
      </c>
      <c r="ADY667" s="204"/>
      <c r="ADZ667" s="204" t="e">
        <f>VLOOKUP(ADW667,$A$681:$F$2354,6,FALSE)</f>
        <v>#N/A</v>
      </c>
      <c r="AEA667" s="203" t="s">
        <v>65</v>
      </c>
      <c r="AEB667" s="10" t="e">
        <f>ADZ667*1.3</f>
        <v>#N/A</v>
      </c>
      <c r="AED667" s="273"/>
      <c r="AEE667" s="203" t="s">
        <v>122</v>
      </c>
      <c r="AEF667" s="278" t="s">
        <v>183</v>
      </c>
      <c r="AEH667" s="204"/>
      <c r="AEI667" s="204" t="e">
        <f>VLOOKUP(AEF667,$A$681:$F$2354,6,FALSE)</f>
        <v>#N/A</v>
      </c>
      <c r="AEJ667" s="203" t="s">
        <v>65</v>
      </c>
      <c r="AEK667" s="10" t="e">
        <f>AEI667*1.3</f>
        <v>#N/A</v>
      </c>
      <c r="AEM667" s="273"/>
      <c r="AEN667" s="203" t="s">
        <v>122</v>
      </c>
      <c r="AEO667" s="278" t="s">
        <v>183</v>
      </c>
      <c r="AEQ667" s="204"/>
      <c r="AER667" s="204" t="e">
        <f>VLOOKUP(AEO667,$A$681:$F$2354,6,FALSE)</f>
        <v>#N/A</v>
      </c>
      <c r="AES667" s="203" t="s">
        <v>65</v>
      </c>
      <c r="AET667" s="10" t="e">
        <f>AER667*1.3</f>
        <v>#N/A</v>
      </c>
      <c r="AEV667" s="273"/>
      <c r="AEW667" s="203" t="s">
        <v>122</v>
      </c>
      <c r="AEX667" s="278" t="s">
        <v>183</v>
      </c>
      <c r="AEZ667" s="204"/>
      <c r="AFA667" s="204" t="e">
        <f>VLOOKUP(AEX667,$A$681:$F$2354,6,FALSE)</f>
        <v>#N/A</v>
      </c>
      <c r="AFB667" s="203" t="s">
        <v>65</v>
      </c>
      <c r="AFC667" s="10" t="e">
        <f>AFA667*1.3</f>
        <v>#N/A</v>
      </c>
      <c r="AFD667" s="10"/>
      <c r="AFE667" s="273"/>
      <c r="AFF667" s="203" t="s">
        <v>122</v>
      </c>
      <c r="AFG667" s="278" t="s">
        <v>183</v>
      </c>
      <c r="AFI667" s="204"/>
      <c r="AFJ667" s="204" t="e">
        <f>VLOOKUP(AFG667,$A$681:$F$2354,6,FALSE)</f>
        <v>#N/A</v>
      </c>
      <c r="AFK667" s="203" t="s">
        <v>65</v>
      </c>
      <c r="AFL667" s="10" t="e">
        <f>AFJ667*1.3</f>
        <v>#N/A</v>
      </c>
      <c r="AFM667" s="10"/>
      <c r="AFN667" s="273"/>
      <c r="AFO667" s="203" t="s">
        <v>122</v>
      </c>
      <c r="AFP667" s="278" t="s">
        <v>183</v>
      </c>
      <c r="AFR667" s="204"/>
      <c r="AFS667" s="204" t="e">
        <f>VLOOKUP(AFP667,$A$681:$F$2354,6,FALSE)</f>
        <v>#N/A</v>
      </c>
      <c r="AFT667" s="203" t="s">
        <v>65</v>
      </c>
      <c r="AFU667" s="10" t="e">
        <f>AFS667*1.3</f>
        <v>#N/A</v>
      </c>
      <c r="AFV667" s="10"/>
      <c r="AFW667" s="273"/>
      <c r="AFX667" s="203" t="s">
        <v>122</v>
      </c>
      <c r="AFY667" s="278" t="s">
        <v>183</v>
      </c>
      <c r="AGA667" s="204"/>
      <c r="AGB667" s="204" t="e">
        <f>VLOOKUP(AFY667,$A$681:$F$2354,6,FALSE)</f>
        <v>#N/A</v>
      </c>
      <c r="AGC667" s="203" t="s">
        <v>65</v>
      </c>
      <c r="AGD667" s="10" t="e">
        <f>AGB667*1.3</f>
        <v>#N/A</v>
      </c>
      <c r="AGE667" s="10"/>
      <c r="AGF667" s="273"/>
      <c r="AGG667" s="203" t="s">
        <v>122</v>
      </c>
      <c r="AGH667" s="278" t="s">
        <v>183</v>
      </c>
      <c r="AGJ667" s="204"/>
      <c r="AGK667" s="204" t="e">
        <f>VLOOKUP(AGH667,$A$681:$F$2354,6,FALSE)</f>
        <v>#N/A</v>
      </c>
      <c r="AGL667" s="203" t="s">
        <v>65</v>
      </c>
      <c r="AGM667" s="10" t="e">
        <f>AGK667*1.3</f>
        <v>#N/A</v>
      </c>
      <c r="AGN667" s="10"/>
      <c r="AGO667" s="273"/>
      <c r="AGP667" s="203" t="s">
        <v>122</v>
      </c>
      <c r="AGQ667" s="278" t="s">
        <v>183</v>
      </c>
      <c r="AGS667" s="204"/>
      <c r="AGT667" s="204" t="e">
        <f>VLOOKUP(AGQ667,$A$681:$F$2354,6,FALSE)</f>
        <v>#N/A</v>
      </c>
      <c r="AGU667" s="203" t="s">
        <v>65</v>
      </c>
      <c r="AGV667" s="10" t="e">
        <f>AGT667*1.3</f>
        <v>#N/A</v>
      </c>
      <c r="AGW667" s="10"/>
      <c r="AGX667" s="273"/>
      <c r="AGY667" s="203" t="s">
        <v>122</v>
      </c>
      <c r="AGZ667" s="276" t="s">
        <v>2731</v>
      </c>
      <c r="AHB667" s="204"/>
      <c r="AHC667" s="204">
        <f>VLOOKUP(AGZ667,$A$681:$F$2354,6,FALSE)</f>
        <v>0</v>
      </c>
      <c r="AHD667" s="203" t="s">
        <v>65</v>
      </c>
      <c r="AHE667" s="10">
        <f>AHC667*1.3</f>
        <v>0</v>
      </c>
      <c r="AHF667" s="10"/>
      <c r="AHG667" s="273"/>
      <c r="AHH667" s="203" t="s">
        <v>122</v>
      </c>
      <c r="AHI667" s="276" t="s">
        <v>562</v>
      </c>
      <c r="AHK667" s="204"/>
      <c r="AHL667" s="204">
        <f>VLOOKUP(AHI667,$A$681:$F$2354,6,FALSE)</f>
        <v>0</v>
      </c>
      <c r="AHM667" s="203" t="s">
        <v>65</v>
      </c>
      <c r="AHN667" s="10">
        <f>AHL667*1.3</f>
        <v>0</v>
      </c>
      <c r="AHO667" s="10"/>
      <c r="AHP667" s="273"/>
      <c r="AHQ667" s="203" t="s">
        <v>122</v>
      </c>
      <c r="AHR667" s="276" t="s">
        <v>495</v>
      </c>
      <c r="AHT667" s="204"/>
      <c r="AHU667" s="204">
        <f>VLOOKUP(AHR667,$A$681:$F$2354,6,FALSE)</f>
        <v>0</v>
      </c>
      <c r="AHV667" s="203" t="s">
        <v>65</v>
      </c>
      <c r="AHW667" s="10">
        <f>AHU667*1.3</f>
        <v>0</v>
      </c>
      <c r="AHX667" s="10"/>
      <c r="AHY667" s="273"/>
      <c r="AHZ667" s="203" t="s">
        <v>122</v>
      </c>
      <c r="AIA667" s="276" t="s">
        <v>2530</v>
      </c>
      <c r="AIC667" s="204"/>
      <c r="AID667" s="204">
        <f>VLOOKUP(AIA667,$A$681:$F$2354,6,FALSE)</f>
        <v>0</v>
      </c>
      <c r="AIE667" s="203" t="s">
        <v>65</v>
      </c>
      <c r="AIF667" s="10">
        <f>AID667*1.3</f>
        <v>0</v>
      </c>
      <c r="AIG667" s="10"/>
      <c r="AIH667" s="273"/>
      <c r="AII667" s="203" t="s">
        <v>122</v>
      </c>
      <c r="AIJ667" s="276" t="s">
        <v>2661</v>
      </c>
      <c r="AIL667" s="204"/>
      <c r="AIM667" s="204">
        <f>VLOOKUP(AIJ667,$A$681:$F$2354,6,FALSE)</f>
        <v>0</v>
      </c>
      <c r="AIN667" s="203" t="s">
        <v>65</v>
      </c>
      <c r="AIO667" s="10">
        <f>AIM667*1.3</f>
        <v>0</v>
      </c>
      <c r="AIP667" s="10"/>
      <c r="AIQ667" s="273"/>
      <c r="AIR667" s="203" t="s">
        <v>122</v>
      </c>
      <c r="AIS667" s="276" t="s">
        <v>620</v>
      </c>
      <c r="AIU667" s="204"/>
      <c r="AIV667" s="204">
        <f>VLOOKUP(AIS667,$A$681:$F$2354,6,FALSE)</f>
        <v>0</v>
      </c>
      <c r="AIW667" s="203" t="s">
        <v>65</v>
      </c>
      <c r="AIX667" s="10">
        <f>AIV667*1.3</f>
        <v>0</v>
      </c>
      <c r="AIY667" s="10"/>
      <c r="AIZ667" s="273"/>
      <c r="AJA667" s="203" t="s">
        <v>122</v>
      </c>
      <c r="AJB667" s="276" t="s">
        <v>2758</v>
      </c>
      <c r="AJD667" s="204"/>
      <c r="AJE667" s="204">
        <f>VLOOKUP(AJB667,$A$681:$F$2354,6,FALSE)</f>
        <v>0</v>
      </c>
      <c r="AJF667" s="203" t="s">
        <v>65</v>
      </c>
      <c r="AJG667" s="10">
        <f>AJE667*1.3</f>
        <v>0</v>
      </c>
      <c r="AJH667" s="10"/>
      <c r="AJI667" s="273"/>
      <c r="AJJ667" s="203" t="s">
        <v>122</v>
      </c>
      <c r="AJK667" s="276" t="s">
        <v>1182</v>
      </c>
      <c r="AJM667" s="204"/>
      <c r="AJN667" s="204">
        <f>VLOOKUP(AJK667,$A$681:$F$2354,6,FALSE)</f>
        <v>0</v>
      </c>
      <c r="AJO667" s="203" t="s">
        <v>65</v>
      </c>
      <c r="AJP667" s="10">
        <f>AJN667*1.3</f>
        <v>0</v>
      </c>
      <c r="AJQ667" s="10"/>
      <c r="AJR667" s="273"/>
      <c r="AJS667" s="203" t="s">
        <v>122</v>
      </c>
      <c r="AJT667" s="431" t="s">
        <v>1734</v>
      </c>
      <c r="AJV667" s="204"/>
      <c r="AJW667" s="204">
        <f>VLOOKUP(AJT667,$A$681:$F$2354,6,FALSE)</f>
        <v>0</v>
      </c>
      <c r="AJX667" s="203" t="s">
        <v>65</v>
      </c>
      <c r="AJY667" s="10">
        <f>AJW667*1.3</f>
        <v>0</v>
      </c>
      <c r="AJZ667" s="10"/>
      <c r="AKA667" s="273"/>
      <c r="AKB667" s="203" t="s">
        <v>122</v>
      </c>
      <c r="AKC667" s="276" t="s">
        <v>576</v>
      </c>
      <c r="AKE667" s="204"/>
      <c r="AKF667" s="204">
        <f>VLOOKUP(AKC667,$A$681:$F$2354,6,FALSE)</f>
        <v>15</v>
      </c>
      <c r="AKG667" s="203" t="s">
        <v>65</v>
      </c>
      <c r="AKH667" s="10">
        <f>AKF667*1.3</f>
        <v>19.5</v>
      </c>
      <c r="AKI667" s="10"/>
      <c r="AKJ667" s="273"/>
      <c r="AKK667" s="203" t="s">
        <v>122</v>
      </c>
      <c r="AKL667" s="276" t="s">
        <v>625</v>
      </c>
      <c r="AKN667" s="204"/>
      <c r="AKO667" s="204">
        <f>VLOOKUP(AKL667,$A$681:$F$2354,6,FALSE)</f>
        <v>0</v>
      </c>
      <c r="AKP667" s="203" t="s">
        <v>65</v>
      </c>
      <c r="AKQ667" s="10">
        <f>AKO667*1.3</f>
        <v>0</v>
      </c>
      <c r="AKR667" s="10"/>
      <c r="AKS667" s="273"/>
      <c r="AKT667" s="203" t="s">
        <v>122</v>
      </c>
      <c r="AKU667" s="276" t="s">
        <v>2699</v>
      </c>
      <c r="AKW667" s="204"/>
      <c r="AKX667" s="204">
        <f>VLOOKUP(AKU667,$A$681:$F$2354,6,FALSE)</f>
        <v>12</v>
      </c>
      <c r="AKY667" s="203" t="s">
        <v>65</v>
      </c>
      <c r="AKZ667" s="10">
        <f>AKX667*1.3</f>
        <v>15.600000000000001</v>
      </c>
      <c r="ALA667" s="10"/>
      <c r="ALB667" s="273"/>
      <c r="ALC667" s="203" t="s">
        <v>122</v>
      </c>
      <c r="ALD667" s="276" t="s">
        <v>1679</v>
      </c>
      <c r="ALF667" s="204"/>
      <c r="ALG667" s="204">
        <f>VLOOKUP(ALD667,$A$681:$F$2354,6,FALSE)</f>
        <v>0</v>
      </c>
      <c r="ALH667" s="203" t="s">
        <v>65</v>
      </c>
      <c r="ALI667" s="10">
        <f>ALG667*1.3</f>
        <v>0</v>
      </c>
      <c r="ALJ667" s="10"/>
      <c r="ALK667" s="273"/>
      <c r="ALL667" s="203" t="s">
        <v>122</v>
      </c>
      <c r="ALM667" s="276" t="s">
        <v>3106</v>
      </c>
      <c r="ALO667" s="204"/>
      <c r="ALP667" s="204">
        <f>VLOOKUP(ALM667,$A$681:$F$2354,6,FALSE)</f>
        <v>3</v>
      </c>
      <c r="ALQ667" s="203" t="s">
        <v>65</v>
      </c>
      <c r="ALR667" s="10">
        <f>ALP667*1.3</f>
        <v>3.9000000000000004</v>
      </c>
      <c r="ALS667" s="10"/>
      <c r="ALT667" s="273"/>
      <c r="ALU667" s="203" t="s">
        <v>122</v>
      </c>
      <c r="ALV667" s="276" t="s">
        <v>714</v>
      </c>
      <c r="ALX667" s="204"/>
      <c r="ALY667" s="204">
        <f>VLOOKUP(ALV667,$A$681:$F$2354,6,FALSE)</f>
        <v>0</v>
      </c>
      <c r="ALZ667" s="203" t="s">
        <v>65</v>
      </c>
      <c r="AMA667" s="10">
        <f>ALY667*1.3</f>
        <v>0</v>
      </c>
      <c r="AMB667" s="10"/>
      <c r="AMC667" s="273"/>
      <c r="AMD667" s="203" t="s">
        <v>122</v>
      </c>
      <c r="AME667" s="276" t="s">
        <v>652</v>
      </c>
      <c r="AMG667" s="204"/>
      <c r="AMH667" s="204">
        <f>VLOOKUP(AME667,$A$681:$F$2354,6,FALSE)</f>
        <v>0</v>
      </c>
      <c r="AMI667" s="203" t="s">
        <v>65</v>
      </c>
      <c r="AMJ667" s="10">
        <f>AMH667*1.3</f>
        <v>0</v>
      </c>
      <c r="AMK667" s="10"/>
      <c r="AML667" s="273"/>
      <c r="AMM667" s="203" t="s">
        <v>122</v>
      </c>
      <c r="AMN667" s="276" t="s">
        <v>2863</v>
      </c>
      <c r="AMP667" s="204"/>
      <c r="AMQ667" s="204">
        <f>VLOOKUP(AMN667,$A$681:$F$2354,6,FALSE)</f>
        <v>0</v>
      </c>
      <c r="AMR667" s="203" t="s">
        <v>65</v>
      </c>
      <c r="AMS667" s="10">
        <f>AMQ667*1.3</f>
        <v>0</v>
      </c>
      <c r="AMT667" s="10"/>
      <c r="AMU667" s="273"/>
      <c r="AMV667" s="203" t="s">
        <v>122</v>
      </c>
      <c r="AMW667" s="276" t="s">
        <v>587</v>
      </c>
      <c r="AMY667" s="204"/>
      <c r="AMZ667" s="204">
        <f>VLOOKUP(AMW667,$A$681:$F$2354,6,FALSE)</f>
        <v>135</v>
      </c>
      <c r="ANA667" s="203" t="s">
        <v>65</v>
      </c>
      <c r="ANB667" s="10">
        <f>AMZ667*1.3</f>
        <v>175.5</v>
      </c>
      <c r="ANC667" s="10"/>
      <c r="AND667" s="273"/>
      <c r="ANE667" s="203" t="s">
        <v>122</v>
      </c>
      <c r="ANF667" s="276" t="s">
        <v>1296</v>
      </c>
      <c r="ANH667" s="204"/>
      <c r="ANI667" s="204">
        <f>VLOOKUP(ANF667,$A$681:$F$2354,6,FALSE)</f>
        <v>30</v>
      </c>
      <c r="ANJ667" s="203" t="s">
        <v>65</v>
      </c>
      <c r="ANK667" s="10">
        <f>ANI667*1.3</f>
        <v>39</v>
      </c>
      <c r="ANL667" s="10"/>
      <c r="ANM667" s="273"/>
      <c r="ANN667" s="203" t="s">
        <v>122</v>
      </c>
      <c r="ANO667" s="276" t="s">
        <v>855</v>
      </c>
      <c r="ANQ667" s="204"/>
      <c r="ANR667" s="204">
        <f>VLOOKUP(ANO667,$A$681:$F$2354,6,FALSE)</f>
        <v>74</v>
      </c>
      <c r="ANS667" s="203" t="s">
        <v>65</v>
      </c>
      <c r="ANT667" s="10">
        <f>ANR667*1.3</f>
        <v>96.2</v>
      </c>
      <c r="ANU667" s="10"/>
      <c r="ANV667" s="273"/>
      <c r="ANW667" s="203" t="s">
        <v>122</v>
      </c>
      <c r="ANX667" s="276" t="s">
        <v>533</v>
      </c>
      <c r="ANZ667" s="204"/>
      <c r="AOA667" s="204">
        <f>VLOOKUP(ANX667,$A$681:$F$2354,6,FALSE)</f>
        <v>0</v>
      </c>
      <c r="AOB667" s="203" t="s">
        <v>65</v>
      </c>
      <c r="AOC667" s="10">
        <f>AOA667*1.3</f>
        <v>0</v>
      </c>
      <c r="AOD667" s="10"/>
      <c r="AOE667" s="273"/>
      <c r="AOF667" s="203" t="s">
        <v>122</v>
      </c>
      <c r="AOG667" s="276" t="s">
        <v>2714</v>
      </c>
      <c r="AOI667" s="204"/>
      <c r="AOJ667" s="204">
        <f>VLOOKUP(AOG667,$A$681:$F$2354,6,FALSE)</f>
        <v>3</v>
      </c>
      <c r="AOK667" s="203" t="s">
        <v>65</v>
      </c>
      <c r="AOL667" s="10">
        <f>AOJ667*1.3</f>
        <v>3.9000000000000004</v>
      </c>
      <c r="AOM667" s="10"/>
      <c r="AON667" s="273"/>
      <c r="AOO667" s="203" t="s">
        <v>122</v>
      </c>
      <c r="AOP667" s="276" t="s">
        <v>542</v>
      </c>
      <c r="AOR667" s="204"/>
      <c r="AOS667" s="204">
        <f>VLOOKUP(AOP667,$A$681:$F$2354,6,FALSE)</f>
        <v>116</v>
      </c>
      <c r="AOT667" s="203" t="s">
        <v>65</v>
      </c>
      <c r="AOU667" s="10">
        <f>AOS667*1.3</f>
        <v>150.80000000000001</v>
      </c>
      <c r="AOV667" s="10"/>
      <c r="AOW667" s="273"/>
      <c r="AOX667" s="203" t="s">
        <v>122</v>
      </c>
      <c r="AOY667" s="276" t="s">
        <v>2523</v>
      </c>
      <c r="APA667" s="204"/>
      <c r="APB667" s="204">
        <f>VLOOKUP(AOY667,$A$681:$F$2354,6,FALSE)</f>
        <v>15</v>
      </c>
      <c r="APC667" s="203" t="s">
        <v>65</v>
      </c>
      <c r="APD667" s="10">
        <f>APB667*1.3</f>
        <v>19.5</v>
      </c>
      <c r="APE667" s="10"/>
      <c r="APF667" s="273"/>
      <c r="APG667" s="203" t="s">
        <v>122</v>
      </c>
      <c r="APH667" s="276" t="s">
        <v>2089</v>
      </c>
      <c r="APJ667" s="204"/>
      <c r="APK667" s="204">
        <f>VLOOKUP(APH667,$A$681:$F$2354,6,FALSE)</f>
        <v>6</v>
      </c>
      <c r="APL667" s="203" t="s">
        <v>65</v>
      </c>
      <c r="APM667" s="10">
        <f>APK667*1.3</f>
        <v>7.8000000000000007</v>
      </c>
      <c r="APN667" s="10"/>
      <c r="APO667" s="273"/>
      <c r="APP667" s="203" t="s">
        <v>122</v>
      </c>
      <c r="APQ667" s="276" t="s">
        <v>1258</v>
      </c>
      <c r="APS667" s="204"/>
      <c r="APT667" s="204">
        <f>VLOOKUP(APQ667,$A$681:$F$2354,6,FALSE)</f>
        <v>12</v>
      </c>
      <c r="APU667" s="203" t="s">
        <v>65</v>
      </c>
      <c r="APV667" s="10">
        <f>APT667*1.3</f>
        <v>15.600000000000001</v>
      </c>
      <c r="APW667" s="10"/>
      <c r="APX667" s="273"/>
      <c r="APY667" s="203" t="s">
        <v>122</v>
      </c>
      <c r="APZ667" s="276" t="s">
        <v>2056</v>
      </c>
      <c r="AQB667" s="204"/>
      <c r="AQC667" s="204">
        <f>VLOOKUP(APZ667,$A$681:$F$2354,6,FALSE)</f>
        <v>25</v>
      </c>
      <c r="AQD667" s="203" t="s">
        <v>65</v>
      </c>
      <c r="AQE667" s="10">
        <f>AQC667*1.3</f>
        <v>32.5</v>
      </c>
      <c r="AQF667" s="10"/>
      <c r="AQG667" s="273"/>
    </row>
    <row r="668" spans="1:1125" s="14" customFormat="1" ht="15">
      <c r="A668" s="203" t="s">
        <v>123</v>
      </c>
      <c r="B668" s="276" t="s">
        <v>855</v>
      </c>
      <c r="D668" s="204"/>
      <c r="E668" s="204">
        <f>VLOOKUP(B668,$A$681:$F$2354,6,FALSE)</f>
        <v>74</v>
      </c>
      <c r="F668" s="203" t="s">
        <v>67</v>
      </c>
      <c r="G668" s="10">
        <f>E668*1.2</f>
        <v>88.8</v>
      </c>
      <c r="H668" s="10"/>
      <c r="I668" s="267"/>
      <c r="J668" s="203" t="s">
        <v>123</v>
      </c>
      <c r="K668" s="276" t="s">
        <v>2070</v>
      </c>
      <c r="M668" s="204"/>
      <c r="N668" s="204">
        <f>VLOOKUP(K668,$A$681:$F$2354,6,FALSE)</f>
        <v>0</v>
      </c>
      <c r="O668" s="203" t="s">
        <v>67</v>
      </c>
      <c r="P668" s="10">
        <f>N668*1.2</f>
        <v>0</v>
      </c>
      <c r="Q668" s="10"/>
      <c r="R668" s="267"/>
      <c r="S668" s="203" t="s">
        <v>123</v>
      </c>
      <c r="T668" s="276" t="s">
        <v>2849</v>
      </c>
      <c r="V668" s="204"/>
      <c r="W668" s="204">
        <f>VLOOKUP(T668,$A$681:$F$2354,6,FALSE)</f>
        <v>63</v>
      </c>
      <c r="X668" s="203" t="s">
        <v>67</v>
      </c>
      <c r="Y668" s="10">
        <f>W668*1.2</f>
        <v>75.599999999999994</v>
      </c>
      <c r="Z668" s="10"/>
      <c r="AA668" s="267"/>
      <c r="AB668" s="203" t="s">
        <v>123</v>
      </c>
      <c r="AC668" s="276" t="s">
        <v>2838</v>
      </c>
      <c r="AE668" s="204"/>
      <c r="AF668" s="204">
        <f>VLOOKUP(AC668,$A$681:$F$2354,6,FALSE)</f>
        <v>187</v>
      </c>
      <c r="AG668" s="203" t="s">
        <v>67</v>
      </c>
      <c r="AH668" s="10">
        <f>AF668*1.2</f>
        <v>224.4</v>
      </c>
      <c r="AI668" s="10"/>
      <c r="AJ668" s="267"/>
      <c r="AK668" s="203" t="s">
        <v>123</v>
      </c>
      <c r="AL668" s="276" t="s">
        <v>2070</v>
      </c>
      <c r="AN668" s="204"/>
      <c r="AO668" s="204">
        <f>VLOOKUP(AL668,$A$681:$F$2354,6,FALSE)</f>
        <v>0</v>
      </c>
      <c r="AP668" s="203" t="s">
        <v>67</v>
      </c>
      <c r="AQ668" s="10">
        <f>AO668*1.2</f>
        <v>0</v>
      </c>
      <c r="AR668" s="10"/>
      <c r="AS668" s="267"/>
      <c r="AT668" s="203" t="s">
        <v>123</v>
      </c>
      <c r="AU668" s="276" t="s">
        <v>620</v>
      </c>
      <c r="AW668" s="204"/>
      <c r="AX668" s="204">
        <f>VLOOKUP(AU668,$A$681:$F$2354,6,FALSE)</f>
        <v>0</v>
      </c>
      <c r="AY668" s="203" t="s">
        <v>67</v>
      </c>
      <c r="AZ668" s="10">
        <f>AX668*1.2</f>
        <v>0</v>
      </c>
      <c r="BA668" s="10"/>
      <c r="BB668" s="267"/>
      <c r="BC668" s="203" t="s">
        <v>123</v>
      </c>
      <c r="BD668" s="276" t="s">
        <v>495</v>
      </c>
      <c r="BF668" s="204"/>
      <c r="BG668" s="204">
        <f>VLOOKUP(BD668,$A$681:$F$2354,6,FALSE)</f>
        <v>0</v>
      </c>
      <c r="BH668" s="203" t="s">
        <v>67</v>
      </c>
      <c r="BI668" s="10">
        <f>BG668*1.2</f>
        <v>0</v>
      </c>
      <c r="BJ668" s="10"/>
      <c r="BK668" s="267"/>
      <c r="BL668" s="203" t="s">
        <v>123</v>
      </c>
      <c r="BM668" s="276" t="s">
        <v>2841</v>
      </c>
      <c r="BO668" s="204"/>
      <c r="BP668" s="204">
        <f>VLOOKUP(BM668,$A$681:$F$2354,6,FALSE)</f>
        <v>25</v>
      </c>
      <c r="BQ668" s="203" t="s">
        <v>67</v>
      </c>
      <c r="BR668" s="10">
        <f>BP668*1.2</f>
        <v>30</v>
      </c>
      <c r="BS668" s="10"/>
      <c r="BT668" s="267"/>
      <c r="BU668" s="203" t="s">
        <v>123</v>
      </c>
      <c r="BV668" s="276" t="s">
        <v>535</v>
      </c>
      <c r="BX668" s="204"/>
      <c r="BY668" s="204">
        <f>VLOOKUP(BV668,$A$681:$F$2354,6,FALSE)</f>
        <v>30</v>
      </c>
      <c r="BZ668" s="203" t="s">
        <v>67</v>
      </c>
      <c r="CA668" s="10">
        <f>BY668*1.2</f>
        <v>36</v>
      </c>
      <c r="CB668" s="10"/>
      <c r="CC668" s="267"/>
      <c r="CD668" s="203" t="s">
        <v>123</v>
      </c>
      <c r="CE668" s="276" t="s">
        <v>444</v>
      </c>
      <c r="CG668" s="204"/>
      <c r="CH668" s="204">
        <f>VLOOKUP(CE668,$A$681:$F$2354,6,FALSE)</f>
        <v>0</v>
      </c>
      <c r="CI668" s="203" t="s">
        <v>67</v>
      </c>
      <c r="CJ668" s="10">
        <f>CH668*1.2</f>
        <v>0</v>
      </c>
      <c r="CK668" s="10"/>
      <c r="CL668" s="267"/>
      <c r="CM668" s="203" t="s">
        <v>123</v>
      </c>
      <c r="CN668" s="276" t="s">
        <v>2758</v>
      </c>
      <c r="CP668" s="204"/>
      <c r="CQ668" s="204">
        <f>VLOOKUP(CN668,$A$681:$F$2354,6,FALSE)</f>
        <v>0</v>
      </c>
      <c r="CR668" s="203" t="s">
        <v>67</v>
      </c>
      <c r="CS668" s="10">
        <f>CQ668*1.2</f>
        <v>0</v>
      </c>
      <c r="CT668" s="10"/>
      <c r="CU668" s="267"/>
      <c r="CV668" s="203" t="s">
        <v>123</v>
      </c>
      <c r="CW668" s="276" t="s">
        <v>1296</v>
      </c>
      <c r="CY668" s="204"/>
      <c r="CZ668" s="204">
        <f>VLOOKUP(CW668,$A$681:$F$2354,6,FALSE)</f>
        <v>30</v>
      </c>
      <c r="DA668" s="203" t="s">
        <v>67</v>
      </c>
      <c r="DB668" s="10">
        <f>CZ668*1.2</f>
        <v>36</v>
      </c>
      <c r="DC668" s="10"/>
      <c r="DD668" s="267"/>
      <c r="DE668" s="203" t="s">
        <v>123</v>
      </c>
      <c r="DF668" s="276" t="s">
        <v>855</v>
      </c>
      <c r="DH668" s="204"/>
      <c r="DI668" s="204">
        <f>VLOOKUP(DF668,$A$681:$F$2354,6,FALSE)</f>
        <v>74</v>
      </c>
      <c r="DJ668" s="203" t="s">
        <v>67</v>
      </c>
      <c r="DK668" s="10">
        <f>DI668*1.2</f>
        <v>88.8</v>
      </c>
      <c r="DL668" s="10"/>
      <c r="DM668" s="267"/>
      <c r="DN668" s="203" t="s">
        <v>123</v>
      </c>
      <c r="DO668" s="276" t="s">
        <v>535</v>
      </c>
      <c r="DQ668" s="204"/>
      <c r="DR668" s="204">
        <f>VLOOKUP(DO668,$A$681:$F$2354,6,FALSE)</f>
        <v>30</v>
      </c>
      <c r="DS668" s="203" t="s">
        <v>67</v>
      </c>
      <c r="DT668" s="10">
        <f>DR668*1.2</f>
        <v>36</v>
      </c>
      <c r="DU668" s="10"/>
      <c r="DV668" s="267"/>
      <c r="DW668" s="203" t="s">
        <v>123</v>
      </c>
      <c r="DX668" s="278" t="s">
        <v>183</v>
      </c>
      <c r="DZ668" s="204"/>
      <c r="EA668" s="204" t="e">
        <f>VLOOKUP(DX668,$A$681:$F$2354,6,FALSE)</f>
        <v>#N/A</v>
      </c>
      <c r="EB668" s="203" t="s">
        <v>67</v>
      </c>
      <c r="EC668" s="10" t="e">
        <f>EA668*1.2</f>
        <v>#N/A</v>
      </c>
      <c r="ED668" s="10"/>
      <c r="EE668" s="267"/>
      <c r="EF668" s="203" t="s">
        <v>123</v>
      </c>
      <c r="EG668" s="276" t="s">
        <v>693</v>
      </c>
      <c r="EI668" s="204"/>
      <c r="EJ668" s="204">
        <f>VLOOKUP(EG668,$A$681:$F$2354,6,FALSE)</f>
        <v>38</v>
      </c>
      <c r="EK668" s="203" t="s">
        <v>67</v>
      </c>
      <c r="EL668" s="10">
        <f>EJ668*1.2</f>
        <v>45.6</v>
      </c>
      <c r="EM668" s="10"/>
      <c r="EN668" s="267"/>
      <c r="EO668" s="203" t="s">
        <v>123</v>
      </c>
      <c r="EP668" s="276" t="s">
        <v>2827</v>
      </c>
      <c r="ER668" s="204"/>
      <c r="ES668" s="204">
        <f>VLOOKUP(EP668,$A$681:$F$2354,6,FALSE)</f>
        <v>0</v>
      </c>
      <c r="ET668" s="203" t="s">
        <v>67</v>
      </c>
      <c r="EU668" s="10">
        <f>ES668*1.2</f>
        <v>0</v>
      </c>
      <c r="EV668" s="10"/>
      <c r="EW668" s="267"/>
      <c r="EX668" s="203" t="s">
        <v>123</v>
      </c>
      <c r="EY668" s="276" t="s">
        <v>2838</v>
      </c>
      <c r="FA668" s="204"/>
      <c r="FB668" s="204">
        <f>VLOOKUP(EY668,$A$681:$F$2354,6,FALSE)</f>
        <v>187</v>
      </c>
      <c r="FC668" s="203" t="s">
        <v>67</v>
      </c>
      <c r="FD668" s="10">
        <f>FB668*1.2</f>
        <v>224.4</v>
      </c>
      <c r="FE668" s="10"/>
      <c r="FF668" s="267"/>
      <c r="FG668" s="203" t="s">
        <v>123</v>
      </c>
      <c r="FH668" s="421" t="s">
        <v>2838</v>
      </c>
      <c r="FJ668" s="204"/>
      <c r="FK668" s="204">
        <f>VLOOKUP(FH668,$A$681:$F$2354,6,FALSE)</f>
        <v>187</v>
      </c>
      <c r="FL668" s="203" t="s">
        <v>67</v>
      </c>
      <c r="FM668" s="10">
        <f>FK668*1.2</f>
        <v>224.4</v>
      </c>
      <c r="FN668" s="10"/>
      <c r="FO668" s="267"/>
      <c r="FP668" s="203" t="s">
        <v>123</v>
      </c>
      <c r="FQ668" s="276" t="s">
        <v>2070</v>
      </c>
      <c r="FS668" s="204"/>
      <c r="FT668" s="204">
        <f>VLOOKUP(FQ668,$A$681:$F$2354,6,FALSE)</f>
        <v>0</v>
      </c>
      <c r="FU668" s="203" t="s">
        <v>67</v>
      </c>
      <c r="FV668" s="10">
        <f>FT668*1.2</f>
        <v>0</v>
      </c>
      <c r="FW668" s="10"/>
      <c r="FX668" s="267"/>
      <c r="FY668" s="203" t="s">
        <v>123</v>
      </c>
      <c r="FZ668" s="276" t="s">
        <v>2849</v>
      </c>
      <c r="GB668" s="204"/>
      <c r="GC668" s="204">
        <f>VLOOKUP(FZ668,$A$681:$F$2354,6,FALSE)</f>
        <v>63</v>
      </c>
      <c r="GD668" s="203" t="s">
        <v>67</v>
      </c>
      <c r="GE668" s="10">
        <f>GC668*1.2</f>
        <v>75.599999999999994</v>
      </c>
      <c r="GF668" s="10"/>
      <c r="GG668" s="267"/>
      <c r="GH668" s="203" t="s">
        <v>123</v>
      </c>
      <c r="GI668" s="276" t="s">
        <v>466</v>
      </c>
      <c r="GK668" s="204"/>
      <c r="GL668" s="204">
        <f>VLOOKUP(GI668,$A$681:$F$2354,6,FALSE)</f>
        <v>40</v>
      </c>
      <c r="GM668" s="203" t="s">
        <v>67</v>
      </c>
      <c r="GN668" s="10">
        <f>GL668*1.2</f>
        <v>48</v>
      </c>
      <c r="GO668" s="10"/>
      <c r="GP668" s="267"/>
      <c r="GQ668" s="203" t="s">
        <v>123</v>
      </c>
      <c r="GR668" s="276" t="s">
        <v>2841</v>
      </c>
      <c r="GT668" s="204"/>
      <c r="GU668" s="204">
        <f>VLOOKUP(GR668,$A$681:$F$2354,6,FALSE)</f>
        <v>25</v>
      </c>
      <c r="GV668" s="203" t="s">
        <v>67</v>
      </c>
      <c r="GW668" s="10">
        <f>GU668*1.2</f>
        <v>30</v>
      </c>
      <c r="GX668" s="10"/>
      <c r="GY668" s="267"/>
      <c r="GZ668" s="203" t="s">
        <v>123</v>
      </c>
      <c r="HA668" s="276" t="s">
        <v>2758</v>
      </c>
      <c r="HC668" s="204"/>
      <c r="HD668" s="204">
        <f>VLOOKUP(HA668,$A$681:$F$2354,6,FALSE)</f>
        <v>0</v>
      </c>
      <c r="HE668" s="203" t="s">
        <v>67</v>
      </c>
      <c r="HF668" s="10">
        <f>HD668*1.2</f>
        <v>0</v>
      </c>
      <c r="HG668" s="10"/>
      <c r="HH668" s="267"/>
      <c r="HI668" s="203" t="s">
        <v>123</v>
      </c>
      <c r="HJ668" s="276" t="s">
        <v>631</v>
      </c>
      <c r="HL668" s="204"/>
      <c r="HM668" s="204">
        <f>VLOOKUP(HJ668,$A$681:$F$2354,6,FALSE)</f>
        <v>0</v>
      </c>
      <c r="HN668" s="203" t="s">
        <v>67</v>
      </c>
      <c r="HO668" s="10">
        <f>HM668*1.2</f>
        <v>0</v>
      </c>
      <c r="HP668" s="10"/>
      <c r="HQ668" s="267"/>
      <c r="HR668" s="203" t="s">
        <v>123</v>
      </c>
      <c r="HS668" s="276" t="s">
        <v>855</v>
      </c>
      <c r="HU668" s="204"/>
      <c r="HV668" s="204">
        <f>VLOOKUP(HS668,$A$681:$F$2354,6,FALSE)</f>
        <v>74</v>
      </c>
      <c r="HW668" s="203" t="s">
        <v>67</v>
      </c>
      <c r="HX668" s="10">
        <f>HV668*1.2</f>
        <v>88.8</v>
      </c>
      <c r="HY668" s="10"/>
      <c r="HZ668" s="267"/>
      <c r="IA668" s="203" t="s">
        <v>123</v>
      </c>
      <c r="IB668" s="285" t="s">
        <v>183</v>
      </c>
      <c r="ID668" s="204"/>
      <c r="IE668" s="204" t="e">
        <f>VLOOKUP(IB668,$A$681:$F$2354,6,FALSE)</f>
        <v>#N/A</v>
      </c>
      <c r="IF668" s="203" t="s">
        <v>67</v>
      </c>
      <c r="IG668" s="10" t="e">
        <f>IE668*1.2</f>
        <v>#N/A</v>
      </c>
      <c r="IH668" s="10"/>
      <c r="II668" s="267"/>
      <c r="IJ668" s="203" t="s">
        <v>123</v>
      </c>
      <c r="IK668" s="276" t="s">
        <v>2513</v>
      </c>
      <c r="IM668" s="204"/>
      <c r="IN668" s="204">
        <f>VLOOKUP(IK668,$A$681:$F$2354,6,FALSE)</f>
        <v>21</v>
      </c>
      <c r="IO668" s="203" t="s">
        <v>67</v>
      </c>
      <c r="IP668" s="10">
        <f>IN668*1.2</f>
        <v>25.2</v>
      </c>
      <c r="IQ668" s="10"/>
      <c r="IR668" s="267"/>
      <c r="IS668" s="203" t="s">
        <v>123</v>
      </c>
      <c r="IT668" s="276" t="s">
        <v>696</v>
      </c>
      <c r="IV668" s="204"/>
      <c r="IW668" s="204">
        <f>VLOOKUP(IT668,$A$681:$F$2354,6,FALSE)</f>
        <v>9</v>
      </c>
      <c r="IX668" s="203" t="s">
        <v>67</v>
      </c>
      <c r="IY668" s="10">
        <f>IW668*1.2</f>
        <v>10.799999999999999</v>
      </c>
      <c r="IZ668" s="10"/>
      <c r="JA668" s="267"/>
      <c r="JB668" s="203" t="s">
        <v>123</v>
      </c>
      <c r="JC668" s="276" t="s">
        <v>542</v>
      </c>
      <c r="JE668" s="204"/>
      <c r="JF668" s="204">
        <f>VLOOKUP(JC668,$A$681:$F$2354,6,FALSE)</f>
        <v>116</v>
      </c>
      <c r="JG668" s="203" t="s">
        <v>67</v>
      </c>
      <c r="JH668" s="10">
        <f>JF668*1.2</f>
        <v>139.19999999999999</v>
      </c>
      <c r="JI668" s="10"/>
      <c r="JJ668" s="267"/>
      <c r="JK668" s="203" t="s">
        <v>123</v>
      </c>
      <c r="JL668" s="276" t="s">
        <v>2523</v>
      </c>
      <c r="JN668" s="204"/>
      <c r="JO668" s="204">
        <f>VLOOKUP(JL668,$A$681:$F$2354,6,FALSE)</f>
        <v>15</v>
      </c>
      <c r="JP668" s="203" t="s">
        <v>67</v>
      </c>
      <c r="JQ668" s="10">
        <f>JO668*1.2</f>
        <v>18</v>
      </c>
      <c r="JR668" s="10"/>
      <c r="JS668" s="267"/>
      <c r="JT668" s="203" t="s">
        <v>123</v>
      </c>
      <c r="JU668" s="276" t="s">
        <v>707</v>
      </c>
      <c r="JW668" s="204"/>
      <c r="JX668" s="204">
        <f>VLOOKUP(JU668,$A$681:$F$2354,6,FALSE)</f>
        <v>74</v>
      </c>
      <c r="JY668" s="203" t="s">
        <v>67</v>
      </c>
      <c r="JZ668" s="10">
        <f>JX668*1.2</f>
        <v>88.8</v>
      </c>
      <c r="KA668" s="10"/>
      <c r="KB668" s="267"/>
      <c r="KC668" s="203" t="s">
        <v>123</v>
      </c>
      <c r="KD668" s="276" t="s">
        <v>832</v>
      </c>
      <c r="KF668" s="204"/>
      <c r="KG668" s="204">
        <f>VLOOKUP(KD668,$A$681:$F$2354,6,FALSE)</f>
        <v>0</v>
      </c>
      <c r="KH668" s="203" t="s">
        <v>67</v>
      </c>
      <c r="KI668" s="10">
        <f>KG668*1.2</f>
        <v>0</v>
      </c>
      <c r="KJ668" s="10"/>
      <c r="KK668" s="267"/>
      <c r="KL668" s="203" t="s">
        <v>123</v>
      </c>
      <c r="KM668" s="276" t="s">
        <v>1255</v>
      </c>
      <c r="KO668" s="204"/>
      <c r="KP668" s="204">
        <f>VLOOKUP(KM668,$A$681:$F$2354,6,FALSE)</f>
        <v>0</v>
      </c>
      <c r="KQ668" s="203" t="s">
        <v>67</v>
      </c>
      <c r="KR668" s="10">
        <f>KP668*1.2</f>
        <v>0</v>
      </c>
      <c r="KS668" s="10"/>
      <c r="KT668" s="267"/>
      <c r="KU668" s="203" t="s">
        <v>123</v>
      </c>
      <c r="KV668" s="276" t="s">
        <v>1296</v>
      </c>
      <c r="KX668" s="204"/>
      <c r="KY668" s="204">
        <f>VLOOKUP(KV668,$A$681:$F$2354,6,FALSE)</f>
        <v>30</v>
      </c>
      <c r="KZ668" s="203" t="s">
        <v>67</v>
      </c>
      <c r="LA668" s="10">
        <f>KY668*1.2</f>
        <v>36</v>
      </c>
      <c r="LB668" s="10"/>
      <c r="LC668" s="267"/>
      <c r="LD668" s="203" t="s">
        <v>123</v>
      </c>
      <c r="LE668" s="276" t="s">
        <v>1203</v>
      </c>
      <c r="LG668" s="204"/>
      <c r="LH668" s="204">
        <f>VLOOKUP(LE668,$A$681:$F$2354,6,FALSE)</f>
        <v>6</v>
      </c>
      <c r="LI668" s="203" t="s">
        <v>67</v>
      </c>
      <c r="LJ668" s="10">
        <f>LH668*1.2</f>
        <v>7.1999999999999993</v>
      </c>
      <c r="LK668" s="10"/>
      <c r="LL668" s="267"/>
      <c r="LM668" s="203" t="s">
        <v>123</v>
      </c>
      <c r="LN668" s="276" t="s">
        <v>855</v>
      </c>
      <c r="LP668" s="204"/>
      <c r="LQ668" s="204">
        <f>VLOOKUP(LN668,$A$681:$F$2354,6,FALSE)</f>
        <v>74</v>
      </c>
      <c r="LR668" s="203" t="s">
        <v>67</v>
      </c>
      <c r="LS668" s="10">
        <f>LQ668*1.2</f>
        <v>88.8</v>
      </c>
      <c r="LT668" s="10"/>
      <c r="LU668" s="267"/>
      <c r="LV668" s="203" t="s">
        <v>123</v>
      </c>
      <c r="LW668" s="276" t="s">
        <v>839</v>
      </c>
      <c r="LY668" s="204"/>
      <c r="LZ668" s="204">
        <f>VLOOKUP(LW668,$A$681:$F$2354,6,FALSE)</f>
        <v>0</v>
      </c>
      <c r="MA668" s="203" t="s">
        <v>67</v>
      </c>
      <c r="MB668" s="10">
        <f>LZ668*1.2</f>
        <v>0</v>
      </c>
      <c r="MC668" s="10"/>
      <c r="MD668" s="267"/>
      <c r="ME668" s="203" t="s">
        <v>123</v>
      </c>
      <c r="MF668" s="276" t="s">
        <v>631</v>
      </c>
      <c r="MH668" s="204"/>
      <c r="MI668" s="204">
        <f>VLOOKUP(MF668,$A$681:$F$2354,6,FALSE)</f>
        <v>0</v>
      </c>
      <c r="MJ668" s="203" t="s">
        <v>67</v>
      </c>
      <c r="MK668" s="10">
        <f>MI668*1.2</f>
        <v>0</v>
      </c>
      <c r="ML668" s="10"/>
      <c r="MM668" s="267"/>
      <c r="MN668" s="203" t="s">
        <v>123</v>
      </c>
      <c r="MO668" s="276" t="s">
        <v>444</v>
      </c>
      <c r="MQ668" s="204"/>
      <c r="MR668" s="204">
        <f>VLOOKUP(MO668,$A$681:$F$2354,6,FALSE)</f>
        <v>0</v>
      </c>
      <c r="MS668" s="203" t="s">
        <v>67</v>
      </c>
      <c r="MT668" s="10">
        <f>MR668*1.2</f>
        <v>0</v>
      </c>
      <c r="MU668" s="10"/>
      <c r="MV668" s="267"/>
      <c r="MW668" s="203" t="s">
        <v>123</v>
      </c>
      <c r="MX668" s="276" t="s">
        <v>820</v>
      </c>
      <c r="MZ668" s="204"/>
      <c r="NA668" s="204">
        <f>VLOOKUP(MX668,$A$681:$F$2354,6,FALSE)</f>
        <v>82</v>
      </c>
      <c r="NB668" s="203" t="s">
        <v>67</v>
      </c>
      <c r="NC668" s="10">
        <f>NA668*1.2</f>
        <v>98.399999999999991</v>
      </c>
      <c r="ND668" s="10"/>
      <c r="NE668" s="267"/>
      <c r="NF668" s="203" t="s">
        <v>123</v>
      </c>
      <c r="NG668" s="276" t="s">
        <v>954</v>
      </c>
      <c r="NI668" s="204"/>
      <c r="NJ668" s="204">
        <f>VLOOKUP(NG668,$A$681:$F$2354,6,FALSE)</f>
        <v>8</v>
      </c>
      <c r="NK668" s="203" t="s">
        <v>67</v>
      </c>
      <c r="NL668" s="10">
        <f>NJ668*1.2</f>
        <v>9.6</v>
      </c>
      <c r="NM668" s="10"/>
      <c r="NN668" s="267"/>
      <c r="NO668" s="203" t="s">
        <v>123</v>
      </c>
      <c r="NP668" s="424" t="s">
        <v>444</v>
      </c>
      <c r="NR668" s="204"/>
      <c r="NS668" s="204">
        <f>VLOOKUP(NP668,$A$681:$F$2354,6,FALSE)</f>
        <v>0</v>
      </c>
      <c r="NT668" s="203" t="s">
        <v>67</v>
      </c>
      <c r="NU668" s="10">
        <f>NS668*1.2</f>
        <v>0</v>
      </c>
      <c r="NV668" s="10"/>
      <c r="NW668" s="267"/>
      <c r="NX668" s="203" t="s">
        <v>123</v>
      </c>
      <c r="NY668" s="276" t="s">
        <v>2706</v>
      </c>
      <c r="OA668" s="204"/>
      <c r="OB668" s="204">
        <f>VLOOKUP(NY668,$A$681:$F$2354,6,FALSE)</f>
        <v>0</v>
      </c>
      <c r="OC668" s="203" t="s">
        <v>67</v>
      </c>
      <c r="OD668" s="10">
        <f>OB668*1.2</f>
        <v>0</v>
      </c>
      <c r="OE668" s="10"/>
      <c r="OF668" s="267"/>
      <c r="OG668" s="203" t="s">
        <v>123</v>
      </c>
      <c r="OH668" s="276" t="s">
        <v>625</v>
      </c>
      <c r="OJ668" s="204"/>
      <c r="OK668" s="204">
        <f>VLOOKUP(OH668,$A$681:$F$2354,6,FALSE)</f>
        <v>0</v>
      </c>
      <c r="OL668" s="203" t="s">
        <v>67</v>
      </c>
      <c r="OM668" s="10">
        <f>OK668*1.2</f>
        <v>0</v>
      </c>
      <c r="ON668" s="10"/>
      <c r="OO668" s="267"/>
      <c r="OP668" s="203" t="s">
        <v>123</v>
      </c>
      <c r="OQ668" s="424" t="s">
        <v>2615</v>
      </c>
      <c r="OS668" s="204"/>
      <c r="OT668" s="204">
        <f>VLOOKUP(OQ668,$A$681:$F$2354,6,FALSE)</f>
        <v>3</v>
      </c>
      <c r="OU668" s="203" t="s">
        <v>67</v>
      </c>
      <c r="OV668" s="10">
        <f>OT668*1.2</f>
        <v>3.5999999999999996</v>
      </c>
      <c r="OW668" s="10"/>
      <c r="OX668" s="267"/>
      <c r="OY668" s="203" t="s">
        <v>123</v>
      </c>
      <c r="OZ668" s="428" t="s">
        <v>2838</v>
      </c>
      <c r="PB668" s="204"/>
      <c r="PC668" s="204">
        <f>VLOOKUP(OZ668,$A$681:$F$2354,6,FALSE)</f>
        <v>187</v>
      </c>
      <c r="PD668" s="203" t="s">
        <v>67</v>
      </c>
      <c r="PE668" s="10">
        <f>PC668*1.2</f>
        <v>224.4</v>
      </c>
      <c r="PF668" s="10"/>
      <c r="PG668" s="267"/>
      <c r="PH668" s="203" t="s">
        <v>123</v>
      </c>
      <c r="PI668" s="276" t="s">
        <v>2085</v>
      </c>
      <c r="PK668" s="204"/>
      <c r="PL668" s="204">
        <f>VLOOKUP(PI668,$A$681:$F$2354,6,FALSE)</f>
        <v>72</v>
      </c>
      <c r="PM668" s="203" t="s">
        <v>67</v>
      </c>
      <c r="PN668" s="10">
        <f>PL668*1.2</f>
        <v>86.399999999999991</v>
      </c>
      <c r="PO668" s="10"/>
      <c r="PP668" s="267"/>
      <c r="PQ668" s="203" t="s">
        <v>123</v>
      </c>
      <c r="PR668" s="276" t="s">
        <v>183</v>
      </c>
      <c r="PT668" s="204"/>
      <c r="PU668" s="204" t="e">
        <f>VLOOKUP(PR668,$A$681:$F$2354,6,FALSE)</f>
        <v>#N/A</v>
      </c>
      <c r="PV668" s="203" t="s">
        <v>67</v>
      </c>
      <c r="PW668" s="10" t="e">
        <f>PU668*1.2</f>
        <v>#N/A</v>
      </c>
      <c r="PX668" s="10"/>
      <c r="PY668" s="267"/>
      <c r="PZ668" s="203" t="s">
        <v>123</v>
      </c>
      <c r="QA668" s="276" t="s">
        <v>444</v>
      </c>
      <c r="QC668" s="204"/>
      <c r="QD668" s="204">
        <f>VLOOKUP(QA668,$A$681:$F$2354,6,FALSE)</f>
        <v>0</v>
      </c>
      <c r="QE668" s="203" t="s">
        <v>67</v>
      </c>
      <c r="QF668" s="10">
        <f>QD668*1.2</f>
        <v>0</v>
      </c>
      <c r="QG668" s="10"/>
      <c r="QH668" s="267"/>
      <c r="QI668" s="203" t="s">
        <v>123</v>
      </c>
      <c r="QJ668" s="276" t="s">
        <v>855</v>
      </c>
      <c r="QL668" s="204"/>
      <c r="QM668" s="204">
        <f>VLOOKUP(QJ668,$A$681:$F$2354,6,FALSE)</f>
        <v>74</v>
      </c>
      <c r="QN668" s="203" t="s">
        <v>67</v>
      </c>
      <c r="QO668" s="10">
        <f>QM668*1.2</f>
        <v>88.8</v>
      </c>
      <c r="QP668" s="10"/>
      <c r="QQ668" s="267"/>
      <c r="QR668" s="203" t="s">
        <v>123</v>
      </c>
      <c r="QS668" s="276" t="s">
        <v>587</v>
      </c>
      <c r="QU668" s="204"/>
      <c r="QV668" s="204">
        <f>VLOOKUP(QS668,$A$681:$F$2354,6,FALSE)</f>
        <v>135</v>
      </c>
      <c r="QW668" s="203" t="s">
        <v>67</v>
      </c>
      <c r="QX668" s="10">
        <f>QV668*1.2</f>
        <v>162</v>
      </c>
      <c r="QY668" s="10"/>
      <c r="QZ668" s="267"/>
      <c r="RA668" s="203" t="s">
        <v>123</v>
      </c>
      <c r="RB668" s="276" t="s">
        <v>2632</v>
      </c>
      <c r="RD668" s="204"/>
      <c r="RE668" s="204">
        <f>VLOOKUP(RB668,$A$681:$F$2354,6,FALSE)</f>
        <v>0</v>
      </c>
      <c r="RF668" s="203" t="s">
        <v>67</v>
      </c>
      <c r="RG668" s="10">
        <f>RE668*1.2</f>
        <v>0</v>
      </c>
      <c r="RH668" s="10"/>
      <c r="RI668" s="267"/>
      <c r="RJ668" s="203" t="s">
        <v>123</v>
      </c>
      <c r="RK668" s="278" t="s">
        <v>183</v>
      </c>
      <c r="RM668" s="204"/>
      <c r="RN668" s="204" t="e">
        <f>VLOOKUP(RK668,$A$681:$F$2354,6,FALSE)</f>
        <v>#N/A</v>
      </c>
      <c r="RO668" s="203" t="s">
        <v>67</v>
      </c>
      <c r="RP668" s="10" t="e">
        <f>RN668*1.2</f>
        <v>#N/A</v>
      </c>
      <c r="RQ668" s="10"/>
      <c r="RR668" s="267"/>
      <c r="RS668" s="203" t="s">
        <v>123</v>
      </c>
      <c r="RT668" s="276" t="s">
        <v>495</v>
      </c>
      <c r="RV668" s="204"/>
      <c r="RW668" s="204">
        <f>VLOOKUP(RT668,$A$681:$F$2354,6,FALSE)</f>
        <v>0</v>
      </c>
      <c r="RX668" s="203" t="s">
        <v>67</v>
      </c>
      <c r="RY668" s="10">
        <f>RW668*1.2</f>
        <v>0</v>
      </c>
      <c r="RZ668" s="10"/>
      <c r="SA668" s="273"/>
      <c r="SB668" s="203" t="s">
        <v>123</v>
      </c>
      <c r="SC668" s="276" t="s">
        <v>855</v>
      </c>
      <c r="SE668" s="204"/>
      <c r="SF668" s="204">
        <f>VLOOKUP(SC668,$A$681:$F$2354,6,FALSE)</f>
        <v>74</v>
      </c>
      <c r="SG668" s="203" t="s">
        <v>67</v>
      </c>
      <c r="SH668" s="10">
        <f>SF668*1.2</f>
        <v>88.8</v>
      </c>
      <c r="SI668" s="10"/>
      <c r="SJ668" s="273"/>
      <c r="SK668" s="203" t="s">
        <v>123</v>
      </c>
      <c r="SL668" s="276" t="s">
        <v>2139</v>
      </c>
      <c r="SN668" s="204"/>
      <c r="SO668" s="204">
        <f>VLOOKUP(SL668,$A$681:$F$2354,6,FALSE)</f>
        <v>61</v>
      </c>
      <c r="SP668" s="203" t="s">
        <v>67</v>
      </c>
      <c r="SQ668" s="10">
        <f>SO668*1.2</f>
        <v>73.2</v>
      </c>
      <c r="SR668" s="10"/>
      <c r="SS668" s="273"/>
      <c r="ST668" s="203" t="s">
        <v>123</v>
      </c>
      <c r="SU668" s="276" t="s">
        <v>2843</v>
      </c>
      <c r="SW668" s="204"/>
      <c r="SX668" s="204">
        <f>VLOOKUP(SU668,$A$681:$F$2354,6,FALSE)</f>
        <v>6</v>
      </c>
      <c r="SY668" s="203" t="s">
        <v>67</v>
      </c>
      <c r="SZ668" s="10">
        <f>SX668*1.2</f>
        <v>7.1999999999999993</v>
      </c>
      <c r="TA668" s="10"/>
      <c r="TB668" s="273"/>
      <c r="TC668" s="203" t="s">
        <v>123</v>
      </c>
      <c r="TD668" s="428" t="s">
        <v>466</v>
      </c>
      <c r="TF668" s="204"/>
      <c r="TG668" s="204">
        <f>VLOOKUP(TD668,$A$681:$F$2354,6,FALSE)</f>
        <v>40</v>
      </c>
      <c r="TH668" s="203" t="s">
        <v>67</v>
      </c>
      <c r="TI668" s="10">
        <f>TG668*1.2</f>
        <v>48</v>
      </c>
      <c r="TK668" s="273"/>
      <c r="TL668" s="203" t="s">
        <v>123</v>
      </c>
      <c r="TM668" s="276" t="s">
        <v>2811</v>
      </c>
      <c r="TO668" s="204"/>
      <c r="TP668" s="204">
        <f>VLOOKUP(TM668,$A$681:$F$2354,6,FALSE)</f>
        <v>4</v>
      </c>
      <c r="TQ668" s="203" t="s">
        <v>67</v>
      </c>
      <c r="TR668" s="10">
        <f>TP668*1.2</f>
        <v>4.8</v>
      </c>
      <c r="TS668" s="10"/>
      <c r="TT668" s="273"/>
      <c r="TU668" s="203" t="s">
        <v>123</v>
      </c>
      <c r="TV668" s="276" t="s">
        <v>542</v>
      </c>
      <c r="TX668" s="204"/>
      <c r="TY668" s="204">
        <f>VLOOKUP(TV668,$A$681:$F$2354,6,FALSE)</f>
        <v>116</v>
      </c>
      <c r="TZ668" s="203" t="s">
        <v>67</v>
      </c>
      <c r="UA668" s="10">
        <f>TY668*1.2</f>
        <v>139.19999999999999</v>
      </c>
      <c r="UB668" s="10"/>
      <c r="UC668" s="273"/>
      <c r="UD668" s="203" t="s">
        <v>123</v>
      </c>
      <c r="UE668" s="285" t="s">
        <v>183</v>
      </c>
      <c r="UG668" s="204"/>
      <c r="UH668" s="204" t="e">
        <f>VLOOKUP(UE668,$A$681:$F$2354,6,FALSE)</f>
        <v>#N/A</v>
      </c>
      <c r="UI668" s="203" t="s">
        <v>67</v>
      </c>
      <c r="UJ668" s="10" t="e">
        <f>UH668*1.2</f>
        <v>#N/A</v>
      </c>
      <c r="UK668" s="10"/>
      <c r="UL668" s="273"/>
      <c r="UM668" s="203" t="s">
        <v>123</v>
      </c>
      <c r="UN668" s="276" t="s">
        <v>638</v>
      </c>
      <c r="UP668" s="204"/>
      <c r="UQ668" s="204">
        <f>VLOOKUP(UN668,$A$681:$F$2354,6,FALSE)</f>
        <v>0</v>
      </c>
      <c r="UR668" s="203" t="s">
        <v>67</v>
      </c>
      <c r="US668" s="10">
        <f>UQ668*1.2</f>
        <v>0</v>
      </c>
      <c r="UT668" s="10"/>
      <c r="UU668" s="273"/>
      <c r="UV668" s="203" t="s">
        <v>123</v>
      </c>
      <c r="UW668" s="276" t="s">
        <v>2076</v>
      </c>
      <c r="UY668" s="204"/>
      <c r="UZ668" s="204">
        <f>VLOOKUP(UW668,$A$681:$F$2354,6,FALSE)</f>
        <v>12</v>
      </c>
      <c r="VA668" s="203" t="s">
        <v>67</v>
      </c>
      <c r="VB668" s="10">
        <f>UZ668*1.2</f>
        <v>14.399999999999999</v>
      </c>
      <c r="VC668" s="10"/>
      <c r="VD668" s="273"/>
      <c r="VE668" s="203" t="s">
        <v>123</v>
      </c>
      <c r="VF668" s="276" t="s">
        <v>2659</v>
      </c>
      <c r="VH668" s="204"/>
      <c r="VI668" s="204">
        <f>VLOOKUP(VF668,$A$681:$F$2354,6,FALSE)</f>
        <v>18</v>
      </c>
      <c r="VJ668" s="203" t="s">
        <v>67</v>
      </c>
      <c r="VK668" s="10">
        <f>VI668*1.2</f>
        <v>21.599999999999998</v>
      </c>
      <c r="VL668" s="10"/>
      <c r="VM668" s="273"/>
      <c r="VN668" s="203" t="s">
        <v>123</v>
      </c>
      <c r="VO668" s="276" t="s">
        <v>954</v>
      </c>
      <c r="VQ668" s="204"/>
      <c r="VR668" s="204">
        <f>VLOOKUP(VO668,$A$681:$F$2354,6,FALSE)</f>
        <v>8</v>
      </c>
      <c r="VS668" s="203" t="s">
        <v>67</v>
      </c>
      <c r="VT668" s="10">
        <f>VR668*1.2</f>
        <v>9.6</v>
      </c>
      <c r="VU668" s="10"/>
      <c r="VV668" s="273"/>
      <c r="VW668" s="203" t="s">
        <v>123</v>
      </c>
      <c r="VX668" s="278" t="s">
        <v>183</v>
      </c>
      <c r="VZ668" s="204"/>
      <c r="WA668" s="204" t="e">
        <f>VLOOKUP(VX668,$A$681:$F$2354,6,FALSE)</f>
        <v>#N/A</v>
      </c>
      <c r="WB668" s="203" t="s">
        <v>67</v>
      </c>
      <c r="WC668" s="10" t="e">
        <f>WA668*1.2</f>
        <v>#N/A</v>
      </c>
      <c r="WE668" s="273"/>
      <c r="WF668" s="203" t="s">
        <v>123</v>
      </c>
      <c r="WG668" s="276" t="s">
        <v>2096</v>
      </c>
      <c r="WI668" s="204"/>
      <c r="WJ668" s="204">
        <f>VLOOKUP(WG668,$A$681:$F$2354,6,FALSE)</f>
        <v>0</v>
      </c>
      <c r="WK668" s="203" t="s">
        <v>67</v>
      </c>
      <c r="WL668" s="10">
        <f>WJ668*1.2</f>
        <v>0</v>
      </c>
      <c r="WN668" s="273"/>
      <c r="WO668" s="203" t="s">
        <v>123</v>
      </c>
      <c r="WP668" s="278" t="s">
        <v>183</v>
      </c>
      <c r="WQ668" s="204"/>
      <c r="WR668" s="204"/>
      <c r="WS668" s="204" t="e">
        <f>VLOOKUP(WP668,$A$681:$F$2354,6,FALSE)</f>
        <v>#N/A</v>
      </c>
      <c r="WT668" s="203" t="s">
        <v>67</v>
      </c>
      <c r="WU668" s="10" t="e">
        <f>WS668*1.2</f>
        <v>#N/A</v>
      </c>
      <c r="WV668" s="10"/>
      <c r="WW668" s="273"/>
      <c r="WX668" s="203" t="s">
        <v>123</v>
      </c>
      <c r="WY668" s="278" t="s">
        <v>183</v>
      </c>
      <c r="XA668" s="204"/>
      <c r="XB668" s="204" t="e">
        <f>VLOOKUP(WY668,$A$681:$F$2354,6,FALSE)</f>
        <v>#N/A</v>
      </c>
      <c r="XC668" s="203" t="s">
        <v>67</v>
      </c>
      <c r="XD668" s="10" t="e">
        <f>XB668*1.2</f>
        <v>#N/A</v>
      </c>
      <c r="XF668" s="273"/>
      <c r="XG668" s="203" t="s">
        <v>123</v>
      </c>
      <c r="XH668" s="276" t="s">
        <v>2119</v>
      </c>
      <c r="XJ668" s="204"/>
      <c r="XK668" s="204">
        <f>VLOOKUP(XH668,$A$681:$F$2354,6,FALSE)</f>
        <v>0</v>
      </c>
      <c r="XL668" s="203" t="s">
        <v>67</v>
      </c>
      <c r="XM668" s="10">
        <f>XK668*1.2</f>
        <v>0</v>
      </c>
      <c r="XO668" s="273"/>
      <c r="XP668" s="203" t="s">
        <v>123</v>
      </c>
      <c r="XQ668" s="276" t="s">
        <v>1844</v>
      </c>
      <c r="XS668" s="204"/>
      <c r="XT668" s="204">
        <f>VLOOKUP(XQ668,$A$681:$F$2354,6,FALSE)</f>
        <v>77</v>
      </c>
      <c r="XU668" s="203" t="s">
        <v>67</v>
      </c>
      <c r="XV668" s="10">
        <f>XT668*1.2</f>
        <v>92.399999999999991</v>
      </c>
      <c r="XW668" s="10"/>
      <c r="XX668" s="273"/>
      <c r="XY668" s="203" t="s">
        <v>123</v>
      </c>
      <c r="XZ668" s="276" t="s">
        <v>2523</v>
      </c>
      <c r="YB668" s="204"/>
      <c r="YC668" s="204">
        <f>VLOOKUP(XZ668,$A$681:$F$2354,6,FALSE)</f>
        <v>15</v>
      </c>
      <c r="YD668" s="203" t="s">
        <v>67</v>
      </c>
      <c r="YE668" s="10">
        <f>YC668*1.2</f>
        <v>18</v>
      </c>
      <c r="YG668" s="273"/>
      <c r="YH668" s="203" t="s">
        <v>123</v>
      </c>
      <c r="YI668" s="278" t="s">
        <v>183</v>
      </c>
      <c r="YK668" s="204"/>
      <c r="YL668" s="204" t="e">
        <f>VLOOKUP(YI668,$A$681:$F$2354,6,FALSE)</f>
        <v>#N/A</v>
      </c>
      <c r="YM668" s="203" t="s">
        <v>67</v>
      </c>
      <c r="YN668" s="10" t="e">
        <f>YL668*1.2</f>
        <v>#N/A</v>
      </c>
      <c r="YO668" s="10"/>
      <c r="YP668" s="273"/>
      <c r="YQ668" s="203" t="s">
        <v>123</v>
      </c>
      <c r="YR668" s="278" t="s">
        <v>183</v>
      </c>
      <c r="YT668" s="204"/>
      <c r="YU668" s="204" t="e">
        <f>VLOOKUP(YR668,$A$681:$F$2354,6,FALSE)</f>
        <v>#N/A</v>
      </c>
      <c r="YV668" s="203" t="s">
        <v>67</v>
      </c>
      <c r="YW668" s="10" t="e">
        <f>YU668*1.2</f>
        <v>#N/A</v>
      </c>
      <c r="YY668" s="273"/>
      <c r="YZ668" s="203" t="s">
        <v>123</v>
      </c>
      <c r="ZA668" s="428" t="s">
        <v>444</v>
      </c>
      <c r="ZC668" s="204"/>
      <c r="ZD668" s="204">
        <f>VLOOKUP(ZA668,$A$681:$F$2354,6,FALSE)</f>
        <v>0</v>
      </c>
      <c r="ZE668" s="203" t="s">
        <v>67</v>
      </c>
      <c r="ZF668" s="10">
        <f>ZD668*1.2</f>
        <v>0</v>
      </c>
      <c r="ZH668" s="273"/>
      <c r="ZI668" s="203" t="s">
        <v>123</v>
      </c>
      <c r="ZJ668" s="276" t="s">
        <v>832</v>
      </c>
      <c r="ZL668" s="204"/>
      <c r="ZM668" s="204">
        <f>VLOOKUP(ZJ668,$A$681:$F$2354,6,FALSE)</f>
        <v>0</v>
      </c>
      <c r="ZN668" s="203" t="s">
        <v>67</v>
      </c>
      <c r="ZO668" s="10">
        <f>ZM668*1.2</f>
        <v>0</v>
      </c>
      <c r="ZQ668" s="273"/>
      <c r="ZR668" s="203" t="s">
        <v>123</v>
      </c>
      <c r="ZS668" s="276" t="s">
        <v>495</v>
      </c>
      <c r="ZU668" s="204"/>
      <c r="ZV668" s="204">
        <f>VLOOKUP(ZS668,$A$681:$F$2354,6,FALSE)</f>
        <v>0</v>
      </c>
      <c r="ZW668" s="203" t="s">
        <v>67</v>
      </c>
      <c r="ZX668" s="10">
        <f>ZV668*1.2</f>
        <v>0</v>
      </c>
      <c r="ZY668" s="10"/>
      <c r="ZZ668" s="273"/>
      <c r="AAA668" s="203" t="s">
        <v>123</v>
      </c>
      <c r="AAB668" s="276" t="s">
        <v>2515</v>
      </c>
      <c r="AAD668" s="204"/>
      <c r="AAE668" s="204">
        <f>VLOOKUP(AAB668,$A$681:$F$2354,6,FALSE)</f>
        <v>0</v>
      </c>
      <c r="AAF668" s="203" t="s">
        <v>67</v>
      </c>
      <c r="AAG668" s="10">
        <f>AAE668*1.2</f>
        <v>0</v>
      </c>
      <c r="AAH668" s="10"/>
      <c r="AAI668" s="273"/>
      <c r="AAJ668" s="203" t="s">
        <v>123</v>
      </c>
      <c r="AAK668" s="276" t="s">
        <v>2523</v>
      </c>
      <c r="AAM668" s="204"/>
      <c r="AAN668" s="204">
        <f>VLOOKUP(AAK668,$A$681:$F$2354,6,FALSE)</f>
        <v>15</v>
      </c>
      <c r="AAO668" s="203" t="s">
        <v>67</v>
      </c>
      <c r="AAP668" s="10">
        <f>AAN668*1.2</f>
        <v>18</v>
      </c>
      <c r="AAQ668" s="10"/>
      <c r="AAR668" s="273"/>
      <c r="AAS668" s="203" t="s">
        <v>123</v>
      </c>
      <c r="AAT668" s="276" t="s">
        <v>651</v>
      </c>
      <c r="AAV668" s="204"/>
      <c r="AAW668" s="204">
        <f>VLOOKUP(AAT668,$A$681:$F$2354,6,FALSE)</f>
        <v>0</v>
      </c>
      <c r="AAX668" s="203" t="s">
        <v>67</v>
      </c>
      <c r="AAY668" s="10">
        <f>AAW668*1.2</f>
        <v>0</v>
      </c>
      <c r="AAZ668" s="10"/>
      <c r="ABA668" s="273"/>
      <c r="ABB668" s="203" t="s">
        <v>123</v>
      </c>
      <c r="ABC668" s="278" t="s">
        <v>183</v>
      </c>
      <c r="ABE668" s="204"/>
      <c r="ABF668" s="204" t="e">
        <f>VLOOKUP(ABC668,$A$681:$F$2354,6,FALSE)</f>
        <v>#N/A</v>
      </c>
      <c r="ABG668" s="203" t="s">
        <v>67</v>
      </c>
      <c r="ABH668" s="10" t="e">
        <f>ABF668*1.2</f>
        <v>#N/A</v>
      </c>
      <c r="ABI668" s="10"/>
      <c r="ABJ668" s="273"/>
      <c r="ABK668" s="203" t="s">
        <v>123</v>
      </c>
      <c r="ABL668" s="276" t="s">
        <v>2849</v>
      </c>
      <c r="ABN668" s="204"/>
      <c r="ABO668" s="204">
        <f>VLOOKUP(ABL668,$A$681:$F$2354,6,FALSE)</f>
        <v>63</v>
      </c>
      <c r="ABP668" s="203" t="s">
        <v>67</v>
      </c>
      <c r="ABQ668" s="10">
        <f>ABO668*1.2</f>
        <v>75.599999999999994</v>
      </c>
      <c r="ABR668" s="10"/>
      <c r="ABS668" s="273"/>
      <c r="ABT668" s="203" t="s">
        <v>123</v>
      </c>
      <c r="ABU668" s="276" t="s">
        <v>2150</v>
      </c>
      <c r="ABW668" s="204"/>
      <c r="ABX668" s="204">
        <f>VLOOKUP(ABU668,$A$681:$F$2354,6,FALSE)</f>
        <v>23</v>
      </c>
      <c r="ABY668" s="203" t="s">
        <v>67</v>
      </c>
      <c r="ABZ668" s="10">
        <f>ABX668*1.2</f>
        <v>27.599999999999998</v>
      </c>
      <c r="ACA668" s="10"/>
      <c r="ACB668" s="273"/>
      <c r="ACC668" s="203" t="s">
        <v>123</v>
      </c>
      <c r="ACD668" s="278" t="s">
        <v>183</v>
      </c>
      <c r="ACF668" s="204"/>
      <c r="ACG668" s="204" t="e">
        <f>VLOOKUP(ACD668,$A$681:$F$2354,6,FALSE)</f>
        <v>#N/A</v>
      </c>
      <c r="ACH668" s="203" t="s">
        <v>67</v>
      </c>
      <c r="ACI668" s="10" t="e">
        <f>ACG668*1.2</f>
        <v>#N/A</v>
      </c>
      <c r="ACJ668" s="10"/>
      <c r="ACK668" s="273"/>
      <c r="ACL668" s="203" t="s">
        <v>123</v>
      </c>
      <c r="ACM668" s="278" t="s">
        <v>183</v>
      </c>
      <c r="ACO668" s="204"/>
      <c r="ACP668" s="204" t="e">
        <f>VLOOKUP(ACM668,$A$681:$F$2354,6,FALSE)</f>
        <v>#N/A</v>
      </c>
      <c r="ACQ668" s="203" t="s">
        <v>67</v>
      </c>
      <c r="ACR668" s="10" t="e">
        <f>ACP668*1.2</f>
        <v>#N/A</v>
      </c>
      <c r="ACS668" s="10"/>
      <c r="ACT668" s="273"/>
      <c r="ACU668" s="203" t="s">
        <v>123</v>
      </c>
      <c r="ACV668" s="278" t="s">
        <v>183</v>
      </c>
      <c r="ACX668" s="204"/>
      <c r="ACY668" s="204" t="e">
        <f>VLOOKUP(ACV668,$A$681:$F$2354,6,FALSE)</f>
        <v>#N/A</v>
      </c>
      <c r="ACZ668" s="203" t="s">
        <v>67</v>
      </c>
      <c r="ADA668" s="10" t="e">
        <f>ACY668*1.2</f>
        <v>#N/A</v>
      </c>
      <c r="ADB668" s="10"/>
      <c r="ADC668" s="273"/>
      <c r="ADD668" s="203" t="s">
        <v>123</v>
      </c>
      <c r="ADE668" s="278" t="s">
        <v>183</v>
      </c>
      <c r="ADG668" s="204"/>
      <c r="ADH668" s="204" t="e">
        <f>VLOOKUP(ADE668,$A$681:$F$2354,6,FALSE)</f>
        <v>#N/A</v>
      </c>
      <c r="ADI668" s="203" t="s">
        <v>67</v>
      </c>
      <c r="ADJ668" s="10" t="e">
        <f>ADH668*1.2</f>
        <v>#N/A</v>
      </c>
      <c r="ADL668" s="273"/>
      <c r="ADM668" s="203" t="s">
        <v>123</v>
      </c>
      <c r="ADN668" s="278" t="s">
        <v>183</v>
      </c>
      <c r="ADP668" s="204"/>
      <c r="ADQ668" s="204" t="e">
        <f>VLOOKUP(ADN668,$A$681:$F$2354,6,FALSE)</f>
        <v>#N/A</v>
      </c>
      <c r="ADR668" s="203" t="s">
        <v>67</v>
      </c>
      <c r="ADS668" s="10" t="e">
        <f>ADQ668*1.2</f>
        <v>#N/A</v>
      </c>
      <c r="ADT668" s="10"/>
      <c r="ADU668" s="273"/>
      <c r="ADV668" s="203" t="s">
        <v>123</v>
      </c>
      <c r="ADW668" s="278" t="s">
        <v>183</v>
      </c>
      <c r="ADY668" s="204"/>
      <c r="ADZ668" s="204" t="e">
        <f>VLOOKUP(ADW668,$A$681:$F$2354,6,FALSE)</f>
        <v>#N/A</v>
      </c>
      <c r="AEA668" s="203" t="s">
        <v>67</v>
      </c>
      <c r="AEB668" s="10" t="e">
        <f>ADZ668*1.2</f>
        <v>#N/A</v>
      </c>
      <c r="AED668" s="273"/>
      <c r="AEE668" s="203" t="s">
        <v>123</v>
      </c>
      <c r="AEF668" s="278" t="s">
        <v>183</v>
      </c>
      <c r="AEH668" s="204"/>
      <c r="AEI668" s="204" t="e">
        <f>VLOOKUP(AEF668,$A$681:$F$2354,6,FALSE)</f>
        <v>#N/A</v>
      </c>
      <c r="AEJ668" s="203" t="s">
        <v>67</v>
      </c>
      <c r="AEK668" s="10" t="e">
        <f>AEI668*1.2</f>
        <v>#N/A</v>
      </c>
      <c r="AEM668" s="273"/>
      <c r="AEN668" s="203" t="s">
        <v>123</v>
      </c>
      <c r="AEO668" s="278" t="s">
        <v>183</v>
      </c>
      <c r="AEQ668" s="204"/>
      <c r="AER668" s="204" t="e">
        <f>VLOOKUP(AEO668,$A$681:$F$2354,6,FALSE)</f>
        <v>#N/A</v>
      </c>
      <c r="AES668" s="203" t="s">
        <v>67</v>
      </c>
      <c r="AET668" s="10" t="e">
        <f>AER668*1.2</f>
        <v>#N/A</v>
      </c>
      <c r="AEV668" s="273"/>
      <c r="AEW668" s="203" t="s">
        <v>123</v>
      </c>
      <c r="AEX668" s="278" t="s">
        <v>183</v>
      </c>
      <c r="AEZ668" s="204"/>
      <c r="AFA668" s="204" t="e">
        <f>VLOOKUP(AEX668,$A$681:$F$2354,6,FALSE)</f>
        <v>#N/A</v>
      </c>
      <c r="AFB668" s="203" t="s">
        <v>67</v>
      </c>
      <c r="AFC668" s="10" t="e">
        <f>AFA668*1.2</f>
        <v>#N/A</v>
      </c>
      <c r="AFD668" s="10"/>
      <c r="AFE668" s="273"/>
      <c r="AFF668" s="203" t="s">
        <v>123</v>
      </c>
      <c r="AFG668" s="278" t="s">
        <v>183</v>
      </c>
      <c r="AFI668" s="204"/>
      <c r="AFJ668" s="204" t="e">
        <f>VLOOKUP(AFG668,$A$681:$F$2354,6,FALSE)</f>
        <v>#N/A</v>
      </c>
      <c r="AFK668" s="203" t="s">
        <v>67</v>
      </c>
      <c r="AFL668" s="10" t="e">
        <f>AFJ668*1.2</f>
        <v>#N/A</v>
      </c>
      <c r="AFM668" s="10"/>
      <c r="AFN668" s="273"/>
      <c r="AFO668" s="203" t="s">
        <v>123</v>
      </c>
      <c r="AFP668" s="278" t="s">
        <v>183</v>
      </c>
      <c r="AFR668" s="204"/>
      <c r="AFS668" s="204" t="e">
        <f>VLOOKUP(AFP668,$A$681:$F$2354,6,FALSE)</f>
        <v>#N/A</v>
      </c>
      <c r="AFT668" s="203" t="s">
        <v>67</v>
      </c>
      <c r="AFU668" s="10" t="e">
        <f>AFS668*1.2</f>
        <v>#N/A</v>
      </c>
      <c r="AFV668" s="10"/>
      <c r="AFW668" s="273"/>
      <c r="AFX668" s="203" t="s">
        <v>123</v>
      </c>
      <c r="AFY668" s="278" t="s">
        <v>183</v>
      </c>
      <c r="AGA668" s="204"/>
      <c r="AGB668" s="204" t="e">
        <f>VLOOKUP(AFY668,$A$681:$F$2354,6,FALSE)</f>
        <v>#N/A</v>
      </c>
      <c r="AGC668" s="203" t="s">
        <v>67</v>
      </c>
      <c r="AGD668" s="10" t="e">
        <f>AGB668*1.2</f>
        <v>#N/A</v>
      </c>
      <c r="AGE668" s="10"/>
      <c r="AGF668" s="273"/>
      <c r="AGG668" s="203" t="s">
        <v>123</v>
      </c>
      <c r="AGH668" s="278" t="s">
        <v>183</v>
      </c>
      <c r="AGJ668" s="204"/>
      <c r="AGK668" s="204" t="e">
        <f>VLOOKUP(AGH668,$A$681:$F$2354,6,FALSE)</f>
        <v>#N/A</v>
      </c>
      <c r="AGL668" s="203" t="s">
        <v>67</v>
      </c>
      <c r="AGM668" s="10" t="e">
        <f>AGK668*1.2</f>
        <v>#N/A</v>
      </c>
      <c r="AGN668" s="10"/>
      <c r="AGO668" s="273"/>
      <c r="AGP668" s="203" t="s">
        <v>123</v>
      </c>
      <c r="AGQ668" s="278" t="s">
        <v>183</v>
      </c>
      <c r="AGS668" s="204"/>
      <c r="AGT668" s="204" t="e">
        <f>VLOOKUP(AGQ668,$A$681:$F$2354,6,FALSE)</f>
        <v>#N/A</v>
      </c>
      <c r="AGU668" s="203" t="s">
        <v>67</v>
      </c>
      <c r="AGV668" s="10" t="e">
        <f>AGT668*1.2</f>
        <v>#N/A</v>
      </c>
      <c r="AGW668" s="10"/>
      <c r="AGX668" s="273"/>
      <c r="AGY668" s="203" t="s">
        <v>123</v>
      </c>
      <c r="AGZ668" s="276" t="s">
        <v>614</v>
      </c>
      <c r="AHB668" s="204"/>
      <c r="AHC668" s="204">
        <f>VLOOKUP(AGZ668,$A$681:$F$2354,6,FALSE)</f>
        <v>0</v>
      </c>
      <c r="AHD668" s="203" t="s">
        <v>67</v>
      </c>
      <c r="AHE668" s="10">
        <f>AHC668*1.2</f>
        <v>0</v>
      </c>
      <c r="AHF668" s="10"/>
      <c r="AHG668" s="273"/>
      <c r="AHH668" s="203" t="s">
        <v>123</v>
      </c>
      <c r="AHI668" s="276" t="s">
        <v>1191</v>
      </c>
      <c r="AHK668" s="204"/>
      <c r="AHL668" s="204">
        <f>VLOOKUP(AHI668,$A$681:$F$2354,6,FALSE)</f>
        <v>0</v>
      </c>
      <c r="AHM668" s="203" t="s">
        <v>67</v>
      </c>
      <c r="AHN668" s="10">
        <f>AHL668*1.2</f>
        <v>0</v>
      </c>
      <c r="AHO668" s="10"/>
      <c r="AHP668" s="273"/>
      <c r="AHQ668" s="203" t="s">
        <v>123</v>
      </c>
      <c r="AHR668" s="276" t="s">
        <v>2530</v>
      </c>
      <c r="AHT668" s="204"/>
      <c r="AHU668" s="204">
        <f>VLOOKUP(AHR668,$A$681:$F$2354,6,FALSE)</f>
        <v>0</v>
      </c>
      <c r="AHV668" s="203" t="s">
        <v>67</v>
      </c>
      <c r="AHW668" s="10">
        <f>AHU668*1.2</f>
        <v>0</v>
      </c>
      <c r="AHX668" s="10"/>
      <c r="AHY668" s="273"/>
      <c r="AHZ668" s="203" t="s">
        <v>123</v>
      </c>
      <c r="AIA668" s="276" t="s">
        <v>2056</v>
      </c>
      <c r="AIC668" s="204"/>
      <c r="AID668" s="204">
        <f>VLOOKUP(AIA668,$A$681:$F$2354,6,FALSE)</f>
        <v>25</v>
      </c>
      <c r="AIE668" s="203" t="s">
        <v>67</v>
      </c>
      <c r="AIF668" s="10">
        <f>AID668*1.2</f>
        <v>30</v>
      </c>
      <c r="AIG668" s="10"/>
      <c r="AIH668" s="273"/>
      <c r="AII668" s="203" t="s">
        <v>123</v>
      </c>
      <c r="AIJ668" s="276" t="s">
        <v>2706</v>
      </c>
      <c r="AIL668" s="204"/>
      <c r="AIM668" s="204">
        <f>VLOOKUP(AIJ668,$A$681:$F$2354,6,FALSE)</f>
        <v>0</v>
      </c>
      <c r="AIN668" s="203" t="s">
        <v>67</v>
      </c>
      <c r="AIO668" s="10">
        <f>AIM668*1.2</f>
        <v>0</v>
      </c>
      <c r="AIP668" s="10"/>
      <c r="AIQ668" s="273"/>
      <c r="AIR668" s="203" t="s">
        <v>123</v>
      </c>
      <c r="AIS668" s="276" t="s">
        <v>535</v>
      </c>
      <c r="AIU668" s="204"/>
      <c r="AIV668" s="204">
        <f>VLOOKUP(AIS668,$A$681:$F$2354,6,FALSE)</f>
        <v>30</v>
      </c>
      <c r="AIW668" s="203" t="s">
        <v>67</v>
      </c>
      <c r="AIX668" s="10">
        <f>AIV668*1.2</f>
        <v>36</v>
      </c>
      <c r="AIY668" s="10"/>
      <c r="AIZ668" s="273"/>
      <c r="AJA668" s="203" t="s">
        <v>123</v>
      </c>
      <c r="AJB668" s="276" t="s">
        <v>2745</v>
      </c>
      <c r="AJD668" s="204"/>
      <c r="AJE668" s="204">
        <f>VLOOKUP(AJB668,$A$681:$F$2354,6,FALSE)</f>
        <v>0</v>
      </c>
      <c r="AJF668" s="203" t="s">
        <v>67</v>
      </c>
      <c r="AJG668" s="10">
        <f>AJE668*1.2</f>
        <v>0</v>
      </c>
      <c r="AJH668" s="10"/>
      <c r="AJI668" s="273"/>
      <c r="AJJ668" s="203" t="s">
        <v>123</v>
      </c>
      <c r="AJK668" s="276" t="s">
        <v>693</v>
      </c>
      <c r="AJM668" s="204"/>
      <c r="AJN668" s="204">
        <f>VLOOKUP(AJK668,$A$681:$F$2354,6,FALSE)</f>
        <v>38</v>
      </c>
      <c r="AJO668" s="203" t="s">
        <v>67</v>
      </c>
      <c r="AJP668" s="10">
        <f>AJN668*1.2</f>
        <v>45.6</v>
      </c>
      <c r="AJQ668" s="10"/>
      <c r="AJR668" s="273"/>
      <c r="AJS668" s="203" t="s">
        <v>123</v>
      </c>
      <c r="AJT668" s="431" t="s">
        <v>2625</v>
      </c>
      <c r="AJV668" s="204"/>
      <c r="AJW668" s="204">
        <f>VLOOKUP(AJT668,$A$681:$F$2354,6,FALSE)</f>
        <v>33</v>
      </c>
      <c r="AJX668" s="203" t="s">
        <v>67</v>
      </c>
      <c r="AJY668" s="10">
        <f>AJW668*1.2</f>
        <v>39.6</v>
      </c>
      <c r="AJZ668" s="10"/>
      <c r="AKA668" s="273"/>
      <c r="AKB668" s="203" t="s">
        <v>123</v>
      </c>
      <c r="AKC668" s="276" t="s">
        <v>855</v>
      </c>
      <c r="AKE668" s="204"/>
      <c r="AKF668" s="204">
        <f>VLOOKUP(AKC668,$A$681:$F$2354,6,FALSE)</f>
        <v>74</v>
      </c>
      <c r="AKG668" s="203" t="s">
        <v>67</v>
      </c>
      <c r="AKH668" s="10">
        <f>AKF668*1.2</f>
        <v>88.8</v>
      </c>
      <c r="AKI668" s="10"/>
      <c r="AKJ668" s="273"/>
      <c r="AKK668" s="203" t="s">
        <v>123</v>
      </c>
      <c r="AKL668" s="276" t="s">
        <v>2849</v>
      </c>
      <c r="AKN668" s="204"/>
      <c r="AKO668" s="204">
        <f>VLOOKUP(AKL668,$A$681:$F$2354,6,FALSE)</f>
        <v>63</v>
      </c>
      <c r="AKP668" s="203" t="s">
        <v>67</v>
      </c>
      <c r="AKQ668" s="10">
        <f>AKO668*1.2</f>
        <v>75.599999999999994</v>
      </c>
      <c r="AKR668" s="10"/>
      <c r="AKS668" s="273"/>
      <c r="AKT668" s="203" t="s">
        <v>123</v>
      </c>
      <c r="AKU668" s="276" t="s">
        <v>1715</v>
      </c>
      <c r="AKW668" s="204"/>
      <c r="AKX668" s="204">
        <f>VLOOKUP(AKU668,$A$681:$F$2354,6,FALSE)</f>
        <v>27</v>
      </c>
      <c r="AKY668" s="203" t="s">
        <v>67</v>
      </c>
      <c r="AKZ668" s="10">
        <f>AKX668*1.2</f>
        <v>32.4</v>
      </c>
      <c r="ALA668" s="10"/>
      <c r="ALB668" s="273"/>
      <c r="ALC668" s="203" t="s">
        <v>123</v>
      </c>
      <c r="ALD668" s="276" t="s">
        <v>614</v>
      </c>
      <c r="ALF668" s="204"/>
      <c r="ALG668" s="204">
        <f>VLOOKUP(ALD668,$A$681:$F$2354,6,FALSE)</f>
        <v>0</v>
      </c>
      <c r="ALH668" s="203" t="s">
        <v>67</v>
      </c>
      <c r="ALI668" s="10">
        <f>ALG668*1.2</f>
        <v>0</v>
      </c>
      <c r="ALJ668" s="10"/>
      <c r="ALK668" s="273"/>
      <c r="ALL668" s="203" t="s">
        <v>123</v>
      </c>
      <c r="ALM668" s="276" t="s">
        <v>962</v>
      </c>
      <c r="ALO668" s="204"/>
      <c r="ALP668" s="204">
        <f>VLOOKUP(ALM668,$A$681:$F$2354,6,FALSE)</f>
        <v>0</v>
      </c>
      <c r="ALQ668" s="203" t="s">
        <v>67</v>
      </c>
      <c r="ALR668" s="10">
        <f>ALP668*1.2</f>
        <v>0</v>
      </c>
      <c r="ALS668" s="10"/>
      <c r="ALT668" s="273"/>
      <c r="ALU668" s="203" t="s">
        <v>123</v>
      </c>
      <c r="ALV668" s="276" t="s">
        <v>444</v>
      </c>
      <c r="ALX668" s="204"/>
      <c r="ALY668" s="204">
        <f>VLOOKUP(ALV668,$A$681:$F$2354,6,FALSE)</f>
        <v>0</v>
      </c>
      <c r="ALZ668" s="203" t="s">
        <v>67</v>
      </c>
      <c r="AMA668" s="10">
        <f>ALY668*1.2</f>
        <v>0</v>
      </c>
      <c r="AMB668" s="10"/>
      <c r="AMC668" s="273"/>
      <c r="AMD668" s="203" t="s">
        <v>123</v>
      </c>
      <c r="AME668" s="276" t="s">
        <v>1195</v>
      </c>
      <c r="AMG668" s="204"/>
      <c r="AMH668" s="204">
        <f>VLOOKUP(AME668,$A$681:$F$2354,6,FALSE)</f>
        <v>15</v>
      </c>
      <c r="AMI668" s="203" t="s">
        <v>67</v>
      </c>
      <c r="AMJ668" s="10">
        <f>AMH668*1.2</f>
        <v>18</v>
      </c>
      <c r="AMK668" s="10"/>
      <c r="AML668" s="273"/>
      <c r="AMM668" s="203" t="s">
        <v>123</v>
      </c>
      <c r="AMN668" s="276" t="s">
        <v>1260</v>
      </c>
      <c r="AMP668" s="204"/>
      <c r="AMQ668" s="204">
        <f>VLOOKUP(AMN668,$A$681:$F$2354,6,FALSE)</f>
        <v>0</v>
      </c>
      <c r="AMR668" s="203" t="s">
        <v>67</v>
      </c>
      <c r="AMS668" s="10">
        <f>AMQ668*1.2</f>
        <v>0</v>
      </c>
      <c r="AMT668" s="10"/>
      <c r="AMU668" s="273"/>
      <c r="AMV668" s="203" t="s">
        <v>123</v>
      </c>
      <c r="AMW668" s="276" t="s">
        <v>1844</v>
      </c>
      <c r="AMY668" s="204"/>
      <c r="AMZ668" s="204">
        <f>VLOOKUP(AMW668,$A$681:$F$2354,6,FALSE)</f>
        <v>77</v>
      </c>
      <c r="ANA668" s="203" t="s">
        <v>67</v>
      </c>
      <c r="ANB668" s="10">
        <f>AMZ668*1.2</f>
        <v>92.399999999999991</v>
      </c>
      <c r="ANC668" s="10"/>
      <c r="AND668" s="273"/>
      <c r="ANE668" s="203" t="s">
        <v>123</v>
      </c>
      <c r="ANF668" s="276" t="s">
        <v>555</v>
      </c>
      <c r="ANH668" s="204"/>
      <c r="ANI668" s="204">
        <f>VLOOKUP(ANF668,$A$681:$F$2354,6,FALSE)</f>
        <v>0</v>
      </c>
      <c r="ANJ668" s="203" t="s">
        <v>67</v>
      </c>
      <c r="ANK668" s="10">
        <f>ANI668*1.2</f>
        <v>0</v>
      </c>
      <c r="ANL668" s="10"/>
      <c r="ANM668" s="273"/>
      <c r="ANN668" s="203" t="s">
        <v>123</v>
      </c>
      <c r="ANO668" s="276" t="s">
        <v>2846</v>
      </c>
      <c r="ANQ668" s="204"/>
      <c r="ANR668" s="204">
        <f>VLOOKUP(ANO668,$A$681:$F$2354,6,FALSE)</f>
        <v>0</v>
      </c>
      <c r="ANS668" s="203" t="s">
        <v>67</v>
      </c>
      <c r="ANT668" s="10">
        <f>ANR668*1.2</f>
        <v>0</v>
      </c>
      <c r="ANU668" s="10"/>
      <c r="ANV668" s="273"/>
      <c r="ANW668" s="203" t="s">
        <v>123</v>
      </c>
      <c r="ANX668" s="276" t="s">
        <v>693</v>
      </c>
      <c r="ANZ668" s="204"/>
      <c r="AOA668" s="204">
        <f>VLOOKUP(ANX668,$A$681:$F$2354,6,FALSE)</f>
        <v>38</v>
      </c>
      <c r="AOB668" s="203" t="s">
        <v>67</v>
      </c>
      <c r="AOC668" s="10">
        <f>AOA668*1.2</f>
        <v>45.6</v>
      </c>
      <c r="AOD668" s="10"/>
      <c r="AOE668" s="273"/>
      <c r="AOF668" s="203" t="s">
        <v>123</v>
      </c>
      <c r="AOG668" s="276" t="s">
        <v>2783</v>
      </c>
      <c r="AOI668" s="204"/>
      <c r="AOJ668" s="204">
        <f>VLOOKUP(AOG668,$A$681:$F$2354,6,FALSE)</f>
        <v>3</v>
      </c>
      <c r="AOK668" s="203" t="s">
        <v>67</v>
      </c>
      <c r="AOL668" s="10">
        <f>AOJ668*1.2</f>
        <v>3.5999999999999996</v>
      </c>
      <c r="AOM668" s="10"/>
      <c r="AON668" s="273"/>
      <c r="AOO668" s="203" t="s">
        <v>123</v>
      </c>
      <c r="AOP668" s="276" t="s">
        <v>1260</v>
      </c>
      <c r="AOR668" s="204"/>
      <c r="AOS668" s="204">
        <f>VLOOKUP(AOP668,$A$681:$F$2354,6,FALSE)</f>
        <v>0</v>
      </c>
      <c r="AOT668" s="203" t="s">
        <v>67</v>
      </c>
      <c r="AOU668" s="10">
        <f>AOS668*1.2</f>
        <v>0</v>
      </c>
      <c r="AOV668" s="10"/>
      <c r="AOW668" s="273"/>
      <c r="AOX668" s="203" t="s">
        <v>123</v>
      </c>
      <c r="AOY668" s="276" t="s">
        <v>855</v>
      </c>
      <c r="APA668" s="204"/>
      <c r="APB668" s="204">
        <f>VLOOKUP(AOY668,$A$681:$F$2354,6,FALSE)</f>
        <v>74</v>
      </c>
      <c r="APC668" s="203" t="s">
        <v>67</v>
      </c>
      <c r="APD668" s="10">
        <f>APB668*1.2</f>
        <v>88.8</v>
      </c>
      <c r="APE668" s="10"/>
      <c r="APF668" s="273"/>
      <c r="APG668" s="203" t="s">
        <v>123</v>
      </c>
      <c r="APH668" s="276" t="s">
        <v>842</v>
      </c>
      <c r="APJ668" s="204"/>
      <c r="APK668" s="204">
        <f>VLOOKUP(APH668,$A$681:$F$2354,6,FALSE)</f>
        <v>0</v>
      </c>
      <c r="APL668" s="203" t="s">
        <v>67</v>
      </c>
      <c r="APM668" s="10">
        <f>APK668*1.2</f>
        <v>0</v>
      </c>
      <c r="APN668" s="10"/>
      <c r="APO668" s="273"/>
      <c r="APP668" s="203" t="s">
        <v>123</v>
      </c>
      <c r="APQ668" s="276" t="s">
        <v>672</v>
      </c>
      <c r="APS668" s="204"/>
      <c r="APT668" s="204">
        <f>VLOOKUP(APQ668,$A$681:$F$2354,6,FALSE)</f>
        <v>32</v>
      </c>
      <c r="APU668" s="203" t="s">
        <v>67</v>
      </c>
      <c r="APV668" s="10">
        <f>APT668*1.2</f>
        <v>38.4</v>
      </c>
      <c r="APW668" s="10"/>
      <c r="APX668" s="273"/>
      <c r="APY668" s="203" t="s">
        <v>123</v>
      </c>
      <c r="APZ668" s="276" t="s">
        <v>444</v>
      </c>
      <c r="AQB668" s="204"/>
      <c r="AQC668" s="204">
        <f>VLOOKUP(APZ668,$A$681:$F$2354,6,FALSE)</f>
        <v>0</v>
      </c>
      <c r="AQD668" s="203" t="s">
        <v>67</v>
      </c>
      <c r="AQE668" s="10">
        <f>AQC668*1.2</f>
        <v>0</v>
      </c>
      <c r="AQF668" s="10"/>
      <c r="AQG668" s="273"/>
    </row>
    <row r="669" spans="1:1125" s="14" customFormat="1" ht="15">
      <c r="A669" s="203" t="s">
        <v>124</v>
      </c>
      <c r="B669" s="276" t="s">
        <v>444</v>
      </c>
      <c r="D669" s="204"/>
      <c r="E669" s="204">
        <f>VLOOKUP(B669,$A$681:$F$2354,6,FALSE)</f>
        <v>0</v>
      </c>
      <c r="F669" s="203" t="s">
        <v>69</v>
      </c>
      <c r="G669" s="10">
        <f>E669*1.1</f>
        <v>0</v>
      </c>
      <c r="H669" s="10"/>
      <c r="I669" s="267"/>
      <c r="J669" s="203" t="s">
        <v>124</v>
      </c>
      <c r="K669" s="276" t="s">
        <v>495</v>
      </c>
      <c r="M669" s="204"/>
      <c r="N669" s="204">
        <f>VLOOKUP(K669,$A$681:$F$2354,6,FALSE)</f>
        <v>0</v>
      </c>
      <c r="O669" s="203" t="s">
        <v>69</v>
      </c>
      <c r="P669" s="10">
        <f>N669*1.1</f>
        <v>0</v>
      </c>
      <c r="Q669" s="10"/>
      <c r="R669" s="267"/>
      <c r="S669" s="203" t="s">
        <v>124</v>
      </c>
      <c r="T669" s="276" t="s">
        <v>2335</v>
      </c>
      <c r="V669" s="204"/>
      <c r="W669" s="204">
        <f>VLOOKUP(T669,$A$681:$F$2354,6,FALSE)</f>
        <v>90</v>
      </c>
      <c r="X669" s="203" t="s">
        <v>69</v>
      </c>
      <c r="Y669" s="10">
        <f>W669*1.1</f>
        <v>99.000000000000014</v>
      </c>
      <c r="Z669" s="10"/>
      <c r="AA669" s="267"/>
      <c r="AB669" s="203" t="s">
        <v>124</v>
      </c>
      <c r="AC669" s="276" t="s">
        <v>495</v>
      </c>
      <c r="AE669" s="204"/>
      <c r="AF669" s="204">
        <f>VLOOKUP(AC669,$A$681:$F$2354,6,FALSE)</f>
        <v>0</v>
      </c>
      <c r="AG669" s="203" t="s">
        <v>69</v>
      </c>
      <c r="AH669" s="10">
        <f>AF669*1.1</f>
        <v>0</v>
      </c>
      <c r="AI669" s="10"/>
      <c r="AJ669" s="267"/>
      <c r="AK669" s="203" t="s">
        <v>124</v>
      </c>
      <c r="AL669" s="276" t="s">
        <v>2523</v>
      </c>
      <c r="AN669" s="204"/>
      <c r="AO669" s="204">
        <f>VLOOKUP(AL669,$A$681:$F$2354,6,FALSE)</f>
        <v>15</v>
      </c>
      <c r="AP669" s="203" t="s">
        <v>69</v>
      </c>
      <c r="AQ669" s="10">
        <f>AO669*1.1</f>
        <v>16.5</v>
      </c>
      <c r="AR669" s="10"/>
      <c r="AS669" s="267"/>
      <c r="AT669" s="203" t="s">
        <v>124</v>
      </c>
      <c r="AU669" s="276" t="s">
        <v>2070</v>
      </c>
      <c r="AW669" s="204"/>
      <c r="AX669" s="204">
        <f>VLOOKUP(AU669,$A$681:$F$2354,6,FALSE)</f>
        <v>0</v>
      </c>
      <c r="AY669" s="203" t="s">
        <v>69</v>
      </c>
      <c r="AZ669" s="10">
        <f>AX669*1.1</f>
        <v>0</v>
      </c>
      <c r="BA669" s="10"/>
      <c r="BB669" s="267"/>
      <c r="BC669" s="203" t="s">
        <v>124</v>
      </c>
      <c r="BD669" s="276" t="s">
        <v>2849</v>
      </c>
      <c r="BF669" s="204"/>
      <c r="BG669" s="204">
        <f>VLOOKUP(BD669,$A$681:$F$2354,6,FALSE)</f>
        <v>63</v>
      </c>
      <c r="BH669" s="203" t="s">
        <v>69</v>
      </c>
      <c r="BI669" s="10">
        <f>BG669*1.1</f>
        <v>69.300000000000011</v>
      </c>
      <c r="BJ669" s="10"/>
      <c r="BK669" s="267"/>
      <c r="BL669" s="203" t="s">
        <v>124</v>
      </c>
      <c r="BM669" s="276" t="s">
        <v>2139</v>
      </c>
      <c r="BO669" s="204"/>
      <c r="BP669" s="204">
        <f>VLOOKUP(BM669,$A$681:$F$2354,6,FALSE)</f>
        <v>61</v>
      </c>
      <c r="BQ669" s="203" t="s">
        <v>69</v>
      </c>
      <c r="BR669" s="10">
        <f>BP669*1.1</f>
        <v>67.100000000000009</v>
      </c>
      <c r="BS669" s="10"/>
      <c r="BT669" s="267"/>
      <c r="BU669" s="203" t="s">
        <v>124</v>
      </c>
      <c r="BV669" s="276" t="s">
        <v>2838</v>
      </c>
      <c r="BX669" s="204"/>
      <c r="BY669" s="204">
        <f>VLOOKUP(BV669,$A$681:$F$2354,6,FALSE)</f>
        <v>187</v>
      </c>
      <c r="BZ669" s="203" t="s">
        <v>69</v>
      </c>
      <c r="CA669" s="10">
        <f>BY669*1.1</f>
        <v>205.70000000000002</v>
      </c>
      <c r="CB669" s="10"/>
      <c r="CC669" s="267"/>
      <c r="CD669" s="203" t="s">
        <v>124</v>
      </c>
      <c r="CE669" s="276" t="s">
        <v>647</v>
      </c>
      <c r="CG669" s="204"/>
      <c r="CH669" s="204">
        <f>VLOOKUP(CE669,$A$681:$F$2354,6,FALSE)</f>
        <v>16</v>
      </c>
      <c r="CI669" s="203" t="s">
        <v>69</v>
      </c>
      <c r="CJ669" s="10">
        <f>CH669*1.1</f>
        <v>17.600000000000001</v>
      </c>
      <c r="CK669" s="10"/>
      <c r="CL669" s="267"/>
      <c r="CM669" s="203" t="s">
        <v>124</v>
      </c>
      <c r="CN669" s="276" t="s">
        <v>444</v>
      </c>
      <c r="CP669" s="204"/>
      <c r="CQ669" s="204">
        <f>VLOOKUP(CN669,$A$681:$F$2354,6,FALSE)</f>
        <v>0</v>
      </c>
      <c r="CR669" s="203" t="s">
        <v>69</v>
      </c>
      <c r="CS669" s="10">
        <f>CQ669*1.1</f>
        <v>0</v>
      </c>
      <c r="CT669" s="10"/>
      <c r="CU669" s="267"/>
      <c r="CV669" s="203" t="s">
        <v>124</v>
      </c>
      <c r="CW669" s="276" t="s">
        <v>2758</v>
      </c>
      <c r="CY669" s="204"/>
      <c r="CZ669" s="204">
        <f>VLOOKUP(CW669,$A$681:$F$2354,6,FALSE)</f>
        <v>0</v>
      </c>
      <c r="DA669" s="203" t="s">
        <v>69</v>
      </c>
      <c r="DB669" s="10">
        <f>CZ669*1.1</f>
        <v>0</v>
      </c>
      <c r="DC669" s="10"/>
      <c r="DD669" s="267"/>
      <c r="DE669" s="203" t="s">
        <v>124</v>
      </c>
      <c r="DF669" s="276" t="s">
        <v>2095</v>
      </c>
      <c r="DH669" s="204"/>
      <c r="DI669" s="204">
        <f>VLOOKUP(DF669,$A$681:$F$2354,6,FALSE)</f>
        <v>39</v>
      </c>
      <c r="DJ669" s="203" t="s">
        <v>69</v>
      </c>
      <c r="DK669" s="10">
        <f>DI669*1.1</f>
        <v>42.900000000000006</v>
      </c>
      <c r="DL669" s="10"/>
      <c r="DM669" s="267"/>
      <c r="DN669" s="203" t="s">
        <v>124</v>
      </c>
      <c r="DO669" s="276" t="s">
        <v>644</v>
      </c>
      <c r="DQ669" s="204"/>
      <c r="DR669" s="204">
        <f>VLOOKUP(DO669,$A$681:$F$2354,6,FALSE)</f>
        <v>21</v>
      </c>
      <c r="DS669" s="203" t="s">
        <v>69</v>
      </c>
      <c r="DT669" s="10">
        <f>DR669*1.1</f>
        <v>23.1</v>
      </c>
      <c r="DU669" s="10"/>
      <c r="DV669" s="267"/>
      <c r="DW669" s="203" t="s">
        <v>124</v>
      </c>
      <c r="DX669" s="278" t="s">
        <v>183</v>
      </c>
      <c r="DZ669" s="204"/>
      <c r="EA669" s="204" t="e">
        <f>VLOOKUP(DX669,$A$681:$F$2354,6,FALSE)</f>
        <v>#N/A</v>
      </c>
      <c r="EB669" s="203" t="s">
        <v>69</v>
      </c>
      <c r="EC669" s="10" t="e">
        <f>EA669*1.1</f>
        <v>#N/A</v>
      </c>
      <c r="ED669" s="10"/>
      <c r="EE669" s="267"/>
      <c r="EF669" s="203" t="s">
        <v>124</v>
      </c>
      <c r="EG669" s="276" t="s">
        <v>1734</v>
      </c>
      <c r="EI669" s="204"/>
      <c r="EJ669" s="204">
        <f>VLOOKUP(EG669,$A$681:$F$2354,6,FALSE)</f>
        <v>0</v>
      </c>
      <c r="EK669" s="203" t="s">
        <v>69</v>
      </c>
      <c r="EL669" s="10">
        <f>EJ669*1.1</f>
        <v>0</v>
      </c>
      <c r="EM669" s="10"/>
      <c r="EN669" s="267"/>
      <c r="EO669" s="203" t="s">
        <v>124</v>
      </c>
      <c r="EP669" s="276" t="s">
        <v>2783</v>
      </c>
      <c r="ER669" s="204"/>
      <c r="ES669" s="204">
        <f>VLOOKUP(EP669,$A$681:$F$2354,6,FALSE)</f>
        <v>3</v>
      </c>
      <c r="ET669" s="203" t="s">
        <v>69</v>
      </c>
      <c r="EU669" s="10">
        <f>ES669*1.1</f>
        <v>3.3000000000000003</v>
      </c>
      <c r="EV669" s="10"/>
      <c r="EW669" s="267"/>
      <c r="EX669" s="203" t="s">
        <v>124</v>
      </c>
      <c r="EY669" s="276" t="s">
        <v>444</v>
      </c>
      <c r="FA669" s="204"/>
      <c r="FB669" s="204">
        <f>VLOOKUP(EY669,$A$681:$F$2354,6,FALSE)</f>
        <v>0</v>
      </c>
      <c r="FC669" s="203" t="s">
        <v>69</v>
      </c>
      <c r="FD669" s="10">
        <f>FB669*1.1</f>
        <v>0</v>
      </c>
      <c r="FE669" s="10"/>
      <c r="FF669" s="267"/>
      <c r="FG669" s="203" t="s">
        <v>124</v>
      </c>
      <c r="FH669" s="421" t="s">
        <v>855</v>
      </c>
      <c r="FJ669" s="204"/>
      <c r="FK669" s="204">
        <f>VLOOKUP(FH669,$A$681:$F$2354,6,FALSE)</f>
        <v>74</v>
      </c>
      <c r="FL669" s="203" t="s">
        <v>69</v>
      </c>
      <c r="FM669" s="10">
        <f>FK669*1.1</f>
        <v>81.400000000000006</v>
      </c>
      <c r="FN669" s="10"/>
      <c r="FO669" s="267"/>
      <c r="FP669" s="203" t="s">
        <v>124</v>
      </c>
      <c r="FQ669" s="276" t="s">
        <v>693</v>
      </c>
      <c r="FS669" s="204"/>
      <c r="FT669" s="204">
        <f>VLOOKUP(FQ669,$A$681:$F$2354,6,FALSE)</f>
        <v>38</v>
      </c>
      <c r="FU669" s="203" t="s">
        <v>69</v>
      </c>
      <c r="FV669" s="10">
        <f>FT669*1.1</f>
        <v>41.800000000000004</v>
      </c>
      <c r="FW669" s="10"/>
      <c r="FX669" s="267"/>
      <c r="FY669" s="203" t="s">
        <v>124</v>
      </c>
      <c r="FZ669" s="276" t="s">
        <v>855</v>
      </c>
      <c r="GB669" s="204"/>
      <c r="GC669" s="204">
        <f>VLOOKUP(FZ669,$A$681:$F$2354,6,FALSE)</f>
        <v>74</v>
      </c>
      <c r="GD669" s="203" t="s">
        <v>69</v>
      </c>
      <c r="GE669" s="10">
        <f>GC669*1.1</f>
        <v>81.400000000000006</v>
      </c>
      <c r="GF669" s="10"/>
      <c r="GG669" s="267"/>
      <c r="GH669" s="203" t="s">
        <v>124</v>
      </c>
      <c r="GI669" s="276" t="s">
        <v>1686</v>
      </c>
      <c r="GK669" s="204"/>
      <c r="GL669" s="204">
        <f>VLOOKUP(GI669,$A$681:$F$2354,6,FALSE)</f>
        <v>4</v>
      </c>
      <c r="GM669" s="203" t="s">
        <v>69</v>
      </c>
      <c r="GN669" s="10">
        <f>GL669*1.1</f>
        <v>4.4000000000000004</v>
      </c>
      <c r="GO669" s="10"/>
      <c r="GP669" s="267"/>
      <c r="GQ669" s="203" t="s">
        <v>124</v>
      </c>
      <c r="GR669" s="276" t="s">
        <v>1284</v>
      </c>
      <c r="GT669" s="204"/>
      <c r="GU669" s="204">
        <f>VLOOKUP(GR669,$A$681:$F$2354,6,FALSE)</f>
        <v>0</v>
      </c>
      <c r="GV669" s="203" t="s">
        <v>69</v>
      </c>
      <c r="GW669" s="10">
        <f>GU669*1.1</f>
        <v>0</v>
      </c>
      <c r="GX669" s="10"/>
      <c r="GY669" s="267"/>
      <c r="GZ669" s="203" t="s">
        <v>124</v>
      </c>
      <c r="HA669" s="276" t="s">
        <v>855</v>
      </c>
      <c r="HC669" s="204"/>
      <c r="HD669" s="204">
        <f>VLOOKUP(HA669,$A$681:$F$2354,6,FALSE)</f>
        <v>74</v>
      </c>
      <c r="HE669" s="203" t="s">
        <v>69</v>
      </c>
      <c r="HF669" s="10">
        <f>HD669*1.1</f>
        <v>81.400000000000006</v>
      </c>
      <c r="HG669" s="10"/>
      <c r="HH669" s="267"/>
      <c r="HI669" s="203" t="s">
        <v>124</v>
      </c>
      <c r="HJ669" s="276" t="s">
        <v>707</v>
      </c>
      <c r="HL669" s="204"/>
      <c r="HM669" s="204">
        <f>VLOOKUP(HJ669,$A$681:$F$2354,6,FALSE)</f>
        <v>74</v>
      </c>
      <c r="HN669" s="203" t="s">
        <v>69</v>
      </c>
      <c r="HO669" s="10">
        <f>HM669*1.1</f>
        <v>81.400000000000006</v>
      </c>
      <c r="HP669" s="10"/>
      <c r="HQ669" s="267"/>
      <c r="HR669" s="203" t="s">
        <v>124</v>
      </c>
      <c r="HS669" s="276" t="s">
        <v>831</v>
      </c>
      <c r="HU669" s="204"/>
      <c r="HV669" s="204">
        <f>VLOOKUP(HS669,$A$681:$F$2354,6,FALSE)</f>
        <v>0</v>
      </c>
      <c r="HW669" s="203" t="s">
        <v>69</v>
      </c>
      <c r="HX669" s="10">
        <f>HV669*1.1</f>
        <v>0</v>
      </c>
      <c r="HY669" s="10"/>
      <c r="HZ669" s="267"/>
      <c r="IA669" s="203" t="s">
        <v>124</v>
      </c>
      <c r="IB669" s="285" t="s">
        <v>183</v>
      </c>
      <c r="ID669" s="204"/>
      <c r="IE669" s="204" t="e">
        <f>VLOOKUP(IB669,$A$681:$F$2354,6,FALSE)</f>
        <v>#N/A</v>
      </c>
      <c r="IF669" s="203" t="s">
        <v>69</v>
      </c>
      <c r="IG669" s="10" t="e">
        <f>IE669*1.1</f>
        <v>#N/A</v>
      </c>
      <c r="IH669" s="10"/>
      <c r="II669" s="267"/>
      <c r="IJ669" s="203" t="s">
        <v>124</v>
      </c>
      <c r="IK669" s="276" t="s">
        <v>3104</v>
      </c>
      <c r="IM669" s="204"/>
      <c r="IN669" s="204">
        <f>VLOOKUP(IK669,$A$681:$F$2354,6,FALSE)</f>
        <v>0</v>
      </c>
      <c r="IO669" s="203" t="s">
        <v>69</v>
      </c>
      <c r="IP669" s="10">
        <f>IN669*1.1</f>
        <v>0</v>
      </c>
      <c r="IQ669" s="10"/>
      <c r="IR669" s="267"/>
      <c r="IS669" s="203" t="s">
        <v>124</v>
      </c>
      <c r="IT669" s="276" t="s">
        <v>444</v>
      </c>
      <c r="IV669" s="204"/>
      <c r="IW669" s="204">
        <f>VLOOKUP(IT669,$A$681:$F$2354,6,FALSE)</f>
        <v>0</v>
      </c>
      <c r="IX669" s="203" t="s">
        <v>69</v>
      </c>
      <c r="IY669" s="10">
        <f>IW669*1.1</f>
        <v>0</v>
      </c>
      <c r="IZ669" s="10"/>
      <c r="JA669" s="267"/>
      <c r="JB669" s="203" t="s">
        <v>124</v>
      </c>
      <c r="JC669" s="276" t="s">
        <v>2850</v>
      </c>
      <c r="JE669" s="204"/>
      <c r="JF669" s="204">
        <f>VLOOKUP(JC669,$A$681:$F$2354,6,FALSE)</f>
        <v>0</v>
      </c>
      <c r="JG669" s="203" t="s">
        <v>69</v>
      </c>
      <c r="JH669" s="10">
        <f>JF669*1.1</f>
        <v>0</v>
      </c>
      <c r="JI669" s="10"/>
      <c r="JJ669" s="267"/>
      <c r="JK669" s="203" t="s">
        <v>124</v>
      </c>
      <c r="JL669" s="276" t="s">
        <v>2838</v>
      </c>
      <c r="JN669" s="204"/>
      <c r="JO669" s="204">
        <f>VLOOKUP(JL669,$A$681:$F$2354,6,FALSE)</f>
        <v>187</v>
      </c>
      <c r="JP669" s="203" t="s">
        <v>69</v>
      </c>
      <c r="JQ669" s="10">
        <f>JO669*1.1</f>
        <v>205.70000000000002</v>
      </c>
      <c r="JR669" s="10"/>
      <c r="JS669" s="267"/>
      <c r="JT669" s="203" t="s">
        <v>124</v>
      </c>
      <c r="JU669" s="276" t="s">
        <v>2335</v>
      </c>
      <c r="JW669" s="204"/>
      <c r="JX669" s="204">
        <f>VLOOKUP(JU669,$A$681:$F$2354,6,FALSE)</f>
        <v>90</v>
      </c>
      <c r="JY669" s="203" t="s">
        <v>69</v>
      </c>
      <c r="JZ669" s="10">
        <f>JX669*1.1</f>
        <v>99.000000000000014</v>
      </c>
      <c r="KA669" s="10"/>
      <c r="KB669" s="267"/>
      <c r="KC669" s="203" t="s">
        <v>124</v>
      </c>
      <c r="KD669" s="276" t="s">
        <v>625</v>
      </c>
      <c r="KF669" s="204"/>
      <c r="KG669" s="204">
        <f>VLOOKUP(KD669,$A$681:$F$2354,6,FALSE)</f>
        <v>0</v>
      </c>
      <c r="KH669" s="203" t="s">
        <v>69</v>
      </c>
      <c r="KI669" s="10">
        <f>KG669*1.1</f>
        <v>0</v>
      </c>
      <c r="KJ669" s="10"/>
      <c r="KK669" s="267"/>
      <c r="KL669" s="203" t="s">
        <v>124</v>
      </c>
      <c r="KM669" s="276" t="s">
        <v>2838</v>
      </c>
      <c r="KO669" s="204"/>
      <c r="KP669" s="204">
        <f>VLOOKUP(KM669,$A$681:$F$2354,6,FALSE)</f>
        <v>187</v>
      </c>
      <c r="KQ669" s="203" t="s">
        <v>69</v>
      </c>
      <c r="KR669" s="10">
        <f>KP669*1.1</f>
        <v>205.70000000000002</v>
      </c>
      <c r="KS669" s="10"/>
      <c r="KT669" s="267"/>
      <c r="KU669" s="203" t="s">
        <v>124</v>
      </c>
      <c r="KV669" s="276" t="s">
        <v>495</v>
      </c>
      <c r="KX669" s="204"/>
      <c r="KY669" s="204">
        <f>VLOOKUP(KV669,$A$681:$F$2354,6,FALSE)</f>
        <v>0</v>
      </c>
      <c r="KZ669" s="203" t="s">
        <v>69</v>
      </c>
      <c r="LA669" s="10">
        <f>KY669*1.1</f>
        <v>0</v>
      </c>
      <c r="LB669" s="10"/>
      <c r="LC669" s="267"/>
      <c r="LD669" s="203" t="s">
        <v>124</v>
      </c>
      <c r="LE669" s="276" t="s">
        <v>2850</v>
      </c>
      <c r="LG669" s="204"/>
      <c r="LH669" s="204">
        <f>VLOOKUP(LE669,$A$681:$F$2354,6,FALSE)</f>
        <v>0</v>
      </c>
      <c r="LI669" s="203" t="s">
        <v>69</v>
      </c>
      <c r="LJ669" s="10">
        <f>LH669*1.1</f>
        <v>0</v>
      </c>
      <c r="LK669" s="10"/>
      <c r="LL669" s="267"/>
      <c r="LM669" s="203" t="s">
        <v>124</v>
      </c>
      <c r="LN669" s="276" t="s">
        <v>495</v>
      </c>
      <c r="LP669" s="204"/>
      <c r="LQ669" s="204">
        <f>VLOOKUP(LN669,$A$681:$F$2354,6,FALSE)</f>
        <v>0</v>
      </c>
      <c r="LR669" s="203" t="s">
        <v>69</v>
      </c>
      <c r="LS669" s="10">
        <f>LQ669*1.1</f>
        <v>0</v>
      </c>
      <c r="LT669" s="10"/>
      <c r="LU669" s="267"/>
      <c r="LV669" s="203" t="s">
        <v>124</v>
      </c>
      <c r="LW669" s="276" t="s">
        <v>829</v>
      </c>
      <c r="LY669" s="204"/>
      <c r="LZ669" s="204">
        <f>VLOOKUP(LW669,$A$681:$F$2354,6,FALSE)</f>
        <v>9</v>
      </c>
      <c r="MA669" s="203" t="s">
        <v>69</v>
      </c>
      <c r="MB669" s="10">
        <f>LZ669*1.1</f>
        <v>9.9</v>
      </c>
      <c r="MC669" s="10"/>
      <c r="MD669" s="267"/>
      <c r="ME669" s="203" t="s">
        <v>124</v>
      </c>
      <c r="MF669" s="276" t="s">
        <v>2523</v>
      </c>
      <c r="MH669" s="204"/>
      <c r="MI669" s="204">
        <f>VLOOKUP(MF669,$A$681:$F$2354,6,FALSE)</f>
        <v>15</v>
      </c>
      <c r="MJ669" s="203" t="s">
        <v>69</v>
      </c>
      <c r="MK669" s="10">
        <f>MI669*1.1</f>
        <v>16.5</v>
      </c>
      <c r="ML669" s="10"/>
      <c r="MM669" s="267"/>
      <c r="MN669" s="203" t="s">
        <v>124</v>
      </c>
      <c r="MO669" s="276" t="s">
        <v>671</v>
      </c>
      <c r="MQ669" s="204"/>
      <c r="MR669" s="204">
        <f>VLOOKUP(MO669,$A$681:$F$2354,6,FALSE)</f>
        <v>0</v>
      </c>
      <c r="MS669" s="203" t="s">
        <v>69</v>
      </c>
      <c r="MT669" s="10">
        <f>MR669*1.1</f>
        <v>0</v>
      </c>
      <c r="MU669" s="10"/>
      <c r="MV669" s="267"/>
      <c r="MW669" s="203" t="s">
        <v>124</v>
      </c>
      <c r="MX669" s="276" t="s">
        <v>855</v>
      </c>
      <c r="MZ669" s="204"/>
      <c r="NA669" s="204">
        <f>VLOOKUP(MX669,$A$681:$F$2354,6,FALSE)</f>
        <v>74</v>
      </c>
      <c r="NB669" s="203" t="s">
        <v>69</v>
      </c>
      <c r="NC669" s="10">
        <f>NA669*1.1</f>
        <v>81.400000000000006</v>
      </c>
      <c r="ND669" s="10"/>
      <c r="NE669" s="267"/>
      <c r="NF669" s="203" t="s">
        <v>124</v>
      </c>
      <c r="NG669" s="276" t="s">
        <v>2519</v>
      </c>
      <c r="NI669" s="204"/>
      <c r="NJ669" s="204">
        <f>VLOOKUP(NG669,$A$681:$F$2354,6,FALSE)</f>
        <v>0</v>
      </c>
      <c r="NK669" s="203" t="s">
        <v>69</v>
      </c>
      <c r="NL669" s="10">
        <f>NJ669*1.1</f>
        <v>0</v>
      </c>
      <c r="NM669" s="10"/>
      <c r="NN669" s="267"/>
      <c r="NO669" s="203" t="s">
        <v>124</v>
      </c>
      <c r="NP669" s="424" t="s">
        <v>2523</v>
      </c>
      <c r="NR669" s="204"/>
      <c r="NS669" s="204">
        <f>VLOOKUP(NP669,$A$681:$F$2354,6,FALSE)</f>
        <v>15</v>
      </c>
      <c r="NT669" s="203" t="s">
        <v>69</v>
      </c>
      <c r="NU669" s="10">
        <f>NS669*1.1</f>
        <v>16.5</v>
      </c>
      <c r="NV669" s="10"/>
      <c r="NW669" s="267"/>
      <c r="NX669" s="203" t="s">
        <v>124</v>
      </c>
      <c r="NY669" s="276" t="s">
        <v>2522</v>
      </c>
      <c r="OA669" s="204"/>
      <c r="OB669" s="204">
        <f>VLOOKUP(NY669,$A$681:$F$2354,6,FALSE)</f>
        <v>0</v>
      </c>
      <c r="OC669" s="203" t="s">
        <v>69</v>
      </c>
      <c r="OD669" s="10">
        <f>OB669*1.1</f>
        <v>0</v>
      </c>
      <c r="OE669" s="10"/>
      <c r="OF669" s="267"/>
      <c r="OG669" s="203" t="s">
        <v>124</v>
      </c>
      <c r="OH669" s="276" t="s">
        <v>855</v>
      </c>
      <c r="OJ669" s="204"/>
      <c r="OK669" s="204">
        <f>VLOOKUP(OH669,$A$681:$F$2354,6,FALSE)</f>
        <v>74</v>
      </c>
      <c r="OL669" s="203" t="s">
        <v>69</v>
      </c>
      <c r="OM669" s="10">
        <f>OK669*1.1</f>
        <v>81.400000000000006</v>
      </c>
      <c r="ON669" s="10"/>
      <c r="OO669" s="267"/>
      <c r="OP669" s="203" t="s">
        <v>124</v>
      </c>
      <c r="OQ669" s="424" t="s">
        <v>2287</v>
      </c>
      <c r="OS669" s="204"/>
      <c r="OT669" s="204">
        <f>VLOOKUP(OQ669,$A$681:$F$2354,6,FALSE)</f>
        <v>63</v>
      </c>
      <c r="OU669" s="203" t="s">
        <v>69</v>
      </c>
      <c r="OV669" s="10">
        <f>OT669*1.1</f>
        <v>69.300000000000011</v>
      </c>
      <c r="OW669" s="10"/>
      <c r="OX669" s="267"/>
      <c r="OY669" s="203" t="s">
        <v>124</v>
      </c>
      <c r="OZ669" s="428" t="s">
        <v>2530</v>
      </c>
      <c r="PB669" s="204"/>
      <c r="PC669" s="204">
        <f>VLOOKUP(OZ669,$A$681:$F$2354,6,FALSE)</f>
        <v>0</v>
      </c>
      <c r="PD669" s="203" t="s">
        <v>69</v>
      </c>
      <c r="PE669" s="10">
        <f>PC669*1.1</f>
        <v>0</v>
      </c>
      <c r="PF669" s="10"/>
      <c r="PG669" s="267"/>
      <c r="PH669" s="203" t="s">
        <v>124</v>
      </c>
      <c r="PI669" s="276" t="s">
        <v>2838</v>
      </c>
      <c r="PK669" s="204"/>
      <c r="PL669" s="204">
        <f>VLOOKUP(PI669,$A$681:$F$2354,6,FALSE)</f>
        <v>187</v>
      </c>
      <c r="PM669" s="203" t="s">
        <v>69</v>
      </c>
      <c r="PN669" s="10">
        <f>PL669*1.1</f>
        <v>205.70000000000002</v>
      </c>
      <c r="PO669" s="10"/>
      <c r="PP669" s="267"/>
      <c r="PQ669" s="203" t="s">
        <v>124</v>
      </c>
      <c r="PR669" s="276" t="s">
        <v>183</v>
      </c>
      <c r="PT669" s="204"/>
      <c r="PU669" s="204" t="e">
        <f>VLOOKUP(PR669,$A$681:$F$2354,6,FALSE)</f>
        <v>#N/A</v>
      </c>
      <c r="PV669" s="203" t="s">
        <v>69</v>
      </c>
      <c r="PW669" s="10" t="e">
        <f>PU669*1.1</f>
        <v>#N/A</v>
      </c>
      <c r="PX669" s="10"/>
      <c r="PY669" s="267"/>
      <c r="PZ669" s="203" t="s">
        <v>124</v>
      </c>
      <c r="QA669" s="276" t="s">
        <v>542</v>
      </c>
      <c r="QC669" s="204"/>
      <c r="QD669" s="204">
        <f>VLOOKUP(QA669,$A$681:$F$2354,6,FALSE)</f>
        <v>116</v>
      </c>
      <c r="QE669" s="203" t="s">
        <v>69</v>
      </c>
      <c r="QF669" s="10">
        <f>QD669*1.1</f>
        <v>127.60000000000001</v>
      </c>
      <c r="QG669" s="10"/>
      <c r="QH669" s="267"/>
      <c r="QI669" s="203" t="s">
        <v>124</v>
      </c>
      <c r="QJ669" s="276" t="s">
        <v>2850</v>
      </c>
      <c r="QL669" s="204"/>
      <c r="QM669" s="204">
        <f>VLOOKUP(QJ669,$A$681:$F$2354,6,FALSE)</f>
        <v>0</v>
      </c>
      <c r="QN669" s="203" t="s">
        <v>69</v>
      </c>
      <c r="QO669" s="10">
        <f>QM669*1.1</f>
        <v>0</v>
      </c>
      <c r="QP669" s="10"/>
      <c r="QQ669" s="267"/>
      <c r="QR669" s="203" t="s">
        <v>124</v>
      </c>
      <c r="QS669" s="276" t="s">
        <v>2758</v>
      </c>
      <c r="QU669" s="204"/>
      <c r="QV669" s="204">
        <f>VLOOKUP(QS669,$A$681:$F$2354,6,FALSE)</f>
        <v>0</v>
      </c>
      <c r="QW669" s="203" t="s">
        <v>69</v>
      </c>
      <c r="QX669" s="10">
        <f>QV669*1.1</f>
        <v>0</v>
      </c>
      <c r="QY669" s="10"/>
      <c r="QZ669" s="267"/>
      <c r="RA669" s="203" t="s">
        <v>124</v>
      </c>
      <c r="RB669" s="276" t="s">
        <v>1194</v>
      </c>
      <c r="RD669" s="204"/>
      <c r="RE669" s="204">
        <f>VLOOKUP(RB669,$A$681:$F$2354,6,FALSE)</f>
        <v>0</v>
      </c>
      <c r="RF669" s="203" t="s">
        <v>69</v>
      </c>
      <c r="RG669" s="10">
        <f>RE669*1.1</f>
        <v>0</v>
      </c>
      <c r="RH669" s="10"/>
      <c r="RI669" s="267"/>
      <c r="RJ669" s="203" t="s">
        <v>124</v>
      </c>
      <c r="RK669" s="278" t="s">
        <v>183</v>
      </c>
      <c r="RM669" s="204"/>
      <c r="RN669" s="204" t="e">
        <f>VLOOKUP(RK669,$A$681:$F$2354,6,FALSE)</f>
        <v>#N/A</v>
      </c>
      <c r="RO669" s="203" t="s">
        <v>69</v>
      </c>
      <c r="RP669" s="10" t="e">
        <f>RN669*1.1</f>
        <v>#N/A</v>
      </c>
      <c r="RQ669" s="10"/>
      <c r="RR669" s="267"/>
      <c r="RS669" s="203" t="s">
        <v>124</v>
      </c>
      <c r="RT669" s="276" t="s">
        <v>847</v>
      </c>
      <c r="RV669" s="204"/>
      <c r="RW669" s="204">
        <f>VLOOKUP(RT669,$A$681:$F$2354,6,FALSE)</f>
        <v>0</v>
      </c>
      <c r="RX669" s="203" t="s">
        <v>69</v>
      </c>
      <c r="RY669" s="10">
        <f>RW669*1.1</f>
        <v>0</v>
      </c>
      <c r="RZ669" s="10"/>
      <c r="SA669" s="273"/>
      <c r="SB669" s="203" t="s">
        <v>124</v>
      </c>
      <c r="SC669" s="276" t="s">
        <v>644</v>
      </c>
      <c r="SE669" s="204"/>
      <c r="SF669" s="204">
        <f>VLOOKUP(SC669,$A$681:$F$2354,6,FALSE)</f>
        <v>21</v>
      </c>
      <c r="SG669" s="203" t="s">
        <v>69</v>
      </c>
      <c r="SH669" s="10">
        <f>SF669*1.1</f>
        <v>23.1</v>
      </c>
      <c r="SI669" s="10"/>
      <c r="SJ669" s="273"/>
      <c r="SK669" s="203" t="s">
        <v>124</v>
      </c>
      <c r="SL669" s="276" t="s">
        <v>2841</v>
      </c>
      <c r="SN669" s="204"/>
      <c r="SO669" s="204">
        <f>VLOOKUP(SL669,$A$681:$F$2354,6,FALSE)</f>
        <v>25</v>
      </c>
      <c r="SP669" s="203" t="s">
        <v>69</v>
      </c>
      <c r="SQ669" s="10">
        <f>SO669*1.1</f>
        <v>27.500000000000004</v>
      </c>
      <c r="SR669" s="10"/>
      <c r="SS669" s="273"/>
      <c r="ST669" s="203" t="s">
        <v>124</v>
      </c>
      <c r="SU669" s="276" t="s">
        <v>661</v>
      </c>
      <c r="SW669" s="204"/>
      <c r="SX669" s="204">
        <f>VLOOKUP(SU669,$A$681:$F$2354,6,FALSE)</f>
        <v>28</v>
      </c>
      <c r="SY669" s="203" t="s">
        <v>69</v>
      </c>
      <c r="SZ669" s="10">
        <f>SX669*1.1</f>
        <v>30.800000000000004</v>
      </c>
      <c r="TA669" s="10"/>
      <c r="TB669" s="273"/>
      <c r="TC669" s="203" t="s">
        <v>124</v>
      </c>
      <c r="TD669" s="428" t="s">
        <v>644</v>
      </c>
      <c r="TF669" s="204"/>
      <c r="TG669" s="204">
        <f>VLOOKUP(TD669,$A$681:$F$2354,6,FALSE)</f>
        <v>21</v>
      </c>
      <c r="TH669" s="203" t="s">
        <v>69</v>
      </c>
      <c r="TI669" s="10">
        <f>TG669*1.1</f>
        <v>23.1</v>
      </c>
      <c r="TK669" s="273"/>
      <c r="TL669" s="203" t="s">
        <v>124</v>
      </c>
      <c r="TM669" s="276" t="s">
        <v>979</v>
      </c>
      <c r="TO669" s="204"/>
      <c r="TP669" s="204">
        <f>VLOOKUP(TM669,$A$681:$F$2354,6,FALSE)</f>
        <v>0</v>
      </c>
      <c r="TQ669" s="203" t="s">
        <v>69</v>
      </c>
      <c r="TR669" s="10">
        <f>TP669*1.1</f>
        <v>0</v>
      </c>
      <c r="TS669" s="10"/>
      <c r="TT669" s="273"/>
      <c r="TU669" s="203" t="s">
        <v>124</v>
      </c>
      <c r="TV669" s="276" t="s">
        <v>614</v>
      </c>
      <c r="TX669" s="204"/>
      <c r="TY669" s="204">
        <f>VLOOKUP(TV669,$A$681:$F$2354,6,FALSE)</f>
        <v>0</v>
      </c>
      <c r="TZ669" s="203" t="s">
        <v>69</v>
      </c>
      <c r="UA669" s="10">
        <f>TY669*1.1</f>
        <v>0</v>
      </c>
      <c r="UB669" s="10"/>
      <c r="UC669" s="273"/>
      <c r="UD669" s="203" t="s">
        <v>124</v>
      </c>
      <c r="UE669" s="285" t="s">
        <v>183</v>
      </c>
      <c r="UG669" s="204"/>
      <c r="UH669" s="204" t="e">
        <f>VLOOKUP(UE669,$A$681:$F$2354,6,FALSE)</f>
        <v>#N/A</v>
      </c>
      <c r="UI669" s="203" t="s">
        <v>69</v>
      </c>
      <c r="UJ669" s="10" t="e">
        <f>UH669*1.1</f>
        <v>#N/A</v>
      </c>
      <c r="UK669" s="10"/>
      <c r="UL669" s="273"/>
      <c r="UM669" s="203" t="s">
        <v>124</v>
      </c>
      <c r="UN669" s="276" t="s">
        <v>2070</v>
      </c>
      <c r="UP669" s="204"/>
      <c r="UQ669" s="204">
        <f>VLOOKUP(UN669,$A$681:$F$2354,6,FALSE)</f>
        <v>0</v>
      </c>
      <c r="UR669" s="203" t="s">
        <v>69</v>
      </c>
      <c r="US669" s="10">
        <f>UQ669*1.1</f>
        <v>0</v>
      </c>
      <c r="UT669" s="10"/>
      <c r="UU669" s="273"/>
      <c r="UV669" s="203" t="s">
        <v>124</v>
      </c>
      <c r="UW669" s="276" t="s">
        <v>707</v>
      </c>
      <c r="UY669" s="204"/>
      <c r="UZ669" s="204">
        <f>VLOOKUP(UW669,$A$681:$F$2354,6,FALSE)</f>
        <v>74</v>
      </c>
      <c r="VA669" s="203" t="s">
        <v>69</v>
      </c>
      <c r="VB669" s="10">
        <f>UZ669*1.1</f>
        <v>81.400000000000006</v>
      </c>
      <c r="VC669" s="10"/>
      <c r="VD669" s="273"/>
      <c r="VE669" s="203" t="s">
        <v>124</v>
      </c>
      <c r="VF669" s="276" t="s">
        <v>2513</v>
      </c>
      <c r="VH669" s="204"/>
      <c r="VI669" s="204">
        <f>VLOOKUP(VF669,$A$681:$F$2354,6,FALSE)</f>
        <v>21</v>
      </c>
      <c r="VJ669" s="203" t="s">
        <v>69</v>
      </c>
      <c r="VK669" s="10">
        <f>VI669*1.1</f>
        <v>23.1</v>
      </c>
      <c r="VL669" s="10"/>
      <c r="VM669" s="273"/>
      <c r="VN669" s="203" t="s">
        <v>124</v>
      </c>
      <c r="VO669" s="276" t="s">
        <v>831</v>
      </c>
      <c r="VQ669" s="204"/>
      <c r="VR669" s="204">
        <f>VLOOKUP(VO669,$A$681:$F$2354,6,FALSE)</f>
        <v>0</v>
      </c>
      <c r="VS669" s="203" t="s">
        <v>69</v>
      </c>
      <c r="VT669" s="10">
        <f>VR669*1.1</f>
        <v>0</v>
      </c>
      <c r="VU669" s="10"/>
      <c r="VV669" s="273"/>
      <c r="VW669" s="203" t="s">
        <v>124</v>
      </c>
      <c r="VX669" s="278" t="s">
        <v>183</v>
      </c>
      <c r="VZ669" s="204"/>
      <c r="WA669" s="204" t="e">
        <f>VLOOKUP(VX669,$A$681:$F$2354,6,FALSE)</f>
        <v>#N/A</v>
      </c>
      <c r="WB669" s="203" t="s">
        <v>69</v>
      </c>
      <c r="WC669" s="10" t="e">
        <f>WA669*1.1</f>
        <v>#N/A</v>
      </c>
      <c r="WE669" s="273"/>
      <c r="WF669" s="203" t="s">
        <v>124</v>
      </c>
      <c r="WG669" s="276" t="s">
        <v>2730</v>
      </c>
      <c r="WI669" s="204"/>
      <c r="WJ669" s="204">
        <f>VLOOKUP(WG669,$A$681:$F$2354,6,FALSE)</f>
        <v>0</v>
      </c>
      <c r="WK669" s="203" t="s">
        <v>69</v>
      </c>
      <c r="WL669" s="10">
        <f>WJ669*1.1</f>
        <v>0</v>
      </c>
      <c r="WN669" s="273"/>
      <c r="WO669" s="203" t="s">
        <v>124</v>
      </c>
      <c r="WP669" s="278" t="s">
        <v>183</v>
      </c>
      <c r="WQ669" s="204"/>
      <c r="WR669" s="204"/>
      <c r="WS669" s="204" t="e">
        <f>VLOOKUP(WP669,$A$681:$F$2354,6,FALSE)</f>
        <v>#N/A</v>
      </c>
      <c r="WT669" s="203" t="s">
        <v>69</v>
      </c>
      <c r="WU669" s="10" t="e">
        <f>WS669*1.1</f>
        <v>#N/A</v>
      </c>
      <c r="WV669" s="10"/>
      <c r="WW669" s="273"/>
      <c r="WX669" s="203" t="s">
        <v>124</v>
      </c>
      <c r="WY669" s="278" t="s">
        <v>183</v>
      </c>
      <c r="XA669" s="204"/>
      <c r="XB669" s="204" t="e">
        <f>VLOOKUP(WY669,$A$681:$F$2354,6,FALSE)</f>
        <v>#N/A</v>
      </c>
      <c r="XC669" s="203" t="s">
        <v>69</v>
      </c>
      <c r="XD669" s="10" t="e">
        <f>XB669*1.1</f>
        <v>#N/A</v>
      </c>
      <c r="XF669" s="273"/>
      <c r="XG669" s="203" t="s">
        <v>124</v>
      </c>
      <c r="XH669" s="276" t="s">
        <v>535</v>
      </c>
      <c r="XJ669" s="204"/>
      <c r="XK669" s="204">
        <f>VLOOKUP(XH669,$A$681:$F$2354,6,FALSE)</f>
        <v>30</v>
      </c>
      <c r="XL669" s="203" t="s">
        <v>69</v>
      </c>
      <c r="XM669" s="10">
        <f>XK669*1.1</f>
        <v>33</v>
      </c>
      <c r="XO669" s="273"/>
      <c r="XP669" s="203" t="s">
        <v>124</v>
      </c>
      <c r="XQ669" s="276" t="s">
        <v>2838</v>
      </c>
      <c r="XS669" s="204"/>
      <c r="XT669" s="204">
        <f>VLOOKUP(XQ669,$A$681:$F$2354,6,FALSE)</f>
        <v>187</v>
      </c>
      <c r="XU669" s="203" t="s">
        <v>69</v>
      </c>
      <c r="XV669" s="10">
        <f>XT669*1.1</f>
        <v>205.70000000000002</v>
      </c>
      <c r="XW669" s="10"/>
      <c r="XX669" s="273"/>
      <c r="XY669" s="203" t="s">
        <v>124</v>
      </c>
      <c r="XZ669" s="276" t="s">
        <v>693</v>
      </c>
      <c r="YB669" s="204"/>
      <c r="YC669" s="204">
        <f>VLOOKUP(XZ669,$A$681:$F$2354,6,FALSE)</f>
        <v>38</v>
      </c>
      <c r="YD669" s="203" t="s">
        <v>69</v>
      </c>
      <c r="YE669" s="10">
        <f>YC669*1.1</f>
        <v>41.800000000000004</v>
      </c>
      <c r="YG669" s="273"/>
      <c r="YH669" s="203" t="s">
        <v>124</v>
      </c>
      <c r="YI669" s="278" t="s">
        <v>183</v>
      </c>
      <c r="YK669" s="204"/>
      <c r="YL669" s="204" t="e">
        <f>VLOOKUP(YI669,$A$681:$F$2354,6,FALSE)</f>
        <v>#N/A</v>
      </c>
      <c r="YM669" s="203" t="s">
        <v>69</v>
      </c>
      <c r="YN669" s="10" t="e">
        <f>YL669*1.1</f>
        <v>#N/A</v>
      </c>
      <c r="YO669" s="10"/>
      <c r="YP669" s="273"/>
      <c r="YQ669" s="203" t="s">
        <v>124</v>
      </c>
      <c r="YR669" s="278" t="s">
        <v>183</v>
      </c>
      <c r="YT669" s="204"/>
      <c r="YU669" s="204" t="e">
        <f>VLOOKUP(YR669,$A$681:$F$2354,6,FALSE)</f>
        <v>#N/A</v>
      </c>
      <c r="YV669" s="203" t="s">
        <v>69</v>
      </c>
      <c r="YW669" s="10" t="e">
        <f>YU669*1.1</f>
        <v>#N/A</v>
      </c>
      <c r="YY669" s="273"/>
      <c r="YZ669" s="203" t="s">
        <v>124</v>
      </c>
      <c r="ZA669" s="428" t="s">
        <v>2827</v>
      </c>
      <c r="ZC669" s="204"/>
      <c r="ZD669" s="204">
        <f>VLOOKUP(ZA669,$A$681:$F$2354,6,FALSE)</f>
        <v>0</v>
      </c>
      <c r="ZE669" s="203" t="s">
        <v>69</v>
      </c>
      <c r="ZF669" s="10">
        <f>ZD669*1.1</f>
        <v>0</v>
      </c>
      <c r="ZH669" s="273"/>
      <c r="ZI669" s="203" t="s">
        <v>124</v>
      </c>
      <c r="ZJ669" s="276" t="s">
        <v>1296</v>
      </c>
      <c r="ZL669" s="204"/>
      <c r="ZM669" s="204">
        <f>VLOOKUP(ZJ669,$A$681:$F$2354,6,FALSE)</f>
        <v>30</v>
      </c>
      <c r="ZN669" s="203" t="s">
        <v>69</v>
      </c>
      <c r="ZO669" s="10">
        <f>ZM669*1.1</f>
        <v>33</v>
      </c>
      <c r="ZQ669" s="273"/>
      <c r="ZR669" s="203" t="s">
        <v>124</v>
      </c>
      <c r="ZS669" s="276" t="s">
        <v>839</v>
      </c>
      <c r="ZU669" s="204"/>
      <c r="ZV669" s="204">
        <f>VLOOKUP(ZS669,$A$681:$F$2354,6,FALSE)</f>
        <v>0</v>
      </c>
      <c r="ZW669" s="203" t="s">
        <v>69</v>
      </c>
      <c r="ZX669" s="10">
        <f>ZV669*1.1</f>
        <v>0</v>
      </c>
      <c r="ZY669" s="10"/>
      <c r="ZZ669" s="273"/>
      <c r="AAA669" s="203" t="s">
        <v>124</v>
      </c>
      <c r="AAB669" s="276" t="s">
        <v>962</v>
      </c>
      <c r="AAD669" s="204"/>
      <c r="AAE669" s="204">
        <f>VLOOKUP(AAB669,$A$681:$F$2354,6,FALSE)</f>
        <v>0</v>
      </c>
      <c r="AAF669" s="203" t="s">
        <v>69</v>
      </c>
      <c r="AAG669" s="10">
        <f>AAE669*1.1</f>
        <v>0</v>
      </c>
      <c r="AAH669" s="10"/>
      <c r="AAI669" s="273"/>
      <c r="AAJ669" s="203" t="s">
        <v>124</v>
      </c>
      <c r="AAK669" s="276" t="s">
        <v>1835</v>
      </c>
      <c r="AAM669" s="204"/>
      <c r="AAN669" s="204">
        <f>VLOOKUP(AAK669,$A$681:$F$2354,6,FALSE)</f>
        <v>0</v>
      </c>
      <c r="AAO669" s="203" t="s">
        <v>69</v>
      </c>
      <c r="AAP669" s="10">
        <f>AAN669*1.1</f>
        <v>0</v>
      </c>
      <c r="AAQ669" s="10"/>
      <c r="AAR669" s="273"/>
      <c r="AAS669" s="203" t="s">
        <v>124</v>
      </c>
      <c r="AAT669" s="276" t="s">
        <v>2772</v>
      </c>
      <c r="AAV669" s="204"/>
      <c r="AAW669" s="204">
        <f>VLOOKUP(AAT669,$A$681:$F$2354,6,FALSE)</f>
        <v>0</v>
      </c>
      <c r="AAX669" s="203" t="s">
        <v>69</v>
      </c>
      <c r="AAY669" s="10">
        <f>AAW669*1.1</f>
        <v>0</v>
      </c>
      <c r="AAZ669" s="10"/>
      <c r="ABA669" s="273"/>
      <c r="ABB669" s="203" t="s">
        <v>124</v>
      </c>
      <c r="ABC669" s="278" t="s">
        <v>183</v>
      </c>
      <c r="ABE669" s="204"/>
      <c r="ABF669" s="204" t="e">
        <f>VLOOKUP(ABC669,$A$681:$F$2354,6,FALSE)</f>
        <v>#N/A</v>
      </c>
      <c r="ABG669" s="203" t="s">
        <v>69</v>
      </c>
      <c r="ABH669" s="10" t="e">
        <f>ABF669*1.1</f>
        <v>#N/A</v>
      </c>
      <c r="ABI669" s="10"/>
      <c r="ABJ669" s="273"/>
      <c r="ABK669" s="203" t="s">
        <v>124</v>
      </c>
      <c r="ABL669" s="276" t="s">
        <v>695</v>
      </c>
      <c r="ABN669" s="204"/>
      <c r="ABO669" s="204">
        <f>VLOOKUP(ABL669,$A$681:$F$2354,6,FALSE)</f>
        <v>0</v>
      </c>
      <c r="ABP669" s="203" t="s">
        <v>69</v>
      </c>
      <c r="ABQ669" s="10">
        <f>ABO669*1.1</f>
        <v>0</v>
      </c>
      <c r="ABR669" s="10"/>
      <c r="ABS669" s="273"/>
      <c r="ABT669" s="203" t="s">
        <v>124</v>
      </c>
      <c r="ABU669" s="276" t="s">
        <v>2827</v>
      </c>
      <c r="ABW669" s="204"/>
      <c r="ABX669" s="204">
        <f>VLOOKUP(ABU669,$A$681:$F$2354,6,FALSE)</f>
        <v>0</v>
      </c>
      <c r="ABY669" s="203" t="s">
        <v>69</v>
      </c>
      <c r="ABZ669" s="10">
        <f>ABX669*1.1</f>
        <v>0</v>
      </c>
      <c r="ACA669" s="10"/>
      <c r="ACB669" s="273"/>
      <c r="ACC669" s="203" t="s">
        <v>124</v>
      </c>
      <c r="ACD669" s="278" t="s">
        <v>183</v>
      </c>
      <c r="ACF669" s="204"/>
      <c r="ACG669" s="204" t="e">
        <f>VLOOKUP(ACD669,$A$681:$F$2354,6,FALSE)</f>
        <v>#N/A</v>
      </c>
      <c r="ACH669" s="203" t="s">
        <v>69</v>
      </c>
      <c r="ACI669" s="10" t="e">
        <f>ACG669*1.1</f>
        <v>#N/A</v>
      </c>
      <c r="ACJ669" s="10"/>
      <c r="ACK669" s="273"/>
      <c r="ACL669" s="203" t="s">
        <v>124</v>
      </c>
      <c r="ACM669" s="278" t="s">
        <v>183</v>
      </c>
      <c r="ACO669" s="204"/>
      <c r="ACP669" s="204" t="e">
        <f>VLOOKUP(ACM669,$A$681:$F$2354,6,FALSE)</f>
        <v>#N/A</v>
      </c>
      <c r="ACQ669" s="203" t="s">
        <v>69</v>
      </c>
      <c r="ACR669" s="10" t="e">
        <f>ACP669*1.1</f>
        <v>#N/A</v>
      </c>
      <c r="ACS669" s="10"/>
      <c r="ACT669" s="273"/>
      <c r="ACU669" s="203" t="s">
        <v>124</v>
      </c>
      <c r="ACV669" s="278" t="s">
        <v>183</v>
      </c>
      <c r="ACX669" s="204"/>
      <c r="ACY669" s="204" t="e">
        <f>VLOOKUP(ACV669,$A$681:$F$2354,6,FALSE)</f>
        <v>#N/A</v>
      </c>
      <c r="ACZ669" s="203" t="s">
        <v>69</v>
      </c>
      <c r="ADA669" s="10" t="e">
        <f>ACY669*1.1</f>
        <v>#N/A</v>
      </c>
      <c r="ADB669" s="10"/>
      <c r="ADC669" s="273"/>
      <c r="ADD669" s="203" t="s">
        <v>124</v>
      </c>
      <c r="ADE669" s="278" t="s">
        <v>183</v>
      </c>
      <c r="ADG669" s="204"/>
      <c r="ADH669" s="204" t="e">
        <f>VLOOKUP(ADE669,$A$681:$F$2354,6,FALSE)</f>
        <v>#N/A</v>
      </c>
      <c r="ADI669" s="203" t="s">
        <v>69</v>
      </c>
      <c r="ADJ669" s="10" t="e">
        <f>ADH669*1.1</f>
        <v>#N/A</v>
      </c>
      <c r="ADL669" s="273"/>
      <c r="ADM669" s="203" t="s">
        <v>124</v>
      </c>
      <c r="ADN669" s="278" t="s">
        <v>183</v>
      </c>
      <c r="ADP669" s="204"/>
      <c r="ADQ669" s="204" t="e">
        <f>VLOOKUP(ADN669,$A$681:$F$2354,6,FALSE)</f>
        <v>#N/A</v>
      </c>
      <c r="ADR669" s="203" t="s">
        <v>69</v>
      </c>
      <c r="ADS669" s="10" t="e">
        <f>ADQ669*1.1</f>
        <v>#N/A</v>
      </c>
      <c r="ADT669" s="10"/>
      <c r="ADU669" s="273"/>
      <c r="ADV669" s="203" t="s">
        <v>124</v>
      </c>
      <c r="ADW669" s="278" t="s">
        <v>183</v>
      </c>
      <c r="ADY669" s="204"/>
      <c r="ADZ669" s="204" t="e">
        <f>VLOOKUP(ADW669,$A$681:$F$2354,6,FALSE)</f>
        <v>#N/A</v>
      </c>
      <c r="AEA669" s="203" t="s">
        <v>69</v>
      </c>
      <c r="AEB669" s="10" t="e">
        <f>ADZ669*1.1</f>
        <v>#N/A</v>
      </c>
      <c r="AED669" s="273"/>
      <c r="AEE669" s="203" t="s">
        <v>124</v>
      </c>
      <c r="AEF669" s="278" t="s">
        <v>183</v>
      </c>
      <c r="AEH669" s="204"/>
      <c r="AEI669" s="204" t="e">
        <f>VLOOKUP(AEF669,$A$681:$F$2354,6,FALSE)</f>
        <v>#N/A</v>
      </c>
      <c r="AEJ669" s="203" t="s">
        <v>69</v>
      </c>
      <c r="AEK669" s="10" t="e">
        <f>AEI669*1.1</f>
        <v>#N/A</v>
      </c>
      <c r="AEM669" s="273"/>
      <c r="AEN669" s="203" t="s">
        <v>124</v>
      </c>
      <c r="AEO669" s="278" t="s">
        <v>183</v>
      </c>
      <c r="AEQ669" s="204"/>
      <c r="AER669" s="204" t="e">
        <f>VLOOKUP(AEO669,$A$681:$F$2354,6,FALSE)</f>
        <v>#N/A</v>
      </c>
      <c r="AES669" s="203" t="s">
        <v>69</v>
      </c>
      <c r="AET669" s="10" t="e">
        <f>AER669*1.1</f>
        <v>#N/A</v>
      </c>
      <c r="AEV669" s="273"/>
      <c r="AEW669" s="203" t="s">
        <v>124</v>
      </c>
      <c r="AEX669" s="278" t="s">
        <v>183</v>
      </c>
      <c r="AEZ669" s="204"/>
      <c r="AFA669" s="204" t="e">
        <f>VLOOKUP(AEX669,$A$681:$F$2354,6,FALSE)</f>
        <v>#N/A</v>
      </c>
      <c r="AFB669" s="203" t="s">
        <v>69</v>
      </c>
      <c r="AFC669" s="10" t="e">
        <f>AFA669*1.1</f>
        <v>#N/A</v>
      </c>
      <c r="AFD669" s="10"/>
      <c r="AFE669" s="273"/>
      <c r="AFF669" s="203" t="s">
        <v>124</v>
      </c>
      <c r="AFG669" s="278" t="s">
        <v>183</v>
      </c>
      <c r="AFI669" s="204"/>
      <c r="AFJ669" s="204" t="e">
        <f>VLOOKUP(AFG669,$A$681:$F$2354,6,FALSE)</f>
        <v>#N/A</v>
      </c>
      <c r="AFK669" s="203" t="s">
        <v>69</v>
      </c>
      <c r="AFL669" s="10" t="e">
        <f>AFJ669*1.1</f>
        <v>#N/A</v>
      </c>
      <c r="AFM669" s="10"/>
      <c r="AFN669" s="273"/>
      <c r="AFO669" s="203" t="s">
        <v>124</v>
      </c>
      <c r="AFP669" s="278" t="s">
        <v>183</v>
      </c>
      <c r="AFR669" s="204"/>
      <c r="AFS669" s="204" t="e">
        <f>VLOOKUP(AFP669,$A$681:$F$2354,6,FALSE)</f>
        <v>#N/A</v>
      </c>
      <c r="AFT669" s="203" t="s">
        <v>69</v>
      </c>
      <c r="AFU669" s="10" t="e">
        <f>AFS669*1.1</f>
        <v>#N/A</v>
      </c>
      <c r="AFV669" s="10"/>
      <c r="AFW669" s="273"/>
      <c r="AFX669" s="203" t="s">
        <v>124</v>
      </c>
      <c r="AFY669" s="278" t="s">
        <v>183</v>
      </c>
      <c r="AGA669" s="204"/>
      <c r="AGB669" s="204" t="e">
        <f>VLOOKUP(AFY669,$A$681:$F$2354,6,FALSE)</f>
        <v>#N/A</v>
      </c>
      <c r="AGC669" s="203" t="s">
        <v>69</v>
      </c>
      <c r="AGD669" s="10" t="e">
        <f>AGB669*1.1</f>
        <v>#N/A</v>
      </c>
      <c r="AGE669" s="10"/>
      <c r="AGF669" s="273"/>
      <c r="AGG669" s="203" t="s">
        <v>124</v>
      </c>
      <c r="AGH669" s="278" t="s">
        <v>183</v>
      </c>
      <c r="AGJ669" s="204"/>
      <c r="AGK669" s="204" t="e">
        <f>VLOOKUP(AGH669,$A$681:$F$2354,6,FALSE)</f>
        <v>#N/A</v>
      </c>
      <c r="AGL669" s="203" t="s">
        <v>69</v>
      </c>
      <c r="AGM669" s="10" t="e">
        <f>AGK669*1.1</f>
        <v>#N/A</v>
      </c>
      <c r="AGN669" s="10"/>
      <c r="AGO669" s="273"/>
      <c r="AGP669" s="203" t="s">
        <v>124</v>
      </c>
      <c r="AGQ669" s="278" t="s">
        <v>183</v>
      </c>
      <c r="AGS669" s="204"/>
      <c r="AGT669" s="204" t="e">
        <f>VLOOKUP(AGQ669,$A$681:$F$2354,6,FALSE)</f>
        <v>#N/A</v>
      </c>
      <c r="AGU669" s="203" t="s">
        <v>69</v>
      </c>
      <c r="AGV669" s="10" t="e">
        <f>AGT669*1.1</f>
        <v>#N/A</v>
      </c>
      <c r="AGW669" s="10"/>
      <c r="AGX669" s="273"/>
      <c r="AGY669" s="203" t="s">
        <v>124</v>
      </c>
      <c r="AGZ669" s="276" t="s">
        <v>1444</v>
      </c>
      <c r="AHB669" s="204"/>
      <c r="AHC669" s="204">
        <f>VLOOKUP(AGZ669,$A$681:$F$2354,6,FALSE)</f>
        <v>39</v>
      </c>
      <c r="AHD669" s="203" t="s">
        <v>69</v>
      </c>
      <c r="AHE669" s="10">
        <f>AHC669*1.1</f>
        <v>42.900000000000006</v>
      </c>
      <c r="AHF669" s="10"/>
      <c r="AHG669" s="273"/>
      <c r="AHH669" s="203" t="s">
        <v>124</v>
      </c>
      <c r="AHI669" s="276" t="s">
        <v>2738</v>
      </c>
      <c r="AHK669" s="204"/>
      <c r="AHL669" s="204">
        <f>VLOOKUP(AHI669,$A$681:$F$2354,6,FALSE)</f>
        <v>0</v>
      </c>
      <c r="AHM669" s="203" t="s">
        <v>69</v>
      </c>
      <c r="AHN669" s="10">
        <f>AHL669*1.1</f>
        <v>0</v>
      </c>
      <c r="AHO669" s="10"/>
      <c r="AHP669" s="273"/>
      <c r="AHQ669" s="203" t="s">
        <v>124</v>
      </c>
      <c r="AHR669" s="276" t="s">
        <v>2523</v>
      </c>
      <c r="AHT669" s="204"/>
      <c r="AHU669" s="204">
        <f>VLOOKUP(AHR669,$A$681:$F$2354,6,FALSE)</f>
        <v>15</v>
      </c>
      <c r="AHV669" s="203" t="s">
        <v>69</v>
      </c>
      <c r="AHW669" s="10">
        <f>AHU669*1.1</f>
        <v>16.5</v>
      </c>
      <c r="AHX669" s="10"/>
      <c r="AHY669" s="273"/>
      <c r="AHZ669" s="203" t="s">
        <v>124</v>
      </c>
      <c r="AIA669" s="276" t="s">
        <v>722</v>
      </c>
      <c r="AIC669" s="204"/>
      <c r="AID669" s="204">
        <f>VLOOKUP(AIA669,$A$681:$F$2354,6,FALSE)</f>
        <v>3</v>
      </c>
      <c r="AIE669" s="203" t="s">
        <v>69</v>
      </c>
      <c r="AIF669" s="10">
        <f>AID669*1.1</f>
        <v>3.3000000000000003</v>
      </c>
      <c r="AIG669" s="10"/>
      <c r="AIH669" s="273"/>
      <c r="AII669" s="203" t="s">
        <v>124</v>
      </c>
      <c r="AIJ669" s="276" t="s">
        <v>2341</v>
      </c>
      <c r="AIL669" s="204"/>
      <c r="AIM669" s="204">
        <f>VLOOKUP(AIJ669,$A$681:$F$2354,6,FALSE)</f>
        <v>0</v>
      </c>
      <c r="AIN669" s="203" t="s">
        <v>69</v>
      </c>
      <c r="AIO669" s="10">
        <f>AIM669*1.1</f>
        <v>0</v>
      </c>
      <c r="AIP669" s="10"/>
      <c r="AIQ669" s="273"/>
      <c r="AIR669" s="203" t="s">
        <v>124</v>
      </c>
      <c r="AIS669" s="276" t="s">
        <v>444</v>
      </c>
      <c r="AIU669" s="204"/>
      <c r="AIV669" s="204">
        <f>VLOOKUP(AIS669,$A$681:$F$2354,6,FALSE)</f>
        <v>0</v>
      </c>
      <c r="AIW669" s="203" t="s">
        <v>69</v>
      </c>
      <c r="AIX669" s="10">
        <f>AIV669*1.1</f>
        <v>0</v>
      </c>
      <c r="AIY669" s="10"/>
      <c r="AIZ669" s="273"/>
      <c r="AJA669" s="203" t="s">
        <v>124</v>
      </c>
      <c r="AJB669" s="276" t="s">
        <v>2675</v>
      </c>
      <c r="AJD669" s="204"/>
      <c r="AJE669" s="204">
        <f>VLOOKUP(AJB669,$A$681:$F$2354,6,FALSE)</f>
        <v>81</v>
      </c>
      <c r="AJF669" s="203" t="s">
        <v>69</v>
      </c>
      <c r="AJG669" s="10">
        <f>AJE669*1.1</f>
        <v>89.100000000000009</v>
      </c>
      <c r="AJH669" s="10"/>
      <c r="AJI669" s="273"/>
      <c r="AJJ669" s="203" t="s">
        <v>124</v>
      </c>
      <c r="AJK669" s="276" t="s">
        <v>487</v>
      </c>
      <c r="AJM669" s="204"/>
      <c r="AJN669" s="204">
        <f>VLOOKUP(AJK669,$A$681:$F$2354,6,FALSE)</f>
        <v>42</v>
      </c>
      <c r="AJO669" s="203" t="s">
        <v>69</v>
      </c>
      <c r="AJP669" s="10">
        <f>AJN669*1.1</f>
        <v>46.2</v>
      </c>
      <c r="AJQ669" s="10"/>
      <c r="AJR669" s="273"/>
      <c r="AJS669" s="203" t="s">
        <v>124</v>
      </c>
      <c r="AJT669" s="431" t="s">
        <v>655</v>
      </c>
      <c r="AJV669" s="204"/>
      <c r="AJW669" s="204">
        <f>VLOOKUP(AJT669,$A$681:$F$2354,6,FALSE)</f>
        <v>0</v>
      </c>
      <c r="AJX669" s="203" t="s">
        <v>69</v>
      </c>
      <c r="AJY669" s="10">
        <f>AJW669*1.1</f>
        <v>0</v>
      </c>
      <c r="AJZ669" s="10"/>
      <c r="AKA669" s="273"/>
      <c r="AKB669" s="203" t="s">
        <v>124</v>
      </c>
      <c r="AKC669" s="276" t="s">
        <v>495</v>
      </c>
      <c r="AKE669" s="204"/>
      <c r="AKF669" s="204">
        <f>VLOOKUP(AKC669,$A$681:$F$2354,6,FALSE)</f>
        <v>0</v>
      </c>
      <c r="AKG669" s="203" t="s">
        <v>69</v>
      </c>
      <c r="AKH669" s="10">
        <f>AKF669*1.1</f>
        <v>0</v>
      </c>
      <c r="AKI669" s="10"/>
      <c r="AKJ669" s="273"/>
      <c r="AKK669" s="203" t="s">
        <v>124</v>
      </c>
      <c r="AKL669" s="276" t="s">
        <v>2827</v>
      </c>
      <c r="AKN669" s="204"/>
      <c r="AKO669" s="204">
        <f>VLOOKUP(AKL669,$A$681:$F$2354,6,FALSE)</f>
        <v>0</v>
      </c>
      <c r="AKP669" s="203" t="s">
        <v>69</v>
      </c>
      <c r="AKQ669" s="10">
        <f>AKO669*1.1</f>
        <v>0</v>
      </c>
      <c r="AKR669" s="10"/>
      <c r="AKS669" s="273"/>
      <c r="AKT669" s="203" t="s">
        <v>124</v>
      </c>
      <c r="AKU669" s="276" t="s">
        <v>1787</v>
      </c>
      <c r="AKW669" s="204"/>
      <c r="AKX669" s="204">
        <f>VLOOKUP(AKU669,$A$681:$F$2354,6,FALSE)</f>
        <v>0</v>
      </c>
      <c r="AKY669" s="203" t="s">
        <v>69</v>
      </c>
      <c r="AKZ669" s="10">
        <f>AKX669*1.1</f>
        <v>0</v>
      </c>
      <c r="ALA669" s="10"/>
      <c r="ALB669" s="273"/>
      <c r="ALC669" s="203" t="s">
        <v>124</v>
      </c>
      <c r="ALD669" s="276" t="s">
        <v>696</v>
      </c>
      <c r="ALF669" s="204"/>
      <c r="ALG669" s="204">
        <f>VLOOKUP(ALD669,$A$681:$F$2354,6,FALSE)</f>
        <v>9</v>
      </c>
      <c r="ALH669" s="203" t="s">
        <v>69</v>
      </c>
      <c r="ALI669" s="10">
        <f>ALG669*1.1</f>
        <v>9.9</v>
      </c>
      <c r="ALJ669" s="10"/>
      <c r="ALK669" s="273"/>
      <c r="ALL669" s="203" t="s">
        <v>124</v>
      </c>
      <c r="ALM669" s="276" t="s">
        <v>2647</v>
      </c>
      <c r="ALO669" s="204"/>
      <c r="ALP669" s="204">
        <f>VLOOKUP(ALM669,$A$681:$F$2354,6,FALSE)</f>
        <v>0</v>
      </c>
      <c r="ALQ669" s="203" t="s">
        <v>69</v>
      </c>
      <c r="ALR669" s="10">
        <f>ALP669*1.1</f>
        <v>0</v>
      </c>
      <c r="ALS669" s="10"/>
      <c r="ALT669" s="273"/>
      <c r="ALU669" s="203" t="s">
        <v>124</v>
      </c>
      <c r="ALV669" s="276" t="s">
        <v>1210</v>
      </c>
      <c r="ALX669" s="204"/>
      <c r="ALY669" s="204">
        <f>VLOOKUP(ALV669,$A$681:$F$2354,6,FALSE)</f>
        <v>0</v>
      </c>
      <c r="ALZ669" s="203" t="s">
        <v>69</v>
      </c>
      <c r="AMA669" s="10">
        <f>ALY669*1.1</f>
        <v>0</v>
      </c>
      <c r="AMB669" s="10"/>
      <c r="AMC669" s="273"/>
      <c r="AMD669" s="203" t="s">
        <v>124</v>
      </c>
      <c r="AME669" s="276" t="s">
        <v>587</v>
      </c>
      <c r="AMG669" s="204"/>
      <c r="AMH669" s="204">
        <f>VLOOKUP(AME669,$A$681:$F$2354,6,FALSE)</f>
        <v>135</v>
      </c>
      <c r="AMI669" s="203" t="s">
        <v>69</v>
      </c>
      <c r="AMJ669" s="10">
        <f>AMH669*1.1</f>
        <v>148.5</v>
      </c>
      <c r="AMK669" s="10"/>
      <c r="AML669" s="273"/>
      <c r="AMM669" s="203" t="s">
        <v>124</v>
      </c>
      <c r="AMN669" s="276" t="s">
        <v>2758</v>
      </c>
      <c r="AMP669" s="204"/>
      <c r="AMQ669" s="204">
        <f>VLOOKUP(AMN669,$A$681:$F$2354,6,FALSE)</f>
        <v>0</v>
      </c>
      <c r="AMR669" s="203" t="s">
        <v>69</v>
      </c>
      <c r="AMS669" s="10">
        <f>AMQ669*1.1</f>
        <v>0</v>
      </c>
      <c r="AMT669" s="10"/>
      <c r="AMU669" s="273"/>
      <c r="AMV669" s="203" t="s">
        <v>124</v>
      </c>
      <c r="AMW669" s="276" t="s">
        <v>535</v>
      </c>
      <c r="AMY669" s="204"/>
      <c r="AMZ669" s="204">
        <f>VLOOKUP(AMW669,$A$681:$F$2354,6,FALSE)</f>
        <v>30</v>
      </c>
      <c r="ANA669" s="203" t="s">
        <v>69</v>
      </c>
      <c r="ANB669" s="10">
        <f>AMZ669*1.1</f>
        <v>33</v>
      </c>
      <c r="ANC669" s="10"/>
      <c r="AND669" s="273"/>
      <c r="ANE669" s="203" t="s">
        <v>124</v>
      </c>
      <c r="ANF669" s="276" t="s">
        <v>1195</v>
      </c>
      <c r="ANH669" s="204"/>
      <c r="ANI669" s="204">
        <f>VLOOKUP(ANF669,$A$681:$F$2354,6,FALSE)</f>
        <v>15</v>
      </c>
      <c r="ANJ669" s="203" t="s">
        <v>69</v>
      </c>
      <c r="ANK669" s="10">
        <f>ANI669*1.1</f>
        <v>16.5</v>
      </c>
      <c r="ANL669" s="10"/>
      <c r="ANM669" s="273"/>
      <c r="ANN669" s="203" t="s">
        <v>124</v>
      </c>
      <c r="ANO669" s="276" t="s">
        <v>1180</v>
      </c>
      <c r="ANQ669" s="204"/>
      <c r="ANR669" s="204">
        <f>VLOOKUP(ANO669,$A$681:$F$2354,6,FALSE)</f>
        <v>15</v>
      </c>
      <c r="ANS669" s="203" t="s">
        <v>69</v>
      </c>
      <c r="ANT669" s="10">
        <f>ANR669*1.1</f>
        <v>16.5</v>
      </c>
      <c r="ANU669" s="10"/>
      <c r="ANV669" s="273"/>
      <c r="ANW669" s="203" t="s">
        <v>124</v>
      </c>
      <c r="ANX669" s="276" t="s">
        <v>2750</v>
      </c>
      <c r="ANZ669" s="204"/>
      <c r="AOA669" s="204">
        <f>VLOOKUP(ANX669,$A$681:$F$2354,6,FALSE)</f>
        <v>5</v>
      </c>
      <c r="AOB669" s="203" t="s">
        <v>69</v>
      </c>
      <c r="AOC669" s="10">
        <f>AOA669*1.1</f>
        <v>5.5</v>
      </c>
      <c r="AOD669" s="10"/>
      <c r="AOE669" s="273"/>
      <c r="AOF669" s="203" t="s">
        <v>124</v>
      </c>
      <c r="AOG669" s="276" t="s">
        <v>2827</v>
      </c>
      <c r="AOI669" s="204"/>
      <c r="AOJ669" s="204">
        <f>VLOOKUP(AOG669,$A$681:$F$2354,6,FALSE)</f>
        <v>0</v>
      </c>
      <c r="AOK669" s="203" t="s">
        <v>69</v>
      </c>
      <c r="AOL669" s="10">
        <f>AOJ669*1.1</f>
        <v>0</v>
      </c>
      <c r="AOM669" s="10"/>
      <c r="AON669" s="273"/>
      <c r="AOO669" s="203" t="s">
        <v>124</v>
      </c>
      <c r="AOP669" s="276" t="s">
        <v>2634</v>
      </c>
      <c r="AOR669" s="204"/>
      <c r="AOS669" s="204">
        <f>VLOOKUP(AOP669,$A$681:$F$2354,6,FALSE)</f>
        <v>61</v>
      </c>
      <c r="AOT669" s="203" t="s">
        <v>69</v>
      </c>
      <c r="AOU669" s="10">
        <f>AOS669*1.1</f>
        <v>67.100000000000009</v>
      </c>
      <c r="AOV669" s="10"/>
      <c r="AOW669" s="273"/>
      <c r="AOX669" s="203" t="s">
        <v>124</v>
      </c>
      <c r="AOY669" s="276" t="s">
        <v>693</v>
      </c>
      <c r="APA669" s="204"/>
      <c r="APB669" s="204">
        <f>VLOOKUP(AOY669,$A$681:$F$2354,6,FALSE)</f>
        <v>38</v>
      </c>
      <c r="APC669" s="203" t="s">
        <v>69</v>
      </c>
      <c r="APD669" s="10">
        <f>APB669*1.1</f>
        <v>41.800000000000004</v>
      </c>
      <c r="APE669" s="10"/>
      <c r="APF669" s="273"/>
      <c r="APG669" s="203" t="s">
        <v>124</v>
      </c>
      <c r="APH669" s="276" t="s">
        <v>2127</v>
      </c>
      <c r="APJ669" s="204"/>
      <c r="APK669" s="204">
        <f>VLOOKUP(APH669,$A$681:$F$2354,6,FALSE)</f>
        <v>0</v>
      </c>
      <c r="APL669" s="203" t="s">
        <v>69</v>
      </c>
      <c r="APM669" s="10">
        <f>APK669*1.1</f>
        <v>0</v>
      </c>
      <c r="APN669" s="10"/>
      <c r="APO669" s="273"/>
      <c r="APP669" s="203" t="s">
        <v>124</v>
      </c>
      <c r="APQ669" s="276" t="s">
        <v>983</v>
      </c>
      <c r="APS669" s="204"/>
      <c r="APT669" s="204">
        <f>VLOOKUP(APQ669,$A$681:$F$2354,6,FALSE)</f>
        <v>0</v>
      </c>
      <c r="APU669" s="203" t="s">
        <v>69</v>
      </c>
      <c r="APV669" s="10">
        <f>APT669*1.1</f>
        <v>0</v>
      </c>
      <c r="APW669" s="10"/>
      <c r="APX669" s="273"/>
      <c r="APY669" s="203" t="s">
        <v>124</v>
      </c>
      <c r="APZ669" s="276" t="s">
        <v>631</v>
      </c>
      <c r="AQB669" s="204"/>
      <c r="AQC669" s="204">
        <f>VLOOKUP(APZ669,$A$681:$F$2354,6,FALSE)</f>
        <v>0</v>
      </c>
      <c r="AQD669" s="203" t="s">
        <v>69</v>
      </c>
      <c r="AQE669" s="10">
        <f>AQC669*1.1</f>
        <v>0</v>
      </c>
      <c r="AQF669" s="10"/>
      <c r="AQG669" s="273"/>
    </row>
    <row r="670" spans="1:1125" ht="15">
      <c r="D670" s="1"/>
      <c r="H670" s="10">
        <f>SUM(G665:G669)</f>
        <v>472.2</v>
      </c>
      <c r="I670" s="266"/>
      <c r="Q670" s="10">
        <f>SUM(P665:P669)</f>
        <v>126.1</v>
      </c>
      <c r="R670" s="266"/>
      <c r="Z670" s="10">
        <f>SUM(Y665:Y669)</f>
        <v>476.1</v>
      </c>
      <c r="AA670" s="266"/>
      <c r="AI670" s="10">
        <f>SUM(AH665:AH669)</f>
        <v>328.8</v>
      </c>
      <c r="AJ670" s="266"/>
      <c r="AR670" s="10">
        <f>SUM(AQ665:AQ669)</f>
        <v>374</v>
      </c>
      <c r="AS670" s="266"/>
      <c r="AW670" s="1"/>
      <c r="BA670" s="10">
        <f>SUM(AZ665:AZ669)</f>
        <v>44.6</v>
      </c>
      <c r="BB670" s="266"/>
      <c r="BF670" s="1"/>
      <c r="BJ670" s="10">
        <f>SUM(BI665:BI669)</f>
        <v>119.50000000000001</v>
      </c>
      <c r="BK670" s="266"/>
      <c r="BO670" s="1"/>
      <c r="BS670" s="10">
        <f>SUM(BR665:BR669)</f>
        <v>397.1</v>
      </c>
      <c r="BT670" s="266"/>
      <c r="BX670" s="1"/>
      <c r="CB670" s="10">
        <f>SUM(CA665:CA669)</f>
        <v>264.20000000000005</v>
      </c>
      <c r="CC670" s="266"/>
      <c r="CG670" s="1"/>
      <c r="CK670" s="10">
        <f>SUM(CJ665:CJ669)</f>
        <v>121.19999999999999</v>
      </c>
      <c r="CL670" s="266"/>
      <c r="CP670" s="1"/>
      <c r="CT670" s="10">
        <f>SUM(CS665:CS669)</f>
        <v>196.5</v>
      </c>
      <c r="CU670" s="266"/>
      <c r="CY670" s="1"/>
      <c r="DC670" s="10">
        <f>SUM(DB665:DB669)</f>
        <v>65.400000000000006</v>
      </c>
      <c r="DD670" s="266"/>
      <c r="DH670" s="1"/>
      <c r="DL670" s="10">
        <f>SUM(DK665:DK669)</f>
        <v>382.20000000000005</v>
      </c>
      <c r="DM670" s="266"/>
      <c r="DQ670" s="1"/>
      <c r="DU670" s="10">
        <f>SUM(DT665:DT669)</f>
        <v>187</v>
      </c>
      <c r="DV670" s="266"/>
      <c r="DX670" s="14"/>
      <c r="DZ670" s="1"/>
      <c r="ED670" s="10" t="e">
        <f>SUM(EC665:EC669)</f>
        <v>#N/A</v>
      </c>
      <c r="EE670" s="266"/>
      <c r="EI670" s="1"/>
      <c r="EM670" s="10">
        <f>SUM(EL665:EL669)</f>
        <v>45.6</v>
      </c>
      <c r="EN670" s="266"/>
      <c r="ER670" s="1"/>
      <c r="EV670" s="10">
        <f>SUM(EU665:EU669)</f>
        <v>215</v>
      </c>
      <c r="EW670" s="266"/>
      <c r="FA670" s="1"/>
      <c r="FE670" s="10">
        <f>SUM(FD665:FD669)</f>
        <v>385</v>
      </c>
      <c r="FF670" s="266"/>
      <c r="FJ670" s="1"/>
      <c r="FN670" s="10">
        <f>SUM(FM665:FM669)</f>
        <v>328.3</v>
      </c>
      <c r="FO670" s="266"/>
      <c r="FS670" s="1"/>
      <c r="FW670" s="10">
        <f>SUM(FV665:FV669)</f>
        <v>80.800000000000011</v>
      </c>
      <c r="FX670" s="266"/>
      <c r="GB670" s="1"/>
      <c r="GF670" s="10">
        <f>SUM(GE665:GE669)</f>
        <v>438.29999999999995</v>
      </c>
      <c r="GG670" s="266"/>
      <c r="GK670" s="1"/>
      <c r="GO670" s="10">
        <f>SUM(GN665:GN669)</f>
        <v>140.70000000000002</v>
      </c>
      <c r="GP670" s="266"/>
      <c r="GR670" s="14"/>
      <c r="GX670" s="10">
        <f>SUM(GW665:GW669)</f>
        <v>219.8</v>
      </c>
      <c r="GY670" s="266"/>
      <c r="HC670" s="1"/>
      <c r="HG670" s="10">
        <f>SUM(HF665:HF669)</f>
        <v>81.400000000000006</v>
      </c>
      <c r="HH670" s="266"/>
      <c r="HP670" s="10">
        <f>SUM(HO665:HO669)</f>
        <v>198.60000000000002</v>
      </c>
      <c r="HQ670" s="266"/>
      <c r="HR670" s="1"/>
      <c r="HU670" s="1"/>
      <c r="HV670" s="1"/>
      <c r="HW670" s="1"/>
      <c r="HX670" s="1"/>
      <c r="HY670" s="10">
        <f>SUM(HX665:HX669)</f>
        <v>725.4</v>
      </c>
      <c r="HZ670" s="266"/>
      <c r="IA670" s="1"/>
      <c r="IB670" s="286"/>
      <c r="IE670" s="1"/>
      <c r="IF670" s="1"/>
      <c r="IG670" s="1"/>
      <c r="IH670" s="10" t="e">
        <f>SUM(IG665:IG669)</f>
        <v>#N/A</v>
      </c>
      <c r="II670" s="266"/>
      <c r="IJ670" s="1"/>
      <c r="IM670" s="1"/>
      <c r="IN670" s="1"/>
      <c r="IO670" s="1"/>
      <c r="IP670" s="1"/>
      <c r="IQ670" s="10">
        <f>SUM(IP665:IP669)</f>
        <v>68.099999999999994</v>
      </c>
      <c r="IR670" s="266"/>
      <c r="IS670" s="1"/>
      <c r="IT670" s="270"/>
      <c r="IV670" s="1"/>
      <c r="IW670" s="1"/>
      <c r="IX670" s="1"/>
      <c r="IY670" s="1"/>
      <c r="IZ670" s="10">
        <f>SUM(IY665:IY669)</f>
        <v>71.7</v>
      </c>
      <c r="JA670" s="266"/>
      <c r="JB670" s="1"/>
      <c r="JE670" s="1"/>
      <c r="JF670" s="1"/>
      <c r="JG670" s="1"/>
      <c r="JH670" s="1"/>
      <c r="JI670" s="10">
        <f>SUM(JH665:JH669)</f>
        <v>237.39999999999998</v>
      </c>
      <c r="JJ670" s="266"/>
      <c r="JK670" s="1"/>
      <c r="JN670" s="1"/>
      <c r="JO670" s="1"/>
      <c r="JP670" s="1"/>
      <c r="JQ670" s="1"/>
      <c r="JR670" s="10">
        <f>SUM(JQ665:JQ669)</f>
        <v>319.90000000000003</v>
      </c>
      <c r="JS670" s="266"/>
      <c r="JT670" s="1"/>
      <c r="JW670" s="1"/>
      <c r="JX670" s="1"/>
      <c r="JY670" s="1"/>
      <c r="JZ670" s="1"/>
      <c r="KA670" s="10">
        <f>SUM(JZ665:JZ669)</f>
        <v>192.3</v>
      </c>
      <c r="KB670" s="266"/>
      <c r="KC670" s="1"/>
      <c r="KF670" s="1"/>
      <c r="KG670" s="1"/>
      <c r="KH670" s="1"/>
      <c r="KI670" s="1"/>
      <c r="KJ670" s="10">
        <f>SUM(KI665:KI669)</f>
        <v>42</v>
      </c>
      <c r="KK670" s="266"/>
      <c r="KL670" s="1"/>
      <c r="KM670" s="14"/>
      <c r="KP670" s="1"/>
      <c r="KQ670" s="1"/>
      <c r="KR670" s="1"/>
      <c r="KS670" s="10">
        <f>SUM(KR665:KR669)</f>
        <v>255.10000000000002</v>
      </c>
      <c r="KT670" s="266"/>
      <c r="KU670" s="1"/>
      <c r="KV670" s="269"/>
      <c r="KX670" s="1"/>
      <c r="KY670" s="1"/>
      <c r="KZ670" s="1"/>
      <c r="LA670" s="1"/>
      <c r="LB670" s="10">
        <f>SUM(LA665:LA669)</f>
        <v>162.1</v>
      </c>
      <c r="LC670" s="266"/>
      <c r="LD670" s="1"/>
      <c r="LG670" s="1"/>
      <c r="LH670" s="1"/>
      <c r="LI670" s="1"/>
      <c r="LJ670" s="1"/>
      <c r="LK670" s="10">
        <f>SUM(LJ665:LJ669)</f>
        <v>24.9</v>
      </c>
      <c r="LL670" s="266"/>
      <c r="LM670" s="1"/>
      <c r="LP670" s="1"/>
      <c r="LQ670" s="1"/>
      <c r="LR670" s="1"/>
      <c r="LS670" s="1"/>
      <c r="LT670" s="10">
        <f>SUM(LS665:LS669)</f>
        <v>148.80000000000001</v>
      </c>
      <c r="LU670" s="266"/>
      <c r="LV670" s="1"/>
      <c r="LY670" s="1"/>
      <c r="LZ670" s="1"/>
      <c r="MA670" s="1"/>
      <c r="MB670" s="1"/>
      <c r="MC670" s="10">
        <f>SUM(MB665:MB669)</f>
        <v>14.1</v>
      </c>
      <c r="MD670" s="266"/>
      <c r="ME670" s="1"/>
      <c r="MH670" s="1"/>
      <c r="MI670" s="1"/>
      <c r="MJ670" s="1"/>
      <c r="MK670" s="1"/>
      <c r="ML670" s="10">
        <f>SUM(MK665:MK669)</f>
        <v>73.5</v>
      </c>
      <c r="MM670" s="266"/>
      <c r="MN670" s="1"/>
      <c r="MQ670" s="1"/>
      <c r="MR670" s="1"/>
      <c r="MS670" s="1"/>
      <c r="MT670" s="1"/>
      <c r="MU670" s="10">
        <f>SUM(MT665:MT669)</f>
        <v>164.2</v>
      </c>
      <c r="MV670" s="266"/>
      <c r="MW670" s="1"/>
      <c r="MZ670" s="1"/>
      <c r="NA670" s="1"/>
      <c r="NB670" s="1"/>
      <c r="NC670" s="1"/>
      <c r="ND670" s="10">
        <f>SUM(NC665:NC669)</f>
        <v>321</v>
      </c>
      <c r="NE670" s="266"/>
      <c r="NF670" s="1"/>
      <c r="NI670" s="1"/>
      <c r="NJ670" s="1"/>
      <c r="NK670" s="1"/>
      <c r="NL670" s="1"/>
      <c r="NM670" s="10">
        <f>SUM(NL665:NL669)</f>
        <v>86.1</v>
      </c>
      <c r="NN670" s="266"/>
      <c r="NO670" s="1"/>
      <c r="NR670" s="1"/>
      <c r="NS670" s="1"/>
      <c r="NT670" s="1"/>
      <c r="NU670" s="1"/>
      <c r="NV670" s="10">
        <f>SUM(NU665:NU669)</f>
        <v>69.699999999999989</v>
      </c>
      <c r="NW670" s="266"/>
      <c r="NX670" s="1"/>
      <c r="NY670" s="14"/>
      <c r="OB670" s="1"/>
      <c r="OC670" s="1"/>
      <c r="OD670" s="1"/>
      <c r="OE670" s="10">
        <f>SUM(OD665:OD669)</f>
        <v>0</v>
      </c>
      <c r="OF670" s="266"/>
      <c r="OG670" s="1"/>
      <c r="OJ670" s="1"/>
      <c r="OK670" s="1"/>
      <c r="OL670" s="1"/>
      <c r="OM670" s="1"/>
      <c r="ON670" s="10">
        <f>SUM(OM665:OM669)</f>
        <v>228.2</v>
      </c>
      <c r="OO670" s="266"/>
      <c r="OP670" s="1"/>
      <c r="OS670" s="1"/>
      <c r="OT670" s="1"/>
      <c r="OU670" s="1"/>
      <c r="OV670" s="1"/>
      <c r="OW670" s="10">
        <f>SUM(OV665:OV669)</f>
        <v>316</v>
      </c>
      <c r="OX670" s="266"/>
      <c r="OY670" s="1"/>
      <c r="PB670" s="1"/>
      <c r="PC670" s="1"/>
      <c r="PD670" s="1"/>
      <c r="PE670" s="1"/>
      <c r="PF670" s="10">
        <f>SUM(PE665:PE669)</f>
        <v>499.6</v>
      </c>
      <c r="PG670" s="266"/>
      <c r="PH670" s="1"/>
      <c r="PK670" s="1"/>
      <c r="PL670" s="1"/>
      <c r="PM670" s="1"/>
      <c r="PN670" s="1"/>
      <c r="PO670" s="10">
        <f>SUM(PN665:PN669)</f>
        <v>400</v>
      </c>
      <c r="PP670" s="266"/>
      <c r="PQ670" s="1"/>
      <c r="PR670" s="264"/>
      <c r="PT670" s="1"/>
      <c r="PU670" s="1"/>
      <c r="PV670" s="1"/>
      <c r="PW670" s="1"/>
      <c r="PX670" s="10" t="e">
        <f>SUM(PW665:PW669)</f>
        <v>#N/A</v>
      </c>
      <c r="PY670" s="266"/>
      <c r="PZ670" s="1"/>
      <c r="QC670" s="1"/>
      <c r="QD670" s="1"/>
      <c r="QE670" s="1"/>
      <c r="QF670" s="1"/>
      <c r="QG670" s="10">
        <f>SUM(QF665:QF669)</f>
        <v>127.60000000000001</v>
      </c>
      <c r="QH670" s="266"/>
      <c r="QI670" s="1"/>
      <c r="QL670" s="1"/>
      <c r="QM670" s="1"/>
      <c r="QN670" s="1"/>
      <c r="QO670" s="1"/>
      <c r="QP670" s="10">
        <f>SUM(QO665:QO669)</f>
        <v>382.7</v>
      </c>
      <c r="QQ670" s="266"/>
      <c r="QR670" s="1"/>
      <c r="QU670" s="1"/>
      <c r="QV670" s="1"/>
      <c r="QW670" s="1"/>
      <c r="QX670" s="1"/>
      <c r="QY670" s="10">
        <f>SUM(QX665:QX669)</f>
        <v>231.7</v>
      </c>
      <c r="QZ670" s="266"/>
      <c r="RA670" s="1"/>
      <c r="RD670" s="1"/>
      <c r="RE670" s="1"/>
      <c r="RF670" s="1"/>
      <c r="RG670" s="1"/>
      <c r="RH670" s="10">
        <f>SUM(RG665:RG669)</f>
        <v>1.3</v>
      </c>
      <c r="RI670" s="266"/>
      <c r="RJ670" s="1"/>
      <c r="RK670" s="14"/>
      <c r="RN670" s="1"/>
      <c r="RO670" s="1"/>
      <c r="RP670" s="1"/>
      <c r="RQ670" s="10" t="e">
        <f>SUM(RP665:RP669)</f>
        <v>#N/A</v>
      </c>
      <c r="RR670" s="266"/>
      <c r="RS670" s="2"/>
      <c r="RV670" s="1"/>
      <c r="RW670" s="1"/>
      <c r="RX670" s="1"/>
      <c r="RY670" s="1"/>
      <c r="RZ670" s="10">
        <f>SUM(RY665:RY669)</f>
        <v>70.400000000000006</v>
      </c>
      <c r="SA670" s="42"/>
      <c r="SB670" s="2"/>
      <c r="SE670" s="1"/>
      <c r="SF670" s="1"/>
      <c r="SG670" s="1"/>
      <c r="SH670" s="1"/>
      <c r="SI670" s="10">
        <f>SUM(SH665:SH669)</f>
        <v>166.4</v>
      </c>
      <c r="SJ670" s="42"/>
      <c r="SK670" s="2"/>
      <c r="SN670" s="1"/>
      <c r="SO670" s="1"/>
      <c r="SP670" s="1"/>
      <c r="SQ670" s="1"/>
      <c r="SR670" s="10">
        <f>SUM(SQ665:SQ669)</f>
        <v>402.2</v>
      </c>
      <c r="SS670" s="42"/>
      <c r="ST670" s="2"/>
      <c r="SW670" s="1"/>
      <c r="SX670" s="1"/>
      <c r="SY670" s="1"/>
      <c r="SZ670" s="1"/>
      <c r="TA670" s="10">
        <f>SUM(SZ665:SZ669)</f>
        <v>38</v>
      </c>
      <c r="TB670" s="42"/>
      <c r="TC670" s="2"/>
      <c r="TJ670" s="10">
        <f>SUM(TI665:TI669)</f>
        <v>266.10000000000002</v>
      </c>
      <c r="TK670" s="42"/>
      <c r="TL670" s="2"/>
      <c r="TO670" s="1"/>
      <c r="TP670" s="1"/>
      <c r="TQ670" s="1"/>
      <c r="TR670" s="1"/>
      <c r="TS670" s="10">
        <f>SUM(TR665:TR669)</f>
        <v>75.3</v>
      </c>
      <c r="TT670" s="42"/>
      <c r="TU670" s="2"/>
      <c r="TX670" s="1"/>
      <c r="TY670" s="1"/>
      <c r="TZ670" s="1"/>
      <c r="UA670" s="1"/>
      <c r="UB670" s="10">
        <f>SUM(UA665:UA669)</f>
        <v>485.9</v>
      </c>
      <c r="UC670" s="42"/>
      <c r="UD670" s="2"/>
      <c r="UE670" s="286"/>
      <c r="UG670" s="1"/>
      <c r="UH670" s="1"/>
      <c r="UI670" s="1"/>
      <c r="UJ670" s="1"/>
      <c r="UK670" s="10" t="e">
        <f>SUM(UJ665:UJ669)</f>
        <v>#N/A</v>
      </c>
      <c r="UL670" s="42"/>
      <c r="UM670" s="2"/>
      <c r="UP670" s="1"/>
      <c r="UQ670" s="1"/>
      <c r="UR670" s="1"/>
      <c r="US670" s="1"/>
      <c r="UT670" s="10">
        <f>SUM(US665:US669)</f>
        <v>0</v>
      </c>
      <c r="UU670" s="42"/>
      <c r="UV670" s="2"/>
      <c r="UY670" s="1"/>
      <c r="UZ670" s="1"/>
      <c r="VA670" s="1"/>
      <c r="VB670" s="1"/>
      <c r="VC670" s="10">
        <f>SUM(VB665:VB669)</f>
        <v>127.7</v>
      </c>
      <c r="VD670" s="42"/>
      <c r="VE670" s="2"/>
      <c r="VH670" s="1"/>
      <c r="VI670" s="1"/>
      <c r="VJ670" s="1"/>
      <c r="VK670" s="1"/>
      <c r="VL670" s="10">
        <f>SUM(VK665:VK669)</f>
        <v>109.39999999999998</v>
      </c>
      <c r="VM670" s="42"/>
      <c r="VN670" s="2"/>
      <c r="VQ670" s="1"/>
      <c r="VR670" s="1"/>
      <c r="VS670" s="1"/>
      <c r="VT670" s="1"/>
      <c r="VU670" s="10">
        <f>SUM(VT665:VT669)</f>
        <v>16.3</v>
      </c>
      <c r="VV670" s="42"/>
      <c r="VW670" s="2"/>
      <c r="VX670" s="14"/>
      <c r="WD670" s="10" t="e">
        <f>SUM(WC665:WC669)</f>
        <v>#N/A</v>
      </c>
      <c r="WE670" s="42"/>
      <c r="WF670" s="2"/>
      <c r="WM670" s="10">
        <f>SUM(WL665:WL669)</f>
        <v>9.7999999999999989</v>
      </c>
      <c r="WN670" s="42"/>
      <c r="WO670" s="2"/>
      <c r="WP670" s="1"/>
      <c r="WQ670" s="1"/>
      <c r="WR670" s="1"/>
      <c r="WS670" s="1"/>
      <c r="WT670" s="1"/>
      <c r="WU670" s="1"/>
      <c r="WV670" s="10" t="e">
        <f>SUM(WU665:WU669)</f>
        <v>#N/A</v>
      </c>
      <c r="WW670" s="42"/>
      <c r="WX670" s="2"/>
      <c r="XE670" s="10" t="e">
        <f>SUM(XD665:XD669)</f>
        <v>#N/A</v>
      </c>
      <c r="XF670" s="42"/>
      <c r="XG670" s="2"/>
      <c r="XN670" s="10">
        <f>SUM(XM665:XM669)</f>
        <v>69.7</v>
      </c>
      <c r="XO670" s="42"/>
      <c r="XP670" s="2"/>
      <c r="XS670" s="1"/>
      <c r="XT670" s="1"/>
      <c r="XU670" s="1"/>
      <c r="XV670" s="1"/>
      <c r="XW670" s="10">
        <f>SUM(XV665:XV669)</f>
        <v>317.60000000000002</v>
      </c>
      <c r="XX670" s="42"/>
      <c r="XY670" s="2"/>
      <c r="YF670" s="10">
        <f>SUM(YE665:YE669)</f>
        <v>248.8</v>
      </c>
      <c r="YG670" s="42"/>
      <c r="YH670" s="2"/>
      <c r="YK670" s="1"/>
      <c r="YL670" s="1"/>
      <c r="YM670" s="1"/>
      <c r="YN670" s="1"/>
      <c r="YO670" s="10" t="e">
        <f>SUM(YN665:YN669)</f>
        <v>#N/A</v>
      </c>
      <c r="YP670" s="42"/>
      <c r="YQ670" s="2"/>
      <c r="YX670" s="10" t="e">
        <f>SUM(YW665:YW669)</f>
        <v>#N/A</v>
      </c>
      <c r="YY670" s="42"/>
      <c r="YZ670" s="2"/>
      <c r="ZG670" s="10">
        <f>SUM(ZF665:ZF669)</f>
        <v>219.1</v>
      </c>
      <c r="ZH670" s="42"/>
      <c r="ZI670" s="2"/>
      <c r="ZP670" s="10">
        <f>SUM(ZO665:ZO669)</f>
        <v>261.60000000000002</v>
      </c>
      <c r="ZQ670" s="42"/>
      <c r="ZR670" s="2"/>
      <c r="ZU670" s="1"/>
      <c r="ZV670" s="1"/>
      <c r="ZW670" s="1"/>
      <c r="ZX670" s="1"/>
      <c r="ZY670" s="10">
        <f>SUM(ZX665:ZX669)</f>
        <v>314.2</v>
      </c>
      <c r="ZZ670" s="42"/>
      <c r="AAA670" s="2"/>
      <c r="AAD670" s="1"/>
      <c r="AAE670" s="1"/>
      <c r="AAF670" s="1"/>
      <c r="AAG670" s="1"/>
      <c r="AAH670" s="10">
        <f>SUM(AAG665:AAG669)</f>
        <v>0</v>
      </c>
      <c r="AAI670" s="42"/>
      <c r="AAJ670" s="2"/>
      <c r="AAM670" s="1"/>
      <c r="AAN670" s="1"/>
      <c r="AAO670" s="1"/>
      <c r="AAP670" s="1"/>
      <c r="AAQ670" s="10">
        <f>SUM(AAP665:AAP669)</f>
        <v>32.200000000000003</v>
      </c>
      <c r="AAR670" s="42"/>
      <c r="AAS670" s="2"/>
      <c r="AAV670" s="1"/>
      <c r="AAW670" s="1"/>
      <c r="AAX670" s="1"/>
      <c r="AAY670" s="1"/>
      <c r="AAZ670" s="10">
        <f>SUM(AAY665:AAY669)</f>
        <v>136.5</v>
      </c>
      <c r="ABA670" s="42"/>
      <c r="ABB670" s="2"/>
      <c r="ABE670" s="1"/>
      <c r="ABF670" s="1"/>
      <c r="ABG670" s="1"/>
      <c r="ABH670" s="1"/>
      <c r="ABI670" s="10" t="e">
        <f>SUM(ABH665:ABH669)</f>
        <v>#N/A</v>
      </c>
      <c r="ABJ670" s="42"/>
      <c r="ABK670" s="2"/>
      <c r="ABN670" s="1"/>
      <c r="ABO670" s="1"/>
      <c r="ABP670" s="1"/>
      <c r="ABQ670" s="1"/>
      <c r="ABR670" s="10">
        <f>SUM(ABQ665:ABQ669)</f>
        <v>102.89999999999999</v>
      </c>
      <c r="ABS670" s="42"/>
      <c r="ABT670" s="2"/>
      <c r="ABW670" s="1"/>
      <c r="ABX670" s="1"/>
      <c r="ABY670" s="1"/>
      <c r="ABZ670" s="1"/>
      <c r="ACA670" s="10">
        <f>SUM(ABZ665:ABZ669)</f>
        <v>27.599999999999998</v>
      </c>
      <c r="ACB670" s="42"/>
      <c r="ACC670" s="2"/>
      <c r="ACF670" s="1"/>
      <c r="ACG670" s="1"/>
      <c r="ACH670" s="1"/>
      <c r="ACI670" s="1"/>
      <c r="ACJ670" s="10" t="e">
        <f>SUM(ACI665:ACI669)</f>
        <v>#N/A</v>
      </c>
      <c r="ACK670" s="42"/>
      <c r="ACL670" s="2"/>
      <c r="ACO670" s="1"/>
      <c r="ACP670" s="1"/>
      <c r="ACQ670" s="1"/>
      <c r="ACR670" s="1"/>
      <c r="ACS670" s="10" t="e">
        <f>SUM(ACR665:ACR669)</f>
        <v>#N/A</v>
      </c>
      <c r="ACT670" s="42"/>
      <c r="ACU670" s="2"/>
      <c r="ACX670" s="1"/>
      <c r="ACY670" s="1"/>
      <c r="ACZ670" s="1"/>
      <c r="ADA670" s="1"/>
      <c r="ADB670" s="10" t="e">
        <f>SUM(ADA665:ADA669)</f>
        <v>#N/A</v>
      </c>
      <c r="ADC670" s="42"/>
      <c r="ADD670" s="2"/>
      <c r="ADK670" s="10" t="e">
        <f>SUM(ADJ665:ADJ669)</f>
        <v>#N/A</v>
      </c>
      <c r="ADL670" s="42"/>
      <c r="ADM670" s="2"/>
      <c r="ADP670" s="1"/>
      <c r="ADQ670" s="1"/>
      <c r="ADR670" s="1"/>
      <c r="ADS670" s="1"/>
      <c r="ADT670" s="10" t="e">
        <f>SUM(ADS665:ADS669)</f>
        <v>#N/A</v>
      </c>
      <c r="ADU670" s="42"/>
      <c r="ADV670" s="2"/>
      <c r="AEC670" s="10" t="e">
        <f>SUM(AEB665:AEB669)</f>
        <v>#N/A</v>
      </c>
      <c r="AED670" s="42"/>
      <c r="AEE670" s="2"/>
      <c r="AEL670" s="10" t="e">
        <f>SUM(AEK665:AEK669)</f>
        <v>#N/A</v>
      </c>
      <c r="AEM670" s="42"/>
      <c r="AEN670" s="2"/>
      <c r="AEU670" s="10" t="e">
        <f>SUM(AET665:AET669)</f>
        <v>#N/A</v>
      </c>
      <c r="AEV670" s="42"/>
      <c r="AEW670" s="2"/>
      <c r="AEZ670" s="1"/>
      <c r="AFA670" s="1"/>
      <c r="AFB670" s="1"/>
      <c r="AFC670" s="1"/>
      <c r="AFD670" s="10" t="e">
        <f>SUM(AFC665:AFC669)</f>
        <v>#N/A</v>
      </c>
      <c r="AFE670" s="42"/>
      <c r="AFF670" s="2"/>
      <c r="AFI670" s="1"/>
      <c r="AFJ670" s="1"/>
      <c r="AFK670" s="1"/>
      <c r="AFL670" s="1"/>
      <c r="AFM670" s="10" t="e">
        <f>SUM(AFL665:AFL669)</f>
        <v>#N/A</v>
      </c>
      <c r="AFN670" s="42"/>
      <c r="AFO670" s="2"/>
      <c r="AFR670" s="1"/>
      <c r="AFS670" s="1"/>
      <c r="AFT670" s="1"/>
      <c r="AFU670" s="1"/>
      <c r="AFV670" s="10" t="e">
        <f>SUM(AFU665:AFU669)</f>
        <v>#N/A</v>
      </c>
      <c r="AFW670" s="42"/>
      <c r="AFX670" s="2"/>
      <c r="AGA670" s="1"/>
      <c r="AGB670" s="1"/>
      <c r="AGC670" s="1"/>
      <c r="AGD670" s="1"/>
      <c r="AGE670" s="10" t="e">
        <f>SUM(AGD665:AGD669)</f>
        <v>#N/A</v>
      </c>
      <c r="AGF670" s="42"/>
      <c r="AGG670" s="2"/>
      <c r="AGJ670" s="1"/>
      <c r="AGK670" s="1"/>
      <c r="AGL670" s="1"/>
      <c r="AGM670" s="1"/>
      <c r="AGN670" s="10" t="e">
        <f>SUM(AGM665:AGM669)</f>
        <v>#N/A</v>
      </c>
      <c r="AGO670" s="42"/>
      <c r="AGP670" s="2"/>
      <c r="AGS670" s="1"/>
      <c r="AGT670" s="1"/>
      <c r="AGU670" s="1"/>
      <c r="AGV670" s="1"/>
      <c r="AGW670" s="10" t="e">
        <f>SUM(AGV665:AGV669)</f>
        <v>#N/A</v>
      </c>
      <c r="AGX670" s="42"/>
      <c r="AGY670" s="2"/>
      <c r="AHB670" s="1"/>
      <c r="AHC670" s="1"/>
      <c r="AHD670" s="1"/>
      <c r="AHE670" s="1"/>
      <c r="AHF670" s="10">
        <f>SUM(AHE665:AHE669)</f>
        <v>42.900000000000006</v>
      </c>
      <c r="AHG670" s="42"/>
      <c r="AHH670" s="2"/>
      <c r="AHK670" s="1"/>
      <c r="AHL670" s="1"/>
      <c r="AHM670" s="1"/>
      <c r="AHN670" s="1"/>
      <c r="AHO670" s="10">
        <f>SUM(AHN665:AHN669)</f>
        <v>15.399999999999999</v>
      </c>
      <c r="AHP670" s="42"/>
      <c r="AHQ670" s="2"/>
      <c r="AHT670" s="1"/>
      <c r="AHU670" s="1"/>
      <c r="AHV670" s="1"/>
      <c r="AHW670" s="1"/>
      <c r="AHX670" s="10">
        <f>SUM(AHW665:AHW669)</f>
        <v>75</v>
      </c>
      <c r="AHY670" s="42"/>
      <c r="AHZ670" s="2"/>
      <c r="AIC670" s="1"/>
      <c r="AID670" s="1"/>
      <c r="AIE670" s="1"/>
      <c r="AIF670" s="1"/>
      <c r="AIG670" s="10">
        <f>SUM(AIF665:AIF669)</f>
        <v>33.299999999999997</v>
      </c>
      <c r="AIH670" s="42"/>
      <c r="AII670" s="2"/>
      <c r="AIL670" s="1"/>
      <c r="AIM670" s="1"/>
      <c r="AIN670" s="1"/>
      <c r="AIO670" s="1"/>
      <c r="AIP670" s="10">
        <f>SUM(AIO665:AIO669)</f>
        <v>32.199999999999996</v>
      </c>
      <c r="AIQ670" s="42"/>
      <c r="AIR670" s="2"/>
      <c r="AIU670" s="1"/>
      <c r="AIV670" s="1"/>
      <c r="AIW670" s="1"/>
      <c r="AIX670" s="1"/>
      <c r="AIY670" s="10">
        <f>SUM(AIX665:AIX669)</f>
        <v>196.6</v>
      </c>
      <c r="AIZ670" s="42"/>
      <c r="AJA670" s="2"/>
      <c r="AJD670" s="1"/>
      <c r="AJE670" s="1"/>
      <c r="AJF670" s="1"/>
      <c r="AJG670" s="1"/>
      <c r="AJH670" s="10">
        <f>SUM(AJG665:AJG669)</f>
        <v>192.3</v>
      </c>
      <c r="AJI670" s="42"/>
      <c r="AJJ670" s="2"/>
      <c r="AJM670" s="1"/>
      <c r="AJN670" s="1"/>
      <c r="AJO670" s="1"/>
      <c r="AJP670" s="1"/>
      <c r="AJQ670" s="10">
        <f>SUM(AJP665:AJP669)</f>
        <v>265.8</v>
      </c>
      <c r="AJR670" s="42"/>
      <c r="AJS670" s="2"/>
      <c r="AJV670" s="1"/>
      <c r="AJW670" s="1"/>
      <c r="AJX670" s="1"/>
      <c r="AJY670" s="1"/>
      <c r="AJZ670" s="10">
        <f>SUM(AJY665:AJY669)</f>
        <v>81.599999999999994</v>
      </c>
      <c r="AKA670" s="42"/>
      <c r="AKB670" s="2"/>
      <c r="AKE670" s="1"/>
      <c r="AKF670" s="1"/>
      <c r="AKG670" s="1"/>
      <c r="AKH670" s="1"/>
      <c r="AKI670" s="10">
        <f>SUM(AKH665:AKH669)</f>
        <v>165.3</v>
      </c>
      <c r="AKJ670" s="42"/>
      <c r="AKK670" s="2"/>
      <c r="AKN670" s="1"/>
      <c r="AKO670" s="1"/>
      <c r="AKP670" s="1"/>
      <c r="AKQ670" s="1"/>
      <c r="AKR670" s="10">
        <f>SUM(AKQ665:AKQ669)</f>
        <v>153.6</v>
      </c>
      <c r="AKS670" s="42"/>
      <c r="AKT670" s="2"/>
      <c r="AKW670" s="1"/>
      <c r="AKX670" s="1"/>
      <c r="AKY670" s="1"/>
      <c r="AKZ670" s="1"/>
      <c r="ALA670" s="10">
        <f>SUM(AKZ665:AKZ669)</f>
        <v>222</v>
      </c>
      <c r="ALB670" s="42"/>
      <c r="ALC670" s="2"/>
      <c r="ALF670" s="1"/>
      <c r="ALG670" s="1"/>
      <c r="ALH670" s="1"/>
      <c r="ALI670" s="1"/>
      <c r="ALJ670" s="10">
        <f>SUM(ALI665:ALI669)</f>
        <v>9.9</v>
      </c>
      <c r="ALK670" s="42"/>
      <c r="ALL670" s="2"/>
      <c r="ALO670" s="1"/>
      <c r="ALP670" s="1"/>
      <c r="ALQ670" s="1"/>
      <c r="ALR670" s="1"/>
      <c r="ALS670" s="10">
        <f>SUM(ALR665:ALR669)</f>
        <v>3.9000000000000004</v>
      </c>
      <c r="ALT670" s="42"/>
      <c r="ALU670" s="2"/>
      <c r="ALX670" s="1"/>
      <c r="ALY670" s="1"/>
      <c r="ALZ670" s="1"/>
      <c r="AMA670" s="1"/>
      <c r="AMB670" s="10">
        <f>SUM(AMA665:AMA669)</f>
        <v>53.199999999999996</v>
      </c>
      <c r="AMC670" s="42"/>
      <c r="AMD670" s="2"/>
      <c r="AMG670" s="1"/>
      <c r="AMH670" s="1"/>
      <c r="AMI670" s="1"/>
      <c r="AMJ670" s="1"/>
      <c r="AMK670" s="10">
        <f>SUM(AMJ665:AMJ669)</f>
        <v>277.5</v>
      </c>
      <c r="AML670" s="42"/>
      <c r="AMM670" s="2"/>
      <c r="AMP670" s="1"/>
      <c r="AMQ670" s="1"/>
      <c r="AMR670" s="1"/>
      <c r="AMS670" s="1"/>
      <c r="AMT670" s="10">
        <f>SUM(AMS665:AMS669)</f>
        <v>0</v>
      </c>
      <c r="AMU670" s="42"/>
      <c r="AMV670" s="2"/>
      <c r="AMY670" s="1"/>
      <c r="AMZ670" s="1"/>
      <c r="ANA670" s="1"/>
      <c r="ANB670" s="1"/>
      <c r="ANC670" s="10">
        <f>SUM(ANB665:ANB669)</f>
        <v>357.9</v>
      </c>
      <c r="AND670" s="42"/>
      <c r="ANE670" s="2"/>
      <c r="ANH670" s="1"/>
      <c r="ANI670" s="1"/>
      <c r="ANJ670" s="1"/>
      <c r="ANK670" s="1"/>
      <c r="ANL670" s="10">
        <f>SUM(ANK665:ANK669)</f>
        <v>112.5</v>
      </c>
      <c r="ANM670" s="42"/>
      <c r="ANN670" s="2"/>
      <c r="ANQ670" s="1"/>
      <c r="ANR670" s="1"/>
      <c r="ANS670" s="1"/>
      <c r="ANT670" s="1"/>
      <c r="ANU670" s="10">
        <f>SUM(ANT665:ANT669)</f>
        <v>112.7</v>
      </c>
      <c r="ANV670" s="42"/>
      <c r="ANW670" s="2"/>
      <c r="ANZ670" s="1"/>
      <c r="AOA670" s="1"/>
      <c r="AOB670" s="1"/>
      <c r="AOC670" s="1"/>
      <c r="AOD670" s="10">
        <f>SUM(AOC665:AOC669)</f>
        <v>51.1</v>
      </c>
      <c r="AOE670" s="42"/>
      <c r="AOF670" s="2"/>
      <c r="AOI670" s="1"/>
      <c r="AOJ670" s="1"/>
      <c r="AOK670" s="1"/>
      <c r="AOL670" s="1"/>
      <c r="AOM670" s="10">
        <f>SUM(AOL665:AOL669)</f>
        <v>61.099999999999994</v>
      </c>
      <c r="AON670" s="42"/>
      <c r="AOO670" s="2"/>
      <c r="AOR670" s="1"/>
      <c r="AOS670" s="1"/>
      <c r="AOT670" s="1"/>
      <c r="AOU670" s="1"/>
      <c r="AOV670" s="10">
        <f>SUM(AOU665:AOU669)</f>
        <v>329.6</v>
      </c>
      <c r="AOW670" s="42"/>
      <c r="AOX670" s="2"/>
      <c r="APA670" s="1"/>
      <c r="APB670" s="1"/>
      <c r="APC670" s="1"/>
      <c r="APD670" s="1"/>
      <c r="APE670" s="10">
        <f>SUM(APD665:APD669)</f>
        <v>150.1</v>
      </c>
      <c r="APF670" s="42"/>
      <c r="APG670" s="2"/>
      <c r="APJ670" s="1"/>
      <c r="APK670" s="1"/>
      <c r="APL670" s="1"/>
      <c r="APM670" s="1"/>
      <c r="APN670" s="10">
        <f>SUM(APM665:APM669)</f>
        <v>66.3</v>
      </c>
      <c r="APO670" s="42"/>
      <c r="APP670" s="2"/>
      <c r="APS670" s="1"/>
      <c r="APT670" s="1"/>
      <c r="APU670" s="1"/>
      <c r="APV670" s="1"/>
      <c r="APW670" s="10">
        <f>SUM(APV665:APV669)</f>
        <v>55.5</v>
      </c>
      <c r="APX670" s="42"/>
      <c r="APY670" s="2"/>
      <c r="AQB670" s="1"/>
      <c r="AQC670" s="1"/>
      <c r="AQD670" s="1"/>
      <c r="AQE670" s="1"/>
      <c r="AQF670" s="10">
        <f>SUM(AQE665:AQE669)</f>
        <v>89.5</v>
      </c>
      <c r="AQG670" s="42"/>
    </row>
    <row r="671" spans="1:1125" ht="15">
      <c r="A671" s="276"/>
      <c r="C671" s="268"/>
      <c r="G671" s="203" t="s">
        <v>125</v>
      </c>
      <c r="H671" s="203"/>
      <c r="I671" s="266"/>
      <c r="P671" s="203" t="s">
        <v>125</v>
      </c>
      <c r="Q671" s="203"/>
      <c r="R671" s="266"/>
      <c r="Y671" s="203" t="s">
        <v>125</v>
      </c>
      <c r="Z671" s="203"/>
      <c r="AA671" s="266"/>
      <c r="AH671" s="203" t="s">
        <v>125</v>
      </c>
      <c r="AI671" s="203"/>
      <c r="AJ671" s="266"/>
      <c r="AQ671" s="203" t="s">
        <v>125</v>
      </c>
      <c r="AR671" s="203"/>
      <c r="AS671" s="266"/>
      <c r="AZ671" s="203" t="s">
        <v>125</v>
      </c>
      <c r="BA671" s="203"/>
      <c r="BB671" s="266"/>
      <c r="BI671" s="203" t="s">
        <v>125</v>
      </c>
      <c r="BJ671" s="203"/>
      <c r="BK671" s="266"/>
      <c r="BR671" s="203" t="s">
        <v>125</v>
      </c>
      <c r="BS671" s="203"/>
      <c r="BT671" s="266"/>
      <c r="CA671" s="203" t="s">
        <v>125</v>
      </c>
      <c r="CB671" s="203"/>
      <c r="CC671" s="266"/>
      <c r="CJ671" s="203" t="s">
        <v>125</v>
      </c>
      <c r="CK671" s="203"/>
      <c r="CL671" s="266"/>
      <c r="CS671" s="203" t="s">
        <v>125</v>
      </c>
      <c r="CT671" s="203"/>
      <c r="CU671" s="266"/>
      <c r="DB671" s="203" t="s">
        <v>125</v>
      </c>
      <c r="DC671" s="203"/>
      <c r="DD671" s="266"/>
      <c r="DK671" s="203" t="s">
        <v>125</v>
      </c>
      <c r="DL671" s="203"/>
      <c r="DM671" s="266"/>
      <c r="DT671" s="203" t="s">
        <v>125</v>
      </c>
      <c r="DU671" s="203"/>
      <c r="DV671" s="266"/>
      <c r="EC671" s="203" t="s">
        <v>125</v>
      </c>
      <c r="ED671" s="203"/>
      <c r="EE671" s="266"/>
      <c r="EL671" s="203" t="s">
        <v>125</v>
      </c>
      <c r="EM671" s="203"/>
      <c r="EN671" s="266"/>
      <c r="EU671" s="203" t="s">
        <v>125</v>
      </c>
      <c r="EV671" s="203"/>
      <c r="EW671" s="266"/>
      <c r="FD671" s="203" t="s">
        <v>125</v>
      </c>
      <c r="FE671" s="203"/>
      <c r="FF671" s="266"/>
      <c r="FM671" s="203" t="s">
        <v>125</v>
      </c>
      <c r="FN671" s="203"/>
      <c r="FO671" s="266"/>
      <c r="FV671" s="203" t="s">
        <v>125</v>
      </c>
      <c r="FW671" s="203"/>
      <c r="FX671" s="266"/>
      <c r="GE671" s="203" t="s">
        <v>125</v>
      </c>
      <c r="GF671" s="203"/>
      <c r="GG671" s="266"/>
      <c r="GN671" s="203" t="s">
        <v>125</v>
      </c>
      <c r="GO671" s="203"/>
      <c r="GP671" s="266"/>
      <c r="GW671" s="203" t="s">
        <v>125</v>
      </c>
      <c r="GX671" s="203"/>
      <c r="GY671" s="266"/>
      <c r="HF671" s="203" t="s">
        <v>125</v>
      </c>
      <c r="HG671" s="203"/>
      <c r="HH671" s="266"/>
      <c r="HO671" s="203" t="s">
        <v>125</v>
      </c>
      <c r="HP671" s="203"/>
      <c r="HQ671" s="266"/>
      <c r="HR671" s="1"/>
      <c r="HV671" s="1"/>
      <c r="HW671" s="1"/>
      <c r="HX671" s="203" t="s">
        <v>125</v>
      </c>
      <c r="HY671" s="203"/>
      <c r="HZ671" s="266"/>
      <c r="IA671" s="1"/>
      <c r="IE671" s="1"/>
      <c r="IF671" s="1"/>
      <c r="IG671" s="203" t="s">
        <v>125</v>
      </c>
      <c r="IH671" s="203"/>
      <c r="II671" s="266"/>
      <c r="IJ671" s="1"/>
      <c r="IN671" s="1"/>
      <c r="IO671" s="1"/>
      <c r="IP671" s="203" t="s">
        <v>125</v>
      </c>
      <c r="IQ671" s="203"/>
      <c r="IR671" s="266"/>
      <c r="IS671" s="1"/>
      <c r="IW671" s="1"/>
      <c r="IX671" s="1"/>
      <c r="IY671" s="203" t="s">
        <v>125</v>
      </c>
      <c r="IZ671" s="203"/>
      <c r="JA671" s="266"/>
      <c r="JB671" s="1"/>
      <c r="JF671" s="1"/>
      <c r="JG671" s="1"/>
      <c r="JH671" s="203" t="s">
        <v>125</v>
      </c>
      <c r="JI671" s="203"/>
      <c r="JJ671" s="266"/>
      <c r="JK671" s="1"/>
      <c r="JO671" s="1"/>
      <c r="JP671" s="1"/>
      <c r="JQ671" s="203" t="s">
        <v>125</v>
      </c>
      <c r="JR671" s="203"/>
      <c r="JS671" s="266"/>
      <c r="JT671" s="1"/>
      <c r="JX671" s="1"/>
      <c r="JY671" s="1"/>
      <c r="JZ671" s="203" t="s">
        <v>125</v>
      </c>
      <c r="KA671" s="203"/>
      <c r="KB671" s="266"/>
      <c r="KC671" s="1"/>
      <c r="KG671" s="1"/>
      <c r="KH671" s="1"/>
      <c r="KI671" s="203" t="s">
        <v>125</v>
      </c>
      <c r="KJ671" s="203"/>
      <c r="KK671" s="266"/>
      <c r="KL671" s="1"/>
      <c r="KP671" s="1"/>
      <c r="KQ671" s="1"/>
      <c r="KR671" s="203" t="s">
        <v>125</v>
      </c>
      <c r="KS671" s="203"/>
      <c r="KT671" s="266"/>
      <c r="KU671" s="1"/>
      <c r="KV671" s="269"/>
      <c r="KY671" s="1"/>
      <c r="KZ671" s="1"/>
      <c r="LA671" s="203" t="s">
        <v>125</v>
      </c>
      <c r="LB671" s="203"/>
      <c r="LC671" s="266"/>
      <c r="LD671" s="1"/>
      <c r="LH671" s="1"/>
      <c r="LI671" s="1"/>
      <c r="LJ671" s="203" t="s">
        <v>125</v>
      </c>
      <c r="LK671" s="203"/>
      <c r="LL671" s="266"/>
      <c r="LM671" s="1"/>
      <c r="LQ671" s="1"/>
      <c r="LR671" s="1"/>
      <c r="LS671" s="203" t="s">
        <v>125</v>
      </c>
      <c r="LT671" s="203"/>
      <c r="LU671" s="266"/>
      <c r="LV671" s="1"/>
      <c r="LZ671" s="1"/>
      <c r="MA671" s="1"/>
      <c r="MB671" s="203" t="s">
        <v>125</v>
      </c>
      <c r="MC671" s="203"/>
      <c r="MD671" s="266"/>
      <c r="ME671" s="1"/>
      <c r="MI671" s="1"/>
      <c r="MJ671" s="1"/>
      <c r="MK671" s="203" t="s">
        <v>125</v>
      </c>
      <c r="ML671" s="203"/>
      <c r="MM671" s="266"/>
      <c r="MN671" s="1"/>
      <c r="MR671" s="1"/>
      <c r="MS671" s="1"/>
      <c r="MT671" s="203" t="s">
        <v>125</v>
      </c>
      <c r="MU671" s="203"/>
      <c r="MV671" s="266"/>
      <c r="MW671" s="1"/>
      <c r="NA671" s="1"/>
      <c r="NB671" s="1"/>
      <c r="NC671" s="203" t="s">
        <v>125</v>
      </c>
      <c r="ND671" s="203"/>
      <c r="NE671" s="266"/>
      <c r="NF671" s="1"/>
      <c r="NJ671" s="1"/>
      <c r="NK671" s="1"/>
      <c r="NL671" s="203" t="s">
        <v>125</v>
      </c>
      <c r="NM671" s="203"/>
      <c r="NN671" s="266"/>
      <c r="NO671" s="1"/>
      <c r="NS671" s="1"/>
      <c r="NT671" s="1"/>
      <c r="NU671" s="203" t="s">
        <v>125</v>
      </c>
      <c r="NV671" s="203"/>
      <c r="NW671" s="266"/>
      <c r="NX671" s="1"/>
      <c r="OB671" s="1"/>
      <c r="OC671" s="1"/>
      <c r="OD671" s="203" t="s">
        <v>125</v>
      </c>
      <c r="OE671" s="203"/>
      <c r="OF671" s="266"/>
      <c r="OG671" s="1"/>
      <c r="OK671" s="1"/>
      <c r="OL671" s="1"/>
      <c r="OM671" s="203" t="s">
        <v>125</v>
      </c>
      <c r="ON671" s="203"/>
      <c r="OO671" s="266"/>
      <c r="OP671" s="1"/>
      <c r="OT671" s="1"/>
      <c r="OU671" s="1"/>
      <c r="OV671" s="203" t="s">
        <v>125</v>
      </c>
      <c r="OW671" s="203"/>
      <c r="OX671" s="266"/>
      <c r="OY671" s="1"/>
      <c r="PC671" s="1"/>
      <c r="PD671" s="1"/>
      <c r="PE671" s="203" t="s">
        <v>125</v>
      </c>
      <c r="PF671" s="203"/>
      <c r="PG671" s="266"/>
      <c r="PH671" s="1"/>
      <c r="PL671" s="1"/>
      <c r="PM671" s="1"/>
      <c r="PN671" s="203" t="s">
        <v>125</v>
      </c>
      <c r="PO671" s="203"/>
      <c r="PP671" s="266"/>
      <c r="PQ671" s="1"/>
      <c r="PU671" s="1"/>
      <c r="PV671" s="1"/>
      <c r="PW671" s="203" t="s">
        <v>125</v>
      </c>
      <c r="PX671" s="203"/>
      <c r="PY671" s="266"/>
      <c r="PZ671" s="1"/>
      <c r="QD671" s="1"/>
      <c r="QE671" s="1"/>
      <c r="QF671" s="203" t="s">
        <v>125</v>
      </c>
      <c r="QG671" s="203"/>
      <c r="QH671" s="266"/>
      <c r="QI671" s="1"/>
      <c r="QM671" s="1"/>
      <c r="QN671" s="1"/>
      <c r="QO671" s="203" t="s">
        <v>125</v>
      </c>
      <c r="QP671" s="203"/>
      <c r="QQ671" s="266"/>
      <c r="QR671" s="1"/>
      <c r="QV671" s="1"/>
      <c r="QW671" s="1"/>
      <c r="QX671" s="203" t="s">
        <v>125</v>
      </c>
      <c r="QY671" s="203"/>
      <c r="QZ671" s="266"/>
      <c r="RA671" s="1"/>
      <c r="RE671" s="1"/>
      <c r="RF671" s="1"/>
      <c r="RG671" s="203" t="s">
        <v>125</v>
      </c>
      <c r="RH671" s="203"/>
      <c r="RI671" s="266"/>
      <c r="RJ671" s="1"/>
      <c r="RN671" s="1"/>
      <c r="RO671" s="1"/>
      <c r="RP671" s="203" t="s">
        <v>125</v>
      </c>
      <c r="RQ671" s="203"/>
      <c r="RR671" s="266"/>
      <c r="RS671" s="2"/>
      <c r="SA671" s="42"/>
      <c r="SB671" s="2"/>
      <c r="SJ671" s="42"/>
      <c r="SK671" s="2"/>
      <c r="SS671" s="42"/>
      <c r="ST671" s="2"/>
      <c r="TB671" s="42"/>
      <c r="TC671" s="2"/>
      <c r="TK671" s="42"/>
      <c r="TL671" s="2"/>
      <c r="TT671" s="42"/>
      <c r="TU671" s="2"/>
      <c r="UC671" s="42"/>
      <c r="UD671" s="2"/>
      <c r="UL671" s="42"/>
      <c r="UM671" s="2"/>
      <c r="UU671" s="42"/>
      <c r="UV671" s="2"/>
      <c r="VD671" s="42"/>
      <c r="VE671" s="2"/>
      <c r="VM671" s="42"/>
      <c r="VN671" s="2"/>
      <c r="VV671" s="42"/>
      <c r="VW671" s="2"/>
      <c r="WE671" s="42"/>
      <c r="WF671" s="2"/>
      <c r="WN671" s="42"/>
      <c r="WO671" s="2"/>
      <c r="WW671" s="42"/>
      <c r="WX671" s="2"/>
      <c r="XF671" s="42"/>
      <c r="XG671" s="2"/>
      <c r="XO671" s="42"/>
      <c r="XP671" s="2"/>
      <c r="XX671" s="42"/>
      <c r="XY671" s="2"/>
      <c r="YG671" s="42"/>
      <c r="YH671" s="2"/>
      <c r="YP671" s="42"/>
      <c r="YQ671" s="2"/>
      <c r="YY671" s="42"/>
      <c r="YZ671" s="2"/>
      <c r="ZH671" s="42"/>
      <c r="ZI671" s="2"/>
      <c r="ZQ671" s="42"/>
      <c r="ZR671" s="2"/>
      <c r="ZZ671" s="42"/>
      <c r="AAA671" s="2"/>
      <c r="AAI671" s="42"/>
      <c r="AAJ671" s="2"/>
      <c r="AAR671" s="42"/>
      <c r="AAS671" s="2"/>
      <c r="ABA671" s="42"/>
      <c r="ABB671" s="2"/>
      <c r="ABJ671" s="42"/>
      <c r="ABK671" s="2"/>
      <c r="ABS671" s="42"/>
      <c r="ABT671" s="2"/>
      <c r="ACB671" s="42"/>
      <c r="ACC671" s="2"/>
      <c r="ACK671" s="42"/>
      <c r="ACL671" s="2"/>
      <c r="ACT671" s="42"/>
      <c r="ACU671" s="2"/>
      <c r="ADC671" s="42"/>
      <c r="ADD671" s="2"/>
      <c r="ADL671" s="42"/>
      <c r="ADM671" s="2"/>
      <c r="ADU671" s="42"/>
      <c r="ADV671" s="2"/>
      <c r="AED671" s="42"/>
      <c r="AEE671" s="2"/>
      <c r="AEM671" s="42"/>
      <c r="AEN671" s="2"/>
      <c r="AEV671" s="42"/>
      <c r="AEW671" s="2"/>
      <c r="AFE671" s="42"/>
      <c r="AFF671" s="2"/>
      <c r="AFN671" s="42"/>
      <c r="AFO671" s="2"/>
      <c r="AFW671" s="42"/>
      <c r="AFX671" s="2"/>
      <c r="AGF671" s="42"/>
      <c r="AGG671" s="2"/>
      <c r="AGO671" s="42"/>
      <c r="AGP671" s="2"/>
      <c r="AGX671" s="42"/>
      <c r="AGY671" s="2"/>
      <c r="AHG671" s="42"/>
      <c r="AHH671" s="2"/>
      <c r="AHP671" s="42"/>
      <c r="AHQ671" s="2"/>
      <c r="AHY671" s="42"/>
      <c r="AHZ671" s="2"/>
      <c r="AIH671" s="42"/>
      <c r="AII671" s="2"/>
      <c r="AIQ671" s="42"/>
      <c r="AIR671" s="2"/>
      <c r="AIZ671" s="42"/>
      <c r="AJA671" s="2"/>
      <c r="AJI671" s="42"/>
      <c r="AJJ671" s="2"/>
      <c r="AJR671" s="42"/>
      <c r="AJS671" s="2"/>
      <c r="AKA671" s="42"/>
      <c r="AKB671" s="2"/>
      <c r="AKJ671" s="42"/>
      <c r="AKK671" s="2"/>
      <c r="AKS671" s="42"/>
      <c r="AKT671" s="2"/>
      <c r="ALB671" s="42"/>
      <c r="ALC671" s="2"/>
      <c r="ALK671" s="42"/>
      <c r="ALL671" s="2"/>
      <c r="ALT671" s="42"/>
      <c r="ALU671" s="2"/>
      <c r="AMC671" s="42"/>
      <c r="AMD671" s="2"/>
      <c r="AML671" s="42"/>
      <c r="AMM671" s="2"/>
      <c r="AMU671" s="42"/>
      <c r="AMV671" s="2"/>
      <c r="AND671" s="42"/>
      <c r="ANE671" s="2"/>
      <c r="ANM671" s="42"/>
      <c r="ANN671" s="2"/>
      <c r="ANV671" s="42"/>
      <c r="ANW671" s="2"/>
      <c r="AOE671" s="42"/>
      <c r="AOF671" s="2"/>
      <c r="AON671" s="42"/>
      <c r="AOO671" s="2"/>
      <c r="AOW671" s="42"/>
      <c r="AOX671" s="2"/>
      <c r="APF671" s="42"/>
      <c r="APG671" s="2"/>
      <c r="APO671" s="42"/>
      <c r="APP671" s="2"/>
      <c r="APX671" s="42"/>
      <c r="APY671" s="2"/>
      <c r="AQG671" s="42"/>
    </row>
    <row r="672" spans="1:1125" s="100" customFormat="1" ht="15.75">
      <c r="A672" s="57"/>
      <c r="E672" s="15" t="s">
        <v>1552</v>
      </c>
      <c r="F672" s="57"/>
      <c r="G672" s="205">
        <f>SUM(G599:G669)</f>
        <v>13597.8</v>
      </c>
      <c r="H672" s="57"/>
      <c r="I672" s="272"/>
      <c r="J672" s="57"/>
      <c r="N672" s="15" t="s">
        <v>1552</v>
      </c>
      <c r="O672" s="57"/>
      <c r="P672" s="205">
        <f>SUM(P599:P669)</f>
        <v>14245.400000000003</v>
      </c>
      <c r="Q672" s="57"/>
      <c r="R672" s="272"/>
      <c r="S672" s="57"/>
      <c r="W672" s="15" t="s">
        <v>1552</v>
      </c>
      <c r="X672" s="57"/>
      <c r="Y672" s="205">
        <f>SUM(Y599:Y669)</f>
        <v>14067.499999999998</v>
      </c>
      <c r="Z672" s="57"/>
      <c r="AA672" s="272"/>
      <c r="AB672" s="57"/>
      <c r="AF672" s="15" t="s">
        <v>1552</v>
      </c>
      <c r="AG672" s="57"/>
      <c r="AH672" s="205">
        <f>SUM(AH599:AH669)</f>
        <v>14525.499999999998</v>
      </c>
      <c r="AI672" s="57"/>
      <c r="AJ672" s="272"/>
      <c r="AK672" s="57"/>
      <c r="AO672" s="15" t="s">
        <v>1552</v>
      </c>
      <c r="AP672" s="57"/>
      <c r="AQ672" s="205">
        <f>SUM(AQ599:AQ669)</f>
        <v>15226.000000000005</v>
      </c>
      <c r="AR672" s="57"/>
      <c r="AS672" s="272"/>
      <c r="AT672" s="57"/>
      <c r="AX672" s="15" t="s">
        <v>1552</v>
      </c>
      <c r="AY672" s="57"/>
      <c r="AZ672" s="205">
        <f>SUM(AZ599:AZ669)</f>
        <v>13583.500000000002</v>
      </c>
      <c r="BA672" s="57"/>
      <c r="BB672" s="272"/>
      <c r="BC672" s="57"/>
      <c r="BG672" s="15" t="s">
        <v>1552</v>
      </c>
      <c r="BH672" s="57"/>
      <c r="BI672" s="205">
        <f>SUM(BI599:BI669)</f>
        <v>13941.299999999997</v>
      </c>
      <c r="BJ672" s="57"/>
      <c r="BK672" s="272"/>
      <c r="BL672" s="57"/>
      <c r="BP672" s="15" t="s">
        <v>1552</v>
      </c>
      <c r="BQ672" s="57"/>
      <c r="BR672" s="205">
        <f>SUM(BR599:BR669)</f>
        <v>14858.499999999998</v>
      </c>
      <c r="BS672" s="57"/>
      <c r="BT672" s="272"/>
      <c r="BU672" s="57"/>
      <c r="BY672" s="15" t="s">
        <v>1552</v>
      </c>
      <c r="BZ672" s="57"/>
      <c r="CA672" s="205">
        <f>SUM(CA599:CA669)</f>
        <v>13896.999999999996</v>
      </c>
      <c r="CB672" s="57"/>
      <c r="CC672" s="272"/>
      <c r="CD672" s="57"/>
      <c r="CH672" s="15" t="s">
        <v>1552</v>
      </c>
      <c r="CI672" s="57"/>
      <c r="CJ672" s="205">
        <f>SUM(CJ599:CJ669)</f>
        <v>13996.599999999997</v>
      </c>
      <c r="CK672" s="57"/>
      <c r="CL672" s="272"/>
      <c r="CM672" s="57"/>
      <c r="CQ672" s="15" t="s">
        <v>1552</v>
      </c>
      <c r="CR672" s="57"/>
      <c r="CS672" s="205">
        <f>SUM(CS599:CS669)</f>
        <v>13426.499999999998</v>
      </c>
      <c r="CT672" s="57"/>
      <c r="CU672" s="272"/>
      <c r="CV672" s="57"/>
      <c r="CZ672" s="15" t="s">
        <v>1552</v>
      </c>
      <c r="DA672" s="57"/>
      <c r="DB672" s="205">
        <f>SUM(DB599:DB669)</f>
        <v>14878.699999999999</v>
      </c>
      <c r="DC672" s="57"/>
      <c r="DD672" s="272"/>
      <c r="DE672" s="57"/>
      <c r="DI672" s="15" t="s">
        <v>1552</v>
      </c>
      <c r="DJ672" s="57"/>
      <c r="DK672" s="205">
        <f>SUM(DK599:DK669)</f>
        <v>13674.2</v>
      </c>
      <c r="DL672" s="57"/>
      <c r="DM672" s="272"/>
      <c r="DN672" s="57"/>
      <c r="DR672" s="15" t="s">
        <v>1552</v>
      </c>
      <c r="DS672" s="57"/>
      <c r="DT672" s="205">
        <f>SUM(DT599:DT669)</f>
        <v>13334.900000000003</v>
      </c>
      <c r="DU672" s="57"/>
      <c r="DV672" s="272"/>
      <c r="DW672" s="57"/>
      <c r="EA672" s="15" t="s">
        <v>1552</v>
      </c>
      <c r="EB672" s="57"/>
      <c r="EC672" s="205" t="e">
        <f>SUM(EC599:EC669)</f>
        <v>#N/A</v>
      </c>
      <c r="ED672" s="57"/>
      <c r="EE672" s="272"/>
      <c r="EF672" s="57"/>
      <c r="EJ672" s="15" t="s">
        <v>1552</v>
      </c>
      <c r="EK672" s="57"/>
      <c r="EL672" s="205">
        <f>SUM(EL599:EL669)</f>
        <v>11377.699999999999</v>
      </c>
      <c r="EM672" s="57"/>
      <c r="EN672" s="272"/>
      <c r="EO672" s="57"/>
      <c r="ES672" s="15" t="s">
        <v>1552</v>
      </c>
      <c r="ET672" s="57"/>
      <c r="EU672" s="205">
        <f>SUM(EU599:EU669)</f>
        <v>14004.849999999999</v>
      </c>
      <c r="EV672" s="57"/>
      <c r="EW672" s="272"/>
      <c r="EX672" s="57"/>
      <c r="FB672" s="15" t="s">
        <v>1552</v>
      </c>
      <c r="FC672" s="57"/>
      <c r="FD672" s="205">
        <f>SUM(FD599:FD669)</f>
        <v>11691.199999999997</v>
      </c>
      <c r="FE672" s="57"/>
      <c r="FF672" s="272"/>
      <c r="FG672" s="57"/>
      <c r="FK672" s="15" t="s">
        <v>1552</v>
      </c>
      <c r="FL672" s="57"/>
      <c r="FM672" s="205">
        <f>SUM(FM599:FM669)</f>
        <v>14432.699999999995</v>
      </c>
      <c r="FN672" s="57"/>
      <c r="FO672" s="272"/>
      <c r="FP672" s="57"/>
      <c r="FT672" s="15" t="s">
        <v>1552</v>
      </c>
      <c r="FU672" s="57"/>
      <c r="FV672" s="205">
        <f>SUM(FV599:FV669)</f>
        <v>14054.599999999999</v>
      </c>
      <c r="FW672" s="57"/>
      <c r="FX672" s="272"/>
      <c r="FY672" s="57"/>
      <c r="GC672" s="15" t="s">
        <v>1552</v>
      </c>
      <c r="GD672" s="57"/>
      <c r="GE672" s="205">
        <f>SUM(GE599:GE669)</f>
        <v>13102.299999999994</v>
      </c>
      <c r="GF672" s="57"/>
      <c r="GG672" s="272"/>
      <c r="GH672" s="57"/>
      <c r="GL672" s="15" t="s">
        <v>1552</v>
      </c>
      <c r="GM672" s="57"/>
      <c r="GN672" s="205">
        <f>SUM(GN599:GN669)</f>
        <v>13230.3</v>
      </c>
      <c r="GO672" s="57"/>
      <c r="GP672" s="272"/>
      <c r="GQ672" s="57"/>
      <c r="GU672" s="15" t="s">
        <v>1552</v>
      </c>
      <c r="GV672" s="57"/>
      <c r="GW672" s="205">
        <f>SUM(GW599:GW669)</f>
        <v>13636.499999999998</v>
      </c>
      <c r="GX672" s="57"/>
      <c r="GY672" s="272"/>
      <c r="GZ672" s="57"/>
      <c r="HD672" s="15" t="s">
        <v>1552</v>
      </c>
      <c r="HE672" s="57"/>
      <c r="HF672" s="205">
        <f>SUM(HF599:HF669)</f>
        <v>14053.600000000004</v>
      </c>
      <c r="HG672" s="57"/>
      <c r="HH672" s="272"/>
      <c r="HI672" s="57"/>
      <c r="HM672" s="15" t="s">
        <v>1552</v>
      </c>
      <c r="HN672" s="57"/>
      <c r="HO672" s="205">
        <f>SUM(HO599:HO669)</f>
        <v>14973.500000000002</v>
      </c>
      <c r="HP672" s="57"/>
      <c r="HQ672" s="272"/>
      <c r="HR672" s="57"/>
      <c r="HV672" s="15" t="s">
        <v>1552</v>
      </c>
      <c r="HW672" s="57"/>
      <c r="HX672" s="205">
        <f>SUM(HX599:HX669)</f>
        <v>12616.9</v>
      </c>
      <c r="HY672" s="57"/>
      <c r="HZ672" s="272"/>
      <c r="IA672" s="57"/>
      <c r="IE672" s="15" t="s">
        <v>1552</v>
      </c>
      <c r="IF672" s="57"/>
      <c r="IG672" s="205" t="e">
        <f>SUM(IG599:IG669)</f>
        <v>#N/A</v>
      </c>
      <c r="IH672" s="57"/>
      <c r="II672" s="272"/>
      <c r="IJ672" s="57"/>
      <c r="IN672" s="15" t="s">
        <v>1552</v>
      </c>
      <c r="IO672" s="57"/>
      <c r="IP672" s="205">
        <f>SUM(IP599:IP669)</f>
        <v>13640.600000000006</v>
      </c>
      <c r="IQ672" s="57"/>
      <c r="IR672" s="272"/>
      <c r="IS672" s="57"/>
      <c r="IU672" s="15"/>
      <c r="IW672" s="15" t="s">
        <v>1552</v>
      </c>
      <c r="IX672" s="57"/>
      <c r="IY672" s="205">
        <f>SUM(IY599:IY669)</f>
        <v>11214.900000000001</v>
      </c>
      <c r="IZ672" s="57"/>
      <c r="JA672" s="272"/>
      <c r="JB672" s="57"/>
      <c r="JF672" s="15" t="s">
        <v>1552</v>
      </c>
      <c r="JG672" s="57"/>
      <c r="JH672" s="205">
        <f>SUM(JH599:JH669)</f>
        <v>12196.9</v>
      </c>
      <c r="JI672" s="57"/>
      <c r="JJ672" s="272"/>
      <c r="JK672" s="57"/>
      <c r="JO672" s="15" t="s">
        <v>1552</v>
      </c>
      <c r="JP672" s="57"/>
      <c r="JQ672" s="205">
        <f>SUM(JQ599:JQ669)</f>
        <v>10487.300000000005</v>
      </c>
      <c r="JR672" s="57"/>
      <c r="JS672" s="272"/>
      <c r="JT672" s="57"/>
      <c r="JX672" s="15" t="s">
        <v>1552</v>
      </c>
      <c r="JY672" s="57"/>
      <c r="JZ672" s="205">
        <f>SUM(JZ599:JZ669)</f>
        <v>12716.499999999998</v>
      </c>
      <c r="KA672" s="57"/>
      <c r="KB672" s="272"/>
      <c r="KC672" s="57"/>
      <c r="KG672" s="15" t="s">
        <v>1552</v>
      </c>
      <c r="KH672" s="57"/>
      <c r="KI672" s="205">
        <f>SUM(KI599:KI669)</f>
        <v>11468</v>
      </c>
      <c r="KJ672" s="57"/>
      <c r="KK672" s="272"/>
      <c r="KL672" s="57"/>
      <c r="KP672" s="15" t="s">
        <v>1552</v>
      </c>
      <c r="KQ672" s="57"/>
      <c r="KR672" s="205">
        <f>SUM(KR599:KR669)</f>
        <v>11752.7</v>
      </c>
      <c r="KS672" s="57"/>
      <c r="KT672" s="272"/>
      <c r="KU672" s="57"/>
      <c r="KY672" s="15" t="s">
        <v>1552</v>
      </c>
      <c r="KZ672" s="57"/>
      <c r="LA672" s="205">
        <f>SUM(LA599:LA669)</f>
        <v>13118.5</v>
      </c>
      <c r="LB672" s="57"/>
      <c r="LC672" s="272"/>
      <c r="LD672" s="57"/>
      <c r="LH672" s="15" t="s">
        <v>1552</v>
      </c>
      <c r="LI672" s="57"/>
      <c r="LJ672" s="205">
        <f>SUM(LJ599:LJ669)</f>
        <v>12489.599999999999</v>
      </c>
      <c r="LK672" s="57"/>
      <c r="LL672" s="272"/>
      <c r="LM672" s="57"/>
      <c r="LQ672" s="15" t="s">
        <v>1552</v>
      </c>
      <c r="LR672" s="57"/>
      <c r="LS672" s="205">
        <f>SUM(LS599:LS669)</f>
        <v>14335.2</v>
      </c>
      <c r="LT672" s="57"/>
      <c r="LU672" s="272"/>
      <c r="LV672" s="57"/>
      <c r="LZ672" s="15" t="s">
        <v>1552</v>
      </c>
      <c r="MA672" s="57"/>
      <c r="MB672" s="205">
        <f>SUM(MB599:MB669)</f>
        <v>11023.400000000007</v>
      </c>
      <c r="MC672" s="57"/>
      <c r="MD672" s="272"/>
      <c r="ME672" s="57"/>
      <c r="MI672" s="15" t="s">
        <v>1552</v>
      </c>
      <c r="MJ672" s="57"/>
      <c r="MK672" s="205">
        <f>SUM(MK599:MK669)</f>
        <v>14108.000000000009</v>
      </c>
      <c r="ML672" s="57"/>
      <c r="MM672" s="272"/>
      <c r="MN672" s="57"/>
      <c r="MR672" s="15" t="s">
        <v>1552</v>
      </c>
      <c r="MS672" s="57"/>
      <c r="MT672" s="205">
        <f>SUM(MT599:MT669)</f>
        <v>12436.800000000003</v>
      </c>
      <c r="MU672" s="57"/>
      <c r="MV672" s="272"/>
      <c r="MW672" s="57"/>
      <c r="NA672" s="15" t="s">
        <v>1552</v>
      </c>
      <c r="NB672" s="57"/>
      <c r="NC672" s="205">
        <f>SUM(NC599:NC669)</f>
        <v>12952.8</v>
      </c>
      <c r="ND672" s="57"/>
      <c r="NE672" s="272"/>
      <c r="NF672" s="57"/>
      <c r="NJ672" s="15" t="s">
        <v>1552</v>
      </c>
      <c r="NK672" s="57"/>
      <c r="NL672" s="205">
        <f>SUM(NL599:NL669)</f>
        <v>10177.100000000002</v>
      </c>
      <c r="NM672" s="57"/>
      <c r="NN672" s="272"/>
      <c r="NO672" s="57"/>
      <c r="NS672" s="15" t="s">
        <v>1552</v>
      </c>
      <c r="NT672" s="57"/>
      <c r="NU672" s="205">
        <f>SUM(NU599:NU669)</f>
        <v>11036.900000000003</v>
      </c>
      <c r="NV672" s="57"/>
      <c r="NW672" s="272"/>
      <c r="NX672" s="57"/>
      <c r="OB672" s="15" t="s">
        <v>1552</v>
      </c>
      <c r="OC672" s="57"/>
      <c r="OD672" s="205">
        <f>SUM(OD599:OD669)</f>
        <v>8218.8000000000011</v>
      </c>
      <c r="OE672" s="57"/>
      <c r="OF672" s="272"/>
      <c r="OG672" s="57"/>
      <c r="OK672" s="15" t="s">
        <v>1552</v>
      </c>
      <c r="OL672" s="57"/>
      <c r="OM672" s="205">
        <f>SUM(OM599:OM669)</f>
        <v>13321.5</v>
      </c>
      <c r="ON672" s="57"/>
      <c r="OO672" s="272"/>
      <c r="OP672" s="57"/>
      <c r="OT672" s="15" t="s">
        <v>1552</v>
      </c>
      <c r="OU672" s="57"/>
      <c r="OV672" s="205">
        <f>SUM(OV599:OV669)</f>
        <v>8870.6999999999971</v>
      </c>
      <c r="OW672" s="57"/>
      <c r="OX672" s="272"/>
      <c r="OY672" s="57"/>
      <c r="PC672" s="15" t="s">
        <v>1552</v>
      </c>
      <c r="PD672" s="57"/>
      <c r="PE672" s="205">
        <f>SUM(PE599:PE669)</f>
        <v>13572.500000000007</v>
      </c>
      <c r="PF672" s="57"/>
      <c r="PG672" s="272"/>
      <c r="PH672" s="57"/>
      <c r="PL672" s="15" t="s">
        <v>1552</v>
      </c>
      <c r="PM672" s="57"/>
      <c r="PN672" s="205">
        <f>SUM(PN599:PN669)</f>
        <v>13453.500000000002</v>
      </c>
      <c r="PO672" s="57"/>
      <c r="PP672" s="272"/>
      <c r="PQ672" s="57"/>
      <c r="PU672" s="15" t="s">
        <v>1552</v>
      </c>
      <c r="PV672" s="57"/>
      <c r="PW672" s="205" t="e">
        <f>SUM(PW599:PW669)</f>
        <v>#N/A</v>
      </c>
      <c r="PX672" s="57"/>
      <c r="PY672" s="272"/>
      <c r="PZ672" s="57"/>
      <c r="QD672" s="15" t="s">
        <v>1552</v>
      </c>
      <c r="QE672" s="57"/>
      <c r="QF672" s="205">
        <f>SUM(QF599:QF669)</f>
        <v>10373.499999999998</v>
      </c>
      <c r="QG672" s="57"/>
      <c r="QH672" s="272"/>
      <c r="QI672" s="57"/>
      <c r="QM672" s="15" t="s">
        <v>1552</v>
      </c>
      <c r="QN672" s="57"/>
      <c r="QO672" s="205">
        <f>SUM(QO599:QO669)</f>
        <v>12183.249999999998</v>
      </c>
      <c r="QP672" s="57"/>
      <c r="QQ672" s="272"/>
      <c r="QR672" s="57"/>
      <c r="QV672" s="15" t="s">
        <v>1552</v>
      </c>
      <c r="QW672" s="57"/>
      <c r="QX672" s="205">
        <f>SUM(QX599:QX669)</f>
        <v>12994.100000000004</v>
      </c>
      <c r="QY672" s="57"/>
      <c r="QZ672" s="272"/>
      <c r="RA672" s="57"/>
      <c r="RE672" s="15" t="s">
        <v>1552</v>
      </c>
      <c r="RF672" s="57"/>
      <c r="RG672" s="205">
        <f>SUM(RG599:RG669)</f>
        <v>12092.800000000001</v>
      </c>
      <c r="RH672" s="57"/>
      <c r="RI672" s="272"/>
      <c r="RJ672" s="57"/>
      <c r="RN672" s="15" t="s">
        <v>1552</v>
      </c>
      <c r="RO672" s="57"/>
      <c r="RP672" s="205" t="e">
        <f>SUM(RP599:RP669)</f>
        <v>#N/A</v>
      </c>
      <c r="RQ672" s="57"/>
      <c r="RR672" s="272"/>
      <c r="RS672" s="182"/>
      <c r="RW672" s="15" t="s">
        <v>1552</v>
      </c>
      <c r="RY672" s="205">
        <f>SUM(RY599:RY669)</f>
        <v>15521.5</v>
      </c>
      <c r="SA672" s="274"/>
      <c r="SB672" s="182"/>
      <c r="SF672" s="15" t="s">
        <v>1552</v>
      </c>
      <c r="SH672" s="205">
        <f>SUM(SH599:SH669)</f>
        <v>14492.8</v>
      </c>
      <c r="SJ672" s="274"/>
      <c r="SK672" s="182"/>
      <c r="SO672" s="15" t="s">
        <v>1552</v>
      </c>
      <c r="SQ672" s="205">
        <f>SUM(SQ599:SQ669)</f>
        <v>13457.5</v>
      </c>
      <c r="SS672" s="274"/>
      <c r="ST672" s="182"/>
      <c r="SX672" s="15" t="s">
        <v>1552</v>
      </c>
      <c r="SZ672" s="205">
        <f>SUM(SZ599:SZ669)</f>
        <v>9961.8000000000029</v>
      </c>
      <c r="TB672" s="274"/>
      <c r="TC672" s="182"/>
      <c r="TG672" s="15" t="s">
        <v>1552</v>
      </c>
      <c r="TI672" s="205">
        <f>SUM(TI599:TI669)</f>
        <v>12695.999999999996</v>
      </c>
      <c r="TK672" s="274"/>
      <c r="TL672" s="182"/>
      <c r="TP672" s="15" t="s">
        <v>1552</v>
      </c>
      <c r="TR672" s="205">
        <f>SUM(TR599:TR669)</f>
        <v>10697.500000000002</v>
      </c>
      <c r="TT672" s="274"/>
      <c r="TU672" s="182"/>
      <c r="TY672" s="15" t="s">
        <v>1552</v>
      </c>
      <c r="UA672" s="205">
        <f>SUM(UA599:UA669)</f>
        <v>11727.000000000004</v>
      </c>
      <c r="UC672" s="274"/>
      <c r="UD672" s="182"/>
      <c r="UH672" s="15" t="s">
        <v>1552</v>
      </c>
      <c r="UJ672" s="205" t="e">
        <f>SUM(UJ599:UJ669)</f>
        <v>#N/A</v>
      </c>
      <c r="UL672" s="274"/>
      <c r="UM672" s="182"/>
      <c r="UQ672" s="15" t="s">
        <v>1552</v>
      </c>
      <c r="US672" s="205">
        <f>SUM(US599:US669)</f>
        <v>13064.099999999997</v>
      </c>
      <c r="UU672" s="274"/>
      <c r="UV672" s="182"/>
      <c r="UZ672" s="15" t="s">
        <v>1552</v>
      </c>
      <c r="VB672" s="205">
        <f>SUM(VB599:VB669)</f>
        <v>11304.100000000002</v>
      </c>
      <c r="VD672" s="274"/>
      <c r="VE672" s="182"/>
      <c r="VI672" s="15" t="s">
        <v>1552</v>
      </c>
      <c r="VK672" s="205">
        <f>SUM(VK599:VK669)</f>
        <v>12056.400000000003</v>
      </c>
      <c r="VM672" s="274"/>
      <c r="VN672" s="182"/>
      <c r="VR672" s="15" t="s">
        <v>1552</v>
      </c>
      <c r="VT672" s="205">
        <f>SUM(VT599:VT669)</f>
        <v>8874.1999999999971</v>
      </c>
      <c r="VV672" s="274"/>
      <c r="VW672" s="182"/>
      <c r="WA672" s="15" t="s">
        <v>1552</v>
      </c>
      <c r="WC672" s="205" t="e">
        <f>SUM(WC599:WC669)</f>
        <v>#N/A</v>
      </c>
      <c r="WE672" s="274"/>
      <c r="WF672" s="182"/>
      <c r="WJ672" s="15" t="s">
        <v>1552</v>
      </c>
      <c r="WL672" s="205">
        <f>SUM(WL599:WL669)</f>
        <v>9473.4000000000033</v>
      </c>
      <c r="WN672" s="274"/>
      <c r="WO672" s="182"/>
      <c r="WS672" s="15" t="s">
        <v>1552</v>
      </c>
      <c r="WU672" s="205" t="e">
        <f>SUM(WU599:WU669)</f>
        <v>#N/A</v>
      </c>
      <c r="WW672" s="274"/>
      <c r="WX672" s="182"/>
      <c r="XB672" s="15" t="s">
        <v>1552</v>
      </c>
      <c r="XD672" s="205" t="e">
        <f>SUM(XD599:XD669)</f>
        <v>#N/A</v>
      </c>
      <c r="XF672" s="274"/>
      <c r="XG672" s="182"/>
      <c r="XK672" s="15" t="s">
        <v>1552</v>
      </c>
      <c r="XM672" s="205">
        <f>SUM(XM599:XM669)</f>
        <v>10921.599999999999</v>
      </c>
      <c r="XO672" s="274"/>
      <c r="XP672" s="182"/>
      <c r="XT672" s="15" t="s">
        <v>1552</v>
      </c>
      <c r="XV672" s="205">
        <f>SUM(XV599:XV669)</f>
        <v>12952.099999999997</v>
      </c>
      <c r="XX672" s="274"/>
      <c r="XY672" s="182"/>
      <c r="YC672" s="15" t="s">
        <v>1552</v>
      </c>
      <c r="YE672" s="205">
        <f>SUM(YE599:YE669)</f>
        <v>14218.099999999999</v>
      </c>
      <c r="YG672" s="274"/>
      <c r="YH672" s="182"/>
      <c r="YL672" s="15" t="s">
        <v>1552</v>
      </c>
      <c r="YN672" s="205" t="e">
        <f>SUM(YN599:YN669)</f>
        <v>#N/A</v>
      </c>
      <c r="YP672" s="274"/>
      <c r="YQ672" s="182"/>
      <c r="YU672" s="15" t="s">
        <v>1552</v>
      </c>
      <c r="YW672" s="205" t="e">
        <f>SUM(YW599:YW669)</f>
        <v>#N/A</v>
      </c>
      <c r="YY672" s="274"/>
      <c r="YZ672" s="182"/>
      <c r="ZD672" s="15" t="s">
        <v>1552</v>
      </c>
      <c r="ZF672" s="205">
        <f>SUM(ZF599:ZF669)</f>
        <v>14013.600000000002</v>
      </c>
      <c r="ZH672" s="274"/>
      <c r="ZI672" s="182"/>
      <c r="ZM672" s="15" t="s">
        <v>1552</v>
      </c>
      <c r="ZO672" s="205">
        <f>SUM(ZO599:ZO669)</f>
        <v>13636.499999999998</v>
      </c>
      <c r="ZQ672" s="274"/>
      <c r="ZR672" s="182"/>
      <c r="ZV672" s="15" t="s">
        <v>1552</v>
      </c>
      <c r="ZX672" s="205">
        <f>SUM(ZX599:ZX669)</f>
        <v>12162.400000000001</v>
      </c>
      <c r="ZZ672" s="274"/>
      <c r="AAA672" s="182"/>
      <c r="AAE672" s="15" t="s">
        <v>1552</v>
      </c>
      <c r="AAG672" s="205">
        <f>SUM(AAG599:AAG669)</f>
        <v>8645.1000000000022</v>
      </c>
      <c r="AAI672" s="274"/>
      <c r="AAJ672" s="182"/>
      <c r="AAN672" s="15" t="s">
        <v>1552</v>
      </c>
      <c r="AAP672" s="205">
        <f>SUM(AAP599:AAP669)</f>
        <v>10272.9</v>
      </c>
      <c r="AAR672" s="274"/>
      <c r="AAS672" s="182"/>
      <c r="AAW672" s="15" t="s">
        <v>1552</v>
      </c>
      <c r="AAY672" s="205">
        <f>SUM(AAY599:AAY669)</f>
        <v>10357.049999999997</v>
      </c>
      <c r="ABA672" s="274"/>
      <c r="ABB672" s="182"/>
      <c r="ABF672" s="15" t="s">
        <v>1552</v>
      </c>
      <c r="ABH672" s="205" t="e">
        <f>SUM(ABH599:ABH669)</f>
        <v>#N/A</v>
      </c>
      <c r="ABJ672" s="274"/>
      <c r="ABK672" s="182"/>
      <c r="ABO672" s="15" t="s">
        <v>1552</v>
      </c>
      <c r="ABQ672" s="205">
        <f>SUM(ABQ599:ABQ669)</f>
        <v>9009.6999999999971</v>
      </c>
      <c r="ABS672" s="274"/>
      <c r="ABT672" s="182"/>
      <c r="ABX672" s="15" t="s">
        <v>1552</v>
      </c>
      <c r="ABZ672" s="205">
        <f>SUM(ABZ599:ABZ669)</f>
        <v>12668.500000000002</v>
      </c>
      <c r="ACB672" s="274"/>
      <c r="ACC672" s="182"/>
      <c r="ACG672" s="15" t="s">
        <v>1552</v>
      </c>
      <c r="ACI672" s="205" t="e">
        <f>SUM(ACI599:ACI669)</f>
        <v>#N/A</v>
      </c>
      <c r="ACK672" s="274"/>
      <c r="ACL672" s="182"/>
      <c r="ACP672" s="15" t="s">
        <v>1552</v>
      </c>
      <c r="ACR672" s="205" t="e">
        <f>SUM(ACR599:ACR669)</f>
        <v>#N/A</v>
      </c>
      <c r="ACT672" s="274"/>
      <c r="ACU672" s="182"/>
      <c r="ACY672" s="15" t="s">
        <v>1552</v>
      </c>
      <c r="ADA672" s="205" t="e">
        <f>SUM(ADA599:ADA669)</f>
        <v>#N/A</v>
      </c>
      <c r="ADC672" s="274"/>
      <c r="ADD672" s="182"/>
      <c r="ADH672" s="15" t="s">
        <v>1552</v>
      </c>
      <c r="ADJ672" s="205" t="e">
        <f>SUM(ADJ599:ADJ669)</f>
        <v>#N/A</v>
      </c>
      <c r="ADL672" s="274"/>
      <c r="ADM672" s="182"/>
      <c r="ADQ672" s="15" t="s">
        <v>1552</v>
      </c>
      <c r="ADS672" s="205" t="e">
        <f>SUM(ADS599:ADS669)</f>
        <v>#N/A</v>
      </c>
      <c r="ADU672" s="274"/>
      <c r="ADV672" s="182"/>
      <c r="ADZ672" s="15" t="s">
        <v>1552</v>
      </c>
      <c r="AEB672" s="205" t="e">
        <f>SUM(AEB599:AEB669)</f>
        <v>#N/A</v>
      </c>
      <c r="AED672" s="274"/>
      <c r="AEE672" s="182"/>
      <c r="AEI672" s="15" t="s">
        <v>1552</v>
      </c>
      <c r="AEK672" s="205" t="e">
        <f>SUM(AEK599:AEK669)</f>
        <v>#N/A</v>
      </c>
      <c r="AEM672" s="274"/>
      <c r="AEN672" s="182"/>
      <c r="AER672" s="15" t="s">
        <v>1552</v>
      </c>
      <c r="AET672" s="205" t="e">
        <f>SUM(AET599:AET669)</f>
        <v>#N/A</v>
      </c>
      <c r="AEV672" s="274"/>
      <c r="AEW672" s="182"/>
      <c r="AFA672" s="15" t="s">
        <v>1552</v>
      </c>
      <c r="AFC672" s="205" t="e">
        <f>SUM(AFC599:AFC669)</f>
        <v>#N/A</v>
      </c>
      <c r="AFE672" s="274"/>
      <c r="AFF672" s="182"/>
      <c r="AFJ672" s="15" t="s">
        <v>1552</v>
      </c>
      <c r="AFL672" s="205" t="e">
        <f>SUM(AFL599:AFL669)</f>
        <v>#N/A</v>
      </c>
      <c r="AFN672" s="274"/>
      <c r="AFO672" s="182"/>
      <c r="AFS672" s="15" t="s">
        <v>1552</v>
      </c>
      <c r="AFU672" s="205" t="e">
        <f>SUM(AFU599:AFU669)</f>
        <v>#N/A</v>
      </c>
      <c r="AFW672" s="274"/>
      <c r="AFX672" s="182"/>
      <c r="AGB672" s="15" t="s">
        <v>1552</v>
      </c>
      <c r="AGD672" s="205" t="e">
        <f>SUM(AGD599:AGD669)</f>
        <v>#N/A</v>
      </c>
      <c r="AGF672" s="274"/>
      <c r="AGG672" s="182"/>
      <c r="AGK672" s="15" t="s">
        <v>1552</v>
      </c>
      <c r="AGM672" s="205" t="e">
        <f>SUM(AGM599:AGM669)</f>
        <v>#N/A</v>
      </c>
      <c r="AGO672" s="274"/>
      <c r="AGP672" s="182"/>
      <c r="AGT672" s="15" t="s">
        <v>1552</v>
      </c>
      <c r="AGV672" s="205" t="e">
        <f>SUM(AGV599:AGV669)</f>
        <v>#N/A</v>
      </c>
      <c r="AGX672" s="274"/>
      <c r="AGY672" s="182"/>
      <c r="AHC672" s="15" t="s">
        <v>1552</v>
      </c>
      <c r="AHE672" s="205">
        <f>SUM(AHE599:AHE669)</f>
        <v>11439.099999999999</v>
      </c>
      <c r="AHG672" s="274"/>
      <c r="AHH672" s="182"/>
      <c r="AHL672" s="15" t="s">
        <v>1552</v>
      </c>
      <c r="AHN672" s="205">
        <f>SUM(AHN599:AHN669)</f>
        <v>9222.5999999999985</v>
      </c>
      <c r="AHP672" s="274"/>
      <c r="AHQ672" s="182"/>
      <c r="AHU672" s="15" t="s">
        <v>1552</v>
      </c>
      <c r="AHW672" s="205">
        <f>SUM(AHW599:AHW669)</f>
        <v>13449.400000000001</v>
      </c>
      <c r="AHY672" s="274"/>
      <c r="AHZ672" s="182"/>
      <c r="AID672" s="15" t="s">
        <v>1552</v>
      </c>
      <c r="AIF672" s="205">
        <f>SUM(AIF599:AIF669)</f>
        <v>9995.9000000000051</v>
      </c>
      <c r="AIH672" s="274"/>
      <c r="AII672" s="182"/>
      <c r="AIM672" s="15" t="s">
        <v>1552</v>
      </c>
      <c r="AIO672" s="205">
        <f>SUM(AIO599:AIO669)</f>
        <v>11474.9</v>
      </c>
      <c r="AIQ672" s="274"/>
      <c r="AIR672" s="182"/>
      <c r="AIV672" s="15" t="s">
        <v>1552</v>
      </c>
      <c r="AIX672" s="205">
        <f>SUM(AIX599:AIX669)</f>
        <v>12194.8</v>
      </c>
      <c r="AIZ672" s="274"/>
      <c r="AJA672" s="182"/>
      <c r="AJE672" s="15" t="s">
        <v>1552</v>
      </c>
      <c r="AJG672" s="205">
        <f>SUM(AJG599:AJG669)</f>
        <v>11452.899999999996</v>
      </c>
      <c r="AJI672" s="274"/>
      <c r="AJJ672" s="182"/>
      <c r="AJN672" s="15" t="s">
        <v>1552</v>
      </c>
      <c r="AJP672" s="205">
        <f>SUM(AJP599:AJP669)</f>
        <v>12874.300000000005</v>
      </c>
      <c r="AJR672" s="274"/>
      <c r="AJS672" s="182"/>
      <c r="AJW672" s="15" t="s">
        <v>1552</v>
      </c>
      <c r="AJY672" s="205">
        <f>SUM(AJY599:AJY669)</f>
        <v>11193.100000000002</v>
      </c>
      <c r="AKA672" s="274"/>
      <c r="AKB672" s="182"/>
      <c r="AKF672" s="15" t="s">
        <v>1552</v>
      </c>
      <c r="AKH672" s="205">
        <f>SUM(AKH599:AKH669)</f>
        <v>13208.499999999996</v>
      </c>
      <c r="AKJ672" s="274"/>
      <c r="AKK672" s="182"/>
      <c r="AKO672" s="15" t="s">
        <v>1552</v>
      </c>
      <c r="AKQ672" s="205">
        <f>SUM(AKQ599:AKQ669)</f>
        <v>13901.099999999999</v>
      </c>
      <c r="AKS672" s="274"/>
      <c r="AKT672" s="182"/>
      <c r="AKX672" s="15" t="s">
        <v>1552</v>
      </c>
      <c r="AKZ672" s="205">
        <f>SUM(AKZ599:AKZ669)</f>
        <v>9045.4000000000015</v>
      </c>
      <c r="ALB672" s="274"/>
      <c r="ALC672" s="182"/>
      <c r="ALG672" s="15" t="s">
        <v>1552</v>
      </c>
      <c r="ALI672" s="205">
        <f>SUM(ALI599:ALI669)</f>
        <v>12280.199999999999</v>
      </c>
      <c r="ALK672" s="274"/>
      <c r="ALL672" s="182"/>
      <c r="ALP672" s="15" t="s">
        <v>1552</v>
      </c>
      <c r="ALR672" s="205">
        <f>SUM(ALR599:ALR669)</f>
        <v>10453.800000000001</v>
      </c>
      <c r="ALT672" s="274"/>
      <c r="ALU672" s="182"/>
      <c r="ALY672" s="15" t="s">
        <v>1552</v>
      </c>
      <c r="AMA672" s="205">
        <f>SUM(AMA599:AMA669)</f>
        <v>11932.900000000001</v>
      </c>
      <c r="AMC672" s="274"/>
      <c r="AMD672" s="182"/>
      <c r="AMH672" s="15" t="s">
        <v>1552</v>
      </c>
      <c r="AMJ672" s="205">
        <f>SUM(AMJ599:AMJ669)</f>
        <v>11752.300000000001</v>
      </c>
      <c r="AML672" s="274"/>
      <c r="AMM672" s="182"/>
      <c r="AMQ672" s="15" t="s">
        <v>1552</v>
      </c>
      <c r="AMS672" s="205">
        <f>SUM(AMS599:AMS669)</f>
        <v>11559.099999999997</v>
      </c>
      <c r="AMU672" s="274"/>
      <c r="AMV672" s="182"/>
      <c r="AMZ672" s="15" t="s">
        <v>1552</v>
      </c>
      <c r="ANB672" s="205">
        <f>SUM(ANB599:ANB669)</f>
        <v>13062.199999999999</v>
      </c>
      <c r="AND672" s="274"/>
      <c r="ANE672" s="182"/>
      <c r="ANI672" s="15" t="s">
        <v>1552</v>
      </c>
      <c r="ANK672" s="205">
        <f>SUM(ANK599:ANK669)</f>
        <v>11778.899999999998</v>
      </c>
      <c r="ANM672" s="274"/>
      <c r="ANN672" s="182"/>
      <c r="ANR672" s="15" t="s">
        <v>1552</v>
      </c>
      <c r="ANT672" s="205">
        <f>SUM(ANT599:ANT669)</f>
        <v>12347.949999999995</v>
      </c>
      <c r="ANV672" s="274"/>
      <c r="ANW672" s="182"/>
      <c r="AOA672" s="15" t="s">
        <v>1552</v>
      </c>
      <c r="AOC672" s="205">
        <f>SUM(AOC599:AOC669)</f>
        <v>11657.400000000001</v>
      </c>
      <c r="AOE672" s="274"/>
      <c r="AOF672" s="182"/>
      <c r="AOJ672" s="15" t="s">
        <v>1552</v>
      </c>
      <c r="AOL672" s="205">
        <f>SUM(AOL599:AOL669)</f>
        <v>13601.7</v>
      </c>
      <c r="AON672" s="274"/>
      <c r="AOO672" s="182"/>
      <c r="AOS672" s="15" t="s">
        <v>1552</v>
      </c>
      <c r="AOU672" s="205">
        <f>SUM(AOU599:AOU669)</f>
        <v>13960.8</v>
      </c>
      <c r="AOW672" s="274"/>
      <c r="AOX672" s="182"/>
      <c r="APB672" s="15" t="s">
        <v>1552</v>
      </c>
      <c r="APD672" s="205">
        <f>SUM(APD599:APD669)</f>
        <v>13425.7</v>
      </c>
      <c r="APF672" s="274"/>
      <c r="APG672" s="182"/>
      <c r="APK672" s="15" t="s">
        <v>1552</v>
      </c>
      <c r="APM672" s="205">
        <f>SUM(APM599:APM669)</f>
        <v>11010.999999999998</v>
      </c>
      <c r="APO672" s="274"/>
      <c r="APP672" s="182"/>
      <c r="APT672" s="15" t="s">
        <v>1552</v>
      </c>
      <c r="APV672" s="205">
        <f>SUM(APV599:APV669)</f>
        <v>12131.7</v>
      </c>
      <c r="APX672" s="274"/>
      <c r="APY672" s="182"/>
      <c r="AQC672" s="15" t="s">
        <v>1552</v>
      </c>
      <c r="AQE672" s="205">
        <f>SUM(AQE599:AQE669)</f>
        <v>12196.8</v>
      </c>
      <c r="AQG672" s="274"/>
    </row>
    <row r="673" spans="1:488" s="89" customFormat="1" ht="18">
      <c r="A673" s="88"/>
      <c r="E673" s="88"/>
      <c r="F673" s="88"/>
      <c r="G673" s="88"/>
      <c r="H673" s="88"/>
      <c r="I673" s="90"/>
      <c r="J673" s="88"/>
      <c r="N673" s="88"/>
      <c r="O673" s="88"/>
      <c r="P673" s="88"/>
      <c r="Q673" s="88"/>
      <c r="R673" s="90"/>
      <c r="S673" s="88"/>
      <c r="W673" s="88"/>
      <c r="X673" s="88"/>
      <c r="Y673" s="88"/>
      <c r="Z673" s="88"/>
      <c r="AA673" s="90"/>
      <c r="AB673" s="88"/>
      <c r="AF673" s="88"/>
      <c r="AG673" s="88"/>
      <c r="AH673" s="88"/>
      <c r="AI673" s="88"/>
      <c r="AJ673" s="90"/>
      <c r="AK673" s="88"/>
      <c r="AO673" s="88"/>
      <c r="AP673" s="88"/>
      <c r="AQ673" s="88"/>
      <c r="AR673" s="88"/>
      <c r="AS673" s="90"/>
      <c r="AT673" s="88"/>
      <c r="AX673" s="88"/>
      <c r="AY673" s="88"/>
      <c r="AZ673" s="88"/>
      <c r="BA673" s="88"/>
      <c r="BB673" s="90"/>
      <c r="BC673" s="88"/>
      <c r="BG673" s="88"/>
      <c r="BH673" s="88"/>
      <c r="BI673" s="88"/>
      <c r="BJ673" s="88"/>
      <c r="BK673" s="90"/>
      <c r="BL673" s="88"/>
      <c r="BP673" s="88"/>
      <c r="BQ673" s="88"/>
      <c r="BR673" s="88"/>
      <c r="BS673" s="88"/>
      <c r="BT673" s="90"/>
      <c r="BU673" s="88"/>
      <c r="BY673" s="88"/>
      <c r="BZ673" s="88"/>
      <c r="CA673" s="88"/>
      <c r="CB673" s="88"/>
      <c r="CC673" s="90"/>
      <c r="CD673" s="88"/>
      <c r="CH673" s="88"/>
      <c r="CI673" s="88"/>
      <c r="CJ673" s="88"/>
      <c r="CK673" s="88"/>
      <c r="CL673" s="90"/>
      <c r="CM673" s="88"/>
      <c r="CQ673" s="88"/>
      <c r="CR673" s="88"/>
      <c r="CS673" s="88"/>
      <c r="CT673" s="88"/>
      <c r="CU673" s="90"/>
      <c r="CV673" s="88"/>
      <c r="CZ673" s="88"/>
      <c r="DA673" s="88"/>
      <c r="DB673" s="88"/>
      <c r="DC673" s="88"/>
      <c r="DD673" s="90"/>
      <c r="DE673" s="88"/>
      <c r="DI673" s="88"/>
      <c r="DJ673" s="88"/>
      <c r="DK673" s="88"/>
      <c r="DL673" s="88"/>
      <c r="DM673" s="90"/>
      <c r="DN673" s="88"/>
      <c r="DR673" s="88"/>
      <c r="DS673" s="88"/>
      <c r="DT673" s="88"/>
      <c r="DU673" s="88"/>
      <c r="DV673" s="90"/>
      <c r="DW673" s="88"/>
      <c r="EA673" s="88"/>
      <c r="EB673" s="88"/>
      <c r="EC673" s="88"/>
      <c r="ED673" s="88"/>
      <c r="EE673" s="90"/>
      <c r="EF673" s="88"/>
      <c r="EJ673" s="88"/>
      <c r="EK673" s="88"/>
      <c r="EL673" s="88"/>
      <c r="EM673" s="88"/>
      <c r="EN673" s="90"/>
      <c r="EO673" s="88"/>
      <c r="ES673" s="88"/>
      <c r="ET673" s="88"/>
      <c r="EU673" s="88"/>
      <c r="EV673" s="88"/>
      <c r="EW673" s="90"/>
      <c r="EX673" s="88"/>
      <c r="FB673" s="88"/>
      <c r="FC673" s="88"/>
      <c r="FD673" s="88"/>
      <c r="FE673" s="88"/>
      <c r="FF673" s="90"/>
      <c r="FG673" s="88"/>
      <c r="FK673" s="88"/>
      <c r="FL673" s="88"/>
      <c r="FM673" s="88"/>
      <c r="FN673" s="88"/>
      <c r="FO673" s="90"/>
      <c r="FP673" s="88"/>
      <c r="FT673" s="88"/>
      <c r="FU673" s="88"/>
      <c r="FV673" s="88"/>
      <c r="FW673" s="88"/>
      <c r="FX673" s="90"/>
      <c r="FY673" s="88"/>
      <c r="GC673" s="88"/>
      <c r="GD673" s="88"/>
      <c r="GE673" s="88"/>
      <c r="GF673" s="88"/>
      <c r="GG673" s="90"/>
      <c r="GH673" s="88"/>
      <c r="GL673" s="88"/>
      <c r="GM673" s="88"/>
      <c r="GN673" s="88"/>
      <c r="GO673" s="88"/>
      <c r="GP673" s="90"/>
      <c r="GQ673" s="88"/>
      <c r="GU673" s="88"/>
      <c r="GV673" s="88"/>
      <c r="GW673" s="88"/>
      <c r="GX673" s="88"/>
      <c r="GY673" s="90"/>
      <c r="GZ673" s="88"/>
      <c r="HD673" s="88"/>
      <c r="HE673" s="88"/>
      <c r="HF673" s="88"/>
      <c r="HG673" s="88"/>
      <c r="HH673" s="90"/>
      <c r="HI673" s="88"/>
      <c r="HM673" s="88"/>
      <c r="HN673" s="88"/>
      <c r="HO673" s="88"/>
      <c r="HP673" s="88"/>
      <c r="RT673" s="78"/>
    </row>
    <row r="674" spans="1:488" s="89" customFormat="1" ht="18">
      <c r="A674" s="88"/>
      <c r="E674" s="88"/>
      <c r="F674" s="88"/>
      <c r="G674" s="88"/>
      <c r="H674" s="88"/>
      <c r="I674" s="90"/>
      <c r="J674" s="88"/>
      <c r="N674" s="88"/>
      <c r="O674" s="88"/>
      <c r="P674" s="88"/>
      <c r="Q674" s="88"/>
      <c r="R674" s="90"/>
      <c r="S674" s="88"/>
      <c r="W674" s="88"/>
      <c r="X674" s="88"/>
      <c r="Y674" s="88"/>
      <c r="Z674" s="88"/>
      <c r="AA674" s="90"/>
      <c r="AB674" s="88"/>
      <c r="AF674" s="88"/>
      <c r="AG674" s="88"/>
      <c r="AH674" s="88"/>
      <c r="AI674" s="88"/>
      <c r="AJ674" s="90"/>
      <c r="AK674" s="88"/>
      <c r="AO674" s="88"/>
      <c r="AP674" s="88"/>
      <c r="AQ674" s="88"/>
      <c r="AR674" s="88"/>
      <c r="AS674" s="90"/>
      <c r="AT674" s="88"/>
      <c r="AX674" s="88"/>
      <c r="AY674" s="88"/>
      <c r="AZ674" s="88"/>
      <c r="BA674" s="88"/>
      <c r="BB674" s="90"/>
      <c r="BC674" s="88"/>
      <c r="BG674" s="88"/>
      <c r="BH674" s="88"/>
      <c r="BI674" s="88"/>
      <c r="BJ674" s="88"/>
      <c r="BK674" s="90"/>
      <c r="BL674" s="88"/>
      <c r="BP674" s="88"/>
      <c r="BQ674" s="88"/>
      <c r="BR674" s="88"/>
      <c r="BS674" s="88"/>
      <c r="BT674" s="90"/>
      <c r="BU674" s="88"/>
      <c r="BY674" s="88"/>
      <c r="BZ674" s="88"/>
      <c r="CA674" s="88"/>
      <c r="CB674" s="88"/>
      <c r="CC674" s="90"/>
      <c r="CD674" s="88"/>
      <c r="CH674" s="88"/>
      <c r="CI674" s="88"/>
      <c r="CJ674" s="88"/>
      <c r="CK674" s="88"/>
      <c r="CL674" s="90"/>
      <c r="CM674" s="88"/>
      <c r="CQ674" s="88"/>
      <c r="CR674" s="88"/>
      <c r="CS674" s="88"/>
      <c r="CT674" s="88"/>
      <c r="CU674" s="90"/>
      <c r="CV674" s="88"/>
      <c r="CZ674" s="88"/>
      <c r="DA674" s="88"/>
      <c r="DB674" s="88"/>
      <c r="DC674" s="88"/>
      <c r="DD674" s="90"/>
      <c r="DE674" s="88"/>
      <c r="DI674" s="88"/>
      <c r="DJ674" s="88"/>
      <c r="DK674" s="88"/>
      <c r="DL674" s="88"/>
      <c r="DM674" s="90"/>
      <c r="DN674" s="88"/>
      <c r="DR674" s="88"/>
      <c r="DS674" s="88"/>
      <c r="DT674" s="88"/>
      <c r="DU674" s="88"/>
      <c r="DV674" s="90"/>
      <c r="DW674" s="88"/>
      <c r="EA674" s="88"/>
      <c r="EB674" s="88"/>
      <c r="EC674" s="88"/>
      <c r="ED674" s="88"/>
      <c r="EE674" s="90"/>
      <c r="EF674" s="88"/>
      <c r="EJ674" s="88"/>
      <c r="EK674" s="88"/>
      <c r="EL674" s="88"/>
      <c r="EM674" s="88"/>
      <c r="EN674" s="90"/>
      <c r="EO674" s="88"/>
      <c r="ES674" s="88"/>
      <c r="ET674" s="88"/>
      <c r="EU674" s="88"/>
      <c r="EV674" s="88"/>
      <c r="EW674" s="90"/>
      <c r="EX674" s="88"/>
      <c r="FB674" s="88"/>
      <c r="FC674" s="88"/>
      <c r="FD674" s="88"/>
      <c r="FE674" s="88"/>
      <c r="FF674" s="90"/>
      <c r="FG674" s="88"/>
      <c r="FK674" s="88"/>
      <c r="FL674" s="88"/>
      <c r="FM674" s="88"/>
      <c r="FN674" s="88"/>
      <c r="FO674" s="90"/>
      <c r="FP674" s="88"/>
      <c r="FT674" s="88"/>
      <c r="FU674" s="88"/>
      <c r="FV674" s="88"/>
      <c r="FW674" s="88"/>
      <c r="FX674" s="90"/>
      <c r="FY674" s="88"/>
      <c r="GC674" s="88"/>
      <c r="GD674" s="88"/>
      <c r="GE674" s="88"/>
      <c r="GF674" s="88"/>
      <c r="GG674" s="90"/>
      <c r="GH674" s="88"/>
      <c r="GL674" s="88"/>
      <c r="GM674" s="88"/>
      <c r="GN674" s="88"/>
      <c r="GO674" s="88"/>
      <c r="GP674" s="90"/>
      <c r="GQ674" s="88"/>
      <c r="GU674" s="88"/>
      <c r="GV674" s="88"/>
      <c r="GW674" s="88"/>
      <c r="GX674" s="88"/>
      <c r="GY674" s="90"/>
      <c r="GZ674" s="88"/>
      <c r="HD674" s="88"/>
      <c r="HE674" s="88"/>
      <c r="HF674" s="88"/>
      <c r="HG674" s="88"/>
      <c r="HH674" s="90"/>
      <c r="HI674" s="88"/>
      <c r="HM674" s="88"/>
      <c r="HN674" s="88"/>
      <c r="HO674" s="88"/>
      <c r="HP674" s="88"/>
      <c r="RT674" s="95"/>
    </row>
    <row r="675" spans="1:488" s="89" customFormat="1" ht="18">
      <c r="A675" s="88"/>
      <c r="E675" s="88"/>
      <c r="F675" s="88"/>
      <c r="G675" s="88"/>
      <c r="H675" s="88"/>
      <c r="I675" s="90"/>
      <c r="J675" s="88"/>
      <c r="N675" s="88"/>
      <c r="O675" s="88"/>
      <c r="P675" s="88"/>
      <c r="Q675" s="88"/>
      <c r="R675" s="90"/>
      <c r="S675" s="88"/>
      <c r="W675" s="88"/>
      <c r="X675" s="88"/>
      <c r="Y675" s="88"/>
      <c r="Z675" s="88"/>
      <c r="AA675" s="90"/>
      <c r="AB675" s="88"/>
      <c r="AF675" s="88"/>
      <c r="AG675" s="88"/>
      <c r="AH675" s="88"/>
      <c r="AI675" s="88"/>
      <c r="AJ675" s="90"/>
      <c r="AK675" s="88"/>
      <c r="AO675" s="88"/>
      <c r="AP675" s="88"/>
      <c r="AQ675" s="88"/>
      <c r="AR675" s="88"/>
      <c r="AS675" s="90"/>
      <c r="AT675" s="88"/>
      <c r="AX675" s="88"/>
      <c r="AY675" s="88"/>
      <c r="AZ675" s="88"/>
      <c r="BA675" s="88"/>
      <c r="BB675" s="90"/>
      <c r="BC675" s="88"/>
      <c r="BG675" s="88"/>
      <c r="BH675" s="88"/>
      <c r="BI675" s="88"/>
      <c r="BJ675" s="88"/>
      <c r="BK675" s="90"/>
      <c r="BL675" s="88"/>
      <c r="BP675" s="88"/>
      <c r="BQ675" s="88"/>
      <c r="BR675" s="88"/>
      <c r="BS675" s="88"/>
      <c r="BT675" s="90"/>
      <c r="BU675" s="88"/>
      <c r="BY675" s="88"/>
      <c r="BZ675" s="88"/>
      <c r="CA675" s="88"/>
      <c r="CB675" s="88"/>
      <c r="CC675" s="90"/>
      <c r="CD675" s="88"/>
      <c r="CH675" s="88"/>
      <c r="CI675" s="88"/>
      <c r="CJ675" s="88"/>
      <c r="CK675" s="88"/>
      <c r="CL675" s="90"/>
      <c r="CM675" s="88"/>
      <c r="CQ675" s="88"/>
      <c r="CR675" s="88"/>
      <c r="CS675" s="88"/>
      <c r="CT675" s="88"/>
      <c r="CU675" s="90"/>
      <c r="CV675" s="88"/>
      <c r="CZ675" s="88"/>
      <c r="DA675" s="88"/>
      <c r="DB675" s="88"/>
      <c r="DC675" s="88"/>
      <c r="DD675" s="90"/>
      <c r="DE675" s="88"/>
      <c r="DI675" s="88"/>
      <c r="DJ675" s="88"/>
      <c r="DK675" s="88"/>
      <c r="DL675" s="88"/>
      <c r="DM675" s="90"/>
      <c r="DN675" s="88"/>
      <c r="DR675" s="88"/>
      <c r="DS675" s="88"/>
      <c r="DT675" s="88"/>
      <c r="DU675" s="88"/>
      <c r="DV675" s="90"/>
      <c r="DW675" s="88"/>
      <c r="EA675" s="88"/>
      <c r="EB675" s="88"/>
      <c r="EC675" s="88"/>
      <c r="ED675" s="88"/>
      <c r="EE675" s="90"/>
      <c r="EF675" s="88"/>
      <c r="EJ675" s="88"/>
      <c r="EK675" s="88"/>
      <c r="EL675" s="88"/>
      <c r="EM675" s="88"/>
      <c r="EN675" s="90"/>
      <c r="EO675" s="88"/>
      <c r="ES675" s="88"/>
      <c r="ET675" s="88"/>
      <c r="EU675" s="88"/>
      <c r="EV675" s="88"/>
      <c r="EW675" s="90"/>
      <c r="EX675" s="88"/>
      <c r="FB675" s="88"/>
      <c r="FC675" s="88"/>
      <c r="FD675" s="88"/>
      <c r="FE675" s="88"/>
      <c r="FF675" s="90"/>
      <c r="FG675" s="88"/>
      <c r="FK675" s="88"/>
      <c r="FL675" s="88"/>
      <c r="FM675" s="88"/>
      <c r="FN675" s="88"/>
      <c r="FO675" s="90"/>
      <c r="FP675" s="88"/>
      <c r="FT675" s="88"/>
      <c r="FU675" s="88"/>
      <c r="FV675" s="88"/>
      <c r="FW675" s="88"/>
      <c r="FX675" s="90"/>
      <c r="FY675" s="88"/>
      <c r="GC675" s="88"/>
      <c r="GD675" s="88"/>
      <c r="GE675" s="88"/>
      <c r="GF675" s="88"/>
      <c r="GG675" s="90"/>
      <c r="GH675" s="88"/>
      <c r="GL675" s="88"/>
      <c r="GM675" s="88"/>
      <c r="GN675" s="88"/>
      <c r="GO675" s="88"/>
      <c r="GP675" s="90"/>
      <c r="GQ675" s="88"/>
      <c r="GU675" s="88"/>
      <c r="GV675" s="88"/>
      <c r="GW675" s="88"/>
      <c r="GX675" s="88"/>
      <c r="GY675" s="90"/>
      <c r="GZ675" s="88"/>
      <c r="HD675" s="88"/>
      <c r="HE675" s="88"/>
      <c r="HF675" s="88"/>
      <c r="HG675" s="88"/>
      <c r="HH675" s="90"/>
      <c r="HI675" s="88"/>
      <c r="HM675" s="88"/>
      <c r="HN675" s="88"/>
      <c r="HO675" s="88"/>
      <c r="HP675" s="88"/>
      <c r="RT675" s="95"/>
    </row>
    <row r="676" spans="1:488" s="89" customFormat="1" ht="18">
      <c r="A676" s="88"/>
      <c r="E676" s="88"/>
      <c r="F676" s="88"/>
      <c r="G676" s="88"/>
      <c r="H676" s="88"/>
      <c r="I676" s="90"/>
      <c r="J676" s="88"/>
      <c r="N676" s="88"/>
      <c r="O676" s="88"/>
      <c r="P676" s="88"/>
      <c r="Q676" s="88"/>
      <c r="R676" s="90"/>
      <c r="S676" s="88"/>
      <c r="W676" s="88"/>
      <c r="X676" s="88"/>
      <c r="Y676" s="88"/>
      <c r="Z676" s="88"/>
      <c r="AA676" s="90"/>
      <c r="AB676" s="88"/>
      <c r="AF676" s="88"/>
      <c r="AG676" s="88"/>
      <c r="AH676" s="88"/>
      <c r="AI676" s="88"/>
      <c r="AJ676" s="90"/>
      <c r="AK676" s="88"/>
      <c r="AO676" s="88"/>
      <c r="AP676" s="88"/>
      <c r="AQ676" s="88"/>
      <c r="AR676" s="88"/>
      <c r="AS676" s="90"/>
      <c r="AT676" s="88"/>
      <c r="AX676" s="88"/>
      <c r="AY676" s="88"/>
      <c r="AZ676" s="88"/>
      <c r="BA676" s="88"/>
      <c r="BB676" s="90"/>
      <c r="BC676" s="88"/>
      <c r="BG676" s="88"/>
      <c r="BH676" s="88"/>
      <c r="BI676" s="88"/>
      <c r="BJ676" s="88"/>
      <c r="BK676" s="90"/>
      <c r="BL676" s="88"/>
      <c r="BP676" s="88"/>
      <c r="BQ676" s="88"/>
      <c r="BR676" s="88"/>
      <c r="BS676" s="88"/>
      <c r="BT676" s="90"/>
      <c r="BU676" s="88"/>
      <c r="BY676" s="88"/>
      <c r="BZ676" s="88"/>
      <c r="CA676" s="88"/>
      <c r="CB676" s="88"/>
      <c r="CC676" s="90"/>
      <c r="CD676" s="88"/>
      <c r="CH676" s="88"/>
      <c r="CI676" s="88"/>
      <c r="CJ676" s="88"/>
      <c r="CK676" s="88"/>
      <c r="CL676" s="90"/>
      <c r="CM676" s="88"/>
      <c r="CQ676" s="88"/>
      <c r="CR676" s="88"/>
      <c r="CS676" s="88"/>
      <c r="CT676" s="88"/>
      <c r="CU676" s="90"/>
      <c r="CV676" s="88"/>
      <c r="CZ676" s="88"/>
      <c r="DA676" s="88"/>
      <c r="DB676" s="88"/>
      <c r="DC676" s="88"/>
      <c r="DD676" s="90"/>
      <c r="DE676" s="88"/>
      <c r="DI676" s="88"/>
      <c r="DJ676" s="88"/>
      <c r="DK676" s="88"/>
      <c r="DL676" s="88"/>
      <c r="DM676" s="90"/>
      <c r="DN676" s="88"/>
      <c r="DR676" s="88"/>
      <c r="DS676" s="88"/>
      <c r="DT676" s="88"/>
      <c r="DU676" s="88"/>
      <c r="DV676" s="90"/>
      <c r="DW676" s="88"/>
      <c r="EA676" s="88"/>
      <c r="EB676" s="88"/>
      <c r="EC676" s="88"/>
      <c r="ED676" s="88"/>
      <c r="EE676" s="90"/>
      <c r="EF676" s="88"/>
      <c r="EJ676" s="88"/>
      <c r="EK676" s="88"/>
      <c r="EL676" s="88"/>
      <c r="EM676" s="88"/>
      <c r="EN676" s="90"/>
      <c r="EO676" s="88"/>
      <c r="ES676" s="88"/>
      <c r="ET676" s="88"/>
      <c r="EU676" s="88"/>
      <c r="EV676" s="88"/>
      <c r="EW676" s="90"/>
      <c r="EX676" s="88"/>
      <c r="FB676" s="88"/>
      <c r="FC676" s="88"/>
      <c r="FD676" s="88"/>
      <c r="FE676" s="88"/>
      <c r="FF676" s="90"/>
      <c r="FG676" s="88"/>
      <c r="FK676" s="88"/>
      <c r="FL676" s="88"/>
      <c r="FM676" s="88"/>
      <c r="FN676" s="88"/>
      <c r="FO676" s="90"/>
      <c r="FP676" s="88"/>
      <c r="FT676" s="88"/>
      <c r="FU676" s="88"/>
      <c r="FV676" s="88"/>
      <c r="FW676" s="88"/>
      <c r="FX676" s="90"/>
      <c r="FY676" s="88"/>
      <c r="GC676" s="88"/>
      <c r="GD676" s="88"/>
      <c r="GE676" s="88"/>
      <c r="GF676" s="88"/>
      <c r="GG676" s="90"/>
      <c r="GH676" s="88"/>
      <c r="GL676" s="88"/>
      <c r="GM676" s="88"/>
      <c r="GN676" s="88"/>
      <c r="GO676" s="88"/>
      <c r="GP676" s="90"/>
      <c r="GQ676" s="88"/>
      <c r="GU676" s="88"/>
      <c r="GV676" s="88"/>
      <c r="GW676" s="88"/>
      <c r="GX676" s="88"/>
      <c r="GY676" s="90"/>
      <c r="GZ676" s="88"/>
      <c r="HD676" s="88"/>
      <c r="HE676" s="88"/>
      <c r="HF676" s="88"/>
      <c r="HG676" s="88"/>
      <c r="HH676" s="90"/>
      <c r="HI676" s="88"/>
      <c r="HM676" s="88"/>
      <c r="HN676" s="88"/>
      <c r="HO676" s="88"/>
      <c r="HP676" s="88"/>
      <c r="RT676" s="95"/>
    </row>
    <row r="677" spans="1:488" s="89" customFormat="1" ht="18">
      <c r="A677" s="88"/>
      <c r="E677" s="88"/>
      <c r="F677" s="88"/>
      <c r="G677" s="88"/>
      <c r="H677" s="88"/>
      <c r="I677" s="90"/>
      <c r="J677" s="88"/>
      <c r="N677" s="88"/>
      <c r="O677" s="88"/>
      <c r="P677" s="88"/>
      <c r="Q677" s="88"/>
      <c r="R677" s="90"/>
      <c r="S677" s="88"/>
      <c r="W677" s="88"/>
      <c r="X677" s="88"/>
      <c r="Y677" s="88"/>
      <c r="Z677" s="88"/>
      <c r="AA677" s="90"/>
      <c r="AB677" s="88"/>
      <c r="AF677" s="88"/>
      <c r="AG677" s="88"/>
      <c r="AH677" s="88"/>
      <c r="AI677" s="88"/>
      <c r="AJ677" s="90"/>
      <c r="AK677" s="88"/>
      <c r="AO677" s="88"/>
      <c r="AP677" s="88"/>
      <c r="AQ677" s="88"/>
      <c r="AR677" s="88"/>
      <c r="AS677" s="90"/>
      <c r="AT677" s="88"/>
      <c r="AX677" s="88"/>
      <c r="AY677" s="88"/>
      <c r="AZ677" s="88"/>
      <c r="BA677" s="88"/>
      <c r="BB677" s="90"/>
      <c r="BC677" s="88"/>
      <c r="BG677" s="88"/>
      <c r="BH677" s="88"/>
      <c r="BI677" s="88"/>
      <c r="BJ677" s="88"/>
      <c r="BK677" s="90"/>
      <c r="BL677" s="88"/>
      <c r="BP677" s="88"/>
      <c r="BQ677" s="88"/>
      <c r="BR677" s="88"/>
      <c r="BS677" s="88"/>
      <c r="BT677" s="90"/>
      <c r="BU677" s="88"/>
      <c r="BY677" s="88"/>
      <c r="BZ677" s="88"/>
      <c r="CA677" s="88"/>
      <c r="CB677" s="88"/>
      <c r="CC677" s="90"/>
      <c r="CD677" s="88"/>
      <c r="CH677" s="88"/>
      <c r="CI677" s="88"/>
      <c r="CJ677" s="88"/>
      <c r="CK677" s="88"/>
      <c r="CL677" s="90"/>
      <c r="CM677" s="88"/>
      <c r="CQ677" s="88"/>
      <c r="CR677" s="88"/>
      <c r="CS677" s="88"/>
      <c r="CT677" s="88"/>
      <c r="CU677" s="90"/>
      <c r="CV677" s="88"/>
      <c r="CZ677" s="88"/>
      <c r="DA677" s="88"/>
      <c r="DB677" s="88"/>
      <c r="DC677" s="88"/>
      <c r="DD677" s="90"/>
      <c r="DE677" s="88"/>
      <c r="DI677" s="88"/>
      <c r="DJ677" s="88"/>
      <c r="DK677" s="88"/>
      <c r="DL677" s="88"/>
      <c r="DM677" s="90"/>
      <c r="DN677" s="88"/>
      <c r="DR677" s="88"/>
      <c r="DS677" s="88"/>
      <c r="DT677" s="88"/>
      <c r="DU677" s="88"/>
      <c r="DV677" s="90"/>
      <c r="DW677" s="88"/>
      <c r="EA677" s="88"/>
      <c r="EB677" s="88"/>
      <c r="EC677" s="88"/>
      <c r="ED677" s="88"/>
      <c r="EE677" s="90"/>
      <c r="EF677" s="88"/>
      <c r="EJ677" s="88"/>
      <c r="EK677" s="88"/>
      <c r="EL677" s="88"/>
      <c r="EM677" s="88"/>
      <c r="EN677" s="90"/>
      <c r="EO677" s="88"/>
      <c r="ES677" s="88"/>
      <c r="ET677" s="88"/>
      <c r="EU677" s="88"/>
      <c r="EV677" s="88"/>
      <c r="EW677" s="90"/>
      <c r="EX677" s="88"/>
      <c r="FB677" s="88"/>
      <c r="FC677" s="88"/>
      <c r="FD677" s="88"/>
      <c r="FE677" s="88"/>
      <c r="FF677" s="90"/>
      <c r="FG677" s="88"/>
      <c r="FK677" s="88"/>
      <c r="FL677" s="88"/>
      <c r="FM677" s="88"/>
      <c r="FN677" s="88"/>
      <c r="FO677" s="90"/>
      <c r="FP677" s="88"/>
      <c r="FT677" s="88"/>
      <c r="FU677" s="88"/>
      <c r="FV677" s="88"/>
      <c r="FW677" s="88"/>
      <c r="FX677" s="90"/>
      <c r="FY677" s="88"/>
      <c r="GC677" s="88"/>
      <c r="GD677" s="88"/>
      <c r="GE677" s="88"/>
      <c r="GF677" s="88"/>
      <c r="GG677" s="90"/>
      <c r="GH677" s="88"/>
      <c r="GL677" s="88"/>
      <c r="GM677" s="88"/>
      <c r="GN677" s="88"/>
      <c r="GO677" s="88"/>
      <c r="GP677" s="90"/>
      <c r="GQ677" s="88"/>
      <c r="GU677" s="88"/>
      <c r="GV677" s="88"/>
      <c r="GW677" s="88"/>
      <c r="GX677" s="88"/>
      <c r="GY677" s="90"/>
      <c r="GZ677" s="88"/>
      <c r="HD677" s="88"/>
      <c r="HE677" s="88"/>
      <c r="HF677" s="88"/>
      <c r="HG677" s="88"/>
      <c r="HH677" s="90"/>
      <c r="HI677" s="88"/>
      <c r="HM677" s="88"/>
      <c r="HN677" s="88"/>
      <c r="HO677" s="88"/>
      <c r="HP677" s="88"/>
      <c r="RT677" s="95"/>
    </row>
    <row r="678" spans="1:488" s="89" customFormat="1" ht="17.25" customHeight="1">
      <c r="A678" s="88"/>
      <c r="E678" s="88"/>
      <c r="F678" s="88"/>
      <c r="G678" s="88"/>
      <c r="H678" s="88"/>
      <c r="I678" s="90"/>
      <c r="J678" s="88"/>
      <c r="N678" s="88"/>
      <c r="O678" s="88"/>
      <c r="P678" s="88"/>
      <c r="Q678" s="88"/>
      <c r="R678" s="90"/>
      <c r="S678" s="88"/>
      <c r="W678" s="88"/>
      <c r="X678" s="88"/>
      <c r="Y678" s="88"/>
      <c r="Z678" s="88"/>
      <c r="AA678" s="90"/>
      <c r="AB678" s="88"/>
      <c r="AF678" s="88"/>
      <c r="AG678" s="88"/>
      <c r="AH678" s="88"/>
      <c r="AI678" s="88"/>
      <c r="AJ678" s="90"/>
      <c r="AK678" s="88"/>
      <c r="AO678" s="88"/>
      <c r="AP678" s="88"/>
      <c r="AQ678" s="88"/>
      <c r="AR678" s="88"/>
      <c r="AS678" s="90"/>
      <c r="AT678" s="88"/>
      <c r="AX678" s="88"/>
      <c r="AY678" s="88"/>
      <c r="AZ678" s="88"/>
      <c r="BA678" s="88"/>
      <c r="BB678" s="90"/>
      <c r="BC678" s="88"/>
      <c r="BG678" s="88"/>
      <c r="BH678" s="88"/>
      <c r="BI678" s="88"/>
      <c r="BJ678" s="88"/>
      <c r="BK678" s="90"/>
      <c r="BL678" s="88"/>
      <c r="BP678" s="88"/>
      <c r="BQ678" s="88"/>
      <c r="BR678" s="88"/>
      <c r="BS678" s="88"/>
      <c r="BT678" s="90"/>
      <c r="BU678" s="88"/>
      <c r="BY678" s="88"/>
      <c r="BZ678" s="88"/>
      <c r="CA678" s="88"/>
      <c r="CB678" s="88"/>
      <c r="CC678" s="90"/>
      <c r="CD678" s="88"/>
      <c r="CH678" s="88"/>
      <c r="CI678" s="88"/>
      <c r="CJ678" s="88"/>
      <c r="CK678" s="88"/>
      <c r="CL678" s="90"/>
      <c r="CM678" s="88"/>
      <c r="CQ678" s="88"/>
      <c r="CR678" s="88"/>
      <c r="CS678" s="88"/>
      <c r="CT678" s="88"/>
      <c r="CU678" s="90"/>
      <c r="CV678" s="88"/>
      <c r="CZ678" s="88"/>
      <c r="DA678" s="88"/>
      <c r="DB678" s="88"/>
      <c r="DC678" s="88"/>
      <c r="DD678" s="90"/>
      <c r="DE678" s="88"/>
      <c r="DI678" s="88"/>
      <c r="DJ678" s="88"/>
      <c r="DK678" s="88"/>
      <c r="DL678" s="88"/>
      <c r="DM678" s="90"/>
      <c r="DN678" s="88"/>
      <c r="DR678" s="88"/>
      <c r="DS678" s="88"/>
      <c r="DT678" s="88"/>
      <c r="DU678" s="88"/>
      <c r="DV678" s="90"/>
      <c r="DW678" s="88"/>
      <c r="EA678" s="88"/>
      <c r="EB678" s="88"/>
      <c r="EC678" s="88"/>
      <c r="ED678" s="88"/>
      <c r="EE678" s="90"/>
      <c r="EF678" s="88"/>
      <c r="EJ678" s="88"/>
      <c r="EK678" s="88"/>
      <c r="EL678" s="88"/>
      <c r="EM678" s="88"/>
      <c r="EN678" s="90"/>
      <c r="EO678" s="88"/>
      <c r="ES678" s="88"/>
      <c r="ET678" s="88"/>
      <c r="EU678" s="88"/>
      <c r="EV678" s="88"/>
      <c r="EW678" s="90"/>
      <c r="EX678" s="88"/>
      <c r="FB678" s="88"/>
      <c r="FC678" s="88"/>
      <c r="FD678" s="88"/>
      <c r="FE678" s="88"/>
      <c r="FF678" s="90"/>
      <c r="FG678" s="88"/>
      <c r="FK678" s="88"/>
      <c r="FL678" s="88"/>
      <c r="FM678" s="88"/>
      <c r="FN678" s="88"/>
      <c r="FO678" s="90"/>
      <c r="FP678" s="88"/>
      <c r="FT678" s="88"/>
      <c r="FU678" s="88"/>
      <c r="FV678" s="88"/>
      <c r="FW678" s="88"/>
      <c r="FX678" s="90"/>
      <c r="FY678" s="88"/>
      <c r="GC678" s="88"/>
      <c r="GD678" s="88"/>
      <c r="GE678" s="88"/>
      <c r="GF678" s="88"/>
      <c r="GG678" s="90"/>
      <c r="GH678" s="88"/>
      <c r="GL678" s="88"/>
      <c r="GM678" s="88"/>
      <c r="GN678" s="88"/>
      <c r="GO678" s="88"/>
      <c r="GP678" s="90"/>
      <c r="GQ678" s="88"/>
      <c r="GU678" s="88"/>
      <c r="GV678" s="88"/>
      <c r="GW678" s="88"/>
      <c r="GX678" s="88"/>
      <c r="GY678" s="90"/>
      <c r="GZ678" s="88"/>
      <c r="HD678" s="88"/>
      <c r="HE678" s="88"/>
      <c r="HF678" s="88"/>
      <c r="HG678" s="88"/>
      <c r="HH678" s="90"/>
      <c r="HI678" s="88"/>
      <c r="HM678" s="88"/>
      <c r="HN678" s="88"/>
      <c r="HO678" s="88"/>
      <c r="HP678" s="88"/>
      <c r="RT678" s="95"/>
    </row>
    <row r="679" spans="1:488" ht="15">
      <c r="G679" s="20">
        <v>1</v>
      </c>
      <c r="H679" s="20">
        <v>2</v>
      </c>
      <c r="I679" s="20">
        <v>3</v>
      </c>
      <c r="J679" s="20">
        <v>4</v>
      </c>
      <c r="K679" s="20">
        <v>5</v>
      </c>
      <c r="RT679" s="95"/>
    </row>
    <row r="680" spans="1:488" ht="15">
      <c r="A680" s="83" t="s">
        <v>803</v>
      </c>
      <c r="D680" s="16" t="s">
        <v>148</v>
      </c>
      <c r="E680" s="17" t="s">
        <v>2001</v>
      </c>
      <c r="F680" s="16" t="s">
        <v>56</v>
      </c>
      <c r="G680" s="17" t="s">
        <v>126</v>
      </c>
      <c r="H680" s="17" t="s">
        <v>127</v>
      </c>
      <c r="I680" s="17" t="s">
        <v>1618</v>
      </c>
      <c r="J680" s="17" t="s">
        <v>128</v>
      </c>
      <c r="K680" s="27" t="s">
        <v>173</v>
      </c>
      <c r="M680" s="1"/>
      <c r="N680"/>
    </row>
    <row r="681" spans="1:488" s="50" customFormat="1" ht="18">
      <c r="A681" s="206" t="s">
        <v>2644</v>
      </c>
      <c r="B681" s="28"/>
      <c r="C681" s="275"/>
      <c r="D681" s="418" t="s">
        <v>129</v>
      </c>
      <c r="E681" s="50">
        <f t="shared" ref="E681:E744" si="0">COUNTIF($A$599:$AQF$672,A681)</f>
        <v>3</v>
      </c>
      <c r="F681" s="284">
        <f t="shared" ref="F681:F744" si="1">SUM(G681:L681)</f>
        <v>0</v>
      </c>
      <c r="H681" s="456"/>
      <c r="L681" s="281"/>
      <c r="N681" s="28"/>
      <c r="R681" s="194"/>
      <c r="T681" s="28"/>
      <c r="U681" s="28"/>
      <c r="V681" s="28"/>
      <c r="AA681" s="194"/>
      <c r="AC681" s="28"/>
      <c r="AD681" s="28"/>
      <c r="AE681" s="28"/>
      <c r="AJ681" s="194"/>
      <c r="AL681" s="28"/>
      <c r="AM681" s="28"/>
      <c r="AN681" s="28"/>
      <c r="AS681" s="194"/>
      <c r="AU681" s="28"/>
      <c r="AV681" s="28"/>
      <c r="AW681" s="28"/>
      <c r="BB681" s="194"/>
      <c r="BD681" s="28"/>
      <c r="BE681" s="28"/>
      <c r="BF681" s="28"/>
      <c r="BK681" s="194"/>
      <c r="BM681" s="28"/>
      <c r="BN681" s="28"/>
      <c r="BO681" s="28"/>
      <c r="BT681" s="194"/>
      <c r="BV681" s="28"/>
      <c r="BW681" s="28"/>
      <c r="BX681" s="28"/>
      <c r="CC681" s="194"/>
      <c r="CE681" s="28"/>
      <c r="CF681" s="28"/>
      <c r="CG681" s="28"/>
      <c r="CL681" s="194"/>
      <c r="CN681" s="28"/>
      <c r="CO681" s="28"/>
      <c r="CP681" s="28"/>
      <c r="CU681" s="194"/>
      <c r="CW681" s="28"/>
      <c r="CX681" s="28"/>
      <c r="CY681" s="28"/>
      <c r="DD681" s="194"/>
      <c r="DF681" s="28"/>
      <c r="DG681" s="28"/>
      <c r="DH681" s="28"/>
      <c r="DM681" s="194"/>
      <c r="DO681" s="28"/>
      <c r="DP681" s="28"/>
      <c r="DQ681" s="28"/>
      <c r="DV681" s="194"/>
      <c r="DX681" s="28"/>
      <c r="DY681" s="28"/>
      <c r="DZ681" s="28"/>
      <c r="EE681" s="194"/>
      <c r="EG681" s="28"/>
      <c r="EH681" s="28"/>
      <c r="EI681" s="28"/>
      <c r="EN681" s="194"/>
      <c r="EP681" s="28"/>
      <c r="EQ681" s="28"/>
      <c r="ER681" s="28"/>
      <c r="EW681" s="194"/>
      <c r="EY681" s="28"/>
      <c r="EZ681" s="28"/>
      <c r="FA681" s="28"/>
      <c r="FF681" s="194"/>
      <c r="FH681" s="28"/>
      <c r="FI681" s="28"/>
      <c r="FJ681" s="28"/>
      <c r="FO681" s="194"/>
      <c r="FQ681" s="28"/>
      <c r="FR681" s="28"/>
      <c r="FS681" s="28"/>
      <c r="FX681" s="194"/>
      <c r="FZ681" s="28"/>
      <c r="GA681" s="28"/>
      <c r="GB681" s="28"/>
      <c r="GG681" s="194"/>
      <c r="GI681" s="28"/>
      <c r="GJ681" s="28"/>
      <c r="GK681" s="28"/>
      <c r="GP681" s="194"/>
      <c r="GR681" s="28"/>
      <c r="GS681" s="28"/>
      <c r="GT681" s="28"/>
      <c r="GY681" s="194"/>
      <c r="HA681" s="28"/>
      <c r="HB681" s="28"/>
      <c r="HC681" s="28"/>
      <c r="HH681" s="194"/>
      <c r="HJ681" s="28"/>
      <c r="HK681" s="28"/>
      <c r="HL681" s="28"/>
      <c r="HQ681" s="28"/>
      <c r="HR681" s="28"/>
      <c r="HS681" s="28"/>
      <c r="HT681" s="28"/>
      <c r="HU681" s="28"/>
      <c r="HV681" s="28"/>
      <c r="HW681" s="28"/>
      <c r="HX681" s="28"/>
      <c r="HY681" s="28"/>
      <c r="HZ681" s="28"/>
      <c r="IA681" s="28"/>
      <c r="IB681" s="28"/>
      <c r="IC681" s="28"/>
      <c r="ID681" s="28"/>
      <c r="IE681" s="28"/>
      <c r="IF681" s="28"/>
      <c r="IG681" s="28"/>
      <c r="IH681" s="28"/>
      <c r="II681" s="28"/>
      <c r="IJ681" s="28"/>
      <c r="IK681" s="28"/>
      <c r="IL681" s="28"/>
      <c r="IM681" s="28"/>
      <c r="IN681" s="28"/>
      <c r="IO681" s="28"/>
      <c r="IP681" s="28"/>
      <c r="IQ681" s="28"/>
      <c r="IR681" s="28"/>
      <c r="IS681" s="28"/>
      <c r="IT681" s="28"/>
      <c r="IU681" s="28"/>
      <c r="IV681" s="28"/>
    </row>
    <row r="682" spans="1:488" s="50" customFormat="1" ht="18">
      <c r="A682" s="330" t="s">
        <v>572</v>
      </c>
      <c r="B682" s="420"/>
      <c r="C682" s="420"/>
      <c r="D682" s="418" t="s">
        <v>132</v>
      </c>
      <c r="E682" s="50">
        <f t="shared" si="0"/>
        <v>12</v>
      </c>
      <c r="F682" s="284">
        <f t="shared" si="1"/>
        <v>24</v>
      </c>
      <c r="H682" s="50">
        <v>12</v>
      </c>
      <c r="I682" s="50">
        <v>12</v>
      </c>
      <c r="L682" s="281"/>
      <c r="N682" s="28"/>
      <c r="R682" s="194"/>
      <c r="T682" s="28"/>
      <c r="U682" s="28"/>
      <c r="V682" s="28"/>
      <c r="AA682" s="194"/>
      <c r="AC682" s="28"/>
      <c r="AD682" s="28"/>
      <c r="AE682" s="28"/>
      <c r="AJ682" s="194"/>
      <c r="AL682" s="28"/>
      <c r="AM682" s="28"/>
      <c r="AN682" s="28"/>
      <c r="AS682" s="194"/>
      <c r="AU682" s="28"/>
      <c r="AV682" s="28"/>
      <c r="AW682" s="28"/>
      <c r="BB682" s="194"/>
      <c r="BD682" s="28"/>
      <c r="BE682" s="28"/>
      <c r="BF682" s="28"/>
      <c r="BK682" s="194"/>
      <c r="BM682" s="28"/>
      <c r="BN682" s="28"/>
      <c r="BO682" s="28"/>
      <c r="BT682" s="194"/>
      <c r="BV682" s="28"/>
      <c r="BW682" s="28"/>
      <c r="BX682" s="28"/>
      <c r="CC682" s="194"/>
      <c r="CE682" s="28"/>
      <c r="CF682" s="28"/>
      <c r="CG682" s="28"/>
      <c r="CL682" s="194"/>
      <c r="CN682" s="28"/>
      <c r="CO682" s="28"/>
      <c r="CP682" s="28"/>
      <c r="CU682" s="194"/>
      <c r="CW682" s="28"/>
      <c r="CX682" s="28"/>
      <c r="CY682" s="28"/>
      <c r="DD682" s="194"/>
      <c r="DF682" s="28"/>
      <c r="DG682" s="28"/>
      <c r="DH682" s="28"/>
      <c r="DM682" s="194"/>
      <c r="DO682" s="28"/>
      <c r="DP682" s="28"/>
      <c r="DQ682" s="28"/>
      <c r="DV682" s="194"/>
      <c r="DX682" s="28"/>
      <c r="DY682" s="28"/>
      <c r="DZ682" s="28"/>
      <c r="EE682" s="194"/>
      <c r="EG682" s="28"/>
      <c r="EH682" s="28"/>
      <c r="EI682" s="28"/>
      <c r="EN682" s="194"/>
      <c r="EP682" s="28"/>
      <c r="EQ682" s="28"/>
      <c r="ER682" s="28"/>
      <c r="EW682" s="194"/>
      <c r="EY682" s="28"/>
      <c r="EZ682" s="28"/>
      <c r="FA682" s="28"/>
      <c r="FF682" s="194"/>
      <c r="FH682" s="28"/>
      <c r="FI682" s="28"/>
      <c r="FJ682" s="28"/>
      <c r="FO682" s="194"/>
      <c r="FQ682" s="28"/>
      <c r="FR682" s="28"/>
      <c r="FS682" s="28"/>
      <c r="FX682" s="194"/>
      <c r="FZ682" s="28"/>
      <c r="GA682" s="28"/>
      <c r="GB682" s="28"/>
      <c r="GG682" s="194"/>
      <c r="GI682" s="28"/>
      <c r="GJ682" s="28"/>
      <c r="GK682" s="28"/>
      <c r="GP682" s="194"/>
      <c r="GR682" s="28"/>
      <c r="GS682" s="28"/>
      <c r="GT682" s="28"/>
      <c r="GY682" s="194"/>
      <c r="HA682" s="28"/>
      <c r="HB682" s="28"/>
      <c r="HC682" s="28"/>
      <c r="HH682" s="194"/>
      <c r="HJ682" s="28"/>
      <c r="HK682" s="28"/>
      <c r="HL682" s="28"/>
      <c r="HQ682" s="28"/>
      <c r="HR682" s="28"/>
      <c r="HS682" s="28"/>
      <c r="HT682" s="28"/>
      <c r="HU682" s="28"/>
      <c r="HV682" s="28"/>
      <c r="HW682" s="28"/>
      <c r="HX682" s="28"/>
      <c r="HY682" s="28"/>
      <c r="HZ682" s="28"/>
      <c r="IA682" s="28"/>
      <c r="IB682" s="28"/>
      <c r="IC682" s="28"/>
      <c r="ID682" s="28"/>
      <c r="IE682" s="28"/>
      <c r="IF682" s="28"/>
      <c r="IG682" s="28"/>
      <c r="IH682" s="28"/>
      <c r="II682" s="28"/>
      <c r="IJ682" s="28"/>
      <c r="IK682" s="28"/>
      <c r="IL682" s="28"/>
      <c r="IM682" s="28"/>
      <c r="IN682" s="28"/>
      <c r="IO682" s="28"/>
      <c r="IP682" s="28"/>
      <c r="IQ682" s="28"/>
      <c r="IR682" s="28"/>
      <c r="IS682" s="28"/>
      <c r="IT682" s="28"/>
      <c r="IU682" s="28"/>
      <c r="IV682" s="28"/>
    </row>
    <row r="683" spans="1:488" s="50" customFormat="1" ht="18">
      <c r="A683" s="330" t="s">
        <v>1194</v>
      </c>
      <c r="B683" s="28"/>
      <c r="C683" s="420"/>
      <c r="D683" s="418" t="s">
        <v>129</v>
      </c>
      <c r="E683" s="50">
        <f t="shared" si="0"/>
        <v>3</v>
      </c>
      <c r="F683" s="284">
        <f t="shared" si="1"/>
        <v>0</v>
      </c>
      <c r="H683" s="456"/>
      <c r="N683" s="28"/>
      <c r="R683" s="194"/>
      <c r="T683" s="28"/>
      <c r="U683" s="28"/>
      <c r="V683" s="28"/>
      <c r="AA683" s="194"/>
      <c r="AC683" s="28"/>
      <c r="AD683" s="28"/>
      <c r="AE683" s="28"/>
      <c r="AJ683" s="194"/>
      <c r="AL683" s="28"/>
      <c r="AM683" s="28"/>
      <c r="AN683" s="28"/>
      <c r="AS683" s="194"/>
      <c r="AU683" s="28"/>
      <c r="AV683" s="28"/>
      <c r="AW683" s="28"/>
      <c r="BB683" s="194"/>
      <c r="BD683" s="28"/>
      <c r="BE683" s="28"/>
      <c r="BF683" s="28"/>
      <c r="BK683" s="194"/>
      <c r="BM683" s="28"/>
      <c r="BN683" s="28"/>
      <c r="BO683" s="28"/>
      <c r="BT683" s="194"/>
      <c r="BV683" s="28"/>
      <c r="BW683" s="28"/>
      <c r="BX683" s="28"/>
      <c r="CC683" s="194"/>
      <c r="CE683" s="28"/>
      <c r="CF683" s="28"/>
      <c r="CG683" s="28"/>
      <c r="CL683" s="194"/>
      <c r="CN683" s="28"/>
      <c r="CO683" s="28"/>
      <c r="CP683" s="28"/>
      <c r="CU683" s="194"/>
      <c r="CW683" s="28"/>
      <c r="CX683" s="28"/>
      <c r="CY683" s="28"/>
      <c r="DD683" s="194"/>
      <c r="DF683" s="28"/>
      <c r="DG683" s="28"/>
      <c r="DH683" s="28"/>
      <c r="DM683" s="194"/>
      <c r="DO683" s="28"/>
      <c r="DP683" s="28"/>
      <c r="DQ683" s="28"/>
      <c r="DV683" s="194"/>
      <c r="DX683" s="28"/>
      <c r="DY683" s="28"/>
      <c r="DZ683" s="28"/>
      <c r="EE683" s="194"/>
      <c r="EG683" s="28"/>
      <c r="EH683" s="28"/>
      <c r="EI683" s="28"/>
      <c r="EN683" s="194"/>
      <c r="EP683" s="28"/>
      <c r="EQ683" s="28"/>
      <c r="ER683" s="28"/>
      <c r="EW683" s="194"/>
      <c r="EY683" s="28"/>
      <c r="EZ683" s="28"/>
      <c r="FA683" s="28"/>
      <c r="FF683" s="194"/>
      <c r="FH683" s="28"/>
      <c r="FI683" s="28"/>
      <c r="FJ683" s="28"/>
      <c r="FO683" s="194"/>
      <c r="FQ683" s="28"/>
      <c r="FR683" s="28"/>
      <c r="FS683" s="28"/>
      <c r="FX683" s="194"/>
      <c r="FZ683" s="28"/>
      <c r="GA683" s="28"/>
      <c r="GB683" s="28"/>
      <c r="GG683" s="194"/>
      <c r="GI683" s="28"/>
      <c r="GJ683" s="28"/>
      <c r="GK683" s="28"/>
      <c r="GP683" s="194"/>
      <c r="GR683" s="28"/>
      <c r="GS683" s="28"/>
      <c r="GT683" s="28"/>
      <c r="GY683" s="194"/>
      <c r="HA683" s="28"/>
      <c r="HB683" s="28"/>
      <c r="HC683" s="28"/>
      <c r="HH683" s="194"/>
      <c r="HJ683" s="28"/>
      <c r="HK683" s="28"/>
      <c r="HL683" s="28"/>
      <c r="HQ683" s="28"/>
      <c r="HR683" s="28"/>
      <c r="HS683" s="28"/>
      <c r="HT683" s="28"/>
      <c r="HU683" s="28"/>
      <c r="HV683" s="28"/>
      <c r="HW683" s="28"/>
      <c r="HX683" s="28"/>
      <c r="HY683" s="28"/>
      <c r="HZ683" s="28"/>
      <c r="IA683" s="28"/>
      <c r="IB683" s="28"/>
      <c r="IC683" s="28"/>
      <c r="ID683" s="28"/>
      <c r="IE683" s="28"/>
      <c r="IF683" s="28"/>
      <c r="IG683" s="28"/>
      <c r="IH683" s="28"/>
      <c r="II683" s="28"/>
      <c r="IJ683" s="28"/>
      <c r="IK683" s="28"/>
      <c r="IL683" s="28"/>
      <c r="IM683" s="28"/>
      <c r="IN683" s="28"/>
      <c r="IO683" s="28"/>
      <c r="IP683" s="28"/>
      <c r="IQ683" s="28"/>
      <c r="IR683" s="28"/>
      <c r="IS683" s="28"/>
      <c r="IT683" s="28"/>
      <c r="IU683" s="28"/>
      <c r="IV683" s="28"/>
    </row>
    <row r="684" spans="1:488" s="50" customFormat="1" ht="18.75">
      <c r="A684" s="330" t="s">
        <v>441</v>
      </c>
      <c r="B684" s="279"/>
      <c r="C684" s="417"/>
      <c r="D684" s="418" t="s">
        <v>134</v>
      </c>
      <c r="E684" s="50">
        <f t="shared" si="0"/>
        <v>22</v>
      </c>
      <c r="F684" s="284">
        <f t="shared" si="1"/>
        <v>195</v>
      </c>
      <c r="G684" s="50">
        <v>116</v>
      </c>
      <c r="H684" s="50">
        <v>43</v>
      </c>
      <c r="I684" s="50">
        <v>35</v>
      </c>
      <c r="J684" s="50">
        <v>1</v>
      </c>
      <c r="L684" s="28"/>
      <c r="N684" s="28"/>
      <c r="R684" s="194"/>
      <c r="T684" s="28"/>
      <c r="U684" s="28"/>
      <c r="V684" s="28"/>
      <c r="AA684" s="194"/>
      <c r="AC684" s="28"/>
      <c r="AD684" s="28"/>
      <c r="AE684" s="28"/>
      <c r="AJ684" s="194"/>
      <c r="AL684" s="28"/>
      <c r="AM684" s="28"/>
      <c r="AN684" s="28"/>
      <c r="AS684" s="194"/>
      <c r="AU684" s="28"/>
      <c r="AV684" s="28"/>
      <c r="AW684" s="28"/>
      <c r="BB684" s="194"/>
      <c r="BD684" s="28"/>
      <c r="BE684" s="28"/>
      <c r="BF684" s="28"/>
      <c r="BK684" s="194"/>
      <c r="BM684" s="28"/>
      <c r="BN684" s="28"/>
      <c r="BO684" s="28"/>
      <c r="BT684" s="194"/>
      <c r="BV684" s="28"/>
      <c r="BW684" s="28"/>
      <c r="BX684" s="28"/>
      <c r="CC684" s="194"/>
      <c r="CE684" s="28"/>
      <c r="CF684" s="28"/>
      <c r="CG684" s="28"/>
      <c r="CL684" s="194"/>
      <c r="CN684" s="28"/>
      <c r="CO684" s="28"/>
      <c r="CP684" s="28"/>
      <c r="CU684" s="194"/>
      <c r="CW684" s="28"/>
      <c r="CX684" s="28"/>
      <c r="CY684" s="28"/>
      <c r="DD684" s="194"/>
      <c r="DF684" s="28"/>
      <c r="DG684" s="28"/>
      <c r="DH684" s="28"/>
      <c r="DM684" s="194"/>
      <c r="DO684" s="28"/>
      <c r="DP684" s="28"/>
      <c r="DQ684" s="28"/>
      <c r="DV684" s="194"/>
      <c r="DX684" s="28"/>
      <c r="DY684" s="28"/>
      <c r="DZ684" s="28"/>
      <c r="EE684" s="194"/>
      <c r="EG684" s="28"/>
      <c r="EH684" s="28"/>
      <c r="EI684" s="28"/>
      <c r="EN684" s="194"/>
      <c r="EP684" s="28"/>
      <c r="EQ684" s="28"/>
      <c r="ER684" s="28"/>
      <c r="EW684" s="194"/>
      <c r="EY684" s="28"/>
      <c r="EZ684" s="28"/>
      <c r="FA684" s="28"/>
      <c r="FF684" s="194"/>
      <c r="FH684" s="28"/>
      <c r="FI684" s="28"/>
      <c r="FJ684" s="28"/>
      <c r="FO684" s="194"/>
      <c r="FQ684" s="28"/>
      <c r="FR684" s="28"/>
      <c r="FS684" s="28"/>
      <c r="FX684" s="194"/>
      <c r="FZ684" s="28"/>
      <c r="GA684" s="28"/>
      <c r="GB684" s="28"/>
      <c r="GG684" s="194"/>
      <c r="GI684" s="28"/>
      <c r="GJ684" s="28"/>
      <c r="GK684" s="28"/>
      <c r="GP684" s="194"/>
      <c r="GR684" s="28"/>
      <c r="GS684" s="28"/>
      <c r="GT684" s="28"/>
      <c r="GY684" s="194"/>
      <c r="HA684" s="28"/>
      <c r="HB684" s="28"/>
      <c r="HC684" s="28"/>
      <c r="HH684" s="194"/>
      <c r="HJ684" s="28"/>
      <c r="HK684" s="28"/>
      <c r="HL684" s="28"/>
      <c r="HQ684" s="28"/>
      <c r="HR684" s="28"/>
      <c r="HS684" s="28"/>
      <c r="HT684" s="28"/>
      <c r="HU684" s="28"/>
      <c r="HV684" s="28"/>
      <c r="HW684" s="28"/>
      <c r="HX684" s="28"/>
      <c r="HY684" s="28"/>
      <c r="HZ684" s="28"/>
      <c r="IA684" s="28"/>
      <c r="IB684" s="28"/>
      <c r="IC684" s="28"/>
      <c r="ID684" s="28"/>
      <c r="IE684" s="28"/>
      <c r="IF684" s="28"/>
      <c r="IG684" s="28"/>
      <c r="IH684" s="28"/>
      <c r="II684" s="28"/>
      <c r="IJ684" s="28"/>
      <c r="IK684" s="28"/>
      <c r="IL684" s="28"/>
      <c r="IM684" s="28"/>
      <c r="IN684" s="28"/>
      <c r="IO684" s="28"/>
      <c r="IP684" s="28"/>
      <c r="IQ684" s="28"/>
      <c r="IR684" s="28"/>
      <c r="IS684" s="28"/>
      <c r="IT684" s="28"/>
      <c r="IU684" s="28"/>
      <c r="IV684" s="28"/>
    </row>
    <row r="685" spans="1:488" s="50" customFormat="1" ht="18">
      <c r="A685" s="206" t="s">
        <v>2772</v>
      </c>
      <c r="B685" s="28"/>
      <c r="C685" s="275"/>
      <c r="D685" s="418" t="s">
        <v>129</v>
      </c>
      <c r="E685" s="50">
        <f t="shared" si="0"/>
        <v>2</v>
      </c>
      <c r="F685" s="284">
        <f t="shared" si="1"/>
        <v>0</v>
      </c>
      <c r="H685" s="456"/>
      <c r="N685" s="28"/>
      <c r="R685" s="194"/>
      <c r="T685" s="28"/>
      <c r="U685" s="28"/>
      <c r="V685" s="28"/>
      <c r="AA685" s="194"/>
      <c r="AC685" s="28"/>
      <c r="AD685" s="28"/>
      <c r="AE685" s="28"/>
      <c r="AJ685" s="194"/>
      <c r="AL685" s="28"/>
      <c r="AM685" s="28"/>
      <c r="AN685" s="28"/>
      <c r="AS685" s="194"/>
      <c r="AU685" s="28"/>
      <c r="AV685" s="28"/>
      <c r="AW685" s="28"/>
      <c r="BB685" s="194"/>
      <c r="BD685" s="28"/>
      <c r="BE685" s="28"/>
      <c r="BF685" s="28"/>
      <c r="BK685" s="194"/>
      <c r="BM685" s="28"/>
      <c r="BN685" s="28"/>
      <c r="BO685" s="28"/>
      <c r="BT685" s="194"/>
      <c r="BV685" s="28"/>
      <c r="BW685" s="28"/>
      <c r="BX685" s="28"/>
      <c r="CC685" s="194"/>
      <c r="CE685" s="28"/>
      <c r="CF685" s="28"/>
      <c r="CG685" s="28"/>
      <c r="CL685" s="194"/>
      <c r="CN685" s="28"/>
      <c r="CO685" s="28"/>
      <c r="CP685" s="28"/>
      <c r="CU685" s="194"/>
      <c r="CW685" s="28"/>
      <c r="CX685" s="28"/>
      <c r="CY685" s="28"/>
      <c r="DD685" s="194"/>
      <c r="DF685" s="28"/>
      <c r="DG685" s="28"/>
      <c r="DH685" s="28"/>
      <c r="DM685" s="194"/>
      <c r="DO685" s="28"/>
      <c r="DP685" s="28"/>
      <c r="DQ685" s="28"/>
      <c r="DV685" s="194"/>
      <c r="DX685" s="28"/>
      <c r="DY685" s="28"/>
      <c r="DZ685" s="28"/>
      <c r="EE685" s="194"/>
      <c r="EG685" s="28"/>
      <c r="EH685" s="28"/>
      <c r="EI685" s="28"/>
      <c r="EN685" s="194"/>
      <c r="EP685" s="28"/>
      <c r="EQ685" s="28"/>
      <c r="ER685" s="28"/>
      <c r="EW685" s="194"/>
      <c r="EY685" s="28"/>
      <c r="EZ685" s="28"/>
      <c r="FA685" s="28"/>
      <c r="FF685" s="194"/>
      <c r="FH685" s="28"/>
      <c r="FI685" s="28"/>
      <c r="FJ685" s="28"/>
      <c r="FO685" s="194"/>
      <c r="FQ685" s="28"/>
      <c r="FR685" s="28"/>
      <c r="FS685" s="28"/>
      <c r="FX685" s="194"/>
      <c r="FZ685" s="28"/>
      <c r="GA685" s="28"/>
      <c r="GB685" s="28"/>
      <c r="GG685" s="194"/>
      <c r="GI685" s="28"/>
      <c r="GJ685" s="28"/>
      <c r="GK685" s="28"/>
      <c r="GP685" s="194"/>
      <c r="GR685" s="28"/>
      <c r="GS685" s="28"/>
      <c r="GT685" s="28"/>
      <c r="GY685" s="194"/>
      <c r="HA685" s="28"/>
      <c r="HB685" s="28"/>
      <c r="HC685" s="28"/>
      <c r="HH685" s="194"/>
      <c r="HJ685" s="28"/>
      <c r="HK685" s="28"/>
      <c r="HL685" s="28"/>
      <c r="HQ685" s="28"/>
      <c r="HR685" s="28"/>
      <c r="HS685" s="28"/>
      <c r="HT685" s="28"/>
      <c r="HU685" s="28"/>
      <c r="HV685" s="28"/>
      <c r="HW685" s="28"/>
      <c r="HX685" s="28"/>
      <c r="HY685" s="28"/>
      <c r="HZ685" s="28"/>
      <c r="IA685" s="28"/>
      <c r="IB685" s="28"/>
      <c r="IC685" s="28"/>
      <c r="ID685" s="28"/>
      <c r="IE685" s="28"/>
      <c r="IF685" s="28"/>
      <c r="IG685" s="28"/>
      <c r="IH685" s="28"/>
      <c r="II685" s="28"/>
      <c r="IJ685" s="28"/>
      <c r="IK685" s="28"/>
      <c r="IL685" s="28"/>
      <c r="IM685" s="28"/>
      <c r="IN685" s="28"/>
      <c r="IO685" s="28"/>
      <c r="IP685" s="28"/>
      <c r="IQ685" s="28"/>
      <c r="IR685" s="28"/>
      <c r="IS685" s="28"/>
      <c r="IT685" s="28"/>
      <c r="IU685" s="28"/>
      <c r="IV685" s="28"/>
    </row>
    <row r="686" spans="1:488" s="50" customFormat="1" ht="18.75">
      <c r="A686" s="330" t="s">
        <v>2064</v>
      </c>
      <c r="B686" s="417"/>
      <c r="C686" s="417"/>
      <c r="D686" s="1" t="s">
        <v>131</v>
      </c>
      <c r="E686" s="50">
        <f t="shared" si="0"/>
        <v>1</v>
      </c>
      <c r="F686" s="284">
        <f t="shared" si="1"/>
        <v>80</v>
      </c>
      <c r="H686" s="456">
        <v>28</v>
      </c>
      <c r="I686" s="50">
        <v>20</v>
      </c>
      <c r="J686" s="50">
        <v>32</v>
      </c>
      <c r="L686" s="28"/>
      <c r="N686" s="28"/>
      <c r="R686" s="194"/>
      <c r="T686" s="28"/>
      <c r="U686" s="28"/>
      <c r="V686" s="28"/>
      <c r="AA686" s="194"/>
      <c r="AC686" s="28"/>
      <c r="AD686" s="28"/>
      <c r="AE686" s="28"/>
      <c r="AJ686" s="194"/>
      <c r="AL686" s="28"/>
      <c r="AM686" s="28"/>
      <c r="AN686" s="28"/>
      <c r="AS686" s="194"/>
      <c r="AU686" s="28"/>
      <c r="AV686" s="28"/>
      <c r="AW686" s="28"/>
      <c r="BB686" s="194"/>
      <c r="BD686" s="28"/>
      <c r="BE686" s="28"/>
      <c r="BF686" s="28"/>
      <c r="BK686" s="194"/>
      <c r="BM686" s="28"/>
      <c r="BN686" s="28"/>
      <c r="BO686" s="28"/>
      <c r="BT686" s="194"/>
      <c r="BV686" s="28"/>
      <c r="BW686" s="28"/>
      <c r="BX686" s="28"/>
      <c r="CC686" s="194"/>
      <c r="CE686" s="28"/>
      <c r="CF686" s="28"/>
      <c r="CG686" s="28"/>
      <c r="CL686" s="194"/>
      <c r="CN686" s="28"/>
      <c r="CO686" s="28"/>
      <c r="CP686" s="28"/>
      <c r="CU686" s="194"/>
      <c r="CW686" s="28"/>
      <c r="CX686" s="28"/>
      <c r="CY686" s="28"/>
      <c r="DD686" s="194"/>
      <c r="DF686" s="28"/>
      <c r="DG686" s="28"/>
      <c r="DH686" s="28"/>
      <c r="DM686" s="194"/>
      <c r="DO686" s="28"/>
      <c r="DP686" s="28"/>
      <c r="DQ686" s="28"/>
      <c r="DV686" s="194"/>
      <c r="DX686" s="28"/>
      <c r="DY686" s="28"/>
      <c r="DZ686" s="28"/>
      <c r="EE686" s="194"/>
      <c r="EG686" s="28"/>
      <c r="EH686" s="28"/>
      <c r="EI686" s="28"/>
      <c r="EN686" s="194"/>
      <c r="EP686" s="28"/>
      <c r="EQ686" s="28"/>
      <c r="ER686" s="28"/>
      <c r="EW686" s="194"/>
      <c r="EY686" s="28"/>
      <c r="EZ686" s="28"/>
      <c r="FA686" s="28"/>
      <c r="FF686" s="194"/>
      <c r="FH686" s="28"/>
      <c r="FI686" s="28"/>
      <c r="FJ686" s="28"/>
      <c r="FO686" s="194"/>
      <c r="FQ686" s="28"/>
      <c r="FR686" s="28"/>
      <c r="FS686" s="28"/>
      <c r="FX686" s="194"/>
      <c r="FZ686" s="28"/>
      <c r="GA686" s="28"/>
      <c r="GB686" s="28"/>
      <c r="GG686" s="194"/>
      <c r="GI686" s="28"/>
      <c r="GJ686" s="28"/>
      <c r="GK686" s="28"/>
      <c r="GP686" s="194"/>
      <c r="GR686" s="28"/>
      <c r="GS686" s="28"/>
      <c r="GT686" s="28"/>
      <c r="GY686" s="194"/>
      <c r="HA686" s="28"/>
      <c r="HB686" s="28"/>
      <c r="HC686" s="28"/>
      <c r="HH686" s="194"/>
      <c r="HJ686" s="28"/>
      <c r="HK686" s="28"/>
      <c r="HL686" s="28"/>
      <c r="HQ686" s="28"/>
      <c r="HR686" s="28"/>
      <c r="HS686" s="28"/>
      <c r="HT686" s="28"/>
      <c r="HU686" s="28"/>
      <c r="HV686" s="28"/>
      <c r="HW686" s="28"/>
      <c r="HX686" s="28"/>
      <c r="HY686" s="28"/>
      <c r="HZ686" s="28"/>
      <c r="IA686" s="28"/>
      <c r="IB686" s="28"/>
      <c r="IC686" s="28"/>
      <c r="ID686" s="28"/>
      <c r="IE686" s="28"/>
      <c r="IF686" s="28"/>
      <c r="IG686" s="28"/>
      <c r="IH686" s="28"/>
      <c r="II686" s="28"/>
      <c r="IJ686" s="28"/>
      <c r="IK686" s="28"/>
      <c r="IL686" s="28"/>
      <c r="IM686" s="28"/>
      <c r="IN686" s="28"/>
      <c r="IO686" s="28"/>
      <c r="IP686" s="28"/>
      <c r="IQ686" s="28"/>
      <c r="IR686" s="28"/>
      <c r="IS686" s="28"/>
      <c r="IT686" s="28"/>
      <c r="IU686" s="28"/>
      <c r="IV686" s="28"/>
    </row>
    <row r="687" spans="1:488" s="50" customFormat="1" ht="18">
      <c r="A687" s="206" t="s">
        <v>2706</v>
      </c>
      <c r="B687" s="28"/>
      <c r="C687" s="275"/>
      <c r="D687" s="418" t="s">
        <v>129</v>
      </c>
      <c r="E687" s="50">
        <f t="shared" si="0"/>
        <v>6</v>
      </c>
      <c r="F687" s="284">
        <f t="shared" si="1"/>
        <v>0</v>
      </c>
      <c r="H687" s="456"/>
      <c r="N687" s="28"/>
      <c r="R687" s="194"/>
      <c r="T687" s="28"/>
      <c r="U687" s="28"/>
      <c r="V687" s="28"/>
      <c r="AA687" s="194"/>
      <c r="AC687" s="28"/>
      <c r="AD687" s="28"/>
      <c r="AE687" s="28"/>
      <c r="AJ687" s="194"/>
      <c r="AL687" s="28"/>
      <c r="AM687" s="28"/>
      <c r="AN687" s="28"/>
      <c r="AS687" s="194"/>
      <c r="AU687" s="28"/>
      <c r="AV687" s="28"/>
      <c r="AW687" s="28"/>
      <c r="BB687" s="194"/>
      <c r="BD687" s="28"/>
      <c r="BE687" s="28"/>
      <c r="BF687" s="28"/>
      <c r="BK687" s="194"/>
      <c r="BM687" s="28"/>
      <c r="BN687" s="28"/>
      <c r="BO687" s="28"/>
      <c r="BT687" s="194"/>
      <c r="BV687" s="28"/>
      <c r="BW687" s="28"/>
      <c r="BX687" s="28"/>
      <c r="CC687" s="194"/>
      <c r="CE687" s="28"/>
      <c r="CF687" s="28"/>
      <c r="CG687" s="28"/>
      <c r="CL687" s="194"/>
      <c r="CN687" s="28"/>
      <c r="CO687" s="28"/>
      <c r="CP687" s="28"/>
      <c r="CU687" s="194"/>
      <c r="CW687" s="28"/>
      <c r="CX687" s="28"/>
      <c r="CY687" s="28"/>
      <c r="DD687" s="194"/>
      <c r="DF687" s="28"/>
      <c r="DG687" s="28"/>
      <c r="DH687" s="28"/>
      <c r="DM687" s="194"/>
      <c r="DO687" s="28"/>
      <c r="DP687" s="28"/>
      <c r="DQ687" s="28"/>
      <c r="DV687" s="194"/>
      <c r="DX687" s="28"/>
      <c r="DY687" s="28"/>
      <c r="DZ687" s="28"/>
      <c r="EE687" s="194"/>
      <c r="EG687" s="28"/>
      <c r="EH687" s="28"/>
      <c r="EI687" s="28"/>
      <c r="EN687" s="194"/>
      <c r="EP687" s="28"/>
      <c r="EQ687" s="28"/>
      <c r="ER687" s="28"/>
      <c r="EW687" s="194"/>
      <c r="EY687" s="28"/>
      <c r="EZ687" s="28"/>
      <c r="FA687" s="28"/>
      <c r="FF687" s="194"/>
      <c r="FH687" s="28"/>
      <c r="FI687" s="28"/>
      <c r="FJ687" s="28"/>
      <c r="FO687" s="194"/>
      <c r="FQ687" s="28"/>
      <c r="FR687" s="28"/>
      <c r="FS687" s="28"/>
      <c r="FX687" s="194"/>
      <c r="FZ687" s="28"/>
      <c r="GA687" s="28"/>
      <c r="GB687" s="28"/>
      <c r="GG687" s="194"/>
      <c r="GI687" s="28"/>
      <c r="GJ687" s="28"/>
      <c r="GK687" s="28"/>
      <c r="GP687" s="194"/>
      <c r="GR687" s="28"/>
      <c r="GS687" s="28"/>
      <c r="GT687" s="28"/>
      <c r="GY687" s="194"/>
      <c r="HA687" s="28"/>
      <c r="HB687" s="28"/>
      <c r="HC687" s="28"/>
      <c r="HH687" s="194"/>
      <c r="HJ687" s="28"/>
      <c r="HK687" s="28"/>
      <c r="HL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28"/>
      <c r="IJ687" s="28"/>
      <c r="IK687" s="28"/>
      <c r="IL687" s="28"/>
      <c r="IM687" s="28"/>
      <c r="IN687" s="28"/>
      <c r="IO687" s="28"/>
      <c r="IP687" s="28"/>
      <c r="IQ687" s="28"/>
      <c r="IR687" s="28"/>
      <c r="IS687" s="28"/>
      <c r="IT687" s="28"/>
      <c r="IU687" s="28"/>
      <c r="IV687" s="28"/>
    </row>
    <row r="688" spans="1:488" s="50" customFormat="1" ht="18">
      <c r="A688" s="330" t="s">
        <v>1184</v>
      </c>
      <c r="B688" s="420"/>
      <c r="C688" s="420"/>
      <c r="D688" s="418" t="s">
        <v>135</v>
      </c>
      <c r="E688" s="50">
        <f t="shared" si="0"/>
        <v>9</v>
      </c>
      <c r="F688" s="284">
        <f t="shared" si="1"/>
        <v>0</v>
      </c>
      <c r="H688" s="456"/>
      <c r="L688" s="28"/>
      <c r="N688" s="28"/>
      <c r="R688" s="194"/>
      <c r="T688" s="28"/>
      <c r="U688" s="28"/>
      <c r="V688" s="28"/>
      <c r="AA688" s="194"/>
      <c r="AC688" s="28"/>
      <c r="AD688" s="28"/>
      <c r="AE688" s="28"/>
      <c r="AJ688" s="194"/>
      <c r="AL688" s="28"/>
      <c r="AM688" s="28"/>
      <c r="AN688" s="28"/>
      <c r="AS688" s="194"/>
      <c r="AU688" s="28"/>
      <c r="AV688" s="28"/>
      <c r="AW688" s="28"/>
      <c r="BB688" s="194"/>
      <c r="BD688" s="28"/>
      <c r="BE688" s="28"/>
      <c r="BF688" s="28"/>
      <c r="BK688" s="194"/>
      <c r="BM688" s="28"/>
      <c r="BN688" s="28"/>
      <c r="BO688" s="28"/>
      <c r="BT688" s="194"/>
      <c r="BV688" s="28"/>
      <c r="BW688" s="28"/>
      <c r="BX688" s="28"/>
      <c r="CC688" s="194"/>
      <c r="CE688" s="28"/>
      <c r="CF688" s="28"/>
      <c r="CG688" s="28"/>
      <c r="CL688" s="194"/>
      <c r="CN688" s="28"/>
      <c r="CO688" s="28"/>
      <c r="CP688" s="28"/>
      <c r="CU688" s="194"/>
      <c r="CW688" s="28"/>
      <c r="CX688" s="28"/>
      <c r="CY688" s="28"/>
      <c r="DD688" s="194"/>
      <c r="DF688" s="28"/>
      <c r="DG688" s="28"/>
      <c r="DH688" s="28"/>
      <c r="DM688" s="194"/>
      <c r="DO688" s="28"/>
      <c r="DP688" s="28"/>
      <c r="DQ688" s="28"/>
      <c r="DV688" s="194"/>
      <c r="DX688" s="28"/>
      <c r="DY688" s="28"/>
      <c r="DZ688" s="28"/>
      <c r="EE688" s="194"/>
      <c r="EG688" s="28"/>
      <c r="EH688" s="28"/>
      <c r="EI688" s="28"/>
      <c r="EN688" s="194"/>
      <c r="EP688" s="28"/>
      <c r="EQ688" s="28"/>
      <c r="ER688" s="28"/>
      <c r="EW688" s="194"/>
      <c r="EY688" s="28"/>
      <c r="EZ688" s="28"/>
      <c r="FA688" s="28"/>
      <c r="FF688" s="194"/>
      <c r="FH688" s="28"/>
      <c r="FI688" s="28"/>
      <c r="FJ688" s="28"/>
      <c r="FO688" s="194"/>
      <c r="FQ688" s="28"/>
      <c r="FR688" s="28"/>
      <c r="FS688" s="28"/>
      <c r="FX688" s="194"/>
      <c r="FZ688" s="28"/>
      <c r="GA688" s="28"/>
      <c r="GB688" s="28"/>
      <c r="GG688" s="194"/>
      <c r="GI688" s="28"/>
      <c r="GJ688" s="28"/>
      <c r="GK688" s="28"/>
      <c r="GP688" s="194"/>
      <c r="GR688" s="28"/>
      <c r="GS688" s="28"/>
      <c r="GT688" s="28"/>
      <c r="GY688" s="194"/>
      <c r="HA688" s="28"/>
      <c r="HB688" s="28"/>
      <c r="HC688" s="28"/>
      <c r="HH688" s="194"/>
      <c r="HJ688" s="28"/>
      <c r="HK688" s="28"/>
      <c r="HL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28"/>
      <c r="IJ688" s="28"/>
      <c r="IK688" s="28"/>
      <c r="IL688" s="28"/>
      <c r="IM688" s="28"/>
      <c r="IN688" s="28"/>
      <c r="IO688" s="28"/>
      <c r="IP688" s="28"/>
      <c r="IQ688" s="28"/>
      <c r="IR688" s="28"/>
      <c r="IS688" s="28"/>
      <c r="IT688" s="28"/>
      <c r="IU688" s="28"/>
      <c r="IV688" s="28"/>
    </row>
    <row r="689" spans="1:256" s="50" customFormat="1" ht="18">
      <c r="A689" s="206" t="s">
        <v>2815</v>
      </c>
      <c r="B689" s="420"/>
      <c r="C689" s="420"/>
      <c r="D689" s="418" t="s">
        <v>130</v>
      </c>
      <c r="E689" s="50">
        <f t="shared" si="0"/>
        <v>1</v>
      </c>
      <c r="F689" s="284">
        <f t="shared" si="1"/>
        <v>0</v>
      </c>
      <c r="L689" s="28"/>
      <c r="N689" s="28"/>
      <c r="R689" s="194"/>
      <c r="T689" s="28"/>
      <c r="U689" s="28"/>
      <c r="V689" s="28"/>
      <c r="AA689" s="194"/>
      <c r="AC689" s="28"/>
      <c r="AD689" s="28"/>
      <c r="AE689" s="28"/>
      <c r="AJ689" s="194"/>
      <c r="AL689" s="28"/>
      <c r="AM689" s="28"/>
      <c r="AN689" s="28"/>
      <c r="AS689" s="194"/>
      <c r="AU689" s="28"/>
      <c r="AV689" s="28"/>
      <c r="AW689" s="28"/>
      <c r="BB689" s="194"/>
      <c r="BD689" s="28"/>
      <c r="BE689" s="28"/>
      <c r="BF689" s="28"/>
      <c r="BK689" s="194"/>
      <c r="BM689" s="28"/>
      <c r="BN689" s="28"/>
      <c r="BO689" s="28"/>
      <c r="BT689" s="194"/>
      <c r="BV689" s="28"/>
      <c r="BW689" s="28"/>
      <c r="BX689" s="28"/>
      <c r="CC689" s="194"/>
      <c r="CE689" s="28"/>
      <c r="CF689" s="28"/>
      <c r="CG689" s="28"/>
      <c r="CL689" s="194"/>
      <c r="CN689" s="28"/>
      <c r="CO689" s="28"/>
      <c r="CP689" s="28"/>
      <c r="CU689" s="194"/>
      <c r="CW689" s="28"/>
      <c r="CX689" s="28"/>
      <c r="CY689" s="28"/>
      <c r="DD689" s="194"/>
      <c r="DF689" s="28"/>
      <c r="DG689" s="28"/>
      <c r="DH689" s="28"/>
      <c r="DM689" s="194"/>
      <c r="DO689" s="28"/>
      <c r="DP689" s="28"/>
      <c r="DQ689" s="28"/>
      <c r="DV689" s="194"/>
      <c r="DX689" s="28"/>
      <c r="DY689" s="28"/>
      <c r="DZ689" s="28"/>
      <c r="EE689" s="194"/>
      <c r="EG689" s="28"/>
      <c r="EH689" s="28"/>
      <c r="EI689" s="28"/>
      <c r="EN689" s="194"/>
      <c r="EP689" s="28"/>
      <c r="EQ689" s="28"/>
      <c r="ER689" s="28"/>
      <c r="EW689" s="194"/>
      <c r="EY689" s="28"/>
      <c r="EZ689" s="28"/>
      <c r="FA689" s="28"/>
      <c r="FF689" s="194"/>
      <c r="FH689" s="28"/>
      <c r="FI689" s="28"/>
      <c r="FJ689" s="28"/>
      <c r="FO689" s="194"/>
      <c r="FQ689" s="28"/>
      <c r="FR689" s="28"/>
      <c r="FS689" s="28"/>
      <c r="FX689" s="194"/>
      <c r="FZ689" s="28"/>
      <c r="GA689" s="28"/>
      <c r="GB689" s="28"/>
      <c r="GG689" s="194"/>
      <c r="GI689" s="28"/>
      <c r="GJ689" s="28"/>
      <c r="GK689" s="28"/>
      <c r="GP689" s="194"/>
      <c r="GR689" s="28"/>
      <c r="GS689" s="28"/>
      <c r="GT689" s="28"/>
      <c r="GY689" s="194"/>
      <c r="HA689" s="28"/>
      <c r="HB689" s="28"/>
      <c r="HC689" s="28"/>
      <c r="HH689" s="194"/>
      <c r="HJ689" s="28"/>
      <c r="HK689" s="28"/>
      <c r="HL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28"/>
      <c r="IJ689" s="28"/>
      <c r="IK689" s="28"/>
      <c r="IL689" s="28"/>
      <c r="IM689" s="28"/>
      <c r="IN689" s="28"/>
      <c r="IO689" s="28"/>
      <c r="IP689" s="28"/>
      <c r="IQ689" s="28"/>
      <c r="IR689" s="28"/>
      <c r="IS689" s="28"/>
      <c r="IT689" s="28"/>
      <c r="IU689" s="28"/>
      <c r="IV689" s="28"/>
    </row>
    <row r="690" spans="1:256" s="50" customFormat="1" ht="18.75">
      <c r="A690" s="330" t="s">
        <v>417</v>
      </c>
      <c r="B690" s="417"/>
      <c r="C690" s="417"/>
      <c r="D690" s="418" t="s">
        <v>136</v>
      </c>
      <c r="E690" s="50">
        <f t="shared" si="0"/>
        <v>93</v>
      </c>
      <c r="F690" s="284">
        <f t="shared" si="1"/>
        <v>96</v>
      </c>
      <c r="H690" s="456">
        <v>54</v>
      </c>
      <c r="I690" s="50">
        <v>40</v>
      </c>
      <c r="J690" s="50">
        <v>2</v>
      </c>
      <c r="L690" s="28"/>
      <c r="N690" s="28"/>
      <c r="R690" s="194"/>
      <c r="T690" s="28"/>
      <c r="U690" s="28"/>
      <c r="V690" s="28"/>
      <c r="AA690" s="194"/>
      <c r="AC690" s="28"/>
      <c r="AD690" s="28"/>
      <c r="AE690" s="28"/>
      <c r="AJ690" s="194"/>
      <c r="AL690" s="28"/>
      <c r="AM690" s="28"/>
      <c r="AN690" s="28"/>
      <c r="AS690" s="194"/>
      <c r="AU690" s="28"/>
      <c r="AV690" s="28"/>
      <c r="AW690" s="28"/>
      <c r="BB690" s="194"/>
      <c r="BD690" s="28"/>
      <c r="BE690" s="28"/>
      <c r="BF690" s="28"/>
      <c r="BK690" s="194"/>
      <c r="BM690" s="28"/>
      <c r="BN690" s="28"/>
      <c r="BO690" s="28"/>
      <c r="BT690" s="194"/>
      <c r="BV690" s="28"/>
      <c r="BW690" s="28"/>
      <c r="BX690" s="28"/>
      <c r="CC690" s="194"/>
      <c r="CE690" s="28"/>
      <c r="CF690" s="28"/>
      <c r="CG690" s="28"/>
      <c r="CL690" s="194"/>
      <c r="CN690" s="28"/>
      <c r="CO690" s="28"/>
      <c r="CP690" s="28"/>
      <c r="CU690" s="194"/>
      <c r="CW690" s="28"/>
      <c r="CX690" s="28"/>
      <c r="CY690" s="28"/>
      <c r="DD690" s="194"/>
      <c r="DF690" s="28"/>
      <c r="DG690" s="28"/>
      <c r="DH690" s="28"/>
      <c r="DM690" s="194"/>
      <c r="DO690" s="28"/>
      <c r="DP690" s="28"/>
      <c r="DQ690" s="28"/>
      <c r="DV690" s="194"/>
      <c r="DX690" s="28"/>
      <c r="DY690" s="28"/>
      <c r="DZ690" s="28"/>
      <c r="EE690" s="194"/>
      <c r="EG690" s="28"/>
      <c r="EH690" s="28"/>
      <c r="EI690" s="28"/>
      <c r="EN690" s="194"/>
      <c r="EP690" s="28"/>
      <c r="EQ690" s="28"/>
      <c r="ER690" s="28"/>
      <c r="EW690" s="194"/>
      <c r="EY690" s="28"/>
      <c r="EZ690" s="28"/>
      <c r="FA690" s="28"/>
      <c r="FF690" s="194"/>
      <c r="FH690" s="28"/>
      <c r="FI690" s="28"/>
      <c r="FJ690" s="28"/>
      <c r="FO690" s="194"/>
      <c r="FQ690" s="28"/>
      <c r="FR690" s="28"/>
      <c r="FS690" s="28"/>
      <c r="FX690" s="194"/>
      <c r="FZ690" s="28"/>
      <c r="GA690" s="28"/>
      <c r="GB690" s="28"/>
      <c r="GG690" s="194"/>
      <c r="GI690" s="28"/>
      <c r="GJ690" s="28"/>
      <c r="GK690" s="28"/>
      <c r="GP690" s="194"/>
      <c r="GR690" s="28"/>
      <c r="GS690" s="28"/>
      <c r="GT690" s="28"/>
      <c r="GY690" s="194"/>
      <c r="HA690" s="28"/>
      <c r="HB690" s="28"/>
      <c r="HC690" s="28"/>
      <c r="HH690" s="194"/>
      <c r="HJ690" s="28"/>
      <c r="HK690" s="28"/>
      <c r="HL690" s="28"/>
      <c r="HQ690" s="28"/>
      <c r="HR690" s="28"/>
      <c r="HS690" s="28"/>
      <c r="HT690" s="28"/>
      <c r="HU690" s="28"/>
      <c r="HV690" s="28"/>
      <c r="HW690" s="28"/>
      <c r="HX690" s="28"/>
      <c r="HY690" s="28"/>
      <c r="HZ690" s="28"/>
      <c r="IA690" s="28"/>
      <c r="IB690" s="28"/>
      <c r="IC690" s="28"/>
      <c r="ID690" s="28"/>
      <c r="IE690" s="28"/>
      <c r="IF690" s="28"/>
      <c r="IG690" s="28"/>
      <c r="IH690" s="28"/>
      <c r="II690" s="28"/>
      <c r="IJ690" s="28"/>
      <c r="IK690" s="28"/>
      <c r="IL690" s="28"/>
      <c r="IM690" s="28"/>
      <c r="IN690" s="28"/>
      <c r="IO690" s="28"/>
      <c r="IP690" s="28"/>
      <c r="IQ690" s="28"/>
      <c r="IR690" s="28"/>
      <c r="IS690" s="28"/>
      <c r="IT690" s="28"/>
      <c r="IU690" s="28"/>
      <c r="IV690" s="28"/>
    </row>
    <row r="691" spans="1:256" s="50" customFormat="1" ht="18">
      <c r="A691" s="206" t="s">
        <v>2522</v>
      </c>
      <c r="B691" s="28"/>
      <c r="C691" s="275"/>
      <c r="D691" s="418" t="s">
        <v>129</v>
      </c>
      <c r="E691" s="50">
        <f t="shared" si="0"/>
        <v>1</v>
      </c>
      <c r="F691" s="284">
        <f t="shared" si="1"/>
        <v>0</v>
      </c>
      <c r="H691" s="456"/>
      <c r="L691" s="28"/>
      <c r="N691" s="28"/>
      <c r="R691" s="194"/>
      <c r="T691" s="28"/>
      <c r="U691" s="28"/>
      <c r="V691" s="28"/>
      <c r="AA691" s="194"/>
      <c r="AC691" s="28"/>
      <c r="AD691" s="28"/>
      <c r="AE691" s="28"/>
      <c r="AJ691" s="194"/>
      <c r="AL691" s="28"/>
      <c r="AM691" s="28"/>
      <c r="AN691" s="28"/>
      <c r="AS691" s="194"/>
      <c r="AU691" s="28"/>
      <c r="AV691" s="28"/>
      <c r="AW691" s="28"/>
      <c r="BB691" s="194"/>
      <c r="BD691" s="28"/>
      <c r="BE691" s="28"/>
      <c r="BF691" s="28"/>
      <c r="BK691" s="194"/>
      <c r="BM691" s="28"/>
      <c r="BN691" s="28"/>
      <c r="BO691" s="28"/>
      <c r="BT691" s="194"/>
      <c r="BV691" s="28"/>
      <c r="BW691" s="28"/>
      <c r="BX691" s="28"/>
      <c r="CC691" s="194"/>
      <c r="CE691" s="28"/>
      <c r="CF691" s="28"/>
      <c r="CG691" s="28"/>
      <c r="CL691" s="194"/>
      <c r="CN691" s="28"/>
      <c r="CO691" s="28"/>
      <c r="CP691" s="28"/>
      <c r="CU691" s="194"/>
      <c r="CW691" s="28"/>
      <c r="CX691" s="28"/>
      <c r="CY691" s="28"/>
      <c r="DD691" s="194"/>
      <c r="DF691" s="28"/>
      <c r="DG691" s="28"/>
      <c r="DH691" s="28"/>
      <c r="DM691" s="194"/>
      <c r="DO691" s="28"/>
      <c r="DP691" s="28"/>
      <c r="DQ691" s="28"/>
      <c r="DV691" s="194"/>
      <c r="DX691" s="28"/>
      <c r="DY691" s="28"/>
      <c r="DZ691" s="28"/>
      <c r="EE691" s="194"/>
      <c r="EG691" s="28"/>
      <c r="EH691" s="28"/>
      <c r="EI691" s="28"/>
      <c r="EN691" s="194"/>
      <c r="EP691" s="28"/>
      <c r="EQ691" s="28"/>
      <c r="ER691" s="28"/>
      <c r="EW691" s="194"/>
      <c r="EY691" s="28"/>
      <c r="EZ691" s="28"/>
      <c r="FA691" s="28"/>
      <c r="FF691" s="194"/>
      <c r="FH691" s="28"/>
      <c r="FI691" s="28"/>
      <c r="FJ691" s="28"/>
      <c r="FO691" s="194"/>
      <c r="FQ691" s="28"/>
      <c r="FR691" s="28"/>
      <c r="FS691" s="28"/>
      <c r="FX691" s="194"/>
      <c r="FZ691" s="28"/>
      <c r="GA691" s="28"/>
      <c r="GB691" s="28"/>
      <c r="GG691" s="194"/>
      <c r="GI691" s="28"/>
      <c r="GJ691" s="28"/>
      <c r="GK691" s="28"/>
      <c r="GP691" s="194"/>
      <c r="GR691" s="28"/>
      <c r="GS691" s="28"/>
      <c r="GT691" s="28"/>
      <c r="GY691" s="194"/>
      <c r="HA691" s="28"/>
      <c r="HB691" s="28"/>
      <c r="HC691" s="28"/>
      <c r="HH691" s="194"/>
      <c r="HJ691" s="28"/>
      <c r="HK691" s="28"/>
      <c r="HL691" s="28"/>
      <c r="HQ691" s="28"/>
      <c r="HR691" s="28"/>
      <c r="HS691" s="28"/>
      <c r="HT691" s="28"/>
      <c r="HU691" s="28"/>
      <c r="HV691" s="28"/>
      <c r="HW691" s="28"/>
      <c r="HX691" s="28"/>
      <c r="HY691" s="28"/>
      <c r="HZ691" s="28"/>
      <c r="IA691" s="28"/>
      <c r="IB691" s="28"/>
      <c r="IC691" s="28"/>
      <c r="ID691" s="28"/>
      <c r="IE691" s="28"/>
      <c r="IF691" s="28"/>
      <c r="IG691" s="28"/>
      <c r="IH691" s="28"/>
      <c r="II691" s="28"/>
      <c r="IJ691" s="28"/>
      <c r="IK691" s="28"/>
      <c r="IL691" s="28"/>
      <c r="IM691" s="28"/>
      <c r="IN691" s="28"/>
      <c r="IO691" s="28"/>
      <c r="IP691" s="28"/>
      <c r="IQ691" s="28"/>
      <c r="IR691" s="28"/>
      <c r="IS691" s="28"/>
      <c r="IT691" s="28"/>
      <c r="IU691" s="28"/>
      <c r="IV691" s="28"/>
    </row>
    <row r="692" spans="1:256" s="50" customFormat="1" ht="18.75">
      <c r="A692" s="330" t="s">
        <v>1206</v>
      </c>
      <c r="B692" s="279"/>
      <c r="C692" s="417"/>
      <c r="D692" s="418" t="s">
        <v>137</v>
      </c>
      <c r="E692" s="50">
        <f t="shared" si="0"/>
        <v>8</v>
      </c>
      <c r="F692" s="284">
        <f t="shared" si="1"/>
        <v>85</v>
      </c>
      <c r="G692" s="50">
        <v>49</v>
      </c>
      <c r="H692" s="456"/>
      <c r="J692" s="50">
        <v>36</v>
      </c>
      <c r="N692" s="28"/>
      <c r="R692" s="194"/>
      <c r="T692" s="28"/>
      <c r="U692" s="28"/>
      <c r="V692" s="28"/>
      <c r="AA692" s="194"/>
      <c r="AC692" s="28"/>
      <c r="AD692" s="28"/>
      <c r="AE692" s="28"/>
      <c r="AJ692" s="194"/>
      <c r="AL692" s="28"/>
      <c r="AM692" s="28"/>
      <c r="AN692" s="28"/>
      <c r="AS692" s="194"/>
      <c r="AU692" s="28"/>
      <c r="AV692" s="28"/>
      <c r="AW692" s="28"/>
      <c r="BB692" s="194"/>
      <c r="BD692" s="28"/>
      <c r="BE692" s="28"/>
      <c r="BF692" s="28"/>
      <c r="BK692" s="194"/>
      <c r="BM692" s="28"/>
      <c r="BN692" s="28"/>
      <c r="BO692" s="28"/>
      <c r="BT692" s="194"/>
      <c r="BV692" s="28"/>
      <c r="BW692" s="28"/>
      <c r="BX692" s="28"/>
      <c r="CC692" s="194"/>
      <c r="CE692" s="28"/>
      <c r="CF692" s="28"/>
      <c r="CG692" s="28"/>
      <c r="CL692" s="194"/>
      <c r="CN692" s="28"/>
      <c r="CO692" s="28"/>
      <c r="CP692" s="28"/>
      <c r="CU692" s="194"/>
      <c r="CW692" s="28"/>
      <c r="CX692" s="28"/>
      <c r="CY692" s="28"/>
      <c r="DD692" s="194"/>
      <c r="DF692" s="28"/>
      <c r="DG692" s="28"/>
      <c r="DH692" s="28"/>
      <c r="DM692" s="194"/>
      <c r="DO692" s="28"/>
      <c r="DP692" s="28"/>
      <c r="DQ692" s="28"/>
      <c r="DV692" s="194"/>
      <c r="DX692" s="28"/>
      <c r="DY692" s="28"/>
      <c r="DZ692" s="28"/>
      <c r="EE692" s="194"/>
      <c r="EG692" s="28"/>
      <c r="EH692" s="28"/>
      <c r="EI692" s="28"/>
      <c r="EN692" s="194"/>
      <c r="EP692" s="28"/>
      <c r="EQ692" s="28"/>
      <c r="ER692" s="28"/>
      <c r="EW692" s="194"/>
      <c r="EY692" s="28"/>
      <c r="EZ692" s="28"/>
      <c r="FA692" s="28"/>
      <c r="FF692" s="194"/>
      <c r="FH692" s="28"/>
      <c r="FI692" s="28"/>
      <c r="FJ692" s="28"/>
      <c r="FO692" s="194"/>
      <c r="FQ692" s="28"/>
      <c r="FR692" s="28"/>
      <c r="FS692" s="28"/>
      <c r="FX692" s="194"/>
      <c r="FZ692" s="28"/>
      <c r="GA692" s="28"/>
      <c r="GB692" s="28"/>
      <c r="GG692" s="194"/>
      <c r="GI692" s="28"/>
      <c r="GJ692" s="28"/>
      <c r="GK692" s="28"/>
      <c r="GP692" s="194"/>
      <c r="GR692" s="28"/>
      <c r="GS692" s="28"/>
      <c r="GT692" s="28"/>
      <c r="GY692" s="194"/>
      <c r="HA692" s="28"/>
      <c r="HB692" s="28"/>
      <c r="HC692" s="28"/>
      <c r="HH692" s="194"/>
      <c r="HJ692" s="28"/>
      <c r="HK692" s="28"/>
      <c r="HL692" s="28"/>
      <c r="HQ692" s="28"/>
      <c r="HR692" s="28"/>
      <c r="HS692" s="28"/>
      <c r="HT692" s="28"/>
      <c r="HU692" s="28"/>
      <c r="HV692" s="28"/>
      <c r="HW692" s="28"/>
      <c r="HX692" s="28"/>
      <c r="HY692" s="28"/>
      <c r="HZ692" s="28"/>
      <c r="IA692" s="28"/>
      <c r="IB692" s="28"/>
      <c r="IC692" s="28"/>
      <c r="ID692" s="28"/>
      <c r="IE692" s="28"/>
      <c r="IF692" s="28"/>
      <c r="IG692" s="28"/>
      <c r="IH692" s="28"/>
      <c r="II692" s="28"/>
      <c r="IJ692" s="28"/>
      <c r="IK692" s="28"/>
      <c r="IL692" s="28"/>
      <c r="IM692" s="28"/>
      <c r="IN692" s="28"/>
      <c r="IO692" s="28"/>
      <c r="IP692" s="28"/>
      <c r="IQ692" s="28"/>
      <c r="IR692" s="28"/>
      <c r="IS692" s="28"/>
      <c r="IT692" s="28"/>
      <c r="IU692" s="28"/>
      <c r="IV692" s="28"/>
    </row>
    <row r="693" spans="1:256" s="50" customFormat="1" ht="18">
      <c r="A693" s="330" t="s">
        <v>1268</v>
      </c>
      <c r="B693" s="420"/>
      <c r="C693" s="420"/>
      <c r="D693" s="418" t="s">
        <v>135</v>
      </c>
      <c r="E693" s="50">
        <f t="shared" si="0"/>
        <v>12</v>
      </c>
      <c r="F693" s="284">
        <f t="shared" si="1"/>
        <v>14</v>
      </c>
      <c r="H693" s="50">
        <v>14</v>
      </c>
      <c r="N693" s="28"/>
      <c r="R693" s="194"/>
      <c r="T693" s="28"/>
      <c r="U693" s="28"/>
      <c r="V693" s="28"/>
      <c r="AA693" s="194"/>
      <c r="AC693" s="28"/>
      <c r="AD693" s="28"/>
      <c r="AE693" s="28"/>
      <c r="AJ693" s="194"/>
      <c r="AL693" s="28"/>
      <c r="AM693" s="28"/>
      <c r="AN693" s="28"/>
      <c r="AS693" s="194"/>
      <c r="AU693" s="28"/>
      <c r="AV693" s="28"/>
      <c r="AW693" s="28"/>
      <c r="BB693" s="194"/>
      <c r="BD693" s="28"/>
      <c r="BE693" s="28"/>
      <c r="BF693" s="28"/>
      <c r="BK693" s="194"/>
      <c r="BM693" s="28"/>
      <c r="BN693" s="28"/>
      <c r="BO693" s="28"/>
      <c r="BT693" s="194"/>
      <c r="BV693" s="28"/>
      <c r="BW693" s="28"/>
      <c r="BX693" s="28"/>
      <c r="CC693" s="194"/>
      <c r="CE693" s="28"/>
      <c r="CF693" s="28"/>
      <c r="CG693" s="28"/>
      <c r="CL693" s="194"/>
      <c r="CN693" s="28"/>
      <c r="CO693" s="28"/>
      <c r="CP693" s="28"/>
      <c r="CU693" s="194"/>
      <c r="CW693" s="28"/>
      <c r="CX693" s="28"/>
      <c r="CY693" s="28"/>
      <c r="DD693" s="194"/>
      <c r="DF693" s="28"/>
      <c r="DG693" s="28"/>
      <c r="DH693" s="28"/>
      <c r="DM693" s="194"/>
      <c r="DO693" s="28"/>
      <c r="DP693" s="28"/>
      <c r="DQ693" s="28"/>
      <c r="DV693" s="194"/>
      <c r="DX693" s="28"/>
      <c r="DY693" s="28"/>
      <c r="DZ693" s="28"/>
      <c r="EE693" s="194"/>
      <c r="EG693" s="28"/>
      <c r="EH693" s="28"/>
      <c r="EI693" s="28"/>
      <c r="EN693" s="194"/>
      <c r="EP693" s="28"/>
      <c r="EQ693" s="28"/>
      <c r="ER693" s="28"/>
      <c r="EW693" s="194"/>
      <c r="EY693" s="28"/>
      <c r="EZ693" s="28"/>
      <c r="FA693" s="28"/>
      <c r="FF693" s="194"/>
      <c r="FH693" s="28"/>
      <c r="FI693" s="28"/>
      <c r="FJ693" s="28"/>
      <c r="FO693" s="194"/>
      <c r="FQ693" s="28"/>
      <c r="FR693" s="28"/>
      <c r="FS693" s="28"/>
      <c r="FX693" s="194"/>
      <c r="FZ693" s="28"/>
      <c r="GA693" s="28"/>
      <c r="GB693" s="28"/>
      <c r="GG693" s="194"/>
      <c r="GI693" s="28"/>
      <c r="GJ693" s="28"/>
      <c r="GK693" s="28"/>
      <c r="GP693" s="194"/>
      <c r="GR693" s="28"/>
      <c r="GS693" s="28"/>
      <c r="GT693" s="28"/>
      <c r="GY693" s="194"/>
      <c r="HA693" s="28"/>
      <c r="HB693" s="28"/>
      <c r="HC693" s="28"/>
      <c r="HH693" s="194"/>
      <c r="HJ693" s="28"/>
      <c r="HK693" s="28"/>
      <c r="HL693" s="28"/>
      <c r="HQ693" s="28"/>
      <c r="HR693" s="28"/>
      <c r="HS693" s="28"/>
      <c r="HT693" s="28"/>
      <c r="HU693" s="28"/>
      <c r="HV693" s="28"/>
      <c r="HW693" s="28"/>
      <c r="HX693" s="28"/>
      <c r="HY693" s="28"/>
      <c r="HZ693" s="28"/>
      <c r="IA693" s="28"/>
      <c r="IB693" s="28"/>
      <c r="IC693" s="28"/>
      <c r="ID693" s="28"/>
      <c r="IE693" s="28"/>
      <c r="IF693" s="28"/>
      <c r="IG693" s="28"/>
      <c r="IH693" s="28"/>
      <c r="II693" s="28"/>
      <c r="IJ693" s="28"/>
      <c r="IK693" s="28"/>
      <c r="IL693" s="28"/>
      <c r="IM693" s="28"/>
      <c r="IN693" s="28"/>
      <c r="IO693" s="28"/>
      <c r="IP693" s="28"/>
      <c r="IQ693" s="28"/>
      <c r="IR693" s="28"/>
      <c r="IS693" s="28"/>
      <c r="IT693" s="28"/>
      <c r="IU693" s="28"/>
      <c r="IV693" s="28"/>
    </row>
    <row r="694" spans="1:256" s="50" customFormat="1" ht="18">
      <c r="A694" s="330" t="s">
        <v>1000</v>
      </c>
      <c r="B694" s="420"/>
      <c r="C694" s="420"/>
      <c r="D694" s="418" t="s">
        <v>135</v>
      </c>
      <c r="E694" s="50">
        <f t="shared" si="0"/>
        <v>9</v>
      </c>
      <c r="F694" s="284">
        <f t="shared" si="1"/>
        <v>42</v>
      </c>
      <c r="H694" s="50">
        <v>27</v>
      </c>
      <c r="I694" s="50">
        <v>3</v>
      </c>
      <c r="J694" s="50">
        <v>12</v>
      </c>
      <c r="N694" s="28"/>
      <c r="R694" s="194"/>
      <c r="T694" s="28"/>
      <c r="U694" s="28"/>
      <c r="V694" s="28"/>
      <c r="AA694" s="194"/>
      <c r="AC694" s="28"/>
      <c r="AD694" s="28"/>
      <c r="AE694" s="28"/>
      <c r="AJ694" s="194"/>
      <c r="AL694" s="28"/>
      <c r="AM694" s="28"/>
      <c r="AN694" s="28"/>
      <c r="AS694" s="194"/>
      <c r="AU694" s="28"/>
      <c r="AV694" s="28"/>
      <c r="AW694" s="28"/>
      <c r="BB694" s="194"/>
      <c r="BD694" s="28"/>
      <c r="BE694" s="28"/>
      <c r="BF694" s="28"/>
      <c r="BK694" s="194"/>
      <c r="BM694" s="28"/>
      <c r="BN694" s="28"/>
      <c r="BO694" s="28"/>
      <c r="BT694" s="194"/>
      <c r="BV694" s="28"/>
      <c r="BW694" s="28"/>
      <c r="BX694" s="28"/>
      <c r="CC694" s="194"/>
      <c r="CE694" s="28"/>
      <c r="CF694" s="28"/>
      <c r="CG694" s="28"/>
      <c r="CL694" s="194"/>
      <c r="CN694" s="28"/>
      <c r="CO694" s="28"/>
      <c r="CP694" s="28"/>
      <c r="CU694" s="194"/>
      <c r="CW694" s="28"/>
      <c r="CX694" s="28"/>
      <c r="CY694" s="28"/>
      <c r="DD694" s="194"/>
      <c r="DF694" s="28"/>
      <c r="DG694" s="28"/>
      <c r="DH694" s="28"/>
      <c r="DM694" s="194"/>
      <c r="DO694" s="28"/>
      <c r="DP694" s="28"/>
      <c r="DQ694" s="28"/>
      <c r="DV694" s="194"/>
      <c r="DX694" s="28"/>
      <c r="DY694" s="28"/>
      <c r="DZ694" s="28"/>
      <c r="EE694" s="194"/>
      <c r="EG694" s="28"/>
      <c r="EH694" s="28"/>
      <c r="EI694" s="28"/>
      <c r="EN694" s="194"/>
      <c r="EP694" s="28"/>
      <c r="EQ694" s="28"/>
      <c r="ER694" s="28"/>
      <c r="EW694" s="194"/>
      <c r="EY694" s="28"/>
      <c r="EZ694" s="28"/>
      <c r="FA694" s="28"/>
      <c r="FF694" s="194"/>
      <c r="FH694" s="28"/>
      <c r="FI694" s="28"/>
      <c r="FJ694" s="28"/>
      <c r="FO694" s="194"/>
      <c r="FQ694" s="28"/>
      <c r="FR694" s="28"/>
      <c r="FS694" s="28"/>
      <c r="FX694" s="194"/>
      <c r="FZ694" s="28"/>
      <c r="GA694" s="28"/>
      <c r="GB694" s="28"/>
      <c r="GG694" s="194"/>
      <c r="GI694" s="28"/>
      <c r="GJ694" s="28"/>
      <c r="GK694" s="28"/>
      <c r="GP694" s="194"/>
      <c r="GR694" s="28"/>
      <c r="GS694" s="28"/>
      <c r="GT694" s="28"/>
      <c r="GY694" s="194"/>
      <c r="HA694" s="28"/>
      <c r="HB694" s="28"/>
      <c r="HC694" s="28"/>
      <c r="HH694" s="194"/>
      <c r="HJ694" s="28"/>
      <c r="HK694" s="28"/>
      <c r="HL694" s="28"/>
      <c r="HQ694" s="28"/>
      <c r="HR694" s="28"/>
      <c r="HS694" s="28"/>
      <c r="HT694" s="28"/>
      <c r="HU694" s="28"/>
      <c r="HV694" s="28"/>
      <c r="HW694" s="28"/>
      <c r="HX694" s="28"/>
      <c r="HY694" s="28"/>
      <c r="HZ694" s="28"/>
      <c r="IA694" s="28"/>
      <c r="IB694" s="28"/>
      <c r="IC694" s="28"/>
      <c r="ID694" s="28"/>
      <c r="IE694" s="28"/>
      <c r="IF694" s="28"/>
      <c r="IG694" s="28"/>
      <c r="IH694" s="28"/>
      <c r="II694" s="28"/>
      <c r="IJ694" s="28"/>
      <c r="IK694" s="28"/>
      <c r="IL694" s="28"/>
      <c r="IM694" s="28"/>
      <c r="IN694" s="28"/>
      <c r="IO694" s="28"/>
      <c r="IP694" s="28"/>
      <c r="IQ694" s="28"/>
      <c r="IR694" s="28"/>
      <c r="IS694" s="28"/>
      <c r="IT694" s="28"/>
      <c r="IU694" s="28"/>
      <c r="IV694" s="28"/>
    </row>
    <row r="695" spans="1:256" s="50" customFormat="1" ht="18.75">
      <c r="A695" s="330" t="s">
        <v>1002</v>
      </c>
      <c r="B695" s="279"/>
      <c r="C695" s="417"/>
      <c r="D695" s="418" t="s">
        <v>138</v>
      </c>
      <c r="E695" s="50">
        <f t="shared" si="0"/>
        <v>29</v>
      </c>
      <c r="F695" s="284">
        <f t="shared" si="1"/>
        <v>774</v>
      </c>
      <c r="G695" s="50">
        <v>515</v>
      </c>
      <c r="H695" s="456">
        <v>237</v>
      </c>
      <c r="I695" s="50">
        <v>20</v>
      </c>
      <c r="J695" s="50">
        <v>2</v>
      </c>
      <c r="N695" s="28"/>
      <c r="R695" s="194"/>
      <c r="T695" s="28"/>
      <c r="U695" s="28"/>
      <c r="V695" s="28"/>
      <c r="AA695" s="194"/>
      <c r="AC695" s="28"/>
      <c r="AD695" s="28"/>
      <c r="AE695" s="28"/>
      <c r="AJ695" s="194"/>
      <c r="AL695" s="28"/>
      <c r="AM695" s="28"/>
      <c r="AN695" s="28"/>
      <c r="AS695" s="194"/>
      <c r="AU695" s="28"/>
      <c r="AV695" s="28"/>
      <c r="AW695" s="28"/>
      <c r="BB695" s="194"/>
      <c r="BD695" s="28"/>
      <c r="BE695" s="28"/>
      <c r="BF695" s="28"/>
      <c r="BK695" s="194"/>
      <c r="BM695" s="28"/>
      <c r="BN695" s="28"/>
      <c r="BO695" s="28"/>
      <c r="BT695" s="194"/>
      <c r="BV695" s="28"/>
      <c r="BW695" s="28"/>
      <c r="BX695" s="28"/>
      <c r="CC695" s="194"/>
      <c r="CE695" s="28"/>
      <c r="CF695" s="28"/>
      <c r="CG695" s="28"/>
      <c r="CL695" s="194"/>
      <c r="CN695" s="28"/>
      <c r="CO695" s="28"/>
      <c r="CP695" s="28"/>
      <c r="CU695" s="194"/>
      <c r="CW695" s="28"/>
      <c r="CX695" s="28"/>
      <c r="CY695" s="28"/>
      <c r="DD695" s="194"/>
      <c r="DF695" s="28"/>
      <c r="DG695" s="28"/>
      <c r="DH695" s="28"/>
      <c r="DM695" s="194"/>
      <c r="DO695" s="28"/>
      <c r="DP695" s="28"/>
      <c r="DQ695" s="28"/>
      <c r="DV695" s="194"/>
      <c r="DX695" s="28"/>
      <c r="DY695" s="28"/>
      <c r="DZ695" s="28"/>
      <c r="EE695" s="194"/>
      <c r="EG695" s="28"/>
      <c r="EH695" s="28"/>
      <c r="EI695" s="28"/>
      <c r="EN695" s="194"/>
      <c r="EP695" s="28"/>
      <c r="EQ695" s="28"/>
      <c r="ER695" s="28"/>
      <c r="EW695" s="194"/>
      <c r="EY695" s="28"/>
      <c r="EZ695" s="28"/>
      <c r="FA695" s="28"/>
      <c r="FF695" s="194"/>
      <c r="FH695" s="28"/>
      <c r="FI695" s="28"/>
      <c r="FJ695" s="28"/>
      <c r="FO695" s="194"/>
      <c r="FQ695" s="28"/>
      <c r="FR695" s="28"/>
      <c r="FS695" s="28"/>
      <c r="FX695" s="194"/>
      <c r="FZ695" s="28"/>
      <c r="GA695" s="28"/>
      <c r="GB695" s="28"/>
      <c r="GG695" s="194"/>
      <c r="GI695" s="28"/>
      <c r="GJ695" s="28"/>
      <c r="GK695" s="28"/>
      <c r="GP695" s="194"/>
      <c r="GR695" s="28"/>
      <c r="GS695" s="28"/>
      <c r="GT695" s="28"/>
      <c r="GY695" s="194"/>
      <c r="HA695" s="28"/>
      <c r="HB695" s="28"/>
      <c r="HC695" s="28"/>
      <c r="HH695" s="194"/>
      <c r="HJ695" s="28"/>
      <c r="HK695" s="28"/>
      <c r="HL695" s="28"/>
      <c r="HQ695" s="28"/>
      <c r="HR695" s="28"/>
      <c r="HS695" s="28"/>
      <c r="HT695" s="28"/>
      <c r="HU695" s="28"/>
      <c r="HV695" s="28"/>
      <c r="HW695" s="28"/>
      <c r="HX695" s="28"/>
      <c r="HY695" s="28"/>
      <c r="HZ695" s="28"/>
      <c r="IA695" s="28"/>
      <c r="IB695" s="28"/>
      <c r="IC695" s="28"/>
      <c r="ID695" s="28"/>
      <c r="IE695" s="28"/>
      <c r="IF695" s="28"/>
      <c r="IG695" s="28"/>
      <c r="IH695" s="28"/>
      <c r="II695" s="28"/>
      <c r="IJ695" s="28"/>
      <c r="IK695" s="28"/>
      <c r="IL695" s="28"/>
      <c r="IM695" s="28"/>
      <c r="IN695" s="28"/>
      <c r="IO695" s="28"/>
      <c r="IP695" s="28"/>
      <c r="IQ695" s="28"/>
      <c r="IR695" s="28"/>
      <c r="IS695" s="28"/>
      <c r="IT695" s="28"/>
      <c r="IU695" s="28"/>
      <c r="IV695" s="28"/>
    </row>
    <row r="696" spans="1:256" s="50" customFormat="1" ht="18">
      <c r="A696" s="330" t="s">
        <v>651</v>
      </c>
      <c r="B696" s="28"/>
      <c r="C696" s="275"/>
      <c r="D696" s="418" t="s">
        <v>129</v>
      </c>
      <c r="E696" s="50">
        <f t="shared" si="0"/>
        <v>6</v>
      </c>
      <c r="F696" s="284">
        <f t="shared" si="1"/>
        <v>0</v>
      </c>
      <c r="H696" s="456"/>
      <c r="L696" s="28"/>
      <c r="N696" s="28"/>
      <c r="R696" s="194"/>
      <c r="T696" s="28"/>
      <c r="U696" s="28"/>
      <c r="V696" s="28"/>
      <c r="AA696" s="194"/>
      <c r="AC696" s="28"/>
      <c r="AD696" s="28"/>
      <c r="AE696" s="28"/>
      <c r="AJ696" s="194"/>
      <c r="AL696" s="28"/>
      <c r="AM696" s="28"/>
      <c r="AN696" s="28"/>
      <c r="AS696" s="194"/>
      <c r="AU696" s="28"/>
      <c r="AV696" s="28"/>
      <c r="AW696" s="28"/>
      <c r="BB696" s="194"/>
      <c r="BD696" s="28"/>
      <c r="BE696" s="28"/>
      <c r="BF696" s="28"/>
      <c r="BK696" s="194"/>
      <c r="BM696" s="28"/>
      <c r="BN696" s="28"/>
      <c r="BO696" s="28"/>
      <c r="BT696" s="194"/>
      <c r="BV696" s="28"/>
      <c r="BW696" s="28"/>
      <c r="BX696" s="28"/>
      <c r="CC696" s="194"/>
      <c r="CE696" s="28"/>
      <c r="CF696" s="28"/>
      <c r="CG696" s="28"/>
      <c r="CL696" s="194"/>
      <c r="CN696" s="28"/>
      <c r="CO696" s="28"/>
      <c r="CP696" s="28"/>
      <c r="CU696" s="194"/>
      <c r="CW696" s="28"/>
      <c r="CX696" s="28"/>
      <c r="CY696" s="28"/>
      <c r="DD696" s="194"/>
      <c r="DF696" s="28"/>
      <c r="DG696" s="28"/>
      <c r="DH696" s="28"/>
      <c r="DM696" s="194"/>
      <c r="DO696" s="28"/>
      <c r="DP696" s="28"/>
      <c r="DQ696" s="28"/>
      <c r="DV696" s="194"/>
      <c r="DX696" s="28"/>
      <c r="DY696" s="28"/>
      <c r="DZ696" s="28"/>
      <c r="EE696" s="194"/>
      <c r="EG696" s="28"/>
      <c r="EH696" s="28"/>
      <c r="EI696" s="28"/>
      <c r="EN696" s="194"/>
      <c r="EP696" s="28"/>
      <c r="EQ696" s="28"/>
      <c r="ER696" s="28"/>
      <c r="EW696" s="194"/>
      <c r="EY696" s="28"/>
      <c r="EZ696" s="28"/>
      <c r="FA696" s="28"/>
      <c r="FF696" s="194"/>
      <c r="FH696" s="28"/>
      <c r="FI696" s="28"/>
      <c r="FJ696" s="28"/>
      <c r="FO696" s="194"/>
      <c r="FQ696" s="28"/>
      <c r="FR696" s="28"/>
      <c r="FS696" s="28"/>
      <c r="FX696" s="194"/>
      <c r="FZ696" s="28"/>
      <c r="GA696" s="28"/>
      <c r="GB696" s="28"/>
      <c r="GG696" s="194"/>
      <c r="GI696" s="28"/>
      <c r="GJ696" s="28"/>
      <c r="GK696" s="28"/>
      <c r="GP696" s="194"/>
      <c r="GR696" s="28"/>
      <c r="GS696" s="28"/>
      <c r="GT696" s="28"/>
      <c r="GY696" s="194"/>
      <c r="HA696" s="28"/>
      <c r="HB696" s="28"/>
      <c r="HC696" s="28"/>
      <c r="HH696" s="194"/>
      <c r="HJ696" s="28"/>
      <c r="HK696" s="28"/>
      <c r="HL696" s="28"/>
      <c r="HQ696" s="28"/>
      <c r="HR696" s="28"/>
      <c r="HS696" s="28"/>
      <c r="HT696" s="28"/>
      <c r="HU696" s="28"/>
      <c r="HV696" s="28"/>
      <c r="HW696" s="28"/>
      <c r="HX696" s="28"/>
      <c r="HY696" s="28"/>
      <c r="HZ696" s="28"/>
      <c r="IA696" s="28"/>
      <c r="IB696" s="28"/>
      <c r="IC696" s="28"/>
      <c r="ID696" s="28"/>
      <c r="IE696" s="28"/>
      <c r="IF696" s="28"/>
      <c r="IG696" s="28"/>
      <c r="IH696" s="28"/>
      <c r="II696" s="28"/>
      <c r="IJ696" s="28"/>
      <c r="IK696" s="28"/>
      <c r="IL696" s="28"/>
      <c r="IM696" s="28"/>
      <c r="IN696" s="28"/>
      <c r="IO696" s="28"/>
      <c r="IP696" s="28"/>
      <c r="IQ696" s="28"/>
      <c r="IR696" s="28"/>
      <c r="IS696" s="28"/>
      <c r="IT696" s="28"/>
      <c r="IU696" s="28"/>
      <c r="IV696" s="28"/>
    </row>
    <row r="697" spans="1:256" s="50" customFormat="1" ht="18">
      <c r="A697" s="206" t="s">
        <v>2572</v>
      </c>
      <c r="B697" s="28"/>
      <c r="C697" s="275"/>
      <c r="D697" s="418" t="s">
        <v>129</v>
      </c>
      <c r="E697" s="50">
        <f t="shared" si="0"/>
        <v>1</v>
      </c>
      <c r="F697" s="284">
        <f t="shared" si="1"/>
        <v>20</v>
      </c>
      <c r="H697" s="456"/>
      <c r="J697" s="50">
        <v>20</v>
      </c>
      <c r="L697" s="28"/>
      <c r="N697" s="28"/>
      <c r="R697" s="194"/>
      <c r="T697" s="28"/>
      <c r="U697" s="28"/>
      <c r="V697" s="28"/>
      <c r="AA697" s="194"/>
      <c r="AC697" s="28"/>
      <c r="AD697" s="28"/>
      <c r="AE697" s="28"/>
      <c r="AJ697" s="194"/>
      <c r="AL697" s="28"/>
      <c r="AM697" s="28"/>
      <c r="AN697" s="28"/>
      <c r="AS697" s="194"/>
      <c r="AU697" s="28"/>
      <c r="AV697" s="28"/>
      <c r="AW697" s="28"/>
      <c r="BB697" s="194"/>
      <c r="BD697" s="28"/>
      <c r="BE697" s="28"/>
      <c r="BF697" s="28"/>
      <c r="BK697" s="194"/>
      <c r="BM697" s="28"/>
      <c r="BN697" s="28"/>
      <c r="BO697" s="28"/>
      <c r="BT697" s="194"/>
      <c r="BV697" s="28"/>
      <c r="BW697" s="28"/>
      <c r="BX697" s="28"/>
      <c r="CC697" s="194"/>
      <c r="CE697" s="28"/>
      <c r="CF697" s="28"/>
      <c r="CG697" s="28"/>
      <c r="CL697" s="194"/>
      <c r="CN697" s="28"/>
      <c r="CO697" s="28"/>
      <c r="CP697" s="28"/>
      <c r="CU697" s="194"/>
      <c r="CW697" s="28"/>
      <c r="CX697" s="28"/>
      <c r="CY697" s="28"/>
      <c r="DD697" s="194"/>
      <c r="DF697" s="28"/>
      <c r="DG697" s="28"/>
      <c r="DH697" s="28"/>
      <c r="DM697" s="194"/>
      <c r="DO697" s="28"/>
      <c r="DP697" s="28"/>
      <c r="DQ697" s="28"/>
      <c r="DV697" s="194"/>
      <c r="DX697" s="28"/>
      <c r="DY697" s="28"/>
      <c r="DZ697" s="28"/>
      <c r="EE697" s="194"/>
      <c r="EG697" s="28"/>
      <c r="EH697" s="28"/>
      <c r="EI697" s="28"/>
      <c r="EN697" s="194"/>
      <c r="EP697" s="28"/>
      <c r="EQ697" s="28"/>
      <c r="ER697" s="28"/>
      <c r="EW697" s="194"/>
      <c r="EY697" s="28"/>
      <c r="EZ697" s="28"/>
      <c r="FA697" s="28"/>
      <c r="FF697" s="194"/>
      <c r="FH697" s="28"/>
      <c r="FI697" s="28"/>
      <c r="FJ697" s="28"/>
      <c r="FO697" s="194"/>
      <c r="FQ697" s="28"/>
      <c r="FR697" s="28"/>
      <c r="FS697" s="28"/>
      <c r="FX697" s="194"/>
      <c r="FZ697" s="28"/>
      <c r="GA697" s="28"/>
      <c r="GB697" s="28"/>
      <c r="GG697" s="194"/>
      <c r="GI697" s="28"/>
      <c r="GJ697" s="28"/>
      <c r="GK697" s="28"/>
      <c r="GP697" s="194"/>
      <c r="GR697" s="28"/>
      <c r="GS697" s="28"/>
      <c r="GT697" s="28"/>
      <c r="GY697" s="194"/>
      <c r="HA697" s="28"/>
      <c r="HB697" s="28"/>
      <c r="HC697" s="28"/>
      <c r="HH697" s="194"/>
      <c r="HJ697" s="28"/>
      <c r="HK697" s="28"/>
      <c r="HL697" s="28"/>
      <c r="HQ697" s="28"/>
      <c r="HR697" s="28"/>
      <c r="HS697" s="28"/>
      <c r="HT697" s="28"/>
      <c r="HU697" s="28"/>
      <c r="HV697" s="28"/>
      <c r="HW697" s="28"/>
      <c r="HX697" s="28"/>
      <c r="HY697" s="28"/>
      <c r="HZ697" s="28"/>
      <c r="IA697" s="28"/>
      <c r="IB697" s="28"/>
      <c r="IC697" s="28"/>
      <c r="ID697" s="28"/>
      <c r="IE697" s="28"/>
      <c r="IF697" s="28"/>
      <c r="IG697" s="28"/>
      <c r="IH697" s="28"/>
      <c r="II697" s="28"/>
      <c r="IJ697" s="28"/>
      <c r="IK697" s="28"/>
      <c r="IL697" s="28"/>
      <c r="IM697" s="28"/>
      <c r="IN697" s="28"/>
      <c r="IO697" s="28"/>
      <c r="IP697" s="28"/>
      <c r="IQ697" s="28"/>
      <c r="IR697" s="28"/>
      <c r="IS697" s="28"/>
      <c r="IT697" s="28"/>
      <c r="IU697" s="28"/>
      <c r="IV697" s="28"/>
    </row>
    <row r="698" spans="1:256" s="50" customFormat="1" ht="18">
      <c r="A698" s="330" t="s">
        <v>831</v>
      </c>
      <c r="B698" s="28"/>
      <c r="C698" s="275"/>
      <c r="D698" s="418" t="s">
        <v>129</v>
      </c>
      <c r="E698" s="50">
        <f t="shared" si="0"/>
        <v>3</v>
      </c>
      <c r="F698" s="284">
        <f t="shared" si="1"/>
        <v>0</v>
      </c>
      <c r="L698" s="28"/>
      <c r="N698" s="28"/>
      <c r="R698" s="194"/>
      <c r="T698" s="28"/>
      <c r="U698" s="28"/>
      <c r="V698" s="28"/>
      <c r="AA698" s="194"/>
      <c r="AC698" s="28"/>
      <c r="AD698" s="28"/>
      <c r="AE698" s="28"/>
      <c r="AJ698" s="194"/>
      <c r="AL698" s="28"/>
      <c r="AM698" s="28"/>
      <c r="AN698" s="28"/>
      <c r="AS698" s="194"/>
      <c r="AU698" s="28"/>
      <c r="AV698" s="28"/>
      <c r="AW698" s="28"/>
      <c r="BB698" s="194"/>
      <c r="BD698" s="28"/>
      <c r="BE698" s="28"/>
      <c r="BF698" s="28"/>
      <c r="BK698" s="194"/>
      <c r="BM698" s="28"/>
      <c r="BN698" s="28"/>
      <c r="BO698" s="28"/>
      <c r="BT698" s="194"/>
      <c r="BV698" s="28"/>
      <c r="BW698" s="28"/>
      <c r="BX698" s="28"/>
      <c r="CC698" s="194"/>
      <c r="CE698" s="28"/>
      <c r="CF698" s="28"/>
      <c r="CG698" s="28"/>
      <c r="CL698" s="194"/>
      <c r="CN698" s="28"/>
      <c r="CO698" s="28"/>
      <c r="CP698" s="28"/>
      <c r="CU698" s="194"/>
      <c r="CW698" s="28"/>
      <c r="CX698" s="28"/>
      <c r="CY698" s="28"/>
      <c r="DD698" s="194"/>
      <c r="DF698" s="28"/>
      <c r="DG698" s="28"/>
      <c r="DH698" s="28"/>
      <c r="DM698" s="194"/>
      <c r="DO698" s="28"/>
      <c r="DP698" s="28"/>
      <c r="DQ698" s="28"/>
      <c r="DV698" s="194"/>
      <c r="DX698" s="28"/>
      <c r="DY698" s="28"/>
      <c r="DZ698" s="28"/>
      <c r="EE698" s="194"/>
      <c r="EG698" s="28"/>
      <c r="EH698" s="28"/>
      <c r="EI698" s="28"/>
      <c r="EN698" s="194"/>
      <c r="EP698" s="28"/>
      <c r="EQ698" s="28"/>
      <c r="ER698" s="28"/>
      <c r="EW698" s="194"/>
      <c r="EY698" s="28"/>
      <c r="EZ698" s="28"/>
      <c r="FA698" s="28"/>
      <c r="FF698" s="194"/>
      <c r="FH698" s="28"/>
      <c r="FI698" s="28"/>
      <c r="FJ698" s="28"/>
      <c r="FO698" s="194"/>
      <c r="FQ698" s="28"/>
      <c r="FR698" s="28"/>
      <c r="FS698" s="28"/>
      <c r="FX698" s="194"/>
      <c r="FZ698" s="28"/>
      <c r="GA698" s="28"/>
      <c r="GB698" s="28"/>
      <c r="GG698" s="194"/>
      <c r="GI698" s="28"/>
      <c r="GJ698" s="28"/>
      <c r="GK698" s="28"/>
      <c r="GP698" s="194"/>
      <c r="GR698" s="28"/>
      <c r="GS698" s="28"/>
      <c r="GT698" s="28"/>
      <c r="GY698" s="194"/>
      <c r="HA698" s="28"/>
      <c r="HB698" s="28"/>
      <c r="HC698" s="28"/>
      <c r="HH698" s="194"/>
      <c r="HJ698" s="28"/>
      <c r="HK698" s="28"/>
      <c r="HL698" s="28"/>
      <c r="HQ698" s="28"/>
      <c r="HR698" s="28"/>
      <c r="HS698" s="28"/>
      <c r="HT698" s="28"/>
      <c r="HU698" s="28"/>
      <c r="HV698" s="28"/>
      <c r="HW698" s="28"/>
      <c r="HX698" s="28"/>
      <c r="HY698" s="28"/>
      <c r="HZ698" s="28"/>
      <c r="IA698" s="28"/>
      <c r="IB698" s="28"/>
      <c r="IC698" s="28"/>
      <c r="ID698" s="28"/>
      <c r="IE698" s="28"/>
      <c r="IF698" s="28"/>
      <c r="IG698" s="28"/>
      <c r="IH698" s="28"/>
      <c r="II698" s="28"/>
      <c r="IJ698" s="28"/>
      <c r="IK698" s="28"/>
      <c r="IL698" s="28"/>
      <c r="IM698" s="28"/>
      <c r="IN698" s="28"/>
      <c r="IO698" s="28"/>
      <c r="IP698" s="28"/>
      <c r="IQ698" s="28"/>
      <c r="IR698" s="28"/>
      <c r="IS698" s="28"/>
      <c r="IT698" s="28"/>
      <c r="IU698" s="28"/>
      <c r="IV698" s="28"/>
    </row>
    <row r="699" spans="1:256" s="50" customFormat="1" ht="18">
      <c r="A699" s="330" t="s">
        <v>2075</v>
      </c>
      <c r="B699" s="420"/>
      <c r="C699" s="420"/>
      <c r="D699" s="418" t="s">
        <v>132</v>
      </c>
      <c r="E699" s="50">
        <f t="shared" si="0"/>
        <v>4</v>
      </c>
      <c r="F699" s="284">
        <f t="shared" si="1"/>
        <v>0</v>
      </c>
      <c r="H699" s="456"/>
      <c r="N699" s="28"/>
      <c r="R699" s="194"/>
      <c r="T699" s="28"/>
      <c r="U699" s="28"/>
      <c r="V699" s="28"/>
      <c r="AA699" s="194"/>
      <c r="AC699" s="28"/>
      <c r="AD699" s="28"/>
      <c r="AE699" s="28"/>
      <c r="AJ699" s="194"/>
      <c r="AL699" s="28"/>
      <c r="AM699" s="28"/>
      <c r="AN699" s="28"/>
      <c r="AS699" s="194"/>
      <c r="AU699" s="28"/>
      <c r="AV699" s="28"/>
      <c r="AW699" s="28"/>
      <c r="BB699" s="194"/>
      <c r="BD699" s="28"/>
      <c r="BE699" s="28"/>
      <c r="BF699" s="28"/>
      <c r="BK699" s="194"/>
      <c r="BM699" s="28"/>
      <c r="BN699" s="28"/>
      <c r="BO699" s="28"/>
      <c r="BT699" s="194"/>
      <c r="BV699" s="28"/>
      <c r="BW699" s="28"/>
      <c r="BX699" s="28"/>
      <c r="CC699" s="194"/>
      <c r="CE699" s="28"/>
      <c r="CF699" s="28"/>
      <c r="CG699" s="28"/>
      <c r="CL699" s="194"/>
      <c r="CN699" s="28"/>
      <c r="CO699" s="28"/>
      <c r="CP699" s="28"/>
      <c r="CU699" s="194"/>
      <c r="CW699" s="28"/>
      <c r="CX699" s="28"/>
      <c r="CY699" s="28"/>
      <c r="DD699" s="194"/>
      <c r="DF699" s="28"/>
      <c r="DG699" s="28"/>
      <c r="DH699" s="28"/>
      <c r="DM699" s="194"/>
      <c r="DO699" s="28"/>
      <c r="DP699" s="28"/>
      <c r="DQ699" s="28"/>
      <c r="DV699" s="194"/>
      <c r="DX699" s="28"/>
      <c r="DY699" s="28"/>
      <c r="DZ699" s="28"/>
      <c r="EE699" s="194"/>
      <c r="EG699" s="28"/>
      <c r="EH699" s="28"/>
      <c r="EI699" s="28"/>
      <c r="EN699" s="194"/>
      <c r="EP699" s="28"/>
      <c r="EQ699" s="28"/>
      <c r="ER699" s="28"/>
      <c r="EW699" s="194"/>
      <c r="EY699" s="28"/>
      <c r="EZ699" s="28"/>
      <c r="FA699" s="28"/>
      <c r="FF699" s="194"/>
      <c r="FH699" s="28"/>
      <c r="FI699" s="28"/>
      <c r="FJ699" s="28"/>
      <c r="FO699" s="194"/>
      <c r="FQ699" s="28"/>
      <c r="FR699" s="28"/>
      <c r="FS699" s="28"/>
      <c r="FX699" s="194"/>
      <c r="FZ699" s="28"/>
      <c r="GA699" s="28"/>
      <c r="GB699" s="28"/>
      <c r="GG699" s="194"/>
      <c r="GI699" s="28"/>
      <c r="GJ699" s="28"/>
      <c r="GK699" s="28"/>
      <c r="GP699" s="194"/>
      <c r="GR699" s="28"/>
      <c r="GS699" s="28"/>
      <c r="GT699" s="28"/>
      <c r="GY699" s="194"/>
      <c r="HA699" s="28"/>
      <c r="HB699" s="28"/>
      <c r="HC699" s="28"/>
      <c r="HH699" s="194"/>
      <c r="HJ699" s="28"/>
      <c r="HK699" s="28"/>
      <c r="HL699" s="28"/>
      <c r="HQ699" s="28"/>
      <c r="HR699" s="28"/>
      <c r="HS699" s="28"/>
      <c r="HT699" s="28"/>
      <c r="HU699" s="28"/>
      <c r="HV699" s="28"/>
      <c r="HW699" s="28"/>
      <c r="HX699" s="28"/>
      <c r="HY699" s="28"/>
      <c r="HZ699" s="28"/>
      <c r="IA699" s="28"/>
      <c r="IB699" s="28"/>
      <c r="IC699" s="28"/>
      <c r="ID699" s="28"/>
      <c r="IE699" s="28"/>
      <c r="IF699" s="28"/>
      <c r="IG699" s="28"/>
      <c r="IH699" s="28"/>
      <c r="II699" s="28"/>
      <c r="IJ699" s="28"/>
      <c r="IK699" s="28"/>
      <c r="IL699" s="28"/>
      <c r="IM699" s="28"/>
      <c r="IN699" s="28"/>
      <c r="IO699" s="28"/>
      <c r="IP699" s="28"/>
      <c r="IQ699" s="28"/>
      <c r="IR699" s="28"/>
      <c r="IS699" s="28"/>
      <c r="IT699" s="28"/>
      <c r="IU699" s="28"/>
      <c r="IV699" s="28"/>
    </row>
    <row r="700" spans="1:256" s="50" customFormat="1" ht="18">
      <c r="A700" s="330" t="s">
        <v>1724</v>
      </c>
      <c r="B700" s="28"/>
      <c r="C700" s="275"/>
      <c r="D700" s="418" t="s">
        <v>129</v>
      </c>
      <c r="E700" s="50">
        <f t="shared" si="0"/>
        <v>0</v>
      </c>
      <c r="F700" s="284">
        <f t="shared" si="1"/>
        <v>2</v>
      </c>
      <c r="H700" s="456"/>
      <c r="J700" s="50">
        <v>2</v>
      </c>
      <c r="L700" s="28"/>
      <c r="N700" s="28"/>
      <c r="R700" s="194"/>
      <c r="T700" s="28"/>
      <c r="U700" s="28"/>
      <c r="V700" s="28"/>
      <c r="AA700" s="194"/>
      <c r="AC700" s="28"/>
      <c r="AD700" s="28"/>
      <c r="AE700" s="28"/>
      <c r="AJ700" s="194"/>
      <c r="AL700" s="28"/>
      <c r="AM700" s="28"/>
      <c r="AN700" s="28"/>
      <c r="AS700" s="194"/>
      <c r="AU700" s="28"/>
      <c r="AV700" s="28"/>
      <c r="AW700" s="28"/>
      <c r="BB700" s="194"/>
      <c r="BD700" s="28"/>
      <c r="BE700" s="28"/>
      <c r="BF700" s="28"/>
      <c r="BK700" s="194"/>
      <c r="BM700" s="28"/>
      <c r="BN700" s="28"/>
      <c r="BO700" s="28"/>
      <c r="BT700" s="194"/>
      <c r="BV700" s="28"/>
      <c r="BW700" s="28"/>
      <c r="BX700" s="28"/>
      <c r="CC700" s="194"/>
      <c r="CE700" s="28"/>
      <c r="CF700" s="28"/>
      <c r="CG700" s="28"/>
      <c r="CL700" s="194"/>
      <c r="CN700" s="28"/>
      <c r="CO700" s="28"/>
      <c r="CP700" s="28"/>
      <c r="CU700" s="194"/>
      <c r="CW700" s="28"/>
      <c r="CX700" s="28"/>
      <c r="CY700" s="28"/>
      <c r="DD700" s="194"/>
      <c r="DF700" s="28"/>
      <c r="DG700" s="28"/>
      <c r="DH700" s="28"/>
      <c r="DM700" s="194"/>
      <c r="DO700" s="28"/>
      <c r="DP700" s="28"/>
      <c r="DQ700" s="28"/>
      <c r="DV700" s="194"/>
      <c r="DX700" s="28"/>
      <c r="DY700" s="28"/>
      <c r="DZ700" s="28"/>
      <c r="EE700" s="194"/>
      <c r="EG700" s="28"/>
      <c r="EH700" s="28"/>
      <c r="EI700" s="28"/>
      <c r="EN700" s="194"/>
      <c r="EP700" s="28"/>
      <c r="EQ700" s="28"/>
      <c r="ER700" s="28"/>
      <c r="EW700" s="194"/>
      <c r="EY700" s="28"/>
      <c r="EZ700" s="28"/>
      <c r="FA700" s="28"/>
      <c r="FF700" s="194"/>
      <c r="FH700" s="28"/>
      <c r="FI700" s="28"/>
      <c r="FJ700" s="28"/>
      <c r="FO700" s="194"/>
      <c r="FQ700" s="28"/>
      <c r="FR700" s="28"/>
      <c r="FS700" s="28"/>
      <c r="FX700" s="194"/>
      <c r="FZ700" s="28"/>
      <c r="GA700" s="28"/>
      <c r="GB700" s="28"/>
      <c r="GG700" s="194"/>
      <c r="GI700" s="28"/>
      <c r="GJ700" s="28"/>
      <c r="GK700" s="28"/>
      <c r="GP700" s="194"/>
      <c r="GR700" s="28"/>
      <c r="GS700" s="28"/>
      <c r="GT700" s="28"/>
      <c r="GY700" s="194"/>
      <c r="HA700" s="28"/>
      <c r="HB700" s="28"/>
      <c r="HC700" s="28"/>
      <c r="HH700" s="194"/>
      <c r="HJ700" s="28"/>
      <c r="HK700" s="28"/>
      <c r="HL700" s="28"/>
      <c r="HQ700" s="28"/>
      <c r="HR700" s="28"/>
      <c r="HS700" s="28"/>
      <c r="HT700" s="28"/>
      <c r="HU700" s="28"/>
      <c r="HV700" s="28"/>
      <c r="HW700" s="28"/>
      <c r="HX700" s="28"/>
      <c r="HY700" s="28"/>
      <c r="HZ700" s="28"/>
      <c r="IA700" s="28"/>
      <c r="IB700" s="28"/>
      <c r="IC700" s="28"/>
      <c r="ID700" s="28"/>
      <c r="IE700" s="28"/>
      <c r="IF700" s="28"/>
      <c r="IG700" s="28"/>
      <c r="IH700" s="28"/>
      <c r="II700" s="28"/>
      <c r="IJ700" s="28"/>
      <c r="IK700" s="28"/>
      <c r="IL700" s="28"/>
      <c r="IM700" s="28"/>
      <c r="IN700" s="28"/>
      <c r="IO700" s="28"/>
      <c r="IP700" s="28"/>
      <c r="IQ700" s="28"/>
      <c r="IR700" s="28"/>
      <c r="IS700" s="28"/>
      <c r="IT700" s="28"/>
      <c r="IU700" s="28"/>
      <c r="IV700" s="28"/>
    </row>
    <row r="701" spans="1:256" s="50" customFormat="1" ht="18">
      <c r="A701" s="330" t="s">
        <v>1190</v>
      </c>
      <c r="B701" s="420"/>
      <c r="C701" s="420"/>
      <c r="D701" s="418" t="s">
        <v>135</v>
      </c>
      <c r="E701" s="50">
        <f t="shared" si="0"/>
        <v>4</v>
      </c>
      <c r="F701" s="284">
        <f t="shared" si="1"/>
        <v>41</v>
      </c>
      <c r="I701" s="50">
        <v>5</v>
      </c>
      <c r="J701" s="50">
        <v>36</v>
      </c>
      <c r="L701" s="28"/>
      <c r="N701" s="28"/>
      <c r="R701" s="194"/>
      <c r="T701" s="28"/>
      <c r="U701" s="28"/>
      <c r="V701" s="28"/>
      <c r="AA701" s="194"/>
      <c r="AC701" s="28"/>
      <c r="AD701" s="28"/>
      <c r="AE701" s="28"/>
      <c r="AJ701" s="194"/>
      <c r="AL701" s="28"/>
      <c r="AM701" s="28"/>
      <c r="AN701" s="28"/>
      <c r="AS701" s="194"/>
      <c r="AU701" s="28"/>
      <c r="AV701" s="28"/>
      <c r="AW701" s="28"/>
      <c r="BB701" s="194"/>
      <c r="BD701" s="28"/>
      <c r="BE701" s="28"/>
      <c r="BF701" s="28"/>
      <c r="BK701" s="194"/>
      <c r="BM701" s="28"/>
      <c r="BN701" s="28"/>
      <c r="BO701" s="28"/>
      <c r="BT701" s="194"/>
      <c r="BV701" s="28"/>
      <c r="BW701" s="28"/>
      <c r="BX701" s="28"/>
      <c r="CC701" s="194"/>
      <c r="CE701" s="28"/>
      <c r="CF701" s="28"/>
      <c r="CG701" s="28"/>
      <c r="CL701" s="194"/>
      <c r="CN701" s="28"/>
      <c r="CO701" s="28"/>
      <c r="CP701" s="28"/>
      <c r="CU701" s="194"/>
      <c r="CW701" s="28"/>
      <c r="CX701" s="28"/>
      <c r="CY701" s="28"/>
      <c r="DD701" s="194"/>
      <c r="DF701" s="28"/>
      <c r="DG701" s="28"/>
      <c r="DH701" s="28"/>
      <c r="DM701" s="194"/>
      <c r="DO701" s="28"/>
      <c r="DP701" s="28"/>
      <c r="DQ701" s="28"/>
      <c r="DV701" s="194"/>
      <c r="DX701" s="28"/>
      <c r="DY701" s="28"/>
      <c r="DZ701" s="28"/>
      <c r="EE701" s="194"/>
      <c r="EG701" s="28"/>
      <c r="EH701" s="28"/>
      <c r="EI701" s="28"/>
      <c r="EN701" s="194"/>
      <c r="EP701" s="28"/>
      <c r="EQ701" s="28"/>
      <c r="ER701" s="28"/>
      <c r="EW701" s="194"/>
      <c r="EY701" s="28"/>
      <c r="EZ701" s="28"/>
      <c r="FA701" s="28"/>
      <c r="FF701" s="194"/>
      <c r="FH701" s="28"/>
      <c r="FI701" s="28"/>
      <c r="FJ701" s="28"/>
      <c r="FO701" s="194"/>
      <c r="FQ701" s="28"/>
      <c r="FR701" s="28"/>
      <c r="FS701" s="28"/>
      <c r="FX701" s="194"/>
      <c r="FZ701" s="28"/>
      <c r="GA701" s="28"/>
      <c r="GB701" s="28"/>
      <c r="GG701" s="194"/>
      <c r="GI701" s="28"/>
      <c r="GJ701" s="28"/>
      <c r="GK701" s="28"/>
      <c r="GP701" s="194"/>
      <c r="GR701" s="28"/>
      <c r="GS701" s="28"/>
      <c r="GT701" s="28"/>
      <c r="GY701" s="194"/>
      <c r="HA701" s="28"/>
      <c r="HB701" s="28"/>
      <c r="HC701" s="28"/>
      <c r="HH701" s="194"/>
      <c r="HJ701" s="28"/>
      <c r="HK701" s="28"/>
      <c r="HL701" s="28"/>
      <c r="HQ701" s="28"/>
      <c r="HR701" s="28"/>
      <c r="HS701" s="28"/>
      <c r="HT701" s="28"/>
      <c r="HU701" s="28"/>
      <c r="HV701" s="28"/>
      <c r="HW701" s="28"/>
      <c r="HX701" s="28"/>
      <c r="HY701" s="28"/>
      <c r="HZ701" s="28"/>
      <c r="IA701" s="28"/>
      <c r="IB701" s="28"/>
      <c r="IC701" s="28"/>
      <c r="ID701" s="28"/>
      <c r="IE701" s="28"/>
      <c r="IF701" s="28"/>
      <c r="IG701" s="28"/>
      <c r="IH701" s="28"/>
      <c r="II701" s="28"/>
      <c r="IJ701" s="28"/>
      <c r="IK701" s="28"/>
      <c r="IL701" s="28"/>
      <c r="IM701" s="28"/>
      <c r="IN701" s="28"/>
      <c r="IO701" s="28"/>
      <c r="IP701" s="28"/>
      <c r="IQ701" s="28"/>
      <c r="IR701" s="28"/>
      <c r="IS701" s="28"/>
      <c r="IT701" s="28"/>
      <c r="IU701" s="28"/>
      <c r="IV701" s="28"/>
    </row>
    <row r="702" spans="1:256" s="50" customFormat="1" ht="18">
      <c r="A702" s="206" t="s">
        <v>2744</v>
      </c>
      <c r="B702" s="28"/>
      <c r="C702" s="275"/>
      <c r="D702" s="418" t="s">
        <v>129</v>
      </c>
      <c r="E702" s="50">
        <f t="shared" si="0"/>
        <v>1</v>
      </c>
      <c r="F702" s="284">
        <f t="shared" si="1"/>
        <v>0</v>
      </c>
      <c r="L702" s="28"/>
      <c r="N702" s="28"/>
      <c r="R702" s="194"/>
      <c r="T702" s="28"/>
      <c r="U702" s="28"/>
      <c r="V702" s="28"/>
      <c r="AA702" s="194"/>
      <c r="AC702" s="28"/>
      <c r="AD702" s="28"/>
      <c r="AE702" s="28"/>
      <c r="AJ702" s="194"/>
      <c r="AL702" s="28"/>
      <c r="AM702" s="28"/>
      <c r="AN702" s="28"/>
      <c r="AS702" s="194"/>
      <c r="AU702" s="28"/>
      <c r="AV702" s="28"/>
      <c r="AW702" s="28"/>
      <c r="BB702" s="194"/>
      <c r="BD702" s="28"/>
      <c r="BE702" s="28"/>
      <c r="BF702" s="28"/>
      <c r="BK702" s="194"/>
      <c r="BM702" s="28"/>
      <c r="BN702" s="28"/>
      <c r="BO702" s="28"/>
      <c r="BT702" s="194"/>
      <c r="BV702" s="28"/>
      <c r="BW702" s="28"/>
      <c r="BX702" s="28"/>
      <c r="CC702" s="194"/>
      <c r="CE702" s="28"/>
      <c r="CF702" s="28"/>
      <c r="CG702" s="28"/>
      <c r="CL702" s="194"/>
      <c r="CN702" s="28"/>
      <c r="CO702" s="28"/>
      <c r="CP702" s="28"/>
      <c r="CU702" s="194"/>
      <c r="CW702" s="28"/>
      <c r="CX702" s="28"/>
      <c r="CY702" s="28"/>
      <c r="DD702" s="194"/>
      <c r="DF702" s="28"/>
      <c r="DG702" s="28"/>
      <c r="DH702" s="28"/>
      <c r="DM702" s="194"/>
      <c r="DO702" s="28"/>
      <c r="DP702" s="28"/>
      <c r="DQ702" s="28"/>
      <c r="DV702" s="194"/>
      <c r="DX702" s="28"/>
      <c r="DY702" s="28"/>
      <c r="DZ702" s="28"/>
      <c r="EE702" s="194"/>
      <c r="EG702" s="28"/>
      <c r="EH702" s="28"/>
      <c r="EI702" s="28"/>
      <c r="EN702" s="194"/>
      <c r="EP702" s="28"/>
      <c r="EQ702" s="28"/>
      <c r="ER702" s="28"/>
      <c r="EW702" s="194"/>
      <c r="EY702" s="28"/>
      <c r="EZ702" s="28"/>
      <c r="FA702" s="28"/>
      <c r="FF702" s="194"/>
      <c r="FH702" s="28"/>
      <c r="FI702" s="28"/>
      <c r="FJ702" s="28"/>
      <c r="FO702" s="194"/>
      <c r="FQ702" s="28"/>
      <c r="FR702" s="28"/>
      <c r="FS702" s="28"/>
      <c r="FX702" s="194"/>
      <c r="FZ702" s="28"/>
      <c r="GA702" s="28"/>
      <c r="GB702" s="28"/>
      <c r="GG702" s="194"/>
      <c r="GI702" s="28"/>
      <c r="GJ702" s="28"/>
      <c r="GK702" s="28"/>
      <c r="GP702" s="194"/>
      <c r="GR702" s="28"/>
      <c r="GS702" s="28"/>
      <c r="GT702" s="28"/>
      <c r="GY702" s="194"/>
      <c r="HA702" s="28"/>
      <c r="HB702" s="28"/>
      <c r="HC702" s="28"/>
      <c r="HH702" s="194"/>
      <c r="HJ702" s="28"/>
      <c r="HK702" s="28"/>
      <c r="HL702" s="28"/>
      <c r="HQ702" s="28"/>
      <c r="HR702" s="28"/>
      <c r="HS702" s="28"/>
      <c r="HT702" s="28"/>
      <c r="HU702" s="28"/>
      <c r="HV702" s="28"/>
      <c r="HW702" s="28"/>
      <c r="HX702" s="28"/>
      <c r="HY702" s="28"/>
      <c r="HZ702" s="28"/>
      <c r="IA702" s="28"/>
      <c r="IB702" s="28"/>
      <c r="IC702" s="28"/>
      <c r="ID702" s="28"/>
      <c r="IE702" s="28"/>
      <c r="IF702" s="28"/>
      <c r="IG702" s="28"/>
      <c r="IH702" s="28"/>
      <c r="II702" s="28"/>
      <c r="IJ702" s="28"/>
      <c r="IK702" s="28"/>
      <c r="IL702" s="28"/>
      <c r="IM702" s="28"/>
      <c r="IN702" s="28"/>
      <c r="IO702" s="28"/>
      <c r="IP702" s="28"/>
      <c r="IQ702" s="28"/>
      <c r="IR702" s="28"/>
      <c r="IS702" s="28"/>
      <c r="IT702" s="28"/>
      <c r="IU702" s="28"/>
      <c r="IV702" s="28"/>
    </row>
    <row r="703" spans="1:256" s="50" customFormat="1" ht="18">
      <c r="A703" s="206" t="s">
        <v>2614</v>
      </c>
      <c r="B703" s="28"/>
      <c r="C703" s="275"/>
      <c r="D703" s="418" t="s">
        <v>129</v>
      </c>
      <c r="E703" s="50">
        <f t="shared" si="0"/>
        <v>0</v>
      </c>
      <c r="F703" s="284">
        <f t="shared" si="1"/>
        <v>4</v>
      </c>
      <c r="J703" s="50">
        <v>4</v>
      </c>
      <c r="L703" s="28"/>
      <c r="N703" s="28"/>
      <c r="R703" s="194"/>
      <c r="T703" s="28"/>
      <c r="U703" s="28"/>
      <c r="V703" s="28"/>
      <c r="AA703" s="194"/>
      <c r="AC703" s="28"/>
      <c r="AD703" s="28"/>
      <c r="AE703" s="28"/>
      <c r="AJ703" s="194"/>
      <c r="AL703" s="28"/>
      <c r="AM703" s="28"/>
      <c r="AN703" s="28"/>
      <c r="AS703" s="194"/>
      <c r="AU703" s="28"/>
      <c r="AV703" s="28"/>
      <c r="AW703" s="28"/>
      <c r="BB703" s="194"/>
      <c r="BD703" s="28"/>
      <c r="BE703" s="28"/>
      <c r="BF703" s="28"/>
      <c r="BK703" s="194"/>
      <c r="BM703" s="28"/>
      <c r="BN703" s="28"/>
      <c r="BO703" s="28"/>
      <c r="BT703" s="194"/>
      <c r="BV703" s="28"/>
      <c r="BW703" s="28"/>
      <c r="BX703" s="28"/>
      <c r="CC703" s="194"/>
      <c r="CE703" s="28"/>
      <c r="CF703" s="28"/>
      <c r="CG703" s="28"/>
      <c r="CL703" s="194"/>
      <c r="CN703" s="28"/>
      <c r="CO703" s="28"/>
      <c r="CP703" s="28"/>
      <c r="CU703" s="194"/>
      <c r="CW703" s="28"/>
      <c r="CX703" s="28"/>
      <c r="CY703" s="28"/>
      <c r="DD703" s="194"/>
      <c r="DF703" s="28"/>
      <c r="DG703" s="28"/>
      <c r="DH703" s="28"/>
      <c r="DM703" s="194"/>
      <c r="DO703" s="28"/>
      <c r="DP703" s="28"/>
      <c r="DQ703" s="28"/>
      <c r="DV703" s="194"/>
      <c r="DX703" s="28"/>
      <c r="DY703" s="28"/>
      <c r="DZ703" s="28"/>
      <c r="EE703" s="194"/>
      <c r="EG703" s="28"/>
      <c r="EH703" s="28"/>
      <c r="EI703" s="28"/>
      <c r="EN703" s="194"/>
      <c r="EP703" s="28"/>
      <c r="EQ703" s="28"/>
      <c r="ER703" s="28"/>
      <c r="EW703" s="194"/>
      <c r="EY703" s="28"/>
      <c r="EZ703" s="28"/>
      <c r="FA703" s="28"/>
      <c r="FF703" s="194"/>
      <c r="FH703" s="28"/>
      <c r="FI703" s="28"/>
      <c r="FJ703" s="28"/>
      <c r="FO703" s="194"/>
      <c r="FQ703" s="28"/>
      <c r="FR703" s="28"/>
      <c r="FS703" s="28"/>
      <c r="FX703" s="194"/>
      <c r="FZ703" s="28"/>
      <c r="GA703" s="28"/>
      <c r="GB703" s="28"/>
      <c r="GG703" s="194"/>
      <c r="GI703" s="28"/>
      <c r="GJ703" s="28"/>
      <c r="GK703" s="28"/>
      <c r="GP703" s="194"/>
      <c r="GR703" s="28"/>
      <c r="GS703" s="28"/>
      <c r="GT703" s="28"/>
      <c r="GY703" s="194"/>
      <c r="HA703" s="28"/>
      <c r="HB703" s="28"/>
      <c r="HC703" s="28"/>
      <c r="HH703" s="194"/>
      <c r="HJ703" s="28"/>
      <c r="HK703" s="28"/>
      <c r="HL703" s="28"/>
      <c r="HQ703" s="28"/>
      <c r="HR703" s="28"/>
      <c r="HS703" s="28"/>
      <c r="HT703" s="28"/>
      <c r="HU703" s="28"/>
      <c r="HV703" s="28"/>
      <c r="HW703" s="28"/>
      <c r="HX703" s="28"/>
      <c r="HY703" s="28"/>
      <c r="HZ703" s="28"/>
      <c r="IA703" s="28"/>
      <c r="IB703" s="28"/>
      <c r="IC703" s="28"/>
      <c r="ID703" s="28"/>
      <c r="IE703" s="28"/>
      <c r="IF703" s="28"/>
      <c r="IG703" s="28"/>
      <c r="IH703" s="28"/>
      <c r="II703" s="28"/>
      <c r="IJ703" s="28"/>
      <c r="IK703" s="28"/>
      <c r="IL703" s="28"/>
      <c r="IM703" s="28"/>
      <c r="IN703" s="28"/>
      <c r="IO703" s="28"/>
      <c r="IP703" s="28"/>
      <c r="IQ703" s="28"/>
      <c r="IR703" s="28"/>
      <c r="IS703" s="28"/>
      <c r="IT703" s="28"/>
      <c r="IU703" s="28"/>
      <c r="IV703" s="28"/>
    </row>
    <row r="704" spans="1:256" s="50" customFormat="1" ht="18">
      <c r="A704" s="206" t="s">
        <v>2821</v>
      </c>
      <c r="B704" s="28"/>
      <c r="C704" s="275"/>
      <c r="D704" s="418" t="s">
        <v>129</v>
      </c>
      <c r="E704" s="50">
        <f t="shared" si="0"/>
        <v>0</v>
      </c>
      <c r="F704" s="284">
        <f t="shared" si="1"/>
        <v>0</v>
      </c>
      <c r="H704" s="456"/>
      <c r="N704" s="28"/>
      <c r="R704" s="194"/>
      <c r="T704" s="28"/>
      <c r="U704" s="28"/>
      <c r="V704" s="28"/>
      <c r="AA704" s="194"/>
      <c r="AC704" s="28"/>
      <c r="AD704" s="28"/>
      <c r="AE704" s="28"/>
      <c r="AJ704" s="194"/>
      <c r="AL704" s="28"/>
      <c r="AM704" s="28"/>
      <c r="AN704" s="28"/>
      <c r="AS704" s="194"/>
      <c r="AU704" s="28"/>
      <c r="AV704" s="28"/>
      <c r="AW704" s="28"/>
      <c r="BB704" s="194"/>
      <c r="BD704" s="28"/>
      <c r="BE704" s="28"/>
      <c r="BF704" s="28"/>
      <c r="BK704" s="194"/>
      <c r="BM704" s="28"/>
      <c r="BN704" s="28"/>
      <c r="BO704" s="28"/>
      <c r="BT704" s="194"/>
      <c r="BV704" s="28"/>
      <c r="BW704" s="28"/>
      <c r="BX704" s="28"/>
      <c r="CC704" s="194"/>
      <c r="CE704" s="28"/>
      <c r="CF704" s="28"/>
      <c r="CG704" s="28"/>
      <c r="CL704" s="194"/>
      <c r="CN704" s="28"/>
      <c r="CO704" s="28"/>
      <c r="CP704" s="28"/>
      <c r="CU704" s="194"/>
      <c r="CW704" s="28"/>
      <c r="CX704" s="28"/>
      <c r="CY704" s="28"/>
      <c r="DD704" s="194"/>
      <c r="DF704" s="28"/>
      <c r="DG704" s="28"/>
      <c r="DH704" s="28"/>
      <c r="DM704" s="194"/>
      <c r="DO704" s="28"/>
      <c r="DP704" s="28"/>
      <c r="DQ704" s="28"/>
      <c r="DV704" s="194"/>
      <c r="DX704" s="28"/>
      <c r="DY704" s="28"/>
      <c r="DZ704" s="28"/>
      <c r="EE704" s="194"/>
      <c r="EG704" s="28"/>
      <c r="EH704" s="28"/>
      <c r="EI704" s="28"/>
      <c r="EN704" s="194"/>
      <c r="EP704" s="28"/>
      <c r="EQ704" s="28"/>
      <c r="ER704" s="28"/>
      <c r="EW704" s="194"/>
      <c r="EY704" s="28"/>
      <c r="EZ704" s="28"/>
      <c r="FA704" s="28"/>
      <c r="FF704" s="194"/>
      <c r="FH704" s="28"/>
      <c r="FI704" s="28"/>
      <c r="FJ704" s="28"/>
      <c r="FO704" s="194"/>
      <c r="FQ704" s="28"/>
      <c r="FR704" s="28"/>
      <c r="FS704" s="28"/>
      <c r="FX704" s="194"/>
      <c r="FZ704" s="28"/>
      <c r="GA704" s="28"/>
      <c r="GB704" s="28"/>
      <c r="GG704" s="194"/>
      <c r="GI704" s="28"/>
      <c r="GJ704" s="28"/>
      <c r="GK704" s="28"/>
      <c r="GP704" s="194"/>
      <c r="GR704" s="28"/>
      <c r="GS704" s="28"/>
      <c r="GT704" s="28"/>
      <c r="GY704" s="194"/>
      <c r="HA704" s="28"/>
      <c r="HB704" s="28"/>
      <c r="HC704" s="28"/>
      <c r="HH704" s="194"/>
      <c r="HJ704" s="28"/>
      <c r="HK704" s="28"/>
      <c r="HL704" s="28"/>
      <c r="HQ704" s="28"/>
      <c r="HR704" s="28"/>
      <c r="HS704" s="28"/>
      <c r="HT704" s="28"/>
      <c r="HU704" s="28"/>
      <c r="HV704" s="28"/>
      <c r="HW704" s="28"/>
      <c r="HX704" s="28"/>
      <c r="HY704" s="28"/>
      <c r="HZ704" s="28"/>
      <c r="IA704" s="28"/>
      <c r="IB704" s="28"/>
      <c r="IC704" s="28"/>
      <c r="ID704" s="28"/>
      <c r="IE704" s="28"/>
      <c r="IF704" s="28"/>
      <c r="IG704" s="28"/>
      <c r="IH704" s="28"/>
      <c r="II704" s="28"/>
      <c r="IJ704" s="28"/>
      <c r="IK704" s="28"/>
      <c r="IL704" s="28"/>
      <c r="IM704" s="28"/>
      <c r="IN704" s="28"/>
      <c r="IO704" s="28"/>
      <c r="IP704" s="28"/>
      <c r="IQ704" s="28"/>
      <c r="IR704" s="28"/>
      <c r="IS704" s="28"/>
      <c r="IT704" s="28"/>
      <c r="IU704" s="28"/>
      <c r="IV704" s="28"/>
    </row>
    <row r="705" spans="1:256" s="50" customFormat="1" ht="18.75">
      <c r="A705" s="330" t="s">
        <v>605</v>
      </c>
      <c r="B705" s="279"/>
      <c r="C705" s="417"/>
      <c r="D705" s="418" t="s">
        <v>134</v>
      </c>
      <c r="E705" s="50">
        <f t="shared" si="0"/>
        <v>10</v>
      </c>
      <c r="F705" s="284">
        <f t="shared" si="1"/>
        <v>89</v>
      </c>
      <c r="H705" s="456">
        <v>56</v>
      </c>
      <c r="I705" s="50">
        <v>33</v>
      </c>
      <c r="L705" s="28"/>
      <c r="N705" s="28"/>
      <c r="R705" s="194"/>
      <c r="T705" s="28"/>
      <c r="U705" s="28"/>
      <c r="V705" s="28"/>
      <c r="AA705" s="194"/>
      <c r="AC705" s="28"/>
      <c r="AD705" s="28"/>
      <c r="AE705" s="28"/>
      <c r="AJ705" s="194"/>
      <c r="AL705" s="28"/>
      <c r="AM705" s="28"/>
      <c r="AN705" s="28"/>
      <c r="AS705" s="194"/>
      <c r="AU705" s="28"/>
      <c r="AV705" s="28"/>
      <c r="AW705" s="28"/>
      <c r="BB705" s="194"/>
      <c r="BD705" s="28"/>
      <c r="BE705" s="28"/>
      <c r="BF705" s="28"/>
      <c r="BK705" s="194"/>
      <c r="BM705" s="28"/>
      <c r="BN705" s="28"/>
      <c r="BO705" s="28"/>
      <c r="BT705" s="194"/>
      <c r="BV705" s="28"/>
      <c r="BW705" s="28"/>
      <c r="BX705" s="28"/>
      <c r="CC705" s="194"/>
      <c r="CE705" s="28"/>
      <c r="CF705" s="28"/>
      <c r="CG705" s="28"/>
      <c r="CL705" s="194"/>
      <c r="CN705" s="28"/>
      <c r="CO705" s="28"/>
      <c r="CP705" s="28"/>
      <c r="CU705" s="194"/>
      <c r="CW705" s="28"/>
      <c r="CX705" s="28"/>
      <c r="CY705" s="28"/>
      <c r="DD705" s="194"/>
      <c r="DF705" s="28"/>
      <c r="DG705" s="28"/>
      <c r="DH705" s="28"/>
      <c r="DM705" s="194"/>
      <c r="DO705" s="28"/>
      <c r="DP705" s="28"/>
      <c r="DQ705" s="28"/>
      <c r="DV705" s="194"/>
      <c r="DX705" s="28"/>
      <c r="DY705" s="28"/>
      <c r="DZ705" s="28"/>
      <c r="EE705" s="194"/>
      <c r="EG705" s="28"/>
      <c r="EH705" s="28"/>
      <c r="EI705" s="28"/>
      <c r="EN705" s="194"/>
      <c r="EP705" s="28"/>
      <c r="EQ705" s="28"/>
      <c r="ER705" s="28"/>
      <c r="EW705" s="194"/>
      <c r="EY705" s="28"/>
      <c r="EZ705" s="28"/>
      <c r="FA705" s="28"/>
      <c r="FF705" s="194"/>
      <c r="FH705" s="28"/>
      <c r="FI705" s="28"/>
      <c r="FJ705" s="28"/>
      <c r="FO705" s="194"/>
      <c r="FQ705" s="28"/>
      <c r="FR705" s="28"/>
      <c r="FS705" s="28"/>
      <c r="FX705" s="194"/>
      <c r="FZ705" s="28"/>
      <c r="GA705" s="28"/>
      <c r="GB705" s="28"/>
      <c r="GG705" s="194"/>
      <c r="GI705" s="28"/>
      <c r="GJ705" s="28"/>
      <c r="GK705" s="28"/>
      <c r="GP705" s="194"/>
      <c r="GR705" s="28"/>
      <c r="GS705" s="28"/>
      <c r="GT705" s="28"/>
      <c r="GY705" s="194"/>
      <c r="HA705" s="28"/>
      <c r="HB705" s="28"/>
      <c r="HC705" s="28"/>
      <c r="HH705" s="194"/>
      <c r="HJ705" s="28"/>
      <c r="HK705" s="28"/>
      <c r="HL705" s="28"/>
      <c r="HQ705" s="28"/>
      <c r="HR705" s="28"/>
      <c r="HS705" s="28"/>
      <c r="HT705" s="28"/>
      <c r="HU705" s="28"/>
      <c r="HV705" s="28"/>
      <c r="HW705" s="28"/>
      <c r="HX705" s="28"/>
      <c r="HY705" s="28"/>
      <c r="HZ705" s="28"/>
      <c r="IA705" s="28"/>
      <c r="IB705" s="28"/>
      <c r="IC705" s="28"/>
      <c r="ID705" s="28"/>
      <c r="IE705" s="28"/>
      <c r="IF705" s="28"/>
      <c r="IG705" s="28"/>
      <c r="IH705" s="28"/>
      <c r="II705" s="28"/>
      <c r="IJ705" s="28"/>
      <c r="IK705" s="28"/>
      <c r="IL705" s="28"/>
      <c r="IM705" s="28"/>
      <c r="IN705" s="28"/>
      <c r="IO705" s="28"/>
      <c r="IP705" s="28"/>
      <c r="IQ705" s="28"/>
      <c r="IR705" s="28"/>
      <c r="IS705" s="28"/>
      <c r="IT705" s="28"/>
      <c r="IU705" s="28"/>
      <c r="IV705" s="28"/>
    </row>
    <row r="706" spans="1:256" s="50" customFormat="1" ht="18">
      <c r="A706" s="206" t="s">
        <v>3123</v>
      </c>
      <c r="B706" s="28"/>
      <c r="C706" s="275"/>
      <c r="D706" s="418" t="s">
        <v>129</v>
      </c>
      <c r="E706" s="50">
        <f t="shared" si="0"/>
        <v>0</v>
      </c>
      <c r="F706" s="284">
        <f t="shared" si="1"/>
        <v>0</v>
      </c>
      <c r="H706" s="456"/>
      <c r="L706" s="28"/>
      <c r="N706" s="28"/>
      <c r="R706" s="194"/>
      <c r="T706" s="28"/>
      <c r="U706" s="28"/>
      <c r="V706" s="28"/>
      <c r="AA706" s="194"/>
      <c r="AC706" s="28"/>
      <c r="AD706" s="28"/>
      <c r="AE706" s="28"/>
      <c r="AJ706" s="194"/>
      <c r="AL706" s="28"/>
      <c r="AM706" s="28"/>
      <c r="AN706" s="28"/>
      <c r="AS706" s="194"/>
      <c r="AU706" s="28"/>
      <c r="AV706" s="28"/>
      <c r="AW706" s="28"/>
      <c r="BB706" s="194"/>
      <c r="BD706" s="28"/>
      <c r="BE706" s="28"/>
      <c r="BF706" s="28"/>
      <c r="BK706" s="194"/>
      <c r="BM706" s="28"/>
      <c r="BN706" s="28"/>
      <c r="BO706" s="28"/>
      <c r="BT706" s="194"/>
      <c r="BV706" s="28"/>
      <c r="BW706" s="28"/>
      <c r="BX706" s="28"/>
      <c r="CC706" s="194"/>
      <c r="CE706" s="28"/>
      <c r="CF706" s="28"/>
      <c r="CG706" s="28"/>
      <c r="CL706" s="194"/>
      <c r="CN706" s="28"/>
      <c r="CO706" s="28"/>
      <c r="CP706" s="28"/>
      <c r="CU706" s="194"/>
      <c r="CW706" s="28"/>
      <c r="CX706" s="28"/>
      <c r="CY706" s="28"/>
      <c r="DD706" s="194"/>
      <c r="DF706" s="28"/>
      <c r="DG706" s="28"/>
      <c r="DH706" s="28"/>
      <c r="DM706" s="194"/>
      <c r="DO706" s="28"/>
      <c r="DP706" s="28"/>
      <c r="DQ706" s="28"/>
      <c r="DV706" s="194"/>
      <c r="DX706" s="28"/>
      <c r="DY706" s="28"/>
      <c r="DZ706" s="28"/>
      <c r="EE706" s="194"/>
      <c r="EG706" s="28"/>
      <c r="EH706" s="28"/>
      <c r="EI706" s="28"/>
      <c r="EN706" s="194"/>
      <c r="EP706" s="28"/>
      <c r="EQ706" s="28"/>
      <c r="ER706" s="28"/>
      <c r="EW706" s="194"/>
      <c r="EY706" s="28"/>
      <c r="EZ706" s="28"/>
      <c r="FA706" s="28"/>
      <c r="FF706" s="194"/>
      <c r="FH706" s="28"/>
      <c r="FI706" s="28"/>
      <c r="FJ706" s="28"/>
      <c r="FO706" s="194"/>
      <c r="FQ706" s="28"/>
      <c r="FR706" s="28"/>
      <c r="FS706" s="28"/>
      <c r="FX706" s="194"/>
      <c r="FZ706" s="28"/>
      <c r="GA706" s="28"/>
      <c r="GB706" s="28"/>
      <c r="GG706" s="194"/>
      <c r="GI706" s="28"/>
      <c r="GJ706" s="28"/>
      <c r="GK706" s="28"/>
      <c r="GP706" s="194"/>
      <c r="GR706" s="28"/>
      <c r="GS706" s="28"/>
      <c r="GT706" s="28"/>
      <c r="GY706" s="194"/>
      <c r="HA706" s="28"/>
      <c r="HB706" s="28"/>
      <c r="HC706" s="28"/>
      <c r="HH706" s="194"/>
      <c r="HJ706" s="28"/>
      <c r="HK706" s="28"/>
      <c r="HL706" s="28"/>
      <c r="HQ706" s="28"/>
      <c r="HR706" s="28"/>
      <c r="HS706" s="28"/>
      <c r="HT706" s="28"/>
      <c r="HU706" s="28"/>
      <c r="HV706" s="28"/>
      <c r="HW706" s="28"/>
      <c r="HX706" s="28"/>
      <c r="HY706" s="28"/>
      <c r="HZ706" s="28"/>
      <c r="IA706" s="28"/>
      <c r="IB706" s="28"/>
      <c r="IC706" s="28"/>
      <c r="ID706" s="28"/>
      <c r="IE706" s="28"/>
      <c r="IF706" s="28"/>
      <c r="IG706" s="28"/>
      <c r="IH706" s="28"/>
      <c r="II706" s="28"/>
      <c r="IJ706" s="28"/>
      <c r="IK706" s="28"/>
      <c r="IL706" s="28"/>
      <c r="IM706" s="28"/>
      <c r="IN706" s="28"/>
      <c r="IO706" s="28"/>
      <c r="IP706" s="28"/>
      <c r="IQ706" s="28"/>
      <c r="IR706" s="28"/>
      <c r="IS706" s="28"/>
      <c r="IT706" s="28"/>
      <c r="IU706" s="28"/>
      <c r="IV706" s="28"/>
    </row>
    <row r="707" spans="1:256" s="50" customFormat="1" ht="18">
      <c r="A707" s="206" t="s">
        <v>2685</v>
      </c>
      <c r="B707" s="28"/>
      <c r="C707" s="420"/>
      <c r="D707" s="418" t="s">
        <v>129</v>
      </c>
      <c r="E707" s="50">
        <f t="shared" si="0"/>
        <v>0</v>
      </c>
      <c r="F707" s="284">
        <f t="shared" si="1"/>
        <v>0</v>
      </c>
      <c r="L707" s="28"/>
      <c r="N707" s="28"/>
      <c r="R707" s="194"/>
      <c r="T707" s="28"/>
      <c r="U707" s="28"/>
      <c r="V707" s="28"/>
      <c r="AA707" s="194"/>
      <c r="AC707" s="28"/>
      <c r="AD707" s="28"/>
      <c r="AE707" s="28"/>
      <c r="AJ707" s="194"/>
      <c r="AL707" s="28"/>
      <c r="AM707" s="28"/>
      <c r="AN707" s="28"/>
      <c r="AS707" s="194"/>
      <c r="AU707" s="28"/>
      <c r="AV707" s="28"/>
      <c r="AW707" s="28"/>
      <c r="BB707" s="194"/>
      <c r="BD707" s="28"/>
      <c r="BE707" s="28"/>
      <c r="BF707" s="28"/>
      <c r="BK707" s="194"/>
      <c r="BM707" s="28"/>
      <c r="BN707" s="28"/>
      <c r="BO707" s="28"/>
      <c r="BT707" s="194"/>
      <c r="BV707" s="28"/>
      <c r="BW707" s="28"/>
      <c r="BX707" s="28"/>
      <c r="CC707" s="194"/>
      <c r="CE707" s="28"/>
      <c r="CF707" s="28"/>
      <c r="CG707" s="28"/>
      <c r="CL707" s="194"/>
      <c r="CN707" s="28"/>
      <c r="CO707" s="28"/>
      <c r="CP707" s="28"/>
      <c r="CU707" s="194"/>
      <c r="CW707" s="28"/>
      <c r="CX707" s="28"/>
      <c r="CY707" s="28"/>
      <c r="DD707" s="194"/>
      <c r="DF707" s="28"/>
      <c r="DG707" s="28"/>
      <c r="DH707" s="28"/>
      <c r="DM707" s="194"/>
      <c r="DO707" s="28"/>
      <c r="DP707" s="28"/>
      <c r="DQ707" s="28"/>
      <c r="DV707" s="194"/>
      <c r="DX707" s="28"/>
      <c r="DY707" s="28"/>
      <c r="DZ707" s="28"/>
      <c r="EE707" s="194"/>
      <c r="EG707" s="28"/>
      <c r="EH707" s="28"/>
      <c r="EI707" s="28"/>
      <c r="EN707" s="194"/>
      <c r="EP707" s="28"/>
      <c r="EQ707" s="28"/>
      <c r="ER707" s="28"/>
      <c r="EW707" s="194"/>
      <c r="EY707" s="28"/>
      <c r="EZ707" s="28"/>
      <c r="FA707" s="28"/>
      <c r="FF707" s="194"/>
      <c r="FH707" s="28"/>
      <c r="FI707" s="28"/>
      <c r="FJ707" s="28"/>
      <c r="FO707" s="194"/>
      <c r="FQ707" s="28"/>
      <c r="FR707" s="28"/>
      <c r="FS707" s="28"/>
      <c r="FX707" s="194"/>
      <c r="FZ707" s="28"/>
      <c r="GA707" s="28"/>
      <c r="GB707" s="28"/>
      <c r="GG707" s="194"/>
      <c r="GI707" s="28"/>
      <c r="GJ707" s="28"/>
      <c r="GK707" s="28"/>
      <c r="GP707" s="194"/>
      <c r="GR707" s="28"/>
      <c r="GS707" s="28"/>
      <c r="GT707" s="28"/>
      <c r="GY707" s="194"/>
      <c r="HA707" s="28"/>
      <c r="HB707" s="28"/>
      <c r="HC707" s="28"/>
      <c r="HH707" s="194"/>
      <c r="HJ707" s="28"/>
      <c r="HK707" s="28"/>
      <c r="HL707" s="28"/>
      <c r="HQ707" s="28"/>
      <c r="HR707" s="28"/>
      <c r="HS707" s="28"/>
      <c r="HT707" s="28"/>
      <c r="HU707" s="28"/>
      <c r="HV707" s="28"/>
      <c r="HW707" s="28"/>
      <c r="HX707" s="28"/>
      <c r="HY707" s="28"/>
      <c r="HZ707" s="28"/>
      <c r="IA707" s="28"/>
      <c r="IB707" s="28"/>
      <c r="IC707" s="28"/>
      <c r="ID707" s="28"/>
      <c r="IE707" s="28"/>
      <c r="IF707" s="28"/>
      <c r="IG707" s="28"/>
      <c r="IH707" s="28"/>
      <c r="II707" s="28"/>
      <c r="IJ707" s="28"/>
      <c r="IK707" s="28"/>
      <c r="IL707" s="28"/>
      <c r="IM707" s="28"/>
      <c r="IN707" s="28"/>
      <c r="IO707" s="28"/>
      <c r="IP707" s="28"/>
      <c r="IQ707" s="28"/>
      <c r="IR707" s="28"/>
      <c r="IS707" s="28"/>
      <c r="IT707" s="28"/>
      <c r="IU707" s="28"/>
      <c r="IV707" s="28"/>
    </row>
    <row r="708" spans="1:256" s="50" customFormat="1" ht="18.75">
      <c r="A708" s="330" t="s">
        <v>679</v>
      </c>
      <c r="B708" s="419"/>
      <c r="C708" s="417"/>
      <c r="D708" s="418" t="s">
        <v>139</v>
      </c>
      <c r="E708" s="50">
        <f t="shared" si="0"/>
        <v>22</v>
      </c>
      <c r="F708" s="284">
        <f t="shared" si="1"/>
        <v>273</v>
      </c>
      <c r="G708" s="50">
        <v>244</v>
      </c>
      <c r="H708" s="456">
        <v>24</v>
      </c>
      <c r="I708" s="50">
        <v>5</v>
      </c>
      <c r="L708" s="281"/>
      <c r="N708" s="28"/>
      <c r="R708" s="194"/>
      <c r="T708" s="28"/>
      <c r="U708" s="28"/>
      <c r="V708" s="28"/>
      <c r="AA708" s="194"/>
      <c r="AC708" s="28"/>
      <c r="AD708" s="28"/>
      <c r="AE708" s="28"/>
      <c r="AJ708" s="194"/>
      <c r="AL708" s="28"/>
      <c r="AM708" s="28"/>
      <c r="AN708" s="28"/>
      <c r="AS708" s="194"/>
      <c r="AU708" s="28"/>
      <c r="AV708" s="28"/>
      <c r="AW708" s="28"/>
      <c r="BB708" s="194"/>
      <c r="BD708" s="28"/>
      <c r="BE708" s="28"/>
      <c r="BF708" s="28"/>
      <c r="BK708" s="194"/>
      <c r="BM708" s="28"/>
      <c r="BN708" s="28"/>
      <c r="BO708" s="28"/>
      <c r="BT708" s="194"/>
      <c r="BV708" s="28"/>
      <c r="BW708" s="28"/>
      <c r="BX708" s="28"/>
      <c r="CC708" s="194"/>
      <c r="CE708" s="28"/>
      <c r="CF708" s="28"/>
      <c r="CG708" s="28"/>
      <c r="CL708" s="194"/>
      <c r="CN708" s="28"/>
      <c r="CO708" s="28"/>
      <c r="CP708" s="28"/>
      <c r="CU708" s="194"/>
      <c r="CW708" s="28"/>
      <c r="CX708" s="28"/>
      <c r="CY708" s="28"/>
      <c r="DD708" s="194"/>
      <c r="DF708" s="28"/>
      <c r="DG708" s="28"/>
      <c r="DH708" s="28"/>
      <c r="DM708" s="194"/>
      <c r="DO708" s="28"/>
      <c r="DP708" s="28"/>
      <c r="DQ708" s="28"/>
      <c r="DV708" s="194"/>
      <c r="DX708" s="28"/>
      <c r="DY708" s="28"/>
      <c r="DZ708" s="28"/>
      <c r="EE708" s="194"/>
      <c r="EG708" s="28"/>
      <c r="EH708" s="28"/>
      <c r="EI708" s="28"/>
      <c r="EN708" s="194"/>
      <c r="EP708" s="28"/>
      <c r="EQ708" s="28"/>
      <c r="ER708" s="28"/>
      <c r="EW708" s="194"/>
      <c r="EY708" s="28"/>
      <c r="EZ708" s="28"/>
      <c r="FA708" s="28"/>
      <c r="FF708" s="194"/>
      <c r="FH708" s="28"/>
      <c r="FI708" s="28"/>
      <c r="FJ708" s="28"/>
      <c r="FO708" s="194"/>
      <c r="FQ708" s="28"/>
      <c r="FR708" s="28"/>
      <c r="FS708" s="28"/>
      <c r="FX708" s="194"/>
      <c r="FZ708" s="28"/>
      <c r="GA708" s="28"/>
      <c r="GB708" s="28"/>
      <c r="GG708" s="194"/>
      <c r="GI708" s="28"/>
      <c r="GJ708" s="28"/>
      <c r="GK708" s="28"/>
      <c r="GP708" s="194"/>
      <c r="GR708" s="28"/>
      <c r="GS708" s="28"/>
      <c r="GT708" s="28"/>
      <c r="GY708" s="194"/>
      <c r="HA708" s="28"/>
      <c r="HB708" s="28"/>
      <c r="HC708" s="28"/>
      <c r="HH708" s="194"/>
      <c r="HJ708" s="28"/>
      <c r="HK708" s="28"/>
      <c r="HL708" s="28"/>
      <c r="HQ708" s="28"/>
      <c r="HR708" s="28"/>
      <c r="HS708" s="28"/>
      <c r="HT708" s="28"/>
      <c r="HU708" s="28"/>
      <c r="HV708" s="28"/>
      <c r="HW708" s="28"/>
      <c r="HX708" s="28"/>
      <c r="HY708" s="28"/>
      <c r="HZ708" s="28"/>
      <c r="IA708" s="28"/>
      <c r="IB708" s="28"/>
      <c r="IC708" s="28"/>
      <c r="ID708" s="28"/>
      <c r="IE708" s="28"/>
      <c r="IF708" s="28"/>
      <c r="IG708" s="28"/>
      <c r="IH708" s="28"/>
      <c r="II708" s="28"/>
      <c r="IJ708" s="28"/>
      <c r="IK708" s="28"/>
      <c r="IL708" s="28"/>
      <c r="IM708" s="28"/>
      <c r="IN708" s="28"/>
      <c r="IO708" s="28"/>
      <c r="IP708" s="28"/>
      <c r="IQ708" s="28"/>
      <c r="IR708" s="28"/>
      <c r="IS708" s="28"/>
      <c r="IT708" s="28"/>
      <c r="IU708" s="28"/>
      <c r="IV708" s="28"/>
    </row>
    <row r="709" spans="1:256" s="50" customFormat="1" ht="18">
      <c r="A709" s="330" t="s">
        <v>1187</v>
      </c>
      <c r="B709" s="28"/>
      <c r="C709" s="275"/>
      <c r="D709" s="418" t="s">
        <v>129</v>
      </c>
      <c r="E709" s="50">
        <f t="shared" si="0"/>
        <v>1</v>
      </c>
      <c r="F709" s="284">
        <f t="shared" si="1"/>
        <v>0</v>
      </c>
      <c r="L709" s="281"/>
      <c r="N709" s="28"/>
      <c r="R709" s="194"/>
      <c r="T709" s="28"/>
      <c r="U709" s="28"/>
      <c r="V709" s="28"/>
      <c r="AA709" s="194"/>
      <c r="AC709" s="28"/>
      <c r="AD709" s="28"/>
      <c r="AE709" s="28"/>
      <c r="AJ709" s="194"/>
      <c r="AL709" s="28"/>
      <c r="AM709" s="28"/>
      <c r="AN709" s="28"/>
      <c r="AS709" s="194"/>
      <c r="AU709" s="28"/>
      <c r="AV709" s="28"/>
      <c r="AW709" s="28"/>
      <c r="BB709" s="194"/>
      <c r="BD709" s="28"/>
      <c r="BE709" s="28"/>
      <c r="BF709" s="28"/>
      <c r="BK709" s="194"/>
      <c r="BM709" s="28"/>
      <c r="BN709" s="28"/>
      <c r="BO709" s="28"/>
      <c r="BT709" s="194"/>
      <c r="BV709" s="28"/>
      <c r="BW709" s="28"/>
      <c r="BX709" s="28"/>
      <c r="CC709" s="194"/>
      <c r="CE709" s="28"/>
      <c r="CF709" s="28"/>
      <c r="CG709" s="28"/>
      <c r="CL709" s="194"/>
      <c r="CN709" s="28"/>
      <c r="CO709" s="28"/>
      <c r="CP709" s="28"/>
      <c r="CU709" s="194"/>
      <c r="CW709" s="28"/>
      <c r="CX709" s="28"/>
      <c r="CY709" s="28"/>
      <c r="DD709" s="194"/>
      <c r="DF709" s="28"/>
      <c r="DG709" s="28"/>
      <c r="DH709" s="28"/>
      <c r="DM709" s="194"/>
      <c r="DO709" s="28"/>
      <c r="DP709" s="28"/>
      <c r="DQ709" s="28"/>
      <c r="DV709" s="194"/>
      <c r="DX709" s="28"/>
      <c r="DY709" s="28"/>
      <c r="DZ709" s="28"/>
      <c r="EE709" s="194"/>
      <c r="EG709" s="28"/>
      <c r="EH709" s="28"/>
      <c r="EI709" s="28"/>
      <c r="EN709" s="194"/>
      <c r="EP709" s="28"/>
      <c r="EQ709" s="28"/>
      <c r="ER709" s="28"/>
      <c r="EW709" s="194"/>
      <c r="EY709" s="28"/>
      <c r="EZ709" s="28"/>
      <c r="FA709" s="28"/>
      <c r="FF709" s="194"/>
      <c r="FH709" s="28"/>
      <c r="FI709" s="28"/>
      <c r="FJ709" s="28"/>
      <c r="FO709" s="194"/>
      <c r="FQ709" s="28"/>
      <c r="FR709" s="28"/>
      <c r="FS709" s="28"/>
      <c r="FX709" s="194"/>
      <c r="FZ709" s="28"/>
      <c r="GA709" s="28"/>
      <c r="GB709" s="28"/>
      <c r="GG709" s="194"/>
      <c r="GI709" s="28"/>
      <c r="GJ709" s="28"/>
      <c r="GK709" s="28"/>
      <c r="GP709" s="194"/>
      <c r="GR709" s="28"/>
      <c r="GS709" s="28"/>
      <c r="GT709" s="28"/>
      <c r="GY709" s="194"/>
      <c r="HA709" s="28"/>
      <c r="HB709" s="28"/>
      <c r="HC709" s="28"/>
      <c r="HH709" s="194"/>
      <c r="HJ709" s="28"/>
      <c r="HK709" s="28"/>
      <c r="HL709" s="28"/>
      <c r="HQ709" s="28"/>
      <c r="HR709" s="28"/>
      <c r="HS709" s="28"/>
      <c r="HT709" s="28"/>
      <c r="HU709" s="28"/>
      <c r="HV709" s="28"/>
      <c r="HW709" s="28"/>
      <c r="HX709" s="28"/>
      <c r="HY709" s="28"/>
      <c r="HZ709" s="28"/>
      <c r="IA709" s="28"/>
      <c r="IB709" s="28"/>
      <c r="IC709" s="28"/>
      <c r="ID709" s="28"/>
      <c r="IE709" s="28"/>
      <c r="IF709" s="28"/>
      <c r="IG709" s="28"/>
      <c r="IH709" s="28"/>
      <c r="II709" s="28"/>
      <c r="IJ709" s="28"/>
      <c r="IK709" s="28"/>
      <c r="IL709" s="28"/>
      <c r="IM709" s="28"/>
      <c r="IN709" s="28"/>
      <c r="IO709" s="28"/>
      <c r="IP709" s="28"/>
      <c r="IQ709" s="28"/>
      <c r="IR709" s="28"/>
      <c r="IS709" s="28"/>
      <c r="IT709" s="28"/>
      <c r="IU709" s="28"/>
      <c r="IV709" s="28"/>
    </row>
    <row r="710" spans="1:256" s="50" customFormat="1" ht="18">
      <c r="A710" s="330" t="s">
        <v>1182</v>
      </c>
      <c r="B710" s="28"/>
      <c r="C710" s="275"/>
      <c r="D710" s="418" t="s">
        <v>129</v>
      </c>
      <c r="E710" s="50">
        <f t="shared" si="0"/>
        <v>1</v>
      </c>
      <c r="F710" s="284">
        <f t="shared" si="1"/>
        <v>0</v>
      </c>
      <c r="N710" s="28"/>
      <c r="R710" s="194"/>
      <c r="T710" s="28"/>
      <c r="U710" s="28"/>
      <c r="V710" s="28"/>
      <c r="AA710" s="194"/>
      <c r="AC710" s="28"/>
      <c r="AD710" s="28"/>
      <c r="AE710" s="28"/>
      <c r="AJ710" s="194"/>
      <c r="AL710" s="28"/>
      <c r="AM710" s="28"/>
      <c r="AN710" s="28"/>
      <c r="AS710" s="194"/>
      <c r="AU710" s="28"/>
      <c r="AV710" s="28"/>
      <c r="AW710" s="28"/>
      <c r="BB710" s="194"/>
      <c r="BD710" s="28"/>
      <c r="BE710" s="28"/>
      <c r="BF710" s="28"/>
      <c r="BK710" s="194"/>
      <c r="BM710" s="28"/>
      <c r="BN710" s="28"/>
      <c r="BO710" s="28"/>
      <c r="BT710" s="194"/>
      <c r="BV710" s="28"/>
      <c r="BW710" s="28"/>
      <c r="BX710" s="28"/>
      <c r="CC710" s="194"/>
      <c r="CE710" s="28"/>
      <c r="CF710" s="28"/>
      <c r="CG710" s="28"/>
      <c r="CL710" s="194"/>
      <c r="CN710" s="28"/>
      <c r="CO710" s="28"/>
      <c r="CP710" s="28"/>
      <c r="CU710" s="194"/>
      <c r="CW710" s="28"/>
      <c r="CX710" s="28"/>
      <c r="CY710" s="28"/>
      <c r="DD710" s="194"/>
      <c r="DF710" s="28"/>
      <c r="DG710" s="28"/>
      <c r="DH710" s="28"/>
      <c r="DM710" s="194"/>
      <c r="DO710" s="28"/>
      <c r="DP710" s="28"/>
      <c r="DQ710" s="28"/>
      <c r="DV710" s="194"/>
      <c r="DX710" s="28"/>
      <c r="DY710" s="28"/>
      <c r="DZ710" s="28"/>
      <c r="EE710" s="194"/>
      <c r="EG710" s="28"/>
      <c r="EH710" s="28"/>
      <c r="EI710" s="28"/>
      <c r="EN710" s="194"/>
      <c r="EP710" s="28"/>
      <c r="EQ710" s="28"/>
      <c r="ER710" s="28"/>
      <c r="EW710" s="194"/>
      <c r="EY710" s="28"/>
      <c r="EZ710" s="28"/>
      <c r="FA710" s="28"/>
      <c r="FF710" s="194"/>
      <c r="FH710" s="28"/>
      <c r="FI710" s="28"/>
      <c r="FJ710" s="28"/>
      <c r="FO710" s="194"/>
      <c r="FQ710" s="28"/>
      <c r="FR710" s="28"/>
      <c r="FS710" s="28"/>
      <c r="FX710" s="194"/>
      <c r="FZ710" s="28"/>
      <c r="GA710" s="28"/>
      <c r="GB710" s="28"/>
      <c r="GG710" s="194"/>
      <c r="GI710" s="28"/>
      <c r="GJ710" s="28"/>
      <c r="GK710" s="28"/>
      <c r="GP710" s="194"/>
      <c r="GR710" s="28"/>
      <c r="GS710" s="28"/>
      <c r="GT710" s="28"/>
      <c r="GY710" s="194"/>
      <c r="HA710" s="28"/>
      <c r="HB710" s="28"/>
      <c r="HC710" s="28"/>
      <c r="HH710" s="194"/>
      <c r="HJ710" s="28"/>
      <c r="HK710" s="28"/>
      <c r="HL710" s="28"/>
      <c r="HQ710" s="28"/>
      <c r="HR710" s="28"/>
      <c r="HS710" s="28"/>
      <c r="HT710" s="28"/>
      <c r="HU710" s="28"/>
      <c r="HV710" s="28"/>
      <c r="HW710" s="28"/>
      <c r="HX710" s="28"/>
      <c r="HY710" s="28"/>
      <c r="HZ710" s="28"/>
      <c r="IA710" s="28"/>
      <c r="IB710" s="28"/>
      <c r="IC710" s="28"/>
      <c r="ID710" s="28"/>
      <c r="IE710" s="28"/>
      <c r="IF710" s="28"/>
      <c r="IG710" s="28"/>
      <c r="IH710" s="28"/>
      <c r="II710" s="28"/>
      <c r="IJ710" s="28"/>
      <c r="IK710" s="28"/>
      <c r="IL710" s="28"/>
      <c r="IM710" s="28"/>
      <c r="IN710" s="28"/>
      <c r="IO710" s="28"/>
      <c r="IP710" s="28"/>
      <c r="IQ710" s="28"/>
      <c r="IR710" s="28"/>
      <c r="IS710" s="28"/>
      <c r="IT710" s="28"/>
      <c r="IU710" s="28"/>
      <c r="IV710" s="28"/>
    </row>
    <row r="711" spans="1:256" s="50" customFormat="1" ht="18.75">
      <c r="A711" s="330" t="s">
        <v>1322</v>
      </c>
      <c r="B711" s="279"/>
      <c r="C711" s="417"/>
      <c r="D711" s="418" t="s">
        <v>137</v>
      </c>
      <c r="E711" s="50">
        <f t="shared" si="0"/>
        <v>3</v>
      </c>
      <c r="F711" s="284">
        <f t="shared" si="1"/>
        <v>101</v>
      </c>
      <c r="G711" s="50">
        <v>101</v>
      </c>
      <c r="N711" s="28"/>
      <c r="R711" s="194"/>
      <c r="T711" s="28"/>
      <c r="U711" s="28"/>
      <c r="V711" s="28"/>
      <c r="AA711" s="194"/>
      <c r="AC711" s="28"/>
      <c r="AD711" s="28"/>
      <c r="AE711" s="28"/>
      <c r="AJ711" s="194"/>
      <c r="AL711" s="28"/>
      <c r="AM711" s="28"/>
      <c r="AN711" s="28"/>
      <c r="AS711" s="194"/>
      <c r="AU711" s="28"/>
      <c r="AV711" s="28"/>
      <c r="AW711" s="28"/>
      <c r="BB711" s="194"/>
      <c r="BD711" s="28"/>
      <c r="BE711" s="28"/>
      <c r="BF711" s="28"/>
      <c r="BK711" s="194"/>
      <c r="BM711" s="28"/>
      <c r="BN711" s="28"/>
      <c r="BO711" s="28"/>
      <c r="BT711" s="194"/>
      <c r="BV711" s="28"/>
      <c r="BW711" s="28"/>
      <c r="BX711" s="28"/>
      <c r="CC711" s="194"/>
      <c r="CE711" s="28"/>
      <c r="CF711" s="28"/>
      <c r="CG711" s="28"/>
      <c r="CL711" s="194"/>
      <c r="CN711" s="28"/>
      <c r="CO711" s="28"/>
      <c r="CP711" s="28"/>
      <c r="CU711" s="194"/>
      <c r="CW711" s="28"/>
      <c r="CX711" s="28"/>
      <c r="CY711" s="28"/>
      <c r="DD711" s="194"/>
      <c r="DF711" s="28"/>
      <c r="DG711" s="28"/>
      <c r="DH711" s="28"/>
      <c r="DM711" s="194"/>
      <c r="DO711" s="28"/>
      <c r="DP711" s="28"/>
      <c r="DQ711" s="28"/>
      <c r="DV711" s="194"/>
      <c r="DX711" s="28"/>
      <c r="DY711" s="28"/>
      <c r="DZ711" s="28"/>
      <c r="EE711" s="194"/>
      <c r="EG711" s="28"/>
      <c r="EH711" s="28"/>
      <c r="EI711" s="28"/>
      <c r="EN711" s="194"/>
      <c r="EP711" s="28"/>
      <c r="EQ711" s="28"/>
      <c r="ER711" s="28"/>
      <c r="EW711" s="194"/>
      <c r="EY711" s="28"/>
      <c r="EZ711" s="28"/>
      <c r="FA711" s="28"/>
      <c r="FF711" s="194"/>
      <c r="FH711" s="28"/>
      <c r="FI711" s="28"/>
      <c r="FJ711" s="28"/>
      <c r="FO711" s="194"/>
      <c r="FQ711" s="28"/>
      <c r="FR711" s="28"/>
      <c r="FS711" s="28"/>
      <c r="FX711" s="194"/>
      <c r="FZ711" s="28"/>
      <c r="GA711" s="28"/>
      <c r="GB711" s="28"/>
      <c r="GG711" s="194"/>
      <c r="GI711" s="28"/>
      <c r="GJ711" s="28"/>
      <c r="GK711" s="28"/>
      <c r="GP711" s="194"/>
      <c r="GR711" s="28"/>
      <c r="GS711" s="28"/>
      <c r="GT711" s="28"/>
      <c r="GY711" s="194"/>
      <c r="HA711" s="28"/>
      <c r="HB711" s="28"/>
      <c r="HC711" s="28"/>
      <c r="HH711" s="194"/>
      <c r="HJ711" s="28"/>
      <c r="HK711" s="28"/>
      <c r="HL711" s="28"/>
      <c r="HQ711" s="28"/>
      <c r="HR711" s="28"/>
      <c r="HS711" s="28"/>
      <c r="HT711" s="28"/>
      <c r="HU711" s="28"/>
      <c r="HV711" s="28"/>
      <c r="HW711" s="28"/>
      <c r="HX711" s="28"/>
      <c r="HY711" s="28"/>
      <c r="HZ711" s="28"/>
      <c r="IA711" s="28"/>
      <c r="IB711" s="28"/>
      <c r="IC711" s="28"/>
      <c r="ID711" s="28"/>
      <c r="IE711" s="28"/>
      <c r="IF711" s="28"/>
      <c r="IG711" s="28"/>
      <c r="IH711" s="28"/>
      <c r="II711" s="28"/>
      <c r="IJ711" s="28"/>
      <c r="IK711" s="28"/>
      <c r="IL711" s="28"/>
      <c r="IM711" s="28"/>
      <c r="IN711" s="28"/>
      <c r="IO711" s="28"/>
      <c r="IP711" s="28"/>
      <c r="IQ711" s="28"/>
      <c r="IR711" s="28"/>
      <c r="IS711" s="28"/>
      <c r="IT711" s="28"/>
      <c r="IU711" s="28"/>
      <c r="IV711" s="28"/>
    </row>
    <row r="712" spans="1:256" s="50" customFormat="1" ht="18.75">
      <c r="A712" s="330" t="s">
        <v>547</v>
      </c>
      <c r="B712" s="417"/>
      <c r="C712" s="417"/>
      <c r="D712" s="1" t="s">
        <v>131</v>
      </c>
      <c r="E712" s="50">
        <f t="shared" si="0"/>
        <v>13</v>
      </c>
      <c r="F712" s="284">
        <f t="shared" si="1"/>
        <v>45</v>
      </c>
      <c r="H712" s="456">
        <v>44</v>
      </c>
      <c r="I712" s="50">
        <v>1</v>
      </c>
      <c r="N712" s="28"/>
      <c r="R712" s="194"/>
      <c r="T712" s="28"/>
      <c r="U712" s="28"/>
      <c r="V712" s="28"/>
      <c r="AA712" s="194"/>
      <c r="AC712" s="28"/>
      <c r="AD712" s="28"/>
      <c r="AE712" s="28"/>
      <c r="AJ712" s="194"/>
      <c r="AL712" s="28"/>
      <c r="AM712" s="28"/>
      <c r="AN712" s="28"/>
      <c r="AS712" s="194"/>
      <c r="AU712" s="28"/>
      <c r="AV712" s="28"/>
      <c r="AW712" s="28"/>
      <c r="BB712" s="194"/>
      <c r="BD712" s="28"/>
      <c r="BE712" s="28"/>
      <c r="BF712" s="28"/>
      <c r="BK712" s="194"/>
      <c r="BM712" s="28"/>
      <c r="BN712" s="28"/>
      <c r="BO712" s="28"/>
      <c r="BT712" s="194"/>
      <c r="BV712" s="28"/>
      <c r="BW712" s="28"/>
      <c r="BX712" s="28"/>
      <c r="CC712" s="194"/>
      <c r="CE712" s="28"/>
      <c r="CF712" s="28"/>
      <c r="CG712" s="28"/>
      <c r="CL712" s="194"/>
      <c r="CN712" s="28"/>
      <c r="CO712" s="28"/>
      <c r="CP712" s="28"/>
      <c r="CU712" s="194"/>
      <c r="CW712" s="28"/>
      <c r="CX712" s="28"/>
      <c r="CY712" s="28"/>
      <c r="DD712" s="194"/>
      <c r="DF712" s="28"/>
      <c r="DG712" s="28"/>
      <c r="DH712" s="28"/>
      <c r="DM712" s="194"/>
      <c r="DO712" s="28"/>
      <c r="DP712" s="28"/>
      <c r="DQ712" s="28"/>
      <c r="DV712" s="194"/>
      <c r="DX712" s="28"/>
      <c r="DY712" s="28"/>
      <c r="DZ712" s="28"/>
      <c r="EE712" s="194"/>
      <c r="EG712" s="28"/>
      <c r="EH712" s="28"/>
      <c r="EI712" s="28"/>
      <c r="EN712" s="194"/>
      <c r="EP712" s="28"/>
      <c r="EQ712" s="28"/>
      <c r="ER712" s="28"/>
      <c r="EW712" s="194"/>
      <c r="EY712" s="28"/>
      <c r="EZ712" s="28"/>
      <c r="FA712" s="28"/>
      <c r="FF712" s="194"/>
      <c r="FH712" s="28"/>
      <c r="FI712" s="28"/>
      <c r="FJ712" s="28"/>
      <c r="FO712" s="194"/>
      <c r="FQ712" s="28"/>
      <c r="FR712" s="28"/>
      <c r="FS712" s="28"/>
      <c r="FX712" s="194"/>
      <c r="FZ712" s="28"/>
      <c r="GA712" s="28"/>
      <c r="GB712" s="28"/>
      <c r="GG712" s="194"/>
      <c r="GI712" s="28"/>
      <c r="GJ712" s="28"/>
      <c r="GK712" s="28"/>
      <c r="GP712" s="194"/>
      <c r="GR712" s="28"/>
      <c r="GS712" s="28"/>
      <c r="GT712" s="28"/>
      <c r="GY712" s="194"/>
      <c r="HA712" s="28"/>
      <c r="HB712" s="28"/>
      <c r="HC712" s="28"/>
      <c r="HH712" s="194"/>
      <c r="HJ712" s="28"/>
      <c r="HK712" s="28"/>
      <c r="HL712" s="28"/>
      <c r="HQ712" s="28"/>
      <c r="HR712" s="28"/>
      <c r="HS712" s="28"/>
      <c r="HT712" s="28"/>
      <c r="HU712" s="28"/>
      <c r="HV712" s="28"/>
      <c r="HW712" s="28"/>
      <c r="HX712" s="28"/>
      <c r="HY712" s="28"/>
      <c r="HZ712" s="28"/>
      <c r="IA712" s="28"/>
      <c r="IB712" s="28"/>
      <c r="IC712" s="28"/>
      <c r="ID712" s="28"/>
      <c r="IE712" s="28"/>
      <c r="IF712" s="28"/>
      <c r="IG712" s="28"/>
      <c r="IH712" s="28"/>
      <c r="II712" s="28"/>
      <c r="IJ712" s="28"/>
      <c r="IK712" s="28"/>
      <c r="IL712" s="28"/>
      <c r="IM712" s="28"/>
      <c r="IN712" s="28"/>
      <c r="IO712" s="28"/>
      <c r="IP712" s="28"/>
      <c r="IQ712" s="28"/>
      <c r="IR712" s="28"/>
      <c r="IS712" s="28"/>
      <c r="IT712" s="28"/>
      <c r="IU712" s="28"/>
      <c r="IV712" s="28"/>
    </row>
    <row r="713" spans="1:256" s="50" customFormat="1" ht="18">
      <c r="A713" s="206" t="s">
        <v>2516</v>
      </c>
      <c r="B713" s="420"/>
      <c r="C713" s="420"/>
      <c r="D713" s="418" t="s">
        <v>132</v>
      </c>
      <c r="E713" s="50">
        <f t="shared" si="0"/>
        <v>7</v>
      </c>
      <c r="F713" s="284">
        <f t="shared" si="1"/>
        <v>10</v>
      </c>
      <c r="H713" s="456">
        <v>7</v>
      </c>
      <c r="J713" s="50">
        <v>3</v>
      </c>
      <c r="L713" s="28"/>
      <c r="N713" s="28"/>
      <c r="R713" s="194"/>
      <c r="T713" s="28"/>
      <c r="U713" s="28"/>
      <c r="V713" s="28"/>
      <c r="AA713" s="194"/>
      <c r="AC713" s="28"/>
      <c r="AD713" s="28"/>
      <c r="AE713" s="28"/>
      <c r="AJ713" s="194"/>
      <c r="AL713" s="28"/>
      <c r="AM713" s="28"/>
      <c r="AN713" s="28"/>
      <c r="AS713" s="194"/>
      <c r="AU713" s="28"/>
      <c r="AV713" s="28"/>
      <c r="AW713" s="28"/>
      <c r="BB713" s="194"/>
      <c r="BD713" s="28"/>
      <c r="BE713" s="28"/>
      <c r="BF713" s="28"/>
      <c r="BK713" s="194"/>
      <c r="BM713" s="28"/>
      <c r="BN713" s="28"/>
      <c r="BO713" s="28"/>
      <c r="BT713" s="194"/>
      <c r="BV713" s="28"/>
      <c r="BW713" s="28"/>
      <c r="BX713" s="28"/>
      <c r="CC713" s="194"/>
      <c r="CE713" s="28"/>
      <c r="CF713" s="28"/>
      <c r="CG713" s="28"/>
      <c r="CL713" s="194"/>
      <c r="CN713" s="28"/>
      <c r="CO713" s="28"/>
      <c r="CP713" s="28"/>
      <c r="CU713" s="194"/>
      <c r="CW713" s="28"/>
      <c r="CX713" s="28"/>
      <c r="CY713" s="28"/>
      <c r="DD713" s="194"/>
      <c r="DF713" s="28"/>
      <c r="DG713" s="28"/>
      <c r="DH713" s="28"/>
      <c r="DM713" s="194"/>
      <c r="DO713" s="28"/>
      <c r="DP713" s="28"/>
      <c r="DQ713" s="28"/>
      <c r="DV713" s="194"/>
      <c r="DX713" s="28"/>
      <c r="DY713" s="28"/>
      <c r="DZ713" s="28"/>
      <c r="EE713" s="194"/>
      <c r="EG713" s="28"/>
      <c r="EH713" s="28"/>
      <c r="EI713" s="28"/>
      <c r="EN713" s="194"/>
      <c r="EP713" s="28"/>
      <c r="EQ713" s="28"/>
      <c r="ER713" s="28"/>
      <c r="EW713" s="194"/>
      <c r="EY713" s="28"/>
      <c r="EZ713" s="28"/>
      <c r="FA713" s="28"/>
      <c r="FF713" s="194"/>
      <c r="FH713" s="28"/>
      <c r="FI713" s="28"/>
      <c r="FJ713" s="28"/>
      <c r="FO713" s="194"/>
      <c r="FQ713" s="28"/>
      <c r="FR713" s="28"/>
      <c r="FS713" s="28"/>
      <c r="FX713" s="194"/>
      <c r="FZ713" s="28"/>
      <c r="GA713" s="28"/>
      <c r="GB713" s="28"/>
      <c r="GG713" s="194"/>
      <c r="GI713" s="28"/>
      <c r="GJ713" s="28"/>
      <c r="GK713" s="28"/>
      <c r="GP713" s="194"/>
      <c r="GR713" s="28"/>
      <c r="GS713" s="28"/>
      <c r="GT713" s="28"/>
      <c r="GY713" s="194"/>
      <c r="HA713" s="28"/>
      <c r="HB713" s="28"/>
      <c r="HC713" s="28"/>
      <c r="HH713" s="194"/>
      <c r="HJ713" s="28"/>
      <c r="HK713" s="28"/>
      <c r="HL713" s="28"/>
      <c r="HQ713" s="28"/>
      <c r="HR713" s="28"/>
      <c r="HS713" s="28"/>
      <c r="HT713" s="28"/>
      <c r="HU713" s="28"/>
      <c r="HV713" s="28"/>
      <c r="HW713" s="28"/>
      <c r="HX713" s="28"/>
      <c r="HY713" s="28"/>
      <c r="HZ713" s="28"/>
      <c r="IA713" s="28"/>
      <c r="IB713" s="28"/>
      <c r="IC713" s="28"/>
      <c r="ID713" s="28"/>
      <c r="IE713" s="28"/>
      <c r="IF713" s="28"/>
      <c r="IG713" s="28"/>
      <c r="IH713" s="28"/>
      <c r="II713" s="28"/>
      <c r="IJ713" s="28"/>
      <c r="IK713" s="28"/>
      <c r="IL713" s="28"/>
      <c r="IM713" s="28"/>
      <c r="IN713" s="28"/>
      <c r="IO713" s="28"/>
      <c r="IP713" s="28"/>
      <c r="IQ713" s="28"/>
      <c r="IR713" s="28"/>
      <c r="IS713" s="28"/>
      <c r="IT713" s="28"/>
      <c r="IU713" s="28"/>
      <c r="IV713" s="28"/>
    </row>
    <row r="714" spans="1:256" s="50" customFormat="1" ht="18.75">
      <c r="A714" s="330" t="s">
        <v>691</v>
      </c>
      <c r="B714" s="279"/>
      <c r="C714" s="417"/>
      <c r="D714" s="418" t="s">
        <v>134</v>
      </c>
      <c r="E714" s="50">
        <f t="shared" si="0"/>
        <v>47</v>
      </c>
      <c r="F714" s="284">
        <f t="shared" si="1"/>
        <v>99</v>
      </c>
      <c r="H714" s="456">
        <v>50</v>
      </c>
      <c r="I714" s="50">
        <v>49</v>
      </c>
      <c r="L714" s="28"/>
      <c r="N714" s="28"/>
      <c r="R714" s="194"/>
      <c r="T714" s="28"/>
      <c r="U714" s="28"/>
      <c r="V714" s="28"/>
      <c r="AA714" s="194"/>
      <c r="AC714" s="28"/>
      <c r="AD714" s="28"/>
      <c r="AE714" s="28"/>
      <c r="AJ714" s="194"/>
      <c r="AL714" s="28"/>
      <c r="AM714" s="28"/>
      <c r="AN714" s="28"/>
      <c r="AS714" s="194"/>
      <c r="AU714" s="28"/>
      <c r="AV714" s="28"/>
      <c r="AW714" s="28"/>
      <c r="BB714" s="194"/>
      <c r="BD714" s="28"/>
      <c r="BE714" s="28"/>
      <c r="BF714" s="28"/>
      <c r="BK714" s="194"/>
      <c r="BM714" s="28"/>
      <c r="BN714" s="28"/>
      <c r="BO714" s="28"/>
      <c r="BT714" s="194"/>
      <c r="BV714" s="28"/>
      <c r="BW714" s="28"/>
      <c r="BX714" s="28"/>
      <c r="CC714" s="194"/>
      <c r="CE714" s="28"/>
      <c r="CF714" s="28"/>
      <c r="CG714" s="28"/>
      <c r="CL714" s="194"/>
      <c r="CN714" s="28"/>
      <c r="CO714" s="28"/>
      <c r="CP714" s="28"/>
      <c r="CU714" s="194"/>
      <c r="CW714" s="28"/>
      <c r="CX714" s="28"/>
      <c r="CY714" s="28"/>
      <c r="DD714" s="194"/>
      <c r="DF714" s="28"/>
      <c r="DG714" s="28"/>
      <c r="DH714" s="28"/>
      <c r="DM714" s="194"/>
      <c r="DO714" s="28"/>
      <c r="DP714" s="28"/>
      <c r="DQ714" s="28"/>
      <c r="DV714" s="194"/>
      <c r="DX714" s="28"/>
      <c r="DY714" s="28"/>
      <c r="DZ714" s="28"/>
      <c r="EE714" s="194"/>
      <c r="EG714" s="28"/>
      <c r="EH714" s="28"/>
      <c r="EI714" s="28"/>
      <c r="EN714" s="194"/>
      <c r="EP714" s="28"/>
      <c r="EQ714" s="28"/>
      <c r="ER714" s="28"/>
      <c r="EW714" s="194"/>
      <c r="EY714" s="28"/>
      <c r="EZ714" s="28"/>
      <c r="FA714" s="28"/>
      <c r="FF714" s="194"/>
      <c r="FH714" s="28"/>
      <c r="FI714" s="28"/>
      <c r="FJ714" s="28"/>
      <c r="FO714" s="194"/>
      <c r="FQ714" s="28"/>
      <c r="FR714" s="28"/>
      <c r="FS714" s="28"/>
      <c r="FX714" s="194"/>
      <c r="FZ714" s="28"/>
      <c r="GA714" s="28"/>
      <c r="GB714" s="28"/>
      <c r="GG714" s="194"/>
      <c r="GI714" s="28"/>
      <c r="GJ714" s="28"/>
      <c r="GK714" s="28"/>
      <c r="GP714" s="194"/>
      <c r="GR714" s="28"/>
      <c r="GS714" s="28"/>
      <c r="GT714" s="28"/>
      <c r="GY714" s="194"/>
      <c r="HA714" s="28"/>
      <c r="HB714" s="28"/>
      <c r="HC714" s="28"/>
      <c r="HH714" s="194"/>
      <c r="HJ714" s="28"/>
      <c r="HK714" s="28"/>
      <c r="HL714" s="28"/>
      <c r="HQ714" s="28"/>
      <c r="HR714" s="28"/>
      <c r="HS714" s="28"/>
      <c r="HT714" s="28"/>
      <c r="HU714" s="28"/>
      <c r="HV714" s="28"/>
      <c r="HW714" s="28"/>
      <c r="HX714" s="28"/>
      <c r="HY714" s="28"/>
      <c r="HZ714" s="28"/>
      <c r="IA714" s="28"/>
      <c r="IB714" s="28"/>
      <c r="IC714" s="28"/>
      <c r="ID714" s="28"/>
      <c r="IE714" s="28"/>
      <c r="IF714" s="28"/>
      <c r="IG714" s="28"/>
      <c r="IH714" s="28"/>
      <c r="II714" s="28"/>
      <c r="IJ714" s="28"/>
      <c r="IK714" s="28"/>
      <c r="IL714" s="28"/>
      <c r="IM714" s="28"/>
      <c r="IN714" s="28"/>
      <c r="IO714" s="28"/>
      <c r="IP714" s="28"/>
      <c r="IQ714" s="28"/>
      <c r="IR714" s="28"/>
      <c r="IS714" s="28"/>
      <c r="IT714" s="28"/>
      <c r="IU714" s="28"/>
      <c r="IV714" s="28"/>
    </row>
    <row r="715" spans="1:256" s="50" customFormat="1" ht="18">
      <c r="A715" s="206" t="s">
        <v>2549</v>
      </c>
      <c r="B715" s="420"/>
      <c r="C715" s="420"/>
      <c r="D715" s="418" t="s">
        <v>130</v>
      </c>
      <c r="E715" s="50">
        <f t="shared" si="0"/>
        <v>10</v>
      </c>
      <c r="F715" s="284">
        <f t="shared" si="1"/>
        <v>25</v>
      </c>
      <c r="H715" s="50">
        <v>3</v>
      </c>
      <c r="I715" s="50">
        <v>22</v>
      </c>
      <c r="L715" s="281"/>
      <c r="N715" s="28"/>
      <c r="R715" s="194"/>
      <c r="T715" s="28"/>
      <c r="U715" s="28"/>
      <c r="V715" s="28"/>
      <c r="AA715" s="194"/>
      <c r="AC715" s="28"/>
      <c r="AD715" s="28"/>
      <c r="AE715" s="28"/>
      <c r="AJ715" s="194"/>
      <c r="AL715" s="28"/>
      <c r="AM715" s="28"/>
      <c r="AN715" s="28"/>
      <c r="AS715" s="194"/>
      <c r="AU715" s="28"/>
      <c r="AV715" s="28"/>
      <c r="AW715" s="28"/>
      <c r="BB715" s="194"/>
      <c r="BD715" s="28"/>
      <c r="BE715" s="28"/>
      <c r="BF715" s="28"/>
      <c r="BK715" s="194"/>
      <c r="BM715" s="28"/>
      <c r="BN715" s="28"/>
      <c r="BO715" s="28"/>
      <c r="BT715" s="194"/>
      <c r="BV715" s="28"/>
      <c r="BW715" s="28"/>
      <c r="BX715" s="28"/>
      <c r="CC715" s="194"/>
      <c r="CE715" s="28"/>
      <c r="CF715" s="28"/>
      <c r="CG715" s="28"/>
      <c r="CL715" s="194"/>
      <c r="CN715" s="28"/>
      <c r="CO715" s="28"/>
      <c r="CP715" s="28"/>
      <c r="CU715" s="194"/>
      <c r="CW715" s="28"/>
      <c r="CX715" s="28"/>
      <c r="CY715" s="28"/>
      <c r="DD715" s="194"/>
      <c r="DF715" s="28"/>
      <c r="DG715" s="28"/>
      <c r="DH715" s="28"/>
      <c r="DM715" s="194"/>
      <c r="DO715" s="28"/>
      <c r="DP715" s="28"/>
      <c r="DQ715" s="28"/>
      <c r="DV715" s="194"/>
      <c r="DX715" s="28"/>
      <c r="DY715" s="28"/>
      <c r="DZ715" s="28"/>
      <c r="EE715" s="194"/>
      <c r="EG715" s="28"/>
      <c r="EH715" s="28"/>
      <c r="EI715" s="28"/>
      <c r="EN715" s="194"/>
      <c r="EP715" s="28"/>
      <c r="EQ715" s="28"/>
      <c r="ER715" s="28"/>
      <c r="EW715" s="194"/>
      <c r="EY715" s="28"/>
      <c r="EZ715" s="28"/>
      <c r="FA715" s="28"/>
      <c r="FF715" s="194"/>
      <c r="FH715" s="28"/>
      <c r="FI715" s="28"/>
      <c r="FJ715" s="28"/>
      <c r="FO715" s="194"/>
      <c r="FQ715" s="28"/>
      <c r="FR715" s="28"/>
      <c r="FS715" s="28"/>
      <c r="FX715" s="194"/>
      <c r="FZ715" s="28"/>
      <c r="GA715" s="28"/>
      <c r="GB715" s="28"/>
      <c r="GG715" s="194"/>
      <c r="GI715" s="28"/>
      <c r="GJ715" s="28"/>
      <c r="GK715" s="28"/>
      <c r="GP715" s="194"/>
      <c r="GR715" s="28"/>
      <c r="GS715" s="28"/>
      <c r="GT715" s="28"/>
      <c r="GY715" s="194"/>
      <c r="HA715" s="28"/>
      <c r="HB715" s="28"/>
      <c r="HC715" s="28"/>
      <c r="HH715" s="194"/>
      <c r="HJ715" s="28"/>
      <c r="HK715" s="28"/>
      <c r="HL715" s="28"/>
      <c r="HQ715" s="28"/>
      <c r="HR715" s="28"/>
      <c r="HS715" s="28"/>
      <c r="HT715" s="28"/>
      <c r="HU715" s="28"/>
      <c r="HV715" s="28"/>
      <c r="HW715" s="28"/>
      <c r="HX715" s="28"/>
      <c r="HY715" s="28"/>
      <c r="HZ715" s="28"/>
      <c r="IA715" s="28"/>
      <c r="IB715" s="28"/>
      <c r="IC715" s="28"/>
      <c r="ID715" s="28"/>
      <c r="IE715" s="28"/>
      <c r="IF715" s="28"/>
      <c r="IG715" s="28"/>
      <c r="IH715" s="28"/>
      <c r="II715" s="28"/>
      <c r="IJ715" s="28"/>
      <c r="IK715" s="28"/>
      <c r="IL715" s="28"/>
      <c r="IM715" s="28"/>
      <c r="IN715" s="28"/>
      <c r="IO715" s="28"/>
      <c r="IP715" s="28"/>
      <c r="IQ715" s="28"/>
      <c r="IR715" s="28"/>
      <c r="IS715" s="28"/>
      <c r="IT715" s="28"/>
      <c r="IU715" s="28"/>
      <c r="IV715" s="28"/>
    </row>
    <row r="716" spans="1:256" s="50" customFormat="1" ht="18">
      <c r="A716" s="330" t="s">
        <v>985</v>
      </c>
      <c r="B716" s="420"/>
      <c r="C716" s="420"/>
      <c r="D716" s="418" t="s">
        <v>132</v>
      </c>
      <c r="E716" s="50">
        <f t="shared" si="0"/>
        <v>4</v>
      </c>
      <c r="F716" s="284">
        <f t="shared" si="1"/>
        <v>29</v>
      </c>
      <c r="H716" s="50">
        <v>4</v>
      </c>
      <c r="I716" s="50">
        <v>25</v>
      </c>
      <c r="L716" s="28"/>
      <c r="N716" s="28"/>
      <c r="R716" s="194"/>
      <c r="T716" s="28"/>
      <c r="U716" s="28"/>
      <c r="V716" s="28"/>
      <c r="AA716" s="194"/>
      <c r="AC716" s="28"/>
      <c r="AD716" s="28"/>
      <c r="AE716" s="28"/>
      <c r="AJ716" s="194"/>
      <c r="AL716" s="28"/>
      <c r="AM716" s="28"/>
      <c r="AN716" s="28"/>
      <c r="AS716" s="194"/>
      <c r="AU716" s="28"/>
      <c r="AV716" s="28"/>
      <c r="AW716" s="28"/>
      <c r="BB716" s="194"/>
      <c r="BD716" s="28"/>
      <c r="BE716" s="28"/>
      <c r="BF716" s="28"/>
      <c r="BK716" s="194"/>
      <c r="BM716" s="28"/>
      <c r="BN716" s="28"/>
      <c r="BO716" s="28"/>
      <c r="BT716" s="194"/>
      <c r="BV716" s="28"/>
      <c r="BW716" s="28"/>
      <c r="BX716" s="28"/>
      <c r="CC716" s="194"/>
      <c r="CE716" s="28"/>
      <c r="CF716" s="28"/>
      <c r="CG716" s="28"/>
      <c r="CL716" s="194"/>
      <c r="CN716" s="28"/>
      <c r="CO716" s="28"/>
      <c r="CP716" s="28"/>
      <c r="CU716" s="194"/>
      <c r="CW716" s="28"/>
      <c r="CX716" s="28"/>
      <c r="CY716" s="28"/>
      <c r="DD716" s="194"/>
      <c r="DF716" s="28"/>
      <c r="DG716" s="28"/>
      <c r="DH716" s="28"/>
      <c r="DM716" s="194"/>
      <c r="DO716" s="28"/>
      <c r="DP716" s="28"/>
      <c r="DQ716" s="28"/>
      <c r="DV716" s="194"/>
      <c r="DX716" s="28"/>
      <c r="DY716" s="28"/>
      <c r="DZ716" s="28"/>
      <c r="EE716" s="194"/>
      <c r="EG716" s="28"/>
      <c r="EH716" s="28"/>
      <c r="EI716" s="28"/>
      <c r="EN716" s="194"/>
      <c r="EP716" s="28"/>
      <c r="EQ716" s="28"/>
      <c r="ER716" s="28"/>
      <c r="EW716" s="194"/>
      <c r="EY716" s="28"/>
      <c r="EZ716" s="28"/>
      <c r="FA716" s="28"/>
      <c r="FF716" s="194"/>
      <c r="FH716" s="28"/>
      <c r="FI716" s="28"/>
      <c r="FJ716" s="28"/>
      <c r="FO716" s="194"/>
      <c r="FQ716" s="28"/>
      <c r="FR716" s="28"/>
      <c r="FS716" s="28"/>
      <c r="FX716" s="194"/>
      <c r="FZ716" s="28"/>
      <c r="GA716" s="28"/>
      <c r="GB716" s="28"/>
      <c r="GG716" s="194"/>
      <c r="GI716" s="28"/>
      <c r="GJ716" s="28"/>
      <c r="GK716" s="28"/>
      <c r="GP716" s="194"/>
      <c r="GR716" s="28"/>
      <c r="GS716" s="28"/>
      <c r="GT716" s="28"/>
      <c r="GY716" s="194"/>
      <c r="HA716" s="28"/>
      <c r="HB716" s="28"/>
      <c r="HC716" s="28"/>
      <c r="HH716" s="194"/>
      <c r="HJ716" s="28"/>
      <c r="HK716" s="28"/>
      <c r="HL716" s="28"/>
      <c r="HQ716" s="28"/>
      <c r="HR716" s="28"/>
      <c r="HS716" s="28"/>
      <c r="HT716" s="28"/>
      <c r="HU716" s="28"/>
      <c r="HV716" s="28"/>
      <c r="HW716" s="28"/>
      <c r="HX716" s="28"/>
      <c r="HY716" s="28"/>
      <c r="HZ716" s="28"/>
      <c r="IA716" s="28"/>
      <c r="IB716" s="28"/>
      <c r="IC716" s="28"/>
      <c r="ID716" s="28"/>
      <c r="IE716" s="28"/>
      <c r="IF716" s="28"/>
      <c r="IG716" s="28"/>
      <c r="IH716" s="28"/>
      <c r="II716" s="28"/>
      <c r="IJ716" s="28"/>
      <c r="IK716" s="28"/>
      <c r="IL716" s="28"/>
      <c r="IM716" s="28"/>
      <c r="IN716" s="28"/>
      <c r="IO716" s="28"/>
      <c r="IP716" s="28"/>
      <c r="IQ716" s="28"/>
      <c r="IR716" s="28"/>
      <c r="IS716" s="28"/>
      <c r="IT716" s="28"/>
      <c r="IU716" s="28"/>
      <c r="IV716" s="28"/>
    </row>
    <row r="717" spans="1:256" s="50" customFormat="1" ht="18.75">
      <c r="A717" s="330" t="s">
        <v>2068</v>
      </c>
      <c r="B717" s="279"/>
      <c r="C717" s="417"/>
      <c r="D717" s="418" t="s">
        <v>139</v>
      </c>
      <c r="E717" s="50">
        <f t="shared" si="0"/>
        <v>64</v>
      </c>
      <c r="F717" s="284">
        <f t="shared" si="1"/>
        <v>86</v>
      </c>
      <c r="H717" s="456">
        <v>86</v>
      </c>
      <c r="L717" s="28"/>
      <c r="N717" s="28"/>
      <c r="R717" s="194"/>
      <c r="T717" s="28"/>
      <c r="U717" s="28"/>
      <c r="V717" s="28"/>
      <c r="AA717" s="194"/>
      <c r="AC717" s="28"/>
      <c r="AD717" s="28"/>
      <c r="AE717" s="28"/>
      <c r="AJ717" s="194"/>
      <c r="AL717" s="28"/>
      <c r="AM717" s="28"/>
      <c r="AN717" s="28"/>
      <c r="AS717" s="194"/>
      <c r="AU717" s="28"/>
      <c r="AV717" s="28"/>
      <c r="AW717" s="28"/>
      <c r="BB717" s="194"/>
      <c r="BD717" s="28"/>
      <c r="BE717" s="28"/>
      <c r="BF717" s="28"/>
      <c r="BK717" s="194"/>
      <c r="BM717" s="28"/>
      <c r="BN717" s="28"/>
      <c r="BO717" s="28"/>
      <c r="BT717" s="194"/>
      <c r="BV717" s="28"/>
      <c r="BW717" s="28"/>
      <c r="BX717" s="28"/>
      <c r="CC717" s="194"/>
      <c r="CE717" s="28"/>
      <c r="CF717" s="28"/>
      <c r="CG717" s="28"/>
      <c r="CL717" s="194"/>
      <c r="CN717" s="28"/>
      <c r="CO717" s="28"/>
      <c r="CP717" s="28"/>
      <c r="CU717" s="194"/>
      <c r="CW717" s="28"/>
      <c r="CX717" s="28"/>
      <c r="CY717" s="28"/>
      <c r="DD717" s="194"/>
      <c r="DF717" s="28"/>
      <c r="DG717" s="28"/>
      <c r="DH717" s="28"/>
      <c r="DM717" s="194"/>
      <c r="DO717" s="28"/>
      <c r="DP717" s="28"/>
      <c r="DQ717" s="28"/>
      <c r="DV717" s="194"/>
      <c r="DX717" s="28"/>
      <c r="DY717" s="28"/>
      <c r="DZ717" s="28"/>
      <c r="EE717" s="194"/>
      <c r="EG717" s="28"/>
      <c r="EH717" s="28"/>
      <c r="EI717" s="28"/>
      <c r="EN717" s="194"/>
      <c r="EP717" s="28"/>
      <c r="EQ717" s="28"/>
      <c r="ER717" s="28"/>
      <c r="EW717" s="194"/>
      <c r="EY717" s="28"/>
      <c r="EZ717" s="28"/>
      <c r="FA717" s="28"/>
      <c r="FF717" s="194"/>
      <c r="FH717" s="28"/>
      <c r="FI717" s="28"/>
      <c r="FJ717" s="28"/>
      <c r="FO717" s="194"/>
      <c r="FQ717" s="28"/>
      <c r="FR717" s="28"/>
      <c r="FS717" s="28"/>
      <c r="FX717" s="194"/>
      <c r="FZ717" s="28"/>
      <c r="GA717" s="28"/>
      <c r="GB717" s="28"/>
      <c r="GG717" s="194"/>
      <c r="GI717" s="28"/>
      <c r="GJ717" s="28"/>
      <c r="GK717" s="28"/>
      <c r="GP717" s="194"/>
      <c r="GR717" s="28"/>
      <c r="GS717" s="28"/>
      <c r="GT717" s="28"/>
      <c r="GY717" s="194"/>
      <c r="HA717" s="28"/>
      <c r="HB717" s="28"/>
      <c r="HC717" s="28"/>
      <c r="HH717" s="194"/>
      <c r="HJ717" s="28"/>
      <c r="HK717" s="28"/>
      <c r="HL717" s="28"/>
      <c r="HQ717" s="28"/>
      <c r="HR717" s="28"/>
      <c r="HS717" s="28"/>
      <c r="HT717" s="28"/>
      <c r="HU717" s="28"/>
      <c r="HV717" s="28"/>
      <c r="HW717" s="28"/>
      <c r="HX717" s="28"/>
      <c r="HY717" s="28"/>
      <c r="HZ717" s="28"/>
      <c r="IA717" s="28"/>
      <c r="IB717" s="28"/>
      <c r="IC717" s="28"/>
      <c r="ID717" s="28"/>
      <c r="IE717" s="28"/>
      <c r="IF717" s="28"/>
      <c r="IG717" s="28"/>
      <c r="IH717" s="28"/>
      <c r="II717" s="28"/>
      <c r="IJ717" s="28"/>
      <c r="IK717" s="28"/>
      <c r="IL717" s="28"/>
      <c r="IM717" s="28"/>
      <c r="IN717" s="28"/>
      <c r="IO717" s="28"/>
      <c r="IP717" s="28"/>
      <c r="IQ717" s="28"/>
      <c r="IR717" s="28"/>
      <c r="IS717" s="28"/>
      <c r="IT717" s="28"/>
      <c r="IU717" s="28"/>
      <c r="IV717" s="28"/>
    </row>
    <row r="718" spans="1:256" s="50" customFormat="1" ht="18">
      <c r="A718" s="206" t="s">
        <v>2724</v>
      </c>
      <c r="B718" s="420"/>
      <c r="C718" s="420"/>
      <c r="D718" s="418" t="s">
        <v>130</v>
      </c>
      <c r="E718" s="50">
        <f t="shared" si="0"/>
        <v>4</v>
      </c>
      <c r="F718" s="284">
        <f t="shared" si="1"/>
        <v>12</v>
      </c>
      <c r="H718" s="456"/>
      <c r="J718" s="50">
        <v>12</v>
      </c>
      <c r="N718" s="28"/>
      <c r="R718" s="194"/>
      <c r="T718" s="28"/>
      <c r="U718" s="28"/>
      <c r="V718" s="28"/>
      <c r="AA718" s="194"/>
      <c r="AC718" s="28"/>
      <c r="AD718" s="28"/>
      <c r="AE718" s="28"/>
      <c r="AJ718" s="194"/>
      <c r="AL718" s="28"/>
      <c r="AM718" s="28"/>
      <c r="AN718" s="28"/>
      <c r="AS718" s="194"/>
      <c r="AU718" s="28"/>
      <c r="AV718" s="28"/>
      <c r="AW718" s="28"/>
      <c r="BB718" s="194"/>
      <c r="BD718" s="28"/>
      <c r="BE718" s="28"/>
      <c r="BF718" s="28"/>
      <c r="BK718" s="194"/>
      <c r="BM718" s="28"/>
      <c r="BN718" s="28"/>
      <c r="BO718" s="28"/>
      <c r="BT718" s="194"/>
      <c r="BV718" s="28"/>
      <c r="BW718" s="28"/>
      <c r="BX718" s="28"/>
      <c r="CC718" s="194"/>
      <c r="CE718" s="28"/>
      <c r="CF718" s="28"/>
      <c r="CG718" s="28"/>
      <c r="CL718" s="194"/>
      <c r="CN718" s="28"/>
      <c r="CO718" s="28"/>
      <c r="CP718" s="28"/>
      <c r="CU718" s="194"/>
      <c r="CW718" s="28"/>
      <c r="CX718" s="28"/>
      <c r="CY718" s="28"/>
      <c r="DD718" s="194"/>
      <c r="DF718" s="28"/>
      <c r="DG718" s="28"/>
      <c r="DH718" s="28"/>
      <c r="DM718" s="194"/>
      <c r="DO718" s="28"/>
      <c r="DP718" s="28"/>
      <c r="DQ718" s="28"/>
      <c r="DV718" s="194"/>
      <c r="DX718" s="28"/>
      <c r="DY718" s="28"/>
      <c r="DZ718" s="28"/>
      <c r="EE718" s="194"/>
      <c r="EG718" s="28"/>
      <c r="EH718" s="28"/>
      <c r="EI718" s="28"/>
      <c r="EN718" s="194"/>
      <c r="EP718" s="28"/>
      <c r="EQ718" s="28"/>
      <c r="ER718" s="28"/>
      <c r="EW718" s="194"/>
      <c r="EY718" s="28"/>
      <c r="EZ718" s="28"/>
      <c r="FA718" s="28"/>
      <c r="FF718" s="194"/>
      <c r="FH718" s="28"/>
      <c r="FI718" s="28"/>
      <c r="FJ718" s="28"/>
      <c r="FO718" s="194"/>
      <c r="FQ718" s="28"/>
      <c r="FR718" s="28"/>
      <c r="FS718" s="28"/>
      <c r="FX718" s="194"/>
      <c r="FZ718" s="28"/>
      <c r="GA718" s="28"/>
      <c r="GB718" s="28"/>
      <c r="GG718" s="194"/>
      <c r="GI718" s="28"/>
      <c r="GJ718" s="28"/>
      <c r="GK718" s="28"/>
      <c r="GP718" s="194"/>
      <c r="GR718" s="28"/>
      <c r="GS718" s="28"/>
      <c r="GT718" s="28"/>
      <c r="GY718" s="194"/>
      <c r="HA718" s="28"/>
      <c r="HB718" s="28"/>
      <c r="HC718" s="28"/>
      <c r="HH718" s="194"/>
      <c r="HJ718" s="28"/>
      <c r="HK718" s="28"/>
      <c r="HL718" s="28"/>
      <c r="HQ718" s="28"/>
      <c r="HR718" s="28"/>
      <c r="HS718" s="28"/>
      <c r="HT718" s="28"/>
      <c r="HU718" s="28"/>
      <c r="HV718" s="28"/>
      <c r="HW718" s="28"/>
      <c r="HX718" s="28"/>
      <c r="HY718" s="28"/>
      <c r="HZ718" s="28"/>
      <c r="IA718" s="28"/>
      <c r="IB718" s="28"/>
      <c r="IC718" s="28"/>
      <c r="ID718" s="28"/>
      <c r="IE718" s="28"/>
      <c r="IF718" s="28"/>
      <c r="IG718" s="28"/>
      <c r="IH718" s="28"/>
      <c r="II718" s="28"/>
      <c r="IJ718" s="28"/>
      <c r="IK718" s="28"/>
      <c r="IL718" s="28"/>
      <c r="IM718" s="28"/>
      <c r="IN718" s="28"/>
      <c r="IO718" s="28"/>
      <c r="IP718" s="28"/>
      <c r="IQ718" s="28"/>
      <c r="IR718" s="28"/>
      <c r="IS718" s="28"/>
      <c r="IT718" s="28"/>
      <c r="IU718" s="28"/>
      <c r="IV718" s="28"/>
    </row>
    <row r="719" spans="1:256" s="50" customFormat="1" ht="18">
      <c r="A719" s="330" t="s">
        <v>1186</v>
      </c>
      <c r="B719" s="28"/>
      <c r="C719" s="420"/>
      <c r="D719" s="418" t="s">
        <v>129</v>
      </c>
      <c r="E719" s="50">
        <f t="shared" si="0"/>
        <v>0</v>
      </c>
      <c r="F719" s="284">
        <f t="shared" si="1"/>
        <v>3</v>
      </c>
      <c r="H719" s="456"/>
      <c r="J719" s="50">
        <v>3</v>
      </c>
      <c r="L719" s="28"/>
      <c r="N719" s="28"/>
      <c r="R719" s="194"/>
      <c r="T719" s="28"/>
      <c r="U719" s="28"/>
      <c r="V719" s="28"/>
      <c r="AA719" s="194"/>
      <c r="AC719" s="28"/>
      <c r="AD719" s="28"/>
      <c r="AE719" s="28"/>
      <c r="AJ719" s="194"/>
      <c r="AL719" s="28"/>
      <c r="AM719" s="28"/>
      <c r="AN719" s="28"/>
      <c r="AS719" s="194"/>
      <c r="AU719" s="28"/>
      <c r="AV719" s="28"/>
      <c r="AW719" s="28"/>
      <c r="BB719" s="194"/>
      <c r="BD719" s="28"/>
      <c r="BE719" s="28"/>
      <c r="BF719" s="28"/>
      <c r="BK719" s="194"/>
      <c r="BM719" s="28"/>
      <c r="BN719" s="28"/>
      <c r="BO719" s="28"/>
      <c r="BT719" s="194"/>
      <c r="BV719" s="28"/>
      <c r="BW719" s="28"/>
      <c r="BX719" s="28"/>
      <c r="CC719" s="194"/>
      <c r="CE719" s="28"/>
      <c r="CF719" s="28"/>
      <c r="CG719" s="28"/>
      <c r="CL719" s="194"/>
      <c r="CN719" s="28"/>
      <c r="CO719" s="28"/>
      <c r="CP719" s="28"/>
      <c r="CU719" s="194"/>
      <c r="CW719" s="28"/>
      <c r="CX719" s="28"/>
      <c r="CY719" s="28"/>
      <c r="DD719" s="194"/>
      <c r="DF719" s="28"/>
      <c r="DG719" s="28"/>
      <c r="DH719" s="28"/>
      <c r="DM719" s="194"/>
      <c r="DO719" s="28"/>
      <c r="DP719" s="28"/>
      <c r="DQ719" s="28"/>
      <c r="DV719" s="194"/>
      <c r="DX719" s="28"/>
      <c r="DY719" s="28"/>
      <c r="DZ719" s="28"/>
      <c r="EE719" s="194"/>
      <c r="EG719" s="28"/>
      <c r="EH719" s="28"/>
      <c r="EI719" s="28"/>
      <c r="EN719" s="194"/>
      <c r="EP719" s="28"/>
      <c r="EQ719" s="28"/>
      <c r="ER719" s="28"/>
      <c r="EW719" s="194"/>
      <c r="EY719" s="28"/>
      <c r="EZ719" s="28"/>
      <c r="FA719" s="28"/>
      <c r="FF719" s="194"/>
      <c r="FH719" s="28"/>
      <c r="FI719" s="28"/>
      <c r="FJ719" s="28"/>
      <c r="FO719" s="194"/>
      <c r="FQ719" s="28"/>
      <c r="FR719" s="28"/>
      <c r="FS719" s="28"/>
      <c r="FX719" s="194"/>
      <c r="FZ719" s="28"/>
      <c r="GA719" s="28"/>
      <c r="GB719" s="28"/>
      <c r="GG719" s="194"/>
      <c r="GI719" s="28"/>
      <c r="GJ719" s="28"/>
      <c r="GK719" s="28"/>
      <c r="GP719" s="194"/>
      <c r="GR719" s="28"/>
      <c r="GS719" s="28"/>
      <c r="GT719" s="28"/>
      <c r="GY719" s="194"/>
      <c r="HA719" s="28"/>
      <c r="HB719" s="28"/>
      <c r="HC719" s="28"/>
      <c r="HH719" s="194"/>
      <c r="HJ719" s="28"/>
      <c r="HK719" s="28"/>
      <c r="HL719" s="28"/>
      <c r="HQ719" s="28"/>
      <c r="HR719" s="28"/>
      <c r="HS719" s="28"/>
      <c r="HT719" s="28"/>
      <c r="HU719" s="28"/>
      <c r="HV719" s="28"/>
      <c r="HW719" s="28"/>
      <c r="HX719" s="28"/>
      <c r="HY719" s="28"/>
      <c r="HZ719" s="28"/>
      <c r="IA719" s="28"/>
      <c r="IB719" s="28"/>
      <c r="IC719" s="28"/>
      <c r="ID719" s="28"/>
      <c r="IE719" s="28"/>
      <c r="IF719" s="28"/>
      <c r="IG719" s="28"/>
      <c r="IH719" s="28"/>
      <c r="II719" s="28"/>
      <c r="IJ719" s="28"/>
      <c r="IK719" s="28"/>
      <c r="IL719" s="28"/>
      <c r="IM719" s="28"/>
      <c r="IN719" s="28"/>
      <c r="IO719" s="28"/>
      <c r="IP719" s="28"/>
      <c r="IQ719" s="28"/>
      <c r="IR719" s="28"/>
      <c r="IS719" s="28"/>
      <c r="IT719" s="28"/>
      <c r="IU719" s="28"/>
      <c r="IV719" s="28"/>
    </row>
    <row r="720" spans="1:256" s="50" customFormat="1" ht="18">
      <c r="A720" s="330" t="s">
        <v>848</v>
      </c>
      <c r="B720" s="28"/>
      <c r="C720" s="275"/>
      <c r="D720" s="418" t="s">
        <v>129</v>
      </c>
      <c r="E720" s="50">
        <f t="shared" si="0"/>
        <v>1</v>
      </c>
      <c r="F720" s="284">
        <f t="shared" si="1"/>
        <v>3</v>
      </c>
      <c r="H720" s="456"/>
      <c r="J720" s="50">
        <v>3</v>
      </c>
      <c r="L720" s="28"/>
      <c r="N720" s="28"/>
      <c r="R720" s="194"/>
      <c r="T720" s="28"/>
      <c r="U720" s="28"/>
      <c r="V720" s="28"/>
      <c r="AA720" s="194"/>
      <c r="AC720" s="28"/>
      <c r="AD720" s="28"/>
      <c r="AE720" s="28"/>
      <c r="AJ720" s="194"/>
      <c r="AL720" s="28"/>
      <c r="AM720" s="28"/>
      <c r="AN720" s="28"/>
      <c r="AS720" s="194"/>
      <c r="AU720" s="28"/>
      <c r="AV720" s="28"/>
      <c r="AW720" s="28"/>
      <c r="BB720" s="194"/>
      <c r="BD720" s="28"/>
      <c r="BE720" s="28"/>
      <c r="BF720" s="28"/>
      <c r="BK720" s="194"/>
      <c r="BM720" s="28"/>
      <c r="BN720" s="28"/>
      <c r="BO720" s="28"/>
      <c r="BT720" s="194"/>
      <c r="BV720" s="28"/>
      <c r="BW720" s="28"/>
      <c r="BX720" s="28"/>
      <c r="CC720" s="194"/>
      <c r="CE720" s="28"/>
      <c r="CF720" s="28"/>
      <c r="CG720" s="28"/>
      <c r="CL720" s="194"/>
      <c r="CN720" s="28"/>
      <c r="CO720" s="28"/>
      <c r="CP720" s="28"/>
      <c r="CU720" s="194"/>
      <c r="CW720" s="28"/>
      <c r="CX720" s="28"/>
      <c r="CY720" s="28"/>
      <c r="DD720" s="194"/>
      <c r="DF720" s="28"/>
      <c r="DG720" s="28"/>
      <c r="DH720" s="28"/>
      <c r="DM720" s="194"/>
      <c r="DO720" s="28"/>
      <c r="DP720" s="28"/>
      <c r="DQ720" s="28"/>
      <c r="DV720" s="194"/>
      <c r="DX720" s="28"/>
      <c r="DY720" s="28"/>
      <c r="DZ720" s="28"/>
      <c r="EE720" s="194"/>
      <c r="EG720" s="28"/>
      <c r="EH720" s="28"/>
      <c r="EI720" s="28"/>
      <c r="EN720" s="194"/>
      <c r="EP720" s="28"/>
      <c r="EQ720" s="28"/>
      <c r="ER720" s="28"/>
      <c r="EW720" s="194"/>
      <c r="EY720" s="28"/>
      <c r="EZ720" s="28"/>
      <c r="FA720" s="28"/>
      <c r="FF720" s="194"/>
      <c r="FH720" s="28"/>
      <c r="FI720" s="28"/>
      <c r="FJ720" s="28"/>
      <c r="FO720" s="194"/>
      <c r="FQ720" s="28"/>
      <c r="FR720" s="28"/>
      <c r="FS720" s="28"/>
      <c r="FX720" s="194"/>
      <c r="FZ720" s="28"/>
      <c r="GA720" s="28"/>
      <c r="GB720" s="28"/>
      <c r="GG720" s="194"/>
      <c r="GI720" s="28"/>
      <c r="GJ720" s="28"/>
      <c r="GK720" s="28"/>
      <c r="GP720" s="194"/>
      <c r="GR720" s="28"/>
      <c r="GS720" s="28"/>
      <c r="GT720" s="28"/>
      <c r="GY720" s="194"/>
      <c r="HA720" s="28"/>
      <c r="HB720" s="28"/>
      <c r="HC720" s="28"/>
      <c r="HH720" s="194"/>
      <c r="HJ720" s="28"/>
      <c r="HK720" s="28"/>
      <c r="HL720" s="28"/>
      <c r="HQ720" s="28"/>
      <c r="HR720" s="28"/>
      <c r="HS720" s="28"/>
      <c r="HT720" s="28"/>
      <c r="HU720" s="28"/>
      <c r="HV720" s="28"/>
      <c r="HW720" s="28"/>
      <c r="HX720" s="28"/>
      <c r="HY720" s="28"/>
      <c r="HZ720" s="28"/>
      <c r="IA720" s="28"/>
      <c r="IB720" s="28"/>
      <c r="IC720" s="28"/>
      <c r="ID720" s="28"/>
      <c r="IE720" s="28"/>
      <c r="IF720" s="28"/>
      <c r="IG720" s="28"/>
      <c r="IH720" s="28"/>
      <c r="II720" s="28"/>
      <c r="IJ720" s="28"/>
      <c r="IK720" s="28"/>
      <c r="IL720" s="28"/>
      <c r="IM720" s="28"/>
      <c r="IN720" s="28"/>
      <c r="IO720" s="28"/>
      <c r="IP720" s="28"/>
      <c r="IQ720" s="28"/>
      <c r="IR720" s="28"/>
      <c r="IS720" s="28"/>
      <c r="IT720" s="28"/>
      <c r="IU720" s="28"/>
      <c r="IV720" s="28"/>
    </row>
    <row r="721" spans="1:256" s="50" customFormat="1" ht="18.75">
      <c r="A721" s="330" t="s">
        <v>1447</v>
      </c>
      <c r="B721" s="279"/>
      <c r="C721" s="417"/>
      <c r="D721" s="418" t="s">
        <v>137</v>
      </c>
      <c r="E721" s="50">
        <f t="shared" si="0"/>
        <v>15</v>
      </c>
      <c r="F721" s="284">
        <f t="shared" si="1"/>
        <v>116</v>
      </c>
      <c r="H721" s="456">
        <v>74</v>
      </c>
      <c r="I721" s="50">
        <v>41</v>
      </c>
      <c r="J721" s="50">
        <v>1</v>
      </c>
      <c r="L721" s="28"/>
      <c r="N721" s="28"/>
      <c r="R721" s="194"/>
      <c r="T721" s="28"/>
      <c r="U721" s="28"/>
      <c r="V721" s="28"/>
      <c r="AA721" s="194"/>
      <c r="AC721" s="28"/>
      <c r="AD721" s="28"/>
      <c r="AE721" s="28"/>
      <c r="AJ721" s="194"/>
      <c r="AL721" s="28"/>
      <c r="AM721" s="28"/>
      <c r="AN721" s="28"/>
      <c r="AS721" s="194"/>
      <c r="AU721" s="28"/>
      <c r="AV721" s="28"/>
      <c r="AW721" s="28"/>
      <c r="BB721" s="194"/>
      <c r="BD721" s="28"/>
      <c r="BE721" s="28"/>
      <c r="BF721" s="28"/>
      <c r="BK721" s="194"/>
      <c r="BM721" s="28"/>
      <c r="BN721" s="28"/>
      <c r="BO721" s="28"/>
      <c r="BT721" s="194"/>
      <c r="BV721" s="28"/>
      <c r="BW721" s="28"/>
      <c r="BX721" s="28"/>
      <c r="CC721" s="194"/>
      <c r="CE721" s="28"/>
      <c r="CF721" s="28"/>
      <c r="CG721" s="28"/>
      <c r="CL721" s="194"/>
      <c r="CN721" s="28"/>
      <c r="CO721" s="28"/>
      <c r="CP721" s="28"/>
      <c r="CU721" s="194"/>
      <c r="CW721" s="28"/>
      <c r="CX721" s="28"/>
      <c r="CY721" s="28"/>
      <c r="DD721" s="194"/>
      <c r="DF721" s="28"/>
      <c r="DG721" s="28"/>
      <c r="DH721" s="28"/>
      <c r="DM721" s="194"/>
      <c r="DO721" s="28"/>
      <c r="DP721" s="28"/>
      <c r="DQ721" s="28"/>
      <c r="DV721" s="194"/>
      <c r="DX721" s="28"/>
      <c r="DY721" s="28"/>
      <c r="DZ721" s="28"/>
      <c r="EE721" s="194"/>
      <c r="EG721" s="28"/>
      <c r="EH721" s="28"/>
      <c r="EI721" s="28"/>
      <c r="EN721" s="194"/>
      <c r="EP721" s="28"/>
      <c r="EQ721" s="28"/>
      <c r="ER721" s="28"/>
      <c r="EW721" s="194"/>
      <c r="EY721" s="28"/>
      <c r="EZ721" s="28"/>
      <c r="FA721" s="28"/>
      <c r="FF721" s="194"/>
      <c r="FH721" s="28"/>
      <c r="FI721" s="28"/>
      <c r="FJ721" s="28"/>
      <c r="FO721" s="194"/>
      <c r="FQ721" s="28"/>
      <c r="FR721" s="28"/>
      <c r="FS721" s="28"/>
      <c r="FX721" s="194"/>
      <c r="FZ721" s="28"/>
      <c r="GA721" s="28"/>
      <c r="GB721" s="28"/>
      <c r="GG721" s="194"/>
      <c r="GI721" s="28"/>
      <c r="GJ721" s="28"/>
      <c r="GK721" s="28"/>
      <c r="GP721" s="194"/>
      <c r="GR721" s="28"/>
      <c r="GS721" s="28"/>
      <c r="GT721" s="28"/>
      <c r="GY721" s="194"/>
      <c r="HA721" s="28"/>
      <c r="HB721" s="28"/>
      <c r="HC721" s="28"/>
      <c r="HH721" s="194"/>
      <c r="HJ721" s="28"/>
      <c r="HK721" s="28"/>
      <c r="HL721" s="28"/>
      <c r="HQ721" s="28"/>
      <c r="HR721" s="28"/>
      <c r="HS721" s="28"/>
      <c r="HT721" s="28"/>
      <c r="HU721" s="28"/>
      <c r="HV721" s="28"/>
      <c r="HW721" s="28"/>
      <c r="HX721" s="28"/>
      <c r="HY721" s="28"/>
      <c r="HZ721" s="28"/>
      <c r="IA721" s="28"/>
      <c r="IB721" s="28"/>
      <c r="IC721" s="28"/>
      <c r="ID721" s="28"/>
      <c r="IE721" s="28"/>
      <c r="IF721" s="28"/>
      <c r="IG721" s="28"/>
      <c r="IH721" s="28"/>
      <c r="II721" s="28"/>
      <c r="IJ721" s="28"/>
      <c r="IK721" s="28"/>
      <c r="IL721" s="28"/>
      <c r="IM721" s="28"/>
      <c r="IN721" s="28"/>
      <c r="IO721" s="28"/>
      <c r="IP721" s="28"/>
      <c r="IQ721" s="28"/>
      <c r="IR721" s="28"/>
      <c r="IS721" s="28"/>
      <c r="IT721" s="28"/>
      <c r="IU721" s="28"/>
      <c r="IV721" s="28"/>
    </row>
    <row r="722" spans="1:256" s="50" customFormat="1" ht="18">
      <c r="A722" s="330" t="s">
        <v>1204</v>
      </c>
      <c r="B722" s="420"/>
      <c r="C722" s="420"/>
      <c r="D722" s="418" t="s">
        <v>132</v>
      </c>
      <c r="E722" s="50">
        <f t="shared" si="0"/>
        <v>4</v>
      </c>
      <c r="F722" s="284">
        <f t="shared" si="1"/>
        <v>11</v>
      </c>
      <c r="G722" s="50">
        <v>9</v>
      </c>
      <c r="H722" s="50">
        <v>2</v>
      </c>
      <c r="L722" s="28"/>
      <c r="N722" s="28"/>
      <c r="R722" s="194"/>
      <c r="T722" s="28"/>
      <c r="U722" s="28"/>
      <c r="V722" s="28"/>
      <c r="AA722" s="194"/>
      <c r="AC722" s="28"/>
      <c r="AD722" s="28"/>
      <c r="AE722" s="28"/>
      <c r="AJ722" s="194"/>
      <c r="AL722" s="28"/>
      <c r="AM722" s="28"/>
      <c r="AN722" s="28"/>
      <c r="AS722" s="194"/>
      <c r="AU722" s="28"/>
      <c r="AV722" s="28"/>
      <c r="AW722" s="28"/>
      <c r="BB722" s="194"/>
      <c r="BD722" s="28"/>
      <c r="BE722" s="28"/>
      <c r="BF722" s="28"/>
      <c r="BK722" s="194"/>
      <c r="BM722" s="28"/>
      <c r="BN722" s="28"/>
      <c r="BO722" s="28"/>
      <c r="BT722" s="194"/>
      <c r="BV722" s="28"/>
      <c r="BW722" s="28"/>
      <c r="BX722" s="28"/>
      <c r="CC722" s="194"/>
      <c r="CE722" s="28"/>
      <c r="CF722" s="28"/>
      <c r="CG722" s="28"/>
      <c r="CL722" s="194"/>
      <c r="CN722" s="28"/>
      <c r="CO722" s="28"/>
      <c r="CP722" s="28"/>
      <c r="CU722" s="194"/>
      <c r="CW722" s="28"/>
      <c r="CX722" s="28"/>
      <c r="CY722" s="28"/>
      <c r="DD722" s="194"/>
      <c r="DF722" s="28"/>
      <c r="DG722" s="28"/>
      <c r="DH722" s="28"/>
      <c r="DM722" s="194"/>
      <c r="DO722" s="28"/>
      <c r="DP722" s="28"/>
      <c r="DQ722" s="28"/>
      <c r="DV722" s="194"/>
      <c r="DX722" s="28"/>
      <c r="DY722" s="28"/>
      <c r="DZ722" s="28"/>
      <c r="EE722" s="194"/>
      <c r="EG722" s="28"/>
      <c r="EH722" s="28"/>
      <c r="EI722" s="28"/>
      <c r="EN722" s="194"/>
      <c r="EP722" s="28"/>
      <c r="EQ722" s="28"/>
      <c r="ER722" s="28"/>
      <c r="EW722" s="194"/>
      <c r="EY722" s="28"/>
      <c r="EZ722" s="28"/>
      <c r="FA722" s="28"/>
      <c r="FF722" s="194"/>
      <c r="FH722" s="28"/>
      <c r="FI722" s="28"/>
      <c r="FJ722" s="28"/>
      <c r="FO722" s="194"/>
      <c r="FQ722" s="28"/>
      <c r="FR722" s="28"/>
      <c r="FS722" s="28"/>
      <c r="FX722" s="194"/>
      <c r="FZ722" s="28"/>
      <c r="GA722" s="28"/>
      <c r="GB722" s="28"/>
      <c r="GG722" s="194"/>
      <c r="GI722" s="28"/>
      <c r="GJ722" s="28"/>
      <c r="GK722" s="28"/>
      <c r="GP722" s="194"/>
      <c r="GR722" s="28"/>
      <c r="GS722" s="28"/>
      <c r="GT722" s="28"/>
      <c r="GY722" s="194"/>
      <c r="HA722" s="28"/>
      <c r="HB722" s="28"/>
      <c r="HC722" s="28"/>
      <c r="HH722" s="194"/>
      <c r="HJ722" s="28"/>
      <c r="HK722" s="28"/>
      <c r="HL722" s="28"/>
      <c r="HQ722" s="28"/>
      <c r="HR722" s="28"/>
      <c r="HS722" s="28"/>
      <c r="HT722" s="28"/>
      <c r="HU722" s="28"/>
      <c r="HV722" s="28"/>
      <c r="HW722" s="28"/>
      <c r="HX722" s="28"/>
      <c r="HY722" s="28"/>
      <c r="HZ722" s="28"/>
      <c r="IA722" s="28"/>
      <c r="IB722" s="28"/>
      <c r="IC722" s="28"/>
      <c r="ID722" s="28"/>
      <c r="IE722" s="28"/>
      <c r="IF722" s="28"/>
      <c r="IG722" s="28"/>
      <c r="IH722" s="28"/>
      <c r="II722" s="28"/>
      <c r="IJ722" s="28"/>
      <c r="IK722" s="28"/>
      <c r="IL722" s="28"/>
      <c r="IM722" s="28"/>
      <c r="IN722" s="28"/>
      <c r="IO722" s="28"/>
      <c r="IP722" s="28"/>
      <c r="IQ722" s="28"/>
      <c r="IR722" s="28"/>
      <c r="IS722" s="28"/>
      <c r="IT722" s="28"/>
      <c r="IU722" s="28"/>
      <c r="IV722" s="28"/>
    </row>
    <row r="723" spans="1:256" s="50" customFormat="1" ht="18">
      <c r="A723" s="206" t="s">
        <v>2867</v>
      </c>
      <c r="B723" s="28"/>
      <c r="C723" s="275"/>
      <c r="D723" s="418" t="s">
        <v>129</v>
      </c>
      <c r="E723" s="50">
        <f t="shared" si="0"/>
        <v>1</v>
      </c>
      <c r="F723" s="284">
        <f t="shared" si="1"/>
        <v>9</v>
      </c>
      <c r="I723" s="50">
        <v>7</v>
      </c>
      <c r="J723" s="50">
        <v>2</v>
      </c>
      <c r="L723" s="28"/>
      <c r="N723" s="28"/>
      <c r="R723" s="194"/>
      <c r="T723" s="28"/>
      <c r="U723" s="28"/>
      <c r="V723" s="28"/>
      <c r="AA723" s="194"/>
      <c r="AC723" s="28"/>
      <c r="AD723" s="28"/>
      <c r="AE723" s="28"/>
      <c r="AJ723" s="194"/>
      <c r="AL723" s="28"/>
      <c r="AM723" s="28"/>
      <c r="AN723" s="28"/>
      <c r="AS723" s="194"/>
      <c r="AU723" s="28"/>
      <c r="AV723" s="28"/>
      <c r="AW723" s="28"/>
      <c r="BB723" s="194"/>
      <c r="BD723" s="28"/>
      <c r="BE723" s="28"/>
      <c r="BF723" s="28"/>
      <c r="BK723" s="194"/>
      <c r="BM723" s="28"/>
      <c r="BN723" s="28"/>
      <c r="BO723" s="28"/>
      <c r="BT723" s="194"/>
      <c r="BV723" s="28"/>
      <c r="BW723" s="28"/>
      <c r="BX723" s="28"/>
      <c r="CC723" s="194"/>
      <c r="CE723" s="28"/>
      <c r="CF723" s="28"/>
      <c r="CG723" s="28"/>
      <c r="CL723" s="194"/>
      <c r="CN723" s="28"/>
      <c r="CO723" s="28"/>
      <c r="CP723" s="28"/>
      <c r="CU723" s="194"/>
      <c r="CW723" s="28"/>
      <c r="CX723" s="28"/>
      <c r="CY723" s="28"/>
      <c r="DD723" s="194"/>
      <c r="DF723" s="28"/>
      <c r="DG723" s="28"/>
      <c r="DH723" s="28"/>
      <c r="DM723" s="194"/>
      <c r="DO723" s="28"/>
      <c r="DP723" s="28"/>
      <c r="DQ723" s="28"/>
      <c r="DV723" s="194"/>
      <c r="DX723" s="28"/>
      <c r="DY723" s="28"/>
      <c r="DZ723" s="28"/>
      <c r="EE723" s="194"/>
      <c r="EG723" s="28"/>
      <c r="EH723" s="28"/>
      <c r="EI723" s="28"/>
      <c r="EN723" s="194"/>
      <c r="EP723" s="28"/>
      <c r="EQ723" s="28"/>
      <c r="ER723" s="28"/>
      <c r="EW723" s="194"/>
      <c r="EY723" s="28"/>
      <c r="EZ723" s="28"/>
      <c r="FA723" s="28"/>
      <c r="FF723" s="194"/>
      <c r="FH723" s="28"/>
      <c r="FI723" s="28"/>
      <c r="FJ723" s="28"/>
      <c r="FO723" s="194"/>
      <c r="FQ723" s="28"/>
      <c r="FR723" s="28"/>
      <c r="FS723" s="28"/>
      <c r="FX723" s="194"/>
      <c r="FZ723" s="28"/>
      <c r="GA723" s="28"/>
      <c r="GB723" s="28"/>
      <c r="GG723" s="194"/>
      <c r="GI723" s="28"/>
      <c r="GJ723" s="28"/>
      <c r="GK723" s="28"/>
      <c r="GP723" s="194"/>
      <c r="GR723" s="28"/>
      <c r="GS723" s="28"/>
      <c r="GT723" s="28"/>
      <c r="GY723" s="194"/>
      <c r="HA723" s="28"/>
      <c r="HB723" s="28"/>
      <c r="HC723" s="28"/>
      <c r="HH723" s="194"/>
      <c r="HJ723" s="28"/>
      <c r="HK723" s="28"/>
      <c r="HL723" s="28"/>
      <c r="HQ723" s="28"/>
      <c r="HR723" s="28"/>
      <c r="HS723" s="28"/>
      <c r="HT723" s="28"/>
      <c r="HU723" s="28"/>
      <c r="HV723" s="28"/>
      <c r="HW723" s="28"/>
      <c r="HX723" s="28"/>
      <c r="HY723" s="28"/>
      <c r="HZ723" s="28"/>
      <c r="IA723" s="28"/>
      <c r="IB723" s="28"/>
      <c r="IC723" s="28"/>
      <c r="ID723" s="28"/>
      <c r="IE723" s="28"/>
      <c r="IF723" s="28"/>
      <c r="IG723" s="28"/>
      <c r="IH723" s="28"/>
      <c r="II723" s="28"/>
      <c r="IJ723" s="28"/>
      <c r="IK723" s="28"/>
      <c r="IL723" s="28"/>
      <c r="IM723" s="28"/>
      <c r="IN723" s="28"/>
      <c r="IO723" s="28"/>
      <c r="IP723" s="28"/>
      <c r="IQ723" s="28"/>
      <c r="IR723" s="28"/>
      <c r="IS723" s="28"/>
      <c r="IT723" s="28"/>
      <c r="IU723" s="28"/>
      <c r="IV723" s="28"/>
    </row>
    <row r="724" spans="1:256" s="50" customFormat="1" ht="18.75">
      <c r="A724" s="330" t="s">
        <v>508</v>
      </c>
      <c r="B724" s="417"/>
      <c r="C724" s="417"/>
      <c r="D724" s="1" t="s">
        <v>131</v>
      </c>
      <c r="E724" s="50">
        <f t="shared" si="0"/>
        <v>27</v>
      </c>
      <c r="F724" s="284">
        <f t="shared" si="1"/>
        <v>177</v>
      </c>
      <c r="G724" s="50">
        <v>15</v>
      </c>
      <c r="H724" s="456">
        <v>162</v>
      </c>
      <c r="L724" s="28"/>
      <c r="N724" s="28"/>
      <c r="R724" s="194"/>
      <c r="T724" s="28"/>
      <c r="U724" s="28"/>
      <c r="V724" s="28"/>
      <c r="AA724" s="194"/>
      <c r="AC724" s="28"/>
      <c r="AD724" s="28"/>
      <c r="AE724" s="28"/>
      <c r="AJ724" s="194"/>
      <c r="AL724" s="28"/>
      <c r="AM724" s="28"/>
      <c r="AN724" s="28"/>
      <c r="AS724" s="194"/>
      <c r="AU724" s="28"/>
      <c r="AV724" s="28"/>
      <c r="AW724" s="28"/>
      <c r="BB724" s="194"/>
      <c r="BD724" s="28"/>
      <c r="BE724" s="28"/>
      <c r="BF724" s="28"/>
      <c r="BK724" s="194"/>
      <c r="BM724" s="28"/>
      <c r="BN724" s="28"/>
      <c r="BO724" s="28"/>
      <c r="BT724" s="194"/>
      <c r="BV724" s="28"/>
      <c r="BW724" s="28"/>
      <c r="BX724" s="28"/>
      <c r="CC724" s="194"/>
      <c r="CE724" s="28"/>
      <c r="CF724" s="28"/>
      <c r="CG724" s="28"/>
      <c r="CL724" s="194"/>
      <c r="CN724" s="28"/>
      <c r="CO724" s="28"/>
      <c r="CP724" s="28"/>
      <c r="CU724" s="194"/>
      <c r="CW724" s="28"/>
      <c r="CX724" s="28"/>
      <c r="CY724" s="28"/>
      <c r="DD724" s="194"/>
      <c r="DF724" s="28"/>
      <c r="DG724" s="28"/>
      <c r="DH724" s="28"/>
      <c r="DM724" s="194"/>
      <c r="DO724" s="28"/>
      <c r="DP724" s="28"/>
      <c r="DQ724" s="28"/>
      <c r="DV724" s="194"/>
      <c r="DX724" s="28"/>
      <c r="DY724" s="28"/>
      <c r="DZ724" s="28"/>
      <c r="EE724" s="194"/>
      <c r="EG724" s="28"/>
      <c r="EH724" s="28"/>
      <c r="EI724" s="28"/>
      <c r="EN724" s="194"/>
      <c r="EP724" s="28"/>
      <c r="EQ724" s="28"/>
      <c r="ER724" s="28"/>
      <c r="EW724" s="194"/>
      <c r="EY724" s="28"/>
      <c r="EZ724" s="28"/>
      <c r="FA724" s="28"/>
      <c r="FF724" s="194"/>
      <c r="FH724" s="28"/>
      <c r="FI724" s="28"/>
      <c r="FJ724" s="28"/>
      <c r="FO724" s="194"/>
      <c r="FQ724" s="28"/>
      <c r="FR724" s="28"/>
      <c r="FS724" s="28"/>
      <c r="FX724" s="194"/>
      <c r="FZ724" s="28"/>
      <c r="GA724" s="28"/>
      <c r="GB724" s="28"/>
      <c r="GG724" s="194"/>
      <c r="GI724" s="28"/>
      <c r="GJ724" s="28"/>
      <c r="GK724" s="28"/>
      <c r="GP724" s="194"/>
      <c r="GR724" s="28"/>
      <c r="GS724" s="28"/>
      <c r="GT724" s="28"/>
      <c r="GY724" s="194"/>
      <c r="HA724" s="28"/>
      <c r="HB724" s="28"/>
      <c r="HC724" s="28"/>
      <c r="HH724" s="194"/>
      <c r="HJ724" s="28"/>
      <c r="HK724" s="28"/>
      <c r="HL724" s="28"/>
      <c r="HQ724" s="28"/>
      <c r="HR724" s="28"/>
      <c r="HS724" s="28"/>
      <c r="HT724" s="28"/>
      <c r="HU724" s="28"/>
      <c r="HV724" s="28"/>
      <c r="HW724" s="28"/>
      <c r="HX724" s="28"/>
      <c r="HY724" s="28"/>
      <c r="HZ724" s="28"/>
      <c r="IA724" s="28"/>
      <c r="IB724" s="28"/>
      <c r="IC724" s="28"/>
      <c r="ID724" s="28"/>
      <c r="IE724" s="28"/>
      <c r="IF724" s="28"/>
      <c r="IG724" s="28"/>
      <c r="IH724" s="28"/>
      <c r="II724" s="28"/>
      <c r="IJ724" s="28"/>
      <c r="IK724" s="28"/>
      <c r="IL724" s="28"/>
      <c r="IM724" s="28"/>
      <c r="IN724" s="28"/>
      <c r="IO724" s="28"/>
      <c r="IP724" s="28"/>
      <c r="IQ724" s="28"/>
      <c r="IR724" s="28"/>
      <c r="IS724" s="28"/>
      <c r="IT724" s="28"/>
      <c r="IU724" s="28"/>
      <c r="IV724" s="28"/>
    </row>
    <row r="725" spans="1:256" s="50" customFormat="1" ht="18">
      <c r="A725" s="206" t="s">
        <v>2851</v>
      </c>
      <c r="B725" s="28"/>
      <c r="C725" s="420"/>
      <c r="D725" s="418" t="s">
        <v>129</v>
      </c>
      <c r="E725" s="50">
        <f t="shared" si="0"/>
        <v>0</v>
      </c>
      <c r="F725" s="284">
        <f t="shared" si="1"/>
        <v>0</v>
      </c>
      <c r="L725" s="281"/>
      <c r="N725" s="28"/>
      <c r="R725" s="194"/>
      <c r="T725" s="28"/>
      <c r="U725" s="28"/>
      <c r="V725" s="28"/>
      <c r="AA725" s="194"/>
      <c r="AC725" s="28"/>
      <c r="AD725" s="28"/>
      <c r="AE725" s="28"/>
      <c r="AJ725" s="194"/>
      <c r="AL725" s="28"/>
      <c r="AM725" s="28"/>
      <c r="AN725" s="28"/>
      <c r="AS725" s="194"/>
      <c r="AU725" s="28"/>
      <c r="AV725" s="28"/>
      <c r="AW725" s="28"/>
      <c r="BB725" s="194"/>
      <c r="BD725" s="28"/>
      <c r="BE725" s="28"/>
      <c r="BF725" s="28"/>
      <c r="BK725" s="194"/>
      <c r="BM725" s="28"/>
      <c r="BN725" s="28"/>
      <c r="BO725" s="28"/>
      <c r="BT725" s="194"/>
      <c r="BV725" s="28"/>
      <c r="BW725" s="28"/>
      <c r="BX725" s="28"/>
      <c r="CC725" s="194"/>
      <c r="CE725" s="28"/>
      <c r="CF725" s="28"/>
      <c r="CG725" s="28"/>
      <c r="CL725" s="194"/>
      <c r="CN725" s="28"/>
      <c r="CO725" s="28"/>
      <c r="CP725" s="28"/>
      <c r="CU725" s="194"/>
      <c r="CW725" s="28"/>
      <c r="CX725" s="28"/>
      <c r="CY725" s="28"/>
      <c r="DD725" s="194"/>
      <c r="DF725" s="28"/>
      <c r="DG725" s="28"/>
      <c r="DH725" s="28"/>
      <c r="DM725" s="194"/>
      <c r="DO725" s="28"/>
      <c r="DP725" s="28"/>
      <c r="DQ725" s="28"/>
      <c r="DV725" s="194"/>
      <c r="DX725" s="28"/>
      <c r="DY725" s="28"/>
      <c r="DZ725" s="28"/>
      <c r="EE725" s="194"/>
      <c r="EG725" s="28"/>
      <c r="EH725" s="28"/>
      <c r="EI725" s="28"/>
      <c r="EN725" s="194"/>
      <c r="EP725" s="28"/>
      <c r="EQ725" s="28"/>
      <c r="ER725" s="28"/>
      <c r="EW725" s="194"/>
      <c r="EY725" s="28"/>
      <c r="EZ725" s="28"/>
      <c r="FA725" s="28"/>
      <c r="FF725" s="194"/>
      <c r="FH725" s="28"/>
      <c r="FI725" s="28"/>
      <c r="FJ725" s="28"/>
      <c r="FO725" s="194"/>
      <c r="FQ725" s="28"/>
      <c r="FR725" s="28"/>
      <c r="FS725" s="28"/>
      <c r="FX725" s="194"/>
      <c r="FZ725" s="28"/>
      <c r="GA725" s="28"/>
      <c r="GB725" s="28"/>
      <c r="GG725" s="194"/>
      <c r="GI725" s="28"/>
      <c r="GJ725" s="28"/>
      <c r="GK725" s="28"/>
      <c r="GP725" s="194"/>
      <c r="GR725" s="28"/>
      <c r="GS725" s="28"/>
      <c r="GT725" s="28"/>
      <c r="GY725" s="194"/>
      <c r="HA725" s="28"/>
      <c r="HB725" s="28"/>
      <c r="HC725" s="28"/>
      <c r="HH725" s="194"/>
      <c r="HJ725" s="28"/>
      <c r="HK725" s="28"/>
      <c r="HL725" s="28"/>
      <c r="HQ725" s="28"/>
      <c r="HR725" s="28"/>
      <c r="HS725" s="28"/>
      <c r="HT725" s="28"/>
      <c r="HU725" s="28"/>
      <c r="HV725" s="28"/>
      <c r="HW725" s="28"/>
      <c r="HX725" s="28"/>
      <c r="HY725" s="28"/>
      <c r="HZ725" s="28"/>
      <c r="IA725" s="28"/>
      <c r="IB725" s="28"/>
      <c r="IC725" s="28"/>
      <c r="ID725" s="28"/>
      <c r="IE725" s="28"/>
      <c r="IF725" s="28"/>
      <c r="IG725" s="28"/>
      <c r="IH725" s="28"/>
      <c r="II725" s="28"/>
      <c r="IJ725" s="28"/>
      <c r="IK725" s="28"/>
      <c r="IL725" s="28"/>
      <c r="IM725" s="28"/>
      <c r="IN725" s="28"/>
      <c r="IO725" s="28"/>
      <c r="IP725" s="28"/>
      <c r="IQ725" s="28"/>
      <c r="IR725" s="28"/>
      <c r="IS725" s="28"/>
      <c r="IT725" s="28"/>
      <c r="IU725" s="28"/>
      <c r="IV725" s="28"/>
    </row>
    <row r="726" spans="1:256" s="50" customFormat="1" ht="18.75">
      <c r="A726" s="330" t="s">
        <v>2097</v>
      </c>
      <c r="B726" s="417"/>
      <c r="C726" s="417"/>
      <c r="D726" s="1" t="s">
        <v>131</v>
      </c>
      <c r="E726" s="50">
        <f t="shared" si="0"/>
        <v>4</v>
      </c>
      <c r="F726" s="284">
        <f t="shared" si="1"/>
        <v>0</v>
      </c>
      <c r="L726" s="28"/>
      <c r="N726" s="28"/>
      <c r="R726" s="194"/>
      <c r="T726" s="28"/>
      <c r="U726" s="28"/>
      <c r="V726" s="28"/>
      <c r="AA726" s="194"/>
      <c r="AC726" s="28"/>
      <c r="AD726" s="28"/>
      <c r="AE726" s="28"/>
      <c r="AJ726" s="194"/>
      <c r="AL726" s="28"/>
      <c r="AM726" s="28"/>
      <c r="AN726" s="28"/>
      <c r="AS726" s="194"/>
      <c r="AU726" s="28"/>
      <c r="AV726" s="28"/>
      <c r="AW726" s="28"/>
      <c r="BB726" s="194"/>
      <c r="BD726" s="28"/>
      <c r="BE726" s="28"/>
      <c r="BF726" s="28"/>
      <c r="BK726" s="194"/>
      <c r="BM726" s="28"/>
      <c r="BN726" s="28"/>
      <c r="BO726" s="28"/>
      <c r="BT726" s="194"/>
      <c r="BV726" s="28"/>
      <c r="BW726" s="28"/>
      <c r="BX726" s="28"/>
      <c r="CC726" s="194"/>
      <c r="CE726" s="28"/>
      <c r="CF726" s="28"/>
      <c r="CG726" s="28"/>
      <c r="CL726" s="194"/>
      <c r="CN726" s="28"/>
      <c r="CO726" s="28"/>
      <c r="CP726" s="28"/>
      <c r="CU726" s="194"/>
      <c r="CW726" s="28"/>
      <c r="CX726" s="28"/>
      <c r="CY726" s="28"/>
      <c r="DD726" s="194"/>
      <c r="DF726" s="28"/>
      <c r="DG726" s="28"/>
      <c r="DH726" s="28"/>
      <c r="DM726" s="194"/>
      <c r="DO726" s="28"/>
      <c r="DP726" s="28"/>
      <c r="DQ726" s="28"/>
      <c r="DV726" s="194"/>
      <c r="DX726" s="28"/>
      <c r="DY726" s="28"/>
      <c r="DZ726" s="28"/>
      <c r="EE726" s="194"/>
      <c r="EG726" s="28"/>
      <c r="EH726" s="28"/>
      <c r="EI726" s="28"/>
      <c r="EN726" s="194"/>
      <c r="EP726" s="28"/>
      <c r="EQ726" s="28"/>
      <c r="ER726" s="28"/>
      <c r="EW726" s="194"/>
      <c r="EY726" s="28"/>
      <c r="EZ726" s="28"/>
      <c r="FA726" s="28"/>
      <c r="FF726" s="194"/>
      <c r="FH726" s="28"/>
      <c r="FI726" s="28"/>
      <c r="FJ726" s="28"/>
      <c r="FO726" s="194"/>
      <c r="FQ726" s="28"/>
      <c r="FR726" s="28"/>
      <c r="FS726" s="28"/>
      <c r="FX726" s="194"/>
      <c r="FZ726" s="28"/>
      <c r="GA726" s="28"/>
      <c r="GB726" s="28"/>
      <c r="GG726" s="194"/>
      <c r="GI726" s="28"/>
      <c r="GJ726" s="28"/>
      <c r="GK726" s="28"/>
      <c r="GP726" s="194"/>
      <c r="GR726" s="28"/>
      <c r="GS726" s="28"/>
      <c r="GT726" s="28"/>
      <c r="GY726" s="194"/>
      <c r="HA726" s="28"/>
      <c r="HB726" s="28"/>
      <c r="HC726" s="28"/>
      <c r="HH726" s="194"/>
      <c r="HJ726" s="28"/>
      <c r="HK726" s="28"/>
      <c r="HL726" s="28"/>
      <c r="HQ726" s="28"/>
      <c r="HR726" s="28"/>
      <c r="HS726" s="28"/>
      <c r="HT726" s="28"/>
      <c r="HU726" s="28"/>
      <c r="HV726" s="28"/>
      <c r="HW726" s="28"/>
      <c r="HX726" s="28"/>
      <c r="HY726" s="28"/>
      <c r="HZ726" s="28"/>
      <c r="IA726" s="28"/>
      <c r="IB726" s="28"/>
      <c r="IC726" s="28"/>
      <c r="ID726" s="28"/>
      <c r="IE726" s="28"/>
      <c r="IF726" s="28"/>
      <c r="IG726" s="28"/>
      <c r="IH726" s="28"/>
      <c r="II726" s="28"/>
      <c r="IJ726" s="28"/>
      <c r="IK726" s="28"/>
      <c r="IL726" s="28"/>
      <c r="IM726" s="28"/>
      <c r="IN726" s="28"/>
      <c r="IO726" s="28"/>
      <c r="IP726" s="28"/>
      <c r="IQ726" s="28"/>
      <c r="IR726" s="28"/>
      <c r="IS726" s="28"/>
      <c r="IT726" s="28"/>
      <c r="IU726" s="28"/>
      <c r="IV726" s="28"/>
    </row>
    <row r="727" spans="1:256" s="50" customFormat="1" ht="18">
      <c r="A727" s="330" t="s">
        <v>2106</v>
      </c>
      <c r="B727" s="28"/>
      <c r="C727" s="275"/>
      <c r="D727" s="418" t="s">
        <v>129</v>
      </c>
      <c r="E727" s="50">
        <f t="shared" si="0"/>
        <v>1</v>
      </c>
      <c r="F727" s="284">
        <f t="shared" si="1"/>
        <v>0</v>
      </c>
      <c r="H727" s="456"/>
      <c r="L727" s="28"/>
      <c r="N727" s="28"/>
      <c r="R727" s="194"/>
      <c r="T727" s="28"/>
      <c r="U727" s="28"/>
      <c r="V727" s="28"/>
      <c r="AA727" s="194"/>
      <c r="AC727" s="28"/>
      <c r="AD727" s="28"/>
      <c r="AE727" s="28"/>
      <c r="AJ727" s="194"/>
      <c r="AL727" s="28"/>
      <c r="AM727" s="28"/>
      <c r="AN727" s="28"/>
      <c r="AS727" s="194"/>
      <c r="AU727" s="28"/>
      <c r="AV727" s="28"/>
      <c r="AW727" s="28"/>
      <c r="BB727" s="194"/>
      <c r="BD727" s="28"/>
      <c r="BE727" s="28"/>
      <c r="BF727" s="28"/>
      <c r="BK727" s="194"/>
      <c r="BM727" s="28"/>
      <c r="BN727" s="28"/>
      <c r="BO727" s="28"/>
      <c r="BT727" s="194"/>
      <c r="BV727" s="28"/>
      <c r="BW727" s="28"/>
      <c r="BX727" s="28"/>
      <c r="CC727" s="194"/>
      <c r="CE727" s="28"/>
      <c r="CF727" s="28"/>
      <c r="CG727" s="28"/>
      <c r="CL727" s="194"/>
      <c r="CN727" s="28"/>
      <c r="CO727" s="28"/>
      <c r="CP727" s="28"/>
      <c r="CU727" s="194"/>
      <c r="CW727" s="28"/>
      <c r="CX727" s="28"/>
      <c r="CY727" s="28"/>
      <c r="DD727" s="194"/>
      <c r="DF727" s="28"/>
      <c r="DG727" s="28"/>
      <c r="DH727" s="28"/>
      <c r="DM727" s="194"/>
      <c r="DO727" s="28"/>
      <c r="DP727" s="28"/>
      <c r="DQ727" s="28"/>
      <c r="DV727" s="194"/>
      <c r="DX727" s="28"/>
      <c r="DY727" s="28"/>
      <c r="DZ727" s="28"/>
      <c r="EE727" s="194"/>
      <c r="EG727" s="28"/>
      <c r="EH727" s="28"/>
      <c r="EI727" s="28"/>
      <c r="EN727" s="194"/>
      <c r="EP727" s="28"/>
      <c r="EQ727" s="28"/>
      <c r="ER727" s="28"/>
      <c r="EW727" s="194"/>
      <c r="EY727" s="28"/>
      <c r="EZ727" s="28"/>
      <c r="FA727" s="28"/>
      <c r="FF727" s="194"/>
      <c r="FH727" s="28"/>
      <c r="FI727" s="28"/>
      <c r="FJ727" s="28"/>
      <c r="FO727" s="194"/>
      <c r="FQ727" s="28"/>
      <c r="FR727" s="28"/>
      <c r="FS727" s="28"/>
      <c r="FX727" s="194"/>
      <c r="FZ727" s="28"/>
      <c r="GA727" s="28"/>
      <c r="GB727" s="28"/>
      <c r="GG727" s="194"/>
      <c r="GI727" s="28"/>
      <c r="GJ727" s="28"/>
      <c r="GK727" s="28"/>
      <c r="GP727" s="194"/>
      <c r="GR727" s="28"/>
      <c r="GS727" s="28"/>
      <c r="GT727" s="28"/>
      <c r="GY727" s="194"/>
      <c r="HA727" s="28"/>
      <c r="HB727" s="28"/>
      <c r="HC727" s="28"/>
      <c r="HH727" s="194"/>
      <c r="HJ727" s="28"/>
      <c r="HK727" s="28"/>
      <c r="HL727" s="28"/>
      <c r="HQ727" s="28"/>
      <c r="HR727" s="28"/>
      <c r="HS727" s="28"/>
      <c r="HT727" s="28"/>
      <c r="HU727" s="28"/>
      <c r="HV727" s="28"/>
      <c r="HW727" s="28"/>
      <c r="HX727" s="28"/>
      <c r="HY727" s="28"/>
      <c r="HZ727" s="28"/>
      <c r="IA727" s="28"/>
      <c r="IB727" s="28"/>
      <c r="IC727" s="28"/>
      <c r="ID727" s="28"/>
      <c r="IE727" s="28"/>
      <c r="IF727" s="28"/>
      <c r="IG727" s="28"/>
      <c r="IH727" s="28"/>
      <c r="II727" s="28"/>
      <c r="IJ727" s="28"/>
      <c r="IK727" s="28"/>
      <c r="IL727" s="28"/>
      <c r="IM727" s="28"/>
      <c r="IN727" s="28"/>
      <c r="IO727" s="28"/>
      <c r="IP727" s="28"/>
      <c r="IQ727" s="28"/>
      <c r="IR727" s="28"/>
      <c r="IS727" s="28"/>
      <c r="IT727" s="28"/>
      <c r="IU727" s="28"/>
      <c r="IV727" s="28"/>
    </row>
    <row r="728" spans="1:256" s="50" customFormat="1" ht="18">
      <c r="A728" s="330" t="s">
        <v>536</v>
      </c>
      <c r="B728" s="28"/>
      <c r="C728" s="275"/>
      <c r="D728" s="418" t="s">
        <v>129</v>
      </c>
      <c r="E728" s="50">
        <f t="shared" si="0"/>
        <v>0</v>
      </c>
      <c r="F728" s="284">
        <f t="shared" si="1"/>
        <v>0</v>
      </c>
      <c r="H728" s="456"/>
      <c r="L728" s="28"/>
      <c r="N728" s="28"/>
      <c r="R728" s="194"/>
      <c r="T728" s="28"/>
      <c r="U728" s="28"/>
      <c r="V728" s="28"/>
      <c r="AA728" s="194"/>
      <c r="AC728" s="28"/>
      <c r="AD728" s="28"/>
      <c r="AE728" s="28"/>
      <c r="AJ728" s="194"/>
      <c r="AL728" s="28"/>
      <c r="AM728" s="28"/>
      <c r="AN728" s="28"/>
      <c r="AS728" s="194"/>
      <c r="AU728" s="28"/>
      <c r="AV728" s="28"/>
      <c r="AW728" s="28"/>
      <c r="BB728" s="194"/>
      <c r="BD728" s="28"/>
      <c r="BE728" s="28"/>
      <c r="BF728" s="28"/>
      <c r="BK728" s="194"/>
      <c r="BM728" s="28"/>
      <c r="BN728" s="28"/>
      <c r="BO728" s="28"/>
      <c r="BT728" s="194"/>
      <c r="BV728" s="28"/>
      <c r="BW728" s="28"/>
      <c r="BX728" s="28"/>
      <c r="CC728" s="194"/>
      <c r="CE728" s="28"/>
      <c r="CF728" s="28"/>
      <c r="CG728" s="28"/>
      <c r="CL728" s="194"/>
      <c r="CN728" s="28"/>
      <c r="CO728" s="28"/>
      <c r="CP728" s="28"/>
      <c r="CU728" s="194"/>
      <c r="CW728" s="28"/>
      <c r="CX728" s="28"/>
      <c r="CY728" s="28"/>
      <c r="DD728" s="194"/>
      <c r="DF728" s="28"/>
      <c r="DG728" s="28"/>
      <c r="DH728" s="28"/>
      <c r="DM728" s="194"/>
      <c r="DO728" s="28"/>
      <c r="DP728" s="28"/>
      <c r="DQ728" s="28"/>
      <c r="DV728" s="194"/>
      <c r="DX728" s="28"/>
      <c r="DY728" s="28"/>
      <c r="DZ728" s="28"/>
      <c r="EE728" s="194"/>
      <c r="EG728" s="28"/>
      <c r="EH728" s="28"/>
      <c r="EI728" s="28"/>
      <c r="EN728" s="194"/>
      <c r="EP728" s="28"/>
      <c r="EQ728" s="28"/>
      <c r="ER728" s="28"/>
      <c r="EW728" s="194"/>
      <c r="EY728" s="28"/>
      <c r="EZ728" s="28"/>
      <c r="FA728" s="28"/>
      <c r="FF728" s="194"/>
      <c r="FH728" s="28"/>
      <c r="FI728" s="28"/>
      <c r="FJ728" s="28"/>
      <c r="FO728" s="194"/>
      <c r="FQ728" s="28"/>
      <c r="FR728" s="28"/>
      <c r="FS728" s="28"/>
      <c r="FX728" s="194"/>
      <c r="FZ728" s="28"/>
      <c r="GA728" s="28"/>
      <c r="GB728" s="28"/>
      <c r="GG728" s="194"/>
      <c r="GI728" s="28"/>
      <c r="GJ728" s="28"/>
      <c r="GK728" s="28"/>
      <c r="GP728" s="194"/>
      <c r="GR728" s="28"/>
      <c r="GS728" s="28"/>
      <c r="GT728" s="28"/>
      <c r="GY728" s="194"/>
      <c r="HA728" s="28"/>
      <c r="HB728" s="28"/>
      <c r="HC728" s="28"/>
      <c r="HH728" s="194"/>
      <c r="HJ728" s="28"/>
      <c r="HK728" s="28"/>
      <c r="HL728" s="28"/>
      <c r="HQ728" s="28"/>
      <c r="HR728" s="28"/>
      <c r="HS728" s="28"/>
      <c r="HT728" s="28"/>
      <c r="HU728" s="28"/>
      <c r="HV728" s="28"/>
      <c r="HW728" s="28"/>
      <c r="HX728" s="28"/>
      <c r="HY728" s="28"/>
      <c r="HZ728" s="28"/>
      <c r="IA728" s="28"/>
      <c r="IB728" s="28"/>
      <c r="IC728" s="28"/>
      <c r="ID728" s="28"/>
      <c r="IE728" s="28"/>
      <c r="IF728" s="28"/>
      <c r="IG728" s="28"/>
      <c r="IH728" s="28"/>
      <c r="II728" s="28"/>
      <c r="IJ728" s="28"/>
      <c r="IK728" s="28"/>
      <c r="IL728" s="28"/>
      <c r="IM728" s="28"/>
      <c r="IN728" s="28"/>
      <c r="IO728" s="28"/>
      <c r="IP728" s="28"/>
      <c r="IQ728" s="28"/>
      <c r="IR728" s="28"/>
      <c r="IS728" s="28"/>
      <c r="IT728" s="28"/>
      <c r="IU728" s="28"/>
      <c r="IV728" s="28"/>
    </row>
    <row r="729" spans="1:256" s="50" customFormat="1" ht="18.75">
      <c r="A729" s="330" t="s">
        <v>716</v>
      </c>
      <c r="B729" s="417"/>
      <c r="C729" s="417"/>
      <c r="D729" s="1" t="s">
        <v>131</v>
      </c>
      <c r="E729" s="50">
        <f t="shared" si="0"/>
        <v>10</v>
      </c>
      <c r="F729" s="284">
        <f t="shared" si="1"/>
        <v>12</v>
      </c>
      <c r="H729" s="456"/>
      <c r="J729" s="50">
        <v>12</v>
      </c>
      <c r="L729" s="28"/>
      <c r="N729" s="28"/>
      <c r="R729" s="194"/>
      <c r="T729" s="28"/>
      <c r="U729" s="28"/>
      <c r="V729" s="28"/>
      <c r="AA729" s="194"/>
      <c r="AC729" s="28"/>
      <c r="AD729" s="28"/>
      <c r="AE729" s="28"/>
      <c r="AJ729" s="194"/>
      <c r="AL729" s="28"/>
      <c r="AM729" s="28"/>
      <c r="AN729" s="28"/>
      <c r="AS729" s="194"/>
      <c r="AU729" s="28"/>
      <c r="AV729" s="28"/>
      <c r="AW729" s="28"/>
      <c r="BB729" s="194"/>
      <c r="BD729" s="28"/>
      <c r="BE729" s="28"/>
      <c r="BF729" s="28"/>
      <c r="BK729" s="194"/>
      <c r="BM729" s="28"/>
      <c r="BN729" s="28"/>
      <c r="BO729" s="28"/>
      <c r="BT729" s="194"/>
      <c r="BV729" s="28"/>
      <c r="BW729" s="28"/>
      <c r="BX729" s="28"/>
      <c r="CC729" s="194"/>
      <c r="CE729" s="28"/>
      <c r="CF729" s="28"/>
      <c r="CG729" s="28"/>
      <c r="CL729" s="194"/>
      <c r="CN729" s="28"/>
      <c r="CO729" s="28"/>
      <c r="CP729" s="28"/>
      <c r="CU729" s="194"/>
      <c r="CW729" s="28"/>
      <c r="CX729" s="28"/>
      <c r="CY729" s="28"/>
      <c r="DD729" s="194"/>
      <c r="DF729" s="28"/>
      <c r="DG729" s="28"/>
      <c r="DH729" s="28"/>
      <c r="DM729" s="194"/>
      <c r="DO729" s="28"/>
      <c r="DP729" s="28"/>
      <c r="DQ729" s="28"/>
      <c r="DV729" s="194"/>
      <c r="DX729" s="28"/>
      <c r="DY729" s="28"/>
      <c r="DZ729" s="28"/>
      <c r="EE729" s="194"/>
      <c r="EG729" s="28"/>
      <c r="EH729" s="28"/>
      <c r="EI729" s="28"/>
      <c r="EN729" s="194"/>
      <c r="EP729" s="28"/>
      <c r="EQ729" s="28"/>
      <c r="ER729" s="28"/>
      <c r="EW729" s="194"/>
      <c r="EY729" s="28"/>
      <c r="EZ729" s="28"/>
      <c r="FA729" s="28"/>
      <c r="FF729" s="194"/>
      <c r="FH729" s="28"/>
      <c r="FI729" s="28"/>
      <c r="FJ729" s="28"/>
      <c r="FO729" s="194"/>
      <c r="FQ729" s="28"/>
      <c r="FR729" s="28"/>
      <c r="FS729" s="28"/>
      <c r="FX729" s="194"/>
      <c r="FZ729" s="28"/>
      <c r="GA729" s="28"/>
      <c r="GB729" s="28"/>
      <c r="GG729" s="194"/>
      <c r="GI729" s="28"/>
      <c r="GJ729" s="28"/>
      <c r="GK729" s="28"/>
      <c r="GP729" s="194"/>
      <c r="GR729" s="28"/>
      <c r="GS729" s="28"/>
      <c r="GT729" s="28"/>
      <c r="GY729" s="194"/>
      <c r="HA729" s="28"/>
      <c r="HB729" s="28"/>
      <c r="HC729" s="28"/>
      <c r="HH729" s="194"/>
      <c r="HJ729" s="28"/>
      <c r="HK729" s="28"/>
      <c r="HL729" s="28"/>
      <c r="HQ729" s="28"/>
      <c r="HR729" s="28"/>
      <c r="HS729" s="28"/>
      <c r="HT729" s="28"/>
      <c r="HU729" s="28"/>
      <c r="HV729" s="28"/>
      <c r="HW729" s="28"/>
      <c r="HX729" s="28"/>
      <c r="HY729" s="28"/>
      <c r="HZ729" s="28"/>
      <c r="IA729" s="28"/>
      <c r="IB729" s="28"/>
      <c r="IC729" s="28"/>
      <c r="ID729" s="28"/>
      <c r="IE729" s="28"/>
      <c r="IF729" s="28"/>
      <c r="IG729" s="28"/>
      <c r="IH729" s="28"/>
      <c r="II729" s="28"/>
      <c r="IJ729" s="28"/>
      <c r="IK729" s="28"/>
      <c r="IL729" s="28"/>
      <c r="IM729" s="28"/>
      <c r="IN729" s="28"/>
      <c r="IO729" s="28"/>
      <c r="IP729" s="28"/>
      <c r="IQ729" s="28"/>
      <c r="IR729" s="28"/>
      <c r="IS729" s="28"/>
      <c r="IT729" s="28"/>
      <c r="IU729" s="28"/>
      <c r="IV729" s="28"/>
    </row>
    <row r="730" spans="1:256" s="50" customFormat="1" ht="18">
      <c r="A730" s="330" t="s">
        <v>645</v>
      </c>
      <c r="B730" s="420"/>
      <c r="C730" s="420"/>
      <c r="D730" s="418" t="s">
        <v>130</v>
      </c>
      <c r="E730" s="50">
        <f t="shared" si="0"/>
        <v>5</v>
      </c>
      <c r="F730" s="284">
        <f t="shared" si="1"/>
        <v>0</v>
      </c>
      <c r="L730" s="281"/>
      <c r="N730" s="28"/>
      <c r="R730" s="194"/>
      <c r="T730" s="28"/>
      <c r="U730" s="28"/>
      <c r="V730" s="28"/>
      <c r="AA730" s="194"/>
      <c r="AC730" s="28"/>
      <c r="AD730" s="28"/>
      <c r="AE730" s="28"/>
      <c r="AJ730" s="194"/>
      <c r="AL730" s="28"/>
      <c r="AM730" s="28"/>
      <c r="AN730" s="28"/>
      <c r="AS730" s="194"/>
      <c r="AU730" s="28"/>
      <c r="AV730" s="28"/>
      <c r="AW730" s="28"/>
      <c r="BB730" s="194"/>
      <c r="BD730" s="28"/>
      <c r="BE730" s="28"/>
      <c r="BF730" s="28"/>
      <c r="BK730" s="194"/>
      <c r="BM730" s="28"/>
      <c r="BN730" s="28"/>
      <c r="BO730" s="28"/>
      <c r="BT730" s="194"/>
      <c r="BV730" s="28"/>
      <c r="BW730" s="28"/>
      <c r="BX730" s="28"/>
      <c r="CC730" s="194"/>
      <c r="CE730" s="28"/>
      <c r="CF730" s="28"/>
      <c r="CG730" s="28"/>
      <c r="CL730" s="194"/>
      <c r="CN730" s="28"/>
      <c r="CO730" s="28"/>
      <c r="CP730" s="28"/>
      <c r="CU730" s="194"/>
      <c r="CW730" s="28"/>
      <c r="CX730" s="28"/>
      <c r="CY730" s="28"/>
      <c r="DD730" s="194"/>
      <c r="DF730" s="28"/>
      <c r="DG730" s="28"/>
      <c r="DH730" s="28"/>
      <c r="DM730" s="194"/>
      <c r="DO730" s="28"/>
      <c r="DP730" s="28"/>
      <c r="DQ730" s="28"/>
      <c r="DV730" s="194"/>
      <c r="DX730" s="28"/>
      <c r="DY730" s="28"/>
      <c r="DZ730" s="28"/>
      <c r="EE730" s="194"/>
      <c r="EG730" s="28"/>
      <c r="EH730" s="28"/>
      <c r="EI730" s="28"/>
      <c r="EN730" s="194"/>
      <c r="EP730" s="28"/>
      <c r="EQ730" s="28"/>
      <c r="ER730" s="28"/>
      <c r="EW730" s="194"/>
      <c r="EY730" s="28"/>
      <c r="EZ730" s="28"/>
      <c r="FA730" s="28"/>
      <c r="FF730" s="194"/>
      <c r="FH730" s="28"/>
      <c r="FI730" s="28"/>
      <c r="FJ730" s="28"/>
      <c r="FO730" s="194"/>
      <c r="FQ730" s="28"/>
      <c r="FR730" s="28"/>
      <c r="FS730" s="28"/>
      <c r="FX730" s="194"/>
      <c r="FZ730" s="28"/>
      <c r="GA730" s="28"/>
      <c r="GB730" s="28"/>
      <c r="GG730" s="194"/>
      <c r="GI730" s="28"/>
      <c r="GJ730" s="28"/>
      <c r="GK730" s="28"/>
      <c r="GP730" s="194"/>
      <c r="GR730" s="28"/>
      <c r="GS730" s="28"/>
      <c r="GT730" s="28"/>
      <c r="GY730" s="194"/>
      <c r="HA730" s="28"/>
      <c r="HB730" s="28"/>
      <c r="HC730" s="28"/>
      <c r="HH730" s="194"/>
      <c r="HJ730" s="28"/>
      <c r="HK730" s="28"/>
      <c r="HL730" s="28"/>
      <c r="HQ730" s="28"/>
      <c r="HR730" s="28"/>
      <c r="HS730" s="28"/>
      <c r="HT730" s="28"/>
      <c r="HU730" s="28"/>
      <c r="HV730" s="28"/>
      <c r="HW730" s="28"/>
      <c r="HX730" s="28"/>
      <c r="HY730" s="28"/>
      <c r="HZ730" s="28"/>
      <c r="IA730" s="28"/>
      <c r="IB730" s="28"/>
      <c r="IC730" s="28"/>
      <c r="ID730" s="28"/>
      <c r="IE730" s="28"/>
      <c r="IF730" s="28"/>
      <c r="IG730" s="28"/>
      <c r="IH730" s="28"/>
      <c r="II730" s="28"/>
      <c r="IJ730" s="28"/>
      <c r="IK730" s="28"/>
      <c r="IL730" s="28"/>
      <c r="IM730" s="28"/>
      <c r="IN730" s="28"/>
      <c r="IO730" s="28"/>
      <c r="IP730" s="28"/>
      <c r="IQ730" s="28"/>
      <c r="IR730" s="28"/>
      <c r="IS730" s="28"/>
      <c r="IT730" s="28"/>
      <c r="IU730" s="28"/>
      <c r="IV730" s="28"/>
    </row>
    <row r="731" spans="1:256" s="50" customFormat="1" ht="18">
      <c r="A731" s="330" t="s">
        <v>700</v>
      </c>
      <c r="B731" s="420"/>
      <c r="C731" s="420"/>
      <c r="D731" s="418" t="s">
        <v>130</v>
      </c>
      <c r="E731" s="50">
        <f t="shared" si="0"/>
        <v>5</v>
      </c>
      <c r="F731" s="284">
        <f t="shared" si="1"/>
        <v>5</v>
      </c>
      <c r="H731" s="456"/>
      <c r="J731" s="50">
        <v>5</v>
      </c>
      <c r="N731" s="28"/>
      <c r="R731" s="194"/>
      <c r="T731" s="28"/>
      <c r="U731" s="28"/>
      <c r="V731" s="28"/>
      <c r="AA731" s="194"/>
      <c r="AC731" s="28"/>
      <c r="AD731" s="28"/>
      <c r="AE731" s="28"/>
      <c r="AJ731" s="194"/>
      <c r="AL731" s="28"/>
      <c r="AM731" s="28"/>
      <c r="AN731" s="28"/>
      <c r="AS731" s="194"/>
      <c r="AU731" s="28"/>
      <c r="AV731" s="28"/>
      <c r="AW731" s="28"/>
      <c r="BB731" s="194"/>
      <c r="BD731" s="28"/>
      <c r="BE731" s="28"/>
      <c r="BF731" s="28"/>
      <c r="BK731" s="194"/>
      <c r="BM731" s="28"/>
      <c r="BN731" s="28"/>
      <c r="BO731" s="28"/>
      <c r="BT731" s="194"/>
      <c r="BV731" s="28"/>
      <c r="BW731" s="28"/>
      <c r="BX731" s="28"/>
      <c r="CC731" s="194"/>
      <c r="CE731" s="28"/>
      <c r="CF731" s="28"/>
      <c r="CG731" s="28"/>
      <c r="CL731" s="194"/>
      <c r="CN731" s="28"/>
      <c r="CO731" s="28"/>
      <c r="CP731" s="28"/>
      <c r="CU731" s="194"/>
      <c r="CW731" s="28"/>
      <c r="CX731" s="28"/>
      <c r="CY731" s="28"/>
      <c r="DD731" s="194"/>
      <c r="DF731" s="28"/>
      <c r="DG731" s="28"/>
      <c r="DH731" s="28"/>
      <c r="DM731" s="194"/>
      <c r="DO731" s="28"/>
      <c r="DP731" s="28"/>
      <c r="DQ731" s="28"/>
      <c r="DV731" s="194"/>
      <c r="DX731" s="28"/>
      <c r="DY731" s="28"/>
      <c r="DZ731" s="28"/>
      <c r="EE731" s="194"/>
      <c r="EG731" s="28"/>
      <c r="EH731" s="28"/>
      <c r="EI731" s="28"/>
      <c r="EN731" s="194"/>
      <c r="EP731" s="28"/>
      <c r="EQ731" s="28"/>
      <c r="ER731" s="28"/>
      <c r="EW731" s="194"/>
      <c r="EY731" s="28"/>
      <c r="EZ731" s="28"/>
      <c r="FA731" s="28"/>
      <c r="FF731" s="194"/>
      <c r="FH731" s="28"/>
      <c r="FI731" s="28"/>
      <c r="FJ731" s="28"/>
      <c r="FO731" s="194"/>
      <c r="FQ731" s="28"/>
      <c r="FR731" s="28"/>
      <c r="FS731" s="28"/>
      <c r="FX731" s="194"/>
      <c r="FZ731" s="28"/>
      <c r="GA731" s="28"/>
      <c r="GB731" s="28"/>
      <c r="GG731" s="194"/>
      <c r="GI731" s="28"/>
      <c r="GJ731" s="28"/>
      <c r="GK731" s="28"/>
      <c r="GP731" s="194"/>
      <c r="GR731" s="28"/>
      <c r="GS731" s="28"/>
      <c r="GT731" s="28"/>
      <c r="GY731" s="194"/>
      <c r="HA731" s="28"/>
      <c r="HB731" s="28"/>
      <c r="HC731" s="28"/>
      <c r="HH731" s="194"/>
      <c r="HJ731" s="28"/>
      <c r="HK731" s="28"/>
      <c r="HL731" s="28"/>
      <c r="HQ731" s="28"/>
      <c r="HR731" s="28"/>
      <c r="HS731" s="28"/>
      <c r="HT731" s="28"/>
      <c r="HU731" s="28"/>
      <c r="HV731" s="28"/>
      <c r="HW731" s="28"/>
      <c r="HX731" s="28"/>
      <c r="HY731" s="28"/>
      <c r="HZ731" s="28"/>
      <c r="IA731" s="28"/>
      <c r="IB731" s="28"/>
      <c r="IC731" s="28"/>
      <c r="ID731" s="28"/>
      <c r="IE731" s="28"/>
      <c r="IF731" s="28"/>
      <c r="IG731" s="28"/>
      <c r="IH731" s="28"/>
      <c r="II731" s="28"/>
      <c r="IJ731" s="28"/>
      <c r="IK731" s="28"/>
      <c r="IL731" s="28"/>
      <c r="IM731" s="28"/>
      <c r="IN731" s="28"/>
      <c r="IO731" s="28"/>
      <c r="IP731" s="28"/>
      <c r="IQ731" s="28"/>
      <c r="IR731" s="28"/>
      <c r="IS731" s="28"/>
      <c r="IT731" s="28"/>
      <c r="IU731" s="28"/>
      <c r="IV731" s="28"/>
    </row>
    <row r="732" spans="1:256" s="50" customFormat="1" ht="18.75">
      <c r="A732" s="330" t="s">
        <v>423</v>
      </c>
      <c r="B732" s="417"/>
      <c r="C732" s="417"/>
      <c r="D732" s="418" t="s">
        <v>133</v>
      </c>
      <c r="E732" s="50">
        <f t="shared" si="0"/>
        <v>19</v>
      </c>
      <c r="F732" s="284">
        <f t="shared" si="1"/>
        <v>201</v>
      </c>
      <c r="H732" s="50">
        <v>185</v>
      </c>
      <c r="I732" s="50">
        <v>10</v>
      </c>
      <c r="J732" s="50">
        <v>6</v>
      </c>
      <c r="L732" s="28"/>
      <c r="N732" s="28"/>
      <c r="R732" s="194"/>
      <c r="T732" s="28"/>
      <c r="U732" s="28"/>
      <c r="V732" s="28"/>
      <c r="AA732" s="194"/>
      <c r="AC732" s="28"/>
      <c r="AD732" s="28"/>
      <c r="AE732" s="28"/>
      <c r="AJ732" s="194"/>
      <c r="AL732" s="28"/>
      <c r="AM732" s="28"/>
      <c r="AN732" s="28"/>
      <c r="AS732" s="194"/>
      <c r="AU732" s="28"/>
      <c r="AV732" s="28"/>
      <c r="AW732" s="28"/>
      <c r="BB732" s="194"/>
      <c r="BD732" s="28"/>
      <c r="BE732" s="28"/>
      <c r="BF732" s="28"/>
      <c r="BK732" s="194"/>
      <c r="BM732" s="28"/>
      <c r="BN732" s="28"/>
      <c r="BO732" s="28"/>
      <c r="BT732" s="194"/>
      <c r="BV732" s="28"/>
      <c r="BW732" s="28"/>
      <c r="BX732" s="28"/>
      <c r="CC732" s="194"/>
      <c r="CE732" s="28"/>
      <c r="CF732" s="28"/>
      <c r="CG732" s="28"/>
      <c r="CL732" s="194"/>
      <c r="CN732" s="28"/>
      <c r="CO732" s="28"/>
      <c r="CP732" s="28"/>
      <c r="CU732" s="194"/>
      <c r="CW732" s="28"/>
      <c r="CX732" s="28"/>
      <c r="CY732" s="28"/>
      <c r="DD732" s="194"/>
      <c r="DF732" s="28"/>
      <c r="DG732" s="28"/>
      <c r="DH732" s="28"/>
      <c r="DM732" s="194"/>
      <c r="DO732" s="28"/>
      <c r="DP732" s="28"/>
      <c r="DQ732" s="28"/>
      <c r="DV732" s="194"/>
      <c r="DX732" s="28"/>
      <c r="DY732" s="28"/>
      <c r="DZ732" s="28"/>
      <c r="EE732" s="194"/>
      <c r="EG732" s="28"/>
      <c r="EH732" s="28"/>
      <c r="EI732" s="28"/>
      <c r="EN732" s="194"/>
      <c r="EP732" s="28"/>
      <c r="EQ732" s="28"/>
      <c r="ER732" s="28"/>
      <c r="EW732" s="194"/>
      <c r="EY732" s="28"/>
      <c r="EZ732" s="28"/>
      <c r="FA732" s="28"/>
      <c r="FF732" s="194"/>
      <c r="FH732" s="28"/>
      <c r="FI732" s="28"/>
      <c r="FJ732" s="28"/>
      <c r="FO732" s="194"/>
      <c r="FQ732" s="28"/>
      <c r="FR732" s="28"/>
      <c r="FS732" s="28"/>
      <c r="FX732" s="194"/>
      <c r="FZ732" s="28"/>
      <c r="GA732" s="28"/>
      <c r="GB732" s="28"/>
      <c r="GG732" s="194"/>
      <c r="GI732" s="28"/>
      <c r="GJ732" s="28"/>
      <c r="GK732" s="28"/>
      <c r="GP732" s="194"/>
      <c r="GR732" s="28"/>
      <c r="GS732" s="28"/>
      <c r="GT732" s="28"/>
      <c r="GY732" s="194"/>
      <c r="HA732" s="28"/>
      <c r="HB732" s="28"/>
      <c r="HC732" s="28"/>
      <c r="HH732" s="194"/>
      <c r="HJ732" s="28"/>
      <c r="HK732" s="28"/>
      <c r="HL732" s="28"/>
      <c r="HQ732" s="28"/>
      <c r="HR732" s="28"/>
      <c r="HS732" s="28"/>
      <c r="HT732" s="28"/>
      <c r="HU732" s="28"/>
      <c r="HV732" s="28"/>
      <c r="HW732" s="28"/>
      <c r="HX732" s="28"/>
      <c r="HY732" s="28"/>
      <c r="HZ732" s="28"/>
      <c r="IA732" s="28"/>
      <c r="IB732" s="28"/>
      <c r="IC732" s="28"/>
      <c r="ID732" s="28"/>
      <c r="IE732" s="28"/>
      <c r="IF732" s="28"/>
      <c r="IG732" s="28"/>
      <c r="IH732" s="28"/>
      <c r="II732" s="28"/>
      <c r="IJ732" s="28"/>
      <c r="IK732" s="28"/>
      <c r="IL732" s="28"/>
      <c r="IM732" s="28"/>
      <c r="IN732" s="28"/>
      <c r="IO732" s="28"/>
      <c r="IP732" s="28"/>
      <c r="IQ732" s="28"/>
      <c r="IR732" s="28"/>
      <c r="IS732" s="28"/>
      <c r="IT732" s="28"/>
      <c r="IU732" s="28"/>
      <c r="IV732" s="28"/>
    </row>
    <row r="733" spans="1:256" s="50" customFormat="1" ht="18.75">
      <c r="A733" s="330" t="s">
        <v>504</v>
      </c>
      <c r="B733" s="417"/>
      <c r="C733" s="417"/>
      <c r="D733" s="418" t="s">
        <v>140</v>
      </c>
      <c r="E733" s="50">
        <f t="shared" si="0"/>
        <v>8</v>
      </c>
      <c r="F733" s="284">
        <f t="shared" si="1"/>
        <v>134</v>
      </c>
      <c r="G733" s="50">
        <v>88</v>
      </c>
      <c r="H733" s="456">
        <v>44</v>
      </c>
      <c r="J733" s="50">
        <v>2</v>
      </c>
      <c r="L733" s="28"/>
      <c r="N733" s="28"/>
      <c r="R733" s="194"/>
      <c r="T733" s="28"/>
      <c r="U733" s="28"/>
      <c r="V733" s="28"/>
      <c r="AA733" s="194"/>
      <c r="AC733" s="28"/>
      <c r="AD733" s="28"/>
      <c r="AE733" s="28"/>
      <c r="AJ733" s="194"/>
      <c r="AL733" s="28"/>
      <c r="AM733" s="28"/>
      <c r="AN733" s="28"/>
      <c r="AS733" s="194"/>
      <c r="AU733" s="28"/>
      <c r="AV733" s="28"/>
      <c r="AW733" s="28"/>
      <c r="BB733" s="194"/>
      <c r="BD733" s="28"/>
      <c r="BE733" s="28"/>
      <c r="BF733" s="28"/>
      <c r="BK733" s="194"/>
      <c r="BM733" s="28"/>
      <c r="BN733" s="28"/>
      <c r="BO733" s="28"/>
      <c r="BT733" s="194"/>
      <c r="BV733" s="28"/>
      <c r="BW733" s="28"/>
      <c r="BX733" s="28"/>
      <c r="CC733" s="194"/>
      <c r="CE733" s="28"/>
      <c r="CF733" s="28"/>
      <c r="CG733" s="28"/>
      <c r="CL733" s="194"/>
      <c r="CN733" s="28"/>
      <c r="CO733" s="28"/>
      <c r="CP733" s="28"/>
      <c r="CU733" s="194"/>
      <c r="CW733" s="28"/>
      <c r="CX733" s="28"/>
      <c r="CY733" s="28"/>
      <c r="DD733" s="194"/>
      <c r="DF733" s="28"/>
      <c r="DG733" s="28"/>
      <c r="DH733" s="28"/>
      <c r="DM733" s="194"/>
      <c r="DO733" s="28"/>
      <c r="DP733" s="28"/>
      <c r="DQ733" s="28"/>
      <c r="DV733" s="194"/>
      <c r="DX733" s="28"/>
      <c r="DY733" s="28"/>
      <c r="DZ733" s="28"/>
      <c r="EE733" s="194"/>
      <c r="EG733" s="28"/>
      <c r="EH733" s="28"/>
      <c r="EI733" s="28"/>
      <c r="EN733" s="194"/>
      <c r="EP733" s="28"/>
      <c r="EQ733" s="28"/>
      <c r="ER733" s="28"/>
      <c r="EW733" s="194"/>
      <c r="EY733" s="28"/>
      <c r="EZ733" s="28"/>
      <c r="FA733" s="28"/>
      <c r="FF733" s="194"/>
      <c r="FH733" s="28"/>
      <c r="FI733" s="28"/>
      <c r="FJ733" s="28"/>
      <c r="FO733" s="194"/>
      <c r="FQ733" s="28"/>
      <c r="FR733" s="28"/>
      <c r="FS733" s="28"/>
      <c r="FX733" s="194"/>
      <c r="FZ733" s="28"/>
      <c r="GA733" s="28"/>
      <c r="GB733" s="28"/>
      <c r="GG733" s="194"/>
      <c r="GI733" s="28"/>
      <c r="GJ733" s="28"/>
      <c r="GK733" s="28"/>
      <c r="GP733" s="194"/>
      <c r="GR733" s="28"/>
      <c r="GS733" s="28"/>
      <c r="GT733" s="28"/>
      <c r="GY733" s="194"/>
      <c r="HA733" s="28"/>
      <c r="HB733" s="28"/>
      <c r="HC733" s="28"/>
      <c r="HH733" s="194"/>
      <c r="HJ733" s="28"/>
      <c r="HK733" s="28"/>
      <c r="HL733" s="28"/>
      <c r="HQ733" s="28"/>
      <c r="HR733" s="28"/>
      <c r="HS733" s="28"/>
      <c r="HT733" s="28"/>
      <c r="HU733" s="28"/>
      <c r="HV733" s="28"/>
      <c r="HW733" s="28"/>
      <c r="HX733" s="28"/>
      <c r="HY733" s="28"/>
      <c r="HZ733" s="28"/>
      <c r="IA733" s="28"/>
      <c r="IB733" s="28"/>
      <c r="IC733" s="28"/>
      <c r="ID733" s="28"/>
      <c r="IE733" s="28"/>
      <c r="IF733" s="28"/>
      <c r="IG733" s="28"/>
      <c r="IH733" s="28"/>
      <c r="II733" s="28"/>
      <c r="IJ733" s="28"/>
      <c r="IK733" s="28"/>
      <c r="IL733" s="28"/>
      <c r="IM733" s="28"/>
      <c r="IN733" s="28"/>
      <c r="IO733" s="28"/>
      <c r="IP733" s="28"/>
      <c r="IQ733" s="28"/>
      <c r="IR733" s="28"/>
      <c r="IS733" s="28"/>
      <c r="IT733" s="28"/>
      <c r="IU733" s="28"/>
      <c r="IV733" s="28"/>
    </row>
    <row r="734" spans="1:256" s="50" customFormat="1" ht="18">
      <c r="A734" s="330" t="s">
        <v>2070</v>
      </c>
      <c r="B734" s="28"/>
      <c r="C734" s="420"/>
      <c r="D734" s="418" t="s">
        <v>129</v>
      </c>
      <c r="E734" s="50">
        <f t="shared" si="0"/>
        <v>9</v>
      </c>
      <c r="F734" s="284">
        <f t="shared" si="1"/>
        <v>0</v>
      </c>
      <c r="N734" s="28"/>
      <c r="R734" s="194"/>
      <c r="T734" s="28"/>
      <c r="U734" s="28"/>
      <c r="V734" s="28"/>
      <c r="AA734" s="194"/>
      <c r="AC734" s="28"/>
      <c r="AD734" s="28"/>
      <c r="AE734" s="28"/>
      <c r="AJ734" s="194"/>
      <c r="AL734" s="28"/>
      <c r="AM734" s="28"/>
      <c r="AN734" s="28"/>
      <c r="AS734" s="194"/>
      <c r="AU734" s="28"/>
      <c r="AV734" s="28"/>
      <c r="AW734" s="28"/>
      <c r="BB734" s="194"/>
      <c r="BD734" s="28"/>
      <c r="BE734" s="28"/>
      <c r="BF734" s="28"/>
      <c r="BK734" s="194"/>
      <c r="BM734" s="28"/>
      <c r="BN734" s="28"/>
      <c r="BO734" s="28"/>
      <c r="BT734" s="194"/>
      <c r="BV734" s="28"/>
      <c r="BW734" s="28"/>
      <c r="BX734" s="28"/>
      <c r="CC734" s="194"/>
      <c r="CE734" s="28"/>
      <c r="CF734" s="28"/>
      <c r="CG734" s="28"/>
      <c r="CL734" s="194"/>
      <c r="CN734" s="28"/>
      <c r="CO734" s="28"/>
      <c r="CP734" s="28"/>
      <c r="CU734" s="194"/>
      <c r="CW734" s="28"/>
      <c r="CX734" s="28"/>
      <c r="CY734" s="28"/>
      <c r="DD734" s="194"/>
      <c r="DF734" s="28"/>
      <c r="DG734" s="28"/>
      <c r="DH734" s="28"/>
      <c r="DM734" s="194"/>
      <c r="DO734" s="28"/>
      <c r="DP734" s="28"/>
      <c r="DQ734" s="28"/>
      <c r="DV734" s="194"/>
      <c r="DX734" s="28"/>
      <c r="DY734" s="28"/>
      <c r="DZ734" s="28"/>
      <c r="EE734" s="194"/>
      <c r="EG734" s="28"/>
      <c r="EH734" s="28"/>
      <c r="EI734" s="28"/>
      <c r="EN734" s="194"/>
      <c r="EP734" s="28"/>
      <c r="EQ734" s="28"/>
      <c r="ER734" s="28"/>
      <c r="EW734" s="194"/>
      <c r="EY734" s="28"/>
      <c r="EZ734" s="28"/>
      <c r="FA734" s="28"/>
      <c r="FF734" s="194"/>
      <c r="FH734" s="28"/>
      <c r="FI734" s="28"/>
      <c r="FJ734" s="28"/>
      <c r="FO734" s="194"/>
      <c r="FQ734" s="28"/>
      <c r="FR734" s="28"/>
      <c r="FS734" s="28"/>
      <c r="FX734" s="194"/>
      <c r="FZ734" s="28"/>
      <c r="GA734" s="28"/>
      <c r="GB734" s="28"/>
      <c r="GG734" s="194"/>
      <c r="GI734" s="28"/>
      <c r="GJ734" s="28"/>
      <c r="GK734" s="28"/>
      <c r="GP734" s="194"/>
      <c r="GR734" s="28"/>
      <c r="GS734" s="28"/>
      <c r="GT734" s="28"/>
      <c r="GY734" s="194"/>
      <c r="HA734" s="28"/>
      <c r="HB734" s="28"/>
      <c r="HC734" s="28"/>
      <c r="HH734" s="194"/>
      <c r="HJ734" s="28"/>
      <c r="HK734" s="28"/>
      <c r="HL734" s="28"/>
      <c r="HQ734" s="28"/>
      <c r="HR734" s="28"/>
      <c r="HS734" s="28"/>
      <c r="HT734" s="28"/>
      <c r="HU734" s="28"/>
      <c r="HV734" s="28"/>
      <c r="HW734" s="28"/>
      <c r="HX734" s="28"/>
      <c r="HY734" s="28"/>
      <c r="HZ734" s="28"/>
      <c r="IA734" s="28"/>
      <c r="IB734" s="28"/>
      <c r="IC734" s="28"/>
      <c r="ID734" s="28"/>
      <c r="IE734" s="28"/>
      <c r="IF734" s="28"/>
      <c r="IG734" s="28"/>
      <c r="IH734" s="28"/>
      <c r="II734" s="28"/>
      <c r="IJ734" s="28"/>
      <c r="IK734" s="28"/>
      <c r="IL734" s="28"/>
      <c r="IM734" s="28"/>
      <c r="IN734" s="28"/>
      <c r="IO734" s="28"/>
      <c r="IP734" s="28"/>
      <c r="IQ734" s="28"/>
      <c r="IR734" s="28"/>
      <c r="IS734" s="28"/>
      <c r="IT734" s="28"/>
      <c r="IU734" s="28"/>
      <c r="IV734" s="28"/>
    </row>
    <row r="735" spans="1:256" s="50" customFormat="1" ht="18">
      <c r="A735" s="206" t="s">
        <v>2312</v>
      </c>
      <c r="B735" s="275"/>
      <c r="C735" s="275"/>
      <c r="D735" s="418" t="s">
        <v>130</v>
      </c>
      <c r="E735" s="50">
        <f t="shared" si="0"/>
        <v>2</v>
      </c>
      <c r="F735" s="284">
        <f t="shared" si="1"/>
        <v>18</v>
      </c>
      <c r="J735" s="50">
        <v>18</v>
      </c>
      <c r="L735" s="281"/>
      <c r="N735" s="28"/>
      <c r="R735" s="194"/>
      <c r="T735" s="28"/>
      <c r="U735" s="28"/>
      <c r="V735" s="28"/>
      <c r="AA735" s="194"/>
      <c r="AC735" s="28"/>
      <c r="AD735" s="28"/>
      <c r="AE735" s="28"/>
      <c r="AJ735" s="194"/>
      <c r="AL735" s="28"/>
      <c r="AM735" s="28"/>
      <c r="AN735" s="28"/>
      <c r="AS735" s="194"/>
      <c r="AU735" s="28"/>
      <c r="AV735" s="28"/>
      <c r="AW735" s="28"/>
      <c r="BB735" s="194"/>
      <c r="BD735" s="28"/>
      <c r="BE735" s="28"/>
      <c r="BF735" s="28"/>
      <c r="BK735" s="194"/>
      <c r="BM735" s="28"/>
      <c r="BN735" s="28"/>
      <c r="BO735" s="28"/>
      <c r="BT735" s="194"/>
      <c r="BV735" s="28"/>
      <c r="BW735" s="28"/>
      <c r="BX735" s="28"/>
      <c r="CC735" s="194"/>
      <c r="CE735" s="28"/>
      <c r="CF735" s="28"/>
      <c r="CG735" s="28"/>
      <c r="CL735" s="194"/>
      <c r="CN735" s="28"/>
      <c r="CO735" s="28"/>
      <c r="CP735" s="28"/>
      <c r="CU735" s="194"/>
      <c r="CW735" s="28"/>
      <c r="CX735" s="28"/>
      <c r="CY735" s="28"/>
      <c r="DD735" s="194"/>
      <c r="DF735" s="28"/>
      <c r="DG735" s="28"/>
      <c r="DH735" s="28"/>
      <c r="DM735" s="194"/>
      <c r="DO735" s="28"/>
      <c r="DP735" s="28"/>
      <c r="DQ735" s="28"/>
      <c r="DV735" s="194"/>
      <c r="DX735" s="28"/>
      <c r="DY735" s="28"/>
      <c r="DZ735" s="28"/>
      <c r="EE735" s="194"/>
      <c r="EG735" s="28"/>
      <c r="EH735" s="28"/>
      <c r="EI735" s="28"/>
      <c r="EN735" s="194"/>
      <c r="EP735" s="28"/>
      <c r="EQ735" s="28"/>
      <c r="ER735" s="28"/>
      <c r="EW735" s="194"/>
      <c r="EY735" s="28"/>
      <c r="EZ735" s="28"/>
      <c r="FA735" s="28"/>
      <c r="FF735" s="194"/>
      <c r="FH735" s="28"/>
      <c r="FI735" s="28"/>
      <c r="FJ735" s="28"/>
      <c r="FO735" s="194"/>
      <c r="FQ735" s="28"/>
      <c r="FR735" s="28"/>
      <c r="FS735" s="28"/>
      <c r="FX735" s="194"/>
      <c r="FZ735" s="28"/>
      <c r="GA735" s="28"/>
      <c r="GB735" s="28"/>
      <c r="GG735" s="194"/>
      <c r="GI735" s="28"/>
      <c r="GJ735" s="28"/>
      <c r="GK735" s="28"/>
      <c r="GP735" s="194"/>
      <c r="GR735" s="28"/>
      <c r="GS735" s="28"/>
      <c r="GT735" s="28"/>
      <c r="GY735" s="194"/>
      <c r="HA735" s="28"/>
      <c r="HB735" s="28"/>
      <c r="HC735" s="28"/>
      <c r="HH735" s="194"/>
      <c r="HJ735" s="28"/>
      <c r="HK735" s="28"/>
      <c r="HL735" s="28"/>
      <c r="HQ735" s="28"/>
      <c r="HR735" s="28"/>
      <c r="HS735" s="28"/>
      <c r="HT735" s="28"/>
      <c r="HU735" s="28"/>
      <c r="HV735" s="28"/>
      <c r="HW735" s="28"/>
      <c r="HX735" s="28"/>
      <c r="HY735" s="28"/>
      <c r="HZ735" s="28"/>
      <c r="IA735" s="28"/>
      <c r="IB735" s="28"/>
      <c r="IC735" s="28"/>
      <c r="ID735" s="28"/>
      <c r="IE735" s="28"/>
      <c r="IF735" s="28"/>
      <c r="IG735" s="28"/>
      <c r="IH735" s="28"/>
      <c r="II735" s="28"/>
      <c r="IJ735" s="28"/>
      <c r="IK735" s="28"/>
      <c r="IL735" s="28"/>
      <c r="IM735" s="28"/>
      <c r="IN735" s="28"/>
      <c r="IO735" s="28"/>
      <c r="IP735" s="28"/>
      <c r="IQ735" s="28"/>
      <c r="IR735" s="28"/>
      <c r="IS735" s="28"/>
      <c r="IT735" s="28"/>
      <c r="IU735" s="28"/>
      <c r="IV735" s="28"/>
    </row>
    <row r="736" spans="1:256" s="50" customFormat="1" ht="18">
      <c r="A736" s="206" t="s">
        <v>2331</v>
      </c>
      <c r="B736" s="420"/>
      <c r="C736" s="420"/>
      <c r="D736" s="418" t="s">
        <v>130</v>
      </c>
      <c r="E736" s="50">
        <f t="shared" si="0"/>
        <v>2</v>
      </c>
      <c r="F736" s="284">
        <f t="shared" si="1"/>
        <v>58</v>
      </c>
      <c r="H736" s="50">
        <v>40</v>
      </c>
      <c r="I736" s="50">
        <v>7</v>
      </c>
      <c r="J736" s="50">
        <v>11</v>
      </c>
      <c r="L736" s="28"/>
      <c r="N736" s="28"/>
      <c r="R736" s="194"/>
      <c r="T736" s="28"/>
      <c r="U736" s="28"/>
      <c r="V736" s="28"/>
      <c r="AA736" s="194"/>
      <c r="AC736" s="28"/>
      <c r="AD736" s="28"/>
      <c r="AE736" s="28"/>
      <c r="AJ736" s="194"/>
      <c r="AL736" s="28"/>
      <c r="AM736" s="28"/>
      <c r="AN736" s="28"/>
      <c r="AS736" s="194"/>
      <c r="AU736" s="28"/>
      <c r="AV736" s="28"/>
      <c r="AW736" s="28"/>
      <c r="BB736" s="194"/>
      <c r="BD736" s="28"/>
      <c r="BE736" s="28"/>
      <c r="BF736" s="28"/>
      <c r="BK736" s="194"/>
      <c r="BM736" s="28"/>
      <c r="BN736" s="28"/>
      <c r="BO736" s="28"/>
      <c r="BT736" s="194"/>
      <c r="BV736" s="28"/>
      <c r="BW736" s="28"/>
      <c r="BX736" s="28"/>
      <c r="CC736" s="194"/>
      <c r="CE736" s="28"/>
      <c r="CF736" s="28"/>
      <c r="CG736" s="28"/>
      <c r="CL736" s="194"/>
      <c r="CN736" s="28"/>
      <c r="CO736" s="28"/>
      <c r="CP736" s="28"/>
      <c r="CU736" s="194"/>
      <c r="CW736" s="28"/>
      <c r="CX736" s="28"/>
      <c r="CY736" s="28"/>
      <c r="DD736" s="194"/>
      <c r="DF736" s="28"/>
      <c r="DG736" s="28"/>
      <c r="DH736" s="28"/>
      <c r="DM736" s="194"/>
      <c r="DO736" s="28"/>
      <c r="DP736" s="28"/>
      <c r="DQ736" s="28"/>
      <c r="DV736" s="194"/>
      <c r="DX736" s="28"/>
      <c r="DY736" s="28"/>
      <c r="DZ736" s="28"/>
      <c r="EE736" s="194"/>
      <c r="EG736" s="28"/>
      <c r="EH736" s="28"/>
      <c r="EI736" s="28"/>
      <c r="EN736" s="194"/>
      <c r="EP736" s="28"/>
      <c r="EQ736" s="28"/>
      <c r="ER736" s="28"/>
      <c r="EW736" s="194"/>
      <c r="EY736" s="28"/>
      <c r="EZ736" s="28"/>
      <c r="FA736" s="28"/>
      <c r="FF736" s="194"/>
      <c r="FH736" s="28"/>
      <c r="FI736" s="28"/>
      <c r="FJ736" s="28"/>
      <c r="FO736" s="194"/>
      <c r="FQ736" s="28"/>
      <c r="FR736" s="28"/>
      <c r="FS736" s="28"/>
      <c r="FX736" s="194"/>
      <c r="FZ736" s="28"/>
      <c r="GA736" s="28"/>
      <c r="GB736" s="28"/>
      <c r="GG736" s="194"/>
      <c r="GI736" s="28"/>
      <c r="GJ736" s="28"/>
      <c r="GK736" s="28"/>
      <c r="GP736" s="194"/>
      <c r="GR736" s="28"/>
      <c r="GS736" s="28"/>
      <c r="GT736" s="28"/>
      <c r="GY736" s="194"/>
      <c r="HA736" s="28"/>
      <c r="HB736" s="28"/>
      <c r="HC736" s="28"/>
      <c r="HH736" s="194"/>
      <c r="HJ736" s="28"/>
      <c r="HK736" s="28"/>
      <c r="HL736" s="28"/>
      <c r="HQ736" s="28"/>
      <c r="HR736" s="28"/>
      <c r="HS736" s="28"/>
      <c r="HT736" s="28"/>
      <c r="HU736" s="28"/>
      <c r="HV736" s="28"/>
      <c r="HW736" s="28"/>
      <c r="HX736" s="28"/>
      <c r="HY736" s="28"/>
      <c r="HZ736" s="28"/>
      <c r="IA736" s="28"/>
      <c r="IB736" s="28"/>
      <c r="IC736" s="28"/>
      <c r="ID736" s="28"/>
      <c r="IE736" s="28"/>
      <c r="IF736" s="28"/>
      <c r="IG736" s="28"/>
      <c r="IH736" s="28"/>
      <c r="II736" s="28"/>
      <c r="IJ736" s="28"/>
      <c r="IK736" s="28"/>
      <c r="IL736" s="28"/>
      <c r="IM736" s="28"/>
      <c r="IN736" s="28"/>
      <c r="IO736" s="28"/>
      <c r="IP736" s="28"/>
      <c r="IQ736" s="28"/>
      <c r="IR736" s="28"/>
      <c r="IS736" s="28"/>
      <c r="IT736" s="28"/>
      <c r="IU736" s="28"/>
      <c r="IV736" s="28"/>
    </row>
    <row r="737" spans="1:256" s="50" customFormat="1" ht="18">
      <c r="A737" s="206" t="s">
        <v>2677</v>
      </c>
      <c r="B737" s="28"/>
      <c r="C737" s="275"/>
      <c r="D737" s="418" t="s">
        <v>129</v>
      </c>
      <c r="E737" s="50">
        <f t="shared" si="0"/>
        <v>0</v>
      </c>
      <c r="F737" s="284">
        <f t="shared" si="1"/>
        <v>0</v>
      </c>
      <c r="H737" s="456"/>
      <c r="L737" s="281"/>
      <c r="N737" s="28"/>
      <c r="R737" s="194"/>
      <c r="T737" s="28"/>
      <c r="U737" s="28"/>
      <c r="V737" s="28"/>
      <c r="AA737" s="194"/>
      <c r="AC737" s="28"/>
      <c r="AD737" s="28"/>
      <c r="AE737" s="28"/>
      <c r="AJ737" s="194"/>
      <c r="AL737" s="28"/>
      <c r="AM737" s="28"/>
      <c r="AN737" s="28"/>
      <c r="AS737" s="194"/>
      <c r="AU737" s="28"/>
      <c r="AV737" s="28"/>
      <c r="AW737" s="28"/>
      <c r="BB737" s="194"/>
      <c r="BD737" s="28"/>
      <c r="BE737" s="28"/>
      <c r="BF737" s="28"/>
      <c r="BK737" s="194"/>
      <c r="BM737" s="28"/>
      <c r="BN737" s="28"/>
      <c r="BO737" s="28"/>
      <c r="BT737" s="194"/>
      <c r="BV737" s="28"/>
      <c r="BW737" s="28"/>
      <c r="BX737" s="28"/>
      <c r="CC737" s="194"/>
      <c r="CE737" s="28"/>
      <c r="CF737" s="28"/>
      <c r="CG737" s="28"/>
      <c r="CL737" s="194"/>
      <c r="CN737" s="28"/>
      <c r="CO737" s="28"/>
      <c r="CP737" s="28"/>
      <c r="CU737" s="194"/>
      <c r="CW737" s="28"/>
      <c r="CX737" s="28"/>
      <c r="CY737" s="28"/>
      <c r="DD737" s="194"/>
      <c r="DF737" s="28"/>
      <c r="DG737" s="28"/>
      <c r="DH737" s="28"/>
      <c r="DM737" s="194"/>
      <c r="DO737" s="28"/>
      <c r="DP737" s="28"/>
      <c r="DQ737" s="28"/>
      <c r="DV737" s="194"/>
      <c r="DX737" s="28"/>
      <c r="DY737" s="28"/>
      <c r="DZ737" s="28"/>
      <c r="EE737" s="194"/>
      <c r="EG737" s="28"/>
      <c r="EH737" s="28"/>
      <c r="EI737" s="28"/>
      <c r="EN737" s="194"/>
      <c r="EP737" s="28"/>
      <c r="EQ737" s="28"/>
      <c r="ER737" s="28"/>
      <c r="EW737" s="194"/>
      <c r="EY737" s="28"/>
      <c r="EZ737" s="28"/>
      <c r="FA737" s="28"/>
      <c r="FF737" s="194"/>
      <c r="FH737" s="28"/>
      <c r="FI737" s="28"/>
      <c r="FJ737" s="28"/>
      <c r="FO737" s="194"/>
      <c r="FQ737" s="28"/>
      <c r="FR737" s="28"/>
      <c r="FS737" s="28"/>
      <c r="FX737" s="194"/>
      <c r="FZ737" s="28"/>
      <c r="GA737" s="28"/>
      <c r="GB737" s="28"/>
      <c r="GG737" s="194"/>
      <c r="GI737" s="28"/>
      <c r="GJ737" s="28"/>
      <c r="GK737" s="28"/>
      <c r="GP737" s="194"/>
      <c r="GR737" s="28"/>
      <c r="GS737" s="28"/>
      <c r="GT737" s="28"/>
      <c r="GY737" s="194"/>
      <c r="HA737" s="28"/>
      <c r="HB737" s="28"/>
      <c r="HC737" s="28"/>
      <c r="HH737" s="194"/>
      <c r="HJ737" s="28"/>
      <c r="HK737" s="28"/>
      <c r="HL737" s="28"/>
      <c r="HQ737" s="28"/>
      <c r="HR737" s="28"/>
      <c r="HS737" s="28"/>
      <c r="HT737" s="28"/>
      <c r="HU737" s="28"/>
      <c r="HV737" s="28"/>
      <c r="HW737" s="28"/>
      <c r="HX737" s="28"/>
      <c r="HY737" s="28"/>
      <c r="HZ737" s="28"/>
      <c r="IA737" s="28"/>
      <c r="IB737" s="28"/>
      <c r="IC737" s="28"/>
      <c r="ID737" s="28"/>
      <c r="IE737" s="28"/>
      <c r="IF737" s="28"/>
      <c r="IG737" s="28"/>
      <c r="IH737" s="28"/>
      <c r="II737" s="28"/>
      <c r="IJ737" s="28"/>
      <c r="IK737" s="28"/>
      <c r="IL737" s="28"/>
      <c r="IM737" s="28"/>
      <c r="IN737" s="28"/>
      <c r="IO737" s="28"/>
      <c r="IP737" s="28"/>
      <c r="IQ737" s="28"/>
      <c r="IR737" s="28"/>
      <c r="IS737" s="28"/>
      <c r="IT737" s="28"/>
      <c r="IU737" s="28"/>
      <c r="IV737" s="28"/>
    </row>
    <row r="738" spans="1:256" s="50" customFormat="1" ht="18">
      <c r="A738" s="206" t="s">
        <v>2635</v>
      </c>
      <c r="B738" s="28"/>
      <c r="C738" s="275"/>
      <c r="D738" s="418" t="s">
        <v>129</v>
      </c>
      <c r="E738" s="50">
        <f t="shared" si="0"/>
        <v>2</v>
      </c>
      <c r="F738" s="284">
        <f t="shared" si="1"/>
        <v>39</v>
      </c>
      <c r="H738" s="50">
        <v>28</v>
      </c>
      <c r="J738" s="50">
        <v>11</v>
      </c>
      <c r="N738" s="28"/>
      <c r="R738" s="194"/>
      <c r="T738" s="28"/>
      <c r="U738" s="28"/>
      <c r="V738" s="28"/>
      <c r="AA738" s="194"/>
      <c r="AC738" s="28"/>
      <c r="AD738" s="28"/>
      <c r="AE738" s="28"/>
      <c r="AJ738" s="194"/>
      <c r="AL738" s="28"/>
      <c r="AM738" s="28"/>
      <c r="AN738" s="28"/>
      <c r="AS738" s="194"/>
      <c r="AU738" s="28"/>
      <c r="AV738" s="28"/>
      <c r="AW738" s="28"/>
      <c r="BB738" s="194"/>
      <c r="BD738" s="28"/>
      <c r="BE738" s="28"/>
      <c r="BF738" s="28"/>
      <c r="BK738" s="194"/>
      <c r="BM738" s="28"/>
      <c r="BN738" s="28"/>
      <c r="BO738" s="28"/>
      <c r="BT738" s="194"/>
      <c r="BV738" s="28"/>
      <c r="BW738" s="28"/>
      <c r="BX738" s="28"/>
      <c r="CC738" s="194"/>
      <c r="CE738" s="28"/>
      <c r="CF738" s="28"/>
      <c r="CG738" s="28"/>
      <c r="CL738" s="194"/>
      <c r="CN738" s="28"/>
      <c r="CO738" s="28"/>
      <c r="CP738" s="28"/>
      <c r="CU738" s="194"/>
      <c r="CW738" s="28"/>
      <c r="CX738" s="28"/>
      <c r="CY738" s="28"/>
      <c r="DD738" s="194"/>
      <c r="DF738" s="28"/>
      <c r="DG738" s="28"/>
      <c r="DH738" s="28"/>
      <c r="DM738" s="194"/>
      <c r="DO738" s="28"/>
      <c r="DP738" s="28"/>
      <c r="DQ738" s="28"/>
      <c r="DV738" s="194"/>
      <c r="DX738" s="28"/>
      <c r="DY738" s="28"/>
      <c r="DZ738" s="28"/>
      <c r="EE738" s="194"/>
      <c r="EG738" s="28"/>
      <c r="EH738" s="28"/>
      <c r="EI738" s="28"/>
      <c r="EN738" s="194"/>
      <c r="EP738" s="28"/>
      <c r="EQ738" s="28"/>
      <c r="ER738" s="28"/>
      <c r="EW738" s="194"/>
      <c r="EY738" s="28"/>
      <c r="EZ738" s="28"/>
      <c r="FA738" s="28"/>
      <c r="FF738" s="194"/>
      <c r="FH738" s="28"/>
      <c r="FI738" s="28"/>
      <c r="FJ738" s="28"/>
      <c r="FO738" s="194"/>
      <c r="FQ738" s="28"/>
      <c r="FR738" s="28"/>
      <c r="FS738" s="28"/>
      <c r="FX738" s="194"/>
      <c r="FZ738" s="28"/>
      <c r="GA738" s="28"/>
      <c r="GB738" s="28"/>
      <c r="GG738" s="194"/>
      <c r="GI738" s="28"/>
      <c r="GJ738" s="28"/>
      <c r="GK738" s="28"/>
      <c r="GP738" s="194"/>
      <c r="GR738" s="28"/>
      <c r="GS738" s="28"/>
      <c r="GT738" s="28"/>
      <c r="GY738" s="194"/>
      <c r="HA738" s="28"/>
      <c r="HB738" s="28"/>
      <c r="HC738" s="28"/>
      <c r="HH738" s="194"/>
      <c r="HJ738" s="28"/>
      <c r="HK738" s="28"/>
      <c r="HL738" s="28"/>
      <c r="HQ738" s="28"/>
      <c r="HR738" s="28"/>
      <c r="HS738" s="28"/>
      <c r="HT738" s="28"/>
      <c r="HU738" s="28"/>
      <c r="HV738" s="28"/>
      <c r="HW738" s="28"/>
      <c r="HX738" s="28"/>
      <c r="HY738" s="28"/>
      <c r="HZ738" s="28"/>
      <c r="IA738" s="28"/>
      <c r="IB738" s="28"/>
      <c r="IC738" s="28"/>
      <c r="ID738" s="28"/>
      <c r="IE738" s="28"/>
      <c r="IF738" s="28"/>
      <c r="IG738" s="28"/>
      <c r="IH738" s="28"/>
      <c r="II738" s="28"/>
      <c r="IJ738" s="28"/>
      <c r="IK738" s="28"/>
      <c r="IL738" s="28"/>
      <c r="IM738" s="28"/>
      <c r="IN738" s="28"/>
      <c r="IO738" s="28"/>
      <c r="IP738" s="28"/>
      <c r="IQ738" s="28"/>
      <c r="IR738" s="28"/>
      <c r="IS738" s="28"/>
      <c r="IT738" s="28"/>
      <c r="IU738" s="28"/>
      <c r="IV738" s="28"/>
    </row>
    <row r="739" spans="1:256" s="50" customFormat="1" ht="18">
      <c r="A739" s="330" t="s">
        <v>586</v>
      </c>
      <c r="B739" s="420"/>
      <c r="C739" s="420"/>
      <c r="D739" s="418" t="s">
        <v>130</v>
      </c>
      <c r="E739" s="50">
        <f t="shared" si="0"/>
        <v>6</v>
      </c>
      <c r="F739" s="284">
        <f t="shared" si="1"/>
        <v>0</v>
      </c>
      <c r="H739" s="456"/>
      <c r="L739" s="28"/>
      <c r="N739" s="28"/>
      <c r="R739" s="194"/>
      <c r="T739" s="28"/>
      <c r="U739" s="28"/>
      <c r="V739" s="28"/>
      <c r="AA739" s="194"/>
      <c r="AC739" s="28"/>
      <c r="AD739" s="28"/>
      <c r="AE739" s="28"/>
      <c r="AJ739" s="194"/>
      <c r="AL739" s="28"/>
      <c r="AM739" s="28"/>
      <c r="AN739" s="28"/>
      <c r="AS739" s="194"/>
      <c r="AU739" s="28"/>
      <c r="AV739" s="28"/>
      <c r="AW739" s="28"/>
      <c r="BB739" s="194"/>
      <c r="BD739" s="28"/>
      <c r="BE739" s="28"/>
      <c r="BF739" s="28"/>
      <c r="BK739" s="194"/>
      <c r="BM739" s="28"/>
      <c r="BN739" s="28"/>
      <c r="BO739" s="28"/>
      <c r="BT739" s="194"/>
      <c r="BV739" s="28"/>
      <c r="BW739" s="28"/>
      <c r="BX739" s="28"/>
      <c r="CC739" s="194"/>
      <c r="CE739" s="28"/>
      <c r="CF739" s="28"/>
      <c r="CG739" s="28"/>
      <c r="CL739" s="194"/>
      <c r="CN739" s="28"/>
      <c r="CO739" s="28"/>
      <c r="CP739" s="28"/>
      <c r="CU739" s="194"/>
      <c r="CW739" s="28"/>
      <c r="CX739" s="28"/>
      <c r="CY739" s="28"/>
      <c r="DD739" s="194"/>
      <c r="DF739" s="28"/>
      <c r="DG739" s="28"/>
      <c r="DH739" s="28"/>
      <c r="DM739" s="194"/>
      <c r="DO739" s="28"/>
      <c r="DP739" s="28"/>
      <c r="DQ739" s="28"/>
      <c r="DV739" s="194"/>
      <c r="DX739" s="28"/>
      <c r="DY739" s="28"/>
      <c r="DZ739" s="28"/>
      <c r="EE739" s="194"/>
      <c r="EG739" s="28"/>
      <c r="EH739" s="28"/>
      <c r="EI739" s="28"/>
      <c r="EN739" s="194"/>
      <c r="EP739" s="28"/>
      <c r="EQ739" s="28"/>
      <c r="ER739" s="28"/>
      <c r="EW739" s="194"/>
      <c r="EY739" s="28"/>
      <c r="EZ739" s="28"/>
      <c r="FA739" s="28"/>
      <c r="FF739" s="194"/>
      <c r="FH739" s="28"/>
      <c r="FI739" s="28"/>
      <c r="FJ739" s="28"/>
      <c r="FO739" s="194"/>
      <c r="FQ739" s="28"/>
      <c r="FR739" s="28"/>
      <c r="FS739" s="28"/>
      <c r="FX739" s="194"/>
      <c r="FZ739" s="28"/>
      <c r="GA739" s="28"/>
      <c r="GB739" s="28"/>
      <c r="GG739" s="194"/>
      <c r="GI739" s="28"/>
      <c r="GJ739" s="28"/>
      <c r="GK739" s="28"/>
      <c r="GP739" s="194"/>
      <c r="GR739" s="28"/>
      <c r="GS739" s="28"/>
      <c r="GT739" s="28"/>
      <c r="GY739" s="194"/>
      <c r="HA739" s="28"/>
      <c r="HB739" s="28"/>
      <c r="HC739" s="28"/>
      <c r="HH739" s="194"/>
      <c r="HJ739" s="28"/>
      <c r="HK739" s="28"/>
      <c r="HL739" s="28"/>
      <c r="HQ739" s="28"/>
      <c r="HR739" s="28"/>
      <c r="HS739" s="28"/>
      <c r="HT739" s="28"/>
      <c r="HU739" s="28"/>
      <c r="HV739" s="28"/>
      <c r="HW739" s="28"/>
      <c r="HX739" s="28"/>
      <c r="HY739" s="28"/>
      <c r="HZ739" s="28"/>
      <c r="IA739" s="28"/>
      <c r="IB739" s="28"/>
      <c r="IC739" s="28"/>
      <c r="ID739" s="28"/>
      <c r="IE739" s="28"/>
      <c r="IF739" s="28"/>
      <c r="IG739" s="28"/>
      <c r="IH739" s="28"/>
      <c r="II739" s="28"/>
      <c r="IJ739" s="28"/>
      <c r="IK739" s="28"/>
      <c r="IL739" s="28"/>
      <c r="IM739" s="28"/>
      <c r="IN739" s="28"/>
      <c r="IO739" s="28"/>
      <c r="IP739" s="28"/>
      <c r="IQ739" s="28"/>
      <c r="IR739" s="28"/>
      <c r="IS739" s="28"/>
      <c r="IT739" s="28"/>
      <c r="IU739" s="28"/>
      <c r="IV739" s="28"/>
    </row>
    <row r="740" spans="1:256" s="50" customFormat="1" ht="18">
      <c r="A740" s="330" t="s">
        <v>970</v>
      </c>
      <c r="B740" s="28"/>
      <c r="C740" s="420"/>
      <c r="D740" s="418" t="s">
        <v>129</v>
      </c>
      <c r="E740" s="50">
        <f t="shared" si="0"/>
        <v>0</v>
      </c>
      <c r="F740" s="284">
        <f t="shared" si="1"/>
        <v>1</v>
      </c>
      <c r="J740" s="50">
        <v>1</v>
      </c>
      <c r="N740" s="28"/>
      <c r="R740" s="194"/>
      <c r="T740" s="28"/>
      <c r="U740" s="28"/>
      <c r="V740" s="28"/>
      <c r="AA740" s="194"/>
      <c r="AC740" s="28"/>
      <c r="AD740" s="28"/>
      <c r="AE740" s="28"/>
      <c r="AJ740" s="194"/>
      <c r="AL740" s="28"/>
      <c r="AM740" s="28"/>
      <c r="AN740" s="28"/>
      <c r="AS740" s="194"/>
      <c r="AU740" s="28"/>
      <c r="AV740" s="28"/>
      <c r="AW740" s="28"/>
      <c r="BB740" s="194"/>
      <c r="BD740" s="28"/>
      <c r="BE740" s="28"/>
      <c r="BF740" s="28"/>
      <c r="BK740" s="194"/>
      <c r="BM740" s="28"/>
      <c r="BN740" s="28"/>
      <c r="BO740" s="28"/>
      <c r="BT740" s="194"/>
      <c r="BV740" s="28"/>
      <c r="BW740" s="28"/>
      <c r="BX740" s="28"/>
      <c r="CC740" s="194"/>
      <c r="CE740" s="28"/>
      <c r="CF740" s="28"/>
      <c r="CG740" s="28"/>
      <c r="CL740" s="194"/>
      <c r="CN740" s="28"/>
      <c r="CO740" s="28"/>
      <c r="CP740" s="28"/>
      <c r="CU740" s="194"/>
      <c r="CW740" s="28"/>
      <c r="CX740" s="28"/>
      <c r="CY740" s="28"/>
      <c r="DD740" s="194"/>
      <c r="DF740" s="28"/>
      <c r="DG740" s="28"/>
      <c r="DH740" s="28"/>
      <c r="DM740" s="194"/>
      <c r="DO740" s="28"/>
      <c r="DP740" s="28"/>
      <c r="DQ740" s="28"/>
      <c r="DV740" s="194"/>
      <c r="DX740" s="28"/>
      <c r="DY740" s="28"/>
      <c r="DZ740" s="28"/>
      <c r="EE740" s="194"/>
      <c r="EG740" s="28"/>
      <c r="EH740" s="28"/>
      <c r="EI740" s="28"/>
      <c r="EN740" s="194"/>
      <c r="EP740" s="28"/>
      <c r="EQ740" s="28"/>
      <c r="ER740" s="28"/>
      <c r="EW740" s="194"/>
      <c r="EY740" s="28"/>
      <c r="EZ740" s="28"/>
      <c r="FA740" s="28"/>
      <c r="FF740" s="194"/>
      <c r="FH740" s="28"/>
      <c r="FI740" s="28"/>
      <c r="FJ740" s="28"/>
      <c r="FO740" s="194"/>
      <c r="FQ740" s="28"/>
      <c r="FR740" s="28"/>
      <c r="FS740" s="28"/>
      <c r="FX740" s="194"/>
      <c r="FZ740" s="28"/>
      <c r="GA740" s="28"/>
      <c r="GB740" s="28"/>
      <c r="GG740" s="194"/>
      <c r="GI740" s="28"/>
      <c r="GJ740" s="28"/>
      <c r="GK740" s="28"/>
      <c r="GP740" s="194"/>
      <c r="GR740" s="28"/>
      <c r="GS740" s="28"/>
      <c r="GT740" s="28"/>
      <c r="GY740" s="194"/>
      <c r="HA740" s="28"/>
      <c r="HB740" s="28"/>
      <c r="HC740" s="28"/>
      <c r="HH740" s="194"/>
      <c r="HJ740" s="28"/>
      <c r="HK740" s="28"/>
      <c r="HL740" s="28"/>
      <c r="HQ740" s="28"/>
      <c r="HR740" s="28"/>
      <c r="HS740" s="28"/>
      <c r="HT740" s="28"/>
      <c r="HU740" s="28"/>
      <c r="HV740" s="28"/>
      <c r="HW740" s="28"/>
      <c r="HX740" s="28"/>
      <c r="HY740" s="28"/>
      <c r="HZ740" s="28"/>
      <c r="IA740" s="28"/>
      <c r="IB740" s="28"/>
      <c r="IC740" s="28"/>
      <c r="ID740" s="28"/>
      <c r="IE740" s="28"/>
      <c r="IF740" s="28"/>
      <c r="IG740" s="28"/>
      <c r="IH740" s="28"/>
      <c r="II740" s="28"/>
      <c r="IJ740" s="28"/>
      <c r="IK740" s="28"/>
      <c r="IL740" s="28"/>
      <c r="IM740" s="28"/>
      <c r="IN740" s="28"/>
      <c r="IO740" s="28"/>
      <c r="IP740" s="28"/>
      <c r="IQ740" s="28"/>
      <c r="IR740" s="28"/>
      <c r="IS740" s="28"/>
      <c r="IT740" s="28"/>
      <c r="IU740" s="28"/>
      <c r="IV740" s="28"/>
    </row>
    <row r="741" spans="1:256" s="50" customFormat="1" ht="18">
      <c r="A741" s="330" t="s">
        <v>1228</v>
      </c>
      <c r="B741" s="420"/>
      <c r="C741" s="420"/>
      <c r="D741" s="418" t="s">
        <v>130</v>
      </c>
      <c r="E741" s="50">
        <f t="shared" si="0"/>
        <v>3</v>
      </c>
      <c r="F741" s="284">
        <f t="shared" si="1"/>
        <v>0</v>
      </c>
      <c r="L741" s="28"/>
      <c r="N741" s="28"/>
      <c r="R741" s="194"/>
      <c r="T741" s="28"/>
      <c r="U741" s="28"/>
      <c r="V741" s="28"/>
      <c r="AA741" s="194"/>
      <c r="AC741" s="28"/>
      <c r="AD741" s="28"/>
      <c r="AE741" s="28"/>
      <c r="AJ741" s="194"/>
      <c r="AL741" s="28"/>
      <c r="AM741" s="28"/>
      <c r="AN741" s="28"/>
      <c r="AS741" s="194"/>
      <c r="AU741" s="28"/>
      <c r="AV741" s="28"/>
      <c r="AW741" s="28"/>
      <c r="BB741" s="194"/>
      <c r="BD741" s="28"/>
      <c r="BE741" s="28"/>
      <c r="BF741" s="28"/>
      <c r="BK741" s="194"/>
      <c r="BM741" s="28"/>
      <c r="BN741" s="28"/>
      <c r="BO741" s="28"/>
      <c r="BT741" s="194"/>
      <c r="BV741" s="28"/>
      <c r="BW741" s="28"/>
      <c r="BX741" s="28"/>
      <c r="CC741" s="194"/>
      <c r="CE741" s="28"/>
      <c r="CF741" s="28"/>
      <c r="CG741" s="28"/>
      <c r="CL741" s="194"/>
      <c r="CN741" s="28"/>
      <c r="CO741" s="28"/>
      <c r="CP741" s="28"/>
      <c r="CU741" s="194"/>
      <c r="CW741" s="28"/>
      <c r="CX741" s="28"/>
      <c r="CY741" s="28"/>
      <c r="DD741" s="194"/>
      <c r="DF741" s="28"/>
      <c r="DG741" s="28"/>
      <c r="DH741" s="28"/>
      <c r="DM741" s="194"/>
      <c r="DO741" s="28"/>
      <c r="DP741" s="28"/>
      <c r="DQ741" s="28"/>
      <c r="DV741" s="194"/>
      <c r="DX741" s="28"/>
      <c r="DY741" s="28"/>
      <c r="DZ741" s="28"/>
      <c r="EE741" s="194"/>
      <c r="EG741" s="28"/>
      <c r="EH741" s="28"/>
      <c r="EI741" s="28"/>
      <c r="EN741" s="194"/>
      <c r="EP741" s="28"/>
      <c r="EQ741" s="28"/>
      <c r="ER741" s="28"/>
      <c r="EW741" s="194"/>
      <c r="EY741" s="28"/>
      <c r="EZ741" s="28"/>
      <c r="FA741" s="28"/>
      <c r="FF741" s="194"/>
      <c r="FH741" s="28"/>
      <c r="FI741" s="28"/>
      <c r="FJ741" s="28"/>
      <c r="FO741" s="194"/>
      <c r="FQ741" s="28"/>
      <c r="FR741" s="28"/>
      <c r="FS741" s="28"/>
      <c r="FX741" s="194"/>
      <c r="FZ741" s="28"/>
      <c r="GA741" s="28"/>
      <c r="GB741" s="28"/>
      <c r="GG741" s="194"/>
      <c r="GI741" s="28"/>
      <c r="GJ741" s="28"/>
      <c r="GK741" s="28"/>
      <c r="GP741" s="194"/>
      <c r="GR741" s="28"/>
      <c r="GS741" s="28"/>
      <c r="GT741" s="28"/>
      <c r="GY741" s="194"/>
      <c r="HA741" s="28"/>
      <c r="HB741" s="28"/>
      <c r="HC741" s="28"/>
      <c r="HH741" s="194"/>
      <c r="HJ741" s="28"/>
      <c r="HK741" s="28"/>
      <c r="HL741" s="28"/>
      <c r="HQ741" s="28"/>
      <c r="HR741" s="28"/>
      <c r="HS741" s="28"/>
      <c r="HT741" s="28"/>
      <c r="HU741" s="28"/>
      <c r="HV741" s="28"/>
      <c r="HW741" s="28"/>
      <c r="HX741" s="28"/>
      <c r="HY741" s="28"/>
      <c r="HZ741" s="28"/>
      <c r="IA741" s="28"/>
      <c r="IB741" s="28"/>
      <c r="IC741" s="28"/>
      <c r="ID741" s="28"/>
      <c r="IE741" s="28"/>
      <c r="IF741" s="28"/>
      <c r="IG741" s="28"/>
      <c r="IH741" s="28"/>
      <c r="II741" s="28"/>
      <c r="IJ741" s="28"/>
      <c r="IK741" s="28"/>
      <c r="IL741" s="28"/>
      <c r="IM741" s="28"/>
      <c r="IN741" s="28"/>
      <c r="IO741" s="28"/>
      <c r="IP741" s="28"/>
      <c r="IQ741" s="28"/>
      <c r="IR741" s="28"/>
      <c r="IS741" s="28"/>
      <c r="IT741" s="28"/>
      <c r="IU741" s="28"/>
      <c r="IV741" s="28"/>
    </row>
    <row r="742" spans="1:256" s="50" customFormat="1" ht="18">
      <c r="A742" s="206" t="s">
        <v>2570</v>
      </c>
      <c r="B742" s="28"/>
      <c r="C742" s="420"/>
      <c r="D742" s="418" t="s">
        <v>129</v>
      </c>
      <c r="E742" s="50">
        <f t="shared" si="0"/>
        <v>0</v>
      </c>
      <c r="F742" s="284">
        <f t="shared" si="1"/>
        <v>0</v>
      </c>
      <c r="L742" s="28"/>
      <c r="N742" s="28"/>
      <c r="R742" s="194"/>
      <c r="T742" s="28"/>
      <c r="U742" s="28"/>
      <c r="V742" s="28"/>
      <c r="AA742" s="194"/>
      <c r="AC742" s="28"/>
      <c r="AD742" s="28"/>
      <c r="AE742" s="28"/>
      <c r="AJ742" s="194"/>
      <c r="AL742" s="28"/>
      <c r="AM742" s="28"/>
      <c r="AN742" s="28"/>
      <c r="AS742" s="194"/>
      <c r="AU742" s="28"/>
      <c r="AV742" s="28"/>
      <c r="AW742" s="28"/>
      <c r="BB742" s="194"/>
      <c r="BD742" s="28"/>
      <c r="BE742" s="28"/>
      <c r="BF742" s="28"/>
      <c r="BK742" s="194"/>
      <c r="BM742" s="28"/>
      <c r="BN742" s="28"/>
      <c r="BO742" s="28"/>
      <c r="BT742" s="194"/>
      <c r="BV742" s="28"/>
      <c r="BW742" s="28"/>
      <c r="BX742" s="28"/>
      <c r="CC742" s="194"/>
      <c r="CE742" s="28"/>
      <c r="CF742" s="28"/>
      <c r="CG742" s="28"/>
      <c r="CL742" s="194"/>
      <c r="CN742" s="28"/>
      <c r="CO742" s="28"/>
      <c r="CP742" s="28"/>
      <c r="CU742" s="194"/>
      <c r="CW742" s="28"/>
      <c r="CX742" s="28"/>
      <c r="CY742" s="28"/>
      <c r="DD742" s="194"/>
      <c r="DF742" s="28"/>
      <c r="DG742" s="28"/>
      <c r="DH742" s="28"/>
      <c r="DM742" s="194"/>
      <c r="DO742" s="28"/>
      <c r="DP742" s="28"/>
      <c r="DQ742" s="28"/>
      <c r="DV742" s="194"/>
      <c r="DX742" s="28"/>
      <c r="DY742" s="28"/>
      <c r="DZ742" s="28"/>
      <c r="EE742" s="194"/>
      <c r="EG742" s="28"/>
      <c r="EH742" s="28"/>
      <c r="EI742" s="28"/>
      <c r="EN742" s="194"/>
      <c r="EP742" s="28"/>
      <c r="EQ742" s="28"/>
      <c r="ER742" s="28"/>
      <c r="EW742" s="194"/>
      <c r="EY742" s="28"/>
      <c r="EZ742" s="28"/>
      <c r="FA742" s="28"/>
      <c r="FF742" s="194"/>
      <c r="FH742" s="28"/>
      <c r="FI742" s="28"/>
      <c r="FJ742" s="28"/>
      <c r="FO742" s="194"/>
      <c r="FQ742" s="28"/>
      <c r="FR742" s="28"/>
      <c r="FS742" s="28"/>
      <c r="FX742" s="194"/>
      <c r="FZ742" s="28"/>
      <c r="GA742" s="28"/>
      <c r="GB742" s="28"/>
      <c r="GG742" s="194"/>
      <c r="GI742" s="28"/>
      <c r="GJ742" s="28"/>
      <c r="GK742" s="28"/>
      <c r="GP742" s="194"/>
      <c r="GR742" s="28"/>
      <c r="GS742" s="28"/>
      <c r="GT742" s="28"/>
      <c r="GY742" s="194"/>
      <c r="HA742" s="28"/>
      <c r="HB742" s="28"/>
      <c r="HC742" s="28"/>
      <c r="HH742" s="194"/>
      <c r="HJ742" s="28"/>
      <c r="HK742" s="28"/>
      <c r="HL742" s="28"/>
      <c r="HQ742" s="28"/>
      <c r="HR742" s="28"/>
      <c r="HS742" s="28"/>
      <c r="HT742" s="28"/>
      <c r="HU742" s="28"/>
      <c r="HV742" s="28"/>
      <c r="HW742" s="28"/>
      <c r="HX742" s="28"/>
      <c r="HY742" s="28"/>
      <c r="HZ742" s="28"/>
      <c r="IA742" s="28"/>
      <c r="IB742" s="28"/>
      <c r="IC742" s="28"/>
      <c r="ID742" s="28"/>
      <c r="IE742" s="28"/>
      <c r="IF742" s="28"/>
      <c r="IG742" s="28"/>
      <c r="IH742" s="28"/>
      <c r="II742" s="28"/>
      <c r="IJ742" s="28"/>
      <c r="IK742" s="28"/>
      <c r="IL742" s="28"/>
      <c r="IM742" s="28"/>
      <c r="IN742" s="28"/>
      <c r="IO742" s="28"/>
      <c r="IP742" s="28"/>
      <c r="IQ742" s="28"/>
      <c r="IR742" s="28"/>
      <c r="IS742" s="28"/>
      <c r="IT742" s="28"/>
      <c r="IU742" s="28"/>
      <c r="IV742" s="28"/>
    </row>
    <row r="743" spans="1:256" s="50" customFormat="1" ht="18">
      <c r="A743" s="330" t="s">
        <v>533</v>
      </c>
      <c r="B743" s="28"/>
      <c r="C743" s="275"/>
      <c r="D743" s="418" t="s">
        <v>129</v>
      </c>
      <c r="E743" s="50">
        <f t="shared" si="0"/>
        <v>3</v>
      </c>
      <c r="F743" s="284">
        <f t="shared" si="1"/>
        <v>0</v>
      </c>
      <c r="L743" s="28"/>
      <c r="N743" s="28"/>
      <c r="R743" s="194"/>
      <c r="T743" s="28"/>
      <c r="U743" s="28"/>
      <c r="V743" s="28"/>
      <c r="AA743" s="194"/>
      <c r="AC743" s="28"/>
      <c r="AD743" s="28"/>
      <c r="AE743" s="28"/>
      <c r="AJ743" s="194"/>
      <c r="AL743" s="28"/>
      <c r="AM743" s="28"/>
      <c r="AN743" s="28"/>
      <c r="AS743" s="194"/>
      <c r="AU743" s="28"/>
      <c r="AV743" s="28"/>
      <c r="AW743" s="28"/>
      <c r="BB743" s="194"/>
      <c r="BD743" s="28"/>
      <c r="BE743" s="28"/>
      <c r="BF743" s="28"/>
      <c r="BK743" s="194"/>
      <c r="BM743" s="28"/>
      <c r="BN743" s="28"/>
      <c r="BO743" s="28"/>
      <c r="BT743" s="194"/>
      <c r="BV743" s="28"/>
      <c r="BW743" s="28"/>
      <c r="BX743" s="28"/>
      <c r="CC743" s="194"/>
      <c r="CE743" s="28"/>
      <c r="CF743" s="28"/>
      <c r="CG743" s="28"/>
      <c r="CL743" s="194"/>
      <c r="CN743" s="28"/>
      <c r="CO743" s="28"/>
      <c r="CP743" s="28"/>
      <c r="CU743" s="194"/>
      <c r="CW743" s="28"/>
      <c r="CX743" s="28"/>
      <c r="CY743" s="28"/>
      <c r="DD743" s="194"/>
      <c r="DF743" s="28"/>
      <c r="DG743" s="28"/>
      <c r="DH743" s="28"/>
      <c r="DM743" s="194"/>
      <c r="DO743" s="28"/>
      <c r="DP743" s="28"/>
      <c r="DQ743" s="28"/>
      <c r="DV743" s="194"/>
      <c r="DX743" s="28"/>
      <c r="DY743" s="28"/>
      <c r="DZ743" s="28"/>
      <c r="EE743" s="194"/>
      <c r="EG743" s="28"/>
      <c r="EH743" s="28"/>
      <c r="EI743" s="28"/>
      <c r="EN743" s="194"/>
      <c r="EP743" s="28"/>
      <c r="EQ743" s="28"/>
      <c r="ER743" s="28"/>
      <c r="EW743" s="194"/>
      <c r="EY743" s="28"/>
      <c r="EZ743" s="28"/>
      <c r="FA743" s="28"/>
      <c r="FF743" s="194"/>
      <c r="FH743" s="28"/>
      <c r="FI743" s="28"/>
      <c r="FJ743" s="28"/>
      <c r="FO743" s="194"/>
      <c r="FQ743" s="28"/>
      <c r="FR743" s="28"/>
      <c r="FS743" s="28"/>
      <c r="FX743" s="194"/>
      <c r="FZ743" s="28"/>
      <c r="GA743" s="28"/>
      <c r="GB743" s="28"/>
      <c r="GG743" s="194"/>
      <c r="GI743" s="28"/>
      <c r="GJ743" s="28"/>
      <c r="GK743" s="28"/>
      <c r="GP743" s="194"/>
      <c r="GR743" s="28"/>
      <c r="GS743" s="28"/>
      <c r="GT743" s="28"/>
      <c r="GY743" s="194"/>
      <c r="HA743" s="28"/>
      <c r="HB743" s="28"/>
      <c r="HC743" s="28"/>
      <c r="HH743" s="194"/>
      <c r="HJ743" s="28"/>
      <c r="HK743" s="28"/>
      <c r="HL743" s="28"/>
      <c r="HQ743" s="28"/>
      <c r="HR743" s="28"/>
      <c r="HS743" s="28"/>
      <c r="HT743" s="28"/>
      <c r="HU743" s="28"/>
      <c r="HV743" s="28"/>
      <c r="HW743" s="28"/>
      <c r="HX743" s="28"/>
      <c r="HY743" s="28"/>
      <c r="HZ743" s="28"/>
      <c r="IA743" s="28"/>
      <c r="IB743" s="28"/>
      <c r="IC743" s="28"/>
      <c r="ID743" s="28"/>
      <c r="IE743" s="28"/>
      <c r="IF743" s="28"/>
      <c r="IG743" s="28"/>
      <c r="IH743" s="28"/>
      <c r="II743" s="28"/>
      <c r="IJ743" s="28"/>
      <c r="IK743" s="28"/>
      <c r="IL743" s="28"/>
      <c r="IM743" s="28"/>
      <c r="IN743" s="28"/>
      <c r="IO743" s="28"/>
      <c r="IP743" s="28"/>
      <c r="IQ743" s="28"/>
      <c r="IR743" s="28"/>
      <c r="IS743" s="28"/>
      <c r="IT743" s="28"/>
      <c r="IU743" s="28"/>
      <c r="IV743" s="28"/>
    </row>
    <row r="744" spans="1:256" s="50" customFormat="1" ht="18.75">
      <c r="A744" s="330" t="s">
        <v>1273</v>
      </c>
      <c r="B744" s="279"/>
      <c r="C744" s="417"/>
      <c r="D744" s="418" t="s">
        <v>137</v>
      </c>
      <c r="E744" s="50">
        <f t="shared" si="0"/>
        <v>10</v>
      </c>
      <c r="F744" s="284">
        <f t="shared" si="1"/>
        <v>6</v>
      </c>
      <c r="H744" s="456"/>
      <c r="I744" s="50">
        <v>6</v>
      </c>
      <c r="N744" s="28"/>
      <c r="R744" s="194"/>
      <c r="T744" s="28"/>
      <c r="U744" s="28"/>
      <c r="V744" s="28"/>
      <c r="AA744" s="194"/>
      <c r="AC744" s="28"/>
      <c r="AD744" s="28"/>
      <c r="AE744" s="28"/>
      <c r="AJ744" s="194"/>
      <c r="AL744" s="28"/>
      <c r="AM744" s="28"/>
      <c r="AN744" s="28"/>
      <c r="AS744" s="194"/>
      <c r="AU744" s="28"/>
      <c r="AV744" s="28"/>
      <c r="AW744" s="28"/>
      <c r="BB744" s="194"/>
      <c r="BD744" s="28"/>
      <c r="BE744" s="28"/>
      <c r="BF744" s="28"/>
      <c r="BK744" s="194"/>
      <c r="BM744" s="28"/>
      <c r="BN744" s="28"/>
      <c r="BO744" s="28"/>
      <c r="BT744" s="194"/>
      <c r="BV744" s="28"/>
      <c r="BW744" s="28"/>
      <c r="BX744" s="28"/>
      <c r="CC744" s="194"/>
      <c r="CE744" s="28"/>
      <c r="CF744" s="28"/>
      <c r="CG744" s="28"/>
      <c r="CL744" s="194"/>
      <c r="CN744" s="28"/>
      <c r="CO744" s="28"/>
      <c r="CP744" s="28"/>
      <c r="CU744" s="194"/>
      <c r="CW744" s="28"/>
      <c r="CX744" s="28"/>
      <c r="CY744" s="28"/>
      <c r="DD744" s="194"/>
      <c r="DF744" s="28"/>
      <c r="DG744" s="28"/>
      <c r="DH744" s="28"/>
      <c r="DM744" s="194"/>
      <c r="DO744" s="28"/>
      <c r="DP744" s="28"/>
      <c r="DQ744" s="28"/>
      <c r="DV744" s="194"/>
      <c r="DX744" s="28"/>
      <c r="DY744" s="28"/>
      <c r="DZ744" s="28"/>
      <c r="EE744" s="194"/>
      <c r="EG744" s="28"/>
      <c r="EH744" s="28"/>
      <c r="EI744" s="28"/>
      <c r="EN744" s="194"/>
      <c r="EP744" s="28"/>
      <c r="EQ744" s="28"/>
      <c r="ER744" s="28"/>
      <c r="EW744" s="194"/>
      <c r="EY744" s="28"/>
      <c r="EZ744" s="28"/>
      <c r="FA744" s="28"/>
      <c r="FF744" s="194"/>
      <c r="FH744" s="28"/>
      <c r="FI744" s="28"/>
      <c r="FJ744" s="28"/>
      <c r="FO744" s="194"/>
      <c r="FQ744" s="28"/>
      <c r="FR744" s="28"/>
      <c r="FS744" s="28"/>
      <c r="FX744" s="194"/>
      <c r="FZ744" s="28"/>
      <c r="GA744" s="28"/>
      <c r="GB744" s="28"/>
      <c r="GG744" s="194"/>
      <c r="GI744" s="28"/>
      <c r="GJ744" s="28"/>
      <c r="GK744" s="28"/>
      <c r="GP744" s="194"/>
      <c r="GR744" s="28"/>
      <c r="GS744" s="28"/>
      <c r="GT744" s="28"/>
      <c r="GY744" s="194"/>
      <c r="HA744" s="28"/>
      <c r="HB744" s="28"/>
      <c r="HC744" s="28"/>
      <c r="HH744" s="194"/>
      <c r="HJ744" s="28"/>
      <c r="HK744" s="28"/>
      <c r="HL744" s="28"/>
      <c r="HQ744" s="28"/>
      <c r="HR744" s="28"/>
      <c r="HS744" s="28"/>
      <c r="HT744" s="28"/>
      <c r="HU744" s="28"/>
      <c r="HV744" s="28"/>
      <c r="HW744" s="28"/>
      <c r="HX744" s="28"/>
      <c r="HY744" s="28"/>
      <c r="HZ744" s="28"/>
      <c r="IA744" s="28"/>
      <c r="IB744" s="28"/>
      <c r="IC744" s="28"/>
      <c r="ID744" s="28"/>
      <c r="IE744" s="28"/>
      <c r="IF744" s="28"/>
      <c r="IG744" s="28"/>
      <c r="IH744" s="28"/>
      <c r="II744" s="28"/>
      <c r="IJ744" s="28"/>
      <c r="IK744" s="28"/>
      <c r="IL744" s="28"/>
      <c r="IM744" s="28"/>
      <c r="IN744" s="28"/>
      <c r="IO744" s="28"/>
      <c r="IP744" s="28"/>
      <c r="IQ744" s="28"/>
      <c r="IR744" s="28"/>
      <c r="IS744" s="28"/>
      <c r="IT744" s="28"/>
      <c r="IU744" s="28"/>
      <c r="IV744" s="28"/>
    </row>
    <row r="745" spans="1:256" s="50" customFormat="1" ht="18.75">
      <c r="A745" s="330" t="s">
        <v>545</v>
      </c>
      <c r="B745" s="417"/>
      <c r="C745" s="417"/>
      <c r="D745" s="418" t="s">
        <v>140</v>
      </c>
      <c r="E745" s="50">
        <f t="shared" ref="E745:E808" si="2">COUNTIF($A$599:$AQF$672,A745)</f>
        <v>5</v>
      </c>
      <c r="F745" s="284">
        <f t="shared" ref="F745:F808" si="3">SUM(G745:L745)</f>
        <v>61</v>
      </c>
      <c r="H745" s="50">
        <v>51</v>
      </c>
      <c r="I745" s="50">
        <v>10</v>
      </c>
      <c r="L745" s="28"/>
      <c r="N745" s="28"/>
      <c r="R745" s="194"/>
      <c r="T745" s="28"/>
      <c r="U745" s="28"/>
      <c r="V745" s="28"/>
      <c r="AA745" s="194"/>
      <c r="AC745" s="28"/>
      <c r="AD745" s="28"/>
      <c r="AE745" s="28"/>
      <c r="AJ745" s="194"/>
      <c r="AL745" s="28"/>
      <c r="AM745" s="28"/>
      <c r="AN745" s="28"/>
      <c r="AS745" s="194"/>
      <c r="AU745" s="28"/>
      <c r="AV745" s="28"/>
      <c r="AW745" s="28"/>
      <c r="BB745" s="194"/>
      <c r="BD745" s="28"/>
      <c r="BE745" s="28"/>
      <c r="BF745" s="28"/>
      <c r="BK745" s="194"/>
      <c r="BM745" s="28"/>
      <c r="BN745" s="28"/>
      <c r="BO745" s="28"/>
      <c r="BT745" s="194"/>
      <c r="BV745" s="28"/>
      <c r="BW745" s="28"/>
      <c r="BX745" s="28"/>
      <c r="CC745" s="194"/>
      <c r="CE745" s="28"/>
      <c r="CF745" s="28"/>
      <c r="CG745" s="28"/>
      <c r="CL745" s="194"/>
      <c r="CN745" s="28"/>
      <c r="CO745" s="28"/>
      <c r="CP745" s="28"/>
      <c r="CU745" s="194"/>
      <c r="CW745" s="28"/>
      <c r="CX745" s="28"/>
      <c r="CY745" s="28"/>
      <c r="DD745" s="194"/>
      <c r="DF745" s="28"/>
      <c r="DG745" s="28"/>
      <c r="DH745" s="28"/>
      <c r="DM745" s="194"/>
      <c r="DO745" s="28"/>
      <c r="DP745" s="28"/>
      <c r="DQ745" s="28"/>
      <c r="DV745" s="194"/>
      <c r="DX745" s="28"/>
      <c r="DY745" s="28"/>
      <c r="DZ745" s="28"/>
      <c r="EE745" s="194"/>
      <c r="EG745" s="28"/>
      <c r="EH745" s="28"/>
      <c r="EI745" s="28"/>
      <c r="EN745" s="194"/>
      <c r="EP745" s="28"/>
      <c r="EQ745" s="28"/>
      <c r="ER745" s="28"/>
      <c r="EW745" s="194"/>
      <c r="EY745" s="28"/>
      <c r="EZ745" s="28"/>
      <c r="FA745" s="28"/>
      <c r="FF745" s="194"/>
      <c r="FH745" s="28"/>
      <c r="FI745" s="28"/>
      <c r="FJ745" s="28"/>
      <c r="FO745" s="194"/>
      <c r="FQ745" s="28"/>
      <c r="FR745" s="28"/>
      <c r="FS745" s="28"/>
      <c r="FX745" s="194"/>
      <c r="FZ745" s="28"/>
      <c r="GA745" s="28"/>
      <c r="GB745" s="28"/>
      <c r="GG745" s="194"/>
      <c r="GI745" s="28"/>
      <c r="GJ745" s="28"/>
      <c r="GK745" s="28"/>
      <c r="GP745" s="194"/>
      <c r="GR745" s="28"/>
      <c r="GS745" s="28"/>
      <c r="GT745" s="28"/>
      <c r="GY745" s="194"/>
      <c r="HA745" s="28"/>
      <c r="HB745" s="28"/>
      <c r="HC745" s="28"/>
      <c r="HH745" s="194"/>
      <c r="HJ745" s="28"/>
      <c r="HK745" s="28"/>
      <c r="HL745" s="28"/>
      <c r="HQ745" s="28"/>
      <c r="HR745" s="28"/>
      <c r="HS745" s="28"/>
      <c r="HT745" s="28"/>
      <c r="HU745" s="28"/>
      <c r="HV745" s="28"/>
      <c r="HW745" s="28"/>
      <c r="HX745" s="28"/>
      <c r="HY745" s="28"/>
      <c r="HZ745" s="28"/>
      <c r="IA745" s="28"/>
      <c r="IB745" s="28"/>
      <c r="IC745" s="28"/>
      <c r="ID745" s="28"/>
      <c r="IE745" s="28"/>
      <c r="IF745" s="28"/>
      <c r="IG745" s="28"/>
      <c r="IH745" s="28"/>
      <c r="II745" s="28"/>
      <c r="IJ745" s="28"/>
      <c r="IK745" s="28"/>
      <c r="IL745" s="28"/>
      <c r="IM745" s="28"/>
      <c r="IN745" s="28"/>
      <c r="IO745" s="28"/>
      <c r="IP745" s="28"/>
      <c r="IQ745" s="28"/>
      <c r="IR745" s="28"/>
      <c r="IS745" s="28"/>
      <c r="IT745" s="28"/>
      <c r="IU745" s="28"/>
      <c r="IV745" s="28"/>
    </row>
    <row r="746" spans="1:256" s="50" customFormat="1" ht="18.75">
      <c r="A746" s="330" t="s">
        <v>1294</v>
      </c>
      <c r="B746" s="417"/>
      <c r="C746" s="417"/>
      <c r="D746" s="1" t="s">
        <v>131</v>
      </c>
      <c r="E746" s="50">
        <f t="shared" si="2"/>
        <v>32</v>
      </c>
      <c r="F746" s="284">
        <f t="shared" si="3"/>
        <v>31</v>
      </c>
      <c r="H746" s="456">
        <v>24</v>
      </c>
      <c r="I746" s="50">
        <v>7</v>
      </c>
      <c r="L746" s="28"/>
      <c r="N746" s="28"/>
      <c r="R746" s="194"/>
      <c r="T746" s="28"/>
      <c r="U746" s="28"/>
      <c r="V746" s="28"/>
      <c r="AA746" s="194"/>
      <c r="AC746" s="28"/>
      <c r="AD746" s="28"/>
      <c r="AE746" s="28"/>
      <c r="AJ746" s="194"/>
      <c r="AL746" s="28"/>
      <c r="AM746" s="28"/>
      <c r="AN746" s="28"/>
      <c r="AS746" s="194"/>
      <c r="AU746" s="28"/>
      <c r="AV746" s="28"/>
      <c r="AW746" s="28"/>
      <c r="BB746" s="194"/>
      <c r="BD746" s="28"/>
      <c r="BE746" s="28"/>
      <c r="BF746" s="28"/>
      <c r="BK746" s="194"/>
      <c r="BM746" s="28"/>
      <c r="BN746" s="28"/>
      <c r="BO746" s="28"/>
      <c r="BT746" s="194"/>
      <c r="BV746" s="28"/>
      <c r="BW746" s="28"/>
      <c r="BX746" s="28"/>
      <c r="CC746" s="194"/>
      <c r="CE746" s="28"/>
      <c r="CF746" s="28"/>
      <c r="CG746" s="28"/>
      <c r="CL746" s="194"/>
      <c r="CN746" s="28"/>
      <c r="CO746" s="28"/>
      <c r="CP746" s="28"/>
      <c r="CU746" s="194"/>
      <c r="CW746" s="28"/>
      <c r="CX746" s="28"/>
      <c r="CY746" s="28"/>
      <c r="DD746" s="194"/>
      <c r="DF746" s="28"/>
      <c r="DG746" s="28"/>
      <c r="DH746" s="28"/>
      <c r="DM746" s="194"/>
      <c r="DO746" s="28"/>
      <c r="DP746" s="28"/>
      <c r="DQ746" s="28"/>
      <c r="DV746" s="194"/>
      <c r="DX746" s="28"/>
      <c r="DY746" s="28"/>
      <c r="DZ746" s="28"/>
      <c r="EE746" s="194"/>
      <c r="EG746" s="28"/>
      <c r="EH746" s="28"/>
      <c r="EI746" s="28"/>
      <c r="EN746" s="194"/>
      <c r="EP746" s="28"/>
      <c r="EQ746" s="28"/>
      <c r="ER746" s="28"/>
      <c r="EW746" s="194"/>
      <c r="EY746" s="28"/>
      <c r="EZ746" s="28"/>
      <c r="FA746" s="28"/>
      <c r="FF746" s="194"/>
      <c r="FH746" s="28"/>
      <c r="FI746" s="28"/>
      <c r="FJ746" s="28"/>
      <c r="FO746" s="194"/>
      <c r="FQ746" s="28"/>
      <c r="FR746" s="28"/>
      <c r="FS746" s="28"/>
      <c r="FX746" s="194"/>
      <c r="FZ746" s="28"/>
      <c r="GA746" s="28"/>
      <c r="GB746" s="28"/>
      <c r="GG746" s="194"/>
      <c r="GI746" s="28"/>
      <c r="GJ746" s="28"/>
      <c r="GK746" s="28"/>
      <c r="GP746" s="194"/>
      <c r="GR746" s="28"/>
      <c r="GS746" s="28"/>
      <c r="GT746" s="28"/>
      <c r="GY746" s="194"/>
      <c r="HA746" s="28"/>
      <c r="HB746" s="28"/>
      <c r="HC746" s="28"/>
      <c r="HH746" s="194"/>
      <c r="HJ746" s="28"/>
      <c r="HK746" s="28"/>
      <c r="HL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28"/>
      <c r="IJ746" s="28"/>
      <c r="IK746" s="28"/>
      <c r="IL746" s="28"/>
      <c r="IM746" s="28"/>
      <c r="IN746" s="28"/>
      <c r="IO746" s="28"/>
      <c r="IP746" s="28"/>
      <c r="IQ746" s="28"/>
      <c r="IR746" s="28"/>
      <c r="IS746" s="28"/>
      <c r="IT746" s="28"/>
      <c r="IU746" s="28"/>
      <c r="IV746" s="28"/>
    </row>
    <row r="747" spans="1:256" s="50" customFormat="1" ht="18">
      <c r="A747" s="330" t="s">
        <v>1270</v>
      </c>
      <c r="B747" s="420"/>
      <c r="C747" s="420"/>
      <c r="D747" s="418" t="s">
        <v>132</v>
      </c>
      <c r="E747" s="50">
        <f t="shared" si="2"/>
        <v>10</v>
      </c>
      <c r="F747" s="284">
        <f t="shared" si="3"/>
        <v>0</v>
      </c>
      <c r="H747" s="456"/>
      <c r="N747" s="28"/>
      <c r="R747" s="194"/>
      <c r="T747" s="28"/>
      <c r="U747" s="28"/>
      <c r="V747" s="28"/>
      <c r="AA747" s="194"/>
      <c r="AC747" s="28"/>
      <c r="AD747" s="28"/>
      <c r="AE747" s="28"/>
      <c r="AJ747" s="194"/>
      <c r="AL747" s="28"/>
      <c r="AM747" s="28"/>
      <c r="AN747" s="28"/>
      <c r="AS747" s="194"/>
      <c r="AU747" s="28"/>
      <c r="AV747" s="28"/>
      <c r="AW747" s="28"/>
      <c r="BB747" s="194"/>
      <c r="BD747" s="28"/>
      <c r="BE747" s="28"/>
      <c r="BF747" s="28"/>
      <c r="BK747" s="194"/>
      <c r="BM747" s="28"/>
      <c r="BN747" s="28"/>
      <c r="BO747" s="28"/>
      <c r="BT747" s="194"/>
      <c r="BV747" s="28"/>
      <c r="BW747" s="28"/>
      <c r="BX747" s="28"/>
      <c r="CC747" s="194"/>
      <c r="CE747" s="28"/>
      <c r="CF747" s="28"/>
      <c r="CG747" s="28"/>
      <c r="CL747" s="194"/>
      <c r="CN747" s="28"/>
      <c r="CO747" s="28"/>
      <c r="CP747" s="28"/>
      <c r="CU747" s="194"/>
      <c r="CW747" s="28"/>
      <c r="CX747" s="28"/>
      <c r="CY747" s="28"/>
      <c r="DD747" s="194"/>
      <c r="DF747" s="28"/>
      <c r="DG747" s="28"/>
      <c r="DH747" s="28"/>
      <c r="DM747" s="194"/>
      <c r="DO747" s="28"/>
      <c r="DP747" s="28"/>
      <c r="DQ747" s="28"/>
      <c r="DV747" s="194"/>
      <c r="DX747" s="28"/>
      <c r="DY747" s="28"/>
      <c r="DZ747" s="28"/>
      <c r="EE747" s="194"/>
      <c r="EG747" s="28"/>
      <c r="EH747" s="28"/>
      <c r="EI747" s="28"/>
      <c r="EN747" s="194"/>
      <c r="EP747" s="28"/>
      <c r="EQ747" s="28"/>
      <c r="ER747" s="28"/>
      <c r="EW747" s="194"/>
      <c r="EY747" s="28"/>
      <c r="EZ747" s="28"/>
      <c r="FA747" s="28"/>
      <c r="FF747" s="194"/>
      <c r="FH747" s="28"/>
      <c r="FI747" s="28"/>
      <c r="FJ747" s="28"/>
      <c r="FO747" s="194"/>
      <c r="FQ747" s="28"/>
      <c r="FR747" s="28"/>
      <c r="FS747" s="28"/>
      <c r="FX747" s="194"/>
      <c r="FZ747" s="28"/>
      <c r="GA747" s="28"/>
      <c r="GB747" s="28"/>
      <c r="GG747" s="194"/>
      <c r="GI747" s="28"/>
      <c r="GJ747" s="28"/>
      <c r="GK747" s="28"/>
      <c r="GP747" s="194"/>
      <c r="GR747" s="28"/>
      <c r="GS747" s="28"/>
      <c r="GT747" s="28"/>
      <c r="GY747" s="194"/>
      <c r="HA747" s="28"/>
      <c r="HB747" s="28"/>
      <c r="HC747" s="28"/>
      <c r="HH747" s="194"/>
      <c r="HJ747" s="28"/>
      <c r="HK747" s="28"/>
      <c r="HL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28"/>
      <c r="IJ747" s="28"/>
      <c r="IK747" s="28"/>
      <c r="IL747" s="28"/>
      <c r="IM747" s="28"/>
      <c r="IN747" s="28"/>
      <c r="IO747" s="28"/>
      <c r="IP747" s="28"/>
      <c r="IQ747" s="28"/>
      <c r="IR747" s="28"/>
      <c r="IS747" s="28"/>
      <c r="IT747" s="28"/>
      <c r="IU747" s="28"/>
      <c r="IV747" s="28"/>
    </row>
    <row r="748" spans="1:256" s="50" customFormat="1" ht="18">
      <c r="A748" s="206" t="s">
        <v>3104</v>
      </c>
      <c r="B748" s="28"/>
      <c r="C748" s="420"/>
      <c r="D748" s="418" t="s">
        <v>129</v>
      </c>
      <c r="E748" s="50">
        <f t="shared" si="2"/>
        <v>2</v>
      </c>
      <c r="F748" s="284">
        <f t="shared" si="3"/>
        <v>0</v>
      </c>
      <c r="L748" s="28"/>
      <c r="N748" s="28"/>
      <c r="R748" s="194"/>
      <c r="T748" s="28"/>
      <c r="U748" s="28"/>
      <c r="V748" s="28"/>
      <c r="AA748" s="194"/>
      <c r="AC748" s="28"/>
      <c r="AD748" s="28"/>
      <c r="AE748" s="28"/>
      <c r="AJ748" s="194"/>
      <c r="AL748" s="28"/>
      <c r="AM748" s="28"/>
      <c r="AN748" s="28"/>
      <c r="AS748" s="194"/>
      <c r="AU748" s="28"/>
      <c r="AV748" s="28"/>
      <c r="AW748" s="28"/>
      <c r="BB748" s="194"/>
      <c r="BD748" s="28"/>
      <c r="BE748" s="28"/>
      <c r="BF748" s="28"/>
      <c r="BK748" s="194"/>
      <c r="BM748" s="28"/>
      <c r="BN748" s="28"/>
      <c r="BO748" s="28"/>
      <c r="BT748" s="194"/>
      <c r="BV748" s="28"/>
      <c r="BW748" s="28"/>
      <c r="BX748" s="28"/>
      <c r="CC748" s="194"/>
      <c r="CE748" s="28"/>
      <c r="CF748" s="28"/>
      <c r="CG748" s="28"/>
      <c r="CL748" s="194"/>
      <c r="CN748" s="28"/>
      <c r="CO748" s="28"/>
      <c r="CP748" s="28"/>
      <c r="CU748" s="194"/>
      <c r="CW748" s="28"/>
      <c r="CX748" s="28"/>
      <c r="CY748" s="28"/>
      <c r="DD748" s="194"/>
      <c r="DF748" s="28"/>
      <c r="DG748" s="28"/>
      <c r="DH748" s="28"/>
      <c r="DM748" s="194"/>
      <c r="DO748" s="28"/>
      <c r="DP748" s="28"/>
      <c r="DQ748" s="28"/>
      <c r="DV748" s="194"/>
      <c r="DX748" s="28"/>
      <c r="DY748" s="28"/>
      <c r="DZ748" s="28"/>
      <c r="EE748" s="194"/>
      <c r="EG748" s="28"/>
      <c r="EH748" s="28"/>
      <c r="EI748" s="28"/>
      <c r="EN748" s="194"/>
      <c r="EP748" s="28"/>
      <c r="EQ748" s="28"/>
      <c r="ER748" s="28"/>
      <c r="EW748" s="194"/>
      <c r="EY748" s="28"/>
      <c r="EZ748" s="28"/>
      <c r="FA748" s="28"/>
      <c r="FF748" s="194"/>
      <c r="FH748" s="28"/>
      <c r="FI748" s="28"/>
      <c r="FJ748" s="28"/>
      <c r="FO748" s="194"/>
      <c r="FQ748" s="28"/>
      <c r="FR748" s="28"/>
      <c r="FS748" s="28"/>
      <c r="FX748" s="194"/>
      <c r="FZ748" s="28"/>
      <c r="GA748" s="28"/>
      <c r="GB748" s="28"/>
      <c r="GG748" s="194"/>
      <c r="GI748" s="28"/>
      <c r="GJ748" s="28"/>
      <c r="GK748" s="28"/>
      <c r="GP748" s="194"/>
      <c r="GR748" s="28"/>
      <c r="GS748" s="28"/>
      <c r="GT748" s="28"/>
      <c r="GY748" s="194"/>
      <c r="HA748" s="28"/>
      <c r="HB748" s="28"/>
      <c r="HC748" s="28"/>
      <c r="HH748" s="194"/>
      <c r="HJ748" s="28"/>
      <c r="HK748" s="28"/>
      <c r="HL748" s="28"/>
      <c r="HQ748" s="28"/>
      <c r="HR748" s="28"/>
      <c r="HS748" s="28"/>
      <c r="HT748" s="28"/>
      <c r="HU748" s="28"/>
      <c r="HV748" s="28"/>
      <c r="HW748" s="28"/>
      <c r="HX748" s="28"/>
      <c r="HY748" s="28"/>
      <c r="HZ748" s="28"/>
      <c r="IA748" s="28"/>
      <c r="IB748" s="28"/>
      <c r="IC748" s="28"/>
      <c r="ID748" s="28"/>
      <c r="IE748" s="28"/>
      <c r="IF748" s="28"/>
      <c r="IG748" s="28"/>
      <c r="IH748" s="28"/>
      <c r="II748" s="28"/>
      <c r="IJ748" s="28"/>
      <c r="IK748" s="28"/>
      <c r="IL748" s="28"/>
      <c r="IM748" s="28"/>
      <c r="IN748" s="28"/>
      <c r="IO748" s="28"/>
      <c r="IP748" s="28"/>
      <c r="IQ748" s="28"/>
      <c r="IR748" s="28"/>
      <c r="IS748" s="28"/>
      <c r="IT748" s="28"/>
      <c r="IU748" s="28"/>
      <c r="IV748" s="28"/>
    </row>
    <row r="749" spans="1:256" s="50" customFormat="1" ht="18">
      <c r="A749" s="330" t="s">
        <v>446</v>
      </c>
      <c r="B749" s="275"/>
      <c r="C749" s="275"/>
      <c r="D749" s="418" t="s">
        <v>135</v>
      </c>
      <c r="E749" s="50">
        <f t="shared" si="2"/>
        <v>18</v>
      </c>
      <c r="F749" s="284">
        <f t="shared" si="3"/>
        <v>58</v>
      </c>
      <c r="H749" s="50">
        <v>58</v>
      </c>
      <c r="L749" s="28"/>
      <c r="N749" s="28"/>
      <c r="R749" s="194"/>
      <c r="T749" s="28"/>
      <c r="U749" s="28"/>
      <c r="V749" s="28"/>
      <c r="AA749" s="194"/>
      <c r="AC749" s="28"/>
      <c r="AD749" s="28"/>
      <c r="AE749" s="28"/>
      <c r="AJ749" s="194"/>
      <c r="AL749" s="28"/>
      <c r="AM749" s="28"/>
      <c r="AN749" s="28"/>
      <c r="AS749" s="194"/>
      <c r="AU749" s="28"/>
      <c r="AV749" s="28"/>
      <c r="AW749" s="28"/>
      <c r="BB749" s="194"/>
      <c r="BD749" s="28"/>
      <c r="BE749" s="28"/>
      <c r="BF749" s="28"/>
      <c r="BK749" s="194"/>
      <c r="BM749" s="28"/>
      <c r="BN749" s="28"/>
      <c r="BO749" s="28"/>
      <c r="BT749" s="194"/>
      <c r="BV749" s="28"/>
      <c r="BW749" s="28"/>
      <c r="BX749" s="28"/>
      <c r="CC749" s="194"/>
      <c r="CE749" s="28"/>
      <c r="CF749" s="28"/>
      <c r="CG749" s="28"/>
      <c r="CL749" s="194"/>
      <c r="CN749" s="28"/>
      <c r="CO749" s="28"/>
      <c r="CP749" s="28"/>
      <c r="CU749" s="194"/>
      <c r="CW749" s="28"/>
      <c r="CX749" s="28"/>
      <c r="CY749" s="28"/>
      <c r="DD749" s="194"/>
      <c r="DF749" s="28"/>
      <c r="DG749" s="28"/>
      <c r="DH749" s="28"/>
      <c r="DM749" s="194"/>
      <c r="DO749" s="28"/>
      <c r="DP749" s="28"/>
      <c r="DQ749" s="28"/>
      <c r="DV749" s="194"/>
      <c r="DX749" s="28"/>
      <c r="DY749" s="28"/>
      <c r="DZ749" s="28"/>
      <c r="EE749" s="194"/>
      <c r="EG749" s="28"/>
      <c r="EH749" s="28"/>
      <c r="EI749" s="28"/>
      <c r="EN749" s="194"/>
      <c r="EP749" s="28"/>
      <c r="EQ749" s="28"/>
      <c r="ER749" s="28"/>
      <c r="EW749" s="194"/>
      <c r="EY749" s="28"/>
      <c r="EZ749" s="28"/>
      <c r="FA749" s="28"/>
      <c r="FF749" s="194"/>
      <c r="FH749" s="28"/>
      <c r="FI749" s="28"/>
      <c r="FJ749" s="28"/>
      <c r="FO749" s="194"/>
      <c r="FQ749" s="28"/>
      <c r="FR749" s="28"/>
      <c r="FS749" s="28"/>
      <c r="FX749" s="194"/>
      <c r="FZ749" s="28"/>
      <c r="GA749" s="28"/>
      <c r="GB749" s="28"/>
      <c r="GG749" s="194"/>
      <c r="GI749" s="28"/>
      <c r="GJ749" s="28"/>
      <c r="GK749" s="28"/>
      <c r="GP749" s="194"/>
      <c r="GR749" s="28"/>
      <c r="GS749" s="28"/>
      <c r="GT749" s="28"/>
      <c r="GY749" s="194"/>
      <c r="HA749" s="28"/>
      <c r="HB749" s="28"/>
      <c r="HC749" s="28"/>
      <c r="HH749" s="194"/>
      <c r="HJ749" s="28"/>
      <c r="HK749" s="28"/>
      <c r="HL749" s="28"/>
      <c r="HQ749" s="28"/>
      <c r="HR749" s="28"/>
      <c r="HS749" s="28"/>
      <c r="HT749" s="28"/>
      <c r="HU749" s="28"/>
      <c r="HV749" s="28"/>
      <c r="HW749" s="28"/>
      <c r="HX749" s="28"/>
      <c r="HY749" s="28"/>
      <c r="HZ749" s="28"/>
      <c r="IA749" s="28"/>
      <c r="IB749" s="28"/>
      <c r="IC749" s="28"/>
      <c r="ID749" s="28"/>
      <c r="IE749" s="28"/>
      <c r="IF749" s="28"/>
      <c r="IG749" s="28"/>
      <c r="IH749" s="28"/>
      <c r="II749" s="28"/>
      <c r="IJ749" s="28"/>
      <c r="IK749" s="28"/>
      <c r="IL749" s="28"/>
      <c r="IM749" s="28"/>
      <c r="IN749" s="28"/>
      <c r="IO749" s="28"/>
      <c r="IP749" s="28"/>
      <c r="IQ749" s="28"/>
      <c r="IR749" s="28"/>
      <c r="IS749" s="28"/>
      <c r="IT749" s="28"/>
      <c r="IU749" s="28"/>
      <c r="IV749" s="28"/>
    </row>
    <row r="750" spans="1:256" s="50" customFormat="1" ht="18.75">
      <c r="A750" s="330" t="s">
        <v>452</v>
      </c>
      <c r="B750" s="417"/>
      <c r="C750" s="417"/>
      <c r="D750" s="418" t="s">
        <v>140</v>
      </c>
      <c r="E750" s="50">
        <f t="shared" si="2"/>
        <v>35</v>
      </c>
      <c r="F750" s="284">
        <f t="shared" si="3"/>
        <v>67</v>
      </c>
      <c r="H750" s="50">
        <v>39</v>
      </c>
      <c r="I750" s="50">
        <v>28</v>
      </c>
      <c r="L750" s="28"/>
      <c r="N750" s="28"/>
      <c r="R750" s="194"/>
      <c r="T750" s="28"/>
      <c r="U750" s="28"/>
      <c r="V750" s="28"/>
      <c r="AA750" s="194"/>
      <c r="AC750" s="28"/>
      <c r="AD750" s="28"/>
      <c r="AE750" s="28"/>
      <c r="AJ750" s="194"/>
      <c r="AL750" s="28"/>
      <c r="AM750" s="28"/>
      <c r="AN750" s="28"/>
      <c r="AS750" s="194"/>
      <c r="AU750" s="28"/>
      <c r="AV750" s="28"/>
      <c r="AW750" s="28"/>
      <c r="BB750" s="194"/>
      <c r="BD750" s="28"/>
      <c r="BE750" s="28"/>
      <c r="BF750" s="28"/>
      <c r="BK750" s="194"/>
      <c r="BM750" s="28"/>
      <c r="BN750" s="28"/>
      <c r="BO750" s="28"/>
      <c r="BT750" s="194"/>
      <c r="BV750" s="28"/>
      <c r="BW750" s="28"/>
      <c r="BX750" s="28"/>
      <c r="CC750" s="194"/>
      <c r="CE750" s="28"/>
      <c r="CF750" s="28"/>
      <c r="CG750" s="28"/>
      <c r="CL750" s="194"/>
      <c r="CN750" s="28"/>
      <c r="CO750" s="28"/>
      <c r="CP750" s="28"/>
      <c r="CU750" s="194"/>
      <c r="CW750" s="28"/>
      <c r="CX750" s="28"/>
      <c r="CY750" s="28"/>
      <c r="DD750" s="194"/>
      <c r="DF750" s="28"/>
      <c r="DG750" s="28"/>
      <c r="DH750" s="28"/>
      <c r="DM750" s="194"/>
      <c r="DO750" s="28"/>
      <c r="DP750" s="28"/>
      <c r="DQ750" s="28"/>
      <c r="DV750" s="194"/>
      <c r="DX750" s="28"/>
      <c r="DY750" s="28"/>
      <c r="DZ750" s="28"/>
      <c r="EE750" s="194"/>
      <c r="EG750" s="28"/>
      <c r="EH750" s="28"/>
      <c r="EI750" s="28"/>
      <c r="EN750" s="194"/>
      <c r="EP750" s="28"/>
      <c r="EQ750" s="28"/>
      <c r="ER750" s="28"/>
      <c r="EW750" s="194"/>
      <c r="EY750" s="28"/>
      <c r="EZ750" s="28"/>
      <c r="FA750" s="28"/>
      <c r="FF750" s="194"/>
      <c r="FH750" s="28"/>
      <c r="FI750" s="28"/>
      <c r="FJ750" s="28"/>
      <c r="FO750" s="194"/>
      <c r="FQ750" s="28"/>
      <c r="FR750" s="28"/>
      <c r="FS750" s="28"/>
      <c r="FX750" s="194"/>
      <c r="FZ750" s="28"/>
      <c r="GA750" s="28"/>
      <c r="GB750" s="28"/>
      <c r="GG750" s="194"/>
      <c r="GI750" s="28"/>
      <c r="GJ750" s="28"/>
      <c r="GK750" s="28"/>
      <c r="GP750" s="194"/>
      <c r="GR750" s="28"/>
      <c r="GS750" s="28"/>
      <c r="GT750" s="28"/>
      <c r="GY750" s="194"/>
      <c r="HA750" s="28"/>
      <c r="HB750" s="28"/>
      <c r="HC750" s="28"/>
      <c r="HH750" s="194"/>
      <c r="HJ750" s="28"/>
      <c r="HK750" s="28"/>
      <c r="HL750" s="28"/>
      <c r="HQ750" s="28"/>
      <c r="HR750" s="28"/>
      <c r="HS750" s="28"/>
      <c r="HT750" s="28"/>
      <c r="HU750" s="28"/>
      <c r="HV750" s="28"/>
      <c r="HW750" s="28"/>
      <c r="HX750" s="28"/>
      <c r="HY750" s="28"/>
      <c r="HZ750" s="28"/>
      <c r="IA750" s="28"/>
      <c r="IB750" s="28"/>
      <c r="IC750" s="28"/>
      <c r="ID750" s="28"/>
      <c r="IE750" s="28"/>
      <c r="IF750" s="28"/>
      <c r="IG750" s="28"/>
      <c r="IH750" s="28"/>
      <c r="II750" s="28"/>
      <c r="IJ750" s="28"/>
      <c r="IK750" s="28"/>
      <c r="IL750" s="28"/>
      <c r="IM750" s="28"/>
      <c r="IN750" s="28"/>
      <c r="IO750" s="28"/>
      <c r="IP750" s="28"/>
      <c r="IQ750" s="28"/>
      <c r="IR750" s="28"/>
      <c r="IS750" s="28"/>
      <c r="IT750" s="28"/>
      <c r="IU750" s="28"/>
      <c r="IV750" s="28"/>
    </row>
    <row r="751" spans="1:256" s="50" customFormat="1" ht="18">
      <c r="A751" s="330" t="s">
        <v>701</v>
      </c>
      <c r="B751" s="28"/>
      <c r="C751" s="275"/>
      <c r="D751" s="418" t="s">
        <v>129</v>
      </c>
      <c r="E751" s="50">
        <f t="shared" si="2"/>
        <v>0</v>
      </c>
      <c r="F751" s="284">
        <f t="shared" si="3"/>
        <v>0</v>
      </c>
      <c r="H751" s="456"/>
      <c r="L751" s="28"/>
      <c r="N751" s="28"/>
      <c r="R751" s="194"/>
      <c r="T751" s="28"/>
      <c r="U751" s="28"/>
      <c r="V751" s="28"/>
      <c r="AA751" s="194"/>
      <c r="AC751" s="28"/>
      <c r="AD751" s="28"/>
      <c r="AE751" s="28"/>
      <c r="AJ751" s="194"/>
      <c r="AL751" s="28"/>
      <c r="AM751" s="28"/>
      <c r="AN751" s="28"/>
      <c r="AS751" s="194"/>
      <c r="AU751" s="28"/>
      <c r="AV751" s="28"/>
      <c r="AW751" s="28"/>
      <c r="BB751" s="194"/>
      <c r="BD751" s="28"/>
      <c r="BE751" s="28"/>
      <c r="BF751" s="28"/>
      <c r="BK751" s="194"/>
      <c r="BM751" s="28"/>
      <c r="BN751" s="28"/>
      <c r="BO751" s="28"/>
      <c r="BT751" s="194"/>
      <c r="BV751" s="28"/>
      <c r="BW751" s="28"/>
      <c r="BX751" s="28"/>
      <c r="CC751" s="194"/>
      <c r="CE751" s="28"/>
      <c r="CF751" s="28"/>
      <c r="CG751" s="28"/>
      <c r="CL751" s="194"/>
      <c r="CN751" s="28"/>
      <c r="CO751" s="28"/>
      <c r="CP751" s="28"/>
      <c r="CU751" s="194"/>
      <c r="CW751" s="28"/>
      <c r="CX751" s="28"/>
      <c r="CY751" s="28"/>
      <c r="DD751" s="194"/>
      <c r="DF751" s="28"/>
      <c r="DG751" s="28"/>
      <c r="DH751" s="28"/>
      <c r="DM751" s="194"/>
      <c r="DO751" s="28"/>
      <c r="DP751" s="28"/>
      <c r="DQ751" s="28"/>
      <c r="DV751" s="194"/>
      <c r="DX751" s="28"/>
      <c r="DY751" s="28"/>
      <c r="DZ751" s="28"/>
      <c r="EE751" s="194"/>
      <c r="EG751" s="28"/>
      <c r="EH751" s="28"/>
      <c r="EI751" s="28"/>
      <c r="EN751" s="194"/>
      <c r="EP751" s="28"/>
      <c r="EQ751" s="28"/>
      <c r="ER751" s="28"/>
      <c r="EW751" s="194"/>
      <c r="EY751" s="28"/>
      <c r="EZ751" s="28"/>
      <c r="FA751" s="28"/>
      <c r="FF751" s="194"/>
      <c r="FH751" s="28"/>
      <c r="FI751" s="28"/>
      <c r="FJ751" s="28"/>
      <c r="FO751" s="194"/>
      <c r="FQ751" s="28"/>
      <c r="FR751" s="28"/>
      <c r="FS751" s="28"/>
      <c r="FX751" s="194"/>
      <c r="FZ751" s="28"/>
      <c r="GA751" s="28"/>
      <c r="GB751" s="28"/>
      <c r="GG751" s="194"/>
      <c r="GI751" s="28"/>
      <c r="GJ751" s="28"/>
      <c r="GK751" s="28"/>
      <c r="GP751" s="194"/>
      <c r="GR751" s="28"/>
      <c r="GS751" s="28"/>
      <c r="GT751" s="28"/>
      <c r="GY751" s="194"/>
      <c r="HA751" s="28"/>
      <c r="HB751" s="28"/>
      <c r="HC751" s="28"/>
      <c r="HH751" s="194"/>
      <c r="HJ751" s="28"/>
      <c r="HK751" s="28"/>
      <c r="HL751" s="28"/>
      <c r="HQ751" s="28"/>
      <c r="HR751" s="28"/>
      <c r="HS751" s="28"/>
      <c r="HT751" s="28"/>
      <c r="HU751" s="28"/>
      <c r="HV751" s="28"/>
      <c r="HW751" s="28"/>
      <c r="HX751" s="28"/>
      <c r="HY751" s="28"/>
      <c r="HZ751" s="28"/>
      <c r="IA751" s="28"/>
      <c r="IB751" s="28"/>
      <c r="IC751" s="28"/>
      <c r="ID751" s="28"/>
      <c r="IE751" s="28"/>
      <c r="IF751" s="28"/>
      <c r="IG751" s="28"/>
      <c r="IH751" s="28"/>
      <c r="II751" s="28"/>
      <c r="IJ751" s="28"/>
      <c r="IK751" s="28"/>
      <c r="IL751" s="28"/>
      <c r="IM751" s="28"/>
      <c r="IN751" s="28"/>
      <c r="IO751" s="28"/>
      <c r="IP751" s="28"/>
      <c r="IQ751" s="28"/>
      <c r="IR751" s="28"/>
      <c r="IS751" s="28"/>
      <c r="IT751" s="28"/>
      <c r="IU751" s="28"/>
      <c r="IV751" s="28"/>
    </row>
    <row r="752" spans="1:256" s="50" customFormat="1" ht="18.75">
      <c r="A752" s="330" t="s">
        <v>442</v>
      </c>
      <c r="B752" s="417"/>
      <c r="C752" s="417"/>
      <c r="D752" s="418" t="s">
        <v>140</v>
      </c>
      <c r="E752" s="50">
        <f t="shared" si="2"/>
        <v>15</v>
      </c>
      <c r="F752" s="284">
        <f t="shared" si="3"/>
        <v>285</v>
      </c>
      <c r="H752" s="50">
        <v>245</v>
      </c>
      <c r="I752" s="50">
        <v>40</v>
      </c>
      <c r="L752" s="28"/>
      <c r="N752" s="28"/>
      <c r="R752" s="194"/>
      <c r="T752" s="28"/>
      <c r="U752" s="28"/>
      <c r="V752" s="28"/>
      <c r="AA752" s="194"/>
      <c r="AC752" s="28"/>
      <c r="AD752" s="28"/>
      <c r="AE752" s="28"/>
      <c r="AJ752" s="194"/>
      <c r="AL752" s="28"/>
      <c r="AM752" s="28"/>
      <c r="AN752" s="28"/>
      <c r="AS752" s="194"/>
      <c r="AU752" s="28"/>
      <c r="AV752" s="28"/>
      <c r="AW752" s="28"/>
      <c r="BB752" s="194"/>
      <c r="BD752" s="28"/>
      <c r="BE752" s="28"/>
      <c r="BF752" s="28"/>
      <c r="BK752" s="194"/>
      <c r="BM752" s="28"/>
      <c r="BN752" s="28"/>
      <c r="BO752" s="28"/>
      <c r="BT752" s="194"/>
      <c r="BV752" s="28"/>
      <c r="BW752" s="28"/>
      <c r="BX752" s="28"/>
      <c r="CC752" s="194"/>
      <c r="CE752" s="28"/>
      <c r="CF752" s="28"/>
      <c r="CG752" s="28"/>
      <c r="CL752" s="194"/>
      <c r="CN752" s="28"/>
      <c r="CO752" s="28"/>
      <c r="CP752" s="28"/>
      <c r="CU752" s="194"/>
      <c r="CW752" s="28"/>
      <c r="CX752" s="28"/>
      <c r="CY752" s="28"/>
      <c r="DD752" s="194"/>
      <c r="DF752" s="28"/>
      <c r="DG752" s="28"/>
      <c r="DH752" s="28"/>
      <c r="DM752" s="194"/>
      <c r="DO752" s="28"/>
      <c r="DP752" s="28"/>
      <c r="DQ752" s="28"/>
      <c r="DV752" s="194"/>
      <c r="DX752" s="28"/>
      <c r="DY752" s="28"/>
      <c r="DZ752" s="28"/>
      <c r="EE752" s="194"/>
      <c r="EG752" s="28"/>
      <c r="EH752" s="28"/>
      <c r="EI752" s="28"/>
      <c r="EN752" s="194"/>
      <c r="EP752" s="28"/>
      <c r="EQ752" s="28"/>
      <c r="ER752" s="28"/>
      <c r="EW752" s="194"/>
      <c r="EY752" s="28"/>
      <c r="EZ752" s="28"/>
      <c r="FA752" s="28"/>
      <c r="FF752" s="194"/>
      <c r="FH752" s="28"/>
      <c r="FI752" s="28"/>
      <c r="FJ752" s="28"/>
      <c r="FO752" s="194"/>
      <c r="FQ752" s="28"/>
      <c r="FR752" s="28"/>
      <c r="FS752" s="28"/>
      <c r="FX752" s="194"/>
      <c r="FZ752" s="28"/>
      <c r="GA752" s="28"/>
      <c r="GB752" s="28"/>
      <c r="GG752" s="194"/>
      <c r="GI752" s="28"/>
      <c r="GJ752" s="28"/>
      <c r="GK752" s="28"/>
      <c r="GP752" s="194"/>
      <c r="GR752" s="28"/>
      <c r="GS752" s="28"/>
      <c r="GT752" s="28"/>
      <c r="GY752" s="194"/>
      <c r="HA752" s="28"/>
      <c r="HB752" s="28"/>
      <c r="HC752" s="28"/>
      <c r="HH752" s="194"/>
      <c r="HJ752" s="28"/>
      <c r="HK752" s="28"/>
      <c r="HL752" s="28"/>
      <c r="HQ752" s="28"/>
      <c r="HR752" s="28"/>
      <c r="HS752" s="28"/>
      <c r="HT752" s="28"/>
      <c r="HU752" s="28"/>
      <c r="HV752" s="28"/>
      <c r="HW752" s="28"/>
      <c r="HX752" s="28"/>
      <c r="HY752" s="28"/>
      <c r="HZ752" s="28"/>
      <c r="IA752" s="28"/>
      <c r="IB752" s="28"/>
      <c r="IC752" s="28"/>
      <c r="ID752" s="28"/>
      <c r="IE752" s="28"/>
      <c r="IF752" s="28"/>
      <c r="IG752" s="28"/>
      <c r="IH752" s="28"/>
      <c r="II752" s="28"/>
      <c r="IJ752" s="28"/>
      <c r="IK752" s="28"/>
      <c r="IL752" s="28"/>
      <c r="IM752" s="28"/>
      <c r="IN752" s="28"/>
      <c r="IO752" s="28"/>
      <c r="IP752" s="28"/>
      <c r="IQ752" s="28"/>
      <c r="IR752" s="28"/>
      <c r="IS752" s="28"/>
      <c r="IT752" s="28"/>
      <c r="IU752" s="28"/>
      <c r="IV752" s="28"/>
    </row>
    <row r="753" spans="1:256" s="50" customFormat="1" ht="18">
      <c r="A753" s="206" t="s">
        <v>2655</v>
      </c>
      <c r="B753" s="28"/>
      <c r="C753" s="420"/>
      <c r="D753" s="418" t="s">
        <v>129</v>
      </c>
      <c r="E753" s="50">
        <f t="shared" si="2"/>
        <v>0</v>
      </c>
      <c r="F753" s="284">
        <f t="shared" si="3"/>
        <v>8</v>
      </c>
      <c r="H753" s="456"/>
      <c r="J753" s="50">
        <v>8</v>
      </c>
      <c r="L753" s="28"/>
      <c r="N753" s="28"/>
      <c r="R753" s="194"/>
      <c r="T753" s="28"/>
      <c r="U753" s="28"/>
      <c r="V753" s="28"/>
      <c r="AA753" s="194"/>
      <c r="AC753" s="28"/>
      <c r="AD753" s="28"/>
      <c r="AE753" s="28"/>
      <c r="AJ753" s="194"/>
      <c r="AL753" s="28"/>
      <c r="AM753" s="28"/>
      <c r="AN753" s="28"/>
      <c r="AS753" s="194"/>
      <c r="AU753" s="28"/>
      <c r="AV753" s="28"/>
      <c r="AW753" s="28"/>
      <c r="BB753" s="194"/>
      <c r="BD753" s="28"/>
      <c r="BE753" s="28"/>
      <c r="BF753" s="28"/>
      <c r="BK753" s="194"/>
      <c r="BM753" s="28"/>
      <c r="BN753" s="28"/>
      <c r="BO753" s="28"/>
      <c r="BT753" s="194"/>
      <c r="BV753" s="28"/>
      <c r="BW753" s="28"/>
      <c r="BX753" s="28"/>
      <c r="CC753" s="194"/>
      <c r="CE753" s="28"/>
      <c r="CF753" s="28"/>
      <c r="CG753" s="28"/>
      <c r="CL753" s="194"/>
      <c r="CN753" s="28"/>
      <c r="CO753" s="28"/>
      <c r="CP753" s="28"/>
      <c r="CU753" s="194"/>
      <c r="CW753" s="28"/>
      <c r="CX753" s="28"/>
      <c r="CY753" s="28"/>
      <c r="DD753" s="194"/>
      <c r="DF753" s="28"/>
      <c r="DG753" s="28"/>
      <c r="DH753" s="28"/>
      <c r="DM753" s="194"/>
      <c r="DO753" s="28"/>
      <c r="DP753" s="28"/>
      <c r="DQ753" s="28"/>
      <c r="DV753" s="194"/>
      <c r="DX753" s="28"/>
      <c r="DY753" s="28"/>
      <c r="DZ753" s="28"/>
      <c r="EE753" s="194"/>
      <c r="EG753" s="28"/>
      <c r="EH753" s="28"/>
      <c r="EI753" s="28"/>
      <c r="EN753" s="194"/>
      <c r="EP753" s="28"/>
      <c r="EQ753" s="28"/>
      <c r="ER753" s="28"/>
      <c r="EW753" s="194"/>
      <c r="EY753" s="28"/>
      <c r="EZ753" s="28"/>
      <c r="FA753" s="28"/>
      <c r="FF753" s="194"/>
      <c r="FH753" s="28"/>
      <c r="FI753" s="28"/>
      <c r="FJ753" s="28"/>
      <c r="FO753" s="194"/>
      <c r="FQ753" s="28"/>
      <c r="FR753" s="28"/>
      <c r="FS753" s="28"/>
      <c r="FX753" s="194"/>
      <c r="FZ753" s="28"/>
      <c r="GA753" s="28"/>
      <c r="GB753" s="28"/>
      <c r="GG753" s="194"/>
      <c r="GI753" s="28"/>
      <c r="GJ753" s="28"/>
      <c r="GK753" s="28"/>
      <c r="GP753" s="194"/>
      <c r="GR753" s="28"/>
      <c r="GS753" s="28"/>
      <c r="GT753" s="28"/>
      <c r="GY753" s="194"/>
      <c r="HA753" s="28"/>
      <c r="HB753" s="28"/>
      <c r="HC753" s="28"/>
      <c r="HH753" s="194"/>
      <c r="HJ753" s="28"/>
      <c r="HK753" s="28"/>
      <c r="HL753" s="28"/>
      <c r="HQ753" s="28"/>
      <c r="HR753" s="28"/>
      <c r="HS753" s="28"/>
      <c r="HT753" s="28"/>
      <c r="HU753" s="28"/>
      <c r="HV753" s="28"/>
      <c r="HW753" s="28"/>
      <c r="HX753" s="28"/>
      <c r="HY753" s="28"/>
      <c r="HZ753" s="28"/>
      <c r="IA753" s="28"/>
      <c r="IB753" s="28"/>
      <c r="IC753" s="28"/>
      <c r="ID753" s="28"/>
      <c r="IE753" s="28"/>
      <c r="IF753" s="28"/>
      <c r="IG753" s="28"/>
      <c r="IH753" s="28"/>
      <c r="II753" s="28"/>
      <c r="IJ753" s="28"/>
      <c r="IK753" s="28"/>
      <c r="IL753" s="28"/>
      <c r="IM753" s="28"/>
      <c r="IN753" s="28"/>
      <c r="IO753" s="28"/>
      <c r="IP753" s="28"/>
      <c r="IQ753" s="28"/>
      <c r="IR753" s="28"/>
      <c r="IS753" s="28"/>
      <c r="IT753" s="28"/>
      <c r="IU753" s="28"/>
      <c r="IV753" s="28"/>
    </row>
    <row r="754" spans="1:256" s="50" customFormat="1" ht="18">
      <c r="A754" s="330" t="s">
        <v>838</v>
      </c>
      <c r="B754" s="28"/>
      <c r="C754" s="275"/>
      <c r="D754" s="418" t="s">
        <v>129</v>
      </c>
      <c r="E754" s="50">
        <f t="shared" si="2"/>
        <v>0</v>
      </c>
      <c r="F754" s="284">
        <f t="shared" si="3"/>
        <v>38</v>
      </c>
      <c r="H754" s="456">
        <v>37</v>
      </c>
      <c r="J754" s="50">
        <v>1</v>
      </c>
      <c r="N754" s="28"/>
      <c r="R754" s="194"/>
      <c r="T754" s="28"/>
      <c r="U754" s="28"/>
      <c r="V754" s="28"/>
      <c r="AA754" s="194"/>
      <c r="AC754" s="28"/>
      <c r="AD754" s="28"/>
      <c r="AE754" s="28"/>
      <c r="AJ754" s="194"/>
      <c r="AL754" s="28"/>
      <c r="AM754" s="28"/>
      <c r="AN754" s="28"/>
      <c r="AS754" s="194"/>
      <c r="AU754" s="28"/>
      <c r="AV754" s="28"/>
      <c r="AW754" s="28"/>
      <c r="BB754" s="194"/>
      <c r="BD754" s="28"/>
      <c r="BE754" s="28"/>
      <c r="BF754" s="28"/>
      <c r="BK754" s="194"/>
      <c r="BM754" s="28"/>
      <c r="BN754" s="28"/>
      <c r="BO754" s="28"/>
      <c r="BT754" s="194"/>
      <c r="BV754" s="28"/>
      <c r="BW754" s="28"/>
      <c r="BX754" s="28"/>
      <c r="CC754" s="194"/>
      <c r="CE754" s="28"/>
      <c r="CF754" s="28"/>
      <c r="CG754" s="28"/>
      <c r="CL754" s="194"/>
      <c r="CN754" s="28"/>
      <c r="CO754" s="28"/>
      <c r="CP754" s="28"/>
      <c r="CU754" s="194"/>
      <c r="CW754" s="28"/>
      <c r="CX754" s="28"/>
      <c r="CY754" s="28"/>
      <c r="DD754" s="194"/>
      <c r="DF754" s="28"/>
      <c r="DG754" s="28"/>
      <c r="DH754" s="28"/>
      <c r="DM754" s="194"/>
      <c r="DO754" s="28"/>
      <c r="DP754" s="28"/>
      <c r="DQ754" s="28"/>
      <c r="DV754" s="194"/>
      <c r="DX754" s="28"/>
      <c r="DY754" s="28"/>
      <c r="DZ754" s="28"/>
      <c r="EE754" s="194"/>
      <c r="EG754" s="28"/>
      <c r="EH754" s="28"/>
      <c r="EI754" s="28"/>
      <c r="EN754" s="194"/>
      <c r="EP754" s="28"/>
      <c r="EQ754" s="28"/>
      <c r="ER754" s="28"/>
      <c r="EW754" s="194"/>
      <c r="EY754" s="28"/>
      <c r="EZ754" s="28"/>
      <c r="FA754" s="28"/>
      <c r="FF754" s="194"/>
      <c r="FH754" s="28"/>
      <c r="FI754" s="28"/>
      <c r="FJ754" s="28"/>
      <c r="FO754" s="194"/>
      <c r="FQ754" s="28"/>
      <c r="FR754" s="28"/>
      <c r="FS754" s="28"/>
      <c r="FX754" s="194"/>
      <c r="FZ754" s="28"/>
      <c r="GA754" s="28"/>
      <c r="GB754" s="28"/>
      <c r="GG754" s="194"/>
      <c r="GI754" s="28"/>
      <c r="GJ754" s="28"/>
      <c r="GK754" s="28"/>
      <c r="GP754" s="194"/>
      <c r="GR754" s="28"/>
      <c r="GS754" s="28"/>
      <c r="GT754" s="28"/>
      <c r="GY754" s="194"/>
      <c r="HA754" s="28"/>
      <c r="HB754" s="28"/>
      <c r="HC754" s="28"/>
      <c r="HH754" s="194"/>
      <c r="HJ754" s="28"/>
      <c r="HK754" s="28"/>
      <c r="HL754" s="28"/>
      <c r="HQ754" s="28"/>
      <c r="HR754" s="28"/>
      <c r="HS754" s="28"/>
      <c r="HT754" s="28"/>
      <c r="HU754" s="28"/>
      <c r="HV754" s="28"/>
      <c r="HW754" s="28"/>
      <c r="HX754" s="28"/>
      <c r="HY754" s="28"/>
      <c r="HZ754" s="28"/>
      <c r="IA754" s="28"/>
      <c r="IB754" s="28"/>
      <c r="IC754" s="28"/>
      <c r="ID754" s="28"/>
      <c r="IE754" s="28"/>
      <c r="IF754" s="28"/>
      <c r="IG754" s="28"/>
      <c r="IH754" s="28"/>
      <c r="II754" s="28"/>
      <c r="IJ754" s="28"/>
      <c r="IK754" s="28"/>
      <c r="IL754" s="28"/>
      <c r="IM754" s="28"/>
      <c r="IN754" s="28"/>
      <c r="IO754" s="28"/>
      <c r="IP754" s="28"/>
      <c r="IQ754" s="28"/>
      <c r="IR754" s="28"/>
      <c r="IS754" s="28"/>
      <c r="IT754" s="28"/>
      <c r="IU754" s="28"/>
      <c r="IV754" s="28"/>
    </row>
    <row r="755" spans="1:256" s="50" customFormat="1" ht="18">
      <c r="A755" s="330" t="s">
        <v>1001</v>
      </c>
      <c r="B755" s="28"/>
      <c r="C755" s="275"/>
      <c r="D755" s="418" t="s">
        <v>129</v>
      </c>
      <c r="E755" s="50">
        <f t="shared" si="2"/>
        <v>0</v>
      </c>
      <c r="F755" s="284">
        <f t="shared" si="3"/>
        <v>0</v>
      </c>
      <c r="H755" s="456"/>
      <c r="L755" s="28"/>
      <c r="N755" s="28"/>
      <c r="R755" s="194"/>
      <c r="T755" s="28"/>
      <c r="U755" s="28"/>
      <c r="V755" s="28"/>
      <c r="AA755" s="194"/>
      <c r="AC755" s="28"/>
      <c r="AD755" s="28"/>
      <c r="AE755" s="28"/>
      <c r="AJ755" s="194"/>
      <c r="AL755" s="28"/>
      <c r="AM755" s="28"/>
      <c r="AN755" s="28"/>
      <c r="AS755" s="194"/>
      <c r="AU755" s="28"/>
      <c r="AV755" s="28"/>
      <c r="AW755" s="28"/>
      <c r="BB755" s="194"/>
      <c r="BD755" s="28"/>
      <c r="BE755" s="28"/>
      <c r="BF755" s="28"/>
      <c r="BK755" s="194"/>
      <c r="BM755" s="28"/>
      <c r="BN755" s="28"/>
      <c r="BO755" s="28"/>
      <c r="BT755" s="194"/>
      <c r="BV755" s="28"/>
      <c r="BW755" s="28"/>
      <c r="BX755" s="28"/>
      <c r="CC755" s="194"/>
      <c r="CE755" s="28"/>
      <c r="CF755" s="28"/>
      <c r="CG755" s="28"/>
      <c r="CL755" s="194"/>
      <c r="CN755" s="28"/>
      <c r="CO755" s="28"/>
      <c r="CP755" s="28"/>
      <c r="CU755" s="194"/>
      <c r="CW755" s="28"/>
      <c r="CX755" s="28"/>
      <c r="CY755" s="28"/>
      <c r="DD755" s="194"/>
      <c r="DF755" s="28"/>
      <c r="DG755" s="28"/>
      <c r="DH755" s="28"/>
      <c r="DM755" s="194"/>
      <c r="DO755" s="28"/>
      <c r="DP755" s="28"/>
      <c r="DQ755" s="28"/>
      <c r="DV755" s="194"/>
      <c r="DX755" s="28"/>
      <c r="DY755" s="28"/>
      <c r="DZ755" s="28"/>
      <c r="EE755" s="194"/>
      <c r="EG755" s="28"/>
      <c r="EH755" s="28"/>
      <c r="EI755" s="28"/>
      <c r="EN755" s="194"/>
      <c r="EP755" s="28"/>
      <c r="EQ755" s="28"/>
      <c r="ER755" s="28"/>
      <c r="EW755" s="194"/>
      <c r="EY755" s="28"/>
      <c r="EZ755" s="28"/>
      <c r="FA755" s="28"/>
      <c r="FF755" s="194"/>
      <c r="FH755" s="28"/>
      <c r="FI755" s="28"/>
      <c r="FJ755" s="28"/>
      <c r="FO755" s="194"/>
      <c r="FQ755" s="28"/>
      <c r="FR755" s="28"/>
      <c r="FS755" s="28"/>
      <c r="FX755" s="194"/>
      <c r="FZ755" s="28"/>
      <c r="GA755" s="28"/>
      <c r="GB755" s="28"/>
      <c r="GG755" s="194"/>
      <c r="GI755" s="28"/>
      <c r="GJ755" s="28"/>
      <c r="GK755" s="28"/>
      <c r="GP755" s="194"/>
      <c r="GR755" s="28"/>
      <c r="GS755" s="28"/>
      <c r="GT755" s="28"/>
      <c r="GY755" s="194"/>
      <c r="HA755" s="28"/>
      <c r="HB755" s="28"/>
      <c r="HC755" s="28"/>
      <c r="HH755" s="194"/>
      <c r="HJ755" s="28"/>
      <c r="HK755" s="28"/>
      <c r="HL755" s="28"/>
      <c r="HQ755" s="28"/>
      <c r="HR755" s="28"/>
      <c r="HS755" s="28"/>
      <c r="HT755" s="28"/>
      <c r="HU755" s="28"/>
      <c r="HV755" s="28"/>
      <c r="HW755" s="28"/>
      <c r="HX755" s="28"/>
      <c r="HY755" s="28"/>
      <c r="HZ755" s="28"/>
      <c r="IA755" s="28"/>
      <c r="IB755" s="28"/>
      <c r="IC755" s="28"/>
      <c r="ID755" s="28"/>
      <c r="IE755" s="28"/>
      <c r="IF755" s="28"/>
      <c r="IG755" s="28"/>
      <c r="IH755" s="28"/>
      <c r="II755" s="28"/>
      <c r="IJ755" s="28"/>
      <c r="IK755" s="28"/>
      <c r="IL755" s="28"/>
      <c r="IM755" s="28"/>
      <c r="IN755" s="28"/>
      <c r="IO755" s="28"/>
      <c r="IP755" s="28"/>
      <c r="IQ755" s="28"/>
      <c r="IR755" s="28"/>
      <c r="IS755" s="28"/>
      <c r="IT755" s="28"/>
      <c r="IU755" s="28"/>
      <c r="IV755" s="28"/>
    </row>
    <row r="756" spans="1:256" s="50" customFormat="1" ht="18.75">
      <c r="A756" s="330" t="s">
        <v>2074</v>
      </c>
      <c r="B756" s="417"/>
      <c r="C756" s="417"/>
      <c r="D756" s="1" t="s">
        <v>131</v>
      </c>
      <c r="E756" s="50">
        <f t="shared" si="2"/>
        <v>4</v>
      </c>
      <c r="F756" s="284">
        <f t="shared" si="3"/>
        <v>43</v>
      </c>
      <c r="H756" s="456">
        <v>33</v>
      </c>
      <c r="J756" s="50">
        <v>10</v>
      </c>
      <c r="L756" s="28"/>
      <c r="N756" s="28"/>
      <c r="R756" s="194"/>
      <c r="T756" s="28"/>
      <c r="U756" s="28"/>
      <c r="V756" s="28"/>
      <c r="AA756" s="194"/>
      <c r="AC756" s="28"/>
      <c r="AD756" s="28"/>
      <c r="AE756" s="28"/>
      <c r="AJ756" s="194"/>
      <c r="AL756" s="28"/>
      <c r="AM756" s="28"/>
      <c r="AN756" s="28"/>
      <c r="AS756" s="194"/>
      <c r="AU756" s="28"/>
      <c r="AV756" s="28"/>
      <c r="AW756" s="28"/>
      <c r="BB756" s="194"/>
      <c r="BD756" s="28"/>
      <c r="BE756" s="28"/>
      <c r="BF756" s="28"/>
      <c r="BK756" s="194"/>
      <c r="BM756" s="28"/>
      <c r="BN756" s="28"/>
      <c r="BO756" s="28"/>
      <c r="BT756" s="194"/>
      <c r="BV756" s="28"/>
      <c r="BW756" s="28"/>
      <c r="BX756" s="28"/>
      <c r="CC756" s="194"/>
      <c r="CE756" s="28"/>
      <c r="CF756" s="28"/>
      <c r="CG756" s="28"/>
      <c r="CL756" s="194"/>
      <c r="CN756" s="28"/>
      <c r="CO756" s="28"/>
      <c r="CP756" s="28"/>
      <c r="CU756" s="194"/>
      <c r="CW756" s="28"/>
      <c r="CX756" s="28"/>
      <c r="CY756" s="28"/>
      <c r="DD756" s="194"/>
      <c r="DF756" s="28"/>
      <c r="DG756" s="28"/>
      <c r="DH756" s="28"/>
      <c r="DM756" s="194"/>
      <c r="DO756" s="28"/>
      <c r="DP756" s="28"/>
      <c r="DQ756" s="28"/>
      <c r="DV756" s="194"/>
      <c r="DX756" s="28"/>
      <c r="DY756" s="28"/>
      <c r="DZ756" s="28"/>
      <c r="EE756" s="194"/>
      <c r="EG756" s="28"/>
      <c r="EH756" s="28"/>
      <c r="EI756" s="28"/>
      <c r="EN756" s="194"/>
      <c r="EP756" s="28"/>
      <c r="EQ756" s="28"/>
      <c r="ER756" s="28"/>
      <c r="EW756" s="194"/>
      <c r="EY756" s="28"/>
      <c r="EZ756" s="28"/>
      <c r="FA756" s="28"/>
      <c r="FF756" s="194"/>
      <c r="FH756" s="28"/>
      <c r="FI756" s="28"/>
      <c r="FJ756" s="28"/>
      <c r="FO756" s="194"/>
      <c r="FQ756" s="28"/>
      <c r="FR756" s="28"/>
      <c r="FS756" s="28"/>
      <c r="FX756" s="194"/>
      <c r="FZ756" s="28"/>
      <c r="GA756" s="28"/>
      <c r="GB756" s="28"/>
      <c r="GG756" s="194"/>
      <c r="GI756" s="28"/>
      <c r="GJ756" s="28"/>
      <c r="GK756" s="28"/>
      <c r="GP756" s="194"/>
      <c r="GR756" s="28"/>
      <c r="GS756" s="28"/>
      <c r="GT756" s="28"/>
      <c r="GY756" s="194"/>
      <c r="HA756" s="28"/>
      <c r="HB756" s="28"/>
      <c r="HC756" s="28"/>
      <c r="HH756" s="194"/>
      <c r="HJ756" s="28"/>
      <c r="HK756" s="28"/>
      <c r="HL756" s="28"/>
      <c r="HQ756" s="28"/>
      <c r="HR756" s="28"/>
      <c r="HS756" s="28"/>
      <c r="HT756" s="28"/>
      <c r="HU756" s="28"/>
      <c r="HV756" s="28"/>
      <c r="HW756" s="28"/>
      <c r="HX756" s="28"/>
      <c r="HY756" s="28"/>
      <c r="HZ756" s="28"/>
      <c r="IA756" s="28"/>
      <c r="IB756" s="28"/>
      <c r="IC756" s="28"/>
      <c r="ID756" s="28"/>
      <c r="IE756" s="28"/>
      <c r="IF756" s="28"/>
      <c r="IG756" s="28"/>
      <c r="IH756" s="28"/>
      <c r="II756" s="28"/>
      <c r="IJ756" s="28"/>
      <c r="IK756" s="28"/>
      <c r="IL756" s="28"/>
      <c r="IM756" s="28"/>
      <c r="IN756" s="28"/>
      <c r="IO756" s="28"/>
      <c r="IP756" s="28"/>
      <c r="IQ756" s="28"/>
      <c r="IR756" s="28"/>
      <c r="IS756" s="28"/>
      <c r="IT756" s="28"/>
      <c r="IU756" s="28"/>
      <c r="IV756" s="28"/>
    </row>
    <row r="757" spans="1:256" s="50" customFormat="1" ht="18">
      <c r="A757" s="330" t="s">
        <v>894</v>
      </c>
      <c r="B757" s="28"/>
      <c r="C757" s="420"/>
      <c r="D757" s="418" t="s">
        <v>129</v>
      </c>
      <c r="E757" s="50">
        <f t="shared" si="2"/>
        <v>0</v>
      </c>
      <c r="F757" s="284">
        <f t="shared" si="3"/>
        <v>38</v>
      </c>
      <c r="G757" s="50">
        <v>14</v>
      </c>
      <c r="H757" s="50">
        <v>24</v>
      </c>
      <c r="L757" s="28"/>
      <c r="N757" s="28"/>
      <c r="R757" s="194"/>
      <c r="T757" s="28"/>
      <c r="U757" s="28"/>
      <c r="V757" s="28"/>
      <c r="AA757" s="194"/>
      <c r="AC757" s="28"/>
      <c r="AD757" s="28"/>
      <c r="AE757" s="28"/>
      <c r="AJ757" s="194"/>
      <c r="AL757" s="28"/>
      <c r="AM757" s="28"/>
      <c r="AN757" s="28"/>
      <c r="AS757" s="194"/>
      <c r="AU757" s="28"/>
      <c r="AV757" s="28"/>
      <c r="AW757" s="28"/>
      <c r="BB757" s="194"/>
      <c r="BD757" s="28"/>
      <c r="BE757" s="28"/>
      <c r="BF757" s="28"/>
      <c r="BK757" s="194"/>
      <c r="BM757" s="28"/>
      <c r="BN757" s="28"/>
      <c r="BO757" s="28"/>
      <c r="BT757" s="194"/>
      <c r="BV757" s="28"/>
      <c r="BW757" s="28"/>
      <c r="BX757" s="28"/>
      <c r="CC757" s="194"/>
      <c r="CE757" s="28"/>
      <c r="CF757" s="28"/>
      <c r="CG757" s="28"/>
      <c r="CL757" s="194"/>
      <c r="CN757" s="28"/>
      <c r="CO757" s="28"/>
      <c r="CP757" s="28"/>
      <c r="CU757" s="194"/>
      <c r="CW757" s="28"/>
      <c r="CX757" s="28"/>
      <c r="CY757" s="28"/>
      <c r="DD757" s="194"/>
      <c r="DF757" s="28"/>
      <c r="DG757" s="28"/>
      <c r="DH757" s="28"/>
      <c r="DM757" s="194"/>
      <c r="DO757" s="28"/>
      <c r="DP757" s="28"/>
      <c r="DQ757" s="28"/>
      <c r="DV757" s="194"/>
      <c r="DX757" s="28"/>
      <c r="DY757" s="28"/>
      <c r="DZ757" s="28"/>
      <c r="EE757" s="194"/>
      <c r="EG757" s="28"/>
      <c r="EH757" s="28"/>
      <c r="EI757" s="28"/>
      <c r="EN757" s="194"/>
      <c r="EP757" s="28"/>
      <c r="EQ757" s="28"/>
      <c r="ER757" s="28"/>
      <c r="EW757" s="194"/>
      <c r="EY757" s="28"/>
      <c r="EZ757" s="28"/>
      <c r="FA757" s="28"/>
      <c r="FF757" s="194"/>
      <c r="FH757" s="28"/>
      <c r="FI757" s="28"/>
      <c r="FJ757" s="28"/>
      <c r="FO757" s="194"/>
      <c r="FQ757" s="28"/>
      <c r="FR757" s="28"/>
      <c r="FS757" s="28"/>
      <c r="FX757" s="194"/>
      <c r="FZ757" s="28"/>
      <c r="GA757" s="28"/>
      <c r="GB757" s="28"/>
      <c r="GG757" s="194"/>
      <c r="GI757" s="28"/>
      <c r="GJ757" s="28"/>
      <c r="GK757" s="28"/>
      <c r="GP757" s="194"/>
      <c r="GR757" s="28"/>
      <c r="GS757" s="28"/>
      <c r="GT757" s="28"/>
      <c r="GY757" s="194"/>
      <c r="HA757" s="28"/>
      <c r="HB757" s="28"/>
      <c r="HC757" s="28"/>
      <c r="HH757" s="194"/>
      <c r="HJ757" s="28"/>
      <c r="HK757" s="28"/>
      <c r="HL757" s="28"/>
      <c r="HQ757" s="28"/>
      <c r="HR757" s="28"/>
      <c r="HS757" s="28"/>
      <c r="HT757" s="28"/>
      <c r="HU757" s="28"/>
      <c r="HV757" s="28"/>
      <c r="HW757" s="28"/>
      <c r="HX757" s="28"/>
      <c r="HY757" s="28"/>
      <c r="HZ757" s="28"/>
      <c r="IA757" s="28"/>
      <c r="IB757" s="28"/>
      <c r="IC757" s="28"/>
      <c r="ID757" s="28"/>
      <c r="IE757" s="28"/>
      <c r="IF757" s="28"/>
      <c r="IG757" s="28"/>
      <c r="IH757" s="28"/>
      <c r="II757" s="28"/>
      <c r="IJ757" s="28"/>
      <c r="IK757" s="28"/>
      <c r="IL757" s="28"/>
      <c r="IM757" s="28"/>
      <c r="IN757" s="28"/>
      <c r="IO757" s="28"/>
      <c r="IP757" s="28"/>
      <c r="IQ757" s="28"/>
      <c r="IR757" s="28"/>
      <c r="IS757" s="28"/>
      <c r="IT757" s="28"/>
      <c r="IU757" s="28"/>
      <c r="IV757" s="28"/>
    </row>
    <row r="758" spans="1:256" s="50" customFormat="1" ht="18">
      <c r="A758" s="206" t="s">
        <v>2326</v>
      </c>
      <c r="B758" s="28"/>
      <c r="C758" s="275"/>
      <c r="D758" s="418" t="s">
        <v>129</v>
      </c>
      <c r="E758" s="50">
        <f t="shared" si="2"/>
        <v>0</v>
      </c>
      <c r="F758" s="284">
        <f t="shared" si="3"/>
        <v>0</v>
      </c>
      <c r="N758" s="28"/>
      <c r="R758" s="194"/>
      <c r="T758" s="28"/>
      <c r="U758" s="28"/>
      <c r="V758" s="28"/>
      <c r="AA758" s="194"/>
      <c r="AC758" s="28"/>
      <c r="AD758" s="28"/>
      <c r="AE758" s="28"/>
      <c r="AJ758" s="194"/>
      <c r="AL758" s="28"/>
      <c r="AM758" s="28"/>
      <c r="AN758" s="28"/>
      <c r="AS758" s="194"/>
      <c r="AU758" s="28"/>
      <c r="AV758" s="28"/>
      <c r="AW758" s="28"/>
      <c r="BB758" s="194"/>
      <c r="BD758" s="28"/>
      <c r="BE758" s="28"/>
      <c r="BF758" s="28"/>
      <c r="BK758" s="194"/>
      <c r="BM758" s="28"/>
      <c r="BN758" s="28"/>
      <c r="BO758" s="28"/>
      <c r="BT758" s="194"/>
      <c r="BV758" s="28"/>
      <c r="BW758" s="28"/>
      <c r="BX758" s="28"/>
      <c r="CC758" s="194"/>
      <c r="CE758" s="28"/>
      <c r="CF758" s="28"/>
      <c r="CG758" s="28"/>
      <c r="CL758" s="194"/>
      <c r="CN758" s="28"/>
      <c r="CO758" s="28"/>
      <c r="CP758" s="28"/>
      <c r="CU758" s="194"/>
      <c r="CW758" s="28"/>
      <c r="CX758" s="28"/>
      <c r="CY758" s="28"/>
      <c r="DD758" s="194"/>
      <c r="DF758" s="28"/>
      <c r="DG758" s="28"/>
      <c r="DH758" s="28"/>
      <c r="DM758" s="194"/>
      <c r="DO758" s="28"/>
      <c r="DP758" s="28"/>
      <c r="DQ758" s="28"/>
      <c r="DV758" s="194"/>
      <c r="DX758" s="28"/>
      <c r="DY758" s="28"/>
      <c r="DZ758" s="28"/>
      <c r="EE758" s="194"/>
      <c r="EG758" s="28"/>
      <c r="EH758" s="28"/>
      <c r="EI758" s="28"/>
      <c r="EN758" s="194"/>
      <c r="EP758" s="28"/>
      <c r="EQ758" s="28"/>
      <c r="ER758" s="28"/>
      <c r="EW758" s="194"/>
      <c r="EY758" s="28"/>
      <c r="EZ758" s="28"/>
      <c r="FA758" s="28"/>
      <c r="FF758" s="194"/>
      <c r="FH758" s="28"/>
      <c r="FI758" s="28"/>
      <c r="FJ758" s="28"/>
      <c r="FO758" s="194"/>
      <c r="FQ758" s="28"/>
      <c r="FR758" s="28"/>
      <c r="FS758" s="28"/>
      <c r="FX758" s="194"/>
      <c r="FZ758" s="28"/>
      <c r="GA758" s="28"/>
      <c r="GB758" s="28"/>
      <c r="GG758" s="194"/>
      <c r="GI758" s="28"/>
      <c r="GJ758" s="28"/>
      <c r="GK758" s="28"/>
      <c r="GP758" s="194"/>
      <c r="GR758" s="28"/>
      <c r="GS758" s="28"/>
      <c r="GT758" s="28"/>
      <c r="GY758" s="194"/>
      <c r="HA758" s="28"/>
      <c r="HB758" s="28"/>
      <c r="HC758" s="28"/>
      <c r="HH758" s="194"/>
      <c r="HJ758" s="28"/>
      <c r="HK758" s="28"/>
      <c r="HL758" s="28"/>
      <c r="HQ758" s="28"/>
      <c r="HR758" s="28"/>
      <c r="HS758" s="28"/>
      <c r="HT758" s="28"/>
      <c r="HU758" s="28"/>
      <c r="HV758" s="28"/>
      <c r="HW758" s="28"/>
      <c r="HX758" s="28"/>
      <c r="HY758" s="28"/>
      <c r="HZ758" s="28"/>
      <c r="IA758" s="28"/>
      <c r="IB758" s="28"/>
      <c r="IC758" s="28"/>
      <c r="ID758" s="28"/>
      <c r="IE758" s="28"/>
      <c r="IF758" s="28"/>
      <c r="IG758" s="28"/>
      <c r="IH758" s="28"/>
      <c r="II758" s="28"/>
      <c r="IJ758" s="28"/>
      <c r="IK758" s="28"/>
      <c r="IL758" s="28"/>
      <c r="IM758" s="28"/>
      <c r="IN758" s="28"/>
      <c r="IO758" s="28"/>
      <c r="IP758" s="28"/>
      <c r="IQ758" s="28"/>
      <c r="IR758" s="28"/>
      <c r="IS758" s="28"/>
      <c r="IT758" s="28"/>
      <c r="IU758" s="28"/>
      <c r="IV758" s="28"/>
    </row>
    <row r="759" spans="1:256" s="50" customFormat="1" ht="18.75">
      <c r="A759" s="330" t="s">
        <v>821</v>
      </c>
      <c r="B759" s="417"/>
      <c r="C759" s="417"/>
      <c r="D759" s="418" t="s">
        <v>136</v>
      </c>
      <c r="E759" s="50">
        <f t="shared" si="2"/>
        <v>15</v>
      </c>
      <c r="F759" s="284">
        <f t="shared" si="3"/>
        <v>66</v>
      </c>
      <c r="G759" s="50">
        <v>20</v>
      </c>
      <c r="H759" s="50">
        <v>46</v>
      </c>
      <c r="N759" s="28"/>
      <c r="R759" s="194"/>
      <c r="T759" s="28"/>
      <c r="U759" s="28"/>
      <c r="V759" s="28"/>
      <c r="AA759" s="194"/>
      <c r="AC759" s="28"/>
      <c r="AD759" s="28"/>
      <c r="AE759" s="28"/>
      <c r="AJ759" s="194"/>
      <c r="AL759" s="28"/>
      <c r="AM759" s="28"/>
      <c r="AN759" s="28"/>
      <c r="AS759" s="194"/>
      <c r="AU759" s="28"/>
      <c r="AV759" s="28"/>
      <c r="AW759" s="28"/>
      <c r="BB759" s="194"/>
      <c r="BD759" s="28"/>
      <c r="BE759" s="28"/>
      <c r="BF759" s="28"/>
      <c r="BK759" s="194"/>
      <c r="BM759" s="28"/>
      <c r="BN759" s="28"/>
      <c r="BO759" s="28"/>
      <c r="BT759" s="194"/>
      <c r="BV759" s="28"/>
      <c r="BW759" s="28"/>
      <c r="BX759" s="28"/>
      <c r="CC759" s="194"/>
      <c r="CE759" s="28"/>
      <c r="CF759" s="28"/>
      <c r="CG759" s="28"/>
      <c r="CL759" s="194"/>
      <c r="CN759" s="28"/>
      <c r="CO759" s="28"/>
      <c r="CP759" s="28"/>
      <c r="CU759" s="194"/>
      <c r="CW759" s="28"/>
      <c r="CX759" s="28"/>
      <c r="CY759" s="28"/>
      <c r="DD759" s="194"/>
      <c r="DF759" s="28"/>
      <c r="DG759" s="28"/>
      <c r="DH759" s="28"/>
      <c r="DM759" s="194"/>
      <c r="DO759" s="28"/>
      <c r="DP759" s="28"/>
      <c r="DQ759" s="28"/>
      <c r="DV759" s="194"/>
      <c r="DX759" s="28"/>
      <c r="DY759" s="28"/>
      <c r="DZ759" s="28"/>
      <c r="EE759" s="194"/>
      <c r="EG759" s="28"/>
      <c r="EH759" s="28"/>
      <c r="EI759" s="28"/>
      <c r="EN759" s="194"/>
      <c r="EP759" s="28"/>
      <c r="EQ759" s="28"/>
      <c r="ER759" s="28"/>
      <c r="EW759" s="194"/>
      <c r="EY759" s="28"/>
      <c r="EZ759" s="28"/>
      <c r="FA759" s="28"/>
      <c r="FF759" s="194"/>
      <c r="FH759" s="28"/>
      <c r="FI759" s="28"/>
      <c r="FJ759" s="28"/>
      <c r="FO759" s="194"/>
      <c r="FQ759" s="28"/>
      <c r="FR759" s="28"/>
      <c r="FS759" s="28"/>
      <c r="FX759" s="194"/>
      <c r="FZ759" s="28"/>
      <c r="GA759" s="28"/>
      <c r="GB759" s="28"/>
      <c r="GG759" s="194"/>
      <c r="GI759" s="28"/>
      <c r="GJ759" s="28"/>
      <c r="GK759" s="28"/>
      <c r="GP759" s="194"/>
      <c r="GR759" s="28"/>
      <c r="GS759" s="28"/>
      <c r="GT759" s="28"/>
      <c r="GY759" s="194"/>
      <c r="HA759" s="28"/>
      <c r="HB759" s="28"/>
      <c r="HC759" s="28"/>
      <c r="HH759" s="194"/>
      <c r="HJ759" s="28"/>
      <c r="HK759" s="28"/>
      <c r="HL759" s="28"/>
      <c r="HQ759" s="28"/>
      <c r="HR759" s="28"/>
      <c r="HS759" s="28"/>
      <c r="HT759" s="28"/>
      <c r="HU759" s="28"/>
      <c r="HV759" s="28"/>
      <c r="HW759" s="28"/>
      <c r="HX759" s="28"/>
      <c r="HY759" s="28"/>
      <c r="HZ759" s="28"/>
      <c r="IA759" s="28"/>
      <c r="IB759" s="28"/>
      <c r="IC759" s="28"/>
      <c r="ID759" s="28"/>
      <c r="IE759" s="28"/>
      <c r="IF759" s="28"/>
      <c r="IG759" s="28"/>
      <c r="IH759" s="28"/>
      <c r="II759" s="28"/>
      <c r="IJ759" s="28"/>
      <c r="IK759" s="28"/>
      <c r="IL759" s="28"/>
      <c r="IM759" s="28"/>
      <c r="IN759" s="28"/>
      <c r="IO759" s="28"/>
      <c r="IP759" s="28"/>
      <c r="IQ759" s="28"/>
      <c r="IR759" s="28"/>
      <c r="IS759" s="28"/>
      <c r="IT759" s="28"/>
      <c r="IU759" s="28"/>
      <c r="IV759" s="28"/>
    </row>
    <row r="760" spans="1:256" s="50" customFormat="1" ht="18">
      <c r="A760" s="206" t="s">
        <v>3129</v>
      </c>
      <c r="B760" s="28"/>
      <c r="C760" s="275"/>
      <c r="D760" s="418" t="s">
        <v>129</v>
      </c>
      <c r="E760" s="50">
        <f t="shared" si="2"/>
        <v>0</v>
      </c>
      <c r="F760" s="284">
        <f t="shared" si="3"/>
        <v>8</v>
      </c>
      <c r="J760" s="50">
        <v>8</v>
      </c>
      <c r="L760" s="28"/>
      <c r="N760" s="28"/>
      <c r="R760" s="194"/>
      <c r="T760" s="28"/>
      <c r="U760" s="28"/>
      <c r="V760" s="28"/>
      <c r="AA760" s="194"/>
      <c r="AC760" s="28"/>
      <c r="AD760" s="28"/>
      <c r="AE760" s="28"/>
      <c r="AJ760" s="194"/>
      <c r="AL760" s="28"/>
      <c r="AM760" s="28"/>
      <c r="AN760" s="28"/>
      <c r="AS760" s="194"/>
      <c r="AU760" s="28"/>
      <c r="AV760" s="28"/>
      <c r="AW760" s="28"/>
      <c r="BB760" s="194"/>
      <c r="BD760" s="28"/>
      <c r="BE760" s="28"/>
      <c r="BF760" s="28"/>
      <c r="BK760" s="194"/>
      <c r="BM760" s="28"/>
      <c r="BN760" s="28"/>
      <c r="BO760" s="28"/>
      <c r="BT760" s="194"/>
      <c r="BV760" s="28"/>
      <c r="BW760" s="28"/>
      <c r="BX760" s="28"/>
      <c r="CC760" s="194"/>
      <c r="CE760" s="28"/>
      <c r="CF760" s="28"/>
      <c r="CG760" s="28"/>
      <c r="CL760" s="194"/>
      <c r="CN760" s="28"/>
      <c r="CO760" s="28"/>
      <c r="CP760" s="28"/>
      <c r="CU760" s="194"/>
      <c r="CW760" s="28"/>
      <c r="CX760" s="28"/>
      <c r="CY760" s="28"/>
      <c r="DD760" s="194"/>
      <c r="DF760" s="28"/>
      <c r="DG760" s="28"/>
      <c r="DH760" s="28"/>
      <c r="DM760" s="194"/>
      <c r="DO760" s="28"/>
      <c r="DP760" s="28"/>
      <c r="DQ760" s="28"/>
      <c r="DV760" s="194"/>
      <c r="DX760" s="28"/>
      <c r="DY760" s="28"/>
      <c r="DZ760" s="28"/>
      <c r="EE760" s="194"/>
      <c r="EG760" s="28"/>
      <c r="EH760" s="28"/>
      <c r="EI760" s="28"/>
      <c r="EN760" s="194"/>
      <c r="EP760" s="28"/>
      <c r="EQ760" s="28"/>
      <c r="ER760" s="28"/>
      <c r="EW760" s="194"/>
      <c r="EY760" s="28"/>
      <c r="EZ760" s="28"/>
      <c r="FA760" s="28"/>
      <c r="FF760" s="194"/>
      <c r="FH760" s="28"/>
      <c r="FI760" s="28"/>
      <c r="FJ760" s="28"/>
      <c r="FO760" s="194"/>
      <c r="FQ760" s="28"/>
      <c r="FR760" s="28"/>
      <c r="FS760" s="28"/>
      <c r="FX760" s="194"/>
      <c r="FZ760" s="28"/>
      <c r="GA760" s="28"/>
      <c r="GB760" s="28"/>
      <c r="GG760" s="194"/>
      <c r="GI760" s="28"/>
      <c r="GJ760" s="28"/>
      <c r="GK760" s="28"/>
      <c r="GP760" s="194"/>
      <c r="GR760" s="28"/>
      <c r="GS760" s="28"/>
      <c r="GT760" s="28"/>
      <c r="GY760" s="194"/>
      <c r="HA760" s="28"/>
      <c r="HB760" s="28"/>
      <c r="HC760" s="28"/>
      <c r="HH760" s="194"/>
      <c r="HJ760" s="28"/>
      <c r="HK760" s="28"/>
      <c r="HL760" s="28"/>
      <c r="HQ760" s="28"/>
      <c r="HR760" s="28"/>
      <c r="HS760" s="28"/>
      <c r="HT760" s="28"/>
      <c r="HU760" s="28"/>
      <c r="HV760" s="28"/>
      <c r="HW760" s="28"/>
      <c r="HX760" s="28"/>
      <c r="HY760" s="28"/>
      <c r="HZ760" s="28"/>
      <c r="IA760" s="28"/>
      <c r="IB760" s="28"/>
      <c r="IC760" s="28"/>
      <c r="ID760" s="28"/>
      <c r="IE760" s="28"/>
      <c r="IF760" s="28"/>
      <c r="IG760" s="28"/>
      <c r="IH760" s="28"/>
      <c r="II760" s="28"/>
      <c r="IJ760" s="28"/>
      <c r="IK760" s="28"/>
      <c r="IL760" s="28"/>
      <c r="IM760" s="28"/>
      <c r="IN760" s="28"/>
      <c r="IO760" s="28"/>
      <c r="IP760" s="28"/>
      <c r="IQ760" s="28"/>
      <c r="IR760" s="28"/>
      <c r="IS760" s="28"/>
      <c r="IT760" s="28"/>
      <c r="IU760" s="28"/>
      <c r="IV760" s="28"/>
    </row>
    <row r="761" spans="1:256" s="50" customFormat="1" ht="18">
      <c r="A761" s="330" t="s">
        <v>1446</v>
      </c>
      <c r="B761" s="420"/>
      <c r="C761" s="420"/>
      <c r="D761" s="418" t="s">
        <v>132</v>
      </c>
      <c r="E761" s="50">
        <f t="shared" si="2"/>
        <v>1</v>
      </c>
      <c r="F761" s="284">
        <f t="shared" si="3"/>
        <v>55</v>
      </c>
      <c r="H761" s="50">
        <v>50</v>
      </c>
      <c r="I761" s="50">
        <v>5</v>
      </c>
      <c r="L761" s="28"/>
      <c r="N761" s="28"/>
      <c r="R761" s="194"/>
      <c r="T761" s="28"/>
      <c r="U761" s="28"/>
      <c r="V761" s="28"/>
      <c r="AA761" s="194"/>
      <c r="AC761" s="28"/>
      <c r="AD761" s="28"/>
      <c r="AE761" s="28"/>
      <c r="AJ761" s="194"/>
      <c r="AL761" s="28"/>
      <c r="AM761" s="28"/>
      <c r="AN761" s="28"/>
      <c r="AS761" s="194"/>
      <c r="AU761" s="28"/>
      <c r="AV761" s="28"/>
      <c r="AW761" s="28"/>
      <c r="BB761" s="194"/>
      <c r="BD761" s="28"/>
      <c r="BE761" s="28"/>
      <c r="BF761" s="28"/>
      <c r="BK761" s="194"/>
      <c r="BM761" s="28"/>
      <c r="BN761" s="28"/>
      <c r="BO761" s="28"/>
      <c r="BT761" s="194"/>
      <c r="BV761" s="28"/>
      <c r="BW761" s="28"/>
      <c r="BX761" s="28"/>
      <c r="CC761" s="194"/>
      <c r="CE761" s="28"/>
      <c r="CF761" s="28"/>
      <c r="CG761" s="28"/>
      <c r="CL761" s="194"/>
      <c r="CN761" s="28"/>
      <c r="CO761" s="28"/>
      <c r="CP761" s="28"/>
      <c r="CU761" s="194"/>
      <c r="CW761" s="28"/>
      <c r="CX761" s="28"/>
      <c r="CY761" s="28"/>
      <c r="DD761" s="194"/>
      <c r="DF761" s="28"/>
      <c r="DG761" s="28"/>
      <c r="DH761" s="28"/>
      <c r="DM761" s="194"/>
      <c r="DO761" s="28"/>
      <c r="DP761" s="28"/>
      <c r="DQ761" s="28"/>
      <c r="DV761" s="194"/>
      <c r="DX761" s="28"/>
      <c r="DY761" s="28"/>
      <c r="DZ761" s="28"/>
      <c r="EE761" s="194"/>
      <c r="EG761" s="28"/>
      <c r="EH761" s="28"/>
      <c r="EI761" s="28"/>
      <c r="EN761" s="194"/>
      <c r="EP761" s="28"/>
      <c r="EQ761" s="28"/>
      <c r="ER761" s="28"/>
      <c r="EW761" s="194"/>
      <c r="EY761" s="28"/>
      <c r="EZ761" s="28"/>
      <c r="FA761" s="28"/>
      <c r="FF761" s="194"/>
      <c r="FH761" s="28"/>
      <c r="FI761" s="28"/>
      <c r="FJ761" s="28"/>
      <c r="FO761" s="194"/>
      <c r="FQ761" s="28"/>
      <c r="FR761" s="28"/>
      <c r="FS761" s="28"/>
      <c r="FX761" s="194"/>
      <c r="FZ761" s="28"/>
      <c r="GA761" s="28"/>
      <c r="GB761" s="28"/>
      <c r="GG761" s="194"/>
      <c r="GI761" s="28"/>
      <c r="GJ761" s="28"/>
      <c r="GK761" s="28"/>
      <c r="GP761" s="194"/>
      <c r="GR761" s="28"/>
      <c r="GS761" s="28"/>
      <c r="GT761" s="28"/>
      <c r="GY761" s="194"/>
      <c r="HA761" s="28"/>
      <c r="HB761" s="28"/>
      <c r="HC761" s="28"/>
      <c r="HH761" s="194"/>
      <c r="HJ761" s="28"/>
      <c r="HK761" s="28"/>
      <c r="HL761" s="28"/>
      <c r="HQ761" s="28"/>
      <c r="HR761" s="28"/>
      <c r="HS761" s="28"/>
      <c r="HT761" s="28"/>
      <c r="HU761" s="28"/>
      <c r="HV761" s="28"/>
      <c r="HW761" s="28"/>
      <c r="HX761" s="28"/>
      <c r="HY761" s="28"/>
      <c r="HZ761" s="28"/>
      <c r="IA761" s="28"/>
      <c r="IB761" s="28"/>
      <c r="IC761" s="28"/>
      <c r="ID761" s="28"/>
      <c r="IE761" s="28"/>
      <c r="IF761" s="28"/>
      <c r="IG761" s="28"/>
      <c r="IH761" s="28"/>
      <c r="II761" s="28"/>
      <c r="IJ761" s="28"/>
      <c r="IK761" s="28"/>
      <c r="IL761" s="28"/>
      <c r="IM761" s="28"/>
      <c r="IN761" s="28"/>
      <c r="IO761" s="28"/>
      <c r="IP761" s="28"/>
      <c r="IQ761" s="28"/>
      <c r="IR761" s="28"/>
      <c r="IS761" s="28"/>
      <c r="IT761" s="28"/>
      <c r="IU761" s="28"/>
      <c r="IV761" s="28"/>
    </row>
    <row r="762" spans="1:256" s="50" customFormat="1" ht="18">
      <c r="A762" s="330" t="s">
        <v>524</v>
      </c>
      <c r="B762" s="420"/>
      <c r="C762" s="420"/>
      <c r="D762" s="418" t="s">
        <v>135</v>
      </c>
      <c r="E762" s="50">
        <f t="shared" si="2"/>
        <v>4</v>
      </c>
      <c r="F762" s="284">
        <f t="shared" si="3"/>
        <v>0</v>
      </c>
      <c r="H762" s="456"/>
      <c r="L762" s="28"/>
      <c r="N762" s="28"/>
      <c r="R762" s="194"/>
      <c r="T762" s="28"/>
      <c r="U762" s="28"/>
      <c r="V762" s="28"/>
      <c r="AA762" s="194"/>
      <c r="AC762" s="28"/>
      <c r="AD762" s="28"/>
      <c r="AE762" s="28"/>
      <c r="AJ762" s="194"/>
      <c r="AL762" s="28"/>
      <c r="AM762" s="28"/>
      <c r="AN762" s="28"/>
      <c r="AS762" s="194"/>
      <c r="AU762" s="28"/>
      <c r="AV762" s="28"/>
      <c r="AW762" s="28"/>
      <c r="BB762" s="194"/>
      <c r="BD762" s="28"/>
      <c r="BE762" s="28"/>
      <c r="BF762" s="28"/>
      <c r="BK762" s="194"/>
      <c r="BM762" s="28"/>
      <c r="BN762" s="28"/>
      <c r="BO762" s="28"/>
      <c r="BT762" s="194"/>
      <c r="BV762" s="28"/>
      <c r="BW762" s="28"/>
      <c r="BX762" s="28"/>
      <c r="CC762" s="194"/>
      <c r="CE762" s="28"/>
      <c r="CF762" s="28"/>
      <c r="CG762" s="28"/>
      <c r="CL762" s="194"/>
      <c r="CN762" s="28"/>
      <c r="CO762" s="28"/>
      <c r="CP762" s="28"/>
      <c r="CU762" s="194"/>
      <c r="CW762" s="28"/>
      <c r="CX762" s="28"/>
      <c r="CY762" s="28"/>
      <c r="DD762" s="194"/>
      <c r="DF762" s="28"/>
      <c r="DG762" s="28"/>
      <c r="DH762" s="28"/>
      <c r="DM762" s="194"/>
      <c r="DO762" s="28"/>
      <c r="DP762" s="28"/>
      <c r="DQ762" s="28"/>
      <c r="DV762" s="194"/>
      <c r="DX762" s="28"/>
      <c r="DY762" s="28"/>
      <c r="DZ762" s="28"/>
      <c r="EE762" s="194"/>
      <c r="EG762" s="28"/>
      <c r="EH762" s="28"/>
      <c r="EI762" s="28"/>
      <c r="EN762" s="194"/>
      <c r="EP762" s="28"/>
      <c r="EQ762" s="28"/>
      <c r="ER762" s="28"/>
      <c r="EW762" s="194"/>
      <c r="EY762" s="28"/>
      <c r="EZ762" s="28"/>
      <c r="FA762" s="28"/>
      <c r="FF762" s="194"/>
      <c r="FH762" s="28"/>
      <c r="FI762" s="28"/>
      <c r="FJ762" s="28"/>
      <c r="FO762" s="194"/>
      <c r="FQ762" s="28"/>
      <c r="FR762" s="28"/>
      <c r="FS762" s="28"/>
      <c r="FX762" s="194"/>
      <c r="FZ762" s="28"/>
      <c r="GA762" s="28"/>
      <c r="GB762" s="28"/>
      <c r="GG762" s="194"/>
      <c r="GI762" s="28"/>
      <c r="GJ762" s="28"/>
      <c r="GK762" s="28"/>
      <c r="GP762" s="194"/>
      <c r="GR762" s="28"/>
      <c r="GS762" s="28"/>
      <c r="GT762" s="28"/>
      <c r="GY762" s="194"/>
      <c r="HA762" s="28"/>
      <c r="HB762" s="28"/>
      <c r="HC762" s="28"/>
      <c r="HH762" s="194"/>
      <c r="HJ762" s="28"/>
      <c r="HK762" s="28"/>
      <c r="HL762" s="28"/>
      <c r="HQ762" s="28"/>
      <c r="HR762" s="28"/>
      <c r="HS762" s="28"/>
      <c r="HT762" s="28"/>
      <c r="HU762" s="28"/>
      <c r="HV762" s="28"/>
      <c r="HW762" s="28"/>
      <c r="HX762" s="28"/>
      <c r="HY762" s="28"/>
      <c r="HZ762" s="28"/>
      <c r="IA762" s="28"/>
      <c r="IB762" s="28"/>
      <c r="IC762" s="28"/>
      <c r="ID762" s="28"/>
      <c r="IE762" s="28"/>
      <c r="IF762" s="28"/>
      <c r="IG762" s="28"/>
      <c r="IH762" s="28"/>
      <c r="II762" s="28"/>
      <c r="IJ762" s="28"/>
      <c r="IK762" s="28"/>
      <c r="IL762" s="28"/>
      <c r="IM762" s="28"/>
      <c r="IN762" s="28"/>
      <c r="IO762" s="28"/>
      <c r="IP762" s="28"/>
      <c r="IQ762" s="28"/>
      <c r="IR762" s="28"/>
      <c r="IS762" s="28"/>
      <c r="IT762" s="28"/>
      <c r="IU762" s="28"/>
      <c r="IV762" s="28"/>
    </row>
    <row r="763" spans="1:256" s="50" customFormat="1" ht="18">
      <c r="A763" s="330" t="s">
        <v>990</v>
      </c>
      <c r="B763" s="420"/>
      <c r="C763" s="420"/>
      <c r="D763" s="418" t="s">
        <v>132</v>
      </c>
      <c r="E763" s="50">
        <f t="shared" si="2"/>
        <v>3</v>
      </c>
      <c r="F763" s="284">
        <f t="shared" si="3"/>
        <v>69</v>
      </c>
      <c r="H763" s="456">
        <v>24</v>
      </c>
      <c r="I763" s="50">
        <v>4</v>
      </c>
      <c r="J763" s="50">
        <v>41</v>
      </c>
      <c r="L763" s="281"/>
      <c r="N763" s="28"/>
      <c r="R763" s="194"/>
      <c r="T763" s="28"/>
      <c r="U763" s="28"/>
      <c r="V763" s="28"/>
      <c r="AA763" s="194"/>
      <c r="AC763" s="28"/>
      <c r="AD763" s="28"/>
      <c r="AE763" s="28"/>
      <c r="AJ763" s="194"/>
      <c r="AL763" s="28"/>
      <c r="AM763" s="28"/>
      <c r="AN763" s="28"/>
      <c r="AS763" s="194"/>
      <c r="AU763" s="28"/>
      <c r="AV763" s="28"/>
      <c r="AW763" s="28"/>
      <c r="BB763" s="194"/>
      <c r="BD763" s="28"/>
      <c r="BE763" s="28"/>
      <c r="BF763" s="28"/>
      <c r="BK763" s="194"/>
      <c r="BM763" s="28"/>
      <c r="BN763" s="28"/>
      <c r="BO763" s="28"/>
      <c r="BT763" s="194"/>
      <c r="BV763" s="28"/>
      <c r="BW763" s="28"/>
      <c r="BX763" s="28"/>
      <c r="CC763" s="194"/>
      <c r="CE763" s="28"/>
      <c r="CF763" s="28"/>
      <c r="CG763" s="28"/>
      <c r="CL763" s="194"/>
      <c r="CN763" s="28"/>
      <c r="CO763" s="28"/>
      <c r="CP763" s="28"/>
      <c r="CU763" s="194"/>
      <c r="CW763" s="28"/>
      <c r="CX763" s="28"/>
      <c r="CY763" s="28"/>
      <c r="DD763" s="194"/>
      <c r="DF763" s="28"/>
      <c r="DG763" s="28"/>
      <c r="DH763" s="28"/>
      <c r="DM763" s="194"/>
      <c r="DO763" s="28"/>
      <c r="DP763" s="28"/>
      <c r="DQ763" s="28"/>
      <c r="DV763" s="194"/>
      <c r="DX763" s="28"/>
      <c r="DY763" s="28"/>
      <c r="DZ763" s="28"/>
      <c r="EE763" s="194"/>
      <c r="EG763" s="28"/>
      <c r="EH763" s="28"/>
      <c r="EI763" s="28"/>
      <c r="EN763" s="194"/>
      <c r="EP763" s="28"/>
      <c r="EQ763" s="28"/>
      <c r="ER763" s="28"/>
      <c r="EW763" s="194"/>
      <c r="EY763" s="28"/>
      <c r="EZ763" s="28"/>
      <c r="FA763" s="28"/>
      <c r="FF763" s="194"/>
      <c r="FH763" s="28"/>
      <c r="FI763" s="28"/>
      <c r="FJ763" s="28"/>
      <c r="FO763" s="194"/>
      <c r="FQ763" s="28"/>
      <c r="FR763" s="28"/>
      <c r="FS763" s="28"/>
      <c r="FX763" s="194"/>
      <c r="FZ763" s="28"/>
      <c r="GA763" s="28"/>
      <c r="GB763" s="28"/>
      <c r="GG763" s="194"/>
      <c r="GI763" s="28"/>
      <c r="GJ763" s="28"/>
      <c r="GK763" s="28"/>
      <c r="GP763" s="194"/>
      <c r="GR763" s="28"/>
      <c r="GS763" s="28"/>
      <c r="GT763" s="28"/>
      <c r="GY763" s="194"/>
      <c r="HA763" s="28"/>
      <c r="HB763" s="28"/>
      <c r="HC763" s="28"/>
      <c r="HH763" s="194"/>
      <c r="HJ763" s="28"/>
      <c r="HK763" s="28"/>
      <c r="HL763" s="28"/>
      <c r="HQ763" s="28"/>
      <c r="HR763" s="28"/>
      <c r="HS763" s="28"/>
      <c r="HT763" s="28"/>
      <c r="HU763" s="28"/>
      <c r="HV763" s="28"/>
      <c r="HW763" s="28"/>
      <c r="HX763" s="28"/>
      <c r="HY763" s="28"/>
      <c r="HZ763" s="28"/>
      <c r="IA763" s="28"/>
      <c r="IB763" s="28"/>
      <c r="IC763" s="28"/>
      <c r="ID763" s="28"/>
      <c r="IE763" s="28"/>
      <c r="IF763" s="28"/>
      <c r="IG763" s="28"/>
      <c r="IH763" s="28"/>
      <c r="II763" s="28"/>
      <c r="IJ763" s="28"/>
      <c r="IK763" s="28"/>
      <c r="IL763" s="28"/>
      <c r="IM763" s="28"/>
      <c r="IN763" s="28"/>
      <c r="IO763" s="28"/>
      <c r="IP763" s="28"/>
      <c r="IQ763" s="28"/>
      <c r="IR763" s="28"/>
      <c r="IS763" s="28"/>
      <c r="IT763" s="28"/>
      <c r="IU763" s="28"/>
      <c r="IV763" s="28"/>
    </row>
    <row r="764" spans="1:256" s="50" customFormat="1" ht="18">
      <c r="A764" s="330" t="s">
        <v>986</v>
      </c>
      <c r="B764" s="28"/>
      <c r="C764" s="275"/>
      <c r="D764" s="418" t="s">
        <v>129</v>
      </c>
      <c r="E764" s="50">
        <f t="shared" si="2"/>
        <v>0</v>
      </c>
      <c r="F764" s="284">
        <f t="shared" si="3"/>
        <v>0</v>
      </c>
      <c r="H764" s="456"/>
      <c r="L764" s="28"/>
      <c r="N764" s="28"/>
      <c r="R764" s="194"/>
      <c r="T764" s="28"/>
      <c r="U764" s="28"/>
      <c r="V764" s="28"/>
      <c r="AA764" s="194"/>
      <c r="AC764" s="28"/>
      <c r="AD764" s="28"/>
      <c r="AE764" s="28"/>
      <c r="AJ764" s="194"/>
      <c r="AL764" s="28"/>
      <c r="AM764" s="28"/>
      <c r="AN764" s="28"/>
      <c r="AS764" s="194"/>
      <c r="AU764" s="28"/>
      <c r="AV764" s="28"/>
      <c r="AW764" s="28"/>
      <c r="BB764" s="194"/>
      <c r="BD764" s="28"/>
      <c r="BE764" s="28"/>
      <c r="BF764" s="28"/>
      <c r="BK764" s="194"/>
      <c r="BM764" s="28"/>
      <c r="BN764" s="28"/>
      <c r="BO764" s="28"/>
      <c r="BT764" s="194"/>
      <c r="BV764" s="28"/>
      <c r="BW764" s="28"/>
      <c r="BX764" s="28"/>
      <c r="CC764" s="194"/>
      <c r="CE764" s="28"/>
      <c r="CF764" s="28"/>
      <c r="CG764" s="28"/>
      <c r="CL764" s="194"/>
      <c r="CN764" s="28"/>
      <c r="CO764" s="28"/>
      <c r="CP764" s="28"/>
      <c r="CU764" s="194"/>
      <c r="CW764" s="28"/>
      <c r="CX764" s="28"/>
      <c r="CY764" s="28"/>
      <c r="DD764" s="194"/>
      <c r="DF764" s="28"/>
      <c r="DG764" s="28"/>
      <c r="DH764" s="28"/>
      <c r="DM764" s="194"/>
      <c r="DO764" s="28"/>
      <c r="DP764" s="28"/>
      <c r="DQ764" s="28"/>
      <c r="DV764" s="194"/>
      <c r="DX764" s="28"/>
      <c r="DY764" s="28"/>
      <c r="DZ764" s="28"/>
      <c r="EE764" s="194"/>
      <c r="EG764" s="28"/>
      <c r="EH764" s="28"/>
      <c r="EI764" s="28"/>
      <c r="EN764" s="194"/>
      <c r="EP764" s="28"/>
      <c r="EQ764" s="28"/>
      <c r="ER764" s="28"/>
      <c r="EW764" s="194"/>
      <c r="EY764" s="28"/>
      <c r="EZ764" s="28"/>
      <c r="FA764" s="28"/>
      <c r="FF764" s="194"/>
      <c r="FH764" s="28"/>
      <c r="FI764" s="28"/>
      <c r="FJ764" s="28"/>
      <c r="FO764" s="194"/>
      <c r="FQ764" s="28"/>
      <c r="FR764" s="28"/>
      <c r="FS764" s="28"/>
      <c r="FX764" s="194"/>
      <c r="FZ764" s="28"/>
      <c r="GA764" s="28"/>
      <c r="GB764" s="28"/>
      <c r="GG764" s="194"/>
      <c r="GI764" s="28"/>
      <c r="GJ764" s="28"/>
      <c r="GK764" s="28"/>
      <c r="GP764" s="194"/>
      <c r="GR764" s="28"/>
      <c r="GS764" s="28"/>
      <c r="GT764" s="28"/>
      <c r="GY764" s="194"/>
      <c r="HA764" s="28"/>
      <c r="HB764" s="28"/>
      <c r="HC764" s="28"/>
      <c r="HH764" s="194"/>
      <c r="HJ764" s="28"/>
      <c r="HK764" s="28"/>
      <c r="HL764" s="28"/>
      <c r="HQ764" s="28"/>
      <c r="HR764" s="28"/>
      <c r="HS764" s="28"/>
      <c r="HT764" s="28"/>
      <c r="HU764" s="28"/>
      <c r="HV764" s="28"/>
      <c r="HW764" s="28"/>
      <c r="HX764" s="28"/>
      <c r="HY764" s="28"/>
      <c r="HZ764" s="28"/>
      <c r="IA764" s="28"/>
      <c r="IB764" s="28"/>
      <c r="IC764" s="28"/>
      <c r="ID764" s="28"/>
      <c r="IE764" s="28"/>
      <c r="IF764" s="28"/>
      <c r="IG764" s="28"/>
      <c r="IH764" s="28"/>
      <c r="II764" s="28"/>
      <c r="IJ764" s="28"/>
      <c r="IK764" s="28"/>
      <c r="IL764" s="28"/>
      <c r="IM764" s="28"/>
      <c r="IN764" s="28"/>
      <c r="IO764" s="28"/>
      <c r="IP764" s="28"/>
      <c r="IQ764" s="28"/>
      <c r="IR764" s="28"/>
      <c r="IS764" s="28"/>
      <c r="IT764" s="28"/>
      <c r="IU764" s="28"/>
      <c r="IV764" s="28"/>
    </row>
    <row r="765" spans="1:256" s="50" customFormat="1" ht="18.75">
      <c r="A765" s="330" t="s">
        <v>468</v>
      </c>
      <c r="B765" s="279"/>
      <c r="C765" s="417"/>
      <c r="D765" s="418" t="s">
        <v>138</v>
      </c>
      <c r="E765" s="50">
        <f t="shared" si="2"/>
        <v>12</v>
      </c>
      <c r="F765" s="284">
        <f t="shared" si="3"/>
        <v>247</v>
      </c>
      <c r="H765" s="50">
        <v>212</v>
      </c>
      <c r="I765" s="50">
        <v>35</v>
      </c>
      <c r="L765" s="28"/>
      <c r="N765" s="28"/>
      <c r="R765" s="194"/>
      <c r="T765" s="28"/>
      <c r="U765" s="28"/>
      <c r="V765" s="28"/>
      <c r="AA765" s="194"/>
      <c r="AC765" s="28"/>
      <c r="AD765" s="28"/>
      <c r="AE765" s="28"/>
      <c r="AJ765" s="194"/>
      <c r="AL765" s="28"/>
      <c r="AM765" s="28"/>
      <c r="AN765" s="28"/>
      <c r="AS765" s="194"/>
      <c r="AU765" s="28"/>
      <c r="AV765" s="28"/>
      <c r="AW765" s="28"/>
      <c r="BB765" s="194"/>
      <c r="BD765" s="28"/>
      <c r="BE765" s="28"/>
      <c r="BF765" s="28"/>
      <c r="BK765" s="194"/>
      <c r="BM765" s="28"/>
      <c r="BN765" s="28"/>
      <c r="BO765" s="28"/>
      <c r="BT765" s="194"/>
      <c r="BV765" s="28"/>
      <c r="BW765" s="28"/>
      <c r="BX765" s="28"/>
      <c r="CC765" s="194"/>
      <c r="CE765" s="28"/>
      <c r="CF765" s="28"/>
      <c r="CG765" s="28"/>
      <c r="CL765" s="194"/>
      <c r="CN765" s="28"/>
      <c r="CO765" s="28"/>
      <c r="CP765" s="28"/>
      <c r="CU765" s="194"/>
      <c r="CW765" s="28"/>
      <c r="CX765" s="28"/>
      <c r="CY765" s="28"/>
      <c r="DD765" s="194"/>
      <c r="DF765" s="28"/>
      <c r="DG765" s="28"/>
      <c r="DH765" s="28"/>
      <c r="DM765" s="194"/>
      <c r="DO765" s="28"/>
      <c r="DP765" s="28"/>
      <c r="DQ765" s="28"/>
      <c r="DV765" s="194"/>
      <c r="DX765" s="28"/>
      <c r="DY765" s="28"/>
      <c r="DZ765" s="28"/>
      <c r="EE765" s="194"/>
      <c r="EG765" s="28"/>
      <c r="EH765" s="28"/>
      <c r="EI765" s="28"/>
      <c r="EN765" s="194"/>
      <c r="EP765" s="28"/>
      <c r="EQ765" s="28"/>
      <c r="ER765" s="28"/>
      <c r="EW765" s="194"/>
      <c r="EY765" s="28"/>
      <c r="EZ765" s="28"/>
      <c r="FA765" s="28"/>
      <c r="FF765" s="194"/>
      <c r="FH765" s="28"/>
      <c r="FI765" s="28"/>
      <c r="FJ765" s="28"/>
      <c r="FO765" s="194"/>
      <c r="FQ765" s="28"/>
      <c r="FR765" s="28"/>
      <c r="FS765" s="28"/>
      <c r="FX765" s="194"/>
      <c r="FZ765" s="28"/>
      <c r="GA765" s="28"/>
      <c r="GB765" s="28"/>
      <c r="GG765" s="194"/>
      <c r="GI765" s="28"/>
      <c r="GJ765" s="28"/>
      <c r="GK765" s="28"/>
      <c r="GP765" s="194"/>
      <c r="GR765" s="28"/>
      <c r="GS765" s="28"/>
      <c r="GT765" s="28"/>
      <c r="GY765" s="194"/>
      <c r="HA765" s="28"/>
      <c r="HB765" s="28"/>
      <c r="HC765" s="28"/>
      <c r="HH765" s="194"/>
      <c r="HJ765" s="28"/>
      <c r="HK765" s="28"/>
      <c r="HL765" s="28"/>
      <c r="HQ765" s="28"/>
      <c r="HR765" s="28"/>
      <c r="HS765" s="28"/>
      <c r="HT765" s="28"/>
      <c r="HU765" s="28"/>
      <c r="HV765" s="28"/>
      <c r="HW765" s="28"/>
      <c r="HX765" s="28"/>
      <c r="HY765" s="28"/>
      <c r="HZ765" s="28"/>
      <c r="IA765" s="28"/>
      <c r="IB765" s="28"/>
      <c r="IC765" s="28"/>
      <c r="ID765" s="28"/>
      <c r="IE765" s="28"/>
      <c r="IF765" s="28"/>
      <c r="IG765" s="28"/>
      <c r="IH765" s="28"/>
      <c r="II765" s="28"/>
      <c r="IJ765" s="28"/>
      <c r="IK765" s="28"/>
      <c r="IL765" s="28"/>
      <c r="IM765" s="28"/>
      <c r="IN765" s="28"/>
      <c r="IO765" s="28"/>
      <c r="IP765" s="28"/>
      <c r="IQ765" s="28"/>
      <c r="IR765" s="28"/>
      <c r="IS765" s="28"/>
      <c r="IT765" s="28"/>
      <c r="IU765" s="28"/>
      <c r="IV765" s="28"/>
    </row>
    <row r="766" spans="1:256" s="50" customFormat="1" ht="18.75">
      <c r="A766" s="330" t="s">
        <v>1188</v>
      </c>
      <c r="B766" s="279"/>
      <c r="C766" s="417"/>
      <c r="D766" s="418" t="s">
        <v>134</v>
      </c>
      <c r="E766" s="50">
        <f t="shared" si="2"/>
        <v>18</v>
      </c>
      <c r="F766" s="284">
        <f t="shared" si="3"/>
        <v>15</v>
      </c>
      <c r="H766" s="456">
        <v>15</v>
      </c>
      <c r="N766" s="28"/>
      <c r="R766" s="194"/>
      <c r="T766" s="28"/>
      <c r="U766" s="28"/>
      <c r="V766" s="28"/>
      <c r="AA766" s="194"/>
      <c r="AC766" s="28"/>
      <c r="AD766" s="28"/>
      <c r="AE766" s="28"/>
      <c r="AJ766" s="194"/>
      <c r="AL766" s="28"/>
      <c r="AM766" s="28"/>
      <c r="AN766" s="28"/>
      <c r="AS766" s="194"/>
      <c r="AU766" s="28"/>
      <c r="AV766" s="28"/>
      <c r="AW766" s="28"/>
      <c r="BB766" s="194"/>
      <c r="BD766" s="28"/>
      <c r="BE766" s="28"/>
      <c r="BF766" s="28"/>
      <c r="BK766" s="194"/>
      <c r="BM766" s="28"/>
      <c r="BN766" s="28"/>
      <c r="BO766" s="28"/>
      <c r="BT766" s="194"/>
      <c r="BV766" s="28"/>
      <c r="BW766" s="28"/>
      <c r="BX766" s="28"/>
      <c r="CC766" s="194"/>
      <c r="CE766" s="28"/>
      <c r="CF766" s="28"/>
      <c r="CG766" s="28"/>
      <c r="CL766" s="194"/>
      <c r="CN766" s="28"/>
      <c r="CO766" s="28"/>
      <c r="CP766" s="28"/>
      <c r="CU766" s="194"/>
      <c r="CW766" s="28"/>
      <c r="CX766" s="28"/>
      <c r="CY766" s="28"/>
      <c r="DD766" s="194"/>
      <c r="DF766" s="28"/>
      <c r="DG766" s="28"/>
      <c r="DH766" s="28"/>
      <c r="DM766" s="194"/>
      <c r="DO766" s="28"/>
      <c r="DP766" s="28"/>
      <c r="DQ766" s="28"/>
      <c r="DV766" s="194"/>
      <c r="DX766" s="28"/>
      <c r="DY766" s="28"/>
      <c r="DZ766" s="28"/>
      <c r="EE766" s="194"/>
      <c r="EG766" s="28"/>
      <c r="EH766" s="28"/>
      <c r="EI766" s="28"/>
      <c r="EN766" s="194"/>
      <c r="EP766" s="28"/>
      <c r="EQ766" s="28"/>
      <c r="ER766" s="28"/>
      <c r="EW766" s="194"/>
      <c r="EY766" s="28"/>
      <c r="EZ766" s="28"/>
      <c r="FA766" s="28"/>
      <c r="FF766" s="194"/>
      <c r="FH766" s="28"/>
      <c r="FI766" s="28"/>
      <c r="FJ766" s="28"/>
      <c r="FO766" s="194"/>
      <c r="FQ766" s="28"/>
      <c r="FR766" s="28"/>
      <c r="FS766" s="28"/>
      <c r="FX766" s="194"/>
      <c r="FZ766" s="28"/>
      <c r="GA766" s="28"/>
      <c r="GB766" s="28"/>
      <c r="GG766" s="194"/>
      <c r="GI766" s="28"/>
      <c r="GJ766" s="28"/>
      <c r="GK766" s="28"/>
      <c r="GP766" s="194"/>
      <c r="GR766" s="28"/>
      <c r="GS766" s="28"/>
      <c r="GT766" s="28"/>
      <c r="GY766" s="194"/>
      <c r="HA766" s="28"/>
      <c r="HB766" s="28"/>
      <c r="HC766" s="28"/>
      <c r="HH766" s="194"/>
      <c r="HJ766" s="28"/>
      <c r="HK766" s="28"/>
      <c r="HL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28"/>
      <c r="IJ766" s="28"/>
      <c r="IK766" s="28"/>
      <c r="IL766" s="28"/>
      <c r="IM766" s="28"/>
      <c r="IN766" s="28"/>
      <c r="IO766" s="28"/>
      <c r="IP766" s="28"/>
      <c r="IQ766" s="28"/>
      <c r="IR766" s="28"/>
      <c r="IS766" s="28"/>
      <c r="IT766" s="28"/>
      <c r="IU766" s="28"/>
      <c r="IV766" s="28"/>
    </row>
    <row r="767" spans="1:256" s="50" customFormat="1" ht="18">
      <c r="A767" s="206" t="s">
        <v>2674</v>
      </c>
      <c r="B767" s="28"/>
      <c r="C767" s="275"/>
      <c r="D767" s="418" t="s">
        <v>129</v>
      </c>
      <c r="E767" s="50">
        <f t="shared" si="2"/>
        <v>0</v>
      </c>
      <c r="F767" s="284">
        <f t="shared" si="3"/>
        <v>3</v>
      </c>
      <c r="I767" s="50">
        <v>3</v>
      </c>
      <c r="N767" s="28"/>
      <c r="R767" s="194"/>
      <c r="T767" s="28"/>
      <c r="U767" s="28"/>
      <c r="V767" s="28"/>
      <c r="AA767" s="194"/>
      <c r="AC767" s="28"/>
      <c r="AD767" s="28"/>
      <c r="AE767" s="28"/>
      <c r="AJ767" s="194"/>
      <c r="AL767" s="28"/>
      <c r="AM767" s="28"/>
      <c r="AN767" s="28"/>
      <c r="AS767" s="194"/>
      <c r="AU767" s="28"/>
      <c r="AV767" s="28"/>
      <c r="AW767" s="28"/>
      <c r="BB767" s="194"/>
      <c r="BD767" s="28"/>
      <c r="BE767" s="28"/>
      <c r="BF767" s="28"/>
      <c r="BK767" s="194"/>
      <c r="BM767" s="28"/>
      <c r="BN767" s="28"/>
      <c r="BO767" s="28"/>
      <c r="BT767" s="194"/>
      <c r="BV767" s="28"/>
      <c r="BW767" s="28"/>
      <c r="BX767" s="28"/>
      <c r="CC767" s="194"/>
      <c r="CE767" s="28"/>
      <c r="CF767" s="28"/>
      <c r="CG767" s="28"/>
      <c r="CL767" s="194"/>
      <c r="CN767" s="28"/>
      <c r="CO767" s="28"/>
      <c r="CP767" s="28"/>
      <c r="CU767" s="194"/>
      <c r="CW767" s="28"/>
      <c r="CX767" s="28"/>
      <c r="CY767" s="28"/>
      <c r="DD767" s="194"/>
      <c r="DF767" s="28"/>
      <c r="DG767" s="28"/>
      <c r="DH767" s="28"/>
      <c r="DM767" s="194"/>
      <c r="DO767" s="28"/>
      <c r="DP767" s="28"/>
      <c r="DQ767" s="28"/>
      <c r="DV767" s="194"/>
      <c r="DX767" s="28"/>
      <c r="DY767" s="28"/>
      <c r="DZ767" s="28"/>
      <c r="EE767" s="194"/>
      <c r="EG767" s="28"/>
      <c r="EH767" s="28"/>
      <c r="EI767" s="28"/>
      <c r="EN767" s="194"/>
      <c r="EP767" s="28"/>
      <c r="EQ767" s="28"/>
      <c r="ER767" s="28"/>
      <c r="EW767" s="194"/>
      <c r="EY767" s="28"/>
      <c r="EZ767" s="28"/>
      <c r="FA767" s="28"/>
      <c r="FF767" s="194"/>
      <c r="FH767" s="28"/>
      <c r="FI767" s="28"/>
      <c r="FJ767" s="28"/>
      <c r="FO767" s="194"/>
      <c r="FQ767" s="28"/>
      <c r="FR767" s="28"/>
      <c r="FS767" s="28"/>
      <c r="FX767" s="194"/>
      <c r="FZ767" s="28"/>
      <c r="GA767" s="28"/>
      <c r="GB767" s="28"/>
      <c r="GG767" s="194"/>
      <c r="GI767" s="28"/>
      <c r="GJ767" s="28"/>
      <c r="GK767" s="28"/>
      <c r="GP767" s="194"/>
      <c r="GR767" s="28"/>
      <c r="GS767" s="28"/>
      <c r="GT767" s="28"/>
      <c r="GY767" s="194"/>
      <c r="HA767" s="28"/>
      <c r="HB767" s="28"/>
      <c r="HC767" s="28"/>
      <c r="HH767" s="194"/>
      <c r="HJ767" s="28"/>
      <c r="HK767" s="28"/>
      <c r="HL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28"/>
      <c r="IJ767" s="28"/>
      <c r="IK767" s="28"/>
      <c r="IL767" s="28"/>
      <c r="IM767" s="28"/>
      <c r="IN767" s="28"/>
      <c r="IO767" s="28"/>
      <c r="IP767" s="28"/>
      <c r="IQ767" s="28"/>
      <c r="IR767" s="28"/>
      <c r="IS767" s="28"/>
      <c r="IT767" s="28"/>
      <c r="IU767" s="28"/>
      <c r="IV767" s="28"/>
    </row>
    <row r="768" spans="1:256" s="50" customFormat="1" ht="18.75">
      <c r="A768" s="330" t="s">
        <v>567</v>
      </c>
      <c r="B768" s="417"/>
      <c r="C768" s="417"/>
      <c r="D768" s="1" t="s">
        <v>131</v>
      </c>
      <c r="E768" s="50">
        <f t="shared" si="2"/>
        <v>4</v>
      </c>
      <c r="F768" s="284">
        <f t="shared" si="3"/>
        <v>14</v>
      </c>
      <c r="H768" s="50">
        <v>7</v>
      </c>
      <c r="I768" s="50">
        <v>4</v>
      </c>
      <c r="J768" s="50">
        <v>3</v>
      </c>
      <c r="L768" s="28"/>
      <c r="N768" s="28"/>
      <c r="R768" s="194"/>
      <c r="T768" s="28"/>
      <c r="U768" s="28"/>
      <c r="V768" s="28"/>
      <c r="AA768" s="194"/>
      <c r="AC768" s="28"/>
      <c r="AD768" s="28"/>
      <c r="AE768" s="28"/>
      <c r="AJ768" s="194"/>
      <c r="AL768" s="28"/>
      <c r="AM768" s="28"/>
      <c r="AN768" s="28"/>
      <c r="AS768" s="194"/>
      <c r="AU768" s="28"/>
      <c r="AV768" s="28"/>
      <c r="AW768" s="28"/>
      <c r="BB768" s="194"/>
      <c r="BD768" s="28"/>
      <c r="BE768" s="28"/>
      <c r="BF768" s="28"/>
      <c r="BK768" s="194"/>
      <c r="BM768" s="28"/>
      <c r="BN768" s="28"/>
      <c r="BO768" s="28"/>
      <c r="BT768" s="194"/>
      <c r="BV768" s="28"/>
      <c r="BW768" s="28"/>
      <c r="BX768" s="28"/>
      <c r="CC768" s="194"/>
      <c r="CE768" s="28"/>
      <c r="CF768" s="28"/>
      <c r="CG768" s="28"/>
      <c r="CL768" s="194"/>
      <c r="CN768" s="28"/>
      <c r="CO768" s="28"/>
      <c r="CP768" s="28"/>
      <c r="CU768" s="194"/>
      <c r="CW768" s="28"/>
      <c r="CX768" s="28"/>
      <c r="CY768" s="28"/>
      <c r="DD768" s="194"/>
      <c r="DF768" s="28"/>
      <c r="DG768" s="28"/>
      <c r="DH768" s="28"/>
      <c r="DM768" s="194"/>
      <c r="DO768" s="28"/>
      <c r="DP768" s="28"/>
      <c r="DQ768" s="28"/>
      <c r="DV768" s="194"/>
      <c r="DX768" s="28"/>
      <c r="DY768" s="28"/>
      <c r="DZ768" s="28"/>
      <c r="EE768" s="194"/>
      <c r="EG768" s="28"/>
      <c r="EH768" s="28"/>
      <c r="EI768" s="28"/>
      <c r="EN768" s="194"/>
      <c r="EP768" s="28"/>
      <c r="EQ768" s="28"/>
      <c r="ER768" s="28"/>
      <c r="EW768" s="194"/>
      <c r="EY768" s="28"/>
      <c r="EZ768" s="28"/>
      <c r="FA768" s="28"/>
      <c r="FF768" s="194"/>
      <c r="FH768" s="28"/>
      <c r="FI768" s="28"/>
      <c r="FJ768" s="28"/>
      <c r="FO768" s="194"/>
      <c r="FQ768" s="28"/>
      <c r="FR768" s="28"/>
      <c r="FS768" s="28"/>
      <c r="FX768" s="194"/>
      <c r="FZ768" s="28"/>
      <c r="GA768" s="28"/>
      <c r="GB768" s="28"/>
      <c r="GG768" s="194"/>
      <c r="GI768" s="28"/>
      <c r="GJ768" s="28"/>
      <c r="GK768" s="28"/>
      <c r="GP768" s="194"/>
      <c r="GR768" s="28"/>
      <c r="GS768" s="28"/>
      <c r="GT768" s="28"/>
      <c r="GY768" s="194"/>
      <c r="HA768" s="28"/>
      <c r="HB768" s="28"/>
      <c r="HC768" s="28"/>
      <c r="HH768" s="194"/>
      <c r="HJ768" s="28"/>
      <c r="HK768" s="28"/>
      <c r="HL768" s="28"/>
      <c r="HQ768" s="28"/>
      <c r="HR768" s="28"/>
      <c r="HS768" s="28"/>
      <c r="HT768" s="28"/>
      <c r="HU768" s="28"/>
      <c r="HV768" s="28"/>
      <c r="HW768" s="28"/>
      <c r="HX768" s="28"/>
      <c r="HY768" s="28"/>
      <c r="HZ768" s="28"/>
      <c r="IA768" s="28"/>
      <c r="IB768" s="28"/>
      <c r="IC768" s="28"/>
      <c r="ID768" s="28"/>
      <c r="IE768" s="28"/>
      <c r="IF768" s="28"/>
      <c r="IG768" s="28"/>
      <c r="IH768" s="28"/>
      <c r="II768" s="28"/>
      <c r="IJ768" s="28"/>
      <c r="IK768" s="28"/>
      <c r="IL768" s="28"/>
      <c r="IM768" s="28"/>
      <c r="IN768" s="28"/>
      <c r="IO768" s="28"/>
      <c r="IP768" s="28"/>
      <c r="IQ768" s="28"/>
      <c r="IR768" s="28"/>
      <c r="IS768" s="28"/>
      <c r="IT768" s="28"/>
      <c r="IU768" s="28"/>
      <c r="IV768" s="28"/>
    </row>
    <row r="769" spans="1:256" s="50" customFormat="1" ht="18">
      <c r="A769" s="330" t="s">
        <v>685</v>
      </c>
      <c r="B769" s="420"/>
      <c r="C769" s="420"/>
      <c r="D769" s="418" t="s">
        <v>135</v>
      </c>
      <c r="E769" s="50">
        <f t="shared" si="2"/>
        <v>7</v>
      </c>
      <c r="F769" s="284">
        <f t="shared" si="3"/>
        <v>97</v>
      </c>
      <c r="H769" s="456">
        <v>77</v>
      </c>
      <c r="I769" s="50">
        <v>20</v>
      </c>
      <c r="N769" s="28"/>
      <c r="R769" s="194"/>
      <c r="T769" s="28"/>
      <c r="U769" s="28"/>
      <c r="V769" s="28"/>
      <c r="AA769" s="194"/>
      <c r="AC769" s="28"/>
      <c r="AD769" s="28"/>
      <c r="AE769" s="28"/>
      <c r="AJ769" s="194"/>
      <c r="AL769" s="28"/>
      <c r="AM769" s="28"/>
      <c r="AN769" s="28"/>
      <c r="AS769" s="194"/>
      <c r="AU769" s="28"/>
      <c r="AV769" s="28"/>
      <c r="AW769" s="28"/>
      <c r="BB769" s="194"/>
      <c r="BD769" s="28"/>
      <c r="BE769" s="28"/>
      <c r="BF769" s="28"/>
      <c r="BK769" s="194"/>
      <c r="BM769" s="28"/>
      <c r="BN769" s="28"/>
      <c r="BO769" s="28"/>
      <c r="BT769" s="194"/>
      <c r="BV769" s="28"/>
      <c r="BW769" s="28"/>
      <c r="BX769" s="28"/>
      <c r="CC769" s="194"/>
      <c r="CE769" s="28"/>
      <c r="CF769" s="28"/>
      <c r="CG769" s="28"/>
      <c r="CL769" s="194"/>
      <c r="CN769" s="28"/>
      <c r="CO769" s="28"/>
      <c r="CP769" s="28"/>
      <c r="CU769" s="194"/>
      <c r="CW769" s="28"/>
      <c r="CX769" s="28"/>
      <c r="CY769" s="28"/>
      <c r="DD769" s="194"/>
      <c r="DF769" s="28"/>
      <c r="DG769" s="28"/>
      <c r="DH769" s="28"/>
      <c r="DM769" s="194"/>
      <c r="DO769" s="28"/>
      <c r="DP769" s="28"/>
      <c r="DQ769" s="28"/>
      <c r="DV769" s="194"/>
      <c r="DX769" s="28"/>
      <c r="DY769" s="28"/>
      <c r="DZ769" s="28"/>
      <c r="EE769" s="194"/>
      <c r="EG769" s="28"/>
      <c r="EH769" s="28"/>
      <c r="EI769" s="28"/>
      <c r="EN769" s="194"/>
      <c r="EP769" s="28"/>
      <c r="EQ769" s="28"/>
      <c r="ER769" s="28"/>
      <c r="EW769" s="194"/>
      <c r="EY769" s="28"/>
      <c r="EZ769" s="28"/>
      <c r="FA769" s="28"/>
      <c r="FF769" s="194"/>
      <c r="FH769" s="28"/>
      <c r="FI769" s="28"/>
      <c r="FJ769" s="28"/>
      <c r="FO769" s="194"/>
      <c r="FQ769" s="28"/>
      <c r="FR769" s="28"/>
      <c r="FS769" s="28"/>
      <c r="FX769" s="194"/>
      <c r="FZ769" s="28"/>
      <c r="GA769" s="28"/>
      <c r="GB769" s="28"/>
      <c r="GG769" s="194"/>
      <c r="GI769" s="28"/>
      <c r="GJ769" s="28"/>
      <c r="GK769" s="28"/>
      <c r="GP769" s="194"/>
      <c r="GR769" s="28"/>
      <c r="GS769" s="28"/>
      <c r="GT769" s="28"/>
      <c r="GY769" s="194"/>
      <c r="HA769" s="28"/>
      <c r="HB769" s="28"/>
      <c r="HC769" s="28"/>
      <c r="HH769" s="194"/>
      <c r="HJ769" s="28"/>
      <c r="HK769" s="28"/>
      <c r="HL769" s="28"/>
      <c r="HQ769" s="28"/>
      <c r="HR769" s="28"/>
      <c r="HS769" s="28"/>
      <c r="HT769" s="28"/>
      <c r="HU769" s="28"/>
      <c r="HV769" s="28"/>
      <c r="HW769" s="28"/>
      <c r="HX769" s="28"/>
      <c r="HY769" s="28"/>
      <c r="HZ769" s="28"/>
      <c r="IA769" s="28"/>
      <c r="IB769" s="28"/>
      <c r="IC769" s="28"/>
      <c r="ID769" s="28"/>
      <c r="IE769" s="28"/>
      <c r="IF769" s="28"/>
      <c r="IG769" s="28"/>
      <c r="IH769" s="28"/>
      <c r="II769" s="28"/>
      <c r="IJ769" s="28"/>
      <c r="IK769" s="28"/>
      <c r="IL769" s="28"/>
      <c r="IM769" s="28"/>
      <c r="IN769" s="28"/>
      <c r="IO769" s="28"/>
      <c r="IP769" s="28"/>
      <c r="IQ769" s="28"/>
      <c r="IR769" s="28"/>
      <c r="IS769" s="28"/>
      <c r="IT769" s="28"/>
      <c r="IU769" s="28"/>
      <c r="IV769" s="28"/>
    </row>
    <row r="770" spans="1:256" s="50" customFormat="1" ht="18">
      <c r="A770" s="330" t="s">
        <v>1732</v>
      </c>
      <c r="B770" s="420"/>
      <c r="C770" s="420"/>
      <c r="D770" s="418" t="s">
        <v>132</v>
      </c>
      <c r="E770" s="50">
        <f t="shared" si="2"/>
        <v>3</v>
      </c>
      <c r="F770" s="284">
        <f t="shared" si="3"/>
        <v>18</v>
      </c>
      <c r="I770" s="50">
        <v>7</v>
      </c>
      <c r="J770" s="50">
        <v>11</v>
      </c>
      <c r="L770" s="28"/>
      <c r="N770" s="28"/>
      <c r="R770" s="194"/>
      <c r="T770" s="28"/>
      <c r="U770" s="28"/>
      <c r="V770" s="28"/>
      <c r="AA770" s="194"/>
      <c r="AC770" s="28"/>
      <c r="AD770" s="28"/>
      <c r="AE770" s="28"/>
      <c r="AJ770" s="194"/>
      <c r="AL770" s="28"/>
      <c r="AM770" s="28"/>
      <c r="AN770" s="28"/>
      <c r="AS770" s="194"/>
      <c r="AU770" s="28"/>
      <c r="AV770" s="28"/>
      <c r="AW770" s="28"/>
      <c r="BB770" s="194"/>
      <c r="BD770" s="28"/>
      <c r="BE770" s="28"/>
      <c r="BF770" s="28"/>
      <c r="BK770" s="194"/>
      <c r="BM770" s="28"/>
      <c r="BN770" s="28"/>
      <c r="BO770" s="28"/>
      <c r="BT770" s="194"/>
      <c r="BV770" s="28"/>
      <c r="BW770" s="28"/>
      <c r="BX770" s="28"/>
      <c r="CC770" s="194"/>
      <c r="CE770" s="28"/>
      <c r="CF770" s="28"/>
      <c r="CG770" s="28"/>
      <c r="CL770" s="194"/>
      <c r="CN770" s="28"/>
      <c r="CO770" s="28"/>
      <c r="CP770" s="28"/>
      <c r="CU770" s="194"/>
      <c r="CW770" s="28"/>
      <c r="CX770" s="28"/>
      <c r="CY770" s="28"/>
      <c r="DD770" s="194"/>
      <c r="DF770" s="28"/>
      <c r="DG770" s="28"/>
      <c r="DH770" s="28"/>
      <c r="DM770" s="194"/>
      <c r="DO770" s="28"/>
      <c r="DP770" s="28"/>
      <c r="DQ770" s="28"/>
      <c r="DV770" s="194"/>
      <c r="DX770" s="28"/>
      <c r="DY770" s="28"/>
      <c r="DZ770" s="28"/>
      <c r="EE770" s="194"/>
      <c r="EG770" s="28"/>
      <c r="EH770" s="28"/>
      <c r="EI770" s="28"/>
      <c r="EN770" s="194"/>
      <c r="EP770" s="28"/>
      <c r="EQ770" s="28"/>
      <c r="ER770" s="28"/>
      <c r="EW770" s="194"/>
      <c r="EY770" s="28"/>
      <c r="EZ770" s="28"/>
      <c r="FA770" s="28"/>
      <c r="FF770" s="194"/>
      <c r="FH770" s="28"/>
      <c r="FI770" s="28"/>
      <c r="FJ770" s="28"/>
      <c r="FO770" s="194"/>
      <c r="FQ770" s="28"/>
      <c r="FR770" s="28"/>
      <c r="FS770" s="28"/>
      <c r="FX770" s="194"/>
      <c r="FZ770" s="28"/>
      <c r="GA770" s="28"/>
      <c r="GB770" s="28"/>
      <c r="GG770" s="194"/>
      <c r="GI770" s="28"/>
      <c r="GJ770" s="28"/>
      <c r="GK770" s="28"/>
      <c r="GP770" s="194"/>
      <c r="GR770" s="28"/>
      <c r="GS770" s="28"/>
      <c r="GT770" s="28"/>
      <c r="GY770" s="194"/>
      <c r="HA770" s="28"/>
      <c r="HB770" s="28"/>
      <c r="HC770" s="28"/>
      <c r="HH770" s="194"/>
      <c r="HJ770" s="28"/>
      <c r="HK770" s="28"/>
      <c r="HL770" s="28"/>
      <c r="HQ770" s="28"/>
      <c r="HR770" s="28"/>
      <c r="HS770" s="28"/>
      <c r="HT770" s="28"/>
      <c r="HU770" s="28"/>
      <c r="HV770" s="28"/>
      <c r="HW770" s="28"/>
      <c r="HX770" s="28"/>
      <c r="HY770" s="28"/>
      <c r="HZ770" s="28"/>
      <c r="IA770" s="28"/>
      <c r="IB770" s="28"/>
      <c r="IC770" s="28"/>
      <c r="ID770" s="28"/>
      <c r="IE770" s="28"/>
      <c r="IF770" s="28"/>
      <c r="IG770" s="28"/>
      <c r="IH770" s="28"/>
      <c r="II770" s="28"/>
      <c r="IJ770" s="28"/>
      <c r="IK770" s="28"/>
      <c r="IL770" s="28"/>
      <c r="IM770" s="28"/>
      <c r="IN770" s="28"/>
      <c r="IO770" s="28"/>
      <c r="IP770" s="28"/>
      <c r="IQ770" s="28"/>
      <c r="IR770" s="28"/>
      <c r="IS770" s="28"/>
      <c r="IT770" s="28"/>
      <c r="IU770" s="28"/>
      <c r="IV770" s="28"/>
    </row>
    <row r="771" spans="1:256" s="50" customFormat="1" ht="18">
      <c r="A771" s="206" t="s">
        <v>2542</v>
      </c>
      <c r="B771" s="28"/>
      <c r="C771" s="275"/>
      <c r="D771" s="418" t="s">
        <v>129</v>
      </c>
      <c r="E771" s="50">
        <f t="shared" si="2"/>
        <v>0</v>
      </c>
      <c r="F771" s="284">
        <f t="shared" si="3"/>
        <v>2</v>
      </c>
      <c r="H771" s="456"/>
      <c r="J771" s="50">
        <v>2</v>
      </c>
      <c r="L771" s="28"/>
      <c r="N771" s="28"/>
      <c r="R771" s="194"/>
      <c r="T771" s="28"/>
      <c r="U771" s="28"/>
      <c r="V771" s="28"/>
      <c r="AA771" s="194"/>
      <c r="AC771" s="28"/>
      <c r="AD771" s="28"/>
      <c r="AE771" s="28"/>
      <c r="AJ771" s="194"/>
      <c r="AL771" s="28"/>
      <c r="AM771" s="28"/>
      <c r="AN771" s="28"/>
      <c r="AS771" s="194"/>
      <c r="AU771" s="28"/>
      <c r="AV771" s="28"/>
      <c r="AW771" s="28"/>
      <c r="BB771" s="194"/>
      <c r="BD771" s="28"/>
      <c r="BE771" s="28"/>
      <c r="BF771" s="28"/>
      <c r="BK771" s="194"/>
      <c r="BM771" s="28"/>
      <c r="BN771" s="28"/>
      <c r="BO771" s="28"/>
      <c r="BT771" s="194"/>
      <c r="BV771" s="28"/>
      <c r="BW771" s="28"/>
      <c r="BX771" s="28"/>
      <c r="CC771" s="194"/>
      <c r="CE771" s="28"/>
      <c r="CF771" s="28"/>
      <c r="CG771" s="28"/>
      <c r="CL771" s="194"/>
      <c r="CN771" s="28"/>
      <c r="CO771" s="28"/>
      <c r="CP771" s="28"/>
      <c r="CU771" s="194"/>
      <c r="CW771" s="28"/>
      <c r="CX771" s="28"/>
      <c r="CY771" s="28"/>
      <c r="DD771" s="194"/>
      <c r="DF771" s="28"/>
      <c r="DG771" s="28"/>
      <c r="DH771" s="28"/>
      <c r="DM771" s="194"/>
      <c r="DO771" s="28"/>
      <c r="DP771" s="28"/>
      <c r="DQ771" s="28"/>
      <c r="DV771" s="194"/>
      <c r="DX771" s="28"/>
      <c r="DY771" s="28"/>
      <c r="DZ771" s="28"/>
      <c r="EE771" s="194"/>
      <c r="EG771" s="28"/>
      <c r="EH771" s="28"/>
      <c r="EI771" s="28"/>
      <c r="EN771" s="194"/>
      <c r="EP771" s="28"/>
      <c r="EQ771" s="28"/>
      <c r="ER771" s="28"/>
      <c r="EW771" s="194"/>
      <c r="EY771" s="28"/>
      <c r="EZ771" s="28"/>
      <c r="FA771" s="28"/>
      <c r="FF771" s="194"/>
      <c r="FH771" s="28"/>
      <c r="FI771" s="28"/>
      <c r="FJ771" s="28"/>
      <c r="FO771" s="194"/>
      <c r="FQ771" s="28"/>
      <c r="FR771" s="28"/>
      <c r="FS771" s="28"/>
      <c r="FX771" s="194"/>
      <c r="FZ771" s="28"/>
      <c r="GA771" s="28"/>
      <c r="GB771" s="28"/>
      <c r="GG771" s="194"/>
      <c r="GI771" s="28"/>
      <c r="GJ771" s="28"/>
      <c r="GK771" s="28"/>
      <c r="GP771" s="194"/>
      <c r="GR771" s="28"/>
      <c r="GS771" s="28"/>
      <c r="GT771" s="28"/>
      <c r="GY771" s="194"/>
      <c r="HA771" s="28"/>
      <c r="HB771" s="28"/>
      <c r="HC771" s="28"/>
      <c r="HH771" s="194"/>
      <c r="HJ771" s="28"/>
      <c r="HK771" s="28"/>
      <c r="HL771" s="28"/>
      <c r="HQ771" s="28"/>
      <c r="HR771" s="28"/>
      <c r="HS771" s="28"/>
      <c r="HT771" s="28"/>
      <c r="HU771" s="28"/>
      <c r="HV771" s="28"/>
      <c r="HW771" s="28"/>
      <c r="HX771" s="28"/>
      <c r="HY771" s="28"/>
      <c r="HZ771" s="28"/>
      <c r="IA771" s="28"/>
      <c r="IB771" s="28"/>
      <c r="IC771" s="28"/>
      <c r="ID771" s="28"/>
      <c r="IE771" s="28"/>
      <c r="IF771" s="28"/>
      <c r="IG771" s="28"/>
      <c r="IH771" s="28"/>
      <c r="II771" s="28"/>
      <c r="IJ771" s="28"/>
      <c r="IK771" s="28"/>
      <c r="IL771" s="28"/>
      <c r="IM771" s="28"/>
      <c r="IN771" s="28"/>
      <c r="IO771" s="28"/>
      <c r="IP771" s="28"/>
      <c r="IQ771" s="28"/>
      <c r="IR771" s="28"/>
      <c r="IS771" s="28"/>
      <c r="IT771" s="28"/>
      <c r="IU771" s="28"/>
      <c r="IV771" s="28"/>
    </row>
    <row r="772" spans="1:256" s="50" customFormat="1" ht="18">
      <c r="A772" s="206" t="s">
        <v>2660</v>
      </c>
      <c r="B772" s="28"/>
      <c r="C772" s="275"/>
      <c r="D772" s="418" t="s">
        <v>129</v>
      </c>
      <c r="E772" s="50">
        <f t="shared" si="2"/>
        <v>0</v>
      </c>
      <c r="F772" s="284">
        <f t="shared" si="3"/>
        <v>19</v>
      </c>
      <c r="I772" s="50">
        <v>13</v>
      </c>
      <c r="J772" s="50">
        <v>6</v>
      </c>
      <c r="L772" s="281"/>
      <c r="N772" s="28"/>
      <c r="R772" s="194"/>
      <c r="T772" s="28"/>
      <c r="U772" s="28"/>
      <c r="V772" s="28"/>
      <c r="AA772" s="194"/>
      <c r="AC772" s="28"/>
      <c r="AD772" s="28"/>
      <c r="AE772" s="28"/>
      <c r="AJ772" s="194"/>
      <c r="AL772" s="28"/>
      <c r="AM772" s="28"/>
      <c r="AN772" s="28"/>
      <c r="AS772" s="194"/>
      <c r="AU772" s="28"/>
      <c r="AV772" s="28"/>
      <c r="AW772" s="28"/>
      <c r="BB772" s="194"/>
      <c r="BD772" s="28"/>
      <c r="BE772" s="28"/>
      <c r="BF772" s="28"/>
      <c r="BK772" s="194"/>
      <c r="BM772" s="28"/>
      <c r="BN772" s="28"/>
      <c r="BO772" s="28"/>
      <c r="BT772" s="194"/>
      <c r="BV772" s="28"/>
      <c r="BW772" s="28"/>
      <c r="BX772" s="28"/>
      <c r="CC772" s="194"/>
      <c r="CE772" s="28"/>
      <c r="CF772" s="28"/>
      <c r="CG772" s="28"/>
      <c r="CL772" s="194"/>
      <c r="CN772" s="28"/>
      <c r="CO772" s="28"/>
      <c r="CP772" s="28"/>
      <c r="CU772" s="194"/>
      <c r="CW772" s="28"/>
      <c r="CX772" s="28"/>
      <c r="CY772" s="28"/>
      <c r="DD772" s="194"/>
      <c r="DF772" s="28"/>
      <c r="DG772" s="28"/>
      <c r="DH772" s="28"/>
      <c r="DM772" s="194"/>
      <c r="DO772" s="28"/>
      <c r="DP772" s="28"/>
      <c r="DQ772" s="28"/>
      <c r="DV772" s="194"/>
      <c r="DX772" s="28"/>
      <c r="DY772" s="28"/>
      <c r="DZ772" s="28"/>
      <c r="EE772" s="194"/>
      <c r="EG772" s="28"/>
      <c r="EH772" s="28"/>
      <c r="EI772" s="28"/>
      <c r="EN772" s="194"/>
      <c r="EP772" s="28"/>
      <c r="EQ772" s="28"/>
      <c r="ER772" s="28"/>
      <c r="EW772" s="194"/>
      <c r="EY772" s="28"/>
      <c r="EZ772" s="28"/>
      <c r="FA772" s="28"/>
      <c r="FF772" s="194"/>
      <c r="FH772" s="28"/>
      <c r="FI772" s="28"/>
      <c r="FJ772" s="28"/>
      <c r="FO772" s="194"/>
      <c r="FQ772" s="28"/>
      <c r="FR772" s="28"/>
      <c r="FS772" s="28"/>
      <c r="FX772" s="194"/>
      <c r="FZ772" s="28"/>
      <c r="GA772" s="28"/>
      <c r="GB772" s="28"/>
      <c r="GG772" s="194"/>
      <c r="GI772" s="28"/>
      <c r="GJ772" s="28"/>
      <c r="GK772" s="28"/>
      <c r="GP772" s="194"/>
      <c r="GR772" s="28"/>
      <c r="GS772" s="28"/>
      <c r="GT772" s="28"/>
      <c r="GY772" s="194"/>
      <c r="HA772" s="28"/>
      <c r="HB772" s="28"/>
      <c r="HC772" s="28"/>
      <c r="HH772" s="194"/>
      <c r="HJ772" s="28"/>
      <c r="HK772" s="28"/>
      <c r="HL772" s="28"/>
      <c r="HQ772" s="28"/>
      <c r="HR772" s="28"/>
      <c r="HS772" s="28"/>
      <c r="HT772" s="28"/>
      <c r="HU772" s="28"/>
      <c r="HV772" s="28"/>
      <c r="HW772" s="28"/>
      <c r="HX772" s="28"/>
      <c r="HY772" s="28"/>
      <c r="HZ772" s="28"/>
      <c r="IA772" s="28"/>
      <c r="IB772" s="28"/>
      <c r="IC772" s="28"/>
      <c r="ID772" s="28"/>
      <c r="IE772" s="28"/>
      <c r="IF772" s="28"/>
      <c r="IG772" s="28"/>
      <c r="IH772" s="28"/>
      <c r="II772" s="28"/>
      <c r="IJ772" s="28"/>
      <c r="IK772" s="28"/>
      <c r="IL772" s="28"/>
      <c r="IM772" s="28"/>
      <c r="IN772" s="28"/>
      <c r="IO772" s="28"/>
      <c r="IP772" s="28"/>
      <c r="IQ772" s="28"/>
      <c r="IR772" s="28"/>
      <c r="IS772" s="28"/>
      <c r="IT772" s="28"/>
      <c r="IU772" s="28"/>
      <c r="IV772" s="28"/>
    </row>
    <row r="773" spans="1:256" s="50" customFormat="1" ht="18">
      <c r="A773" s="330" t="s">
        <v>476</v>
      </c>
      <c r="B773" s="420"/>
      <c r="C773" s="420"/>
      <c r="D773" s="418" t="s">
        <v>135</v>
      </c>
      <c r="E773" s="50">
        <f t="shared" si="2"/>
        <v>9</v>
      </c>
      <c r="F773" s="284">
        <f t="shared" si="3"/>
        <v>36</v>
      </c>
      <c r="I773" s="50">
        <v>25</v>
      </c>
      <c r="J773" s="50">
        <v>11</v>
      </c>
      <c r="L773" s="28"/>
      <c r="N773" s="28"/>
      <c r="R773" s="194"/>
      <c r="T773" s="28"/>
      <c r="U773" s="28"/>
      <c r="V773" s="28"/>
      <c r="AA773" s="194"/>
      <c r="AC773" s="28"/>
      <c r="AD773" s="28"/>
      <c r="AE773" s="28"/>
      <c r="AJ773" s="194"/>
      <c r="AL773" s="28"/>
      <c r="AM773" s="28"/>
      <c r="AN773" s="28"/>
      <c r="AS773" s="194"/>
      <c r="AU773" s="28"/>
      <c r="AV773" s="28"/>
      <c r="AW773" s="28"/>
      <c r="BB773" s="194"/>
      <c r="BD773" s="28"/>
      <c r="BE773" s="28"/>
      <c r="BF773" s="28"/>
      <c r="BK773" s="194"/>
      <c r="BM773" s="28"/>
      <c r="BN773" s="28"/>
      <c r="BO773" s="28"/>
      <c r="BT773" s="194"/>
      <c r="BV773" s="28"/>
      <c r="BW773" s="28"/>
      <c r="BX773" s="28"/>
      <c r="CC773" s="194"/>
      <c r="CE773" s="28"/>
      <c r="CF773" s="28"/>
      <c r="CG773" s="28"/>
      <c r="CL773" s="194"/>
      <c r="CN773" s="28"/>
      <c r="CO773" s="28"/>
      <c r="CP773" s="28"/>
      <c r="CU773" s="194"/>
      <c r="CW773" s="28"/>
      <c r="CX773" s="28"/>
      <c r="CY773" s="28"/>
      <c r="DD773" s="194"/>
      <c r="DF773" s="28"/>
      <c r="DG773" s="28"/>
      <c r="DH773" s="28"/>
      <c r="DM773" s="194"/>
      <c r="DO773" s="28"/>
      <c r="DP773" s="28"/>
      <c r="DQ773" s="28"/>
      <c r="DV773" s="194"/>
      <c r="DX773" s="28"/>
      <c r="DY773" s="28"/>
      <c r="DZ773" s="28"/>
      <c r="EE773" s="194"/>
      <c r="EG773" s="28"/>
      <c r="EH773" s="28"/>
      <c r="EI773" s="28"/>
      <c r="EN773" s="194"/>
      <c r="EP773" s="28"/>
      <c r="EQ773" s="28"/>
      <c r="ER773" s="28"/>
      <c r="EW773" s="194"/>
      <c r="EY773" s="28"/>
      <c r="EZ773" s="28"/>
      <c r="FA773" s="28"/>
      <c r="FF773" s="194"/>
      <c r="FH773" s="28"/>
      <c r="FI773" s="28"/>
      <c r="FJ773" s="28"/>
      <c r="FO773" s="194"/>
      <c r="FQ773" s="28"/>
      <c r="FR773" s="28"/>
      <c r="FS773" s="28"/>
      <c r="FX773" s="194"/>
      <c r="FZ773" s="28"/>
      <c r="GA773" s="28"/>
      <c r="GB773" s="28"/>
      <c r="GG773" s="194"/>
      <c r="GI773" s="28"/>
      <c r="GJ773" s="28"/>
      <c r="GK773" s="28"/>
      <c r="GP773" s="194"/>
      <c r="GR773" s="28"/>
      <c r="GS773" s="28"/>
      <c r="GT773" s="28"/>
      <c r="GY773" s="194"/>
      <c r="HA773" s="28"/>
      <c r="HB773" s="28"/>
      <c r="HC773" s="28"/>
      <c r="HH773" s="194"/>
      <c r="HJ773" s="28"/>
      <c r="HK773" s="28"/>
      <c r="HL773" s="28"/>
      <c r="HQ773" s="28"/>
      <c r="HR773" s="28"/>
      <c r="HS773" s="28"/>
      <c r="HT773" s="28"/>
      <c r="HU773" s="28"/>
      <c r="HV773" s="28"/>
      <c r="HW773" s="28"/>
      <c r="HX773" s="28"/>
      <c r="HY773" s="28"/>
      <c r="HZ773" s="28"/>
      <c r="IA773" s="28"/>
      <c r="IB773" s="28"/>
      <c r="IC773" s="28"/>
      <c r="ID773" s="28"/>
      <c r="IE773" s="28"/>
      <c r="IF773" s="28"/>
      <c r="IG773" s="28"/>
      <c r="IH773" s="28"/>
      <c r="II773" s="28"/>
      <c r="IJ773" s="28"/>
      <c r="IK773" s="28"/>
      <c r="IL773" s="28"/>
      <c r="IM773" s="28"/>
      <c r="IN773" s="28"/>
      <c r="IO773" s="28"/>
      <c r="IP773" s="28"/>
      <c r="IQ773" s="28"/>
      <c r="IR773" s="28"/>
      <c r="IS773" s="28"/>
      <c r="IT773" s="28"/>
      <c r="IU773" s="28"/>
      <c r="IV773" s="28"/>
    </row>
    <row r="774" spans="1:256" s="50" customFormat="1" ht="18.75">
      <c r="A774" s="330" t="s">
        <v>590</v>
      </c>
      <c r="B774" s="417"/>
      <c r="C774" s="417"/>
      <c r="D774" s="1" t="s">
        <v>131</v>
      </c>
      <c r="E774" s="50">
        <f t="shared" si="2"/>
        <v>9</v>
      </c>
      <c r="F774" s="284">
        <f t="shared" si="3"/>
        <v>0</v>
      </c>
      <c r="H774" s="456"/>
      <c r="L774" s="281"/>
      <c r="N774" s="28"/>
      <c r="R774" s="194"/>
      <c r="T774" s="28"/>
      <c r="U774" s="28"/>
      <c r="V774" s="28"/>
      <c r="AA774" s="194"/>
      <c r="AC774" s="28"/>
      <c r="AD774" s="28"/>
      <c r="AE774" s="28"/>
      <c r="AJ774" s="194"/>
      <c r="AL774" s="28"/>
      <c r="AM774" s="28"/>
      <c r="AN774" s="28"/>
      <c r="AS774" s="194"/>
      <c r="AU774" s="28"/>
      <c r="AV774" s="28"/>
      <c r="AW774" s="28"/>
      <c r="BB774" s="194"/>
      <c r="BD774" s="28"/>
      <c r="BE774" s="28"/>
      <c r="BF774" s="28"/>
      <c r="BK774" s="194"/>
      <c r="BM774" s="28"/>
      <c r="BN774" s="28"/>
      <c r="BO774" s="28"/>
      <c r="BT774" s="194"/>
      <c r="BV774" s="28"/>
      <c r="BW774" s="28"/>
      <c r="BX774" s="28"/>
      <c r="CC774" s="194"/>
      <c r="CE774" s="28"/>
      <c r="CF774" s="28"/>
      <c r="CG774" s="28"/>
      <c r="CL774" s="194"/>
      <c r="CN774" s="28"/>
      <c r="CO774" s="28"/>
      <c r="CP774" s="28"/>
      <c r="CU774" s="194"/>
      <c r="CW774" s="28"/>
      <c r="CX774" s="28"/>
      <c r="CY774" s="28"/>
      <c r="DD774" s="194"/>
      <c r="DF774" s="28"/>
      <c r="DG774" s="28"/>
      <c r="DH774" s="28"/>
      <c r="DM774" s="194"/>
      <c r="DO774" s="28"/>
      <c r="DP774" s="28"/>
      <c r="DQ774" s="28"/>
      <c r="DV774" s="194"/>
      <c r="DX774" s="28"/>
      <c r="DY774" s="28"/>
      <c r="DZ774" s="28"/>
      <c r="EE774" s="194"/>
      <c r="EG774" s="28"/>
      <c r="EH774" s="28"/>
      <c r="EI774" s="28"/>
      <c r="EN774" s="194"/>
      <c r="EP774" s="28"/>
      <c r="EQ774" s="28"/>
      <c r="ER774" s="28"/>
      <c r="EW774" s="194"/>
      <c r="EY774" s="28"/>
      <c r="EZ774" s="28"/>
      <c r="FA774" s="28"/>
      <c r="FF774" s="194"/>
      <c r="FH774" s="28"/>
      <c r="FI774" s="28"/>
      <c r="FJ774" s="28"/>
      <c r="FO774" s="194"/>
      <c r="FQ774" s="28"/>
      <c r="FR774" s="28"/>
      <c r="FS774" s="28"/>
      <c r="FX774" s="194"/>
      <c r="FZ774" s="28"/>
      <c r="GA774" s="28"/>
      <c r="GB774" s="28"/>
      <c r="GG774" s="194"/>
      <c r="GI774" s="28"/>
      <c r="GJ774" s="28"/>
      <c r="GK774" s="28"/>
      <c r="GP774" s="194"/>
      <c r="GR774" s="28"/>
      <c r="GS774" s="28"/>
      <c r="GT774" s="28"/>
      <c r="GY774" s="194"/>
      <c r="HA774" s="28"/>
      <c r="HB774" s="28"/>
      <c r="HC774" s="28"/>
      <c r="HH774" s="194"/>
      <c r="HJ774" s="28"/>
      <c r="HK774" s="28"/>
      <c r="HL774" s="28"/>
      <c r="HQ774" s="28"/>
      <c r="HR774" s="28"/>
      <c r="HS774" s="28"/>
      <c r="HT774" s="28"/>
      <c r="HU774" s="28"/>
      <c r="HV774" s="28"/>
      <c r="HW774" s="28"/>
      <c r="HX774" s="28"/>
      <c r="HY774" s="28"/>
      <c r="HZ774" s="28"/>
      <c r="IA774" s="28"/>
      <c r="IB774" s="28"/>
      <c r="IC774" s="28"/>
      <c r="ID774" s="28"/>
      <c r="IE774" s="28"/>
      <c r="IF774" s="28"/>
      <c r="IG774" s="28"/>
      <c r="IH774" s="28"/>
      <c r="II774" s="28"/>
      <c r="IJ774" s="28"/>
      <c r="IK774" s="28"/>
      <c r="IL774" s="28"/>
      <c r="IM774" s="28"/>
      <c r="IN774" s="28"/>
      <c r="IO774" s="28"/>
      <c r="IP774" s="28"/>
      <c r="IQ774" s="28"/>
      <c r="IR774" s="28"/>
      <c r="IS774" s="28"/>
      <c r="IT774" s="28"/>
      <c r="IU774" s="28"/>
      <c r="IV774" s="28"/>
    </row>
    <row r="775" spans="1:256" s="50" customFormat="1" ht="18">
      <c r="A775" s="330" t="s">
        <v>2105</v>
      </c>
      <c r="B775" s="28"/>
      <c r="C775" s="420"/>
      <c r="D775" s="418" t="s">
        <v>129</v>
      </c>
      <c r="E775" s="50">
        <f t="shared" si="2"/>
        <v>0</v>
      </c>
      <c r="F775" s="284">
        <f t="shared" si="3"/>
        <v>0</v>
      </c>
      <c r="H775" s="456"/>
      <c r="L775" s="28"/>
      <c r="N775" s="28"/>
      <c r="R775" s="194"/>
      <c r="T775" s="28"/>
      <c r="U775" s="28"/>
      <c r="V775" s="28"/>
      <c r="AA775" s="194"/>
      <c r="AC775" s="28"/>
      <c r="AD775" s="28"/>
      <c r="AE775" s="28"/>
      <c r="AJ775" s="194"/>
      <c r="AL775" s="28"/>
      <c r="AM775" s="28"/>
      <c r="AN775" s="28"/>
      <c r="AS775" s="194"/>
      <c r="AU775" s="28"/>
      <c r="AV775" s="28"/>
      <c r="AW775" s="28"/>
      <c r="BB775" s="194"/>
      <c r="BD775" s="28"/>
      <c r="BE775" s="28"/>
      <c r="BF775" s="28"/>
      <c r="BK775" s="194"/>
      <c r="BM775" s="28"/>
      <c r="BN775" s="28"/>
      <c r="BO775" s="28"/>
      <c r="BT775" s="194"/>
      <c r="BV775" s="28"/>
      <c r="BW775" s="28"/>
      <c r="BX775" s="28"/>
      <c r="CC775" s="194"/>
      <c r="CE775" s="28"/>
      <c r="CF775" s="28"/>
      <c r="CG775" s="28"/>
      <c r="CL775" s="194"/>
      <c r="CN775" s="28"/>
      <c r="CO775" s="28"/>
      <c r="CP775" s="28"/>
      <c r="CU775" s="194"/>
      <c r="CW775" s="28"/>
      <c r="CX775" s="28"/>
      <c r="CY775" s="28"/>
      <c r="DD775" s="194"/>
      <c r="DF775" s="28"/>
      <c r="DG775" s="28"/>
      <c r="DH775" s="28"/>
      <c r="DM775" s="194"/>
      <c r="DO775" s="28"/>
      <c r="DP775" s="28"/>
      <c r="DQ775" s="28"/>
      <c r="DV775" s="194"/>
      <c r="DX775" s="28"/>
      <c r="DY775" s="28"/>
      <c r="DZ775" s="28"/>
      <c r="EE775" s="194"/>
      <c r="EG775" s="28"/>
      <c r="EH775" s="28"/>
      <c r="EI775" s="28"/>
      <c r="EN775" s="194"/>
      <c r="EP775" s="28"/>
      <c r="EQ775" s="28"/>
      <c r="ER775" s="28"/>
      <c r="EW775" s="194"/>
      <c r="EY775" s="28"/>
      <c r="EZ775" s="28"/>
      <c r="FA775" s="28"/>
      <c r="FF775" s="194"/>
      <c r="FH775" s="28"/>
      <c r="FI775" s="28"/>
      <c r="FJ775" s="28"/>
      <c r="FO775" s="194"/>
      <c r="FQ775" s="28"/>
      <c r="FR775" s="28"/>
      <c r="FS775" s="28"/>
      <c r="FX775" s="194"/>
      <c r="FZ775" s="28"/>
      <c r="GA775" s="28"/>
      <c r="GB775" s="28"/>
      <c r="GG775" s="194"/>
      <c r="GI775" s="28"/>
      <c r="GJ775" s="28"/>
      <c r="GK775" s="28"/>
      <c r="GP775" s="194"/>
      <c r="GR775" s="28"/>
      <c r="GS775" s="28"/>
      <c r="GT775" s="28"/>
      <c r="GY775" s="194"/>
      <c r="HA775" s="28"/>
      <c r="HB775" s="28"/>
      <c r="HC775" s="28"/>
      <c r="HH775" s="194"/>
      <c r="HJ775" s="28"/>
      <c r="HK775" s="28"/>
      <c r="HL775" s="28"/>
      <c r="HQ775" s="28"/>
      <c r="HR775" s="28"/>
      <c r="HS775" s="28"/>
      <c r="HT775" s="28"/>
      <c r="HU775" s="28"/>
      <c r="HV775" s="28"/>
      <c r="HW775" s="28"/>
      <c r="HX775" s="28"/>
      <c r="HY775" s="28"/>
      <c r="HZ775" s="28"/>
      <c r="IA775" s="28"/>
      <c r="IB775" s="28"/>
      <c r="IC775" s="28"/>
      <c r="ID775" s="28"/>
      <c r="IE775" s="28"/>
      <c r="IF775" s="28"/>
      <c r="IG775" s="28"/>
      <c r="IH775" s="28"/>
      <c r="II775" s="28"/>
      <c r="IJ775" s="28"/>
      <c r="IK775" s="28"/>
      <c r="IL775" s="28"/>
      <c r="IM775" s="28"/>
      <c r="IN775" s="28"/>
      <c r="IO775" s="28"/>
      <c r="IP775" s="28"/>
      <c r="IQ775" s="28"/>
      <c r="IR775" s="28"/>
      <c r="IS775" s="28"/>
      <c r="IT775" s="28"/>
      <c r="IU775" s="28"/>
      <c r="IV775" s="28"/>
    </row>
    <row r="776" spans="1:256" s="50" customFormat="1" ht="18">
      <c r="A776" s="330" t="s">
        <v>692</v>
      </c>
      <c r="B776" s="420"/>
      <c r="C776" s="420"/>
      <c r="D776" s="418" t="s">
        <v>130</v>
      </c>
      <c r="E776" s="50">
        <f t="shared" si="2"/>
        <v>3</v>
      </c>
      <c r="F776" s="284">
        <f t="shared" si="3"/>
        <v>3</v>
      </c>
      <c r="H776" s="50">
        <v>3</v>
      </c>
      <c r="L776" s="28"/>
      <c r="N776" s="28"/>
      <c r="R776" s="194"/>
      <c r="T776" s="28"/>
      <c r="U776" s="28"/>
      <c r="V776" s="28"/>
      <c r="AA776" s="194"/>
      <c r="AC776" s="28"/>
      <c r="AD776" s="28"/>
      <c r="AE776" s="28"/>
      <c r="AJ776" s="194"/>
      <c r="AL776" s="28"/>
      <c r="AM776" s="28"/>
      <c r="AN776" s="28"/>
      <c r="AS776" s="194"/>
      <c r="AU776" s="28"/>
      <c r="AV776" s="28"/>
      <c r="AW776" s="28"/>
      <c r="BB776" s="194"/>
      <c r="BD776" s="28"/>
      <c r="BE776" s="28"/>
      <c r="BF776" s="28"/>
      <c r="BK776" s="194"/>
      <c r="BM776" s="28"/>
      <c r="BN776" s="28"/>
      <c r="BO776" s="28"/>
      <c r="BT776" s="194"/>
      <c r="BV776" s="28"/>
      <c r="BW776" s="28"/>
      <c r="BX776" s="28"/>
      <c r="CC776" s="194"/>
      <c r="CE776" s="28"/>
      <c r="CF776" s="28"/>
      <c r="CG776" s="28"/>
      <c r="CL776" s="194"/>
      <c r="CN776" s="28"/>
      <c r="CO776" s="28"/>
      <c r="CP776" s="28"/>
      <c r="CU776" s="194"/>
      <c r="CW776" s="28"/>
      <c r="CX776" s="28"/>
      <c r="CY776" s="28"/>
      <c r="DD776" s="194"/>
      <c r="DF776" s="28"/>
      <c r="DG776" s="28"/>
      <c r="DH776" s="28"/>
      <c r="DM776" s="194"/>
      <c r="DO776" s="28"/>
      <c r="DP776" s="28"/>
      <c r="DQ776" s="28"/>
      <c r="DV776" s="194"/>
      <c r="DX776" s="28"/>
      <c r="DY776" s="28"/>
      <c r="DZ776" s="28"/>
      <c r="EE776" s="194"/>
      <c r="EG776" s="28"/>
      <c r="EH776" s="28"/>
      <c r="EI776" s="28"/>
      <c r="EN776" s="194"/>
      <c r="EP776" s="28"/>
      <c r="EQ776" s="28"/>
      <c r="ER776" s="28"/>
      <c r="EW776" s="194"/>
      <c r="EY776" s="28"/>
      <c r="EZ776" s="28"/>
      <c r="FA776" s="28"/>
      <c r="FF776" s="194"/>
      <c r="FH776" s="28"/>
      <c r="FI776" s="28"/>
      <c r="FJ776" s="28"/>
      <c r="FO776" s="194"/>
      <c r="FQ776" s="28"/>
      <c r="FR776" s="28"/>
      <c r="FS776" s="28"/>
      <c r="FX776" s="194"/>
      <c r="FZ776" s="28"/>
      <c r="GA776" s="28"/>
      <c r="GB776" s="28"/>
      <c r="GG776" s="194"/>
      <c r="GI776" s="28"/>
      <c r="GJ776" s="28"/>
      <c r="GK776" s="28"/>
      <c r="GP776" s="194"/>
      <c r="GR776" s="28"/>
      <c r="GS776" s="28"/>
      <c r="GT776" s="28"/>
      <c r="GY776" s="194"/>
      <c r="HA776" s="28"/>
      <c r="HB776" s="28"/>
      <c r="HC776" s="28"/>
      <c r="HH776" s="194"/>
      <c r="HJ776" s="28"/>
      <c r="HK776" s="28"/>
      <c r="HL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28"/>
      <c r="IJ776" s="28"/>
      <c r="IK776" s="28"/>
      <c r="IL776" s="28"/>
      <c r="IM776" s="28"/>
      <c r="IN776" s="28"/>
      <c r="IO776" s="28"/>
      <c r="IP776" s="28"/>
      <c r="IQ776" s="28"/>
      <c r="IR776" s="28"/>
      <c r="IS776" s="28"/>
      <c r="IT776" s="28"/>
      <c r="IU776" s="28"/>
      <c r="IV776" s="28"/>
    </row>
    <row r="777" spans="1:256" s="50" customFormat="1" ht="18">
      <c r="A777" s="330" t="s">
        <v>2078</v>
      </c>
      <c r="B777" s="28"/>
      <c r="C777" s="275"/>
      <c r="D777" s="418" t="s">
        <v>129</v>
      </c>
      <c r="E777" s="50">
        <f t="shared" si="2"/>
        <v>0</v>
      </c>
      <c r="F777" s="284">
        <f t="shared" si="3"/>
        <v>0</v>
      </c>
      <c r="H777" s="456"/>
      <c r="N777" s="28"/>
      <c r="R777" s="194"/>
      <c r="T777" s="28"/>
      <c r="U777" s="28"/>
      <c r="V777" s="28"/>
      <c r="AA777" s="194"/>
      <c r="AC777" s="28"/>
      <c r="AD777" s="28"/>
      <c r="AE777" s="28"/>
      <c r="AJ777" s="194"/>
      <c r="AL777" s="28"/>
      <c r="AM777" s="28"/>
      <c r="AN777" s="28"/>
      <c r="AS777" s="194"/>
      <c r="AU777" s="28"/>
      <c r="AV777" s="28"/>
      <c r="AW777" s="28"/>
      <c r="BB777" s="194"/>
      <c r="BD777" s="28"/>
      <c r="BE777" s="28"/>
      <c r="BF777" s="28"/>
      <c r="BK777" s="194"/>
      <c r="BM777" s="28"/>
      <c r="BN777" s="28"/>
      <c r="BO777" s="28"/>
      <c r="BT777" s="194"/>
      <c r="BV777" s="28"/>
      <c r="BW777" s="28"/>
      <c r="BX777" s="28"/>
      <c r="CC777" s="194"/>
      <c r="CE777" s="28"/>
      <c r="CF777" s="28"/>
      <c r="CG777" s="28"/>
      <c r="CL777" s="194"/>
      <c r="CN777" s="28"/>
      <c r="CO777" s="28"/>
      <c r="CP777" s="28"/>
      <c r="CU777" s="194"/>
      <c r="CW777" s="28"/>
      <c r="CX777" s="28"/>
      <c r="CY777" s="28"/>
      <c r="DD777" s="194"/>
      <c r="DF777" s="28"/>
      <c r="DG777" s="28"/>
      <c r="DH777" s="28"/>
      <c r="DM777" s="194"/>
      <c r="DO777" s="28"/>
      <c r="DP777" s="28"/>
      <c r="DQ777" s="28"/>
      <c r="DV777" s="194"/>
      <c r="DX777" s="28"/>
      <c r="DY777" s="28"/>
      <c r="DZ777" s="28"/>
      <c r="EE777" s="194"/>
      <c r="EG777" s="28"/>
      <c r="EH777" s="28"/>
      <c r="EI777" s="28"/>
      <c r="EN777" s="194"/>
      <c r="EP777" s="28"/>
      <c r="EQ777" s="28"/>
      <c r="ER777" s="28"/>
      <c r="EW777" s="194"/>
      <c r="EY777" s="28"/>
      <c r="EZ777" s="28"/>
      <c r="FA777" s="28"/>
      <c r="FF777" s="194"/>
      <c r="FH777" s="28"/>
      <c r="FI777" s="28"/>
      <c r="FJ777" s="28"/>
      <c r="FO777" s="194"/>
      <c r="FQ777" s="28"/>
      <c r="FR777" s="28"/>
      <c r="FS777" s="28"/>
      <c r="FX777" s="194"/>
      <c r="FZ777" s="28"/>
      <c r="GA777" s="28"/>
      <c r="GB777" s="28"/>
      <c r="GG777" s="194"/>
      <c r="GI777" s="28"/>
      <c r="GJ777" s="28"/>
      <c r="GK777" s="28"/>
      <c r="GP777" s="194"/>
      <c r="GR777" s="28"/>
      <c r="GS777" s="28"/>
      <c r="GT777" s="28"/>
      <c r="GY777" s="194"/>
      <c r="HA777" s="28"/>
      <c r="HB777" s="28"/>
      <c r="HC777" s="28"/>
      <c r="HH777" s="194"/>
      <c r="HJ777" s="28"/>
      <c r="HK777" s="28"/>
      <c r="HL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28"/>
      <c r="IJ777" s="28"/>
      <c r="IK777" s="28"/>
      <c r="IL777" s="28"/>
      <c r="IM777" s="28"/>
      <c r="IN777" s="28"/>
      <c r="IO777" s="28"/>
      <c r="IP777" s="28"/>
      <c r="IQ777" s="28"/>
      <c r="IR777" s="28"/>
      <c r="IS777" s="28"/>
      <c r="IT777" s="28"/>
      <c r="IU777" s="28"/>
      <c r="IV777" s="28"/>
    </row>
    <row r="778" spans="1:256" s="50" customFormat="1" ht="18">
      <c r="A778" s="330" t="s">
        <v>570</v>
      </c>
      <c r="B778" s="420"/>
      <c r="C778" s="420"/>
      <c r="D778" s="418" t="s">
        <v>132</v>
      </c>
      <c r="E778" s="50">
        <f t="shared" si="2"/>
        <v>1</v>
      </c>
      <c r="F778" s="284">
        <f t="shared" si="3"/>
        <v>40</v>
      </c>
      <c r="H778" s="50">
        <v>40</v>
      </c>
      <c r="N778" s="28"/>
      <c r="R778" s="194"/>
      <c r="T778" s="28"/>
      <c r="U778" s="28"/>
      <c r="V778" s="28"/>
      <c r="AA778" s="194"/>
      <c r="AC778" s="28"/>
      <c r="AD778" s="28"/>
      <c r="AE778" s="28"/>
      <c r="AJ778" s="194"/>
      <c r="AL778" s="28"/>
      <c r="AM778" s="28"/>
      <c r="AN778" s="28"/>
      <c r="AS778" s="194"/>
      <c r="AU778" s="28"/>
      <c r="AV778" s="28"/>
      <c r="AW778" s="28"/>
      <c r="BB778" s="194"/>
      <c r="BD778" s="28"/>
      <c r="BE778" s="28"/>
      <c r="BF778" s="28"/>
      <c r="BK778" s="194"/>
      <c r="BM778" s="28"/>
      <c r="BN778" s="28"/>
      <c r="BO778" s="28"/>
      <c r="BT778" s="194"/>
      <c r="BV778" s="28"/>
      <c r="BW778" s="28"/>
      <c r="BX778" s="28"/>
      <c r="CC778" s="194"/>
      <c r="CE778" s="28"/>
      <c r="CF778" s="28"/>
      <c r="CG778" s="28"/>
      <c r="CL778" s="194"/>
      <c r="CN778" s="28"/>
      <c r="CO778" s="28"/>
      <c r="CP778" s="28"/>
      <c r="CU778" s="194"/>
      <c r="CW778" s="28"/>
      <c r="CX778" s="28"/>
      <c r="CY778" s="28"/>
      <c r="DD778" s="194"/>
      <c r="DF778" s="28"/>
      <c r="DG778" s="28"/>
      <c r="DH778" s="28"/>
      <c r="DM778" s="194"/>
      <c r="DO778" s="28"/>
      <c r="DP778" s="28"/>
      <c r="DQ778" s="28"/>
      <c r="DV778" s="194"/>
      <c r="DX778" s="28"/>
      <c r="DY778" s="28"/>
      <c r="DZ778" s="28"/>
      <c r="EE778" s="194"/>
      <c r="EG778" s="28"/>
      <c r="EH778" s="28"/>
      <c r="EI778" s="28"/>
      <c r="EN778" s="194"/>
      <c r="EP778" s="28"/>
      <c r="EQ778" s="28"/>
      <c r="ER778" s="28"/>
      <c r="EW778" s="194"/>
      <c r="EY778" s="28"/>
      <c r="EZ778" s="28"/>
      <c r="FA778" s="28"/>
      <c r="FF778" s="194"/>
      <c r="FH778" s="28"/>
      <c r="FI778" s="28"/>
      <c r="FJ778" s="28"/>
      <c r="FO778" s="194"/>
      <c r="FQ778" s="28"/>
      <c r="FR778" s="28"/>
      <c r="FS778" s="28"/>
      <c r="FX778" s="194"/>
      <c r="FZ778" s="28"/>
      <c r="GA778" s="28"/>
      <c r="GB778" s="28"/>
      <c r="GG778" s="194"/>
      <c r="GI778" s="28"/>
      <c r="GJ778" s="28"/>
      <c r="GK778" s="28"/>
      <c r="GP778" s="194"/>
      <c r="GR778" s="28"/>
      <c r="GS778" s="28"/>
      <c r="GT778" s="28"/>
      <c r="GY778" s="194"/>
      <c r="HA778" s="28"/>
      <c r="HB778" s="28"/>
      <c r="HC778" s="28"/>
      <c r="HH778" s="194"/>
      <c r="HJ778" s="28"/>
      <c r="HK778" s="28"/>
      <c r="HL778" s="28"/>
      <c r="HQ778" s="28"/>
      <c r="HR778" s="28"/>
      <c r="HS778" s="28"/>
      <c r="HT778" s="28"/>
      <c r="HU778" s="28"/>
      <c r="HV778" s="28"/>
      <c r="HW778" s="28"/>
      <c r="HX778" s="28"/>
      <c r="HY778" s="28"/>
      <c r="HZ778" s="28"/>
      <c r="IA778" s="28"/>
      <c r="IB778" s="28"/>
      <c r="IC778" s="28"/>
      <c r="ID778" s="28"/>
      <c r="IE778" s="28"/>
      <c r="IF778" s="28"/>
      <c r="IG778" s="28"/>
      <c r="IH778" s="28"/>
      <c r="II778" s="28"/>
      <c r="IJ778" s="28"/>
      <c r="IK778" s="28"/>
      <c r="IL778" s="28"/>
      <c r="IM778" s="28"/>
      <c r="IN778" s="28"/>
      <c r="IO778" s="28"/>
      <c r="IP778" s="28"/>
      <c r="IQ778" s="28"/>
      <c r="IR778" s="28"/>
      <c r="IS778" s="28"/>
      <c r="IT778" s="28"/>
      <c r="IU778" s="28"/>
      <c r="IV778" s="28"/>
    </row>
    <row r="779" spans="1:256" s="50" customFormat="1" ht="18">
      <c r="A779" s="330" t="s">
        <v>693</v>
      </c>
      <c r="B779" s="28"/>
      <c r="C779" s="275"/>
      <c r="D779" s="418" t="s">
        <v>129</v>
      </c>
      <c r="E779" s="50">
        <f t="shared" si="2"/>
        <v>29</v>
      </c>
      <c r="F779" s="284">
        <f t="shared" si="3"/>
        <v>38</v>
      </c>
      <c r="H779" s="50">
        <v>1</v>
      </c>
      <c r="I779" s="50">
        <v>28</v>
      </c>
      <c r="J779" s="50">
        <v>9</v>
      </c>
      <c r="L779" s="28"/>
      <c r="N779" s="28"/>
      <c r="R779" s="194"/>
      <c r="T779" s="28"/>
      <c r="U779" s="28"/>
      <c r="V779" s="28"/>
      <c r="AA779" s="194"/>
      <c r="AC779" s="28"/>
      <c r="AD779" s="28"/>
      <c r="AE779" s="28"/>
      <c r="AJ779" s="194"/>
      <c r="AL779" s="28"/>
      <c r="AM779" s="28"/>
      <c r="AN779" s="28"/>
      <c r="AS779" s="194"/>
      <c r="AU779" s="28"/>
      <c r="AV779" s="28"/>
      <c r="AW779" s="28"/>
      <c r="BB779" s="194"/>
      <c r="BD779" s="28"/>
      <c r="BE779" s="28"/>
      <c r="BF779" s="28"/>
      <c r="BK779" s="194"/>
      <c r="BM779" s="28"/>
      <c r="BN779" s="28"/>
      <c r="BO779" s="28"/>
      <c r="BT779" s="194"/>
      <c r="BV779" s="28"/>
      <c r="BW779" s="28"/>
      <c r="BX779" s="28"/>
      <c r="CC779" s="194"/>
      <c r="CE779" s="28"/>
      <c r="CF779" s="28"/>
      <c r="CG779" s="28"/>
      <c r="CL779" s="194"/>
      <c r="CN779" s="28"/>
      <c r="CO779" s="28"/>
      <c r="CP779" s="28"/>
      <c r="CU779" s="194"/>
      <c r="CW779" s="28"/>
      <c r="CX779" s="28"/>
      <c r="CY779" s="28"/>
      <c r="DD779" s="194"/>
      <c r="DF779" s="28"/>
      <c r="DG779" s="28"/>
      <c r="DH779" s="28"/>
      <c r="DM779" s="194"/>
      <c r="DO779" s="28"/>
      <c r="DP779" s="28"/>
      <c r="DQ779" s="28"/>
      <c r="DV779" s="194"/>
      <c r="DX779" s="28"/>
      <c r="DY779" s="28"/>
      <c r="DZ779" s="28"/>
      <c r="EE779" s="194"/>
      <c r="EG779" s="28"/>
      <c r="EH779" s="28"/>
      <c r="EI779" s="28"/>
      <c r="EN779" s="194"/>
      <c r="EP779" s="28"/>
      <c r="EQ779" s="28"/>
      <c r="ER779" s="28"/>
      <c r="EW779" s="194"/>
      <c r="EY779" s="28"/>
      <c r="EZ779" s="28"/>
      <c r="FA779" s="28"/>
      <c r="FF779" s="194"/>
      <c r="FH779" s="28"/>
      <c r="FI779" s="28"/>
      <c r="FJ779" s="28"/>
      <c r="FO779" s="194"/>
      <c r="FQ779" s="28"/>
      <c r="FR779" s="28"/>
      <c r="FS779" s="28"/>
      <c r="FX779" s="194"/>
      <c r="FZ779" s="28"/>
      <c r="GA779" s="28"/>
      <c r="GB779" s="28"/>
      <c r="GG779" s="194"/>
      <c r="GI779" s="28"/>
      <c r="GJ779" s="28"/>
      <c r="GK779" s="28"/>
      <c r="GP779" s="194"/>
      <c r="GR779" s="28"/>
      <c r="GS779" s="28"/>
      <c r="GT779" s="28"/>
      <c r="GY779" s="194"/>
      <c r="HA779" s="28"/>
      <c r="HB779" s="28"/>
      <c r="HC779" s="28"/>
      <c r="HH779" s="194"/>
      <c r="HJ779" s="28"/>
      <c r="HK779" s="28"/>
      <c r="HL779" s="28"/>
      <c r="HQ779" s="28"/>
      <c r="HR779" s="28"/>
      <c r="HS779" s="28"/>
      <c r="HT779" s="28"/>
      <c r="HU779" s="28"/>
      <c r="HV779" s="28"/>
      <c r="HW779" s="28"/>
      <c r="HX779" s="28"/>
      <c r="HY779" s="28"/>
      <c r="HZ779" s="28"/>
      <c r="IA779" s="28"/>
      <c r="IB779" s="28"/>
      <c r="IC779" s="28"/>
      <c r="ID779" s="28"/>
      <c r="IE779" s="28"/>
      <c r="IF779" s="28"/>
      <c r="IG779" s="28"/>
      <c r="IH779" s="28"/>
      <c r="II779" s="28"/>
      <c r="IJ779" s="28"/>
      <c r="IK779" s="28"/>
      <c r="IL779" s="28"/>
      <c r="IM779" s="28"/>
      <c r="IN779" s="28"/>
      <c r="IO779" s="28"/>
      <c r="IP779" s="28"/>
      <c r="IQ779" s="28"/>
      <c r="IR779" s="28"/>
      <c r="IS779" s="28"/>
      <c r="IT779" s="28"/>
      <c r="IU779" s="28"/>
      <c r="IV779" s="28"/>
    </row>
    <row r="780" spans="1:256" s="50" customFormat="1" ht="18">
      <c r="A780" s="206" t="s">
        <v>2819</v>
      </c>
      <c r="B780" s="28"/>
      <c r="C780" s="275"/>
      <c r="D780" s="418" t="s">
        <v>129</v>
      </c>
      <c r="E780" s="50">
        <f t="shared" si="2"/>
        <v>0</v>
      </c>
      <c r="F780" s="284">
        <f t="shared" si="3"/>
        <v>6</v>
      </c>
      <c r="J780" s="50">
        <v>6</v>
      </c>
      <c r="L780" s="281"/>
      <c r="N780" s="28"/>
      <c r="R780" s="194"/>
      <c r="T780" s="28"/>
      <c r="U780" s="28"/>
      <c r="V780" s="28"/>
      <c r="AA780" s="194"/>
      <c r="AC780" s="28"/>
      <c r="AD780" s="28"/>
      <c r="AE780" s="28"/>
      <c r="AJ780" s="194"/>
      <c r="AL780" s="28"/>
      <c r="AM780" s="28"/>
      <c r="AN780" s="28"/>
      <c r="AS780" s="194"/>
      <c r="AU780" s="28"/>
      <c r="AV780" s="28"/>
      <c r="AW780" s="28"/>
      <c r="BB780" s="194"/>
      <c r="BD780" s="28"/>
      <c r="BE780" s="28"/>
      <c r="BF780" s="28"/>
      <c r="BK780" s="194"/>
      <c r="BM780" s="28"/>
      <c r="BN780" s="28"/>
      <c r="BO780" s="28"/>
      <c r="BT780" s="194"/>
      <c r="BV780" s="28"/>
      <c r="BW780" s="28"/>
      <c r="BX780" s="28"/>
      <c r="CC780" s="194"/>
      <c r="CE780" s="28"/>
      <c r="CF780" s="28"/>
      <c r="CG780" s="28"/>
      <c r="CL780" s="194"/>
      <c r="CN780" s="28"/>
      <c r="CO780" s="28"/>
      <c r="CP780" s="28"/>
      <c r="CU780" s="194"/>
      <c r="CW780" s="28"/>
      <c r="CX780" s="28"/>
      <c r="CY780" s="28"/>
      <c r="DD780" s="194"/>
      <c r="DF780" s="28"/>
      <c r="DG780" s="28"/>
      <c r="DH780" s="28"/>
      <c r="DM780" s="194"/>
      <c r="DO780" s="28"/>
      <c r="DP780" s="28"/>
      <c r="DQ780" s="28"/>
      <c r="DV780" s="194"/>
      <c r="DX780" s="28"/>
      <c r="DY780" s="28"/>
      <c r="DZ780" s="28"/>
      <c r="EE780" s="194"/>
      <c r="EG780" s="28"/>
      <c r="EH780" s="28"/>
      <c r="EI780" s="28"/>
      <c r="EN780" s="194"/>
      <c r="EP780" s="28"/>
      <c r="EQ780" s="28"/>
      <c r="ER780" s="28"/>
      <c r="EW780" s="194"/>
      <c r="EY780" s="28"/>
      <c r="EZ780" s="28"/>
      <c r="FA780" s="28"/>
      <c r="FF780" s="194"/>
      <c r="FH780" s="28"/>
      <c r="FI780" s="28"/>
      <c r="FJ780" s="28"/>
      <c r="FO780" s="194"/>
      <c r="FQ780" s="28"/>
      <c r="FR780" s="28"/>
      <c r="FS780" s="28"/>
      <c r="FX780" s="194"/>
      <c r="FZ780" s="28"/>
      <c r="GA780" s="28"/>
      <c r="GB780" s="28"/>
      <c r="GG780" s="194"/>
      <c r="GI780" s="28"/>
      <c r="GJ780" s="28"/>
      <c r="GK780" s="28"/>
      <c r="GP780" s="194"/>
      <c r="GR780" s="28"/>
      <c r="GS780" s="28"/>
      <c r="GT780" s="28"/>
      <c r="GY780" s="194"/>
      <c r="HA780" s="28"/>
      <c r="HB780" s="28"/>
      <c r="HC780" s="28"/>
      <c r="HH780" s="194"/>
      <c r="HJ780" s="28"/>
      <c r="HK780" s="28"/>
      <c r="HL780" s="28"/>
      <c r="HQ780" s="28"/>
      <c r="HR780" s="28"/>
      <c r="HS780" s="28"/>
      <c r="HT780" s="28"/>
      <c r="HU780" s="28"/>
      <c r="HV780" s="28"/>
      <c r="HW780" s="28"/>
      <c r="HX780" s="28"/>
      <c r="HY780" s="28"/>
      <c r="HZ780" s="28"/>
      <c r="IA780" s="28"/>
      <c r="IB780" s="28"/>
      <c r="IC780" s="28"/>
      <c r="ID780" s="28"/>
      <c r="IE780" s="28"/>
      <c r="IF780" s="28"/>
      <c r="IG780" s="28"/>
      <c r="IH780" s="28"/>
      <c r="II780" s="28"/>
      <c r="IJ780" s="28"/>
      <c r="IK780" s="28"/>
      <c r="IL780" s="28"/>
      <c r="IM780" s="28"/>
      <c r="IN780" s="28"/>
      <c r="IO780" s="28"/>
      <c r="IP780" s="28"/>
      <c r="IQ780" s="28"/>
      <c r="IR780" s="28"/>
      <c r="IS780" s="28"/>
      <c r="IT780" s="28"/>
      <c r="IU780" s="28"/>
      <c r="IV780" s="28"/>
    </row>
    <row r="781" spans="1:256" s="50" customFormat="1" ht="18">
      <c r="A781" s="330" t="s">
        <v>520</v>
      </c>
      <c r="B781" s="420"/>
      <c r="C781" s="420"/>
      <c r="D781" s="418" t="s">
        <v>130</v>
      </c>
      <c r="E781" s="50">
        <f t="shared" si="2"/>
        <v>20</v>
      </c>
      <c r="F781" s="284">
        <f t="shared" si="3"/>
        <v>29</v>
      </c>
      <c r="G781" s="50">
        <v>23</v>
      </c>
      <c r="I781" s="50">
        <v>3</v>
      </c>
      <c r="J781" s="50">
        <v>3</v>
      </c>
      <c r="L781" s="28"/>
      <c r="N781" s="28"/>
      <c r="R781" s="194"/>
      <c r="T781" s="28"/>
      <c r="U781" s="28"/>
      <c r="V781" s="28"/>
      <c r="AA781" s="194"/>
      <c r="AC781" s="28"/>
      <c r="AD781" s="28"/>
      <c r="AE781" s="28"/>
      <c r="AJ781" s="194"/>
      <c r="AL781" s="28"/>
      <c r="AM781" s="28"/>
      <c r="AN781" s="28"/>
      <c r="AS781" s="194"/>
      <c r="AU781" s="28"/>
      <c r="AV781" s="28"/>
      <c r="AW781" s="28"/>
      <c r="BB781" s="194"/>
      <c r="BD781" s="28"/>
      <c r="BE781" s="28"/>
      <c r="BF781" s="28"/>
      <c r="BK781" s="194"/>
      <c r="BM781" s="28"/>
      <c r="BN781" s="28"/>
      <c r="BO781" s="28"/>
      <c r="BT781" s="194"/>
      <c r="BV781" s="28"/>
      <c r="BW781" s="28"/>
      <c r="BX781" s="28"/>
      <c r="CC781" s="194"/>
      <c r="CE781" s="28"/>
      <c r="CF781" s="28"/>
      <c r="CG781" s="28"/>
      <c r="CL781" s="194"/>
      <c r="CN781" s="28"/>
      <c r="CO781" s="28"/>
      <c r="CP781" s="28"/>
      <c r="CU781" s="194"/>
      <c r="CW781" s="28"/>
      <c r="CX781" s="28"/>
      <c r="CY781" s="28"/>
      <c r="DD781" s="194"/>
      <c r="DF781" s="28"/>
      <c r="DG781" s="28"/>
      <c r="DH781" s="28"/>
      <c r="DM781" s="194"/>
      <c r="DO781" s="28"/>
      <c r="DP781" s="28"/>
      <c r="DQ781" s="28"/>
      <c r="DV781" s="194"/>
      <c r="DX781" s="28"/>
      <c r="DY781" s="28"/>
      <c r="DZ781" s="28"/>
      <c r="EE781" s="194"/>
      <c r="EG781" s="28"/>
      <c r="EH781" s="28"/>
      <c r="EI781" s="28"/>
      <c r="EN781" s="194"/>
      <c r="EP781" s="28"/>
      <c r="EQ781" s="28"/>
      <c r="ER781" s="28"/>
      <c r="EW781" s="194"/>
      <c r="EY781" s="28"/>
      <c r="EZ781" s="28"/>
      <c r="FA781" s="28"/>
      <c r="FF781" s="194"/>
      <c r="FH781" s="28"/>
      <c r="FI781" s="28"/>
      <c r="FJ781" s="28"/>
      <c r="FO781" s="194"/>
      <c r="FQ781" s="28"/>
      <c r="FR781" s="28"/>
      <c r="FS781" s="28"/>
      <c r="FX781" s="194"/>
      <c r="FZ781" s="28"/>
      <c r="GA781" s="28"/>
      <c r="GB781" s="28"/>
      <c r="GG781" s="194"/>
      <c r="GI781" s="28"/>
      <c r="GJ781" s="28"/>
      <c r="GK781" s="28"/>
      <c r="GP781" s="194"/>
      <c r="GR781" s="28"/>
      <c r="GS781" s="28"/>
      <c r="GT781" s="28"/>
      <c r="GY781" s="194"/>
      <c r="HA781" s="28"/>
      <c r="HB781" s="28"/>
      <c r="HC781" s="28"/>
      <c r="HH781" s="194"/>
      <c r="HJ781" s="28"/>
      <c r="HK781" s="28"/>
      <c r="HL781" s="28"/>
      <c r="HQ781" s="28"/>
      <c r="HR781" s="28"/>
      <c r="HS781" s="28"/>
      <c r="HT781" s="28"/>
      <c r="HU781" s="28"/>
      <c r="HV781" s="28"/>
      <c r="HW781" s="28"/>
      <c r="HX781" s="28"/>
      <c r="HY781" s="28"/>
      <c r="HZ781" s="28"/>
      <c r="IA781" s="28"/>
      <c r="IB781" s="28"/>
      <c r="IC781" s="28"/>
      <c r="ID781" s="28"/>
      <c r="IE781" s="28"/>
      <c r="IF781" s="28"/>
      <c r="IG781" s="28"/>
      <c r="IH781" s="28"/>
      <c r="II781" s="28"/>
      <c r="IJ781" s="28"/>
      <c r="IK781" s="28"/>
      <c r="IL781" s="28"/>
      <c r="IM781" s="28"/>
      <c r="IN781" s="28"/>
      <c r="IO781" s="28"/>
      <c r="IP781" s="28"/>
      <c r="IQ781" s="28"/>
      <c r="IR781" s="28"/>
      <c r="IS781" s="28"/>
      <c r="IT781" s="28"/>
      <c r="IU781" s="28"/>
      <c r="IV781" s="28"/>
    </row>
    <row r="782" spans="1:256" s="50" customFormat="1" ht="18">
      <c r="A782" s="330" t="s">
        <v>1193</v>
      </c>
      <c r="B782" s="420"/>
      <c r="C782" s="420"/>
      <c r="D782" s="418" t="s">
        <v>132</v>
      </c>
      <c r="E782" s="50">
        <f t="shared" si="2"/>
        <v>16</v>
      </c>
      <c r="F782" s="284">
        <f t="shared" si="3"/>
        <v>0</v>
      </c>
      <c r="H782" s="456"/>
      <c r="L782" s="28"/>
      <c r="N782" s="28"/>
      <c r="R782" s="194"/>
      <c r="T782" s="28"/>
      <c r="U782" s="28"/>
      <c r="V782" s="28"/>
      <c r="AA782" s="194"/>
      <c r="AC782" s="28"/>
      <c r="AD782" s="28"/>
      <c r="AE782" s="28"/>
      <c r="AJ782" s="194"/>
      <c r="AL782" s="28"/>
      <c r="AM782" s="28"/>
      <c r="AN782" s="28"/>
      <c r="AS782" s="194"/>
      <c r="AU782" s="28"/>
      <c r="AV782" s="28"/>
      <c r="AW782" s="28"/>
      <c r="BB782" s="194"/>
      <c r="BD782" s="28"/>
      <c r="BE782" s="28"/>
      <c r="BF782" s="28"/>
      <c r="BK782" s="194"/>
      <c r="BM782" s="28"/>
      <c r="BN782" s="28"/>
      <c r="BO782" s="28"/>
      <c r="BT782" s="194"/>
      <c r="BV782" s="28"/>
      <c r="BW782" s="28"/>
      <c r="BX782" s="28"/>
      <c r="CC782" s="194"/>
      <c r="CE782" s="28"/>
      <c r="CF782" s="28"/>
      <c r="CG782" s="28"/>
      <c r="CL782" s="194"/>
      <c r="CN782" s="28"/>
      <c r="CO782" s="28"/>
      <c r="CP782" s="28"/>
      <c r="CU782" s="194"/>
      <c r="CW782" s="28"/>
      <c r="CX782" s="28"/>
      <c r="CY782" s="28"/>
      <c r="DD782" s="194"/>
      <c r="DF782" s="28"/>
      <c r="DG782" s="28"/>
      <c r="DH782" s="28"/>
      <c r="DM782" s="194"/>
      <c r="DO782" s="28"/>
      <c r="DP782" s="28"/>
      <c r="DQ782" s="28"/>
      <c r="DV782" s="194"/>
      <c r="DX782" s="28"/>
      <c r="DY782" s="28"/>
      <c r="DZ782" s="28"/>
      <c r="EE782" s="194"/>
      <c r="EG782" s="28"/>
      <c r="EH782" s="28"/>
      <c r="EI782" s="28"/>
      <c r="EN782" s="194"/>
      <c r="EP782" s="28"/>
      <c r="EQ782" s="28"/>
      <c r="ER782" s="28"/>
      <c r="EW782" s="194"/>
      <c r="EY782" s="28"/>
      <c r="EZ782" s="28"/>
      <c r="FA782" s="28"/>
      <c r="FF782" s="194"/>
      <c r="FH782" s="28"/>
      <c r="FI782" s="28"/>
      <c r="FJ782" s="28"/>
      <c r="FO782" s="194"/>
      <c r="FQ782" s="28"/>
      <c r="FR782" s="28"/>
      <c r="FS782" s="28"/>
      <c r="FX782" s="194"/>
      <c r="FZ782" s="28"/>
      <c r="GA782" s="28"/>
      <c r="GB782" s="28"/>
      <c r="GG782" s="194"/>
      <c r="GI782" s="28"/>
      <c r="GJ782" s="28"/>
      <c r="GK782" s="28"/>
      <c r="GP782" s="194"/>
      <c r="GR782" s="28"/>
      <c r="GS782" s="28"/>
      <c r="GT782" s="28"/>
      <c r="GY782" s="194"/>
      <c r="HA782" s="28"/>
      <c r="HB782" s="28"/>
      <c r="HC782" s="28"/>
      <c r="HH782" s="194"/>
      <c r="HJ782" s="28"/>
      <c r="HK782" s="28"/>
      <c r="HL782" s="28"/>
      <c r="HQ782" s="28"/>
      <c r="HR782" s="28"/>
      <c r="HS782" s="28"/>
      <c r="HT782" s="28"/>
      <c r="HU782" s="28"/>
      <c r="HV782" s="28"/>
      <c r="HW782" s="28"/>
      <c r="HX782" s="28"/>
      <c r="HY782" s="28"/>
      <c r="HZ782" s="28"/>
      <c r="IA782" s="28"/>
      <c r="IB782" s="28"/>
      <c r="IC782" s="28"/>
      <c r="ID782" s="28"/>
      <c r="IE782" s="28"/>
      <c r="IF782" s="28"/>
      <c r="IG782" s="28"/>
      <c r="IH782" s="28"/>
      <c r="II782" s="28"/>
      <c r="IJ782" s="28"/>
      <c r="IK782" s="28"/>
      <c r="IL782" s="28"/>
      <c r="IM782" s="28"/>
      <c r="IN782" s="28"/>
      <c r="IO782" s="28"/>
      <c r="IP782" s="28"/>
      <c r="IQ782" s="28"/>
      <c r="IR782" s="28"/>
      <c r="IS782" s="28"/>
      <c r="IT782" s="28"/>
      <c r="IU782" s="28"/>
      <c r="IV782" s="28"/>
    </row>
    <row r="783" spans="1:256" s="50" customFormat="1" ht="18">
      <c r="A783" s="206" t="s">
        <v>2558</v>
      </c>
      <c r="B783" s="28"/>
      <c r="C783" s="420"/>
      <c r="D783" s="418" t="s">
        <v>129</v>
      </c>
      <c r="E783" s="50">
        <f t="shared" si="2"/>
        <v>0</v>
      </c>
      <c r="F783" s="284">
        <f t="shared" si="3"/>
        <v>6</v>
      </c>
      <c r="I783" s="50">
        <v>2</v>
      </c>
      <c r="J783" s="50">
        <v>4</v>
      </c>
      <c r="L783" s="28"/>
      <c r="N783" s="28"/>
      <c r="R783" s="194"/>
      <c r="T783" s="28"/>
      <c r="U783" s="28"/>
      <c r="V783" s="28"/>
      <c r="AA783" s="194"/>
      <c r="AC783" s="28"/>
      <c r="AD783" s="28"/>
      <c r="AE783" s="28"/>
      <c r="AJ783" s="194"/>
      <c r="AL783" s="28"/>
      <c r="AM783" s="28"/>
      <c r="AN783" s="28"/>
      <c r="AS783" s="194"/>
      <c r="AU783" s="28"/>
      <c r="AV783" s="28"/>
      <c r="AW783" s="28"/>
      <c r="BB783" s="194"/>
      <c r="BD783" s="28"/>
      <c r="BE783" s="28"/>
      <c r="BF783" s="28"/>
      <c r="BK783" s="194"/>
      <c r="BM783" s="28"/>
      <c r="BN783" s="28"/>
      <c r="BO783" s="28"/>
      <c r="BT783" s="194"/>
      <c r="BV783" s="28"/>
      <c r="BW783" s="28"/>
      <c r="BX783" s="28"/>
      <c r="CC783" s="194"/>
      <c r="CE783" s="28"/>
      <c r="CF783" s="28"/>
      <c r="CG783" s="28"/>
      <c r="CL783" s="194"/>
      <c r="CN783" s="28"/>
      <c r="CO783" s="28"/>
      <c r="CP783" s="28"/>
      <c r="CU783" s="194"/>
      <c r="CW783" s="28"/>
      <c r="CX783" s="28"/>
      <c r="CY783" s="28"/>
      <c r="DD783" s="194"/>
      <c r="DF783" s="28"/>
      <c r="DG783" s="28"/>
      <c r="DH783" s="28"/>
      <c r="DM783" s="194"/>
      <c r="DO783" s="28"/>
      <c r="DP783" s="28"/>
      <c r="DQ783" s="28"/>
      <c r="DV783" s="194"/>
      <c r="DX783" s="28"/>
      <c r="DY783" s="28"/>
      <c r="DZ783" s="28"/>
      <c r="EE783" s="194"/>
      <c r="EG783" s="28"/>
      <c r="EH783" s="28"/>
      <c r="EI783" s="28"/>
      <c r="EN783" s="194"/>
      <c r="EP783" s="28"/>
      <c r="EQ783" s="28"/>
      <c r="ER783" s="28"/>
      <c r="EW783" s="194"/>
      <c r="EY783" s="28"/>
      <c r="EZ783" s="28"/>
      <c r="FA783" s="28"/>
      <c r="FF783" s="194"/>
      <c r="FH783" s="28"/>
      <c r="FI783" s="28"/>
      <c r="FJ783" s="28"/>
      <c r="FO783" s="194"/>
      <c r="FQ783" s="28"/>
      <c r="FR783" s="28"/>
      <c r="FS783" s="28"/>
      <c r="FX783" s="194"/>
      <c r="FZ783" s="28"/>
      <c r="GA783" s="28"/>
      <c r="GB783" s="28"/>
      <c r="GG783" s="194"/>
      <c r="GI783" s="28"/>
      <c r="GJ783" s="28"/>
      <c r="GK783" s="28"/>
      <c r="GP783" s="194"/>
      <c r="GR783" s="28"/>
      <c r="GS783" s="28"/>
      <c r="GT783" s="28"/>
      <c r="GY783" s="194"/>
      <c r="HA783" s="28"/>
      <c r="HB783" s="28"/>
      <c r="HC783" s="28"/>
      <c r="HH783" s="194"/>
      <c r="HJ783" s="28"/>
      <c r="HK783" s="28"/>
      <c r="HL783" s="28"/>
      <c r="HQ783" s="28"/>
      <c r="HR783" s="28"/>
      <c r="HS783" s="28"/>
      <c r="HT783" s="28"/>
      <c r="HU783" s="28"/>
      <c r="HV783" s="28"/>
      <c r="HW783" s="28"/>
      <c r="HX783" s="28"/>
      <c r="HY783" s="28"/>
      <c r="HZ783" s="28"/>
      <c r="IA783" s="28"/>
      <c r="IB783" s="28"/>
      <c r="IC783" s="28"/>
      <c r="ID783" s="28"/>
      <c r="IE783" s="28"/>
      <c r="IF783" s="28"/>
      <c r="IG783" s="28"/>
      <c r="IH783" s="28"/>
      <c r="II783" s="28"/>
      <c r="IJ783" s="28"/>
      <c r="IK783" s="28"/>
      <c r="IL783" s="28"/>
      <c r="IM783" s="28"/>
      <c r="IN783" s="28"/>
      <c r="IO783" s="28"/>
      <c r="IP783" s="28"/>
      <c r="IQ783" s="28"/>
      <c r="IR783" s="28"/>
      <c r="IS783" s="28"/>
      <c r="IT783" s="28"/>
      <c r="IU783" s="28"/>
      <c r="IV783" s="28"/>
    </row>
    <row r="784" spans="1:256" s="50" customFormat="1" ht="18">
      <c r="A784" s="206" t="s">
        <v>2567</v>
      </c>
      <c r="B784" s="28"/>
      <c r="C784" s="275"/>
      <c r="D784" s="418" t="s">
        <v>129</v>
      </c>
      <c r="E784" s="50">
        <f t="shared" si="2"/>
        <v>0</v>
      </c>
      <c r="F784" s="284">
        <f t="shared" si="3"/>
        <v>0</v>
      </c>
      <c r="N784" s="28"/>
      <c r="R784" s="194"/>
      <c r="T784" s="28"/>
      <c r="U784" s="28"/>
      <c r="V784" s="28"/>
      <c r="AA784" s="194"/>
      <c r="AC784" s="28"/>
      <c r="AD784" s="28"/>
      <c r="AE784" s="28"/>
      <c r="AJ784" s="194"/>
      <c r="AL784" s="28"/>
      <c r="AM784" s="28"/>
      <c r="AN784" s="28"/>
      <c r="AS784" s="194"/>
      <c r="AU784" s="28"/>
      <c r="AV784" s="28"/>
      <c r="AW784" s="28"/>
      <c r="BB784" s="194"/>
      <c r="BD784" s="28"/>
      <c r="BE784" s="28"/>
      <c r="BF784" s="28"/>
      <c r="BK784" s="194"/>
      <c r="BM784" s="28"/>
      <c r="BN784" s="28"/>
      <c r="BO784" s="28"/>
      <c r="BT784" s="194"/>
      <c r="BV784" s="28"/>
      <c r="BW784" s="28"/>
      <c r="BX784" s="28"/>
      <c r="CC784" s="194"/>
      <c r="CE784" s="28"/>
      <c r="CF784" s="28"/>
      <c r="CG784" s="28"/>
      <c r="CL784" s="194"/>
      <c r="CN784" s="28"/>
      <c r="CO784" s="28"/>
      <c r="CP784" s="28"/>
      <c r="CU784" s="194"/>
      <c r="CW784" s="28"/>
      <c r="CX784" s="28"/>
      <c r="CY784" s="28"/>
      <c r="DD784" s="194"/>
      <c r="DF784" s="28"/>
      <c r="DG784" s="28"/>
      <c r="DH784" s="28"/>
      <c r="DM784" s="194"/>
      <c r="DO784" s="28"/>
      <c r="DP784" s="28"/>
      <c r="DQ784" s="28"/>
      <c r="DV784" s="194"/>
      <c r="DX784" s="28"/>
      <c r="DY784" s="28"/>
      <c r="DZ784" s="28"/>
      <c r="EE784" s="194"/>
      <c r="EG784" s="28"/>
      <c r="EH784" s="28"/>
      <c r="EI784" s="28"/>
      <c r="EN784" s="194"/>
      <c r="EP784" s="28"/>
      <c r="EQ784" s="28"/>
      <c r="ER784" s="28"/>
      <c r="EW784" s="194"/>
      <c r="EY784" s="28"/>
      <c r="EZ784" s="28"/>
      <c r="FA784" s="28"/>
      <c r="FF784" s="194"/>
      <c r="FH784" s="28"/>
      <c r="FI784" s="28"/>
      <c r="FJ784" s="28"/>
      <c r="FO784" s="194"/>
      <c r="FQ784" s="28"/>
      <c r="FR784" s="28"/>
      <c r="FS784" s="28"/>
      <c r="FX784" s="194"/>
      <c r="FZ784" s="28"/>
      <c r="GA784" s="28"/>
      <c r="GB784" s="28"/>
      <c r="GG784" s="194"/>
      <c r="GI784" s="28"/>
      <c r="GJ784" s="28"/>
      <c r="GK784" s="28"/>
      <c r="GP784" s="194"/>
      <c r="GR784" s="28"/>
      <c r="GS784" s="28"/>
      <c r="GT784" s="28"/>
      <c r="GY784" s="194"/>
      <c r="HA784" s="28"/>
      <c r="HB784" s="28"/>
      <c r="HC784" s="28"/>
      <c r="HH784" s="194"/>
      <c r="HJ784" s="28"/>
      <c r="HK784" s="28"/>
      <c r="HL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28"/>
      <c r="IJ784" s="28"/>
      <c r="IK784" s="28"/>
      <c r="IL784" s="28"/>
      <c r="IM784" s="28"/>
      <c r="IN784" s="28"/>
      <c r="IO784" s="28"/>
      <c r="IP784" s="28"/>
      <c r="IQ784" s="28"/>
      <c r="IR784" s="28"/>
      <c r="IS784" s="28"/>
      <c r="IT784" s="28"/>
      <c r="IU784" s="28"/>
      <c r="IV784" s="28"/>
    </row>
    <row r="785" spans="1:256" s="50" customFormat="1" ht="18">
      <c r="A785" s="330" t="s">
        <v>2107</v>
      </c>
      <c r="B785" s="28"/>
      <c r="C785" s="275"/>
      <c r="D785" s="418" t="s">
        <v>129</v>
      </c>
      <c r="E785" s="50">
        <f t="shared" si="2"/>
        <v>0</v>
      </c>
      <c r="F785" s="284">
        <f t="shared" si="3"/>
        <v>0</v>
      </c>
      <c r="L785" s="28"/>
      <c r="N785" s="28"/>
      <c r="R785" s="194"/>
      <c r="T785" s="28"/>
      <c r="U785" s="28"/>
      <c r="V785" s="28"/>
      <c r="AA785" s="194"/>
      <c r="AC785" s="28"/>
      <c r="AD785" s="28"/>
      <c r="AE785" s="28"/>
      <c r="AJ785" s="194"/>
      <c r="AL785" s="28"/>
      <c r="AM785" s="28"/>
      <c r="AN785" s="28"/>
      <c r="AS785" s="194"/>
      <c r="AU785" s="28"/>
      <c r="AV785" s="28"/>
      <c r="AW785" s="28"/>
      <c r="BB785" s="194"/>
      <c r="BD785" s="28"/>
      <c r="BE785" s="28"/>
      <c r="BF785" s="28"/>
      <c r="BK785" s="194"/>
      <c r="BM785" s="28"/>
      <c r="BN785" s="28"/>
      <c r="BO785" s="28"/>
      <c r="BT785" s="194"/>
      <c r="BV785" s="28"/>
      <c r="BW785" s="28"/>
      <c r="BX785" s="28"/>
      <c r="CC785" s="194"/>
      <c r="CE785" s="28"/>
      <c r="CF785" s="28"/>
      <c r="CG785" s="28"/>
      <c r="CL785" s="194"/>
      <c r="CN785" s="28"/>
      <c r="CO785" s="28"/>
      <c r="CP785" s="28"/>
      <c r="CU785" s="194"/>
      <c r="CW785" s="28"/>
      <c r="CX785" s="28"/>
      <c r="CY785" s="28"/>
      <c r="DD785" s="194"/>
      <c r="DF785" s="28"/>
      <c r="DG785" s="28"/>
      <c r="DH785" s="28"/>
      <c r="DM785" s="194"/>
      <c r="DO785" s="28"/>
      <c r="DP785" s="28"/>
      <c r="DQ785" s="28"/>
      <c r="DV785" s="194"/>
      <c r="DX785" s="28"/>
      <c r="DY785" s="28"/>
      <c r="DZ785" s="28"/>
      <c r="EE785" s="194"/>
      <c r="EG785" s="28"/>
      <c r="EH785" s="28"/>
      <c r="EI785" s="28"/>
      <c r="EN785" s="194"/>
      <c r="EP785" s="28"/>
      <c r="EQ785" s="28"/>
      <c r="ER785" s="28"/>
      <c r="EW785" s="194"/>
      <c r="EY785" s="28"/>
      <c r="EZ785" s="28"/>
      <c r="FA785" s="28"/>
      <c r="FF785" s="194"/>
      <c r="FH785" s="28"/>
      <c r="FI785" s="28"/>
      <c r="FJ785" s="28"/>
      <c r="FO785" s="194"/>
      <c r="FQ785" s="28"/>
      <c r="FR785" s="28"/>
      <c r="FS785" s="28"/>
      <c r="FX785" s="194"/>
      <c r="FZ785" s="28"/>
      <c r="GA785" s="28"/>
      <c r="GB785" s="28"/>
      <c r="GG785" s="194"/>
      <c r="GI785" s="28"/>
      <c r="GJ785" s="28"/>
      <c r="GK785" s="28"/>
      <c r="GP785" s="194"/>
      <c r="GR785" s="28"/>
      <c r="GS785" s="28"/>
      <c r="GT785" s="28"/>
      <c r="GY785" s="194"/>
      <c r="HA785" s="28"/>
      <c r="HB785" s="28"/>
      <c r="HC785" s="28"/>
      <c r="HH785" s="194"/>
      <c r="HJ785" s="28"/>
      <c r="HK785" s="28"/>
      <c r="HL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28"/>
      <c r="IJ785" s="28"/>
      <c r="IK785" s="28"/>
      <c r="IL785" s="28"/>
      <c r="IM785" s="28"/>
      <c r="IN785" s="28"/>
      <c r="IO785" s="28"/>
      <c r="IP785" s="28"/>
      <c r="IQ785" s="28"/>
      <c r="IR785" s="28"/>
      <c r="IS785" s="28"/>
      <c r="IT785" s="28"/>
      <c r="IU785" s="28"/>
      <c r="IV785" s="28"/>
    </row>
    <row r="786" spans="1:256" s="50" customFormat="1" ht="18">
      <c r="A786" s="330" t="s">
        <v>1217</v>
      </c>
      <c r="B786" s="28"/>
      <c r="C786" s="275"/>
      <c r="D786" s="418" t="s">
        <v>129</v>
      </c>
      <c r="E786" s="50">
        <f t="shared" si="2"/>
        <v>0</v>
      </c>
      <c r="F786" s="284">
        <f t="shared" si="3"/>
        <v>0</v>
      </c>
      <c r="H786" s="456"/>
      <c r="L786" s="28"/>
      <c r="N786" s="28"/>
      <c r="R786" s="194"/>
      <c r="T786" s="28"/>
      <c r="U786" s="28"/>
      <c r="V786" s="28"/>
      <c r="AA786" s="194"/>
      <c r="AC786" s="28"/>
      <c r="AD786" s="28"/>
      <c r="AE786" s="28"/>
      <c r="AJ786" s="194"/>
      <c r="AL786" s="28"/>
      <c r="AM786" s="28"/>
      <c r="AN786" s="28"/>
      <c r="AS786" s="194"/>
      <c r="AU786" s="28"/>
      <c r="AV786" s="28"/>
      <c r="AW786" s="28"/>
      <c r="BB786" s="194"/>
      <c r="BD786" s="28"/>
      <c r="BE786" s="28"/>
      <c r="BF786" s="28"/>
      <c r="BK786" s="194"/>
      <c r="BM786" s="28"/>
      <c r="BN786" s="28"/>
      <c r="BO786" s="28"/>
      <c r="BT786" s="194"/>
      <c r="BV786" s="28"/>
      <c r="BW786" s="28"/>
      <c r="BX786" s="28"/>
      <c r="CC786" s="194"/>
      <c r="CE786" s="28"/>
      <c r="CF786" s="28"/>
      <c r="CG786" s="28"/>
      <c r="CL786" s="194"/>
      <c r="CN786" s="28"/>
      <c r="CO786" s="28"/>
      <c r="CP786" s="28"/>
      <c r="CU786" s="194"/>
      <c r="CW786" s="28"/>
      <c r="CX786" s="28"/>
      <c r="CY786" s="28"/>
      <c r="DD786" s="194"/>
      <c r="DF786" s="28"/>
      <c r="DG786" s="28"/>
      <c r="DH786" s="28"/>
      <c r="DM786" s="194"/>
      <c r="DO786" s="28"/>
      <c r="DP786" s="28"/>
      <c r="DQ786" s="28"/>
      <c r="DV786" s="194"/>
      <c r="DX786" s="28"/>
      <c r="DY786" s="28"/>
      <c r="DZ786" s="28"/>
      <c r="EE786" s="194"/>
      <c r="EG786" s="28"/>
      <c r="EH786" s="28"/>
      <c r="EI786" s="28"/>
      <c r="EN786" s="194"/>
      <c r="EP786" s="28"/>
      <c r="EQ786" s="28"/>
      <c r="ER786" s="28"/>
      <c r="EW786" s="194"/>
      <c r="EY786" s="28"/>
      <c r="EZ786" s="28"/>
      <c r="FA786" s="28"/>
      <c r="FF786" s="194"/>
      <c r="FH786" s="28"/>
      <c r="FI786" s="28"/>
      <c r="FJ786" s="28"/>
      <c r="FO786" s="194"/>
      <c r="FQ786" s="28"/>
      <c r="FR786" s="28"/>
      <c r="FS786" s="28"/>
      <c r="FX786" s="194"/>
      <c r="FZ786" s="28"/>
      <c r="GA786" s="28"/>
      <c r="GB786" s="28"/>
      <c r="GG786" s="194"/>
      <c r="GI786" s="28"/>
      <c r="GJ786" s="28"/>
      <c r="GK786" s="28"/>
      <c r="GP786" s="194"/>
      <c r="GR786" s="28"/>
      <c r="GS786" s="28"/>
      <c r="GT786" s="28"/>
      <c r="GY786" s="194"/>
      <c r="HA786" s="28"/>
      <c r="HB786" s="28"/>
      <c r="HC786" s="28"/>
      <c r="HH786" s="194"/>
      <c r="HJ786" s="28"/>
      <c r="HK786" s="28"/>
      <c r="HL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28"/>
      <c r="IJ786" s="28"/>
      <c r="IK786" s="28"/>
      <c r="IL786" s="28"/>
      <c r="IM786" s="28"/>
      <c r="IN786" s="28"/>
      <c r="IO786" s="28"/>
      <c r="IP786" s="28"/>
      <c r="IQ786" s="28"/>
      <c r="IR786" s="28"/>
      <c r="IS786" s="28"/>
      <c r="IT786" s="28"/>
      <c r="IU786" s="28"/>
      <c r="IV786" s="28"/>
    </row>
    <row r="787" spans="1:256" s="50" customFormat="1" ht="18">
      <c r="A787" s="330" t="s">
        <v>845</v>
      </c>
      <c r="B787" s="420"/>
      <c r="C787" s="420"/>
      <c r="D787" s="418" t="s">
        <v>135</v>
      </c>
      <c r="E787" s="50">
        <f t="shared" si="2"/>
        <v>3</v>
      </c>
      <c r="F787" s="284">
        <f t="shared" si="3"/>
        <v>43</v>
      </c>
      <c r="H787" s="50">
        <v>12</v>
      </c>
      <c r="I787" s="50">
        <v>31</v>
      </c>
      <c r="L787" s="281"/>
      <c r="N787" s="28"/>
      <c r="R787" s="194"/>
      <c r="T787" s="28"/>
      <c r="U787" s="28"/>
      <c r="V787" s="28"/>
      <c r="AA787" s="194"/>
      <c r="AC787" s="28"/>
      <c r="AD787" s="28"/>
      <c r="AE787" s="28"/>
      <c r="AJ787" s="194"/>
      <c r="AL787" s="28"/>
      <c r="AM787" s="28"/>
      <c r="AN787" s="28"/>
      <c r="AS787" s="194"/>
      <c r="AU787" s="28"/>
      <c r="AV787" s="28"/>
      <c r="AW787" s="28"/>
      <c r="BB787" s="194"/>
      <c r="BD787" s="28"/>
      <c r="BE787" s="28"/>
      <c r="BF787" s="28"/>
      <c r="BK787" s="194"/>
      <c r="BM787" s="28"/>
      <c r="BN787" s="28"/>
      <c r="BO787" s="28"/>
      <c r="BT787" s="194"/>
      <c r="BV787" s="28"/>
      <c r="BW787" s="28"/>
      <c r="BX787" s="28"/>
      <c r="CC787" s="194"/>
      <c r="CE787" s="28"/>
      <c r="CF787" s="28"/>
      <c r="CG787" s="28"/>
      <c r="CL787" s="194"/>
      <c r="CN787" s="28"/>
      <c r="CO787" s="28"/>
      <c r="CP787" s="28"/>
      <c r="CU787" s="194"/>
      <c r="CW787" s="28"/>
      <c r="CX787" s="28"/>
      <c r="CY787" s="28"/>
      <c r="DD787" s="194"/>
      <c r="DF787" s="28"/>
      <c r="DG787" s="28"/>
      <c r="DH787" s="28"/>
      <c r="DM787" s="194"/>
      <c r="DO787" s="28"/>
      <c r="DP787" s="28"/>
      <c r="DQ787" s="28"/>
      <c r="DV787" s="194"/>
      <c r="DX787" s="28"/>
      <c r="DY787" s="28"/>
      <c r="DZ787" s="28"/>
      <c r="EE787" s="194"/>
      <c r="EG787" s="28"/>
      <c r="EH787" s="28"/>
      <c r="EI787" s="28"/>
      <c r="EN787" s="194"/>
      <c r="EP787" s="28"/>
      <c r="EQ787" s="28"/>
      <c r="ER787" s="28"/>
      <c r="EW787" s="194"/>
      <c r="EY787" s="28"/>
      <c r="EZ787" s="28"/>
      <c r="FA787" s="28"/>
      <c r="FF787" s="194"/>
      <c r="FH787" s="28"/>
      <c r="FI787" s="28"/>
      <c r="FJ787" s="28"/>
      <c r="FO787" s="194"/>
      <c r="FQ787" s="28"/>
      <c r="FR787" s="28"/>
      <c r="FS787" s="28"/>
      <c r="FX787" s="194"/>
      <c r="FZ787" s="28"/>
      <c r="GA787" s="28"/>
      <c r="GB787" s="28"/>
      <c r="GG787" s="194"/>
      <c r="GI787" s="28"/>
      <c r="GJ787" s="28"/>
      <c r="GK787" s="28"/>
      <c r="GP787" s="194"/>
      <c r="GR787" s="28"/>
      <c r="GS787" s="28"/>
      <c r="GT787" s="28"/>
      <c r="GY787" s="194"/>
      <c r="HA787" s="28"/>
      <c r="HB787" s="28"/>
      <c r="HC787" s="28"/>
      <c r="HH787" s="194"/>
      <c r="HJ787" s="28"/>
      <c r="HK787" s="28"/>
      <c r="HL787" s="28"/>
      <c r="HQ787" s="28"/>
      <c r="HR787" s="28"/>
      <c r="HS787" s="28"/>
      <c r="HT787" s="28"/>
      <c r="HU787" s="28"/>
      <c r="HV787" s="28"/>
      <c r="HW787" s="28"/>
      <c r="HX787" s="28"/>
      <c r="HY787" s="28"/>
      <c r="HZ787" s="28"/>
      <c r="IA787" s="28"/>
      <c r="IB787" s="28"/>
      <c r="IC787" s="28"/>
      <c r="ID787" s="28"/>
      <c r="IE787" s="28"/>
      <c r="IF787" s="28"/>
      <c r="IG787" s="28"/>
      <c r="IH787" s="28"/>
      <c r="II787" s="28"/>
      <c r="IJ787" s="28"/>
      <c r="IK787" s="28"/>
      <c r="IL787" s="28"/>
      <c r="IM787" s="28"/>
      <c r="IN787" s="28"/>
      <c r="IO787" s="28"/>
      <c r="IP787" s="28"/>
      <c r="IQ787" s="28"/>
      <c r="IR787" s="28"/>
      <c r="IS787" s="28"/>
      <c r="IT787" s="28"/>
      <c r="IU787" s="28"/>
      <c r="IV787" s="28"/>
    </row>
    <row r="788" spans="1:256" s="50" customFormat="1" ht="18">
      <c r="A788" s="330" t="s">
        <v>549</v>
      </c>
      <c r="B788" s="206"/>
      <c r="C788" s="275"/>
      <c r="D788" s="418" t="s">
        <v>130</v>
      </c>
      <c r="E788" s="50">
        <f t="shared" si="2"/>
        <v>2</v>
      </c>
      <c r="F788" s="284">
        <f t="shared" si="3"/>
        <v>0</v>
      </c>
      <c r="N788" s="28"/>
      <c r="R788" s="194"/>
      <c r="T788" s="28"/>
      <c r="U788" s="28"/>
      <c r="V788" s="28"/>
      <c r="AA788" s="194"/>
      <c r="AC788" s="28"/>
      <c r="AD788" s="28"/>
      <c r="AE788" s="28"/>
      <c r="AJ788" s="194"/>
      <c r="AL788" s="28"/>
      <c r="AM788" s="28"/>
      <c r="AN788" s="28"/>
      <c r="AS788" s="194"/>
      <c r="AU788" s="28"/>
      <c r="AV788" s="28"/>
      <c r="AW788" s="28"/>
      <c r="BB788" s="194"/>
      <c r="BD788" s="28"/>
      <c r="BE788" s="28"/>
      <c r="BF788" s="28"/>
      <c r="BK788" s="194"/>
      <c r="BM788" s="28"/>
      <c r="BN788" s="28"/>
      <c r="BO788" s="28"/>
      <c r="BT788" s="194"/>
      <c r="BV788" s="28"/>
      <c r="BW788" s="28"/>
      <c r="BX788" s="28"/>
      <c r="CC788" s="194"/>
      <c r="CE788" s="28"/>
      <c r="CF788" s="28"/>
      <c r="CG788" s="28"/>
      <c r="CL788" s="194"/>
      <c r="CN788" s="28"/>
      <c r="CO788" s="28"/>
      <c r="CP788" s="28"/>
      <c r="CU788" s="194"/>
      <c r="CW788" s="28"/>
      <c r="CX788" s="28"/>
      <c r="CY788" s="28"/>
      <c r="DD788" s="194"/>
      <c r="DF788" s="28"/>
      <c r="DG788" s="28"/>
      <c r="DH788" s="28"/>
      <c r="DM788" s="194"/>
      <c r="DO788" s="28"/>
      <c r="DP788" s="28"/>
      <c r="DQ788" s="28"/>
      <c r="DV788" s="194"/>
      <c r="DX788" s="28"/>
      <c r="DY788" s="28"/>
      <c r="DZ788" s="28"/>
      <c r="EE788" s="194"/>
      <c r="EG788" s="28"/>
      <c r="EH788" s="28"/>
      <c r="EI788" s="28"/>
      <c r="EN788" s="194"/>
      <c r="EP788" s="28"/>
      <c r="EQ788" s="28"/>
      <c r="ER788" s="28"/>
      <c r="EW788" s="194"/>
      <c r="EY788" s="28"/>
      <c r="EZ788" s="28"/>
      <c r="FA788" s="28"/>
      <c r="FF788" s="194"/>
      <c r="FH788" s="28"/>
      <c r="FI788" s="28"/>
      <c r="FJ788" s="28"/>
      <c r="FO788" s="194"/>
      <c r="FQ788" s="28"/>
      <c r="FR788" s="28"/>
      <c r="FS788" s="28"/>
      <c r="FX788" s="194"/>
      <c r="FZ788" s="28"/>
      <c r="GA788" s="28"/>
      <c r="GB788" s="28"/>
      <c r="GG788" s="194"/>
      <c r="GI788" s="28"/>
      <c r="GJ788" s="28"/>
      <c r="GK788" s="28"/>
      <c r="GP788" s="194"/>
      <c r="GR788" s="28"/>
      <c r="GS788" s="28"/>
      <c r="GT788" s="28"/>
      <c r="GY788" s="194"/>
      <c r="HA788" s="28"/>
      <c r="HB788" s="28"/>
      <c r="HC788" s="28"/>
      <c r="HH788" s="194"/>
      <c r="HJ788" s="28"/>
      <c r="HK788" s="28"/>
      <c r="HL788" s="28"/>
      <c r="HQ788" s="28"/>
      <c r="HR788" s="28"/>
      <c r="HS788" s="28"/>
      <c r="HT788" s="28"/>
      <c r="HU788" s="28"/>
      <c r="HV788" s="28"/>
      <c r="HW788" s="28"/>
      <c r="HX788" s="28"/>
      <c r="HY788" s="28"/>
      <c r="HZ788" s="28"/>
      <c r="IA788" s="28"/>
      <c r="IB788" s="28"/>
      <c r="IC788" s="28"/>
      <c r="ID788" s="28"/>
      <c r="IE788" s="28"/>
      <c r="IF788" s="28"/>
      <c r="IG788" s="28"/>
      <c r="IH788" s="28"/>
      <c r="II788" s="28"/>
      <c r="IJ788" s="28"/>
      <c r="IK788" s="28"/>
      <c r="IL788" s="28"/>
      <c r="IM788" s="28"/>
      <c r="IN788" s="28"/>
      <c r="IO788" s="28"/>
      <c r="IP788" s="28"/>
      <c r="IQ788" s="28"/>
      <c r="IR788" s="28"/>
      <c r="IS788" s="28"/>
      <c r="IT788" s="28"/>
      <c r="IU788" s="28"/>
      <c r="IV788" s="28"/>
    </row>
    <row r="789" spans="1:256" s="50" customFormat="1" ht="18">
      <c r="A789" s="330" t="s">
        <v>2108</v>
      </c>
      <c r="B789" s="420"/>
      <c r="C789" s="420"/>
      <c r="D789" s="418" t="s">
        <v>130</v>
      </c>
      <c r="E789" s="50">
        <f t="shared" si="2"/>
        <v>0</v>
      </c>
      <c r="F789" s="284">
        <f t="shared" si="3"/>
        <v>0</v>
      </c>
      <c r="N789" s="28"/>
      <c r="R789" s="194"/>
      <c r="T789" s="28"/>
      <c r="U789" s="28"/>
      <c r="V789" s="28"/>
      <c r="AA789" s="194"/>
      <c r="AC789" s="28"/>
      <c r="AD789" s="28"/>
      <c r="AE789" s="28"/>
      <c r="AJ789" s="194"/>
      <c r="AL789" s="28"/>
      <c r="AM789" s="28"/>
      <c r="AN789" s="28"/>
      <c r="AS789" s="194"/>
      <c r="AU789" s="28"/>
      <c r="AV789" s="28"/>
      <c r="AW789" s="28"/>
      <c r="BB789" s="194"/>
      <c r="BD789" s="28"/>
      <c r="BE789" s="28"/>
      <c r="BF789" s="28"/>
      <c r="BK789" s="194"/>
      <c r="BM789" s="28"/>
      <c r="BN789" s="28"/>
      <c r="BO789" s="28"/>
      <c r="BT789" s="194"/>
      <c r="BV789" s="28"/>
      <c r="BW789" s="28"/>
      <c r="BX789" s="28"/>
      <c r="CC789" s="194"/>
      <c r="CE789" s="28"/>
      <c r="CF789" s="28"/>
      <c r="CG789" s="28"/>
      <c r="CL789" s="194"/>
      <c r="CN789" s="28"/>
      <c r="CO789" s="28"/>
      <c r="CP789" s="28"/>
      <c r="CU789" s="194"/>
      <c r="CW789" s="28"/>
      <c r="CX789" s="28"/>
      <c r="CY789" s="28"/>
      <c r="DD789" s="194"/>
      <c r="DF789" s="28"/>
      <c r="DG789" s="28"/>
      <c r="DH789" s="28"/>
      <c r="DM789" s="194"/>
      <c r="DO789" s="28"/>
      <c r="DP789" s="28"/>
      <c r="DQ789" s="28"/>
      <c r="DV789" s="194"/>
      <c r="DX789" s="28"/>
      <c r="DY789" s="28"/>
      <c r="DZ789" s="28"/>
      <c r="EE789" s="194"/>
      <c r="EG789" s="28"/>
      <c r="EH789" s="28"/>
      <c r="EI789" s="28"/>
      <c r="EN789" s="194"/>
      <c r="EP789" s="28"/>
      <c r="EQ789" s="28"/>
      <c r="ER789" s="28"/>
      <c r="EW789" s="194"/>
      <c r="EY789" s="28"/>
      <c r="EZ789" s="28"/>
      <c r="FA789" s="28"/>
      <c r="FF789" s="194"/>
      <c r="FH789" s="28"/>
      <c r="FI789" s="28"/>
      <c r="FJ789" s="28"/>
      <c r="FO789" s="194"/>
      <c r="FQ789" s="28"/>
      <c r="FR789" s="28"/>
      <c r="FS789" s="28"/>
      <c r="FX789" s="194"/>
      <c r="FZ789" s="28"/>
      <c r="GA789" s="28"/>
      <c r="GB789" s="28"/>
      <c r="GG789" s="194"/>
      <c r="GI789" s="28"/>
      <c r="GJ789" s="28"/>
      <c r="GK789" s="28"/>
      <c r="GP789" s="194"/>
      <c r="GR789" s="28"/>
      <c r="GS789" s="28"/>
      <c r="GT789" s="28"/>
      <c r="GY789" s="194"/>
      <c r="HA789" s="28"/>
      <c r="HB789" s="28"/>
      <c r="HC789" s="28"/>
      <c r="HH789" s="194"/>
      <c r="HJ789" s="28"/>
      <c r="HK789" s="28"/>
      <c r="HL789" s="28"/>
      <c r="HQ789" s="28"/>
      <c r="HR789" s="28"/>
      <c r="HS789" s="28"/>
      <c r="HT789" s="28"/>
      <c r="HU789" s="28"/>
      <c r="HV789" s="28"/>
      <c r="HW789" s="28"/>
      <c r="HX789" s="28"/>
      <c r="HY789" s="28"/>
      <c r="HZ789" s="28"/>
      <c r="IA789" s="28"/>
      <c r="IB789" s="28"/>
      <c r="IC789" s="28"/>
      <c r="ID789" s="28"/>
      <c r="IE789" s="28"/>
      <c r="IF789" s="28"/>
      <c r="IG789" s="28"/>
      <c r="IH789" s="28"/>
      <c r="II789" s="28"/>
      <c r="IJ789" s="28"/>
      <c r="IK789" s="28"/>
      <c r="IL789" s="28"/>
      <c r="IM789" s="28"/>
      <c r="IN789" s="28"/>
      <c r="IO789" s="28"/>
      <c r="IP789" s="28"/>
      <c r="IQ789" s="28"/>
      <c r="IR789" s="28"/>
      <c r="IS789" s="28"/>
      <c r="IT789" s="28"/>
      <c r="IU789" s="28"/>
      <c r="IV789" s="28"/>
    </row>
    <row r="790" spans="1:256" s="50" customFormat="1" ht="18.75">
      <c r="A790" s="330" t="s">
        <v>540</v>
      </c>
      <c r="B790" s="279"/>
      <c r="C790" s="417"/>
      <c r="D790" s="418" t="s">
        <v>134</v>
      </c>
      <c r="E790" s="50">
        <f t="shared" si="2"/>
        <v>10</v>
      </c>
      <c r="F790" s="284">
        <f t="shared" si="3"/>
        <v>15</v>
      </c>
      <c r="I790" s="50">
        <v>15</v>
      </c>
      <c r="N790" s="28"/>
      <c r="R790" s="194"/>
      <c r="T790" s="28"/>
      <c r="U790" s="28"/>
      <c r="V790" s="28"/>
      <c r="AA790" s="194"/>
      <c r="AC790" s="28"/>
      <c r="AD790" s="28"/>
      <c r="AE790" s="28"/>
      <c r="AJ790" s="194"/>
      <c r="AL790" s="28"/>
      <c r="AM790" s="28"/>
      <c r="AN790" s="28"/>
      <c r="AS790" s="194"/>
      <c r="AU790" s="28"/>
      <c r="AV790" s="28"/>
      <c r="AW790" s="28"/>
      <c r="BB790" s="194"/>
      <c r="BD790" s="28"/>
      <c r="BE790" s="28"/>
      <c r="BF790" s="28"/>
      <c r="BK790" s="194"/>
      <c r="BM790" s="28"/>
      <c r="BN790" s="28"/>
      <c r="BO790" s="28"/>
      <c r="BT790" s="194"/>
      <c r="BV790" s="28"/>
      <c r="BW790" s="28"/>
      <c r="BX790" s="28"/>
      <c r="CC790" s="194"/>
      <c r="CE790" s="28"/>
      <c r="CF790" s="28"/>
      <c r="CG790" s="28"/>
      <c r="CL790" s="194"/>
      <c r="CN790" s="28"/>
      <c r="CO790" s="28"/>
      <c r="CP790" s="28"/>
      <c r="CU790" s="194"/>
      <c r="CW790" s="28"/>
      <c r="CX790" s="28"/>
      <c r="CY790" s="28"/>
      <c r="DD790" s="194"/>
      <c r="DF790" s="28"/>
      <c r="DG790" s="28"/>
      <c r="DH790" s="28"/>
      <c r="DM790" s="194"/>
      <c r="DO790" s="28"/>
      <c r="DP790" s="28"/>
      <c r="DQ790" s="28"/>
      <c r="DV790" s="194"/>
      <c r="DX790" s="28"/>
      <c r="DY790" s="28"/>
      <c r="DZ790" s="28"/>
      <c r="EE790" s="194"/>
      <c r="EG790" s="28"/>
      <c r="EH790" s="28"/>
      <c r="EI790" s="28"/>
      <c r="EN790" s="194"/>
      <c r="EP790" s="28"/>
      <c r="EQ790" s="28"/>
      <c r="ER790" s="28"/>
      <c r="EW790" s="194"/>
      <c r="EY790" s="28"/>
      <c r="EZ790" s="28"/>
      <c r="FA790" s="28"/>
      <c r="FF790" s="194"/>
      <c r="FH790" s="28"/>
      <c r="FI790" s="28"/>
      <c r="FJ790" s="28"/>
      <c r="FO790" s="194"/>
      <c r="FQ790" s="28"/>
      <c r="FR790" s="28"/>
      <c r="FS790" s="28"/>
      <c r="FX790" s="194"/>
      <c r="FZ790" s="28"/>
      <c r="GA790" s="28"/>
      <c r="GB790" s="28"/>
      <c r="GG790" s="194"/>
      <c r="GI790" s="28"/>
      <c r="GJ790" s="28"/>
      <c r="GK790" s="28"/>
      <c r="GP790" s="194"/>
      <c r="GR790" s="28"/>
      <c r="GS790" s="28"/>
      <c r="GT790" s="28"/>
      <c r="GY790" s="194"/>
      <c r="HA790" s="28"/>
      <c r="HB790" s="28"/>
      <c r="HC790" s="28"/>
      <c r="HH790" s="194"/>
      <c r="HJ790" s="28"/>
      <c r="HK790" s="28"/>
      <c r="HL790" s="28"/>
      <c r="HQ790" s="28"/>
      <c r="HR790" s="28"/>
      <c r="HS790" s="28"/>
      <c r="HT790" s="28"/>
      <c r="HU790" s="28"/>
      <c r="HV790" s="28"/>
      <c r="HW790" s="28"/>
      <c r="HX790" s="28"/>
      <c r="HY790" s="28"/>
      <c r="HZ790" s="28"/>
      <c r="IA790" s="28"/>
      <c r="IB790" s="28"/>
      <c r="IC790" s="28"/>
      <c r="ID790" s="28"/>
      <c r="IE790" s="28"/>
      <c r="IF790" s="28"/>
      <c r="IG790" s="28"/>
      <c r="IH790" s="28"/>
      <c r="II790" s="28"/>
      <c r="IJ790" s="28"/>
      <c r="IK790" s="28"/>
      <c r="IL790" s="28"/>
      <c r="IM790" s="28"/>
      <c r="IN790" s="28"/>
      <c r="IO790" s="28"/>
      <c r="IP790" s="28"/>
      <c r="IQ790" s="28"/>
      <c r="IR790" s="28"/>
      <c r="IS790" s="28"/>
      <c r="IT790" s="28"/>
      <c r="IU790" s="28"/>
      <c r="IV790" s="28"/>
    </row>
    <row r="791" spans="1:256" s="50" customFormat="1" ht="18.75">
      <c r="A791" s="330" t="s">
        <v>694</v>
      </c>
      <c r="B791" s="417"/>
      <c r="C791" s="417"/>
      <c r="D791" s="418" t="s">
        <v>136</v>
      </c>
      <c r="E791" s="50">
        <f t="shared" si="2"/>
        <v>8</v>
      </c>
      <c r="F791" s="284">
        <f t="shared" si="3"/>
        <v>37</v>
      </c>
      <c r="G791" s="50">
        <v>37</v>
      </c>
      <c r="L791" s="28"/>
      <c r="N791" s="28"/>
      <c r="R791" s="194"/>
      <c r="T791" s="28"/>
      <c r="U791" s="28"/>
      <c r="V791" s="28"/>
      <c r="AA791" s="194"/>
      <c r="AC791" s="28"/>
      <c r="AD791" s="28"/>
      <c r="AE791" s="28"/>
      <c r="AJ791" s="194"/>
      <c r="AL791" s="28"/>
      <c r="AM791" s="28"/>
      <c r="AN791" s="28"/>
      <c r="AS791" s="194"/>
      <c r="AU791" s="28"/>
      <c r="AV791" s="28"/>
      <c r="AW791" s="28"/>
      <c r="BB791" s="194"/>
      <c r="BD791" s="28"/>
      <c r="BE791" s="28"/>
      <c r="BF791" s="28"/>
      <c r="BK791" s="194"/>
      <c r="BM791" s="28"/>
      <c r="BN791" s="28"/>
      <c r="BO791" s="28"/>
      <c r="BT791" s="194"/>
      <c r="BV791" s="28"/>
      <c r="BW791" s="28"/>
      <c r="BX791" s="28"/>
      <c r="CC791" s="194"/>
      <c r="CE791" s="28"/>
      <c r="CF791" s="28"/>
      <c r="CG791" s="28"/>
      <c r="CL791" s="194"/>
      <c r="CN791" s="28"/>
      <c r="CO791" s="28"/>
      <c r="CP791" s="28"/>
      <c r="CU791" s="194"/>
      <c r="CW791" s="28"/>
      <c r="CX791" s="28"/>
      <c r="CY791" s="28"/>
      <c r="DD791" s="194"/>
      <c r="DF791" s="28"/>
      <c r="DG791" s="28"/>
      <c r="DH791" s="28"/>
      <c r="DM791" s="194"/>
      <c r="DO791" s="28"/>
      <c r="DP791" s="28"/>
      <c r="DQ791" s="28"/>
      <c r="DV791" s="194"/>
      <c r="DX791" s="28"/>
      <c r="DY791" s="28"/>
      <c r="DZ791" s="28"/>
      <c r="EE791" s="194"/>
      <c r="EG791" s="28"/>
      <c r="EH791" s="28"/>
      <c r="EI791" s="28"/>
      <c r="EN791" s="194"/>
      <c r="EP791" s="28"/>
      <c r="EQ791" s="28"/>
      <c r="ER791" s="28"/>
      <c r="EW791" s="194"/>
      <c r="EY791" s="28"/>
      <c r="EZ791" s="28"/>
      <c r="FA791" s="28"/>
      <c r="FF791" s="194"/>
      <c r="FH791" s="28"/>
      <c r="FI791" s="28"/>
      <c r="FJ791" s="28"/>
      <c r="FO791" s="194"/>
      <c r="FQ791" s="28"/>
      <c r="FR791" s="28"/>
      <c r="FS791" s="28"/>
      <c r="FX791" s="194"/>
      <c r="FZ791" s="28"/>
      <c r="GA791" s="28"/>
      <c r="GB791" s="28"/>
      <c r="GG791" s="194"/>
      <c r="GI791" s="28"/>
      <c r="GJ791" s="28"/>
      <c r="GK791" s="28"/>
      <c r="GP791" s="194"/>
      <c r="GR791" s="28"/>
      <c r="GS791" s="28"/>
      <c r="GT791" s="28"/>
      <c r="GY791" s="194"/>
      <c r="HA791" s="28"/>
      <c r="HB791" s="28"/>
      <c r="HC791" s="28"/>
      <c r="HH791" s="194"/>
      <c r="HJ791" s="28"/>
      <c r="HK791" s="28"/>
      <c r="HL791" s="28"/>
      <c r="HQ791" s="28"/>
      <c r="HR791" s="28"/>
      <c r="HS791" s="28"/>
      <c r="HT791" s="28"/>
      <c r="HU791" s="28"/>
      <c r="HV791" s="28"/>
      <c r="HW791" s="28"/>
      <c r="HX791" s="28"/>
      <c r="HY791" s="28"/>
      <c r="HZ791" s="28"/>
      <c r="IA791" s="28"/>
      <c r="IB791" s="28"/>
      <c r="IC791" s="28"/>
      <c r="ID791" s="28"/>
      <c r="IE791" s="28"/>
      <c r="IF791" s="28"/>
      <c r="IG791" s="28"/>
      <c r="IH791" s="28"/>
      <c r="II791" s="28"/>
      <c r="IJ791" s="28"/>
      <c r="IK791" s="28"/>
      <c r="IL791" s="28"/>
      <c r="IM791" s="28"/>
      <c r="IN791" s="28"/>
      <c r="IO791" s="28"/>
      <c r="IP791" s="28"/>
      <c r="IQ791" s="28"/>
      <c r="IR791" s="28"/>
      <c r="IS791" s="28"/>
      <c r="IT791" s="28"/>
      <c r="IU791" s="28"/>
      <c r="IV791" s="28"/>
    </row>
    <row r="792" spans="1:256" s="50" customFormat="1" ht="18">
      <c r="A792" s="206" t="s">
        <v>2560</v>
      </c>
      <c r="B792" s="28"/>
      <c r="C792" s="275"/>
      <c r="D792" s="418" t="s">
        <v>129</v>
      </c>
      <c r="E792" s="50">
        <f t="shared" si="2"/>
        <v>0</v>
      </c>
      <c r="F792" s="284">
        <f t="shared" si="3"/>
        <v>17</v>
      </c>
      <c r="I792" s="50">
        <v>3</v>
      </c>
      <c r="J792" s="50">
        <v>14</v>
      </c>
      <c r="N792" s="28"/>
      <c r="R792" s="194"/>
      <c r="T792" s="28"/>
      <c r="U792" s="28"/>
      <c r="V792" s="28"/>
      <c r="AA792" s="194"/>
      <c r="AC792" s="28"/>
      <c r="AD792" s="28"/>
      <c r="AE792" s="28"/>
      <c r="AJ792" s="194"/>
      <c r="AL792" s="28"/>
      <c r="AM792" s="28"/>
      <c r="AN792" s="28"/>
      <c r="AS792" s="194"/>
      <c r="AU792" s="28"/>
      <c r="AV792" s="28"/>
      <c r="AW792" s="28"/>
      <c r="BB792" s="194"/>
      <c r="BD792" s="28"/>
      <c r="BE792" s="28"/>
      <c r="BF792" s="28"/>
      <c r="BK792" s="194"/>
      <c r="BM792" s="28"/>
      <c r="BN792" s="28"/>
      <c r="BO792" s="28"/>
      <c r="BT792" s="194"/>
      <c r="BV792" s="28"/>
      <c r="BW792" s="28"/>
      <c r="BX792" s="28"/>
      <c r="CC792" s="194"/>
      <c r="CE792" s="28"/>
      <c r="CF792" s="28"/>
      <c r="CG792" s="28"/>
      <c r="CL792" s="194"/>
      <c r="CN792" s="28"/>
      <c r="CO792" s="28"/>
      <c r="CP792" s="28"/>
      <c r="CU792" s="194"/>
      <c r="CW792" s="28"/>
      <c r="CX792" s="28"/>
      <c r="CY792" s="28"/>
      <c r="DD792" s="194"/>
      <c r="DF792" s="28"/>
      <c r="DG792" s="28"/>
      <c r="DH792" s="28"/>
      <c r="DM792" s="194"/>
      <c r="DO792" s="28"/>
      <c r="DP792" s="28"/>
      <c r="DQ792" s="28"/>
      <c r="DV792" s="194"/>
      <c r="DX792" s="28"/>
      <c r="DY792" s="28"/>
      <c r="DZ792" s="28"/>
      <c r="EE792" s="194"/>
      <c r="EG792" s="28"/>
      <c r="EH792" s="28"/>
      <c r="EI792" s="28"/>
      <c r="EN792" s="194"/>
      <c r="EP792" s="28"/>
      <c r="EQ792" s="28"/>
      <c r="ER792" s="28"/>
      <c r="EW792" s="194"/>
      <c r="EY792" s="28"/>
      <c r="EZ792" s="28"/>
      <c r="FA792" s="28"/>
      <c r="FF792" s="194"/>
      <c r="FH792" s="28"/>
      <c r="FI792" s="28"/>
      <c r="FJ792" s="28"/>
      <c r="FO792" s="194"/>
      <c r="FQ792" s="28"/>
      <c r="FR792" s="28"/>
      <c r="FS792" s="28"/>
      <c r="FX792" s="194"/>
      <c r="FZ792" s="28"/>
      <c r="GA792" s="28"/>
      <c r="GB792" s="28"/>
      <c r="GG792" s="194"/>
      <c r="GI792" s="28"/>
      <c r="GJ792" s="28"/>
      <c r="GK792" s="28"/>
      <c r="GP792" s="194"/>
      <c r="GR792" s="28"/>
      <c r="GS792" s="28"/>
      <c r="GT792" s="28"/>
      <c r="GY792" s="194"/>
      <c r="HA792" s="28"/>
      <c r="HB792" s="28"/>
      <c r="HC792" s="28"/>
      <c r="HH792" s="194"/>
      <c r="HJ792" s="28"/>
      <c r="HK792" s="28"/>
      <c r="HL792" s="28"/>
      <c r="HQ792" s="28"/>
      <c r="HR792" s="28"/>
      <c r="HS792" s="28"/>
      <c r="HT792" s="28"/>
      <c r="HU792" s="28"/>
      <c r="HV792" s="28"/>
      <c r="HW792" s="28"/>
      <c r="HX792" s="28"/>
      <c r="HY792" s="28"/>
      <c r="HZ792" s="28"/>
      <c r="IA792" s="28"/>
      <c r="IB792" s="28"/>
      <c r="IC792" s="28"/>
      <c r="ID792" s="28"/>
      <c r="IE792" s="28"/>
      <c r="IF792" s="28"/>
      <c r="IG792" s="28"/>
      <c r="IH792" s="28"/>
      <c r="II792" s="28"/>
      <c r="IJ792" s="28"/>
      <c r="IK792" s="28"/>
      <c r="IL792" s="28"/>
      <c r="IM792" s="28"/>
      <c r="IN792" s="28"/>
      <c r="IO792" s="28"/>
      <c r="IP792" s="28"/>
      <c r="IQ792" s="28"/>
      <c r="IR792" s="28"/>
      <c r="IS792" s="28"/>
      <c r="IT792" s="28"/>
      <c r="IU792" s="28"/>
      <c r="IV792" s="28"/>
    </row>
    <row r="793" spans="1:256" s="50" customFormat="1" ht="18">
      <c r="A793" s="330" t="s">
        <v>509</v>
      </c>
      <c r="B793" s="420"/>
      <c r="C793" s="420"/>
      <c r="D793" s="418" t="s">
        <v>130</v>
      </c>
      <c r="E793" s="50">
        <f t="shared" si="2"/>
        <v>5</v>
      </c>
      <c r="F793" s="284">
        <f t="shared" si="3"/>
        <v>8</v>
      </c>
      <c r="I793" s="50">
        <v>3</v>
      </c>
      <c r="J793" s="50">
        <v>5</v>
      </c>
      <c r="L793" s="281"/>
      <c r="N793" s="28"/>
      <c r="R793" s="194"/>
      <c r="T793" s="28"/>
      <c r="U793" s="28"/>
      <c r="V793" s="28"/>
      <c r="AA793" s="194"/>
      <c r="AC793" s="28"/>
      <c r="AD793" s="28"/>
      <c r="AE793" s="28"/>
      <c r="AJ793" s="194"/>
      <c r="AL793" s="28"/>
      <c r="AM793" s="28"/>
      <c r="AN793" s="28"/>
      <c r="AS793" s="194"/>
      <c r="AU793" s="28"/>
      <c r="AV793" s="28"/>
      <c r="AW793" s="28"/>
      <c r="BB793" s="194"/>
      <c r="BD793" s="28"/>
      <c r="BE793" s="28"/>
      <c r="BF793" s="28"/>
      <c r="BK793" s="194"/>
      <c r="BM793" s="28"/>
      <c r="BN793" s="28"/>
      <c r="BO793" s="28"/>
      <c r="BT793" s="194"/>
      <c r="BV793" s="28"/>
      <c r="BW793" s="28"/>
      <c r="BX793" s="28"/>
      <c r="CC793" s="194"/>
      <c r="CE793" s="28"/>
      <c r="CF793" s="28"/>
      <c r="CG793" s="28"/>
      <c r="CL793" s="194"/>
      <c r="CN793" s="28"/>
      <c r="CO793" s="28"/>
      <c r="CP793" s="28"/>
      <c r="CU793" s="194"/>
      <c r="CW793" s="28"/>
      <c r="CX793" s="28"/>
      <c r="CY793" s="28"/>
      <c r="DD793" s="194"/>
      <c r="DF793" s="28"/>
      <c r="DG793" s="28"/>
      <c r="DH793" s="28"/>
      <c r="DM793" s="194"/>
      <c r="DO793" s="28"/>
      <c r="DP793" s="28"/>
      <c r="DQ793" s="28"/>
      <c r="DV793" s="194"/>
      <c r="DX793" s="28"/>
      <c r="DY793" s="28"/>
      <c r="DZ793" s="28"/>
      <c r="EE793" s="194"/>
      <c r="EG793" s="28"/>
      <c r="EH793" s="28"/>
      <c r="EI793" s="28"/>
      <c r="EN793" s="194"/>
      <c r="EP793" s="28"/>
      <c r="EQ793" s="28"/>
      <c r="ER793" s="28"/>
      <c r="EW793" s="194"/>
      <c r="EY793" s="28"/>
      <c r="EZ793" s="28"/>
      <c r="FA793" s="28"/>
      <c r="FF793" s="194"/>
      <c r="FH793" s="28"/>
      <c r="FI793" s="28"/>
      <c r="FJ793" s="28"/>
      <c r="FO793" s="194"/>
      <c r="FQ793" s="28"/>
      <c r="FR793" s="28"/>
      <c r="FS793" s="28"/>
      <c r="FX793" s="194"/>
      <c r="FZ793" s="28"/>
      <c r="GA793" s="28"/>
      <c r="GB793" s="28"/>
      <c r="GG793" s="194"/>
      <c r="GI793" s="28"/>
      <c r="GJ793" s="28"/>
      <c r="GK793" s="28"/>
      <c r="GP793" s="194"/>
      <c r="GR793" s="28"/>
      <c r="GS793" s="28"/>
      <c r="GT793" s="28"/>
      <c r="GY793" s="194"/>
      <c r="HA793" s="28"/>
      <c r="HB793" s="28"/>
      <c r="HC793" s="28"/>
      <c r="HH793" s="194"/>
      <c r="HJ793" s="28"/>
      <c r="HK793" s="28"/>
      <c r="HL793" s="28"/>
      <c r="HQ793" s="28"/>
      <c r="HR793" s="28"/>
      <c r="HS793" s="28"/>
      <c r="HT793" s="28"/>
      <c r="HU793" s="28"/>
      <c r="HV793" s="28"/>
      <c r="HW793" s="28"/>
      <c r="HX793" s="28"/>
      <c r="HY793" s="28"/>
      <c r="HZ793" s="28"/>
      <c r="IA793" s="28"/>
      <c r="IB793" s="28"/>
      <c r="IC793" s="28"/>
      <c r="ID793" s="28"/>
      <c r="IE793" s="28"/>
      <c r="IF793" s="28"/>
      <c r="IG793" s="28"/>
      <c r="IH793" s="28"/>
      <c r="II793" s="28"/>
      <c r="IJ793" s="28"/>
      <c r="IK793" s="28"/>
      <c r="IL793" s="28"/>
      <c r="IM793" s="28"/>
      <c r="IN793" s="28"/>
      <c r="IO793" s="28"/>
      <c r="IP793" s="28"/>
      <c r="IQ793" s="28"/>
      <c r="IR793" s="28"/>
      <c r="IS793" s="28"/>
      <c r="IT793" s="28"/>
      <c r="IU793" s="28"/>
      <c r="IV793" s="28"/>
    </row>
    <row r="794" spans="1:256" s="50" customFormat="1" ht="18">
      <c r="A794" s="206" t="s">
        <v>2787</v>
      </c>
      <c r="B794" s="28"/>
      <c r="C794" s="275"/>
      <c r="D794" s="418" t="s">
        <v>129</v>
      </c>
      <c r="E794" s="50">
        <f t="shared" si="2"/>
        <v>0</v>
      </c>
      <c r="F794" s="284">
        <f t="shared" si="3"/>
        <v>0</v>
      </c>
      <c r="H794" s="456"/>
      <c r="L794" s="28"/>
      <c r="N794" s="28"/>
      <c r="R794" s="194"/>
      <c r="T794" s="28"/>
      <c r="U794" s="28"/>
      <c r="V794" s="28"/>
      <c r="AA794" s="194"/>
      <c r="AC794" s="28"/>
      <c r="AD794" s="28"/>
      <c r="AE794" s="28"/>
      <c r="AJ794" s="194"/>
      <c r="AL794" s="28"/>
      <c r="AM794" s="28"/>
      <c r="AN794" s="28"/>
      <c r="AS794" s="194"/>
      <c r="AU794" s="28"/>
      <c r="AV794" s="28"/>
      <c r="AW794" s="28"/>
      <c r="BB794" s="194"/>
      <c r="BD794" s="28"/>
      <c r="BE794" s="28"/>
      <c r="BF794" s="28"/>
      <c r="BK794" s="194"/>
      <c r="BM794" s="28"/>
      <c r="BN794" s="28"/>
      <c r="BO794" s="28"/>
      <c r="BT794" s="194"/>
      <c r="BV794" s="28"/>
      <c r="BW794" s="28"/>
      <c r="BX794" s="28"/>
      <c r="CC794" s="194"/>
      <c r="CE794" s="28"/>
      <c r="CF794" s="28"/>
      <c r="CG794" s="28"/>
      <c r="CL794" s="194"/>
      <c r="CN794" s="28"/>
      <c r="CO794" s="28"/>
      <c r="CP794" s="28"/>
      <c r="CU794" s="194"/>
      <c r="CW794" s="28"/>
      <c r="CX794" s="28"/>
      <c r="CY794" s="28"/>
      <c r="DD794" s="194"/>
      <c r="DF794" s="28"/>
      <c r="DG794" s="28"/>
      <c r="DH794" s="28"/>
      <c r="DM794" s="194"/>
      <c r="DO794" s="28"/>
      <c r="DP794" s="28"/>
      <c r="DQ794" s="28"/>
      <c r="DV794" s="194"/>
      <c r="DX794" s="28"/>
      <c r="DY794" s="28"/>
      <c r="DZ794" s="28"/>
      <c r="EE794" s="194"/>
      <c r="EG794" s="28"/>
      <c r="EH794" s="28"/>
      <c r="EI794" s="28"/>
      <c r="EN794" s="194"/>
      <c r="EP794" s="28"/>
      <c r="EQ794" s="28"/>
      <c r="ER794" s="28"/>
      <c r="EW794" s="194"/>
      <c r="EY794" s="28"/>
      <c r="EZ794" s="28"/>
      <c r="FA794" s="28"/>
      <c r="FF794" s="194"/>
      <c r="FH794" s="28"/>
      <c r="FI794" s="28"/>
      <c r="FJ794" s="28"/>
      <c r="FO794" s="194"/>
      <c r="FQ794" s="28"/>
      <c r="FR794" s="28"/>
      <c r="FS794" s="28"/>
      <c r="FX794" s="194"/>
      <c r="FZ794" s="28"/>
      <c r="GA794" s="28"/>
      <c r="GB794" s="28"/>
      <c r="GG794" s="194"/>
      <c r="GI794" s="28"/>
      <c r="GJ794" s="28"/>
      <c r="GK794" s="28"/>
      <c r="GP794" s="194"/>
      <c r="GR794" s="28"/>
      <c r="GS794" s="28"/>
      <c r="GT794" s="28"/>
      <c r="GY794" s="194"/>
      <c r="HA794" s="28"/>
      <c r="HB794" s="28"/>
      <c r="HC794" s="28"/>
      <c r="HH794" s="194"/>
      <c r="HJ794" s="28"/>
      <c r="HK794" s="28"/>
      <c r="HL794" s="28"/>
      <c r="HQ794" s="28"/>
      <c r="HR794" s="28"/>
      <c r="HS794" s="28"/>
      <c r="HT794" s="28"/>
      <c r="HU794" s="28"/>
      <c r="HV794" s="28"/>
      <c r="HW794" s="28"/>
      <c r="HX794" s="28"/>
      <c r="HY794" s="28"/>
      <c r="HZ794" s="28"/>
      <c r="IA794" s="28"/>
      <c r="IB794" s="28"/>
      <c r="IC794" s="28"/>
      <c r="ID794" s="28"/>
      <c r="IE794" s="28"/>
      <c r="IF794" s="28"/>
      <c r="IG794" s="28"/>
      <c r="IH794" s="28"/>
      <c r="II794" s="28"/>
      <c r="IJ794" s="28"/>
      <c r="IK794" s="28"/>
      <c r="IL794" s="28"/>
      <c r="IM794" s="28"/>
      <c r="IN794" s="28"/>
      <c r="IO794" s="28"/>
      <c r="IP794" s="28"/>
      <c r="IQ794" s="28"/>
      <c r="IR794" s="28"/>
      <c r="IS794" s="28"/>
      <c r="IT794" s="28"/>
      <c r="IU794" s="28"/>
      <c r="IV794" s="28"/>
    </row>
    <row r="795" spans="1:256" s="50" customFormat="1" ht="18">
      <c r="A795" s="206" t="s">
        <v>2813</v>
      </c>
      <c r="B795" s="28"/>
      <c r="C795" s="275"/>
      <c r="D795" s="418" t="s">
        <v>129</v>
      </c>
      <c r="E795" s="50">
        <f t="shared" si="2"/>
        <v>0</v>
      </c>
      <c r="F795" s="284">
        <f t="shared" si="3"/>
        <v>9</v>
      </c>
      <c r="I795" s="50">
        <v>8</v>
      </c>
      <c r="J795" s="50">
        <v>1</v>
      </c>
      <c r="L795" s="28"/>
      <c r="N795" s="28"/>
      <c r="R795" s="194"/>
      <c r="T795" s="28"/>
      <c r="U795" s="28"/>
      <c r="V795" s="28"/>
      <c r="AA795" s="194"/>
      <c r="AC795" s="28"/>
      <c r="AD795" s="28"/>
      <c r="AE795" s="28"/>
      <c r="AJ795" s="194"/>
      <c r="AL795" s="28"/>
      <c r="AM795" s="28"/>
      <c r="AN795" s="28"/>
      <c r="AS795" s="194"/>
      <c r="AU795" s="28"/>
      <c r="AV795" s="28"/>
      <c r="AW795" s="28"/>
      <c r="BB795" s="194"/>
      <c r="BD795" s="28"/>
      <c r="BE795" s="28"/>
      <c r="BF795" s="28"/>
      <c r="BK795" s="194"/>
      <c r="BM795" s="28"/>
      <c r="BN795" s="28"/>
      <c r="BO795" s="28"/>
      <c r="BT795" s="194"/>
      <c r="BV795" s="28"/>
      <c r="BW795" s="28"/>
      <c r="BX795" s="28"/>
      <c r="CC795" s="194"/>
      <c r="CE795" s="28"/>
      <c r="CF795" s="28"/>
      <c r="CG795" s="28"/>
      <c r="CL795" s="194"/>
      <c r="CN795" s="28"/>
      <c r="CO795" s="28"/>
      <c r="CP795" s="28"/>
      <c r="CU795" s="194"/>
      <c r="CW795" s="28"/>
      <c r="CX795" s="28"/>
      <c r="CY795" s="28"/>
      <c r="DD795" s="194"/>
      <c r="DF795" s="28"/>
      <c r="DG795" s="28"/>
      <c r="DH795" s="28"/>
      <c r="DM795" s="194"/>
      <c r="DO795" s="28"/>
      <c r="DP795" s="28"/>
      <c r="DQ795" s="28"/>
      <c r="DV795" s="194"/>
      <c r="DX795" s="28"/>
      <c r="DY795" s="28"/>
      <c r="DZ795" s="28"/>
      <c r="EE795" s="194"/>
      <c r="EG795" s="28"/>
      <c r="EH795" s="28"/>
      <c r="EI795" s="28"/>
      <c r="EN795" s="194"/>
      <c r="EP795" s="28"/>
      <c r="EQ795" s="28"/>
      <c r="ER795" s="28"/>
      <c r="EW795" s="194"/>
      <c r="EY795" s="28"/>
      <c r="EZ795" s="28"/>
      <c r="FA795" s="28"/>
      <c r="FF795" s="194"/>
      <c r="FH795" s="28"/>
      <c r="FI795" s="28"/>
      <c r="FJ795" s="28"/>
      <c r="FO795" s="194"/>
      <c r="FQ795" s="28"/>
      <c r="FR795" s="28"/>
      <c r="FS795" s="28"/>
      <c r="FX795" s="194"/>
      <c r="FZ795" s="28"/>
      <c r="GA795" s="28"/>
      <c r="GB795" s="28"/>
      <c r="GG795" s="194"/>
      <c r="GI795" s="28"/>
      <c r="GJ795" s="28"/>
      <c r="GK795" s="28"/>
      <c r="GP795" s="194"/>
      <c r="GR795" s="28"/>
      <c r="GS795" s="28"/>
      <c r="GT795" s="28"/>
      <c r="GY795" s="194"/>
      <c r="HA795" s="28"/>
      <c r="HB795" s="28"/>
      <c r="HC795" s="28"/>
      <c r="HH795" s="194"/>
      <c r="HJ795" s="28"/>
      <c r="HK795" s="28"/>
      <c r="HL795" s="28"/>
      <c r="HQ795" s="28"/>
      <c r="HR795" s="28"/>
      <c r="HS795" s="28"/>
      <c r="HT795" s="28"/>
      <c r="HU795" s="28"/>
      <c r="HV795" s="28"/>
      <c r="HW795" s="28"/>
      <c r="HX795" s="28"/>
      <c r="HY795" s="28"/>
      <c r="HZ795" s="28"/>
      <c r="IA795" s="28"/>
      <c r="IB795" s="28"/>
      <c r="IC795" s="28"/>
      <c r="ID795" s="28"/>
      <c r="IE795" s="28"/>
      <c r="IF795" s="28"/>
      <c r="IG795" s="28"/>
      <c r="IH795" s="28"/>
      <c r="II795" s="28"/>
      <c r="IJ795" s="28"/>
      <c r="IK795" s="28"/>
      <c r="IL795" s="28"/>
      <c r="IM795" s="28"/>
      <c r="IN795" s="28"/>
      <c r="IO795" s="28"/>
      <c r="IP795" s="28"/>
      <c r="IQ795" s="28"/>
      <c r="IR795" s="28"/>
      <c r="IS795" s="28"/>
      <c r="IT795" s="28"/>
      <c r="IU795" s="28"/>
      <c r="IV795" s="28"/>
    </row>
    <row r="796" spans="1:256" s="50" customFormat="1" ht="18">
      <c r="A796" s="330" t="s">
        <v>2084</v>
      </c>
      <c r="B796" s="420"/>
      <c r="C796" s="420"/>
      <c r="D796" s="418" t="s">
        <v>132</v>
      </c>
      <c r="E796" s="50">
        <f t="shared" si="2"/>
        <v>21</v>
      </c>
      <c r="F796" s="284">
        <f t="shared" si="3"/>
        <v>9</v>
      </c>
      <c r="I796" s="50">
        <v>9</v>
      </c>
      <c r="N796" s="28"/>
      <c r="R796" s="194"/>
      <c r="T796" s="28"/>
      <c r="U796" s="28"/>
      <c r="V796" s="28"/>
      <c r="AA796" s="194"/>
      <c r="AC796" s="28"/>
      <c r="AD796" s="28"/>
      <c r="AE796" s="28"/>
      <c r="AJ796" s="194"/>
      <c r="AL796" s="28"/>
      <c r="AM796" s="28"/>
      <c r="AN796" s="28"/>
      <c r="AS796" s="194"/>
      <c r="AU796" s="28"/>
      <c r="AV796" s="28"/>
      <c r="AW796" s="28"/>
      <c r="BB796" s="194"/>
      <c r="BD796" s="28"/>
      <c r="BE796" s="28"/>
      <c r="BF796" s="28"/>
      <c r="BK796" s="194"/>
      <c r="BM796" s="28"/>
      <c r="BN796" s="28"/>
      <c r="BO796" s="28"/>
      <c r="BT796" s="194"/>
      <c r="BV796" s="28"/>
      <c r="BW796" s="28"/>
      <c r="BX796" s="28"/>
      <c r="CC796" s="194"/>
      <c r="CE796" s="28"/>
      <c r="CF796" s="28"/>
      <c r="CG796" s="28"/>
      <c r="CL796" s="194"/>
      <c r="CN796" s="28"/>
      <c r="CO796" s="28"/>
      <c r="CP796" s="28"/>
      <c r="CU796" s="194"/>
      <c r="CW796" s="28"/>
      <c r="CX796" s="28"/>
      <c r="CY796" s="28"/>
      <c r="DD796" s="194"/>
      <c r="DF796" s="28"/>
      <c r="DG796" s="28"/>
      <c r="DH796" s="28"/>
      <c r="DM796" s="194"/>
      <c r="DO796" s="28"/>
      <c r="DP796" s="28"/>
      <c r="DQ796" s="28"/>
      <c r="DV796" s="194"/>
      <c r="DX796" s="28"/>
      <c r="DY796" s="28"/>
      <c r="DZ796" s="28"/>
      <c r="EE796" s="194"/>
      <c r="EG796" s="28"/>
      <c r="EH796" s="28"/>
      <c r="EI796" s="28"/>
      <c r="EN796" s="194"/>
      <c r="EP796" s="28"/>
      <c r="EQ796" s="28"/>
      <c r="ER796" s="28"/>
      <c r="EW796" s="194"/>
      <c r="EY796" s="28"/>
      <c r="EZ796" s="28"/>
      <c r="FA796" s="28"/>
      <c r="FF796" s="194"/>
      <c r="FH796" s="28"/>
      <c r="FI796" s="28"/>
      <c r="FJ796" s="28"/>
      <c r="FO796" s="194"/>
      <c r="FQ796" s="28"/>
      <c r="FR796" s="28"/>
      <c r="FS796" s="28"/>
      <c r="FX796" s="194"/>
      <c r="FZ796" s="28"/>
      <c r="GA796" s="28"/>
      <c r="GB796" s="28"/>
      <c r="GG796" s="194"/>
      <c r="GI796" s="28"/>
      <c r="GJ796" s="28"/>
      <c r="GK796" s="28"/>
      <c r="GP796" s="194"/>
      <c r="GR796" s="28"/>
      <c r="GS796" s="28"/>
      <c r="GT796" s="28"/>
      <c r="GY796" s="194"/>
      <c r="HA796" s="28"/>
      <c r="HB796" s="28"/>
      <c r="HC796" s="28"/>
      <c r="HH796" s="194"/>
      <c r="HJ796" s="28"/>
      <c r="HK796" s="28"/>
      <c r="HL796" s="28"/>
      <c r="HQ796" s="28"/>
      <c r="HR796" s="28"/>
      <c r="HS796" s="28"/>
      <c r="HT796" s="28"/>
      <c r="HU796" s="28"/>
      <c r="HV796" s="28"/>
      <c r="HW796" s="28"/>
      <c r="HX796" s="28"/>
      <c r="HY796" s="28"/>
      <c r="HZ796" s="28"/>
      <c r="IA796" s="28"/>
      <c r="IB796" s="28"/>
      <c r="IC796" s="28"/>
      <c r="ID796" s="28"/>
      <c r="IE796" s="28"/>
      <c r="IF796" s="28"/>
      <c r="IG796" s="28"/>
      <c r="IH796" s="28"/>
      <c r="II796" s="28"/>
      <c r="IJ796" s="28"/>
      <c r="IK796" s="28"/>
      <c r="IL796" s="28"/>
      <c r="IM796" s="28"/>
      <c r="IN796" s="28"/>
      <c r="IO796" s="28"/>
      <c r="IP796" s="28"/>
      <c r="IQ796" s="28"/>
      <c r="IR796" s="28"/>
      <c r="IS796" s="28"/>
      <c r="IT796" s="28"/>
      <c r="IU796" s="28"/>
      <c r="IV796" s="28"/>
    </row>
    <row r="797" spans="1:256" s="50" customFormat="1" ht="18">
      <c r="A797" s="206" t="s">
        <v>2788</v>
      </c>
      <c r="B797" s="28"/>
      <c r="C797" s="275"/>
      <c r="D797" s="418" t="s">
        <v>129</v>
      </c>
      <c r="E797" s="50">
        <f t="shared" si="2"/>
        <v>0</v>
      </c>
      <c r="F797" s="284">
        <f t="shared" si="3"/>
        <v>0</v>
      </c>
      <c r="H797" s="456"/>
      <c r="L797" s="28"/>
      <c r="N797" s="28"/>
      <c r="R797" s="194"/>
      <c r="T797" s="28"/>
      <c r="U797" s="28"/>
      <c r="V797" s="28"/>
      <c r="AA797" s="194"/>
      <c r="AC797" s="28"/>
      <c r="AD797" s="28"/>
      <c r="AE797" s="28"/>
      <c r="AJ797" s="194"/>
      <c r="AL797" s="28"/>
      <c r="AM797" s="28"/>
      <c r="AN797" s="28"/>
      <c r="AS797" s="194"/>
      <c r="AU797" s="28"/>
      <c r="AV797" s="28"/>
      <c r="AW797" s="28"/>
      <c r="BB797" s="194"/>
      <c r="BD797" s="28"/>
      <c r="BE797" s="28"/>
      <c r="BF797" s="28"/>
      <c r="BK797" s="194"/>
      <c r="BM797" s="28"/>
      <c r="BN797" s="28"/>
      <c r="BO797" s="28"/>
      <c r="BT797" s="194"/>
      <c r="BV797" s="28"/>
      <c r="BW797" s="28"/>
      <c r="BX797" s="28"/>
      <c r="CC797" s="194"/>
      <c r="CE797" s="28"/>
      <c r="CF797" s="28"/>
      <c r="CG797" s="28"/>
      <c r="CL797" s="194"/>
      <c r="CN797" s="28"/>
      <c r="CO797" s="28"/>
      <c r="CP797" s="28"/>
      <c r="CU797" s="194"/>
      <c r="CW797" s="28"/>
      <c r="CX797" s="28"/>
      <c r="CY797" s="28"/>
      <c r="DD797" s="194"/>
      <c r="DF797" s="28"/>
      <c r="DG797" s="28"/>
      <c r="DH797" s="28"/>
      <c r="DM797" s="194"/>
      <c r="DO797" s="28"/>
      <c r="DP797" s="28"/>
      <c r="DQ797" s="28"/>
      <c r="DV797" s="194"/>
      <c r="DX797" s="28"/>
      <c r="DY797" s="28"/>
      <c r="DZ797" s="28"/>
      <c r="EE797" s="194"/>
      <c r="EG797" s="28"/>
      <c r="EH797" s="28"/>
      <c r="EI797" s="28"/>
      <c r="EN797" s="194"/>
      <c r="EP797" s="28"/>
      <c r="EQ797" s="28"/>
      <c r="ER797" s="28"/>
      <c r="EW797" s="194"/>
      <c r="EY797" s="28"/>
      <c r="EZ797" s="28"/>
      <c r="FA797" s="28"/>
      <c r="FF797" s="194"/>
      <c r="FH797" s="28"/>
      <c r="FI797" s="28"/>
      <c r="FJ797" s="28"/>
      <c r="FO797" s="194"/>
      <c r="FQ797" s="28"/>
      <c r="FR797" s="28"/>
      <c r="FS797" s="28"/>
      <c r="FX797" s="194"/>
      <c r="FZ797" s="28"/>
      <c r="GA797" s="28"/>
      <c r="GB797" s="28"/>
      <c r="GG797" s="194"/>
      <c r="GI797" s="28"/>
      <c r="GJ797" s="28"/>
      <c r="GK797" s="28"/>
      <c r="GP797" s="194"/>
      <c r="GR797" s="28"/>
      <c r="GS797" s="28"/>
      <c r="GT797" s="28"/>
      <c r="GY797" s="194"/>
      <c r="HA797" s="28"/>
      <c r="HB797" s="28"/>
      <c r="HC797" s="28"/>
      <c r="HH797" s="194"/>
      <c r="HJ797" s="28"/>
      <c r="HK797" s="28"/>
      <c r="HL797" s="28"/>
      <c r="HQ797" s="28"/>
      <c r="HR797" s="28"/>
      <c r="HS797" s="28"/>
      <c r="HT797" s="28"/>
      <c r="HU797" s="28"/>
      <c r="HV797" s="28"/>
      <c r="HW797" s="28"/>
      <c r="HX797" s="28"/>
      <c r="HY797" s="28"/>
      <c r="HZ797" s="28"/>
      <c r="IA797" s="28"/>
      <c r="IB797" s="28"/>
      <c r="IC797" s="28"/>
      <c r="ID797" s="28"/>
      <c r="IE797" s="28"/>
      <c r="IF797" s="28"/>
      <c r="IG797" s="28"/>
      <c r="IH797" s="28"/>
      <c r="II797" s="28"/>
      <c r="IJ797" s="28"/>
      <c r="IK797" s="28"/>
      <c r="IL797" s="28"/>
      <c r="IM797" s="28"/>
      <c r="IN797" s="28"/>
      <c r="IO797" s="28"/>
      <c r="IP797" s="28"/>
      <c r="IQ797" s="28"/>
      <c r="IR797" s="28"/>
      <c r="IS797" s="28"/>
      <c r="IT797" s="28"/>
      <c r="IU797" s="28"/>
      <c r="IV797" s="28"/>
    </row>
    <row r="798" spans="1:256" s="50" customFormat="1" ht="18">
      <c r="A798" s="206" t="s">
        <v>2652</v>
      </c>
      <c r="B798" s="28"/>
      <c r="C798" s="420"/>
      <c r="D798" s="418" t="s">
        <v>129</v>
      </c>
      <c r="E798" s="50">
        <f t="shared" si="2"/>
        <v>0</v>
      </c>
      <c r="F798" s="284">
        <f t="shared" si="3"/>
        <v>0</v>
      </c>
      <c r="N798" s="28"/>
      <c r="R798" s="194"/>
      <c r="T798" s="28"/>
      <c r="U798" s="28"/>
      <c r="V798" s="28"/>
      <c r="AA798" s="194"/>
      <c r="AC798" s="28"/>
      <c r="AD798" s="28"/>
      <c r="AE798" s="28"/>
      <c r="AJ798" s="194"/>
      <c r="AL798" s="28"/>
      <c r="AM798" s="28"/>
      <c r="AN798" s="28"/>
      <c r="AS798" s="194"/>
      <c r="AU798" s="28"/>
      <c r="AV798" s="28"/>
      <c r="AW798" s="28"/>
      <c r="BB798" s="194"/>
      <c r="BD798" s="28"/>
      <c r="BE798" s="28"/>
      <c r="BF798" s="28"/>
      <c r="BK798" s="194"/>
      <c r="BM798" s="28"/>
      <c r="BN798" s="28"/>
      <c r="BO798" s="28"/>
      <c r="BT798" s="194"/>
      <c r="BV798" s="28"/>
      <c r="BW798" s="28"/>
      <c r="BX798" s="28"/>
      <c r="CC798" s="194"/>
      <c r="CE798" s="28"/>
      <c r="CF798" s="28"/>
      <c r="CG798" s="28"/>
      <c r="CL798" s="194"/>
      <c r="CN798" s="28"/>
      <c r="CO798" s="28"/>
      <c r="CP798" s="28"/>
      <c r="CU798" s="194"/>
      <c r="CW798" s="28"/>
      <c r="CX798" s="28"/>
      <c r="CY798" s="28"/>
      <c r="DD798" s="194"/>
      <c r="DF798" s="28"/>
      <c r="DG798" s="28"/>
      <c r="DH798" s="28"/>
      <c r="DM798" s="194"/>
      <c r="DO798" s="28"/>
      <c r="DP798" s="28"/>
      <c r="DQ798" s="28"/>
      <c r="DV798" s="194"/>
      <c r="DX798" s="28"/>
      <c r="DY798" s="28"/>
      <c r="DZ798" s="28"/>
      <c r="EE798" s="194"/>
      <c r="EG798" s="28"/>
      <c r="EH798" s="28"/>
      <c r="EI798" s="28"/>
      <c r="EN798" s="194"/>
      <c r="EP798" s="28"/>
      <c r="EQ798" s="28"/>
      <c r="ER798" s="28"/>
      <c r="EW798" s="194"/>
      <c r="EY798" s="28"/>
      <c r="EZ798" s="28"/>
      <c r="FA798" s="28"/>
      <c r="FF798" s="194"/>
      <c r="FH798" s="28"/>
      <c r="FI798" s="28"/>
      <c r="FJ798" s="28"/>
      <c r="FO798" s="194"/>
      <c r="FQ798" s="28"/>
      <c r="FR798" s="28"/>
      <c r="FS798" s="28"/>
      <c r="FX798" s="194"/>
      <c r="FZ798" s="28"/>
      <c r="GA798" s="28"/>
      <c r="GB798" s="28"/>
      <c r="GG798" s="194"/>
      <c r="GI798" s="28"/>
      <c r="GJ798" s="28"/>
      <c r="GK798" s="28"/>
      <c r="GP798" s="194"/>
      <c r="GR798" s="28"/>
      <c r="GS798" s="28"/>
      <c r="GT798" s="28"/>
      <c r="GY798" s="194"/>
      <c r="HA798" s="28"/>
      <c r="HB798" s="28"/>
      <c r="HC798" s="28"/>
      <c r="HH798" s="194"/>
      <c r="HJ798" s="28"/>
      <c r="HK798" s="28"/>
      <c r="HL798" s="28"/>
      <c r="HQ798" s="28"/>
      <c r="HR798" s="28"/>
      <c r="HS798" s="28"/>
      <c r="HT798" s="28"/>
      <c r="HU798" s="28"/>
      <c r="HV798" s="28"/>
      <c r="HW798" s="28"/>
      <c r="HX798" s="28"/>
      <c r="HY798" s="28"/>
      <c r="HZ798" s="28"/>
      <c r="IA798" s="28"/>
      <c r="IB798" s="28"/>
      <c r="IC798" s="28"/>
      <c r="ID798" s="28"/>
      <c r="IE798" s="28"/>
      <c r="IF798" s="28"/>
      <c r="IG798" s="28"/>
      <c r="IH798" s="28"/>
      <c r="II798" s="28"/>
      <c r="IJ798" s="28"/>
      <c r="IK798" s="28"/>
      <c r="IL798" s="28"/>
      <c r="IM798" s="28"/>
      <c r="IN798" s="28"/>
      <c r="IO798" s="28"/>
      <c r="IP798" s="28"/>
      <c r="IQ798" s="28"/>
      <c r="IR798" s="28"/>
      <c r="IS798" s="28"/>
      <c r="IT798" s="28"/>
      <c r="IU798" s="28"/>
      <c r="IV798" s="28"/>
    </row>
    <row r="799" spans="1:256" s="50" customFormat="1" ht="18">
      <c r="A799" s="330" t="s">
        <v>1695</v>
      </c>
      <c r="B799" s="28"/>
      <c r="C799" s="275"/>
      <c r="D799" s="418" t="s">
        <v>129</v>
      </c>
      <c r="E799" s="50">
        <f t="shared" si="2"/>
        <v>0</v>
      </c>
      <c r="F799" s="284">
        <f t="shared" si="3"/>
        <v>19</v>
      </c>
      <c r="H799" s="50">
        <v>19</v>
      </c>
      <c r="L799" s="28"/>
      <c r="N799" s="28"/>
      <c r="R799" s="194"/>
      <c r="T799" s="28"/>
      <c r="U799" s="28"/>
      <c r="V799" s="28"/>
      <c r="AA799" s="194"/>
      <c r="AC799" s="28"/>
      <c r="AD799" s="28"/>
      <c r="AE799" s="28"/>
      <c r="AJ799" s="194"/>
      <c r="AL799" s="28"/>
      <c r="AM799" s="28"/>
      <c r="AN799" s="28"/>
      <c r="AS799" s="194"/>
      <c r="AU799" s="28"/>
      <c r="AV799" s="28"/>
      <c r="AW799" s="28"/>
      <c r="BB799" s="194"/>
      <c r="BD799" s="28"/>
      <c r="BE799" s="28"/>
      <c r="BF799" s="28"/>
      <c r="BK799" s="194"/>
      <c r="BM799" s="28"/>
      <c r="BN799" s="28"/>
      <c r="BO799" s="28"/>
      <c r="BT799" s="194"/>
      <c r="BV799" s="28"/>
      <c r="BW799" s="28"/>
      <c r="BX799" s="28"/>
      <c r="CC799" s="194"/>
      <c r="CE799" s="28"/>
      <c r="CF799" s="28"/>
      <c r="CG799" s="28"/>
      <c r="CL799" s="194"/>
      <c r="CN799" s="28"/>
      <c r="CO799" s="28"/>
      <c r="CP799" s="28"/>
      <c r="CU799" s="194"/>
      <c r="CW799" s="28"/>
      <c r="CX799" s="28"/>
      <c r="CY799" s="28"/>
      <c r="DD799" s="194"/>
      <c r="DF799" s="28"/>
      <c r="DG799" s="28"/>
      <c r="DH799" s="28"/>
      <c r="DM799" s="194"/>
      <c r="DO799" s="28"/>
      <c r="DP799" s="28"/>
      <c r="DQ799" s="28"/>
      <c r="DV799" s="194"/>
      <c r="DX799" s="28"/>
      <c r="DY799" s="28"/>
      <c r="DZ799" s="28"/>
      <c r="EE799" s="194"/>
      <c r="EG799" s="28"/>
      <c r="EH799" s="28"/>
      <c r="EI799" s="28"/>
      <c r="EN799" s="194"/>
      <c r="EP799" s="28"/>
      <c r="EQ799" s="28"/>
      <c r="ER799" s="28"/>
      <c r="EW799" s="194"/>
      <c r="EY799" s="28"/>
      <c r="EZ799" s="28"/>
      <c r="FA799" s="28"/>
      <c r="FF799" s="194"/>
      <c r="FH799" s="28"/>
      <c r="FI799" s="28"/>
      <c r="FJ799" s="28"/>
      <c r="FO799" s="194"/>
      <c r="FQ799" s="28"/>
      <c r="FR799" s="28"/>
      <c r="FS799" s="28"/>
      <c r="FX799" s="194"/>
      <c r="FZ799" s="28"/>
      <c r="GA799" s="28"/>
      <c r="GB799" s="28"/>
      <c r="GG799" s="194"/>
      <c r="GI799" s="28"/>
      <c r="GJ799" s="28"/>
      <c r="GK799" s="28"/>
      <c r="GP799" s="194"/>
      <c r="GR799" s="28"/>
      <c r="GS799" s="28"/>
      <c r="GT799" s="28"/>
      <c r="GY799" s="194"/>
      <c r="HA799" s="28"/>
      <c r="HB799" s="28"/>
      <c r="HC799" s="28"/>
      <c r="HH799" s="194"/>
      <c r="HJ799" s="28"/>
      <c r="HK799" s="28"/>
      <c r="HL799" s="28"/>
      <c r="HQ799" s="28"/>
      <c r="HR799" s="28"/>
      <c r="HS799" s="28"/>
      <c r="HT799" s="28"/>
      <c r="HU799" s="28"/>
      <c r="HV799" s="28"/>
      <c r="HW799" s="28"/>
      <c r="HX799" s="28"/>
      <c r="HY799" s="28"/>
      <c r="HZ799" s="28"/>
      <c r="IA799" s="28"/>
      <c r="IB799" s="28"/>
      <c r="IC799" s="28"/>
      <c r="ID799" s="28"/>
      <c r="IE799" s="28"/>
      <c r="IF799" s="28"/>
      <c r="IG799" s="28"/>
      <c r="IH799" s="28"/>
      <c r="II799" s="28"/>
      <c r="IJ799" s="28"/>
      <c r="IK799" s="28"/>
      <c r="IL799" s="28"/>
      <c r="IM799" s="28"/>
      <c r="IN799" s="28"/>
      <c r="IO799" s="28"/>
      <c r="IP799" s="28"/>
      <c r="IQ799" s="28"/>
      <c r="IR799" s="28"/>
      <c r="IS799" s="28"/>
      <c r="IT799" s="28"/>
      <c r="IU799" s="28"/>
      <c r="IV799" s="28"/>
    </row>
    <row r="800" spans="1:256" s="50" customFormat="1" ht="18.75">
      <c r="A800" s="330" t="s">
        <v>456</v>
      </c>
      <c r="B800" s="279"/>
      <c r="C800" s="417"/>
      <c r="D800" s="418" t="s">
        <v>137</v>
      </c>
      <c r="E800" s="50">
        <f t="shared" si="2"/>
        <v>31</v>
      </c>
      <c r="F800" s="284">
        <f t="shared" si="3"/>
        <v>51</v>
      </c>
      <c r="H800" s="50">
        <v>47</v>
      </c>
      <c r="I800" s="50">
        <v>3</v>
      </c>
      <c r="J800" s="50">
        <v>1</v>
      </c>
      <c r="L800" s="281"/>
      <c r="N800" s="28"/>
      <c r="R800" s="194"/>
      <c r="T800" s="28"/>
      <c r="U800" s="28"/>
      <c r="V800" s="28"/>
      <c r="AA800" s="194"/>
      <c r="AC800" s="28"/>
      <c r="AD800" s="28"/>
      <c r="AE800" s="28"/>
      <c r="AJ800" s="194"/>
      <c r="AL800" s="28"/>
      <c r="AM800" s="28"/>
      <c r="AN800" s="28"/>
      <c r="AS800" s="194"/>
      <c r="AU800" s="28"/>
      <c r="AV800" s="28"/>
      <c r="AW800" s="28"/>
      <c r="BB800" s="194"/>
      <c r="BD800" s="28"/>
      <c r="BE800" s="28"/>
      <c r="BF800" s="28"/>
      <c r="BK800" s="194"/>
      <c r="BM800" s="28"/>
      <c r="BN800" s="28"/>
      <c r="BO800" s="28"/>
      <c r="BT800" s="194"/>
      <c r="BV800" s="28"/>
      <c r="BW800" s="28"/>
      <c r="BX800" s="28"/>
      <c r="CC800" s="194"/>
      <c r="CE800" s="28"/>
      <c r="CF800" s="28"/>
      <c r="CG800" s="28"/>
      <c r="CL800" s="194"/>
      <c r="CN800" s="28"/>
      <c r="CO800" s="28"/>
      <c r="CP800" s="28"/>
      <c r="CU800" s="194"/>
      <c r="CW800" s="28"/>
      <c r="CX800" s="28"/>
      <c r="CY800" s="28"/>
      <c r="DD800" s="194"/>
      <c r="DF800" s="28"/>
      <c r="DG800" s="28"/>
      <c r="DH800" s="28"/>
      <c r="DM800" s="194"/>
      <c r="DO800" s="28"/>
      <c r="DP800" s="28"/>
      <c r="DQ800" s="28"/>
      <c r="DV800" s="194"/>
      <c r="DX800" s="28"/>
      <c r="DY800" s="28"/>
      <c r="DZ800" s="28"/>
      <c r="EE800" s="194"/>
      <c r="EG800" s="28"/>
      <c r="EH800" s="28"/>
      <c r="EI800" s="28"/>
      <c r="EN800" s="194"/>
      <c r="EP800" s="28"/>
      <c r="EQ800" s="28"/>
      <c r="ER800" s="28"/>
      <c r="EW800" s="194"/>
      <c r="EY800" s="28"/>
      <c r="EZ800" s="28"/>
      <c r="FA800" s="28"/>
      <c r="FF800" s="194"/>
      <c r="FH800" s="28"/>
      <c r="FI800" s="28"/>
      <c r="FJ800" s="28"/>
      <c r="FO800" s="194"/>
      <c r="FQ800" s="28"/>
      <c r="FR800" s="28"/>
      <c r="FS800" s="28"/>
      <c r="FX800" s="194"/>
      <c r="FZ800" s="28"/>
      <c r="GA800" s="28"/>
      <c r="GB800" s="28"/>
      <c r="GG800" s="194"/>
      <c r="GI800" s="28"/>
      <c r="GJ800" s="28"/>
      <c r="GK800" s="28"/>
      <c r="GP800" s="194"/>
      <c r="GR800" s="28"/>
      <c r="GS800" s="28"/>
      <c r="GT800" s="28"/>
      <c r="GY800" s="194"/>
      <c r="HA800" s="28"/>
      <c r="HB800" s="28"/>
      <c r="HC800" s="28"/>
      <c r="HH800" s="194"/>
      <c r="HJ800" s="28"/>
      <c r="HK800" s="28"/>
      <c r="HL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  <c r="IK800" s="28"/>
      <c r="IL800" s="28"/>
      <c r="IM800" s="28"/>
      <c r="IN800" s="28"/>
      <c r="IO800" s="28"/>
      <c r="IP800" s="28"/>
      <c r="IQ800" s="28"/>
      <c r="IR800" s="28"/>
      <c r="IS800" s="28"/>
      <c r="IT800" s="28"/>
      <c r="IU800" s="28"/>
      <c r="IV800" s="28"/>
    </row>
    <row r="801" spans="1:256" s="50" customFormat="1" ht="18">
      <c r="A801" s="206" t="s">
        <v>2318</v>
      </c>
      <c r="B801" s="420"/>
      <c r="C801" s="420"/>
      <c r="D801" s="418" t="s">
        <v>132</v>
      </c>
      <c r="E801" s="50">
        <f t="shared" si="2"/>
        <v>4</v>
      </c>
      <c r="F801" s="284">
        <f t="shared" si="3"/>
        <v>3</v>
      </c>
      <c r="J801" s="50">
        <v>3</v>
      </c>
      <c r="N801" s="28"/>
      <c r="R801" s="194"/>
      <c r="T801" s="28"/>
      <c r="U801" s="28"/>
      <c r="V801" s="28"/>
      <c r="AA801" s="194"/>
      <c r="AC801" s="28"/>
      <c r="AD801" s="28"/>
      <c r="AE801" s="28"/>
      <c r="AJ801" s="194"/>
      <c r="AL801" s="28"/>
      <c r="AM801" s="28"/>
      <c r="AN801" s="28"/>
      <c r="AS801" s="194"/>
      <c r="AU801" s="28"/>
      <c r="AV801" s="28"/>
      <c r="AW801" s="28"/>
      <c r="BB801" s="194"/>
      <c r="BD801" s="28"/>
      <c r="BE801" s="28"/>
      <c r="BF801" s="28"/>
      <c r="BK801" s="194"/>
      <c r="BM801" s="28"/>
      <c r="BN801" s="28"/>
      <c r="BO801" s="28"/>
      <c r="BT801" s="194"/>
      <c r="BV801" s="28"/>
      <c r="BW801" s="28"/>
      <c r="BX801" s="28"/>
      <c r="CC801" s="194"/>
      <c r="CE801" s="28"/>
      <c r="CF801" s="28"/>
      <c r="CG801" s="28"/>
      <c r="CL801" s="194"/>
      <c r="CN801" s="28"/>
      <c r="CO801" s="28"/>
      <c r="CP801" s="28"/>
      <c r="CU801" s="194"/>
      <c r="CW801" s="28"/>
      <c r="CX801" s="28"/>
      <c r="CY801" s="28"/>
      <c r="DD801" s="194"/>
      <c r="DF801" s="28"/>
      <c r="DG801" s="28"/>
      <c r="DH801" s="28"/>
      <c r="DM801" s="194"/>
      <c r="DO801" s="28"/>
      <c r="DP801" s="28"/>
      <c r="DQ801" s="28"/>
      <c r="DV801" s="194"/>
      <c r="DX801" s="28"/>
      <c r="DY801" s="28"/>
      <c r="DZ801" s="28"/>
      <c r="EE801" s="194"/>
      <c r="EG801" s="28"/>
      <c r="EH801" s="28"/>
      <c r="EI801" s="28"/>
      <c r="EN801" s="194"/>
      <c r="EP801" s="28"/>
      <c r="EQ801" s="28"/>
      <c r="ER801" s="28"/>
      <c r="EW801" s="194"/>
      <c r="EY801" s="28"/>
      <c r="EZ801" s="28"/>
      <c r="FA801" s="28"/>
      <c r="FF801" s="194"/>
      <c r="FH801" s="28"/>
      <c r="FI801" s="28"/>
      <c r="FJ801" s="28"/>
      <c r="FO801" s="194"/>
      <c r="FQ801" s="28"/>
      <c r="FR801" s="28"/>
      <c r="FS801" s="28"/>
      <c r="FX801" s="194"/>
      <c r="FZ801" s="28"/>
      <c r="GA801" s="28"/>
      <c r="GB801" s="28"/>
      <c r="GG801" s="194"/>
      <c r="GI801" s="28"/>
      <c r="GJ801" s="28"/>
      <c r="GK801" s="28"/>
      <c r="GP801" s="194"/>
      <c r="GR801" s="28"/>
      <c r="GS801" s="28"/>
      <c r="GT801" s="28"/>
      <c r="GY801" s="194"/>
      <c r="HA801" s="28"/>
      <c r="HB801" s="28"/>
      <c r="HC801" s="28"/>
      <c r="HH801" s="194"/>
      <c r="HJ801" s="28"/>
      <c r="HK801" s="28"/>
      <c r="HL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  <c r="IK801" s="28"/>
      <c r="IL801" s="28"/>
      <c r="IM801" s="28"/>
      <c r="IN801" s="28"/>
      <c r="IO801" s="28"/>
      <c r="IP801" s="28"/>
      <c r="IQ801" s="28"/>
      <c r="IR801" s="28"/>
      <c r="IS801" s="28"/>
      <c r="IT801" s="28"/>
      <c r="IU801" s="28"/>
      <c r="IV801" s="28"/>
    </row>
    <row r="802" spans="1:256" s="50" customFormat="1" ht="18">
      <c r="A802" s="330" t="s">
        <v>2086</v>
      </c>
      <c r="B802" s="28"/>
      <c r="C802" s="275"/>
      <c r="D802" s="418" t="s">
        <v>129</v>
      </c>
      <c r="E802" s="50">
        <f t="shared" si="2"/>
        <v>0</v>
      </c>
      <c r="F802" s="284">
        <f t="shared" si="3"/>
        <v>1</v>
      </c>
      <c r="H802" s="456"/>
      <c r="J802" s="50">
        <v>1</v>
      </c>
      <c r="L802" s="28"/>
      <c r="N802" s="28"/>
      <c r="R802" s="194"/>
      <c r="T802" s="28"/>
      <c r="U802" s="28"/>
      <c r="V802" s="28"/>
      <c r="AA802" s="194"/>
      <c r="AC802" s="28"/>
      <c r="AD802" s="28"/>
      <c r="AE802" s="28"/>
      <c r="AJ802" s="194"/>
      <c r="AL802" s="28"/>
      <c r="AM802" s="28"/>
      <c r="AN802" s="28"/>
      <c r="AS802" s="194"/>
      <c r="AU802" s="28"/>
      <c r="AV802" s="28"/>
      <c r="AW802" s="28"/>
      <c r="BB802" s="194"/>
      <c r="BD802" s="28"/>
      <c r="BE802" s="28"/>
      <c r="BF802" s="28"/>
      <c r="BK802" s="194"/>
      <c r="BM802" s="28"/>
      <c r="BN802" s="28"/>
      <c r="BO802" s="28"/>
      <c r="BT802" s="194"/>
      <c r="BV802" s="28"/>
      <c r="BW802" s="28"/>
      <c r="BX802" s="28"/>
      <c r="CC802" s="194"/>
      <c r="CE802" s="28"/>
      <c r="CF802" s="28"/>
      <c r="CG802" s="28"/>
      <c r="CL802" s="194"/>
      <c r="CN802" s="28"/>
      <c r="CO802" s="28"/>
      <c r="CP802" s="28"/>
      <c r="CU802" s="194"/>
      <c r="CW802" s="28"/>
      <c r="CX802" s="28"/>
      <c r="CY802" s="28"/>
      <c r="DD802" s="194"/>
      <c r="DF802" s="28"/>
      <c r="DG802" s="28"/>
      <c r="DH802" s="28"/>
      <c r="DM802" s="194"/>
      <c r="DO802" s="28"/>
      <c r="DP802" s="28"/>
      <c r="DQ802" s="28"/>
      <c r="DV802" s="194"/>
      <c r="DX802" s="28"/>
      <c r="DY802" s="28"/>
      <c r="DZ802" s="28"/>
      <c r="EE802" s="194"/>
      <c r="EG802" s="28"/>
      <c r="EH802" s="28"/>
      <c r="EI802" s="28"/>
      <c r="EN802" s="194"/>
      <c r="EP802" s="28"/>
      <c r="EQ802" s="28"/>
      <c r="ER802" s="28"/>
      <c r="EW802" s="194"/>
      <c r="EY802" s="28"/>
      <c r="EZ802" s="28"/>
      <c r="FA802" s="28"/>
      <c r="FF802" s="194"/>
      <c r="FH802" s="28"/>
      <c r="FI802" s="28"/>
      <c r="FJ802" s="28"/>
      <c r="FO802" s="194"/>
      <c r="FQ802" s="28"/>
      <c r="FR802" s="28"/>
      <c r="FS802" s="28"/>
      <c r="FX802" s="194"/>
      <c r="FZ802" s="28"/>
      <c r="GA802" s="28"/>
      <c r="GB802" s="28"/>
      <c r="GG802" s="194"/>
      <c r="GI802" s="28"/>
      <c r="GJ802" s="28"/>
      <c r="GK802" s="28"/>
      <c r="GP802" s="194"/>
      <c r="GR802" s="28"/>
      <c r="GS802" s="28"/>
      <c r="GT802" s="28"/>
      <c r="GY802" s="194"/>
      <c r="HA802" s="28"/>
      <c r="HB802" s="28"/>
      <c r="HC802" s="28"/>
      <c r="HH802" s="194"/>
      <c r="HJ802" s="28"/>
      <c r="HK802" s="28"/>
      <c r="HL802" s="28"/>
      <c r="HQ802" s="28"/>
      <c r="HR802" s="28"/>
      <c r="HS802" s="28"/>
      <c r="HT802" s="28"/>
      <c r="HU802" s="28"/>
      <c r="HV802" s="28"/>
      <c r="HW802" s="28"/>
      <c r="HX802" s="28"/>
      <c r="HY802" s="28"/>
      <c r="HZ802" s="28"/>
      <c r="IA802" s="28"/>
      <c r="IB802" s="28"/>
      <c r="IC802" s="28"/>
      <c r="ID802" s="28"/>
      <c r="IE802" s="28"/>
      <c r="IF802" s="28"/>
      <c r="IG802" s="28"/>
      <c r="IH802" s="28"/>
      <c r="II802" s="28"/>
      <c r="IJ802" s="28"/>
      <c r="IK802" s="28"/>
      <c r="IL802" s="28"/>
      <c r="IM802" s="28"/>
      <c r="IN802" s="28"/>
      <c r="IO802" s="28"/>
      <c r="IP802" s="28"/>
      <c r="IQ802" s="28"/>
      <c r="IR802" s="28"/>
      <c r="IS802" s="28"/>
      <c r="IT802" s="28"/>
      <c r="IU802" s="28"/>
      <c r="IV802" s="28"/>
    </row>
    <row r="803" spans="1:256" s="50" customFormat="1" ht="18.75">
      <c r="A803" s="330" t="s">
        <v>1681</v>
      </c>
      <c r="B803" s="417"/>
      <c r="C803" s="417"/>
      <c r="D803" s="418" t="s">
        <v>140</v>
      </c>
      <c r="E803" s="50">
        <f t="shared" si="2"/>
        <v>18</v>
      </c>
      <c r="F803" s="284">
        <f t="shared" si="3"/>
        <v>343</v>
      </c>
      <c r="G803" s="50">
        <v>179</v>
      </c>
      <c r="H803" s="456">
        <v>92</v>
      </c>
      <c r="I803" s="50">
        <v>54</v>
      </c>
      <c r="J803" s="50">
        <v>18</v>
      </c>
      <c r="N803" s="28"/>
      <c r="R803" s="194"/>
      <c r="T803" s="28"/>
      <c r="U803" s="28"/>
      <c r="V803" s="28"/>
      <c r="AA803" s="194"/>
      <c r="AC803" s="28"/>
      <c r="AD803" s="28"/>
      <c r="AE803" s="28"/>
      <c r="AJ803" s="194"/>
      <c r="AL803" s="28"/>
      <c r="AM803" s="28"/>
      <c r="AN803" s="28"/>
      <c r="AS803" s="194"/>
      <c r="AU803" s="28"/>
      <c r="AV803" s="28"/>
      <c r="AW803" s="28"/>
      <c r="BB803" s="194"/>
      <c r="BD803" s="28"/>
      <c r="BE803" s="28"/>
      <c r="BF803" s="28"/>
      <c r="BK803" s="194"/>
      <c r="BM803" s="28"/>
      <c r="BN803" s="28"/>
      <c r="BO803" s="28"/>
      <c r="BT803" s="194"/>
      <c r="BV803" s="28"/>
      <c r="BW803" s="28"/>
      <c r="BX803" s="28"/>
      <c r="CC803" s="194"/>
      <c r="CE803" s="28"/>
      <c r="CF803" s="28"/>
      <c r="CG803" s="28"/>
      <c r="CL803" s="194"/>
      <c r="CN803" s="28"/>
      <c r="CO803" s="28"/>
      <c r="CP803" s="28"/>
      <c r="CU803" s="194"/>
      <c r="CW803" s="28"/>
      <c r="CX803" s="28"/>
      <c r="CY803" s="28"/>
      <c r="DD803" s="194"/>
      <c r="DF803" s="28"/>
      <c r="DG803" s="28"/>
      <c r="DH803" s="28"/>
      <c r="DM803" s="194"/>
      <c r="DO803" s="28"/>
      <c r="DP803" s="28"/>
      <c r="DQ803" s="28"/>
      <c r="DV803" s="194"/>
      <c r="DX803" s="28"/>
      <c r="DY803" s="28"/>
      <c r="DZ803" s="28"/>
      <c r="EE803" s="194"/>
      <c r="EG803" s="28"/>
      <c r="EH803" s="28"/>
      <c r="EI803" s="28"/>
      <c r="EN803" s="194"/>
      <c r="EP803" s="28"/>
      <c r="EQ803" s="28"/>
      <c r="ER803" s="28"/>
      <c r="EW803" s="194"/>
      <c r="EY803" s="28"/>
      <c r="EZ803" s="28"/>
      <c r="FA803" s="28"/>
      <c r="FF803" s="194"/>
      <c r="FH803" s="28"/>
      <c r="FI803" s="28"/>
      <c r="FJ803" s="28"/>
      <c r="FO803" s="194"/>
      <c r="FQ803" s="28"/>
      <c r="FR803" s="28"/>
      <c r="FS803" s="28"/>
      <c r="FX803" s="194"/>
      <c r="FZ803" s="28"/>
      <c r="GA803" s="28"/>
      <c r="GB803" s="28"/>
      <c r="GG803" s="194"/>
      <c r="GI803" s="28"/>
      <c r="GJ803" s="28"/>
      <c r="GK803" s="28"/>
      <c r="GP803" s="194"/>
      <c r="GR803" s="28"/>
      <c r="GS803" s="28"/>
      <c r="GT803" s="28"/>
      <c r="GY803" s="194"/>
      <c r="HA803" s="28"/>
      <c r="HB803" s="28"/>
      <c r="HC803" s="28"/>
      <c r="HH803" s="194"/>
      <c r="HJ803" s="28"/>
      <c r="HK803" s="28"/>
      <c r="HL803" s="28"/>
      <c r="HQ803" s="28"/>
      <c r="HR803" s="28"/>
      <c r="HS803" s="28"/>
      <c r="HT803" s="28"/>
      <c r="HU803" s="28"/>
      <c r="HV803" s="28"/>
      <c r="HW803" s="28"/>
      <c r="HX803" s="28"/>
      <c r="HY803" s="28"/>
      <c r="HZ803" s="28"/>
      <c r="IA803" s="28"/>
      <c r="IB803" s="28"/>
      <c r="IC803" s="28"/>
      <c r="ID803" s="28"/>
      <c r="IE803" s="28"/>
      <c r="IF803" s="28"/>
      <c r="IG803" s="28"/>
      <c r="IH803" s="28"/>
      <c r="II803" s="28"/>
      <c r="IJ803" s="28"/>
      <c r="IK803" s="28"/>
      <c r="IL803" s="28"/>
      <c r="IM803" s="28"/>
      <c r="IN803" s="28"/>
      <c r="IO803" s="28"/>
      <c r="IP803" s="28"/>
      <c r="IQ803" s="28"/>
      <c r="IR803" s="28"/>
      <c r="IS803" s="28"/>
      <c r="IT803" s="28"/>
      <c r="IU803" s="28"/>
      <c r="IV803" s="28"/>
    </row>
    <row r="804" spans="1:256" s="50" customFormat="1" ht="18.75">
      <c r="A804" s="330" t="s">
        <v>2060</v>
      </c>
      <c r="B804" s="279"/>
      <c r="C804" s="417"/>
      <c r="D804" s="418" t="s">
        <v>137</v>
      </c>
      <c r="E804" s="50">
        <f t="shared" si="2"/>
        <v>5</v>
      </c>
      <c r="F804" s="284">
        <f t="shared" si="3"/>
        <v>25</v>
      </c>
      <c r="H804" s="50">
        <v>9</v>
      </c>
      <c r="I804" s="50">
        <v>15</v>
      </c>
      <c r="J804" s="50">
        <v>1</v>
      </c>
      <c r="L804" s="28"/>
      <c r="N804" s="28"/>
      <c r="R804" s="194"/>
      <c r="T804" s="28"/>
      <c r="U804" s="28"/>
      <c r="V804" s="28"/>
      <c r="AA804" s="194"/>
      <c r="AC804" s="28"/>
      <c r="AD804" s="28"/>
      <c r="AE804" s="28"/>
      <c r="AJ804" s="194"/>
      <c r="AL804" s="28"/>
      <c r="AM804" s="28"/>
      <c r="AN804" s="28"/>
      <c r="AS804" s="194"/>
      <c r="AU804" s="28"/>
      <c r="AV804" s="28"/>
      <c r="AW804" s="28"/>
      <c r="BB804" s="194"/>
      <c r="BD804" s="28"/>
      <c r="BE804" s="28"/>
      <c r="BF804" s="28"/>
      <c r="BK804" s="194"/>
      <c r="BM804" s="28"/>
      <c r="BN804" s="28"/>
      <c r="BO804" s="28"/>
      <c r="BT804" s="194"/>
      <c r="BV804" s="28"/>
      <c r="BW804" s="28"/>
      <c r="BX804" s="28"/>
      <c r="CC804" s="194"/>
      <c r="CE804" s="28"/>
      <c r="CF804" s="28"/>
      <c r="CG804" s="28"/>
      <c r="CL804" s="194"/>
      <c r="CN804" s="28"/>
      <c r="CO804" s="28"/>
      <c r="CP804" s="28"/>
      <c r="CU804" s="194"/>
      <c r="CW804" s="28"/>
      <c r="CX804" s="28"/>
      <c r="CY804" s="28"/>
      <c r="DD804" s="194"/>
      <c r="DF804" s="28"/>
      <c r="DG804" s="28"/>
      <c r="DH804" s="28"/>
      <c r="DM804" s="194"/>
      <c r="DO804" s="28"/>
      <c r="DP804" s="28"/>
      <c r="DQ804" s="28"/>
      <c r="DV804" s="194"/>
      <c r="DX804" s="28"/>
      <c r="DY804" s="28"/>
      <c r="DZ804" s="28"/>
      <c r="EE804" s="194"/>
      <c r="EG804" s="28"/>
      <c r="EH804" s="28"/>
      <c r="EI804" s="28"/>
      <c r="EN804" s="194"/>
      <c r="EP804" s="28"/>
      <c r="EQ804" s="28"/>
      <c r="ER804" s="28"/>
      <c r="EW804" s="194"/>
      <c r="EY804" s="28"/>
      <c r="EZ804" s="28"/>
      <c r="FA804" s="28"/>
      <c r="FF804" s="194"/>
      <c r="FH804" s="28"/>
      <c r="FI804" s="28"/>
      <c r="FJ804" s="28"/>
      <c r="FO804" s="194"/>
      <c r="FQ804" s="28"/>
      <c r="FR804" s="28"/>
      <c r="FS804" s="28"/>
      <c r="FX804" s="194"/>
      <c r="FZ804" s="28"/>
      <c r="GA804" s="28"/>
      <c r="GB804" s="28"/>
      <c r="GG804" s="194"/>
      <c r="GI804" s="28"/>
      <c r="GJ804" s="28"/>
      <c r="GK804" s="28"/>
      <c r="GP804" s="194"/>
      <c r="GR804" s="28"/>
      <c r="GS804" s="28"/>
      <c r="GT804" s="28"/>
      <c r="GY804" s="194"/>
      <c r="HA804" s="28"/>
      <c r="HB804" s="28"/>
      <c r="HC804" s="28"/>
      <c r="HH804" s="194"/>
      <c r="HJ804" s="28"/>
      <c r="HK804" s="28"/>
      <c r="HL804" s="28"/>
      <c r="HQ804" s="28"/>
      <c r="HR804" s="28"/>
      <c r="HS804" s="28"/>
      <c r="HT804" s="28"/>
      <c r="HU804" s="28"/>
      <c r="HV804" s="28"/>
      <c r="HW804" s="28"/>
      <c r="HX804" s="28"/>
      <c r="HY804" s="28"/>
      <c r="HZ804" s="28"/>
      <c r="IA804" s="28"/>
      <c r="IB804" s="28"/>
      <c r="IC804" s="28"/>
      <c r="ID804" s="28"/>
      <c r="IE804" s="28"/>
      <c r="IF804" s="28"/>
      <c r="IG804" s="28"/>
      <c r="IH804" s="28"/>
      <c r="II804" s="28"/>
      <c r="IJ804" s="28"/>
      <c r="IK804" s="28"/>
      <c r="IL804" s="28"/>
      <c r="IM804" s="28"/>
      <c r="IN804" s="28"/>
      <c r="IO804" s="28"/>
      <c r="IP804" s="28"/>
      <c r="IQ804" s="28"/>
      <c r="IR804" s="28"/>
      <c r="IS804" s="28"/>
      <c r="IT804" s="28"/>
      <c r="IU804" s="28"/>
      <c r="IV804" s="28"/>
    </row>
    <row r="805" spans="1:256" s="50" customFormat="1" ht="18">
      <c r="A805" s="206" t="s">
        <v>3125</v>
      </c>
      <c r="B805" s="28"/>
      <c r="C805" s="275"/>
      <c r="D805" s="418" t="s">
        <v>129</v>
      </c>
      <c r="E805" s="50">
        <f t="shared" si="2"/>
        <v>0</v>
      </c>
      <c r="F805" s="284">
        <f t="shared" si="3"/>
        <v>10</v>
      </c>
      <c r="I805" s="50">
        <v>2</v>
      </c>
      <c r="J805" s="50">
        <v>8</v>
      </c>
      <c r="L805" s="28"/>
      <c r="N805" s="28"/>
      <c r="R805" s="194"/>
      <c r="T805" s="28"/>
      <c r="U805" s="28"/>
      <c r="V805" s="28"/>
      <c r="AA805" s="194"/>
      <c r="AC805" s="28"/>
      <c r="AD805" s="28"/>
      <c r="AE805" s="28"/>
      <c r="AJ805" s="194"/>
      <c r="AL805" s="28"/>
      <c r="AM805" s="28"/>
      <c r="AN805" s="28"/>
      <c r="AS805" s="194"/>
      <c r="AU805" s="28"/>
      <c r="AV805" s="28"/>
      <c r="AW805" s="28"/>
      <c r="BB805" s="194"/>
      <c r="BD805" s="28"/>
      <c r="BE805" s="28"/>
      <c r="BF805" s="28"/>
      <c r="BK805" s="194"/>
      <c r="BM805" s="28"/>
      <c r="BN805" s="28"/>
      <c r="BO805" s="28"/>
      <c r="BT805" s="194"/>
      <c r="BV805" s="28"/>
      <c r="BW805" s="28"/>
      <c r="BX805" s="28"/>
      <c r="CC805" s="194"/>
      <c r="CE805" s="28"/>
      <c r="CF805" s="28"/>
      <c r="CG805" s="28"/>
      <c r="CL805" s="194"/>
      <c r="CN805" s="28"/>
      <c r="CO805" s="28"/>
      <c r="CP805" s="28"/>
      <c r="CU805" s="194"/>
      <c r="CW805" s="28"/>
      <c r="CX805" s="28"/>
      <c r="CY805" s="28"/>
      <c r="DD805" s="194"/>
      <c r="DF805" s="28"/>
      <c r="DG805" s="28"/>
      <c r="DH805" s="28"/>
      <c r="DM805" s="194"/>
      <c r="DO805" s="28"/>
      <c r="DP805" s="28"/>
      <c r="DQ805" s="28"/>
      <c r="DV805" s="194"/>
      <c r="DX805" s="28"/>
      <c r="DY805" s="28"/>
      <c r="DZ805" s="28"/>
      <c r="EE805" s="194"/>
      <c r="EG805" s="28"/>
      <c r="EH805" s="28"/>
      <c r="EI805" s="28"/>
      <c r="EN805" s="194"/>
      <c r="EP805" s="28"/>
      <c r="EQ805" s="28"/>
      <c r="ER805" s="28"/>
      <c r="EW805" s="194"/>
      <c r="EY805" s="28"/>
      <c r="EZ805" s="28"/>
      <c r="FA805" s="28"/>
      <c r="FF805" s="194"/>
      <c r="FH805" s="28"/>
      <c r="FI805" s="28"/>
      <c r="FJ805" s="28"/>
      <c r="FO805" s="194"/>
      <c r="FQ805" s="28"/>
      <c r="FR805" s="28"/>
      <c r="FS805" s="28"/>
      <c r="FX805" s="194"/>
      <c r="FZ805" s="28"/>
      <c r="GA805" s="28"/>
      <c r="GB805" s="28"/>
      <c r="GG805" s="194"/>
      <c r="GI805" s="28"/>
      <c r="GJ805" s="28"/>
      <c r="GK805" s="28"/>
      <c r="GP805" s="194"/>
      <c r="GR805" s="28"/>
      <c r="GS805" s="28"/>
      <c r="GT805" s="28"/>
      <c r="GY805" s="194"/>
      <c r="HA805" s="28"/>
      <c r="HB805" s="28"/>
      <c r="HC805" s="28"/>
      <c r="HH805" s="194"/>
      <c r="HJ805" s="28"/>
      <c r="HK805" s="28"/>
      <c r="HL805" s="28"/>
      <c r="HQ805" s="28"/>
      <c r="HR805" s="28"/>
      <c r="HS805" s="28"/>
      <c r="HT805" s="28"/>
      <c r="HU805" s="28"/>
      <c r="HV805" s="28"/>
      <c r="HW805" s="28"/>
      <c r="HX805" s="28"/>
      <c r="HY805" s="28"/>
      <c r="HZ805" s="28"/>
      <c r="IA805" s="28"/>
      <c r="IB805" s="28"/>
      <c r="IC805" s="28"/>
      <c r="ID805" s="28"/>
      <c r="IE805" s="28"/>
      <c r="IF805" s="28"/>
      <c r="IG805" s="28"/>
      <c r="IH805" s="28"/>
      <c r="II805" s="28"/>
      <c r="IJ805" s="28"/>
      <c r="IK805" s="28"/>
      <c r="IL805" s="28"/>
      <c r="IM805" s="28"/>
      <c r="IN805" s="28"/>
      <c r="IO805" s="28"/>
      <c r="IP805" s="28"/>
      <c r="IQ805" s="28"/>
      <c r="IR805" s="28"/>
      <c r="IS805" s="28"/>
      <c r="IT805" s="28"/>
      <c r="IU805" s="28"/>
      <c r="IV805" s="28"/>
    </row>
    <row r="806" spans="1:256" s="50" customFormat="1" ht="18">
      <c r="A806" s="330" t="s">
        <v>1702</v>
      </c>
      <c r="B806" s="28"/>
      <c r="C806" s="275"/>
      <c r="D806" s="418" t="s">
        <v>129</v>
      </c>
      <c r="E806" s="50">
        <f t="shared" si="2"/>
        <v>0</v>
      </c>
      <c r="F806" s="284">
        <f t="shared" si="3"/>
        <v>0</v>
      </c>
      <c r="L806" s="28"/>
      <c r="N806" s="28"/>
      <c r="R806" s="194"/>
      <c r="T806" s="28"/>
      <c r="U806" s="28"/>
      <c r="V806" s="28"/>
      <c r="AA806" s="194"/>
      <c r="AC806" s="28"/>
      <c r="AD806" s="28"/>
      <c r="AE806" s="28"/>
      <c r="AJ806" s="194"/>
      <c r="AL806" s="28"/>
      <c r="AM806" s="28"/>
      <c r="AN806" s="28"/>
      <c r="AS806" s="194"/>
      <c r="AU806" s="28"/>
      <c r="AV806" s="28"/>
      <c r="AW806" s="28"/>
      <c r="BB806" s="194"/>
      <c r="BD806" s="28"/>
      <c r="BE806" s="28"/>
      <c r="BF806" s="28"/>
      <c r="BK806" s="194"/>
      <c r="BM806" s="28"/>
      <c r="BN806" s="28"/>
      <c r="BO806" s="28"/>
      <c r="BT806" s="194"/>
      <c r="BV806" s="28"/>
      <c r="BW806" s="28"/>
      <c r="BX806" s="28"/>
      <c r="CC806" s="194"/>
      <c r="CE806" s="28"/>
      <c r="CF806" s="28"/>
      <c r="CG806" s="28"/>
      <c r="CL806" s="194"/>
      <c r="CN806" s="28"/>
      <c r="CO806" s="28"/>
      <c r="CP806" s="28"/>
      <c r="CU806" s="194"/>
      <c r="CW806" s="28"/>
      <c r="CX806" s="28"/>
      <c r="CY806" s="28"/>
      <c r="DD806" s="194"/>
      <c r="DF806" s="28"/>
      <c r="DG806" s="28"/>
      <c r="DH806" s="28"/>
      <c r="DM806" s="194"/>
      <c r="DO806" s="28"/>
      <c r="DP806" s="28"/>
      <c r="DQ806" s="28"/>
      <c r="DV806" s="194"/>
      <c r="DX806" s="28"/>
      <c r="DY806" s="28"/>
      <c r="DZ806" s="28"/>
      <c r="EE806" s="194"/>
      <c r="EG806" s="28"/>
      <c r="EH806" s="28"/>
      <c r="EI806" s="28"/>
      <c r="EN806" s="194"/>
      <c r="EP806" s="28"/>
      <c r="EQ806" s="28"/>
      <c r="ER806" s="28"/>
      <c r="EW806" s="194"/>
      <c r="EY806" s="28"/>
      <c r="EZ806" s="28"/>
      <c r="FA806" s="28"/>
      <c r="FF806" s="194"/>
      <c r="FH806" s="28"/>
      <c r="FI806" s="28"/>
      <c r="FJ806" s="28"/>
      <c r="FO806" s="194"/>
      <c r="FQ806" s="28"/>
      <c r="FR806" s="28"/>
      <c r="FS806" s="28"/>
      <c r="FX806" s="194"/>
      <c r="FZ806" s="28"/>
      <c r="GA806" s="28"/>
      <c r="GB806" s="28"/>
      <c r="GG806" s="194"/>
      <c r="GI806" s="28"/>
      <c r="GJ806" s="28"/>
      <c r="GK806" s="28"/>
      <c r="GP806" s="194"/>
      <c r="GR806" s="28"/>
      <c r="GS806" s="28"/>
      <c r="GT806" s="28"/>
      <c r="GY806" s="194"/>
      <c r="HA806" s="28"/>
      <c r="HB806" s="28"/>
      <c r="HC806" s="28"/>
      <c r="HH806" s="194"/>
      <c r="HJ806" s="28"/>
      <c r="HK806" s="28"/>
      <c r="HL806" s="28"/>
      <c r="HQ806" s="28"/>
      <c r="HR806" s="28"/>
      <c r="HS806" s="28"/>
      <c r="HT806" s="28"/>
      <c r="HU806" s="28"/>
      <c r="HV806" s="28"/>
      <c r="HW806" s="28"/>
      <c r="HX806" s="28"/>
      <c r="HY806" s="28"/>
      <c r="HZ806" s="28"/>
      <c r="IA806" s="28"/>
      <c r="IB806" s="28"/>
      <c r="IC806" s="28"/>
      <c r="ID806" s="28"/>
      <c r="IE806" s="28"/>
      <c r="IF806" s="28"/>
      <c r="IG806" s="28"/>
      <c r="IH806" s="28"/>
      <c r="II806" s="28"/>
      <c r="IJ806" s="28"/>
      <c r="IK806" s="28"/>
      <c r="IL806" s="28"/>
      <c r="IM806" s="28"/>
      <c r="IN806" s="28"/>
      <c r="IO806" s="28"/>
      <c r="IP806" s="28"/>
      <c r="IQ806" s="28"/>
      <c r="IR806" s="28"/>
      <c r="IS806" s="28"/>
      <c r="IT806" s="28"/>
      <c r="IU806" s="28"/>
      <c r="IV806" s="28"/>
    </row>
    <row r="807" spans="1:256" s="50" customFormat="1" ht="18">
      <c r="A807" s="206" t="s">
        <v>2571</v>
      </c>
      <c r="B807" s="28"/>
      <c r="C807" s="275"/>
      <c r="D807" s="418" t="s">
        <v>129</v>
      </c>
      <c r="E807" s="50">
        <f t="shared" si="2"/>
        <v>0</v>
      </c>
      <c r="F807" s="284">
        <f t="shared" si="3"/>
        <v>0</v>
      </c>
      <c r="L807" s="28"/>
      <c r="N807" s="28"/>
      <c r="R807" s="194"/>
      <c r="T807" s="28"/>
      <c r="U807" s="28"/>
      <c r="V807" s="28"/>
      <c r="AA807" s="194"/>
      <c r="AC807" s="28"/>
      <c r="AD807" s="28"/>
      <c r="AE807" s="28"/>
      <c r="AJ807" s="194"/>
      <c r="AL807" s="28"/>
      <c r="AM807" s="28"/>
      <c r="AN807" s="28"/>
      <c r="AS807" s="194"/>
      <c r="AU807" s="28"/>
      <c r="AV807" s="28"/>
      <c r="AW807" s="28"/>
      <c r="BB807" s="194"/>
      <c r="BD807" s="28"/>
      <c r="BE807" s="28"/>
      <c r="BF807" s="28"/>
      <c r="BK807" s="194"/>
      <c r="BM807" s="28"/>
      <c r="BN807" s="28"/>
      <c r="BO807" s="28"/>
      <c r="BT807" s="194"/>
      <c r="BV807" s="28"/>
      <c r="BW807" s="28"/>
      <c r="BX807" s="28"/>
      <c r="CC807" s="194"/>
      <c r="CE807" s="28"/>
      <c r="CF807" s="28"/>
      <c r="CG807" s="28"/>
      <c r="CL807" s="194"/>
      <c r="CN807" s="28"/>
      <c r="CO807" s="28"/>
      <c r="CP807" s="28"/>
      <c r="CU807" s="194"/>
      <c r="CW807" s="28"/>
      <c r="CX807" s="28"/>
      <c r="CY807" s="28"/>
      <c r="DD807" s="194"/>
      <c r="DF807" s="28"/>
      <c r="DG807" s="28"/>
      <c r="DH807" s="28"/>
      <c r="DM807" s="194"/>
      <c r="DO807" s="28"/>
      <c r="DP807" s="28"/>
      <c r="DQ807" s="28"/>
      <c r="DV807" s="194"/>
      <c r="DX807" s="28"/>
      <c r="DY807" s="28"/>
      <c r="DZ807" s="28"/>
      <c r="EE807" s="194"/>
      <c r="EG807" s="28"/>
      <c r="EH807" s="28"/>
      <c r="EI807" s="28"/>
      <c r="EN807" s="194"/>
      <c r="EP807" s="28"/>
      <c r="EQ807" s="28"/>
      <c r="ER807" s="28"/>
      <c r="EW807" s="194"/>
      <c r="EY807" s="28"/>
      <c r="EZ807" s="28"/>
      <c r="FA807" s="28"/>
      <c r="FF807" s="194"/>
      <c r="FH807" s="28"/>
      <c r="FI807" s="28"/>
      <c r="FJ807" s="28"/>
      <c r="FO807" s="194"/>
      <c r="FQ807" s="28"/>
      <c r="FR807" s="28"/>
      <c r="FS807" s="28"/>
      <c r="FX807" s="194"/>
      <c r="FZ807" s="28"/>
      <c r="GA807" s="28"/>
      <c r="GB807" s="28"/>
      <c r="GG807" s="194"/>
      <c r="GI807" s="28"/>
      <c r="GJ807" s="28"/>
      <c r="GK807" s="28"/>
      <c r="GP807" s="194"/>
      <c r="GR807" s="28"/>
      <c r="GS807" s="28"/>
      <c r="GT807" s="28"/>
      <c r="GY807" s="194"/>
      <c r="HA807" s="28"/>
      <c r="HB807" s="28"/>
      <c r="HC807" s="28"/>
      <c r="HH807" s="194"/>
      <c r="HJ807" s="28"/>
      <c r="HK807" s="28"/>
      <c r="HL807" s="28"/>
      <c r="HQ807" s="28"/>
      <c r="HR807" s="28"/>
      <c r="HS807" s="28"/>
      <c r="HT807" s="28"/>
      <c r="HU807" s="28"/>
      <c r="HV807" s="28"/>
      <c r="HW807" s="28"/>
      <c r="HX807" s="28"/>
      <c r="HY807" s="28"/>
      <c r="HZ807" s="28"/>
      <c r="IA807" s="28"/>
      <c r="IB807" s="28"/>
      <c r="IC807" s="28"/>
      <c r="ID807" s="28"/>
      <c r="IE807" s="28"/>
      <c r="IF807" s="28"/>
      <c r="IG807" s="28"/>
      <c r="IH807" s="28"/>
      <c r="II807" s="28"/>
      <c r="IJ807" s="28"/>
      <c r="IK807" s="28"/>
      <c r="IL807" s="28"/>
      <c r="IM807" s="28"/>
      <c r="IN807" s="28"/>
      <c r="IO807" s="28"/>
      <c r="IP807" s="28"/>
      <c r="IQ807" s="28"/>
      <c r="IR807" s="28"/>
      <c r="IS807" s="28"/>
      <c r="IT807" s="28"/>
      <c r="IU807" s="28"/>
      <c r="IV807" s="28"/>
    </row>
    <row r="808" spans="1:256" s="50" customFormat="1" ht="18">
      <c r="A808" s="330" t="s">
        <v>820</v>
      </c>
      <c r="B808" s="28"/>
      <c r="C808" s="420"/>
      <c r="D808" s="418" t="s">
        <v>129</v>
      </c>
      <c r="E808" s="50">
        <f t="shared" si="2"/>
        <v>1</v>
      </c>
      <c r="F808" s="284">
        <f t="shared" si="3"/>
        <v>82</v>
      </c>
      <c r="G808" s="50">
        <v>8</v>
      </c>
      <c r="H808" s="456">
        <v>74</v>
      </c>
      <c r="L808" s="281"/>
      <c r="N808" s="28"/>
      <c r="R808" s="194"/>
      <c r="T808" s="28"/>
      <c r="U808" s="28"/>
      <c r="V808" s="28"/>
      <c r="AA808" s="194"/>
      <c r="AC808" s="28"/>
      <c r="AD808" s="28"/>
      <c r="AE808" s="28"/>
      <c r="AJ808" s="194"/>
      <c r="AL808" s="28"/>
      <c r="AM808" s="28"/>
      <c r="AN808" s="28"/>
      <c r="AS808" s="194"/>
      <c r="AU808" s="28"/>
      <c r="AV808" s="28"/>
      <c r="AW808" s="28"/>
      <c r="BB808" s="194"/>
      <c r="BD808" s="28"/>
      <c r="BE808" s="28"/>
      <c r="BF808" s="28"/>
      <c r="BK808" s="194"/>
      <c r="BM808" s="28"/>
      <c r="BN808" s="28"/>
      <c r="BO808" s="28"/>
      <c r="BT808" s="194"/>
      <c r="BV808" s="28"/>
      <c r="BW808" s="28"/>
      <c r="BX808" s="28"/>
      <c r="CC808" s="194"/>
      <c r="CE808" s="28"/>
      <c r="CF808" s="28"/>
      <c r="CG808" s="28"/>
      <c r="CL808" s="194"/>
      <c r="CN808" s="28"/>
      <c r="CO808" s="28"/>
      <c r="CP808" s="28"/>
      <c r="CU808" s="194"/>
      <c r="CW808" s="28"/>
      <c r="CX808" s="28"/>
      <c r="CY808" s="28"/>
      <c r="DD808" s="194"/>
      <c r="DF808" s="28"/>
      <c r="DG808" s="28"/>
      <c r="DH808" s="28"/>
      <c r="DM808" s="194"/>
      <c r="DO808" s="28"/>
      <c r="DP808" s="28"/>
      <c r="DQ808" s="28"/>
      <c r="DV808" s="194"/>
      <c r="DX808" s="28"/>
      <c r="DY808" s="28"/>
      <c r="DZ808" s="28"/>
      <c r="EE808" s="194"/>
      <c r="EG808" s="28"/>
      <c r="EH808" s="28"/>
      <c r="EI808" s="28"/>
      <c r="EN808" s="194"/>
      <c r="EP808" s="28"/>
      <c r="EQ808" s="28"/>
      <c r="ER808" s="28"/>
      <c r="EW808" s="194"/>
      <c r="EY808" s="28"/>
      <c r="EZ808" s="28"/>
      <c r="FA808" s="28"/>
      <c r="FF808" s="194"/>
      <c r="FH808" s="28"/>
      <c r="FI808" s="28"/>
      <c r="FJ808" s="28"/>
      <c r="FO808" s="194"/>
      <c r="FQ808" s="28"/>
      <c r="FR808" s="28"/>
      <c r="FS808" s="28"/>
      <c r="FX808" s="194"/>
      <c r="FZ808" s="28"/>
      <c r="GA808" s="28"/>
      <c r="GB808" s="28"/>
      <c r="GG808" s="194"/>
      <c r="GI808" s="28"/>
      <c r="GJ808" s="28"/>
      <c r="GK808" s="28"/>
      <c r="GP808" s="194"/>
      <c r="GR808" s="28"/>
      <c r="GS808" s="28"/>
      <c r="GT808" s="28"/>
      <c r="GY808" s="194"/>
      <c r="HA808" s="28"/>
      <c r="HB808" s="28"/>
      <c r="HC808" s="28"/>
      <c r="HH808" s="194"/>
      <c r="HJ808" s="28"/>
      <c r="HK808" s="28"/>
      <c r="HL808" s="28"/>
      <c r="HQ808" s="28"/>
      <c r="HR808" s="28"/>
      <c r="HS808" s="28"/>
      <c r="HT808" s="28"/>
      <c r="HU808" s="28"/>
      <c r="HV808" s="28"/>
      <c r="HW808" s="28"/>
      <c r="HX808" s="28"/>
      <c r="HY808" s="28"/>
      <c r="HZ808" s="28"/>
      <c r="IA808" s="28"/>
      <c r="IB808" s="28"/>
      <c r="IC808" s="28"/>
      <c r="ID808" s="28"/>
      <c r="IE808" s="28"/>
      <c r="IF808" s="28"/>
      <c r="IG808" s="28"/>
      <c r="IH808" s="28"/>
      <c r="II808" s="28"/>
      <c r="IJ808" s="28"/>
      <c r="IK808" s="28"/>
      <c r="IL808" s="28"/>
      <c r="IM808" s="28"/>
      <c r="IN808" s="28"/>
      <c r="IO808" s="28"/>
      <c r="IP808" s="28"/>
      <c r="IQ808" s="28"/>
      <c r="IR808" s="28"/>
      <c r="IS808" s="28"/>
      <c r="IT808" s="28"/>
      <c r="IU808" s="28"/>
      <c r="IV808" s="28"/>
    </row>
    <row r="809" spans="1:256" s="50" customFormat="1" ht="18">
      <c r="A809" s="330" t="s">
        <v>2058</v>
      </c>
      <c r="B809" s="420"/>
      <c r="C809" s="420"/>
      <c r="D809" s="418" t="s">
        <v>132</v>
      </c>
      <c r="E809" s="50">
        <f t="shared" ref="E809:E872" si="4">COUNTIF($A$599:$AQF$672,A809)</f>
        <v>2</v>
      </c>
      <c r="F809" s="284">
        <f t="shared" ref="F809:F872" si="5">SUM(G809:L809)</f>
        <v>0</v>
      </c>
      <c r="N809" s="28"/>
      <c r="R809" s="194"/>
      <c r="T809" s="28"/>
      <c r="U809" s="28"/>
      <c r="V809" s="28"/>
      <c r="AA809" s="194"/>
      <c r="AC809" s="28"/>
      <c r="AD809" s="28"/>
      <c r="AE809" s="28"/>
      <c r="AJ809" s="194"/>
      <c r="AL809" s="28"/>
      <c r="AM809" s="28"/>
      <c r="AN809" s="28"/>
      <c r="AS809" s="194"/>
      <c r="AU809" s="28"/>
      <c r="AV809" s="28"/>
      <c r="AW809" s="28"/>
      <c r="BB809" s="194"/>
      <c r="BD809" s="28"/>
      <c r="BE809" s="28"/>
      <c r="BF809" s="28"/>
      <c r="BK809" s="194"/>
      <c r="BM809" s="28"/>
      <c r="BN809" s="28"/>
      <c r="BO809" s="28"/>
      <c r="BT809" s="194"/>
      <c r="BV809" s="28"/>
      <c r="BW809" s="28"/>
      <c r="BX809" s="28"/>
      <c r="CC809" s="194"/>
      <c r="CE809" s="28"/>
      <c r="CF809" s="28"/>
      <c r="CG809" s="28"/>
      <c r="CL809" s="194"/>
      <c r="CN809" s="28"/>
      <c r="CO809" s="28"/>
      <c r="CP809" s="28"/>
      <c r="CU809" s="194"/>
      <c r="CW809" s="28"/>
      <c r="CX809" s="28"/>
      <c r="CY809" s="28"/>
      <c r="DD809" s="194"/>
      <c r="DF809" s="28"/>
      <c r="DG809" s="28"/>
      <c r="DH809" s="28"/>
      <c r="DM809" s="194"/>
      <c r="DO809" s="28"/>
      <c r="DP809" s="28"/>
      <c r="DQ809" s="28"/>
      <c r="DV809" s="194"/>
      <c r="DX809" s="28"/>
      <c r="DY809" s="28"/>
      <c r="DZ809" s="28"/>
      <c r="EE809" s="194"/>
      <c r="EG809" s="28"/>
      <c r="EH809" s="28"/>
      <c r="EI809" s="28"/>
      <c r="EN809" s="194"/>
      <c r="EP809" s="28"/>
      <c r="EQ809" s="28"/>
      <c r="ER809" s="28"/>
      <c r="EW809" s="194"/>
      <c r="EY809" s="28"/>
      <c r="EZ809" s="28"/>
      <c r="FA809" s="28"/>
      <c r="FF809" s="194"/>
      <c r="FH809" s="28"/>
      <c r="FI809" s="28"/>
      <c r="FJ809" s="28"/>
      <c r="FO809" s="194"/>
      <c r="FQ809" s="28"/>
      <c r="FR809" s="28"/>
      <c r="FS809" s="28"/>
      <c r="FX809" s="194"/>
      <c r="FZ809" s="28"/>
      <c r="GA809" s="28"/>
      <c r="GB809" s="28"/>
      <c r="GG809" s="194"/>
      <c r="GI809" s="28"/>
      <c r="GJ809" s="28"/>
      <c r="GK809" s="28"/>
      <c r="GP809" s="194"/>
      <c r="GR809" s="28"/>
      <c r="GS809" s="28"/>
      <c r="GT809" s="28"/>
      <c r="GY809" s="194"/>
      <c r="HA809" s="28"/>
      <c r="HB809" s="28"/>
      <c r="HC809" s="28"/>
      <c r="HH809" s="194"/>
      <c r="HJ809" s="28"/>
      <c r="HK809" s="28"/>
      <c r="HL809" s="28"/>
      <c r="HQ809" s="28"/>
      <c r="HR809" s="28"/>
      <c r="HS809" s="28"/>
      <c r="HT809" s="28"/>
      <c r="HU809" s="28"/>
      <c r="HV809" s="28"/>
      <c r="HW809" s="28"/>
      <c r="HX809" s="28"/>
      <c r="HY809" s="28"/>
      <c r="HZ809" s="28"/>
      <c r="IA809" s="28"/>
      <c r="IB809" s="28"/>
      <c r="IC809" s="28"/>
      <c r="ID809" s="28"/>
      <c r="IE809" s="28"/>
      <c r="IF809" s="28"/>
      <c r="IG809" s="28"/>
      <c r="IH809" s="28"/>
      <c r="II809" s="28"/>
      <c r="IJ809" s="28"/>
      <c r="IK809" s="28"/>
      <c r="IL809" s="28"/>
      <c r="IM809" s="28"/>
      <c r="IN809" s="28"/>
      <c r="IO809" s="28"/>
      <c r="IP809" s="28"/>
      <c r="IQ809" s="28"/>
      <c r="IR809" s="28"/>
      <c r="IS809" s="28"/>
      <c r="IT809" s="28"/>
      <c r="IU809" s="28"/>
      <c r="IV809" s="28"/>
    </row>
    <row r="810" spans="1:256" s="50" customFormat="1" ht="18">
      <c r="A810" s="330" t="s">
        <v>1679</v>
      </c>
      <c r="B810" s="28"/>
      <c r="C810" s="275"/>
      <c r="D810" s="418" t="s">
        <v>129</v>
      </c>
      <c r="E810" s="50">
        <f t="shared" si="4"/>
        <v>1</v>
      </c>
      <c r="F810" s="284">
        <f t="shared" si="5"/>
        <v>0</v>
      </c>
      <c r="L810" s="28"/>
      <c r="N810" s="28"/>
      <c r="R810" s="194"/>
      <c r="T810" s="28"/>
      <c r="U810" s="28"/>
      <c r="V810" s="28"/>
      <c r="AA810" s="194"/>
      <c r="AC810" s="28"/>
      <c r="AD810" s="28"/>
      <c r="AE810" s="28"/>
      <c r="AJ810" s="194"/>
      <c r="AL810" s="28"/>
      <c r="AM810" s="28"/>
      <c r="AN810" s="28"/>
      <c r="AS810" s="194"/>
      <c r="AU810" s="28"/>
      <c r="AV810" s="28"/>
      <c r="AW810" s="28"/>
      <c r="BB810" s="194"/>
      <c r="BD810" s="28"/>
      <c r="BE810" s="28"/>
      <c r="BF810" s="28"/>
      <c r="BK810" s="194"/>
      <c r="BM810" s="28"/>
      <c r="BN810" s="28"/>
      <c r="BO810" s="28"/>
      <c r="BT810" s="194"/>
      <c r="BV810" s="28"/>
      <c r="BW810" s="28"/>
      <c r="BX810" s="28"/>
      <c r="CC810" s="194"/>
      <c r="CE810" s="28"/>
      <c r="CF810" s="28"/>
      <c r="CG810" s="28"/>
      <c r="CL810" s="194"/>
      <c r="CN810" s="28"/>
      <c r="CO810" s="28"/>
      <c r="CP810" s="28"/>
      <c r="CU810" s="194"/>
      <c r="CW810" s="28"/>
      <c r="CX810" s="28"/>
      <c r="CY810" s="28"/>
      <c r="DD810" s="194"/>
      <c r="DF810" s="28"/>
      <c r="DG810" s="28"/>
      <c r="DH810" s="28"/>
      <c r="DM810" s="194"/>
      <c r="DO810" s="28"/>
      <c r="DP810" s="28"/>
      <c r="DQ810" s="28"/>
      <c r="DV810" s="194"/>
      <c r="DX810" s="28"/>
      <c r="DY810" s="28"/>
      <c r="DZ810" s="28"/>
      <c r="EE810" s="194"/>
      <c r="EG810" s="28"/>
      <c r="EH810" s="28"/>
      <c r="EI810" s="28"/>
      <c r="EN810" s="194"/>
      <c r="EP810" s="28"/>
      <c r="EQ810" s="28"/>
      <c r="ER810" s="28"/>
      <c r="EW810" s="194"/>
      <c r="EY810" s="28"/>
      <c r="EZ810" s="28"/>
      <c r="FA810" s="28"/>
      <c r="FF810" s="194"/>
      <c r="FH810" s="28"/>
      <c r="FI810" s="28"/>
      <c r="FJ810" s="28"/>
      <c r="FO810" s="194"/>
      <c r="FQ810" s="28"/>
      <c r="FR810" s="28"/>
      <c r="FS810" s="28"/>
      <c r="FX810" s="194"/>
      <c r="FZ810" s="28"/>
      <c r="GA810" s="28"/>
      <c r="GB810" s="28"/>
      <c r="GG810" s="194"/>
      <c r="GI810" s="28"/>
      <c r="GJ810" s="28"/>
      <c r="GK810" s="28"/>
      <c r="GP810" s="194"/>
      <c r="GR810" s="28"/>
      <c r="GS810" s="28"/>
      <c r="GT810" s="28"/>
      <c r="GY810" s="194"/>
      <c r="HA810" s="28"/>
      <c r="HB810" s="28"/>
      <c r="HC810" s="28"/>
      <c r="HH810" s="194"/>
      <c r="HJ810" s="28"/>
      <c r="HK810" s="28"/>
      <c r="HL810" s="28"/>
      <c r="HQ810" s="28"/>
      <c r="HR810" s="28"/>
      <c r="HS810" s="28"/>
      <c r="HT810" s="28"/>
      <c r="HU810" s="28"/>
      <c r="HV810" s="28"/>
      <c r="HW810" s="28"/>
      <c r="HX810" s="28"/>
      <c r="HY810" s="28"/>
      <c r="HZ810" s="28"/>
      <c r="IA810" s="28"/>
      <c r="IB810" s="28"/>
      <c r="IC810" s="28"/>
      <c r="ID810" s="28"/>
      <c r="IE810" s="28"/>
      <c r="IF810" s="28"/>
      <c r="IG810" s="28"/>
      <c r="IH810" s="28"/>
      <c r="II810" s="28"/>
      <c r="IJ810" s="28"/>
      <c r="IK810" s="28"/>
      <c r="IL810" s="28"/>
      <c r="IM810" s="28"/>
      <c r="IN810" s="28"/>
      <c r="IO810" s="28"/>
      <c r="IP810" s="28"/>
      <c r="IQ810" s="28"/>
      <c r="IR810" s="28"/>
      <c r="IS810" s="28"/>
      <c r="IT810" s="28"/>
      <c r="IU810" s="28"/>
      <c r="IV810" s="28"/>
    </row>
    <row r="811" spans="1:256" s="50" customFormat="1" ht="18">
      <c r="A811" s="206" t="s">
        <v>2774</v>
      </c>
      <c r="B811" s="28"/>
      <c r="C811" s="275"/>
      <c r="D811" s="418" t="s">
        <v>129</v>
      </c>
      <c r="E811" s="50">
        <f t="shared" si="4"/>
        <v>0</v>
      </c>
      <c r="F811" s="284">
        <f t="shared" si="5"/>
        <v>2</v>
      </c>
      <c r="H811" s="50">
        <v>2</v>
      </c>
      <c r="L811" s="28"/>
      <c r="N811" s="28"/>
      <c r="R811" s="194"/>
      <c r="T811" s="28"/>
      <c r="U811" s="28"/>
      <c r="V811" s="28"/>
      <c r="AA811" s="194"/>
      <c r="AC811" s="28"/>
      <c r="AD811" s="28"/>
      <c r="AE811" s="28"/>
      <c r="AJ811" s="194"/>
      <c r="AL811" s="28"/>
      <c r="AM811" s="28"/>
      <c r="AN811" s="28"/>
      <c r="AS811" s="194"/>
      <c r="AU811" s="28"/>
      <c r="AV811" s="28"/>
      <c r="AW811" s="28"/>
      <c r="BB811" s="194"/>
      <c r="BD811" s="28"/>
      <c r="BE811" s="28"/>
      <c r="BF811" s="28"/>
      <c r="BK811" s="194"/>
      <c r="BM811" s="28"/>
      <c r="BN811" s="28"/>
      <c r="BO811" s="28"/>
      <c r="BT811" s="194"/>
      <c r="BV811" s="28"/>
      <c r="BW811" s="28"/>
      <c r="BX811" s="28"/>
      <c r="CC811" s="194"/>
      <c r="CE811" s="28"/>
      <c r="CF811" s="28"/>
      <c r="CG811" s="28"/>
      <c r="CL811" s="194"/>
      <c r="CN811" s="28"/>
      <c r="CO811" s="28"/>
      <c r="CP811" s="28"/>
      <c r="CU811" s="194"/>
      <c r="CW811" s="28"/>
      <c r="CX811" s="28"/>
      <c r="CY811" s="28"/>
      <c r="DD811" s="194"/>
      <c r="DF811" s="28"/>
      <c r="DG811" s="28"/>
      <c r="DH811" s="28"/>
      <c r="DM811" s="194"/>
      <c r="DO811" s="28"/>
      <c r="DP811" s="28"/>
      <c r="DQ811" s="28"/>
      <c r="DV811" s="194"/>
      <c r="DX811" s="28"/>
      <c r="DY811" s="28"/>
      <c r="DZ811" s="28"/>
      <c r="EE811" s="194"/>
      <c r="EG811" s="28"/>
      <c r="EH811" s="28"/>
      <c r="EI811" s="28"/>
      <c r="EN811" s="194"/>
      <c r="EP811" s="28"/>
      <c r="EQ811" s="28"/>
      <c r="ER811" s="28"/>
      <c r="EW811" s="194"/>
      <c r="EY811" s="28"/>
      <c r="EZ811" s="28"/>
      <c r="FA811" s="28"/>
      <c r="FF811" s="194"/>
      <c r="FH811" s="28"/>
      <c r="FI811" s="28"/>
      <c r="FJ811" s="28"/>
      <c r="FO811" s="194"/>
      <c r="FQ811" s="28"/>
      <c r="FR811" s="28"/>
      <c r="FS811" s="28"/>
      <c r="FX811" s="194"/>
      <c r="FZ811" s="28"/>
      <c r="GA811" s="28"/>
      <c r="GB811" s="28"/>
      <c r="GG811" s="194"/>
      <c r="GI811" s="28"/>
      <c r="GJ811" s="28"/>
      <c r="GK811" s="28"/>
      <c r="GP811" s="194"/>
      <c r="GR811" s="28"/>
      <c r="GS811" s="28"/>
      <c r="GT811" s="28"/>
      <c r="GY811" s="194"/>
      <c r="HA811" s="28"/>
      <c r="HB811" s="28"/>
      <c r="HC811" s="28"/>
      <c r="HH811" s="194"/>
      <c r="HJ811" s="28"/>
      <c r="HK811" s="28"/>
      <c r="HL811" s="28"/>
      <c r="HQ811" s="28"/>
      <c r="HR811" s="28"/>
      <c r="HS811" s="28"/>
      <c r="HT811" s="28"/>
      <c r="HU811" s="28"/>
      <c r="HV811" s="28"/>
      <c r="HW811" s="28"/>
      <c r="HX811" s="28"/>
      <c r="HY811" s="28"/>
      <c r="HZ811" s="28"/>
      <c r="IA811" s="28"/>
      <c r="IB811" s="28"/>
      <c r="IC811" s="28"/>
      <c r="ID811" s="28"/>
      <c r="IE811" s="28"/>
      <c r="IF811" s="28"/>
      <c r="IG811" s="28"/>
      <c r="IH811" s="28"/>
      <c r="II811" s="28"/>
      <c r="IJ811" s="28"/>
      <c r="IK811" s="28"/>
      <c r="IL811" s="28"/>
      <c r="IM811" s="28"/>
      <c r="IN811" s="28"/>
      <c r="IO811" s="28"/>
      <c r="IP811" s="28"/>
      <c r="IQ811" s="28"/>
      <c r="IR811" s="28"/>
      <c r="IS811" s="28"/>
      <c r="IT811" s="28"/>
      <c r="IU811" s="28"/>
      <c r="IV811" s="28"/>
    </row>
    <row r="812" spans="1:256" s="50" customFormat="1" ht="18">
      <c r="A812" s="330" t="s">
        <v>535</v>
      </c>
      <c r="B812" s="28"/>
      <c r="C812" s="420"/>
      <c r="D812" s="418" t="s">
        <v>129</v>
      </c>
      <c r="E812" s="50">
        <f t="shared" si="4"/>
        <v>10</v>
      </c>
      <c r="F812" s="284">
        <f t="shared" si="5"/>
        <v>30</v>
      </c>
      <c r="H812" s="50">
        <v>17</v>
      </c>
      <c r="I812" s="50">
        <v>5</v>
      </c>
      <c r="J812" s="50">
        <v>8</v>
      </c>
      <c r="L812" s="28"/>
      <c r="N812" s="28"/>
      <c r="R812" s="194"/>
      <c r="T812" s="28"/>
      <c r="U812" s="28"/>
      <c r="V812" s="28"/>
      <c r="AA812" s="194"/>
      <c r="AC812" s="28"/>
      <c r="AD812" s="28"/>
      <c r="AE812" s="28"/>
      <c r="AJ812" s="194"/>
      <c r="AL812" s="28"/>
      <c r="AM812" s="28"/>
      <c r="AN812" s="28"/>
      <c r="AS812" s="194"/>
      <c r="AU812" s="28"/>
      <c r="AV812" s="28"/>
      <c r="AW812" s="28"/>
      <c r="BB812" s="194"/>
      <c r="BD812" s="28"/>
      <c r="BE812" s="28"/>
      <c r="BF812" s="28"/>
      <c r="BK812" s="194"/>
      <c r="BM812" s="28"/>
      <c r="BN812" s="28"/>
      <c r="BO812" s="28"/>
      <c r="BT812" s="194"/>
      <c r="BV812" s="28"/>
      <c r="BW812" s="28"/>
      <c r="BX812" s="28"/>
      <c r="CC812" s="194"/>
      <c r="CE812" s="28"/>
      <c r="CF812" s="28"/>
      <c r="CG812" s="28"/>
      <c r="CL812" s="194"/>
      <c r="CN812" s="28"/>
      <c r="CO812" s="28"/>
      <c r="CP812" s="28"/>
      <c r="CU812" s="194"/>
      <c r="CW812" s="28"/>
      <c r="CX812" s="28"/>
      <c r="CY812" s="28"/>
      <c r="DD812" s="194"/>
      <c r="DF812" s="28"/>
      <c r="DG812" s="28"/>
      <c r="DH812" s="28"/>
      <c r="DM812" s="194"/>
      <c r="DO812" s="28"/>
      <c r="DP812" s="28"/>
      <c r="DQ812" s="28"/>
      <c r="DV812" s="194"/>
      <c r="DX812" s="28"/>
      <c r="DY812" s="28"/>
      <c r="DZ812" s="28"/>
      <c r="EE812" s="194"/>
      <c r="EG812" s="28"/>
      <c r="EH812" s="28"/>
      <c r="EI812" s="28"/>
      <c r="EN812" s="194"/>
      <c r="EP812" s="28"/>
      <c r="EQ812" s="28"/>
      <c r="ER812" s="28"/>
      <c r="EW812" s="194"/>
      <c r="EY812" s="28"/>
      <c r="EZ812" s="28"/>
      <c r="FA812" s="28"/>
      <c r="FF812" s="194"/>
      <c r="FH812" s="28"/>
      <c r="FI812" s="28"/>
      <c r="FJ812" s="28"/>
      <c r="FO812" s="194"/>
      <c r="FQ812" s="28"/>
      <c r="FR812" s="28"/>
      <c r="FS812" s="28"/>
      <c r="FX812" s="194"/>
      <c r="FZ812" s="28"/>
      <c r="GA812" s="28"/>
      <c r="GB812" s="28"/>
      <c r="GG812" s="194"/>
      <c r="GI812" s="28"/>
      <c r="GJ812" s="28"/>
      <c r="GK812" s="28"/>
      <c r="GP812" s="194"/>
      <c r="GR812" s="28"/>
      <c r="GS812" s="28"/>
      <c r="GT812" s="28"/>
      <c r="GY812" s="194"/>
      <c r="HA812" s="28"/>
      <c r="HB812" s="28"/>
      <c r="HC812" s="28"/>
      <c r="HH812" s="194"/>
      <c r="HJ812" s="28"/>
      <c r="HK812" s="28"/>
      <c r="HL812" s="28"/>
      <c r="HQ812" s="28"/>
      <c r="HR812" s="28"/>
      <c r="HS812" s="28"/>
      <c r="HT812" s="28"/>
      <c r="HU812" s="28"/>
      <c r="HV812" s="28"/>
      <c r="HW812" s="28"/>
      <c r="HX812" s="28"/>
      <c r="HY812" s="28"/>
      <c r="HZ812" s="28"/>
      <c r="IA812" s="28"/>
      <c r="IB812" s="28"/>
      <c r="IC812" s="28"/>
      <c r="ID812" s="28"/>
      <c r="IE812" s="28"/>
      <c r="IF812" s="28"/>
      <c r="IG812" s="28"/>
      <c r="IH812" s="28"/>
      <c r="II812" s="28"/>
      <c r="IJ812" s="28"/>
      <c r="IK812" s="28"/>
      <c r="IL812" s="28"/>
      <c r="IM812" s="28"/>
      <c r="IN812" s="28"/>
      <c r="IO812" s="28"/>
      <c r="IP812" s="28"/>
      <c r="IQ812" s="28"/>
      <c r="IR812" s="28"/>
      <c r="IS812" s="28"/>
      <c r="IT812" s="28"/>
      <c r="IU812" s="28"/>
      <c r="IV812" s="28"/>
    </row>
    <row r="813" spans="1:256" s="50" customFormat="1" ht="18">
      <c r="A813" s="206" t="s">
        <v>2625</v>
      </c>
      <c r="B813" s="28"/>
      <c r="C813" s="275"/>
      <c r="D813" s="418" t="s">
        <v>129</v>
      </c>
      <c r="E813" s="50">
        <f t="shared" si="4"/>
        <v>3</v>
      </c>
      <c r="F813" s="284">
        <f t="shared" si="5"/>
        <v>33</v>
      </c>
      <c r="H813" s="456"/>
      <c r="J813" s="50">
        <v>33</v>
      </c>
      <c r="L813" s="28"/>
      <c r="N813" s="28"/>
      <c r="R813" s="194"/>
      <c r="T813" s="28"/>
      <c r="U813" s="28"/>
      <c r="V813" s="28"/>
      <c r="AA813" s="194"/>
      <c r="AC813" s="28"/>
      <c r="AD813" s="28"/>
      <c r="AE813" s="28"/>
      <c r="AJ813" s="194"/>
      <c r="AL813" s="28"/>
      <c r="AM813" s="28"/>
      <c r="AN813" s="28"/>
      <c r="AS813" s="194"/>
      <c r="AU813" s="28"/>
      <c r="AV813" s="28"/>
      <c r="AW813" s="28"/>
      <c r="BB813" s="194"/>
      <c r="BD813" s="28"/>
      <c r="BE813" s="28"/>
      <c r="BF813" s="28"/>
      <c r="BK813" s="194"/>
      <c r="BM813" s="28"/>
      <c r="BN813" s="28"/>
      <c r="BO813" s="28"/>
      <c r="BT813" s="194"/>
      <c r="BV813" s="28"/>
      <c r="BW813" s="28"/>
      <c r="BX813" s="28"/>
      <c r="CC813" s="194"/>
      <c r="CE813" s="28"/>
      <c r="CF813" s="28"/>
      <c r="CG813" s="28"/>
      <c r="CL813" s="194"/>
      <c r="CN813" s="28"/>
      <c r="CO813" s="28"/>
      <c r="CP813" s="28"/>
      <c r="CU813" s="194"/>
      <c r="CW813" s="28"/>
      <c r="CX813" s="28"/>
      <c r="CY813" s="28"/>
      <c r="DD813" s="194"/>
      <c r="DF813" s="28"/>
      <c r="DG813" s="28"/>
      <c r="DH813" s="28"/>
      <c r="DM813" s="194"/>
      <c r="DO813" s="28"/>
      <c r="DP813" s="28"/>
      <c r="DQ813" s="28"/>
      <c r="DV813" s="194"/>
      <c r="DX813" s="28"/>
      <c r="DY813" s="28"/>
      <c r="DZ813" s="28"/>
      <c r="EE813" s="194"/>
      <c r="EG813" s="28"/>
      <c r="EH813" s="28"/>
      <c r="EI813" s="28"/>
      <c r="EN813" s="194"/>
      <c r="EP813" s="28"/>
      <c r="EQ813" s="28"/>
      <c r="ER813" s="28"/>
      <c r="EW813" s="194"/>
      <c r="EY813" s="28"/>
      <c r="EZ813" s="28"/>
      <c r="FA813" s="28"/>
      <c r="FF813" s="194"/>
      <c r="FH813" s="28"/>
      <c r="FI813" s="28"/>
      <c r="FJ813" s="28"/>
      <c r="FO813" s="194"/>
      <c r="FQ813" s="28"/>
      <c r="FR813" s="28"/>
      <c r="FS813" s="28"/>
      <c r="FX813" s="194"/>
      <c r="FZ813" s="28"/>
      <c r="GA813" s="28"/>
      <c r="GB813" s="28"/>
      <c r="GG813" s="194"/>
      <c r="GI813" s="28"/>
      <c r="GJ813" s="28"/>
      <c r="GK813" s="28"/>
      <c r="GP813" s="194"/>
      <c r="GR813" s="28"/>
      <c r="GS813" s="28"/>
      <c r="GT813" s="28"/>
      <c r="GY813" s="194"/>
      <c r="HA813" s="28"/>
      <c r="HB813" s="28"/>
      <c r="HC813" s="28"/>
      <c r="HH813" s="194"/>
      <c r="HJ813" s="28"/>
      <c r="HK813" s="28"/>
      <c r="HL813" s="28"/>
      <c r="HQ813" s="28"/>
      <c r="HR813" s="28"/>
      <c r="HS813" s="28"/>
      <c r="HT813" s="28"/>
      <c r="HU813" s="28"/>
      <c r="HV813" s="28"/>
      <c r="HW813" s="28"/>
      <c r="HX813" s="28"/>
      <c r="HY813" s="28"/>
      <c r="HZ813" s="28"/>
      <c r="IA813" s="28"/>
      <c r="IB813" s="28"/>
      <c r="IC813" s="28"/>
      <c r="ID813" s="28"/>
      <c r="IE813" s="28"/>
      <c r="IF813" s="28"/>
      <c r="IG813" s="28"/>
      <c r="IH813" s="28"/>
      <c r="II813" s="28"/>
      <c r="IJ813" s="28"/>
      <c r="IK813" s="28"/>
      <c r="IL813" s="28"/>
      <c r="IM813" s="28"/>
      <c r="IN813" s="28"/>
      <c r="IO813" s="28"/>
      <c r="IP813" s="28"/>
      <c r="IQ813" s="28"/>
      <c r="IR813" s="28"/>
      <c r="IS813" s="28"/>
      <c r="IT813" s="28"/>
      <c r="IU813" s="28"/>
      <c r="IV813" s="28"/>
    </row>
    <row r="814" spans="1:256" s="50" customFormat="1" ht="18">
      <c r="A814" s="330" t="s">
        <v>1691</v>
      </c>
      <c r="B814" s="28"/>
      <c r="C814" s="275"/>
      <c r="D814" s="418" t="s">
        <v>129</v>
      </c>
      <c r="E814" s="50">
        <f t="shared" si="4"/>
        <v>0</v>
      </c>
      <c r="F814" s="284">
        <f t="shared" si="5"/>
        <v>0</v>
      </c>
      <c r="N814" s="28"/>
      <c r="R814" s="194"/>
      <c r="T814" s="28"/>
      <c r="U814" s="28"/>
      <c r="V814" s="28"/>
      <c r="AA814" s="194"/>
      <c r="AC814" s="28"/>
      <c r="AD814" s="28"/>
      <c r="AE814" s="28"/>
      <c r="AJ814" s="194"/>
      <c r="AL814" s="28"/>
      <c r="AM814" s="28"/>
      <c r="AN814" s="28"/>
      <c r="AS814" s="194"/>
      <c r="AU814" s="28"/>
      <c r="AV814" s="28"/>
      <c r="AW814" s="28"/>
      <c r="BB814" s="194"/>
      <c r="BD814" s="28"/>
      <c r="BE814" s="28"/>
      <c r="BF814" s="28"/>
      <c r="BK814" s="194"/>
      <c r="BM814" s="28"/>
      <c r="BN814" s="28"/>
      <c r="BO814" s="28"/>
      <c r="BT814" s="194"/>
      <c r="BV814" s="28"/>
      <c r="BW814" s="28"/>
      <c r="BX814" s="28"/>
      <c r="CC814" s="194"/>
      <c r="CE814" s="28"/>
      <c r="CF814" s="28"/>
      <c r="CG814" s="28"/>
      <c r="CL814" s="194"/>
      <c r="CN814" s="28"/>
      <c r="CO814" s="28"/>
      <c r="CP814" s="28"/>
      <c r="CU814" s="194"/>
      <c r="CW814" s="28"/>
      <c r="CX814" s="28"/>
      <c r="CY814" s="28"/>
      <c r="DD814" s="194"/>
      <c r="DF814" s="28"/>
      <c r="DG814" s="28"/>
      <c r="DH814" s="28"/>
      <c r="DM814" s="194"/>
      <c r="DO814" s="28"/>
      <c r="DP814" s="28"/>
      <c r="DQ814" s="28"/>
      <c r="DV814" s="194"/>
      <c r="DX814" s="28"/>
      <c r="DY814" s="28"/>
      <c r="DZ814" s="28"/>
      <c r="EE814" s="194"/>
      <c r="EG814" s="28"/>
      <c r="EH814" s="28"/>
      <c r="EI814" s="28"/>
      <c r="EN814" s="194"/>
      <c r="EP814" s="28"/>
      <c r="EQ814" s="28"/>
      <c r="ER814" s="28"/>
      <c r="EW814" s="194"/>
      <c r="EY814" s="28"/>
      <c r="EZ814" s="28"/>
      <c r="FA814" s="28"/>
      <c r="FF814" s="194"/>
      <c r="FH814" s="28"/>
      <c r="FI814" s="28"/>
      <c r="FJ814" s="28"/>
      <c r="FO814" s="194"/>
      <c r="FQ814" s="28"/>
      <c r="FR814" s="28"/>
      <c r="FS814" s="28"/>
      <c r="FX814" s="194"/>
      <c r="FZ814" s="28"/>
      <c r="GA814" s="28"/>
      <c r="GB814" s="28"/>
      <c r="GG814" s="194"/>
      <c r="GI814" s="28"/>
      <c r="GJ814" s="28"/>
      <c r="GK814" s="28"/>
      <c r="GP814" s="194"/>
      <c r="GR814" s="28"/>
      <c r="GS814" s="28"/>
      <c r="GT814" s="28"/>
      <c r="GY814" s="194"/>
      <c r="HA814" s="28"/>
      <c r="HB814" s="28"/>
      <c r="HC814" s="28"/>
      <c r="HH814" s="194"/>
      <c r="HJ814" s="28"/>
      <c r="HK814" s="28"/>
      <c r="HL814" s="28"/>
      <c r="HQ814" s="28"/>
      <c r="HR814" s="28"/>
      <c r="HS814" s="28"/>
      <c r="HT814" s="28"/>
      <c r="HU814" s="28"/>
      <c r="HV814" s="28"/>
      <c r="HW814" s="28"/>
      <c r="HX814" s="28"/>
      <c r="HY814" s="28"/>
      <c r="HZ814" s="28"/>
      <c r="IA814" s="28"/>
      <c r="IB814" s="28"/>
      <c r="IC814" s="28"/>
      <c r="ID814" s="28"/>
      <c r="IE814" s="28"/>
      <c r="IF814" s="28"/>
      <c r="IG814" s="28"/>
      <c r="IH814" s="28"/>
      <c r="II814" s="28"/>
      <c r="IJ814" s="28"/>
      <c r="IK814" s="28"/>
      <c r="IL814" s="28"/>
      <c r="IM814" s="28"/>
      <c r="IN814" s="28"/>
      <c r="IO814" s="28"/>
      <c r="IP814" s="28"/>
      <c r="IQ814" s="28"/>
      <c r="IR814" s="28"/>
      <c r="IS814" s="28"/>
      <c r="IT814" s="28"/>
      <c r="IU814" s="28"/>
      <c r="IV814" s="28"/>
    </row>
    <row r="815" spans="1:256" s="50" customFormat="1" ht="18.75">
      <c r="A815" s="330" t="s">
        <v>477</v>
      </c>
      <c r="B815" s="417"/>
      <c r="C815" s="417"/>
      <c r="D815" s="418" t="s">
        <v>136</v>
      </c>
      <c r="E815" s="50">
        <f t="shared" si="4"/>
        <v>7</v>
      </c>
      <c r="F815" s="284">
        <f t="shared" si="5"/>
        <v>0</v>
      </c>
      <c r="L815" s="28"/>
      <c r="N815" s="28"/>
      <c r="R815" s="194"/>
      <c r="T815" s="28"/>
      <c r="U815" s="28"/>
      <c r="V815" s="28"/>
      <c r="AA815" s="194"/>
      <c r="AC815" s="28"/>
      <c r="AD815" s="28"/>
      <c r="AE815" s="28"/>
      <c r="AJ815" s="194"/>
      <c r="AL815" s="28"/>
      <c r="AM815" s="28"/>
      <c r="AN815" s="28"/>
      <c r="AS815" s="194"/>
      <c r="AU815" s="28"/>
      <c r="AV815" s="28"/>
      <c r="AW815" s="28"/>
      <c r="BB815" s="194"/>
      <c r="BD815" s="28"/>
      <c r="BE815" s="28"/>
      <c r="BF815" s="28"/>
      <c r="BK815" s="194"/>
      <c r="BM815" s="28"/>
      <c r="BN815" s="28"/>
      <c r="BO815" s="28"/>
      <c r="BT815" s="194"/>
      <c r="BV815" s="28"/>
      <c r="BW815" s="28"/>
      <c r="BX815" s="28"/>
      <c r="CC815" s="194"/>
      <c r="CE815" s="28"/>
      <c r="CF815" s="28"/>
      <c r="CG815" s="28"/>
      <c r="CL815" s="194"/>
      <c r="CN815" s="28"/>
      <c r="CO815" s="28"/>
      <c r="CP815" s="28"/>
      <c r="CU815" s="194"/>
      <c r="CW815" s="28"/>
      <c r="CX815" s="28"/>
      <c r="CY815" s="28"/>
      <c r="DD815" s="194"/>
      <c r="DF815" s="28"/>
      <c r="DG815" s="28"/>
      <c r="DH815" s="28"/>
      <c r="DM815" s="194"/>
      <c r="DO815" s="28"/>
      <c r="DP815" s="28"/>
      <c r="DQ815" s="28"/>
      <c r="DV815" s="194"/>
      <c r="DX815" s="28"/>
      <c r="DY815" s="28"/>
      <c r="DZ815" s="28"/>
      <c r="EE815" s="194"/>
      <c r="EG815" s="28"/>
      <c r="EH815" s="28"/>
      <c r="EI815" s="28"/>
      <c r="EN815" s="194"/>
      <c r="EP815" s="28"/>
      <c r="EQ815" s="28"/>
      <c r="ER815" s="28"/>
      <c r="EW815" s="194"/>
      <c r="EY815" s="28"/>
      <c r="EZ815" s="28"/>
      <c r="FA815" s="28"/>
      <c r="FF815" s="194"/>
      <c r="FH815" s="28"/>
      <c r="FI815" s="28"/>
      <c r="FJ815" s="28"/>
      <c r="FO815" s="194"/>
      <c r="FQ815" s="28"/>
      <c r="FR815" s="28"/>
      <c r="FS815" s="28"/>
      <c r="FX815" s="194"/>
      <c r="FZ815" s="28"/>
      <c r="GA815" s="28"/>
      <c r="GB815" s="28"/>
      <c r="GG815" s="194"/>
      <c r="GI815" s="28"/>
      <c r="GJ815" s="28"/>
      <c r="GK815" s="28"/>
      <c r="GP815" s="194"/>
      <c r="GR815" s="28"/>
      <c r="GS815" s="28"/>
      <c r="GT815" s="28"/>
      <c r="GY815" s="194"/>
      <c r="HA815" s="28"/>
      <c r="HB815" s="28"/>
      <c r="HC815" s="28"/>
      <c r="HH815" s="194"/>
      <c r="HJ815" s="28"/>
      <c r="HK815" s="28"/>
      <c r="HL815" s="28"/>
      <c r="HQ815" s="28"/>
      <c r="HR815" s="28"/>
      <c r="HS815" s="28"/>
      <c r="HT815" s="28"/>
      <c r="HU815" s="28"/>
      <c r="HV815" s="28"/>
      <c r="HW815" s="28"/>
      <c r="HX815" s="28"/>
      <c r="HY815" s="28"/>
      <c r="HZ815" s="28"/>
      <c r="IA815" s="28"/>
      <c r="IB815" s="28"/>
      <c r="IC815" s="28"/>
      <c r="ID815" s="28"/>
      <c r="IE815" s="28"/>
      <c r="IF815" s="28"/>
      <c r="IG815" s="28"/>
      <c r="IH815" s="28"/>
      <c r="II815" s="28"/>
      <c r="IJ815" s="28"/>
      <c r="IK815" s="28"/>
      <c r="IL815" s="28"/>
      <c r="IM815" s="28"/>
      <c r="IN815" s="28"/>
      <c r="IO815" s="28"/>
      <c r="IP815" s="28"/>
      <c r="IQ815" s="28"/>
      <c r="IR815" s="28"/>
      <c r="IS815" s="28"/>
      <c r="IT815" s="28"/>
      <c r="IU815" s="28"/>
      <c r="IV815" s="28"/>
    </row>
    <row r="816" spans="1:256" s="50" customFormat="1" ht="18">
      <c r="A816" s="330" t="s">
        <v>1721</v>
      </c>
      <c r="B816" s="28"/>
      <c r="C816" s="275"/>
      <c r="D816" s="418" t="s">
        <v>129</v>
      </c>
      <c r="E816" s="50">
        <f t="shared" si="4"/>
        <v>0</v>
      </c>
      <c r="F816" s="284">
        <f t="shared" si="5"/>
        <v>11</v>
      </c>
      <c r="I816" s="50">
        <v>1</v>
      </c>
      <c r="J816" s="50">
        <v>10</v>
      </c>
      <c r="L816" s="28"/>
      <c r="N816" s="28"/>
      <c r="R816" s="194"/>
      <c r="T816" s="28"/>
      <c r="U816" s="28"/>
      <c r="V816" s="28"/>
      <c r="AA816" s="194"/>
      <c r="AC816" s="28"/>
      <c r="AD816" s="28"/>
      <c r="AE816" s="28"/>
      <c r="AJ816" s="194"/>
      <c r="AL816" s="28"/>
      <c r="AM816" s="28"/>
      <c r="AN816" s="28"/>
      <c r="AS816" s="194"/>
      <c r="AU816" s="28"/>
      <c r="AV816" s="28"/>
      <c r="AW816" s="28"/>
      <c r="BB816" s="194"/>
      <c r="BD816" s="28"/>
      <c r="BE816" s="28"/>
      <c r="BF816" s="28"/>
      <c r="BK816" s="194"/>
      <c r="BM816" s="28"/>
      <c r="BN816" s="28"/>
      <c r="BO816" s="28"/>
      <c r="BT816" s="194"/>
      <c r="BV816" s="28"/>
      <c r="BW816" s="28"/>
      <c r="BX816" s="28"/>
      <c r="CC816" s="194"/>
      <c r="CE816" s="28"/>
      <c r="CF816" s="28"/>
      <c r="CG816" s="28"/>
      <c r="CL816" s="194"/>
      <c r="CN816" s="28"/>
      <c r="CO816" s="28"/>
      <c r="CP816" s="28"/>
      <c r="CU816" s="194"/>
      <c r="CW816" s="28"/>
      <c r="CX816" s="28"/>
      <c r="CY816" s="28"/>
      <c r="DD816" s="194"/>
      <c r="DF816" s="28"/>
      <c r="DG816" s="28"/>
      <c r="DH816" s="28"/>
      <c r="DM816" s="194"/>
      <c r="DO816" s="28"/>
      <c r="DP816" s="28"/>
      <c r="DQ816" s="28"/>
      <c r="DV816" s="194"/>
      <c r="DX816" s="28"/>
      <c r="DY816" s="28"/>
      <c r="DZ816" s="28"/>
      <c r="EE816" s="194"/>
      <c r="EG816" s="28"/>
      <c r="EH816" s="28"/>
      <c r="EI816" s="28"/>
      <c r="EN816" s="194"/>
      <c r="EP816" s="28"/>
      <c r="EQ816" s="28"/>
      <c r="ER816" s="28"/>
      <c r="EW816" s="194"/>
      <c r="EY816" s="28"/>
      <c r="EZ816" s="28"/>
      <c r="FA816" s="28"/>
      <c r="FF816" s="194"/>
      <c r="FH816" s="28"/>
      <c r="FI816" s="28"/>
      <c r="FJ816" s="28"/>
      <c r="FO816" s="194"/>
      <c r="FQ816" s="28"/>
      <c r="FR816" s="28"/>
      <c r="FS816" s="28"/>
      <c r="FX816" s="194"/>
      <c r="FZ816" s="28"/>
      <c r="GA816" s="28"/>
      <c r="GB816" s="28"/>
      <c r="GG816" s="194"/>
      <c r="GI816" s="28"/>
      <c r="GJ816" s="28"/>
      <c r="GK816" s="28"/>
      <c r="GP816" s="194"/>
      <c r="GR816" s="28"/>
      <c r="GS816" s="28"/>
      <c r="GT816" s="28"/>
      <c r="GY816" s="194"/>
      <c r="HA816" s="28"/>
      <c r="HB816" s="28"/>
      <c r="HC816" s="28"/>
      <c r="HH816" s="194"/>
      <c r="HJ816" s="28"/>
      <c r="HK816" s="28"/>
      <c r="HL816" s="28"/>
      <c r="HQ816" s="28"/>
      <c r="HR816" s="28"/>
      <c r="HS816" s="28"/>
      <c r="HT816" s="28"/>
      <c r="HU816" s="28"/>
      <c r="HV816" s="28"/>
      <c r="HW816" s="28"/>
      <c r="HX816" s="28"/>
      <c r="HY816" s="28"/>
      <c r="HZ816" s="28"/>
      <c r="IA816" s="28"/>
      <c r="IB816" s="28"/>
      <c r="IC816" s="28"/>
      <c r="ID816" s="28"/>
      <c r="IE816" s="28"/>
      <c r="IF816" s="28"/>
      <c r="IG816" s="28"/>
      <c r="IH816" s="28"/>
      <c r="II816" s="28"/>
      <c r="IJ816" s="28"/>
      <c r="IK816" s="28"/>
      <c r="IL816" s="28"/>
      <c r="IM816" s="28"/>
      <c r="IN816" s="28"/>
      <c r="IO816" s="28"/>
      <c r="IP816" s="28"/>
      <c r="IQ816" s="28"/>
      <c r="IR816" s="28"/>
      <c r="IS816" s="28"/>
      <c r="IT816" s="28"/>
      <c r="IU816" s="28"/>
      <c r="IV816" s="28"/>
    </row>
    <row r="817" spans="1:256" s="50" customFormat="1" ht="18">
      <c r="A817" s="206" t="s">
        <v>2736</v>
      </c>
      <c r="B817" s="28"/>
      <c r="C817" s="275"/>
      <c r="D817" s="418" t="s">
        <v>129</v>
      </c>
      <c r="E817" s="50">
        <f t="shared" si="4"/>
        <v>0</v>
      </c>
      <c r="F817" s="284">
        <f t="shared" si="5"/>
        <v>0</v>
      </c>
      <c r="N817" s="28"/>
      <c r="R817" s="194"/>
      <c r="T817" s="28"/>
      <c r="U817" s="28"/>
      <c r="V817" s="28"/>
      <c r="AA817" s="194"/>
      <c r="AC817" s="28"/>
      <c r="AD817" s="28"/>
      <c r="AE817" s="28"/>
      <c r="AJ817" s="194"/>
      <c r="AL817" s="28"/>
      <c r="AM817" s="28"/>
      <c r="AN817" s="28"/>
      <c r="AS817" s="194"/>
      <c r="AU817" s="28"/>
      <c r="AV817" s="28"/>
      <c r="AW817" s="28"/>
      <c r="BB817" s="194"/>
      <c r="BD817" s="28"/>
      <c r="BE817" s="28"/>
      <c r="BF817" s="28"/>
      <c r="BK817" s="194"/>
      <c r="BM817" s="28"/>
      <c r="BN817" s="28"/>
      <c r="BO817" s="28"/>
      <c r="BT817" s="194"/>
      <c r="BV817" s="28"/>
      <c r="BW817" s="28"/>
      <c r="BX817" s="28"/>
      <c r="CC817" s="194"/>
      <c r="CE817" s="28"/>
      <c r="CF817" s="28"/>
      <c r="CG817" s="28"/>
      <c r="CL817" s="194"/>
      <c r="CN817" s="28"/>
      <c r="CO817" s="28"/>
      <c r="CP817" s="28"/>
      <c r="CU817" s="194"/>
      <c r="CW817" s="28"/>
      <c r="CX817" s="28"/>
      <c r="CY817" s="28"/>
      <c r="DD817" s="194"/>
      <c r="DF817" s="28"/>
      <c r="DG817" s="28"/>
      <c r="DH817" s="28"/>
      <c r="DM817" s="194"/>
      <c r="DO817" s="28"/>
      <c r="DP817" s="28"/>
      <c r="DQ817" s="28"/>
      <c r="DV817" s="194"/>
      <c r="DX817" s="28"/>
      <c r="DY817" s="28"/>
      <c r="DZ817" s="28"/>
      <c r="EE817" s="194"/>
      <c r="EG817" s="28"/>
      <c r="EH817" s="28"/>
      <c r="EI817" s="28"/>
      <c r="EN817" s="194"/>
      <c r="EP817" s="28"/>
      <c r="EQ817" s="28"/>
      <c r="ER817" s="28"/>
      <c r="EW817" s="194"/>
      <c r="EY817" s="28"/>
      <c r="EZ817" s="28"/>
      <c r="FA817" s="28"/>
      <c r="FF817" s="194"/>
      <c r="FH817" s="28"/>
      <c r="FI817" s="28"/>
      <c r="FJ817" s="28"/>
      <c r="FO817" s="194"/>
      <c r="FQ817" s="28"/>
      <c r="FR817" s="28"/>
      <c r="FS817" s="28"/>
      <c r="FX817" s="194"/>
      <c r="FZ817" s="28"/>
      <c r="GA817" s="28"/>
      <c r="GB817" s="28"/>
      <c r="GG817" s="194"/>
      <c r="GI817" s="28"/>
      <c r="GJ817" s="28"/>
      <c r="GK817" s="28"/>
      <c r="GP817" s="194"/>
      <c r="GR817" s="28"/>
      <c r="GS817" s="28"/>
      <c r="GT817" s="28"/>
      <c r="GY817" s="194"/>
      <c r="HA817" s="28"/>
      <c r="HB817" s="28"/>
      <c r="HC817" s="28"/>
      <c r="HH817" s="194"/>
      <c r="HJ817" s="28"/>
      <c r="HK817" s="28"/>
      <c r="HL817" s="28"/>
      <c r="HQ817" s="28"/>
      <c r="HR817" s="28"/>
      <c r="HS817" s="28"/>
      <c r="HT817" s="28"/>
      <c r="HU817" s="28"/>
      <c r="HV817" s="28"/>
      <c r="HW817" s="28"/>
      <c r="HX817" s="28"/>
      <c r="HY817" s="28"/>
      <c r="HZ817" s="28"/>
      <c r="IA817" s="28"/>
      <c r="IB817" s="28"/>
      <c r="IC817" s="28"/>
      <c r="ID817" s="28"/>
      <c r="IE817" s="28"/>
      <c r="IF817" s="28"/>
      <c r="IG817" s="28"/>
      <c r="IH817" s="28"/>
      <c r="II817" s="28"/>
      <c r="IJ817" s="28"/>
      <c r="IK817" s="28"/>
      <c r="IL817" s="28"/>
      <c r="IM817" s="28"/>
      <c r="IN817" s="28"/>
      <c r="IO817" s="28"/>
      <c r="IP817" s="28"/>
      <c r="IQ817" s="28"/>
      <c r="IR817" s="28"/>
      <c r="IS817" s="28"/>
      <c r="IT817" s="28"/>
      <c r="IU817" s="28"/>
      <c r="IV817" s="28"/>
    </row>
    <row r="818" spans="1:256" s="50" customFormat="1" ht="18">
      <c r="A818" s="330" t="s">
        <v>1734</v>
      </c>
      <c r="B818" s="28"/>
      <c r="C818" s="275"/>
      <c r="D818" s="418" t="s">
        <v>129</v>
      </c>
      <c r="E818" s="50">
        <f t="shared" si="4"/>
        <v>2</v>
      </c>
      <c r="F818" s="284">
        <f t="shared" si="5"/>
        <v>0</v>
      </c>
      <c r="L818" s="28"/>
      <c r="N818" s="28"/>
      <c r="R818" s="194"/>
      <c r="T818" s="28"/>
      <c r="U818" s="28"/>
      <c r="V818" s="28"/>
      <c r="AA818" s="194"/>
      <c r="AC818" s="28"/>
      <c r="AD818" s="28"/>
      <c r="AE818" s="28"/>
      <c r="AJ818" s="194"/>
      <c r="AL818" s="28"/>
      <c r="AM818" s="28"/>
      <c r="AN818" s="28"/>
      <c r="AS818" s="194"/>
      <c r="AU818" s="28"/>
      <c r="AV818" s="28"/>
      <c r="AW818" s="28"/>
      <c r="BB818" s="194"/>
      <c r="BD818" s="28"/>
      <c r="BE818" s="28"/>
      <c r="BF818" s="28"/>
      <c r="BK818" s="194"/>
      <c r="BM818" s="28"/>
      <c r="BN818" s="28"/>
      <c r="BO818" s="28"/>
      <c r="BT818" s="194"/>
      <c r="BV818" s="28"/>
      <c r="BW818" s="28"/>
      <c r="BX818" s="28"/>
      <c r="CC818" s="194"/>
      <c r="CE818" s="28"/>
      <c r="CF818" s="28"/>
      <c r="CG818" s="28"/>
      <c r="CL818" s="194"/>
      <c r="CN818" s="28"/>
      <c r="CO818" s="28"/>
      <c r="CP818" s="28"/>
      <c r="CU818" s="194"/>
      <c r="CW818" s="28"/>
      <c r="CX818" s="28"/>
      <c r="CY818" s="28"/>
      <c r="DD818" s="194"/>
      <c r="DF818" s="28"/>
      <c r="DG818" s="28"/>
      <c r="DH818" s="28"/>
      <c r="DM818" s="194"/>
      <c r="DO818" s="28"/>
      <c r="DP818" s="28"/>
      <c r="DQ818" s="28"/>
      <c r="DV818" s="194"/>
      <c r="DX818" s="28"/>
      <c r="DY818" s="28"/>
      <c r="DZ818" s="28"/>
      <c r="EE818" s="194"/>
      <c r="EG818" s="28"/>
      <c r="EH818" s="28"/>
      <c r="EI818" s="28"/>
      <c r="EN818" s="194"/>
      <c r="EP818" s="28"/>
      <c r="EQ818" s="28"/>
      <c r="ER818" s="28"/>
      <c r="EW818" s="194"/>
      <c r="EY818" s="28"/>
      <c r="EZ818" s="28"/>
      <c r="FA818" s="28"/>
      <c r="FF818" s="194"/>
      <c r="FH818" s="28"/>
      <c r="FI818" s="28"/>
      <c r="FJ818" s="28"/>
      <c r="FO818" s="194"/>
      <c r="FQ818" s="28"/>
      <c r="FR818" s="28"/>
      <c r="FS818" s="28"/>
      <c r="FX818" s="194"/>
      <c r="FZ818" s="28"/>
      <c r="GA818" s="28"/>
      <c r="GB818" s="28"/>
      <c r="GG818" s="194"/>
      <c r="GI818" s="28"/>
      <c r="GJ818" s="28"/>
      <c r="GK818" s="28"/>
      <c r="GP818" s="194"/>
      <c r="GR818" s="28"/>
      <c r="GS818" s="28"/>
      <c r="GT818" s="28"/>
      <c r="GY818" s="194"/>
      <c r="HA818" s="28"/>
      <c r="HB818" s="28"/>
      <c r="HC818" s="28"/>
      <c r="HH818" s="194"/>
      <c r="HJ818" s="28"/>
      <c r="HK818" s="28"/>
      <c r="HL818" s="28"/>
      <c r="HQ818" s="28"/>
      <c r="HR818" s="28"/>
      <c r="HS818" s="28"/>
      <c r="HT818" s="28"/>
      <c r="HU818" s="28"/>
      <c r="HV818" s="28"/>
      <c r="HW818" s="28"/>
      <c r="HX818" s="28"/>
      <c r="HY818" s="28"/>
      <c r="HZ818" s="28"/>
      <c r="IA818" s="28"/>
      <c r="IB818" s="28"/>
      <c r="IC818" s="28"/>
      <c r="ID818" s="28"/>
      <c r="IE818" s="28"/>
      <c r="IF818" s="28"/>
      <c r="IG818" s="28"/>
      <c r="IH818" s="28"/>
      <c r="II818" s="28"/>
      <c r="IJ818" s="28"/>
      <c r="IK818" s="28"/>
      <c r="IL818" s="28"/>
      <c r="IM818" s="28"/>
      <c r="IN818" s="28"/>
      <c r="IO818" s="28"/>
      <c r="IP818" s="28"/>
      <c r="IQ818" s="28"/>
      <c r="IR818" s="28"/>
      <c r="IS818" s="28"/>
      <c r="IT818" s="28"/>
      <c r="IU818" s="28"/>
      <c r="IV818" s="28"/>
    </row>
    <row r="819" spans="1:256" s="50" customFormat="1" ht="18.75">
      <c r="A819" s="330" t="s">
        <v>610</v>
      </c>
      <c r="B819" s="279"/>
      <c r="C819" s="417"/>
      <c r="D819" s="418" t="s">
        <v>134</v>
      </c>
      <c r="E819" s="50">
        <f t="shared" si="4"/>
        <v>9</v>
      </c>
      <c r="F819" s="284">
        <f t="shared" si="5"/>
        <v>0</v>
      </c>
      <c r="L819" s="28"/>
      <c r="N819" s="28"/>
      <c r="R819" s="194"/>
      <c r="T819" s="28"/>
      <c r="U819" s="28"/>
      <c r="V819" s="28"/>
      <c r="AA819" s="194"/>
      <c r="AC819" s="28"/>
      <c r="AD819" s="28"/>
      <c r="AE819" s="28"/>
      <c r="AJ819" s="194"/>
      <c r="AL819" s="28"/>
      <c r="AM819" s="28"/>
      <c r="AN819" s="28"/>
      <c r="AS819" s="194"/>
      <c r="AU819" s="28"/>
      <c r="AV819" s="28"/>
      <c r="AW819" s="28"/>
      <c r="BB819" s="194"/>
      <c r="BD819" s="28"/>
      <c r="BE819" s="28"/>
      <c r="BF819" s="28"/>
      <c r="BK819" s="194"/>
      <c r="BM819" s="28"/>
      <c r="BN819" s="28"/>
      <c r="BO819" s="28"/>
      <c r="BT819" s="194"/>
      <c r="BV819" s="28"/>
      <c r="BW819" s="28"/>
      <c r="BX819" s="28"/>
      <c r="CC819" s="194"/>
      <c r="CE819" s="28"/>
      <c r="CF819" s="28"/>
      <c r="CG819" s="28"/>
      <c r="CL819" s="194"/>
      <c r="CN819" s="28"/>
      <c r="CO819" s="28"/>
      <c r="CP819" s="28"/>
      <c r="CU819" s="194"/>
      <c r="CW819" s="28"/>
      <c r="CX819" s="28"/>
      <c r="CY819" s="28"/>
      <c r="DD819" s="194"/>
      <c r="DF819" s="28"/>
      <c r="DG819" s="28"/>
      <c r="DH819" s="28"/>
      <c r="DM819" s="194"/>
      <c r="DO819" s="28"/>
      <c r="DP819" s="28"/>
      <c r="DQ819" s="28"/>
      <c r="DV819" s="194"/>
      <c r="DX819" s="28"/>
      <c r="DY819" s="28"/>
      <c r="DZ819" s="28"/>
      <c r="EE819" s="194"/>
      <c r="EG819" s="28"/>
      <c r="EH819" s="28"/>
      <c r="EI819" s="28"/>
      <c r="EN819" s="194"/>
      <c r="EP819" s="28"/>
      <c r="EQ819" s="28"/>
      <c r="ER819" s="28"/>
      <c r="EW819" s="194"/>
      <c r="EY819" s="28"/>
      <c r="EZ819" s="28"/>
      <c r="FA819" s="28"/>
      <c r="FF819" s="194"/>
      <c r="FH819" s="28"/>
      <c r="FI819" s="28"/>
      <c r="FJ819" s="28"/>
      <c r="FO819" s="194"/>
      <c r="FQ819" s="28"/>
      <c r="FR819" s="28"/>
      <c r="FS819" s="28"/>
      <c r="FX819" s="194"/>
      <c r="FZ819" s="28"/>
      <c r="GA819" s="28"/>
      <c r="GB819" s="28"/>
      <c r="GG819" s="194"/>
      <c r="GI819" s="28"/>
      <c r="GJ819" s="28"/>
      <c r="GK819" s="28"/>
      <c r="GP819" s="194"/>
      <c r="GR819" s="28"/>
      <c r="GS819" s="28"/>
      <c r="GT819" s="28"/>
      <c r="GY819" s="194"/>
      <c r="HA819" s="28"/>
      <c r="HB819" s="28"/>
      <c r="HC819" s="28"/>
      <c r="HH819" s="194"/>
      <c r="HJ819" s="28"/>
      <c r="HK819" s="28"/>
      <c r="HL819" s="28"/>
      <c r="HQ819" s="28"/>
      <c r="HR819" s="28"/>
      <c r="HS819" s="28"/>
      <c r="HT819" s="28"/>
      <c r="HU819" s="28"/>
      <c r="HV819" s="28"/>
      <c r="HW819" s="28"/>
      <c r="HX819" s="28"/>
      <c r="HY819" s="28"/>
      <c r="HZ819" s="28"/>
      <c r="IA819" s="28"/>
      <c r="IB819" s="28"/>
      <c r="IC819" s="28"/>
      <c r="ID819" s="28"/>
      <c r="IE819" s="28"/>
      <c r="IF819" s="28"/>
      <c r="IG819" s="28"/>
      <c r="IH819" s="28"/>
      <c r="II819" s="28"/>
      <c r="IJ819" s="28"/>
      <c r="IK819" s="28"/>
      <c r="IL819" s="28"/>
      <c r="IM819" s="28"/>
      <c r="IN819" s="28"/>
      <c r="IO819" s="28"/>
      <c r="IP819" s="28"/>
      <c r="IQ819" s="28"/>
      <c r="IR819" s="28"/>
      <c r="IS819" s="28"/>
      <c r="IT819" s="28"/>
      <c r="IU819" s="28"/>
      <c r="IV819" s="28"/>
    </row>
    <row r="820" spans="1:256" s="50" customFormat="1" ht="18.75">
      <c r="A820" s="330" t="s">
        <v>438</v>
      </c>
      <c r="B820" s="279"/>
      <c r="C820" s="417"/>
      <c r="D820" s="418" t="s">
        <v>138</v>
      </c>
      <c r="E820" s="50">
        <f t="shared" si="4"/>
        <v>31</v>
      </c>
      <c r="F820" s="284">
        <f t="shared" si="5"/>
        <v>18</v>
      </c>
      <c r="H820" s="50">
        <v>13</v>
      </c>
      <c r="I820" s="50">
        <v>5</v>
      </c>
      <c r="L820" s="281"/>
      <c r="N820" s="28"/>
      <c r="R820" s="194"/>
      <c r="T820" s="28"/>
      <c r="U820" s="28"/>
      <c r="V820" s="28"/>
      <c r="AA820" s="194"/>
      <c r="AC820" s="28"/>
      <c r="AD820" s="28"/>
      <c r="AE820" s="28"/>
      <c r="AJ820" s="194"/>
      <c r="AL820" s="28"/>
      <c r="AM820" s="28"/>
      <c r="AN820" s="28"/>
      <c r="AS820" s="194"/>
      <c r="AU820" s="28"/>
      <c r="AV820" s="28"/>
      <c r="AW820" s="28"/>
      <c r="BB820" s="194"/>
      <c r="BD820" s="28"/>
      <c r="BE820" s="28"/>
      <c r="BF820" s="28"/>
      <c r="BK820" s="194"/>
      <c r="BM820" s="28"/>
      <c r="BN820" s="28"/>
      <c r="BO820" s="28"/>
      <c r="BT820" s="194"/>
      <c r="BV820" s="28"/>
      <c r="BW820" s="28"/>
      <c r="BX820" s="28"/>
      <c r="CC820" s="194"/>
      <c r="CE820" s="28"/>
      <c r="CF820" s="28"/>
      <c r="CG820" s="28"/>
      <c r="CL820" s="194"/>
      <c r="CN820" s="28"/>
      <c r="CO820" s="28"/>
      <c r="CP820" s="28"/>
      <c r="CU820" s="194"/>
      <c r="CW820" s="28"/>
      <c r="CX820" s="28"/>
      <c r="CY820" s="28"/>
      <c r="DD820" s="194"/>
      <c r="DF820" s="28"/>
      <c r="DG820" s="28"/>
      <c r="DH820" s="28"/>
      <c r="DM820" s="194"/>
      <c r="DO820" s="28"/>
      <c r="DP820" s="28"/>
      <c r="DQ820" s="28"/>
      <c r="DV820" s="194"/>
      <c r="DX820" s="28"/>
      <c r="DY820" s="28"/>
      <c r="DZ820" s="28"/>
      <c r="EE820" s="194"/>
      <c r="EG820" s="28"/>
      <c r="EH820" s="28"/>
      <c r="EI820" s="28"/>
      <c r="EN820" s="194"/>
      <c r="EP820" s="28"/>
      <c r="EQ820" s="28"/>
      <c r="ER820" s="28"/>
      <c r="EW820" s="194"/>
      <c r="EY820" s="28"/>
      <c r="EZ820" s="28"/>
      <c r="FA820" s="28"/>
      <c r="FF820" s="194"/>
      <c r="FH820" s="28"/>
      <c r="FI820" s="28"/>
      <c r="FJ820" s="28"/>
      <c r="FO820" s="194"/>
      <c r="FQ820" s="28"/>
      <c r="FR820" s="28"/>
      <c r="FS820" s="28"/>
      <c r="FX820" s="194"/>
      <c r="FZ820" s="28"/>
      <c r="GA820" s="28"/>
      <c r="GB820" s="28"/>
      <c r="GG820" s="194"/>
      <c r="GI820" s="28"/>
      <c r="GJ820" s="28"/>
      <c r="GK820" s="28"/>
      <c r="GP820" s="194"/>
      <c r="GR820" s="28"/>
      <c r="GS820" s="28"/>
      <c r="GT820" s="28"/>
      <c r="GY820" s="194"/>
      <c r="HA820" s="28"/>
      <c r="HB820" s="28"/>
      <c r="HC820" s="28"/>
      <c r="HH820" s="194"/>
      <c r="HJ820" s="28"/>
      <c r="HK820" s="28"/>
      <c r="HL820" s="28"/>
      <c r="HQ820" s="28"/>
      <c r="HR820" s="28"/>
      <c r="HS820" s="28"/>
      <c r="HT820" s="28"/>
      <c r="HU820" s="28"/>
      <c r="HV820" s="28"/>
      <c r="HW820" s="28"/>
      <c r="HX820" s="28"/>
      <c r="HY820" s="28"/>
      <c r="HZ820" s="28"/>
      <c r="IA820" s="28"/>
      <c r="IB820" s="28"/>
      <c r="IC820" s="28"/>
      <c r="ID820" s="28"/>
      <c r="IE820" s="28"/>
      <c r="IF820" s="28"/>
      <c r="IG820" s="28"/>
      <c r="IH820" s="28"/>
      <c r="II820" s="28"/>
      <c r="IJ820" s="28"/>
      <c r="IK820" s="28"/>
      <c r="IL820" s="28"/>
      <c r="IM820" s="28"/>
      <c r="IN820" s="28"/>
      <c r="IO820" s="28"/>
      <c r="IP820" s="28"/>
      <c r="IQ820" s="28"/>
      <c r="IR820" s="28"/>
      <c r="IS820" s="28"/>
      <c r="IT820" s="28"/>
      <c r="IU820" s="28"/>
      <c r="IV820" s="28"/>
    </row>
    <row r="821" spans="1:256" s="50" customFormat="1" ht="18">
      <c r="A821" s="330" t="s">
        <v>1196</v>
      </c>
      <c r="B821" s="28"/>
      <c r="C821" s="275"/>
      <c r="D821" s="418" t="s">
        <v>129</v>
      </c>
      <c r="E821" s="50">
        <f t="shared" si="4"/>
        <v>0</v>
      </c>
      <c r="F821" s="284">
        <f t="shared" si="5"/>
        <v>0</v>
      </c>
      <c r="L821" s="28"/>
      <c r="N821" s="28"/>
      <c r="R821" s="194"/>
      <c r="T821" s="28"/>
      <c r="U821" s="28"/>
      <c r="V821" s="28"/>
      <c r="AA821" s="194"/>
      <c r="AC821" s="28"/>
      <c r="AD821" s="28"/>
      <c r="AE821" s="28"/>
      <c r="AJ821" s="194"/>
      <c r="AL821" s="28"/>
      <c r="AM821" s="28"/>
      <c r="AN821" s="28"/>
      <c r="AS821" s="194"/>
      <c r="AU821" s="28"/>
      <c r="AV821" s="28"/>
      <c r="AW821" s="28"/>
      <c r="BB821" s="194"/>
      <c r="BD821" s="28"/>
      <c r="BE821" s="28"/>
      <c r="BF821" s="28"/>
      <c r="BK821" s="194"/>
      <c r="BM821" s="28"/>
      <c r="BN821" s="28"/>
      <c r="BO821" s="28"/>
      <c r="BT821" s="194"/>
      <c r="BV821" s="28"/>
      <c r="BW821" s="28"/>
      <c r="BX821" s="28"/>
      <c r="CC821" s="194"/>
      <c r="CE821" s="28"/>
      <c r="CF821" s="28"/>
      <c r="CG821" s="28"/>
      <c r="CL821" s="194"/>
      <c r="CN821" s="28"/>
      <c r="CO821" s="28"/>
      <c r="CP821" s="28"/>
      <c r="CU821" s="194"/>
      <c r="CW821" s="28"/>
      <c r="CX821" s="28"/>
      <c r="CY821" s="28"/>
      <c r="DD821" s="194"/>
      <c r="DF821" s="28"/>
      <c r="DG821" s="28"/>
      <c r="DH821" s="28"/>
      <c r="DM821" s="194"/>
      <c r="DO821" s="28"/>
      <c r="DP821" s="28"/>
      <c r="DQ821" s="28"/>
      <c r="DV821" s="194"/>
      <c r="DX821" s="28"/>
      <c r="DY821" s="28"/>
      <c r="DZ821" s="28"/>
      <c r="EE821" s="194"/>
      <c r="EG821" s="28"/>
      <c r="EH821" s="28"/>
      <c r="EI821" s="28"/>
      <c r="EN821" s="194"/>
      <c r="EP821" s="28"/>
      <c r="EQ821" s="28"/>
      <c r="ER821" s="28"/>
      <c r="EW821" s="194"/>
      <c r="EY821" s="28"/>
      <c r="EZ821" s="28"/>
      <c r="FA821" s="28"/>
      <c r="FF821" s="194"/>
      <c r="FH821" s="28"/>
      <c r="FI821" s="28"/>
      <c r="FJ821" s="28"/>
      <c r="FO821" s="194"/>
      <c r="FQ821" s="28"/>
      <c r="FR821" s="28"/>
      <c r="FS821" s="28"/>
      <c r="FX821" s="194"/>
      <c r="FZ821" s="28"/>
      <c r="GA821" s="28"/>
      <c r="GB821" s="28"/>
      <c r="GG821" s="194"/>
      <c r="GI821" s="28"/>
      <c r="GJ821" s="28"/>
      <c r="GK821" s="28"/>
      <c r="GP821" s="194"/>
      <c r="GR821" s="28"/>
      <c r="GS821" s="28"/>
      <c r="GT821" s="28"/>
      <c r="GY821" s="194"/>
      <c r="HA821" s="28"/>
      <c r="HB821" s="28"/>
      <c r="HC821" s="28"/>
      <c r="HH821" s="194"/>
      <c r="HJ821" s="28"/>
      <c r="HK821" s="28"/>
      <c r="HL821" s="28"/>
      <c r="HQ821" s="28"/>
      <c r="HR821" s="28"/>
      <c r="HS821" s="28"/>
      <c r="HT821" s="28"/>
      <c r="HU821" s="28"/>
      <c r="HV821" s="28"/>
      <c r="HW821" s="28"/>
      <c r="HX821" s="28"/>
      <c r="HY821" s="28"/>
      <c r="HZ821" s="28"/>
      <c r="IA821" s="28"/>
      <c r="IB821" s="28"/>
      <c r="IC821" s="28"/>
      <c r="ID821" s="28"/>
      <c r="IE821" s="28"/>
      <c r="IF821" s="28"/>
      <c r="IG821" s="28"/>
      <c r="IH821" s="28"/>
      <c r="II821" s="28"/>
      <c r="IJ821" s="28"/>
      <c r="IK821" s="28"/>
      <c r="IL821" s="28"/>
      <c r="IM821" s="28"/>
      <c r="IN821" s="28"/>
      <c r="IO821" s="28"/>
      <c r="IP821" s="28"/>
      <c r="IQ821" s="28"/>
      <c r="IR821" s="28"/>
      <c r="IS821" s="28"/>
      <c r="IT821" s="28"/>
      <c r="IU821" s="28"/>
      <c r="IV821" s="28"/>
    </row>
    <row r="822" spans="1:256" s="50" customFormat="1" ht="18">
      <c r="A822" s="330" t="s">
        <v>709</v>
      </c>
      <c r="B822" s="28"/>
      <c r="C822" s="420"/>
      <c r="D822" s="418" t="s">
        <v>129</v>
      </c>
      <c r="E822" s="50">
        <f t="shared" si="4"/>
        <v>0</v>
      </c>
      <c r="F822" s="284">
        <f t="shared" si="5"/>
        <v>19</v>
      </c>
      <c r="I822" s="50">
        <v>7</v>
      </c>
      <c r="J822" s="50">
        <v>12</v>
      </c>
      <c r="L822" s="28"/>
      <c r="N822" s="28"/>
      <c r="R822" s="194"/>
      <c r="T822" s="28"/>
      <c r="U822" s="28"/>
      <c r="V822" s="28"/>
      <c r="AA822" s="194"/>
      <c r="AC822" s="28"/>
      <c r="AD822" s="28"/>
      <c r="AE822" s="28"/>
      <c r="AJ822" s="194"/>
      <c r="AL822" s="28"/>
      <c r="AM822" s="28"/>
      <c r="AN822" s="28"/>
      <c r="AS822" s="194"/>
      <c r="AU822" s="28"/>
      <c r="AV822" s="28"/>
      <c r="AW822" s="28"/>
      <c r="BB822" s="194"/>
      <c r="BD822" s="28"/>
      <c r="BE822" s="28"/>
      <c r="BF822" s="28"/>
      <c r="BK822" s="194"/>
      <c r="BM822" s="28"/>
      <c r="BN822" s="28"/>
      <c r="BO822" s="28"/>
      <c r="BT822" s="194"/>
      <c r="BV822" s="28"/>
      <c r="BW822" s="28"/>
      <c r="BX822" s="28"/>
      <c r="CC822" s="194"/>
      <c r="CE822" s="28"/>
      <c r="CF822" s="28"/>
      <c r="CG822" s="28"/>
      <c r="CL822" s="194"/>
      <c r="CN822" s="28"/>
      <c r="CO822" s="28"/>
      <c r="CP822" s="28"/>
      <c r="CU822" s="194"/>
      <c r="CW822" s="28"/>
      <c r="CX822" s="28"/>
      <c r="CY822" s="28"/>
      <c r="DD822" s="194"/>
      <c r="DF822" s="28"/>
      <c r="DG822" s="28"/>
      <c r="DH822" s="28"/>
      <c r="DM822" s="194"/>
      <c r="DO822" s="28"/>
      <c r="DP822" s="28"/>
      <c r="DQ822" s="28"/>
      <c r="DV822" s="194"/>
      <c r="DX822" s="28"/>
      <c r="DY822" s="28"/>
      <c r="DZ822" s="28"/>
      <c r="EE822" s="194"/>
      <c r="EG822" s="28"/>
      <c r="EH822" s="28"/>
      <c r="EI822" s="28"/>
      <c r="EN822" s="194"/>
      <c r="EP822" s="28"/>
      <c r="EQ822" s="28"/>
      <c r="ER822" s="28"/>
      <c r="EW822" s="194"/>
      <c r="EY822" s="28"/>
      <c r="EZ822" s="28"/>
      <c r="FA822" s="28"/>
      <c r="FF822" s="194"/>
      <c r="FH822" s="28"/>
      <c r="FI822" s="28"/>
      <c r="FJ822" s="28"/>
      <c r="FO822" s="194"/>
      <c r="FQ822" s="28"/>
      <c r="FR822" s="28"/>
      <c r="FS822" s="28"/>
      <c r="FX822" s="194"/>
      <c r="FZ822" s="28"/>
      <c r="GA822" s="28"/>
      <c r="GB822" s="28"/>
      <c r="GG822" s="194"/>
      <c r="GI822" s="28"/>
      <c r="GJ822" s="28"/>
      <c r="GK822" s="28"/>
      <c r="GP822" s="194"/>
      <c r="GR822" s="28"/>
      <c r="GS822" s="28"/>
      <c r="GT822" s="28"/>
      <c r="GY822" s="194"/>
      <c r="HA822" s="28"/>
      <c r="HB822" s="28"/>
      <c r="HC822" s="28"/>
      <c r="HH822" s="194"/>
      <c r="HJ822" s="28"/>
      <c r="HK822" s="28"/>
      <c r="HL822" s="28"/>
      <c r="HQ822" s="28"/>
      <c r="HR822" s="28"/>
      <c r="HS822" s="28"/>
      <c r="HT822" s="28"/>
      <c r="HU822" s="28"/>
      <c r="HV822" s="28"/>
      <c r="HW822" s="28"/>
      <c r="HX822" s="28"/>
      <c r="HY822" s="28"/>
      <c r="HZ822" s="28"/>
      <c r="IA822" s="28"/>
      <c r="IB822" s="28"/>
      <c r="IC822" s="28"/>
      <c r="ID822" s="28"/>
      <c r="IE822" s="28"/>
      <c r="IF822" s="28"/>
      <c r="IG822" s="28"/>
      <c r="IH822" s="28"/>
      <c r="II822" s="28"/>
      <c r="IJ822" s="28"/>
      <c r="IK822" s="28"/>
      <c r="IL822" s="28"/>
      <c r="IM822" s="28"/>
      <c r="IN822" s="28"/>
      <c r="IO822" s="28"/>
      <c r="IP822" s="28"/>
      <c r="IQ822" s="28"/>
      <c r="IR822" s="28"/>
      <c r="IS822" s="28"/>
      <c r="IT822" s="28"/>
      <c r="IU822" s="28"/>
      <c r="IV822" s="28"/>
    </row>
    <row r="823" spans="1:256" s="50" customFormat="1" ht="18">
      <c r="A823" s="206" t="s">
        <v>2802</v>
      </c>
      <c r="B823" s="28"/>
      <c r="C823" s="275"/>
      <c r="D823" s="418" t="s">
        <v>129</v>
      </c>
      <c r="E823" s="50">
        <f t="shared" si="4"/>
        <v>0</v>
      </c>
      <c r="F823" s="284">
        <f t="shared" si="5"/>
        <v>0</v>
      </c>
      <c r="H823" s="456"/>
      <c r="L823" s="281"/>
      <c r="N823" s="28"/>
      <c r="R823" s="194"/>
      <c r="T823" s="28"/>
      <c r="U823" s="28"/>
      <c r="V823" s="28"/>
      <c r="AA823" s="194"/>
      <c r="AC823" s="28"/>
      <c r="AD823" s="28"/>
      <c r="AE823" s="28"/>
      <c r="AJ823" s="194"/>
      <c r="AL823" s="28"/>
      <c r="AM823" s="28"/>
      <c r="AN823" s="28"/>
      <c r="AS823" s="194"/>
      <c r="AU823" s="28"/>
      <c r="AV823" s="28"/>
      <c r="AW823" s="28"/>
      <c r="BB823" s="194"/>
      <c r="BD823" s="28"/>
      <c r="BE823" s="28"/>
      <c r="BF823" s="28"/>
      <c r="BK823" s="194"/>
      <c r="BM823" s="28"/>
      <c r="BN823" s="28"/>
      <c r="BO823" s="28"/>
      <c r="BT823" s="194"/>
      <c r="BV823" s="28"/>
      <c r="BW823" s="28"/>
      <c r="BX823" s="28"/>
      <c r="CC823" s="194"/>
      <c r="CE823" s="28"/>
      <c r="CF823" s="28"/>
      <c r="CG823" s="28"/>
      <c r="CL823" s="194"/>
      <c r="CN823" s="28"/>
      <c r="CO823" s="28"/>
      <c r="CP823" s="28"/>
      <c r="CU823" s="194"/>
      <c r="CW823" s="28"/>
      <c r="CX823" s="28"/>
      <c r="CY823" s="28"/>
      <c r="DD823" s="194"/>
      <c r="DF823" s="28"/>
      <c r="DG823" s="28"/>
      <c r="DH823" s="28"/>
      <c r="DM823" s="194"/>
      <c r="DO823" s="28"/>
      <c r="DP823" s="28"/>
      <c r="DQ823" s="28"/>
      <c r="DV823" s="194"/>
      <c r="DX823" s="28"/>
      <c r="DY823" s="28"/>
      <c r="DZ823" s="28"/>
      <c r="EE823" s="194"/>
      <c r="EG823" s="28"/>
      <c r="EH823" s="28"/>
      <c r="EI823" s="28"/>
      <c r="EN823" s="194"/>
      <c r="EP823" s="28"/>
      <c r="EQ823" s="28"/>
      <c r="ER823" s="28"/>
      <c r="EW823" s="194"/>
      <c r="EY823" s="28"/>
      <c r="EZ823" s="28"/>
      <c r="FA823" s="28"/>
      <c r="FF823" s="194"/>
      <c r="FH823" s="28"/>
      <c r="FI823" s="28"/>
      <c r="FJ823" s="28"/>
      <c r="FO823" s="194"/>
      <c r="FQ823" s="28"/>
      <c r="FR823" s="28"/>
      <c r="FS823" s="28"/>
      <c r="FX823" s="194"/>
      <c r="FZ823" s="28"/>
      <c r="GA823" s="28"/>
      <c r="GB823" s="28"/>
      <c r="GG823" s="194"/>
      <c r="GI823" s="28"/>
      <c r="GJ823" s="28"/>
      <c r="GK823" s="28"/>
      <c r="GP823" s="194"/>
      <c r="GR823" s="28"/>
      <c r="GS823" s="28"/>
      <c r="GT823" s="28"/>
      <c r="GY823" s="194"/>
      <c r="HA823" s="28"/>
      <c r="HB823" s="28"/>
      <c r="HC823" s="28"/>
      <c r="HH823" s="194"/>
      <c r="HJ823" s="28"/>
      <c r="HK823" s="28"/>
      <c r="HL823" s="28"/>
      <c r="HQ823" s="28"/>
      <c r="HR823" s="28"/>
      <c r="HS823" s="28"/>
      <c r="HT823" s="28"/>
      <c r="HU823" s="28"/>
      <c r="HV823" s="28"/>
      <c r="HW823" s="28"/>
      <c r="HX823" s="28"/>
      <c r="HY823" s="28"/>
      <c r="HZ823" s="28"/>
      <c r="IA823" s="28"/>
      <c r="IB823" s="28"/>
      <c r="IC823" s="28"/>
      <c r="ID823" s="28"/>
      <c r="IE823" s="28"/>
      <c r="IF823" s="28"/>
      <c r="IG823" s="28"/>
      <c r="IH823" s="28"/>
      <c r="II823" s="28"/>
      <c r="IJ823" s="28"/>
      <c r="IK823" s="28"/>
      <c r="IL823" s="28"/>
      <c r="IM823" s="28"/>
      <c r="IN823" s="28"/>
      <c r="IO823" s="28"/>
      <c r="IP823" s="28"/>
      <c r="IQ823" s="28"/>
      <c r="IR823" s="28"/>
      <c r="IS823" s="28"/>
      <c r="IT823" s="28"/>
      <c r="IU823" s="28"/>
      <c r="IV823" s="28"/>
    </row>
    <row r="824" spans="1:256" s="50" customFormat="1" ht="18">
      <c r="A824" s="330" t="s">
        <v>659</v>
      </c>
      <c r="B824" s="28"/>
      <c r="C824" s="275"/>
      <c r="D824" s="418" t="s">
        <v>129</v>
      </c>
      <c r="E824" s="50">
        <f t="shared" si="4"/>
        <v>0</v>
      </c>
      <c r="F824" s="284">
        <f t="shared" si="5"/>
        <v>0</v>
      </c>
      <c r="L824" s="281"/>
      <c r="N824" s="28"/>
      <c r="R824" s="194"/>
      <c r="T824" s="28"/>
      <c r="U824" s="28"/>
      <c r="V824" s="28"/>
      <c r="AA824" s="194"/>
      <c r="AC824" s="28"/>
      <c r="AD824" s="28"/>
      <c r="AE824" s="28"/>
      <c r="AJ824" s="194"/>
      <c r="AL824" s="28"/>
      <c r="AM824" s="28"/>
      <c r="AN824" s="28"/>
      <c r="AS824" s="194"/>
      <c r="AU824" s="28"/>
      <c r="AV824" s="28"/>
      <c r="AW824" s="28"/>
      <c r="BB824" s="194"/>
      <c r="BD824" s="28"/>
      <c r="BE824" s="28"/>
      <c r="BF824" s="28"/>
      <c r="BK824" s="194"/>
      <c r="BM824" s="28"/>
      <c r="BN824" s="28"/>
      <c r="BO824" s="28"/>
      <c r="BT824" s="194"/>
      <c r="BV824" s="28"/>
      <c r="BW824" s="28"/>
      <c r="BX824" s="28"/>
      <c r="CC824" s="194"/>
      <c r="CE824" s="28"/>
      <c r="CF824" s="28"/>
      <c r="CG824" s="28"/>
      <c r="CL824" s="194"/>
      <c r="CN824" s="28"/>
      <c r="CO824" s="28"/>
      <c r="CP824" s="28"/>
      <c r="CU824" s="194"/>
      <c r="CW824" s="28"/>
      <c r="CX824" s="28"/>
      <c r="CY824" s="28"/>
      <c r="DD824" s="194"/>
      <c r="DF824" s="28"/>
      <c r="DG824" s="28"/>
      <c r="DH824" s="28"/>
      <c r="DM824" s="194"/>
      <c r="DO824" s="28"/>
      <c r="DP824" s="28"/>
      <c r="DQ824" s="28"/>
      <c r="DV824" s="194"/>
      <c r="DX824" s="28"/>
      <c r="DY824" s="28"/>
      <c r="DZ824" s="28"/>
      <c r="EE824" s="194"/>
      <c r="EG824" s="28"/>
      <c r="EH824" s="28"/>
      <c r="EI824" s="28"/>
      <c r="EN824" s="194"/>
      <c r="EP824" s="28"/>
      <c r="EQ824" s="28"/>
      <c r="ER824" s="28"/>
      <c r="EW824" s="194"/>
      <c r="EY824" s="28"/>
      <c r="EZ824" s="28"/>
      <c r="FA824" s="28"/>
      <c r="FF824" s="194"/>
      <c r="FH824" s="28"/>
      <c r="FI824" s="28"/>
      <c r="FJ824" s="28"/>
      <c r="FO824" s="194"/>
      <c r="FQ824" s="28"/>
      <c r="FR824" s="28"/>
      <c r="FS824" s="28"/>
      <c r="FX824" s="194"/>
      <c r="FZ824" s="28"/>
      <c r="GA824" s="28"/>
      <c r="GB824" s="28"/>
      <c r="GG824" s="194"/>
      <c r="GI824" s="28"/>
      <c r="GJ824" s="28"/>
      <c r="GK824" s="28"/>
      <c r="GP824" s="194"/>
      <c r="GR824" s="28"/>
      <c r="GS824" s="28"/>
      <c r="GT824" s="28"/>
      <c r="GY824" s="194"/>
      <c r="HA824" s="28"/>
      <c r="HB824" s="28"/>
      <c r="HC824" s="28"/>
      <c r="HH824" s="194"/>
      <c r="HJ824" s="28"/>
      <c r="HK824" s="28"/>
      <c r="HL824" s="28"/>
      <c r="HQ824" s="28"/>
      <c r="HR824" s="28"/>
      <c r="HS824" s="28"/>
      <c r="HT824" s="28"/>
      <c r="HU824" s="28"/>
      <c r="HV824" s="28"/>
      <c r="HW824" s="28"/>
      <c r="HX824" s="28"/>
      <c r="HY824" s="28"/>
      <c r="HZ824" s="28"/>
      <c r="IA824" s="28"/>
      <c r="IB824" s="28"/>
      <c r="IC824" s="28"/>
      <c r="ID824" s="28"/>
      <c r="IE824" s="28"/>
      <c r="IF824" s="28"/>
      <c r="IG824" s="28"/>
      <c r="IH824" s="28"/>
      <c r="II824" s="28"/>
      <c r="IJ824" s="28"/>
      <c r="IK824" s="28"/>
      <c r="IL824" s="28"/>
      <c r="IM824" s="28"/>
      <c r="IN824" s="28"/>
      <c r="IO824" s="28"/>
      <c r="IP824" s="28"/>
      <c r="IQ824" s="28"/>
      <c r="IR824" s="28"/>
      <c r="IS824" s="28"/>
      <c r="IT824" s="28"/>
      <c r="IU824" s="28"/>
      <c r="IV824" s="28"/>
    </row>
    <row r="825" spans="1:256" s="50" customFormat="1" ht="18">
      <c r="A825" s="330" t="s">
        <v>1832</v>
      </c>
      <c r="B825" s="206"/>
      <c r="C825" s="420"/>
      <c r="D825" s="418" t="s">
        <v>130</v>
      </c>
      <c r="E825" s="50">
        <f t="shared" si="4"/>
        <v>5</v>
      </c>
      <c r="F825" s="284">
        <f t="shared" si="5"/>
        <v>8</v>
      </c>
      <c r="I825" s="50">
        <v>8</v>
      </c>
      <c r="L825" s="28"/>
      <c r="N825" s="28"/>
      <c r="R825" s="194"/>
      <c r="T825" s="28"/>
      <c r="U825" s="28"/>
      <c r="V825" s="28"/>
      <c r="AA825" s="194"/>
      <c r="AC825" s="28"/>
      <c r="AD825" s="28"/>
      <c r="AE825" s="28"/>
      <c r="AJ825" s="194"/>
      <c r="AL825" s="28"/>
      <c r="AM825" s="28"/>
      <c r="AN825" s="28"/>
      <c r="AS825" s="194"/>
      <c r="AU825" s="28"/>
      <c r="AV825" s="28"/>
      <c r="AW825" s="28"/>
      <c r="BB825" s="194"/>
      <c r="BD825" s="28"/>
      <c r="BE825" s="28"/>
      <c r="BF825" s="28"/>
      <c r="BK825" s="194"/>
      <c r="BM825" s="28"/>
      <c r="BN825" s="28"/>
      <c r="BO825" s="28"/>
      <c r="BT825" s="194"/>
      <c r="BV825" s="28"/>
      <c r="BW825" s="28"/>
      <c r="BX825" s="28"/>
      <c r="CC825" s="194"/>
      <c r="CE825" s="28"/>
      <c r="CF825" s="28"/>
      <c r="CG825" s="28"/>
      <c r="CL825" s="194"/>
      <c r="CN825" s="28"/>
      <c r="CO825" s="28"/>
      <c r="CP825" s="28"/>
      <c r="CU825" s="194"/>
      <c r="CW825" s="28"/>
      <c r="CX825" s="28"/>
      <c r="CY825" s="28"/>
      <c r="DD825" s="194"/>
      <c r="DF825" s="28"/>
      <c r="DG825" s="28"/>
      <c r="DH825" s="28"/>
      <c r="DM825" s="194"/>
      <c r="DO825" s="28"/>
      <c r="DP825" s="28"/>
      <c r="DQ825" s="28"/>
      <c r="DV825" s="194"/>
      <c r="DX825" s="28"/>
      <c r="DY825" s="28"/>
      <c r="DZ825" s="28"/>
      <c r="EE825" s="194"/>
      <c r="EG825" s="28"/>
      <c r="EH825" s="28"/>
      <c r="EI825" s="28"/>
      <c r="EN825" s="194"/>
      <c r="EP825" s="28"/>
      <c r="EQ825" s="28"/>
      <c r="ER825" s="28"/>
      <c r="EW825" s="194"/>
      <c r="EY825" s="28"/>
      <c r="EZ825" s="28"/>
      <c r="FA825" s="28"/>
      <c r="FF825" s="194"/>
      <c r="FH825" s="28"/>
      <c r="FI825" s="28"/>
      <c r="FJ825" s="28"/>
      <c r="FO825" s="194"/>
      <c r="FQ825" s="28"/>
      <c r="FR825" s="28"/>
      <c r="FS825" s="28"/>
      <c r="FX825" s="194"/>
      <c r="FZ825" s="28"/>
      <c r="GA825" s="28"/>
      <c r="GB825" s="28"/>
      <c r="GG825" s="194"/>
      <c r="GI825" s="28"/>
      <c r="GJ825" s="28"/>
      <c r="GK825" s="28"/>
      <c r="GP825" s="194"/>
      <c r="GR825" s="28"/>
      <c r="GS825" s="28"/>
      <c r="GT825" s="28"/>
      <c r="GY825" s="194"/>
      <c r="HA825" s="28"/>
      <c r="HB825" s="28"/>
      <c r="HC825" s="28"/>
      <c r="HH825" s="194"/>
      <c r="HJ825" s="28"/>
      <c r="HK825" s="28"/>
      <c r="HL825" s="28"/>
      <c r="HQ825" s="28"/>
      <c r="HR825" s="28"/>
      <c r="HS825" s="28"/>
      <c r="HT825" s="28"/>
      <c r="HU825" s="28"/>
      <c r="HV825" s="28"/>
      <c r="HW825" s="28"/>
      <c r="HX825" s="28"/>
      <c r="HY825" s="28"/>
      <c r="HZ825" s="28"/>
      <c r="IA825" s="28"/>
      <c r="IB825" s="28"/>
      <c r="IC825" s="28"/>
      <c r="ID825" s="28"/>
      <c r="IE825" s="28"/>
      <c r="IF825" s="28"/>
      <c r="IG825" s="28"/>
      <c r="IH825" s="28"/>
      <c r="II825" s="28"/>
      <c r="IJ825" s="28"/>
      <c r="IK825" s="28"/>
      <c r="IL825" s="28"/>
      <c r="IM825" s="28"/>
      <c r="IN825" s="28"/>
      <c r="IO825" s="28"/>
      <c r="IP825" s="28"/>
      <c r="IQ825" s="28"/>
      <c r="IR825" s="28"/>
      <c r="IS825" s="28"/>
      <c r="IT825" s="28"/>
      <c r="IU825" s="28"/>
      <c r="IV825" s="28"/>
    </row>
    <row r="826" spans="1:256" s="50" customFormat="1" ht="18">
      <c r="A826" s="330" t="s">
        <v>669</v>
      </c>
      <c r="B826" s="28"/>
      <c r="C826" s="275"/>
      <c r="D826" s="418" t="s">
        <v>129</v>
      </c>
      <c r="E826" s="50">
        <f t="shared" si="4"/>
        <v>0</v>
      </c>
      <c r="F826" s="284">
        <f t="shared" si="5"/>
        <v>3</v>
      </c>
      <c r="J826" s="50">
        <v>3</v>
      </c>
      <c r="L826" s="28"/>
      <c r="N826" s="28"/>
      <c r="R826" s="194"/>
      <c r="T826" s="28"/>
      <c r="U826" s="28"/>
      <c r="V826" s="28"/>
      <c r="AA826" s="194"/>
      <c r="AC826" s="28"/>
      <c r="AD826" s="28"/>
      <c r="AE826" s="28"/>
      <c r="AJ826" s="194"/>
      <c r="AL826" s="28"/>
      <c r="AM826" s="28"/>
      <c r="AN826" s="28"/>
      <c r="AS826" s="194"/>
      <c r="AU826" s="28"/>
      <c r="AV826" s="28"/>
      <c r="AW826" s="28"/>
      <c r="BB826" s="194"/>
      <c r="BD826" s="28"/>
      <c r="BE826" s="28"/>
      <c r="BF826" s="28"/>
      <c r="BK826" s="194"/>
      <c r="BM826" s="28"/>
      <c r="BN826" s="28"/>
      <c r="BO826" s="28"/>
      <c r="BT826" s="194"/>
      <c r="BV826" s="28"/>
      <c r="BW826" s="28"/>
      <c r="BX826" s="28"/>
      <c r="CC826" s="194"/>
      <c r="CE826" s="28"/>
      <c r="CF826" s="28"/>
      <c r="CG826" s="28"/>
      <c r="CL826" s="194"/>
      <c r="CN826" s="28"/>
      <c r="CO826" s="28"/>
      <c r="CP826" s="28"/>
      <c r="CU826" s="194"/>
      <c r="CW826" s="28"/>
      <c r="CX826" s="28"/>
      <c r="CY826" s="28"/>
      <c r="DD826" s="194"/>
      <c r="DF826" s="28"/>
      <c r="DG826" s="28"/>
      <c r="DH826" s="28"/>
      <c r="DM826" s="194"/>
      <c r="DO826" s="28"/>
      <c r="DP826" s="28"/>
      <c r="DQ826" s="28"/>
      <c r="DV826" s="194"/>
      <c r="DX826" s="28"/>
      <c r="DY826" s="28"/>
      <c r="DZ826" s="28"/>
      <c r="EE826" s="194"/>
      <c r="EG826" s="28"/>
      <c r="EH826" s="28"/>
      <c r="EI826" s="28"/>
      <c r="EN826" s="194"/>
      <c r="EP826" s="28"/>
      <c r="EQ826" s="28"/>
      <c r="ER826" s="28"/>
      <c r="EW826" s="194"/>
      <c r="EY826" s="28"/>
      <c r="EZ826" s="28"/>
      <c r="FA826" s="28"/>
      <c r="FF826" s="194"/>
      <c r="FH826" s="28"/>
      <c r="FI826" s="28"/>
      <c r="FJ826" s="28"/>
      <c r="FO826" s="194"/>
      <c r="FQ826" s="28"/>
      <c r="FR826" s="28"/>
      <c r="FS826" s="28"/>
      <c r="FX826" s="194"/>
      <c r="FZ826" s="28"/>
      <c r="GA826" s="28"/>
      <c r="GB826" s="28"/>
      <c r="GG826" s="194"/>
      <c r="GI826" s="28"/>
      <c r="GJ826" s="28"/>
      <c r="GK826" s="28"/>
      <c r="GP826" s="194"/>
      <c r="GR826" s="28"/>
      <c r="GS826" s="28"/>
      <c r="GT826" s="28"/>
      <c r="GY826" s="194"/>
      <c r="HA826" s="28"/>
      <c r="HB826" s="28"/>
      <c r="HC826" s="28"/>
      <c r="HH826" s="194"/>
      <c r="HJ826" s="28"/>
      <c r="HK826" s="28"/>
      <c r="HL826" s="28"/>
      <c r="HQ826" s="28"/>
      <c r="HR826" s="28"/>
      <c r="HS826" s="28"/>
      <c r="HT826" s="28"/>
      <c r="HU826" s="28"/>
      <c r="HV826" s="28"/>
      <c r="HW826" s="28"/>
      <c r="HX826" s="28"/>
      <c r="HY826" s="28"/>
      <c r="HZ826" s="28"/>
      <c r="IA826" s="28"/>
      <c r="IB826" s="28"/>
      <c r="IC826" s="28"/>
      <c r="ID826" s="28"/>
      <c r="IE826" s="28"/>
      <c r="IF826" s="28"/>
      <c r="IG826" s="28"/>
      <c r="IH826" s="28"/>
      <c r="II826" s="28"/>
      <c r="IJ826" s="28"/>
      <c r="IK826" s="28"/>
      <c r="IL826" s="28"/>
      <c r="IM826" s="28"/>
      <c r="IN826" s="28"/>
      <c r="IO826" s="28"/>
      <c r="IP826" s="28"/>
      <c r="IQ826" s="28"/>
      <c r="IR826" s="28"/>
      <c r="IS826" s="28"/>
      <c r="IT826" s="28"/>
      <c r="IU826" s="28"/>
      <c r="IV826" s="28"/>
    </row>
    <row r="827" spans="1:256" s="50" customFormat="1" ht="18.75">
      <c r="A827" s="330" t="s">
        <v>521</v>
      </c>
      <c r="B827" s="417"/>
      <c r="C827" s="417"/>
      <c r="D827" s="418" t="s">
        <v>136</v>
      </c>
      <c r="E827" s="50">
        <f t="shared" si="4"/>
        <v>14</v>
      </c>
      <c r="F827" s="284">
        <f t="shared" si="5"/>
        <v>94</v>
      </c>
      <c r="G827" s="50">
        <v>9</v>
      </c>
      <c r="H827" s="50">
        <v>44</v>
      </c>
      <c r="I827" s="50">
        <v>36</v>
      </c>
      <c r="J827" s="50">
        <v>5</v>
      </c>
      <c r="L827" s="281"/>
      <c r="N827" s="28"/>
      <c r="R827" s="194"/>
      <c r="T827" s="28"/>
      <c r="U827" s="28"/>
      <c r="V827" s="28"/>
      <c r="AA827" s="194"/>
      <c r="AC827" s="28"/>
      <c r="AD827" s="28"/>
      <c r="AE827" s="28"/>
      <c r="AJ827" s="194"/>
      <c r="AL827" s="28"/>
      <c r="AM827" s="28"/>
      <c r="AN827" s="28"/>
      <c r="AS827" s="194"/>
      <c r="AU827" s="28"/>
      <c r="AV827" s="28"/>
      <c r="AW827" s="28"/>
      <c r="BB827" s="194"/>
      <c r="BD827" s="28"/>
      <c r="BE827" s="28"/>
      <c r="BF827" s="28"/>
      <c r="BK827" s="194"/>
      <c r="BM827" s="28"/>
      <c r="BN827" s="28"/>
      <c r="BO827" s="28"/>
      <c r="BT827" s="194"/>
      <c r="BV827" s="28"/>
      <c r="BW827" s="28"/>
      <c r="BX827" s="28"/>
      <c r="CC827" s="194"/>
      <c r="CE827" s="28"/>
      <c r="CF827" s="28"/>
      <c r="CG827" s="28"/>
      <c r="CL827" s="194"/>
      <c r="CN827" s="28"/>
      <c r="CO827" s="28"/>
      <c r="CP827" s="28"/>
      <c r="CU827" s="194"/>
      <c r="CW827" s="28"/>
      <c r="CX827" s="28"/>
      <c r="CY827" s="28"/>
      <c r="DD827" s="194"/>
      <c r="DF827" s="28"/>
      <c r="DG827" s="28"/>
      <c r="DH827" s="28"/>
      <c r="DM827" s="194"/>
      <c r="DO827" s="28"/>
      <c r="DP827" s="28"/>
      <c r="DQ827" s="28"/>
      <c r="DV827" s="194"/>
      <c r="DX827" s="28"/>
      <c r="DY827" s="28"/>
      <c r="DZ827" s="28"/>
      <c r="EE827" s="194"/>
      <c r="EG827" s="28"/>
      <c r="EH827" s="28"/>
      <c r="EI827" s="28"/>
      <c r="EN827" s="194"/>
      <c r="EP827" s="28"/>
      <c r="EQ827" s="28"/>
      <c r="ER827" s="28"/>
      <c r="EW827" s="194"/>
      <c r="EY827" s="28"/>
      <c r="EZ827" s="28"/>
      <c r="FA827" s="28"/>
      <c r="FF827" s="194"/>
      <c r="FH827" s="28"/>
      <c r="FI827" s="28"/>
      <c r="FJ827" s="28"/>
      <c r="FO827" s="194"/>
      <c r="FQ827" s="28"/>
      <c r="FR827" s="28"/>
      <c r="FS827" s="28"/>
      <c r="FX827" s="194"/>
      <c r="FZ827" s="28"/>
      <c r="GA827" s="28"/>
      <c r="GB827" s="28"/>
      <c r="GG827" s="194"/>
      <c r="GI827" s="28"/>
      <c r="GJ827" s="28"/>
      <c r="GK827" s="28"/>
      <c r="GP827" s="194"/>
      <c r="GR827" s="28"/>
      <c r="GS827" s="28"/>
      <c r="GT827" s="28"/>
      <c r="GY827" s="194"/>
      <c r="HA827" s="28"/>
      <c r="HB827" s="28"/>
      <c r="HC827" s="28"/>
      <c r="HH827" s="194"/>
      <c r="HJ827" s="28"/>
      <c r="HK827" s="28"/>
      <c r="HL827" s="28"/>
      <c r="HQ827" s="28"/>
      <c r="HR827" s="28"/>
      <c r="HS827" s="28"/>
      <c r="HT827" s="28"/>
      <c r="HU827" s="28"/>
      <c r="HV827" s="28"/>
      <c r="HW827" s="28"/>
      <c r="HX827" s="28"/>
      <c r="HY827" s="28"/>
      <c r="HZ827" s="28"/>
      <c r="IA827" s="28"/>
      <c r="IB827" s="28"/>
      <c r="IC827" s="28"/>
      <c r="ID827" s="28"/>
      <c r="IE827" s="28"/>
      <c r="IF827" s="28"/>
      <c r="IG827" s="28"/>
      <c r="IH827" s="28"/>
      <c r="II827" s="28"/>
      <c r="IJ827" s="28"/>
      <c r="IK827" s="28"/>
      <c r="IL827" s="28"/>
      <c r="IM827" s="28"/>
      <c r="IN827" s="28"/>
      <c r="IO827" s="28"/>
      <c r="IP827" s="28"/>
      <c r="IQ827" s="28"/>
      <c r="IR827" s="28"/>
      <c r="IS827" s="28"/>
      <c r="IT827" s="28"/>
      <c r="IU827" s="28"/>
      <c r="IV827" s="28"/>
    </row>
    <row r="828" spans="1:256" s="50" customFormat="1" ht="18.75">
      <c r="A828" s="330" t="s">
        <v>496</v>
      </c>
      <c r="B828" s="417"/>
      <c r="C828" s="417"/>
      <c r="D828" s="418" t="s">
        <v>136</v>
      </c>
      <c r="E828" s="50">
        <f t="shared" si="4"/>
        <v>6</v>
      </c>
      <c r="F828" s="284">
        <f t="shared" si="5"/>
        <v>340</v>
      </c>
      <c r="G828" s="50">
        <v>223</v>
      </c>
      <c r="H828" s="50">
        <v>103</v>
      </c>
      <c r="I828" s="50">
        <v>13</v>
      </c>
      <c r="J828" s="50">
        <v>1</v>
      </c>
      <c r="N828" s="28"/>
      <c r="R828" s="194"/>
      <c r="T828" s="28"/>
      <c r="U828" s="28"/>
      <c r="V828" s="28"/>
      <c r="AA828" s="194"/>
      <c r="AC828" s="28"/>
      <c r="AD828" s="28"/>
      <c r="AE828" s="28"/>
      <c r="AJ828" s="194"/>
      <c r="AL828" s="28"/>
      <c r="AM828" s="28"/>
      <c r="AN828" s="28"/>
      <c r="AS828" s="194"/>
      <c r="AU828" s="28"/>
      <c r="AV828" s="28"/>
      <c r="AW828" s="28"/>
      <c r="BB828" s="194"/>
      <c r="BD828" s="28"/>
      <c r="BE828" s="28"/>
      <c r="BF828" s="28"/>
      <c r="BK828" s="194"/>
      <c r="BM828" s="28"/>
      <c r="BN828" s="28"/>
      <c r="BO828" s="28"/>
      <c r="BT828" s="194"/>
      <c r="BV828" s="28"/>
      <c r="BW828" s="28"/>
      <c r="BX828" s="28"/>
      <c r="CC828" s="194"/>
      <c r="CE828" s="28"/>
      <c r="CF828" s="28"/>
      <c r="CG828" s="28"/>
      <c r="CL828" s="194"/>
      <c r="CN828" s="28"/>
      <c r="CO828" s="28"/>
      <c r="CP828" s="28"/>
      <c r="CU828" s="194"/>
      <c r="CW828" s="28"/>
      <c r="CX828" s="28"/>
      <c r="CY828" s="28"/>
      <c r="DD828" s="194"/>
      <c r="DF828" s="28"/>
      <c r="DG828" s="28"/>
      <c r="DH828" s="28"/>
      <c r="DM828" s="194"/>
      <c r="DO828" s="28"/>
      <c r="DP828" s="28"/>
      <c r="DQ828" s="28"/>
      <c r="DV828" s="194"/>
      <c r="DX828" s="28"/>
      <c r="DY828" s="28"/>
      <c r="DZ828" s="28"/>
      <c r="EE828" s="194"/>
      <c r="EG828" s="28"/>
      <c r="EH828" s="28"/>
      <c r="EI828" s="28"/>
      <c r="EN828" s="194"/>
      <c r="EP828" s="28"/>
      <c r="EQ828" s="28"/>
      <c r="ER828" s="28"/>
      <c r="EW828" s="194"/>
      <c r="EY828" s="28"/>
      <c r="EZ828" s="28"/>
      <c r="FA828" s="28"/>
      <c r="FF828" s="194"/>
      <c r="FH828" s="28"/>
      <c r="FI828" s="28"/>
      <c r="FJ828" s="28"/>
      <c r="FO828" s="194"/>
      <c r="FQ828" s="28"/>
      <c r="FR828" s="28"/>
      <c r="FS828" s="28"/>
      <c r="FX828" s="194"/>
      <c r="FZ828" s="28"/>
      <c r="GA828" s="28"/>
      <c r="GB828" s="28"/>
      <c r="GG828" s="194"/>
      <c r="GI828" s="28"/>
      <c r="GJ828" s="28"/>
      <c r="GK828" s="28"/>
      <c r="GP828" s="194"/>
      <c r="GR828" s="28"/>
      <c r="GS828" s="28"/>
      <c r="GT828" s="28"/>
      <c r="GY828" s="194"/>
      <c r="HA828" s="28"/>
      <c r="HB828" s="28"/>
      <c r="HC828" s="28"/>
      <c r="HH828" s="194"/>
      <c r="HJ828" s="28"/>
      <c r="HK828" s="28"/>
      <c r="HL828" s="28"/>
      <c r="HQ828" s="28"/>
      <c r="HR828" s="28"/>
      <c r="HS828" s="28"/>
      <c r="HT828" s="28"/>
      <c r="HU828" s="28"/>
      <c r="HV828" s="28"/>
      <c r="HW828" s="28"/>
      <c r="HX828" s="28"/>
      <c r="HY828" s="28"/>
      <c r="HZ828" s="28"/>
      <c r="IA828" s="28"/>
      <c r="IB828" s="28"/>
      <c r="IC828" s="28"/>
      <c r="ID828" s="28"/>
      <c r="IE828" s="28"/>
      <c r="IF828" s="28"/>
      <c r="IG828" s="28"/>
      <c r="IH828" s="28"/>
      <c r="II828" s="28"/>
      <c r="IJ828" s="28"/>
      <c r="IK828" s="28"/>
      <c r="IL828" s="28"/>
      <c r="IM828" s="28"/>
      <c r="IN828" s="28"/>
      <c r="IO828" s="28"/>
      <c r="IP828" s="28"/>
      <c r="IQ828" s="28"/>
      <c r="IR828" s="28"/>
      <c r="IS828" s="28"/>
      <c r="IT828" s="28"/>
      <c r="IU828" s="28"/>
      <c r="IV828" s="28"/>
    </row>
    <row r="829" spans="1:256" s="50" customFormat="1" ht="18">
      <c r="A829" s="330" t="s">
        <v>864</v>
      </c>
      <c r="B829" s="28"/>
      <c r="C829" s="420"/>
      <c r="D829" s="418" t="s">
        <v>129</v>
      </c>
      <c r="E829" s="50">
        <f t="shared" si="4"/>
        <v>0</v>
      </c>
      <c r="F829" s="284">
        <f t="shared" si="5"/>
        <v>0</v>
      </c>
      <c r="L829" s="28"/>
      <c r="N829" s="28"/>
      <c r="R829" s="194"/>
      <c r="T829" s="28"/>
      <c r="U829" s="28"/>
      <c r="V829" s="28"/>
      <c r="AA829" s="194"/>
      <c r="AC829" s="28"/>
      <c r="AD829" s="28"/>
      <c r="AE829" s="28"/>
      <c r="AJ829" s="194"/>
      <c r="AL829" s="28"/>
      <c r="AM829" s="28"/>
      <c r="AN829" s="28"/>
      <c r="AS829" s="194"/>
      <c r="AU829" s="28"/>
      <c r="AV829" s="28"/>
      <c r="AW829" s="28"/>
      <c r="BB829" s="194"/>
      <c r="BD829" s="28"/>
      <c r="BE829" s="28"/>
      <c r="BF829" s="28"/>
      <c r="BK829" s="194"/>
      <c r="BM829" s="28"/>
      <c r="BN829" s="28"/>
      <c r="BO829" s="28"/>
      <c r="BT829" s="194"/>
      <c r="BV829" s="28"/>
      <c r="BW829" s="28"/>
      <c r="BX829" s="28"/>
      <c r="CC829" s="194"/>
      <c r="CE829" s="28"/>
      <c r="CF829" s="28"/>
      <c r="CG829" s="28"/>
      <c r="CL829" s="194"/>
      <c r="CN829" s="28"/>
      <c r="CO829" s="28"/>
      <c r="CP829" s="28"/>
      <c r="CU829" s="194"/>
      <c r="CW829" s="28"/>
      <c r="CX829" s="28"/>
      <c r="CY829" s="28"/>
      <c r="DD829" s="194"/>
      <c r="DF829" s="28"/>
      <c r="DG829" s="28"/>
      <c r="DH829" s="28"/>
      <c r="DM829" s="194"/>
      <c r="DO829" s="28"/>
      <c r="DP829" s="28"/>
      <c r="DQ829" s="28"/>
      <c r="DV829" s="194"/>
      <c r="DX829" s="28"/>
      <c r="DY829" s="28"/>
      <c r="DZ829" s="28"/>
      <c r="EE829" s="194"/>
      <c r="EG829" s="28"/>
      <c r="EH829" s="28"/>
      <c r="EI829" s="28"/>
      <c r="EN829" s="194"/>
      <c r="EP829" s="28"/>
      <c r="EQ829" s="28"/>
      <c r="ER829" s="28"/>
      <c r="EW829" s="194"/>
      <c r="EY829" s="28"/>
      <c r="EZ829" s="28"/>
      <c r="FA829" s="28"/>
      <c r="FF829" s="194"/>
      <c r="FH829" s="28"/>
      <c r="FI829" s="28"/>
      <c r="FJ829" s="28"/>
      <c r="FO829" s="194"/>
      <c r="FQ829" s="28"/>
      <c r="FR829" s="28"/>
      <c r="FS829" s="28"/>
      <c r="FX829" s="194"/>
      <c r="FZ829" s="28"/>
      <c r="GA829" s="28"/>
      <c r="GB829" s="28"/>
      <c r="GG829" s="194"/>
      <c r="GI829" s="28"/>
      <c r="GJ829" s="28"/>
      <c r="GK829" s="28"/>
      <c r="GP829" s="194"/>
      <c r="GR829" s="28"/>
      <c r="GS829" s="28"/>
      <c r="GT829" s="28"/>
      <c r="GY829" s="194"/>
      <c r="HA829" s="28"/>
      <c r="HB829" s="28"/>
      <c r="HC829" s="28"/>
      <c r="HH829" s="194"/>
      <c r="HJ829" s="28"/>
      <c r="HK829" s="28"/>
      <c r="HL829" s="28"/>
      <c r="HQ829" s="28"/>
      <c r="HR829" s="28"/>
      <c r="HS829" s="28"/>
      <c r="HT829" s="28"/>
      <c r="HU829" s="28"/>
      <c r="HV829" s="28"/>
      <c r="HW829" s="28"/>
      <c r="HX829" s="28"/>
      <c r="HY829" s="28"/>
      <c r="HZ829" s="28"/>
      <c r="IA829" s="28"/>
      <c r="IB829" s="28"/>
      <c r="IC829" s="28"/>
      <c r="ID829" s="28"/>
      <c r="IE829" s="28"/>
      <c r="IF829" s="28"/>
      <c r="IG829" s="28"/>
      <c r="IH829" s="28"/>
      <c r="II829" s="28"/>
      <c r="IJ829" s="28"/>
      <c r="IK829" s="28"/>
      <c r="IL829" s="28"/>
      <c r="IM829" s="28"/>
      <c r="IN829" s="28"/>
      <c r="IO829" s="28"/>
      <c r="IP829" s="28"/>
      <c r="IQ829" s="28"/>
      <c r="IR829" s="28"/>
      <c r="IS829" s="28"/>
      <c r="IT829" s="28"/>
      <c r="IU829" s="28"/>
      <c r="IV829" s="28"/>
    </row>
    <row r="830" spans="1:256" s="50" customFormat="1" ht="18">
      <c r="A830" s="330" t="s">
        <v>960</v>
      </c>
      <c r="B830" s="28"/>
      <c r="C830" s="275"/>
      <c r="D830" s="418" t="s">
        <v>129</v>
      </c>
      <c r="E830" s="50">
        <f t="shared" si="4"/>
        <v>0</v>
      </c>
      <c r="F830" s="284">
        <f t="shared" si="5"/>
        <v>0</v>
      </c>
      <c r="H830" s="456"/>
      <c r="L830" s="28"/>
      <c r="N830" s="28"/>
      <c r="R830" s="194"/>
      <c r="T830" s="28"/>
      <c r="U830" s="28"/>
      <c r="V830" s="28"/>
      <c r="AA830" s="194"/>
      <c r="AC830" s="28"/>
      <c r="AD830" s="28"/>
      <c r="AE830" s="28"/>
      <c r="AJ830" s="194"/>
      <c r="AL830" s="28"/>
      <c r="AM830" s="28"/>
      <c r="AN830" s="28"/>
      <c r="AS830" s="194"/>
      <c r="AU830" s="28"/>
      <c r="AV830" s="28"/>
      <c r="AW830" s="28"/>
      <c r="BB830" s="194"/>
      <c r="BD830" s="28"/>
      <c r="BE830" s="28"/>
      <c r="BF830" s="28"/>
      <c r="BK830" s="194"/>
      <c r="BM830" s="28"/>
      <c r="BN830" s="28"/>
      <c r="BO830" s="28"/>
      <c r="BT830" s="194"/>
      <c r="BV830" s="28"/>
      <c r="BW830" s="28"/>
      <c r="BX830" s="28"/>
      <c r="CC830" s="194"/>
      <c r="CE830" s="28"/>
      <c r="CF830" s="28"/>
      <c r="CG830" s="28"/>
      <c r="CL830" s="194"/>
      <c r="CN830" s="28"/>
      <c r="CO830" s="28"/>
      <c r="CP830" s="28"/>
      <c r="CU830" s="194"/>
      <c r="CW830" s="28"/>
      <c r="CX830" s="28"/>
      <c r="CY830" s="28"/>
      <c r="DD830" s="194"/>
      <c r="DF830" s="28"/>
      <c r="DG830" s="28"/>
      <c r="DH830" s="28"/>
      <c r="DM830" s="194"/>
      <c r="DO830" s="28"/>
      <c r="DP830" s="28"/>
      <c r="DQ830" s="28"/>
      <c r="DV830" s="194"/>
      <c r="DX830" s="28"/>
      <c r="DY830" s="28"/>
      <c r="DZ830" s="28"/>
      <c r="EE830" s="194"/>
      <c r="EG830" s="28"/>
      <c r="EH830" s="28"/>
      <c r="EI830" s="28"/>
      <c r="EN830" s="194"/>
      <c r="EP830" s="28"/>
      <c r="EQ830" s="28"/>
      <c r="ER830" s="28"/>
      <c r="EW830" s="194"/>
      <c r="EY830" s="28"/>
      <c r="EZ830" s="28"/>
      <c r="FA830" s="28"/>
      <c r="FF830" s="194"/>
      <c r="FH830" s="28"/>
      <c r="FI830" s="28"/>
      <c r="FJ830" s="28"/>
      <c r="FO830" s="194"/>
      <c r="FQ830" s="28"/>
      <c r="FR830" s="28"/>
      <c r="FS830" s="28"/>
      <c r="FX830" s="194"/>
      <c r="FZ830" s="28"/>
      <c r="GA830" s="28"/>
      <c r="GB830" s="28"/>
      <c r="GG830" s="194"/>
      <c r="GI830" s="28"/>
      <c r="GJ830" s="28"/>
      <c r="GK830" s="28"/>
      <c r="GP830" s="194"/>
      <c r="GR830" s="28"/>
      <c r="GS830" s="28"/>
      <c r="GT830" s="28"/>
      <c r="GY830" s="194"/>
      <c r="HA830" s="28"/>
      <c r="HB830" s="28"/>
      <c r="HC830" s="28"/>
      <c r="HH830" s="194"/>
      <c r="HJ830" s="28"/>
      <c r="HK830" s="28"/>
      <c r="HL830" s="28"/>
      <c r="HQ830" s="28"/>
      <c r="HR830" s="28"/>
      <c r="HS830" s="28"/>
      <c r="HT830" s="28"/>
      <c r="HU830" s="28"/>
      <c r="HV830" s="28"/>
      <c r="HW830" s="28"/>
      <c r="HX830" s="28"/>
      <c r="HY830" s="28"/>
      <c r="HZ830" s="28"/>
      <c r="IA830" s="28"/>
      <c r="IB830" s="28"/>
      <c r="IC830" s="28"/>
      <c r="ID830" s="28"/>
      <c r="IE830" s="28"/>
      <c r="IF830" s="28"/>
      <c r="IG830" s="28"/>
      <c r="IH830" s="28"/>
      <c r="II830" s="28"/>
      <c r="IJ830" s="28"/>
      <c r="IK830" s="28"/>
      <c r="IL830" s="28"/>
      <c r="IM830" s="28"/>
      <c r="IN830" s="28"/>
      <c r="IO830" s="28"/>
      <c r="IP830" s="28"/>
      <c r="IQ830" s="28"/>
      <c r="IR830" s="28"/>
      <c r="IS830" s="28"/>
      <c r="IT830" s="28"/>
      <c r="IU830" s="28"/>
      <c r="IV830" s="28"/>
    </row>
    <row r="831" spans="1:256" s="50" customFormat="1" ht="18">
      <c r="A831" s="330" t="s">
        <v>487</v>
      </c>
      <c r="B831" s="28"/>
      <c r="C831" s="420"/>
      <c r="D831" s="418" t="s">
        <v>129</v>
      </c>
      <c r="E831" s="50">
        <f t="shared" si="4"/>
        <v>2</v>
      </c>
      <c r="F831" s="284">
        <f t="shared" si="5"/>
        <v>42</v>
      </c>
      <c r="H831" s="50">
        <v>42</v>
      </c>
      <c r="L831" s="28"/>
      <c r="N831" s="28"/>
      <c r="R831" s="194"/>
      <c r="T831" s="28"/>
      <c r="U831" s="28"/>
      <c r="V831" s="28"/>
      <c r="AA831" s="194"/>
      <c r="AC831" s="28"/>
      <c r="AD831" s="28"/>
      <c r="AE831" s="28"/>
      <c r="AJ831" s="194"/>
      <c r="AL831" s="28"/>
      <c r="AM831" s="28"/>
      <c r="AN831" s="28"/>
      <c r="AS831" s="194"/>
      <c r="AU831" s="28"/>
      <c r="AV831" s="28"/>
      <c r="AW831" s="28"/>
      <c r="BB831" s="194"/>
      <c r="BD831" s="28"/>
      <c r="BE831" s="28"/>
      <c r="BF831" s="28"/>
      <c r="BK831" s="194"/>
      <c r="BM831" s="28"/>
      <c r="BN831" s="28"/>
      <c r="BO831" s="28"/>
      <c r="BT831" s="194"/>
      <c r="BV831" s="28"/>
      <c r="BW831" s="28"/>
      <c r="BX831" s="28"/>
      <c r="CC831" s="194"/>
      <c r="CE831" s="28"/>
      <c r="CF831" s="28"/>
      <c r="CG831" s="28"/>
      <c r="CL831" s="194"/>
      <c r="CN831" s="28"/>
      <c r="CO831" s="28"/>
      <c r="CP831" s="28"/>
      <c r="CU831" s="194"/>
      <c r="CW831" s="28"/>
      <c r="CX831" s="28"/>
      <c r="CY831" s="28"/>
      <c r="DD831" s="194"/>
      <c r="DF831" s="28"/>
      <c r="DG831" s="28"/>
      <c r="DH831" s="28"/>
      <c r="DM831" s="194"/>
      <c r="DO831" s="28"/>
      <c r="DP831" s="28"/>
      <c r="DQ831" s="28"/>
      <c r="DV831" s="194"/>
      <c r="DX831" s="28"/>
      <c r="DY831" s="28"/>
      <c r="DZ831" s="28"/>
      <c r="EE831" s="194"/>
      <c r="EG831" s="28"/>
      <c r="EH831" s="28"/>
      <c r="EI831" s="28"/>
      <c r="EN831" s="194"/>
      <c r="EP831" s="28"/>
      <c r="EQ831" s="28"/>
      <c r="ER831" s="28"/>
      <c r="EW831" s="194"/>
      <c r="EY831" s="28"/>
      <c r="EZ831" s="28"/>
      <c r="FA831" s="28"/>
      <c r="FF831" s="194"/>
      <c r="FH831" s="28"/>
      <c r="FI831" s="28"/>
      <c r="FJ831" s="28"/>
      <c r="FO831" s="194"/>
      <c r="FQ831" s="28"/>
      <c r="FR831" s="28"/>
      <c r="FS831" s="28"/>
      <c r="FX831" s="194"/>
      <c r="FZ831" s="28"/>
      <c r="GA831" s="28"/>
      <c r="GB831" s="28"/>
      <c r="GG831" s="194"/>
      <c r="GI831" s="28"/>
      <c r="GJ831" s="28"/>
      <c r="GK831" s="28"/>
      <c r="GP831" s="194"/>
      <c r="GR831" s="28"/>
      <c r="GS831" s="28"/>
      <c r="GT831" s="28"/>
      <c r="GY831" s="194"/>
      <c r="HA831" s="28"/>
      <c r="HB831" s="28"/>
      <c r="HC831" s="28"/>
      <c r="HH831" s="194"/>
      <c r="HJ831" s="28"/>
      <c r="HK831" s="28"/>
      <c r="HL831" s="28"/>
      <c r="HQ831" s="28"/>
      <c r="HR831" s="28"/>
      <c r="HS831" s="28"/>
      <c r="HT831" s="28"/>
      <c r="HU831" s="28"/>
      <c r="HV831" s="28"/>
      <c r="HW831" s="28"/>
      <c r="HX831" s="28"/>
      <c r="HY831" s="28"/>
      <c r="HZ831" s="28"/>
      <c r="IA831" s="28"/>
      <c r="IB831" s="28"/>
      <c r="IC831" s="28"/>
      <c r="ID831" s="28"/>
      <c r="IE831" s="28"/>
      <c r="IF831" s="28"/>
      <c r="IG831" s="28"/>
      <c r="IH831" s="28"/>
      <c r="II831" s="28"/>
      <c r="IJ831" s="28"/>
      <c r="IK831" s="28"/>
      <c r="IL831" s="28"/>
      <c r="IM831" s="28"/>
      <c r="IN831" s="28"/>
      <c r="IO831" s="28"/>
      <c r="IP831" s="28"/>
      <c r="IQ831" s="28"/>
      <c r="IR831" s="28"/>
      <c r="IS831" s="28"/>
      <c r="IT831" s="28"/>
      <c r="IU831" s="28"/>
      <c r="IV831" s="28"/>
    </row>
    <row r="832" spans="1:256" s="50" customFormat="1" ht="18">
      <c r="A832" s="330" t="s">
        <v>580</v>
      </c>
      <c r="B832" s="28"/>
      <c r="C832" s="275"/>
      <c r="D832" s="418" t="s">
        <v>129</v>
      </c>
      <c r="E832" s="50">
        <f t="shared" si="4"/>
        <v>0</v>
      </c>
      <c r="F832" s="284">
        <f t="shared" si="5"/>
        <v>0</v>
      </c>
      <c r="H832" s="456"/>
      <c r="N832" s="28"/>
      <c r="R832" s="194"/>
      <c r="T832" s="28"/>
      <c r="U832" s="28"/>
      <c r="V832" s="28"/>
      <c r="AA832" s="194"/>
      <c r="AC832" s="28"/>
      <c r="AD832" s="28"/>
      <c r="AE832" s="28"/>
      <c r="AJ832" s="194"/>
      <c r="AL832" s="28"/>
      <c r="AM832" s="28"/>
      <c r="AN832" s="28"/>
      <c r="AS832" s="194"/>
      <c r="AU832" s="28"/>
      <c r="AV832" s="28"/>
      <c r="AW832" s="28"/>
      <c r="BB832" s="194"/>
      <c r="BD832" s="28"/>
      <c r="BE832" s="28"/>
      <c r="BF832" s="28"/>
      <c r="BK832" s="194"/>
      <c r="BM832" s="28"/>
      <c r="BN832" s="28"/>
      <c r="BO832" s="28"/>
      <c r="BT832" s="194"/>
      <c r="BV832" s="28"/>
      <c r="BW832" s="28"/>
      <c r="BX832" s="28"/>
      <c r="CC832" s="194"/>
      <c r="CE832" s="28"/>
      <c r="CF832" s="28"/>
      <c r="CG832" s="28"/>
      <c r="CL832" s="194"/>
      <c r="CN832" s="28"/>
      <c r="CO832" s="28"/>
      <c r="CP832" s="28"/>
      <c r="CU832" s="194"/>
      <c r="CW832" s="28"/>
      <c r="CX832" s="28"/>
      <c r="CY832" s="28"/>
      <c r="DD832" s="194"/>
      <c r="DF832" s="28"/>
      <c r="DG832" s="28"/>
      <c r="DH832" s="28"/>
      <c r="DM832" s="194"/>
      <c r="DO832" s="28"/>
      <c r="DP832" s="28"/>
      <c r="DQ832" s="28"/>
      <c r="DV832" s="194"/>
      <c r="DX832" s="28"/>
      <c r="DY832" s="28"/>
      <c r="DZ832" s="28"/>
      <c r="EE832" s="194"/>
      <c r="EG832" s="28"/>
      <c r="EH832" s="28"/>
      <c r="EI832" s="28"/>
      <c r="EN832" s="194"/>
      <c r="EP832" s="28"/>
      <c r="EQ832" s="28"/>
      <c r="ER832" s="28"/>
      <c r="EW832" s="194"/>
      <c r="EY832" s="28"/>
      <c r="EZ832" s="28"/>
      <c r="FA832" s="28"/>
      <c r="FF832" s="194"/>
      <c r="FH832" s="28"/>
      <c r="FI832" s="28"/>
      <c r="FJ832" s="28"/>
      <c r="FO832" s="194"/>
      <c r="FQ832" s="28"/>
      <c r="FR832" s="28"/>
      <c r="FS832" s="28"/>
      <c r="FX832" s="194"/>
      <c r="FZ832" s="28"/>
      <c r="GA832" s="28"/>
      <c r="GB832" s="28"/>
      <c r="GG832" s="194"/>
      <c r="GI832" s="28"/>
      <c r="GJ832" s="28"/>
      <c r="GK832" s="28"/>
      <c r="GP832" s="194"/>
      <c r="GR832" s="28"/>
      <c r="GS832" s="28"/>
      <c r="GT832" s="28"/>
      <c r="GY832" s="194"/>
      <c r="HA832" s="28"/>
      <c r="HB832" s="28"/>
      <c r="HC832" s="28"/>
      <c r="HH832" s="194"/>
      <c r="HJ832" s="28"/>
      <c r="HK832" s="28"/>
      <c r="HL832" s="28"/>
      <c r="HQ832" s="28"/>
      <c r="HR832" s="28"/>
      <c r="HS832" s="28"/>
      <c r="HT832" s="28"/>
      <c r="HU832" s="28"/>
      <c r="HV832" s="28"/>
      <c r="HW832" s="28"/>
      <c r="HX832" s="28"/>
      <c r="HY832" s="28"/>
      <c r="HZ832" s="28"/>
      <c r="IA832" s="28"/>
      <c r="IB832" s="28"/>
      <c r="IC832" s="28"/>
      <c r="ID832" s="28"/>
      <c r="IE832" s="28"/>
      <c r="IF832" s="28"/>
      <c r="IG832" s="28"/>
      <c r="IH832" s="28"/>
      <c r="II832" s="28"/>
      <c r="IJ832" s="28"/>
      <c r="IK832" s="28"/>
      <c r="IL832" s="28"/>
      <c r="IM832" s="28"/>
      <c r="IN832" s="28"/>
      <c r="IO832" s="28"/>
      <c r="IP832" s="28"/>
      <c r="IQ832" s="28"/>
      <c r="IR832" s="28"/>
      <c r="IS832" s="28"/>
      <c r="IT832" s="28"/>
      <c r="IU832" s="28"/>
      <c r="IV832" s="28"/>
    </row>
    <row r="833" spans="1:256" s="50" customFormat="1" ht="18.75">
      <c r="A833" s="330" t="s">
        <v>591</v>
      </c>
      <c r="B833" s="417"/>
      <c r="C833" s="417"/>
      <c r="D833" s="1" t="s">
        <v>131</v>
      </c>
      <c r="E833" s="50">
        <f t="shared" si="4"/>
        <v>22</v>
      </c>
      <c r="F833" s="284">
        <f t="shared" si="5"/>
        <v>13</v>
      </c>
      <c r="H833" s="50">
        <v>13</v>
      </c>
      <c r="L833" s="281"/>
      <c r="N833" s="28"/>
      <c r="R833" s="194"/>
      <c r="T833" s="28"/>
      <c r="U833" s="28"/>
      <c r="V833" s="28"/>
      <c r="AA833" s="194"/>
      <c r="AC833" s="28"/>
      <c r="AD833" s="28"/>
      <c r="AE833" s="28"/>
      <c r="AJ833" s="194"/>
      <c r="AL833" s="28"/>
      <c r="AM833" s="28"/>
      <c r="AN833" s="28"/>
      <c r="AS833" s="194"/>
      <c r="AU833" s="28"/>
      <c r="AV833" s="28"/>
      <c r="AW833" s="28"/>
      <c r="BB833" s="194"/>
      <c r="BD833" s="28"/>
      <c r="BE833" s="28"/>
      <c r="BF833" s="28"/>
      <c r="BK833" s="194"/>
      <c r="BM833" s="28"/>
      <c r="BN833" s="28"/>
      <c r="BO833" s="28"/>
      <c r="BT833" s="194"/>
      <c r="BV833" s="28"/>
      <c r="BW833" s="28"/>
      <c r="BX833" s="28"/>
      <c r="CC833" s="194"/>
      <c r="CE833" s="28"/>
      <c r="CF833" s="28"/>
      <c r="CG833" s="28"/>
      <c r="CL833" s="194"/>
      <c r="CN833" s="28"/>
      <c r="CO833" s="28"/>
      <c r="CP833" s="28"/>
      <c r="CU833" s="194"/>
      <c r="CW833" s="28"/>
      <c r="CX833" s="28"/>
      <c r="CY833" s="28"/>
      <c r="DD833" s="194"/>
      <c r="DF833" s="28"/>
      <c r="DG833" s="28"/>
      <c r="DH833" s="28"/>
      <c r="DM833" s="194"/>
      <c r="DO833" s="28"/>
      <c r="DP833" s="28"/>
      <c r="DQ833" s="28"/>
      <c r="DV833" s="194"/>
      <c r="DX833" s="28"/>
      <c r="DY833" s="28"/>
      <c r="DZ833" s="28"/>
      <c r="EE833" s="194"/>
      <c r="EG833" s="28"/>
      <c r="EH833" s="28"/>
      <c r="EI833" s="28"/>
      <c r="EN833" s="194"/>
      <c r="EP833" s="28"/>
      <c r="EQ833" s="28"/>
      <c r="ER833" s="28"/>
      <c r="EW833" s="194"/>
      <c r="EY833" s="28"/>
      <c r="EZ833" s="28"/>
      <c r="FA833" s="28"/>
      <c r="FF833" s="194"/>
      <c r="FH833" s="28"/>
      <c r="FI833" s="28"/>
      <c r="FJ833" s="28"/>
      <c r="FO833" s="194"/>
      <c r="FQ833" s="28"/>
      <c r="FR833" s="28"/>
      <c r="FS833" s="28"/>
      <c r="FX833" s="194"/>
      <c r="FZ833" s="28"/>
      <c r="GA833" s="28"/>
      <c r="GB833" s="28"/>
      <c r="GG833" s="194"/>
      <c r="GI833" s="28"/>
      <c r="GJ833" s="28"/>
      <c r="GK833" s="28"/>
      <c r="GP833" s="194"/>
      <c r="GR833" s="28"/>
      <c r="GS833" s="28"/>
      <c r="GT833" s="28"/>
      <c r="GY833" s="194"/>
      <c r="HA833" s="28"/>
      <c r="HB833" s="28"/>
      <c r="HC833" s="28"/>
      <c r="HH833" s="194"/>
      <c r="HJ833" s="28"/>
      <c r="HK833" s="28"/>
      <c r="HL833" s="28"/>
      <c r="HQ833" s="28"/>
      <c r="HR833" s="28"/>
      <c r="HS833" s="28"/>
      <c r="HT833" s="28"/>
      <c r="HU833" s="28"/>
      <c r="HV833" s="28"/>
      <c r="HW833" s="28"/>
      <c r="HX833" s="28"/>
      <c r="HY833" s="28"/>
      <c r="HZ833" s="28"/>
      <c r="IA833" s="28"/>
      <c r="IB833" s="28"/>
      <c r="IC833" s="28"/>
      <c r="ID833" s="28"/>
      <c r="IE833" s="28"/>
      <c r="IF833" s="28"/>
      <c r="IG833" s="28"/>
      <c r="IH833" s="28"/>
      <c r="II833" s="28"/>
      <c r="IJ833" s="28"/>
      <c r="IK833" s="28"/>
      <c r="IL833" s="28"/>
      <c r="IM833" s="28"/>
      <c r="IN833" s="28"/>
      <c r="IO833" s="28"/>
      <c r="IP833" s="28"/>
      <c r="IQ833" s="28"/>
      <c r="IR833" s="28"/>
      <c r="IS833" s="28"/>
      <c r="IT833" s="28"/>
      <c r="IU833" s="28"/>
      <c r="IV833" s="28"/>
    </row>
    <row r="834" spans="1:256" s="50" customFormat="1" ht="18.75">
      <c r="A834" s="330" t="s">
        <v>550</v>
      </c>
      <c r="B834" s="279"/>
      <c r="C834" s="417"/>
      <c r="D834" s="418" t="s">
        <v>137</v>
      </c>
      <c r="E834" s="50">
        <f t="shared" si="4"/>
        <v>14</v>
      </c>
      <c r="F834" s="284">
        <f t="shared" si="5"/>
        <v>70</v>
      </c>
      <c r="H834" s="50">
        <v>30</v>
      </c>
      <c r="I834" s="50">
        <v>31</v>
      </c>
      <c r="J834" s="50">
        <v>9</v>
      </c>
      <c r="L834" s="28"/>
      <c r="N834" s="28"/>
      <c r="R834" s="194"/>
      <c r="T834" s="28"/>
      <c r="U834" s="28"/>
      <c r="V834" s="28"/>
      <c r="AA834" s="194"/>
      <c r="AC834" s="28"/>
      <c r="AD834" s="28"/>
      <c r="AE834" s="28"/>
      <c r="AJ834" s="194"/>
      <c r="AL834" s="28"/>
      <c r="AM834" s="28"/>
      <c r="AN834" s="28"/>
      <c r="AS834" s="194"/>
      <c r="AU834" s="28"/>
      <c r="AV834" s="28"/>
      <c r="AW834" s="28"/>
      <c r="BB834" s="194"/>
      <c r="BD834" s="28"/>
      <c r="BE834" s="28"/>
      <c r="BF834" s="28"/>
      <c r="BK834" s="194"/>
      <c r="BM834" s="28"/>
      <c r="BN834" s="28"/>
      <c r="BO834" s="28"/>
      <c r="BT834" s="194"/>
      <c r="BV834" s="28"/>
      <c r="BW834" s="28"/>
      <c r="BX834" s="28"/>
      <c r="CC834" s="194"/>
      <c r="CE834" s="28"/>
      <c r="CF834" s="28"/>
      <c r="CG834" s="28"/>
      <c r="CL834" s="194"/>
      <c r="CN834" s="28"/>
      <c r="CO834" s="28"/>
      <c r="CP834" s="28"/>
      <c r="CU834" s="194"/>
      <c r="CW834" s="28"/>
      <c r="CX834" s="28"/>
      <c r="CY834" s="28"/>
      <c r="DD834" s="194"/>
      <c r="DF834" s="28"/>
      <c r="DG834" s="28"/>
      <c r="DH834" s="28"/>
      <c r="DM834" s="194"/>
      <c r="DO834" s="28"/>
      <c r="DP834" s="28"/>
      <c r="DQ834" s="28"/>
      <c r="DV834" s="194"/>
      <c r="DX834" s="28"/>
      <c r="DY834" s="28"/>
      <c r="DZ834" s="28"/>
      <c r="EE834" s="194"/>
      <c r="EG834" s="28"/>
      <c r="EH834" s="28"/>
      <c r="EI834" s="28"/>
      <c r="EN834" s="194"/>
      <c r="EP834" s="28"/>
      <c r="EQ834" s="28"/>
      <c r="ER834" s="28"/>
      <c r="EW834" s="194"/>
      <c r="EY834" s="28"/>
      <c r="EZ834" s="28"/>
      <c r="FA834" s="28"/>
      <c r="FF834" s="194"/>
      <c r="FH834" s="28"/>
      <c r="FI834" s="28"/>
      <c r="FJ834" s="28"/>
      <c r="FO834" s="194"/>
      <c r="FQ834" s="28"/>
      <c r="FR834" s="28"/>
      <c r="FS834" s="28"/>
      <c r="FX834" s="194"/>
      <c r="FZ834" s="28"/>
      <c r="GA834" s="28"/>
      <c r="GB834" s="28"/>
      <c r="GG834" s="194"/>
      <c r="GI834" s="28"/>
      <c r="GJ834" s="28"/>
      <c r="GK834" s="28"/>
      <c r="GP834" s="194"/>
      <c r="GR834" s="28"/>
      <c r="GS834" s="28"/>
      <c r="GT834" s="28"/>
      <c r="GY834" s="194"/>
      <c r="HA834" s="28"/>
      <c r="HB834" s="28"/>
      <c r="HC834" s="28"/>
      <c r="HH834" s="194"/>
      <c r="HJ834" s="28"/>
      <c r="HK834" s="28"/>
      <c r="HL834" s="28"/>
      <c r="HQ834" s="28"/>
      <c r="HR834" s="28"/>
      <c r="HS834" s="28"/>
      <c r="HT834" s="28"/>
      <c r="HU834" s="28"/>
      <c r="HV834" s="28"/>
      <c r="HW834" s="28"/>
      <c r="HX834" s="28"/>
      <c r="HY834" s="28"/>
      <c r="HZ834" s="28"/>
      <c r="IA834" s="28"/>
      <c r="IB834" s="28"/>
      <c r="IC834" s="28"/>
      <c r="ID834" s="28"/>
      <c r="IE834" s="28"/>
      <c r="IF834" s="28"/>
      <c r="IG834" s="28"/>
      <c r="IH834" s="28"/>
      <c r="II834" s="28"/>
      <c r="IJ834" s="28"/>
      <c r="IK834" s="28"/>
      <c r="IL834" s="28"/>
      <c r="IM834" s="28"/>
      <c r="IN834" s="28"/>
      <c r="IO834" s="28"/>
      <c r="IP834" s="28"/>
      <c r="IQ834" s="28"/>
      <c r="IR834" s="28"/>
      <c r="IS834" s="28"/>
      <c r="IT834" s="28"/>
      <c r="IU834" s="28"/>
      <c r="IV834" s="28"/>
    </row>
    <row r="835" spans="1:256" s="50" customFormat="1" ht="18.75">
      <c r="A835" s="330" t="s">
        <v>626</v>
      </c>
      <c r="B835" s="417"/>
      <c r="C835" s="417"/>
      <c r="D835" s="418" t="s">
        <v>136</v>
      </c>
      <c r="E835" s="50">
        <f t="shared" si="4"/>
        <v>10</v>
      </c>
      <c r="F835" s="284">
        <f t="shared" si="5"/>
        <v>126</v>
      </c>
      <c r="G835" s="50">
        <v>86</v>
      </c>
      <c r="H835" s="50">
        <v>10</v>
      </c>
      <c r="I835" s="50">
        <v>30</v>
      </c>
      <c r="L835" s="28"/>
      <c r="N835" s="28"/>
      <c r="R835" s="194"/>
      <c r="T835" s="28"/>
      <c r="U835" s="28"/>
      <c r="V835" s="28"/>
      <c r="AA835" s="194"/>
      <c r="AC835" s="28"/>
      <c r="AD835" s="28"/>
      <c r="AE835" s="28"/>
      <c r="AJ835" s="194"/>
      <c r="AL835" s="28"/>
      <c r="AM835" s="28"/>
      <c r="AN835" s="28"/>
      <c r="AS835" s="194"/>
      <c r="AU835" s="28"/>
      <c r="AV835" s="28"/>
      <c r="AW835" s="28"/>
      <c r="BB835" s="194"/>
      <c r="BD835" s="28"/>
      <c r="BE835" s="28"/>
      <c r="BF835" s="28"/>
      <c r="BK835" s="194"/>
      <c r="BM835" s="28"/>
      <c r="BN835" s="28"/>
      <c r="BO835" s="28"/>
      <c r="BT835" s="194"/>
      <c r="BV835" s="28"/>
      <c r="BW835" s="28"/>
      <c r="BX835" s="28"/>
      <c r="CC835" s="194"/>
      <c r="CE835" s="28"/>
      <c r="CF835" s="28"/>
      <c r="CG835" s="28"/>
      <c r="CL835" s="194"/>
      <c r="CN835" s="28"/>
      <c r="CO835" s="28"/>
      <c r="CP835" s="28"/>
      <c r="CU835" s="194"/>
      <c r="CW835" s="28"/>
      <c r="CX835" s="28"/>
      <c r="CY835" s="28"/>
      <c r="DD835" s="194"/>
      <c r="DF835" s="28"/>
      <c r="DG835" s="28"/>
      <c r="DH835" s="28"/>
      <c r="DM835" s="194"/>
      <c r="DO835" s="28"/>
      <c r="DP835" s="28"/>
      <c r="DQ835" s="28"/>
      <c r="DV835" s="194"/>
      <c r="DX835" s="28"/>
      <c r="DY835" s="28"/>
      <c r="DZ835" s="28"/>
      <c r="EE835" s="194"/>
      <c r="EG835" s="28"/>
      <c r="EH835" s="28"/>
      <c r="EI835" s="28"/>
      <c r="EN835" s="194"/>
      <c r="EP835" s="28"/>
      <c r="EQ835" s="28"/>
      <c r="ER835" s="28"/>
      <c r="EW835" s="194"/>
      <c r="EY835" s="28"/>
      <c r="EZ835" s="28"/>
      <c r="FA835" s="28"/>
      <c r="FF835" s="194"/>
      <c r="FH835" s="28"/>
      <c r="FI835" s="28"/>
      <c r="FJ835" s="28"/>
      <c r="FO835" s="194"/>
      <c r="FQ835" s="28"/>
      <c r="FR835" s="28"/>
      <c r="FS835" s="28"/>
      <c r="FX835" s="194"/>
      <c r="FZ835" s="28"/>
      <c r="GA835" s="28"/>
      <c r="GB835" s="28"/>
      <c r="GG835" s="194"/>
      <c r="GI835" s="28"/>
      <c r="GJ835" s="28"/>
      <c r="GK835" s="28"/>
      <c r="GP835" s="194"/>
      <c r="GR835" s="28"/>
      <c r="GS835" s="28"/>
      <c r="GT835" s="28"/>
      <c r="GY835" s="194"/>
      <c r="HA835" s="28"/>
      <c r="HB835" s="28"/>
      <c r="HC835" s="28"/>
      <c r="HH835" s="194"/>
      <c r="HJ835" s="28"/>
      <c r="HK835" s="28"/>
      <c r="HL835" s="28"/>
      <c r="HQ835" s="28"/>
      <c r="HR835" s="28"/>
      <c r="HS835" s="28"/>
      <c r="HT835" s="28"/>
      <c r="HU835" s="28"/>
      <c r="HV835" s="28"/>
      <c r="HW835" s="28"/>
      <c r="HX835" s="28"/>
      <c r="HY835" s="28"/>
      <c r="HZ835" s="28"/>
      <c r="IA835" s="28"/>
      <c r="IB835" s="28"/>
      <c r="IC835" s="28"/>
      <c r="ID835" s="28"/>
      <c r="IE835" s="28"/>
      <c r="IF835" s="28"/>
      <c r="IG835" s="28"/>
      <c r="IH835" s="28"/>
      <c r="II835" s="28"/>
      <c r="IJ835" s="28"/>
      <c r="IK835" s="28"/>
      <c r="IL835" s="28"/>
      <c r="IM835" s="28"/>
      <c r="IN835" s="28"/>
      <c r="IO835" s="28"/>
      <c r="IP835" s="28"/>
      <c r="IQ835" s="28"/>
      <c r="IR835" s="28"/>
      <c r="IS835" s="28"/>
      <c r="IT835" s="28"/>
      <c r="IU835" s="28"/>
      <c r="IV835" s="28"/>
    </row>
    <row r="836" spans="1:256" s="50" customFormat="1" ht="18">
      <c r="A836" s="330" t="s">
        <v>2057</v>
      </c>
      <c r="B836" s="420"/>
      <c r="C836" s="420"/>
      <c r="D836" s="418" t="s">
        <v>132</v>
      </c>
      <c r="E836" s="50">
        <f t="shared" si="4"/>
        <v>6</v>
      </c>
      <c r="F836" s="284">
        <f t="shared" si="5"/>
        <v>66</v>
      </c>
      <c r="G836" s="50">
        <v>14</v>
      </c>
      <c r="H836" s="50">
        <v>1</v>
      </c>
      <c r="I836" s="50">
        <v>51</v>
      </c>
      <c r="N836" s="28"/>
      <c r="R836" s="194"/>
      <c r="T836" s="28"/>
      <c r="U836" s="28"/>
      <c r="V836" s="28"/>
      <c r="AA836" s="194"/>
      <c r="AC836" s="28"/>
      <c r="AD836" s="28"/>
      <c r="AE836" s="28"/>
      <c r="AJ836" s="194"/>
      <c r="AL836" s="28"/>
      <c r="AM836" s="28"/>
      <c r="AN836" s="28"/>
      <c r="AS836" s="194"/>
      <c r="AU836" s="28"/>
      <c r="AV836" s="28"/>
      <c r="AW836" s="28"/>
      <c r="BB836" s="194"/>
      <c r="BD836" s="28"/>
      <c r="BE836" s="28"/>
      <c r="BF836" s="28"/>
      <c r="BK836" s="194"/>
      <c r="BM836" s="28"/>
      <c r="BN836" s="28"/>
      <c r="BO836" s="28"/>
      <c r="BT836" s="194"/>
      <c r="BV836" s="28"/>
      <c r="BW836" s="28"/>
      <c r="BX836" s="28"/>
      <c r="CC836" s="194"/>
      <c r="CE836" s="28"/>
      <c r="CF836" s="28"/>
      <c r="CG836" s="28"/>
      <c r="CL836" s="194"/>
      <c r="CN836" s="28"/>
      <c r="CO836" s="28"/>
      <c r="CP836" s="28"/>
      <c r="CU836" s="194"/>
      <c r="CW836" s="28"/>
      <c r="CX836" s="28"/>
      <c r="CY836" s="28"/>
      <c r="DD836" s="194"/>
      <c r="DF836" s="28"/>
      <c r="DG836" s="28"/>
      <c r="DH836" s="28"/>
      <c r="DM836" s="194"/>
      <c r="DO836" s="28"/>
      <c r="DP836" s="28"/>
      <c r="DQ836" s="28"/>
      <c r="DV836" s="194"/>
      <c r="DX836" s="28"/>
      <c r="DY836" s="28"/>
      <c r="DZ836" s="28"/>
      <c r="EE836" s="194"/>
      <c r="EG836" s="28"/>
      <c r="EH836" s="28"/>
      <c r="EI836" s="28"/>
      <c r="EN836" s="194"/>
      <c r="EP836" s="28"/>
      <c r="EQ836" s="28"/>
      <c r="ER836" s="28"/>
      <c r="EW836" s="194"/>
      <c r="EY836" s="28"/>
      <c r="EZ836" s="28"/>
      <c r="FA836" s="28"/>
      <c r="FF836" s="194"/>
      <c r="FH836" s="28"/>
      <c r="FI836" s="28"/>
      <c r="FJ836" s="28"/>
      <c r="FO836" s="194"/>
      <c r="FQ836" s="28"/>
      <c r="FR836" s="28"/>
      <c r="FS836" s="28"/>
      <c r="FX836" s="194"/>
      <c r="FZ836" s="28"/>
      <c r="GA836" s="28"/>
      <c r="GB836" s="28"/>
      <c r="GG836" s="194"/>
      <c r="GI836" s="28"/>
      <c r="GJ836" s="28"/>
      <c r="GK836" s="28"/>
      <c r="GP836" s="194"/>
      <c r="GR836" s="28"/>
      <c r="GS836" s="28"/>
      <c r="GT836" s="28"/>
      <c r="GY836" s="194"/>
      <c r="HA836" s="28"/>
      <c r="HB836" s="28"/>
      <c r="HC836" s="28"/>
      <c r="HH836" s="194"/>
      <c r="HJ836" s="28"/>
      <c r="HK836" s="28"/>
      <c r="HL836" s="28"/>
      <c r="HQ836" s="28"/>
      <c r="HR836" s="28"/>
      <c r="HS836" s="28"/>
      <c r="HT836" s="28"/>
      <c r="HU836" s="28"/>
      <c r="HV836" s="28"/>
      <c r="HW836" s="28"/>
      <c r="HX836" s="28"/>
      <c r="HY836" s="28"/>
      <c r="HZ836" s="28"/>
      <c r="IA836" s="28"/>
      <c r="IB836" s="28"/>
      <c r="IC836" s="28"/>
      <c r="ID836" s="28"/>
      <c r="IE836" s="28"/>
      <c r="IF836" s="28"/>
      <c r="IG836" s="28"/>
      <c r="IH836" s="28"/>
      <c r="II836" s="28"/>
      <c r="IJ836" s="28"/>
      <c r="IK836" s="28"/>
      <c r="IL836" s="28"/>
      <c r="IM836" s="28"/>
      <c r="IN836" s="28"/>
      <c r="IO836" s="28"/>
      <c r="IP836" s="28"/>
      <c r="IQ836" s="28"/>
      <c r="IR836" s="28"/>
      <c r="IS836" s="28"/>
      <c r="IT836" s="28"/>
      <c r="IU836" s="28"/>
      <c r="IV836" s="28"/>
    </row>
    <row r="837" spans="1:256" s="50" customFormat="1" ht="18">
      <c r="A837" s="330" t="s">
        <v>1181</v>
      </c>
      <c r="B837" s="28"/>
      <c r="C837" s="275"/>
      <c r="D837" s="418" t="s">
        <v>129</v>
      </c>
      <c r="E837" s="50">
        <f t="shared" si="4"/>
        <v>1</v>
      </c>
      <c r="F837" s="284">
        <f t="shared" si="5"/>
        <v>2</v>
      </c>
      <c r="H837" s="456"/>
      <c r="I837" s="50">
        <v>2</v>
      </c>
      <c r="L837" s="28"/>
      <c r="N837" s="28"/>
      <c r="R837" s="194"/>
      <c r="T837" s="28"/>
      <c r="U837" s="28"/>
      <c r="V837" s="28"/>
      <c r="AA837" s="194"/>
      <c r="AC837" s="28"/>
      <c r="AD837" s="28"/>
      <c r="AE837" s="28"/>
      <c r="AJ837" s="194"/>
      <c r="AL837" s="28"/>
      <c r="AM837" s="28"/>
      <c r="AN837" s="28"/>
      <c r="AS837" s="194"/>
      <c r="AU837" s="28"/>
      <c r="AV837" s="28"/>
      <c r="AW837" s="28"/>
      <c r="BB837" s="194"/>
      <c r="BD837" s="28"/>
      <c r="BE837" s="28"/>
      <c r="BF837" s="28"/>
      <c r="BK837" s="194"/>
      <c r="BM837" s="28"/>
      <c r="BN837" s="28"/>
      <c r="BO837" s="28"/>
      <c r="BT837" s="194"/>
      <c r="BV837" s="28"/>
      <c r="BW837" s="28"/>
      <c r="BX837" s="28"/>
      <c r="CC837" s="194"/>
      <c r="CE837" s="28"/>
      <c r="CF837" s="28"/>
      <c r="CG837" s="28"/>
      <c r="CL837" s="194"/>
      <c r="CN837" s="28"/>
      <c r="CO837" s="28"/>
      <c r="CP837" s="28"/>
      <c r="CU837" s="194"/>
      <c r="CW837" s="28"/>
      <c r="CX837" s="28"/>
      <c r="CY837" s="28"/>
      <c r="DD837" s="194"/>
      <c r="DF837" s="28"/>
      <c r="DG837" s="28"/>
      <c r="DH837" s="28"/>
      <c r="DM837" s="194"/>
      <c r="DO837" s="28"/>
      <c r="DP837" s="28"/>
      <c r="DQ837" s="28"/>
      <c r="DV837" s="194"/>
      <c r="DX837" s="28"/>
      <c r="DY837" s="28"/>
      <c r="DZ837" s="28"/>
      <c r="EE837" s="194"/>
      <c r="EG837" s="28"/>
      <c r="EH837" s="28"/>
      <c r="EI837" s="28"/>
      <c r="EN837" s="194"/>
      <c r="EP837" s="28"/>
      <c r="EQ837" s="28"/>
      <c r="ER837" s="28"/>
      <c r="EW837" s="194"/>
      <c r="EY837" s="28"/>
      <c r="EZ837" s="28"/>
      <c r="FA837" s="28"/>
      <c r="FF837" s="194"/>
      <c r="FH837" s="28"/>
      <c r="FI837" s="28"/>
      <c r="FJ837" s="28"/>
      <c r="FO837" s="194"/>
      <c r="FQ837" s="28"/>
      <c r="FR837" s="28"/>
      <c r="FS837" s="28"/>
      <c r="FX837" s="194"/>
      <c r="FZ837" s="28"/>
      <c r="GA837" s="28"/>
      <c r="GB837" s="28"/>
      <c r="GG837" s="194"/>
      <c r="GI837" s="28"/>
      <c r="GJ837" s="28"/>
      <c r="GK837" s="28"/>
      <c r="GP837" s="194"/>
      <c r="GR837" s="28"/>
      <c r="GS837" s="28"/>
      <c r="GT837" s="28"/>
      <c r="GY837" s="194"/>
      <c r="HA837" s="28"/>
      <c r="HB837" s="28"/>
      <c r="HC837" s="28"/>
      <c r="HH837" s="194"/>
      <c r="HJ837" s="28"/>
      <c r="HK837" s="28"/>
      <c r="HL837" s="28"/>
      <c r="HQ837" s="28"/>
      <c r="HR837" s="28"/>
      <c r="HS837" s="28"/>
      <c r="HT837" s="28"/>
      <c r="HU837" s="28"/>
      <c r="HV837" s="28"/>
      <c r="HW837" s="28"/>
      <c r="HX837" s="28"/>
      <c r="HY837" s="28"/>
      <c r="HZ837" s="28"/>
      <c r="IA837" s="28"/>
      <c r="IB837" s="28"/>
      <c r="IC837" s="28"/>
      <c r="ID837" s="28"/>
      <c r="IE837" s="28"/>
      <c r="IF837" s="28"/>
      <c r="IG837" s="28"/>
      <c r="IH837" s="28"/>
      <c r="II837" s="28"/>
      <c r="IJ837" s="28"/>
      <c r="IK837" s="28"/>
      <c r="IL837" s="28"/>
      <c r="IM837" s="28"/>
      <c r="IN837" s="28"/>
      <c r="IO837" s="28"/>
      <c r="IP837" s="28"/>
      <c r="IQ837" s="28"/>
      <c r="IR837" s="28"/>
      <c r="IS837" s="28"/>
      <c r="IT837" s="28"/>
      <c r="IU837" s="28"/>
      <c r="IV837" s="28"/>
    </row>
    <row r="838" spans="1:256" s="50" customFormat="1" ht="18">
      <c r="A838" s="330" t="s">
        <v>617</v>
      </c>
      <c r="B838" s="420"/>
      <c r="C838" s="420"/>
      <c r="D838" s="418" t="s">
        <v>130</v>
      </c>
      <c r="E838" s="50">
        <f t="shared" si="4"/>
        <v>12</v>
      </c>
      <c r="F838" s="284">
        <f t="shared" si="5"/>
        <v>23</v>
      </c>
      <c r="H838" s="50">
        <v>23</v>
      </c>
      <c r="L838" s="28"/>
      <c r="N838" s="28"/>
      <c r="R838" s="194"/>
      <c r="T838" s="28"/>
      <c r="U838" s="28"/>
      <c r="V838" s="28"/>
      <c r="AA838" s="194"/>
      <c r="AC838" s="28"/>
      <c r="AD838" s="28"/>
      <c r="AE838" s="28"/>
      <c r="AJ838" s="194"/>
      <c r="AL838" s="28"/>
      <c r="AM838" s="28"/>
      <c r="AN838" s="28"/>
      <c r="AS838" s="194"/>
      <c r="AU838" s="28"/>
      <c r="AV838" s="28"/>
      <c r="AW838" s="28"/>
      <c r="BB838" s="194"/>
      <c r="BD838" s="28"/>
      <c r="BE838" s="28"/>
      <c r="BF838" s="28"/>
      <c r="BK838" s="194"/>
      <c r="BM838" s="28"/>
      <c r="BN838" s="28"/>
      <c r="BO838" s="28"/>
      <c r="BT838" s="194"/>
      <c r="BV838" s="28"/>
      <c r="BW838" s="28"/>
      <c r="BX838" s="28"/>
      <c r="CC838" s="194"/>
      <c r="CE838" s="28"/>
      <c r="CF838" s="28"/>
      <c r="CG838" s="28"/>
      <c r="CL838" s="194"/>
      <c r="CN838" s="28"/>
      <c r="CO838" s="28"/>
      <c r="CP838" s="28"/>
      <c r="CU838" s="194"/>
      <c r="CW838" s="28"/>
      <c r="CX838" s="28"/>
      <c r="CY838" s="28"/>
      <c r="DD838" s="194"/>
      <c r="DF838" s="28"/>
      <c r="DG838" s="28"/>
      <c r="DH838" s="28"/>
      <c r="DM838" s="194"/>
      <c r="DO838" s="28"/>
      <c r="DP838" s="28"/>
      <c r="DQ838" s="28"/>
      <c r="DV838" s="194"/>
      <c r="DX838" s="28"/>
      <c r="DY838" s="28"/>
      <c r="DZ838" s="28"/>
      <c r="EE838" s="194"/>
      <c r="EG838" s="28"/>
      <c r="EH838" s="28"/>
      <c r="EI838" s="28"/>
      <c r="EN838" s="194"/>
      <c r="EP838" s="28"/>
      <c r="EQ838" s="28"/>
      <c r="ER838" s="28"/>
      <c r="EW838" s="194"/>
      <c r="EY838" s="28"/>
      <c r="EZ838" s="28"/>
      <c r="FA838" s="28"/>
      <c r="FF838" s="194"/>
      <c r="FH838" s="28"/>
      <c r="FI838" s="28"/>
      <c r="FJ838" s="28"/>
      <c r="FO838" s="194"/>
      <c r="FQ838" s="28"/>
      <c r="FR838" s="28"/>
      <c r="FS838" s="28"/>
      <c r="FX838" s="194"/>
      <c r="FZ838" s="28"/>
      <c r="GA838" s="28"/>
      <c r="GB838" s="28"/>
      <c r="GG838" s="194"/>
      <c r="GI838" s="28"/>
      <c r="GJ838" s="28"/>
      <c r="GK838" s="28"/>
      <c r="GP838" s="194"/>
      <c r="GR838" s="28"/>
      <c r="GS838" s="28"/>
      <c r="GT838" s="28"/>
      <c r="GY838" s="194"/>
      <c r="HA838" s="28"/>
      <c r="HB838" s="28"/>
      <c r="HC838" s="28"/>
      <c r="HH838" s="194"/>
      <c r="HJ838" s="28"/>
      <c r="HK838" s="28"/>
      <c r="HL838" s="28"/>
      <c r="HQ838" s="28"/>
      <c r="HR838" s="28"/>
      <c r="HS838" s="28"/>
      <c r="HT838" s="28"/>
      <c r="HU838" s="28"/>
      <c r="HV838" s="28"/>
      <c r="HW838" s="28"/>
      <c r="HX838" s="28"/>
      <c r="HY838" s="28"/>
      <c r="HZ838" s="28"/>
      <c r="IA838" s="28"/>
      <c r="IB838" s="28"/>
      <c r="IC838" s="28"/>
      <c r="ID838" s="28"/>
      <c r="IE838" s="28"/>
      <c r="IF838" s="28"/>
      <c r="IG838" s="28"/>
      <c r="IH838" s="28"/>
      <c r="II838" s="28"/>
      <c r="IJ838" s="28"/>
      <c r="IK838" s="28"/>
      <c r="IL838" s="28"/>
      <c r="IM838" s="28"/>
      <c r="IN838" s="28"/>
      <c r="IO838" s="28"/>
      <c r="IP838" s="28"/>
      <c r="IQ838" s="28"/>
      <c r="IR838" s="28"/>
      <c r="IS838" s="28"/>
      <c r="IT838" s="28"/>
      <c r="IU838" s="28"/>
      <c r="IV838" s="28"/>
    </row>
    <row r="839" spans="1:256" s="50" customFormat="1" ht="18">
      <c r="A839" s="206" t="s">
        <v>2584</v>
      </c>
      <c r="B839" s="28"/>
      <c r="C839" s="275"/>
      <c r="D839" s="418" t="s">
        <v>129</v>
      </c>
      <c r="E839" s="50">
        <f t="shared" si="4"/>
        <v>1</v>
      </c>
      <c r="F839" s="284">
        <f t="shared" si="5"/>
        <v>0</v>
      </c>
      <c r="N839" s="28"/>
      <c r="R839" s="194"/>
      <c r="T839" s="28"/>
      <c r="U839" s="28"/>
      <c r="V839" s="28"/>
      <c r="AA839" s="194"/>
      <c r="AC839" s="28"/>
      <c r="AD839" s="28"/>
      <c r="AE839" s="28"/>
      <c r="AJ839" s="194"/>
      <c r="AL839" s="28"/>
      <c r="AM839" s="28"/>
      <c r="AN839" s="28"/>
      <c r="AS839" s="194"/>
      <c r="AU839" s="28"/>
      <c r="AV839" s="28"/>
      <c r="AW839" s="28"/>
      <c r="BB839" s="194"/>
      <c r="BD839" s="28"/>
      <c r="BE839" s="28"/>
      <c r="BF839" s="28"/>
      <c r="BK839" s="194"/>
      <c r="BM839" s="28"/>
      <c r="BN839" s="28"/>
      <c r="BO839" s="28"/>
      <c r="BT839" s="194"/>
      <c r="BV839" s="28"/>
      <c r="BW839" s="28"/>
      <c r="BX839" s="28"/>
      <c r="CC839" s="194"/>
      <c r="CE839" s="28"/>
      <c r="CF839" s="28"/>
      <c r="CG839" s="28"/>
      <c r="CL839" s="194"/>
      <c r="CN839" s="28"/>
      <c r="CO839" s="28"/>
      <c r="CP839" s="28"/>
      <c r="CU839" s="194"/>
      <c r="CW839" s="28"/>
      <c r="CX839" s="28"/>
      <c r="CY839" s="28"/>
      <c r="DD839" s="194"/>
      <c r="DF839" s="28"/>
      <c r="DG839" s="28"/>
      <c r="DH839" s="28"/>
      <c r="DM839" s="194"/>
      <c r="DO839" s="28"/>
      <c r="DP839" s="28"/>
      <c r="DQ839" s="28"/>
      <c r="DV839" s="194"/>
      <c r="DX839" s="28"/>
      <c r="DY839" s="28"/>
      <c r="DZ839" s="28"/>
      <c r="EE839" s="194"/>
      <c r="EG839" s="28"/>
      <c r="EH839" s="28"/>
      <c r="EI839" s="28"/>
      <c r="EN839" s="194"/>
      <c r="EP839" s="28"/>
      <c r="EQ839" s="28"/>
      <c r="ER839" s="28"/>
      <c r="EW839" s="194"/>
      <c r="EY839" s="28"/>
      <c r="EZ839" s="28"/>
      <c r="FA839" s="28"/>
      <c r="FF839" s="194"/>
      <c r="FH839" s="28"/>
      <c r="FI839" s="28"/>
      <c r="FJ839" s="28"/>
      <c r="FO839" s="194"/>
      <c r="FQ839" s="28"/>
      <c r="FR839" s="28"/>
      <c r="FS839" s="28"/>
      <c r="FX839" s="194"/>
      <c r="FZ839" s="28"/>
      <c r="GA839" s="28"/>
      <c r="GB839" s="28"/>
      <c r="GG839" s="194"/>
      <c r="GI839" s="28"/>
      <c r="GJ839" s="28"/>
      <c r="GK839" s="28"/>
      <c r="GP839" s="194"/>
      <c r="GR839" s="28"/>
      <c r="GS839" s="28"/>
      <c r="GT839" s="28"/>
      <c r="GY839" s="194"/>
      <c r="HA839" s="28"/>
      <c r="HB839" s="28"/>
      <c r="HC839" s="28"/>
      <c r="HH839" s="194"/>
      <c r="HJ839" s="28"/>
      <c r="HK839" s="28"/>
      <c r="HL839" s="28"/>
      <c r="HQ839" s="28"/>
      <c r="HR839" s="28"/>
      <c r="HS839" s="28"/>
      <c r="HT839" s="28"/>
      <c r="HU839" s="28"/>
      <c r="HV839" s="28"/>
      <c r="HW839" s="28"/>
      <c r="HX839" s="28"/>
      <c r="HY839" s="28"/>
      <c r="HZ839" s="28"/>
      <c r="IA839" s="28"/>
      <c r="IB839" s="28"/>
      <c r="IC839" s="28"/>
      <c r="ID839" s="28"/>
      <c r="IE839" s="28"/>
      <c r="IF839" s="28"/>
      <c r="IG839" s="28"/>
      <c r="IH839" s="28"/>
      <c r="II839" s="28"/>
      <c r="IJ839" s="28"/>
      <c r="IK839" s="28"/>
      <c r="IL839" s="28"/>
      <c r="IM839" s="28"/>
      <c r="IN839" s="28"/>
      <c r="IO839" s="28"/>
      <c r="IP839" s="28"/>
      <c r="IQ839" s="28"/>
      <c r="IR839" s="28"/>
      <c r="IS839" s="28"/>
      <c r="IT839" s="28"/>
      <c r="IU839" s="28"/>
      <c r="IV839" s="28"/>
    </row>
    <row r="840" spans="1:256" s="50" customFormat="1" ht="18">
      <c r="A840" s="206" t="s">
        <v>3085</v>
      </c>
      <c r="B840" s="28"/>
      <c r="C840" s="275"/>
      <c r="D840" s="418" t="s">
        <v>129</v>
      </c>
      <c r="E840" s="50">
        <f t="shared" si="4"/>
        <v>0</v>
      </c>
      <c r="F840" s="284">
        <f t="shared" si="5"/>
        <v>7</v>
      </c>
      <c r="H840" s="456"/>
      <c r="J840" s="50">
        <v>7</v>
      </c>
      <c r="L840" s="28"/>
      <c r="N840" s="28"/>
      <c r="R840" s="194"/>
      <c r="T840" s="28"/>
      <c r="U840" s="28"/>
      <c r="V840" s="28"/>
      <c r="AA840" s="194"/>
      <c r="AC840" s="28"/>
      <c r="AD840" s="28"/>
      <c r="AE840" s="28"/>
      <c r="AJ840" s="194"/>
      <c r="AL840" s="28"/>
      <c r="AM840" s="28"/>
      <c r="AN840" s="28"/>
      <c r="AS840" s="194"/>
      <c r="AU840" s="28"/>
      <c r="AV840" s="28"/>
      <c r="AW840" s="28"/>
      <c r="BB840" s="194"/>
      <c r="BD840" s="28"/>
      <c r="BE840" s="28"/>
      <c r="BF840" s="28"/>
      <c r="BK840" s="194"/>
      <c r="BM840" s="28"/>
      <c r="BN840" s="28"/>
      <c r="BO840" s="28"/>
      <c r="BT840" s="194"/>
      <c r="BV840" s="28"/>
      <c r="BW840" s="28"/>
      <c r="BX840" s="28"/>
      <c r="CC840" s="194"/>
      <c r="CE840" s="28"/>
      <c r="CF840" s="28"/>
      <c r="CG840" s="28"/>
      <c r="CL840" s="194"/>
      <c r="CN840" s="28"/>
      <c r="CO840" s="28"/>
      <c r="CP840" s="28"/>
      <c r="CU840" s="194"/>
      <c r="CW840" s="28"/>
      <c r="CX840" s="28"/>
      <c r="CY840" s="28"/>
      <c r="DD840" s="194"/>
      <c r="DF840" s="28"/>
      <c r="DG840" s="28"/>
      <c r="DH840" s="28"/>
      <c r="DM840" s="194"/>
      <c r="DO840" s="28"/>
      <c r="DP840" s="28"/>
      <c r="DQ840" s="28"/>
      <c r="DV840" s="194"/>
      <c r="DX840" s="28"/>
      <c r="DY840" s="28"/>
      <c r="DZ840" s="28"/>
      <c r="EE840" s="194"/>
      <c r="EG840" s="28"/>
      <c r="EH840" s="28"/>
      <c r="EI840" s="28"/>
      <c r="EN840" s="194"/>
      <c r="EP840" s="28"/>
      <c r="EQ840" s="28"/>
      <c r="ER840" s="28"/>
      <c r="EW840" s="194"/>
      <c r="EY840" s="28"/>
      <c r="EZ840" s="28"/>
      <c r="FA840" s="28"/>
      <c r="FF840" s="194"/>
      <c r="FH840" s="28"/>
      <c r="FI840" s="28"/>
      <c r="FJ840" s="28"/>
      <c r="FO840" s="194"/>
      <c r="FQ840" s="28"/>
      <c r="FR840" s="28"/>
      <c r="FS840" s="28"/>
      <c r="FX840" s="194"/>
      <c r="FZ840" s="28"/>
      <c r="GA840" s="28"/>
      <c r="GB840" s="28"/>
      <c r="GG840" s="194"/>
      <c r="GI840" s="28"/>
      <c r="GJ840" s="28"/>
      <c r="GK840" s="28"/>
      <c r="GP840" s="194"/>
      <c r="GR840" s="28"/>
      <c r="GS840" s="28"/>
      <c r="GT840" s="28"/>
      <c r="GY840" s="194"/>
      <c r="HA840" s="28"/>
      <c r="HB840" s="28"/>
      <c r="HC840" s="28"/>
      <c r="HH840" s="194"/>
      <c r="HJ840" s="28"/>
      <c r="HK840" s="28"/>
      <c r="HL840" s="28"/>
      <c r="HQ840" s="28"/>
      <c r="HR840" s="28"/>
      <c r="HS840" s="28"/>
      <c r="HT840" s="28"/>
      <c r="HU840" s="28"/>
      <c r="HV840" s="28"/>
      <c r="HW840" s="28"/>
      <c r="HX840" s="28"/>
      <c r="HY840" s="28"/>
      <c r="HZ840" s="28"/>
      <c r="IA840" s="28"/>
      <c r="IB840" s="28"/>
      <c r="IC840" s="28"/>
      <c r="ID840" s="28"/>
      <c r="IE840" s="28"/>
      <c r="IF840" s="28"/>
      <c r="IG840" s="28"/>
      <c r="IH840" s="28"/>
      <c r="II840" s="28"/>
      <c r="IJ840" s="28"/>
      <c r="IK840" s="28"/>
      <c r="IL840" s="28"/>
      <c r="IM840" s="28"/>
      <c r="IN840" s="28"/>
      <c r="IO840" s="28"/>
      <c r="IP840" s="28"/>
      <c r="IQ840" s="28"/>
      <c r="IR840" s="28"/>
      <c r="IS840" s="28"/>
      <c r="IT840" s="28"/>
      <c r="IU840" s="28"/>
      <c r="IV840" s="28"/>
    </row>
    <row r="841" spans="1:256" s="50" customFormat="1" ht="18">
      <c r="A841" s="206" t="s">
        <v>2666</v>
      </c>
      <c r="B841" s="28"/>
      <c r="C841" s="275"/>
      <c r="D841" s="418" t="s">
        <v>129</v>
      </c>
      <c r="E841" s="50">
        <f t="shared" si="4"/>
        <v>0</v>
      </c>
      <c r="F841" s="284">
        <f t="shared" si="5"/>
        <v>0</v>
      </c>
      <c r="N841" s="28"/>
      <c r="R841" s="194"/>
      <c r="T841" s="28"/>
      <c r="U841" s="28"/>
      <c r="V841" s="28"/>
      <c r="AA841" s="194"/>
      <c r="AC841" s="28"/>
      <c r="AD841" s="28"/>
      <c r="AE841" s="28"/>
      <c r="AJ841" s="194"/>
      <c r="AL841" s="28"/>
      <c r="AM841" s="28"/>
      <c r="AN841" s="28"/>
      <c r="AS841" s="194"/>
      <c r="AU841" s="28"/>
      <c r="AV841" s="28"/>
      <c r="AW841" s="28"/>
      <c r="BB841" s="194"/>
      <c r="BD841" s="28"/>
      <c r="BE841" s="28"/>
      <c r="BF841" s="28"/>
      <c r="BK841" s="194"/>
      <c r="BM841" s="28"/>
      <c r="BN841" s="28"/>
      <c r="BO841" s="28"/>
      <c r="BT841" s="194"/>
      <c r="BV841" s="28"/>
      <c r="BW841" s="28"/>
      <c r="BX841" s="28"/>
      <c r="CC841" s="194"/>
      <c r="CE841" s="28"/>
      <c r="CF841" s="28"/>
      <c r="CG841" s="28"/>
      <c r="CL841" s="194"/>
      <c r="CN841" s="28"/>
      <c r="CO841" s="28"/>
      <c r="CP841" s="28"/>
      <c r="CU841" s="194"/>
      <c r="CW841" s="28"/>
      <c r="CX841" s="28"/>
      <c r="CY841" s="28"/>
      <c r="DD841" s="194"/>
      <c r="DF841" s="28"/>
      <c r="DG841" s="28"/>
      <c r="DH841" s="28"/>
      <c r="DM841" s="194"/>
      <c r="DO841" s="28"/>
      <c r="DP841" s="28"/>
      <c r="DQ841" s="28"/>
      <c r="DV841" s="194"/>
      <c r="DX841" s="28"/>
      <c r="DY841" s="28"/>
      <c r="DZ841" s="28"/>
      <c r="EE841" s="194"/>
      <c r="EG841" s="28"/>
      <c r="EH841" s="28"/>
      <c r="EI841" s="28"/>
      <c r="EN841" s="194"/>
      <c r="EP841" s="28"/>
      <c r="EQ841" s="28"/>
      <c r="ER841" s="28"/>
      <c r="EW841" s="194"/>
      <c r="EY841" s="28"/>
      <c r="EZ841" s="28"/>
      <c r="FA841" s="28"/>
      <c r="FF841" s="194"/>
      <c r="FH841" s="28"/>
      <c r="FI841" s="28"/>
      <c r="FJ841" s="28"/>
      <c r="FO841" s="194"/>
      <c r="FQ841" s="28"/>
      <c r="FR841" s="28"/>
      <c r="FS841" s="28"/>
      <c r="FX841" s="194"/>
      <c r="FZ841" s="28"/>
      <c r="GA841" s="28"/>
      <c r="GB841" s="28"/>
      <c r="GG841" s="194"/>
      <c r="GI841" s="28"/>
      <c r="GJ841" s="28"/>
      <c r="GK841" s="28"/>
      <c r="GP841" s="194"/>
      <c r="GR841" s="28"/>
      <c r="GS841" s="28"/>
      <c r="GT841" s="28"/>
      <c r="GY841" s="194"/>
      <c r="HA841" s="28"/>
      <c r="HB841" s="28"/>
      <c r="HC841" s="28"/>
      <c r="HH841" s="194"/>
      <c r="HJ841" s="28"/>
      <c r="HK841" s="28"/>
      <c r="HL841" s="28"/>
      <c r="HQ841" s="28"/>
      <c r="HR841" s="28"/>
      <c r="HS841" s="28"/>
      <c r="HT841" s="28"/>
      <c r="HU841" s="28"/>
      <c r="HV841" s="28"/>
      <c r="HW841" s="28"/>
      <c r="HX841" s="28"/>
      <c r="HY841" s="28"/>
      <c r="HZ841" s="28"/>
      <c r="IA841" s="28"/>
      <c r="IB841" s="28"/>
      <c r="IC841" s="28"/>
      <c r="ID841" s="28"/>
      <c r="IE841" s="28"/>
      <c r="IF841" s="28"/>
      <c r="IG841" s="28"/>
      <c r="IH841" s="28"/>
      <c r="II841" s="28"/>
      <c r="IJ841" s="28"/>
      <c r="IK841" s="28"/>
      <c r="IL841" s="28"/>
      <c r="IM841" s="28"/>
      <c r="IN841" s="28"/>
      <c r="IO841" s="28"/>
      <c r="IP841" s="28"/>
      <c r="IQ841" s="28"/>
      <c r="IR841" s="28"/>
      <c r="IS841" s="28"/>
      <c r="IT841" s="28"/>
      <c r="IU841" s="28"/>
      <c r="IV841" s="28"/>
    </row>
    <row r="842" spans="1:256" s="50" customFormat="1" ht="18">
      <c r="A842" s="330" t="s">
        <v>2089</v>
      </c>
      <c r="B842" s="28"/>
      <c r="C842" s="420"/>
      <c r="D842" s="418" t="s">
        <v>129</v>
      </c>
      <c r="E842" s="50">
        <f t="shared" si="4"/>
        <v>1</v>
      </c>
      <c r="F842" s="284">
        <f t="shared" si="5"/>
        <v>6</v>
      </c>
      <c r="G842" s="50">
        <v>6</v>
      </c>
      <c r="L842" s="28"/>
      <c r="N842" s="28"/>
      <c r="R842" s="194"/>
      <c r="T842" s="28"/>
      <c r="U842" s="28"/>
      <c r="V842" s="28"/>
      <c r="AA842" s="194"/>
      <c r="AC842" s="28"/>
      <c r="AD842" s="28"/>
      <c r="AE842" s="28"/>
      <c r="AJ842" s="194"/>
      <c r="AL842" s="28"/>
      <c r="AM842" s="28"/>
      <c r="AN842" s="28"/>
      <c r="AS842" s="194"/>
      <c r="AU842" s="28"/>
      <c r="AV842" s="28"/>
      <c r="AW842" s="28"/>
      <c r="BB842" s="194"/>
      <c r="BD842" s="28"/>
      <c r="BE842" s="28"/>
      <c r="BF842" s="28"/>
      <c r="BK842" s="194"/>
      <c r="BM842" s="28"/>
      <c r="BN842" s="28"/>
      <c r="BO842" s="28"/>
      <c r="BT842" s="194"/>
      <c r="BV842" s="28"/>
      <c r="BW842" s="28"/>
      <c r="BX842" s="28"/>
      <c r="CC842" s="194"/>
      <c r="CE842" s="28"/>
      <c r="CF842" s="28"/>
      <c r="CG842" s="28"/>
      <c r="CL842" s="194"/>
      <c r="CN842" s="28"/>
      <c r="CO842" s="28"/>
      <c r="CP842" s="28"/>
      <c r="CU842" s="194"/>
      <c r="CW842" s="28"/>
      <c r="CX842" s="28"/>
      <c r="CY842" s="28"/>
      <c r="DD842" s="194"/>
      <c r="DF842" s="28"/>
      <c r="DG842" s="28"/>
      <c r="DH842" s="28"/>
      <c r="DM842" s="194"/>
      <c r="DO842" s="28"/>
      <c r="DP842" s="28"/>
      <c r="DQ842" s="28"/>
      <c r="DV842" s="194"/>
      <c r="DX842" s="28"/>
      <c r="DY842" s="28"/>
      <c r="DZ842" s="28"/>
      <c r="EE842" s="194"/>
      <c r="EG842" s="28"/>
      <c r="EH842" s="28"/>
      <c r="EI842" s="28"/>
      <c r="EN842" s="194"/>
      <c r="EP842" s="28"/>
      <c r="EQ842" s="28"/>
      <c r="ER842" s="28"/>
      <c r="EW842" s="194"/>
      <c r="EY842" s="28"/>
      <c r="EZ842" s="28"/>
      <c r="FA842" s="28"/>
      <c r="FF842" s="194"/>
      <c r="FH842" s="28"/>
      <c r="FI842" s="28"/>
      <c r="FJ842" s="28"/>
      <c r="FO842" s="194"/>
      <c r="FQ842" s="28"/>
      <c r="FR842" s="28"/>
      <c r="FS842" s="28"/>
      <c r="FX842" s="194"/>
      <c r="FZ842" s="28"/>
      <c r="GA842" s="28"/>
      <c r="GB842" s="28"/>
      <c r="GG842" s="194"/>
      <c r="GI842" s="28"/>
      <c r="GJ842" s="28"/>
      <c r="GK842" s="28"/>
      <c r="GP842" s="194"/>
      <c r="GR842" s="28"/>
      <c r="GS842" s="28"/>
      <c r="GT842" s="28"/>
      <c r="GY842" s="194"/>
      <c r="HA842" s="28"/>
      <c r="HB842" s="28"/>
      <c r="HC842" s="28"/>
      <c r="HH842" s="194"/>
      <c r="HJ842" s="28"/>
      <c r="HK842" s="28"/>
      <c r="HL842" s="28"/>
      <c r="HQ842" s="28"/>
      <c r="HR842" s="28"/>
      <c r="HS842" s="28"/>
      <c r="HT842" s="28"/>
      <c r="HU842" s="28"/>
      <c r="HV842" s="28"/>
      <c r="HW842" s="28"/>
      <c r="HX842" s="28"/>
      <c r="HY842" s="28"/>
      <c r="HZ842" s="28"/>
      <c r="IA842" s="28"/>
      <c r="IB842" s="28"/>
      <c r="IC842" s="28"/>
      <c r="ID842" s="28"/>
      <c r="IE842" s="28"/>
      <c r="IF842" s="28"/>
      <c r="IG842" s="28"/>
      <c r="IH842" s="28"/>
      <c r="II842" s="28"/>
      <c r="IJ842" s="28"/>
      <c r="IK842" s="28"/>
      <c r="IL842" s="28"/>
      <c r="IM842" s="28"/>
      <c r="IN842" s="28"/>
      <c r="IO842" s="28"/>
      <c r="IP842" s="28"/>
      <c r="IQ842" s="28"/>
      <c r="IR842" s="28"/>
      <c r="IS842" s="28"/>
      <c r="IT842" s="28"/>
      <c r="IU842" s="28"/>
      <c r="IV842" s="28"/>
    </row>
    <row r="843" spans="1:256" s="50" customFormat="1" ht="18">
      <c r="A843" s="330" t="s">
        <v>710</v>
      </c>
      <c r="B843" s="420"/>
      <c r="C843" s="420"/>
      <c r="D843" s="418" t="s">
        <v>135</v>
      </c>
      <c r="E843" s="50">
        <f t="shared" si="4"/>
        <v>12</v>
      </c>
      <c r="F843" s="284">
        <f t="shared" si="5"/>
        <v>30</v>
      </c>
      <c r="H843" s="50">
        <v>10</v>
      </c>
      <c r="I843" s="50">
        <v>20</v>
      </c>
      <c r="L843" s="28"/>
      <c r="N843" s="28"/>
      <c r="R843" s="194"/>
      <c r="T843" s="28"/>
      <c r="U843" s="28"/>
      <c r="V843" s="28"/>
      <c r="AA843" s="194"/>
      <c r="AC843" s="28"/>
      <c r="AD843" s="28"/>
      <c r="AE843" s="28"/>
      <c r="AJ843" s="194"/>
      <c r="AL843" s="28"/>
      <c r="AM843" s="28"/>
      <c r="AN843" s="28"/>
      <c r="AS843" s="194"/>
      <c r="AU843" s="28"/>
      <c r="AV843" s="28"/>
      <c r="AW843" s="28"/>
      <c r="BB843" s="194"/>
      <c r="BD843" s="28"/>
      <c r="BE843" s="28"/>
      <c r="BF843" s="28"/>
      <c r="BK843" s="194"/>
      <c r="BM843" s="28"/>
      <c r="BN843" s="28"/>
      <c r="BO843" s="28"/>
      <c r="BT843" s="194"/>
      <c r="BV843" s="28"/>
      <c r="BW843" s="28"/>
      <c r="BX843" s="28"/>
      <c r="CC843" s="194"/>
      <c r="CE843" s="28"/>
      <c r="CF843" s="28"/>
      <c r="CG843" s="28"/>
      <c r="CL843" s="194"/>
      <c r="CN843" s="28"/>
      <c r="CO843" s="28"/>
      <c r="CP843" s="28"/>
      <c r="CU843" s="194"/>
      <c r="CW843" s="28"/>
      <c r="CX843" s="28"/>
      <c r="CY843" s="28"/>
      <c r="DD843" s="194"/>
      <c r="DF843" s="28"/>
      <c r="DG843" s="28"/>
      <c r="DH843" s="28"/>
      <c r="DM843" s="194"/>
      <c r="DO843" s="28"/>
      <c r="DP843" s="28"/>
      <c r="DQ843" s="28"/>
      <c r="DV843" s="194"/>
      <c r="DX843" s="28"/>
      <c r="DY843" s="28"/>
      <c r="DZ843" s="28"/>
      <c r="EE843" s="194"/>
      <c r="EG843" s="28"/>
      <c r="EH843" s="28"/>
      <c r="EI843" s="28"/>
      <c r="EN843" s="194"/>
      <c r="EP843" s="28"/>
      <c r="EQ843" s="28"/>
      <c r="ER843" s="28"/>
      <c r="EW843" s="194"/>
      <c r="EY843" s="28"/>
      <c r="EZ843" s="28"/>
      <c r="FA843" s="28"/>
      <c r="FF843" s="194"/>
      <c r="FH843" s="28"/>
      <c r="FI843" s="28"/>
      <c r="FJ843" s="28"/>
      <c r="FO843" s="194"/>
      <c r="FQ843" s="28"/>
      <c r="FR843" s="28"/>
      <c r="FS843" s="28"/>
      <c r="FX843" s="194"/>
      <c r="FZ843" s="28"/>
      <c r="GA843" s="28"/>
      <c r="GB843" s="28"/>
      <c r="GG843" s="194"/>
      <c r="GI843" s="28"/>
      <c r="GJ843" s="28"/>
      <c r="GK843" s="28"/>
      <c r="GP843" s="194"/>
      <c r="GR843" s="28"/>
      <c r="GS843" s="28"/>
      <c r="GT843" s="28"/>
      <c r="GY843" s="194"/>
      <c r="HA843" s="28"/>
      <c r="HB843" s="28"/>
      <c r="HC843" s="28"/>
      <c r="HH843" s="194"/>
      <c r="HJ843" s="28"/>
      <c r="HK843" s="28"/>
      <c r="HL843" s="28"/>
      <c r="HQ843" s="28"/>
      <c r="HR843" s="28"/>
      <c r="HS843" s="28"/>
      <c r="HT843" s="28"/>
      <c r="HU843" s="28"/>
      <c r="HV843" s="28"/>
      <c r="HW843" s="28"/>
      <c r="HX843" s="28"/>
      <c r="HY843" s="28"/>
      <c r="HZ843" s="28"/>
      <c r="IA843" s="28"/>
      <c r="IB843" s="28"/>
      <c r="IC843" s="28"/>
      <c r="ID843" s="28"/>
      <c r="IE843" s="28"/>
      <c r="IF843" s="28"/>
      <c r="IG843" s="28"/>
      <c r="IH843" s="28"/>
      <c r="II843" s="28"/>
      <c r="IJ843" s="28"/>
      <c r="IK843" s="28"/>
      <c r="IL843" s="28"/>
      <c r="IM843" s="28"/>
      <c r="IN843" s="28"/>
      <c r="IO843" s="28"/>
      <c r="IP843" s="28"/>
      <c r="IQ843" s="28"/>
      <c r="IR843" s="28"/>
      <c r="IS843" s="28"/>
      <c r="IT843" s="28"/>
      <c r="IU843" s="28"/>
      <c r="IV843" s="28"/>
    </row>
    <row r="844" spans="1:256" s="50" customFormat="1" ht="18">
      <c r="A844" s="330" t="s">
        <v>2104</v>
      </c>
      <c r="B844" s="420"/>
      <c r="C844" s="420"/>
      <c r="D844" s="418" t="s">
        <v>135</v>
      </c>
      <c r="E844" s="50">
        <f t="shared" si="4"/>
        <v>3</v>
      </c>
      <c r="F844" s="284">
        <f t="shared" si="5"/>
        <v>21</v>
      </c>
      <c r="H844" s="456">
        <v>12</v>
      </c>
      <c r="I844" s="50">
        <v>9</v>
      </c>
      <c r="L844" s="28"/>
      <c r="N844" s="28"/>
      <c r="R844" s="194"/>
      <c r="T844" s="28"/>
      <c r="U844" s="28"/>
      <c r="V844" s="28"/>
      <c r="AA844" s="194"/>
      <c r="AC844" s="28"/>
      <c r="AD844" s="28"/>
      <c r="AE844" s="28"/>
      <c r="AJ844" s="194"/>
      <c r="AL844" s="28"/>
      <c r="AM844" s="28"/>
      <c r="AN844" s="28"/>
      <c r="AS844" s="194"/>
      <c r="AU844" s="28"/>
      <c r="AV844" s="28"/>
      <c r="AW844" s="28"/>
      <c r="BB844" s="194"/>
      <c r="BD844" s="28"/>
      <c r="BE844" s="28"/>
      <c r="BF844" s="28"/>
      <c r="BK844" s="194"/>
      <c r="BM844" s="28"/>
      <c r="BN844" s="28"/>
      <c r="BO844" s="28"/>
      <c r="BT844" s="194"/>
      <c r="BV844" s="28"/>
      <c r="BW844" s="28"/>
      <c r="BX844" s="28"/>
      <c r="CC844" s="194"/>
      <c r="CE844" s="28"/>
      <c r="CF844" s="28"/>
      <c r="CG844" s="28"/>
      <c r="CL844" s="194"/>
      <c r="CN844" s="28"/>
      <c r="CO844" s="28"/>
      <c r="CP844" s="28"/>
      <c r="CU844" s="194"/>
      <c r="CW844" s="28"/>
      <c r="CX844" s="28"/>
      <c r="CY844" s="28"/>
      <c r="DD844" s="194"/>
      <c r="DF844" s="28"/>
      <c r="DG844" s="28"/>
      <c r="DH844" s="28"/>
      <c r="DM844" s="194"/>
      <c r="DO844" s="28"/>
      <c r="DP844" s="28"/>
      <c r="DQ844" s="28"/>
      <c r="DV844" s="194"/>
      <c r="DX844" s="28"/>
      <c r="DY844" s="28"/>
      <c r="DZ844" s="28"/>
      <c r="EE844" s="194"/>
      <c r="EG844" s="28"/>
      <c r="EH844" s="28"/>
      <c r="EI844" s="28"/>
      <c r="EN844" s="194"/>
      <c r="EP844" s="28"/>
      <c r="EQ844" s="28"/>
      <c r="ER844" s="28"/>
      <c r="EW844" s="194"/>
      <c r="EY844" s="28"/>
      <c r="EZ844" s="28"/>
      <c r="FA844" s="28"/>
      <c r="FF844" s="194"/>
      <c r="FH844" s="28"/>
      <c r="FI844" s="28"/>
      <c r="FJ844" s="28"/>
      <c r="FO844" s="194"/>
      <c r="FQ844" s="28"/>
      <c r="FR844" s="28"/>
      <c r="FS844" s="28"/>
      <c r="FX844" s="194"/>
      <c r="FZ844" s="28"/>
      <c r="GA844" s="28"/>
      <c r="GB844" s="28"/>
      <c r="GG844" s="194"/>
      <c r="GI844" s="28"/>
      <c r="GJ844" s="28"/>
      <c r="GK844" s="28"/>
      <c r="GP844" s="194"/>
      <c r="GR844" s="28"/>
      <c r="GS844" s="28"/>
      <c r="GT844" s="28"/>
      <c r="GY844" s="194"/>
      <c r="HA844" s="28"/>
      <c r="HB844" s="28"/>
      <c r="HC844" s="28"/>
      <c r="HH844" s="194"/>
      <c r="HJ844" s="28"/>
      <c r="HK844" s="28"/>
      <c r="HL844" s="28"/>
      <c r="HQ844" s="28"/>
      <c r="HR844" s="28"/>
      <c r="HS844" s="28"/>
      <c r="HT844" s="28"/>
      <c r="HU844" s="28"/>
      <c r="HV844" s="28"/>
      <c r="HW844" s="28"/>
      <c r="HX844" s="28"/>
      <c r="HY844" s="28"/>
      <c r="HZ844" s="28"/>
      <c r="IA844" s="28"/>
      <c r="IB844" s="28"/>
      <c r="IC844" s="28"/>
      <c r="ID844" s="28"/>
      <c r="IE844" s="28"/>
      <c r="IF844" s="28"/>
      <c r="IG844" s="28"/>
      <c r="IH844" s="28"/>
      <c r="II844" s="28"/>
      <c r="IJ844" s="28"/>
      <c r="IK844" s="28"/>
      <c r="IL844" s="28"/>
      <c r="IM844" s="28"/>
      <c r="IN844" s="28"/>
      <c r="IO844" s="28"/>
      <c r="IP844" s="28"/>
      <c r="IQ844" s="28"/>
      <c r="IR844" s="28"/>
      <c r="IS844" s="28"/>
      <c r="IT844" s="28"/>
      <c r="IU844" s="28"/>
      <c r="IV844" s="28"/>
    </row>
    <row r="845" spans="1:256" s="50" customFormat="1" ht="18.75">
      <c r="A845" s="330" t="s">
        <v>522</v>
      </c>
      <c r="B845" s="279"/>
      <c r="C845" s="417"/>
      <c r="D845" s="418" t="s">
        <v>137</v>
      </c>
      <c r="E845" s="50">
        <f t="shared" si="4"/>
        <v>14</v>
      </c>
      <c r="F845" s="284">
        <f t="shared" si="5"/>
        <v>92</v>
      </c>
      <c r="H845" s="50">
        <v>87</v>
      </c>
      <c r="I845" s="50">
        <v>5</v>
      </c>
      <c r="L845" s="28"/>
      <c r="N845" s="28"/>
      <c r="R845" s="194"/>
      <c r="T845" s="28"/>
      <c r="U845" s="28"/>
      <c r="V845" s="28"/>
      <c r="AA845" s="194"/>
      <c r="AC845" s="28"/>
      <c r="AD845" s="28"/>
      <c r="AE845" s="28"/>
      <c r="AJ845" s="194"/>
      <c r="AL845" s="28"/>
      <c r="AM845" s="28"/>
      <c r="AN845" s="28"/>
      <c r="AS845" s="194"/>
      <c r="AU845" s="28"/>
      <c r="AV845" s="28"/>
      <c r="AW845" s="28"/>
      <c r="BB845" s="194"/>
      <c r="BD845" s="28"/>
      <c r="BE845" s="28"/>
      <c r="BF845" s="28"/>
      <c r="BK845" s="194"/>
      <c r="BM845" s="28"/>
      <c r="BN845" s="28"/>
      <c r="BO845" s="28"/>
      <c r="BT845" s="194"/>
      <c r="BV845" s="28"/>
      <c r="BW845" s="28"/>
      <c r="BX845" s="28"/>
      <c r="CC845" s="194"/>
      <c r="CE845" s="28"/>
      <c r="CF845" s="28"/>
      <c r="CG845" s="28"/>
      <c r="CL845" s="194"/>
      <c r="CN845" s="28"/>
      <c r="CO845" s="28"/>
      <c r="CP845" s="28"/>
      <c r="CU845" s="194"/>
      <c r="CW845" s="28"/>
      <c r="CX845" s="28"/>
      <c r="CY845" s="28"/>
      <c r="DD845" s="194"/>
      <c r="DF845" s="28"/>
      <c r="DG845" s="28"/>
      <c r="DH845" s="28"/>
      <c r="DM845" s="194"/>
      <c r="DO845" s="28"/>
      <c r="DP845" s="28"/>
      <c r="DQ845" s="28"/>
      <c r="DV845" s="194"/>
      <c r="DX845" s="28"/>
      <c r="DY845" s="28"/>
      <c r="DZ845" s="28"/>
      <c r="EE845" s="194"/>
      <c r="EG845" s="28"/>
      <c r="EH845" s="28"/>
      <c r="EI845" s="28"/>
      <c r="EN845" s="194"/>
      <c r="EP845" s="28"/>
      <c r="EQ845" s="28"/>
      <c r="ER845" s="28"/>
      <c r="EW845" s="194"/>
      <c r="EY845" s="28"/>
      <c r="EZ845" s="28"/>
      <c r="FA845" s="28"/>
      <c r="FF845" s="194"/>
      <c r="FH845" s="28"/>
      <c r="FI845" s="28"/>
      <c r="FJ845" s="28"/>
      <c r="FO845" s="194"/>
      <c r="FQ845" s="28"/>
      <c r="FR845" s="28"/>
      <c r="FS845" s="28"/>
      <c r="FX845" s="194"/>
      <c r="FZ845" s="28"/>
      <c r="GA845" s="28"/>
      <c r="GB845" s="28"/>
      <c r="GG845" s="194"/>
      <c r="GI845" s="28"/>
      <c r="GJ845" s="28"/>
      <c r="GK845" s="28"/>
      <c r="GP845" s="194"/>
      <c r="GR845" s="28"/>
      <c r="GS845" s="28"/>
      <c r="GT845" s="28"/>
      <c r="GY845" s="194"/>
      <c r="HA845" s="28"/>
      <c r="HB845" s="28"/>
      <c r="HC845" s="28"/>
      <c r="HH845" s="194"/>
      <c r="HJ845" s="28"/>
      <c r="HK845" s="28"/>
      <c r="HL845" s="28"/>
      <c r="HQ845" s="28"/>
      <c r="HR845" s="28"/>
      <c r="HS845" s="28"/>
      <c r="HT845" s="28"/>
      <c r="HU845" s="28"/>
      <c r="HV845" s="28"/>
      <c r="HW845" s="28"/>
      <c r="HX845" s="28"/>
      <c r="HY845" s="28"/>
      <c r="HZ845" s="28"/>
      <c r="IA845" s="28"/>
      <c r="IB845" s="28"/>
      <c r="IC845" s="28"/>
      <c r="ID845" s="28"/>
      <c r="IE845" s="28"/>
      <c r="IF845" s="28"/>
      <c r="IG845" s="28"/>
      <c r="IH845" s="28"/>
      <c r="II845" s="28"/>
      <c r="IJ845" s="28"/>
      <c r="IK845" s="28"/>
      <c r="IL845" s="28"/>
      <c r="IM845" s="28"/>
      <c r="IN845" s="28"/>
      <c r="IO845" s="28"/>
      <c r="IP845" s="28"/>
      <c r="IQ845" s="28"/>
      <c r="IR845" s="28"/>
      <c r="IS845" s="28"/>
      <c r="IT845" s="28"/>
      <c r="IU845" s="28"/>
      <c r="IV845" s="28"/>
    </row>
    <row r="846" spans="1:256" s="50" customFormat="1" ht="18">
      <c r="A846" s="330" t="s">
        <v>1835</v>
      </c>
      <c r="B846" s="28"/>
      <c r="C846" s="275"/>
      <c r="D846" s="418" t="s">
        <v>129</v>
      </c>
      <c r="E846" s="50">
        <f t="shared" si="4"/>
        <v>2</v>
      </c>
      <c r="F846" s="284">
        <f t="shared" si="5"/>
        <v>0</v>
      </c>
      <c r="L846" s="28"/>
      <c r="N846" s="28"/>
      <c r="R846" s="194"/>
      <c r="T846" s="28"/>
      <c r="U846" s="28"/>
      <c r="V846" s="28"/>
      <c r="AA846" s="194"/>
      <c r="AC846" s="28"/>
      <c r="AD846" s="28"/>
      <c r="AE846" s="28"/>
      <c r="AJ846" s="194"/>
      <c r="AL846" s="28"/>
      <c r="AM846" s="28"/>
      <c r="AN846" s="28"/>
      <c r="AS846" s="194"/>
      <c r="AU846" s="28"/>
      <c r="AV846" s="28"/>
      <c r="AW846" s="28"/>
      <c r="BB846" s="194"/>
      <c r="BD846" s="28"/>
      <c r="BE846" s="28"/>
      <c r="BF846" s="28"/>
      <c r="BK846" s="194"/>
      <c r="BM846" s="28"/>
      <c r="BN846" s="28"/>
      <c r="BO846" s="28"/>
      <c r="BT846" s="194"/>
      <c r="BV846" s="28"/>
      <c r="BW846" s="28"/>
      <c r="BX846" s="28"/>
      <c r="CC846" s="194"/>
      <c r="CE846" s="28"/>
      <c r="CF846" s="28"/>
      <c r="CG846" s="28"/>
      <c r="CL846" s="194"/>
      <c r="CN846" s="28"/>
      <c r="CO846" s="28"/>
      <c r="CP846" s="28"/>
      <c r="CU846" s="194"/>
      <c r="CW846" s="28"/>
      <c r="CX846" s="28"/>
      <c r="CY846" s="28"/>
      <c r="DD846" s="194"/>
      <c r="DF846" s="28"/>
      <c r="DG846" s="28"/>
      <c r="DH846" s="28"/>
      <c r="DM846" s="194"/>
      <c r="DO846" s="28"/>
      <c r="DP846" s="28"/>
      <c r="DQ846" s="28"/>
      <c r="DV846" s="194"/>
      <c r="DX846" s="28"/>
      <c r="DY846" s="28"/>
      <c r="DZ846" s="28"/>
      <c r="EE846" s="194"/>
      <c r="EG846" s="28"/>
      <c r="EH846" s="28"/>
      <c r="EI846" s="28"/>
      <c r="EN846" s="194"/>
      <c r="EP846" s="28"/>
      <c r="EQ846" s="28"/>
      <c r="ER846" s="28"/>
      <c r="EW846" s="194"/>
      <c r="EY846" s="28"/>
      <c r="EZ846" s="28"/>
      <c r="FA846" s="28"/>
      <c r="FF846" s="194"/>
      <c r="FH846" s="28"/>
      <c r="FI846" s="28"/>
      <c r="FJ846" s="28"/>
      <c r="FO846" s="194"/>
      <c r="FQ846" s="28"/>
      <c r="FR846" s="28"/>
      <c r="FS846" s="28"/>
      <c r="FX846" s="194"/>
      <c r="FZ846" s="28"/>
      <c r="GA846" s="28"/>
      <c r="GB846" s="28"/>
      <c r="GG846" s="194"/>
      <c r="GI846" s="28"/>
      <c r="GJ846" s="28"/>
      <c r="GK846" s="28"/>
      <c r="GP846" s="194"/>
      <c r="GR846" s="28"/>
      <c r="GS846" s="28"/>
      <c r="GT846" s="28"/>
      <c r="GY846" s="194"/>
      <c r="HA846" s="28"/>
      <c r="HB846" s="28"/>
      <c r="HC846" s="28"/>
      <c r="HH846" s="194"/>
      <c r="HJ846" s="28"/>
      <c r="HK846" s="28"/>
      <c r="HL846" s="28"/>
      <c r="HQ846" s="28"/>
      <c r="HR846" s="28"/>
      <c r="HS846" s="28"/>
      <c r="HT846" s="28"/>
      <c r="HU846" s="28"/>
      <c r="HV846" s="28"/>
      <c r="HW846" s="28"/>
      <c r="HX846" s="28"/>
      <c r="HY846" s="28"/>
      <c r="HZ846" s="28"/>
      <c r="IA846" s="28"/>
      <c r="IB846" s="28"/>
      <c r="IC846" s="28"/>
      <c r="ID846" s="28"/>
      <c r="IE846" s="28"/>
      <c r="IF846" s="28"/>
      <c r="IG846" s="28"/>
      <c r="IH846" s="28"/>
      <c r="II846" s="28"/>
      <c r="IJ846" s="28"/>
      <c r="IK846" s="28"/>
      <c r="IL846" s="28"/>
      <c r="IM846" s="28"/>
      <c r="IN846" s="28"/>
      <c r="IO846" s="28"/>
      <c r="IP846" s="28"/>
      <c r="IQ846" s="28"/>
      <c r="IR846" s="28"/>
      <c r="IS846" s="28"/>
      <c r="IT846" s="28"/>
      <c r="IU846" s="28"/>
      <c r="IV846" s="28"/>
    </row>
    <row r="847" spans="1:256" s="50" customFormat="1" ht="18">
      <c r="A847" s="206" t="s">
        <v>2688</v>
      </c>
      <c r="B847" s="420"/>
      <c r="C847" s="420"/>
      <c r="D847" s="418" t="s">
        <v>132</v>
      </c>
      <c r="E847" s="50">
        <f t="shared" si="4"/>
        <v>3</v>
      </c>
      <c r="F847" s="284">
        <f t="shared" si="5"/>
        <v>0</v>
      </c>
      <c r="L847" s="281"/>
      <c r="N847" s="28"/>
      <c r="R847" s="194"/>
      <c r="T847" s="28"/>
      <c r="U847" s="28"/>
      <c r="V847" s="28"/>
      <c r="AA847" s="194"/>
      <c r="AC847" s="28"/>
      <c r="AD847" s="28"/>
      <c r="AE847" s="28"/>
      <c r="AJ847" s="194"/>
      <c r="AL847" s="28"/>
      <c r="AM847" s="28"/>
      <c r="AN847" s="28"/>
      <c r="AS847" s="194"/>
      <c r="AU847" s="28"/>
      <c r="AV847" s="28"/>
      <c r="AW847" s="28"/>
      <c r="BB847" s="194"/>
      <c r="BD847" s="28"/>
      <c r="BE847" s="28"/>
      <c r="BF847" s="28"/>
      <c r="BK847" s="194"/>
      <c r="BM847" s="28"/>
      <c r="BN847" s="28"/>
      <c r="BO847" s="28"/>
      <c r="BT847" s="194"/>
      <c r="BV847" s="28"/>
      <c r="BW847" s="28"/>
      <c r="BX847" s="28"/>
      <c r="CC847" s="194"/>
      <c r="CE847" s="28"/>
      <c r="CF847" s="28"/>
      <c r="CG847" s="28"/>
      <c r="CL847" s="194"/>
      <c r="CN847" s="28"/>
      <c r="CO847" s="28"/>
      <c r="CP847" s="28"/>
      <c r="CU847" s="194"/>
      <c r="CW847" s="28"/>
      <c r="CX847" s="28"/>
      <c r="CY847" s="28"/>
      <c r="DD847" s="194"/>
      <c r="DF847" s="28"/>
      <c r="DG847" s="28"/>
      <c r="DH847" s="28"/>
      <c r="DM847" s="194"/>
      <c r="DO847" s="28"/>
      <c r="DP847" s="28"/>
      <c r="DQ847" s="28"/>
      <c r="DV847" s="194"/>
      <c r="DX847" s="28"/>
      <c r="DY847" s="28"/>
      <c r="DZ847" s="28"/>
      <c r="EE847" s="194"/>
      <c r="EG847" s="28"/>
      <c r="EH847" s="28"/>
      <c r="EI847" s="28"/>
      <c r="EN847" s="194"/>
      <c r="EP847" s="28"/>
      <c r="EQ847" s="28"/>
      <c r="ER847" s="28"/>
      <c r="EW847" s="194"/>
      <c r="EY847" s="28"/>
      <c r="EZ847" s="28"/>
      <c r="FA847" s="28"/>
      <c r="FF847" s="194"/>
      <c r="FH847" s="28"/>
      <c r="FI847" s="28"/>
      <c r="FJ847" s="28"/>
      <c r="FO847" s="194"/>
      <c r="FQ847" s="28"/>
      <c r="FR847" s="28"/>
      <c r="FS847" s="28"/>
      <c r="FX847" s="194"/>
      <c r="FZ847" s="28"/>
      <c r="GA847" s="28"/>
      <c r="GB847" s="28"/>
      <c r="GG847" s="194"/>
      <c r="GI847" s="28"/>
      <c r="GJ847" s="28"/>
      <c r="GK847" s="28"/>
      <c r="GP847" s="194"/>
      <c r="GR847" s="28"/>
      <c r="GS847" s="28"/>
      <c r="GT847" s="28"/>
      <c r="GY847" s="194"/>
      <c r="HA847" s="28"/>
      <c r="HB847" s="28"/>
      <c r="HC847" s="28"/>
      <c r="HH847" s="194"/>
      <c r="HJ847" s="28"/>
      <c r="HK847" s="28"/>
      <c r="HL847" s="28"/>
      <c r="HQ847" s="28"/>
      <c r="HR847" s="28"/>
      <c r="HS847" s="28"/>
      <c r="HT847" s="28"/>
      <c r="HU847" s="28"/>
      <c r="HV847" s="28"/>
      <c r="HW847" s="28"/>
      <c r="HX847" s="28"/>
      <c r="HY847" s="28"/>
      <c r="HZ847" s="28"/>
      <c r="IA847" s="28"/>
      <c r="IB847" s="28"/>
      <c r="IC847" s="28"/>
      <c r="ID847" s="28"/>
      <c r="IE847" s="28"/>
      <c r="IF847" s="28"/>
      <c r="IG847" s="28"/>
      <c r="IH847" s="28"/>
      <c r="II847" s="28"/>
      <c r="IJ847" s="28"/>
      <c r="IK847" s="28"/>
      <c r="IL847" s="28"/>
      <c r="IM847" s="28"/>
      <c r="IN847" s="28"/>
      <c r="IO847" s="28"/>
      <c r="IP847" s="28"/>
      <c r="IQ847" s="28"/>
      <c r="IR847" s="28"/>
      <c r="IS847" s="28"/>
      <c r="IT847" s="28"/>
      <c r="IU847" s="28"/>
      <c r="IV847" s="28"/>
    </row>
    <row r="848" spans="1:256" s="50" customFormat="1" ht="18">
      <c r="A848" s="330" t="s">
        <v>1295</v>
      </c>
      <c r="B848" s="28"/>
      <c r="C848" s="275"/>
      <c r="D848" s="418" t="s">
        <v>129</v>
      </c>
      <c r="E848" s="50">
        <f t="shared" si="4"/>
        <v>0</v>
      </c>
      <c r="F848" s="284">
        <f t="shared" si="5"/>
        <v>0</v>
      </c>
      <c r="L848" s="281"/>
      <c r="N848" s="28"/>
      <c r="R848" s="194"/>
      <c r="T848" s="28"/>
      <c r="U848" s="28"/>
      <c r="V848" s="28"/>
      <c r="AA848" s="194"/>
      <c r="AC848" s="28"/>
      <c r="AD848" s="28"/>
      <c r="AE848" s="28"/>
      <c r="AJ848" s="194"/>
      <c r="AL848" s="28"/>
      <c r="AM848" s="28"/>
      <c r="AN848" s="28"/>
      <c r="AS848" s="194"/>
      <c r="AU848" s="28"/>
      <c r="AV848" s="28"/>
      <c r="AW848" s="28"/>
      <c r="BB848" s="194"/>
      <c r="BD848" s="28"/>
      <c r="BE848" s="28"/>
      <c r="BF848" s="28"/>
      <c r="BK848" s="194"/>
      <c r="BM848" s="28"/>
      <c r="BN848" s="28"/>
      <c r="BO848" s="28"/>
      <c r="BT848" s="194"/>
      <c r="BV848" s="28"/>
      <c r="BW848" s="28"/>
      <c r="BX848" s="28"/>
      <c r="CC848" s="194"/>
      <c r="CE848" s="28"/>
      <c r="CF848" s="28"/>
      <c r="CG848" s="28"/>
      <c r="CL848" s="194"/>
      <c r="CN848" s="28"/>
      <c r="CO848" s="28"/>
      <c r="CP848" s="28"/>
      <c r="CU848" s="194"/>
      <c r="CW848" s="28"/>
      <c r="CX848" s="28"/>
      <c r="CY848" s="28"/>
      <c r="DD848" s="194"/>
      <c r="DF848" s="28"/>
      <c r="DG848" s="28"/>
      <c r="DH848" s="28"/>
      <c r="DM848" s="194"/>
      <c r="DO848" s="28"/>
      <c r="DP848" s="28"/>
      <c r="DQ848" s="28"/>
      <c r="DV848" s="194"/>
      <c r="DX848" s="28"/>
      <c r="DY848" s="28"/>
      <c r="DZ848" s="28"/>
      <c r="EE848" s="194"/>
      <c r="EG848" s="28"/>
      <c r="EH848" s="28"/>
      <c r="EI848" s="28"/>
      <c r="EN848" s="194"/>
      <c r="EP848" s="28"/>
      <c r="EQ848" s="28"/>
      <c r="ER848" s="28"/>
      <c r="EW848" s="194"/>
      <c r="EY848" s="28"/>
      <c r="EZ848" s="28"/>
      <c r="FA848" s="28"/>
      <c r="FF848" s="194"/>
      <c r="FH848" s="28"/>
      <c r="FI848" s="28"/>
      <c r="FJ848" s="28"/>
      <c r="FO848" s="194"/>
      <c r="FQ848" s="28"/>
      <c r="FR848" s="28"/>
      <c r="FS848" s="28"/>
      <c r="FX848" s="194"/>
      <c r="FZ848" s="28"/>
      <c r="GA848" s="28"/>
      <c r="GB848" s="28"/>
      <c r="GG848" s="194"/>
      <c r="GI848" s="28"/>
      <c r="GJ848" s="28"/>
      <c r="GK848" s="28"/>
      <c r="GP848" s="194"/>
      <c r="GR848" s="28"/>
      <c r="GS848" s="28"/>
      <c r="GT848" s="28"/>
      <c r="GY848" s="194"/>
      <c r="HA848" s="28"/>
      <c r="HB848" s="28"/>
      <c r="HC848" s="28"/>
      <c r="HH848" s="194"/>
      <c r="HJ848" s="28"/>
      <c r="HK848" s="28"/>
      <c r="HL848" s="28"/>
      <c r="HQ848" s="28"/>
      <c r="HR848" s="28"/>
      <c r="HS848" s="28"/>
      <c r="HT848" s="28"/>
      <c r="HU848" s="28"/>
      <c r="HV848" s="28"/>
      <c r="HW848" s="28"/>
      <c r="HX848" s="28"/>
      <c r="HY848" s="28"/>
      <c r="HZ848" s="28"/>
      <c r="IA848" s="28"/>
      <c r="IB848" s="28"/>
      <c r="IC848" s="28"/>
      <c r="ID848" s="28"/>
      <c r="IE848" s="28"/>
      <c r="IF848" s="28"/>
      <c r="IG848" s="28"/>
      <c r="IH848" s="28"/>
      <c r="II848" s="28"/>
      <c r="IJ848" s="28"/>
      <c r="IK848" s="28"/>
      <c r="IL848" s="28"/>
      <c r="IM848" s="28"/>
      <c r="IN848" s="28"/>
      <c r="IO848" s="28"/>
      <c r="IP848" s="28"/>
      <c r="IQ848" s="28"/>
      <c r="IR848" s="28"/>
      <c r="IS848" s="28"/>
      <c r="IT848" s="28"/>
      <c r="IU848" s="28"/>
      <c r="IV848" s="28"/>
    </row>
    <row r="849" spans="1:256" s="50" customFormat="1" ht="18">
      <c r="A849" s="206" t="s">
        <v>2608</v>
      </c>
      <c r="B849" s="28"/>
      <c r="C849" s="275"/>
      <c r="D849" s="418" t="s">
        <v>129</v>
      </c>
      <c r="E849" s="50">
        <f t="shared" si="4"/>
        <v>0</v>
      </c>
      <c r="F849" s="284">
        <f t="shared" si="5"/>
        <v>0</v>
      </c>
      <c r="L849" s="28"/>
      <c r="N849" s="28"/>
      <c r="R849" s="194"/>
      <c r="T849" s="28"/>
      <c r="U849" s="28"/>
      <c r="V849" s="28"/>
      <c r="AA849" s="194"/>
      <c r="AC849" s="28"/>
      <c r="AD849" s="28"/>
      <c r="AE849" s="28"/>
      <c r="AJ849" s="194"/>
      <c r="AL849" s="28"/>
      <c r="AM849" s="28"/>
      <c r="AN849" s="28"/>
      <c r="AS849" s="194"/>
      <c r="AU849" s="28"/>
      <c r="AV849" s="28"/>
      <c r="AW849" s="28"/>
      <c r="BB849" s="194"/>
      <c r="BD849" s="28"/>
      <c r="BE849" s="28"/>
      <c r="BF849" s="28"/>
      <c r="BK849" s="194"/>
      <c r="BM849" s="28"/>
      <c r="BN849" s="28"/>
      <c r="BO849" s="28"/>
      <c r="BT849" s="194"/>
      <c r="BV849" s="28"/>
      <c r="BW849" s="28"/>
      <c r="BX849" s="28"/>
      <c r="CC849" s="194"/>
      <c r="CE849" s="28"/>
      <c r="CF849" s="28"/>
      <c r="CG849" s="28"/>
      <c r="CL849" s="194"/>
      <c r="CN849" s="28"/>
      <c r="CO849" s="28"/>
      <c r="CP849" s="28"/>
      <c r="CU849" s="194"/>
      <c r="CW849" s="28"/>
      <c r="CX849" s="28"/>
      <c r="CY849" s="28"/>
      <c r="DD849" s="194"/>
      <c r="DF849" s="28"/>
      <c r="DG849" s="28"/>
      <c r="DH849" s="28"/>
      <c r="DM849" s="194"/>
      <c r="DO849" s="28"/>
      <c r="DP849" s="28"/>
      <c r="DQ849" s="28"/>
      <c r="DV849" s="194"/>
      <c r="DX849" s="28"/>
      <c r="DY849" s="28"/>
      <c r="DZ849" s="28"/>
      <c r="EE849" s="194"/>
      <c r="EG849" s="28"/>
      <c r="EH849" s="28"/>
      <c r="EI849" s="28"/>
      <c r="EN849" s="194"/>
      <c r="EP849" s="28"/>
      <c r="EQ849" s="28"/>
      <c r="ER849" s="28"/>
      <c r="EW849" s="194"/>
      <c r="EY849" s="28"/>
      <c r="EZ849" s="28"/>
      <c r="FA849" s="28"/>
      <c r="FF849" s="194"/>
      <c r="FH849" s="28"/>
      <c r="FI849" s="28"/>
      <c r="FJ849" s="28"/>
      <c r="FO849" s="194"/>
      <c r="FQ849" s="28"/>
      <c r="FR849" s="28"/>
      <c r="FS849" s="28"/>
      <c r="FX849" s="194"/>
      <c r="FZ849" s="28"/>
      <c r="GA849" s="28"/>
      <c r="GB849" s="28"/>
      <c r="GG849" s="194"/>
      <c r="GI849" s="28"/>
      <c r="GJ849" s="28"/>
      <c r="GK849" s="28"/>
      <c r="GP849" s="194"/>
      <c r="GR849" s="28"/>
      <c r="GS849" s="28"/>
      <c r="GT849" s="28"/>
      <c r="GY849" s="194"/>
      <c r="HA849" s="28"/>
      <c r="HB849" s="28"/>
      <c r="HC849" s="28"/>
      <c r="HH849" s="194"/>
      <c r="HJ849" s="28"/>
      <c r="HK849" s="28"/>
      <c r="HL849" s="28"/>
      <c r="HQ849" s="28"/>
      <c r="HR849" s="28"/>
      <c r="HS849" s="28"/>
      <c r="HT849" s="28"/>
      <c r="HU849" s="28"/>
      <c r="HV849" s="28"/>
      <c r="HW849" s="28"/>
      <c r="HX849" s="28"/>
      <c r="HY849" s="28"/>
      <c r="HZ849" s="28"/>
      <c r="IA849" s="28"/>
      <c r="IB849" s="28"/>
      <c r="IC849" s="28"/>
      <c r="ID849" s="28"/>
      <c r="IE849" s="28"/>
      <c r="IF849" s="28"/>
      <c r="IG849" s="28"/>
      <c r="IH849" s="28"/>
      <c r="II849" s="28"/>
      <c r="IJ849" s="28"/>
      <c r="IK849" s="28"/>
      <c r="IL849" s="28"/>
      <c r="IM849" s="28"/>
      <c r="IN849" s="28"/>
      <c r="IO849" s="28"/>
      <c r="IP849" s="28"/>
      <c r="IQ849" s="28"/>
      <c r="IR849" s="28"/>
      <c r="IS849" s="28"/>
      <c r="IT849" s="28"/>
      <c r="IU849" s="28"/>
      <c r="IV849" s="28"/>
    </row>
    <row r="850" spans="1:256" s="50" customFormat="1" ht="18">
      <c r="A850" s="206" t="s">
        <v>2582</v>
      </c>
      <c r="B850" s="420"/>
      <c r="C850" s="420"/>
      <c r="D850" s="418" t="s">
        <v>130</v>
      </c>
      <c r="E850" s="50">
        <f t="shared" si="4"/>
        <v>1</v>
      </c>
      <c r="F850" s="284">
        <f t="shared" si="5"/>
        <v>0</v>
      </c>
      <c r="H850" s="456"/>
      <c r="L850" s="28"/>
      <c r="N850" s="28"/>
      <c r="R850" s="194"/>
      <c r="T850" s="28"/>
      <c r="U850" s="28"/>
      <c r="V850" s="28"/>
      <c r="AA850" s="194"/>
      <c r="AC850" s="28"/>
      <c r="AD850" s="28"/>
      <c r="AE850" s="28"/>
      <c r="AJ850" s="194"/>
      <c r="AL850" s="28"/>
      <c r="AM850" s="28"/>
      <c r="AN850" s="28"/>
      <c r="AS850" s="194"/>
      <c r="AU850" s="28"/>
      <c r="AV850" s="28"/>
      <c r="AW850" s="28"/>
      <c r="BB850" s="194"/>
      <c r="BD850" s="28"/>
      <c r="BE850" s="28"/>
      <c r="BF850" s="28"/>
      <c r="BK850" s="194"/>
      <c r="BM850" s="28"/>
      <c r="BN850" s="28"/>
      <c r="BO850" s="28"/>
      <c r="BT850" s="194"/>
      <c r="BV850" s="28"/>
      <c r="BW850" s="28"/>
      <c r="BX850" s="28"/>
      <c r="CC850" s="194"/>
      <c r="CE850" s="28"/>
      <c r="CF850" s="28"/>
      <c r="CG850" s="28"/>
      <c r="CL850" s="194"/>
      <c r="CN850" s="28"/>
      <c r="CO850" s="28"/>
      <c r="CP850" s="28"/>
      <c r="CU850" s="194"/>
      <c r="CW850" s="28"/>
      <c r="CX850" s="28"/>
      <c r="CY850" s="28"/>
      <c r="DD850" s="194"/>
      <c r="DF850" s="28"/>
      <c r="DG850" s="28"/>
      <c r="DH850" s="28"/>
      <c r="DM850" s="194"/>
      <c r="DO850" s="28"/>
      <c r="DP850" s="28"/>
      <c r="DQ850" s="28"/>
      <c r="DV850" s="194"/>
      <c r="DX850" s="28"/>
      <c r="DY850" s="28"/>
      <c r="DZ850" s="28"/>
      <c r="EE850" s="194"/>
      <c r="EG850" s="28"/>
      <c r="EH850" s="28"/>
      <c r="EI850" s="28"/>
      <c r="EN850" s="194"/>
      <c r="EP850" s="28"/>
      <c r="EQ850" s="28"/>
      <c r="ER850" s="28"/>
      <c r="EW850" s="194"/>
      <c r="EY850" s="28"/>
      <c r="EZ850" s="28"/>
      <c r="FA850" s="28"/>
      <c r="FF850" s="194"/>
      <c r="FH850" s="28"/>
      <c r="FI850" s="28"/>
      <c r="FJ850" s="28"/>
      <c r="FO850" s="194"/>
      <c r="FQ850" s="28"/>
      <c r="FR850" s="28"/>
      <c r="FS850" s="28"/>
      <c r="FX850" s="194"/>
      <c r="FZ850" s="28"/>
      <c r="GA850" s="28"/>
      <c r="GB850" s="28"/>
      <c r="GG850" s="194"/>
      <c r="GI850" s="28"/>
      <c r="GJ850" s="28"/>
      <c r="GK850" s="28"/>
      <c r="GP850" s="194"/>
      <c r="GR850" s="28"/>
      <c r="GS850" s="28"/>
      <c r="GT850" s="28"/>
      <c r="GY850" s="194"/>
      <c r="HA850" s="28"/>
      <c r="HB850" s="28"/>
      <c r="HC850" s="28"/>
      <c r="HH850" s="194"/>
      <c r="HJ850" s="28"/>
      <c r="HK850" s="28"/>
      <c r="HL850" s="28"/>
      <c r="HQ850" s="28"/>
      <c r="HR850" s="28"/>
      <c r="HS850" s="28"/>
      <c r="HT850" s="28"/>
      <c r="HU850" s="28"/>
      <c r="HV850" s="28"/>
      <c r="HW850" s="28"/>
      <c r="HX850" s="28"/>
      <c r="HY850" s="28"/>
      <c r="HZ850" s="28"/>
      <c r="IA850" s="28"/>
      <c r="IB850" s="28"/>
      <c r="IC850" s="28"/>
      <c r="ID850" s="28"/>
      <c r="IE850" s="28"/>
      <c r="IF850" s="28"/>
      <c r="IG850" s="28"/>
      <c r="IH850" s="28"/>
      <c r="II850" s="28"/>
      <c r="IJ850" s="28"/>
      <c r="IK850" s="28"/>
      <c r="IL850" s="28"/>
      <c r="IM850" s="28"/>
      <c r="IN850" s="28"/>
      <c r="IO850" s="28"/>
      <c r="IP850" s="28"/>
      <c r="IQ850" s="28"/>
      <c r="IR850" s="28"/>
      <c r="IS850" s="28"/>
      <c r="IT850" s="28"/>
      <c r="IU850" s="28"/>
      <c r="IV850" s="28"/>
    </row>
    <row r="851" spans="1:256" s="50" customFormat="1" ht="18.75">
      <c r="A851" s="330" t="s">
        <v>516</v>
      </c>
      <c r="B851" s="417"/>
      <c r="C851" s="417"/>
      <c r="D851" s="418" t="s">
        <v>136</v>
      </c>
      <c r="E851" s="50">
        <f t="shared" si="4"/>
        <v>18</v>
      </c>
      <c r="F851" s="284">
        <f t="shared" si="5"/>
        <v>364</v>
      </c>
      <c r="H851" s="50">
        <v>299</v>
      </c>
      <c r="I851" s="50">
        <v>65</v>
      </c>
      <c r="L851" s="28"/>
      <c r="N851" s="28"/>
      <c r="R851" s="194"/>
      <c r="T851" s="28"/>
      <c r="U851" s="28"/>
      <c r="V851" s="28"/>
      <c r="AA851" s="194"/>
      <c r="AC851" s="28"/>
      <c r="AD851" s="28"/>
      <c r="AE851" s="28"/>
      <c r="AJ851" s="194"/>
      <c r="AL851" s="28"/>
      <c r="AM851" s="28"/>
      <c r="AN851" s="28"/>
      <c r="AS851" s="194"/>
      <c r="AU851" s="28"/>
      <c r="AV851" s="28"/>
      <c r="AW851" s="28"/>
      <c r="BB851" s="194"/>
      <c r="BD851" s="28"/>
      <c r="BE851" s="28"/>
      <c r="BF851" s="28"/>
      <c r="BK851" s="194"/>
      <c r="BM851" s="28"/>
      <c r="BN851" s="28"/>
      <c r="BO851" s="28"/>
      <c r="BT851" s="194"/>
      <c r="BV851" s="28"/>
      <c r="BW851" s="28"/>
      <c r="BX851" s="28"/>
      <c r="CC851" s="194"/>
      <c r="CE851" s="28"/>
      <c r="CF851" s="28"/>
      <c r="CG851" s="28"/>
      <c r="CL851" s="194"/>
      <c r="CN851" s="28"/>
      <c r="CO851" s="28"/>
      <c r="CP851" s="28"/>
      <c r="CU851" s="194"/>
      <c r="CW851" s="28"/>
      <c r="CX851" s="28"/>
      <c r="CY851" s="28"/>
      <c r="DD851" s="194"/>
      <c r="DF851" s="28"/>
      <c r="DG851" s="28"/>
      <c r="DH851" s="28"/>
      <c r="DM851" s="194"/>
      <c r="DO851" s="28"/>
      <c r="DP851" s="28"/>
      <c r="DQ851" s="28"/>
      <c r="DV851" s="194"/>
      <c r="DX851" s="28"/>
      <c r="DY851" s="28"/>
      <c r="DZ851" s="28"/>
      <c r="EE851" s="194"/>
      <c r="EG851" s="28"/>
      <c r="EH851" s="28"/>
      <c r="EI851" s="28"/>
      <c r="EN851" s="194"/>
      <c r="EP851" s="28"/>
      <c r="EQ851" s="28"/>
      <c r="ER851" s="28"/>
      <c r="EW851" s="194"/>
      <c r="EY851" s="28"/>
      <c r="EZ851" s="28"/>
      <c r="FA851" s="28"/>
      <c r="FF851" s="194"/>
      <c r="FH851" s="28"/>
      <c r="FI851" s="28"/>
      <c r="FJ851" s="28"/>
      <c r="FO851" s="194"/>
      <c r="FQ851" s="28"/>
      <c r="FR851" s="28"/>
      <c r="FS851" s="28"/>
      <c r="FX851" s="194"/>
      <c r="FZ851" s="28"/>
      <c r="GA851" s="28"/>
      <c r="GB851" s="28"/>
      <c r="GG851" s="194"/>
      <c r="GI851" s="28"/>
      <c r="GJ851" s="28"/>
      <c r="GK851" s="28"/>
      <c r="GP851" s="194"/>
      <c r="GR851" s="28"/>
      <c r="GS851" s="28"/>
      <c r="GT851" s="28"/>
      <c r="GY851" s="194"/>
      <c r="HA851" s="28"/>
      <c r="HB851" s="28"/>
      <c r="HC851" s="28"/>
      <c r="HH851" s="194"/>
      <c r="HJ851" s="28"/>
      <c r="HK851" s="28"/>
      <c r="HL851" s="28"/>
      <c r="HQ851" s="28"/>
      <c r="HR851" s="28"/>
      <c r="HS851" s="28"/>
      <c r="HT851" s="28"/>
      <c r="HU851" s="28"/>
      <c r="HV851" s="28"/>
      <c r="HW851" s="28"/>
      <c r="HX851" s="28"/>
      <c r="HY851" s="28"/>
      <c r="HZ851" s="28"/>
      <c r="IA851" s="28"/>
      <c r="IB851" s="28"/>
      <c r="IC851" s="28"/>
      <c r="ID851" s="28"/>
      <c r="IE851" s="28"/>
      <c r="IF851" s="28"/>
      <c r="IG851" s="28"/>
      <c r="IH851" s="28"/>
      <c r="II851" s="28"/>
      <c r="IJ851" s="28"/>
      <c r="IK851" s="28"/>
      <c r="IL851" s="28"/>
      <c r="IM851" s="28"/>
      <c r="IN851" s="28"/>
      <c r="IO851" s="28"/>
      <c r="IP851" s="28"/>
      <c r="IQ851" s="28"/>
      <c r="IR851" s="28"/>
      <c r="IS851" s="28"/>
      <c r="IT851" s="28"/>
      <c r="IU851" s="28"/>
      <c r="IV851" s="28"/>
    </row>
    <row r="852" spans="1:256" s="50" customFormat="1" ht="18">
      <c r="A852" s="330" t="s">
        <v>652</v>
      </c>
      <c r="B852" s="28"/>
      <c r="C852" s="420"/>
      <c r="D852" s="418" t="s">
        <v>129</v>
      </c>
      <c r="E852" s="50">
        <f t="shared" si="4"/>
        <v>2</v>
      </c>
      <c r="F852" s="284">
        <f t="shared" si="5"/>
        <v>0</v>
      </c>
      <c r="L852" s="28"/>
      <c r="N852" s="28"/>
      <c r="R852" s="194"/>
      <c r="T852" s="28"/>
      <c r="U852" s="28"/>
      <c r="V852" s="28"/>
      <c r="AA852" s="194"/>
      <c r="AC852" s="28"/>
      <c r="AD852" s="28"/>
      <c r="AE852" s="28"/>
      <c r="AJ852" s="194"/>
      <c r="AL852" s="28"/>
      <c r="AM852" s="28"/>
      <c r="AN852" s="28"/>
      <c r="AS852" s="194"/>
      <c r="AU852" s="28"/>
      <c r="AV852" s="28"/>
      <c r="AW852" s="28"/>
      <c r="BB852" s="194"/>
      <c r="BD852" s="28"/>
      <c r="BE852" s="28"/>
      <c r="BF852" s="28"/>
      <c r="BK852" s="194"/>
      <c r="BM852" s="28"/>
      <c r="BN852" s="28"/>
      <c r="BO852" s="28"/>
      <c r="BT852" s="194"/>
      <c r="BV852" s="28"/>
      <c r="BW852" s="28"/>
      <c r="BX852" s="28"/>
      <c r="CC852" s="194"/>
      <c r="CE852" s="28"/>
      <c r="CF852" s="28"/>
      <c r="CG852" s="28"/>
      <c r="CL852" s="194"/>
      <c r="CN852" s="28"/>
      <c r="CO852" s="28"/>
      <c r="CP852" s="28"/>
      <c r="CU852" s="194"/>
      <c r="CW852" s="28"/>
      <c r="CX852" s="28"/>
      <c r="CY852" s="28"/>
      <c r="DD852" s="194"/>
      <c r="DF852" s="28"/>
      <c r="DG852" s="28"/>
      <c r="DH852" s="28"/>
      <c r="DM852" s="194"/>
      <c r="DO852" s="28"/>
      <c r="DP852" s="28"/>
      <c r="DQ852" s="28"/>
      <c r="DV852" s="194"/>
      <c r="DX852" s="28"/>
      <c r="DY852" s="28"/>
      <c r="DZ852" s="28"/>
      <c r="EE852" s="194"/>
      <c r="EG852" s="28"/>
      <c r="EH852" s="28"/>
      <c r="EI852" s="28"/>
      <c r="EN852" s="194"/>
      <c r="EP852" s="28"/>
      <c r="EQ852" s="28"/>
      <c r="ER852" s="28"/>
      <c r="EW852" s="194"/>
      <c r="EY852" s="28"/>
      <c r="EZ852" s="28"/>
      <c r="FA852" s="28"/>
      <c r="FF852" s="194"/>
      <c r="FH852" s="28"/>
      <c r="FI852" s="28"/>
      <c r="FJ852" s="28"/>
      <c r="FO852" s="194"/>
      <c r="FQ852" s="28"/>
      <c r="FR852" s="28"/>
      <c r="FS852" s="28"/>
      <c r="FX852" s="194"/>
      <c r="FZ852" s="28"/>
      <c r="GA852" s="28"/>
      <c r="GB852" s="28"/>
      <c r="GG852" s="194"/>
      <c r="GI852" s="28"/>
      <c r="GJ852" s="28"/>
      <c r="GK852" s="28"/>
      <c r="GP852" s="194"/>
      <c r="GR852" s="28"/>
      <c r="GS852" s="28"/>
      <c r="GT852" s="28"/>
      <c r="GY852" s="194"/>
      <c r="HA852" s="28"/>
      <c r="HB852" s="28"/>
      <c r="HC852" s="28"/>
      <c r="HH852" s="194"/>
      <c r="HJ852" s="28"/>
      <c r="HK852" s="28"/>
      <c r="HL852" s="28"/>
      <c r="HQ852" s="28"/>
      <c r="HR852" s="28"/>
      <c r="HS852" s="28"/>
      <c r="HT852" s="28"/>
      <c r="HU852" s="28"/>
      <c r="HV852" s="28"/>
      <c r="HW852" s="28"/>
      <c r="HX852" s="28"/>
      <c r="HY852" s="28"/>
      <c r="HZ852" s="28"/>
      <c r="IA852" s="28"/>
      <c r="IB852" s="28"/>
      <c r="IC852" s="28"/>
      <c r="ID852" s="28"/>
      <c r="IE852" s="28"/>
      <c r="IF852" s="28"/>
      <c r="IG852" s="28"/>
      <c r="IH852" s="28"/>
      <c r="II852" s="28"/>
      <c r="IJ852" s="28"/>
      <c r="IK852" s="28"/>
      <c r="IL852" s="28"/>
      <c r="IM852" s="28"/>
      <c r="IN852" s="28"/>
      <c r="IO852" s="28"/>
      <c r="IP852" s="28"/>
      <c r="IQ852" s="28"/>
      <c r="IR852" s="28"/>
      <c r="IS852" s="28"/>
      <c r="IT852" s="28"/>
      <c r="IU852" s="28"/>
      <c r="IV852" s="28"/>
    </row>
    <row r="853" spans="1:256" s="50" customFormat="1" ht="18">
      <c r="A853" s="330" t="s">
        <v>630</v>
      </c>
      <c r="B853" s="420"/>
      <c r="C853" s="420"/>
      <c r="D853" s="418" t="s">
        <v>135</v>
      </c>
      <c r="E853" s="50">
        <f t="shared" si="4"/>
        <v>13</v>
      </c>
      <c r="F853" s="284">
        <f t="shared" si="5"/>
        <v>118</v>
      </c>
      <c r="H853" s="50">
        <v>92</v>
      </c>
      <c r="I853" s="50">
        <v>11</v>
      </c>
      <c r="J853" s="50">
        <v>15</v>
      </c>
      <c r="L853" s="281"/>
      <c r="N853" s="28"/>
      <c r="R853" s="194"/>
      <c r="T853" s="28"/>
      <c r="U853" s="28"/>
      <c r="V853" s="28"/>
      <c r="AA853" s="194"/>
      <c r="AC853" s="28"/>
      <c r="AD853" s="28"/>
      <c r="AE853" s="28"/>
      <c r="AJ853" s="194"/>
      <c r="AL853" s="28"/>
      <c r="AM853" s="28"/>
      <c r="AN853" s="28"/>
      <c r="AS853" s="194"/>
      <c r="AU853" s="28"/>
      <c r="AV853" s="28"/>
      <c r="AW853" s="28"/>
      <c r="BB853" s="194"/>
      <c r="BD853" s="28"/>
      <c r="BE853" s="28"/>
      <c r="BF853" s="28"/>
      <c r="BK853" s="194"/>
      <c r="BM853" s="28"/>
      <c r="BN853" s="28"/>
      <c r="BO853" s="28"/>
      <c r="BT853" s="194"/>
      <c r="BV853" s="28"/>
      <c r="BW853" s="28"/>
      <c r="BX853" s="28"/>
      <c r="CC853" s="194"/>
      <c r="CE853" s="28"/>
      <c r="CF853" s="28"/>
      <c r="CG853" s="28"/>
      <c r="CL853" s="194"/>
      <c r="CN853" s="28"/>
      <c r="CO853" s="28"/>
      <c r="CP853" s="28"/>
      <c r="CU853" s="194"/>
      <c r="CW853" s="28"/>
      <c r="CX853" s="28"/>
      <c r="CY853" s="28"/>
      <c r="DD853" s="194"/>
      <c r="DF853" s="28"/>
      <c r="DG853" s="28"/>
      <c r="DH853" s="28"/>
      <c r="DM853" s="194"/>
      <c r="DO853" s="28"/>
      <c r="DP853" s="28"/>
      <c r="DQ853" s="28"/>
      <c r="DV853" s="194"/>
      <c r="DX853" s="28"/>
      <c r="DY853" s="28"/>
      <c r="DZ853" s="28"/>
      <c r="EE853" s="194"/>
      <c r="EG853" s="28"/>
      <c r="EH853" s="28"/>
      <c r="EI853" s="28"/>
      <c r="EN853" s="194"/>
      <c r="EP853" s="28"/>
      <c r="EQ853" s="28"/>
      <c r="ER853" s="28"/>
      <c r="EW853" s="194"/>
      <c r="EY853" s="28"/>
      <c r="EZ853" s="28"/>
      <c r="FA853" s="28"/>
      <c r="FF853" s="194"/>
      <c r="FH853" s="28"/>
      <c r="FI853" s="28"/>
      <c r="FJ853" s="28"/>
      <c r="FO853" s="194"/>
      <c r="FQ853" s="28"/>
      <c r="FR853" s="28"/>
      <c r="FS853" s="28"/>
      <c r="FX853" s="194"/>
      <c r="FZ853" s="28"/>
      <c r="GA853" s="28"/>
      <c r="GB853" s="28"/>
      <c r="GG853" s="194"/>
      <c r="GI853" s="28"/>
      <c r="GJ853" s="28"/>
      <c r="GK853" s="28"/>
      <c r="GP853" s="194"/>
      <c r="GR853" s="28"/>
      <c r="GS853" s="28"/>
      <c r="GT853" s="28"/>
      <c r="GY853" s="194"/>
      <c r="HA853" s="28"/>
      <c r="HB853" s="28"/>
      <c r="HC853" s="28"/>
      <c r="HH853" s="194"/>
      <c r="HJ853" s="28"/>
      <c r="HK853" s="28"/>
      <c r="HL853" s="28"/>
      <c r="HQ853" s="28"/>
      <c r="HR853" s="28"/>
      <c r="HS853" s="28"/>
      <c r="HT853" s="28"/>
      <c r="HU853" s="28"/>
      <c r="HV853" s="28"/>
      <c r="HW853" s="28"/>
      <c r="HX853" s="28"/>
      <c r="HY853" s="28"/>
      <c r="HZ853" s="28"/>
      <c r="IA853" s="28"/>
      <c r="IB853" s="28"/>
      <c r="IC853" s="28"/>
      <c r="ID853" s="28"/>
      <c r="IE853" s="28"/>
      <c r="IF853" s="28"/>
      <c r="IG853" s="28"/>
      <c r="IH853" s="28"/>
      <c r="II853" s="28"/>
      <c r="IJ853" s="28"/>
      <c r="IK853" s="28"/>
      <c r="IL853" s="28"/>
      <c r="IM853" s="28"/>
      <c r="IN853" s="28"/>
      <c r="IO853" s="28"/>
      <c r="IP853" s="28"/>
      <c r="IQ853" s="28"/>
      <c r="IR853" s="28"/>
      <c r="IS853" s="28"/>
      <c r="IT853" s="28"/>
      <c r="IU853" s="28"/>
      <c r="IV853" s="28"/>
    </row>
    <row r="854" spans="1:256" s="50" customFormat="1" ht="18">
      <c r="A854" s="330" t="s">
        <v>1450</v>
      </c>
      <c r="B854" s="420"/>
      <c r="C854" s="420"/>
      <c r="D854" s="418" t="s">
        <v>132</v>
      </c>
      <c r="E854" s="50">
        <f t="shared" si="4"/>
        <v>2</v>
      </c>
      <c r="F854" s="284">
        <f t="shared" si="5"/>
        <v>0</v>
      </c>
      <c r="H854" s="456"/>
      <c r="L854" s="28"/>
      <c r="N854" s="28"/>
      <c r="R854" s="194"/>
      <c r="T854" s="28"/>
      <c r="U854" s="28"/>
      <c r="V854" s="28"/>
      <c r="AA854" s="194"/>
      <c r="AC854" s="28"/>
      <c r="AD854" s="28"/>
      <c r="AE854" s="28"/>
      <c r="AJ854" s="194"/>
      <c r="AL854" s="28"/>
      <c r="AM854" s="28"/>
      <c r="AN854" s="28"/>
      <c r="AS854" s="194"/>
      <c r="AU854" s="28"/>
      <c r="AV854" s="28"/>
      <c r="AW854" s="28"/>
      <c r="BB854" s="194"/>
      <c r="BD854" s="28"/>
      <c r="BE854" s="28"/>
      <c r="BF854" s="28"/>
      <c r="BK854" s="194"/>
      <c r="BM854" s="28"/>
      <c r="BN854" s="28"/>
      <c r="BO854" s="28"/>
      <c r="BT854" s="194"/>
      <c r="BV854" s="28"/>
      <c r="BW854" s="28"/>
      <c r="BX854" s="28"/>
      <c r="CC854" s="194"/>
      <c r="CE854" s="28"/>
      <c r="CF854" s="28"/>
      <c r="CG854" s="28"/>
      <c r="CL854" s="194"/>
      <c r="CN854" s="28"/>
      <c r="CO854" s="28"/>
      <c r="CP854" s="28"/>
      <c r="CU854" s="194"/>
      <c r="CW854" s="28"/>
      <c r="CX854" s="28"/>
      <c r="CY854" s="28"/>
      <c r="DD854" s="194"/>
      <c r="DF854" s="28"/>
      <c r="DG854" s="28"/>
      <c r="DH854" s="28"/>
      <c r="DM854" s="194"/>
      <c r="DO854" s="28"/>
      <c r="DP854" s="28"/>
      <c r="DQ854" s="28"/>
      <c r="DV854" s="194"/>
      <c r="DX854" s="28"/>
      <c r="DY854" s="28"/>
      <c r="DZ854" s="28"/>
      <c r="EE854" s="194"/>
      <c r="EG854" s="28"/>
      <c r="EH854" s="28"/>
      <c r="EI854" s="28"/>
      <c r="EN854" s="194"/>
      <c r="EP854" s="28"/>
      <c r="EQ854" s="28"/>
      <c r="ER854" s="28"/>
      <c r="EW854" s="194"/>
      <c r="EY854" s="28"/>
      <c r="EZ854" s="28"/>
      <c r="FA854" s="28"/>
      <c r="FF854" s="194"/>
      <c r="FH854" s="28"/>
      <c r="FI854" s="28"/>
      <c r="FJ854" s="28"/>
      <c r="FO854" s="194"/>
      <c r="FQ854" s="28"/>
      <c r="FR854" s="28"/>
      <c r="FS854" s="28"/>
      <c r="FX854" s="194"/>
      <c r="FZ854" s="28"/>
      <c r="GA854" s="28"/>
      <c r="GB854" s="28"/>
      <c r="GG854" s="194"/>
      <c r="GI854" s="28"/>
      <c r="GJ854" s="28"/>
      <c r="GK854" s="28"/>
      <c r="GP854" s="194"/>
      <c r="GR854" s="28"/>
      <c r="GS854" s="28"/>
      <c r="GT854" s="28"/>
      <c r="GY854" s="194"/>
      <c r="HA854" s="28"/>
      <c r="HB854" s="28"/>
      <c r="HC854" s="28"/>
      <c r="HH854" s="194"/>
      <c r="HJ854" s="28"/>
      <c r="HK854" s="28"/>
      <c r="HL854" s="28"/>
      <c r="HQ854" s="28"/>
      <c r="HR854" s="28"/>
      <c r="HS854" s="28"/>
      <c r="HT854" s="28"/>
      <c r="HU854" s="28"/>
      <c r="HV854" s="28"/>
      <c r="HW854" s="28"/>
      <c r="HX854" s="28"/>
      <c r="HY854" s="28"/>
      <c r="HZ854" s="28"/>
      <c r="IA854" s="28"/>
      <c r="IB854" s="28"/>
      <c r="IC854" s="28"/>
      <c r="ID854" s="28"/>
      <c r="IE854" s="28"/>
      <c r="IF854" s="28"/>
      <c r="IG854" s="28"/>
      <c r="IH854" s="28"/>
      <c r="II854" s="28"/>
      <c r="IJ854" s="28"/>
      <c r="IK854" s="28"/>
      <c r="IL854" s="28"/>
      <c r="IM854" s="28"/>
      <c r="IN854" s="28"/>
      <c r="IO854" s="28"/>
      <c r="IP854" s="28"/>
      <c r="IQ854" s="28"/>
      <c r="IR854" s="28"/>
      <c r="IS854" s="28"/>
      <c r="IT854" s="28"/>
      <c r="IU854" s="28"/>
      <c r="IV854" s="28"/>
    </row>
    <row r="855" spans="1:256" s="50" customFormat="1" ht="18">
      <c r="A855" s="206" t="s">
        <v>2659</v>
      </c>
      <c r="B855" s="28"/>
      <c r="C855" s="420"/>
      <c r="D855" s="418" t="s">
        <v>129</v>
      </c>
      <c r="E855" s="50">
        <f t="shared" si="4"/>
        <v>1</v>
      </c>
      <c r="F855" s="284">
        <f t="shared" si="5"/>
        <v>18</v>
      </c>
      <c r="I855" s="50">
        <v>18</v>
      </c>
      <c r="N855" s="28"/>
      <c r="R855" s="194"/>
      <c r="T855" s="28"/>
      <c r="U855" s="28"/>
      <c r="V855" s="28"/>
      <c r="AA855" s="194"/>
      <c r="AC855" s="28"/>
      <c r="AD855" s="28"/>
      <c r="AE855" s="28"/>
      <c r="AJ855" s="194"/>
      <c r="AL855" s="28"/>
      <c r="AM855" s="28"/>
      <c r="AN855" s="28"/>
      <c r="AS855" s="194"/>
      <c r="AU855" s="28"/>
      <c r="AV855" s="28"/>
      <c r="AW855" s="28"/>
      <c r="BB855" s="194"/>
      <c r="BD855" s="28"/>
      <c r="BE855" s="28"/>
      <c r="BF855" s="28"/>
      <c r="BK855" s="194"/>
      <c r="BM855" s="28"/>
      <c r="BN855" s="28"/>
      <c r="BO855" s="28"/>
      <c r="BT855" s="194"/>
      <c r="BV855" s="28"/>
      <c r="BW855" s="28"/>
      <c r="BX855" s="28"/>
      <c r="CC855" s="194"/>
      <c r="CE855" s="28"/>
      <c r="CF855" s="28"/>
      <c r="CG855" s="28"/>
      <c r="CL855" s="194"/>
      <c r="CN855" s="28"/>
      <c r="CO855" s="28"/>
      <c r="CP855" s="28"/>
      <c r="CU855" s="194"/>
      <c r="CW855" s="28"/>
      <c r="CX855" s="28"/>
      <c r="CY855" s="28"/>
      <c r="DD855" s="194"/>
      <c r="DF855" s="28"/>
      <c r="DG855" s="28"/>
      <c r="DH855" s="28"/>
      <c r="DM855" s="194"/>
      <c r="DO855" s="28"/>
      <c r="DP855" s="28"/>
      <c r="DQ855" s="28"/>
      <c r="DV855" s="194"/>
      <c r="DX855" s="28"/>
      <c r="DY855" s="28"/>
      <c r="DZ855" s="28"/>
      <c r="EE855" s="194"/>
      <c r="EG855" s="28"/>
      <c r="EH855" s="28"/>
      <c r="EI855" s="28"/>
      <c r="EN855" s="194"/>
      <c r="EP855" s="28"/>
      <c r="EQ855" s="28"/>
      <c r="ER855" s="28"/>
      <c r="EW855" s="194"/>
      <c r="EY855" s="28"/>
      <c r="EZ855" s="28"/>
      <c r="FA855" s="28"/>
      <c r="FF855" s="194"/>
      <c r="FH855" s="28"/>
      <c r="FI855" s="28"/>
      <c r="FJ855" s="28"/>
      <c r="FO855" s="194"/>
      <c r="FQ855" s="28"/>
      <c r="FR855" s="28"/>
      <c r="FS855" s="28"/>
      <c r="FX855" s="194"/>
      <c r="FZ855" s="28"/>
      <c r="GA855" s="28"/>
      <c r="GB855" s="28"/>
      <c r="GG855" s="194"/>
      <c r="GI855" s="28"/>
      <c r="GJ855" s="28"/>
      <c r="GK855" s="28"/>
      <c r="GP855" s="194"/>
      <c r="GR855" s="28"/>
      <c r="GS855" s="28"/>
      <c r="GT855" s="28"/>
      <c r="GY855" s="194"/>
      <c r="HA855" s="28"/>
      <c r="HB855" s="28"/>
      <c r="HC855" s="28"/>
      <c r="HH855" s="194"/>
      <c r="HJ855" s="28"/>
      <c r="HK855" s="28"/>
      <c r="HL855" s="28"/>
      <c r="HQ855" s="28"/>
      <c r="HR855" s="28"/>
      <c r="HS855" s="28"/>
      <c r="HT855" s="28"/>
      <c r="HU855" s="28"/>
      <c r="HV855" s="28"/>
      <c r="HW855" s="28"/>
      <c r="HX855" s="28"/>
      <c r="HY855" s="28"/>
      <c r="HZ855" s="28"/>
      <c r="IA855" s="28"/>
      <c r="IB855" s="28"/>
      <c r="IC855" s="28"/>
      <c r="ID855" s="28"/>
      <c r="IE855" s="28"/>
      <c r="IF855" s="28"/>
      <c r="IG855" s="28"/>
      <c r="IH855" s="28"/>
      <c r="II855" s="28"/>
      <c r="IJ855" s="28"/>
      <c r="IK855" s="28"/>
      <c r="IL855" s="28"/>
      <c r="IM855" s="28"/>
      <c r="IN855" s="28"/>
      <c r="IO855" s="28"/>
      <c r="IP855" s="28"/>
      <c r="IQ855" s="28"/>
      <c r="IR855" s="28"/>
      <c r="IS855" s="28"/>
      <c r="IT855" s="28"/>
      <c r="IU855" s="28"/>
      <c r="IV855" s="28"/>
    </row>
    <row r="856" spans="1:256" s="50" customFormat="1" ht="18">
      <c r="A856" s="330" t="s">
        <v>2109</v>
      </c>
      <c r="B856" s="28"/>
      <c r="C856" s="275"/>
      <c r="D856" s="418" t="s">
        <v>129</v>
      </c>
      <c r="E856" s="50">
        <f t="shared" si="4"/>
        <v>0</v>
      </c>
      <c r="F856" s="284">
        <f t="shared" si="5"/>
        <v>4</v>
      </c>
      <c r="H856" s="50">
        <v>4</v>
      </c>
      <c r="N856" s="28"/>
      <c r="R856" s="194"/>
      <c r="T856" s="28"/>
      <c r="U856" s="28"/>
      <c r="V856" s="28"/>
      <c r="AA856" s="194"/>
      <c r="AC856" s="28"/>
      <c r="AD856" s="28"/>
      <c r="AE856" s="28"/>
      <c r="AJ856" s="194"/>
      <c r="AL856" s="28"/>
      <c r="AM856" s="28"/>
      <c r="AN856" s="28"/>
      <c r="AS856" s="194"/>
      <c r="AU856" s="28"/>
      <c r="AV856" s="28"/>
      <c r="AW856" s="28"/>
      <c r="BB856" s="194"/>
      <c r="BD856" s="28"/>
      <c r="BE856" s="28"/>
      <c r="BF856" s="28"/>
      <c r="BK856" s="194"/>
      <c r="BM856" s="28"/>
      <c r="BN856" s="28"/>
      <c r="BO856" s="28"/>
      <c r="BT856" s="194"/>
      <c r="BV856" s="28"/>
      <c r="BW856" s="28"/>
      <c r="BX856" s="28"/>
      <c r="CC856" s="194"/>
      <c r="CE856" s="28"/>
      <c r="CF856" s="28"/>
      <c r="CG856" s="28"/>
      <c r="CL856" s="194"/>
      <c r="CN856" s="28"/>
      <c r="CO856" s="28"/>
      <c r="CP856" s="28"/>
      <c r="CU856" s="194"/>
      <c r="CW856" s="28"/>
      <c r="CX856" s="28"/>
      <c r="CY856" s="28"/>
      <c r="DD856" s="194"/>
      <c r="DF856" s="28"/>
      <c r="DG856" s="28"/>
      <c r="DH856" s="28"/>
      <c r="DM856" s="194"/>
      <c r="DO856" s="28"/>
      <c r="DP856" s="28"/>
      <c r="DQ856" s="28"/>
      <c r="DV856" s="194"/>
      <c r="DX856" s="28"/>
      <c r="DY856" s="28"/>
      <c r="DZ856" s="28"/>
      <c r="EE856" s="194"/>
      <c r="EG856" s="28"/>
      <c r="EH856" s="28"/>
      <c r="EI856" s="28"/>
      <c r="EN856" s="194"/>
      <c r="EP856" s="28"/>
      <c r="EQ856" s="28"/>
      <c r="ER856" s="28"/>
      <c r="EW856" s="194"/>
      <c r="EY856" s="28"/>
      <c r="EZ856" s="28"/>
      <c r="FA856" s="28"/>
      <c r="FF856" s="194"/>
      <c r="FH856" s="28"/>
      <c r="FI856" s="28"/>
      <c r="FJ856" s="28"/>
      <c r="FO856" s="194"/>
      <c r="FQ856" s="28"/>
      <c r="FR856" s="28"/>
      <c r="FS856" s="28"/>
      <c r="FX856" s="194"/>
      <c r="FZ856" s="28"/>
      <c r="GA856" s="28"/>
      <c r="GB856" s="28"/>
      <c r="GG856" s="194"/>
      <c r="GI856" s="28"/>
      <c r="GJ856" s="28"/>
      <c r="GK856" s="28"/>
      <c r="GP856" s="194"/>
      <c r="GR856" s="28"/>
      <c r="GS856" s="28"/>
      <c r="GT856" s="28"/>
      <c r="GY856" s="194"/>
      <c r="HA856" s="28"/>
      <c r="HB856" s="28"/>
      <c r="HC856" s="28"/>
      <c r="HH856" s="194"/>
      <c r="HJ856" s="28"/>
      <c r="HK856" s="28"/>
      <c r="HL856" s="28"/>
      <c r="HQ856" s="28"/>
      <c r="HR856" s="28"/>
      <c r="HS856" s="28"/>
      <c r="HT856" s="28"/>
      <c r="HU856" s="28"/>
      <c r="HV856" s="28"/>
      <c r="HW856" s="28"/>
      <c r="HX856" s="28"/>
      <c r="HY856" s="28"/>
      <c r="HZ856" s="28"/>
      <c r="IA856" s="28"/>
      <c r="IB856" s="28"/>
      <c r="IC856" s="28"/>
      <c r="ID856" s="28"/>
      <c r="IE856" s="28"/>
      <c r="IF856" s="28"/>
      <c r="IG856" s="28"/>
      <c r="IH856" s="28"/>
      <c r="II856" s="28"/>
      <c r="IJ856" s="28"/>
      <c r="IK856" s="28"/>
      <c r="IL856" s="28"/>
      <c r="IM856" s="28"/>
      <c r="IN856" s="28"/>
      <c r="IO856" s="28"/>
      <c r="IP856" s="28"/>
      <c r="IQ856" s="28"/>
      <c r="IR856" s="28"/>
      <c r="IS856" s="28"/>
      <c r="IT856" s="28"/>
      <c r="IU856" s="28"/>
      <c r="IV856" s="28"/>
    </row>
    <row r="857" spans="1:256" s="50" customFormat="1" ht="18">
      <c r="A857" s="330" t="s">
        <v>1698</v>
      </c>
      <c r="B857" s="28"/>
      <c r="C857" s="275"/>
      <c r="D857" s="418" t="s">
        <v>129</v>
      </c>
      <c r="E857" s="50">
        <f t="shared" si="4"/>
        <v>0</v>
      </c>
      <c r="F857" s="284">
        <f t="shared" si="5"/>
        <v>0</v>
      </c>
      <c r="N857" s="28"/>
      <c r="R857" s="194"/>
      <c r="T857" s="28"/>
      <c r="U857" s="28"/>
      <c r="V857" s="28"/>
      <c r="AA857" s="194"/>
      <c r="AC857" s="28"/>
      <c r="AD857" s="28"/>
      <c r="AE857" s="28"/>
      <c r="AJ857" s="194"/>
      <c r="AL857" s="28"/>
      <c r="AM857" s="28"/>
      <c r="AN857" s="28"/>
      <c r="AS857" s="194"/>
      <c r="AU857" s="28"/>
      <c r="AV857" s="28"/>
      <c r="AW857" s="28"/>
      <c r="BB857" s="194"/>
      <c r="BD857" s="28"/>
      <c r="BE857" s="28"/>
      <c r="BF857" s="28"/>
      <c r="BK857" s="194"/>
      <c r="BM857" s="28"/>
      <c r="BN857" s="28"/>
      <c r="BO857" s="28"/>
      <c r="BT857" s="194"/>
      <c r="BV857" s="28"/>
      <c r="BW857" s="28"/>
      <c r="BX857" s="28"/>
      <c r="CC857" s="194"/>
      <c r="CE857" s="28"/>
      <c r="CF857" s="28"/>
      <c r="CG857" s="28"/>
      <c r="CL857" s="194"/>
      <c r="CN857" s="28"/>
      <c r="CO857" s="28"/>
      <c r="CP857" s="28"/>
      <c r="CU857" s="194"/>
      <c r="CW857" s="28"/>
      <c r="CX857" s="28"/>
      <c r="CY857" s="28"/>
      <c r="DD857" s="194"/>
      <c r="DF857" s="28"/>
      <c r="DG857" s="28"/>
      <c r="DH857" s="28"/>
      <c r="DM857" s="194"/>
      <c r="DO857" s="28"/>
      <c r="DP857" s="28"/>
      <c r="DQ857" s="28"/>
      <c r="DV857" s="194"/>
      <c r="DX857" s="28"/>
      <c r="DY857" s="28"/>
      <c r="DZ857" s="28"/>
      <c r="EE857" s="194"/>
      <c r="EG857" s="28"/>
      <c r="EH857" s="28"/>
      <c r="EI857" s="28"/>
      <c r="EN857" s="194"/>
      <c r="EP857" s="28"/>
      <c r="EQ857" s="28"/>
      <c r="ER857" s="28"/>
      <c r="EW857" s="194"/>
      <c r="EY857" s="28"/>
      <c r="EZ857" s="28"/>
      <c r="FA857" s="28"/>
      <c r="FF857" s="194"/>
      <c r="FH857" s="28"/>
      <c r="FI857" s="28"/>
      <c r="FJ857" s="28"/>
      <c r="FO857" s="194"/>
      <c r="FQ857" s="28"/>
      <c r="FR857" s="28"/>
      <c r="FS857" s="28"/>
      <c r="FX857" s="194"/>
      <c r="FZ857" s="28"/>
      <c r="GA857" s="28"/>
      <c r="GB857" s="28"/>
      <c r="GG857" s="194"/>
      <c r="GI857" s="28"/>
      <c r="GJ857" s="28"/>
      <c r="GK857" s="28"/>
      <c r="GP857" s="194"/>
      <c r="GR857" s="28"/>
      <c r="GS857" s="28"/>
      <c r="GT857" s="28"/>
      <c r="GY857" s="194"/>
      <c r="HA857" s="28"/>
      <c r="HB857" s="28"/>
      <c r="HC857" s="28"/>
      <c r="HH857" s="194"/>
      <c r="HJ857" s="28"/>
      <c r="HK857" s="28"/>
      <c r="HL857" s="28"/>
      <c r="HQ857" s="28"/>
      <c r="HR857" s="28"/>
      <c r="HS857" s="28"/>
      <c r="HT857" s="28"/>
      <c r="HU857" s="28"/>
      <c r="HV857" s="28"/>
      <c r="HW857" s="28"/>
      <c r="HX857" s="28"/>
      <c r="HY857" s="28"/>
      <c r="HZ857" s="28"/>
      <c r="IA857" s="28"/>
      <c r="IB857" s="28"/>
      <c r="IC857" s="28"/>
      <c r="ID857" s="28"/>
      <c r="IE857" s="28"/>
      <c r="IF857" s="28"/>
      <c r="IG857" s="28"/>
      <c r="IH857" s="28"/>
      <c r="II857" s="28"/>
      <c r="IJ857" s="28"/>
      <c r="IK857" s="28"/>
      <c r="IL857" s="28"/>
      <c r="IM857" s="28"/>
      <c r="IN857" s="28"/>
      <c r="IO857" s="28"/>
      <c r="IP857" s="28"/>
      <c r="IQ857" s="28"/>
      <c r="IR857" s="28"/>
      <c r="IS857" s="28"/>
      <c r="IT857" s="28"/>
      <c r="IU857" s="28"/>
      <c r="IV857" s="28"/>
    </row>
    <row r="858" spans="1:256" s="50" customFormat="1" ht="18">
      <c r="A858" s="206" t="s">
        <v>2564</v>
      </c>
      <c r="B858" s="420"/>
      <c r="C858" s="420"/>
      <c r="D858" s="418" t="s">
        <v>135</v>
      </c>
      <c r="E858" s="50">
        <f t="shared" si="4"/>
        <v>2</v>
      </c>
      <c r="F858" s="284">
        <f t="shared" si="5"/>
        <v>12</v>
      </c>
      <c r="G858" s="50">
        <v>10</v>
      </c>
      <c r="J858" s="50">
        <v>2</v>
      </c>
      <c r="L858" s="281"/>
      <c r="N858" s="28"/>
      <c r="R858" s="194"/>
      <c r="T858" s="28"/>
      <c r="U858" s="28"/>
      <c r="V858" s="28"/>
      <c r="AA858" s="194"/>
      <c r="AC858" s="28"/>
      <c r="AD858" s="28"/>
      <c r="AE858" s="28"/>
      <c r="AJ858" s="194"/>
      <c r="AL858" s="28"/>
      <c r="AM858" s="28"/>
      <c r="AN858" s="28"/>
      <c r="AS858" s="194"/>
      <c r="AU858" s="28"/>
      <c r="AV858" s="28"/>
      <c r="AW858" s="28"/>
      <c r="BB858" s="194"/>
      <c r="BD858" s="28"/>
      <c r="BE858" s="28"/>
      <c r="BF858" s="28"/>
      <c r="BK858" s="194"/>
      <c r="BM858" s="28"/>
      <c r="BN858" s="28"/>
      <c r="BO858" s="28"/>
      <c r="BT858" s="194"/>
      <c r="BV858" s="28"/>
      <c r="BW858" s="28"/>
      <c r="BX858" s="28"/>
      <c r="CC858" s="194"/>
      <c r="CE858" s="28"/>
      <c r="CF858" s="28"/>
      <c r="CG858" s="28"/>
      <c r="CL858" s="194"/>
      <c r="CN858" s="28"/>
      <c r="CO858" s="28"/>
      <c r="CP858" s="28"/>
      <c r="CU858" s="194"/>
      <c r="CW858" s="28"/>
      <c r="CX858" s="28"/>
      <c r="CY858" s="28"/>
      <c r="DD858" s="194"/>
      <c r="DF858" s="28"/>
      <c r="DG858" s="28"/>
      <c r="DH858" s="28"/>
      <c r="DM858" s="194"/>
      <c r="DO858" s="28"/>
      <c r="DP858" s="28"/>
      <c r="DQ858" s="28"/>
      <c r="DV858" s="194"/>
      <c r="DX858" s="28"/>
      <c r="DY858" s="28"/>
      <c r="DZ858" s="28"/>
      <c r="EE858" s="194"/>
      <c r="EG858" s="28"/>
      <c r="EH858" s="28"/>
      <c r="EI858" s="28"/>
      <c r="EN858" s="194"/>
      <c r="EP858" s="28"/>
      <c r="EQ858" s="28"/>
      <c r="ER858" s="28"/>
      <c r="EW858" s="194"/>
      <c r="EY858" s="28"/>
      <c r="EZ858" s="28"/>
      <c r="FA858" s="28"/>
      <c r="FF858" s="194"/>
      <c r="FH858" s="28"/>
      <c r="FI858" s="28"/>
      <c r="FJ858" s="28"/>
      <c r="FO858" s="194"/>
      <c r="FQ858" s="28"/>
      <c r="FR858" s="28"/>
      <c r="FS858" s="28"/>
      <c r="FX858" s="194"/>
      <c r="FZ858" s="28"/>
      <c r="GA858" s="28"/>
      <c r="GB858" s="28"/>
      <c r="GG858" s="194"/>
      <c r="GI858" s="28"/>
      <c r="GJ858" s="28"/>
      <c r="GK858" s="28"/>
      <c r="GP858" s="194"/>
      <c r="GR858" s="28"/>
      <c r="GS858" s="28"/>
      <c r="GT858" s="28"/>
      <c r="GY858" s="194"/>
      <c r="HA858" s="28"/>
      <c r="HB858" s="28"/>
      <c r="HC858" s="28"/>
      <c r="HH858" s="194"/>
      <c r="HJ858" s="28"/>
      <c r="HK858" s="28"/>
      <c r="HL858" s="28"/>
      <c r="HQ858" s="28"/>
      <c r="HR858" s="28"/>
      <c r="HS858" s="28"/>
      <c r="HT858" s="28"/>
      <c r="HU858" s="28"/>
      <c r="HV858" s="28"/>
      <c r="HW858" s="28"/>
      <c r="HX858" s="28"/>
      <c r="HY858" s="28"/>
      <c r="HZ858" s="28"/>
      <c r="IA858" s="28"/>
      <c r="IB858" s="28"/>
      <c r="IC858" s="28"/>
      <c r="ID858" s="28"/>
      <c r="IE858" s="28"/>
      <c r="IF858" s="28"/>
      <c r="IG858" s="28"/>
      <c r="IH858" s="28"/>
      <c r="II858" s="28"/>
      <c r="IJ858" s="28"/>
      <c r="IK858" s="28"/>
      <c r="IL858" s="28"/>
      <c r="IM858" s="28"/>
      <c r="IN858" s="28"/>
      <c r="IO858" s="28"/>
      <c r="IP858" s="28"/>
      <c r="IQ858" s="28"/>
      <c r="IR858" s="28"/>
      <c r="IS858" s="28"/>
      <c r="IT858" s="28"/>
      <c r="IU858" s="28"/>
      <c r="IV858" s="28"/>
    </row>
    <row r="859" spans="1:256" s="50" customFormat="1" ht="18.75">
      <c r="A859" s="330" t="s">
        <v>512</v>
      </c>
      <c r="B859" s="417"/>
      <c r="C859" s="417"/>
      <c r="D859" s="418" t="s">
        <v>136</v>
      </c>
      <c r="E859" s="50">
        <f t="shared" si="4"/>
        <v>4</v>
      </c>
      <c r="F859" s="284">
        <f t="shared" si="5"/>
        <v>47</v>
      </c>
      <c r="G859" s="50">
        <v>21</v>
      </c>
      <c r="H859" s="50">
        <v>19</v>
      </c>
      <c r="J859" s="50">
        <v>7</v>
      </c>
      <c r="L859" s="281"/>
      <c r="N859" s="28"/>
      <c r="R859" s="194"/>
      <c r="T859" s="28"/>
      <c r="U859" s="28"/>
      <c r="V859" s="28"/>
      <c r="AA859" s="194"/>
      <c r="AC859" s="28"/>
      <c r="AD859" s="28"/>
      <c r="AE859" s="28"/>
      <c r="AJ859" s="194"/>
      <c r="AL859" s="28"/>
      <c r="AM859" s="28"/>
      <c r="AN859" s="28"/>
      <c r="AS859" s="194"/>
      <c r="AU859" s="28"/>
      <c r="AV859" s="28"/>
      <c r="AW859" s="28"/>
      <c r="BB859" s="194"/>
      <c r="BD859" s="28"/>
      <c r="BE859" s="28"/>
      <c r="BF859" s="28"/>
      <c r="BK859" s="194"/>
      <c r="BM859" s="28"/>
      <c r="BN859" s="28"/>
      <c r="BO859" s="28"/>
      <c r="BT859" s="194"/>
      <c r="BV859" s="28"/>
      <c r="BW859" s="28"/>
      <c r="BX859" s="28"/>
      <c r="CC859" s="194"/>
      <c r="CE859" s="28"/>
      <c r="CF859" s="28"/>
      <c r="CG859" s="28"/>
      <c r="CL859" s="194"/>
      <c r="CN859" s="28"/>
      <c r="CO859" s="28"/>
      <c r="CP859" s="28"/>
      <c r="CU859" s="194"/>
      <c r="CW859" s="28"/>
      <c r="CX859" s="28"/>
      <c r="CY859" s="28"/>
      <c r="DD859" s="194"/>
      <c r="DF859" s="28"/>
      <c r="DG859" s="28"/>
      <c r="DH859" s="28"/>
      <c r="DM859" s="194"/>
      <c r="DO859" s="28"/>
      <c r="DP859" s="28"/>
      <c r="DQ859" s="28"/>
      <c r="DV859" s="194"/>
      <c r="DX859" s="28"/>
      <c r="DY859" s="28"/>
      <c r="DZ859" s="28"/>
      <c r="EE859" s="194"/>
      <c r="EG859" s="28"/>
      <c r="EH859" s="28"/>
      <c r="EI859" s="28"/>
      <c r="EN859" s="194"/>
      <c r="EP859" s="28"/>
      <c r="EQ859" s="28"/>
      <c r="ER859" s="28"/>
      <c r="EW859" s="194"/>
      <c r="EY859" s="28"/>
      <c r="EZ859" s="28"/>
      <c r="FA859" s="28"/>
      <c r="FF859" s="194"/>
      <c r="FH859" s="28"/>
      <c r="FI859" s="28"/>
      <c r="FJ859" s="28"/>
      <c r="FO859" s="194"/>
      <c r="FQ859" s="28"/>
      <c r="FR859" s="28"/>
      <c r="FS859" s="28"/>
      <c r="FX859" s="194"/>
      <c r="FZ859" s="28"/>
      <c r="GA859" s="28"/>
      <c r="GB859" s="28"/>
      <c r="GG859" s="194"/>
      <c r="GI859" s="28"/>
      <c r="GJ859" s="28"/>
      <c r="GK859" s="28"/>
      <c r="GP859" s="194"/>
      <c r="GR859" s="28"/>
      <c r="GS859" s="28"/>
      <c r="GT859" s="28"/>
      <c r="GY859" s="194"/>
      <c r="HA859" s="28"/>
      <c r="HB859" s="28"/>
      <c r="HC859" s="28"/>
      <c r="HH859" s="194"/>
      <c r="HJ859" s="28"/>
      <c r="HK859" s="28"/>
      <c r="HL859" s="28"/>
      <c r="HQ859" s="28"/>
      <c r="HR859" s="28"/>
      <c r="HS859" s="28"/>
      <c r="HT859" s="28"/>
      <c r="HU859" s="28"/>
      <c r="HV859" s="28"/>
      <c r="HW859" s="28"/>
      <c r="HX859" s="28"/>
      <c r="HY859" s="28"/>
      <c r="HZ859" s="28"/>
      <c r="IA859" s="28"/>
      <c r="IB859" s="28"/>
      <c r="IC859" s="28"/>
      <c r="ID859" s="28"/>
      <c r="IE859" s="28"/>
      <c r="IF859" s="28"/>
      <c r="IG859" s="28"/>
      <c r="IH859" s="28"/>
      <c r="II859" s="28"/>
      <c r="IJ859" s="28"/>
      <c r="IK859" s="28"/>
      <c r="IL859" s="28"/>
      <c r="IM859" s="28"/>
      <c r="IN859" s="28"/>
      <c r="IO859" s="28"/>
      <c r="IP859" s="28"/>
      <c r="IQ859" s="28"/>
      <c r="IR859" s="28"/>
      <c r="IS859" s="28"/>
      <c r="IT859" s="28"/>
      <c r="IU859" s="28"/>
      <c r="IV859" s="28"/>
    </row>
    <row r="860" spans="1:256" s="50" customFormat="1" ht="18">
      <c r="A860" s="330" t="s">
        <v>526</v>
      </c>
      <c r="B860" s="28"/>
      <c r="C860" s="275"/>
      <c r="D860" s="418" t="s">
        <v>129</v>
      </c>
      <c r="E860" s="50">
        <f t="shared" si="4"/>
        <v>1</v>
      </c>
      <c r="F860" s="284">
        <f t="shared" si="5"/>
        <v>2</v>
      </c>
      <c r="J860" s="50">
        <v>2</v>
      </c>
      <c r="L860" s="281"/>
      <c r="N860" s="28"/>
      <c r="R860" s="194"/>
      <c r="T860" s="28"/>
      <c r="U860" s="28"/>
      <c r="V860" s="28"/>
      <c r="AA860" s="194"/>
      <c r="AC860" s="28"/>
      <c r="AD860" s="28"/>
      <c r="AE860" s="28"/>
      <c r="AJ860" s="194"/>
      <c r="AL860" s="28"/>
      <c r="AM860" s="28"/>
      <c r="AN860" s="28"/>
      <c r="AS860" s="194"/>
      <c r="AU860" s="28"/>
      <c r="AV860" s="28"/>
      <c r="AW860" s="28"/>
      <c r="BB860" s="194"/>
      <c r="BD860" s="28"/>
      <c r="BE860" s="28"/>
      <c r="BF860" s="28"/>
      <c r="BK860" s="194"/>
      <c r="BM860" s="28"/>
      <c r="BN860" s="28"/>
      <c r="BO860" s="28"/>
      <c r="BT860" s="194"/>
      <c r="BV860" s="28"/>
      <c r="BW860" s="28"/>
      <c r="BX860" s="28"/>
      <c r="CC860" s="194"/>
      <c r="CE860" s="28"/>
      <c r="CF860" s="28"/>
      <c r="CG860" s="28"/>
      <c r="CL860" s="194"/>
      <c r="CN860" s="28"/>
      <c r="CO860" s="28"/>
      <c r="CP860" s="28"/>
      <c r="CU860" s="194"/>
      <c r="CW860" s="28"/>
      <c r="CX860" s="28"/>
      <c r="CY860" s="28"/>
      <c r="DD860" s="194"/>
      <c r="DF860" s="28"/>
      <c r="DG860" s="28"/>
      <c r="DH860" s="28"/>
      <c r="DM860" s="194"/>
      <c r="DO860" s="28"/>
      <c r="DP860" s="28"/>
      <c r="DQ860" s="28"/>
      <c r="DV860" s="194"/>
      <c r="DX860" s="28"/>
      <c r="DY860" s="28"/>
      <c r="DZ860" s="28"/>
      <c r="EE860" s="194"/>
      <c r="EG860" s="28"/>
      <c r="EH860" s="28"/>
      <c r="EI860" s="28"/>
      <c r="EN860" s="194"/>
      <c r="EP860" s="28"/>
      <c r="EQ860" s="28"/>
      <c r="ER860" s="28"/>
      <c r="EW860" s="194"/>
      <c r="EY860" s="28"/>
      <c r="EZ860" s="28"/>
      <c r="FA860" s="28"/>
      <c r="FF860" s="194"/>
      <c r="FH860" s="28"/>
      <c r="FI860" s="28"/>
      <c r="FJ860" s="28"/>
      <c r="FO860" s="194"/>
      <c r="FQ860" s="28"/>
      <c r="FR860" s="28"/>
      <c r="FS860" s="28"/>
      <c r="FX860" s="194"/>
      <c r="FZ860" s="28"/>
      <c r="GA860" s="28"/>
      <c r="GB860" s="28"/>
      <c r="GG860" s="194"/>
      <c r="GI860" s="28"/>
      <c r="GJ860" s="28"/>
      <c r="GK860" s="28"/>
      <c r="GP860" s="194"/>
      <c r="GR860" s="28"/>
      <c r="GS860" s="28"/>
      <c r="GT860" s="28"/>
      <c r="GY860" s="194"/>
      <c r="HA860" s="28"/>
      <c r="HB860" s="28"/>
      <c r="HC860" s="28"/>
      <c r="HH860" s="194"/>
      <c r="HJ860" s="28"/>
      <c r="HK860" s="28"/>
      <c r="HL860" s="28"/>
      <c r="HQ860" s="28"/>
      <c r="HR860" s="28"/>
      <c r="HS860" s="28"/>
      <c r="HT860" s="28"/>
      <c r="HU860" s="28"/>
      <c r="HV860" s="28"/>
      <c r="HW860" s="28"/>
      <c r="HX860" s="28"/>
      <c r="HY860" s="28"/>
      <c r="HZ860" s="28"/>
      <c r="IA860" s="28"/>
      <c r="IB860" s="28"/>
      <c r="IC860" s="28"/>
      <c r="ID860" s="28"/>
      <c r="IE860" s="28"/>
      <c r="IF860" s="28"/>
      <c r="IG860" s="28"/>
      <c r="IH860" s="28"/>
      <c r="II860" s="28"/>
      <c r="IJ860" s="28"/>
      <c r="IK860" s="28"/>
      <c r="IL860" s="28"/>
      <c r="IM860" s="28"/>
      <c r="IN860" s="28"/>
      <c r="IO860" s="28"/>
      <c r="IP860" s="28"/>
      <c r="IQ860" s="28"/>
      <c r="IR860" s="28"/>
      <c r="IS860" s="28"/>
      <c r="IT860" s="28"/>
      <c r="IU860" s="28"/>
      <c r="IV860" s="28"/>
    </row>
    <row r="861" spans="1:256" s="50" customFormat="1" ht="18">
      <c r="A861" s="206" t="s">
        <v>2667</v>
      </c>
      <c r="B861" s="28"/>
      <c r="C861" s="420"/>
      <c r="D861" s="418" t="s">
        <v>129</v>
      </c>
      <c r="E861" s="50">
        <f t="shared" si="4"/>
        <v>0</v>
      </c>
      <c r="F861" s="284">
        <f t="shared" si="5"/>
        <v>0</v>
      </c>
      <c r="N861" s="28"/>
      <c r="R861" s="194"/>
      <c r="T861" s="28"/>
      <c r="U861" s="28"/>
      <c r="V861" s="28"/>
      <c r="AA861" s="194"/>
      <c r="AC861" s="28"/>
      <c r="AD861" s="28"/>
      <c r="AE861" s="28"/>
      <c r="AJ861" s="194"/>
      <c r="AL861" s="28"/>
      <c r="AM861" s="28"/>
      <c r="AN861" s="28"/>
      <c r="AS861" s="194"/>
      <c r="AU861" s="28"/>
      <c r="AV861" s="28"/>
      <c r="AW861" s="28"/>
      <c r="BB861" s="194"/>
      <c r="BD861" s="28"/>
      <c r="BE861" s="28"/>
      <c r="BF861" s="28"/>
      <c r="BK861" s="194"/>
      <c r="BM861" s="28"/>
      <c r="BN861" s="28"/>
      <c r="BO861" s="28"/>
      <c r="BT861" s="194"/>
      <c r="BV861" s="28"/>
      <c r="BW861" s="28"/>
      <c r="BX861" s="28"/>
      <c r="CC861" s="194"/>
      <c r="CE861" s="28"/>
      <c r="CF861" s="28"/>
      <c r="CG861" s="28"/>
      <c r="CL861" s="194"/>
      <c r="CN861" s="28"/>
      <c r="CO861" s="28"/>
      <c r="CP861" s="28"/>
      <c r="CU861" s="194"/>
      <c r="CW861" s="28"/>
      <c r="CX861" s="28"/>
      <c r="CY861" s="28"/>
      <c r="DD861" s="194"/>
      <c r="DF861" s="28"/>
      <c r="DG861" s="28"/>
      <c r="DH861" s="28"/>
      <c r="DM861" s="194"/>
      <c r="DO861" s="28"/>
      <c r="DP861" s="28"/>
      <c r="DQ861" s="28"/>
      <c r="DV861" s="194"/>
      <c r="DX861" s="28"/>
      <c r="DY861" s="28"/>
      <c r="DZ861" s="28"/>
      <c r="EE861" s="194"/>
      <c r="EG861" s="28"/>
      <c r="EH861" s="28"/>
      <c r="EI861" s="28"/>
      <c r="EN861" s="194"/>
      <c r="EP861" s="28"/>
      <c r="EQ861" s="28"/>
      <c r="ER861" s="28"/>
      <c r="EW861" s="194"/>
      <c r="EY861" s="28"/>
      <c r="EZ861" s="28"/>
      <c r="FA861" s="28"/>
      <c r="FF861" s="194"/>
      <c r="FH861" s="28"/>
      <c r="FI861" s="28"/>
      <c r="FJ861" s="28"/>
      <c r="FO861" s="194"/>
      <c r="FQ861" s="28"/>
      <c r="FR861" s="28"/>
      <c r="FS861" s="28"/>
      <c r="FX861" s="194"/>
      <c r="FZ861" s="28"/>
      <c r="GA861" s="28"/>
      <c r="GB861" s="28"/>
      <c r="GG861" s="194"/>
      <c r="GI861" s="28"/>
      <c r="GJ861" s="28"/>
      <c r="GK861" s="28"/>
      <c r="GP861" s="194"/>
      <c r="GR861" s="28"/>
      <c r="GS861" s="28"/>
      <c r="GT861" s="28"/>
      <c r="GY861" s="194"/>
      <c r="HA861" s="28"/>
      <c r="HB861" s="28"/>
      <c r="HC861" s="28"/>
      <c r="HH861" s="194"/>
      <c r="HJ861" s="28"/>
      <c r="HK861" s="28"/>
      <c r="HL861" s="28"/>
      <c r="HQ861" s="28"/>
      <c r="HR861" s="28"/>
      <c r="HS861" s="28"/>
      <c r="HT861" s="28"/>
      <c r="HU861" s="28"/>
      <c r="HV861" s="28"/>
      <c r="HW861" s="28"/>
      <c r="HX861" s="28"/>
      <c r="HY861" s="28"/>
      <c r="HZ861" s="28"/>
      <c r="IA861" s="28"/>
      <c r="IB861" s="28"/>
      <c r="IC861" s="28"/>
      <c r="ID861" s="28"/>
      <c r="IE861" s="28"/>
      <c r="IF861" s="28"/>
      <c r="IG861" s="28"/>
      <c r="IH861" s="28"/>
      <c r="II861" s="28"/>
      <c r="IJ861" s="28"/>
      <c r="IK861" s="28"/>
      <c r="IL861" s="28"/>
      <c r="IM861" s="28"/>
      <c r="IN861" s="28"/>
      <c r="IO861" s="28"/>
      <c r="IP861" s="28"/>
      <c r="IQ861" s="28"/>
      <c r="IR861" s="28"/>
      <c r="IS861" s="28"/>
      <c r="IT861" s="28"/>
      <c r="IU861" s="28"/>
      <c r="IV861" s="28"/>
    </row>
    <row r="862" spans="1:256" s="50" customFormat="1" ht="18">
      <c r="A862" s="330" t="s">
        <v>835</v>
      </c>
      <c r="B862" s="28"/>
      <c r="C862" s="420"/>
      <c r="D862" s="418" t="s">
        <v>129</v>
      </c>
      <c r="E862" s="50">
        <f t="shared" si="4"/>
        <v>0</v>
      </c>
      <c r="F862" s="284">
        <f t="shared" si="5"/>
        <v>0</v>
      </c>
      <c r="H862" s="456"/>
      <c r="L862" s="28"/>
      <c r="N862" s="28"/>
      <c r="R862" s="194"/>
      <c r="T862" s="28"/>
      <c r="U862" s="28"/>
      <c r="V862" s="28"/>
      <c r="AA862" s="194"/>
      <c r="AC862" s="28"/>
      <c r="AD862" s="28"/>
      <c r="AE862" s="28"/>
      <c r="AJ862" s="194"/>
      <c r="AL862" s="28"/>
      <c r="AM862" s="28"/>
      <c r="AN862" s="28"/>
      <c r="AS862" s="194"/>
      <c r="AU862" s="28"/>
      <c r="AV862" s="28"/>
      <c r="AW862" s="28"/>
      <c r="BB862" s="194"/>
      <c r="BD862" s="28"/>
      <c r="BE862" s="28"/>
      <c r="BF862" s="28"/>
      <c r="BK862" s="194"/>
      <c r="BM862" s="28"/>
      <c r="BN862" s="28"/>
      <c r="BO862" s="28"/>
      <c r="BT862" s="194"/>
      <c r="BV862" s="28"/>
      <c r="BW862" s="28"/>
      <c r="BX862" s="28"/>
      <c r="CC862" s="194"/>
      <c r="CE862" s="28"/>
      <c r="CF862" s="28"/>
      <c r="CG862" s="28"/>
      <c r="CL862" s="194"/>
      <c r="CN862" s="28"/>
      <c r="CO862" s="28"/>
      <c r="CP862" s="28"/>
      <c r="CU862" s="194"/>
      <c r="CW862" s="28"/>
      <c r="CX862" s="28"/>
      <c r="CY862" s="28"/>
      <c r="DD862" s="194"/>
      <c r="DF862" s="28"/>
      <c r="DG862" s="28"/>
      <c r="DH862" s="28"/>
      <c r="DM862" s="194"/>
      <c r="DO862" s="28"/>
      <c r="DP862" s="28"/>
      <c r="DQ862" s="28"/>
      <c r="DV862" s="194"/>
      <c r="DX862" s="28"/>
      <c r="DY862" s="28"/>
      <c r="DZ862" s="28"/>
      <c r="EE862" s="194"/>
      <c r="EG862" s="28"/>
      <c r="EH862" s="28"/>
      <c r="EI862" s="28"/>
      <c r="EN862" s="194"/>
      <c r="EP862" s="28"/>
      <c r="EQ862" s="28"/>
      <c r="ER862" s="28"/>
      <c r="EW862" s="194"/>
      <c r="EY862" s="28"/>
      <c r="EZ862" s="28"/>
      <c r="FA862" s="28"/>
      <c r="FF862" s="194"/>
      <c r="FH862" s="28"/>
      <c r="FI862" s="28"/>
      <c r="FJ862" s="28"/>
      <c r="FO862" s="194"/>
      <c r="FQ862" s="28"/>
      <c r="FR862" s="28"/>
      <c r="FS862" s="28"/>
      <c r="FX862" s="194"/>
      <c r="FZ862" s="28"/>
      <c r="GA862" s="28"/>
      <c r="GB862" s="28"/>
      <c r="GG862" s="194"/>
      <c r="GI862" s="28"/>
      <c r="GJ862" s="28"/>
      <c r="GK862" s="28"/>
      <c r="GP862" s="194"/>
      <c r="GR862" s="28"/>
      <c r="GS862" s="28"/>
      <c r="GT862" s="28"/>
      <c r="GY862" s="194"/>
      <c r="HA862" s="28"/>
      <c r="HB862" s="28"/>
      <c r="HC862" s="28"/>
      <c r="HH862" s="194"/>
      <c r="HJ862" s="28"/>
      <c r="HK862" s="28"/>
      <c r="HL862" s="28"/>
      <c r="HQ862" s="28"/>
      <c r="HR862" s="28"/>
      <c r="HS862" s="28"/>
      <c r="HT862" s="28"/>
      <c r="HU862" s="28"/>
      <c r="HV862" s="28"/>
      <c r="HW862" s="28"/>
      <c r="HX862" s="28"/>
      <c r="HY862" s="28"/>
      <c r="HZ862" s="28"/>
      <c r="IA862" s="28"/>
      <c r="IB862" s="28"/>
      <c r="IC862" s="28"/>
      <c r="ID862" s="28"/>
      <c r="IE862" s="28"/>
      <c r="IF862" s="28"/>
      <c r="IG862" s="28"/>
      <c r="IH862" s="28"/>
      <c r="II862" s="28"/>
      <c r="IJ862" s="28"/>
      <c r="IK862" s="28"/>
      <c r="IL862" s="28"/>
      <c r="IM862" s="28"/>
      <c r="IN862" s="28"/>
      <c r="IO862" s="28"/>
      <c r="IP862" s="28"/>
      <c r="IQ862" s="28"/>
      <c r="IR862" s="28"/>
      <c r="IS862" s="28"/>
      <c r="IT862" s="28"/>
      <c r="IU862" s="28"/>
      <c r="IV862" s="28"/>
    </row>
    <row r="863" spans="1:256" s="50" customFormat="1" ht="18.75">
      <c r="A863" s="330" t="s">
        <v>557</v>
      </c>
      <c r="B863" s="28"/>
      <c r="C863" s="417"/>
      <c r="D863" s="418" t="s">
        <v>137</v>
      </c>
      <c r="E863" s="50">
        <f t="shared" si="4"/>
        <v>13</v>
      </c>
      <c r="F863" s="284">
        <f t="shared" si="5"/>
        <v>109</v>
      </c>
      <c r="H863" s="50">
        <v>84</v>
      </c>
      <c r="J863" s="50">
        <v>25</v>
      </c>
      <c r="L863" s="28"/>
      <c r="N863" s="28"/>
      <c r="R863" s="194"/>
      <c r="T863" s="28"/>
      <c r="U863" s="28"/>
      <c r="V863" s="28"/>
      <c r="AA863" s="194"/>
      <c r="AC863" s="28"/>
      <c r="AD863" s="28"/>
      <c r="AE863" s="28"/>
      <c r="AJ863" s="194"/>
      <c r="AL863" s="28"/>
      <c r="AM863" s="28"/>
      <c r="AN863" s="28"/>
      <c r="AS863" s="194"/>
      <c r="AU863" s="28"/>
      <c r="AV863" s="28"/>
      <c r="AW863" s="28"/>
      <c r="BB863" s="194"/>
      <c r="BD863" s="28"/>
      <c r="BE863" s="28"/>
      <c r="BF863" s="28"/>
      <c r="BK863" s="194"/>
      <c r="BM863" s="28"/>
      <c r="BN863" s="28"/>
      <c r="BO863" s="28"/>
      <c r="BT863" s="194"/>
      <c r="BV863" s="28"/>
      <c r="BW863" s="28"/>
      <c r="BX863" s="28"/>
      <c r="CC863" s="194"/>
      <c r="CE863" s="28"/>
      <c r="CF863" s="28"/>
      <c r="CG863" s="28"/>
      <c r="CL863" s="194"/>
      <c r="CN863" s="28"/>
      <c r="CO863" s="28"/>
      <c r="CP863" s="28"/>
      <c r="CU863" s="194"/>
      <c r="CW863" s="28"/>
      <c r="CX863" s="28"/>
      <c r="CY863" s="28"/>
      <c r="DD863" s="194"/>
      <c r="DF863" s="28"/>
      <c r="DG863" s="28"/>
      <c r="DH863" s="28"/>
      <c r="DM863" s="194"/>
      <c r="DO863" s="28"/>
      <c r="DP863" s="28"/>
      <c r="DQ863" s="28"/>
      <c r="DV863" s="194"/>
      <c r="DX863" s="28"/>
      <c r="DY863" s="28"/>
      <c r="DZ863" s="28"/>
      <c r="EE863" s="194"/>
      <c r="EG863" s="28"/>
      <c r="EH863" s="28"/>
      <c r="EI863" s="28"/>
      <c r="EN863" s="194"/>
      <c r="EP863" s="28"/>
      <c r="EQ863" s="28"/>
      <c r="ER863" s="28"/>
      <c r="EW863" s="194"/>
      <c r="EY863" s="28"/>
      <c r="EZ863" s="28"/>
      <c r="FA863" s="28"/>
      <c r="FF863" s="194"/>
      <c r="FH863" s="28"/>
      <c r="FI863" s="28"/>
      <c r="FJ863" s="28"/>
      <c r="FO863" s="194"/>
      <c r="FQ863" s="28"/>
      <c r="FR863" s="28"/>
      <c r="FS863" s="28"/>
      <c r="FX863" s="194"/>
      <c r="FZ863" s="28"/>
      <c r="GA863" s="28"/>
      <c r="GB863" s="28"/>
      <c r="GG863" s="194"/>
      <c r="GI863" s="28"/>
      <c r="GJ863" s="28"/>
      <c r="GK863" s="28"/>
      <c r="GP863" s="194"/>
      <c r="GR863" s="28"/>
      <c r="GS863" s="28"/>
      <c r="GT863" s="28"/>
      <c r="GY863" s="194"/>
      <c r="HA863" s="28"/>
      <c r="HB863" s="28"/>
      <c r="HC863" s="28"/>
      <c r="HH863" s="194"/>
      <c r="HJ863" s="28"/>
      <c r="HK863" s="28"/>
      <c r="HL863" s="28"/>
      <c r="HQ863" s="28"/>
      <c r="HR863" s="28"/>
      <c r="HS863" s="28"/>
      <c r="HT863" s="28"/>
      <c r="HU863" s="28"/>
      <c r="HV863" s="28"/>
      <c r="HW863" s="28"/>
      <c r="HX863" s="28"/>
      <c r="HY863" s="28"/>
      <c r="HZ863" s="28"/>
      <c r="IA863" s="28"/>
      <c r="IB863" s="28"/>
      <c r="IC863" s="28"/>
      <c r="ID863" s="28"/>
      <c r="IE863" s="28"/>
      <c r="IF863" s="28"/>
      <c r="IG863" s="28"/>
      <c r="IH863" s="28"/>
      <c r="II863" s="28"/>
      <c r="IJ863" s="28"/>
      <c r="IK863" s="28"/>
      <c r="IL863" s="28"/>
      <c r="IM863" s="28"/>
      <c r="IN863" s="28"/>
      <c r="IO863" s="28"/>
      <c r="IP863" s="28"/>
      <c r="IQ863" s="28"/>
      <c r="IR863" s="28"/>
      <c r="IS863" s="28"/>
      <c r="IT863" s="28"/>
      <c r="IU863" s="28"/>
      <c r="IV863" s="28"/>
    </row>
    <row r="864" spans="1:256" s="50" customFormat="1" ht="18.75">
      <c r="A864" s="330" t="s">
        <v>493</v>
      </c>
      <c r="B864" s="279"/>
      <c r="C864" s="417"/>
      <c r="D864" s="418" t="s">
        <v>134</v>
      </c>
      <c r="E864" s="50">
        <f t="shared" si="4"/>
        <v>16</v>
      </c>
      <c r="F864" s="284">
        <f t="shared" si="5"/>
        <v>134</v>
      </c>
      <c r="G864" s="50">
        <v>55</v>
      </c>
      <c r="H864" s="456">
        <v>35</v>
      </c>
      <c r="I864" s="50">
        <v>40</v>
      </c>
      <c r="J864" s="50">
        <v>4</v>
      </c>
      <c r="N864" s="28"/>
      <c r="R864" s="194"/>
      <c r="T864" s="28"/>
      <c r="U864" s="28"/>
      <c r="V864" s="28"/>
      <c r="AA864" s="194"/>
      <c r="AC864" s="28"/>
      <c r="AD864" s="28"/>
      <c r="AE864" s="28"/>
      <c r="AJ864" s="194"/>
      <c r="AL864" s="28"/>
      <c r="AM864" s="28"/>
      <c r="AN864" s="28"/>
      <c r="AS864" s="194"/>
      <c r="AU864" s="28"/>
      <c r="AV864" s="28"/>
      <c r="AW864" s="28"/>
      <c r="BB864" s="194"/>
      <c r="BD864" s="28"/>
      <c r="BE864" s="28"/>
      <c r="BF864" s="28"/>
      <c r="BK864" s="194"/>
      <c r="BM864" s="28"/>
      <c r="BN864" s="28"/>
      <c r="BO864" s="28"/>
      <c r="BT864" s="194"/>
      <c r="BV864" s="28"/>
      <c r="BW864" s="28"/>
      <c r="BX864" s="28"/>
      <c r="CC864" s="194"/>
      <c r="CE864" s="28"/>
      <c r="CF864" s="28"/>
      <c r="CG864" s="28"/>
      <c r="CL864" s="194"/>
      <c r="CN864" s="28"/>
      <c r="CO864" s="28"/>
      <c r="CP864" s="28"/>
      <c r="CU864" s="194"/>
      <c r="CW864" s="28"/>
      <c r="CX864" s="28"/>
      <c r="CY864" s="28"/>
      <c r="DD864" s="194"/>
      <c r="DF864" s="28"/>
      <c r="DG864" s="28"/>
      <c r="DH864" s="28"/>
      <c r="DM864" s="194"/>
      <c r="DO864" s="28"/>
      <c r="DP864" s="28"/>
      <c r="DQ864" s="28"/>
      <c r="DV864" s="194"/>
      <c r="DX864" s="28"/>
      <c r="DY864" s="28"/>
      <c r="DZ864" s="28"/>
      <c r="EE864" s="194"/>
      <c r="EG864" s="28"/>
      <c r="EH864" s="28"/>
      <c r="EI864" s="28"/>
      <c r="EN864" s="194"/>
      <c r="EP864" s="28"/>
      <c r="EQ864" s="28"/>
      <c r="ER864" s="28"/>
      <c r="EW864" s="194"/>
      <c r="EY864" s="28"/>
      <c r="EZ864" s="28"/>
      <c r="FA864" s="28"/>
      <c r="FF864" s="194"/>
      <c r="FH864" s="28"/>
      <c r="FI864" s="28"/>
      <c r="FJ864" s="28"/>
      <c r="FO864" s="194"/>
      <c r="FQ864" s="28"/>
      <c r="FR864" s="28"/>
      <c r="FS864" s="28"/>
      <c r="FX864" s="194"/>
      <c r="FZ864" s="28"/>
      <c r="GA864" s="28"/>
      <c r="GB864" s="28"/>
      <c r="GG864" s="194"/>
      <c r="GI864" s="28"/>
      <c r="GJ864" s="28"/>
      <c r="GK864" s="28"/>
      <c r="GP864" s="194"/>
      <c r="GR864" s="28"/>
      <c r="GS864" s="28"/>
      <c r="GT864" s="28"/>
      <c r="GY864" s="194"/>
      <c r="HA864" s="28"/>
      <c r="HB864" s="28"/>
      <c r="HC864" s="28"/>
      <c r="HH864" s="194"/>
      <c r="HJ864" s="28"/>
      <c r="HK864" s="28"/>
      <c r="HL864" s="28"/>
      <c r="HQ864" s="28"/>
      <c r="HR864" s="28"/>
      <c r="HS864" s="28"/>
      <c r="HT864" s="28"/>
      <c r="HU864" s="28"/>
      <c r="HV864" s="28"/>
      <c r="HW864" s="28"/>
      <c r="HX864" s="28"/>
      <c r="HY864" s="28"/>
      <c r="HZ864" s="28"/>
      <c r="IA864" s="28"/>
      <c r="IB864" s="28"/>
      <c r="IC864" s="28"/>
      <c r="ID864" s="28"/>
      <c r="IE864" s="28"/>
      <c r="IF864" s="28"/>
      <c r="IG864" s="28"/>
      <c r="IH864" s="28"/>
      <c r="II864" s="28"/>
      <c r="IJ864" s="28"/>
      <c r="IK864" s="28"/>
      <c r="IL864" s="28"/>
      <c r="IM864" s="28"/>
      <c r="IN864" s="28"/>
      <c r="IO864" s="28"/>
      <c r="IP864" s="28"/>
      <c r="IQ864" s="28"/>
      <c r="IR864" s="28"/>
      <c r="IS864" s="28"/>
      <c r="IT864" s="28"/>
      <c r="IU864" s="28"/>
      <c r="IV864" s="28"/>
    </row>
    <row r="865" spans="1:256" s="50" customFormat="1" ht="18.75">
      <c r="A865" s="330" t="s">
        <v>581</v>
      </c>
      <c r="B865" s="417"/>
      <c r="C865" s="417"/>
      <c r="D865" s="418" t="s">
        <v>133</v>
      </c>
      <c r="E865" s="50">
        <f t="shared" si="4"/>
        <v>13</v>
      </c>
      <c r="F865" s="284">
        <f t="shared" si="5"/>
        <v>74</v>
      </c>
      <c r="H865" s="456">
        <v>24</v>
      </c>
      <c r="I865" s="50">
        <v>48</v>
      </c>
      <c r="J865" s="50">
        <v>2</v>
      </c>
      <c r="L865" s="28"/>
      <c r="N865" s="28"/>
      <c r="R865" s="194"/>
      <c r="T865" s="28"/>
      <c r="U865" s="28"/>
      <c r="V865" s="28"/>
      <c r="AA865" s="194"/>
      <c r="AC865" s="28"/>
      <c r="AD865" s="28"/>
      <c r="AE865" s="28"/>
      <c r="AJ865" s="194"/>
      <c r="AL865" s="28"/>
      <c r="AM865" s="28"/>
      <c r="AN865" s="28"/>
      <c r="AS865" s="194"/>
      <c r="AU865" s="28"/>
      <c r="AV865" s="28"/>
      <c r="AW865" s="28"/>
      <c r="BB865" s="194"/>
      <c r="BD865" s="28"/>
      <c r="BE865" s="28"/>
      <c r="BF865" s="28"/>
      <c r="BK865" s="194"/>
      <c r="BM865" s="28"/>
      <c r="BN865" s="28"/>
      <c r="BO865" s="28"/>
      <c r="BT865" s="194"/>
      <c r="BV865" s="28"/>
      <c r="BW865" s="28"/>
      <c r="BX865" s="28"/>
      <c r="CC865" s="194"/>
      <c r="CE865" s="28"/>
      <c r="CF865" s="28"/>
      <c r="CG865" s="28"/>
      <c r="CL865" s="194"/>
      <c r="CN865" s="28"/>
      <c r="CO865" s="28"/>
      <c r="CP865" s="28"/>
      <c r="CU865" s="194"/>
      <c r="CW865" s="28"/>
      <c r="CX865" s="28"/>
      <c r="CY865" s="28"/>
      <c r="DD865" s="194"/>
      <c r="DF865" s="28"/>
      <c r="DG865" s="28"/>
      <c r="DH865" s="28"/>
      <c r="DM865" s="194"/>
      <c r="DO865" s="28"/>
      <c r="DP865" s="28"/>
      <c r="DQ865" s="28"/>
      <c r="DV865" s="194"/>
      <c r="DX865" s="28"/>
      <c r="DY865" s="28"/>
      <c r="DZ865" s="28"/>
      <c r="EE865" s="194"/>
      <c r="EG865" s="28"/>
      <c r="EH865" s="28"/>
      <c r="EI865" s="28"/>
      <c r="EN865" s="194"/>
      <c r="EP865" s="28"/>
      <c r="EQ865" s="28"/>
      <c r="ER865" s="28"/>
      <c r="EW865" s="194"/>
      <c r="EY865" s="28"/>
      <c r="EZ865" s="28"/>
      <c r="FA865" s="28"/>
      <c r="FF865" s="194"/>
      <c r="FH865" s="28"/>
      <c r="FI865" s="28"/>
      <c r="FJ865" s="28"/>
      <c r="FO865" s="194"/>
      <c r="FQ865" s="28"/>
      <c r="FR865" s="28"/>
      <c r="FS865" s="28"/>
      <c r="FX865" s="194"/>
      <c r="FZ865" s="28"/>
      <c r="GA865" s="28"/>
      <c r="GB865" s="28"/>
      <c r="GG865" s="194"/>
      <c r="GI865" s="28"/>
      <c r="GJ865" s="28"/>
      <c r="GK865" s="28"/>
      <c r="GP865" s="194"/>
      <c r="GR865" s="28"/>
      <c r="GS865" s="28"/>
      <c r="GT865" s="28"/>
      <c r="GY865" s="194"/>
      <c r="HA865" s="28"/>
      <c r="HB865" s="28"/>
      <c r="HC865" s="28"/>
      <c r="HH865" s="194"/>
      <c r="HJ865" s="28"/>
      <c r="HK865" s="28"/>
      <c r="HL865" s="28"/>
      <c r="HQ865" s="28"/>
      <c r="HR865" s="28"/>
      <c r="HS865" s="28"/>
      <c r="HT865" s="28"/>
      <c r="HU865" s="28"/>
      <c r="HV865" s="28"/>
      <c r="HW865" s="28"/>
      <c r="HX865" s="28"/>
      <c r="HY865" s="28"/>
      <c r="HZ865" s="28"/>
      <c r="IA865" s="28"/>
      <c r="IB865" s="28"/>
      <c r="IC865" s="28"/>
      <c r="ID865" s="28"/>
      <c r="IE865" s="28"/>
      <c r="IF865" s="28"/>
      <c r="IG865" s="28"/>
      <c r="IH865" s="28"/>
      <c r="II865" s="28"/>
      <c r="IJ865" s="28"/>
      <c r="IK865" s="28"/>
      <c r="IL865" s="28"/>
      <c r="IM865" s="28"/>
      <c r="IN865" s="28"/>
      <c r="IO865" s="28"/>
      <c r="IP865" s="28"/>
      <c r="IQ865" s="28"/>
      <c r="IR865" s="28"/>
      <c r="IS865" s="28"/>
      <c r="IT865" s="28"/>
      <c r="IU865" s="28"/>
      <c r="IV865" s="28"/>
    </row>
    <row r="866" spans="1:256" s="50" customFormat="1" ht="18">
      <c r="A866" s="206" t="s">
        <v>2745</v>
      </c>
      <c r="B866" s="28"/>
      <c r="C866" s="275"/>
      <c r="D866" s="418" t="s">
        <v>129</v>
      </c>
      <c r="E866" s="50">
        <f t="shared" si="4"/>
        <v>1</v>
      </c>
      <c r="F866" s="284">
        <f t="shared" si="5"/>
        <v>0</v>
      </c>
      <c r="L866" s="28"/>
      <c r="N866" s="28"/>
      <c r="R866" s="194"/>
      <c r="T866" s="28"/>
      <c r="U866" s="28"/>
      <c r="V866" s="28"/>
      <c r="AA866" s="194"/>
      <c r="AC866" s="28"/>
      <c r="AD866" s="28"/>
      <c r="AE866" s="28"/>
      <c r="AJ866" s="194"/>
      <c r="AL866" s="28"/>
      <c r="AM866" s="28"/>
      <c r="AN866" s="28"/>
      <c r="AS866" s="194"/>
      <c r="AU866" s="28"/>
      <c r="AV866" s="28"/>
      <c r="AW866" s="28"/>
      <c r="BB866" s="194"/>
      <c r="BD866" s="28"/>
      <c r="BE866" s="28"/>
      <c r="BF866" s="28"/>
      <c r="BK866" s="194"/>
      <c r="BM866" s="28"/>
      <c r="BN866" s="28"/>
      <c r="BO866" s="28"/>
      <c r="BT866" s="194"/>
      <c r="BV866" s="28"/>
      <c r="BW866" s="28"/>
      <c r="BX866" s="28"/>
      <c r="CC866" s="194"/>
      <c r="CE866" s="28"/>
      <c r="CF866" s="28"/>
      <c r="CG866" s="28"/>
      <c r="CL866" s="194"/>
      <c r="CN866" s="28"/>
      <c r="CO866" s="28"/>
      <c r="CP866" s="28"/>
      <c r="CU866" s="194"/>
      <c r="CW866" s="28"/>
      <c r="CX866" s="28"/>
      <c r="CY866" s="28"/>
      <c r="DD866" s="194"/>
      <c r="DF866" s="28"/>
      <c r="DG866" s="28"/>
      <c r="DH866" s="28"/>
      <c r="DM866" s="194"/>
      <c r="DO866" s="28"/>
      <c r="DP866" s="28"/>
      <c r="DQ866" s="28"/>
      <c r="DV866" s="194"/>
      <c r="DX866" s="28"/>
      <c r="DY866" s="28"/>
      <c r="DZ866" s="28"/>
      <c r="EE866" s="194"/>
      <c r="EG866" s="28"/>
      <c r="EH866" s="28"/>
      <c r="EI866" s="28"/>
      <c r="EN866" s="194"/>
      <c r="EP866" s="28"/>
      <c r="EQ866" s="28"/>
      <c r="ER866" s="28"/>
      <c r="EW866" s="194"/>
      <c r="EY866" s="28"/>
      <c r="EZ866" s="28"/>
      <c r="FA866" s="28"/>
      <c r="FF866" s="194"/>
      <c r="FH866" s="28"/>
      <c r="FI866" s="28"/>
      <c r="FJ866" s="28"/>
      <c r="FO866" s="194"/>
      <c r="FQ866" s="28"/>
      <c r="FR866" s="28"/>
      <c r="FS866" s="28"/>
      <c r="FX866" s="194"/>
      <c r="FZ866" s="28"/>
      <c r="GA866" s="28"/>
      <c r="GB866" s="28"/>
      <c r="GG866" s="194"/>
      <c r="GI866" s="28"/>
      <c r="GJ866" s="28"/>
      <c r="GK866" s="28"/>
      <c r="GP866" s="194"/>
      <c r="GR866" s="28"/>
      <c r="GS866" s="28"/>
      <c r="GT866" s="28"/>
      <c r="GY866" s="194"/>
      <c r="HA866" s="28"/>
      <c r="HB866" s="28"/>
      <c r="HC866" s="28"/>
      <c r="HH866" s="194"/>
      <c r="HJ866" s="28"/>
      <c r="HK866" s="28"/>
      <c r="HL866" s="28"/>
      <c r="HQ866" s="28"/>
      <c r="HR866" s="28"/>
      <c r="HS866" s="28"/>
      <c r="HT866" s="28"/>
      <c r="HU866" s="28"/>
      <c r="HV866" s="28"/>
      <c r="HW866" s="28"/>
      <c r="HX866" s="28"/>
      <c r="HY866" s="28"/>
      <c r="HZ866" s="28"/>
      <c r="IA866" s="28"/>
      <c r="IB866" s="28"/>
      <c r="IC866" s="28"/>
      <c r="ID866" s="28"/>
      <c r="IE866" s="28"/>
      <c r="IF866" s="28"/>
      <c r="IG866" s="28"/>
      <c r="IH866" s="28"/>
      <c r="II866" s="28"/>
      <c r="IJ866" s="28"/>
      <c r="IK866" s="28"/>
      <c r="IL866" s="28"/>
      <c r="IM866" s="28"/>
      <c r="IN866" s="28"/>
      <c r="IO866" s="28"/>
      <c r="IP866" s="28"/>
      <c r="IQ866" s="28"/>
      <c r="IR866" s="28"/>
      <c r="IS866" s="28"/>
      <c r="IT866" s="28"/>
      <c r="IU866" s="28"/>
      <c r="IV866" s="28"/>
    </row>
    <row r="867" spans="1:256" s="50" customFormat="1" ht="18">
      <c r="A867" s="330" t="s">
        <v>479</v>
      </c>
      <c r="B867" s="420"/>
      <c r="C867" s="420"/>
      <c r="D867" s="418" t="s">
        <v>132</v>
      </c>
      <c r="E867" s="50">
        <f t="shared" si="4"/>
        <v>17</v>
      </c>
      <c r="F867" s="284">
        <f t="shared" si="5"/>
        <v>203</v>
      </c>
      <c r="H867" s="456">
        <v>75</v>
      </c>
      <c r="I867" s="50">
        <v>100</v>
      </c>
      <c r="J867" s="50">
        <v>28</v>
      </c>
      <c r="L867" s="281"/>
      <c r="N867" s="28"/>
      <c r="R867" s="194"/>
      <c r="T867" s="28"/>
      <c r="U867" s="28"/>
      <c r="V867" s="28"/>
      <c r="AA867" s="194"/>
      <c r="AC867" s="28"/>
      <c r="AD867" s="28"/>
      <c r="AE867" s="28"/>
      <c r="AJ867" s="194"/>
      <c r="AL867" s="28"/>
      <c r="AM867" s="28"/>
      <c r="AN867" s="28"/>
      <c r="AS867" s="194"/>
      <c r="AU867" s="28"/>
      <c r="AV867" s="28"/>
      <c r="AW867" s="28"/>
      <c r="BB867" s="194"/>
      <c r="BD867" s="28"/>
      <c r="BE867" s="28"/>
      <c r="BF867" s="28"/>
      <c r="BK867" s="194"/>
      <c r="BM867" s="28"/>
      <c r="BN867" s="28"/>
      <c r="BO867" s="28"/>
      <c r="BT867" s="194"/>
      <c r="BV867" s="28"/>
      <c r="BW867" s="28"/>
      <c r="BX867" s="28"/>
      <c r="CC867" s="194"/>
      <c r="CE867" s="28"/>
      <c r="CF867" s="28"/>
      <c r="CG867" s="28"/>
      <c r="CL867" s="194"/>
      <c r="CN867" s="28"/>
      <c r="CO867" s="28"/>
      <c r="CP867" s="28"/>
      <c r="CU867" s="194"/>
      <c r="CW867" s="28"/>
      <c r="CX867" s="28"/>
      <c r="CY867" s="28"/>
      <c r="DD867" s="194"/>
      <c r="DF867" s="28"/>
      <c r="DG867" s="28"/>
      <c r="DH867" s="28"/>
      <c r="DM867" s="194"/>
      <c r="DO867" s="28"/>
      <c r="DP867" s="28"/>
      <c r="DQ867" s="28"/>
      <c r="DV867" s="194"/>
      <c r="DX867" s="28"/>
      <c r="DY867" s="28"/>
      <c r="DZ867" s="28"/>
      <c r="EE867" s="194"/>
      <c r="EG867" s="28"/>
      <c r="EH867" s="28"/>
      <c r="EI867" s="28"/>
      <c r="EN867" s="194"/>
      <c r="EP867" s="28"/>
      <c r="EQ867" s="28"/>
      <c r="ER867" s="28"/>
      <c r="EW867" s="194"/>
      <c r="EY867" s="28"/>
      <c r="EZ867" s="28"/>
      <c r="FA867" s="28"/>
      <c r="FF867" s="194"/>
      <c r="FH867" s="28"/>
      <c r="FI867" s="28"/>
      <c r="FJ867" s="28"/>
      <c r="FO867" s="194"/>
      <c r="FQ867" s="28"/>
      <c r="FR867" s="28"/>
      <c r="FS867" s="28"/>
      <c r="FX867" s="194"/>
      <c r="FZ867" s="28"/>
      <c r="GA867" s="28"/>
      <c r="GB867" s="28"/>
      <c r="GG867" s="194"/>
      <c r="GI867" s="28"/>
      <c r="GJ867" s="28"/>
      <c r="GK867" s="28"/>
      <c r="GP867" s="194"/>
      <c r="GR867" s="28"/>
      <c r="GS867" s="28"/>
      <c r="GT867" s="28"/>
      <c r="GY867" s="194"/>
      <c r="HA867" s="28"/>
      <c r="HB867" s="28"/>
      <c r="HC867" s="28"/>
      <c r="HH867" s="194"/>
      <c r="HJ867" s="28"/>
      <c r="HK867" s="28"/>
      <c r="HL867" s="28"/>
      <c r="HQ867" s="28"/>
      <c r="HR867" s="28"/>
      <c r="HS867" s="28"/>
      <c r="HT867" s="28"/>
      <c r="HU867" s="28"/>
      <c r="HV867" s="28"/>
      <c r="HW867" s="28"/>
      <c r="HX867" s="28"/>
      <c r="HY867" s="28"/>
      <c r="HZ867" s="28"/>
      <c r="IA867" s="28"/>
      <c r="IB867" s="28"/>
      <c r="IC867" s="28"/>
      <c r="ID867" s="28"/>
      <c r="IE867" s="28"/>
      <c r="IF867" s="28"/>
      <c r="IG867" s="28"/>
      <c r="IH867" s="28"/>
      <c r="II867" s="28"/>
      <c r="IJ867" s="28"/>
      <c r="IK867" s="28"/>
      <c r="IL867" s="28"/>
      <c r="IM867" s="28"/>
      <c r="IN867" s="28"/>
      <c r="IO867" s="28"/>
      <c r="IP867" s="28"/>
      <c r="IQ867" s="28"/>
      <c r="IR867" s="28"/>
      <c r="IS867" s="28"/>
      <c r="IT867" s="28"/>
      <c r="IU867" s="28"/>
      <c r="IV867" s="28"/>
    </row>
    <row r="868" spans="1:256" s="50" customFormat="1" ht="18">
      <c r="A868" s="206" t="s">
        <v>2847</v>
      </c>
      <c r="B868" s="28"/>
      <c r="C868" s="275"/>
      <c r="D868" s="418" t="s">
        <v>129</v>
      </c>
      <c r="E868" s="50">
        <f t="shared" si="4"/>
        <v>0</v>
      </c>
      <c r="F868" s="284">
        <f t="shared" si="5"/>
        <v>29</v>
      </c>
      <c r="I868" s="50">
        <v>11</v>
      </c>
      <c r="J868" s="50">
        <v>18</v>
      </c>
      <c r="L868" s="28"/>
      <c r="N868" s="28"/>
      <c r="R868" s="194"/>
      <c r="T868" s="28"/>
      <c r="U868" s="28"/>
      <c r="V868" s="28"/>
      <c r="AA868" s="194"/>
      <c r="AC868" s="28"/>
      <c r="AD868" s="28"/>
      <c r="AE868" s="28"/>
      <c r="AJ868" s="194"/>
      <c r="AL868" s="28"/>
      <c r="AM868" s="28"/>
      <c r="AN868" s="28"/>
      <c r="AS868" s="194"/>
      <c r="AU868" s="28"/>
      <c r="AV868" s="28"/>
      <c r="AW868" s="28"/>
      <c r="BB868" s="194"/>
      <c r="BD868" s="28"/>
      <c r="BE868" s="28"/>
      <c r="BF868" s="28"/>
      <c r="BK868" s="194"/>
      <c r="BM868" s="28"/>
      <c r="BN868" s="28"/>
      <c r="BO868" s="28"/>
      <c r="BT868" s="194"/>
      <c r="BV868" s="28"/>
      <c r="BW868" s="28"/>
      <c r="BX868" s="28"/>
      <c r="CC868" s="194"/>
      <c r="CE868" s="28"/>
      <c r="CF868" s="28"/>
      <c r="CG868" s="28"/>
      <c r="CL868" s="194"/>
      <c r="CN868" s="28"/>
      <c r="CO868" s="28"/>
      <c r="CP868" s="28"/>
      <c r="CU868" s="194"/>
      <c r="CW868" s="28"/>
      <c r="CX868" s="28"/>
      <c r="CY868" s="28"/>
      <c r="DD868" s="194"/>
      <c r="DF868" s="28"/>
      <c r="DG868" s="28"/>
      <c r="DH868" s="28"/>
      <c r="DM868" s="194"/>
      <c r="DO868" s="28"/>
      <c r="DP868" s="28"/>
      <c r="DQ868" s="28"/>
      <c r="DV868" s="194"/>
      <c r="DX868" s="28"/>
      <c r="DY868" s="28"/>
      <c r="DZ868" s="28"/>
      <c r="EE868" s="194"/>
      <c r="EG868" s="28"/>
      <c r="EH868" s="28"/>
      <c r="EI868" s="28"/>
      <c r="EN868" s="194"/>
      <c r="EP868" s="28"/>
      <c r="EQ868" s="28"/>
      <c r="ER868" s="28"/>
      <c r="EW868" s="194"/>
      <c r="EY868" s="28"/>
      <c r="EZ868" s="28"/>
      <c r="FA868" s="28"/>
      <c r="FF868" s="194"/>
      <c r="FH868" s="28"/>
      <c r="FI868" s="28"/>
      <c r="FJ868" s="28"/>
      <c r="FO868" s="194"/>
      <c r="FQ868" s="28"/>
      <c r="FR868" s="28"/>
      <c r="FS868" s="28"/>
      <c r="FX868" s="194"/>
      <c r="FZ868" s="28"/>
      <c r="GA868" s="28"/>
      <c r="GB868" s="28"/>
      <c r="GG868" s="194"/>
      <c r="GI868" s="28"/>
      <c r="GJ868" s="28"/>
      <c r="GK868" s="28"/>
      <c r="GP868" s="194"/>
      <c r="GR868" s="28"/>
      <c r="GS868" s="28"/>
      <c r="GT868" s="28"/>
      <c r="GY868" s="194"/>
      <c r="HA868" s="28"/>
      <c r="HB868" s="28"/>
      <c r="HC868" s="28"/>
      <c r="HH868" s="194"/>
      <c r="HJ868" s="28"/>
      <c r="HK868" s="28"/>
      <c r="HL868" s="28"/>
      <c r="HQ868" s="28"/>
      <c r="HR868" s="28"/>
      <c r="HS868" s="28"/>
      <c r="HT868" s="28"/>
      <c r="HU868" s="28"/>
      <c r="HV868" s="28"/>
      <c r="HW868" s="28"/>
      <c r="HX868" s="28"/>
      <c r="HY868" s="28"/>
      <c r="HZ868" s="28"/>
      <c r="IA868" s="28"/>
      <c r="IB868" s="28"/>
      <c r="IC868" s="28"/>
      <c r="ID868" s="28"/>
      <c r="IE868" s="28"/>
      <c r="IF868" s="28"/>
      <c r="IG868" s="28"/>
      <c r="IH868" s="28"/>
      <c r="II868" s="28"/>
      <c r="IJ868" s="28"/>
      <c r="IK868" s="28"/>
      <c r="IL868" s="28"/>
      <c r="IM868" s="28"/>
      <c r="IN868" s="28"/>
      <c r="IO868" s="28"/>
      <c r="IP868" s="28"/>
      <c r="IQ868" s="28"/>
      <c r="IR868" s="28"/>
      <c r="IS868" s="28"/>
      <c r="IT868" s="28"/>
      <c r="IU868" s="28"/>
      <c r="IV868" s="28"/>
    </row>
    <row r="869" spans="1:256" s="50" customFormat="1" ht="18">
      <c r="A869" s="330" t="s">
        <v>2110</v>
      </c>
      <c r="B869" s="206"/>
      <c r="C869" s="275"/>
      <c r="D869" s="418" t="s">
        <v>130</v>
      </c>
      <c r="E869" s="50">
        <f t="shared" si="4"/>
        <v>0</v>
      </c>
      <c r="F869" s="284">
        <f t="shared" si="5"/>
        <v>15</v>
      </c>
      <c r="H869" s="456"/>
      <c r="K869" s="50">
        <v>15</v>
      </c>
      <c r="L869" s="28"/>
      <c r="N869" s="28"/>
      <c r="R869" s="194"/>
      <c r="T869" s="28"/>
      <c r="U869" s="28"/>
      <c r="V869" s="28"/>
      <c r="AA869" s="194"/>
      <c r="AC869" s="28"/>
      <c r="AD869" s="28"/>
      <c r="AE869" s="28"/>
      <c r="AJ869" s="194"/>
      <c r="AL869" s="28"/>
      <c r="AM869" s="28"/>
      <c r="AN869" s="28"/>
      <c r="AS869" s="194"/>
      <c r="AU869" s="28"/>
      <c r="AV869" s="28"/>
      <c r="AW869" s="28"/>
      <c r="BB869" s="194"/>
      <c r="BD869" s="28"/>
      <c r="BE869" s="28"/>
      <c r="BF869" s="28"/>
      <c r="BK869" s="194"/>
      <c r="BM869" s="28"/>
      <c r="BN869" s="28"/>
      <c r="BO869" s="28"/>
      <c r="BT869" s="194"/>
      <c r="BV869" s="28"/>
      <c r="BW869" s="28"/>
      <c r="BX869" s="28"/>
      <c r="CC869" s="194"/>
      <c r="CE869" s="28"/>
      <c r="CF869" s="28"/>
      <c r="CG869" s="28"/>
      <c r="CL869" s="194"/>
      <c r="CN869" s="28"/>
      <c r="CO869" s="28"/>
      <c r="CP869" s="28"/>
      <c r="CU869" s="194"/>
      <c r="CW869" s="28"/>
      <c r="CX869" s="28"/>
      <c r="CY869" s="28"/>
      <c r="DD869" s="194"/>
      <c r="DF869" s="28"/>
      <c r="DG869" s="28"/>
      <c r="DH869" s="28"/>
      <c r="DM869" s="194"/>
      <c r="DO869" s="28"/>
      <c r="DP869" s="28"/>
      <c r="DQ869" s="28"/>
      <c r="DV869" s="194"/>
      <c r="DX869" s="28"/>
      <c r="DY869" s="28"/>
      <c r="DZ869" s="28"/>
      <c r="EE869" s="194"/>
      <c r="EG869" s="28"/>
      <c r="EH869" s="28"/>
      <c r="EI869" s="28"/>
      <c r="EN869" s="194"/>
      <c r="EP869" s="28"/>
      <c r="EQ869" s="28"/>
      <c r="ER869" s="28"/>
      <c r="EW869" s="194"/>
      <c r="EY869" s="28"/>
      <c r="EZ869" s="28"/>
      <c r="FA869" s="28"/>
      <c r="FF869" s="194"/>
      <c r="FH869" s="28"/>
      <c r="FI869" s="28"/>
      <c r="FJ869" s="28"/>
      <c r="FO869" s="194"/>
      <c r="FQ869" s="28"/>
      <c r="FR869" s="28"/>
      <c r="FS869" s="28"/>
      <c r="FX869" s="194"/>
      <c r="FZ869" s="28"/>
      <c r="GA869" s="28"/>
      <c r="GB869" s="28"/>
      <c r="GG869" s="194"/>
      <c r="GI869" s="28"/>
      <c r="GJ869" s="28"/>
      <c r="GK869" s="28"/>
      <c r="GP869" s="194"/>
      <c r="GR869" s="28"/>
      <c r="GS869" s="28"/>
      <c r="GT869" s="28"/>
      <c r="GY869" s="194"/>
      <c r="HA869" s="28"/>
      <c r="HB869" s="28"/>
      <c r="HC869" s="28"/>
      <c r="HH869" s="194"/>
      <c r="HJ869" s="28"/>
      <c r="HK869" s="28"/>
      <c r="HL869" s="28"/>
      <c r="HQ869" s="28"/>
      <c r="HR869" s="28"/>
      <c r="HS869" s="28"/>
      <c r="HT869" s="28"/>
      <c r="HU869" s="28"/>
      <c r="HV869" s="28"/>
      <c r="HW869" s="28"/>
      <c r="HX869" s="28"/>
      <c r="HY869" s="28"/>
      <c r="HZ869" s="28"/>
      <c r="IA869" s="28"/>
      <c r="IB869" s="28"/>
      <c r="IC869" s="28"/>
      <c r="ID869" s="28"/>
      <c r="IE869" s="28"/>
      <c r="IF869" s="28"/>
      <c r="IG869" s="28"/>
      <c r="IH869" s="28"/>
      <c r="II869" s="28"/>
      <c r="IJ869" s="28"/>
      <c r="IK869" s="28"/>
      <c r="IL869" s="28"/>
      <c r="IM869" s="28"/>
      <c r="IN869" s="28"/>
      <c r="IO869" s="28"/>
      <c r="IP869" s="28"/>
      <c r="IQ869" s="28"/>
      <c r="IR869" s="28"/>
      <c r="IS869" s="28"/>
      <c r="IT869" s="28"/>
      <c r="IU869" s="28"/>
      <c r="IV869" s="28"/>
    </row>
    <row r="870" spans="1:256" s="50" customFormat="1" ht="18">
      <c r="A870" s="206" t="s">
        <v>2329</v>
      </c>
      <c r="B870" s="28"/>
      <c r="C870" s="275"/>
      <c r="D870" s="418" t="s">
        <v>129</v>
      </c>
      <c r="E870" s="50">
        <f t="shared" si="4"/>
        <v>0</v>
      </c>
      <c r="F870" s="284">
        <f t="shared" si="5"/>
        <v>0</v>
      </c>
      <c r="H870" s="456"/>
      <c r="N870" s="28"/>
      <c r="R870" s="194"/>
      <c r="T870" s="28"/>
      <c r="U870" s="28"/>
      <c r="V870" s="28"/>
      <c r="AA870" s="194"/>
      <c r="AC870" s="28"/>
      <c r="AD870" s="28"/>
      <c r="AE870" s="28"/>
      <c r="AJ870" s="194"/>
      <c r="AL870" s="28"/>
      <c r="AM870" s="28"/>
      <c r="AN870" s="28"/>
      <c r="AS870" s="194"/>
      <c r="AU870" s="28"/>
      <c r="AV870" s="28"/>
      <c r="AW870" s="28"/>
      <c r="BB870" s="194"/>
      <c r="BD870" s="28"/>
      <c r="BE870" s="28"/>
      <c r="BF870" s="28"/>
      <c r="BK870" s="194"/>
      <c r="BM870" s="28"/>
      <c r="BN870" s="28"/>
      <c r="BO870" s="28"/>
      <c r="BT870" s="194"/>
      <c r="BV870" s="28"/>
      <c r="BW870" s="28"/>
      <c r="BX870" s="28"/>
      <c r="CC870" s="194"/>
      <c r="CE870" s="28"/>
      <c r="CF870" s="28"/>
      <c r="CG870" s="28"/>
      <c r="CL870" s="194"/>
      <c r="CN870" s="28"/>
      <c r="CO870" s="28"/>
      <c r="CP870" s="28"/>
      <c r="CU870" s="194"/>
      <c r="CW870" s="28"/>
      <c r="CX870" s="28"/>
      <c r="CY870" s="28"/>
      <c r="DD870" s="194"/>
      <c r="DF870" s="28"/>
      <c r="DG870" s="28"/>
      <c r="DH870" s="28"/>
      <c r="DM870" s="194"/>
      <c r="DO870" s="28"/>
      <c r="DP870" s="28"/>
      <c r="DQ870" s="28"/>
      <c r="DV870" s="194"/>
      <c r="DX870" s="28"/>
      <c r="DY870" s="28"/>
      <c r="DZ870" s="28"/>
      <c r="EE870" s="194"/>
      <c r="EG870" s="28"/>
      <c r="EH870" s="28"/>
      <c r="EI870" s="28"/>
      <c r="EN870" s="194"/>
      <c r="EP870" s="28"/>
      <c r="EQ870" s="28"/>
      <c r="ER870" s="28"/>
      <c r="EW870" s="194"/>
      <c r="EY870" s="28"/>
      <c r="EZ870" s="28"/>
      <c r="FA870" s="28"/>
      <c r="FF870" s="194"/>
      <c r="FH870" s="28"/>
      <c r="FI870" s="28"/>
      <c r="FJ870" s="28"/>
      <c r="FO870" s="194"/>
      <c r="FQ870" s="28"/>
      <c r="FR870" s="28"/>
      <c r="FS870" s="28"/>
      <c r="FX870" s="194"/>
      <c r="FZ870" s="28"/>
      <c r="GA870" s="28"/>
      <c r="GB870" s="28"/>
      <c r="GG870" s="194"/>
      <c r="GI870" s="28"/>
      <c r="GJ870" s="28"/>
      <c r="GK870" s="28"/>
      <c r="GP870" s="194"/>
      <c r="GR870" s="28"/>
      <c r="GS870" s="28"/>
      <c r="GT870" s="28"/>
      <c r="GY870" s="194"/>
      <c r="HA870" s="28"/>
      <c r="HB870" s="28"/>
      <c r="HC870" s="28"/>
      <c r="HH870" s="194"/>
      <c r="HJ870" s="28"/>
      <c r="HK870" s="28"/>
      <c r="HL870" s="28"/>
      <c r="HQ870" s="28"/>
      <c r="HR870" s="28"/>
      <c r="HS870" s="28"/>
      <c r="HT870" s="28"/>
      <c r="HU870" s="28"/>
      <c r="HV870" s="28"/>
      <c r="HW870" s="28"/>
      <c r="HX870" s="28"/>
      <c r="HY870" s="28"/>
      <c r="HZ870" s="28"/>
      <c r="IA870" s="28"/>
      <c r="IB870" s="28"/>
      <c r="IC870" s="28"/>
      <c r="ID870" s="28"/>
      <c r="IE870" s="28"/>
      <c r="IF870" s="28"/>
      <c r="IG870" s="28"/>
      <c r="IH870" s="28"/>
      <c r="II870" s="28"/>
      <c r="IJ870" s="28"/>
      <c r="IK870" s="28"/>
      <c r="IL870" s="28"/>
      <c r="IM870" s="28"/>
      <c r="IN870" s="28"/>
      <c r="IO870" s="28"/>
      <c r="IP870" s="28"/>
      <c r="IQ870" s="28"/>
      <c r="IR870" s="28"/>
      <c r="IS870" s="28"/>
      <c r="IT870" s="28"/>
      <c r="IU870" s="28"/>
      <c r="IV870" s="28"/>
    </row>
    <row r="871" spans="1:256" s="50" customFormat="1" ht="18.75">
      <c r="A871" s="330" t="s">
        <v>1451</v>
      </c>
      <c r="B871" s="279"/>
      <c r="C871" s="417"/>
      <c r="D871" s="418" t="s">
        <v>137</v>
      </c>
      <c r="E871" s="50">
        <f t="shared" si="4"/>
        <v>8</v>
      </c>
      <c r="F871" s="284">
        <f t="shared" si="5"/>
        <v>50</v>
      </c>
      <c r="H871" s="50">
        <v>13</v>
      </c>
      <c r="I871" s="50">
        <v>37</v>
      </c>
      <c r="L871" s="28"/>
      <c r="N871" s="28"/>
      <c r="R871" s="194"/>
      <c r="T871" s="28"/>
      <c r="U871" s="28"/>
      <c r="V871" s="28"/>
      <c r="AA871" s="194"/>
      <c r="AC871" s="28"/>
      <c r="AD871" s="28"/>
      <c r="AE871" s="28"/>
      <c r="AJ871" s="194"/>
      <c r="AL871" s="28"/>
      <c r="AM871" s="28"/>
      <c r="AN871" s="28"/>
      <c r="AS871" s="194"/>
      <c r="AU871" s="28"/>
      <c r="AV871" s="28"/>
      <c r="AW871" s="28"/>
      <c r="BB871" s="194"/>
      <c r="BD871" s="28"/>
      <c r="BE871" s="28"/>
      <c r="BF871" s="28"/>
      <c r="BK871" s="194"/>
      <c r="BM871" s="28"/>
      <c r="BN871" s="28"/>
      <c r="BO871" s="28"/>
      <c r="BT871" s="194"/>
      <c r="BV871" s="28"/>
      <c r="BW871" s="28"/>
      <c r="BX871" s="28"/>
      <c r="CC871" s="194"/>
      <c r="CE871" s="28"/>
      <c r="CF871" s="28"/>
      <c r="CG871" s="28"/>
      <c r="CL871" s="194"/>
      <c r="CN871" s="28"/>
      <c r="CO871" s="28"/>
      <c r="CP871" s="28"/>
      <c r="CU871" s="194"/>
      <c r="CW871" s="28"/>
      <c r="CX871" s="28"/>
      <c r="CY871" s="28"/>
      <c r="DD871" s="194"/>
      <c r="DF871" s="28"/>
      <c r="DG871" s="28"/>
      <c r="DH871" s="28"/>
      <c r="DM871" s="194"/>
      <c r="DO871" s="28"/>
      <c r="DP871" s="28"/>
      <c r="DQ871" s="28"/>
      <c r="DV871" s="194"/>
      <c r="DX871" s="28"/>
      <c r="DY871" s="28"/>
      <c r="DZ871" s="28"/>
      <c r="EE871" s="194"/>
      <c r="EG871" s="28"/>
      <c r="EH871" s="28"/>
      <c r="EI871" s="28"/>
      <c r="EN871" s="194"/>
      <c r="EP871" s="28"/>
      <c r="EQ871" s="28"/>
      <c r="ER871" s="28"/>
      <c r="EW871" s="194"/>
      <c r="EY871" s="28"/>
      <c r="EZ871" s="28"/>
      <c r="FA871" s="28"/>
      <c r="FF871" s="194"/>
      <c r="FH871" s="28"/>
      <c r="FI871" s="28"/>
      <c r="FJ871" s="28"/>
      <c r="FO871" s="194"/>
      <c r="FQ871" s="28"/>
      <c r="FR871" s="28"/>
      <c r="FS871" s="28"/>
      <c r="FX871" s="194"/>
      <c r="FZ871" s="28"/>
      <c r="GA871" s="28"/>
      <c r="GB871" s="28"/>
      <c r="GG871" s="194"/>
      <c r="GI871" s="28"/>
      <c r="GJ871" s="28"/>
      <c r="GK871" s="28"/>
      <c r="GP871" s="194"/>
      <c r="GR871" s="28"/>
      <c r="GS871" s="28"/>
      <c r="GT871" s="28"/>
      <c r="GY871" s="194"/>
      <c r="HA871" s="28"/>
      <c r="HB871" s="28"/>
      <c r="HC871" s="28"/>
      <c r="HH871" s="194"/>
      <c r="HJ871" s="28"/>
      <c r="HK871" s="28"/>
      <c r="HL871" s="28"/>
      <c r="HQ871" s="28"/>
      <c r="HR871" s="28"/>
      <c r="HS871" s="28"/>
      <c r="HT871" s="28"/>
      <c r="HU871" s="28"/>
      <c r="HV871" s="28"/>
      <c r="HW871" s="28"/>
      <c r="HX871" s="28"/>
      <c r="HY871" s="28"/>
      <c r="HZ871" s="28"/>
      <c r="IA871" s="28"/>
      <c r="IB871" s="28"/>
      <c r="IC871" s="28"/>
      <c r="ID871" s="28"/>
      <c r="IE871" s="28"/>
      <c r="IF871" s="28"/>
      <c r="IG871" s="28"/>
      <c r="IH871" s="28"/>
      <c r="II871" s="28"/>
      <c r="IJ871" s="28"/>
      <c r="IK871" s="28"/>
      <c r="IL871" s="28"/>
      <c r="IM871" s="28"/>
      <c r="IN871" s="28"/>
      <c r="IO871" s="28"/>
      <c r="IP871" s="28"/>
      <c r="IQ871" s="28"/>
      <c r="IR871" s="28"/>
      <c r="IS871" s="28"/>
      <c r="IT871" s="28"/>
      <c r="IU871" s="28"/>
      <c r="IV871" s="28"/>
    </row>
    <row r="872" spans="1:256" s="50" customFormat="1" ht="18">
      <c r="A872" s="330" t="s">
        <v>981</v>
      </c>
      <c r="B872" s="420"/>
      <c r="C872" s="420"/>
      <c r="D872" s="418" t="s">
        <v>135</v>
      </c>
      <c r="E872" s="50">
        <f t="shared" si="4"/>
        <v>2</v>
      </c>
      <c r="F872" s="284">
        <f t="shared" si="5"/>
        <v>0</v>
      </c>
      <c r="N872" s="28"/>
      <c r="R872" s="194"/>
      <c r="T872" s="28"/>
      <c r="U872" s="28"/>
      <c r="V872" s="28"/>
      <c r="AA872" s="194"/>
      <c r="AC872" s="28"/>
      <c r="AD872" s="28"/>
      <c r="AE872" s="28"/>
      <c r="AJ872" s="194"/>
      <c r="AL872" s="28"/>
      <c r="AM872" s="28"/>
      <c r="AN872" s="28"/>
      <c r="AS872" s="194"/>
      <c r="AU872" s="28"/>
      <c r="AV872" s="28"/>
      <c r="AW872" s="28"/>
      <c r="BB872" s="194"/>
      <c r="BD872" s="28"/>
      <c r="BE872" s="28"/>
      <c r="BF872" s="28"/>
      <c r="BK872" s="194"/>
      <c r="BM872" s="28"/>
      <c r="BN872" s="28"/>
      <c r="BO872" s="28"/>
      <c r="BT872" s="194"/>
      <c r="BV872" s="28"/>
      <c r="BW872" s="28"/>
      <c r="BX872" s="28"/>
      <c r="CC872" s="194"/>
      <c r="CE872" s="28"/>
      <c r="CF872" s="28"/>
      <c r="CG872" s="28"/>
      <c r="CL872" s="194"/>
      <c r="CN872" s="28"/>
      <c r="CO872" s="28"/>
      <c r="CP872" s="28"/>
      <c r="CU872" s="194"/>
      <c r="CW872" s="28"/>
      <c r="CX872" s="28"/>
      <c r="CY872" s="28"/>
      <c r="DD872" s="194"/>
      <c r="DF872" s="28"/>
      <c r="DG872" s="28"/>
      <c r="DH872" s="28"/>
      <c r="DM872" s="194"/>
      <c r="DO872" s="28"/>
      <c r="DP872" s="28"/>
      <c r="DQ872" s="28"/>
      <c r="DV872" s="194"/>
      <c r="DX872" s="28"/>
      <c r="DY872" s="28"/>
      <c r="DZ872" s="28"/>
      <c r="EE872" s="194"/>
      <c r="EG872" s="28"/>
      <c r="EH872" s="28"/>
      <c r="EI872" s="28"/>
      <c r="EN872" s="194"/>
      <c r="EP872" s="28"/>
      <c r="EQ872" s="28"/>
      <c r="ER872" s="28"/>
      <c r="EW872" s="194"/>
      <c r="EY872" s="28"/>
      <c r="EZ872" s="28"/>
      <c r="FA872" s="28"/>
      <c r="FF872" s="194"/>
      <c r="FH872" s="28"/>
      <c r="FI872" s="28"/>
      <c r="FJ872" s="28"/>
      <c r="FO872" s="194"/>
      <c r="FQ872" s="28"/>
      <c r="FR872" s="28"/>
      <c r="FS872" s="28"/>
      <c r="FX872" s="194"/>
      <c r="FZ872" s="28"/>
      <c r="GA872" s="28"/>
      <c r="GB872" s="28"/>
      <c r="GG872" s="194"/>
      <c r="GI872" s="28"/>
      <c r="GJ872" s="28"/>
      <c r="GK872" s="28"/>
      <c r="GP872" s="194"/>
      <c r="GR872" s="28"/>
      <c r="GS872" s="28"/>
      <c r="GT872" s="28"/>
      <c r="GY872" s="194"/>
      <c r="HA872" s="28"/>
      <c r="HB872" s="28"/>
      <c r="HC872" s="28"/>
      <c r="HH872" s="194"/>
      <c r="HJ872" s="28"/>
      <c r="HK872" s="28"/>
      <c r="HL872" s="28"/>
      <c r="HQ872" s="28"/>
      <c r="HR872" s="28"/>
      <c r="HS872" s="28"/>
      <c r="HT872" s="28"/>
      <c r="HU872" s="28"/>
      <c r="HV872" s="28"/>
      <c r="HW872" s="28"/>
      <c r="HX872" s="28"/>
      <c r="HY872" s="28"/>
      <c r="HZ872" s="28"/>
      <c r="IA872" s="28"/>
      <c r="IB872" s="28"/>
      <c r="IC872" s="28"/>
      <c r="ID872" s="28"/>
      <c r="IE872" s="28"/>
      <c r="IF872" s="28"/>
      <c r="IG872" s="28"/>
      <c r="IH872" s="28"/>
      <c r="II872" s="28"/>
      <c r="IJ872" s="28"/>
      <c r="IK872" s="28"/>
      <c r="IL872" s="28"/>
      <c r="IM872" s="28"/>
      <c r="IN872" s="28"/>
      <c r="IO872" s="28"/>
      <c r="IP872" s="28"/>
      <c r="IQ872" s="28"/>
      <c r="IR872" s="28"/>
      <c r="IS872" s="28"/>
      <c r="IT872" s="28"/>
      <c r="IU872" s="28"/>
      <c r="IV872" s="28"/>
    </row>
    <row r="873" spans="1:256" s="50" customFormat="1" ht="18.75">
      <c r="A873" s="330" t="s">
        <v>600</v>
      </c>
      <c r="B873" s="417"/>
      <c r="C873" s="417"/>
      <c r="D873" s="1" t="s">
        <v>131</v>
      </c>
      <c r="E873" s="50">
        <f t="shared" ref="E873:E936" si="6">COUNTIF($A$599:$AQF$672,A873)</f>
        <v>8</v>
      </c>
      <c r="F873" s="284">
        <f t="shared" ref="F873:F936" si="7">SUM(G873:L873)</f>
        <v>0</v>
      </c>
      <c r="L873" s="28"/>
      <c r="N873" s="28"/>
      <c r="R873" s="194"/>
      <c r="T873" s="28"/>
      <c r="U873" s="28"/>
      <c r="V873" s="28"/>
      <c r="AA873" s="194"/>
      <c r="AC873" s="28"/>
      <c r="AD873" s="28"/>
      <c r="AE873" s="28"/>
      <c r="AJ873" s="194"/>
      <c r="AL873" s="28"/>
      <c r="AM873" s="28"/>
      <c r="AN873" s="28"/>
      <c r="AS873" s="194"/>
      <c r="AU873" s="28"/>
      <c r="AV873" s="28"/>
      <c r="AW873" s="28"/>
      <c r="BB873" s="194"/>
      <c r="BD873" s="28"/>
      <c r="BE873" s="28"/>
      <c r="BF873" s="28"/>
      <c r="BK873" s="194"/>
      <c r="BM873" s="28"/>
      <c r="BN873" s="28"/>
      <c r="BO873" s="28"/>
      <c r="BT873" s="194"/>
      <c r="BV873" s="28"/>
      <c r="BW873" s="28"/>
      <c r="BX873" s="28"/>
      <c r="CC873" s="194"/>
      <c r="CE873" s="28"/>
      <c r="CF873" s="28"/>
      <c r="CG873" s="28"/>
      <c r="CL873" s="194"/>
      <c r="CN873" s="28"/>
      <c r="CO873" s="28"/>
      <c r="CP873" s="28"/>
      <c r="CU873" s="194"/>
      <c r="CW873" s="28"/>
      <c r="CX873" s="28"/>
      <c r="CY873" s="28"/>
      <c r="DD873" s="194"/>
      <c r="DF873" s="28"/>
      <c r="DG873" s="28"/>
      <c r="DH873" s="28"/>
      <c r="DM873" s="194"/>
      <c r="DO873" s="28"/>
      <c r="DP873" s="28"/>
      <c r="DQ873" s="28"/>
      <c r="DV873" s="194"/>
      <c r="DX873" s="28"/>
      <c r="DY873" s="28"/>
      <c r="DZ873" s="28"/>
      <c r="EE873" s="194"/>
      <c r="EG873" s="28"/>
      <c r="EH873" s="28"/>
      <c r="EI873" s="28"/>
      <c r="EN873" s="194"/>
      <c r="EP873" s="28"/>
      <c r="EQ873" s="28"/>
      <c r="ER873" s="28"/>
      <c r="EW873" s="194"/>
      <c r="EY873" s="28"/>
      <c r="EZ873" s="28"/>
      <c r="FA873" s="28"/>
      <c r="FF873" s="194"/>
      <c r="FH873" s="28"/>
      <c r="FI873" s="28"/>
      <c r="FJ873" s="28"/>
      <c r="FO873" s="194"/>
      <c r="FQ873" s="28"/>
      <c r="FR873" s="28"/>
      <c r="FS873" s="28"/>
      <c r="FX873" s="194"/>
      <c r="FZ873" s="28"/>
      <c r="GA873" s="28"/>
      <c r="GB873" s="28"/>
      <c r="GG873" s="194"/>
      <c r="GI873" s="28"/>
      <c r="GJ873" s="28"/>
      <c r="GK873" s="28"/>
      <c r="GP873" s="194"/>
      <c r="GR873" s="28"/>
      <c r="GS873" s="28"/>
      <c r="GT873" s="28"/>
      <c r="GY873" s="194"/>
      <c r="HA873" s="28"/>
      <c r="HB873" s="28"/>
      <c r="HC873" s="28"/>
      <c r="HH873" s="194"/>
      <c r="HJ873" s="28"/>
      <c r="HK873" s="28"/>
      <c r="HL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28"/>
      <c r="IJ873" s="28"/>
      <c r="IK873" s="28"/>
      <c r="IL873" s="28"/>
      <c r="IM873" s="28"/>
      <c r="IN873" s="28"/>
      <c r="IO873" s="28"/>
      <c r="IP873" s="28"/>
      <c r="IQ873" s="28"/>
      <c r="IR873" s="28"/>
      <c r="IS873" s="28"/>
      <c r="IT873" s="28"/>
      <c r="IU873" s="28"/>
      <c r="IV873" s="28"/>
    </row>
    <row r="874" spans="1:256" s="50" customFormat="1" ht="18">
      <c r="A874" s="330" t="s">
        <v>698</v>
      </c>
      <c r="B874" s="420"/>
      <c r="C874" s="420"/>
      <c r="D874" s="418" t="s">
        <v>135</v>
      </c>
      <c r="E874" s="50">
        <f t="shared" si="6"/>
        <v>3</v>
      </c>
      <c r="F874" s="284">
        <f t="shared" si="7"/>
        <v>14</v>
      </c>
      <c r="I874" s="50">
        <v>1</v>
      </c>
      <c r="J874" s="50">
        <v>13</v>
      </c>
      <c r="L874" s="281"/>
      <c r="N874" s="28"/>
      <c r="R874" s="194"/>
      <c r="T874" s="28"/>
      <c r="U874" s="28"/>
      <c r="V874" s="28"/>
      <c r="AA874" s="194"/>
      <c r="AC874" s="28"/>
      <c r="AD874" s="28"/>
      <c r="AE874" s="28"/>
      <c r="AJ874" s="194"/>
      <c r="AL874" s="28"/>
      <c r="AM874" s="28"/>
      <c r="AN874" s="28"/>
      <c r="AS874" s="194"/>
      <c r="AU874" s="28"/>
      <c r="AV874" s="28"/>
      <c r="AW874" s="28"/>
      <c r="BB874" s="194"/>
      <c r="BD874" s="28"/>
      <c r="BE874" s="28"/>
      <c r="BF874" s="28"/>
      <c r="BK874" s="194"/>
      <c r="BM874" s="28"/>
      <c r="BN874" s="28"/>
      <c r="BO874" s="28"/>
      <c r="BT874" s="194"/>
      <c r="BV874" s="28"/>
      <c r="BW874" s="28"/>
      <c r="BX874" s="28"/>
      <c r="CC874" s="194"/>
      <c r="CE874" s="28"/>
      <c r="CF874" s="28"/>
      <c r="CG874" s="28"/>
      <c r="CL874" s="194"/>
      <c r="CN874" s="28"/>
      <c r="CO874" s="28"/>
      <c r="CP874" s="28"/>
      <c r="CU874" s="194"/>
      <c r="CW874" s="28"/>
      <c r="CX874" s="28"/>
      <c r="CY874" s="28"/>
      <c r="DD874" s="194"/>
      <c r="DF874" s="28"/>
      <c r="DG874" s="28"/>
      <c r="DH874" s="28"/>
      <c r="DM874" s="194"/>
      <c r="DO874" s="28"/>
      <c r="DP874" s="28"/>
      <c r="DQ874" s="28"/>
      <c r="DV874" s="194"/>
      <c r="DX874" s="28"/>
      <c r="DY874" s="28"/>
      <c r="DZ874" s="28"/>
      <c r="EE874" s="194"/>
      <c r="EG874" s="28"/>
      <c r="EH874" s="28"/>
      <c r="EI874" s="28"/>
      <c r="EN874" s="194"/>
      <c r="EP874" s="28"/>
      <c r="EQ874" s="28"/>
      <c r="ER874" s="28"/>
      <c r="EW874" s="194"/>
      <c r="EY874" s="28"/>
      <c r="EZ874" s="28"/>
      <c r="FA874" s="28"/>
      <c r="FF874" s="194"/>
      <c r="FH874" s="28"/>
      <c r="FI874" s="28"/>
      <c r="FJ874" s="28"/>
      <c r="FO874" s="194"/>
      <c r="FQ874" s="28"/>
      <c r="FR874" s="28"/>
      <c r="FS874" s="28"/>
      <c r="FX874" s="194"/>
      <c r="FZ874" s="28"/>
      <c r="GA874" s="28"/>
      <c r="GB874" s="28"/>
      <c r="GG874" s="194"/>
      <c r="GI874" s="28"/>
      <c r="GJ874" s="28"/>
      <c r="GK874" s="28"/>
      <c r="GP874" s="194"/>
      <c r="GR874" s="28"/>
      <c r="GS874" s="28"/>
      <c r="GT874" s="28"/>
      <c r="GY874" s="194"/>
      <c r="HA874" s="28"/>
      <c r="HB874" s="28"/>
      <c r="HC874" s="28"/>
      <c r="HH874" s="194"/>
      <c r="HJ874" s="28"/>
      <c r="HK874" s="28"/>
      <c r="HL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28"/>
      <c r="IJ874" s="28"/>
      <c r="IK874" s="28"/>
      <c r="IL874" s="28"/>
      <c r="IM874" s="28"/>
      <c r="IN874" s="28"/>
      <c r="IO874" s="28"/>
      <c r="IP874" s="28"/>
      <c r="IQ874" s="28"/>
      <c r="IR874" s="28"/>
      <c r="IS874" s="28"/>
      <c r="IT874" s="28"/>
      <c r="IU874" s="28"/>
      <c r="IV874" s="28"/>
    </row>
    <row r="875" spans="1:256" s="50" customFormat="1" ht="18">
      <c r="A875" s="330" t="s">
        <v>877</v>
      </c>
      <c r="B875" s="28"/>
      <c r="C875" s="275"/>
      <c r="D875" s="418" t="s">
        <v>129</v>
      </c>
      <c r="E875" s="50">
        <f t="shared" si="6"/>
        <v>0</v>
      </c>
      <c r="F875" s="284">
        <f t="shared" si="7"/>
        <v>0</v>
      </c>
      <c r="H875" s="456"/>
      <c r="L875" s="28"/>
      <c r="N875" s="28"/>
      <c r="R875" s="28"/>
      <c r="T875" s="28"/>
      <c r="U875" s="28"/>
      <c r="V875" s="28"/>
      <c r="AA875" s="28"/>
      <c r="AC875" s="28"/>
      <c r="AD875" s="28"/>
      <c r="AE875" s="28"/>
      <c r="AJ875" s="28"/>
      <c r="AL875" s="28"/>
      <c r="AM875" s="28"/>
      <c r="AN875" s="28"/>
      <c r="AS875" s="28"/>
      <c r="AU875" s="28"/>
      <c r="AV875" s="28"/>
      <c r="AW875" s="28"/>
      <c r="BB875" s="28"/>
      <c r="BD875" s="28"/>
      <c r="BE875" s="28"/>
      <c r="BF875" s="28"/>
      <c r="BK875" s="28"/>
      <c r="BM875" s="28"/>
      <c r="BN875" s="28"/>
      <c r="BO875" s="28"/>
      <c r="BT875" s="28"/>
      <c r="BV875" s="28"/>
      <c r="BW875" s="28"/>
      <c r="BX875" s="28"/>
      <c r="CC875" s="28"/>
      <c r="CE875" s="28"/>
      <c r="CF875" s="28"/>
      <c r="CG875" s="28"/>
      <c r="CL875" s="28"/>
      <c r="CN875" s="28"/>
      <c r="CO875" s="28"/>
      <c r="CP875" s="28"/>
      <c r="CU875" s="28"/>
      <c r="CW875" s="28"/>
      <c r="CX875" s="28"/>
      <c r="CY875" s="28"/>
      <c r="DD875" s="28"/>
      <c r="DF875" s="28"/>
      <c r="DG875" s="28"/>
      <c r="DH875" s="28"/>
      <c r="DM875" s="28"/>
      <c r="DO875" s="28"/>
      <c r="DP875" s="28"/>
      <c r="DQ875" s="28"/>
      <c r="DV875" s="28"/>
      <c r="DX875" s="28"/>
      <c r="DY875" s="28"/>
      <c r="DZ875" s="28"/>
      <c r="EE875" s="28"/>
      <c r="EG875" s="28"/>
      <c r="EH875" s="28"/>
      <c r="EI875" s="28"/>
      <c r="EN875" s="28"/>
      <c r="EP875" s="28"/>
      <c r="EQ875" s="28"/>
      <c r="ER875" s="28"/>
      <c r="EW875" s="28"/>
      <c r="EY875" s="28"/>
      <c r="EZ875" s="28"/>
      <c r="FA875" s="28"/>
      <c r="FF875" s="28"/>
      <c r="FH875" s="28"/>
      <c r="FI875" s="28"/>
      <c r="FJ875" s="28"/>
      <c r="FO875" s="28"/>
      <c r="FQ875" s="28"/>
      <c r="FR875" s="28"/>
      <c r="FS875" s="28"/>
      <c r="FX875" s="28"/>
      <c r="FZ875" s="28"/>
      <c r="GA875" s="28"/>
      <c r="GB875" s="28"/>
      <c r="GG875" s="28"/>
      <c r="GI875" s="28"/>
      <c r="GJ875" s="28"/>
      <c r="GK875" s="28"/>
      <c r="GP875" s="28"/>
      <c r="GR875" s="28"/>
      <c r="GS875" s="28"/>
      <c r="GT875" s="28"/>
      <c r="GY875" s="28"/>
      <c r="HA875" s="28"/>
      <c r="HB875" s="28"/>
      <c r="HC875" s="28"/>
      <c r="HH875" s="28"/>
      <c r="HJ875" s="28"/>
      <c r="HK875" s="28"/>
      <c r="HL875" s="28"/>
      <c r="HQ875" s="28"/>
      <c r="HR875" s="28"/>
      <c r="HS875" s="28"/>
      <c r="HT875" s="28"/>
      <c r="HU875" s="28"/>
      <c r="HV875" s="28"/>
      <c r="HW875" s="28"/>
      <c r="HX875" s="28"/>
      <c r="HY875" s="28"/>
      <c r="HZ875" s="28"/>
      <c r="IA875" s="28"/>
      <c r="IB875" s="28"/>
      <c r="IC875" s="28"/>
      <c r="ID875" s="28"/>
      <c r="IE875" s="28"/>
      <c r="IF875" s="28"/>
      <c r="IG875" s="28"/>
      <c r="IH875" s="28"/>
      <c r="II875" s="28"/>
      <c r="IJ875" s="28"/>
      <c r="IK875" s="28"/>
      <c r="IL875" s="28"/>
      <c r="IM875" s="28"/>
      <c r="IN875" s="28"/>
      <c r="IO875" s="28"/>
      <c r="IP875" s="28"/>
      <c r="IQ875" s="28"/>
      <c r="IR875" s="28"/>
      <c r="IS875" s="28"/>
      <c r="IT875" s="28"/>
      <c r="IU875" s="28"/>
      <c r="IV875" s="28"/>
    </row>
    <row r="876" spans="1:256" s="50" customFormat="1" ht="18">
      <c r="A876" s="206" t="s">
        <v>2735</v>
      </c>
      <c r="B876" s="28"/>
      <c r="C876" s="275"/>
      <c r="D876" s="418" t="s">
        <v>129</v>
      </c>
      <c r="E876" s="50">
        <f t="shared" si="6"/>
        <v>0</v>
      </c>
      <c r="F876" s="284">
        <f t="shared" si="7"/>
        <v>0</v>
      </c>
      <c r="N876" s="28"/>
      <c r="R876" s="194"/>
      <c r="T876" s="28"/>
      <c r="U876" s="28"/>
      <c r="V876" s="28"/>
      <c r="AA876" s="194"/>
      <c r="AC876" s="28"/>
      <c r="AD876" s="28"/>
      <c r="AE876" s="28"/>
      <c r="AJ876" s="194"/>
      <c r="AL876" s="28"/>
      <c r="AM876" s="28"/>
      <c r="AN876" s="28"/>
      <c r="AS876" s="194"/>
      <c r="AU876" s="28"/>
      <c r="AV876" s="28"/>
      <c r="AW876" s="28"/>
      <c r="BB876" s="194"/>
      <c r="BD876" s="28"/>
      <c r="BE876" s="28"/>
      <c r="BF876" s="28"/>
      <c r="BK876" s="194"/>
      <c r="BM876" s="28"/>
      <c r="BN876" s="28"/>
      <c r="BO876" s="28"/>
      <c r="BT876" s="194"/>
      <c r="BV876" s="28"/>
      <c r="BW876" s="28"/>
      <c r="BX876" s="28"/>
      <c r="CC876" s="194"/>
      <c r="CE876" s="28"/>
      <c r="CF876" s="28"/>
      <c r="CG876" s="28"/>
      <c r="CL876" s="194"/>
      <c r="CN876" s="28"/>
      <c r="CO876" s="28"/>
      <c r="CP876" s="28"/>
      <c r="CU876" s="194"/>
      <c r="CW876" s="28"/>
      <c r="CX876" s="28"/>
      <c r="CY876" s="28"/>
      <c r="DD876" s="194"/>
      <c r="DF876" s="28"/>
      <c r="DG876" s="28"/>
      <c r="DH876" s="28"/>
      <c r="DM876" s="194"/>
      <c r="DO876" s="28"/>
      <c r="DP876" s="28"/>
      <c r="DQ876" s="28"/>
      <c r="DV876" s="194"/>
      <c r="DX876" s="28"/>
      <c r="DY876" s="28"/>
      <c r="DZ876" s="28"/>
      <c r="EE876" s="194"/>
      <c r="EG876" s="28"/>
      <c r="EH876" s="28"/>
      <c r="EI876" s="28"/>
      <c r="EN876" s="194"/>
      <c r="EP876" s="28"/>
      <c r="EQ876" s="28"/>
      <c r="ER876" s="28"/>
      <c r="EW876" s="194"/>
      <c r="EY876" s="28"/>
      <c r="EZ876" s="28"/>
      <c r="FA876" s="28"/>
      <c r="FF876" s="194"/>
      <c r="FH876" s="28"/>
      <c r="FI876" s="28"/>
      <c r="FJ876" s="28"/>
      <c r="FO876" s="194"/>
      <c r="FQ876" s="28"/>
      <c r="FR876" s="28"/>
      <c r="FS876" s="28"/>
      <c r="FX876" s="194"/>
      <c r="FZ876" s="28"/>
      <c r="GA876" s="28"/>
      <c r="GB876" s="28"/>
      <c r="GG876" s="194"/>
      <c r="GI876" s="28"/>
      <c r="GJ876" s="28"/>
      <c r="GK876" s="28"/>
      <c r="GP876" s="194"/>
      <c r="GR876" s="28"/>
      <c r="GS876" s="28"/>
      <c r="GT876" s="28"/>
      <c r="GY876" s="194"/>
      <c r="HA876" s="28"/>
      <c r="HB876" s="28"/>
      <c r="HC876" s="28"/>
      <c r="HH876" s="194"/>
      <c r="HJ876" s="28"/>
      <c r="HK876" s="28"/>
      <c r="HL876" s="28"/>
      <c r="HQ876" s="28"/>
      <c r="HR876" s="28"/>
      <c r="HS876" s="28"/>
      <c r="HT876" s="28"/>
      <c r="HU876" s="28"/>
      <c r="HV876" s="28"/>
      <c r="HW876" s="28"/>
      <c r="HX876" s="28"/>
      <c r="HY876" s="28"/>
      <c r="HZ876" s="28"/>
      <c r="IA876" s="28"/>
      <c r="IB876" s="28"/>
      <c r="IC876" s="28"/>
      <c r="ID876" s="28"/>
      <c r="IE876" s="28"/>
      <c r="IF876" s="28"/>
      <c r="IG876" s="28"/>
      <c r="IH876" s="28"/>
      <c r="II876" s="28"/>
      <c r="IJ876" s="28"/>
      <c r="IK876" s="28"/>
      <c r="IL876" s="28"/>
      <c r="IM876" s="28"/>
      <c r="IN876" s="28"/>
      <c r="IO876" s="28"/>
      <c r="IP876" s="28"/>
      <c r="IQ876" s="28"/>
      <c r="IR876" s="28"/>
      <c r="IS876" s="28"/>
      <c r="IT876" s="28"/>
      <c r="IU876" s="28"/>
      <c r="IV876" s="28"/>
    </row>
    <row r="877" spans="1:256" s="50" customFormat="1" ht="18">
      <c r="A877" s="206" t="s">
        <v>3101</v>
      </c>
      <c r="B877" s="420"/>
      <c r="C877" s="420"/>
      <c r="D877" s="418" t="s">
        <v>130</v>
      </c>
      <c r="E877" s="50">
        <f t="shared" si="6"/>
        <v>1</v>
      </c>
      <c r="F877" s="284">
        <f t="shared" si="7"/>
        <v>0</v>
      </c>
      <c r="L877" s="28"/>
      <c r="N877" s="28"/>
      <c r="R877" s="28"/>
      <c r="T877" s="28"/>
      <c r="U877" s="28"/>
      <c r="V877" s="28"/>
      <c r="AA877" s="28"/>
      <c r="AC877" s="28"/>
      <c r="AD877" s="28"/>
      <c r="AE877" s="28"/>
      <c r="AJ877" s="28"/>
      <c r="AL877" s="28"/>
      <c r="AM877" s="28"/>
      <c r="AN877" s="28"/>
      <c r="AS877" s="28"/>
      <c r="AU877" s="28"/>
      <c r="AV877" s="28"/>
      <c r="AW877" s="28"/>
      <c r="BB877" s="28"/>
      <c r="BD877" s="28"/>
      <c r="BE877" s="28"/>
      <c r="BF877" s="28"/>
      <c r="BK877" s="28"/>
      <c r="BM877" s="28"/>
      <c r="BN877" s="28"/>
      <c r="BO877" s="28"/>
      <c r="BT877" s="28"/>
      <c r="BV877" s="28"/>
      <c r="BW877" s="28"/>
      <c r="BX877" s="28"/>
      <c r="CC877" s="28"/>
      <c r="CE877" s="28"/>
      <c r="CF877" s="28"/>
      <c r="CG877" s="28"/>
      <c r="CL877" s="28"/>
      <c r="CN877" s="28"/>
      <c r="CO877" s="28"/>
      <c r="CP877" s="28"/>
      <c r="CU877" s="28"/>
      <c r="CW877" s="28"/>
      <c r="CX877" s="28"/>
      <c r="CY877" s="28"/>
      <c r="DD877" s="28"/>
      <c r="DF877" s="28"/>
      <c r="DG877" s="28"/>
      <c r="DH877" s="28"/>
      <c r="DM877" s="28"/>
      <c r="DO877" s="28"/>
      <c r="DP877" s="28"/>
      <c r="DQ877" s="28"/>
      <c r="DV877" s="28"/>
      <c r="DX877" s="28"/>
      <c r="DY877" s="28"/>
      <c r="DZ877" s="28"/>
      <c r="EE877" s="28"/>
      <c r="EG877" s="28"/>
      <c r="EH877" s="28"/>
      <c r="EI877" s="28"/>
      <c r="EN877" s="28"/>
      <c r="EP877" s="28"/>
      <c r="EQ877" s="28"/>
      <c r="ER877" s="28"/>
      <c r="EW877" s="28"/>
      <c r="EY877" s="28"/>
      <c r="EZ877" s="28"/>
      <c r="FA877" s="28"/>
      <c r="FF877" s="28"/>
      <c r="FH877" s="28"/>
      <c r="FI877" s="28"/>
      <c r="FJ877" s="28"/>
      <c r="FO877" s="28"/>
      <c r="FQ877" s="28"/>
      <c r="FR877" s="28"/>
      <c r="FS877" s="28"/>
      <c r="FX877" s="28"/>
      <c r="FZ877" s="28"/>
      <c r="GA877" s="28"/>
      <c r="GB877" s="28"/>
      <c r="GG877" s="28"/>
      <c r="GI877" s="28"/>
      <c r="GJ877" s="28"/>
      <c r="GK877" s="28"/>
      <c r="GP877" s="28"/>
      <c r="GR877" s="28"/>
      <c r="GS877" s="28"/>
      <c r="GT877" s="28"/>
      <c r="GY877" s="28"/>
      <c r="HA877" s="28"/>
      <c r="HB877" s="28"/>
      <c r="HC877" s="28"/>
      <c r="HH877" s="28"/>
      <c r="HJ877" s="28"/>
      <c r="HK877" s="28"/>
      <c r="HL877" s="28"/>
      <c r="HQ877" s="28"/>
      <c r="HR877" s="28"/>
      <c r="HS877" s="28"/>
      <c r="HT877" s="28"/>
      <c r="HU877" s="28"/>
      <c r="HV877" s="28"/>
      <c r="HW877" s="28"/>
      <c r="HX877" s="28"/>
      <c r="HY877" s="28"/>
      <c r="HZ877" s="28"/>
      <c r="IA877" s="28"/>
      <c r="IB877" s="28"/>
      <c r="IC877" s="28"/>
      <c r="ID877" s="28"/>
      <c r="IE877" s="28"/>
      <c r="IF877" s="28"/>
      <c r="IG877" s="28"/>
      <c r="IH877" s="28"/>
      <c r="II877" s="28"/>
      <c r="IJ877" s="28"/>
      <c r="IK877" s="28"/>
      <c r="IL877" s="28"/>
      <c r="IM877" s="28"/>
      <c r="IN877" s="28"/>
      <c r="IO877" s="28"/>
      <c r="IP877" s="28"/>
      <c r="IQ877" s="28"/>
      <c r="IR877" s="28"/>
      <c r="IS877" s="28"/>
      <c r="IT877" s="28"/>
      <c r="IU877" s="28"/>
      <c r="IV877" s="28"/>
    </row>
    <row r="878" spans="1:256" s="50" customFormat="1" ht="18.75">
      <c r="A878" s="330" t="s">
        <v>1256</v>
      </c>
      <c r="B878" s="279"/>
      <c r="C878" s="417"/>
      <c r="D878" s="418" t="s">
        <v>137</v>
      </c>
      <c r="E878" s="50">
        <f t="shared" si="6"/>
        <v>15</v>
      </c>
      <c r="F878" s="284">
        <f t="shared" si="7"/>
        <v>62</v>
      </c>
      <c r="G878" s="50">
        <v>48</v>
      </c>
      <c r="H878" s="50">
        <v>6</v>
      </c>
      <c r="J878" s="50">
        <v>8</v>
      </c>
      <c r="L878" s="28"/>
      <c r="N878" s="28"/>
      <c r="R878" s="194"/>
      <c r="T878" s="28"/>
      <c r="U878" s="28"/>
      <c r="V878" s="28"/>
      <c r="AA878" s="194"/>
      <c r="AC878" s="28"/>
      <c r="AD878" s="28"/>
      <c r="AE878" s="28"/>
      <c r="AJ878" s="194"/>
      <c r="AL878" s="28"/>
      <c r="AM878" s="28"/>
      <c r="AN878" s="28"/>
      <c r="AS878" s="194"/>
      <c r="AU878" s="28"/>
      <c r="AV878" s="28"/>
      <c r="AW878" s="28"/>
      <c r="BB878" s="194"/>
      <c r="BD878" s="28"/>
      <c r="BE878" s="28"/>
      <c r="BF878" s="28"/>
      <c r="BK878" s="194"/>
      <c r="BM878" s="28"/>
      <c r="BN878" s="28"/>
      <c r="BO878" s="28"/>
      <c r="BT878" s="194"/>
      <c r="BV878" s="28"/>
      <c r="BW878" s="28"/>
      <c r="BX878" s="28"/>
      <c r="CC878" s="194"/>
      <c r="CE878" s="28"/>
      <c r="CF878" s="28"/>
      <c r="CG878" s="28"/>
      <c r="CL878" s="194"/>
      <c r="CN878" s="28"/>
      <c r="CO878" s="28"/>
      <c r="CP878" s="28"/>
      <c r="CU878" s="194"/>
      <c r="CW878" s="28"/>
      <c r="CX878" s="28"/>
      <c r="CY878" s="28"/>
      <c r="DD878" s="194"/>
      <c r="DF878" s="28"/>
      <c r="DG878" s="28"/>
      <c r="DH878" s="28"/>
      <c r="DM878" s="194"/>
      <c r="DO878" s="28"/>
      <c r="DP878" s="28"/>
      <c r="DQ878" s="28"/>
      <c r="DV878" s="194"/>
      <c r="DX878" s="28"/>
      <c r="DY878" s="28"/>
      <c r="DZ878" s="28"/>
      <c r="EE878" s="194"/>
      <c r="EG878" s="28"/>
      <c r="EH878" s="28"/>
      <c r="EI878" s="28"/>
      <c r="EN878" s="194"/>
      <c r="EP878" s="28"/>
      <c r="EQ878" s="28"/>
      <c r="ER878" s="28"/>
      <c r="EW878" s="194"/>
      <c r="EY878" s="28"/>
      <c r="EZ878" s="28"/>
      <c r="FA878" s="28"/>
      <c r="FF878" s="194"/>
      <c r="FH878" s="28"/>
      <c r="FI878" s="28"/>
      <c r="FJ878" s="28"/>
      <c r="FO878" s="194"/>
      <c r="FQ878" s="28"/>
      <c r="FR878" s="28"/>
      <c r="FS878" s="28"/>
      <c r="FX878" s="194"/>
      <c r="FZ878" s="28"/>
      <c r="GA878" s="28"/>
      <c r="GB878" s="28"/>
      <c r="GG878" s="194"/>
      <c r="GI878" s="28"/>
      <c r="GJ878" s="28"/>
      <c r="GK878" s="28"/>
      <c r="GP878" s="194"/>
      <c r="GR878" s="28"/>
      <c r="GS878" s="28"/>
      <c r="GT878" s="28"/>
      <c r="GY878" s="194"/>
      <c r="HA878" s="28"/>
      <c r="HB878" s="28"/>
      <c r="HC878" s="28"/>
      <c r="HH878" s="194"/>
      <c r="HJ878" s="28"/>
      <c r="HK878" s="28"/>
      <c r="HL878" s="28"/>
      <c r="HQ878" s="28"/>
      <c r="HR878" s="28"/>
      <c r="HS878" s="28"/>
      <c r="HT878" s="28"/>
      <c r="HU878" s="28"/>
      <c r="HV878" s="28"/>
      <c r="HW878" s="28"/>
      <c r="HX878" s="28"/>
      <c r="HY878" s="28"/>
      <c r="HZ878" s="28"/>
      <c r="IA878" s="28"/>
      <c r="IB878" s="28"/>
      <c r="IC878" s="28"/>
      <c r="ID878" s="28"/>
      <c r="IE878" s="28"/>
      <c r="IF878" s="28"/>
      <c r="IG878" s="28"/>
      <c r="IH878" s="28"/>
      <c r="II878" s="28"/>
      <c r="IJ878" s="28"/>
      <c r="IK878" s="28"/>
      <c r="IL878" s="28"/>
      <c r="IM878" s="28"/>
      <c r="IN878" s="28"/>
      <c r="IO878" s="28"/>
      <c r="IP878" s="28"/>
      <c r="IQ878" s="28"/>
      <c r="IR878" s="28"/>
      <c r="IS878" s="28"/>
      <c r="IT878" s="28"/>
      <c r="IU878" s="28"/>
      <c r="IV878" s="28"/>
    </row>
    <row r="879" spans="1:256" s="50" customFormat="1" ht="18">
      <c r="A879" s="206" t="s">
        <v>2729</v>
      </c>
      <c r="B879" s="28"/>
      <c r="C879" s="420"/>
      <c r="D879" s="418" t="s">
        <v>129</v>
      </c>
      <c r="E879" s="50">
        <f t="shared" si="6"/>
        <v>0</v>
      </c>
      <c r="F879" s="284">
        <f t="shared" si="7"/>
        <v>0</v>
      </c>
      <c r="L879" s="281"/>
      <c r="N879" s="28"/>
      <c r="R879" s="194"/>
      <c r="T879" s="28"/>
      <c r="U879" s="28"/>
      <c r="V879" s="28"/>
      <c r="AA879" s="194"/>
      <c r="AC879" s="28"/>
      <c r="AD879" s="28"/>
      <c r="AE879" s="28"/>
      <c r="AJ879" s="194"/>
      <c r="AL879" s="28"/>
      <c r="AM879" s="28"/>
      <c r="AN879" s="28"/>
      <c r="AS879" s="194"/>
      <c r="AU879" s="28"/>
      <c r="AV879" s="28"/>
      <c r="AW879" s="28"/>
      <c r="BB879" s="194"/>
      <c r="BD879" s="28"/>
      <c r="BE879" s="28"/>
      <c r="BF879" s="28"/>
      <c r="BK879" s="194"/>
      <c r="BM879" s="28"/>
      <c r="BN879" s="28"/>
      <c r="BO879" s="28"/>
      <c r="BT879" s="194"/>
      <c r="BV879" s="28"/>
      <c r="BW879" s="28"/>
      <c r="BX879" s="28"/>
      <c r="CC879" s="194"/>
      <c r="CE879" s="28"/>
      <c r="CF879" s="28"/>
      <c r="CG879" s="28"/>
      <c r="CL879" s="194"/>
      <c r="CN879" s="28"/>
      <c r="CO879" s="28"/>
      <c r="CP879" s="28"/>
      <c r="CU879" s="194"/>
      <c r="CW879" s="28"/>
      <c r="CX879" s="28"/>
      <c r="CY879" s="28"/>
      <c r="DD879" s="194"/>
      <c r="DF879" s="28"/>
      <c r="DG879" s="28"/>
      <c r="DH879" s="28"/>
      <c r="DM879" s="194"/>
      <c r="DO879" s="28"/>
      <c r="DP879" s="28"/>
      <c r="DQ879" s="28"/>
      <c r="DV879" s="194"/>
      <c r="DX879" s="28"/>
      <c r="DY879" s="28"/>
      <c r="DZ879" s="28"/>
      <c r="EE879" s="194"/>
      <c r="EG879" s="28"/>
      <c r="EH879" s="28"/>
      <c r="EI879" s="28"/>
      <c r="EN879" s="194"/>
      <c r="EP879" s="28"/>
      <c r="EQ879" s="28"/>
      <c r="ER879" s="28"/>
      <c r="EW879" s="194"/>
      <c r="EY879" s="28"/>
      <c r="EZ879" s="28"/>
      <c r="FA879" s="28"/>
      <c r="FF879" s="194"/>
      <c r="FH879" s="28"/>
      <c r="FI879" s="28"/>
      <c r="FJ879" s="28"/>
      <c r="FO879" s="194"/>
      <c r="FQ879" s="28"/>
      <c r="FR879" s="28"/>
      <c r="FS879" s="28"/>
      <c r="FX879" s="194"/>
      <c r="FZ879" s="28"/>
      <c r="GA879" s="28"/>
      <c r="GB879" s="28"/>
      <c r="GG879" s="194"/>
      <c r="GI879" s="28"/>
      <c r="GJ879" s="28"/>
      <c r="GK879" s="28"/>
      <c r="GP879" s="194"/>
      <c r="GR879" s="28"/>
      <c r="GS879" s="28"/>
      <c r="GT879" s="28"/>
      <c r="GY879" s="194"/>
      <c r="HA879" s="28"/>
      <c r="HB879" s="28"/>
      <c r="HC879" s="28"/>
      <c r="HH879" s="19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256" s="50" customFormat="1" ht="18">
      <c r="A880" s="206" t="s">
        <v>2665</v>
      </c>
      <c r="B880" s="28"/>
      <c r="C880" s="275"/>
      <c r="D880" s="418" t="s">
        <v>129</v>
      </c>
      <c r="E880" s="50">
        <f t="shared" si="6"/>
        <v>0</v>
      </c>
      <c r="F880" s="284">
        <f t="shared" si="7"/>
        <v>10</v>
      </c>
      <c r="G880" s="50">
        <v>10</v>
      </c>
      <c r="L880" s="28"/>
      <c r="N880" s="28"/>
      <c r="R880" s="194"/>
      <c r="T880" s="28"/>
      <c r="U880" s="28"/>
      <c r="V880" s="28"/>
      <c r="AA880" s="194"/>
      <c r="AC880" s="28"/>
      <c r="AD880" s="28"/>
      <c r="AE880" s="28"/>
      <c r="AJ880" s="194"/>
      <c r="AL880" s="28"/>
      <c r="AM880" s="28"/>
      <c r="AN880" s="28"/>
      <c r="AS880" s="194"/>
      <c r="AU880" s="28"/>
      <c r="AV880" s="28"/>
      <c r="AW880" s="28"/>
      <c r="BB880" s="194"/>
      <c r="BD880" s="28"/>
      <c r="BE880" s="28"/>
      <c r="BF880" s="28"/>
      <c r="BK880" s="194"/>
      <c r="BM880" s="28"/>
      <c r="BN880" s="28"/>
      <c r="BO880" s="28"/>
      <c r="BT880" s="194"/>
      <c r="BV880" s="28"/>
      <c r="BW880" s="28"/>
      <c r="BX880" s="28"/>
      <c r="CC880" s="194"/>
      <c r="CE880" s="28"/>
      <c r="CF880" s="28"/>
      <c r="CG880" s="28"/>
      <c r="CL880" s="194"/>
      <c r="CN880" s="28"/>
      <c r="CO880" s="28"/>
      <c r="CP880" s="28"/>
      <c r="CU880" s="194"/>
      <c r="CW880" s="28"/>
      <c r="CX880" s="28"/>
      <c r="CY880" s="28"/>
      <c r="DD880" s="194"/>
      <c r="DF880" s="28"/>
      <c r="DG880" s="28"/>
      <c r="DH880" s="28"/>
      <c r="DM880" s="194"/>
      <c r="DO880" s="28"/>
      <c r="DP880" s="28"/>
      <c r="DQ880" s="28"/>
      <c r="DV880" s="194"/>
      <c r="DX880" s="28"/>
      <c r="DY880" s="28"/>
      <c r="DZ880" s="28"/>
      <c r="EE880" s="194"/>
      <c r="EG880" s="28"/>
      <c r="EH880" s="28"/>
      <c r="EI880" s="28"/>
      <c r="EN880" s="194"/>
      <c r="EP880" s="28"/>
      <c r="EQ880" s="28"/>
      <c r="ER880" s="28"/>
      <c r="EW880" s="194"/>
      <c r="EY880" s="28"/>
      <c r="EZ880" s="28"/>
      <c r="FA880" s="28"/>
      <c r="FF880" s="194"/>
      <c r="FH880" s="28"/>
      <c r="FI880" s="28"/>
      <c r="FJ880" s="28"/>
      <c r="FO880" s="194"/>
      <c r="FQ880" s="28"/>
      <c r="FR880" s="28"/>
      <c r="FS880" s="28"/>
      <c r="FX880" s="194"/>
      <c r="FZ880" s="28"/>
      <c r="GA880" s="28"/>
      <c r="GB880" s="28"/>
      <c r="GG880" s="194"/>
      <c r="GI880" s="28"/>
      <c r="GJ880" s="28"/>
      <c r="GK880" s="28"/>
      <c r="GP880" s="194"/>
      <c r="GR880" s="28"/>
      <c r="GS880" s="28"/>
      <c r="GT880" s="28"/>
      <c r="GY880" s="194"/>
      <c r="HA880" s="28"/>
      <c r="HB880" s="28"/>
      <c r="HC880" s="28"/>
      <c r="HH880" s="19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256" s="50" customFormat="1" ht="18">
      <c r="A881" s="206" t="s">
        <v>2831</v>
      </c>
      <c r="B881" s="28"/>
      <c r="C881" s="275"/>
      <c r="D881" s="418" t="s">
        <v>129</v>
      </c>
      <c r="E881" s="50">
        <f t="shared" si="6"/>
        <v>0</v>
      </c>
      <c r="F881" s="284">
        <f t="shared" si="7"/>
        <v>0</v>
      </c>
      <c r="N881" s="28"/>
      <c r="R881" s="194"/>
      <c r="T881" s="28"/>
      <c r="U881" s="28"/>
      <c r="V881" s="28"/>
      <c r="AA881" s="194"/>
      <c r="AC881" s="28"/>
      <c r="AD881" s="28"/>
      <c r="AE881" s="28"/>
      <c r="AJ881" s="194"/>
      <c r="AL881" s="28"/>
      <c r="AM881" s="28"/>
      <c r="AN881" s="28"/>
      <c r="AS881" s="194"/>
      <c r="AU881" s="28"/>
      <c r="AV881" s="28"/>
      <c r="AW881" s="28"/>
      <c r="BB881" s="194"/>
      <c r="BD881" s="28"/>
      <c r="BE881" s="28"/>
      <c r="BF881" s="28"/>
      <c r="BK881" s="194"/>
      <c r="BM881" s="28"/>
      <c r="BN881" s="28"/>
      <c r="BO881" s="28"/>
      <c r="BT881" s="194"/>
      <c r="BV881" s="28"/>
      <c r="BW881" s="28"/>
      <c r="BX881" s="28"/>
      <c r="CC881" s="194"/>
      <c r="CE881" s="28"/>
      <c r="CF881" s="28"/>
      <c r="CG881" s="28"/>
      <c r="CL881" s="194"/>
      <c r="CN881" s="28"/>
      <c r="CO881" s="28"/>
      <c r="CP881" s="28"/>
      <c r="CU881" s="194"/>
      <c r="CW881" s="28"/>
      <c r="CX881" s="28"/>
      <c r="CY881" s="28"/>
      <c r="DD881" s="194"/>
      <c r="DF881" s="28"/>
      <c r="DG881" s="28"/>
      <c r="DH881" s="28"/>
      <c r="DM881" s="194"/>
      <c r="DO881" s="28"/>
      <c r="DP881" s="28"/>
      <c r="DQ881" s="28"/>
      <c r="DV881" s="194"/>
      <c r="DX881" s="28"/>
      <c r="DY881" s="28"/>
      <c r="DZ881" s="28"/>
      <c r="EE881" s="194"/>
      <c r="EG881" s="28"/>
      <c r="EH881" s="28"/>
      <c r="EI881" s="28"/>
      <c r="EN881" s="194"/>
      <c r="EP881" s="28"/>
      <c r="EQ881" s="28"/>
      <c r="ER881" s="28"/>
      <c r="EW881" s="194"/>
      <c r="EY881" s="28"/>
      <c r="EZ881" s="28"/>
      <c r="FA881" s="28"/>
      <c r="FF881" s="194"/>
      <c r="FH881" s="28"/>
      <c r="FI881" s="28"/>
      <c r="FJ881" s="28"/>
      <c r="FO881" s="194"/>
      <c r="FQ881" s="28"/>
      <c r="FR881" s="28"/>
      <c r="FS881" s="28"/>
      <c r="FX881" s="194"/>
      <c r="FZ881" s="28"/>
      <c r="GA881" s="28"/>
      <c r="GB881" s="28"/>
      <c r="GG881" s="194"/>
      <c r="GI881" s="28"/>
      <c r="GJ881" s="28"/>
      <c r="GK881" s="28"/>
      <c r="GP881" s="194"/>
      <c r="GR881" s="28"/>
      <c r="GS881" s="28"/>
      <c r="GT881" s="28"/>
      <c r="GY881" s="194"/>
      <c r="HA881" s="28"/>
      <c r="HB881" s="28"/>
      <c r="HC881" s="28"/>
      <c r="HH881" s="194"/>
      <c r="HJ881" s="28"/>
      <c r="HK881" s="28"/>
      <c r="HL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28"/>
      <c r="IJ881" s="28"/>
      <c r="IK881" s="28"/>
      <c r="IL881" s="28"/>
      <c r="IM881" s="28"/>
      <c r="IN881" s="28"/>
      <c r="IO881" s="28"/>
      <c r="IP881" s="28"/>
      <c r="IQ881" s="28"/>
      <c r="IR881" s="28"/>
      <c r="IS881" s="28"/>
      <c r="IT881" s="28"/>
      <c r="IU881" s="28"/>
      <c r="IV881" s="28"/>
    </row>
    <row r="882" spans="1:256" s="50" customFormat="1" ht="18">
      <c r="A882" s="206" t="s">
        <v>3095</v>
      </c>
      <c r="B882" s="28"/>
      <c r="C882" s="420"/>
      <c r="D882" s="418" t="s">
        <v>129</v>
      </c>
      <c r="E882" s="50">
        <f t="shared" si="6"/>
        <v>1</v>
      </c>
      <c r="F882" s="284">
        <f t="shared" si="7"/>
        <v>0</v>
      </c>
      <c r="N882" s="28"/>
      <c r="R882" s="194"/>
      <c r="T882" s="28"/>
      <c r="U882" s="28"/>
      <c r="V882" s="28"/>
      <c r="AA882" s="194"/>
      <c r="AC882" s="28"/>
      <c r="AD882" s="28"/>
      <c r="AE882" s="28"/>
      <c r="AJ882" s="194"/>
      <c r="AL882" s="28"/>
      <c r="AM882" s="28"/>
      <c r="AN882" s="28"/>
      <c r="AS882" s="194"/>
      <c r="AU882" s="28"/>
      <c r="AV882" s="28"/>
      <c r="AW882" s="28"/>
      <c r="BB882" s="194"/>
      <c r="BD882" s="28"/>
      <c r="BE882" s="28"/>
      <c r="BF882" s="28"/>
      <c r="BK882" s="194"/>
      <c r="BM882" s="28"/>
      <c r="BN882" s="28"/>
      <c r="BO882" s="28"/>
      <c r="BT882" s="194"/>
      <c r="BV882" s="28"/>
      <c r="BW882" s="28"/>
      <c r="BX882" s="28"/>
      <c r="CC882" s="194"/>
      <c r="CE882" s="28"/>
      <c r="CF882" s="28"/>
      <c r="CG882" s="28"/>
      <c r="CL882" s="194"/>
      <c r="CN882" s="28"/>
      <c r="CO882" s="28"/>
      <c r="CP882" s="28"/>
      <c r="CU882" s="194"/>
      <c r="CW882" s="28"/>
      <c r="CX882" s="28"/>
      <c r="CY882" s="28"/>
      <c r="DD882" s="194"/>
      <c r="DF882" s="28"/>
      <c r="DG882" s="28"/>
      <c r="DH882" s="28"/>
      <c r="DM882" s="194"/>
      <c r="DO882" s="28"/>
      <c r="DP882" s="28"/>
      <c r="DQ882" s="28"/>
      <c r="DV882" s="194"/>
      <c r="DX882" s="28"/>
      <c r="DY882" s="28"/>
      <c r="DZ882" s="28"/>
      <c r="EE882" s="194"/>
      <c r="EG882" s="28"/>
      <c r="EH882" s="28"/>
      <c r="EI882" s="28"/>
      <c r="EN882" s="194"/>
      <c r="EP882" s="28"/>
      <c r="EQ882" s="28"/>
      <c r="ER882" s="28"/>
      <c r="EW882" s="194"/>
      <c r="EY882" s="28"/>
      <c r="EZ882" s="28"/>
      <c r="FA882" s="28"/>
      <c r="FF882" s="194"/>
      <c r="FH882" s="28"/>
      <c r="FI882" s="28"/>
      <c r="FJ882" s="28"/>
      <c r="FO882" s="194"/>
      <c r="FQ882" s="28"/>
      <c r="FR882" s="28"/>
      <c r="FS882" s="28"/>
      <c r="FX882" s="194"/>
      <c r="FZ882" s="28"/>
      <c r="GA882" s="28"/>
      <c r="GB882" s="28"/>
      <c r="GG882" s="194"/>
      <c r="GI882" s="28"/>
      <c r="GJ882" s="28"/>
      <c r="GK882" s="28"/>
      <c r="GP882" s="194"/>
      <c r="GR882" s="28"/>
      <c r="GS882" s="28"/>
      <c r="GT882" s="28"/>
      <c r="GY882" s="194"/>
      <c r="HA882" s="28"/>
      <c r="HB882" s="28"/>
      <c r="HC882" s="28"/>
      <c r="HH882" s="194"/>
      <c r="HJ882" s="28"/>
      <c r="HK882" s="28"/>
      <c r="HL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28"/>
      <c r="IJ882" s="28"/>
      <c r="IK882" s="28"/>
      <c r="IL882" s="28"/>
      <c r="IM882" s="28"/>
      <c r="IN882" s="28"/>
      <c r="IO882" s="28"/>
      <c r="IP882" s="28"/>
      <c r="IQ882" s="28"/>
      <c r="IR882" s="28"/>
      <c r="IS882" s="28"/>
      <c r="IT882" s="28"/>
      <c r="IU882" s="28"/>
      <c r="IV882" s="28"/>
    </row>
    <row r="883" spans="1:256" s="50" customFormat="1" ht="18.75">
      <c r="A883" s="330" t="s">
        <v>854</v>
      </c>
      <c r="B883" s="417"/>
      <c r="C883" s="417"/>
      <c r="D883" s="1" t="s">
        <v>131</v>
      </c>
      <c r="E883" s="50">
        <f t="shared" si="6"/>
        <v>10</v>
      </c>
      <c r="F883" s="284">
        <f t="shared" si="7"/>
        <v>39</v>
      </c>
      <c r="H883" s="50">
        <v>38</v>
      </c>
      <c r="I883" s="50">
        <v>1</v>
      </c>
      <c r="L883" s="28"/>
      <c r="N883" s="28"/>
      <c r="R883" s="194"/>
      <c r="T883" s="28"/>
      <c r="U883" s="28"/>
      <c r="V883" s="28"/>
      <c r="AA883" s="194"/>
      <c r="AC883" s="28"/>
      <c r="AD883" s="28"/>
      <c r="AE883" s="28"/>
      <c r="AJ883" s="194"/>
      <c r="AL883" s="28"/>
      <c r="AM883" s="28"/>
      <c r="AN883" s="28"/>
      <c r="AS883" s="194"/>
      <c r="AU883" s="28"/>
      <c r="AV883" s="28"/>
      <c r="AW883" s="28"/>
      <c r="BB883" s="194"/>
      <c r="BD883" s="28"/>
      <c r="BE883" s="28"/>
      <c r="BF883" s="28"/>
      <c r="BK883" s="194"/>
      <c r="BM883" s="28"/>
      <c r="BN883" s="28"/>
      <c r="BO883" s="28"/>
      <c r="BT883" s="194"/>
      <c r="BV883" s="28"/>
      <c r="BW883" s="28"/>
      <c r="BX883" s="28"/>
      <c r="CC883" s="194"/>
      <c r="CE883" s="28"/>
      <c r="CF883" s="28"/>
      <c r="CG883" s="28"/>
      <c r="CL883" s="194"/>
      <c r="CN883" s="28"/>
      <c r="CO883" s="28"/>
      <c r="CP883" s="28"/>
      <c r="CU883" s="194"/>
      <c r="CW883" s="28"/>
      <c r="CX883" s="28"/>
      <c r="CY883" s="28"/>
      <c r="DD883" s="194"/>
      <c r="DF883" s="28"/>
      <c r="DG883" s="28"/>
      <c r="DH883" s="28"/>
      <c r="DM883" s="194"/>
      <c r="DO883" s="28"/>
      <c r="DP883" s="28"/>
      <c r="DQ883" s="28"/>
      <c r="DV883" s="194"/>
      <c r="DX883" s="28"/>
      <c r="DY883" s="28"/>
      <c r="DZ883" s="28"/>
      <c r="EE883" s="194"/>
      <c r="EG883" s="28"/>
      <c r="EH883" s="28"/>
      <c r="EI883" s="28"/>
      <c r="EN883" s="194"/>
      <c r="EP883" s="28"/>
      <c r="EQ883" s="28"/>
      <c r="ER883" s="28"/>
      <c r="EW883" s="194"/>
      <c r="EY883" s="28"/>
      <c r="EZ883" s="28"/>
      <c r="FA883" s="28"/>
      <c r="FF883" s="194"/>
      <c r="FH883" s="28"/>
      <c r="FI883" s="28"/>
      <c r="FJ883" s="28"/>
      <c r="FO883" s="194"/>
      <c r="FQ883" s="28"/>
      <c r="FR883" s="28"/>
      <c r="FS883" s="28"/>
      <c r="FX883" s="194"/>
      <c r="FZ883" s="28"/>
      <c r="GA883" s="28"/>
      <c r="GB883" s="28"/>
      <c r="GG883" s="194"/>
      <c r="GI883" s="28"/>
      <c r="GJ883" s="28"/>
      <c r="GK883" s="28"/>
      <c r="GP883" s="194"/>
      <c r="GR883" s="28"/>
      <c r="GS883" s="28"/>
      <c r="GT883" s="28"/>
      <c r="GY883" s="194"/>
      <c r="HA883" s="28"/>
      <c r="HB883" s="28"/>
      <c r="HC883" s="28"/>
      <c r="HH883" s="194"/>
      <c r="HJ883" s="28"/>
      <c r="HK883" s="28"/>
      <c r="HL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28"/>
      <c r="IJ883" s="28"/>
      <c r="IK883" s="28"/>
      <c r="IL883" s="28"/>
      <c r="IM883" s="28"/>
      <c r="IN883" s="28"/>
      <c r="IO883" s="28"/>
      <c r="IP883" s="28"/>
      <c r="IQ883" s="28"/>
      <c r="IR883" s="28"/>
      <c r="IS883" s="28"/>
      <c r="IT883" s="28"/>
      <c r="IU883" s="28"/>
      <c r="IV883" s="28"/>
    </row>
    <row r="884" spans="1:256" s="50" customFormat="1" ht="18.75">
      <c r="A884" s="330" t="s">
        <v>613</v>
      </c>
      <c r="B884" s="279"/>
      <c r="C884" s="417"/>
      <c r="D884" s="418" t="s">
        <v>137</v>
      </c>
      <c r="E884" s="50">
        <f t="shared" si="6"/>
        <v>3</v>
      </c>
      <c r="F884" s="284">
        <f t="shared" si="7"/>
        <v>36</v>
      </c>
      <c r="H884" s="50">
        <v>5</v>
      </c>
      <c r="I884" s="50">
        <v>11</v>
      </c>
      <c r="J884" s="50">
        <v>20</v>
      </c>
      <c r="L884" s="28"/>
      <c r="N884" s="28"/>
      <c r="R884" s="194"/>
      <c r="T884" s="28"/>
      <c r="U884" s="28"/>
      <c r="V884" s="28"/>
      <c r="AA884" s="194"/>
      <c r="AC884" s="28"/>
      <c r="AD884" s="28"/>
      <c r="AE884" s="28"/>
      <c r="AJ884" s="194"/>
      <c r="AL884" s="28"/>
      <c r="AM884" s="28"/>
      <c r="AN884" s="28"/>
      <c r="AS884" s="194"/>
      <c r="AU884" s="28"/>
      <c r="AV884" s="28"/>
      <c r="AW884" s="28"/>
      <c r="BB884" s="194"/>
      <c r="BD884" s="28"/>
      <c r="BE884" s="28"/>
      <c r="BF884" s="28"/>
      <c r="BK884" s="194"/>
      <c r="BM884" s="28"/>
      <c r="BN884" s="28"/>
      <c r="BO884" s="28"/>
      <c r="BT884" s="194"/>
      <c r="BV884" s="28"/>
      <c r="BW884" s="28"/>
      <c r="BX884" s="28"/>
      <c r="CC884" s="194"/>
      <c r="CE884" s="28"/>
      <c r="CF884" s="28"/>
      <c r="CG884" s="28"/>
      <c r="CL884" s="194"/>
      <c r="CN884" s="28"/>
      <c r="CO884" s="28"/>
      <c r="CP884" s="28"/>
      <c r="CU884" s="194"/>
      <c r="CW884" s="28"/>
      <c r="CX884" s="28"/>
      <c r="CY884" s="28"/>
      <c r="DD884" s="194"/>
      <c r="DF884" s="28"/>
      <c r="DG884" s="28"/>
      <c r="DH884" s="28"/>
      <c r="DM884" s="194"/>
      <c r="DO884" s="28"/>
      <c r="DP884" s="28"/>
      <c r="DQ884" s="28"/>
      <c r="DV884" s="194"/>
      <c r="DX884" s="28"/>
      <c r="DY884" s="28"/>
      <c r="DZ884" s="28"/>
      <c r="EE884" s="194"/>
      <c r="EG884" s="28"/>
      <c r="EH884" s="28"/>
      <c r="EI884" s="28"/>
      <c r="EN884" s="194"/>
      <c r="EP884" s="28"/>
      <c r="EQ884" s="28"/>
      <c r="ER884" s="28"/>
      <c r="EW884" s="194"/>
      <c r="EY884" s="28"/>
      <c r="EZ884" s="28"/>
      <c r="FA884" s="28"/>
      <c r="FF884" s="194"/>
      <c r="FH884" s="28"/>
      <c r="FI884" s="28"/>
      <c r="FJ884" s="28"/>
      <c r="FO884" s="194"/>
      <c r="FQ884" s="28"/>
      <c r="FR884" s="28"/>
      <c r="FS884" s="28"/>
      <c r="FX884" s="194"/>
      <c r="FZ884" s="28"/>
      <c r="GA884" s="28"/>
      <c r="GB884" s="28"/>
      <c r="GG884" s="194"/>
      <c r="GI884" s="28"/>
      <c r="GJ884" s="28"/>
      <c r="GK884" s="28"/>
      <c r="GP884" s="194"/>
      <c r="GR884" s="28"/>
      <c r="GS884" s="28"/>
      <c r="GT884" s="28"/>
      <c r="GY884" s="194"/>
      <c r="HA884" s="28"/>
      <c r="HB884" s="28"/>
      <c r="HC884" s="28"/>
      <c r="HH884" s="194"/>
      <c r="HJ884" s="28"/>
      <c r="HK884" s="28"/>
      <c r="HL884" s="28"/>
      <c r="HQ884" s="28"/>
      <c r="HR884" s="28"/>
      <c r="HS884" s="28"/>
      <c r="HT884" s="28"/>
      <c r="HU884" s="28"/>
      <c r="HV884" s="28"/>
      <c r="HW884" s="28"/>
      <c r="HX884" s="28"/>
      <c r="HY884" s="28"/>
      <c r="HZ884" s="28"/>
      <c r="IA884" s="28"/>
      <c r="IB884" s="28"/>
      <c r="IC884" s="28"/>
      <c r="ID884" s="28"/>
      <c r="IE884" s="28"/>
      <c r="IF884" s="28"/>
      <c r="IG884" s="28"/>
      <c r="IH884" s="28"/>
      <c r="II884" s="28"/>
      <c r="IJ884" s="28"/>
      <c r="IK884" s="28"/>
      <c r="IL884" s="28"/>
      <c r="IM884" s="28"/>
      <c r="IN884" s="28"/>
      <c r="IO884" s="28"/>
      <c r="IP884" s="28"/>
      <c r="IQ884" s="28"/>
      <c r="IR884" s="28"/>
      <c r="IS884" s="28"/>
      <c r="IT884" s="28"/>
      <c r="IU884" s="28"/>
      <c r="IV884" s="28"/>
    </row>
    <row r="885" spans="1:256" s="50" customFormat="1" ht="18.75">
      <c r="A885" s="330" t="s">
        <v>609</v>
      </c>
      <c r="B885" s="417"/>
      <c r="C885" s="417"/>
      <c r="D885" s="1" t="s">
        <v>131</v>
      </c>
      <c r="E885" s="50">
        <f t="shared" si="6"/>
        <v>4</v>
      </c>
      <c r="F885" s="284">
        <f t="shared" si="7"/>
        <v>14</v>
      </c>
      <c r="I885" s="50">
        <v>3</v>
      </c>
      <c r="J885" s="50">
        <v>11</v>
      </c>
      <c r="L885" s="28"/>
      <c r="N885" s="28"/>
      <c r="R885" s="194"/>
      <c r="T885" s="28"/>
      <c r="U885" s="28"/>
      <c r="V885" s="28"/>
      <c r="AA885" s="194"/>
      <c r="AC885" s="28"/>
      <c r="AD885" s="28"/>
      <c r="AE885" s="28"/>
      <c r="AJ885" s="194"/>
      <c r="AL885" s="28"/>
      <c r="AM885" s="28"/>
      <c r="AN885" s="28"/>
      <c r="AS885" s="194"/>
      <c r="AU885" s="28"/>
      <c r="AV885" s="28"/>
      <c r="AW885" s="28"/>
      <c r="BB885" s="194"/>
      <c r="BD885" s="28"/>
      <c r="BE885" s="28"/>
      <c r="BF885" s="28"/>
      <c r="BK885" s="194"/>
      <c r="BM885" s="28"/>
      <c r="BN885" s="28"/>
      <c r="BO885" s="28"/>
      <c r="BT885" s="194"/>
      <c r="BV885" s="28"/>
      <c r="BW885" s="28"/>
      <c r="BX885" s="28"/>
      <c r="CC885" s="194"/>
      <c r="CE885" s="28"/>
      <c r="CF885" s="28"/>
      <c r="CG885" s="28"/>
      <c r="CL885" s="194"/>
      <c r="CN885" s="28"/>
      <c r="CO885" s="28"/>
      <c r="CP885" s="28"/>
      <c r="CU885" s="194"/>
      <c r="CW885" s="28"/>
      <c r="CX885" s="28"/>
      <c r="CY885" s="28"/>
      <c r="DD885" s="194"/>
      <c r="DF885" s="28"/>
      <c r="DG885" s="28"/>
      <c r="DH885" s="28"/>
      <c r="DM885" s="194"/>
      <c r="DO885" s="28"/>
      <c r="DP885" s="28"/>
      <c r="DQ885" s="28"/>
      <c r="DV885" s="194"/>
      <c r="DX885" s="28"/>
      <c r="DY885" s="28"/>
      <c r="DZ885" s="28"/>
      <c r="EE885" s="194"/>
      <c r="EG885" s="28"/>
      <c r="EH885" s="28"/>
      <c r="EI885" s="28"/>
      <c r="EN885" s="194"/>
      <c r="EP885" s="28"/>
      <c r="EQ885" s="28"/>
      <c r="ER885" s="28"/>
      <c r="EW885" s="194"/>
      <c r="EY885" s="28"/>
      <c r="EZ885" s="28"/>
      <c r="FA885" s="28"/>
      <c r="FF885" s="194"/>
      <c r="FH885" s="28"/>
      <c r="FI885" s="28"/>
      <c r="FJ885" s="28"/>
      <c r="FO885" s="194"/>
      <c r="FQ885" s="28"/>
      <c r="FR885" s="28"/>
      <c r="FS885" s="28"/>
      <c r="FX885" s="194"/>
      <c r="FZ885" s="28"/>
      <c r="GA885" s="28"/>
      <c r="GB885" s="28"/>
      <c r="GG885" s="194"/>
      <c r="GI885" s="28"/>
      <c r="GJ885" s="28"/>
      <c r="GK885" s="28"/>
      <c r="GP885" s="194"/>
      <c r="GR885" s="28"/>
      <c r="GS885" s="28"/>
      <c r="GT885" s="28"/>
      <c r="GY885" s="194"/>
      <c r="HA885" s="28"/>
      <c r="HB885" s="28"/>
      <c r="HC885" s="28"/>
      <c r="HH885" s="194"/>
      <c r="HJ885" s="28"/>
      <c r="HK885" s="28"/>
      <c r="HL885" s="28"/>
      <c r="HQ885" s="28"/>
      <c r="HR885" s="28"/>
      <c r="HS885" s="28"/>
      <c r="HT885" s="28"/>
      <c r="HU885" s="28"/>
      <c r="HV885" s="28"/>
      <c r="HW885" s="28"/>
      <c r="HX885" s="28"/>
      <c r="HY885" s="28"/>
      <c r="HZ885" s="28"/>
      <c r="IA885" s="28"/>
      <c r="IB885" s="28"/>
      <c r="IC885" s="28"/>
      <c r="ID885" s="28"/>
      <c r="IE885" s="28"/>
      <c r="IF885" s="28"/>
      <c r="IG885" s="28"/>
      <c r="IH885" s="28"/>
      <c r="II885" s="28"/>
      <c r="IJ885" s="28"/>
      <c r="IK885" s="28"/>
      <c r="IL885" s="28"/>
      <c r="IM885" s="28"/>
      <c r="IN885" s="28"/>
      <c r="IO885" s="28"/>
      <c r="IP885" s="28"/>
      <c r="IQ885" s="28"/>
      <c r="IR885" s="28"/>
      <c r="IS885" s="28"/>
      <c r="IT885" s="28"/>
      <c r="IU885" s="28"/>
      <c r="IV885" s="28"/>
    </row>
    <row r="886" spans="1:256" s="50" customFormat="1" ht="18">
      <c r="A886" s="206" t="s">
        <v>2868</v>
      </c>
      <c r="B886" s="28"/>
      <c r="C886" s="275"/>
      <c r="D886" s="418" t="s">
        <v>129</v>
      </c>
      <c r="E886" s="50">
        <f t="shared" si="6"/>
        <v>0</v>
      </c>
      <c r="F886" s="284">
        <f t="shared" si="7"/>
        <v>0</v>
      </c>
      <c r="L886" s="28"/>
      <c r="N886" s="28"/>
      <c r="R886" s="194"/>
      <c r="T886" s="28"/>
      <c r="U886" s="28"/>
      <c r="V886" s="28"/>
      <c r="AA886" s="194"/>
      <c r="AC886" s="28"/>
      <c r="AD886" s="28"/>
      <c r="AE886" s="28"/>
      <c r="AJ886" s="194"/>
      <c r="AL886" s="28"/>
      <c r="AM886" s="28"/>
      <c r="AN886" s="28"/>
      <c r="AS886" s="194"/>
      <c r="AU886" s="28"/>
      <c r="AV886" s="28"/>
      <c r="AW886" s="28"/>
      <c r="BB886" s="194"/>
      <c r="BD886" s="28"/>
      <c r="BE886" s="28"/>
      <c r="BF886" s="28"/>
      <c r="BK886" s="194"/>
      <c r="BM886" s="28"/>
      <c r="BN886" s="28"/>
      <c r="BO886" s="28"/>
      <c r="BT886" s="194"/>
      <c r="BV886" s="28"/>
      <c r="BW886" s="28"/>
      <c r="BX886" s="28"/>
      <c r="CC886" s="194"/>
      <c r="CE886" s="28"/>
      <c r="CF886" s="28"/>
      <c r="CG886" s="28"/>
      <c r="CL886" s="194"/>
      <c r="CN886" s="28"/>
      <c r="CO886" s="28"/>
      <c r="CP886" s="28"/>
      <c r="CU886" s="194"/>
      <c r="CW886" s="28"/>
      <c r="CX886" s="28"/>
      <c r="CY886" s="28"/>
      <c r="DD886" s="194"/>
      <c r="DF886" s="28"/>
      <c r="DG886" s="28"/>
      <c r="DH886" s="28"/>
      <c r="DM886" s="194"/>
      <c r="DO886" s="28"/>
      <c r="DP886" s="28"/>
      <c r="DQ886" s="28"/>
      <c r="DV886" s="194"/>
      <c r="DX886" s="28"/>
      <c r="DY886" s="28"/>
      <c r="DZ886" s="28"/>
      <c r="EE886" s="194"/>
      <c r="EG886" s="28"/>
      <c r="EH886" s="28"/>
      <c r="EI886" s="28"/>
      <c r="EN886" s="194"/>
      <c r="EP886" s="28"/>
      <c r="EQ886" s="28"/>
      <c r="ER886" s="28"/>
      <c r="EW886" s="194"/>
      <c r="EY886" s="28"/>
      <c r="EZ886" s="28"/>
      <c r="FA886" s="28"/>
      <c r="FF886" s="194"/>
      <c r="FH886" s="28"/>
      <c r="FI886" s="28"/>
      <c r="FJ886" s="28"/>
      <c r="FO886" s="194"/>
      <c r="FQ886" s="28"/>
      <c r="FR886" s="28"/>
      <c r="FS886" s="28"/>
      <c r="FX886" s="194"/>
      <c r="FZ886" s="28"/>
      <c r="GA886" s="28"/>
      <c r="GB886" s="28"/>
      <c r="GG886" s="194"/>
      <c r="GI886" s="28"/>
      <c r="GJ886" s="28"/>
      <c r="GK886" s="28"/>
      <c r="GP886" s="194"/>
      <c r="GR886" s="28"/>
      <c r="GS886" s="28"/>
      <c r="GT886" s="28"/>
      <c r="GY886" s="194"/>
      <c r="HA886" s="28"/>
      <c r="HB886" s="28"/>
      <c r="HC886" s="28"/>
      <c r="HH886" s="194"/>
      <c r="HJ886" s="28"/>
      <c r="HK886" s="28"/>
      <c r="HL886" s="28"/>
      <c r="HQ886" s="28"/>
      <c r="HR886" s="28"/>
      <c r="HS886" s="28"/>
      <c r="HT886" s="28"/>
      <c r="HU886" s="28"/>
      <c r="HV886" s="28"/>
      <c r="HW886" s="28"/>
      <c r="HX886" s="28"/>
      <c r="HY886" s="28"/>
      <c r="HZ886" s="28"/>
      <c r="IA886" s="28"/>
      <c r="IB886" s="28"/>
      <c r="IC886" s="28"/>
      <c r="ID886" s="28"/>
      <c r="IE886" s="28"/>
      <c r="IF886" s="28"/>
      <c r="IG886" s="28"/>
      <c r="IH886" s="28"/>
      <c r="II886" s="28"/>
      <c r="IJ886" s="28"/>
      <c r="IK886" s="28"/>
      <c r="IL886" s="28"/>
      <c r="IM886" s="28"/>
      <c r="IN886" s="28"/>
      <c r="IO886" s="28"/>
      <c r="IP886" s="28"/>
      <c r="IQ886" s="28"/>
      <c r="IR886" s="28"/>
      <c r="IS886" s="28"/>
      <c r="IT886" s="28"/>
      <c r="IU886" s="28"/>
      <c r="IV886" s="28"/>
    </row>
    <row r="887" spans="1:256" s="50" customFormat="1" ht="18">
      <c r="A887" s="330" t="s">
        <v>614</v>
      </c>
      <c r="B887" s="28"/>
      <c r="C887" s="275"/>
      <c r="D887" s="418" t="s">
        <v>129</v>
      </c>
      <c r="E887" s="50">
        <f t="shared" si="6"/>
        <v>3</v>
      </c>
      <c r="F887" s="284">
        <f t="shared" si="7"/>
        <v>0</v>
      </c>
      <c r="L887" s="28"/>
      <c r="N887" s="28"/>
      <c r="R887" s="194"/>
      <c r="T887" s="28"/>
      <c r="U887" s="28"/>
      <c r="V887" s="28"/>
      <c r="AA887" s="194"/>
      <c r="AC887" s="28"/>
      <c r="AD887" s="28"/>
      <c r="AE887" s="28"/>
      <c r="AJ887" s="194"/>
      <c r="AL887" s="28"/>
      <c r="AM887" s="28"/>
      <c r="AN887" s="28"/>
      <c r="AS887" s="194"/>
      <c r="AU887" s="28"/>
      <c r="AV887" s="28"/>
      <c r="AW887" s="28"/>
      <c r="BB887" s="194"/>
      <c r="BD887" s="28"/>
      <c r="BE887" s="28"/>
      <c r="BF887" s="28"/>
      <c r="BK887" s="194"/>
      <c r="BM887" s="28"/>
      <c r="BN887" s="28"/>
      <c r="BO887" s="28"/>
      <c r="BT887" s="194"/>
      <c r="BV887" s="28"/>
      <c r="BW887" s="28"/>
      <c r="BX887" s="28"/>
      <c r="CC887" s="194"/>
      <c r="CE887" s="28"/>
      <c r="CF887" s="28"/>
      <c r="CG887" s="28"/>
      <c r="CL887" s="194"/>
      <c r="CN887" s="28"/>
      <c r="CO887" s="28"/>
      <c r="CP887" s="28"/>
      <c r="CU887" s="194"/>
      <c r="CW887" s="28"/>
      <c r="CX887" s="28"/>
      <c r="CY887" s="28"/>
      <c r="DD887" s="194"/>
      <c r="DF887" s="28"/>
      <c r="DG887" s="28"/>
      <c r="DH887" s="28"/>
      <c r="DM887" s="194"/>
      <c r="DO887" s="28"/>
      <c r="DP887" s="28"/>
      <c r="DQ887" s="28"/>
      <c r="DV887" s="194"/>
      <c r="DX887" s="28"/>
      <c r="DY887" s="28"/>
      <c r="DZ887" s="28"/>
      <c r="EE887" s="194"/>
      <c r="EG887" s="28"/>
      <c r="EH887" s="28"/>
      <c r="EI887" s="28"/>
      <c r="EN887" s="194"/>
      <c r="EP887" s="28"/>
      <c r="EQ887" s="28"/>
      <c r="ER887" s="28"/>
      <c r="EW887" s="194"/>
      <c r="EY887" s="28"/>
      <c r="EZ887" s="28"/>
      <c r="FA887" s="28"/>
      <c r="FF887" s="194"/>
      <c r="FH887" s="28"/>
      <c r="FI887" s="28"/>
      <c r="FJ887" s="28"/>
      <c r="FO887" s="194"/>
      <c r="FQ887" s="28"/>
      <c r="FR887" s="28"/>
      <c r="FS887" s="28"/>
      <c r="FX887" s="194"/>
      <c r="FZ887" s="28"/>
      <c r="GA887" s="28"/>
      <c r="GB887" s="28"/>
      <c r="GG887" s="194"/>
      <c r="GI887" s="28"/>
      <c r="GJ887" s="28"/>
      <c r="GK887" s="28"/>
      <c r="GP887" s="194"/>
      <c r="GR887" s="28"/>
      <c r="GS887" s="28"/>
      <c r="GT887" s="28"/>
      <c r="GY887" s="194"/>
      <c r="HA887" s="28"/>
      <c r="HB887" s="28"/>
      <c r="HC887" s="28"/>
      <c r="HH887" s="194"/>
      <c r="HJ887" s="28"/>
      <c r="HK887" s="28"/>
      <c r="HL887" s="28"/>
      <c r="HQ887" s="28"/>
      <c r="HR887" s="28"/>
      <c r="HS887" s="28"/>
      <c r="HT887" s="28"/>
      <c r="HU887" s="28"/>
      <c r="HV887" s="28"/>
      <c r="HW887" s="28"/>
      <c r="HX887" s="28"/>
      <c r="HY887" s="28"/>
      <c r="HZ887" s="28"/>
      <c r="IA887" s="28"/>
      <c r="IB887" s="28"/>
      <c r="IC887" s="28"/>
      <c r="ID887" s="28"/>
      <c r="IE887" s="28"/>
      <c r="IF887" s="28"/>
      <c r="IG887" s="28"/>
      <c r="IH887" s="28"/>
      <c r="II887" s="28"/>
      <c r="IJ887" s="28"/>
      <c r="IK887" s="28"/>
      <c r="IL887" s="28"/>
      <c r="IM887" s="28"/>
      <c r="IN887" s="28"/>
      <c r="IO887" s="28"/>
      <c r="IP887" s="28"/>
      <c r="IQ887" s="28"/>
      <c r="IR887" s="28"/>
      <c r="IS887" s="28"/>
      <c r="IT887" s="28"/>
      <c r="IU887" s="28"/>
      <c r="IV887" s="28"/>
    </row>
    <row r="888" spans="1:256" s="50" customFormat="1" ht="18">
      <c r="A888" s="330" t="s">
        <v>483</v>
      </c>
      <c r="B888" s="420"/>
      <c r="C888" s="420"/>
      <c r="D888" s="418" t="s">
        <v>130</v>
      </c>
      <c r="E888" s="50">
        <f t="shared" si="6"/>
        <v>17</v>
      </c>
      <c r="F888" s="284">
        <f t="shared" si="7"/>
        <v>22</v>
      </c>
      <c r="H888" s="50">
        <v>22</v>
      </c>
      <c r="N888" s="28"/>
      <c r="R888" s="194"/>
      <c r="T888" s="28"/>
      <c r="U888" s="28"/>
      <c r="V888" s="28"/>
      <c r="AA888" s="194"/>
      <c r="AC888" s="28"/>
      <c r="AD888" s="28"/>
      <c r="AE888" s="28"/>
      <c r="AJ888" s="194"/>
      <c r="AL888" s="28"/>
      <c r="AM888" s="28"/>
      <c r="AN888" s="28"/>
      <c r="AS888" s="194"/>
      <c r="AU888" s="28"/>
      <c r="AV888" s="28"/>
      <c r="AW888" s="28"/>
      <c r="BB888" s="194"/>
      <c r="BD888" s="28"/>
      <c r="BE888" s="28"/>
      <c r="BF888" s="28"/>
      <c r="BK888" s="194"/>
      <c r="BM888" s="28"/>
      <c r="BN888" s="28"/>
      <c r="BO888" s="28"/>
      <c r="BT888" s="194"/>
      <c r="BV888" s="28"/>
      <c r="BW888" s="28"/>
      <c r="BX888" s="28"/>
      <c r="CC888" s="194"/>
      <c r="CE888" s="28"/>
      <c r="CF888" s="28"/>
      <c r="CG888" s="28"/>
      <c r="CL888" s="194"/>
      <c r="CN888" s="28"/>
      <c r="CO888" s="28"/>
      <c r="CP888" s="28"/>
      <c r="CU888" s="194"/>
      <c r="CW888" s="28"/>
      <c r="CX888" s="28"/>
      <c r="CY888" s="28"/>
      <c r="DD888" s="194"/>
      <c r="DF888" s="28"/>
      <c r="DG888" s="28"/>
      <c r="DH888" s="28"/>
      <c r="DM888" s="194"/>
      <c r="DO888" s="28"/>
      <c r="DP888" s="28"/>
      <c r="DQ888" s="28"/>
      <c r="DV888" s="194"/>
      <c r="DX888" s="28"/>
      <c r="DY888" s="28"/>
      <c r="DZ888" s="28"/>
      <c r="EE888" s="194"/>
      <c r="EG888" s="28"/>
      <c r="EH888" s="28"/>
      <c r="EI888" s="28"/>
      <c r="EN888" s="194"/>
      <c r="EP888" s="28"/>
      <c r="EQ888" s="28"/>
      <c r="ER888" s="28"/>
      <c r="EW888" s="194"/>
      <c r="EY888" s="28"/>
      <c r="EZ888" s="28"/>
      <c r="FA888" s="28"/>
      <c r="FF888" s="194"/>
      <c r="FH888" s="28"/>
      <c r="FI888" s="28"/>
      <c r="FJ888" s="28"/>
      <c r="FO888" s="194"/>
      <c r="FQ888" s="28"/>
      <c r="FR888" s="28"/>
      <c r="FS888" s="28"/>
      <c r="FX888" s="194"/>
      <c r="FZ888" s="28"/>
      <c r="GA888" s="28"/>
      <c r="GB888" s="28"/>
      <c r="GG888" s="194"/>
      <c r="GI888" s="28"/>
      <c r="GJ888" s="28"/>
      <c r="GK888" s="28"/>
      <c r="GP888" s="194"/>
      <c r="GR888" s="28"/>
      <c r="GS888" s="28"/>
      <c r="GT888" s="28"/>
      <c r="GY888" s="194"/>
      <c r="HA888" s="28"/>
      <c r="HB888" s="28"/>
      <c r="HC888" s="28"/>
      <c r="HH888" s="194"/>
      <c r="HJ888" s="28"/>
      <c r="HK888" s="28"/>
      <c r="HL888" s="28"/>
      <c r="HQ888" s="28"/>
      <c r="HR888" s="28"/>
      <c r="HS888" s="28"/>
      <c r="HT888" s="28"/>
      <c r="HU888" s="28"/>
      <c r="HV888" s="28"/>
      <c r="HW888" s="28"/>
      <c r="HX888" s="28"/>
      <c r="HY888" s="28"/>
      <c r="HZ888" s="28"/>
      <c r="IA888" s="28"/>
      <c r="IB888" s="28"/>
      <c r="IC888" s="28"/>
      <c r="ID888" s="28"/>
      <c r="IE888" s="28"/>
      <c r="IF888" s="28"/>
      <c r="IG888" s="28"/>
      <c r="IH888" s="28"/>
      <c r="II888" s="28"/>
      <c r="IJ888" s="28"/>
      <c r="IK888" s="28"/>
      <c r="IL888" s="28"/>
      <c r="IM888" s="28"/>
      <c r="IN888" s="28"/>
      <c r="IO888" s="28"/>
      <c r="IP888" s="28"/>
      <c r="IQ888" s="28"/>
      <c r="IR888" s="28"/>
      <c r="IS888" s="28"/>
      <c r="IT888" s="28"/>
      <c r="IU888" s="28"/>
      <c r="IV888" s="28"/>
    </row>
    <row r="889" spans="1:256" s="50" customFormat="1" ht="18">
      <c r="A889" s="330" t="s">
        <v>1276</v>
      </c>
      <c r="B889" s="420"/>
      <c r="C889" s="420"/>
      <c r="D889" s="418" t="s">
        <v>132</v>
      </c>
      <c r="E889" s="50">
        <f t="shared" si="6"/>
        <v>9</v>
      </c>
      <c r="F889" s="284">
        <f t="shared" si="7"/>
        <v>84</v>
      </c>
      <c r="H889" s="50">
        <v>9</v>
      </c>
      <c r="I889" s="50">
        <v>51</v>
      </c>
      <c r="J889" s="50">
        <v>24</v>
      </c>
      <c r="L889" s="28"/>
      <c r="N889" s="28"/>
      <c r="R889" s="194"/>
      <c r="T889" s="28"/>
      <c r="U889" s="28"/>
      <c r="V889" s="28"/>
      <c r="AA889" s="194"/>
      <c r="AC889" s="28"/>
      <c r="AD889" s="28"/>
      <c r="AE889" s="28"/>
      <c r="AJ889" s="194"/>
      <c r="AL889" s="28"/>
      <c r="AM889" s="28"/>
      <c r="AN889" s="28"/>
      <c r="AS889" s="194"/>
      <c r="AU889" s="28"/>
      <c r="AV889" s="28"/>
      <c r="AW889" s="28"/>
      <c r="BB889" s="194"/>
      <c r="BD889" s="28"/>
      <c r="BE889" s="28"/>
      <c r="BF889" s="28"/>
      <c r="BK889" s="194"/>
      <c r="BM889" s="28"/>
      <c r="BN889" s="28"/>
      <c r="BO889" s="28"/>
      <c r="BT889" s="194"/>
      <c r="BV889" s="28"/>
      <c r="BW889" s="28"/>
      <c r="BX889" s="28"/>
      <c r="CC889" s="194"/>
      <c r="CE889" s="28"/>
      <c r="CF889" s="28"/>
      <c r="CG889" s="28"/>
      <c r="CL889" s="194"/>
      <c r="CN889" s="28"/>
      <c r="CO889" s="28"/>
      <c r="CP889" s="28"/>
      <c r="CU889" s="194"/>
      <c r="CW889" s="28"/>
      <c r="CX889" s="28"/>
      <c r="CY889" s="28"/>
      <c r="DD889" s="194"/>
      <c r="DF889" s="28"/>
      <c r="DG889" s="28"/>
      <c r="DH889" s="28"/>
      <c r="DM889" s="194"/>
      <c r="DO889" s="28"/>
      <c r="DP889" s="28"/>
      <c r="DQ889" s="28"/>
      <c r="DV889" s="194"/>
      <c r="DX889" s="28"/>
      <c r="DY889" s="28"/>
      <c r="DZ889" s="28"/>
      <c r="EE889" s="194"/>
      <c r="EG889" s="28"/>
      <c r="EH889" s="28"/>
      <c r="EI889" s="28"/>
      <c r="EN889" s="194"/>
      <c r="EP889" s="28"/>
      <c r="EQ889" s="28"/>
      <c r="ER889" s="28"/>
      <c r="EW889" s="194"/>
      <c r="EY889" s="28"/>
      <c r="EZ889" s="28"/>
      <c r="FA889" s="28"/>
      <c r="FF889" s="194"/>
      <c r="FH889" s="28"/>
      <c r="FI889" s="28"/>
      <c r="FJ889" s="28"/>
      <c r="FO889" s="194"/>
      <c r="FQ889" s="28"/>
      <c r="FR889" s="28"/>
      <c r="FS889" s="28"/>
      <c r="FX889" s="194"/>
      <c r="FZ889" s="28"/>
      <c r="GA889" s="28"/>
      <c r="GB889" s="28"/>
      <c r="GG889" s="194"/>
      <c r="GI889" s="28"/>
      <c r="GJ889" s="28"/>
      <c r="GK889" s="28"/>
      <c r="GP889" s="194"/>
      <c r="GR889" s="28"/>
      <c r="GS889" s="28"/>
      <c r="GT889" s="28"/>
      <c r="GY889" s="194"/>
      <c r="HA889" s="28"/>
      <c r="HB889" s="28"/>
      <c r="HC889" s="28"/>
      <c r="HH889" s="194"/>
      <c r="HJ889" s="28"/>
      <c r="HK889" s="28"/>
      <c r="HL889" s="28"/>
      <c r="HQ889" s="28"/>
      <c r="HR889" s="28"/>
      <c r="HS889" s="28"/>
      <c r="HT889" s="28"/>
      <c r="HU889" s="28"/>
      <c r="HV889" s="28"/>
      <c r="HW889" s="28"/>
      <c r="HX889" s="28"/>
      <c r="HY889" s="28"/>
      <c r="HZ889" s="28"/>
      <c r="IA889" s="28"/>
      <c r="IB889" s="28"/>
      <c r="IC889" s="28"/>
      <c r="ID889" s="28"/>
      <c r="IE889" s="28"/>
      <c r="IF889" s="28"/>
      <c r="IG889" s="28"/>
      <c r="IH889" s="28"/>
      <c r="II889" s="28"/>
      <c r="IJ889" s="28"/>
      <c r="IK889" s="28"/>
      <c r="IL889" s="28"/>
      <c r="IM889" s="28"/>
      <c r="IN889" s="28"/>
      <c r="IO889" s="28"/>
      <c r="IP889" s="28"/>
      <c r="IQ889" s="28"/>
      <c r="IR889" s="28"/>
      <c r="IS889" s="28"/>
      <c r="IT889" s="28"/>
      <c r="IU889" s="28"/>
      <c r="IV889" s="28"/>
    </row>
    <row r="890" spans="1:256" s="50" customFormat="1" ht="18">
      <c r="A890" s="330" t="s">
        <v>500</v>
      </c>
      <c r="B890" s="420"/>
      <c r="C890" s="420"/>
      <c r="D890" s="418" t="s">
        <v>135</v>
      </c>
      <c r="E890" s="50">
        <f t="shared" si="6"/>
        <v>6</v>
      </c>
      <c r="F890" s="284">
        <f t="shared" si="7"/>
        <v>40</v>
      </c>
      <c r="H890" s="456">
        <v>37</v>
      </c>
      <c r="J890" s="50">
        <v>3</v>
      </c>
      <c r="N890" s="28"/>
      <c r="R890" s="194"/>
      <c r="T890" s="28"/>
      <c r="U890" s="28"/>
      <c r="V890" s="28"/>
      <c r="AA890" s="194"/>
      <c r="AC890" s="28"/>
      <c r="AD890" s="28"/>
      <c r="AE890" s="28"/>
      <c r="AJ890" s="194"/>
      <c r="AL890" s="28"/>
      <c r="AM890" s="28"/>
      <c r="AN890" s="28"/>
      <c r="AS890" s="194"/>
      <c r="AU890" s="28"/>
      <c r="AV890" s="28"/>
      <c r="AW890" s="28"/>
      <c r="BB890" s="194"/>
      <c r="BD890" s="28"/>
      <c r="BE890" s="28"/>
      <c r="BF890" s="28"/>
      <c r="BK890" s="194"/>
      <c r="BM890" s="28"/>
      <c r="BN890" s="28"/>
      <c r="BO890" s="28"/>
      <c r="BT890" s="194"/>
      <c r="BV890" s="28"/>
      <c r="BW890" s="28"/>
      <c r="BX890" s="28"/>
      <c r="CC890" s="194"/>
      <c r="CE890" s="28"/>
      <c r="CF890" s="28"/>
      <c r="CG890" s="28"/>
      <c r="CL890" s="194"/>
      <c r="CN890" s="28"/>
      <c r="CO890" s="28"/>
      <c r="CP890" s="28"/>
      <c r="CU890" s="194"/>
      <c r="CW890" s="28"/>
      <c r="CX890" s="28"/>
      <c r="CY890" s="28"/>
      <c r="DD890" s="194"/>
      <c r="DF890" s="28"/>
      <c r="DG890" s="28"/>
      <c r="DH890" s="28"/>
      <c r="DM890" s="194"/>
      <c r="DO890" s="28"/>
      <c r="DP890" s="28"/>
      <c r="DQ890" s="28"/>
      <c r="DV890" s="194"/>
      <c r="DX890" s="28"/>
      <c r="DY890" s="28"/>
      <c r="DZ890" s="28"/>
      <c r="EE890" s="194"/>
      <c r="EG890" s="28"/>
      <c r="EH890" s="28"/>
      <c r="EI890" s="28"/>
      <c r="EN890" s="194"/>
      <c r="EP890" s="28"/>
      <c r="EQ890" s="28"/>
      <c r="ER890" s="28"/>
      <c r="EW890" s="194"/>
      <c r="EY890" s="28"/>
      <c r="EZ890" s="28"/>
      <c r="FA890" s="28"/>
      <c r="FF890" s="194"/>
      <c r="FH890" s="28"/>
      <c r="FI890" s="28"/>
      <c r="FJ890" s="28"/>
      <c r="FO890" s="194"/>
      <c r="FQ890" s="28"/>
      <c r="FR890" s="28"/>
      <c r="FS890" s="28"/>
      <c r="FX890" s="194"/>
      <c r="FZ890" s="28"/>
      <c r="GA890" s="28"/>
      <c r="GB890" s="28"/>
      <c r="GG890" s="194"/>
      <c r="GI890" s="28"/>
      <c r="GJ890" s="28"/>
      <c r="GK890" s="28"/>
      <c r="GP890" s="194"/>
      <c r="GR890" s="28"/>
      <c r="GS890" s="28"/>
      <c r="GT890" s="28"/>
      <c r="GY890" s="194"/>
      <c r="HA890" s="28"/>
      <c r="HB890" s="28"/>
      <c r="HC890" s="28"/>
      <c r="HH890" s="194"/>
      <c r="HJ890" s="28"/>
      <c r="HK890" s="28"/>
      <c r="HL890" s="28"/>
      <c r="HQ890" s="28"/>
      <c r="HR890" s="28"/>
      <c r="HS890" s="28"/>
      <c r="HT890" s="28"/>
      <c r="HU890" s="28"/>
      <c r="HV890" s="28"/>
      <c r="HW890" s="28"/>
      <c r="HX890" s="28"/>
      <c r="HY890" s="28"/>
      <c r="HZ890" s="28"/>
      <c r="IA890" s="28"/>
      <c r="IB890" s="28"/>
      <c r="IC890" s="28"/>
      <c r="ID890" s="28"/>
      <c r="IE890" s="28"/>
      <c r="IF890" s="28"/>
      <c r="IG890" s="28"/>
      <c r="IH890" s="28"/>
      <c r="II890" s="28"/>
      <c r="IJ890" s="28"/>
      <c r="IK890" s="28"/>
      <c r="IL890" s="28"/>
      <c r="IM890" s="28"/>
      <c r="IN890" s="28"/>
      <c r="IO890" s="28"/>
      <c r="IP890" s="28"/>
      <c r="IQ890" s="28"/>
      <c r="IR890" s="28"/>
      <c r="IS890" s="28"/>
      <c r="IT890" s="28"/>
      <c r="IU890" s="28"/>
      <c r="IV890" s="28"/>
    </row>
    <row r="891" spans="1:256" s="50" customFormat="1" ht="18">
      <c r="A891" s="330" t="s">
        <v>844</v>
      </c>
      <c r="B891" s="28"/>
      <c r="C891" s="275"/>
      <c r="D891" s="418" t="s">
        <v>129</v>
      </c>
      <c r="E891" s="50">
        <f t="shared" si="6"/>
        <v>0</v>
      </c>
      <c r="F891" s="284">
        <f t="shared" si="7"/>
        <v>17</v>
      </c>
      <c r="H891" s="50">
        <v>7</v>
      </c>
      <c r="J891" s="50">
        <v>10</v>
      </c>
      <c r="L891" s="28"/>
      <c r="N891" s="28"/>
      <c r="R891" s="194"/>
      <c r="T891" s="28"/>
      <c r="U891" s="28"/>
      <c r="V891" s="28"/>
      <c r="AA891" s="194"/>
      <c r="AC891" s="28"/>
      <c r="AD891" s="28"/>
      <c r="AE891" s="28"/>
      <c r="AJ891" s="194"/>
      <c r="AL891" s="28"/>
      <c r="AM891" s="28"/>
      <c r="AN891" s="28"/>
      <c r="AS891" s="194"/>
      <c r="AU891" s="28"/>
      <c r="AV891" s="28"/>
      <c r="AW891" s="28"/>
      <c r="BB891" s="194"/>
      <c r="BD891" s="28"/>
      <c r="BE891" s="28"/>
      <c r="BF891" s="28"/>
      <c r="BK891" s="194"/>
      <c r="BM891" s="28"/>
      <c r="BN891" s="28"/>
      <c r="BO891" s="28"/>
      <c r="BT891" s="194"/>
      <c r="BV891" s="28"/>
      <c r="BW891" s="28"/>
      <c r="BX891" s="28"/>
      <c r="CC891" s="194"/>
      <c r="CE891" s="28"/>
      <c r="CF891" s="28"/>
      <c r="CG891" s="28"/>
      <c r="CL891" s="194"/>
      <c r="CN891" s="28"/>
      <c r="CO891" s="28"/>
      <c r="CP891" s="28"/>
      <c r="CU891" s="194"/>
      <c r="CW891" s="28"/>
      <c r="CX891" s="28"/>
      <c r="CY891" s="28"/>
      <c r="DD891" s="194"/>
      <c r="DF891" s="28"/>
      <c r="DG891" s="28"/>
      <c r="DH891" s="28"/>
      <c r="DM891" s="194"/>
      <c r="DO891" s="28"/>
      <c r="DP891" s="28"/>
      <c r="DQ891" s="28"/>
      <c r="DV891" s="194"/>
      <c r="DX891" s="28"/>
      <c r="DY891" s="28"/>
      <c r="DZ891" s="28"/>
      <c r="EE891" s="194"/>
      <c r="EG891" s="28"/>
      <c r="EH891" s="28"/>
      <c r="EI891" s="28"/>
      <c r="EN891" s="194"/>
      <c r="EP891" s="28"/>
      <c r="EQ891" s="28"/>
      <c r="ER891" s="28"/>
      <c r="EW891" s="194"/>
      <c r="EY891" s="28"/>
      <c r="EZ891" s="28"/>
      <c r="FA891" s="28"/>
      <c r="FF891" s="194"/>
      <c r="FH891" s="28"/>
      <c r="FI891" s="28"/>
      <c r="FJ891" s="28"/>
      <c r="FO891" s="194"/>
      <c r="FQ891" s="28"/>
      <c r="FR891" s="28"/>
      <c r="FS891" s="28"/>
      <c r="FX891" s="194"/>
      <c r="FZ891" s="28"/>
      <c r="GA891" s="28"/>
      <c r="GB891" s="28"/>
      <c r="GG891" s="194"/>
      <c r="GI891" s="28"/>
      <c r="GJ891" s="28"/>
      <c r="GK891" s="28"/>
      <c r="GP891" s="194"/>
      <c r="GR891" s="28"/>
      <c r="GS891" s="28"/>
      <c r="GT891" s="28"/>
      <c r="GY891" s="194"/>
      <c r="HA891" s="28"/>
      <c r="HB891" s="28"/>
      <c r="HC891" s="28"/>
      <c r="HH891" s="194"/>
      <c r="HJ891" s="28"/>
      <c r="HK891" s="28"/>
      <c r="HL891" s="28"/>
      <c r="HQ891" s="28"/>
      <c r="HR891" s="28"/>
      <c r="HS891" s="28"/>
      <c r="HT891" s="28"/>
      <c r="HU891" s="28"/>
      <c r="HV891" s="28"/>
      <c r="HW891" s="28"/>
      <c r="HX891" s="28"/>
      <c r="HY891" s="28"/>
      <c r="HZ891" s="28"/>
      <c r="IA891" s="28"/>
      <c r="IB891" s="28"/>
      <c r="IC891" s="28"/>
      <c r="ID891" s="28"/>
      <c r="IE891" s="28"/>
      <c r="IF891" s="28"/>
      <c r="IG891" s="28"/>
      <c r="IH891" s="28"/>
      <c r="II891" s="28"/>
      <c r="IJ891" s="28"/>
      <c r="IK891" s="28"/>
      <c r="IL891" s="28"/>
      <c r="IM891" s="28"/>
      <c r="IN891" s="28"/>
      <c r="IO891" s="28"/>
      <c r="IP891" s="28"/>
      <c r="IQ891" s="28"/>
      <c r="IR891" s="28"/>
      <c r="IS891" s="28"/>
      <c r="IT891" s="28"/>
      <c r="IU891" s="28"/>
      <c r="IV891" s="28"/>
    </row>
    <row r="892" spans="1:256" s="50" customFormat="1" ht="18.75">
      <c r="A892" s="206" t="s">
        <v>2289</v>
      </c>
      <c r="B892" s="417"/>
      <c r="C892" s="417"/>
      <c r="D892" s="418" t="s">
        <v>133</v>
      </c>
      <c r="E892" s="50">
        <f t="shared" si="6"/>
        <v>47</v>
      </c>
      <c r="F892" s="284">
        <f t="shared" si="7"/>
        <v>375</v>
      </c>
      <c r="H892" s="50">
        <v>190</v>
      </c>
      <c r="I892" s="50">
        <v>136</v>
      </c>
      <c r="J892" s="50">
        <v>49</v>
      </c>
      <c r="L892" s="281"/>
      <c r="N892" s="28"/>
      <c r="R892" s="194"/>
      <c r="T892" s="28"/>
      <c r="U892" s="28"/>
      <c r="V892" s="28"/>
      <c r="AA892" s="194"/>
      <c r="AC892" s="28"/>
      <c r="AD892" s="28"/>
      <c r="AE892" s="28"/>
      <c r="AJ892" s="194"/>
      <c r="AL892" s="28"/>
      <c r="AM892" s="28"/>
      <c r="AN892" s="28"/>
      <c r="AS892" s="194"/>
      <c r="AU892" s="28"/>
      <c r="AV892" s="28"/>
      <c r="AW892" s="28"/>
      <c r="BB892" s="194"/>
      <c r="BD892" s="28"/>
      <c r="BE892" s="28"/>
      <c r="BF892" s="28"/>
      <c r="BK892" s="194"/>
      <c r="BM892" s="28"/>
      <c r="BN892" s="28"/>
      <c r="BO892" s="28"/>
      <c r="BT892" s="194"/>
      <c r="BV892" s="28"/>
      <c r="BW892" s="28"/>
      <c r="BX892" s="28"/>
      <c r="CC892" s="194"/>
      <c r="CE892" s="28"/>
      <c r="CF892" s="28"/>
      <c r="CG892" s="28"/>
      <c r="CL892" s="194"/>
      <c r="CN892" s="28"/>
      <c r="CO892" s="28"/>
      <c r="CP892" s="28"/>
      <c r="CU892" s="194"/>
      <c r="CW892" s="28"/>
      <c r="CX892" s="28"/>
      <c r="CY892" s="28"/>
      <c r="DD892" s="194"/>
      <c r="DF892" s="28"/>
      <c r="DG892" s="28"/>
      <c r="DH892" s="28"/>
      <c r="DM892" s="194"/>
      <c r="DO892" s="28"/>
      <c r="DP892" s="28"/>
      <c r="DQ892" s="28"/>
      <c r="DV892" s="194"/>
      <c r="DX892" s="28"/>
      <c r="DY892" s="28"/>
      <c r="DZ892" s="28"/>
      <c r="EE892" s="194"/>
      <c r="EG892" s="28"/>
      <c r="EH892" s="28"/>
      <c r="EI892" s="28"/>
      <c r="EN892" s="194"/>
      <c r="EP892" s="28"/>
      <c r="EQ892" s="28"/>
      <c r="ER892" s="28"/>
      <c r="EW892" s="194"/>
      <c r="EY892" s="28"/>
      <c r="EZ892" s="28"/>
      <c r="FA892" s="28"/>
      <c r="FF892" s="194"/>
      <c r="FH892" s="28"/>
      <c r="FI892" s="28"/>
      <c r="FJ892" s="28"/>
      <c r="FO892" s="194"/>
      <c r="FQ892" s="28"/>
      <c r="FR892" s="28"/>
      <c r="FS892" s="28"/>
      <c r="FX892" s="194"/>
      <c r="FZ892" s="28"/>
      <c r="GA892" s="28"/>
      <c r="GB892" s="28"/>
      <c r="GG892" s="194"/>
      <c r="GI892" s="28"/>
      <c r="GJ892" s="28"/>
      <c r="GK892" s="28"/>
      <c r="GP892" s="194"/>
      <c r="GR892" s="28"/>
      <c r="GS892" s="28"/>
      <c r="GT892" s="28"/>
      <c r="GY892" s="194"/>
      <c r="HA892" s="28"/>
      <c r="HB892" s="28"/>
      <c r="HC892" s="28"/>
      <c r="HH892" s="194"/>
      <c r="HJ892" s="28"/>
      <c r="HK892" s="28"/>
      <c r="HL892" s="28"/>
      <c r="HQ892" s="28"/>
      <c r="HR892" s="28"/>
      <c r="HS892" s="28"/>
      <c r="HT892" s="28"/>
      <c r="HU892" s="28"/>
      <c r="HV892" s="28"/>
      <c r="HW892" s="28"/>
      <c r="HX892" s="28"/>
      <c r="HY892" s="28"/>
      <c r="HZ892" s="28"/>
      <c r="IA892" s="28"/>
      <c r="IB892" s="28"/>
      <c r="IC892" s="28"/>
      <c r="ID892" s="28"/>
      <c r="IE892" s="28"/>
      <c r="IF892" s="28"/>
      <c r="IG892" s="28"/>
      <c r="IH892" s="28"/>
      <c r="II892" s="28"/>
      <c r="IJ892" s="28"/>
      <c r="IK892" s="28"/>
      <c r="IL892" s="28"/>
      <c r="IM892" s="28"/>
      <c r="IN892" s="28"/>
      <c r="IO892" s="28"/>
      <c r="IP892" s="28"/>
      <c r="IQ892" s="28"/>
      <c r="IR892" s="28"/>
      <c r="IS892" s="28"/>
      <c r="IT892" s="28"/>
      <c r="IU892" s="28"/>
      <c r="IV892" s="28"/>
    </row>
    <row r="893" spans="1:256" s="50" customFormat="1" ht="18">
      <c r="A893" s="330" t="s">
        <v>554</v>
      </c>
      <c r="B893" s="420"/>
      <c r="C893" s="420"/>
      <c r="D893" s="418" t="s">
        <v>132</v>
      </c>
      <c r="E893" s="50">
        <f t="shared" si="6"/>
        <v>5</v>
      </c>
      <c r="F893" s="284">
        <f t="shared" si="7"/>
        <v>19</v>
      </c>
      <c r="G893" s="50">
        <v>18</v>
      </c>
      <c r="I893" s="50">
        <v>1</v>
      </c>
      <c r="L893" s="28"/>
      <c r="N893" s="28"/>
      <c r="R893" s="194"/>
      <c r="T893" s="28"/>
      <c r="U893" s="28"/>
      <c r="V893" s="28"/>
      <c r="AA893" s="194"/>
      <c r="AC893" s="28"/>
      <c r="AD893" s="28"/>
      <c r="AE893" s="28"/>
      <c r="AJ893" s="194"/>
      <c r="AL893" s="28"/>
      <c r="AM893" s="28"/>
      <c r="AN893" s="28"/>
      <c r="AS893" s="194"/>
      <c r="AU893" s="28"/>
      <c r="AV893" s="28"/>
      <c r="AW893" s="28"/>
      <c r="BB893" s="194"/>
      <c r="BD893" s="28"/>
      <c r="BE893" s="28"/>
      <c r="BF893" s="28"/>
      <c r="BK893" s="194"/>
      <c r="BM893" s="28"/>
      <c r="BN893" s="28"/>
      <c r="BO893" s="28"/>
      <c r="BT893" s="194"/>
      <c r="BV893" s="28"/>
      <c r="BW893" s="28"/>
      <c r="BX893" s="28"/>
      <c r="CC893" s="194"/>
      <c r="CE893" s="28"/>
      <c r="CF893" s="28"/>
      <c r="CG893" s="28"/>
      <c r="CL893" s="194"/>
      <c r="CN893" s="28"/>
      <c r="CO893" s="28"/>
      <c r="CP893" s="28"/>
      <c r="CU893" s="194"/>
      <c r="CW893" s="28"/>
      <c r="CX893" s="28"/>
      <c r="CY893" s="28"/>
      <c r="DD893" s="194"/>
      <c r="DF893" s="28"/>
      <c r="DG893" s="28"/>
      <c r="DH893" s="28"/>
      <c r="DM893" s="194"/>
      <c r="DO893" s="28"/>
      <c r="DP893" s="28"/>
      <c r="DQ893" s="28"/>
      <c r="DV893" s="194"/>
      <c r="DX893" s="28"/>
      <c r="DY893" s="28"/>
      <c r="DZ893" s="28"/>
      <c r="EE893" s="194"/>
      <c r="EG893" s="28"/>
      <c r="EH893" s="28"/>
      <c r="EI893" s="28"/>
      <c r="EN893" s="194"/>
      <c r="EP893" s="28"/>
      <c r="EQ893" s="28"/>
      <c r="ER893" s="28"/>
      <c r="EW893" s="194"/>
      <c r="EY893" s="28"/>
      <c r="EZ893" s="28"/>
      <c r="FA893" s="28"/>
      <c r="FF893" s="194"/>
      <c r="FH893" s="28"/>
      <c r="FI893" s="28"/>
      <c r="FJ893" s="28"/>
      <c r="FO893" s="194"/>
      <c r="FQ893" s="28"/>
      <c r="FR893" s="28"/>
      <c r="FS893" s="28"/>
      <c r="FX893" s="194"/>
      <c r="FZ893" s="28"/>
      <c r="GA893" s="28"/>
      <c r="GB893" s="28"/>
      <c r="GG893" s="194"/>
      <c r="GI893" s="28"/>
      <c r="GJ893" s="28"/>
      <c r="GK893" s="28"/>
      <c r="GP893" s="194"/>
      <c r="GR893" s="28"/>
      <c r="GS893" s="28"/>
      <c r="GT893" s="28"/>
      <c r="GY893" s="194"/>
      <c r="HA893" s="28"/>
      <c r="HB893" s="28"/>
      <c r="HC893" s="28"/>
      <c r="HH893" s="194"/>
      <c r="HJ893" s="28"/>
      <c r="HK893" s="28"/>
      <c r="HL893" s="28"/>
      <c r="HQ893" s="28"/>
      <c r="HR893" s="28"/>
      <c r="HS893" s="28"/>
      <c r="HT893" s="28"/>
      <c r="HU893" s="28"/>
      <c r="HV893" s="28"/>
      <c r="HW893" s="28"/>
      <c r="HX893" s="28"/>
      <c r="HY893" s="28"/>
      <c r="HZ893" s="28"/>
      <c r="IA893" s="28"/>
      <c r="IB893" s="28"/>
      <c r="IC893" s="28"/>
      <c r="ID893" s="28"/>
      <c r="IE893" s="28"/>
      <c r="IF893" s="28"/>
      <c r="IG893" s="28"/>
      <c r="IH893" s="28"/>
      <c r="II893" s="28"/>
      <c r="IJ893" s="28"/>
      <c r="IK893" s="28"/>
      <c r="IL893" s="28"/>
      <c r="IM893" s="28"/>
      <c r="IN893" s="28"/>
      <c r="IO893" s="28"/>
      <c r="IP893" s="28"/>
      <c r="IQ893" s="28"/>
      <c r="IR893" s="28"/>
      <c r="IS893" s="28"/>
      <c r="IT893" s="28"/>
      <c r="IU893" s="28"/>
      <c r="IV893" s="28"/>
    </row>
    <row r="894" spans="1:256" s="50" customFormat="1" ht="18">
      <c r="A894" s="330" t="s">
        <v>542</v>
      </c>
      <c r="B894" s="28"/>
      <c r="C894" s="275"/>
      <c r="D894" s="418" t="s">
        <v>129</v>
      </c>
      <c r="E894" s="50">
        <f t="shared" si="6"/>
        <v>9</v>
      </c>
      <c r="F894" s="284">
        <f t="shared" si="7"/>
        <v>116</v>
      </c>
      <c r="G894" s="50">
        <v>102</v>
      </c>
      <c r="H894" s="50">
        <v>14</v>
      </c>
      <c r="L894" s="281"/>
      <c r="N894" s="28"/>
      <c r="R894" s="194"/>
      <c r="T894" s="28"/>
      <c r="U894" s="28"/>
      <c r="V894" s="28"/>
      <c r="AA894" s="194"/>
      <c r="AC894" s="28"/>
      <c r="AD894" s="28"/>
      <c r="AE894" s="28"/>
      <c r="AJ894" s="194"/>
      <c r="AL894" s="28"/>
      <c r="AM894" s="28"/>
      <c r="AN894" s="28"/>
      <c r="AS894" s="194"/>
      <c r="AU894" s="28"/>
      <c r="AV894" s="28"/>
      <c r="AW894" s="28"/>
      <c r="BB894" s="194"/>
      <c r="BD894" s="28"/>
      <c r="BE894" s="28"/>
      <c r="BF894" s="28"/>
      <c r="BK894" s="194"/>
      <c r="BM894" s="28"/>
      <c r="BN894" s="28"/>
      <c r="BO894" s="28"/>
      <c r="BT894" s="194"/>
      <c r="BV894" s="28"/>
      <c r="BW894" s="28"/>
      <c r="BX894" s="28"/>
      <c r="CC894" s="194"/>
      <c r="CE894" s="28"/>
      <c r="CF894" s="28"/>
      <c r="CG894" s="28"/>
      <c r="CL894" s="194"/>
      <c r="CN894" s="28"/>
      <c r="CO894" s="28"/>
      <c r="CP894" s="28"/>
      <c r="CU894" s="194"/>
      <c r="CW894" s="28"/>
      <c r="CX894" s="28"/>
      <c r="CY894" s="28"/>
      <c r="DD894" s="194"/>
      <c r="DF894" s="28"/>
      <c r="DG894" s="28"/>
      <c r="DH894" s="28"/>
      <c r="DM894" s="194"/>
      <c r="DO894" s="28"/>
      <c r="DP894" s="28"/>
      <c r="DQ894" s="28"/>
      <c r="DV894" s="194"/>
      <c r="DX894" s="28"/>
      <c r="DY894" s="28"/>
      <c r="DZ894" s="28"/>
      <c r="EE894" s="194"/>
      <c r="EG894" s="28"/>
      <c r="EH894" s="28"/>
      <c r="EI894" s="28"/>
      <c r="EN894" s="194"/>
      <c r="EP894" s="28"/>
      <c r="EQ894" s="28"/>
      <c r="ER894" s="28"/>
      <c r="EW894" s="194"/>
      <c r="EY894" s="28"/>
      <c r="EZ894" s="28"/>
      <c r="FA894" s="28"/>
      <c r="FF894" s="194"/>
      <c r="FH894" s="28"/>
      <c r="FI894" s="28"/>
      <c r="FJ894" s="28"/>
      <c r="FO894" s="194"/>
      <c r="FQ894" s="28"/>
      <c r="FR894" s="28"/>
      <c r="FS894" s="28"/>
      <c r="FX894" s="194"/>
      <c r="FZ894" s="28"/>
      <c r="GA894" s="28"/>
      <c r="GB894" s="28"/>
      <c r="GG894" s="194"/>
      <c r="GI894" s="28"/>
      <c r="GJ894" s="28"/>
      <c r="GK894" s="28"/>
      <c r="GP894" s="194"/>
      <c r="GR894" s="28"/>
      <c r="GS894" s="28"/>
      <c r="GT894" s="28"/>
      <c r="GY894" s="194"/>
      <c r="HA894" s="28"/>
      <c r="HB894" s="28"/>
      <c r="HC894" s="28"/>
      <c r="HH894" s="194"/>
      <c r="HJ894" s="28"/>
      <c r="HK894" s="28"/>
      <c r="HL894" s="28"/>
      <c r="HQ894" s="28"/>
      <c r="HR894" s="28"/>
      <c r="HS894" s="28"/>
      <c r="HT894" s="28"/>
      <c r="HU894" s="28"/>
      <c r="HV894" s="28"/>
      <c r="HW894" s="28"/>
      <c r="HX894" s="28"/>
      <c r="HY894" s="28"/>
      <c r="HZ894" s="28"/>
      <c r="IA894" s="28"/>
      <c r="IB894" s="28"/>
      <c r="IC894" s="28"/>
      <c r="ID894" s="28"/>
      <c r="IE894" s="28"/>
      <c r="IF894" s="28"/>
      <c r="IG894" s="28"/>
      <c r="IH894" s="28"/>
      <c r="II894" s="28"/>
      <c r="IJ894" s="28"/>
      <c r="IK894" s="28"/>
      <c r="IL894" s="28"/>
      <c r="IM894" s="28"/>
      <c r="IN894" s="28"/>
      <c r="IO894" s="28"/>
      <c r="IP894" s="28"/>
      <c r="IQ894" s="28"/>
      <c r="IR894" s="28"/>
      <c r="IS894" s="28"/>
      <c r="IT894" s="28"/>
      <c r="IU894" s="28"/>
      <c r="IV894" s="28"/>
    </row>
    <row r="895" spans="1:256" s="50" customFormat="1" ht="18">
      <c r="A895" s="206" t="s">
        <v>3132</v>
      </c>
      <c r="B895" s="28"/>
      <c r="C895" s="275"/>
      <c r="D895" s="418" t="s">
        <v>129</v>
      </c>
      <c r="E895" s="50">
        <f t="shared" si="6"/>
        <v>0</v>
      </c>
      <c r="F895" s="284">
        <f t="shared" si="7"/>
        <v>0</v>
      </c>
      <c r="H895" s="456"/>
      <c r="N895" s="28"/>
      <c r="R895" s="194"/>
      <c r="T895" s="28"/>
      <c r="U895" s="28"/>
      <c r="V895" s="28"/>
      <c r="AA895" s="194"/>
      <c r="AC895" s="28"/>
      <c r="AD895" s="28"/>
      <c r="AE895" s="28"/>
      <c r="AJ895" s="194"/>
      <c r="AL895" s="28"/>
      <c r="AM895" s="28"/>
      <c r="AN895" s="28"/>
      <c r="AS895" s="194"/>
      <c r="AU895" s="28"/>
      <c r="AV895" s="28"/>
      <c r="AW895" s="28"/>
      <c r="BB895" s="194"/>
      <c r="BD895" s="28"/>
      <c r="BE895" s="28"/>
      <c r="BF895" s="28"/>
      <c r="BK895" s="194"/>
      <c r="BM895" s="28"/>
      <c r="BN895" s="28"/>
      <c r="BO895" s="28"/>
      <c r="BT895" s="194"/>
      <c r="BV895" s="28"/>
      <c r="BW895" s="28"/>
      <c r="BX895" s="28"/>
      <c r="CC895" s="194"/>
      <c r="CE895" s="28"/>
      <c r="CF895" s="28"/>
      <c r="CG895" s="28"/>
      <c r="CL895" s="194"/>
      <c r="CN895" s="28"/>
      <c r="CO895" s="28"/>
      <c r="CP895" s="28"/>
      <c r="CU895" s="194"/>
      <c r="CW895" s="28"/>
      <c r="CX895" s="28"/>
      <c r="CY895" s="28"/>
      <c r="DD895" s="194"/>
      <c r="DF895" s="28"/>
      <c r="DG895" s="28"/>
      <c r="DH895" s="28"/>
      <c r="DM895" s="194"/>
      <c r="DO895" s="28"/>
      <c r="DP895" s="28"/>
      <c r="DQ895" s="28"/>
      <c r="DV895" s="194"/>
      <c r="DX895" s="28"/>
      <c r="DY895" s="28"/>
      <c r="DZ895" s="28"/>
      <c r="EE895" s="194"/>
      <c r="EG895" s="28"/>
      <c r="EH895" s="28"/>
      <c r="EI895" s="28"/>
      <c r="EN895" s="194"/>
      <c r="EP895" s="28"/>
      <c r="EQ895" s="28"/>
      <c r="ER895" s="28"/>
      <c r="EW895" s="194"/>
      <c r="EY895" s="28"/>
      <c r="EZ895" s="28"/>
      <c r="FA895" s="28"/>
      <c r="FF895" s="194"/>
      <c r="FH895" s="28"/>
      <c r="FI895" s="28"/>
      <c r="FJ895" s="28"/>
      <c r="FO895" s="194"/>
      <c r="FQ895" s="28"/>
      <c r="FR895" s="28"/>
      <c r="FS895" s="28"/>
      <c r="FX895" s="194"/>
      <c r="FZ895" s="28"/>
      <c r="GA895" s="28"/>
      <c r="GB895" s="28"/>
      <c r="GG895" s="194"/>
      <c r="GI895" s="28"/>
      <c r="GJ895" s="28"/>
      <c r="GK895" s="28"/>
      <c r="GP895" s="194"/>
      <c r="GR895" s="28"/>
      <c r="GS895" s="28"/>
      <c r="GT895" s="28"/>
      <c r="GY895" s="194"/>
      <c r="HA895" s="28"/>
      <c r="HB895" s="28"/>
      <c r="HC895" s="28"/>
      <c r="HH895" s="194"/>
      <c r="HJ895" s="28"/>
      <c r="HK895" s="28"/>
      <c r="HL895" s="28"/>
      <c r="HQ895" s="28"/>
      <c r="HR895" s="28"/>
      <c r="HS895" s="28"/>
      <c r="HT895" s="28"/>
      <c r="HU895" s="28"/>
      <c r="HV895" s="28"/>
      <c r="HW895" s="28"/>
      <c r="HX895" s="28"/>
      <c r="HY895" s="28"/>
      <c r="HZ895" s="28"/>
      <c r="IA895" s="28"/>
      <c r="IB895" s="28"/>
      <c r="IC895" s="28"/>
      <c r="ID895" s="28"/>
      <c r="IE895" s="28"/>
      <c r="IF895" s="28"/>
      <c r="IG895" s="28"/>
      <c r="IH895" s="28"/>
      <c r="II895" s="28"/>
      <c r="IJ895" s="28"/>
      <c r="IK895" s="28"/>
      <c r="IL895" s="28"/>
      <c r="IM895" s="28"/>
      <c r="IN895" s="28"/>
      <c r="IO895" s="28"/>
      <c r="IP895" s="28"/>
      <c r="IQ895" s="28"/>
      <c r="IR895" s="28"/>
      <c r="IS895" s="28"/>
      <c r="IT895" s="28"/>
      <c r="IU895" s="28"/>
      <c r="IV895" s="28"/>
    </row>
    <row r="896" spans="1:256" s="50" customFormat="1" ht="18">
      <c r="A896" s="330" t="s">
        <v>633</v>
      </c>
      <c r="B896" s="420"/>
      <c r="C896" s="420"/>
      <c r="D896" s="418" t="s">
        <v>130</v>
      </c>
      <c r="E896" s="50">
        <f t="shared" si="6"/>
        <v>4</v>
      </c>
      <c r="F896" s="284">
        <f t="shared" si="7"/>
        <v>0</v>
      </c>
      <c r="L896" s="281"/>
      <c r="N896" s="28"/>
      <c r="R896" s="194"/>
      <c r="T896" s="28"/>
      <c r="U896" s="28"/>
      <c r="V896" s="28"/>
      <c r="AA896" s="194"/>
      <c r="AC896" s="28"/>
      <c r="AD896" s="28"/>
      <c r="AE896" s="28"/>
      <c r="AJ896" s="194"/>
      <c r="AL896" s="28"/>
      <c r="AM896" s="28"/>
      <c r="AN896" s="28"/>
      <c r="AS896" s="194"/>
      <c r="AU896" s="28"/>
      <c r="AV896" s="28"/>
      <c r="AW896" s="28"/>
      <c r="BB896" s="194"/>
      <c r="BD896" s="28"/>
      <c r="BE896" s="28"/>
      <c r="BF896" s="28"/>
      <c r="BK896" s="194"/>
      <c r="BM896" s="28"/>
      <c r="BN896" s="28"/>
      <c r="BO896" s="28"/>
      <c r="BT896" s="194"/>
      <c r="BV896" s="28"/>
      <c r="BW896" s="28"/>
      <c r="BX896" s="28"/>
      <c r="CC896" s="194"/>
      <c r="CE896" s="28"/>
      <c r="CF896" s="28"/>
      <c r="CG896" s="28"/>
      <c r="CL896" s="194"/>
      <c r="CN896" s="28"/>
      <c r="CO896" s="28"/>
      <c r="CP896" s="28"/>
      <c r="CU896" s="194"/>
      <c r="CW896" s="28"/>
      <c r="CX896" s="28"/>
      <c r="CY896" s="28"/>
      <c r="DD896" s="194"/>
      <c r="DF896" s="28"/>
      <c r="DG896" s="28"/>
      <c r="DH896" s="28"/>
      <c r="DM896" s="194"/>
      <c r="DO896" s="28"/>
      <c r="DP896" s="28"/>
      <c r="DQ896" s="28"/>
      <c r="DV896" s="194"/>
      <c r="DX896" s="28"/>
      <c r="DY896" s="28"/>
      <c r="DZ896" s="28"/>
      <c r="EE896" s="194"/>
      <c r="EG896" s="28"/>
      <c r="EH896" s="28"/>
      <c r="EI896" s="28"/>
      <c r="EN896" s="194"/>
      <c r="EP896" s="28"/>
      <c r="EQ896" s="28"/>
      <c r="ER896" s="28"/>
      <c r="EW896" s="194"/>
      <c r="EY896" s="28"/>
      <c r="EZ896" s="28"/>
      <c r="FA896" s="28"/>
      <c r="FF896" s="194"/>
      <c r="FH896" s="28"/>
      <c r="FI896" s="28"/>
      <c r="FJ896" s="28"/>
      <c r="FO896" s="194"/>
      <c r="FQ896" s="28"/>
      <c r="FR896" s="28"/>
      <c r="FS896" s="28"/>
      <c r="FX896" s="194"/>
      <c r="FZ896" s="28"/>
      <c r="GA896" s="28"/>
      <c r="GB896" s="28"/>
      <c r="GG896" s="194"/>
      <c r="GI896" s="28"/>
      <c r="GJ896" s="28"/>
      <c r="GK896" s="28"/>
      <c r="GP896" s="194"/>
      <c r="GR896" s="28"/>
      <c r="GS896" s="28"/>
      <c r="GT896" s="28"/>
      <c r="GY896" s="194"/>
      <c r="HA896" s="28"/>
      <c r="HB896" s="28"/>
      <c r="HC896" s="28"/>
      <c r="HH896" s="194"/>
      <c r="HJ896" s="28"/>
      <c r="HK896" s="28"/>
      <c r="HL896" s="28"/>
      <c r="HQ896" s="28"/>
      <c r="HR896" s="28"/>
      <c r="HS896" s="28"/>
      <c r="HT896" s="28"/>
      <c r="HU896" s="28"/>
      <c r="HV896" s="28"/>
      <c r="HW896" s="28"/>
      <c r="HX896" s="28"/>
      <c r="HY896" s="28"/>
      <c r="HZ896" s="28"/>
      <c r="IA896" s="28"/>
      <c r="IB896" s="28"/>
      <c r="IC896" s="28"/>
      <c r="ID896" s="28"/>
      <c r="IE896" s="28"/>
      <c r="IF896" s="28"/>
      <c r="IG896" s="28"/>
      <c r="IH896" s="28"/>
      <c r="II896" s="28"/>
      <c r="IJ896" s="28"/>
      <c r="IK896" s="28"/>
      <c r="IL896" s="28"/>
      <c r="IM896" s="28"/>
      <c r="IN896" s="28"/>
      <c r="IO896" s="28"/>
      <c r="IP896" s="28"/>
      <c r="IQ896" s="28"/>
      <c r="IR896" s="28"/>
      <c r="IS896" s="28"/>
      <c r="IT896" s="28"/>
      <c r="IU896" s="28"/>
      <c r="IV896" s="28"/>
    </row>
    <row r="897" spans="1:256" s="50" customFormat="1" ht="18">
      <c r="A897" s="206" t="s">
        <v>2332</v>
      </c>
      <c r="B897" s="28"/>
      <c r="C897" s="275"/>
      <c r="D897" s="418" t="s">
        <v>129</v>
      </c>
      <c r="E897" s="50">
        <f t="shared" si="6"/>
        <v>0</v>
      </c>
      <c r="F897" s="284">
        <f t="shared" si="7"/>
        <v>6</v>
      </c>
      <c r="H897" s="456"/>
      <c r="J897" s="50">
        <v>6</v>
      </c>
      <c r="N897" s="28"/>
      <c r="R897" s="194"/>
      <c r="T897" s="28"/>
      <c r="U897" s="28"/>
      <c r="V897" s="28"/>
      <c r="AA897" s="194"/>
      <c r="AC897" s="28"/>
      <c r="AD897" s="28"/>
      <c r="AE897" s="28"/>
      <c r="AJ897" s="194"/>
      <c r="AL897" s="28"/>
      <c r="AM897" s="28"/>
      <c r="AN897" s="28"/>
      <c r="AS897" s="194"/>
      <c r="AU897" s="28"/>
      <c r="AV897" s="28"/>
      <c r="AW897" s="28"/>
      <c r="BB897" s="194"/>
      <c r="BD897" s="28"/>
      <c r="BE897" s="28"/>
      <c r="BF897" s="28"/>
      <c r="BK897" s="194"/>
      <c r="BM897" s="28"/>
      <c r="BN897" s="28"/>
      <c r="BO897" s="28"/>
      <c r="BT897" s="194"/>
      <c r="BV897" s="28"/>
      <c r="BW897" s="28"/>
      <c r="BX897" s="28"/>
      <c r="CC897" s="194"/>
      <c r="CE897" s="28"/>
      <c r="CF897" s="28"/>
      <c r="CG897" s="28"/>
      <c r="CL897" s="194"/>
      <c r="CN897" s="28"/>
      <c r="CO897" s="28"/>
      <c r="CP897" s="28"/>
      <c r="CU897" s="194"/>
      <c r="CW897" s="28"/>
      <c r="CX897" s="28"/>
      <c r="CY897" s="28"/>
      <c r="DD897" s="194"/>
      <c r="DF897" s="28"/>
      <c r="DG897" s="28"/>
      <c r="DH897" s="28"/>
      <c r="DM897" s="194"/>
      <c r="DO897" s="28"/>
      <c r="DP897" s="28"/>
      <c r="DQ897" s="28"/>
      <c r="DV897" s="194"/>
      <c r="DX897" s="28"/>
      <c r="DY897" s="28"/>
      <c r="DZ897" s="28"/>
      <c r="EE897" s="194"/>
      <c r="EG897" s="28"/>
      <c r="EH897" s="28"/>
      <c r="EI897" s="28"/>
      <c r="EN897" s="194"/>
      <c r="EP897" s="28"/>
      <c r="EQ897" s="28"/>
      <c r="ER897" s="28"/>
      <c r="EW897" s="194"/>
      <c r="EY897" s="28"/>
      <c r="EZ897" s="28"/>
      <c r="FA897" s="28"/>
      <c r="FF897" s="194"/>
      <c r="FH897" s="28"/>
      <c r="FI897" s="28"/>
      <c r="FJ897" s="28"/>
      <c r="FO897" s="194"/>
      <c r="FQ897" s="28"/>
      <c r="FR897" s="28"/>
      <c r="FS897" s="28"/>
      <c r="FX897" s="194"/>
      <c r="FZ897" s="28"/>
      <c r="GA897" s="28"/>
      <c r="GB897" s="28"/>
      <c r="GG897" s="194"/>
      <c r="GI897" s="28"/>
      <c r="GJ897" s="28"/>
      <c r="GK897" s="28"/>
      <c r="GP897" s="194"/>
      <c r="GR897" s="28"/>
      <c r="GS897" s="28"/>
      <c r="GT897" s="28"/>
      <c r="GY897" s="194"/>
      <c r="HA897" s="28"/>
      <c r="HB897" s="28"/>
      <c r="HC897" s="28"/>
      <c r="HH897" s="194"/>
      <c r="HJ897" s="28"/>
      <c r="HK897" s="28"/>
      <c r="HL897" s="28"/>
      <c r="HQ897" s="28"/>
      <c r="HR897" s="28"/>
      <c r="HS897" s="28"/>
      <c r="HT897" s="28"/>
      <c r="HU897" s="28"/>
      <c r="HV897" s="28"/>
      <c r="HW897" s="28"/>
      <c r="HX897" s="28"/>
      <c r="HY897" s="28"/>
      <c r="HZ897" s="28"/>
      <c r="IA897" s="28"/>
      <c r="IB897" s="28"/>
      <c r="IC897" s="28"/>
      <c r="ID897" s="28"/>
      <c r="IE897" s="28"/>
      <c r="IF897" s="28"/>
      <c r="IG897" s="28"/>
      <c r="IH897" s="28"/>
      <c r="II897" s="28"/>
      <c r="IJ897" s="28"/>
      <c r="IK897" s="28"/>
      <c r="IL897" s="28"/>
      <c r="IM897" s="28"/>
      <c r="IN897" s="28"/>
      <c r="IO897" s="28"/>
      <c r="IP897" s="28"/>
      <c r="IQ897" s="28"/>
      <c r="IR897" s="28"/>
      <c r="IS897" s="28"/>
      <c r="IT897" s="28"/>
      <c r="IU897" s="28"/>
      <c r="IV897" s="28"/>
    </row>
    <row r="898" spans="1:256" s="50" customFormat="1" ht="18">
      <c r="A898" s="206" t="s">
        <v>2682</v>
      </c>
      <c r="B898" s="420"/>
      <c r="C898" s="420"/>
      <c r="D898" s="418" t="s">
        <v>132</v>
      </c>
      <c r="E898" s="50">
        <f t="shared" si="6"/>
        <v>2</v>
      </c>
      <c r="F898" s="284">
        <f t="shared" si="7"/>
        <v>0</v>
      </c>
      <c r="N898" s="28"/>
      <c r="R898" s="194"/>
      <c r="T898" s="28"/>
      <c r="U898" s="28"/>
      <c r="V898" s="28"/>
      <c r="AA898" s="194"/>
      <c r="AC898" s="28"/>
      <c r="AD898" s="28"/>
      <c r="AE898" s="28"/>
      <c r="AJ898" s="194"/>
      <c r="AL898" s="28"/>
      <c r="AM898" s="28"/>
      <c r="AN898" s="28"/>
      <c r="AS898" s="194"/>
      <c r="AU898" s="28"/>
      <c r="AV898" s="28"/>
      <c r="AW898" s="28"/>
      <c r="BB898" s="194"/>
      <c r="BD898" s="28"/>
      <c r="BE898" s="28"/>
      <c r="BF898" s="28"/>
      <c r="BK898" s="194"/>
      <c r="BM898" s="28"/>
      <c r="BN898" s="28"/>
      <c r="BO898" s="28"/>
      <c r="BT898" s="194"/>
      <c r="BV898" s="28"/>
      <c r="BW898" s="28"/>
      <c r="BX898" s="28"/>
      <c r="CC898" s="194"/>
      <c r="CE898" s="28"/>
      <c r="CF898" s="28"/>
      <c r="CG898" s="28"/>
      <c r="CL898" s="194"/>
      <c r="CN898" s="28"/>
      <c r="CO898" s="28"/>
      <c r="CP898" s="28"/>
      <c r="CU898" s="194"/>
      <c r="CW898" s="28"/>
      <c r="CX898" s="28"/>
      <c r="CY898" s="28"/>
      <c r="DD898" s="194"/>
      <c r="DF898" s="28"/>
      <c r="DG898" s="28"/>
      <c r="DH898" s="28"/>
      <c r="DM898" s="194"/>
      <c r="DO898" s="28"/>
      <c r="DP898" s="28"/>
      <c r="DQ898" s="28"/>
      <c r="DV898" s="194"/>
      <c r="DX898" s="28"/>
      <c r="DY898" s="28"/>
      <c r="DZ898" s="28"/>
      <c r="EE898" s="194"/>
      <c r="EG898" s="28"/>
      <c r="EH898" s="28"/>
      <c r="EI898" s="28"/>
      <c r="EN898" s="194"/>
      <c r="EP898" s="28"/>
      <c r="EQ898" s="28"/>
      <c r="ER898" s="28"/>
      <c r="EW898" s="194"/>
      <c r="EY898" s="28"/>
      <c r="EZ898" s="28"/>
      <c r="FA898" s="28"/>
      <c r="FF898" s="194"/>
      <c r="FH898" s="28"/>
      <c r="FI898" s="28"/>
      <c r="FJ898" s="28"/>
      <c r="FO898" s="194"/>
      <c r="FQ898" s="28"/>
      <c r="FR898" s="28"/>
      <c r="FS898" s="28"/>
      <c r="FX898" s="194"/>
      <c r="FZ898" s="28"/>
      <c r="GA898" s="28"/>
      <c r="GB898" s="28"/>
      <c r="GG898" s="194"/>
      <c r="GI898" s="28"/>
      <c r="GJ898" s="28"/>
      <c r="GK898" s="28"/>
      <c r="GP898" s="194"/>
      <c r="GR898" s="28"/>
      <c r="GS898" s="28"/>
      <c r="GT898" s="28"/>
      <c r="GY898" s="194"/>
      <c r="HA898" s="28"/>
      <c r="HB898" s="28"/>
      <c r="HC898" s="28"/>
      <c r="HH898" s="194"/>
      <c r="HJ898" s="28"/>
      <c r="HK898" s="28"/>
      <c r="HL898" s="28"/>
      <c r="HQ898" s="28"/>
      <c r="HR898" s="28"/>
      <c r="HS898" s="28"/>
      <c r="HT898" s="28"/>
      <c r="HU898" s="28"/>
      <c r="HV898" s="28"/>
      <c r="HW898" s="28"/>
      <c r="HX898" s="28"/>
      <c r="HY898" s="28"/>
      <c r="HZ898" s="28"/>
      <c r="IA898" s="28"/>
      <c r="IB898" s="28"/>
      <c r="IC898" s="28"/>
      <c r="ID898" s="28"/>
      <c r="IE898" s="28"/>
      <c r="IF898" s="28"/>
      <c r="IG898" s="28"/>
      <c r="IH898" s="28"/>
      <c r="II898" s="28"/>
      <c r="IJ898" s="28"/>
      <c r="IK898" s="28"/>
      <c r="IL898" s="28"/>
      <c r="IM898" s="28"/>
      <c r="IN898" s="28"/>
      <c r="IO898" s="28"/>
      <c r="IP898" s="28"/>
      <c r="IQ898" s="28"/>
      <c r="IR898" s="28"/>
      <c r="IS898" s="28"/>
      <c r="IT898" s="28"/>
      <c r="IU898" s="28"/>
      <c r="IV898" s="28"/>
    </row>
    <row r="899" spans="1:256" s="50" customFormat="1" ht="18">
      <c r="A899" s="206" t="s">
        <v>2650</v>
      </c>
      <c r="B899" s="28"/>
      <c r="C899" s="275"/>
      <c r="D899" s="418" t="s">
        <v>129</v>
      </c>
      <c r="E899" s="50">
        <f t="shared" si="6"/>
        <v>0</v>
      </c>
      <c r="F899" s="284">
        <f t="shared" si="7"/>
        <v>0</v>
      </c>
      <c r="L899" s="28"/>
      <c r="N899" s="28"/>
      <c r="R899" s="194"/>
      <c r="T899" s="28"/>
      <c r="U899" s="28"/>
      <c r="V899" s="28"/>
      <c r="AA899" s="194"/>
      <c r="AC899" s="28"/>
      <c r="AD899" s="28"/>
      <c r="AE899" s="28"/>
      <c r="AJ899" s="194"/>
      <c r="AL899" s="28"/>
      <c r="AM899" s="28"/>
      <c r="AN899" s="28"/>
      <c r="AS899" s="194"/>
      <c r="AU899" s="28"/>
      <c r="AV899" s="28"/>
      <c r="AW899" s="28"/>
      <c r="BB899" s="194"/>
      <c r="BD899" s="28"/>
      <c r="BE899" s="28"/>
      <c r="BF899" s="28"/>
      <c r="BK899" s="194"/>
      <c r="BM899" s="28"/>
      <c r="BN899" s="28"/>
      <c r="BO899" s="28"/>
      <c r="BT899" s="194"/>
      <c r="BV899" s="28"/>
      <c r="BW899" s="28"/>
      <c r="BX899" s="28"/>
      <c r="CC899" s="194"/>
      <c r="CE899" s="28"/>
      <c r="CF899" s="28"/>
      <c r="CG899" s="28"/>
      <c r="CL899" s="194"/>
      <c r="CN899" s="28"/>
      <c r="CO899" s="28"/>
      <c r="CP899" s="28"/>
      <c r="CU899" s="194"/>
      <c r="CW899" s="28"/>
      <c r="CX899" s="28"/>
      <c r="CY899" s="28"/>
      <c r="DD899" s="194"/>
      <c r="DF899" s="28"/>
      <c r="DG899" s="28"/>
      <c r="DH899" s="28"/>
      <c r="DM899" s="194"/>
      <c r="DO899" s="28"/>
      <c r="DP899" s="28"/>
      <c r="DQ899" s="28"/>
      <c r="DV899" s="194"/>
      <c r="DX899" s="28"/>
      <c r="DY899" s="28"/>
      <c r="DZ899" s="28"/>
      <c r="EE899" s="194"/>
      <c r="EG899" s="28"/>
      <c r="EH899" s="28"/>
      <c r="EI899" s="28"/>
      <c r="EN899" s="194"/>
      <c r="EP899" s="28"/>
      <c r="EQ899" s="28"/>
      <c r="ER899" s="28"/>
      <c r="EW899" s="194"/>
      <c r="EY899" s="28"/>
      <c r="EZ899" s="28"/>
      <c r="FA899" s="28"/>
      <c r="FF899" s="194"/>
      <c r="FH899" s="28"/>
      <c r="FI899" s="28"/>
      <c r="FJ899" s="28"/>
      <c r="FO899" s="194"/>
      <c r="FQ899" s="28"/>
      <c r="FR899" s="28"/>
      <c r="FS899" s="28"/>
      <c r="FX899" s="194"/>
      <c r="FZ899" s="28"/>
      <c r="GA899" s="28"/>
      <c r="GB899" s="28"/>
      <c r="GG899" s="194"/>
      <c r="GI899" s="28"/>
      <c r="GJ899" s="28"/>
      <c r="GK899" s="28"/>
      <c r="GP899" s="194"/>
      <c r="GR899" s="28"/>
      <c r="GS899" s="28"/>
      <c r="GT899" s="28"/>
      <c r="GY899" s="194"/>
      <c r="HA899" s="28"/>
      <c r="HB899" s="28"/>
      <c r="HC899" s="28"/>
      <c r="HH899" s="194"/>
      <c r="HJ899" s="28"/>
      <c r="HK899" s="28"/>
      <c r="HL899" s="28"/>
      <c r="HQ899" s="28"/>
      <c r="HR899" s="28"/>
      <c r="HS899" s="28"/>
      <c r="HT899" s="28"/>
      <c r="HU899" s="28"/>
      <c r="HV899" s="28"/>
      <c r="HW899" s="28"/>
      <c r="HX899" s="28"/>
      <c r="HY899" s="28"/>
      <c r="HZ899" s="28"/>
      <c r="IA899" s="28"/>
      <c r="IB899" s="28"/>
      <c r="IC899" s="28"/>
      <c r="ID899" s="28"/>
      <c r="IE899" s="28"/>
      <c r="IF899" s="28"/>
      <c r="IG899" s="28"/>
      <c r="IH899" s="28"/>
      <c r="II899" s="28"/>
      <c r="IJ899" s="28"/>
      <c r="IK899" s="28"/>
      <c r="IL899" s="28"/>
      <c r="IM899" s="28"/>
      <c r="IN899" s="28"/>
      <c r="IO899" s="28"/>
      <c r="IP899" s="28"/>
      <c r="IQ899" s="28"/>
      <c r="IR899" s="28"/>
      <c r="IS899" s="28"/>
      <c r="IT899" s="28"/>
      <c r="IU899" s="28"/>
      <c r="IV899" s="28"/>
    </row>
    <row r="900" spans="1:256" s="50" customFormat="1" ht="18">
      <c r="A900" s="330" t="s">
        <v>655</v>
      </c>
      <c r="B900" s="28"/>
      <c r="C900" s="275"/>
      <c r="D900" s="418" t="s">
        <v>129</v>
      </c>
      <c r="E900" s="50">
        <f t="shared" si="6"/>
        <v>1</v>
      </c>
      <c r="F900" s="284">
        <f t="shared" si="7"/>
        <v>0</v>
      </c>
      <c r="H900" s="456"/>
      <c r="L900" s="281"/>
      <c r="N900" s="28"/>
      <c r="R900" s="194"/>
      <c r="T900" s="28"/>
      <c r="U900" s="28"/>
      <c r="V900" s="28"/>
      <c r="AA900" s="194"/>
      <c r="AC900" s="28"/>
      <c r="AD900" s="28"/>
      <c r="AE900" s="28"/>
      <c r="AJ900" s="194"/>
      <c r="AL900" s="28"/>
      <c r="AM900" s="28"/>
      <c r="AN900" s="28"/>
      <c r="AS900" s="194"/>
      <c r="AU900" s="28"/>
      <c r="AV900" s="28"/>
      <c r="AW900" s="28"/>
      <c r="BB900" s="194"/>
      <c r="BD900" s="28"/>
      <c r="BE900" s="28"/>
      <c r="BF900" s="28"/>
      <c r="BK900" s="194"/>
      <c r="BM900" s="28"/>
      <c r="BN900" s="28"/>
      <c r="BO900" s="28"/>
      <c r="BT900" s="194"/>
      <c r="BV900" s="28"/>
      <c r="BW900" s="28"/>
      <c r="BX900" s="28"/>
      <c r="CC900" s="194"/>
      <c r="CE900" s="28"/>
      <c r="CF900" s="28"/>
      <c r="CG900" s="28"/>
      <c r="CL900" s="194"/>
      <c r="CN900" s="28"/>
      <c r="CO900" s="28"/>
      <c r="CP900" s="28"/>
      <c r="CU900" s="194"/>
      <c r="CW900" s="28"/>
      <c r="CX900" s="28"/>
      <c r="CY900" s="28"/>
      <c r="DD900" s="194"/>
      <c r="DF900" s="28"/>
      <c r="DG900" s="28"/>
      <c r="DH900" s="28"/>
      <c r="DM900" s="194"/>
      <c r="DO900" s="28"/>
      <c r="DP900" s="28"/>
      <c r="DQ900" s="28"/>
      <c r="DV900" s="194"/>
      <c r="DX900" s="28"/>
      <c r="DY900" s="28"/>
      <c r="DZ900" s="28"/>
      <c r="EE900" s="194"/>
      <c r="EG900" s="28"/>
      <c r="EH900" s="28"/>
      <c r="EI900" s="28"/>
      <c r="EN900" s="194"/>
      <c r="EP900" s="28"/>
      <c r="EQ900" s="28"/>
      <c r="ER900" s="28"/>
      <c r="EW900" s="194"/>
      <c r="EY900" s="28"/>
      <c r="EZ900" s="28"/>
      <c r="FA900" s="28"/>
      <c r="FF900" s="194"/>
      <c r="FH900" s="28"/>
      <c r="FI900" s="28"/>
      <c r="FJ900" s="28"/>
      <c r="FO900" s="194"/>
      <c r="FQ900" s="28"/>
      <c r="FR900" s="28"/>
      <c r="FS900" s="28"/>
      <c r="FX900" s="194"/>
      <c r="FZ900" s="28"/>
      <c r="GA900" s="28"/>
      <c r="GB900" s="28"/>
      <c r="GG900" s="194"/>
      <c r="GI900" s="28"/>
      <c r="GJ900" s="28"/>
      <c r="GK900" s="28"/>
      <c r="GP900" s="194"/>
      <c r="GR900" s="28"/>
      <c r="GS900" s="28"/>
      <c r="GT900" s="28"/>
      <c r="GY900" s="194"/>
      <c r="HA900" s="28"/>
      <c r="HB900" s="28"/>
      <c r="HC900" s="28"/>
      <c r="HH900" s="194"/>
      <c r="HJ900" s="28"/>
      <c r="HK900" s="28"/>
      <c r="HL900" s="28"/>
      <c r="HQ900" s="28"/>
      <c r="HR900" s="28"/>
      <c r="HS900" s="28"/>
      <c r="HT900" s="28"/>
      <c r="HU900" s="28"/>
      <c r="HV900" s="28"/>
      <c r="HW900" s="28"/>
      <c r="HX900" s="28"/>
      <c r="HY900" s="28"/>
      <c r="HZ900" s="28"/>
      <c r="IA900" s="28"/>
      <c r="IB900" s="28"/>
      <c r="IC900" s="28"/>
      <c r="ID900" s="28"/>
      <c r="IE900" s="28"/>
      <c r="IF900" s="28"/>
      <c r="IG900" s="28"/>
      <c r="IH900" s="28"/>
      <c r="II900" s="28"/>
      <c r="IJ900" s="28"/>
      <c r="IK900" s="28"/>
      <c r="IL900" s="28"/>
      <c r="IM900" s="28"/>
      <c r="IN900" s="28"/>
      <c r="IO900" s="28"/>
      <c r="IP900" s="28"/>
      <c r="IQ900" s="28"/>
      <c r="IR900" s="28"/>
      <c r="IS900" s="28"/>
      <c r="IT900" s="28"/>
      <c r="IU900" s="28"/>
      <c r="IV900" s="28"/>
    </row>
    <row r="901" spans="1:256" s="50" customFormat="1" ht="18">
      <c r="A901" s="330" t="s">
        <v>842</v>
      </c>
      <c r="B901" s="28"/>
      <c r="C901" s="275"/>
      <c r="D901" s="418" t="s">
        <v>129</v>
      </c>
      <c r="E901" s="50">
        <f t="shared" si="6"/>
        <v>2</v>
      </c>
      <c r="F901" s="284">
        <f t="shared" si="7"/>
        <v>0</v>
      </c>
      <c r="L901" s="28"/>
      <c r="N901" s="28"/>
      <c r="R901" s="194"/>
      <c r="T901" s="28"/>
      <c r="U901" s="28"/>
      <c r="V901" s="28"/>
      <c r="AA901" s="194"/>
      <c r="AC901" s="28"/>
      <c r="AD901" s="28"/>
      <c r="AE901" s="28"/>
      <c r="AJ901" s="194"/>
      <c r="AL901" s="28"/>
      <c r="AM901" s="28"/>
      <c r="AN901" s="28"/>
      <c r="AS901" s="194"/>
      <c r="AU901" s="28"/>
      <c r="AV901" s="28"/>
      <c r="AW901" s="28"/>
      <c r="BB901" s="194"/>
      <c r="BD901" s="28"/>
      <c r="BE901" s="28"/>
      <c r="BF901" s="28"/>
      <c r="BK901" s="194"/>
      <c r="BM901" s="28"/>
      <c r="BN901" s="28"/>
      <c r="BO901" s="28"/>
      <c r="BT901" s="194"/>
      <c r="BV901" s="28"/>
      <c r="BW901" s="28"/>
      <c r="BX901" s="28"/>
      <c r="CC901" s="194"/>
      <c r="CE901" s="28"/>
      <c r="CF901" s="28"/>
      <c r="CG901" s="28"/>
      <c r="CL901" s="194"/>
      <c r="CN901" s="28"/>
      <c r="CO901" s="28"/>
      <c r="CP901" s="28"/>
      <c r="CU901" s="194"/>
      <c r="CW901" s="28"/>
      <c r="CX901" s="28"/>
      <c r="CY901" s="28"/>
      <c r="DD901" s="194"/>
      <c r="DF901" s="28"/>
      <c r="DG901" s="28"/>
      <c r="DH901" s="28"/>
      <c r="DM901" s="194"/>
      <c r="DO901" s="28"/>
      <c r="DP901" s="28"/>
      <c r="DQ901" s="28"/>
      <c r="DV901" s="194"/>
      <c r="DX901" s="28"/>
      <c r="DY901" s="28"/>
      <c r="DZ901" s="28"/>
      <c r="EE901" s="194"/>
      <c r="EG901" s="28"/>
      <c r="EH901" s="28"/>
      <c r="EI901" s="28"/>
      <c r="EN901" s="194"/>
      <c r="EP901" s="28"/>
      <c r="EQ901" s="28"/>
      <c r="ER901" s="28"/>
      <c r="EW901" s="194"/>
      <c r="EY901" s="28"/>
      <c r="EZ901" s="28"/>
      <c r="FA901" s="28"/>
      <c r="FF901" s="194"/>
      <c r="FH901" s="28"/>
      <c r="FI901" s="28"/>
      <c r="FJ901" s="28"/>
      <c r="FO901" s="194"/>
      <c r="FQ901" s="28"/>
      <c r="FR901" s="28"/>
      <c r="FS901" s="28"/>
      <c r="FX901" s="194"/>
      <c r="FZ901" s="28"/>
      <c r="GA901" s="28"/>
      <c r="GB901" s="28"/>
      <c r="GG901" s="194"/>
      <c r="GI901" s="28"/>
      <c r="GJ901" s="28"/>
      <c r="GK901" s="28"/>
      <c r="GP901" s="194"/>
      <c r="GR901" s="28"/>
      <c r="GS901" s="28"/>
      <c r="GT901" s="28"/>
      <c r="GY901" s="194"/>
      <c r="HA901" s="28"/>
      <c r="HB901" s="28"/>
      <c r="HC901" s="28"/>
      <c r="HH901" s="194"/>
      <c r="HJ901" s="28"/>
      <c r="HK901" s="28"/>
      <c r="HL901" s="28"/>
      <c r="HQ901" s="28"/>
      <c r="HR901" s="28"/>
      <c r="HS901" s="28"/>
      <c r="HT901" s="28"/>
      <c r="HU901" s="28"/>
      <c r="HV901" s="28"/>
      <c r="HW901" s="28"/>
      <c r="HX901" s="28"/>
      <c r="HY901" s="28"/>
      <c r="HZ901" s="28"/>
      <c r="IA901" s="28"/>
      <c r="IB901" s="28"/>
      <c r="IC901" s="28"/>
      <c r="ID901" s="28"/>
      <c r="IE901" s="28"/>
      <c r="IF901" s="28"/>
      <c r="IG901" s="28"/>
      <c r="IH901" s="28"/>
      <c r="II901" s="28"/>
      <c r="IJ901" s="28"/>
      <c r="IK901" s="28"/>
      <c r="IL901" s="28"/>
      <c r="IM901" s="28"/>
      <c r="IN901" s="28"/>
      <c r="IO901" s="28"/>
      <c r="IP901" s="28"/>
      <c r="IQ901" s="28"/>
      <c r="IR901" s="28"/>
      <c r="IS901" s="28"/>
      <c r="IT901" s="28"/>
      <c r="IU901" s="28"/>
      <c r="IV901" s="28"/>
    </row>
    <row r="902" spans="1:256" s="50" customFormat="1" ht="18">
      <c r="A902" s="330" t="s">
        <v>458</v>
      </c>
      <c r="B902" s="420"/>
      <c r="C902" s="420"/>
      <c r="D902" s="418" t="s">
        <v>132</v>
      </c>
      <c r="E902" s="50">
        <f t="shared" si="6"/>
        <v>18</v>
      </c>
      <c r="F902" s="284">
        <f t="shared" si="7"/>
        <v>115</v>
      </c>
      <c r="H902" s="456">
        <v>115</v>
      </c>
      <c r="N902" s="28"/>
      <c r="R902" s="194"/>
      <c r="T902" s="28"/>
      <c r="U902" s="28"/>
      <c r="V902" s="28"/>
      <c r="AA902" s="194"/>
      <c r="AC902" s="28"/>
      <c r="AD902" s="28"/>
      <c r="AE902" s="28"/>
      <c r="AJ902" s="194"/>
      <c r="AL902" s="28"/>
      <c r="AM902" s="28"/>
      <c r="AN902" s="28"/>
      <c r="AS902" s="194"/>
      <c r="AU902" s="28"/>
      <c r="AV902" s="28"/>
      <c r="AW902" s="28"/>
      <c r="BB902" s="194"/>
      <c r="BD902" s="28"/>
      <c r="BE902" s="28"/>
      <c r="BF902" s="28"/>
      <c r="BK902" s="194"/>
      <c r="BM902" s="28"/>
      <c r="BN902" s="28"/>
      <c r="BO902" s="28"/>
      <c r="BT902" s="194"/>
      <c r="BV902" s="28"/>
      <c r="BW902" s="28"/>
      <c r="BX902" s="28"/>
      <c r="CC902" s="194"/>
      <c r="CE902" s="28"/>
      <c r="CF902" s="28"/>
      <c r="CG902" s="28"/>
      <c r="CL902" s="194"/>
      <c r="CN902" s="28"/>
      <c r="CO902" s="28"/>
      <c r="CP902" s="28"/>
      <c r="CU902" s="194"/>
      <c r="CW902" s="28"/>
      <c r="CX902" s="28"/>
      <c r="CY902" s="28"/>
      <c r="DD902" s="194"/>
      <c r="DF902" s="28"/>
      <c r="DG902" s="28"/>
      <c r="DH902" s="28"/>
      <c r="DM902" s="194"/>
      <c r="DO902" s="28"/>
      <c r="DP902" s="28"/>
      <c r="DQ902" s="28"/>
      <c r="DV902" s="194"/>
      <c r="DX902" s="28"/>
      <c r="DY902" s="28"/>
      <c r="DZ902" s="28"/>
      <c r="EE902" s="194"/>
      <c r="EG902" s="28"/>
      <c r="EH902" s="28"/>
      <c r="EI902" s="28"/>
      <c r="EN902" s="194"/>
      <c r="EP902" s="28"/>
      <c r="EQ902" s="28"/>
      <c r="ER902" s="28"/>
      <c r="EW902" s="194"/>
      <c r="EY902" s="28"/>
      <c r="EZ902" s="28"/>
      <c r="FA902" s="28"/>
      <c r="FF902" s="194"/>
      <c r="FH902" s="28"/>
      <c r="FI902" s="28"/>
      <c r="FJ902" s="28"/>
      <c r="FO902" s="194"/>
      <c r="FQ902" s="28"/>
      <c r="FR902" s="28"/>
      <c r="FS902" s="28"/>
      <c r="FX902" s="194"/>
      <c r="FZ902" s="28"/>
      <c r="GA902" s="28"/>
      <c r="GB902" s="28"/>
      <c r="GG902" s="194"/>
      <c r="GI902" s="28"/>
      <c r="GJ902" s="28"/>
      <c r="GK902" s="28"/>
      <c r="GP902" s="194"/>
      <c r="GR902" s="28"/>
      <c r="GS902" s="28"/>
      <c r="GT902" s="28"/>
      <c r="GY902" s="194"/>
      <c r="HA902" s="28"/>
      <c r="HB902" s="28"/>
      <c r="HC902" s="28"/>
      <c r="HH902" s="194"/>
      <c r="HJ902" s="28"/>
      <c r="HK902" s="28"/>
      <c r="HL902" s="28"/>
      <c r="HQ902" s="28"/>
      <c r="HR902" s="28"/>
      <c r="HS902" s="28"/>
      <c r="HT902" s="28"/>
      <c r="HU902" s="28"/>
      <c r="HV902" s="28"/>
      <c r="HW902" s="28"/>
      <c r="HX902" s="28"/>
      <c r="HY902" s="28"/>
      <c r="HZ902" s="28"/>
      <c r="IA902" s="28"/>
      <c r="IB902" s="28"/>
      <c r="IC902" s="28"/>
      <c r="ID902" s="28"/>
      <c r="IE902" s="28"/>
      <c r="IF902" s="28"/>
      <c r="IG902" s="28"/>
      <c r="IH902" s="28"/>
      <c r="II902" s="28"/>
      <c r="IJ902" s="28"/>
      <c r="IK902" s="28"/>
      <c r="IL902" s="28"/>
      <c r="IM902" s="28"/>
      <c r="IN902" s="28"/>
      <c r="IO902" s="28"/>
      <c r="IP902" s="28"/>
      <c r="IQ902" s="28"/>
      <c r="IR902" s="28"/>
      <c r="IS902" s="28"/>
      <c r="IT902" s="28"/>
      <c r="IU902" s="28"/>
      <c r="IV902" s="28"/>
    </row>
    <row r="903" spans="1:256" s="50" customFormat="1" ht="18">
      <c r="A903" s="206" t="s">
        <v>2803</v>
      </c>
      <c r="B903" s="28"/>
      <c r="C903" s="275"/>
      <c r="D903" s="418" t="s">
        <v>129</v>
      </c>
      <c r="E903" s="50">
        <f t="shared" si="6"/>
        <v>0</v>
      </c>
      <c r="F903" s="284">
        <f t="shared" si="7"/>
        <v>0</v>
      </c>
      <c r="L903" s="28"/>
      <c r="N903" s="28"/>
      <c r="R903" s="194"/>
      <c r="T903" s="28"/>
      <c r="U903" s="28"/>
      <c r="V903" s="28"/>
      <c r="AA903" s="194"/>
      <c r="AC903" s="28"/>
      <c r="AD903" s="28"/>
      <c r="AE903" s="28"/>
      <c r="AJ903" s="194"/>
      <c r="AL903" s="28"/>
      <c r="AM903" s="28"/>
      <c r="AN903" s="28"/>
      <c r="AS903" s="194"/>
      <c r="AU903" s="28"/>
      <c r="AV903" s="28"/>
      <c r="AW903" s="28"/>
      <c r="BB903" s="194"/>
      <c r="BD903" s="28"/>
      <c r="BE903" s="28"/>
      <c r="BF903" s="28"/>
      <c r="BK903" s="194"/>
      <c r="BM903" s="28"/>
      <c r="BN903" s="28"/>
      <c r="BO903" s="28"/>
      <c r="BT903" s="194"/>
      <c r="BV903" s="28"/>
      <c r="BW903" s="28"/>
      <c r="BX903" s="28"/>
      <c r="CC903" s="194"/>
      <c r="CE903" s="28"/>
      <c r="CF903" s="28"/>
      <c r="CG903" s="28"/>
      <c r="CL903" s="194"/>
      <c r="CN903" s="28"/>
      <c r="CO903" s="28"/>
      <c r="CP903" s="28"/>
      <c r="CU903" s="194"/>
      <c r="CW903" s="28"/>
      <c r="CX903" s="28"/>
      <c r="CY903" s="28"/>
      <c r="DD903" s="194"/>
      <c r="DF903" s="28"/>
      <c r="DG903" s="28"/>
      <c r="DH903" s="28"/>
      <c r="DM903" s="194"/>
      <c r="DO903" s="28"/>
      <c r="DP903" s="28"/>
      <c r="DQ903" s="28"/>
      <c r="DV903" s="194"/>
      <c r="DX903" s="28"/>
      <c r="DY903" s="28"/>
      <c r="DZ903" s="28"/>
      <c r="EE903" s="194"/>
      <c r="EG903" s="28"/>
      <c r="EH903" s="28"/>
      <c r="EI903" s="28"/>
      <c r="EN903" s="194"/>
      <c r="EP903" s="28"/>
      <c r="EQ903" s="28"/>
      <c r="ER903" s="28"/>
      <c r="EW903" s="194"/>
      <c r="EY903" s="28"/>
      <c r="EZ903" s="28"/>
      <c r="FA903" s="28"/>
      <c r="FF903" s="194"/>
      <c r="FH903" s="28"/>
      <c r="FI903" s="28"/>
      <c r="FJ903" s="28"/>
      <c r="FO903" s="194"/>
      <c r="FQ903" s="28"/>
      <c r="FR903" s="28"/>
      <c r="FS903" s="28"/>
      <c r="FX903" s="194"/>
      <c r="FZ903" s="28"/>
      <c r="GA903" s="28"/>
      <c r="GB903" s="28"/>
      <c r="GG903" s="194"/>
      <c r="GI903" s="28"/>
      <c r="GJ903" s="28"/>
      <c r="GK903" s="28"/>
      <c r="GP903" s="194"/>
      <c r="GR903" s="28"/>
      <c r="GS903" s="28"/>
      <c r="GT903" s="28"/>
      <c r="GY903" s="194"/>
      <c r="HA903" s="28"/>
      <c r="HB903" s="28"/>
      <c r="HC903" s="28"/>
      <c r="HH903" s="194"/>
      <c r="HJ903" s="28"/>
      <c r="HK903" s="28"/>
      <c r="HL903" s="28"/>
      <c r="HQ903" s="28"/>
      <c r="HR903" s="28"/>
      <c r="HS903" s="28"/>
      <c r="HT903" s="28"/>
      <c r="HU903" s="28"/>
      <c r="HV903" s="28"/>
      <c r="HW903" s="28"/>
      <c r="HX903" s="28"/>
      <c r="HY903" s="28"/>
      <c r="HZ903" s="28"/>
      <c r="IA903" s="28"/>
      <c r="IB903" s="28"/>
      <c r="IC903" s="28"/>
      <c r="ID903" s="28"/>
      <c r="IE903" s="28"/>
      <c r="IF903" s="28"/>
      <c r="IG903" s="28"/>
      <c r="IH903" s="28"/>
      <c r="II903" s="28"/>
      <c r="IJ903" s="28"/>
      <c r="IK903" s="28"/>
      <c r="IL903" s="28"/>
      <c r="IM903" s="28"/>
      <c r="IN903" s="28"/>
      <c r="IO903" s="28"/>
      <c r="IP903" s="28"/>
      <c r="IQ903" s="28"/>
      <c r="IR903" s="28"/>
      <c r="IS903" s="28"/>
      <c r="IT903" s="28"/>
      <c r="IU903" s="28"/>
      <c r="IV903" s="28"/>
    </row>
    <row r="904" spans="1:256" s="50" customFormat="1" ht="18">
      <c r="A904" s="206" t="s">
        <v>2324</v>
      </c>
      <c r="B904" s="28"/>
      <c r="C904" s="275"/>
      <c r="D904" s="418" t="s">
        <v>129</v>
      </c>
      <c r="E904" s="50">
        <f t="shared" si="6"/>
        <v>0</v>
      </c>
      <c r="F904" s="284">
        <f t="shared" si="7"/>
        <v>0</v>
      </c>
      <c r="L904" s="28"/>
      <c r="N904" s="28"/>
      <c r="R904" s="194"/>
      <c r="T904" s="28"/>
      <c r="U904" s="28"/>
      <c r="V904" s="28"/>
      <c r="AA904" s="194"/>
      <c r="AC904" s="28"/>
      <c r="AD904" s="28"/>
      <c r="AE904" s="28"/>
      <c r="AJ904" s="194"/>
      <c r="AL904" s="28"/>
      <c r="AM904" s="28"/>
      <c r="AN904" s="28"/>
      <c r="AS904" s="194"/>
      <c r="AU904" s="28"/>
      <c r="AV904" s="28"/>
      <c r="AW904" s="28"/>
      <c r="BB904" s="194"/>
      <c r="BD904" s="28"/>
      <c r="BE904" s="28"/>
      <c r="BF904" s="28"/>
      <c r="BK904" s="194"/>
      <c r="BM904" s="28"/>
      <c r="BN904" s="28"/>
      <c r="BO904" s="28"/>
      <c r="BT904" s="194"/>
      <c r="BV904" s="28"/>
      <c r="BW904" s="28"/>
      <c r="BX904" s="28"/>
      <c r="CC904" s="194"/>
      <c r="CE904" s="28"/>
      <c r="CF904" s="28"/>
      <c r="CG904" s="28"/>
      <c r="CL904" s="194"/>
      <c r="CN904" s="28"/>
      <c r="CO904" s="28"/>
      <c r="CP904" s="28"/>
      <c r="CU904" s="194"/>
      <c r="CW904" s="28"/>
      <c r="CX904" s="28"/>
      <c r="CY904" s="28"/>
      <c r="DD904" s="194"/>
      <c r="DF904" s="28"/>
      <c r="DG904" s="28"/>
      <c r="DH904" s="28"/>
      <c r="DM904" s="194"/>
      <c r="DO904" s="28"/>
      <c r="DP904" s="28"/>
      <c r="DQ904" s="28"/>
      <c r="DV904" s="194"/>
      <c r="DX904" s="28"/>
      <c r="DY904" s="28"/>
      <c r="DZ904" s="28"/>
      <c r="EE904" s="194"/>
      <c r="EG904" s="28"/>
      <c r="EH904" s="28"/>
      <c r="EI904" s="28"/>
      <c r="EN904" s="194"/>
      <c r="EP904" s="28"/>
      <c r="EQ904" s="28"/>
      <c r="ER904" s="28"/>
      <c r="EW904" s="194"/>
      <c r="EY904" s="28"/>
      <c r="EZ904" s="28"/>
      <c r="FA904" s="28"/>
      <c r="FF904" s="194"/>
      <c r="FH904" s="28"/>
      <c r="FI904" s="28"/>
      <c r="FJ904" s="28"/>
      <c r="FO904" s="194"/>
      <c r="FQ904" s="28"/>
      <c r="FR904" s="28"/>
      <c r="FS904" s="28"/>
      <c r="FX904" s="194"/>
      <c r="FZ904" s="28"/>
      <c r="GA904" s="28"/>
      <c r="GB904" s="28"/>
      <c r="GG904" s="194"/>
      <c r="GI904" s="28"/>
      <c r="GJ904" s="28"/>
      <c r="GK904" s="28"/>
      <c r="GP904" s="194"/>
      <c r="GR904" s="28"/>
      <c r="GS904" s="28"/>
      <c r="GT904" s="28"/>
      <c r="GY904" s="194"/>
      <c r="HA904" s="28"/>
      <c r="HB904" s="28"/>
      <c r="HC904" s="28"/>
      <c r="HH904" s="194"/>
      <c r="HJ904" s="28"/>
      <c r="HK904" s="28"/>
      <c r="HL904" s="28"/>
      <c r="HQ904" s="28"/>
      <c r="HR904" s="28"/>
      <c r="HS904" s="28"/>
      <c r="HT904" s="28"/>
      <c r="HU904" s="28"/>
      <c r="HV904" s="28"/>
      <c r="HW904" s="28"/>
      <c r="HX904" s="28"/>
      <c r="HY904" s="28"/>
      <c r="HZ904" s="28"/>
      <c r="IA904" s="28"/>
      <c r="IB904" s="28"/>
      <c r="IC904" s="28"/>
      <c r="ID904" s="28"/>
      <c r="IE904" s="28"/>
      <c r="IF904" s="28"/>
      <c r="IG904" s="28"/>
      <c r="IH904" s="28"/>
      <c r="II904" s="28"/>
      <c r="IJ904" s="28"/>
      <c r="IK904" s="28"/>
      <c r="IL904" s="28"/>
      <c r="IM904" s="28"/>
      <c r="IN904" s="28"/>
      <c r="IO904" s="28"/>
      <c r="IP904" s="28"/>
      <c r="IQ904" s="28"/>
      <c r="IR904" s="28"/>
      <c r="IS904" s="28"/>
      <c r="IT904" s="28"/>
      <c r="IU904" s="28"/>
      <c r="IV904" s="28"/>
    </row>
    <row r="905" spans="1:256" s="50" customFormat="1" ht="18">
      <c r="A905" s="330" t="s">
        <v>977</v>
      </c>
      <c r="B905" s="420"/>
      <c r="C905" s="420"/>
      <c r="D905" s="418" t="s">
        <v>132</v>
      </c>
      <c r="E905" s="50">
        <f t="shared" si="6"/>
        <v>4</v>
      </c>
      <c r="F905" s="284">
        <f t="shared" si="7"/>
        <v>2</v>
      </c>
      <c r="I905" s="50">
        <v>2</v>
      </c>
      <c r="L905" s="28"/>
      <c r="N905" s="28"/>
      <c r="R905" s="194"/>
      <c r="T905" s="28"/>
      <c r="U905" s="28"/>
      <c r="V905" s="28"/>
      <c r="AA905" s="194"/>
      <c r="AC905" s="28"/>
      <c r="AD905" s="28"/>
      <c r="AE905" s="28"/>
      <c r="AJ905" s="194"/>
      <c r="AL905" s="28"/>
      <c r="AM905" s="28"/>
      <c r="AN905" s="28"/>
      <c r="AS905" s="194"/>
      <c r="AU905" s="28"/>
      <c r="AV905" s="28"/>
      <c r="AW905" s="28"/>
      <c r="BB905" s="194"/>
      <c r="BD905" s="28"/>
      <c r="BE905" s="28"/>
      <c r="BF905" s="28"/>
      <c r="BK905" s="194"/>
      <c r="BM905" s="28"/>
      <c r="BN905" s="28"/>
      <c r="BO905" s="28"/>
      <c r="BT905" s="194"/>
      <c r="BV905" s="28"/>
      <c r="BW905" s="28"/>
      <c r="BX905" s="28"/>
      <c r="CC905" s="194"/>
      <c r="CE905" s="28"/>
      <c r="CF905" s="28"/>
      <c r="CG905" s="28"/>
      <c r="CL905" s="194"/>
      <c r="CN905" s="28"/>
      <c r="CO905" s="28"/>
      <c r="CP905" s="28"/>
      <c r="CU905" s="194"/>
      <c r="CW905" s="28"/>
      <c r="CX905" s="28"/>
      <c r="CY905" s="28"/>
      <c r="DD905" s="194"/>
      <c r="DF905" s="28"/>
      <c r="DG905" s="28"/>
      <c r="DH905" s="28"/>
      <c r="DM905" s="194"/>
      <c r="DO905" s="28"/>
      <c r="DP905" s="28"/>
      <c r="DQ905" s="28"/>
      <c r="DV905" s="194"/>
      <c r="DX905" s="28"/>
      <c r="DY905" s="28"/>
      <c r="DZ905" s="28"/>
      <c r="EE905" s="194"/>
      <c r="EG905" s="28"/>
      <c r="EH905" s="28"/>
      <c r="EI905" s="28"/>
      <c r="EN905" s="194"/>
      <c r="EP905" s="28"/>
      <c r="EQ905" s="28"/>
      <c r="ER905" s="28"/>
      <c r="EW905" s="194"/>
      <c r="EY905" s="28"/>
      <c r="EZ905" s="28"/>
      <c r="FA905" s="28"/>
      <c r="FF905" s="194"/>
      <c r="FH905" s="28"/>
      <c r="FI905" s="28"/>
      <c r="FJ905" s="28"/>
      <c r="FO905" s="194"/>
      <c r="FQ905" s="28"/>
      <c r="FR905" s="28"/>
      <c r="FS905" s="28"/>
      <c r="FX905" s="194"/>
      <c r="FZ905" s="28"/>
      <c r="GA905" s="28"/>
      <c r="GB905" s="28"/>
      <c r="GG905" s="194"/>
      <c r="GI905" s="28"/>
      <c r="GJ905" s="28"/>
      <c r="GK905" s="28"/>
      <c r="GP905" s="194"/>
      <c r="GR905" s="28"/>
      <c r="GS905" s="28"/>
      <c r="GT905" s="28"/>
      <c r="GY905" s="194"/>
      <c r="HA905" s="28"/>
      <c r="HB905" s="28"/>
      <c r="HC905" s="28"/>
      <c r="HH905" s="194"/>
      <c r="HJ905" s="28"/>
      <c r="HK905" s="28"/>
      <c r="HL905" s="28"/>
      <c r="HQ905" s="28"/>
      <c r="HR905" s="28"/>
      <c r="HS905" s="28"/>
      <c r="HT905" s="28"/>
      <c r="HU905" s="28"/>
      <c r="HV905" s="28"/>
      <c r="HW905" s="28"/>
      <c r="HX905" s="28"/>
      <c r="HY905" s="28"/>
      <c r="HZ905" s="28"/>
      <c r="IA905" s="28"/>
      <c r="IB905" s="28"/>
      <c r="IC905" s="28"/>
      <c r="ID905" s="28"/>
      <c r="IE905" s="28"/>
      <c r="IF905" s="28"/>
      <c r="IG905" s="28"/>
      <c r="IH905" s="28"/>
      <c r="II905" s="28"/>
      <c r="IJ905" s="28"/>
      <c r="IK905" s="28"/>
      <c r="IL905" s="28"/>
      <c r="IM905" s="28"/>
      <c r="IN905" s="28"/>
      <c r="IO905" s="28"/>
      <c r="IP905" s="28"/>
      <c r="IQ905" s="28"/>
      <c r="IR905" s="28"/>
      <c r="IS905" s="28"/>
      <c r="IT905" s="28"/>
      <c r="IU905" s="28"/>
      <c r="IV905" s="28"/>
    </row>
    <row r="906" spans="1:256" s="50" customFormat="1" ht="18">
      <c r="A906" s="206" t="s">
        <v>2662</v>
      </c>
      <c r="B906" s="28"/>
      <c r="C906" s="275"/>
      <c r="D906" s="418" t="s">
        <v>129</v>
      </c>
      <c r="E906" s="50">
        <f t="shared" si="6"/>
        <v>0</v>
      </c>
      <c r="F906" s="284">
        <f t="shared" si="7"/>
        <v>0</v>
      </c>
      <c r="L906" s="28"/>
      <c r="N906" s="28"/>
      <c r="R906" s="194"/>
      <c r="T906" s="28"/>
      <c r="U906" s="28"/>
      <c r="V906" s="28"/>
      <c r="AA906" s="194"/>
      <c r="AC906" s="28"/>
      <c r="AD906" s="28"/>
      <c r="AE906" s="28"/>
      <c r="AJ906" s="194"/>
      <c r="AL906" s="28"/>
      <c r="AM906" s="28"/>
      <c r="AN906" s="28"/>
      <c r="AS906" s="194"/>
      <c r="AU906" s="28"/>
      <c r="AV906" s="28"/>
      <c r="AW906" s="28"/>
      <c r="BB906" s="194"/>
      <c r="BD906" s="28"/>
      <c r="BE906" s="28"/>
      <c r="BF906" s="28"/>
      <c r="BK906" s="194"/>
      <c r="BM906" s="28"/>
      <c r="BN906" s="28"/>
      <c r="BO906" s="28"/>
      <c r="BT906" s="194"/>
      <c r="BV906" s="28"/>
      <c r="BW906" s="28"/>
      <c r="BX906" s="28"/>
      <c r="CC906" s="194"/>
      <c r="CE906" s="28"/>
      <c r="CF906" s="28"/>
      <c r="CG906" s="28"/>
      <c r="CL906" s="194"/>
      <c r="CN906" s="28"/>
      <c r="CO906" s="28"/>
      <c r="CP906" s="28"/>
      <c r="CU906" s="194"/>
      <c r="CW906" s="28"/>
      <c r="CX906" s="28"/>
      <c r="CY906" s="28"/>
      <c r="DD906" s="194"/>
      <c r="DF906" s="28"/>
      <c r="DG906" s="28"/>
      <c r="DH906" s="28"/>
      <c r="DM906" s="194"/>
      <c r="DO906" s="28"/>
      <c r="DP906" s="28"/>
      <c r="DQ906" s="28"/>
      <c r="DV906" s="194"/>
      <c r="DX906" s="28"/>
      <c r="DY906" s="28"/>
      <c r="DZ906" s="28"/>
      <c r="EE906" s="194"/>
      <c r="EG906" s="28"/>
      <c r="EH906" s="28"/>
      <c r="EI906" s="28"/>
      <c r="EN906" s="194"/>
      <c r="EP906" s="28"/>
      <c r="EQ906" s="28"/>
      <c r="ER906" s="28"/>
      <c r="EW906" s="194"/>
      <c r="EY906" s="28"/>
      <c r="EZ906" s="28"/>
      <c r="FA906" s="28"/>
      <c r="FF906" s="194"/>
      <c r="FH906" s="28"/>
      <c r="FI906" s="28"/>
      <c r="FJ906" s="28"/>
      <c r="FO906" s="194"/>
      <c r="FQ906" s="28"/>
      <c r="FR906" s="28"/>
      <c r="FS906" s="28"/>
      <c r="FX906" s="194"/>
      <c r="FZ906" s="28"/>
      <c r="GA906" s="28"/>
      <c r="GB906" s="28"/>
      <c r="GG906" s="194"/>
      <c r="GI906" s="28"/>
      <c r="GJ906" s="28"/>
      <c r="GK906" s="28"/>
      <c r="GP906" s="194"/>
      <c r="GR906" s="28"/>
      <c r="GS906" s="28"/>
      <c r="GT906" s="28"/>
      <c r="GY906" s="194"/>
      <c r="HA906" s="28"/>
      <c r="HB906" s="28"/>
      <c r="HC906" s="28"/>
      <c r="HH906" s="194"/>
      <c r="HJ906" s="28"/>
      <c r="HK906" s="28"/>
      <c r="HL906" s="28"/>
      <c r="HQ906" s="28"/>
      <c r="HR906" s="28"/>
      <c r="HS906" s="28"/>
      <c r="HT906" s="28"/>
      <c r="HU906" s="28"/>
      <c r="HV906" s="28"/>
      <c r="HW906" s="28"/>
      <c r="HX906" s="28"/>
      <c r="HY906" s="28"/>
      <c r="HZ906" s="28"/>
      <c r="IA906" s="28"/>
      <c r="IB906" s="28"/>
      <c r="IC906" s="28"/>
      <c r="ID906" s="28"/>
      <c r="IE906" s="28"/>
      <c r="IF906" s="28"/>
      <c r="IG906" s="28"/>
      <c r="IH906" s="28"/>
      <c r="II906" s="28"/>
      <c r="IJ906" s="28"/>
      <c r="IK906" s="28"/>
      <c r="IL906" s="28"/>
      <c r="IM906" s="28"/>
      <c r="IN906" s="28"/>
      <c r="IO906" s="28"/>
      <c r="IP906" s="28"/>
      <c r="IQ906" s="28"/>
      <c r="IR906" s="28"/>
      <c r="IS906" s="28"/>
      <c r="IT906" s="28"/>
      <c r="IU906" s="28"/>
      <c r="IV906" s="28"/>
    </row>
    <row r="907" spans="1:256" s="50" customFormat="1" ht="18.75">
      <c r="A907" s="330" t="s">
        <v>428</v>
      </c>
      <c r="B907" s="419"/>
      <c r="C907" s="417"/>
      <c r="D907" s="418" t="s">
        <v>139</v>
      </c>
      <c r="E907" s="50">
        <f t="shared" si="6"/>
        <v>17</v>
      </c>
      <c r="F907" s="284">
        <f t="shared" si="7"/>
        <v>73</v>
      </c>
      <c r="H907" s="50">
        <v>21</v>
      </c>
      <c r="I907" s="50">
        <v>52</v>
      </c>
      <c r="N907" s="28"/>
      <c r="R907" s="194"/>
      <c r="T907" s="28"/>
      <c r="U907" s="28"/>
      <c r="V907" s="28"/>
      <c r="AA907" s="194"/>
      <c r="AC907" s="28"/>
      <c r="AD907" s="28"/>
      <c r="AE907" s="28"/>
      <c r="AJ907" s="194"/>
      <c r="AL907" s="28"/>
      <c r="AM907" s="28"/>
      <c r="AN907" s="28"/>
      <c r="AS907" s="194"/>
      <c r="AU907" s="28"/>
      <c r="AV907" s="28"/>
      <c r="AW907" s="28"/>
      <c r="BB907" s="194"/>
      <c r="BD907" s="28"/>
      <c r="BE907" s="28"/>
      <c r="BF907" s="28"/>
      <c r="BK907" s="194"/>
      <c r="BM907" s="28"/>
      <c r="BN907" s="28"/>
      <c r="BO907" s="28"/>
      <c r="BT907" s="194"/>
      <c r="BV907" s="28"/>
      <c r="BW907" s="28"/>
      <c r="BX907" s="28"/>
      <c r="CC907" s="194"/>
      <c r="CE907" s="28"/>
      <c r="CF907" s="28"/>
      <c r="CG907" s="28"/>
      <c r="CL907" s="194"/>
      <c r="CN907" s="28"/>
      <c r="CO907" s="28"/>
      <c r="CP907" s="28"/>
      <c r="CU907" s="194"/>
      <c r="CW907" s="28"/>
      <c r="CX907" s="28"/>
      <c r="CY907" s="28"/>
      <c r="DD907" s="194"/>
      <c r="DF907" s="28"/>
      <c r="DG907" s="28"/>
      <c r="DH907" s="28"/>
      <c r="DM907" s="194"/>
      <c r="DO907" s="28"/>
      <c r="DP907" s="28"/>
      <c r="DQ907" s="28"/>
      <c r="DV907" s="194"/>
      <c r="DX907" s="28"/>
      <c r="DY907" s="28"/>
      <c r="DZ907" s="28"/>
      <c r="EE907" s="194"/>
      <c r="EG907" s="28"/>
      <c r="EH907" s="28"/>
      <c r="EI907" s="28"/>
      <c r="EN907" s="194"/>
      <c r="EP907" s="28"/>
      <c r="EQ907" s="28"/>
      <c r="ER907" s="28"/>
      <c r="EW907" s="194"/>
      <c r="EY907" s="28"/>
      <c r="EZ907" s="28"/>
      <c r="FA907" s="28"/>
      <c r="FF907" s="194"/>
      <c r="FH907" s="28"/>
      <c r="FI907" s="28"/>
      <c r="FJ907" s="28"/>
      <c r="FO907" s="194"/>
      <c r="FQ907" s="28"/>
      <c r="FR907" s="28"/>
      <c r="FS907" s="28"/>
      <c r="FX907" s="194"/>
      <c r="FZ907" s="28"/>
      <c r="GA907" s="28"/>
      <c r="GB907" s="28"/>
      <c r="GG907" s="194"/>
      <c r="GI907" s="28"/>
      <c r="GJ907" s="28"/>
      <c r="GK907" s="28"/>
      <c r="GP907" s="194"/>
      <c r="GR907" s="28"/>
      <c r="GS907" s="28"/>
      <c r="GT907" s="28"/>
      <c r="GY907" s="194"/>
      <c r="HA907" s="28"/>
      <c r="HB907" s="28"/>
      <c r="HC907" s="28"/>
      <c r="HH907" s="194"/>
      <c r="HJ907" s="28"/>
      <c r="HK907" s="28"/>
      <c r="HL907" s="28"/>
      <c r="HQ907" s="28"/>
      <c r="HR907" s="28"/>
      <c r="HS907" s="28"/>
      <c r="HT907" s="28"/>
      <c r="HU907" s="28"/>
      <c r="HV907" s="28"/>
      <c r="HW907" s="28"/>
      <c r="HX907" s="28"/>
      <c r="HY907" s="28"/>
      <c r="HZ907" s="28"/>
      <c r="IA907" s="28"/>
      <c r="IB907" s="28"/>
      <c r="IC907" s="28"/>
      <c r="ID907" s="28"/>
      <c r="IE907" s="28"/>
      <c r="IF907" s="28"/>
      <c r="IG907" s="28"/>
      <c r="IH907" s="28"/>
      <c r="II907" s="28"/>
      <c r="IJ907" s="28"/>
      <c r="IK907" s="28"/>
      <c r="IL907" s="28"/>
      <c r="IM907" s="28"/>
      <c r="IN907" s="28"/>
      <c r="IO907" s="28"/>
      <c r="IP907" s="28"/>
      <c r="IQ907" s="28"/>
      <c r="IR907" s="28"/>
      <c r="IS907" s="28"/>
      <c r="IT907" s="28"/>
      <c r="IU907" s="28"/>
      <c r="IV907" s="28"/>
    </row>
    <row r="908" spans="1:256" s="50" customFormat="1" ht="18.75">
      <c r="A908" s="330" t="s">
        <v>440</v>
      </c>
      <c r="B908" s="279"/>
      <c r="C908" s="417"/>
      <c r="D908" s="418" t="s">
        <v>137</v>
      </c>
      <c r="E908" s="50">
        <f t="shared" si="6"/>
        <v>16</v>
      </c>
      <c r="F908" s="284">
        <f t="shared" si="7"/>
        <v>22</v>
      </c>
      <c r="H908" s="50">
        <v>20</v>
      </c>
      <c r="J908" s="50">
        <v>2</v>
      </c>
      <c r="N908" s="28"/>
      <c r="R908" s="194"/>
      <c r="T908" s="28"/>
      <c r="U908" s="28"/>
      <c r="V908" s="28"/>
      <c r="AA908" s="194"/>
      <c r="AC908" s="28"/>
      <c r="AD908" s="28"/>
      <c r="AE908" s="28"/>
      <c r="AJ908" s="194"/>
      <c r="AL908" s="28"/>
      <c r="AM908" s="28"/>
      <c r="AN908" s="28"/>
      <c r="AS908" s="194"/>
      <c r="AU908" s="28"/>
      <c r="AV908" s="28"/>
      <c r="AW908" s="28"/>
      <c r="BB908" s="194"/>
      <c r="BD908" s="28"/>
      <c r="BE908" s="28"/>
      <c r="BF908" s="28"/>
      <c r="BK908" s="194"/>
      <c r="BM908" s="28"/>
      <c r="BN908" s="28"/>
      <c r="BO908" s="28"/>
      <c r="BT908" s="194"/>
      <c r="BV908" s="28"/>
      <c r="BW908" s="28"/>
      <c r="BX908" s="28"/>
      <c r="CC908" s="194"/>
      <c r="CE908" s="28"/>
      <c r="CF908" s="28"/>
      <c r="CG908" s="28"/>
      <c r="CL908" s="194"/>
      <c r="CN908" s="28"/>
      <c r="CO908" s="28"/>
      <c r="CP908" s="28"/>
      <c r="CU908" s="194"/>
      <c r="CW908" s="28"/>
      <c r="CX908" s="28"/>
      <c r="CY908" s="28"/>
      <c r="DD908" s="194"/>
      <c r="DF908" s="28"/>
      <c r="DG908" s="28"/>
      <c r="DH908" s="28"/>
      <c r="DM908" s="194"/>
      <c r="DO908" s="28"/>
      <c r="DP908" s="28"/>
      <c r="DQ908" s="28"/>
      <c r="DV908" s="194"/>
      <c r="DX908" s="28"/>
      <c r="DY908" s="28"/>
      <c r="DZ908" s="28"/>
      <c r="EE908" s="194"/>
      <c r="EG908" s="28"/>
      <c r="EH908" s="28"/>
      <c r="EI908" s="28"/>
      <c r="EN908" s="194"/>
      <c r="EP908" s="28"/>
      <c r="EQ908" s="28"/>
      <c r="ER908" s="28"/>
      <c r="EW908" s="194"/>
      <c r="EY908" s="28"/>
      <c r="EZ908" s="28"/>
      <c r="FA908" s="28"/>
      <c r="FF908" s="194"/>
      <c r="FH908" s="28"/>
      <c r="FI908" s="28"/>
      <c r="FJ908" s="28"/>
      <c r="FO908" s="194"/>
      <c r="FQ908" s="28"/>
      <c r="FR908" s="28"/>
      <c r="FS908" s="28"/>
      <c r="FX908" s="194"/>
      <c r="FZ908" s="28"/>
      <c r="GA908" s="28"/>
      <c r="GB908" s="28"/>
      <c r="GG908" s="194"/>
      <c r="GI908" s="28"/>
      <c r="GJ908" s="28"/>
      <c r="GK908" s="28"/>
      <c r="GP908" s="194"/>
      <c r="GR908" s="28"/>
      <c r="GS908" s="28"/>
      <c r="GT908" s="28"/>
      <c r="GY908" s="194"/>
      <c r="HA908" s="28"/>
      <c r="HB908" s="28"/>
      <c r="HC908" s="28"/>
      <c r="HH908" s="194"/>
      <c r="HJ908" s="28"/>
      <c r="HK908" s="28"/>
      <c r="HL908" s="28"/>
      <c r="HQ908" s="28"/>
      <c r="HR908" s="28"/>
      <c r="HS908" s="28"/>
      <c r="HT908" s="28"/>
      <c r="HU908" s="28"/>
      <c r="HV908" s="28"/>
      <c r="HW908" s="28"/>
      <c r="HX908" s="28"/>
      <c r="HY908" s="28"/>
      <c r="HZ908" s="28"/>
      <c r="IA908" s="28"/>
      <c r="IB908" s="28"/>
      <c r="IC908" s="28"/>
      <c r="ID908" s="28"/>
      <c r="IE908" s="28"/>
      <c r="IF908" s="28"/>
      <c r="IG908" s="28"/>
      <c r="IH908" s="28"/>
      <c r="II908" s="28"/>
      <c r="IJ908" s="28"/>
      <c r="IK908" s="28"/>
      <c r="IL908" s="28"/>
      <c r="IM908" s="28"/>
      <c r="IN908" s="28"/>
      <c r="IO908" s="28"/>
      <c r="IP908" s="28"/>
      <c r="IQ908" s="28"/>
      <c r="IR908" s="28"/>
      <c r="IS908" s="28"/>
      <c r="IT908" s="28"/>
      <c r="IU908" s="28"/>
      <c r="IV908" s="28"/>
    </row>
    <row r="909" spans="1:256" s="50" customFormat="1" ht="18">
      <c r="A909" s="330" t="s">
        <v>588</v>
      </c>
      <c r="B909" s="420"/>
      <c r="C909" s="420"/>
      <c r="D909" s="418" t="s">
        <v>132</v>
      </c>
      <c r="E909" s="50">
        <f t="shared" si="6"/>
        <v>0</v>
      </c>
      <c r="F909" s="284">
        <f t="shared" si="7"/>
        <v>76</v>
      </c>
      <c r="G909" s="50">
        <v>68</v>
      </c>
      <c r="H909" s="50">
        <v>8</v>
      </c>
      <c r="N909" s="28"/>
      <c r="R909" s="194"/>
      <c r="T909" s="28"/>
      <c r="U909" s="28"/>
      <c r="V909" s="28"/>
      <c r="AA909" s="194"/>
      <c r="AC909" s="28"/>
      <c r="AD909" s="28"/>
      <c r="AE909" s="28"/>
      <c r="AJ909" s="194"/>
      <c r="AL909" s="28"/>
      <c r="AM909" s="28"/>
      <c r="AN909" s="28"/>
      <c r="AS909" s="194"/>
      <c r="AU909" s="28"/>
      <c r="AV909" s="28"/>
      <c r="AW909" s="28"/>
      <c r="BB909" s="194"/>
      <c r="BD909" s="28"/>
      <c r="BE909" s="28"/>
      <c r="BF909" s="28"/>
      <c r="BK909" s="194"/>
      <c r="BM909" s="28"/>
      <c r="BN909" s="28"/>
      <c r="BO909" s="28"/>
      <c r="BT909" s="194"/>
      <c r="BV909" s="28"/>
      <c r="BW909" s="28"/>
      <c r="BX909" s="28"/>
      <c r="CC909" s="194"/>
      <c r="CE909" s="28"/>
      <c r="CF909" s="28"/>
      <c r="CG909" s="28"/>
      <c r="CL909" s="194"/>
      <c r="CN909" s="28"/>
      <c r="CO909" s="28"/>
      <c r="CP909" s="28"/>
      <c r="CU909" s="194"/>
      <c r="CW909" s="28"/>
      <c r="CX909" s="28"/>
      <c r="CY909" s="28"/>
      <c r="DD909" s="194"/>
      <c r="DF909" s="28"/>
      <c r="DG909" s="28"/>
      <c r="DH909" s="28"/>
      <c r="DM909" s="194"/>
      <c r="DO909" s="28"/>
      <c r="DP909" s="28"/>
      <c r="DQ909" s="28"/>
      <c r="DV909" s="194"/>
      <c r="DX909" s="28"/>
      <c r="DY909" s="28"/>
      <c r="DZ909" s="28"/>
      <c r="EE909" s="194"/>
      <c r="EG909" s="28"/>
      <c r="EH909" s="28"/>
      <c r="EI909" s="28"/>
      <c r="EN909" s="194"/>
      <c r="EP909" s="28"/>
      <c r="EQ909" s="28"/>
      <c r="ER909" s="28"/>
      <c r="EW909" s="194"/>
      <c r="EY909" s="28"/>
      <c r="EZ909" s="28"/>
      <c r="FA909" s="28"/>
      <c r="FF909" s="194"/>
      <c r="FH909" s="28"/>
      <c r="FI909" s="28"/>
      <c r="FJ909" s="28"/>
      <c r="FO909" s="194"/>
      <c r="FQ909" s="28"/>
      <c r="FR909" s="28"/>
      <c r="FS909" s="28"/>
      <c r="FX909" s="194"/>
      <c r="FZ909" s="28"/>
      <c r="GA909" s="28"/>
      <c r="GB909" s="28"/>
      <c r="GG909" s="194"/>
      <c r="GI909" s="28"/>
      <c r="GJ909" s="28"/>
      <c r="GK909" s="28"/>
      <c r="GP909" s="194"/>
      <c r="GR909" s="28"/>
      <c r="GS909" s="28"/>
      <c r="GT909" s="28"/>
      <c r="GY909" s="194"/>
      <c r="HA909" s="28"/>
      <c r="HB909" s="28"/>
      <c r="HC909" s="28"/>
      <c r="HH909" s="194"/>
      <c r="HJ909" s="28"/>
      <c r="HK909" s="28"/>
      <c r="HL909" s="28"/>
      <c r="HQ909" s="28"/>
      <c r="HR909" s="28"/>
      <c r="HS909" s="28"/>
      <c r="HT909" s="28"/>
      <c r="HU909" s="28"/>
      <c r="HV909" s="28"/>
      <c r="HW909" s="28"/>
      <c r="HX909" s="28"/>
      <c r="HY909" s="28"/>
      <c r="HZ909" s="28"/>
      <c r="IA909" s="28"/>
      <c r="IB909" s="28"/>
      <c r="IC909" s="28"/>
      <c r="ID909" s="28"/>
      <c r="IE909" s="28"/>
      <c r="IF909" s="28"/>
      <c r="IG909" s="28"/>
      <c r="IH909" s="28"/>
      <c r="II909" s="28"/>
      <c r="IJ909" s="28"/>
      <c r="IK909" s="28"/>
      <c r="IL909" s="28"/>
      <c r="IM909" s="28"/>
      <c r="IN909" s="28"/>
      <c r="IO909" s="28"/>
      <c r="IP909" s="28"/>
      <c r="IQ909" s="28"/>
      <c r="IR909" s="28"/>
      <c r="IS909" s="28"/>
      <c r="IT909" s="28"/>
      <c r="IU909" s="28"/>
      <c r="IV909" s="28"/>
    </row>
    <row r="910" spans="1:256" s="50" customFormat="1" ht="18">
      <c r="A910" s="206" t="s">
        <v>2709</v>
      </c>
      <c r="B910" s="28"/>
      <c r="C910" s="275"/>
      <c r="D910" s="418" t="s">
        <v>129</v>
      </c>
      <c r="E910" s="50">
        <f t="shared" si="6"/>
        <v>0</v>
      </c>
      <c r="F910" s="284">
        <f t="shared" si="7"/>
        <v>3</v>
      </c>
      <c r="H910" s="456"/>
      <c r="I910" s="50">
        <v>3</v>
      </c>
      <c r="L910" s="28"/>
      <c r="N910" s="28"/>
      <c r="R910" s="194"/>
      <c r="T910" s="28"/>
      <c r="U910" s="28"/>
      <c r="V910" s="28"/>
      <c r="AA910" s="194"/>
      <c r="AC910" s="28"/>
      <c r="AD910" s="28"/>
      <c r="AE910" s="28"/>
      <c r="AJ910" s="194"/>
      <c r="AL910" s="28"/>
      <c r="AM910" s="28"/>
      <c r="AN910" s="28"/>
      <c r="AS910" s="194"/>
      <c r="AU910" s="28"/>
      <c r="AV910" s="28"/>
      <c r="AW910" s="28"/>
      <c r="BB910" s="194"/>
      <c r="BD910" s="28"/>
      <c r="BE910" s="28"/>
      <c r="BF910" s="28"/>
      <c r="BK910" s="194"/>
      <c r="BM910" s="28"/>
      <c r="BN910" s="28"/>
      <c r="BO910" s="28"/>
      <c r="BT910" s="194"/>
      <c r="BV910" s="28"/>
      <c r="BW910" s="28"/>
      <c r="BX910" s="28"/>
      <c r="CC910" s="194"/>
      <c r="CE910" s="28"/>
      <c r="CF910" s="28"/>
      <c r="CG910" s="28"/>
      <c r="CL910" s="194"/>
      <c r="CN910" s="28"/>
      <c r="CO910" s="28"/>
      <c r="CP910" s="28"/>
      <c r="CU910" s="194"/>
      <c r="CW910" s="28"/>
      <c r="CX910" s="28"/>
      <c r="CY910" s="28"/>
      <c r="DD910" s="194"/>
      <c r="DF910" s="28"/>
      <c r="DG910" s="28"/>
      <c r="DH910" s="28"/>
      <c r="DM910" s="194"/>
      <c r="DO910" s="28"/>
      <c r="DP910" s="28"/>
      <c r="DQ910" s="28"/>
      <c r="DV910" s="194"/>
      <c r="DX910" s="28"/>
      <c r="DY910" s="28"/>
      <c r="DZ910" s="28"/>
      <c r="EE910" s="194"/>
      <c r="EG910" s="28"/>
      <c r="EH910" s="28"/>
      <c r="EI910" s="28"/>
      <c r="EN910" s="194"/>
      <c r="EP910" s="28"/>
      <c r="EQ910" s="28"/>
      <c r="ER910" s="28"/>
      <c r="EW910" s="194"/>
      <c r="EY910" s="28"/>
      <c r="EZ910" s="28"/>
      <c r="FA910" s="28"/>
      <c r="FF910" s="194"/>
      <c r="FH910" s="28"/>
      <c r="FI910" s="28"/>
      <c r="FJ910" s="28"/>
      <c r="FO910" s="194"/>
      <c r="FQ910" s="28"/>
      <c r="FR910" s="28"/>
      <c r="FS910" s="28"/>
      <c r="FX910" s="194"/>
      <c r="FZ910" s="28"/>
      <c r="GA910" s="28"/>
      <c r="GB910" s="28"/>
      <c r="GG910" s="194"/>
      <c r="GI910" s="28"/>
      <c r="GJ910" s="28"/>
      <c r="GK910" s="28"/>
      <c r="GP910" s="194"/>
      <c r="GR910" s="28"/>
      <c r="GS910" s="28"/>
      <c r="GT910" s="28"/>
      <c r="GY910" s="194"/>
      <c r="HA910" s="28"/>
      <c r="HB910" s="28"/>
      <c r="HC910" s="28"/>
      <c r="HH910" s="194"/>
      <c r="HJ910" s="28"/>
      <c r="HK910" s="28"/>
      <c r="HL910" s="28"/>
      <c r="HQ910" s="28"/>
      <c r="HR910" s="28"/>
      <c r="HS910" s="28"/>
      <c r="HT910" s="28"/>
      <c r="HU910" s="28"/>
      <c r="HV910" s="28"/>
      <c r="HW910" s="28"/>
      <c r="HX910" s="28"/>
      <c r="HY910" s="28"/>
      <c r="HZ910" s="28"/>
      <c r="IA910" s="28"/>
      <c r="IB910" s="28"/>
      <c r="IC910" s="28"/>
      <c r="ID910" s="28"/>
      <c r="IE910" s="28"/>
      <c r="IF910" s="28"/>
      <c r="IG910" s="28"/>
      <c r="IH910" s="28"/>
      <c r="II910" s="28"/>
      <c r="IJ910" s="28"/>
      <c r="IK910" s="28"/>
      <c r="IL910" s="28"/>
      <c r="IM910" s="28"/>
      <c r="IN910" s="28"/>
      <c r="IO910" s="28"/>
      <c r="IP910" s="28"/>
      <c r="IQ910" s="28"/>
      <c r="IR910" s="28"/>
      <c r="IS910" s="28"/>
      <c r="IT910" s="28"/>
      <c r="IU910" s="28"/>
      <c r="IV910" s="28"/>
    </row>
    <row r="911" spans="1:256" s="50" customFormat="1" ht="18">
      <c r="A911" s="330" t="s">
        <v>999</v>
      </c>
      <c r="B911" s="420"/>
      <c r="C911" s="420"/>
      <c r="D911" s="418" t="s">
        <v>135</v>
      </c>
      <c r="E911" s="50">
        <f t="shared" si="6"/>
        <v>3</v>
      </c>
      <c r="F911" s="284">
        <f t="shared" si="7"/>
        <v>0</v>
      </c>
      <c r="L911" s="28"/>
      <c r="N911" s="28"/>
      <c r="R911" s="194"/>
      <c r="T911" s="28"/>
      <c r="U911" s="28"/>
      <c r="V911" s="28"/>
      <c r="AA911" s="194"/>
      <c r="AC911" s="28"/>
      <c r="AD911" s="28"/>
      <c r="AE911" s="28"/>
      <c r="AJ911" s="194"/>
      <c r="AL911" s="28"/>
      <c r="AM911" s="28"/>
      <c r="AN911" s="28"/>
      <c r="AS911" s="194"/>
      <c r="AU911" s="28"/>
      <c r="AV911" s="28"/>
      <c r="AW911" s="28"/>
      <c r="BB911" s="194"/>
      <c r="BD911" s="28"/>
      <c r="BE911" s="28"/>
      <c r="BF911" s="28"/>
      <c r="BK911" s="194"/>
      <c r="BM911" s="28"/>
      <c r="BN911" s="28"/>
      <c r="BO911" s="28"/>
      <c r="BT911" s="194"/>
      <c r="BV911" s="28"/>
      <c r="BW911" s="28"/>
      <c r="BX911" s="28"/>
      <c r="CC911" s="194"/>
      <c r="CE911" s="28"/>
      <c r="CF911" s="28"/>
      <c r="CG911" s="28"/>
      <c r="CL911" s="194"/>
      <c r="CN911" s="28"/>
      <c r="CO911" s="28"/>
      <c r="CP911" s="28"/>
      <c r="CU911" s="194"/>
      <c r="CW911" s="28"/>
      <c r="CX911" s="28"/>
      <c r="CY911" s="28"/>
      <c r="DD911" s="194"/>
      <c r="DF911" s="28"/>
      <c r="DG911" s="28"/>
      <c r="DH911" s="28"/>
      <c r="DM911" s="194"/>
      <c r="DO911" s="28"/>
      <c r="DP911" s="28"/>
      <c r="DQ911" s="28"/>
      <c r="DV911" s="194"/>
      <c r="DX911" s="28"/>
      <c r="DY911" s="28"/>
      <c r="DZ911" s="28"/>
      <c r="EE911" s="194"/>
      <c r="EG911" s="28"/>
      <c r="EH911" s="28"/>
      <c r="EI911" s="28"/>
      <c r="EN911" s="194"/>
      <c r="EP911" s="28"/>
      <c r="EQ911" s="28"/>
      <c r="ER911" s="28"/>
      <c r="EW911" s="194"/>
      <c r="EY911" s="28"/>
      <c r="EZ911" s="28"/>
      <c r="FA911" s="28"/>
      <c r="FF911" s="194"/>
      <c r="FH911" s="28"/>
      <c r="FI911" s="28"/>
      <c r="FJ911" s="28"/>
      <c r="FO911" s="194"/>
      <c r="FQ911" s="28"/>
      <c r="FR911" s="28"/>
      <c r="FS911" s="28"/>
      <c r="FX911" s="194"/>
      <c r="FZ911" s="28"/>
      <c r="GA911" s="28"/>
      <c r="GB911" s="28"/>
      <c r="GG911" s="194"/>
      <c r="GI911" s="28"/>
      <c r="GJ911" s="28"/>
      <c r="GK911" s="28"/>
      <c r="GP911" s="194"/>
      <c r="GR911" s="28"/>
      <c r="GS911" s="28"/>
      <c r="GT911" s="28"/>
      <c r="GY911" s="194"/>
      <c r="HA911" s="28"/>
      <c r="HB911" s="28"/>
      <c r="HC911" s="28"/>
      <c r="HH911" s="194"/>
      <c r="HJ911" s="28"/>
      <c r="HK911" s="28"/>
      <c r="HL911" s="28"/>
      <c r="HQ911" s="28"/>
      <c r="HR911" s="28"/>
      <c r="HS911" s="28"/>
      <c r="HT911" s="28"/>
      <c r="HU911" s="28"/>
      <c r="HV911" s="28"/>
      <c r="HW911" s="28"/>
      <c r="HX911" s="28"/>
      <c r="HY911" s="28"/>
      <c r="HZ911" s="28"/>
      <c r="IA911" s="28"/>
      <c r="IB911" s="28"/>
      <c r="IC911" s="28"/>
      <c r="ID911" s="28"/>
      <c r="IE911" s="28"/>
      <c r="IF911" s="28"/>
      <c r="IG911" s="28"/>
      <c r="IH911" s="28"/>
      <c r="II911" s="28"/>
      <c r="IJ911" s="28"/>
      <c r="IK911" s="28"/>
      <c r="IL911" s="28"/>
      <c r="IM911" s="28"/>
      <c r="IN911" s="28"/>
      <c r="IO911" s="28"/>
      <c r="IP911" s="28"/>
      <c r="IQ911" s="28"/>
      <c r="IR911" s="28"/>
      <c r="IS911" s="28"/>
      <c r="IT911" s="28"/>
      <c r="IU911" s="28"/>
      <c r="IV911" s="28"/>
    </row>
    <row r="912" spans="1:256" s="50" customFormat="1" ht="18.75">
      <c r="A912" s="330" t="s">
        <v>863</v>
      </c>
      <c r="B912" s="417"/>
      <c r="C912" s="417"/>
      <c r="D912" s="1" t="s">
        <v>131</v>
      </c>
      <c r="E912" s="50">
        <f t="shared" si="6"/>
        <v>10</v>
      </c>
      <c r="F912" s="284">
        <f t="shared" si="7"/>
        <v>35</v>
      </c>
      <c r="H912" s="50">
        <v>35</v>
      </c>
      <c r="L912" s="28"/>
      <c r="N912" s="28"/>
      <c r="R912" s="194"/>
      <c r="T912" s="28"/>
      <c r="U912" s="28"/>
      <c r="V912" s="28"/>
      <c r="AA912" s="194"/>
      <c r="AC912" s="28"/>
      <c r="AD912" s="28"/>
      <c r="AE912" s="28"/>
      <c r="AJ912" s="194"/>
      <c r="AL912" s="28"/>
      <c r="AM912" s="28"/>
      <c r="AN912" s="28"/>
      <c r="AS912" s="194"/>
      <c r="AU912" s="28"/>
      <c r="AV912" s="28"/>
      <c r="AW912" s="28"/>
      <c r="BB912" s="194"/>
      <c r="BD912" s="28"/>
      <c r="BE912" s="28"/>
      <c r="BF912" s="28"/>
      <c r="BK912" s="194"/>
      <c r="BM912" s="28"/>
      <c r="BN912" s="28"/>
      <c r="BO912" s="28"/>
      <c r="BT912" s="194"/>
      <c r="BV912" s="28"/>
      <c r="BW912" s="28"/>
      <c r="BX912" s="28"/>
      <c r="CC912" s="194"/>
      <c r="CE912" s="28"/>
      <c r="CF912" s="28"/>
      <c r="CG912" s="28"/>
      <c r="CL912" s="194"/>
      <c r="CN912" s="28"/>
      <c r="CO912" s="28"/>
      <c r="CP912" s="28"/>
      <c r="CU912" s="194"/>
      <c r="CW912" s="28"/>
      <c r="CX912" s="28"/>
      <c r="CY912" s="28"/>
      <c r="DD912" s="194"/>
      <c r="DF912" s="28"/>
      <c r="DG912" s="28"/>
      <c r="DH912" s="28"/>
      <c r="DM912" s="194"/>
      <c r="DO912" s="28"/>
      <c r="DP912" s="28"/>
      <c r="DQ912" s="28"/>
      <c r="DV912" s="194"/>
      <c r="DX912" s="28"/>
      <c r="DY912" s="28"/>
      <c r="DZ912" s="28"/>
      <c r="EE912" s="194"/>
      <c r="EG912" s="28"/>
      <c r="EH912" s="28"/>
      <c r="EI912" s="28"/>
      <c r="EN912" s="194"/>
      <c r="EP912" s="28"/>
      <c r="EQ912" s="28"/>
      <c r="ER912" s="28"/>
      <c r="EW912" s="194"/>
      <c r="EY912" s="28"/>
      <c r="EZ912" s="28"/>
      <c r="FA912" s="28"/>
      <c r="FF912" s="194"/>
      <c r="FH912" s="28"/>
      <c r="FI912" s="28"/>
      <c r="FJ912" s="28"/>
      <c r="FO912" s="194"/>
      <c r="FQ912" s="28"/>
      <c r="FR912" s="28"/>
      <c r="FS912" s="28"/>
      <c r="FX912" s="194"/>
      <c r="FZ912" s="28"/>
      <c r="GA912" s="28"/>
      <c r="GB912" s="28"/>
      <c r="GG912" s="194"/>
      <c r="GI912" s="28"/>
      <c r="GJ912" s="28"/>
      <c r="GK912" s="28"/>
      <c r="GP912" s="194"/>
      <c r="GR912" s="28"/>
      <c r="GS912" s="28"/>
      <c r="GT912" s="28"/>
      <c r="GY912" s="194"/>
      <c r="HA912" s="28"/>
      <c r="HB912" s="28"/>
      <c r="HC912" s="28"/>
      <c r="HH912" s="194"/>
      <c r="HJ912" s="28"/>
      <c r="HK912" s="28"/>
      <c r="HL912" s="28"/>
      <c r="HQ912" s="28"/>
      <c r="HR912" s="28"/>
      <c r="HS912" s="28"/>
      <c r="HT912" s="28"/>
      <c r="HU912" s="28"/>
      <c r="HV912" s="28"/>
      <c r="HW912" s="28"/>
      <c r="HX912" s="28"/>
      <c r="HY912" s="28"/>
      <c r="HZ912" s="28"/>
      <c r="IA912" s="28"/>
      <c r="IB912" s="28"/>
      <c r="IC912" s="28"/>
      <c r="ID912" s="28"/>
      <c r="IE912" s="28"/>
      <c r="IF912" s="28"/>
      <c r="IG912" s="28"/>
      <c r="IH912" s="28"/>
      <c r="II912" s="28"/>
      <c r="IJ912" s="28"/>
      <c r="IK912" s="28"/>
      <c r="IL912" s="28"/>
      <c r="IM912" s="28"/>
      <c r="IN912" s="28"/>
      <c r="IO912" s="28"/>
      <c r="IP912" s="28"/>
      <c r="IQ912" s="28"/>
      <c r="IR912" s="28"/>
      <c r="IS912" s="28"/>
      <c r="IT912" s="28"/>
      <c r="IU912" s="28"/>
      <c r="IV912" s="28"/>
    </row>
    <row r="913" spans="1:256" s="50" customFormat="1" ht="18">
      <c r="A913" s="206" t="s">
        <v>2630</v>
      </c>
      <c r="B913" s="28"/>
      <c r="C913" s="275"/>
      <c r="D913" s="418" t="s">
        <v>129</v>
      </c>
      <c r="E913" s="50">
        <f t="shared" si="6"/>
        <v>0</v>
      </c>
      <c r="F913" s="284">
        <f t="shared" si="7"/>
        <v>0</v>
      </c>
      <c r="L913" s="28"/>
      <c r="N913" s="28"/>
      <c r="R913" s="194"/>
      <c r="T913" s="28"/>
      <c r="U913" s="28"/>
      <c r="V913" s="28"/>
      <c r="AA913" s="194"/>
      <c r="AC913" s="28"/>
      <c r="AD913" s="28"/>
      <c r="AE913" s="28"/>
      <c r="AJ913" s="194"/>
      <c r="AL913" s="28"/>
      <c r="AM913" s="28"/>
      <c r="AN913" s="28"/>
      <c r="AS913" s="194"/>
      <c r="AU913" s="28"/>
      <c r="AV913" s="28"/>
      <c r="AW913" s="28"/>
      <c r="BB913" s="194"/>
      <c r="BD913" s="28"/>
      <c r="BE913" s="28"/>
      <c r="BF913" s="28"/>
      <c r="BK913" s="194"/>
      <c r="BM913" s="28"/>
      <c r="BN913" s="28"/>
      <c r="BO913" s="28"/>
      <c r="BT913" s="194"/>
      <c r="BV913" s="28"/>
      <c r="BW913" s="28"/>
      <c r="BX913" s="28"/>
      <c r="CC913" s="194"/>
      <c r="CE913" s="28"/>
      <c r="CF913" s="28"/>
      <c r="CG913" s="28"/>
      <c r="CL913" s="194"/>
      <c r="CN913" s="28"/>
      <c r="CO913" s="28"/>
      <c r="CP913" s="28"/>
      <c r="CU913" s="194"/>
      <c r="CW913" s="28"/>
      <c r="CX913" s="28"/>
      <c r="CY913" s="28"/>
      <c r="DD913" s="194"/>
      <c r="DF913" s="28"/>
      <c r="DG913" s="28"/>
      <c r="DH913" s="28"/>
      <c r="DM913" s="194"/>
      <c r="DO913" s="28"/>
      <c r="DP913" s="28"/>
      <c r="DQ913" s="28"/>
      <c r="DV913" s="194"/>
      <c r="DX913" s="28"/>
      <c r="DY913" s="28"/>
      <c r="DZ913" s="28"/>
      <c r="EE913" s="194"/>
      <c r="EG913" s="28"/>
      <c r="EH913" s="28"/>
      <c r="EI913" s="28"/>
      <c r="EN913" s="194"/>
      <c r="EP913" s="28"/>
      <c r="EQ913" s="28"/>
      <c r="ER913" s="28"/>
      <c r="EW913" s="194"/>
      <c r="EY913" s="28"/>
      <c r="EZ913" s="28"/>
      <c r="FA913" s="28"/>
      <c r="FF913" s="194"/>
      <c r="FH913" s="28"/>
      <c r="FI913" s="28"/>
      <c r="FJ913" s="28"/>
      <c r="FO913" s="194"/>
      <c r="FQ913" s="28"/>
      <c r="FR913" s="28"/>
      <c r="FS913" s="28"/>
      <c r="FX913" s="194"/>
      <c r="FZ913" s="28"/>
      <c r="GA913" s="28"/>
      <c r="GB913" s="28"/>
      <c r="GG913" s="194"/>
      <c r="GI913" s="28"/>
      <c r="GJ913" s="28"/>
      <c r="GK913" s="28"/>
      <c r="GP913" s="194"/>
      <c r="GR913" s="28"/>
      <c r="GS913" s="28"/>
      <c r="GT913" s="28"/>
      <c r="GY913" s="194"/>
      <c r="HA913" s="28"/>
      <c r="HB913" s="28"/>
      <c r="HC913" s="28"/>
      <c r="HH913" s="194"/>
      <c r="HJ913" s="28"/>
      <c r="HK913" s="28"/>
      <c r="HL913" s="28"/>
      <c r="HQ913" s="28"/>
      <c r="HR913" s="28"/>
      <c r="HS913" s="28"/>
      <c r="HT913" s="28"/>
      <c r="HU913" s="28"/>
      <c r="HV913" s="28"/>
      <c r="HW913" s="28"/>
      <c r="HX913" s="28"/>
      <c r="HY913" s="28"/>
      <c r="HZ913" s="28"/>
      <c r="IA913" s="28"/>
      <c r="IB913" s="28"/>
      <c r="IC913" s="28"/>
      <c r="ID913" s="28"/>
      <c r="IE913" s="28"/>
      <c r="IF913" s="28"/>
      <c r="IG913" s="28"/>
      <c r="IH913" s="28"/>
      <c r="II913" s="28"/>
      <c r="IJ913" s="28"/>
      <c r="IK913" s="28"/>
      <c r="IL913" s="28"/>
      <c r="IM913" s="28"/>
      <c r="IN913" s="28"/>
      <c r="IO913" s="28"/>
      <c r="IP913" s="28"/>
      <c r="IQ913" s="28"/>
      <c r="IR913" s="28"/>
      <c r="IS913" s="28"/>
      <c r="IT913" s="28"/>
      <c r="IU913" s="28"/>
      <c r="IV913" s="28"/>
    </row>
    <row r="914" spans="1:256" s="50" customFormat="1" ht="18">
      <c r="A914" s="330" t="s">
        <v>1258</v>
      </c>
      <c r="B914" s="28"/>
      <c r="C914" s="275"/>
      <c r="D914" s="418" t="s">
        <v>129</v>
      </c>
      <c r="E914" s="50">
        <f t="shared" si="6"/>
        <v>1</v>
      </c>
      <c r="F914" s="284">
        <f t="shared" si="7"/>
        <v>12</v>
      </c>
      <c r="H914" s="50">
        <v>11</v>
      </c>
      <c r="J914" s="50">
        <v>1</v>
      </c>
      <c r="N914" s="28"/>
      <c r="R914" s="194"/>
      <c r="T914" s="28"/>
      <c r="U914" s="28"/>
      <c r="V914" s="28"/>
      <c r="AA914" s="194"/>
      <c r="AC914" s="28"/>
      <c r="AD914" s="28"/>
      <c r="AE914" s="28"/>
      <c r="AJ914" s="194"/>
      <c r="AL914" s="28"/>
      <c r="AM914" s="28"/>
      <c r="AN914" s="28"/>
      <c r="AS914" s="194"/>
      <c r="AU914" s="28"/>
      <c r="AV914" s="28"/>
      <c r="AW914" s="28"/>
      <c r="BB914" s="194"/>
      <c r="BD914" s="28"/>
      <c r="BE914" s="28"/>
      <c r="BF914" s="28"/>
      <c r="BK914" s="194"/>
      <c r="BM914" s="28"/>
      <c r="BN914" s="28"/>
      <c r="BO914" s="28"/>
      <c r="BT914" s="194"/>
      <c r="BV914" s="28"/>
      <c r="BW914" s="28"/>
      <c r="BX914" s="28"/>
      <c r="CC914" s="194"/>
      <c r="CE914" s="28"/>
      <c r="CF914" s="28"/>
      <c r="CG914" s="28"/>
      <c r="CL914" s="194"/>
      <c r="CN914" s="28"/>
      <c r="CO914" s="28"/>
      <c r="CP914" s="28"/>
      <c r="CU914" s="194"/>
      <c r="CW914" s="28"/>
      <c r="CX914" s="28"/>
      <c r="CY914" s="28"/>
      <c r="DD914" s="194"/>
      <c r="DF914" s="28"/>
      <c r="DG914" s="28"/>
      <c r="DH914" s="28"/>
      <c r="DM914" s="194"/>
      <c r="DO914" s="28"/>
      <c r="DP914" s="28"/>
      <c r="DQ914" s="28"/>
      <c r="DV914" s="194"/>
      <c r="DX914" s="28"/>
      <c r="DY914" s="28"/>
      <c r="DZ914" s="28"/>
      <c r="EE914" s="194"/>
      <c r="EG914" s="28"/>
      <c r="EH914" s="28"/>
      <c r="EI914" s="28"/>
      <c r="EN914" s="194"/>
      <c r="EP914" s="28"/>
      <c r="EQ914" s="28"/>
      <c r="ER914" s="28"/>
      <c r="EW914" s="194"/>
      <c r="EY914" s="28"/>
      <c r="EZ914" s="28"/>
      <c r="FA914" s="28"/>
      <c r="FF914" s="194"/>
      <c r="FH914" s="28"/>
      <c r="FI914" s="28"/>
      <c r="FJ914" s="28"/>
      <c r="FO914" s="194"/>
      <c r="FQ914" s="28"/>
      <c r="FR914" s="28"/>
      <c r="FS914" s="28"/>
      <c r="FX914" s="194"/>
      <c r="FZ914" s="28"/>
      <c r="GA914" s="28"/>
      <c r="GB914" s="28"/>
      <c r="GG914" s="194"/>
      <c r="GI914" s="28"/>
      <c r="GJ914" s="28"/>
      <c r="GK914" s="28"/>
      <c r="GP914" s="194"/>
      <c r="GR914" s="28"/>
      <c r="GS914" s="28"/>
      <c r="GT914" s="28"/>
      <c r="GY914" s="194"/>
      <c r="HA914" s="28"/>
      <c r="HB914" s="28"/>
      <c r="HC914" s="28"/>
      <c r="HH914" s="194"/>
      <c r="HJ914" s="28"/>
      <c r="HK914" s="28"/>
      <c r="HL914" s="28"/>
      <c r="HQ914" s="28"/>
      <c r="HR914" s="28"/>
      <c r="HS914" s="28"/>
      <c r="HT914" s="28"/>
      <c r="HU914" s="28"/>
      <c r="HV914" s="28"/>
      <c r="HW914" s="28"/>
      <c r="HX914" s="28"/>
      <c r="HY914" s="28"/>
      <c r="HZ914" s="28"/>
      <c r="IA914" s="28"/>
      <c r="IB914" s="28"/>
      <c r="IC914" s="28"/>
      <c r="ID914" s="28"/>
      <c r="IE914" s="28"/>
      <c r="IF914" s="28"/>
      <c r="IG914" s="28"/>
      <c r="IH914" s="28"/>
      <c r="II914" s="28"/>
      <c r="IJ914" s="28"/>
      <c r="IK914" s="28"/>
      <c r="IL914" s="28"/>
      <c r="IM914" s="28"/>
      <c r="IN914" s="28"/>
      <c r="IO914" s="28"/>
      <c r="IP914" s="28"/>
      <c r="IQ914" s="28"/>
      <c r="IR914" s="28"/>
      <c r="IS914" s="28"/>
      <c r="IT914" s="28"/>
      <c r="IU914" s="28"/>
      <c r="IV914" s="28"/>
    </row>
    <row r="915" spans="1:256" s="50" customFormat="1" ht="18">
      <c r="A915" s="330" t="s">
        <v>980</v>
      </c>
      <c r="B915" s="28"/>
      <c r="C915" s="275"/>
      <c r="D915" s="418" t="s">
        <v>129</v>
      </c>
      <c r="E915" s="50">
        <f t="shared" si="6"/>
        <v>0</v>
      </c>
      <c r="F915" s="284">
        <f t="shared" si="7"/>
        <v>0</v>
      </c>
      <c r="H915" s="456"/>
      <c r="L915" s="28"/>
      <c r="N915" s="28"/>
      <c r="R915" s="194"/>
      <c r="T915" s="28"/>
      <c r="U915" s="28"/>
      <c r="V915" s="28"/>
      <c r="AA915" s="194"/>
      <c r="AC915" s="28"/>
      <c r="AD915" s="28"/>
      <c r="AE915" s="28"/>
      <c r="AJ915" s="194"/>
      <c r="AL915" s="28"/>
      <c r="AM915" s="28"/>
      <c r="AN915" s="28"/>
      <c r="AS915" s="194"/>
      <c r="AU915" s="28"/>
      <c r="AV915" s="28"/>
      <c r="AW915" s="28"/>
      <c r="BB915" s="194"/>
      <c r="BD915" s="28"/>
      <c r="BE915" s="28"/>
      <c r="BF915" s="28"/>
      <c r="BK915" s="194"/>
      <c r="BM915" s="28"/>
      <c r="BN915" s="28"/>
      <c r="BO915" s="28"/>
      <c r="BT915" s="194"/>
      <c r="BV915" s="28"/>
      <c r="BW915" s="28"/>
      <c r="BX915" s="28"/>
      <c r="CC915" s="194"/>
      <c r="CE915" s="28"/>
      <c r="CF915" s="28"/>
      <c r="CG915" s="28"/>
      <c r="CL915" s="194"/>
      <c r="CN915" s="28"/>
      <c r="CO915" s="28"/>
      <c r="CP915" s="28"/>
      <c r="CU915" s="194"/>
      <c r="CW915" s="28"/>
      <c r="CX915" s="28"/>
      <c r="CY915" s="28"/>
      <c r="DD915" s="194"/>
      <c r="DF915" s="28"/>
      <c r="DG915" s="28"/>
      <c r="DH915" s="28"/>
      <c r="DM915" s="194"/>
      <c r="DO915" s="28"/>
      <c r="DP915" s="28"/>
      <c r="DQ915" s="28"/>
      <c r="DV915" s="194"/>
      <c r="DX915" s="28"/>
      <c r="DY915" s="28"/>
      <c r="DZ915" s="28"/>
      <c r="EE915" s="194"/>
      <c r="EG915" s="28"/>
      <c r="EH915" s="28"/>
      <c r="EI915" s="28"/>
      <c r="EN915" s="194"/>
      <c r="EP915" s="28"/>
      <c r="EQ915" s="28"/>
      <c r="ER915" s="28"/>
      <c r="EW915" s="194"/>
      <c r="EY915" s="28"/>
      <c r="EZ915" s="28"/>
      <c r="FA915" s="28"/>
      <c r="FF915" s="194"/>
      <c r="FH915" s="28"/>
      <c r="FI915" s="28"/>
      <c r="FJ915" s="28"/>
      <c r="FO915" s="194"/>
      <c r="FQ915" s="28"/>
      <c r="FR915" s="28"/>
      <c r="FS915" s="28"/>
      <c r="FX915" s="194"/>
      <c r="FZ915" s="28"/>
      <c r="GA915" s="28"/>
      <c r="GB915" s="28"/>
      <c r="GG915" s="194"/>
      <c r="GI915" s="28"/>
      <c r="GJ915" s="28"/>
      <c r="GK915" s="28"/>
      <c r="GP915" s="194"/>
      <c r="GR915" s="28"/>
      <c r="GS915" s="28"/>
      <c r="GT915" s="28"/>
      <c r="GY915" s="194"/>
      <c r="HA915" s="28"/>
      <c r="HB915" s="28"/>
      <c r="HC915" s="28"/>
      <c r="HH915" s="194"/>
      <c r="HJ915" s="28"/>
      <c r="HK915" s="28"/>
      <c r="HL915" s="28"/>
      <c r="HQ915" s="28"/>
      <c r="HR915" s="28"/>
      <c r="HS915" s="28"/>
      <c r="HT915" s="28"/>
      <c r="HU915" s="28"/>
      <c r="HV915" s="28"/>
      <c r="HW915" s="28"/>
      <c r="HX915" s="28"/>
      <c r="HY915" s="28"/>
      <c r="HZ915" s="28"/>
      <c r="IA915" s="28"/>
      <c r="IB915" s="28"/>
      <c r="IC915" s="28"/>
      <c r="ID915" s="28"/>
      <c r="IE915" s="28"/>
      <c r="IF915" s="28"/>
      <c r="IG915" s="28"/>
      <c r="IH915" s="28"/>
      <c r="II915" s="28"/>
      <c r="IJ915" s="28"/>
      <c r="IK915" s="28"/>
      <c r="IL915" s="28"/>
      <c r="IM915" s="28"/>
      <c r="IN915" s="28"/>
      <c r="IO915" s="28"/>
      <c r="IP915" s="28"/>
      <c r="IQ915" s="28"/>
      <c r="IR915" s="28"/>
      <c r="IS915" s="28"/>
      <c r="IT915" s="28"/>
      <c r="IU915" s="28"/>
      <c r="IV915" s="28"/>
    </row>
    <row r="916" spans="1:256" s="50" customFormat="1" ht="18">
      <c r="A916" s="330" t="s">
        <v>1211</v>
      </c>
      <c r="B916" s="28"/>
      <c r="C916" s="275"/>
      <c r="D916" s="418" t="s">
        <v>129</v>
      </c>
      <c r="E916" s="50">
        <f t="shared" si="6"/>
        <v>0</v>
      </c>
      <c r="F916" s="284">
        <f t="shared" si="7"/>
        <v>0</v>
      </c>
      <c r="N916" s="28"/>
      <c r="R916" s="194"/>
      <c r="T916" s="28"/>
      <c r="U916" s="28"/>
      <c r="V916" s="28"/>
      <c r="AA916" s="194"/>
      <c r="AC916" s="28"/>
      <c r="AD916" s="28"/>
      <c r="AE916" s="28"/>
      <c r="AJ916" s="194"/>
      <c r="AL916" s="28"/>
      <c r="AM916" s="28"/>
      <c r="AN916" s="28"/>
      <c r="AS916" s="194"/>
      <c r="AU916" s="28"/>
      <c r="AV916" s="28"/>
      <c r="AW916" s="28"/>
      <c r="BB916" s="194"/>
      <c r="BD916" s="28"/>
      <c r="BE916" s="28"/>
      <c r="BF916" s="28"/>
      <c r="BK916" s="194"/>
      <c r="BM916" s="28"/>
      <c r="BN916" s="28"/>
      <c r="BO916" s="28"/>
      <c r="BT916" s="194"/>
      <c r="BV916" s="28"/>
      <c r="BW916" s="28"/>
      <c r="BX916" s="28"/>
      <c r="CC916" s="194"/>
      <c r="CE916" s="28"/>
      <c r="CF916" s="28"/>
      <c r="CG916" s="28"/>
      <c r="CL916" s="194"/>
      <c r="CN916" s="28"/>
      <c r="CO916" s="28"/>
      <c r="CP916" s="28"/>
      <c r="CU916" s="194"/>
      <c r="CW916" s="28"/>
      <c r="CX916" s="28"/>
      <c r="CY916" s="28"/>
      <c r="DD916" s="194"/>
      <c r="DF916" s="28"/>
      <c r="DG916" s="28"/>
      <c r="DH916" s="28"/>
      <c r="DM916" s="194"/>
      <c r="DO916" s="28"/>
      <c r="DP916" s="28"/>
      <c r="DQ916" s="28"/>
      <c r="DV916" s="194"/>
      <c r="DX916" s="28"/>
      <c r="DY916" s="28"/>
      <c r="DZ916" s="28"/>
      <c r="EE916" s="194"/>
      <c r="EG916" s="28"/>
      <c r="EH916" s="28"/>
      <c r="EI916" s="28"/>
      <c r="EN916" s="194"/>
      <c r="EP916" s="28"/>
      <c r="EQ916" s="28"/>
      <c r="ER916" s="28"/>
      <c r="EW916" s="194"/>
      <c r="EY916" s="28"/>
      <c r="EZ916" s="28"/>
      <c r="FA916" s="28"/>
      <c r="FF916" s="194"/>
      <c r="FH916" s="28"/>
      <c r="FI916" s="28"/>
      <c r="FJ916" s="28"/>
      <c r="FO916" s="194"/>
      <c r="FQ916" s="28"/>
      <c r="FR916" s="28"/>
      <c r="FS916" s="28"/>
      <c r="FX916" s="194"/>
      <c r="FZ916" s="28"/>
      <c r="GA916" s="28"/>
      <c r="GB916" s="28"/>
      <c r="GG916" s="194"/>
      <c r="GI916" s="28"/>
      <c r="GJ916" s="28"/>
      <c r="GK916" s="28"/>
      <c r="GP916" s="194"/>
      <c r="GR916" s="28"/>
      <c r="GS916" s="28"/>
      <c r="GT916" s="28"/>
      <c r="GY916" s="194"/>
      <c r="HA916" s="28"/>
      <c r="HB916" s="28"/>
      <c r="HC916" s="28"/>
      <c r="HH916" s="194"/>
      <c r="HJ916" s="28"/>
      <c r="HK916" s="28"/>
      <c r="HL916" s="28"/>
      <c r="HQ916" s="28"/>
      <c r="HR916" s="28"/>
      <c r="HS916" s="28"/>
      <c r="HT916" s="28"/>
      <c r="HU916" s="28"/>
      <c r="HV916" s="28"/>
      <c r="HW916" s="28"/>
      <c r="HX916" s="28"/>
      <c r="HY916" s="28"/>
      <c r="HZ916" s="28"/>
      <c r="IA916" s="28"/>
      <c r="IB916" s="28"/>
      <c r="IC916" s="28"/>
      <c r="ID916" s="28"/>
      <c r="IE916" s="28"/>
      <c r="IF916" s="28"/>
      <c r="IG916" s="28"/>
      <c r="IH916" s="28"/>
      <c r="II916" s="28"/>
      <c r="IJ916" s="28"/>
      <c r="IK916" s="28"/>
      <c r="IL916" s="28"/>
      <c r="IM916" s="28"/>
      <c r="IN916" s="28"/>
      <c r="IO916" s="28"/>
      <c r="IP916" s="28"/>
      <c r="IQ916" s="28"/>
      <c r="IR916" s="28"/>
      <c r="IS916" s="28"/>
      <c r="IT916" s="28"/>
      <c r="IU916" s="28"/>
      <c r="IV916" s="28"/>
    </row>
    <row r="917" spans="1:256" s="50" customFormat="1" ht="18">
      <c r="A917" s="206" t="s">
        <v>2843</v>
      </c>
      <c r="B917" s="28"/>
      <c r="C917" s="275"/>
      <c r="D917" s="418" t="s">
        <v>129</v>
      </c>
      <c r="E917" s="50">
        <f t="shared" si="6"/>
        <v>1</v>
      </c>
      <c r="F917" s="284">
        <f t="shared" si="7"/>
        <v>6</v>
      </c>
      <c r="H917" s="50">
        <v>6</v>
      </c>
      <c r="N917" s="28"/>
      <c r="R917" s="194"/>
      <c r="T917" s="28"/>
      <c r="U917" s="28"/>
      <c r="V917" s="28"/>
      <c r="AA917" s="194"/>
      <c r="AC917" s="28"/>
      <c r="AD917" s="28"/>
      <c r="AE917" s="28"/>
      <c r="AJ917" s="194"/>
      <c r="AL917" s="28"/>
      <c r="AM917" s="28"/>
      <c r="AN917" s="28"/>
      <c r="AS917" s="194"/>
      <c r="AU917" s="28"/>
      <c r="AV917" s="28"/>
      <c r="AW917" s="28"/>
      <c r="BB917" s="194"/>
      <c r="BD917" s="28"/>
      <c r="BE917" s="28"/>
      <c r="BF917" s="28"/>
      <c r="BK917" s="194"/>
      <c r="BM917" s="28"/>
      <c r="BN917" s="28"/>
      <c r="BO917" s="28"/>
      <c r="BT917" s="194"/>
      <c r="BV917" s="28"/>
      <c r="BW917" s="28"/>
      <c r="BX917" s="28"/>
      <c r="CC917" s="194"/>
      <c r="CE917" s="28"/>
      <c r="CF917" s="28"/>
      <c r="CG917" s="28"/>
      <c r="CL917" s="194"/>
      <c r="CN917" s="28"/>
      <c r="CO917" s="28"/>
      <c r="CP917" s="28"/>
      <c r="CU917" s="194"/>
      <c r="CW917" s="28"/>
      <c r="CX917" s="28"/>
      <c r="CY917" s="28"/>
      <c r="DD917" s="194"/>
      <c r="DF917" s="28"/>
      <c r="DG917" s="28"/>
      <c r="DH917" s="28"/>
      <c r="DM917" s="194"/>
      <c r="DO917" s="28"/>
      <c r="DP917" s="28"/>
      <c r="DQ917" s="28"/>
      <c r="DV917" s="194"/>
      <c r="DX917" s="28"/>
      <c r="DY917" s="28"/>
      <c r="DZ917" s="28"/>
      <c r="EE917" s="194"/>
      <c r="EG917" s="28"/>
      <c r="EH917" s="28"/>
      <c r="EI917" s="28"/>
      <c r="EN917" s="194"/>
      <c r="EP917" s="28"/>
      <c r="EQ917" s="28"/>
      <c r="ER917" s="28"/>
      <c r="EW917" s="194"/>
      <c r="EY917" s="28"/>
      <c r="EZ917" s="28"/>
      <c r="FA917" s="28"/>
      <c r="FF917" s="194"/>
      <c r="FH917" s="28"/>
      <c r="FI917" s="28"/>
      <c r="FJ917" s="28"/>
      <c r="FO917" s="194"/>
      <c r="FQ917" s="28"/>
      <c r="FR917" s="28"/>
      <c r="FS917" s="28"/>
      <c r="FX917" s="194"/>
      <c r="FZ917" s="28"/>
      <c r="GA917" s="28"/>
      <c r="GB917" s="28"/>
      <c r="GG917" s="194"/>
      <c r="GI917" s="28"/>
      <c r="GJ917" s="28"/>
      <c r="GK917" s="28"/>
      <c r="GP917" s="194"/>
      <c r="GR917" s="28"/>
      <c r="GS917" s="28"/>
      <c r="GT917" s="28"/>
      <c r="GY917" s="194"/>
      <c r="HA917" s="28"/>
      <c r="HB917" s="28"/>
      <c r="HC917" s="28"/>
      <c r="HH917" s="194"/>
      <c r="HJ917" s="28"/>
      <c r="HK917" s="28"/>
      <c r="HL917" s="28"/>
      <c r="HQ917" s="28"/>
      <c r="HR917" s="28"/>
      <c r="HS917" s="28"/>
      <c r="HT917" s="28"/>
      <c r="HU917" s="28"/>
      <c r="HV917" s="28"/>
      <c r="HW917" s="28"/>
      <c r="HX917" s="28"/>
      <c r="HY917" s="28"/>
      <c r="HZ917" s="28"/>
      <c r="IA917" s="28"/>
      <c r="IB917" s="28"/>
      <c r="IC917" s="28"/>
      <c r="ID917" s="28"/>
      <c r="IE917" s="28"/>
      <c r="IF917" s="28"/>
      <c r="IG917" s="28"/>
      <c r="IH917" s="28"/>
      <c r="II917" s="28"/>
      <c r="IJ917" s="28"/>
      <c r="IK917" s="28"/>
      <c r="IL917" s="28"/>
      <c r="IM917" s="28"/>
      <c r="IN917" s="28"/>
      <c r="IO917" s="28"/>
      <c r="IP917" s="28"/>
      <c r="IQ917" s="28"/>
      <c r="IR917" s="28"/>
      <c r="IS917" s="28"/>
      <c r="IT917" s="28"/>
      <c r="IU917" s="28"/>
      <c r="IV917" s="28"/>
    </row>
    <row r="918" spans="1:256" s="50" customFormat="1" ht="18">
      <c r="A918" s="330" t="s">
        <v>654</v>
      </c>
      <c r="B918" s="420"/>
      <c r="C918" s="420"/>
      <c r="D918" s="418" t="s">
        <v>132</v>
      </c>
      <c r="E918" s="50">
        <f t="shared" si="6"/>
        <v>4</v>
      </c>
      <c r="F918" s="284">
        <f t="shared" si="7"/>
        <v>0</v>
      </c>
      <c r="L918" s="28"/>
      <c r="N918" s="28"/>
      <c r="R918" s="194"/>
      <c r="T918" s="28"/>
      <c r="U918" s="28"/>
      <c r="V918" s="28"/>
      <c r="AA918" s="194"/>
      <c r="AC918" s="28"/>
      <c r="AD918" s="28"/>
      <c r="AE918" s="28"/>
      <c r="AJ918" s="194"/>
      <c r="AL918" s="28"/>
      <c r="AM918" s="28"/>
      <c r="AN918" s="28"/>
      <c r="AS918" s="194"/>
      <c r="AU918" s="28"/>
      <c r="AV918" s="28"/>
      <c r="AW918" s="28"/>
      <c r="BB918" s="194"/>
      <c r="BD918" s="28"/>
      <c r="BE918" s="28"/>
      <c r="BF918" s="28"/>
      <c r="BK918" s="194"/>
      <c r="BM918" s="28"/>
      <c r="BN918" s="28"/>
      <c r="BO918" s="28"/>
      <c r="BT918" s="194"/>
      <c r="BV918" s="28"/>
      <c r="BW918" s="28"/>
      <c r="BX918" s="28"/>
      <c r="CC918" s="194"/>
      <c r="CE918" s="28"/>
      <c r="CF918" s="28"/>
      <c r="CG918" s="28"/>
      <c r="CL918" s="194"/>
      <c r="CN918" s="28"/>
      <c r="CO918" s="28"/>
      <c r="CP918" s="28"/>
      <c r="CU918" s="194"/>
      <c r="CW918" s="28"/>
      <c r="CX918" s="28"/>
      <c r="CY918" s="28"/>
      <c r="DD918" s="194"/>
      <c r="DF918" s="28"/>
      <c r="DG918" s="28"/>
      <c r="DH918" s="28"/>
      <c r="DM918" s="194"/>
      <c r="DO918" s="28"/>
      <c r="DP918" s="28"/>
      <c r="DQ918" s="28"/>
      <c r="DV918" s="194"/>
      <c r="DX918" s="28"/>
      <c r="DY918" s="28"/>
      <c r="DZ918" s="28"/>
      <c r="EE918" s="194"/>
      <c r="EG918" s="28"/>
      <c r="EH918" s="28"/>
      <c r="EI918" s="28"/>
      <c r="EN918" s="194"/>
      <c r="EP918" s="28"/>
      <c r="EQ918" s="28"/>
      <c r="ER918" s="28"/>
      <c r="EW918" s="194"/>
      <c r="EY918" s="28"/>
      <c r="EZ918" s="28"/>
      <c r="FA918" s="28"/>
      <c r="FF918" s="194"/>
      <c r="FH918" s="28"/>
      <c r="FI918" s="28"/>
      <c r="FJ918" s="28"/>
      <c r="FO918" s="194"/>
      <c r="FQ918" s="28"/>
      <c r="FR918" s="28"/>
      <c r="FS918" s="28"/>
      <c r="FX918" s="194"/>
      <c r="FZ918" s="28"/>
      <c r="GA918" s="28"/>
      <c r="GB918" s="28"/>
      <c r="GG918" s="194"/>
      <c r="GI918" s="28"/>
      <c r="GJ918" s="28"/>
      <c r="GK918" s="28"/>
      <c r="GP918" s="194"/>
      <c r="GR918" s="28"/>
      <c r="GS918" s="28"/>
      <c r="GT918" s="28"/>
      <c r="GY918" s="194"/>
      <c r="HA918" s="28"/>
      <c r="HB918" s="28"/>
      <c r="HC918" s="28"/>
      <c r="HH918" s="194"/>
      <c r="HJ918" s="28"/>
      <c r="HK918" s="28"/>
      <c r="HL918" s="28"/>
      <c r="HQ918" s="28"/>
      <c r="HR918" s="28"/>
      <c r="HS918" s="28"/>
      <c r="HT918" s="28"/>
      <c r="HU918" s="28"/>
      <c r="HV918" s="28"/>
      <c r="HW918" s="28"/>
      <c r="HX918" s="28"/>
      <c r="HY918" s="28"/>
      <c r="HZ918" s="28"/>
      <c r="IA918" s="28"/>
      <c r="IB918" s="28"/>
      <c r="IC918" s="28"/>
      <c r="ID918" s="28"/>
      <c r="IE918" s="28"/>
      <c r="IF918" s="28"/>
      <c r="IG918" s="28"/>
      <c r="IH918" s="28"/>
      <c r="II918" s="28"/>
      <c r="IJ918" s="28"/>
      <c r="IK918" s="28"/>
      <c r="IL918" s="28"/>
      <c r="IM918" s="28"/>
      <c r="IN918" s="28"/>
      <c r="IO918" s="28"/>
      <c r="IP918" s="28"/>
      <c r="IQ918" s="28"/>
      <c r="IR918" s="28"/>
      <c r="IS918" s="28"/>
      <c r="IT918" s="28"/>
      <c r="IU918" s="28"/>
      <c r="IV918" s="28"/>
    </row>
    <row r="919" spans="1:256" s="50" customFormat="1" ht="18">
      <c r="A919" s="330" t="s">
        <v>1846</v>
      </c>
      <c r="B919" s="28"/>
      <c r="C919" s="275"/>
      <c r="D919" s="418" t="s">
        <v>129</v>
      </c>
      <c r="E919" s="50">
        <f t="shared" si="6"/>
        <v>1</v>
      </c>
      <c r="F919" s="284">
        <f t="shared" si="7"/>
        <v>11</v>
      </c>
      <c r="H919" s="50">
        <v>1</v>
      </c>
      <c r="J919" s="50">
        <v>10</v>
      </c>
      <c r="N919" s="28"/>
      <c r="R919" s="194"/>
      <c r="T919" s="28"/>
      <c r="U919" s="28"/>
      <c r="V919" s="28"/>
      <c r="AA919" s="194"/>
      <c r="AC919" s="28"/>
      <c r="AD919" s="28"/>
      <c r="AE919" s="28"/>
      <c r="AJ919" s="194"/>
      <c r="AL919" s="28"/>
      <c r="AM919" s="28"/>
      <c r="AN919" s="28"/>
      <c r="AS919" s="194"/>
      <c r="AU919" s="28"/>
      <c r="AV919" s="28"/>
      <c r="AW919" s="28"/>
      <c r="BB919" s="194"/>
      <c r="BD919" s="28"/>
      <c r="BE919" s="28"/>
      <c r="BF919" s="28"/>
      <c r="BK919" s="194"/>
      <c r="BM919" s="28"/>
      <c r="BN919" s="28"/>
      <c r="BO919" s="28"/>
      <c r="BT919" s="194"/>
      <c r="BV919" s="28"/>
      <c r="BW919" s="28"/>
      <c r="BX919" s="28"/>
      <c r="CC919" s="194"/>
      <c r="CE919" s="28"/>
      <c r="CF919" s="28"/>
      <c r="CG919" s="28"/>
      <c r="CL919" s="194"/>
      <c r="CN919" s="28"/>
      <c r="CO919" s="28"/>
      <c r="CP919" s="28"/>
      <c r="CU919" s="194"/>
      <c r="CW919" s="28"/>
      <c r="CX919" s="28"/>
      <c r="CY919" s="28"/>
      <c r="DD919" s="194"/>
      <c r="DF919" s="28"/>
      <c r="DG919" s="28"/>
      <c r="DH919" s="28"/>
      <c r="DM919" s="194"/>
      <c r="DO919" s="28"/>
      <c r="DP919" s="28"/>
      <c r="DQ919" s="28"/>
      <c r="DV919" s="194"/>
      <c r="DX919" s="28"/>
      <c r="DY919" s="28"/>
      <c r="DZ919" s="28"/>
      <c r="EE919" s="194"/>
      <c r="EG919" s="28"/>
      <c r="EH919" s="28"/>
      <c r="EI919" s="28"/>
      <c r="EN919" s="194"/>
      <c r="EP919" s="28"/>
      <c r="EQ919" s="28"/>
      <c r="ER919" s="28"/>
      <c r="EW919" s="194"/>
      <c r="EY919" s="28"/>
      <c r="EZ919" s="28"/>
      <c r="FA919" s="28"/>
      <c r="FF919" s="194"/>
      <c r="FH919" s="28"/>
      <c r="FI919" s="28"/>
      <c r="FJ919" s="28"/>
      <c r="FO919" s="194"/>
      <c r="FQ919" s="28"/>
      <c r="FR919" s="28"/>
      <c r="FS919" s="28"/>
      <c r="FX919" s="194"/>
      <c r="FZ919" s="28"/>
      <c r="GA919" s="28"/>
      <c r="GB919" s="28"/>
      <c r="GG919" s="194"/>
      <c r="GI919" s="28"/>
      <c r="GJ919" s="28"/>
      <c r="GK919" s="28"/>
      <c r="GP919" s="194"/>
      <c r="GR919" s="28"/>
      <c r="GS919" s="28"/>
      <c r="GT919" s="28"/>
      <c r="GY919" s="194"/>
      <c r="HA919" s="28"/>
      <c r="HB919" s="28"/>
      <c r="HC919" s="28"/>
      <c r="HH919" s="194"/>
      <c r="HJ919" s="28"/>
      <c r="HK919" s="28"/>
      <c r="HL919" s="28"/>
      <c r="HQ919" s="28"/>
      <c r="HR919" s="28"/>
      <c r="HS919" s="28"/>
      <c r="HT919" s="28"/>
      <c r="HU919" s="28"/>
      <c r="HV919" s="28"/>
      <c r="HW919" s="28"/>
      <c r="HX919" s="28"/>
      <c r="HY919" s="28"/>
      <c r="HZ919" s="28"/>
      <c r="IA919" s="28"/>
      <c r="IB919" s="28"/>
      <c r="IC919" s="28"/>
      <c r="ID919" s="28"/>
      <c r="IE919" s="28"/>
      <c r="IF919" s="28"/>
      <c r="IG919" s="28"/>
      <c r="IH919" s="28"/>
      <c r="II919" s="28"/>
      <c r="IJ919" s="28"/>
      <c r="IK919" s="28"/>
      <c r="IL919" s="28"/>
      <c r="IM919" s="28"/>
      <c r="IN919" s="28"/>
      <c r="IO919" s="28"/>
      <c r="IP919" s="28"/>
      <c r="IQ919" s="28"/>
      <c r="IR919" s="28"/>
      <c r="IS919" s="28"/>
      <c r="IT919" s="28"/>
      <c r="IU919" s="28"/>
      <c r="IV919" s="28"/>
    </row>
    <row r="920" spans="1:256" s="50" customFormat="1" ht="18">
      <c r="A920" s="330" t="s">
        <v>837</v>
      </c>
      <c r="B920" s="28"/>
      <c r="C920" s="420"/>
      <c r="D920" s="418" t="s">
        <v>129</v>
      </c>
      <c r="E920" s="50">
        <f t="shared" si="6"/>
        <v>0</v>
      </c>
      <c r="F920" s="284">
        <f t="shared" si="7"/>
        <v>0</v>
      </c>
      <c r="L920" s="28"/>
      <c r="N920" s="28"/>
      <c r="R920" s="194"/>
      <c r="T920" s="28"/>
      <c r="U920" s="28"/>
      <c r="V920" s="28"/>
      <c r="AA920" s="194"/>
      <c r="AC920" s="28"/>
      <c r="AD920" s="28"/>
      <c r="AE920" s="28"/>
      <c r="AJ920" s="194"/>
      <c r="AL920" s="28"/>
      <c r="AM920" s="28"/>
      <c r="AN920" s="28"/>
      <c r="AS920" s="194"/>
      <c r="AU920" s="28"/>
      <c r="AV920" s="28"/>
      <c r="AW920" s="28"/>
      <c r="BB920" s="194"/>
      <c r="BD920" s="28"/>
      <c r="BE920" s="28"/>
      <c r="BF920" s="28"/>
      <c r="BK920" s="194"/>
      <c r="BM920" s="28"/>
      <c r="BN920" s="28"/>
      <c r="BO920" s="28"/>
      <c r="BT920" s="194"/>
      <c r="BV920" s="28"/>
      <c r="BW920" s="28"/>
      <c r="BX920" s="28"/>
      <c r="CC920" s="194"/>
      <c r="CE920" s="28"/>
      <c r="CF920" s="28"/>
      <c r="CG920" s="28"/>
      <c r="CL920" s="194"/>
      <c r="CN920" s="28"/>
      <c r="CO920" s="28"/>
      <c r="CP920" s="28"/>
      <c r="CU920" s="194"/>
      <c r="CW920" s="28"/>
      <c r="CX920" s="28"/>
      <c r="CY920" s="28"/>
      <c r="DD920" s="194"/>
      <c r="DF920" s="28"/>
      <c r="DG920" s="28"/>
      <c r="DH920" s="28"/>
      <c r="DM920" s="194"/>
      <c r="DO920" s="28"/>
      <c r="DP920" s="28"/>
      <c r="DQ920" s="28"/>
      <c r="DV920" s="194"/>
      <c r="DX920" s="28"/>
      <c r="DY920" s="28"/>
      <c r="DZ920" s="28"/>
      <c r="EE920" s="194"/>
      <c r="EG920" s="28"/>
      <c r="EH920" s="28"/>
      <c r="EI920" s="28"/>
      <c r="EN920" s="194"/>
      <c r="EP920" s="28"/>
      <c r="EQ920" s="28"/>
      <c r="ER920" s="28"/>
      <c r="EW920" s="194"/>
      <c r="EY920" s="28"/>
      <c r="EZ920" s="28"/>
      <c r="FA920" s="28"/>
      <c r="FF920" s="194"/>
      <c r="FH920" s="28"/>
      <c r="FI920" s="28"/>
      <c r="FJ920" s="28"/>
      <c r="FO920" s="194"/>
      <c r="FQ920" s="28"/>
      <c r="FR920" s="28"/>
      <c r="FS920" s="28"/>
      <c r="FX920" s="194"/>
      <c r="FZ920" s="28"/>
      <c r="GA920" s="28"/>
      <c r="GB920" s="28"/>
      <c r="GG920" s="194"/>
      <c r="GI920" s="28"/>
      <c r="GJ920" s="28"/>
      <c r="GK920" s="28"/>
      <c r="GP920" s="194"/>
      <c r="GR920" s="28"/>
      <c r="GS920" s="28"/>
      <c r="GT920" s="28"/>
      <c r="GY920" s="194"/>
      <c r="HA920" s="28"/>
      <c r="HB920" s="28"/>
      <c r="HC920" s="28"/>
      <c r="HH920" s="194"/>
      <c r="HJ920" s="28"/>
      <c r="HK920" s="28"/>
      <c r="HL920" s="28"/>
      <c r="HQ920" s="28"/>
      <c r="HR920" s="28"/>
      <c r="HS920" s="28"/>
      <c r="HT920" s="28"/>
      <c r="HU920" s="28"/>
      <c r="HV920" s="28"/>
      <c r="HW920" s="28"/>
      <c r="HX920" s="28"/>
      <c r="HY920" s="28"/>
      <c r="HZ920" s="28"/>
      <c r="IA920" s="28"/>
      <c r="IB920" s="28"/>
      <c r="IC920" s="28"/>
      <c r="ID920" s="28"/>
      <c r="IE920" s="28"/>
      <c r="IF920" s="28"/>
      <c r="IG920" s="28"/>
      <c r="IH920" s="28"/>
      <c r="II920" s="28"/>
      <c r="IJ920" s="28"/>
      <c r="IK920" s="28"/>
      <c r="IL920" s="28"/>
      <c r="IM920" s="28"/>
      <c r="IN920" s="28"/>
      <c r="IO920" s="28"/>
      <c r="IP920" s="28"/>
      <c r="IQ920" s="28"/>
      <c r="IR920" s="28"/>
      <c r="IS920" s="28"/>
      <c r="IT920" s="28"/>
      <c r="IU920" s="28"/>
      <c r="IV920" s="28"/>
    </row>
    <row r="921" spans="1:256" s="50" customFormat="1" ht="18">
      <c r="A921" s="330" t="s">
        <v>2090</v>
      </c>
      <c r="B921" s="420"/>
      <c r="C921" s="420"/>
      <c r="D921" s="418" t="s">
        <v>132</v>
      </c>
      <c r="E921" s="50">
        <f t="shared" si="6"/>
        <v>1</v>
      </c>
      <c r="F921" s="284">
        <f t="shared" si="7"/>
        <v>0</v>
      </c>
      <c r="L921" s="28"/>
      <c r="N921" s="28"/>
      <c r="R921" s="194"/>
      <c r="T921" s="28"/>
      <c r="U921" s="28"/>
      <c r="V921" s="28"/>
      <c r="AA921" s="194"/>
      <c r="AC921" s="28"/>
      <c r="AD921" s="28"/>
      <c r="AE921" s="28"/>
      <c r="AJ921" s="194"/>
      <c r="AL921" s="28"/>
      <c r="AM921" s="28"/>
      <c r="AN921" s="28"/>
      <c r="AS921" s="194"/>
      <c r="AU921" s="28"/>
      <c r="AV921" s="28"/>
      <c r="AW921" s="28"/>
      <c r="BB921" s="194"/>
      <c r="BD921" s="28"/>
      <c r="BE921" s="28"/>
      <c r="BF921" s="28"/>
      <c r="BK921" s="194"/>
      <c r="BM921" s="28"/>
      <c r="BN921" s="28"/>
      <c r="BO921" s="28"/>
      <c r="BT921" s="194"/>
      <c r="BV921" s="28"/>
      <c r="BW921" s="28"/>
      <c r="BX921" s="28"/>
      <c r="CC921" s="194"/>
      <c r="CE921" s="28"/>
      <c r="CF921" s="28"/>
      <c r="CG921" s="28"/>
      <c r="CL921" s="194"/>
      <c r="CN921" s="28"/>
      <c r="CO921" s="28"/>
      <c r="CP921" s="28"/>
      <c r="CU921" s="194"/>
      <c r="CW921" s="28"/>
      <c r="CX921" s="28"/>
      <c r="CY921" s="28"/>
      <c r="DD921" s="194"/>
      <c r="DF921" s="28"/>
      <c r="DG921" s="28"/>
      <c r="DH921" s="28"/>
      <c r="DM921" s="194"/>
      <c r="DO921" s="28"/>
      <c r="DP921" s="28"/>
      <c r="DQ921" s="28"/>
      <c r="DV921" s="194"/>
      <c r="DX921" s="28"/>
      <c r="DY921" s="28"/>
      <c r="DZ921" s="28"/>
      <c r="EE921" s="194"/>
      <c r="EG921" s="28"/>
      <c r="EH921" s="28"/>
      <c r="EI921" s="28"/>
      <c r="EN921" s="194"/>
      <c r="EP921" s="28"/>
      <c r="EQ921" s="28"/>
      <c r="ER921" s="28"/>
      <c r="EW921" s="194"/>
      <c r="EY921" s="28"/>
      <c r="EZ921" s="28"/>
      <c r="FA921" s="28"/>
      <c r="FF921" s="194"/>
      <c r="FH921" s="28"/>
      <c r="FI921" s="28"/>
      <c r="FJ921" s="28"/>
      <c r="FO921" s="194"/>
      <c r="FQ921" s="28"/>
      <c r="FR921" s="28"/>
      <c r="FS921" s="28"/>
      <c r="FX921" s="194"/>
      <c r="FZ921" s="28"/>
      <c r="GA921" s="28"/>
      <c r="GB921" s="28"/>
      <c r="GG921" s="194"/>
      <c r="GI921" s="28"/>
      <c r="GJ921" s="28"/>
      <c r="GK921" s="28"/>
      <c r="GP921" s="194"/>
      <c r="GR921" s="28"/>
      <c r="GS921" s="28"/>
      <c r="GT921" s="28"/>
      <c r="GY921" s="194"/>
      <c r="HA921" s="28"/>
      <c r="HB921" s="28"/>
      <c r="HC921" s="28"/>
      <c r="HH921" s="194"/>
      <c r="HJ921" s="28"/>
      <c r="HK921" s="28"/>
      <c r="HL921" s="28"/>
      <c r="HQ921" s="28"/>
      <c r="HR921" s="28"/>
      <c r="HS921" s="28"/>
      <c r="HT921" s="28"/>
      <c r="HU921" s="28"/>
      <c r="HV921" s="28"/>
      <c r="HW921" s="28"/>
      <c r="HX921" s="28"/>
      <c r="HY921" s="28"/>
      <c r="HZ921" s="28"/>
      <c r="IA921" s="28"/>
      <c r="IB921" s="28"/>
      <c r="IC921" s="28"/>
      <c r="ID921" s="28"/>
      <c r="IE921" s="28"/>
      <c r="IF921" s="28"/>
      <c r="IG921" s="28"/>
      <c r="IH921" s="28"/>
      <c r="II921" s="28"/>
      <c r="IJ921" s="28"/>
      <c r="IK921" s="28"/>
      <c r="IL921" s="28"/>
      <c r="IM921" s="28"/>
      <c r="IN921" s="28"/>
      <c r="IO921" s="28"/>
      <c r="IP921" s="28"/>
      <c r="IQ921" s="28"/>
      <c r="IR921" s="28"/>
      <c r="IS921" s="28"/>
      <c r="IT921" s="28"/>
      <c r="IU921" s="28"/>
      <c r="IV921" s="28"/>
    </row>
    <row r="922" spans="1:256" s="50" customFormat="1" ht="18">
      <c r="A922" s="330" t="s">
        <v>618</v>
      </c>
      <c r="B922" s="275"/>
      <c r="C922" s="275"/>
      <c r="D922" s="418" t="s">
        <v>130</v>
      </c>
      <c r="E922" s="50">
        <f t="shared" si="6"/>
        <v>1</v>
      </c>
      <c r="F922" s="284">
        <f t="shared" si="7"/>
        <v>16</v>
      </c>
      <c r="H922" s="456">
        <v>15</v>
      </c>
      <c r="J922" s="50">
        <v>1</v>
      </c>
      <c r="L922" s="28"/>
      <c r="N922" s="28"/>
      <c r="R922" s="28"/>
      <c r="T922" s="28"/>
      <c r="U922" s="28"/>
      <c r="V922" s="28"/>
      <c r="AA922" s="28"/>
      <c r="AC922" s="28"/>
      <c r="AD922" s="28"/>
      <c r="AE922" s="28"/>
      <c r="AJ922" s="28"/>
      <c r="AL922" s="28"/>
      <c r="AM922" s="28"/>
      <c r="AN922" s="28"/>
      <c r="AS922" s="28"/>
      <c r="AU922" s="28"/>
      <c r="AV922" s="28"/>
      <c r="AW922" s="28"/>
      <c r="BB922" s="28"/>
      <c r="BD922" s="28"/>
      <c r="BE922" s="28"/>
      <c r="BF922" s="28"/>
      <c r="BK922" s="28"/>
      <c r="BM922" s="28"/>
      <c r="BN922" s="28"/>
      <c r="BO922" s="28"/>
      <c r="BT922" s="28"/>
      <c r="BV922" s="28"/>
      <c r="BW922" s="28"/>
      <c r="BX922" s="28"/>
      <c r="CC922" s="28"/>
      <c r="CE922" s="28"/>
      <c r="CF922" s="28"/>
      <c r="CG922" s="28"/>
      <c r="CL922" s="28"/>
      <c r="CN922" s="28"/>
      <c r="CO922" s="28"/>
      <c r="CP922" s="28"/>
      <c r="CU922" s="28"/>
      <c r="CW922" s="28"/>
      <c r="CX922" s="28"/>
      <c r="CY922" s="28"/>
      <c r="DD922" s="28"/>
      <c r="DF922" s="28"/>
      <c r="DG922" s="28"/>
      <c r="DH922" s="28"/>
      <c r="DM922" s="28"/>
      <c r="DO922" s="28"/>
      <c r="DP922" s="28"/>
      <c r="DQ922" s="28"/>
      <c r="DV922" s="28"/>
      <c r="DX922" s="28"/>
      <c r="DY922" s="28"/>
      <c r="DZ922" s="28"/>
      <c r="EE922" s="28"/>
      <c r="EG922" s="28"/>
      <c r="EH922" s="28"/>
      <c r="EI922" s="28"/>
      <c r="EN922" s="28"/>
      <c r="EP922" s="28"/>
      <c r="EQ922" s="28"/>
      <c r="ER922" s="28"/>
      <c r="EW922" s="28"/>
      <c r="EY922" s="28"/>
      <c r="EZ922" s="28"/>
      <c r="FA922" s="28"/>
      <c r="FF922" s="28"/>
      <c r="FH922" s="28"/>
      <c r="FI922" s="28"/>
      <c r="FJ922" s="28"/>
      <c r="FO922" s="28"/>
      <c r="FQ922" s="28"/>
      <c r="FR922" s="28"/>
      <c r="FS922" s="28"/>
      <c r="FX922" s="28"/>
      <c r="FZ922" s="28"/>
      <c r="GA922" s="28"/>
      <c r="GB922" s="28"/>
      <c r="GG922" s="28"/>
      <c r="GI922" s="28"/>
      <c r="GJ922" s="28"/>
      <c r="GK922" s="28"/>
      <c r="GP922" s="28"/>
      <c r="GR922" s="28"/>
      <c r="GS922" s="28"/>
      <c r="GT922" s="28"/>
      <c r="GY922" s="28"/>
      <c r="HA922" s="28"/>
      <c r="HB922" s="28"/>
      <c r="HC922" s="28"/>
      <c r="HH922" s="28"/>
      <c r="HJ922" s="28"/>
      <c r="HK922" s="28"/>
      <c r="HL922" s="28"/>
      <c r="HQ922" s="28"/>
      <c r="HR922" s="28"/>
      <c r="HS922" s="28"/>
      <c r="HT922" s="28"/>
      <c r="HU922" s="28"/>
      <c r="HV922" s="28"/>
      <c r="HW922" s="28"/>
      <c r="HX922" s="28"/>
      <c r="HY922" s="28"/>
      <c r="HZ922" s="28"/>
      <c r="IA922" s="28"/>
      <c r="IB922" s="28"/>
      <c r="IC922" s="28"/>
      <c r="ID922" s="28"/>
      <c r="IE922" s="28"/>
      <c r="IF922" s="28"/>
      <c r="IG922" s="28"/>
      <c r="IH922" s="28"/>
      <c r="II922" s="28"/>
      <c r="IJ922" s="28"/>
      <c r="IK922" s="28"/>
      <c r="IL922" s="28"/>
      <c r="IM922" s="28"/>
      <c r="IN922" s="28"/>
      <c r="IO922" s="28"/>
      <c r="IP922" s="28"/>
      <c r="IQ922" s="28"/>
      <c r="IR922" s="28"/>
      <c r="IS922" s="28"/>
      <c r="IT922" s="28"/>
      <c r="IU922" s="28"/>
      <c r="IV922" s="28"/>
    </row>
    <row r="923" spans="1:256" s="50" customFormat="1" ht="18">
      <c r="A923" s="206" t="s">
        <v>2518</v>
      </c>
      <c r="B923" s="28"/>
      <c r="C923" s="275"/>
      <c r="D923" s="418" t="s">
        <v>129</v>
      </c>
      <c r="E923" s="50">
        <f t="shared" si="6"/>
        <v>0</v>
      </c>
      <c r="F923" s="284">
        <f t="shared" si="7"/>
        <v>0</v>
      </c>
      <c r="N923" s="28"/>
      <c r="R923" s="194"/>
      <c r="T923" s="28"/>
      <c r="U923" s="28"/>
      <c r="V923" s="28"/>
      <c r="AA923" s="194"/>
      <c r="AC923" s="28"/>
      <c r="AD923" s="28"/>
      <c r="AE923" s="28"/>
      <c r="AJ923" s="194"/>
      <c r="AL923" s="28"/>
      <c r="AM923" s="28"/>
      <c r="AN923" s="28"/>
      <c r="AS923" s="194"/>
      <c r="AU923" s="28"/>
      <c r="AV923" s="28"/>
      <c r="AW923" s="28"/>
      <c r="BB923" s="194"/>
      <c r="BD923" s="28"/>
      <c r="BE923" s="28"/>
      <c r="BF923" s="28"/>
      <c r="BK923" s="194"/>
      <c r="BM923" s="28"/>
      <c r="BN923" s="28"/>
      <c r="BO923" s="28"/>
      <c r="BT923" s="194"/>
      <c r="BV923" s="28"/>
      <c r="BW923" s="28"/>
      <c r="BX923" s="28"/>
      <c r="CC923" s="194"/>
      <c r="CE923" s="28"/>
      <c r="CF923" s="28"/>
      <c r="CG923" s="28"/>
      <c r="CL923" s="194"/>
      <c r="CN923" s="28"/>
      <c r="CO923" s="28"/>
      <c r="CP923" s="28"/>
      <c r="CU923" s="194"/>
      <c r="CW923" s="28"/>
      <c r="CX923" s="28"/>
      <c r="CY923" s="28"/>
      <c r="DD923" s="194"/>
      <c r="DF923" s="28"/>
      <c r="DG923" s="28"/>
      <c r="DH923" s="28"/>
      <c r="DM923" s="194"/>
      <c r="DO923" s="28"/>
      <c r="DP923" s="28"/>
      <c r="DQ923" s="28"/>
      <c r="DV923" s="194"/>
      <c r="DX923" s="28"/>
      <c r="DY923" s="28"/>
      <c r="DZ923" s="28"/>
      <c r="EE923" s="194"/>
      <c r="EG923" s="28"/>
      <c r="EH923" s="28"/>
      <c r="EI923" s="28"/>
      <c r="EN923" s="194"/>
      <c r="EP923" s="28"/>
      <c r="EQ923" s="28"/>
      <c r="ER923" s="28"/>
      <c r="EW923" s="194"/>
      <c r="EY923" s="28"/>
      <c r="EZ923" s="28"/>
      <c r="FA923" s="28"/>
      <c r="FF923" s="194"/>
      <c r="FH923" s="28"/>
      <c r="FI923" s="28"/>
      <c r="FJ923" s="28"/>
      <c r="FO923" s="194"/>
      <c r="FQ923" s="28"/>
      <c r="FR923" s="28"/>
      <c r="FS923" s="28"/>
      <c r="FX923" s="194"/>
      <c r="FZ923" s="28"/>
      <c r="GA923" s="28"/>
      <c r="GB923" s="28"/>
      <c r="GG923" s="194"/>
      <c r="GI923" s="28"/>
      <c r="GJ923" s="28"/>
      <c r="GK923" s="28"/>
      <c r="GP923" s="194"/>
      <c r="GR923" s="28"/>
      <c r="GS923" s="28"/>
      <c r="GT923" s="28"/>
      <c r="GY923" s="194"/>
      <c r="HA923" s="28"/>
      <c r="HB923" s="28"/>
      <c r="HC923" s="28"/>
      <c r="HH923" s="194"/>
      <c r="HJ923" s="28"/>
      <c r="HK923" s="28"/>
      <c r="HL923" s="28"/>
      <c r="HQ923" s="28"/>
      <c r="HR923" s="28"/>
      <c r="HS923" s="28"/>
      <c r="HT923" s="28"/>
      <c r="HU923" s="28"/>
      <c r="HV923" s="28"/>
      <c r="HW923" s="28"/>
      <c r="HX923" s="28"/>
      <c r="HY923" s="28"/>
      <c r="HZ923" s="28"/>
      <c r="IA923" s="28"/>
      <c r="IB923" s="28"/>
      <c r="IC923" s="28"/>
      <c r="ID923" s="28"/>
      <c r="IE923" s="28"/>
      <c r="IF923" s="28"/>
      <c r="IG923" s="28"/>
      <c r="IH923" s="28"/>
      <c r="II923" s="28"/>
      <c r="IJ923" s="28"/>
      <c r="IK923" s="28"/>
      <c r="IL923" s="28"/>
      <c r="IM923" s="28"/>
      <c r="IN923" s="28"/>
      <c r="IO923" s="28"/>
      <c r="IP923" s="28"/>
      <c r="IQ923" s="28"/>
      <c r="IR923" s="28"/>
      <c r="IS923" s="28"/>
      <c r="IT923" s="28"/>
      <c r="IU923" s="28"/>
      <c r="IV923" s="28"/>
    </row>
    <row r="924" spans="1:256" s="50" customFormat="1" ht="18">
      <c r="A924" s="330" t="s">
        <v>1680</v>
      </c>
      <c r="B924" s="420"/>
      <c r="C924" s="420"/>
      <c r="D924" s="418" t="s">
        <v>130</v>
      </c>
      <c r="E924" s="50">
        <f t="shared" si="6"/>
        <v>0</v>
      </c>
      <c r="F924" s="284">
        <f t="shared" si="7"/>
        <v>7</v>
      </c>
      <c r="H924" s="50">
        <v>7</v>
      </c>
      <c r="L924" s="28"/>
      <c r="N924" s="28"/>
      <c r="R924" s="194"/>
      <c r="T924" s="28"/>
      <c r="U924" s="28"/>
      <c r="V924" s="28"/>
      <c r="AA924" s="194"/>
      <c r="AC924" s="28"/>
      <c r="AD924" s="28"/>
      <c r="AE924" s="28"/>
      <c r="AJ924" s="194"/>
      <c r="AL924" s="28"/>
      <c r="AM924" s="28"/>
      <c r="AN924" s="28"/>
      <c r="AS924" s="194"/>
      <c r="AU924" s="28"/>
      <c r="AV924" s="28"/>
      <c r="AW924" s="28"/>
      <c r="BB924" s="194"/>
      <c r="BD924" s="28"/>
      <c r="BE924" s="28"/>
      <c r="BF924" s="28"/>
      <c r="BK924" s="194"/>
      <c r="BM924" s="28"/>
      <c r="BN924" s="28"/>
      <c r="BO924" s="28"/>
      <c r="BT924" s="194"/>
      <c r="BV924" s="28"/>
      <c r="BW924" s="28"/>
      <c r="BX924" s="28"/>
      <c r="CC924" s="194"/>
      <c r="CE924" s="28"/>
      <c r="CF924" s="28"/>
      <c r="CG924" s="28"/>
      <c r="CL924" s="194"/>
      <c r="CN924" s="28"/>
      <c r="CO924" s="28"/>
      <c r="CP924" s="28"/>
      <c r="CU924" s="194"/>
      <c r="CW924" s="28"/>
      <c r="CX924" s="28"/>
      <c r="CY924" s="28"/>
      <c r="DD924" s="194"/>
      <c r="DF924" s="28"/>
      <c r="DG924" s="28"/>
      <c r="DH924" s="28"/>
      <c r="DM924" s="194"/>
      <c r="DO924" s="28"/>
      <c r="DP924" s="28"/>
      <c r="DQ924" s="28"/>
      <c r="DV924" s="194"/>
      <c r="DX924" s="28"/>
      <c r="DY924" s="28"/>
      <c r="DZ924" s="28"/>
      <c r="EE924" s="194"/>
      <c r="EG924" s="28"/>
      <c r="EH924" s="28"/>
      <c r="EI924" s="28"/>
      <c r="EN924" s="194"/>
      <c r="EP924" s="28"/>
      <c r="EQ924" s="28"/>
      <c r="ER924" s="28"/>
      <c r="EW924" s="194"/>
      <c r="EY924" s="28"/>
      <c r="EZ924" s="28"/>
      <c r="FA924" s="28"/>
      <c r="FF924" s="194"/>
      <c r="FH924" s="28"/>
      <c r="FI924" s="28"/>
      <c r="FJ924" s="28"/>
      <c r="FO924" s="194"/>
      <c r="FQ924" s="28"/>
      <c r="FR924" s="28"/>
      <c r="FS924" s="28"/>
      <c r="FX924" s="194"/>
      <c r="FZ924" s="28"/>
      <c r="GA924" s="28"/>
      <c r="GB924" s="28"/>
      <c r="GG924" s="194"/>
      <c r="GI924" s="28"/>
      <c r="GJ924" s="28"/>
      <c r="GK924" s="28"/>
      <c r="GP924" s="194"/>
      <c r="GR924" s="28"/>
      <c r="GS924" s="28"/>
      <c r="GT924" s="28"/>
      <c r="GY924" s="194"/>
      <c r="HA924" s="28"/>
      <c r="HB924" s="28"/>
      <c r="HC924" s="28"/>
      <c r="HH924" s="194"/>
      <c r="HJ924" s="28"/>
      <c r="HK924" s="28"/>
      <c r="HL924" s="28"/>
      <c r="HQ924" s="28"/>
      <c r="HR924" s="28"/>
      <c r="HS924" s="28"/>
      <c r="HT924" s="28"/>
      <c r="HU924" s="28"/>
      <c r="HV924" s="28"/>
      <c r="HW924" s="28"/>
      <c r="HX924" s="28"/>
      <c r="HY924" s="28"/>
      <c r="HZ924" s="28"/>
      <c r="IA924" s="28"/>
      <c r="IB924" s="28"/>
      <c r="IC924" s="28"/>
      <c r="ID924" s="28"/>
      <c r="IE924" s="28"/>
      <c r="IF924" s="28"/>
      <c r="IG924" s="28"/>
      <c r="IH924" s="28"/>
      <c r="II924" s="28"/>
      <c r="IJ924" s="28"/>
      <c r="IK924" s="28"/>
      <c r="IL924" s="28"/>
      <c r="IM924" s="28"/>
      <c r="IN924" s="28"/>
      <c r="IO924" s="28"/>
      <c r="IP924" s="28"/>
      <c r="IQ924" s="28"/>
      <c r="IR924" s="28"/>
      <c r="IS924" s="28"/>
      <c r="IT924" s="28"/>
      <c r="IU924" s="28"/>
      <c r="IV924" s="28"/>
    </row>
    <row r="925" spans="1:256" s="50" customFormat="1" ht="18">
      <c r="A925" s="206" t="s">
        <v>2825</v>
      </c>
      <c r="B925" s="28"/>
      <c r="C925" s="275"/>
      <c r="D925" s="418" t="s">
        <v>129</v>
      </c>
      <c r="E925" s="50">
        <f t="shared" si="6"/>
        <v>0</v>
      </c>
      <c r="F925" s="284">
        <f t="shared" si="7"/>
        <v>0</v>
      </c>
      <c r="N925" s="28"/>
      <c r="R925" s="194"/>
      <c r="T925" s="28"/>
      <c r="U925" s="28"/>
      <c r="V925" s="28"/>
      <c r="AA925" s="194"/>
      <c r="AC925" s="28"/>
      <c r="AD925" s="28"/>
      <c r="AE925" s="28"/>
      <c r="AJ925" s="194"/>
      <c r="AL925" s="28"/>
      <c r="AM925" s="28"/>
      <c r="AN925" s="28"/>
      <c r="AS925" s="194"/>
      <c r="AU925" s="28"/>
      <c r="AV925" s="28"/>
      <c r="AW925" s="28"/>
      <c r="BB925" s="194"/>
      <c r="BD925" s="28"/>
      <c r="BE925" s="28"/>
      <c r="BF925" s="28"/>
      <c r="BK925" s="194"/>
      <c r="BM925" s="28"/>
      <c r="BN925" s="28"/>
      <c r="BO925" s="28"/>
      <c r="BT925" s="194"/>
      <c r="BV925" s="28"/>
      <c r="BW925" s="28"/>
      <c r="BX925" s="28"/>
      <c r="CC925" s="194"/>
      <c r="CE925" s="28"/>
      <c r="CF925" s="28"/>
      <c r="CG925" s="28"/>
      <c r="CL925" s="194"/>
      <c r="CN925" s="28"/>
      <c r="CO925" s="28"/>
      <c r="CP925" s="28"/>
      <c r="CU925" s="194"/>
      <c r="CW925" s="28"/>
      <c r="CX925" s="28"/>
      <c r="CY925" s="28"/>
      <c r="DD925" s="194"/>
      <c r="DF925" s="28"/>
      <c r="DG925" s="28"/>
      <c r="DH925" s="28"/>
      <c r="DM925" s="194"/>
      <c r="DO925" s="28"/>
      <c r="DP925" s="28"/>
      <c r="DQ925" s="28"/>
      <c r="DV925" s="194"/>
      <c r="DX925" s="28"/>
      <c r="DY925" s="28"/>
      <c r="DZ925" s="28"/>
      <c r="EE925" s="194"/>
      <c r="EG925" s="28"/>
      <c r="EH925" s="28"/>
      <c r="EI925" s="28"/>
      <c r="EN925" s="194"/>
      <c r="EP925" s="28"/>
      <c r="EQ925" s="28"/>
      <c r="ER925" s="28"/>
      <c r="EW925" s="194"/>
      <c r="EY925" s="28"/>
      <c r="EZ925" s="28"/>
      <c r="FA925" s="28"/>
      <c r="FF925" s="194"/>
      <c r="FH925" s="28"/>
      <c r="FI925" s="28"/>
      <c r="FJ925" s="28"/>
      <c r="FO925" s="194"/>
      <c r="FQ925" s="28"/>
      <c r="FR925" s="28"/>
      <c r="FS925" s="28"/>
      <c r="FX925" s="194"/>
      <c r="FZ925" s="28"/>
      <c r="GA925" s="28"/>
      <c r="GB925" s="28"/>
      <c r="GG925" s="194"/>
      <c r="GI925" s="28"/>
      <c r="GJ925" s="28"/>
      <c r="GK925" s="28"/>
      <c r="GP925" s="194"/>
      <c r="GR925" s="28"/>
      <c r="GS925" s="28"/>
      <c r="GT925" s="28"/>
      <c r="GY925" s="194"/>
      <c r="HA925" s="28"/>
      <c r="HB925" s="28"/>
      <c r="HC925" s="28"/>
      <c r="HH925" s="194"/>
      <c r="HJ925" s="28"/>
      <c r="HK925" s="28"/>
      <c r="HL925" s="28"/>
      <c r="HQ925" s="28"/>
      <c r="HR925" s="28"/>
      <c r="HS925" s="28"/>
      <c r="HT925" s="28"/>
      <c r="HU925" s="28"/>
      <c r="HV925" s="28"/>
      <c r="HW925" s="28"/>
      <c r="HX925" s="28"/>
      <c r="HY925" s="28"/>
      <c r="HZ925" s="28"/>
      <c r="IA925" s="28"/>
      <c r="IB925" s="28"/>
      <c r="IC925" s="28"/>
      <c r="ID925" s="28"/>
      <c r="IE925" s="28"/>
      <c r="IF925" s="28"/>
      <c r="IG925" s="28"/>
      <c r="IH925" s="28"/>
      <c r="II925" s="28"/>
      <c r="IJ925" s="28"/>
      <c r="IK925" s="28"/>
      <c r="IL925" s="28"/>
      <c r="IM925" s="28"/>
      <c r="IN925" s="28"/>
      <c r="IO925" s="28"/>
      <c r="IP925" s="28"/>
      <c r="IQ925" s="28"/>
      <c r="IR925" s="28"/>
      <c r="IS925" s="28"/>
      <c r="IT925" s="28"/>
      <c r="IU925" s="28"/>
      <c r="IV925" s="28"/>
    </row>
    <row r="926" spans="1:256" s="50" customFormat="1" ht="18">
      <c r="A926" s="206" t="s">
        <v>2517</v>
      </c>
      <c r="B926" s="420"/>
      <c r="C926" s="420"/>
      <c r="D926" s="418" t="s">
        <v>135</v>
      </c>
      <c r="E926" s="50">
        <f t="shared" si="6"/>
        <v>3</v>
      </c>
      <c r="F926" s="284">
        <f t="shared" si="7"/>
        <v>46</v>
      </c>
      <c r="H926" s="50">
        <v>10</v>
      </c>
      <c r="I926" s="50">
        <v>14</v>
      </c>
      <c r="J926" s="50">
        <v>22</v>
      </c>
      <c r="L926" s="28"/>
      <c r="N926" s="28"/>
      <c r="R926" s="194"/>
      <c r="T926" s="28"/>
      <c r="U926" s="28"/>
      <c r="V926" s="28"/>
      <c r="AA926" s="194"/>
      <c r="AC926" s="28"/>
      <c r="AD926" s="28"/>
      <c r="AE926" s="28"/>
      <c r="AJ926" s="194"/>
      <c r="AL926" s="28"/>
      <c r="AM926" s="28"/>
      <c r="AN926" s="28"/>
      <c r="AS926" s="194"/>
      <c r="AU926" s="28"/>
      <c r="AV926" s="28"/>
      <c r="AW926" s="28"/>
      <c r="BB926" s="194"/>
      <c r="BD926" s="28"/>
      <c r="BE926" s="28"/>
      <c r="BF926" s="28"/>
      <c r="BK926" s="194"/>
      <c r="BM926" s="28"/>
      <c r="BN926" s="28"/>
      <c r="BO926" s="28"/>
      <c r="BT926" s="194"/>
      <c r="BV926" s="28"/>
      <c r="BW926" s="28"/>
      <c r="BX926" s="28"/>
      <c r="CC926" s="194"/>
      <c r="CE926" s="28"/>
      <c r="CF926" s="28"/>
      <c r="CG926" s="28"/>
      <c r="CL926" s="194"/>
      <c r="CN926" s="28"/>
      <c r="CO926" s="28"/>
      <c r="CP926" s="28"/>
      <c r="CU926" s="194"/>
      <c r="CW926" s="28"/>
      <c r="CX926" s="28"/>
      <c r="CY926" s="28"/>
      <c r="DD926" s="194"/>
      <c r="DF926" s="28"/>
      <c r="DG926" s="28"/>
      <c r="DH926" s="28"/>
      <c r="DM926" s="194"/>
      <c r="DO926" s="28"/>
      <c r="DP926" s="28"/>
      <c r="DQ926" s="28"/>
      <c r="DV926" s="194"/>
      <c r="DX926" s="28"/>
      <c r="DY926" s="28"/>
      <c r="DZ926" s="28"/>
      <c r="EE926" s="194"/>
      <c r="EG926" s="28"/>
      <c r="EH926" s="28"/>
      <c r="EI926" s="28"/>
      <c r="EN926" s="194"/>
      <c r="EP926" s="28"/>
      <c r="EQ926" s="28"/>
      <c r="ER926" s="28"/>
      <c r="EW926" s="194"/>
      <c r="EY926" s="28"/>
      <c r="EZ926" s="28"/>
      <c r="FA926" s="28"/>
      <c r="FF926" s="194"/>
      <c r="FH926" s="28"/>
      <c r="FI926" s="28"/>
      <c r="FJ926" s="28"/>
      <c r="FO926" s="194"/>
      <c r="FQ926" s="28"/>
      <c r="FR926" s="28"/>
      <c r="FS926" s="28"/>
      <c r="FX926" s="194"/>
      <c r="FZ926" s="28"/>
      <c r="GA926" s="28"/>
      <c r="GB926" s="28"/>
      <c r="GG926" s="194"/>
      <c r="GI926" s="28"/>
      <c r="GJ926" s="28"/>
      <c r="GK926" s="28"/>
      <c r="GP926" s="194"/>
      <c r="GR926" s="28"/>
      <c r="GS926" s="28"/>
      <c r="GT926" s="28"/>
      <c r="GY926" s="194"/>
      <c r="HA926" s="28"/>
      <c r="HB926" s="28"/>
      <c r="HC926" s="28"/>
      <c r="HH926" s="194"/>
      <c r="HJ926" s="28"/>
      <c r="HK926" s="28"/>
      <c r="HL926" s="28"/>
      <c r="HQ926" s="28"/>
      <c r="HR926" s="28"/>
      <c r="HS926" s="28"/>
      <c r="HT926" s="28"/>
      <c r="HU926" s="28"/>
      <c r="HV926" s="28"/>
      <c r="HW926" s="28"/>
      <c r="HX926" s="28"/>
      <c r="HY926" s="28"/>
      <c r="HZ926" s="28"/>
      <c r="IA926" s="28"/>
      <c r="IB926" s="28"/>
      <c r="IC926" s="28"/>
      <c r="ID926" s="28"/>
      <c r="IE926" s="28"/>
      <c r="IF926" s="28"/>
      <c r="IG926" s="28"/>
      <c r="IH926" s="28"/>
      <c r="II926" s="28"/>
      <c r="IJ926" s="28"/>
      <c r="IK926" s="28"/>
      <c r="IL926" s="28"/>
      <c r="IM926" s="28"/>
      <c r="IN926" s="28"/>
      <c r="IO926" s="28"/>
      <c r="IP926" s="28"/>
      <c r="IQ926" s="28"/>
      <c r="IR926" s="28"/>
      <c r="IS926" s="28"/>
      <c r="IT926" s="28"/>
      <c r="IU926" s="28"/>
      <c r="IV926" s="28"/>
    </row>
    <row r="927" spans="1:256" s="50" customFormat="1" ht="18">
      <c r="A927" s="330" t="s">
        <v>568</v>
      </c>
      <c r="B927" s="420"/>
      <c r="C927" s="420"/>
      <c r="D927" s="418" t="s">
        <v>132</v>
      </c>
      <c r="E927" s="50">
        <f t="shared" si="6"/>
        <v>33</v>
      </c>
      <c r="F927" s="284">
        <f t="shared" si="7"/>
        <v>211</v>
      </c>
      <c r="G927" s="50">
        <v>173</v>
      </c>
      <c r="H927" s="50">
        <v>38</v>
      </c>
      <c r="N927" s="28"/>
      <c r="R927" s="194"/>
      <c r="T927" s="28"/>
      <c r="U927" s="28"/>
      <c r="V927" s="28"/>
      <c r="AA927" s="194"/>
      <c r="AC927" s="28"/>
      <c r="AD927" s="28"/>
      <c r="AE927" s="28"/>
      <c r="AJ927" s="194"/>
      <c r="AL927" s="28"/>
      <c r="AM927" s="28"/>
      <c r="AN927" s="28"/>
      <c r="AS927" s="194"/>
      <c r="AU927" s="28"/>
      <c r="AV927" s="28"/>
      <c r="AW927" s="28"/>
      <c r="BB927" s="194"/>
      <c r="BD927" s="28"/>
      <c r="BE927" s="28"/>
      <c r="BF927" s="28"/>
      <c r="BK927" s="194"/>
      <c r="BM927" s="28"/>
      <c r="BN927" s="28"/>
      <c r="BO927" s="28"/>
      <c r="BT927" s="194"/>
      <c r="BV927" s="28"/>
      <c r="BW927" s="28"/>
      <c r="BX927" s="28"/>
      <c r="CC927" s="194"/>
      <c r="CE927" s="28"/>
      <c r="CF927" s="28"/>
      <c r="CG927" s="28"/>
      <c r="CL927" s="194"/>
      <c r="CN927" s="28"/>
      <c r="CO927" s="28"/>
      <c r="CP927" s="28"/>
      <c r="CU927" s="194"/>
      <c r="CW927" s="28"/>
      <c r="CX927" s="28"/>
      <c r="CY927" s="28"/>
      <c r="DD927" s="194"/>
      <c r="DF927" s="28"/>
      <c r="DG927" s="28"/>
      <c r="DH927" s="28"/>
      <c r="DM927" s="194"/>
      <c r="DO927" s="28"/>
      <c r="DP927" s="28"/>
      <c r="DQ927" s="28"/>
      <c r="DV927" s="194"/>
      <c r="DX927" s="28"/>
      <c r="DY927" s="28"/>
      <c r="DZ927" s="28"/>
      <c r="EE927" s="194"/>
      <c r="EG927" s="28"/>
      <c r="EH927" s="28"/>
      <c r="EI927" s="28"/>
      <c r="EN927" s="194"/>
      <c r="EP927" s="28"/>
      <c r="EQ927" s="28"/>
      <c r="ER927" s="28"/>
      <c r="EW927" s="194"/>
      <c r="EY927" s="28"/>
      <c r="EZ927" s="28"/>
      <c r="FA927" s="28"/>
      <c r="FF927" s="194"/>
      <c r="FH927" s="28"/>
      <c r="FI927" s="28"/>
      <c r="FJ927" s="28"/>
      <c r="FO927" s="194"/>
      <c r="FQ927" s="28"/>
      <c r="FR927" s="28"/>
      <c r="FS927" s="28"/>
      <c r="FX927" s="194"/>
      <c r="FZ927" s="28"/>
      <c r="GA927" s="28"/>
      <c r="GB927" s="28"/>
      <c r="GG927" s="194"/>
      <c r="GI927" s="28"/>
      <c r="GJ927" s="28"/>
      <c r="GK927" s="28"/>
      <c r="GP927" s="194"/>
      <c r="GR927" s="28"/>
      <c r="GS927" s="28"/>
      <c r="GT927" s="28"/>
      <c r="GY927" s="194"/>
      <c r="HA927" s="28"/>
      <c r="HB927" s="28"/>
      <c r="HC927" s="28"/>
      <c r="HH927" s="194"/>
      <c r="HJ927" s="28"/>
      <c r="HK927" s="28"/>
      <c r="HL927" s="28"/>
      <c r="HQ927" s="28"/>
      <c r="HR927" s="28"/>
      <c r="HS927" s="28"/>
      <c r="HT927" s="28"/>
      <c r="HU927" s="28"/>
      <c r="HV927" s="28"/>
      <c r="HW927" s="28"/>
      <c r="HX927" s="28"/>
      <c r="HY927" s="28"/>
      <c r="HZ927" s="28"/>
      <c r="IA927" s="28"/>
      <c r="IB927" s="28"/>
      <c r="IC927" s="28"/>
      <c r="ID927" s="28"/>
      <c r="IE927" s="28"/>
      <c r="IF927" s="28"/>
      <c r="IG927" s="28"/>
      <c r="IH927" s="28"/>
      <c r="II927" s="28"/>
      <c r="IJ927" s="28"/>
      <c r="IK927" s="28"/>
      <c r="IL927" s="28"/>
      <c r="IM927" s="28"/>
      <c r="IN927" s="28"/>
      <c r="IO927" s="28"/>
      <c r="IP927" s="28"/>
      <c r="IQ927" s="28"/>
      <c r="IR927" s="28"/>
      <c r="IS927" s="28"/>
      <c r="IT927" s="28"/>
      <c r="IU927" s="28"/>
      <c r="IV927" s="28"/>
    </row>
    <row r="928" spans="1:256" s="50" customFormat="1" ht="18">
      <c r="A928" s="206" t="s">
        <v>2337</v>
      </c>
      <c r="B928" s="28"/>
      <c r="C928" s="275"/>
      <c r="D928" s="418" t="s">
        <v>129</v>
      </c>
      <c r="E928" s="50">
        <f t="shared" si="6"/>
        <v>0</v>
      </c>
      <c r="F928" s="284">
        <f t="shared" si="7"/>
        <v>0</v>
      </c>
      <c r="L928" s="28"/>
      <c r="N928" s="28"/>
      <c r="R928" s="194"/>
      <c r="T928" s="28"/>
      <c r="U928" s="28"/>
      <c r="V928" s="28"/>
      <c r="AA928" s="194"/>
      <c r="AC928" s="28"/>
      <c r="AD928" s="28"/>
      <c r="AE928" s="28"/>
      <c r="AJ928" s="194"/>
      <c r="AL928" s="28"/>
      <c r="AM928" s="28"/>
      <c r="AN928" s="28"/>
      <c r="AS928" s="194"/>
      <c r="AU928" s="28"/>
      <c r="AV928" s="28"/>
      <c r="AW928" s="28"/>
      <c r="BB928" s="194"/>
      <c r="BD928" s="28"/>
      <c r="BE928" s="28"/>
      <c r="BF928" s="28"/>
      <c r="BK928" s="194"/>
      <c r="BM928" s="28"/>
      <c r="BN928" s="28"/>
      <c r="BO928" s="28"/>
      <c r="BT928" s="194"/>
      <c r="BV928" s="28"/>
      <c r="BW928" s="28"/>
      <c r="BX928" s="28"/>
      <c r="CC928" s="194"/>
      <c r="CE928" s="28"/>
      <c r="CF928" s="28"/>
      <c r="CG928" s="28"/>
      <c r="CL928" s="194"/>
      <c r="CN928" s="28"/>
      <c r="CO928" s="28"/>
      <c r="CP928" s="28"/>
      <c r="CU928" s="194"/>
      <c r="CW928" s="28"/>
      <c r="CX928" s="28"/>
      <c r="CY928" s="28"/>
      <c r="DD928" s="194"/>
      <c r="DF928" s="28"/>
      <c r="DG928" s="28"/>
      <c r="DH928" s="28"/>
      <c r="DM928" s="194"/>
      <c r="DO928" s="28"/>
      <c r="DP928" s="28"/>
      <c r="DQ928" s="28"/>
      <c r="DV928" s="194"/>
      <c r="DX928" s="28"/>
      <c r="DY928" s="28"/>
      <c r="DZ928" s="28"/>
      <c r="EE928" s="194"/>
      <c r="EG928" s="28"/>
      <c r="EH928" s="28"/>
      <c r="EI928" s="28"/>
      <c r="EN928" s="194"/>
      <c r="EP928" s="28"/>
      <c r="EQ928" s="28"/>
      <c r="ER928" s="28"/>
      <c r="EW928" s="194"/>
      <c r="EY928" s="28"/>
      <c r="EZ928" s="28"/>
      <c r="FA928" s="28"/>
      <c r="FF928" s="194"/>
      <c r="FH928" s="28"/>
      <c r="FI928" s="28"/>
      <c r="FJ928" s="28"/>
      <c r="FO928" s="194"/>
      <c r="FQ928" s="28"/>
      <c r="FR928" s="28"/>
      <c r="FS928" s="28"/>
      <c r="FX928" s="194"/>
      <c r="FZ928" s="28"/>
      <c r="GA928" s="28"/>
      <c r="GB928" s="28"/>
      <c r="GG928" s="194"/>
      <c r="GI928" s="28"/>
      <c r="GJ928" s="28"/>
      <c r="GK928" s="28"/>
      <c r="GP928" s="194"/>
      <c r="GR928" s="28"/>
      <c r="GS928" s="28"/>
      <c r="GT928" s="28"/>
      <c r="GY928" s="194"/>
      <c r="HA928" s="28"/>
      <c r="HB928" s="28"/>
      <c r="HC928" s="28"/>
      <c r="HH928" s="194"/>
      <c r="HJ928" s="28"/>
      <c r="HK928" s="28"/>
      <c r="HL928" s="28"/>
      <c r="HQ928" s="28"/>
      <c r="HR928" s="28"/>
      <c r="HS928" s="28"/>
      <c r="HT928" s="28"/>
      <c r="HU928" s="28"/>
      <c r="HV928" s="28"/>
      <c r="HW928" s="28"/>
      <c r="HX928" s="28"/>
      <c r="HY928" s="28"/>
      <c r="HZ928" s="28"/>
      <c r="IA928" s="28"/>
      <c r="IB928" s="28"/>
      <c r="IC928" s="28"/>
      <c r="ID928" s="28"/>
      <c r="IE928" s="28"/>
      <c r="IF928" s="28"/>
      <c r="IG928" s="28"/>
      <c r="IH928" s="28"/>
      <c r="II928" s="28"/>
      <c r="IJ928" s="28"/>
      <c r="IK928" s="28"/>
      <c r="IL928" s="28"/>
      <c r="IM928" s="28"/>
      <c r="IN928" s="28"/>
      <c r="IO928" s="28"/>
      <c r="IP928" s="28"/>
      <c r="IQ928" s="28"/>
      <c r="IR928" s="28"/>
      <c r="IS928" s="28"/>
      <c r="IT928" s="28"/>
      <c r="IU928" s="28"/>
      <c r="IV928" s="28"/>
    </row>
    <row r="929" spans="1:256" s="50" customFormat="1" ht="18.75">
      <c r="A929" s="330" t="s">
        <v>499</v>
      </c>
      <c r="B929" s="417"/>
      <c r="C929" s="417"/>
      <c r="D929" s="1" t="s">
        <v>131</v>
      </c>
      <c r="E929" s="50">
        <f t="shared" si="6"/>
        <v>4</v>
      </c>
      <c r="F929" s="284">
        <f t="shared" si="7"/>
        <v>28</v>
      </c>
      <c r="J929" s="50">
        <v>28</v>
      </c>
      <c r="N929" s="28"/>
      <c r="R929" s="194"/>
      <c r="T929" s="28"/>
      <c r="U929" s="28"/>
      <c r="V929" s="28"/>
      <c r="AA929" s="194"/>
      <c r="AC929" s="28"/>
      <c r="AD929" s="28"/>
      <c r="AE929" s="28"/>
      <c r="AJ929" s="194"/>
      <c r="AL929" s="28"/>
      <c r="AM929" s="28"/>
      <c r="AN929" s="28"/>
      <c r="AS929" s="194"/>
      <c r="AU929" s="28"/>
      <c r="AV929" s="28"/>
      <c r="AW929" s="28"/>
      <c r="BB929" s="194"/>
      <c r="BD929" s="28"/>
      <c r="BE929" s="28"/>
      <c r="BF929" s="28"/>
      <c r="BK929" s="194"/>
      <c r="BM929" s="28"/>
      <c r="BN929" s="28"/>
      <c r="BO929" s="28"/>
      <c r="BT929" s="194"/>
      <c r="BV929" s="28"/>
      <c r="BW929" s="28"/>
      <c r="BX929" s="28"/>
      <c r="CC929" s="194"/>
      <c r="CE929" s="28"/>
      <c r="CF929" s="28"/>
      <c r="CG929" s="28"/>
      <c r="CL929" s="194"/>
      <c r="CN929" s="28"/>
      <c r="CO929" s="28"/>
      <c r="CP929" s="28"/>
      <c r="CU929" s="194"/>
      <c r="CW929" s="28"/>
      <c r="CX929" s="28"/>
      <c r="CY929" s="28"/>
      <c r="DD929" s="194"/>
      <c r="DF929" s="28"/>
      <c r="DG929" s="28"/>
      <c r="DH929" s="28"/>
      <c r="DM929" s="194"/>
      <c r="DO929" s="28"/>
      <c r="DP929" s="28"/>
      <c r="DQ929" s="28"/>
      <c r="DV929" s="194"/>
      <c r="DX929" s="28"/>
      <c r="DY929" s="28"/>
      <c r="DZ929" s="28"/>
      <c r="EE929" s="194"/>
      <c r="EG929" s="28"/>
      <c r="EH929" s="28"/>
      <c r="EI929" s="28"/>
      <c r="EN929" s="194"/>
      <c r="EP929" s="28"/>
      <c r="EQ929" s="28"/>
      <c r="ER929" s="28"/>
      <c r="EW929" s="194"/>
      <c r="EY929" s="28"/>
      <c r="EZ929" s="28"/>
      <c r="FA929" s="28"/>
      <c r="FF929" s="194"/>
      <c r="FH929" s="28"/>
      <c r="FI929" s="28"/>
      <c r="FJ929" s="28"/>
      <c r="FO929" s="194"/>
      <c r="FQ929" s="28"/>
      <c r="FR929" s="28"/>
      <c r="FS929" s="28"/>
      <c r="FX929" s="194"/>
      <c r="FZ929" s="28"/>
      <c r="GA929" s="28"/>
      <c r="GB929" s="28"/>
      <c r="GG929" s="194"/>
      <c r="GI929" s="28"/>
      <c r="GJ929" s="28"/>
      <c r="GK929" s="28"/>
      <c r="GP929" s="194"/>
      <c r="GR929" s="28"/>
      <c r="GS929" s="28"/>
      <c r="GT929" s="28"/>
      <c r="GY929" s="194"/>
      <c r="HA929" s="28"/>
      <c r="HB929" s="28"/>
      <c r="HC929" s="28"/>
      <c r="HH929" s="194"/>
      <c r="HJ929" s="28"/>
      <c r="HK929" s="28"/>
      <c r="HL929" s="28"/>
      <c r="HQ929" s="28"/>
      <c r="HR929" s="28"/>
      <c r="HS929" s="28"/>
      <c r="HT929" s="28"/>
      <c r="HU929" s="28"/>
      <c r="HV929" s="28"/>
      <c r="HW929" s="28"/>
      <c r="HX929" s="28"/>
      <c r="HY929" s="28"/>
      <c r="HZ929" s="28"/>
      <c r="IA929" s="28"/>
      <c r="IB929" s="28"/>
      <c r="IC929" s="28"/>
      <c r="ID929" s="28"/>
      <c r="IE929" s="28"/>
      <c r="IF929" s="28"/>
      <c r="IG929" s="28"/>
      <c r="IH929" s="28"/>
      <c r="II929" s="28"/>
      <c r="IJ929" s="28"/>
      <c r="IK929" s="28"/>
      <c r="IL929" s="28"/>
      <c r="IM929" s="28"/>
      <c r="IN929" s="28"/>
      <c r="IO929" s="28"/>
      <c r="IP929" s="28"/>
      <c r="IQ929" s="28"/>
      <c r="IR929" s="28"/>
      <c r="IS929" s="28"/>
      <c r="IT929" s="28"/>
      <c r="IU929" s="28"/>
      <c r="IV929" s="28"/>
    </row>
    <row r="930" spans="1:256" s="50" customFormat="1" ht="18">
      <c r="A930" s="330" t="s">
        <v>847</v>
      </c>
      <c r="B930" s="28"/>
      <c r="C930" s="420"/>
      <c r="D930" s="418" t="s">
        <v>129</v>
      </c>
      <c r="E930" s="50">
        <f t="shared" si="6"/>
        <v>3</v>
      </c>
      <c r="F930" s="284">
        <f t="shared" si="7"/>
        <v>0</v>
      </c>
      <c r="L930" s="28"/>
      <c r="N930" s="28"/>
      <c r="R930" s="194"/>
      <c r="T930" s="28"/>
      <c r="U930" s="28"/>
      <c r="V930" s="28"/>
      <c r="AA930" s="194"/>
      <c r="AC930" s="28"/>
      <c r="AD930" s="28"/>
      <c r="AE930" s="28"/>
      <c r="AJ930" s="194"/>
      <c r="AL930" s="28"/>
      <c r="AM930" s="28"/>
      <c r="AN930" s="28"/>
      <c r="AS930" s="194"/>
      <c r="AU930" s="28"/>
      <c r="AV930" s="28"/>
      <c r="AW930" s="28"/>
      <c r="BB930" s="194"/>
      <c r="BD930" s="28"/>
      <c r="BE930" s="28"/>
      <c r="BF930" s="28"/>
      <c r="BK930" s="194"/>
      <c r="BM930" s="28"/>
      <c r="BN930" s="28"/>
      <c r="BO930" s="28"/>
      <c r="BT930" s="194"/>
      <c r="BV930" s="28"/>
      <c r="BW930" s="28"/>
      <c r="BX930" s="28"/>
      <c r="CC930" s="194"/>
      <c r="CE930" s="28"/>
      <c r="CF930" s="28"/>
      <c r="CG930" s="28"/>
      <c r="CL930" s="194"/>
      <c r="CN930" s="28"/>
      <c r="CO930" s="28"/>
      <c r="CP930" s="28"/>
      <c r="CU930" s="194"/>
      <c r="CW930" s="28"/>
      <c r="CX930" s="28"/>
      <c r="CY930" s="28"/>
      <c r="DD930" s="194"/>
      <c r="DF930" s="28"/>
      <c r="DG930" s="28"/>
      <c r="DH930" s="28"/>
      <c r="DM930" s="194"/>
      <c r="DO930" s="28"/>
      <c r="DP930" s="28"/>
      <c r="DQ930" s="28"/>
      <c r="DV930" s="194"/>
      <c r="DX930" s="28"/>
      <c r="DY930" s="28"/>
      <c r="DZ930" s="28"/>
      <c r="EE930" s="194"/>
      <c r="EG930" s="28"/>
      <c r="EH930" s="28"/>
      <c r="EI930" s="28"/>
      <c r="EN930" s="194"/>
      <c r="EP930" s="28"/>
      <c r="EQ930" s="28"/>
      <c r="ER930" s="28"/>
      <c r="EW930" s="194"/>
      <c r="EY930" s="28"/>
      <c r="EZ930" s="28"/>
      <c r="FA930" s="28"/>
      <c r="FF930" s="194"/>
      <c r="FH930" s="28"/>
      <c r="FI930" s="28"/>
      <c r="FJ930" s="28"/>
      <c r="FO930" s="194"/>
      <c r="FQ930" s="28"/>
      <c r="FR930" s="28"/>
      <c r="FS930" s="28"/>
      <c r="FX930" s="194"/>
      <c r="FZ930" s="28"/>
      <c r="GA930" s="28"/>
      <c r="GB930" s="28"/>
      <c r="GG930" s="194"/>
      <c r="GI930" s="28"/>
      <c r="GJ930" s="28"/>
      <c r="GK930" s="28"/>
      <c r="GP930" s="194"/>
      <c r="GR930" s="28"/>
      <c r="GS930" s="28"/>
      <c r="GT930" s="28"/>
      <c r="GY930" s="194"/>
      <c r="HA930" s="28"/>
      <c r="HB930" s="28"/>
      <c r="HC930" s="28"/>
      <c r="HH930" s="194"/>
      <c r="HJ930" s="28"/>
      <c r="HK930" s="28"/>
      <c r="HL930" s="28"/>
      <c r="HQ930" s="28"/>
      <c r="HR930" s="28"/>
      <c r="HS930" s="28"/>
      <c r="HT930" s="28"/>
      <c r="HU930" s="28"/>
      <c r="HV930" s="28"/>
      <c r="HW930" s="28"/>
      <c r="HX930" s="28"/>
      <c r="HY930" s="28"/>
      <c r="HZ930" s="28"/>
      <c r="IA930" s="28"/>
      <c r="IB930" s="28"/>
      <c r="IC930" s="28"/>
      <c r="ID930" s="28"/>
      <c r="IE930" s="28"/>
      <c r="IF930" s="28"/>
      <c r="IG930" s="28"/>
      <c r="IH930" s="28"/>
      <c r="II930" s="28"/>
      <c r="IJ930" s="28"/>
      <c r="IK930" s="28"/>
      <c r="IL930" s="28"/>
      <c r="IM930" s="28"/>
      <c r="IN930" s="28"/>
      <c r="IO930" s="28"/>
      <c r="IP930" s="28"/>
      <c r="IQ930" s="28"/>
      <c r="IR930" s="28"/>
      <c r="IS930" s="28"/>
      <c r="IT930" s="28"/>
      <c r="IU930" s="28"/>
      <c r="IV930" s="28"/>
    </row>
    <row r="931" spans="1:256" s="50" customFormat="1" ht="18">
      <c r="A931" s="330" t="s">
        <v>2111</v>
      </c>
      <c r="B931" s="28"/>
      <c r="C931" s="275"/>
      <c r="D931" s="418" t="s">
        <v>129</v>
      </c>
      <c r="E931" s="50">
        <f t="shared" si="6"/>
        <v>0</v>
      </c>
      <c r="F931" s="284">
        <f t="shared" si="7"/>
        <v>47</v>
      </c>
      <c r="J931" s="50">
        <v>47</v>
      </c>
      <c r="L931" s="28"/>
      <c r="N931" s="28"/>
      <c r="R931" s="194"/>
      <c r="T931" s="28"/>
      <c r="U931" s="28"/>
      <c r="V931" s="28"/>
      <c r="AA931" s="194"/>
      <c r="AC931" s="28"/>
      <c r="AD931" s="28"/>
      <c r="AE931" s="28"/>
      <c r="AJ931" s="194"/>
      <c r="AL931" s="28"/>
      <c r="AM931" s="28"/>
      <c r="AN931" s="28"/>
      <c r="AS931" s="194"/>
      <c r="AU931" s="28"/>
      <c r="AV931" s="28"/>
      <c r="AW931" s="28"/>
      <c r="BB931" s="194"/>
      <c r="BD931" s="28"/>
      <c r="BE931" s="28"/>
      <c r="BF931" s="28"/>
      <c r="BK931" s="194"/>
      <c r="BM931" s="28"/>
      <c r="BN931" s="28"/>
      <c r="BO931" s="28"/>
      <c r="BT931" s="194"/>
      <c r="BV931" s="28"/>
      <c r="BW931" s="28"/>
      <c r="BX931" s="28"/>
      <c r="CC931" s="194"/>
      <c r="CE931" s="28"/>
      <c r="CF931" s="28"/>
      <c r="CG931" s="28"/>
      <c r="CL931" s="194"/>
      <c r="CN931" s="28"/>
      <c r="CO931" s="28"/>
      <c r="CP931" s="28"/>
      <c r="CU931" s="194"/>
      <c r="CW931" s="28"/>
      <c r="CX931" s="28"/>
      <c r="CY931" s="28"/>
      <c r="DD931" s="194"/>
      <c r="DF931" s="28"/>
      <c r="DG931" s="28"/>
      <c r="DH931" s="28"/>
      <c r="DM931" s="194"/>
      <c r="DO931" s="28"/>
      <c r="DP931" s="28"/>
      <c r="DQ931" s="28"/>
      <c r="DV931" s="194"/>
      <c r="DX931" s="28"/>
      <c r="DY931" s="28"/>
      <c r="DZ931" s="28"/>
      <c r="EE931" s="194"/>
      <c r="EG931" s="28"/>
      <c r="EH931" s="28"/>
      <c r="EI931" s="28"/>
      <c r="EN931" s="194"/>
      <c r="EP931" s="28"/>
      <c r="EQ931" s="28"/>
      <c r="ER931" s="28"/>
      <c r="EW931" s="194"/>
      <c r="EY931" s="28"/>
      <c r="EZ931" s="28"/>
      <c r="FA931" s="28"/>
      <c r="FF931" s="194"/>
      <c r="FH931" s="28"/>
      <c r="FI931" s="28"/>
      <c r="FJ931" s="28"/>
      <c r="FO931" s="194"/>
      <c r="FQ931" s="28"/>
      <c r="FR931" s="28"/>
      <c r="FS931" s="28"/>
      <c r="FX931" s="194"/>
      <c r="FZ931" s="28"/>
      <c r="GA931" s="28"/>
      <c r="GB931" s="28"/>
      <c r="GG931" s="194"/>
      <c r="GI931" s="28"/>
      <c r="GJ931" s="28"/>
      <c r="GK931" s="28"/>
      <c r="GP931" s="194"/>
      <c r="GR931" s="28"/>
      <c r="GS931" s="28"/>
      <c r="GT931" s="28"/>
      <c r="GY931" s="194"/>
      <c r="HA931" s="28"/>
      <c r="HB931" s="28"/>
      <c r="HC931" s="28"/>
      <c r="HH931" s="194"/>
      <c r="HJ931" s="28"/>
      <c r="HK931" s="28"/>
      <c r="HL931" s="28"/>
      <c r="HQ931" s="28"/>
      <c r="HR931" s="28"/>
      <c r="HS931" s="28"/>
      <c r="HT931" s="28"/>
      <c r="HU931" s="28"/>
      <c r="HV931" s="28"/>
      <c r="HW931" s="28"/>
      <c r="HX931" s="28"/>
      <c r="HY931" s="28"/>
      <c r="HZ931" s="28"/>
      <c r="IA931" s="28"/>
      <c r="IB931" s="28"/>
      <c r="IC931" s="28"/>
      <c r="ID931" s="28"/>
      <c r="IE931" s="28"/>
      <c r="IF931" s="28"/>
      <c r="IG931" s="28"/>
      <c r="IH931" s="28"/>
      <c r="II931" s="28"/>
      <c r="IJ931" s="28"/>
      <c r="IK931" s="28"/>
      <c r="IL931" s="28"/>
      <c r="IM931" s="28"/>
      <c r="IN931" s="28"/>
      <c r="IO931" s="28"/>
      <c r="IP931" s="28"/>
      <c r="IQ931" s="28"/>
      <c r="IR931" s="28"/>
      <c r="IS931" s="28"/>
      <c r="IT931" s="28"/>
      <c r="IU931" s="28"/>
      <c r="IV931" s="28"/>
    </row>
    <row r="932" spans="1:256" s="50" customFormat="1" ht="18.75">
      <c r="A932" s="206" t="s">
        <v>3102</v>
      </c>
      <c r="B932" s="417"/>
      <c r="C932" s="417"/>
      <c r="D932" s="1" t="s">
        <v>131</v>
      </c>
      <c r="E932" s="50">
        <f t="shared" si="6"/>
        <v>0</v>
      </c>
      <c r="F932" s="284">
        <f t="shared" si="7"/>
        <v>20</v>
      </c>
      <c r="J932" s="50">
        <v>17</v>
      </c>
      <c r="K932" s="50">
        <v>3</v>
      </c>
      <c r="N932" s="28"/>
      <c r="R932" s="194"/>
      <c r="T932" s="28"/>
      <c r="U932" s="28"/>
      <c r="V932" s="28"/>
      <c r="AA932" s="194"/>
      <c r="AC932" s="28"/>
      <c r="AD932" s="28"/>
      <c r="AE932" s="28"/>
      <c r="AJ932" s="194"/>
      <c r="AL932" s="28"/>
      <c r="AM932" s="28"/>
      <c r="AN932" s="28"/>
      <c r="AS932" s="194"/>
      <c r="AU932" s="28"/>
      <c r="AV932" s="28"/>
      <c r="AW932" s="28"/>
      <c r="BB932" s="194"/>
      <c r="BD932" s="28"/>
      <c r="BE932" s="28"/>
      <c r="BF932" s="28"/>
      <c r="BK932" s="194"/>
      <c r="BM932" s="28"/>
      <c r="BN932" s="28"/>
      <c r="BO932" s="28"/>
      <c r="BT932" s="194"/>
      <c r="BV932" s="28"/>
      <c r="BW932" s="28"/>
      <c r="BX932" s="28"/>
      <c r="CC932" s="194"/>
      <c r="CE932" s="28"/>
      <c r="CF932" s="28"/>
      <c r="CG932" s="28"/>
      <c r="CL932" s="194"/>
      <c r="CN932" s="28"/>
      <c r="CO932" s="28"/>
      <c r="CP932" s="28"/>
      <c r="CU932" s="194"/>
      <c r="CW932" s="28"/>
      <c r="CX932" s="28"/>
      <c r="CY932" s="28"/>
      <c r="DD932" s="194"/>
      <c r="DF932" s="28"/>
      <c r="DG932" s="28"/>
      <c r="DH932" s="28"/>
      <c r="DM932" s="194"/>
      <c r="DO932" s="28"/>
      <c r="DP932" s="28"/>
      <c r="DQ932" s="28"/>
      <c r="DV932" s="194"/>
      <c r="DX932" s="28"/>
      <c r="DY932" s="28"/>
      <c r="DZ932" s="28"/>
      <c r="EE932" s="194"/>
      <c r="EG932" s="28"/>
      <c r="EH932" s="28"/>
      <c r="EI932" s="28"/>
      <c r="EN932" s="194"/>
      <c r="EP932" s="28"/>
      <c r="EQ932" s="28"/>
      <c r="ER932" s="28"/>
      <c r="EW932" s="194"/>
      <c r="EY932" s="28"/>
      <c r="EZ932" s="28"/>
      <c r="FA932" s="28"/>
      <c r="FF932" s="194"/>
      <c r="FH932" s="28"/>
      <c r="FI932" s="28"/>
      <c r="FJ932" s="28"/>
      <c r="FO932" s="194"/>
      <c r="FQ932" s="28"/>
      <c r="FR932" s="28"/>
      <c r="FS932" s="28"/>
      <c r="FX932" s="194"/>
      <c r="FZ932" s="28"/>
      <c r="GA932" s="28"/>
      <c r="GB932" s="28"/>
      <c r="GG932" s="194"/>
      <c r="GI932" s="28"/>
      <c r="GJ932" s="28"/>
      <c r="GK932" s="28"/>
      <c r="GP932" s="194"/>
      <c r="GR932" s="28"/>
      <c r="GS932" s="28"/>
      <c r="GT932" s="28"/>
      <c r="GY932" s="194"/>
      <c r="HA932" s="28"/>
      <c r="HB932" s="28"/>
      <c r="HC932" s="28"/>
      <c r="HH932" s="194"/>
      <c r="HJ932" s="28"/>
      <c r="HK932" s="28"/>
      <c r="HL932" s="28"/>
      <c r="HQ932" s="28"/>
      <c r="HR932" s="28"/>
      <c r="HS932" s="28"/>
      <c r="HT932" s="28"/>
      <c r="HU932" s="28"/>
      <c r="HV932" s="28"/>
      <c r="HW932" s="28"/>
      <c r="HX932" s="28"/>
      <c r="HY932" s="28"/>
      <c r="HZ932" s="28"/>
      <c r="IA932" s="28"/>
      <c r="IB932" s="28"/>
      <c r="IC932" s="28"/>
      <c r="ID932" s="28"/>
      <c r="IE932" s="28"/>
      <c r="IF932" s="28"/>
      <c r="IG932" s="28"/>
      <c r="IH932" s="28"/>
      <c r="II932" s="28"/>
      <c r="IJ932" s="28"/>
      <c r="IK932" s="28"/>
      <c r="IL932" s="28"/>
      <c r="IM932" s="28"/>
      <c r="IN932" s="28"/>
      <c r="IO932" s="28"/>
      <c r="IP932" s="28"/>
      <c r="IQ932" s="28"/>
      <c r="IR932" s="28"/>
      <c r="IS932" s="28"/>
      <c r="IT932" s="28"/>
      <c r="IU932" s="28"/>
      <c r="IV932" s="28"/>
    </row>
    <row r="933" spans="1:256" s="50" customFormat="1" ht="18">
      <c r="A933" s="206" t="s">
        <v>2593</v>
      </c>
      <c r="B933" s="28"/>
      <c r="C933" s="275"/>
      <c r="D933" s="418" t="s">
        <v>129</v>
      </c>
      <c r="E933" s="50">
        <f t="shared" si="6"/>
        <v>0</v>
      </c>
      <c r="F933" s="284">
        <f t="shared" si="7"/>
        <v>22</v>
      </c>
      <c r="J933" s="50">
        <v>22</v>
      </c>
      <c r="N933" s="28"/>
      <c r="R933" s="194"/>
      <c r="T933" s="28"/>
      <c r="U933" s="28"/>
      <c r="V933" s="28"/>
      <c r="AA933" s="194"/>
      <c r="AC933" s="28"/>
      <c r="AD933" s="28"/>
      <c r="AE933" s="28"/>
      <c r="AJ933" s="194"/>
      <c r="AL933" s="28"/>
      <c r="AM933" s="28"/>
      <c r="AN933" s="28"/>
      <c r="AS933" s="194"/>
      <c r="AU933" s="28"/>
      <c r="AV933" s="28"/>
      <c r="AW933" s="28"/>
      <c r="BB933" s="194"/>
      <c r="BD933" s="28"/>
      <c r="BE933" s="28"/>
      <c r="BF933" s="28"/>
      <c r="BK933" s="194"/>
      <c r="BM933" s="28"/>
      <c r="BN933" s="28"/>
      <c r="BO933" s="28"/>
      <c r="BT933" s="194"/>
      <c r="BV933" s="28"/>
      <c r="BW933" s="28"/>
      <c r="BX933" s="28"/>
      <c r="CC933" s="194"/>
      <c r="CE933" s="28"/>
      <c r="CF933" s="28"/>
      <c r="CG933" s="28"/>
      <c r="CL933" s="194"/>
      <c r="CN933" s="28"/>
      <c r="CO933" s="28"/>
      <c r="CP933" s="28"/>
      <c r="CU933" s="194"/>
      <c r="CW933" s="28"/>
      <c r="CX933" s="28"/>
      <c r="CY933" s="28"/>
      <c r="DD933" s="194"/>
      <c r="DF933" s="28"/>
      <c r="DG933" s="28"/>
      <c r="DH933" s="28"/>
      <c r="DM933" s="194"/>
      <c r="DO933" s="28"/>
      <c r="DP933" s="28"/>
      <c r="DQ933" s="28"/>
      <c r="DV933" s="194"/>
      <c r="DX933" s="28"/>
      <c r="DY933" s="28"/>
      <c r="DZ933" s="28"/>
      <c r="EE933" s="194"/>
      <c r="EG933" s="28"/>
      <c r="EH933" s="28"/>
      <c r="EI933" s="28"/>
      <c r="EN933" s="194"/>
      <c r="EP933" s="28"/>
      <c r="EQ933" s="28"/>
      <c r="ER933" s="28"/>
      <c r="EW933" s="194"/>
      <c r="EY933" s="28"/>
      <c r="EZ933" s="28"/>
      <c r="FA933" s="28"/>
      <c r="FF933" s="194"/>
      <c r="FH933" s="28"/>
      <c r="FI933" s="28"/>
      <c r="FJ933" s="28"/>
      <c r="FO933" s="194"/>
      <c r="FQ933" s="28"/>
      <c r="FR933" s="28"/>
      <c r="FS933" s="28"/>
      <c r="FX933" s="194"/>
      <c r="FZ933" s="28"/>
      <c r="GA933" s="28"/>
      <c r="GB933" s="28"/>
      <c r="GG933" s="194"/>
      <c r="GI933" s="28"/>
      <c r="GJ933" s="28"/>
      <c r="GK933" s="28"/>
      <c r="GP933" s="194"/>
      <c r="GR933" s="28"/>
      <c r="GS933" s="28"/>
      <c r="GT933" s="28"/>
      <c r="GY933" s="194"/>
      <c r="HA933" s="28"/>
      <c r="HB933" s="28"/>
      <c r="HC933" s="28"/>
      <c r="HH933" s="194"/>
      <c r="HJ933" s="28"/>
      <c r="HK933" s="28"/>
      <c r="HL933" s="28"/>
      <c r="HQ933" s="28"/>
      <c r="HR933" s="28"/>
      <c r="HS933" s="28"/>
      <c r="HT933" s="28"/>
      <c r="HU933" s="28"/>
      <c r="HV933" s="28"/>
      <c r="HW933" s="28"/>
      <c r="HX933" s="28"/>
      <c r="HY933" s="28"/>
      <c r="HZ933" s="28"/>
      <c r="IA933" s="28"/>
      <c r="IB933" s="28"/>
      <c r="IC933" s="28"/>
      <c r="ID933" s="28"/>
      <c r="IE933" s="28"/>
      <c r="IF933" s="28"/>
      <c r="IG933" s="28"/>
      <c r="IH933" s="28"/>
      <c r="II933" s="28"/>
      <c r="IJ933" s="28"/>
      <c r="IK933" s="28"/>
      <c r="IL933" s="28"/>
      <c r="IM933" s="28"/>
      <c r="IN933" s="28"/>
      <c r="IO933" s="28"/>
      <c r="IP933" s="28"/>
      <c r="IQ933" s="28"/>
      <c r="IR933" s="28"/>
      <c r="IS933" s="28"/>
      <c r="IT933" s="28"/>
      <c r="IU933" s="28"/>
      <c r="IV933" s="28"/>
    </row>
    <row r="934" spans="1:256" s="50" customFormat="1" ht="18">
      <c r="A934" s="330" t="s">
        <v>573</v>
      </c>
      <c r="B934" s="420"/>
      <c r="C934" s="420"/>
      <c r="D934" s="418" t="s">
        <v>132</v>
      </c>
      <c r="E934" s="50">
        <f t="shared" si="6"/>
        <v>5</v>
      </c>
      <c r="F934" s="284">
        <f t="shared" si="7"/>
        <v>0</v>
      </c>
      <c r="N934" s="28"/>
      <c r="R934" s="194"/>
      <c r="T934" s="28"/>
      <c r="U934" s="28"/>
      <c r="V934" s="28"/>
      <c r="AA934" s="194"/>
      <c r="AC934" s="28"/>
      <c r="AD934" s="28"/>
      <c r="AE934" s="28"/>
      <c r="AJ934" s="194"/>
      <c r="AL934" s="28"/>
      <c r="AM934" s="28"/>
      <c r="AN934" s="28"/>
      <c r="AS934" s="194"/>
      <c r="AU934" s="28"/>
      <c r="AV934" s="28"/>
      <c r="AW934" s="28"/>
      <c r="BB934" s="194"/>
      <c r="BD934" s="28"/>
      <c r="BE934" s="28"/>
      <c r="BF934" s="28"/>
      <c r="BK934" s="194"/>
      <c r="BM934" s="28"/>
      <c r="BN934" s="28"/>
      <c r="BO934" s="28"/>
      <c r="BT934" s="194"/>
      <c r="BV934" s="28"/>
      <c r="BW934" s="28"/>
      <c r="BX934" s="28"/>
      <c r="CC934" s="194"/>
      <c r="CE934" s="28"/>
      <c r="CF934" s="28"/>
      <c r="CG934" s="28"/>
      <c r="CL934" s="194"/>
      <c r="CN934" s="28"/>
      <c r="CO934" s="28"/>
      <c r="CP934" s="28"/>
      <c r="CU934" s="194"/>
      <c r="CW934" s="28"/>
      <c r="CX934" s="28"/>
      <c r="CY934" s="28"/>
      <c r="DD934" s="194"/>
      <c r="DF934" s="28"/>
      <c r="DG934" s="28"/>
      <c r="DH934" s="28"/>
      <c r="DM934" s="194"/>
      <c r="DO934" s="28"/>
      <c r="DP934" s="28"/>
      <c r="DQ934" s="28"/>
      <c r="DV934" s="194"/>
      <c r="DX934" s="28"/>
      <c r="DY934" s="28"/>
      <c r="DZ934" s="28"/>
      <c r="EE934" s="194"/>
      <c r="EG934" s="28"/>
      <c r="EH934" s="28"/>
      <c r="EI934" s="28"/>
      <c r="EN934" s="194"/>
      <c r="EP934" s="28"/>
      <c r="EQ934" s="28"/>
      <c r="ER934" s="28"/>
      <c r="EW934" s="194"/>
      <c r="EY934" s="28"/>
      <c r="EZ934" s="28"/>
      <c r="FA934" s="28"/>
      <c r="FF934" s="194"/>
      <c r="FH934" s="28"/>
      <c r="FI934" s="28"/>
      <c r="FJ934" s="28"/>
      <c r="FO934" s="194"/>
      <c r="FQ934" s="28"/>
      <c r="FR934" s="28"/>
      <c r="FS934" s="28"/>
      <c r="FX934" s="194"/>
      <c r="FZ934" s="28"/>
      <c r="GA934" s="28"/>
      <c r="GB934" s="28"/>
      <c r="GG934" s="194"/>
      <c r="GI934" s="28"/>
      <c r="GJ934" s="28"/>
      <c r="GK934" s="28"/>
      <c r="GP934" s="194"/>
      <c r="GR934" s="28"/>
      <c r="GS934" s="28"/>
      <c r="GT934" s="28"/>
      <c r="GY934" s="194"/>
      <c r="HA934" s="28"/>
      <c r="HB934" s="28"/>
      <c r="HC934" s="28"/>
      <c r="HH934" s="194"/>
      <c r="HJ934" s="28"/>
      <c r="HK934" s="28"/>
      <c r="HL934" s="28"/>
      <c r="HQ934" s="28"/>
      <c r="HR934" s="28"/>
      <c r="HS934" s="28"/>
      <c r="HT934" s="28"/>
      <c r="HU934" s="28"/>
      <c r="HV934" s="28"/>
      <c r="HW934" s="28"/>
      <c r="HX934" s="28"/>
      <c r="HY934" s="28"/>
      <c r="HZ934" s="28"/>
      <c r="IA934" s="28"/>
      <c r="IB934" s="28"/>
      <c r="IC934" s="28"/>
      <c r="ID934" s="28"/>
      <c r="IE934" s="28"/>
      <c r="IF934" s="28"/>
      <c r="IG934" s="28"/>
      <c r="IH934" s="28"/>
      <c r="II934" s="28"/>
      <c r="IJ934" s="28"/>
      <c r="IK934" s="28"/>
      <c r="IL934" s="28"/>
      <c r="IM934" s="28"/>
      <c r="IN934" s="28"/>
      <c r="IO934" s="28"/>
      <c r="IP934" s="28"/>
      <c r="IQ934" s="28"/>
      <c r="IR934" s="28"/>
      <c r="IS934" s="28"/>
      <c r="IT934" s="28"/>
      <c r="IU934" s="28"/>
      <c r="IV934" s="28"/>
    </row>
    <row r="935" spans="1:256" s="50" customFormat="1" ht="18">
      <c r="A935" s="330" t="s">
        <v>699</v>
      </c>
      <c r="B935" s="28"/>
      <c r="C935" s="275"/>
      <c r="D935" s="418" t="s">
        <v>129</v>
      </c>
      <c r="E935" s="50">
        <f t="shared" si="6"/>
        <v>0</v>
      </c>
      <c r="F935" s="284">
        <f t="shared" si="7"/>
        <v>0</v>
      </c>
      <c r="L935" s="28"/>
      <c r="N935" s="28"/>
      <c r="R935" s="194"/>
      <c r="T935" s="28"/>
      <c r="U935" s="28"/>
      <c r="V935" s="28"/>
      <c r="AA935" s="194"/>
      <c r="AC935" s="28"/>
      <c r="AD935" s="28"/>
      <c r="AE935" s="28"/>
      <c r="AJ935" s="194"/>
      <c r="AL935" s="28"/>
      <c r="AM935" s="28"/>
      <c r="AN935" s="28"/>
      <c r="AS935" s="194"/>
      <c r="AU935" s="28"/>
      <c r="AV935" s="28"/>
      <c r="AW935" s="28"/>
      <c r="BB935" s="194"/>
      <c r="BD935" s="28"/>
      <c r="BE935" s="28"/>
      <c r="BF935" s="28"/>
      <c r="BK935" s="194"/>
      <c r="BM935" s="28"/>
      <c r="BN935" s="28"/>
      <c r="BO935" s="28"/>
      <c r="BT935" s="194"/>
      <c r="BV935" s="28"/>
      <c r="BW935" s="28"/>
      <c r="BX935" s="28"/>
      <c r="CC935" s="194"/>
      <c r="CE935" s="28"/>
      <c r="CF935" s="28"/>
      <c r="CG935" s="28"/>
      <c r="CL935" s="194"/>
      <c r="CN935" s="28"/>
      <c r="CO935" s="28"/>
      <c r="CP935" s="28"/>
      <c r="CU935" s="194"/>
      <c r="CW935" s="28"/>
      <c r="CX935" s="28"/>
      <c r="CY935" s="28"/>
      <c r="DD935" s="194"/>
      <c r="DF935" s="28"/>
      <c r="DG935" s="28"/>
      <c r="DH935" s="28"/>
      <c r="DM935" s="194"/>
      <c r="DO935" s="28"/>
      <c r="DP935" s="28"/>
      <c r="DQ935" s="28"/>
      <c r="DV935" s="194"/>
      <c r="DX935" s="28"/>
      <c r="DY935" s="28"/>
      <c r="DZ935" s="28"/>
      <c r="EE935" s="194"/>
      <c r="EG935" s="28"/>
      <c r="EH935" s="28"/>
      <c r="EI935" s="28"/>
      <c r="EN935" s="194"/>
      <c r="EP935" s="28"/>
      <c r="EQ935" s="28"/>
      <c r="ER935" s="28"/>
      <c r="EW935" s="194"/>
      <c r="EY935" s="28"/>
      <c r="EZ935" s="28"/>
      <c r="FA935" s="28"/>
      <c r="FF935" s="194"/>
      <c r="FH935" s="28"/>
      <c r="FI935" s="28"/>
      <c r="FJ935" s="28"/>
      <c r="FO935" s="194"/>
      <c r="FQ935" s="28"/>
      <c r="FR935" s="28"/>
      <c r="FS935" s="28"/>
      <c r="FX935" s="194"/>
      <c r="FZ935" s="28"/>
      <c r="GA935" s="28"/>
      <c r="GB935" s="28"/>
      <c r="GG935" s="194"/>
      <c r="GI935" s="28"/>
      <c r="GJ935" s="28"/>
      <c r="GK935" s="28"/>
      <c r="GP935" s="194"/>
      <c r="GR935" s="28"/>
      <c r="GS935" s="28"/>
      <c r="GT935" s="28"/>
      <c r="GY935" s="194"/>
      <c r="HA935" s="28"/>
      <c r="HB935" s="28"/>
      <c r="HC935" s="28"/>
      <c r="HH935" s="194"/>
      <c r="HJ935" s="28"/>
      <c r="HK935" s="28"/>
      <c r="HL935" s="28"/>
      <c r="HQ935" s="28"/>
      <c r="HR935" s="28"/>
      <c r="HS935" s="28"/>
      <c r="HT935" s="28"/>
      <c r="HU935" s="28"/>
      <c r="HV935" s="28"/>
      <c r="HW935" s="28"/>
      <c r="HX935" s="28"/>
      <c r="HY935" s="28"/>
      <c r="HZ935" s="28"/>
      <c r="IA935" s="28"/>
      <c r="IB935" s="28"/>
      <c r="IC935" s="28"/>
      <c r="ID935" s="28"/>
      <c r="IE935" s="28"/>
      <c r="IF935" s="28"/>
      <c r="IG935" s="28"/>
      <c r="IH935" s="28"/>
      <c r="II935" s="28"/>
      <c r="IJ935" s="28"/>
      <c r="IK935" s="28"/>
      <c r="IL935" s="28"/>
      <c r="IM935" s="28"/>
      <c r="IN935" s="28"/>
      <c r="IO935" s="28"/>
      <c r="IP935" s="28"/>
      <c r="IQ935" s="28"/>
      <c r="IR935" s="28"/>
      <c r="IS935" s="28"/>
      <c r="IT935" s="28"/>
      <c r="IU935" s="28"/>
      <c r="IV935" s="28"/>
    </row>
    <row r="936" spans="1:256" s="50" customFormat="1" ht="18">
      <c r="A936" s="330" t="s">
        <v>1296</v>
      </c>
      <c r="B936" s="28"/>
      <c r="C936" s="275"/>
      <c r="D936" s="418" t="s">
        <v>129</v>
      </c>
      <c r="E936" s="50">
        <f t="shared" si="6"/>
        <v>9</v>
      </c>
      <c r="F936" s="284">
        <f t="shared" si="7"/>
        <v>30</v>
      </c>
      <c r="H936" s="456"/>
      <c r="I936" s="50">
        <v>30</v>
      </c>
      <c r="L936" s="28"/>
      <c r="N936" s="28"/>
      <c r="R936" s="194"/>
      <c r="T936" s="28"/>
      <c r="U936" s="28"/>
      <c r="V936" s="28"/>
      <c r="AA936" s="194"/>
      <c r="AC936" s="28"/>
      <c r="AD936" s="28"/>
      <c r="AE936" s="28"/>
      <c r="AJ936" s="194"/>
      <c r="AL936" s="28"/>
      <c r="AM936" s="28"/>
      <c r="AN936" s="28"/>
      <c r="AS936" s="194"/>
      <c r="AU936" s="28"/>
      <c r="AV936" s="28"/>
      <c r="AW936" s="28"/>
      <c r="BB936" s="194"/>
      <c r="BD936" s="28"/>
      <c r="BE936" s="28"/>
      <c r="BF936" s="28"/>
      <c r="BK936" s="194"/>
      <c r="BM936" s="28"/>
      <c r="BN936" s="28"/>
      <c r="BO936" s="28"/>
      <c r="BT936" s="194"/>
      <c r="BV936" s="28"/>
      <c r="BW936" s="28"/>
      <c r="BX936" s="28"/>
      <c r="CC936" s="194"/>
      <c r="CE936" s="28"/>
      <c r="CF936" s="28"/>
      <c r="CG936" s="28"/>
      <c r="CL936" s="194"/>
      <c r="CN936" s="28"/>
      <c r="CO936" s="28"/>
      <c r="CP936" s="28"/>
      <c r="CU936" s="194"/>
      <c r="CW936" s="28"/>
      <c r="CX936" s="28"/>
      <c r="CY936" s="28"/>
      <c r="DD936" s="194"/>
      <c r="DF936" s="28"/>
      <c r="DG936" s="28"/>
      <c r="DH936" s="28"/>
      <c r="DM936" s="194"/>
      <c r="DO936" s="28"/>
      <c r="DP936" s="28"/>
      <c r="DQ936" s="28"/>
      <c r="DV936" s="194"/>
      <c r="DX936" s="28"/>
      <c r="DY936" s="28"/>
      <c r="DZ936" s="28"/>
      <c r="EE936" s="194"/>
      <c r="EG936" s="28"/>
      <c r="EH936" s="28"/>
      <c r="EI936" s="28"/>
      <c r="EN936" s="194"/>
      <c r="EP936" s="28"/>
      <c r="EQ936" s="28"/>
      <c r="ER936" s="28"/>
      <c r="EW936" s="194"/>
      <c r="EY936" s="28"/>
      <c r="EZ936" s="28"/>
      <c r="FA936" s="28"/>
      <c r="FF936" s="194"/>
      <c r="FH936" s="28"/>
      <c r="FI936" s="28"/>
      <c r="FJ936" s="28"/>
      <c r="FO936" s="194"/>
      <c r="FQ936" s="28"/>
      <c r="FR936" s="28"/>
      <c r="FS936" s="28"/>
      <c r="FX936" s="194"/>
      <c r="FZ936" s="28"/>
      <c r="GA936" s="28"/>
      <c r="GB936" s="28"/>
      <c r="GG936" s="194"/>
      <c r="GI936" s="28"/>
      <c r="GJ936" s="28"/>
      <c r="GK936" s="28"/>
      <c r="GP936" s="194"/>
      <c r="GR936" s="28"/>
      <c r="GS936" s="28"/>
      <c r="GT936" s="28"/>
      <c r="GY936" s="194"/>
      <c r="HA936" s="28"/>
      <c r="HB936" s="28"/>
      <c r="HC936" s="28"/>
      <c r="HH936" s="194"/>
      <c r="HJ936" s="28"/>
      <c r="HK936" s="28"/>
      <c r="HL936" s="28"/>
      <c r="HQ936" s="28"/>
      <c r="HR936" s="28"/>
      <c r="HS936" s="28"/>
      <c r="HT936" s="28"/>
      <c r="HU936" s="28"/>
      <c r="HV936" s="28"/>
      <c r="HW936" s="28"/>
      <c r="HX936" s="28"/>
      <c r="HY936" s="28"/>
      <c r="HZ936" s="28"/>
      <c r="IA936" s="28"/>
      <c r="IB936" s="28"/>
      <c r="IC936" s="28"/>
      <c r="ID936" s="28"/>
      <c r="IE936" s="28"/>
      <c r="IF936" s="28"/>
      <c r="IG936" s="28"/>
      <c r="IH936" s="28"/>
      <c r="II936" s="28"/>
      <c r="IJ936" s="28"/>
      <c r="IK936" s="28"/>
      <c r="IL936" s="28"/>
      <c r="IM936" s="28"/>
      <c r="IN936" s="28"/>
      <c r="IO936" s="28"/>
      <c r="IP936" s="28"/>
      <c r="IQ936" s="28"/>
      <c r="IR936" s="28"/>
      <c r="IS936" s="28"/>
      <c r="IT936" s="28"/>
      <c r="IU936" s="28"/>
      <c r="IV936" s="28"/>
    </row>
    <row r="937" spans="1:256" s="50" customFormat="1" ht="18">
      <c r="A937" s="330" t="s">
        <v>619</v>
      </c>
      <c r="B937" s="275"/>
      <c r="C937" s="275"/>
      <c r="D937" s="418" t="s">
        <v>132</v>
      </c>
      <c r="E937" s="50">
        <f t="shared" ref="E937:E1000" si="8">COUNTIF($A$599:$AQF$672,A937)</f>
        <v>35</v>
      </c>
      <c r="F937" s="284">
        <f t="shared" ref="F937:F1000" si="9">SUM(G937:L937)</f>
        <v>44</v>
      </c>
      <c r="H937" s="50">
        <v>29</v>
      </c>
      <c r="J937" s="50">
        <v>15</v>
      </c>
      <c r="N937" s="28"/>
      <c r="R937" s="194"/>
      <c r="T937" s="28"/>
      <c r="U937" s="28"/>
      <c r="V937" s="28"/>
      <c r="AA937" s="194"/>
      <c r="AC937" s="28"/>
      <c r="AD937" s="28"/>
      <c r="AE937" s="28"/>
      <c r="AJ937" s="194"/>
      <c r="AL937" s="28"/>
      <c r="AM937" s="28"/>
      <c r="AN937" s="28"/>
      <c r="AS937" s="194"/>
      <c r="AU937" s="28"/>
      <c r="AV937" s="28"/>
      <c r="AW937" s="28"/>
      <c r="BB937" s="194"/>
      <c r="BD937" s="28"/>
      <c r="BE937" s="28"/>
      <c r="BF937" s="28"/>
      <c r="BK937" s="194"/>
      <c r="BM937" s="28"/>
      <c r="BN937" s="28"/>
      <c r="BO937" s="28"/>
      <c r="BT937" s="194"/>
      <c r="BV937" s="28"/>
      <c r="BW937" s="28"/>
      <c r="BX937" s="28"/>
      <c r="CC937" s="194"/>
      <c r="CE937" s="28"/>
      <c r="CF937" s="28"/>
      <c r="CG937" s="28"/>
      <c r="CL937" s="194"/>
      <c r="CN937" s="28"/>
      <c r="CO937" s="28"/>
      <c r="CP937" s="28"/>
      <c r="CU937" s="194"/>
      <c r="CW937" s="28"/>
      <c r="CX937" s="28"/>
      <c r="CY937" s="28"/>
      <c r="DD937" s="194"/>
      <c r="DF937" s="28"/>
      <c r="DG937" s="28"/>
      <c r="DH937" s="28"/>
      <c r="DM937" s="194"/>
      <c r="DO937" s="28"/>
      <c r="DP937" s="28"/>
      <c r="DQ937" s="28"/>
      <c r="DV937" s="194"/>
      <c r="DX937" s="28"/>
      <c r="DY937" s="28"/>
      <c r="DZ937" s="28"/>
      <c r="EE937" s="194"/>
      <c r="EG937" s="28"/>
      <c r="EH937" s="28"/>
      <c r="EI937" s="28"/>
      <c r="EN937" s="194"/>
      <c r="EP937" s="28"/>
      <c r="EQ937" s="28"/>
      <c r="ER937" s="28"/>
      <c r="EW937" s="194"/>
      <c r="EY937" s="28"/>
      <c r="EZ937" s="28"/>
      <c r="FA937" s="28"/>
      <c r="FF937" s="194"/>
      <c r="FH937" s="28"/>
      <c r="FI937" s="28"/>
      <c r="FJ937" s="28"/>
      <c r="FO937" s="194"/>
      <c r="FQ937" s="28"/>
      <c r="FR937" s="28"/>
      <c r="FS937" s="28"/>
      <c r="FX937" s="194"/>
      <c r="FZ937" s="28"/>
      <c r="GA937" s="28"/>
      <c r="GB937" s="28"/>
      <c r="GG937" s="194"/>
      <c r="GI937" s="28"/>
      <c r="GJ937" s="28"/>
      <c r="GK937" s="28"/>
      <c r="GP937" s="194"/>
      <c r="GR937" s="28"/>
      <c r="GS937" s="28"/>
      <c r="GT937" s="28"/>
      <c r="GY937" s="194"/>
      <c r="HA937" s="28"/>
      <c r="HB937" s="28"/>
      <c r="HC937" s="28"/>
      <c r="HH937" s="194"/>
      <c r="HJ937" s="28"/>
      <c r="HK937" s="28"/>
      <c r="HL937" s="28"/>
      <c r="HQ937" s="28"/>
      <c r="HR937" s="28"/>
      <c r="HS937" s="28"/>
      <c r="HT937" s="28"/>
      <c r="HU937" s="28"/>
      <c r="HV937" s="28"/>
      <c r="HW937" s="28"/>
      <c r="HX937" s="28"/>
      <c r="HY937" s="28"/>
      <c r="HZ937" s="28"/>
      <c r="IA937" s="28"/>
      <c r="IB937" s="28"/>
      <c r="IC937" s="28"/>
      <c r="ID937" s="28"/>
      <c r="IE937" s="28"/>
      <c r="IF937" s="28"/>
      <c r="IG937" s="28"/>
      <c r="IH937" s="28"/>
      <c r="II937" s="28"/>
      <c r="IJ937" s="28"/>
      <c r="IK937" s="28"/>
      <c r="IL937" s="28"/>
      <c r="IM937" s="28"/>
      <c r="IN937" s="28"/>
      <c r="IO937" s="28"/>
      <c r="IP937" s="28"/>
      <c r="IQ937" s="28"/>
      <c r="IR937" s="28"/>
      <c r="IS937" s="28"/>
      <c r="IT937" s="28"/>
      <c r="IU937" s="28"/>
      <c r="IV937" s="28"/>
    </row>
    <row r="938" spans="1:256" s="50" customFormat="1" ht="18">
      <c r="A938" s="330" t="s">
        <v>680</v>
      </c>
      <c r="B938" s="28"/>
      <c r="C938" s="275"/>
      <c r="D938" s="418" t="s">
        <v>129</v>
      </c>
      <c r="E938" s="50">
        <f t="shared" si="8"/>
        <v>0</v>
      </c>
      <c r="F938" s="284">
        <f t="shared" si="9"/>
        <v>4</v>
      </c>
      <c r="I938" s="50">
        <v>4</v>
      </c>
      <c r="L938" s="28"/>
      <c r="N938" s="28"/>
      <c r="R938" s="194"/>
      <c r="T938" s="28"/>
      <c r="U938" s="28"/>
      <c r="V938" s="28"/>
      <c r="AA938" s="194"/>
      <c r="AC938" s="28"/>
      <c r="AD938" s="28"/>
      <c r="AE938" s="28"/>
      <c r="AJ938" s="194"/>
      <c r="AL938" s="28"/>
      <c r="AM938" s="28"/>
      <c r="AN938" s="28"/>
      <c r="AS938" s="194"/>
      <c r="AU938" s="28"/>
      <c r="AV938" s="28"/>
      <c r="AW938" s="28"/>
      <c r="BB938" s="194"/>
      <c r="BD938" s="28"/>
      <c r="BE938" s="28"/>
      <c r="BF938" s="28"/>
      <c r="BK938" s="194"/>
      <c r="BM938" s="28"/>
      <c r="BN938" s="28"/>
      <c r="BO938" s="28"/>
      <c r="BT938" s="194"/>
      <c r="BV938" s="28"/>
      <c r="BW938" s="28"/>
      <c r="BX938" s="28"/>
      <c r="CC938" s="194"/>
      <c r="CE938" s="28"/>
      <c r="CF938" s="28"/>
      <c r="CG938" s="28"/>
      <c r="CL938" s="194"/>
      <c r="CN938" s="28"/>
      <c r="CO938" s="28"/>
      <c r="CP938" s="28"/>
      <c r="CU938" s="194"/>
      <c r="CW938" s="28"/>
      <c r="CX938" s="28"/>
      <c r="CY938" s="28"/>
      <c r="DD938" s="194"/>
      <c r="DF938" s="28"/>
      <c r="DG938" s="28"/>
      <c r="DH938" s="28"/>
      <c r="DM938" s="194"/>
      <c r="DO938" s="28"/>
      <c r="DP938" s="28"/>
      <c r="DQ938" s="28"/>
      <c r="DV938" s="194"/>
      <c r="DX938" s="28"/>
      <c r="DY938" s="28"/>
      <c r="DZ938" s="28"/>
      <c r="EE938" s="194"/>
      <c r="EG938" s="28"/>
      <c r="EH938" s="28"/>
      <c r="EI938" s="28"/>
      <c r="EN938" s="194"/>
      <c r="EP938" s="28"/>
      <c r="EQ938" s="28"/>
      <c r="ER938" s="28"/>
      <c r="EW938" s="194"/>
      <c r="EY938" s="28"/>
      <c r="EZ938" s="28"/>
      <c r="FA938" s="28"/>
      <c r="FF938" s="194"/>
      <c r="FH938" s="28"/>
      <c r="FI938" s="28"/>
      <c r="FJ938" s="28"/>
      <c r="FO938" s="194"/>
      <c r="FQ938" s="28"/>
      <c r="FR938" s="28"/>
      <c r="FS938" s="28"/>
      <c r="FX938" s="194"/>
      <c r="FZ938" s="28"/>
      <c r="GA938" s="28"/>
      <c r="GB938" s="28"/>
      <c r="GG938" s="194"/>
      <c r="GI938" s="28"/>
      <c r="GJ938" s="28"/>
      <c r="GK938" s="28"/>
      <c r="GP938" s="194"/>
      <c r="GR938" s="28"/>
      <c r="GS938" s="28"/>
      <c r="GT938" s="28"/>
      <c r="GY938" s="194"/>
      <c r="HA938" s="28"/>
      <c r="HB938" s="28"/>
      <c r="HC938" s="28"/>
      <c r="HH938" s="194"/>
      <c r="HJ938" s="28"/>
      <c r="HK938" s="28"/>
      <c r="HL938" s="28"/>
      <c r="HQ938" s="28"/>
      <c r="HR938" s="28"/>
      <c r="HS938" s="28"/>
      <c r="HT938" s="28"/>
      <c r="HU938" s="28"/>
      <c r="HV938" s="28"/>
      <c r="HW938" s="28"/>
      <c r="HX938" s="28"/>
      <c r="HY938" s="28"/>
      <c r="HZ938" s="28"/>
      <c r="IA938" s="28"/>
      <c r="IB938" s="28"/>
      <c r="IC938" s="28"/>
      <c r="ID938" s="28"/>
      <c r="IE938" s="28"/>
      <c r="IF938" s="28"/>
      <c r="IG938" s="28"/>
      <c r="IH938" s="28"/>
      <c r="II938" s="28"/>
      <c r="IJ938" s="28"/>
      <c r="IK938" s="28"/>
      <c r="IL938" s="28"/>
      <c r="IM938" s="28"/>
      <c r="IN938" s="28"/>
      <c r="IO938" s="28"/>
      <c r="IP938" s="28"/>
      <c r="IQ938" s="28"/>
      <c r="IR938" s="28"/>
      <c r="IS938" s="28"/>
      <c r="IT938" s="28"/>
      <c r="IU938" s="28"/>
      <c r="IV938" s="28"/>
    </row>
    <row r="939" spans="1:256" s="50" customFormat="1" ht="18">
      <c r="A939" s="330" t="s">
        <v>636</v>
      </c>
      <c r="B939" s="420"/>
      <c r="C939" s="420"/>
      <c r="D939" s="418" t="s">
        <v>132</v>
      </c>
      <c r="E939" s="50">
        <f t="shared" si="8"/>
        <v>8</v>
      </c>
      <c r="F939" s="284">
        <f t="shared" si="9"/>
        <v>5</v>
      </c>
      <c r="I939" s="50">
        <v>5</v>
      </c>
      <c r="L939" s="28"/>
      <c r="N939" s="28"/>
      <c r="R939" s="194"/>
      <c r="T939" s="28"/>
      <c r="U939" s="28"/>
      <c r="V939" s="28"/>
      <c r="AA939" s="194"/>
      <c r="AC939" s="28"/>
      <c r="AD939" s="28"/>
      <c r="AE939" s="28"/>
      <c r="AJ939" s="194"/>
      <c r="AL939" s="28"/>
      <c r="AM939" s="28"/>
      <c r="AN939" s="28"/>
      <c r="AS939" s="194"/>
      <c r="AU939" s="28"/>
      <c r="AV939" s="28"/>
      <c r="AW939" s="28"/>
      <c r="BB939" s="194"/>
      <c r="BD939" s="28"/>
      <c r="BE939" s="28"/>
      <c r="BF939" s="28"/>
      <c r="BK939" s="194"/>
      <c r="BM939" s="28"/>
      <c r="BN939" s="28"/>
      <c r="BO939" s="28"/>
      <c r="BT939" s="194"/>
      <c r="BV939" s="28"/>
      <c r="BW939" s="28"/>
      <c r="BX939" s="28"/>
      <c r="CC939" s="194"/>
      <c r="CE939" s="28"/>
      <c r="CF939" s="28"/>
      <c r="CG939" s="28"/>
      <c r="CL939" s="194"/>
      <c r="CN939" s="28"/>
      <c r="CO939" s="28"/>
      <c r="CP939" s="28"/>
      <c r="CU939" s="194"/>
      <c r="CW939" s="28"/>
      <c r="CX939" s="28"/>
      <c r="CY939" s="28"/>
      <c r="DD939" s="194"/>
      <c r="DF939" s="28"/>
      <c r="DG939" s="28"/>
      <c r="DH939" s="28"/>
      <c r="DM939" s="194"/>
      <c r="DO939" s="28"/>
      <c r="DP939" s="28"/>
      <c r="DQ939" s="28"/>
      <c r="DV939" s="194"/>
      <c r="DX939" s="28"/>
      <c r="DY939" s="28"/>
      <c r="DZ939" s="28"/>
      <c r="EE939" s="194"/>
      <c r="EG939" s="28"/>
      <c r="EH939" s="28"/>
      <c r="EI939" s="28"/>
      <c r="EN939" s="194"/>
      <c r="EP939" s="28"/>
      <c r="EQ939" s="28"/>
      <c r="ER939" s="28"/>
      <c r="EW939" s="194"/>
      <c r="EY939" s="28"/>
      <c r="EZ939" s="28"/>
      <c r="FA939" s="28"/>
      <c r="FF939" s="194"/>
      <c r="FH939" s="28"/>
      <c r="FI939" s="28"/>
      <c r="FJ939" s="28"/>
      <c r="FO939" s="194"/>
      <c r="FQ939" s="28"/>
      <c r="FR939" s="28"/>
      <c r="FS939" s="28"/>
      <c r="FX939" s="194"/>
      <c r="FZ939" s="28"/>
      <c r="GA939" s="28"/>
      <c r="GB939" s="28"/>
      <c r="GG939" s="194"/>
      <c r="GI939" s="28"/>
      <c r="GJ939" s="28"/>
      <c r="GK939" s="28"/>
      <c r="GP939" s="194"/>
      <c r="GR939" s="28"/>
      <c r="GS939" s="28"/>
      <c r="GT939" s="28"/>
      <c r="GY939" s="194"/>
      <c r="HA939" s="28"/>
      <c r="HB939" s="28"/>
      <c r="HC939" s="28"/>
      <c r="HH939" s="194"/>
      <c r="HJ939" s="28"/>
      <c r="HK939" s="28"/>
      <c r="HL939" s="28"/>
      <c r="HQ939" s="28"/>
      <c r="HR939" s="28"/>
      <c r="HS939" s="28"/>
      <c r="HT939" s="28"/>
      <c r="HU939" s="28"/>
      <c r="HV939" s="28"/>
      <c r="HW939" s="28"/>
      <c r="HX939" s="28"/>
      <c r="HY939" s="28"/>
      <c r="HZ939" s="28"/>
      <c r="IA939" s="28"/>
      <c r="IB939" s="28"/>
      <c r="IC939" s="28"/>
      <c r="ID939" s="28"/>
      <c r="IE939" s="28"/>
      <c r="IF939" s="28"/>
      <c r="IG939" s="28"/>
      <c r="IH939" s="28"/>
      <c r="II939" s="28"/>
      <c r="IJ939" s="28"/>
      <c r="IK939" s="28"/>
      <c r="IL939" s="28"/>
      <c r="IM939" s="28"/>
      <c r="IN939" s="28"/>
      <c r="IO939" s="28"/>
      <c r="IP939" s="28"/>
      <c r="IQ939" s="28"/>
      <c r="IR939" s="28"/>
      <c r="IS939" s="28"/>
      <c r="IT939" s="28"/>
      <c r="IU939" s="28"/>
      <c r="IV939" s="28"/>
    </row>
    <row r="940" spans="1:256" s="50" customFormat="1" ht="18.75">
      <c r="A940" s="330" t="s">
        <v>1699</v>
      </c>
      <c r="B940" s="417"/>
      <c r="C940" s="417"/>
      <c r="D940" s="1" t="s">
        <v>131</v>
      </c>
      <c r="E940" s="50">
        <f t="shared" si="8"/>
        <v>4</v>
      </c>
      <c r="F940" s="284">
        <f t="shared" si="9"/>
        <v>40</v>
      </c>
      <c r="I940" s="50">
        <v>38</v>
      </c>
      <c r="J940" s="50">
        <v>2</v>
      </c>
      <c r="L940" s="28"/>
      <c r="N940" s="28"/>
      <c r="R940" s="194"/>
      <c r="T940" s="28"/>
      <c r="U940" s="28"/>
      <c r="V940" s="28"/>
      <c r="AA940" s="194"/>
      <c r="AC940" s="28"/>
      <c r="AD940" s="28"/>
      <c r="AE940" s="28"/>
      <c r="AJ940" s="194"/>
      <c r="AL940" s="28"/>
      <c r="AM940" s="28"/>
      <c r="AN940" s="28"/>
      <c r="AS940" s="194"/>
      <c r="AU940" s="28"/>
      <c r="AV940" s="28"/>
      <c r="AW940" s="28"/>
      <c r="BB940" s="194"/>
      <c r="BD940" s="28"/>
      <c r="BE940" s="28"/>
      <c r="BF940" s="28"/>
      <c r="BK940" s="194"/>
      <c r="BM940" s="28"/>
      <c r="BN940" s="28"/>
      <c r="BO940" s="28"/>
      <c r="BT940" s="194"/>
      <c r="BV940" s="28"/>
      <c r="BW940" s="28"/>
      <c r="BX940" s="28"/>
      <c r="CC940" s="194"/>
      <c r="CE940" s="28"/>
      <c r="CF940" s="28"/>
      <c r="CG940" s="28"/>
      <c r="CL940" s="194"/>
      <c r="CN940" s="28"/>
      <c r="CO940" s="28"/>
      <c r="CP940" s="28"/>
      <c r="CU940" s="194"/>
      <c r="CW940" s="28"/>
      <c r="CX940" s="28"/>
      <c r="CY940" s="28"/>
      <c r="DD940" s="194"/>
      <c r="DF940" s="28"/>
      <c r="DG940" s="28"/>
      <c r="DH940" s="28"/>
      <c r="DM940" s="194"/>
      <c r="DO940" s="28"/>
      <c r="DP940" s="28"/>
      <c r="DQ940" s="28"/>
      <c r="DV940" s="194"/>
      <c r="DX940" s="28"/>
      <c r="DY940" s="28"/>
      <c r="DZ940" s="28"/>
      <c r="EE940" s="194"/>
      <c r="EG940" s="28"/>
      <c r="EH940" s="28"/>
      <c r="EI940" s="28"/>
      <c r="EN940" s="194"/>
      <c r="EP940" s="28"/>
      <c r="EQ940" s="28"/>
      <c r="ER940" s="28"/>
      <c r="EW940" s="194"/>
      <c r="EY940" s="28"/>
      <c r="EZ940" s="28"/>
      <c r="FA940" s="28"/>
      <c r="FF940" s="194"/>
      <c r="FH940" s="28"/>
      <c r="FI940" s="28"/>
      <c r="FJ940" s="28"/>
      <c r="FO940" s="194"/>
      <c r="FQ940" s="28"/>
      <c r="FR940" s="28"/>
      <c r="FS940" s="28"/>
      <c r="FX940" s="194"/>
      <c r="FZ940" s="28"/>
      <c r="GA940" s="28"/>
      <c r="GB940" s="28"/>
      <c r="GG940" s="194"/>
      <c r="GI940" s="28"/>
      <c r="GJ940" s="28"/>
      <c r="GK940" s="28"/>
      <c r="GP940" s="194"/>
      <c r="GR940" s="28"/>
      <c r="GS940" s="28"/>
      <c r="GT940" s="28"/>
      <c r="GY940" s="194"/>
      <c r="HA940" s="28"/>
      <c r="HB940" s="28"/>
      <c r="HC940" s="28"/>
      <c r="HH940" s="194"/>
      <c r="HJ940" s="28"/>
      <c r="HK940" s="28"/>
      <c r="HL940" s="28"/>
      <c r="HQ940" s="28"/>
      <c r="HR940" s="28"/>
      <c r="HS940" s="28"/>
      <c r="HT940" s="28"/>
      <c r="HU940" s="28"/>
      <c r="HV940" s="28"/>
      <c r="HW940" s="28"/>
      <c r="HX940" s="28"/>
      <c r="HY940" s="28"/>
      <c r="HZ940" s="28"/>
      <c r="IA940" s="28"/>
      <c r="IB940" s="28"/>
      <c r="IC940" s="28"/>
      <c r="ID940" s="28"/>
      <c r="IE940" s="28"/>
      <c r="IF940" s="28"/>
      <c r="IG940" s="28"/>
      <c r="IH940" s="28"/>
      <c r="II940" s="28"/>
      <c r="IJ940" s="28"/>
      <c r="IK940" s="28"/>
      <c r="IL940" s="28"/>
      <c r="IM940" s="28"/>
      <c r="IN940" s="28"/>
      <c r="IO940" s="28"/>
      <c r="IP940" s="28"/>
      <c r="IQ940" s="28"/>
      <c r="IR940" s="28"/>
      <c r="IS940" s="28"/>
      <c r="IT940" s="28"/>
      <c r="IU940" s="28"/>
      <c r="IV940" s="28"/>
    </row>
    <row r="941" spans="1:256" s="50" customFormat="1" ht="18">
      <c r="A941" s="330" t="s">
        <v>810</v>
      </c>
      <c r="B941" s="420"/>
      <c r="C941" s="420"/>
      <c r="D941" s="418" t="s">
        <v>132</v>
      </c>
      <c r="E941" s="50">
        <f t="shared" si="8"/>
        <v>6</v>
      </c>
      <c r="F941" s="284">
        <f t="shared" si="9"/>
        <v>0</v>
      </c>
      <c r="L941" s="28"/>
      <c r="N941" s="28"/>
      <c r="R941" s="194"/>
      <c r="T941" s="28"/>
      <c r="U941" s="28"/>
      <c r="V941" s="28"/>
      <c r="AA941" s="194"/>
      <c r="AC941" s="28"/>
      <c r="AD941" s="28"/>
      <c r="AE941" s="28"/>
      <c r="AJ941" s="194"/>
      <c r="AL941" s="28"/>
      <c r="AM941" s="28"/>
      <c r="AN941" s="28"/>
      <c r="AS941" s="194"/>
      <c r="AU941" s="28"/>
      <c r="AV941" s="28"/>
      <c r="AW941" s="28"/>
      <c r="BB941" s="194"/>
      <c r="BD941" s="28"/>
      <c r="BE941" s="28"/>
      <c r="BF941" s="28"/>
      <c r="BK941" s="194"/>
      <c r="BM941" s="28"/>
      <c r="BN941" s="28"/>
      <c r="BO941" s="28"/>
      <c r="BT941" s="194"/>
      <c r="BV941" s="28"/>
      <c r="BW941" s="28"/>
      <c r="BX941" s="28"/>
      <c r="CC941" s="194"/>
      <c r="CE941" s="28"/>
      <c r="CF941" s="28"/>
      <c r="CG941" s="28"/>
      <c r="CL941" s="194"/>
      <c r="CN941" s="28"/>
      <c r="CO941" s="28"/>
      <c r="CP941" s="28"/>
      <c r="CU941" s="194"/>
      <c r="CW941" s="28"/>
      <c r="CX941" s="28"/>
      <c r="CY941" s="28"/>
      <c r="DD941" s="194"/>
      <c r="DF941" s="28"/>
      <c r="DG941" s="28"/>
      <c r="DH941" s="28"/>
      <c r="DM941" s="194"/>
      <c r="DO941" s="28"/>
      <c r="DP941" s="28"/>
      <c r="DQ941" s="28"/>
      <c r="DV941" s="194"/>
      <c r="DX941" s="28"/>
      <c r="DY941" s="28"/>
      <c r="DZ941" s="28"/>
      <c r="EE941" s="194"/>
      <c r="EG941" s="28"/>
      <c r="EH941" s="28"/>
      <c r="EI941" s="28"/>
      <c r="EN941" s="194"/>
      <c r="EP941" s="28"/>
      <c r="EQ941" s="28"/>
      <c r="ER941" s="28"/>
      <c r="EW941" s="194"/>
      <c r="EY941" s="28"/>
      <c r="EZ941" s="28"/>
      <c r="FA941" s="28"/>
      <c r="FF941" s="194"/>
      <c r="FH941" s="28"/>
      <c r="FI941" s="28"/>
      <c r="FJ941" s="28"/>
      <c r="FO941" s="194"/>
      <c r="FQ941" s="28"/>
      <c r="FR941" s="28"/>
      <c r="FS941" s="28"/>
      <c r="FX941" s="194"/>
      <c r="FZ941" s="28"/>
      <c r="GA941" s="28"/>
      <c r="GB941" s="28"/>
      <c r="GG941" s="194"/>
      <c r="GI941" s="28"/>
      <c r="GJ941" s="28"/>
      <c r="GK941" s="28"/>
      <c r="GP941" s="194"/>
      <c r="GR941" s="28"/>
      <c r="GS941" s="28"/>
      <c r="GT941" s="28"/>
      <c r="GY941" s="194"/>
      <c r="HA941" s="28"/>
      <c r="HB941" s="28"/>
      <c r="HC941" s="28"/>
      <c r="HH941" s="194"/>
      <c r="HJ941" s="28"/>
      <c r="HK941" s="28"/>
      <c r="HL941" s="28"/>
      <c r="HQ941" s="28"/>
      <c r="HR941" s="28"/>
      <c r="HS941" s="28"/>
      <c r="HT941" s="28"/>
      <c r="HU941" s="28"/>
      <c r="HV941" s="28"/>
      <c r="HW941" s="28"/>
      <c r="HX941" s="28"/>
      <c r="HY941" s="28"/>
      <c r="HZ941" s="28"/>
      <c r="IA941" s="28"/>
      <c r="IB941" s="28"/>
      <c r="IC941" s="28"/>
      <c r="ID941" s="28"/>
      <c r="IE941" s="28"/>
      <c r="IF941" s="28"/>
      <c r="IG941" s="28"/>
      <c r="IH941" s="28"/>
      <c r="II941" s="28"/>
      <c r="IJ941" s="28"/>
      <c r="IK941" s="28"/>
      <c r="IL941" s="28"/>
      <c r="IM941" s="28"/>
      <c r="IN941" s="28"/>
      <c r="IO941" s="28"/>
      <c r="IP941" s="28"/>
      <c r="IQ941" s="28"/>
      <c r="IR941" s="28"/>
      <c r="IS941" s="28"/>
      <c r="IT941" s="28"/>
      <c r="IU941" s="28"/>
      <c r="IV941" s="28"/>
    </row>
    <row r="942" spans="1:256" s="50" customFormat="1" ht="18">
      <c r="A942" s="206" t="s">
        <v>2583</v>
      </c>
      <c r="B942" s="28"/>
      <c r="C942" s="275"/>
      <c r="D942" s="418" t="s">
        <v>129</v>
      </c>
      <c r="E942" s="50">
        <f t="shared" si="8"/>
        <v>0</v>
      </c>
      <c r="F942" s="284">
        <f t="shared" si="9"/>
        <v>0</v>
      </c>
      <c r="L942" s="28"/>
      <c r="N942" s="28"/>
      <c r="R942" s="194"/>
      <c r="T942" s="28"/>
      <c r="U942" s="28"/>
      <c r="V942" s="28"/>
      <c r="AA942" s="194"/>
      <c r="AC942" s="28"/>
      <c r="AD942" s="28"/>
      <c r="AE942" s="28"/>
      <c r="AJ942" s="194"/>
      <c r="AL942" s="28"/>
      <c r="AM942" s="28"/>
      <c r="AN942" s="28"/>
      <c r="AS942" s="194"/>
      <c r="AU942" s="28"/>
      <c r="AV942" s="28"/>
      <c r="AW942" s="28"/>
      <c r="BB942" s="194"/>
      <c r="BD942" s="28"/>
      <c r="BE942" s="28"/>
      <c r="BF942" s="28"/>
      <c r="BK942" s="194"/>
      <c r="BM942" s="28"/>
      <c r="BN942" s="28"/>
      <c r="BO942" s="28"/>
      <c r="BT942" s="194"/>
      <c r="BV942" s="28"/>
      <c r="BW942" s="28"/>
      <c r="BX942" s="28"/>
      <c r="CC942" s="194"/>
      <c r="CE942" s="28"/>
      <c r="CF942" s="28"/>
      <c r="CG942" s="28"/>
      <c r="CL942" s="194"/>
      <c r="CN942" s="28"/>
      <c r="CO942" s="28"/>
      <c r="CP942" s="28"/>
      <c r="CU942" s="194"/>
      <c r="CW942" s="28"/>
      <c r="CX942" s="28"/>
      <c r="CY942" s="28"/>
      <c r="DD942" s="194"/>
      <c r="DF942" s="28"/>
      <c r="DG942" s="28"/>
      <c r="DH942" s="28"/>
      <c r="DM942" s="194"/>
      <c r="DO942" s="28"/>
      <c r="DP942" s="28"/>
      <c r="DQ942" s="28"/>
      <c r="DV942" s="194"/>
      <c r="DX942" s="28"/>
      <c r="DY942" s="28"/>
      <c r="DZ942" s="28"/>
      <c r="EE942" s="194"/>
      <c r="EG942" s="28"/>
      <c r="EH942" s="28"/>
      <c r="EI942" s="28"/>
      <c r="EN942" s="194"/>
      <c r="EP942" s="28"/>
      <c r="EQ942" s="28"/>
      <c r="ER942" s="28"/>
      <c r="EW942" s="194"/>
      <c r="EY942" s="28"/>
      <c r="EZ942" s="28"/>
      <c r="FA942" s="28"/>
      <c r="FF942" s="194"/>
      <c r="FH942" s="28"/>
      <c r="FI942" s="28"/>
      <c r="FJ942" s="28"/>
      <c r="FO942" s="194"/>
      <c r="FQ942" s="28"/>
      <c r="FR942" s="28"/>
      <c r="FS942" s="28"/>
      <c r="FX942" s="194"/>
      <c r="FZ942" s="28"/>
      <c r="GA942" s="28"/>
      <c r="GB942" s="28"/>
      <c r="GG942" s="194"/>
      <c r="GI942" s="28"/>
      <c r="GJ942" s="28"/>
      <c r="GK942" s="28"/>
      <c r="GP942" s="194"/>
      <c r="GR942" s="28"/>
      <c r="GS942" s="28"/>
      <c r="GT942" s="28"/>
      <c r="GY942" s="194"/>
      <c r="HA942" s="28"/>
      <c r="HB942" s="28"/>
      <c r="HC942" s="28"/>
      <c r="HH942" s="194"/>
      <c r="HJ942" s="28"/>
      <c r="HK942" s="28"/>
      <c r="HL942" s="28"/>
      <c r="HQ942" s="28"/>
      <c r="HR942" s="28"/>
      <c r="HS942" s="28"/>
      <c r="HT942" s="28"/>
      <c r="HU942" s="28"/>
      <c r="HV942" s="28"/>
      <c r="HW942" s="28"/>
      <c r="HX942" s="28"/>
      <c r="HY942" s="28"/>
      <c r="HZ942" s="28"/>
      <c r="IA942" s="28"/>
      <c r="IB942" s="28"/>
      <c r="IC942" s="28"/>
      <c r="ID942" s="28"/>
      <c r="IE942" s="28"/>
      <c r="IF942" s="28"/>
      <c r="IG942" s="28"/>
      <c r="IH942" s="28"/>
      <c r="II942" s="28"/>
      <c r="IJ942" s="28"/>
      <c r="IK942" s="28"/>
      <c r="IL942" s="28"/>
      <c r="IM942" s="28"/>
      <c r="IN942" s="28"/>
      <c r="IO942" s="28"/>
      <c r="IP942" s="28"/>
      <c r="IQ942" s="28"/>
      <c r="IR942" s="28"/>
      <c r="IS942" s="28"/>
      <c r="IT942" s="28"/>
      <c r="IU942" s="28"/>
      <c r="IV942" s="28"/>
    </row>
    <row r="943" spans="1:256" s="50" customFormat="1" ht="18">
      <c r="A943" s="330" t="s">
        <v>1191</v>
      </c>
      <c r="B943" s="28"/>
      <c r="C943" s="275"/>
      <c r="D943" s="418" t="s">
        <v>129</v>
      </c>
      <c r="E943" s="50">
        <f t="shared" si="8"/>
        <v>1</v>
      </c>
      <c r="F943" s="284">
        <f t="shared" si="9"/>
        <v>0</v>
      </c>
      <c r="N943" s="28"/>
      <c r="R943" s="194"/>
      <c r="T943" s="28"/>
      <c r="U943" s="28"/>
      <c r="V943" s="28"/>
      <c r="AA943" s="194"/>
      <c r="AC943" s="28"/>
      <c r="AD943" s="28"/>
      <c r="AE943" s="28"/>
      <c r="AJ943" s="194"/>
      <c r="AL943" s="28"/>
      <c r="AM943" s="28"/>
      <c r="AN943" s="28"/>
      <c r="AS943" s="194"/>
      <c r="AU943" s="28"/>
      <c r="AV943" s="28"/>
      <c r="AW943" s="28"/>
      <c r="BB943" s="194"/>
      <c r="BD943" s="28"/>
      <c r="BE943" s="28"/>
      <c r="BF943" s="28"/>
      <c r="BK943" s="194"/>
      <c r="BM943" s="28"/>
      <c r="BN943" s="28"/>
      <c r="BO943" s="28"/>
      <c r="BT943" s="194"/>
      <c r="BV943" s="28"/>
      <c r="BW943" s="28"/>
      <c r="BX943" s="28"/>
      <c r="CC943" s="194"/>
      <c r="CE943" s="28"/>
      <c r="CF943" s="28"/>
      <c r="CG943" s="28"/>
      <c r="CL943" s="194"/>
      <c r="CN943" s="28"/>
      <c r="CO943" s="28"/>
      <c r="CP943" s="28"/>
      <c r="CU943" s="194"/>
      <c r="CW943" s="28"/>
      <c r="CX943" s="28"/>
      <c r="CY943" s="28"/>
      <c r="DD943" s="194"/>
      <c r="DF943" s="28"/>
      <c r="DG943" s="28"/>
      <c r="DH943" s="28"/>
      <c r="DM943" s="194"/>
      <c r="DO943" s="28"/>
      <c r="DP943" s="28"/>
      <c r="DQ943" s="28"/>
      <c r="DV943" s="194"/>
      <c r="DX943" s="28"/>
      <c r="DY943" s="28"/>
      <c r="DZ943" s="28"/>
      <c r="EE943" s="194"/>
      <c r="EG943" s="28"/>
      <c r="EH943" s="28"/>
      <c r="EI943" s="28"/>
      <c r="EN943" s="194"/>
      <c r="EP943" s="28"/>
      <c r="EQ943" s="28"/>
      <c r="ER943" s="28"/>
      <c r="EW943" s="194"/>
      <c r="EY943" s="28"/>
      <c r="EZ943" s="28"/>
      <c r="FA943" s="28"/>
      <c r="FF943" s="194"/>
      <c r="FH943" s="28"/>
      <c r="FI943" s="28"/>
      <c r="FJ943" s="28"/>
      <c r="FO943" s="194"/>
      <c r="FQ943" s="28"/>
      <c r="FR943" s="28"/>
      <c r="FS943" s="28"/>
      <c r="FX943" s="194"/>
      <c r="FZ943" s="28"/>
      <c r="GA943" s="28"/>
      <c r="GB943" s="28"/>
      <c r="GG943" s="194"/>
      <c r="GI943" s="28"/>
      <c r="GJ943" s="28"/>
      <c r="GK943" s="28"/>
      <c r="GP943" s="194"/>
      <c r="GR943" s="28"/>
      <c r="GS943" s="28"/>
      <c r="GT943" s="28"/>
      <c r="GY943" s="194"/>
      <c r="HA943" s="28"/>
      <c r="HB943" s="28"/>
      <c r="HC943" s="28"/>
      <c r="HH943" s="194"/>
      <c r="HJ943" s="28"/>
      <c r="HK943" s="28"/>
      <c r="HL943" s="28"/>
      <c r="HQ943" s="28"/>
      <c r="HR943" s="28"/>
      <c r="HS943" s="28"/>
      <c r="HT943" s="28"/>
      <c r="HU943" s="28"/>
      <c r="HV943" s="28"/>
      <c r="HW943" s="28"/>
      <c r="HX943" s="28"/>
      <c r="HY943" s="28"/>
      <c r="HZ943" s="28"/>
      <c r="IA943" s="28"/>
      <c r="IB943" s="28"/>
      <c r="IC943" s="28"/>
      <c r="ID943" s="28"/>
      <c r="IE943" s="28"/>
      <c r="IF943" s="28"/>
      <c r="IG943" s="28"/>
      <c r="IH943" s="28"/>
      <c r="II943" s="28"/>
      <c r="IJ943" s="28"/>
      <c r="IK943" s="28"/>
      <c r="IL943" s="28"/>
      <c r="IM943" s="28"/>
      <c r="IN943" s="28"/>
      <c r="IO943" s="28"/>
      <c r="IP943" s="28"/>
      <c r="IQ943" s="28"/>
      <c r="IR943" s="28"/>
      <c r="IS943" s="28"/>
      <c r="IT943" s="28"/>
      <c r="IU943" s="28"/>
      <c r="IV943" s="28"/>
    </row>
    <row r="944" spans="1:256" s="50" customFormat="1" ht="18.75">
      <c r="A944" s="330" t="s">
        <v>830</v>
      </c>
      <c r="B944" s="279"/>
      <c r="C944" s="417"/>
      <c r="D944" s="418" t="s">
        <v>138</v>
      </c>
      <c r="E944" s="50">
        <f t="shared" si="8"/>
        <v>91</v>
      </c>
      <c r="F944" s="284">
        <f t="shared" si="9"/>
        <v>760</v>
      </c>
      <c r="G944" s="50">
        <v>179</v>
      </c>
      <c r="H944" s="50">
        <v>568</v>
      </c>
      <c r="I944" s="50">
        <v>13</v>
      </c>
      <c r="N944" s="28"/>
      <c r="R944" s="194"/>
      <c r="T944" s="28"/>
      <c r="U944" s="28"/>
      <c r="V944" s="28"/>
      <c r="AA944" s="194"/>
      <c r="AC944" s="28"/>
      <c r="AD944" s="28"/>
      <c r="AE944" s="28"/>
      <c r="AJ944" s="194"/>
      <c r="AL944" s="28"/>
      <c r="AM944" s="28"/>
      <c r="AN944" s="28"/>
      <c r="AS944" s="194"/>
      <c r="AU944" s="28"/>
      <c r="AV944" s="28"/>
      <c r="AW944" s="28"/>
      <c r="BB944" s="194"/>
      <c r="BD944" s="28"/>
      <c r="BE944" s="28"/>
      <c r="BF944" s="28"/>
      <c r="BK944" s="194"/>
      <c r="BM944" s="28"/>
      <c r="BN944" s="28"/>
      <c r="BO944" s="28"/>
      <c r="BT944" s="194"/>
      <c r="BV944" s="28"/>
      <c r="BW944" s="28"/>
      <c r="BX944" s="28"/>
      <c r="CC944" s="194"/>
      <c r="CE944" s="28"/>
      <c r="CF944" s="28"/>
      <c r="CG944" s="28"/>
      <c r="CL944" s="194"/>
      <c r="CN944" s="28"/>
      <c r="CO944" s="28"/>
      <c r="CP944" s="28"/>
      <c r="CU944" s="194"/>
      <c r="CW944" s="28"/>
      <c r="CX944" s="28"/>
      <c r="CY944" s="28"/>
      <c r="DD944" s="194"/>
      <c r="DF944" s="28"/>
      <c r="DG944" s="28"/>
      <c r="DH944" s="28"/>
      <c r="DM944" s="194"/>
      <c r="DO944" s="28"/>
      <c r="DP944" s="28"/>
      <c r="DQ944" s="28"/>
      <c r="DV944" s="194"/>
      <c r="DX944" s="28"/>
      <c r="DY944" s="28"/>
      <c r="DZ944" s="28"/>
      <c r="EE944" s="194"/>
      <c r="EG944" s="28"/>
      <c r="EH944" s="28"/>
      <c r="EI944" s="28"/>
      <c r="EN944" s="194"/>
      <c r="EP944" s="28"/>
      <c r="EQ944" s="28"/>
      <c r="ER944" s="28"/>
      <c r="EW944" s="194"/>
      <c r="EY944" s="28"/>
      <c r="EZ944" s="28"/>
      <c r="FA944" s="28"/>
      <c r="FF944" s="194"/>
      <c r="FH944" s="28"/>
      <c r="FI944" s="28"/>
      <c r="FJ944" s="28"/>
      <c r="FO944" s="194"/>
      <c r="FQ944" s="28"/>
      <c r="FR944" s="28"/>
      <c r="FS944" s="28"/>
      <c r="FX944" s="194"/>
      <c r="FZ944" s="28"/>
      <c r="GA944" s="28"/>
      <c r="GB944" s="28"/>
      <c r="GG944" s="194"/>
      <c r="GI944" s="28"/>
      <c r="GJ944" s="28"/>
      <c r="GK944" s="28"/>
      <c r="GP944" s="194"/>
      <c r="GR944" s="28"/>
      <c r="GS944" s="28"/>
      <c r="GT944" s="28"/>
      <c r="GY944" s="194"/>
      <c r="HA944" s="28"/>
      <c r="HB944" s="28"/>
      <c r="HC944" s="28"/>
      <c r="HH944" s="194"/>
      <c r="HJ944" s="28"/>
      <c r="HK944" s="28"/>
      <c r="HL944" s="28"/>
      <c r="HQ944" s="28"/>
      <c r="HR944" s="28"/>
      <c r="HS944" s="28"/>
      <c r="HT944" s="28"/>
      <c r="HU944" s="28"/>
      <c r="HV944" s="28"/>
      <c r="HW944" s="28"/>
      <c r="HX944" s="28"/>
      <c r="HY944" s="28"/>
      <c r="HZ944" s="28"/>
      <c r="IA944" s="28"/>
      <c r="IB944" s="28"/>
      <c r="IC944" s="28"/>
      <c r="ID944" s="28"/>
      <c r="IE944" s="28"/>
      <c r="IF944" s="28"/>
      <c r="IG944" s="28"/>
      <c r="IH944" s="28"/>
      <c r="II944" s="28"/>
      <c r="IJ944" s="28"/>
      <c r="IK944" s="28"/>
      <c r="IL944" s="28"/>
      <c r="IM944" s="28"/>
      <c r="IN944" s="28"/>
      <c r="IO944" s="28"/>
      <c r="IP944" s="28"/>
      <c r="IQ944" s="28"/>
      <c r="IR944" s="28"/>
      <c r="IS944" s="28"/>
      <c r="IT944" s="28"/>
      <c r="IU944" s="28"/>
      <c r="IV944" s="28"/>
    </row>
    <row r="945" spans="1:256" s="50" customFormat="1" ht="18.75">
      <c r="A945" s="330" t="s">
        <v>463</v>
      </c>
      <c r="B945" s="279"/>
      <c r="C945" s="417"/>
      <c r="D945" s="418" t="s">
        <v>134</v>
      </c>
      <c r="E945" s="50">
        <f t="shared" si="8"/>
        <v>65</v>
      </c>
      <c r="F945" s="284">
        <f t="shared" si="9"/>
        <v>181</v>
      </c>
      <c r="H945" s="50">
        <v>115</v>
      </c>
      <c r="I945" s="50">
        <v>16</v>
      </c>
      <c r="J945" s="50">
        <v>50</v>
      </c>
      <c r="L945" s="28"/>
      <c r="N945" s="28"/>
      <c r="R945" s="194"/>
      <c r="T945" s="28"/>
      <c r="U945" s="28"/>
      <c r="V945" s="28"/>
      <c r="AA945" s="194"/>
      <c r="AC945" s="28"/>
      <c r="AD945" s="28"/>
      <c r="AE945" s="28"/>
      <c r="AJ945" s="194"/>
      <c r="AL945" s="28"/>
      <c r="AM945" s="28"/>
      <c r="AN945" s="28"/>
      <c r="AS945" s="194"/>
      <c r="AU945" s="28"/>
      <c r="AV945" s="28"/>
      <c r="AW945" s="28"/>
      <c r="BB945" s="194"/>
      <c r="BD945" s="28"/>
      <c r="BE945" s="28"/>
      <c r="BF945" s="28"/>
      <c r="BK945" s="194"/>
      <c r="BM945" s="28"/>
      <c r="BN945" s="28"/>
      <c r="BO945" s="28"/>
      <c r="BT945" s="194"/>
      <c r="BV945" s="28"/>
      <c r="BW945" s="28"/>
      <c r="BX945" s="28"/>
      <c r="CC945" s="194"/>
      <c r="CE945" s="28"/>
      <c r="CF945" s="28"/>
      <c r="CG945" s="28"/>
      <c r="CL945" s="194"/>
      <c r="CN945" s="28"/>
      <c r="CO945" s="28"/>
      <c r="CP945" s="28"/>
      <c r="CU945" s="194"/>
      <c r="CW945" s="28"/>
      <c r="CX945" s="28"/>
      <c r="CY945" s="28"/>
      <c r="DD945" s="194"/>
      <c r="DF945" s="28"/>
      <c r="DG945" s="28"/>
      <c r="DH945" s="28"/>
      <c r="DM945" s="194"/>
      <c r="DO945" s="28"/>
      <c r="DP945" s="28"/>
      <c r="DQ945" s="28"/>
      <c r="DV945" s="194"/>
      <c r="DX945" s="28"/>
      <c r="DY945" s="28"/>
      <c r="DZ945" s="28"/>
      <c r="EE945" s="194"/>
      <c r="EG945" s="28"/>
      <c r="EH945" s="28"/>
      <c r="EI945" s="28"/>
      <c r="EN945" s="194"/>
      <c r="EP945" s="28"/>
      <c r="EQ945" s="28"/>
      <c r="ER945" s="28"/>
      <c r="EW945" s="194"/>
      <c r="EY945" s="28"/>
      <c r="EZ945" s="28"/>
      <c r="FA945" s="28"/>
      <c r="FF945" s="194"/>
      <c r="FH945" s="28"/>
      <c r="FI945" s="28"/>
      <c r="FJ945" s="28"/>
      <c r="FO945" s="194"/>
      <c r="FQ945" s="28"/>
      <c r="FR945" s="28"/>
      <c r="FS945" s="28"/>
      <c r="FX945" s="194"/>
      <c r="FZ945" s="28"/>
      <c r="GA945" s="28"/>
      <c r="GB945" s="28"/>
      <c r="GG945" s="194"/>
      <c r="GI945" s="28"/>
      <c r="GJ945" s="28"/>
      <c r="GK945" s="28"/>
      <c r="GP945" s="194"/>
      <c r="GR945" s="28"/>
      <c r="GS945" s="28"/>
      <c r="GT945" s="28"/>
      <c r="GY945" s="194"/>
      <c r="HA945" s="28"/>
      <c r="HB945" s="28"/>
      <c r="HC945" s="28"/>
      <c r="HH945" s="194"/>
      <c r="HJ945" s="28"/>
      <c r="HK945" s="28"/>
      <c r="HL945" s="28"/>
      <c r="HQ945" s="28"/>
      <c r="HR945" s="28"/>
      <c r="HS945" s="28"/>
      <c r="HT945" s="28"/>
      <c r="HU945" s="28"/>
      <c r="HV945" s="28"/>
      <c r="HW945" s="28"/>
      <c r="HX945" s="28"/>
      <c r="HY945" s="28"/>
      <c r="HZ945" s="28"/>
      <c r="IA945" s="28"/>
      <c r="IB945" s="28"/>
      <c r="IC945" s="28"/>
      <c r="ID945" s="28"/>
      <c r="IE945" s="28"/>
      <c r="IF945" s="28"/>
      <c r="IG945" s="28"/>
      <c r="IH945" s="28"/>
      <c r="II945" s="28"/>
      <c r="IJ945" s="28"/>
      <c r="IK945" s="28"/>
      <c r="IL945" s="28"/>
      <c r="IM945" s="28"/>
      <c r="IN945" s="28"/>
      <c r="IO945" s="28"/>
      <c r="IP945" s="28"/>
      <c r="IQ945" s="28"/>
      <c r="IR945" s="28"/>
      <c r="IS945" s="28"/>
      <c r="IT945" s="28"/>
      <c r="IU945" s="28"/>
      <c r="IV945" s="28"/>
    </row>
    <row r="946" spans="1:256" s="50" customFormat="1" ht="18">
      <c r="A946" s="330" t="s">
        <v>956</v>
      </c>
      <c r="B946" s="28"/>
      <c r="C946" s="420"/>
      <c r="D946" s="418" t="s">
        <v>129</v>
      </c>
      <c r="E946" s="50">
        <f t="shared" si="8"/>
        <v>1</v>
      </c>
      <c r="F946" s="284">
        <f t="shared" si="9"/>
        <v>1</v>
      </c>
      <c r="J946" s="50">
        <v>1</v>
      </c>
      <c r="L946" s="28"/>
      <c r="N946" s="28"/>
      <c r="R946" s="194"/>
      <c r="T946" s="28"/>
      <c r="U946" s="28"/>
      <c r="V946" s="28"/>
      <c r="AA946" s="194"/>
      <c r="AC946" s="28"/>
      <c r="AD946" s="28"/>
      <c r="AE946" s="28"/>
      <c r="AJ946" s="194"/>
      <c r="AL946" s="28"/>
      <c r="AM946" s="28"/>
      <c r="AN946" s="28"/>
      <c r="AS946" s="194"/>
      <c r="AU946" s="28"/>
      <c r="AV946" s="28"/>
      <c r="AW946" s="28"/>
      <c r="BB946" s="194"/>
      <c r="BD946" s="28"/>
      <c r="BE946" s="28"/>
      <c r="BF946" s="28"/>
      <c r="BK946" s="194"/>
      <c r="BM946" s="28"/>
      <c r="BN946" s="28"/>
      <c r="BO946" s="28"/>
      <c r="BT946" s="194"/>
      <c r="BV946" s="28"/>
      <c r="BW946" s="28"/>
      <c r="BX946" s="28"/>
      <c r="CC946" s="194"/>
      <c r="CE946" s="28"/>
      <c r="CF946" s="28"/>
      <c r="CG946" s="28"/>
      <c r="CL946" s="194"/>
      <c r="CN946" s="28"/>
      <c r="CO946" s="28"/>
      <c r="CP946" s="28"/>
      <c r="CU946" s="194"/>
      <c r="CW946" s="28"/>
      <c r="CX946" s="28"/>
      <c r="CY946" s="28"/>
      <c r="DD946" s="194"/>
      <c r="DF946" s="28"/>
      <c r="DG946" s="28"/>
      <c r="DH946" s="28"/>
      <c r="DM946" s="194"/>
      <c r="DO946" s="28"/>
      <c r="DP946" s="28"/>
      <c r="DQ946" s="28"/>
      <c r="DV946" s="194"/>
      <c r="DX946" s="28"/>
      <c r="DY946" s="28"/>
      <c r="DZ946" s="28"/>
      <c r="EE946" s="194"/>
      <c r="EG946" s="28"/>
      <c r="EH946" s="28"/>
      <c r="EI946" s="28"/>
      <c r="EN946" s="194"/>
      <c r="EP946" s="28"/>
      <c r="EQ946" s="28"/>
      <c r="ER946" s="28"/>
      <c r="EW946" s="194"/>
      <c r="EY946" s="28"/>
      <c r="EZ946" s="28"/>
      <c r="FA946" s="28"/>
      <c r="FF946" s="194"/>
      <c r="FH946" s="28"/>
      <c r="FI946" s="28"/>
      <c r="FJ946" s="28"/>
      <c r="FO946" s="194"/>
      <c r="FQ946" s="28"/>
      <c r="FR946" s="28"/>
      <c r="FS946" s="28"/>
      <c r="FX946" s="194"/>
      <c r="FZ946" s="28"/>
      <c r="GA946" s="28"/>
      <c r="GB946" s="28"/>
      <c r="GG946" s="194"/>
      <c r="GI946" s="28"/>
      <c r="GJ946" s="28"/>
      <c r="GK946" s="28"/>
      <c r="GP946" s="194"/>
      <c r="GR946" s="28"/>
      <c r="GS946" s="28"/>
      <c r="GT946" s="28"/>
      <c r="GY946" s="194"/>
      <c r="HA946" s="28"/>
      <c r="HB946" s="28"/>
      <c r="HC946" s="28"/>
      <c r="HH946" s="194"/>
      <c r="HJ946" s="28"/>
      <c r="HK946" s="28"/>
      <c r="HL946" s="28"/>
      <c r="HQ946" s="28"/>
      <c r="HR946" s="28"/>
      <c r="HS946" s="28"/>
      <c r="HT946" s="28"/>
      <c r="HU946" s="28"/>
      <c r="HV946" s="28"/>
      <c r="HW946" s="28"/>
      <c r="HX946" s="28"/>
      <c r="HY946" s="28"/>
      <c r="HZ946" s="28"/>
      <c r="IA946" s="28"/>
      <c r="IB946" s="28"/>
      <c r="IC946" s="28"/>
      <c r="ID946" s="28"/>
      <c r="IE946" s="28"/>
      <c r="IF946" s="28"/>
      <c r="IG946" s="28"/>
      <c r="IH946" s="28"/>
      <c r="II946" s="28"/>
      <c r="IJ946" s="28"/>
      <c r="IK946" s="28"/>
      <c r="IL946" s="28"/>
      <c r="IM946" s="28"/>
      <c r="IN946" s="28"/>
      <c r="IO946" s="28"/>
      <c r="IP946" s="28"/>
      <c r="IQ946" s="28"/>
      <c r="IR946" s="28"/>
      <c r="IS946" s="28"/>
      <c r="IT946" s="28"/>
      <c r="IU946" s="28"/>
      <c r="IV946" s="28"/>
    </row>
    <row r="947" spans="1:256" s="50" customFormat="1" ht="18">
      <c r="A947" s="330" t="s">
        <v>823</v>
      </c>
      <c r="B947" s="28"/>
      <c r="C947" s="420"/>
      <c r="D947" s="418" t="s">
        <v>129</v>
      </c>
      <c r="E947" s="50">
        <f t="shared" si="8"/>
        <v>0</v>
      </c>
      <c r="F947" s="284">
        <f t="shared" si="9"/>
        <v>1</v>
      </c>
      <c r="J947" s="50">
        <v>1</v>
      </c>
      <c r="L947" s="28"/>
      <c r="N947" s="28"/>
      <c r="R947" s="194"/>
      <c r="T947" s="28"/>
      <c r="U947" s="28"/>
      <c r="V947" s="28"/>
      <c r="AA947" s="194"/>
      <c r="AC947" s="28"/>
      <c r="AD947" s="28"/>
      <c r="AE947" s="28"/>
      <c r="AJ947" s="194"/>
      <c r="AL947" s="28"/>
      <c r="AM947" s="28"/>
      <c r="AN947" s="28"/>
      <c r="AS947" s="194"/>
      <c r="AU947" s="28"/>
      <c r="AV947" s="28"/>
      <c r="AW947" s="28"/>
      <c r="BB947" s="194"/>
      <c r="BD947" s="28"/>
      <c r="BE947" s="28"/>
      <c r="BF947" s="28"/>
      <c r="BK947" s="194"/>
      <c r="BM947" s="28"/>
      <c r="BN947" s="28"/>
      <c r="BO947" s="28"/>
      <c r="BT947" s="194"/>
      <c r="BV947" s="28"/>
      <c r="BW947" s="28"/>
      <c r="BX947" s="28"/>
      <c r="CC947" s="194"/>
      <c r="CE947" s="28"/>
      <c r="CF947" s="28"/>
      <c r="CG947" s="28"/>
      <c r="CL947" s="194"/>
      <c r="CN947" s="28"/>
      <c r="CO947" s="28"/>
      <c r="CP947" s="28"/>
      <c r="CU947" s="194"/>
      <c r="CW947" s="28"/>
      <c r="CX947" s="28"/>
      <c r="CY947" s="28"/>
      <c r="DD947" s="194"/>
      <c r="DF947" s="28"/>
      <c r="DG947" s="28"/>
      <c r="DH947" s="28"/>
      <c r="DM947" s="194"/>
      <c r="DO947" s="28"/>
      <c r="DP947" s="28"/>
      <c r="DQ947" s="28"/>
      <c r="DV947" s="194"/>
      <c r="DX947" s="28"/>
      <c r="DY947" s="28"/>
      <c r="DZ947" s="28"/>
      <c r="EE947" s="194"/>
      <c r="EG947" s="28"/>
      <c r="EH947" s="28"/>
      <c r="EI947" s="28"/>
      <c r="EN947" s="194"/>
      <c r="EP947" s="28"/>
      <c r="EQ947" s="28"/>
      <c r="ER947" s="28"/>
      <c r="EW947" s="194"/>
      <c r="EY947" s="28"/>
      <c r="EZ947" s="28"/>
      <c r="FA947" s="28"/>
      <c r="FF947" s="194"/>
      <c r="FH947" s="28"/>
      <c r="FI947" s="28"/>
      <c r="FJ947" s="28"/>
      <c r="FO947" s="194"/>
      <c r="FQ947" s="28"/>
      <c r="FR947" s="28"/>
      <c r="FS947" s="28"/>
      <c r="FX947" s="194"/>
      <c r="FZ947" s="28"/>
      <c r="GA947" s="28"/>
      <c r="GB947" s="28"/>
      <c r="GG947" s="194"/>
      <c r="GI947" s="28"/>
      <c r="GJ947" s="28"/>
      <c r="GK947" s="28"/>
      <c r="GP947" s="194"/>
      <c r="GR947" s="28"/>
      <c r="GS947" s="28"/>
      <c r="GT947" s="28"/>
      <c r="GY947" s="194"/>
      <c r="HA947" s="28"/>
      <c r="HB947" s="28"/>
      <c r="HC947" s="28"/>
      <c r="HH947" s="194"/>
      <c r="HJ947" s="28"/>
      <c r="HK947" s="28"/>
      <c r="HL947" s="28"/>
      <c r="HQ947" s="28"/>
      <c r="HR947" s="28"/>
      <c r="HS947" s="28"/>
      <c r="HT947" s="28"/>
      <c r="HU947" s="28"/>
      <c r="HV947" s="28"/>
      <c r="HW947" s="28"/>
      <c r="HX947" s="28"/>
      <c r="HY947" s="28"/>
      <c r="HZ947" s="28"/>
      <c r="IA947" s="28"/>
      <c r="IB947" s="28"/>
      <c r="IC947" s="28"/>
      <c r="ID947" s="28"/>
      <c r="IE947" s="28"/>
      <c r="IF947" s="28"/>
      <c r="IG947" s="28"/>
      <c r="IH947" s="28"/>
      <c r="II947" s="28"/>
      <c r="IJ947" s="28"/>
      <c r="IK947" s="28"/>
      <c r="IL947" s="28"/>
      <c r="IM947" s="28"/>
      <c r="IN947" s="28"/>
      <c r="IO947" s="28"/>
      <c r="IP947" s="28"/>
      <c r="IQ947" s="28"/>
      <c r="IR947" s="28"/>
      <c r="IS947" s="28"/>
      <c r="IT947" s="28"/>
      <c r="IU947" s="28"/>
      <c r="IV947" s="28"/>
    </row>
    <row r="948" spans="1:256" s="50" customFormat="1" ht="18">
      <c r="A948" s="330" t="s">
        <v>995</v>
      </c>
      <c r="B948" s="28"/>
      <c r="C948" s="420"/>
      <c r="D948" s="418" t="s">
        <v>129</v>
      </c>
      <c r="E948" s="50">
        <f t="shared" si="8"/>
        <v>0</v>
      </c>
      <c r="F948" s="284">
        <f t="shared" si="9"/>
        <v>2</v>
      </c>
      <c r="I948" s="50">
        <v>2</v>
      </c>
      <c r="L948" s="28"/>
      <c r="N948" s="28"/>
      <c r="R948" s="28"/>
      <c r="T948" s="28"/>
      <c r="U948" s="28"/>
      <c r="V948" s="28"/>
      <c r="AA948" s="28"/>
      <c r="AC948" s="28"/>
      <c r="AD948" s="28"/>
      <c r="AE948" s="28"/>
      <c r="AJ948" s="28"/>
      <c r="AL948" s="28"/>
      <c r="AM948" s="28"/>
      <c r="AN948" s="28"/>
      <c r="AS948" s="28"/>
      <c r="AU948" s="28"/>
      <c r="AV948" s="28"/>
      <c r="AW948" s="28"/>
      <c r="BB948" s="28"/>
      <c r="BD948" s="28"/>
      <c r="BE948" s="28"/>
      <c r="BF948" s="28"/>
      <c r="BK948" s="28"/>
      <c r="BM948" s="28"/>
      <c r="BN948" s="28"/>
      <c r="BO948" s="28"/>
      <c r="BT948" s="28"/>
      <c r="BV948" s="28"/>
      <c r="BW948" s="28"/>
      <c r="BX948" s="28"/>
      <c r="CC948" s="28"/>
      <c r="CE948" s="28"/>
      <c r="CF948" s="28"/>
      <c r="CG948" s="28"/>
      <c r="CL948" s="28"/>
      <c r="CN948" s="28"/>
      <c r="CO948" s="28"/>
      <c r="CP948" s="28"/>
      <c r="CU948" s="28"/>
      <c r="CW948" s="28"/>
      <c r="CX948" s="28"/>
      <c r="CY948" s="28"/>
      <c r="DD948" s="28"/>
      <c r="DF948" s="28"/>
      <c r="DG948" s="28"/>
      <c r="DH948" s="28"/>
      <c r="DM948" s="28"/>
      <c r="DO948" s="28"/>
      <c r="DP948" s="28"/>
      <c r="DQ948" s="28"/>
      <c r="DV948" s="28"/>
      <c r="DX948" s="28"/>
      <c r="DY948" s="28"/>
      <c r="DZ948" s="28"/>
      <c r="EE948" s="28"/>
      <c r="EG948" s="28"/>
      <c r="EH948" s="28"/>
      <c r="EI948" s="28"/>
      <c r="EN948" s="28"/>
      <c r="EP948" s="28"/>
      <c r="EQ948" s="28"/>
      <c r="ER948" s="28"/>
      <c r="EW948" s="28"/>
      <c r="EY948" s="28"/>
      <c r="EZ948" s="28"/>
      <c r="FA948" s="28"/>
      <c r="FF948" s="28"/>
      <c r="FH948" s="28"/>
      <c r="FI948" s="28"/>
      <c r="FJ948" s="28"/>
      <c r="FO948" s="28"/>
      <c r="FQ948" s="28"/>
      <c r="FR948" s="28"/>
      <c r="FS948" s="28"/>
      <c r="FX948" s="28"/>
      <c r="FZ948" s="28"/>
      <c r="GA948" s="28"/>
      <c r="GB948" s="28"/>
      <c r="GG948" s="28"/>
      <c r="GI948" s="28"/>
      <c r="GJ948" s="28"/>
      <c r="GK948" s="28"/>
      <c r="GP948" s="28"/>
      <c r="GR948" s="28"/>
      <c r="GS948" s="28"/>
      <c r="GT948" s="28"/>
      <c r="GY948" s="28"/>
      <c r="HA948" s="28"/>
      <c r="HB948" s="28"/>
      <c r="HC948" s="28"/>
      <c r="HH948" s="28"/>
      <c r="HJ948" s="28"/>
      <c r="HK948" s="28"/>
      <c r="HL948" s="28"/>
      <c r="HQ948" s="28"/>
      <c r="HR948" s="28"/>
      <c r="HS948" s="28"/>
      <c r="HT948" s="28"/>
      <c r="HU948" s="28"/>
      <c r="HV948" s="28"/>
      <c r="HW948" s="28"/>
      <c r="HX948" s="28"/>
      <c r="HY948" s="28"/>
      <c r="HZ948" s="28"/>
      <c r="IA948" s="28"/>
      <c r="IB948" s="28"/>
      <c r="IC948" s="28"/>
      <c r="ID948" s="28"/>
      <c r="IE948" s="28"/>
      <c r="IF948" s="28"/>
      <c r="IG948" s="28"/>
      <c r="IH948" s="28"/>
      <c r="II948" s="28"/>
      <c r="IJ948" s="28"/>
      <c r="IK948" s="28"/>
      <c r="IL948" s="28"/>
      <c r="IM948" s="28"/>
      <c r="IN948" s="28"/>
      <c r="IO948" s="28"/>
      <c r="IP948" s="28"/>
      <c r="IQ948" s="28"/>
      <c r="IR948" s="28"/>
      <c r="IS948" s="28"/>
      <c r="IT948" s="28"/>
      <c r="IU948" s="28"/>
      <c r="IV948" s="28"/>
    </row>
    <row r="949" spans="1:256" s="50" customFormat="1" ht="18">
      <c r="A949" s="330" t="s">
        <v>647</v>
      </c>
      <c r="B949" s="28"/>
      <c r="C949" s="275"/>
      <c r="D949" s="418" t="s">
        <v>129</v>
      </c>
      <c r="E949" s="50">
        <f t="shared" si="8"/>
        <v>3</v>
      </c>
      <c r="F949" s="284">
        <f t="shared" si="9"/>
        <v>16</v>
      </c>
      <c r="I949" s="50">
        <v>16</v>
      </c>
      <c r="N949" s="28"/>
      <c r="R949" s="194"/>
      <c r="T949" s="28"/>
      <c r="U949" s="28"/>
      <c r="V949" s="28"/>
      <c r="AA949" s="194"/>
      <c r="AC949" s="28"/>
      <c r="AD949" s="28"/>
      <c r="AE949" s="28"/>
      <c r="AJ949" s="194"/>
      <c r="AL949" s="28"/>
      <c r="AM949" s="28"/>
      <c r="AN949" s="28"/>
      <c r="AS949" s="194"/>
      <c r="AU949" s="28"/>
      <c r="AV949" s="28"/>
      <c r="AW949" s="28"/>
      <c r="BB949" s="194"/>
      <c r="BD949" s="28"/>
      <c r="BE949" s="28"/>
      <c r="BF949" s="28"/>
      <c r="BK949" s="194"/>
      <c r="BM949" s="28"/>
      <c r="BN949" s="28"/>
      <c r="BO949" s="28"/>
      <c r="BT949" s="194"/>
      <c r="BV949" s="28"/>
      <c r="BW949" s="28"/>
      <c r="BX949" s="28"/>
      <c r="CC949" s="194"/>
      <c r="CE949" s="28"/>
      <c r="CF949" s="28"/>
      <c r="CG949" s="28"/>
      <c r="CL949" s="194"/>
      <c r="CN949" s="28"/>
      <c r="CO949" s="28"/>
      <c r="CP949" s="28"/>
      <c r="CU949" s="194"/>
      <c r="CW949" s="28"/>
      <c r="CX949" s="28"/>
      <c r="CY949" s="28"/>
      <c r="DD949" s="194"/>
      <c r="DF949" s="28"/>
      <c r="DG949" s="28"/>
      <c r="DH949" s="28"/>
      <c r="DM949" s="194"/>
      <c r="DO949" s="28"/>
      <c r="DP949" s="28"/>
      <c r="DQ949" s="28"/>
      <c r="DV949" s="194"/>
      <c r="DX949" s="28"/>
      <c r="DY949" s="28"/>
      <c r="DZ949" s="28"/>
      <c r="EE949" s="194"/>
      <c r="EG949" s="28"/>
      <c r="EH949" s="28"/>
      <c r="EI949" s="28"/>
      <c r="EN949" s="194"/>
      <c r="EP949" s="28"/>
      <c r="EQ949" s="28"/>
      <c r="ER949" s="28"/>
      <c r="EW949" s="194"/>
      <c r="EY949" s="28"/>
      <c r="EZ949" s="28"/>
      <c r="FA949" s="28"/>
      <c r="FF949" s="194"/>
      <c r="FH949" s="28"/>
      <c r="FI949" s="28"/>
      <c r="FJ949" s="28"/>
      <c r="FO949" s="194"/>
      <c r="FQ949" s="28"/>
      <c r="FR949" s="28"/>
      <c r="FS949" s="28"/>
      <c r="FX949" s="194"/>
      <c r="FZ949" s="28"/>
      <c r="GA949" s="28"/>
      <c r="GB949" s="28"/>
      <c r="GG949" s="194"/>
      <c r="GI949" s="28"/>
      <c r="GJ949" s="28"/>
      <c r="GK949" s="28"/>
      <c r="GP949" s="194"/>
      <c r="GR949" s="28"/>
      <c r="GS949" s="28"/>
      <c r="GT949" s="28"/>
      <c r="GY949" s="194"/>
      <c r="HA949" s="28"/>
      <c r="HB949" s="28"/>
      <c r="HC949" s="28"/>
      <c r="HH949" s="194"/>
      <c r="HJ949" s="28"/>
      <c r="HK949" s="28"/>
      <c r="HL949" s="28"/>
      <c r="HQ949" s="28"/>
      <c r="HR949" s="28"/>
      <c r="HS949" s="28"/>
      <c r="HT949" s="28"/>
      <c r="HU949" s="28"/>
      <c r="HV949" s="28"/>
      <c r="HW949" s="28"/>
      <c r="HX949" s="28"/>
      <c r="HY949" s="28"/>
      <c r="HZ949" s="28"/>
      <c r="IA949" s="28"/>
      <c r="IB949" s="28"/>
      <c r="IC949" s="28"/>
      <c r="ID949" s="28"/>
      <c r="IE949" s="28"/>
      <c r="IF949" s="28"/>
      <c r="IG949" s="28"/>
      <c r="IH949" s="28"/>
      <c r="II949" s="28"/>
      <c r="IJ949" s="28"/>
      <c r="IK949" s="28"/>
      <c r="IL949" s="28"/>
      <c r="IM949" s="28"/>
      <c r="IN949" s="28"/>
      <c r="IO949" s="28"/>
      <c r="IP949" s="28"/>
      <c r="IQ949" s="28"/>
      <c r="IR949" s="28"/>
      <c r="IS949" s="28"/>
      <c r="IT949" s="28"/>
      <c r="IU949" s="28"/>
      <c r="IV949" s="28"/>
    </row>
    <row r="950" spans="1:256" s="50" customFormat="1" ht="18">
      <c r="A950" s="206" t="s">
        <v>2705</v>
      </c>
      <c r="B950" s="420"/>
      <c r="C950" s="420"/>
      <c r="D950" s="418" t="s">
        <v>132</v>
      </c>
      <c r="E950" s="50">
        <f t="shared" si="8"/>
        <v>1</v>
      </c>
      <c r="F950" s="284">
        <f t="shared" si="9"/>
        <v>0</v>
      </c>
      <c r="N950" s="28"/>
      <c r="R950" s="194"/>
      <c r="T950" s="28"/>
      <c r="U950" s="28"/>
      <c r="V950" s="28"/>
      <c r="AA950" s="194"/>
      <c r="AC950" s="28"/>
      <c r="AD950" s="28"/>
      <c r="AE950" s="28"/>
      <c r="AJ950" s="194"/>
      <c r="AL950" s="28"/>
      <c r="AM950" s="28"/>
      <c r="AN950" s="28"/>
      <c r="AS950" s="194"/>
      <c r="AU950" s="28"/>
      <c r="AV950" s="28"/>
      <c r="AW950" s="28"/>
      <c r="BB950" s="194"/>
      <c r="BD950" s="28"/>
      <c r="BE950" s="28"/>
      <c r="BF950" s="28"/>
      <c r="BK950" s="194"/>
      <c r="BM950" s="28"/>
      <c r="BN950" s="28"/>
      <c r="BO950" s="28"/>
      <c r="BT950" s="194"/>
      <c r="BV950" s="28"/>
      <c r="BW950" s="28"/>
      <c r="BX950" s="28"/>
      <c r="CC950" s="194"/>
      <c r="CE950" s="28"/>
      <c r="CF950" s="28"/>
      <c r="CG950" s="28"/>
      <c r="CL950" s="194"/>
      <c r="CN950" s="28"/>
      <c r="CO950" s="28"/>
      <c r="CP950" s="28"/>
      <c r="CU950" s="194"/>
      <c r="CW950" s="28"/>
      <c r="CX950" s="28"/>
      <c r="CY950" s="28"/>
      <c r="DD950" s="194"/>
      <c r="DF950" s="28"/>
      <c r="DG950" s="28"/>
      <c r="DH950" s="28"/>
      <c r="DM950" s="194"/>
      <c r="DO950" s="28"/>
      <c r="DP950" s="28"/>
      <c r="DQ950" s="28"/>
      <c r="DV950" s="194"/>
      <c r="DX950" s="28"/>
      <c r="DY950" s="28"/>
      <c r="DZ950" s="28"/>
      <c r="EE950" s="194"/>
      <c r="EG950" s="28"/>
      <c r="EH950" s="28"/>
      <c r="EI950" s="28"/>
      <c r="EN950" s="194"/>
      <c r="EP950" s="28"/>
      <c r="EQ950" s="28"/>
      <c r="ER950" s="28"/>
      <c r="EW950" s="194"/>
      <c r="EY950" s="28"/>
      <c r="EZ950" s="28"/>
      <c r="FA950" s="28"/>
      <c r="FF950" s="194"/>
      <c r="FH950" s="28"/>
      <c r="FI950" s="28"/>
      <c r="FJ950" s="28"/>
      <c r="FO950" s="194"/>
      <c r="FQ950" s="28"/>
      <c r="FR950" s="28"/>
      <c r="FS950" s="28"/>
      <c r="FX950" s="194"/>
      <c r="FZ950" s="28"/>
      <c r="GA950" s="28"/>
      <c r="GB950" s="28"/>
      <c r="GG950" s="194"/>
      <c r="GI950" s="28"/>
      <c r="GJ950" s="28"/>
      <c r="GK950" s="28"/>
      <c r="GP950" s="194"/>
      <c r="GR950" s="28"/>
      <c r="GS950" s="28"/>
      <c r="GT950" s="28"/>
      <c r="GY950" s="194"/>
      <c r="HA950" s="28"/>
      <c r="HB950" s="28"/>
      <c r="HC950" s="28"/>
      <c r="HH950" s="194"/>
      <c r="HJ950" s="28"/>
      <c r="HK950" s="28"/>
      <c r="HL950" s="28"/>
      <c r="HQ950" s="28"/>
      <c r="HR950" s="28"/>
      <c r="HS950" s="28"/>
      <c r="HT950" s="28"/>
      <c r="HU950" s="28"/>
      <c r="HV950" s="28"/>
      <c r="HW950" s="28"/>
      <c r="HX950" s="28"/>
      <c r="HY950" s="28"/>
      <c r="HZ950" s="28"/>
      <c r="IA950" s="28"/>
      <c r="IB950" s="28"/>
      <c r="IC950" s="28"/>
      <c r="ID950" s="28"/>
      <c r="IE950" s="28"/>
      <c r="IF950" s="28"/>
      <c r="IG950" s="28"/>
      <c r="IH950" s="28"/>
      <c r="II950" s="28"/>
      <c r="IJ950" s="28"/>
      <c r="IK950" s="28"/>
      <c r="IL950" s="28"/>
      <c r="IM950" s="28"/>
      <c r="IN950" s="28"/>
      <c r="IO950" s="28"/>
      <c r="IP950" s="28"/>
      <c r="IQ950" s="28"/>
      <c r="IR950" s="28"/>
      <c r="IS950" s="28"/>
      <c r="IT950" s="28"/>
      <c r="IU950" s="28"/>
      <c r="IV950" s="28"/>
    </row>
    <row r="951" spans="1:256" s="50" customFormat="1" ht="18.75">
      <c r="A951" s="206" t="s">
        <v>2316</v>
      </c>
      <c r="B951" s="417"/>
      <c r="C951" s="417"/>
      <c r="D951" s="1" t="s">
        <v>131</v>
      </c>
      <c r="E951" s="50">
        <f t="shared" si="8"/>
        <v>2</v>
      </c>
      <c r="F951" s="284">
        <f t="shared" si="9"/>
        <v>102</v>
      </c>
      <c r="H951" s="50">
        <v>85</v>
      </c>
      <c r="I951" s="50">
        <v>17</v>
      </c>
      <c r="N951" s="28"/>
      <c r="R951" s="194"/>
      <c r="T951" s="28"/>
      <c r="U951" s="28"/>
      <c r="V951" s="28"/>
      <c r="AA951" s="194"/>
      <c r="AC951" s="28"/>
      <c r="AD951" s="28"/>
      <c r="AE951" s="28"/>
      <c r="AJ951" s="194"/>
      <c r="AL951" s="28"/>
      <c r="AM951" s="28"/>
      <c r="AN951" s="28"/>
      <c r="AS951" s="194"/>
      <c r="AU951" s="28"/>
      <c r="AV951" s="28"/>
      <c r="AW951" s="28"/>
      <c r="BB951" s="194"/>
      <c r="BD951" s="28"/>
      <c r="BE951" s="28"/>
      <c r="BF951" s="28"/>
      <c r="BK951" s="194"/>
      <c r="BM951" s="28"/>
      <c r="BN951" s="28"/>
      <c r="BO951" s="28"/>
      <c r="BT951" s="194"/>
      <c r="BV951" s="28"/>
      <c r="BW951" s="28"/>
      <c r="BX951" s="28"/>
      <c r="CC951" s="194"/>
      <c r="CE951" s="28"/>
      <c r="CF951" s="28"/>
      <c r="CG951" s="28"/>
      <c r="CL951" s="194"/>
      <c r="CN951" s="28"/>
      <c r="CO951" s="28"/>
      <c r="CP951" s="28"/>
      <c r="CU951" s="194"/>
      <c r="CW951" s="28"/>
      <c r="CX951" s="28"/>
      <c r="CY951" s="28"/>
      <c r="DD951" s="194"/>
      <c r="DF951" s="28"/>
      <c r="DG951" s="28"/>
      <c r="DH951" s="28"/>
      <c r="DM951" s="194"/>
      <c r="DO951" s="28"/>
      <c r="DP951" s="28"/>
      <c r="DQ951" s="28"/>
      <c r="DV951" s="194"/>
      <c r="DX951" s="28"/>
      <c r="DY951" s="28"/>
      <c r="DZ951" s="28"/>
      <c r="EE951" s="194"/>
      <c r="EG951" s="28"/>
      <c r="EH951" s="28"/>
      <c r="EI951" s="28"/>
      <c r="EN951" s="194"/>
      <c r="EP951" s="28"/>
      <c r="EQ951" s="28"/>
      <c r="ER951" s="28"/>
      <c r="EW951" s="194"/>
      <c r="EY951" s="28"/>
      <c r="EZ951" s="28"/>
      <c r="FA951" s="28"/>
      <c r="FF951" s="194"/>
      <c r="FH951" s="28"/>
      <c r="FI951" s="28"/>
      <c r="FJ951" s="28"/>
      <c r="FO951" s="194"/>
      <c r="FQ951" s="28"/>
      <c r="FR951" s="28"/>
      <c r="FS951" s="28"/>
      <c r="FX951" s="194"/>
      <c r="FZ951" s="28"/>
      <c r="GA951" s="28"/>
      <c r="GB951" s="28"/>
      <c r="GG951" s="194"/>
      <c r="GI951" s="28"/>
      <c r="GJ951" s="28"/>
      <c r="GK951" s="28"/>
      <c r="GP951" s="194"/>
      <c r="GR951" s="28"/>
      <c r="GS951" s="28"/>
      <c r="GT951" s="28"/>
      <c r="GY951" s="194"/>
      <c r="HA951" s="28"/>
      <c r="HB951" s="28"/>
      <c r="HC951" s="28"/>
      <c r="HH951" s="194"/>
      <c r="HJ951" s="28"/>
      <c r="HK951" s="28"/>
      <c r="HL951" s="28"/>
      <c r="HQ951" s="28"/>
      <c r="HR951" s="28"/>
      <c r="HS951" s="28"/>
      <c r="HT951" s="28"/>
      <c r="HU951" s="28"/>
      <c r="HV951" s="28"/>
      <c r="HW951" s="28"/>
      <c r="HX951" s="28"/>
      <c r="HY951" s="28"/>
      <c r="HZ951" s="28"/>
      <c r="IA951" s="28"/>
      <c r="IB951" s="28"/>
      <c r="IC951" s="28"/>
      <c r="ID951" s="28"/>
      <c r="IE951" s="28"/>
      <c r="IF951" s="28"/>
      <c r="IG951" s="28"/>
      <c r="IH951" s="28"/>
      <c r="II951" s="28"/>
      <c r="IJ951" s="28"/>
      <c r="IK951" s="28"/>
      <c r="IL951" s="28"/>
      <c r="IM951" s="28"/>
      <c r="IN951" s="28"/>
      <c r="IO951" s="28"/>
      <c r="IP951" s="28"/>
      <c r="IQ951" s="28"/>
      <c r="IR951" s="28"/>
      <c r="IS951" s="28"/>
      <c r="IT951" s="28"/>
      <c r="IU951" s="28"/>
      <c r="IV951" s="28"/>
    </row>
    <row r="952" spans="1:256" s="50" customFormat="1" ht="18">
      <c r="A952" s="330" t="s">
        <v>1284</v>
      </c>
      <c r="B952" s="28"/>
      <c r="C952" s="420"/>
      <c r="D952" s="418" t="s">
        <v>129</v>
      </c>
      <c r="E952" s="50">
        <f t="shared" si="8"/>
        <v>13</v>
      </c>
      <c r="F952" s="284">
        <f t="shared" si="9"/>
        <v>0</v>
      </c>
      <c r="N952" s="28"/>
      <c r="R952" s="194"/>
      <c r="T952" s="28"/>
      <c r="U952" s="28"/>
      <c r="V952" s="28"/>
      <c r="AA952" s="194"/>
      <c r="AC952" s="28"/>
      <c r="AD952" s="28"/>
      <c r="AE952" s="28"/>
      <c r="AJ952" s="194"/>
      <c r="AL952" s="28"/>
      <c r="AM952" s="28"/>
      <c r="AN952" s="28"/>
      <c r="AS952" s="194"/>
      <c r="AU952" s="28"/>
      <c r="AV952" s="28"/>
      <c r="AW952" s="28"/>
      <c r="BB952" s="194"/>
      <c r="BD952" s="28"/>
      <c r="BE952" s="28"/>
      <c r="BF952" s="28"/>
      <c r="BK952" s="194"/>
      <c r="BM952" s="28"/>
      <c r="BN952" s="28"/>
      <c r="BO952" s="28"/>
      <c r="BT952" s="194"/>
      <c r="BV952" s="28"/>
      <c r="BW952" s="28"/>
      <c r="BX952" s="28"/>
      <c r="CC952" s="194"/>
      <c r="CE952" s="28"/>
      <c r="CF952" s="28"/>
      <c r="CG952" s="28"/>
      <c r="CL952" s="194"/>
      <c r="CN952" s="28"/>
      <c r="CO952" s="28"/>
      <c r="CP952" s="28"/>
      <c r="CU952" s="194"/>
      <c r="CW952" s="28"/>
      <c r="CX952" s="28"/>
      <c r="CY952" s="28"/>
      <c r="DD952" s="194"/>
      <c r="DF952" s="28"/>
      <c r="DG952" s="28"/>
      <c r="DH952" s="28"/>
      <c r="DM952" s="194"/>
      <c r="DO952" s="28"/>
      <c r="DP952" s="28"/>
      <c r="DQ952" s="28"/>
      <c r="DV952" s="194"/>
      <c r="DX952" s="28"/>
      <c r="DY952" s="28"/>
      <c r="DZ952" s="28"/>
      <c r="EE952" s="194"/>
      <c r="EG952" s="28"/>
      <c r="EH952" s="28"/>
      <c r="EI952" s="28"/>
      <c r="EN952" s="194"/>
      <c r="EP952" s="28"/>
      <c r="EQ952" s="28"/>
      <c r="ER952" s="28"/>
      <c r="EW952" s="194"/>
      <c r="EY952" s="28"/>
      <c r="EZ952" s="28"/>
      <c r="FA952" s="28"/>
      <c r="FF952" s="194"/>
      <c r="FH952" s="28"/>
      <c r="FI952" s="28"/>
      <c r="FJ952" s="28"/>
      <c r="FO952" s="194"/>
      <c r="FQ952" s="28"/>
      <c r="FR952" s="28"/>
      <c r="FS952" s="28"/>
      <c r="FX952" s="194"/>
      <c r="FZ952" s="28"/>
      <c r="GA952" s="28"/>
      <c r="GB952" s="28"/>
      <c r="GG952" s="194"/>
      <c r="GI952" s="28"/>
      <c r="GJ952" s="28"/>
      <c r="GK952" s="28"/>
      <c r="GP952" s="194"/>
      <c r="GR952" s="28"/>
      <c r="GS952" s="28"/>
      <c r="GT952" s="28"/>
      <c r="GY952" s="194"/>
      <c r="HA952" s="28"/>
      <c r="HB952" s="28"/>
      <c r="HC952" s="28"/>
      <c r="HH952" s="194"/>
      <c r="HJ952" s="28"/>
      <c r="HK952" s="28"/>
      <c r="HL952" s="28"/>
      <c r="HQ952" s="28"/>
      <c r="HR952" s="28"/>
      <c r="HS952" s="28"/>
      <c r="HT952" s="28"/>
      <c r="HU952" s="28"/>
      <c r="HV952" s="28"/>
      <c r="HW952" s="28"/>
      <c r="HX952" s="28"/>
      <c r="HY952" s="28"/>
      <c r="HZ952" s="28"/>
      <c r="IA952" s="28"/>
      <c r="IB952" s="28"/>
      <c r="IC952" s="28"/>
      <c r="ID952" s="28"/>
      <c r="IE952" s="28"/>
      <c r="IF952" s="28"/>
      <c r="IG952" s="28"/>
      <c r="IH952" s="28"/>
      <c r="II952" s="28"/>
      <c r="IJ952" s="28"/>
      <c r="IK952" s="28"/>
      <c r="IL952" s="28"/>
      <c r="IM952" s="28"/>
      <c r="IN952" s="28"/>
      <c r="IO952" s="28"/>
      <c r="IP952" s="28"/>
      <c r="IQ952" s="28"/>
      <c r="IR952" s="28"/>
      <c r="IS952" s="28"/>
      <c r="IT952" s="28"/>
      <c r="IU952" s="28"/>
      <c r="IV952" s="28"/>
    </row>
    <row r="953" spans="1:256" s="50" customFormat="1" ht="18">
      <c r="A953" s="206" t="s">
        <v>2600</v>
      </c>
      <c r="B953" s="28"/>
      <c r="C953" s="275"/>
      <c r="D953" s="418" t="s">
        <v>129</v>
      </c>
      <c r="E953" s="50">
        <f t="shared" si="8"/>
        <v>0</v>
      </c>
      <c r="F953" s="284">
        <f t="shared" si="9"/>
        <v>3</v>
      </c>
      <c r="J953" s="50">
        <v>3</v>
      </c>
      <c r="N953" s="28"/>
      <c r="R953" s="194"/>
      <c r="T953" s="28"/>
      <c r="U953" s="28"/>
      <c r="V953" s="28"/>
      <c r="AA953" s="194"/>
      <c r="AC953" s="28"/>
      <c r="AD953" s="28"/>
      <c r="AE953" s="28"/>
      <c r="AJ953" s="194"/>
      <c r="AL953" s="28"/>
      <c r="AM953" s="28"/>
      <c r="AN953" s="28"/>
      <c r="AS953" s="194"/>
      <c r="AU953" s="28"/>
      <c r="AV953" s="28"/>
      <c r="AW953" s="28"/>
      <c r="BB953" s="194"/>
      <c r="BD953" s="28"/>
      <c r="BE953" s="28"/>
      <c r="BF953" s="28"/>
      <c r="BK953" s="194"/>
      <c r="BM953" s="28"/>
      <c r="BN953" s="28"/>
      <c r="BO953" s="28"/>
      <c r="BT953" s="194"/>
      <c r="BV953" s="28"/>
      <c r="BW953" s="28"/>
      <c r="BX953" s="28"/>
      <c r="CC953" s="194"/>
      <c r="CE953" s="28"/>
      <c r="CF953" s="28"/>
      <c r="CG953" s="28"/>
      <c r="CL953" s="194"/>
      <c r="CN953" s="28"/>
      <c r="CO953" s="28"/>
      <c r="CP953" s="28"/>
      <c r="CU953" s="194"/>
      <c r="CW953" s="28"/>
      <c r="CX953" s="28"/>
      <c r="CY953" s="28"/>
      <c r="DD953" s="194"/>
      <c r="DF953" s="28"/>
      <c r="DG953" s="28"/>
      <c r="DH953" s="28"/>
      <c r="DM953" s="194"/>
      <c r="DO953" s="28"/>
      <c r="DP953" s="28"/>
      <c r="DQ953" s="28"/>
      <c r="DV953" s="194"/>
      <c r="DX953" s="28"/>
      <c r="DY953" s="28"/>
      <c r="DZ953" s="28"/>
      <c r="EE953" s="194"/>
      <c r="EG953" s="28"/>
      <c r="EH953" s="28"/>
      <c r="EI953" s="28"/>
      <c r="EN953" s="194"/>
      <c r="EP953" s="28"/>
      <c r="EQ953" s="28"/>
      <c r="ER953" s="28"/>
      <c r="EW953" s="194"/>
      <c r="EY953" s="28"/>
      <c r="EZ953" s="28"/>
      <c r="FA953" s="28"/>
      <c r="FF953" s="194"/>
      <c r="FH953" s="28"/>
      <c r="FI953" s="28"/>
      <c r="FJ953" s="28"/>
      <c r="FO953" s="194"/>
      <c r="FQ953" s="28"/>
      <c r="FR953" s="28"/>
      <c r="FS953" s="28"/>
      <c r="FX953" s="194"/>
      <c r="FZ953" s="28"/>
      <c r="GA953" s="28"/>
      <c r="GB953" s="28"/>
      <c r="GG953" s="194"/>
      <c r="GI953" s="28"/>
      <c r="GJ953" s="28"/>
      <c r="GK953" s="28"/>
      <c r="GP953" s="194"/>
      <c r="GR953" s="28"/>
      <c r="GS953" s="28"/>
      <c r="GT953" s="28"/>
      <c r="GY953" s="194"/>
      <c r="HA953" s="28"/>
      <c r="HB953" s="28"/>
      <c r="HC953" s="28"/>
      <c r="HH953" s="194"/>
      <c r="HJ953" s="28"/>
      <c r="HK953" s="28"/>
      <c r="HL953" s="28"/>
      <c r="HQ953" s="28"/>
      <c r="HR953" s="28"/>
      <c r="HS953" s="28"/>
      <c r="HT953" s="28"/>
      <c r="HU953" s="28"/>
      <c r="HV953" s="28"/>
      <c r="HW953" s="28"/>
      <c r="HX953" s="28"/>
      <c r="HY953" s="28"/>
      <c r="HZ953" s="28"/>
      <c r="IA953" s="28"/>
      <c r="IB953" s="28"/>
      <c r="IC953" s="28"/>
      <c r="ID953" s="28"/>
      <c r="IE953" s="28"/>
      <c r="IF953" s="28"/>
      <c r="IG953" s="28"/>
      <c r="IH953" s="28"/>
      <c r="II953" s="28"/>
      <c r="IJ953" s="28"/>
      <c r="IK953" s="28"/>
      <c r="IL953" s="28"/>
      <c r="IM953" s="28"/>
      <c r="IN953" s="28"/>
      <c r="IO953" s="28"/>
      <c r="IP953" s="28"/>
      <c r="IQ953" s="28"/>
      <c r="IR953" s="28"/>
      <c r="IS953" s="28"/>
      <c r="IT953" s="28"/>
      <c r="IU953" s="28"/>
      <c r="IV953" s="28"/>
    </row>
    <row r="954" spans="1:256" s="50" customFormat="1" ht="18">
      <c r="A954" s="330" t="s">
        <v>576</v>
      </c>
      <c r="B954" s="28"/>
      <c r="C954" s="420"/>
      <c r="D954" s="418" t="s">
        <v>129</v>
      </c>
      <c r="E954" s="50">
        <f t="shared" si="8"/>
        <v>2</v>
      </c>
      <c r="F954" s="284">
        <f t="shared" si="9"/>
        <v>15</v>
      </c>
      <c r="H954" s="50">
        <v>15</v>
      </c>
      <c r="N954" s="28"/>
      <c r="R954" s="194"/>
      <c r="T954" s="28"/>
      <c r="U954" s="28"/>
      <c r="V954" s="28"/>
      <c r="AA954" s="194"/>
      <c r="AC954" s="28"/>
      <c r="AD954" s="28"/>
      <c r="AE954" s="28"/>
      <c r="AJ954" s="194"/>
      <c r="AL954" s="28"/>
      <c r="AM954" s="28"/>
      <c r="AN954" s="28"/>
      <c r="AS954" s="194"/>
      <c r="AU954" s="28"/>
      <c r="AV954" s="28"/>
      <c r="AW954" s="28"/>
      <c r="BB954" s="194"/>
      <c r="BD954" s="28"/>
      <c r="BE954" s="28"/>
      <c r="BF954" s="28"/>
      <c r="BK954" s="194"/>
      <c r="BM954" s="28"/>
      <c r="BN954" s="28"/>
      <c r="BO954" s="28"/>
      <c r="BT954" s="194"/>
      <c r="BV954" s="28"/>
      <c r="BW954" s="28"/>
      <c r="BX954" s="28"/>
      <c r="CC954" s="194"/>
      <c r="CE954" s="28"/>
      <c r="CF954" s="28"/>
      <c r="CG954" s="28"/>
      <c r="CL954" s="194"/>
      <c r="CN954" s="28"/>
      <c r="CO954" s="28"/>
      <c r="CP954" s="28"/>
      <c r="CU954" s="194"/>
      <c r="CW954" s="28"/>
      <c r="CX954" s="28"/>
      <c r="CY954" s="28"/>
      <c r="DD954" s="194"/>
      <c r="DF954" s="28"/>
      <c r="DG954" s="28"/>
      <c r="DH954" s="28"/>
      <c r="DM954" s="194"/>
      <c r="DO954" s="28"/>
      <c r="DP954" s="28"/>
      <c r="DQ954" s="28"/>
      <c r="DV954" s="194"/>
      <c r="DX954" s="28"/>
      <c r="DY954" s="28"/>
      <c r="DZ954" s="28"/>
      <c r="EE954" s="194"/>
      <c r="EG954" s="28"/>
      <c r="EH954" s="28"/>
      <c r="EI954" s="28"/>
      <c r="EN954" s="194"/>
      <c r="EP954" s="28"/>
      <c r="EQ954" s="28"/>
      <c r="ER954" s="28"/>
      <c r="EW954" s="194"/>
      <c r="EY954" s="28"/>
      <c r="EZ954" s="28"/>
      <c r="FA954" s="28"/>
      <c r="FF954" s="194"/>
      <c r="FH954" s="28"/>
      <c r="FI954" s="28"/>
      <c r="FJ954" s="28"/>
      <c r="FO954" s="194"/>
      <c r="FQ954" s="28"/>
      <c r="FR954" s="28"/>
      <c r="FS954" s="28"/>
      <c r="FX954" s="194"/>
      <c r="FZ954" s="28"/>
      <c r="GA954" s="28"/>
      <c r="GB954" s="28"/>
      <c r="GG954" s="194"/>
      <c r="GI954" s="28"/>
      <c r="GJ954" s="28"/>
      <c r="GK954" s="28"/>
      <c r="GP954" s="194"/>
      <c r="GR954" s="28"/>
      <c r="GS954" s="28"/>
      <c r="GT954" s="28"/>
      <c r="GY954" s="194"/>
      <c r="HA954" s="28"/>
      <c r="HB954" s="28"/>
      <c r="HC954" s="28"/>
      <c r="HH954" s="194"/>
      <c r="HJ954" s="28"/>
      <c r="HK954" s="28"/>
      <c r="HL954" s="28"/>
      <c r="HQ954" s="28"/>
      <c r="HR954" s="28"/>
      <c r="HS954" s="28"/>
      <c r="HT954" s="28"/>
      <c r="HU954" s="28"/>
      <c r="HV954" s="28"/>
      <c r="HW954" s="28"/>
      <c r="HX954" s="28"/>
      <c r="HY954" s="28"/>
      <c r="HZ954" s="28"/>
      <c r="IA954" s="28"/>
      <c r="IB954" s="28"/>
      <c r="IC954" s="28"/>
      <c r="ID954" s="28"/>
      <c r="IE954" s="28"/>
      <c r="IF954" s="28"/>
      <c r="IG954" s="28"/>
      <c r="IH954" s="28"/>
      <c r="II954" s="28"/>
      <c r="IJ954" s="28"/>
      <c r="IK954" s="28"/>
      <c r="IL954" s="28"/>
      <c r="IM954" s="28"/>
      <c r="IN954" s="28"/>
      <c r="IO954" s="28"/>
      <c r="IP954" s="28"/>
      <c r="IQ954" s="28"/>
      <c r="IR954" s="28"/>
      <c r="IS954" s="28"/>
      <c r="IT954" s="28"/>
      <c r="IU954" s="28"/>
      <c r="IV954" s="28"/>
    </row>
    <row r="955" spans="1:256" s="50" customFormat="1" ht="18">
      <c r="A955" s="206" t="s">
        <v>3105</v>
      </c>
      <c r="B955" s="28"/>
      <c r="C955" s="275"/>
      <c r="D955" s="418" t="s">
        <v>129</v>
      </c>
      <c r="E955" s="50">
        <f t="shared" si="8"/>
        <v>0</v>
      </c>
      <c r="F955" s="284">
        <f t="shared" si="9"/>
        <v>0</v>
      </c>
      <c r="N955" s="28"/>
      <c r="R955" s="194"/>
      <c r="T955" s="28"/>
      <c r="U955" s="28"/>
      <c r="V955" s="28"/>
      <c r="AA955" s="194"/>
      <c r="AC955" s="28"/>
      <c r="AD955" s="28"/>
      <c r="AE955" s="28"/>
      <c r="AJ955" s="194"/>
      <c r="AL955" s="28"/>
      <c r="AM955" s="28"/>
      <c r="AN955" s="28"/>
      <c r="AS955" s="194"/>
      <c r="AU955" s="28"/>
      <c r="AV955" s="28"/>
      <c r="AW955" s="28"/>
      <c r="BB955" s="194"/>
      <c r="BD955" s="28"/>
      <c r="BE955" s="28"/>
      <c r="BF955" s="28"/>
      <c r="BK955" s="194"/>
      <c r="BM955" s="28"/>
      <c r="BN955" s="28"/>
      <c r="BO955" s="28"/>
      <c r="BT955" s="194"/>
      <c r="BV955" s="28"/>
      <c r="BW955" s="28"/>
      <c r="BX955" s="28"/>
      <c r="CC955" s="194"/>
      <c r="CE955" s="28"/>
      <c r="CF955" s="28"/>
      <c r="CG955" s="28"/>
      <c r="CL955" s="194"/>
      <c r="CN955" s="28"/>
      <c r="CO955" s="28"/>
      <c r="CP955" s="28"/>
      <c r="CU955" s="194"/>
      <c r="CW955" s="28"/>
      <c r="CX955" s="28"/>
      <c r="CY955" s="28"/>
      <c r="DD955" s="194"/>
      <c r="DF955" s="28"/>
      <c r="DG955" s="28"/>
      <c r="DH955" s="28"/>
      <c r="DM955" s="194"/>
      <c r="DO955" s="28"/>
      <c r="DP955" s="28"/>
      <c r="DQ955" s="28"/>
      <c r="DV955" s="194"/>
      <c r="DX955" s="28"/>
      <c r="DY955" s="28"/>
      <c r="DZ955" s="28"/>
      <c r="EE955" s="194"/>
      <c r="EG955" s="28"/>
      <c r="EH955" s="28"/>
      <c r="EI955" s="28"/>
      <c r="EN955" s="194"/>
      <c r="EP955" s="28"/>
      <c r="EQ955" s="28"/>
      <c r="ER955" s="28"/>
      <c r="EW955" s="194"/>
      <c r="EY955" s="28"/>
      <c r="EZ955" s="28"/>
      <c r="FA955" s="28"/>
      <c r="FF955" s="194"/>
      <c r="FH955" s="28"/>
      <c r="FI955" s="28"/>
      <c r="FJ955" s="28"/>
      <c r="FO955" s="194"/>
      <c r="FQ955" s="28"/>
      <c r="FR955" s="28"/>
      <c r="FS955" s="28"/>
      <c r="FX955" s="194"/>
      <c r="FZ955" s="28"/>
      <c r="GA955" s="28"/>
      <c r="GB955" s="28"/>
      <c r="GG955" s="194"/>
      <c r="GI955" s="28"/>
      <c r="GJ955" s="28"/>
      <c r="GK955" s="28"/>
      <c r="GP955" s="194"/>
      <c r="GR955" s="28"/>
      <c r="GS955" s="28"/>
      <c r="GT955" s="28"/>
      <c r="GY955" s="194"/>
      <c r="HA955" s="28"/>
      <c r="HB955" s="28"/>
      <c r="HC955" s="28"/>
      <c r="HH955" s="194"/>
      <c r="HJ955" s="28"/>
      <c r="HK955" s="28"/>
      <c r="HL955" s="28"/>
      <c r="HQ955" s="28"/>
      <c r="HR955" s="28"/>
      <c r="HS955" s="28"/>
      <c r="HT955" s="28"/>
      <c r="HU955" s="28"/>
      <c r="HV955" s="28"/>
      <c r="HW955" s="28"/>
      <c r="HX955" s="28"/>
      <c r="HY955" s="28"/>
      <c r="HZ955" s="28"/>
      <c r="IA955" s="28"/>
      <c r="IB955" s="28"/>
      <c r="IC955" s="28"/>
      <c r="ID955" s="28"/>
      <c r="IE955" s="28"/>
      <c r="IF955" s="28"/>
      <c r="IG955" s="28"/>
      <c r="IH955" s="28"/>
      <c r="II955" s="28"/>
      <c r="IJ955" s="28"/>
      <c r="IK955" s="28"/>
      <c r="IL955" s="28"/>
      <c r="IM955" s="28"/>
      <c r="IN955" s="28"/>
      <c r="IO955" s="28"/>
      <c r="IP955" s="28"/>
      <c r="IQ955" s="28"/>
      <c r="IR955" s="28"/>
      <c r="IS955" s="28"/>
      <c r="IT955" s="28"/>
      <c r="IU955" s="28"/>
      <c r="IV955" s="28"/>
    </row>
    <row r="956" spans="1:256" s="50" customFormat="1" ht="18">
      <c r="A956" s="330" t="s">
        <v>873</v>
      </c>
      <c r="B956" s="28"/>
      <c r="C956" s="420"/>
      <c r="D956" s="418" t="s">
        <v>129</v>
      </c>
      <c r="E956" s="50">
        <f t="shared" si="8"/>
        <v>0</v>
      </c>
      <c r="F956" s="284">
        <f t="shared" si="9"/>
        <v>0</v>
      </c>
      <c r="N956" s="28"/>
      <c r="R956" s="194"/>
      <c r="T956" s="28"/>
      <c r="U956" s="28"/>
      <c r="V956" s="28"/>
      <c r="AA956" s="194"/>
      <c r="AC956" s="28"/>
      <c r="AD956" s="28"/>
      <c r="AE956" s="28"/>
      <c r="AJ956" s="194"/>
      <c r="AL956" s="28"/>
      <c r="AM956" s="28"/>
      <c r="AN956" s="28"/>
      <c r="AS956" s="194"/>
      <c r="AU956" s="28"/>
      <c r="AV956" s="28"/>
      <c r="AW956" s="28"/>
      <c r="BB956" s="194"/>
      <c r="BD956" s="28"/>
      <c r="BE956" s="28"/>
      <c r="BF956" s="28"/>
      <c r="BK956" s="194"/>
      <c r="BM956" s="28"/>
      <c r="BN956" s="28"/>
      <c r="BO956" s="28"/>
      <c r="BT956" s="194"/>
      <c r="BV956" s="28"/>
      <c r="BW956" s="28"/>
      <c r="BX956" s="28"/>
      <c r="CC956" s="194"/>
      <c r="CE956" s="28"/>
      <c r="CF956" s="28"/>
      <c r="CG956" s="28"/>
      <c r="CL956" s="194"/>
      <c r="CN956" s="28"/>
      <c r="CO956" s="28"/>
      <c r="CP956" s="28"/>
      <c r="CU956" s="194"/>
      <c r="CW956" s="28"/>
      <c r="CX956" s="28"/>
      <c r="CY956" s="28"/>
      <c r="DD956" s="194"/>
      <c r="DF956" s="28"/>
      <c r="DG956" s="28"/>
      <c r="DH956" s="28"/>
      <c r="DM956" s="194"/>
      <c r="DO956" s="28"/>
      <c r="DP956" s="28"/>
      <c r="DQ956" s="28"/>
      <c r="DV956" s="194"/>
      <c r="DX956" s="28"/>
      <c r="DY956" s="28"/>
      <c r="DZ956" s="28"/>
      <c r="EE956" s="194"/>
      <c r="EG956" s="28"/>
      <c r="EH956" s="28"/>
      <c r="EI956" s="28"/>
      <c r="EN956" s="194"/>
      <c r="EP956" s="28"/>
      <c r="EQ956" s="28"/>
      <c r="ER956" s="28"/>
      <c r="EW956" s="194"/>
      <c r="EY956" s="28"/>
      <c r="EZ956" s="28"/>
      <c r="FA956" s="28"/>
      <c r="FF956" s="194"/>
      <c r="FH956" s="28"/>
      <c r="FI956" s="28"/>
      <c r="FJ956" s="28"/>
      <c r="FO956" s="194"/>
      <c r="FQ956" s="28"/>
      <c r="FR956" s="28"/>
      <c r="FS956" s="28"/>
      <c r="FX956" s="194"/>
      <c r="FZ956" s="28"/>
      <c r="GA956" s="28"/>
      <c r="GB956" s="28"/>
      <c r="GG956" s="194"/>
      <c r="GI956" s="28"/>
      <c r="GJ956" s="28"/>
      <c r="GK956" s="28"/>
      <c r="GP956" s="194"/>
      <c r="GR956" s="28"/>
      <c r="GS956" s="28"/>
      <c r="GT956" s="28"/>
      <c r="GY956" s="194"/>
      <c r="HA956" s="28"/>
      <c r="HB956" s="28"/>
      <c r="HC956" s="28"/>
      <c r="HH956" s="194"/>
      <c r="HJ956" s="28"/>
      <c r="HK956" s="28"/>
      <c r="HL956" s="28"/>
      <c r="HQ956" s="28"/>
      <c r="HR956" s="28"/>
      <c r="HS956" s="28"/>
      <c r="HT956" s="28"/>
      <c r="HU956" s="28"/>
      <c r="HV956" s="28"/>
      <c r="HW956" s="28"/>
      <c r="HX956" s="28"/>
      <c r="HY956" s="28"/>
      <c r="HZ956" s="28"/>
      <c r="IA956" s="28"/>
      <c r="IB956" s="28"/>
      <c r="IC956" s="28"/>
      <c r="ID956" s="28"/>
      <c r="IE956" s="28"/>
      <c r="IF956" s="28"/>
      <c r="IG956" s="28"/>
      <c r="IH956" s="28"/>
      <c r="II956" s="28"/>
      <c r="IJ956" s="28"/>
      <c r="IK956" s="28"/>
      <c r="IL956" s="28"/>
      <c r="IM956" s="28"/>
      <c r="IN956" s="28"/>
      <c r="IO956" s="28"/>
      <c r="IP956" s="28"/>
      <c r="IQ956" s="28"/>
      <c r="IR956" s="28"/>
      <c r="IS956" s="28"/>
      <c r="IT956" s="28"/>
      <c r="IU956" s="28"/>
      <c r="IV956" s="28"/>
    </row>
    <row r="957" spans="1:256" s="50" customFormat="1" ht="18">
      <c r="A957" s="330" t="s">
        <v>1833</v>
      </c>
      <c r="B957" s="28"/>
      <c r="C957" s="420"/>
      <c r="D957" s="418" t="s">
        <v>129</v>
      </c>
      <c r="E957" s="50">
        <f t="shared" si="8"/>
        <v>0</v>
      </c>
      <c r="F957" s="284">
        <f t="shared" si="9"/>
        <v>0</v>
      </c>
      <c r="H957" s="456"/>
      <c r="L957" s="28"/>
      <c r="N957" s="28"/>
      <c r="R957" s="194"/>
      <c r="T957" s="28"/>
      <c r="U957" s="28"/>
      <c r="V957" s="28"/>
      <c r="AA957" s="194"/>
      <c r="AC957" s="28"/>
      <c r="AD957" s="28"/>
      <c r="AE957" s="28"/>
      <c r="AJ957" s="194"/>
      <c r="AL957" s="28"/>
      <c r="AM957" s="28"/>
      <c r="AN957" s="28"/>
      <c r="AS957" s="194"/>
      <c r="AU957" s="28"/>
      <c r="AV957" s="28"/>
      <c r="AW957" s="28"/>
      <c r="BB957" s="194"/>
      <c r="BD957" s="28"/>
      <c r="BE957" s="28"/>
      <c r="BF957" s="28"/>
      <c r="BK957" s="194"/>
      <c r="BM957" s="28"/>
      <c r="BN957" s="28"/>
      <c r="BO957" s="28"/>
      <c r="BT957" s="194"/>
      <c r="BV957" s="28"/>
      <c r="BW957" s="28"/>
      <c r="BX957" s="28"/>
      <c r="CC957" s="194"/>
      <c r="CE957" s="28"/>
      <c r="CF957" s="28"/>
      <c r="CG957" s="28"/>
      <c r="CL957" s="194"/>
      <c r="CN957" s="28"/>
      <c r="CO957" s="28"/>
      <c r="CP957" s="28"/>
      <c r="CU957" s="194"/>
      <c r="CW957" s="28"/>
      <c r="CX957" s="28"/>
      <c r="CY957" s="28"/>
      <c r="DD957" s="194"/>
      <c r="DF957" s="28"/>
      <c r="DG957" s="28"/>
      <c r="DH957" s="28"/>
      <c r="DM957" s="194"/>
      <c r="DO957" s="28"/>
      <c r="DP957" s="28"/>
      <c r="DQ957" s="28"/>
      <c r="DV957" s="194"/>
      <c r="DX957" s="28"/>
      <c r="DY957" s="28"/>
      <c r="DZ957" s="28"/>
      <c r="EE957" s="194"/>
      <c r="EG957" s="28"/>
      <c r="EH957" s="28"/>
      <c r="EI957" s="28"/>
      <c r="EN957" s="194"/>
      <c r="EP957" s="28"/>
      <c r="EQ957" s="28"/>
      <c r="ER957" s="28"/>
      <c r="EW957" s="194"/>
      <c r="EY957" s="28"/>
      <c r="EZ957" s="28"/>
      <c r="FA957" s="28"/>
      <c r="FF957" s="194"/>
      <c r="FH957" s="28"/>
      <c r="FI957" s="28"/>
      <c r="FJ957" s="28"/>
      <c r="FO957" s="194"/>
      <c r="FQ957" s="28"/>
      <c r="FR957" s="28"/>
      <c r="FS957" s="28"/>
      <c r="FX957" s="194"/>
      <c r="FZ957" s="28"/>
      <c r="GA957" s="28"/>
      <c r="GB957" s="28"/>
      <c r="GG957" s="194"/>
      <c r="GI957" s="28"/>
      <c r="GJ957" s="28"/>
      <c r="GK957" s="28"/>
      <c r="GP957" s="194"/>
      <c r="GR957" s="28"/>
      <c r="GS957" s="28"/>
      <c r="GT957" s="28"/>
      <c r="GY957" s="194"/>
      <c r="HA957" s="28"/>
      <c r="HB957" s="28"/>
      <c r="HC957" s="28"/>
      <c r="HH957" s="194"/>
      <c r="HJ957" s="28"/>
      <c r="HK957" s="28"/>
      <c r="HL957" s="28"/>
      <c r="HQ957" s="28"/>
      <c r="HR957" s="28"/>
      <c r="HS957" s="28"/>
      <c r="HT957" s="28"/>
      <c r="HU957" s="28"/>
      <c r="HV957" s="28"/>
      <c r="HW957" s="28"/>
      <c r="HX957" s="28"/>
      <c r="HY957" s="28"/>
      <c r="HZ957" s="28"/>
      <c r="IA957" s="28"/>
      <c r="IB957" s="28"/>
      <c r="IC957" s="28"/>
      <c r="ID957" s="28"/>
      <c r="IE957" s="28"/>
      <c r="IF957" s="28"/>
      <c r="IG957" s="28"/>
      <c r="IH957" s="28"/>
      <c r="II957" s="28"/>
      <c r="IJ957" s="28"/>
      <c r="IK957" s="28"/>
      <c r="IL957" s="28"/>
      <c r="IM957" s="28"/>
      <c r="IN957" s="28"/>
      <c r="IO957" s="28"/>
      <c r="IP957" s="28"/>
      <c r="IQ957" s="28"/>
      <c r="IR957" s="28"/>
      <c r="IS957" s="28"/>
      <c r="IT957" s="28"/>
      <c r="IU957" s="28"/>
      <c r="IV957" s="28"/>
    </row>
    <row r="958" spans="1:256" s="50" customFormat="1" ht="18">
      <c r="A958" s="206" t="s">
        <v>2612</v>
      </c>
      <c r="B958" s="28"/>
      <c r="C958" s="275"/>
      <c r="D958" s="418" t="s">
        <v>129</v>
      </c>
      <c r="E958" s="50">
        <f t="shared" si="8"/>
        <v>0</v>
      </c>
      <c r="F958" s="284">
        <f t="shared" si="9"/>
        <v>3</v>
      </c>
      <c r="H958" s="456"/>
      <c r="J958" s="50">
        <v>3</v>
      </c>
      <c r="L958" s="28"/>
      <c r="N958" s="28"/>
      <c r="R958" s="194"/>
      <c r="T958" s="28"/>
      <c r="U958" s="28"/>
      <c r="V958" s="28"/>
      <c r="AA958" s="194"/>
      <c r="AC958" s="28"/>
      <c r="AD958" s="28"/>
      <c r="AE958" s="28"/>
      <c r="AJ958" s="194"/>
      <c r="AL958" s="28"/>
      <c r="AM958" s="28"/>
      <c r="AN958" s="28"/>
      <c r="AS958" s="194"/>
      <c r="AU958" s="28"/>
      <c r="AV958" s="28"/>
      <c r="AW958" s="28"/>
      <c r="BB958" s="194"/>
      <c r="BD958" s="28"/>
      <c r="BE958" s="28"/>
      <c r="BF958" s="28"/>
      <c r="BK958" s="194"/>
      <c r="BM958" s="28"/>
      <c r="BN958" s="28"/>
      <c r="BO958" s="28"/>
      <c r="BT958" s="194"/>
      <c r="BV958" s="28"/>
      <c r="BW958" s="28"/>
      <c r="BX958" s="28"/>
      <c r="CC958" s="194"/>
      <c r="CE958" s="28"/>
      <c r="CF958" s="28"/>
      <c r="CG958" s="28"/>
      <c r="CL958" s="194"/>
      <c r="CN958" s="28"/>
      <c r="CO958" s="28"/>
      <c r="CP958" s="28"/>
      <c r="CU958" s="194"/>
      <c r="CW958" s="28"/>
      <c r="CX958" s="28"/>
      <c r="CY958" s="28"/>
      <c r="DD958" s="194"/>
      <c r="DF958" s="28"/>
      <c r="DG958" s="28"/>
      <c r="DH958" s="28"/>
      <c r="DM958" s="194"/>
      <c r="DO958" s="28"/>
      <c r="DP958" s="28"/>
      <c r="DQ958" s="28"/>
      <c r="DV958" s="194"/>
      <c r="DX958" s="28"/>
      <c r="DY958" s="28"/>
      <c r="DZ958" s="28"/>
      <c r="EE958" s="194"/>
      <c r="EG958" s="28"/>
      <c r="EH958" s="28"/>
      <c r="EI958" s="28"/>
      <c r="EN958" s="194"/>
      <c r="EP958" s="28"/>
      <c r="EQ958" s="28"/>
      <c r="ER958" s="28"/>
      <c r="EW958" s="194"/>
      <c r="EY958" s="28"/>
      <c r="EZ958" s="28"/>
      <c r="FA958" s="28"/>
      <c r="FF958" s="194"/>
      <c r="FH958" s="28"/>
      <c r="FI958" s="28"/>
      <c r="FJ958" s="28"/>
      <c r="FO958" s="194"/>
      <c r="FQ958" s="28"/>
      <c r="FR958" s="28"/>
      <c r="FS958" s="28"/>
      <c r="FX958" s="194"/>
      <c r="FZ958" s="28"/>
      <c r="GA958" s="28"/>
      <c r="GB958" s="28"/>
      <c r="GG958" s="194"/>
      <c r="GI958" s="28"/>
      <c r="GJ958" s="28"/>
      <c r="GK958" s="28"/>
      <c r="GP958" s="194"/>
      <c r="GR958" s="28"/>
      <c r="GS958" s="28"/>
      <c r="GT958" s="28"/>
      <c r="GY958" s="194"/>
      <c r="HA958" s="28"/>
      <c r="HB958" s="28"/>
      <c r="HC958" s="28"/>
      <c r="HH958" s="194"/>
      <c r="HJ958" s="28"/>
      <c r="HK958" s="28"/>
      <c r="HL958" s="28"/>
      <c r="HQ958" s="28"/>
      <c r="HR958" s="28"/>
      <c r="HS958" s="28"/>
      <c r="HT958" s="28"/>
      <c r="HU958" s="28"/>
      <c r="HV958" s="28"/>
      <c r="HW958" s="28"/>
      <c r="HX958" s="28"/>
      <c r="HY958" s="28"/>
      <c r="HZ958" s="28"/>
      <c r="IA958" s="28"/>
      <c r="IB958" s="28"/>
      <c r="IC958" s="28"/>
      <c r="ID958" s="28"/>
      <c r="IE958" s="28"/>
      <c r="IF958" s="28"/>
      <c r="IG958" s="28"/>
      <c r="IH958" s="28"/>
      <c r="II958" s="28"/>
      <c r="IJ958" s="28"/>
      <c r="IK958" s="28"/>
      <c r="IL958" s="28"/>
      <c r="IM958" s="28"/>
      <c r="IN958" s="28"/>
      <c r="IO958" s="28"/>
      <c r="IP958" s="28"/>
      <c r="IQ958" s="28"/>
      <c r="IR958" s="28"/>
      <c r="IS958" s="28"/>
      <c r="IT958" s="28"/>
      <c r="IU958" s="28"/>
      <c r="IV958" s="28"/>
    </row>
    <row r="959" spans="1:256" s="50" customFormat="1" ht="18">
      <c r="A959" s="330" t="s">
        <v>637</v>
      </c>
      <c r="B959" s="28"/>
      <c r="C959" s="275"/>
      <c r="D959" s="418" t="s">
        <v>129</v>
      </c>
      <c r="E959" s="50">
        <f t="shared" si="8"/>
        <v>0</v>
      </c>
      <c r="F959" s="284">
        <f t="shared" si="9"/>
        <v>0</v>
      </c>
      <c r="L959" s="28"/>
      <c r="N959" s="28"/>
      <c r="R959" s="194"/>
      <c r="T959" s="28"/>
      <c r="U959" s="28"/>
      <c r="V959" s="28"/>
      <c r="AA959" s="194"/>
      <c r="AC959" s="28"/>
      <c r="AD959" s="28"/>
      <c r="AE959" s="28"/>
      <c r="AJ959" s="194"/>
      <c r="AL959" s="28"/>
      <c r="AM959" s="28"/>
      <c r="AN959" s="28"/>
      <c r="AS959" s="194"/>
      <c r="AU959" s="28"/>
      <c r="AV959" s="28"/>
      <c r="AW959" s="28"/>
      <c r="BB959" s="194"/>
      <c r="BD959" s="28"/>
      <c r="BE959" s="28"/>
      <c r="BF959" s="28"/>
      <c r="BK959" s="194"/>
      <c r="BM959" s="28"/>
      <c r="BN959" s="28"/>
      <c r="BO959" s="28"/>
      <c r="BT959" s="194"/>
      <c r="BV959" s="28"/>
      <c r="BW959" s="28"/>
      <c r="BX959" s="28"/>
      <c r="CC959" s="194"/>
      <c r="CE959" s="28"/>
      <c r="CF959" s="28"/>
      <c r="CG959" s="28"/>
      <c r="CL959" s="194"/>
      <c r="CN959" s="28"/>
      <c r="CO959" s="28"/>
      <c r="CP959" s="28"/>
      <c r="CU959" s="194"/>
      <c r="CW959" s="28"/>
      <c r="CX959" s="28"/>
      <c r="CY959" s="28"/>
      <c r="DD959" s="194"/>
      <c r="DF959" s="28"/>
      <c r="DG959" s="28"/>
      <c r="DH959" s="28"/>
      <c r="DM959" s="194"/>
      <c r="DO959" s="28"/>
      <c r="DP959" s="28"/>
      <c r="DQ959" s="28"/>
      <c r="DV959" s="194"/>
      <c r="DX959" s="28"/>
      <c r="DY959" s="28"/>
      <c r="DZ959" s="28"/>
      <c r="EE959" s="194"/>
      <c r="EG959" s="28"/>
      <c r="EH959" s="28"/>
      <c r="EI959" s="28"/>
      <c r="EN959" s="194"/>
      <c r="EP959" s="28"/>
      <c r="EQ959" s="28"/>
      <c r="ER959" s="28"/>
      <c r="EW959" s="194"/>
      <c r="EY959" s="28"/>
      <c r="EZ959" s="28"/>
      <c r="FA959" s="28"/>
      <c r="FF959" s="194"/>
      <c r="FH959" s="28"/>
      <c r="FI959" s="28"/>
      <c r="FJ959" s="28"/>
      <c r="FO959" s="194"/>
      <c r="FQ959" s="28"/>
      <c r="FR959" s="28"/>
      <c r="FS959" s="28"/>
      <c r="FX959" s="194"/>
      <c r="FZ959" s="28"/>
      <c r="GA959" s="28"/>
      <c r="GB959" s="28"/>
      <c r="GG959" s="194"/>
      <c r="GI959" s="28"/>
      <c r="GJ959" s="28"/>
      <c r="GK959" s="28"/>
      <c r="GP959" s="194"/>
      <c r="GR959" s="28"/>
      <c r="GS959" s="28"/>
      <c r="GT959" s="28"/>
      <c r="GY959" s="194"/>
      <c r="HA959" s="28"/>
      <c r="HB959" s="28"/>
      <c r="HC959" s="28"/>
      <c r="HH959" s="194"/>
      <c r="HJ959" s="28"/>
      <c r="HK959" s="28"/>
      <c r="HL959" s="28"/>
      <c r="HQ959" s="28"/>
      <c r="HR959" s="28"/>
      <c r="HS959" s="28"/>
      <c r="HT959" s="28"/>
      <c r="HU959" s="28"/>
      <c r="HV959" s="28"/>
      <c r="HW959" s="28"/>
      <c r="HX959" s="28"/>
      <c r="HY959" s="28"/>
      <c r="HZ959" s="28"/>
      <c r="IA959" s="28"/>
      <c r="IB959" s="28"/>
      <c r="IC959" s="28"/>
      <c r="ID959" s="28"/>
      <c r="IE959" s="28"/>
      <c r="IF959" s="28"/>
      <c r="IG959" s="28"/>
      <c r="IH959" s="28"/>
      <c r="II959" s="28"/>
      <c r="IJ959" s="28"/>
      <c r="IK959" s="28"/>
      <c r="IL959" s="28"/>
      <c r="IM959" s="28"/>
      <c r="IN959" s="28"/>
      <c r="IO959" s="28"/>
      <c r="IP959" s="28"/>
      <c r="IQ959" s="28"/>
      <c r="IR959" s="28"/>
      <c r="IS959" s="28"/>
      <c r="IT959" s="28"/>
      <c r="IU959" s="28"/>
      <c r="IV959" s="28"/>
    </row>
    <row r="960" spans="1:256" s="50" customFormat="1" ht="18.75">
      <c r="A960" s="330" t="s">
        <v>634</v>
      </c>
      <c r="B960" s="417"/>
      <c r="C960" s="417"/>
      <c r="D960" s="1" t="s">
        <v>131</v>
      </c>
      <c r="E960" s="50">
        <f t="shared" si="8"/>
        <v>3</v>
      </c>
      <c r="F960" s="284">
        <f t="shared" si="9"/>
        <v>1</v>
      </c>
      <c r="J960" s="50">
        <v>1</v>
      </c>
      <c r="N960" s="28"/>
      <c r="R960" s="194"/>
      <c r="T960" s="28"/>
      <c r="U960" s="28"/>
      <c r="V960" s="28"/>
      <c r="AA960" s="194"/>
      <c r="AC960" s="28"/>
      <c r="AD960" s="28"/>
      <c r="AE960" s="28"/>
      <c r="AJ960" s="194"/>
      <c r="AL960" s="28"/>
      <c r="AM960" s="28"/>
      <c r="AN960" s="28"/>
      <c r="AS960" s="194"/>
      <c r="AU960" s="28"/>
      <c r="AV960" s="28"/>
      <c r="AW960" s="28"/>
      <c r="BB960" s="194"/>
      <c r="BD960" s="28"/>
      <c r="BE960" s="28"/>
      <c r="BF960" s="28"/>
      <c r="BK960" s="194"/>
      <c r="BM960" s="28"/>
      <c r="BN960" s="28"/>
      <c r="BO960" s="28"/>
      <c r="BT960" s="194"/>
      <c r="BV960" s="28"/>
      <c r="BW960" s="28"/>
      <c r="BX960" s="28"/>
      <c r="CC960" s="194"/>
      <c r="CE960" s="28"/>
      <c r="CF960" s="28"/>
      <c r="CG960" s="28"/>
      <c r="CL960" s="194"/>
      <c r="CN960" s="28"/>
      <c r="CO960" s="28"/>
      <c r="CP960" s="28"/>
      <c r="CU960" s="194"/>
      <c r="CW960" s="28"/>
      <c r="CX960" s="28"/>
      <c r="CY960" s="28"/>
      <c r="DD960" s="194"/>
      <c r="DF960" s="28"/>
      <c r="DG960" s="28"/>
      <c r="DH960" s="28"/>
      <c r="DM960" s="194"/>
      <c r="DO960" s="28"/>
      <c r="DP960" s="28"/>
      <c r="DQ960" s="28"/>
      <c r="DV960" s="194"/>
      <c r="DX960" s="28"/>
      <c r="DY960" s="28"/>
      <c r="DZ960" s="28"/>
      <c r="EE960" s="194"/>
      <c r="EG960" s="28"/>
      <c r="EH960" s="28"/>
      <c r="EI960" s="28"/>
      <c r="EN960" s="194"/>
      <c r="EP960" s="28"/>
      <c r="EQ960" s="28"/>
      <c r="ER960" s="28"/>
      <c r="EW960" s="194"/>
      <c r="EY960" s="28"/>
      <c r="EZ960" s="28"/>
      <c r="FA960" s="28"/>
      <c r="FF960" s="194"/>
      <c r="FH960" s="28"/>
      <c r="FI960" s="28"/>
      <c r="FJ960" s="28"/>
      <c r="FO960" s="194"/>
      <c r="FQ960" s="28"/>
      <c r="FR960" s="28"/>
      <c r="FS960" s="28"/>
      <c r="FX960" s="194"/>
      <c r="FZ960" s="28"/>
      <c r="GA960" s="28"/>
      <c r="GB960" s="28"/>
      <c r="GG960" s="194"/>
      <c r="GI960" s="28"/>
      <c r="GJ960" s="28"/>
      <c r="GK960" s="28"/>
      <c r="GP960" s="194"/>
      <c r="GR960" s="28"/>
      <c r="GS960" s="28"/>
      <c r="GT960" s="28"/>
      <c r="GY960" s="194"/>
      <c r="HA960" s="28"/>
      <c r="HB960" s="28"/>
      <c r="HC960" s="28"/>
      <c r="HH960" s="194"/>
      <c r="HJ960" s="28"/>
      <c r="HK960" s="28"/>
      <c r="HL960" s="28"/>
      <c r="HQ960" s="28"/>
      <c r="HR960" s="28"/>
      <c r="HS960" s="28"/>
      <c r="HT960" s="28"/>
      <c r="HU960" s="28"/>
      <c r="HV960" s="28"/>
      <c r="HW960" s="28"/>
      <c r="HX960" s="28"/>
      <c r="HY960" s="28"/>
      <c r="HZ960" s="28"/>
      <c r="IA960" s="28"/>
      <c r="IB960" s="28"/>
      <c r="IC960" s="28"/>
      <c r="ID960" s="28"/>
      <c r="IE960" s="28"/>
      <c r="IF960" s="28"/>
      <c r="IG960" s="28"/>
      <c r="IH960" s="28"/>
      <c r="II960" s="28"/>
      <c r="IJ960" s="28"/>
      <c r="IK960" s="28"/>
      <c r="IL960" s="28"/>
      <c r="IM960" s="28"/>
      <c r="IN960" s="28"/>
      <c r="IO960" s="28"/>
      <c r="IP960" s="28"/>
      <c r="IQ960" s="28"/>
      <c r="IR960" s="28"/>
      <c r="IS960" s="28"/>
      <c r="IT960" s="28"/>
      <c r="IU960" s="28"/>
      <c r="IV960" s="28"/>
    </row>
    <row r="961" spans="1:256" s="50" customFormat="1" ht="18">
      <c r="A961" s="206" t="s">
        <v>2345</v>
      </c>
      <c r="B961" s="28"/>
      <c r="C961" s="275"/>
      <c r="D961" s="418" t="s">
        <v>129</v>
      </c>
      <c r="E961" s="50">
        <f t="shared" si="8"/>
        <v>1</v>
      </c>
      <c r="F961" s="284">
        <f t="shared" si="9"/>
        <v>11</v>
      </c>
      <c r="I961" s="50">
        <v>11</v>
      </c>
      <c r="L961" s="28"/>
      <c r="N961" s="28"/>
      <c r="R961" s="194"/>
      <c r="T961" s="28"/>
      <c r="U961" s="28"/>
      <c r="V961" s="28"/>
      <c r="AA961" s="194"/>
      <c r="AC961" s="28"/>
      <c r="AD961" s="28"/>
      <c r="AE961" s="28"/>
      <c r="AJ961" s="194"/>
      <c r="AL961" s="28"/>
      <c r="AM961" s="28"/>
      <c r="AN961" s="28"/>
      <c r="AS961" s="194"/>
      <c r="AU961" s="28"/>
      <c r="AV961" s="28"/>
      <c r="AW961" s="28"/>
      <c r="BB961" s="194"/>
      <c r="BD961" s="28"/>
      <c r="BE961" s="28"/>
      <c r="BF961" s="28"/>
      <c r="BK961" s="194"/>
      <c r="BM961" s="28"/>
      <c r="BN961" s="28"/>
      <c r="BO961" s="28"/>
      <c r="BT961" s="194"/>
      <c r="BV961" s="28"/>
      <c r="BW961" s="28"/>
      <c r="BX961" s="28"/>
      <c r="CC961" s="194"/>
      <c r="CE961" s="28"/>
      <c r="CF961" s="28"/>
      <c r="CG961" s="28"/>
      <c r="CL961" s="194"/>
      <c r="CN961" s="28"/>
      <c r="CO961" s="28"/>
      <c r="CP961" s="28"/>
      <c r="CU961" s="194"/>
      <c r="CW961" s="28"/>
      <c r="CX961" s="28"/>
      <c r="CY961" s="28"/>
      <c r="DD961" s="194"/>
      <c r="DF961" s="28"/>
      <c r="DG961" s="28"/>
      <c r="DH961" s="28"/>
      <c r="DM961" s="194"/>
      <c r="DO961" s="28"/>
      <c r="DP961" s="28"/>
      <c r="DQ961" s="28"/>
      <c r="DV961" s="194"/>
      <c r="DX961" s="28"/>
      <c r="DY961" s="28"/>
      <c r="DZ961" s="28"/>
      <c r="EE961" s="194"/>
      <c r="EG961" s="28"/>
      <c r="EH961" s="28"/>
      <c r="EI961" s="28"/>
      <c r="EN961" s="194"/>
      <c r="EP961" s="28"/>
      <c r="EQ961" s="28"/>
      <c r="ER961" s="28"/>
      <c r="EW961" s="194"/>
      <c r="EY961" s="28"/>
      <c r="EZ961" s="28"/>
      <c r="FA961" s="28"/>
      <c r="FF961" s="194"/>
      <c r="FH961" s="28"/>
      <c r="FI961" s="28"/>
      <c r="FJ961" s="28"/>
      <c r="FO961" s="194"/>
      <c r="FQ961" s="28"/>
      <c r="FR961" s="28"/>
      <c r="FS961" s="28"/>
      <c r="FX961" s="194"/>
      <c r="FZ961" s="28"/>
      <c r="GA961" s="28"/>
      <c r="GB961" s="28"/>
      <c r="GG961" s="194"/>
      <c r="GI961" s="28"/>
      <c r="GJ961" s="28"/>
      <c r="GK961" s="28"/>
      <c r="GP961" s="194"/>
      <c r="GR961" s="28"/>
      <c r="GS961" s="28"/>
      <c r="GT961" s="28"/>
      <c r="GY961" s="194"/>
      <c r="HA961" s="28"/>
      <c r="HB961" s="28"/>
      <c r="HC961" s="28"/>
      <c r="HH961" s="194"/>
      <c r="HJ961" s="28"/>
      <c r="HK961" s="28"/>
      <c r="HL961" s="28"/>
      <c r="HQ961" s="28"/>
      <c r="HR961" s="28"/>
      <c r="HS961" s="28"/>
      <c r="HT961" s="28"/>
      <c r="HU961" s="28"/>
      <c r="HV961" s="28"/>
      <c r="HW961" s="28"/>
      <c r="HX961" s="28"/>
      <c r="HY961" s="28"/>
      <c r="HZ961" s="28"/>
      <c r="IA961" s="28"/>
      <c r="IB961" s="28"/>
      <c r="IC961" s="28"/>
      <c r="ID961" s="28"/>
      <c r="IE961" s="28"/>
      <c r="IF961" s="28"/>
      <c r="IG961" s="28"/>
      <c r="IH961" s="28"/>
      <c r="II961" s="28"/>
      <c r="IJ961" s="28"/>
      <c r="IK961" s="28"/>
      <c r="IL961" s="28"/>
      <c r="IM961" s="28"/>
      <c r="IN961" s="28"/>
      <c r="IO961" s="28"/>
      <c r="IP961" s="28"/>
      <c r="IQ961" s="28"/>
      <c r="IR961" s="28"/>
      <c r="IS961" s="28"/>
      <c r="IT961" s="28"/>
      <c r="IU961" s="28"/>
      <c r="IV961" s="28"/>
    </row>
    <row r="962" spans="1:256" s="50" customFormat="1" ht="18.75">
      <c r="A962" s="330" t="s">
        <v>1261</v>
      </c>
      <c r="B962" s="417"/>
      <c r="C962" s="417"/>
      <c r="D962" s="1" t="s">
        <v>131</v>
      </c>
      <c r="E962" s="50">
        <f t="shared" si="8"/>
        <v>5</v>
      </c>
      <c r="F962" s="284">
        <f t="shared" si="9"/>
        <v>72</v>
      </c>
      <c r="H962" s="50">
        <v>24</v>
      </c>
      <c r="J962" s="50">
        <v>48</v>
      </c>
      <c r="L962" s="28"/>
      <c r="N962" s="28"/>
      <c r="R962" s="194"/>
      <c r="T962" s="28"/>
      <c r="U962" s="28"/>
      <c r="V962" s="28"/>
      <c r="AA962" s="194"/>
      <c r="AC962" s="28"/>
      <c r="AD962" s="28"/>
      <c r="AE962" s="28"/>
      <c r="AJ962" s="194"/>
      <c r="AL962" s="28"/>
      <c r="AM962" s="28"/>
      <c r="AN962" s="28"/>
      <c r="AS962" s="194"/>
      <c r="AU962" s="28"/>
      <c r="AV962" s="28"/>
      <c r="AW962" s="28"/>
      <c r="BB962" s="194"/>
      <c r="BD962" s="28"/>
      <c r="BE962" s="28"/>
      <c r="BF962" s="28"/>
      <c r="BK962" s="194"/>
      <c r="BM962" s="28"/>
      <c r="BN962" s="28"/>
      <c r="BO962" s="28"/>
      <c r="BT962" s="194"/>
      <c r="BV962" s="28"/>
      <c r="BW962" s="28"/>
      <c r="BX962" s="28"/>
      <c r="CC962" s="194"/>
      <c r="CE962" s="28"/>
      <c r="CF962" s="28"/>
      <c r="CG962" s="28"/>
      <c r="CL962" s="194"/>
      <c r="CN962" s="28"/>
      <c r="CO962" s="28"/>
      <c r="CP962" s="28"/>
      <c r="CU962" s="194"/>
      <c r="CW962" s="28"/>
      <c r="CX962" s="28"/>
      <c r="CY962" s="28"/>
      <c r="DD962" s="194"/>
      <c r="DF962" s="28"/>
      <c r="DG962" s="28"/>
      <c r="DH962" s="28"/>
      <c r="DM962" s="194"/>
      <c r="DO962" s="28"/>
      <c r="DP962" s="28"/>
      <c r="DQ962" s="28"/>
      <c r="DV962" s="194"/>
      <c r="DX962" s="28"/>
      <c r="DY962" s="28"/>
      <c r="DZ962" s="28"/>
      <c r="EE962" s="194"/>
      <c r="EG962" s="28"/>
      <c r="EH962" s="28"/>
      <c r="EI962" s="28"/>
      <c r="EN962" s="194"/>
      <c r="EP962" s="28"/>
      <c r="EQ962" s="28"/>
      <c r="ER962" s="28"/>
      <c r="EW962" s="194"/>
      <c r="EY962" s="28"/>
      <c r="EZ962" s="28"/>
      <c r="FA962" s="28"/>
      <c r="FF962" s="194"/>
      <c r="FH962" s="28"/>
      <c r="FI962" s="28"/>
      <c r="FJ962" s="28"/>
      <c r="FO962" s="194"/>
      <c r="FQ962" s="28"/>
      <c r="FR962" s="28"/>
      <c r="FS962" s="28"/>
      <c r="FX962" s="194"/>
      <c r="FZ962" s="28"/>
      <c r="GA962" s="28"/>
      <c r="GB962" s="28"/>
      <c r="GG962" s="194"/>
      <c r="GI962" s="28"/>
      <c r="GJ962" s="28"/>
      <c r="GK962" s="28"/>
      <c r="GP962" s="194"/>
      <c r="GR962" s="28"/>
      <c r="GS962" s="28"/>
      <c r="GT962" s="28"/>
      <c r="GY962" s="194"/>
      <c r="HA962" s="28"/>
      <c r="HB962" s="28"/>
      <c r="HC962" s="28"/>
      <c r="HH962" s="194"/>
      <c r="HJ962" s="28"/>
      <c r="HK962" s="28"/>
      <c r="HL962" s="28"/>
      <c r="HQ962" s="28"/>
      <c r="HR962" s="28"/>
      <c r="HS962" s="28"/>
      <c r="HT962" s="28"/>
      <c r="HU962" s="28"/>
      <c r="HV962" s="28"/>
      <c r="HW962" s="28"/>
      <c r="HX962" s="28"/>
      <c r="HY962" s="28"/>
      <c r="HZ962" s="28"/>
      <c r="IA962" s="28"/>
      <c r="IB962" s="28"/>
      <c r="IC962" s="28"/>
      <c r="ID962" s="28"/>
      <c r="IE962" s="28"/>
      <c r="IF962" s="28"/>
      <c r="IG962" s="28"/>
      <c r="IH962" s="28"/>
      <c r="II962" s="28"/>
      <c r="IJ962" s="28"/>
      <c r="IK962" s="28"/>
      <c r="IL962" s="28"/>
      <c r="IM962" s="28"/>
      <c r="IN962" s="28"/>
      <c r="IO962" s="28"/>
      <c r="IP962" s="28"/>
      <c r="IQ962" s="28"/>
      <c r="IR962" s="28"/>
      <c r="IS962" s="28"/>
      <c r="IT962" s="28"/>
      <c r="IU962" s="28"/>
      <c r="IV962" s="28"/>
    </row>
    <row r="963" spans="1:256" s="50" customFormat="1" ht="18">
      <c r="A963" s="330" t="s">
        <v>2094</v>
      </c>
      <c r="B963" s="28"/>
      <c r="C963" s="275"/>
      <c r="D963" s="418" t="s">
        <v>129</v>
      </c>
      <c r="E963" s="50">
        <f t="shared" si="8"/>
        <v>0</v>
      </c>
      <c r="F963" s="284">
        <f t="shared" si="9"/>
        <v>0</v>
      </c>
      <c r="N963" s="28"/>
      <c r="R963" s="194"/>
      <c r="T963" s="28"/>
      <c r="U963" s="28"/>
      <c r="V963" s="28"/>
      <c r="AA963" s="194"/>
      <c r="AC963" s="28"/>
      <c r="AD963" s="28"/>
      <c r="AE963" s="28"/>
      <c r="AJ963" s="194"/>
      <c r="AL963" s="28"/>
      <c r="AM963" s="28"/>
      <c r="AN963" s="28"/>
      <c r="AS963" s="194"/>
      <c r="AU963" s="28"/>
      <c r="AV963" s="28"/>
      <c r="AW963" s="28"/>
      <c r="BB963" s="194"/>
      <c r="BD963" s="28"/>
      <c r="BE963" s="28"/>
      <c r="BF963" s="28"/>
      <c r="BK963" s="194"/>
      <c r="BM963" s="28"/>
      <c r="BN963" s="28"/>
      <c r="BO963" s="28"/>
      <c r="BT963" s="194"/>
      <c r="BV963" s="28"/>
      <c r="BW963" s="28"/>
      <c r="BX963" s="28"/>
      <c r="CC963" s="194"/>
      <c r="CE963" s="28"/>
      <c r="CF963" s="28"/>
      <c r="CG963" s="28"/>
      <c r="CL963" s="194"/>
      <c r="CN963" s="28"/>
      <c r="CO963" s="28"/>
      <c r="CP963" s="28"/>
      <c r="CU963" s="194"/>
      <c r="CW963" s="28"/>
      <c r="CX963" s="28"/>
      <c r="CY963" s="28"/>
      <c r="DD963" s="194"/>
      <c r="DF963" s="28"/>
      <c r="DG963" s="28"/>
      <c r="DH963" s="28"/>
      <c r="DM963" s="194"/>
      <c r="DO963" s="28"/>
      <c r="DP963" s="28"/>
      <c r="DQ963" s="28"/>
      <c r="DV963" s="194"/>
      <c r="DX963" s="28"/>
      <c r="DY963" s="28"/>
      <c r="DZ963" s="28"/>
      <c r="EE963" s="194"/>
      <c r="EG963" s="28"/>
      <c r="EH963" s="28"/>
      <c r="EI963" s="28"/>
      <c r="EN963" s="194"/>
      <c r="EP963" s="28"/>
      <c r="EQ963" s="28"/>
      <c r="ER963" s="28"/>
      <c r="EW963" s="194"/>
      <c r="EY963" s="28"/>
      <c r="EZ963" s="28"/>
      <c r="FA963" s="28"/>
      <c r="FF963" s="194"/>
      <c r="FH963" s="28"/>
      <c r="FI963" s="28"/>
      <c r="FJ963" s="28"/>
      <c r="FO963" s="194"/>
      <c r="FQ963" s="28"/>
      <c r="FR963" s="28"/>
      <c r="FS963" s="28"/>
      <c r="FX963" s="194"/>
      <c r="FZ963" s="28"/>
      <c r="GA963" s="28"/>
      <c r="GB963" s="28"/>
      <c r="GG963" s="194"/>
      <c r="GI963" s="28"/>
      <c r="GJ963" s="28"/>
      <c r="GK963" s="28"/>
      <c r="GP963" s="194"/>
      <c r="GR963" s="28"/>
      <c r="GS963" s="28"/>
      <c r="GT963" s="28"/>
      <c r="GY963" s="194"/>
      <c r="HA963" s="28"/>
      <c r="HB963" s="28"/>
      <c r="HC963" s="28"/>
      <c r="HH963" s="194"/>
      <c r="HJ963" s="28"/>
      <c r="HK963" s="28"/>
      <c r="HL963" s="28"/>
      <c r="HQ963" s="28"/>
      <c r="HR963" s="28"/>
      <c r="HS963" s="28"/>
      <c r="HT963" s="28"/>
      <c r="HU963" s="28"/>
      <c r="HV963" s="28"/>
      <c r="HW963" s="28"/>
      <c r="HX963" s="28"/>
      <c r="HY963" s="28"/>
      <c r="HZ963" s="28"/>
      <c r="IA963" s="28"/>
      <c r="IB963" s="28"/>
      <c r="IC963" s="28"/>
      <c r="ID963" s="28"/>
      <c r="IE963" s="28"/>
      <c r="IF963" s="28"/>
      <c r="IG963" s="28"/>
      <c r="IH963" s="28"/>
      <c r="II963" s="28"/>
      <c r="IJ963" s="28"/>
      <c r="IK963" s="28"/>
      <c r="IL963" s="28"/>
      <c r="IM963" s="28"/>
      <c r="IN963" s="28"/>
      <c r="IO963" s="28"/>
      <c r="IP963" s="28"/>
      <c r="IQ963" s="28"/>
      <c r="IR963" s="28"/>
      <c r="IS963" s="28"/>
      <c r="IT963" s="28"/>
      <c r="IU963" s="28"/>
      <c r="IV963" s="28"/>
    </row>
    <row r="964" spans="1:256" s="50" customFormat="1" ht="18">
      <c r="A964" s="330" t="s">
        <v>961</v>
      </c>
      <c r="B964" s="420"/>
      <c r="C964" s="420"/>
      <c r="D964" s="418" t="s">
        <v>132</v>
      </c>
      <c r="E964" s="50">
        <f t="shared" si="8"/>
        <v>3</v>
      </c>
      <c r="F964" s="284">
        <f t="shared" si="9"/>
        <v>0</v>
      </c>
      <c r="L964" s="28"/>
      <c r="N964" s="28"/>
      <c r="R964" s="194"/>
      <c r="T964" s="28"/>
      <c r="U964" s="28"/>
      <c r="V964" s="28"/>
      <c r="AA964" s="194"/>
      <c r="AC964" s="28"/>
      <c r="AD964" s="28"/>
      <c r="AE964" s="28"/>
      <c r="AJ964" s="194"/>
      <c r="AL964" s="28"/>
      <c r="AM964" s="28"/>
      <c r="AN964" s="28"/>
      <c r="AS964" s="194"/>
      <c r="AU964" s="28"/>
      <c r="AV964" s="28"/>
      <c r="AW964" s="28"/>
      <c r="BB964" s="194"/>
      <c r="BD964" s="28"/>
      <c r="BE964" s="28"/>
      <c r="BF964" s="28"/>
      <c r="BK964" s="194"/>
      <c r="BM964" s="28"/>
      <c r="BN964" s="28"/>
      <c r="BO964" s="28"/>
      <c r="BT964" s="194"/>
      <c r="BV964" s="28"/>
      <c r="BW964" s="28"/>
      <c r="BX964" s="28"/>
      <c r="CC964" s="194"/>
      <c r="CE964" s="28"/>
      <c r="CF964" s="28"/>
      <c r="CG964" s="28"/>
      <c r="CL964" s="194"/>
      <c r="CN964" s="28"/>
      <c r="CO964" s="28"/>
      <c r="CP964" s="28"/>
      <c r="CU964" s="194"/>
      <c r="CW964" s="28"/>
      <c r="CX964" s="28"/>
      <c r="CY964" s="28"/>
      <c r="DD964" s="194"/>
      <c r="DF964" s="28"/>
      <c r="DG964" s="28"/>
      <c r="DH964" s="28"/>
      <c r="DM964" s="194"/>
      <c r="DO964" s="28"/>
      <c r="DP964" s="28"/>
      <c r="DQ964" s="28"/>
      <c r="DV964" s="194"/>
      <c r="DX964" s="28"/>
      <c r="DY964" s="28"/>
      <c r="DZ964" s="28"/>
      <c r="EE964" s="194"/>
      <c r="EG964" s="28"/>
      <c r="EH964" s="28"/>
      <c r="EI964" s="28"/>
      <c r="EN964" s="194"/>
      <c r="EP964" s="28"/>
      <c r="EQ964" s="28"/>
      <c r="ER964" s="28"/>
      <c r="EW964" s="194"/>
      <c r="EY964" s="28"/>
      <c r="EZ964" s="28"/>
      <c r="FA964" s="28"/>
      <c r="FF964" s="194"/>
      <c r="FH964" s="28"/>
      <c r="FI964" s="28"/>
      <c r="FJ964" s="28"/>
      <c r="FO964" s="194"/>
      <c r="FQ964" s="28"/>
      <c r="FR964" s="28"/>
      <c r="FS964" s="28"/>
      <c r="FX964" s="194"/>
      <c r="FZ964" s="28"/>
      <c r="GA964" s="28"/>
      <c r="GB964" s="28"/>
      <c r="GG964" s="194"/>
      <c r="GI964" s="28"/>
      <c r="GJ964" s="28"/>
      <c r="GK964" s="28"/>
      <c r="GP964" s="194"/>
      <c r="GR964" s="28"/>
      <c r="GS964" s="28"/>
      <c r="GT964" s="28"/>
      <c r="GY964" s="194"/>
      <c r="HA964" s="28"/>
      <c r="HB964" s="28"/>
      <c r="HC964" s="28"/>
      <c r="HH964" s="194"/>
      <c r="HJ964" s="28"/>
      <c r="HK964" s="28"/>
      <c r="HL964" s="28"/>
      <c r="HQ964" s="28"/>
      <c r="HR964" s="28"/>
      <c r="HS964" s="28"/>
      <c r="HT964" s="28"/>
      <c r="HU964" s="28"/>
      <c r="HV964" s="28"/>
      <c r="HW964" s="28"/>
      <c r="HX964" s="28"/>
      <c r="HY964" s="28"/>
      <c r="HZ964" s="28"/>
      <c r="IA964" s="28"/>
      <c r="IB964" s="28"/>
      <c r="IC964" s="28"/>
      <c r="ID964" s="28"/>
      <c r="IE964" s="28"/>
      <c r="IF964" s="28"/>
      <c r="IG964" s="28"/>
      <c r="IH964" s="28"/>
      <c r="II964" s="28"/>
      <c r="IJ964" s="28"/>
      <c r="IK964" s="28"/>
      <c r="IL964" s="28"/>
      <c r="IM964" s="28"/>
      <c r="IN964" s="28"/>
      <c r="IO964" s="28"/>
      <c r="IP964" s="28"/>
      <c r="IQ964" s="28"/>
      <c r="IR964" s="28"/>
      <c r="IS964" s="28"/>
      <c r="IT964" s="28"/>
      <c r="IU964" s="28"/>
      <c r="IV964" s="28"/>
    </row>
    <row r="965" spans="1:256" s="50" customFormat="1" ht="18">
      <c r="A965" s="206" t="s">
        <v>2670</v>
      </c>
      <c r="B965" s="28"/>
      <c r="C965" s="420"/>
      <c r="D965" s="418" t="s">
        <v>129</v>
      </c>
      <c r="E965" s="50">
        <f t="shared" si="8"/>
        <v>0</v>
      </c>
      <c r="F965" s="284">
        <f t="shared" si="9"/>
        <v>39</v>
      </c>
      <c r="I965" s="50">
        <v>36</v>
      </c>
      <c r="J965" s="50">
        <v>3</v>
      </c>
      <c r="N965" s="28"/>
      <c r="R965" s="194"/>
      <c r="T965" s="28"/>
      <c r="U965" s="28"/>
      <c r="V965" s="28"/>
      <c r="AA965" s="194"/>
      <c r="AC965" s="28"/>
      <c r="AD965" s="28"/>
      <c r="AE965" s="28"/>
      <c r="AJ965" s="194"/>
      <c r="AL965" s="28"/>
      <c r="AM965" s="28"/>
      <c r="AN965" s="28"/>
      <c r="AS965" s="194"/>
      <c r="AU965" s="28"/>
      <c r="AV965" s="28"/>
      <c r="AW965" s="28"/>
      <c r="BB965" s="194"/>
      <c r="BD965" s="28"/>
      <c r="BE965" s="28"/>
      <c r="BF965" s="28"/>
      <c r="BK965" s="194"/>
      <c r="BM965" s="28"/>
      <c r="BN965" s="28"/>
      <c r="BO965" s="28"/>
      <c r="BT965" s="194"/>
      <c r="BV965" s="28"/>
      <c r="BW965" s="28"/>
      <c r="BX965" s="28"/>
      <c r="CC965" s="194"/>
      <c r="CE965" s="28"/>
      <c r="CF965" s="28"/>
      <c r="CG965" s="28"/>
      <c r="CL965" s="194"/>
      <c r="CN965" s="28"/>
      <c r="CO965" s="28"/>
      <c r="CP965" s="28"/>
      <c r="CU965" s="194"/>
      <c r="CW965" s="28"/>
      <c r="CX965" s="28"/>
      <c r="CY965" s="28"/>
      <c r="DD965" s="194"/>
      <c r="DF965" s="28"/>
      <c r="DG965" s="28"/>
      <c r="DH965" s="28"/>
      <c r="DM965" s="194"/>
      <c r="DO965" s="28"/>
      <c r="DP965" s="28"/>
      <c r="DQ965" s="28"/>
      <c r="DV965" s="194"/>
      <c r="DX965" s="28"/>
      <c r="DY965" s="28"/>
      <c r="DZ965" s="28"/>
      <c r="EE965" s="194"/>
      <c r="EG965" s="28"/>
      <c r="EH965" s="28"/>
      <c r="EI965" s="28"/>
      <c r="EN965" s="194"/>
      <c r="EP965" s="28"/>
      <c r="EQ965" s="28"/>
      <c r="ER965" s="28"/>
      <c r="EW965" s="194"/>
      <c r="EY965" s="28"/>
      <c r="EZ965" s="28"/>
      <c r="FA965" s="28"/>
      <c r="FF965" s="194"/>
      <c r="FH965" s="28"/>
      <c r="FI965" s="28"/>
      <c r="FJ965" s="28"/>
      <c r="FO965" s="194"/>
      <c r="FQ965" s="28"/>
      <c r="FR965" s="28"/>
      <c r="FS965" s="28"/>
      <c r="FX965" s="194"/>
      <c r="FZ965" s="28"/>
      <c r="GA965" s="28"/>
      <c r="GB965" s="28"/>
      <c r="GG965" s="194"/>
      <c r="GI965" s="28"/>
      <c r="GJ965" s="28"/>
      <c r="GK965" s="28"/>
      <c r="GP965" s="194"/>
      <c r="GR965" s="28"/>
      <c r="GS965" s="28"/>
      <c r="GT965" s="28"/>
      <c r="GY965" s="194"/>
      <c r="HA965" s="28"/>
      <c r="HB965" s="28"/>
      <c r="HC965" s="28"/>
      <c r="HH965" s="194"/>
      <c r="HJ965" s="28"/>
      <c r="HK965" s="28"/>
      <c r="HL965" s="28"/>
      <c r="HQ965" s="28"/>
      <c r="HR965" s="28"/>
      <c r="HS965" s="28"/>
      <c r="HT965" s="28"/>
      <c r="HU965" s="28"/>
      <c r="HV965" s="28"/>
      <c r="HW965" s="28"/>
      <c r="HX965" s="28"/>
      <c r="HY965" s="28"/>
      <c r="HZ965" s="28"/>
      <c r="IA965" s="28"/>
      <c r="IB965" s="28"/>
      <c r="IC965" s="28"/>
      <c r="ID965" s="28"/>
      <c r="IE965" s="28"/>
      <c r="IF965" s="28"/>
      <c r="IG965" s="28"/>
      <c r="IH965" s="28"/>
      <c r="II965" s="28"/>
      <c r="IJ965" s="28"/>
      <c r="IK965" s="28"/>
      <c r="IL965" s="28"/>
      <c r="IM965" s="28"/>
      <c r="IN965" s="28"/>
      <c r="IO965" s="28"/>
      <c r="IP965" s="28"/>
      <c r="IQ965" s="28"/>
      <c r="IR965" s="28"/>
      <c r="IS965" s="28"/>
      <c r="IT965" s="28"/>
      <c r="IU965" s="28"/>
      <c r="IV965" s="28"/>
    </row>
    <row r="966" spans="1:256" s="50" customFormat="1" ht="18">
      <c r="A966" s="206" t="s">
        <v>2628</v>
      </c>
      <c r="B966" s="28"/>
      <c r="C966" s="275"/>
      <c r="D966" s="418" t="s">
        <v>129</v>
      </c>
      <c r="E966" s="50">
        <f t="shared" si="8"/>
        <v>0</v>
      </c>
      <c r="F966" s="284">
        <f t="shared" si="9"/>
        <v>0</v>
      </c>
      <c r="L966" s="28"/>
      <c r="N966" s="28"/>
      <c r="R966" s="194"/>
      <c r="T966" s="28"/>
      <c r="U966" s="28"/>
      <c r="V966" s="28"/>
      <c r="AA966" s="194"/>
      <c r="AC966" s="28"/>
      <c r="AD966" s="28"/>
      <c r="AE966" s="28"/>
      <c r="AJ966" s="194"/>
      <c r="AL966" s="28"/>
      <c r="AM966" s="28"/>
      <c r="AN966" s="28"/>
      <c r="AS966" s="194"/>
      <c r="AU966" s="28"/>
      <c r="AV966" s="28"/>
      <c r="AW966" s="28"/>
      <c r="BB966" s="194"/>
      <c r="BD966" s="28"/>
      <c r="BE966" s="28"/>
      <c r="BF966" s="28"/>
      <c r="BK966" s="194"/>
      <c r="BM966" s="28"/>
      <c r="BN966" s="28"/>
      <c r="BO966" s="28"/>
      <c r="BT966" s="194"/>
      <c r="BV966" s="28"/>
      <c r="BW966" s="28"/>
      <c r="BX966" s="28"/>
      <c r="CC966" s="194"/>
      <c r="CE966" s="28"/>
      <c r="CF966" s="28"/>
      <c r="CG966" s="28"/>
      <c r="CL966" s="194"/>
      <c r="CN966" s="28"/>
      <c r="CO966" s="28"/>
      <c r="CP966" s="28"/>
      <c r="CU966" s="194"/>
      <c r="CW966" s="28"/>
      <c r="CX966" s="28"/>
      <c r="CY966" s="28"/>
      <c r="DD966" s="194"/>
      <c r="DF966" s="28"/>
      <c r="DG966" s="28"/>
      <c r="DH966" s="28"/>
      <c r="DM966" s="194"/>
      <c r="DO966" s="28"/>
      <c r="DP966" s="28"/>
      <c r="DQ966" s="28"/>
      <c r="DV966" s="194"/>
      <c r="DX966" s="28"/>
      <c r="DY966" s="28"/>
      <c r="DZ966" s="28"/>
      <c r="EE966" s="194"/>
      <c r="EG966" s="28"/>
      <c r="EH966" s="28"/>
      <c r="EI966" s="28"/>
      <c r="EN966" s="194"/>
      <c r="EP966" s="28"/>
      <c r="EQ966" s="28"/>
      <c r="ER966" s="28"/>
      <c r="EW966" s="194"/>
      <c r="EY966" s="28"/>
      <c r="EZ966" s="28"/>
      <c r="FA966" s="28"/>
      <c r="FF966" s="194"/>
      <c r="FH966" s="28"/>
      <c r="FI966" s="28"/>
      <c r="FJ966" s="28"/>
      <c r="FO966" s="194"/>
      <c r="FQ966" s="28"/>
      <c r="FR966" s="28"/>
      <c r="FS966" s="28"/>
      <c r="FX966" s="194"/>
      <c r="FZ966" s="28"/>
      <c r="GA966" s="28"/>
      <c r="GB966" s="28"/>
      <c r="GG966" s="194"/>
      <c r="GI966" s="28"/>
      <c r="GJ966" s="28"/>
      <c r="GK966" s="28"/>
      <c r="GP966" s="194"/>
      <c r="GR966" s="28"/>
      <c r="GS966" s="28"/>
      <c r="GT966" s="28"/>
      <c r="GY966" s="194"/>
      <c r="HA966" s="28"/>
      <c r="HB966" s="28"/>
      <c r="HC966" s="28"/>
      <c r="HH966" s="194"/>
      <c r="HJ966" s="28"/>
      <c r="HK966" s="28"/>
      <c r="HL966" s="28"/>
      <c r="HQ966" s="28"/>
      <c r="HR966" s="28"/>
      <c r="HS966" s="28"/>
      <c r="HT966" s="28"/>
      <c r="HU966" s="28"/>
      <c r="HV966" s="28"/>
      <c r="HW966" s="28"/>
      <c r="HX966" s="28"/>
      <c r="HY966" s="28"/>
      <c r="HZ966" s="28"/>
      <c r="IA966" s="28"/>
      <c r="IB966" s="28"/>
      <c r="IC966" s="28"/>
      <c r="ID966" s="28"/>
      <c r="IE966" s="28"/>
      <c r="IF966" s="28"/>
      <c r="IG966" s="28"/>
      <c r="IH966" s="28"/>
      <c r="II966" s="28"/>
      <c r="IJ966" s="28"/>
      <c r="IK966" s="28"/>
      <c r="IL966" s="28"/>
      <c r="IM966" s="28"/>
      <c r="IN966" s="28"/>
      <c r="IO966" s="28"/>
      <c r="IP966" s="28"/>
      <c r="IQ966" s="28"/>
      <c r="IR966" s="28"/>
      <c r="IS966" s="28"/>
      <c r="IT966" s="28"/>
      <c r="IU966" s="28"/>
      <c r="IV966" s="28"/>
    </row>
    <row r="967" spans="1:256" s="50" customFormat="1" ht="18">
      <c r="A967" s="330" t="s">
        <v>1714</v>
      </c>
      <c r="B967" s="420"/>
      <c r="C967" s="420"/>
      <c r="D967" s="418" t="s">
        <v>135</v>
      </c>
      <c r="E967" s="50">
        <f t="shared" si="8"/>
        <v>1</v>
      </c>
      <c r="F967" s="284">
        <f t="shared" si="9"/>
        <v>51</v>
      </c>
      <c r="G967" s="50">
        <v>27</v>
      </c>
      <c r="H967" s="50">
        <v>13</v>
      </c>
      <c r="J967" s="50">
        <v>11</v>
      </c>
      <c r="N967" s="28"/>
      <c r="R967" s="194"/>
      <c r="T967" s="28"/>
      <c r="U967" s="28"/>
      <c r="V967" s="28"/>
      <c r="AA967" s="194"/>
      <c r="AC967" s="28"/>
      <c r="AD967" s="28"/>
      <c r="AE967" s="28"/>
      <c r="AJ967" s="194"/>
      <c r="AL967" s="28"/>
      <c r="AM967" s="28"/>
      <c r="AN967" s="28"/>
      <c r="AS967" s="194"/>
      <c r="AU967" s="28"/>
      <c r="AV967" s="28"/>
      <c r="AW967" s="28"/>
      <c r="BB967" s="194"/>
      <c r="BD967" s="28"/>
      <c r="BE967" s="28"/>
      <c r="BF967" s="28"/>
      <c r="BK967" s="194"/>
      <c r="BM967" s="28"/>
      <c r="BN967" s="28"/>
      <c r="BO967" s="28"/>
      <c r="BT967" s="194"/>
      <c r="BV967" s="28"/>
      <c r="BW967" s="28"/>
      <c r="BX967" s="28"/>
      <c r="CC967" s="194"/>
      <c r="CE967" s="28"/>
      <c r="CF967" s="28"/>
      <c r="CG967" s="28"/>
      <c r="CL967" s="194"/>
      <c r="CN967" s="28"/>
      <c r="CO967" s="28"/>
      <c r="CP967" s="28"/>
      <c r="CU967" s="194"/>
      <c r="CW967" s="28"/>
      <c r="CX967" s="28"/>
      <c r="CY967" s="28"/>
      <c r="DD967" s="194"/>
      <c r="DF967" s="28"/>
      <c r="DG967" s="28"/>
      <c r="DH967" s="28"/>
      <c r="DM967" s="194"/>
      <c r="DO967" s="28"/>
      <c r="DP967" s="28"/>
      <c r="DQ967" s="28"/>
      <c r="DV967" s="194"/>
      <c r="DX967" s="28"/>
      <c r="DY967" s="28"/>
      <c r="DZ967" s="28"/>
      <c r="EE967" s="194"/>
      <c r="EG967" s="28"/>
      <c r="EH967" s="28"/>
      <c r="EI967" s="28"/>
      <c r="EN967" s="194"/>
      <c r="EP967" s="28"/>
      <c r="EQ967" s="28"/>
      <c r="ER967" s="28"/>
      <c r="EW967" s="194"/>
      <c r="EY967" s="28"/>
      <c r="EZ967" s="28"/>
      <c r="FA967" s="28"/>
      <c r="FF967" s="194"/>
      <c r="FH967" s="28"/>
      <c r="FI967" s="28"/>
      <c r="FJ967" s="28"/>
      <c r="FO967" s="194"/>
      <c r="FQ967" s="28"/>
      <c r="FR967" s="28"/>
      <c r="FS967" s="28"/>
      <c r="FX967" s="194"/>
      <c r="FZ967" s="28"/>
      <c r="GA967" s="28"/>
      <c r="GB967" s="28"/>
      <c r="GG967" s="194"/>
      <c r="GI967" s="28"/>
      <c r="GJ967" s="28"/>
      <c r="GK967" s="28"/>
      <c r="GP967" s="194"/>
      <c r="GR967" s="28"/>
      <c r="GS967" s="28"/>
      <c r="GT967" s="28"/>
      <c r="GY967" s="194"/>
      <c r="HA967" s="28"/>
      <c r="HB967" s="28"/>
      <c r="HC967" s="28"/>
      <c r="HH967" s="194"/>
      <c r="HJ967" s="28"/>
      <c r="HK967" s="28"/>
      <c r="HL967" s="28"/>
      <c r="HQ967" s="28"/>
      <c r="HR967" s="28"/>
      <c r="HS967" s="28"/>
      <c r="HT967" s="28"/>
      <c r="HU967" s="28"/>
      <c r="HV967" s="28"/>
      <c r="HW967" s="28"/>
      <c r="HX967" s="28"/>
      <c r="HY967" s="28"/>
      <c r="HZ967" s="28"/>
      <c r="IA967" s="28"/>
      <c r="IB967" s="28"/>
      <c r="IC967" s="28"/>
      <c r="ID967" s="28"/>
      <c r="IE967" s="28"/>
      <c r="IF967" s="28"/>
      <c r="IG967" s="28"/>
      <c r="IH967" s="28"/>
      <c r="II967" s="28"/>
      <c r="IJ967" s="28"/>
      <c r="IK967" s="28"/>
      <c r="IL967" s="28"/>
      <c r="IM967" s="28"/>
      <c r="IN967" s="28"/>
      <c r="IO967" s="28"/>
      <c r="IP967" s="28"/>
      <c r="IQ967" s="28"/>
      <c r="IR967" s="28"/>
      <c r="IS967" s="28"/>
      <c r="IT967" s="28"/>
      <c r="IU967" s="28"/>
      <c r="IV967" s="28"/>
    </row>
    <row r="968" spans="1:256" s="50" customFormat="1" ht="18">
      <c r="A968" s="330" t="s">
        <v>2071</v>
      </c>
      <c r="B968" s="420"/>
      <c r="C968" s="420"/>
      <c r="D968" s="418" t="s">
        <v>130</v>
      </c>
      <c r="E968" s="50">
        <f t="shared" si="8"/>
        <v>19</v>
      </c>
      <c r="F968" s="284">
        <f t="shared" si="9"/>
        <v>43</v>
      </c>
      <c r="H968" s="456">
        <v>10</v>
      </c>
      <c r="I968" s="50">
        <v>5</v>
      </c>
      <c r="J968" s="50">
        <v>28</v>
      </c>
      <c r="L968" s="28"/>
      <c r="N968" s="28"/>
      <c r="R968" s="194"/>
      <c r="T968" s="28"/>
      <c r="U968" s="28"/>
      <c r="V968" s="28"/>
      <c r="AA968" s="194"/>
      <c r="AC968" s="28"/>
      <c r="AD968" s="28"/>
      <c r="AE968" s="28"/>
      <c r="AJ968" s="194"/>
      <c r="AL968" s="28"/>
      <c r="AM968" s="28"/>
      <c r="AN968" s="28"/>
      <c r="AS968" s="194"/>
      <c r="AU968" s="28"/>
      <c r="AV968" s="28"/>
      <c r="AW968" s="28"/>
      <c r="BB968" s="194"/>
      <c r="BD968" s="28"/>
      <c r="BE968" s="28"/>
      <c r="BF968" s="28"/>
      <c r="BK968" s="194"/>
      <c r="BM968" s="28"/>
      <c r="BN968" s="28"/>
      <c r="BO968" s="28"/>
      <c r="BT968" s="194"/>
      <c r="BV968" s="28"/>
      <c r="BW968" s="28"/>
      <c r="BX968" s="28"/>
      <c r="CC968" s="194"/>
      <c r="CE968" s="28"/>
      <c r="CF968" s="28"/>
      <c r="CG968" s="28"/>
      <c r="CL968" s="194"/>
      <c r="CN968" s="28"/>
      <c r="CO968" s="28"/>
      <c r="CP968" s="28"/>
      <c r="CU968" s="194"/>
      <c r="CW968" s="28"/>
      <c r="CX968" s="28"/>
      <c r="CY968" s="28"/>
      <c r="DD968" s="194"/>
      <c r="DF968" s="28"/>
      <c r="DG968" s="28"/>
      <c r="DH968" s="28"/>
      <c r="DM968" s="194"/>
      <c r="DO968" s="28"/>
      <c r="DP968" s="28"/>
      <c r="DQ968" s="28"/>
      <c r="DV968" s="194"/>
      <c r="DX968" s="28"/>
      <c r="DY968" s="28"/>
      <c r="DZ968" s="28"/>
      <c r="EE968" s="194"/>
      <c r="EG968" s="28"/>
      <c r="EH968" s="28"/>
      <c r="EI968" s="28"/>
      <c r="EN968" s="194"/>
      <c r="EP968" s="28"/>
      <c r="EQ968" s="28"/>
      <c r="ER968" s="28"/>
      <c r="EW968" s="194"/>
      <c r="EY968" s="28"/>
      <c r="EZ968" s="28"/>
      <c r="FA968" s="28"/>
      <c r="FF968" s="194"/>
      <c r="FH968" s="28"/>
      <c r="FI968" s="28"/>
      <c r="FJ968" s="28"/>
      <c r="FO968" s="194"/>
      <c r="FQ968" s="28"/>
      <c r="FR968" s="28"/>
      <c r="FS968" s="28"/>
      <c r="FX968" s="194"/>
      <c r="FZ968" s="28"/>
      <c r="GA968" s="28"/>
      <c r="GB968" s="28"/>
      <c r="GG968" s="194"/>
      <c r="GI968" s="28"/>
      <c r="GJ968" s="28"/>
      <c r="GK968" s="28"/>
      <c r="GP968" s="194"/>
      <c r="GR968" s="28"/>
      <c r="GS968" s="28"/>
      <c r="GT968" s="28"/>
      <c r="GY968" s="194"/>
      <c r="HA968" s="28"/>
      <c r="HB968" s="28"/>
      <c r="HC968" s="28"/>
      <c r="HH968" s="194"/>
      <c r="HJ968" s="28"/>
      <c r="HK968" s="28"/>
      <c r="HL968" s="28"/>
      <c r="HQ968" s="28"/>
      <c r="HR968" s="28"/>
      <c r="HS968" s="28"/>
      <c r="HT968" s="28"/>
      <c r="HU968" s="28"/>
      <c r="HV968" s="28"/>
      <c r="HW968" s="28"/>
      <c r="HX968" s="28"/>
      <c r="HY968" s="28"/>
      <c r="HZ968" s="28"/>
      <c r="IA968" s="28"/>
      <c r="IB968" s="28"/>
      <c r="IC968" s="28"/>
      <c r="ID968" s="28"/>
      <c r="IE968" s="28"/>
      <c r="IF968" s="28"/>
      <c r="IG968" s="28"/>
      <c r="IH968" s="28"/>
      <c r="II968" s="28"/>
      <c r="IJ968" s="28"/>
      <c r="IK968" s="28"/>
      <c r="IL968" s="28"/>
      <c r="IM968" s="28"/>
      <c r="IN968" s="28"/>
      <c r="IO968" s="28"/>
      <c r="IP968" s="28"/>
      <c r="IQ968" s="28"/>
      <c r="IR968" s="28"/>
      <c r="IS968" s="28"/>
      <c r="IT968" s="28"/>
      <c r="IU968" s="28"/>
      <c r="IV968" s="28"/>
    </row>
    <row r="969" spans="1:256" s="50" customFormat="1" ht="18">
      <c r="A969" s="395" t="s">
        <v>2751</v>
      </c>
      <c r="B969" s="28"/>
      <c r="C969" s="275"/>
      <c r="D969" s="418" t="s">
        <v>129</v>
      </c>
      <c r="E969" s="50">
        <f t="shared" si="8"/>
        <v>0</v>
      </c>
      <c r="F969" s="284">
        <f t="shared" si="9"/>
        <v>0</v>
      </c>
      <c r="H969" s="456"/>
      <c r="L969" s="28"/>
      <c r="N969" s="28"/>
      <c r="R969" s="194"/>
      <c r="T969" s="28"/>
      <c r="U969" s="28"/>
      <c r="V969" s="28"/>
      <c r="AA969" s="194"/>
      <c r="AC969" s="28"/>
      <c r="AD969" s="28"/>
      <c r="AE969" s="28"/>
      <c r="AJ969" s="194"/>
      <c r="AL969" s="28"/>
      <c r="AM969" s="28"/>
      <c r="AN969" s="28"/>
      <c r="AS969" s="194"/>
      <c r="AU969" s="28"/>
      <c r="AV969" s="28"/>
      <c r="AW969" s="28"/>
      <c r="BB969" s="194"/>
      <c r="BD969" s="28"/>
      <c r="BE969" s="28"/>
      <c r="BF969" s="28"/>
      <c r="BK969" s="194"/>
      <c r="BM969" s="28"/>
      <c r="BN969" s="28"/>
      <c r="BO969" s="28"/>
      <c r="BT969" s="194"/>
      <c r="BV969" s="28"/>
      <c r="BW969" s="28"/>
      <c r="BX969" s="28"/>
      <c r="CC969" s="194"/>
      <c r="CE969" s="28"/>
      <c r="CF969" s="28"/>
      <c r="CG969" s="28"/>
      <c r="CL969" s="194"/>
      <c r="CN969" s="28"/>
      <c r="CO969" s="28"/>
      <c r="CP969" s="28"/>
      <c r="CU969" s="194"/>
      <c r="CW969" s="28"/>
      <c r="CX969" s="28"/>
      <c r="CY969" s="28"/>
      <c r="DD969" s="194"/>
      <c r="DF969" s="28"/>
      <c r="DG969" s="28"/>
      <c r="DH969" s="28"/>
      <c r="DM969" s="194"/>
      <c r="DO969" s="28"/>
      <c r="DP969" s="28"/>
      <c r="DQ969" s="28"/>
      <c r="DV969" s="194"/>
      <c r="DX969" s="28"/>
      <c r="DY969" s="28"/>
      <c r="DZ969" s="28"/>
      <c r="EE969" s="194"/>
      <c r="EG969" s="28"/>
      <c r="EH969" s="28"/>
      <c r="EI969" s="28"/>
      <c r="EN969" s="194"/>
      <c r="EP969" s="28"/>
      <c r="EQ969" s="28"/>
      <c r="ER969" s="28"/>
      <c r="EW969" s="194"/>
      <c r="EY969" s="28"/>
      <c r="EZ969" s="28"/>
      <c r="FA969" s="28"/>
      <c r="FF969" s="194"/>
      <c r="FH969" s="28"/>
      <c r="FI969" s="28"/>
      <c r="FJ969" s="28"/>
      <c r="FO969" s="194"/>
      <c r="FQ969" s="28"/>
      <c r="FR969" s="28"/>
      <c r="FS969" s="28"/>
      <c r="FX969" s="194"/>
      <c r="FZ969" s="28"/>
      <c r="GA969" s="28"/>
      <c r="GB969" s="28"/>
      <c r="GG969" s="194"/>
      <c r="GI969" s="28"/>
      <c r="GJ969" s="28"/>
      <c r="GK969" s="28"/>
      <c r="GP969" s="194"/>
      <c r="GR969" s="28"/>
      <c r="GS969" s="28"/>
      <c r="GT969" s="28"/>
      <c r="GY969" s="194"/>
      <c r="HA969" s="28"/>
      <c r="HB969" s="28"/>
      <c r="HC969" s="28"/>
      <c r="HH969" s="194"/>
      <c r="HJ969" s="28"/>
      <c r="HK969" s="28"/>
      <c r="HL969" s="28"/>
      <c r="HQ969" s="28"/>
      <c r="HR969" s="28"/>
      <c r="HS969" s="28"/>
      <c r="HT969" s="28"/>
      <c r="HU969" s="28"/>
      <c r="HV969" s="28"/>
      <c r="HW969" s="28"/>
      <c r="HX969" s="28"/>
      <c r="HY969" s="28"/>
      <c r="HZ969" s="28"/>
      <c r="IA969" s="28"/>
      <c r="IB969" s="28"/>
      <c r="IC969" s="28"/>
      <c r="ID969" s="28"/>
      <c r="IE969" s="28"/>
      <c r="IF969" s="28"/>
      <c r="IG969" s="28"/>
      <c r="IH969" s="28"/>
      <c r="II969" s="28"/>
      <c r="IJ969" s="28"/>
      <c r="IK969" s="28"/>
      <c r="IL969" s="28"/>
      <c r="IM969" s="28"/>
      <c r="IN969" s="28"/>
      <c r="IO969" s="28"/>
      <c r="IP969" s="28"/>
      <c r="IQ969" s="28"/>
      <c r="IR969" s="28"/>
      <c r="IS969" s="28"/>
      <c r="IT969" s="28"/>
      <c r="IU969" s="28"/>
      <c r="IV969" s="28"/>
    </row>
    <row r="970" spans="1:256" s="50" customFormat="1" ht="18">
      <c r="A970" s="206" t="s">
        <v>2814</v>
      </c>
      <c r="B970" s="28"/>
      <c r="C970" s="275"/>
      <c r="D970" s="418" t="s">
        <v>129</v>
      </c>
      <c r="E970" s="50">
        <f t="shared" si="8"/>
        <v>0</v>
      </c>
      <c r="F970" s="284">
        <f t="shared" si="9"/>
        <v>11</v>
      </c>
      <c r="J970" s="50">
        <v>11</v>
      </c>
      <c r="L970" s="281"/>
      <c r="N970" s="28"/>
      <c r="R970" s="194"/>
      <c r="T970" s="28"/>
      <c r="U970" s="28"/>
      <c r="V970" s="28"/>
      <c r="AA970" s="194"/>
      <c r="AC970" s="28"/>
      <c r="AD970" s="28"/>
      <c r="AE970" s="28"/>
      <c r="AJ970" s="194"/>
      <c r="AL970" s="28"/>
      <c r="AM970" s="28"/>
      <c r="AN970" s="28"/>
      <c r="AS970" s="194"/>
      <c r="AU970" s="28"/>
      <c r="AV970" s="28"/>
      <c r="AW970" s="28"/>
      <c r="BB970" s="194"/>
      <c r="BD970" s="28"/>
      <c r="BE970" s="28"/>
      <c r="BF970" s="28"/>
      <c r="BK970" s="194"/>
      <c r="BM970" s="28"/>
      <c r="BN970" s="28"/>
      <c r="BO970" s="28"/>
      <c r="BT970" s="194"/>
      <c r="BV970" s="28"/>
      <c r="BW970" s="28"/>
      <c r="BX970" s="28"/>
      <c r="CC970" s="194"/>
      <c r="CE970" s="28"/>
      <c r="CF970" s="28"/>
      <c r="CG970" s="28"/>
      <c r="CL970" s="194"/>
      <c r="CN970" s="28"/>
      <c r="CO970" s="28"/>
      <c r="CP970" s="28"/>
      <c r="CU970" s="194"/>
      <c r="CW970" s="28"/>
      <c r="CX970" s="28"/>
      <c r="CY970" s="28"/>
      <c r="DD970" s="194"/>
      <c r="DF970" s="28"/>
      <c r="DG970" s="28"/>
      <c r="DH970" s="28"/>
      <c r="DM970" s="194"/>
      <c r="DO970" s="28"/>
      <c r="DP970" s="28"/>
      <c r="DQ970" s="28"/>
      <c r="DV970" s="194"/>
      <c r="DX970" s="28"/>
      <c r="DY970" s="28"/>
      <c r="DZ970" s="28"/>
      <c r="EE970" s="194"/>
      <c r="EG970" s="28"/>
      <c r="EH970" s="28"/>
      <c r="EI970" s="28"/>
      <c r="EN970" s="194"/>
      <c r="EP970" s="28"/>
      <c r="EQ970" s="28"/>
      <c r="ER970" s="28"/>
      <c r="EW970" s="194"/>
      <c r="EY970" s="28"/>
      <c r="EZ970" s="28"/>
      <c r="FA970" s="28"/>
      <c r="FF970" s="194"/>
      <c r="FH970" s="28"/>
      <c r="FI970" s="28"/>
      <c r="FJ970" s="28"/>
      <c r="FO970" s="194"/>
      <c r="FQ970" s="28"/>
      <c r="FR970" s="28"/>
      <c r="FS970" s="28"/>
      <c r="FX970" s="194"/>
      <c r="FZ970" s="28"/>
      <c r="GA970" s="28"/>
      <c r="GB970" s="28"/>
      <c r="GG970" s="194"/>
      <c r="GI970" s="28"/>
      <c r="GJ970" s="28"/>
      <c r="GK970" s="28"/>
      <c r="GP970" s="194"/>
      <c r="GR970" s="28"/>
      <c r="GS970" s="28"/>
      <c r="GT970" s="28"/>
      <c r="GY970" s="194"/>
      <c r="HA970" s="28"/>
      <c r="HB970" s="28"/>
      <c r="HC970" s="28"/>
      <c r="HH970" s="194"/>
      <c r="HJ970" s="28"/>
      <c r="HK970" s="28"/>
      <c r="HL970" s="28"/>
      <c r="HQ970" s="28"/>
      <c r="HR970" s="28"/>
      <c r="HS970" s="28"/>
      <c r="HT970" s="28"/>
      <c r="HU970" s="28"/>
      <c r="HV970" s="28"/>
      <c r="HW970" s="28"/>
      <c r="HX970" s="28"/>
      <c r="HY970" s="28"/>
      <c r="HZ970" s="28"/>
      <c r="IA970" s="28"/>
      <c r="IB970" s="28"/>
      <c r="IC970" s="28"/>
      <c r="ID970" s="28"/>
      <c r="IE970" s="28"/>
      <c r="IF970" s="28"/>
      <c r="IG970" s="28"/>
      <c r="IH970" s="28"/>
      <c r="II970" s="28"/>
      <c r="IJ970" s="28"/>
      <c r="IK970" s="28"/>
      <c r="IL970" s="28"/>
      <c r="IM970" s="28"/>
      <c r="IN970" s="28"/>
      <c r="IO970" s="28"/>
      <c r="IP970" s="28"/>
      <c r="IQ970" s="28"/>
      <c r="IR970" s="28"/>
      <c r="IS970" s="28"/>
      <c r="IT970" s="28"/>
      <c r="IU970" s="28"/>
      <c r="IV970" s="28"/>
    </row>
    <row r="971" spans="1:256" s="50" customFormat="1" ht="18">
      <c r="A971" s="330" t="s">
        <v>459</v>
      </c>
      <c r="B971" s="420"/>
      <c r="C971" s="420"/>
      <c r="D971" s="418" t="s">
        <v>135</v>
      </c>
      <c r="E971" s="50">
        <f t="shared" si="8"/>
        <v>6</v>
      </c>
      <c r="F971" s="284">
        <f t="shared" si="9"/>
        <v>73</v>
      </c>
      <c r="G971" s="50">
        <v>17</v>
      </c>
      <c r="H971" s="50">
        <v>40</v>
      </c>
      <c r="J971" s="50">
        <v>16</v>
      </c>
      <c r="N971" s="28"/>
      <c r="R971" s="194"/>
      <c r="T971" s="28"/>
      <c r="U971" s="28"/>
      <c r="V971" s="28"/>
      <c r="AA971" s="194"/>
      <c r="AC971" s="28"/>
      <c r="AD971" s="28"/>
      <c r="AE971" s="28"/>
      <c r="AJ971" s="194"/>
      <c r="AL971" s="28"/>
      <c r="AM971" s="28"/>
      <c r="AN971" s="28"/>
      <c r="AS971" s="194"/>
      <c r="AU971" s="28"/>
      <c r="AV971" s="28"/>
      <c r="AW971" s="28"/>
      <c r="BB971" s="194"/>
      <c r="BD971" s="28"/>
      <c r="BE971" s="28"/>
      <c r="BF971" s="28"/>
      <c r="BK971" s="194"/>
      <c r="BM971" s="28"/>
      <c r="BN971" s="28"/>
      <c r="BO971" s="28"/>
      <c r="BT971" s="194"/>
      <c r="BV971" s="28"/>
      <c r="BW971" s="28"/>
      <c r="BX971" s="28"/>
      <c r="CC971" s="194"/>
      <c r="CE971" s="28"/>
      <c r="CF971" s="28"/>
      <c r="CG971" s="28"/>
      <c r="CL971" s="194"/>
      <c r="CN971" s="28"/>
      <c r="CO971" s="28"/>
      <c r="CP971" s="28"/>
      <c r="CU971" s="194"/>
      <c r="CW971" s="28"/>
      <c r="CX971" s="28"/>
      <c r="CY971" s="28"/>
      <c r="DD971" s="194"/>
      <c r="DF971" s="28"/>
      <c r="DG971" s="28"/>
      <c r="DH971" s="28"/>
      <c r="DM971" s="194"/>
      <c r="DO971" s="28"/>
      <c r="DP971" s="28"/>
      <c r="DQ971" s="28"/>
      <c r="DV971" s="194"/>
      <c r="DX971" s="28"/>
      <c r="DY971" s="28"/>
      <c r="DZ971" s="28"/>
      <c r="EE971" s="194"/>
      <c r="EG971" s="28"/>
      <c r="EH971" s="28"/>
      <c r="EI971" s="28"/>
      <c r="EN971" s="194"/>
      <c r="EP971" s="28"/>
      <c r="EQ971" s="28"/>
      <c r="ER971" s="28"/>
      <c r="EW971" s="194"/>
      <c r="EY971" s="28"/>
      <c r="EZ971" s="28"/>
      <c r="FA971" s="28"/>
      <c r="FF971" s="194"/>
      <c r="FH971" s="28"/>
      <c r="FI971" s="28"/>
      <c r="FJ971" s="28"/>
      <c r="FO971" s="194"/>
      <c r="FQ971" s="28"/>
      <c r="FR971" s="28"/>
      <c r="FS971" s="28"/>
      <c r="FX971" s="194"/>
      <c r="FZ971" s="28"/>
      <c r="GA971" s="28"/>
      <c r="GB971" s="28"/>
      <c r="GG971" s="194"/>
      <c r="GI971" s="28"/>
      <c r="GJ971" s="28"/>
      <c r="GK971" s="28"/>
      <c r="GP971" s="194"/>
      <c r="GR971" s="28"/>
      <c r="GS971" s="28"/>
      <c r="GT971" s="28"/>
      <c r="GY971" s="194"/>
      <c r="HA971" s="28"/>
      <c r="HB971" s="28"/>
      <c r="HC971" s="28"/>
      <c r="HH971" s="194"/>
      <c r="HJ971" s="28"/>
      <c r="HK971" s="28"/>
      <c r="HL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28"/>
      <c r="IJ971" s="28"/>
      <c r="IK971" s="28"/>
      <c r="IL971" s="28"/>
      <c r="IM971" s="28"/>
      <c r="IN971" s="28"/>
      <c r="IO971" s="28"/>
      <c r="IP971" s="28"/>
      <c r="IQ971" s="28"/>
      <c r="IR971" s="28"/>
      <c r="IS971" s="28"/>
      <c r="IT971" s="28"/>
      <c r="IU971" s="28"/>
      <c r="IV971" s="28"/>
    </row>
    <row r="972" spans="1:256" s="50" customFormat="1" ht="18">
      <c r="A972" s="330" t="s">
        <v>1185</v>
      </c>
      <c r="B972" s="28"/>
      <c r="C972" s="275"/>
      <c r="D972" s="418" t="s">
        <v>129</v>
      </c>
      <c r="E972" s="50">
        <f t="shared" si="8"/>
        <v>0</v>
      </c>
      <c r="F972" s="284">
        <f t="shared" si="9"/>
        <v>0</v>
      </c>
      <c r="N972" s="28"/>
      <c r="R972" s="194"/>
      <c r="T972" s="28"/>
      <c r="U972" s="28"/>
      <c r="V972" s="28"/>
      <c r="AA972" s="194"/>
      <c r="AC972" s="28"/>
      <c r="AD972" s="28"/>
      <c r="AE972" s="28"/>
      <c r="AJ972" s="194"/>
      <c r="AL972" s="28"/>
      <c r="AM972" s="28"/>
      <c r="AN972" s="28"/>
      <c r="AS972" s="194"/>
      <c r="AU972" s="28"/>
      <c r="AV972" s="28"/>
      <c r="AW972" s="28"/>
      <c r="BB972" s="194"/>
      <c r="BD972" s="28"/>
      <c r="BE972" s="28"/>
      <c r="BF972" s="28"/>
      <c r="BK972" s="194"/>
      <c r="BM972" s="28"/>
      <c r="BN972" s="28"/>
      <c r="BO972" s="28"/>
      <c r="BT972" s="194"/>
      <c r="BV972" s="28"/>
      <c r="BW972" s="28"/>
      <c r="BX972" s="28"/>
      <c r="CC972" s="194"/>
      <c r="CE972" s="28"/>
      <c r="CF972" s="28"/>
      <c r="CG972" s="28"/>
      <c r="CL972" s="194"/>
      <c r="CN972" s="28"/>
      <c r="CO972" s="28"/>
      <c r="CP972" s="28"/>
      <c r="CU972" s="194"/>
      <c r="CW972" s="28"/>
      <c r="CX972" s="28"/>
      <c r="CY972" s="28"/>
      <c r="DD972" s="194"/>
      <c r="DF972" s="28"/>
      <c r="DG972" s="28"/>
      <c r="DH972" s="28"/>
      <c r="DM972" s="194"/>
      <c r="DO972" s="28"/>
      <c r="DP972" s="28"/>
      <c r="DQ972" s="28"/>
      <c r="DV972" s="194"/>
      <c r="DX972" s="28"/>
      <c r="DY972" s="28"/>
      <c r="DZ972" s="28"/>
      <c r="EE972" s="194"/>
      <c r="EG972" s="28"/>
      <c r="EH972" s="28"/>
      <c r="EI972" s="28"/>
      <c r="EN972" s="194"/>
      <c r="EP972" s="28"/>
      <c r="EQ972" s="28"/>
      <c r="ER972" s="28"/>
      <c r="EW972" s="194"/>
      <c r="EY972" s="28"/>
      <c r="EZ972" s="28"/>
      <c r="FA972" s="28"/>
      <c r="FF972" s="194"/>
      <c r="FH972" s="28"/>
      <c r="FI972" s="28"/>
      <c r="FJ972" s="28"/>
      <c r="FO972" s="194"/>
      <c r="FQ972" s="28"/>
      <c r="FR972" s="28"/>
      <c r="FS972" s="28"/>
      <c r="FX972" s="194"/>
      <c r="FZ972" s="28"/>
      <c r="GA972" s="28"/>
      <c r="GB972" s="28"/>
      <c r="GG972" s="194"/>
      <c r="GI972" s="28"/>
      <c r="GJ972" s="28"/>
      <c r="GK972" s="28"/>
      <c r="GP972" s="194"/>
      <c r="GR972" s="28"/>
      <c r="GS972" s="28"/>
      <c r="GT972" s="28"/>
      <c r="GY972" s="194"/>
      <c r="HA972" s="28"/>
      <c r="HB972" s="28"/>
      <c r="HC972" s="28"/>
      <c r="HH972" s="194"/>
      <c r="HJ972" s="28"/>
      <c r="HK972" s="28"/>
      <c r="HL972" s="28"/>
      <c r="HQ972" s="28"/>
      <c r="HR972" s="28"/>
      <c r="HS972" s="28"/>
      <c r="HT972" s="28"/>
      <c r="HU972" s="28"/>
      <c r="HV972" s="28"/>
      <c r="HW972" s="28"/>
      <c r="HX972" s="28"/>
      <c r="HY972" s="28"/>
      <c r="HZ972" s="28"/>
      <c r="IA972" s="28"/>
      <c r="IB972" s="28"/>
      <c r="IC972" s="28"/>
      <c r="ID972" s="28"/>
      <c r="IE972" s="28"/>
      <c r="IF972" s="28"/>
      <c r="IG972" s="28"/>
      <c r="IH972" s="28"/>
      <c r="II972" s="28"/>
      <c r="IJ972" s="28"/>
      <c r="IK972" s="28"/>
      <c r="IL972" s="28"/>
      <c r="IM972" s="28"/>
      <c r="IN972" s="28"/>
      <c r="IO972" s="28"/>
      <c r="IP972" s="28"/>
      <c r="IQ972" s="28"/>
      <c r="IR972" s="28"/>
      <c r="IS972" s="28"/>
      <c r="IT972" s="28"/>
      <c r="IU972" s="28"/>
      <c r="IV972" s="28"/>
    </row>
    <row r="973" spans="1:256" s="50" customFormat="1" ht="18">
      <c r="A973" s="206" t="s">
        <v>2621</v>
      </c>
      <c r="B973" s="28"/>
      <c r="C973" s="275"/>
      <c r="D973" s="418" t="s">
        <v>129</v>
      </c>
      <c r="E973" s="50">
        <f t="shared" si="8"/>
        <v>0</v>
      </c>
      <c r="F973" s="284">
        <f t="shared" si="9"/>
        <v>7</v>
      </c>
      <c r="J973" s="50">
        <v>7</v>
      </c>
      <c r="N973" s="28"/>
      <c r="R973" s="194"/>
      <c r="T973" s="28"/>
      <c r="U973" s="28"/>
      <c r="V973" s="28"/>
      <c r="AA973" s="194"/>
      <c r="AC973" s="28"/>
      <c r="AD973" s="28"/>
      <c r="AE973" s="28"/>
      <c r="AJ973" s="194"/>
      <c r="AL973" s="28"/>
      <c r="AM973" s="28"/>
      <c r="AN973" s="28"/>
      <c r="AS973" s="194"/>
      <c r="AU973" s="28"/>
      <c r="AV973" s="28"/>
      <c r="AW973" s="28"/>
      <c r="BB973" s="194"/>
      <c r="BD973" s="28"/>
      <c r="BE973" s="28"/>
      <c r="BF973" s="28"/>
      <c r="BK973" s="194"/>
      <c r="BM973" s="28"/>
      <c r="BN973" s="28"/>
      <c r="BO973" s="28"/>
      <c r="BT973" s="194"/>
      <c r="BV973" s="28"/>
      <c r="BW973" s="28"/>
      <c r="BX973" s="28"/>
      <c r="CC973" s="194"/>
      <c r="CE973" s="28"/>
      <c r="CF973" s="28"/>
      <c r="CG973" s="28"/>
      <c r="CL973" s="194"/>
      <c r="CN973" s="28"/>
      <c r="CO973" s="28"/>
      <c r="CP973" s="28"/>
      <c r="CU973" s="194"/>
      <c r="CW973" s="28"/>
      <c r="CX973" s="28"/>
      <c r="CY973" s="28"/>
      <c r="DD973" s="194"/>
      <c r="DF973" s="28"/>
      <c r="DG973" s="28"/>
      <c r="DH973" s="28"/>
      <c r="DM973" s="194"/>
      <c r="DO973" s="28"/>
      <c r="DP973" s="28"/>
      <c r="DQ973" s="28"/>
      <c r="DV973" s="194"/>
      <c r="DX973" s="28"/>
      <c r="DY973" s="28"/>
      <c r="DZ973" s="28"/>
      <c r="EE973" s="194"/>
      <c r="EG973" s="28"/>
      <c r="EH973" s="28"/>
      <c r="EI973" s="28"/>
      <c r="EN973" s="194"/>
      <c r="EP973" s="28"/>
      <c r="EQ973" s="28"/>
      <c r="ER973" s="28"/>
      <c r="EW973" s="194"/>
      <c r="EY973" s="28"/>
      <c r="EZ973" s="28"/>
      <c r="FA973" s="28"/>
      <c r="FF973" s="194"/>
      <c r="FH973" s="28"/>
      <c r="FI973" s="28"/>
      <c r="FJ973" s="28"/>
      <c r="FO973" s="194"/>
      <c r="FQ973" s="28"/>
      <c r="FR973" s="28"/>
      <c r="FS973" s="28"/>
      <c r="FX973" s="194"/>
      <c r="FZ973" s="28"/>
      <c r="GA973" s="28"/>
      <c r="GB973" s="28"/>
      <c r="GG973" s="194"/>
      <c r="GI973" s="28"/>
      <c r="GJ973" s="28"/>
      <c r="GK973" s="28"/>
      <c r="GP973" s="194"/>
      <c r="GR973" s="28"/>
      <c r="GS973" s="28"/>
      <c r="GT973" s="28"/>
      <c r="GY973" s="194"/>
      <c r="HA973" s="28"/>
      <c r="HB973" s="28"/>
      <c r="HC973" s="28"/>
      <c r="HH973" s="194"/>
      <c r="HJ973" s="28"/>
      <c r="HK973" s="28"/>
      <c r="HL973" s="28"/>
      <c r="HQ973" s="28"/>
      <c r="HR973" s="28"/>
      <c r="HS973" s="28"/>
      <c r="HT973" s="28"/>
      <c r="HU973" s="28"/>
      <c r="HV973" s="28"/>
      <c r="HW973" s="28"/>
      <c r="HX973" s="28"/>
      <c r="HY973" s="28"/>
      <c r="HZ973" s="28"/>
      <c r="IA973" s="28"/>
      <c r="IB973" s="28"/>
      <c r="IC973" s="28"/>
      <c r="ID973" s="28"/>
      <c r="IE973" s="28"/>
      <c r="IF973" s="28"/>
      <c r="IG973" s="28"/>
      <c r="IH973" s="28"/>
      <c r="II973" s="28"/>
      <c r="IJ973" s="28"/>
      <c r="IK973" s="28"/>
      <c r="IL973" s="28"/>
      <c r="IM973" s="28"/>
      <c r="IN973" s="28"/>
      <c r="IO973" s="28"/>
      <c r="IP973" s="28"/>
      <c r="IQ973" s="28"/>
      <c r="IR973" s="28"/>
      <c r="IS973" s="28"/>
      <c r="IT973" s="28"/>
      <c r="IU973" s="28"/>
      <c r="IV973" s="28"/>
    </row>
    <row r="974" spans="1:256" s="50" customFormat="1" ht="18.75">
      <c r="A974" s="330" t="s">
        <v>965</v>
      </c>
      <c r="B974" s="279"/>
      <c r="C974" s="417"/>
      <c r="D974" s="418" t="s">
        <v>137</v>
      </c>
      <c r="E974" s="50">
        <f t="shared" si="8"/>
        <v>3</v>
      </c>
      <c r="F974" s="284">
        <f t="shared" si="9"/>
        <v>86</v>
      </c>
      <c r="G974" s="50">
        <v>44</v>
      </c>
      <c r="I974" s="50">
        <v>19</v>
      </c>
      <c r="J974" s="50">
        <v>23</v>
      </c>
      <c r="N974" s="28"/>
      <c r="R974" s="194"/>
      <c r="T974" s="28"/>
      <c r="U974" s="28"/>
      <c r="V974" s="28"/>
      <c r="AA974" s="194"/>
      <c r="AC974" s="28"/>
      <c r="AD974" s="28"/>
      <c r="AE974" s="28"/>
      <c r="AJ974" s="194"/>
      <c r="AL974" s="28"/>
      <c r="AM974" s="28"/>
      <c r="AN974" s="28"/>
      <c r="AS974" s="194"/>
      <c r="AU974" s="28"/>
      <c r="AV974" s="28"/>
      <c r="AW974" s="28"/>
      <c r="BB974" s="194"/>
      <c r="BD974" s="28"/>
      <c r="BE974" s="28"/>
      <c r="BF974" s="28"/>
      <c r="BK974" s="194"/>
      <c r="BM974" s="28"/>
      <c r="BN974" s="28"/>
      <c r="BO974" s="28"/>
      <c r="BT974" s="194"/>
      <c r="BV974" s="28"/>
      <c r="BW974" s="28"/>
      <c r="BX974" s="28"/>
      <c r="CC974" s="194"/>
      <c r="CE974" s="28"/>
      <c r="CF974" s="28"/>
      <c r="CG974" s="28"/>
      <c r="CL974" s="194"/>
      <c r="CN974" s="28"/>
      <c r="CO974" s="28"/>
      <c r="CP974" s="28"/>
      <c r="CU974" s="194"/>
      <c r="CW974" s="28"/>
      <c r="CX974" s="28"/>
      <c r="CY974" s="28"/>
      <c r="DD974" s="194"/>
      <c r="DF974" s="28"/>
      <c r="DG974" s="28"/>
      <c r="DH974" s="28"/>
      <c r="DM974" s="194"/>
      <c r="DO974" s="28"/>
      <c r="DP974" s="28"/>
      <c r="DQ974" s="28"/>
      <c r="DV974" s="194"/>
      <c r="DX974" s="28"/>
      <c r="DY974" s="28"/>
      <c r="DZ974" s="28"/>
      <c r="EE974" s="194"/>
      <c r="EG974" s="28"/>
      <c r="EH974" s="28"/>
      <c r="EI974" s="28"/>
      <c r="EN974" s="194"/>
      <c r="EP974" s="28"/>
      <c r="EQ974" s="28"/>
      <c r="ER974" s="28"/>
      <c r="EW974" s="194"/>
      <c r="EY974" s="28"/>
      <c r="EZ974" s="28"/>
      <c r="FA974" s="28"/>
      <c r="FF974" s="194"/>
      <c r="FH974" s="28"/>
      <c r="FI974" s="28"/>
      <c r="FJ974" s="28"/>
      <c r="FO974" s="194"/>
      <c r="FQ974" s="28"/>
      <c r="FR974" s="28"/>
      <c r="FS974" s="28"/>
      <c r="FX974" s="194"/>
      <c r="FZ974" s="28"/>
      <c r="GA974" s="28"/>
      <c r="GB974" s="28"/>
      <c r="GG974" s="194"/>
      <c r="GI974" s="28"/>
      <c r="GJ974" s="28"/>
      <c r="GK974" s="28"/>
      <c r="GP974" s="194"/>
      <c r="GR974" s="28"/>
      <c r="GS974" s="28"/>
      <c r="GT974" s="28"/>
      <c r="GY974" s="194"/>
      <c r="HA974" s="28"/>
      <c r="HB974" s="28"/>
      <c r="HC974" s="28"/>
      <c r="HH974" s="194"/>
      <c r="HJ974" s="28"/>
      <c r="HK974" s="28"/>
      <c r="HL974" s="28"/>
      <c r="HQ974" s="28"/>
      <c r="HR974" s="28"/>
      <c r="HS974" s="28"/>
      <c r="HT974" s="28"/>
      <c r="HU974" s="28"/>
      <c r="HV974" s="28"/>
      <c r="HW974" s="28"/>
      <c r="HX974" s="28"/>
      <c r="HY974" s="28"/>
      <c r="HZ974" s="28"/>
      <c r="IA974" s="28"/>
      <c r="IB974" s="28"/>
      <c r="IC974" s="28"/>
      <c r="ID974" s="28"/>
      <c r="IE974" s="28"/>
      <c r="IF974" s="28"/>
      <c r="IG974" s="28"/>
      <c r="IH974" s="28"/>
      <c r="II974" s="28"/>
      <c r="IJ974" s="28"/>
      <c r="IK974" s="28"/>
      <c r="IL974" s="28"/>
      <c r="IM974" s="28"/>
      <c r="IN974" s="28"/>
      <c r="IO974" s="28"/>
      <c r="IP974" s="28"/>
      <c r="IQ974" s="28"/>
      <c r="IR974" s="28"/>
      <c r="IS974" s="28"/>
      <c r="IT974" s="28"/>
      <c r="IU974" s="28"/>
      <c r="IV974" s="28"/>
    </row>
    <row r="975" spans="1:256" s="50" customFormat="1" ht="18.75">
      <c r="A975" s="330" t="s">
        <v>705</v>
      </c>
      <c r="B975" s="417"/>
      <c r="C975" s="417"/>
      <c r="D975" s="418" t="s">
        <v>136</v>
      </c>
      <c r="E975" s="50">
        <f t="shared" si="8"/>
        <v>28</v>
      </c>
      <c r="F975" s="284">
        <f t="shared" si="9"/>
        <v>54</v>
      </c>
      <c r="H975" s="50">
        <v>32</v>
      </c>
      <c r="I975" s="50">
        <v>22</v>
      </c>
      <c r="L975" s="281"/>
      <c r="N975" s="28"/>
      <c r="R975" s="194"/>
      <c r="T975" s="28"/>
      <c r="U975" s="28"/>
      <c r="V975" s="28"/>
      <c r="AA975" s="194"/>
      <c r="AC975" s="28"/>
      <c r="AD975" s="28"/>
      <c r="AE975" s="28"/>
      <c r="AJ975" s="194"/>
      <c r="AL975" s="28"/>
      <c r="AM975" s="28"/>
      <c r="AN975" s="28"/>
      <c r="AS975" s="194"/>
      <c r="AU975" s="28"/>
      <c r="AV975" s="28"/>
      <c r="AW975" s="28"/>
      <c r="BB975" s="194"/>
      <c r="BD975" s="28"/>
      <c r="BE975" s="28"/>
      <c r="BF975" s="28"/>
      <c r="BK975" s="194"/>
      <c r="BM975" s="28"/>
      <c r="BN975" s="28"/>
      <c r="BO975" s="28"/>
      <c r="BT975" s="194"/>
      <c r="BV975" s="28"/>
      <c r="BW975" s="28"/>
      <c r="BX975" s="28"/>
      <c r="CC975" s="194"/>
      <c r="CE975" s="28"/>
      <c r="CF975" s="28"/>
      <c r="CG975" s="28"/>
      <c r="CL975" s="194"/>
      <c r="CN975" s="28"/>
      <c r="CO975" s="28"/>
      <c r="CP975" s="28"/>
      <c r="CU975" s="194"/>
      <c r="CW975" s="28"/>
      <c r="CX975" s="28"/>
      <c r="CY975" s="28"/>
      <c r="DD975" s="194"/>
      <c r="DF975" s="28"/>
      <c r="DG975" s="28"/>
      <c r="DH975" s="28"/>
      <c r="DM975" s="194"/>
      <c r="DO975" s="28"/>
      <c r="DP975" s="28"/>
      <c r="DQ975" s="28"/>
      <c r="DV975" s="194"/>
      <c r="DX975" s="28"/>
      <c r="DY975" s="28"/>
      <c r="DZ975" s="28"/>
      <c r="EE975" s="194"/>
      <c r="EG975" s="28"/>
      <c r="EH975" s="28"/>
      <c r="EI975" s="28"/>
      <c r="EN975" s="194"/>
      <c r="EP975" s="28"/>
      <c r="EQ975" s="28"/>
      <c r="ER975" s="28"/>
      <c r="EW975" s="194"/>
      <c r="EY975" s="28"/>
      <c r="EZ975" s="28"/>
      <c r="FA975" s="28"/>
      <c r="FF975" s="194"/>
      <c r="FH975" s="28"/>
      <c r="FI975" s="28"/>
      <c r="FJ975" s="28"/>
      <c r="FO975" s="194"/>
      <c r="FQ975" s="28"/>
      <c r="FR975" s="28"/>
      <c r="FS975" s="28"/>
      <c r="FX975" s="194"/>
      <c r="FZ975" s="28"/>
      <c r="GA975" s="28"/>
      <c r="GB975" s="28"/>
      <c r="GG975" s="194"/>
      <c r="GI975" s="28"/>
      <c r="GJ975" s="28"/>
      <c r="GK975" s="28"/>
      <c r="GP975" s="194"/>
      <c r="GR975" s="28"/>
      <c r="GS975" s="28"/>
      <c r="GT975" s="28"/>
      <c r="GY975" s="194"/>
      <c r="HA975" s="28"/>
      <c r="HB975" s="28"/>
      <c r="HC975" s="28"/>
      <c r="HH975" s="194"/>
      <c r="HJ975" s="28"/>
      <c r="HK975" s="28"/>
      <c r="HL975" s="28"/>
      <c r="HQ975" s="28"/>
      <c r="HR975" s="28"/>
      <c r="HS975" s="28"/>
      <c r="HT975" s="28"/>
      <c r="HU975" s="28"/>
      <c r="HV975" s="28"/>
      <c r="HW975" s="28"/>
      <c r="HX975" s="28"/>
      <c r="HY975" s="28"/>
      <c r="HZ975" s="28"/>
      <c r="IA975" s="28"/>
      <c r="IB975" s="28"/>
      <c r="IC975" s="28"/>
      <c r="ID975" s="28"/>
      <c r="IE975" s="28"/>
      <c r="IF975" s="28"/>
      <c r="IG975" s="28"/>
      <c r="IH975" s="28"/>
      <c r="II975" s="28"/>
      <c r="IJ975" s="28"/>
      <c r="IK975" s="28"/>
      <c r="IL975" s="28"/>
      <c r="IM975" s="28"/>
      <c r="IN975" s="28"/>
      <c r="IO975" s="28"/>
      <c r="IP975" s="28"/>
      <c r="IQ975" s="28"/>
      <c r="IR975" s="28"/>
      <c r="IS975" s="28"/>
      <c r="IT975" s="28"/>
      <c r="IU975" s="28"/>
      <c r="IV975" s="28"/>
    </row>
    <row r="976" spans="1:256" s="50" customFormat="1" ht="18">
      <c r="A976" s="206" t="s">
        <v>2639</v>
      </c>
      <c r="B976" s="28"/>
      <c r="C976" s="420"/>
      <c r="D976" s="418" t="s">
        <v>129</v>
      </c>
      <c r="E976" s="50">
        <f t="shared" si="8"/>
        <v>0</v>
      </c>
      <c r="F976" s="284">
        <f t="shared" si="9"/>
        <v>7</v>
      </c>
      <c r="H976" s="456">
        <v>7</v>
      </c>
      <c r="L976" s="28"/>
      <c r="N976" s="28"/>
      <c r="R976" s="194"/>
      <c r="T976" s="28"/>
      <c r="U976" s="28"/>
      <c r="V976" s="28"/>
      <c r="AA976" s="194"/>
      <c r="AC976" s="28"/>
      <c r="AD976" s="28"/>
      <c r="AE976" s="28"/>
      <c r="AJ976" s="194"/>
      <c r="AL976" s="28"/>
      <c r="AM976" s="28"/>
      <c r="AN976" s="28"/>
      <c r="AS976" s="194"/>
      <c r="AU976" s="28"/>
      <c r="AV976" s="28"/>
      <c r="AW976" s="28"/>
      <c r="BB976" s="194"/>
      <c r="BD976" s="28"/>
      <c r="BE976" s="28"/>
      <c r="BF976" s="28"/>
      <c r="BK976" s="194"/>
      <c r="BM976" s="28"/>
      <c r="BN976" s="28"/>
      <c r="BO976" s="28"/>
      <c r="BT976" s="194"/>
      <c r="BV976" s="28"/>
      <c r="BW976" s="28"/>
      <c r="BX976" s="28"/>
      <c r="CC976" s="194"/>
      <c r="CE976" s="28"/>
      <c r="CF976" s="28"/>
      <c r="CG976" s="28"/>
      <c r="CL976" s="194"/>
      <c r="CN976" s="28"/>
      <c r="CO976" s="28"/>
      <c r="CP976" s="28"/>
      <c r="CU976" s="194"/>
      <c r="CW976" s="28"/>
      <c r="CX976" s="28"/>
      <c r="CY976" s="28"/>
      <c r="DD976" s="194"/>
      <c r="DF976" s="28"/>
      <c r="DG976" s="28"/>
      <c r="DH976" s="28"/>
      <c r="DM976" s="194"/>
      <c r="DO976" s="28"/>
      <c r="DP976" s="28"/>
      <c r="DQ976" s="28"/>
      <c r="DV976" s="194"/>
      <c r="DX976" s="28"/>
      <c r="DY976" s="28"/>
      <c r="DZ976" s="28"/>
      <c r="EE976" s="194"/>
      <c r="EG976" s="28"/>
      <c r="EH976" s="28"/>
      <c r="EI976" s="28"/>
      <c r="EN976" s="194"/>
      <c r="EP976" s="28"/>
      <c r="EQ976" s="28"/>
      <c r="ER976" s="28"/>
      <c r="EW976" s="194"/>
      <c r="EY976" s="28"/>
      <c r="EZ976" s="28"/>
      <c r="FA976" s="28"/>
      <c r="FF976" s="194"/>
      <c r="FH976" s="28"/>
      <c r="FI976" s="28"/>
      <c r="FJ976" s="28"/>
      <c r="FO976" s="194"/>
      <c r="FQ976" s="28"/>
      <c r="FR976" s="28"/>
      <c r="FS976" s="28"/>
      <c r="FX976" s="194"/>
      <c r="FZ976" s="28"/>
      <c r="GA976" s="28"/>
      <c r="GB976" s="28"/>
      <c r="GG976" s="194"/>
      <c r="GI976" s="28"/>
      <c r="GJ976" s="28"/>
      <c r="GK976" s="28"/>
      <c r="GP976" s="194"/>
      <c r="GR976" s="28"/>
      <c r="GS976" s="28"/>
      <c r="GT976" s="28"/>
      <c r="GY976" s="194"/>
      <c r="HA976" s="28"/>
      <c r="HB976" s="28"/>
      <c r="HC976" s="28"/>
      <c r="HH976" s="194"/>
      <c r="HJ976" s="28"/>
      <c r="HK976" s="28"/>
      <c r="HL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28"/>
      <c r="IJ976" s="28"/>
      <c r="IK976" s="28"/>
      <c r="IL976" s="28"/>
      <c r="IM976" s="28"/>
      <c r="IN976" s="28"/>
      <c r="IO976" s="28"/>
      <c r="IP976" s="28"/>
      <c r="IQ976" s="28"/>
      <c r="IR976" s="28"/>
      <c r="IS976" s="28"/>
      <c r="IT976" s="28"/>
      <c r="IU976" s="28"/>
      <c r="IV976" s="28"/>
    </row>
    <row r="977" spans="1:256" s="50" customFormat="1" ht="18">
      <c r="A977" s="330" t="s">
        <v>558</v>
      </c>
      <c r="B977" s="420"/>
      <c r="C977" s="420"/>
      <c r="D977" s="418" t="s">
        <v>132</v>
      </c>
      <c r="E977" s="50">
        <f t="shared" si="8"/>
        <v>9</v>
      </c>
      <c r="F977" s="284">
        <f t="shared" si="9"/>
        <v>5</v>
      </c>
      <c r="I977" s="50">
        <v>5</v>
      </c>
      <c r="L977" s="28"/>
      <c r="N977" s="28"/>
      <c r="R977" s="194"/>
      <c r="T977" s="28"/>
      <c r="U977" s="28"/>
      <c r="V977" s="28"/>
      <c r="AA977" s="194"/>
      <c r="AC977" s="28"/>
      <c r="AD977" s="28"/>
      <c r="AE977" s="28"/>
      <c r="AJ977" s="194"/>
      <c r="AL977" s="28"/>
      <c r="AM977" s="28"/>
      <c r="AN977" s="28"/>
      <c r="AS977" s="194"/>
      <c r="AU977" s="28"/>
      <c r="AV977" s="28"/>
      <c r="AW977" s="28"/>
      <c r="BB977" s="194"/>
      <c r="BD977" s="28"/>
      <c r="BE977" s="28"/>
      <c r="BF977" s="28"/>
      <c r="BK977" s="194"/>
      <c r="BM977" s="28"/>
      <c r="BN977" s="28"/>
      <c r="BO977" s="28"/>
      <c r="BT977" s="194"/>
      <c r="BV977" s="28"/>
      <c r="BW977" s="28"/>
      <c r="BX977" s="28"/>
      <c r="CC977" s="194"/>
      <c r="CE977" s="28"/>
      <c r="CF977" s="28"/>
      <c r="CG977" s="28"/>
      <c r="CL977" s="194"/>
      <c r="CN977" s="28"/>
      <c r="CO977" s="28"/>
      <c r="CP977" s="28"/>
      <c r="CU977" s="194"/>
      <c r="CW977" s="28"/>
      <c r="CX977" s="28"/>
      <c r="CY977" s="28"/>
      <c r="DD977" s="194"/>
      <c r="DF977" s="28"/>
      <c r="DG977" s="28"/>
      <c r="DH977" s="28"/>
      <c r="DM977" s="194"/>
      <c r="DO977" s="28"/>
      <c r="DP977" s="28"/>
      <c r="DQ977" s="28"/>
      <c r="DV977" s="194"/>
      <c r="DX977" s="28"/>
      <c r="DY977" s="28"/>
      <c r="DZ977" s="28"/>
      <c r="EE977" s="194"/>
      <c r="EG977" s="28"/>
      <c r="EH977" s="28"/>
      <c r="EI977" s="28"/>
      <c r="EN977" s="194"/>
      <c r="EP977" s="28"/>
      <c r="EQ977" s="28"/>
      <c r="ER977" s="28"/>
      <c r="EW977" s="194"/>
      <c r="EY977" s="28"/>
      <c r="EZ977" s="28"/>
      <c r="FA977" s="28"/>
      <c r="FF977" s="194"/>
      <c r="FH977" s="28"/>
      <c r="FI977" s="28"/>
      <c r="FJ977" s="28"/>
      <c r="FO977" s="194"/>
      <c r="FQ977" s="28"/>
      <c r="FR977" s="28"/>
      <c r="FS977" s="28"/>
      <c r="FX977" s="194"/>
      <c r="FZ977" s="28"/>
      <c r="GA977" s="28"/>
      <c r="GB977" s="28"/>
      <c r="GG977" s="194"/>
      <c r="GI977" s="28"/>
      <c r="GJ977" s="28"/>
      <c r="GK977" s="28"/>
      <c r="GP977" s="194"/>
      <c r="GR977" s="28"/>
      <c r="GS977" s="28"/>
      <c r="GT977" s="28"/>
      <c r="GY977" s="194"/>
      <c r="HA977" s="28"/>
      <c r="HB977" s="28"/>
      <c r="HC977" s="28"/>
      <c r="HH977" s="194"/>
      <c r="HJ977" s="28"/>
      <c r="HK977" s="28"/>
      <c r="HL977" s="28"/>
      <c r="HQ977" s="28"/>
      <c r="HR977" s="28"/>
      <c r="HS977" s="28"/>
      <c r="HT977" s="28"/>
      <c r="HU977" s="28"/>
      <c r="HV977" s="28"/>
      <c r="HW977" s="28"/>
      <c r="HX977" s="28"/>
      <c r="HY977" s="28"/>
      <c r="HZ977" s="28"/>
      <c r="IA977" s="28"/>
      <c r="IB977" s="28"/>
      <c r="IC977" s="28"/>
      <c r="ID977" s="28"/>
      <c r="IE977" s="28"/>
      <c r="IF977" s="28"/>
      <c r="IG977" s="28"/>
      <c r="IH977" s="28"/>
      <c r="II977" s="28"/>
      <c r="IJ977" s="28"/>
      <c r="IK977" s="28"/>
      <c r="IL977" s="28"/>
      <c r="IM977" s="28"/>
      <c r="IN977" s="28"/>
      <c r="IO977" s="28"/>
      <c r="IP977" s="28"/>
      <c r="IQ977" s="28"/>
      <c r="IR977" s="28"/>
      <c r="IS977" s="28"/>
      <c r="IT977" s="28"/>
      <c r="IU977" s="28"/>
      <c r="IV977" s="28"/>
    </row>
    <row r="978" spans="1:256" s="50" customFormat="1" ht="18">
      <c r="A978" s="206" t="s">
        <v>2832</v>
      </c>
      <c r="B978" s="28"/>
      <c r="C978" s="275"/>
      <c r="D978" s="418" t="s">
        <v>129</v>
      </c>
      <c r="E978" s="50">
        <f t="shared" si="8"/>
        <v>0</v>
      </c>
      <c r="F978" s="284">
        <f t="shared" si="9"/>
        <v>51</v>
      </c>
      <c r="H978" s="456">
        <v>45</v>
      </c>
      <c r="I978" s="50">
        <v>2</v>
      </c>
      <c r="J978" s="50">
        <v>4</v>
      </c>
      <c r="L978" s="28"/>
      <c r="N978" s="28"/>
      <c r="R978" s="194"/>
      <c r="T978" s="28"/>
      <c r="U978" s="28"/>
      <c r="V978" s="28"/>
      <c r="AA978" s="194"/>
      <c r="AC978" s="28"/>
      <c r="AD978" s="28"/>
      <c r="AE978" s="28"/>
      <c r="AJ978" s="194"/>
      <c r="AL978" s="28"/>
      <c r="AM978" s="28"/>
      <c r="AN978" s="28"/>
      <c r="AS978" s="194"/>
      <c r="AU978" s="28"/>
      <c r="AV978" s="28"/>
      <c r="AW978" s="28"/>
      <c r="BB978" s="194"/>
      <c r="BD978" s="28"/>
      <c r="BE978" s="28"/>
      <c r="BF978" s="28"/>
      <c r="BK978" s="194"/>
      <c r="BM978" s="28"/>
      <c r="BN978" s="28"/>
      <c r="BO978" s="28"/>
      <c r="BT978" s="194"/>
      <c r="BV978" s="28"/>
      <c r="BW978" s="28"/>
      <c r="BX978" s="28"/>
      <c r="CC978" s="194"/>
      <c r="CE978" s="28"/>
      <c r="CF978" s="28"/>
      <c r="CG978" s="28"/>
      <c r="CL978" s="194"/>
      <c r="CN978" s="28"/>
      <c r="CO978" s="28"/>
      <c r="CP978" s="28"/>
      <c r="CU978" s="194"/>
      <c r="CW978" s="28"/>
      <c r="CX978" s="28"/>
      <c r="CY978" s="28"/>
      <c r="DD978" s="194"/>
      <c r="DF978" s="28"/>
      <c r="DG978" s="28"/>
      <c r="DH978" s="28"/>
      <c r="DM978" s="194"/>
      <c r="DO978" s="28"/>
      <c r="DP978" s="28"/>
      <c r="DQ978" s="28"/>
      <c r="DV978" s="194"/>
      <c r="DX978" s="28"/>
      <c r="DY978" s="28"/>
      <c r="DZ978" s="28"/>
      <c r="EE978" s="194"/>
      <c r="EG978" s="28"/>
      <c r="EH978" s="28"/>
      <c r="EI978" s="28"/>
      <c r="EN978" s="194"/>
      <c r="EP978" s="28"/>
      <c r="EQ978" s="28"/>
      <c r="ER978" s="28"/>
      <c r="EW978" s="194"/>
      <c r="EY978" s="28"/>
      <c r="EZ978" s="28"/>
      <c r="FA978" s="28"/>
      <c r="FF978" s="194"/>
      <c r="FH978" s="28"/>
      <c r="FI978" s="28"/>
      <c r="FJ978" s="28"/>
      <c r="FO978" s="194"/>
      <c r="FQ978" s="28"/>
      <c r="FR978" s="28"/>
      <c r="FS978" s="28"/>
      <c r="FX978" s="194"/>
      <c r="FZ978" s="28"/>
      <c r="GA978" s="28"/>
      <c r="GB978" s="28"/>
      <c r="GG978" s="194"/>
      <c r="GI978" s="28"/>
      <c r="GJ978" s="28"/>
      <c r="GK978" s="28"/>
      <c r="GP978" s="194"/>
      <c r="GR978" s="28"/>
      <c r="GS978" s="28"/>
      <c r="GT978" s="28"/>
      <c r="GY978" s="194"/>
      <c r="HA978" s="28"/>
      <c r="HB978" s="28"/>
      <c r="HC978" s="28"/>
      <c r="HH978" s="194"/>
      <c r="HJ978" s="28"/>
      <c r="HK978" s="28"/>
      <c r="HL978" s="28"/>
      <c r="HQ978" s="28"/>
      <c r="HR978" s="28"/>
      <c r="HS978" s="28"/>
      <c r="HT978" s="28"/>
      <c r="HU978" s="28"/>
      <c r="HV978" s="28"/>
      <c r="HW978" s="28"/>
      <c r="HX978" s="28"/>
      <c r="HY978" s="28"/>
      <c r="HZ978" s="28"/>
      <c r="IA978" s="28"/>
      <c r="IB978" s="28"/>
      <c r="IC978" s="28"/>
      <c r="ID978" s="28"/>
      <c r="IE978" s="28"/>
      <c r="IF978" s="28"/>
      <c r="IG978" s="28"/>
      <c r="IH978" s="28"/>
      <c r="II978" s="28"/>
      <c r="IJ978" s="28"/>
      <c r="IK978" s="28"/>
      <c r="IL978" s="28"/>
      <c r="IM978" s="28"/>
      <c r="IN978" s="28"/>
      <c r="IO978" s="28"/>
      <c r="IP978" s="28"/>
      <c r="IQ978" s="28"/>
      <c r="IR978" s="28"/>
      <c r="IS978" s="28"/>
      <c r="IT978" s="28"/>
      <c r="IU978" s="28"/>
      <c r="IV978" s="28"/>
    </row>
    <row r="979" spans="1:256" s="50" customFormat="1" ht="18">
      <c r="A979" s="206" t="s">
        <v>2606</v>
      </c>
      <c r="B979" s="28"/>
      <c r="C979" s="275"/>
      <c r="D979" s="418" t="s">
        <v>129</v>
      </c>
      <c r="E979" s="50">
        <f t="shared" si="8"/>
        <v>0</v>
      </c>
      <c r="F979" s="284">
        <f t="shared" si="9"/>
        <v>0</v>
      </c>
      <c r="L979" s="28"/>
      <c r="N979" s="28"/>
      <c r="R979" s="194"/>
      <c r="T979" s="28"/>
      <c r="U979" s="28"/>
      <c r="V979" s="28"/>
      <c r="AA979" s="194"/>
      <c r="AC979" s="28"/>
      <c r="AD979" s="28"/>
      <c r="AE979" s="28"/>
      <c r="AJ979" s="194"/>
      <c r="AL979" s="28"/>
      <c r="AM979" s="28"/>
      <c r="AN979" s="28"/>
      <c r="AS979" s="194"/>
      <c r="AU979" s="28"/>
      <c r="AV979" s="28"/>
      <c r="AW979" s="28"/>
      <c r="BB979" s="194"/>
      <c r="BD979" s="28"/>
      <c r="BE979" s="28"/>
      <c r="BF979" s="28"/>
      <c r="BK979" s="194"/>
      <c r="BM979" s="28"/>
      <c r="BN979" s="28"/>
      <c r="BO979" s="28"/>
      <c r="BT979" s="194"/>
      <c r="BV979" s="28"/>
      <c r="BW979" s="28"/>
      <c r="BX979" s="28"/>
      <c r="CC979" s="194"/>
      <c r="CE979" s="28"/>
      <c r="CF979" s="28"/>
      <c r="CG979" s="28"/>
      <c r="CL979" s="194"/>
      <c r="CN979" s="28"/>
      <c r="CO979" s="28"/>
      <c r="CP979" s="28"/>
      <c r="CU979" s="194"/>
      <c r="CW979" s="28"/>
      <c r="CX979" s="28"/>
      <c r="CY979" s="28"/>
      <c r="DD979" s="194"/>
      <c r="DF979" s="28"/>
      <c r="DG979" s="28"/>
      <c r="DH979" s="28"/>
      <c r="DM979" s="194"/>
      <c r="DO979" s="28"/>
      <c r="DP979" s="28"/>
      <c r="DQ979" s="28"/>
      <c r="DV979" s="194"/>
      <c r="DX979" s="28"/>
      <c r="DY979" s="28"/>
      <c r="DZ979" s="28"/>
      <c r="EE979" s="194"/>
      <c r="EG979" s="28"/>
      <c r="EH979" s="28"/>
      <c r="EI979" s="28"/>
      <c r="EN979" s="194"/>
      <c r="EP979" s="28"/>
      <c r="EQ979" s="28"/>
      <c r="ER979" s="28"/>
      <c r="EW979" s="194"/>
      <c r="EY979" s="28"/>
      <c r="EZ979" s="28"/>
      <c r="FA979" s="28"/>
      <c r="FF979" s="194"/>
      <c r="FH979" s="28"/>
      <c r="FI979" s="28"/>
      <c r="FJ979" s="28"/>
      <c r="FO979" s="194"/>
      <c r="FQ979" s="28"/>
      <c r="FR979" s="28"/>
      <c r="FS979" s="28"/>
      <c r="FX979" s="194"/>
      <c r="FZ979" s="28"/>
      <c r="GA979" s="28"/>
      <c r="GB979" s="28"/>
      <c r="GG979" s="194"/>
      <c r="GI979" s="28"/>
      <c r="GJ979" s="28"/>
      <c r="GK979" s="28"/>
      <c r="GP979" s="194"/>
      <c r="GR979" s="28"/>
      <c r="GS979" s="28"/>
      <c r="GT979" s="28"/>
      <c r="GY979" s="194"/>
      <c r="HA979" s="28"/>
      <c r="HB979" s="28"/>
      <c r="HC979" s="28"/>
      <c r="HH979" s="194"/>
      <c r="HJ979" s="28"/>
      <c r="HK979" s="28"/>
      <c r="HL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28"/>
      <c r="IJ979" s="28"/>
      <c r="IK979" s="28"/>
      <c r="IL979" s="28"/>
      <c r="IM979" s="28"/>
      <c r="IN979" s="28"/>
      <c r="IO979" s="28"/>
      <c r="IP979" s="28"/>
      <c r="IQ979" s="28"/>
      <c r="IR979" s="28"/>
      <c r="IS979" s="28"/>
      <c r="IT979" s="28"/>
      <c r="IU979" s="28"/>
      <c r="IV979" s="28"/>
    </row>
    <row r="980" spans="1:256" s="50" customFormat="1" ht="18">
      <c r="A980" s="206" t="s">
        <v>2658</v>
      </c>
      <c r="B980" s="28"/>
      <c r="C980" s="420"/>
      <c r="D980" s="418" t="s">
        <v>129</v>
      </c>
      <c r="E980" s="50">
        <f t="shared" si="8"/>
        <v>0</v>
      </c>
      <c r="F980" s="284">
        <f t="shared" si="9"/>
        <v>10</v>
      </c>
      <c r="I980" s="50">
        <v>3</v>
      </c>
      <c r="J980" s="50">
        <v>7</v>
      </c>
      <c r="N980" s="28"/>
      <c r="R980" s="194"/>
      <c r="T980" s="28"/>
      <c r="U980" s="28"/>
      <c r="V980" s="28"/>
      <c r="AA980" s="194"/>
      <c r="AC980" s="28"/>
      <c r="AD980" s="28"/>
      <c r="AE980" s="28"/>
      <c r="AJ980" s="194"/>
      <c r="AL980" s="28"/>
      <c r="AM980" s="28"/>
      <c r="AN980" s="28"/>
      <c r="AS980" s="194"/>
      <c r="AU980" s="28"/>
      <c r="AV980" s="28"/>
      <c r="AW980" s="28"/>
      <c r="BB980" s="194"/>
      <c r="BD980" s="28"/>
      <c r="BE980" s="28"/>
      <c r="BF980" s="28"/>
      <c r="BK980" s="194"/>
      <c r="BM980" s="28"/>
      <c r="BN980" s="28"/>
      <c r="BO980" s="28"/>
      <c r="BT980" s="194"/>
      <c r="BV980" s="28"/>
      <c r="BW980" s="28"/>
      <c r="BX980" s="28"/>
      <c r="CC980" s="194"/>
      <c r="CE980" s="28"/>
      <c r="CF980" s="28"/>
      <c r="CG980" s="28"/>
      <c r="CL980" s="194"/>
      <c r="CN980" s="28"/>
      <c r="CO980" s="28"/>
      <c r="CP980" s="28"/>
      <c r="CU980" s="194"/>
      <c r="CW980" s="28"/>
      <c r="CX980" s="28"/>
      <c r="CY980" s="28"/>
      <c r="DD980" s="194"/>
      <c r="DF980" s="28"/>
      <c r="DG980" s="28"/>
      <c r="DH980" s="28"/>
      <c r="DM980" s="194"/>
      <c r="DO980" s="28"/>
      <c r="DP980" s="28"/>
      <c r="DQ980" s="28"/>
      <c r="DV980" s="194"/>
      <c r="DX980" s="28"/>
      <c r="DY980" s="28"/>
      <c r="DZ980" s="28"/>
      <c r="EE980" s="194"/>
      <c r="EG980" s="28"/>
      <c r="EH980" s="28"/>
      <c r="EI980" s="28"/>
      <c r="EN980" s="194"/>
      <c r="EP980" s="28"/>
      <c r="EQ980" s="28"/>
      <c r="ER980" s="28"/>
      <c r="EW980" s="194"/>
      <c r="EY980" s="28"/>
      <c r="EZ980" s="28"/>
      <c r="FA980" s="28"/>
      <c r="FF980" s="194"/>
      <c r="FH980" s="28"/>
      <c r="FI980" s="28"/>
      <c r="FJ980" s="28"/>
      <c r="FO980" s="194"/>
      <c r="FQ980" s="28"/>
      <c r="FR980" s="28"/>
      <c r="FS980" s="28"/>
      <c r="FX980" s="194"/>
      <c r="FZ980" s="28"/>
      <c r="GA980" s="28"/>
      <c r="GB980" s="28"/>
      <c r="GG980" s="194"/>
      <c r="GI980" s="28"/>
      <c r="GJ980" s="28"/>
      <c r="GK980" s="28"/>
      <c r="GP980" s="194"/>
      <c r="GR980" s="28"/>
      <c r="GS980" s="28"/>
      <c r="GT980" s="28"/>
      <c r="GY980" s="194"/>
      <c r="HA980" s="28"/>
      <c r="HB980" s="28"/>
      <c r="HC980" s="28"/>
      <c r="HH980" s="194"/>
      <c r="HJ980" s="28"/>
      <c r="HK980" s="28"/>
      <c r="HL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28"/>
      <c r="IJ980" s="28"/>
      <c r="IK980" s="28"/>
      <c r="IL980" s="28"/>
      <c r="IM980" s="28"/>
      <c r="IN980" s="28"/>
      <c r="IO980" s="28"/>
      <c r="IP980" s="28"/>
      <c r="IQ980" s="28"/>
      <c r="IR980" s="28"/>
      <c r="IS980" s="28"/>
      <c r="IT980" s="28"/>
      <c r="IU980" s="28"/>
      <c r="IV980" s="28"/>
    </row>
    <row r="981" spans="1:256" s="50" customFormat="1" ht="18">
      <c r="A981" s="330" t="s">
        <v>653</v>
      </c>
      <c r="B981" s="28"/>
      <c r="C981" s="275"/>
      <c r="D981" s="418" t="s">
        <v>129</v>
      </c>
      <c r="E981" s="50">
        <f t="shared" si="8"/>
        <v>0</v>
      </c>
      <c r="F981" s="284">
        <f t="shared" si="9"/>
        <v>150</v>
      </c>
      <c r="H981" s="50">
        <v>150</v>
      </c>
      <c r="N981" s="28"/>
      <c r="R981" s="194"/>
      <c r="T981" s="28"/>
      <c r="U981" s="28"/>
      <c r="V981" s="28"/>
      <c r="AA981" s="194"/>
      <c r="AC981" s="28"/>
      <c r="AD981" s="28"/>
      <c r="AE981" s="28"/>
      <c r="AJ981" s="194"/>
      <c r="AL981" s="28"/>
      <c r="AM981" s="28"/>
      <c r="AN981" s="28"/>
      <c r="AS981" s="194"/>
      <c r="AU981" s="28"/>
      <c r="AV981" s="28"/>
      <c r="AW981" s="28"/>
      <c r="BB981" s="194"/>
      <c r="BD981" s="28"/>
      <c r="BE981" s="28"/>
      <c r="BF981" s="28"/>
      <c r="BK981" s="194"/>
      <c r="BM981" s="28"/>
      <c r="BN981" s="28"/>
      <c r="BO981" s="28"/>
      <c r="BT981" s="194"/>
      <c r="BV981" s="28"/>
      <c r="BW981" s="28"/>
      <c r="BX981" s="28"/>
      <c r="CC981" s="194"/>
      <c r="CE981" s="28"/>
      <c r="CF981" s="28"/>
      <c r="CG981" s="28"/>
      <c r="CL981" s="194"/>
      <c r="CN981" s="28"/>
      <c r="CO981" s="28"/>
      <c r="CP981" s="28"/>
      <c r="CU981" s="194"/>
      <c r="CW981" s="28"/>
      <c r="CX981" s="28"/>
      <c r="CY981" s="28"/>
      <c r="DD981" s="194"/>
      <c r="DF981" s="28"/>
      <c r="DG981" s="28"/>
      <c r="DH981" s="28"/>
      <c r="DM981" s="194"/>
      <c r="DO981" s="28"/>
      <c r="DP981" s="28"/>
      <c r="DQ981" s="28"/>
      <c r="DV981" s="194"/>
      <c r="DX981" s="28"/>
      <c r="DY981" s="28"/>
      <c r="DZ981" s="28"/>
      <c r="EE981" s="194"/>
      <c r="EG981" s="28"/>
      <c r="EH981" s="28"/>
      <c r="EI981" s="28"/>
      <c r="EN981" s="194"/>
      <c r="EP981" s="28"/>
      <c r="EQ981" s="28"/>
      <c r="ER981" s="28"/>
      <c r="EW981" s="194"/>
      <c r="EY981" s="28"/>
      <c r="EZ981" s="28"/>
      <c r="FA981" s="28"/>
      <c r="FF981" s="194"/>
      <c r="FH981" s="28"/>
      <c r="FI981" s="28"/>
      <c r="FJ981" s="28"/>
      <c r="FO981" s="194"/>
      <c r="FQ981" s="28"/>
      <c r="FR981" s="28"/>
      <c r="FS981" s="28"/>
      <c r="FX981" s="194"/>
      <c r="FZ981" s="28"/>
      <c r="GA981" s="28"/>
      <c r="GB981" s="28"/>
      <c r="GG981" s="194"/>
      <c r="GI981" s="28"/>
      <c r="GJ981" s="28"/>
      <c r="GK981" s="28"/>
      <c r="GP981" s="194"/>
      <c r="GR981" s="28"/>
      <c r="GS981" s="28"/>
      <c r="GT981" s="28"/>
      <c r="GY981" s="194"/>
      <c r="HA981" s="28"/>
      <c r="HB981" s="28"/>
      <c r="HC981" s="28"/>
      <c r="HH981" s="194"/>
      <c r="HJ981" s="28"/>
      <c r="HK981" s="28"/>
      <c r="HL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28"/>
      <c r="IJ981" s="28"/>
      <c r="IK981" s="28"/>
      <c r="IL981" s="28"/>
      <c r="IM981" s="28"/>
      <c r="IN981" s="28"/>
      <c r="IO981" s="28"/>
      <c r="IP981" s="28"/>
      <c r="IQ981" s="28"/>
      <c r="IR981" s="28"/>
      <c r="IS981" s="28"/>
      <c r="IT981" s="28"/>
      <c r="IU981" s="28"/>
      <c r="IV981" s="28"/>
    </row>
    <row r="982" spans="1:256" s="50" customFormat="1" ht="18">
      <c r="A982" s="206" t="s">
        <v>2568</v>
      </c>
      <c r="B982" s="420"/>
      <c r="C982" s="420"/>
      <c r="D982" s="418" t="s">
        <v>130</v>
      </c>
      <c r="E982" s="50">
        <f t="shared" si="8"/>
        <v>1</v>
      </c>
      <c r="F982" s="284">
        <f t="shared" si="9"/>
        <v>0</v>
      </c>
      <c r="L982" s="28"/>
      <c r="N982" s="28"/>
      <c r="R982" s="194"/>
      <c r="T982" s="28"/>
      <c r="U982" s="28"/>
      <c r="V982" s="28"/>
      <c r="AA982" s="194"/>
      <c r="AC982" s="28"/>
      <c r="AD982" s="28"/>
      <c r="AE982" s="28"/>
      <c r="AJ982" s="194"/>
      <c r="AL982" s="28"/>
      <c r="AM982" s="28"/>
      <c r="AN982" s="28"/>
      <c r="AS982" s="194"/>
      <c r="AU982" s="28"/>
      <c r="AV982" s="28"/>
      <c r="AW982" s="28"/>
      <c r="BB982" s="194"/>
      <c r="BD982" s="28"/>
      <c r="BE982" s="28"/>
      <c r="BF982" s="28"/>
      <c r="BK982" s="194"/>
      <c r="BM982" s="28"/>
      <c r="BN982" s="28"/>
      <c r="BO982" s="28"/>
      <c r="BT982" s="194"/>
      <c r="BV982" s="28"/>
      <c r="BW982" s="28"/>
      <c r="BX982" s="28"/>
      <c r="CC982" s="194"/>
      <c r="CE982" s="28"/>
      <c r="CF982" s="28"/>
      <c r="CG982" s="28"/>
      <c r="CL982" s="194"/>
      <c r="CN982" s="28"/>
      <c r="CO982" s="28"/>
      <c r="CP982" s="28"/>
      <c r="CU982" s="194"/>
      <c r="CW982" s="28"/>
      <c r="CX982" s="28"/>
      <c r="CY982" s="28"/>
      <c r="DD982" s="194"/>
      <c r="DF982" s="28"/>
      <c r="DG982" s="28"/>
      <c r="DH982" s="28"/>
      <c r="DM982" s="194"/>
      <c r="DO982" s="28"/>
      <c r="DP982" s="28"/>
      <c r="DQ982" s="28"/>
      <c r="DV982" s="194"/>
      <c r="DX982" s="28"/>
      <c r="DY982" s="28"/>
      <c r="DZ982" s="28"/>
      <c r="EE982" s="194"/>
      <c r="EG982" s="28"/>
      <c r="EH982" s="28"/>
      <c r="EI982" s="28"/>
      <c r="EN982" s="194"/>
      <c r="EP982" s="28"/>
      <c r="EQ982" s="28"/>
      <c r="ER982" s="28"/>
      <c r="EW982" s="194"/>
      <c r="EY982" s="28"/>
      <c r="EZ982" s="28"/>
      <c r="FA982" s="28"/>
      <c r="FF982" s="194"/>
      <c r="FH982" s="28"/>
      <c r="FI982" s="28"/>
      <c r="FJ982" s="28"/>
      <c r="FO982" s="194"/>
      <c r="FQ982" s="28"/>
      <c r="FR982" s="28"/>
      <c r="FS982" s="28"/>
      <c r="FX982" s="194"/>
      <c r="FZ982" s="28"/>
      <c r="GA982" s="28"/>
      <c r="GB982" s="28"/>
      <c r="GG982" s="194"/>
      <c r="GI982" s="28"/>
      <c r="GJ982" s="28"/>
      <c r="GK982" s="28"/>
      <c r="GP982" s="194"/>
      <c r="GR982" s="28"/>
      <c r="GS982" s="28"/>
      <c r="GT982" s="28"/>
      <c r="GY982" s="194"/>
      <c r="HA982" s="28"/>
      <c r="HB982" s="28"/>
      <c r="HC982" s="28"/>
      <c r="HH982" s="194"/>
      <c r="HJ982" s="28"/>
      <c r="HK982" s="28"/>
      <c r="HL982" s="28"/>
      <c r="HQ982" s="28"/>
      <c r="HR982" s="28"/>
      <c r="HS982" s="28"/>
      <c r="HT982" s="28"/>
      <c r="HU982" s="28"/>
      <c r="HV982" s="28"/>
      <c r="HW982" s="28"/>
      <c r="HX982" s="28"/>
      <c r="HY982" s="28"/>
      <c r="HZ982" s="28"/>
      <c r="IA982" s="28"/>
      <c r="IB982" s="28"/>
      <c r="IC982" s="28"/>
      <c r="ID982" s="28"/>
      <c r="IE982" s="28"/>
      <c r="IF982" s="28"/>
      <c r="IG982" s="28"/>
      <c r="IH982" s="28"/>
      <c r="II982" s="28"/>
      <c r="IJ982" s="28"/>
      <c r="IK982" s="28"/>
      <c r="IL982" s="28"/>
      <c r="IM982" s="28"/>
      <c r="IN982" s="28"/>
      <c r="IO982" s="28"/>
      <c r="IP982" s="28"/>
      <c r="IQ982" s="28"/>
      <c r="IR982" s="28"/>
      <c r="IS982" s="28"/>
      <c r="IT982" s="28"/>
      <c r="IU982" s="28"/>
      <c r="IV982" s="28"/>
    </row>
    <row r="983" spans="1:256" s="50" customFormat="1" ht="18">
      <c r="A983" s="206" t="s">
        <v>2758</v>
      </c>
      <c r="B983" s="28"/>
      <c r="C983" s="420"/>
      <c r="D983" s="418" t="s">
        <v>129</v>
      </c>
      <c r="E983" s="50">
        <f t="shared" si="8"/>
        <v>14</v>
      </c>
      <c r="F983" s="284">
        <f t="shared" si="9"/>
        <v>0</v>
      </c>
      <c r="L983" s="28"/>
      <c r="N983" s="28"/>
      <c r="R983" s="194"/>
      <c r="T983" s="28"/>
      <c r="U983" s="28"/>
      <c r="V983" s="28"/>
      <c r="AA983" s="194"/>
      <c r="AC983" s="28"/>
      <c r="AD983" s="28"/>
      <c r="AE983" s="28"/>
      <c r="AJ983" s="194"/>
      <c r="AL983" s="28"/>
      <c r="AM983" s="28"/>
      <c r="AN983" s="28"/>
      <c r="AS983" s="194"/>
      <c r="AU983" s="28"/>
      <c r="AV983" s="28"/>
      <c r="AW983" s="28"/>
      <c r="BB983" s="194"/>
      <c r="BD983" s="28"/>
      <c r="BE983" s="28"/>
      <c r="BF983" s="28"/>
      <c r="BK983" s="194"/>
      <c r="BM983" s="28"/>
      <c r="BN983" s="28"/>
      <c r="BO983" s="28"/>
      <c r="BT983" s="194"/>
      <c r="BV983" s="28"/>
      <c r="BW983" s="28"/>
      <c r="BX983" s="28"/>
      <c r="CC983" s="194"/>
      <c r="CE983" s="28"/>
      <c r="CF983" s="28"/>
      <c r="CG983" s="28"/>
      <c r="CL983" s="194"/>
      <c r="CN983" s="28"/>
      <c r="CO983" s="28"/>
      <c r="CP983" s="28"/>
      <c r="CU983" s="194"/>
      <c r="CW983" s="28"/>
      <c r="CX983" s="28"/>
      <c r="CY983" s="28"/>
      <c r="DD983" s="194"/>
      <c r="DF983" s="28"/>
      <c r="DG983" s="28"/>
      <c r="DH983" s="28"/>
      <c r="DM983" s="194"/>
      <c r="DO983" s="28"/>
      <c r="DP983" s="28"/>
      <c r="DQ983" s="28"/>
      <c r="DV983" s="194"/>
      <c r="DX983" s="28"/>
      <c r="DY983" s="28"/>
      <c r="DZ983" s="28"/>
      <c r="EE983" s="194"/>
      <c r="EG983" s="28"/>
      <c r="EH983" s="28"/>
      <c r="EI983" s="28"/>
      <c r="EN983" s="194"/>
      <c r="EP983" s="28"/>
      <c r="EQ983" s="28"/>
      <c r="ER983" s="28"/>
      <c r="EW983" s="194"/>
      <c r="EY983" s="28"/>
      <c r="EZ983" s="28"/>
      <c r="FA983" s="28"/>
      <c r="FF983" s="194"/>
      <c r="FH983" s="28"/>
      <c r="FI983" s="28"/>
      <c r="FJ983" s="28"/>
      <c r="FO983" s="194"/>
      <c r="FQ983" s="28"/>
      <c r="FR983" s="28"/>
      <c r="FS983" s="28"/>
      <c r="FX983" s="194"/>
      <c r="FZ983" s="28"/>
      <c r="GA983" s="28"/>
      <c r="GB983" s="28"/>
      <c r="GG983" s="194"/>
      <c r="GI983" s="28"/>
      <c r="GJ983" s="28"/>
      <c r="GK983" s="28"/>
      <c r="GP983" s="194"/>
      <c r="GR983" s="28"/>
      <c r="GS983" s="28"/>
      <c r="GT983" s="28"/>
      <c r="GY983" s="194"/>
      <c r="HA983" s="28"/>
      <c r="HB983" s="28"/>
      <c r="HC983" s="28"/>
      <c r="HH983" s="194"/>
      <c r="HJ983" s="28"/>
      <c r="HK983" s="28"/>
      <c r="HL983" s="28"/>
      <c r="HQ983" s="28"/>
      <c r="HR983" s="28"/>
      <c r="HS983" s="28"/>
      <c r="HT983" s="28"/>
      <c r="HU983" s="28"/>
      <c r="HV983" s="28"/>
      <c r="HW983" s="28"/>
      <c r="HX983" s="28"/>
      <c r="HY983" s="28"/>
      <c r="HZ983" s="28"/>
      <c r="IA983" s="28"/>
      <c r="IB983" s="28"/>
      <c r="IC983" s="28"/>
      <c r="ID983" s="28"/>
      <c r="IE983" s="28"/>
      <c r="IF983" s="28"/>
      <c r="IG983" s="28"/>
      <c r="IH983" s="28"/>
      <c r="II983" s="28"/>
      <c r="IJ983" s="28"/>
      <c r="IK983" s="28"/>
      <c r="IL983" s="28"/>
      <c r="IM983" s="28"/>
      <c r="IN983" s="28"/>
      <c r="IO983" s="28"/>
      <c r="IP983" s="28"/>
      <c r="IQ983" s="28"/>
      <c r="IR983" s="28"/>
      <c r="IS983" s="28"/>
      <c r="IT983" s="28"/>
      <c r="IU983" s="28"/>
      <c r="IV983" s="28"/>
    </row>
    <row r="984" spans="1:256" s="50" customFormat="1" ht="18">
      <c r="A984" s="330" t="s">
        <v>2112</v>
      </c>
      <c r="B984" s="28"/>
      <c r="C984" s="275"/>
      <c r="D984" s="418" t="s">
        <v>129</v>
      </c>
      <c r="E984" s="50">
        <f t="shared" si="8"/>
        <v>0</v>
      </c>
      <c r="F984" s="284">
        <f t="shared" si="9"/>
        <v>0</v>
      </c>
      <c r="L984" s="28"/>
      <c r="N984" s="28"/>
      <c r="R984" s="194"/>
      <c r="T984" s="28"/>
      <c r="U984" s="28"/>
      <c r="V984" s="28"/>
      <c r="AA984" s="194"/>
      <c r="AC984" s="28"/>
      <c r="AD984" s="28"/>
      <c r="AE984" s="28"/>
      <c r="AJ984" s="194"/>
      <c r="AL984" s="28"/>
      <c r="AM984" s="28"/>
      <c r="AN984" s="28"/>
      <c r="AS984" s="194"/>
      <c r="AU984" s="28"/>
      <c r="AV984" s="28"/>
      <c r="AW984" s="28"/>
      <c r="BB984" s="194"/>
      <c r="BD984" s="28"/>
      <c r="BE984" s="28"/>
      <c r="BF984" s="28"/>
      <c r="BK984" s="194"/>
      <c r="BM984" s="28"/>
      <c r="BN984" s="28"/>
      <c r="BO984" s="28"/>
      <c r="BT984" s="194"/>
      <c r="BV984" s="28"/>
      <c r="BW984" s="28"/>
      <c r="BX984" s="28"/>
      <c r="CC984" s="194"/>
      <c r="CE984" s="28"/>
      <c r="CF984" s="28"/>
      <c r="CG984" s="28"/>
      <c r="CL984" s="194"/>
      <c r="CN984" s="28"/>
      <c r="CO984" s="28"/>
      <c r="CP984" s="28"/>
      <c r="CU984" s="194"/>
      <c r="CW984" s="28"/>
      <c r="CX984" s="28"/>
      <c r="CY984" s="28"/>
      <c r="DD984" s="194"/>
      <c r="DF984" s="28"/>
      <c r="DG984" s="28"/>
      <c r="DH984" s="28"/>
      <c r="DM984" s="194"/>
      <c r="DO984" s="28"/>
      <c r="DP984" s="28"/>
      <c r="DQ984" s="28"/>
      <c r="DV984" s="194"/>
      <c r="DX984" s="28"/>
      <c r="DY984" s="28"/>
      <c r="DZ984" s="28"/>
      <c r="EE984" s="194"/>
      <c r="EG984" s="28"/>
      <c r="EH984" s="28"/>
      <c r="EI984" s="28"/>
      <c r="EN984" s="194"/>
      <c r="EP984" s="28"/>
      <c r="EQ984" s="28"/>
      <c r="ER984" s="28"/>
      <c r="EW984" s="194"/>
      <c r="EY984" s="28"/>
      <c r="EZ984" s="28"/>
      <c r="FA984" s="28"/>
      <c r="FF984" s="194"/>
      <c r="FH984" s="28"/>
      <c r="FI984" s="28"/>
      <c r="FJ984" s="28"/>
      <c r="FO984" s="194"/>
      <c r="FQ984" s="28"/>
      <c r="FR984" s="28"/>
      <c r="FS984" s="28"/>
      <c r="FX984" s="194"/>
      <c r="FZ984" s="28"/>
      <c r="GA984" s="28"/>
      <c r="GB984" s="28"/>
      <c r="GG984" s="194"/>
      <c r="GI984" s="28"/>
      <c r="GJ984" s="28"/>
      <c r="GK984" s="28"/>
      <c r="GP984" s="194"/>
      <c r="GR984" s="28"/>
      <c r="GS984" s="28"/>
      <c r="GT984" s="28"/>
      <c r="GY984" s="194"/>
      <c r="HA984" s="28"/>
      <c r="HB984" s="28"/>
      <c r="HC984" s="28"/>
      <c r="HH984" s="194"/>
      <c r="HJ984" s="28"/>
      <c r="HK984" s="28"/>
      <c r="HL984" s="28"/>
      <c r="HQ984" s="28"/>
      <c r="HR984" s="28"/>
      <c r="HS984" s="28"/>
      <c r="HT984" s="28"/>
      <c r="HU984" s="28"/>
      <c r="HV984" s="28"/>
      <c r="HW984" s="28"/>
      <c r="HX984" s="28"/>
      <c r="HY984" s="28"/>
      <c r="HZ984" s="28"/>
      <c r="IA984" s="28"/>
      <c r="IB984" s="28"/>
      <c r="IC984" s="28"/>
      <c r="ID984" s="28"/>
      <c r="IE984" s="28"/>
      <c r="IF984" s="28"/>
      <c r="IG984" s="28"/>
      <c r="IH984" s="28"/>
      <c r="II984" s="28"/>
      <c r="IJ984" s="28"/>
      <c r="IK984" s="28"/>
      <c r="IL984" s="28"/>
      <c r="IM984" s="28"/>
      <c r="IN984" s="28"/>
      <c r="IO984" s="28"/>
      <c r="IP984" s="28"/>
      <c r="IQ984" s="28"/>
      <c r="IR984" s="28"/>
      <c r="IS984" s="28"/>
      <c r="IT984" s="28"/>
      <c r="IU984" s="28"/>
      <c r="IV984" s="28"/>
    </row>
    <row r="985" spans="1:256" s="50" customFormat="1" ht="18.75">
      <c r="A985" s="330" t="s">
        <v>450</v>
      </c>
      <c r="B985" s="279"/>
      <c r="C985" s="417"/>
      <c r="D985" s="418" t="s">
        <v>137</v>
      </c>
      <c r="E985" s="50">
        <f t="shared" si="8"/>
        <v>11</v>
      </c>
      <c r="F985" s="284">
        <f t="shared" si="9"/>
        <v>5</v>
      </c>
      <c r="I985" s="50">
        <v>5</v>
      </c>
      <c r="L985" s="28"/>
      <c r="N985" s="28"/>
      <c r="R985" s="194"/>
      <c r="T985" s="28"/>
      <c r="U985" s="28"/>
      <c r="V985" s="28"/>
      <c r="AA985" s="194"/>
      <c r="AC985" s="28"/>
      <c r="AD985" s="28"/>
      <c r="AE985" s="28"/>
      <c r="AJ985" s="194"/>
      <c r="AL985" s="28"/>
      <c r="AM985" s="28"/>
      <c r="AN985" s="28"/>
      <c r="AS985" s="194"/>
      <c r="AU985" s="28"/>
      <c r="AV985" s="28"/>
      <c r="AW985" s="28"/>
      <c r="BB985" s="194"/>
      <c r="BD985" s="28"/>
      <c r="BE985" s="28"/>
      <c r="BF985" s="28"/>
      <c r="BK985" s="194"/>
      <c r="BM985" s="28"/>
      <c r="BN985" s="28"/>
      <c r="BO985" s="28"/>
      <c r="BT985" s="194"/>
      <c r="BV985" s="28"/>
      <c r="BW985" s="28"/>
      <c r="BX985" s="28"/>
      <c r="CC985" s="194"/>
      <c r="CE985" s="28"/>
      <c r="CF985" s="28"/>
      <c r="CG985" s="28"/>
      <c r="CL985" s="194"/>
      <c r="CN985" s="28"/>
      <c r="CO985" s="28"/>
      <c r="CP985" s="28"/>
      <c r="CU985" s="194"/>
      <c r="CW985" s="28"/>
      <c r="CX985" s="28"/>
      <c r="CY985" s="28"/>
      <c r="DD985" s="194"/>
      <c r="DF985" s="28"/>
      <c r="DG985" s="28"/>
      <c r="DH985" s="28"/>
      <c r="DM985" s="194"/>
      <c r="DO985" s="28"/>
      <c r="DP985" s="28"/>
      <c r="DQ985" s="28"/>
      <c r="DV985" s="194"/>
      <c r="DX985" s="28"/>
      <c r="DY985" s="28"/>
      <c r="DZ985" s="28"/>
      <c r="EE985" s="194"/>
      <c r="EG985" s="28"/>
      <c r="EH985" s="28"/>
      <c r="EI985" s="28"/>
      <c r="EN985" s="194"/>
      <c r="EP985" s="28"/>
      <c r="EQ985" s="28"/>
      <c r="ER985" s="28"/>
      <c r="EW985" s="194"/>
      <c r="EY985" s="28"/>
      <c r="EZ985" s="28"/>
      <c r="FA985" s="28"/>
      <c r="FF985" s="194"/>
      <c r="FH985" s="28"/>
      <c r="FI985" s="28"/>
      <c r="FJ985" s="28"/>
      <c r="FO985" s="194"/>
      <c r="FQ985" s="28"/>
      <c r="FR985" s="28"/>
      <c r="FS985" s="28"/>
      <c r="FX985" s="194"/>
      <c r="FZ985" s="28"/>
      <c r="GA985" s="28"/>
      <c r="GB985" s="28"/>
      <c r="GG985" s="194"/>
      <c r="GI985" s="28"/>
      <c r="GJ985" s="28"/>
      <c r="GK985" s="28"/>
      <c r="GP985" s="194"/>
      <c r="GR985" s="28"/>
      <c r="GS985" s="28"/>
      <c r="GT985" s="28"/>
      <c r="GY985" s="194"/>
      <c r="HA985" s="28"/>
      <c r="HB985" s="28"/>
      <c r="HC985" s="28"/>
      <c r="HH985" s="194"/>
      <c r="HJ985" s="28"/>
      <c r="HK985" s="28"/>
      <c r="HL985" s="28"/>
      <c r="HQ985" s="28"/>
      <c r="HR985" s="28"/>
      <c r="HS985" s="28"/>
      <c r="HT985" s="28"/>
      <c r="HU985" s="28"/>
      <c r="HV985" s="28"/>
      <c r="HW985" s="28"/>
      <c r="HX985" s="28"/>
      <c r="HY985" s="28"/>
      <c r="HZ985" s="28"/>
      <c r="IA985" s="28"/>
      <c r="IB985" s="28"/>
      <c r="IC985" s="28"/>
      <c r="ID985" s="28"/>
      <c r="IE985" s="28"/>
      <c r="IF985" s="28"/>
      <c r="IG985" s="28"/>
      <c r="IH985" s="28"/>
      <c r="II985" s="28"/>
      <c r="IJ985" s="28"/>
      <c r="IK985" s="28"/>
      <c r="IL985" s="28"/>
      <c r="IM985" s="28"/>
      <c r="IN985" s="28"/>
      <c r="IO985" s="28"/>
      <c r="IP985" s="28"/>
      <c r="IQ985" s="28"/>
      <c r="IR985" s="28"/>
      <c r="IS985" s="28"/>
      <c r="IT985" s="28"/>
      <c r="IU985" s="28"/>
      <c r="IV985" s="28"/>
    </row>
    <row r="986" spans="1:256" s="50" customFormat="1" ht="18.75">
      <c r="A986" s="330" t="s">
        <v>859</v>
      </c>
      <c r="B986" s="417"/>
      <c r="C986" s="417"/>
      <c r="D986" s="1" t="s">
        <v>131</v>
      </c>
      <c r="E986" s="50">
        <f t="shared" si="8"/>
        <v>2</v>
      </c>
      <c r="F986" s="284">
        <f t="shared" si="9"/>
        <v>22</v>
      </c>
      <c r="G986" s="50">
        <v>19</v>
      </c>
      <c r="J986" s="50">
        <v>3</v>
      </c>
      <c r="L986" s="28"/>
      <c r="N986" s="28"/>
      <c r="R986" s="194"/>
      <c r="T986" s="28"/>
      <c r="U986" s="28"/>
      <c r="V986" s="28"/>
      <c r="AA986" s="194"/>
      <c r="AC986" s="28"/>
      <c r="AD986" s="28"/>
      <c r="AE986" s="28"/>
      <c r="AJ986" s="194"/>
      <c r="AL986" s="28"/>
      <c r="AM986" s="28"/>
      <c r="AN986" s="28"/>
      <c r="AS986" s="194"/>
      <c r="AU986" s="28"/>
      <c r="AV986" s="28"/>
      <c r="AW986" s="28"/>
      <c r="BB986" s="194"/>
      <c r="BD986" s="28"/>
      <c r="BE986" s="28"/>
      <c r="BF986" s="28"/>
      <c r="BK986" s="194"/>
      <c r="BM986" s="28"/>
      <c r="BN986" s="28"/>
      <c r="BO986" s="28"/>
      <c r="BT986" s="194"/>
      <c r="BV986" s="28"/>
      <c r="BW986" s="28"/>
      <c r="BX986" s="28"/>
      <c r="CC986" s="194"/>
      <c r="CE986" s="28"/>
      <c r="CF986" s="28"/>
      <c r="CG986" s="28"/>
      <c r="CL986" s="194"/>
      <c r="CN986" s="28"/>
      <c r="CO986" s="28"/>
      <c r="CP986" s="28"/>
      <c r="CU986" s="194"/>
      <c r="CW986" s="28"/>
      <c r="CX986" s="28"/>
      <c r="CY986" s="28"/>
      <c r="DD986" s="194"/>
      <c r="DF986" s="28"/>
      <c r="DG986" s="28"/>
      <c r="DH986" s="28"/>
      <c r="DM986" s="194"/>
      <c r="DO986" s="28"/>
      <c r="DP986" s="28"/>
      <c r="DQ986" s="28"/>
      <c r="DV986" s="194"/>
      <c r="DX986" s="28"/>
      <c r="DY986" s="28"/>
      <c r="DZ986" s="28"/>
      <c r="EE986" s="194"/>
      <c r="EG986" s="28"/>
      <c r="EH986" s="28"/>
      <c r="EI986" s="28"/>
      <c r="EN986" s="194"/>
      <c r="EP986" s="28"/>
      <c r="EQ986" s="28"/>
      <c r="ER986" s="28"/>
      <c r="EW986" s="194"/>
      <c r="EY986" s="28"/>
      <c r="EZ986" s="28"/>
      <c r="FA986" s="28"/>
      <c r="FF986" s="194"/>
      <c r="FH986" s="28"/>
      <c r="FI986" s="28"/>
      <c r="FJ986" s="28"/>
      <c r="FO986" s="194"/>
      <c r="FQ986" s="28"/>
      <c r="FR986" s="28"/>
      <c r="FS986" s="28"/>
      <c r="FX986" s="194"/>
      <c r="FZ986" s="28"/>
      <c r="GA986" s="28"/>
      <c r="GB986" s="28"/>
      <c r="GG986" s="194"/>
      <c r="GI986" s="28"/>
      <c r="GJ986" s="28"/>
      <c r="GK986" s="28"/>
      <c r="GP986" s="194"/>
      <c r="GR986" s="28"/>
      <c r="GS986" s="28"/>
      <c r="GT986" s="28"/>
      <c r="GY986" s="194"/>
      <c r="HA986" s="28"/>
      <c r="HB986" s="28"/>
      <c r="HC986" s="28"/>
      <c r="HH986" s="194"/>
      <c r="HJ986" s="28"/>
      <c r="HK986" s="28"/>
      <c r="HL986" s="28"/>
      <c r="HQ986" s="28"/>
      <c r="HR986" s="28"/>
      <c r="HS986" s="28"/>
      <c r="HT986" s="28"/>
      <c r="HU986" s="28"/>
      <c r="HV986" s="28"/>
      <c r="HW986" s="28"/>
      <c r="HX986" s="28"/>
      <c r="HY986" s="28"/>
      <c r="HZ986" s="28"/>
      <c r="IA986" s="28"/>
      <c r="IB986" s="28"/>
      <c r="IC986" s="28"/>
      <c r="ID986" s="28"/>
      <c r="IE986" s="28"/>
      <c r="IF986" s="28"/>
      <c r="IG986" s="28"/>
      <c r="IH986" s="28"/>
      <c r="II986" s="28"/>
      <c r="IJ986" s="28"/>
      <c r="IK986" s="28"/>
      <c r="IL986" s="28"/>
      <c r="IM986" s="28"/>
      <c r="IN986" s="28"/>
      <c r="IO986" s="28"/>
      <c r="IP986" s="28"/>
      <c r="IQ986" s="28"/>
      <c r="IR986" s="28"/>
      <c r="IS986" s="28"/>
      <c r="IT986" s="28"/>
      <c r="IU986" s="28"/>
      <c r="IV986" s="28"/>
    </row>
    <row r="987" spans="1:256" s="50" customFormat="1" ht="18">
      <c r="A987" s="330" t="s">
        <v>1189</v>
      </c>
      <c r="B987" s="420"/>
      <c r="C987" s="420"/>
      <c r="D987" s="418" t="s">
        <v>135</v>
      </c>
      <c r="E987" s="50">
        <f t="shared" si="8"/>
        <v>8</v>
      </c>
      <c r="F987" s="284">
        <f t="shared" si="9"/>
        <v>141</v>
      </c>
      <c r="H987" s="50">
        <v>95</v>
      </c>
      <c r="I987" s="50">
        <v>41</v>
      </c>
      <c r="J987" s="50">
        <v>5</v>
      </c>
      <c r="L987" s="28"/>
      <c r="N987" s="28"/>
      <c r="R987" s="194"/>
      <c r="T987" s="28"/>
      <c r="U987" s="28"/>
      <c r="V987" s="28"/>
      <c r="AA987" s="194"/>
      <c r="AC987" s="28"/>
      <c r="AD987" s="28"/>
      <c r="AE987" s="28"/>
      <c r="AJ987" s="194"/>
      <c r="AL987" s="28"/>
      <c r="AM987" s="28"/>
      <c r="AN987" s="28"/>
      <c r="AS987" s="194"/>
      <c r="AU987" s="28"/>
      <c r="AV987" s="28"/>
      <c r="AW987" s="28"/>
      <c r="BB987" s="194"/>
      <c r="BD987" s="28"/>
      <c r="BE987" s="28"/>
      <c r="BF987" s="28"/>
      <c r="BK987" s="194"/>
      <c r="BM987" s="28"/>
      <c r="BN987" s="28"/>
      <c r="BO987" s="28"/>
      <c r="BT987" s="194"/>
      <c r="BV987" s="28"/>
      <c r="BW987" s="28"/>
      <c r="BX987" s="28"/>
      <c r="CC987" s="194"/>
      <c r="CE987" s="28"/>
      <c r="CF987" s="28"/>
      <c r="CG987" s="28"/>
      <c r="CL987" s="194"/>
      <c r="CN987" s="28"/>
      <c r="CO987" s="28"/>
      <c r="CP987" s="28"/>
      <c r="CU987" s="194"/>
      <c r="CW987" s="28"/>
      <c r="CX987" s="28"/>
      <c r="CY987" s="28"/>
      <c r="DD987" s="194"/>
      <c r="DF987" s="28"/>
      <c r="DG987" s="28"/>
      <c r="DH987" s="28"/>
      <c r="DM987" s="194"/>
      <c r="DO987" s="28"/>
      <c r="DP987" s="28"/>
      <c r="DQ987" s="28"/>
      <c r="DV987" s="194"/>
      <c r="DX987" s="28"/>
      <c r="DY987" s="28"/>
      <c r="DZ987" s="28"/>
      <c r="EE987" s="194"/>
      <c r="EG987" s="28"/>
      <c r="EH987" s="28"/>
      <c r="EI987" s="28"/>
      <c r="EN987" s="194"/>
      <c r="EP987" s="28"/>
      <c r="EQ987" s="28"/>
      <c r="ER987" s="28"/>
      <c r="EW987" s="194"/>
      <c r="EY987" s="28"/>
      <c r="EZ987" s="28"/>
      <c r="FA987" s="28"/>
      <c r="FF987" s="194"/>
      <c r="FH987" s="28"/>
      <c r="FI987" s="28"/>
      <c r="FJ987" s="28"/>
      <c r="FO987" s="194"/>
      <c r="FQ987" s="28"/>
      <c r="FR987" s="28"/>
      <c r="FS987" s="28"/>
      <c r="FX987" s="194"/>
      <c r="FZ987" s="28"/>
      <c r="GA987" s="28"/>
      <c r="GB987" s="28"/>
      <c r="GG987" s="194"/>
      <c r="GI987" s="28"/>
      <c r="GJ987" s="28"/>
      <c r="GK987" s="28"/>
      <c r="GP987" s="194"/>
      <c r="GR987" s="28"/>
      <c r="GS987" s="28"/>
      <c r="GT987" s="28"/>
      <c r="GY987" s="194"/>
      <c r="HA987" s="28"/>
      <c r="HB987" s="28"/>
      <c r="HC987" s="28"/>
      <c r="HH987" s="194"/>
      <c r="HJ987" s="28"/>
      <c r="HK987" s="28"/>
      <c r="HL987" s="28"/>
      <c r="HQ987" s="28"/>
      <c r="HR987" s="28"/>
      <c r="HS987" s="28"/>
      <c r="HT987" s="28"/>
      <c r="HU987" s="28"/>
      <c r="HV987" s="28"/>
      <c r="HW987" s="28"/>
      <c r="HX987" s="28"/>
      <c r="HY987" s="28"/>
      <c r="HZ987" s="28"/>
      <c r="IA987" s="28"/>
      <c r="IB987" s="28"/>
      <c r="IC987" s="28"/>
      <c r="ID987" s="28"/>
      <c r="IE987" s="28"/>
      <c r="IF987" s="28"/>
      <c r="IG987" s="28"/>
      <c r="IH987" s="28"/>
      <c r="II987" s="28"/>
      <c r="IJ987" s="28"/>
      <c r="IK987" s="28"/>
      <c r="IL987" s="28"/>
      <c r="IM987" s="28"/>
      <c r="IN987" s="28"/>
      <c r="IO987" s="28"/>
      <c r="IP987" s="28"/>
      <c r="IQ987" s="28"/>
      <c r="IR987" s="28"/>
      <c r="IS987" s="28"/>
      <c r="IT987" s="28"/>
      <c r="IU987" s="28"/>
      <c r="IV987" s="28"/>
    </row>
    <row r="988" spans="1:256" s="50" customFormat="1" ht="18.75">
      <c r="A988" s="330" t="s">
        <v>505</v>
      </c>
      <c r="B988" s="417"/>
      <c r="C988" s="417"/>
      <c r="D988" s="1" t="s">
        <v>131</v>
      </c>
      <c r="E988" s="50">
        <f t="shared" si="8"/>
        <v>3</v>
      </c>
      <c r="F988" s="284">
        <f t="shared" si="9"/>
        <v>20</v>
      </c>
      <c r="H988" s="50">
        <v>9</v>
      </c>
      <c r="I988" s="50">
        <v>11</v>
      </c>
      <c r="L988" s="28"/>
      <c r="N988" s="28"/>
      <c r="R988" s="194"/>
      <c r="T988" s="28"/>
      <c r="U988" s="28"/>
      <c r="V988" s="28"/>
      <c r="AA988" s="194"/>
      <c r="AC988" s="28"/>
      <c r="AD988" s="28"/>
      <c r="AE988" s="28"/>
      <c r="AJ988" s="194"/>
      <c r="AL988" s="28"/>
      <c r="AM988" s="28"/>
      <c r="AN988" s="28"/>
      <c r="AS988" s="194"/>
      <c r="AU988" s="28"/>
      <c r="AV988" s="28"/>
      <c r="AW988" s="28"/>
      <c r="BB988" s="194"/>
      <c r="BD988" s="28"/>
      <c r="BE988" s="28"/>
      <c r="BF988" s="28"/>
      <c r="BK988" s="194"/>
      <c r="BM988" s="28"/>
      <c r="BN988" s="28"/>
      <c r="BO988" s="28"/>
      <c r="BT988" s="194"/>
      <c r="BV988" s="28"/>
      <c r="BW988" s="28"/>
      <c r="BX988" s="28"/>
      <c r="CC988" s="194"/>
      <c r="CE988" s="28"/>
      <c r="CF988" s="28"/>
      <c r="CG988" s="28"/>
      <c r="CL988" s="194"/>
      <c r="CN988" s="28"/>
      <c r="CO988" s="28"/>
      <c r="CP988" s="28"/>
      <c r="CU988" s="194"/>
      <c r="CW988" s="28"/>
      <c r="CX988" s="28"/>
      <c r="CY988" s="28"/>
      <c r="DD988" s="194"/>
      <c r="DF988" s="28"/>
      <c r="DG988" s="28"/>
      <c r="DH988" s="28"/>
      <c r="DM988" s="194"/>
      <c r="DO988" s="28"/>
      <c r="DP988" s="28"/>
      <c r="DQ988" s="28"/>
      <c r="DV988" s="194"/>
      <c r="DX988" s="28"/>
      <c r="DY988" s="28"/>
      <c r="DZ988" s="28"/>
      <c r="EE988" s="194"/>
      <c r="EG988" s="28"/>
      <c r="EH988" s="28"/>
      <c r="EI988" s="28"/>
      <c r="EN988" s="194"/>
      <c r="EP988" s="28"/>
      <c r="EQ988" s="28"/>
      <c r="ER988" s="28"/>
      <c r="EW988" s="194"/>
      <c r="EY988" s="28"/>
      <c r="EZ988" s="28"/>
      <c r="FA988" s="28"/>
      <c r="FF988" s="194"/>
      <c r="FH988" s="28"/>
      <c r="FI988" s="28"/>
      <c r="FJ988" s="28"/>
      <c r="FO988" s="194"/>
      <c r="FQ988" s="28"/>
      <c r="FR988" s="28"/>
      <c r="FS988" s="28"/>
      <c r="FX988" s="194"/>
      <c r="FZ988" s="28"/>
      <c r="GA988" s="28"/>
      <c r="GB988" s="28"/>
      <c r="GG988" s="194"/>
      <c r="GI988" s="28"/>
      <c r="GJ988" s="28"/>
      <c r="GK988" s="28"/>
      <c r="GP988" s="194"/>
      <c r="GR988" s="28"/>
      <c r="GS988" s="28"/>
      <c r="GT988" s="28"/>
      <c r="GY988" s="194"/>
      <c r="HA988" s="28"/>
      <c r="HB988" s="28"/>
      <c r="HC988" s="28"/>
      <c r="HH988" s="194"/>
      <c r="HJ988" s="28"/>
      <c r="HK988" s="28"/>
      <c r="HL988" s="28"/>
      <c r="HQ988" s="28"/>
      <c r="HR988" s="28"/>
      <c r="HS988" s="28"/>
      <c r="HT988" s="28"/>
      <c r="HU988" s="28"/>
      <c r="HV988" s="28"/>
      <c r="HW988" s="28"/>
      <c r="HX988" s="28"/>
      <c r="HY988" s="28"/>
      <c r="HZ988" s="28"/>
      <c r="IA988" s="28"/>
      <c r="IB988" s="28"/>
      <c r="IC988" s="28"/>
      <c r="ID988" s="28"/>
      <c r="IE988" s="28"/>
      <c r="IF988" s="28"/>
      <c r="IG988" s="28"/>
      <c r="IH988" s="28"/>
      <c r="II988" s="28"/>
      <c r="IJ988" s="28"/>
      <c r="IK988" s="28"/>
      <c r="IL988" s="28"/>
      <c r="IM988" s="28"/>
      <c r="IN988" s="28"/>
      <c r="IO988" s="28"/>
      <c r="IP988" s="28"/>
      <c r="IQ988" s="28"/>
      <c r="IR988" s="28"/>
      <c r="IS988" s="28"/>
      <c r="IT988" s="28"/>
      <c r="IU988" s="28"/>
      <c r="IV988" s="28"/>
    </row>
    <row r="989" spans="1:256" s="50" customFormat="1" ht="18">
      <c r="A989" s="330" t="s">
        <v>1723</v>
      </c>
      <c r="B989" s="420"/>
      <c r="C989" s="420"/>
      <c r="D989" s="418" t="s">
        <v>130</v>
      </c>
      <c r="E989" s="50">
        <f t="shared" si="8"/>
        <v>1</v>
      </c>
      <c r="F989" s="284">
        <f t="shared" si="9"/>
        <v>0</v>
      </c>
      <c r="N989" s="28"/>
      <c r="R989" s="194"/>
      <c r="T989" s="28"/>
      <c r="U989" s="28"/>
      <c r="V989" s="28"/>
      <c r="AA989" s="194"/>
      <c r="AC989" s="28"/>
      <c r="AD989" s="28"/>
      <c r="AE989" s="28"/>
      <c r="AJ989" s="194"/>
      <c r="AL989" s="28"/>
      <c r="AM989" s="28"/>
      <c r="AN989" s="28"/>
      <c r="AS989" s="194"/>
      <c r="AU989" s="28"/>
      <c r="AV989" s="28"/>
      <c r="AW989" s="28"/>
      <c r="BB989" s="194"/>
      <c r="BD989" s="28"/>
      <c r="BE989" s="28"/>
      <c r="BF989" s="28"/>
      <c r="BK989" s="194"/>
      <c r="BM989" s="28"/>
      <c r="BN989" s="28"/>
      <c r="BO989" s="28"/>
      <c r="BT989" s="194"/>
      <c r="BV989" s="28"/>
      <c r="BW989" s="28"/>
      <c r="BX989" s="28"/>
      <c r="CC989" s="194"/>
      <c r="CE989" s="28"/>
      <c r="CF989" s="28"/>
      <c r="CG989" s="28"/>
      <c r="CL989" s="194"/>
      <c r="CN989" s="28"/>
      <c r="CO989" s="28"/>
      <c r="CP989" s="28"/>
      <c r="CU989" s="194"/>
      <c r="CW989" s="28"/>
      <c r="CX989" s="28"/>
      <c r="CY989" s="28"/>
      <c r="DD989" s="194"/>
      <c r="DF989" s="28"/>
      <c r="DG989" s="28"/>
      <c r="DH989" s="28"/>
      <c r="DM989" s="194"/>
      <c r="DO989" s="28"/>
      <c r="DP989" s="28"/>
      <c r="DQ989" s="28"/>
      <c r="DV989" s="194"/>
      <c r="DX989" s="28"/>
      <c r="DY989" s="28"/>
      <c r="DZ989" s="28"/>
      <c r="EE989" s="194"/>
      <c r="EG989" s="28"/>
      <c r="EH989" s="28"/>
      <c r="EI989" s="28"/>
      <c r="EN989" s="194"/>
      <c r="EP989" s="28"/>
      <c r="EQ989" s="28"/>
      <c r="ER989" s="28"/>
      <c r="EW989" s="194"/>
      <c r="EY989" s="28"/>
      <c r="EZ989" s="28"/>
      <c r="FA989" s="28"/>
      <c r="FF989" s="194"/>
      <c r="FH989" s="28"/>
      <c r="FI989" s="28"/>
      <c r="FJ989" s="28"/>
      <c r="FO989" s="194"/>
      <c r="FQ989" s="28"/>
      <c r="FR989" s="28"/>
      <c r="FS989" s="28"/>
      <c r="FX989" s="194"/>
      <c r="FZ989" s="28"/>
      <c r="GA989" s="28"/>
      <c r="GB989" s="28"/>
      <c r="GG989" s="194"/>
      <c r="GI989" s="28"/>
      <c r="GJ989" s="28"/>
      <c r="GK989" s="28"/>
      <c r="GP989" s="194"/>
      <c r="GR989" s="28"/>
      <c r="GS989" s="28"/>
      <c r="GT989" s="28"/>
      <c r="GY989" s="194"/>
      <c r="HA989" s="28"/>
      <c r="HB989" s="28"/>
      <c r="HC989" s="28"/>
      <c r="HH989" s="194"/>
      <c r="HJ989" s="28"/>
      <c r="HK989" s="28"/>
      <c r="HL989" s="28"/>
      <c r="HQ989" s="28"/>
      <c r="HR989" s="28"/>
      <c r="HS989" s="28"/>
      <c r="HT989" s="28"/>
      <c r="HU989" s="28"/>
      <c r="HV989" s="28"/>
      <c r="HW989" s="28"/>
      <c r="HX989" s="28"/>
      <c r="HY989" s="28"/>
      <c r="HZ989" s="28"/>
      <c r="IA989" s="28"/>
      <c r="IB989" s="28"/>
      <c r="IC989" s="28"/>
      <c r="ID989" s="28"/>
      <c r="IE989" s="28"/>
      <c r="IF989" s="28"/>
      <c r="IG989" s="28"/>
      <c r="IH989" s="28"/>
      <c r="II989" s="28"/>
      <c r="IJ989" s="28"/>
      <c r="IK989" s="28"/>
      <c r="IL989" s="28"/>
      <c r="IM989" s="28"/>
      <c r="IN989" s="28"/>
      <c r="IO989" s="28"/>
      <c r="IP989" s="28"/>
      <c r="IQ989" s="28"/>
      <c r="IR989" s="28"/>
      <c r="IS989" s="28"/>
      <c r="IT989" s="28"/>
      <c r="IU989" s="28"/>
      <c r="IV989" s="28"/>
    </row>
    <row r="990" spans="1:256" s="50" customFormat="1" ht="18">
      <c r="A990" s="330" t="s">
        <v>1234</v>
      </c>
      <c r="B990" s="28"/>
      <c r="C990" s="275"/>
      <c r="D990" s="418" t="s">
        <v>129</v>
      </c>
      <c r="E990" s="50">
        <f t="shared" si="8"/>
        <v>1</v>
      </c>
      <c r="F990" s="284">
        <f t="shared" si="9"/>
        <v>0</v>
      </c>
      <c r="L990" s="28"/>
      <c r="N990" s="28"/>
      <c r="R990" s="194"/>
      <c r="T990" s="28"/>
      <c r="U990" s="28"/>
      <c r="V990" s="28"/>
      <c r="AA990" s="194"/>
      <c r="AC990" s="28"/>
      <c r="AD990" s="28"/>
      <c r="AE990" s="28"/>
      <c r="AJ990" s="194"/>
      <c r="AL990" s="28"/>
      <c r="AM990" s="28"/>
      <c r="AN990" s="28"/>
      <c r="AS990" s="194"/>
      <c r="AU990" s="28"/>
      <c r="AV990" s="28"/>
      <c r="AW990" s="28"/>
      <c r="BB990" s="194"/>
      <c r="BD990" s="28"/>
      <c r="BE990" s="28"/>
      <c r="BF990" s="28"/>
      <c r="BK990" s="194"/>
      <c r="BM990" s="28"/>
      <c r="BN990" s="28"/>
      <c r="BO990" s="28"/>
      <c r="BT990" s="194"/>
      <c r="BV990" s="28"/>
      <c r="BW990" s="28"/>
      <c r="BX990" s="28"/>
      <c r="CC990" s="194"/>
      <c r="CE990" s="28"/>
      <c r="CF990" s="28"/>
      <c r="CG990" s="28"/>
      <c r="CL990" s="194"/>
      <c r="CN990" s="28"/>
      <c r="CO990" s="28"/>
      <c r="CP990" s="28"/>
      <c r="CU990" s="194"/>
      <c r="CW990" s="28"/>
      <c r="CX990" s="28"/>
      <c r="CY990" s="28"/>
      <c r="DD990" s="194"/>
      <c r="DF990" s="28"/>
      <c r="DG990" s="28"/>
      <c r="DH990" s="28"/>
      <c r="DM990" s="194"/>
      <c r="DO990" s="28"/>
      <c r="DP990" s="28"/>
      <c r="DQ990" s="28"/>
      <c r="DV990" s="194"/>
      <c r="DX990" s="28"/>
      <c r="DY990" s="28"/>
      <c r="DZ990" s="28"/>
      <c r="EE990" s="194"/>
      <c r="EG990" s="28"/>
      <c r="EH990" s="28"/>
      <c r="EI990" s="28"/>
      <c r="EN990" s="194"/>
      <c r="EP990" s="28"/>
      <c r="EQ990" s="28"/>
      <c r="ER990" s="28"/>
      <c r="EW990" s="194"/>
      <c r="EY990" s="28"/>
      <c r="EZ990" s="28"/>
      <c r="FA990" s="28"/>
      <c r="FF990" s="194"/>
      <c r="FH990" s="28"/>
      <c r="FI990" s="28"/>
      <c r="FJ990" s="28"/>
      <c r="FO990" s="194"/>
      <c r="FQ990" s="28"/>
      <c r="FR990" s="28"/>
      <c r="FS990" s="28"/>
      <c r="FX990" s="194"/>
      <c r="FZ990" s="28"/>
      <c r="GA990" s="28"/>
      <c r="GB990" s="28"/>
      <c r="GG990" s="194"/>
      <c r="GI990" s="28"/>
      <c r="GJ990" s="28"/>
      <c r="GK990" s="28"/>
      <c r="GP990" s="194"/>
      <c r="GR990" s="28"/>
      <c r="GS990" s="28"/>
      <c r="GT990" s="28"/>
      <c r="GY990" s="194"/>
      <c r="HA990" s="28"/>
      <c r="HB990" s="28"/>
      <c r="HC990" s="28"/>
      <c r="HH990" s="194"/>
      <c r="HJ990" s="28"/>
      <c r="HK990" s="28"/>
      <c r="HL990" s="28"/>
      <c r="HQ990" s="28"/>
      <c r="HR990" s="28"/>
      <c r="HS990" s="28"/>
      <c r="HT990" s="28"/>
      <c r="HU990" s="28"/>
      <c r="HV990" s="28"/>
      <c r="HW990" s="28"/>
      <c r="HX990" s="28"/>
      <c r="HY990" s="28"/>
      <c r="HZ990" s="28"/>
      <c r="IA990" s="28"/>
      <c r="IB990" s="28"/>
      <c r="IC990" s="28"/>
      <c r="ID990" s="28"/>
      <c r="IE990" s="28"/>
      <c r="IF990" s="28"/>
      <c r="IG990" s="28"/>
      <c r="IH990" s="28"/>
      <c r="II990" s="28"/>
      <c r="IJ990" s="28"/>
      <c r="IK990" s="28"/>
      <c r="IL990" s="28"/>
      <c r="IM990" s="28"/>
      <c r="IN990" s="28"/>
      <c r="IO990" s="28"/>
      <c r="IP990" s="28"/>
      <c r="IQ990" s="28"/>
      <c r="IR990" s="28"/>
      <c r="IS990" s="28"/>
      <c r="IT990" s="28"/>
      <c r="IU990" s="28"/>
      <c r="IV990" s="28"/>
    </row>
    <row r="991" spans="1:256" s="50" customFormat="1" ht="18">
      <c r="A991" s="330" t="s">
        <v>2113</v>
      </c>
      <c r="B991" s="28"/>
      <c r="C991" s="420"/>
      <c r="D991" s="418" t="s">
        <v>129</v>
      </c>
      <c r="E991" s="50">
        <f t="shared" si="8"/>
        <v>0</v>
      </c>
      <c r="F991" s="284">
        <f t="shared" si="9"/>
        <v>14</v>
      </c>
      <c r="H991" s="50">
        <v>14</v>
      </c>
      <c r="L991" s="28"/>
      <c r="N991" s="28"/>
      <c r="R991" s="194"/>
      <c r="T991" s="28"/>
      <c r="U991" s="28"/>
      <c r="V991" s="28"/>
      <c r="AA991" s="194"/>
      <c r="AC991" s="28"/>
      <c r="AD991" s="28"/>
      <c r="AE991" s="28"/>
      <c r="AJ991" s="194"/>
      <c r="AL991" s="28"/>
      <c r="AM991" s="28"/>
      <c r="AN991" s="28"/>
      <c r="AS991" s="194"/>
      <c r="AU991" s="28"/>
      <c r="AV991" s="28"/>
      <c r="AW991" s="28"/>
      <c r="BB991" s="194"/>
      <c r="BD991" s="28"/>
      <c r="BE991" s="28"/>
      <c r="BF991" s="28"/>
      <c r="BK991" s="194"/>
      <c r="BM991" s="28"/>
      <c r="BN991" s="28"/>
      <c r="BO991" s="28"/>
      <c r="BT991" s="194"/>
      <c r="BV991" s="28"/>
      <c r="BW991" s="28"/>
      <c r="BX991" s="28"/>
      <c r="CC991" s="194"/>
      <c r="CE991" s="28"/>
      <c r="CF991" s="28"/>
      <c r="CG991" s="28"/>
      <c r="CL991" s="194"/>
      <c r="CN991" s="28"/>
      <c r="CO991" s="28"/>
      <c r="CP991" s="28"/>
      <c r="CU991" s="194"/>
      <c r="CW991" s="28"/>
      <c r="CX991" s="28"/>
      <c r="CY991" s="28"/>
      <c r="DD991" s="194"/>
      <c r="DF991" s="28"/>
      <c r="DG991" s="28"/>
      <c r="DH991" s="28"/>
      <c r="DM991" s="194"/>
      <c r="DO991" s="28"/>
      <c r="DP991" s="28"/>
      <c r="DQ991" s="28"/>
      <c r="DV991" s="194"/>
      <c r="DX991" s="28"/>
      <c r="DY991" s="28"/>
      <c r="DZ991" s="28"/>
      <c r="EE991" s="194"/>
      <c r="EG991" s="28"/>
      <c r="EH991" s="28"/>
      <c r="EI991" s="28"/>
      <c r="EN991" s="194"/>
      <c r="EP991" s="28"/>
      <c r="EQ991" s="28"/>
      <c r="ER991" s="28"/>
      <c r="EW991" s="194"/>
      <c r="EY991" s="28"/>
      <c r="EZ991" s="28"/>
      <c r="FA991" s="28"/>
      <c r="FF991" s="194"/>
      <c r="FH991" s="28"/>
      <c r="FI991" s="28"/>
      <c r="FJ991" s="28"/>
      <c r="FO991" s="194"/>
      <c r="FQ991" s="28"/>
      <c r="FR991" s="28"/>
      <c r="FS991" s="28"/>
      <c r="FX991" s="194"/>
      <c r="FZ991" s="28"/>
      <c r="GA991" s="28"/>
      <c r="GB991" s="28"/>
      <c r="GG991" s="194"/>
      <c r="GI991" s="28"/>
      <c r="GJ991" s="28"/>
      <c r="GK991" s="28"/>
      <c r="GP991" s="194"/>
      <c r="GR991" s="28"/>
      <c r="GS991" s="28"/>
      <c r="GT991" s="28"/>
      <c r="GY991" s="194"/>
      <c r="HA991" s="28"/>
      <c r="HB991" s="28"/>
      <c r="HC991" s="28"/>
      <c r="HH991" s="194"/>
      <c r="HJ991" s="28"/>
      <c r="HK991" s="28"/>
      <c r="HL991" s="28"/>
      <c r="HQ991" s="28"/>
      <c r="HR991" s="28"/>
      <c r="HS991" s="28"/>
      <c r="HT991" s="28"/>
      <c r="HU991" s="28"/>
      <c r="HV991" s="28"/>
      <c r="HW991" s="28"/>
      <c r="HX991" s="28"/>
      <c r="HY991" s="28"/>
      <c r="HZ991" s="28"/>
      <c r="IA991" s="28"/>
      <c r="IB991" s="28"/>
      <c r="IC991" s="28"/>
      <c r="ID991" s="28"/>
      <c r="IE991" s="28"/>
      <c r="IF991" s="28"/>
      <c r="IG991" s="28"/>
      <c r="IH991" s="28"/>
      <c r="II991" s="28"/>
      <c r="IJ991" s="28"/>
      <c r="IK991" s="28"/>
      <c r="IL991" s="28"/>
      <c r="IM991" s="28"/>
      <c r="IN991" s="28"/>
      <c r="IO991" s="28"/>
      <c r="IP991" s="28"/>
      <c r="IQ991" s="28"/>
      <c r="IR991" s="28"/>
      <c r="IS991" s="28"/>
      <c r="IT991" s="28"/>
      <c r="IU991" s="28"/>
      <c r="IV991" s="28"/>
    </row>
    <row r="992" spans="1:256" s="50" customFormat="1" ht="18.75">
      <c r="A992" s="330" t="s">
        <v>602</v>
      </c>
      <c r="B992" s="417"/>
      <c r="C992" s="417"/>
      <c r="D992" s="418" t="s">
        <v>140</v>
      </c>
      <c r="E992" s="50">
        <f t="shared" si="8"/>
        <v>32</v>
      </c>
      <c r="F992" s="284">
        <f t="shared" si="9"/>
        <v>332</v>
      </c>
      <c r="G992" s="50">
        <v>37</v>
      </c>
      <c r="H992" s="50">
        <v>221</v>
      </c>
      <c r="I992" s="50">
        <v>74</v>
      </c>
      <c r="N992" s="28"/>
      <c r="R992" s="194"/>
      <c r="T992" s="28"/>
      <c r="U992" s="28"/>
      <c r="V992" s="28"/>
      <c r="AA992" s="194"/>
      <c r="AC992" s="28"/>
      <c r="AD992" s="28"/>
      <c r="AE992" s="28"/>
      <c r="AJ992" s="194"/>
      <c r="AL992" s="28"/>
      <c r="AM992" s="28"/>
      <c r="AN992" s="28"/>
      <c r="AS992" s="194"/>
      <c r="AU992" s="28"/>
      <c r="AV992" s="28"/>
      <c r="AW992" s="28"/>
      <c r="BB992" s="194"/>
      <c r="BD992" s="28"/>
      <c r="BE992" s="28"/>
      <c r="BF992" s="28"/>
      <c r="BK992" s="194"/>
      <c r="BM992" s="28"/>
      <c r="BN992" s="28"/>
      <c r="BO992" s="28"/>
      <c r="BT992" s="194"/>
      <c r="BV992" s="28"/>
      <c r="BW992" s="28"/>
      <c r="BX992" s="28"/>
      <c r="CC992" s="194"/>
      <c r="CE992" s="28"/>
      <c r="CF992" s="28"/>
      <c r="CG992" s="28"/>
      <c r="CL992" s="194"/>
      <c r="CN992" s="28"/>
      <c r="CO992" s="28"/>
      <c r="CP992" s="28"/>
      <c r="CU992" s="194"/>
      <c r="CW992" s="28"/>
      <c r="CX992" s="28"/>
      <c r="CY992" s="28"/>
      <c r="DD992" s="194"/>
      <c r="DF992" s="28"/>
      <c r="DG992" s="28"/>
      <c r="DH992" s="28"/>
      <c r="DM992" s="194"/>
      <c r="DO992" s="28"/>
      <c r="DP992" s="28"/>
      <c r="DQ992" s="28"/>
      <c r="DV992" s="194"/>
      <c r="DX992" s="28"/>
      <c r="DY992" s="28"/>
      <c r="DZ992" s="28"/>
      <c r="EE992" s="194"/>
      <c r="EG992" s="28"/>
      <c r="EH992" s="28"/>
      <c r="EI992" s="28"/>
      <c r="EN992" s="194"/>
      <c r="EP992" s="28"/>
      <c r="EQ992" s="28"/>
      <c r="ER992" s="28"/>
      <c r="EW992" s="194"/>
      <c r="EY992" s="28"/>
      <c r="EZ992" s="28"/>
      <c r="FA992" s="28"/>
      <c r="FF992" s="194"/>
      <c r="FH992" s="28"/>
      <c r="FI992" s="28"/>
      <c r="FJ992" s="28"/>
      <c r="FO992" s="194"/>
      <c r="FQ992" s="28"/>
      <c r="FR992" s="28"/>
      <c r="FS992" s="28"/>
      <c r="FX992" s="194"/>
      <c r="FZ992" s="28"/>
      <c r="GA992" s="28"/>
      <c r="GB992" s="28"/>
      <c r="GG992" s="194"/>
      <c r="GI992" s="28"/>
      <c r="GJ992" s="28"/>
      <c r="GK992" s="28"/>
      <c r="GP992" s="194"/>
      <c r="GR992" s="28"/>
      <c r="GS992" s="28"/>
      <c r="GT992" s="28"/>
      <c r="GY992" s="194"/>
      <c r="HA992" s="28"/>
      <c r="HB992" s="28"/>
      <c r="HC992" s="28"/>
      <c r="HH992" s="194"/>
      <c r="HJ992" s="28"/>
      <c r="HK992" s="28"/>
      <c r="HL992" s="28"/>
      <c r="HQ992" s="28"/>
      <c r="HR992" s="28"/>
      <c r="HS992" s="28"/>
      <c r="HT992" s="28"/>
      <c r="HU992" s="28"/>
      <c r="HV992" s="28"/>
      <c r="HW992" s="28"/>
      <c r="HX992" s="28"/>
      <c r="HY992" s="28"/>
      <c r="HZ992" s="28"/>
      <c r="IA992" s="28"/>
      <c r="IB992" s="28"/>
      <c r="IC992" s="28"/>
      <c r="ID992" s="28"/>
      <c r="IE992" s="28"/>
      <c r="IF992" s="28"/>
      <c r="IG992" s="28"/>
      <c r="IH992" s="28"/>
      <c r="II992" s="28"/>
      <c r="IJ992" s="28"/>
      <c r="IK992" s="28"/>
      <c r="IL992" s="28"/>
      <c r="IM992" s="28"/>
      <c r="IN992" s="28"/>
      <c r="IO992" s="28"/>
      <c r="IP992" s="28"/>
      <c r="IQ992" s="28"/>
      <c r="IR992" s="28"/>
      <c r="IS992" s="28"/>
      <c r="IT992" s="28"/>
      <c r="IU992" s="28"/>
      <c r="IV992" s="28"/>
    </row>
    <row r="993" spans="1:256" s="50" customFormat="1" ht="18">
      <c r="A993" s="206" t="s">
        <v>3103</v>
      </c>
      <c r="B993" s="28"/>
      <c r="C993" s="275"/>
      <c r="D993" s="418" t="s">
        <v>129</v>
      </c>
      <c r="E993" s="50">
        <f t="shared" si="8"/>
        <v>0</v>
      </c>
      <c r="F993" s="284">
        <f t="shared" si="9"/>
        <v>0</v>
      </c>
      <c r="N993" s="28"/>
      <c r="R993" s="194"/>
      <c r="T993" s="28"/>
      <c r="U993" s="28"/>
      <c r="V993" s="28"/>
      <c r="AA993" s="194"/>
      <c r="AC993" s="28"/>
      <c r="AD993" s="28"/>
      <c r="AE993" s="28"/>
      <c r="AJ993" s="194"/>
      <c r="AL993" s="28"/>
      <c r="AM993" s="28"/>
      <c r="AN993" s="28"/>
      <c r="AS993" s="194"/>
      <c r="AU993" s="28"/>
      <c r="AV993" s="28"/>
      <c r="AW993" s="28"/>
      <c r="BB993" s="194"/>
      <c r="BD993" s="28"/>
      <c r="BE993" s="28"/>
      <c r="BF993" s="28"/>
      <c r="BK993" s="194"/>
      <c r="BM993" s="28"/>
      <c r="BN993" s="28"/>
      <c r="BO993" s="28"/>
      <c r="BT993" s="194"/>
      <c r="BV993" s="28"/>
      <c r="BW993" s="28"/>
      <c r="BX993" s="28"/>
      <c r="CC993" s="194"/>
      <c r="CE993" s="28"/>
      <c r="CF993" s="28"/>
      <c r="CG993" s="28"/>
      <c r="CL993" s="194"/>
      <c r="CN993" s="28"/>
      <c r="CO993" s="28"/>
      <c r="CP993" s="28"/>
      <c r="CU993" s="194"/>
      <c r="CW993" s="28"/>
      <c r="CX993" s="28"/>
      <c r="CY993" s="28"/>
      <c r="DD993" s="194"/>
      <c r="DF993" s="28"/>
      <c r="DG993" s="28"/>
      <c r="DH993" s="28"/>
      <c r="DM993" s="194"/>
      <c r="DO993" s="28"/>
      <c r="DP993" s="28"/>
      <c r="DQ993" s="28"/>
      <c r="DV993" s="194"/>
      <c r="DX993" s="28"/>
      <c r="DY993" s="28"/>
      <c r="DZ993" s="28"/>
      <c r="EE993" s="194"/>
      <c r="EG993" s="28"/>
      <c r="EH993" s="28"/>
      <c r="EI993" s="28"/>
      <c r="EN993" s="194"/>
      <c r="EP993" s="28"/>
      <c r="EQ993" s="28"/>
      <c r="ER993" s="28"/>
      <c r="EW993" s="194"/>
      <c r="EY993" s="28"/>
      <c r="EZ993" s="28"/>
      <c r="FA993" s="28"/>
      <c r="FF993" s="194"/>
      <c r="FH993" s="28"/>
      <c r="FI993" s="28"/>
      <c r="FJ993" s="28"/>
      <c r="FO993" s="194"/>
      <c r="FQ993" s="28"/>
      <c r="FR993" s="28"/>
      <c r="FS993" s="28"/>
      <c r="FX993" s="194"/>
      <c r="FZ993" s="28"/>
      <c r="GA993" s="28"/>
      <c r="GB993" s="28"/>
      <c r="GG993" s="194"/>
      <c r="GI993" s="28"/>
      <c r="GJ993" s="28"/>
      <c r="GK993" s="28"/>
      <c r="GP993" s="194"/>
      <c r="GR993" s="28"/>
      <c r="GS993" s="28"/>
      <c r="GT993" s="28"/>
      <c r="GY993" s="194"/>
      <c r="HA993" s="28"/>
      <c r="HB993" s="28"/>
      <c r="HC993" s="28"/>
      <c r="HH993" s="194"/>
      <c r="HJ993" s="28"/>
      <c r="HK993" s="28"/>
      <c r="HL993" s="28"/>
      <c r="HQ993" s="28"/>
      <c r="HR993" s="28"/>
      <c r="HS993" s="28"/>
      <c r="HT993" s="28"/>
      <c r="HU993" s="28"/>
      <c r="HV993" s="28"/>
      <c r="HW993" s="28"/>
      <c r="HX993" s="28"/>
      <c r="HY993" s="28"/>
      <c r="HZ993" s="28"/>
      <c r="IA993" s="28"/>
      <c r="IB993" s="28"/>
      <c r="IC993" s="28"/>
      <c r="ID993" s="28"/>
      <c r="IE993" s="28"/>
      <c r="IF993" s="28"/>
      <c r="IG993" s="28"/>
      <c r="IH993" s="28"/>
      <c r="II993" s="28"/>
      <c r="IJ993" s="28"/>
      <c r="IK993" s="28"/>
      <c r="IL993" s="28"/>
      <c r="IM993" s="28"/>
      <c r="IN993" s="28"/>
      <c r="IO993" s="28"/>
      <c r="IP993" s="28"/>
      <c r="IQ993" s="28"/>
      <c r="IR993" s="28"/>
      <c r="IS993" s="28"/>
      <c r="IT993" s="28"/>
      <c r="IU993" s="28"/>
      <c r="IV993" s="28"/>
    </row>
    <row r="994" spans="1:256" s="50" customFormat="1" ht="18">
      <c r="A994" s="330" t="s">
        <v>2092</v>
      </c>
      <c r="B994" s="420"/>
      <c r="C994" s="420"/>
      <c r="D994" s="418" t="s">
        <v>132</v>
      </c>
      <c r="E994" s="50">
        <f t="shared" si="8"/>
        <v>5</v>
      </c>
      <c r="F994" s="284">
        <f t="shared" si="9"/>
        <v>1</v>
      </c>
      <c r="H994" s="50">
        <v>1</v>
      </c>
      <c r="L994" s="28"/>
      <c r="N994" s="28"/>
      <c r="R994" s="194"/>
      <c r="T994" s="28"/>
      <c r="U994" s="28"/>
      <c r="V994" s="28"/>
      <c r="AA994" s="194"/>
      <c r="AC994" s="28"/>
      <c r="AD994" s="28"/>
      <c r="AE994" s="28"/>
      <c r="AJ994" s="194"/>
      <c r="AL994" s="28"/>
      <c r="AM994" s="28"/>
      <c r="AN994" s="28"/>
      <c r="AS994" s="194"/>
      <c r="AU994" s="28"/>
      <c r="AV994" s="28"/>
      <c r="AW994" s="28"/>
      <c r="BB994" s="194"/>
      <c r="BD994" s="28"/>
      <c r="BE994" s="28"/>
      <c r="BF994" s="28"/>
      <c r="BK994" s="194"/>
      <c r="BM994" s="28"/>
      <c r="BN994" s="28"/>
      <c r="BO994" s="28"/>
      <c r="BT994" s="194"/>
      <c r="BV994" s="28"/>
      <c r="BW994" s="28"/>
      <c r="BX994" s="28"/>
      <c r="CC994" s="194"/>
      <c r="CE994" s="28"/>
      <c r="CF994" s="28"/>
      <c r="CG994" s="28"/>
      <c r="CL994" s="194"/>
      <c r="CN994" s="28"/>
      <c r="CO994" s="28"/>
      <c r="CP994" s="28"/>
      <c r="CU994" s="194"/>
      <c r="CW994" s="28"/>
      <c r="CX994" s="28"/>
      <c r="CY994" s="28"/>
      <c r="DD994" s="194"/>
      <c r="DF994" s="28"/>
      <c r="DG994" s="28"/>
      <c r="DH994" s="28"/>
      <c r="DM994" s="194"/>
      <c r="DO994" s="28"/>
      <c r="DP994" s="28"/>
      <c r="DQ994" s="28"/>
      <c r="DV994" s="194"/>
      <c r="DX994" s="28"/>
      <c r="DY994" s="28"/>
      <c r="DZ994" s="28"/>
      <c r="EE994" s="194"/>
      <c r="EG994" s="28"/>
      <c r="EH994" s="28"/>
      <c r="EI994" s="28"/>
      <c r="EN994" s="194"/>
      <c r="EP994" s="28"/>
      <c r="EQ994" s="28"/>
      <c r="ER994" s="28"/>
      <c r="EW994" s="194"/>
      <c r="EY994" s="28"/>
      <c r="EZ994" s="28"/>
      <c r="FA994" s="28"/>
      <c r="FF994" s="194"/>
      <c r="FH994" s="28"/>
      <c r="FI994" s="28"/>
      <c r="FJ994" s="28"/>
      <c r="FO994" s="194"/>
      <c r="FQ994" s="28"/>
      <c r="FR994" s="28"/>
      <c r="FS994" s="28"/>
      <c r="FX994" s="194"/>
      <c r="FZ994" s="28"/>
      <c r="GA994" s="28"/>
      <c r="GB994" s="28"/>
      <c r="GG994" s="194"/>
      <c r="GI994" s="28"/>
      <c r="GJ994" s="28"/>
      <c r="GK994" s="28"/>
      <c r="GP994" s="194"/>
      <c r="GR994" s="28"/>
      <c r="GS994" s="28"/>
      <c r="GT994" s="28"/>
      <c r="GY994" s="194"/>
      <c r="HA994" s="28"/>
      <c r="HB994" s="28"/>
      <c r="HC994" s="28"/>
      <c r="HH994" s="194"/>
      <c r="HJ994" s="28"/>
      <c r="HK994" s="28"/>
      <c r="HL994" s="28"/>
      <c r="HQ994" s="28"/>
      <c r="HR994" s="28"/>
      <c r="HS994" s="28"/>
      <c r="HT994" s="28"/>
      <c r="HU994" s="28"/>
      <c r="HV994" s="28"/>
      <c r="HW994" s="28"/>
      <c r="HX994" s="28"/>
      <c r="HY994" s="28"/>
      <c r="HZ994" s="28"/>
      <c r="IA994" s="28"/>
      <c r="IB994" s="28"/>
      <c r="IC994" s="28"/>
      <c r="ID994" s="28"/>
      <c r="IE994" s="28"/>
      <c r="IF994" s="28"/>
      <c r="IG994" s="28"/>
      <c r="IH994" s="28"/>
      <c r="II994" s="28"/>
      <c r="IJ994" s="28"/>
      <c r="IK994" s="28"/>
      <c r="IL994" s="28"/>
      <c r="IM994" s="28"/>
      <c r="IN994" s="28"/>
      <c r="IO994" s="28"/>
      <c r="IP994" s="28"/>
      <c r="IQ994" s="28"/>
      <c r="IR994" s="28"/>
      <c r="IS994" s="28"/>
      <c r="IT994" s="28"/>
      <c r="IU994" s="28"/>
      <c r="IV994" s="28"/>
    </row>
    <row r="995" spans="1:256" s="50" customFormat="1" ht="18.75">
      <c r="A995" s="330" t="s">
        <v>548</v>
      </c>
      <c r="B995" s="417"/>
      <c r="C995" s="417"/>
      <c r="D995" s="418" t="s">
        <v>136</v>
      </c>
      <c r="E995" s="50">
        <f t="shared" si="8"/>
        <v>11</v>
      </c>
      <c r="F995" s="284">
        <f t="shared" si="9"/>
        <v>88</v>
      </c>
      <c r="H995" s="456">
        <v>71</v>
      </c>
      <c r="I995" s="50">
        <v>9</v>
      </c>
      <c r="J995" s="50">
        <v>8</v>
      </c>
      <c r="L995" s="28"/>
      <c r="N995" s="28"/>
      <c r="R995" s="194"/>
      <c r="T995" s="28"/>
      <c r="U995" s="28"/>
      <c r="V995" s="28"/>
      <c r="AA995" s="194"/>
      <c r="AC995" s="28"/>
      <c r="AD995" s="28"/>
      <c r="AE995" s="28"/>
      <c r="AJ995" s="194"/>
      <c r="AL995" s="28"/>
      <c r="AM995" s="28"/>
      <c r="AN995" s="28"/>
      <c r="AS995" s="194"/>
      <c r="AU995" s="28"/>
      <c r="AV995" s="28"/>
      <c r="AW995" s="28"/>
      <c r="BB995" s="194"/>
      <c r="BD995" s="28"/>
      <c r="BE995" s="28"/>
      <c r="BF995" s="28"/>
      <c r="BK995" s="194"/>
      <c r="BM995" s="28"/>
      <c r="BN995" s="28"/>
      <c r="BO995" s="28"/>
      <c r="BT995" s="194"/>
      <c r="BV995" s="28"/>
      <c r="BW995" s="28"/>
      <c r="BX995" s="28"/>
      <c r="CC995" s="194"/>
      <c r="CE995" s="28"/>
      <c r="CF995" s="28"/>
      <c r="CG995" s="28"/>
      <c r="CL995" s="194"/>
      <c r="CN995" s="28"/>
      <c r="CO995" s="28"/>
      <c r="CP995" s="28"/>
      <c r="CU995" s="194"/>
      <c r="CW995" s="28"/>
      <c r="CX995" s="28"/>
      <c r="CY995" s="28"/>
      <c r="DD995" s="194"/>
      <c r="DF995" s="28"/>
      <c r="DG995" s="28"/>
      <c r="DH995" s="28"/>
      <c r="DM995" s="194"/>
      <c r="DO995" s="28"/>
      <c r="DP995" s="28"/>
      <c r="DQ995" s="28"/>
      <c r="DV995" s="194"/>
      <c r="DX995" s="28"/>
      <c r="DY995" s="28"/>
      <c r="DZ995" s="28"/>
      <c r="EE995" s="194"/>
      <c r="EG995" s="28"/>
      <c r="EH995" s="28"/>
      <c r="EI995" s="28"/>
      <c r="EN995" s="194"/>
      <c r="EP995" s="28"/>
      <c r="EQ995" s="28"/>
      <c r="ER995" s="28"/>
      <c r="EW995" s="194"/>
      <c r="EY995" s="28"/>
      <c r="EZ995" s="28"/>
      <c r="FA995" s="28"/>
      <c r="FF995" s="194"/>
      <c r="FH995" s="28"/>
      <c r="FI995" s="28"/>
      <c r="FJ995" s="28"/>
      <c r="FO995" s="194"/>
      <c r="FQ995" s="28"/>
      <c r="FR995" s="28"/>
      <c r="FS995" s="28"/>
      <c r="FX995" s="194"/>
      <c r="FZ995" s="28"/>
      <c r="GA995" s="28"/>
      <c r="GB995" s="28"/>
      <c r="GG995" s="194"/>
      <c r="GI995" s="28"/>
      <c r="GJ995" s="28"/>
      <c r="GK995" s="28"/>
      <c r="GP995" s="194"/>
      <c r="GR995" s="28"/>
      <c r="GS995" s="28"/>
      <c r="GT995" s="28"/>
      <c r="GY995" s="194"/>
      <c r="HA995" s="28"/>
      <c r="HB995" s="28"/>
      <c r="HC995" s="28"/>
      <c r="HH995" s="194"/>
      <c r="HJ995" s="28"/>
      <c r="HK995" s="28"/>
      <c r="HL995" s="28"/>
      <c r="HQ995" s="28"/>
      <c r="HR995" s="28"/>
      <c r="HS995" s="28"/>
      <c r="HT995" s="28"/>
      <c r="HU995" s="28"/>
      <c r="HV995" s="28"/>
      <c r="HW995" s="28"/>
      <c r="HX995" s="28"/>
      <c r="HY995" s="28"/>
      <c r="HZ995" s="28"/>
      <c r="IA995" s="28"/>
      <c r="IB995" s="28"/>
      <c r="IC995" s="28"/>
      <c r="ID995" s="28"/>
      <c r="IE995" s="28"/>
      <c r="IF995" s="28"/>
      <c r="IG995" s="28"/>
      <c r="IH995" s="28"/>
      <c r="II995" s="28"/>
      <c r="IJ995" s="28"/>
      <c r="IK995" s="28"/>
      <c r="IL995" s="28"/>
      <c r="IM995" s="28"/>
      <c r="IN995" s="28"/>
      <c r="IO995" s="28"/>
      <c r="IP995" s="28"/>
      <c r="IQ995" s="28"/>
      <c r="IR995" s="28"/>
      <c r="IS995" s="28"/>
      <c r="IT995" s="28"/>
      <c r="IU995" s="28"/>
      <c r="IV995" s="28"/>
    </row>
    <row r="996" spans="1:256" s="50" customFormat="1" ht="18">
      <c r="A996" s="330" t="s">
        <v>1286</v>
      </c>
      <c r="B996" s="28"/>
      <c r="C996" s="420"/>
      <c r="D996" s="418" t="s">
        <v>129</v>
      </c>
      <c r="E996" s="50">
        <f t="shared" si="8"/>
        <v>1</v>
      </c>
      <c r="F996" s="284">
        <f t="shared" si="9"/>
        <v>0</v>
      </c>
      <c r="L996" s="28"/>
      <c r="N996" s="28"/>
      <c r="R996" s="194"/>
      <c r="T996" s="28"/>
      <c r="U996" s="28"/>
      <c r="V996" s="28"/>
      <c r="AA996" s="194"/>
      <c r="AC996" s="28"/>
      <c r="AD996" s="28"/>
      <c r="AE996" s="28"/>
      <c r="AJ996" s="194"/>
      <c r="AL996" s="28"/>
      <c r="AM996" s="28"/>
      <c r="AN996" s="28"/>
      <c r="AS996" s="194"/>
      <c r="AU996" s="28"/>
      <c r="AV996" s="28"/>
      <c r="AW996" s="28"/>
      <c r="BB996" s="194"/>
      <c r="BD996" s="28"/>
      <c r="BE996" s="28"/>
      <c r="BF996" s="28"/>
      <c r="BK996" s="194"/>
      <c r="BM996" s="28"/>
      <c r="BN996" s="28"/>
      <c r="BO996" s="28"/>
      <c r="BT996" s="194"/>
      <c r="BV996" s="28"/>
      <c r="BW996" s="28"/>
      <c r="BX996" s="28"/>
      <c r="CC996" s="194"/>
      <c r="CE996" s="28"/>
      <c r="CF996" s="28"/>
      <c r="CG996" s="28"/>
      <c r="CL996" s="194"/>
      <c r="CN996" s="28"/>
      <c r="CO996" s="28"/>
      <c r="CP996" s="28"/>
      <c r="CU996" s="194"/>
      <c r="CW996" s="28"/>
      <c r="CX996" s="28"/>
      <c r="CY996" s="28"/>
      <c r="DD996" s="194"/>
      <c r="DF996" s="28"/>
      <c r="DG996" s="28"/>
      <c r="DH996" s="28"/>
      <c r="DM996" s="194"/>
      <c r="DO996" s="28"/>
      <c r="DP996" s="28"/>
      <c r="DQ996" s="28"/>
      <c r="DV996" s="194"/>
      <c r="DX996" s="28"/>
      <c r="DY996" s="28"/>
      <c r="DZ996" s="28"/>
      <c r="EE996" s="194"/>
      <c r="EG996" s="28"/>
      <c r="EH996" s="28"/>
      <c r="EI996" s="28"/>
      <c r="EN996" s="194"/>
      <c r="EP996" s="28"/>
      <c r="EQ996" s="28"/>
      <c r="ER996" s="28"/>
      <c r="EW996" s="194"/>
      <c r="EY996" s="28"/>
      <c r="EZ996" s="28"/>
      <c r="FA996" s="28"/>
      <c r="FF996" s="194"/>
      <c r="FH996" s="28"/>
      <c r="FI996" s="28"/>
      <c r="FJ996" s="28"/>
      <c r="FO996" s="194"/>
      <c r="FQ996" s="28"/>
      <c r="FR996" s="28"/>
      <c r="FS996" s="28"/>
      <c r="FX996" s="194"/>
      <c r="FZ996" s="28"/>
      <c r="GA996" s="28"/>
      <c r="GB996" s="28"/>
      <c r="GG996" s="194"/>
      <c r="GI996" s="28"/>
      <c r="GJ996" s="28"/>
      <c r="GK996" s="28"/>
      <c r="GP996" s="194"/>
      <c r="GR996" s="28"/>
      <c r="GS996" s="28"/>
      <c r="GT996" s="28"/>
      <c r="GY996" s="194"/>
      <c r="HA996" s="28"/>
      <c r="HB996" s="28"/>
      <c r="HC996" s="28"/>
      <c r="HH996" s="194"/>
      <c r="HJ996" s="28"/>
      <c r="HK996" s="28"/>
      <c r="HL996" s="28"/>
      <c r="HQ996" s="28"/>
      <c r="HR996" s="28"/>
      <c r="HS996" s="28"/>
      <c r="HT996" s="28"/>
      <c r="HU996" s="28"/>
      <c r="HV996" s="28"/>
      <c r="HW996" s="28"/>
      <c r="HX996" s="28"/>
      <c r="HY996" s="28"/>
      <c r="HZ996" s="28"/>
      <c r="IA996" s="28"/>
      <c r="IB996" s="28"/>
      <c r="IC996" s="28"/>
      <c r="ID996" s="28"/>
      <c r="IE996" s="28"/>
      <c r="IF996" s="28"/>
      <c r="IG996" s="28"/>
      <c r="IH996" s="28"/>
      <c r="II996" s="28"/>
      <c r="IJ996" s="28"/>
      <c r="IK996" s="28"/>
      <c r="IL996" s="28"/>
      <c r="IM996" s="28"/>
      <c r="IN996" s="28"/>
      <c r="IO996" s="28"/>
      <c r="IP996" s="28"/>
      <c r="IQ996" s="28"/>
      <c r="IR996" s="28"/>
      <c r="IS996" s="28"/>
      <c r="IT996" s="28"/>
      <c r="IU996" s="28"/>
      <c r="IV996" s="28"/>
    </row>
    <row r="997" spans="1:256" s="50" customFormat="1" ht="18.75">
      <c r="A997" s="330" t="s">
        <v>975</v>
      </c>
      <c r="B997" s="417"/>
      <c r="C997" s="417"/>
      <c r="D997" s="1" t="s">
        <v>131</v>
      </c>
      <c r="E997" s="50">
        <f t="shared" si="8"/>
        <v>3</v>
      </c>
      <c r="F997" s="284">
        <f t="shared" si="9"/>
        <v>50</v>
      </c>
      <c r="H997" s="50">
        <v>27</v>
      </c>
      <c r="J997" s="50">
        <v>23</v>
      </c>
      <c r="N997" s="28"/>
      <c r="R997" s="194"/>
      <c r="T997" s="28"/>
      <c r="U997" s="28"/>
      <c r="V997" s="28"/>
      <c r="AA997" s="194"/>
      <c r="AC997" s="28"/>
      <c r="AD997" s="28"/>
      <c r="AE997" s="28"/>
      <c r="AJ997" s="194"/>
      <c r="AL997" s="28"/>
      <c r="AM997" s="28"/>
      <c r="AN997" s="28"/>
      <c r="AS997" s="194"/>
      <c r="AU997" s="28"/>
      <c r="AV997" s="28"/>
      <c r="AW997" s="28"/>
      <c r="BB997" s="194"/>
      <c r="BD997" s="28"/>
      <c r="BE997" s="28"/>
      <c r="BF997" s="28"/>
      <c r="BK997" s="194"/>
      <c r="BM997" s="28"/>
      <c r="BN997" s="28"/>
      <c r="BO997" s="28"/>
      <c r="BT997" s="194"/>
      <c r="BV997" s="28"/>
      <c r="BW997" s="28"/>
      <c r="BX997" s="28"/>
      <c r="CC997" s="194"/>
      <c r="CE997" s="28"/>
      <c r="CF997" s="28"/>
      <c r="CG997" s="28"/>
      <c r="CL997" s="194"/>
      <c r="CN997" s="28"/>
      <c r="CO997" s="28"/>
      <c r="CP997" s="28"/>
      <c r="CU997" s="194"/>
      <c r="CW997" s="28"/>
      <c r="CX997" s="28"/>
      <c r="CY997" s="28"/>
      <c r="DD997" s="194"/>
      <c r="DF997" s="28"/>
      <c r="DG997" s="28"/>
      <c r="DH997" s="28"/>
      <c r="DM997" s="194"/>
      <c r="DO997" s="28"/>
      <c r="DP997" s="28"/>
      <c r="DQ997" s="28"/>
      <c r="DV997" s="194"/>
      <c r="DX997" s="28"/>
      <c r="DY997" s="28"/>
      <c r="DZ997" s="28"/>
      <c r="EE997" s="194"/>
      <c r="EG997" s="28"/>
      <c r="EH997" s="28"/>
      <c r="EI997" s="28"/>
      <c r="EN997" s="194"/>
      <c r="EP997" s="28"/>
      <c r="EQ997" s="28"/>
      <c r="ER997" s="28"/>
      <c r="EW997" s="194"/>
      <c r="EY997" s="28"/>
      <c r="EZ997" s="28"/>
      <c r="FA997" s="28"/>
      <c r="FF997" s="194"/>
      <c r="FH997" s="28"/>
      <c r="FI997" s="28"/>
      <c r="FJ997" s="28"/>
      <c r="FO997" s="194"/>
      <c r="FQ997" s="28"/>
      <c r="FR997" s="28"/>
      <c r="FS997" s="28"/>
      <c r="FX997" s="194"/>
      <c r="FZ997" s="28"/>
      <c r="GA997" s="28"/>
      <c r="GB997" s="28"/>
      <c r="GG997" s="194"/>
      <c r="GI997" s="28"/>
      <c r="GJ997" s="28"/>
      <c r="GK997" s="28"/>
      <c r="GP997" s="194"/>
      <c r="GR997" s="28"/>
      <c r="GS997" s="28"/>
      <c r="GT997" s="28"/>
      <c r="GY997" s="194"/>
      <c r="HA997" s="28"/>
      <c r="HB997" s="28"/>
      <c r="HC997" s="28"/>
      <c r="HH997" s="194"/>
      <c r="HJ997" s="28"/>
      <c r="HK997" s="28"/>
      <c r="HL997" s="28"/>
      <c r="HQ997" s="28"/>
      <c r="HR997" s="28"/>
      <c r="HS997" s="28"/>
      <c r="HT997" s="28"/>
      <c r="HU997" s="28"/>
      <c r="HV997" s="28"/>
      <c r="HW997" s="28"/>
      <c r="HX997" s="28"/>
      <c r="HY997" s="28"/>
      <c r="HZ997" s="28"/>
      <c r="IA997" s="28"/>
      <c r="IB997" s="28"/>
      <c r="IC997" s="28"/>
      <c r="ID997" s="28"/>
      <c r="IE997" s="28"/>
      <c r="IF997" s="28"/>
      <c r="IG997" s="28"/>
      <c r="IH997" s="28"/>
      <c r="II997" s="28"/>
      <c r="IJ997" s="28"/>
      <c r="IK997" s="28"/>
      <c r="IL997" s="28"/>
      <c r="IM997" s="28"/>
      <c r="IN997" s="28"/>
      <c r="IO997" s="28"/>
      <c r="IP997" s="28"/>
      <c r="IQ997" s="28"/>
      <c r="IR997" s="28"/>
      <c r="IS997" s="28"/>
      <c r="IT997" s="28"/>
      <c r="IU997" s="28"/>
      <c r="IV997" s="28"/>
    </row>
    <row r="998" spans="1:256" s="50" customFormat="1" ht="18.75">
      <c r="A998" s="330" t="s">
        <v>518</v>
      </c>
      <c r="B998" s="417"/>
      <c r="C998" s="417"/>
      <c r="D998" s="418" t="s">
        <v>133</v>
      </c>
      <c r="E998" s="50">
        <f t="shared" si="8"/>
        <v>42</v>
      </c>
      <c r="F998" s="284">
        <f t="shared" si="9"/>
        <v>311</v>
      </c>
      <c r="H998" s="50">
        <v>242</v>
      </c>
      <c r="I998" s="50">
        <v>60</v>
      </c>
      <c r="J998" s="50">
        <v>9</v>
      </c>
      <c r="L998" s="28"/>
      <c r="N998" s="28"/>
      <c r="R998" s="194"/>
      <c r="T998" s="28"/>
      <c r="U998" s="28"/>
      <c r="V998" s="28"/>
      <c r="AA998" s="194"/>
      <c r="AC998" s="28"/>
      <c r="AD998" s="28"/>
      <c r="AE998" s="28"/>
      <c r="AJ998" s="194"/>
      <c r="AL998" s="28"/>
      <c r="AM998" s="28"/>
      <c r="AN998" s="28"/>
      <c r="AS998" s="194"/>
      <c r="AU998" s="28"/>
      <c r="AV998" s="28"/>
      <c r="AW998" s="28"/>
      <c r="BB998" s="194"/>
      <c r="BD998" s="28"/>
      <c r="BE998" s="28"/>
      <c r="BF998" s="28"/>
      <c r="BK998" s="194"/>
      <c r="BM998" s="28"/>
      <c r="BN998" s="28"/>
      <c r="BO998" s="28"/>
      <c r="BT998" s="194"/>
      <c r="BV998" s="28"/>
      <c r="BW998" s="28"/>
      <c r="BX998" s="28"/>
      <c r="CC998" s="194"/>
      <c r="CE998" s="28"/>
      <c r="CF998" s="28"/>
      <c r="CG998" s="28"/>
      <c r="CL998" s="194"/>
      <c r="CN998" s="28"/>
      <c r="CO998" s="28"/>
      <c r="CP998" s="28"/>
      <c r="CU998" s="194"/>
      <c r="CW998" s="28"/>
      <c r="CX998" s="28"/>
      <c r="CY998" s="28"/>
      <c r="DD998" s="194"/>
      <c r="DF998" s="28"/>
      <c r="DG998" s="28"/>
      <c r="DH998" s="28"/>
      <c r="DM998" s="194"/>
      <c r="DO998" s="28"/>
      <c r="DP998" s="28"/>
      <c r="DQ998" s="28"/>
      <c r="DV998" s="194"/>
      <c r="DX998" s="28"/>
      <c r="DY998" s="28"/>
      <c r="DZ998" s="28"/>
      <c r="EE998" s="194"/>
      <c r="EG998" s="28"/>
      <c r="EH998" s="28"/>
      <c r="EI998" s="28"/>
      <c r="EN998" s="194"/>
      <c r="EP998" s="28"/>
      <c r="EQ998" s="28"/>
      <c r="ER998" s="28"/>
      <c r="EW998" s="194"/>
      <c r="EY998" s="28"/>
      <c r="EZ998" s="28"/>
      <c r="FA998" s="28"/>
      <c r="FF998" s="194"/>
      <c r="FH998" s="28"/>
      <c r="FI998" s="28"/>
      <c r="FJ998" s="28"/>
      <c r="FO998" s="194"/>
      <c r="FQ998" s="28"/>
      <c r="FR998" s="28"/>
      <c r="FS998" s="28"/>
      <c r="FX998" s="194"/>
      <c r="FZ998" s="28"/>
      <c r="GA998" s="28"/>
      <c r="GB998" s="28"/>
      <c r="GG998" s="194"/>
      <c r="GI998" s="28"/>
      <c r="GJ998" s="28"/>
      <c r="GK998" s="28"/>
      <c r="GP998" s="194"/>
      <c r="GR998" s="28"/>
      <c r="GS998" s="28"/>
      <c r="GT998" s="28"/>
      <c r="GY998" s="194"/>
      <c r="HA998" s="28"/>
      <c r="HB998" s="28"/>
      <c r="HC998" s="28"/>
      <c r="HH998" s="194"/>
      <c r="HJ998" s="28"/>
      <c r="HK998" s="28"/>
      <c r="HL998" s="28"/>
      <c r="HQ998" s="28"/>
      <c r="HR998" s="28"/>
      <c r="HS998" s="28"/>
      <c r="HT998" s="28"/>
      <c r="HU998" s="28"/>
      <c r="HV998" s="28"/>
      <c r="HW998" s="28"/>
      <c r="HX998" s="28"/>
      <c r="HY998" s="28"/>
      <c r="HZ998" s="28"/>
      <c r="IA998" s="28"/>
      <c r="IB998" s="28"/>
      <c r="IC998" s="28"/>
      <c r="ID998" s="28"/>
      <c r="IE998" s="28"/>
      <c r="IF998" s="28"/>
      <c r="IG998" s="28"/>
      <c r="IH998" s="28"/>
      <c r="II998" s="28"/>
      <c r="IJ998" s="28"/>
      <c r="IK998" s="28"/>
      <c r="IL998" s="28"/>
      <c r="IM998" s="28"/>
      <c r="IN998" s="28"/>
      <c r="IO998" s="28"/>
      <c r="IP998" s="28"/>
      <c r="IQ998" s="28"/>
      <c r="IR998" s="28"/>
      <c r="IS998" s="28"/>
      <c r="IT998" s="28"/>
      <c r="IU998" s="28"/>
      <c r="IV998" s="28"/>
    </row>
    <row r="999" spans="1:256" s="50" customFormat="1" ht="18">
      <c r="A999" s="206" t="s">
        <v>2862</v>
      </c>
      <c r="B999" s="28"/>
      <c r="C999" s="275"/>
      <c r="D999" s="418" t="s">
        <v>129</v>
      </c>
      <c r="E999" s="50">
        <f t="shared" si="8"/>
        <v>0</v>
      </c>
      <c r="F999" s="284">
        <f t="shared" si="9"/>
        <v>6</v>
      </c>
      <c r="J999" s="50">
        <v>6</v>
      </c>
      <c r="L999" s="28"/>
      <c r="N999" s="28"/>
      <c r="R999" s="194"/>
      <c r="T999" s="28"/>
      <c r="U999" s="28"/>
      <c r="V999" s="28"/>
      <c r="AA999" s="194"/>
      <c r="AC999" s="28"/>
      <c r="AD999" s="28"/>
      <c r="AE999" s="28"/>
      <c r="AJ999" s="194"/>
      <c r="AL999" s="28"/>
      <c r="AM999" s="28"/>
      <c r="AN999" s="28"/>
      <c r="AS999" s="194"/>
      <c r="AU999" s="28"/>
      <c r="AV999" s="28"/>
      <c r="AW999" s="28"/>
      <c r="BB999" s="194"/>
      <c r="BD999" s="28"/>
      <c r="BE999" s="28"/>
      <c r="BF999" s="28"/>
      <c r="BK999" s="194"/>
      <c r="BM999" s="28"/>
      <c r="BN999" s="28"/>
      <c r="BO999" s="28"/>
      <c r="BT999" s="194"/>
      <c r="BV999" s="28"/>
      <c r="BW999" s="28"/>
      <c r="BX999" s="28"/>
      <c r="CC999" s="194"/>
      <c r="CE999" s="28"/>
      <c r="CF999" s="28"/>
      <c r="CG999" s="28"/>
      <c r="CL999" s="194"/>
      <c r="CN999" s="28"/>
      <c r="CO999" s="28"/>
      <c r="CP999" s="28"/>
      <c r="CU999" s="194"/>
      <c r="CW999" s="28"/>
      <c r="CX999" s="28"/>
      <c r="CY999" s="28"/>
      <c r="DD999" s="194"/>
      <c r="DF999" s="28"/>
      <c r="DG999" s="28"/>
      <c r="DH999" s="28"/>
      <c r="DM999" s="194"/>
      <c r="DO999" s="28"/>
      <c r="DP999" s="28"/>
      <c r="DQ999" s="28"/>
      <c r="DV999" s="194"/>
      <c r="DX999" s="28"/>
      <c r="DY999" s="28"/>
      <c r="DZ999" s="28"/>
      <c r="EE999" s="194"/>
      <c r="EG999" s="28"/>
      <c r="EH999" s="28"/>
      <c r="EI999" s="28"/>
      <c r="EN999" s="194"/>
      <c r="EP999" s="28"/>
      <c r="EQ999" s="28"/>
      <c r="ER999" s="28"/>
      <c r="EW999" s="194"/>
      <c r="EY999" s="28"/>
      <c r="EZ999" s="28"/>
      <c r="FA999" s="28"/>
      <c r="FF999" s="194"/>
      <c r="FH999" s="28"/>
      <c r="FI999" s="28"/>
      <c r="FJ999" s="28"/>
      <c r="FO999" s="194"/>
      <c r="FQ999" s="28"/>
      <c r="FR999" s="28"/>
      <c r="FS999" s="28"/>
      <c r="FX999" s="194"/>
      <c r="FZ999" s="28"/>
      <c r="GA999" s="28"/>
      <c r="GB999" s="28"/>
      <c r="GG999" s="194"/>
      <c r="GI999" s="28"/>
      <c r="GJ999" s="28"/>
      <c r="GK999" s="28"/>
      <c r="GP999" s="194"/>
      <c r="GR999" s="28"/>
      <c r="GS999" s="28"/>
      <c r="GT999" s="28"/>
      <c r="GY999" s="194"/>
      <c r="HA999" s="28"/>
      <c r="HB999" s="28"/>
      <c r="HC999" s="28"/>
      <c r="HH999" s="194"/>
      <c r="HJ999" s="28"/>
      <c r="HK999" s="28"/>
      <c r="HL999" s="28"/>
      <c r="HQ999" s="28"/>
      <c r="HR999" s="28"/>
      <c r="HS999" s="28"/>
      <c r="HT999" s="28"/>
      <c r="HU999" s="28"/>
      <c r="HV999" s="28"/>
      <c r="HW999" s="28"/>
      <c r="HX999" s="28"/>
      <c r="HY999" s="28"/>
      <c r="HZ999" s="28"/>
      <c r="IA999" s="28"/>
      <c r="IB999" s="28"/>
      <c r="IC999" s="28"/>
      <c r="ID999" s="28"/>
      <c r="IE999" s="28"/>
      <c r="IF999" s="28"/>
      <c r="IG999" s="28"/>
      <c r="IH999" s="28"/>
      <c r="II999" s="28"/>
      <c r="IJ999" s="28"/>
      <c r="IK999" s="28"/>
      <c r="IL999" s="28"/>
      <c r="IM999" s="28"/>
      <c r="IN999" s="28"/>
      <c r="IO999" s="28"/>
      <c r="IP999" s="28"/>
      <c r="IQ999" s="28"/>
      <c r="IR999" s="28"/>
      <c r="IS999" s="28"/>
      <c r="IT999" s="28"/>
      <c r="IU999" s="28"/>
      <c r="IV999" s="28"/>
    </row>
    <row r="1000" spans="1:256" s="50" customFormat="1" ht="18.75">
      <c r="A1000" s="330" t="s">
        <v>485</v>
      </c>
      <c r="B1000" s="417"/>
      <c r="C1000" s="417"/>
      <c r="D1000" s="418" t="s">
        <v>136</v>
      </c>
      <c r="E1000" s="50">
        <f t="shared" si="8"/>
        <v>16</v>
      </c>
      <c r="F1000" s="284">
        <f t="shared" si="9"/>
        <v>130</v>
      </c>
      <c r="G1000" s="50">
        <v>30</v>
      </c>
      <c r="H1000" s="50">
        <v>33</v>
      </c>
      <c r="I1000" s="50">
        <v>67</v>
      </c>
      <c r="L1000" s="28"/>
      <c r="N1000" s="28"/>
      <c r="R1000" s="194"/>
      <c r="T1000" s="28"/>
      <c r="U1000" s="28"/>
      <c r="V1000" s="28"/>
      <c r="AA1000" s="194"/>
      <c r="AC1000" s="28"/>
      <c r="AD1000" s="28"/>
      <c r="AE1000" s="28"/>
      <c r="AJ1000" s="194"/>
      <c r="AL1000" s="28"/>
      <c r="AM1000" s="28"/>
      <c r="AN1000" s="28"/>
      <c r="AS1000" s="194"/>
      <c r="AU1000" s="28"/>
      <c r="AV1000" s="28"/>
      <c r="AW1000" s="28"/>
      <c r="BB1000" s="194"/>
      <c r="BD1000" s="28"/>
      <c r="BE1000" s="28"/>
      <c r="BF1000" s="28"/>
      <c r="BK1000" s="194"/>
      <c r="BM1000" s="28"/>
      <c r="BN1000" s="28"/>
      <c r="BO1000" s="28"/>
      <c r="BT1000" s="194"/>
      <c r="BV1000" s="28"/>
      <c r="BW1000" s="28"/>
      <c r="BX1000" s="28"/>
      <c r="CC1000" s="194"/>
      <c r="CE1000" s="28"/>
      <c r="CF1000" s="28"/>
      <c r="CG1000" s="28"/>
      <c r="CL1000" s="194"/>
      <c r="CN1000" s="28"/>
      <c r="CO1000" s="28"/>
      <c r="CP1000" s="28"/>
      <c r="CU1000" s="194"/>
      <c r="CW1000" s="28"/>
      <c r="CX1000" s="28"/>
      <c r="CY1000" s="28"/>
      <c r="DD1000" s="194"/>
      <c r="DF1000" s="28"/>
      <c r="DG1000" s="28"/>
      <c r="DH1000" s="28"/>
      <c r="DM1000" s="194"/>
      <c r="DO1000" s="28"/>
      <c r="DP1000" s="28"/>
      <c r="DQ1000" s="28"/>
      <c r="DV1000" s="194"/>
      <c r="DX1000" s="28"/>
      <c r="DY1000" s="28"/>
      <c r="DZ1000" s="28"/>
      <c r="EE1000" s="194"/>
      <c r="EG1000" s="28"/>
      <c r="EH1000" s="28"/>
      <c r="EI1000" s="28"/>
      <c r="EN1000" s="194"/>
      <c r="EP1000" s="28"/>
      <c r="EQ1000" s="28"/>
      <c r="ER1000" s="28"/>
      <c r="EW1000" s="194"/>
      <c r="EY1000" s="28"/>
      <c r="EZ1000" s="28"/>
      <c r="FA1000" s="28"/>
      <c r="FF1000" s="194"/>
      <c r="FH1000" s="28"/>
      <c r="FI1000" s="28"/>
      <c r="FJ1000" s="28"/>
      <c r="FO1000" s="194"/>
      <c r="FQ1000" s="28"/>
      <c r="FR1000" s="28"/>
      <c r="FS1000" s="28"/>
      <c r="FX1000" s="194"/>
      <c r="FZ1000" s="28"/>
      <c r="GA1000" s="28"/>
      <c r="GB1000" s="28"/>
      <c r="GG1000" s="194"/>
      <c r="GI1000" s="28"/>
      <c r="GJ1000" s="28"/>
      <c r="GK1000" s="28"/>
      <c r="GP1000" s="194"/>
      <c r="GR1000" s="28"/>
      <c r="GS1000" s="28"/>
      <c r="GT1000" s="28"/>
      <c r="GY1000" s="194"/>
      <c r="HA1000" s="28"/>
      <c r="HB1000" s="28"/>
      <c r="HC1000" s="28"/>
      <c r="HH1000" s="194"/>
      <c r="HJ1000" s="28"/>
      <c r="HK1000" s="28"/>
      <c r="HL1000" s="28"/>
      <c r="HQ1000" s="28"/>
      <c r="HR1000" s="28"/>
      <c r="HS1000" s="28"/>
      <c r="HT1000" s="28"/>
      <c r="HU1000" s="28"/>
      <c r="HV1000" s="28"/>
      <c r="HW1000" s="28"/>
      <c r="HX1000" s="28"/>
      <c r="HY1000" s="28"/>
      <c r="HZ1000" s="28"/>
      <c r="IA1000" s="28"/>
      <c r="IB1000" s="28"/>
      <c r="IC1000" s="28"/>
      <c r="ID1000" s="28"/>
      <c r="IE1000" s="28"/>
      <c r="IF1000" s="28"/>
      <c r="IG1000" s="28"/>
      <c r="IH1000" s="28"/>
      <c r="II1000" s="28"/>
      <c r="IJ1000" s="28"/>
      <c r="IK1000" s="28"/>
      <c r="IL1000" s="28"/>
      <c r="IM1000" s="28"/>
      <c r="IN1000" s="28"/>
      <c r="IO1000" s="28"/>
      <c r="IP1000" s="28"/>
      <c r="IQ1000" s="28"/>
      <c r="IR1000" s="28"/>
      <c r="IS1000" s="28"/>
      <c r="IT1000" s="28"/>
      <c r="IU1000" s="28"/>
      <c r="IV1000" s="28"/>
    </row>
    <row r="1001" spans="1:256" s="50" customFormat="1" ht="18">
      <c r="A1001" s="206" t="s">
        <v>2341</v>
      </c>
      <c r="B1001" s="28"/>
      <c r="C1001" s="275"/>
      <c r="D1001" s="418" t="s">
        <v>129</v>
      </c>
      <c r="E1001" s="50">
        <f t="shared" ref="E1001:E1064" si="10">COUNTIF($A$599:$AQF$672,A1001)</f>
        <v>1</v>
      </c>
      <c r="F1001" s="284">
        <f t="shared" ref="F1001:F1064" si="11">SUM(G1001:L1001)</f>
        <v>0</v>
      </c>
      <c r="L1001" s="28"/>
      <c r="N1001" s="28"/>
      <c r="R1001" s="194"/>
      <c r="T1001" s="28"/>
      <c r="U1001" s="28"/>
      <c r="V1001" s="28"/>
      <c r="AA1001" s="194"/>
      <c r="AC1001" s="28"/>
      <c r="AD1001" s="28"/>
      <c r="AE1001" s="28"/>
      <c r="AJ1001" s="194"/>
      <c r="AL1001" s="28"/>
      <c r="AM1001" s="28"/>
      <c r="AN1001" s="28"/>
      <c r="AS1001" s="194"/>
      <c r="AU1001" s="28"/>
      <c r="AV1001" s="28"/>
      <c r="AW1001" s="28"/>
      <c r="BB1001" s="194"/>
      <c r="BD1001" s="28"/>
      <c r="BE1001" s="28"/>
      <c r="BF1001" s="28"/>
      <c r="BK1001" s="194"/>
      <c r="BM1001" s="28"/>
      <c r="BN1001" s="28"/>
      <c r="BO1001" s="28"/>
      <c r="BT1001" s="194"/>
      <c r="BV1001" s="28"/>
      <c r="BW1001" s="28"/>
      <c r="BX1001" s="28"/>
      <c r="CC1001" s="194"/>
      <c r="CE1001" s="28"/>
      <c r="CF1001" s="28"/>
      <c r="CG1001" s="28"/>
      <c r="CL1001" s="194"/>
      <c r="CN1001" s="28"/>
      <c r="CO1001" s="28"/>
      <c r="CP1001" s="28"/>
      <c r="CU1001" s="194"/>
      <c r="CW1001" s="28"/>
      <c r="CX1001" s="28"/>
      <c r="CY1001" s="28"/>
      <c r="DD1001" s="194"/>
      <c r="DF1001" s="28"/>
      <c r="DG1001" s="28"/>
      <c r="DH1001" s="28"/>
      <c r="DM1001" s="194"/>
      <c r="DO1001" s="28"/>
      <c r="DP1001" s="28"/>
      <c r="DQ1001" s="28"/>
      <c r="DV1001" s="194"/>
      <c r="DX1001" s="28"/>
      <c r="DY1001" s="28"/>
      <c r="DZ1001" s="28"/>
      <c r="EE1001" s="194"/>
      <c r="EG1001" s="28"/>
      <c r="EH1001" s="28"/>
      <c r="EI1001" s="28"/>
      <c r="EN1001" s="194"/>
      <c r="EP1001" s="28"/>
      <c r="EQ1001" s="28"/>
      <c r="ER1001" s="28"/>
      <c r="EW1001" s="194"/>
      <c r="EY1001" s="28"/>
      <c r="EZ1001" s="28"/>
      <c r="FA1001" s="28"/>
      <c r="FF1001" s="194"/>
      <c r="FH1001" s="28"/>
      <c r="FI1001" s="28"/>
      <c r="FJ1001" s="28"/>
      <c r="FO1001" s="194"/>
      <c r="FQ1001" s="28"/>
      <c r="FR1001" s="28"/>
      <c r="FS1001" s="28"/>
      <c r="FX1001" s="194"/>
      <c r="FZ1001" s="28"/>
      <c r="GA1001" s="28"/>
      <c r="GB1001" s="28"/>
      <c r="GG1001" s="194"/>
      <c r="GI1001" s="28"/>
      <c r="GJ1001" s="28"/>
      <c r="GK1001" s="28"/>
      <c r="GP1001" s="194"/>
      <c r="GR1001" s="28"/>
      <c r="GS1001" s="28"/>
      <c r="GT1001" s="28"/>
      <c r="GY1001" s="194"/>
      <c r="HA1001" s="28"/>
      <c r="HB1001" s="28"/>
      <c r="HC1001" s="28"/>
      <c r="HH1001" s="194"/>
      <c r="HJ1001" s="28"/>
      <c r="HK1001" s="28"/>
      <c r="HL1001" s="28"/>
      <c r="HQ1001" s="28"/>
      <c r="HR1001" s="28"/>
      <c r="HS1001" s="28"/>
      <c r="HT1001" s="28"/>
      <c r="HU1001" s="28"/>
      <c r="HV1001" s="28"/>
      <c r="HW1001" s="28"/>
      <c r="HX1001" s="28"/>
      <c r="HY1001" s="28"/>
      <c r="HZ1001" s="28"/>
      <c r="IA1001" s="28"/>
      <c r="IB1001" s="28"/>
      <c r="IC1001" s="28"/>
      <c r="ID1001" s="28"/>
      <c r="IE1001" s="28"/>
      <c r="IF1001" s="28"/>
      <c r="IG1001" s="28"/>
      <c r="IH1001" s="28"/>
      <c r="II1001" s="28"/>
      <c r="IJ1001" s="28"/>
      <c r="IK1001" s="28"/>
      <c r="IL1001" s="28"/>
      <c r="IM1001" s="28"/>
      <c r="IN1001" s="28"/>
      <c r="IO1001" s="28"/>
      <c r="IP1001" s="28"/>
      <c r="IQ1001" s="28"/>
      <c r="IR1001" s="28"/>
      <c r="IS1001" s="28"/>
      <c r="IT1001" s="28"/>
      <c r="IU1001" s="28"/>
      <c r="IV1001" s="28"/>
    </row>
    <row r="1002" spans="1:256" s="50" customFormat="1" ht="18">
      <c r="A1002" s="206" t="s">
        <v>2728</v>
      </c>
      <c r="B1002" s="420"/>
      <c r="C1002" s="420"/>
      <c r="D1002" s="418" t="s">
        <v>132</v>
      </c>
      <c r="E1002" s="50">
        <f t="shared" si="10"/>
        <v>1</v>
      </c>
      <c r="F1002" s="284">
        <f t="shared" si="11"/>
        <v>267</v>
      </c>
      <c r="G1002" s="50">
        <v>267</v>
      </c>
      <c r="L1002" s="28"/>
      <c r="N1002" s="28"/>
      <c r="R1002" s="194"/>
      <c r="T1002" s="28"/>
      <c r="U1002" s="28"/>
      <c r="V1002" s="28"/>
      <c r="AA1002" s="194"/>
      <c r="AC1002" s="28"/>
      <c r="AD1002" s="28"/>
      <c r="AE1002" s="28"/>
      <c r="AJ1002" s="194"/>
      <c r="AL1002" s="28"/>
      <c r="AM1002" s="28"/>
      <c r="AN1002" s="28"/>
      <c r="AS1002" s="194"/>
      <c r="AU1002" s="28"/>
      <c r="AV1002" s="28"/>
      <c r="AW1002" s="28"/>
      <c r="BB1002" s="194"/>
      <c r="BD1002" s="28"/>
      <c r="BE1002" s="28"/>
      <c r="BF1002" s="28"/>
      <c r="BK1002" s="194"/>
      <c r="BM1002" s="28"/>
      <c r="BN1002" s="28"/>
      <c r="BO1002" s="28"/>
      <c r="BT1002" s="194"/>
      <c r="BV1002" s="28"/>
      <c r="BW1002" s="28"/>
      <c r="BX1002" s="28"/>
      <c r="CC1002" s="194"/>
      <c r="CE1002" s="28"/>
      <c r="CF1002" s="28"/>
      <c r="CG1002" s="28"/>
      <c r="CL1002" s="194"/>
      <c r="CN1002" s="28"/>
      <c r="CO1002" s="28"/>
      <c r="CP1002" s="28"/>
      <c r="CU1002" s="194"/>
      <c r="CW1002" s="28"/>
      <c r="CX1002" s="28"/>
      <c r="CY1002" s="28"/>
      <c r="DD1002" s="194"/>
      <c r="DF1002" s="28"/>
      <c r="DG1002" s="28"/>
      <c r="DH1002" s="28"/>
      <c r="DM1002" s="194"/>
      <c r="DO1002" s="28"/>
      <c r="DP1002" s="28"/>
      <c r="DQ1002" s="28"/>
      <c r="DV1002" s="194"/>
      <c r="DX1002" s="28"/>
      <c r="DY1002" s="28"/>
      <c r="DZ1002" s="28"/>
      <c r="EE1002" s="194"/>
      <c r="EG1002" s="28"/>
      <c r="EH1002" s="28"/>
      <c r="EI1002" s="28"/>
      <c r="EN1002" s="194"/>
      <c r="EP1002" s="28"/>
      <c r="EQ1002" s="28"/>
      <c r="ER1002" s="28"/>
      <c r="EW1002" s="194"/>
      <c r="EY1002" s="28"/>
      <c r="EZ1002" s="28"/>
      <c r="FA1002" s="28"/>
      <c r="FF1002" s="194"/>
      <c r="FH1002" s="28"/>
      <c r="FI1002" s="28"/>
      <c r="FJ1002" s="28"/>
      <c r="FO1002" s="194"/>
      <c r="FQ1002" s="28"/>
      <c r="FR1002" s="28"/>
      <c r="FS1002" s="28"/>
      <c r="FX1002" s="194"/>
      <c r="FZ1002" s="28"/>
      <c r="GA1002" s="28"/>
      <c r="GB1002" s="28"/>
      <c r="GG1002" s="194"/>
      <c r="GI1002" s="28"/>
      <c r="GJ1002" s="28"/>
      <c r="GK1002" s="28"/>
      <c r="GP1002" s="194"/>
      <c r="GR1002" s="28"/>
      <c r="GS1002" s="28"/>
      <c r="GT1002" s="28"/>
      <c r="GY1002" s="194"/>
      <c r="HA1002" s="28"/>
      <c r="HB1002" s="28"/>
      <c r="HC1002" s="28"/>
      <c r="HH1002" s="194"/>
      <c r="HJ1002" s="28"/>
      <c r="HK1002" s="28"/>
      <c r="HL1002" s="28"/>
      <c r="HQ1002" s="28"/>
      <c r="HR1002" s="28"/>
      <c r="HS1002" s="28"/>
      <c r="HT1002" s="28"/>
      <c r="HU1002" s="28"/>
      <c r="HV1002" s="28"/>
      <c r="HW1002" s="28"/>
      <c r="HX1002" s="28"/>
      <c r="HY1002" s="28"/>
      <c r="HZ1002" s="28"/>
      <c r="IA1002" s="28"/>
      <c r="IB1002" s="28"/>
      <c r="IC1002" s="28"/>
      <c r="ID1002" s="28"/>
      <c r="IE1002" s="28"/>
      <c r="IF1002" s="28"/>
      <c r="IG1002" s="28"/>
      <c r="IH1002" s="28"/>
      <c r="II1002" s="28"/>
      <c r="IJ1002" s="28"/>
      <c r="IK1002" s="28"/>
      <c r="IL1002" s="28"/>
      <c r="IM1002" s="28"/>
      <c r="IN1002" s="28"/>
      <c r="IO1002" s="28"/>
      <c r="IP1002" s="28"/>
      <c r="IQ1002" s="28"/>
      <c r="IR1002" s="28"/>
      <c r="IS1002" s="28"/>
      <c r="IT1002" s="28"/>
      <c r="IU1002" s="28"/>
      <c r="IV1002" s="28"/>
    </row>
    <row r="1003" spans="1:256" s="50" customFormat="1" ht="18">
      <c r="A1003" s="206" t="s">
        <v>2874</v>
      </c>
      <c r="B1003" s="28"/>
      <c r="C1003" s="420"/>
      <c r="D1003" s="418" t="s">
        <v>129</v>
      </c>
      <c r="E1003" s="50">
        <f t="shared" si="10"/>
        <v>0</v>
      </c>
      <c r="F1003" s="284">
        <f t="shared" si="11"/>
        <v>0</v>
      </c>
      <c r="L1003" s="28"/>
      <c r="N1003" s="28"/>
      <c r="R1003" s="194"/>
      <c r="T1003" s="28"/>
      <c r="U1003" s="28"/>
      <c r="V1003" s="28"/>
      <c r="AA1003" s="194"/>
      <c r="AC1003" s="28"/>
      <c r="AD1003" s="28"/>
      <c r="AE1003" s="28"/>
      <c r="AJ1003" s="194"/>
      <c r="AL1003" s="28"/>
      <c r="AM1003" s="28"/>
      <c r="AN1003" s="28"/>
      <c r="AS1003" s="194"/>
      <c r="AU1003" s="28"/>
      <c r="AV1003" s="28"/>
      <c r="AW1003" s="28"/>
      <c r="BB1003" s="194"/>
      <c r="BD1003" s="28"/>
      <c r="BE1003" s="28"/>
      <c r="BF1003" s="28"/>
      <c r="BK1003" s="194"/>
      <c r="BM1003" s="28"/>
      <c r="BN1003" s="28"/>
      <c r="BO1003" s="28"/>
      <c r="BT1003" s="194"/>
      <c r="BV1003" s="28"/>
      <c r="BW1003" s="28"/>
      <c r="BX1003" s="28"/>
      <c r="CC1003" s="194"/>
      <c r="CE1003" s="28"/>
      <c r="CF1003" s="28"/>
      <c r="CG1003" s="28"/>
      <c r="CL1003" s="194"/>
      <c r="CN1003" s="28"/>
      <c r="CO1003" s="28"/>
      <c r="CP1003" s="28"/>
      <c r="CU1003" s="194"/>
      <c r="CW1003" s="28"/>
      <c r="CX1003" s="28"/>
      <c r="CY1003" s="28"/>
      <c r="DD1003" s="194"/>
      <c r="DF1003" s="28"/>
      <c r="DG1003" s="28"/>
      <c r="DH1003" s="28"/>
      <c r="DM1003" s="194"/>
      <c r="DO1003" s="28"/>
      <c r="DP1003" s="28"/>
      <c r="DQ1003" s="28"/>
      <c r="DV1003" s="194"/>
      <c r="DX1003" s="28"/>
      <c r="DY1003" s="28"/>
      <c r="DZ1003" s="28"/>
      <c r="EE1003" s="194"/>
      <c r="EG1003" s="28"/>
      <c r="EH1003" s="28"/>
      <c r="EI1003" s="28"/>
      <c r="EN1003" s="194"/>
      <c r="EP1003" s="28"/>
      <c r="EQ1003" s="28"/>
      <c r="ER1003" s="28"/>
      <c r="EW1003" s="194"/>
      <c r="EY1003" s="28"/>
      <c r="EZ1003" s="28"/>
      <c r="FA1003" s="28"/>
      <c r="FF1003" s="194"/>
      <c r="FH1003" s="28"/>
      <c r="FI1003" s="28"/>
      <c r="FJ1003" s="28"/>
      <c r="FO1003" s="194"/>
      <c r="FQ1003" s="28"/>
      <c r="FR1003" s="28"/>
      <c r="FS1003" s="28"/>
      <c r="FX1003" s="194"/>
      <c r="FZ1003" s="28"/>
      <c r="GA1003" s="28"/>
      <c r="GB1003" s="28"/>
      <c r="GG1003" s="194"/>
      <c r="GI1003" s="28"/>
      <c r="GJ1003" s="28"/>
      <c r="GK1003" s="28"/>
      <c r="GP1003" s="194"/>
      <c r="GR1003" s="28"/>
      <c r="GS1003" s="28"/>
      <c r="GT1003" s="28"/>
      <c r="GY1003" s="194"/>
      <c r="HA1003" s="28"/>
      <c r="HB1003" s="28"/>
      <c r="HC1003" s="28"/>
      <c r="HH1003" s="194"/>
      <c r="HJ1003" s="28"/>
      <c r="HK1003" s="28"/>
      <c r="HL1003" s="28"/>
      <c r="HQ1003" s="28"/>
      <c r="HR1003" s="28"/>
      <c r="HS1003" s="28"/>
      <c r="HT1003" s="28"/>
      <c r="HU1003" s="28"/>
      <c r="HV1003" s="28"/>
      <c r="HW1003" s="28"/>
      <c r="HX1003" s="28"/>
      <c r="HY1003" s="28"/>
      <c r="HZ1003" s="28"/>
      <c r="IA1003" s="28"/>
      <c r="IB1003" s="28"/>
      <c r="IC1003" s="28"/>
      <c r="ID1003" s="28"/>
      <c r="IE1003" s="28"/>
      <c r="IF1003" s="28"/>
      <c r="IG1003" s="28"/>
      <c r="IH1003" s="28"/>
      <c r="II1003" s="28"/>
      <c r="IJ1003" s="28"/>
      <c r="IK1003" s="28"/>
      <c r="IL1003" s="28"/>
      <c r="IM1003" s="28"/>
      <c r="IN1003" s="28"/>
      <c r="IO1003" s="28"/>
      <c r="IP1003" s="28"/>
      <c r="IQ1003" s="28"/>
      <c r="IR1003" s="28"/>
      <c r="IS1003" s="28"/>
      <c r="IT1003" s="28"/>
      <c r="IU1003" s="28"/>
      <c r="IV1003" s="28"/>
    </row>
    <row r="1004" spans="1:256" s="50" customFormat="1" ht="18.75">
      <c r="A1004" s="330" t="s">
        <v>963</v>
      </c>
      <c r="B1004" s="417"/>
      <c r="C1004" s="417"/>
      <c r="D1004" s="1" t="s">
        <v>131</v>
      </c>
      <c r="E1004" s="50">
        <f t="shared" si="10"/>
        <v>6</v>
      </c>
      <c r="F1004" s="284">
        <f t="shared" si="11"/>
        <v>26</v>
      </c>
      <c r="H1004" s="50">
        <v>16</v>
      </c>
      <c r="J1004" s="50">
        <v>10</v>
      </c>
      <c r="N1004" s="28"/>
      <c r="R1004" s="194"/>
      <c r="T1004" s="28"/>
      <c r="U1004" s="28"/>
      <c r="V1004" s="28"/>
      <c r="AA1004" s="194"/>
      <c r="AC1004" s="28"/>
      <c r="AD1004" s="28"/>
      <c r="AE1004" s="28"/>
      <c r="AJ1004" s="194"/>
      <c r="AL1004" s="28"/>
      <c r="AM1004" s="28"/>
      <c r="AN1004" s="28"/>
      <c r="AS1004" s="194"/>
      <c r="AU1004" s="28"/>
      <c r="AV1004" s="28"/>
      <c r="AW1004" s="28"/>
      <c r="BB1004" s="194"/>
      <c r="BD1004" s="28"/>
      <c r="BE1004" s="28"/>
      <c r="BF1004" s="28"/>
      <c r="BK1004" s="194"/>
      <c r="BM1004" s="28"/>
      <c r="BN1004" s="28"/>
      <c r="BO1004" s="28"/>
      <c r="BT1004" s="194"/>
      <c r="BV1004" s="28"/>
      <c r="BW1004" s="28"/>
      <c r="BX1004" s="28"/>
      <c r="CC1004" s="194"/>
      <c r="CE1004" s="28"/>
      <c r="CF1004" s="28"/>
      <c r="CG1004" s="28"/>
      <c r="CL1004" s="194"/>
      <c r="CN1004" s="28"/>
      <c r="CO1004" s="28"/>
      <c r="CP1004" s="28"/>
      <c r="CU1004" s="194"/>
      <c r="CW1004" s="28"/>
      <c r="CX1004" s="28"/>
      <c r="CY1004" s="28"/>
      <c r="DD1004" s="194"/>
      <c r="DF1004" s="28"/>
      <c r="DG1004" s="28"/>
      <c r="DH1004" s="28"/>
      <c r="DM1004" s="194"/>
      <c r="DO1004" s="28"/>
      <c r="DP1004" s="28"/>
      <c r="DQ1004" s="28"/>
      <c r="DV1004" s="194"/>
      <c r="DX1004" s="28"/>
      <c r="DY1004" s="28"/>
      <c r="DZ1004" s="28"/>
      <c r="EE1004" s="194"/>
      <c r="EG1004" s="28"/>
      <c r="EH1004" s="28"/>
      <c r="EI1004" s="28"/>
      <c r="EN1004" s="194"/>
      <c r="EP1004" s="28"/>
      <c r="EQ1004" s="28"/>
      <c r="ER1004" s="28"/>
      <c r="EW1004" s="194"/>
      <c r="EY1004" s="28"/>
      <c r="EZ1004" s="28"/>
      <c r="FA1004" s="28"/>
      <c r="FF1004" s="194"/>
      <c r="FH1004" s="28"/>
      <c r="FI1004" s="28"/>
      <c r="FJ1004" s="28"/>
      <c r="FO1004" s="194"/>
      <c r="FQ1004" s="28"/>
      <c r="FR1004" s="28"/>
      <c r="FS1004" s="28"/>
      <c r="FX1004" s="194"/>
      <c r="FZ1004" s="28"/>
      <c r="GA1004" s="28"/>
      <c r="GB1004" s="28"/>
      <c r="GG1004" s="194"/>
      <c r="GI1004" s="28"/>
      <c r="GJ1004" s="28"/>
      <c r="GK1004" s="28"/>
      <c r="GP1004" s="194"/>
      <c r="GR1004" s="28"/>
      <c r="GS1004" s="28"/>
      <c r="GT1004" s="28"/>
      <c r="GY1004" s="194"/>
      <c r="HA1004" s="28"/>
      <c r="HB1004" s="28"/>
      <c r="HC1004" s="28"/>
      <c r="HH1004" s="194"/>
      <c r="HJ1004" s="28"/>
      <c r="HK1004" s="28"/>
      <c r="HL1004" s="28"/>
      <c r="HQ1004" s="28"/>
      <c r="HR1004" s="28"/>
      <c r="HS1004" s="28"/>
      <c r="HT1004" s="28"/>
      <c r="HU1004" s="28"/>
      <c r="HV1004" s="28"/>
      <c r="HW1004" s="28"/>
      <c r="HX1004" s="28"/>
      <c r="HY1004" s="28"/>
      <c r="HZ1004" s="28"/>
      <c r="IA1004" s="28"/>
      <c r="IB1004" s="28"/>
      <c r="IC1004" s="28"/>
      <c r="ID1004" s="28"/>
      <c r="IE1004" s="28"/>
      <c r="IF1004" s="28"/>
      <c r="IG1004" s="28"/>
      <c r="IH1004" s="28"/>
      <c r="II1004" s="28"/>
      <c r="IJ1004" s="28"/>
      <c r="IK1004" s="28"/>
      <c r="IL1004" s="28"/>
      <c r="IM1004" s="28"/>
      <c r="IN1004" s="28"/>
      <c r="IO1004" s="28"/>
      <c r="IP1004" s="28"/>
      <c r="IQ1004" s="28"/>
      <c r="IR1004" s="28"/>
      <c r="IS1004" s="28"/>
      <c r="IT1004" s="28"/>
      <c r="IU1004" s="28"/>
      <c r="IV1004" s="28"/>
    </row>
    <row r="1005" spans="1:256" s="50" customFormat="1" ht="18.75">
      <c r="A1005" s="330" t="s">
        <v>525</v>
      </c>
      <c r="B1005" s="28"/>
      <c r="C1005" s="417"/>
      <c r="D1005" s="418" t="s">
        <v>137</v>
      </c>
      <c r="E1005" s="50">
        <f t="shared" si="10"/>
        <v>29</v>
      </c>
      <c r="F1005" s="284">
        <f t="shared" si="11"/>
        <v>301</v>
      </c>
      <c r="G1005" s="50">
        <v>64</v>
      </c>
      <c r="H1005" s="50">
        <v>118</v>
      </c>
      <c r="I1005" s="50">
        <v>119</v>
      </c>
      <c r="L1005" s="28"/>
      <c r="N1005" s="28"/>
      <c r="R1005" s="194"/>
      <c r="T1005" s="28"/>
      <c r="U1005" s="28"/>
      <c r="V1005" s="28"/>
      <c r="AA1005" s="194"/>
      <c r="AC1005" s="28"/>
      <c r="AD1005" s="28"/>
      <c r="AE1005" s="28"/>
      <c r="AJ1005" s="194"/>
      <c r="AL1005" s="28"/>
      <c r="AM1005" s="28"/>
      <c r="AN1005" s="28"/>
      <c r="AS1005" s="194"/>
      <c r="AU1005" s="28"/>
      <c r="AV1005" s="28"/>
      <c r="AW1005" s="28"/>
      <c r="BB1005" s="194"/>
      <c r="BD1005" s="28"/>
      <c r="BE1005" s="28"/>
      <c r="BF1005" s="28"/>
      <c r="BK1005" s="194"/>
      <c r="BM1005" s="28"/>
      <c r="BN1005" s="28"/>
      <c r="BO1005" s="28"/>
      <c r="BT1005" s="194"/>
      <c r="BV1005" s="28"/>
      <c r="BW1005" s="28"/>
      <c r="BX1005" s="28"/>
      <c r="CC1005" s="194"/>
      <c r="CE1005" s="28"/>
      <c r="CF1005" s="28"/>
      <c r="CG1005" s="28"/>
      <c r="CL1005" s="194"/>
      <c r="CN1005" s="28"/>
      <c r="CO1005" s="28"/>
      <c r="CP1005" s="28"/>
      <c r="CU1005" s="194"/>
      <c r="CW1005" s="28"/>
      <c r="CX1005" s="28"/>
      <c r="CY1005" s="28"/>
      <c r="DD1005" s="194"/>
      <c r="DF1005" s="28"/>
      <c r="DG1005" s="28"/>
      <c r="DH1005" s="28"/>
      <c r="DM1005" s="194"/>
      <c r="DO1005" s="28"/>
      <c r="DP1005" s="28"/>
      <c r="DQ1005" s="28"/>
      <c r="DV1005" s="194"/>
      <c r="DX1005" s="28"/>
      <c r="DY1005" s="28"/>
      <c r="DZ1005" s="28"/>
      <c r="EE1005" s="194"/>
      <c r="EG1005" s="28"/>
      <c r="EH1005" s="28"/>
      <c r="EI1005" s="28"/>
      <c r="EN1005" s="194"/>
      <c r="EP1005" s="28"/>
      <c r="EQ1005" s="28"/>
      <c r="ER1005" s="28"/>
      <c r="EW1005" s="194"/>
      <c r="EY1005" s="28"/>
      <c r="EZ1005" s="28"/>
      <c r="FA1005" s="28"/>
      <c r="FF1005" s="194"/>
      <c r="FH1005" s="28"/>
      <c r="FI1005" s="28"/>
      <c r="FJ1005" s="28"/>
      <c r="FO1005" s="194"/>
      <c r="FQ1005" s="28"/>
      <c r="FR1005" s="28"/>
      <c r="FS1005" s="28"/>
      <c r="FX1005" s="194"/>
      <c r="FZ1005" s="28"/>
      <c r="GA1005" s="28"/>
      <c r="GB1005" s="28"/>
      <c r="GG1005" s="194"/>
      <c r="GI1005" s="28"/>
      <c r="GJ1005" s="28"/>
      <c r="GK1005" s="28"/>
      <c r="GP1005" s="194"/>
      <c r="GR1005" s="28"/>
      <c r="GS1005" s="28"/>
      <c r="GT1005" s="28"/>
      <c r="GY1005" s="194"/>
      <c r="HA1005" s="28"/>
      <c r="HB1005" s="28"/>
      <c r="HC1005" s="28"/>
      <c r="HH1005" s="194"/>
      <c r="HJ1005" s="28"/>
      <c r="HK1005" s="28"/>
      <c r="HL1005" s="28"/>
      <c r="HQ1005" s="28"/>
      <c r="HR1005" s="28"/>
      <c r="HS1005" s="28"/>
      <c r="HT1005" s="28"/>
      <c r="HU1005" s="28"/>
      <c r="HV1005" s="28"/>
      <c r="HW1005" s="28"/>
      <c r="HX1005" s="28"/>
      <c r="HY1005" s="28"/>
      <c r="HZ1005" s="28"/>
      <c r="IA1005" s="28"/>
      <c r="IB1005" s="28"/>
      <c r="IC1005" s="28"/>
      <c r="ID1005" s="28"/>
      <c r="IE1005" s="28"/>
      <c r="IF1005" s="28"/>
      <c r="IG1005" s="28"/>
      <c r="IH1005" s="28"/>
      <c r="II1005" s="28"/>
      <c r="IJ1005" s="28"/>
      <c r="IK1005" s="28"/>
      <c r="IL1005" s="28"/>
      <c r="IM1005" s="28"/>
      <c r="IN1005" s="28"/>
      <c r="IO1005" s="28"/>
      <c r="IP1005" s="28"/>
      <c r="IQ1005" s="28"/>
      <c r="IR1005" s="28"/>
      <c r="IS1005" s="28"/>
      <c r="IT1005" s="28"/>
      <c r="IU1005" s="28"/>
      <c r="IV1005" s="28"/>
    </row>
    <row r="1006" spans="1:256" s="50" customFormat="1" ht="18.75">
      <c r="A1006" s="330" t="s">
        <v>836</v>
      </c>
      <c r="B1006" s="417"/>
      <c r="C1006" s="417"/>
      <c r="D1006" s="1" t="s">
        <v>131</v>
      </c>
      <c r="E1006" s="50">
        <f t="shared" si="10"/>
        <v>4</v>
      </c>
      <c r="F1006" s="284">
        <f t="shared" si="11"/>
        <v>30</v>
      </c>
      <c r="H1006" s="50">
        <v>14</v>
      </c>
      <c r="I1006" s="50">
        <v>11</v>
      </c>
      <c r="J1006" s="50">
        <v>5</v>
      </c>
      <c r="L1006" s="28"/>
      <c r="N1006" s="28"/>
      <c r="R1006" s="194"/>
      <c r="T1006" s="28"/>
      <c r="U1006" s="28"/>
      <c r="V1006" s="28"/>
      <c r="AA1006" s="194"/>
      <c r="AC1006" s="28"/>
      <c r="AD1006" s="28"/>
      <c r="AE1006" s="28"/>
      <c r="AJ1006" s="194"/>
      <c r="AL1006" s="28"/>
      <c r="AM1006" s="28"/>
      <c r="AN1006" s="28"/>
      <c r="AS1006" s="194"/>
      <c r="AU1006" s="28"/>
      <c r="AV1006" s="28"/>
      <c r="AW1006" s="28"/>
      <c r="BB1006" s="194"/>
      <c r="BD1006" s="28"/>
      <c r="BE1006" s="28"/>
      <c r="BF1006" s="28"/>
      <c r="BK1006" s="194"/>
      <c r="BM1006" s="28"/>
      <c r="BN1006" s="28"/>
      <c r="BO1006" s="28"/>
      <c r="BT1006" s="194"/>
      <c r="BV1006" s="28"/>
      <c r="BW1006" s="28"/>
      <c r="BX1006" s="28"/>
      <c r="CC1006" s="194"/>
      <c r="CE1006" s="28"/>
      <c r="CF1006" s="28"/>
      <c r="CG1006" s="28"/>
      <c r="CL1006" s="194"/>
      <c r="CN1006" s="28"/>
      <c r="CO1006" s="28"/>
      <c r="CP1006" s="28"/>
      <c r="CU1006" s="194"/>
      <c r="CW1006" s="28"/>
      <c r="CX1006" s="28"/>
      <c r="CY1006" s="28"/>
      <c r="DD1006" s="194"/>
      <c r="DF1006" s="28"/>
      <c r="DG1006" s="28"/>
      <c r="DH1006" s="28"/>
      <c r="DM1006" s="194"/>
      <c r="DO1006" s="28"/>
      <c r="DP1006" s="28"/>
      <c r="DQ1006" s="28"/>
      <c r="DV1006" s="194"/>
      <c r="DX1006" s="28"/>
      <c r="DY1006" s="28"/>
      <c r="DZ1006" s="28"/>
      <c r="EE1006" s="194"/>
      <c r="EG1006" s="28"/>
      <c r="EH1006" s="28"/>
      <c r="EI1006" s="28"/>
      <c r="EN1006" s="194"/>
      <c r="EP1006" s="28"/>
      <c r="EQ1006" s="28"/>
      <c r="ER1006" s="28"/>
      <c r="EW1006" s="194"/>
      <c r="EY1006" s="28"/>
      <c r="EZ1006" s="28"/>
      <c r="FA1006" s="28"/>
      <c r="FF1006" s="194"/>
      <c r="FH1006" s="28"/>
      <c r="FI1006" s="28"/>
      <c r="FJ1006" s="28"/>
      <c r="FO1006" s="194"/>
      <c r="FQ1006" s="28"/>
      <c r="FR1006" s="28"/>
      <c r="FS1006" s="28"/>
      <c r="FX1006" s="194"/>
      <c r="FZ1006" s="28"/>
      <c r="GA1006" s="28"/>
      <c r="GB1006" s="28"/>
      <c r="GG1006" s="194"/>
      <c r="GI1006" s="28"/>
      <c r="GJ1006" s="28"/>
      <c r="GK1006" s="28"/>
      <c r="GP1006" s="194"/>
      <c r="GR1006" s="28"/>
      <c r="GS1006" s="28"/>
      <c r="GT1006" s="28"/>
      <c r="GY1006" s="194"/>
      <c r="HA1006" s="28"/>
      <c r="HB1006" s="28"/>
      <c r="HC1006" s="28"/>
      <c r="HH1006" s="194"/>
      <c r="HJ1006" s="28"/>
      <c r="HK1006" s="28"/>
      <c r="HL1006" s="28"/>
      <c r="HQ1006" s="28"/>
      <c r="HR1006" s="28"/>
      <c r="HS1006" s="28"/>
      <c r="HT1006" s="28"/>
      <c r="HU1006" s="28"/>
      <c r="HV1006" s="28"/>
      <c r="HW1006" s="28"/>
      <c r="HX1006" s="28"/>
      <c r="HY1006" s="28"/>
      <c r="HZ1006" s="28"/>
      <c r="IA1006" s="28"/>
      <c r="IB1006" s="28"/>
      <c r="IC1006" s="28"/>
      <c r="ID1006" s="28"/>
      <c r="IE1006" s="28"/>
      <c r="IF1006" s="28"/>
      <c r="IG1006" s="28"/>
      <c r="IH1006" s="28"/>
      <c r="II1006" s="28"/>
      <c r="IJ1006" s="28"/>
      <c r="IK1006" s="28"/>
      <c r="IL1006" s="28"/>
      <c r="IM1006" s="28"/>
      <c r="IN1006" s="28"/>
      <c r="IO1006" s="28"/>
      <c r="IP1006" s="28"/>
      <c r="IQ1006" s="28"/>
      <c r="IR1006" s="28"/>
      <c r="IS1006" s="28"/>
      <c r="IT1006" s="28"/>
      <c r="IU1006" s="28"/>
      <c r="IV1006" s="28"/>
    </row>
    <row r="1007" spans="1:256" s="50" customFormat="1" ht="18.75">
      <c r="A1007" s="330" t="s">
        <v>627</v>
      </c>
      <c r="B1007" s="279"/>
      <c r="C1007" s="417"/>
      <c r="D1007" s="418" t="s">
        <v>134</v>
      </c>
      <c r="E1007" s="50">
        <f t="shared" si="10"/>
        <v>5</v>
      </c>
      <c r="F1007" s="284">
        <f t="shared" si="11"/>
        <v>4</v>
      </c>
      <c r="H1007" s="456"/>
      <c r="J1007" s="50">
        <v>4</v>
      </c>
      <c r="L1007" s="281"/>
      <c r="N1007" s="28"/>
      <c r="R1007" s="194"/>
      <c r="T1007" s="28"/>
      <c r="U1007" s="28"/>
      <c r="V1007" s="28"/>
      <c r="AA1007" s="194"/>
      <c r="AC1007" s="28"/>
      <c r="AD1007" s="28"/>
      <c r="AE1007" s="28"/>
      <c r="AJ1007" s="194"/>
      <c r="AL1007" s="28"/>
      <c r="AM1007" s="28"/>
      <c r="AN1007" s="28"/>
      <c r="AS1007" s="194"/>
      <c r="AU1007" s="28"/>
      <c r="AV1007" s="28"/>
      <c r="AW1007" s="28"/>
      <c r="BB1007" s="194"/>
      <c r="BD1007" s="28"/>
      <c r="BE1007" s="28"/>
      <c r="BF1007" s="28"/>
      <c r="BK1007" s="194"/>
      <c r="BM1007" s="28"/>
      <c r="BN1007" s="28"/>
      <c r="BO1007" s="28"/>
      <c r="BT1007" s="194"/>
      <c r="BV1007" s="28"/>
      <c r="BW1007" s="28"/>
      <c r="BX1007" s="28"/>
      <c r="CC1007" s="194"/>
      <c r="CE1007" s="28"/>
      <c r="CF1007" s="28"/>
      <c r="CG1007" s="28"/>
      <c r="CL1007" s="194"/>
      <c r="CN1007" s="28"/>
      <c r="CO1007" s="28"/>
      <c r="CP1007" s="28"/>
      <c r="CU1007" s="194"/>
      <c r="CW1007" s="28"/>
      <c r="CX1007" s="28"/>
      <c r="CY1007" s="28"/>
      <c r="DD1007" s="194"/>
      <c r="DF1007" s="28"/>
      <c r="DG1007" s="28"/>
      <c r="DH1007" s="28"/>
      <c r="DM1007" s="194"/>
      <c r="DO1007" s="28"/>
      <c r="DP1007" s="28"/>
      <c r="DQ1007" s="28"/>
      <c r="DV1007" s="194"/>
      <c r="DX1007" s="28"/>
      <c r="DY1007" s="28"/>
      <c r="DZ1007" s="28"/>
      <c r="EE1007" s="194"/>
      <c r="EG1007" s="28"/>
      <c r="EH1007" s="28"/>
      <c r="EI1007" s="28"/>
      <c r="EN1007" s="194"/>
      <c r="EP1007" s="28"/>
      <c r="EQ1007" s="28"/>
      <c r="ER1007" s="28"/>
      <c r="EW1007" s="194"/>
      <c r="EY1007" s="28"/>
      <c r="EZ1007" s="28"/>
      <c r="FA1007" s="28"/>
      <c r="FF1007" s="194"/>
      <c r="FH1007" s="28"/>
      <c r="FI1007" s="28"/>
      <c r="FJ1007" s="28"/>
      <c r="FO1007" s="194"/>
      <c r="FQ1007" s="28"/>
      <c r="FR1007" s="28"/>
      <c r="FS1007" s="28"/>
      <c r="FX1007" s="194"/>
      <c r="FZ1007" s="28"/>
      <c r="GA1007" s="28"/>
      <c r="GB1007" s="28"/>
      <c r="GG1007" s="194"/>
      <c r="GI1007" s="28"/>
      <c r="GJ1007" s="28"/>
      <c r="GK1007" s="28"/>
      <c r="GP1007" s="194"/>
      <c r="GR1007" s="28"/>
      <c r="GS1007" s="28"/>
      <c r="GT1007" s="28"/>
      <c r="GY1007" s="194"/>
      <c r="HA1007" s="28"/>
      <c r="HB1007" s="28"/>
      <c r="HC1007" s="28"/>
      <c r="HH1007" s="194"/>
      <c r="HJ1007" s="28"/>
      <c r="HK1007" s="28"/>
      <c r="HL1007" s="28"/>
      <c r="HQ1007" s="28"/>
      <c r="HR1007" s="28"/>
      <c r="HS1007" s="28"/>
      <c r="HT1007" s="28"/>
      <c r="HU1007" s="28"/>
      <c r="HV1007" s="28"/>
      <c r="HW1007" s="28"/>
      <c r="HX1007" s="28"/>
      <c r="HY1007" s="28"/>
      <c r="HZ1007" s="28"/>
      <c r="IA1007" s="28"/>
      <c r="IB1007" s="28"/>
      <c r="IC1007" s="28"/>
      <c r="ID1007" s="28"/>
      <c r="IE1007" s="28"/>
      <c r="IF1007" s="28"/>
      <c r="IG1007" s="28"/>
      <c r="IH1007" s="28"/>
      <c r="II1007" s="28"/>
      <c r="IJ1007" s="28"/>
      <c r="IK1007" s="28"/>
      <c r="IL1007" s="28"/>
      <c r="IM1007" s="28"/>
      <c r="IN1007" s="28"/>
      <c r="IO1007" s="28"/>
      <c r="IP1007" s="28"/>
      <c r="IQ1007" s="28"/>
      <c r="IR1007" s="28"/>
      <c r="IS1007" s="28"/>
      <c r="IT1007" s="28"/>
      <c r="IU1007" s="28"/>
      <c r="IV1007" s="28"/>
    </row>
    <row r="1008" spans="1:256" s="50" customFormat="1" ht="18">
      <c r="A1008" s="206" t="s">
        <v>3143</v>
      </c>
      <c r="B1008" s="420"/>
      <c r="C1008" s="420"/>
      <c r="D1008" s="418" t="s">
        <v>130</v>
      </c>
      <c r="E1008" s="50">
        <f t="shared" si="10"/>
        <v>11</v>
      </c>
      <c r="F1008" s="284">
        <f t="shared" si="11"/>
        <v>0</v>
      </c>
      <c r="N1008" s="28"/>
      <c r="R1008" s="194"/>
      <c r="T1008" s="28"/>
      <c r="U1008" s="28"/>
      <c r="V1008" s="28"/>
      <c r="AA1008" s="194"/>
      <c r="AC1008" s="28"/>
      <c r="AD1008" s="28"/>
      <c r="AE1008" s="28"/>
      <c r="AJ1008" s="194"/>
      <c r="AL1008" s="28"/>
      <c r="AM1008" s="28"/>
      <c r="AN1008" s="28"/>
      <c r="AS1008" s="194"/>
      <c r="AU1008" s="28"/>
      <c r="AV1008" s="28"/>
      <c r="AW1008" s="28"/>
      <c r="BB1008" s="194"/>
      <c r="BD1008" s="28"/>
      <c r="BE1008" s="28"/>
      <c r="BF1008" s="28"/>
      <c r="BK1008" s="194"/>
      <c r="BM1008" s="28"/>
      <c r="BN1008" s="28"/>
      <c r="BO1008" s="28"/>
      <c r="BT1008" s="194"/>
      <c r="BV1008" s="28"/>
      <c r="BW1008" s="28"/>
      <c r="BX1008" s="28"/>
      <c r="CC1008" s="194"/>
      <c r="CE1008" s="28"/>
      <c r="CF1008" s="28"/>
      <c r="CG1008" s="28"/>
      <c r="CL1008" s="194"/>
      <c r="CN1008" s="28"/>
      <c r="CO1008" s="28"/>
      <c r="CP1008" s="28"/>
      <c r="CU1008" s="194"/>
      <c r="CW1008" s="28"/>
      <c r="CX1008" s="28"/>
      <c r="CY1008" s="28"/>
      <c r="DD1008" s="194"/>
      <c r="DF1008" s="28"/>
      <c r="DG1008" s="28"/>
      <c r="DH1008" s="28"/>
      <c r="DM1008" s="194"/>
      <c r="DO1008" s="28"/>
      <c r="DP1008" s="28"/>
      <c r="DQ1008" s="28"/>
      <c r="DV1008" s="194"/>
      <c r="DX1008" s="28"/>
      <c r="DY1008" s="28"/>
      <c r="DZ1008" s="28"/>
      <c r="EE1008" s="194"/>
      <c r="EG1008" s="28"/>
      <c r="EH1008" s="28"/>
      <c r="EI1008" s="28"/>
      <c r="EN1008" s="194"/>
      <c r="EP1008" s="28"/>
      <c r="EQ1008" s="28"/>
      <c r="ER1008" s="28"/>
      <c r="EW1008" s="194"/>
      <c r="EY1008" s="28"/>
      <c r="EZ1008" s="28"/>
      <c r="FA1008" s="28"/>
      <c r="FF1008" s="194"/>
      <c r="FH1008" s="28"/>
      <c r="FI1008" s="28"/>
      <c r="FJ1008" s="28"/>
      <c r="FO1008" s="194"/>
      <c r="FQ1008" s="28"/>
      <c r="FR1008" s="28"/>
      <c r="FS1008" s="28"/>
      <c r="FX1008" s="194"/>
      <c r="FZ1008" s="28"/>
      <c r="GA1008" s="28"/>
      <c r="GB1008" s="28"/>
      <c r="GG1008" s="194"/>
      <c r="GI1008" s="28"/>
      <c r="GJ1008" s="28"/>
      <c r="GK1008" s="28"/>
      <c r="GP1008" s="194"/>
      <c r="GR1008" s="28"/>
      <c r="GS1008" s="28"/>
      <c r="GT1008" s="28"/>
      <c r="GY1008" s="194"/>
      <c r="HA1008" s="28"/>
      <c r="HB1008" s="28"/>
      <c r="HC1008" s="28"/>
      <c r="HH1008" s="194"/>
      <c r="HJ1008" s="28"/>
      <c r="HK1008" s="28"/>
      <c r="HL1008" s="28"/>
      <c r="HQ1008" s="28"/>
      <c r="HR1008" s="28"/>
      <c r="HS1008" s="28"/>
      <c r="HT1008" s="28"/>
      <c r="HU1008" s="28"/>
      <c r="HV1008" s="28"/>
      <c r="HW1008" s="28"/>
      <c r="HX1008" s="28"/>
      <c r="HY1008" s="28"/>
      <c r="HZ1008" s="28"/>
      <c r="IA1008" s="28"/>
      <c r="IB1008" s="28"/>
      <c r="IC1008" s="28"/>
      <c r="ID1008" s="28"/>
      <c r="IE1008" s="28"/>
      <c r="IF1008" s="28"/>
      <c r="IG1008" s="28"/>
      <c r="IH1008" s="28"/>
      <c r="II1008" s="28"/>
      <c r="IJ1008" s="28"/>
      <c r="IK1008" s="28"/>
      <c r="IL1008" s="28"/>
      <c r="IM1008" s="28"/>
      <c r="IN1008" s="28"/>
      <c r="IO1008" s="28"/>
      <c r="IP1008" s="28"/>
      <c r="IQ1008" s="28"/>
      <c r="IR1008" s="28"/>
      <c r="IS1008" s="28"/>
      <c r="IT1008" s="28"/>
      <c r="IU1008" s="28"/>
      <c r="IV1008" s="28"/>
    </row>
    <row r="1009" spans="1:256" s="50" customFormat="1" ht="18">
      <c r="A1009" s="206" t="s">
        <v>2824</v>
      </c>
      <c r="B1009" s="28"/>
      <c r="C1009" s="420"/>
      <c r="D1009" s="418" t="s">
        <v>129</v>
      </c>
      <c r="E1009" s="50">
        <f t="shared" si="10"/>
        <v>0</v>
      </c>
      <c r="F1009" s="284">
        <f t="shared" si="11"/>
        <v>0</v>
      </c>
      <c r="L1009" s="28"/>
      <c r="N1009" s="28"/>
      <c r="R1009" s="194"/>
      <c r="T1009" s="28"/>
      <c r="U1009" s="28"/>
      <c r="V1009" s="28"/>
      <c r="AA1009" s="194"/>
      <c r="AC1009" s="28"/>
      <c r="AD1009" s="28"/>
      <c r="AE1009" s="28"/>
      <c r="AJ1009" s="194"/>
      <c r="AL1009" s="28"/>
      <c r="AM1009" s="28"/>
      <c r="AN1009" s="28"/>
      <c r="AS1009" s="194"/>
      <c r="AU1009" s="28"/>
      <c r="AV1009" s="28"/>
      <c r="AW1009" s="28"/>
      <c r="BB1009" s="194"/>
      <c r="BD1009" s="28"/>
      <c r="BE1009" s="28"/>
      <c r="BF1009" s="28"/>
      <c r="BK1009" s="194"/>
      <c r="BM1009" s="28"/>
      <c r="BN1009" s="28"/>
      <c r="BO1009" s="28"/>
      <c r="BT1009" s="194"/>
      <c r="BV1009" s="28"/>
      <c r="BW1009" s="28"/>
      <c r="BX1009" s="28"/>
      <c r="CC1009" s="194"/>
      <c r="CE1009" s="28"/>
      <c r="CF1009" s="28"/>
      <c r="CG1009" s="28"/>
      <c r="CL1009" s="194"/>
      <c r="CN1009" s="28"/>
      <c r="CO1009" s="28"/>
      <c r="CP1009" s="28"/>
      <c r="CU1009" s="194"/>
      <c r="CW1009" s="28"/>
      <c r="CX1009" s="28"/>
      <c r="CY1009" s="28"/>
      <c r="DD1009" s="194"/>
      <c r="DF1009" s="28"/>
      <c r="DG1009" s="28"/>
      <c r="DH1009" s="28"/>
      <c r="DM1009" s="194"/>
      <c r="DO1009" s="28"/>
      <c r="DP1009" s="28"/>
      <c r="DQ1009" s="28"/>
      <c r="DV1009" s="194"/>
      <c r="DX1009" s="28"/>
      <c r="DY1009" s="28"/>
      <c r="DZ1009" s="28"/>
      <c r="EE1009" s="194"/>
      <c r="EG1009" s="28"/>
      <c r="EH1009" s="28"/>
      <c r="EI1009" s="28"/>
      <c r="EN1009" s="194"/>
      <c r="EP1009" s="28"/>
      <c r="EQ1009" s="28"/>
      <c r="ER1009" s="28"/>
      <c r="EW1009" s="194"/>
      <c r="EY1009" s="28"/>
      <c r="EZ1009" s="28"/>
      <c r="FA1009" s="28"/>
      <c r="FF1009" s="194"/>
      <c r="FH1009" s="28"/>
      <c r="FI1009" s="28"/>
      <c r="FJ1009" s="28"/>
      <c r="FO1009" s="194"/>
      <c r="FQ1009" s="28"/>
      <c r="FR1009" s="28"/>
      <c r="FS1009" s="28"/>
      <c r="FX1009" s="194"/>
      <c r="FZ1009" s="28"/>
      <c r="GA1009" s="28"/>
      <c r="GB1009" s="28"/>
      <c r="GG1009" s="194"/>
      <c r="GI1009" s="28"/>
      <c r="GJ1009" s="28"/>
      <c r="GK1009" s="28"/>
      <c r="GP1009" s="194"/>
      <c r="GR1009" s="28"/>
      <c r="GS1009" s="28"/>
      <c r="GT1009" s="28"/>
      <c r="GY1009" s="194"/>
      <c r="HA1009" s="28"/>
      <c r="HB1009" s="28"/>
      <c r="HC1009" s="28"/>
      <c r="HH1009" s="194"/>
      <c r="HJ1009" s="28"/>
      <c r="HK1009" s="28"/>
      <c r="HL1009" s="28"/>
      <c r="HQ1009" s="28"/>
      <c r="HR1009" s="28"/>
      <c r="HS1009" s="28"/>
      <c r="HT1009" s="28"/>
      <c r="HU1009" s="28"/>
      <c r="HV1009" s="28"/>
      <c r="HW1009" s="28"/>
      <c r="HX1009" s="28"/>
      <c r="HY1009" s="28"/>
      <c r="HZ1009" s="28"/>
      <c r="IA1009" s="28"/>
      <c r="IB1009" s="28"/>
      <c r="IC1009" s="28"/>
      <c r="ID1009" s="28"/>
      <c r="IE1009" s="28"/>
      <c r="IF1009" s="28"/>
      <c r="IG1009" s="28"/>
      <c r="IH1009" s="28"/>
      <c r="II1009" s="28"/>
      <c r="IJ1009" s="28"/>
      <c r="IK1009" s="28"/>
      <c r="IL1009" s="28"/>
      <c r="IM1009" s="28"/>
      <c r="IN1009" s="28"/>
      <c r="IO1009" s="28"/>
      <c r="IP1009" s="28"/>
      <c r="IQ1009" s="28"/>
      <c r="IR1009" s="28"/>
      <c r="IS1009" s="28"/>
      <c r="IT1009" s="28"/>
      <c r="IU1009" s="28"/>
      <c r="IV1009" s="28"/>
    </row>
    <row r="1010" spans="1:256" s="50" customFormat="1" ht="18">
      <c r="A1010" s="330" t="s">
        <v>594</v>
      </c>
      <c r="B1010" s="28"/>
      <c r="C1010" s="275"/>
      <c r="D1010" s="418" t="s">
        <v>129</v>
      </c>
      <c r="E1010" s="50">
        <f t="shared" si="10"/>
        <v>1</v>
      </c>
      <c r="F1010" s="284">
        <f t="shared" si="11"/>
        <v>63</v>
      </c>
      <c r="G1010" s="50">
        <v>28</v>
      </c>
      <c r="H1010" s="456"/>
      <c r="I1010" s="50">
        <v>35</v>
      </c>
      <c r="L1010" s="28"/>
      <c r="N1010" s="28"/>
      <c r="R1010" s="194"/>
      <c r="T1010" s="28"/>
      <c r="U1010" s="28"/>
      <c r="V1010" s="28"/>
      <c r="AA1010" s="194"/>
      <c r="AC1010" s="28"/>
      <c r="AD1010" s="28"/>
      <c r="AE1010" s="28"/>
      <c r="AJ1010" s="194"/>
      <c r="AL1010" s="28"/>
      <c r="AM1010" s="28"/>
      <c r="AN1010" s="28"/>
      <c r="AS1010" s="194"/>
      <c r="AU1010" s="28"/>
      <c r="AV1010" s="28"/>
      <c r="AW1010" s="28"/>
      <c r="BB1010" s="194"/>
      <c r="BD1010" s="28"/>
      <c r="BE1010" s="28"/>
      <c r="BF1010" s="28"/>
      <c r="BK1010" s="194"/>
      <c r="BM1010" s="28"/>
      <c r="BN1010" s="28"/>
      <c r="BO1010" s="28"/>
      <c r="BT1010" s="194"/>
      <c r="BV1010" s="28"/>
      <c r="BW1010" s="28"/>
      <c r="BX1010" s="28"/>
      <c r="CC1010" s="194"/>
      <c r="CE1010" s="28"/>
      <c r="CF1010" s="28"/>
      <c r="CG1010" s="28"/>
      <c r="CL1010" s="194"/>
      <c r="CN1010" s="28"/>
      <c r="CO1010" s="28"/>
      <c r="CP1010" s="28"/>
      <c r="CU1010" s="194"/>
      <c r="CW1010" s="28"/>
      <c r="CX1010" s="28"/>
      <c r="CY1010" s="28"/>
      <c r="DD1010" s="194"/>
      <c r="DF1010" s="28"/>
      <c r="DG1010" s="28"/>
      <c r="DH1010" s="28"/>
      <c r="DM1010" s="194"/>
      <c r="DO1010" s="28"/>
      <c r="DP1010" s="28"/>
      <c r="DQ1010" s="28"/>
      <c r="DV1010" s="194"/>
      <c r="DX1010" s="28"/>
      <c r="DY1010" s="28"/>
      <c r="DZ1010" s="28"/>
      <c r="EE1010" s="194"/>
      <c r="EG1010" s="28"/>
      <c r="EH1010" s="28"/>
      <c r="EI1010" s="28"/>
      <c r="EN1010" s="194"/>
      <c r="EP1010" s="28"/>
      <c r="EQ1010" s="28"/>
      <c r="ER1010" s="28"/>
      <c r="EW1010" s="194"/>
      <c r="EY1010" s="28"/>
      <c r="EZ1010" s="28"/>
      <c r="FA1010" s="28"/>
      <c r="FF1010" s="194"/>
      <c r="FH1010" s="28"/>
      <c r="FI1010" s="28"/>
      <c r="FJ1010" s="28"/>
      <c r="FO1010" s="194"/>
      <c r="FQ1010" s="28"/>
      <c r="FR1010" s="28"/>
      <c r="FS1010" s="28"/>
      <c r="FX1010" s="194"/>
      <c r="FZ1010" s="28"/>
      <c r="GA1010" s="28"/>
      <c r="GB1010" s="28"/>
      <c r="GG1010" s="194"/>
      <c r="GI1010" s="28"/>
      <c r="GJ1010" s="28"/>
      <c r="GK1010" s="28"/>
      <c r="GP1010" s="194"/>
      <c r="GR1010" s="28"/>
      <c r="GS1010" s="28"/>
      <c r="GT1010" s="28"/>
      <c r="GY1010" s="194"/>
      <c r="HA1010" s="28"/>
      <c r="HB1010" s="28"/>
      <c r="HC1010" s="28"/>
      <c r="HH1010" s="194"/>
      <c r="HJ1010" s="28"/>
      <c r="HK1010" s="28"/>
      <c r="HL1010" s="28"/>
      <c r="HQ1010" s="28"/>
      <c r="HR1010" s="28"/>
      <c r="HS1010" s="28"/>
      <c r="HT1010" s="28"/>
      <c r="HU1010" s="28"/>
      <c r="HV1010" s="28"/>
      <c r="HW1010" s="28"/>
      <c r="HX1010" s="28"/>
      <c r="HY1010" s="28"/>
      <c r="HZ1010" s="28"/>
      <c r="IA1010" s="28"/>
      <c r="IB1010" s="28"/>
      <c r="IC1010" s="28"/>
      <c r="ID1010" s="28"/>
      <c r="IE1010" s="28"/>
      <c r="IF1010" s="28"/>
      <c r="IG1010" s="28"/>
      <c r="IH1010" s="28"/>
      <c r="II1010" s="28"/>
      <c r="IJ1010" s="28"/>
      <c r="IK1010" s="28"/>
      <c r="IL1010" s="28"/>
      <c r="IM1010" s="28"/>
      <c r="IN1010" s="28"/>
      <c r="IO1010" s="28"/>
      <c r="IP1010" s="28"/>
      <c r="IQ1010" s="28"/>
      <c r="IR1010" s="28"/>
      <c r="IS1010" s="28"/>
      <c r="IT1010" s="28"/>
      <c r="IU1010" s="28"/>
      <c r="IV1010" s="28"/>
    </row>
    <row r="1011" spans="1:256" s="50" customFormat="1" ht="18.75">
      <c r="A1011" s="330" t="s">
        <v>822</v>
      </c>
      <c r="B1011" s="279"/>
      <c r="C1011" s="417"/>
      <c r="D1011" s="418" t="s">
        <v>139</v>
      </c>
      <c r="E1011" s="50">
        <f t="shared" si="10"/>
        <v>48</v>
      </c>
      <c r="F1011" s="284">
        <f t="shared" si="11"/>
        <v>57</v>
      </c>
      <c r="H1011" s="50">
        <v>18</v>
      </c>
      <c r="I1011" s="50">
        <v>13</v>
      </c>
      <c r="J1011" s="50">
        <v>26</v>
      </c>
      <c r="L1011" s="28"/>
      <c r="N1011" s="28"/>
      <c r="R1011" s="194"/>
      <c r="T1011" s="28"/>
      <c r="U1011" s="28"/>
      <c r="V1011" s="28"/>
      <c r="AA1011" s="194"/>
      <c r="AC1011" s="28"/>
      <c r="AD1011" s="28"/>
      <c r="AE1011" s="28"/>
      <c r="AJ1011" s="194"/>
      <c r="AL1011" s="28"/>
      <c r="AM1011" s="28"/>
      <c r="AN1011" s="28"/>
      <c r="AS1011" s="194"/>
      <c r="AU1011" s="28"/>
      <c r="AV1011" s="28"/>
      <c r="AW1011" s="28"/>
      <c r="BB1011" s="194"/>
      <c r="BD1011" s="28"/>
      <c r="BE1011" s="28"/>
      <c r="BF1011" s="28"/>
      <c r="BK1011" s="194"/>
      <c r="BM1011" s="28"/>
      <c r="BN1011" s="28"/>
      <c r="BO1011" s="28"/>
      <c r="BT1011" s="194"/>
      <c r="BV1011" s="28"/>
      <c r="BW1011" s="28"/>
      <c r="BX1011" s="28"/>
      <c r="CC1011" s="194"/>
      <c r="CE1011" s="28"/>
      <c r="CF1011" s="28"/>
      <c r="CG1011" s="28"/>
      <c r="CL1011" s="194"/>
      <c r="CN1011" s="28"/>
      <c r="CO1011" s="28"/>
      <c r="CP1011" s="28"/>
      <c r="CU1011" s="194"/>
      <c r="CW1011" s="28"/>
      <c r="CX1011" s="28"/>
      <c r="CY1011" s="28"/>
      <c r="DD1011" s="194"/>
      <c r="DF1011" s="28"/>
      <c r="DG1011" s="28"/>
      <c r="DH1011" s="28"/>
      <c r="DM1011" s="194"/>
      <c r="DO1011" s="28"/>
      <c r="DP1011" s="28"/>
      <c r="DQ1011" s="28"/>
      <c r="DV1011" s="194"/>
      <c r="DX1011" s="28"/>
      <c r="DY1011" s="28"/>
      <c r="DZ1011" s="28"/>
      <c r="EE1011" s="194"/>
      <c r="EG1011" s="28"/>
      <c r="EH1011" s="28"/>
      <c r="EI1011" s="28"/>
      <c r="EN1011" s="194"/>
      <c r="EP1011" s="28"/>
      <c r="EQ1011" s="28"/>
      <c r="ER1011" s="28"/>
      <c r="EW1011" s="194"/>
      <c r="EY1011" s="28"/>
      <c r="EZ1011" s="28"/>
      <c r="FA1011" s="28"/>
      <c r="FF1011" s="194"/>
      <c r="FH1011" s="28"/>
      <c r="FI1011" s="28"/>
      <c r="FJ1011" s="28"/>
      <c r="FO1011" s="194"/>
      <c r="FQ1011" s="28"/>
      <c r="FR1011" s="28"/>
      <c r="FS1011" s="28"/>
      <c r="FX1011" s="194"/>
      <c r="FZ1011" s="28"/>
      <c r="GA1011" s="28"/>
      <c r="GB1011" s="28"/>
      <c r="GG1011" s="194"/>
      <c r="GI1011" s="28"/>
      <c r="GJ1011" s="28"/>
      <c r="GK1011" s="28"/>
      <c r="GP1011" s="194"/>
      <c r="GR1011" s="28"/>
      <c r="GS1011" s="28"/>
      <c r="GT1011" s="28"/>
      <c r="GY1011" s="194"/>
      <c r="HA1011" s="28"/>
      <c r="HB1011" s="28"/>
      <c r="HC1011" s="28"/>
      <c r="HH1011" s="194"/>
      <c r="HJ1011" s="28"/>
      <c r="HK1011" s="28"/>
      <c r="HL1011" s="28"/>
      <c r="HQ1011" s="28"/>
      <c r="HR1011" s="28"/>
      <c r="HS1011" s="28"/>
      <c r="HT1011" s="28"/>
      <c r="HU1011" s="28"/>
      <c r="HV1011" s="28"/>
      <c r="HW1011" s="28"/>
      <c r="HX1011" s="28"/>
      <c r="HY1011" s="28"/>
      <c r="HZ1011" s="28"/>
      <c r="IA1011" s="28"/>
      <c r="IB1011" s="28"/>
      <c r="IC1011" s="28"/>
      <c r="ID1011" s="28"/>
      <c r="IE1011" s="28"/>
      <c r="IF1011" s="28"/>
      <c r="IG1011" s="28"/>
      <c r="IH1011" s="28"/>
      <c r="II1011" s="28"/>
      <c r="IJ1011" s="28"/>
      <c r="IK1011" s="28"/>
      <c r="IL1011" s="28"/>
      <c r="IM1011" s="28"/>
      <c r="IN1011" s="28"/>
      <c r="IO1011" s="28"/>
      <c r="IP1011" s="28"/>
      <c r="IQ1011" s="28"/>
      <c r="IR1011" s="28"/>
      <c r="IS1011" s="28"/>
      <c r="IT1011" s="28"/>
      <c r="IU1011" s="28"/>
      <c r="IV1011" s="28"/>
    </row>
    <row r="1012" spans="1:256" s="50" customFormat="1" ht="18">
      <c r="A1012" s="330" t="s">
        <v>2114</v>
      </c>
      <c r="B1012" s="420"/>
      <c r="C1012" s="420"/>
      <c r="D1012" s="418" t="s">
        <v>132</v>
      </c>
      <c r="E1012" s="50">
        <f t="shared" si="10"/>
        <v>0</v>
      </c>
      <c r="F1012" s="284">
        <f t="shared" si="11"/>
        <v>6</v>
      </c>
      <c r="J1012" s="50">
        <v>6</v>
      </c>
      <c r="L1012" s="28"/>
      <c r="N1012" s="28"/>
      <c r="R1012" s="194"/>
      <c r="T1012" s="28"/>
      <c r="U1012" s="28"/>
      <c r="V1012" s="28"/>
      <c r="AA1012" s="194"/>
      <c r="AC1012" s="28"/>
      <c r="AD1012" s="28"/>
      <c r="AE1012" s="28"/>
      <c r="AJ1012" s="194"/>
      <c r="AL1012" s="28"/>
      <c r="AM1012" s="28"/>
      <c r="AN1012" s="28"/>
      <c r="AS1012" s="194"/>
      <c r="AU1012" s="28"/>
      <c r="AV1012" s="28"/>
      <c r="AW1012" s="28"/>
      <c r="BB1012" s="194"/>
      <c r="BD1012" s="28"/>
      <c r="BE1012" s="28"/>
      <c r="BF1012" s="28"/>
      <c r="BK1012" s="194"/>
      <c r="BM1012" s="28"/>
      <c r="BN1012" s="28"/>
      <c r="BO1012" s="28"/>
      <c r="BT1012" s="194"/>
      <c r="BV1012" s="28"/>
      <c r="BW1012" s="28"/>
      <c r="BX1012" s="28"/>
      <c r="CC1012" s="194"/>
      <c r="CE1012" s="28"/>
      <c r="CF1012" s="28"/>
      <c r="CG1012" s="28"/>
      <c r="CL1012" s="194"/>
      <c r="CN1012" s="28"/>
      <c r="CO1012" s="28"/>
      <c r="CP1012" s="28"/>
      <c r="CU1012" s="194"/>
      <c r="CW1012" s="28"/>
      <c r="CX1012" s="28"/>
      <c r="CY1012" s="28"/>
      <c r="DD1012" s="194"/>
      <c r="DF1012" s="28"/>
      <c r="DG1012" s="28"/>
      <c r="DH1012" s="28"/>
      <c r="DM1012" s="194"/>
      <c r="DO1012" s="28"/>
      <c r="DP1012" s="28"/>
      <c r="DQ1012" s="28"/>
      <c r="DV1012" s="194"/>
      <c r="DX1012" s="28"/>
      <c r="DY1012" s="28"/>
      <c r="DZ1012" s="28"/>
      <c r="EE1012" s="194"/>
      <c r="EG1012" s="28"/>
      <c r="EH1012" s="28"/>
      <c r="EI1012" s="28"/>
      <c r="EN1012" s="194"/>
      <c r="EP1012" s="28"/>
      <c r="EQ1012" s="28"/>
      <c r="ER1012" s="28"/>
      <c r="EW1012" s="194"/>
      <c r="EY1012" s="28"/>
      <c r="EZ1012" s="28"/>
      <c r="FA1012" s="28"/>
      <c r="FF1012" s="194"/>
      <c r="FH1012" s="28"/>
      <c r="FI1012" s="28"/>
      <c r="FJ1012" s="28"/>
      <c r="FO1012" s="194"/>
      <c r="FQ1012" s="28"/>
      <c r="FR1012" s="28"/>
      <c r="FS1012" s="28"/>
      <c r="FX1012" s="194"/>
      <c r="FZ1012" s="28"/>
      <c r="GA1012" s="28"/>
      <c r="GB1012" s="28"/>
      <c r="GG1012" s="194"/>
      <c r="GI1012" s="28"/>
      <c r="GJ1012" s="28"/>
      <c r="GK1012" s="28"/>
      <c r="GP1012" s="194"/>
      <c r="GR1012" s="28"/>
      <c r="GS1012" s="28"/>
      <c r="GT1012" s="28"/>
      <c r="GY1012" s="194"/>
      <c r="HA1012" s="28"/>
      <c r="HB1012" s="28"/>
      <c r="HC1012" s="28"/>
      <c r="HH1012" s="194"/>
      <c r="HJ1012" s="28"/>
      <c r="HK1012" s="28"/>
      <c r="HL1012" s="28"/>
      <c r="HQ1012" s="28"/>
      <c r="HR1012" s="28"/>
      <c r="HS1012" s="28"/>
      <c r="HT1012" s="28"/>
      <c r="HU1012" s="28"/>
      <c r="HV1012" s="28"/>
      <c r="HW1012" s="28"/>
      <c r="HX1012" s="28"/>
      <c r="HY1012" s="28"/>
      <c r="HZ1012" s="28"/>
      <c r="IA1012" s="28"/>
      <c r="IB1012" s="28"/>
      <c r="IC1012" s="28"/>
      <c r="ID1012" s="28"/>
      <c r="IE1012" s="28"/>
      <c r="IF1012" s="28"/>
      <c r="IG1012" s="28"/>
      <c r="IH1012" s="28"/>
      <c r="II1012" s="28"/>
      <c r="IJ1012" s="28"/>
      <c r="IK1012" s="28"/>
      <c r="IL1012" s="28"/>
      <c r="IM1012" s="28"/>
      <c r="IN1012" s="28"/>
      <c r="IO1012" s="28"/>
      <c r="IP1012" s="28"/>
      <c r="IQ1012" s="28"/>
      <c r="IR1012" s="28"/>
      <c r="IS1012" s="28"/>
      <c r="IT1012" s="28"/>
      <c r="IU1012" s="28"/>
      <c r="IV1012" s="28"/>
    </row>
    <row r="1013" spans="1:256" s="50" customFormat="1" ht="18">
      <c r="A1013" s="330" t="s">
        <v>660</v>
      </c>
      <c r="B1013" s="420"/>
      <c r="C1013" s="420"/>
      <c r="D1013" s="418" t="s">
        <v>130</v>
      </c>
      <c r="E1013" s="50">
        <f t="shared" si="10"/>
        <v>11</v>
      </c>
      <c r="F1013" s="284">
        <f t="shared" si="11"/>
        <v>0</v>
      </c>
      <c r="N1013" s="28"/>
      <c r="R1013" s="194"/>
      <c r="T1013" s="28"/>
      <c r="U1013" s="28"/>
      <c r="V1013" s="28"/>
      <c r="AA1013" s="194"/>
      <c r="AC1013" s="28"/>
      <c r="AD1013" s="28"/>
      <c r="AE1013" s="28"/>
      <c r="AJ1013" s="194"/>
      <c r="AL1013" s="28"/>
      <c r="AM1013" s="28"/>
      <c r="AN1013" s="28"/>
      <c r="AS1013" s="194"/>
      <c r="AU1013" s="28"/>
      <c r="AV1013" s="28"/>
      <c r="AW1013" s="28"/>
      <c r="BB1013" s="194"/>
      <c r="BD1013" s="28"/>
      <c r="BE1013" s="28"/>
      <c r="BF1013" s="28"/>
      <c r="BK1013" s="194"/>
      <c r="BM1013" s="28"/>
      <c r="BN1013" s="28"/>
      <c r="BO1013" s="28"/>
      <c r="BT1013" s="194"/>
      <c r="BV1013" s="28"/>
      <c r="BW1013" s="28"/>
      <c r="BX1013" s="28"/>
      <c r="CC1013" s="194"/>
      <c r="CE1013" s="28"/>
      <c r="CF1013" s="28"/>
      <c r="CG1013" s="28"/>
      <c r="CL1013" s="194"/>
      <c r="CN1013" s="28"/>
      <c r="CO1013" s="28"/>
      <c r="CP1013" s="28"/>
      <c r="CU1013" s="194"/>
      <c r="CW1013" s="28"/>
      <c r="CX1013" s="28"/>
      <c r="CY1013" s="28"/>
      <c r="DD1013" s="194"/>
      <c r="DF1013" s="28"/>
      <c r="DG1013" s="28"/>
      <c r="DH1013" s="28"/>
      <c r="DM1013" s="194"/>
      <c r="DO1013" s="28"/>
      <c r="DP1013" s="28"/>
      <c r="DQ1013" s="28"/>
      <c r="DV1013" s="194"/>
      <c r="DX1013" s="28"/>
      <c r="DY1013" s="28"/>
      <c r="DZ1013" s="28"/>
      <c r="EE1013" s="194"/>
      <c r="EG1013" s="28"/>
      <c r="EH1013" s="28"/>
      <c r="EI1013" s="28"/>
      <c r="EN1013" s="194"/>
      <c r="EP1013" s="28"/>
      <c r="EQ1013" s="28"/>
      <c r="ER1013" s="28"/>
      <c r="EW1013" s="194"/>
      <c r="EY1013" s="28"/>
      <c r="EZ1013" s="28"/>
      <c r="FA1013" s="28"/>
      <c r="FF1013" s="194"/>
      <c r="FH1013" s="28"/>
      <c r="FI1013" s="28"/>
      <c r="FJ1013" s="28"/>
      <c r="FO1013" s="194"/>
      <c r="FQ1013" s="28"/>
      <c r="FR1013" s="28"/>
      <c r="FS1013" s="28"/>
      <c r="FX1013" s="194"/>
      <c r="FZ1013" s="28"/>
      <c r="GA1013" s="28"/>
      <c r="GB1013" s="28"/>
      <c r="GG1013" s="194"/>
      <c r="GI1013" s="28"/>
      <c r="GJ1013" s="28"/>
      <c r="GK1013" s="28"/>
      <c r="GP1013" s="194"/>
      <c r="GR1013" s="28"/>
      <c r="GS1013" s="28"/>
      <c r="GT1013" s="28"/>
      <c r="GY1013" s="194"/>
      <c r="HA1013" s="28"/>
      <c r="HB1013" s="28"/>
      <c r="HC1013" s="28"/>
      <c r="HH1013" s="194"/>
      <c r="HJ1013" s="28"/>
      <c r="HK1013" s="28"/>
      <c r="HL1013" s="28"/>
      <c r="HQ1013" s="28"/>
      <c r="HR1013" s="28"/>
      <c r="HS1013" s="28"/>
      <c r="HT1013" s="28"/>
      <c r="HU1013" s="28"/>
      <c r="HV1013" s="28"/>
      <c r="HW1013" s="28"/>
      <c r="HX1013" s="28"/>
      <c r="HY1013" s="28"/>
      <c r="HZ1013" s="28"/>
      <c r="IA1013" s="28"/>
      <c r="IB1013" s="28"/>
      <c r="IC1013" s="28"/>
      <c r="ID1013" s="28"/>
      <c r="IE1013" s="28"/>
      <c r="IF1013" s="28"/>
      <c r="IG1013" s="28"/>
      <c r="IH1013" s="28"/>
      <c r="II1013" s="28"/>
      <c r="IJ1013" s="28"/>
      <c r="IK1013" s="28"/>
      <c r="IL1013" s="28"/>
      <c r="IM1013" s="28"/>
      <c r="IN1013" s="28"/>
      <c r="IO1013" s="28"/>
      <c r="IP1013" s="28"/>
      <c r="IQ1013" s="28"/>
      <c r="IR1013" s="28"/>
      <c r="IS1013" s="28"/>
      <c r="IT1013" s="28"/>
      <c r="IU1013" s="28"/>
      <c r="IV1013" s="28"/>
    </row>
    <row r="1014" spans="1:256" s="50" customFormat="1" ht="18">
      <c r="A1014" s="330" t="s">
        <v>968</v>
      </c>
      <c r="B1014" s="28"/>
      <c r="C1014" s="275"/>
      <c r="D1014" s="418" t="s">
        <v>129</v>
      </c>
      <c r="E1014" s="50">
        <f t="shared" si="10"/>
        <v>0</v>
      </c>
      <c r="F1014" s="284">
        <f t="shared" si="11"/>
        <v>0</v>
      </c>
      <c r="L1014" s="28"/>
      <c r="N1014" s="28"/>
      <c r="R1014" s="194"/>
      <c r="T1014" s="28"/>
      <c r="U1014" s="28"/>
      <c r="V1014" s="28"/>
      <c r="AA1014" s="194"/>
      <c r="AC1014" s="28"/>
      <c r="AD1014" s="28"/>
      <c r="AE1014" s="28"/>
      <c r="AJ1014" s="194"/>
      <c r="AL1014" s="28"/>
      <c r="AM1014" s="28"/>
      <c r="AN1014" s="28"/>
      <c r="AS1014" s="194"/>
      <c r="AU1014" s="28"/>
      <c r="AV1014" s="28"/>
      <c r="AW1014" s="28"/>
      <c r="BB1014" s="194"/>
      <c r="BD1014" s="28"/>
      <c r="BE1014" s="28"/>
      <c r="BF1014" s="28"/>
      <c r="BK1014" s="194"/>
      <c r="BM1014" s="28"/>
      <c r="BN1014" s="28"/>
      <c r="BO1014" s="28"/>
      <c r="BT1014" s="194"/>
      <c r="BV1014" s="28"/>
      <c r="BW1014" s="28"/>
      <c r="BX1014" s="28"/>
      <c r="CC1014" s="194"/>
      <c r="CE1014" s="28"/>
      <c r="CF1014" s="28"/>
      <c r="CG1014" s="28"/>
      <c r="CL1014" s="194"/>
      <c r="CN1014" s="28"/>
      <c r="CO1014" s="28"/>
      <c r="CP1014" s="28"/>
      <c r="CU1014" s="194"/>
      <c r="CW1014" s="28"/>
      <c r="CX1014" s="28"/>
      <c r="CY1014" s="28"/>
      <c r="DD1014" s="194"/>
      <c r="DF1014" s="28"/>
      <c r="DG1014" s="28"/>
      <c r="DH1014" s="28"/>
      <c r="DM1014" s="194"/>
      <c r="DO1014" s="28"/>
      <c r="DP1014" s="28"/>
      <c r="DQ1014" s="28"/>
      <c r="DV1014" s="194"/>
      <c r="DX1014" s="28"/>
      <c r="DY1014" s="28"/>
      <c r="DZ1014" s="28"/>
      <c r="EE1014" s="194"/>
      <c r="EG1014" s="28"/>
      <c r="EH1014" s="28"/>
      <c r="EI1014" s="28"/>
      <c r="EN1014" s="194"/>
      <c r="EP1014" s="28"/>
      <c r="EQ1014" s="28"/>
      <c r="ER1014" s="28"/>
      <c r="EW1014" s="194"/>
      <c r="EY1014" s="28"/>
      <c r="EZ1014" s="28"/>
      <c r="FA1014" s="28"/>
      <c r="FF1014" s="194"/>
      <c r="FH1014" s="28"/>
      <c r="FI1014" s="28"/>
      <c r="FJ1014" s="28"/>
      <c r="FO1014" s="194"/>
      <c r="FQ1014" s="28"/>
      <c r="FR1014" s="28"/>
      <c r="FS1014" s="28"/>
      <c r="FX1014" s="194"/>
      <c r="FZ1014" s="28"/>
      <c r="GA1014" s="28"/>
      <c r="GB1014" s="28"/>
      <c r="GG1014" s="194"/>
      <c r="GI1014" s="28"/>
      <c r="GJ1014" s="28"/>
      <c r="GK1014" s="28"/>
      <c r="GP1014" s="194"/>
      <c r="GR1014" s="28"/>
      <c r="GS1014" s="28"/>
      <c r="GT1014" s="28"/>
      <c r="GY1014" s="194"/>
      <c r="HA1014" s="28"/>
      <c r="HB1014" s="28"/>
      <c r="HC1014" s="28"/>
      <c r="HH1014" s="194"/>
      <c r="HJ1014" s="28"/>
      <c r="HK1014" s="28"/>
      <c r="HL1014" s="28"/>
      <c r="HQ1014" s="28"/>
      <c r="HR1014" s="28"/>
      <c r="HS1014" s="28"/>
      <c r="HT1014" s="28"/>
      <c r="HU1014" s="28"/>
      <c r="HV1014" s="28"/>
      <c r="HW1014" s="28"/>
      <c r="HX1014" s="28"/>
      <c r="HY1014" s="28"/>
      <c r="HZ1014" s="28"/>
      <c r="IA1014" s="28"/>
      <c r="IB1014" s="28"/>
      <c r="IC1014" s="28"/>
      <c r="ID1014" s="28"/>
      <c r="IE1014" s="28"/>
      <c r="IF1014" s="28"/>
      <c r="IG1014" s="28"/>
      <c r="IH1014" s="28"/>
      <c r="II1014" s="28"/>
      <c r="IJ1014" s="28"/>
      <c r="IK1014" s="28"/>
      <c r="IL1014" s="28"/>
      <c r="IM1014" s="28"/>
      <c r="IN1014" s="28"/>
      <c r="IO1014" s="28"/>
      <c r="IP1014" s="28"/>
      <c r="IQ1014" s="28"/>
      <c r="IR1014" s="28"/>
      <c r="IS1014" s="28"/>
      <c r="IT1014" s="28"/>
      <c r="IU1014" s="28"/>
      <c r="IV1014" s="28"/>
    </row>
    <row r="1015" spans="1:256" s="50" customFormat="1" ht="18">
      <c r="A1015" s="330" t="s">
        <v>595</v>
      </c>
      <c r="B1015" s="28"/>
      <c r="C1015" s="275"/>
      <c r="D1015" s="418" t="s">
        <v>129</v>
      </c>
      <c r="E1015" s="50">
        <f t="shared" si="10"/>
        <v>0</v>
      </c>
      <c r="F1015" s="284">
        <f t="shared" si="11"/>
        <v>2</v>
      </c>
      <c r="I1015" s="50">
        <v>2</v>
      </c>
      <c r="L1015" s="28"/>
      <c r="N1015" s="28"/>
      <c r="R1015" s="194"/>
      <c r="T1015" s="28"/>
      <c r="U1015" s="28"/>
      <c r="V1015" s="28"/>
      <c r="AA1015" s="194"/>
      <c r="AC1015" s="28"/>
      <c r="AD1015" s="28"/>
      <c r="AE1015" s="28"/>
      <c r="AJ1015" s="194"/>
      <c r="AL1015" s="28"/>
      <c r="AM1015" s="28"/>
      <c r="AN1015" s="28"/>
      <c r="AS1015" s="194"/>
      <c r="AU1015" s="28"/>
      <c r="AV1015" s="28"/>
      <c r="AW1015" s="28"/>
      <c r="BB1015" s="194"/>
      <c r="BD1015" s="28"/>
      <c r="BE1015" s="28"/>
      <c r="BF1015" s="28"/>
      <c r="BK1015" s="194"/>
      <c r="BM1015" s="28"/>
      <c r="BN1015" s="28"/>
      <c r="BO1015" s="28"/>
      <c r="BT1015" s="194"/>
      <c r="BV1015" s="28"/>
      <c r="BW1015" s="28"/>
      <c r="BX1015" s="28"/>
      <c r="CC1015" s="194"/>
      <c r="CE1015" s="28"/>
      <c r="CF1015" s="28"/>
      <c r="CG1015" s="28"/>
      <c r="CL1015" s="194"/>
      <c r="CN1015" s="28"/>
      <c r="CO1015" s="28"/>
      <c r="CP1015" s="28"/>
      <c r="CU1015" s="194"/>
      <c r="CW1015" s="28"/>
      <c r="CX1015" s="28"/>
      <c r="CY1015" s="28"/>
      <c r="DD1015" s="194"/>
      <c r="DF1015" s="28"/>
      <c r="DG1015" s="28"/>
      <c r="DH1015" s="28"/>
      <c r="DM1015" s="194"/>
      <c r="DO1015" s="28"/>
      <c r="DP1015" s="28"/>
      <c r="DQ1015" s="28"/>
      <c r="DV1015" s="194"/>
      <c r="DX1015" s="28"/>
      <c r="DY1015" s="28"/>
      <c r="DZ1015" s="28"/>
      <c r="EE1015" s="194"/>
      <c r="EG1015" s="28"/>
      <c r="EH1015" s="28"/>
      <c r="EI1015" s="28"/>
      <c r="EN1015" s="194"/>
      <c r="EP1015" s="28"/>
      <c r="EQ1015" s="28"/>
      <c r="ER1015" s="28"/>
      <c r="EW1015" s="194"/>
      <c r="EY1015" s="28"/>
      <c r="EZ1015" s="28"/>
      <c r="FA1015" s="28"/>
      <c r="FF1015" s="194"/>
      <c r="FH1015" s="28"/>
      <c r="FI1015" s="28"/>
      <c r="FJ1015" s="28"/>
      <c r="FO1015" s="194"/>
      <c r="FQ1015" s="28"/>
      <c r="FR1015" s="28"/>
      <c r="FS1015" s="28"/>
      <c r="FX1015" s="194"/>
      <c r="FZ1015" s="28"/>
      <c r="GA1015" s="28"/>
      <c r="GB1015" s="28"/>
      <c r="GG1015" s="194"/>
      <c r="GI1015" s="28"/>
      <c r="GJ1015" s="28"/>
      <c r="GK1015" s="28"/>
      <c r="GP1015" s="194"/>
      <c r="GR1015" s="28"/>
      <c r="GS1015" s="28"/>
      <c r="GT1015" s="28"/>
      <c r="GY1015" s="194"/>
      <c r="HA1015" s="28"/>
      <c r="HB1015" s="28"/>
      <c r="HC1015" s="28"/>
      <c r="HH1015" s="194"/>
      <c r="HJ1015" s="28"/>
      <c r="HK1015" s="28"/>
      <c r="HL1015" s="28"/>
      <c r="HQ1015" s="28"/>
      <c r="HR1015" s="28"/>
      <c r="HS1015" s="28"/>
      <c r="HT1015" s="28"/>
      <c r="HU1015" s="28"/>
      <c r="HV1015" s="28"/>
      <c r="HW1015" s="28"/>
      <c r="HX1015" s="28"/>
      <c r="HY1015" s="28"/>
      <c r="HZ1015" s="28"/>
      <c r="IA1015" s="28"/>
      <c r="IB1015" s="28"/>
      <c r="IC1015" s="28"/>
      <c r="ID1015" s="28"/>
      <c r="IE1015" s="28"/>
      <c r="IF1015" s="28"/>
      <c r="IG1015" s="28"/>
      <c r="IH1015" s="28"/>
      <c r="II1015" s="28"/>
      <c r="IJ1015" s="28"/>
      <c r="IK1015" s="28"/>
      <c r="IL1015" s="28"/>
      <c r="IM1015" s="28"/>
      <c r="IN1015" s="28"/>
      <c r="IO1015" s="28"/>
      <c r="IP1015" s="28"/>
      <c r="IQ1015" s="28"/>
      <c r="IR1015" s="28"/>
      <c r="IS1015" s="28"/>
      <c r="IT1015" s="28"/>
      <c r="IU1015" s="28"/>
      <c r="IV1015" s="28"/>
    </row>
    <row r="1016" spans="1:256" s="50" customFormat="1" ht="18">
      <c r="A1016" s="206" t="s">
        <v>2856</v>
      </c>
      <c r="B1016" s="28"/>
      <c r="C1016" s="275"/>
      <c r="D1016" s="418" t="s">
        <v>129</v>
      </c>
      <c r="E1016" s="50">
        <f t="shared" si="10"/>
        <v>0</v>
      </c>
      <c r="F1016" s="284">
        <f t="shared" si="11"/>
        <v>0</v>
      </c>
      <c r="L1016" s="28"/>
      <c r="N1016" s="28"/>
      <c r="R1016" s="194"/>
      <c r="T1016" s="28"/>
      <c r="U1016" s="28"/>
      <c r="V1016" s="28"/>
      <c r="AA1016" s="194"/>
      <c r="AC1016" s="28"/>
      <c r="AD1016" s="28"/>
      <c r="AE1016" s="28"/>
      <c r="AJ1016" s="194"/>
      <c r="AL1016" s="28"/>
      <c r="AM1016" s="28"/>
      <c r="AN1016" s="28"/>
      <c r="AS1016" s="194"/>
      <c r="AU1016" s="28"/>
      <c r="AV1016" s="28"/>
      <c r="AW1016" s="28"/>
      <c r="BB1016" s="194"/>
      <c r="BD1016" s="28"/>
      <c r="BE1016" s="28"/>
      <c r="BF1016" s="28"/>
      <c r="BK1016" s="194"/>
      <c r="BM1016" s="28"/>
      <c r="BN1016" s="28"/>
      <c r="BO1016" s="28"/>
      <c r="BT1016" s="194"/>
      <c r="BV1016" s="28"/>
      <c r="BW1016" s="28"/>
      <c r="BX1016" s="28"/>
      <c r="CC1016" s="194"/>
      <c r="CE1016" s="28"/>
      <c r="CF1016" s="28"/>
      <c r="CG1016" s="28"/>
      <c r="CL1016" s="194"/>
      <c r="CN1016" s="28"/>
      <c r="CO1016" s="28"/>
      <c r="CP1016" s="28"/>
      <c r="CU1016" s="194"/>
      <c r="CW1016" s="28"/>
      <c r="CX1016" s="28"/>
      <c r="CY1016" s="28"/>
      <c r="DD1016" s="194"/>
      <c r="DF1016" s="28"/>
      <c r="DG1016" s="28"/>
      <c r="DH1016" s="28"/>
      <c r="DM1016" s="194"/>
      <c r="DO1016" s="28"/>
      <c r="DP1016" s="28"/>
      <c r="DQ1016" s="28"/>
      <c r="DV1016" s="194"/>
      <c r="DX1016" s="28"/>
      <c r="DY1016" s="28"/>
      <c r="DZ1016" s="28"/>
      <c r="EE1016" s="194"/>
      <c r="EG1016" s="28"/>
      <c r="EH1016" s="28"/>
      <c r="EI1016" s="28"/>
      <c r="EN1016" s="194"/>
      <c r="EP1016" s="28"/>
      <c r="EQ1016" s="28"/>
      <c r="ER1016" s="28"/>
      <c r="EW1016" s="194"/>
      <c r="EY1016" s="28"/>
      <c r="EZ1016" s="28"/>
      <c r="FA1016" s="28"/>
      <c r="FF1016" s="194"/>
      <c r="FH1016" s="28"/>
      <c r="FI1016" s="28"/>
      <c r="FJ1016" s="28"/>
      <c r="FO1016" s="194"/>
      <c r="FQ1016" s="28"/>
      <c r="FR1016" s="28"/>
      <c r="FS1016" s="28"/>
      <c r="FX1016" s="194"/>
      <c r="FZ1016" s="28"/>
      <c r="GA1016" s="28"/>
      <c r="GB1016" s="28"/>
      <c r="GG1016" s="194"/>
      <c r="GI1016" s="28"/>
      <c r="GJ1016" s="28"/>
      <c r="GK1016" s="28"/>
      <c r="GP1016" s="194"/>
      <c r="GR1016" s="28"/>
      <c r="GS1016" s="28"/>
      <c r="GT1016" s="28"/>
      <c r="GY1016" s="194"/>
      <c r="HA1016" s="28"/>
      <c r="HB1016" s="28"/>
      <c r="HC1016" s="28"/>
      <c r="HH1016" s="194"/>
      <c r="HJ1016" s="28"/>
      <c r="HK1016" s="28"/>
      <c r="HL1016" s="28"/>
      <c r="HQ1016" s="28"/>
      <c r="HR1016" s="28"/>
      <c r="HS1016" s="28"/>
      <c r="HT1016" s="28"/>
      <c r="HU1016" s="28"/>
      <c r="HV1016" s="28"/>
      <c r="HW1016" s="28"/>
      <c r="HX1016" s="28"/>
      <c r="HY1016" s="28"/>
      <c r="HZ1016" s="28"/>
      <c r="IA1016" s="28"/>
      <c r="IB1016" s="28"/>
      <c r="IC1016" s="28"/>
      <c r="ID1016" s="28"/>
      <c r="IE1016" s="28"/>
      <c r="IF1016" s="28"/>
      <c r="IG1016" s="28"/>
      <c r="IH1016" s="28"/>
      <c r="II1016" s="28"/>
      <c r="IJ1016" s="28"/>
      <c r="IK1016" s="28"/>
      <c r="IL1016" s="28"/>
      <c r="IM1016" s="28"/>
      <c r="IN1016" s="28"/>
      <c r="IO1016" s="28"/>
      <c r="IP1016" s="28"/>
      <c r="IQ1016" s="28"/>
      <c r="IR1016" s="28"/>
      <c r="IS1016" s="28"/>
      <c r="IT1016" s="28"/>
      <c r="IU1016" s="28"/>
      <c r="IV1016" s="28"/>
    </row>
    <row r="1017" spans="1:256" s="50" customFormat="1" ht="18">
      <c r="A1017" s="330" t="s">
        <v>2115</v>
      </c>
      <c r="B1017" s="28"/>
      <c r="C1017" s="275"/>
      <c r="D1017" s="418" t="s">
        <v>129</v>
      </c>
      <c r="E1017" s="50">
        <f t="shared" si="10"/>
        <v>0</v>
      </c>
      <c r="F1017" s="284">
        <f t="shared" si="11"/>
        <v>0</v>
      </c>
      <c r="H1017" s="456"/>
      <c r="L1017" s="28"/>
      <c r="N1017" s="28"/>
      <c r="R1017" s="194"/>
      <c r="T1017" s="28"/>
      <c r="U1017" s="28"/>
      <c r="V1017" s="28"/>
      <c r="AA1017" s="194"/>
      <c r="AC1017" s="28"/>
      <c r="AD1017" s="28"/>
      <c r="AE1017" s="28"/>
      <c r="AJ1017" s="194"/>
      <c r="AL1017" s="28"/>
      <c r="AM1017" s="28"/>
      <c r="AN1017" s="28"/>
      <c r="AS1017" s="194"/>
      <c r="AU1017" s="28"/>
      <c r="AV1017" s="28"/>
      <c r="AW1017" s="28"/>
      <c r="BB1017" s="194"/>
      <c r="BD1017" s="28"/>
      <c r="BE1017" s="28"/>
      <c r="BF1017" s="28"/>
      <c r="BK1017" s="194"/>
      <c r="BM1017" s="28"/>
      <c r="BN1017" s="28"/>
      <c r="BO1017" s="28"/>
      <c r="BT1017" s="194"/>
      <c r="BV1017" s="28"/>
      <c r="BW1017" s="28"/>
      <c r="BX1017" s="28"/>
      <c r="CC1017" s="194"/>
      <c r="CE1017" s="28"/>
      <c r="CF1017" s="28"/>
      <c r="CG1017" s="28"/>
      <c r="CL1017" s="194"/>
      <c r="CN1017" s="28"/>
      <c r="CO1017" s="28"/>
      <c r="CP1017" s="28"/>
      <c r="CU1017" s="194"/>
      <c r="CW1017" s="28"/>
      <c r="CX1017" s="28"/>
      <c r="CY1017" s="28"/>
      <c r="DD1017" s="194"/>
      <c r="DF1017" s="28"/>
      <c r="DG1017" s="28"/>
      <c r="DH1017" s="28"/>
      <c r="DM1017" s="194"/>
      <c r="DO1017" s="28"/>
      <c r="DP1017" s="28"/>
      <c r="DQ1017" s="28"/>
      <c r="DV1017" s="194"/>
      <c r="DX1017" s="28"/>
      <c r="DY1017" s="28"/>
      <c r="DZ1017" s="28"/>
      <c r="EE1017" s="194"/>
      <c r="EG1017" s="28"/>
      <c r="EH1017" s="28"/>
      <c r="EI1017" s="28"/>
      <c r="EN1017" s="194"/>
      <c r="EP1017" s="28"/>
      <c r="EQ1017" s="28"/>
      <c r="ER1017" s="28"/>
      <c r="EW1017" s="194"/>
      <c r="EY1017" s="28"/>
      <c r="EZ1017" s="28"/>
      <c r="FA1017" s="28"/>
      <c r="FF1017" s="194"/>
      <c r="FH1017" s="28"/>
      <c r="FI1017" s="28"/>
      <c r="FJ1017" s="28"/>
      <c r="FO1017" s="194"/>
      <c r="FQ1017" s="28"/>
      <c r="FR1017" s="28"/>
      <c r="FS1017" s="28"/>
      <c r="FX1017" s="194"/>
      <c r="FZ1017" s="28"/>
      <c r="GA1017" s="28"/>
      <c r="GB1017" s="28"/>
      <c r="GG1017" s="194"/>
      <c r="GI1017" s="28"/>
      <c r="GJ1017" s="28"/>
      <c r="GK1017" s="28"/>
      <c r="GP1017" s="194"/>
      <c r="GR1017" s="28"/>
      <c r="GS1017" s="28"/>
      <c r="GT1017" s="28"/>
      <c r="GY1017" s="194"/>
      <c r="HA1017" s="28"/>
      <c r="HB1017" s="28"/>
      <c r="HC1017" s="28"/>
      <c r="HH1017" s="194"/>
      <c r="HJ1017" s="28"/>
      <c r="HK1017" s="28"/>
      <c r="HL1017" s="28"/>
      <c r="HQ1017" s="28"/>
      <c r="HR1017" s="28"/>
      <c r="HS1017" s="28"/>
      <c r="HT1017" s="28"/>
      <c r="HU1017" s="28"/>
      <c r="HV1017" s="28"/>
      <c r="HW1017" s="28"/>
      <c r="HX1017" s="28"/>
      <c r="HY1017" s="28"/>
      <c r="HZ1017" s="28"/>
      <c r="IA1017" s="28"/>
      <c r="IB1017" s="28"/>
      <c r="IC1017" s="28"/>
      <c r="ID1017" s="28"/>
      <c r="IE1017" s="28"/>
      <c r="IF1017" s="28"/>
      <c r="IG1017" s="28"/>
      <c r="IH1017" s="28"/>
      <c r="II1017" s="28"/>
      <c r="IJ1017" s="28"/>
      <c r="IK1017" s="28"/>
      <c r="IL1017" s="28"/>
      <c r="IM1017" s="28"/>
      <c r="IN1017" s="28"/>
      <c r="IO1017" s="28"/>
      <c r="IP1017" s="28"/>
      <c r="IQ1017" s="28"/>
      <c r="IR1017" s="28"/>
      <c r="IS1017" s="28"/>
      <c r="IT1017" s="28"/>
      <c r="IU1017" s="28"/>
      <c r="IV1017" s="28"/>
    </row>
    <row r="1018" spans="1:256" s="50" customFormat="1" ht="18">
      <c r="A1018" s="206" t="s">
        <v>2839</v>
      </c>
      <c r="B1018" s="420"/>
      <c r="C1018" s="420"/>
      <c r="D1018" s="418" t="s">
        <v>130</v>
      </c>
      <c r="E1018" s="50">
        <f t="shared" si="10"/>
        <v>33</v>
      </c>
      <c r="F1018" s="284">
        <f t="shared" si="11"/>
        <v>92</v>
      </c>
      <c r="H1018" s="50">
        <v>59</v>
      </c>
      <c r="I1018" s="50">
        <v>33</v>
      </c>
      <c r="N1018" s="28"/>
      <c r="R1018" s="194"/>
      <c r="T1018" s="28"/>
      <c r="U1018" s="28"/>
      <c r="V1018" s="28"/>
      <c r="AA1018" s="194"/>
      <c r="AC1018" s="28"/>
      <c r="AD1018" s="28"/>
      <c r="AE1018" s="28"/>
      <c r="AJ1018" s="194"/>
      <c r="AL1018" s="28"/>
      <c r="AM1018" s="28"/>
      <c r="AN1018" s="28"/>
      <c r="AS1018" s="194"/>
      <c r="AU1018" s="28"/>
      <c r="AV1018" s="28"/>
      <c r="AW1018" s="28"/>
      <c r="BB1018" s="194"/>
      <c r="BD1018" s="28"/>
      <c r="BE1018" s="28"/>
      <c r="BF1018" s="28"/>
      <c r="BK1018" s="194"/>
      <c r="BM1018" s="28"/>
      <c r="BN1018" s="28"/>
      <c r="BO1018" s="28"/>
      <c r="BT1018" s="194"/>
      <c r="BV1018" s="28"/>
      <c r="BW1018" s="28"/>
      <c r="BX1018" s="28"/>
      <c r="CC1018" s="194"/>
      <c r="CE1018" s="28"/>
      <c r="CF1018" s="28"/>
      <c r="CG1018" s="28"/>
      <c r="CL1018" s="194"/>
      <c r="CN1018" s="28"/>
      <c r="CO1018" s="28"/>
      <c r="CP1018" s="28"/>
      <c r="CU1018" s="194"/>
      <c r="CW1018" s="28"/>
      <c r="CX1018" s="28"/>
      <c r="CY1018" s="28"/>
      <c r="DD1018" s="194"/>
      <c r="DF1018" s="28"/>
      <c r="DG1018" s="28"/>
      <c r="DH1018" s="28"/>
      <c r="DM1018" s="194"/>
      <c r="DO1018" s="28"/>
      <c r="DP1018" s="28"/>
      <c r="DQ1018" s="28"/>
      <c r="DV1018" s="194"/>
      <c r="DX1018" s="28"/>
      <c r="DY1018" s="28"/>
      <c r="DZ1018" s="28"/>
      <c r="EE1018" s="194"/>
      <c r="EG1018" s="28"/>
      <c r="EH1018" s="28"/>
      <c r="EI1018" s="28"/>
      <c r="EN1018" s="194"/>
      <c r="EP1018" s="28"/>
      <c r="EQ1018" s="28"/>
      <c r="ER1018" s="28"/>
      <c r="EW1018" s="194"/>
      <c r="EY1018" s="28"/>
      <c r="EZ1018" s="28"/>
      <c r="FA1018" s="28"/>
      <c r="FF1018" s="194"/>
      <c r="FH1018" s="28"/>
      <c r="FI1018" s="28"/>
      <c r="FJ1018" s="28"/>
      <c r="FO1018" s="194"/>
      <c r="FQ1018" s="28"/>
      <c r="FR1018" s="28"/>
      <c r="FS1018" s="28"/>
      <c r="FX1018" s="194"/>
      <c r="FZ1018" s="28"/>
      <c r="GA1018" s="28"/>
      <c r="GB1018" s="28"/>
      <c r="GG1018" s="194"/>
      <c r="GI1018" s="28"/>
      <c r="GJ1018" s="28"/>
      <c r="GK1018" s="28"/>
      <c r="GP1018" s="194"/>
      <c r="GR1018" s="28"/>
      <c r="GS1018" s="28"/>
      <c r="GT1018" s="28"/>
      <c r="GY1018" s="194"/>
      <c r="HA1018" s="28"/>
      <c r="HB1018" s="28"/>
      <c r="HC1018" s="28"/>
      <c r="HH1018" s="194"/>
      <c r="HJ1018" s="28"/>
      <c r="HK1018" s="28"/>
      <c r="HL1018" s="28"/>
      <c r="HQ1018" s="28"/>
      <c r="HR1018" s="28"/>
      <c r="HS1018" s="28"/>
      <c r="HT1018" s="28"/>
      <c r="HU1018" s="28"/>
      <c r="HV1018" s="28"/>
      <c r="HW1018" s="28"/>
      <c r="HX1018" s="28"/>
      <c r="HY1018" s="28"/>
      <c r="HZ1018" s="28"/>
      <c r="IA1018" s="28"/>
      <c r="IB1018" s="28"/>
      <c r="IC1018" s="28"/>
      <c r="ID1018" s="28"/>
      <c r="IE1018" s="28"/>
      <c r="IF1018" s="28"/>
      <c r="IG1018" s="28"/>
      <c r="IH1018" s="28"/>
      <c r="II1018" s="28"/>
      <c r="IJ1018" s="28"/>
      <c r="IK1018" s="28"/>
      <c r="IL1018" s="28"/>
      <c r="IM1018" s="28"/>
      <c r="IN1018" s="28"/>
      <c r="IO1018" s="28"/>
      <c r="IP1018" s="28"/>
      <c r="IQ1018" s="28"/>
      <c r="IR1018" s="28"/>
      <c r="IS1018" s="28"/>
      <c r="IT1018" s="28"/>
      <c r="IU1018" s="28"/>
      <c r="IV1018" s="28"/>
    </row>
    <row r="1019" spans="1:256" s="50" customFormat="1" ht="18.75">
      <c r="A1019" s="330" t="s">
        <v>964</v>
      </c>
      <c r="B1019" s="417"/>
      <c r="C1019" s="417"/>
      <c r="D1019" s="1" t="s">
        <v>131</v>
      </c>
      <c r="E1019" s="50">
        <f t="shared" si="10"/>
        <v>6</v>
      </c>
      <c r="F1019" s="284">
        <f t="shared" si="11"/>
        <v>55</v>
      </c>
      <c r="H1019" s="50">
        <v>8</v>
      </c>
      <c r="I1019" s="50">
        <v>47</v>
      </c>
      <c r="L1019" s="28"/>
      <c r="N1019" s="28"/>
      <c r="R1019" s="194"/>
      <c r="T1019" s="28"/>
      <c r="U1019" s="28"/>
      <c r="V1019" s="28"/>
      <c r="AA1019" s="194"/>
      <c r="AC1019" s="28"/>
      <c r="AD1019" s="28"/>
      <c r="AE1019" s="28"/>
      <c r="AJ1019" s="194"/>
      <c r="AL1019" s="28"/>
      <c r="AM1019" s="28"/>
      <c r="AN1019" s="28"/>
      <c r="AS1019" s="194"/>
      <c r="AU1019" s="28"/>
      <c r="AV1019" s="28"/>
      <c r="AW1019" s="28"/>
      <c r="BB1019" s="194"/>
      <c r="BD1019" s="28"/>
      <c r="BE1019" s="28"/>
      <c r="BF1019" s="28"/>
      <c r="BK1019" s="194"/>
      <c r="BM1019" s="28"/>
      <c r="BN1019" s="28"/>
      <c r="BO1019" s="28"/>
      <c r="BT1019" s="194"/>
      <c r="BV1019" s="28"/>
      <c r="BW1019" s="28"/>
      <c r="BX1019" s="28"/>
      <c r="CC1019" s="194"/>
      <c r="CE1019" s="28"/>
      <c r="CF1019" s="28"/>
      <c r="CG1019" s="28"/>
      <c r="CL1019" s="194"/>
      <c r="CN1019" s="28"/>
      <c r="CO1019" s="28"/>
      <c r="CP1019" s="28"/>
      <c r="CU1019" s="194"/>
      <c r="CW1019" s="28"/>
      <c r="CX1019" s="28"/>
      <c r="CY1019" s="28"/>
      <c r="DD1019" s="194"/>
      <c r="DF1019" s="28"/>
      <c r="DG1019" s="28"/>
      <c r="DH1019" s="28"/>
      <c r="DM1019" s="194"/>
      <c r="DO1019" s="28"/>
      <c r="DP1019" s="28"/>
      <c r="DQ1019" s="28"/>
      <c r="DV1019" s="194"/>
      <c r="DX1019" s="28"/>
      <c r="DY1019" s="28"/>
      <c r="DZ1019" s="28"/>
      <c r="EE1019" s="194"/>
      <c r="EG1019" s="28"/>
      <c r="EH1019" s="28"/>
      <c r="EI1019" s="28"/>
      <c r="EN1019" s="194"/>
      <c r="EP1019" s="28"/>
      <c r="EQ1019" s="28"/>
      <c r="ER1019" s="28"/>
      <c r="EW1019" s="194"/>
      <c r="EY1019" s="28"/>
      <c r="EZ1019" s="28"/>
      <c r="FA1019" s="28"/>
      <c r="FF1019" s="194"/>
      <c r="FH1019" s="28"/>
      <c r="FI1019" s="28"/>
      <c r="FJ1019" s="28"/>
      <c r="FO1019" s="194"/>
      <c r="FQ1019" s="28"/>
      <c r="FR1019" s="28"/>
      <c r="FS1019" s="28"/>
      <c r="FX1019" s="194"/>
      <c r="FZ1019" s="28"/>
      <c r="GA1019" s="28"/>
      <c r="GB1019" s="28"/>
      <c r="GG1019" s="194"/>
      <c r="GI1019" s="28"/>
      <c r="GJ1019" s="28"/>
      <c r="GK1019" s="28"/>
      <c r="GP1019" s="194"/>
      <c r="GR1019" s="28"/>
      <c r="GS1019" s="28"/>
      <c r="GT1019" s="28"/>
      <c r="GY1019" s="194"/>
      <c r="HA1019" s="28"/>
      <c r="HB1019" s="28"/>
      <c r="HC1019" s="28"/>
      <c r="HH1019" s="194"/>
      <c r="HJ1019" s="28"/>
      <c r="HK1019" s="28"/>
      <c r="HL1019" s="28"/>
      <c r="HQ1019" s="28"/>
      <c r="HR1019" s="28"/>
      <c r="HS1019" s="28"/>
      <c r="HT1019" s="28"/>
      <c r="HU1019" s="28"/>
      <c r="HV1019" s="28"/>
      <c r="HW1019" s="28"/>
      <c r="HX1019" s="28"/>
      <c r="HY1019" s="28"/>
      <c r="HZ1019" s="28"/>
      <c r="IA1019" s="28"/>
      <c r="IB1019" s="28"/>
      <c r="IC1019" s="28"/>
      <c r="ID1019" s="28"/>
      <c r="IE1019" s="28"/>
      <c r="IF1019" s="28"/>
      <c r="IG1019" s="28"/>
      <c r="IH1019" s="28"/>
      <c r="II1019" s="28"/>
      <c r="IJ1019" s="28"/>
      <c r="IK1019" s="28"/>
      <c r="IL1019" s="28"/>
      <c r="IM1019" s="28"/>
      <c r="IN1019" s="28"/>
      <c r="IO1019" s="28"/>
      <c r="IP1019" s="28"/>
      <c r="IQ1019" s="28"/>
      <c r="IR1019" s="28"/>
      <c r="IS1019" s="28"/>
      <c r="IT1019" s="28"/>
      <c r="IU1019" s="28"/>
      <c r="IV1019" s="28"/>
    </row>
    <row r="1020" spans="1:256" s="50" customFormat="1" ht="18">
      <c r="A1020" s="330" t="s">
        <v>2116</v>
      </c>
      <c r="B1020" s="28"/>
      <c r="C1020" s="275"/>
      <c r="D1020" s="418" t="s">
        <v>129</v>
      </c>
      <c r="E1020" s="50">
        <f t="shared" si="10"/>
        <v>0</v>
      </c>
      <c r="F1020" s="284">
        <f t="shared" si="11"/>
        <v>0</v>
      </c>
      <c r="L1020" s="28"/>
      <c r="N1020" s="28"/>
      <c r="R1020" s="194"/>
      <c r="T1020" s="28"/>
      <c r="U1020" s="28"/>
      <c r="V1020" s="28"/>
      <c r="AA1020" s="194"/>
      <c r="AC1020" s="28"/>
      <c r="AD1020" s="28"/>
      <c r="AE1020" s="28"/>
      <c r="AJ1020" s="194"/>
      <c r="AL1020" s="28"/>
      <c r="AM1020" s="28"/>
      <c r="AN1020" s="28"/>
      <c r="AS1020" s="194"/>
      <c r="AU1020" s="28"/>
      <c r="AV1020" s="28"/>
      <c r="AW1020" s="28"/>
      <c r="BB1020" s="194"/>
      <c r="BD1020" s="28"/>
      <c r="BE1020" s="28"/>
      <c r="BF1020" s="28"/>
      <c r="BK1020" s="194"/>
      <c r="BM1020" s="28"/>
      <c r="BN1020" s="28"/>
      <c r="BO1020" s="28"/>
      <c r="BT1020" s="194"/>
      <c r="BV1020" s="28"/>
      <c r="BW1020" s="28"/>
      <c r="BX1020" s="28"/>
      <c r="CC1020" s="194"/>
      <c r="CE1020" s="28"/>
      <c r="CF1020" s="28"/>
      <c r="CG1020" s="28"/>
      <c r="CL1020" s="194"/>
      <c r="CN1020" s="28"/>
      <c r="CO1020" s="28"/>
      <c r="CP1020" s="28"/>
      <c r="CU1020" s="194"/>
      <c r="CW1020" s="28"/>
      <c r="CX1020" s="28"/>
      <c r="CY1020" s="28"/>
      <c r="DD1020" s="194"/>
      <c r="DF1020" s="28"/>
      <c r="DG1020" s="28"/>
      <c r="DH1020" s="28"/>
      <c r="DM1020" s="194"/>
      <c r="DO1020" s="28"/>
      <c r="DP1020" s="28"/>
      <c r="DQ1020" s="28"/>
      <c r="DV1020" s="194"/>
      <c r="DX1020" s="28"/>
      <c r="DY1020" s="28"/>
      <c r="DZ1020" s="28"/>
      <c r="EE1020" s="194"/>
      <c r="EG1020" s="28"/>
      <c r="EH1020" s="28"/>
      <c r="EI1020" s="28"/>
      <c r="EN1020" s="194"/>
      <c r="EP1020" s="28"/>
      <c r="EQ1020" s="28"/>
      <c r="ER1020" s="28"/>
      <c r="EW1020" s="194"/>
      <c r="EY1020" s="28"/>
      <c r="EZ1020" s="28"/>
      <c r="FA1020" s="28"/>
      <c r="FF1020" s="194"/>
      <c r="FH1020" s="28"/>
      <c r="FI1020" s="28"/>
      <c r="FJ1020" s="28"/>
      <c r="FO1020" s="194"/>
      <c r="FQ1020" s="28"/>
      <c r="FR1020" s="28"/>
      <c r="FS1020" s="28"/>
      <c r="FX1020" s="194"/>
      <c r="FZ1020" s="28"/>
      <c r="GA1020" s="28"/>
      <c r="GB1020" s="28"/>
      <c r="GG1020" s="194"/>
      <c r="GI1020" s="28"/>
      <c r="GJ1020" s="28"/>
      <c r="GK1020" s="28"/>
      <c r="GP1020" s="194"/>
      <c r="GR1020" s="28"/>
      <c r="GS1020" s="28"/>
      <c r="GT1020" s="28"/>
      <c r="GY1020" s="194"/>
      <c r="HA1020" s="28"/>
      <c r="HB1020" s="28"/>
      <c r="HC1020" s="28"/>
      <c r="HH1020" s="194"/>
      <c r="HJ1020" s="28"/>
      <c r="HK1020" s="28"/>
      <c r="HL1020" s="28"/>
      <c r="HQ1020" s="28"/>
      <c r="HR1020" s="28"/>
      <c r="HS1020" s="28"/>
      <c r="HT1020" s="28"/>
      <c r="HU1020" s="28"/>
      <c r="HV1020" s="28"/>
      <c r="HW1020" s="28"/>
      <c r="HX1020" s="28"/>
      <c r="HY1020" s="28"/>
      <c r="HZ1020" s="28"/>
      <c r="IA1020" s="28"/>
      <c r="IB1020" s="28"/>
      <c r="IC1020" s="28"/>
      <c r="ID1020" s="28"/>
      <c r="IE1020" s="28"/>
      <c r="IF1020" s="28"/>
      <c r="IG1020" s="28"/>
      <c r="IH1020" s="28"/>
      <c r="II1020" s="28"/>
      <c r="IJ1020" s="28"/>
      <c r="IK1020" s="28"/>
      <c r="IL1020" s="28"/>
      <c r="IM1020" s="28"/>
      <c r="IN1020" s="28"/>
      <c r="IO1020" s="28"/>
      <c r="IP1020" s="28"/>
      <c r="IQ1020" s="28"/>
      <c r="IR1020" s="28"/>
      <c r="IS1020" s="28"/>
      <c r="IT1020" s="28"/>
      <c r="IU1020" s="28"/>
      <c r="IV1020" s="28"/>
    </row>
    <row r="1021" spans="1:256" s="50" customFormat="1" ht="18">
      <c r="A1021" s="330" t="s">
        <v>643</v>
      </c>
      <c r="B1021" s="420"/>
      <c r="C1021" s="420"/>
      <c r="D1021" s="418" t="s">
        <v>130</v>
      </c>
      <c r="E1021" s="50">
        <f t="shared" si="10"/>
        <v>5</v>
      </c>
      <c r="F1021" s="284">
        <f t="shared" si="11"/>
        <v>0</v>
      </c>
      <c r="N1021" s="28"/>
      <c r="R1021" s="194"/>
      <c r="T1021" s="28"/>
      <c r="U1021" s="28"/>
      <c r="V1021" s="28"/>
      <c r="AA1021" s="194"/>
      <c r="AC1021" s="28"/>
      <c r="AD1021" s="28"/>
      <c r="AE1021" s="28"/>
      <c r="AJ1021" s="194"/>
      <c r="AL1021" s="28"/>
      <c r="AM1021" s="28"/>
      <c r="AN1021" s="28"/>
      <c r="AS1021" s="194"/>
      <c r="AU1021" s="28"/>
      <c r="AV1021" s="28"/>
      <c r="AW1021" s="28"/>
      <c r="BB1021" s="194"/>
      <c r="BD1021" s="28"/>
      <c r="BE1021" s="28"/>
      <c r="BF1021" s="28"/>
      <c r="BK1021" s="194"/>
      <c r="BM1021" s="28"/>
      <c r="BN1021" s="28"/>
      <c r="BO1021" s="28"/>
      <c r="BT1021" s="194"/>
      <c r="BV1021" s="28"/>
      <c r="BW1021" s="28"/>
      <c r="BX1021" s="28"/>
      <c r="CC1021" s="194"/>
      <c r="CE1021" s="28"/>
      <c r="CF1021" s="28"/>
      <c r="CG1021" s="28"/>
      <c r="CL1021" s="194"/>
      <c r="CN1021" s="28"/>
      <c r="CO1021" s="28"/>
      <c r="CP1021" s="28"/>
      <c r="CU1021" s="194"/>
      <c r="CW1021" s="28"/>
      <c r="CX1021" s="28"/>
      <c r="CY1021" s="28"/>
      <c r="DD1021" s="194"/>
      <c r="DF1021" s="28"/>
      <c r="DG1021" s="28"/>
      <c r="DH1021" s="28"/>
      <c r="DM1021" s="194"/>
      <c r="DO1021" s="28"/>
      <c r="DP1021" s="28"/>
      <c r="DQ1021" s="28"/>
      <c r="DV1021" s="194"/>
      <c r="DX1021" s="28"/>
      <c r="DY1021" s="28"/>
      <c r="DZ1021" s="28"/>
      <c r="EE1021" s="194"/>
      <c r="EG1021" s="28"/>
      <c r="EH1021" s="28"/>
      <c r="EI1021" s="28"/>
      <c r="EN1021" s="194"/>
      <c r="EP1021" s="28"/>
      <c r="EQ1021" s="28"/>
      <c r="ER1021" s="28"/>
      <c r="EW1021" s="194"/>
      <c r="EY1021" s="28"/>
      <c r="EZ1021" s="28"/>
      <c r="FA1021" s="28"/>
      <c r="FF1021" s="194"/>
      <c r="FH1021" s="28"/>
      <c r="FI1021" s="28"/>
      <c r="FJ1021" s="28"/>
      <c r="FO1021" s="194"/>
      <c r="FQ1021" s="28"/>
      <c r="FR1021" s="28"/>
      <c r="FS1021" s="28"/>
      <c r="FX1021" s="194"/>
      <c r="FZ1021" s="28"/>
      <c r="GA1021" s="28"/>
      <c r="GB1021" s="28"/>
      <c r="GG1021" s="194"/>
      <c r="GI1021" s="28"/>
      <c r="GJ1021" s="28"/>
      <c r="GK1021" s="28"/>
      <c r="GP1021" s="194"/>
      <c r="GR1021" s="28"/>
      <c r="GS1021" s="28"/>
      <c r="GT1021" s="28"/>
      <c r="GY1021" s="194"/>
      <c r="HA1021" s="28"/>
      <c r="HB1021" s="28"/>
      <c r="HC1021" s="28"/>
      <c r="HH1021" s="194"/>
      <c r="HJ1021" s="28"/>
      <c r="HK1021" s="28"/>
      <c r="HL1021" s="28"/>
      <c r="HQ1021" s="28"/>
      <c r="HR1021" s="28"/>
      <c r="HS1021" s="28"/>
      <c r="HT1021" s="28"/>
      <c r="HU1021" s="28"/>
      <c r="HV1021" s="28"/>
      <c r="HW1021" s="28"/>
      <c r="HX1021" s="28"/>
      <c r="HY1021" s="28"/>
      <c r="HZ1021" s="28"/>
      <c r="IA1021" s="28"/>
      <c r="IB1021" s="28"/>
      <c r="IC1021" s="28"/>
      <c r="ID1021" s="28"/>
      <c r="IE1021" s="28"/>
      <c r="IF1021" s="28"/>
      <c r="IG1021" s="28"/>
      <c r="IH1021" s="28"/>
      <c r="II1021" s="28"/>
      <c r="IJ1021" s="28"/>
      <c r="IK1021" s="28"/>
      <c r="IL1021" s="28"/>
      <c r="IM1021" s="28"/>
      <c r="IN1021" s="28"/>
      <c r="IO1021" s="28"/>
      <c r="IP1021" s="28"/>
      <c r="IQ1021" s="28"/>
      <c r="IR1021" s="28"/>
      <c r="IS1021" s="28"/>
      <c r="IT1021" s="28"/>
      <c r="IU1021" s="28"/>
      <c r="IV1021" s="28"/>
    </row>
    <row r="1022" spans="1:256" s="50" customFormat="1" ht="18">
      <c r="A1022" s="206" t="s">
        <v>2669</v>
      </c>
      <c r="B1022" s="28"/>
      <c r="C1022" s="275"/>
      <c r="D1022" s="418" t="s">
        <v>129</v>
      </c>
      <c r="E1022" s="50">
        <f t="shared" si="10"/>
        <v>0</v>
      </c>
      <c r="F1022" s="284">
        <f t="shared" si="11"/>
        <v>0</v>
      </c>
      <c r="L1022" s="28"/>
      <c r="N1022" s="28"/>
      <c r="R1022" s="194"/>
      <c r="T1022" s="28"/>
      <c r="U1022" s="28"/>
      <c r="V1022" s="28"/>
      <c r="AA1022" s="194"/>
      <c r="AC1022" s="28"/>
      <c r="AD1022" s="28"/>
      <c r="AE1022" s="28"/>
      <c r="AJ1022" s="194"/>
      <c r="AL1022" s="28"/>
      <c r="AM1022" s="28"/>
      <c r="AN1022" s="28"/>
      <c r="AS1022" s="194"/>
      <c r="AU1022" s="28"/>
      <c r="AV1022" s="28"/>
      <c r="AW1022" s="28"/>
      <c r="BB1022" s="194"/>
      <c r="BD1022" s="28"/>
      <c r="BE1022" s="28"/>
      <c r="BF1022" s="28"/>
      <c r="BK1022" s="194"/>
      <c r="BM1022" s="28"/>
      <c r="BN1022" s="28"/>
      <c r="BO1022" s="28"/>
      <c r="BT1022" s="194"/>
      <c r="BV1022" s="28"/>
      <c r="BW1022" s="28"/>
      <c r="BX1022" s="28"/>
      <c r="CC1022" s="194"/>
      <c r="CE1022" s="28"/>
      <c r="CF1022" s="28"/>
      <c r="CG1022" s="28"/>
      <c r="CL1022" s="194"/>
      <c r="CN1022" s="28"/>
      <c r="CO1022" s="28"/>
      <c r="CP1022" s="28"/>
      <c r="CU1022" s="194"/>
      <c r="CW1022" s="28"/>
      <c r="CX1022" s="28"/>
      <c r="CY1022" s="28"/>
      <c r="DD1022" s="194"/>
      <c r="DF1022" s="28"/>
      <c r="DG1022" s="28"/>
      <c r="DH1022" s="28"/>
      <c r="DM1022" s="194"/>
      <c r="DO1022" s="28"/>
      <c r="DP1022" s="28"/>
      <c r="DQ1022" s="28"/>
      <c r="DV1022" s="194"/>
      <c r="DX1022" s="28"/>
      <c r="DY1022" s="28"/>
      <c r="DZ1022" s="28"/>
      <c r="EE1022" s="194"/>
      <c r="EG1022" s="28"/>
      <c r="EH1022" s="28"/>
      <c r="EI1022" s="28"/>
      <c r="EN1022" s="194"/>
      <c r="EP1022" s="28"/>
      <c r="EQ1022" s="28"/>
      <c r="ER1022" s="28"/>
      <c r="EW1022" s="194"/>
      <c r="EY1022" s="28"/>
      <c r="EZ1022" s="28"/>
      <c r="FA1022" s="28"/>
      <c r="FF1022" s="194"/>
      <c r="FH1022" s="28"/>
      <c r="FI1022" s="28"/>
      <c r="FJ1022" s="28"/>
      <c r="FO1022" s="194"/>
      <c r="FQ1022" s="28"/>
      <c r="FR1022" s="28"/>
      <c r="FS1022" s="28"/>
      <c r="FX1022" s="194"/>
      <c r="FZ1022" s="28"/>
      <c r="GA1022" s="28"/>
      <c r="GB1022" s="28"/>
      <c r="GG1022" s="194"/>
      <c r="GI1022" s="28"/>
      <c r="GJ1022" s="28"/>
      <c r="GK1022" s="28"/>
      <c r="GP1022" s="194"/>
      <c r="GR1022" s="28"/>
      <c r="GS1022" s="28"/>
      <c r="GT1022" s="28"/>
      <c r="GY1022" s="194"/>
      <c r="HA1022" s="28"/>
      <c r="HB1022" s="28"/>
      <c r="HC1022" s="28"/>
      <c r="HH1022" s="194"/>
      <c r="HJ1022" s="28"/>
      <c r="HK1022" s="28"/>
      <c r="HL1022" s="28"/>
      <c r="HQ1022" s="28"/>
      <c r="HR1022" s="28"/>
      <c r="HS1022" s="28"/>
      <c r="HT1022" s="28"/>
      <c r="HU1022" s="28"/>
      <c r="HV1022" s="28"/>
      <c r="HW1022" s="28"/>
      <c r="HX1022" s="28"/>
      <c r="HY1022" s="28"/>
      <c r="HZ1022" s="28"/>
      <c r="IA1022" s="28"/>
      <c r="IB1022" s="28"/>
      <c r="IC1022" s="28"/>
      <c r="ID1022" s="28"/>
      <c r="IE1022" s="28"/>
      <c r="IF1022" s="28"/>
      <c r="IG1022" s="28"/>
      <c r="IH1022" s="28"/>
      <c r="II1022" s="28"/>
      <c r="IJ1022" s="28"/>
      <c r="IK1022" s="28"/>
      <c r="IL1022" s="28"/>
      <c r="IM1022" s="28"/>
      <c r="IN1022" s="28"/>
      <c r="IO1022" s="28"/>
      <c r="IP1022" s="28"/>
      <c r="IQ1022" s="28"/>
      <c r="IR1022" s="28"/>
      <c r="IS1022" s="28"/>
      <c r="IT1022" s="28"/>
      <c r="IU1022" s="28"/>
      <c r="IV1022" s="28"/>
    </row>
    <row r="1023" spans="1:256" s="50" customFormat="1" ht="18">
      <c r="A1023" s="206" t="s">
        <v>2336</v>
      </c>
      <c r="B1023" s="28"/>
      <c r="C1023" s="275"/>
      <c r="D1023" s="418" t="s">
        <v>129</v>
      </c>
      <c r="E1023" s="50">
        <f t="shared" si="10"/>
        <v>0</v>
      </c>
      <c r="F1023" s="284">
        <f t="shared" si="11"/>
        <v>0</v>
      </c>
      <c r="H1023" s="456"/>
      <c r="L1023" s="281"/>
      <c r="N1023" s="28"/>
      <c r="R1023" s="194"/>
      <c r="T1023" s="28"/>
      <c r="U1023" s="28"/>
      <c r="V1023" s="28"/>
      <c r="AA1023" s="194"/>
      <c r="AC1023" s="28"/>
      <c r="AD1023" s="28"/>
      <c r="AE1023" s="28"/>
      <c r="AJ1023" s="194"/>
      <c r="AL1023" s="28"/>
      <c r="AM1023" s="28"/>
      <c r="AN1023" s="28"/>
      <c r="AS1023" s="194"/>
      <c r="AU1023" s="28"/>
      <c r="AV1023" s="28"/>
      <c r="AW1023" s="28"/>
      <c r="BB1023" s="194"/>
      <c r="BD1023" s="28"/>
      <c r="BE1023" s="28"/>
      <c r="BF1023" s="28"/>
      <c r="BK1023" s="194"/>
      <c r="BM1023" s="28"/>
      <c r="BN1023" s="28"/>
      <c r="BO1023" s="28"/>
      <c r="BT1023" s="194"/>
      <c r="BV1023" s="28"/>
      <c r="BW1023" s="28"/>
      <c r="BX1023" s="28"/>
      <c r="CC1023" s="194"/>
      <c r="CE1023" s="28"/>
      <c r="CF1023" s="28"/>
      <c r="CG1023" s="28"/>
      <c r="CL1023" s="194"/>
      <c r="CN1023" s="28"/>
      <c r="CO1023" s="28"/>
      <c r="CP1023" s="28"/>
      <c r="CU1023" s="194"/>
      <c r="CW1023" s="28"/>
      <c r="CX1023" s="28"/>
      <c r="CY1023" s="28"/>
      <c r="DD1023" s="194"/>
      <c r="DF1023" s="28"/>
      <c r="DG1023" s="28"/>
      <c r="DH1023" s="28"/>
      <c r="DM1023" s="194"/>
      <c r="DO1023" s="28"/>
      <c r="DP1023" s="28"/>
      <c r="DQ1023" s="28"/>
      <c r="DV1023" s="194"/>
      <c r="DX1023" s="28"/>
      <c r="DY1023" s="28"/>
      <c r="DZ1023" s="28"/>
      <c r="EE1023" s="194"/>
      <c r="EG1023" s="28"/>
      <c r="EH1023" s="28"/>
      <c r="EI1023" s="28"/>
      <c r="EN1023" s="194"/>
      <c r="EP1023" s="28"/>
      <c r="EQ1023" s="28"/>
      <c r="ER1023" s="28"/>
      <c r="EW1023" s="194"/>
      <c r="EY1023" s="28"/>
      <c r="EZ1023" s="28"/>
      <c r="FA1023" s="28"/>
      <c r="FF1023" s="194"/>
      <c r="FH1023" s="28"/>
      <c r="FI1023" s="28"/>
      <c r="FJ1023" s="28"/>
      <c r="FO1023" s="194"/>
      <c r="FQ1023" s="28"/>
      <c r="FR1023" s="28"/>
      <c r="FS1023" s="28"/>
      <c r="FX1023" s="194"/>
      <c r="FZ1023" s="28"/>
      <c r="GA1023" s="28"/>
      <c r="GB1023" s="28"/>
      <c r="GG1023" s="194"/>
      <c r="GI1023" s="28"/>
      <c r="GJ1023" s="28"/>
      <c r="GK1023" s="28"/>
      <c r="GP1023" s="194"/>
      <c r="GR1023" s="28"/>
      <c r="GS1023" s="28"/>
      <c r="GT1023" s="28"/>
      <c r="GY1023" s="194"/>
      <c r="HA1023" s="28"/>
      <c r="HB1023" s="28"/>
      <c r="HC1023" s="28"/>
      <c r="HH1023" s="194"/>
      <c r="HJ1023" s="28"/>
      <c r="HK1023" s="28"/>
      <c r="HL1023" s="28"/>
      <c r="HQ1023" s="28"/>
      <c r="HR1023" s="28"/>
      <c r="HS1023" s="28"/>
      <c r="HT1023" s="28"/>
      <c r="HU1023" s="28"/>
      <c r="HV1023" s="28"/>
      <c r="HW1023" s="28"/>
      <c r="HX1023" s="28"/>
      <c r="HY1023" s="28"/>
      <c r="HZ1023" s="28"/>
      <c r="IA1023" s="28"/>
      <c r="IB1023" s="28"/>
      <c r="IC1023" s="28"/>
      <c r="ID1023" s="28"/>
      <c r="IE1023" s="28"/>
      <c r="IF1023" s="28"/>
      <c r="IG1023" s="28"/>
      <c r="IH1023" s="28"/>
      <c r="II1023" s="28"/>
      <c r="IJ1023" s="28"/>
      <c r="IK1023" s="28"/>
      <c r="IL1023" s="28"/>
      <c r="IM1023" s="28"/>
      <c r="IN1023" s="28"/>
      <c r="IO1023" s="28"/>
      <c r="IP1023" s="28"/>
      <c r="IQ1023" s="28"/>
      <c r="IR1023" s="28"/>
      <c r="IS1023" s="28"/>
      <c r="IT1023" s="28"/>
      <c r="IU1023" s="28"/>
      <c r="IV1023" s="28"/>
    </row>
    <row r="1024" spans="1:256" s="50" customFormat="1" ht="18">
      <c r="A1024" s="330" t="s">
        <v>2117</v>
      </c>
      <c r="B1024" s="420"/>
      <c r="C1024" s="420"/>
      <c r="D1024" s="418" t="s">
        <v>130</v>
      </c>
      <c r="E1024" s="50">
        <f t="shared" si="10"/>
        <v>0</v>
      </c>
      <c r="F1024" s="284">
        <f t="shared" si="11"/>
        <v>0</v>
      </c>
      <c r="L1024" s="28"/>
      <c r="N1024" s="28"/>
      <c r="R1024" s="194"/>
      <c r="T1024" s="28"/>
      <c r="U1024" s="28"/>
      <c r="V1024" s="28"/>
      <c r="AA1024" s="194"/>
      <c r="AC1024" s="28"/>
      <c r="AD1024" s="28"/>
      <c r="AE1024" s="28"/>
      <c r="AJ1024" s="194"/>
      <c r="AL1024" s="28"/>
      <c r="AM1024" s="28"/>
      <c r="AN1024" s="28"/>
      <c r="AS1024" s="194"/>
      <c r="AU1024" s="28"/>
      <c r="AV1024" s="28"/>
      <c r="AW1024" s="28"/>
      <c r="BB1024" s="194"/>
      <c r="BD1024" s="28"/>
      <c r="BE1024" s="28"/>
      <c r="BF1024" s="28"/>
      <c r="BK1024" s="194"/>
      <c r="BM1024" s="28"/>
      <c r="BN1024" s="28"/>
      <c r="BO1024" s="28"/>
      <c r="BT1024" s="194"/>
      <c r="BV1024" s="28"/>
      <c r="BW1024" s="28"/>
      <c r="BX1024" s="28"/>
      <c r="CC1024" s="194"/>
      <c r="CE1024" s="28"/>
      <c r="CF1024" s="28"/>
      <c r="CG1024" s="28"/>
      <c r="CL1024" s="194"/>
      <c r="CN1024" s="28"/>
      <c r="CO1024" s="28"/>
      <c r="CP1024" s="28"/>
      <c r="CU1024" s="194"/>
      <c r="CW1024" s="28"/>
      <c r="CX1024" s="28"/>
      <c r="CY1024" s="28"/>
      <c r="DD1024" s="194"/>
      <c r="DF1024" s="28"/>
      <c r="DG1024" s="28"/>
      <c r="DH1024" s="28"/>
      <c r="DM1024" s="194"/>
      <c r="DO1024" s="28"/>
      <c r="DP1024" s="28"/>
      <c r="DQ1024" s="28"/>
      <c r="DV1024" s="194"/>
      <c r="DX1024" s="28"/>
      <c r="DY1024" s="28"/>
      <c r="DZ1024" s="28"/>
      <c r="EE1024" s="194"/>
      <c r="EG1024" s="28"/>
      <c r="EH1024" s="28"/>
      <c r="EI1024" s="28"/>
      <c r="EN1024" s="194"/>
      <c r="EP1024" s="28"/>
      <c r="EQ1024" s="28"/>
      <c r="ER1024" s="28"/>
      <c r="EW1024" s="194"/>
      <c r="EY1024" s="28"/>
      <c r="EZ1024" s="28"/>
      <c r="FA1024" s="28"/>
      <c r="FF1024" s="194"/>
      <c r="FH1024" s="28"/>
      <c r="FI1024" s="28"/>
      <c r="FJ1024" s="28"/>
      <c r="FO1024" s="194"/>
      <c r="FQ1024" s="28"/>
      <c r="FR1024" s="28"/>
      <c r="FS1024" s="28"/>
      <c r="FX1024" s="194"/>
      <c r="FZ1024" s="28"/>
      <c r="GA1024" s="28"/>
      <c r="GB1024" s="28"/>
      <c r="GG1024" s="194"/>
      <c r="GI1024" s="28"/>
      <c r="GJ1024" s="28"/>
      <c r="GK1024" s="28"/>
      <c r="GP1024" s="194"/>
      <c r="GR1024" s="28"/>
      <c r="GS1024" s="28"/>
      <c r="GT1024" s="28"/>
      <c r="GY1024" s="194"/>
      <c r="HA1024" s="28"/>
      <c r="HB1024" s="28"/>
      <c r="HC1024" s="28"/>
      <c r="HH1024" s="194"/>
      <c r="HJ1024" s="28"/>
      <c r="HK1024" s="28"/>
      <c r="HL1024" s="28"/>
      <c r="HQ1024" s="28"/>
      <c r="HR1024" s="28"/>
      <c r="HS1024" s="28"/>
      <c r="HT1024" s="28"/>
      <c r="HU1024" s="28"/>
      <c r="HV1024" s="28"/>
      <c r="HW1024" s="28"/>
      <c r="HX1024" s="28"/>
      <c r="HY1024" s="28"/>
      <c r="HZ1024" s="28"/>
      <c r="IA1024" s="28"/>
      <c r="IB1024" s="28"/>
      <c r="IC1024" s="28"/>
      <c r="ID1024" s="28"/>
      <c r="IE1024" s="28"/>
      <c r="IF1024" s="28"/>
      <c r="IG1024" s="28"/>
      <c r="IH1024" s="28"/>
      <c r="II1024" s="28"/>
      <c r="IJ1024" s="28"/>
      <c r="IK1024" s="28"/>
      <c r="IL1024" s="28"/>
      <c r="IM1024" s="28"/>
      <c r="IN1024" s="28"/>
      <c r="IO1024" s="28"/>
      <c r="IP1024" s="28"/>
      <c r="IQ1024" s="28"/>
      <c r="IR1024" s="28"/>
      <c r="IS1024" s="28"/>
      <c r="IT1024" s="28"/>
      <c r="IU1024" s="28"/>
      <c r="IV1024" s="28"/>
    </row>
    <row r="1025" spans="1:256" s="50" customFormat="1" ht="18">
      <c r="A1025" s="330" t="s">
        <v>1255</v>
      </c>
      <c r="B1025" s="28"/>
      <c r="C1025" s="275"/>
      <c r="D1025" s="418" t="s">
        <v>129</v>
      </c>
      <c r="E1025" s="50">
        <f t="shared" si="10"/>
        <v>1</v>
      </c>
      <c r="F1025" s="284">
        <f t="shared" si="11"/>
        <v>0</v>
      </c>
      <c r="N1025" s="28"/>
      <c r="R1025" s="194"/>
      <c r="T1025" s="28"/>
      <c r="U1025" s="28"/>
      <c r="V1025" s="28"/>
      <c r="AA1025" s="194"/>
      <c r="AC1025" s="28"/>
      <c r="AD1025" s="28"/>
      <c r="AE1025" s="28"/>
      <c r="AJ1025" s="194"/>
      <c r="AL1025" s="28"/>
      <c r="AM1025" s="28"/>
      <c r="AN1025" s="28"/>
      <c r="AS1025" s="194"/>
      <c r="AU1025" s="28"/>
      <c r="AV1025" s="28"/>
      <c r="AW1025" s="28"/>
      <c r="BB1025" s="194"/>
      <c r="BD1025" s="28"/>
      <c r="BE1025" s="28"/>
      <c r="BF1025" s="28"/>
      <c r="BK1025" s="194"/>
      <c r="BM1025" s="28"/>
      <c r="BN1025" s="28"/>
      <c r="BO1025" s="28"/>
      <c r="BT1025" s="194"/>
      <c r="BV1025" s="28"/>
      <c r="BW1025" s="28"/>
      <c r="BX1025" s="28"/>
      <c r="CC1025" s="194"/>
      <c r="CE1025" s="28"/>
      <c r="CF1025" s="28"/>
      <c r="CG1025" s="28"/>
      <c r="CL1025" s="194"/>
      <c r="CN1025" s="28"/>
      <c r="CO1025" s="28"/>
      <c r="CP1025" s="28"/>
      <c r="CU1025" s="194"/>
      <c r="CW1025" s="28"/>
      <c r="CX1025" s="28"/>
      <c r="CY1025" s="28"/>
      <c r="DD1025" s="194"/>
      <c r="DF1025" s="28"/>
      <c r="DG1025" s="28"/>
      <c r="DH1025" s="28"/>
      <c r="DM1025" s="194"/>
      <c r="DO1025" s="28"/>
      <c r="DP1025" s="28"/>
      <c r="DQ1025" s="28"/>
      <c r="DV1025" s="194"/>
      <c r="DX1025" s="28"/>
      <c r="DY1025" s="28"/>
      <c r="DZ1025" s="28"/>
      <c r="EE1025" s="194"/>
      <c r="EG1025" s="28"/>
      <c r="EH1025" s="28"/>
      <c r="EI1025" s="28"/>
      <c r="EN1025" s="194"/>
      <c r="EP1025" s="28"/>
      <c r="EQ1025" s="28"/>
      <c r="ER1025" s="28"/>
      <c r="EW1025" s="194"/>
      <c r="EY1025" s="28"/>
      <c r="EZ1025" s="28"/>
      <c r="FA1025" s="28"/>
      <c r="FF1025" s="194"/>
      <c r="FH1025" s="28"/>
      <c r="FI1025" s="28"/>
      <c r="FJ1025" s="28"/>
      <c r="FO1025" s="194"/>
      <c r="FQ1025" s="28"/>
      <c r="FR1025" s="28"/>
      <c r="FS1025" s="28"/>
      <c r="FX1025" s="194"/>
      <c r="FZ1025" s="28"/>
      <c r="GA1025" s="28"/>
      <c r="GB1025" s="28"/>
      <c r="GG1025" s="194"/>
      <c r="GI1025" s="28"/>
      <c r="GJ1025" s="28"/>
      <c r="GK1025" s="28"/>
      <c r="GP1025" s="194"/>
      <c r="GR1025" s="28"/>
      <c r="GS1025" s="28"/>
      <c r="GT1025" s="28"/>
      <c r="GY1025" s="194"/>
      <c r="HA1025" s="28"/>
      <c r="HB1025" s="28"/>
      <c r="HC1025" s="28"/>
      <c r="HH1025" s="194"/>
      <c r="HJ1025" s="28"/>
      <c r="HK1025" s="28"/>
      <c r="HL1025" s="28"/>
      <c r="HQ1025" s="28"/>
      <c r="HR1025" s="28"/>
      <c r="HS1025" s="28"/>
      <c r="HT1025" s="28"/>
      <c r="HU1025" s="28"/>
      <c r="HV1025" s="28"/>
      <c r="HW1025" s="28"/>
      <c r="HX1025" s="28"/>
      <c r="HY1025" s="28"/>
      <c r="HZ1025" s="28"/>
      <c r="IA1025" s="28"/>
      <c r="IB1025" s="28"/>
      <c r="IC1025" s="28"/>
      <c r="ID1025" s="28"/>
      <c r="IE1025" s="28"/>
      <c r="IF1025" s="28"/>
      <c r="IG1025" s="28"/>
      <c r="IH1025" s="28"/>
      <c r="II1025" s="28"/>
      <c r="IJ1025" s="28"/>
      <c r="IK1025" s="28"/>
      <c r="IL1025" s="28"/>
      <c r="IM1025" s="28"/>
      <c r="IN1025" s="28"/>
      <c r="IO1025" s="28"/>
      <c r="IP1025" s="28"/>
      <c r="IQ1025" s="28"/>
      <c r="IR1025" s="28"/>
      <c r="IS1025" s="28"/>
      <c r="IT1025" s="28"/>
      <c r="IU1025" s="28"/>
      <c r="IV1025" s="28"/>
    </row>
    <row r="1026" spans="1:256" s="50" customFormat="1" ht="18">
      <c r="A1026" s="206" t="s">
        <v>2619</v>
      </c>
      <c r="B1026" s="28"/>
      <c r="C1026" s="275"/>
      <c r="D1026" s="418" t="s">
        <v>129</v>
      </c>
      <c r="E1026" s="50">
        <f t="shared" si="10"/>
        <v>0</v>
      </c>
      <c r="F1026" s="284">
        <f t="shared" si="11"/>
        <v>0</v>
      </c>
      <c r="H1026" s="456"/>
      <c r="L1026" s="28"/>
      <c r="N1026" s="28"/>
      <c r="R1026" s="194"/>
      <c r="T1026" s="28"/>
      <c r="U1026" s="28"/>
      <c r="V1026" s="28"/>
      <c r="AA1026" s="194"/>
      <c r="AC1026" s="28"/>
      <c r="AD1026" s="28"/>
      <c r="AE1026" s="28"/>
      <c r="AJ1026" s="194"/>
      <c r="AL1026" s="28"/>
      <c r="AM1026" s="28"/>
      <c r="AN1026" s="28"/>
      <c r="AS1026" s="194"/>
      <c r="AU1026" s="28"/>
      <c r="AV1026" s="28"/>
      <c r="AW1026" s="28"/>
      <c r="BB1026" s="194"/>
      <c r="BD1026" s="28"/>
      <c r="BE1026" s="28"/>
      <c r="BF1026" s="28"/>
      <c r="BK1026" s="194"/>
      <c r="BM1026" s="28"/>
      <c r="BN1026" s="28"/>
      <c r="BO1026" s="28"/>
      <c r="BT1026" s="194"/>
      <c r="BV1026" s="28"/>
      <c r="BW1026" s="28"/>
      <c r="BX1026" s="28"/>
      <c r="CC1026" s="194"/>
      <c r="CE1026" s="28"/>
      <c r="CF1026" s="28"/>
      <c r="CG1026" s="28"/>
      <c r="CL1026" s="194"/>
      <c r="CN1026" s="28"/>
      <c r="CO1026" s="28"/>
      <c r="CP1026" s="28"/>
      <c r="CU1026" s="194"/>
      <c r="CW1026" s="28"/>
      <c r="CX1026" s="28"/>
      <c r="CY1026" s="28"/>
      <c r="DD1026" s="194"/>
      <c r="DF1026" s="28"/>
      <c r="DG1026" s="28"/>
      <c r="DH1026" s="28"/>
      <c r="DM1026" s="194"/>
      <c r="DO1026" s="28"/>
      <c r="DP1026" s="28"/>
      <c r="DQ1026" s="28"/>
      <c r="DV1026" s="194"/>
      <c r="DX1026" s="28"/>
      <c r="DY1026" s="28"/>
      <c r="DZ1026" s="28"/>
      <c r="EE1026" s="194"/>
      <c r="EG1026" s="28"/>
      <c r="EH1026" s="28"/>
      <c r="EI1026" s="28"/>
      <c r="EN1026" s="194"/>
      <c r="EP1026" s="28"/>
      <c r="EQ1026" s="28"/>
      <c r="ER1026" s="28"/>
      <c r="EW1026" s="194"/>
      <c r="EY1026" s="28"/>
      <c r="EZ1026" s="28"/>
      <c r="FA1026" s="28"/>
      <c r="FF1026" s="194"/>
      <c r="FH1026" s="28"/>
      <c r="FI1026" s="28"/>
      <c r="FJ1026" s="28"/>
      <c r="FO1026" s="194"/>
      <c r="FQ1026" s="28"/>
      <c r="FR1026" s="28"/>
      <c r="FS1026" s="28"/>
      <c r="FX1026" s="194"/>
      <c r="FZ1026" s="28"/>
      <c r="GA1026" s="28"/>
      <c r="GB1026" s="28"/>
      <c r="GG1026" s="194"/>
      <c r="GI1026" s="28"/>
      <c r="GJ1026" s="28"/>
      <c r="GK1026" s="28"/>
      <c r="GP1026" s="194"/>
      <c r="GR1026" s="28"/>
      <c r="GS1026" s="28"/>
      <c r="GT1026" s="28"/>
      <c r="GY1026" s="194"/>
      <c r="HA1026" s="28"/>
      <c r="HB1026" s="28"/>
      <c r="HC1026" s="28"/>
      <c r="HH1026" s="194"/>
      <c r="HJ1026" s="28"/>
      <c r="HK1026" s="28"/>
      <c r="HL1026" s="28"/>
      <c r="HQ1026" s="28"/>
      <c r="HR1026" s="28"/>
      <c r="HS1026" s="28"/>
      <c r="HT1026" s="28"/>
      <c r="HU1026" s="28"/>
      <c r="HV1026" s="28"/>
      <c r="HW1026" s="28"/>
      <c r="HX1026" s="28"/>
      <c r="HY1026" s="28"/>
      <c r="HZ1026" s="28"/>
      <c r="IA1026" s="28"/>
      <c r="IB1026" s="28"/>
      <c r="IC1026" s="28"/>
      <c r="ID1026" s="28"/>
      <c r="IE1026" s="28"/>
      <c r="IF1026" s="28"/>
      <c r="IG1026" s="28"/>
      <c r="IH1026" s="28"/>
      <c r="II1026" s="28"/>
      <c r="IJ1026" s="28"/>
      <c r="IK1026" s="28"/>
      <c r="IL1026" s="28"/>
      <c r="IM1026" s="28"/>
      <c r="IN1026" s="28"/>
      <c r="IO1026" s="28"/>
      <c r="IP1026" s="28"/>
      <c r="IQ1026" s="28"/>
      <c r="IR1026" s="28"/>
      <c r="IS1026" s="28"/>
      <c r="IT1026" s="28"/>
      <c r="IU1026" s="28"/>
      <c r="IV1026" s="28"/>
    </row>
    <row r="1027" spans="1:256" s="50" customFormat="1" ht="18">
      <c r="A1027" s="206" t="s">
        <v>2829</v>
      </c>
      <c r="B1027" s="28"/>
      <c r="C1027" s="275"/>
      <c r="D1027" s="418" t="s">
        <v>129</v>
      </c>
      <c r="E1027" s="50">
        <f t="shared" si="10"/>
        <v>0</v>
      </c>
      <c r="F1027" s="284">
        <f t="shared" si="11"/>
        <v>0</v>
      </c>
      <c r="L1027" s="28"/>
      <c r="N1027" s="28"/>
      <c r="R1027" s="194"/>
      <c r="T1027" s="28"/>
      <c r="U1027" s="28"/>
      <c r="V1027" s="28"/>
      <c r="AA1027" s="194"/>
      <c r="AC1027" s="28"/>
      <c r="AD1027" s="28"/>
      <c r="AE1027" s="28"/>
      <c r="AJ1027" s="194"/>
      <c r="AL1027" s="28"/>
      <c r="AM1027" s="28"/>
      <c r="AN1027" s="28"/>
      <c r="AS1027" s="194"/>
      <c r="AU1027" s="28"/>
      <c r="AV1027" s="28"/>
      <c r="AW1027" s="28"/>
      <c r="BB1027" s="194"/>
      <c r="BD1027" s="28"/>
      <c r="BE1027" s="28"/>
      <c r="BF1027" s="28"/>
      <c r="BK1027" s="194"/>
      <c r="BM1027" s="28"/>
      <c r="BN1027" s="28"/>
      <c r="BO1027" s="28"/>
      <c r="BT1027" s="194"/>
      <c r="BV1027" s="28"/>
      <c r="BW1027" s="28"/>
      <c r="BX1027" s="28"/>
      <c r="CC1027" s="194"/>
      <c r="CE1027" s="28"/>
      <c r="CF1027" s="28"/>
      <c r="CG1027" s="28"/>
      <c r="CL1027" s="194"/>
      <c r="CN1027" s="28"/>
      <c r="CO1027" s="28"/>
      <c r="CP1027" s="28"/>
      <c r="CU1027" s="194"/>
      <c r="CW1027" s="28"/>
      <c r="CX1027" s="28"/>
      <c r="CY1027" s="28"/>
      <c r="DD1027" s="194"/>
      <c r="DF1027" s="28"/>
      <c r="DG1027" s="28"/>
      <c r="DH1027" s="28"/>
      <c r="DM1027" s="194"/>
      <c r="DO1027" s="28"/>
      <c r="DP1027" s="28"/>
      <c r="DQ1027" s="28"/>
      <c r="DV1027" s="194"/>
      <c r="DX1027" s="28"/>
      <c r="DY1027" s="28"/>
      <c r="DZ1027" s="28"/>
      <c r="EE1027" s="194"/>
      <c r="EG1027" s="28"/>
      <c r="EH1027" s="28"/>
      <c r="EI1027" s="28"/>
      <c r="EN1027" s="194"/>
      <c r="EP1027" s="28"/>
      <c r="EQ1027" s="28"/>
      <c r="ER1027" s="28"/>
      <c r="EW1027" s="194"/>
      <c r="EY1027" s="28"/>
      <c r="EZ1027" s="28"/>
      <c r="FA1027" s="28"/>
      <c r="FF1027" s="194"/>
      <c r="FH1027" s="28"/>
      <c r="FI1027" s="28"/>
      <c r="FJ1027" s="28"/>
      <c r="FO1027" s="194"/>
      <c r="FQ1027" s="28"/>
      <c r="FR1027" s="28"/>
      <c r="FS1027" s="28"/>
      <c r="FX1027" s="194"/>
      <c r="FZ1027" s="28"/>
      <c r="GA1027" s="28"/>
      <c r="GB1027" s="28"/>
      <c r="GG1027" s="194"/>
      <c r="GI1027" s="28"/>
      <c r="GJ1027" s="28"/>
      <c r="GK1027" s="28"/>
      <c r="GP1027" s="194"/>
      <c r="GR1027" s="28"/>
      <c r="GS1027" s="28"/>
      <c r="GT1027" s="28"/>
      <c r="GY1027" s="194"/>
      <c r="HA1027" s="28"/>
      <c r="HB1027" s="28"/>
      <c r="HC1027" s="28"/>
      <c r="HH1027" s="194"/>
      <c r="HJ1027" s="28"/>
      <c r="HK1027" s="28"/>
      <c r="HL1027" s="28"/>
      <c r="HQ1027" s="28"/>
      <c r="HR1027" s="28"/>
      <c r="HS1027" s="28"/>
      <c r="HT1027" s="28"/>
      <c r="HU1027" s="28"/>
      <c r="HV1027" s="28"/>
      <c r="HW1027" s="28"/>
      <c r="HX1027" s="28"/>
      <c r="HY1027" s="28"/>
      <c r="HZ1027" s="28"/>
      <c r="IA1027" s="28"/>
      <c r="IB1027" s="28"/>
      <c r="IC1027" s="28"/>
      <c r="ID1027" s="28"/>
      <c r="IE1027" s="28"/>
      <c r="IF1027" s="28"/>
      <c r="IG1027" s="28"/>
      <c r="IH1027" s="28"/>
      <c r="II1027" s="28"/>
      <c r="IJ1027" s="28"/>
      <c r="IK1027" s="28"/>
      <c r="IL1027" s="28"/>
      <c r="IM1027" s="28"/>
      <c r="IN1027" s="28"/>
      <c r="IO1027" s="28"/>
      <c r="IP1027" s="28"/>
      <c r="IQ1027" s="28"/>
      <c r="IR1027" s="28"/>
      <c r="IS1027" s="28"/>
      <c r="IT1027" s="28"/>
      <c r="IU1027" s="28"/>
      <c r="IV1027" s="28"/>
    </row>
    <row r="1028" spans="1:256" s="50" customFormat="1" ht="18">
      <c r="A1028" s="206" t="s">
        <v>2804</v>
      </c>
      <c r="B1028" s="28"/>
      <c r="C1028" s="275"/>
      <c r="D1028" s="418" t="s">
        <v>129</v>
      </c>
      <c r="E1028" s="50">
        <f t="shared" si="10"/>
        <v>0</v>
      </c>
      <c r="F1028" s="284">
        <f t="shared" si="11"/>
        <v>0</v>
      </c>
      <c r="L1028" s="28"/>
      <c r="N1028" s="28"/>
      <c r="R1028" s="194"/>
      <c r="T1028" s="28"/>
      <c r="U1028" s="28"/>
      <c r="V1028" s="28"/>
      <c r="AA1028" s="194"/>
      <c r="AC1028" s="28"/>
      <c r="AD1028" s="28"/>
      <c r="AE1028" s="28"/>
      <c r="AJ1028" s="194"/>
      <c r="AL1028" s="28"/>
      <c r="AM1028" s="28"/>
      <c r="AN1028" s="28"/>
      <c r="AS1028" s="194"/>
      <c r="AU1028" s="28"/>
      <c r="AV1028" s="28"/>
      <c r="AW1028" s="28"/>
      <c r="BB1028" s="194"/>
      <c r="BD1028" s="28"/>
      <c r="BE1028" s="28"/>
      <c r="BF1028" s="28"/>
      <c r="BK1028" s="194"/>
      <c r="BM1028" s="28"/>
      <c r="BN1028" s="28"/>
      <c r="BO1028" s="28"/>
      <c r="BT1028" s="194"/>
      <c r="BV1028" s="28"/>
      <c r="BW1028" s="28"/>
      <c r="BX1028" s="28"/>
      <c r="CC1028" s="194"/>
      <c r="CE1028" s="28"/>
      <c r="CF1028" s="28"/>
      <c r="CG1028" s="28"/>
      <c r="CL1028" s="194"/>
      <c r="CN1028" s="28"/>
      <c r="CO1028" s="28"/>
      <c r="CP1028" s="28"/>
      <c r="CU1028" s="194"/>
      <c r="CW1028" s="28"/>
      <c r="CX1028" s="28"/>
      <c r="CY1028" s="28"/>
      <c r="DD1028" s="194"/>
      <c r="DF1028" s="28"/>
      <c r="DG1028" s="28"/>
      <c r="DH1028" s="28"/>
      <c r="DM1028" s="194"/>
      <c r="DO1028" s="28"/>
      <c r="DP1028" s="28"/>
      <c r="DQ1028" s="28"/>
      <c r="DV1028" s="194"/>
      <c r="DX1028" s="28"/>
      <c r="DY1028" s="28"/>
      <c r="DZ1028" s="28"/>
      <c r="EE1028" s="194"/>
      <c r="EG1028" s="28"/>
      <c r="EH1028" s="28"/>
      <c r="EI1028" s="28"/>
      <c r="EN1028" s="194"/>
      <c r="EP1028" s="28"/>
      <c r="EQ1028" s="28"/>
      <c r="ER1028" s="28"/>
      <c r="EW1028" s="194"/>
      <c r="EY1028" s="28"/>
      <c r="EZ1028" s="28"/>
      <c r="FA1028" s="28"/>
      <c r="FF1028" s="194"/>
      <c r="FH1028" s="28"/>
      <c r="FI1028" s="28"/>
      <c r="FJ1028" s="28"/>
      <c r="FO1028" s="194"/>
      <c r="FQ1028" s="28"/>
      <c r="FR1028" s="28"/>
      <c r="FS1028" s="28"/>
      <c r="FX1028" s="194"/>
      <c r="FZ1028" s="28"/>
      <c r="GA1028" s="28"/>
      <c r="GB1028" s="28"/>
      <c r="GG1028" s="194"/>
      <c r="GI1028" s="28"/>
      <c r="GJ1028" s="28"/>
      <c r="GK1028" s="28"/>
      <c r="GP1028" s="194"/>
      <c r="GR1028" s="28"/>
      <c r="GS1028" s="28"/>
      <c r="GT1028" s="28"/>
      <c r="GY1028" s="194"/>
      <c r="HA1028" s="28"/>
      <c r="HB1028" s="28"/>
      <c r="HC1028" s="28"/>
      <c r="HH1028" s="194"/>
      <c r="HJ1028" s="28"/>
      <c r="HK1028" s="28"/>
      <c r="HL1028" s="28"/>
      <c r="HQ1028" s="28"/>
      <c r="HR1028" s="28"/>
      <c r="HS1028" s="28"/>
      <c r="HT1028" s="28"/>
      <c r="HU1028" s="28"/>
      <c r="HV1028" s="28"/>
      <c r="HW1028" s="28"/>
      <c r="HX1028" s="28"/>
      <c r="HY1028" s="28"/>
      <c r="HZ1028" s="28"/>
      <c r="IA1028" s="28"/>
      <c r="IB1028" s="28"/>
      <c r="IC1028" s="28"/>
      <c r="ID1028" s="28"/>
      <c r="IE1028" s="28"/>
      <c r="IF1028" s="28"/>
      <c r="IG1028" s="28"/>
      <c r="IH1028" s="28"/>
      <c r="II1028" s="28"/>
      <c r="IJ1028" s="28"/>
      <c r="IK1028" s="28"/>
      <c r="IL1028" s="28"/>
      <c r="IM1028" s="28"/>
      <c r="IN1028" s="28"/>
      <c r="IO1028" s="28"/>
      <c r="IP1028" s="28"/>
      <c r="IQ1028" s="28"/>
      <c r="IR1028" s="28"/>
      <c r="IS1028" s="28"/>
      <c r="IT1028" s="28"/>
      <c r="IU1028" s="28"/>
      <c r="IV1028" s="28"/>
    </row>
    <row r="1029" spans="1:256" s="50" customFormat="1" ht="18">
      <c r="A1029" s="330" t="s">
        <v>2062</v>
      </c>
      <c r="B1029" s="28"/>
      <c r="C1029" s="275"/>
      <c r="D1029" s="418" t="s">
        <v>129</v>
      </c>
      <c r="E1029" s="50">
        <f t="shared" si="10"/>
        <v>0</v>
      </c>
      <c r="F1029" s="284">
        <f t="shared" si="11"/>
        <v>0</v>
      </c>
      <c r="L1029" s="28"/>
      <c r="N1029" s="28"/>
      <c r="R1029" s="194"/>
      <c r="T1029" s="28"/>
      <c r="U1029" s="28"/>
      <c r="V1029" s="28"/>
      <c r="AA1029" s="194"/>
      <c r="AC1029" s="28"/>
      <c r="AD1029" s="28"/>
      <c r="AE1029" s="28"/>
      <c r="AJ1029" s="194"/>
      <c r="AL1029" s="28"/>
      <c r="AM1029" s="28"/>
      <c r="AN1029" s="28"/>
      <c r="AS1029" s="194"/>
      <c r="AU1029" s="28"/>
      <c r="AV1029" s="28"/>
      <c r="AW1029" s="28"/>
      <c r="BB1029" s="194"/>
      <c r="BD1029" s="28"/>
      <c r="BE1029" s="28"/>
      <c r="BF1029" s="28"/>
      <c r="BK1029" s="194"/>
      <c r="BM1029" s="28"/>
      <c r="BN1029" s="28"/>
      <c r="BO1029" s="28"/>
      <c r="BT1029" s="194"/>
      <c r="BV1029" s="28"/>
      <c r="BW1029" s="28"/>
      <c r="BX1029" s="28"/>
      <c r="CC1029" s="194"/>
      <c r="CE1029" s="28"/>
      <c r="CF1029" s="28"/>
      <c r="CG1029" s="28"/>
      <c r="CL1029" s="194"/>
      <c r="CN1029" s="28"/>
      <c r="CO1029" s="28"/>
      <c r="CP1029" s="28"/>
      <c r="CU1029" s="194"/>
      <c r="CW1029" s="28"/>
      <c r="CX1029" s="28"/>
      <c r="CY1029" s="28"/>
      <c r="DD1029" s="194"/>
      <c r="DF1029" s="28"/>
      <c r="DG1029" s="28"/>
      <c r="DH1029" s="28"/>
      <c r="DM1029" s="194"/>
      <c r="DO1029" s="28"/>
      <c r="DP1029" s="28"/>
      <c r="DQ1029" s="28"/>
      <c r="DV1029" s="194"/>
      <c r="DX1029" s="28"/>
      <c r="DY1029" s="28"/>
      <c r="DZ1029" s="28"/>
      <c r="EE1029" s="194"/>
      <c r="EG1029" s="28"/>
      <c r="EH1029" s="28"/>
      <c r="EI1029" s="28"/>
      <c r="EN1029" s="194"/>
      <c r="EP1029" s="28"/>
      <c r="EQ1029" s="28"/>
      <c r="ER1029" s="28"/>
      <c r="EW1029" s="194"/>
      <c r="EY1029" s="28"/>
      <c r="EZ1029" s="28"/>
      <c r="FA1029" s="28"/>
      <c r="FF1029" s="194"/>
      <c r="FH1029" s="28"/>
      <c r="FI1029" s="28"/>
      <c r="FJ1029" s="28"/>
      <c r="FO1029" s="194"/>
      <c r="FQ1029" s="28"/>
      <c r="FR1029" s="28"/>
      <c r="FS1029" s="28"/>
      <c r="FX1029" s="194"/>
      <c r="FZ1029" s="28"/>
      <c r="GA1029" s="28"/>
      <c r="GB1029" s="28"/>
      <c r="GG1029" s="194"/>
      <c r="GI1029" s="28"/>
      <c r="GJ1029" s="28"/>
      <c r="GK1029" s="28"/>
      <c r="GP1029" s="194"/>
      <c r="GR1029" s="28"/>
      <c r="GS1029" s="28"/>
      <c r="GT1029" s="28"/>
      <c r="GY1029" s="194"/>
      <c r="HA1029" s="28"/>
      <c r="HB1029" s="28"/>
      <c r="HC1029" s="28"/>
      <c r="HH1029" s="194"/>
      <c r="HJ1029" s="28"/>
      <c r="HK1029" s="28"/>
      <c r="HL1029" s="28"/>
      <c r="HQ1029" s="28"/>
      <c r="HR1029" s="28"/>
      <c r="HS1029" s="28"/>
      <c r="HT1029" s="28"/>
      <c r="HU1029" s="28"/>
      <c r="HV1029" s="28"/>
      <c r="HW1029" s="28"/>
      <c r="HX1029" s="28"/>
      <c r="HY1029" s="28"/>
      <c r="HZ1029" s="28"/>
      <c r="IA1029" s="28"/>
      <c r="IB1029" s="28"/>
      <c r="IC1029" s="28"/>
      <c r="ID1029" s="28"/>
      <c r="IE1029" s="28"/>
      <c r="IF1029" s="28"/>
      <c r="IG1029" s="28"/>
      <c r="IH1029" s="28"/>
      <c r="II1029" s="28"/>
      <c r="IJ1029" s="28"/>
      <c r="IK1029" s="28"/>
      <c r="IL1029" s="28"/>
      <c r="IM1029" s="28"/>
      <c r="IN1029" s="28"/>
      <c r="IO1029" s="28"/>
      <c r="IP1029" s="28"/>
      <c r="IQ1029" s="28"/>
      <c r="IR1029" s="28"/>
      <c r="IS1029" s="28"/>
      <c r="IT1029" s="28"/>
      <c r="IU1029" s="28"/>
      <c r="IV1029" s="28"/>
    </row>
    <row r="1030" spans="1:256" s="50" customFormat="1" ht="18">
      <c r="A1030" s="330" t="s">
        <v>2118</v>
      </c>
      <c r="B1030" s="28"/>
      <c r="C1030" s="275"/>
      <c r="D1030" s="418" t="s">
        <v>129</v>
      </c>
      <c r="E1030" s="50">
        <f t="shared" si="10"/>
        <v>0</v>
      </c>
      <c r="F1030" s="284">
        <f t="shared" si="11"/>
        <v>0</v>
      </c>
      <c r="L1030" s="28"/>
      <c r="N1030" s="28"/>
      <c r="R1030" s="194"/>
      <c r="T1030" s="28"/>
      <c r="U1030" s="28"/>
      <c r="V1030" s="28"/>
      <c r="AA1030" s="194"/>
      <c r="AC1030" s="28"/>
      <c r="AD1030" s="28"/>
      <c r="AE1030" s="28"/>
      <c r="AJ1030" s="194"/>
      <c r="AL1030" s="28"/>
      <c r="AM1030" s="28"/>
      <c r="AN1030" s="28"/>
      <c r="AS1030" s="194"/>
      <c r="AU1030" s="28"/>
      <c r="AV1030" s="28"/>
      <c r="AW1030" s="28"/>
      <c r="BB1030" s="194"/>
      <c r="BD1030" s="28"/>
      <c r="BE1030" s="28"/>
      <c r="BF1030" s="28"/>
      <c r="BK1030" s="194"/>
      <c r="BM1030" s="28"/>
      <c r="BN1030" s="28"/>
      <c r="BO1030" s="28"/>
      <c r="BT1030" s="194"/>
      <c r="BV1030" s="28"/>
      <c r="BW1030" s="28"/>
      <c r="BX1030" s="28"/>
      <c r="CC1030" s="194"/>
      <c r="CE1030" s="28"/>
      <c r="CF1030" s="28"/>
      <c r="CG1030" s="28"/>
      <c r="CL1030" s="194"/>
      <c r="CN1030" s="28"/>
      <c r="CO1030" s="28"/>
      <c r="CP1030" s="28"/>
      <c r="CU1030" s="194"/>
      <c r="CW1030" s="28"/>
      <c r="CX1030" s="28"/>
      <c r="CY1030" s="28"/>
      <c r="DD1030" s="194"/>
      <c r="DF1030" s="28"/>
      <c r="DG1030" s="28"/>
      <c r="DH1030" s="28"/>
      <c r="DM1030" s="194"/>
      <c r="DO1030" s="28"/>
      <c r="DP1030" s="28"/>
      <c r="DQ1030" s="28"/>
      <c r="DV1030" s="194"/>
      <c r="DX1030" s="28"/>
      <c r="DY1030" s="28"/>
      <c r="DZ1030" s="28"/>
      <c r="EE1030" s="194"/>
      <c r="EG1030" s="28"/>
      <c r="EH1030" s="28"/>
      <c r="EI1030" s="28"/>
      <c r="EN1030" s="194"/>
      <c r="EP1030" s="28"/>
      <c r="EQ1030" s="28"/>
      <c r="ER1030" s="28"/>
      <c r="EW1030" s="194"/>
      <c r="EY1030" s="28"/>
      <c r="EZ1030" s="28"/>
      <c r="FA1030" s="28"/>
      <c r="FF1030" s="194"/>
      <c r="FH1030" s="28"/>
      <c r="FI1030" s="28"/>
      <c r="FJ1030" s="28"/>
      <c r="FO1030" s="194"/>
      <c r="FQ1030" s="28"/>
      <c r="FR1030" s="28"/>
      <c r="FS1030" s="28"/>
      <c r="FX1030" s="194"/>
      <c r="FZ1030" s="28"/>
      <c r="GA1030" s="28"/>
      <c r="GB1030" s="28"/>
      <c r="GG1030" s="194"/>
      <c r="GI1030" s="28"/>
      <c r="GJ1030" s="28"/>
      <c r="GK1030" s="28"/>
      <c r="GP1030" s="194"/>
      <c r="GR1030" s="28"/>
      <c r="GS1030" s="28"/>
      <c r="GT1030" s="28"/>
      <c r="GY1030" s="194"/>
      <c r="HA1030" s="28"/>
      <c r="HB1030" s="28"/>
      <c r="HC1030" s="28"/>
      <c r="HH1030" s="194"/>
      <c r="HJ1030" s="28"/>
      <c r="HK1030" s="28"/>
      <c r="HL1030" s="28"/>
      <c r="HQ1030" s="28"/>
      <c r="HR1030" s="28"/>
      <c r="HS1030" s="28"/>
      <c r="HT1030" s="28"/>
      <c r="HU1030" s="28"/>
      <c r="HV1030" s="28"/>
      <c r="HW1030" s="28"/>
      <c r="HX1030" s="28"/>
      <c r="HY1030" s="28"/>
      <c r="HZ1030" s="28"/>
      <c r="IA1030" s="28"/>
      <c r="IB1030" s="28"/>
      <c r="IC1030" s="28"/>
      <c r="ID1030" s="28"/>
      <c r="IE1030" s="28"/>
      <c r="IF1030" s="28"/>
      <c r="IG1030" s="28"/>
      <c r="IH1030" s="28"/>
      <c r="II1030" s="28"/>
      <c r="IJ1030" s="28"/>
      <c r="IK1030" s="28"/>
      <c r="IL1030" s="28"/>
      <c r="IM1030" s="28"/>
      <c r="IN1030" s="28"/>
      <c r="IO1030" s="28"/>
      <c r="IP1030" s="28"/>
      <c r="IQ1030" s="28"/>
      <c r="IR1030" s="28"/>
      <c r="IS1030" s="28"/>
      <c r="IT1030" s="28"/>
      <c r="IU1030" s="28"/>
      <c r="IV1030" s="28"/>
    </row>
    <row r="1031" spans="1:256" s="50" customFormat="1" ht="18">
      <c r="A1031" s="330" t="s">
        <v>1844</v>
      </c>
      <c r="B1031" s="28"/>
      <c r="C1031" s="420"/>
      <c r="D1031" s="418" t="s">
        <v>129</v>
      </c>
      <c r="E1031" s="50">
        <f t="shared" si="10"/>
        <v>4</v>
      </c>
      <c r="F1031" s="284">
        <f t="shared" si="11"/>
        <v>77</v>
      </c>
      <c r="H1031" s="50">
        <v>27</v>
      </c>
      <c r="J1031" s="50">
        <v>50</v>
      </c>
      <c r="N1031" s="28"/>
      <c r="R1031" s="194"/>
      <c r="T1031" s="28"/>
      <c r="U1031" s="28"/>
      <c r="V1031" s="28"/>
      <c r="AA1031" s="194"/>
      <c r="AC1031" s="28"/>
      <c r="AD1031" s="28"/>
      <c r="AE1031" s="28"/>
      <c r="AJ1031" s="194"/>
      <c r="AL1031" s="28"/>
      <c r="AM1031" s="28"/>
      <c r="AN1031" s="28"/>
      <c r="AS1031" s="194"/>
      <c r="AU1031" s="28"/>
      <c r="AV1031" s="28"/>
      <c r="AW1031" s="28"/>
      <c r="BB1031" s="194"/>
      <c r="BD1031" s="28"/>
      <c r="BE1031" s="28"/>
      <c r="BF1031" s="28"/>
      <c r="BK1031" s="194"/>
      <c r="BM1031" s="28"/>
      <c r="BN1031" s="28"/>
      <c r="BO1031" s="28"/>
      <c r="BT1031" s="194"/>
      <c r="BV1031" s="28"/>
      <c r="BW1031" s="28"/>
      <c r="BX1031" s="28"/>
      <c r="CC1031" s="194"/>
      <c r="CE1031" s="28"/>
      <c r="CF1031" s="28"/>
      <c r="CG1031" s="28"/>
      <c r="CL1031" s="194"/>
      <c r="CN1031" s="28"/>
      <c r="CO1031" s="28"/>
      <c r="CP1031" s="28"/>
      <c r="CU1031" s="194"/>
      <c r="CW1031" s="28"/>
      <c r="CX1031" s="28"/>
      <c r="CY1031" s="28"/>
      <c r="DD1031" s="194"/>
      <c r="DF1031" s="28"/>
      <c r="DG1031" s="28"/>
      <c r="DH1031" s="28"/>
      <c r="DM1031" s="194"/>
      <c r="DO1031" s="28"/>
      <c r="DP1031" s="28"/>
      <c r="DQ1031" s="28"/>
      <c r="DV1031" s="194"/>
      <c r="DX1031" s="28"/>
      <c r="DY1031" s="28"/>
      <c r="DZ1031" s="28"/>
      <c r="EE1031" s="194"/>
      <c r="EG1031" s="28"/>
      <c r="EH1031" s="28"/>
      <c r="EI1031" s="28"/>
      <c r="EN1031" s="194"/>
      <c r="EP1031" s="28"/>
      <c r="EQ1031" s="28"/>
      <c r="ER1031" s="28"/>
      <c r="EW1031" s="194"/>
      <c r="EY1031" s="28"/>
      <c r="EZ1031" s="28"/>
      <c r="FA1031" s="28"/>
      <c r="FF1031" s="194"/>
      <c r="FH1031" s="28"/>
      <c r="FI1031" s="28"/>
      <c r="FJ1031" s="28"/>
      <c r="FO1031" s="194"/>
      <c r="FQ1031" s="28"/>
      <c r="FR1031" s="28"/>
      <c r="FS1031" s="28"/>
      <c r="FX1031" s="194"/>
      <c r="FZ1031" s="28"/>
      <c r="GA1031" s="28"/>
      <c r="GB1031" s="28"/>
      <c r="GG1031" s="194"/>
      <c r="GI1031" s="28"/>
      <c r="GJ1031" s="28"/>
      <c r="GK1031" s="28"/>
      <c r="GP1031" s="194"/>
      <c r="GR1031" s="28"/>
      <c r="GS1031" s="28"/>
      <c r="GT1031" s="28"/>
      <c r="GY1031" s="194"/>
      <c r="HA1031" s="28"/>
      <c r="HB1031" s="28"/>
      <c r="HC1031" s="28"/>
      <c r="HH1031" s="194"/>
      <c r="HJ1031" s="28"/>
      <c r="HK1031" s="28"/>
      <c r="HL1031" s="28"/>
      <c r="HQ1031" s="28"/>
      <c r="HR1031" s="28"/>
      <c r="HS1031" s="28"/>
      <c r="HT1031" s="28"/>
      <c r="HU1031" s="28"/>
      <c r="HV1031" s="28"/>
      <c r="HW1031" s="28"/>
      <c r="HX1031" s="28"/>
      <c r="HY1031" s="28"/>
      <c r="HZ1031" s="28"/>
      <c r="IA1031" s="28"/>
      <c r="IB1031" s="28"/>
      <c r="IC1031" s="28"/>
      <c r="ID1031" s="28"/>
      <c r="IE1031" s="28"/>
      <c r="IF1031" s="28"/>
      <c r="IG1031" s="28"/>
      <c r="IH1031" s="28"/>
      <c r="II1031" s="28"/>
      <c r="IJ1031" s="28"/>
      <c r="IK1031" s="28"/>
      <c r="IL1031" s="28"/>
      <c r="IM1031" s="28"/>
      <c r="IN1031" s="28"/>
      <c r="IO1031" s="28"/>
      <c r="IP1031" s="28"/>
      <c r="IQ1031" s="28"/>
      <c r="IR1031" s="28"/>
      <c r="IS1031" s="28"/>
      <c r="IT1031" s="28"/>
      <c r="IU1031" s="28"/>
      <c r="IV1031" s="28"/>
    </row>
    <row r="1032" spans="1:256" s="50" customFormat="1" ht="18">
      <c r="A1032" s="206" t="s">
        <v>2712</v>
      </c>
      <c r="B1032" s="28"/>
      <c r="C1032" s="275"/>
      <c r="D1032" s="418" t="s">
        <v>129</v>
      </c>
      <c r="E1032" s="50">
        <f t="shared" si="10"/>
        <v>0</v>
      </c>
      <c r="F1032" s="284">
        <f t="shared" si="11"/>
        <v>0</v>
      </c>
      <c r="N1032" s="28"/>
      <c r="R1032" s="194"/>
      <c r="T1032" s="28"/>
      <c r="U1032" s="28"/>
      <c r="V1032" s="28"/>
      <c r="AA1032" s="194"/>
      <c r="AC1032" s="28"/>
      <c r="AD1032" s="28"/>
      <c r="AE1032" s="28"/>
      <c r="AJ1032" s="194"/>
      <c r="AL1032" s="28"/>
      <c r="AM1032" s="28"/>
      <c r="AN1032" s="28"/>
      <c r="AS1032" s="194"/>
      <c r="AU1032" s="28"/>
      <c r="AV1032" s="28"/>
      <c r="AW1032" s="28"/>
      <c r="BB1032" s="194"/>
      <c r="BD1032" s="28"/>
      <c r="BE1032" s="28"/>
      <c r="BF1032" s="28"/>
      <c r="BK1032" s="194"/>
      <c r="BM1032" s="28"/>
      <c r="BN1032" s="28"/>
      <c r="BO1032" s="28"/>
      <c r="BT1032" s="194"/>
      <c r="BV1032" s="28"/>
      <c r="BW1032" s="28"/>
      <c r="BX1032" s="28"/>
      <c r="CC1032" s="194"/>
      <c r="CE1032" s="28"/>
      <c r="CF1032" s="28"/>
      <c r="CG1032" s="28"/>
      <c r="CL1032" s="194"/>
      <c r="CN1032" s="28"/>
      <c r="CO1032" s="28"/>
      <c r="CP1032" s="28"/>
      <c r="CU1032" s="194"/>
      <c r="CW1032" s="28"/>
      <c r="CX1032" s="28"/>
      <c r="CY1032" s="28"/>
      <c r="DD1032" s="194"/>
      <c r="DF1032" s="28"/>
      <c r="DG1032" s="28"/>
      <c r="DH1032" s="28"/>
      <c r="DM1032" s="194"/>
      <c r="DO1032" s="28"/>
      <c r="DP1032" s="28"/>
      <c r="DQ1032" s="28"/>
      <c r="DV1032" s="194"/>
      <c r="DX1032" s="28"/>
      <c r="DY1032" s="28"/>
      <c r="DZ1032" s="28"/>
      <c r="EE1032" s="194"/>
      <c r="EG1032" s="28"/>
      <c r="EH1032" s="28"/>
      <c r="EI1032" s="28"/>
      <c r="EN1032" s="194"/>
      <c r="EP1032" s="28"/>
      <c r="EQ1032" s="28"/>
      <c r="ER1032" s="28"/>
      <c r="EW1032" s="194"/>
      <c r="EY1032" s="28"/>
      <c r="EZ1032" s="28"/>
      <c r="FA1032" s="28"/>
      <c r="FF1032" s="194"/>
      <c r="FH1032" s="28"/>
      <c r="FI1032" s="28"/>
      <c r="FJ1032" s="28"/>
      <c r="FO1032" s="194"/>
      <c r="FQ1032" s="28"/>
      <c r="FR1032" s="28"/>
      <c r="FS1032" s="28"/>
      <c r="FX1032" s="194"/>
      <c r="FZ1032" s="28"/>
      <c r="GA1032" s="28"/>
      <c r="GB1032" s="28"/>
      <c r="GG1032" s="194"/>
      <c r="GI1032" s="28"/>
      <c r="GJ1032" s="28"/>
      <c r="GK1032" s="28"/>
      <c r="GP1032" s="194"/>
      <c r="GR1032" s="28"/>
      <c r="GS1032" s="28"/>
      <c r="GT1032" s="28"/>
      <c r="GY1032" s="194"/>
      <c r="HA1032" s="28"/>
      <c r="HB1032" s="28"/>
      <c r="HC1032" s="28"/>
      <c r="HH1032" s="194"/>
      <c r="HJ1032" s="28"/>
      <c r="HK1032" s="28"/>
      <c r="HL1032" s="28"/>
      <c r="HQ1032" s="28"/>
      <c r="HR1032" s="28"/>
      <c r="HS1032" s="28"/>
      <c r="HT1032" s="28"/>
      <c r="HU1032" s="28"/>
      <c r="HV1032" s="28"/>
      <c r="HW1032" s="28"/>
      <c r="HX1032" s="28"/>
      <c r="HY1032" s="28"/>
      <c r="HZ1032" s="28"/>
      <c r="IA1032" s="28"/>
      <c r="IB1032" s="28"/>
      <c r="IC1032" s="28"/>
      <c r="ID1032" s="28"/>
      <c r="IE1032" s="28"/>
      <c r="IF1032" s="28"/>
      <c r="IG1032" s="28"/>
      <c r="IH1032" s="28"/>
      <c r="II1032" s="28"/>
      <c r="IJ1032" s="28"/>
      <c r="IK1032" s="28"/>
      <c r="IL1032" s="28"/>
      <c r="IM1032" s="28"/>
      <c r="IN1032" s="28"/>
      <c r="IO1032" s="28"/>
      <c r="IP1032" s="28"/>
      <c r="IQ1032" s="28"/>
      <c r="IR1032" s="28"/>
      <c r="IS1032" s="28"/>
      <c r="IT1032" s="28"/>
      <c r="IU1032" s="28"/>
      <c r="IV1032" s="28"/>
    </row>
    <row r="1033" spans="1:256" s="50" customFormat="1" ht="18">
      <c r="A1033" s="330" t="s">
        <v>649</v>
      </c>
      <c r="B1033" s="28"/>
      <c r="C1033" s="420"/>
      <c r="D1033" s="418" t="s">
        <v>129</v>
      </c>
      <c r="E1033" s="50">
        <f t="shared" si="10"/>
        <v>0</v>
      </c>
      <c r="F1033" s="284">
        <f t="shared" si="11"/>
        <v>0</v>
      </c>
      <c r="L1033" s="28"/>
      <c r="N1033" s="28"/>
      <c r="R1033" s="194"/>
      <c r="T1033" s="28"/>
      <c r="U1033" s="28"/>
      <c r="V1033" s="28"/>
      <c r="AA1033" s="194"/>
      <c r="AC1033" s="28"/>
      <c r="AD1033" s="28"/>
      <c r="AE1033" s="28"/>
      <c r="AJ1033" s="194"/>
      <c r="AL1033" s="28"/>
      <c r="AM1033" s="28"/>
      <c r="AN1033" s="28"/>
      <c r="AS1033" s="194"/>
      <c r="AU1033" s="28"/>
      <c r="AV1033" s="28"/>
      <c r="AW1033" s="28"/>
      <c r="BB1033" s="194"/>
      <c r="BD1033" s="28"/>
      <c r="BE1033" s="28"/>
      <c r="BF1033" s="28"/>
      <c r="BK1033" s="194"/>
      <c r="BM1033" s="28"/>
      <c r="BN1033" s="28"/>
      <c r="BO1033" s="28"/>
      <c r="BT1033" s="194"/>
      <c r="BV1033" s="28"/>
      <c r="BW1033" s="28"/>
      <c r="BX1033" s="28"/>
      <c r="CC1033" s="194"/>
      <c r="CE1033" s="28"/>
      <c r="CF1033" s="28"/>
      <c r="CG1033" s="28"/>
      <c r="CL1033" s="194"/>
      <c r="CN1033" s="28"/>
      <c r="CO1033" s="28"/>
      <c r="CP1033" s="28"/>
      <c r="CU1033" s="194"/>
      <c r="CW1033" s="28"/>
      <c r="CX1033" s="28"/>
      <c r="CY1033" s="28"/>
      <c r="DD1033" s="194"/>
      <c r="DF1033" s="28"/>
      <c r="DG1033" s="28"/>
      <c r="DH1033" s="28"/>
      <c r="DM1033" s="194"/>
      <c r="DO1033" s="28"/>
      <c r="DP1033" s="28"/>
      <c r="DQ1033" s="28"/>
      <c r="DV1033" s="194"/>
      <c r="DX1033" s="28"/>
      <c r="DY1033" s="28"/>
      <c r="DZ1033" s="28"/>
      <c r="EE1033" s="194"/>
      <c r="EG1033" s="28"/>
      <c r="EH1033" s="28"/>
      <c r="EI1033" s="28"/>
      <c r="EN1033" s="194"/>
      <c r="EP1033" s="28"/>
      <c r="EQ1033" s="28"/>
      <c r="ER1033" s="28"/>
      <c r="EW1033" s="194"/>
      <c r="EY1033" s="28"/>
      <c r="EZ1033" s="28"/>
      <c r="FA1033" s="28"/>
      <c r="FF1033" s="194"/>
      <c r="FH1033" s="28"/>
      <c r="FI1033" s="28"/>
      <c r="FJ1033" s="28"/>
      <c r="FO1033" s="194"/>
      <c r="FQ1033" s="28"/>
      <c r="FR1033" s="28"/>
      <c r="FS1033" s="28"/>
      <c r="FX1033" s="194"/>
      <c r="FZ1033" s="28"/>
      <c r="GA1033" s="28"/>
      <c r="GB1033" s="28"/>
      <c r="GG1033" s="194"/>
      <c r="GI1033" s="28"/>
      <c r="GJ1033" s="28"/>
      <c r="GK1033" s="28"/>
      <c r="GP1033" s="194"/>
      <c r="GR1033" s="28"/>
      <c r="GS1033" s="28"/>
      <c r="GT1033" s="28"/>
      <c r="GY1033" s="194"/>
      <c r="HA1033" s="28"/>
      <c r="HB1033" s="28"/>
      <c r="HC1033" s="28"/>
      <c r="HH1033" s="194"/>
      <c r="HJ1033" s="28"/>
      <c r="HK1033" s="28"/>
      <c r="HL1033" s="28"/>
      <c r="HQ1033" s="28"/>
      <c r="HR1033" s="28"/>
      <c r="HS1033" s="28"/>
      <c r="HT1033" s="28"/>
      <c r="HU1033" s="28"/>
      <c r="HV1033" s="28"/>
      <c r="HW1033" s="28"/>
      <c r="HX1033" s="28"/>
      <c r="HY1033" s="28"/>
      <c r="HZ1033" s="28"/>
      <c r="IA1033" s="28"/>
      <c r="IB1033" s="28"/>
      <c r="IC1033" s="28"/>
      <c r="ID1033" s="28"/>
      <c r="IE1033" s="28"/>
      <c r="IF1033" s="28"/>
      <c r="IG1033" s="28"/>
      <c r="IH1033" s="28"/>
      <c r="II1033" s="28"/>
      <c r="IJ1033" s="28"/>
      <c r="IK1033" s="28"/>
      <c r="IL1033" s="28"/>
      <c r="IM1033" s="28"/>
      <c r="IN1033" s="28"/>
      <c r="IO1033" s="28"/>
      <c r="IP1033" s="28"/>
      <c r="IQ1033" s="28"/>
      <c r="IR1033" s="28"/>
      <c r="IS1033" s="28"/>
      <c r="IT1033" s="28"/>
      <c r="IU1033" s="28"/>
      <c r="IV1033" s="28"/>
    </row>
    <row r="1034" spans="1:256" s="50" customFormat="1" ht="18">
      <c r="A1034" s="206" t="s">
        <v>2731</v>
      </c>
      <c r="B1034" s="28"/>
      <c r="C1034" s="275"/>
      <c r="D1034" s="418" t="s">
        <v>129</v>
      </c>
      <c r="E1034" s="50">
        <f t="shared" si="10"/>
        <v>1</v>
      </c>
      <c r="F1034" s="284">
        <f t="shared" si="11"/>
        <v>0</v>
      </c>
      <c r="N1034" s="28"/>
      <c r="R1034" s="194"/>
      <c r="T1034" s="28"/>
      <c r="U1034" s="28"/>
      <c r="V1034" s="28"/>
      <c r="AA1034" s="194"/>
      <c r="AC1034" s="28"/>
      <c r="AD1034" s="28"/>
      <c r="AE1034" s="28"/>
      <c r="AJ1034" s="194"/>
      <c r="AL1034" s="28"/>
      <c r="AM1034" s="28"/>
      <c r="AN1034" s="28"/>
      <c r="AS1034" s="194"/>
      <c r="AU1034" s="28"/>
      <c r="AV1034" s="28"/>
      <c r="AW1034" s="28"/>
      <c r="BB1034" s="194"/>
      <c r="BD1034" s="28"/>
      <c r="BE1034" s="28"/>
      <c r="BF1034" s="28"/>
      <c r="BK1034" s="194"/>
      <c r="BM1034" s="28"/>
      <c r="BN1034" s="28"/>
      <c r="BO1034" s="28"/>
      <c r="BT1034" s="194"/>
      <c r="BV1034" s="28"/>
      <c r="BW1034" s="28"/>
      <c r="BX1034" s="28"/>
      <c r="CC1034" s="194"/>
      <c r="CE1034" s="28"/>
      <c r="CF1034" s="28"/>
      <c r="CG1034" s="28"/>
      <c r="CL1034" s="194"/>
      <c r="CN1034" s="28"/>
      <c r="CO1034" s="28"/>
      <c r="CP1034" s="28"/>
      <c r="CU1034" s="194"/>
      <c r="CW1034" s="28"/>
      <c r="CX1034" s="28"/>
      <c r="CY1034" s="28"/>
      <c r="DD1034" s="194"/>
      <c r="DF1034" s="28"/>
      <c r="DG1034" s="28"/>
      <c r="DH1034" s="28"/>
      <c r="DM1034" s="194"/>
      <c r="DO1034" s="28"/>
      <c r="DP1034" s="28"/>
      <c r="DQ1034" s="28"/>
      <c r="DV1034" s="194"/>
      <c r="DX1034" s="28"/>
      <c r="DY1034" s="28"/>
      <c r="DZ1034" s="28"/>
      <c r="EE1034" s="194"/>
      <c r="EG1034" s="28"/>
      <c r="EH1034" s="28"/>
      <c r="EI1034" s="28"/>
      <c r="EN1034" s="194"/>
      <c r="EP1034" s="28"/>
      <c r="EQ1034" s="28"/>
      <c r="ER1034" s="28"/>
      <c r="EW1034" s="194"/>
      <c r="EY1034" s="28"/>
      <c r="EZ1034" s="28"/>
      <c r="FA1034" s="28"/>
      <c r="FF1034" s="194"/>
      <c r="FH1034" s="28"/>
      <c r="FI1034" s="28"/>
      <c r="FJ1034" s="28"/>
      <c r="FO1034" s="194"/>
      <c r="FQ1034" s="28"/>
      <c r="FR1034" s="28"/>
      <c r="FS1034" s="28"/>
      <c r="FX1034" s="194"/>
      <c r="FZ1034" s="28"/>
      <c r="GA1034" s="28"/>
      <c r="GB1034" s="28"/>
      <c r="GG1034" s="194"/>
      <c r="GI1034" s="28"/>
      <c r="GJ1034" s="28"/>
      <c r="GK1034" s="28"/>
      <c r="GP1034" s="194"/>
      <c r="GR1034" s="28"/>
      <c r="GS1034" s="28"/>
      <c r="GT1034" s="28"/>
      <c r="GY1034" s="194"/>
      <c r="HA1034" s="28"/>
      <c r="HB1034" s="28"/>
      <c r="HC1034" s="28"/>
      <c r="HH1034" s="194"/>
      <c r="HJ1034" s="28"/>
      <c r="HK1034" s="28"/>
      <c r="HL1034" s="28"/>
      <c r="HQ1034" s="28"/>
      <c r="HR1034" s="28"/>
      <c r="HS1034" s="28"/>
      <c r="HT1034" s="28"/>
      <c r="HU1034" s="28"/>
      <c r="HV1034" s="28"/>
      <c r="HW1034" s="28"/>
      <c r="HX1034" s="28"/>
      <c r="HY1034" s="28"/>
      <c r="HZ1034" s="28"/>
      <c r="IA1034" s="28"/>
      <c r="IB1034" s="28"/>
      <c r="IC1034" s="28"/>
      <c r="ID1034" s="28"/>
      <c r="IE1034" s="28"/>
      <c r="IF1034" s="28"/>
      <c r="IG1034" s="28"/>
      <c r="IH1034" s="28"/>
      <c r="II1034" s="28"/>
      <c r="IJ1034" s="28"/>
      <c r="IK1034" s="28"/>
      <c r="IL1034" s="28"/>
      <c r="IM1034" s="28"/>
      <c r="IN1034" s="28"/>
      <c r="IO1034" s="28"/>
      <c r="IP1034" s="28"/>
      <c r="IQ1034" s="28"/>
      <c r="IR1034" s="28"/>
      <c r="IS1034" s="28"/>
      <c r="IT1034" s="28"/>
      <c r="IU1034" s="28"/>
      <c r="IV1034" s="28"/>
    </row>
    <row r="1035" spans="1:256" s="50" customFormat="1" ht="18">
      <c r="A1035" s="330" t="s">
        <v>2119</v>
      </c>
      <c r="B1035" s="28"/>
      <c r="C1035" s="420"/>
      <c r="D1035" s="418" t="s">
        <v>129</v>
      </c>
      <c r="E1035" s="50">
        <f t="shared" si="10"/>
        <v>3</v>
      </c>
      <c r="F1035" s="284">
        <f t="shared" si="11"/>
        <v>0</v>
      </c>
      <c r="L1035" s="28"/>
      <c r="N1035" s="28"/>
      <c r="R1035" s="194"/>
      <c r="T1035" s="28"/>
      <c r="U1035" s="28"/>
      <c r="V1035" s="28"/>
      <c r="AA1035" s="194"/>
      <c r="AC1035" s="28"/>
      <c r="AD1035" s="28"/>
      <c r="AE1035" s="28"/>
      <c r="AJ1035" s="194"/>
      <c r="AL1035" s="28"/>
      <c r="AM1035" s="28"/>
      <c r="AN1035" s="28"/>
      <c r="AS1035" s="194"/>
      <c r="AU1035" s="28"/>
      <c r="AV1035" s="28"/>
      <c r="AW1035" s="28"/>
      <c r="BB1035" s="194"/>
      <c r="BD1035" s="28"/>
      <c r="BE1035" s="28"/>
      <c r="BF1035" s="28"/>
      <c r="BK1035" s="194"/>
      <c r="BM1035" s="28"/>
      <c r="BN1035" s="28"/>
      <c r="BO1035" s="28"/>
      <c r="BT1035" s="194"/>
      <c r="BV1035" s="28"/>
      <c r="BW1035" s="28"/>
      <c r="BX1035" s="28"/>
      <c r="CC1035" s="194"/>
      <c r="CE1035" s="28"/>
      <c r="CF1035" s="28"/>
      <c r="CG1035" s="28"/>
      <c r="CL1035" s="194"/>
      <c r="CN1035" s="28"/>
      <c r="CO1035" s="28"/>
      <c r="CP1035" s="28"/>
      <c r="CU1035" s="194"/>
      <c r="CW1035" s="28"/>
      <c r="CX1035" s="28"/>
      <c r="CY1035" s="28"/>
      <c r="DD1035" s="194"/>
      <c r="DF1035" s="28"/>
      <c r="DG1035" s="28"/>
      <c r="DH1035" s="28"/>
      <c r="DM1035" s="194"/>
      <c r="DO1035" s="28"/>
      <c r="DP1035" s="28"/>
      <c r="DQ1035" s="28"/>
      <c r="DV1035" s="194"/>
      <c r="DX1035" s="28"/>
      <c r="DY1035" s="28"/>
      <c r="DZ1035" s="28"/>
      <c r="EE1035" s="194"/>
      <c r="EG1035" s="28"/>
      <c r="EH1035" s="28"/>
      <c r="EI1035" s="28"/>
      <c r="EN1035" s="194"/>
      <c r="EP1035" s="28"/>
      <c r="EQ1035" s="28"/>
      <c r="ER1035" s="28"/>
      <c r="EW1035" s="194"/>
      <c r="EY1035" s="28"/>
      <c r="EZ1035" s="28"/>
      <c r="FA1035" s="28"/>
      <c r="FF1035" s="194"/>
      <c r="FH1035" s="28"/>
      <c r="FI1035" s="28"/>
      <c r="FJ1035" s="28"/>
      <c r="FO1035" s="194"/>
      <c r="FQ1035" s="28"/>
      <c r="FR1035" s="28"/>
      <c r="FS1035" s="28"/>
      <c r="FX1035" s="194"/>
      <c r="FZ1035" s="28"/>
      <c r="GA1035" s="28"/>
      <c r="GB1035" s="28"/>
      <c r="GG1035" s="194"/>
      <c r="GI1035" s="28"/>
      <c r="GJ1035" s="28"/>
      <c r="GK1035" s="28"/>
      <c r="GP1035" s="194"/>
      <c r="GR1035" s="28"/>
      <c r="GS1035" s="28"/>
      <c r="GT1035" s="28"/>
      <c r="GY1035" s="194"/>
      <c r="HA1035" s="28"/>
      <c r="HB1035" s="28"/>
      <c r="HC1035" s="28"/>
      <c r="HH1035" s="194"/>
      <c r="HJ1035" s="28"/>
      <c r="HK1035" s="28"/>
      <c r="HL1035" s="28"/>
      <c r="HQ1035" s="28"/>
      <c r="HR1035" s="28"/>
      <c r="HS1035" s="28"/>
      <c r="HT1035" s="28"/>
      <c r="HU1035" s="28"/>
      <c r="HV1035" s="28"/>
      <c r="HW1035" s="28"/>
      <c r="HX1035" s="28"/>
      <c r="HY1035" s="28"/>
      <c r="HZ1035" s="28"/>
      <c r="IA1035" s="28"/>
      <c r="IB1035" s="28"/>
      <c r="IC1035" s="28"/>
      <c r="ID1035" s="28"/>
      <c r="IE1035" s="28"/>
      <c r="IF1035" s="28"/>
      <c r="IG1035" s="28"/>
      <c r="IH1035" s="28"/>
      <c r="II1035" s="28"/>
      <c r="IJ1035" s="28"/>
      <c r="IK1035" s="28"/>
      <c r="IL1035" s="28"/>
      <c r="IM1035" s="28"/>
      <c r="IN1035" s="28"/>
      <c r="IO1035" s="28"/>
      <c r="IP1035" s="28"/>
      <c r="IQ1035" s="28"/>
      <c r="IR1035" s="28"/>
      <c r="IS1035" s="28"/>
      <c r="IT1035" s="28"/>
      <c r="IU1035" s="28"/>
      <c r="IV1035" s="28"/>
    </row>
    <row r="1036" spans="1:256" s="50" customFormat="1" ht="18">
      <c r="A1036" s="206" t="s">
        <v>2727</v>
      </c>
      <c r="B1036" s="28"/>
      <c r="C1036" s="275"/>
      <c r="D1036" s="418" t="s">
        <v>129</v>
      </c>
      <c r="E1036" s="50">
        <f t="shared" si="10"/>
        <v>0</v>
      </c>
      <c r="F1036" s="284">
        <f t="shared" si="11"/>
        <v>0</v>
      </c>
      <c r="L1036" s="28"/>
      <c r="N1036" s="28"/>
      <c r="R1036" s="194"/>
      <c r="T1036" s="28"/>
      <c r="U1036" s="28"/>
      <c r="V1036" s="28"/>
      <c r="AA1036" s="194"/>
      <c r="AC1036" s="28"/>
      <c r="AD1036" s="28"/>
      <c r="AE1036" s="28"/>
      <c r="AJ1036" s="194"/>
      <c r="AL1036" s="28"/>
      <c r="AM1036" s="28"/>
      <c r="AN1036" s="28"/>
      <c r="AS1036" s="194"/>
      <c r="AU1036" s="28"/>
      <c r="AV1036" s="28"/>
      <c r="AW1036" s="28"/>
      <c r="BB1036" s="194"/>
      <c r="BD1036" s="28"/>
      <c r="BE1036" s="28"/>
      <c r="BF1036" s="28"/>
      <c r="BK1036" s="194"/>
      <c r="BM1036" s="28"/>
      <c r="BN1036" s="28"/>
      <c r="BO1036" s="28"/>
      <c r="BT1036" s="194"/>
      <c r="BV1036" s="28"/>
      <c r="BW1036" s="28"/>
      <c r="BX1036" s="28"/>
      <c r="CC1036" s="194"/>
      <c r="CE1036" s="28"/>
      <c r="CF1036" s="28"/>
      <c r="CG1036" s="28"/>
      <c r="CL1036" s="194"/>
      <c r="CN1036" s="28"/>
      <c r="CO1036" s="28"/>
      <c r="CP1036" s="28"/>
      <c r="CU1036" s="194"/>
      <c r="CW1036" s="28"/>
      <c r="CX1036" s="28"/>
      <c r="CY1036" s="28"/>
      <c r="DD1036" s="194"/>
      <c r="DF1036" s="28"/>
      <c r="DG1036" s="28"/>
      <c r="DH1036" s="28"/>
      <c r="DM1036" s="194"/>
      <c r="DO1036" s="28"/>
      <c r="DP1036" s="28"/>
      <c r="DQ1036" s="28"/>
      <c r="DV1036" s="194"/>
      <c r="DX1036" s="28"/>
      <c r="DY1036" s="28"/>
      <c r="DZ1036" s="28"/>
      <c r="EE1036" s="194"/>
      <c r="EG1036" s="28"/>
      <c r="EH1036" s="28"/>
      <c r="EI1036" s="28"/>
      <c r="EN1036" s="194"/>
      <c r="EP1036" s="28"/>
      <c r="EQ1036" s="28"/>
      <c r="ER1036" s="28"/>
      <c r="EW1036" s="194"/>
      <c r="EY1036" s="28"/>
      <c r="EZ1036" s="28"/>
      <c r="FA1036" s="28"/>
      <c r="FF1036" s="194"/>
      <c r="FH1036" s="28"/>
      <c r="FI1036" s="28"/>
      <c r="FJ1036" s="28"/>
      <c r="FO1036" s="194"/>
      <c r="FQ1036" s="28"/>
      <c r="FR1036" s="28"/>
      <c r="FS1036" s="28"/>
      <c r="FX1036" s="194"/>
      <c r="FZ1036" s="28"/>
      <c r="GA1036" s="28"/>
      <c r="GB1036" s="28"/>
      <c r="GG1036" s="194"/>
      <c r="GI1036" s="28"/>
      <c r="GJ1036" s="28"/>
      <c r="GK1036" s="28"/>
      <c r="GP1036" s="194"/>
      <c r="GR1036" s="28"/>
      <c r="GS1036" s="28"/>
      <c r="GT1036" s="28"/>
      <c r="GY1036" s="194"/>
      <c r="HA1036" s="28"/>
      <c r="HB1036" s="28"/>
      <c r="HC1036" s="28"/>
      <c r="HH1036" s="194"/>
      <c r="HJ1036" s="28"/>
      <c r="HK1036" s="28"/>
      <c r="HL1036" s="28"/>
      <c r="HQ1036" s="28"/>
      <c r="HR1036" s="28"/>
      <c r="HS1036" s="28"/>
      <c r="HT1036" s="28"/>
      <c r="HU1036" s="28"/>
      <c r="HV1036" s="28"/>
      <c r="HW1036" s="28"/>
      <c r="HX1036" s="28"/>
      <c r="HY1036" s="28"/>
      <c r="HZ1036" s="28"/>
      <c r="IA1036" s="28"/>
      <c r="IB1036" s="28"/>
      <c r="IC1036" s="28"/>
      <c r="ID1036" s="28"/>
      <c r="IE1036" s="28"/>
      <c r="IF1036" s="28"/>
      <c r="IG1036" s="28"/>
      <c r="IH1036" s="28"/>
      <c r="II1036" s="28"/>
      <c r="IJ1036" s="28"/>
      <c r="IK1036" s="28"/>
      <c r="IL1036" s="28"/>
      <c r="IM1036" s="28"/>
      <c r="IN1036" s="28"/>
      <c r="IO1036" s="28"/>
      <c r="IP1036" s="28"/>
      <c r="IQ1036" s="28"/>
      <c r="IR1036" s="28"/>
      <c r="IS1036" s="28"/>
      <c r="IT1036" s="28"/>
      <c r="IU1036" s="28"/>
      <c r="IV1036" s="28"/>
    </row>
    <row r="1037" spans="1:256" s="50" customFormat="1" ht="18">
      <c r="A1037" s="206" t="s">
        <v>2611</v>
      </c>
      <c r="B1037" s="420"/>
      <c r="C1037" s="420"/>
      <c r="D1037" s="418" t="s">
        <v>130</v>
      </c>
      <c r="E1037" s="50">
        <f t="shared" si="10"/>
        <v>0</v>
      </c>
      <c r="F1037" s="284">
        <f t="shared" si="11"/>
        <v>0</v>
      </c>
      <c r="L1037" s="28"/>
      <c r="N1037" s="28"/>
      <c r="R1037" s="194"/>
      <c r="T1037" s="28"/>
      <c r="U1037" s="28"/>
      <c r="V1037" s="28"/>
      <c r="AA1037" s="194"/>
      <c r="AC1037" s="28"/>
      <c r="AD1037" s="28"/>
      <c r="AE1037" s="28"/>
      <c r="AJ1037" s="194"/>
      <c r="AL1037" s="28"/>
      <c r="AM1037" s="28"/>
      <c r="AN1037" s="28"/>
      <c r="AS1037" s="194"/>
      <c r="AU1037" s="28"/>
      <c r="AV1037" s="28"/>
      <c r="AW1037" s="28"/>
      <c r="BB1037" s="194"/>
      <c r="BD1037" s="28"/>
      <c r="BE1037" s="28"/>
      <c r="BF1037" s="28"/>
      <c r="BK1037" s="194"/>
      <c r="BM1037" s="28"/>
      <c r="BN1037" s="28"/>
      <c r="BO1037" s="28"/>
      <c r="BT1037" s="194"/>
      <c r="BV1037" s="28"/>
      <c r="BW1037" s="28"/>
      <c r="BX1037" s="28"/>
      <c r="CC1037" s="194"/>
      <c r="CE1037" s="28"/>
      <c r="CF1037" s="28"/>
      <c r="CG1037" s="28"/>
      <c r="CL1037" s="194"/>
      <c r="CN1037" s="28"/>
      <c r="CO1037" s="28"/>
      <c r="CP1037" s="28"/>
      <c r="CU1037" s="194"/>
      <c r="CW1037" s="28"/>
      <c r="CX1037" s="28"/>
      <c r="CY1037" s="28"/>
      <c r="DD1037" s="194"/>
      <c r="DF1037" s="28"/>
      <c r="DG1037" s="28"/>
      <c r="DH1037" s="28"/>
      <c r="DM1037" s="194"/>
      <c r="DO1037" s="28"/>
      <c r="DP1037" s="28"/>
      <c r="DQ1037" s="28"/>
      <c r="DV1037" s="194"/>
      <c r="DX1037" s="28"/>
      <c r="DY1037" s="28"/>
      <c r="DZ1037" s="28"/>
      <c r="EE1037" s="194"/>
      <c r="EG1037" s="28"/>
      <c r="EH1037" s="28"/>
      <c r="EI1037" s="28"/>
      <c r="EN1037" s="194"/>
      <c r="EP1037" s="28"/>
      <c r="EQ1037" s="28"/>
      <c r="ER1037" s="28"/>
      <c r="EW1037" s="194"/>
      <c r="EY1037" s="28"/>
      <c r="EZ1037" s="28"/>
      <c r="FA1037" s="28"/>
      <c r="FF1037" s="194"/>
      <c r="FH1037" s="28"/>
      <c r="FI1037" s="28"/>
      <c r="FJ1037" s="28"/>
      <c r="FO1037" s="194"/>
      <c r="FQ1037" s="28"/>
      <c r="FR1037" s="28"/>
      <c r="FS1037" s="28"/>
      <c r="FX1037" s="194"/>
      <c r="FZ1037" s="28"/>
      <c r="GA1037" s="28"/>
      <c r="GB1037" s="28"/>
      <c r="GG1037" s="194"/>
      <c r="GI1037" s="28"/>
      <c r="GJ1037" s="28"/>
      <c r="GK1037" s="28"/>
      <c r="GP1037" s="194"/>
      <c r="GR1037" s="28"/>
      <c r="GS1037" s="28"/>
      <c r="GT1037" s="28"/>
      <c r="GY1037" s="194"/>
      <c r="HA1037" s="28"/>
      <c r="HB1037" s="28"/>
      <c r="HC1037" s="28"/>
      <c r="HH1037" s="194"/>
      <c r="HJ1037" s="28"/>
      <c r="HK1037" s="28"/>
      <c r="HL1037" s="28"/>
      <c r="HQ1037" s="28"/>
      <c r="HR1037" s="28"/>
      <c r="HS1037" s="28"/>
      <c r="HT1037" s="28"/>
      <c r="HU1037" s="28"/>
      <c r="HV1037" s="28"/>
      <c r="HW1037" s="28"/>
      <c r="HX1037" s="28"/>
      <c r="HY1037" s="28"/>
      <c r="HZ1037" s="28"/>
      <c r="IA1037" s="28"/>
      <c r="IB1037" s="28"/>
      <c r="IC1037" s="28"/>
      <c r="ID1037" s="28"/>
      <c r="IE1037" s="28"/>
      <c r="IF1037" s="28"/>
      <c r="IG1037" s="28"/>
      <c r="IH1037" s="28"/>
      <c r="II1037" s="28"/>
      <c r="IJ1037" s="28"/>
      <c r="IK1037" s="28"/>
      <c r="IL1037" s="28"/>
      <c r="IM1037" s="28"/>
      <c r="IN1037" s="28"/>
      <c r="IO1037" s="28"/>
      <c r="IP1037" s="28"/>
      <c r="IQ1037" s="28"/>
      <c r="IR1037" s="28"/>
      <c r="IS1037" s="28"/>
      <c r="IT1037" s="28"/>
      <c r="IU1037" s="28"/>
      <c r="IV1037" s="28"/>
    </row>
    <row r="1038" spans="1:256" s="50" customFormat="1" ht="18">
      <c r="A1038" s="330" t="s">
        <v>992</v>
      </c>
      <c r="B1038" s="420"/>
      <c r="C1038" s="420"/>
      <c r="D1038" s="418" t="s">
        <v>130</v>
      </c>
      <c r="E1038" s="50">
        <f t="shared" si="10"/>
        <v>3</v>
      </c>
      <c r="F1038" s="284">
        <f t="shared" si="11"/>
        <v>47</v>
      </c>
      <c r="H1038" s="50">
        <v>40</v>
      </c>
      <c r="I1038" s="50">
        <v>7</v>
      </c>
      <c r="L1038" s="28"/>
      <c r="N1038" s="28"/>
      <c r="R1038" s="194"/>
      <c r="T1038" s="28"/>
      <c r="U1038" s="28"/>
      <c r="V1038" s="28"/>
      <c r="AA1038" s="194"/>
      <c r="AC1038" s="28"/>
      <c r="AD1038" s="28"/>
      <c r="AE1038" s="28"/>
      <c r="AJ1038" s="194"/>
      <c r="AL1038" s="28"/>
      <c r="AM1038" s="28"/>
      <c r="AN1038" s="28"/>
      <c r="AS1038" s="194"/>
      <c r="AU1038" s="28"/>
      <c r="AV1038" s="28"/>
      <c r="AW1038" s="28"/>
      <c r="BB1038" s="194"/>
      <c r="BD1038" s="28"/>
      <c r="BE1038" s="28"/>
      <c r="BF1038" s="28"/>
      <c r="BK1038" s="194"/>
      <c r="BM1038" s="28"/>
      <c r="BN1038" s="28"/>
      <c r="BO1038" s="28"/>
      <c r="BT1038" s="194"/>
      <c r="BV1038" s="28"/>
      <c r="BW1038" s="28"/>
      <c r="BX1038" s="28"/>
      <c r="CC1038" s="194"/>
      <c r="CE1038" s="28"/>
      <c r="CF1038" s="28"/>
      <c r="CG1038" s="28"/>
      <c r="CL1038" s="194"/>
      <c r="CN1038" s="28"/>
      <c r="CO1038" s="28"/>
      <c r="CP1038" s="28"/>
      <c r="CU1038" s="194"/>
      <c r="CW1038" s="28"/>
      <c r="CX1038" s="28"/>
      <c r="CY1038" s="28"/>
      <c r="DD1038" s="194"/>
      <c r="DF1038" s="28"/>
      <c r="DG1038" s="28"/>
      <c r="DH1038" s="28"/>
      <c r="DM1038" s="194"/>
      <c r="DO1038" s="28"/>
      <c r="DP1038" s="28"/>
      <c r="DQ1038" s="28"/>
      <c r="DV1038" s="194"/>
      <c r="DX1038" s="28"/>
      <c r="DY1038" s="28"/>
      <c r="DZ1038" s="28"/>
      <c r="EE1038" s="194"/>
      <c r="EG1038" s="28"/>
      <c r="EH1038" s="28"/>
      <c r="EI1038" s="28"/>
      <c r="EN1038" s="194"/>
      <c r="EP1038" s="28"/>
      <c r="EQ1038" s="28"/>
      <c r="ER1038" s="28"/>
      <c r="EW1038" s="194"/>
      <c r="EY1038" s="28"/>
      <c r="EZ1038" s="28"/>
      <c r="FA1038" s="28"/>
      <c r="FF1038" s="194"/>
      <c r="FH1038" s="28"/>
      <c r="FI1038" s="28"/>
      <c r="FJ1038" s="28"/>
      <c r="FO1038" s="194"/>
      <c r="FQ1038" s="28"/>
      <c r="FR1038" s="28"/>
      <c r="FS1038" s="28"/>
      <c r="FX1038" s="194"/>
      <c r="FZ1038" s="28"/>
      <c r="GA1038" s="28"/>
      <c r="GB1038" s="28"/>
      <c r="GG1038" s="194"/>
      <c r="GI1038" s="28"/>
      <c r="GJ1038" s="28"/>
      <c r="GK1038" s="28"/>
      <c r="GP1038" s="194"/>
      <c r="GR1038" s="28"/>
      <c r="GS1038" s="28"/>
      <c r="GT1038" s="28"/>
      <c r="GY1038" s="194"/>
      <c r="HA1038" s="28"/>
      <c r="HB1038" s="28"/>
      <c r="HC1038" s="28"/>
      <c r="HH1038" s="194"/>
      <c r="HJ1038" s="28"/>
      <c r="HK1038" s="28"/>
      <c r="HL1038" s="28"/>
      <c r="HQ1038" s="28"/>
      <c r="HR1038" s="28"/>
      <c r="HS1038" s="28"/>
      <c r="HT1038" s="28"/>
      <c r="HU1038" s="28"/>
      <c r="HV1038" s="28"/>
      <c r="HW1038" s="28"/>
      <c r="HX1038" s="28"/>
      <c r="HY1038" s="28"/>
      <c r="HZ1038" s="28"/>
      <c r="IA1038" s="28"/>
      <c r="IB1038" s="28"/>
      <c r="IC1038" s="28"/>
      <c r="ID1038" s="28"/>
      <c r="IE1038" s="28"/>
      <c r="IF1038" s="28"/>
      <c r="IG1038" s="28"/>
      <c r="IH1038" s="28"/>
      <c r="II1038" s="28"/>
      <c r="IJ1038" s="28"/>
      <c r="IK1038" s="28"/>
      <c r="IL1038" s="28"/>
      <c r="IM1038" s="28"/>
      <c r="IN1038" s="28"/>
      <c r="IO1038" s="28"/>
      <c r="IP1038" s="28"/>
      <c r="IQ1038" s="28"/>
      <c r="IR1038" s="28"/>
      <c r="IS1038" s="28"/>
      <c r="IT1038" s="28"/>
      <c r="IU1038" s="28"/>
      <c r="IV1038" s="28"/>
    </row>
    <row r="1039" spans="1:256" s="50" customFormat="1" ht="18">
      <c r="A1039" s="206" t="s">
        <v>2838</v>
      </c>
      <c r="B1039" s="28"/>
      <c r="C1039" s="275"/>
      <c r="D1039" s="418" t="s">
        <v>129</v>
      </c>
      <c r="E1039" s="50">
        <f t="shared" si="10"/>
        <v>18</v>
      </c>
      <c r="F1039" s="284">
        <f t="shared" si="11"/>
        <v>187</v>
      </c>
      <c r="H1039" s="50">
        <v>46</v>
      </c>
      <c r="I1039" s="50">
        <v>136</v>
      </c>
      <c r="J1039" s="50">
        <v>5</v>
      </c>
      <c r="L1039" s="281"/>
      <c r="N1039" s="28"/>
      <c r="R1039" s="194"/>
      <c r="T1039" s="28"/>
      <c r="U1039" s="28"/>
      <c r="V1039" s="28"/>
      <c r="AA1039" s="194"/>
      <c r="AC1039" s="28"/>
      <c r="AD1039" s="28"/>
      <c r="AE1039" s="28"/>
      <c r="AJ1039" s="194"/>
      <c r="AL1039" s="28"/>
      <c r="AM1039" s="28"/>
      <c r="AN1039" s="28"/>
      <c r="AS1039" s="194"/>
      <c r="AU1039" s="28"/>
      <c r="AV1039" s="28"/>
      <c r="AW1039" s="28"/>
      <c r="BB1039" s="194"/>
      <c r="BD1039" s="28"/>
      <c r="BE1039" s="28"/>
      <c r="BF1039" s="28"/>
      <c r="BK1039" s="194"/>
      <c r="BM1039" s="28"/>
      <c r="BN1039" s="28"/>
      <c r="BO1039" s="28"/>
      <c r="BT1039" s="194"/>
      <c r="BV1039" s="28"/>
      <c r="BW1039" s="28"/>
      <c r="BX1039" s="28"/>
      <c r="CC1039" s="194"/>
      <c r="CE1039" s="28"/>
      <c r="CF1039" s="28"/>
      <c r="CG1039" s="28"/>
      <c r="CL1039" s="194"/>
      <c r="CN1039" s="28"/>
      <c r="CO1039" s="28"/>
      <c r="CP1039" s="28"/>
      <c r="CU1039" s="194"/>
      <c r="CW1039" s="28"/>
      <c r="CX1039" s="28"/>
      <c r="CY1039" s="28"/>
      <c r="DD1039" s="194"/>
      <c r="DF1039" s="28"/>
      <c r="DG1039" s="28"/>
      <c r="DH1039" s="28"/>
      <c r="DM1039" s="194"/>
      <c r="DO1039" s="28"/>
      <c r="DP1039" s="28"/>
      <c r="DQ1039" s="28"/>
      <c r="DV1039" s="194"/>
      <c r="DX1039" s="28"/>
      <c r="DY1039" s="28"/>
      <c r="DZ1039" s="28"/>
      <c r="EE1039" s="194"/>
      <c r="EG1039" s="28"/>
      <c r="EH1039" s="28"/>
      <c r="EI1039" s="28"/>
      <c r="EN1039" s="194"/>
      <c r="EP1039" s="28"/>
      <c r="EQ1039" s="28"/>
      <c r="ER1039" s="28"/>
      <c r="EW1039" s="194"/>
      <c r="EY1039" s="28"/>
      <c r="EZ1039" s="28"/>
      <c r="FA1039" s="28"/>
      <c r="FF1039" s="194"/>
      <c r="FH1039" s="28"/>
      <c r="FI1039" s="28"/>
      <c r="FJ1039" s="28"/>
      <c r="FO1039" s="194"/>
      <c r="FQ1039" s="28"/>
      <c r="FR1039" s="28"/>
      <c r="FS1039" s="28"/>
      <c r="FX1039" s="194"/>
      <c r="FZ1039" s="28"/>
      <c r="GA1039" s="28"/>
      <c r="GB1039" s="28"/>
      <c r="GG1039" s="194"/>
      <c r="GI1039" s="28"/>
      <c r="GJ1039" s="28"/>
      <c r="GK1039" s="28"/>
      <c r="GP1039" s="194"/>
      <c r="GR1039" s="28"/>
      <c r="GS1039" s="28"/>
      <c r="GT1039" s="28"/>
      <c r="GY1039" s="194"/>
      <c r="HA1039" s="28"/>
      <c r="HB1039" s="28"/>
      <c r="HC1039" s="28"/>
      <c r="HH1039" s="194"/>
      <c r="HJ1039" s="28"/>
      <c r="HK1039" s="28"/>
      <c r="HL1039" s="28"/>
      <c r="HQ1039" s="28"/>
      <c r="HR1039" s="28"/>
      <c r="HS1039" s="28"/>
      <c r="HT1039" s="28"/>
      <c r="HU1039" s="28"/>
      <c r="HV1039" s="28"/>
      <c r="HW1039" s="28"/>
      <c r="HX1039" s="28"/>
      <c r="HY1039" s="28"/>
      <c r="HZ1039" s="28"/>
      <c r="IA1039" s="28"/>
      <c r="IB1039" s="28"/>
      <c r="IC1039" s="28"/>
      <c r="ID1039" s="28"/>
      <c r="IE1039" s="28"/>
      <c r="IF1039" s="28"/>
      <c r="IG1039" s="28"/>
      <c r="IH1039" s="28"/>
      <c r="II1039" s="28"/>
      <c r="IJ1039" s="28"/>
      <c r="IK1039" s="28"/>
      <c r="IL1039" s="28"/>
      <c r="IM1039" s="28"/>
      <c r="IN1039" s="28"/>
      <c r="IO1039" s="28"/>
      <c r="IP1039" s="28"/>
      <c r="IQ1039" s="28"/>
      <c r="IR1039" s="28"/>
      <c r="IS1039" s="28"/>
      <c r="IT1039" s="28"/>
      <c r="IU1039" s="28"/>
      <c r="IV1039" s="28"/>
    </row>
    <row r="1040" spans="1:256" s="50" customFormat="1" ht="18">
      <c r="A1040" s="206" t="s">
        <v>2556</v>
      </c>
      <c r="B1040" s="28"/>
      <c r="C1040" s="275"/>
      <c r="D1040" s="418" t="s">
        <v>129</v>
      </c>
      <c r="E1040" s="50">
        <f t="shared" si="10"/>
        <v>0</v>
      </c>
      <c r="F1040" s="284">
        <f t="shared" si="11"/>
        <v>0</v>
      </c>
      <c r="L1040" s="28"/>
      <c r="N1040" s="28"/>
      <c r="R1040" s="194"/>
      <c r="T1040" s="28"/>
      <c r="U1040" s="28"/>
      <c r="V1040" s="28"/>
      <c r="AA1040" s="194"/>
      <c r="AC1040" s="28"/>
      <c r="AD1040" s="28"/>
      <c r="AE1040" s="28"/>
      <c r="AJ1040" s="194"/>
      <c r="AL1040" s="28"/>
      <c r="AM1040" s="28"/>
      <c r="AN1040" s="28"/>
      <c r="AS1040" s="194"/>
      <c r="AU1040" s="28"/>
      <c r="AV1040" s="28"/>
      <c r="AW1040" s="28"/>
      <c r="BB1040" s="194"/>
      <c r="BD1040" s="28"/>
      <c r="BE1040" s="28"/>
      <c r="BF1040" s="28"/>
      <c r="BK1040" s="194"/>
      <c r="BM1040" s="28"/>
      <c r="BN1040" s="28"/>
      <c r="BO1040" s="28"/>
      <c r="BT1040" s="194"/>
      <c r="BV1040" s="28"/>
      <c r="BW1040" s="28"/>
      <c r="BX1040" s="28"/>
      <c r="CC1040" s="194"/>
      <c r="CE1040" s="28"/>
      <c r="CF1040" s="28"/>
      <c r="CG1040" s="28"/>
      <c r="CL1040" s="194"/>
      <c r="CN1040" s="28"/>
      <c r="CO1040" s="28"/>
      <c r="CP1040" s="28"/>
      <c r="CU1040" s="194"/>
      <c r="CW1040" s="28"/>
      <c r="CX1040" s="28"/>
      <c r="CY1040" s="28"/>
      <c r="DD1040" s="194"/>
      <c r="DF1040" s="28"/>
      <c r="DG1040" s="28"/>
      <c r="DH1040" s="28"/>
      <c r="DM1040" s="194"/>
      <c r="DO1040" s="28"/>
      <c r="DP1040" s="28"/>
      <c r="DQ1040" s="28"/>
      <c r="DV1040" s="194"/>
      <c r="DX1040" s="28"/>
      <c r="DY1040" s="28"/>
      <c r="DZ1040" s="28"/>
      <c r="EE1040" s="194"/>
      <c r="EG1040" s="28"/>
      <c r="EH1040" s="28"/>
      <c r="EI1040" s="28"/>
      <c r="EN1040" s="194"/>
      <c r="EP1040" s="28"/>
      <c r="EQ1040" s="28"/>
      <c r="ER1040" s="28"/>
      <c r="EW1040" s="194"/>
      <c r="EY1040" s="28"/>
      <c r="EZ1040" s="28"/>
      <c r="FA1040" s="28"/>
      <c r="FF1040" s="194"/>
      <c r="FH1040" s="28"/>
      <c r="FI1040" s="28"/>
      <c r="FJ1040" s="28"/>
      <c r="FO1040" s="194"/>
      <c r="FQ1040" s="28"/>
      <c r="FR1040" s="28"/>
      <c r="FS1040" s="28"/>
      <c r="FX1040" s="194"/>
      <c r="FZ1040" s="28"/>
      <c r="GA1040" s="28"/>
      <c r="GB1040" s="28"/>
      <c r="GG1040" s="194"/>
      <c r="GI1040" s="28"/>
      <c r="GJ1040" s="28"/>
      <c r="GK1040" s="28"/>
      <c r="GP1040" s="194"/>
      <c r="GR1040" s="28"/>
      <c r="GS1040" s="28"/>
      <c r="GT1040" s="28"/>
      <c r="GY1040" s="194"/>
      <c r="HA1040" s="28"/>
      <c r="HB1040" s="28"/>
      <c r="HC1040" s="28"/>
      <c r="HH1040" s="194"/>
      <c r="HJ1040" s="28"/>
      <c r="HK1040" s="28"/>
      <c r="HL1040" s="28"/>
      <c r="HQ1040" s="28"/>
      <c r="HR1040" s="28"/>
      <c r="HS1040" s="28"/>
      <c r="HT1040" s="28"/>
      <c r="HU1040" s="28"/>
      <c r="HV1040" s="28"/>
      <c r="HW1040" s="28"/>
      <c r="HX1040" s="28"/>
      <c r="HY1040" s="28"/>
      <c r="HZ1040" s="28"/>
      <c r="IA1040" s="28"/>
      <c r="IB1040" s="28"/>
      <c r="IC1040" s="28"/>
      <c r="ID1040" s="28"/>
      <c r="IE1040" s="28"/>
      <c r="IF1040" s="28"/>
      <c r="IG1040" s="28"/>
      <c r="IH1040" s="28"/>
      <c r="II1040" s="28"/>
      <c r="IJ1040" s="28"/>
      <c r="IK1040" s="28"/>
      <c r="IL1040" s="28"/>
      <c r="IM1040" s="28"/>
      <c r="IN1040" s="28"/>
      <c r="IO1040" s="28"/>
      <c r="IP1040" s="28"/>
      <c r="IQ1040" s="28"/>
      <c r="IR1040" s="28"/>
      <c r="IS1040" s="28"/>
      <c r="IT1040" s="28"/>
      <c r="IU1040" s="28"/>
      <c r="IV1040" s="28"/>
    </row>
    <row r="1041" spans="1:256" s="50" customFormat="1" ht="18.75">
      <c r="A1041" s="330" t="s">
        <v>470</v>
      </c>
      <c r="B1041" s="417"/>
      <c r="C1041" s="417"/>
      <c r="D1041" s="418" t="s">
        <v>140</v>
      </c>
      <c r="E1041" s="50">
        <f t="shared" si="10"/>
        <v>43</v>
      </c>
      <c r="F1041" s="284">
        <f t="shared" si="11"/>
        <v>165</v>
      </c>
      <c r="H1041" s="50">
        <v>85</v>
      </c>
      <c r="I1041" s="50">
        <v>44</v>
      </c>
      <c r="J1041" s="50">
        <v>36</v>
      </c>
      <c r="N1041" s="28"/>
      <c r="R1041" s="194"/>
      <c r="T1041" s="28"/>
      <c r="U1041" s="28"/>
      <c r="V1041" s="28"/>
      <c r="AA1041" s="194"/>
      <c r="AC1041" s="28"/>
      <c r="AD1041" s="28"/>
      <c r="AE1041" s="28"/>
      <c r="AJ1041" s="194"/>
      <c r="AL1041" s="28"/>
      <c r="AM1041" s="28"/>
      <c r="AN1041" s="28"/>
      <c r="AS1041" s="194"/>
      <c r="AU1041" s="28"/>
      <c r="AV1041" s="28"/>
      <c r="AW1041" s="28"/>
      <c r="BB1041" s="194"/>
      <c r="BD1041" s="28"/>
      <c r="BE1041" s="28"/>
      <c r="BF1041" s="28"/>
      <c r="BK1041" s="194"/>
      <c r="BM1041" s="28"/>
      <c r="BN1041" s="28"/>
      <c r="BO1041" s="28"/>
      <c r="BT1041" s="194"/>
      <c r="BV1041" s="28"/>
      <c r="BW1041" s="28"/>
      <c r="BX1041" s="28"/>
      <c r="CC1041" s="194"/>
      <c r="CE1041" s="28"/>
      <c r="CF1041" s="28"/>
      <c r="CG1041" s="28"/>
      <c r="CL1041" s="194"/>
      <c r="CN1041" s="28"/>
      <c r="CO1041" s="28"/>
      <c r="CP1041" s="28"/>
      <c r="CU1041" s="194"/>
      <c r="CW1041" s="28"/>
      <c r="CX1041" s="28"/>
      <c r="CY1041" s="28"/>
      <c r="DD1041" s="194"/>
      <c r="DF1041" s="28"/>
      <c r="DG1041" s="28"/>
      <c r="DH1041" s="28"/>
      <c r="DM1041" s="194"/>
      <c r="DO1041" s="28"/>
      <c r="DP1041" s="28"/>
      <c r="DQ1041" s="28"/>
      <c r="DV1041" s="194"/>
      <c r="DX1041" s="28"/>
      <c r="DY1041" s="28"/>
      <c r="DZ1041" s="28"/>
      <c r="EE1041" s="194"/>
      <c r="EG1041" s="28"/>
      <c r="EH1041" s="28"/>
      <c r="EI1041" s="28"/>
      <c r="EN1041" s="194"/>
      <c r="EP1041" s="28"/>
      <c r="EQ1041" s="28"/>
      <c r="ER1041" s="28"/>
      <c r="EW1041" s="194"/>
      <c r="EY1041" s="28"/>
      <c r="EZ1041" s="28"/>
      <c r="FA1041" s="28"/>
      <c r="FF1041" s="194"/>
      <c r="FH1041" s="28"/>
      <c r="FI1041" s="28"/>
      <c r="FJ1041" s="28"/>
      <c r="FO1041" s="194"/>
      <c r="FQ1041" s="28"/>
      <c r="FR1041" s="28"/>
      <c r="FS1041" s="28"/>
      <c r="FX1041" s="194"/>
      <c r="FZ1041" s="28"/>
      <c r="GA1041" s="28"/>
      <c r="GB1041" s="28"/>
      <c r="GG1041" s="194"/>
      <c r="GI1041" s="28"/>
      <c r="GJ1041" s="28"/>
      <c r="GK1041" s="28"/>
      <c r="GP1041" s="194"/>
      <c r="GR1041" s="28"/>
      <c r="GS1041" s="28"/>
      <c r="GT1041" s="28"/>
      <c r="GY1041" s="194"/>
      <c r="HA1041" s="28"/>
      <c r="HB1041" s="28"/>
      <c r="HC1041" s="28"/>
      <c r="HH1041" s="194"/>
      <c r="HJ1041" s="28"/>
      <c r="HK1041" s="28"/>
      <c r="HL1041" s="28"/>
      <c r="HQ1041" s="28"/>
      <c r="HR1041" s="28"/>
      <c r="HS1041" s="28"/>
      <c r="HT1041" s="28"/>
      <c r="HU1041" s="28"/>
      <c r="HV1041" s="28"/>
      <c r="HW1041" s="28"/>
      <c r="HX1041" s="28"/>
      <c r="HY1041" s="28"/>
      <c r="HZ1041" s="28"/>
      <c r="IA1041" s="28"/>
      <c r="IB1041" s="28"/>
      <c r="IC1041" s="28"/>
      <c r="ID1041" s="28"/>
      <c r="IE1041" s="28"/>
      <c r="IF1041" s="28"/>
      <c r="IG1041" s="28"/>
      <c r="IH1041" s="28"/>
      <c r="II1041" s="28"/>
      <c r="IJ1041" s="28"/>
      <c r="IK1041" s="28"/>
      <c r="IL1041" s="28"/>
      <c r="IM1041" s="28"/>
      <c r="IN1041" s="28"/>
      <c r="IO1041" s="28"/>
      <c r="IP1041" s="28"/>
      <c r="IQ1041" s="28"/>
      <c r="IR1041" s="28"/>
      <c r="IS1041" s="28"/>
      <c r="IT1041" s="28"/>
      <c r="IU1041" s="28"/>
      <c r="IV1041" s="28"/>
    </row>
    <row r="1042" spans="1:256" s="50" customFormat="1" ht="18">
      <c r="A1042" s="206" t="s">
        <v>2529</v>
      </c>
      <c r="B1042" s="28"/>
      <c r="C1042" s="275"/>
      <c r="D1042" s="418" t="s">
        <v>129</v>
      </c>
      <c r="E1042" s="50">
        <f t="shared" si="10"/>
        <v>0</v>
      </c>
      <c r="F1042" s="284">
        <f t="shared" si="11"/>
        <v>5</v>
      </c>
      <c r="J1042" s="50">
        <v>5</v>
      </c>
      <c r="N1042" s="28"/>
      <c r="R1042" s="194"/>
      <c r="T1042" s="28"/>
      <c r="U1042" s="28"/>
      <c r="V1042" s="28"/>
      <c r="AA1042" s="194"/>
      <c r="AC1042" s="28"/>
      <c r="AD1042" s="28"/>
      <c r="AE1042" s="28"/>
      <c r="AJ1042" s="194"/>
      <c r="AL1042" s="28"/>
      <c r="AM1042" s="28"/>
      <c r="AN1042" s="28"/>
      <c r="AS1042" s="194"/>
      <c r="AU1042" s="28"/>
      <c r="AV1042" s="28"/>
      <c r="AW1042" s="28"/>
      <c r="BB1042" s="194"/>
      <c r="BD1042" s="28"/>
      <c r="BE1042" s="28"/>
      <c r="BF1042" s="28"/>
      <c r="BK1042" s="194"/>
      <c r="BM1042" s="28"/>
      <c r="BN1042" s="28"/>
      <c r="BO1042" s="28"/>
      <c r="BT1042" s="194"/>
      <c r="BV1042" s="28"/>
      <c r="BW1042" s="28"/>
      <c r="BX1042" s="28"/>
      <c r="CC1042" s="194"/>
      <c r="CE1042" s="28"/>
      <c r="CF1042" s="28"/>
      <c r="CG1042" s="28"/>
      <c r="CL1042" s="194"/>
      <c r="CN1042" s="28"/>
      <c r="CO1042" s="28"/>
      <c r="CP1042" s="28"/>
      <c r="CU1042" s="194"/>
      <c r="CW1042" s="28"/>
      <c r="CX1042" s="28"/>
      <c r="CY1042" s="28"/>
      <c r="DD1042" s="194"/>
      <c r="DF1042" s="28"/>
      <c r="DG1042" s="28"/>
      <c r="DH1042" s="28"/>
      <c r="DM1042" s="194"/>
      <c r="DO1042" s="28"/>
      <c r="DP1042" s="28"/>
      <c r="DQ1042" s="28"/>
      <c r="DV1042" s="194"/>
      <c r="DX1042" s="28"/>
      <c r="DY1042" s="28"/>
      <c r="DZ1042" s="28"/>
      <c r="EE1042" s="194"/>
      <c r="EG1042" s="28"/>
      <c r="EH1042" s="28"/>
      <c r="EI1042" s="28"/>
      <c r="EN1042" s="194"/>
      <c r="EP1042" s="28"/>
      <c r="EQ1042" s="28"/>
      <c r="ER1042" s="28"/>
      <c r="EW1042" s="194"/>
      <c r="EY1042" s="28"/>
      <c r="EZ1042" s="28"/>
      <c r="FA1042" s="28"/>
      <c r="FF1042" s="194"/>
      <c r="FH1042" s="28"/>
      <c r="FI1042" s="28"/>
      <c r="FJ1042" s="28"/>
      <c r="FO1042" s="194"/>
      <c r="FQ1042" s="28"/>
      <c r="FR1042" s="28"/>
      <c r="FS1042" s="28"/>
      <c r="FX1042" s="194"/>
      <c r="FZ1042" s="28"/>
      <c r="GA1042" s="28"/>
      <c r="GB1042" s="28"/>
      <c r="GG1042" s="194"/>
      <c r="GI1042" s="28"/>
      <c r="GJ1042" s="28"/>
      <c r="GK1042" s="28"/>
      <c r="GP1042" s="194"/>
      <c r="GR1042" s="28"/>
      <c r="GS1042" s="28"/>
      <c r="GT1042" s="28"/>
      <c r="GY1042" s="194"/>
      <c r="HA1042" s="28"/>
      <c r="HB1042" s="28"/>
      <c r="HC1042" s="28"/>
      <c r="HH1042" s="194"/>
      <c r="HJ1042" s="28"/>
      <c r="HK1042" s="28"/>
      <c r="HL1042" s="28"/>
      <c r="HQ1042" s="28"/>
      <c r="HR1042" s="28"/>
      <c r="HS1042" s="28"/>
      <c r="HT1042" s="28"/>
      <c r="HU1042" s="28"/>
      <c r="HV1042" s="28"/>
      <c r="HW1042" s="28"/>
      <c r="HX1042" s="28"/>
      <c r="HY1042" s="28"/>
      <c r="HZ1042" s="28"/>
      <c r="IA1042" s="28"/>
      <c r="IB1042" s="28"/>
      <c r="IC1042" s="28"/>
      <c r="ID1042" s="28"/>
      <c r="IE1042" s="28"/>
      <c r="IF1042" s="28"/>
      <c r="IG1042" s="28"/>
      <c r="IH1042" s="28"/>
      <c r="II1042" s="28"/>
      <c r="IJ1042" s="28"/>
      <c r="IK1042" s="28"/>
      <c r="IL1042" s="28"/>
      <c r="IM1042" s="28"/>
      <c r="IN1042" s="28"/>
      <c r="IO1042" s="28"/>
      <c r="IP1042" s="28"/>
      <c r="IQ1042" s="28"/>
      <c r="IR1042" s="28"/>
      <c r="IS1042" s="28"/>
      <c r="IT1042" s="28"/>
      <c r="IU1042" s="28"/>
      <c r="IV1042" s="28"/>
    </row>
    <row r="1043" spans="1:256" s="50" customFormat="1" ht="18">
      <c r="A1043" s="206" t="s">
        <v>2823</v>
      </c>
      <c r="B1043" s="28"/>
      <c r="C1043" s="275"/>
      <c r="D1043" s="418" t="s">
        <v>129</v>
      </c>
      <c r="E1043" s="50">
        <f t="shared" si="10"/>
        <v>0</v>
      </c>
      <c r="F1043" s="284">
        <f t="shared" si="11"/>
        <v>0</v>
      </c>
      <c r="N1043" s="28"/>
      <c r="R1043" s="194"/>
      <c r="T1043" s="28"/>
      <c r="U1043" s="28"/>
      <c r="V1043" s="28"/>
      <c r="AA1043" s="194"/>
      <c r="AC1043" s="28"/>
      <c r="AD1043" s="28"/>
      <c r="AE1043" s="28"/>
      <c r="AJ1043" s="194"/>
      <c r="AL1043" s="28"/>
      <c r="AM1043" s="28"/>
      <c r="AN1043" s="28"/>
      <c r="AS1043" s="194"/>
      <c r="AU1043" s="28"/>
      <c r="AV1043" s="28"/>
      <c r="AW1043" s="28"/>
      <c r="BB1043" s="194"/>
      <c r="BD1043" s="28"/>
      <c r="BE1043" s="28"/>
      <c r="BF1043" s="28"/>
      <c r="BK1043" s="194"/>
      <c r="BM1043" s="28"/>
      <c r="BN1043" s="28"/>
      <c r="BO1043" s="28"/>
      <c r="BT1043" s="194"/>
      <c r="BV1043" s="28"/>
      <c r="BW1043" s="28"/>
      <c r="BX1043" s="28"/>
      <c r="CC1043" s="194"/>
      <c r="CE1043" s="28"/>
      <c r="CF1043" s="28"/>
      <c r="CG1043" s="28"/>
      <c r="CL1043" s="194"/>
      <c r="CN1043" s="28"/>
      <c r="CO1043" s="28"/>
      <c r="CP1043" s="28"/>
      <c r="CU1043" s="194"/>
      <c r="CW1043" s="28"/>
      <c r="CX1043" s="28"/>
      <c r="CY1043" s="28"/>
      <c r="DD1043" s="194"/>
      <c r="DF1043" s="28"/>
      <c r="DG1043" s="28"/>
      <c r="DH1043" s="28"/>
      <c r="DM1043" s="194"/>
      <c r="DO1043" s="28"/>
      <c r="DP1043" s="28"/>
      <c r="DQ1043" s="28"/>
      <c r="DV1043" s="194"/>
      <c r="DX1043" s="28"/>
      <c r="DY1043" s="28"/>
      <c r="DZ1043" s="28"/>
      <c r="EE1043" s="194"/>
      <c r="EG1043" s="28"/>
      <c r="EH1043" s="28"/>
      <c r="EI1043" s="28"/>
      <c r="EN1043" s="194"/>
      <c r="EP1043" s="28"/>
      <c r="EQ1043" s="28"/>
      <c r="ER1043" s="28"/>
      <c r="EW1043" s="194"/>
      <c r="EY1043" s="28"/>
      <c r="EZ1043" s="28"/>
      <c r="FA1043" s="28"/>
      <c r="FF1043" s="194"/>
      <c r="FH1043" s="28"/>
      <c r="FI1043" s="28"/>
      <c r="FJ1043" s="28"/>
      <c r="FO1043" s="194"/>
      <c r="FQ1043" s="28"/>
      <c r="FR1043" s="28"/>
      <c r="FS1043" s="28"/>
      <c r="FX1043" s="194"/>
      <c r="FZ1043" s="28"/>
      <c r="GA1043" s="28"/>
      <c r="GB1043" s="28"/>
      <c r="GG1043" s="194"/>
      <c r="GI1043" s="28"/>
      <c r="GJ1043" s="28"/>
      <c r="GK1043" s="28"/>
      <c r="GP1043" s="194"/>
      <c r="GR1043" s="28"/>
      <c r="GS1043" s="28"/>
      <c r="GT1043" s="28"/>
      <c r="GY1043" s="194"/>
      <c r="HA1043" s="28"/>
      <c r="HB1043" s="28"/>
      <c r="HC1043" s="28"/>
      <c r="HH1043" s="194"/>
      <c r="HJ1043" s="28"/>
      <c r="HK1043" s="28"/>
      <c r="HL1043" s="28"/>
      <c r="HQ1043" s="28"/>
      <c r="HR1043" s="28"/>
      <c r="HS1043" s="28"/>
      <c r="HT1043" s="28"/>
      <c r="HU1043" s="28"/>
      <c r="HV1043" s="28"/>
      <c r="HW1043" s="28"/>
      <c r="HX1043" s="28"/>
      <c r="HY1043" s="28"/>
      <c r="HZ1043" s="28"/>
      <c r="IA1043" s="28"/>
      <c r="IB1043" s="28"/>
      <c r="IC1043" s="28"/>
      <c r="ID1043" s="28"/>
      <c r="IE1043" s="28"/>
      <c r="IF1043" s="28"/>
      <c r="IG1043" s="28"/>
      <c r="IH1043" s="28"/>
      <c r="II1043" s="28"/>
      <c r="IJ1043" s="28"/>
      <c r="IK1043" s="28"/>
      <c r="IL1043" s="28"/>
      <c r="IM1043" s="28"/>
      <c r="IN1043" s="28"/>
      <c r="IO1043" s="28"/>
      <c r="IP1043" s="28"/>
      <c r="IQ1043" s="28"/>
      <c r="IR1043" s="28"/>
      <c r="IS1043" s="28"/>
      <c r="IT1043" s="28"/>
      <c r="IU1043" s="28"/>
      <c r="IV1043" s="28"/>
    </row>
    <row r="1044" spans="1:256" s="50" customFormat="1" ht="18">
      <c r="A1044" s="330" t="s">
        <v>480</v>
      </c>
      <c r="B1044" s="420"/>
      <c r="C1044" s="420"/>
      <c r="D1044" s="418" t="s">
        <v>135</v>
      </c>
      <c r="E1044" s="50">
        <f t="shared" si="10"/>
        <v>3</v>
      </c>
      <c r="F1044" s="284">
        <f t="shared" si="11"/>
        <v>24</v>
      </c>
      <c r="I1044" s="50">
        <v>15</v>
      </c>
      <c r="J1044" s="50">
        <v>9</v>
      </c>
      <c r="N1044" s="28"/>
      <c r="R1044" s="194"/>
      <c r="T1044" s="28"/>
      <c r="U1044" s="28"/>
      <c r="V1044" s="28"/>
      <c r="AA1044" s="194"/>
      <c r="AC1044" s="28"/>
      <c r="AD1044" s="28"/>
      <c r="AE1044" s="28"/>
      <c r="AJ1044" s="194"/>
      <c r="AL1044" s="28"/>
      <c r="AM1044" s="28"/>
      <c r="AN1044" s="28"/>
      <c r="AS1044" s="194"/>
      <c r="AU1044" s="28"/>
      <c r="AV1044" s="28"/>
      <c r="AW1044" s="28"/>
      <c r="BB1044" s="194"/>
      <c r="BD1044" s="28"/>
      <c r="BE1044" s="28"/>
      <c r="BF1044" s="28"/>
      <c r="BK1044" s="194"/>
      <c r="BM1044" s="28"/>
      <c r="BN1044" s="28"/>
      <c r="BO1044" s="28"/>
      <c r="BT1044" s="194"/>
      <c r="BV1044" s="28"/>
      <c r="BW1044" s="28"/>
      <c r="BX1044" s="28"/>
      <c r="CC1044" s="194"/>
      <c r="CE1044" s="28"/>
      <c r="CF1044" s="28"/>
      <c r="CG1044" s="28"/>
      <c r="CL1044" s="194"/>
      <c r="CN1044" s="28"/>
      <c r="CO1044" s="28"/>
      <c r="CP1044" s="28"/>
      <c r="CU1044" s="194"/>
      <c r="CW1044" s="28"/>
      <c r="CX1044" s="28"/>
      <c r="CY1044" s="28"/>
      <c r="DD1044" s="194"/>
      <c r="DF1044" s="28"/>
      <c r="DG1044" s="28"/>
      <c r="DH1044" s="28"/>
      <c r="DM1044" s="194"/>
      <c r="DO1044" s="28"/>
      <c r="DP1044" s="28"/>
      <c r="DQ1044" s="28"/>
      <c r="DV1044" s="194"/>
      <c r="DX1044" s="28"/>
      <c r="DY1044" s="28"/>
      <c r="DZ1044" s="28"/>
      <c r="EE1044" s="194"/>
      <c r="EG1044" s="28"/>
      <c r="EH1044" s="28"/>
      <c r="EI1044" s="28"/>
      <c r="EN1044" s="194"/>
      <c r="EP1044" s="28"/>
      <c r="EQ1044" s="28"/>
      <c r="ER1044" s="28"/>
      <c r="EW1044" s="194"/>
      <c r="EY1044" s="28"/>
      <c r="EZ1044" s="28"/>
      <c r="FA1044" s="28"/>
      <c r="FF1044" s="194"/>
      <c r="FH1044" s="28"/>
      <c r="FI1044" s="28"/>
      <c r="FJ1044" s="28"/>
      <c r="FO1044" s="194"/>
      <c r="FQ1044" s="28"/>
      <c r="FR1044" s="28"/>
      <c r="FS1044" s="28"/>
      <c r="FX1044" s="194"/>
      <c r="FZ1044" s="28"/>
      <c r="GA1044" s="28"/>
      <c r="GB1044" s="28"/>
      <c r="GG1044" s="194"/>
      <c r="GI1044" s="28"/>
      <c r="GJ1044" s="28"/>
      <c r="GK1044" s="28"/>
      <c r="GP1044" s="194"/>
      <c r="GR1044" s="28"/>
      <c r="GS1044" s="28"/>
      <c r="GT1044" s="28"/>
      <c r="GY1044" s="194"/>
      <c r="HA1044" s="28"/>
      <c r="HB1044" s="28"/>
      <c r="HC1044" s="28"/>
      <c r="HH1044" s="194"/>
      <c r="HJ1044" s="28"/>
      <c r="HK1044" s="28"/>
      <c r="HL1044" s="28"/>
      <c r="HQ1044" s="28"/>
      <c r="HR1044" s="28"/>
      <c r="HS1044" s="28"/>
      <c r="HT1044" s="28"/>
      <c r="HU1044" s="28"/>
      <c r="HV1044" s="28"/>
      <c r="HW1044" s="28"/>
      <c r="HX1044" s="28"/>
      <c r="HY1044" s="28"/>
      <c r="HZ1044" s="28"/>
      <c r="IA1044" s="28"/>
      <c r="IB1044" s="28"/>
      <c r="IC1044" s="28"/>
      <c r="ID1044" s="28"/>
      <c r="IE1044" s="28"/>
      <c r="IF1044" s="28"/>
      <c r="IG1044" s="28"/>
      <c r="IH1044" s="28"/>
      <c r="II1044" s="28"/>
      <c r="IJ1044" s="28"/>
      <c r="IK1044" s="28"/>
      <c r="IL1044" s="28"/>
      <c r="IM1044" s="28"/>
      <c r="IN1044" s="28"/>
      <c r="IO1044" s="28"/>
      <c r="IP1044" s="28"/>
      <c r="IQ1044" s="28"/>
      <c r="IR1044" s="28"/>
      <c r="IS1044" s="28"/>
      <c r="IT1044" s="28"/>
      <c r="IU1044" s="28"/>
      <c r="IV1044" s="28"/>
    </row>
    <row r="1045" spans="1:256" s="50" customFormat="1" ht="18">
      <c r="A1045" s="330" t="s">
        <v>589</v>
      </c>
      <c r="B1045" s="420"/>
      <c r="C1045" s="420"/>
      <c r="D1045" s="418" t="s">
        <v>130</v>
      </c>
      <c r="E1045" s="50">
        <f t="shared" si="10"/>
        <v>1</v>
      </c>
      <c r="F1045" s="284">
        <f t="shared" si="11"/>
        <v>0</v>
      </c>
      <c r="N1045" s="28"/>
      <c r="R1045" s="194"/>
      <c r="T1045" s="28"/>
      <c r="U1045" s="28"/>
      <c r="V1045" s="28"/>
      <c r="AA1045" s="194"/>
      <c r="AC1045" s="28"/>
      <c r="AD1045" s="28"/>
      <c r="AE1045" s="28"/>
      <c r="AJ1045" s="194"/>
      <c r="AL1045" s="28"/>
      <c r="AM1045" s="28"/>
      <c r="AN1045" s="28"/>
      <c r="AS1045" s="194"/>
      <c r="AU1045" s="28"/>
      <c r="AV1045" s="28"/>
      <c r="AW1045" s="28"/>
      <c r="BB1045" s="194"/>
      <c r="BD1045" s="28"/>
      <c r="BE1045" s="28"/>
      <c r="BF1045" s="28"/>
      <c r="BK1045" s="194"/>
      <c r="BM1045" s="28"/>
      <c r="BN1045" s="28"/>
      <c r="BO1045" s="28"/>
      <c r="BT1045" s="194"/>
      <c r="BV1045" s="28"/>
      <c r="BW1045" s="28"/>
      <c r="BX1045" s="28"/>
      <c r="CC1045" s="194"/>
      <c r="CE1045" s="28"/>
      <c r="CF1045" s="28"/>
      <c r="CG1045" s="28"/>
      <c r="CL1045" s="194"/>
      <c r="CN1045" s="28"/>
      <c r="CO1045" s="28"/>
      <c r="CP1045" s="28"/>
      <c r="CU1045" s="194"/>
      <c r="CW1045" s="28"/>
      <c r="CX1045" s="28"/>
      <c r="CY1045" s="28"/>
      <c r="DD1045" s="194"/>
      <c r="DF1045" s="28"/>
      <c r="DG1045" s="28"/>
      <c r="DH1045" s="28"/>
      <c r="DM1045" s="194"/>
      <c r="DO1045" s="28"/>
      <c r="DP1045" s="28"/>
      <c r="DQ1045" s="28"/>
      <c r="DV1045" s="194"/>
      <c r="DX1045" s="28"/>
      <c r="DY1045" s="28"/>
      <c r="DZ1045" s="28"/>
      <c r="EE1045" s="194"/>
      <c r="EG1045" s="28"/>
      <c r="EH1045" s="28"/>
      <c r="EI1045" s="28"/>
      <c r="EN1045" s="194"/>
      <c r="EP1045" s="28"/>
      <c r="EQ1045" s="28"/>
      <c r="ER1045" s="28"/>
      <c r="EW1045" s="194"/>
      <c r="EY1045" s="28"/>
      <c r="EZ1045" s="28"/>
      <c r="FA1045" s="28"/>
      <c r="FF1045" s="194"/>
      <c r="FH1045" s="28"/>
      <c r="FI1045" s="28"/>
      <c r="FJ1045" s="28"/>
      <c r="FO1045" s="194"/>
      <c r="FQ1045" s="28"/>
      <c r="FR1045" s="28"/>
      <c r="FS1045" s="28"/>
      <c r="FX1045" s="194"/>
      <c r="FZ1045" s="28"/>
      <c r="GA1045" s="28"/>
      <c r="GB1045" s="28"/>
      <c r="GG1045" s="194"/>
      <c r="GI1045" s="28"/>
      <c r="GJ1045" s="28"/>
      <c r="GK1045" s="28"/>
      <c r="GP1045" s="194"/>
      <c r="GR1045" s="28"/>
      <c r="GS1045" s="28"/>
      <c r="GT1045" s="28"/>
      <c r="GY1045" s="194"/>
      <c r="HA1045" s="28"/>
      <c r="HB1045" s="28"/>
      <c r="HC1045" s="28"/>
      <c r="HH1045" s="194"/>
      <c r="HJ1045" s="28"/>
      <c r="HK1045" s="28"/>
      <c r="HL1045" s="28"/>
      <c r="HQ1045" s="28"/>
      <c r="HR1045" s="28"/>
      <c r="HS1045" s="28"/>
      <c r="HT1045" s="28"/>
      <c r="HU1045" s="28"/>
      <c r="HV1045" s="28"/>
      <c r="HW1045" s="28"/>
      <c r="HX1045" s="28"/>
      <c r="HY1045" s="28"/>
      <c r="HZ1045" s="28"/>
      <c r="IA1045" s="28"/>
      <c r="IB1045" s="28"/>
      <c r="IC1045" s="28"/>
      <c r="ID1045" s="28"/>
      <c r="IE1045" s="28"/>
      <c r="IF1045" s="28"/>
      <c r="IG1045" s="28"/>
      <c r="IH1045" s="28"/>
      <c r="II1045" s="28"/>
      <c r="IJ1045" s="28"/>
      <c r="IK1045" s="28"/>
      <c r="IL1045" s="28"/>
      <c r="IM1045" s="28"/>
      <c r="IN1045" s="28"/>
      <c r="IO1045" s="28"/>
      <c r="IP1045" s="28"/>
      <c r="IQ1045" s="28"/>
      <c r="IR1045" s="28"/>
      <c r="IS1045" s="28"/>
      <c r="IT1045" s="28"/>
      <c r="IU1045" s="28"/>
      <c r="IV1045" s="28"/>
    </row>
    <row r="1046" spans="1:256" s="50" customFormat="1" ht="18.75">
      <c r="A1046" s="330" t="s">
        <v>670</v>
      </c>
      <c r="B1046" s="279"/>
      <c r="C1046" s="417"/>
      <c r="D1046" s="418" t="s">
        <v>134</v>
      </c>
      <c r="E1046" s="50">
        <f t="shared" si="10"/>
        <v>22</v>
      </c>
      <c r="F1046" s="284">
        <f t="shared" si="11"/>
        <v>166</v>
      </c>
      <c r="G1046" s="50">
        <v>97</v>
      </c>
      <c r="H1046" s="50">
        <v>47</v>
      </c>
      <c r="I1046" s="50">
        <v>2</v>
      </c>
      <c r="J1046" s="50">
        <v>20</v>
      </c>
      <c r="L1046" s="28"/>
      <c r="N1046" s="28"/>
      <c r="R1046" s="194"/>
      <c r="T1046" s="28"/>
      <c r="U1046" s="28"/>
      <c r="V1046" s="28"/>
      <c r="AA1046" s="194"/>
      <c r="AC1046" s="28"/>
      <c r="AD1046" s="28"/>
      <c r="AE1046" s="28"/>
      <c r="AJ1046" s="194"/>
      <c r="AL1046" s="28"/>
      <c r="AM1046" s="28"/>
      <c r="AN1046" s="28"/>
      <c r="AS1046" s="194"/>
      <c r="AU1046" s="28"/>
      <c r="AV1046" s="28"/>
      <c r="AW1046" s="28"/>
      <c r="BB1046" s="194"/>
      <c r="BD1046" s="28"/>
      <c r="BE1046" s="28"/>
      <c r="BF1046" s="28"/>
      <c r="BK1046" s="194"/>
      <c r="BM1046" s="28"/>
      <c r="BN1046" s="28"/>
      <c r="BO1046" s="28"/>
      <c r="BT1046" s="194"/>
      <c r="BV1046" s="28"/>
      <c r="BW1046" s="28"/>
      <c r="BX1046" s="28"/>
      <c r="CC1046" s="194"/>
      <c r="CE1046" s="28"/>
      <c r="CF1046" s="28"/>
      <c r="CG1046" s="28"/>
      <c r="CL1046" s="194"/>
      <c r="CN1046" s="28"/>
      <c r="CO1046" s="28"/>
      <c r="CP1046" s="28"/>
      <c r="CU1046" s="194"/>
      <c r="CW1046" s="28"/>
      <c r="CX1046" s="28"/>
      <c r="CY1046" s="28"/>
      <c r="DD1046" s="194"/>
      <c r="DF1046" s="28"/>
      <c r="DG1046" s="28"/>
      <c r="DH1046" s="28"/>
      <c r="DM1046" s="194"/>
      <c r="DO1046" s="28"/>
      <c r="DP1046" s="28"/>
      <c r="DQ1046" s="28"/>
      <c r="DV1046" s="194"/>
      <c r="DX1046" s="28"/>
      <c r="DY1046" s="28"/>
      <c r="DZ1046" s="28"/>
      <c r="EE1046" s="194"/>
      <c r="EG1046" s="28"/>
      <c r="EH1046" s="28"/>
      <c r="EI1046" s="28"/>
      <c r="EN1046" s="194"/>
      <c r="EP1046" s="28"/>
      <c r="EQ1046" s="28"/>
      <c r="ER1046" s="28"/>
      <c r="EW1046" s="194"/>
      <c r="EY1046" s="28"/>
      <c r="EZ1046" s="28"/>
      <c r="FA1046" s="28"/>
      <c r="FF1046" s="194"/>
      <c r="FH1046" s="28"/>
      <c r="FI1046" s="28"/>
      <c r="FJ1046" s="28"/>
      <c r="FO1046" s="194"/>
      <c r="FQ1046" s="28"/>
      <c r="FR1046" s="28"/>
      <c r="FS1046" s="28"/>
      <c r="FX1046" s="194"/>
      <c r="FZ1046" s="28"/>
      <c r="GA1046" s="28"/>
      <c r="GB1046" s="28"/>
      <c r="GG1046" s="194"/>
      <c r="GI1046" s="28"/>
      <c r="GJ1046" s="28"/>
      <c r="GK1046" s="28"/>
      <c r="GP1046" s="194"/>
      <c r="GR1046" s="28"/>
      <c r="GS1046" s="28"/>
      <c r="GT1046" s="28"/>
      <c r="GY1046" s="194"/>
      <c r="HA1046" s="28"/>
      <c r="HB1046" s="28"/>
      <c r="HC1046" s="28"/>
      <c r="HH1046" s="194"/>
      <c r="HJ1046" s="28"/>
      <c r="HK1046" s="28"/>
      <c r="HL1046" s="28"/>
      <c r="HQ1046" s="28"/>
      <c r="HR1046" s="28"/>
      <c r="HS1046" s="28"/>
      <c r="HT1046" s="28"/>
      <c r="HU1046" s="28"/>
      <c r="HV1046" s="28"/>
      <c r="HW1046" s="28"/>
      <c r="HX1046" s="28"/>
      <c r="HY1046" s="28"/>
      <c r="HZ1046" s="28"/>
      <c r="IA1046" s="28"/>
      <c r="IB1046" s="28"/>
      <c r="IC1046" s="28"/>
      <c r="ID1046" s="28"/>
      <c r="IE1046" s="28"/>
      <c r="IF1046" s="28"/>
      <c r="IG1046" s="28"/>
      <c r="IH1046" s="28"/>
      <c r="II1046" s="28"/>
      <c r="IJ1046" s="28"/>
      <c r="IK1046" s="28"/>
      <c r="IL1046" s="28"/>
      <c r="IM1046" s="28"/>
      <c r="IN1046" s="28"/>
      <c r="IO1046" s="28"/>
      <c r="IP1046" s="28"/>
      <c r="IQ1046" s="28"/>
      <c r="IR1046" s="28"/>
      <c r="IS1046" s="28"/>
      <c r="IT1046" s="28"/>
      <c r="IU1046" s="28"/>
      <c r="IV1046" s="28"/>
    </row>
    <row r="1047" spans="1:256" s="50" customFormat="1" ht="18">
      <c r="A1047" s="206" t="s">
        <v>2555</v>
      </c>
      <c r="B1047" s="28"/>
      <c r="C1047" s="275"/>
      <c r="D1047" s="418" t="s">
        <v>129</v>
      </c>
      <c r="E1047" s="50">
        <f t="shared" si="10"/>
        <v>0</v>
      </c>
      <c r="F1047" s="284">
        <f t="shared" si="11"/>
        <v>5</v>
      </c>
      <c r="I1047" s="50">
        <v>2</v>
      </c>
      <c r="J1047" s="50">
        <v>3</v>
      </c>
      <c r="L1047" s="28"/>
      <c r="N1047" s="28"/>
      <c r="R1047" s="194"/>
      <c r="T1047" s="28"/>
      <c r="U1047" s="28"/>
      <c r="V1047" s="28"/>
      <c r="AA1047" s="194"/>
      <c r="AC1047" s="28"/>
      <c r="AD1047" s="28"/>
      <c r="AE1047" s="28"/>
      <c r="AJ1047" s="194"/>
      <c r="AL1047" s="28"/>
      <c r="AM1047" s="28"/>
      <c r="AN1047" s="28"/>
      <c r="AS1047" s="194"/>
      <c r="AU1047" s="28"/>
      <c r="AV1047" s="28"/>
      <c r="AW1047" s="28"/>
      <c r="BB1047" s="194"/>
      <c r="BD1047" s="28"/>
      <c r="BE1047" s="28"/>
      <c r="BF1047" s="28"/>
      <c r="BK1047" s="194"/>
      <c r="BM1047" s="28"/>
      <c r="BN1047" s="28"/>
      <c r="BO1047" s="28"/>
      <c r="BT1047" s="194"/>
      <c r="BV1047" s="28"/>
      <c r="BW1047" s="28"/>
      <c r="BX1047" s="28"/>
      <c r="CC1047" s="194"/>
      <c r="CE1047" s="28"/>
      <c r="CF1047" s="28"/>
      <c r="CG1047" s="28"/>
      <c r="CL1047" s="194"/>
      <c r="CN1047" s="28"/>
      <c r="CO1047" s="28"/>
      <c r="CP1047" s="28"/>
      <c r="CU1047" s="194"/>
      <c r="CW1047" s="28"/>
      <c r="CX1047" s="28"/>
      <c r="CY1047" s="28"/>
      <c r="DD1047" s="194"/>
      <c r="DF1047" s="28"/>
      <c r="DG1047" s="28"/>
      <c r="DH1047" s="28"/>
      <c r="DM1047" s="194"/>
      <c r="DO1047" s="28"/>
      <c r="DP1047" s="28"/>
      <c r="DQ1047" s="28"/>
      <c r="DV1047" s="194"/>
      <c r="DX1047" s="28"/>
      <c r="DY1047" s="28"/>
      <c r="DZ1047" s="28"/>
      <c r="EE1047" s="194"/>
      <c r="EG1047" s="28"/>
      <c r="EH1047" s="28"/>
      <c r="EI1047" s="28"/>
      <c r="EN1047" s="194"/>
      <c r="EP1047" s="28"/>
      <c r="EQ1047" s="28"/>
      <c r="ER1047" s="28"/>
      <c r="EW1047" s="194"/>
      <c r="EY1047" s="28"/>
      <c r="EZ1047" s="28"/>
      <c r="FA1047" s="28"/>
      <c r="FF1047" s="194"/>
      <c r="FH1047" s="28"/>
      <c r="FI1047" s="28"/>
      <c r="FJ1047" s="28"/>
      <c r="FO1047" s="194"/>
      <c r="FQ1047" s="28"/>
      <c r="FR1047" s="28"/>
      <c r="FS1047" s="28"/>
      <c r="FX1047" s="194"/>
      <c r="FZ1047" s="28"/>
      <c r="GA1047" s="28"/>
      <c r="GB1047" s="28"/>
      <c r="GG1047" s="194"/>
      <c r="GI1047" s="28"/>
      <c r="GJ1047" s="28"/>
      <c r="GK1047" s="28"/>
      <c r="GP1047" s="194"/>
      <c r="GR1047" s="28"/>
      <c r="GS1047" s="28"/>
      <c r="GT1047" s="28"/>
      <c r="GY1047" s="194"/>
      <c r="HA1047" s="28"/>
      <c r="HB1047" s="28"/>
      <c r="HC1047" s="28"/>
      <c r="HH1047" s="194"/>
      <c r="HJ1047" s="28"/>
      <c r="HK1047" s="28"/>
      <c r="HL1047" s="28"/>
      <c r="HQ1047" s="28"/>
      <c r="HR1047" s="28"/>
      <c r="HS1047" s="28"/>
      <c r="HT1047" s="28"/>
      <c r="HU1047" s="28"/>
      <c r="HV1047" s="28"/>
      <c r="HW1047" s="28"/>
      <c r="HX1047" s="28"/>
      <c r="HY1047" s="28"/>
      <c r="HZ1047" s="28"/>
      <c r="IA1047" s="28"/>
      <c r="IB1047" s="28"/>
      <c r="IC1047" s="28"/>
      <c r="ID1047" s="28"/>
      <c r="IE1047" s="28"/>
      <c r="IF1047" s="28"/>
      <c r="IG1047" s="28"/>
      <c r="IH1047" s="28"/>
      <c r="II1047" s="28"/>
      <c r="IJ1047" s="28"/>
      <c r="IK1047" s="28"/>
      <c r="IL1047" s="28"/>
      <c r="IM1047" s="28"/>
      <c r="IN1047" s="28"/>
      <c r="IO1047" s="28"/>
      <c r="IP1047" s="28"/>
      <c r="IQ1047" s="28"/>
      <c r="IR1047" s="28"/>
      <c r="IS1047" s="28"/>
      <c r="IT1047" s="28"/>
      <c r="IU1047" s="28"/>
      <c r="IV1047" s="28"/>
    </row>
    <row r="1048" spans="1:256" s="50" customFormat="1" ht="18">
      <c r="A1048" s="206" t="s">
        <v>2602</v>
      </c>
      <c r="B1048" s="28"/>
      <c r="C1048" s="275"/>
      <c r="D1048" s="418" t="s">
        <v>129</v>
      </c>
      <c r="E1048" s="50">
        <f t="shared" si="10"/>
        <v>0</v>
      </c>
      <c r="F1048" s="284">
        <f t="shared" si="11"/>
        <v>1</v>
      </c>
      <c r="J1048" s="50">
        <v>1</v>
      </c>
      <c r="L1048" s="28"/>
      <c r="N1048" s="28"/>
      <c r="R1048" s="194"/>
      <c r="T1048" s="28"/>
      <c r="U1048" s="28"/>
      <c r="V1048" s="28"/>
      <c r="AA1048" s="194"/>
      <c r="AC1048" s="28"/>
      <c r="AD1048" s="28"/>
      <c r="AE1048" s="28"/>
      <c r="AJ1048" s="194"/>
      <c r="AL1048" s="28"/>
      <c r="AM1048" s="28"/>
      <c r="AN1048" s="28"/>
      <c r="AS1048" s="194"/>
      <c r="AU1048" s="28"/>
      <c r="AV1048" s="28"/>
      <c r="AW1048" s="28"/>
      <c r="BB1048" s="194"/>
      <c r="BD1048" s="28"/>
      <c r="BE1048" s="28"/>
      <c r="BF1048" s="28"/>
      <c r="BK1048" s="194"/>
      <c r="BM1048" s="28"/>
      <c r="BN1048" s="28"/>
      <c r="BO1048" s="28"/>
      <c r="BT1048" s="194"/>
      <c r="BV1048" s="28"/>
      <c r="BW1048" s="28"/>
      <c r="BX1048" s="28"/>
      <c r="CC1048" s="194"/>
      <c r="CE1048" s="28"/>
      <c r="CF1048" s="28"/>
      <c r="CG1048" s="28"/>
      <c r="CL1048" s="194"/>
      <c r="CN1048" s="28"/>
      <c r="CO1048" s="28"/>
      <c r="CP1048" s="28"/>
      <c r="CU1048" s="194"/>
      <c r="CW1048" s="28"/>
      <c r="CX1048" s="28"/>
      <c r="CY1048" s="28"/>
      <c r="DD1048" s="194"/>
      <c r="DF1048" s="28"/>
      <c r="DG1048" s="28"/>
      <c r="DH1048" s="28"/>
      <c r="DM1048" s="194"/>
      <c r="DO1048" s="28"/>
      <c r="DP1048" s="28"/>
      <c r="DQ1048" s="28"/>
      <c r="DV1048" s="194"/>
      <c r="DX1048" s="28"/>
      <c r="DY1048" s="28"/>
      <c r="DZ1048" s="28"/>
      <c r="EE1048" s="194"/>
      <c r="EG1048" s="28"/>
      <c r="EH1048" s="28"/>
      <c r="EI1048" s="28"/>
      <c r="EN1048" s="194"/>
      <c r="EP1048" s="28"/>
      <c r="EQ1048" s="28"/>
      <c r="ER1048" s="28"/>
      <c r="EW1048" s="194"/>
      <c r="EY1048" s="28"/>
      <c r="EZ1048" s="28"/>
      <c r="FA1048" s="28"/>
      <c r="FF1048" s="194"/>
      <c r="FH1048" s="28"/>
      <c r="FI1048" s="28"/>
      <c r="FJ1048" s="28"/>
      <c r="FO1048" s="194"/>
      <c r="FQ1048" s="28"/>
      <c r="FR1048" s="28"/>
      <c r="FS1048" s="28"/>
      <c r="FX1048" s="194"/>
      <c r="FZ1048" s="28"/>
      <c r="GA1048" s="28"/>
      <c r="GB1048" s="28"/>
      <c r="GG1048" s="194"/>
      <c r="GI1048" s="28"/>
      <c r="GJ1048" s="28"/>
      <c r="GK1048" s="28"/>
      <c r="GP1048" s="194"/>
      <c r="GR1048" s="28"/>
      <c r="GS1048" s="28"/>
      <c r="GT1048" s="28"/>
      <c r="GY1048" s="194"/>
      <c r="HA1048" s="28"/>
      <c r="HB1048" s="28"/>
      <c r="HC1048" s="28"/>
      <c r="HH1048" s="194"/>
      <c r="HJ1048" s="28"/>
      <c r="HK1048" s="28"/>
      <c r="HL1048" s="28"/>
      <c r="HQ1048" s="28"/>
      <c r="HR1048" s="28"/>
      <c r="HS1048" s="28"/>
      <c r="HT1048" s="28"/>
      <c r="HU1048" s="28"/>
      <c r="HV1048" s="28"/>
      <c r="HW1048" s="28"/>
      <c r="HX1048" s="28"/>
      <c r="HY1048" s="28"/>
      <c r="HZ1048" s="28"/>
      <c r="IA1048" s="28"/>
      <c r="IB1048" s="28"/>
      <c r="IC1048" s="28"/>
      <c r="ID1048" s="28"/>
      <c r="IE1048" s="28"/>
      <c r="IF1048" s="28"/>
      <c r="IG1048" s="28"/>
      <c r="IH1048" s="28"/>
      <c r="II1048" s="28"/>
      <c r="IJ1048" s="28"/>
      <c r="IK1048" s="28"/>
      <c r="IL1048" s="28"/>
      <c r="IM1048" s="28"/>
      <c r="IN1048" s="28"/>
      <c r="IO1048" s="28"/>
      <c r="IP1048" s="28"/>
      <c r="IQ1048" s="28"/>
      <c r="IR1048" s="28"/>
      <c r="IS1048" s="28"/>
      <c r="IT1048" s="28"/>
      <c r="IU1048" s="28"/>
      <c r="IV1048" s="28"/>
    </row>
    <row r="1049" spans="1:256" s="50" customFormat="1" ht="18">
      <c r="A1049" s="330" t="s">
        <v>1292</v>
      </c>
      <c r="B1049" s="28"/>
      <c r="C1049" s="275"/>
      <c r="D1049" s="418" t="s">
        <v>129</v>
      </c>
      <c r="E1049" s="50">
        <f t="shared" si="10"/>
        <v>0</v>
      </c>
      <c r="F1049" s="284">
        <f t="shared" si="11"/>
        <v>18</v>
      </c>
      <c r="J1049" s="50">
        <v>18</v>
      </c>
      <c r="N1049" s="28"/>
      <c r="R1049" s="194"/>
      <c r="T1049" s="28"/>
      <c r="U1049" s="28"/>
      <c r="V1049" s="28"/>
      <c r="AA1049" s="194"/>
      <c r="AC1049" s="28"/>
      <c r="AD1049" s="28"/>
      <c r="AE1049" s="28"/>
      <c r="AJ1049" s="194"/>
      <c r="AL1049" s="28"/>
      <c r="AM1049" s="28"/>
      <c r="AN1049" s="28"/>
      <c r="AS1049" s="194"/>
      <c r="AU1049" s="28"/>
      <c r="AV1049" s="28"/>
      <c r="AW1049" s="28"/>
      <c r="BB1049" s="194"/>
      <c r="BD1049" s="28"/>
      <c r="BE1049" s="28"/>
      <c r="BF1049" s="28"/>
      <c r="BK1049" s="194"/>
      <c r="BM1049" s="28"/>
      <c r="BN1049" s="28"/>
      <c r="BO1049" s="28"/>
      <c r="BT1049" s="194"/>
      <c r="BV1049" s="28"/>
      <c r="BW1049" s="28"/>
      <c r="BX1049" s="28"/>
      <c r="CC1049" s="194"/>
      <c r="CE1049" s="28"/>
      <c r="CF1049" s="28"/>
      <c r="CG1049" s="28"/>
      <c r="CL1049" s="194"/>
      <c r="CN1049" s="28"/>
      <c r="CO1049" s="28"/>
      <c r="CP1049" s="28"/>
      <c r="CU1049" s="194"/>
      <c r="CW1049" s="28"/>
      <c r="CX1049" s="28"/>
      <c r="CY1049" s="28"/>
      <c r="DD1049" s="194"/>
      <c r="DF1049" s="28"/>
      <c r="DG1049" s="28"/>
      <c r="DH1049" s="28"/>
      <c r="DM1049" s="194"/>
      <c r="DO1049" s="28"/>
      <c r="DP1049" s="28"/>
      <c r="DQ1049" s="28"/>
      <c r="DV1049" s="194"/>
      <c r="DX1049" s="28"/>
      <c r="DY1049" s="28"/>
      <c r="DZ1049" s="28"/>
      <c r="EE1049" s="194"/>
      <c r="EG1049" s="28"/>
      <c r="EH1049" s="28"/>
      <c r="EI1049" s="28"/>
      <c r="EN1049" s="194"/>
      <c r="EP1049" s="28"/>
      <c r="EQ1049" s="28"/>
      <c r="ER1049" s="28"/>
      <c r="EW1049" s="194"/>
      <c r="EY1049" s="28"/>
      <c r="EZ1049" s="28"/>
      <c r="FA1049" s="28"/>
      <c r="FF1049" s="194"/>
      <c r="FH1049" s="28"/>
      <c r="FI1049" s="28"/>
      <c r="FJ1049" s="28"/>
      <c r="FO1049" s="194"/>
      <c r="FQ1049" s="28"/>
      <c r="FR1049" s="28"/>
      <c r="FS1049" s="28"/>
      <c r="FX1049" s="194"/>
      <c r="FZ1049" s="28"/>
      <c r="GA1049" s="28"/>
      <c r="GB1049" s="28"/>
      <c r="GG1049" s="194"/>
      <c r="GI1049" s="28"/>
      <c r="GJ1049" s="28"/>
      <c r="GK1049" s="28"/>
      <c r="GP1049" s="194"/>
      <c r="GR1049" s="28"/>
      <c r="GS1049" s="28"/>
      <c r="GT1049" s="28"/>
      <c r="GY1049" s="194"/>
      <c r="HA1049" s="28"/>
      <c r="HB1049" s="28"/>
      <c r="HC1049" s="28"/>
      <c r="HH1049" s="194"/>
      <c r="HJ1049" s="28"/>
      <c r="HK1049" s="28"/>
      <c r="HL1049" s="28"/>
      <c r="HQ1049" s="28"/>
      <c r="HR1049" s="28"/>
      <c r="HS1049" s="28"/>
      <c r="HT1049" s="28"/>
      <c r="HU1049" s="28"/>
      <c r="HV1049" s="28"/>
      <c r="HW1049" s="28"/>
      <c r="HX1049" s="28"/>
      <c r="HY1049" s="28"/>
      <c r="HZ1049" s="28"/>
      <c r="IA1049" s="28"/>
      <c r="IB1049" s="28"/>
      <c r="IC1049" s="28"/>
      <c r="ID1049" s="28"/>
      <c r="IE1049" s="28"/>
      <c r="IF1049" s="28"/>
      <c r="IG1049" s="28"/>
      <c r="IH1049" s="28"/>
      <c r="II1049" s="28"/>
      <c r="IJ1049" s="28"/>
      <c r="IK1049" s="28"/>
      <c r="IL1049" s="28"/>
      <c r="IM1049" s="28"/>
      <c r="IN1049" s="28"/>
      <c r="IO1049" s="28"/>
      <c r="IP1049" s="28"/>
      <c r="IQ1049" s="28"/>
      <c r="IR1049" s="28"/>
      <c r="IS1049" s="28"/>
      <c r="IT1049" s="28"/>
      <c r="IU1049" s="28"/>
      <c r="IV1049" s="28"/>
    </row>
    <row r="1050" spans="1:256" s="50" customFormat="1" ht="18">
      <c r="A1050" s="330" t="s">
        <v>833</v>
      </c>
      <c r="B1050" s="420"/>
      <c r="C1050" s="420"/>
      <c r="D1050" s="418" t="s">
        <v>130</v>
      </c>
      <c r="E1050" s="50">
        <f t="shared" si="10"/>
        <v>2</v>
      </c>
      <c r="F1050" s="284">
        <f t="shared" si="11"/>
        <v>4</v>
      </c>
      <c r="J1050" s="50">
        <v>4</v>
      </c>
      <c r="L1050" s="28"/>
      <c r="N1050" s="28"/>
      <c r="R1050" s="194"/>
      <c r="T1050" s="28"/>
      <c r="U1050" s="28"/>
      <c r="V1050" s="28"/>
      <c r="AA1050" s="194"/>
      <c r="AC1050" s="28"/>
      <c r="AD1050" s="28"/>
      <c r="AE1050" s="28"/>
      <c r="AJ1050" s="194"/>
      <c r="AL1050" s="28"/>
      <c r="AM1050" s="28"/>
      <c r="AN1050" s="28"/>
      <c r="AS1050" s="194"/>
      <c r="AU1050" s="28"/>
      <c r="AV1050" s="28"/>
      <c r="AW1050" s="28"/>
      <c r="BB1050" s="194"/>
      <c r="BD1050" s="28"/>
      <c r="BE1050" s="28"/>
      <c r="BF1050" s="28"/>
      <c r="BK1050" s="194"/>
      <c r="BM1050" s="28"/>
      <c r="BN1050" s="28"/>
      <c r="BO1050" s="28"/>
      <c r="BT1050" s="194"/>
      <c r="BV1050" s="28"/>
      <c r="BW1050" s="28"/>
      <c r="BX1050" s="28"/>
      <c r="CC1050" s="194"/>
      <c r="CE1050" s="28"/>
      <c r="CF1050" s="28"/>
      <c r="CG1050" s="28"/>
      <c r="CL1050" s="194"/>
      <c r="CN1050" s="28"/>
      <c r="CO1050" s="28"/>
      <c r="CP1050" s="28"/>
      <c r="CU1050" s="194"/>
      <c r="CW1050" s="28"/>
      <c r="CX1050" s="28"/>
      <c r="CY1050" s="28"/>
      <c r="DD1050" s="194"/>
      <c r="DF1050" s="28"/>
      <c r="DG1050" s="28"/>
      <c r="DH1050" s="28"/>
      <c r="DM1050" s="194"/>
      <c r="DO1050" s="28"/>
      <c r="DP1050" s="28"/>
      <c r="DQ1050" s="28"/>
      <c r="DV1050" s="194"/>
      <c r="DX1050" s="28"/>
      <c r="DY1050" s="28"/>
      <c r="DZ1050" s="28"/>
      <c r="EE1050" s="194"/>
      <c r="EG1050" s="28"/>
      <c r="EH1050" s="28"/>
      <c r="EI1050" s="28"/>
      <c r="EN1050" s="194"/>
      <c r="EP1050" s="28"/>
      <c r="EQ1050" s="28"/>
      <c r="ER1050" s="28"/>
      <c r="EW1050" s="194"/>
      <c r="EY1050" s="28"/>
      <c r="EZ1050" s="28"/>
      <c r="FA1050" s="28"/>
      <c r="FF1050" s="194"/>
      <c r="FH1050" s="28"/>
      <c r="FI1050" s="28"/>
      <c r="FJ1050" s="28"/>
      <c r="FO1050" s="194"/>
      <c r="FQ1050" s="28"/>
      <c r="FR1050" s="28"/>
      <c r="FS1050" s="28"/>
      <c r="FX1050" s="194"/>
      <c r="FZ1050" s="28"/>
      <c r="GA1050" s="28"/>
      <c r="GB1050" s="28"/>
      <c r="GG1050" s="194"/>
      <c r="GI1050" s="28"/>
      <c r="GJ1050" s="28"/>
      <c r="GK1050" s="28"/>
      <c r="GP1050" s="194"/>
      <c r="GR1050" s="28"/>
      <c r="GS1050" s="28"/>
      <c r="GT1050" s="28"/>
      <c r="GY1050" s="194"/>
      <c r="HA1050" s="28"/>
      <c r="HB1050" s="28"/>
      <c r="HC1050" s="28"/>
      <c r="HH1050" s="194"/>
      <c r="HJ1050" s="28"/>
      <c r="HK1050" s="28"/>
      <c r="HL1050" s="28"/>
      <c r="HQ1050" s="28"/>
      <c r="HR1050" s="28"/>
      <c r="HS1050" s="28"/>
      <c r="HT1050" s="28"/>
      <c r="HU1050" s="28"/>
      <c r="HV1050" s="28"/>
      <c r="HW1050" s="28"/>
      <c r="HX1050" s="28"/>
      <c r="HY1050" s="28"/>
      <c r="HZ1050" s="28"/>
      <c r="IA1050" s="28"/>
      <c r="IB1050" s="28"/>
      <c r="IC1050" s="28"/>
      <c r="ID1050" s="28"/>
      <c r="IE1050" s="28"/>
      <c r="IF1050" s="28"/>
      <c r="IG1050" s="28"/>
      <c r="IH1050" s="28"/>
      <c r="II1050" s="28"/>
      <c r="IJ1050" s="28"/>
      <c r="IK1050" s="28"/>
      <c r="IL1050" s="28"/>
      <c r="IM1050" s="28"/>
      <c r="IN1050" s="28"/>
      <c r="IO1050" s="28"/>
      <c r="IP1050" s="28"/>
      <c r="IQ1050" s="28"/>
      <c r="IR1050" s="28"/>
      <c r="IS1050" s="28"/>
      <c r="IT1050" s="28"/>
      <c r="IU1050" s="28"/>
      <c r="IV1050" s="28"/>
    </row>
    <row r="1051" spans="1:256" s="50" customFormat="1" ht="18.75">
      <c r="A1051" s="330" t="s">
        <v>492</v>
      </c>
      <c r="B1051" s="417"/>
      <c r="C1051" s="417"/>
      <c r="D1051" s="418" t="s">
        <v>136</v>
      </c>
      <c r="E1051" s="50">
        <f t="shared" si="10"/>
        <v>6</v>
      </c>
      <c r="F1051" s="284">
        <f t="shared" si="11"/>
        <v>64</v>
      </c>
      <c r="H1051" s="50">
        <v>24</v>
      </c>
      <c r="I1051" s="50">
        <v>3</v>
      </c>
      <c r="J1051" s="50">
        <v>37</v>
      </c>
      <c r="N1051" s="28"/>
      <c r="R1051" s="194"/>
      <c r="T1051" s="28"/>
      <c r="U1051" s="28"/>
      <c r="V1051" s="28"/>
      <c r="AA1051" s="194"/>
      <c r="AC1051" s="28"/>
      <c r="AD1051" s="28"/>
      <c r="AE1051" s="28"/>
      <c r="AJ1051" s="194"/>
      <c r="AL1051" s="28"/>
      <c r="AM1051" s="28"/>
      <c r="AN1051" s="28"/>
      <c r="AS1051" s="194"/>
      <c r="AU1051" s="28"/>
      <c r="AV1051" s="28"/>
      <c r="AW1051" s="28"/>
      <c r="BB1051" s="194"/>
      <c r="BD1051" s="28"/>
      <c r="BE1051" s="28"/>
      <c r="BF1051" s="28"/>
      <c r="BK1051" s="194"/>
      <c r="BM1051" s="28"/>
      <c r="BN1051" s="28"/>
      <c r="BO1051" s="28"/>
      <c r="BT1051" s="194"/>
      <c r="BV1051" s="28"/>
      <c r="BW1051" s="28"/>
      <c r="BX1051" s="28"/>
      <c r="CC1051" s="194"/>
      <c r="CE1051" s="28"/>
      <c r="CF1051" s="28"/>
      <c r="CG1051" s="28"/>
      <c r="CL1051" s="194"/>
      <c r="CN1051" s="28"/>
      <c r="CO1051" s="28"/>
      <c r="CP1051" s="28"/>
      <c r="CU1051" s="194"/>
      <c r="CW1051" s="28"/>
      <c r="CX1051" s="28"/>
      <c r="CY1051" s="28"/>
      <c r="DD1051" s="194"/>
      <c r="DF1051" s="28"/>
      <c r="DG1051" s="28"/>
      <c r="DH1051" s="28"/>
      <c r="DM1051" s="194"/>
      <c r="DO1051" s="28"/>
      <c r="DP1051" s="28"/>
      <c r="DQ1051" s="28"/>
      <c r="DV1051" s="194"/>
      <c r="DX1051" s="28"/>
      <c r="DY1051" s="28"/>
      <c r="DZ1051" s="28"/>
      <c r="EE1051" s="194"/>
      <c r="EG1051" s="28"/>
      <c r="EH1051" s="28"/>
      <c r="EI1051" s="28"/>
      <c r="EN1051" s="194"/>
      <c r="EP1051" s="28"/>
      <c r="EQ1051" s="28"/>
      <c r="ER1051" s="28"/>
      <c r="EW1051" s="194"/>
      <c r="EY1051" s="28"/>
      <c r="EZ1051" s="28"/>
      <c r="FA1051" s="28"/>
      <c r="FF1051" s="194"/>
      <c r="FH1051" s="28"/>
      <c r="FI1051" s="28"/>
      <c r="FJ1051" s="28"/>
      <c r="FO1051" s="194"/>
      <c r="FQ1051" s="28"/>
      <c r="FR1051" s="28"/>
      <c r="FS1051" s="28"/>
      <c r="FX1051" s="194"/>
      <c r="FZ1051" s="28"/>
      <c r="GA1051" s="28"/>
      <c r="GB1051" s="28"/>
      <c r="GG1051" s="194"/>
      <c r="GI1051" s="28"/>
      <c r="GJ1051" s="28"/>
      <c r="GK1051" s="28"/>
      <c r="GP1051" s="194"/>
      <c r="GR1051" s="28"/>
      <c r="GS1051" s="28"/>
      <c r="GT1051" s="28"/>
      <c r="GY1051" s="194"/>
      <c r="HA1051" s="28"/>
      <c r="HB1051" s="28"/>
      <c r="HC1051" s="28"/>
      <c r="HH1051" s="194"/>
      <c r="HJ1051" s="28"/>
      <c r="HK1051" s="28"/>
      <c r="HL1051" s="28"/>
      <c r="HQ1051" s="28"/>
      <c r="HR1051" s="28"/>
      <c r="HS1051" s="28"/>
      <c r="HT1051" s="28"/>
      <c r="HU1051" s="28"/>
      <c r="HV1051" s="28"/>
      <c r="HW1051" s="28"/>
      <c r="HX1051" s="28"/>
      <c r="HY1051" s="28"/>
      <c r="HZ1051" s="28"/>
      <c r="IA1051" s="28"/>
      <c r="IB1051" s="28"/>
      <c r="IC1051" s="28"/>
      <c r="ID1051" s="28"/>
      <c r="IE1051" s="28"/>
      <c r="IF1051" s="28"/>
      <c r="IG1051" s="28"/>
      <c r="IH1051" s="28"/>
      <c r="II1051" s="28"/>
      <c r="IJ1051" s="28"/>
      <c r="IK1051" s="28"/>
      <c r="IL1051" s="28"/>
      <c r="IM1051" s="28"/>
      <c r="IN1051" s="28"/>
      <c r="IO1051" s="28"/>
      <c r="IP1051" s="28"/>
      <c r="IQ1051" s="28"/>
      <c r="IR1051" s="28"/>
      <c r="IS1051" s="28"/>
      <c r="IT1051" s="28"/>
      <c r="IU1051" s="28"/>
      <c r="IV1051" s="28"/>
    </row>
    <row r="1052" spans="1:256" s="50" customFormat="1" ht="18">
      <c r="A1052" s="330" t="s">
        <v>1267</v>
      </c>
      <c r="B1052" s="420"/>
      <c r="C1052" s="420"/>
      <c r="D1052" s="418" t="s">
        <v>130</v>
      </c>
      <c r="E1052" s="50">
        <f t="shared" si="10"/>
        <v>2</v>
      </c>
      <c r="F1052" s="284">
        <f t="shared" si="11"/>
        <v>0</v>
      </c>
      <c r="N1052" s="28"/>
      <c r="R1052" s="194"/>
      <c r="T1052" s="28"/>
      <c r="U1052" s="28"/>
      <c r="V1052" s="28"/>
      <c r="AA1052" s="194"/>
      <c r="AC1052" s="28"/>
      <c r="AD1052" s="28"/>
      <c r="AE1052" s="28"/>
      <c r="AJ1052" s="194"/>
      <c r="AL1052" s="28"/>
      <c r="AM1052" s="28"/>
      <c r="AN1052" s="28"/>
      <c r="AS1052" s="194"/>
      <c r="AU1052" s="28"/>
      <c r="AV1052" s="28"/>
      <c r="AW1052" s="28"/>
      <c r="BB1052" s="194"/>
      <c r="BD1052" s="28"/>
      <c r="BE1052" s="28"/>
      <c r="BF1052" s="28"/>
      <c r="BK1052" s="194"/>
      <c r="BM1052" s="28"/>
      <c r="BN1052" s="28"/>
      <c r="BO1052" s="28"/>
      <c r="BT1052" s="194"/>
      <c r="BV1052" s="28"/>
      <c r="BW1052" s="28"/>
      <c r="BX1052" s="28"/>
      <c r="CC1052" s="194"/>
      <c r="CE1052" s="28"/>
      <c r="CF1052" s="28"/>
      <c r="CG1052" s="28"/>
      <c r="CL1052" s="194"/>
      <c r="CN1052" s="28"/>
      <c r="CO1052" s="28"/>
      <c r="CP1052" s="28"/>
      <c r="CU1052" s="194"/>
      <c r="CW1052" s="28"/>
      <c r="CX1052" s="28"/>
      <c r="CY1052" s="28"/>
      <c r="DD1052" s="194"/>
      <c r="DF1052" s="28"/>
      <c r="DG1052" s="28"/>
      <c r="DH1052" s="28"/>
      <c r="DM1052" s="194"/>
      <c r="DO1052" s="28"/>
      <c r="DP1052" s="28"/>
      <c r="DQ1052" s="28"/>
      <c r="DV1052" s="194"/>
      <c r="DX1052" s="28"/>
      <c r="DY1052" s="28"/>
      <c r="DZ1052" s="28"/>
      <c r="EE1052" s="194"/>
      <c r="EG1052" s="28"/>
      <c r="EH1052" s="28"/>
      <c r="EI1052" s="28"/>
      <c r="EN1052" s="194"/>
      <c r="EP1052" s="28"/>
      <c r="EQ1052" s="28"/>
      <c r="ER1052" s="28"/>
      <c r="EW1052" s="194"/>
      <c r="EY1052" s="28"/>
      <c r="EZ1052" s="28"/>
      <c r="FA1052" s="28"/>
      <c r="FF1052" s="194"/>
      <c r="FH1052" s="28"/>
      <c r="FI1052" s="28"/>
      <c r="FJ1052" s="28"/>
      <c r="FO1052" s="194"/>
      <c r="FQ1052" s="28"/>
      <c r="FR1052" s="28"/>
      <c r="FS1052" s="28"/>
      <c r="FX1052" s="194"/>
      <c r="FZ1052" s="28"/>
      <c r="GA1052" s="28"/>
      <c r="GB1052" s="28"/>
      <c r="GG1052" s="194"/>
      <c r="GI1052" s="28"/>
      <c r="GJ1052" s="28"/>
      <c r="GK1052" s="28"/>
      <c r="GP1052" s="194"/>
      <c r="GR1052" s="28"/>
      <c r="GS1052" s="28"/>
      <c r="GT1052" s="28"/>
      <c r="GY1052" s="194"/>
      <c r="HA1052" s="28"/>
      <c r="HB1052" s="28"/>
      <c r="HC1052" s="28"/>
      <c r="HH1052" s="194"/>
      <c r="HJ1052" s="28"/>
      <c r="HK1052" s="28"/>
      <c r="HL1052" s="28"/>
      <c r="HQ1052" s="28"/>
      <c r="HR1052" s="28"/>
      <c r="HS1052" s="28"/>
      <c r="HT1052" s="28"/>
      <c r="HU1052" s="28"/>
      <c r="HV1052" s="28"/>
      <c r="HW1052" s="28"/>
      <c r="HX1052" s="28"/>
      <c r="HY1052" s="28"/>
      <c r="HZ1052" s="28"/>
      <c r="IA1052" s="28"/>
      <c r="IB1052" s="28"/>
      <c r="IC1052" s="28"/>
      <c r="ID1052" s="28"/>
      <c r="IE1052" s="28"/>
      <c r="IF1052" s="28"/>
      <c r="IG1052" s="28"/>
      <c r="IH1052" s="28"/>
      <c r="II1052" s="28"/>
      <c r="IJ1052" s="28"/>
      <c r="IK1052" s="28"/>
      <c r="IL1052" s="28"/>
      <c r="IM1052" s="28"/>
      <c r="IN1052" s="28"/>
      <c r="IO1052" s="28"/>
      <c r="IP1052" s="28"/>
      <c r="IQ1052" s="28"/>
      <c r="IR1052" s="28"/>
      <c r="IS1052" s="28"/>
      <c r="IT1052" s="28"/>
      <c r="IU1052" s="28"/>
      <c r="IV1052" s="28"/>
    </row>
    <row r="1053" spans="1:256" s="50" customFormat="1" ht="18">
      <c r="A1053" s="206" t="s">
        <v>2864</v>
      </c>
      <c r="B1053" s="28"/>
      <c r="C1053" s="275"/>
      <c r="D1053" s="418" t="s">
        <v>129</v>
      </c>
      <c r="E1053" s="50">
        <f t="shared" si="10"/>
        <v>0</v>
      </c>
      <c r="F1053" s="284">
        <f t="shared" si="11"/>
        <v>0</v>
      </c>
      <c r="L1053" s="28"/>
      <c r="N1053" s="28"/>
      <c r="R1053" s="194"/>
      <c r="T1053" s="28"/>
      <c r="U1053" s="28"/>
      <c r="V1053" s="28"/>
      <c r="AA1053" s="194"/>
      <c r="AC1053" s="28"/>
      <c r="AD1053" s="28"/>
      <c r="AE1053" s="28"/>
      <c r="AJ1053" s="194"/>
      <c r="AL1053" s="28"/>
      <c r="AM1053" s="28"/>
      <c r="AN1053" s="28"/>
      <c r="AS1053" s="194"/>
      <c r="AU1053" s="28"/>
      <c r="AV1053" s="28"/>
      <c r="AW1053" s="28"/>
      <c r="BB1053" s="194"/>
      <c r="BD1053" s="28"/>
      <c r="BE1053" s="28"/>
      <c r="BF1053" s="28"/>
      <c r="BK1053" s="194"/>
      <c r="BM1053" s="28"/>
      <c r="BN1053" s="28"/>
      <c r="BO1053" s="28"/>
      <c r="BT1053" s="194"/>
      <c r="BV1053" s="28"/>
      <c r="BW1053" s="28"/>
      <c r="BX1053" s="28"/>
      <c r="CC1053" s="194"/>
      <c r="CE1053" s="28"/>
      <c r="CF1053" s="28"/>
      <c r="CG1053" s="28"/>
      <c r="CL1053" s="194"/>
      <c r="CN1053" s="28"/>
      <c r="CO1053" s="28"/>
      <c r="CP1053" s="28"/>
      <c r="CU1053" s="194"/>
      <c r="CW1053" s="28"/>
      <c r="CX1053" s="28"/>
      <c r="CY1053" s="28"/>
      <c r="DD1053" s="194"/>
      <c r="DF1053" s="28"/>
      <c r="DG1053" s="28"/>
      <c r="DH1053" s="28"/>
      <c r="DM1053" s="194"/>
      <c r="DO1053" s="28"/>
      <c r="DP1053" s="28"/>
      <c r="DQ1053" s="28"/>
      <c r="DV1053" s="194"/>
      <c r="DX1053" s="28"/>
      <c r="DY1053" s="28"/>
      <c r="DZ1053" s="28"/>
      <c r="EE1053" s="194"/>
      <c r="EG1053" s="28"/>
      <c r="EH1053" s="28"/>
      <c r="EI1053" s="28"/>
      <c r="EN1053" s="194"/>
      <c r="EP1053" s="28"/>
      <c r="EQ1053" s="28"/>
      <c r="ER1053" s="28"/>
      <c r="EW1053" s="194"/>
      <c r="EY1053" s="28"/>
      <c r="EZ1053" s="28"/>
      <c r="FA1053" s="28"/>
      <c r="FF1053" s="194"/>
      <c r="FH1053" s="28"/>
      <c r="FI1053" s="28"/>
      <c r="FJ1053" s="28"/>
      <c r="FO1053" s="194"/>
      <c r="FQ1053" s="28"/>
      <c r="FR1053" s="28"/>
      <c r="FS1053" s="28"/>
      <c r="FX1053" s="194"/>
      <c r="FZ1053" s="28"/>
      <c r="GA1053" s="28"/>
      <c r="GB1053" s="28"/>
      <c r="GG1053" s="194"/>
      <c r="GI1053" s="28"/>
      <c r="GJ1053" s="28"/>
      <c r="GK1053" s="28"/>
      <c r="GP1053" s="194"/>
      <c r="GR1053" s="28"/>
      <c r="GS1053" s="28"/>
      <c r="GT1053" s="28"/>
      <c r="GY1053" s="194"/>
      <c r="HA1053" s="28"/>
      <c r="HB1053" s="28"/>
      <c r="HC1053" s="28"/>
      <c r="HH1053" s="194"/>
      <c r="HJ1053" s="28"/>
      <c r="HK1053" s="28"/>
      <c r="HL1053" s="28"/>
      <c r="HQ1053" s="28"/>
      <c r="HR1053" s="28"/>
      <c r="HS1053" s="28"/>
      <c r="HT1053" s="28"/>
      <c r="HU1053" s="28"/>
      <c r="HV1053" s="28"/>
      <c r="HW1053" s="28"/>
      <c r="HX1053" s="28"/>
      <c r="HY1053" s="28"/>
      <c r="HZ1053" s="28"/>
      <c r="IA1053" s="28"/>
      <c r="IB1053" s="28"/>
      <c r="IC1053" s="28"/>
      <c r="ID1053" s="28"/>
      <c r="IE1053" s="28"/>
      <c r="IF1053" s="28"/>
      <c r="IG1053" s="28"/>
      <c r="IH1053" s="28"/>
      <c r="II1053" s="28"/>
      <c r="IJ1053" s="28"/>
      <c r="IK1053" s="28"/>
      <c r="IL1053" s="28"/>
      <c r="IM1053" s="28"/>
      <c r="IN1053" s="28"/>
      <c r="IO1053" s="28"/>
      <c r="IP1053" s="28"/>
      <c r="IQ1053" s="28"/>
      <c r="IR1053" s="28"/>
      <c r="IS1053" s="28"/>
      <c r="IT1053" s="28"/>
      <c r="IU1053" s="28"/>
      <c r="IV1053" s="28"/>
    </row>
    <row r="1054" spans="1:256" s="50" customFormat="1" ht="18">
      <c r="A1054" s="206" t="s">
        <v>2664</v>
      </c>
      <c r="B1054" s="420"/>
      <c r="C1054" s="420"/>
      <c r="D1054" s="418" t="s">
        <v>132</v>
      </c>
      <c r="E1054" s="50">
        <f t="shared" si="10"/>
        <v>2</v>
      </c>
      <c r="F1054" s="284">
        <f t="shared" si="11"/>
        <v>0</v>
      </c>
      <c r="N1054" s="28"/>
      <c r="R1054" s="194"/>
      <c r="T1054" s="28"/>
      <c r="U1054" s="28"/>
      <c r="V1054" s="28"/>
      <c r="AA1054" s="194"/>
      <c r="AC1054" s="28"/>
      <c r="AD1054" s="28"/>
      <c r="AE1054" s="28"/>
      <c r="AJ1054" s="194"/>
      <c r="AL1054" s="28"/>
      <c r="AM1054" s="28"/>
      <c r="AN1054" s="28"/>
      <c r="AS1054" s="194"/>
      <c r="AU1054" s="28"/>
      <c r="AV1054" s="28"/>
      <c r="AW1054" s="28"/>
      <c r="BB1054" s="194"/>
      <c r="BD1054" s="28"/>
      <c r="BE1054" s="28"/>
      <c r="BF1054" s="28"/>
      <c r="BK1054" s="194"/>
      <c r="BM1054" s="28"/>
      <c r="BN1054" s="28"/>
      <c r="BO1054" s="28"/>
      <c r="BT1054" s="194"/>
      <c r="BV1054" s="28"/>
      <c r="BW1054" s="28"/>
      <c r="BX1054" s="28"/>
      <c r="CC1054" s="194"/>
      <c r="CE1054" s="28"/>
      <c r="CF1054" s="28"/>
      <c r="CG1054" s="28"/>
      <c r="CL1054" s="194"/>
      <c r="CN1054" s="28"/>
      <c r="CO1054" s="28"/>
      <c r="CP1054" s="28"/>
      <c r="CU1054" s="194"/>
      <c r="CW1054" s="28"/>
      <c r="CX1054" s="28"/>
      <c r="CY1054" s="28"/>
      <c r="DD1054" s="194"/>
      <c r="DF1054" s="28"/>
      <c r="DG1054" s="28"/>
      <c r="DH1054" s="28"/>
      <c r="DM1054" s="194"/>
      <c r="DO1054" s="28"/>
      <c r="DP1054" s="28"/>
      <c r="DQ1054" s="28"/>
      <c r="DV1054" s="194"/>
      <c r="DX1054" s="28"/>
      <c r="DY1054" s="28"/>
      <c r="DZ1054" s="28"/>
      <c r="EE1054" s="194"/>
      <c r="EG1054" s="28"/>
      <c r="EH1054" s="28"/>
      <c r="EI1054" s="28"/>
      <c r="EN1054" s="194"/>
      <c r="EP1054" s="28"/>
      <c r="EQ1054" s="28"/>
      <c r="ER1054" s="28"/>
      <c r="EW1054" s="194"/>
      <c r="EY1054" s="28"/>
      <c r="EZ1054" s="28"/>
      <c r="FA1054" s="28"/>
      <c r="FF1054" s="194"/>
      <c r="FH1054" s="28"/>
      <c r="FI1054" s="28"/>
      <c r="FJ1054" s="28"/>
      <c r="FO1054" s="194"/>
      <c r="FQ1054" s="28"/>
      <c r="FR1054" s="28"/>
      <c r="FS1054" s="28"/>
      <c r="FX1054" s="194"/>
      <c r="FZ1054" s="28"/>
      <c r="GA1054" s="28"/>
      <c r="GB1054" s="28"/>
      <c r="GG1054" s="194"/>
      <c r="GI1054" s="28"/>
      <c r="GJ1054" s="28"/>
      <c r="GK1054" s="28"/>
      <c r="GP1054" s="194"/>
      <c r="GR1054" s="28"/>
      <c r="GS1054" s="28"/>
      <c r="GT1054" s="28"/>
      <c r="GY1054" s="194"/>
      <c r="HA1054" s="28"/>
      <c r="HB1054" s="28"/>
      <c r="HC1054" s="28"/>
      <c r="HH1054" s="194"/>
      <c r="HJ1054" s="28"/>
      <c r="HK1054" s="28"/>
      <c r="HL1054" s="28"/>
      <c r="HQ1054" s="28"/>
      <c r="HR1054" s="28"/>
      <c r="HS1054" s="28"/>
      <c r="HT1054" s="28"/>
      <c r="HU1054" s="28"/>
      <c r="HV1054" s="28"/>
      <c r="HW1054" s="28"/>
      <c r="HX1054" s="28"/>
      <c r="HY1054" s="28"/>
      <c r="HZ1054" s="28"/>
      <c r="IA1054" s="28"/>
      <c r="IB1054" s="28"/>
      <c r="IC1054" s="28"/>
      <c r="ID1054" s="28"/>
      <c r="IE1054" s="28"/>
      <c r="IF1054" s="28"/>
      <c r="IG1054" s="28"/>
      <c r="IH1054" s="28"/>
      <c r="II1054" s="28"/>
      <c r="IJ1054" s="28"/>
      <c r="IK1054" s="28"/>
      <c r="IL1054" s="28"/>
      <c r="IM1054" s="28"/>
      <c r="IN1054" s="28"/>
      <c r="IO1054" s="28"/>
      <c r="IP1054" s="28"/>
      <c r="IQ1054" s="28"/>
      <c r="IR1054" s="28"/>
      <c r="IS1054" s="28"/>
      <c r="IT1054" s="28"/>
      <c r="IU1054" s="28"/>
      <c r="IV1054" s="28"/>
    </row>
    <row r="1055" spans="1:256" s="50" customFormat="1" ht="18.75">
      <c r="A1055" s="330" t="s">
        <v>503</v>
      </c>
      <c r="B1055" s="279"/>
      <c r="C1055" s="417"/>
      <c r="D1055" s="418" t="s">
        <v>137</v>
      </c>
      <c r="E1055" s="50">
        <f t="shared" si="10"/>
        <v>35</v>
      </c>
      <c r="F1055" s="284">
        <f t="shared" si="11"/>
        <v>123</v>
      </c>
      <c r="G1055" s="50">
        <v>52</v>
      </c>
      <c r="H1055" s="50">
        <v>34</v>
      </c>
      <c r="I1055" s="50">
        <v>37</v>
      </c>
      <c r="N1055" s="28"/>
      <c r="R1055" s="194"/>
      <c r="T1055" s="28"/>
      <c r="U1055" s="28"/>
      <c r="V1055" s="28"/>
      <c r="AA1055" s="194"/>
      <c r="AC1055" s="28"/>
      <c r="AD1055" s="28"/>
      <c r="AE1055" s="28"/>
      <c r="AJ1055" s="194"/>
      <c r="AL1055" s="28"/>
      <c r="AM1055" s="28"/>
      <c r="AN1055" s="28"/>
      <c r="AS1055" s="194"/>
      <c r="AU1055" s="28"/>
      <c r="AV1055" s="28"/>
      <c r="AW1055" s="28"/>
      <c r="BB1055" s="194"/>
      <c r="BD1055" s="28"/>
      <c r="BE1055" s="28"/>
      <c r="BF1055" s="28"/>
      <c r="BK1055" s="194"/>
      <c r="BM1055" s="28"/>
      <c r="BN1055" s="28"/>
      <c r="BO1055" s="28"/>
      <c r="BT1055" s="194"/>
      <c r="BV1055" s="28"/>
      <c r="BW1055" s="28"/>
      <c r="BX1055" s="28"/>
      <c r="CC1055" s="194"/>
      <c r="CE1055" s="28"/>
      <c r="CF1055" s="28"/>
      <c r="CG1055" s="28"/>
      <c r="CL1055" s="194"/>
      <c r="CN1055" s="28"/>
      <c r="CO1055" s="28"/>
      <c r="CP1055" s="28"/>
      <c r="CU1055" s="194"/>
      <c r="CW1055" s="28"/>
      <c r="CX1055" s="28"/>
      <c r="CY1055" s="28"/>
      <c r="DD1055" s="194"/>
      <c r="DF1055" s="28"/>
      <c r="DG1055" s="28"/>
      <c r="DH1055" s="28"/>
      <c r="DM1055" s="194"/>
      <c r="DO1055" s="28"/>
      <c r="DP1055" s="28"/>
      <c r="DQ1055" s="28"/>
      <c r="DV1055" s="194"/>
      <c r="DX1055" s="28"/>
      <c r="DY1055" s="28"/>
      <c r="DZ1055" s="28"/>
      <c r="EE1055" s="194"/>
      <c r="EG1055" s="28"/>
      <c r="EH1055" s="28"/>
      <c r="EI1055" s="28"/>
      <c r="EN1055" s="194"/>
      <c r="EP1055" s="28"/>
      <c r="EQ1055" s="28"/>
      <c r="ER1055" s="28"/>
      <c r="EW1055" s="194"/>
      <c r="EY1055" s="28"/>
      <c r="EZ1055" s="28"/>
      <c r="FA1055" s="28"/>
      <c r="FF1055" s="194"/>
      <c r="FH1055" s="28"/>
      <c r="FI1055" s="28"/>
      <c r="FJ1055" s="28"/>
      <c r="FO1055" s="194"/>
      <c r="FQ1055" s="28"/>
      <c r="FR1055" s="28"/>
      <c r="FS1055" s="28"/>
      <c r="FX1055" s="194"/>
      <c r="FZ1055" s="28"/>
      <c r="GA1055" s="28"/>
      <c r="GB1055" s="28"/>
      <c r="GG1055" s="194"/>
      <c r="GI1055" s="28"/>
      <c r="GJ1055" s="28"/>
      <c r="GK1055" s="28"/>
      <c r="GP1055" s="194"/>
      <c r="GR1055" s="28"/>
      <c r="GS1055" s="28"/>
      <c r="GT1055" s="28"/>
      <c r="GY1055" s="194"/>
      <c r="HA1055" s="28"/>
      <c r="HB1055" s="28"/>
      <c r="HC1055" s="28"/>
      <c r="HH1055" s="194"/>
      <c r="HJ1055" s="28"/>
      <c r="HK1055" s="28"/>
      <c r="HL1055" s="28"/>
      <c r="HQ1055" s="28"/>
      <c r="HR1055" s="28"/>
      <c r="HS1055" s="28"/>
      <c r="HT1055" s="28"/>
      <c r="HU1055" s="28"/>
      <c r="HV1055" s="28"/>
      <c r="HW1055" s="28"/>
      <c r="HX1055" s="28"/>
      <c r="HY1055" s="28"/>
      <c r="HZ1055" s="28"/>
      <c r="IA1055" s="28"/>
      <c r="IB1055" s="28"/>
      <c r="IC1055" s="28"/>
      <c r="ID1055" s="28"/>
      <c r="IE1055" s="28"/>
      <c r="IF1055" s="28"/>
      <c r="IG1055" s="28"/>
      <c r="IH1055" s="28"/>
      <c r="II1055" s="28"/>
      <c r="IJ1055" s="28"/>
      <c r="IK1055" s="28"/>
      <c r="IL1055" s="28"/>
      <c r="IM1055" s="28"/>
      <c r="IN1055" s="28"/>
      <c r="IO1055" s="28"/>
      <c r="IP1055" s="28"/>
      <c r="IQ1055" s="28"/>
      <c r="IR1055" s="28"/>
      <c r="IS1055" s="28"/>
      <c r="IT1055" s="28"/>
      <c r="IU1055" s="28"/>
      <c r="IV1055" s="28"/>
    </row>
    <row r="1056" spans="1:256" s="50" customFormat="1" ht="18.75">
      <c r="A1056" s="330" t="s">
        <v>869</v>
      </c>
      <c r="B1056" s="170"/>
      <c r="C1056" s="417"/>
      <c r="D1056" s="418" t="s">
        <v>137</v>
      </c>
      <c r="E1056" s="50">
        <f t="shared" si="10"/>
        <v>0</v>
      </c>
      <c r="F1056" s="284">
        <f t="shared" si="11"/>
        <v>17</v>
      </c>
      <c r="H1056" s="50">
        <v>17</v>
      </c>
      <c r="L1056" s="281"/>
      <c r="N1056" s="28"/>
      <c r="R1056" s="194"/>
      <c r="T1056" s="28"/>
      <c r="U1056" s="28"/>
      <c r="V1056" s="28"/>
      <c r="AA1056" s="194"/>
      <c r="AC1056" s="28"/>
      <c r="AD1056" s="28"/>
      <c r="AE1056" s="28"/>
      <c r="AJ1056" s="194"/>
      <c r="AL1056" s="28"/>
      <c r="AM1056" s="28"/>
      <c r="AN1056" s="28"/>
      <c r="AS1056" s="194"/>
      <c r="AU1056" s="28"/>
      <c r="AV1056" s="28"/>
      <c r="AW1056" s="28"/>
      <c r="BB1056" s="194"/>
      <c r="BD1056" s="28"/>
      <c r="BE1056" s="28"/>
      <c r="BF1056" s="28"/>
      <c r="BK1056" s="194"/>
      <c r="BM1056" s="28"/>
      <c r="BN1056" s="28"/>
      <c r="BO1056" s="28"/>
      <c r="BT1056" s="194"/>
      <c r="BV1056" s="28"/>
      <c r="BW1056" s="28"/>
      <c r="BX1056" s="28"/>
      <c r="CC1056" s="194"/>
      <c r="CE1056" s="28"/>
      <c r="CF1056" s="28"/>
      <c r="CG1056" s="28"/>
      <c r="CL1056" s="194"/>
      <c r="CN1056" s="28"/>
      <c r="CO1056" s="28"/>
      <c r="CP1056" s="28"/>
      <c r="CU1056" s="194"/>
      <c r="CW1056" s="28"/>
      <c r="CX1056" s="28"/>
      <c r="CY1056" s="28"/>
      <c r="DD1056" s="194"/>
      <c r="DF1056" s="28"/>
      <c r="DG1056" s="28"/>
      <c r="DH1056" s="28"/>
      <c r="DM1056" s="194"/>
      <c r="DO1056" s="28"/>
      <c r="DP1056" s="28"/>
      <c r="DQ1056" s="28"/>
      <c r="DV1056" s="194"/>
      <c r="DX1056" s="28"/>
      <c r="DY1056" s="28"/>
      <c r="DZ1056" s="28"/>
      <c r="EE1056" s="194"/>
      <c r="EG1056" s="28"/>
      <c r="EH1056" s="28"/>
      <c r="EI1056" s="28"/>
      <c r="EN1056" s="194"/>
      <c r="EP1056" s="28"/>
      <c r="EQ1056" s="28"/>
      <c r="ER1056" s="28"/>
      <c r="EW1056" s="194"/>
      <c r="EY1056" s="28"/>
      <c r="EZ1056" s="28"/>
      <c r="FA1056" s="28"/>
      <c r="FF1056" s="194"/>
      <c r="FH1056" s="28"/>
      <c r="FI1056" s="28"/>
      <c r="FJ1056" s="28"/>
      <c r="FO1056" s="194"/>
      <c r="FQ1056" s="28"/>
      <c r="FR1056" s="28"/>
      <c r="FS1056" s="28"/>
      <c r="FX1056" s="194"/>
      <c r="FZ1056" s="28"/>
      <c r="GA1056" s="28"/>
      <c r="GB1056" s="28"/>
      <c r="GG1056" s="194"/>
      <c r="GI1056" s="28"/>
      <c r="GJ1056" s="28"/>
      <c r="GK1056" s="28"/>
      <c r="GP1056" s="194"/>
      <c r="GR1056" s="28"/>
      <c r="GS1056" s="28"/>
      <c r="GT1056" s="28"/>
      <c r="GY1056" s="194"/>
      <c r="HA1056" s="28"/>
      <c r="HB1056" s="28"/>
      <c r="HC1056" s="28"/>
      <c r="HH1056" s="194"/>
      <c r="HJ1056" s="28"/>
      <c r="HK1056" s="28"/>
      <c r="HL1056" s="28"/>
      <c r="HQ1056" s="28"/>
      <c r="HR1056" s="28"/>
      <c r="HS1056" s="28"/>
      <c r="HT1056" s="28"/>
      <c r="HU1056" s="28"/>
      <c r="HV1056" s="28"/>
      <c r="HW1056" s="28"/>
      <c r="HX1056" s="28"/>
      <c r="HY1056" s="28"/>
      <c r="HZ1056" s="28"/>
      <c r="IA1056" s="28"/>
      <c r="IB1056" s="28"/>
      <c r="IC1056" s="28"/>
      <c r="ID1056" s="28"/>
      <c r="IE1056" s="28"/>
      <c r="IF1056" s="28"/>
      <c r="IG1056" s="28"/>
      <c r="IH1056" s="28"/>
      <c r="II1056" s="28"/>
      <c r="IJ1056" s="28"/>
      <c r="IK1056" s="28"/>
      <c r="IL1056" s="28"/>
      <c r="IM1056" s="28"/>
      <c r="IN1056" s="28"/>
      <c r="IO1056" s="28"/>
      <c r="IP1056" s="28"/>
      <c r="IQ1056" s="28"/>
      <c r="IR1056" s="28"/>
      <c r="IS1056" s="28"/>
      <c r="IT1056" s="28"/>
      <c r="IU1056" s="28"/>
      <c r="IV1056" s="28"/>
    </row>
    <row r="1057" spans="1:256" s="50" customFormat="1" ht="18">
      <c r="A1057" s="206" t="s">
        <v>2579</v>
      </c>
      <c r="B1057" s="28"/>
      <c r="C1057" s="275"/>
      <c r="D1057" s="418" t="s">
        <v>129</v>
      </c>
      <c r="E1057" s="50">
        <f t="shared" si="10"/>
        <v>0</v>
      </c>
      <c r="F1057" s="284">
        <f t="shared" si="11"/>
        <v>0</v>
      </c>
      <c r="L1057" s="28"/>
      <c r="N1057" s="28"/>
      <c r="R1057" s="194"/>
      <c r="T1057" s="28"/>
      <c r="U1057" s="28"/>
      <c r="V1057" s="28"/>
      <c r="AA1057" s="194"/>
      <c r="AC1057" s="28"/>
      <c r="AD1057" s="28"/>
      <c r="AE1057" s="28"/>
      <c r="AJ1057" s="194"/>
      <c r="AL1057" s="28"/>
      <c r="AM1057" s="28"/>
      <c r="AN1057" s="28"/>
      <c r="AS1057" s="194"/>
      <c r="AU1057" s="28"/>
      <c r="AV1057" s="28"/>
      <c r="AW1057" s="28"/>
      <c r="BB1057" s="194"/>
      <c r="BD1057" s="28"/>
      <c r="BE1057" s="28"/>
      <c r="BF1057" s="28"/>
      <c r="BK1057" s="194"/>
      <c r="BM1057" s="28"/>
      <c r="BN1057" s="28"/>
      <c r="BO1057" s="28"/>
      <c r="BT1057" s="194"/>
      <c r="BV1057" s="28"/>
      <c r="BW1057" s="28"/>
      <c r="BX1057" s="28"/>
      <c r="CC1057" s="194"/>
      <c r="CE1057" s="28"/>
      <c r="CF1057" s="28"/>
      <c r="CG1057" s="28"/>
      <c r="CL1057" s="194"/>
      <c r="CN1057" s="28"/>
      <c r="CO1057" s="28"/>
      <c r="CP1057" s="28"/>
      <c r="CU1057" s="194"/>
      <c r="CW1057" s="28"/>
      <c r="CX1057" s="28"/>
      <c r="CY1057" s="28"/>
      <c r="DD1057" s="194"/>
      <c r="DF1057" s="28"/>
      <c r="DG1057" s="28"/>
      <c r="DH1057" s="28"/>
      <c r="DM1057" s="194"/>
      <c r="DO1057" s="28"/>
      <c r="DP1057" s="28"/>
      <c r="DQ1057" s="28"/>
      <c r="DV1057" s="194"/>
      <c r="DX1057" s="28"/>
      <c r="DY1057" s="28"/>
      <c r="DZ1057" s="28"/>
      <c r="EE1057" s="194"/>
      <c r="EG1057" s="28"/>
      <c r="EH1057" s="28"/>
      <c r="EI1057" s="28"/>
      <c r="EN1057" s="194"/>
      <c r="EP1057" s="28"/>
      <c r="EQ1057" s="28"/>
      <c r="ER1057" s="28"/>
      <c r="EW1057" s="194"/>
      <c r="EY1057" s="28"/>
      <c r="EZ1057" s="28"/>
      <c r="FA1057" s="28"/>
      <c r="FF1057" s="194"/>
      <c r="FH1057" s="28"/>
      <c r="FI1057" s="28"/>
      <c r="FJ1057" s="28"/>
      <c r="FO1057" s="194"/>
      <c r="FQ1057" s="28"/>
      <c r="FR1057" s="28"/>
      <c r="FS1057" s="28"/>
      <c r="FX1057" s="194"/>
      <c r="FZ1057" s="28"/>
      <c r="GA1057" s="28"/>
      <c r="GB1057" s="28"/>
      <c r="GG1057" s="194"/>
      <c r="GI1057" s="28"/>
      <c r="GJ1057" s="28"/>
      <c r="GK1057" s="28"/>
      <c r="GP1057" s="194"/>
      <c r="GR1057" s="28"/>
      <c r="GS1057" s="28"/>
      <c r="GT1057" s="28"/>
      <c r="GY1057" s="194"/>
      <c r="HA1057" s="28"/>
      <c r="HB1057" s="28"/>
      <c r="HC1057" s="28"/>
      <c r="HH1057" s="194"/>
      <c r="HJ1057" s="28"/>
      <c r="HK1057" s="28"/>
      <c r="HL1057" s="28"/>
      <c r="HQ1057" s="28"/>
      <c r="HR1057" s="28"/>
      <c r="HS1057" s="28"/>
      <c r="HT1057" s="28"/>
      <c r="HU1057" s="28"/>
      <c r="HV1057" s="28"/>
      <c r="HW1057" s="28"/>
      <c r="HX1057" s="28"/>
      <c r="HY1057" s="28"/>
      <c r="HZ1057" s="28"/>
      <c r="IA1057" s="28"/>
      <c r="IB1057" s="28"/>
      <c r="IC1057" s="28"/>
      <c r="ID1057" s="28"/>
      <c r="IE1057" s="28"/>
      <c r="IF1057" s="28"/>
      <c r="IG1057" s="28"/>
      <c r="IH1057" s="28"/>
      <c r="II1057" s="28"/>
      <c r="IJ1057" s="28"/>
      <c r="IK1057" s="28"/>
      <c r="IL1057" s="28"/>
      <c r="IM1057" s="28"/>
      <c r="IN1057" s="28"/>
      <c r="IO1057" s="28"/>
      <c r="IP1057" s="28"/>
      <c r="IQ1057" s="28"/>
      <c r="IR1057" s="28"/>
      <c r="IS1057" s="28"/>
      <c r="IT1057" s="28"/>
      <c r="IU1057" s="28"/>
      <c r="IV1057" s="28"/>
    </row>
    <row r="1058" spans="1:256" s="50" customFormat="1" ht="18">
      <c r="A1058" s="330" t="s">
        <v>644</v>
      </c>
      <c r="B1058" s="28"/>
      <c r="C1058" s="275"/>
      <c r="D1058" s="418" t="s">
        <v>129</v>
      </c>
      <c r="E1058" s="50">
        <f t="shared" si="10"/>
        <v>5</v>
      </c>
      <c r="F1058" s="284">
        <f t="shared" si="11"/>
        <v>21</v>
      </c>
      <c r="I1058" s="50">
        <v>10</v>
      </c>
      <c r="J1058" s="50">
        <v>11</v>
      </c>
      <c r="N1058" s="28"/>
      <c r="R1058" s="194"/>
      <c r="T1058" s="28"/>
      <c r="U1058" s="28"/>
      <c r="V1058" s="28"/>
      <c r="AA1058" s="194"/>
      <c r="AC1058" s="28"/>
      <c r="AD1058" s="28"/>
      <c r="AE1058" s="28"/>
      <c r="AJ1058" s="194"/>
      <c r="AL1058" s="28"/>
      <c r="AM1058" s="28"/>
      <c r="AN1058" s="28"/>
      <c r="AS1058" s="194"/>
      <c r="AU1058" s="28"/>
      <c r="AV1058" s="28"/>
      <c r="AW1058" s="28"/>
      <c r="BB1058" s="194"/>
      <c r="BD1058" s="28"/>
      <c r="BE1058" s="28"/>
      <c r="BF1058" s="28"/>
      <c r="BK1058" s="194"/>
      <c r="BM1058" s="28"/>
      <c r="BN1058" s="28"/>
      <c r="BO1058" s="28"/>
      <c r="BT1058" s="194"/>
      <c r="BV1058" s="28"/>
      <c r="BW1058" s="28"/>
      <c r="BX1058" s="28"/>
      <c r="CC1058" s="194"/>
      <c r="CE1058" s="28"/>
      <c r="CF1058" s="28"/>
      <c r="CG1058" s="28"/>
      <c r="CL1058" s="194"/>
      <c r="CN1058" s="28"/>
      <c r="CO1058" s="28"/>
      <c r="CP1058" s="28"/>
      <c r="CU1058" s="194"/>
      <c r="CW1058" s="28"/>
      <c r="CX1058" s="28"/>
      <c r="CY1058" s="28"/>
      <c r="DD1058" s="194"/>
      <c r="DF1058" s="28"/>
      <c r="DG1058" s="28"/>
      <c r="DH1058" s="28"/>
      <c r="DM1058" s="194"/>
      <c r="DO1058" s="28"/>
      <c r="DP1058" s="28"/>
      <c r="DQ1058" s="28"/>
      <c r="DV1058" s="194"/>
      <c r="DX1058" s="28"/>
      <c r="DY1058" s="28"/>
      <c r="DZ1058" s="28"/>
      <c r="EE1058" s="194"/>
      <c r="EG1058" s="28"/>
      <c r="EH1058" s="28"/>
      <c r="EI1058" s="28"/>
      <c r="EN1058" s="194"/>
      <c r="EP1058" s="28"/>
      <c r="EQ1058" s="28"/>
      <c r="ER1058" s="28"/>
      <c r="EW1058" s="194"/>
      <c r="EY1058" s="28"/>
      <c r="EZ1058" s="28"/>
      <c r="FA1058" s="28"/>
      <c r="FF1058" s="194"/>
      <c r="FH1058" s="28"/>
      <c r="FI1058" s="28"/>
      <c r="FJ1058" s="28"/>
      <c r="FO1058" s="194"/>
      <c r="FQ1058" s="28"/>
      <c r="FR1058" s="28"/>
      <c r="FS1058" s="28"/>
      <c r="FX1058" s="194"/>
      <c r="FZ1058" s="28"/>
      <c r="GA1058" s="28"/>
      <c r="GB1058" s="28"/>
      <c r="GG1058" s="194"/>
      <c r="GI1058" s="28"/>
      <c r="GJ1058" s="28"/>
      <c r="GK1058" s="28"/>
      <c r="GP1058" s="194"/>
      <c r="GR1058" s="28"/>
      <c r="GS1058" s="28"/>
      <c r="GT1058" s="28"/>
      <c r="GY1058" s="194"/>
      <c r="HA1058" s="28"/>
      <c r="HB1058" s="28"/>
      <c r="HC1058" s="28"/>
      <c r="HH1058" s="194"/>
      <c r="HJ1058" s="28"/>
      <c r="HK1058" s="28"/>
      <c r="HL1058" s="28"/>
      <c r="HQ1058" s="28"/>
      <c r="HR1058" s="28"/>
      <c r="HS1058" s="28"/>
      <c r="HT1058" s="28"/>
      <c r="HU1058" s="28"/>
      <c r="HV1058" s="28"/>
      <c r="HW1058" s="28"/>
      <c r="HX1058" s="28"/>
      <c r="HY1058" s="28"/>
      <c r="HZ1058" s="28"/>
      <c r="IA1058" s="28"/>
      <c r="IB1058" s="28"/>
      <c r="IC1058" s="28"/>
      <c r="ID1058" s="28"/>
      <c r="IE1058" s="28"/>
      <c r="IF1058" s="28"/>
      <c r="IG1058" s="28"/>
      <c r="IH1058" s="28"/>
      <c r="II1058" s="28"/>
      <c r="IJ1058" s="28"/>
      <c r="IK1058" s="28"/>
      <c r="IL1058" s="28"/>
      <c r="IM1058" s="28"/>
      <c r="IN1058" s="28"/>
      <c r="IO1058" s="28"/>
      <c r="IP1058" s="28"/>
      <c r="IQ1058" s="28"/>
      <c r="IR1058" s="28"/>
      <c r="IS1058" s="28"/>
      <c r="IT1058" s="28"/>
      <c r="IU1058" s="28"/>
      <c r="IV1058" s="28"/>
    </row>
    <row r="1059" spans="1:256" s="50" customFormat="1" ht="18">
      <c r="A1059" s="330" t="s">
        <v>671</v>
      </c>
      <c r="B1059" s="28"/>
      <c r="C1059" s="275"/>
      <c r="D1059" s="418" t="s">
        <v>129</v>
      </c>
      <c r="E1059" s="50">
        <f t="shared" si="10"/>
        <v>1</v>
      </c>
      <c r="F1059" s="284">
        <f t="shared" si="11"/>
        <v>0</v>
      </c>
      <c r="L1059" s="28"/>
      <c r="N1059" s="28"/>
      <c r="R1059" s="194"/>
      <c r="T1059" s="28"/>
      <c r="U1059" s="28"/>
      <c r="V1059" s="28"/>
      <c r="AA1059" s="194"/>
      <c r="AC1059" s="28"/>
      <c r="AD1059" s="28"/>
      <c r="AE1059" s="28"/>
      <c r="AJ1059" s="194"/>
      <c r="AL1059" s="28"/>
      <c r="AM1059" s="28"/>
      <c r="AN1059" s="28"/>
      <c r="AS1059" s="194"/>
      <c r="AU1059" s="28"/>
      <c r="AV1059" s="28"/>
      <c r="AW1059" s="28"/>
      <c r="BB1059" s="194"/>
      <c r="BD1059" s="28"/>
      <c r="BE1059" s="28"/>
      <c r="BF1059" s="28"/>
      <c r="BK1059" s="194"/>
      <c r="BM1059" s="28"/>
      <c r="BN1059" s="28"/>
      <c r="BO1059" s="28"/>
      <c r="BT1059" s="194"/>
      <c r="BV1059" s="28"/>
      <c r="BW1059" s="28"/>
      <c r="BX1059" s="28"/>
      <c r="CC1059" s="194"/>
      <c r="CE1059" s="28"/>
      <c r="CF1059" s="28"/>
      <c r="CG1059" s="28"/>
      <c r="CL1059" s="194"/>
      <c r="CN1059" s="28"/>
      <c r="CO1059" s="28"/>
      <c r="CP1059" s="28"/>
      <c r="CU1059" s="194"/>
      <c r="CW1059" s="28"/>
      <c r="CX1059" s="28"/>
      <c r="CY1059" s="28"/>
      <c r="DD1059" s="194"/>
      <c r="DF1059" s="28"/>
      <c r="DG1059" s="28"/>
      <c r="DH1059" s="28"/>
      <c r="DM1059" s="194"/>
      <c r="DO1059" s="28"/>
      <c r="DP1059" s="28"/>
      <c r="DQ1059" s="28"/>
      <c r="DV1059" s="194"/>
      <c r="DX1059" s="28"/>
      <c r="DY1059" s="28"/>
      <c r="DZ1059" s="28"/>
      <c r="EE1059" s="194"/>
      <c r="EG1059" s="28"/>
      <c r="EH1059" s="28"/>
      <c r="EI1059" s="28"/>
      <c r="EN1059" s="194"/>
      <c r="EP1059" s="28"/>
      <c r="EQ1059" s="28"/>
      <c r="ER1059" s="28"/>
      <c r="EW1059" s="194"/>
      <c r="EY1059" s="28"/>
      <c r="EZ1059" s="28"/>
      <c r="FA1059" s="28"/>
      <c r="FF1059" s="194"/>
      <c r="FH1059" s="28"/>
      <c r="FI1059" s="28"/>
      <c r="FJ1059" s="28"/>
      <c r="FO1059" s="194"/>
      <c r="FQ1059" s="28"/>
      <c r="FR1059" s="28"/>
      <c r="FS1059" s="28"/>
      <c r="FX1059" s="194"/>
      <c r="FZ1059" s="28"/>
      <c r="GA1059" s="28"/>
      <c r="GB1059" s="28"/>
      <c r="GG1059" s="194"/>
      <c r="GI1059" s="28"/>
      <c r="GJ1059" s="28"/>
      <c r="GK1059" s="28"/>
      <c r="GP1059" s="194"/>
      <c r="GR1059" s="28"/>
      <c r="GS1059" s="28"/>
      <c r="GT1059" s="28"/>
      <c r="GY1059" s="194"/>
      <c r="HA1059" s="28"/>
      <c r="HB1059" s="28"/>
      <c r="HC1059" s="28"/>
      <c r="HH1059" s="194"/>
      <c r="HJ1059" s="28"/>
      <c r="HK1059" s="28"/>
      <c r="HL1059" s="28"/>
      <c r="HQ1059" s="28"/>
      <c r="HR1059" s="28"/>
      <c r="HS1059" s="28"/>
      <c r="HT1059" s="28"/>
      <c r="HU1059" s="28"/>
      <c r="HV1059" s="28"/>
      <c r="HW1059" s="28"/>
      <c r="HX1059" s="28"/>
      <c r="HY1059" s="28"/>
      <c r="HZ1059" s="28"/>
      <c r="IA1059" s="28"/>
      <c r="IB1059" s="28"/>
      <c r="IC1059" s="28"/>
      <c r="ID1059" s="28"/>
      <c r="IE1059" s="28"/>
      <c r="IF1059" s="28"/>
      <c r="IG1059" s="28"/>
      <c r="IH1059" s="28"/>
      <c r="II1059" s="28"/>
      <c r="IJ1059" s="28"/>
      <c r="IK1059" s="28"/>
      <c r="IL1059" s="28"/>
      <c r="IM1059" s="28"/>
      <c r="IN1059" s="28"/>
      <c r="IO1059" s="28"/>
      <c r="IP1059" s="28"/>
      <c r="IQ1059" s="28"/>
      <c r="IR1059" s="28"/>
      <c r="IS1059" s="28"/>
      <c r="IT1059" s="28"/>
      <c r="IU1059" s="28"/>
      <c r="IV1059" s="28"/>
    </row>
    <row r="1060" spans="1:256" s="50" customFormat="1" ht="18">
      <c r="A1060" s="330" t="s">
        <v>809</v>
      </c>
      <c r="B1060" s="420"/>
      <c r="C1060" s="420"/>
      <c r="D1060" s="418" t="s">
        <v>135</v>
      </c>
      <c r="E1060" s="50">
        <f t="shared" si="10"/>
        <v>11</v>
      </c>
      <c r="F1060" s="284">
        <f t="shared" si="11"/>
        <v>4</v>
      </c>
      <c r="H1060" s="50">
        <v>4</v>
      </c>
      <c r="N1060" s="28"/>
      <c r="R1060" s="194"/>
      <c r="T1060" s="28"/>
      <c r="U1060" s="28"/>
      <c r="V1060" s="28"/>
      <c r="AA1060" s="194"/>
      <c r="AC1060" s="28"/>
      <c r="AD1060" s="28"/>
      <c r="AE1060" s="28"/>
      <c r="AJ1060" s="194"/>
      <c r="AL1060" s="28"/>
      <c r="AM1060" s="28"/>
      <c r="AN1060" s="28"/>
      <c r="AS1060" s="194"/>
      <c r="AU1060" s="28"/>
      <c r="AV1060" s="28"/>
      <c r="AW1060" s="28"/>
      <c r="BB1060" s="194"/>
      <c r="BD1060" s="28"/>
      <c r="BE1060" s="28"/>
      <c r="BF1060" s="28"/>
      <c r="BK1060" s="194"/>
      <c r="BM1060" s="28"/>
      <c r="BN1060" s="28"/>
      <c r="BO1060" s="28"/>
      <c r="BT1060" s="194"/>
      <c r="BV1060" s="28"/>
      <c r="BW1060" s="28"/>
      <c r="BX1060" s="28"/>
      <c r="CC1060" s="194"/>
      <c r="CE1060" s="28"/>
      <c r="CF1060" s="28"/>
      <c r="CG1060" s="28"/>
      <c r="CL1060" s="194"/>
      <c r="CN1060" s="28"/>
      <c r="CO1060" s="28"/>
      <c r="CP1060" s="28"/>
      <c r="CU1060" s="194"/>
      <c r="CW1060" s="28"/>
      <c r="CX1060" s="28"/>
      <c r="CY1060" s="28"/>
      <c r="DD1060" s="194"/>
      <c r="DF1060" s="28"/>
      <c r="DG1060" s="28"/>
      <c r="DH1060" s="28"/>
      <c r="DM1060" s="194"/>
      <c r="DO1060" s="28"/>
      <c r="DP1060" s="28"/>
      <c r="DQ1060" s="28"/>
      <c r="DV1060" s="194"/>
      <c r="DX1060" s="28"/>
      <c r="DY1060" s="28"/>
      <c r="DZ1060" s="28"/>
      <c r="EE1060" s="194"/>
      <c r="EG1060" s="28"/>
      <c r="EH1060" s="28"/>
      <c r="EI1060" s="28"/>
      <c r="EN1060" s="194"/>
      <c r="EP1060" s="28"/>
      <c r="EQ1060" s="28"/>
      <c r="ER1060" s="28"/>
      <c r="EW1060" s="194"/>
      <c r="EY1060" s="28"/>
      <c r="EZ1060" s="28"/>
      <c r="FA1060" s="28"/>
      <c r="FF1060" s="194"/>
      <c r="FH1060" s="28"/>
      <c r="FI1060" s="28"/>
      <c r="FJ1060" s="28"/>
      <c r="FO1060" s="194"/>
      <c r="FQ1060" s="28"/>
      <c r="FR1060" s="28"/>
      <c r="FS1060" s="28"/>
      <c r="FX1060" s="194"/>
      <c r="FZ1060" s="28"/>
      <c r="GA1060" s="28"/>
      <c r="GB1060" s="28"/>
      <c r="GG1060" s="194"/>
      <c r="GI1060" s="28"/>
      <c r="GJ1060" s="28"/>
      <c r="GK1060" s="28"/>
      <c r="GP1060" s="194"/>
      <c r="GR1060" s="28"/>
      <c r="GS1060" s="28"/>
      <c r="GT1060" s="28"/>
      <c r="GY1060" s="194"/>
      <c r="HA1060" s="28"/>
      <c r="HB1060" s="28"/>
      <c r="HC1060" s="28"/>
      <c r="HH1060" s="194"/>
      <c r="HJ1060" s="28"/>
      <c r="HK1060" s="28"/>
      <c r="HL1060" s="28"/>
      <c r="HQ1060" s="28"/>
      <c r="HR1060" s="28"/>
      <c r="HS1060" s="28"/>
      <c r="HT1060" s="28"/>
      <c r="HU1060" s="28"/>
      <c r="HV1060" s="28"/>
      <c r="HW1060" s="28"/>
      <c r="HX1060" s="28"/>
      <c r="HY1060" s="28"/>
      <c r="HZ1060" s="28"/>
      <c r="IA1060" s="28"/>
      <c r="IB1060" s="28"/>
      <c r="IC1060" s="28"/>
      <c r="ID1060" s="28"/>
      <c r="IE1060" s="28"/>
      <c r="IF1060" s="28"/>
      <c r="IG1060" s="28"/>
      <c r="IH1060" s="28"/>
      <c r="II1060" s="28"/>
      <c r="IJ1060" s="28"/>
      <c r="IK1060" s="28"/>
      <c r="IL1060" s="28"/>
      <c r="IM1060" s="28"/>
      <c r="IN1060" s="28"/>
      <c r="IO1060" s="28"/>
      <c r="IP1060" s="28"/>
      <c r="IQ1060" s="28"/>
      <c r="IR1060" s="28"/>
      <c r="IS1060" s="28"/>
      <c r="IT1060" s="28"/>
      <c r="IU1060" s="28"/>
      <c r="IV1060" s="28"/>
    </row>
    <row r="1061" spans="1:256" s="50" customFormat="1" ht="18">
      <c r="A1061" s="330" t="s">
        <v>1290</v>
      </c>
      <c r="B1061" s="28"/>
      <c r="C1061" s="275"/>
      <c r="D1061" s="418" t="s">
        <v>129</v>
      </c>
      <c r="E1061" s="50">
        <f t="shared" si="10"/>
        <v>0</v>
      </c>
      <c r="F1061" s="284">
        <f t="shared" si="11"/>
        <v>0</v>
      </c>
      <c r="N1061" s="28"/>
      <c r="R1061" s="194"/>
      <c r="T1061" s="28"/>
      <c r="U1061" s="28"/>
      <c r="V1061" s="28"/>
      <c r="AA1061" s="194"/>
      <c r="AC1061" s="28"/>
      <c r="AD1061" s="28"/>
      <c r="AE1061" s="28"/>
      <c r="AJ1061" s="194"/>
      <c r="AL1061" s="28"/>
      <c r="AM1061" s="28"/>
      <c r="AN1061" s="28"/>
      <c r="AS1061" s="194"/>
      <c r="AU1061" s="28"/>
      <c r="AV1061" s="28"/>
      <c r="AW1061" s="28"/>
      <c r="BB1061" s="194"/>
      <c r="BD1061" s="28"/>
      <c r="BE1061" s="28"/>
      <c r="BF1061" s="28"/>
      <c r="BK1061" s="194"/>
      <c r="BM1061" s="28"/>
      <c r="BN1061" s="28"/>
      <c r="BO1061" s="28"/>
      <c r="BT1061" s="194"/>
      <c r="BV1061" s="28"/>
      <c r="BW1061" s="28"/>
      <c r="BX1061" s="28"/>
      <c r="CC1061" s="194"/>
      <c r="CE1061" s="28"/>
      <c r="CF1061" s="28"/>
      <c r="CG1061" s="28"/>
      <c r="CL1061" s="194"/>
      <c r="CN1061" s="28"/>
      <c r="CO1061" s="28"/>
      <c r="CP1061" s="28"/>
      <c r="CU1061" s="194"/>
      <c r="CW1061" s="28"/>
      <c r="CX1061" s="28"/>
      <c r="CY1061" s="28"/>
      <c r="DD1061" s="194"/>
      <c r="DF1061" s="28"/>
      <c r="DG1061" s="28"/>
      <c r="DH1061" s="28"/>
      <c r="DM1061" s="194"/>
      <c r="DO1061" s="28"/>
      <c r="DP1061" s="28"/>
      <c r="DQ1061" s="28"/>
      <c r="DV1061" s="194"/>
      <c r="DX1061" s="28"/>
      <c r="DY1061" s="28"/>
      <c r="DZ1061" s="28"/>
      <c r="EE1061" s="194"/>
      <c r="EG1061" s="28"/>
      <c r="EH1061" s="28"/>
      <c r="EI1061" s="28"/>
      <c r="EN1061" s="194"/>
      <c r="EP1061" s="28"/>
      <c r="EQ1061" s="28"/>
      <c r="ER1061" s="28"/>
      <c r="EW1061" s="194"/>
      <c r="EY1061" s="28"/>
      <c r="EZ1061" s="28"/>
      <c r="FA1061" s="28"/>
      <c r="FF1061" s="194"/>
      <c r="FH1061" s="28"/>
      <c r="FI1061" s="28"/>
      <c r="FJ1061" s="28"/>
      <c r="FO1061" s="194"/>
      <c r="FQ1061" s="28"/>
      <c r="FR1061" s="28"/>
      <c r="FS1061" s="28"/>
      <c r="FX1061" s="194"/>
      <c r="FZ1061" s="28"/>
      <c r="GA1061" s="28"/>
      <c r="GB1061" s="28"/>
      <c r="GG1061" s="194"/>
      <c r="GI1061" s="28"/>
      <c r="GJ1061" s="28"/>
      <c r="GK1061" s="28"/>
      <c r="GP1061" s="194"/>
      <c r="GR1061" s="28"/>
      <c r="GS1061" s="28"/>
      <c r="GT1061" s="28"/>
      <c r="GY1061" s="194"/>
      <c r="HA1061" s="28"/>
      <c r="HB1061" s="28"/>
      <c r="HC1061" s="28"/>
      <c r="HH1061" s="194"/>
      <c r="HJ1061" s="28"/>
      <c r="HK1061" s="28"/>
      <c r="HL1061" s="28"/>
      <c r="HQ1061" s="28"/>
      <c r="HR1061" s="28"/>
      <c r="HS1061" s="28"/>
      <c r="HT1061" s="28"/>
      <c r="HU1061" s="28"/>
      <c r="HV1061" s="28"/>
      <c r="HW1061" s="28"/>
      <c r="HX1061" s="28"/>
      <c r="HY1061" s="28"/>
      <c r="HZ1061" s="28"/>
      <c r="IA1061" s="28"/>
      <c r="IB1061" s="28"/>
      <c r="IC1061" s="28"/>
      <c r="ID1061" s="28"/>
      <c r="IE1061" s="28"/>
      <c r="IF1061" s="28"/>
      <c r="IG1061" s="28"/>
      <c r="IH1061" s="28"/>
      <c r="II1061" s="28"/>
      <c r="IJ1061" s="28"/>
      <c r="IK1061" s="28"/>
      <c r="IL1061" s="28"/>
      <c r="IM1061" s="28"/>
      <c r="IN1061" s="28"/>
      <c r="IO1061" s="28"/>
      <c r="IP1061" s="28"/>
      <c r="IQ1061" s="28"/>
      <c r="IR1061" s="28"/>
      <c r="IS1061" s="28"/>
      <c r="IT1061" s="28"/>
      <c r="IU1061" s="28"/>
      <c r="IV1061" s="28"/>
    </row>
    <row r="1062" spans="1:256" s="50" customFormat="1" ht="18">
      <c r="A1062" s="206" t="s">
        <v>2713</v>
      </c>
      <c r="B1062" s="28"/>
      <c r="C1062" s="275"/>
      <c r="D1062" s="418" t="s">
        <v>129</v>
      </c>
      <c r="E1062" s="50">
        <f t="shared" si="10"/>
        <v>0</v>
      </c>
      <c r="F1062" s="284">
        <f t="shared" si="11"/>
        <v>0</v>
      </c>
      <c r="L1062" s="28"/>
      <c r="N1062" s="28"/>
      <c r="R1062" s="194"/>
      <c r="T1062" s="28"/>
      <c r="U1062" s="28"/>
      <c r="V1062" s="28"/>
      <c r="AA1062" s="194"/>
      <c r="AC1062" s="28"/>
      <c r="AD1062" s="28"/>
      <c r="AE1062" s="28"/>
      <c r="AJ1062" s="194"/>
      <c r="AL1062" s="28"/>
      <c r="AM1062" s="28"/>
      <c r="AN1062" s="28"/>
      <c r="AS1062" s="194"/>
      <c r="AU1062" s="28"/>
      <c r="AV1062" s="28"/>
      <c r="AW1062" s="28"/>
      <c r="BB1062" s="194"/>
      <c r="BD1062" s="28"/>
      <c r="BE1062" s="28"/>
      <c r="BF1062" s="28"/>
      <c r="BK1062" s="194"/>
      <c r="BM1062" s="28"/>
      <c r="BN1062" s="28"/>
      <c r="BO1062" s="28"/>
      <c r="BT1062" s="194"/>
      <c r="BV1062" s="28"/>
      <c r="BW1062" s="28"/>
      <c r="BX1062" s="28"/>
      <c r="CC1062" s="194"/>
      <c r="CE1062" s="28"/>
      <c r="CF1062" s="28"/>
      <c r="CG1062" s="28"/>
      <c r="CL1062" s="194"/>
      <c r="CN1062" s="28"/>
      <c r="CO1062" s="28"/>
      <c r="CP1062" s="28"/>
      <c r="CU1062" s="194"/>
      <c r="CW1062" s="28"/>
      <c r="CX1062" s="28"/>
      <c r="CY1062" s="28"/>
      <c r="DD1062" s="194"/>
      <c r="DF1062" s="28"/>
      <c r="DG1062" s="28"/>
      <c r="DH1062" s="28"/>
      <c r="DM1062" s="194"/>
      <c r="DO1062" s="28"/>
      <c r="DP1062" s="28"/>
      <c r="DQ1062" s="28"/>
      <c r="DV1062" s="194"/>
      <c r="DX1062" s="28"/>
      <c r="DY1062" s="28"/>
      <c r="DZ1062" s="28"/>
      <c r="EE1062" s="194"/>
      <c r="EG1062" s="28"/>
      <c r="EH1062" s="28"/>
      <c r="EI1062" s="28"/>
      <c r="EN1062" s="194"/>
      <c r="EP1062" s="28"/>
      <c r="EQ1062" s="28"/>
      <c r="ER1062" s="28"/>
      <c r="EW1062" s="194"/>
      <c r="EY1062" s="28"/>
      <c r="EZ1062" s="28"/>
      <c r="FA1062" s="28"/>
      <c r="FF1062" s="194"/>
      <c r="FH1062" s="28"/>
      <c r="FI1062" s="28"/>
      <c r="FJ1062" s="28"/>
      <c r="FO1062" s="194"/>
      <c r="FQ1062" s="28"/>
      <c r="FR1062" s="28"/>
      <c r="FS1062" s="28"/>
      <c r="FX1062" s="194"/>
      <c r="FZ1062" s="28"/>
      <c r="GA1062" s="28"/>
      <c r="GB1062" s="28"/>
      <c r="GG1062" s="194"/>
      <c r="GI1062" s="28"/>
      <c r="GJ1062" s="28"/>
      <c r="GK1062" s="28"/>
      <c r="GP1062" s="194"/>
      <c r="GR1062" s="28"/>
      <c r="GS1062" s="28"/>
      <c r="GT1062" s="28"/>
      <c r="GY1062" s="194"/>
      <c r="HA1062" s="28"/>
      <c r="HB1062" s="28"/>
      <c r="HC1062" s="28"/>
      <c r="HH1062" s="194"/>
      <c r="HJ1062" s="28"/>
      <c r="HK1062" s="28"/>
      <c r="HL1062" s="28"/>
      <c r="HQ1062" s="28"/>
      <c r="HR1062" s="28"/>
      <c r="HS1062" s="28"/>
      <c r="HT1062" s="28"/>
      <c r="HU1062" s="28"/>
      <c r="HV1062" s="28"/>
      <c r="HW1062" s="28"/>
      <c r="HX1062" s="28"/>
      <c r="HY1062" s="28"/>
      <c r="HZ1062" s="28"/>
      <c r="IA1062" s="28"/>
      <c r="IB1062" s="28"/>
      <c r="IC1062" s="28"/>
      <c r="ID1062" s="28"/>
      <c r="IE1062" s="28"/>
      <c r="IF1062" s="28"/>
      <c r="IG1062" s="28"/>
      <c r="IH1062" s="28"/>
      <c r="II1062" s="28"/>
      <c r="IJ1062" s="28"/>
      <c r="IK1062" s="28"/>
      <c r="IL1062" s="28"/>
      <c r="IM1062" s="28"/>
      <c r="IN1062" s="28"/>
      <c r="IO1062" s="28"/>
      <c r="IP1062" s="28"/>
      <c r="IQ1062" s="28"/>
      <c r="IR1062" s="28"/>
      <c r="IS1062" s="28"/>
      <c r="IT1062" s="28"/>
      <c r="IU1062" s="28"/>
      <c r="IV1062" s="28"/>
    </row>
    <row r="1063" spans="1:256" s="50" customFormat="1" ht="18">
      <c r="A1063" s="330" t="s">
        <v>656</v>
      </c>
      <c r="B1063" s="420"/>
      <c r="C1063" s="420"/>
      <c r="D1063" s="418" t="s">
        <v>132</v>
      </c>
      <c r="E1063" s="50">
        <f t="shared" si="10"/>
        <v>9</v>
      </c>
      <c r="F1063" s="284">
        <f t="shared" si="11"/>
        <v>7</v>
      </c>
      <c r="H1063" s="50">
        <v>7</v>
      </c>
      <c r="L1063" s="28"/>
      <c r="N1063" s="28"/>
      <c r="R1063" s="194"/>
      <c r="T1063" s="28"/>
      <c r="U1063" s="28"/>
      <c r="V1063" s="28"/>
      <c r="AA1063" s="194"/>
      <c r="AC1063" s="28"/>
      <c r="AD1063" s="28"/>
      <c r="AE1063" s="28"/>
      <c r="AJ1063" s="194"/>
      <c r="AL1063" s="28"/>
      <c r="AM1063" s="28"/>
      <c r="AN1063" s="28"/>
      <c r="AS1063" s="194"/>
      <c r="AU1063" s="28"/>
      <c r="AV1063" s="28"/>
      <c r="AW1063" s="28"/>
      <c r="BB1063" s="194"/>
      <c r="BD1063" s="28"/>
      <c r="BE1063" s="28"/>
      <c r="BF1063" s="28"/>
      <c r="BK1063" s="194"/>
      <c r="BM1063" s="28"/>
      <c r="BN1063" s="28"/>
      <c r="BO1063" s="28"/>
      <c r="BT1063" s="194"/>
      <c r="BV1063" s="28"/>
      <c r="BW1063" s="28"/>
      <c r="BX1063" s="28"/>
      <c r="CC1063" s="194"/>
      <c r="CE1063" s="28"/>
      <c r="CF1063" s="28"/>
      <c r="CG1063" s="28"/>
      <c r="CL1063" s="194"/>
      <c r="CN1063" s="28"/>
      <c r="CO1063" s="28"/>
      <c r="CP1063" s="28"/>
      <c r="CU1063" s="194"/>
      <c r="CW1063" s="28"/>
      <c r="CX1063" s="28"/>
      <c r="CY1063" s="28"/>
      <c r="DD1063" s="194"/>
      <c r="DF1063" s="28"/>
      <c r="DG1063" s="28"/>
      <c r="DH1063" s="28"/>
      <c r="DM1063" s="194"/>
      <c r="DO1063" s="28"/>
      <c r="DP1063" s="28"/>
      <c r="DQ1063" s="28"/>
      <c r="DV1063" s="194"/>
      <c r="DX1063" s="28"/>
      <c r="DY1063" s="28"/>
      <c r="DZ1063" s="28"/>
      <c r="EE1063" s="194"/>
      <c r="EG1063" s="28"/>
      <c r="EH1063" s="28"/>
      <c r="EI1063" s="28"/>
      <c r="EN1063" s="194"/>
      <c r="EP1063" s="28"/>
      <c r="EQ1063" s="28"/>
      <c r="ER1063" s="28"/>
      <c r="EW1063" s="194"/>
      <c r="EY1063" s="28"/>
      <c r="EZ1063" s="28"/>
      <c r="FA1063" s="28"/>
      <c r="FF1063" s="194"/>
      <c r="FH1063" s="28"/>
      <c r="FI1063" s="28"/>
      <c r="FJ1063" s="28"/>
      <c r="FO1063" s="194"/>
      <c r="FQ1063" s="28"/>
      <c r="FR1063" s="28"/>
      <c r="FS1063" s="28"/>
      <c r="FX1063" s="194"/>
      <c r="FZ1063" s="28"/>
      <c r="GA1063" s="28"/>
      <c r="GB1063" s="28"/>
      <c r="GG1063" s="194"/>
      <c r="GI1063" s="28"/>
      <c r="GJ1063" s="28"/>
      <c r="GK1063" s="28"/>
      <c r="GP1063" s="194"/>
      <c r="GR1063" s="28"/>
      <c r="GS1063" s="28"/>
      <c r="GT1063" s="28"/>
      <c r="GY1063" s="194"/>
      <c r="HA1063" s="28"/>
      <c r="HB1063" s="28"/>
      <c r="HC1063" s="28"/>
      <c r="HH1063" s="194"/>
      <c r="HJ1063" s="28"/>
      <c r="HK1063" s="28"/>
      <c r="HL1063" s="28"/>
      <c r="HQ1063" s="28"/>
      <c r="HR1063" s="28"/>
      <c r="HS1063" s="28"/>
      <c r="HT1063" s="28"/>
      <c r="HU1063" s="28"/>
      <c r="HV1063" s="28"/>
      <c r="HW1063" s="28"/>
      <c r="HX1063" s="28"/>
      <c r="HY1063" s="28"/>
      <c r="HZ1063" s="28"/>
      <c r="IA1063" s="28"/>
      <c r="IB1063" s="28"/>
      <c r="IC1063" s="28"/>
      <c r="ID1063" s="28"/>
      <c r="IE1063" s="28"/>
      <c r="IF1063" s="28"/>
      <c r="IG1063" s="28"/>
      <c r="IH1063" s="28"/>
      <c r="II1063" s="28"/>
      <c r="IJ1063" s="28"/>
      <c r="IK1063" s="28"/>
      <c r="IL1063" s="28"/>
      <c r="IM1063" s="28"/>
      <c r="IN1063" s="28"/>
      <c r="IO1063" s="28"/>
      <c r="IP1063" s="28"/>
      <c r="IQ1063" s="28"/>
      <c r="IR1063" s="28"/>
      <c r="IS1063" s="28"/>
      <c r="IT1063" s="28"/>
      <c r="IU1063" s="28"/>
      <c r="IV1063" s="28"/>
    </row>
    <row r="1064" spans="1:256" s="50" customFormat="1" ht="18">
      <c r="A1064" s="330" t="s">
        <v>887</v>
      </c>
      <c r="B1064" s="420"/>
      <c r="C1064" s="420"/>
      <c r="D1064" s="418" t="s">
        <v>132</v>
      </c>
      <c r="E1064" s="50">
        <f t="shared" si="10"/>
        <v>3</v>
      </c>
      <c r="F1064" s="284">
        <f t="shared" si="11"/>
        <v>0</v>
      </c>
      <c r="N1064" s="28"/>
      <c r="R1064" s="194"/>
      <c r="T1064" s="28"/>
      <c r="U1064" s="28"/>
      <c r="V1064" s="28"/>
      <c r="AA1064" s="194"/>
      <c r="AC1064" s="28"/>
      <c r="AD1064" s="28"/>
      <c r="AE1064" s="28"/>
      <c r="AJ1064" s="194"/>
      <c r="AL1064" s="28"/>
      <c r="AM1064" s="28"/>
      <c r="AN1064" s="28"/>
      <c r="AS1064" s="194"/>
      <c r="AU1064" s="28"/>
      <c r="AV1064" s="28"/>
      <c r="AW1064" s="28"/>
      <c r="BB1064" s="194"/>
      <c r="BD1064" s="28"/>
      <c r="BE1064" s="28"/>
      <c r="BF1064" s="28"/>
      <c r="BK1064" s="194"/>
      <c r="BM1064" s="28"/>
      <c r="BN1064" s="28"/>
      <c r="BO1064" s="28"/>
      <c r="BT1064" s="194"/>
      <c r="BV1064" s="28"/>
      <c r="BW1064" s="28"/>
      <c r="BX1064" s="28"/>
      <c r="CC1064" s="194"/>
      <c r="CE1064" s="28"/>
      <c r="CF1064" s="28"/>
      <c r="CG1064" s="28"/>
      <c r="CL1064" s="194"/>
      <c r="CN1064" s="28"/>
      <c r="CO1064" s="28"/>
      <c r="CP1064" s="28"/>
      <c r="CU1064" s="194"/>
      <c r="CW1064" s="28"/>
      <c r="CX1064" s="28"/>
      <c r="CY1064" s="28"/>
      <c r="DD1064" s="194"/>
      <c r="DF1064" s="28"/>
      <c r="DG1064" s="28"/>
      <c r="DH1064" s="28"/>
      <c r="DM1064" s="194"/>
      <c r="DO1064" s="28"/>
      <c r="DP1064" s="28"/>
      <c r="DQ1064" s="28"/>
      <c r="DV1064" s="194"/>
      <c r="DX1064" s="28"/>
      <c r="DY1064" s="28"/>
      <c r="DZ1064" s="28"/>
      <c r="EE1064" s="194"/>
      <c r="EG1064" s="28"/>
      <c r="EH1064" s="28"/>
      <c r="EI1064" s="28"/>
      <c r="EN1064" s="194"/>
      <c r="EP1064" s="28"/>
      <c r="EQ1064" s="28"/>
      <c r="ER1064" s="28"/>
      <c r="EW1064" s="194"/>
      <c r="EY1064" s="28"/>
      <c r="EZ1064" s="28"/>
      <c r="FA1064" s="28"/>
      <c r="FF1064" s="194"/>
      <c r="FH1064" s="28"/>
      <c r="FI1064" s="28"/>
      <c r="FJ1064" s="28"/>
      <c r="FO1064" s="194"/>
      <c r="FQ1064" s="28"/>
      <c r="FR1064" s="28"/>
      <c r="FS1064" s="28"/>
      <c r="FX1064" s="194"/>
      <c r="FZ1064" s="28"/>
      <c r="GA1064" s="28"/>
      <c r="GB1064" s="28"/>
      <c r="GG1064" s="194"/>
      <c r="GI1064" s="28"/>
      <c r="GJ1064" s="28"/>
      <c r="GK1064" s="28"/>
      <c r="GP1064" s="194"/>
      <c r="GR1064" s="28"/>
      <c r="GS1064" s="28"/>
      <c r="GT1064" s="28"/>
      <c r="GY1064" s="194"/>
      <c r="HA1064" s="28"/>
      <c r="HB1064" s="28"/>
      <c r="HC1064" s="28"/>
      <c r="HH1064" s="194"/>
      <c r="HJ1064" s="28"/>
      <c r="HK1064" s="28"/>
      <c r="HL1064" s="28"/>
      <c r="HQ1064" s="28"/>
      <c r="HR1064" s="28"/>
      <c r="HS1064" s="28"/>
      <c r="HT1064" s="28"/>
      <c r="HU1064" s="28"/>
      <c r="HV1064" s="28"/>
      <c r="HW1064" s="28"/>
      <c r="HX1064" s="28"/>
      <c r="HY1064" s="28"/>
      <c r="HZ1064" s="28"/>
      <c r="IA1064" s="28"/>
      <c r="IB1064" s="28"/>
      <c r="IC1064" s="28"/>
      <c r="ID1064" s="28"/>
      <c r="IE1064" s="28"/>
      <c r="IF1064" s="28"/>
      <c r="IG1064" s="28"/>
      <c r="IH1064" s="28"/>
      <c r="II1064" s="28"/>
      <c r="IJ1064" s="28"/>
      <c r="IK1064" s="28"/>
      <c r="IL1064" s="28"/>
      <c r="IM1064" s="28"/>
      <c r="IN1064" s="28"/>
      <c r="IO1064" s="28"/>
      <c r="IP1064" s="28"/>
      <c r="IQ1064" s="28"/>
      <c r="IR1064" s="28"/>
      <c r="IS1064" s="28"/>
      <c r="IT1064" s="28"/>
      <c r="IU1064" s="28"/>
      <c r="IV1064" s="28"/>
    </row>
    <row r="1065" spans="1:256" s="50" customFormat="1" ht="18">
      <c r="A1065" s="206" t="s">
        <v>2523</v>
      </c>
      <c r="B1065" s="28"/>
      <c r="C1065" s="275"/>
      <c r="D1065" s="418" t="s">
        <v>129</v>
      </c>
      <c r="E1065" s="50">
        <f t="shared" ref="E1065:E1128" si="12">COUNTIF($A$599:$AQF$672,A1065)</f>
        <v>31</v>
      </c>
      <c r="F1065" s="284">
        <f t="shared" ref="F1065:F1128" si="13">SUM(G1065:L1065)</f>
        <v>15</v>
      </c>
      <c r="H1065" s="50">
        <v>5</v>
      </c>
      <c r="J1065" s="50">
        <v>10</v>
      </c>
      <c r="L1065" s="28"/>
      <c r="N1065" s="28"/>
      <c r="R1065" s="194"/>
      <c r="T1065" s="28"/>
      <c r="U1065" s="28"/>
      <c r="V1065" s="28"/>
      <c r="AA1065" s="194"/>
      <c r="AC1065" s="28"/>
      <c r="AD1065" s="28"/>
      <c r="AE1065" s="28"/>
      <c r="AJ1065" s="194"/>
      <c r="AL1065" s="28"/>
      <c r="AM1065" s="28"/>
      <c r="AN1065" s="28"/>
      <c r="AS1065" s="194"/>
      <c r="AU1065" s="28"/>
      <c r="AV1065" s="28"/>
      <c r="AW1065" s="28"/>
      <c r="BB1065" s="194"/>
      <c r="BD1065" s="28"/>
      <c r="BE1065" s="28"/>
      <c r="BF1065" s="28"/>
      <c r="BK1065" s="194"/>
      <c r="BM1065" s="28"/>
      <c r="BN1065" s="28"/>
      <c r="BO1065" s="28"/>
      <c r="BT1065" s="194"/>
      <c r="BV1065" s="28"/>
      <c r="BW1065" s="28"/>
      <c r="BX1065" s="28"/>
      <c r="CC1065" s="194"/>
      <c r="CE1065" s="28"/>
      <c r="CF1065" s="28"/>
      <c r="CG1065" s="28"/>
      <c r="CL1065" s="194"/>
      <c r="CN1065" s="28"/>
      <c r="CO1065" s="28"/>
      <c r="CP1065" s="28"/>
      <c r="CU1065" s="194"/>
      <c r="CW1065" s="28"/>
      <c r="CX1065" s="28"/>
      <c r="CY1065" s="28"/>
      <c r="DD1065" s="194"/>
      <c r="DF1065" s="28"/>
      <c r="DG1065" s="28"/>
      <c r="DH1065" s="28"/>
      <c r="DM1065" s="194"/>
      <c r="DO1065" s="28"/>
      <c r="DP1065" s="28"/>
      <c r="DQ1065" s="28"/>
      <c r="DV1065" s="194"/>
      <c r="DX1065" s="28"/>
      <c r="DY1065" s="28"/>
      <c r="DZ1065" s="28"/>
      <c r="EE1065" s="194"/>
      <c r="EG1065" s="28"/>
      <c r="EH1065" s="28"/>
      <c r="EI1065" s="28"/>
      <c r="EN1065" s="194"/>
      <c r="EP1065" s="28"/>
      <c r="EQ1065" s="28"/>
      <c r="ER1065" s="28"/>
      <c r="EW1065" s="194"/>
      <c r="EY1065" s="28"/>
      <c r="EZ1065" s="28"/>
      <c r="FA1065" s="28"/>
      <c r="FF1065" s="194"/>
      <c r="FH1065" s="28"/>
      <c r="FI1065" s="28"/>
      <c r="FJ1065" s="28"/>
      <c r="FO1065" s="194"/>
      <c r="FQ1065" s="28"/>
      <c r="FR1065" s="28"/>
      <c r="FS1065" s="28"/>
      <c r="FX1065" s="194"/>
      <c r="FZ1065" s="28"/>
      <c r="GA1065" s="28"/>
      <c r="GB1065" s="28"/>
      <c r="GG1065" s="194"/>
      <c r="GI1065" s="28"/>
      <c r="GJ1065" s="28"/>
      <c r="GK1065" s="28"/>
      <c r="GP1065" s="194"/>
      <c r="GR1065" s="28"/>
      <c r="GS1065" s="28"/>
      <c r="GT1065" s="28"/>
      <c r="GY1065" s="194"/>
      <c r="HA1065" s="28"/>
      <c r="HB1065" s="28"/>
      <c r="HC1065" s="28"/>
      <c r="HH1065" s="194"/>
      <c r="HJ1065" s="28"/>
      <c r="HK1065" s="28"/>
      <c r="HL1065" s="28"/>
      <c r="HQ1065" s="28"/>
      <c r="HR1065" s="28"/>
      <c r="HS1065" s="28"/>
      <c r="HT1065" s="28"/>
      <c r="HU1065" s="28"/>
      <c r="HV1065" s="28"/>
      <c r="HW1065" s="28"/>
      <c r="HX1065" s="28"/>
      <c r="HY1065" s="28"/>
      <c r="HZ1065" s="28"/>
      <c r="IA1065" s="28"/>
      <c r="IB1065" s="28"/>
      <c r="IC1065" s="28"/>
      <c r="ID1065" s="28"/>
      <c r="IE1065" s="28"/>
      <c r="IF1065" s="28"/>
      <c r="IG1065" s="28"/>
      <c r="IH1065" s="28"/>
      <c r="II1065" s="28"/>
      <c r="IJ1065" s="28"/>
      <c r="IK1065" s="28"/>
      <c r="IL1065" s="28"/>
      <c r="IM1065" s="28"/>
      <c r="IN1065" s="28"/>
      <c r="IO1065" s="28"/>
      <c r="IP1065" s="28"/>
      <c r="IQ1065" s="28"/>
      <c r="IR1065" s="28"/>
      <c r="IS1065" s="28"/>
      <c r="IT1065" s="28"/>
      <c r="IU1065" s="28"/>
      <c r="IV1065" s="28"/>
    </row>
    <row r="1066" spans="1:256" s="50" customFormat="1" ht="18.75">
      <c r="A1066" s="330" t="s">
        <v>1247</v>
      </c>
      <c r="B1066" s="417"/>
      <c r="C1066" s="417"/>
      <c r="D1066" s="418" t="s">
        <v>133</v>
      </c>
      <c r="E1066" s="50">
        <f t="shared" si="12"/>
        <v>59</v>
      </c>
      <c r="F1066" s="284">
        <f t="shared" si="13"/>
        <v>101</v>
      </c>
      <c r="H1066" s="50">
        <v>101</v>
      </c>
      <c r="L1066" s="28"/>
      <c r="N1066" s="28"/>
      <c r="R1066" s="194"/>
      <c r="T1066" s="28"/>
      <c r="U1066" s="28"/>
      <c r="V1066" s="28"/>
      <c r="AA1066" s="194"/>
      <c r="AC1066" s="28"/>
      <c r="AD1066" s="28"/>
      <c r="AE1066" s="28"/>
      <c r="AJ1066" s="194"/>
      <c r="AL1066" s="28"/>
      <c r="AM1066" s="28"/>
      <c r="AN1066" s="28"/>
      <c r="AS1066" s="194"/>
      <c r="AU1066" s="28"/>
      <c r="AV1066" s="28"/>
      <c r="AW1066" s="28"/>
      <c r="BB1066" s="194"/>
      <c r="BD1066" s="28"/>
      <c r="BE1066" s="28"/>
      <c r="BF1066" s="28"/>
      <c r="BK1066" s="194"/>
      <c r="BM1066" s="28"/>
      <c r="BN1066" s="28"/>
      <c r="BO1066" s="28"/>
      <c r="BT1066" s="194"/>
      <c r="BV1066" s="28"/>
      <c r="BW1066" s="28"/>
      <c r="BX1066" s="28"/>
      <c r="CC1066" s="194"/>
      <c r="CE1066" s="28"/>
      <c r="CF1066" s="28"/>
      <c r="CG1066" s="28"/>
      <c r="CL1066" s="194"/>
      <c r="CN1066" s="28"/>
      <c r="CO1066" s="28"/>
      <c r="CP1066" s="28"/>
      <c r="CU1066" s="194"/>
      <c r="CW1066" s="28"/>
      <c r="CX1066" s="28"/>
      <c r="CY1066" s="28"/>
      <c r="DD1066" s="194"/>
      <c r="DF1066" s="28"/>
      <c r="DG1066" s="28"/>
      <c r="DH1066" s="28"/>
      <c r="DM1066" s="194"/>
      <c r="DO1066" s="28"/>
      <c r="DP1066" s="28"/>
      <c r="DQ1066" s="28"/>
      <c r="DV1066" s="194"/>
      <c r="DX1066" s="28"/>
      <c r="DY1066" s="28"/>
      <c r="DZ1066" s="28"/>
      <c r="EE1066" s="194"/>
      <c r="EG1066" s="28"/>
      <c r="EH1066" s="28"/>
      <c r="EI1066" s="28"/>
      <c r="EN1066" s="194"/>
      <c r="EP1066" s="28"/>
      <c r="EQ1066" s="28"/>
      <c r="ER1066" s="28"/>
      <c r="EW1066" s="194"/>
      <c r="EY1066" s="28"/>
      <c r="EZ1066" s="28"/>
      <c r="FA1066" s="28"/>
      <c r="FF1066" s="194"/>
      <c r="FH1066" s="28"/>
      <c r="FI1066" s="28"/>
      <c r="FJ1066" s="28"/>
      <c r="FO1066" s="194"/>
      <c r="FQ1066" s="28"/>
      <c r="FR1066" s="28"/>
      <c r="FS1066" s="28"/>
      <c r="FX1066" s="194"/>
      <c r="FZ1066" s="28"/>
      <c r="GA1066" s="28"/>
      <c r="GB1066" s="28"/>
      <c r="GG1066" s="194"/>
      <c r="GI1066" s="28"/>
      <c r="GJ1066" s="28"/>
      <c r="GK1066" s="28"/>
      <c r="GP1066" s="194"/>
      <c r="GR1066" s="28"/>
      <c r="GS1066" s="28"/>
      <c r="GT1066" s="28"/>
      <c r="GY1066" s="194"/>
      <c r="HA1066" s="28"/>
      <c r="HB1066" s="28"/>
      <c r="HC1066" s="28"/>
      <c r="HH1066" s="194"/>
      <c r="HJ1066" s="28"/>
      <c r="HK1066" s="28"/>
      <c r="HL1066" s="28"/>
      <c r="HQ1066" s="28"/>
      <c r="HR1066" s="28"/>
      <c r="HS1066" s="28"/>
      <c r="HT1066" s="28"/>
      <c r="HU1066" s="28"/>
      <c r="HV1066" s="28"/>
      <c r="HW1066" s="28"/>
      <c r="HX1066" s="28"/>
      <c r="HY1066" s="28"/>
      <c r="HZ1066" s="28"/>
      <c r="IA1066" s="28"/>
      <c r="IB1066" s="28"/>
      <c r="IC1066" s="28"/>
      <c r="ID1066" s="28"/>
      <c r="IE1066" s="28"/>
      <c r="IF1066" s="28"/>
      <c r="IG1066" s="28"/>
      <c r="IH1066" s="28"/>
      <c r="II1066" s="28"/>
      <c r="IJ1066" s="28"/>
      <c r="IK1066" s="28"/>
      <c r="IL1066" s="28"/>
      <c r="IM1066" s="28"/>
      <c r="IN1066" s="28"/>
      <c r="IO1066" s="28"/>
      <c r="IP1066" s="28"/>
      <c r="IQ1066" s="28"/>
      <c r="IR1066" s="28"/>
      <c r="IS1066" s="28"/>
      <c r="IT1066" s="28"/>
      <c r="IU1066" s="28"/>
      <c r="IV1066" s="28"/>
    </row>
    <row r="1067" spans="1:256" s="50" customFormat="1" ht="18.75">
      <c r="A1067" s="206" t="s">
        <v>2653</v>
      </c>
      <c r="B1067" s="417"/>
      <c r="C1067" s="417"/>
      <c r="D1067" s="1" t="s">
        <v>131</v>
      </c>
      <c r="E1067" s="50">
        <f t="shared" si="12"/>
        <v>4</v>
      </c>
      <c r="F1067" s="284">
        <f t="shared" si="13"/>
        <v>398</v>
      </c>
      <c r="G1067" s="50">
        <v>101</v>
      </c>
      <c r="H1067" s="50">
        <v>175</v>
      </c>
      <c r="I1067" s="50">
        <v>75</v>
      </c>
      <c r="J1067" s="50">
        <v>47</v>
      </c>
      <c r="N1067" s="28"/>
      <c r="R1067" s="194"/>
      <c r="T1067" s="28"/>
      <c r="U1067" s="28"/>
      <c r="V1067" s="28"/>
      <c r="AA1067" s="194"/>
      <c r="AC1067" s="28"/>
      <c r="AD1067" s="28"/>
      <c r="AE1067" s="28"/>
      <c r="AJ1067" s="194"/>
      <c r="AL1067" s="28"/>
      <c r="AM1067" s="28"/>
      <c r="AN1067" s="28"/>
      <c r="AS1067" s="194"/>
      <c r="AU1067" s="28"/>
      <c r="AV1067" s="28"/>
      <c r="AW1067" s="28"/>
      <c r="BB1067" s="194"/>
      <c r="BD1067" s="28"/>
      <c r="BE1067" s="28"/>
      <c r="BF1067" s="28"/>
      <c r="BK1067" s="194"/>
      <c r="BM1067" s="28"/>
      <c r="BN1067" s="28"/>
      <c r="BO1067" s="28"/>
      <c r="BT1067" s="194"/>
      <c r="BV1067" s="28"/>
      <c r="BW1067" s="28"/>
      <c r="BX1067" s="28"/>
      <c r="CC1067" s="194"/>
      <c r="CE1067" s="28"/>
      <c r="CF1067" s="28"/>
      <c r="CG1067" s="28"/>
      <c r="CL1067" s="194"/>
      <c r="CN1067" s="28"/>
      <c r="CO1067" s="28"/>
      <c r="CP1067" s="28"/>
      <c r="CU1067" s="194"/>
      <c r="CW1067" s="28"/>
      <c r="CX1067" s="28"/>
      <c r="CY1067" s="28"/>
      <c r="DD1067" s="194"/>
      <c r="DF1067" s="28"/>
      <c r="DG1067" s="28"/>
      <c r="DH1067" s="28"/>
      <c r="DM1067" s="194"/>
      <c r="DO1067" s="28"/>
      <c r="DP1067" s="28"/>
      <c r="DQ1067" s="28"/>
      <c r="DV1067" s="194"/>
      <c r="DX1067" s="28"/>
      <c r="DY1067" s="28"/>
      <c r="DZ1067" s="28"/>
      <c r="EE1067" s="194"/>
      <c r="EG1067" s="28"/>
      <c r="EH1067" s="28"/>
      <c r="EI1067" s="28"/>
      <c r="EN1067" s="194"/>
      <c r="EP1067" s="28"/>
      <c r="EQ1067" s="28"/>
      <c r="ER1067" s="28"/>
      <c r="EW1067" s="194"/>
      <c r="EY1067" s="28"/>
      <c r="EZ1067" s="28"/>
      <c r="FA1067" s="28"/>
      <c r="FF1067" s="194"/>
      <c r="FH1067" s="28"/>
      <c r="FI1067" s="28"/>
      <c r="FJ1067" s="28"/>
      <c r="FO1067" s="194"/>
      <c r="FQ1067" s="28"/>
      <c r="FR1067" s="28"/>
      <c r="FS1067" s="28"/>
      <c r="FX1067" s="194"/>
      <c r="FZ1067" s="28"/>
      <c r="GA1067" s="28"/>
      <c r="GB1067" s="28"/>
      <c r="GG1067" s="194"/>
      <c r="GI1067" s="28"/>
      <c r="GJ1067" s="28"/>
      <c r="GK1067" s="28"/>
      <c r="GP1067" s="194"/>
      <c r="GR1067" s="28"/>
      <c r="GS1067" s="28"/>
      <c r="GT1067" s="28"/>
      <c r="GY1067" s="194"/>
      <c r="HA1067" s="28"/>
      <c r="HB1067" s="28"/>
      <c r="HC1067" s="28"/>
      <c r="HH1067" s="194"/>
      <c r="HJ1067" s="28"/>
      <c r="HK1067" s="28"/>
      <c r="HL1067" s="28"/>
      <c r="HQ1067" s="28"/>
      <c r="HR1067" s="28"/>
      <c r="HS1067" s="28"/>
      <c r="HT1067" s="28"/>
      <c r="HU1067" s="28"/>
      <c r="HV1067" s="28"/>
      <c r="HW1067" s="28"/>
      <c r="HX1067" s="28"/>
      <c r="HY1067" s="28"/>
      <c r="HZ1067" s="28"/>
      <c r="IA1067" s="28"/>
      <c r="IB1067" s="28"/>
      <c r="IC1067" s="28"/>
      <c r="ID1067" s="28"/>
      <c r="IE1067" s="28"/>
      <c r="IF1067" s="28"/>
      <c r="IG1067" s="28"/>
      <c r="IH1067" s="28"/>
      <c r="II1067" s="28"/>
      <c r="IJ1067" s="28"/>
      <c r="IK1067" s="28"/>
      <c r="IL1067" s="28"/>
      <c r="IM1067" s="28"/>
      <c r="IN1067" s="28"/>
      <c r="IO1067" s="28"/>
      <c r="IP1067" s="28"/>
      <c r="IQ1067" s="28"/>
      <c r="IR1067" s="28"/>
      <c r="IS1067" s="28"/>
      <c r="IT1067" s="28"/>
      <c r="IU1067" s="28"/>
      <c r="IV1067" s="28"/>
    </row>
    <row r="1068" spans="1:256" s="50" customFormat="1" ht="18">
      <c r="A1068" s="330" t="s">
        <v>1704</v>
      </c>
      <c r="B1068" s="420"/>
      <c r="C1068" s="420"/>
      <c r="D1068" s="418" t="s">
        <v>132</v>
      </c>
      <c r="E1068" s="50">
        <f t="shared" si="12"/>
        <v>3</v>
      </c>
      <c r="F1068" s="284">
        <f t="shared" si="13"/>
        <v>2</v>
      </c>
      <c r="J1068" s="50">
        <v>2</v>
      </c>
      <c r="L1068" s="28"/>
      <c r="N1068" s="28"/>
      <c r="R1068" s="194"/>
      <c r="T1068" s="28"/>
      <c r="U1068" s="28"/>
      <c r="V1068" s="28"/>
      <c r="AA1068" s="194"/>
      <c r="AC1068" s="28"/>
      <c r="AD1068" s="28"/>
      <c r="AE1068" s="28"/>
      <c r="AJ1068" s="194"/>
      <c r="AL1068" s="28"/>
      <c r="AM1068" s="28"/>
      <c r="AN1068" s="28"/>
      <c r="AS1068" s="194"/>
      <c r="AU1068" s="28"/>
      <c r="AV1068" s="28"/>
      <c r="AW1068" s="28"/>
      <c r="BB1068" s="194"/>
      <c r="BD1068" s="28"/>
      <c r="BE1068" s="28"/>
      <c r="BF1068" s="28"/>
      <c r="BK1068" s="194"/>
      <c r="BM1068" s="28"/>
      <c r="BN1068" s="28"/>
      <c r="BO1068" s="28"/>
      <c r="BT1068" s="194"/>
      <c r="BV1068" s="28"/>
      <c r="BW1068" s="28"/>
      <c r="BX1068" s="28"/>
      <c r="CC1068" s="194"/>
      <c r="CE1068" s="28"/>
      <c r="CF1068" s="28"/>
      <c r="CG1068" s="28"/>
      <c r="CL1068" s="194"/>
      <c r="CN1068" s="28"/>
      <c r="CO1068" s="28"/>
      <c r="CP1068" s="28"/>
      <c r="CU1068" s="194"/>
      <c r="CW1068" s="28"/>
      <c r="CX1068" s="28"/>
      <c r="CY1068" s="28"/>
      <c r="DD1068" s="194"/>
      <c r="DF1068" s="28"/>
      <c r="DG1068" s="28"/>
      <c r="DH1068" s="28"/>
      <c r="DM1068" s="194"/>
      <c r="DO1068" s="28"/>
      <c r="DP1068" s="28"/>
      <c r="DQ1068" s="28"/>
      <c r="DV1068" s="194"/>
      <c r="DX1068" s="28"/>
      <c r="DY1068" s="28"/>
      <c r="DZ1068" s="28"/>
      <c r="EE1068" s="194"/>
      <c r="EG1068" s="28"/>
      <c r="EH1068" s="28"/>
      <c r="EI1068" s="28"/>
      <c r="EN1068" s="194"/>
      <c r="EP1068" s="28"/>
      <c r="EQ1068" s="28"/>
      <c r="ER1068" s="28"/>
      <c r="EW1068" s="194"/>
      <c r="EY1068" s="28"/>
      <c r="EZ1068" s="28"/>
      <c r="FA1068" s="28"/>
      <c r="FF1068" s="194"/>
      <c r="FH1068" s="28"/>
      <c r="FI1068" s="28"/>
      <c r="FJ1068" s="28"/>
      <c r="FO1068" s="194"/>
      <c r="FQ1068" s="28"/>
      <c r="FR1068" s="28"/>
      <c r="FS1068" s="28"/>
      <c r="FX1068" s="194"/>
      <c r="FZ1068" s="28"/>
      <c r="GA1068" s="28"/>
      <c r="GB1068" s="28"/>
      <c r="GG1068" s="194"/>
      <c r="GI1068" s="28"/>
      <c r="GJ1068" s="28"/>
      <c r="GK1068" s="28"/>
      <c r="GP1068" s="194"/>
      <c r="GR1068" s="28"/>
      <c r="GS1068" s="28"/>
      <c r="GT1068" s="28"/>
      <c r="GY1068" s="194"/>
      <c r="HA1068" s="28"/>
      <c r="HB1068" s="28"/>
      <c r="HC1068" s="28"/>
      <c r="HH1068" s="194"/>
      <c r="HJ1068" s="28"/>
      <c r="HK1068" s="28"/>
      <c r="HL1068" s="28"/>
      <c r="HQ1068" s="28"/>
      <c r="HR1068" s="28"/>
      <c r="HS1068" s="28"/>
      <c r="HT1068" s="28"/>
      <c r="HU1068" s="28"/>
      <c r="HV1068" s="28"/>
      <c r="HW1068" s="28"/>
      <c r="HX1068" s="28"/>
      <c r="HY1068" s="28"/>
      <c r="HZ1068" s="28"/>
      <c r="IA1068" s="28"/>
      <c r="IB1068" s="28"/>
      <c r="IC1068" s="28"/>
      <c r="ID1068" s="28"/>
      <c r="IE1068" s="28"/>
      <c r="IF1068" s="28"/>
      <c r="IG1068" s="28"/>
      <c r="IH1068" s="28"/>
      <c r="II1068" s="28"/>
      <c r="IJ1068" s="28"/>
      <c r="IK1068" s="28"/>
      <c r="IL1068" s="28"/>
      <c r="IM1068" s="28"/>
      <c r="IN1068" s="28"/>
      <c r="IO1068" s="28"/>
      <c r="IP1068" s="28"/>
      <c r="IQ1068" s="28"/>
      <c r="IR1068" s="28"/>
      <c r="IS1068" s="28"/>
      <c r="IT1068" s="28"/>
      <c r="IU1068" s="28"/>
      <c r="IV1068" s="28"/>
    </row>
    <row r="1069" spans="1:256" s="50" customFormat="1" ht="18">
      <c r="A1069" s="206" t="s">
        <v>2752</v>
      </c>
      <c r="B1069" s="28"/>
      <c r="C1069" s="275"/>
      <c r="D1069" s="418" t="s">
        <v>129</v>
      </c>
      <c r="E1069" s="50">
        <f t="shared" si="12"/>
        <v>0</v>
      </c>
      <c r="F1069" s="284">
        <f t="shared" si="13"/>
        <v>0</v>
      </c>
      <c r="H1069" s="456"/>
      <c r="N1069" s="28"/>
      <c r="R1069" s="194"/>
      <c r="T1069" s="28"/>
      <c r="U1069" s="28"/>
      <c r="V1069" s="28"/>
      <c r="AA1069" s="194"/>
      <c r="AC1069" s="28"/>
      <c r="AD1069" s="28"/>
      <c r="AE1069" s="28"/>
      <c r="AJ1069" s="194"/>
      <c r="AL1069" s="28"/>
      <c r="AM1069" s="28"/>
      <c r="AN1069" s="28"/>
      <c r="AS1069" s="194"/>
      <c r="AU1069" s="28"/>
      <c r="AV1069" s="28"/>
      <c r="AW1069" s="28"/>
      <c r="BB1069" s="194"/>
      <c r="BD1069" s="28"/>
      <c r="BE1069" s="28"/>
      <c r="BF1069" s="28"/>
      <c r="BK1069" s="194"/>
      <c r="BM1069" s="28"/>
      <c r="BN1069" s="28"/>
      <c r="BO1069" s="28"/>
      <c r="BT1069" s="194"/>
      <c r="BV1069" s="28"/>
      <c r="BW1069" s="28"/>
      <c r="BX1069" s="28"/>
      <c r="CC1069" s="194"/>
      <c r="CE1069" s="28"/>
      <c r="CF1069" s="28"/>
      <c r="CG1069" s="28"/>
      <c r="CL1069" s="194"/>
      <c r="CN1069" s="28"/>
      <c r="CO1069" s="28"/>
      <c r="CP1069" s="28"/>
      <c r="CU1069" s="194"/>
      <c r="CW1069" s="28"/>
      <c r="CX1069" s="28"/>
      <c r="CY1069" s="28"/>
      <c r="DD1069" s="194"/>
      <c r="DF1069" s="28"/>
      <c r="DG1069" s="28"/>
      <c r="DH1069" s="28"/>
      <c r="DM1069" s="194"/>
      <c r="DO1069" s="28"/>
      <c r="DP1069" s="28"/>
      <c r="DQ1069" s="28"/>
      <c r="DV1069" s="194"/>
      <c r="DX1069" s="28"/>
      <c r="DY1069" s="28"/>
      <c r="DZ1069" s="28"/>
      <c r="EE1069" s="194"/>
      <c r="EG1069" s="28"/>
      <c r="EH1069" s="28"/>
      <c r="EI1069" s="28"/>
      <c r="EN1069" s="194"/>
      <c r="EP1069" s="28"/>
      <c r="EQ1069" s="28"/>
      <c r="ER1069" s="28"/>
      <c r="EW1069" s="194"/>
      <c r="EY1069" s="28"/>
      <c r="EZ1069" s="28"/>
      <c r="FA1069" s="28"/>
      <c r="FF1069" s="194"/>
      <c r="FH1069" s="28"/>
      <c r="FI1069" s="28"/>
      <c r="FJ1069" s="28"/>
      <c r="FO1069" s="194"/>
      <c r="FQ1069" s="28"/>
      <c r="FR1069" s="28"/>
      <c r="FS1069" s="28"/>
      <c r="FX1069" s="194"/>
      <c r="FZ1069" s="28"/>
      <c r="GA1069" s="28"/>
      <c r="GB1069" s="28"/>
      <c r="GG1069" s="194"/>
      <c r="GI1069" s="28"/>
      <c r="GJ1069" s="28"/>
      <c r="GK1069" s="28"/>
      <c r="GP1069" s="194"/>
      <c r="GR1069" s="28"/>
      <c r="GS1069" s="28"/>
      <c r="GT1069" s="28"/>
      <c r="GY1069" s="194"/>
      <c r="HA1069" s="28"/>
      <c r="HB1069" s="28"/>
      <c r="HC1069" s="28"/>
      <c r="HH1069" s="194"/>
      <c r="HJ1069" s="28"/>
      <c r="HK1069" s="28"/>
      <c r="HL1069" s="28"/>
      <c r="HQ1069" s="28"/>
      <c r="HR1069" s="28"/>
      <c r="HS1069" s="28"/>
      <c r="HT1069" s="28"/>
      <c r="HU1069" s="28"/>
      <c r="HV1069" s="28"/>
      <c r="HW1069" s="28"/>
      <c r="HX1069" s="28"/>
      <c r="HY1069" s="28"/>
      <c r="HZ1069" s="28"/>
      <c r="IA1069" s="28"/>
      <c r="IB1069" s="28"/>
      <c r="IC1069" s="28"/>
      <c r="ID1069" s="28"/>
      <c r="IE1069" s="28"/>
      <c r="IF1069" s="28"/>
      <c r="IG1069" s="28"/>
      <c r="IH1069" s="28"/>
      <c r="II1069" s="28"/>
      <c r="IJ1069" s="28"/>
      <c r="IK1069" s="28"/>
      <c r="IL1069" s="28"/>
      <c r="IM1069" s="28"/>
      <c r="IN1069" s="28"/>
      <c r="IO1069" s="28"/>
      <c r="IP1069" s="28"/>
      <c r="IQ1069" s="28"/>
      <c r="IR1069" s="28"/>
      <c r="IS1069" s="28"/>
      <c r="IT1069" s="28"/>
      <c r="IU1069" s="28"/>
      <c r="IV1069" s="28"/>
    </row>
    <row r="1070" spans="1:256" s="50" customFormat="1" ht="18">
      <c r="A1070" s="330" t="s">
        <v>1735</v>
      </c>
      <c r="B1070" s="28"/>
      <c r="C1070" s="420"/>
      <c r="D1070" s="418" t="s">
        <v>129</v>
      </c>
      <c r="E1070" s="50">
        <f t="shared" si="12"/>
        <v>1</v>
      </c>
      <c r="F1070" s="284">
        <f t="shared" si="13"/>
        <v>0</v>
      </c>
      <c r="N1070" s="28"/>
      <c r="R1070" s="194"/>
      <c r="T1070" s="28"/>
      <c r="U1070" s="28"/>
      <c r="V1070" s="28"/>
      <c r="AA1070" s="194"/>
      <c r="AC1070" s="28"/>
      <c r="AD1070" s="28"/>
      <c r="AE1070" s="28"/>
      <c r="AJ1070" s="194"/>
      <c r="AL1070" s="28"/>
      <c r="AM1070" s="28"/>
      <c r="AN1070" s="28"/>
      <c r="AS1070" s="194"/>
      <c r="AU1070" s="28"/>
      <c r="AV1070" s="28"/>
      <c r="AW1070" s="28"/>
      <c r="BB1070" s="194"/>
      <c r="BD1070" s="28"/>
      <c r="BE1070" s="28"/>
      <c r="BF1070" s="28"/>
      <c r="BK1070" s="194"/>
      <c r="BM1070" s="28"/>
      <c r="BN1070" s="28"/>
      <c r="BO1070" s="28"/>
      <c r="BT1070" s="194"/>
      <c r="BV1070" s="28"/>
      <c r="BW1070" s="28"/>
      <c r="BX1070" s="28"/>
      <c r="CC1070" s="194"/>
      <c r="CE1070" s="28"/>
      <c r="CF1070" s="28"/>
      <c r="CG1070" s="28"/>
      <c r="CL1070" s="194"/>
      <c r="CN1070" s="28"/>
      <c r="CO1070" s="28"/>
      <c r="CP1070" s="28"/>
      <c r="CU1070" s="194"/>
      <c r="CW1070" s="28"/>
      <c r="CX1070" s="28"/>
      <c r="CY1070" s="28"/>
      <c r="DD1070" s="194"/>
      <c r="DF1070" s="28"/>
      <c r="DG1070" s="28"/>
      <c r="DH1070" s="28"/>
      <c r="DM1070" s="194"/>
      <c r="DO1070" s="28"/>
      <c r="DP1070" s="28"/>
      <c r="DQ1070" s="28"/>
      <c r="DV1070" s="194"/>
      <c r="DX1070" s="28"/>
      <c r="DY1070" s="28"/>
      <c r="DZ1070" s="28"/>
      <c r="EE1070" s="194"/>
      <c r="EG1070" s="28"/>
      <c r="EH1070" s="28"/>
      <c r="EI1070" s="28"/>
      <c r="EN1070" s="194"/>
      <c r="EP1070" s="28"/>
      <c r="EQ1070" s="28"/>
      <c r="ER1070" s="28"/>
      <c r="EW1070" s="194"/>
      <c r="EY1070" s="28"/>
      <c r="EZ1070" s="28"/>
      <c r="FA1070" s="28"/>
      <c r="FF1070" s="194"/>
      <c r="FH1070" s="28"/>
      <c r="FI1070" s="28"/>
      <c r="FJ1070" s="28"/>
      <c r="FO1070" s="194"/>
      <c r="FQ1070" s="28"/>
      <c r="FR1070" s="28"/>
      <c r="FS1070" s="28"/>
      <c r="FX1070" s="194"/>
      <c r="FZ1070" s="28"/>
      <c r="GA1070" s="28"/>
      <c r="GB1070" s="28"/>
      <c r="GG1070" s="194"/>
      <c r="GI1070" s="28"/>
      <c r="GJ1070" s="28"/>
      <c r="GK1070" s="28"/>
      <c r="GP1070" s="194"/>
      <c r="GR1070" s="28"/>
      <c r="GS1070" s="28"/>
      <c r="GT1070" s="28"/>
      <c r="GY1070" s="194"/>
      <c r="HA1070" s="28"/>
      <c r="HB1070" s="28"/>
      <c r="HC1070" s="28"/>
      <c r="HH1070" s="194"/>
      <c r="HJ1070" s="28"/>
      <c r="HK1070" s="28"/>
      <c r="HL1070" s="28"/>
      <c r="HQ1070" s="28"/>
      <c r="HR1070" s="28"/>
      <c r="HS1070" s="28"/>
      <c r="HT1070" s="28"/>
      <c r="HU1070" s="28"/>
      <c r="HV1070" s="28"/>
      <c r="HW1070" s="28"/>
      <c r="HX1070" s="28"/>
      <c r="HY1070" s="28"/>
      <c r="HZ1070" s="28"/>
      <c r="IA1070" s="28"/>
      <c r="IB1070" s="28"/>
      <c r="IC1070" s="28"/>
      <c r="ID1070" s="28"/>
      <c r="IE1070" s="28"/>
      <c r="IF1070" s="28"/>
      <c r="IG1070" s="28"/>
      <c r="IH1070" s="28"/>
      <c r="II1070" s="28"/>
      <c r="IJ1070" s="28"/>
      <c r="IK1070" s="28"/>
      <c r="IL1070" s="28"/>
      <c r="IM1070" s="28"/>
      <c r="IN1070" s="28"/>
      <c r="IO1070" s="28"/>
      <c r="IP1070" s="28"/>
      <c r="IQ1070" s="28"/>
      <c r="IR1070" s="28"/>
      <c r="IS1070" s="28"/>
      <c r="IT1070" s="28"/>
      <c r="IU1070" s="28"/>
      <c r="IV1070" s="28"/>
    </row>
    <row r="1071" spans="1:256" s="50" customFormat="1" ht="18">
      <c r="A1071" s="206" t="s">
        <v>2812</v>
      </c>
      <c r="B1071" s="28"/>
      <c r="C1071" s="275"/>
      <c r="D1071" s="418" t="s">
        <v>129</v>
      </c>
      <c r="E1071" s="50">
        <f t="shared" si="12"/>
        <v>0</v>
      </c>
      <c r="F1071" s="284">
        <f t="shared" si="13"/>
        <v>0</v>
      </c>
      <c r="N1071" s="28"/>
      <c r="R1071" s="194"/>
      <c r="T1071" s="28"/>
      <c r="U1071" s="28"/>
      <c r="V1071" s="28"/>
      <c r="AA1071" s="194"/>
      <c r="AC1071" s="28"/>
      <c r="AD1071" s="28"/>
      <c r="AE1071" s="28"/>
      <c r="AJ1071" s="194"/>
      <c r="AL1071" s="28"/>
      <c r="AM1071" s="28"/>
      <c r="AN1071" s="28"/>
      <c r="AS1071" s="194"/>
      <c r="AU1071" s="28"/>
      <c r="AV1071" s="28"/>
      <c r="AW1071" s="28"/>
      <c r="BB1071" s="194"/>
      <c r="BD1071" s="28"/>
      <c r="BE1071" s="28"/>
      <c r="BF1071" s="28"/>
      <c r="BK1071" s="194"/>
      <c r="BM1071" s="28"/>
      <c r="BN1071" s="28"/>
      <c r="BO1071" s="28"/>
      <c r="BT1071" s="194"/>
      <c r="BV1071" s="28"/>
      <c r="BW1071" s="28"/>
      <c r="BX1071" s="28"/>
      <c r="CC1071" s="194"/>
      <c r="CE1071" s="28"/>
      <c r="CF1071" s="28"/>
      <c r="CG1071" s="28"/>
      <c r="CL1071" s="194"/>
      <c r="CN1071" s="28"/>
      <c r="CO1071" s="28"/>
      <c r="CP1071" s="28"/>
      <c r="CU1071" s="194"/>
      <c r="CW1071" s="28"/>
      <c r="CX1071" s="28"/>
      <c r="CY1071" s="28"/>
      <c r="DD1071" s="194"/>
      <c r="DF1071" s="28"/>
      <c r="DG1071" s="28"/>
      <c r="DH1071" s="28"/>
      <c r="DM1071" s="194"/>
      <c r="DO1071" s="28"/>
      <c r="DP1071" s="28"/>
      <c r="DQ1071" s="28"/>
      <c r="DV1071" s="194"/>
      <c r="DX1071" s="28"/>
      <c r="DY1071" s="28"/>
      <c r="DZ1071" s="28"/>
      <c r="EE1071" s="194"/>
      <c r="EG1071" s="28"/>
      <c r="EH1071" s="28"/>
      <c r="EI1071" s="28"/>
      <c r="EN1071" s="194"/>
      <c r="EP1071" s="28"/>
      <c r="EQ1071" s="28"/>
      <c r="ER1071" s="28"/>
      <c r="EW1071" s="194"/>
      <c r="EY1071" s="28"/>
      <c r="EZ1071" s="28"/>
      <c r="FA1071" s="28"/>
      <c r="FF1071" s="194"/>
      <c r="FH1071" s="28"/>
      <c r="FI1071" s="28"/>
      <c r="FJ1071" s="28"/>
      <c r="FO1071" s="194"/>
      <c r="FQ1071" s="28"/>
      <c r="FR1071" s="28"/>
      <c r="FS1071" s="28"/>
      <c r="FX1071" s="194"/>
      <c r="FZ1071" s="28"/>
      <c r="GA1071" s="28"/>
      <c r="GB1071" s="28"/>
      <c r="GG1071" s="194"/>
      <c r="GI1071" s="28"/>
      <c r="GJ1071" s="28"/>
      <c r="GK1071" s="28"/>
      <c r="GP1071" s="194"/>
      <c r="GR1071" s="28"/>
      <c r="GS1071" s="28"/>
      <c r="GT1071" s="28"/>
      <c r="GY1071" s="194"/>
      <c r="HA1071" s="28"/>
      <c r="HB1071" s="28"/>
      <c r="HC1071" s="28"/>
      <c r="HH1071" s="194"/>
      <c r="HJ1071" s="28"/>
      <c r="HK1071" s="28"/>
      <c r="HL1071" s="28"/>
      <c r="HQ1071" s="28"/>
      <c r="HR1071" s="28"/>
      <c r="HS1071" s="28"/>
      <c r="HT1071" s="28"/>
      <c r="HU1071" s="28"/>
      <c r="HV1071" s="28"/>
      <c r="HW1071" s="28"/>
      <c r="HX1071" s="28"/>
      <c r="HY1071" s="28"/>
      <c r="HZ1071" s="28"/>
      <c r="IA1071" s="28"/>
      <c r="IB1071" s="28"/>
      <c r="IC1071" s="28"/>
      <c r="ID1071" s="28"/>
      <c r="IE1071" s="28"/>
      <c r="IF1071" s="28"/>
      <c r="IG1071" s="28"/>
      <c r="IH1071" s="28"/>
      <c r="II1071" s="28"/>
      <c r="IJ1071" s="28"/>
      <c r="IK1071" s="28"/>
      <c r="IL1071" s="28"/>
      <c r="IM1071" s="28"/>
      <c r="IN1071" s="28"/>
      <c r="IO1071" s="28"/>
      <c r="IP1071" s="28"/>
      <c r="IQ1071" s="28"/>
      <c r="IR1071" s="28"/>
      <c r="IS1071" s="28"/>
      <c r="IT1071" s="28"/>
      <c r="IU1071" s="28"/>
      <c r="IV1071" s="28"/>
    </row>
    <row r="1072" spans="1:256" s="50" customFormat="1" ht="18">
      <c r="A1072" s="206" t="s">
        <v>2683</v>
      </c>
      <c r="B1072" s="28"/>
      <c r="C1072" s="275"/>
      <c r="D1072" s="418" t="s">
        <v>129</v>
      </c>
      <c r="E1072" s="50">
        <f t="shared" si="12"/>
        <v>1</v>
      </c>
      <c r="F1072" s="284">
        <f t="shared" si="13"/>
        <v>0</v>
      </c>
      <c r="N1072" s="28"/>
      <c r="R1072" s="194"/>
      <c r="T1072" s="28"/>
      <c r="U1072" s="28"/>
      <c r="V1072" s="28"/>
      <c r="AA1072" s="194"/>
      <c r="AC1072" s="28"/>
      <c r="AD1072" s="28"/>
      <c r="AE1072" s="28"/>
      <c r="AJ1072" s="194"/>
      <c r="AL1072" s="28"/>
      <c r="AM1072" s="28"/>
      <c r="AN1072" s="28"/>
      <c r="AS1072" s="194"/>
      <c r="AU1072" s="28"/>
      <c r="AV1072" s="28"/>
      <c r="AW1072" s="28"/>
      <c r="BB1072" s="194"/>
      <c r="BD1072" s="28"/>
      <c r="BE1072" s="28"/>
      <c r="BF1072" s="28"/>
      <c r="BK1072" s="194"/>
      <c r="BM1072" s="28"/>
      <c r="BN1072" s="28"/>
      <c r="BO1072" s="28"/>
      <c r="BT1072" s="194"/>
      <c r="BV1072" s="28"/>
      <c r="BW1072" s="28"/>
      <c r="BX1072" s="28"/>
      <c r="CC1072" s="194"/>
      <c r="CE1072" s="28"/>
      <c r="CF1072" s="28"/>
      <c r="CG1072" s="28"/>
      <c r="CL1072" s="194"/>
      <c r="CN1072" s="28"/>
      <c r="CO1072" s="28"/>
      <c r="CP1072" s="28"/>
      <c r="CU1072" s="194"/>
      <c r="CW1072" s="28"/>
      <c r="CX1072" s="28"/>
      <c r="CY1072" s="28"/>
      <c r="DD1072" s="194"/>
      <c r="DF1072" s="28"/>
      <c r="DG1072" s="28"/>
      <c r="DH1072" s="28"/>
      <c r="DM1072" s="194"/>
      <c r="DO1072" s="28"/>
      <c r="DP1072" s="28"/>
      <c r="DQ1072" s="28"/>
      <c r="DV1072" s="194"/>
      <c r="DX1072" s="28"/>
      <c r="DY1072" s="28"/>
      <c r="DZ1072" s="28"/>
      <c r="EE1072" s="194"/>
      <c r="EG1072" s="28"/>
      <c r="EH1072" s="28"/>
      <c r="EI1072" s="28"/>
      <c r="EN1072" s="194"/>
      <c r="EP1072" s="28"/>
      <c r="EQ1072" s="28"/>
      <c r="ER1072" s="28"/>
      <c r="EW1072" s="194"/>
      <c r="EY1072" s="28"/>
      <c r="EZ1072" s="28"/>
      <c r="FA1072" s="28"/>
      <c r="FF1072" s="194"/>
      <c r="FH1072" s="28"/>
      <c r="FI1072" s="28"/>
      <c r="FJ1072" s="28"/>
      <c r="FO1072" s="194"/>
      <c r="FQ1072" s="28"/>
      <c r="FR1072" s="28"/>
      <c r="FS1072" s="28"/>
      <c r="FX1072" s="194"/>
      <c r="FZ1072" s="28"/>
      <c r="GA1072" s="28"/>
      <c r="GB1072" s="28"/>
      <c r="GG1072" s="194"/>
      <c r="GI1072" s="28"/>
      <c r="GJ1072" s="28"/>
      <c r="GK1072" s="28"/>
      <c r="GP1072" s="194"/>
      <c r="GR1072" s="28"/>
      <c r="GS1072" s="28"/>
      <c r="GT1072" s="28"/>
      <c r="GY1072" s="194"/>
      <c r="HA1072" s="28"/>
      <c r="HB1072" s="28"/>
      <c r="HC1072" s="28"/>
      <c r="HH1072" s="194"/>
      <c r="HJ1072" s="28"/>
      <c r="HK1072" s="28"/>
      <c r="HL1072" s="28"/>
      <c r="HQ1072" s="28"/>
      <c r="HR1072" s="28"/>
      <c r="HS1072" s="28"/>
      <c r="HT1072" s="28"/>
      <c r="HU1072" s="28"/>
      <c r="HV1072" s="28"/>
      <c r="HW1072" s="28"/>
      <c r="HX1072" s="28"/>
      <c r="HY1072" s="28"/>
      <c r="HZ1072" s="28"/>
      <c r="IA1072" s="28"/>
      <c r="IB1072" s="28"/>
      <c r="IC1072" s="28"/>
      <c r="ID1072" s="28"/>
      <c r="IE1072" s="28"/>
      <c r="IF1072" s="28"/>
      <c r="IG1072" s="28"/>
      <c r="IH1072" s="28"/>
      <c r="II1072" s="28"/>
      <c r="IJ1072" s="28"/>
      <c r="IK1072" s="28"/>
      <c r="IL1072" s="28"/>
      <c r="IM1072" s="28"/>
      <c r="IN1072" s="28"/>
      <c r="IO1072" s="28"/>
      <c r="IP1072" s="28"/>
      <c r="IQ1072" s="28"/>
      <c r="IR1072" s="28"/>
      <c r="IS1072" s="28"/>
      <c r="IT1072" s="28"/>
      <c r="IU1072" s="28"/>
      <c r="IV1072" s="28"/>
    </row>
    <row r="1073" spans="1:256" s="50" customFormat="1" ht="18">
      <c r="A1073" s="206" t="s">
        <v>2687</v>
      </c>
      <c r="B1073" s="28"/>
      <c r="C1073" s="275"/>
      <c r="D1073" s="418" t="s">
        <v>129</v>
      </c>
      <c r="E1073" s="50">
        <f t="shared" si="12"/>
        <v>0</v>
      </c>
      <c r="F1073" s="284">
        <f t="shared" si="13"/>
        <v>9</v>
      </c>
      <c r="H1073" s="50">
        <v>7</v>
      </c>
      <c r="J1073" s="50">
        <v>2</v>
      </c>
      <c r="L1073" s="281"/>
      <c r="N1073" s="28"/>
      <c r="R1073" s="194"/>
      <c r="T1073" s="28"/>
      <c r="U1073" s="28"/>
      <c r="V1073" s="28"/>
      <c r="AA1073" s="194"/>
      <c r="AC1073" s="28"/>
      <c r="AD1073" s="28"/>
      <c r="AE1073" s="28"/>
      <c r="AJ1073" s="194"/>
      <c r="AL1073" s="28"/>
      <c r="AM1073" s="28"/>
      <c r="AN1073" s="28"/>
      <c r="AS1073" s="194"/>
      <c r="AU1073" s="28"/>
      <c r="AV1073" s="28"/>
      <c r="AW1073" s="28"/>
      <c r="BB1073" s="194"/>
      <c r="BD1073" s="28"/>
      <c r="BE1073" s="28"/>
      <c r="BF1073" s="28"/>
      <c r="BK1073" s="194"/>
      <c r="BM1073" s="28"/>
      <c r="BN1073" s="28"/>
      <c r="BO1073" s="28"/>
      <c r="BT1073" s="194"/>
      <c r="BV1073" s="28"/>
      <c r="BW1073" s="28"/>
      <c r="BX1073" s="28"/>
      <c r="CC1073" s="194"/>
      <c r="CE1073" s="28"/>
      <c r="CF1073" s="28"/>
      <c r="CG1073" s="28"/>
      <c r="CL1073" s="194"/>
      <c r="CN1073" s="28"/>
      <c r="CO1073" s="28"/>
      <c r="CP1073" s="28"/>
      <c r="CU1073" s="194"/>
      <c r="CW1073" s="28"/>
      <c r="CX1073" s="28"/>
      <c r="CY1073" s="28"/>
      <c r="DD1073" s="194"/>
      <c r="DF1073" s="28"/>
      <c r="DG1073" s="28"/>
      <c r="DH1073" s="28"/>
      <c r="DM1073" s="194"/>
      <c r="DO1073" s="28"/>
      <c r="DP1073" s="28"/>
      <c r="DQ1073" s="28"/>
      <c r="DV1073" s="194"/>
      <c r="DX1073" s="28"/>
      <c r="DY1073" s="28"/>
      <c r="DZ1073" s="28"/>
      <c r="EE1073" s="194"/>
      <c r="EG1073" s="28"/>
      <c r="EH1073" s="28"/>
      <c r="EI1073" s="28"/>
      <c r="EN1073" s="194"/>
      <c r="EP1073" s="28"/>
      <c r="EQ1073" s="28"/>
      <c r="ER1073" s="28"/>
      <c r="EW1073" s="194"/>
      <c r="EY1073" s="28"/>
      <c r="EZ1073" s="28"/>
      <c r="FA1073" s="28"/>
      <c r="FF1073" s="194"/>
      <c r="FH1073" s="28"/>
      <c r="FI1073" s="28"/>
      <c r="FJ1073" s="28"/>
      <c r="FO1073" s="194"/>
      <c r="FQ1073" s="28"/>
      <c r="FR1073" s="28"/>
      <c r="FS1073" s="28"/>
      <c r="FX1073" s="194"/>
      <c r="FZ1073" s="28"/>
      <c r="GA1073" s="28"/>
      <c r="GB1073" s="28"/>
      <c r="GG1073" s="194"/>
      <c r="GI1073" s="28"/>
      <c r="GJ1073" s="28"/>
      <c r="GK1073" s="28"/>
      <c r="GP1073" s="194"/>
      <c r="GR1073" s="28"/>
      <c r="GS1073" s="28"/>
      <c r="GT1073" s="28"/>
      <c r="GY1073" s="194"/>
      <c r="HA1073" s="28"/>
      <c r="HB1073" s="28"/>
      <c r="HC1073" s="28"/>
      <c r="HH1073" s="194"/>
      <c r="HJ1073" s="28"/>
      <c r="HK1073" s="28"/>
      <c r="HL1073" s="28"/>
      <c r="HQ1073" s="28"/>
      <c r="HR1073" s="28"/>
      <c r="HS1073" s="28"/>
      <c r="HT1073" s="28"/>
      <c r="HU1073" s="28"/>
      <c r="HV1073" s="28"/>
      <c r="HW1073" s="28"/>
      <c r="HX1073" s="28"/>
      <c r="HY1073" s="28"/>
      <c r="HZ1073" s="28"/>
      <c r="IA1073" s="28"/>
      <c r="IB1073" s="28"/>
      <c r="IC1073" s="28"/>
      <c r="ID1073" s="28"/>
      <c r="IE1073" s="28"/>
      <c r="IF1073" s="28"/>
      <c r="IG1073" s="28"/>
      <c r="IH1073" s="28"/>
      <c r="II1073" s="28"/>
      <c r="IJ1073" s="28"/>
      <c r="IK1073" s="28"/>
      <c r="IL1073" s="28"/>
      <c r="IM1073" s="28"/>
      <c r="IN1073" s="28"/>
      <c r="IO1073" s="28"/>
      <c r="IP1073" s="28"/>
      <c r="IQ1073" s="28"/>
      <c r="IR1073" s="28"/>
      <c r="IS1073" s="28"/>
      <c r="IT1073" s="28"/>
      <c r="IU1073" s="28"/>
      <c r="IV1073" s="28"/>
    </row>
    <row r="1074" spans="1:256" s="50" customFormat="1" ht="18">
      <c r="A1074" s="330" t="s">
        <v>543</v>
      </c>
      <c r="B1074" s="28"/>
      <c r="C1074" s="275"/>
      <c r="D1074" s="418" t="s">
        <v>129</v>
      </c>
      <c r="E1074" s="50">
        <f t="shared" si="12"/>
        <v>1</v>
      </c>
      <c r="F1074" s="284">
        <f t="shared" si="13"/>
        <v>40</v>
      </c>
      <c r="H1074" s="456">
        <v>40</v>
      </c>
      <c r="N1074" s="28"/>
      <c r="R1074" s="194"/>
      <c r="T1074" s="28"/>
      <c r="U1074" s="28"/>
      <c r="V1074" s="28"/>
      <c r="AA1074" s="194"/>
      <c r="AC1074" s="28"/>
      <c r="AD1074" s="28"/>
      <c r="AE1074" s="28"/>
      <c r="AJ1074" s="194"/>
      <c r="AL1074" s="28"/>
      <c r="AM1074" s="28"/>
      <c r="AN1074" s="28"/>
      <c r="AS1074" s="194"/>
      <c r="AU1074" s="28"/>
      <c r="AV1074" s="28"/>
      <c r="AW1074" s="28"/>
      <c r="BB1074" s="194"/>
      <c r="BD1074" s="28"/>
      <c r="BE1074" s="28"/>
      <c r="BF1074" s="28"/>
      <c r="BK1074" s="194"/>
      <c r="BM1074" s="28"/>
      <c r="BN1074" s="28"/>
      <c r="BO1074" s="28"/>
      <c r="BT1074" s="194"/>
      <c r="BV1074" s="28"/>
      <c r="BW1074" s="28"/>
      <c r="BX1074" s="28"/>
      <c r="CC1074" s="194"/>
      <c r="CE1074" s="28"/>
      <c r="CF1074" s="28"/>
      <c r="CG1074" s="28"/>
      <c r="CL1074" s="194"/>
      <c r="CN1074" s="28"/>
      <c r="CO1074" s="28"/>
      <c r="CP1074" s="28"/>
      <c r="CU1074" s="194"/>
      <c r="CW1074" s="28"/>
      <c r="CX1074" s="28"/>
      <c r="CY1074" s="28"/>
      <c r="DD1074" s="194"/>
      <c r="DF1074" s="28"/>
      <c r="DG1074" s="28"/>
      <c r="DH1074" s="28"/>
      <c r="DM1074" s="194"/>
      <c r="DO1074" s="28"/>
      <c r="DP1074" s="28"/>
      <c r="DQ1074" s="28"/>
      <c r="DV1074" s="194"/>
      <c r="DX1074" s="28"/>
      <c r="DY1074" s="28"/>
      <c r="DZ1074" s="28"/>
      <c r="EE1074" s="194"/>
      <c r="EG1074" s="28"/>
      <c r="EH1074" s="28"/>
      <c r="EI1074" s="28"/>
      <c r="EN1074" s="194"/>
      <c r="EP1074" s="28"/>
      <c r="EQ1074" s="28"/>
      <c r="ER1074" s="28"/>
      <c r="EW1074" s="194"/>
      <c r="EY1074" s="28"/>
      <c r="EZ1074" s="28"/>
      <c r="FA1074" s="28"/>
      <c r="FF1074" s="194"/>
      <c r="FH1074" s="28"/>
      <c r="FI1074" s="28"/>
      <c r="FJ1074" s="28"/>
      <c r="FO1074" s="194"/>
      <c r="FQ1074" s="28"/>
      <c r="FR1074" s="28"/>
      <c r="FS1074" s="28"/>
      <c r="FX1074" s="194"/>
      <c r="FZ1074" s="28"/>
      <c r="GA1074" s="28"/>
      <c r="GB1074" s="28"/>
      <c r="GG1074" s="194"/>
      <c r="GI1074" s="28"/>
      <c r="GJ1074" s="28"/>
      <c r="GK1074" s="28"/>
      <c r="GP1074" s="194"/>
      <c r="GR1074" s="28"/>
      <c r="GS1074" s="28"/>
      <c r="GT1074" s="28"/>
      <c r="GY1074" s="194"/>
      <c r="HA1074" s="28"/>
      <c r="HB1074" s="28"/>
      <c r="HC1074" s="28"/>
      <c r="HH1074" s="194"/>
      <c r="HJ1074" s="28"/>
      <c r="HK1074" s="28"/>
      <c r="HL1074" s="28"/>
      <c r="HQ1074" s="28"/>
      <c r="HR1074" s="28"/>
      <c r="HS1074" s="28"/>
      <c r="HT1074" s="28"/>
      <c r="HU1074" s="28"/>
      <c r="HV1074" s="28"/>
      <c r="HW1074" s="28"/>
      <c r="HX1074" s="28"/>
      <c r="HY1074" s="28"/>
      <c r="HZ1074" s="28"/>
      <c r="IA1074" s="28"/>
      <c r="IB1074" s="28"/>
      <c r="IC1074" s="28"/>
      <c r="ID1074" s="28"/>
      <c r="IE1074" s="28"/>
      <c r="IF1074" s="28"/>
      <c r="IG1074" s="28"/>
      <c r="IH1074" s="28"/>
      <c r="II1074" s="28"/>
      <c r="IJ1074" s="28"/>
      <c r="IK1074" s="28"/>
      <c r="IL1074" s="28"/>
      <c r="IM1074" s="28"/>
      <c r="IN1074" s="28"/>
      <c r="IO1074" s="28"/>
      <c r="IP1074" s="28"/>
      <c r="IQ1074" s="28"/>
      <c r="IR1074" s="28"/>
      <c r="IS1074" s="28"/>
      <c r="IT1074" s="28"/>
      <c r="IU1074" s="28"/>
      <c r="IV1074" s="28"/>
    </row>
    <row r="1075" spans="1:256" s="50" customFormat="1" ht="18.75">
      <c r="A1075" s="330" t="s">
        <v>577</v>
      </c>
      <c r="B1075" s="417"/>
      <c r="C1075" s="417"/>
      <c r="D1075" s="418" t="s">
        <v>140</v>
      </c>
      <c r="E1075" s="50">
        <f t="shared" si="12"/>
        <v>11</v>
      </c>
      <c r="F1075" s="284">
        <f t="shared" si="13"/>
        <v>27</v>
      </c>
      <c r="H1075" s="50">
        <v>11</v>
      </c>
      <c r="I1075" s="50">
        <v>5</v>
      </c>
      <c r="J1075" s="50">
        <v>11</v>
      </c>
      <c r="N1075" s="28"/>
      <c r="R1075" s="194"/>
      <c r="T1075" s="28"/>
      <c r="U1075" s="28"/>
      <c r="V1075" s="28"/>
      <c r="AA1075" s="194"/>
      <c r="AC1075" s="28"/>
      <c r="AD1075" s="28"/>
      <c r="AE1075" s="28"/>
      <c r="AJ1075" s="194"/>
      <c r="AL1075" s="28"/>
      <c r="AM1075" s="28"/>
      <c r="AN1075" s="28"/>
      <c r="AS1075" s="194"/>
      <c r="AU1075" s="28"/>
      <c r="AV1075" s="28"/>
      <c r="AW1075" s="28"/>
      <c r="BB1075" s="194"/>
      <c r="BD1075" s="28"/>
      <c r="BE1075" s="28"/>
      <c r="BF1075" s="28"/>
      <c r="BK1075" s="194"/>
      <c r="BM1075" s="28"/>
      <c r="BN1075" s="28"/>
      <c r="BO1075" s="28"/>
      <c r="BT1075" s="194"/>
      <c r="BV1075" s="28"/>
      <c r="BW1075" s="28"/>
      <c r="BX1075" s="28"/>
      <c r="CC1075" s="194"/>
      <c r="CE1075" s="28"/>
      <c r="CF1075" s="28"/>
      <c r="CG1075" s="28"/>
      <c r="CL1075" s="194"/>
      <c r="CN1075" s="28"/>
      <c r="CO1075" s="28"/>
      <c r="CP1075" s="28"/>
      <c r="CU1075" s="194"/>
      <c r="CW1075" s="28"/>
      <c r="CX1075" s="28"/>
      <c r="CY1075" s="28"/>
      <c r="DD1075" s="194"/>
      <c r="DF1075" s="28"/>
      <c r="DG1075" s="28"/>
      <c r="DH1075" s="28"/>
      <c r="DM1075" s="194"/>
      <c r="DO1075" s="28"/>
      <c r="DP1075" s="28"/>
      <c r="DQ1075" s="28"/>
      <c r="DV1075" s="194"/>
      <c r="DX1075" s="28"/>
      <c r="DY1075" s="28"/>
      <c r="DZ1075" s="28"/>
      <c r="EE1075" s="194"/>
      <c r="EG1075" s="28"/>
      <c r="EH1075" s="28"/>
      <c r="EI1075" s="28"/>
      <c r="EN1075" s="194"/>
      <c r="EP1075" s="28"/>
      <c r="EQ1075" s="28"/>
      <c r="ER1075" s="28"/>
      <c r="EW1075" s="194"/>
      <c r="EY1075" s="28"/>
      <c r="EZ1075" s="28"/>
      <c r="FA1075" s="28"/>
      <c r="FF1075" s="194"/>
      <c r="FH1075" s="28"/>
      <c r="FI1075" s="28"/>
      <c r="FJ1075" s="28"/>
      <c r="FO1075" s="194"/>
      <c r="FQ1075" s="28"/>
      <c r="FR1075" s="28"/>
      <c r="FS1075" s="28"/>
      <c r="FX1075" s="194"/>
      <c r="FZ1075" s="28"/>
      <c r="GA1075" s="28"/>
      <c r="GB1075" s="28"/>
      <c r="GG1075" s="194"/>
      <c r="GI1075" s="28"/>
      <c r="GJ1075" s="28"/>
      <c r="GK1075" s="28"/>
      <c r="GP1075" s="194"/>
      <c r="GR1075" s="28"/>
      <c r="GS1075" s="28"/>
      <c r="GT1075" s="28"/>
      <c r="GY1075" s="194"/>
      <c r="HA1075" s="28"/>
      <c r="HB1075" s="28"/>
      <c r="HC1075" s="28"/>
      <c r="HH1075" s="194"/>
      <c r="HJ1075" s="28"/>
      <c r="HK1075" s="28"/>
      <c r="HL1075" s="28"/>
      <c r="HQ1075" s="28"/>
      <c r="HR1075" s="28"/>
      <c r="HS1075" s="28"/>
      <c r="HT1075" s="28"/>
      <c r="HU1075" s="28"/>
      <c r="HV1075" s="28"/>
      <c r="HW1075" s="28"/>
      <c r="HX1075" s="28"/>
      <c r="HY1075" s="28"/>
      <c r="HZ1075" s="28"/>
      <c r="IA1075" s="28"/>
      <c r="IB1075" s="28"/>
      <c r="IC1075" s="28"/>
      <c r="ID1075" s="28"/>
      <c r="IE1075" s="28"/>
      <c r="IF1075" s="28"/>
      <c r="IG1075" s="28"/>
      <c r="IH1075" s="28"/>
      <c r="II1075" s="28"/>
      <c r="IJ1075" s="28"/>
      <c r="IK1075" s="28"/>
      <c r="IL1075" s="28"/>
      <c r="IM1075" s="28"/>
      <c r="IN1075" s="28"/>
      <c r="IO1075" s="28"/>
      <c r="IP1075" s="28"/>
      <c r="IQ1075" s="28"/>
      <c r="IR1075" s="28"/>
      <c r="IS1075" s="28"/>
      <c r="IT1075" s="28"/>
      <c r="IU1075" s="28"/>
      <c r="IV1075" s="28"/>
    </row>
    <row r="1076" spans="1:256" s="50" customFormat="1" ht="18.75">
      <c r="A1076" s="330" t="s">
        <v>514</v>
      </c>
      <c r="B1076" s="279"/>
      <c r="C1076" s="417"/>
      <c r="D1076" s="418" t="s">
        <v>134</v>
      </c>
      <c r="E1076" s="50">
        <f t="shared" si="12"/>
        <v>8</v>
      </c>
      <c r="F1076" s="284">
        <f t="shared" si="13"/>
        <v>79</v>
      </c>
      <c r="H1076" s="50">
        <v>13</v>
      </c>
      <c r="I1076" s="50">
        <v>23</v>
      </c>
      <c r="J1076" s="50">
        <v>43</v>
      </c>
      <c r="L1076" s="28"/>
      <c r="N1076" s="28"/>
      <c r="R1076" s="194"/>
      <c r="T1076" s="28"/>
      <c r="U1076" s="28"/>
      <c r="V1076" s="28"/>
      <c r="AA1076" s="194"/>
      <c r="AC1076" s="28"/>
      <c r="AD1076" s="28"/>
      <c r="AE1076" s="28"/>
      <c r="AJ1076" s="194"/>
      <c r="AL1076" s="28"/>
      <c r="AM1076" s="28"/>
      <c r="AN1076" s="28"/>
      <c r="AS1076" s="194"/>
      <c r="AU1076" s="28"/>
      <c r="AV1076" s="28"/>
      <c r="AW1076" s="28"/>
      <c r="BB1076" s="194"/>
      <c r="BD1076" s="28"/>
      <c r="BE1076" s="28"/>
      <c r="BF1076" s="28"/>
      <c r="BK1076" s="194"/>
      <c r="BM1076" s="28"/>
      <c r="BN1076" s="28"/>
      <c r="BO1076" s="28"/>
      <c r="BT1076" s="194"/>
      <c r="BV1076" s="28"/>
      <c r="BW1076" s="28"/>
      <c r="BX1076" s="28"/>
      <c r="CC1076" s="194"/>
      <c r="CE1076" s="28"/>
      <c r="CF1076" s="28"/>
      <c r="CG1076" s="28"/>
      <c r="CL1076" s="194"/>
      <c r="CN1076" s="28"/>
      <c r="CO1076" s="28"/>
      <c r="CP1076" s="28"/>
      <c r="CU1076" s="194"/>
      <c r="CW1076" s="28"/>
      <c r="CX1076" s="28"/>
      <c r="CY1076" s="28"/>
      <c r="DD1076" s="194"/>
      <c r="DF1076" s="28"/>
      <c r="DG1076" s="28"/>
      <c r="DH1076" s="28"/>
      <c r="DM1076" s="194"/>
      <c r="DO1076" s="28"/>
      <c r="DP1076" s="28"/>
      <c r="DQ1076" s="28"/>
      <c r="DV1076" s="194"/>
      <c r="DX1076" s="28"/>
      <c r="DY1076" s="28"/>
      <c r="DZ1076" s="28"/>
      <c r="EE1076" s="194"/>
      <c r="EG1076" s="28"/>
      <c r="EH1076" s="28"/>
      <c r="EI1076" s="28"/>
      <c r="EN1076" s="194"/>
      <c r="EP1076" s="28"/>
      <c r="EQ1076" s="28"/>
      <c r="ER1076" s="28"/>
      <c r="EW1076" s="194"/>
      <c r="EY1076" s="28"/>
      <c r="EZ1076" s="28"/>
      <c r="FA1076" s="28"/>
      <c r="FF1076" s="194"/>
      <c r="FH1076" s="28"/>
      <c r="FI1076" s="28"/>
      <c r="FJ1076" s="28"/>
      <c r="FO1076" s="194"/>
      <c r="FQ1076" s="28"/>
      <c r="FR1076" s="28"/>
      <c r="FS1076" s="28"/>
      <c r="FX1076" s="194"/>
      <c r="FZ1076" s="28"/>
      <c r="GA1076" s="28"/>
      <c r="GB1076" s="28"/>
      <c r="GG1076" s="194"/>
      <c r="GI1076" s="28"/>
      <c r="GJ1076" s="28"/>
      <c r="GK1076" s="28"/>
      <c r="GP1076" s="194"/>
      <c r="GR1076" s="28"/>
      <c r="GS1076" s="28"/>
      <c r="GT1076" s="28"/>
      <c r="GY1076" s="194"/>
      <c r="HA1076" s="28"/>
      <c r="HB1076" s="28"/>
      <c r="HC1076" s="28"/>
      <c r="HH1076" s="194"/>
      <c r="HJ1076" s="28"/>
      <c r="HK1076" s="28"/>
      <c r="HL1076" s="28"/>
      <c r="HQ1076" s="28"/>
      <c r="HR1076" s="28"/>
      <c r="HS1076" s="28"/>
      <c r="HT1076" s="28"/>
      <c r="HU1076" s="28"/>
      <c r="HV1076" s="28"/>
      <c r="HW1076" s="28"/>
      <c r="HX1076" s="28"/>
      <c r="HY1076" s="28"/>
      <c r="HZ1076" s="28"/>
      <c r="IA1076" s="28"/>
      <c r="IB1076" s="28"/>
      <c r="IC1076" s="28"/>
      <c r="ID1076" s="28"/>
      <c r="IE1076" s="28"/>
      <c r="IF1076" s="28"/>
      <c r="IG1076" s="28"/>
      <c r="IH1076" s="28"/>
      <c r="II1076" s="28"/>
      <c r="IJ1076" s="28"/>
      <c r="IK1076" s="28"/>
      <c r="IL1076" s="28"/>
      <c r="IM1076" s="28"/>
      <c r="IN1076" s="28"/>
      <c r="IO1076" s="28"/>
      <c r="IP1076" s="28"/>
      <c r="IQ1076" s="28"/>
      <c r="IR1076" s="28"/>
      <c r="IS1076" s="28"/>
      <c r="IT1076" s="28"/>
      <c r="IU1076" s="28"/>
      <c r="IV1076" s="28"/>
    </row>
    <row r="1077" spans="1:256" s="50" customFormat="1" ht="18">
      <c r="A1077" s="330" t="s">
        <v>2055</v>
      </c>
      <c r="B1077" s="420"/>
      <c r="C1077" s="420"/>
      <c r="D1077" s="418" t="s">
        <v>135</v>
      </c>
      <c r="E1077" s="50">
        <f t="shared" si="12"/>
        <v>2</v>
      </c>
      <c r="F1077" s="284">
        <f t="shared" si="13"/>
        <v>40</v>
      </c>
      <c r="H1077" s="50">
        <v>2</v>
      </c>
      <c r="I1077" s="50">
        <v>15</v>
      </c>
      <c r="J1077" s="50">
        <v>23</v>
      </c>
      <c r="N1077" s="28"/>
      <c r="R1077" s="194"/>
      <c r="T1077" s="28"/>
      <c r="U1077" s="28"/>
      <c r="V1077" s="28"/>
      <c r="AA1077" s="194"/>
      <c r="AC1077" s="28"/>
      <c r="AD1077" s="28"/>
      <c r="AE1077" s="28"/>
      <c r="AJ1077" s="194"/>
      <c r="AL1077" s="28"/>
      <c r="AM1077" s="28"/>
      <c r="AN1077" s="28"/>
      <c r="AS1077" s="194"/>
      <c r="AU1077" s="28"/>
      <c r="AV1077" s="28"/>
      <c r="AW1077" s="28"/>
      <c r="BB1077" s="194"/>
      <c r="BD1077" s="28"/>
      <c r="BE1077" s="28"/>
      <c r="BF1077" s="28"/>
      <c r="BK1077" s="194"/>
      <c r="BM1077" s="28"/>
      <c r="BN1077" s="28"/>
      <c r="BO1077" s="28"/>
      <c r="BT1077" s="194"/>
      <c r="BV1077" s="28"/>
      <c r="BW1077" s="28"/>
      <c r="BX1077" s="28"/>
      <c r="CC1077" s="194"/>
      <c r="CE1077" s="28"/>
      <c r="CF1077" s="28"/>
      <c r="CG1077" s="28"/>
      <c r="CL1077" s="194"/>
      <c r="CN1077" s="28"/>
      <c r="CO1077" s="28"/>
      <c r="CP1077" s="28"/>
      <c r="CU1077" s="194"/>
      <c r="CW1077" s="28"/>
      <c r="CX1077" s="28"/>
      <c r="CY1077" s="28"/>
      <c r="DD1077" s="194"/>
      <c r="DF1077" s="28"/>
      <c r="DG1077" s="28"/>
      <c r="DH1077" s="28"/>
      <c r="DM1077" s="194"/>
      <c r="DO1077" s="28"/>
      <c r="DP1077" s="28"/>
      <c r="DQ1077" s="28"/>
      <c r="DV1077" s="194"/>
      <c r="DX1077" s="28"/>
      <c r="DY1077" s="28"/>
      <c r="DZ1077" s="28"/>
      <c r="EE1077" s="194"/>
      <c r="EG1077" s="28"/>
      <c r="EH1077" s="28"/>
      <c r="EI1077" s="28"/>
      <c r="EN1077" s="194"/>
      <c r="EP1077" s="28"/>
      <c r="EQ1077" s="28"/>
      <c r="ER1077" s="28"/>
      <c r="EW1077" s="194"/>
      <c r="EY1077" s="28"/>
      <c r="EZ1077" s="28"/>
      <c r="FA1077" s="28"/>
      <c r="FF1077" s="194"/>
      <c r="FH1077" s="28"/>
      <c r="FI1077" s="28"/>
      <c r="FJ1077" s="28"/>
      <c r="FO1077" s="194"/>
      <c r="FQ1077" s="28"/>
      <c r="FR1077" s="28"/>
      <c r="FS1077" s="28"/>
      <c r="FX1077" s="194"/>
      <c r="FZ1077" s="28"/>
      <c r="GA1077" s="28"/>
      <c r="GB1077" s="28"/>
      <c r="GG1077" s="194"/>
      <c r="GI1077" s="28"/>
      <c r="GJ1077" s="28"/>
      <c r="GK1077" s="28"/>
      <c r="GP1077" s="194"/>
      <c r="GR1077" s="28"/>
      <c r="GS1077" s="28"/>
      <c r="GT1077" s="28"/>
      <c r="GY1077" s="194"/>
      <c r="HA1077" s="28"/>
      <c r="HB1077" s="28"/>
      <c r="HC1077" s="28"/>
      <c r="HH1077" s="194"/>
      <c r="HJ1077" s="28"/>
      <c r="HK1077" s="28"/>
      <c r="HL1077" s="28"/>
      <c r="HQ1077" s="28"/>
      <c r="HR1077" s="28"/>
      <c r="HS1077" s="28"/>
      <c r="HT1077" s="28"/>
      <c r="HU1077" s="28"/>
      <c r="HV1077" s="28"/>
      <c r="HW1077" s="28"/>
      <c r="HX1077" s="28"/>
      <c r="HY1077" s="28"/>
      <c r="HZ1077" s="28"/>
      <c r="IA1077" s="28"/>
      <c r="IB1077" s="28"/>
      <c r="IC1077" s="28"/>
      <c r="ID1077" s="28"/>
      <c r="IE1077" s="28"/>
      <c r="IF1077" s="28"/>
      <c r="IG1077" s="28"/>
      <c r="IH1077" s="28"/>
      <c r="II1077" s="28"/>
      <c r="IJ1077" s="28"/>
      <c r="IK1077" s="28"/>
      <c r="IL1077" s="28"/>
      <c r="IM1077" s="28"/>
      <c r="IN1077" s="28"/>
      <c r="IO1077" s="28"/>
      <c r="IP1077" s="28"/>
      <c r="IQ1077" s="28"/>
      <c r="IR1077" s="28"/>
      <c r="IS1077" s="28"/>
      <c r="IT1077" s="28"/>
      <c r="IU1077" s="28"/>
      <c r="IV1077" s="28"/>
    </row>
    <row r="1078" spans="1:256" s="50" customFormat="1" ht="18.75">
      <c r="A1078" s="206" t="s">
        <v>2789</v>
      </c>
      <c r="B1078" s="417"/>
      <c r="C1078" s="417"/>
      <c r="D1078" s="1" t="s">
        <v>131</v>
      </c>
      <c r="E1078" s="50">
        <f t="shared" si="12"/>
        <v>11</v>
      </c>
      <c r="F1078" s="284">
        <f t="shared" si="13"/>
        <v>24</v>
      </c>
      <c r="G1078" s="50">
        <v>24</v>
      </c>
      <c r="N1078" s="28"/>
      <c r="R1078" s="194"/>
      <c r="T1078" s="28"/>
      <c r="U1078" s="28"/>
      <c r="V1078" s="28"/>
      <c r="AA1078" s="194"/>
      <c r="AC1078" s="28"/>
      <c r="AD1078" s="28"/>
      <c r="AE1078" s="28"/>
      <c r="AJ1078" s="194"/>
      <c r="AL1078" s="28"/>
      <c r="AM1078" s="28"/>
      <c r="AN1078" s="28"/>
      <c r="AS1078" s="194"/>
      <c r="AU1078" s="28"/>
      <c r="AV1078" s="28"/>
      <c r="AW1078" s="28"/>
      <c r="BB1078" s="194"/>
      <c r="BD1078" s="28"/>
      <c r="BE1078" s="28"/>
      <c r="BF1078" s="28"/>
      <c r="BK1078" s="194"/>
      <c r="BM1078" s="28"/>
      <c r="BN1078" s="28"/>
      <c r="BO1078" s="28"/>
      <c r="BT1078" s="194"/>
      <c r="BV1078" s="28"/>
      <c r="BW1078" s="28"/>
      <c r="BX1078" s="28"/>
      <c r="CC1078" s="194"/>
      <c r="CE1078" s="28"/>
      <c r="CF1078" s="28"/>
      <c r="CG1078" s="28"/>
      <c r="CL1078" s="194"/>
      <c r="CN1078" s="28"/>
      <c r="CO1078" s="28"/>
      <c r="CP1078" s="28"/>
      <c r="CU1078" s="194"/>
      <c r="CW1078" s="28"/>
      <c r="CX1078" s="28"/>
      <c r="CY1078" s="28"/>
      <c r="DD1078" s="194"/>
      <c r="DF1078" s="28"/>
      <c r="DG1078" s="28"/>
      <c r="DH1078" s="28"/>
      <c r="DM1078" s="194"/>
      <c r="DO1078" s="28"/>
      <c r="DP1078" s="28"/>
      <c r="DQ1078" s="28"/>
      <c r="DV1078" s="194"/>
      <c r="DX1078" s="28"/>
      <c r="DY1078" s="28"/>
      <c r="DZ1078" s="28"/>
      <c r="EE1078" s="194"/>
      <c r="EG1078" s="28"/>
      <c r="EH1078" s="28"/>
      <c r="EI1078" s="28"/>
      <c r="EN1078" s="194"/>
      <c r="EP1078" s="28"/>
      <c r="EQ1078" s="28"/>
      <c r="ER1078" s="28"/>
      <c r="EW1078" s="194"/>
      <c r="EY1078" s="28"/>
      <c r="EZ1078" s="28"/>
      <c r="FA1078" s="28"/>
      <c r="FF1078" s="194"/>
      <c r="FH1078" s="28"/>
      <c r="FI1078" s="28"/>
      <c r="FJ1078" s="28"/>
      <c r="FO1078" s="194"/>
      <c r="FQ1078" s="28"/>
      <c r="FR1078" s="28"/>
      <c r="FS1078" s="28"/>
      <c r="FX1078" s="194"/>
      <c r="FZ1078" s="28"/>
      <c r="GA1078" s="28"/>
      <c r="GB1078" s="28"/>
      <c r="GG1078" s="194"/>
      <c r="GI1078" s="28"/>
      <c r="GJ1078" s="28"/>
      <c r="GK1078" s="28"/>
      <c r="GP1078" s="194"/>
      <c r="GR1078" s="28"/>
      <c r="GS1078" s="28"/>
      <c r="GT1078" s="28"/>
      <c r="GY1078" s="194"/>
      <c r="HA1078" s="28"/>
      <c r="HB1078" s="28"/>
      <c r="HC1078" s="28"/>
      <c r="HH1078" s="194"/>
      <c r="HJ1078" s="28"/>
      <c r="HK1078" s="28"/>
      <c r="HL1078" s="28"/>
      <c r="HQ1078" s="28"/>
      <c r="HR1078" s="28"/>
      <c r="HS1078" s="28"/>
      <c r="HT1078" s="28"/>
      <c r="HU1078" s="28"/>
      <c r="HV1078" s="28"/>
      <c r="HW1078" s="28"/>
      <c r="HX1078" s="28"/>
      <c r="HY1078" s="28"/>
      <c r="HZ1078" s="28"/>
      <c r="IA1078" s="28"/>
      <c r="IB1078" s="28"/>
      <c r="IC1078" s="28"/>
      <c r="ID1078" s="28"/>
      <c r="IE1078" s="28"/>
      <c r="IF1078" s="28"/>
      <c r="IG1078" s="28"/>
      <c r="IH1078" s="28"/>
      <c r="II1078" s="28"/>
      <c r="IJ1078" s="28"/>
      <c r="IK1078" s="28"/>
      <c r="IL1078" s="28"/>
      <c r="IM1078" s="28"/>
      <c r="IN1078" s="28"/>
      <c r="IO1078" s="28"/>
      <c r="IP1078" s="28"/>
      <c r="IQ1078" s="28"/>
      <c r="IR1078" s="28"/>
      <c r="IS1078" s="28"/>
      <c r="IT1078" s="28"/>
      <c r="IU1078" s="28"/>
      <c r="IV1078" s="28"/>
    </row>
    <row r="1079" spans="1:256" s="50" customFormat="1" ht="18">
      <c r="A1079" s="330" t="s">
        <v>2120</v>
      </c>
      <c r="B1079" s="28"/>
      <c r="C1079" s="275"/>
      <c r="D1079" s="418" t="s">
        <v>129</v>
      </c>
      <c r="E1079" s="50">
        <f t="shared" si="12"/>
        <v>0</v>
      </c>
      <c r="F1079" s="284">
        <f t="shared" si="13"/>
        <v>0</v>
      </c>
      <c r="N1079" s="28"/>
      <c r="R1079" s="194"/>
      <c r="T1079" s="28"/>
      <c r="U1079" s="28"/>
      <c r="V1079" s="28"/>
      <c r="AA1079" s="194"/>
      <c r="AC1079" s="28"/>
      <c r="AD1079" s="28"/>
      <c r="AE1079" s="28"/>
      <c r="AJ1079" s="194"/>
      <c r="AL1079" s="28"/>
      <c r="AM1079" s="28"/>
      <c r="AN1079" s="28"/>
      <c r="AS1079" s="194"/>
      <c r="AU1079" s="28"/>
      <c r="AV1079" s="28"/>
      <c r="AW1079" s="28"/>
      <c r="BB1079" s="194"/>
      <c r="BD1079" s="28"/>
      <c r="BE1079" s="28"/>
      <c r="BF1079" s="28"/>
      <c r="BK1079" s="194"/>
      <c r="BM1079" s="28"/>
      <c r="BN1079" s="28"/>
      <c r="BO1079" s="28"/>
      <c r="BT1079" s="194"/>
      <c r="BV1079" s="28"/>
      <c r="BW1079" s="28"/>
      <c r="BX1079" s="28"/>
      <c r="CC1079" s="194"/>
      <c r="CE1079" s="28"/>
      <c r="CF1079" s="28"/>
      <c r="CG1079" s="28"/>
      <c r="CL1079" s="194"/>
      <c r="CN1079" s="28"/>
      <c r="CO1079" s="28"/>
      <c r="CP1079" s="28"/>
      <c r="CU1079" s="194"/>
      <c r="CW1079" s="28"/>
      <c r="CX1079" s="28"/>
      <c r="CY1079" s="28"/>
      <c r="DD1079" s="194"/>
      <c r="DF1079" s="28"/>
      <c r="DG1079" s="28"/>
      <c r="DH1079" s="28"/>
      <c r="DM1079" s="194"/>
      <c r="DO1079" s="28"/>
      <c r="DP1079" s="28"/>
      <c r="DQ1079" s="28"/>
      <c r="DV1079" s="194"/>
      <c r="DX1079" s="28"/>
      <c r="DY1079" s="28"/>
      <c r="DZ1079" s="28"/>
      <c r="EE1079" s="194"/>
      <c r="EG1079" s="28"/>
      <c r="EH1079" s="28"/>
      <c r="EI1079" s="28"/>
      <c r="EN1079" s="194"/>
      <c r="EP1079" s="28"/>
      <c r="EQ1079" s="28"/>
      <c r="ER1079" s="28"/>
      <c r="EW1079" s="194"/>
      <c r="EY1079" s="28"/>
      <c r="EZ1079" s="28"/>
      <c r="FA1079" s="28"/>
      <c r="FF1079" s="194"/>
      <c r="FH1079" s="28"/>
      <c r="FI1079" s="28"/>
      <c r="FJ1079" s="28"/>
      <c r="FO1079" s="194"/>
      <c r="FQ1079" s="28"/>
      <c r="FR1079" s="28"/>
      <c r="FS1079" s="28"/>
      <c r="FX1079" s="194"/>
      <c r="FZ1079" s="28"/>
      <c r="GA1079" s="28"/>
      <c r="GB1079" s="28"/>
      <c r="GG1079" s="194"/>
      <c r="GI1079" s="28"/>
      <c r="GJ1079" s="28"/>
      <c r="GK1079" s="28"/>
      <c r="GP1079" s="194"/>
      <c r="GR1079" s="28"/>
      <c r="GS1079" s="28"/>
      <c r="GT1079" s="28"/>
      <c r="GY1079" s="194"/>
      <c r="HA1079" s="28"/>
      <c r="HB1079" s="28"/>
      <c r="HC1079" s="28"/>
      <c r="HH1079" s="194"/>
      <c r="HJ1079" s="28"/>
      <c r="HK1079" s="28"/>
      <c r="HL1079" s="28"/>
      <c r="HQ1079" s="28"/>
      <c r="HR1079" s="28"/>
      <c r="HS1079" s="28"/>
      <c r="HT1079" s="28"/>
      <c r="HU1079" s="28"/>
      <c r="HV1079" s="28"/>
      <c r="HW1079" s="28"/>
      <c r="HX1079" s="28"/>
      <c r="HY1079" s="28"/>
      <c r="HZ1079" s="28"/>
      <c r="IA1079" s="28"/>
      <c r="IB1079" s="28"/>
      <c r="IC1079" s="28"/>
      <c r="ID1079" s="28"/>
      <c r="IE1079" s="28"/>
      <c r="IF1079" s="28"/>
      <c r="IG1079" s="28"/>
      <c r="IH1079" s="28"/>
      <c r="II1079" s="28"/>
      <c r="IJ1079" s="28"/>
      <c r="IK1079" s="28"/>
      <c r="IL1079" s="28"/>
      <c r="IM1079" s="28"/>
      <c r="IN1079" s="28"/>
      <c r="IO1079" s="28"/>
      <c r="IP1079" s="28"/>
      <c r="IQ1079" s="28"/>
      <c r="IR1079" s="28"/>
      <c r="IS1079" s="28"/>
      <c r="IT1079" s="28"/>
      <c r="IU1079" s="28"/>
      <c r="IV1079" s="28"/>
    </row>
    <row r="1080" spans="1:256" s="50" customFormat="1" ht="18.75">
      <c r="A1080" s="330" t="s">
        <v>825</v>
      </c>
      <c r="B1080" s="419"/>
      <c r="C1080" s="417"/>
      <c r="D1080" s="418" t="s">
        <v>139</v>
      </c>
      <c r="E1080" s="50">
        <f t="shared" si="12"/>
        <v>16</v>
      </c>
      <c r="F1080" s="284">
        <f t="shared" si="13"/>
        <v>138</v>
      </c>
      <c r="H1080" s="50">
        <v>67</v>
      </c>
      <c r="I1080" s="50">
        <v>71</v>
      </c>
      <c r="N1080" s="28"/>
      <c r="R1080" s="194"/>
      <c r="T1080" s="28"/>
      <c r="U1080" s="28"/>
      <c r="V1080" s="28"/>
      <c r="AA1080" s="194"/>
      <c r="AC1080" s="28"/>
      <c r="AD1080" s="28"/>
      <c r="AE1080" s="28"/>
      <c r="AJ1080" s="194"/>
      <c r="AL1080" s="28"/>
      <c r="AM1080" s="28"/>
      <c r="AN1080" s="28"/>
      <c r="AS1080" s="194"/>
      <c r="AU1080" s="28"/>
      <c r="AV1080" s="28"/>
      <c r="AW1080" s="28"/>
      <c r="BB1080" s="194"/>
      <c r="BD1080" s="28"/>
      <c r="BE1080" s="28"/>
      <c r="BF1080" s="28"/>
      <c r="BK1080" s="194"/>
      <c r="BM1080" s="28"/>
      <c r="BN1080" s="28"/>
      <c r="BO1080" s="28"/>
      <c r="BT1080" s="194"/>
      <c r="BV1080" s="28"/>
      <c r="BW1080" s="28"/>
      <c r="BX1080" s="28"/>
      <c r="CC1080" s="194"/>
      <c r="CE1080" s="28"/>
      <c r="CF1080" s="28"/>
      <c r="CG1080" s="28"/>
      <c r="CL1080" s="194"/>
      <c r="CN1080" s="28"/>
      <c r="CO1080" s="28"/>
      <c r="CP1080" s="28"/>
      <c r="CU1080" s="194"/>
      <c r="CW1080" s="28"/>
      <c r="CX1080" s="28"/>
      <c r="CY1080" s="28"/>
      <c r="DD1080" s="194"/>
      <c r="DF1080" s="28"/>
      <c r="DG1080" s="28"/>
      <c r="DH1080" s="28"/>
      <c r="DM1080" s="194"/>
      <c r="DO1080" s="28"/>
      <c r="DP1080" s="28"/>
      <c r="DQ1080" s="28"/>
      <c r="DV1080" s="194"/>
      <c r="DX1080" s="28"/>
      <c r="DY1080" s="28"/>
      <c r="DZ1080" s="28"/>
      <c r="EE1080" s="194"/>
      <c r="EG1080" s="28"/>
      <c r="EH1080" s="28"/>
      <c r="EI1080" s="28"/>
      <c r="EN1080" s="194"/>
      <c r="EP1080" s="28"/>
      <c r="EQ1080" s="28"/>
      <c r="ER1080" s="28"/>
      <c r="EW1080" s="194"/>
      <c r="EY1080" s="28"/>
      <c r="EZ1080" s="28"/>
      <c r="FA1080" s="28"/>
      <c r="FF1080" s="194"/>
      <c r="FH1080" s="28"/>
      <c r="FI1080" s="28"/>
      <c r="FJ1080" s="28"/>
      <c r="FO1080" s="194"/>
      <c r="FQ1080" s="28"/>
      <c r="FR1080" s="28"/>
      <c r="FS1080" s="28"/>
      <c r="FX1080" s="194"/>
      <c r="FZ1080" s="28"/>
      <c r="GA1080" s="28"/>
      <c r="GB1080" s="28"/>
      <c r="GG1080" s="194"/>
      <c r="GI1080" s="28"/>
      <c r="GJ1080" s="28"/>
      <c r="GK1080" s="28"/>
      <c r="GP1080" s="194"/>
      <c r="GR1080" s="28"/>
      <c r="GS1080" s="28"/>
      <c r="GT1080" s="28"/>
      <c r="GY1080" s="194"/>
      <c r="HA1080" s="28"/>
      <c r="HB1080" s="28"/>
      <c r="HC1080" s="28"/>
      <c r="HH1080" s="194"/>
      <c r="HJ1080" s="28"/>
      <c r="HK1080" s="28"/>
      <c r="HL1080" s="28"/>
      <c r="HQ1080" s="28"/>
      <c r="HR1080" s="28"/>
      <c r="HS1080" s="28"/>
      <c r="HT1080" s="28"/>
      <c r="HU1080" s="28"/>
      <c r="HV1080" s="28"/>
      <c r="HW1080" s="28"/>
      <c r="HX1080" s="28"/>
      <c r="HY1080" s="28"/>
      <c r="HZ1080" s="28"/>
      <c r="IA1080" s="28"/>
      <c r="IB1080" s="28"/>
      <c r="IC1080" s="28"/>
      <c r="ID1080" s="28"/>
      <c r="IE1080" s="28"/>
      <c r="IF1080" s="28"/>
      <c r="IG1080" s="28"/>
      <c r="IH1080" s="28"/>
      <c r="II1080" s="28"/>
      <c r="IJ1080" s="28"/>
      <c r="IK1080" s="28"/>
      <c r="IL1080" s="28"/>
      <c r="IM1080" s="28"/>
      <c r="IN1080" s="28"/>
      <c r="IO1080" s="28"/>
      <c r="IP1080" s="28"/>
      <c r="IQ1080" s="28"/>
      <c r="IR1080" s="28"/>
      <c r="IS1080" s="28"/>
      <c r="IT1080" s="28"/>
      <c r="IU1080" s="28"/>
      <c r="IV1080" s="28"/>
    </row>
    <row r="1081" spans="1:256" s="50" customFormat="1" ht="18.75">
      <c r="A1081" s="330" t="s">
        <v>711</v>
      </c>
      <c r="B1081" s="419"/>
      <c r="C1081" s="417"/>
      <c r="D1081" s="418" t="s">
        <v>139</v>
      </c>
      <c r="E1081" s="50">
        <f t="shared" si="12"/>
        <v>21</v>
      </c>
      <c r="F1081" s="284">
        <f t="shared" si="13"/>
        <v>129</v>
      </c>
      <c r="H1081" s="50">
        <v>124</v>
      </c>
      <c r="I1081" s="50">
        <v>5</v>
      </c>
      <c r="L1081" s="28"/>
      <c r="N1081" s="28"/>
      <c r="R1081" s="194"/>
      <c r="T1081" s="28"/>
      <c r="U1081" s="28"/>
      <c r="V1081" s="28"/>
      <c r="AA1081" s="194"/>
      <c r="AC1081" s="28"/>
      <c r="AD1081" s="28"/>
      <c r="AE1081" s="28"/>
      <c r="AJ1081" s="194"/>
      <c r="AL1081" s="28"/>
      <c r="AM1081" s="28"/>
      <c r="AN1081" s="28"/>
      <c r="AS1081" s="194"/>
      <c r="AU1081" s="28"/>
      <c r="AV1081" s="28"/>
      <c r="AW1081" s="28"/>
      <c r="BB1081" s="194"/>
      <c r="BD1081" s="28"/>
      <c r="BE1081" s="28"/>
      <c r="BF1081" s="28"/>
      <c r="BK1081" s="194"/>
      <c r="BM1081" s="28"/>
      <c r="BN1081" s="28"/>
      <c r="BO1081" s="28"/>
      <c r="BT1081" s="194"/>
      <c r="BV1081" s="28"/>
      <c r="BW1081" s="28"/>
      <c r="BX1081" s="28"/>
      <c r="CC1081" s="194"/>
      <c r="CE1081" s="28"/>
      <c r="CF1081" s="28"/>
      <c r="CG1081" s="28"/>
      <c r="CL1081" s="194"/>
      <c r="CN1081" s="28"/>
      <c r="CO1081" s="28"/>
      <c r="CP1081" s="28"/>
      <c r="CU1081" s="194"/>
      <c r="CW1081" s="28"/>
      <c r="CX1081" s="28"/>
      <c r="CY1081" s="28"/>
      <c r="DD1081" s="194"/>
      <c r="DF1081" s="28"/>
      <c r="DG1081" s="28"/>
      <c r="DH1081" s="28"/>
      <c r="DM1081" s="194"/>
      <c r="DO1081" s="28"/>
      <c r="DP1081" s="28"/>
      <c r="DQ1081" s="28"/>
      <c r="DV1081" s="194"/>
      <c r="DX1081" s="28"/>
      <c r="DY1081" s="28"/>
      <c r="DZ1081" s="28"/>
      <c r="EE1081" s="194"/>
      <c r="EG1081" s="28"/>
      <c r="EH1081" s="28"/>
      <c r="EI1081" s="28"/>
      <c r="EN1081" s="194"/>
      <c r="EP1081" s="28"/>
      <c r="EQ1081" s="28"/>
      <c r="ER1081" s="28"/>
      <c r="EW1081" s="194"/>
      <c r="EY1081" s="28"/>
      <c r="EZ1081" s="28"/>
      <c r="FA1081" s="28"/>
      <c r="FF1081" s="194"/>
      <c r="FH1081" s="28"/>
      <c r="FI1081" s="28"/>
      <c r="FJ1081" s="28"/>
      <c r="FO1081" s="194"/>
      <c r="FQ1081" s="28"/>
      <c r="FR1081" s="28"/>
      <c r="FS1081" s="28"/>
      <c r="FX1081" s="194"/>
      <c r="FZ1081" s="28"/>
      <c r="GA1081" s="28"/>
      <c r="GB1081" s="28"/>
      <c r="GG1081" s="194"/>
      <c r="GI1081" s="28"/>
      <c r="GJ1081" s="28"/>
      <c r="GK1081" s="28"/>
      <c r="GP1081" s="194"/>
      <c r="GR1081" s="28"/>
      <c r="GS1081" s="28"/>
      <c r="GT1081" s="28"/>
      <c r="GY1081" s="194"/>
      <c r="HA1081" s="28"/>
      <c r="HB1081" s="28"/>
      <c r="HC1081" s="28"/>
      <c r="HH1081" s="194"/>
      <c r="HJ1081" s="28"/>
      <c r="HK1081" s="28"/>
      <c r="HL1081" s="28"/>
      <c r="HQ1081" s="28"/>
      <c r="HR1081" s="28"/>
      <c r="HS1081" s="28"/>
      <c r="HT1081" s="28"/>
      <c r="HU1081" s="28"/>
      <c r="HV1081" s="28"/>
      <c r="HW1081" s="28"/>
      <c r="HX1081" s="28"/>
      <c r="HY1081" s="28"/>
      <c r="HZ1081" s="28"/>
      <c r="IA1081" s="28"/>
      <c r="IB1081" s="28"/>
      <c r="IC1081" s="28"/>
      <c r="ID1081" s="28"/>
      <c r="IE1081" s="28"/>
      <c r="IF1081" s="28"/>
      <c r="IG1081" s="28"/>
      <c r="IH1081" s="28"/>
      <c r="II1081" s="28"/>
      <c r="IJ1081" s="28"/>
      <c r="IK1081" s="28"/>
      <c r="IL1081" s="28"/>
      <c r="IM1081" s="28"/>
      <c r="IN1081" s="28"/>
      <c r="IO1081" s="28"/>
      <c r="IP1081" s="28"/>
      <c r="IQ1081" s="28"/>
      <c r="IR1081" s="28"/>
      <c r="IS1081" s="28"/>
      <c r="IT1081" s="28"/>
      <c r="IU1081" s="28"/>
      <c r="IV1081" s="28"/>
    </row>
    <row r="1082" spans="1:256" s="50" customFormat="1" ht="18">
      <c r="A1082" s="206" t="s">
        <v>2315</v>
      </c>
      <c r="B1082" s="420"/>
      <c r="C1082" s="420"/>
      <c r="D1082" s="418" t="s">
        <v>130</v>
      </c>
      <c r="E1082" s="50">
        <f t="shared" si="12"/>
        <v>1</v>
      </c>
      <c r="F1082" s="284">
        <f t="shared" si="13"/>
        <v>43</v>
      </c>
      <c r="I1082" s="50">
        <v>43</v>
      </c>
      <c r="N1082" s="28"/>
      <c r="R1082" s="194"/>
      <c r="T1082" s="28"/>
      <c r="U1082" s="28"/>
      <c r="V1082" s="28"/>
      <c r="AA1082" s="194"/>
      <c r="AC1082" s="28"/>
      <c r="AD1082" s="28"/>
      <c r="AE1082" s="28"/>
      <c r="AJ1082" s="194"/>
      <c r="AL1082" s="28"/>
      <c r="AM1082" s="28"/>
      <c r="AN1082" s="28"/>
      <c r="AS1082" s="194"/>
      <c r="AU1082" s="28"/>
      <c r="AV1082" s="28"/>
      <c r="AW1082" s="28"/>
      <c r="BB1082" s="194"/>
      <c r="BD1082" s="28"/>
      <c r="BE1082" s="28"/>
      <c r="BF1082" s="28"/>
      <c r="BK1082" s="194"/>
      <c r="BM1082" s="28"/>
      <c r="BN1082" s="28"/>
      <c r="BO1082" s="28"/>
      <c r="BT1082" s="194"/>
      <c r="BV1082" s="28"/>
      <c r="BW1082" s="28"/>
      <c r="BX1082" s="28"/>
      <c r="CC1082" s="194"/>
      <c r="CE1082" s="28"/>
      <c r="CF1082" s="28"/>
      <c r="CG1082" s="28"/>
      <c r="CL1082" s="194"/>
      <c r="CN1082" s="28"/>
      <c r="CO1082" s="28"/>
      <c r="CP1082" s="28"/>
      <c r="CU1082" s="194"/>
      <c r="CW1082" s="28"/>
      <c r="CX1082" s="28"/>
      <c r="CY1082" s="28"/>
      <c r="DD1082" s="194"/>
      <c r="DF1082" s="28"/>
      <c r="DG1082" s="28"/>
      <c r="DH1082" s="28"/>
      <c r="DM1082" s="194"/>
      <c r="DO1082" s="28"/>
      <c r="DP1082" s="28"/>
      <c r="DQ1082" s="28"/>
      <c r="DV1082" s="194"/>
      <c r="DX1082" s="28"/>
      <c r="DY1082" s="28"/>
      <c r="DZ1082" s="28"/>
      <c r="EE1082" s="194"/>
      <c r="EG1082" s="28"/>
      <c r="EH1082" s="28"/>
      <c r="EI1082" s="28"/>
      <c r="EN1082" s="194"/>
      <c r="EP1082" s="28"/>
      <c r="EQ1082" s="28"/>
      <c r="ER1082" s="28"/>
      <c r="EW1082" s="194"/>
      <c r="EY1082" s="28"/>
      <c r="EZ1082" s="28"/>
      <c r="FA1082" s="28"/>
      <c r="FF1082" s="194"/>
      <c r="FH1082" s="28"/>
      <c r="FI1082" s="28"/>
      <c r="FJ1082" s="28"/>
      <c r="FO1082" s="194"/>
      <c r="FQ1082" s="28"/>
      <c r="FR1082" s="28"/>
      <c r="FS1082" s="28"/>
      <c r="FX1082" s="194"/>
      <c r="FZ1082" s="28"/>
      <c r="GA1082" s="28"/>
      <c r="GB1082" s="28"/>
      <c r="GG1082" s="194"/>
      <c r="GI1082" s="28"/>
      <c r="GJ1082" s="28"/>
      <c r="GK1082" s="28"/>
      <c r="GP1082" s="194"/>
      <c r="GR1082" s="28"/>
      <c r="GS1082" s="28"/>
      <c r="GT1082" s="28"/>
      <c r="GY1082" s="194"/>
      <c r="HA1082" s="28"/>
      <c r="HB1082" s="28"/>
      <c r="HC1082" s="28"/>
      <c r="HH1082" s="194"/>
      <c r="HJ1082" s="28"/>
      <c r="HK1082" s="28"/>
      <c r="HL1082" s="28"/>
      <c r="HQ1082" s="28"/>
      <c r="HR1082" s="28"/>
      <c r="HS1082" s="28"/>
      <c r="HT1082" s="28"/>
      <c r="HU1082" s="28"/>
      <c r="HV1082" s="28"/>
      <c r="HW1082" s="28"/>
      <c r="HX1082" s="28"/>
      <c r="HY1082" s="28"/>
      <c r="HZ1082" s="28"/>
      <c r="IA1082" s="28"/>
      <c r="IB1082" s="28"/>
      <c r="IC1082" s="28"/>
      <c r="ID1082" s="28"/>
      <c r="IE1082" s="28"/>
      <c r="IF1082" s="28"/>
      <c r="IG1082" s="28"/>
      <c r="IH1082" s="28"/>
      <c r="II1082" s="28"/>
      <c r="IJ1082" s="28"/>
      <c r="IK1082" s="28"/>
      <c r="IL1082" s="28"/>
      <c r="IM1082" s="28"/>
      <c r="IN1082" s="28"/>
      <c r="IO1082" s="28"/>
      <c r="IP1082" s="28"/>
      <c r="IQ1082" s="28"/>
      <c r="IR1082" s="28"/>
      <c r="IS1082" s="28"/>
      <c r="IT1082" s="28"/>
      <c r="IU1082" s="28"/>
      <c r="IV1082" s="28"/>
    </row>
    <row r="1083" spans="1:256" s="50" customFormat="1" ht="18.75">
      <c r="A1083" s="330" t="s">
        <v>717</v>
      </c>
      <c r="B1083" s="417"/>
      <c r="C1083" s="417"/>
      <c r="D1083" s="418" t="s">
        <v>136</v>
      </c>
      <c r="E1083" s="50">
        <f t="shared" si="12"/>
        <v>40</v>
      </c>
      <c r="F1083" s="284">
        <f t="shared" si="13"/>
        <v>251</v>
      </c>
      <c r="H1083" s="50">
        <v>190</v>
      </c>
      <c r="I1083" s="50">
        <v>53</v>
      </c>
      <c r="J1083" s="50">
        <v>8</v>
      </c>
      <c r="N1083" s="28"/>
      <c r="R1083" s="194"/>
      <c r="T1083" s="28"/>
      <c r="U1083" s="28"/>
      <c r="V1083" s="28"/>
      <c r="AA1083" s="194"/>
      <c r="AC1083" s="28"/>
      <c r="AD1083" s="28"/>
      <c r="AE1083" s="28"/>
      <c r="AJ1083" s="194"/>
      <c r="AL1083" s="28"/>
      <c r="AM1083" s="28"/>
      <c r="AN1083" s="28"/>
      <c r="AS1083" s="194"/>
      <c r="AU1083" s="28"/>
      <c r="AV1083" s="28"/>
      <c r="AW1083" s="28"/>
      <c r="BB1083" s="194"/>
      <c r="BD1083" s="28"/>
      <c r="BE1083" s="28"/>
      <c r="BF1083" s="28"/>
      <c r="BK1083" s="194"/>
      <c r="BM1083" s="28"/>
      <c r="BN1083" s="28"/>
      <c r="BO1083" s="28"/>
      <c r="BT1083" s="194"/>
      <c r="BV1083" s="28"/>
      <c r="BW1083" s="28"/>
      <c r="BX1083" s="28"/>
      <c r="CC1083" s="194"/>
      <c r="CE1083" s="28"/>
      <c r="CF1083" s="28"/>
      <c r="CG1083" s="28"/>
      <c r="CL1083" s="194"/>
      <c r="CN1083" s="28"/>
      <c r="CO1083" s="28"/>
      <c r="CP1083" s="28"/>
      <c r="CU1083" s="194"/>
      <c r="CW1083" s="28"/>
      <c r="CX1083" s="28"/>
      <c r="CY1083" s="28"/>
      <c r="DD1083" s="194"/>
      <c r="DF1083" s="28"/>
      <c r="DG1083" s="28"/>
      <c r="DH1083" s="28"/>
      <c r="DM1083" s="194"/>
      <c r="DO1083" s="28"/>
      <c r="DP1083" s="28"/>
      <c r="DQ1083" s="28"/>
      <c r="DV1083" s="194"/>
      <c r="DX1083" s="28"/>
      <c r="DY1083" s="28"/>
      <c r="DZ1083" s="28"/>
      <c r="EE1083" s="194"/>
      <c r="EG1083" s="28"/>
      <c r="EH1083" s="28"/>
      <c r="EI1083" s="28"/>
      <c r="EN1083" s="194"/>
      <c r="EP1083" s="28"/>
      <c r="EQ1083" s="28"/>
      <c r="ER1083" s="28"/>
      <c r="EW1083" s="194"/>
      <c r="EY1083" s="28"/>
      <c r="EZ1083" s="28"/>
      <c r="FA1083" s="28"/>
      <c r="FF1083" s="194"/>
      <c r="FH1083" s="28"/>
      <c r="FI1083" s="28"/>
      <c r="FJ1083" s="28"/>
      <c r="FO1083" s="194"/>
      <c r="FQ1083" s="28"/>
      <c r="FR1083" s="28"/>
      <c r="FS1083" s="28"/>
      <c r="FX1083" s="194"/>
      <c r="FZ1083" s="28"/>
      <c r="GA1083" s="28"/>
      <c r="GB1083" s="28"/>
      <c r="GG1083" s="194"/>
      <c r="GI1083" s="28"/>
      <c r="GJ1083" s="28"/>
      <c r="GK1083" s="28"/>
      <c r="GP1083" s="194"/>
      <c r="GR1083" s="28"/>
      <c r="GS1083" s="28"/>
      <c r="GT1083" s="28"/>
      <c r="GY1083" s="194"/>
      <c r="HA1083" s="28"/>
      <c r="HB1083" s="28"/>
      <c r="HC1083" s="28"/>
      <c r="HH1083" s="194"/>
      <c r="HJ1083" s="28"/>
      <c r="HK1083" s="28"/>
      <c r="HL1083" s="28"/>
      <c r="HQ1083" s="28"/>
      <c r="HR1083" s="28"/>
      <c r="HS1083" s="28"/>
      <c r="HT1083" s="28"/>
      <c r="HU1083" s="28"/>
      <c r="HV1083" s="28"/>
      <c r="HW1083" s="28"/>
      <c r="HX1083" s="28"/>
      <c r="HY1083" s="28"/>
      <c r="HZ1083" s="28"/>
      <c r="IA1083" s="28"/>
      <c r="IB1083" s="28"/>
      <c r="IC1083" s="28"/>
      <c r="ID1083" s="28"/>
      <c r="IE1083" s="28"/>
      <c r="IF1083" s="28"/>
      <c r="IG1083" s="28"/>
      <c r="IH1083" s="28"/>
      <c r="II1083" s="28"/>
      <c r="IJ1083" s="28"/>
      <c r="IK1083" s="28"/>
      <c r="IL1083" s="28"/>
      <c r="IM1083" s="28"/>
      <c r="IN1083" s="28"/>
      <c r="IO1083" s="28"/>
      <c r="IP1083" s="28"/>
      <c r="IQ1083" s="28"/>
      <c r="IR1083" s="28"/>
      <c r="IS1083" s="28"/>
      <c r="IT1083" s="28"/>
      <c r="IU1083" s="28"/>
      <c r="IV1083" s="28"/>
    </row>
    <row r="1084" spans="1:256" s="50" customFormat="1" ht="18.75">
      <c r="A1084" s="330" t="s">
        <v>665</v>
      </c>
      <c r="B1084" s="417"/>
      <c r="C1084" s="417"/>
      <c r="D1084" s="418" t="s">
        <v>136</v>
      </c>
      <c r="E1084" s="50">
        <f t="shared" si="12"/>
        <v>2</v>
      </c>
      <c r="F1084" s="284">
        <f t="shared" si="13"/>
        <v>2</v>
      </c>
      <c r="I1084" s="50">
        <v>2</v>
      </c>
      <c r="L1084" s="28"/>
      <c r="N1084" s="28"/>
      <c r="R1084" s="194"/>
      <c r="T1084" s="28"/>
      <c r="U1084" s="28"/>
      <c r="V1084" s="28"/>
      <c r="AA1084" s="194"/>
      <c r="AC1084" s="28"/>
      <c r="AD1084" s="28"/>
      <c r="AE1084" s="28"/>
      <c r="AJ1084" s="194"/>
      <c r="AL1084" s="28"/>
      <c r="AM1084" s="28"/>
      <c r="AN1084" s="28"/>
      <c r="AS1084" s="194"/>
      <c r="AU1084" s="28"/>
      <c r="AV1084" s="28"/>
      <c r="AW1084" s="28"/>
      <c r="BB1084" s="194"/>
      <c r="BD1084" s="28"/>
      <c r="BE1084" s="28"/>
      <c r="BF1084" s="28"/>
      <c r="BK1084" s="194"/>
      <c r="BM1084" s="28"/>
      <c r="BN1084" s="28"/>
      <c r="BO1084" s="28"/>
      <c r="BT1084" s="194"/>
      <c r="BV1084" s="28"/>
      <c r="BW1084" s="28"/>
      <c r="BX1084" s="28"/>
      <c r="CC1084" s="194"/>
      <c r="CE1084" s="28"/>
      <c r="CF1084" s="28"/>
      <c r="CG1084" s="28"/>
      <c r="CL1084" s="194"/>
      <c r="CN1084" s="28"/>
      <c r="CO1084" s="28"/>
      <c r="CP1084" s="28"/>
      <c r="CU1084" s="194"/>
      <c r="CW1084" s="28"/>
      <c r="CX1084" s="28"/>
      <c r="CY1084" s="28"/>
      <c r="DD1084" s="194"/>
      <c r="DF1084" s="28"/>
      <c r="DG1084" s="28"/>
      <c r="DH1084" s="28"/>
      <c r="DM1084" s="194"/>
      <c r="DO1084" s="28"/>
      <c r="DP1084" s="28"/>
      <c r="DQ1084" s="28"/>
      <c r="DV1084" s="194"/>
      <c r="DX1084" s="28"/>
      <c r="DY1084" s="28"/>
      <c r="DZ1084" s="28"/>
      <c r="EE1084" s="194"/>
      <c r="EG1084" s="28"/>
      <c r="EH1084" s="28"/>
      <c r="EI1084" s="28"/>
      <c r="EN1084" s="194"/>
      <c r="EP1084" s="28"/>
      <c r="EQ1084" s="28"/>
      <c r="ER1084" s="28"/>
      <c r="EW1084" s="194"/>
      <c r="EY1084" s="28"/>
      <c r="EZ1084" s="28"/>
      <c r="FA1084" s="28"/>
      <c r="FF1084" s="194"/>
      <c r="FH1084" s="28"/>
      <c r="FI1084" s="28"/>
      <c r="FJ1084" s="28"/>
      <c r="FO1084" s="194"/>
      <c r="FQ1084" s="28"/>
      <c r="FR1084" s="28"/>
      <c r="FS1084" s="28"/>
      <c r="FX1084" s="194"/>
      <c r="FZ1084" s="28"/>
      <c r="GA1084" s="28"/>
      <c r="GB1084" s="28"/>
      <c r="GG1084" s="194"/>
      <c r="GI1084" s="28"/>
      <c r="GJ1084" s="28"/>
      <c r="GK1084" s="28"/>
      <c r="GP1084" s="194"/>
      <c r="GR1084" s="28"/>
      <c r="GS1084" s="28"/>
      <c r="GT1084" s="28"/>
      <c r="GY1084" s="194"/>
      <c r="HA1084" s="28"/>
      <c r="HB1084" s="28"/>
      <c r="HC1084" s="28"/>
      <c r="HH1084" s="194"/>
      <c r="HJ1084" s="28"/>
      <c r="HK1084" s="28"/>
      <c r="HL1084" s="28"/>
      <c r="HQ1084" s="28"/>
      <c r="HR1084" s="28"/>
      <c r="HS1084" s="28"/>
      <c r="HT1084" s="28"/>
      <c r="HU1084" s="28"/>
      <c r="HV1084" s="28"/>
      <c r="HW1084" s="28"/>
      <c r="HX1084" s="28"/>
      <c r="HY1084" s="28"/>
      <c r="HZ1084" s="28"/>
      <c r="IA1084" s="28"/>
      <c r="IB1084" s="28"/>
      <c r="IC1084" s="28"/>
      <c r="ID1084" s="28"/>
      <c r="IE1084" s="28"/>
      <c r="IF1084" s="28"/>
      <c r="IG1084" s="28"/>
      <c r="IH1084" s="28"/>
      <c r="II1084" s="28"/>
      <c r="IJ1084" s="28"/>
      <c r="IK1084" s="28"/>
      <c r="IL1084" s="28"/>
      <c r="IM1084" s="28"/>
      <c r="IN1084" s="28"/>
      <c r="IO1084" s="28"/>
      <c r="IP1084" s="28"/>
      <c r="IQ1084" s="28"/>
      <c r="IR1084" s="28"/>
      <c r="IS1084" s="28"/>
      <c r="IT1084" s="28"/>
      <c r="IU1084" s="28"/>
      <c r="IV1084" s="28"/>
    </row>
    <row r="1085" spans="1:256" s="50" customFormat="1" ht="18">
      <c r="A1085" s="330" t="s">
        <v>631</v>
      </c>
      <c r="B1085" s="28"/>
      <c r="C1085" s="275"/>
      <c r="D1085" s="418" t="s">
        <v>129</v>
      </c>
      <c r="E1085" s="50">
        <f t="shared" si="12"/>
        <v>7</v>
      </c>
      <c r="F1085" s="284">
        <f t="shared" si="13"/>
        <v>0</v>
      </c>
      <c r="L1085" s="281"/>
      <c r="N1085" s="28"/>
      <c r="R1085" s="194"/>
      <c r="T1085" s="28"/>
      <c r="U1085" s="28"/>
      <c r="V1085" s="28"/>
      <c r="AA1085" s="194"/>
      <c r="AC1085" s="28"/>
      <c r="AD1085" s="28"/>
      <c r="AE1085" s="28"/>
      <c r="AJ1085" s="194"/>
      <c r="AL1085" s="28"/>
      <c r="AM1085" s="28"/>
      <c r="AN1085" s="28"/>
      <c r="AS1085" s="194"/>
      <c r="AU1085" s="28"/>
      <c r="AV1085" s="28"/>
      <c r="AW1085" s="28"/>
      <c r="BB1085" s="194"/>
      <c r="BD1085" s="28"/>
      <c r="BE1085" s="28"/>
      <c r="BF1085" s="28"/>
      <c r="BK1085" s="194"/>
      <c r="BM1085" s="28"/>
      <c r="BN1085" s="28"/>
      <c r="BO1085" s="28"/>
      <c r="BT1085" s="194"/>
      <c r="BV1085" s="28"/>
      <c r="BW1085" s="28"/>
      <c r="BX1085" s="28"/>
      <c r="CC1085" s="194"/>
      <c r="CE1085" s="28"/>
      <c r="CF1085" s="28"/>
      <c r="CG1085" s="28"/>
      <c r="CL1085" s="194"/>
      <c r="CN1085" s="28"/>
      <c r="CO1085" s="28"/>
      <c r="CP1085" s="28"/>
      <c r="CU1085" s="194"/>
      <c r="CW1085" s="28"/>
      <c r="CX1085" s="28"/>
      <c r="CY1085" s="28"/>
      <c r="DD1085" s="194"/>
      <c r="DF1085" s="28"/>
      <c r="DG1085" s="28"/>
      <c r="DH1085" s="28"/>
      <c r="DM1085" s="194"/>
      <c r="DO1085" s="28"/>
      <c r="DP1085" s="28"/>
      <c r="DQ1085" s="28"/>
      <c r="DV1085" s="194"/>
      <c r="DX1085" s="28"/>
      <c r="DY1085" s="28"/>
      <c r="DZ1085" s="28"/>
      <c r="EE1085" s="194"/>
      <c r="EG1085" s="28"/>
      <c r="EH1085" s="28"/>
      <c r="EI1085" s="28"/>
      <c r="EN1085" s="194"/>
      <c r="EP1085" s="28"/>
      <c r="EQ1085" s="28"/>
      <c r="ER1085" s="28"/>
      <c r="EW1085" s="194"/>
      <c r="EY1085" s="28"/>
      <c r="EZ1085" s="28"/>
      <c r="FA1085" s="28"/>
      <c r="FF1085" s="194"/>
      <c r="FH1085" s="28"/>
      <c r="FI1085" s="28"/>
      <c r="FJ1085" s="28"/>
      <c r="FO1085" s="194"/>
      <c r="FQ1085" s="28"/>
      <c r="FR1085" s="28"/>
      <c r="FS1085" s="28"/>
      <c r="FX1085" s="194"/>
      <c r="FZ1085" s="28"/>
      <c r="GA1085" s="28"/>
      <c r="GB1085" s="28"/>
      <c r="GG1085" s="194"/>
      <c r="GI1085" s="28"/>
      <c r="GJ1085" s="28"/>
      <c r="GK1085" s="28"/>
      <c r="GP1085" s="194"/>
      <c r="GR1085" s="28"/>
      <c r="GS1085" s="28"/>
      <c r="GT1085" s="28"/>
      <c r="GY1085" s="194"/>
      <c r="HA1085" s="28"/>
      <c r="HB1085" s="28"/>
      <c r="HC1085" s="28"/>
      <c r="HH1085" s="194"/>
      <c r="HJ1085" s="28"/>
      <c r="HK1085" s="28"/>
      <c r="HL1085" s="28"/>
      <c r="HQ1085" s="28"/>
      <c r="HR1085" s="28"/>
      <c r="HS1085" s="28"/>
      <c r="HT1085" s="28"/>
      <c r="HU1085" s="28"/>
      <c r="HV1085" s="28"/>
      <c r="HW1085" s="28"/>
      <c r="HX1085" s="28"/>
      <c r="HY1085" s="28"/>
      <c r="HZ1085" s="28"/>
      <c r="IA1085" s="28"/>
      <c r="IB1085" s="28"/>
      <c r="IC1085" s="28"/>
      <c r="ID1085" s="28"/>
      <c r="IE1085" s="28"/>
      <c r="IF1085" s="28"/>
      <c r="IG1085" s="28"/>
      <c r="IH1085" s="28"/>
      <c r="II1085" s="28"/>
      <c r="IJ1085" s="28"/>
      <c r="IK1085" s="28"/>
      <c r="IL1085" s="28"/>
      <c r="IM1085" s="28"/>
      <c r="IN1085" s="28"/>
      <c r="IO1085" s="28"/>
      <c r="IP1085" s="28"/>
      <c r="IQ1085" s="28"/>
      <c r="IR1085" s="28"/>
      <c r="IS1085" s="28"/>
      <c r="IT1085" s="28"/>
      <c r="IU1085" s="28"/>
      <c r="IV1085" s="28"/>
    </row>
    <row r="1086" spans="1:256" s="50" customFormat="1" ht="18.75">
      <c r="A1086" s="330" t="s">
        <v>511</v>
      </c>
      <c r="B1086" s="417"/>
      <c r="C1086" s="417"/>
      <c r="D1086" s="418" t="s">
        <v>136</v>
      </c>
      <c r="E1086" s="50">
        <f t="shared" si="12"/>
        <v>14</v>
      </c>
      <c r="F1086" s="284">
        <f t="shared" si="13"/>
        <v>29</v>
      </c>
      <c r="H1086" s="50">
        <v>1</v>
      </c>
      <c r="J1086" s="50">
        <v>28</v>
      </c>
      <c r="N1086" s="28"/>
      <c r="R1086" s="194"/>
      <c r="T1086" s="28"/>
      <c r="U1086" s="28"/>
      <c r="V1086" s="28"/>
      <c r="AA1086" s="194"/>
      <c r="AC1086" s="28"/>
      <c r="AD1086" s="28"/>
      <c r="AE1086" s="28"/>
      <c r="AJ1086" s="194"/>
      <c r="AL1086" s="28"/>
      <c r="AM1086" s="28"/>
      <c r="AN1086" s="28"/>
      <c r="AS1086" s="194"/>
      <c r="AU1086" s="28"/>
      <c r="AV1086" s="28"/>
      <c r="AW1086" s="28"/>
      <c r="BB1086" s="194"/>
      <c r="BD1086" s="28"/>
      <c r="BE1086" s="28"/>
      <c r="BF1086" s="28"/>
      <c r="BK1086" s="194"/>
      <c r="BM1086" s="28"/>
      <c r="BN1086" s="28"/>
      <c r="BO1086" s="28"/>
      <c r="BT1086" s="194"/>
      <c r="BV1086" s="28"/>
      <c r="BW1086" s="28"/>
      <c r="BX1086" s="28"/>
      <c r="CC1086" s="194"/>
      <c r="CE1086" s="28"/>
      <c r="CF1086" s="28"/>
      <c r="CG1086" s="28"/>
      <c r="CL1086" s="194"/>
      <c r="CN1086" s="28"/>
      <c r="CO1086" s="28"/>
      <c r="CP1086" s="28"/>
      <c r="CU1086" s="194"/>
      <c r="CW1086" s="28"/>
      <c r="CX1086" s="28"/>
      <c r="CY1086" s="28"/>
      <c r="DD1086" s="194"/>
      <c r="DF1086" s="28"/>
      <c r="DG1086" s="28"/>
      <c r="DH1086" s="28"/>
      <c r="DM1086" s="194"/>
      <c r="DO1086" s="28"/>
      <c r="DP1086" s="28"/>
      <c r="DQ1086" s="28"/>
      <c r="DV1086" s="194"/>
      <c r="DX1086" s="28"/>
      <c r="DY1086" s="28"/>
      <c r="DZ1086" s="28"/>
      <c r="EE1086" s="194"/>
      <c r="EG1086" s="28"/>
      <c r="EH1086" s="28"/>
      <c r="EI1086" s="28"/>
      <c r="EN1086" s="194"/>
      <c r="EP1086" s="28"/>
      <c r="EQ1086" s="28"/>
      <c r="ER1086" s="28"/>
      <c r="EW1086" s="194"/>
      <c r="EY1086" s="28"/>
      <c r="EZ1086" s="28"/>
      <c r="FA1086" s="28"/>
      <c r="FF1086" s="194"/>
      <c r="FH1086" s="28"/>
      <c r="FI1086" s="28"/>
      <c r="FJ1086" s="28"/>
      <c r="FO1086" s="194"/>
      <c r="FQ1086" s="28"/>
      <c r="FR1086" s="28"/>
      <c r="FS1086" s="28"/>
      <c r="FX1086" s="194"/>
      <c r="FZ1086" s="28"/>
      <c r="GA1086" s="28"/>
      <c r="GB1086" s="28"/>
      <c r="GG1086" s="194"/>
      <c r="GI1086" s="28"/>
      <c r="GJ1086" s="28"/>
      <c r="GK1086" s="28"/>
      <c r="GP1086" s="194"/>
      <c r="GR1086" s="28"/>
      <c r="GS1086" s="28"/>
      <c r="GT1086" s="28"/>
      <c r="GY1086" s="194"/>
      <c r="HA1086" s="28"/>
      <c r="HB1086" s="28"/>
      <c r="HC1086" s="28"/>
      <c r="HH1086" s="194"/>
      <c r="HJ1086" s="28"/>
      <c r="HK1086" s="28"/>
      <c r="HL1086" s="28"/>
      <c r="HQ1086" s="28"/>
      <c r="HR1086" s="28"/>
      <c r="HS1086" s="28"/>
      <c r="HT1086" s="28"/>
      <c r="HU1086" s="28"/>
      <c r="HV1086" s="28"/>
      <c r="HW1086" s="28"/>
      <c r="HX1086" s="28"/>
      <c r="HY1086" s="28"/>
      <c r="HZ1086" s="28"/>
      <c r="IA1086" s="28"/>
      <c r="IB1086" s="28"/>
      <c r="IC1086" s="28"/>
      <c r="ID1086" s="28"/>
      <c r="IE1086" s="28"/>
      <c r="IF1086" s="28"/>
      <c r="IG1086" s="28"/>
      <c r="IH1086" s="28"/>
      <c r="II1086" s="28"/>
      <c r="IJ1086" s="28"/>
      <c r="IK1086" s="28"/>
      <c r="IL1086" s="28"/>
      <c r="IM1086" s="28"/>
      <c r="IN1086" s="28"/>
      <c r="IO1086" s="28"/>
      <c r="IP1086" s="28"/>
      <c r="IQ1086" s="28"/>
      <c r="IR1086" s="28"/>
      <c r="IS1086" s="28"/>
      <c r="IT1086" s="28"/>
      <c r="IU1086" s="28"/>
      <c r="IV1086" s="28"/>
    </row>
    <row r="1087" spans="1:256" s="50" customFormat="1" ht="18">
      <c r="A1087" s="206" t="s">
        <v>2834</v>
      </c>
      <c r="B1087" s="28"/>
      <c r="C1087" s="275"/>
      <c r="D1087" s="418" t="s">
        <v>129</v>
      </c>
      <c r="E1087" s="50">
        <f t="shared" si="12"/>
        <v>1</v>
      </c>
      <c r="F1087" s="284">
        <f t="shared" si="13"/>
        <v>0</v>
      </c>
      <c r="L1087" s="28"/>
      <c r="N1087" s="28"/>
      <c r="R1087" s="194"/>
      <c r="T1087" s="28"/>
      <c r="U1087" s="28"/>
      <c r="V1087" s="28"/>
      <c r="AA1087" s="194"/>
      <c r="AC1087" s="28"/>
      <c r="AD1087" s="28"/>
      <c r="AE1087" s="28"/>
      <c r="AJ1087" s="194"/>
      <c r="AL1087" s="28"/>
      <c r="AM1087" s="28"/>
      <c r="AN1087" s="28"/>
      <c r="AS1087" s="194"/>
      <c r="AU1087" s="28"/>
      <c r="AV1087" s="28"/>
      <c r="AW1087" s="28"/>
      <c r="BB1087" s="194"/>
      <c r="BD1087" s="28"/>
      <c r="BE1087" s="28"/>
      <c r="BF1087" s="28"/>
      <c r="BK1087" s="194"/>
      <c r="BM1087" s="28"/>
      <c r="BN1087" s="28"/>
      <c r="BO1087" s="28"/>
      <c r="BT1087" s="194"/>
      <c r="BV1087" s="28"/>
      <c r="BW1087" s="28"/>
      <c r="BX1087" s="28"/>
      <c r="CC1087" s="194"/>
      <c r="CE1087" s="28"/>
      <c r="CF1087" s="28"/>
      <c r="CG1087" s="28"/>
      <c r="CL1087" s="194"/>
      <c r="CN1087" s="28"/>
      <c r="CO1087" s="28"/>
      <c r="CP1087" s="28"/>
      <c r="CU1087" s="194"/>
      <c r="CW1087" s="28"/>
      <c r="CX1087" s="28"/>
      <c r="CY1087" s="28"/>
      <c r="DD1087" s="194"/>
      <c r="DF1087" s="28"/>
      <c r="DG1087" s="28"/>
      <c r="DH1087" s="28"/>
      <c r="DM1087" s="194"/>
      <c r="DO1087" s="28"/>
      <c r="DP1087" s="28"/>
      <c r="DQ1087" s="28"/>
      <c r="DV1087" s="194"/>
      <c r="DX1087" s="28"/>
      <c r="DY1087" s="28"/>
      <c r="DZ1087" s="28"/>
      <c r="EE1087" s="194"/>
      <c r="EG1087" s="28"/>
      <c r="EH1087" s="28"/>
      <c r="EI1087" s="28"/>
      <c r="EN1087" s="194"/>
      <c r="EP1087" s="28"/>
      <c r="EQ1087" s="28"/>
      <c r="ER1087" s="28"/>
      <c r="EW1087" s="194"/>
      <c r="EY1087" s="28"/>
      <c r="EZ1087" s="28"/>
      <c r="FA1087" s="28"/>
      <c r="FF1087" s="194"/>
      <c r="FH1087" s="28"/>
      <c r="FI1087" s="28"/>
      <c r="FJ1087" s="28"/>
      <c r="FO1087" s="194"/>
      <c r="FQ1087" s="28"/>
      <c r="FR1087" s="28"/>
      <c r="FS1087" s="28"/>
      <c r="FX1087" s="194"/>
      <c r="FZ1087" s="28"/>
      <c r="GA1087" s="28"/>
      <c r="GB1087" s="28"/>
      <c r="GG1087" s="194"/>
      <c r="GI1087" s="28"/>
      <c r="GJ1087" s="28"/>
      <c r="GK1087" s="28"/>
      <c r="GP1087" s="194"/>
      <c r="GR1087" s="28"/>
      <c r="GS1087" s="28"/>
      <c r="GT1087" s="28"/>
      <c r="GY1087" s="194"/>
      <c r="HA1087" s="28"/>
      <c r="HB1087" s="28"/>
      <c r="HC1087" s="28"/>
      <c r="HH1087" s="194"/>
      <c r="HJ1087" s="28"/>
      <c r="HK1087" s="28"/>
      <c r="HL1087" s="28"/>
      <c r="HQ1087" s="28"/>
      <c r="HR1087" s="28"/>
      <c r="HS1087" s="28"/>
      <c r="HT1087" s="28"/>
      <c r="HU1087" s="28"/>
      <c r="HV1087" s="28"/>
      <c r="HW1087" s="28"/>
      <c r="HX1087" s="28"/>
      <c r="HY1087" s="28"/>
      <c r="HZ1087" s="28"/>
      <c r="IA1087" s="28"/>
      <c r="IB1087" s="28"/>
      <c r="IC1087" s="28"/>
      <c r="ID1087" s="28"/>
      <c r="IE1087" s="28"/>
      <c r="IF1087" s="28"/>
      <c r="IG1087" s="28"/>
      <c r="IH1087" s="28"/>
      <c r="II1087" s="28"/>
      <c r="IJ1087" s="28"/>
      <c r="IK1087" s="28"/>
      <c r="IL1087" s="28"/>
      <c r="IM1087" s="28"/>
      <c r="IN1087" s="28"/>
      <c r="IO1087" s="28"/>
      <c r="IP1087" s="28"/>
      <c r="IQ1087" s="28"/>
      <c r="IR1087" s="28"/>
      <c r="IS1087" s="28"/>
      <c r="IT1087" s="28"/>
      <c r="IU1087" s="28"/>
      <c r="IV1087" s="28"/>
    </row>
    <row r="1088" spans="1:256" s="50" customFormat="1" ht="18">
      <c r="A1088" s="330" t="s">
        <v>988</v>
      </c>
      <c r="B1088" s="206"/>
      <c r="C1088" s="275"/>
      <c r="D1088" s="418" t="s">
        <v>130</v>
      </c>
      <c r="E1088" s="50">
        <f t="shared" si="12"/>
        <v>1</v>
      </c>
      <c r="F1088" s="284">
        <f t="shared" si="13"/>
        <v>0</v>
      </c>
      <c r="N1088" s="28"/>
      <c r="R1088" s="194"/>
      <c r="T1088" s="28"/>
      <c r="U1088" s="28"/>
      <c r="V1088" s="28"/>
      <c r="AA1088" s="194"/>
      <c r="AC1088" s="28"/>
      <c r="AD1088" s="28"/>
      <c r="AE1088" s="28"/>
      <c r="AJ1088" s="194"/>
      <c r="AL1088" s="28"/>
      <c r="AM1088" s="28"/>
      <c r="AN1088" s="28"/>
      <c r="AS1088" s="194"/>
      <c r="AU1088" s="28"/>
      <c r="AV1088" s="28"/>
      <c r="AW1088" s="28"/>
      <c r="BB1088" s="194"/>
      <c r="BD1088" s="28"/>
      <c r="BE1088" s="28"/>
      <c r="BF1088" s="28"/>
      <c r="BK1088" s="194"/>
      <c r="BM1088" s="28"/>
      <c r="BN1088" s="28"/>
      <c r="BO1088" s="28"/>
      <c r="BT1088" s="194"/>
      <c r="BV1088" s="28"/>
      <c r="BW1088" s="28"/>
      <c r="BX1088" s="28"/>
      <c r="CC1088" s="194"/>
      <c r="CE1088" s="28"/>
      <c r="CF1088" s="28"/>
      <c r="CG1088" s="28"/>
      <c r="CL1088" s="194"/>
      <c r="CN1088" s="28"/>
      <c r="CO1088" s="28"/>
      <c r="CP1088" s="28"/>
      <c r="CU1088" s="194"/>
      <c r="CW1088" s="28"/>
      <c r="CX1088" s="28"/>
      <c r="CY1088" s="28"/>
      <c r="DD1088" s="194"/>
      <c r="DF1088" s="28"/>
      <c r="DG1088" s="28"/>
      <c r="DH1088" s="28"/>
      <c r="DM1088" s="194"/>
      <c r="DO1088" s="28"/>
      <c r="DP1088" s="28"/>
      <c r="DQ1088" s="28"/>
      <c r="DV1088" s="194"/>
      <c r="DX1088" s="28"/>
      <c r="DY1088" s="28"/>
      <c r="DZ1088" s="28"/>
      <c r="EE1088" s="194"/>
      <c r="EG1088" s="28"/>
      <c r="EH1088" s="28"/>
      <c r="EI1088" s="28"/>
      <c r="EN1088" s="194"/>
      <c r="EP1088" s="28"/>
      <c r="EQ1088" s="28"/>
      <c r="ER1088" s="28"/>
      <c r="EW1088" s="194"/>
      <c r="EY1088" s="28"/>
      <c r="EZ1088" s="28"/>
      <c r="FA1088" s="28"/>
      <c r="FF1088" s="194"/>
      <c r="FH1088" s="28"/>
      <c r="FI1088" s="28"/>
      <c r="FJ1088" s="28"/>
      <c r="FO1088" s="194"/>
      <c r="FQ1088" s="28"/>
      <c r="FR1088" s="28"/>
      <c r="FS1088" s="28"/>
      <c r="FX1088" s="194"/>
      <c r="FZ1088" s="28"/>
      <c r="GA1088" s="28"/>
      <c r="GB1088" s="28"/>
      <c r="GG1088" s="194"/>
      <c r="GI1088" s="28"/>
      <c r="GJ1088" s="28"/>
      <c r="GK1088" s="28"/>
      <c r="GP1088" s="194"/>
      <c r="GR1088" s="28"/>
      <c r="GS1088" s="28"/>
      <c r="GT1088" s="28"/>
      <c r="GY1088" s="194"/>
      <c r="HA1088" s="28"/>
      <c r="HB1088" s="28"/>
      <c r="HC1088" s="28"/>
      <c r="HH1088" s="194"/>
      <c r="HJ1088" s="28"/>
      <c r="HK1088" s="28"/>
      <c r="HL1088" s="28"/>
      <c r="HQ1088" s="28"/>
      <c r="HR1088" s="28"/>
      <c r="HS1088" s="28"/>
      <c r="HT1088" s="28"/>
      <c r="HU1088" s="28"/>
      <c r="HV1088" s="28"/>
      <c r="HW1088" s="28"/>
      <c r="HX1088" s="28"/>
      <c r="HY1088" s="28"/>
      <c r="HZ1088" s="28"/>
      <c r="IA1088" s="28"/>
      <c r="IB1088" s="28"/>
      <c r="IC1088" s="28"/>
      <c r="ID1088" s="28"/>
      <c r="IE1088" s="28"/>
      <c r="IF1088" s="28"/>
      <c r="IG1088" s="28"/>
      <c r="IH1088" s="28"/>
      <c r="II1088" s="28"/>
      <c r="IJ1088" s="28"/>
      <c r="IK1088" s="28"/>
      <c r="IL1088" s="28"/>
      <c r="IM1088" s="28"/>
      <c r="IN1088" s="28"/>
      <c r="IO1088" s="28"/>
      <c r="IP1088" s="28"/>
      <c r="IQ1088" s="28"/>
      <c r="IR1088" s="28"/>
      <c r="IS1088" s="28"/>
      <c r="IT1088" s="28"/>
      <c r="IU1088" s="28"/>
      <c r="IV1088" s="28"/>
    </row>
    <row r="1089" spans="1:256" s="50" customFormat="1" ht="18">
      <c r="A1089" s="206" t="s">
        <v>2317</v>
      </c>
      <c r="B1089" s="28"/>
      <c r="C1089" s="275"/>
      <c r="D1089" s="418" t="s">
        <v>129</v>
      </c>
      <c r="E1089" s="50">
        <f t="shared" si="12"/>
        <v>0</v>
      </c>
      <c r="F1089" s="284">
        <f t="shared" si="13"/>
        <v>16</v>
      </c>
      <c r="I1089" s="50">
        <v>16</v>
      </c>
      <c r="N1089" s="28"/>
      <c r="R1089" s="194"/>
      <c r="T1089" s="28"/>
      <c r="U1089" s="28"/>
      <c r="V1089" s="28"/>
      <c r="AA1089" s="194"/>
      <c r="AC1089" s="28"/>
      <c r="AD1089" s="28"/>
      <c r="AE1089" s="28"/>
      <c r="AJ1089" s="194"/>
      <c r="AL1089" s="28"/>
      <c r="AM1089" s="28"/>
      <c r="AN1089" s="28"/>
      <c r="AS1089" s="194"/>
      <c r="AU1089" s="28"/>
      <c r="AV1089" s="28"/>
      <c r="AW1089" s="28"/>
      <c r="BB1089" s="194"/>
      <c r="BD1089" s="28"/>
      <c r="BE1089" s="28"/>
      <c r="BF1089" s="28"/>
      <c r="BK1089" s="194"/>
      <c r="BM1089" s="28"/>
      <c r="BN1089" s="28"/>
      <c r="BO1089" s="28"/>
      <c r="BT1089" s="194"/>
      <c r="BV1089" s="28"/>
      <c r="BW1089" s="28"/>
      <c r="BX1089" s="28"/>
      <c r="CC1089" s="194"/>
      <c r="CE1089" s="28"/>
      <c r="CF1089" s="28"/>
      <c r="CG1089" s="28"/>
      <c r="CL1089" s="194"/>
      <c r="CN1089" s="28"/>
      <c r="CO1089" s="28"/>
      <c r="CP1089" s="28"/>
      <c r="CU1089" s="194"/>
      <c r="CW1089" s="28"/>
      <c r="CX1089" s="28"/>
      <c r="CY1089" s="28"/>
      <c r="DD1089" s="194"/>
      <c r="DF1089" s="28"/>
      <c r="DG1089" s="28"/>
      <c r="DH1089" s="28"/>
      <c r="DM1089" s="194"/>
      <c r="DO1089" s="28"/>
      <c r="DP1089" s="28"/>
      <c r="DQ1089" s="28"/>
      <c r="DV1089" s="194"/>
      <c r="DX1089" s="28"/>
      <c r="DY1089" s="28"/>
      <c r="DZ1089" s="28"/>
      <c r="EE1089" s="194"/>
      <c r="EG1089" s="28"/>
      <c r="EH1089" s="28"/>
      <c r="EI1089" s="28"/>
      <c r="EN1089" s="194"/>
      <c r="EP1089" s="28"/>
      <c r="EQ1089" s="28"/>
      <c r="ER1089" s="28"/>
      <c r="EW1089" s="194"/>
      <c r="EY1089" s="28"/>
      <c r="EZ1089" s="28"/>
      <c r="FA1089" s="28"/>
      <c r="FF1089" s="194"/>
      <c r="FH1089" s="28"/>
      <c r="FI1089" s="28"/>
      <c r="FJ1089" s="28"/>
      <c r="FO1089" s="194"/>
      <c r="FQ1089" s="28"/>
      <c r="FR1089" s="28"/>
      <c r="FS1089" s="28"/>
      <c r="FX1089" s="194"/>
      <c r="FZ1089" s="28"/>
      <c r="GA1089" s="28"/>
      <c r="GB1089" s="28"/>
      <c r="GG1089" s="194"/>
      <c r="GI1089" s="28"/>
      <c r="GJ1089" s="28"/>
      <c r="GK1089" s="28"/>
      <c r="GP1089" s="194"/>
      <c r="GR1089" s="28"/>
      <c r="GS1089" s="28"/>
      <c r="GT1089" s="28"/>
      <c r="GY1089" s="194"/>
      <c r="HA1089" s="28"/>
      <c r="HB1089" s="28"/>
      <c r="HC1089" s="28"/>
      <c r="HH1089" s="194"/>
      <c r="HJ1089" s="28"/>
      <c r="HK1089" s="28"/>
      <c r="HL1089" s="28"/>
      <c r="HQ1089" s="28"/>
      <c r="HR1089" s="28"/>
      <c r="HS1089" s="28"/>
      <c r="HT1089" s="28"/>
      <c r="HU1089" s="28"/>
      <c r="HV1089" s="28"/>
      <c r="HW1089" s="28"/>
      <c r="HX1089" s="28"/>
      <c r="HY1089" s="28"/>
      <c r="HZ1089" s="28"/>
      <c r="IA1089" s="28"/>
      <c r="IB1089" s="28"/>
      <c r="IC1089" s="28"/>
      <c r="ID1089" s="28"/>
      <c r="IE1089" s="28"/>
      <c r="IF1089" s="28"/>
      <c r="IG1089" s="28"/>
      <c r="IH1089" s="28"/>
      <c r="II1089" s="28"/>
      <c r="IJ1089" s="28"/>
      <c r="IK1089" s="28"/>
      <c r="IL1089" s="28"/>
      <c r="IM1089" s="28"/>
      <c r="IN1089" s="28"/>
      <c r="IO1089" s="28"/>
      <c r="IP1089" s="28"/>
      <c r="IQ1089" s="28"/>
      <c r="IR1089" s="28"/>
      <c r="IS1089" s="28"/>
      <c r="IT1089" s="28"/>
      <c r="IU1089" s="28"/>
      <c r="IV1089" s="28"/>
    </row>
    <row r="1090" spans="1:256" s="50" customFormat="1" ht="18.75">
      <c r="A1090" s="330" t="s">
        <v>1236</v>
      </c>
      <c r="B1090" s="170"/>
      <c r="C1090" s="417"/>
      <c r="D1090" s="418" t="s">
        <v>137</v>
      </c>
      <c r="E1090" s="50">
        <f t="shared" si="12"/>
        <v>6</v>
      </c>
      <c r="F1090" s="284">
        <f t="shared" si="13"/>
        <v>47</v>
      </c>
      <c r="H1090" s="50">
        <v>47</v>
      </c>
      <c r="L1090" s="28"/>
      <c r="N1090" s="28"/>
      <c r="R1090" s="194"/>
      <c r="T1090" s="28"/>
      <c r="U1090" s="28"/>
      <c r="V1090" s="28"/>
      <c r="AA1090" s="194"/>
      <c r="AC1090" s="28"/>
      <c r="AD1090" s="28"/>
      <c r="AE1090" s="28"/>
      <c r="AJ1090" s="194"/>
      <c r="AL1090" s="28"/>
      <c r="AM1090" s="28"/>
      <c r="AN1090" s="28"/>
      <c r="AS1090" s="194"/>
      <c r="AU1090" s="28"/>
      <c r="AV1090" s="28"/>
      <c r="AW1090" s="28"/>
      <c r="BB1090" s="194"/>
      <c r="BD1090" s="28"/>
      <c r="BE1090" s="28"/>
      <c r="BF1090" s="28"/>
      <c r="BK1090" s="194"/>
      <c r="BM1090" s="28"/>
      <c r="BN1090" s="28"/>
      <c r="BO1090" s="28"/>
      <c r="BT1090" s="194"/>
      <c r="BV1090" s="28"/>
      <c r="BW1090" s="28"/>
      <c r="BX1090" s="28"/>
      <c r="CC1090" s="194"/>
      <c r="CE1090" s="28"/>
      <c r="CF1090" s="28"/>
      <c r="CG1090" s="28"/>
      <c r="CL1090" s="194"/>
      <c r="CN1090" s="28"/>
      <c r="CO1090" s="28"/>
      <c r="CP1090" s="28"/>
      <c r="CU1090" s="194"/>
      <c r="CW1090" s="28"/>
      <c r="CX1090" s="28"/>
      <c r="CY1090" s="28"/>
      <c r="DD1090" s="194"/>
      <c r="DF1090" s="28"/>
      <c r="DG1090" s="28"/>
      <c r="DH1090" s="28"/>
      <c r="DM1090" s="194"/>
      <c r="DO1090" s="28"/>
      <c r="DP1090" s="28"/>
      <c r="DQ1090" s="28"/>
      <c r="DV1090" s="194"/>
      <c r="DX1090" s="28"/>
      <c r="DY1090" s="28"/>
      <c r="DZ1090" s="28"/>
      <c r="EE1090" s="194"/>
      <c r="EG1090" s="28"/>
      <c r="EH1090" s="28"/>
      <c r="EI1090" s="28"/>
      <c r="EN1090" s="194"/>
      <c r="EP1090" s="28"/>
      <c r="EQ1090" s="28"/>
      <c r="ER1090" s="28"/>
      <c r="EW1090" s="194"/>
      <c r="EY1090" s="28"/>
      <c r="EZ1090" s="28"/>
      <c r="FA1090" s="28"/>
      <c r="FF1090" s="194"/>
      <c r="FH1090" s="28"/>
      <c r="FI1090" s="28"/>
      <c r="FJ1090" s="28"/>
      <c r="FO1090" s="194"/>
      <c r="FQ1090" s="28"/>
      <c r="FR1090" s="28"/>
      <c r="FS1090" s="28"/>
      <c r="FX1090" s="194"/>
      <c r="FZ1090" s="28"/>
      <c r="GA1090" s="28"/>
      <c r="GB1090" s="28"/>
      <c r="GG1090" s="194"/>
      <c r="GI1090" s="28"/>
      <c r="GJ1090" s="28"/>
      <c r="GK1090" s="28"/>
      <c r="GP1090" s="194"/>
      <c r="GR1090" s="28"/>
      <c r="GS1090" s="28"/>
      <c r="GT1090" s="28"/>
      <c r="GY1090" s="194"/>
      <c r="HA1090" s="28"/>
      <c r="HB1090" s="28"/>
      <c r="HC1090" s="28"/>
      <c r="HH1090" s="194"/>
      <c r="HJ1090" s="28"/>
      <c r="HK1090" s="28"/>
      <c r="HL1090" s="28"/>
      <c r="HQ1090" s="28"/>
      <c r="HR1090" s="28"/>
      <c r="HS1090" s="28"/>
      <c r="HT1090" s="28"/>
      <c r="HU1090" s="28"/>
      <c r="HV1090" s="28"/>
      <c r="HW1090" s="28"/>
      <c r="HX1090" s="28"/>
      <c r="HY1090" s="28"/>
      <c r="HZ1090" s="28"/>
      <c r="IA1090" s="28"/>
      <c r="IB1090" s="28"/>
      <c r="IC1090" s="28"/>
      <c r="ID1090" s="28"/>
      <c r="IE1090" s="28"/>
      <c r="IF1090" s="28"/>
      <c r="IG1090" s="28"/>
      <c r="IH1090" s="28"/>
      <c r="II1090" s="28"/>
      <c r="IJ1090" s="28"/>
      <c r="IK1090" s="28"/>
      <c r="IL1090" s="28"/>
      <c r="IM1090" s="28"/>
      <c r="IN1090" s="28"/>
      <c r="IO1090" s="28"/>
      <c r="IP1090" s="28"/>
      <c r="IQ1090" s="28"/>
      <c r="IR1090" s="28"/>
      <c r="IS1090" s="28"/>
      <c r="IT1090" s="28"/>
      <c r="IU1090" s="28"/>
      <c r="IV1090" s="28"/>
    </row>
    <row r="1091" spans="1:256" s="50" customFormat="1" ht="18.75">
      <c r="A1091" s="330" t="s">
        <v>2098</v>
      </c>
      <c r="B1091" s="417"/>
      <c r="C1091" s="417"/>
      <c r="D1091" s="1" t="s">
        <v>131</v>
      </c>
      <c r="E1091" s="50">
        <f t="shared" si="12"/>
        <v>4</v>
      </c>
      <c r="F1091" s="284">
        <f t="shared" si="13"/>
        <v>1</v>
      </c>
      <c r="G1091" s="50">
        <v>1</v>
      </c>
      <c r="L1091" s="28"/>
      <c r="N1091" s="28"/>
      <c r="R1091" s="194"/>
      <c r="T1091" s="28"/>
      <c r="U1091" s="28"/>
      <c r="V1091" s="28"/>
      <c r="AA1091" s="194"/>
      <c r="AC1091" s="28"/>
      <c r="AD1091" s="28"/>
      <c r="AE1091" s="28"/>
      <c r="AJ1091" s="194"/>
      <c r="AL1091" s="28"/>
      <c r="AM1091" s="28"/>
      <c r="AN1091" s="28"/>
      <c r="AS1091" s="194"/>
      <c r="AU1091" s="28"/>
      <c r="AV1091" s="28"/>
      <c r="AW1091" s="28"/>
      <c r="BB1091" s="194"/>
      <c r="BD1091" s="28"/>
      <c r="BE1091" s="28"/>
      <c r="BF1091" s="28"/>
      <c r="BK1091" s="194"/>
      <c r="BM1091" s="28"/>
      <c r="BN1091" s="28"/>
      <c r="BO1091" s="28"/>
      <c r="BT1091" s="194"/>
      <c r="BV1091" s="28"/>
      <c r="BW1091" s="28"/>
      <c r="BX1091" s="28"/>
      <c r="CC1091" s="194"/>
      <c r="CE1091" s="28"/>
      <c r="CF1091" s="28"/>
      <c r="CG1091" s="28"/>
      <c r="CL1091" s="194"/>
      <c r="CN1091" s="28"/>
      <c r="CO1091" s="28"/>
      <c r="CP1091" s="28"/>
      <c r="CU1091" s="194"/>
      <c r="CW1091" s="28"/>
      <c r="CX1091" s="28"/>
      <c r="CY1091" s="28"/>
      <c r="DD1091" s="194"/>
      <c r="DF1091" s="28"/>
      <c r="DG1091" s="28"/>
      <c r="DH1091" s="28"/>
      <c r="DM1091" s="194"/>
      <c r="DO1091" s="28"/>
      <c r="DP1091" s="28"/>
      <c r="DQ1091" s="28"/>
      <c r="DV1091" s="194"/>
      <c r="DX1091" s="28"/>
      <c r="DY1091" s="28"/>
      <c r="DZ1091" s="28"/>
      <c r="EE1091" s="194"/>
      <c r="EG1091" s="28"/>
      <c r="EH1091" s="28"/>
      <c r="EI1091" s="28"/>
      <c r="EN1091" s="194"/>
      <c r="EP1091" s="28"/>
      <c r="EQ1091" s="28"/>
      <c r="ER1091" s="28"/>
      <c r="EW1091" s="194"/>
      <c r="EY1091" s="28"/>
      <c r="EZ1091" s="28"/>
      <c r="FA1091" s="28"/>
      <c r="FF1091" s="194"/>
      <c r="FH1091" s="28"/>
      <c r="FI1091" s="28"/>
      <c r="FJ1091" s="28"/>
      <c r="FO1091" s="194"/>
      <c r="FQ1091" s="28"/>
      <c r="FR1091" s="28"/>
      <c r="FS1091" s="28"/>
      <c r="FX1091" s="194"/>
      <c r="FZ1091" s="28"/>
      <c r="GA1091" s="28"/>
      <c r="GB1091" s="28"/>
      <c r="GG1091" s="194"/>
      <c r="GI1091" s="28"/>
      <c r="GJ1091" s="28"/>
      <c r="GK1091" s="28"/>
      <c r="GP1091" s="194"/>
      <c r="GR1091" s="28"/>
      <c r="GS1091" s="28"/>
      <c r="GT1091" s="28"/>
      <c r="GY1091" s="194"/>
      <c r="HA1091" s="28"/>
      <c r="HB1091" s="28"/>
      <c r="HC1091" s="28"/>
      <c r="HH1091" s="194"/>
      <c r="HJ1091" s="28"/>
      <c r="HK1091" s="28"/>
      <c r="HL1091" s="28"/>
      <c r="HQ1091" s="28"/>
      <c r="HR1091" s="28"/>
      <c r="HS1091" s="28"/>
      <c r="HT1091" s="28"/>
      <c r="HU1091" s="28"/>
      <c r="HV1091" s="28"/>
      <c r="HW1091" s="28"/>
      <c r="HX1091" s="28"/>
      <c r="HY1091" s="28"/>
      <c r="HZ1091" s="28"/>
      <c r="IA1091" s="28"/>
      <c r="IB1091" s="28"/>
      <c r="IC1091" s="28"/>
      <c r="ID1091" s="28"/>
      <c r="IE1091" s="28"/>
      <c r="IF1091" s="28"/>
      <c r="IG1091" s="28"/>
      <c r="IH1091" s="28"/>
      <c r="II1091" s="28"/>
      <c r="IJ1091" s="28"/>
      <c r="IK1091" s="28"/>
      <c r="IL1091" s="28"/>
      <c r="IM1091" s="28"/>
      <c r="IN1091" s="28"/>
      <c r="IO1091" s="28"/>
      <c r="IP1091" s="28"/>
      <c r="IQ1091" s="28"/>
      <c r="IR1091" s="28"/>
      <c r="IS1091" s="28"/>
      <c r="IT1091" s="28"/>
      <c r="IU1091" s="28"/>
      <c r="IV1091" s="28"/>
    </row>
    <row r="1092" spans="1:256" s="50" customFormat="1" ht="18">
      <c r="A1092" s="206" t="s">
        <v>2718</v>
      </c>
      <c r="B1092" s="28"/>
      <c r="C1092" s="275"/>
      <c r="D1092" s="418" t="s">
        <v>129</v>
      </c>
      <c r="E1092" s="50">
        <f t="shared" si="12"/>
        <v>0</v>
      </c>
      <c r="F1092" s="284">
        <f t="shared" si="13"/>
        <v>0</v>
      </c>
      <c r="L1092" s="28"/>
      <c r="N1092" s="28"/>
      <c r="R1092" s="194"/>
      <c r="T1092" s="28"/>
      <c r="U1092" s="28"/>
      <c r="V1092" s="28"/>
      <c r="AA1092" s="194"/>
      <c r="AC1092" s="28"/>
      <c r="AD1092" s="28"/>
      <c r="AE1092" s="28"/>
      <c r="AJ1092" s="194"/>
      <c r="AL1092" s="28"/>
      <c r="AM1092" s="28"/>
      <c r="AN1092" s="28"/>
      <c r="AS1092" s="194"/>
      <c r="AU1092" s="28"/>
      <c r="AV1092" s="28"/>
      <c r="AW1092" s="28"/>
      <c r="BB1092" s="194"/>
      <c r="BD1092" s="28"/>
      <c r="BE1092" s="28"/>
      <c r="BF1092" s="28"/>
      <c r="BK1092" s="194"/>
      <c r="BM1092" s="28"/>
      <c r="BN1092" s="28"/>
      <c r="BO1092" s="28"/>
      <c r="BT1092" s="194"/>
      <c r="BV1092" s="28"/>
      <c r="BW1092" s="28"/>
      <c r="BX1092" s="28"/>
      <c r="CC1092" s="194"/>
      <c r="CE1092" s="28"/>
      <c r="CF1092" s="28"/>
      <c r="CG1092" s="28"/>
      <c r="CL1092" s="194"/>
      <c r="CN1092" s="28"/>
      <c r="CO1092" s="28"/>
      <c r="CP1092" s="28"/>
      <c r="CU1092" s="194"/>
      <c r="CW1092" s="28"/>
      <c r="CX1092" s="28"/>
      <c r="CY1092" s="28"/>
      <c r="DD1092" s="194"/>
      <c r="DF1092" s="28"/>
      <c r="DG1092" s="28"/>
      <c r="DH1092" s="28"/>
      <c r="DM1092" s="194"/>
      <c r="DO1092" s="28"/>
      <c r="DP1092" s="28"/>
      <c r="DQ1092" s="28"/>
      <c r="DV1092" s="194"/>
      <c r="DX1092" s="28"/>
      <c r="DY1092" s="28"/>
      <c r="DZ1092" s="28"/>
      <c r="EE1092" s="194"/>
      <c r="EG1092" s="28"/>
      <c r="EH1092" s="28"/>
      <c r="EI1092" s="28"/>
      <c r="EN1092" s="194"/>
      <c r="EP1092" s="28"/>
      <c r="EQ1092" s="28"/>
      <c r="ER1092" s="28"/>
      <c r="EW1092" s="194"/>
      <c r="EY1092" s="28"/>
      <c r="EZ1092" s="28"/>
      <c r="FA1092" s="28"/>
      <c r="FF1092" s="194"/>
      <c r="FH1092" s="28"/>
      <c r="FI1092" s="28"/>
      <c r="FJ1092" s="28"/>
      <c r="FO1092" s="194"/>
      <c r="FQ1092" s="28"/>
      <c r="FR1092" s="28"/>
      <c r="FS1092" s="28"/>
      <c r="FX1092" s="194"/>
      <c r="FZ1092" s="28"/>
      <c r="GA1092" s="28"/>
      <c r="GB1092" s="28"/>
      <c r="GG1092" s="194"/>
      <c r="GI1092" s="28"/>
      <c r="GJ1092" s="28"/>
      <c r="GK1092" s="28"/>
      <c r="GP1092" s="194"/>
      <c r="GR1092" s="28"/>
      <c r="GS1092" s="28"/>
      <c r="GT1092" s="28"/>
      <c r="GY1092" s="194"/>
      <c r="HA1092" s="28"/>
      <c r="HB1092" s="28"/>
      <c r="HC1092" s="28"/>
      <c r="HH1092" s="194"/>
      <c r="HJ1092" s="28"/>
      <c r="HK1092" s="28"/>
      <c r="HL1092" s="28"/>
      <c r="HQ1092" s="28"/>
      <c r="HR1092" s="28"/>
      <c r="HS1092" s="28"/>
      <c r="HT1092" s="28"/>
      <c r="HU1092" s="28"/>
      <c r="HV1092" s="28"/>
      <c r="HW1092" s="28"/>
      <c r="HX1092" s="28"/>
      <c r="HY1092" s="28"/>
      <c r="HZ1092" s="28"/>
      <c r="IA1092" s="28"/>
      <c r="IB1092" s="28"/>
      <c r="IC1092" s="28"/>
      <c r="ID1092" s="28"/>
      <c r="IE1092" s="28"/>
      <c r="IF1092" s="28"/>
      <c r="IG1092" s="28"/>
      <c r="IH1092" s="28"/>
      <c r="II1092" s="28"/>
      <c r="IJ1092" s="28"/>
      <c r="IK1092" s="28"/>
      <c r="IL1092" s="28"/>
      <c r="IM1092" s="28"/>
      <c r="IN1092" s="28"/>
      <c r="IO1092" s="28"/>
      <c r="IP1092" s="28"/>
      <c r="IQ1092" s="28"/>
      <c r="IR1092" s="28"/>
      <c r="IS1092" s="28"/>
      <c r="IT1092" s="28"/>
      <c r="IU1092" s="28"/>
      <c r="IV1092" s="28"/>
    </row>
    <row r="1093" spans="1:256" s="50" customFormat="1" ht="18">
      <c r="A1093" s="206" t="s">
        <v>2629</v>
      </c>
      <c r="B1093" s="28"/>
      <c r="C1093" s="275"/>
      <c r="D1093" s="418" t="s">
        <v>129</v>
      </c>
      <c r="E1093" s="50">
        <f t="shared" si="12"/>
        <v>0</v>
      </c>
      <c r="F1093" s="284">
        <f t="shared" si="13"/>
        <v>0</v>
      </c>
      <c r="L1093" s="28"/>
      <c r="N1093" s="28"/>
      <c r="R1093" s="194"/>
      <c r="T1093" s="28"/>
      <c r="U1093" s="28"/>
      <c r="V1093" s="28"/>
      <c r="AA1093" s="194"/>
      <c r="AC1093" s="28"/>
      <c r="AD1093" s="28"/>
      <c r="AE1093" s="28"/>
      <c r="AJ1093" s="194"/>
      <c r="AL1093" s="28"/>
      <c r="AM1093" s="28"/>
      <c r="AN1093" s="28"/>
      <c r="AS1093" s="194"/>
      <c r="AU1093" s="28"/>
      <c r="AV1093" s="28"/>
      <c r="AW1093" s="28"/>
      <c r="BB1093" s="194"/>
      <c r="BD1093" s="28"/>
      <c r="BE1093" s="28"/>
      <c r="BF1093" s="28"/>
      <c r="BK1093" s="194"/>
      <c r="BM1093" s="28"/>
      <c r="BN1093" s="28"/>
      <c r="BO1093" s="28"/>
      <c r="BT1093" s="194"/>
      <c r="BV1093" s="28"/>
      <c r="BW1093" s="28"/>
      <c r="BX1093" s="28"/>
      <c r="CC1093" s="194"/>
      <c r="CE1093" s="28"/>
      <c r="CF1093" s="28"/>
      <c r="CG1093" s="28"/>
      <c r="CL1093" s="194"/>
      <c r="CN1093" s="28"/>
      <c r="CO1093" s="28"/>
      <c r="CP1093" s="28"/>
      <c r="CU1093" s="194"/>
      <c r="CW1093" s="28"/>
      <c r="CX1093" s="28"/>
      <c r="CY1093" s="28"/>
      <c r="DD1093" s="194"/>
      <c r="DF1093" s="28"/>
      <c r="DG1093" s="28"/>
      <c r="DH1093" s="28"/>
      <c r="DM1093" s="194"/>
      <c r="DO1093" s="28"/>
      <c r="DP1093" s="28"/>
      <c r="DQ1093" s="28"/>
      <c r="DV1093" s="194"/>
      <c r="DX1093" s="28"/>
      <c r="DY1093" s="28"/>
      <c r="DZ1093" s="28"/>
      <c r="EE1093" s="194"/>
      <c r="EG1093" s="28"/>
      <c r="EH1093" s="28"/>
      <c r="EI1093" s="28"/>
      <c r="EN1093" s="194"/>
      <c r="EP1093" s="28"/>
      <c r="EQ1093" s="28"/>
      <c r="ER1093" s="28"/>
      <c r="EW1093" s="194"/>
      <c r="EY1093" s="28"/>
      <c r="EZ1093" s="28"/>
      <c r="FA1093" s="28"/>
      <c r="FF1093" s="194"/>
      <c r="FH1093" s="28"/>
      <c r="FI1093" s="28"/>
      <c r="FJ1093" s="28"/>
      <c r="FO1093" s="194"/>
      <c r="FQ1093" s="28"/>
      <c r="FR1093" s="28"/>
      <c r="FS1093" s="28"/>
      <c r="FX1093" s="194"/>
      <c r="FZ1093" s="28"/>
      <c r="GA1093" s="28"/>
      <c r="GB1093" s="28"/>
      <c r="GG1093" s="194"/>
      <c r="GI1093" s="28"/>
      <c r="GJ1093" s="28"/>
      <c r="GK1093" s="28"/>
      <c r="GP1093" s="194"/>
      <c r="GR1093" s="28"/>
      <c r="GS1093" s="28"/>
      <c r="GT1093" s="28"/>
      <c r="GY1093" s="194"/>
      <c r="HA1093" s="28"/>
      <c r="HB1093" s="28"/>
      <c r="HC1093" s="28"/>
      <c r="HH1093" s="194"/>
      <c r="HJ1093" s="28"/>
      <c r="HK1093" s="28"/>
      <c r="HL1093" s="28"/>
      <c r="HQ1093" s="28"/>
      <c r="HR1093" s="28"/>
      <c r="HS1093" s="28"/>
      <c r="HT1093" s="28"/>
      <c r="HU1093" s="28"/>
      <c r="HV1093" s="28"/>
      <c r="HW1093" s="28"/>
      <c r="HX1093" s="28"/>
      <c r="HY1093" s="28"/>
      <c r="HZ1093" s="28"/>
      <c r="IA1093" s="28"/>
      <c r="IB1093" s="28"/>
      <c r="IC1093" s="28"/>
      <c r="ID1093" s="28"/>
      <c r="IE1093" s="28"/>
      <c r="IF1093" s="28"/>
      <c r="IG1093" s="28"/>
      <c r="IH1093" s="28"/>
      <c r="II1093" s="28"/>
      <c r="IJ1093" s="28"/>
      <c r="IK1093" s="28"/>
      <c r="IL1093" s="28"/>
      <c r="IM1093" s="28"/>
      <c r="IN1093" s="28"/>
      <c r="IO1093" s="28"/>
      <c r="IP1093" s="28"/>
      <c r="IQ1093" s="28"/>
      <c r="IR1093" s="28"/>
      <c r="IS1093" s="28"/>
      <c r="IT1093" s="28"/>
      <c r="IU1093" s="28"/>
      <c r="IV1093" s="28"/>
    </row>
    <row r="1094" spans="1:256" s="50" customFormat="1" ht="18.75">
      <c r="A1094" s="330" t="s">
        <v>611</v>
      </c>
      <c r="B1094" s="279"/>
      <c r="C1094" s="417"/>
      <c r="D1094" s="418" t="s">
        <v>137</v>
      </c>
      <c r="E1094" s="50">
        <f t="shared" si="12"/>
        <v>2</v>
      </c>
      <c r="F1094" s="284">
        <f t="shared" si="13"/>
        <v>3</v>
      </c>
      <c r="H1094" s="456"/>
      <c r="J1094" s="50">
        <v>3</v>
      </c>
      <c r="L1094" s="281"/>
      <c r="N1094" s="28"/>
      <c r="R1094" s="194"/>
      <c r="T1094" s="28"/>
      <c r="U1094" s="28"/>
      <c r="V1094" s="28"/>
      <c r="AA1094" s="194"/>
      <c r="AC1094" s="28"/>
      <c r="AD1094" s="28"/>
      <c r="AE1094" s="28"/>
      <c r="AJ1094" s="194"/>
      <c r="AL1094" s="28"/>
      <c r="AM1094" s="28"/>
      <c r="AN1094" s="28"/>
      <c r="AS1094" s="194"/>
      <c r="AU1094" s="28"/>
      <c r="AV1094" s="28"/>
      <c r="AW1094" s="28"/>
      <c r="BB1094" s="194"/>
      <c r="BD1094" s="28"/>
      <c r="BE1094" s="28"/>
      <c r="BF1094" s="28"/>
      <c r="BK1094" s="194"/>
      <c r="BM1094" s="28"/>
      <c r="BN1094" s="28"/>
      <c r="BO1094" s="28"/>
      <c r="BT1094" s="194"/>
      <c r="BV1094" s="28"/>
      <c r="BW1094" s="28"/>
      <c r="BX1094" s="28"/>
      <c r="CC1094" s="194"/>
      <c r="CE1094" s="28"/>
      <c r="CF1094" s="28"/>
      <c r="CG1094" s="28"/>
      <c r="CL1094" s="194"/>
      <c r="CN1094" s="28"/>
      <c r="CO1094" s="28"/>
      <c r="CP1094" s="28"/>
      <c r="CU1094" s="194"/>
      <c r="CW1094" s="28"/>
      <c r="CX1094" s="28"/>
      <c r="CY1094" s="28"/>
      <c r="DD1094" s="194"/>
      <c r="DF1094" s="28"/>
      <c r="DG1094" s="28"/>
      <c r="DH1094" s="28"/>
      <c r="DM1094" s="194"/>
      <c r="DO1094" s="28"/>
      <c r="DP1094" s="28"/>
      <c r="DQ1094" s="28"/>
      <c r="DV1094" s="194"/>
      <c r="DX1094" s="28"/>
      <c r="DY1094" s="28"/>
      <c r="DZ1094" s="28"/>
      <c r="EE1094" s="194"/>
      <c r="EG1094" s="28"/>
      <c r="EH1094" s="28"/>
      <c r="EI1094" s="28"/>
      <c r="EN1094" s="194"/>
      <c r="EP1094" s="28"/>
      <c r="EQ1094" s="28"/>
      <c r="ER1094" s="28"/>
      <c r="EW1094" s="194"/>
      <c r="EY1094" s="28"/>
      <c r="EZ1094" s="28"/>
      <c r="FA1094" s="28"/>
      <c r="FF1094" s="194"/>
      <c r="FH1094" s="28"/>
      <c r="FI1094" s="28"/>
      <c r="FJ1094" s="28"/>
      <c r="FO1094" s="194"/>
      <c r="FQ1094" s="28"/>
      <c r="FR1094" s="28"/>
      <c r="FS1094" s="28"/>
      <c r="FX1094" s="194"/>
      <c r="FZ1094" s="28"/>
      <c r="GA1094" s="28"/>
      <c r="GB1094" s="28"/>
      <c r="GG1094" s="194"/>
      <c r="GI1094" s="28"/>
      <c r="GJ1094" s="28"/>
      <c r="GK1094" s="28"/>
      <c r="GP1094" s="194"/>
      <c r="GR1094" s="28"/>
      <c r="GS1094" s="28"/>
      <c r="GT1094" s="28"/>
      <c r="GY1094" s="194"/>
      <c r="HA1094" s="28"/>
      <c r="HB1094" s="28"/>
      <c r="HC1094" s="28"/>
      <c r="HH1094" s="194"/>
      <c r="HJ1094" s="28"/>
      <c r="HK1094" s="28"/>
      <c r="HL1094" s="28"/>
      <c r="HQ1094" s="28"/>
      <c r="HR1094" s="28"/>
      <c r="HS1094" s="28"/>
      <c r="HT1094" s="28"/>
      <c r="HU1094" s="28"/>
      <c r="HV1094" s="28"/>
      <c r="HW1094" s="28"/>
      <c r="HX1094" s="28"/>
      <c r="HY1094" s="28"/>
      <c r="HZ1094" s="28"/>
      <c r="IA1094" s="28"/>
      <c r="IB1094" s="28"/>
      <c r="IC1094" s="28"/>
      <c r="ID1094" s="28"/>
      <c r="IE1094" s="28"/>
      <c r="IF1094" s="28"/>
      <c r="IG1094" s="28"/>
      <c r="IH1094" s="28"/>
      <c r="II1094" s="28"/>
      <c r="IJ1094" s="28"/>
      <c r="IK1094" s="28"/>
      <c r="IL1094" s="28"/>
      <c r="IM1094" s="28"/>
      <c r="IN1094" s="28"/>
      <c r="IO1094" s="28"/>
      <c r="IP1094" s="28"/>
      <c r="IQ1094" s="28"/>
      <c r="IR1094" s="28"/>
      <c r="IS1094" s="28"/>
      <c r="IT1094" s="28"/>
      <c r="IU1094" s="28"/>
      <c r="IV1094" s="28"/>
    </row>
    <row r="1095" spans="1:256" s="50" customFormat="1" ht="18">
      <c r="A1095" s="330" t="s">
        <v>672</v>
      </c>
      <c r="B1095" s="28"/>
      <c r="C1095" s="420"/>
      <c r="D1095" s="418" t="s">
        <v>129</v>
      </c>
      <c r="E1095" s="50">
        <f t="shared" si="12"/>
        <v>1</v>
      </c>
      <c r="F1095" s="284">
        <f t="shared" si="13"/>
        <v>32</v>
      </c>
      <c r="H1095" s="50">
        <v>13</v>
      </c>
      <c r="J1095" s="50">
        <v>19</v>
      </c>
      <c r="N1095" s="28"/>
      <c r="R1095" s="194"/>
      <c r="T1095" s="28"/>
      <c r="U1095" s="28"/>
      <c r="V1095" s="28"/>
      <c r="AA1095" s="194"/>
      <c r="AC1095" s="28"/>
      <c r="AD1095" s="28"/>
      <c r="AE1095" s="28"/>
      <c r="AJ1095" s="194"/>
      <c r="AL1095" s="28"/>
      <c r="AM1095" s="28"/>
      <c r="AN1095" s="28"/>
      <c r="AS1095" s="194"/>
      <c r="AU1095" s="28"/>
      <c r="AV1095" s="28"/>
      <c r="AW1095" s="28"/>
      <c r="BB1095" s="194"/>
      <c r="BD1095" s="28"/>
      <c r="BE1095" s="28"/>
      <c r="BF1095" s="28"/>
      <c r="BK1095" s="194"/>
      <c r="BM1095" s="28"/>
      <c r="BN1095" s="28"/>
      <c r="BO1095" s="28"/>
      <c r="BT1095" s="194"/>
      <c r="BV1095" s="28"/>
      <c r="BW1095" s="28"/>
      <c r="BX1095" s="28"/>
      <c r="CC1095" s="194"/>
      <c r="CE1095" s="28"/>
      <c r="CF1095" s="28"/>
      <c r="CG1095" s="28"/>
      <c r="CL1095" s="194"/>
      <c r="CN1095" s="28"/>
      <c r="CO1095" s="28"/>
      <c r="CP1095" s="28"/>
      <c r="CU1095" s="194"/>
      <c r="CW1095" s="28"/>
      <c r="CX1095" s="28"/>
      <c r="CY1095" s="28"/>
      <c r="DD1095" s="194"/>
      <c r="DF1095" s="28"/>
      <c r="DG1095" s="28"/>
      <c r="DH1095" s="28"/>
      <c r="DM1095" s="194"/>
      <c r="DO1095" s="28"/>
      <c r="DP1095" s="28"/>
      <c r="DQ1095" s="28"/>
      <c r="DV1095" s="194"/>
      <c r="DX1095" s="28"/>
      <c r="DY1095" s="28"/>
      <c r="DZ1095" s="28"/>
      <c r="EE1095" s="194"/>
      <c r="EG1095" s="28"/>
      <c r="EH1095" s="28"/>
      <c r="EI1095" s="28"/>
      <c r="EN1095" s="194"/>
      <c r="EP1095" s="28"/>
      <c r="EQ1095" s="28"/>
      <c r="ER1095" s="28"/>
      <c r="EW1095" s="194"/>
      <c r="EY1095" s="28"/>
      <c r="EZ1095" s="28"/>
      <c r="FA1095" s="28"/>
      <c r="FF1095" s="194"/>
      <c r="FH1095" s="28"/>
      <c r="FI1095" s="28"/>
      <c r="FJ1095" s="28"/>
      <c r="FO1095" s="194"/>
      <c r="FQ1095" s="28"/>
      <c r="FR1095" s="28"/>
      <c r="FS1095" s="28"/>
      <c r="FX1095" s="194"/>
      <c r="FZ1095" s="28"/>
      <c r="GA1095" s="28"/>
      <c r="GB1095" s="28"/>
      <c r="GG1095" s="194"/>
      <c r="GI1095" s="28"/>
      <c r="GJ1095" s="28"/>
      <c r="GK1095" s="28"/>
      <c r="GP1095" s="194"/>
      <c r="GR1095" s="28"/>
      <c r="GS1095" s="28"/>
      <c r="GT1095" s="28"/>
      <c r="GY1095" s="194"/>
      <c r="HA1095" s="28"/>
      <c r="HB1095" s="28"/>
      <c r="HC1095" s="28"/>
      <c r="HH1095" s="194"/>
      <c r="HJ1095" s="28"/>
      <c r="HK1095" s="28"/>
      <c r="HL1095" s="28"/>
      <c r="HQ1095" s="28"/>
      <c r="HR1095" s="28"/>
      <c r="HS1095" s="28"/>
      <c r="HT1095" s="28"/>
      <c r="HU1095" s="28"/>
      <c r="HV1095" s="28"/>
      <c r="HW1095" s="28"/>
      <c r="HX1095" s="28"/>
      <c r="HY1095" s="28"/>
      <c r="HZ1095" s="28"/>
      <c r="IA1095" s="28"/>
      <c r="IB1095" s="28"/>
      <c r="IC1095" s="28"/>
      <c r="ID1095" s="28"/>
      <c r="IE1095" s="28"/>
      <c r="IF1095" s="28"/>
      <c r="IG1095" s="28"/>
      <c r="IH1095" s="28"/>
      <c r="II1095" s="28"/>
      <c r="IJ1095" s="28"/>
      <c r="IK1095" s="28"/>
      <c r="IL1095" s="28"/>
      <c r="IM1095" s="28"/>
      <c r="IN1095" s="28"/>
      <c r="IO1095" s="28"/>
      <c r="IP1095" s="28"/>
      <c r="IQ1095" s="28"/>
      <c r="IR1095" s="28"/>
      <c r="IS1095" s="28"/>
      <c r="IT1095" s="28"/>
      <c r="IU1095" s="28"/>
      <c r="IV1095" s="28"/>
    </row>
    <row r="1096" spans="1:256" s="50" customFormat="1" ht="18">
      <c r="A1096" s="206" t="s">
        <v>2648</v>
      </c>
      <c r="B1096" s="28"/>
      <c r="C1096" s="275"/>
      <c r="D1096" s="418" t="s">
        <v>129</v>
      </c>
      <c r="E1096" s="50">
        <f t="shared" si="12"/>
        <v>0</v>
      </c>
      <c r="F1096" s="284">
        <f t="shared" si="13"/>
        <v>0</v>
      </c>
      <c r="L1096" s="281"/>
      <c r="N1096" s="28"/>
      <c r="R1096" s="194"/>
      <c r="T1096" s="28"/>
      <c r="U1096" s="28"/>
      <c r="V1096" s="28"/>
      <c r="AA1096" s="194"/>
      <c r="AC1096" s="28"/>
      <c r="AD1096" s="28"/>
      <c r="AE1096" s="28"/>
      <c r="AJ1096" s="194"/>
      <c r="AL1096" s="28"/>
      <c r="AM1096" s="28"/>
      <c r="AN1096" s="28"/>
      <c r="AS1096" s="194"/>
      <c r="AU1096" s="28"/>
      <c r="AV1096" s="28"/>
      <c r="AW1096" s="28"/>
      <c r="BB1096" s="194"/>
      <c r="BD1096" s="28"/>
      <c r="BE1096" s="28"/>
      <c r="BF1096" s="28"/>
      <c r="BK1096" s="194"/>
      <c r="BM1096" s="28"/>
      <c r="BN1096" s="28"/>
      <c r="BO1096" s="28"/>
      <c r="BT1096" s="194"/>
      <c r="BV1096" s="28"/>
      <c r="BW1096" s="28"/>
      <c r="BX1096" s="28"/>
      <c r="CC1096" s="194"/>
      <c r="CE1096" s="28"/>
      <c r="CF1096" s="28"/>
      <c r="CG1096" s="28"/>
      <c r="CL1096" s="194"/>
      <c r="CN1096" s="28"/>
      <c r="CO1096" s="28"/>
      <c r="CP1096" s="28"/>
      <c r="CU1096" s="194"/>
      <c r="CW1096" s="28"/>
      <c r="CX1096" s="28"/>
      <c r="CY1096" s="28"/>
      <c r="DD1096" s="194"/>
      <c r="DF1096" s="28"/>
      <c r="DG1096" s="28"/>
      <c r="DH1096" s="28"/>
      <c r="DM1096" s="194"/>
      <c r="DO1096" s="28"/>
      <c r="DP1096" s="28"/>
      <c r="DQ1096" s="28"/>
      <c r="DV1096" s="194"/>
      <c r="DX1096" s="28"/>
      <c r="DY1096" s="28"/>
      <c r="DZ1096" s="28"/>
      <c r="EE1096" s="194"/>
      <c r="EG1096" s="28"/>
      <c r="EH1096" s="28"/>
      <c r="EI1096" s="28"/>
      <c r="EN1096" s="194"/>
      <c r="EP1096" s="28"/>
      <c r="EQ1096" s="28"/>
      <c r="ER1096" s="28"/>
      <c r="EW1096" s="194"/>
      <c r="EY1096" s="28"/>
      <c r="EZ1096" s="28"/>
      <c r="FA1096" s="28"/>
      <c r="FF1096" s="194"/>
      <c r="FH1096" s="28"/>
      <c r="FI1096" s="28"/>
      <c r="FJ1096" s="28"/>
      <c r="FO1096" s="194"/>
      <c r="FQ1096" s="28"/>
      <c r="FR1096" s="28"/>
      <c r="FS1096" s="28"/>
      <c r="FX1096" s="194"/>
      <c r="FZ1096" s="28"/>
      <c r="GA1096" s="28"/>
      <c r="GB1096" s="28"/>
      <c r="GG1096" s="194"/>
      <c r="GI1096" s="28"/>
      <c r="GJ1096" s="28"/>
      <c r="GK1096" s="28"/>
      <c r="GP1096" s="194"/>
      <c r="GR1096" s="28"/>
      <c r="GS1096" s="28"/>
      <c r="GT1096" s="28"/>
      <c r="GY1096" s="194"/>
      <c r="HA1096" s="28"/>
      <c r="HB1096" s="28"/>
      <c r="HC1096" s="28"/>
      <c r="HH1096" s="194"/>
      <c r="HJ1096" s="28"/>
      <c r="HK1096" s="28"/>
      <c r="HL1096" s="28"/>
      <c r="HQ1096" s="28"/>
      <c r="HR1096" s="28"/>
      <c r="HS1096" s="28"/>
      <c r="HT1096" s="28"/>
      <c r="HU1096" s="28"/>
      <c r="HV1096" s="28"/>
      <c r="HW1096" s="28"/>
      <c r="HX1096" s="28"/>
      <c r="HY1096" s="28"/>
      <c r="HZ1096" s="28"/>
      <c r="IA1096" s="28"/>
      <c r="IB1096" s="28"/>
      <c r="IC1096" s="28"/>
      <c r="ID1096" s="28"/>
      <c r="IE1096" s="28"/>
      <c r="IF1096" s="28"/>
      <c r="IG1096" s="28"/>
      <c r="IH1096" s="28"/>
      <c r="II1096" s="28"/>
      <c r="IJ1096" s="28"/>
      <c r="IK1096" s="28"/>
      <c r="IL1096" s="28"/>
      <c r="IM1096" s="28"/>
      <c r="IN1096" s="28"/>
      <c r="IO1096" s="28"/>
      <c r="IP1096" s="28"/>
      <c r="IQ1096" s="28"/>
      <c r="IR1096" s="28"/>
      <c r="IS1096" s="28"/>
      <c r="IT1096" s="28"/>
      <c r="IU1096" s="28"/>
      <c r="IV1096" s="28"/>
    </row>
    <row r="1097" spans="1:256" s="50" customFormat="1" ht="18">
      <c r="A1097" s="206" t="s">
        <v>2746</v>
      </c>
      <c r="B1097" s="28"/>
      <c r="C1097" s="275"/>
      <c r="D1097" s="418" t="s">
        <v>129</v>
      </c>
      <c r="E1097" s="50">
        <f t="shared" si="12"/>
        <v>0</v>
      </c>
      <c r="F1097" s="284">
        <f t="shared" si="13"/>
        <v>0</v>
      </c>
      <c r="L1097" s="281"/>
      <c r="N1097" s="28"/>
      <c r="R1097" s="194"/>
      <c r="T1097" s="28"/>
      <c r="U1097" s="28"/>
      <c r="V1097" s="28"/>
      <c r="AA1097" s="194"/>
      <c r="AC1097" s="28"/>
      <c r="AD1097" s="28"/>
      <c r="AE1097" s="28"/>
      <c r="AJ1097" s="194"/>
      <c r="AL1097" s="28"/>
      <c r="AM1097" s="28"/>
      <c r="AN1097" s="28"/>
      <c r="AS1097" s="194"/>
      <c r="AU1097" s="28"/>
      <c r="AV1097" s="28"/>
      <c r="AW1097" s="28"/>
      <c r="BB1097" s="194"/>
      <c r="BD1097" s="28"/>
      <c r="BE1097" s="28"/>
      <c r="BF1097" s="28"/>
      <c r="BK1097" s="194"/>
      <c r="BM1097" s="28"/>
      <c r="BN1097" s="28"/>
      <c r="BO1097" s="28"/>
      <c r="BT1097" s="194"/>
      <c r="BV1097" s="28"/>
      <c r="BW1097" s="28"/>
      <c r="BX1097" s="28"/>
      <c r="CC1097" s="194"/>
      <c r="CE1097" s="28"/>
      <c r="CF1097" s="28"/>
      <c r="CG1097" s="28"/>
      <c r="CL1097" s="194"/>
      <c r="CN1097" s="28"/>
      <c r="CO1097" s="28"/>
      <c r="CP1097" s="28"/>
      <c r="CU1097" s="194"/>
      <c r="CW1097" s="28"/>
      <c r="CX1097" s="28"/>
      <c r="CY1097" s="28"/>
      <c r="DD1097" s="194"/>
      <c r="DF1097" s="28"/>
      <c r="DG1097" s="28"/>
      <c r="DH1097" s="28"/>
      <c r="DM1097" s="194"/>
      <c r="DO1097" s="28"/>
      <c r="DP1097" s="28"/>
      <c r="DQ1097" s="28"/>
      <c r="DV1097" s="194"/>
      <c r="DX1097" s="28"/>
      <c r="DY1097" s="28"/>
      <c r="DZ1097" s="28"/>
      <c r="EE1097" s="194"/>
      <c r="EG1097" s="28"/>
      <c r="EH1097" s="28"/>
      <c r="EI1097" s="28"/>
      <c r="EN1097" s="194"/>
      <c r="EP1097" s="28"/>
      <c r="EQ1097" s="28"/>
      <c r="ER1097" s="28"/>
      <c r="EW1097" s="194"/>
      <c r="EY1097" s="28"/>
      <c r="EZ1097" s="28"/>
      <c r="FA1097" s="28"/>
      <c r="FF1097" s="194"/>
      <c r="FH1097" s="28"/>
      <c r="FI1097" s="28"/>
      <c r="FJ1097" s="28"/>
      <c r="FO1097" s="194"/>
      <c r="FQ1097" s="28"/>
      <c r="FR1097" s="28"/>
      <c r="FS1097" s="28"/>
      <c r="FX1097" s="194"/>
      <c r="FZ1097" s="28"/>
      <c r="GA1097" s="28"/>
      <c r="GB1097" s="28"/>
      <c r="GG1097" s="194"/>
      <c r="GI1097" s="28"/>
      <c r="GJ1097" s="28"/>
      <c r="GK1097" s="28"/>
      <c r="GP1097" s="194"/>
      <c r="GR1097" s="28"/>
      <c r="GS1097" s="28"/>
      <c r="GT1097" s="28"/>
      <c r="GY1097" s="194"/>
      <c r="HA1097" s="28"/>
      <c r="HB1097" s="28"/>
      <c r="HC1097" s="28"/>
      <c r="HH1097" s="194"/>
      <c r="HJ1097" s="28"/>
      <c r="HK1097" s="28"/>
      <c r="HL1097" s="28"/>
      <c r="HQ1097" s="28"/>
      <c r="HR1097" s="28"/>
      <c r="HS1097" s="28"/>
      <c r="HT1097" s="28"/>
      <c r="HU1097" s="28"/>
      <c r="HV1097" s="28"/>
      <c r="HW1097" s="28"/>
      <c r="HX1097" s="28"/>
      <c r="HY1097" s="28"/>
      <c r="HZ1097" s="28"/>
      <c r="IA1097" s="28"/>
      <c r="IB1097" s="28"/>
      <c r="IC1097" s="28"/>
      <c r="ID1097" s="28"/>
      <c r="IE1097" s="28"/>
      <c r="IF1097" s="28"/>
      <c r="IG1097" s="28"/>
      <c r="IH1097" s="28"/>
      <c r="II1097" s="28"/>
      <c r="IJ1097" s="28"/>
      <c r="IK1097" s="28"/>
      <c r="IL1097" s="28"/>
      <c r="IM1097" s="28"/>
      <c r="IN1097" s="28"/>
      <c r="IO1097" s="28"/>
      <c r="IP1097" s="28"/>
      <c r="IQ1097" s="28"/>
      <c r="IR1097" s="28"/>
      <c r="IS1097" s="28"/>
      <c r="IT1097" s="28"/>
      <c r="IU1097" s="28"/>
      <c r="IV1097" s="28"/>
    </row>
    <row r="1098" spans="1:256" s="50" customFormat="1" ht="18">
      <c r="A1098" s="330" t="s">
        <v>2121</v>
      </c>
      <c r="B1098" s="28"/>
      <c r="C1098" s="275"/>
      <c r="D1098" s="418" t="s">
        <v>129</v>
      </c>
      <c r="E1098" s="50">
        <f t="shared" si="12"/>
        <v>1</v>
      </c>
      <c r="F1098" s="284">
        <f t="shared" si="13"/>
        <v>0</v>
      </c>
      <c r="N1098" s="28"/>
      <c r="R1098" s="194"/>
      <c r="T1098" s="28"/>
      <c r="U1098" s="28"/>
      <c r="V1098" s="28"/>
      <c r="AA1098" s="194"/>
      <c r="AC1098" s="28"/>
      <c r="AD1098" s="28"/>
      <c r="AE1098" s="28"/>
      <c r="AJ1098" s="194"/>
      <c r="AL1098" s="28"/>
      <c r="AM1098" s="28"/>
      <c r="AN1098" s="28"/>
      <c r="AS1098" s="194"/>
      <c r="AU1098" s="28"/>
      <c r="AV1098" s="28"/>
      <c r="AW1098" s="28"/>
      <c r="BB1098" s="194"/>
      <c r="BD1098" s="28"/>
      <c r="BE1098" s="28"/>
      <c r="BF1098" s="28"/>
      <c r="BK1098" s="194"/>
      <c r="BM1098" s="28"/>
      <c r="BN1098" s="28"/>
      <c r="BO1098" s="28"/>
      <c r="BT1098" s="194"/>
      <c r="BV1098" s="28"/>
      <c r="BW1098" s="28"/>
      <c r="BX1098" s="28"/>
      <c r="CC1098" s="194"/>
      <c r="CE1098" s="28"/>
      <c r="CF1098" s="28"/>
      <c r="CG1098" s="28"/>
      <c r="CL1098" s="194"/>
      <c r="CN1098" s="28"/>
      <c r="CO1098" s="28"/>
      <c r="CP1098" s="28"/>
      <c r="CU1098" s="194"/>
      <c r="CW1098" s="28"/>
      <c r="CX1098" s="28"/>
      <c r="CY1098" s="28"/>
      <c r="DD1098" s="194"/>
      <c r="DF1098" s="28"/>
      <c r="DG1098" s="28"/>
      <c r="DH1098" s="28"/>
      <c r="DM1098" s="194"/>
      <c r="DO1098" s="28"/>
      <c r="DP1098" s="28"/>
      <c r="DQ1098" s="28"/>
      <c r="DV1098" s="194"/>
      <c r="DX1098" s="28"/>
      <c r="DY1098" s="28"/>
      <c r="DZ1098" s="28"/>
      <c r="EE1098" s="194"/>
      <c r="EG1098" s="28"/>
      <c r="EH1098" s="28"/>
      <c r="EI1098" s="28"/>
      <c r="EN1098" s="194"/>
      <c r="EP1098" s="28"/>
      <c r="EQ1098" s="28"/>
      <c r="ER1098" s="28"/>
      <c r="EW1098" s="194"/>
      <c r="EY1098" s="28"/>
      <c r="EZ1098" s="28"/>
      <c r="FA1098" s="28"/>
      <c r="FF1098" s="194"/>
      <c r="FH1098" s="28"/>
      <c r="FI1098" s="28"/>
      <c r="FJ1098" s="28"/>
      <c r="FO1098" s="194"/>
      <c r="FQ1098" s="28"/>
      <c r="FR1098" s="28"/>
      <c r="FS1098" s="28"/>
      <c r="FX1098" s="194"/>
      <c r="FZ1098" s="28"/>
      <c r="GA1098" s="28"/>
      <c r="GB1098" s="28"/>
      <c r="GG1098" s="194"/>
      <c r="GI1098" s="28"/>
      <c r="GJ1098" s="28"/>
      <c r="GK1098" s="28"/>
      <c r="GP1098" s="194"/>
      <c r="GR1098" s="28"/>
      <c r="GS1098" s="28"/>
      <c r="GT1098" s="28"/>
      <c r="GY1098" s="194"/>
      <c r="HA1098" s="28"/>
      <c r="HB1098" s="28"/>
      <c r="HC1098" s="28"/>
      <c r="HH1098" s="194"/>
      <c r="HJ1098" s="28"/>
      <c r="HK1098" s="28"/>
      <c r="HL1098" s="28"/>
      <c r="HQ1098" s="28"/>
      <c r="HR1098" s="28"/>
      <c r="HS1098" s="28"/>
      <c r="HT1098" s="28"/>
      <c r="HU1098" s="28"/>
      <c r="HV1098" s="28"/>
      <c r="HW1098" s="28"/>
      <c r="HX1098" s="28"/>
      <c r="HY1098" s="28"/>
      <c r="HZ1098" s="28"/>
      <c r="IA1098" s="28"/>
      <c r="IB1098" s="28"/>
      <c r="IC1098" s="28"/>
      <c r="ID1098" s="28"/>
      <c r="IE1098" s="28"/>
      <c r="IF1098" s="28"/>
      <c r="IG1098" s="28"/>
      <c r="IH1098" s="28"/>
      <c r="II1098" s="28"/>
      <c r="IJ1098" s="28"/>
      <c r="IK1098" s="28"/>
      <c r="IL1098" s="28"/>
      <c r="IM1098" s="28"/>
      <c r="IN1098" s="28"/>
      <c r="IO1098" s="28"/>
      <c r="IP1098" s="28"/>
      <c r="IQ1098" s="28"/>
      <c r="IR1098" s="28"/>
      <c r="IS1098" s="28"/>
      <c r="IT1098" s="28"/>
      <c r="IU1098" s="28"/>
      <c r="IV1098" s="28"/>
    </row>
    <row r="1099" spans="1:256" s="50" customFormat="1" ht="18">
      <c r="A1099" s="330" t="s">
        <v>1693</v>
      </c>
      <c r="B1099" s="420"/>
      <c r="C1099" s="420"/>
      <c r="D1099" s="418" t="s">
        <v>130</v>
      </c>
      <c r="E1099" s="50">
        <f t="shared" si="12"/>
        <v>3</v>
      </c>
      <c r="F1099" s="284">
        <f t="shared" si="13"/>
        <v>53</v>
      </c>
      <c r="G1099" s="50">
        <v>50</v>
      </c>
      <c r="H1099" s="50">
        <v>3</v>
      </c>
      <c r="L1099" s="28"/>
      <c r="N1099" s="28"/>
      <c r="R1099" s="194"/>
      <c r="T1099" s="28"/>
      <c r="U1099" s="28"/>
      <c r="V1099" s="28"/>
      <c r="AA1099" s="194"/>
      <c r="AC1099" s="28"/>
      <c r="AD1099" s="28"/>
      <c r="AE1099" s="28"/>
      <c r="AJ1099" s="194"/>
      <c r="AL1099" s="28"/>
      <c r="AM1099" s="28"/>
      <c r="AN1099" s="28"/>
      <c r="AS1099" s="194"/>
      <c r="AU1099" s="28"/>
      <c r="AV1099" s="28"/>
      <c r="AW1099" s="28"/>
      <c r="BB1099" s="194"/>
      <c r="BD1099" s="28"/>
      <c r="BE1099" s="28"/>
      <c r="BF1099" s="28"/>
      <c r="BK1099" s="194"/>
      <c r="BM1099" s="28"/>
      <c r="BN1099" s="28"/>
      <c r="BO1099" s="28"/>
      <c r="BT1099" s="194"/>
      <c r="BV1099" s="28"/>
      <c r="BW1099" s="28"/>
      <c r="BX1099" s="28"/>
      <c r="CC1099" s="194"/>
      <c r="CE1099" s="28"/>
      <c r="CF1099" s="28"/>
      <c r="CG1099" s="28"/>
      <c r="CL1099" s="194"/>
      <c r="CN1099" s="28"/>
      <c r="CO1099" s="28"/>
      <c r="CP1099" s="28"/>
      <c r="CU1099" s="194"/>
      <c r="CW1099" s="28"/>
      <c r="CX1099" s="28"/>
      <c r="CY1099" s="28"/>
      <c r="DD1099" s="194"/>
      <c r="DF1099" s="28"/>
      <c r="DG1099" s="28"/>
      <c r="DH1099" s="28"/>
      <c r="DM1099" s="194"/>
      <c r="DO1099" s="28"/>
      <c r="DP1099" s="28"/>
      <c r="DQ1099" s="28"/>
      <c r="DV1099" s="194"/>
      <c r="DX1099" s="28"/>
      <c r="DY1099" s="28"/>
      <c r="DZ1099" s="28"/>
      <c r="EE1099" s="194"/>
      <c r="EG1099" s="28"/>
      <c r="EH1099" s="28"/>
      <c r="EI1099" s="28"/>
      <c r="EN1099" s="194"/>
      <c r="EP1099" s="28"/>
      <c r="EQ1099" s="28"/>
      <c r="ER1099" s="28"/>
      <c r="EW1099" s="194"/>
      <c r="EY1099" s="28"/>
      <c r="EZ1099" s="28"/>
      <c r="FA1099" s="28"/>
      <c r="FF1099" s="194"/>
      <c r="FH1099" s="28"/>
      <c r="FI1099" s="28"/>
      <c r="FJ1099" s="28"/>
      <c r="FO1099" s="194"/>
      <c r="FQ1099" s="28"/>
      <c r="FR1099" s="28"/>
      <c r="FS1099" s="28"/>
      <c r="FX1099" s="194"/>
      <c r="FZ1099" s="28"/>
      <c r="GA1099" s="28"/>
      <c r="GB1099" s="28"/>
      <c r="GG1099" s="194"/>
      <c r="GI1099" s="28"/>
      <c r="GJ1099" s="28"/>
      <c r="GK1099" s="28"/>
      <c r="GP1099" s="194"/>
      <c r="GR1099" s="28"/>
      <c r="GS1099" s="28"/>
      <c r="GT1099" s="28"/>
      <c r="GY1099" s="194"/>
      <c r="HA1099" s="28"/>
      <c r="HB1099" s="28"/>
      <c r="HC1099" s="28"/>
      <c r="HH1099" s="194"/>
      <c r="HJ1099" s="28"/>
      <c r="HK1099" s="28"/>
      <c r="HL1099" s="28"/>
      <c r="HQ1099" s="28"/>
      <c r="HR1099" s="28"/>
      <c r="HS1099" s="28"/>
      <c r="HT1099" s="28"/>
      <c r="HU1099" s="28"/>
      <c r="HV1099" s="28"/>
      <c r="HW1099" s="28"/>
      <c r="HX1099" s="28"/>
      <c r="HY1099" s="28"/>
      <c r="HZ1099" s="28"/>
      <c r="IA1099" s="28"/>
      <c r="IB1099" s="28"/>
      <c r="IC1099" s="28"/>
      <c r="ID1099" s="28"/>
      <c r="IE1099" s="28"/>
      <c r="IF1099" s="28"/>
      <c r="IG1099" s="28"/>
      <c r="IH1099" s="28"/>
      <c r="II1099" s="28"/>
      <c r="IJ1099" s="28"/>
      <c r="IK1099" s="28"/>
      <c r="IL1099" s="28"/>
      <c r="IM1099" s="28"/>
      <c r="IN1099" s="28"/>
      <c r="IO1099" s="28"/>
      <c r="IP1099" s="28"/>
      <c r="IQ1099" s="28"/>
      <c r="IR1099" s="28"/>
      <c r="IS1099" s="28"/>
      <c r="IT1099" s="28"/>
      <c r="IU1099" s="28"/>
      <c r="IV1099" s="28"/>
    </row>
    <row r="1100" spans="1:256" s="50" customFormat="1" ht="18">
      <c r="A1100" s="330" t="s">
        <v>1259</v>
      </c>
      <c r="B1100" s="420"/>
      <c r="C1100" s="420"/>
      <c r="D1100" s="418" t="s">
        <v>132</v>
      </c>
      <c r="E1100" s="50">
        <f t="shared" si="12"/>
        <v>1</v>
      </c>
      <c r="F1100" s="284">
        <f t="shared" si="13"/>
        <v>0</v>
      </c>
      <c r="N1100" s="28"/>
      <c r="R1100" s="194"/>
      <c r="T1100" s="28"/>
      <c r="U1100" s="28"/>
      <c r="V1100" s="28"/>
      <c r="AA1100" s="194"/>
      <c r="AC1100" s="28"/>
      <c r="AD1100" s="28"/>
      <c r="AE1100" s="28"/>
      <c r="AJ1100" s="194"/>
      <c r="AL1100" s="28"/>
      <c r="AM1100" s="28"/>
      <c r="AN1100" s="28"/>
      <c r="AS1100" s="194"/>
      <c r="AU1100" s="28"/>
      <c r="AV1100" s="28"/>
      <c r="AW1100" s="28"/>
      <c r="BB1100" s="194"/>
      <c r="BD1100" s="28"/>
      <c r="BE1100" s="28"/>
      <c r="BF1100" s="28"/>
      <c r="BK1100" s="194"/>
      <c r="BM1100" s="28"/>
      <c r="BN1100" s="28"/>
      <c r="BO1100" s="28"/>
      <c r="BT1100" s="194"/>
      <c r="BV1100" s="28"/>
      <c r="BW1100" s="28"/>
      <c r="BX1100" s="28"/>
      <c r="CC1100" s="194"/>
      <c r="CE1100" s="28"/>
      <c r="CF1100" s="28"/>
      <c r="CG1100" s="28"/>
      <c r="CL1100" s="194"/>
      <c r="CN1100" s="28"/>
      <c r="CO1100" s="28"/>
      <c r="CP1100" s="28"/>
      <c r="CU1100" s="194"/>
      <c r="CW1100" s="28"/>
      <c r="CX1100" s="28"/>
      <c r="CY1100" s="28"/>
      <c r="DD1100" s="194"/>
      <c r="DF1100" s="28"/>
      <c r="DG1100" s="28"/>
      <c r="DH1100" s="28"/>
      <c r="DM1100" s="194"/>
      <c r="DO1100" s="28"/>
      <c r="DP1100" s="28"/>
      <c r="DQ1100" s="28"/>
      <c r="DV1100" s="194"/>
      <c r="DX1100" s="28"/>
      <c r="DY1100" s="28"/>
      <c r="DZ1100" s="28"/>
      <c r="EE1100" s="194"/>
      <c r="EG1100" s="28"/>
      <c r="EH1100" s="28"/>
      <c r="EI1100" s="28"/>
      <c r="EN1100" s="194"/>
      <c r="EP1100" s="28"/>
      <c r="EQ1100" s="28"/>
      <c r="ER1100" s="28"/>
      <c r="EW1100" s="194"/>
      <c r="EY1100" s="28"/>
      <c r="EZ1100" s="28"/>
      <c r="FA1100" s="28"/>
      <c r="FF1100" s="194"/>
      <c r="FH1100" s="28"/>
      <c r="FI1100" s="28"/>
      <c r="FJ1100" s="28"/>
      <c r="FO1100" s="194"/>
      <c r="FQ1100" s="28"/>
      <c r="FR1100" s="28"/>
      <c r="FS1100" s="28"/>
      <c r="FX1100" s="194"/>
      <c r="FZ1100" s="28"/>
      <c r="GA1100" s="28"/>
      <c r="GB1100" s="28"/>
      <c r="GG1100" s="194"/>
      <c r="GI1100" s="28"/>
      <c r="GJ1100" s="28"/>
      <c r="GK1100" s="28"/>
      <c r="GP1100" s="194"/>
      <c r="GR1100" s="28"/>
      <c r="GS1100" s="28"/>
      <c r="GT1100" s="28"/>
      <c r="GY1100" s="194"/>
      <c r="HA1100" s="28"/>
      <c r="HB1100" s="28"/>
      <c r="HC1100" s="28"/>
      <c r="HH1100" s="194"/>
      <c r="HJ1100" s="28"/>
      <c r="HK1100" s="28"/>
      <c r="HL1100" s="28"/>
      <c r="HQ1100" s="28"/>
      <c r="HR1100" s="28"/>
      <c r="HS1100" s="28"/>
      <c r="HT1100" s="28"/>
      <c r="HU1100" s="28"/>
      <c r="HV1100" s="28"/>
      <c r="HW1100" s="28"/>
      <c r="HX1100" s="28"/>
      <c r="HY1100" s="28"/>
      <c r="HZ1100" s="28"/>
      <c r="IA1100" s="28"/>
      <c r="IB1100" s="28"/>
      <c r="IC1100" s="28"/>
      <c r="ID1100" s="28"/>
      <c r="IE1100" s="28"/>
      <c r="IF1100" s="28"/>
      <c r="IG1100" s="28"/>
      <c r="IH1100" s="28"/>
      <c r="II1100" s="28"/>
      <c r="IJ1100" s="28"/>
      <c r="IK1100" s="28"/>
      <c r="IL1100" s="28"/>
      <c r="IM1100" s="28"/>
      <c r="IN1100" s="28"/>
      <c r="IO1100" s="28"/>
      <c r="IP1100" s="28"/>
      <c r="IQ1100" s="28"/>
      <c r="IR1100" s="28"/>
      <c r="IS1100" s="28"/>
      <c r="IT1100" s="28"/>
      <c r="IU1100" s="28"/>
      <c r="IV1100" s="28"/>
    </row>
    <row r="1101" spans="1:256" s="50" customFormat="1" ht="18">
      <c r="A1101" s="206" t="s">
        <v>2858</v>
      </c>
      <c r="B1101" s="28"/>
      <c r="C1101" s="275"/>
      <c r="D1101" s="418" t="s">
        <v>129</v>
      </c>
      <c r="E1101" s="50">
        <f t="shared" si="12"/>
        <v>0</v>
      </c>
      <c r="F1101" s="284">
        <f t="shared" si="13"/>
        <v>1</v>
      </c>
      <c r="H1101" s="50">
        <v>1</v>
      </c>
      <c r="L1101" s="28"/>
      <c r="N1101" s="28"/>
      <c r="R1101" s="194"/>
      <c r="T1101" s="28"/>
      <c r="U1101" s="28"/>
      <c r="V1101" s="28"/>
      <c r="AA1101" s="194"/>
      <c r="AC1101" s="28"/>
      <c r="AD1101" s="28"/>
      <c r="AE1101" s="28"/>
      <c r="AJ1101" s="194"/>
      <c r="AL1101" s="28"/>
      <c r="AM1101" s="28"/>
      <c r="AN1101" s="28"/>
      <c r="AS1101" s="194"/>
      <c r="AU1101" s="28"/>
      <c r="AV1101" s="28"/>
      <c r="AW1101" s="28"/>
      <c r="BB1101" s="194"/>
      <c r="BD1101" s="28"/>
      <c r="BE1101" s="28"/>
      <c r="BF1101" s="28"/>
      <c r="BK1101" s="194"/>
      <c r="BM1101" s="28"/>
      <c r="BN1101" s="28"/>
      <c r="BO1101" s="28"/>
      <c r="BT1101" s="194"/>
      <c r="BV1101" s="28"/>
      <c r="BW1101" s="28"/>
      <c r="BX1101" s="28"/>
      <c r="CC1101" s="194"/>
      <c r="CE1101" s="28"/>
      <c r="CF1101" s="28"/>
      <c r="CG1101" s="28"/>
      <c r="CL1101" s="194"/>
      <c r="CN1101" s="28"/>
      <c r="CO1101" s="28"/>
      <c r="CP1101" s="28"/>
      <c r="CU1101" s="194"/>
      <c r="CW1101" s="28"/>
      <c r="CX1101" s="28"/>
      <c r="CY1101" s="28"/>
      <c r="DD1101" s="194"/>
      <c r="DF1101" s="28"/>
      <c r="DG1101" s="28"/>
      <c r="DH1101" s="28"/>
      <c r="DM1101" s="194"/>
      <c r="DO1101" s="28"/>
      <c r="DP1101" s="28"/>
      <c r="DQ1101" s="28"/>
      <c r="DV1101" s="194"/>
      <c r="DX1101" s="28"/>
      <c r="DY1101" s="28"/>
      <c r="DZ1101" s="28"/>
      <c r="EE1101" s="194"/>
      <c r="EG1101" s="28"/>
      <c r="EH1101" s="28"/>
      <c r="EI1101" s="28"/>
      <c r="EN1101" s="194"/>
      <c r="EP1101" s="28"/>
      <c r="EQ1101" s="28"/>
      <c r="ER1101" s="28"/>
      <c r="EW1101" s="194"/>
      <c r="EY1101" s="28"/>
      <c r="EZ1101" s="28"/>
      <c r="FA1101" s="28"/>
      <c r="FF1101" s="194"/>
      <c r="FH1101" s="28"/>
      <c r="FI1101" s="28"/>
      <c r="FJ1101" s="28"/>
      <c r="FO1101" s="194"/>
      <c r="FQ1101" s="28"/>
      <c r="FR1101" s="28"/>
      <c r="FS1101" s="28"/>
      <c r="FX1101" s="194"/>
      <c r="FZ1101" s="28"/>
      <c r="GA1101" s="28"/>
      <c r="GB1101" s="28"/>
      <c r="GG1101" s="194"/>
      <c r="GI1101" s="28"/>
      <c r="GJ1101" s="28"/>
      <c r="GK1101" s="28"/>
      <c r="GP1101" s="194"/>
      <c r="GR1101" s="28"/>
      <c r="GS1101" s="28"/>
      <c r="GT1101" s="28"/>
      <c r="GY1101" s="194"/>
      <c r="HA1101" s="28"/>
      <c r="HB1101" s="28"/>
      <c r="HC1101" s="28"/>
      <c r="HH1101" s="194"/>
      <c r="HJ1101" s="28"/>
      <c r="HK1101" s="28"/>
      <c r="HL1101" s="28"/>
      <c r="HQ1101" s="28"/>
      <c r="HR1101" s="28"/>
      <c r="HS1101" s="28"/>
      <c r="HT1101" s="28"/>
      <c r="HU1101" s="28"/>
      <c r="HV1101" s="28"/>
      <c r="HW1101" s="28"/>
      <c r="HX1101" s="28"/>
      <c r="HY1101" s="28"/>
      <c r="HZ1101" s="28"/>
      <c r="IA1101" s="28"/>
      <c r="IB1101" s="28"/>
      <c r="IC1101" s="28"/>
      <c r="ID1101" s="28"/>
      <c r="IE1101" s="28"/>
      <c r="IF1101" s="28"/>
      <c r="IG1101" s="28"/>
      <c r="IH1101" s="28"/>
      <c r="II1101" s="28"/>
      <c r="IJ1101" s="28"/>
      <c r="IK1101" s="28"/>
      <c r="IL1101" s="28"/>
      <c r="IM1101" s="28"/>
      <c r="IN1101" s="28"/>
      <c r="IO1101" s="28"/>
      <c r="IP1101" s="28"/>
      <c r="IQ1101" s="28"/>
      <c r="IR1101" s="28"/>
      <c r="IS1101" s="28"/>
      <c r="IT1101" s="28"/>
      <c r="IU1101" s="28"/>
      <c r="IV1101" s="28"/>
    </row>
    <row r="1102" spans="1:256" s="50" customFormat="1" ht="18">
      <c r="A1102" s="206" t="s">
        <v>2642</v>
      </c>
      <c r="B1102" s="28"/>
      <c r="C1102" s="275"/>
      <c r="D1102" s="418" t="s">
        <v>129</v>
      </c>
      <c r="E1102" s="50">
        <f t="shared" si="12"/>
        <v>1</v>
      </c>
      <c r="F1102" s="284">
        <f t="shared" si="13"/>
        <v>0</v>
      </c>
      <c r="N1102" s="28"/>
      <c r="R1102" s="194"/>
      <c r="T1102" s="28"/>
      <c r="U1102" s="28"/>
      <c r="V1102" s="28"/>
      <c r="AA1102" s="194"/>
      <c r="AC1102" s="28"/>
      <c r="AD1102" s="28"/>
      <c r="AE1102" s="28"/>
      <c r="AJ1102" s="194"/>
      <c r="AL1102" s="28"/>
      <c r="AM1102" s="28"/>
      <c r="AN1102" s="28"/>
      <c r="AS1102" s="194"/>
      <c r="AU1102" s="28"/>
      <c r="AV1102" s="28"/>
      <c r="AW1102" s="28"/>
      <c r="BB1102" s="194"/>
      <c r="BD1102" s="28"/>
      <c r="BE1102" s="28"/>
      <c r="BF1102" s="28"/>
      <c r="BK1102" s="194"/>
      <c r="BM1102" s="28"/>
      <c r="BN1102" s="28"/>
      <c r="BO1102" s="28"/>
      <c r="BT1102" s="194"/>
      <c r="BV1102" s="28"/>
      <c r="BW1102" s="28"/>
      <c r="BX1102" s="28"/>
      <c r="CC1102" s="194"/>
      <c r="CE1102" s="28"/>
      <c r="CF1102" s="28"/>
      <c r="CG1102" s="28"/>
      <c r="CL1102" s="194"/>
      <c r="CN1102" s="28"/>
      <c r="CO1102" s="28"/>
      <c r="CP1102" s="28"/>
      <c r="CU1102" s="194"/>
      <c r="CW1102" s="28"/>
      <c r="CX1102" s="28"/>
      <c r="CY1102" s="28"/>
      <c r="DD1102" s="194"/>
      <c r="DF1102" s="28"/>
      <c r="DG1102" s="28"/>
      <c r="DH1102" s="28"/>
      <c r="DM1102" s="194"/>
      <c r="DO1102" s="28"/>
      <c r="DP1102" s="28"/>
      <c r="DQ1102" s="28"/>
      <c r="DV1102" s="194"/>
      <c r="DX1102" s="28"/>
      <c r="DY1102" s="28"/>
      <c r="DZ1102" s="28"/>
      <c r="EE1102" s="194"/>
      <c r="EG1102" s="28"/>
      <c r="EH1102" s="28"/>
      <c r="EI1102" s="28"/>
      <c r="EN1102" s="194"/>
      <c r="EP1102" s="28"/>
      <c r="EQ1102" s="28"/>
      <c r="ER1102" s="28"/>
      <c r="EW1102" s="194"/>
      <c r="EY1102" s="28"/>
      <c r="EZ1102" s="28"/>
      <c r="FA1102" s="28"/>
      <c r="FF1102" s="194"/>
      <c r="FH1102" s="28"/>
      <c r="FI1102" s="28"/>
      <c r="FJ1102" s="28"/>
      <c r="FO1102" s="194"/>
      <c r="FQ1102" s="28"/>
      <c r="FR1102" s="28"/>
      <c r="FS1102" s="28"/>
      <c r="FX1102" s="194"/>
      <c r="FZ1102" s="28"/>
      <c r="GA1102" s="28"/>
      <c r="GB1102" s="28"/>
      <c r="GG1102" s="194"/>
      <c r="GI1102" s="28"/>
      <c r="GJ1102" s="28"/>
      <c r="GK1102" s="28"/>
      <c r="GP1102" s="194"/>
      <c r="GR1102" s="28"/>
      <c r="GS1102" s="28"/>
      <c r="GT1102" s="28"/>
      <c r="GY1102" s="194"/>
      <c r="HA1102" s="28"/>
      <c r="HB1102" s="28"/>
      <c r="HC1102" s="28"/>
      <c r="HH1102" s="194"/>
      <c r="HJ1102" s="28"/>
      <c r="HK1102" s="28"/>
      <c r="HL1102" s="28"/>
      <c r="HQ1102" s="28"/>
      <c r="HR1102" s="28"/>
      <c r="HS1102" s="28"/>
      <c r="HT1102" s="28"/>
      <c r="HU1102" s="28"/>
      <c r="HV1102" s="28"/>
      <c r="HW1102" s="28"/>
      <c r="HX1102" s="28"/>
      <c r="HY1102" s="28"/>
      <c r="HZ1102" s="28"/>
      <c r="IA1102" s="28"/>
      <c r="IB1102" s="28"/>
      <c r="IC1102" s="28"/>
      <c r="ID1102" s="28"/>
      <c r="IE1102" s="28"/>
      <c r="IF1102" s="28"/>
      <c r="IG1102" s="28"/>
      <c r="IH1102" s="28"/>
      <c r="II1102" s="28"/>
      <c r="IJ1102" s="28"/>
      <c r="IK1102" s="28"/>
      <c r="IL1102" s="28"/>
      <c r="IM1102" s="28"/>
      <c r="IN1102" s="28"/>
      <c r="IO1102" s="28"/>
      <c r="IP1102" s="28"/>
      <c r="IQ1102" s="28"/>
      <c r="IR1102" s="28"/>
      <c r="IS1102" s="28"/>
      <c r="IT1102" s="28"/>
      <c r="IU1102" s="28"/>
      <c r="IV1102" s="28"/>
    </row>
    <row r="1103" spans="1:256" s="50" customFormat="1" ht="18">
      <c r="A1103" s="330" t="s">
        <v>2122</v>
      </c>
      <c r="B1103" s="28"/>
      <c r="C1103" s="275"/>
      <c r="D1103" s="418" t="s">
        <v>129</v>
      </c>
      <c r="E1103" s="50">
        <f t="shared" si="12"/>
        <v>0</v>
      </c>
      <c r="F1103" s="284">
        <f t="shared" si="13"/>
        <v>0</v>
      </c>
      <c r="L1103" s="28"/>
      <c r="N1103" s="28"/>
      <c r="R1103" s="194"/>
      <c r="T1103" s="28"/>
      <c r="U1103" s="28"/>
      <c r="V1103" s="28"/>
      <c r="AA1103" s="194"/>
      <c r="AC1103" s="28"/>
      <c r="AD1103" s="28"/>
      <c r="AE1103" s="28"/>
      <c r="AJ1103" s="194"/>
      <c r="AL1103" s="28"/>
      <c r="AM1103" s="28"/>
      <c r="AN1103" s="28"/>
      <c r="AS1103" s="194"/>
      <c r="AU1103" s="28"/>
      <c r="AV1103" s="28"/>
      <c r="AW1103" s="28"/>
      <c r="BB1103" s="194"/>
      <c r="BD1103" s="28"/>
      <c r="BE1103" s="28"/>
      <c r="BF1103" s="28"/>
      <c r="BK1103" s="194"/>
      <c r="BM1103" s="28"/>
      <c r="BN1103" s="28"/>
      <c r="BO1103" s="28"/>
      <c r="BT1103" s="194"/>
      <c r="BV1103" s="28"/>
      <c r="BW1103" s="28"/>
      <c r="BX1103" s="28"/>
      <c r="CC1103" s="194"/>
      <c r="CE1103" s="28"/>
      <c r="CF1103" s="28"/>
      <c r="CG1103" s="28"/>
      <c r="CL1103" s="194"/>
      <c r="CN1103" s="28"/>
      <c r="CO1103" s="28"/>
      <c r="CP1103" s="28"/>
      <c r="CU1103" s="194"/>
      <c r="CW1103" s="28"/>
      <c r="CX1103" s="28"/>
      <c r="CY1103" s="28"/>
      <c r="DD1103" s="194"/>
      <c r="DF1103" s="28"/>
      <c r="DG1103" s="28"/>
      <c r="DH1103" s="28"/>
      <c r="DM1103" s="194"/>
      <c r="DO1103" s="28"/>
      <c r="DP1103" s="28"/>
      <c r="DQ1103" s="28"/>
      <c r="DV1103" s="194"/>
      <c r="DX1103" s="28"/>
      <c r="DY1103" s="28"/>
      <c r="DZ1103" s="28"/>
      <c r="EE1103" s="194"/>
      <c r="EG1103" s="28"/>
      <c r="EH1103" s="28"/>
      <c r="EI1103" s="28"/>
      <c r="EN1103" s="194"/>
      <c r="EP1103" s="28"/>
      <c r="EQ1103" s="28"/>
      <c r="ER1103" s="28"/>
      <c r="EW1103" s="194"/>
      <c r="EY1103" s="28"/>
      <c r="EZ1103" s="28"/>
      <c r="FA1103" s="28"/>
      <c r="FF1103" s="194"/>
      <c r="FH1103" s="28"/>
      <c r="FI1103" s="28"/>
      <c r="FJ1103" s="28"/>
      <c r="FO1103" s="194"/>
      <c r="FQ1103" s="28"/>
      <c r="FR1103" s="28"/>
      <c r="FS1103" s="28"/>
      <c r="FX1103" s="194"/>
      <c r="FZ1103" s="28"/>
      <c r="GA1103" s="28"/>
      <c r="GB1103" s="28"/>
      <c r="GG1103" s="194"/>
      <c r="GI1103" s="28"/>
      <c r="GJ1103" s="28"/>
      <c r="GK1103" s="28"/>
      <c r="GP1103" s="194"/>
      <c r="GR1103" s="28"/>
      <c r="GS1103" s="28"/>
      <c r="GT1103" s="28"/>
      <c r="GY1103" s="194"/>
      <c r="HA1103" s="28"/>
      <c r="HB1103" s="28"/>
      <c r="HC1103" s="28"/>
      <c r="HH1103" s="194"/>
      <c r="HJ1103" s="28"/>
      <c r="HK1103" s="28"/>
      <c r="HL1103" s="28"/>
      <c r="HQ1103" s="28"/>
      <c r="HR1103" s="28"/>
      <c r="HS1103" s="28"/>
      <c r="HT1103" s="28"/>
      <c r="HU1103" s="28"/>
      <c r="HV1103" s="28"/>
      <c r="HW1103" s="28"/>
      <c r="HX1103" s="28"/>
      <c r="HY1103" s="28"/>
      <c r="HZ1103" s="28"/>
      <c r="IA1103" s="28"/>
      <c r="IB1103" s="28"/>
      <c r="IC1103" s="28"/>
      <c r="ID1103" s="28"/>
      <c r="IE1103" s="28"/>
      <c r="IF1103" s="28"/>
      <c r="IG1103" s="28"/>
      <c r="IH1103" s="28"/>
      <c r="II1103" s="28"/>
      <c r="IJ1103" s="28"/>
      <c r="IK1103" s="28"/>
      <c r="IL1103" s="28"/>
      <c r="IM1103" s="28"/>
      <c r="IN1103" s="28"/>
      <c r="IO1103" s="28"/>
      <c r="IP1103" s="28"/>
      <c r="IQ1103" s="28"/>
      <c r="IR1103" s="28"/>
      <c r="IS1103" s="28"/>
      <c r="IT1103" s="28"/>
      <c r="IU1103" s="28"/>
      <c r="IV1103" s="28"/>
    </row>
    <row r="1104" spans="1:256" s="50" customFormat="1" ht="18">
      <c r="A1104" s="330" t="s">
        <v>453</v>
      </c>
      <c r="B1104" s="420"/>
      <c r="C1104" s="420"/>
      <c r="D1104" s="418" t="s">
        <v>130</v>
      </c>
      <c r="E1104" s="50">
        <f t="shared" si="12"/>
        <v>11</v>
      </c>
      <c r="F1104" s="284">
        <f t="shared" si="13"/>
        <v>0</v>
      </c>
      <c r="H1104" s="456"/>
      <c r="L1104" s="28"/>
      <c r="N1104" s="28"/>
      <c r="R1104" s="194"/>
      <c r="T1104" s="28"/>
      <c r="U1104" s="28"/>
      <c r="V1104" s="28"/>
      <c r="AA1104" s="194"/>
      <c r="AC1104" s="28"/>
      <c r="AD1104" s="28"/>
      <c r="AE1104" s="28"/>
      <c r="AJ1104" s="194"/>
      <c r="AL1104" s="28"/>
      <c r="AM1104" s="28"/>
      <c r="AN1104" s="28"/>
      <c r="AS1104" s="194"/>
      <c r="AU1104" s="28"/>
      <c r="AV1104" s="28"/>
      <c r="AW1104" s="28"/>
      <c r="BB1104" s="194"/>
      <c r="BD1104" s="28"/>
      <c r="BE1104" s="28"/>
      <c r="BF1104" s="28"/>
      <c r="BK1104" s="194"/>
      <c r="BM1104" s="28"/>
      <c r="BN1104" s="28"/>
      <c r="BO1104" s="28"/>
      <c r="BT1104" s="194"/>
      <c r="BV1104" s="28"/>
      <c r="BW1104" s="28"/>
      <c r="BX1104" s="28"/>
      <c r="CC1104" s="194"/>
      <c r="CE1104" s="28"/>
      <c r="CF1104" s="28"/>
      <c r="CG1104" s="28"/>
      <c r="CL1104" s="194"/>
      <c r="CN1104" s="28"/>
      <c r="CO1104" s="28"/>
      <c r="CP1104" s="28"/>
      <c r="CU1104" s="194"/>
      <c r="CW1104" s="28"/>
      <c r="CX1104" s="28"/>
      <c r="CY1104" s="28"/>
      <c r="DD1104" s="194"/>
      <c r="DF1104" s="28"/>
      <c r="DG1104" s="28"/>
      <c r="DH1104" s="28"/>
      <c r="DM1104" s="194"/>
      <c r="DO1104" s="28"/>
      <c r="DP1104" s="28"/>
      <c r="DQ1104" s="28"/>
      <c r="DV1104" s="194"/>
      <c r="DX1104" s="28"/>
      <c r="DY1104" s="28"/>
      <c r="DZ1104" s="28"/>
      <c r="EE1104" s="194"/>
      <c r="EG1104" s="28"/>
      <c r="EH1104" s="28"/>
      <c r="EI1104" s="28"/>
      <c r="EN1104" s="194"/>
      <c r="EP1104" s="28"/>
      <c r="EQ1104" s="28"/>
      <c r="ER1104" s="28"/>
      <c r="EW1104" s="194"/>
      <c r="EY1104" s="28"/>
      <c r="EZ1104" s="28"/>
      <c r="FA1104" s="28"/>
      <c r="FF1104" s="194"/>
      <c r="FH1104" s="28"/>
      <c r="FI1104" s="28"/>
      <c r="FJ1104" s="28"/>
      <c r="FO1104" s="194"/>
      <c r="FQ1104" s="28"/>
      <c r="FR1104" s="28"/>
      <c r="FS1104" s="28"/>
      <c r="FX1104" s="194"/>
      <c r="FZ1104" s="28"/>
      <c r="GA1104" s="28"/>
      <c r="GB1104" s="28"/>
      <c r="GG1104" s="194"/>
      <c r="GI1104" s="28"/>
      <c r="GJ1104" s="28"/>
      <c r="GK1104" s="28"/>
      <c r="GP1104" s="194"/>
      <c r="GR1104" s="28"/>
      <c r="GS1104" s="28"/>
      <c r="GT1104" s="28"/>
      <c r="GY1104" s="194"/>
      <c r="HA1104" s="28"/>
      <c r="HB1104" s="28"/>
      <c r="HC1104" s="28"/>
      <c r="HH1104" s="194"/>
      <c r="HJ1104" s="28"/>
      <c r="HK1104" s="28"/>
      <c r="HL1104" s="28"/>
      <c r="HQ1104" s="28"/>
      <c r="HR1104" s="28"/>
      <c r="HS1104" s="28"/>
      <c r="HT1104" s="28"/>
      <c r="HU1104" s="28"/>
      <c r="HV1104" s="28"/>
      <c r="HW1104" s="28"/>
      <c r="HX1104" s="28"/>
      <c r="HY1104" s="28"/>
      <c r="HZ1104" s="28"/>
      <c r="IA1104" s="28"/>
      <c r="IB1104" s="28"/>
      <c r="IC1104" s="28"/>
      <c r="ID1104" s="28"/>
      <c r="IE1104" s="28"/>
      <c r="IF1104" s="28"/>
      <c r="IG1104" s="28"/>
      <c r="IH1104" s="28"/>
      <c r="II1104" s="28"/>
      <c r="IJ1104" s="28"/>
      <c r="IK1104" s="28"/>
      <c r="IL1104" s="28"/>
      <c r="IM1104" s="28"/>
      <c r="IN1104" s="28"/>
      <c r="IO1104" s="28"/>
      <c r="IP1104" s="28"/>
      <c r="IQ1104" s="28"/>
      <c r="IR1104" s="28"/>
      <c r="IS1104" s="28"/>
      <c r="IT1104" s="28"/>
      <c r="IU1104" s="28"/>
      <c r="IV1104" s="28"/>
    </row>
    <row r="1105" spans="1:256" s="50" customFormat="1" ht="18">
      <c r="A1105" s="206" t="s">
        <v>3088</v>
      </c>
      <c r="B1105" s="28"/>
      <c r="C1105" s="275"/>
      <c r="D1105" s="418" t="s">
        <v>129</v>
      </c>
      <c r="E1105" s="50">
        <f t="shared" si="12"/>
        <v>0</v>
      </c>
      <c r="F1105" s="284">
        <f t="shared" si="13"/>
        <v>0</v>
      </c>
      <c r="L1105" s="28"/>
      <c r="N1105" s="28"/>
      <c r="R1105" s="194"/>
      <c r="T1105" s="28"/>
      <c r="U1105" s="28"/>
      <c r="V1105" s="28"/>
      <c r="AA1105" s="194"/>
      <c r="AC1105" s="28"/>
      <c r="AD1105" s="28"/>
      <c r="AE1105" s="28"/>
      <c r="AJ1105" s="194"/>
      <c r="AL1105" s="28"/>
      <c r="AM1105" s="28"/>
      <c r="AN1105" s="28"/>
      <c r="AS1105" s="194"/>
      <c r="AU1105" s="28"/>
      <c r="AV1105" s="28"/>
      <c r="AW1105" s="28"/>
      <c r="BB1105" s="194"/>
      <c r="BD1105" s="28"/>
      <c r="BE1105" s="28"/>
      <c r="BF1105" s="28"/>
      <c r="BK1105" s="194"/>
      <c r="BM1105" s="28"/>
      <c r="BN1105" s="28"/>
      <c r="BO1105" s="28"/>
      <c r="BT1105" s="194"/>
      <c r="BV1105" s="28"/>
      <c r="BW1105" s="28"/>
      <c r="BX1105" s="28"/>
      <c r="CC1105" s="194"/>
      <c r="CE1105" s="28"/>
      <c r="CF1105" s="28"/>
      <c r="CG1105" s="28"/>
      <c r="CL1105" s="194"/>
      <c r="CN1105" s="28"/>
      <c r="CO1105" s="28"/>
      <c r="CP1105" s="28"/>
      <c r="CU1105" s="194"/>
      <c r="CW1105" s="28"/>
      <c r="CX1105" s="28"/>
      <c r="CY1105" s="28"/>
      <c r="DD1105" s="194"/>
      <c r="DF1105" s="28"/>
      <c r="DG1105" s="28"/>
      <c r="DH1105" s="28"/>
      <c r="DM1105" s="194"/>
      <c r="DO1105" s="28"/>
      <c r="DP1105" s="28"/>
      <c r="DQ1105" s="28"/>
      <c r="DV1105" s="194"/>
      <c r="DX1105" s="28"/>
      <c r="DY1105" s="28"/>
      <c r="DZ1105" s="28"/>
      <c r="EE1105" s="194"/>
      <c r="EG1105" s="28"/>
      <c r="EH1105" s="28"/>
      <c r="EI1105" s="28"/>
      <c r="EN1105" s="194"/>
      <c r="EP1105" s="28"/>
      <c r="EQ1105" s="28"/>
      <c r="ER1105" s="28"/>
      <c r="EW1105" s="194"/>
      <c r="EY1105" s="28"/>
      <c r="EZ1105" s="28"/>
      <c r="FA1105" s="28"/>
      <c r="FF1105" s="194"/>
      <c r="FH1105" s="28"/>
      <c r="FI1105" s="28"/>
      <c r="FJ1105" s="28"/>
      <c r="FO1105" s="194"/>
      <c r="FQ1105" s="28"/>
      <c r="FR1105" s="28"/>
      <c r="FS1105" s="28"/>
      <c r="FX1105" s="194"/>
      <c r="FZ1105" s="28"/>
      <c r="GA1105" s="28"/>
      <c r="GB1105" s="28"/>
      <c r="GG1105" s="194"/>
      <c r="GI1105" s="28"/>
      <c r="GJ1105" s="28"/>
      <c r="GK1105" s="28"/>
      <c r="GP1105" s="194"/>
      <c r="GR1105" s="28"/>
      <c r="GS1105" s="28"/>
      <c r="GT1105" s="28"/>
      <c r="GY1105" s="194"/>
      <c r="HA1105" s="28"/>
      <c r="HB1105" s="28"/>
      <c r="HC1105" s="28"/>
      <c r="HH1105" s="194"/>
      <c r="HJ1105" s="28"/>
      <c r="HK1105" s="28"/>
      <c r="HL1105" s="28"/>
      <c r="HQ1105" s="28"/>
      <c r="HR1105" s="28"/>
      <c r="HS1105" s="28"/>
      <c r="HT1105" s="28"/>
      <c r="HU1105" s="28"/>
      <c r="HV1105" s="28"/>
      <c r="HW1105" s="28"/>
      <c r="HX1105" s="28"/>
      <c r="HY1105" s="28"/>
      <c r="HZ1105" s="28"/>
      <c r="IA1105" s="28"/>
      <c r="IB1105" s="28"/>
      <c r="IC1105" s="28"/>
      <c r="ID1105" s="28"/>
      <c r="IE1105" s="28"/>
      <c r="IF1105" s="28"/>
      <c r="IG1105" s="28"/>
      <c r="IH1105" s="28"/>
      <c r="II1105" s="28"/>
      <c r="IJ1105" s="28"/>
      <c r="IK1105" s="28"/>
      <c r="IL1105" s="28"/>
      <c r="IM1105" s="28"/>
      <c r="IN1105" s="28"/>
      <c r="IO1105" s="28"/>
      <c r="IP1105" s="28"/>
      <c r="IQ1105" s="28"/>
      <c r="IR1105" s="28"/>
      <c r="IS1105" s="28"/>
      <c r="IT1105" s="28"/>
      <c r="IU1105" s="28"/>
      <c r="IV1105" s="28"/>
    </row>
    <row r="1106" spans="1:256" s="50" customFormat="1" ht="18">
      <c r="A1106" s="206" t="s">
        <v>2649</v>
      </c>
      <c r="B1106" s="28"/>
      <c r="C1106" s="275"/>
      <c r="D1106" s="418" t="s">
        <v>129</v>
      </c>
      <c r="E1106" s="50">
        <f t="shared" si="12"/>
        <v>0</v>
      </c>
      <c r="F1106" s="284">
        <f t="shared" si="13"/>
        <v>1</v>
      </c>
      <c r="J1106" s="50">
        <v>1</v>
      </c>
      <c r="L1106" s="28"/>
      <c r="N1106" s="28"/>
      <c r="R1106" s="194"/>
      <c r="T1106" s="28"/>
      <c r="U1106" s="28"/>
      <c r="V1106" s="28"/>
      <c r="AA1106" s="194"/>
      <c r="AC1106" s="28"/>
      <c r="AD1106" s="28"/>
      <c r="AE1106" s="28"/>
      <c r="AJ1106" s="194"/>
      <c r="AL1106" s="28"/>
      <c r="AM1106" s="28"/>
      <c r="AN1106" s="28"/>
      <c r="AS1106" s="194"/>
      <c r="AU1106" s="28"/>
      <c r="AV1106" s="28"/>
      <c r="AW1106" s="28"/>
      <c r="BB1106" s="194"/>
      <c r="BD1106" s="28"/>
      <c r="BE1106" s="28"/>
      <c r="BF1106" s="28"/>
      <c r="BK1106" s="194"/>
      <c r="BM1106" s="28"/>
      <c r="BN1106" s="28"/>
      <c r="BO1106" s="28"/>
      <c r="BT1106" s="194"/>
      <c r="BV1106" s="28"/>
      <c r="BW1106" s="28"/>
      <c r="BX1106" s="28"/>
      <c r="CC1106" s="194"/>
      <c r="CE1106" s="28"/>
      <c r="CF1106" s="28"/>
      <c r="CG1106" s="28"/>
      <c r="CL1106" s="194"/>
      <c r="CN1106" s="28"/>
      <c r="CO1106" s="28"/>
      <c r="CP1106" s="28"/>
      <c r="CU1106" s="194"/>
      <c r="CW1106" s="28"/>
      <c r="CX1106" s="28"/>
      <c r="CY1106" s="28"/>
      <c r="DD1106" s="194"/>
      <c r="DF1106" s="28"/>
      <c r="DG1106" s="28"/>
      <c r="DH1106" s="28"/>
      <c r="DM1106" s="194"/>
      <c r="DO1106" s="28"/>
      <c r="DP1106" s="28"/>
      <c r="DQ1106" s="28"/>
      <c r="DV1106" s="194"/>
      <c r="DX1106" s="28"/>
      <c r="DY1106" s="28"/>
      <c r="DZ1106" s="28"/>
      <c r="EE1106" s="194"/>
      <c r="EG1106" s="28"/>
      <c r="EH1106" s="28"/>
      <c r="EI1106" s="28"/>
      <c r="EN1106" s="194"/>
      <c r="EP1106" s="28"/>
      <c r="EQ1106" s="28"/>
      <c r="ER1106" s="28"/>
      <c r="EW1106" s="194"/>
      <c r="EY1106" s="28"/>
      <c r="EZ1106" s="28"/>
      <c r="FA1106" s="28"/>
      <c r="FF1106" s="194"/>
      <c r="FH1106" s="28"/>
      <c r="FI1106" s="28"/>
      <c r="FJ1106" s="28"/>
      <c r="FO1106" s="194"/>
      <c r="FQ1106" s="28"/>
      <c r="FR1106" s="28"/>
      <c r="FS1106" s="28"/>
      <c r="FX1106" s="194"/>
      <c r="FZ1106" s="28"/>
      <c r="GA1106" s="28"/>
      <c r="GB1106" s="28"/>
      <c r="GG1106" s="194"/>
      <c r="GI1106" s="28"/>
      <c r="GJ1106" s="28"/>
      <c r="GK1106" s="28"/>
      <c r="GP1106" s="194"/>
      <c r="GR1106" s="28"/>
      <c r="GS1106" s="28"/>
      <c r="GT1106" s="28"/>
      <c r="GY1106" s="194"/>
      <c r="HA1106" s="28"/>
      <c r="HB1106" s="28"/>
      <c r="HC1106" s="28"/>
      <c r="HH1106" s="194"/>
      <c r="HJ1106" s="28"/>
      <c r="HK1106" s="28"/>
      <c r="HL1106" s="28"/>
      <c r="HQ1106" s="28"/>
      <c r="HR1106" s="28"/>
      <c r="HS1106" s="28"/>
      <c r="HT1106" s="28"/>
      <c r="HU1106" s="28"/>
      <c r="HV1106" s="28"/>
      <c r="HW1106" s="28"/>
      <c r="HX1106" s="28"/>
      <c r="HY1106" s="28"/>
      <c r="HZ1106" s="28"/>
      <c r="IA1106" s="28"/>
      <c r="IB1106" s="28"/>
      <c r="IC1106" s="28"/>
      <c r="ID1106" s="28"/>
      <c r="IE1106" s="28"/>
      <c r="IF1106" s="28"/>
      <c r="IG1106" s="28"/>
      <c r="IH1106" s="28"/>
      <c r="II1106" s="28"/>
      <c r="IJ1106" s="28"/>
      <c r="IK1106" s="28"/>
      <c r="IL1106" s="28"/>
      <c r="IM1106" s="28"/>
      <c r="IN1106" s="28"/>
      <c r="IO1106" s="28"/>
      <c r="IP1106" s="28"/>
      <c r="IQ1106" s="28"/>
      <c r="IR1106" s="28"/>
      <c r="IS1106" s="28"/>
      <c r="IT1106" s="28"/>
      <c r="IU1106" s="28"/>
      <c r="IV1106" s="28"/>
    </row>
    <row r="1107" spans="1:256" s="50" customFormat="1" ht="18">
      <c r="A1107" s="206" t="s">
        <v>2330</v>
      </c>
      <c r="B1107" s="28"/>
      <c r="C1107" s="275"/>
      <c r="D1107" s="418" t="s">
        <v>129</v>
      </c>
      <c r="E1107" s="50">
        <f t="shared" si="12"/>
        <v>0</v>
      </c>
      <c r="F1107" s="284">
        <f t="shared" si="13"/>
        <v>0</v>
      </c>
      <c r="L1107" s="28"/>
      <c r="N1107" s="28"/>
      <c r="R1107" s="194"/>
      <c r="T1107" s="28"/>
      <c r="U1107" s="28"/>
      <c r="V1107" s="28"/>
      <c r="AA1107" s="194"/>
      <c r="AC1107" s="28"/>
      <c r="AD1107" s="28"/>
      <c r="AE1107" s="28"/>
      <c r="AJ1107" s="194"/>
      <c r="AL1107" s="28"/>
      <c r="AM1107" s="28"/>
      <c r="AN1107" s="28"/>
      <c r="AS1107" s="194"/>
      <c r="AU1107" s="28"/>
      <c r="AV1107" s="28"/>
      <c r="AW1107" s="28"/>
      <c r="BB1107" s="194"/>
      <c r="BD1107" s="28"/>
      <c r="BE1107" s="28"/>
      <c r="BF1107" s="28"/>
      <c r="BK1107" s="194"/>
      <c r="BM1107" s="28"/>
      <c r="BN1107" s="28"/>
      <c r="BO1107" s="28"/>
      <c r="BT1107" s="194"/>
      <c r="BV1107" s="28"/>
      <c r="BW1107" s="28"/>
      <c r="BX1107" s="28"/>
      <c r="CC1107" s="194"/>
      <c r="CE1107" s="28"/>
      <c r="CF1107" s="28"/>
      <c r="CG1107" s="28"/>
      <c r="CL1107" s="194"/>
      <c r="CN1107" s="28"/>
      <c r="CO1107" s="28"/>
      <c r="CP1107" s="28"/>
      <c r="CU1107" s="194"/>
      <c r="CW1107" s="28"/>
      <c r="CX1107" s="28"/>
      <c r="CY1107" s="28"/>
      <c r="DD1107" s="194"/>
      <c r="DF1107" s="28"/>
      <c r="DG1107" s="28"/>
      <c r="DH1107" s="28"/>
      <c r="DM1107" s="194"/>
      <c r="DO1107" s="28"/>
      <c r="DP1107" s="28"/>
      <c r="DQ1107" s="28"/>
      <c r="DV1107" s="194"/>
      <c r="DX1107" s="28"/>
      <c r="DY1107" s="28"/>
      <c r="DZ1107" s="28"/>
      <c r="EE1107" s="194"/>
      <c r="EG1107" s="28"/>
      <c r="EH1107" s="28"/>
      <c r="EI1107" s="28"/>
      <c r="EN1107" s="194"/>
      <c r="EP1107" s="28"/>
      <c r="EQ1107" s="28"/>
      <c r="ER1107" s="28"/>
      <c r="EW1107" s="194"/>
      <c r="EY1107" s="28"/>
      <c r="EZ1107" s="28"/>
      <c r="FA1107" s="28"/>
      <c r="FF1107" s="194"/>
      <c r="FH1107" s="28"/>
      <c r="FI1107" s="28"/>
      <c r="FJ1107" s="28"/>
      <c r="FO1107" s="194"/>
      <c r="FQ1107" s="28"/>
      <c r="FR1107" s="28"/>
      <c r="FS1107" s="28"/>
      <c r="FX1107" s="194"/>
      <c r="FZ1107" s="28"/>
      <c r="GA1107" s="28"/>
      <c r="GB1107" s="28"/>
      <c r="GG1107" s="194"/>
      <c r="GI1107" s="28"/>
      <c r="GJ1107" s="28"/>
      <c r="GK1107" s="28"/>
      <c r="GP1107" s="194"/>
      <c r="GR1107" s="28"/>
      <c r="GS1107" s="28"/>
      <c r="GT1107" s="28"/>
      <c r="GY1107" s="194"/>
      <c r="HA1107" s="28"/>
      <c r="HB1107" s="28"/>
      <c r="HC1107" s="28"/>
      <c r="HH1107" s="194"/>
      <c r="HJ1107" s="28"/>
      <c r="HK1107" s="28"/>
      <c r="HL1107" s="28"/>
      <c r="HQ1107" s="28"/>
      <c r="HR1107" s="28"/>
      <c r="HS1107" s="28"/>
      <c r="HT1107" s="28"/>
      <c r="HU1107" s="28"/>
      <c r="HV1107" s="28"/>
      <c r="HW1107" s="28"/>
      <c r="HX1107" s="28"/>
      <c r="HY1107" s="28"/>
      <c r="HZ1107" s="28"/>
      <c r="IA1107" s="28"/>
      <c r="IB1107" s="28"/>
      <c r="IC1107" s="28"/>
      <c r="ID1107" s="28"/>
      <c r="IE1107" s="28"/>
      <c r="IF1107" s="28"/>
      <c r="IG1107" s="28"/>
      <c r="IH1107" s="28"/>
      <c r="II1107" s="28"/>
      <c r="IJ1107" s="28"/>
      <c r="IK1107" s="28"/>
      <c r="IL1107" s="28"/>
      <c r="IM1107" s="28"/>
      <c r="IN1107" s="28"/>
      <c r="IO1107" s="28"/>
      <c r="IP1107" s="28"/>
      <c r="IQ1107" s="28"/>
      <c r="IR1107" s="28"/>
      <c r="IS1107" s="28"/>
      <c r="IT1107" s="28"/>
      <c r="IU1107" s="28"/>
      <c r="IV1107" s="28"/>
    </row>
    <row r="1108" spans="1:256" s="50" customFormat="1" ht="18">
      <c r="A1108" s="206" t="s">
        <v>3087</v>
      </c>
      <c r="B1108" s="28"/>
      <c r="C1108" s="275"/>
      <c r="D1108" s="418" t="s">
        <v>129</v>
      </c>
      <c r="E1108" s="50">
        <f t="shared" si="12"/>
        <v>0</v>
      </c>
      <c r="F1108" s="284">
        <f t="shared" si="13"/>
        <v>0</v>
      </c>
      <c r="L1108" s="28"/>
      <c r="N1108" s="28"/>
      <c r="R1108" s="194"/>
      <c r="T1108" s="28"/>
      <c r="U1108" s="28"/>
      <c r="V1108" s="28"/>
      <c r="AA1108" s="194"/>
      <c r="AC1108" s="28"/>
      <c r="AD1108" s="28"/>
      <c r="AE1108" s="28"/>
      <c r="AJ1108" s="194"/>
      <c r="AL1108" s="28"/>
      <c r="AM1108" s="28"/>
      <c r="AN1108" s="28"/>
      <c r="AS1108" s="194"/>
      <c r="AU1108" s="28"/>
      <c r="AV1108" s="28"/>
      <c r="AW1108" s="28"/>
      <c r="BB1108" s="194"/>
      <c r="BD1108" s="28"/>
      <c r="BE1108" s="28"/>
      <c r="BF1108" s="28"/>
      <c r="BK1108" s="194"/>
      <c r="BM1108" s="28"/>
      <c r="BN1108" s="28"/>
      <c r="BO1108" s="28"/>
      <c r="BT1108" s="194"/>
      <c r="BV1108" s="28"/>
      <c r="BW1108" s="28"/>
      <c r="BX1108" s="28"/>
      <c r="CC1108" s="194"/>
      <c r="CE1108" s="28"/>
      <c r="CF1108" s="28"/>
      <c r="CG1108" s="28"/>
      <c r="CL1108" s="194"/>
      <c r="CN1108" s="28"/>
      <c r="CO1108" s="28"/>
      <c r="CP1108" s="28"/>
      <c r="CU1108" s="194"/>
      <c r="CW1108" s="28"/>
      <c r="CX1108" s="28"/>
      <c r="CY1108" s="28"/>
      <c r="DD1108" s="194"/>
      <c r="DF1108" s="28"/>
      <c r="DG1108" s="28"/>
      <c r="DH1108" s="28"/>
      <c r="DM1108" s="194"/>
      <c r="DO1108" s="28"/>
      <c r="DP1108" s="28"/>
      <c r="DQ1108" s="28"/>
      <c r="DV1108" s="194"/>
      <c r="DX1108" s="28"/>
      <c r="DY1108" s="28"/>
      <c r="DZ1108" s="28"/>
      <c r="EE1108" s="194"/>
      <c r="EG1108" s="28"/>
      <c r="EH1108" s="28"/>
      <c r="EI1108" s="28"/>
      <c r="EN1108" s="194"/>
      <c r="EP1108" s="28"/>
      <c r="EQ1108" s="28"/>
      <c r="ER1108" s="28"/>
      <c r="EW1108" s="194"/>
      <c r="EY1108" s="28"/>
      <c r="EZ1108" s="28"/>
      <c r="FA1108" s="28"/>
      <c r="FF1108" s="194"/>
      <c r="FH1108" s="28"/>
      <c r="FI1108" s="28"/>
      <c r="FJ1108" s="28"/>
      <c r="FO1108" s="194"/>
      <c r="FQ1108" s="28"/>
      <c r="FR1108" s="28"/>
      <c r="FS1108" s="28"/>
      <c r="FX1108" s="194"/>
      <c r="FZ1108" s="28"/>
      <c r="GA1108" s="28"/>
      <c r="GB1108" s="28"/>
      <c r="GG1108" s="194"/>
      <c r="GI1108" s="28"/>
      <c r="GJ1108" s="28"/>
      <c r="GK1108" s="28"/>
      <c r="GP1108" s="194"/>
      <c r="GR1108" s="28"/>
      <c r="GS1108" s="28"/>
      <c r="GT1108" s="28"/>
      <c r="GY1108" s="194"/>
      <c r="HA1108" s="28"/>
      <c r="HB1108" s="28"/>
      <c r="HC1108" s="28"/>
      <c r="HH1108" s="194"/>
      <c r="HJ1108" s="28"/>
      <c r="HK1108" s="28"/>
      <c r="HL1108" s="28"/>
      <c r="HQ1108" s="28"/>
      <c r="HR1108" s="28"/>
      <c r="HS1108" s="28"/>
      <c r="HT1108" s="28"/>
      <c r="HU1108" s="28"/>
      <c r="HV1108" s="28"/>
      <c r="HW1108" s="28"/>
      <c r="HX1108" s="28"/>
      <c r="HY1108" s="28"/>
      <c r="HZ1108" s="28"/>
      <c r="IA1108" s="28"/>
      <c r="IB1108" s="28"/>
      <c r="IC1108" s="28"/>
      <c r="ID1108" s="28"/>
      <c r="IE1108" s="28"/>
      <c r="IF1108" s="28"/>
      <c r="IG1108" s="28"/>
      <c r="IH1108" s="28"/>
      <c r="II1108" s="28"/>
      <c r="IJ1108" s="28"/>
      <c r="IK1108" s="28"/>
      <c r="IL1108" s="28"/>
      <c r="IM1108" s="28"/>
      <c r="IN1108" s="28"/>
      <c r="IO1108" s="28"/>
      <c r="IP1108" s="28"/>
      <c r="IQ1108" s="28"/>
      <c r="IR1108" s="28"/>
      <c r="IS1108" s="28"/>
      <c r="IT1108" s="28"/>
      <c r="IU1108" s="28"/>
      <c r="IV1108" s="28"/>
    </row>
    <row r="1109" spans="1:256" s="50" customFormat="1" ht="18">
      <c r="A1109" s="330" t="s">
        <v>2123</v>
      </c>
      <c r="B1109" s="28"/>
      <c r="C1109" s="275"/>
      <c r="D1109" s="418" t="s">
        <v>129</v>
      </c>
      <c r="E1109" s="50">
        <f t="shared" si="12"/>
        <v>0</v>
      </c>
      <c r="F1109" s="284">
        <f t="shared" si="13"/>
        <v>0</v>
      </c>
      <c r="L1109" s="28"/>
      <c r="N1109" s="28"/>
      <c r="R1109" s="194"/>
      <c r="T1109" s="28"/>
      <c r="U1109" s="28"/>
      <c r="V1109" s="28"/>
      <c r="AA1109" s="194"/>
      <c r="AC1109" s="28"/>
      <c r="AD1109" s="28"/>
      <c r="AE1109" s="28"/>
      <c r="AJ1109" s="194"/>
      <c r="AL1109" s="28"/>
      <c r="AM1109" s="28"/>
      <c r="AN1109" s="28"/>
      <c r="AS1109" s="194"/>
      <c r="AU1109" s="28"/>
      <c r="AV1109" s="28"/>
      <c r="AW1109" s="28"/>
      <c r="BB1109" s="194"/>
      <c r="BD1109" s="28"/>
      <c r="BE1109" s="28"/>
      <c r="BF1109" s="28"/>
      <c r="BK1109" s="194"/>
      <c r="BM1109" s="28"/>
      <c r="BN1109" s="28"/>
      <c r="BO1109" s="28"/>
      <c r="BT1109" s="194"/>
      <c r="BV1109" s="28"/>
      <c r="BW1109" s="28"/>
      <c r="BX1109" s="28"/>
      <c r="CC1109" s="194"/>
      <c r="CE1109" s="28"/>
      <c r="CF1109" s="28"/>
      <c r="CG1109" s="28"/>
      <c r="CL1109" s="194"/>
      <c r="CN1109" s="28"/>
      <c r="CO1109" s="28"/>
      <c r="CP1109" s="28"/>
      <c r="CU1109" s="194"/>
      <c r="CW1109" s="28"/>
      <c r="CX1109" s="28"/>
      <c r="CY1109" s="28"/>
      <c r="DD1109" s="194"/>
      <c r="DF1109" s="28"/>
      <c r="DG1109" s="28"/>
      <c r="DH1109" s="28"/>
      <c r="DM1109" s="194"/>
      <c r="DO1109" s="28"/>
      <c r="DP1109" s="28"/>
      <c r="DQ1109" s="28"/>
      <c r="DV1109" s="194"/>
      <c r="DX1109" s="28"/>
      <c r="DY1109" s="28"/>
      <c r="DZ1109" s="28"/>
      <c r="EE1109" s="194"/>
      <c r="EG1109" s="28"/>
      <c r="EH1109" s="28"/>
      <c r="EI1109" s="28"/>
      <c r="EN1109" s="194"/>
      <c r="EP1109" s="28"/>
      <c r="EQ1109" s="28"/>
      <c r="ER1109" s="28"/>
      <c r="EW1109" s="194"/>
      <c r="EY1109" s="28"/>
      <c r="EZ1109" s="28"/>
      <c r="FA1109" s="28"/>
      <c r="FF1109" s="194"/>
      <c r="FH1109" s="28"/>
      <c r="FI1109" s="28"/>
      <c r="FJ1109" s="28"/>
      <c r="FO1109" s="194"/>
      <c r="FQ1109" s="28"/>
      <c r="FR1109" s="28"/>
      <c r="FS1109" s="28"/>
      <c r="FX1109" s="194"/>
      <c r="FZ1109" s="28"/>
      <c r="GA1109" s="28"/>
      <c r="GB1109" s="28"/>
      <c r="GG1109" s="194"/>
      <c r="GI1109" s="28"/>
      <c r="GJ1109" s="28"/>
      <c r="GK1109" s="28"/>
      <c r="GP1109" s="194"/>
      <c r="GR1109" s="28"/>
      <c r="GS1109" s="28"/>
      <c r="GT1109" s="28"/>
      <c r="GY1109" s="194"/>
      <c r="HA1109" s="28"/>
      <c r="HB1109" s="28"/>
      <c r="HC1109" s="28"/>
      <c r="HH1109" s="194"/>
      <c r="HJ1109" s="28"/>
      <c r="HK1109" s="28"/>
      <c r="HL1109" s="28"/>
      <c r="HQ1109" s="28"/>
      <c r="HR1109" s="28"/>
      <c r="HS1109" s="28"/>
      <c r="HT1109" s="28"/>
      <c r="HU1109" s="28"/>
      <c r="HV1109" s="28"/>
      <c r="HW1109" s="28"/>
      <c r="HX1109" s="28"/>
      <c r="HY1109" s="28"/>
      <c r="HZ1109" s="28"/>
      <c r="IA1109" s="28"/>
      <c r="IB1109" s="28"/>
      <c r="IC1109" s="28"/>
      <c r="ID1109" s="28"/>
      <c r="IE1109" s="28"/>
      <c r="IF1109" s="28"/>
      <c r="IG1109" s="28"/>
      <c r="IH1109" s="28"/>
      <c r="II1109" s="28"/>
      <c r="IJ1109" s="28"/>
      <c r="IK1109" s="28"/>
      <c r="IL1109" s="28"/>
      <c r="IM1109" s="28"/>
      <c r="IN1109" s="28"/>
      <c r="IO1109" s="28"/>
      <c r="IP1109" s="28"/>
      <c r="IQ1109" s="28"/>
      <c r="IR1109" s="28"/>
      <c r="IS1109" s="28"/>
      <c r="IT1109" s="28"/>
      <c r="IU1109" s="28"/>
      <c r="IV1109" s="28"/>
    </row>
    <row r="1110" spans="1:256" s="50" customFormat="1" ht="18">
      <c r="A1110" s="330" t="s">
        <v>466</v>
      </c>
      <c r="B1110" s="28"/>
      <c r="C1110" s="275"/>
      <c r="D1110" s="418" t="s">
        <v>129</v>
      </c>
      <c r="E1110" s="50">
        <f t="shared" si="12"/>
        <v>3</v>
      </c>
      <c r="F1110" s="284">
        <f t="shared" si="13"/>
        <v>40</v>
      </c>
      <c r="H1110" s="50">
        <v>38</v>
      </c>
      <c r="J1110" s="50">
        <v>2</v>
      </c>
      <c r="N1110" s="28"/>
      <c r="R1110" s="194"/>
      <c r="T1110" s="28"/>
      <c r="U1110" s="28"/>
      <c r="V1110" s="28"/>
      <c r="AA1110" s="194"/>
      <c r="AC1110" s="28"/>
      <c r="AD1110" s="28"/>
      <c r="AE1110" s="28"/>
      <c r="AJ1110" s="194"/>
      <c r="AL1110" s="28"/>
      <c r="AM1110" s="28"/>
      <c r="AN1110" s="28"/>
      <c r="AS1110" s="194"/>
      <c r="AU1110" s="28"/>
      <c r="AV1110" s="28"/>
      <c r="AW1110" s="28"/>
      <c r="BB1110" s="194"/>
      <c r="BD1110" s="28"/>
      <c r="BE1110" s="28"/>
      <c r="BF1110" s="28"/>
      <c r="BK1110" s="194"/>
      <c r="BM1110" s="28"/>
      <c r="BN1110" s="28"/>
      <c r="BO1110" s="28"/>
      <c r="BT1110" s="194"/>
      <c r="BV1110" s="28"/>
      <c r="BW1110" s="28"/>
      <c r="BX1110" s="28"/>
      <c r="CC1110" s="194"/>
      <c r="CE1110" s="28"/>
      <c r="CF1110" s="28"/>
      <c r="CG1110" s="28"/>
      <c r="CL1110" s="194"/>
      <c r="CN1110" s="28"/>
      <c r="CO1110" s="28"/>
      <c r="CP1110" s="28"/>
      <c r="CU1110" s="194"/>
      <c r="CW1110" s="28"/>
      <c r="CX1110" s="28"/>
      <c r="CY1110" s="28"/>
      <c r="DD1110" s="194"/>
      <c r="DF1110" s="28"/>
      <c r="DG1110" s="28"/>
      <c r="DH1110" s="28"/>
      <c r="DM1110" s="194"/>
      <c r="DO1110" s="28"/>
      <c r="DP1110" s="28"/>
      <c r="DQ1110" s="28"/>
      <c r="DV1110" s="194"/>
      <c r="DX1110" s="28"/>
      <c r="DY1110" s="28"/>
      <c r="DZ1110" s="28"/>
      <c r="EE1110" s="194"/>
      <c r="EG1110" s="28"/>
      <c r="EH1110" s="28"/>
      <c r="EI1110" s="28"/>
      <c r="EN1110" s="194"/>
      <c r="EP1110" s="28"/>
      <c r="EQ1110" s="28"/>
      <c r="ER1110" s="28"/>
      <c r="EW1110" s="194"/>
      <c r="EY1110" s="28"/>
      <c r="EZ1110" s="28"/>
      <c r="FA1110" s="28"/>
      <c r="FF1110" s="194"/>
      <c r="FH1110" s="28"/>
      <c r="FI1110" s="28"/>
      <c r="FJ1110" s="28"/>
      <c r="FO1110" s="194"/>
      <c r="FQ1110" s="28"/>
      <c r="FR1110" s="28"/>
      <c r="FS1110" s="28"/>
      <c r="FX1110" s="194"/>
      <c r="FZ1110" s="28"/>
      <c r="GA1110" s="28"/>
      <c r="GB1110" s="28"/>
      <c r="GG1110" s="194"/>
      <c r="GI1110" s="28"/>
      <c r="GJ1110" s="28"/>
      <c r="GK1110" s="28"/>
      <c r="GP1110" s="194"/>
      <c r="GR1110" s="28"/>
      <c r="GS1110" s="28"/>
      <c r="GT1110" s="28"/>
      <c r="GY1110" s="194"/>
      <c r="HA1110" s="28"/>
      <c r="HB1110" s="28"/>
      <c r="HC1110" s="28"/>
      <c r="HH1110" s="194"/>
      <c r="HJ1110" s="28"/>
      <c r="HK1110" s="28"/>
      <c r="HL1110" s="28"/>
      <c r="HQ1110" s="28"/>
      <c r="HR1110" s="28"/>
      <c r="HS1110" s="28"/>
      <c r="HT1110" s="28"/>
      <c r="HU1110" s="28"/>
      <c r="HV1110" s="28"/>
      <c r="HW1110" s="28"/>
      <c r="HX1110" s="28"/>
      <c r="HY1110" s="28"/>
      <c r="HZ1110" s="28"/>
      <c r="IA1110" s="28"/>
      <c r="IB1110" s="28"/>
      <c r="IC1110" s="28"/>
      <c r="ID1110" s="28"/>
      <c r="IE1110" s="28"/>
      <c r="IF1110" s="28"/>
      <c r="IG1110" s="28"/>
      <c r="IH1110" s="28"/>
      <c r="II1110" s="28"/>
      <c r="IJ1110" s="28"/>
      <c r="IK1110" s="28"/>
      <c r="IL1110" s="28"/>
      <c r="IM1110" s="28"/>
      <c r="IN1110" s="28"/>
      <c r="IO1110" s="28"/>
      <c r="IP1110" s="28"/>
      <c r="IQ1110" s="28"/>
      <c r="IR1110" s="28"/>
      <c r="IS1110" s="28"/>
      <c r="IT1110" s="28"/>
      <c r="IU1110" s="28"/>
      <c r="IV1110" s="28"/>
    </row>
    <row r="1111" spans="1:256" s="50" customFormat="1" ht="18.75">
      <c r="A1111" s="330" t="s">
        <v>427</v>
      </c>
      <c r="B1111" s="279"/>
      <c r="C1111" s="417"/>
      <c r="D1111" s="418" t="s">
        <v>134</v>
      </c>
      <c r="E1111" s="50">
        <f t="shared" si="12"/>
        <v>6</v>
      </c>
      <c r="F1111" s="284">
        <f t="shared" si="13"/>
        <v>156</v>
      </c>
      <c r="H1111" s="50">
        <v>115</v>
      </c>
      <c r="I1111" s="50">
        <v>40</v>
      </c>
      <c r="J1111" s="50">
        <v>1</v>
      </c>
      <c r="N1111" s="28"/>
      <c r="R1111" s="194"/>
      <c r="T1111" s="28"/>
      <c r="U1111" s="28"/>
      <c r="V1111" s="28"/>
      <c r="AA1111" s="194"/>
      <c r="AC1111" s="28"/>
      <c r="AD1111" s="28"/>
      <c r="AE1111" s="28"/>
      <c r="AJ1111" s="194"/>
      <c r="AL1111" s="28"/>
      <c r="AM1111" s="28"/>
      <c r="AN1111" s="28"/>
      <c r="AS1111" s="194"/>
      <c r="AU1111" s="28"/>
      <c r="AV1111" s="28"/>
      <c r="AW1111" s="28"/>
      <c r="BB1111" s="194"/>
      <c r="BD1111" s="28"/>
      <c r="BE1111" s="28"/>
      <c r="BF1111" s="28"/>
      <c r="BK1111" s="194"/>
      <c r="BM1111" s="28"/>
      <c r="BN1111" s="28"/>
      <c r="BO1111" s="28"/>
      <c r="BT1111" s="194"/>
      <c r="BV1111" s="28"/>
      <c r="BW1111" s="28"/>
      <c r="BX1111" s="28"/>
      <c r="CC1111" s="194"/>
      <c r="CE1111" s="28"/>
      <c r="CF1111" s="28"/>
      <c r="CG1111" s="28"/>
      <c r="CL1111" s="194"/>
      <c r="CN1111" s="28"/>
      <c r="CO1111" s="28"/>
      <c r="CP1111" s="28"/>
      <c r="CU1111" s="194"/>
      <c r="CW1111" s="28"/>
      <c r="CX1111" s="28"/>
      <c r="CY1111" s="28"/>
      <c r="DD1111" s="194"/>
      <c r="DF1111" s="28"/>
      <c r="DG1111" s="28"/>
      <c r="DH1111" s="28"/>
      <c r="DM1111" s="194"/>
      <c r="DO1111" s="28"/>
      <c r="DP1111" s="28"/>
      <c r="DQ1111" s="28"/>
      <c r="DV1111" s="194"/>
      <c r="DX1111" s="28"/>
      <c r="DY1111" s="28"/>
      <c r="DZ1111" s="28"/>
      <c r="EE1111" s="194"/>
      <c r="EG1111" s="28"/>
      <c r="EH1111" s="28"/>
      <c r="EI1111" s="28"/>
      <c r="EN1111" s="194"/>
      <c r="EP1111" s="28"/>
      <c r="EQ1111" s="28"/>
      <c r="ER1111" s="28"/>
      <c r="EW1111" s="194"/>
      <c r="EY1111" s="28"/>
      <c r="EZ1111" s="28"/>
      <c r="FA1111" s="28"/>
      <c r="FF1111" s="194"/>
      <c r="FH1111" s="28"/>
      <c r="FI1111" s="28"/>
      <c r="FJ1111" s="28"/>
      <c r="FO1111" s="194"/>
      <c r="FQ1111" s="28"/>
      <c r="FR1111" s="28"/>
      <c r="FS1111" s="28"/>
      <c r="FX1111" s="194"/>
      <c r="FZ1111" s="28"/>
      <c r="GA1111" s="28"/>
      <c r="GB1111" s="28"/>
      <c r="GG1111" s="194"/>
      <c r="GI1111" s="28"/>
      <c r="GJ1111" s="28"/>
      <c r="GK1111" s="28"/>
      <c r="GP1111" s="194"/>
      <c r="GR1111" s="28"/>
      <c r="GS1111" s="28"/>
      <c r="GT1111" s="28"/>
      <c r="GY1111" s="194"/>
      <c r="HA1111" s="28"/>
      <c r="HB1111" s="28"/>
      <c r="HC1111" s="28"/>
      <c r="HH1111" s="194"/>
      <c r="HJ1111" s="28"/>
      <c r="HK1111" s="28"/>
      <c r="HL1111" s="28"/>
      <c r="HQ1111" s="28"/>
      <c r="HR1111" s="28"/>
      <c r="HS1111" s="28"/>
      <c r="HT1111" s="28"/>
      <c r="HU1111" s="28"/>
      <c r="HV1111" s="28"/>
      <c r="HW1111" s="28"/>
      <c r="HX1111" s="28"/>
      <c r="HY1111" s="28"/>
      <c r="HZ1111" s="28"/>
      <c r="IA1111" s="28"/>
      <c r="IB1111" s="28"/>
      <c r="IC1111" s="28"/>
      <c r="ID1111" s="28"/>
      <c r="IE1111" s="28"/>
      <c r="IF1111" s="28"/>
      <c r="IG1111" s="28"/>
      <c r="IH1111" s="28"/>
      <c r="II1111" s="28"/>
      <c r="IJ1111" s="28"/>
      <c r="IK1111" s="28"/>
      <c r="IL1111" s="28"/>
      <c r="IM1111" s="28"/>
      <c r="IN1111" s="28"/>
      <c r="IO1111" s="28"/>
      <c r="IP1111" s="28"/>
      <c r="IQ1111" s="28"/>
      <c r="IR1111" s="28"/>
      <c r="IS1111" s="28"/>
      <c r="IT1111" s="28"/>
      <c r="IU1111" s="28"/>
      <c r="IV1111" s="28"/>
    </row>
    <row r="1112" spans="1:256" s="50" customFormat="1" ht="18">
      <c r="A1112" s="330" t="s">
        <v>1700</v>
      </c>
      <c r="B1112" s="28"/>
      <c r="C1112" s="275"/>
      <c r="D1112" s="418" t="s">
        <v>129</v>
      </c>
      <c r="E1112" s="50">
        <f t="shared" si="12"/>
        <v>0</v>
      </c>
      <c r="F1112" s="284">
        <f t="shared" si="13"/>
        <v>12</v>
      </c>
      <c r="H1112" s="50">
        <v>12</v>
      </c>
      <c r="L1112" s="281"/>
      <c r="N1112" s="28"/>
      <c r="R1112" s="194"/>
      <c r="T1112" s="28"/>
      <c r="U1112" s="28"/>
      <c r="V1112" s="28"/>
      <c r="AA1112" s="194"/>
      <c r="AC1112" s="28"/>
      <c r="AD1112" s="28"/>
      <c r="AE1112" s="28"/>
      <c r="AJ1112" s="194"/>
      <c r="AL1112" s="28"/>
      <c r="AM1112" s="28"/>
      <c r="AN1112" s="28"/>
      <c r="AS1112" s="194"/>
      <c r="AU1112" s="28"/>
      <c r="AV1112" s="28"/>
      <c r="AW1112" s="28"/>
      <c r="BB1112" s="194"/>
      <c r="BD1112" s="28"/>
      <c r="BE1112" s="28"/>
      <c r="BF1112" s="28"/>
      <c r="BK1112" s="194"/>
      <c r="BM1112" s="28"/>
      <c r="BN1112" s="28"/>
      <c r="BO1112" s="28"/>
      <c r="BT1112" s="194"/>
      <c r="BV1112" s="28"/>
      <c r="BW1112" s="28"/>
      <c r="BX1112" s="28"/>
      <c r="CC1112" s="194"/>
      <c r="CE1112" s="28"/>
      <c r="CF1112" s="28"/>
      <c r="CG1112" s="28"/>
      <c r="CL1112" s="194"/>
      <c r="CN1112" s="28"/>
      <c r="CO1112" s="28"/>
      <c r="CP1112" s="28"/>
      <c r="CU1112" s="194"/>
      <c r="CW1112" s="28"/>
      <c r="CX1112" s="28"/>
      <c r="CY1112" s="28"/>
      <c r="DD1112" s="194"/>
      <c r="DF1112" s="28"/>
      <c r="DG1112" s="28"/>
      <c r="DH1112" s="28"/>
      <c r="DM1112" s="194"/>
      <c r="DO1112" s="28"/>
      <c r="DP1112" s="28"/>
      <c r="DQ1112" s="28"/>
      <c r="DV1112" s="194"/>
      <c r="DX1112" s="28"/>
      <c r="DY1112" s="28"/>
      <c r="DZ1112" s="28"/>
      <c r="EE1112" s="194"/>
      <c r="EG1112" s="28"/>
      <c r="EH1112" s="28"/>
      <c r="EI1112" s="28"/>
      <c r="EN1112" s="194"/>
      <c r="EP1112" s="28"/>
      <c r="EQ1112" s="28"/>
      <c r="ER1112" s="28"/>
      <c r="EW1112" s="194"/>
      <c r="EY1112" s="28"/>
      <c r="EZ1112" s="28"/>
      <c r="FA1112" s="28"/>
      <c r="FF1112" s="194"/>
      <c r="FH1112" s="28"/>
      <c r="FI1112" s="28"/>
      <c r="FJ1112" s="28"/>
      <c r="FO1112" s="194"/>
      <c r="FQ1112" s="28"/>
      <c r="FR1112" s="28"/>
      <c r="FS1112" s="28"/>
      <c r="FX1112" s="194"/>
      <c r="FZ1112" s="28"/>
      <c r="GA1112" s="28"/>
      <c r="GB1112" s="28"/>
      <c r="GG1112" s="194"/>
      <c r="GI1112" s="28"/>
      <c r="GJ1112" s="28"/>
      <c r="GK1112" s="28"/>
      <c r="GP1112" s="194"/>
      <c r="GR1112" s="28"/>
      <c r="GS1112" s="28"/>
      <c r="GT1112" s="28"/>
      <c r="GY1112" s="194"/>
      <c r="HA1112" s="28"/>
      <c r="HB1112" s="28"/>
      <c r="HC1112" s="28"/>
      <c r="HH1112" s="194"/>
      <c r="HJ1112" s="28"/>
      <c r="HK1112" s="28"/>
      <c r="HL1112" s="28"/>
      <c r="HQ1112" s="28"/>
      <c r="HR1112" s="28"/>
      <c r="HS1112" s="28"/>
      <c r="HT1112" s="28"/>
      <c r="HU1112" s="28"/>
      <c r="HV1112" s="28"/>
      <c r="HW1112" s="28"/>
      <c r="HX1112" s="28"/>
      <c r="HY1112" s="28"/>
      <c r="HZ1112" s="28"/>
      <c r="IA1112" s="28"/>
      <c r="IB1112" s="28"/>
      <c r="IC1112" s="28"/>
      <c r="ID1112" s="28"/>
      <c r="IE1112" s="28"/>
      <c r="IF1112" s="28"/>
      <c r="IG1112" s="28"/>
      <c r="IH1112" s="28"/>
      <c r="II1112" s="28"/>
      <c r="IJ1112" s="28"/>
      <c r="IK1112" s="28"/>
      <c r="IL1112" s="28"/>
      <c r="IM1112" s="28"/>
      <c r="IN1112" s="28"/>
      <c r="IO1112" s="28"/>
      <c r="IP1112" s="28"/>
      <c r="IQ1112" s="28"/>
      <c r="IR1112" s="28"/>
      <c r="IS1112" s="28"/>
      <c r="IT1112" s="28"/>
      <c r="IU1112" s="28"/>
      <c r="IV1112" s="28"/>
    </row>
    <row r="1113" spans="1:256" s="50" customFormat="1" ht="18.75">
      <c r="A1113" s="330" t="s">
        <v>484</v>
      </c>
      <c r="B1113" s="417"/>
      <c r="C1113" s="417"/>
      <c r="D1113" s="418" t="s">
        <v>140</v>
      </c>
      <c r="E1113" s="50">
        <f t="shared" si="12"/>
        <v>80</v>
      </c>
      <c r="F1113" s="284">
        <f t="shared" si="13"/>
        <v>112</v>
      </c>
      <c r="H1113" s="50">
        <v>77</v>
      </c>
      <c r="I1113" s="50">
        <v>35</v>
      </c>
      <c r="L1113" s="28"/>
      <c r="N1113" s="28"/>
      <c r="R1113" s="194"/>
      <c r="T1113" s="28"/>
      <c r="U1113" s="28"/>
      <c r="V1113" s="28"/>
      <c r="AA1113" s="194"/>
      <c r="AC1113" s="28"/>
      <c r="AD1113" s="28"/>
      <c r="AE1113" s="28"/>
      <c r="AJ1113" s="194"/>
      <c r="AL1113" s="28"/>
      <c r="AM1113" s="28"/>
      <c r="AN1113" s="28"/>
      <c r="AS1113" s="194"/>
      <c r="AU1113" s="28"/>
      <c r="AV1113" s="28"/>
      <c r="AW1113" s="28"/>
      <c r="BB1113" s="194"/>
      <c r="BD1113" s="28"/>
      <c r="BE1113" s="28"/>
      <c r="BF1113" s="28"/>
      <c r="BK1113" s="194"/>
      <c r="BM1113" s="28"/>
      <c r="BN1113" s="28"/>
      <c r="BO1113" s="28"/>
      <c r="BT1113" s="194"/>
      <c r="BV1113" s="28"/>
      <c r="BW1113" s="28"/>
      <c r="BX1113" s="28"/>
      <c r="CC1113" s="194"/>
      <c r="CE1113" s="28"/>
      <c r="CF1113" s="28"/>
      <c r="CG1113" s="28"/>
      <c r="CL1113" s="194"/>
      <c r="CN1113" s="28"/>
      <c r="CO1113" s="28"/>
      <c r="CP1113" s="28"/>
      <c r="CU1113" s="194"/>
      <c r="CW1113" s="28"/>
      <c r="CX1113" s="28"/>
      <c r="CY1113" s="28"/>
      <c r="DD1113" s="194"/>
      <c r="DF1113" s="28"/>
      <c r="DG1113" s="28"/>
      <c r="DH1113" s="28"/>
      <c r="DM1113" s="194"/>
      <c r="DO1113" s="28"/>
      <c r="DP1113" s="28"/>
      <c r="DQ1113" s="28"/>
      <c r="DV1113" s="194"/>
      <c r="DX1113" s="28"/>
      <c r="DY1113" s="28"/>
      <c r="DZ1113" s="28"/>
      <c r="EE1113" s="194"/>
      <c r="EG1113" s="28"/>
      <c r="EH1113" s="28"/>
      <c r="EI1113" s="28"/>
      <c r="EN1113" s="194"/>
      <c r="EP1113" s="28"/>
      <c r="EQ1113" s="28"/>
      <c r="ER1113" s="28"/>
      <c r="EW1113" s="194"/>
      <c r="EY1113" s="28"/>
      <c r="EZ1113" s="28"/>
      <c r="FA1113" s="28"/>
      <c r="FF1113" s="194"/>
      <c r="FH1113" s="28"/>
      <c r="FI1113" s="28"/>
      <c r="FJ1113" s="28"/>
      <c r="FO1113" s="194"/>
      <c r="FQ1113" s="28"/>
      <c r="FR1113" s="28"/>
      <c r="FS1113" s="28"/>
      <c r="FX1113" s="194"/>
      <c r="FZ1113" s="28"/>
      <c r="GA1113" s="28"/>
      <c r="GB1113" s="28"/>
      <c r="GG1113" s="194"/>
      <c r="GI1113" s="28"/>
      <c r="GJ1113" s="28"/>
      <c r="GK1113" s="28"/>
      <c r="GP1113" s="194"/>
      <c r="GR1113" s="28"/>
      <c r="GS1113" s="28"/>
      <c r="GT1113" s="28"/>
      <c r="GY1113" s="194"/>
      <c r="HA1113" s="28"/>
      <c r="HB1113" s="28"/>
      <c r="HC1113" s="28"/>
      <c r="HH1113" s="194"/>
      <c r="HJ1113" s="28"/>
      <c r="HK1113" s="28"/>
      <c r="HL1113" s="28"/>
      <c r="HQ1113" s="28"/>
      <c r="HR1113" s="28"/>
      <c r="HS1113" s="28"/>
      <c r="HT1113" s="28"/>
      <c r="HU1113" s="28"/>
      <c r="HV1113" s="28"/>
      <c r="HW1113" s="28"/>
      <c r="HX1113" s="28"/>
      <c r="HY1113" s="28"/>
      <c r="HZ1113" s="28"/>
      <c r="IA1113" s="28"/>
      <c r="IB1113" s="28"/>
      <c r="IC1113" s="28"/>
      <c r="ID1113" s="28"/>
      <c r="IE1113" s="28"/>
      <c r="IF1113" s="28"/>
      <c r="IG1113" s="28"/>
      <c r="IH1113" s="28"/>
      <c r="II1113" s="28"/>
      <c r="IJ1113" s="28"/>
      <c r="IK1113" s="28"/>
      <c r="IL1113" s="28"/>
      <c r="IM1113" s="28"/>
      <c r="IN1113" s="28"/>
      <c r="IO1113" s="28"/>
      <c r="IP1113" s="28"/>
      <c r="IQ1113" s="28"/>
      <c r="IR1113" s="28"/>
      <c r="IS1113" s="28"/>
      <c r="IT1113" s="28"/>
      <c r="IU1113" s="28"/>
      <c r="IV1113" s="28"/>
    </row>
    <row r="1114" spans="1:256" s="50" customFormat="1" ht="18">
      <c r="A1114" s="330" t="s">
        <v>689</v>
      </c>
      <c r="B1114" s="420"/>
      <c r="C1114" s="420"/>
      <c r="D1114" s="418" t="s">
        <v>130</v>
      </c>
      <c r="E1114" s="50">
        <f t="shared" si="12"/>
        <v>2</v>
      </c>
      <c r="F1114" s="284">
        <f t="shared" si="13"/>
        <v>0</v>
      </c>
      <c r="L1114" s="28"/>
      <c r="N1114" s="28"/>
      <c r="R1114" s="194"/>
      <c r="T1114" s="28"/>
      <c r="U1114" s="28"/>
      <c r="V1114" s="28"/>
      <c r="AA1114" s="194"/>
      <c r="AC1114" s="28"/>
      <c r="AD1114" s="28"/>
      <c r="AE1114" s="28"/>
      <c r="AJ1114" s="194"/>
      <c r="AL1114" s="28"/>
      <c r="AM1114" s="28"/>
      <c r="AN1114" s="28"/>
      <c r="AS1114" s="194"/>
      <c r="AU1114" s="28"/>
      <c r="AV1114" s="28"/>
      <c r="AW1114" s="28"/>
      <c r="BB1114" s="194"/>
      <c r="BD1114" s="28"/>
      <c r="BE1114" s="28"/>
      <c r="BF1114" s="28"/>
      <c r="BK1114" s="194"/>
      <c r="BM1114" s="28"/>
      <c r="BN1114" s="28"/>
      <c r="BO1114" s="28"/>
      <c r="BT1114" s="194"/>
      <c r="BV1114" s="28"/>
      <c r="BW1114" s="28"/>
      <c r="BX1114" s="28"/>
      <c r="CC1114" s="194"/>
      <c r="CE1114" s="28"/>
      <c r="CF1114" s="28"/>
      <c r="CG1114" s="28"/>
      <c r="CL1114" s="194"/>
      <c r="CN1114" s="28"/>
      <c r="CO1114" s="28"/>
      <c r="CP1114" s="28"/>
      <c r="CU1114" s="194"/>
      <c r="CW1114" s="28"/>
      <c r="CX1114" s="28"/>
      <c r="CY1114" s="28"/>
      <c r="DD1114" s="194"/>
      <c r="DF1114" s="28"/>
      <c r="DG1114" s="28"/>
      <c r="DH1114" s="28"/>
      <c r="DM1114" s="194"/>
      <c r="DO1114" s="28"/>
      <c r="DP1114" s="28"/>
      <c r="DQ1114" s="28"/>
      <c r="DV1114" s="194"/>
      <c r="DX1114" s="28"/>
      <c r="DY1114" s="28"/>
      <c r="DZ1114" s="28"/>
      <c r="EE1114" s="194"/>
      <c r="EG1114" s="28"/>
      <c r="EH1114" s="28"/>
      <c r="EI1114" s="28"/>
      <c r="EN1114" s="194"/>
      <c r="EP1114" s="28"/>
      <c r="EQ1114" s="28"/>
      <c r="ER1114" s="28"/>
      <c r="EW1114" s="194"/>
      <c r="EY1114" s="28"/>
      <c r="EZ1114" s="28"/>
      <c r="FA1114" s="28"/>
      <c r="FF1114" s="194"/>
      <c r="FH1114" s="28"/>
      <c r="FI1114" s="28"/>
      <c r="FJ1114" s="28"/>
      <c r="FO1114" s="194"/>
      <c r="FQ1114" s="28"/>
      <c r="FR1114" s="28"/>
      <c r="FS1114" s="28"/>
      <c r="FX1114" s="194"/>
      <c r="FZ1114" s="28"/>
      <c r="GA1114" s="28"/>
      <c r="GB1114" s="28"/>
      <c r="GG1114" s="194"/>
      <c r="GI1114" s="28"/>
      <c r="GJ1114" s="28"/>
      <c r="GK1114" s="28"/>
      <c r="GP1114" s="194"/>
      <c r="GR1114" s="28"/>
      <c r="GS1114" s="28"/>
      <c r="GT1114" s="28"/>
      <c r="GY1114" s="194"/>
      <c r="HA1114" s="28"/>
      <c r="HB1114" s="28"/>
      <c r="HC1114" s="28"/>
      <c r="HH1114" s="194"/>
      <c r="HJ1114" s="28"/>
      <c r="HK1114" s="28"/>
      <c r="HL1114" s="28"/>
      <c r="HQ1114" s="28"/>
      <c r="HR1114" s="28"/>
      <c r="HS1114" s="28"/>
      <c r="HT1114" s="28"/>
      <c r="HU1114" s="28"/>
      <c r="HV1114" s="28"/>
      <c r="HW1114" s="28"/>
      <c r="HX1114" s="28"/>
      <c r="HY1114" s="28"/>
      <c r="HZ1114" s="28"/>
      <c r="IA1114" s="28"/>
      <c r="IB1114" s="28"/>
      <c r="IC1114" s="28"/>
      <c r="ID1114" s="28"/>
      <c r="IE1114" s="28"/>
      <c r="IF1114" s="28"/>
      <c r="IG1114" s="28"/>
      <c r="IH1114" s="28"/>
      <c r="II1114" s="28"/>
      <c r="IJ1114" s="28"/>
      <c r="IK1114" s="28"/>
      <c r="IL1114" s="28"/>
      <c r="IM1114" s="28"/>
      <c r="IN1114" s="28"/>
      <c r="IO1114" s="28"/>
      <c r="IP1114" s="28"/>
      <c r="IQ1114" s="28"/>
      <c r="IR1114" s="28"/>
      <c r="IS1114" s="28"/>
      <c r="IT1114" s="28"/>
      <c r="IU1114" s="28"/>
      <c r="IV1114" s="28"/>
    </row>
    <row r="1115" spans="1:256" s="50" customFormat="1" ht="18.75">
      <c r="A1115" s="206" t="s">
        <v>2633</v>
      </c>
      <c r="B1115" s="417"/>
      <c r="C1115" s="417"/>
      <c r="D1115" s="1" t="s">
        <v>131</v>
      </c>
      <c r="E1115" s="50">
        <f t="shared" si="12"/>
        <v>3</v>
      </c>
      <c r="F1115" s="284">
        <f t="shared" si="13"/>
        <v>0</v>
      </c>
      <c r="H1115" s="456"/>
      <c r="L1115" s="281"/>
      <c r="N1115" s="28"/>
      <c r="R1115" s="194"/>
      <c r="T1115" s="28"/>
      <c r="U1115" s="28"/>
      <c r="V1115" s="28"/>
      <c r="AA1115" s="194"/>
      <c r="AC1115" s="28"/>
      <c r="AD1115" s="28"/>
      <c r="AE1115" s="28"/>
      <c r="AJ1115" s="194"/>
      <c r="AL1115" s="28"/>
      <c r="AM1115" s="28"/>
      <c r="AN1115" s="28"/>
      <c r="AS1115" s="194"/>
      <c r="AU1115" s="28"/>
      <c r="AV1115" s="28"/>
      <c r="AW1115" s="28"/>
      <c r="BB1115" s="194"/>
      <c r="BD1115" s="28"/>
      <c r="BE1115" s="28"/>
      <c r="BF1115" s="28"/>
      <c r="BK1115" s="194"/>
      <c r="BM1115" s="28"/>
      <c r="BN1115" s="28"/>
      <c r="BO1115" s="28"/>
      <c r="BT1115" s="194"/>
      <c r="BV1115" s="28"/>
      <c r="BW1115" s="28"/>
      <c r="BX1115" s="28"/>
      <c r="CC1115" s="194"/>
      <c r="CE1115" s="28"/>
      <c r="CF1115" s="28"/>
      <c r="CG1115" s="28"/>
      <c r="CL1115" s="194"/>
      <c r="CN1115" s="28"/>
      <c r="CO1115" s="28"/>
      <c r="CP1115" s="28"/>
      <c r="CU1115" s="194"/>
      <c r="CW1115" s="28"/>
      <c r="CX1115" s="28"/>
      <c r="CY1115" s="28"/>
      <c r="DD1115" s="194"/>
      <c r="DF1115" s="28"/>
      <c r="DG1115" s="28"/>
      <c r="DH1115" s="28"/>
      <c r="DM1115" s="194"/>
      <c r="DO1115" s="28"/>
      <c r="DP1115" s="28"/>
      <c r="DQ1115" s="28"/>
      <c r="DV1115" s="194"/>
      <c r="DX1115" s="28"/>
      <c r="DY1115" s="28"/>
      <c r="DZ1115" s="28"/>
      <c r="EE1115" s="194"/>
      <c r="EG1115" s="28"/>
      <c r="EH1115" s="28"/>
      <c r="EI1115" s="28"/>
      <c r="EN1115" s="194"/>
      <c r="EP1115" s="28"/>
      <c r="EQ1115" s="28"/>
      <c r="ER1115" s="28"/>
      <c r="EW1115" s="194"/>
      <c r="EY1115" s="28"/>
      <c r="EZ1115" s="28"/>
      <c r="FA1115" s="28"/>
      <c r="FF1115" s="194"/>
      <c r="FH1115" s="28"/>
      <c r="FI1115" s="28"/>
      <c r="FJ1115" s="28"/>
      <c r="FO1115" s="194"/>
      <c r="FQ1115" s="28"/>
      <c r="FR1115" s="28"/>
      <c r="FS1115" s="28"/>
      <c r="FX1115" s="194"/>
      <c r="FZ1115" s="28"/>
      <c r="GA1115" s="28"/>
      <c r="GB1115" s="28"/>
      <c r="GG1115" s="194"/>
      <c r="GI1115" s="28"/>
      <c r="GJ1115" s="28"/>
      <c r="GK1115" s="28"/>
      <c r="GP1115" s="194"/>
      <c r="GR1115" s="28"/>
      <c r="GS1115" s="28"/>
      <c r="GT1115" s="28"/>
      <c r="GY1115" s="194"/>
      <c r="HA1115" s="28"/>
      <c r="HB1115" s="28"/>
      <c r="HC1115" s="28"/>
      <c r="HH1115" s="194"/>
      <c r="HJ1115" s="28"/>
      <c r="HK1115" s="28"/>
      <c r="HL1115" s="28"/>
      <c r="HQ1115" s="28"/>
      <c r="HR1115" s="28"/>
      <c r="HS1115" s="28"/>
      <c r="HT1115" s="28"/>
      <c r="HU1115" s="28"/>
      <c r="HV1115" s="28"/>
      <c r="HW1115" s="28"/>
      <c r="HX1115" s="28"/>
      <c r="HY1115" s="28"/>
      <c r="HZ1115" s="28"/>
      <c r="IA1115" s="28"/>
      <c r="IB1115" s="28"/>
      <c r="IC1115" s="28"/>
      <c r="ID1115" s="28"/>
      <c r="IE1115" s="28"/>
      <c r="IF1115" s="28"/>
      <c r="IG1115" s="28"/>
      <c r="IH1115" s="28"/>
      <c r="II1115" s="28"/>
      <c r="IJ1115" s="28"/>
      <c r="IK1115" s="28"/>
      <c r="IL1115" s="28"/>
      <c r="IM1115" s="28"/>
      <c r="IN1115" s="28"/>
      <c r="IO1115" s="28"/>
      <c r="IP1115" s="28"/>
      <c r="IQ1115" s="28"/>
      <c r="IR1115" s="28"/>
      <c r="IS1115" s="28"/>
      <c r="IT1115" s="28"/>
      <c r="IU1115" s="28"/>
      <c r="IV1115" s="28"/>
    </row>
    <row r="1116" spans="1:256" s="50" customFormat="1" ht="18">
      <c r="A1116" s="206" t="s">
        <v>3119</v>
      </c>
      <c r="B1116" s="28"/>
      <c r="C1116" s="275"/>
      <c r="D1116" s="418" t="s">
        <v>129</v>
      </c>
      <c r="E1116" s="50">
        <f t="shared" si="12"/>
        <v>0</v>
      </c>
      <c r="F1116" s="284">
        <f t="shared" si="13"/>
        <v>9</v>
      </c>
      <c r="I1116" s="50">
        <v>5</v>
      </c>
      <c r="J1116" s="50">
        <v>4</v>
      </c>
      <c r="N1116" s="28"/>
      <c r="R1116" s="194"/>
      <c r="T1116" s="28"/>
      <c r="U1116" s="28"/>
      <c r="V1116" s="28"/>
      <c r="AA1116" s="194"/>
      <c r="AC1116" s="28"/>
      <c r="AD1116" s="28"/>
      <c r="AE1116" s="28"/>
      <c r="AJ1116" s="194"/>
      <c r="AL1116" s="28"/>
      <c r="AM1116" s="28"/>
      <c r="AN1116" s="28"/>
      <c r="AS1116" s="194"/>
      <c r="AU1116" s="28"/>
      <c r="AV1116" s="28"/>
      <c r="AW1116" s="28"/>
      <c r="BB1116" s="194"/>
      <c r="BD1116" s="28"/>
      <c r="BE1116" s="28"/>
      <c r="BF1116" s="28"/>
      <c r="BK1116" s="194"/>
      <c r="BM1116" s="28"/>
      <c r="BN1116" s="28"/>
      <c r="BO1116" s="28"/>
      <c r="BT1116" s="194"/>
      <c r="BV1116" s="28"/>
      <c r="BW1116" s="28"/>
      <c r="BX1116" s="28"/>
      <c r="CC1116" s="194"/>
      <c r="CE1116" s="28"/>
      <c r="CF1116" s="28"/>
      <c r="CG1116" s="28"/>
      <c r="CL1116" s="194"/>
      <c r="CN1116" s="28"/>
      <c r="CO1116" s="28"/>
      <c r="CP1116" s="28"/>
      <c r="CU1116" s="194"/>
      <c r="CW1116" s="28"/>
      <c r="CX1116" s="28"/>
      <c r="CY1116" s="28"/>
      <c r="DD1116" s="194"/>
      <c r="DF1116" s="28"/>
      <c r="DG1116" s="28"/>
      <c r="DH1116" s="28"/>
      <c r="DM1116" s="194"/>
      <c r="DO1116" s="28"/>
      <c r="DP1116" s="28"/>
      <c r="DQ1116" s="28"/>
      <c r="DV1116" s="194"/>
      <c r="DX1116" s="28"/>
      <c r="DY1116" s="28"/>
      <c r="DZ1116" s="28"/>
      <c r="EE1116" s="194"/>
      <c r="EG1116" s="28"/>
      <c r="EH1116" s="28"/>
      <c r="EI1116" s="28"/>
      <c r="EN1116" s="194"/>
      <c r="EP1116" s="28"/>
      <c r="EQ1116" s="28"/>
      <c r="ER1116" s="28"/>
      <c r="EW1116" s="194"/>
      <c r="EY1116" s="28"/>
      <c r="EZ1116" s="28"/>
      <c r="FA1116" s="28"/>
      <c r="FF1116" s="194"/>
      <c r="FH1116" s="28"/>
      <c r="FI1116" s="28"/>
      <c r="FJ1116" s="28"/>
      <c r="FO1116" s="194"/>
      <c r="FQ1116" s="28"/>
      <c r="FR1116" s="28"/>
      <c r="FS1116" s="28"/>
      <c r="FX1116" s="194"/>
      <c r="FZ1116" s="28"/>
      <c r="GA1116" s="28"/>
      <c r="GB1116" s="28"/>
      <c r="GG1116" s="194"/>
      <c r="GI1116" s="28"/>
      <c r="GJ1116" s="28"/>
      <c r="GK1116" s="28"/>
      <c r="GP1116" s="194"/>
      <c r="GR1116" s="28"/>
      <c r="GS1116" s="28"/>
      <c r="GT1116" s="28"/>
      <c r="GY1116" s="194"/>
      <c r="HA1116" s="28"/>
      <c r="HB1116" s="28"/>
      <c r="HC1116" s="28"/>
      <c r="HH1116" s="194"/>
      <c r="HJ1116" s="28"/>
      <c r="HK1116" s="28"/>
      <c r="HL1116" s="28"/>
      <c r="HQ1116" s="28"/>
      <c r="HR1116" s="28"/>
      <c r="HS1116" s="28"/>
      <c r="HT1116" s="28"/>
      <c r="HU1116" s="28"/>
      <c r="HV1116" s="28"/>
      <c r="HW1116" s="28"/>
      <c r="HX1116" s="28"/>
      <c r="HY1116" s="28"/>
      <c r="HZ1116" s="28"/>
      <c r="IA1116" s="28"/>
      <c r="IB1116" s="28"/>
      <c r="IC1116" s="28"/>
      <c r="ID1116" s="28"/>
      <c r="IE1116" s="28"/>
      <c r="IF1116" s="28"/>
      <c r="IG1116" s="28"/>
      <c r="IH1116" s="28"/>
      <c r="II1116" s="28"/>
      <c r="IJ1116" s="28"/>
      <c r="IK1116" s="28"/>
      <c r="IL1116" s="28"/>
      <c r="IM1116" s="28"/>
      <c r="IN1116" s="28"/>
      <c r="IO1116" s="28"/>
      <c r="IP1116" s="28"/>
      <c r="IQ1116" s="28"/>
      <c r="IR1116" s="28"/>
      <c r="IS1116" s="28"/>
      <c r="IT1116" s="28"/>
      <c r="IU1116" s="28"/>
      <c r="IV1116" s="28"/>
    </row>
    <row r="1117" spans="1:256" s="50" customFormat="1" ht="18">
      <c r="A1117" s="206" t="s">
        <v>2822</v>
      </c>
      <c r="B1117" s="28"/>
      <c r="C1117" s="275"/>
      <c r="D1117" s="418" t="s">
        <v>129</v>
      </c>
      <c r="E1117" s="50">
        <f t="shared" si="12"/>
        <v>0</v>
      </c>
      <c r="F1117" s="284">
        <f t="shared" si="13"/>
        <v>0</v>
      </c>
      <c r="N1117" s="28"/>
      <c r="R1117" s="194"/>
      <c r="T1117" s="28"/>
      <c r="U1117" s="28"/>
      <c r="V1117" s="28"/>
      <c r="AA1117" s="194"/>
      <c r="AC1117" s="28"/>
      <c r="AD1117" s="28"/>
      <c r="AE1117" s="28"/>
      <c r="AJ1117" s="194"/>
      <c r="AL1117" s="28"/>
      <c r="AM1117" s="28"/>
      <c r="AN1117" s="28"/>
      <c r="AS1117" s="194"/>
      <c r="AU1117" s="28"/>
      <c r="AV1117" s="28"/>
      <c r="AW1117" s="28"/>
      <c r="BB1117" s="194"/>
      <c r="BD1117" s="28"/>
      <c r="BE1117" s="28"/>
      <c r="BF1117" s="28"/>
      <c r="BK1117" s="194"/>
      <c r="BM1117" s="28"/>
      <c r="BN1117" s="28"/>
      <c r="BO1117" s="28"/>
      <c r="BT1117" s="194"/>
      <c r="BV1117" s="28"/>
      <c r="BW1117" s="28"/>
      <c r="BX1117" s="28"/>
      <c r="CC1117" s="194"/>
      <c r="CE1117" s="28"/>
      <c r="CF1117" s="28"/>
      <c r="CG1117" s="28"/>
      <c r="CL1117" s="194"/>
      <c r="CN1117" s="28"/>
      <c r="CO1117" s="28"/>
      <c r="CP1117" s="28"/>
      <c r="CU1117" s="194"/>
      <c r="CW1117" s="28"/>
      <c r="CX1117" s="28"/>
      <c r="CY1117" s="28"/>
      <c r="DD1117" s="194"/>
      <c r="DF1117" s="28"/>
      <c r="DG1117" s="28"/>
      <c r="DH1117" s="28"/>
      <c r="DM1117" s="194"/>
      <c r="DO1117" s="28"/>
      <c r="DP1117" s="28"/>
      <c r="DQ1117" s="28"/>
      <c r="DV1117" s="194"/>
      <c r="DX1117" s="28"/>
      <c r="DY1117" s="28"/>
      <c r="DZ1117" s="28"/>
      <c r="EE1117" s="194"/>
      <c r="EG1117" s="28"/>
      <c r="EH1117" s="28"/>
      <c r="EI1117" s="28"/>
      <c r="EN1117" s="194"/>
      <c r="EP1117" s="28"/>
      <c r="EQ1117" s="28"/>
      <c r="ER1117" s="28"/>
      <c r="EW1117" s="194"/>
      <c r="EY1117" s="28"/>
      <c r="EZ1117" s="28"/>
      <c r="FA1117" s="28"/>
      <c r="FF1117" s="194"/>
      <c r="FH1117" s="28"/>
      <c r="FI1117" s="28"/>
      <c r="FJ1117" s="28"/>
      <c r="FO1117" s="194"/>
      <c r="FQ1117" s="28"/>
      <c r="FR1117" s="28"/>
      <c r="FS1117" s="28"/>
      <c r="FX1117" s="194"/>
      <c r="FZ1117" s="28"/>
      <c r="GA1117" s="28"/>
      <c r="GB1117" s="28"/>
      <c r="GG1117" s="194"/>
      <c r="GI1117" s="28"/>
      <c r="GJ1117" s="28"/>
      <c r="GK1117" s="28"/>
      <c r="GP1117" s="194"/>
      <c r="GR1117" s="28"/>
      <c r="GS1117" s="28"/>
      <c r="GT1117" s="28"/>
      <c r="GY1117" s="194"/>
      <c r="HA1117" s="28"/>
      <c r="HB1117" s="28"/>
      <c r="HC1117" s="28"/>
      <c r="HH1117" s="194"/>
      <c r="HJ1117" s="28"/>
      <c r="HK1117" s="28"/>
      <c r="HL1117" s="28"/>
      <c r="HQ1117" s="28"/>
      <c r="HR1117" s="28"/>
      <c r="HS1117" s="28"/>
      <c r="HT1117" s="28"/>
      <c r="HU1117" s="28"/>
      <c r="HV1117" s="28"/>
      <c r="HW1117" s="28"/>
      <c r="HX1117" s="28"/>
      <c r="HY1117" s="28"/>
      <c r="HZ1117" s="28"/>
      <c r="IA1117" s="28"/>
      <c r="IB1117" s="28"/>
      <c r="IC1117" s="28"/>
      <c r="ID1117" s="28"/>
      <c r="IE1117" s="28"/>
      <c r="IF1117" s="28"/>
      <c r="IG1117" s="28"/>
      <c r="IH1117" s="28"/>
      <c r="II1117" s="28"/>
      <c r="IJ1117" s="28"/>
      <c r="IK1117" s="28"/>
      <c r="IL1117" s="28"/>
      <c r="IM1117" s="28"/>
      <c r="IN1117" s="28"/>
      <c r="IO1117" s="28"/>
      <c r="IP1117" s="28"/>
      <c r="IQ1117" s="28"/>
      <c r="IR1117" s="28"/>
      <c r="IS1117" s="28"/>
      <c r="IT1117" s="28"/>
      <c r="IU1117" s="28"/>
      <c r="IV1117" s="28"/>
    </row>
    <row r="1118" spans="1:256" s="50" customFormat="1" ht="18">
      <c r="A1118" s="330" t="s">
        <v>2124</v>
      </c>
      <c r="B1118" s="28"/>
      <c r="C1118" s="275"/>
      <c r="D1118" s="418" t="s">
        <v>129</v>
      </c>
      <c r="E1118" s="50">
        <f t="shared" si="12"/>
        <v>0</v>
      </c>
      <c r="F1118" s="284">
        <f t="shared" si="13"/>
        <v>0</v>
      </c>
      <c r="L1118" s="28"/>
      <c r="N1118" s="28"/>
      <c r="R1118" s="194"/>
      <c r="T1118" s="28"/>
      <c r="U1118" s="28"/>
      <c r="V1118" s="28"/>
      <c r="AA1118" s="194"/>
      <c r="AC1118" s="28"/>
      <c r="AD1118" s="28"/>
      <c r="AE1118" s="28"/>
      <c r="AJ1118" s="194"/>
      <c r="AL1118" s="28"/>
      <c r="AM1118" s="28"/>
      <c r="AN1118" s="28"/>
      <c r="AS1118" s="194"/>
      <c r="AU1118" s="28"/>
      <c r="AV1118" s="28"/>
      <c r="AW1118" s="28"/>
      <c r="BB1118" s="194"/>
      <c r="BD1118" s="28"/>
      <c r="BE1118" s="28"/>
      <c r="BF1118" s="28"/>
      <c r="BK1118" s="194"/>
      <c r="BM1118" s="28"/>
      <c r="BN1118" s="28"/>
      <c r="BO1118" s="28"/>
      <c r="BT1118" s="194"/>
      <c r="BV1118" s="28"/>
      <c r="BW1118" s="28"/>
      <c r="BX1118" s="28"/>
      <c r="CC1118" s="194"/>
      <c r="CE1118" s="28"/>
      <c r="CF1118" s="28"/>
      <c r="CG1118" s="28"/>
      <c r="CL1118" s="194"/>
      <c r="CN1118" s="28"/>
      <c r="CO1118" s="28"/>
      <c r="CP1118" s="28"/>
      <c r="CU1118" s="194"/>
      <c r="CW1118" s="28"/>
      <c r="CX1118" s="28"/>
      <c r="CY1118" s="28"/>
      <c r="DD1118" s="194"/>
      <c r="DF1118" s="28"/>
      <c r="DG1118" s="28"/>
      <c r="DH1118" s="28"/>
      <c r="DM1118" s="194"/>
      <c r="DO1118" s="28"/>
      <c r="DP1118" s="28"/>
      <c r="DQ1118" s="28"/>
      <c r="DV1118" s="194"/>
      <c r="DX1118" s="28"/>
      <c r="DY1118" s="28"/>
      <c r="DZ1118" s="28"/>
      <c r="EE1118" s="194"/>
      <c r="EG1118" s="28"/>
      <c r="EH1118" s="28"/>
      <c r="EI1118" s="28"/>
      <c r="EN1118" s="194"/>
      <c r="EP1118" s="28"/>
      <c r="EQ1118" s="28"/>
      <c r="ER1118" s="28"/>
      <c r="EW1118" s="194"/>
      <c r="EY1118" s="28"/>
      <c r="EZ1118" s="28"/>
      <c r="FA1118" s="28"/>
      <c r="FF1118" s="194"/>
      <c r="FH1118" s="28"/>
      <c r="FI1118" s="28"/>
      <c r="FJ1118" s="28"/>
      <c r="FO1118" s="194"/>
      <c r="FQ1118" s="28"/>
      <c r="FR1118" s="28"/>
      <c r="FS1118" s="28"/>
      <c r="FX1118" s="194"/>
      <c r="FZ1118" s="28"/>
      <c r="GA1118" s="28"/>
      <c r="GB1118" s="28"/>
      <c r="GG1118" s="194"/>
      <c r="GI1118" s="28"/>
      <c r="GJ1118" s="28"/>
      <c r="GK1118" s="28"/>
      <c r="GP1118" s="194"/>
      <c r="GR1118" s="28"/>
      <c r="GS1118" s="28"/>
      <c r="GT1118" s="28"/>
      <c r="GY1118" s="194"/>
      <c r="HA1118" s="28"/>
      <c r="HB1118" s="28"/>
      <c r="HC1118" s="28"/>
      <c r="HH1118" s="194"/>
      <c r="HJ1118" s="28"/>
      <c r="HK1118" s="28"/>
      <c r="HL1118" s="28"/>
      <c r="HQ1118" s="28"/>
      <c r="HR1118" s="28"/>
      <c r="HS1118" s="28"/>
      <c r="HT1118" s="28"/>
      <c r="HU1118" s="28"/>
      <c r="HV1118" s="28"/>
      <c r="HW1118" s="28"/>
      <c r="HX1118" s="28"/>
      <c r="HY1118" s="28"/>
      <c r="HZ1118" s="28"/>
      <c r="IA1118" s="28"/>
      <c r="IB1118" s="28"/>
      <c r="IC1118" s="28"/>
      <c r="ID1118" s="28"/>
      <c r="IE1118" s="28"/>
      <c r="IF1118" s="28"/>
      <c r="IG1118" s="28"/>
      <c r="IH1118" s="28"/>
      <c r="II1118" s="28"/>
      <c r="IJ1118" s="28"/>
      <c r="IK1118" s="28"/>
      <c r="IL1118" s="28"/>
      <c r="IM1118" s="28"/>
      <c r="IN1118" s="28"/>
      <c r="IO1118" s="28"/>
      <c r="IP1118" s="28"/>
      <c r="IQ1118" s="28"/>
      <c r="IR1118" s="28"/>
      <c r="IS1118" s="28"/>
      <c r="IT1118" s="28"/>
      <c r="IU1118" s="28"/>
      <c r="IV1118" s="28"/>
    </row>
    <row r="1119" spans="1:256" s="50" customFormat="1" ht="18">
      <c r="A1119" s="206" t="s">
        <v>3107</v>
      </c>
      <c r="B1119" s="28"/>
      <c r="C1119" s="275"/>
      <c r="D1119" s="418" t="s">
        <v>129</v>
      </c>
      <c r="E1119" s="50">
        <f t="shared" si="12"/>
        <v>0</v>
      </c>
      <c r="F1119" s="284">
        <f t="shared" si="13"/>
        <v>0</v>
      </c>
      <c r="L1119" s="28"/>
      <c r="N1119" s="28"/>
      <c r="R1119" s="194"/>
      <c r="T1119" s="28"/>
      <c r="U1119" s="28"/>
      <c r="V1119" s="28"/>
      <c r="AA1119" s="194"/>
      <c r="AC1119" s="28"/>
      <c r="AD1119" s="28"/>
      <c r="AE1119" s="28"/>
      <c r="AJ1119" s="194"/>
      <c r="AL1119" s="28"/>
      <c r="AM1119" s="28"/>
      <c r="AN1119" s="28"/>
      <c r="AS1119" s="194"/>
      <c r="AU1119" s="28"/>
      <c r="AV1119" s="28"/>
      <c r="AW1119" s="28"/>
      <c r="BB1119" s="194"/>
      <c r="BD1119" s="28"/>
      <c r="BE1119" s="28"/>
      <c r="BF1119" s="28"/>
      <c r="BK1119" s="194"/>
      <c r="BM1119" s="28"/>
      <c r="BN1119" s="28"/>
      <c r="BO1119" s="28"/>
      <c r="BT1119" s="194"/>
      <c r="BV1119" s="28"/>
      <c r="BW1119" s="28"/>
      <c r="BX1119" s="28"/>
      <c r="CC1119" s="194"/>
      <c r="CE1119" s="28"/>
      <c r="CF1119" s="28"/>
      <c r="CG1119" s="28"/>
      <c r="CL1119" s="194"/>
      <c r="CN1119" s="28"/>
      <c r="CO1119" s="28"/>
      <c r="CP1119" s="28"/>
      <c r="CU1119" s="194"/>
      <c r="CW1119" s="28"/>
      <c r="CX1119" s="28"/>
      <c r="CY1119" s="28"/>
      <c r="DD1119" s="194"/>
      <c r="DF1119" s="28"/>
      <c r="DG1119" s="28"/>
      <c r="DH1119" s="28"/>
      <c r="DM1119" s="194"/>
      <c r="DO1119" s="28"/>
      <c r="DP1119" s="28"/>
      <c r="DQ1119" s="28"/>
      <c r="DV1119" s="194"/>
      <c r="DX1119" s="28"/>
      <c r="DY1119" s="28"/>
      <c r="DZ1119" s="28"/>
      <c r="EE1119" s="194"/>
      <c r="EG1119" s="28"/>
      <c r="EH1119" s="28"/>
      <c r="EI1119" s="28"/>
      <c r="EN1119" s="194"/>
      <c r="EP1119" s="28"/>
      <c r="EQ1119" s="28"/>
      <c r="ER1119" s="28"/>
      <c r="EW1119" s="194"/>
      <c r="EY1119" s="28"/>
      <c r="EZ1119" s="28"/>
      <c r="FA1119" s="28"/>
      <c r="FF1119" s="194"/>
      <c r="FH1119" s="28"/>
      <c r="FI1119" s="28"/>
      <c r="FJ1119" s="28"/>
      <c r="FO1119" s="194"/>
      <c r="FQ1119" s="28"/>
      <c r="FR1119" s="28"/>
      <c r="FS1119" s="28"/>
      <c r="FX1119" s="194"/>
      <c r="FZ1119" s="28"/>
      <c r="GA1119" s="28"/>
      <c r="GB1119" s="28"/>
      <c r="GG1119" s="194"/>
      <c r="GI1119" s="28"/>
      <c r="GJ1119" s="28"/>
      <c r="GK1119" s="28"/>
      <c r="GP1119" s="194"/>
      <c r="GR1119" s="28"/>
      <c r="GS1119" s="28"/>
      <c r="GT1119" s="28"/>
      <c r="GY1119" s="194"/>
      <c r="HA1119" s="28"/>
      <c r="HB1119" s="28"/>
      <c r="HC1119" s="28"/>
      <c r="HH1119" s="194"/>
      <c r="HJ1119" s="28"/>
      <c r="HK1119" s="28"/>
      <c r="HL1119" s="28"/>
      <c r="HQ1119" s="28"/>
      <c r="HR1119" s="28"/>
      <c r="HS1119" s="28"/>
      <c r="HT1119" s="28"/>
      <c r="HU1119" s="28"/>
      <c r="HV1119" s="28"/>
      <c r="HW1119" s="28"/>
      <c r="HX1119" s="28"/>
      <c r="HY1119" s="28"/>
      <c r="HZ1119" s="28"/>
      <c r="IA1119" s="28"/>
      <c r="IB1119" s="28"/>
      <c r="IC1119" s="28"/>
      <c r="ID1119" s="28"/>
      <c r="IE1119" s="28"/>
      <c r="IF1119" s="28"/>
      <c r="IG1119" s="28"/>
      <c r="IH1119" s="28"/>
      <c r="II1119" s="28"/>
      <c r="IJ1119" s="28"/>
      <c r="IK1119" s="28"/>
      <c r="IL1119" s="28"/>
      <c r="IM1119" s="28"/>
      <c r="IN1119" s="28"/>
      <c r="IO1119" s="28"/>
      <c r="IP1119" s="28"/>
      <c r="IQ1119" s="28"/>
      <c r="IR1119" s="28"/>
      <c r="IS1119" s="28"/>
      <c r="IT1119" s="28"/>
      <c r="IU1119" s="28"/>
      <c r="IV1119" s="28"/>
    </row>
    <row r="1120" spans="1:256" s="50" customFormat="1" ht="18">
      <c r="A1120" s="330" t="s">
        <v>2061</v>
      </c>
      <c r="B1120" s="206"/>
      <c r="C1120" s="275"/>
      <c r="D1120" s="418" t="s">
        <v>130</v>
      </c>
      <c r="E1120" s="50">
        <f t="shared" si="12"/>
        <v>15</v>
      </c>
      <c r="F1120" s="284">
        <f t="shared" si="13"/>
        <v>0</v>
      </c>
      <c r="L1120" s="28"/>
      <c r="N1120" s="28"/>
      <c r="R1120" s="194"/>
      <c r="T1120" s="28"/>
      <c r="U1120" s="28"/>
      <c r="V1120" s="28"/>
      <c r="AA1120" s="194"/>
      <c r="AC1120" s="28"/>
      <c r="AD1120" s="28"/>
      <c r="AE1120" s="28"/>
      <c r="AJ1120" s="194"/>
      <c r="AL1120" s="28"/>
      <c r="AM1120" s="28"/>
      <c r="AN1120" s="28"/>
      <c r="AS1120" s="194"/>
      <c r="AU1120" s="28"/>
      <c r="AV1120" s="28"/>
      <c r="AW1120" s="28"/>
      <c r="BB1120" s="194"/>
      <c r="BD1120" s="28"/>
      <c r="BE1120" s="28"/>
      <c r="BF1120" s="28"/>
      <c r="BK1120" s="194"/>
      <c r="BM1120" s="28"/>
      <c r="BN1120" s="28"/>
      <c r="BO1120" s="28"/>
      <c r="BT1120" s="194"/>
      <c r="BV1120" s="28"/>
      <c r="BW1120" s="28"/>
      <c r="BX1120" s="28"/>
      <c r="CC1120" s="194"/>
      <c r="CE1120" s="28"/>
      <c r="CF1120" s="28"/>
      <c r="CG1120" s="28"/>
      <c r="CL1120" s="194"/>
      <c r="CN1120" s="28"/>
      <c r="CO1120" s="28"/>
      <c r="CP1120" s="28"/>
      <c r="CU1120" s="194"/>
      <c r="CW1120" s="28"/>
      <c r="CX1120" s="28"/>
      <c r="CY1120" s="28"/>
      <c r="DD1120" s="194"/>
      <c r="DF1120" s="28"/>
      <c r="DG1120" s="28"/>
      <c r="DH1120" s="28"/>
      <c r="DM1120" s="194"/>
      <c r="DO1120" s="28"/>
      <c r="DP1120" s="28"/>
      <c r="DQ1120" s="28"/>
      <c r="DV1120" s="194"/>
      <c r="DX1120" s="28"/>
      <c r="DY1120" s="28"/>
      <c r="DZ1120" s="28"/>
      <c r="EE1120" s="194"/>
      <c r="EG1120" s="28"/>
      <c r="EH1120" s="28"/>
      <c r="EI1120" s="28"/>
      <c r="EN1120" s="194"/>
      <c r="EP1120" s="28"/>
      <c r="EQ1120" s="28"/>
      <c r="ER1120" s="28"/>
      <c r="EW1120" s="194"/>
      <c r="EY1120" s="28"/>
      <c r="EZ1120" s="28"/>
      <c r="FA1120" s="28"/>
      <c r="FF1120" s="194"/>
      <c r="FH1120" s="28"/>
      <c r="FI1120" s="28"/>
      <c r="FJ1120" s="28"/>
      <c r="FO1120" s="194"/>
      <c r="FQ1120" s="28"/>
      <c r="FR1120" s="28"/>
      <c r="FS1120" s="28"/>
      <c r="FX1120" s="194"/>
      <c r="FZ1120" s="28"/>
      <c r="GA1120" s="28"/>
      <c r="GB1120" s="28"/>
      <c r="GG1120" s="194"/>
      <c r="GI1120" s="28"/>
      <c r="GJ1120" s="28"/>
      <c r="GK1120" s="28"/>
      <c r="GP1120" s="194"/>
      <c r="GR1120" s="28"/>
      <c r="GS1120" s="28"/>
      <c r="GT1120" s="28"/>
      <c r="GY1120" s="194"/>
      <c r="HA1120" s="28"/>
      <c r="HB1120" s="28"/>
      <c r="HC1120" s="28"/>
      <c r="HH1120" s="194"/>
      <c r="HJ1120" s="28"/>
      <c r="HK1120" s="28"/>
      <c r="HL1120" s="28"/>
      <c r="HQ1120" s="28"/>
      <c r="HR1120" s="28"/>
      <c r="HS1120" s="28"/>
      <c r="HT1120" s="28"/>
      <c r="HU1120" s="28"/>
      <c r="HV1120" s="28"/>
      <c r="HW1120" s="28"/>
      <c r="HX1120" s="28"/>
      <c r="HY1120" s="28"/>
      <c r="HZ1120" s="28"/>
      <c r="IA1120" s="28"/>
      <c r="IB1120" s="28"/>
      <c r="IC1120" s="28"/>
      <c r="ID1120" s="28"/>
      <c r="IE1120" s="28"/>
      <c r="IF1120" s="28"/>
      <c r="IG1120" s="28"/>
      <c r="IH1120" s="28"/>
      <c r="II1120" s="28"/>
      <c r="IJ1120" s="28"/>
      <c r="IK1120" s="28"/>
      <c r="IL1120" s="28"/>
      <c r="IM1120" s="28"/>
      <c r="IN1120" s="28"/>
      <c r="IO1120" s="28"/>
      <c r="IP1120" s="28"/>
      <c r="IQ1120" s="28"/>
      <c r="IR1120" s="28"/>
      <c r="IS1120" s="28"/>
      <c r="IT1120" s="28"/>
      <c r="IU1120" s="28"/>
      <c r="IV1120" s="28"/>
    </row>
    <row r="1121" spans="1:256" s="50" customFormat="1" ht="18.75">
      <c r="A1121" s="206" t="s">
        <v>2080</v>
      </c>
      <c r="B1121" s="417"/>
      <c r="C1121" s="417"/>
      <c r="D1121" s="418" t="s">
        <v>136</v>
      </c>
      <c r="E1121" s="50">
        <f t="shared" si="12"/>
        <v>33</v>
      </c>
      <c r="F1121" s="284">
        <f t="shared" si="13"/>
        <v>35</v>
      </c>
      <c r="H1121" s="50">
        <v>20</v>
      </c>
      <c r="I1121" s="50">
        <v>15</v>
      </c>
      <c r="N1121" s="28"/>
      <c r="R1121" s="194"/>
      <c r="T1121" s="28"/>
      <c r="U1121" s="28"/>
      <c r="V1121" s="28"/>
      <c r="AA1121" s="194"/>
      <c r="AC1121" s="28"/>
      <c r="AD1121" s="28"/>
      <c r="AE1121" s="28"/>
      <c r="AJ1121" s="194"/>
      <c r="AL1121" s="28"/>
      <c r="AM1121" s="28"/>
      <c r="AN1121" s="28"/>
      <c r="AS1121" s="194"/>
      <c r="AU1121" s="28"/>
      <c r="AV1121" s="28"/>
      <c r="AW1121" s="28"/>
      <c r="BB1121" s="194"/>
      <c r="BD1121" s="28"/>
      <c r="BE1121" s="28"/>
      <c r="BF1121" s="28"/>
      <c r="BK1121" s="194"/>
      <c r="BM1121" s="28"/>
      <c r="BN1121" s="28"/>
      <c r="BO1121" s="28"/>
      <c r="BT1121" s="194"/>
      <c r="BV1121" s="28"/>
      <c r="BW1121" s="28"/>
      <c r="BX1121" s="28"/>
      <c r="CC1121" s="194"/>
      <c r="CE1121" s="28"/>
      <c r="CF1121" s="28"/>
      <c r="CG1121" s="28"/>
      <c r="CL1121" s="194"/>
      <c r="CN1121" s="28"/>
      <c r="CO1121" s="28"/>
      <c r="CP1121" s="28"/>
      <c r="CU1121" s="194"/>
      <c r="CW1121" s="28"/>
      <c r="CX1121" s="28"/>
      <c r="CY1121" s="28"/>
      <c r="DD1121" s="194"/>
      <c r="DF1121" s="28"/>
      <c r="DG1121" s="28"/>
      <c r="DH1121" s="28"/>
      <c r="DM1121" s="194"/>
      <c r="DO1121" s="28"/>
      <c r="DP1121" s="28"/>
      <c r="DQ1121" s="28"/>
      <c r="DV1121" s="194"/>
      <c r="DX1121" s="28"/>
      <c r="DY1121" s="28"/>
      <c r="DZ1121" s="28"/>
      <c r="EE1121" s="194"/>
      <c r="EG1121" s="28"/>
      <c r="EH1121" s="28"/>
      <c r="EI1121" s="28"/>
      <c r="EN1121" s="194"/>
      <c r="EP1121" s="28"/>
      <c r="EQ1121" s="28"/>
      <c r="ER1121" s="28"/>
      <c r="EW1121" s="194"/>
      <c r="EY1121" s="28"/>
      <c r="EZ1121" s="28"/>
      <c r="FA1121" s="28"/>
      <c r="FF1121" s="194"/>
      <c r="FH1121" s="28"/>
      <c r="FI1121" s="28"/>
      <c r="FJ1121" s="28"/>
      <c r="FO1121" s="194"/>
      <c r="FQ1121" s="28"/>
      <c r="FR1121" s="28"/>
      <c r="FS1121" s="28"/>
      <c r="FX1121" s="194"/>
      <c r="FZ1121" s="28"/>
      <c r="GA1121" s="28"/>
      <c r="GB1121" s="28"/>
      <c r="GG1121" s="194"/>
      <c r="GI1121" s="28"/>
      <c r="GJ1121" s="28"/>
      <c r="GK1121" s="28"/>
      <c r="GP1121" s="194"/>
      <c r="GR1121" s="28"/>
      <c r="GS1121" s="28"/>
      <c r="GT1121" s="28"/>
      <c r="GY1121" s="194"/>
      <c r="HA1121" s="28"/>
      <c r="HB1121" s="28"/>
      <c r="HC1121" s="28"/>
      <c r="HH1121" s="194"/>
      <c r="HJ1121" s="28"/>
      <c r="HK1121" s="28"/>
      <c r="HL1121" s="28"/>
      <c r="HQ1121" s="28"/>
      <c r="HR1121" s="28"/>
      <c r="HS1121" s="28"/>
      <c r="HT1121" s="28"/>
      <c r="HU1121" s="28"/>
      <c r="HV1121" s="28"/>
      <c r="HW1121" s="28"/>
      <c r="HX1121" s="28"/>
      <c r="HY1121" s="28"/>
      <c r="HZ1121" s="28"/>
      <c r="IA1121" s="28"/>
      <c r="IB1121" s="28"/>
      <c r="IC1121" s="28"/>
      <c r="ID1121" s="28"/>
      <c r="IE1121" s="28"/>
      <c r="IF1121" s="28"/>
      <c r="IG1121" s="28"/>
      <c r="IH1121" s="28"/>
      <c r="II1121" s="28"/>
      <c r="IJ1121" s="28"/>
      <c r="IK1121" s="28"/>
      <c r="IL1121" s="28"/>
      <c r="IM1121" s="28"/>
      <c r="IN1121" s="28"/>
      <c r="IO1121" s="28"/>
      <c r="IP1121" s="28"/>
      <c r="IQ1121" s="28"/>
      <c r="IR1121" s="28"/>
      <c r="IS1121" s="28"/>
      <c r="IT1121" s="28"/>
      <c r="IU1121" s="28"/>
      <c r="IV1121" s="28"/>
    </row>
    <row r="1122" spans="1:256" s="50" customFormat="1" ht="18">
      <c r="A1122" s="330" t="s">
        <v>673</v>
      </c>
      <c r="B1122" s="28"/>
      <c r="C1122" s="275"/>
      <c r="D1122" s="418" t="s">
        <v>129</v>
      </c>
      <c r="E1122" s="50">
        <f t="shared" si="12"/>
        <v>0</v>
      </c>
      <c r="F1122" s="284">
        <f t="shared" si="13"/>
        <v>11</v>
      </c>
      <c r="H1122" s="50">
        <v>11</v>
      </c>
      <c r="N1122" s="28"/>
      <c r="R1122" s="194"/>
      <c r="T1122" s="28"/>
      <c r="U1122" s="28"/>
      <c r="V1122" s="28"/>
      <c r="AA1122" s="194"/>
      <c r="AC1122" s="28"/>
      <c r="AD1122" s="28"/>
      <c r="AE1122" s="28"/>
      <c r="AJ1122" s="194"/>
      <c r="AL1122" s="28"/>
      <c r="AM1122" s="28"/>
      <c r="AN1122" s="28"/>
      <c r="AS1122" s="194"/>
      <c r="AU1122" s="28"/>
      <c r="AV1122" s="28"/>
      <c r="AW1122" s="28"/>
      <c r="BB1122" s="194"/>
      <c r="BD1122" s="28"/>
      <c r="BE1122" s="28"/>
      <c r="BF1122" s="28"/>
      <c r="BK1122" s="194"/>
      <c r="BM1122" s="28"/>
      <c r="BN1122" s="28"/>
      <c r="BO1122" s="28"/>
      <c r="BT1122" s="194"/>
      <c r="BV1122" s="28"/>
      <c r="BW1122" s="28"/>
      <c r="BX1122" s="28"/>
      <c r="CC1122" s="194"/>
      <c r="CE1122" s="28"/>
      <c r="CF1122" s="28"/>
      <c r="CG1122" s="28"/>
      <c r="CL1122" s="194"/>
      <c r="CN1122" s="28"/>
      <c r="CO1122" s="28"/>
      <c r="CP1122" s="28"/>
      <c r="CU1122" s="194"/>
      <c r="CW1122" s="28"/>
      <c r="CX1122" s="28"/>
      <c r="CY1122" s="28"/>
      <c r="DD1122" s="194"/>
      <c r="DF1122" s="28"/>
      <c r="DG1122" s="28"/>
      <c r="DH1122" s="28"/>
      <c r="DM1122" s="194"/>
      <c r="DO1122" s="28"/>
      <c r="DP1122" s="28"/>
      <c r="DQ1122" s="28"/>
      <c r="DV1122" s="194"/>
      <c r="DX1122" s="28"/>
      <c r="DY1122" s="28"/>
      <c r="DZ1122" s="28"/>
      <c r="EE1122" s="194"/>
      <c r="EG1122" s="28"/>
      <c r="EH1122" s="28"/>
      <c r="EI1122" s="28"/>
      <c r="EN1122" s="194"/>
      <c r="EP1122" s="28"/>
      <c r="EQ1122" s="28"/>
      <c r="ER1122" s="28"/>
      <c r="EW1122" s="194"/>
      <c r="EY1122" s="28"/>
      <c r="EZ1122" s="28"/>
      <c r="FA1122" s="28"/>
      <c r="FF1122" s="194"/>
      <c r="FH1122" s="28"/>
      <c r="FI1122" s="28"/>
      <c r="FJ1122" s="28"/>
      <c r="FO1122" s="194"/>
      <c r="FQ1122" s="28"/>
      <c r="FR1122" s="28"/>
      <c r="FS1122" s="28"/>
      <c r="FX1122" s="194"/>
      <c r="FZ1122" s="28"/>
      <c r="GA1122" s="28"/>
      <c r="GB1122" s="28"/>
      <c r="GG1122" s="194"/>
      <c r="GI1122" s="28"/>
      <c r="GJ1122" s="28"/>
      <c r="GK1122" s="28"/>
      <c r="GP1122" s="194"/>
      <c r="GR1122" s="28"/>
      <c r="GS1122" s="28"/>
      <c r="GT1122" s="28"/>
      <c r="GY1122" s="194"/>
      <c r="HA1122" s="28"/>
      <c r="HB1122" s="28"/>
      <c r="HC1122" s="28"/>
      <c r="HH1122" s="194"/>
      <c r="HJ1122" s="28"/>
      <c r="HK1122" s="28"/>
      <c r="HL1122" s="28"/>
      <c r="HQ1122" s="28"/>
      <c r="HR1122" s="28"/>
      <c r="HS1122" s="28"/>
      <c r="HT1122" s="28"/>
      <c r="HU1122" s="28"/>
      <c r="HV1122" s="28"/>
      <c r="HW1122" s="28"/>
      <c r="HX1122" s="28"/>
      <c r="HY1122" s="28"/>
      <c r="HZ1122" s="28"/>
      <c r="IA1122" s="28"/>
      <c r="IB1122" s="28"/>
      <c r="IC1122" s="28"/>
      <c r="ID1122" s="28"/>
      <c r="IE1122" s="28"/>
      <c r="IF1122" s="28"/>
      <c r="IG1122" s="28"/>
      <c r="IH1122" s="28"/>
      <c r="II1122" s="28"/>
      <c r="IJ1122" s="28"/>
      <c r="IK1122" s="28"/>
      <c r="IL1122" s="28"/>
      <c r="IM1122" s="28"/>
      <c r="IN1122" s="28"/>
      <c r="IO1122" s="28"/>
      <c r="IP1122" s="28"/>
      <c r="IQ1122" s="28"/>
      <c r="IR1122" s="28"/>
      <c r="IS1122" s="28"/>
      <c r="IT1122" s="28"/>
      <c r="IU1122" s="28"/>
      <c r="IV1122" s="28"/>
    </row>
    <row r="1123" spans="1:256" s="50" customFormat="1" ht="18">
      <c r="A1123" s="206" t="s">
        <v>2740</v>
      </c>
      <c r="B1123" s="28"/>
      <c r="C1123" s="275"/>
      <c r="D1123" s="418" t="s">
        <v>129</v>
      </c>
      <c r="E1123" s="50">
        <f t="shared" si="12"/>
        <v>0</v>
      </c>
      <c r="F1123" s="284">
        <f t="shared" si="13"/>
        <v>0</v>
      </c>
      <c r="N1123" s="28"/>
      <c r="R1123" s="194"/>
      <c r="T1123" s="28"/>
      <c r="U1123" s="28"/>
      <c r="V1123" s="28"/>
      <c r="AA1123" s="194"/>
      <c r="AC1123" s="28"/>
      <c r="AD1123" s="28"/>
      <c r="AE1123" s="28"/>
      <c r="AJ1123" s="194"/>
      <c r="AL1123" s="28"/>
      <c r="AM1123" s="28"/>
      <c r="AN1123" s="28"/>
      <c r="AS1123" s="194"/>
      <c r="AU1123" s="28"/>
      <c r="AV1123" s="28"/>
      <c r="AW1123" s="28"/>
      <c r="BB1123" s="194"/>
      <c r="BD1123" s="28"/>
      <c r="BE1123" s="28"/>
      <c r="BF1123" s="28"/>
      <c r="BK1123" s="194"/>
      <c r="BM1123" s="28"/>
      <c r="BN1123" s="28"/>
      <c r="BO1123" s="28"/>
      <c r="BT1123" s="194"/>
      <c r="BV1123" s="28"/>
      <c r="BW1123" s="28"/>
      <c r="BX1123" s="28"/>
      <c r="CC1123" s="194"/>
      <c r="CE1123" s="28"/>
      <c r="CF1123" s="28"/>
      <c r="CG1123" s="28"/>
      <c r="CL1123" s="194"/>
      <c r="CN1123" s="28"/>
      <c r="CO1123" s="28"/>
      <c r="CP1123" s="28"/>
      <c r="CU1123" s="194"/>
      <c r="CW1123" s="28"/>
      <c r="CX1123" s="28"/>
      <c r="CY1123" s="28"/>
      <c r="DD1123" s="194"/>
      <c r="DF1123" s="28"/>
      <c r="DG1123" s="28"/>
      <c r="DH1123" s="28"/>
      <c r="DM1123" s="194"/>
      <c r="DO1123" s="28"/>
      <c r="DP1123" s="28"/>
      <c r="DQ1123" s="28"/>
      <c r="DV1123" s="194"/>
      <c r="DX1123" s="28"/>
      <c r="DY1123" s="28"/>
      <c r="DZ1123" s="28"/>
      <c r="EE1123" s="194"/>
      <c r="EG1123" s="28"/>
      <c r="EH1123" s="28"/>
      <c r="EI1123" s="28"/>
      <c r="EN1123" s="194"/>
      <c r="EP1123" s="28"/>
      <c r="EQ1123" s="28"/>
      <c r="ER1123" s="28"/>
      <c r="EW1123" s="194"/>
      <c r="EY1123" s="28"/>
      <c r="EZ1123" s="28"/>
      <c r="FA1123" s="28"/>
      <c r="FF1123" s="194"/>
      <c r="FH1123" s="28"/>
      <c r="FI1123" s="28"/>
      <c r="FJ1123" s="28"/>
      <c r="FO1123" s="194"/>
      <c r="FQ1123" s="28"/>
      <c r="FR1123" s="28"/>
      <c r="FS1123" s="28"/>
      <c r="FX1123" s="194"/>
      <c r="FZ1123" s="28"/>
      <c r="GA1123" s="28"/>
      <c r="GB1123" s="28"/>
      <c r="GG1123" s="194"/>
      <c r="GI1123" s="28"/>
      <c r="GJ1123" s="28"/>
      <c r="GK1123" s="28"/>
      <c r="GP1123" s="194"/>
      <c r="GR1123" s="28"/>
      <c r="GS1123" s="28"/>
      <c r="GT1123" s="28"/>
      <c r="GY1123" s="194"/>
      <c r="HA1123" s="28"/>
      <c r="HB1123" s="28"/>
      <c r="HC1123" s="28"/>
      <c r="HH1123" s="194"/>
      <c r="HJ1123" s="28"/>
      <c r="HK1123" s="28"/>
      <c r="HL1123" s="28"/>
      <c r="HQ1123" s="28"/>
      <c r="HR1123" s="28"/>
      <c r="HS1123" s="28"/>
      <c r="HT1123" s="28"/>
      <c r="HU1123" s="28"/>
      <c r="HV1123" s="28"/>
      <c r="HW1123" s="28"/>
      <c r="HX1123" s="28"/>
      <c r="HY1123" s="28"/>
      <c r="HZ1123" s="28"/>
      <c r="IA1123" s="28"/>
      <c r="IB1123" s="28"/>
      <c r="IC1123" s="28"/>
      <c r="ID1123" s="28"/>
      <c r="IE1123" s="28"/>
      <c r="IF1123" s="28"/>
      <c r="IG1123" s="28"/>
      <c r="IH1123" s="28"/>
      <c r="II1123" s="28"/>
      <c r="IJ1123" s="28"/>
      <c r="IK1123" s="28"/>
      <c r="IL1123" s="28"/>
      <c r="IM1123" s="28"/>
      <c r="IN1123" s="28"/>
      <c r="IO1123" s="28"/>
      <c r="IP1123" s="28"/>
      <c r="IQ1123" s="28"/>
      <c r="IR1123" s="28"/>
      <c r="IS1123" s="28"/>
      <c r="IT1123" s="28"/>
      <c r="IU1123" s="28"/>
      <c r="IV1123" s="28"/>
    </row>
    <row r="1124" spans="1:256" s="50" customFormat="1" ht="18.75">
      <c r="A1124" s="330" t="s">
        <v>1269</v>
      </c>
      <c r="B1124" s="417"/>
      <c r="C1124" s="417"/>
      <c r="D1124" s="418" t="s">
        <v>136</v>
      </c>
      <c r="E1124" s="50">
        <f t="shared" si="12"/>
        <v>17</v>
      </c>
      <c r="F1124" s="284">
        <f t="shared" si="13"/>
        <v>408</v>
      </c>
      <c r="H1124" s="50">
        <v>334</v>
      </c>
      <c r="I1124" s="50">
        <v>74</v>
      </c>
      <c r="N1124" s="28"/>
      <c r="R1124" s="194"/>
      <c r="T1124" s="28"/>
      <c r="U1124" s="28"/>
      <c r="V1124" s="28"/>
      <c r="AA1124" s="194"/>
      <c r="AC1124" s="28"/>
      <c r="AD1124" s="28"/>
      <c r="AE1124" s="28"/>
      <c r="AJ1124" s="194"/>
      <c r="AL1124" s="28"/>
      <c r="AM1124" s="28"/>
      <c r="AN1124" s="28"/>
      <c r="AS1124" s="194"/>
      <c r="AU1124" s="28"/>
      <c r="AV1124" s="28"/>
      <c r="AW1124" s="28"/>
      <c r="BB1124" s="194"/>
      <c r="BD1124" s="28"/>
      <c r="BE1124" s="28"/>
      <c r="BF1124" s="28"/>
      <c r="BK1124" s="194"/>
      <c r="BM1124" s="28"/>
      <c r="BN1124" s="28"/>
      <c r="BO1124" s="28"/>
      <c r="BT1124" s="194"/>
      <c r="BV1124" s="28"/>
      <c r="BW1124" s="28"/>
      <c r="BX1124" s="28"/>
      <c r="CC1124" s="194"/>
      <c r="CE1124" s="28"/>
      <c r="CF1124" s="28"/>
      <c r="CG1124" s="28"/>
      <c r="CL1124" s="194"/>
      <c r="CN1124" s="28"/>
      <c r="CO1124" s="28"/>
      <c r="CP1124" s="28"/>
      <c r="CU1124" s="194"/>
      <c r="CW1124" s="28"/>
      <c r="CX1124" s="28"/>
      <c r="CY1124" s="28"/>
      <c r="DD1124" s="194"/>
      <c r="DF1124" s="28"/>
      <c r="DG1124" s="28"/>
      <c r="DH1124" s="28"/>
      <c r="DM1124" s="194"/>
      <c r="DO1124" s="28"/>
      <c r="DP1124" s="28"/>
      <c r="DQ1124" s="28"/>
      <c r="DV1124" s="194"/>
      <c r="DX1124" s="28"/>
      <c r="DY1124" s="28"/>
      <c r="DZ1124" s="28"/>
      <c r="EE1124" s="194"/>
      <c r="EG1124" s="28"/>
      <c r="EH1124" s="28"/>
      <c r="EI1124" s="28"/>
      <c r="EN1124" s="194"/>
      <c r="EP1124" s="28"/>
      <c r="EQ1124" s="28"/>
      <c r="ER1124" s="28"/>
      <c r="EW1124" s="194"/>
      <c r="EY1124" s="28"/>
      <c r="EZ1124" s="28"/>
      <c r="FA1124" s="28"/>
      <c r="FF1124" s="194"/>
      <c r="FH1124" s="28"/>
      <c r="FI1124" s="28"/>
      <c r="FJ1124" s="28"/>
      <c r="FO1124" s="194"/>
      <c r="FQ1124" s="28"/>
      <c r="FR1124" s="28"/>
      <c r="FS1124" s="28"/>
      <c r="FX1124" s="194"/>
      <c r="FZ1124" s="28"/>
      <c r="GA1124" s="28"/>
      <c r="GB1124" s="28"/>
      <c r="GG1124" s="194"/>
      <c r="GI1124" s="28"/>
      <c r="GJ1124" s="28"/>
      <c r="GK1124" s="28"/>
      <c r="GP1124" s="194"/>
      <c r="GR1124" s="28"/>
      <c r="GS1124" s="28"/>
      <c r="GT1124" s="28"/>
      <c r="GY1124" s="194"/>
      <c r="HA1124" s="28"/>
      <c r="HB1124" s="28"/>
      <c r="HC1124" s="28"/>
      <c r="HH1124" s="194"/>
      <c r="HJ1124" s="28"/>
      <c r="HK1124" s="28"/>
      <c r="HL1124" s="28"/>
      <c r="HQ1124" s="28"/>
      <c r="HR1124" s="28"/>
      <c r="HS1124" s="28"/>
      <c r="HT1124" s="28"/>
      <c r="HU1124" s="28"/>
      <c r="HV1124" s="28"/>
      <c r="HW1124" s="28"/>
      <c r="HX1124" s="28"/>
      <c r="HY1124" s="28"/>
      <c r="HZ1124" s="28"/>
      <c r="IA1124" s="28"/>
      <c r="IB1124" s="28"/>
      <c r="IC1124" s="28"/>
      <c r="ID1124" s="28"/>
      <c r="IE1124" s="28"/>
      <c r="IF1124" s="28"/>
      <c r="IG1124" s="28"/>
      <c r="IH1124" s="28"/>
      <c r="II1124" s="28"/>
      <c r="IJ1124" s="28"/>
      <c r="IK1124" s="28"/>
      <c r="IL1124" s="28"/>
      <c r="IM1124" s="28"/>
      <c r="IN1124" s="28"/>
      <c r="IO1124" s="28"/>
      <c r="IP1124" s="28"/>
      <c r="IQ1124" s="28"/>
      <c r="IR1124" s="28"/>
      <c r="IS1124" s="28"/>
      <c r="IT1124" s="28"/>
      <c r="IU1124" s="28"/>
      <c r="IV1124" s="28"/>
    </row>
    <row r="1125" spans="1:256" s="50" customFormat="1" ht="18">
      <c r="A1125" s="206" t="s">
        <v>2557</v>
      </c>
      <c r="B1125" s="28"/>
      <c r="C1125" s="275"/>
      <c r="D1125" s="418" t="s">
        <v>129</v>
      </c>
      <c r="E1125" s="50">
        <f t="shared" si="12"/>
        <v>0</v>
      </c>
      <c r="F1125" s="284">
        <f t="shared" si="13"/>
        <v>7</v>
      </c>
      <c r="H1125" s="50">
        <v>7</v>
      </c>
      <c r="L1125" s="28"/>
      <c r="N1125" s="28"/>
      <c r="R1125" s="194"/>
      <c r="T1125" s="28"/>
      <c r="U1125" s="28"/>
      <c r="V1125" s="28"/>
      <c r="AA1125" s="194"/>
      <c r="AC1125" s="28"/>
      <c r="AD1125" s="28"/>
      <c r="AE1125" s="28"/>
      <c r="AJ1125" s="194"/>
      <c r="AL1125" s="28"/>
      <c r="AM1125" s="28"/>
      <c r="AN1125" s="28"/>
      <c r="AS1125" s="194"/>
      <c r="AU1125" s="28"/>
      <c r="AV1125" s="28"/>
      <c r="AW1125" s="28"/>
      <c r="BB1125" s="194"/>
      <c r="BD1125" s="28"/>
      <c r="BE1125" s="28"/>
      <c r="BF1125" s="28"/>
      <c r="BK1125" s="194"/>
      <c r="BM1125" s="28"/>
      <c r="BN1125" s="28"/>
      <c r="BO1125" s="28"/>
      <c r="BT1125" s="194"/>
      <c r="BV1125" s="28"/>
      <c r="BW1125" s="28"/>
      <c r="BX1125" s="28"/>
      <c r="CC1125" s="194"/>
      <c r="CE1125" s="28"/>
      <c r="CF1125" s="28"/>
      <c r="CG1125" s="28"/>
      <c r="CL1125" s="194"/>
      <c r="CN1125" s="28"/>
      <c r="CO1125" s="28"/>
      <c r="CP1125" s="28"/>
      <c r="CU1125" s="194"/>
      <c r="CW1125" s="28"/>
      <c r="CX1125" s="28"/>
      <c r="CY1125" s="28"/>
      <c r="DD1125" s="194"/>
      <c r="DF1125" s="28"/>
      <c r="DG1125" s="28"/>
      <c r="DH1125" s="28"/>
      <c r="DM1125" s="194"/>
      <c r="DO1125" s="28"/>
      <c r="DP1125" s="28"/>
      <c r="DQ1125" s="28"/>
      <c r="DV1125" s="194"/>
      <c r="DX1125" s="28"/>
      <c r="DY1125" s="28"/>
      <c r="DZ1125" s="28"/>
      <c r="EE1125" s="194"/>
      <c r="EG1125" s="28"/>
      <c r="EH1125" s="28"/>
      <c r="EI1125" s="28"/>
      <c r="EN1125" s="194"/>
      <c r="EP1125" s="28"/>
      <c r="EQ1125" s="28"/>
      <c r="ER1125" s="28"/>
      <c r="EW1125" s="194"/>
      <c r="EY1125" s="28"/>
      <c r="EZ1125" s="28"/>
      <c r="FA1125" s="28"/>
      <c r="FF1125" s="194"/>
      <c r="FH1125" s="28"/>
      <c r="FI1125" s="28"/>
      <c r="FJ1125" s="28"/>
      <c r="FO1125" s="194"/>
      <c r="FQ1125" s="28"/>
      <c r="FR1125" s="28"/>
      <c r="FS1125" s="28"/>
      <c r="FX1125" s="194"/>
      <c r="FZ1125" s="28"/>
      <c r="GA1125" s="28"/>
      <c r="GB1125" s="28"/>
      <c r="GG1125" s="194"/>
      <c r="GI1125" s="28"/>
      <c r="GJ1125" s="28"/>
      <c r="GK1125" s="28"/>
      <c r="GP1125" s="194"/>
      <c r="GR1125" s="28"/>
      <c r="GS1125" s="28"/>
      <c r="GT1125" s="28"/>
      <c r="GY1125" s="194"/>
      <c r="HA1125" s="28"/>
      <c r="HB1125" s="28"/>
      <c r="HC1125" s="28"/>
      <c r="HH1125" s="194"/>
      <c r="HJ1125" s="28"/>
      <c r="HK1125" s="28"/>
      <c r="HL1125" s="28"/>
      <c r="HQ1125" s="28"/>
      <c r="HR1125" s="28"/>
      <c r="HS1125" s="28"/>
      <c r="HT1125" s="28"/>
      <c r="HU1125" s="28"/>
      <c r="HV1125" s="28"/>
      <c r="HW1125" s="28"/>
      <c r="HX1125" s="28"/>
      <c r="HY1125" s="28"/>
      <c r="HZ1125" s="28"/>
      <c r="IA1125" s="28"/>
      <c r="IB1125" s="28"/>
      <c r="IC1125" s="28"/>
      <c r="ID1125" s="28"/>
      <c r="IE1125" s="28"/>
      <c r="IF1125" s="28"/>
      <c r="IG1125" s="28"/>
      <c r="IH1125" s="28"/>
      <c r="II1125" s="28"/>
      <c r="IJ1125" s="28"/>
      <c r="IK1125" s="28"/>
      <c r="IL1125" s="28"/>
      <c r="IM1125" s="28"/>
      <c r="IN1125" s="28"/>
      <c r="IO1125" s="28"/>
      <c r="IP1125" s="28"/>
      <c r="IQ1125" s="28"/>
      <c r="IR1125" s="28"/>
      <c r="IS1125" s="28"/>
      <c r="IT1125" s="28"/>
      <c r="IU1125" s="28"/>
      <c r="IV1125" s="28"/>
    </row>
    <row r="1126" spans="1:256" s="50" customFormat="1" ht="18">
      <c r="A1126" s="330" t="s">
        <v>603</v>
      </c>
      <c r="B1126" s="28"/>
      <c r="C1126" s="275"/>
      <c r="D1126" s="418" t="s">
        <v>129</v>
      </c>
      <c r="E1126" s="50">
        <f t="shared" si="12"/>
        <v>0</v>
      </c>
      <c r="F1126" s="284">
        <f t="shared" si="13"/>
        <v>6</v>
      </c>
      <c r="J1126" s="50">
        <v>6</v>
      </c>
      <c r="L1126" s="28"/>
      <c r="N1126" s="28"/>
      <c r="R1126" s="194"/>
      <c r="T1126" s="28"/>
      <c r="U1126" s="28"/>
      <c r="V1126" s="28"/>
      <c r="AA1126" s="194"/>
      <c r="AC1126" s="28"/>
      <c r="AD1126" s="28"/>
      <c r="AE1126" s="28"/>
      <c r="AJ1126" s="194"/>
      <c r="AL1126" s="28"/>
      <c r="AM1126" s="28"/>
      <c r="AN1126" s="28"/>
      <c r="AS1126" s="194"/>
      <c r="AU1126" s="28"/>
      <c r="AV1126" s="28"/>
      <c r="AW1126" s="28"/>
      <c r="BB1126" s="194"/>
      <c r="BD1126" s="28"/>
      <c r="BE1126" s="28"/>
      <c r="BF1126" s="28"/>
      <c r="BK1126" s="194"/>
      <c r="BM1126" s="28"/>
      <c r="BN1126" s="28"/>
      <c r="BO1126" s="28"/>
      <c r="BT1126" s="194"/>
      <c r="BV1126" s="28"/>
      <c r="BW1126" s="28"/>
      <c r="BX1126" s="28"/>
      <c r="CC1126" s="194"/>
      <c r="CE1126" s="28"/>
      <c r="CF1126" s="28"/>
      <c r="CG1126" s="28"/>
      <c r="CL1126" s="194"/>
      <c r="CN1126" s="28"/>
      <c r="CO1126" s="28"/>
      <c r="CP1126" s="28"/>
      <c r="CU1126" s="194"/>
      <c r="CW1126" s="28"/>
      <c r="CX1126" s="28"/>
      <c r="CY1126" s="28"/>
      <c r="DD1126" s="194"/>
      <c r="DF1126" s="28"/>
      <c r="DG1126" s="28"/>
      <c r="DH1126" s="28"/>
      <c r="DM1126" s="194"/>
      <c r="DO1126" s="28"/>
      <c r="DP1126" s="28"/>
      <c r="DQ1126" s="28"/>
      <c r="DV1126" s="194"/>
      <c r="DX1126" s="28"/>
      <c r="DY1126" s="28"/>
      <c r="DZ1126" s="28"/>
      <c r="EE1126" s="194"/>
      <c r="EG1126" s="28"/>
      <c r="EH1126" s="28"/>
      <c r="EI1126" s="28"/>
      <c r="EN1126" s="194"/>
      <c r="EP1126" s="28"/>
      <c r="EQ1126" s="28"/>
      <c r="ER1126" s="28"/>
      <c r="EW1126" s="194"/>
      <c r="EY1126" s="28"/>
      <c r="EZ1126" s="28"/>
      <c r="FA1126" s="28"/>
      <c r="FF1126" s="194"/>
      <c r="FH1126" s="28"/>
      <c r="FI1126" s="28"/>
      <c r="FJ1126" s="28"/>
      <c r="FO1126" s="194"/>
      <c r="FQ1126" s="28"/>
      <c r="FR1126" s="28"/>
      <c r="FS1126" s="28"/>
      <c r="FX1126" s="194"/>
      <c r="FZ1126" s="28"/>
      <c r="GA1126" s="28"/>
      <c r="GB1126" s="28"/>
      <c r="GG1126" s="194"/>
      <c r="GI1126" s="28"/>
      <c r="GJ1126" s="28"/>
      <c r="GK1126" s="28"/>
      <c r="GP1126" s="194"/>
      <c r="GR1126" s="28"/>
      <c r="GS1126" s="28"/>
      <c r="GT1126" s="28"/>
      <c r="GY1126" s="194"/>
      <c r="HA1126" s="28"/>
      <c r="HB1126" s="28"/>
      <c r="HC1126" s="28"/>
      <c r="HH1126" s="194"/>
      <c r="HJ1126" s="28"/>
      <c r="HK1126" s="28"/>
      <c r="HL1126" s="28"/>
      <c r="HQ1126" s="28"/>
      <c r="HR1126" s="28"/>
      <c r="HS1126" s="28"/>
      <c r="HT1126" s="28"/>
      <c r="HU1126" s="28"/>
      <c r="HV1126" s="28"/>
      <c r="HW1126" s="28"/>
      <c r="HX1126" s="28"/>
      <c r="HY1126" s="28"/>
      <c r="HZ1126" s="28"/>
      <c r="IA1126" s="28"/>
      <c r="IB1126" s="28"/>
      <c r="IC1126" s="28"/>
      <c r="ID1126" s="28"/>
      <c r="IE1126" s="28"/>
      <c r="IF1126" s="28"/>
      <c r="IG1126" s="28"/>
      <c r="IH1126" s="28"/>
      <c r="II1126" s="28"/>
      <c r="IJ1126" s="28"/>
      <c r="IK1126" s="28"/>
      <c r="IL1126" s="28"/>
      <c r="IM1126" s="28"/>
      <c r="IN1126" s="28"/>
      <c r="IO1126" s="28"/>
      <c r="IP1126" s="28"/>
      <c r="IQ1126" s="28"/>
      <c r="IR1126" s="28"/>
      <c r="IS1126" s="28"/>
      <c r="IT1126" s="28"/>
      <c r="IU1126" s="28"/>
      <c r="IV1126" s="28"/>
    </row>
    <row r="1127" spans="1:256" s="50" customFormat="1" ht="18">
      <c r="A1127" s="206" t="s">
        <v>2800</v>
      </c>
      <c r="B1127" s="28"/>
      <c r="C1127" s="275"/>
      <c r="D1127" s="418" t="s">
        <v>129</v>
      </c>
      <c r="E1127" s="50">
        <f t="shared" si="12"/>
        <v>0</v>
      </c>
      <c r="F1127" s="284">
        <f t="shared" si="13"/>
        <v>2</v>
      </c>
      <c r="H1127" s="50">
        <v>2</v>
      </c>
      <c r="N1127" s="28"/>
      <c r="R1127" s="194"/>
      <c r="T1127" s="28"/>
      <c r="U1127" s="28"/>
      <c r="V1127" s="28"/>
      <c r="AA1127" s="194"/>
      <c r="AC1127" s="28"/>
      <c r="AD1127" s="28"/>
      <c r="AE1127" s="28"/>
      <c r="AJ1127" s="194"/>
      <c r="AL1127" s="28"/>
      <c r="AM1127" s="28"/>
      <c r="AN1127" s="28"/>
      <c r="AS1127" s="194"/>
      <c r="AU1127" s="28"/>
      <c r="AV1127" s="28"/>
      <c r="AW1127" s="28"/>
      <c r="BB1127" s="194"/>
      <c r="BD1127" s="28"/>
      <c r="BE1127" s="28"/>
      <c r="BF1127" s="28"/>
      <c r="BK1127" s="194"/>
      <c r="BM1127" s="28"/>
      <c r="BN1127" s="28"/>
      <c r="BO1127" s="28"/>
      <c r="BT1127" s="194"/>
      <c r="BV1127" s="28"/>
      <c r="BW1127" s="28"/>
      <c r="BX1127" s="28"/>
      <c r="CC1127" s="194"/>
      <c r="CE1127" s="28"/>
      <c r="CF1127" s="28"/>
      <c r="CG1127" s="28"/>
      <c r="CL1127" s="194"/>
      <c r="CN1127" s="28"/>
      <c r="CO1127" s="28"/>
      <c r="CP1127" s="28"/>
      <c r="CU1127" s="194"/>
      <c r="CW1127" s="28"/>
      <c r="CX1127" s="28"/>
      <c r="CY1127" s="28"/>
      <c r="DD1127" s="194"/>
      <c r="DF1127" s="28"/>
      <c r="DG1127" s="28"/>
      <c r="DH1127" s="28"/>
      <c r="DM1127" s="194"/>
      <c r="DO1127" s="28"/>
      <c r="DP1127" s="28"/>
      <c r="DQ1127" s="28"/>
      <c r="DV1127" s="194"/>
      <c r="DX1127" s="28"/>
      <c r="DY1127" s="28"/>
      <c r="DZ1127" s="28"/>
      <c r="EE1127" s="194"/>
      <c r="EG1127" s="28"/>
      <c r="EH1127" s="28"/>
      <c r="EI1127" s="28"/>
      <c r="EN1127" s="194"/>
      <c r="EP1127" s="28"/>
      <c r="EQ1127" s="28"/>
      <c r="ER1127" s="28"/>
      <c r="EW1127" s="194"/>
      <c r="EY1127" s="28"/>
      <c r="EZ1127" s="28"/>
      <c r="FA1127" s="28"/>
      <c r="FF1127" s="194"/>
      <c r="FH1127" s="28"/>
      <c r="FI1127" s="28"/>
      <c r="FJ1127" s="28"/>
      <c r="FO1127" s="194"/>
      <c r="FQ1127" s="28"/>
      <c r="FR1127" s="28"/>
      <c r="FS1127" s="28"/>
      <c r="FX1127" s="194"/>
      <c r="FZ1127" s="28"/>
      <c r="GA1127" s="28"/>
      <c r="GB1127" s="28"/>
      <c r="GG1127" s="194"/>
      <c r="GI1127" s="28"/>
      <c r="GJ1127" s="28"/>
      <c r="GK1127" s="28"/>
      <c r="GP1127" s="194"/>
      <c r="GR1127" s="28"/>
      <c r="GS1127" s="28"/>
      <c r="GT1127" s="28"/>
      <c r="GY1127" s="194"/>
      <c r="HA1127" s="28"/>
      <c r="HB1127" s="28"/>
      <c r="HC1127" s="28"/>
      <c r="HH1127" s="194"/>
      <c r="HJ1127" s="28"/>
      <c r="HK1127" s="28"/>
      <c r="HL1127" s="28"/>
      <c r="HQ1127" s="28"/>
      <c r="HR1127" s="28"/>
      <c r="HS1127" s="28"/>
      <c r="HT1127" s="28"/>
      <c r="HU1127" s="28"/>
      <c r="HV1127" s="28"/>
      <c r="HW1127" s="28"/>
      <c r="HX1127" s="28"/>
      <c r="HY1127" s="28"/>
      <c r="HZ1127" s="28"/>
      <c r="IA1127" s="28"/>
      <c r="IB1127" s="28"/>
      <c r="IC1127" s="28"/>
      <c r="ID1127" s="28"/>
      <c r="IE1127" s="28"/>
      <c r="IF1127" s="28"/>
      <c r="IG1127" s="28"/>
      <c r="IH1127" s="28"/>
      <c r="II1127" s="28"/>
      <c r="IJ1127" s="28"/>
      <c r="IK1127" s="28"/>
      <c r="IL1127" s="28"/>
      <c r="IM1127" s="28"/>
      <c r="IN1127" s="28"/>
      <c r="IO1127" s="28"/>
      <c r="IP1127" s="28"/>
      <c r="IQ1127" s="28"/>
      <c r="IR1127" s="28"/>
      <c r="IS1127" s="28"/>
      <c r="IT1127" s="28"/>
      <c r="IU1127" s="28"/>
      <c r="IV1127" s="28"/>
    </row>
    <row r="1128" spans="1:256" s="50" customFormat="1" ht="18">
      <c r="A1128" s="206" t="s">
        <v>2594</v>
      </c>
      <c r="B1128" s="28"/>
      <c r="C1128" s="275"/>
      <c r="D1128" s="418" t="s">
        <v>129</v>
      </c>
      <c r="E1128" s="50">
        <f t="shared" si="12"/>
        <v>0</v>
      </c>
      <c r="F1128" s="284">
        <f t="shared" si="13"/>
        <v>0</v>
      </c>
      <c r="L1128" s="28"/>
      <c r="N1128" s="28"/>
      <c r="R1128" s="194"/>
      <c r="T1128" s="28"/>
      <c r="U1128" s="28"/>
      <c r="V1128" s="28"/>
      <c r="AA1128" s="194"/>
      <c r="AC1128" s="28"/>
      <c r="AD1128" s="28"/>
      <c r="AE1128" s="28"/>
      <c r="AJ1128" s="194"/>
      <c r="AL1128" s="28"/>
      <c r="AM1128" s="28"/>
      <c r="AN1128" s="28"/>
      <c r="AS1128" s="194"/>
      <c r="AU1128" s="28"/>
      <c r="AV1128" s="28"/>
      <c r="AW1128" s="28"/>
      <c r="BB1128" s="194"/>
      <c r="BD1128" s="28"/>
      <c r="BE1128" s="28"/>
      <c r="BF1128" s="28"/>
      <c r="BK1128" s="194"/>
      <c r="BM1128" s="28"/>
      <c r="BN1128" s="28"/>
      <c r="BO1128" s="28"/>
      <c r="BT1128" s="194"/>
      <c r="BV1128" s="28"/>
      <c r="BW1128" s="28"/>
      <c r="BX1128" s="28"/>
      <c r="CC1128" s="194"/>
      <c r="CE1128" s="28"/>
      <c r="CF1128" s="28"/>
      <c r="CG1128" s="28"/>
      <c r="CL1128" s="194"/>
      <c r="CN1128" s="28"/>
      <c r="CO1128" s="28"/>
      <c r="CP1128" s="28"/>
      <c r="CU1128" s="194"/>
      <c r="CW1128" s="28"/>
      <c r="CX1128" s="28"/>
      <c r="CY1128" s="28"/>
      <c r="DD1128" s="194"/>
      <c r="DF1128" s="28"/>
      <c r="DG1128" s="28"/>
      <c r="DH1128" s="28"/>
      <c r="DM1128" s="194"/>
      <c r="DO1128" s="28"/>
      <c r="DP1128" s="28"/>
      <c r="DQ1128" s="28"/>
      <c r="DV1128" s="194"/>
      <c r="DX1128" s="28"/>
      <c r="DY1128" s="28"/>
      <c r="DZ1128" s="28"/>
      <c r="EE1128" s="194"/>
      <c r="EG1128" s="28"/>
      <c r="EH1128" s="28"/>
      <c r="EI1128" s="28"/>
      <c r="EN1128" s="194"/>
      <c r="EP1128" s="28"/>
      <c r="EQ1128" s="28"/>
      <c r="ER1128" s="28"/>
      <c r="EW1128" s="194"/>
      <c r="EY1128" s="28"/>
      <c r="EZ1128" s="28"/>
      <c r="FA1128" s="28"/>
      <c r="FF1128" s="194"/>
      <c r="FH1128" s="28"/>
      <c r="FI1128" s="28"/>
      <c r="FJ1128" s="28"/>
      <c r="FO1128" s="194"/>
      <c r="FQ1128" s="28"/>
      <c r="FR1128" s="28"/>
      <c r="FS1128" s="28"/>
      <c r="FX1128" s="194"/>
      <c r="FZ1128" s="28"/>
      <c r="GA1128" s="28"/>
      <c r="GB1128" s="28"/>
      <c r="GG1128" s="194"/>
      <c r="GI1128" s="28"/>
      <c r="GJ1128" s="28"/>
      <c r="GK1128" s="28"/>
      <c r="GP1128" s="194"/>
      <c r="GR1128" s="28"/>
      <c r="GS1128" s="28"/>
      <c r="GT1128" s="28"/>
      <c r="GY1128" s="194"/>
      <c r="HA1128" s="28"/>
      <c r="HB1128" s="28"/>
      <c r="HC1128" s="28"/>
      <c r="HH1128" s="194"/>
      <c r="HJ1128" s="28"/>
      <c r="HK1128" s="28"/>
      <c r="HL1128" s="28"/>
      <c r="HQ1128" s="28"/>
      <c r="HR1128" s="28"/>
      <c r="HS1128" s="28"/>
      <c r="HT1128" s="28"/>
      <c r="HU1128" s="28"/>
      <c r="HV1128" s="28"/>
      <c r="HW1128" s="28"/>
      <c r="HX1128" s="28"/>
      <c r="HY1128" s="28"/>
      <c r="HZ1128" s="28"/>
      <c r="IA1128" s="28"/>
      <c r="IB1128" s="28"/>
      <c r="IC1128" s="28"/>
      <c r="ID1128" s="28"/>
      <c r="IE1128" s="28"/>
      <c r="IF1128" s="28"/>
      <c r="IG1128" s="28"/>
      <c r="IH1128" s="28"/>
      <c r="II1128" s="28"/>
      <c r="IJ1128" s="28"/>
      <c r="IK1128" s="28"/>
      <c r="IL1128" s="28"/>
      <c r="IM1128" s="28"/>
      <c r="IN1128" s="28"/>
      <c r="IO1128" s="28"/>
      <c r="IP1128" s="28"/>
      <c r="IQ1128" s="28"/>
      <c r="IR1128" s="28"/>
      <c r="IS1128" s="28"/>
      <c r="IT1128" s="28"/>
      <c r="IU1128" s="28"/>
      <c r="IV1128" s="28"/>
    </row>
    <row r="1129" spans="1:256" s="50" customFormat="1" ht="18">
      <c r="A1129" s="206" t="s">
        <v>2595</v>
      </c>
      <c r="B1129" s="28"/>
      <c r="C1129" s="275"/>
      <c r="D1129" s="418" t="s">
        <v>129</v>
      </c>
      <c r="E1129" s="50">
        <f t="shared" ref="E1129:E1192" si="14">COUNTIF($A$599:$AQF$672,A1129)</f>
        <v>0</v>
      </c>
      <c r="F1129" s="284">
        <f t="shared" ref="F1129:F1192" si="15">SUM(G1129:L1129)</f>
        <v>0</v>
      </c>
      <c r="L1129" s="28"/>
      <c r="N1129" s="28"/>
      <c r="R1129" s="194"/>
      <c r="T1129" s="28"/>
      <c r="U1129" s="28"/>
      <c r="V1129" s="28"/>
      <c r="AA1129" s="194"/>
      <c r="AC1129" s="28"/>
      <c r="AD1129" s="28"/>
      <c r="AE1129" s="28"/>
      <c r="AJ1129" s="194"/>
      <c r="AL1129" s="28"/>
      <c r="AM1129" s="28"/>
      <c r="AN1129" s="28"/>
      <c r="AS1129" s="194"/>
      <c r="AU1129" s="28"/>
      <c r="AV1129" s="28"/>
      <c r="AW1129" s="28"/>
      <c r="BB1129" s="194"/>
      <c r="BD1129" s="28"/>
      <c r="BE1129" s="28"/>
      <c r="BF1129" s="28"/>
      <c r="BK1129" s="194"/>
      <c r="BM1129" s="28"/>
      <c r="BN1129" s="28"/>
      <c r="BO1129" s="28"/>
      <c r="BT1129" s="194"/>
      <c r="BV1129" s="28"/>
      <c r="BW1129" s="28"/>
      <c r="BX1129" s="28"/>
      <c r="CC1129" s="194"/>
      <c r="CE1129" s="28"/>
      <c r="CF1129" s="28"/>
      <c r="CG1129" s="28"/>
      <c r="CL1129" s="194"/>
      <c r="CN1129" s="28"/>
      <c r="CO1129" s="28"/>
      <c r="CP1129" s="28"/>
      <c r="CU1129" s="194"/>
      <c r="CW1129" s="28"/>
      <c r="CX1129" s="28"/>
      <c r="CY1129" s="28"/>
      <c r="DD1129" s="194"/>
      <c r="DF1129" s="28"/>
      <c r="DG1129" s="28"/>
      <c r="DH1129" s="28"/>
      <c r="DM1129" s="194"/>
      <c r="DO1129" s="28"/>
      <c r="DP1129" s="28"/>
      <c r="DQ1129" s="28"/>
      <c r="DV1129" s="194"/>
      <c r="DX1129" s="28"/>
      <c r="DY1129" s="28"/>
      <c r="DZ1129" s="28"/>
      <c r="EE1129" s="194"/>
      <c r="EG1129" s="28"/>
      <c r="EH1129" s="28"/>
      <c r="EI1129" s="28"/>
      <c r="EN1129" s="194"/>
      <c r="EP1129" s="28"/>
      <c r="EQ1129" s="28"/>
      <c r="ER1129" s="28"/>
      <c r="EW1129" s="194"/>
      <c r="EY1129" s="28"/>
      <c r="EZ1129" s="28"/>
      <c r="FA1129" s="28"/>
      <c r="FF1129" s="194"/>
      <c r="FH1129" s="28"/>
      <c r="FI1129" s="28"/>
      <c r="FJ1129" s="28"/>
      <c r="FO1129" s="194"/>
      <c r="FQ1129" s="28"/>
      <c r="FR1129" s="28"/>
      <c r="FS1129" s="28"/>
      <c r="FX1129" s="194"/>
      <c r="FZ1129" s="28"/>
      <c r="GA1129" s="28"/>
      <c r="GB1129" s="28"/>
      <c r="GG1129" s="194"/>
      <c r="GI1129" s="28"/>
      <c r="GJ1129" s="28"/>
      <c r="GK1129" s="28"/>
      <c r="GP1129" s="194"/>
      <c r="GR1129" s="28"/>
      <c r="GS1129" s="28"/>
      <c r="GT1129" s="28"/>
      <c r="GY1129" s="194"/>
      <c r="HA1129" s="28"/>
      <c r="HB1129" s="28"/>
      <c r="HC1129" s="28"/>
      <c r="HH1129" s="194"/>
      <c r="HJ1129" s="28"/>
      <c r="HK1129" s="28"/>
      <c r="HL1129" s="28"/>
      <c r="HQ1129" s="28"/>
      <c r="HR1129" s="28"/>
      <c r="HS1129" s="28"/>
      <c r="HT1129" s="28"/>
      <c r="HU1129" s="28"/>
      <c r="HV1129" s="28"/>
      <c r="HW1129" s="28"/>
      <c r="HX1129" s="28"/>
      <c r="HY1129" s="28"/>
      <c r="HZ1129" s="28"/>
      <c r="IA1129" s="28"/>
      <c r="IB1129" s="28"/>
      <c r="IC1129" s="28"/>
      <c r="ID1129" s="28"/>
      <c r="IE1129" s="28"/>
      <c r="IF1129" s="28"/>
      <c r="IG1129" s="28"/>
      <c r="IH1129" s="28"/>
      <c r="II1129" s="28"/>
      <c r="IJ1129" s="28"/>
      <c r="IK1129" s="28"/>
      <c r="IL1129" s="28"/>
      <c r="IM1129" s="28"/>
      <c r="IN1129" s="28"/>
      <c r="IO1129" s="28"/>
      <c r="IP1129" s="28"/>
      <c r="IQ1129" s="28"/>
      <c r="IR1129" s="28"/>
      <c r="IS1129" s="28"/>
      <c r="IT1129" s="28"/>
      <c r="IU1129" s="28"/>
      <c r="IV1129" s="28"/>
    </row>
    <row r="1130" spans="1:256" s="50" customFormat="1" ht="18.75">
      <c r="A1130" s="330" t="s">
        <v>467</v>
      </c>
      <c r="B1130" s="279"/>
      <c r="C1130" s="417"/>
      <c r="D1130" s="418" t="s">
        <v>134</v>
      </c>
      <c r="E1130" s="50">
        <f t="shared" si="14"/>
        <v>7</v>
      </c>
      <c r="F1130" s="284">
        <f t="shared" si="15"/>
        <v>15</v>
      </c>
      <c r="G1130" s="50">
        <v>2</v>
      </c>
      <c r="H1130" s="50">
        <v>9</v>
      </c>
      <c r="I1130" s="50">
        <v>4</v>
      </c>
      <c r="N1130" s="28"/>
      <c r="R1130" s="194"/>
      <c r="T1130" s="28"/>
      <c r="U1130" s="28"/>
      <c r="V1130" s="28"/>
      <c r="AA1130" s="194"/>
      <c r="AC1130" s="28"/>
      <c r="AD1130" s="28"/>
      <c r="AE1130" s="28"/>
      <c r="AJ1130" s="194"/>
      <c r="AL1130" s="28"/>
      <c r="AM1130" s="28"/>
      <c r="AN1130" s="28"/>
      <c r="AS1130" s="194"/>
      <c r="AU1130" s="28"/>
      <c r="AV1130" s="28"/>
      <c r="AW1130" s="28"/>
      <c r="BB1130" s="194"/>
      <c r="BD1130" s="28"/>
      <c r="BE1130" s="28"/>
      <c r="BF1130" s="28"/>
      <c r="BK1130" s="194"/>
      <c r="BM1130" s="28"/>
      <c r="BN1130" s="28"/>
      <c r="BO1130" s="28"/>
      <c r="BT1130" s="194"/>
      <c r="BV1130" s="28"/>
      <c r="BW1130" s="28"/>
      <c r="BX1130" s="28"/>
      <c r="CC1130" s="194"/>
      <c r="CE1130" s="28"/>
      <c r="CF1130" s="28"/>
      <c r="CG1130" s="28"/>
      <c r="CL1130" s="194"/>
      <c r="CN1130" s="28"/>
      <c r="CO1130" s="28"/>
      <c r="CP1130" s="28"/>
      <c r="CU1130" s="194"/>
      <c r="CW1130" s="28"/>
      <c r="CX1130" s="28"/>
      <c r="CY1130" s="28"/>
      <c r="DD1130" s="194"/>
      <c r="DF1130" s="28"/>
      <c r="DG1130" s="28"/>
      <c r="DH1130" s="28"/>
      <c r="DM1130" s="194"/>
      <c r="DO1130" s="28"/>
      <c r="DP1130" s="28"/>
      <c r="DQ1130" s="28"/>
      <c r="DV1130" s="194"/>
      <c r="DX1130" s="28"/>
      <c r="DY1130" s="28"/>
      <c r="DZ1130" s="28"/>
      <c r="EE1130" s="194"/>
      <c r="EG1130" s="28"/>
      <c r="EH1130" s="28"/>
      <c r="EI1130" s="28"/>
      <c r="EN1130" s="194"/>
      <c r="EP1130" s="28"/>
      <c r="EQ1130" s="28"/>
      <c r="ER1130" s="28"/>
      <c r="EW1130" s="194"/>
      <c r="EY1130" s="28"/>
      <c r="EZ1130" s="28"/>
      <c r="FA1130" s="28"/>
      <c r="FF1130" s="194"/>
      <c r="FH1130" s="28"/>
      <c r="FI1130" s="28"/>
      <c r="FJ1130" s="28"/>
      <c r="FO1130" s="194"/>
      <c r="FQ1130" s="28"/>
      <c r="FR1130" s="28"/>
      <c r="FS1130" s="28"/>
      <c r="FX1130" s="194"/>
      <c r="FZ1130" s="28"/>
      <c r="GA1130" s="28"/>
      <c r="GB1130" s="28"/>
      <c r="GG1130" s="194"/>
      <c r="GI1130" s="28"/>
      <c r="GJ1130" s="28"/>
      <c r="GK1130" s="28"/>
      <c r="GP1130" s="194"/>
      <c r="GR1130" s="28"/>
      <c r="GS1130" s="28"/>
      <c r="GT1130" s="28"/>
      <c r="GY1130" s="194"/>
      <c r="HA1130" s="28"/>
      <c r="HB1130" s="28"/>
      <c r="HC1130" s="28"/>
      <c r="HH1130" s="194"/>
      <c r="HJ1130" s="28"/>
      <c r="HK1130" s="28"/>
      <c r="HL1130" s="28"/>
      <c r="HQ1130" s="28"/>
      <c r="HR1130" s="28"/>
      <c r="HS1130" s="28"/>
      <c r="HT1130" s="28"/>
      <c r="HU1130" s="28"/>
      <c r="HV1130" s="28"/>
      <c r="HW1130" s="28"/>
      <c r="HX1130" s="28"/>
      <c r="HY1130" s="28"/>
      <c r="HZ1130" s="28"/>
      <c r="IA1130" s="28"/>
      <c r="IB1130" s="28"/>
      <c r="IC1130" s="28"/>
      <c r="ID1130" s="28"/>
      <c r="IE1130" s="28"/>
      <c r="IF1130" s="28"/>
      <c r="IG1130" s="28"/>
      <c r="IH1130" s="28"/>
      <c r="II1130" s="28"/>
      <c r="IJ1130" s="28"/>
      <c r="IK1130" s="28"/>
      <c r="IL1130" s="28"/>
      <c r="IM1130" s="28"/>
      <c r="IN1130" s="28"/>
      <c r="IO1130" s="28"/>
      <c r="IP1130" s="28"/>
      <c r="IQ1130" s="28"/>
      <c r="IR1130" s="28"/>
      <c r="IS1130" s="28"/>
      <c r="IT1130" s="28"/>
      <c r="IU1130" s="28"/>
      <c r="IV1130" s="28"/>
    </row>
    <row r="1131" spans="1:256" s="50" customFormat="1" ht="18">
      <c r="A1131" s="330" t="s">
        <v>1252</v>
      </c>
      <c r="B1131" s="420"/>
      <c r="C1131" s="420"/>
      <c r="D1131" s="418" t="s">
        <v>130</v>
      </c>
      <c r="E1131" s="50">
        <f t="shared" si="14"/>
        <v>2</v>
      </c>
      <c r="F1131" s="284">
        <f t="shared" si="15"/>
        <v>2</v>
      </c>
      <c r="J1131" s="50">
        <v>2</v>
      </c>
      <c r="N1131" s="28"/>
      <c r="R1131" s="194"/>
      <c r="T1131" s="28"/>
      <c r="U1131" s="28"/>
      <c r="V1131" s="28"/>
      <c r="AA1131" s="194"/>
      <c r="AC1131" s="28"/>
      <c r="AD1131" s="28"/>
      <c r="AE1131" s="28"/>
      <c r="AJ1131" s="194"/>
      <c r="AL1131" s="28"/>
      <c r="AM1131" s="28"/>
      <c r="AN1131" s="28"/>
      <c r="AS1131" s="194"/>
      <c r="AU1131" s="28"/>
      <c r="AV1131" s="28"/>
      <c r="AW1131" s="28"/>
      <c r="BB1131" s="194"/>
      <c r="BD1131" s="28"/>
      <c r="BE1131" s="28"/>
      <c r="BF1131" s="28"/>
      <c r="BK1131" s="194"/>
      <c r="BM1131" s="28"/>
      <c r="BN1131" s="28"/>
      <c r="BO1131" s="28"/>
      <c r="BT1131" s="194"/>
      <c r="BV1131" s="28"/>
      <c r="BW1131" s="28"/>
      <c r="BX1131" s="28"/>
      <c r="CC1131" s="194"/>
      <c r="CE1131" s="28"/>
      <c r="CF1131" s="28"/>
      <c r="CG1131" s="28"/>
      <c r="CL1131" s="194"/>
      <c r="CN1131" s="28"/>
      <c r="CO1131" s="28"/>
      <c r="CP1131" s="28"/>
      <c r="CU1131" s="194"/>
      <c r="CW1131" s="28"/>
      <c r="CX1131" s="28"/>
      <c r="CY1131" s="28"/>
      <c r="DD1131" s="194"/>
      <c r="DF1131" s="28"/>
      <c r="DG1131" s="28"/>
      <c r="DH1131" s="28"/>
      <c r="DM1131" s="194"/>
      <c r="DO1131" s="28"/>
      <c r="DP1131" s="28"/>
      <c r="DQ1131" s="28"/>
      <c r="DV1131" s="194"/>
      <c r="DX1131" s="28"/>
      <c r="DY1131" s="28"/>
      <c r="DZ1131" s="28"/>
      <c r="EE1131" s="194"/>
      <c r="EG1131" s="28"/>
      <c r="EH1131" s="28"/>
      <c r="EI1131" s="28"/>
      <c r="EN1131" s="194"/>
      <c r="EP1131" s="28"/>
      <c r="EQ1131" s="28"/>
      <c r="ER1131" s="28"/>
      <c r="EW1131" s="194"/>
      <c r="EY1131" s="28"/>
      <c r="EZ1131" s="28"/>
      <c r="FA1131" s="28"/>
      <c r="FF1131" s="194"/>
      <c r="FH1131" s="28"/>
      <c r="FI1131" s="28"/>
      <c r="FJ1131" s="28"/>
      <c r="FO1131" s="194"/>
      <c r="FQ1131" s="28"/>
      <c r="FR1131" s="28"/>
      <c r="FS1131" s="28"/>
      <c r="FX1131" s="194"/>
      <c r="FZ1131" s="28"/>
      <c r="GA1131" s="28"/>
      <c r="GB1131" s="28"/>
      <c r="GG1131" s="194"/>
      <c r="GI1131" s="28"/>
      <c r="GJ1131" s="28"/>
      <c r="GK1131" s="28"/>
      <c r="GP1131" s="194"/>
      <c r="GR1131" s="28"/>
      <c r="GS1131" s="28"/>
      <c r="GT1131" s="28"/>
      <c r="GY1131" s="194"/>
      <c r="HA1131" s="28"/>
      <c r="HB1131" s="28"/>
      <c r="HC1131" s="28"/>
      <c r="HH1131" s="194"/>
      <c r="HJ1131" s="28"/>
      <c r="HK1131" s="28"/>
      <c r="HL1131" s="28"/>
      <c r="HQ1131" s="28"/>
      <c r="HR1131" s="28"/>
      <c r="HS1131" s="28"/>
      <c r="HT1131" s="28"/>
      <c r="HU1131" s="28"/>
      <c r="HV1131" s="28"/>
      <c r="HW1131" s="28"/>
      <c r="HX1131" s="28"/>
      <c r="HY1131" s="28"/>
      <c r="HZ1131" s="28"/>
      <c r="IA1131" s="28"/>
      <c r="IB1131" s="28"/>
      <c r="IC1131" s="28"/>
      <c r="ID1131" s="28"/>
      <c r="IE1131" s="28"/>
      <c r="IF1131" s="28"/>
      <c r="IG1131" s="28"/>
      <c r="IH1131" s="28"/>
      <c r="II1131" s="28"/>
      <c r="IJ1131" s="28"/>
      <c r="IK1131" s="28"/>
      <c r="IL1131" s="28"/>
      <c r="IM1131" s="28"/>
      <c r="IN1131" s="28"/>
      <c r="IO1131" s="28"/>
      <c r="IP1131" s="28"/>
      <c r="IQ1131" s="28"/>
      <c r="IR1131" s="28"/>
      <c r="IS1131" s="28"/>
      <c r="IT1131" s="28"/>
      <c r="IU1131" s="28"/>
      <c r="IV1131" s="28"/>
    </row>
    <row r="1132" spans="1:256" s="50" customFormat="1" ht="18">
      <c r="A1132" s="206" t="s">
        <v>2623</v>
      </c>
      <c r="B1132" s="28"/>
      <c r="C1132" s="275"/>
      <c r="D1132" s="418" t="s">
        <v>129</v>
      </c>
      <c r="E1132" s="50">
        <f t="shared" si="14"/>
        <v>0</v>
      </c>
      <c r="F1132" s="284">
        <f t="shared" si="15"/>
        <v>0</v>
      </c>
      <c r="N1132" s="28"/>
      <c r="R1132" s="194"/>
      <c r="T1132" s="28"/>
      <c r="U1132" s="28"/>
      <c r="V1132" s="28"/>
      <c r="AA1132" s="194"/>
      <c r="AC1132" s="28"/>
      <c r="AD1132" s="28"/>
      <c r="AE1132" s="28"/>
      <c r="AJ1132" s="194"/>
      <c r="AL1132" s="28"/>
      <c r="AM1132" s="28"/>
      <c r="AN1132" s="28"/>
      <c r="AS1132" s="194"/>
      <c r="AU1132" s="28"/>
      <c r="AV1132" s="28"/>
      <c r="AW1132" s="28"/>
      <c r="BB1132" s="194"/>
      <c r="BD1132" s="28"/>
      <c r="BE1132" s="28"/>
      <c r="BF1132" s="28"/>
      <c r="BK1132" s="194"/>
      <c r="BM1132" s="28"/>
      <c r="BN1132" s="28"/>
      <c r="BO1132" s="28"/>
      <c r="BT1132" s="194"/>
      <c r="BV1132" s="28"/>
      <c r="BW1132" s="28"/>
      <c r="BX1132" s="28"/>
      <c r="CC1132" s="194"/>
      <c r="CE1132" s="28"/>
      <c r="CF1132" s="28"/>
      <c r="CG1132" s="28"/>
      <c r="CL1132" s="194"/>
      <c r="CN1132" s="28"/>
      <c r="CO1132" s="28"/>
      <c r="CP1132" s="28"/>
      <c r="CU1132" s="194"/>
      <c r="CW1132" s="28"/>
      <c r="CX1132" s="28"/>
      <c r="CY1132" s="28"/>
      <c r="DD1132" s="194"/>
      <c r="DF1132" s="28"/>
      <c r="DG1132" s="28"/>
      <c r="DH1132" s="28"/>
      <c r="DM1132" s="194"/>
      <c r="DO1132" s="28"/>
      <c r="DP1132" s="28"/>
      <c r="DQ1132" s="28"/>
      <c r="DV1132" s="194"/>
      <c r="DX1132" s="28"/>
      <c r="DY1132" s="28"/>
      <c r="DZ1132" s="28"/>
      <c r="EE1132" s="194"/>
      <c r="EG1132" s="28"/>
      <c r="EH1132" s="28"/>
      <c r="EI1132" s="28"/>
      <c r="EN1132" s="194"/>
      <c r="EP1132" s="28"/>
      <c r="EQ1132" s="28"/>
      <c r="ER1132" s="28"/>
      <c r="EW1132" s="194"/>
      <c r="EY1132" s="28"/>
      <c r="EZ1132" s="28"/>
      <c r="FA1132" s="28"/>
      <c r="FF1132" s="194"/>
      <c r="FH1132" s="28"/>
      <c r="FI1132" s="28"/>
      <c r="FJ1132" s="28"/>
      <c r="FO1132" s="194"/>
      <c r="FQ1132" s="28"/>
      <c r="FR1132" s="28"/>
      <c r="FS1132" s="28"/>
      <c r="FX1132" s="194"/>
      <c r="FZ1132" s="28"/>
      <c r="GA1132" s="28"/>
      <c r="GB1132" s="28"/>
      <c r="GG1132" s="194"/>
      <c r="GI1132" s="28"/>
      <c r="GJ1132" s="28"/>
      <c r="GK1132" s="28"/>
      <c r="GP1132" s="194"/>
      <c r="GR1132" s="28"/>
      <c r="GS1132" s="28"/>
      <c r="GT1132" s="28"/>
      <c r="GY1132" s="194"/>
      <c r="HA1132" s="28"/>
      <c r="HB1132" s="28"/>
      <c r="HC1132" s="28"/>
      <c r="HH1132" s="194"/>
      <c r="HJ1132" s="28"/>
      <c r="HK1132" s="28"/>
      <c r="HL1132" s="28"/>
      <c r="HQ1132" s="28"/>
      <c r="HR1132" s="28"/>
      <c r="HS1132" s="28"/>
      <c r="HT1132" s="28"/>
      <c r="HU1132" s="28"/>
      <c r="HV1132" s="28"/>
      <c r="HW1132" s="28"/>
      <c r="HX1132" s="28"/>
      <c r="HY1132" s="28"/>
      <c r="HZ1132" s="28"/>
      <c r="IA1132" s="28"/>
      <c r="IB1132" s="28"/>
      <c r="IC1132" s="28"/>
      <c r="ID1132" s="28"/>
      <c r="IE1132" s="28"/>
      <c r="IF1132" s="28"/>
      <c r="IG1132" s="28"/>
      <c r="IH1132" s="28"/>
      <c r="II1132" s="28"/>
      <c r="IJ1132" s="28"/>
      <c r="IK1132" s="28"/>
      <c r="IL1132" s="28"/>
      <c r="IM1132" s="28"/>
      <c r="IN1132" s="28"/>
      <c r="IO1132" s="28"/>
      <c r="IP1132" s="28"/>
      <c r="IQ1132" s="28"/>
      <c r="IR1132" s="28"/>
      <c r="IS1132" s="28"/>
      <c r="IT1132" s="28"/>
      <c r="IU1132" s="28"/>
      <c r="IV1132" s="28"/>
    </row>
    <row r="1133" spans="1:256" s="50" customFormat="1" ht="18.75">
      <c r="A1133" s="330" t="s">
        <v>1205</v>
      </c>
      <c r="B1133" s="417"/>
      <c r="C1133" s="417"/>
      <c r="D1133" s="418" t="s">
        <v>140</v>
      </c>
      <c r="E1133" s="50">
        <f t="shared" si="14"/>
        <v>15</v>
      </c>
      <c r="F1133" s="284">
        <f t="shared" si="15"/>
        <v>268</v>
      </c>
      <c r="G1133" s="50">
        <v>134</v>
      </c>
      <c r="H1133" s="50">
        <v>106</v>
      </c>
      <c r="I1133" s="50">
        <v>28</v>
      </c>
      <c r="L1133" s="28"/>
      <c r="N1133" s="28"/>
      <c r="R1133" s="194"/>
      <c r="T1133" s="28"/>
      <c r="U1133" s="28"/>
      <c r="V1133" s="28"/>
      <c r="AA1133" s="194"/>
      <c r="AC1133" s="28"/>
      <c r="AD1133" s="28"/>
      <c r="AE1133" s="28"/>
      <c r="AJ1133" s="194"/>
      <c r="AL1133" s="28"/>
      <c r="AM1133" s="28"/>
      <c r="AN1133" s="28"/>
      <c r="AS1133" s="194"/>
      <c r="AU1133" s="28"/>
      <c r="AV1133" s="28"/>
      <c r="AW1133" s="28"/>
      <c r="BB1133" s="194"/>
      <c r="BD1133" s="28"/>
      <c r="BE1133" s="28"/>
      <c r="BF1133" s="28"/>
      <c r="BK1133" s="194"/>
      <c r="BM1133" s="28"/>
      <c r="BN1133" s="28"/>
      <c r="BO1133" s="28"/>
      <c r="BT1133" s="194"/>
      <c r="BV1133" s="28"/>
      <c r="BW1133" s="28"/>
      <c r="BX1133" s="28"/>
      <c r="CC1133" s="194"/>
      <c r="CE1133" s="28"/>
      <c r="CF1133" s="28"/>
      <c r="CG1133" s="28"/>
      <c r="CL1133" s="194"/>
      <c r="CN1133" s="28"/>
      <c r="CO1133" s="28"/>
      <c r="CP1133" s="28"/>
      <c r="CU1133" s="194"/>
      <c r="CW1133" s="28"/>
      <c r="CX1133" s="28"/>
      <c r="CY1133" s="28"/>
      <c r="DD1133" s="194"/>
      <c r="DF1133" s="28"/>
      <c r="DG1133" s="28"/>
      <c r="DH1133" s="28"/>
      <c r="DM1133" s="194"/>
      <c r="DO1133" s="28"/>
      <c r="DP1133" s="28"/>
      <c r="DQ1133" s="28"/>
      <c r="DV1133" s="194"/>
      <c r="DX1133" s="28"/>
      <c r="DY1133" s="28"/>
      <c r="DZ1133" s="28"/>
      <c r="EE1133" s="194"/>
      <c r="EG1133" s="28"/>
      <c r="EH1133" s="28"/>
      <c r="EI1133" s="28"/>
      <c r="EN1133" s="194"/>
      <c r="EP1133" s="28"/>
      <c r="EQ1133" s="28"/>
      <c r="ER1133" s="28"/>
      <c r="EW1133" s="194"/>
      <c r="EY1133" s="28"/>
      <c r="EZ1133" s="28"/>
      <c r="FA1133" s="28"/>
      <c r="FF1133" s="194"/>
      <c r="FH1133" s="28"/>
      <c r="FI1133" s="28"/>
      <c r="FJ1133" s="28"/>
      <c r="FO1133" s="194"/>
      <c r="FQ1133" s="28"/>
      <c r="FR1133" s="28"/>
      <c r="FS1133" s="28"/>
      <c r="FX1133" s="194"/>
      <c r="FZ1133" s="28"/>
      <c r="GA1133" s="28"/>
      <c r="GB1133" s="28"/>
      <c r="GG1133" s="194"/>
      <c r="GI1133" s="28"/>
      <c r="GJ1133" s="28"/>
      <c r="GK1133" s="28"/>
      <c r="GP1133" s="194"/>
      <c r="GR1133" s="28"/>
      <c r="GS1133" s="28"/>
      <c r="GT1133" s="28"/>
      <c r="GY1133" s="194"/>
      <c r="HA1133" s="28"/>
      <c r="HB1133" s="28"/>
      <c r="HC1133" s="28"/>
      <c r="HH1133" s="194"/>
      <c r="HJ1133" s="28"/>
      <c r="HK1133" s="28"/>
      <c r="HL1133" s="28"/>
      <c r="HQ1133" s="28"/>
      <c r="HR1133" s="28"/>
      <c r="HS1133" s="28"/>
      <c r="HT1133" s="28"/>
      <c r="HU1133" s="28"/>
      <c r="HV1133" s="28"/>
      <c r="HW1133" s="28"/>
      <c r="HX1133" s="28"/>
      <c r="HY1133" s="28"/>
      <c r="HZ1133" s="28"/>
      <c r="IA1133" s="28"/>
      <c r="IB1133" s="28"/>
      <c r="IC1133" s="28"/>
      <c r="ID1133" s="28"/>
      <c r="IE1133" s="28"/>
      <c r="IF1133" s="28"/>
      <c r="IG1133" s="28"/>
      <c r="IH1133" s="28"/>
      <c r="II1133" s="28"/>
      <c r="IJ1133" s="28"/>
      <c r="IK1133" s="28"/>
      <c r="IL1133" s="28"/>
      <c r="IM1133" s="28"/>
      <c r="IN1133" s="28"/>
      <c r="IO1133" s="28"/>
      <c r="IP1133" s="28"/>
      <c r="IQ1133" s="28"/>
      <c r="IR1133" s="28"/>
      <c r="IS1133" s="28"/>
      <c r="IT1133" s="28"/>
      <c r="IU1133" s="28"/>
      <c r="IV1133" s="28"/>
    </row>
    <row r="1134" spans="1:256" s="50" customFormat="1" ht="18">
      <c r="A1134" s="206" t="s">
        <v>2850</v>
      </c>
      <c r="B1134" s="28"/>
      <c r="C1134" s="275"/>
      <c r="D1134" s="418" t="s">
        <v>129</v>
      </c>
      <c r="E1134" s="50">
        <f t="shared" si="14"/>
        <v>5</v>
      </c>
      <c r="F1134" s="284">
        <f t="shared" si="15"/>
        <v>0</v>
      </c>
      <c r="L1134" s="281"/>
      <c r="N1134" s="28"/>
      <c r="R1134" s="194"/>
      <c r="T1134" s="28"/>
      <c r="U1134" s="28"/>
      <c r="V1134" s="28"/>
      <c r="AA1134" s="194"/>
      <c r="AC1134" s="28"/>
      <c r="AD1134" s="28"/>
      <c r="AE1134" s="28"/>
      <c r="AJ1134" s="194"/>
      <c r="AL1134" s="28"/>
      <c r="AM1134" s="28"/>
      <c r="AN1134" s="28"/>
      <c r="AS1134" s="194"/>
      <c r="AU1134" s="28"/>
      <c r="AV1134" s="28"/>
      <c r="AW1134" s="28"/>
      <c r="BB1134" s="194"/>
      <c r="BD1134" s="28"/>
      <c r="BE1134" s="28"/>
      <c r="BF1134" s="28"/>
      <c r="BK1134" s="194"/>
      <c r="BM1134" s="28"/>
      <c r="BN1134" s="28"/>
      <c r="BO1134" s="28"/>
      <c r="BT1134" s="194"/>
      <c r="BV1134" s="28"/>
      <c r="BW1134" s="28"/>
      <c r="BX1134" s="28"/>
      <c r="CC1134" s="194"/>
      <c r="CE1134" s="28"/>
      <c r="CF1134" s="28"/>
      <c r="CG1134" s="28"/>
      <c r="CL1134" s="194"/>
      <c r="CN1134" s="28"/>
      <c r="CO1134" s="28"/>
      <c r="CP1134" s="28"/>
      <c r="CU1134" s="194"/>
      <c r="CW1134" s="28"/>
      <c r="CX1134" s="28"/>
      <c r="CY1134" s="28"/>
      <c r="DD1134" s="194"/>
      <c r="DF1134" s="28"/>
      <c r="DG1134" s="28"/>
      <c r="DH1134" s="28"/>
      <c r="DM1134" s="194"/>
      <c r="DO1134" s="28"/>
      <c r="DP1134" s="28"/>
      <c r="DQ1134" s="28"/>
      <c r="DV1134" s="194"/>
      <c r="DX1134" s="28"/>
      <c r="DY1134" s="28"/>
      <c r="DZ1134" s="28"/>
      <c r="EE1134" s="194"/>
      <c r="EG1134" s="28"/>
      <c r="EH1134" s="28"/>
      <c r="EI1134" s="28"/>
      <c r="EN1134" s="194"/>
      <c r="EP1134" s="28"/>
      <c r="EQ1134" s="28"/>
      <c r="ER1134" s="28"/>
      <c r="EW1134" s="194"/>
      <c r="EY1134" s="28"/>
      <c r="EZ1134" s="28"/>
      <c r="FA1134" s="28"/>
      <c r="FF1134" s="194"/>
      <c r="FH1134" s="28"/>
      <c r="FI1134" s="28"/>
      <c r="FJ1134" s="28"/>
      <c r="FO1134" s="194"/>
      <c r="FQ1134" s="28"/>
      <c r="FR1134" s="28"/>
      <c r="FS1134" s="28"/>
      <c r="FX1134" s="194"/>
      <c r="FZ1134" s="28"/>
      <c r="GA1134" s="28"/>
      <c r="GB1134" s="28"/>
      <c r="GG1134" s="194"/>
      <c r="GI1134" s="28"/>
      <c r="GJ1134" s="28"/>
      <c r="GK1134" s="28"/>
      <c r="GP1134" s="194"/>
      <c r="GR1134" s="28"/>
      <c r="GS1134" s="28"/>
      <c r="GT1134" s="28"/>
      <c r="GY1134" s="194"/>
      <c r="HA1134" s="28"/>
      <c r="HB1134" s="28"/>
      <c r="HC1134" s="28"/>
      <c r="HH1134" s="194"/>
      <c r="HJ1134" s="28"/>
      <c r="HK1134" s="28"/>
      <c r="HL1134" s="28"/>
      <c r="HQ1134" s="28"/>
      <c r="HR1134" s="28"/>
      <c r="HS1134" s="28"/>
      <c r="HT1134" s="28"/>
      <c r="HU1134" s="28"/>
      <c r="HV1134" s="28"/>
      <c r="HW1134" s="28"/>
      <c r="HX1134" s="28"/>
      <c r="HY1134" s="28"/>
      <c r="HZ1134" s="28"/>
      <c r="IA1134" s="28"/>
      <c r="IB1134" s="28"/>
      <c r="IC1134" s="28"/>
      <c r="ID1134" s="28"/>
      <c r="IE1134" s="28"/>
      <c r="IF1134" s="28"/>
      <c r="IG1134" s="28"/>
      <c r="IH1134" s="28"/>
      <c r="II1134" s="28"/>
      <c r="IJ1134" s="28"/>
      <c r="IK1134" s="28"/>
      <c r="IL1134" s="28"/>
      <c r="IM1134" s="28"/>
      <c r="IN1134" s="28"/>
      <c r="IO1134" s="28"/>
      <c r="IP1134" s="28"/>
      <c r="IQ1134" s="28"/>
      <c r="IR1134" s="28"/>
      <c r="IS1134" s="28"/>
      <c r="IT1134" s="28"/>
      <c r="IU1134" s="28"/>
      <c r="IV1134" s="28"/>
    </row>
    <row r="1135" spans="1:256" s="50" customFormat="1" ht="18.75">
      <c r="A1135" s="330" t="s">
        <v>648</v>
      </c>
      <c r="B1135" s="279"/>
      <c r="C1135" s="417"/>
      <c r="D1135" s="418" t="s">
        <v>134</v>
      </c>
      <c r="E1135" s="50">
        <f t="shared" si="14"/>
        <v>2</v>
      </c>
      <c r="F1135" s="284">
        <f t="shared" si="15"/>
        <v>93</v>
      </c>
      <c r="H1135" s="50">
        <v>40</v>
      </c>
      <c r="I1135" s="50">
        <v>34</v>
      </c>
      <c r="J1135" s="50">
        <v>19</v>
      </c>
      <c r="L1135" s="28"/>
      <c r="N1135" s="28"/>
      <c r="R1135" s="194"/>
      <c r="T1135" s="28"/>
      <c r="U1135" s="28"/>
      <c r="V1135" s="28"/>
      <c r="AA1135" s="194"/>
      <c r="AC1135" s="28"/>
      <c r="AD1135" s="28"/>
      <c r="AE1135" s="28"/>
      <c r="AJ1135" s="194"/>
      <c r="AL1135" s="28"/>
      <c r="AM1135" s="28"/>
      <c r="AN1135" s="28"/>
      <c r="AS1135" s="194"/>
      <c r="AU1135" s="28"/>
      <c r="AV1135" s="28"/>
      <c r="AW1135" s="28"/>
      <c r="BB1135" s="194"/>
      <c r="BD1135" s="28"/>
      <c r="BE1135" s="28"/>
      <c r="BF1135" s="28"/>
      <c r="BK1135" s="194"/>
      <c r="BM1135" s="28"/>
      <c r="BN1135" s="28"/>
      <c r="BO1135" s="28"/>
      <c r="BT1135" s="194"/>
      <c r="BV1135" s="28"/>
      <c r="BW1135" s="28"/>
      <c r="BX1135" s="28"/>
      <c r="CC1135" s="194"/>
      <c r="CE1135" s="28"/>
      <c r="CF1135" s="28"/>
      <c r="CG1135" s="28"/>
      <c r="CL1135" s="194"/>
      <c r="CN1135" s="28"/>
      <c r="CO1135" s="28"/>
      <c r="CP1135" s="28"/>
      <c r="CU1135" s="194"/>
      <c r="CW1135" s="28"/>
      <c r="CX1135" s="28"/>
      <c r="CY1135" s="28"/>
      <c r="DD1135" s="194"/>
      <c r="DF1135" s="28"/>
      <c r="DG1135" s="28"/>
      <c r="DH1135" s="28"/>
      <c r="DM1135" s="194"/>
      <c r="DO1135" s="28"/>
      <c r="DP1135" s="28"/>
      <c r="DQ1135" s="28"/>
      <c r="DV1135" s="194"/>
      <c r="DX1135" s="28"/>
      <c r="DY1135" s="28"/>
      <c r="DZ1135" s="28"/>
      <c r="EE1135" s="194"/>
      <c r="EG1135" s="28"/>
      <c r="EH1135" s="28"/>
      <c r="EI1135" s="28"/>
      <c r="EN1135" s="194"/>
      <c r="EP1135" s="28"/>
      <c r="EQ1135" s="28"/>
      <c r="ER1135" s="28"/>
      <c r="EW1135" s="194"/>
      <c r="EY1135" s="28"/>
      <c r="EZ1135" s="28"/>
      <c r="FA1135" s="28"/>
      <c r="FF1135" s="194"/>
      <c r="FH1135" s="28"/>
      <c r="FI1135" s="28"/>
      <c r="FJ1135" s="28"/>
      <c r="FO1135" s="194"/>
      <c r="FQ1135" s="28"/>
      <c r="FR1135" s="28"/>
      <c r="FS1135" s="28"/>
      <c r="FX1135" s="194"/>
      <c r="FZ1135" s="28"/>
      <c r="GA1135" s="28"/>
      <c r="GB1135" s="28"/>
      <c r="GG1135" s="194"/>
      <c r="GI1135" s="28"/>
      <c r="GJ1135" s="28"/>
      <c r="GK1135" s="28"/>
      <c r="GP1135" s="194"/>
      <c r="GR1135" s="28"/>
      <c r="GS1135" s="28"/>
      <c r="GT1135" s="28"/>
      <c r="GY1135" s="194"/>
      <c r="HA1135" s="28"/>
      <c r="HB1135" s="28"/>
      <c r="HC1135" s="28"/>
      <c r="HH1135" s="194"/>
      <c r="HJ1135" s="28"/>
      <c r="HK1135" s="28"/>
      <c r="HL1135" s="28"/>
      <c r="HQ1135" s="28"/>
      <c r="HR1135" s="28"/>
      <c r="HS1135" s="28"/>
      <c r="HT1135" s="28"/>
      <c r="HU1135" s="28"/>
      <c r="HV1135" s="28"/>
      <c r="HW1135" s="28"/>
      <c r="HX1135" s="28"/>
      <c r="HY1135" s="28"/>
      <c r="HZ1135" s="28"/>
      <c r="IA1135" s="28"/>
      <c r="IB1135" s="28"/>
      <c r="IC1135" s="28"/>
      <c r="ID1135" s="28"/>
      <c r="IE1135" s="28"/>
      <c r="IF1135" s="28"/>
      <c r="IG1135" s="28"/>
      <c r="IH1135" s="28"/>
      <c r="II1135" s="28"/>
      <c r="IJ1135" s="28"/>
      <c r="IK1135" s="28"/>
      <c r="IL1135" s="28"/>
      <c r="IM1135" s="28"/>
      <c r="IN1135" s="28"/>
      <c r="IO1135" s="28"/>
      <c r="IP1135" s="28"/>
      <c r="IQ1135" s="28"/>
      <c r="IR1135" s="28"/>
      <c r="IS1135" s="28"/>
      <c r="IT1135" s="28"/>
      <c r="IU1135" s="28"/>
      <c r="IV1135" s="28"/>
    </row>
    <row r="1136" spans="1:256" s="50" customFormat="1" ht="18.75">
      <c r="A1136" s="330" t="s">
        <v>615</v>
      </c>
      <c r="B1136" s="279"/>
      <c r="C1136" s="417"/>
      <c r="D1136" s="418" t="s">
        <v>134</v>
      </c>
      <c r="E1136" s="50">
        <f t="shared" si="14"/>
        <v>4</v>
      </c>
      <c r="F1136" s="284">
        <f t="shared" si="15"/>
        <v>10</v>
      </c>
      <c r="G1136" s="50">
        <v>1</v>
      </c>
      <c r="H1136" s="50">
        <v>4</v>
      </c>
      <c r="J1136" s="50">
        <v>5</v>
      </c>
      <c r="N1136" s="28"/>
      <c r="R1136" s="194"/>
      <c r="T1136" s="28"/>
      <c r="U1136" s="28"/>
      <c r="V1136" s="28"/>
      <c r="AA1136" s="194"/>
      <c r="AC1136" s="28"/>
      <c r="AD1136" s="28"/>
      <c r="AE1136" s="28"/>
      <c r="AJ1136" s="194"/>
      <c r="AL1136" s="28"/>
      <c r="AM1136" s="28"/>
      <c r="AN1136" s="28"/>
      <c r="AS1136" s="194"/>
      <c r="AU1136" s="28"/>
      <c r="AV1136" s="28"/>
      <c r="AW1136" s="28"/>
      <c r="BB1136" s="194"/>
      <c r="BD1136" s="28"/>
      <c r="BE1136" s="28"/>
      <c r="BF1136" s="28"/>
      <c r="BK1136" s="194"/>
      <c r="BM1136" s="28"/>
      <c r="BN1136" s="28"/>
      <c r="BO1136" s="28"/>
      <c r="BT1136" s="194"/>
      <c r="BV1136" s="28"/>
      <c r="BW1136" s="28"/>
      <c r="BX1136" s="28"/>
      <c r="CC1136" s="194"/>
      <c r="CE1136" s="28"/>
      <c r="CF1136" s="28"/>
      <c r="CG1136" s="28"/>
      <c r="CL1136" s="194"/>
      <c r="CN1136" s="28"/>
      <c r="CO1136" s="28"/>
      <c r="CP1136" s="28"/>
      <c r="CU1136" s="194"/>
      <c r="CW1136" s="28"/>
      <c r="CX1136" s="28"/>
      <c r="CY1136" s="28"/>
      <c r="DD1136" s="194"/>
      <c r="DF1136" s="28"/>
      <c r="DG1136" s="28"/>
      <c r="DH1136" s="28"/>
      <c r="DM1136" s="194"/>
      <c r="DO1136" s="28"/>
      <c r="DP1136" s="28"/>
      <c r="DQ1136" s="28"/>
      <c r="DV1136" s="194"/>
      <c r="DX1136" s="28"/>
      <c r="DY1136" s="28"/>
      <c r="DZ1136" s="28"/>
      <c r="EE1136" s="194"/>
      <c r="EG1136" s="28"/>
      <c r="EH1136" s="28"/>
      <c r="EI1136" s="28"/>
      <c r="EN1136" s="194"/>
      <c r="EP1136" s="28"/>
      <c r="EQ1136" s="28"/>
      <c r="ER1136" s="28"/>
      <c r="EW1136" s="194"/>
      <c r="EY1136" s="28"/>
      <c r="EZ1136" s="28"/>
      <c r="FA1136" s="28"/>
      <c r="FF1136" s="194"/>
      <c r="FH1136" s="28"/>
      <c r="FI1136" s="28"/>
      <c r="FJ1136" s="28"/>
      <c r="FO1136" s="194"/>
      <c r="FQ1136" s="28"/>
      <c r="FR1136" s="28"/>
      <c r="FS1136" s="28"/>
      <c r="FX1136" s="194"/>
      <c r="FZ1136" s="28"/>
      <c r="GA1136" s="28"/>
      <c r="GB1136" s="28"/>
      <c r="GG1136" s="194"/>
      <c r="GI1136" s="28"/>
      <c r="GJ1136" s="28"/>
      <c r="GK1136" s="28"/>
      <c r="GP1136" s="194"/>
      <c r="GR1136" s="28"/>
      <c r="GS1136" s="28"/>
      <c r="GT1136" s="28"/>
      <c r="GY1136" s="194"/>
      <c r="HA1136" s="28"/>
      <c r="HB1136" s="28"/>
      <c r="HC1136" s="28"/>
      <c r="HH1136" s="194"/>
      <c r="HJ1136" s="28"/>
      <c r="HK1136" s="28"/>
      <c r="HL1136" s="28"/>
      <c r="HQ1136" s="28"/>
      <c r="HR1136" s="28"/>
      <c r="HS1136" s="28"/>
      <c r="HT1136" s="28"/>
      <c r="HU1136" s="28"/>
      <c r="HV1136" s="28"/>
      <c r="HW1136" s="28"/>
      <c r="HX1136" s="28"/>
      <c r="HY1136" s="28"/>
      <c r="HZ1136" s="28"/>
      <c r="IA1136" s="28"/>
      <c r="IB1136" s="28"/>
      <c r="IC1136" s="28"/>
      <c r="ID1136" s="28"/>
      <c r="IE1136" s="28"/>
      <c r="IF1136" s="28"/>
      <c r="IG1136" s="28"/>
      <c r="IH1136" s="28"/>
      <c r="II1136" s="28"/>
      <c r="IJ1136" s="28"/>
      <c r="IK1136" s="28"/>
      <c r="IL1136" s="28"/>
      <c r="IM1136" s="28"/>
      <c r="IN1136" s="28"/>
      <c r="IO1136" s="28"/>
      <c r="IP1136" s="28"/>
      <c r="IQ1136" s="28"/>
      <c r="IR1136" s="28"/>
      <c r="IS1136" s="28"/>
      <c r="IT1136" s="28"/>
      <c r="IU1136" s="28"/>
      <c r="IV1136" s="28"/>
    </row>
    <row r="1137" spans="1:256" s="50" customFormat="1" ht="18">
      <c r="A1137" s="206" t="s">
        <v>2779</v>
      </c>
      <c r="B1137" s="28"/>
      <c r="C1137" s="275"/>
      <c r="D1137" s="418" t="s">
        <v>129</v>
      </c>
      <c r="E1137" s="50">
        <f t="shared" si="14"/>
        <v>1</v>
      </c>
      <c r="F1137" s="284">
        <f t="shared" si="15"/>
        <v>0</v>
      </c>
      <c r="N1137" s="28"/>
      <c r="R1137" s="194"/>
      <c r="T1137" s="28"/>
      <c r="U1137" s="28"/>
      <c r="V1137" s="28"/>
      <c r="AA1137" s="194"/>
      <c r="AC1137" s="28"/>
      <c r="AD1137" s="28"/>
      <c r="AE1137" s="28"/>
      <c r="AJ1137" s="194"/>
      <c r="AL1137" s="28"/>
      <c r="AM1137" s="28"/>
      <c r="AN1137" s="28"/>
      <c r="AS1137" s="194"/>
      <c r="AU1137" s="28"/>
      <c r="AV1137" s="28"/>
      <c r="AW1137" s="28"/>
      <c r="BB1137" s="194"/>
      <c r="BD1137" s="28"/>
      <c r="BE1137" s="28"/>
      <c r="BF1137" s="28"/>
      <c r="BK1137" s="194"/>
      <c r="BM1137" s="28"/>
      <c r="BN1137" s="28"/>
      <c r="BO1137" s="28"/>
      <c r="BT1137" s="194"/>
      <c r="BV1137" s="28"/>
      <c r="BW1137" s="28"/>
      <c r="BX1137" s="28"/>
      <c r="CC1137" s="194"/>
      <c r="CE1137" s="28"/>
      <c r="CF1137" s="28"/>
      <c r="CG1137" s="28"/>
      <c r="CL1137" s="194"/>
      <c r="CN1137" s="28"/>
      <c r="CO1137" s="28"/>
      <c r="CP1137" s="28"/>
      <c r="CU1137" s="194"/>
      <c r="CW1137" s="28"/>
      <c r="CX1137" s="28"/>
      <c r="CY1137" s="28"/>
      <c r="DD1137" s="194"/>
      <c r="DF1137" s="28"/>
      <c r="DG1137" s="28"/>
      <c r="DH1137" s="28"/>
      <c r="DM1137" s="194"/>
      <c r="DO1137" s="28"/>
      <c r="DP1137" s="28"/>
      <c r="DQ1137" s="28"/>
      <c r="DV1137" s="194"/>
      <c r="DX1137" s="28"/>
      <c r="DY1137" s="28"/>
      <c r="DZ1137" s="28"/>
      <c r="EE1137" s="194"/>
      <c r="EG1137" s="28"/>
      <c r="EH1137" s="28"/>
      <c r="EI1137" s="28"/>
      <c r="EN1137" s="194"/>
      <c r="EP1137" s="28"/>
      <c r="EQ1137" s="28"/>
      <c r="ER1137" s="28"/>
      <c r="EW1137" s="194"/>
      <c r="EY1137" s="28"/>
      <c r="EZ1137" s="28"/>
      <c r="FA1137" s="28"/>
      <c r="FF1137" s="194"/>
      <c r="FH1137" s="28"/>
      <c r="FI1137" s="28"/>
      <c r="FJ1137" s="28"/>
      <c r="FO1137" s="194"/>
      <c r="FQ1137" s="28"/>
      <c r="FR1137" s="28"/>
      <c r="FS1137" s="28"/>
      <c r="FX1137" s="194"/>
      <c r="FZ1137" s="28"/>
      <c r="GA1137" s="28"/>
      <c r="GB1137" s="28"/>
      <c r="GG1137" s="194"/>
      <c r="GI1137" s="28"/>
      <c r="GJ1137" s="28"/>
      <c r="GK1137" s="28"/>
      <c r="GP1137" s="194"/>
      <c r="GR1137" s="28"/>
      <c r="GS1137" s="28"/>
      <c r="GT1137" s="28"/>
      <c r="GY1137" s="194"/>
      <c r="HA1137" s="28"/>
      <c r="HB1137" s="28"/>
      <c r="HC1137" s="28"/>
      <c r="HH1137" s="194"/>
      <c r="HJ1137" s="28"/>
      <c r="HK1137" s="28"/>
      <c r="HL1137" s="28"/>
      <c r="HQ1137" s="28"/>
      <c r="HR1137" s="28"/>
      <c r="HS1137" s="28"/>
      <c r="HT1137" s="28"/>
      <c r="HU1137" s="28"/>
      <c r="HV1137" s="28"/>
      <c r="HW1137" s="28"/>
      <c r="HX1137" s="28"/>
      <c r="HY1137" s="28"/>
      <c r="HZ1137" s="28"/>
      <c r="IA1137" s="28"/>
      <c r="IB1137" s="28"/>
      <c r="IC1137" s="28"/>
      <c r="ID1137" s="28"/>
      <c r="IE1137" s="28"/>
      <c r="IF1137" s="28"/>
      <c r="IG1137" s="28"/>
      <c r="IH1137" s="28"/>
      <c r="II1137" s="28"/>
      <c r="IJ1137" s="28"/>
      <c r="IK1137" s="28"/>
      <c r="IL1137" s="28"/>
      <c r="IM1137" s="28"/>
      <c r="IN1137" s="28"/>
      <c r="IO1137" s="28"/>
      <c r="IP1137" s="28"/>
      <c r="IQ1137" s="28"/>
      <c r="IR1137" s="28"/>
      <c r="IS1137" s="28"/>
      <c r="IT1137" s="28"/>
      <c r="IU1137" s="28"/>
      <c r="IV1137" s="28"/>
    </row>
    <row r="1138" spans="1:256" s="50" customFormat="1" ht="18">
      <c r="A1138" s="206" t="s">
        <v>3108</v>
      </c>
      <c r="B1138" s="28"/>
      <c r="C1138" s="420"/>
      <c r="D1138" s="418" t="s">
        <v>129</v>
      </c>
      <c r="E1138" s="50">
        <f t="shared" si="14"/>
        <v>0</v>
      </c>
      <c r="F1138" s="284">
        <f t="shared" si="15"/>
        <v>0</v>
      </c>
      <c r="H1138" s="456"/>
      <c r="N1138" s="28"/>
      <c r="R1138" s="194"/>
      <c r="T1138" s="28"/>
      <c r="U1138" s="28"/>
      <c r="V1138" s="28"/>
      <c r="AA1138" s="194"/>
      <c r="AC1138" s="28"/>
      <c r="AD1138" s="28"/>
      <c r="AE1138" s="28"/>
      <c r="AJ1138" s="194"/>
      <c r="AL1138" s="28"/>
      <c r="AM1138" s="28"/>
      <c r="AN1138" s="28"/>
      <c r="AS1138" s="194"/>
      <c r="AU1138" s="28"/>
      <c r="AV1138" s="28"/>
      <c r="AW1138" s="28"/>
      <c r="BB1138" s="194"/>
      <c r="BD1138" s="28"/>
      <c r="BE1138" s="28"/>
      <c r="BF1138" s="28"/>
      <c r="BK1138" s="194"/>
      <c r="BM1138" s="28"/>
      <c r="BN1138" s="28"/>
      <c r="BO1138" s="28"/>
      <c r="BT1138" s="194"/>
      <c r="BV1138" s="28"/>
      <c r="BW1138" s="28"/>
      <c r="BX1138" s="28"/>
      <c r="CC1138" s="194"/>
      <c r="CE1138" s="28"/>
      <c r="CF1138" s="28"/>
      <c r="CG1138" s="28"/>
      <c r="CL1138" s="194"/>
      <c r="CN1138" s="28"/>
      <c r="CO1138" s="28"/>
      <c r="CP1138" s="28"/>
      <c r="CU1138" s="194"/>
      <c r="CW1138" s="28"/>
      <c r="CX1138" s="28"/>
      <c r="CY1138" s="28"/>
      <c r="DD1138" s="194"/>
      <c r="DF1138" s="28"/>
      <c r="DG1138" s="28"/>
      <c r="DH1138" s="28"/>
      <c r="DM1138" s="194"/>
      <c r="DO1138" s="28"/>
      <c r="DP1138" s="28"/>
      <c r="DQ1138" s="28"/>
      <c r="DV1138" s="194"/>
      <c r="DX1138" s="28"/>
      <c r="DY1138" s="28"/>
      <c r="DZ1138" s="28"/>
      <c r="EE1138" s="194"/>
      <c r="EG1138" s="28"/>
      <c r="EH1138" s="28"/>
      <c r="EI1138" s="28"/>
      <c r="EN1138" s="194"/>
      <c r="EP1138" s="28"/>
      <c r="EQ1138" s="28"/>
      <c r="ER1138" s="28"/>
      <c r="EW1138" s="194"/>
      <c r="EY1138" s="28"/>
      <c r="EZ1138" s="28"/>
      <c r="FA1138" s="28"/>
      <c r="FF1138" s="194"/>
      <c r="FH1138" s="28"/>
      <c r="FI1138" s="28"/>
      <c r="FJ1138" s="28"/>
      <c r="FO1138" s="194"/>
      <c r="FQ1138" s="28"/>
      <c r="FR1138" s="28"/>
      <c r="FS1138" s="28"/>
      <c r="FX1138" s="194"/>
      <c r="FZ1138" s="28"/>
      <c r="GA1138" s="28"/>
      <c r="GB1138" s="28"/>
      <c r="GG1138" s="194"/>
      <c r="GI1138" s="28"/>
      <c r="GJ1138" s="28"/>
      <c r="GK1138" s="28"/>
      <c r="GP1138" s="194"/>
      <c r="GR1138" s="28"/>
      <c r="GS1138" s="28"/>
      <c r="GT1138" s="28"/>
      <c r="GY1138" s="194"/>
      <c r="HA1138" s="28"/>
      <c r="HB1138" s="28"/>
      <c r="HC1138" s="28"/>
      <c r="HH1138" s="194"/>
      <c r="HJ1138" s="28"/>
      <c r="HK1138" s="28"/>
      <c r="HL1138" s="28"/>
      <c r="HQ1138" s="28"/>
      <c r="HR1138" s="28"/>
      <c r="HS1138" s="28"/>
      <c r="HT1138" s="28"/>
      <c r="HU1138" s="28"/>
      <c r="HV1138" s="28"/>
      <c r="HW1138" s="28"/>
      <c r="HX1138" s="28"/>
      <c r="HY1138" s="28"/>
      <c r="HZ1138" s="28"/>
      <c r="IA1138" s="28"/>
      <c r="IB1138" s="28"/>
      <c r="IC1138" s="28"/>
      <c r="ID1138" s="28"/>
      <c r="IE1138" s="28"/>
      <c r="IF1138" s="28"/>
      <c r="IG1138" s="28"/>
      <c r="IH1138" s="28"/>
      <c r="II1138" s="28"/>
      <c r="IJ1138" s="28"/>
      <c r="IK1138" s="28"/>
      <c r="IL1138" s="28"/>
      <c r="IM1138" s="28"/>
      <c r="IN1138" s="28"/>
      <c r="IO1138" s="28"/>
      <c r="IP1138" s="28"/>
      <c r="IQ1138" s="28"/>
      <c r="IR1138" s="28"/>
      <c r="IS1138" s="28"/>
      <c r="IT1138" s="28"/>
      <c r="IU1138" s="28"/>
      <c r="IV1138" s="28"/>
    </row>
    <row r="1139" spans="1:256" s="50" customFormat="1" ht="18.75">
      <c r="A1139" s="330" t="s">
        <v>461</v>
      </c>
      <c r="B1139" s="417"/>
      <c r="C1139" s="417"/>
      <c r="D1139" s="418" t="s">
        <v>136</v>
      </c>
      <c r="E1139" s="50">
        <f t="shared" si="14"/>
        <v>35</v>
      </c>
      <c r="F1139" s="284">
        <f t="shared" si="15"/>
        <v>7</v>
      </c>
      <c r="H1139" s="50">
        <v>7</v>
      </c>
      <c r="N1139" s="28"/>
      <c r="R1139" s="194"/>
      <c r="T1139" s="28"/>
      <c r="U1139" s="28"/>
      <c r="V1139" s="28"/>
      <c r="AA1139" s="194"/>
      <c r="AC1139" s="28"/>
      <c r="AD1139" s="28"/>
      <c r="AE1139" s="28"/>
      <c r="AJ1139" s="194"/>
      <c r="AL1139" s="28"/>
      <c r="AM1139" s="28"/>
      <c r="AN1139" s="28"/>
      <c r="AS1139" s="194"/>
      <c r="AU1139" s="28"/>
      <c r="AV1139" s="28"/>
      <c r="AW1139" s="28"/>
      <c r="BB1139" s="194"/>
      <c r="BD1139" s="28"/>
      <c r="BE1139" s="28"/>
      <c r="BF1139" s="28"/>
      <c r="BK1139" s="194"/>
      <c r="BM1139" s="28"/>
      <c r="BN1139" s="28"/>
      <c r="BO1139" s="28"/>
      <c r="BT1139" s="194"/>
      <c r="BV1139" s="28"/>
      <c r="BW1139" s="28"/>
      <c r="BX1139" s="28"/>
      <c r="CC1139" s="194"/>
      <c r="CE1139" s="28"/>
      <c r="CF1139" s="28"/>
      <c r="CG1139" s="28"/>
      <c r="CL1139" s="194"/>
      <c r="CN1139" s="28"/>
      <c r="CO1139" s="28"/>
      <c r="CP1139" s="28"/>
      <c r="CU1139" s="194"/>
      <c r="CW1139" s="28"/>
      <c r="CX1139" s="28"/>
      <c r="CY1139" s="28"/>
      <c r="DD1139" s="194"/>
      <c r="DF1139" s="28"/>
      <c r="DG1139" s="28"/>
      <c r="DH1139" s="28"/>
      <c r="DM1139" s="194"/>
      <c r="DO1139" s="28"/>
      <c r="DP1139" s="28"/>
      <c r="DQ1139" s="28"/>
      <c r="DV1139" s="194"/>
      <c r="DX1139" s="28"/>
      <c r="DY1139" s="28"/>
      <c r="DZ1139" s="28"/>
      <c r="EE1139" s="194"/>
      <c r="EG1139" s="28"/>
      <c r="EH1139" s="28"/>
      <c r="EI1139" s="28"/>
      <c r="EN1139" s="194"/>
      <c r="EP1139" s="28"/>
      <c r="EQ1139" s="28"/>
      <c r="ER1139" s="28"/>
      <c r="EW1139" s="194"/>
      <c r="EY1139" s="28"/>
      <c r="EZ1139" s="28"/>
      <c r="FA1139" s="28"/>
      <c r="FF1139" s="194"/>
      <c r="FH1139" s="28"/>
      <c r="FI1139" s="28"/>
      <c r="FJ1139" s="28"/>
      <c r="FO1139" s="194"/>
      <c r="FQ1139" s="28"/>
      <c r="FR1139" s="28"/>
      <c r="FS1139" s="28"/>
      <c r="FX1139" s="194"/>
      <c r="FZ1139" s="28"/>
      <c r="GA1139" s="28"/>
      <c r="GB1139" s="28"/>
      <c r="GG1139" s="194"/>
      <c r="GI1139" s="28"/>
      <c r="GJ1139" s="28"/>
      <c r="GK1139" s="28"/>
      <c r="GP1139" s="194"/>
      <c r="GR1139" s="28"/>
      <c r="GS1139" s="28"/>
      <c r="GT1139" s="28"/>
      <c r="GY1139" s="194"/>
      <c r="HA1139" s="28"/>
      <c r="HB1139" s="28"/>
      <c r="HC1139" s="28"/>
      <c r="HH1139" s="194"/>
      <c r="HJ1139" s="28"/>
      <c r="HK1139" s="28"/>
      <c r="HL1139" s="28"/>
      <c r="HQ1139" s="28"/>
      <c r="HR1139" s="28"/>
      <c r="HS1139" s="28"/>
      <c r="HT1139" s="28"/>
      <c r="HU1139" s="28"/>
      <c r="HV1139" s="28"/>
      <c r="HW1139" s="28"/>
      <c r="HX1139" s="28"/>
      <c r="HY1139" s="28"/>
      <c r="HZ1139" s="28"/>
      <c r="IA1139" s="28"/>
      <c r="IB1139" s="28"/>
      <c r="IC1139" s="28"/>
      <c r="ID1139" s="28"/>
      <c r="IE1139" s="28"/>
      <c r="IF1139" s="28"/>
      <c r="IG1139" s="28"/>
      <c r="IH1139" s="28"/>
      <c r="II1139" s="28"/>
      <c r="IJ1139" s="28"/>
      <c r="IK1139" s="28"/>
      <c r="IL1139" s="28"/>
      <c r="IM1139" s="28"/>
      <c r="IN1139" s="28"/>
      <c r="IO1139" s="28"/>
      <c r="IP1139" s="28"/>
      <c r="IQ1139" s="28"/>
      <c r="IR1139" s="28"/>
      <c r="IS1139" s="28"/>
      <c r="IT1139" s="28"/>
      <c r="IU1139" s="28"/>
      <c r="IV1139" s="28"/>
    </row>
    <row r="1140" spans="1:256" s="50" customFormat="1" ht="18">
      <c r="A1140" s="206" t="s">
        <v>2836</v>
      </c>
      <c r="B1140" s="28"/>
      <c r="C1140" s="275"/>
      <c r="D1140" s="418" t="s">
        <v>129</v>
      </c>
      <c r="E1140" s="50">
        <f t="shared" si="14"/>
        <v>0</v>
      </c>
      <c r="F1140" s="284">
        <f t="shared" si="15"/>
        <v>1</v>
      </c>
      <c r="J1140" s="50">
        <v>1</v>
      </c>
      <c r="N1140" s="28"/>
      <c r="R1140" s="194"/>
      <c r="T1140" s="28"/>
      <c r="U1140" s="28"/>
      <c r="V1140" s="28"/>
      <c r="AA1140" s="194"/>
      <c r="AC1140" s="28"/>
      <c r="AD1140" s="28"/>
      <c r="AE1140" s="28"/>
      <c r="AJ1140" s="194"/>
      <c r="AL1140" s="28"/>
      <c r="AM1140" s="28"/>
      <c r="AN1140" s="28"/>
      <c r="AS1140" s="194"/>
      <c r="AU1140" s="28"/>
      <c r="AV1140" s="28"/>
      <c r="AW1140" s="28"/>
      <c r="BB1140" s="194"/>
      <c r="BD1140" s="28"/>
      <c r="BE1140" s="28"/>
      <c r="BF1140" s="28"/>
      <c r="BK1140" s="194"/>
      <c r="BM1140" s="28"/>
      <c r="BN1140" s="28"/>
      <c r="BO1140" s="28"/>
      <c r="BT1140" s="194"/>
      <c r="BV1140" s="28"/>
      <c r="BW1140" s="28"/>
      <c r="BX1140" s="28"/>
      <c r="CC1140" s="194"/>
      <c r="CE1140" s="28"/>
      <c r="CF1140" s="28"/>
      <c r="CG1140" s="28"/>
      <c r="CL1140" s="194"/>
      <c r="CN1140" s="28"/>
      <c r="CO1140" s="28"/>
      <c r="CP1140" s="28"/>
      <c r="CU1140" s="194"/>
      <c r="CW1140" s="28"/>
      <c r="CX1140" s="28"/>
      <c r="CY1140" s="28"/>
      <c r="DD1140" s="194"/>
      <c r="DF1140" s="28"/>
      <c r="DG1140" s="28"/>
      <c r="DH1140" s="28"/>
      <c r="DM1140" s="194"/>
      <c r="DO1140" s="28"/>
      <c r="DP1140" s="28"/>
      <c r="DQ1140" s="28"/>
      <c r="DV1140" s="194"/>
      <c r="DX1140" s="28"/>
      <c r="DY1140" s="28"/>
      <c r="DZ1140" s="28"/>
      <c r="EE1140" s="194"/>
      <c r="EG1140" s="28"/>
      <c r="EH1140" s="28"/>
      <c r="EI1140" s="28"/>
      <c r="EN1140" s="194"/>
      <c r="EP1140" s="28"/>
      <c r="EQ1140" s="28"/>
      <c r="ER1140" s="28"/>
      <c r="EW1140" s="194"/>
      <c r="EY1140" s="28"/>
      <c r="EZ1140" s="28"/>
      <c r="FA1140" s="28"/>
      <c r="FF1140" s="194"/>
      <c r="FH1140" s="28"/>
      <c r="FI1140" s="28"/>
      <c r="FJ1140" s="28"/>
      <c r="FO1140" s="194"/>
      <c r="FQ1140" s="28"/>
      <c r="FR1140" s="28"/>
      <c r="FS1140" s="28"/>
      <c r="FX1140" s="194"/>
      <c r="FZ1140" s="28"/>
      <c r="GA1140" s="28"/>
      <c r="GB1140" s="28"/>
      <c r="GG1140" s="194"/>
      <c r="GI1140" s="28"/>
      <c r="GJ1140" s="28"/>
      <c r="GK1140" s="28"/>
      <c r="GP1140" s="194"/>
      <c r="GR1140" s="28"/>
      <c r="GS1140" s="28"/>
      <c r="GT1140" s="28"/>
      <c r="GY1140" s="194"/>
      <c r="HA1140" s="28"/>
      <c r="HB1140" s="28"/>
      <c r="HC1140" s="28"/>
      <c r="HH1140" s="194"/>
      <c r="HJ1140" s="28"/>
      <c r="HK1140" s="28"/>
      <c r="HL1140" s="28"/>
      <c r="HQ1140" s="28"/>
      <c r="HR1140" s="28"/>
      <c r="HS1140" s="28"/>
      <c r="HT1140" s="28"/>
      <c r="HU1140" s="28"/>
      <c r="HV1140" s="28"/>
      <c r="HW1140" s="28"/>
      <c r="HX1140" s="28"/>
      <c r="HY1140" s="28"/>
      <c r="HZ1140" s="28"/>
      <c r="IA1140" s="28"/>
      <c r="IB1140" s="28"/>
      <c r="IC1140" s="28"/>
      <c r="ID1140" s="28"/>
      <c r="IE1140" s="28"/>
      <c r="IF1140" s="28"/>
      <c r="IG1140" s="28"/>
      <c r="IH1140" s="28"/>
      <c r="II1140" s="28"/>
      <c r="IJ1140" s="28"/>
      <c r="IK1140" s="28"/>
      <c r="IL1140" s="28"/>
      <c r="IM1140" s="28"/>
      <c r="IN1140" s="28"/>
      <c r="IO1140" s="28"/>
      <c r="IP1140" s="28"/>
      <c r="IQ1140" s="28"/>
      <c r="IR1140" s="28"/>
      <c r="IS1140" s="28"/>
      <c r="IT1140" s="28"/>
      <c r="IU1140" s="28"/>
      <c r="IV1140" s="28"/>
    </row>
    <row r="1141" spans="1:256" s="50" customFormat="1" ht="18">
      <c r="A1141" s="206" t="s">
        <v>2624</v>
      </c>
      <c r="B1141" s="420"/>
      <c r="C1141" s="420"/>
      <c r="D1141" s="418" t="s">
        <v>130</v>
      </c>
      <c r="E1141" s="50">
        <f t="shared" si="14"/>
        <v>3</v>
      </c>
      <c r="F1141" s="284">
        <f t="shared" si="15"/>
        <v>21</v>
      </c>
      <c r="H1141" s="50">
        <v>21</v>
      </c>
      <c r="L1141" s="281"/>
      <c r="N1141" s="28"/>
      <c r="R1141" s="194"/>
      <c r="T1141" s="28"/>
      <c r="U1141" s="28"/>
      <c r="V1141" s="28"/>
      <c r="AA1141" s="194"/>
      <c r="AC1141" s="28"/>
      <c r="AD1141" s="28"/>
      <c r="AE1141" s="28"/>
      <c r="AJ1141" s="194"/>
      <c r="AL1141" s="28"/>
      <c r="AM1141" s="28"/>
      <c r="AN1141" s="28"/>
      <c r="AS1141" s="194"/>
      <c r="AU1141" s="28"/>
      <c r="AV1141" s="28"/>
      <c r="AW1141" s="28"/>
      <c r="BB1141" s="194"/>
      <c r="BD1141" s="28"/>
      <c r="BE1141" s="28"/>
      <c r="BF1141" s="28"/>
      <c r="BK1141" s="194"/>
      <c r="BM1141" s="28"/>
      <c r="BN1141" s="28"/>
      <c r="BO1141" s="28"/>
      <c r="BT1141" s="194"/>
      <c r="BV1141" s="28"/>
      <c r="BW1141" s="28"/>
      <c r="BX1141" s="28"/>
      <c r="CC1141" s="194"/>
      <c r="CE1141" s="28"/>
      <c r="CF1141" s="28"/>
      <c r="CG1141" s="28"/>
      <c r="CL1141" s="194"/>
      <c r="CN1141" s="28"/>
      <c r="CO1141" s="28"/>
      <c r="CP1141" s="28"/>
      <c r="CU1141" s="194"/>
      <c r="CW1141" s="28"/>
      <c r="CX1141" s="28"/>
      <c r="CY1141" s="28"/>
      <c r="DD1141" s="194"/>
      <c r="DF1141" s="28"/>
      <c r="DG1141" s="28"/>
      <c r="DH1141" s="28"/>
      <c r="DM1141" s="194"/>
      <c r="DO1141" s="28"/>
      <c r="DP1141" s="28"/>
      <c r="DQ1141" s="28"/>
      <c r="DV1141" s="194"/>
      <c r="DX1141" s="28"/>
      <c r="DY1141" s="28"/>
      <c r="DZ1141" s="28"/>
      <c r="EE1141" s="194"/>
      <c r="EG1141" s="28"/>
      <c r="EH1141" s="28"/>
      <c r="EI1141" s="28"/>
      <c r="EN1141" s="194"/>
      <c r="EP1141" s="28"/>
      <c r="EQ1141" s="28"/>
      <c r="ER1141" s="28"/>
      <c r="EW1141" s="194"/>
      <c r="EY1141" s="28"/>
      <c r="EZ1141" s="28"/>
      <c r="FA1141" s="28"/>
      <c r="FF1141" s="194"/>
      <c r="FH1141" s="28"/>
      <c r="FI1141" s="28"/>
      <c r="FJ1141" s="28"/>
      <c r="FO1141" s="194"/>
      <c r="FQ1141" s="28"/>
      <c r="FR1141" s="28"/>
      <c r="FS1141" s="28"/>
      <c r="FX1141" s="194"/>
      <c r="FZ1141" s="28"/>
      <c r="GA1141" s="28"/>
      <c r="GB1141" s="28"/>
      <c r="GG1141" s="194"/>
      <c r="GI1141" s="28"/>
      <c r="GJ1141" s="28"/>
      <c r="GK1141" s="28"/>
      <c r="GP1141" s="194"/>
      <c r="GR1141" s="28"/>
      <c r="GS1141" s="28"/>
      <c r="GT1141" s="28"/>
      <c r="GY1141" s="194"/>
      <c r="HA1141" s="28"/>
      <c r="HB1141" s="28"/>
      <c r="HC1141" s="28"/>
      <c r="HH1141" s="194"/>
      <c r="HJ1141" s="28"/>
      <c r="HK1141" s="28"/>
      <c r="HL1141" s="28"/>
      <c r="HQ1141" s="28"/>
      <c r="HR1141" s="28"/>
      <c r="HS1141" s="28"/>
      <c r="HT1141" s="28"/>
      <c r="HU1141" s="28"/>
      <c r="HV1141" s="28"/>
      <c r="HW1141" s="28"/>
      <c r="HX1141" s="28"/>
      <c r="HY1141" s="28"/>
      <c r="HZ1141" s="28"/>
      <c r="IA1141" s="28"/>
      <c r="IB1141" s="28"/>
      <c r="IC1141" s="28"/>
      <c r="ID1141" s="28"/>
      <c r="IE1141" s="28"/>
      <c r="IF1141" s="28"/>
      <c r="IG1141" s="28"/>
      <c r="IH1141" s="28"/>
      <c r="II1141" s="28"/>
      <c r="IJ1141" s="28"/>
      <c r="IK1141" s="28"/>
      <c r="IL1141" s="28"/>
      <c r="IM1141" s="28"/>
      <c r="IN1141" s="28"/>
      <c r="IO1141" s="28"/>
      <c r="IP1141" s="28"/>
      <c r="IQ1141" s="28"/>
      <c r="IR1141" s="28"/>
      <c r="IS1141" s="28"/>
      <c r="IT1141" s="28"/>
      <c r="IU1141" s="28"/>
      <c r="IV1141" s="28"/>
    </row>
    <row r="1142" spans="1:256" s="50" customFormat="1" ht="18">
      <c r="A1142" s="206" t="s">
        <v>2675</v>
      </c>
      <c r="B1142" s="28"/>
      <c r="C1142" s="275"/>
      <c r="D1142" s="418" t="s">
        <v>129</v>
      </c>
      <c r="E1142" s="50">
        <f t="shared" si="14"/>
        <v>1</v>
      </c>
      <c r="F1142" s="284">
        <f t="shared" si="15"/>
        <v>81</v>
      </c>
      <c r="I1142" s="50">
        <v>55</v>
      </c>
      <c r="J1142" s="50">
        <v>26</v>
      </c>
      <c r="L1142" s="28"/>
      <c r="N1142" s="28"/>
      <c r="R1142" s="194"/>
      <c r="T1142" s="28"/>
      <c r="U1142" s="28"/>
      <c r="V1142" s="28"/>
      <c r="AA1142" s="194"/>
      <c r="AC1142" s="28"/>
      <c r="AD1142" s="28"/>
      <c r="AE1142" s="28"/>
      <c r="AJ1142" s="194"/>
      <c r="AL1142" s="28"/>
      <c r="AM1142" s="28"/>
      <c r="AN1142" s="28"/>
      <c r="AS1142" s="194"/>
      <c r="AU1142" s="28"/>
      <c r="AV1142" s="28"/>
      <c r="AW1142" s="28"/>
      <c r="BB1142" s="194"/>
      <c r="BD1142" s="28"/>
      <c r="BE1142" s="28"/>
      <c r="BF1142" s="28"/>
      <c r="BK1142" s="194"/>
      <c r="BM1142" s="28"/>
      <c r="BN1142" s="28"/>
      <c r="BO1142" s="28"/>
      <c r="BT1142" s="194"/>
      <c r="BV1142" s="28"/>
      <c r="BW1142" s="28"/>
      <c r="BX1142" s="28"/>
      <c r="CC1142" s="194"/>
      <c r="CE1142" s="28"/>
      <c r="CF1142" s="28"/>
      <c r="CG1142" s="28"/>
      <c r="CL1142" s="194"/>
      <c r="CN1142" s="28"/>
      <c r="CO1142" s="28"/>
      <c r="CP1142" s="28"/>
      <c r="CU1142" s="194"/>
      <c r="CW1142" s="28"/>
      <c r="CX1142" s="28"/>
      <c r="CY1142" s="28"/>
      <c r="DD1142" s="194"/>
      <c r="DF1142" s="28"/>
      <c r="DG1142" s="28"/>
      <c r="DH1142" s="28"/>
      <c r="DM1142" s="194"/>
      <c r="DO1142" s="28"/>
      <c r="DP1142" s="28"/>
      <c r="DQ1142" s="28"/>
      <c r="DV1142" s="194"/>
      <c r="DX1142" s="28"/>
      <c r="DY1142" s="28"/>
      <c r="DZ1142" s="28"/>
      <c r="EE1142" s="194"/>
      <c r="EG1142" s="28"/>
      <c r="EH1142" s="28"/>
      <c r="EI1142" s="28"/>
      <c r="EN1142" s="194"/>
      <c r="EP1142" s="28"/>
      <c r="EQ1142" s="28"/>
      <c r="ER1142" s="28"/>
      <c r="EW1142" s="194"/>
      <c r="EY1142" s="28"/>
      <c r="EZ1142" s="28"/>
      <c r="FA1142" s="28"/>
      <c r="FF1142" s="194"/>
      <c r="FH1142" s="28"/>
      <c r="FI1142" s="28"/>
      <c r="FJ1142" s="28"/>
      <c r="FO1142" s="194"/>
      <c r="FQ1142" s="28"/>
      <c r="FR1142" s="28"/>
      <c r="FS1142" s="28"/>
      <c r="FX1142" s="194"/>
      <c r="FZ1142" s="28"/>
      <c r="GA1142" s="28"/>
      <c r="GB1142" s="28"/>
      <c r="GG1142" s="194"/>
      <c r="GI1142" s="28"/>
      <c r="GJ1142" s="28"/>
      <c r="GK1142" s="28"/>
      <c r="GP1142" s="194"/>
      <c r="GR1142" s="28"/>
      <c r="GS1142" s="28"/>
      <c r="GT1142" s="28"/>
      <c r="GY1142" s="194"/>
      <c r="HA1142" s="28"/>
      <c r="HB1142" s="28"/>
      <c r="HC1142" s="28"/>
      <c r="HH1142" s="194"/>
      <c r="HJ1142" s="28"/>
      <c r="HK1142" s="28"/>
      <c r="HL1142" s="28"/>
      <c r="HQ1142" s="28"/>
      <c r="HR1142" s="28"/>
      <c r="HS1142" s="28"/>
      <c r="HT1142" s="28"/>
      <c r="HU1142" s="28"/>
      <c r="HV1142" s="28"/>
      <c r="HW1142" s="28"/>
      <c r="HX1142" s="28"/>
      <c r="HY1142" s="28"/>
      <c r="HZ1142" s="28"/>
      <c r="IA1142" s="28"/>
      <c r="IB1142" s="28"/>
      <c r="IC1142" s="28"/>
      <c r="ID1142" s="28"/>
      <c r="IE1142" s="28"/>
      <c r="IF1142" s="28"/>
      <c r="IG1142" s="28"/>
      <c r="IH1142" s="28"/>
      <c r="II1142" s="28"/>
      <c r="IJ1142" s="28"/>
      <c r="IK1142" s="28"/>
      <c r="IL1142" s="28"/>
      <c r="IM1142" s="28"/>
      <c r="IN1142" s="28"/>
      <c r="IO1142" s="28"/>
      <c r="IP1142" s="28"/>
      <c r="IQ1142" s="28"/>
      <c r="IR1142" s="28"/>
      <c r="IS1142" s="28"/>
      <c r="IT1142" s="28"/>
      <c r="IU1142" s="28"/>
      <c r="IV1142" s="28"/>
    </row>
    <row r="1143" spans="1:256" s="50" customFormat="1" ht="18">
      <c r="A1143" s="330" t="s">
        <v>628</v>
      </c>
      <c r="B1143" s="420"/>
      <c r="C1143" s="420"/>
      <c r="D1143" s="418" t="s">
        <v>130</v>
      </c>
      <c r="E1143" s="50">
        <f t="shared" si="14"/>
        <v>4</v>
      </c>
      <c r="F1143" s="284">
        <f t="shared" si="15"/>
        <v>22</v>
      </c>
      <c r="G1143" s="50">
        <v>22</v>
      </c>
      <c r="L1143" s="28"/>
      <c r="N1143" s="28"/>
      <c r="R1143" s="194"/>
      <c r="T1143" s="28"/>
      <c r="U1143" s="28"/>
      <c r="V1143" s="28"/>
      <c r="AA1143" s="194"/>
      <c r="AC1143" s="28"/>
      <c r="AD1143" s="28"/>
      <c r="AE1143" s="28"/>
      <c r="AJ1143" s="194"/>
      <c r="AL1143" s="28"/>
      <c r="AM1143" s="28"/>
      <c r="AN1143" s="28"/>
      <c r="AS1143" s="194"/>
      <c r="AU1143" s="28"/>
      <c r="AV1143" s="28"/>
      <c r="AW1143" s="28"/>
      <c r="BB1143" s="194"/>
      <c r="BD1143" s="28"/>
      <c r="BE1143" s="28"/>
      <c r="BF1143" s="28"/>
      <c r="BK1143" s="194"/>
      <c r="BM1143" s="28"/>
      <c r="BN1143" s="28"/>
      <c r="BO1143" s="28"/>
      <c r="BT1143" s="194"/>
      <c r="BV1143" s="28"/>
      <c r="BW1143" s="28"/>
      <c r="BX1143" s="28"/>
      <c r="CC1143" s="194"/>
      <c r="CE1143" s="28"/>
      <c r="CF1143" s="28"/>
      <c r="CG1143" s="28"/>
      <c r="CL1143" s="194"/>
      <c r="CN1143" s="28"/>
      <c r="CO1143" s="28"/>
      <c r="CP1143" s="28"/>
      <c r="CU1143" s="194"/>
      <c r="CW1143" s="28"/>
      <c r="CX1143" s="28"/>
      <c r="CY1143" s="28"/>
      <c r="DD1143" s="194"/>
      <c r="DF1143" s="28"/>
      <c r="DG1143" s="28"/>
      <c r="DH1143" s="28"/>
      <c r="DM1143" s="194"/>
      <c r="DO1143" s="28"/>
      <c r="DP1143" s="28"/>
      <c r="DQ1143" s="28"/>
      <c r="DV1143" s="194"/>
      <c r="DX1143" s="28"/>
      <c r="DY1143" s="28"/>
      <c r="DZ1143" s="28"/>
      <c r="EE1143" s="194"/>
      <c r="EG1143" s="28"/>
      <c r="EH1143" s="28"/>
      <c r="EI1143" s="28"/>
      <c r="EN1143" s="194"/>
      <c r="EP1143" s="28"/>
      <c r="EQ1143" s="28"/>
      <c r="ER1143" s="28"/>
      <c r="EW1143" s="194"/>
      <c r="EY1143" s="28"/>
      <c r="EZ1143" s="28"/>
      <c r="FA1143" s="28"/>
      <c r="FF1143" s="194"/>
      <c r="FH1143" s="28"/>
      <c r="FI1143" s="28"/>
      <c r="FJ1143" s="28"/>
      <c r="FO1143" s="194"/>
      <c r="FQ1143" s="28"/>
      <c r="FR1143" s="28"/>
      <c r="FS1143" s="28"/>
      <c r="FX1143" s="194"/>
      <c r="FZ1143" s="28"/>
      <c r="GA1143" s="28"/>
      <c r="GB1143" s="28"/>
      <c r="GG1143" s="194"/>
      <c r="GI1143" s="28"/>
      <c r="GJ1143" s="28"/>
      <c r="GK1143" s="28"/>
      <c r="GP1143" s="194"/>
      <c r="GR1143" s="28"/>
      <c r="GS1143" s="28"/>
      <c r="GT1143" s="28"/>
      <c r="GY1143" s="194"/>
      <c r="HA1143" s="28"/>
      <c r="HB1143" s="28"/>
      <c r="HC1143" s="28"/>
      <c r="HH1143" s="194"/>
      <c r="HJ1143" s="28"/>
      <c r="HK1143" s="28"/>
      <c r="HL1143" s="28"/>
      <c r="HQ1143" s="28"/>
      <c r="HR1143" s="28"/>
      <c r="HS1143" s="28"/>
      <c r="HT1143" s="28"/>
      <c r="HU1143" s="28"/>
      <c r="HV1143" s="28"/>
      <c r="HW1143" s="28"/>
      <c r="HX1143" s="28"/>
      <c r="HY1143" s="28"/>
      <c r="HZ1143" s="28"/>
      <c r="IA1143" s="28"/>
      <c r="IB1143" s="28"/>
      <c r="IC1143" s="28"/>
      <c r="ID1143" s="28"/>
      <c r="IE1143" s="28"/>
      <c r="IF1143" s="28"/>
      <c r="IG1143" s="28"/>
      <c r="IH1143" s="28"/>
      <c r="II1143" s="28"/>
      <c r="IJ1143" s="28"/>
      <c r="IK1143" s="28"/>
      <c r="IL1143" s="28"/>
      <c r="IM1143" s="28"/>
      <c r="IN1143" s="28"/>
      <c r="IO1143" s="28"/>
      <c r="IP1143" s="28"/>
      <c r="IQ1143" s="28"/>
      <c r="IR1143" s="28"/>
      <c r="IS1143" s="28"/>
      <c r="IT1143" s="28"/>
      <c r="IU1143" s="28"/>
      <c r="IV1143" s="28"/>
    </row>
    <row r="1144" spans="1:256" s="50" customFormat="1" ht="18">
      <c r="A1144" s="206" t="s">
        <v>2750</v>
      </c>
      <c r="B1144" s="28"/>
      <c r="C1144" s="275"/>
      <c r="D1144" s="418" t="s">
        <v>129</v>
      </c>
      <c r="E1144" s="50">
        <f t="shared" si="14"/>
        <v>1</v>
      </c>
      <c r="F1144" s="284">
        <f t="shared" si="15"/>
        <v>5</v>
      </c>
      <c r="J1144" s="50">
        <v>5</v>
      </c>
      <c r="N1144" s="28"/>
      <c r="R1144" s="194"/>
      <c r="T1144" s="28"/>
      <c r="U1144" s="28"/>
      <c r="V1144" s="28"/>
      <c r="AA1144" s="194"/>
      <c r="AC1144" s="28"/>
      <c r="AD1144" s="28"/>
      <c r="AE1144" s="28"/>
      <c r="AJ1144" s="194"/>
      <c r="AL1144" s="28"/>
      <c r="AM1144" s="28"/>
      <c r="AN1144" s="28"/>
      <c r="AS1144" s="194"/>
      <c r="AU1144" s="28"/>
      <c r="AV1144" s="28"/>
      <c r="AW1144" s="28"/>
      <c r="BB1144" s="194"/>
      <c r="BD1144" s="28"/>
      <c r="BE1144" s="28"/>
      <c r="BF1144" s="28"/>
      <c r="BK1144" s="194"/>
      <c r="BM1144" s="28"/>
      <c r="BN1144" s="28"/>
      <c r="BO1144" s="28"/>
      <c r="BT1144" s="194"/>
      <c r="BV1144" s="28"/>
      <c r="BW1144" s="28"/>
      <c r="BX1144" s="28"/>
      <c r="CC1144" s="194"/>
      <c r="CE1144" s="28"/>
      <c r="CF1144" s="28"/>
      <c r="CG1144" s="28"/>
      <c r="CL1144" s="194"/>
      <c r="CN1144" s="28"/>
      <c r="CO1144" s="28"/>
      <c r="CP1144" s="28"/>
      <c r="CU1144" s="194"/>
      <c r="CW1144" s="28"/>
      <c r="CX1144" s="28"/>
      <c r="CY1144" s="28"/>
      <c r="DD1144" s="194"/>
      <c r="DF1144" s="28"/>
      <c r="DG1144" s="28"/>
      <c r="DH1144" s="28"/>
      <c r="DM1144" s="194"/>
      <c r="DO1144" s="28"/>
      <c r="DP1144" s="28"/>
      <c r="DQ1144" s="28"/>
      <c r="DV1144" s="194"/>
      <c r="DX1144" s="28"/>
      <c r="DY1144" s="28"/>
      <c r="DZ1144" s="28"/>
      <c r="EE1144" s="194"/>
      <c r="EG1144" s="28"/>
      <c r="EH1144" s="28"/>
      <c r="EI1144" s="28"/>
      <c r="EN1144" s="194"/>
      <c r="EP1144" s="28"/>
      <c r="EQ1144" s="28"/>
      <c r="ER1144" s="28"/>
      <c r="EW1144" s="194"/>
      <c r="EY1144" s="28"/>
      <c r="EZ1144" s="28"/>
      <c r="FA1144" s="28"/>
      <c r="FF1144" s="194"/>
      <c r="FH1144" s="28"/>
      <c r="FI1144" s="28"/>
      <c r="FJ1144" s="28"/>
      <c r="FO1144" s="194"/>
      <c r="FQ1144" s="28"/>
      <c r="FR1144" s="28"/>
      <c r="FS1144" s="28"/>
      <c r="FX1144" s="194"/>
      <c r="FZ1144" s="28"/>
      <c r="GA1144" s="28"/>
      <c r="GB1144" s="28"/>
      <c r="GG1144" s="194"/>
      <c r="GI1144" s="28"/>
      <c r="GJ1144" s="28"/>
      <c r="GK1144" s="28"/>
      <c r="GP1144" s="194"/>
      <c r="GR1144" s="28"/>
      <c r="GS1144" s="28"/>
      <c r="GT1144" s="28"/>
      <c r="GY1144" s="194"/>
      <c r="HA1144" s="28"/>
      <c r="HB1144" s="28"/>
      <c r="HC1144" s="28"/>
      <c r="HH1144" s="194"/>
      <c r="HJ1144" s="28"/>
      <c r="HK1144" s="28"/>
      <c r="HL1144" s="28"/>
      <c r="HQ1144" s="28"/>
      <c r="HR1144" s="28"/>
      <c r="HS1144" s="28"/>
      <c r="HT1144" s="28"/>
      <c r="HU1144" s="28"/>
      <c r="HV1144" s="28"/>
      <c r="HW1144" s="28"/>
      <c r="HX1144" s="28"/>
      <c r="HY1144" s="28"/>
      <c r="HZ1144" s="28"/>
      <c r="IA1144" s="28"/>
      <c r="IB1144" s="28"/>
      <c r="IC1144" s="28"/>
      <c r="ID1144" s="28"/>
      <c r="IE1144" s="28"/>
      <c r="IF1144" s="28"/>
      <c r="IG1144" s="28"/>
      <c r="IH1144" s="28"/>
      <c r="II1144" s="28"/>
      <c r="IJ1144" s="28"/>
      <c r="IK1144" s="28"/>
      <c r="IL1144" s="28"/>
      <c r="IM1144" s="28"/>
      <c r="IN1144" s="28"/>
      <c r="IO1144" s="28"/>
      <c r="IP1144" s="28"/>
      <c r="IQ1144" s="28"/>
      <c r="IR1144" s="28"/>
      <c r="IS1144" s="28"/>
      <c r="IT1144" s="28"/>
      <c r="IU1144" s="28"/>
      <c r="IV1144" s="28"/>
    </row>
    <row r="1145" spans="1:256" s="50" customFormat="1" ht="18">
      <c r="A1145" s="330" t="s">
        <v>1685</v>
      </c>
      <c r="B1145" s="28"/>
      <c r="C1145" s="275"/>
      <c r="D1145" s="418" t="s">
        <v>129</v>
      </c>
      <c r="E1145" s="50">
        <f t="shared" si="14"/>
        <v>0</v>
      </c>
      <c r="F1145" s="284">
        <f t="shared" si="15"/>
        <v>0</v>
      </c>
      <c r="L1145" s="28"/>
      <c r="N1145" s="28"/>
      <c r="R1145" s="194"/>
      <c r="T1145" s="28"/>
      <c r="U1145" s="28"/>
      <c r="V1145" s="28"/>
      <c r="AA1145" s="194"/>
      <c r="AC1145" s="28"/>
      <c r="AD1145" s="28"/>
      <c r="AE1145" s="28"/>
      <c r="AJ1145" s="194"/>
      <c r="AL1145" s="28"/>
      <c r="AM1145" s="28"/>
      <c r="AN1145" s="28"/>
      <c r="AS1145" s="194"/>
      <c r="AU1145" s="28"/>
      <c r="AV1145" s="28"/>
      <c r="AW1145" s="28"/>
      <c r="BB1145" s="194"/>
      <c r="BD1145" s="28"/>
      <c r="BE1145" s="28"/>
      <c r="BF1145" s="28"/>
      <c r="BK1145" s="194"/>
      <c r="BM1145" s="28"/>
      <c r="BN1145" s="28"/>
      <c r="BO1145" s="28"/>
      <c r="BT1145" s="194"/>
      <c r="BV1145" s="28"/>
      <c r="BW1145" s="28"/>
      <c r="BX1145" s="28"/>
      <c r="CC1145" s="194"/>
      <c r="CE1145" s="28"/>
      <c r="CF1145" s="28"/>
      <c r="CG1145" s="28"/>
      <c r="CL1145" s="194"/>
      <c r="CN1145" s="28"/>
      <c r="CO1145" s="28"/>
      <c r="CP1145" s="28"/>
      <c r="CU1145" s="194"/>
      <c r="CW1145" s="28"/>
      <c r="CX1145" s="28"/>
      <c r="CY1145" s="28"/>
      <c r="DD1145" s="194"/>
      <c r="DF1145" s="28"/>
      <c r="DG1145" s="28"/>
      <c r="DH1145" s="28"/>
      <c r="DM1145" s="194"/>
      <c r="DO1145" s="28"/>
      <c r="DP1145" s="28"/>
      <c r="DQ1145" s="28"/>
      <c r="DV1145" s="194"/>
      <c r="DX1145" s="28"/>
      <c r="DY1145" s="28"/>
      <c r="DZ1145" s="28"/>
      <c r="EE1145" s="194"/>
      <c r="EG1145" s="28"/>
      <c r="EH1145" s="28"/>
      <c r="EI1145" s="28"/>
      <c r="EN1145" s="194"/>
      <c r="EP1145" s="28"/>
      <c r="EQ1145" s="28"/>
      <c r="ER1145" s="28"/>
      <c r="EW1145" s="194"/>
      <c r="EY1145" s="28"/>
      <c r="EZ1145" s="28"/>
      <c r="FA1145" s="28"/>
      <c r="FF1145" s="194"/>
      <c r="FH1145" s="28"/>
      <c r="FI1145" s="28"/>
      <c r="FJ1145" s="28"/>
      <c r="FO1145" s="194"/>
      <c r="FQ1145" s="28"/>
      <c r="FR1145" s="28"/>
      <c r="FS1145" s="28"/>
      <c r="FX1145" s="194"/>
      <c r="FZ1145" s="28"/>
      <c r="GA1145" s="28"/>
      <c r="GB1145" s="28"/>
      <c r="GG1145" s="194"/>
      <c r="GI1145" s="28"/>
      <c r="GJ1145" s="28"/>
      <c r="GK1145" s="28"/>
      <c r="GP1145" s="194"/>
      <c r="GR1145" s="28"/>
      <c r="GS1145" s="28"/>
      <c r="GT1145" s="28"/>
      <c r="GY1145" s="194"/>
      <c r="HA1145" s="28"/>
      <c r="HB1145" s="28"/>
      <c r="HC1145" s="28"/>
      <c r="HH1145" s="194"/>
      <c r="HJ1145" s="28"/>
      <c r="HK1145" s="28"/>
      <c r="HL1145" s="28"/>
      <c r="HQ1145" s="28"/>
      <c r="HR1145" s="28"/>
      <c r="HS1145" s="28"/>
      <c r="HT1145" s="28"/>
      <c r="HU1145" s="28"/>
      <c r="HV1145" s="28"/>
      <c r="HW1145" s="28"/>
      <c r="HX1145" s="28"/>
      <c r="HY1145" s="28"/>
      <c r="HZ1145" s="28"/>
      <c r="IA1145" s="28"/>
      <c r="IB1145" s="28"/>
      <c r="IC1145" s="28"/>
      <c r="ID1145" s="28"/>
      <c r="IE1145" s="28"/>
      <c r="IF1145" s="28"/>
      <c r="IG1145" s="28"/>
      <c r="IH1145" s="28"/>
      <c r="II1145" s="28"/>
      <c r="IJ1145" s="28"/>
      <c r="IK1145" s="28"/>
      <c r="IL1145" s="28"/>
      <c r="IM1145" s="28"/>
      <c r="IN1145" s="28"/>
      <c r="IO1145" s="28"/>
      <c r="IP1145" s="28"/>
      <c r="IQ1145" s="28"/>
      <c r="IR1145" s="28"/>
      <c r="IS1145" s="28"/>
      <c r="IT1145" s="28"/>
      <c r="IU1145" s="28"/>
      <c r="IV1145" s="28"/>
    </row>
    <row r="1146" spans="1:256" s="50" customFormat="1" ht="18">
      <c r="A1146" s="330" t="s">
        <v>650</v>
      </c>
      <c r="B1146" s="420"/>
      <c r="C1146" s="420"/>
      <c r="D1146" s="418" t="s">
        <v>132</v>
      </c>
      <c r="E1146" s="50">
        <f t="shared" si="14"/>
        <v>5</v>
      </c>
      <c r="F1146" s="284">
        <f t="shared" si="15"/>
        <v>50</v>
      </c>
      <c r="H1146" s="50">
        <v>50</v>
      </c>
      <c r="N1146" s="28"/>
      <c r="R1146" s="194"/>
      <c r="T1146" s="28"/>
      <c r="U1146" s="28"/>
      <c r="V1146" s="28"/>
      <c r="AA1146" s="194"/>
      <c r="AC1146" s="28"/>
      <c r="AD1146" s="28"/>
      <c r="AE1146" s="28"/>
      <c r="AJ1146" s="194"/>
      <c r="AL1146" s="28"/>
      <c r="AM1146" s="28"/>
      <c r="AN1146" s="28"/>
      <c r="AS1146" s="194"/>
      <c r="AU1146" s="28"/>
      <c r="AV1146" s="28"/>
      <c r="AW1146" s="28"/>
      <c r="BB1146" s="194"/>
      <c r="BD1146" s="28"/>
      <c r="BE1146" s="28"/>
      <c r="BF1146" s="28"/>
      <c r="BK1146" s="194"/>
      <c r="BM1146" s="28"/>
      <c r="BN1146" s="28"/>
      <c r="BO1146" s="28"/>
      <c r="BT1146" s="194"/>
      <c r="BV1146" s="28"/>
      <c r="BW1146" s="28"/>
      <c r="BX1146" s="28"/>
      <c r="CC1146" s="194"/>
      <c r="CE1146" s="28"/>
      <c r="CF1146" s="28"/>
      <c r="CG1146" s="28"/>
      <c r="CL1146" s="194"/>
      <c r="CN1146" s="28"/>
      <c r="CO1146" s="28"/>
      <c r="CP1146" s="28"/>
      <c r="CU1146" s="194"/>
      <c r="CW1146" s="28"/>
      <c r="CX1146" s="28"/>
      <c r="CY1146" s="28"/>
      <c r="DD1146" s="194"/>
      <c r="DF1146" s="28"/>
      <c r="DG1146" s="28"/>
      <c r="DH1146" s="28"/>
      <c r="DM1146" s="194"/>
      <c r="DO1146" s="28"/>
      <c r="DP1146" s="28"/>
      <c r="DQ1146" s="28"/>
      <c r="DV1146" s="194"/>
      <c r="DX1146" s="28"/>
      <c r="DY1146" s="28"/>
      <c r="DZ1146" s="28"/>
      <c r="EE1146" s="194"/>
      <c r="EG1146" s="28"/>
      <c r="EH1146" s="28"/>
      <c r="EI1146" s="28"/>
      <c r="EN1146" s="194"/>
      <c r="EP1146" s="28"/>
      <c r="EQ1146" s="28"/>
      <c r="ER1146" s="28"/>
      <c r="EW1146" s="194"/>
      <c r="EY1146" s="28"/>
      <c r="EZ1146" s="28"/>
      <c r="FA1146" s="28"/>
      <c r="FF1146" s="194"/>
      <c r="FH1146" s="28"/>
      <c r="FI1146" s="28"/>
      <c r="FJ1146" s="28"/>
      <c r="FO1146" s="194"/>
      <c r="FQ1146" s="28"/>
      <c r="FR1146" s="28"/>
      <c r="FS1146" s="28"/>
      <c r="FX1146" s="194"/>
      <c r="FZ1146" s="28"/>
      <c r="GA1146" s="28"/>
      <c r="GB1146" s="28"/>
      <c r="GG1146" s="194"/>
      <c r="GI1146" s="28"/>
      <c r="GJ1146" s="28"/>
      <c r="GK1146" s="28"/>
      <c r="GP1146" s="194"/>
      <c r="GR1146" s="28"/>
      <c r="GS1146" s="28"/>
      <c r="GT1146" s="28"/>
      <c r="GY1146" s="194"/>
      <c r="HA1146" s="28"/>
      <c r="HB1146" s="28"/>
      <c r="HC1146" s="28"/>
      <c r="HH1146" s="194"/>
      <c r="HJ1146" s="28"/>
      <c r="HK1146" s="28"/>
      <c r="HL1146" s="28"/>
      <c r="HQ1146" s="28"/>
      <c r="HR1146" s="28"/>
      <c r="HS1146" s="28"/>
      <c r="HT1146" s="28"/>
      <c r="HU1146" s="28"/>
      <c r="HV1146" s="28"/>
      <c r="HW1146" s="28"/>
      <c r="HX1146" s="28"/>
      <c r="HY1146" s="28"/>
      <c r="HZ1146" s="28"/>
      <c r="IA1146" s="28"/>
      <c r="IB1146" s="28"/>
      <c r="IC1146" s="28"/>
      <c r="ID1146" s="28"/>
      <c r="IE1146" s="28"/>
      <c r="IF1146" s="28"/>
      <c r="IG1146" s="28"/>
      <c r="IH1146" s="28"/>
      <c r="II1146" s="28"/>
      <c r="IJ1146" s="28"/>
      <c r="IK1146" s="28"/>
      <c r="IL1146" s="28"/>
      <c r="IM1146" s="28"/>
      <c r="IN1146" s="28"/>
      <c r="IO1146" s="28"/>
      <c r="IP1146" s="28"/>
      <c r="IQ1146" s="28"/>
      <c r="IR1146" s="28"/>
      <c r="IS1146" s="28"/>
      <c r="IT1146" s="28"/>
      <c r="IU1146" s="28"/>
      <c r="IV1146" s="28"/>
    </row>
    <row r="1147" spans="1:256" s="50" customFormat="1" ht="18">
      <c r="A1147" s="330" t="s">
        <v>582</v>
      </c>
      <c r="B1147" s="420"/>
      <c r="C1147" s="420"/>
      <c r="D1147" s="418" t="s">
        <v>130</v>
      </c>
      <c r="E1147" s="50">
        <f t="shared" si="14"/>
        <v>7</v>
      </c>
      <c r="F1147" s="284">
        <f t="shared" si="15"/>
        <v>15</v>
      </c>
      <c r="H1147" s="50">
        <v>15</v>
      </c>
      <c r="L1147" s="281"/>
      <c r="N1147" s="28"/>
      <c r="R1147" s="194"/>
      <c r="T1147" s="28"/>
      <c r="U1147" s="28"/>
      <c r="V1147" s="28"/>
      <c r="AA1147" s="194"/>
      <c r="AC1147" s="28"/>
      <c r="AD1147" s="28"/>
      <c r="AE1147" s="28"/>
      <c r="AJ1147" s="194"/>
      <c r="AL1147" s="28"/>
      <c r="AM1147" s="28"/>
      <c r="AN1147" s="28"/>
      <c r="AS1147" s="194"/>
      <c r="AU1147" s="28"/>
      <c r="AV1147" s="28"/>
      <c r="AW1147" s="28"/>
      <c r="BB1147" s="194"/>
      <c r="BD1147" s="28"/>
      <c r="BE1147" s="28"/>
      <c r="BF1147" s="28"/>
      <c r="BK1147" s="194"/>
      <c r="BM1147" s="28"/>
      <c r="BN1147" s="28"/>
      <c r="BO1147" s="28"/>
      <c r="BT1147" s="194"/>
      <c r="BV1147" s="28"/>
      <c r="BW1147" s="28"/>
      <c r="BX1147" s="28"/>
      <c r="CC1147" s="194"/>
      <c r="CE1147" s="28"/>
      <c r="CF1147" s="28"/>
      <c r="CG1147" s="28"/>
      <c r="CL1147" s="194"/>
      <c r="CN1147" s="28"/>
      <c r="CO1147" s="28"/>
      <c r="CP1147" s="28"/>
      <c r="CU1147" s="194"/>
      <c r="CW1147" s="28"/>
      <c r="CX1147" s="28"/>
      <c r="CY1147" s="28"/>
      <c r="DD1147" s="194"/>
      <c r="DF1147" s="28"/>
      <c r="DG1147" s="28"/>
      <c r="DH1147" s="28"/>
      <c r="DM1147" s="194"/>
      <c r="DO1147" s="28"/>
      <c r="DP1147" s="28"/>
      <c r="DQ1147" s="28"/>
      <c r="DV1147" s="194"/>
      <c r="DX1147" s="28"/>
      <c r="DY1147" s="28"/>
      <c r="DZ1147" s="28"/>
      <c r="EE1147" s="194"/>
      <c r="EG1147" s="28"/>
      <c r="EH1147" s="28"/>
      <c r="EI1147" s="28"/>
      <c r="EN1147" s="194"/>
      <c r="EP1147" s="28"/>
      <c r="EQ1147" s="28"/>
      <c r="ER1147" s="28"/>
      <c r="EW1147" s="194"/>
      <c r="EY1147" s="28"/>
      <c r="EZ1147" s="28"/>
      <c r="FA1147" s="28"/>
      <c r="FF1147" s="194"/>
      <c r="FH1147" s="28"/>
      <c r="FI1147" s="28"/>
      <c r="FJ1147" s="28"/>
      <c r="FO1147" s="194"/>
      <c r="FQ1147" s="28"/>
      <c r="FR1147" s="28"/>
      <c r="FS1147" s="28"/>
      <c r="FX1147" s="194"/>
      <c r="FZ1147" s="28"/>
      <c r="GA1147" s="28"/>
      <c r="GB1147" s="28"/>
      <c r="GG1147" s="194"/>
      <c r="GI1147" s="28"/>
      <c r="GJ1147" s="28"/>
      <c r="GK1147" s="28"/>
      <c r="GP1147" s="194"/>
      <c r="GR1147" s="28"/>
      <c r="GS1147" s="28"/>
      <c r="GT1147" s="28"/>
      <c r="GY1147" s="194"/>
      <c r="HA1147" s="28"/>
      <c r="HB1147" s="28"/>
      <c r="HC1147" s="28"/>
      <c r="HH1147" s="194"/>
      <c r="HJ1147" s="28"/>
      <c r="HK1147" s="28"/>
      <c r="HL1147" s="28"/>
      <c r="HQ1147" s="28"/>
      <c r="HR1147" s="28"/>
      <c r="HS1147" s="28"/>
      <c r="HT1147" s="28"/>
      <c r="HU1147" s="28"/>
      <c r="HV1147" s="28"/>
      <c r="HW1147" s="28"/>
      <c r="HX1147" s="28"/>
      <c r="HY1147" s="28"/>
      <c r="HZ1147" s="28"/>
      <c r="IA1147" s="28"/>
      <c r="IB1147" s="28"/>
      <c r="IC1147" s="28"/>
      <c r="ID1147" s="28"/>
      <c r="IE1147" s="28"/>
      <c r="IF1147" s="28"/>
      <c r="IG1147" s="28"/>
      <c r="IH1147" s="28"/>
      <c r="II1147" s="28"/>
      <c r="IJ1147" s="28"/>
      <c r="IK1147" s="28"/>
      <c r="IL1147" s="28"/>
      <c r="IM1147" s="28"/>
      <c r="IN1147" s="28"/>
      <c r="IO1147" s="28"/>
      <c r="IP1147" s="28"/>
      <c r="IQ1147" s="28"/>
      <c r="IR1147" s="28"/>
      <c r="IS1147" s="28"/>
      <c r="IT1147" s="28"/>
      <c r="IU1147" s="28"/>
      <c r="IV1147" s="28"/>
    </row>
    <row r="1148" spans="1:256" s="50" customFormat="1" ht="18">
      <c r="A1148" s="206" t="s">
        <v>2515</v>
      </c>
      <c r="B1148" s="28"/>
      <c r="C1148" s="420"/>
      <c r="D1148" s="418" t="s">
        <v>129</v>
      </c>
      <c r="E1148" s="50">
        <f t="shared" si="14"/>
        <v>1</v>
      </c>
      <c r="F1148" s="284">
        <f t="shared" si="15"/>
        <v>0</v>
      </c>
      <c r="L1148" s="28"/>
      <c r="N1148" s="28"/>
      <c r="R1148" s="194"/>
      <c r="T1148" s="28"/>
      <c r="U1148" s="28"/>
      <c r="V1148" s="28"/>
      <c r="AA1148" s="194"/>
      <c r="AC1148" s="28"/>
      <c r="AD1148" s="28"/>
      <c r="AE1148" s="28"/>
      <c r="AJ1148" s="194"/>
      <c r="AL1148" s="28"/>
      <c r="AM1148" s="28"/>
      <c r="AN1148" s="28"/>
      <c r="AS1148" s="194"/>
      <c r="AU1148" s="28"/>
      <c r="AV1148" s="28"/>
      <c r="AW1148" s="28"/>
      <c r="BB1148" s="194"/>
      <c r="BD1148" s="28"/>
      <c r="BE1148" s="28"/>
      <c r="BF1148" s="28"/>
      <c r="BK1148" s="194"/>
      <c r="BM1148" s="28"/>
      <c r="BN1148" s="28"/>
      <c r="BO1148" s="28"/>
      <c r="BT1148" s="194"/>
      <c r="BV1148" s="28"/>
      <c r="BW1148" s="28"/>
      <c r="BX1148" s="28"/>
      <c r="CC1148" s="194"/>
      <c r="CE1148" s="28"/>
      <c r="CF1148" s="28"/>
      <c r="CG1148" s="28"/>
      <c r="CL1148" s="194"/>
      <c r="CN1148" s="28"/>
      <c r="CO1148" s="28"/>
      <c r="CP1148" s="28"/>
      <c r="CU1148" s="194"/>
      <c r="CW1148" s="28"/>
      <c r="CX1148" s="28"/>
      <c r="CY1148" s="28"/>
      <c r="DD1148" s="194"/>
      <c r="DF1148" s="28"/>
      <c r="DG1148" s="28"/>
      <c r="DH1148" s="28"/>
      <c r="DM1148" s="194"/>
      <c r="DO1148" s="28"/>
      <c r="DP1148" s="28"/>
      <c r="DQ1148" s="28"/>
      <c r="DV1148" s="194"/>
      <c r="DX1148" s="28"/>
      <c r="DY1148" s="28"/>
      <c r="DZ1148" s="28"/>
      <c r="EE1148" s="194"/>
      <c r="EG1148" s="28"/>
      <c r="EH1148" s="28"/>
      <c r="EI1148" s="28"/>
      <c r="EN1148" s="194"/>
      <c r="EP1148" s="28"/>
      <c r="EQ1148" s="28"/>
      <c r="ER1148" s="28"/>
      <c r="EW1148" s="194"/>
      <c r="EY1148" s="28"/>
      <c r="EZ1148" s="28"/>
      <c r="FA1148" s="28"/>
      <c r="FF1148" s="194"/>
      <c r="FH1148" s="28"/>
      <c r="FI1148" s="28"/>
      <c r="FJ1148" s="28"/>
      <c r="FO1148" s="194"/>
      <c r="FQ1148" s="28"/>
      <c r="FR1148" s="28"/>
      <c r="FS1148" s="28"/>
      <c r="FX1148" s="194"/>
      <c r="FZ1148" s="28"/>
      <c r="GA1148" s="28"/>
      <c r="GB1148" s="28"/>
      <c r="GG1148" s="194"/>
      <c r="GI1148" s="28"/>
      <c r="GJ1148" s="28"/>
      <c r="GK1148" s="28"/>
      <c r="GP1148" s="194"/>
      <c r="GR1148" s="28"/>
      <c r="GS1148" s="28"/>
      <c r="GT1148" s="28"/>
      <c r="GY1148" s="194"/>
      <c r="HA1148" s="28"/>
      <c r="HB1148" s="28"/>
      <c r="HC1148" s="28"/>
      <c r="HH1148" s="194"/>
      <c r="HJ1148" s="28"/>
      <c r="HK1148" s="28"/>
      <c r="HL1148" s="28"/>
      <c r="HQ1148" s="28"/>
      <c r="HR1148" s="28"/>
      <c r="HS1148" s="28"/>
      <c r="HT1148" s="28"/>
      <c r="HU1148" s="28"/>
      <c r="HV1148" s="28"/>
      <c r="HW1148" s="28"/>
      <c r="HX1148" s="28"/>
      <c r="HY1148" s="28"/>
      <c r="HZ1148" s="28"/>
      <c r="IA1148" s="28"/>
      <c r="IB1148" s="28"/>
      <c r="IC1148" s="28"/>
      <c r="ID1148" s="28"/>
      <c r="IE1148" s="28"/>
      <c r="IF1148" s="28"/>
      <c r="IG1148" s="28"/>
      <c r="IH1148" s="28"/>
      <c r="II1148" s="28"/>
      <c r="IJ1148" s="28"/>
      <c r="IK1148" s="28"/>
      <c r="IL1148" s="28"/>
      <c r="IM1148" s="28"/>
      <c r="IN1148" s="28"/>
      <c r="IO1148" s="28"/>
      <c r="IP1148" s="28"/>
      <c r="IQ1148" s="28"/>
      <c r="IR1148" s="28"/>
      <c r="IS1148" s="28"/>
      <c r="IT1148" s="28"/>
      <c r="IU1148" s="28"/>
      <c r="IV1148" s="28"/>
    </row>
    <row r="1149" spans="1:256" s="50" customFormat="1" ht="18">
      <c r="A1149" s="206" t="s">
        <v>2599</v>
      </c>
      <c r="B1149" s="28"/>
      <c r="C1149" s="420"/>
      <c r="D1149" s="418" t="s">
        <v>129</v>
      </c>
      <c r="E1149" s="50">
        <f t="shared" si="14"/>
        <v>0</v>
      </c>
      <c r="F1149" s="284">
        <f t="shared" si="15"/>
        <v>16</v>
      </c>
      <c r="J1149" s="50">
        <v>16</v>
      </c>
      <c r="L1149" s="28"/>
      <c r="N1149" s="28"/>
      <c r="R1149" s="194"/>
      <c r="T1149" s="28"/>
      <c r="U1149" s="28"/>
      <c r="V1149" s="28"/>
      <c r="AA1149" s="194"/>
      <c r="AC1149" s="28"/>
      <c r="AD1149" s="28"/>
      <c r="AE1149" s="28"/>
      <c r="AJ1149" s="194"/>
      <c r="AL1149" s="28"/>
      <c r="AM1149" s="28"/>
      <c r="AN1149" s="28"/>
      <c r="AS1149" s="194"/>
      <c r="AU1149" s="28"/>
      <c r="AV1149" s="28"/>
      <c r="AW1149" s="28"/>
      <c r="BB1149" s="194"/>
      <c r="BD1149" s="28"/>
      <c r="BE1149" s="28"/>
      <c r="BF1149" s="28"/>
      <c r="BK1149" s="194"/>
      <c r="BM1149" s="28"/>
      <c r="BN1149" s="28"/>
      <c r="BO1149" s="28"/>
      <c r="BT1149" s="194"/>
      <c r="BV1149" s="28"/>
      <c r="BW1149" s="28"/>
      <c r="BX1149" s="28"/>
      <c r="CC1149" s="194"/>
      <c r="CE1149" s="28"/>
      <c r="CF1149" s="28"/>
      <c r="CG1149" s="28"/>
      <c r="CL1149" s="194"/>
      <c r="CN1149" s="28"/>
      <c r="CO1149" s="28"/>
      <c r="CP1149" s="28"/>
      <c r="CU1149" s="194"/>
      <c r="CW1149" s="28"/>
      <c r="CX1149" s="28"/>
      <c r="CY1149" s="28"/>
      <c r="DD1149" s="194"/>
      <c r="DF1149" s="28"/>
      <c r="DG1149" s="28"/>
      <c r="DH1149" s="28"/>
      <c r="DM1149" s="194"/>
      <c r="DO1149" s="28"/>
      <c r="DP1149" s="28"/>
      <c r="DQ1149" s="28"/>
      <c r="DV1149" s="194"/>
      <c r="DX1149" s="28"/>
      <c r="DY1149" s="28"/>
      <c r="DZ1149" s="28"/>
      <c r="EE1149" s="194"/>
      <c r="EG1149" s="28"/>
      <c r="EH1149" s="28"/>
      <c r="EI1149" s="28"/>
      <c r="EN1149" s="194"/>
      <c r="EP1149" s="28"/>
      <c r="EQ1149" s="28"/>
      <c r="ER1149" s="28"/>
      <c r="EW1149" s="194"/>
      <c r="EY1149" s="28"/>
      <c r="EZ1149" s="28"/>
      <c r="FA1149" s="28"/>
      <c r="FF1149" s="194"/>
      <c r="FH1149" s="28"/>
      <c r="FI1149" s="28"/>
      <c r="FJ1149" s="28"/>
      <c r="FO1149" s="194"/>
      <c r="FQ1149" s="28"/>
      <c r="FR1149" s="28"/>
      <c r="FS1149" s="28"/>
      <c r="FX1149" s="194"/>
      <c r="FZ1149" s="28"/>
      <c r="GA1149" s="28"/>
      <c r="GB1149" s="28"/>
      <c r="GG1149" s="194"/>
      <c r="GI1149" s="28"/>
      <c r="GJ1149" s="28"/>
      <c r="GK1149" s="28"/>
      <c r="GP1149" s="194"/>
      <c r="GR1149" s="28"/>
      <c r="GS1149" s="28"/>
      <c r="GT1149" s="28"/>
      <c r="GY1149" s="194"/>
      <c r="HA1149" s="28"/>
      <c r="HB1149" s="28"/>
      <c r="HC1149" s="28"/>
      <c r="HH1149" s="194"/>
      <c r="HJ1149" s="28"/>
      <c r="HK1149" s="28"/>
      <c r="HL1149" s="28"/>
      <c r="HQ1149" s="28"/>
      <c r="HR1149" s="28"/>
      <c r="HS1149" s="28"/>
      <c r="HT1149" s="28"/>
      <c r="HU1149" s="28"/>
      <c r="HV1149" s="28"/>
      <c r="HW1149" s="28"/>
      <c r="HX1149" s="28"/>
      <c r="HY1149" s="28"/>
      <c r="HZ1149" s="28"/>
      <c r="IA1149" s="28"/>
      <c r="IB1149" s="28"/>
      <c r="IC1149" s="28"/>
      <c r="ID1149" s="28"/>
      <c r="IE1149" s="28"/>
      <c r="IF1149" s="28"/>
      <c r="IG1149" s="28"/>
      <c r="IH1149" s="28"/>
      <c r="II1149" s="28"/>
      <c r="IJ1149" s="28"/>
      <c r="IK1149" s="28"/>
      <c r="IL1149" s="28"/>
      <c r="IM1149" s="28"/>
      <c r="IN1149" s="28"/>
      <c r="IO1149" s="28"/>
      <c r="IP1149" s="28"/>
      <c r="IQ1149" s="28"/>
      <c r="IR1149" s="28"/>
      <c r="IS1149" s="28"/>
      <c r="IT1149" s="28"/>
      <c r="IU1149" s="28"/>
      <c r="IV1149" s="28"/>
    </row>
    <row r="1150" spans="1:256" s="50" customFormat="1" ht="18">
      <c r="A1150" s="206" t="s">
        <v>2828</v>
      </c>
      <c r="B1150" s="420"/>
      <c r="C1150" s="420"/>
      <c r="D1150" s="418" t="s">
        <v>130</v>
      </c>
      <c r="E1150" s="50">
        <f t="shared" si="14"/>
        <v>4</v>
      </c>
      <c r="F1150" s="284">
        <f t="shared" si="15"/>
        <v>0</v>
      </c>
      <c r="N1150" s="28"/>
      <c r="R1150" s="194"/>
      <c r="T1150" s="28"/>
      <c r="U1150" s="28"/>
      <c r="V1150" s="28"/>
      <c r="AA1150" s="194"/>
      <c r="AC1150" s="28"/>
      <c r="AD1150" s="28"/>
      <c r="AE1150" s="28"/>
      <c r="AJ1150" s="194"/>
      <c r="AL1150" s="28"/>
      <c r="AM1150" s="28"/>
      <c r="AN1150" s="28"/>
      <c r="AS1150" s="194"/>
      <c r="AU1150" s="28"/>
      <c r="AV1150" s="28"/>
      <c r="AW1150" s="28"/>
      <c r="BB1150" s="194"/>
      <c r="BD1150" s="28"/>
      <c r="BE1150" s="28"/>
      <c r="BF1150" s="28"/>
      <c r="BK1150" s="194"/>
      <c r="BM1150" s="28"/>
      <c r="BN1150" s="28"/>
      <c r="BO1150" s="28"/>
      <c r="BT1150" s="194"/>
      <c r="BV1150" s="28"/>
      <c r="BW1150" s="28"/>
      <c r="BX1150" s="28"/>
      <c r="CC1150" s="194"/>
      <c r="CE1150" s="28"/>
      <c r="CF1150" s="28"/>
      <c r="CG1150" s="28"/>
      <c r="CL1150" s="194"/>
      <c r="CN1150" s="28"/>
      <c r="CO1150" s="28"/>
      <c r="CP1150" s="28"/>
      <c r="CU1150" s="194"/>
      <c r="CW1150" s="28"/>
      <c r="CX1150" s="28"/>
      <c r="CY1150" s="28"/>
      <c r="DD1150" s="194"/>
      <c r="DF1150" s="28"/>
      <c r="DG1150" s="28"/>
      <c r="DH1150" s="28"/>
      <c r="DM1150" s="194"/>
      <c r="DO1150" s="28"/>
      <c r="DP1150" s="28"/>
      <c r="DQ1150" s="28"/>
      <c r="DV1150" s="194"/>
      <c r="DX1150" s="28"/>
      <c r="DY1150" s="28"/>
      <c r="DZ1150" s="28"/>
      <c r="EE1150" s="194"/>
      <c r="EG1150" s="28"/>
      <c r="EH1150" s="28"/>
      <c r="EI1150" s="28"/>
      <c r="EN1150" s="194"/>
      <c r="EP1150" s="28"/>
      <c r="EQ1150" s="28"/>
      <c r="ER1150" s="28"/>
      <c r="EW1150" s="194"/>
      <c r="EY1150" s="28"/>
      <c r="EZ1150" s="28"/>
      <c r="FA1150" s="28"/>
      <c r="FF1150" s="194"/>
      <c r="FH1150" s="28"/>
      <c r="FI1150" s="28"/>
      <c r="FJ1150" s="28"/>
      <c r="FO1150" s="194"/>
      <c r="FQ1150" s="28"/>
      <c r="FR1150" s="28"/>
      <c r="FS1150" s="28"/>
      <c r="FX1150" s="194"/>
      <c r="FZ1150" s="28"/>
      <c r="GA1150" s="28"/>
      <c r="GB1150" s="28"/>
      <c r="GG1150" s="194"/>
      <c r="GI1150" s="28"/>
      <c r="GJ1150" s="28"/>
      <c r="GK1150" s="28"/>
      <c r="GP1150" s="194"/>
      <c r="GR1150" s="28"/>
      <c r="GS1150" s="28"/>
      <c r="GT1150" s="28"/>
      <c r="GY1150" s="194"/>
      <c r="HA1150" s="28"/>
      <c r="HB1150" s="28"/>
      <c r="HC1150" s="28"/>
      <c r="HH1150" s="194"/>
      <c r="HJ1150" s="28"/>
      <c r="HK1150" s="28"/>
      <c r="HL1150" s="28"/>
      <c r="HQ1150" s="28"/>
      <c r="HR1150" s="28"/>
      <c r="HS1150" s="28"/>
      <c r="HT1150" s="28"/>
      <c r="HU1150" s="28"/>
      <c r="HV1150" s="28"/>
      <c r="HW1150" s="28"/>
      <c r="HX1150" s="28"/>
      <c r="HY1150" s="28"/>
      <c r="HZ1150" s="28"/>
      <c r="IA1150" s="28"/>
      <c r="IB1150" s="28"/>
      <c r="IC1150" s="28"/>
      <c r="ID1150" s="28"/>
      <c r="IE1150" s="28"/>
      <c r="IF1150" s="28"/>
      <c r="IG1150" s="28"/>
      <c r="IH1150" s="28"/>
      <c r="II1150" s="28"/>
      <c r="IJ1150" s="28"/>
      <c r="IK1150" s="28"/>
      <c r="IL1150" s="28"/>
      <c r="IM1150" s="28"/>
      <c r="IN1150" s="28"/>
      <c r="IO1150" s="28"/>
      <c r="IP1150" s="28"/>
      <c r="IQ1150" s="28"/>
      <c r="IR1150" s="28"/>
      <c r="IS1150" s="28"/>
      <c r="IT1150" s="28"/>
      <c r="IU1150" s="28"/>
      <c r="IV1150" s="28"/>
    </row>
    <row r="1151" spans="1:256" s="50" customFormat="1" ht="18.75">
      <c r="A1151" s="330" t="s">
        <v>451</v>
      </c>
      <c r="B1151" s="279"/>
      <c r="C1151" s="417"/>
      <c r="D1151" s="418" t="s">
        <v>137</v>
      </c>
      <c r="E1151" s="50">
        <f t="shared" si="14"/>
        <v>2</v>
      </c>
      <c r="F1151" s="284">
        <f t="shared" si="15"/>
        <v>205</v>
      </c>
      <c r="G1151" s="50">
        <v>50</v>
      </c>
      <c r="H1151" s="456">
        <v>148</v>
      </c>
      <c r="I1151" s="50">
        <v>2</v>
      </c>
      <c r="J1151" s="50">
        <v>5</v>
      </c>
      <c r="L1151" s="28"/>
      <c r="N1151" s="28"/>
      <c r="R1151" s="194"/>
      <c r="T1151" s="28"/>
      <c r="U1151" s="28"/>
      <c r="V1151" s="28"/>
      <c r="AA1151" s="194"/>
      <c r="AC1151" s="28"/>
      <c r="AD1151" s="28"/>
      <c r="AE1151" s="28"/>
      <c r="AJ1151" s="194"/>
      <c r="AL1151" s="28"/>
      <c r="AM1151" s="28"/>
      <c r="AN1151" s="28"/>
      <c r="AS1151" s="194"/>
      <c r="AU1151" s="28"/>
      <c r="AV1151" s="28"/>
      <c r="AW1151" s="28"/>
      <c r="BB1151" s="194"/>
      <c r="BD1151" s="28"/>
      <c r="BE1151" s="28"/>
      <c r="BF1151" s="28"/>
      <c r="BK1151" s="194"/>
      <c r="BM1151" s="28"/>
      <c r="BN1151" s="28"/>
      <c r="BO1151" s="28"/>
      <c r="BT1151" s="194"/>
      <c r="BV1151" s="28"/>
      <c r="BW1151" s="28"/>
      <c r="BX1151" s="28"/>
      <c r="CC1151" s="194"/>
      <c r="CE1151" s="28"/>
      <c r="CF1151" s="28"/>
      <c r="CG1151" s="28"/>
      <c r="CL1151" s="194"/>
      <c r="CN1151" s="28"/>
      <c r="CO1151" s="28"/>
      <c r="CP1151" s="28"/>
      <c r="CU1151" s="194"/>
      <c r="CW1151" s="28"/>
      <c r="CX1151" s="28"/>
      <c r="CY1151" s="28"/>
      <c r="DD1151" s="194"/>
      <c r="DF1151" s="28"/>
      <c r="DG1151" s="28"/>
      <c r="DH1151" s="28"/>
      <c r="DM1151" s="194"/>
      <c r="DO1151" s="28"/>
      <c r="DP1151" s="28"/>
      <c r="DQ1151" s="28"/>
      <c r="DV1151" s="194"/>
      <c r="DX1151" s="28"/>
      <c r="DY1151" s="28"/>
      <c r="DZ1151" s="28"/>
      <c r="EE1151" s="194"/>
      <c r="EG1151" s="28"/>
      <c r="EH1151" s="28"/>
      <c r="EI1151" s="28"/>
      <c r="EN1151" s="194"/>
      <c r="EP1151" s="28"/>
      <c r="EQ1151" s="28"/>
      <c r="ER1151" s="28"/>
      <c r="EW1151" s="194"/>
      <c r="EY1151" s="28"/>
      <c r="EZ1151" s="28"/>
      <c r="FA1151" s="28"/>
      <c r="FF1151" s="194"/>
      <c r="FH1151" s="28"/>
      <c r="FI1151" s="28"/>
      <c r="FJ1151" s="28"/>
      <c r="FO1151" s="194"/>
      <c r="FQ1151" s="28"/>
      <c r="FR1151" s="28"/>
      <c r="FS1151" s="28"/>
      <c r="FX1151" s="194"/>
      <c r="FZ1151" s="28"/>
      <c r="GA1151" s="28"/>
      <c r="GB1151" s="28"/>
      <c r="GG1151" s="194"/>
      <c r="GI1151" s="28"/>
      <c r="GJ1151" s="28"/>
      <c r="GK1151" s="28"/>
      <c r="GP1151" s="194"/>
      <c r="GR1151" s="28"/>
      <c r="GS1151" s="28"/>
      <c r="GT1151" s="28"/>
      <c r="GY1151" s="194"/>
      <c r="HA1151" s="28"/>
      <c r="HB1151" s="28"/>
      <c r="HC1151" s="28"/>
      <c r="HH1151" s="194"/>
      <c r="HJ1151" s="28"/>
      <c r="HK1151" s="28"/>
      <c r="HL1151" s="28"/>
      <c r="HQ1151" s="28"/>
      <c r="HR1151" s="28"/>
      <c r="HS1151" s="28"/>
      <c r="HT1151" s="28"/>
      <c r="HU1151" s="28"/>
      <c r="HV1151" s="28"/>
      <c r="HW1151" s="28"/>
      <c r="HX1151" s="28"/>
      <c r="HY1151" s="28"/>
      <c r="HZ1151" s="28"/>
      <c r="IA1151" s="28"/>
      <c r="IB1151" s="28"/>
      <c r="IC1151" s="28"/>
      <c r="ID1151" s="28"/>
      <c r="IE1151" s="28"/>
      <c r="IF1151" s="28"/>
      <c r="IG1151" s="28"/>
      <c r="IH1151" s="28"/>
      <c r="II1151" s="28"/>
      <c r="IJ1151" s="28"/>
      <c r="IK1151" s="28"/>
      <c r="IL1151" s="28"/>
      <c r="IM1151" s="28"/>
      <c r="IN1151" s="28"/>
      <c r="IO1151" s="28"/>
      <c r="IP1151" s="28"/>
      <c r="IQ1151" s="28"/>
      <c r="IR1151" s="28"/>
      <c r="IS1151" s="28"/>
      <c r="IT1151" s="28"/>
      <c r="IU1151" s="28"/>
      <c r="IV1151" s="28"/>
    </row>
    <row r="1152" spans="1:256" s="50" customFormat="1" ht="18">
      <c r="A1152" s="330" t="s">
        <v>1289</v>
      </c>
      <c r="B1152" s="28"/>
      <c r="C1152" s="275"/>
      <c r="D1152" s="418" t="s">
        <v>129</v>
      </c>
      <c r="E1152" s="50">
        <f t="shared" si="14"/>
        <v>1</v>
      </c>
      <c r="F1152" s="284">
        <f t="shared" si="15"/>
        <v>0</v>
      </c>
      <c r="L1152" s="28"/>
      <c r="N1152" s="28"/>
      <c r="R1152" s="194"/>
      <c r="T1152" s="28"/>
      <c r="U1152" s="28"/>
      <c r="V1152" s="28"/>
      <c r="AA1152" s="194"/>
      <c r="AC1152" s="28"/>
      <c r="AD1152" s="28"/>
      <c r="AE1152" s="28"/>
      <c r="AJ1152" s="194"/>
      <c r="AL1152" s="28"/>
      <c r="AM1152" s="28"/>
      <c r="AN1152" s="28"/>
      <c r="AS1152" s="194"/>
      <c r="AU1152" s="28"/>
      <c r="AV1152" s="28"/>
      <c r="AW1152" s="28"/>
      <c r="BB1152" s="194"/>
      <c r="BD1152" s="28"/>
      <c r="BE1152" s="28"/>
      <c r="BF1152" s="28"/>
      <c r="BK1152" s="194"/>
      <c r="BM1152" s="28"/>
      <c r="BN1152" s="28"/>
      <c r="BO1152" s="28"/>
      <c r="BT1152" s="194"/>
      <c r="BV1152" s="28"/>
      <c r="BW1152" s="28"/>
      <c r="BX1152" s="28"/>
      <c r="CC1152" s="194"/>
      <c r="CE1152" s="28"/>
      <c r="CF1152" s="28"/>
      <c r="CG1152" s="28"/>
      <c r="CL1152" s="194"/>
      <c r="CN1152" s="28"/>
      <c r="CO1152" s="28"/>
      <c r="CP1152" s="28"/>
      <c r="CU1152" s="194"/>
      <c r="CW1152" s="28"/>
      <c r="CX1152" s="28"/>
      <c r="CY1152" s="28"/>
      <c r="DD1152" s="194"/>
      <c r="DF1152" s="28"/>
      <c r="DG1152" s="28"/>
      <c r="DH1152" s="28"/>
      <c r="DM1152" s="194"/>
      <c r="DO1152" s="28"/>
      <c r="DP1152" s="28"/>
      <c r="DQ1152" s="28"/>
      <c r="DV1152" s="194"/>
      <c r="DX1152" s="28"/>
      <c r="DY1152" s="28"/>
      <c r="DZ1152" s="28"/>
      <c r="EE1152" s="194"/>
      <c r="EG1152" s="28"/>
      <c r="EH1152" s="28"/>
      <c r="EI1152" s="28"/>
      <c r="EN1152" s="194"/>
      <c r="EP1152" s="28"/>
      <c r="EQ1152" s="28"/>
      <c r="ER1152" s="28"/>
      <c r="EW1152" s="194"/>
      <c r="EY1152" s="28"/>
      <c r="EZ1152" s="28"/>
      <c r="FA1152" s="28"/>
      <c r="FF1152" s="194"/>
      <c r="FH1152" s="28"/>
      <c r="FI1152" s="28"/>
      <c r="FJ1152" s="28"/>
      <c r="FO1152" s="194"/>
      <c r="FQ1152" s="28"/>
      <c r="FR1152" s="28"/>
      <c r="FS1152" s="28"/>
      <c r="FX1152" s="194"/>
      <c r="FZ1152" s="28"/>
      <c r="GA1152" s="28"/>
      <c r="GB1152" s="28"/>
      <c r="GG1152" s="194"/>
      <c r="GI1152" s="28"/>
      <c r="GJ1152" s="28"/>
      <c r="GK1152" s="28"/>
      <c r="GP1152" s="194"/>
      <c r="GR1152" s="28"/>
      <c r="GS1152" s="28"/>
      <c r="GT1152" s="28"/>
      <c r="GY1152" s="194"/>
      <c r="HA1152" s="28"/>
      <c r="HB1152" s="28"/>
      <c r="HC1152" s="28"/>
      <c r="HH1152" s="194"/>
      <c r="HJ1152" s="28"/>
      <c r="HK1152" s="28"/>
      <c r="HL1152" s="28"/>
      <c r="HQ1152" s="28"/>
      <c r="HR1152" s="28"/>
      <c r="HS1152" s="28"/>
      <c r="HT1152" s="28"/>
      <c r="HU1152" s="28"/>
      <c r="HV1152" s="28"/>
      <c r="HW1152" s="28"/>
      <c r="HX1152" s="28"/>
      <c r="HY1152" s="28"/>
      <c r="HZ1152" s="28"/>
      <c r="IA1152" s="28"/>
      <c r="IB1152" s="28"/>
      <c r="IC1152" s="28"/>
      <c r="ID1152" s="28"/>
      <c r="IE1152" s="28"/>
      <c r="IF1152" s="28"/>
      <c r="IG1152" s="28"/>
      <c r="IH1152" s="28"/>
      <c r="II1152" s="28"/>
      <c r="IJ1152" s="28"/>
      <c r="IK1152" s="28"/>
      <c r="IL1152" s="28"/>
      <c r="IM1152" s="28"/>
      <c r="IN1152" s="28"/>
      <c r="IO1152" s="28"/>
      <c r="IP1152" s="28"/>
      <c r="IQ1152" s="28"/>
      <c r="IR1152" s="28"/>
      <c r="IS1152" s="28"/>
      <c r="IT1152" s="28"/>
      <c r="IU1152" s="28"/>
      <c r="IV1152" s="28"/>
    </row>
    <row r="1153" spans="1:256" s="50" customFormat="1" ht="18.75">
      <c r="A1153" s="330" t="s">
        <v>1733</v>
      </c>
      <c r="B1153" s="417"/>
      <c r="C1153" s="417"/>
      <c r="D1153" s="418" t="s">
        <v>140</v>
      </c>
      <c r="E1153" s="50">
        <f t="shared" si="14"/>
        <v>49</v>
      </c>
      <c r="F1153" s="284">
        <f t="shared" si="15"/>
        <v>318</v>
      </c>
      <c r="H1153" s="50">
        <v>239</v>
      </c>
      <c r="I1153" s="50">
        <v>79</v>
      </c>
      <c r="N1153" s="28"/>
      <c r="R1153" s="194"/>
      <c r="T1153" s="28"/>
      <c r="U1153" s="28"/>
      <c r="V1153" s="28"/>
      <c r="AA1153" s="194"/>
      <c r="AC1153" s="28"/>
      <c r="AD1153" s="28"/>
      <c r="AE1153" s="28"/>
      <c r="AJ1153" s="194"/>
      <c r="AL1153" s="28"/>
      <c r="AM1153" s="28"/>
      <c r="AN1153" s="28"/>
      <c r="AS1153" s="194"/>
      <c r="AU1153" s="28"/>
      <c r="AV1153" s="28"/>
      <c r="AW1153" s="28"/>
      <c r="BB1153" s="194"/>
      <c r="BD1153" s="28"/>
      <c r="BE1153" s="28"/>
      <c r="BF1153" s="28"/>
      <c r="BK1153" s="194"/>
      <c r="BM1153" s="28"/>
      <c r="BN1153" s="28"/>
      <c r="BO1153" s="28"/>
      <c r="BT1153" s="194"/>
      <c r="BV1153" s="28"/>
      <c r="BW1153" s="28"/>
      <c r="BX1153" s="28"/>
      <c r="CC1153" s="194"/>
      <c r="CE1153" s="28"/>
      <c r="CF1153" s="28"/>
      <c r="CG1153" s="28"/>
      <c r="CL1153" s="194"/>
      <c r="CN1153" s="28"/>
      <c r="CO1153" s="28"/>
      <c r="CP1153" s="28"/>
      <c r="CU1153" s="194"/>
      <c r="CW1153" s="28"/>
      <c r="CX1153" s="28"/>
      <c r="CY1153" s="28"/>
      <c r="DD1153" s="194"/>
      <c r="DF1153" s="28"/>
      <c r="DG1153" s="28"/>
      <c r="DH1153" s="28"/>
      <c r="DM1153" s="194"/>
      <c r="DO1153" s="28"/>
      <c r="DP1153" s="28"/>
      <c r="DQ1153" s="28"/>
      <c r="DV1153" s="194"/>
      <c r="DX1153" s="28"/>
      <c r="DY1153" s="28"/>
      <c r="DZ1153" s="28"/>
      <c r="EE1153" s="194"/>
      <c r="EG1153" s="28"/>
      <c r="EH1153" s="28"/>
      <c r="EI1153" s="28"/>
      <c r="EN1153" s="194"/>
      <c r="EP1153" s="28"/>
      <c r="EQ1153" s="28"/>
      <c r="ER1153" s="28"/>
      <c r="EW1153" s="194"/>
      <c r="EY1153" s="28"/>
      <c r="EZ1153" s="28"/>
      <c r="FA1153" s="28"/>
      <c r="FF1153" s="194"/>
      <c r="FH1153" s="28"/>
      <c r="FI1153" s="28"/>
      <c r="FJ1153" s="28"/>
      <c r="FO1153" s="194"/>
      <c r="FQ1153" s="28"/>
      <c r="FR1153" s="28"/>
      <c r="FS1153" s="28"/>
      <c r="FX1153" s="194"/>
      <c r="FZ1153" s="28"/>
      <c r="GA1153" s="28"/>
      <c r="GB1153" s="28"/>
      <c r="GG1153" s="194"/>
      <c r="GI1153" s="28"/>
      <c r="GJ1153" s="28"/>
      <c r="GK1153" s="28"/>
      <c r="GP1153" s="194"/>
      <c r="GR1153" s="28"/>
      <c r="GS1153" s="28"/>
      <c r="GT1153" s="28"/>
      <c r="GY1153" s="194"/>
      <c r="HA1153" s="28"/>
      <c r="HB1153" s="28"/>
      <c r="HC1153" s="28"/>
      <c r="HH1153" s="194"/>
      <c r="HJ1153" s="28"/>
      <c r="HK1153" s="28"/>
      <c r="HL1153" s="28"/>
      <c r="HQ1153" s="28"/>
      <c r="HR1153" s="28"/>
      <c r="HS1153" s="28"/>
      <c r="HT1153" s="28"/>
      <c r="HU1153" s="28"/>
      <c r="HV1153" s="28"/>
      <c r="HW1153" s="28"/>
      <c r="HX1153" s="28"/>
      <c r="HY1153" s="28"/>
      <c r="HZ1153" s="28"/>
      <c r="IA1153" s="28"/>
      <c r="IB1153" s="28"/>
      <c r="IC1153" s="28"/>
      <c r="ID1153" s="28"/>
      <c r="IE1153" s="28"/>
      <c r="IF1153" s="28"/>
      <c r="IG1153" s="28"/>
      <c r="IH1153" s="28"/>
      <c r="II1153" s="28"/>
      <c r="IJ1153" s="28"/>
      <c r="IK1153" s="28"/>
      <c r="IL1153" s="28"/>
      <c r="IM1153" s="28"/>
      <c r="IN1153" s="28"/>
      <c r="IO1153" s="28"/>
      <c r="IP1153" s="28"/>
      <c r="IQ1153" s="28"/>
      <c r="IR1153" s="28"/>
      <c r="IS1153" s="28"/>
      <c r="IT1153" s="28"/>
      <c r="IU1153" s="28"/>
      <c r="IV1153" s="28"/>
    </row>
    <row r="1154" spans="1:256" s="50" customFormat="1" ht="18">
      <c r="A1154" s="206" t="s">
        <v>2707</v>
      </c>
      <c r="B1154" s="28"/>
      <c r="C1154" s="420"/>
      <c r="D1154" s="418" t="s">
        <v>129</v>
      </c>
      <c r="E1154" s="50">
        <f t="shared" si="14"/>
        <v>1</v>
      </c>
      <c r="F1154" s="284">
        <f t="shared" si="15"/>
        <v>4</v>
      </c>
      <c r="I1154" s="50">
        <v>4</v>
      </c>
      <c r="N1154" s="28"/>
      <c r="R1154" s="194"/>
      <c r="T1154" s="28"/>
      <c r="U1154" s="28"/>
      <c r="V1154" s="28"/>
      <c r="AA1154" s="194"/>
      <c r="AC1154" s="28"/>
      <c r="AD1154" s="28"/>
      <c r="AE1154" s="28"/>
      <c r="AJ1154" s="194"/>
      <c r="AL1154" s="28"/>
      <c r="AM1154" s="28"/>
      <c r="AN1154" s="28"/>
      <c r="AS1154" s="194"/>
      <c r="AU1154" s="28"/>
      <c r="AV1154" s="28"/>
      <c r="AW1154" s="28"/>
      <c r="BB1154" s="194"/>
      <c r="BD1154" s="28"/>
      <c r="BE1154" s="28"/>
      <c r="BF1154" s="28"/>
      <c r="BK1154" s="194"/>
      <c r="BM1154" s="28"/>
      <c r="BN1154" s="28"/>
      <c r="BO1154" s="28"/>
      <c r="BT1154" s="194"/>
      <c r="BV1154" s="28"/>
      <c r="BW1154" s="28"/>
      <c r="BX1154" s="28"/>
      <c r="CC1154" s="194"/>
      <c r="CE1154" s="28"/>
      <c r="CF1154" s="28"/>
      <c r="CG1154" s="28"/>
      <c r="CL1154" s="194"/>
      <c r="CN1154" s="28"/>
      <c r="CO1154" s="28"/>
      <c r="CP1154" s="28"/>
      <c r="CU1154" s="194"/>
      <c r="CW1154" s="28"/>
      <c r="CX1154" s="28"/>
      <c r="CY1154" s="28"/>
      <c r="DD1154" s="194"/>
      <c r="DF1154" s="28"/>
      <c r="DG1154" s="28"/>
      <c r="DH1154" s="28"/>
      <c r="DM1154" s="194"/>
      <c r="DO1154" s="28"/>
      <c r="DP1154" s="28"/>
      <c r="DQ1154" s="28"/>
      <c r="DV1154" s="194"/>
      <c r="DX1154" s="28"/>
      <c r="DY1154" s="28"/>
      <c r="DZ1154" s="28"/>
      <c r="EE1154" s="194"/>
      <c r="EG1154" s="28"/>
      <c r="EH1154" s="28"/>
      <c r="EI1154" s="28"/>
      <c r="EN1154" s="194"/>
      <c r="EP1154" s="28"/>
      <c r="EQ1154" s="28"/>
      <c r="ER1154" s="28"/>
      <c r="EW1154" s="194"/>
      <c r="EY1154" s="28"/>
      <c r="EZ1154" s="28"/>
      <c r="FA1154" s="28"/>
      <c r="FF1154" s="194"/>
      <c r="FH1154" s="28"/>
      <c r="FI1154" s="28"/>
      <c r="FJ1154" s="28"/>
      <c r="FO1154" s="194"/>
      <c r="FQ1154" s="28"/>
      <c r="FR1154" s="28"/>
      <c r="FS1154" s="28"/>
      <c r="FX1154" s="194"/>
      <c r="FZ1154" s="28"/>
      <c r="GA1154" s="28"/>
      <c r="GB1154" s="28"/>
      <c r="GG1154" s="194"/>
      <c r="GI1154" s="28"/>
      <c r="GJ1154" s="28"/>
      <c r="GK1154" s="28"/>
      <c r="GP1154" s="194"/>
      <c r="GR1154" s="28"/>
      <c r="GS1154" s="28"/>
      <c r="GT1154" s="28"/>
      <c r="GY1154" s="194"/>
      <c r="HA1154" s="28"/>
      <c r="HB1154" s="28"/>
      <c r="HC1154" s="28"/>
      <c r="HH1154" s="194"/>
      <c r="HJ1154" s="28"/>
      <c r="HK1154" s="28"/>
      <c r="HL1154" s="28"/>
      <c r="HQ1154" s="28"/>
      <c r="HR1154" s="28"/>
      <c r="HS1154" s="28"/>
      <c r="HT1154" s="28"/>
      <c r="HU1154" s="28"/>
      <c r="HV1154" s="28"/>
      <c r="HW1154" s="28"/>
      <c r="HX1154" s="28"/>
      <c r="HY1154" s="28"/>
      <c r="HZ1154" s="28"/>
      <c r="IA1154" s="28"/>
      <c r="IB1154" s="28"/>
      <c r="IC1154" s="28"/>
      <c r="ID1154" s="28"/>
      <c r="IE1154" s="28"/>
      <c r="IF1154" s="28"/>
      <c r="IG1154" s="28"/>
      <c r="IH1154" s="28"/>
      <c r="II1154" s="28"/>
      <c r="IJ1154" s="28"/>
      <c r="IK1154" s="28"/>
      <c r="IL1154" s="28"/>
      <c r="IM1154" s="28"/>
      <c r="IN1154" s="28"/>
      <c r="IO1154" s="28"/>
      <c r="IP1154" s="28"/>
      <c r="IQ1154" s="28"/>
      <c r="IR1154" s="28"/>
      <c r="IS1154" s="28"/>
      <c r="IT1154" s="28"/>
      <c r="IU1154" s="28"/>
      <c r="IV1154" s="28"/>
    </row>
    <row r="1155" spans="1:256" s="50" customFormat="1" ht="18">
      <c r="A1155" s="206" t="s">
        <v>2741</v>
      </c>
      <c r="B1155" s="420"/>
      <c r="C1155" s="420"/>
      <c r="D1155" s="418" t="s">
        <v>130</v>
      </c>
      <c r="E1155" s="50">
        <f t="shared" si="14"/>
        <v>2</v>
      </c>
      <c r="F1155" s="284">
        <f t="shared" si="15"/>
        <v>0</v>
      </c>
      <c r="N1155" s="28"/>
      <c r="R1155" s="194"/>
      <c r="T1155" s="28"/>
      <c r="U1155" s="28"/>
      <c r="V1155" s="28"/>
      <c r="AA1155" s="194"/>
      <c r="AC1155" s="28"/>
      <c r="AD1155" s="28"/>
      <c r="AE1155" s="28"/>
      <c r="AJ1155" s="194"/>
      <c r="AL1155" s="28"/>
      <c r="AM1155" s="28"/>
      <c r="AN1155" s="28"/>
      <c r="AS1155" s="194"/>
      <c r="AU1155" s="28"/>
      <c r="AV1155" s="28"/>
      <c r="AW1155" s="28"/>
      <c r="BB1155" s="194"/>
      <c r="BD1155" s="28"/>
      <c r="BE1155" s="28"/>
      <c r="BF1155" s="28"/>
      <c r="BK1155" s="194"/>
      <c r="BM1155" s="28"/>
      <c r="BN1155" s="28"/>
      <c r="BO1155" s="28"/>
      <c r="BT1155" s="194"/>
      <c r="BV1155" s="28"/>
      <c r="BW1155" s="28"/>
      <c r="BX1155" s="28"/>
      <c r="CC1155" s="194"/>
      <c r="CE1155" s="28"/>
      <c r="CF1155" s="28"/>
      <c r="CG1155" s="28"/>
      <c r="CL1155" s="194"/>
      <c r="CN1155" s="28"/>
      <c r="CO1155" s="28"/>
      <c r="CP1155" s="28"/>
      <c r="CU1155" s="194"/>
      <c r="CW1155" s="28"/>
      <c r="CX1155" s="28"/>
      <c r="CY1155" s="28"/>
      <c r="DD1155" s="194"/>
      <c r="DF1155" s="28"/>
      <c r="DG1155" s="28"/>
      <c r="DH1155" s="28"/>
      <c r="DM1155" s="194"/>
      <c r="DO1155" s="28"/>
      <c r="DP1155" s="28"/>
      <c r="DQ1155" s="28"/>
      <c r="DV1155" s="194"/>
      <c r="DX1155" s="28"/>
      <c r="DY1155" s="28"/>
      <c r="DZ1155" s="28"/>
      <c r="EE1155" s="194"/>
      <c r="EG1155" s="28"/>
      <c r="EH1155" s="28"/>
      <c r="EI1155" s="28"/>
      <c r="EN1155" s="194"/>
      <c r="EP1155" s="28"/>
      <c r="EQ1155" s="28"/>
      <c r="ER1155" s="28"/>
      <c r="EW1155" s="194"/>
      <c r="EY1155" s="28"/>
      <c r="EZ1155" s="28"/>
      <c r="FA1155" s="28"/>
      <c r="FF1155" s="194"/>
      <c r="FH1155" s="28"/>
      <c r="FI1155" s="28"/>
      <c r="FJ1155" s="28"/>
      <c r="FO1155" s="194"/>
      <c r="FQ1155" s="28"/>
      <c r="FR1155" s="28"/>
      <c r="FS1155" s="28"/>
      <c r="FX1155" s="194"/>
      <c r="FZ1155" s="28"/>
      <c r="GA1155" s="28"/>
      <c r="GB1155" s="28"/>
      <c r="GG1155" s="194"/>
      <c r="GI1155" s="28"/>
      <c r="GJ1155" s="28"/>
      <c r="GK1155" s="28"/>
      <c r="GP1155" s="194"/>
      <c r="GR1155" s="28"/>
      <c r="GS1155" s="28"/>
      <c r="GT1155" s="28"/>
      <c r="GY1155" s="194"/>
      <c r="HA1155" s="28"/>
      <c r="HB1155" s="28"/>
      <c r="HC1155" s="28"/>
      <c r="HH1155" s="194"/>
      <c r="HJ1155" s="28"/>
      <c r="HK1155" s="28"/>
      <c r="HL1155" s="28"/>
      <c r="HQ1155" s="28"/>
      <c r="HR1155" s="28"/>
      <c r="HS1155" s="28"/>
      <c r="HT1155" s="28"/>
      <c r="HU1155" s="28"/>
      <c r="HV1155" s="28"/>
      <c r="HW1155" s="28"/>
      <c r="HX1155" s="28"/>
      <c r="HY1155" s="28"/>
      <c r="HZ1155" s="28"/>
      <c r="IA1155" s="28"/>
      <c r="IB1155" s="28"/>
      <c r="IC1155" s="28"/>
      <c r="ID1155" s="28"/>
      <c r="IE1155" s="28"/>
      <c r="IF1155" s="28"/>
      <c r="IG1155" s="28"/>
      <c r="IH1155" s="28"/>
      <c r="II1155" s="28"/>
      <c r="IJ1155" s="28"/>
      <c r="IK1155" s="28"/>
      <c r="IL1155" s="28"/>
      <c r="IM1155" s="28"/>
      <c r="IN1155" s="28"/>
      <c r="IO1155" s="28"/>
      <c r="IP1155" s="28"/>
      <c r="IQ1155" s="28"/>
      <c r="IR1155" s="28"/>
      <c r="IS1155" s="28"/>
      <c r="IT1155" s="28"/>
      <c r="IU1155" s="28"/>
      <c r="IV1155" s="28"/>
    </row>
    <row r="1156" spans="1:256" s="50" customFormat="1" ht="18">
      <c r="A1156" s="206" t="s">
        <v>2541</v>
      </c>
      <c r="B1156" s="28"/>
      <c r="C1156" s="275"/>
      <c r="D1156" s="418" t="s">
        <v>129</v>
      </c>
      <c r="E1156" s="50">
        <f t="shared" si="14"/>
        <v>0</v>
      </c>
      <c r="F1156" s="284">
        <f t="shared" si="15"/>
        <v>0</v>
      </c>
      <c r="N1156" s="28"/>
      <c r="R1156" s="194"/>
      <c r="T1156" s="28"/>
      <c r="U1156" s="28"/>
      <c r="V1156" s="28"/>
      <c r="AA1156" s="194"/>
      <c r="AC1156" s="28"/>
      <c r="AD1156" s="28"/>
      <c r="AE1156" s="28"/>
      <c r="AJ1156" s="194"/>
      <c r="AL1156" s="28"/>
      <c r="AM1156" s="28"/>
      <c r="AN1156" s="28"/>
      <c r="AS1156" s="194"/>
      <c r="AU1156" s="28"/>
      <c r="AV1156" s="28"/>
      <c r="AW1156" s="28"/>
      <c r="BB1156" s="194"/>
      <c r="BD1156" s="28"/>
      <c r="BE1156" s="28"/>
      <c r="BF1156" s="28"/>
      <c r="BK1156" s="194"/>
      <c r="BM1156" s="28"/>
      <c r="BN1156" s="28"/>
      <c r="BO1156" s="28"/>
      <c r="BT1156" s="194"/>
      <c r="BV1156" s="28"/>
      <c r="BW1156" s="28"/>
      <c r="BX1156" s="28"/>
      <c r="CC1156" s="194"/>
      <c r="CE1156" s="28"/>
      <c r="CF1156" s="28"/>
      <c r="CG1156" s="28"/>
      <c r="CL1156" s="194"/>
      <c r="CN1156" s="28"/>
      <c r="CO1156" s="28"/>
      <c r="CP1156" s="28"/>
      <c r="CU1156" s="194"/>
      <c r="CW1156" s="28"/>
      <c r="CX1156" s="28"/>
      <c r="CY1156" s="28"/>
      <c r="DD1156" s="194"/>
      <c r="DF1156" s="28"/>
      <c r="DG1156" s="28"/>
      <c r="DH1156" s="28"/>
      <c r="DM1156" s="194"/>
      <c r="DO1156" s="28"/>
      <c r="DP1156" s="28"/>
      <c r="DQ1156" s="28"/>
      <c r="DV1156" s="194"/>
      <c r="DX1156" s="28"/>
      <c r="DY1156" s="28"/>
      <c r="DZ1156" s="28"/>
      <c r="EE1156" s="194"/>
      <c r="EG1156" s="28"/>
      <c r="EH1156" s="28"/>
      <c r="EI1156" s="28"/>
      <c r="EN1156" s="194"/>
      <c r="EP1156" s="28"/>
      <c r="EQ1156" s="28"/>
      <c r="ER1156" s="28"/>
      <c r="EW1156" s="194"/>
      <c r="EY1156" s="28"/>
      <c r="EZ1156" s="28"/>
      <c r="FA1156" s="28"/>
      <c r="FF1156" s="194"/>
      <c r="FH1156" s="28"/>
      <c r="FI1156" s="28"/>
      <c r="FJ1156" s="28"/>
      <c r="FO1156" s="194"/>
      <c r="FQ1156" s="28"/>
      <c r="FR1156" s="28"/>
      <c r="FS1156" s="28"/>
      <c r="FX1156" s="194"/>
      <c r="FZ1156" s="28"/>
      <c r="GA1156" s="28"/>
      <c r="GB1156" s="28"/>
      <c r="GG1156" s="194"/>
      <c r="GI1156" s="28"/>
      <c r="GJ1156" s="28"/>
      <c r="GK1156" s="28"/>
      <c r="GP1156" s="194"/>
      <c r="GR1156" s="28"/>
      <c r="GS1156" s="28"/>
      <c r="GT1156" s="28"/>
      <c r="GY1156" s="194"/>
      <c r="HA1156" s="28"/>
      <c r="HB1156" s="28"/>
      <c r="HC1156" s="28"/>
      <c r="HH1156" s="194"/>
      <c r="HJ1156" s="28"/>
      <c r="HK1156" s="28"/>
      <c r="HL1156" s="28"/>
      <c r="HQ1156" s="28"/>
      <c r="HR1156" s="28"/>
      <c r="HS1156" s="28"/>
      <c r="HT1156" s="28"/>
      <c r="HU1156" s="28"/>
      <c r="HV1156" s="28"/>
      <c r="HW1156" s="28"/>
      <c r="HX1156" s="28"/>
      <c r="HY1156" s="28"/>
      <c r="HZ1156" s="28"/>
      <c r="IA1156" s="28"/>
      <c r="IB1156" s="28"/>
      <c r="IC1156" s="28"/>
      <c r="ID1156" s="28"/>
      <c r="IE1156" s="28"/>
      <c r="IF1156" s="28"/>
      <c r="IG1156" s="28"/>
      <c r="IH1156" s="28"/>
      <c r="II1156" s="28"/>
      <c r="IJ1156" s="28"/>
      <c r="IK1156" s="28"/>
      <c r="IL1156" s="28"/>
      <c r="IM1156" s="28"/>
      <c r="IN1156" s="28"/>
      <c r="IO1156" s="28"/>
      <c r="IP1156" s="28"/>
      <c r="IQ1156" s="28"/>
      <c r="IR1156" s="28"/>
      <c r="IS1156" s="28"/>
      <c r="IT1156" s="28"/>
      <c r="IU1156" s="28"/>
      <c r="IV1156" s="28"/>
    </row>
    <row r="1157" spans="1:256" s="50" customFormat="1" ht="18.75">
      <c r="A1157" s="330" t="s">
        <v>488</v>
      </c>
      <c r="B1157" s="279"/>
      <c r="C1157" s="417"/>
      <c r="D1157" s="418" t="s">
        <v>137</v>
      </c>
      <c r="E1157" s="50">
        <f t="shared" si="14"/>
        <v>26</v>
      </c>
      <c r="F1157" s="284">
        <f t="shared" si="15"/>
        <v>230</v>
      </c>
      <c r="H1157" s="50">
        <v>225</v>
      </c>
      <c r="J1157" s="50">
        <v>5</v>
      </c>
      <c r="L1157" s="28"/>
      <c r="N1157" s="28"/>
      <c r="R1157" s="194"/>
      <c r="T1157" s="28"/>
      <c r="U1157" s="28"/>
      <c r="V1157" s="28"/>
      <c r="AA1157" s="194"/>
      <c r="AC1157" s="28"/>
      <c r="AD1157" s="28"/>
      <c r="AE1157" s="28"/>
      <c r="AJ1157" s="194"/>
      <c r="AL1157" s="28"/>
      <c r="AM1157" s="28"/>
      <c r="AN1157" s="28"/>
      <c r="AS1157" s="194"/>
      <c r="AU1157" s="28"/>
      <c r="AV1157" s="28"/>
      <c r="AW1157" s="28"/>
      <c r="BB1157" s="194"/>
      <c r="BD1157" s="28"/>
      <c r="BE1157" s="28"/>
      <c r="BF1157" s="28"/>
      <c r="BK1157" s="194"/>
      <c r="BM1157" s="28"/>
      <c r="BN1157" s="28"/>
      <c r="BO1157" s="28"/>
      <c r="BT1157" s="194"/>
      <c r="BV1157" s="28"/>
      <c r="BW1157" s="28"/>
      <c r="BX1157" s="28"/>
      <c r="CC1157" s="194"/>
      <c r="CE1157" s="28"/>
      <c r="CF1157" s="28"/>
      <c r="CG1157" s="28"/>
      <c r="CL1157" s="194"/>
      <c r="CN1157" s="28"/>
      <c r="CO1157" s="28"/>
      <c r="CP1157" s="28"/>
      <c r="CU1157" s="194"/>
      <c r="CW1157" s="28"/>
      <c r="CX1157" s="28"/>
      <c r="CY1157" s="28"/>
      <c r="DD1157" s="194"/>
      <c r="DF1157" s="28"/>
      <c r="DG1157" s="28"/>
      <c r="DH1157" s="28"/>
      <c r="DM1157" s="194"/>
      <c r="DO1157" s="28"/>
      <c r="DP1157" s="28"/>
      <c r="DQ1157" s="28"/>
      <c r="DV1157" s="194"/>
      <c r="DX1157" s="28"/>
      <c r="DY1157" s="28"/>
      <c r="DZ1157" s="28"/>
      <c r="EE1157" s="194"/>
      <c r="EG1157" s="28"/>
      <c r="EH1157" s="28"/>
      <c r="EI1157" s="28"/>
      <c r="EN1157" s="194"/>
      <c r="EP1157" s="28"/>
      <c r="EQ1157" s="28"/>
      <c r="ER1157" s="28"/>
      <c r="EW1157" s="194"/>
      <c r="EY1157" s="28"/>
      <c r="EZ1157" s="28"/>
      <c r="FA1157" s="28"/>
      <c r="FF1157" s="194"/>
      <c r="FH1157" s="28"/>
      <c r="FI1157" s="28"/>
      <c r="FJ1157" s="28"/>
      <c r="FO1157" s="194"/>
      <c r="FQ1157" s="28"/>
      <c r="FR1157" s="28"/>
      <c r="FS1157" s="28"/>
      <c r="FX1157" s="194"/>
      <c r="FZ1157" s="28"/>
      <c r="GA1157" s="28"/>
      <c r="GB1157" s="28"/>
      <c r="GG1157" s="194"/>
      <c r="GI1157" s="28"/>
      <c r="GJ1157" s="28"/>
      <c r="GK1157" s="28"/>
      <c r="GP1157" s="194"/>
      <c r="GR1157" s="28"/>
      <c r="GS1157" s="28"/>
      <c r="GT1157" s="28"/>
      <c r="GY1157" s="194"/>
      <c r="HA1157" s="28"/>
      <c r="HB1157" s="28"/>
      <c r="HC1157" s="28"/>
      <c r="HH1157" s="194"/>
      <c r="HJ1157" s="28"/>
      <c r="HK1157" s="28"/>
      <c r="HL1157" s="28"/>
      <c r="HQ1157" s="28"/>
      <c r="HR1157" s="28"/>
      <c r="HS1157" s="28"/>
      <c r="HT1157" s="28"/>
      <c r="HU1157" s="28"/>
      <c r="HV1157" s="28"/>
      <c r="HW1157" s="28"/>
      <c r="HX1157" s="28"/>
      <c r="HY1157" s="28"/>
      <c r="HZ1157" s="28"/>
      <c r="IA1157" s="28"/>
      <c r="IB1157" s="28"/>
      <c r="IC1157" s="28"/>
      <c r="ID1157" s="28"/>
      <c r="IE1157" s="28"/>
      <c r="IF1157" s="28"/>
      <c r="IG1157" s="28"/>
      <c r="IH1157" s="28"/>
      <c r="II1157" s="28"/>
      <c r="IJ1157" s="28"/>
      <c r="IK1157" s="28"/>
      <c r="IL1157" s="28"/>
      <c r="IM1157" s="28"/>
      <c r="IN1157" s="28"/>
      <c r="IO1157" s="28"/>
      <c r="IP1157" s="28"/>
      <c r="IQ1157" s="28"/>
      <c r="IR1157" s="28"/>
      <c r="IS1157" s="28"/>
      <c r="IT1157" s="28"/>
      <c r="IU1157" s="28"/>
      <c r="IV1157" s="28"/>
    </row>
    <row r="1158" spans="1:256" s="50" customFormat="1" ht="18">
      <c r="A1158" s="206" t="s">
        <v>2592</v>
      </c>
      <c r="B1158" s="420"/>
      <c r="C1158" s="420"/>
      <c r="D1158" s="418" t="s">
        <v>132</v>
      </c>
      <c r="E1158" s="50">
        <f t="shared" si="14"/>
        <v>1</v>
      </c>
      <c r="F1158" s="284">
        <f t="shared" si="15"/>
        <v>20</v>
      </c>
      <c r="J1158" s="50">
        <v>20</v>
      </c>
      <c r="N1158" s="28"/>
      <c r="R1158" s="194"/>
      <c r="T1158" s="28"/>
      <c r="U1158" s="28"/>
      <c r="V1158" s="28"/>
      <c r="AA1158" s="194"/>
      <c r="AC1158" s="28"/>
      <c r="AD1158" s="28"/>
      <c r="AE1158" s="28"/>
      <c r="AJ1158" s="194"/>
      <c r="AL1158" s="28"/>
      <c r="AM1158" s="28"/>
      <c r="AN1158" s="28"/>
      <c r="AS1158" s="194"/>
      <c r="AU1158" s="28"/>
      <c r="AV1158" s="28"/>
      <c r="AW1158" s="28"/>
      <c r="BB1158" s="194"/>
      <c r="BD1158" s="28"/>
      <c r="BE1158" s="28"/>
      <c r="BF1158" s="28"/>
      <c r="BK1158" s="194"/>
      <c r="BM1158" s="28"/>
      <c r="BN1158" s="28"/>
      <c r="BO1158" s="28"/>
      <c r="BT1158" s="194"/>
      <c r="BV1158" s="28"/>
      <c r="BW1158" s="28"/>
      <c r="BX1158" s="28"/>
      <c r="CC1158" s="194"/>
      <c r="CE1158" s="28"/>
      <c r="CF1158" s="28"/>
      <c r="CG1158" s="28"/>
      <c r="CL1158" s="194"/>
      <c r="CN1158" s="28"/>
      <c r="CO1158" s="28"/>
      <c r="CP1158" s="28"/>
      <c r="CU1158" s="194"/>
      <c r="CW1158" s="28"/>
      <c r="CX1158" s="28"/>
      <c r="CY1158" s="28"/>
      <c r="DD1158" s="194"/>
      <c r="DF1158" s="28"/>
      <c r="DG1158" s="28"/>
      <c r="DH1158" s="28"/>
      <c r="DM1158" s="194"/>
      <c r="DO1158" s="28"/>
      <c r="DP1158" s="28"/>
      <c r="DQ1158" s="28"/>
      <c r="DV1158" s="194"/>
      <c r="DX1158" s="28"/>
      <c r="DY1158" s="28"/>
      <c r="DZ1158" s="28"/>
      <c r="EE1158" s="194"/>
      <c r="EG1158" s="28"/>
      <c r="EH1158" s="28"/>
      <c r="EI1158" s="28"/>
      <c r="EN1158" s="194"/>
      <c r="EP1158" s="28"/>
      <c r="EQ1158" s="28"/>
      <c r="ER1158" s="28"/>
      <c r="EW1158" s="194"/>
      <c r="EY1158" s="28"/>
      <c r="EZ1158" s="28"/>
      <c r="FA1158" s="28"/>
      <c r="FF1158" s="194"/>
      <c r="FH1158" s="28"/>
      <c r="FI1158" s="28"/>
      <c r="FJ1158" s="28"/>
      <c r="FO1158" s="194"/>
      <c r="FQ1158" s="28"/>
      <c r="FR1158" s="28"/>
      <c r="FS1158" s="28"/>
      <c r="FX1158" s="194"/>
      <c r="FZ1158" s="28"/>
      <c r="GA1158" s="28"/>
      <c r="GB1158" s="28"/>
      <c r="GG1158" s="194"/>
      <c r="GI1158" s="28"/>
      <c r="GJ1158" s="28"/>
      <c r="GK1158" s="28"/>
      <c r="GP1158" s="194"/>
      <c r="GR1158" s="28"/>
      <c r="GS1158" s="28"/>
      <c r="GT1158" s="28"/>
      <c r="GY1158" s="194"/>
      <c r="HA1158" s="28"/>
      <c r="HB1158" s="28"/>
      <c r="HC1158" s="28"/>
      <c r="HH1158" s="194"/>
      <c r="HJ1158" s="28"/>
      <c r="HK1158" s="28"/>
      <c r="HL1158" s="28"/>
      <c r="HQ1158" s="28"/>
      <c r="HR1158" s="28"/>
      <c r="HS1158" s="28"/>
      <c r="HT1158" s="28"/>
      <c r="HU1158" s="28"/>
      <c r="HV1158" s="28"/>
      <c r="HW1158" s="28"/>
      <c r="HX1158" s="28"/>
      <c r="HY1158" s="28"/>
      <c r="HZ1158" s="28"/>
      <c r="IA1158" s="28"/>
      <c r="IB1158" s="28"/>
      <c r="IC1158" s="28"/>
      <c r="ID1158" s="28"/>
      <c r="IE1158" s="28"/>
      <c r="IF1158" s="28"/>
      <c r="IG1158" s="28"/>
      <c r="IH1158" s="28"/>
      <c r="II1158" s="28"/>
      <c r="IJ1158" s="28"/>
      <c r="IK1158" s="28"/>
      <c r="IL1158" s="28"/>
      <c r="IM1158" s="28"/>
      <c r="IN1158" s="28"/>
      <c r="IO1158" s="28"/>
      <c r="IP1158" s="28"/>
      <c r="IQ1158" s="28"/>
      <c r="IR1158" s="28"/>
      <c r="IS1158" s="28"/>
      <c r="IT1158" s="28"/>
      <c r="IU1158" s="28"/>
      <c r="IV1158" s="28"/>
    </row>
    <row r="1159" spans="1:256" s="50" customFormat="1" ht="18">
      <c r="A1159" s="330" t="s">
        <v>574</v>
      </c>
      <c r="B1159" s="28"/>
      <c r="C1159" s="275"/>
      <c r="D1159" s="418" t="s">
        <v>129</v>
      </c>
      <c r="E1159" s="50">
        <f t="shared" si="14"/>
        <v>0</v>
      </c>
      <c r="F1159" s="284">
        <f t="shared" si="15"/>
        <v>10</v>
      </c>
      <c r="G1159" s="50">
        <v>10</v>
      </c>
      <c r="N1159" s="28"/>
      <c r="R1159" s="194"/>
      <c r="T1159" s="28"/>
      <c r="U1159" s="28"/>
      <c r="V1159" s="28"/>
      <c r="AA1159" s="194"/>
      <c r="AC1159" s="28"/>
      <c r="AD1159" s="28"/>
      <c r="AE1159" s="28"/>
      <c r="AJ1159" s="194"/>
      <c r="AL1159" s="28"/>
      <c r="AM1159" s="28"/>
      <c r="AN1159" s="28"/>
      <c r="AS1159" s="194"/>
      <c r="AU1159" s="28"/>
      <c r="AV1159" s="28"/>
      <c r="AW1159" s="28"/>
      <c r="BB1159" s="194"/>
      <c r="BD1159" s="28"/>
      <c r="BE1159" s="28"/>
      <c r="BF1159" s="28"/>
      <c r="BK1159" s="194"/>
      <c r="BM1159" s="28"/>
      <c r="BN1159" s="28"/>
      <c r="BO1159" s="28"/>
      <c r="BT1159" s="194"/>
      <c r="BV1159" s="28"/>
      <c r="BW1159" s="28"/>
      <c r="BX1159" s="28"/>
      <c r="CC1159" s="194"/>
      <c r="CE1159" s="28"/>
      <c r="CF1159" s="28"/>
      <c r="CG1159" s="28"/>
      <c r="CL1159" s="194"/>
      <c r="CN1159" s="28"/>
      <c r="CO1159" s="28"/>
      <c r="CP1159" s="28"/>
      <c r="CU1159" s="194"/>
      <c r="CW1159" s="28"/>
      <c r="CX1159" s="28"/>
      <c r="CY1159" s="28"/>
      <c r="DD1159" s="194"/>
      <c r="DF1159" s="28"/>
      <c r="DG1159" s="28"/>
      <c r="DH1159" s="28"/>
      <c r="DM1159" s="194"/>
      <c r="DO1159" s="28"/>
      <c r="DP1159" s="28"/>
      <c r="DQ1159" s="28"/>
      <c r="DV1159" s="194"/>
      <c r="DX1159" s="28"/>
      <c r="DY1159" s="28"/>
      <c r="DZ1159" s="28"/>
      <c r="EE1159" s="194"/>
      <c r="EG1159" s="28"/>
      <c r="EH1159" s="28"/>
      <c r="EI1159" s="28"/>
      <c r="EN1159" s="194"/>
      <c r="EP1159" s="28"/>
      <c r="EQ1159" s="28"/>
      <c r="ER1159" s="28"/>
      <c r="EW1159" s="194"/>
      <c r="EY1159" s="28"/>
      <c r="EZ1159" s="28"/>
      <c r="FA1159" s="28"/>
      <c r="FF1159" s="194"/>
      <c r="FH1159" s="28"/>
      <c r="FI1159" s="28"/>
      <c r="FJ1159" s="28"/>
      <c r="FO1159" s="194"/>
      <c r="FQ1159" s="28"/>
      <c r="FR1159" s="28"/>
      <c r="FS1159" s="28"/>
      <c r="FX1159" s="194"/>
      <c r="FZ1159" s="28"/>
      <c r="GA1159" s="28"/>
      <c r="GB1159" s="28"/>
      <c r="GG1159" s="194"/>
      <c r="GI1159" s="28"/>
      <c r="GJ1159" s="28"/>
      <c r="GK1159" s="28"/>
      <c r="GP1159" s="194"/>
      <c r="GR1159" s="28"/>
      <c r="GS1159" s="28"/>
      <c r="GT1159" s="28"/>
      <c r="GY1159" s="194"/>
      <c r="HA1159" s="28"/>
      <c r="HB1159" s="28"/>
      <c r="HC1159" s="28"/>
      <c r="HH1159" s="194"/>
      <c r="HJ1159" s="28"/>
      <c r="HK1159" s="28"/>
      <c r="HL1159" s="28"/>
      <c r="HQ1159" s="28"/>
      <c r="HR1159" s="28"/>
      <c r="HS1159" s="28"/>
      <c r="HT1159" s="28"/>
      <c r="HU1159" s="28"/>
      <c r="HV1159" s="28"/>
      <c r="HW1159" s="28"/>
      <c r="HX1159" s="28"/>
      <c r="HY1159" s="28"/>
      <c r="HZ1159" s="28"/>
      <c r="IA1159" s="28"/>
      <c r="IB1159" s="28"/>
      <c r="IC1159" s="28"/>
      <c r="ID1159" s="28"/>
      <c r="IE1159" s="28"/>
      <c r="IF1159" s="28"/>
      <c r="IG1159" s="28"/>
      <c r="IH1159" s="28"/>
      <c r="II1159" s="28"/>
      <c r="IJ1159" s="28"/>
      <c r="IK1159" s="28"/>
      <c r="IL1159" s="28"/>
      <c r="IM1159" s="28"/>
      <c r="IN1159" s="28"/>
      <c r="IO1159" s="28"/>
      <c r="IP1159" s="28"/>
      <c r="IQ1159" s="28"/>
      <c r="IR1159" s="28"/>
      <c r="IS1159" s="28"/>
      <c r="IT1159" s="28"/>
      <c r="IU1159" s="28"/>
      <c r="IV1159" s="28"/>
    </row>
    <row r="1160" spans="1:256" s="50" customFormat="1" ht="18.75">
      <c r="A1160" s="330" t="s">
        <v>426</v>
      </c>
      <c r="B1160" s="419"/>
      <c r="C1160" s="417"/>
      <c r="D1160" s="418" t="s">
        <v>139</v>
      </c>
      <c r="E1160" s="50">
        <f t="shared" si="14"/>
        <v>11</v>
      </c>
      <c r="F1160" s="284">
        <f t="shared" si="15"/>
        <v>181</v>
      </c>
      <c r="H1160" s="50">
        <v>131</v>
      </c>
      <c r="I1160" s="50">
        <v>50</v>
      </c>
      <c r="N1160" s="28"/>
      <c r="R1160" s="194"/>
      <c r="T1160" s="28"/>
      <c r="U1160" s="28"/>
      <c r="V1160" s="28"/>
      <c r="AA1160" s="194"/>
      <c r="AC1160" s="28"/>
      <c r="AD1160" s="28"/>
      <c r="AE1160" s="28"/>
      <c r="AJ1160" s="194"/>
      <c r="AL1160" s="28"/>
      <c r="AM1160" s="28"/>
      <c r="AN1160" s="28"/>
      <c r="AS1160" s="194"/>
      <c r="AU1160" s="28"/>
      <c r="AV1160" s="28"/>
      <c r="AW1160" s="28"/>
      <c r="BB1160" s="194"/>
      <c r="BD1160" s="28"/>
      <c r="BE1160" s="28"/>
      <c r="BF1160" s="28"/>
      <c r="BK1160" s="194"/>
      <c r="BM1160" s="28"/>
      <c r="BN1160" s="28"/>
      <c r="BO1160" s="28"/>
      <c r="BT1160" s="194"/>
      <c r="BV1160" s="28"/>
      <c r="BW1160" s="28"/>
      <c r="BX1160" s="28"/>
      <c r="CC1160" s="194"/>
      <c r="CE1160" s="28"/>
      <c r="CF1160" s="28"/>
      <c r="CG1160" s="28"/>
      <c r="CL1160" s="194"/>
      <c r="CN1160" s="28"/>
      <c r="CO1160" s="28"/>
      <c r="CP1160" s="28"/>
      <c r="CU1160" s="194"/>
      <c r="CW1160" s="28"/>
      <c r="CX1160" s="28"/>
      <c r="CY1160" s="28"/>
      <c r="DD1160" s="194"/>
      <c r="DF1160" s="28"/>
      <c r="DG1160" s="28"/>
      <c r="DH1160" s="28"/>
      <c r="DM1160" s="194"/>
      <c r="DO1160" s="28"/>
      <c r="DP1160" s="28"/>
      <c r="DQ1160" s="28"/>
      <c r="DV1160" s="194"/>
      <c r="DX1160" s="28"/>
      <c r="DY1160" s="28"/>
      <c r="DZ1160" s="28"/>
      <c r="EE1160" s="194"/>
      <c r="EG1160" s="28"/>
      <c r="EH1160" s="28"/>
      <c r="EI1160" s="28"/>
      <c r="EN1160" s="194"/>
      <c r="EP1160" s="28"/>
      <c r="EQ1160" s="28"/>
      <c r="ER1160" s="28"/>
      <c r="EW1160" s="194"/>
      <c r="EY1160" s="28"/>
      <c r="EZ1160" s="28"/>
      <c r="FA1160" s="28"/>
      <c r="FF1160" s="194"/>
      <c r="FH1160" s="28"/>
      <c r="FI1160" s="28"/>
      <c r="FJ1160" s="28"/>
      <c r="FO1160" s="194"/>
      <c r="FQ1160" s="28"/>
      <c r="FR1160" s="28"/>
      <c r="FS1160" s="28"/>
      <c r="FX1160" s="194"/>
      <c r="FZ1160" s="28"/>
      <c r="GA1160" s="28"/>
      <c r="GB1160" s="28"/>
      <c r="GG1160" s="194"/>
      <c r="GI1160" s="28"/>
      <c r="GJ1160" s="28"/>
      <c r="GK1160" s="28"/>
      <c r="GP1160" s="194"/>
      <c r="GR1160" s="28"/>
      <c r="GS1160" s="28"/>
      <c r="GT1160" s="28"/>
      <c r="GY1160" s="194"/>
      <c r="HA1160" s="28"/>
      <c r="HB1160" s="28"/>
      <c r="HC1160" s="28"/>
      <c r="HH1160" s="194"/>
      <c r="HJ1160" s="28"/>
      <c r="HK1160" s="28"/>
      <c r="HL1160" s="28"/>
      <c r="HQ1160" s="28"/>
      <c r="HR1160" s="28"/>
      <c r="HS1160" s="28"/>
      <c r="HT1160" s="28"/>
      <c r="HU1160" s="28"/>
      <c r="HV1160" s="28"/>
      <c r="HW1160" s="28"/>
      <c r="HX1160" s="28"/>
      <c r="HY1160" s="28"/>
      <c r="HZ1160" s="28"/>
      <c r="IA1160" s="28"/>
      <c r="IB1160" s="28"/>
      <c r="IC1160" s="28"/>
      <c r="ID1160" s="28"/>
      <c r="IE1160" s="28"/>
      <c r="IF1160" s="28"/>
      <c r="IG1160" s="28"/>
      <c r="IH1160" s="28"/>
      <c r="II1160" s="28"/>
      <c r="IJ1160" s="28"/>
      <c r="IK1160" s="28"/>
      <c r="IL1160" s="28"/>
      <c r="IM1160" s="28"/>
      <c r="IN1160" s="28"/>
      <c r="IO1160" s="28"/>
      <c r="IP1160" s="28"/>
      <c r="IQ1160" s="28"/>
      <c r="IR1160" s="28"/>
      <c r="IS1160" s="28"/>
      <c r="IT1160" s="28"/>
      <c r="IU1160" s="28"/>
      <c r="IV1160" s="28"/>
    </row>
    <row r="1161" spans="1:256" s="50" customFormat="1" ht="18.75">
      <c r="A1161" s="330" t="s">
        <v>1212</v>
      </c>
      <c r="B1161" s="279"/>
      <c r="C1161" s="417"/>
      <c r="D1161" s="418" t="s">
        <v>137</v>
      </c>
      <c r="E1161" s="50">
        <f t="shared" si="14"/>
        <v>2</v>
      </c>
      <c r="F1161" s="284">
        <f t="shared" si="15"/>
        <v>158</v>
      </c>
      <c r="H1161" s="50">
        <v>116</v>
      </c>
      <c r="I1161" s="50">
        <v>36</v>
      </c>
      <c r="J1161" s="50">
        <v>6</v>
      </c>
      <c r="N1161" s="28"/>
      <c r="R1161" s="194"/>
      <c r="T1161" s="28"/>
      <c r="U1161" s="28"/>
      <c r="V1161" s="28"/>
      <c r="AA1161" s="194"/>
      <c r="AC1161" s="28"/>
      <c r="AD1161" s="28"/>
      <c r="AE1161" s="28"/>
      <c r="AJ1161" s="194"/>
      <c r="AL1161" s="28"/>
      <c r="AM1161" s="28"/>
      <c r="AN1161" s="28"/>
      <c r="AS1161" s="194"/>
      <c r="AU1161" s="28"/>
      <c r="AV1161" s="28"/>
      <c r="AW1161" s="28"/>
      <c r="BB1161" s="194"/>
      <c r="BD1161" s="28"/>
      <c r="BE1161" s="28"/>
      <c r="BF1161" s="28"/>
      <c r="BK1161" s="194"/>
      <c r="BM1161" s="28"/>
      <c r="BN1161" s="28"/>
      <c r="BO1161" s="28"/>
      <c r="BT1161" s="194"/>
      <c r="BV1161" s="28"/>
      <c r="BW1161" s="28"/>
      <c r="BX1161" s="28"/>
      <c r="CC1161" s="194"/>
      <c r="CE1161" s="28"/>
      <c r="CF1161" s="28"/>
      <c r="CG1161" s="28"/>
      <c r="CL1161" s="194"/>
      <c r="CN1161" s="28"/>
      <c r="CO1161" s="28"/>
      <c r="CP1161" s="28"/>
      <c r="CU1161" s="194"/>
      <c r="CW1161" s="28"/>
      <c r="CX1161" s="28"/>
      <c r="CY1161" s="28"/>
      <c r="DD1161" s="194"/>
      <c r="DF1161" s="28"/>
      <c r="DG1161" s="28"/>
      <c r="DH1161" s="28"/>
      <c r="DM1161" s="194"/>
      <c r="DO1161" s="28"/>
      <c r="DP1161" s="28"/>
      <c r="DQ1161" s="28"/>
      <c r="DV1161" s="194"/>
      <c r="DX1161" s="28"/>
      <c r="DY1161" s="28"/>
      <c r="DZ1161" s="28"/>
      <c r="EE1161" s="194"/>
      <c r="EG1161" s="28"/>
      <c r="EH1161" s="28"/>
      <c r="EI1161" s="28"/>
      <c r="EN1161" s="194"/>
      <c r="EP1161" s="28"/>
      <c r="EQ1161" s="28"/>
      <c r="ER1161" s="28"/>
      <c r="EW1161" s="194"/>
      <c r="EY1161" s="28"/>
      <c r="EZ1161" s="28"/>
      <c r="FA1161" s="28"/>
      <c r="FF1161" s="194"/>
      <c r="FH1161" s="28"/>
      <c r="FI1161" s="28"/>
      <c r="FJ1161" s="28"/>
      <c r="FO1161" s="194"/>
      <c r="FQ1161" s="28"/>
      <c r="FR1161" s="28"/>
      <c r="FS1161" s="28"/>
      <c r="FX1161" s="194"/>
      <c r="FZ1161" s="28"/>
      <c r="GA1161" s="28"/>
      <c r="GB1161" s="28"/>
      <c r="GG1161" s="194"/>
      <c r="GI1161" s="28"/>
      <c r="GJ1161" s="28"/>
      <c r="GK1161" s="28"/>
      <c r="GP1161" s="194"/>
      <c r="GR1161" s="28"/>
      <c r="GS1161" s="28"/>
      <c r="GT1161" s="28"/>
      <c r="GY1161" s="194"/>
      <c r="HA1161" s="28"/>
      <c r="HB1161" s="28"/>
      <c r="HC1161" s="28"/>
      <c r="HH1161" s="194"/>
      <c r="HJ1161" s="28"/>
      <c r="HK1161" s="28"/>
      <c r="HL1161" s="28"/>
      <c r="HQ1161" s="28"/>
      <c r="HR1161" s="28"/>
      <c r="HS1161" s="28"/>
      <c r="HT1161" s="28"/>
      <c r="HU1161" s="28"/>
      <c r="HV1161" s="28"/>
      <c r="HW1161" s="28"/>
      <c r="HX1161" s="28"/>
      <c r="HY1161" s="28"/>
      <c r="HZ1161" s="28"/>
      <c r="IA1161" s="28"/>
      <c r="IB1161" s="28"/>
      <c r="IC1161" s="28"/>
      <c r="ID1161" s="28"/>
      <c r="IE1161" s="28"/>
      <c r="IF1161" s="28"/>
      <c r="IG1161" s="28"/>
      <c r="IH1161" s="28"/>
      <c r="II1161" s="28"/>
      <c r="IJ1161" s="28"/>
      <c r="IK1161" s="28"/>
      <c r="IL1161" s="28"/>
      <c r="IM1161" s="28"/>
      <c r="IN1161" s="28"/>
      <c r="IO1161" s="28"/>
      <c r="IP1161" s="28"/>
      <c r="IQ1161" s="28"/>
      <c r="IR1161" s="28"/>
      <c r="IS1161" s="28"/>
      <c r="IT1161" s="28"/>
      <c r="IU1161" s="28"/>
      <c r="IV1161" s="28"/>
    </row>
    <row r="1162" spans="1:256" s="50" customFormat="1" ht="18">
      <c r="A1162" s="330" t="s">
        <v>433</v>
      </c>
      <c r="B1162" s="420"/>
      <c r="C1162" s="420"/>
      <c r="D1162" s="418" t="s">
        <v>135</v>
      </c>
      <c r="E1162" s="50">
        <f t="shared" si="14"/>
        <v>17</v>
      </c>
      <c r="F1162" s="284">
        <f t="shared" si="15"/>
        <v>12</v>
      </c>
      <c r="H1162" s="50">
        <v>12</v>
      </c>
      <c r="N1162" s="28"/>
      <c r="R1162" s="194"/>
      <c r="T1162" s="28"/>
      <c r="U1162" s="28"/>
      <c r="V1162" s="28"/>
      <c r="AA1162" s="194"/>
      <c r="AC1162" s="28"/>
      <c r="AD1162" s="28"/>
      <c r="AE1162" s="28"/>
      <c r="AJ1162" s="194"/>
      <c r="AL1162" s="28"/>
      <c r="AM1162" s="28"/>
      <c r="AN1162" s="28"/>
      <c r="AS1162" s="194"/>
      <c r="AU1162" s="28"/>
      <c r="AV1162" s="28"/>
      <c r="AW1162" s="28"/>
      <c r="BB1162" s="194"/>
      <c r="BD1162" s="28"/>
      <c r="BE1162" s="28"/>
      <c r="BF1162" s="28"/>
      <c r="BK1162" s="194"/>
      <c r="BM1162" s="28"/>
      <c r="BN1162" s="28"/>
      <c r="BO1162" s="28"/>
      <c r="BT1162" s="194"/>
      <c r="BV1162" s="28"/>
      <c r="BW1162" s="28"/>
      <c r="BX1162" s="28"/>
      <c r="CC1162" s="194"/>
      <c r="CE1162" s="28"/>
      <c r="CF1162" s="28"/>
      <c r="CG1162" s="28"/>
      <c r="CL1162" s="194"/>
      <c r="CN1162" s="28"/>
      <c r="CO1162" s="28"/>
      <c r="CP1162" s="28"/>
      <c r="CU1162" s="194"/>
      <c r="CW1162" s="28"/>
      <c r="CX1162" s="28"/>
      <c r="CY1162" s="28"/>
      <c r="DD1162" s="194"/>
      <c r="DF1162" s="28"/>
      <c r="DG1162" s="28"/>
      <c r="DH1162" s="28"/>
      <c r="DM1162" s="194"/>
      <c r="DO1162" s="28"/>
      <c r="DP1162" s="28"/>
      <c r="DQ1162" s="28"/>
      <c r="DV1162" s="194"/>
      <c r="DX1162" s="28"/>
      <c r="DY1162" s="28"/>
      <c r="DZ1162" s="28"/>
      <c r="EE1162" s="194"/>
      <c r="EG1162" s="28"/>
      <c r="EH1162" s="28"/>
      <c r="EI1162" s="28"/>
      <c r="EN1162" s="194"/>
      <c r="EP1162" s="28"/>
      <c r="EQ1162" s="28"/>
      <c r="ER1162" s="28"/>
      <c r="EW1162" s="194"/>
      <c r="EY1162" s="28"/>
      <c r="EZ1162" s="28"/>
      <c r="FA1162" s="28"/>
      <c r="FF1162" s="194"/>
      <c r="FH1162" s="28"/>
      <c r="FI1162" s="28"/>
      <c r="FJ1162" s="28"/>
      <c r="FO1162" s="194"/>
      <c r="FQ1162" s="28"/>
      <c r="FR1162" s="28"/>
      <c r="FS1162" s="28"/>
      <c r="FX1162" s="194"/>
      <c r="FZ1162" s="28"/>
      <c r="GA1162" s="28"/>
      <c r="GB1162" s="28"/>
      <c r="GG1162" s="194"/>
      <c r="GI1162" s="28"/>
      <c r="GJ1162" s="28"/>
      <c r="GK1162" s="28"/>
      <c r="GP1162" s="194"/>
      <c r="GR1162" s="28"/>
      <c r="GS1162" s="28"/>
      <c r="GT1162" s="28"/>
      <c r="GY1162" s="194"/>
      <c r="HA1162" s="28"/>
      <c r="HB1162" s="28"/>
      <c r="HC1162" s="28"/>
      <c r="HH1162" s="194"/>
      <c r="HJ1162" s="28"/>
      <c r="HK1162" s="28"/>
      <c r="HL1162" s="28"/>
      <c r="HQ1162" s="28"/>
      <c r="HR1162" s="28"/>
      <c r="HS1162" s="28"/>
      <c r="HT1162" s="28"/>
      <c r="HU1162" s="28"/>
      <c r="HV1162" s="28"/>
      <c r="HW1162" s="28"/>
      <c r="HX1162" s="28"/>
      <c r="HY1162" s="28"/>
      <c r="HZ1162" s="28"/>
      <c r="IA1162" s="28"/>
      <c r="IB1162" s="28"/>
      <c r="IC1162" s="28"/>
      <c r="ID1162" s="28"/>
      <c r="IE1162" s="28"/>
      <c r="IF1162" s="28"/>
      <c r="IG1162" s="28"/>
      <c r="IH1162" s="28"/>
      <c r="II1162" s="28"/>
      <c r="IJ1162" s="28"/>
      <c r="IK1162" s="28"/>
      <c r="IL1162" s="28"/>
      <c r="IM1162" s="28"/>
      <c r="IN1162" s="28"/>
      <c r="IO1162" s="28"/>
      <c r="IP1162" s="28"/>
      <c r="IQ1162" s="28"/>
      <c r="IR1162" s="28"/>
      <c r="IS1162" s="28"/>
      <c r="IT1162" s="28"/>
      <c r="IU1162" s="28"/>
      <c r="IV1162" s="28"/>
    </row>
    <row r="1163" spans="1:256" s="50" customFormat="1" ht="18">
      <c r="A1163" s="330" t="s">
        <v>1843</v>
      </c>
      <c r="B1163" s="28"/>
      <c r="C1163" s="275"/>
      <c r="D1163" s="418" t="s">
        <v>129</v>
      </c>
      <c r="E1163" s="50">
        <f t="shared" si="14"/>
        <v>0</v>
      </c>
      <c r="F1163" s="284">
        <f t="shared" si="15"/>
        <v>0</v>
      </c>
      <c r="L1163" s="281"/>
      <c r="N1163" s="28"/>
      <c r="R1163" s="194"/>
      <c r="T1163" s="28"/>
      <c r="U1163" s="28"/>
      <c r="V1163" s="28"/>
      <c r="AA1163" s="194"/>
      <c r="AC1163" s="28"/>
      <c r="AD1163" s="28"/>
      <c r="AE1163" s="28"/>
      <c r="AJ1163" s="194"/>
      <c r="AL1163" s="28"/>
      <c r="AM1163" s="28"/>
      <c r="AN1163" s="28"/>
      <c r="AS1163" s="194"/>
      <c r="AU1163" s="28"/>
      <c r="AV1163" s="28"/>
      <c r="AW1163" s="28"/>
      <c r="BB1163" s="194"/>
      <c r="BD1163" s="28"/>
      <c r="BE1163" s="28"/>
      <c r="BF1163" s="28"/>
      <c r="BK1163" s="194"/>
      <c r="BM1163" s="28"/>
      <c r="BN1163" s="28"/>
      <c r="BO1163" s="28"/>
      <c r="BT1163" s="194"/>
      <c r="BV1163" s="28"/>
      <c r="BW1163" s="28"/>
      <c r="BX1163" s="28"/>
      <c r="CC1163" s="194"/>
      <c r="CE1163" s="28"/>
      <c r="CF1163" s="28"/>
      <c r="CG1163" s="28"/>
      <c r="CL1163" s="194"/>
      <c r="CN1163" s="28"/>
      <c r="CO1163" s="28"/>
      <c r="CP1163" s="28"/>
      <c r="CU1163" s="194"/>
      <c r="CW1163" s="28"/>
      <c r="CX1163" s="28"/>
      <c r="CY1163" s="28"/>
      <c r="DD1163" s="194"/>
      <c r="DF1163" s="28"/>
      <c r="DG1163" s="28"/>
      <c r="DH1163" s="28"/>
      <c r="DM1163" s="194"/>
      <c r="DO1163" s="28"/>
      <c r="DP1163" s="28"/>
      <c r="DQ1163" s="28"/>
      <c r="DV1163" s="194"/>
      <c r="DX1163" s="28"/>
      <c r="DY1163" s="28"/>
      <c r="DZ1163" s="28"/>
      <c r="EE1163" s="194"/>
      <c r="EG1163" s="28"/>
      <c r="EH1163" s="28"/>
      <c r="EI1163" s="28"/>
      <c r="EN1163" s="194"/>
      <c r="EP1163" s="28"/>
      <c r="EQ1163" s="28"/>
      <c r="ER1163" s="28"/>
      <c r="EW1163" s="194"/>
      <c r="EY1163" s="28"/>
      <c r="EZ1163" s="28"/>
      <c r="FA1163" s="28"/>
      <c r="FF1163" s="194"/>
      <c r="FH1163" s="28"/>
      <c r="FI1163" s="28"/>
      <c r="FJ1163" s="28"/>
      <c r="FO1163" s="194"/>
      <c r="FQ1163" s="28"/>
      <c r="FR1163" s="28"/>
      <c r="FS1163" s="28"/>
      <c r="FX1163" s="194"/>
      <c r="FZ1163" s="28"/>
      <c r="GA1163" s="28"/>
      <c r="GB1163" s="28"/>
      <c r="GG1163" s="194"/>
      <c r="GI1163" s="28"/>
      <c r="GJ1163" s="28"/>
      <c r="GK1163" s="28"/>
      <c r="GP1163" s="194"/>
      <c r="GR1163" s="28"/>
      <c r="GS1163" s="28"/>
      <c r="GT1163" s="28"/>
      <c r="GY1163" s="194"/>
      <c r="HA1163" s="28"/>
      <c r="HB1163" s="28"/>
      <c r="HC1163" s="28"/>
      <c r="HH1163" s="194"/>
      <c r="HJ1163" s="28"/>
      <c r="HK1163" s="28"/>
      <c r="HL1163" s="28"/>
      <c r="HQ1163" s="28"/>
      <c r="HR1163" s="28"/>
      <c r="HS1163" s="28"/>
      <c r="HT1163" s="28"/>
      <c r="HU1163" s="28"/>
      <c r="HV1163" s="28"/>
      <c r="HW1163" s="28"/>
      <c r="HX1163" s="28"/>
      <c r="HY1163" s="28"/>
      <c r="HZ1163" s="28"/>
      <c r="IA1163" s="28"/>
      <c r="IB1163" s="28"/>
      <c r="IC1163" s="28"/>
      <c r="ID1163" s="28"/>
      <c r="IE1163" s="28"/>
      <c r="IF1163" s="28"/>
      <c r="IG1163" s="28"/>
      <c r="IH1163" s="28"/>
      <c r="II1163" s="28"/>
      <c r="IJ1163" s="28"/>
      <c r="IK1163" s="28"/>
      <c r="IL1163" s="28"/>
      <c r="IM1163" s="28"/>
      <c r="IN1163" s="28"/>
      <c r="IO1163" s="28"/>
      <c r="IP1163" s="28"/>
      <c r="IQ1163" s="28"/>
      <c r="IR1163" s="28"/>
      <c r="IS1163" s="28"/>
      <c r="IT1163" s="28"/>
      <c r="IU1163" s="28"/>
      <c r="IV1163" s="28"/>
    </row>
    <row r="1164" spans="1:256" s="50" customFormat="1" ht="18">
      <c r="A1164" s="330" t="s">
        <v>562</v>
      </c>
      <c r="B1164" s="28"/>
      <c r="C1164" s="420"/>
      <c r="D1164" s="418" t="s">
        <v>129</v>
      </c>
      <c r="E1164" s="50">
        <f t="shared" si="14"/>
        <v>1</v>
      </c>
      <c r="F1164" s="284">
        <f t="shared" si="15"/>
        <v>0</v>
      </c>
      <c r="N1164" s="28"/>
      <c r="R1164" s="194"/>
      <c r="T1164" s="28"/>
      <c r="U1164" s="28"/>
      <c r="V1164" s="28"/>
      <c r="AA1164" s="194"/>
      <c r="AC1164" s="28"/>
      <c r="AD1164" s="28"/>
      <c r="AE1164" s="28"/>
      <c r="AJ1164" s="194"/>
      <c r="AL1164" s="28"/>
      <c r="AM1164" s="28"/>
      <c r="AN1164" s="28"/>
      <c r="AS1164" s="194"/>
      <c r="AU1164" s="28"/>
      <c r="AV1164" s="28"/>
      <c r="AW1164" s="28"/>
      <c r="BB1164" s="194"/>
      <c r="BD1164" s="28"/>
      <c r="BE1164" s="28"/>
      <c r="BF1164" s="28"/>
      <c r="BK1164" s="194"/>
      <c r="BM1164" s="28"/>
      <c r="BN1164" s="28"/>
      <c r="BO1164" s="28"/>
      <c r="BT1164" s="194"/>
      <c r="BV1164" s="28"/>
      <c r="BW1164" s="28"/>
      <c r="BX1164" s="28"/>
      <c r="CC1164" s="194"/>
      <c r="CE1164" s="28"/>
      <c r="CF1164" s="28"/>
      <c r="CG1164" s="28"/>
      <c r="CL1164" s="194"/>
      <c r="CN1164" s="28"/>
      <c r="CO1164" s="28"/>
      <c r="CP1164" s="28"/>
      <c r="CU1164" s="194"/>
      <c r="CW1164" s="28"/>
      <c r="CX1164" s="28"/>
      <c r="CY1164" s="28"/>
      <c r="DD1164" s="194"/>
      <c r="DF1164" s="28"/>
      <c r="DG1164" s="28"/>
      <c r="DH1164" s="28"/>
      <c r="DM1164" s="194"/>
      <c r="DO1164" s="28"/>
      <c r="DP1164" s="28"/>
      <c r="DQ1164" s="28"/>
      <c r="DV1164" s="194"/>
      <c r="DX1164" s="28"/>
      <c r="DY1164" s="28"/>
      <c r="DZ1164" s="28"/>
      <c r="EE1164" s="194"/>
      <c r="EG1164" s="28"/>
      <c r="EH1164" s="28"/>
      <c r="EI1164" s="28"/>
      <c r="EN1164" s="194"/>
      <c r="EP1164" s="28"/>
      <c r="EQ1164" s="28"/>
      <c r="ER1164" s="28"/>
      <c r="EW1164" s="194"/>
      <c r="EY1164" s="28"/>
      <c r="EZ1164" s="28"/>
      <c r="FA1164" s="28"/>
      <c r="FF1164" s="194"/>
      <c r="FH1164" s="28"/>
      <c r="FI1164" s="28"/>
      <c r="FJ1164" s="28"/>
      <c r="FO1164" s="194"/>
      <c r="FQ1164" s="28"/>
      <c r="FR1164" s="28"/>
      <c r="FS1164" s="28"/>
      <c r="FX1164" s="194"/>
      <c r="FZ1164" s="28"/>
      <c r="GA1164" s="28"/>
      <c r="GB1164" s="28"/>
      <c r="GG1164" s="194"/>
      <c r="GI1164" s="28"/>
      <c r="GJ1164" s="28"/>
      <c r="GK1164" s="28"/>
      <c r="GP1164" s="194"/>
      <c r="GR1164" s="28"/>
      <c r="GS1164" s="28"/>
      <c r="GT1164" s="28"/>
      <c r="GY1164" s="194"/>
      <c r="HA1164" s="28"/>
      <c r="HB1164" s="28"/>
      <c r="HC1164" s="28"/>
      <c r="HH1164" s="194"/>
      <c r="HJ1164" s="28"/>
      <c r="HK1164" s="28"/>
      <c r="HL1164" s="28"/>
      <c r="HQ1164" s="28"/>
      <c r="HR1164" s="28"/>
      <c r="HS1164" s="28"/>
      <c r="HT1164" s="28"/>
      <c r="HU1164" s="28"/>
      <c r="HV1164" s="28"/>
      <c r="HW1164" s="28"/>
      <c r="HX1164" s="28"/>
      <c r="HY1164" s="28"/>
      <c r="HZ1164" s="28"/>
      <c r="IA1164" s="28"/>
      <c r="IB1164" s="28"/>
      <c r="IC1164" s="28"/>
      <c r="ID1164" s="28"/>
      <c r="IE1164" s="28"/>
      <c r="IF1164" s="28"/>
      <c r="IG1164" s="28"/>
      <c r="IH1164" s="28"/>
      <c r="II1164" s="28"/>
      <c r="IJ1164" s="28"/>
      <c r="IK1164" s="28"/>
      <c r="IL1164" s="28"/>
      <c r="IM1164" s="28"/>
      <c r="IN1164" s="28"/>
      <c r="IO1164" s="28"/>
      <c r="IP1164" s="28"/>
      <c r="IQ1164" s="28"/>
      <c r="IR1164" s="28"/>
      <c r="IS1164" s="28"/>
      <c r="IT1164" s="28"/>
      <c r="IU1164" s="28"/>
      <c r="IV1164" s="28"/>
    </row>
    <row r="1165" spans="1:256" s="50" customFormat="1" ht="18">
      <c r="A1165" s="330" t="s">
        <v>1257</v>
      </c>
      <c r="B1165" s="28"/>
      <c r="C1165" s="275"/>
      <c r="D1165" s="418" t="s">
        <v>129</v>
      </c>
      <c r="E1165" s="50">
        <f t="shared" si="14"/>
        <v>0</v>
      </c>
      <c r="F1165" s="284">
        <f t="shared" si="15"/>
        <v>0</v>
      </c>
      <c r="N1165" s="28"/>
      <c r="R1165" s="194"/>
      <c r="T1165" s="28"/>
      <c r="U1165" s="28"/>
      <c r="V1165" s="28"/>
      <c r="AA1165" s="194"/>
      <c r="AC1165" s="28"/>
      <c r="AD1165" s="28"/>
      <c r="AE1165" s="28"/>
      <c r="AJ1165" s="194"/>
      <c r="AL1165" s="28"/>
      <c r="AM1165" s="28"/>
      <c r="AN1165" s="28"/>
      <c r="AS1165" s="194"/>
      <c r="AU1165" s="28"/>
      <c r="AV1165" s="28"/>
      <c r="AW1165" s="28"/>
      <c r="BB1165" s="194"/>
      <c r="BD1165" s="28"/>
      <c r="BE1165" s="28"/>
      <c r="BF1165" s="28"/>
      <c r="BK1165" s="194"/>
      <c r="BM1165" s="28"/>
      <c r="BN1165" s="28"/>
      <c r="BO1165" s="28"/>
      <c r="BT1165" s="194"/>
      <c r="BV1165" s="28"/>
      <c r="BW1165" s="28"/>
      <c r="BX1165" s="28"/>
      <c r="CC1165" s="194"/>
      <c r="CE1165" s="28"/>
      <c r="CF1165" s="28"/>
      <c r="CG1165" s="28"/>
      <c r="CL1165" s="194"/>
      <c r="CN1165" s="28"/>
      <c r="CO1165" s="28"/>
      <c r="CP1165" s="28"/>
      <c r="CU1165" s="194"/>
      <c r="CW1165" s="28"/>
      <c r="CX1165" s="28"/>
      <c r="CY1165" s="28"/>
      <c r="DD1165" s="194"/>
      <c r="DF1165" s="28"/>
      <c r="DG1165" s="28"/>
      <c r="DH1165" s="28"/>
      <c r="DM1165" s="194"/>
      <c r="DO1165" s="28"/>
      <c r="DP1165" s="28"/>
      <c r="DQ1165" s="28"/>
      <c r="DV1165" s="194"/>
      <c r="DX1165" s="28"/>
      <c r="DY1165" s="28"/>
      <c r="DZ1165" s="28"/>
      <c r="EE1165" s="194"/>
      <c r="EG1165" s="28"/>
      <c r="EH1165" s="28"/>
      <c r="EI1165" s="28"/>
      <c r="EN1165" s="194"/>
      <c r="EP1165" s="28"/>
      <c r="EQ1165" s="28"/>
      <c r="ER1165" s="28"/>
      <c r="EW1165" s="194"/>
      <c r="EY1165" s="28"/>
      <c r="EZ1165" s="28"/>
      <c r="FA1165" s="28"/>
      <c r="FF1165" s="194"/>
      <c r="FH1165" s="28"/>
      <c r="FI1165" s="28"/>
      <c r="FJ1165" s="28"/>
      <c r="FO1165" s="194"/>
      <c r="FQ1165" s="28"/>
      <c r="FR1165" s="28"/>
      <c r="FS1165" s="28"/>
      <c r="FX1165" s="194"/>
      <c r="FZ1165" s="28"/>
      <c r="GA1165" s="28"/>
      <c r="GB1165" s="28"/>
      <c r="GG1165" s="194"/>
      <c r="GI1165" s="28"/>
      <c r="GJ1165" s="28"/>
      <c r="GK1165" s="28"/>
      <c r="GP1165" s="194"/>
      <c r="GR1165" s="28"/>
      <c r="GS1165" s="28"/>
      <c r="GT1165" s="28"/>
      <c r="GY1165" s="194"/>
      <c r="HA1165" s="28"/>
      <c r="HB1165" s="28"/>
      <c r="HC1165" s="28"/>
      <c r="HH1165" s="194"/>
      <c r="HJ1165" s="28"/>
      <c r="HK1165" s="28"/>
      <c r="HL1165" s="28"/>
      <c r="HQ1165" s="28"/>
      <c r="HR1165" s="28"/>
      <c r="HS1165" s="28"/>
      <c r="HT1165" s="28"/>
      <c r="HU1165" s="28"/>
      <c r="HV1165" s="28"/>
      <c r="HW1165" s="28"/>
      <c r="HX1165" s="28"/>
      <c r="HY1165" s="28"/>
      <c r="HZ1165" s="28"/>
      <c r="IA1165" s="28"/>
      <c r="IB1165" s="28"/>
      <c r="IC1165" s="28"/>
      <c r="ID1165" s="28"/>
      <c r="IE1165" s="28"/>
      <c r="IF1165" s="28"/>
      <c r="IG1165" s="28"/>
      <c r="IH1165" s="28"/>
      <c r="II1165" s="28"/>
      <c r="IJ1165" s="28"/>
      <c r="IK1165" s="28"/>
      <c r="IL1165" s="28"/>
      <c r="IM1165" s="28"/>
      <c r="IN1165" s="28"/>
      <c r="IO1165" s="28"/>
      <c r="IP1165" s="28"/>
      <c r="IQ1165" s="28"/>
      <c r="IR1165" s="28"/>
      <c r="IS1165" s="28"/>
      <c r="IT1165" s="28"/>
      <c r="IU1165" s="28"/>
      <c r="IV1165" s="28"/>
    </row>
    <row r="1166" spans="1:256" s="50" customFormat="1" ht="18.75">
      <c r="A1166" s="330" t="s">
        <v>497</v>
      </c>
      <c r="B1166" s="279"/>
      <c r="C1166" s="417"/>
      <c r="D1166" s="418" t="s">
        <v>138</v>
      </c>
      <c r="E1166" s="50">
        <f t="shared" si="14"/>
        <v>16</v>
      </c>
      <c r="F1166" s="284">
        <f t="shared" si="15"/>
        <v>239</v>
      </c>
      <c r="G1166" s="50">
        <v>37</v>
      </c>
      <c r="H1166" s="456">
        <v>179</v>
      </c>
      <c r="I1166" s="50">
        <v>23</v>
      </c>
      <c r="N1166" s="28"/>
      <c r="R1166" s="194"/>
      <c r="T1166" s="28"/>
      <c r="U1166" s="28"/>
      <c r="V1166" s="28"/>
      <c r="AA1166" s="194"/>
      <c r="AC1166" s="28"/>
      <c r="AD1166" s="28"/>
      <c r="AE1166" s="28"/>
      <c r="AJ1166" s="194"/>
      <c r="AL1166" s="28"/>
      <c r="AM1166" s="28"/>
      <c r="AN1166" s="28"/>
      <c r="AS1166" s="194"/>
      <c r="AU1166" s="28"/>
      <c r="AV1166" s="28"/>
      <c r="AW1166" s="28"/>
      <c r="BB1166" s="194"/>
      <c r="BD1166" s="28"/>
      <c r="BE1166" s="28"/>
      <c r="BF1166" s="28"/>
      <c r="BK1166" s="194"/>
      <c r="BM1166" s="28"/>
      <c r="BN1166" s="28"/>
      <c r="BO1166" s="28"/>
      <c r="BT1166" s="194"/>
      <c r="BV1166" s="28"/>
      <c r="BW1166" s="28"/>
      <c r="BX1166" s="28"/>
      <c r="CC1166" s="194"/>
      <c r="CE1166" s="28"/>
      <c r="CF1166" s="28"/>
      <c r="CG1166" s="28"/>
      <c r="CL1166" s="194"/>
      <c r="CN1166" s="28"/>
      <c r="CO1166" s="28"/>
      <c r="CP1166" s="28"/>
      <c r="CU1166" s="194"/>
      <c r="CW1166" s="28"/>
      <c r="CX1166" s="28"/>
      <c r="CY1166" s="28"/>
      <c r="DD1166" s="194"/>
      <c r="DF1166" s="28"/>
      <c r="DG1166" s="28"/>
      <c r="DH1166" s="28"/>
      <c r="DM1166" s="194"/>
      <c r="DO1166" s="28"/>
      <c r="DP1166" s="28"/>
      <c r="DQ1166" s="28"/>
      <c r="DV1166" s="194"/>
      <c r="DX1166" s="28"/>
      <c r="DY1166" s="28"/>
      <c r="DZ1166" s="28"/>
      <c r="EE1166" s="194"/>
      <c r="EG1166" s="28"/>
      <c r="EH1166" s="28"/>
      <c r="EI1166" s="28"/>
      <c r="EN1166" s="194"/>
      <c r="EP1166" s="28"/>
      <c r="EQ1166" s="28"/>
      <c r="ER1166" s="28"/>
      <c r="EW1166" s="194"/>
      <c r="EY1166" s="28"/>
      <c r="EZ1166" s="28"/>
      <c r="FA1166" s="28"/>
      <c r="FF1166" s="194"/>
      <c r="FH1166" s="28"/>
      <c r="FI1166" s="28"/>
      <c r="FJ1166" s="28"/>
      <c r="FO1166" s="194"/>
      <c r="FQ1166" s="28"/>
      <c r="FR1166" s="28"/>
      <c r="FS1166" s="28"/>
      <c r="FX1166" s="194"/>
      <c r="FZ1166" s="28"/>
      <c r="GA1166" s="28"/>
      <c r="GB1166" s="28"/>
      <c r="GG1166" s="194"/>
      <c r="GI1166" s="28"/>
      <c r="GJ1166" s="28"/>
      <c r="GK1166" s="28"/>
      <c r="GP1166" s="194"/>
      <c r="GR1166" s="28"/>
      <c r="GS1166" s="28"/>
      <c r="GT1166" s="28"/>
      <c r="GY1166" s="194"/>
      <c r="HA1166" s="28"/>
      <c r="HB1166" s="28"/>
      <c r="HC1166" s="28"/>
      <c r="HH1166" s="194"/>
      <c r="HJ1166" s="28"/>
      <c r="HK1166" s="28"/>
      <c r="HL1166" s="28"/>
      <c r="HQ1166" s="28"/>
      <c r="HR1166" s="28"/>
      <c r="HS1166" s="28"/>
      <c r="HT1166" s="28"/>
      <c r="HU1166" s="28"/>
      <c r="HV1166" s="28"/>
      <c r="HW1166" s="28"/>
      <c r="HX1166" s="28"/>
      <c r="HY1166" s="28"/>
      <c r="HZ1166" s="28"/>
      <c r="IA1166" s="28"/>
      <c r="IB1166" s="28"/>
      <c r="IC1166" s="28"/>
      <c r="ID1166" s="28"/>
      <c r="IE1166" s="28"/>
      <c r="IF1166" s="28"/>
      <c r="IG1166" s="28"/>
      <c r="IH1166" s="28"/>
      <c r="II1166" s="28"/>
      <c r="IJ1166" s="28"/>
      <c r="IK1166" s="28"/>
      <c r="IL1166" s="28"/>
      <c r="IM1166" s="28"/>
      <c r="IN1166" s="28"/>
      <c r="IO1166" s="28"/>
      <c r="IP1166" s="28"/>
      <c r="IQ1166" s="28"/>
      <c r="IR1166" s="28"/>
      <c r="IS1166" s="28"/>
      <c r="IT1166" s="28"/>
      <c r="IU1166" s="28"/>
      <c r="IV1166" s="28"/>
    </row>
    <row r="1167" spans="1:256" s="50" customFormat="1" ht="18.75">
      <c r="A1167" s="330" t="s">
        <v>584</v>
      </c>
      <c r="B1167" s="279"/>
      <c r="C1167" s="417"/>
      <c r="D1167" s="418" t="s">
        <v>137</v>
      </c>
      <c r="E1167" s="50">
        <f t="shared" si="14"/>
        <v>21</v>
      </c>
      <c r="F1167" s="284">
        <f t="shared" si="15"/>
        <v>166</v>
      </c>
      <c r="G1167" s="50">
        <v>97</v>
      </c>
      <c r="H1167" s="50">
        <v>69</v>
      </c>
      <c r="N1167" s="28"/>
      <c r="R1167" s="194"/>
      <c r="T1167" s="28"/>
      <c r="U1167" s="28"/>
      <c r="V1167" s="28"/>
      <c r="AA1167" s="194"/>
      <c r="AC1167" s="28"/>
      <c r="AD1167" s="28"/>
      <c r="AE1167" s="28"/>
      <c r="AJ1167" s="194"/>
      <c r="AL1167" s="28"/>
      <c r="AM1167" s="28"/>
      <c r="AN1167" s="28"/>
      <c r="AS1167" s="194"/>
      <c r="AU1167" s="28"/>
      <c r="AV1167" s="28"/>
      <c r="AW1167" s="28"/>
      <c r="BB1167" s="194"/>
      <c r="BD1167" s="28"/>
      <c r="BE1167" s="28"/>
      <c r="BF1167" s="28"/>
      <c r="BK1167" s="194"/>
      <c r="BM1167" s="28"/>
      <c r="BN1167" s="28"/>
      <c r="BO1167" s="28"/>
      <c r="BT1167" s="194"/>
      <c r="BV1167" s="28"/>
      <c r="BW1167" s="28"/>
      <c r="BX1167" s="28"/>
      <c r="CC1167" s="194"/>
      <c r="CE1167" s="28"/>
      <c r="CF1167" s="28"/>
      <c r="CG1167" s="28"/>
      <c r="CL1167" s="194"/>
      <c r="CN1167" s="28"/>
      <c r="CO1167" s="28"/>
      <c r="CP1167" s="28"/>
      <c r="CU1167" s="194"/>
      <c r="CW1167" s="28"/>
      <c r="CX1167" s="28"/>
      <c r="CY1167" s="28"/>
      <c r="DD1167" s="194"/>
      <c r="DF1167" s="28"/>
      <c r="DG1167" s="28"/>
      <c r="DH1167" s="28"/>
      <c r="DM1167" s="194"/>
      <c r="DO1167" s="28"/>
      <c r="DP1167" s="28"/>
      <c r="DQ1167" s="28"/>
      <c r="DV1167" s="194"/>
      <c r="DX1167" s="28"/>
      <c r="DY1167" s="28"/>
      <c r="DZ1167" s="28"/>
      <c r="EE1167" s="194"/>
      <c r="EG1167" s="28"/>
      <c r="EH1167" s="28"/>
      <c r="EI1167" s="28"/>
      <c r="EN1167" s="194"/>
      <c r="EP1167" s="28"/>
      <c r="EQ1167" s="28"/>
      <c r="ER1167" s="28"/>
      <c r="EW1167" s="194"/>
      <c r="EY1167" s="28"/>
      <c r="EZ1167" s="28"/>
      <c r="FA1167" s="28"/>
      <c r="FF1167" s="194"/>
      <c r="FH1167" s="28"/>
      <c r="FI1167" s="28"/>
      <c r="FJ1167" s="28"/>
      <c r="FO1167" s="194"/>
      <c r="FQ1167" s="28"/>
      <c r="FR1167" s="28"/>
      <c r="FS1167" s="28"/>
      <c r="FX1167" s="194"/>
      <c r="FZ1167" s="28"/>
      <c r="GA1167" s="28"/>
      <c r="GB1167" s="28"/>
      <c r="GG1167" s="194"/>
      <c r="GI1167" s="28"/>
      <c r="GJ1167" s="28"/>
      <c r="GK1167" s="28"/>
      <c r="GP1167" s="194"/>
      <c r="GR1167" s="28"/>
      <c r="GS1167" s="28"/>
      <c r="GT1167" s="28"/>
      <c r="GY1167" s="194"/>
      <c r="HA1167" s="28"/>
      <c r="HB1167" s="28"/>
      <c r="HC1167" s="28"/>
      <c r="HH1167" s="194"/>
      <c r="HJ1167" s="28"/>
      <c r="HK1167" s="28"/>
      <c r="HL1167" s="28"/>
      <c r="HQ1167" s="28"/>
      <c r="HR1167" s="28"/>
      <c r="HS1167" s="28"/>
      <c r="HT1167" s="28"/>
      <c r="HU1167" s="28"/>
      <c r="HV1167" s="28"/>
      <c r="HW1167" s="28"/>
      <c r="HX1167" s="28"/>
      <c r="HY1167" s="28"/>
      <c r="HZ1167" s="28"/>
      <c r="IA1167" s="28"/>
      <c r="IB1167" s="28"/>
      <c r="IC1167" s="28"/>
      <c r="ID1167" s="28"/>
      <c r="IE1167" s="28"/>
      <c r="IF1167" s="28"/>
      <c r="IG1167" s="28"/>
      <c r="IH1167" s="28"/>
      <c r="II1167" s="28"/>
      <c r="IJ1167" s="28"/>
      <c r="IK1167" s="28"/>
      <c r="IL1167" s="28"/>
      <c r="IM1167" s="28"/>
      <c r="IN1167" s="28"/>
      <c r="IO1167" s="28"/>
      <c r="IP1167" s="28"/>
      <c r="IQ1167" s="28"/>
      <c r="IR1167" s="28"/>
      <c r="IS1167" s="28"/>
      <c r="IT1167" s="28"/>
      <c r="IU1167" s="28"/>
      <c r="IV1167" s="28"/>
    </row>
    <row r="1168" spans="1:256" s="50" customFormat="1" ht="18.75">
      <c r="A1168" s="330" t="s">
        <v>424</v>
      </c>
      <c r="B1168" s="279"/>
      <c r="C1168" s="417"/>
      <c r="D1168" s="418" t="s">
        <v>137</v>
      </c>
      <c r="E1168" s="50">
        <f t="shared" si="14"/>
        <v>14</v>
      </c>
      <c r="F1168" s="284">
        <f t="shared" si="15"/>
        <v>11</v>
      </c>
      <c r="H1168" s="50">
        <v>11</v>
      </c>
      <c r="N1168" s="28"/>
      <c r="R1168" s="194"/>
      <c r="T1168" s="28"/>
      <c r="U1168" s="28"/>
      <c r="V1168" s="28"/>
      <c r="AA1168" s="194"/>
      <c r="AC1168" s="28"/>
      <c r="AD1168" s="28"/>
      <c r="AE1168" s="28"/>
      <c r="AJ1168" s="194"/>
      <c r="AL1168" s="28"/>
      <c r="AM1168" s="28"/>
      <c r="AN1168" s="28"/>
      <c r="AS1168" s="194"/>
      <c r="AU1168" s="28"/>
      <c r="AV1168" s="28"/>
      <c r="AW1168" s="28"/>
      <c r="BB1168" s="194"/>
      <c r="BD1168" s="28"/>
      <c r="BE1168" s="28"/>
      <c r="BF1168" s="28"/>
      <c r="BK1168" s="194"/>
      <c r="BM1168" s="28"/>
      <c r="BN1168" s="28"/>
      <c r="BO1168" s="28"/>
      <c r="BT1168" s="194"/>
      <c r="BV1168" s="28"/>
      <c r="BW1168" s="28"/>
      <c r="BX1168" s="28"/>
      <c r="CC1168" s="194"/>
      <c r="CE1168" s="28"/>
      <c r="CF1168" s="28"/>
      <c r="CG1168" s="28"/>
      <c r="CL1168" s="194"/>
      <c r="CN1168" s="28"/>
      <c r="CO1168" s="28"/>
      <c r="CP1168" s="28"/>
      <c r="CU1168" s="194"/>
      <c r="CW1168" s="28"/>
      <c r="CX1168" s="28"/>
      <c r="CY1168" s="28"/>
      <c r="DD1168" s="194"/>
      <c r="DF1168" s="28"/>
      <c r="DG1168" s="28"/>
      <c r="DH1168" s="28"/>
      <c r="DM1168" s="194"/>
      <c r="DO1168" s="28"/>
      <c r="DP1168" s="28"/>
      <c r="DQ1168" s="28"/>
      <c r="DV1168" s="194"/>
      <c r="DX1168" s="28"/>
      <c r="DY1168" s="28"/>
      <c r="DZ1168" s="28"/>
      <c r="EE1168" s="194"/>
      <c r="EG1168" s="28"/>
      <c r="EH1168" s="28"/>
      <c r="EI1168" s="28"/>
      <c r="EN1168" s="194"/>
      <c r="EP1168" s="28"/>
      <c r="EQ1168" s="28"/>
      <c r="ER1168" s="28"/>
      <c r="EW1168" s="194"/>
      <c r="EY1168" s="28"/>
      <c r="EZ1168" s="28"/>
      <c r="FA1168" s="28"/>
      <c r="FF1168" s="194"/>
      <c r="FH1168" s="28"/>
      <c r="FI1168" s="28"/>
      <c r="FJ1168" s="28"/>
      <c r="FO1168" s="194"/>
      <c r="FQ1168" s="28"/>
      <c r="FR1168" s="28"/>
      <c r="FS1168" s="28"/>
      <c r="FX1168" s="194"/>
      <c r="FZ1168" s="28"/>
      <c r="GA1168" s="28"/>
      <c r="GB1168" s="28"/>
      <c r="GG1168" s="194"/>
      <c r="GI1168" s="28"/>
      <c r="GJ1168" s="28"/>
      <c r="GK1168" s="28"/>
      <c r="GP1168" s="194"/>
      <c r="GR1168" s="28"/>
      <c r="GS1168" s="28"/>
      <c r="GT1168" s="28"/>
      <c r="GY1168" s="194"/>
      <c r="HA1168" s="28"/>
      <c r="HB1168" s="28"/>
      <c r="HC1168" s="28"/>
      <c r="HH1168" s="194"/>
      <c r="HJ1168" s="28"/>
      <c r="HK1168" s="28"/>
      <c r="HL1168" s="28"/>
      <c r="HQ1168" s="28"/>
      <c r="HR1168" s="28"/>
      <c r="HS1168" s="28"/>
      <c r="HT1168" s="28"/>
      <c r="HU1168" s="28"/>
      <c r="HV1168" s="28"/>
      <c r="HW1168" s="28"/>
      <c r="HX1168" s="28"/>
      <c r="HY1168" s="28"/>
      <c r="HZ1168" s="28"/>
      <c r="IA1168" s="28"/>
      <c r="IB1168" s="28"/>
      <c r="IC1168" s="28"/>
      <c r="ID1168" s="28"/>
      <c r="IE1168" s="28"/>
      <c r="IF1168" s="28"/>
      <c r="IG1168" s="28"/>
      <c r="IH1168" s="28"/>
      <c r="II1168" s="28"/>
      <c r="IJ1168" s="28"/>
      <c r="IK1168" s="28"/>
      <c r="IL1168" s="28"/>
      <c r="IM1168" s="28"/>
      <c r="IN1168" s="28"/>
      <c r="IO1168" s="28"/>
      <c r="IP1168" s="28"/>
      <c r="IQ1168" s="28"/>
      <c r="IR1168" s="28"/>
      <c r="IS1168" s="28"/>
      <c r="IT1168" s="28"/>
      <c r="IU1168" s="28"/>
      <c r="IV1168" s="28"/>
    </row>
    <row r="1169" spans="1:256" s="50" customFormat="1" ht="18">
      <c r="A1169" s="330" t="s">
        <v>706</v>
      </c>
      <c r="B1169" s="420"/>
      <c r="C1169" s="420"/>
      <c r="D1169" s="418" t="s">
        <v>130</v>
      </c>
      <c r="E1169" s="50">
        <f t="shared" si="14"/>
        <v>8</v>
      </c>
      <c r="F1169" s="284">
        <f t="shared" si="15"/>
        <v>0</v>
      </c>
      <c r="L1169" s="28"/>
      <c r="N1169" s="28"/>
      <c r="R1169" s="194"/>
      <c r="T1169" s="28"/>
      <c r="U1169" s="28"/>
      <c r="V1169" s="28"/>
      <c r="AA1169" s="194"/>
      <c r="AC1169" s="28"/>
      <c r="AD1169" s="28"/>
      <c r="AE1169" s="28"/>
      <c r="AJ1169" s="194"/>
      <c r="AL1169" s="28"/>
      <c r="AM1169" s="28"/>
      <c r="AN1169" s="28"/>
      <c r="AS1169" s="194"/>
      <c r="AU1169" s="28"/>
      <c r="AV1169" s="28"/>
      <c r="AW1169" s="28"/>
      <c r="BB1169" s="194"/>
      <c r="BD1169" s="28"/>
      <c r="BE1169" s="28"/>
      <c r="BF1169" s="28"/>
      <c r="BK1169" s="194"/>
      <c r="BM1169" s="28"/>
      <c r="BN1169" s="28"/>
      <c r="BO1169" s="28"/>
      <c r="BT1169" s="194"/>
      <c r="BV1169" s="28"/>
      <c r="BW1169" s="28"/>
      <c r="BX1169" s="28"/>
      <c r="CC1169" s="194"/>
      <c r="CE1169" s="28"/>
      <c r="CF1169" s="28"/>
      <c r="CG1169" s="28"/>
      <c r="CL1169" s="194"/>
      <c r="CN1169" s="28"/>
      <c r="CO1169" s="28"/>
      <c r="CP1169" s="28"/>
      <c r="CU1169" s="194"/>
      <c r="CW1169" s="28"/>
      <c r="CX1169" s="28"/>
      <c r="CY1169" s="28"/>
      <c r="DD1169" s="194"/>
      <c r="DF1169" s="28"/>
      <c r="DG1169" s="28"/>
      <c r="DH1169" s="28"/>
      <c r="DM1169" s="194"/>
      <c r="DO1169" s="28"/>
      <c r="DP1169" s="28"/>
      <c r="DQ1169" s="28"/>
      <c r="DV1169" s="194"/>
      <c r="DX1169" s="28"/>
      <c r="DY1169" s="28"/>
      <c r="DZ1169" s="28"/>
      <c r="EE1169" s="194"/>
      <c r="EG1169" s="28"/>
      <c r="EH1169" s="28"/>
      <c r="EI1169" s="28"/>
      <c r="EN1169" s="194"/>
      <c r="EP1169" s="28"/>
      <c r="EQ1169" s="28"/>
      <c r="ER1169" s="28"/>
      <c r="EW1169" s="194"/>
      <c r="EY1169" s="28"/>
      <c r="EZ1169" s="28"/>
      <c r="FA1169" s="28"/>
      <c r="FF1169" s="194"/>
      <c r="FH1169" s="28"/>
      <c r="FI1169" s="28"/>
      <c r="FJ1169" s="28"/>
      <c r="FO1169" s="194"/>
      <c r="FQ1169" s="28"/>
      <c r="FR1169" s="28"/>
      <c r="FS1169" s="28"/>
      <c r="FX1169" s="194"/>
      <c r="FZ1169" s="28"/>
      <c r="GA1169" s="28"/>
      <c r="GB1169" s="28"/>
      <c r="GG1169" s="194"/>
      <c r="GI1169" s="28"/>
      <c r="GJ1169" s="28"/>
      <c r="GK1169" s="28"/>
      <c r="GP1169" s="194"/>
      <c r="GR1169" s="28"/>
      <c r="GS1169" s="28"/>
      <c r="GT1169" s="28"/>
      <c r="GY1169" s="194"/>
      <c r="HA1169" s="28"/>
      <c r="HB1169" s="28"/>
      <c r="HC1169" s="28"/>
      <c r="HH1169" s="194"/>
      <c r="HJ1169" s="28"/>
      <c r="HK1169" s="28"/>
      <c r="HL1169" s="28"/>
      <c r="HQ1169" s="28"/>
      <c r="HR1169" s="28"/>
      <c r="HS1169" s="28"/>
      <c r="HT1169" s="28"/>
      <c r="HU1169" s="28"/>
      <c r="HV1169" s="28"/>
      <c r="HW1169" s="28"/>
      <c r="HX1169" s="28"/>
      <c r="HY1169" s="28"/>
      <c r="HZ1169" s="28"/>
      <c r="IA1169" s="28"/>
      <c r="IB1169" s="28"/>
      <c r="IC1169" s="28"/>
      <c r="ID1169" s="28"/>
      <c r="IE1169" s="28"/>
      <c r="IF1169" s="28"/>
      <c r="IG1169" s="28"/>
      <c r="IH1169" s="28"/>
      <c r="II1169" s="28"/>
      <c r="IJ1169" s="28"/>
      <c r="IK1169" s="28"/>
      <c r="IL1169" s="28"/>
      <c r="IM1169" s="28"/>
      <c r="IN1169" s="28"/>
      <c r="IO1169" s="28"/>
      <c r="IP1169" s="28"/>
      <c r="IQ1169" s="28"/>
      <c r="IR1169" s="28"/>
      <c r="IS1169" s="28"/>
      <c r="IT1169" s="28"/>
      <c r="IU1169" s="28"/>
      <c r="IV1169" s="28"/>
    </row>
    <row r="1170" spans="1:256" s="50" customFormat="1" ht="18">
      <c r="A1170" s="206" t="s">
        <v>3086</v>
      </c>
      <c r="B1170" s="28"/>
      <c r="C1170" s="420"/>
      <c r="D1170" s="418" t="s">
        <v>129</v>
      </c>
      <c r="E1170" s="50">
        <f t="shared" si="14"/>
        <v>0</v>
      </c>
      <c r="F1170" s="284">
        <f t="shared" si="15"/>
        <v>0</v>
      </c>
      <c r="L1170" s="28"/>
      <c r="N1170" s="28"/>
      <c r="R1170" s="194"/>
      <c r="T1170" s="28"/>
      <c r="U1170" s="28"/>
      <c r="V1170" s="28"/>
      <c r="AA1170" s="194"/>
      <c r="AC1170" s="28"/>
      <c r="AD1170" s="28"/>
      <c r="AE1170" s="28"/>
      <c r="AJ1170" s="194"/>
      <c r="AL1170" s="28"/>
      <c r="AM1170" s="28"/>
      <c r="AN1170" s="28"/>
      <c r="AS1170" s="194"/>
      <c r="AU1170" s="28"/>
      <c r="AV1170" s="28"/>
      <c r="AW1170" s="28"/>
      <c r="BB1170" s="194"/>
      <c r="BD1170" s="28"/>
      <c r="BE1170" s="28"/>
      <c r="BF1170" s="28"/>
      <c r="BK1170" s="194"/>
      <c r="BM1170" s="28"/>
      <c r="BN1170" s="28"/>
      <c r="BO1170" s="28"/>
      <c r="BT1170" s="194"/>
      <c r="BV1170" s="28"/>
      <c r="BW1170" s="28"/>
      <c r="BX1170" s="28"/>
      <c r="CC1170" s="194"/>
      <c r="CE1170" s="28"/>
      <c r="CF1170" s="28"/>
      <c r="CG1170" s="28"/>
      <c r="CL1170" s="194"/>
      <c r="CN1170" s="28"/>
      <c r="CO1170" s="28"/>
      <c r="CP1170" s="28"/>
      <c r="CU1170" s="194"/>
      <c r="CW1170" s="28"/>
      <c r="CX1170" s="28"/>
      <c r="CY1170" s="28"/>
      <c r="DD1170" s="194"/>
      <c r="DF1170" s="28"/>
      <c r="DG1170" s="28"/>
      <c r="DH1170" s="28"/>
      <c r="DM1170" s="194"/>
      <c r="DO1170" s="28"/>
      <c r="DP1170" s="28"/>
      <c r="DQ1170" s="28"/>
      <c r="DV1170" s="194"/>
      <c r="DX1170" s="28"/>
      <c r="DY1170" s="28"/>
      <c r="DZ1170" s="28"/>
      <c r="EE1170" s="194"/>
      <c r="EG1170" s="28"/>
      <c r="EH1170" s="28"/>
      <c r="EI1170" s="28"/>
      <c r="EN1170" s="194"/>
      <c r="EP1170" s="28"/>
      <c r="EQ1170" s="28"/>
      <c r="ER1170" s="28"/>
      <c r="EW1170" s="194"/>
      <c r="EY1170" s="28"/>
      <c r="EZ1170" s="28"/>
      <c r="FA1170" s="28"/>
      <c r="FF1170" s="194"/>
      <c r="FH1170" s="28"/>
      <c r="FI1170" s="28"/>
      <c r="FJ1170" s="28"/>
      <c r="FO1170" s="194"/>
      <c r="FQ1170" s="28"/>
      <c r="FR1170" s="28"/>
      <c r="FS1170" s="28"/>
      <c r="FX1170" s="194"/>
      <c r="FZ1170" s="28"/>
      <c r="GA1170" s="28"/>
      <c r="GB1170" s="28"/>
      <c r="GG1170" s="194"/>
      <c r="GI1170" s="28"/>
      <c r="GJ1170" s="28"/>
      <c r="GK1170" s="28"/>
      <c r="GP1170" s="194"/>
      <c r="GR1170" s="28"/>
      <c r="GS1170" s="28"/>
      <c r="GT1170" s="28"/>
      <c r="GY1170" s="194"/>
      <c r="HA1170" s="28"/>
      <c r="HB1170" s="28"/>
      <c r="HC1170" s="28"/>
      <c r="HH1170" s="194"/>
      <c r="HJ1170" s="28"/>
      <c r="HK1170" s="28"/>
      <c r="HL1170" s="28"/>
      <c r="HQ1170" s="28"/>
      <c r="HR1170" s="28"/>
      <c r="HS1170" s="28"/>
      <c r="HT1170" s="28"/>
      <c r="HU1170" s="28"/>
      <c r="HV1170" s="28"/>
      <c r="HW1170" s="28"/>
      <c r="HX1170" s="28"/>
      <c r="HY1170" s="28"/>
      <c r="HZ1170" s="28"/>
      <c r="IA1170" s="28"/>
      <c r="IB1170" s="28"/>
      <c r="IC1170" s="28"/>
      <c r="ID1170" s="28"/>
      <c r="IE1170" s="28"/>
      <c r="IF1170" s="28"/>
      <c r="IG1170" s="28"/>
      <c r="IH1170" s="28"/>
      <c r="II1170" s="28"/>
      <c r="IJ1170" s="28"/>
      <c r="IK1170" s="28"/>
      <c r="IL1170" s="28"/>
      <c r="IM1170" s="28"/>
      <c r="IN1170" s="28"/>
      <c r="IO1170" s="28"/>
      <c r="IP1170" s="28"/>
      <c r="IQ1170" s="28"/>
      <c r="IR1170" s="28"/>
      <c r="IS1170" s="28"/>
      <c r="IT1170" s="28"/>
      <c r="IU1170" s="28"/>
      <c r="IV1170" s="28"/>
    </row>
    <row r="1171" spans="1:256" s="50" customFormat="1" ht="18">
      <c r="A1171" s="206" t="s">
        <v>2835</v>
      </c>
      <c r="B1171" s="28"/>
      <c r="C1171" s="275"/>
      <c r="D1171" s="418" t="s">
        <v>129</v>
      </c>
      <c r="E1171" s="50">
        <f t="shared" si="14"/>
        <v>0</v>
      </c>
      <c r="F1171" s="284">
        <f t="shared" si="15"/>
        <v>0</v>
      </c>
      <c r="H1171" s="456"/>
      <c r="L1171" s="28"/>
      <c r="N1171" s="28"/>
      <c r="R1171" s="194"/>
      <c r="T1171" s="28"/>
      <c r="U1171" s="28"/>
      <c r="V1171" s="28"/>
      <c r="AA1171" s="194"/>
      <c r="AC1171" s="28"/>
      <c r="AD1171" s="28"/>
      <c r="AE1171" s="28"/>
      <c r="AJ1171" s="194"/>
      <c r="AL1171" s="28"/>
      <c r="AM1171" s="28"/>
      <c r="AN1171" s="28"/>
      <c r="AS1171" s="194"/>
      <c r="AU1171" s="28"/>
      <c r="AV1171" s="28"/>
      <c r="AW1171" s="28"/>
      <c r="BB1171" s="194"/>
      <c r="BD1171" s="28"/>
      <c r="BE1171" s="28"/>
      <c r="BF1171" s="28"/>
      <c r="BK1171" s="194"/>
      <c r="BM1171" s="28"/>
      <c r="BN1171" s="28"/>
      <c r="BO1171" s="28"/>
      <c r="BT1171" s="194"/>
      <c r="BV1171" s="28"/>
      <c r="BW1171" s="28"/>
      <c r="BX1171" s="28"/>
      <c r="CC1171" s="194"/>
      <c r="CE1171" s="28"/>
      <c r="CF1171" s="28"/>
      <c r="CG1171" s="28"/>
      <c r="CL1171" s="194"/>
      <c r="CN1171" s="28"/>
      <c r="CO1171" s="28"/>
      <c r="CP1171" s="28"/>
      <c r="CU1171" s="194"/>
      <c r="CW1171" s="28"/>
      <c r="CX1171" s="28"/>
      <c r="CY1171" s="28"/>
      <c r="DD1171" s="194"/>
      <c r="DF1171" s="28"/>
      <c r="DG1171" s="28"/>
      <c r="DH1171" s="28"/>
      <c r="DM1171" s="194"/>
      <c r="DO1171" s="28"/>
      <c r="DP1171" s="28"/>
      <c r="DQ1171" s="28"/>
      <c r="DV1171" s="194"/>
      <c r="DX1171" s="28"/>
      <c r="DY1171" s="28"/>
      <c r="DZ1171" s="28"/>
      <c r="EE1171" s="194"/>
      <c r="EG1171" s="28"/>
      <c r="EH1171" s="28"/>
      <c r="EI1171" s="28"/>
      <c r="EN1171" s="194"/>
      <c r="EP1171" s="28"/>
      <c r="EQ1171" s="28"/>
      <c r="ER1171" s="28"/>
      <c r="EW1171" s="194"/>
      <c r="EY1171" s="28"/>
      <c r="EZ1171" s="28"/>
      <c r="FA1171" s="28"/>
      <c r="FF1171" s="194"/>
      <c r="FH1171" s="28"/>
      <c r="FI1171" s="28"/>
      <c r="FJ1171" s="28"/>
      <c r="FO1171" s="194"/>
      <c r="FQ1171" s="28"/>
      <c r="FR1171" s="28"/>
      <c r="FS1171" s="28"/>
      <c r="FX1171" s="194"/>
      <c r="FZ1171" s="28"/>
      <c r="GA1171" s="28"/>
      <c r="GB1171" s="28"/>
      <c r="GG1171" s="194"/>
      <c r="GI1171" s="28"/>
      <c r="GJ1171" s="28"/>
      <c r="GK1171" s="28"/>
      <c r="GP1171" s="194"/>
      <c r="GR1171" s="28"/>
      <c r="GS1171" s="28"/>
      <c r="GT1171" s="28"/>
      <c r="GY1171" s="194"/>
      <c r="HA1171" s="28"/>
      <c r="HB1171" s="28"/>
      <c r="HC1171" s="28"/>
      <c r="HH1171" s="194"/>
      <c r="HJ1171" s="28"/>
      <c r="HK1171" s="28"/>
      <c r="HL1171" s="28"/>
      <c r="HQ1171" s="28"/>
      <c r="HR1171" s="28"/>
      <c r="HS1171" s="28"/>
      <c r="HT1171" s="28"/>
      <c r="HU1171" s="28"/>
      <c r="HV1171" s="28"/>
      <c r="HW1171" s="28"/>
      <c r="HX1171" s="28"/>
      <c r="HY1171" s="28"/>
      <c r="HZ1171" s="28"/>
      <c r="IA1171" s="28"/>
      <c r="IB1171" s="28"/>
      <c r="IC1171" s="28"/>
      <c r="ID1171" s="28"/>
      <c r="IE1171" s="28"/>
      <c r="IF1171" s="28"/>
      <c r="IG1171" s="28"/>
      <c r="IH1171" s="28"/>
      <c r="II1171" s="28"/>
      <c r="IJ1171" s="28"/>
      <c r="IK1171" s="28"/>
      <c r="IL1171" s="28"/>
      <c r="IM1171" s="28"/>
      <c r="IN1171" s="28"/>
      <c r="IO1171" s="28"/>
      <c r="IP1171" s="28"/>
      <c r="IQ1171" s="28"/>
      <c r="IR1171" s="28"/>
      <c r="IS1171" s="28"/>
      <c r="IT1171" s="28"/>
      <c r="IU1171" s="28"/>
      <c r="IV1171" s="28"/>
    </row>
    <row r="1172" spans="1:256" s="50" customFormat="1" ht="18">
      <c r="A1172" s="206" t="s">
        <v>2661</v>
      </c>
      <c r="B1172" s="28"/>
      <c r="C1172" s="275"/>
      <c r="D1172" s="418" t="s">
        <v>129</v>
      </c>
      <c r="E1172" s="50">
        <f t="shared" si="14"/>
        <v>1</v>
      </c>
      <c r="F1172" s="284">
        <f t="shared" si="15"/>
        <v>0</v>
      </c>
      <c r="H1172" s="456"/>
      <c r="L1172" s="28"/>
      <c r="N1172" s="28"/>
      <c r="R1172" s="194"/>
      <c r="T1172" s="28"/>
      <c r="U1172" s="28"/>
      <c r="V1172" s="28"/>
      <c r="AA1172" s="194"/>
      <c r="AC1172" s="28"/>
      <c r="AD1172" s="28"/>
      <c r="AE1172" s="28"/>
      <c r="AJ1172" s="194"/>
      <c r="AL1172" s="28"/>
      <c r="AM1172" s="28"/>
      <c r="AN1172" s="28"/>
      <c r="AS1172" s="194"/>
      <c r="AU1172" s="28"/>
      <c r="AV1172" s="28"/>
      <c r="AW1172" s="28"/>
      <c r="BB1172" s="194"/>
      <c r="BD1172" s="28"/>
      <c r="BE1172" s="28"/>
      <c r="BF1172" s="28"/>
      <c r="BK1172" s="194"/>
      <c r="BM1172" s="28"/>
      <c r="BN1172" s="28"/>
      <c r="BO1172" s="28"/>
      <c r="BT1172" s="194"/>
      <c r="BV1172" s="28"/>
      <c r="BW1172" s="28"/>
      <c r="BX1172" s="28"/>
      <c r="CC1172" s="194"/>
      <c r="CE1172" s="28"/>
      <c r="CF1172" s="28"/>
      <c r="CG1172" s="28"/>
      <c r="CL1172" s="194"/>
      <c r="CN1172" s="28"/>
      <c r="CO1172" s="28"/>
      <c r="CP1172" s="28"/>
      <c r="CU1172" s="194"/>
      <c r="CW1172" s="28"/>
      <c r="CX1172" s="28"/>
      <c r="CY1172" s="28"/>
      <c r="DD1172" s="194"/>
      <c r="DF1172" s="28"/>
      <c r="DG1172" s="28"/>
      <c r="DH1172" s="28"/>
      <c r="DM1172" s="194"/>
      <c r="DO1172" s="28"/>
      <c r="DP1172" s="28"/>
      <c r="DQ1172" s="28"/>
      <c r="DV1172" s="194"/>
      <c r="DX1172" s="28"/>
      <c r="DY1172" s="28"/>
      <c r="DZ1172" s="28"/>
      <c r="EE1172" s="194"/>
      <c r="EG1172" s="28"/>
      <c r="EH1172" s="28"/>
      <c r="EI1172" s="28"/>
      <c r="EN1172" s="194"/>
      <c r="EP1172" s="28"/>
      <c r="EQ1172" s="28"/>
      <c r="ER1172" s="28"/>
      <c r="EW1172" s="194"/>
      <c r="EY1172" s="28"/>
      <c r="EZ1172" s="28"/>
      <c r="FA1172" s="28"/>
      <c r="FF1172" s="194"/>
      <c r="FH1172" s="28"/>
      <c r="FI1172" s="28"/>
      <c r="FJ1172" s="28"/>
      <c r="FO1172" s="194"/>
      <c r="FQ1172" s="28"/>
      <c r="FR1172" s="28"/>
      <c r="FS1172" s="28"/>
      <c r="FX1172" s="194"/>
      <c r="FZ1172" s="28"/>
      <c r="GA1172" s="28"/>
      <c r="GB1172" s="28"/>
      <c r="GG1172" s="194"/>
      <c r="GI1172" s="28"/>
      <c r="GJ1172" s="28"/>
      <c r="GK1172" s="28"/>
      <c r="GP1172" s="194"/>
      <c r="GR1172" s="28"/>
      <c r="GS1172" s="28"/>
      <c r="GT1172" s="28"/>
      <c r="GY1172" s="194"/>
      <c r="HA1172" s="28"/>
      <c r="HB1172" s="28"/>
      <c r="HC1172" s="28"/>
      <c r="HH1172" s="194"/>
      <c r="HJ1172" s="28"/>
      <c r="HK1172" s="28"/>
      <c r="HL1172" s="28"/>
      <c r="HQ1172" s="28"/>
      <c r="HR1172" s="28"/>
      <c r="HS1172" s="28"/>
      <c r="HT1172" s="28"/>
      <c r="HU1172" s="28"/>
      <c r="HV1172" s="28"/>
      <c r="HW1172" s="28"/>
      <c r="HX1172" s="28"/>
      <c r="HY1172" s="28"/>
      <c r="HZ1172" s="28"/>
      <c r="IA1172" s="28"/>
      <c r="IB1172" s="28"/>
      <c r="IC1172" s="28"/>
      <c r="ID1172" s="28"/>
      <c r="IE1172" s="28"/>
      <c r="IF1172" s="28"/>
      <c r="IG1172" s="28"/>
      <c r="IH1172" s="28"/>
      <c r="II1172" s="28"/>
      <c r="IJ1172" s="28"/>
      <c r="IK1172" s="28"/>
      <c r="IL1172" s="28"/>
      <c r="IM1172" s="28"/>
      <c r="IN1172" s="28"/>
      <c r="IO1172" s="28"/>
      <c r="IP1172" s="28"/>
      <c r="IQ1172" s="28"/>
      <c r="IR1172" s="28"/>
      <c r="IS1172" s="28"/>
      <c r="IT1172" s="28"/>
      <c r="IU1172" s="28"/>
      <c r="IV1172" s="28"/>
    </row>
    <row r="1173" spans="1:256" s="50" customFormat="1" ht="18">
      <c r="A1173" s="330" t="s">
        <v>1701</v>
      </c>
      <c r="B1173" s="420"/>
      <c r="C1173" s="420"/>
      <c r="D1173" s="418" t="s">
        <v>135</v>
      </c>
      <c r="E1173" s="50">
        <f t="shared" si="14"/>
        <v>6</v>
      </c>
      <c r="F1173" s="284">
        <f t="shared" si="15"/>
        <v>107</v>
      </c>
      <c r="H1173" s="50">
        <v>57</v>
      </c>
      <c r="I1173" s="50">
        <v>26</v>
      </c>
      <c r="J1173" s="50">
        <v>24</v>
      </c>
      <c r="L1173" s="28"/>
      <c r="N1173" s="28"/>
      <c r="R1173" s="194"/>
      <c r="T1173" s="28"/>
      <c r="U1173" s="28"/>
      <c r="V1173" s="28"/>
      <c r="AA1173" s="194"/>
      <c r="AC1173" s="28"/>
      <c r="AD1173" s="28"/>
      <c r="AE1173" s="28"/>
      <c r="AJ1173" s="194"/>
      <c r="AL1173" s="28"/>
      <c r="AM1173" s="28"/>
      <c r="AN1173" s="28"/>
      <c r="AS1173" s="194"/>
      <c r="AU1173" s="28"/>
      <c r="AV1173" s="28"/>
      <c r="AW1173" s="28"/>
      <c r="BB1173" s="194"/>
      <c r="BD1173" s="28"/>
      <c r="BE1173" s="28"/>
      <c r="BF1173" s="28"/>
      <c r="BK1173" s="194"/>
      <c r="BM1173" s="28"/>
      <c r="BN1173" s="28"/>
      <c r="BO1173" s="28"/>
      <c r="BT1173" s="194"/>
      <c r="BV1173" s="28"/>
      <c r="BW1173" s="28"/>
      <c r="BX1173" s="28"/>
      <c r="CC1173" s="194"/>
      <c r="CE1173" s="28"/>
      <c r="CF1173" s="28"/>
      <c r="CG1173" s="28"/>
      <c r="CL1173" s="194"/>
      <c r="CN1173" s="28"/>
      <c r="CO1173" s="28"/>
      <c r="CP1173" s="28"/>
      <c r="CU1173" s="194"/>
      <c r="CW1173" s="28"/>
      <c r="CX1173" s="28"/>
      <c r="CY1173" s="28"/>
      <c r="DD1173" s="194"/>
      <c r="DF1173" s="28"/>
      <c r="DG1173" s="28"/>
      <c r="DH1173" s="28"/>
      <c r="DM1173" s="194"/>
      <c r="DO1173" s="28"/>
      <c r="DP1173" s="28"/>
      <c r="DQ1173" s="28"/>
      <c r="DV1173" s="194"/>
      <c r="DX1173" s="28"/>
      <c r="DY1173" s="28"/>
      <c r="DZ1173" s="28"/>
      <c r="EE1173" s="194"/>
      <c r="EG1173" s="28"/>
      <c r="EH1173" s="28"/>
      <c r="EI1173" s="28"/>
      <c r="EN1173" s="194"/>
      <c r="EP1173" s="28"/>
      <c r="EQ1173" s="28"/>
      <c r="ER1173" s="28"/>
      <c r="EW1173" s="194"/>
      <c r="EY1173" s="28"/>
      <c r="EZ1173" s="28"/>
      <c r="FA1173" s="28"/>
      <c r="FF1173" s="194"/>
      <c r="FH1173" s="28"/>
      <c r="FI1173" s="28"/>
      <c r="FJ1173" s="28"/>
      <c r="FO1173" s="194"/>
      <c r="FQ1173" s="28"/>
      <c r="FR1173" s="28"/>
      <c r="FS1173" s="28"/>
      <c r="FX1173" s="194"/>
      <c r="FZ1173" s="28"/>
      <c r="GA1173" s="28"/>
      <c r="GB1173" s="28"/>
      <c r="GG1173" s="194"/>
      <c r="GI1173" s="28"/>
      <c r="GJ1173" s="28"/>
      <c r="GK1173" s="28"/>
      <c r="GP1173" s="194"/>
      <c r="GR1173" s="28"/>
      <c r="GS1173" s="28"/>
      <c r="GT1173" s="28"/>
      <c r="GY1173" s="194"/>
      <c r="HA1173" s="28"/>
      <c r="HB1173" s="28"/>
      <c r="HC1173" s="28"/>
      <c r="HH1173" s="194"/>
      <c r="HJ1173" s="28"/>
      <c r="HK1173" s="28"/>
      <c r="HL1173" s="28"/>
      <c r="HQ1173" s="28"/>
      <c r="HR1173" s="28"/>
      <c r="HS1173" s="28"/>
      <c r="HT1173" s="28"/>
      <c r="HU1173" s="28"/>
      <c r="HV1173" s="28"/>
      <c r="HW1173" s="28"/>
      <c r="HX1173" s="28"/>
      <c r="HY1173" s="28"/>
      <c r="HZ1173" s="28"/>
      <c r="IA1173" s="28"/>
      <c r="IB1173" s="28"/>
      <c r="IC1173" s="28"/>
      <c r="ID1173" s="28"/>
      <c r="IE1173" s="28"/>
      <c r="IF1173" s="28"/>
      <c r="IG1173" s="28"/>
      <c r="IH1173" s="28"/>
      <c r="II1173" s="28"/>
      <c r="IJ1173" s="28"/>
      <c r="IK1173" s="28"/>
      <c r="IL1173" s="28"/>
      <c r="IM1173" s="28"/>
      <c r="IN1173" s="28"/>
      <c r="IO1173" s="28"/>
      <c r="IP1173" s="28"/>
      <c r="IQ1173" s="28"/>
      <c r="IR1173" s="28"/>
      <c r="IS1173" s="28"/>
      <c r="IT1173" s="28"/>
      <c r="IU1173" s="28"/>
      <c r="IV1173" s="28"/>
    </row>
    <row r="1174" spans="1:256" s="50" customFormat="1" ht="18.75">
      <c r="A1174" s="330" t="s">
        <v>475</v>
      </c>
      <c r="B1174" s="279"/>
      <c r="C1174" s="417"/>
      <c r="D1174" s="418" t="s">
        <v>134</v>
      </c>
      <c r="E1174" s="50">
        <f t="shared" si="14"/>
        <v>11</v>
      </c>
      <c r="F1174" s="284">
        <f t="shared" si="15"/>
        <v>116</v>
      </c>
      <c r="H1174" s="50">
        <v>109</v>
      </c>
      <c r="I1174" s="50">
        <v>7</v>
      </c>
      <c r="L1174" s="281"/>
      <c r="N1174" s="28"/>
      <c r="R1174" s="194"/>
      <c r="T1174" s="28"/>
      <c r="U1174" s="28"/>
      <c r="V1174" s="28"/>
      <c r="AA1174" s="194"/>
      <c r="AC1174" s="28"/>
      <c r="AD1174" s="28"/>
      <c r="AE1174" s="28"/>
      <c r="AJ1174" s="194"/>
      <c r="AL1174" s="28"/>
      <c r="AM1174" s="28"/>
      <c r="AN1174" s="28"/>
      <c r="AS1174" s="194"/>
      <c r="AU1174" s="28"/>
      <c r="AV1174" s="28"/>
      <c r="AW1174" s="28"/>
      <c r="BB1174" s="194"/>
      <c r="BD1174" s="28"/>
      <c r="BE1174" s="28"/>
      <c r="BF1174" s="28"/>
      <c r="BK1174" s="194"/>
      <c r="BM1174" s="28"/>
      <c r="BN1174" s="28"/>
      <c r="BO1174" s="28"/>
      <c r="BT1174" s="194"/>
      <c r="BV1174" s="28"/>
      <c r="BW1174" s="28"/>
      <c r="BX1174" s="28"/>
      <c r="CC1174" s="194"/>
      <c r="CE1174" s="28"/>
      <c r="CF1174" s="28"/>
      <c r="CG1174" s="28"/>
      <c r="CL1174" s="194"/>
      <c r="CN1174" s="28"/>
      <c r="CO1174" s="28"/>
      <c r="CP1174" s="28"/>
      <c r="CU1174" s="194"/>
      <c r="CW1174" s="28"/>
      <c r="CX1174" s="28"/>
      <c r="CY1174" s="28"/>
      <c r="DD1174" s="194"/>
      <c r="DF1174" s="28"/>
      <c r="DG1174" s="28"/>
      <c r="DH1174" s="28"/>
      <c r="DM1174" s="194"/>
      <c r="DO1174" s="28"/>
      <c r="DP1174" s="28"/>
      <c r="DQ1174" s="28"/>
      <c r="DV1174" s="194"/>
      <c r="DX1174" s="28"/>
      <c r="DY1174" s="28"/>
      <c r="DZ1174" s="28"/>
      <c r="EE1174" s="194"/>
      <c r="EG1174" s="28"/>
      <c r="EH1174" s="28"/>
      <c r="EI1174" s="28"/>
      <c r="EN1174" s="194"/>
      <c r="EP1174" s="28"/>
      <c r="EQ1174" s="28"/>
      <c r="ER1174" s="28"/>
      <c r="EW1174" s="194"/>
      <c r="EY1174" s="28"/>
      <c r="EZ1174" s="28"/>
      <c r="FA1174" s="28"/>
      <c r="FF1174" s="194"/>
      <c r="FH1174" s="28"/>
      <c r="FI1174" s="28"/>
      <c r="FJ1174" s="28"/>
      <c r="FO1174" s="194"/>
      <c r="FQ1174" s="28"/>
      <c r="FR1174" s="28"/>
      <c r="FS1174" s="28"/>
      <c r="FX1174" s="194"/>
      <c r="FZ1174" s="28"/>
      <c r="GA1174" s="28"/>
      <c r="GB1174" s="28"/>
      <c r="GG1174" s="194"/>
      <c r="GI1174" s="28"/>
      <c r="GJ1174" s="28"/>
      <c r="GK1174" s="28"/>
      <c r="GP1174" s="194"/>
      <c r="GR1174" s="28"/>
      <c r="GS1174" s="28"/>
      <c r="GT1174" s="28"/>
      <c r="GY1174" s="194"/>
      <c r="HA1174" s="28"/>
      <c r="HB1174" s="28"/>
      <c r="HC1174" s="28"/>
      <c r="HH1174" s="194"/>
      <c r="HJ1174" s="28"/>
      <c r="HK1174" s="28"/>
      <c r="HL1174" s="28"/>
      <c r="HQ1174" s="28"/>
      <c r="HR1174" s="28"/>
      <c r="HS1174" s="28"/>
      <c r="HT1174" s="28"/>
      <c r="HU1174" s="28"/>
      <c r="HV1174" s="28"/>
      <c r="HW1174" s="28"/>
      <c r="HX1174" s="28"/>
      <c r="HY1174" s="28"/>
      <c r="HZ1174" s="28"/>
      <c r="IA1174" s="28"/>
      <c r="IB1174" s="28"/>
      <c r="IC1174" s="28"/>
      <c r="ID1174" s="28"/>
      <c r="IE1174" s="28"/>
      <c r="IF1174" s="28"/>
      <c r="IG1174" s="28"/>
      <c r="IH1174" s="28"/>
      <c r="II1174" s="28"/>
      <c r="IJ1174" s="28"/>
      <c r="IK1174" s="28"/>
      <c r="IL1174" s="28"/>
      <c r="IM1174" s="28"/>
      <c r="IN1174" s="28"/>
      <c r="IO1174" s="28"/>
      <c r="IP1174" s="28"/>
      <c r="IQ1174" s="28"/>
      <c r="IR1174" s="28"/>
      <c r="IS1174" s="28"/>
      <c r="IT1174" s="28"/>
      <c r="IU1174" s="28"/>
      <c r="IV1174" s="28"/>
    </row>
    <row r="1175" spans="1:256" s="50" customFormat="1" ht="18">
      <c r="A1175" s="330" t="s">
        <v>2125</v>
      </c>
      <c r="B1175" s="420"/>
      <c r="C1175" s="420"/>
      <c r="D1175" s="418" t="s">
        <v>130</v>
      </c>
      <c r="E1175" s="50">
        <f t="shared" si="14"/>
        <v>1</v>
      </c>
      <c r="F1175" s="284">
        <f t="shared" si="15"/>
        <v>33</v>
      </c>
      <c r="J1175" s="50">
        <v>33</v>
      </c>
      <c r="L1175" s="281"/>
      <c r="N1175" s="28"/>
      <c r="R1175" s="194"/>
      <c r="T1175" s="28"/>
      <c r="U1175" s="28"/>
      <c r="V1175" s="28"/>
      <c r="AA1175" s="194"/>
      <c r="AC1175" s="28"/>
      <c r="AD1175" s="28"/>
      <c r="AE1175" s="28"/>
      <c r="AJ1175" s="194"/>
      <c r="AL1175" s="28"/>
      <c r="AM1175" s="28"/>
      <c r="AN1175" s="28"/>
      <c r="AS1175" s="194"/>
      <c r="AU1175" s="28"/>
      <c r="AV1175" s="28"/>
      <c r="AW1175" s="28"/>
      <c r="BB1175" s="194"/>
      <c r="BD1175" s="28"/>
      <c r="BE1175" s="28"/>
      <c r="BF1175" s="28"/>
      <c r="BK1175" s="194"/>
      <c r="BM1175" s="28"/>
      <c r="BN1175" s="28"/>
      <c r="BO1175" s="28"/>
      <c r="BT1175" s="194"/>
      <c r="BV1175" s="28"/>
      <c r="BW1175" s="28"/>
      <c r="BX1175" s="28"/>
      <c r="CC1175" s="194"/>
      <c r="CE1175" s="28"/>
      <c r="CF1175" s="28"/>
      <c r="CG1175" s="28"/>
      <c r="CL1175" s="194"/>
      <c r="CN1175" s="28"/>
      <c r="CO1175" s="28"/>
      <c r="CP1175" s="28"/>
      <c r="CU1175" s="194"/>
      <c r="CW1175" s="28"/>
      <c r="CX1175" s="28"/>
      <c r="CY1175" s="28"/>
      <c r="DD1175" s="194"/>
      <c r="DF1175" s="28"/>
      <c r="DG1175" s="28"/>
      <c r="DH1175" s="28"/>
      <c r="DM1175" s="194"/>
      <c r="DO1175" s="28"/>
      <c r="DP1175" s="28"/>
      <c r="DQ1175" s="28"/>
      <c r="DV1175" s="194"/>
      <c r="DX1175" s="28"/>
      <c r="DY1175" s="28"/>
      <c r="DZ1175" s="28"/>
      <c r="EE1175" s="194"/>
      <c r="EG1175" s="28"/>
      <c r="EH1175" s="28"/>
      <c r="EI1175" s="28"/>
      <c r="EN1175" s="194"/>
      <c r="EP1175" s="28"/>
      <c r="EQ1175" s="28"/>
      <c r="ER1175" s="28"/>
      <c r="EW1175" s="194"/>
      <c r="EY1175" s="28"/>
      <c r="EZ1175" s="28"/>
      <c r="FA1175" s="28"/>
      <c r="FF1175" s="194"/>
      <c r="FH1175" s="28"/>
      <c r="FI1175" s="28"/>
      <c r="FJ1175" s="28"/>
      <c r="FO1175" s="194"/>
      <c r="FQ1175" s="28"/>
      <c r="FR1175" s="28"/>
      <c r="FS1175" s="28"/>
      <c r="FX1175" s="194"/>
      <c r="FZ1175" s="28"/>
      <c r="GA1175" s="28"/>
      <c r="GB1175" s="28"/>
      <c r="GG1175" s="194"/>
      <c r="GI1175" s="28"/>
      <c r="GJ1175" s="28"/>
      <c r="GK1175" s="28"/>
      <c r="GP1175" s="194"/>
      <c r="GR1175" s="28"/>
      <c r="GS1175" s="28"/>
      <c r="GT1175" s="28"/>
      <c r="GY1175" s="194"/>
      <c r="HA1175" s="28"/>
      <c r="HB1175" s="28"/>
      <c r="HC1175" s="28"/>
      <c r="HH1175" s="194"/>
      <c r="HJ1175" s="28"/>
      <c r="HK1175" s="28"/>
      <c r="HL1175" s="28"/>
      <c r="HQ1175" s="28"/>
      <c r="HR1175" s="28"/>
      <c r="HS1175" s="28"/>
      <c r="HT1175" s="28"/>
      <c r="HU1175" s="28"/>
      <c r="HV1175" s="28"/>
      <c r="HW1175" s="28"/>
      <c r="HX1175" s="28"/>
      <c r="HY1175" s="28"/>
      <c r="HZ1175" s="28"/>
      <c r="IA1175" s="28"/>
      <c r="IB1175" s="28"/>
      <c r="IC1175" s="28"/>
      <c r="ID1175" s="28"/>
      <c r="IE1175" s="28"/>
      <c r="IF1175" s="28"/>
      <c r="IG1175" s="28"/>
      <c r="IH1175" s="28"/>
      <c r="II1175" s="28"/>
      <c r="IJ1175" s="28"/>
      <c r="IK1175" s="28"/>
      <c r="IL1175" s="28"/>
      <c r="IM1175" s="28"/>
      <c r="IN1175" s="28"/>
      <c r="IO1175" s="28"/>
      <c r="IP1175" s="28"/>
      <c r="IQ1175" s="28"/>
      <c r="IR1175" s="28"/>
      <c r="IS1175" s="28"/>
      <c r="IT1175" s="28"/>
      <c r="IU1175" s="28"/>
      <c r="IV1175" s="28"/>
    </row>
    <row r="1176" spans="1:256" s="50" customFormat="1" ht="18.75">
      <c r="A1176" s="330" t="s">
        <v>455</v>
      </c>
      <c r="B1176" s="417"/>
      <c r="C1176" s="417"/>
      <c r="D1176" s="418" t="s">
        <v>133</v>
      </c>
      <c r="E1176" s="50">
        <f t="shared" si="14"/>
        <v>16</v>
      </c>
      <c r="F1176" s="284">
        <f t="shared" si="15"/>
        <v>410</v>
      </c>
      <c r="H1176" s="50">
        <v>342</v>
      </c>
      <c r="I1176" s="50">
        <v>68</v>
      </c>
      <c r="L1176" s="28"/>
      <c r="N1176" s="28"/>
      <c r="R1176" s="194"/>
      <c r="T1176" s="28"/>
      <c r="U1176" s="28"/>
      <c r="V1176" s="28"/>
      <c r="AA1176" s="194"/>
      <c r="AC1176" s="28"/>
      <c r="AD1176" s="28"/>
      <c r="AE1176" s="28"/>
      <c r="AJ1176" s="194"/>
      <c r="AL1176" s="28"/>
      <c r="AM1176" s="28"/>
      <c r="AN1176" s="28"/>
      <c r="AS1176" s="194"/>
      <c r="AU1176" s="28"/>
      <c r="AV1176" s="28"/>
      <c r="AW1176" s="28"/>
      <c r="BB1176" s="194"/>
      <c r="BD1176" s="28"/>
      <c r="BE1176" s="28"/>
      <c r="BF1176" s="28"/>
      <c r="BK1176" s="194"/>
      <c r="BM1176" s="28"/>
      <c r="BN1176" s="28"/>
      <c r="BO1176" s="28"/>
      <c r="BT1176" s="194"/>
      <c r="BV1176" s="28"/>
      <c r="BW1176" s="28"/>
      <c r="BX1176" s="28"/>
      <c r="CC1176" s="194"/>
      <c r="CE1176" s="28"/>
      <c r="CF1176" s="28"/>
      <c r="CG1176" s="28"/>
      <c r="CL1176" s="194"/>
      <c r="CN1176" s="28"/>
      <c r="CO1176" s="28"/>
      <c r="CP1176" s="28"/>
      <c r="CU1176" s="194"/>
      <c r="CW1176" s="28"/>
      <c r="CX1176" s="28"/>
      <c r="CY1176" s="28"/>
      <c r="DD1176" s="194"/>
      <c r="DF1176" s="28"/>
      <c r="DG1176" s="28"/>
      <c r="DH1176" s="28"/>
      <c r="DM1176" s="194"/>
      <c r="DO1176" s="28"/>
      <c r="DP1176" s="28"/>
      <c r="DQ1176" s="28"/>
      <c r="DV1176" s="194"/>
      <c r="DX1176" s="28"/>
      <c r="DY1176" s="28"/>
      <c r="DZ1176" s="28"/>
      <c r="EE1176" s="194"/>
      <c r="EG1176" s="28"/>
      <c r="EH1176" s="28"/>
      <c r="EI1176" s="28"/>
      <c r="EN1176" s="194"/>
      <c r="EP1176" s="28"/>
      <c r="EQ1176" s="28"/>
      <c r="ER1176" s="28"/>
      <c r="EW1176" s="194"/>
      <c r="EY1176" s="28"/>
      <c r="EZ1176" s="28"/>
      <c r="FA1176" s="28"/>
      <c r="FF1176" s="194"/>
      <c r="FH1176" s="28"/>
      <c r="FI1176" s="28"/>
      <c r="FJ1176" s="28"/>
      <c r="FO1176" s="194"/>
      <c r="FQ1176" s="28"/>
      <c r="FR1176" s="28"/>
      <c r="FS1176" s="28"/>
      <c r="FX1176" s="194"/>
      <c r="FZ1176" s="28"/>
      <c r="GA1176" s="28"/>
      <c r="GB1176" s="28"/>
      <c r="GG1176" s="194"/>
      <c r="GI1176" s="28"/>
      <c r="GJ1176" s="28"/>
      <c r="GK1176" s="28"/>
      <c r="GP1176" s="194"/>
      <c r="GR1176" s="28"/>
      <c r="GS1176" s="28"/>
      <c r="GT1176" s="28"/>
      <c r="GY1176" s="194"/>
      <c r="HA1176" s="28"/>
      <c r="HB1176" s="28"/>
      <c r="HC1176" s="28"/>
      <c r="HH1176" s="194"/>
      <c r="HJ1176" s="28"/>
      <c r="HK1176" s="28"/>
      <c r="HL1176" s="28"/>
      <c r="HQ1176" s="28"/>
      <c r="HR1176" s="28"/>
      <c r="HS1176" s="28"/>
      <c r="HT1176" s="28"/>
      <c r="HU1176" s="28"/>
      <c r="HV1176" s="28"/>
      <c r="HW1176" s="28"/>
      <c r="HX1176" s="28"/>
      <c r="HY1176" s="28"/>
      <c r="HZ1176" s="28"/>
      <c r="IA1176" s="28"/>
      <c r="IB1176" s="28"/>
      <c r="IC1176" s="28"/>
      <c r="ID1176" s="28"/>
      <c r="IE1176" s="28"/>
      <c r="IF1176" s="28"/>
      <c r="IG1176" s="28"/>
      <c r="IH1176" s="28"/>
      <c r="II1176" s="28"/>
      <c r="IJ1176" s="28"/>
      <c r="IK1176" s="28"/>
      <c r="IL1176" s="28"/>
      <c r="IM1176" s="28"/>
      <c r="IN1176" s="28"/>
      <c r="IO1176" s="28"/>
      <c r="IP1176" s="28"/>
      <c r="IQ1176" s="28"/>
      <c r="IR1176" s="28"/>
      <c r="IS1176" s="28"/>
      <c r="IT1176" s="28"/>
      <c r="IU1176" s="28"/>
      <c r="IV1176" s="28"/>
    </row>
    <row r="1177" spans="1:256" s="50" customFormat="1" ht="18">
      <c r="A1177" s="206" t="s">
        <v>2799</v>
      </c>
      <c r="B1177" s="420"/>
      <c r="C1177" s="420"/>
      <c r="D1177" s="418" t="s">
        <v>130</v>
      </c>
      <c r="E1177" s="50">
        <f t="shared" si="14"/>
        <v>1</v>
      </c>
      <c r="F1177" s="284">
        <f t="shared" si="15"/>
        <v>10</v>
      </c>
      <c r="I1177" s="50">
        <v>5</v>
      </c>
      <c r="J1177" s="50">
        <v>5</v>
      </c>
      <c r="L1177" s="28"/>
      <c r="N1177" s="28"/>
      <c r="R1177" s="194"/>
      <c r="T1177" s="28"/>
      <c r="U1177" s="28"/>
      <c r="V1177" s="28"/>
      <c r="AA1177" s="194"/>
      <c r="AC1177" s="28"/>
      <c r="AD1177" s="28"/>
      <c r="AE1177" s="28"/>
      <c r="AJ1177" s="194"/>
      <c r="AL1177" s="28"/>
      <c r="AM1177" s="28"/>
      <c r="AN1177" s="28"/>
      <c r="AS1177" s="194"/>
      <c r="AU1177" s="28"/>
      <c r="AV1177" s="28"/>
      <c r="AW1177" s="28"/>
      <c r="BB1177" s="194"/>
      <c r="BD1177" s="28"/>
      <c r="BE1177" s="28"/>
      <c r="BF1177" s="28"/>
      <c r="BK1177" s="194"/>
      <c r="BM1177" s="28"/>
      <c r="BN1177" s="28"/>
      <c r="BO1177" s="28"/>
      <c r="BT1177" s="194"/>
      <c r="BV1177" s="28"/>
      <c r="BW1177" s="28"/>
      <c r="BX1177" s="28"/>
      <c r="CC1177" s="194"/>
      <c r="CE1177" s="28"/>
      <c r="CF1177" s="28"/>
      <c r="CG1177" s="28"/>
      <c r="CL1177" s="194"/>
      <c r="CN1177" s="28"/>
      <c r="CO1177" s="28"/>
      <c r="CP1177" s="28"/>
      <c r="CU1177" s="194"/>
      <c r="CW1177" s="28"/>
      <c r="CX1177" s="28"/>
      <c r="CY1177" s="28"/>
      <c r="DD1177" s="194"/>
      <c r="DF1177" s="28"/>
      <c r="DG1177" s="28"/>
      <c r="DH1177" s="28"/>
      <c r="DM1177" s="194"/>
      <c r="DO1177" s="28"/>
      <c r="DP1177" s="28"/>
      <c r="DQ1177" s="28"/>
      <c r="DV1177" s="194"/>
      <c r="DX1177" s="28"/>
      <c r="DY1177" s="28"/>
      <c r="DZ1177" s="28"/>
      <c r="EE1177" s="194"/>
      <c r="EG1177" s="28"/>
      <c r="EH1177" s="28"/>
      <c r="EI1177" s="28"/>
      <c r="EN1177" s="194"/>
      <c r="EP1177" s="28"/>
      <c r="EQ1177" s="28"/>
      <c r="ER1177" s="28"/>
      <c r="EW1177" s="194"/>
      <c r="EY1177" s="28"/>
      <c r="EZ1177" s="28"/>
      <c r="FA1177" s="28"/>
      <c r="FF1177" s="194"/>
      <c r="FH1177" s="28"/>
      <c r="FI1177" s="28"/>
      <c r="FJ1177" s="28"/>
      <c r="FO1177" s="194"/>
      <c r="FQ1177" s="28"/>
      <c r="FR1177" s="28"/>
      <c r="FS1177" s="28"/>
      <c r="FX1177" s="194"/>
      <c r="FZ1177" s="28"/>
      <c r="GA1177" s="28"/>
      <c r="GB1177" s="28"/>
      <c r="GG1177" s="194"/>
      <c r="GI1177" s="28"/>
      <c r="GJ1177" s="28"/>
      <c r="GK1177" s="28"/>
      <c r="GP1177" s="194"/>
      <c r="GR1177" s="28"/>
      <c r="GS1177" s="28"/>
      <c r="GT1177" s="28"/>
      <c r="GY1177" s="194"/>
      <c r="HA1177" s="28"/>
      <c r="HB1177" s="28"/>
      <c r="HC1177" s="28"/>
      <c r="HH1177" s="194"/>
      <c r="HJ1177" s="28"/>
      <c r="HK1177" s="28"/>
      <c r="HL1177" s="28"/>
      <c r="HQ1177" s="28"/>
      <c r="HR1177" s="28"/>
      <c r="HS1177" s="28"/>
      <c r="HT1177" s="28"/>
      <c r="HU1177" s="28"/>
      <c r="HV1177" s="28"/>
      <c r="HW1177" s="28"/>
      <c r="HX1177" s="28"/>
      <c r="HY1177" s="28"/>
      <c r="HZ1177" s="28"/>
      <c r="IA1177" s="28"/>
      <c r="IB1177" s="28"/>
      <c r="IC1177" s="28"/>
      <c r="ID1177" s="28"/>
      <c r="IE1177" s="28"/>
      <c r="IF1177" s="28"/>
      <c r="IG1177" s="28"/>
      <c r="IH1177" s="28"/>
      <c r="II1177" s="28"/>
      <c r="IJ1177" s="28"/>
      <c r="IK1177" s="28"/>
      <c r="IL1177" s="28"/>
      <c r="IM1177" s="28"/>
      <c r="IN1177" s="28"/>
      <c r="IO1177" s="28"/>
      <c r="IP1177" s="28"/>
      <c r="IQ1177" s="28"/>
      <c r="IR1177" s="28"/>
      <c r="IS1177" s="28"/>
      <c r="IT1177" s="28"/>
      <c r="IU1177" s="28"/>
      <c r="IV1177" s="28"/>
    </row>
    <row r="1178" spans="1:256" s="50" customFormat="1" ht="18">
      <c r="A1178" s="206" t="s">
        <v>2513</v>
      </c>
      <c r="B1178" s="28"/>
      <c r="C1178" s="420"/>
      <c r="D1178" s="418" t="s">
        <v>129</v>
      </c>
      <c r="E1178" s="50">
        <f t="shared" si="14"/>
        <v>2</v>
      </c>
      <c r="F1178" s="284">
        <f t="shared" si="15"/>
        <v>21</v>
      </c>
      <c r="G1178" s="50">
        <v>9</v>
      </c>
      <c r="H1178" s="50">
        <v>5</v>
      </c>
      <c r="I1178" s="50">
        <v>7</v>
      </c>
      <c r="N1178" s="28"/>
      <c r="R1178" s="194"/>
      <c r="T1178" s="28"/>
      <c r="U1178" s="28"/>
      <c r="V1178" s="28"/>
      <c r="AA1178" s="194"/>
      <c r="AC1178" s="28"/>
      <c r="AD1178" s="28"/>
      <c r="AE1178" s="28"/>
      <c r="AJ1178" s="194"/>
      <c r="AL1178" s="28"/>
      <c r="AM1178" s="28"/>
      <c r="AN1178" s="28"/>
      <c r="AS1178" s="194"/>
      <c r="AU1178" s="28"/>
      <c r="AV1178" s="28"/>
      <c r="AW1178" s="28"/>
      <c r="BB1178" s="194"/>
      <c r="BD1178" s="28"/>
      <c r="BE1178" s="28"/>
      <c r="BF1178" s="28"/>
      <c r="BK1178" s="194"/>
      <c r="BM1178" s="28"/>
      <c r="BN1178" s="28"/>
      <c r="BO1178" s="28"/>
      <c r="BT1178" s="194"/>
      <c r="BV1178" s="28"/>
      <c r="BW1178" s="28"/>
      <c r="BX1178" s="28"/>
      <c r="CC1178" s="194"/>
      <c r="CE1178" s="28"/>
      <c r="CF1178" s="28"/>
      <c r="CG1178" s="28"/>
      <c r="CL1178" s="194"/>
      <c r="CN1178" s="28"/>
      <c r="CO1178" s="28"/>
      <c r="CP1178" s="28"/>
      <c r="CU1178" s="194"/>
      <c r="CW1178" s="28"/>
      <c r="CX1178" s="28"/>
      <c r="CY1178" s="28"/>
      <c r="DD1178" s="194"/>
      <c r="DF1178" s="28"/>
      <c r="DG1178" s="28"/>
      <c r="DH1178" s="28"/>
      <c r="DM1178" s="194"/>
      <c r="DO1178" s="28"/>
      <c r="DP1178" s="28"/>
      <c r="DQ1178" s="28"/>
      <c r="DV1178" s="194"/>
      <c r="DX1178" s="28"/>
      <c r="DY1178" s="28"/>
      <c r="DZ1178" s="28"/>
      <c r="EE1178" s="194"/>
      <c r="EG1178" s="28"/>
      <c r="EH1178" s="28"/>
      <c r="EI1178" s="28"/>
      <c r="EN1178" s="194"/>
      <c r="EP1178" s="28"/>
      <c r="EQ1178" s="28"/>
      <c r="ER1178" s="28"/>
      <c r="EW1178" s="194"/>
      <c r="EY1178" s="28"/>
      <c r="EZ1178" s="28"/>
      <c r="FA1178" s="28"/>
      <c r="FF1178" s="194"/>
      <c r="FH1178" s="28"/>
      <c r="FI1178" s="28"/>
      <c r="FJ1178" s="28"/>
      <c r="FO1178" s="194"/>
      <c r="FQ1178" s="28"/>
      <c r="FR1178" s="28"/>
      <c r="FS1178" s="28"/>
      <c r="FX1178" s="194"/>
      <c r="FZ1178" s="28"/>
      <c r="GA1178" s="28"/>
      <c r="GB1178" s="28"/>
      <c r="GG1178" s="194"/>
      <c r="GI1178" s="28"/>
      <c r="GJ1178" s="28"/>
      <c r="GK1178" s="28"/>
      <c r="GP1178" s="194"/>
      <c r="GR1178" s="28"/>
      <c r="GS1178" s="28"/>
      <c r="GT1178" s="28"/>
      <c r="GY1178" s="194"/>
      <c r="HA1178" s="28"/>
      <c r="HB1178" s="28"/>
      <c r="HC1178" s="28"/>
      <c r="HH1178" s="194"/>
      <c r="HJ1178" s="28"/>
      <c r="HK1178" s="28"/>
      <c r="HL1178" s="28"/>
      <c r="HQ1178" s="28"/>
      <c r="HR1178" s="28"/>
      <c r="HS1178" s="28"/>
      <c r="HT1178" s="28"/>
      <c r="HU1178" s="28"/>
      <c r="HV1178" s="28"/>
      <c r="HW1178" s="28"/>
      <c r="HX1178" s="28"/>
      <c r="HY1178" s="28"/>
      <c r="HZ1178" s="28"/>
      <c r="IA1178" s="28"/>
      <c r="IB1178" s="28"/>
      <c r="IC1178" s="28"/>
      <c r="ID1178" s="28"/>
      <c r="IE1178" s="28"/>
      <c r="IF1178" s="28"/>
      <c r="IG1178" s="28"/>
      <c r="IH1178" s="28"/>
      <c r="II1178" s="28"/>
      <c r="IJ1178" s="28"/>
      <c r="IK1178" s="28"/>
      <c r="IL1178" s="28"/>
      <c r="IM1178" s="28"/>
      <c r="IN1178" s="28"/>
      <c r="IO1178" s="28"/>
      <c r="IP1178" s="28"/>
      <c r="IQ1178" s="28"/>
      <c r="IR1178" s="28"/>
      <c r="IS1178" s="28"/>
      <c r="IT1178" s="28"/>
      <c r="IU1178" s="28"/>
      <c r="IV1178" s="28"/>
    </row>
    <row r="1179" spans="1:256" s="50" customFormat="1" ht="18.75">
      <c r="A1179" s="330" t="s">
        <v>473</v>
      </c>
      <c r="B1179" s="419"/>
      <c r="C1179" s="417"/>
      <c r="D1179" s="418" t="s">
        <v>139</v>
      </c>
      <c r="E1179" s="50">
        <f t="shared" si="14"/>
        <v>18</v>
      </c>
      <c r="F1179" s="284">
        <f t="shared" si="15"/>
        <v>423</v>
      </c>
      <c r="H1179" s="50">
        <v>408</v>
      </c>
      <c r="I1179" s="50">
        <v>15</v>
      </c>
      <c r="N1179" s="28"/>
      <c r="R1179" s="194"/>
      <c r="T1179" s="28"/>
      <c r="U1179" s="28"/>
      <c r="V1179" s="28"/>
      <c r="AA1179" s="194"/>
      <c r="AC1179" s="28"/>
      <c r="AD1179" s="28"/>
      <c r="AE1179" s="28"/>
      <c r="AJ1179" s="194"/>
      <c r="AL1179" s="28"/>
      <c r="AM1179" s="28"/>
      <c r="AN1179" s="28"/>
      <c r="AS1179" s="194"/>
      <c r="AU1179" s="28"/>
      <c r="AV1179" s="28"/>
      <c r="AW1179" s="28"/>
      <c r="BB1179" s="194"/>
      <c r="BD1179" s="28"/>
      <c r="BE1179" s="28"/>
      <c r="BF1179" s="28"/>
      <c r="BK1179" s="194"/>
      <c r="BM1179" s="28"/>
      <c r="BN1179" s="28"/>
      <c r="BO1179" s="28"/>
      <c r="BT1179" s="194"/>
      <c r="BV1179" s="28"/>
      <c r="BW1179" s="28"/>
      <c r="BX1179" s="28"/>
      <c r="CC1179" s="194"/>
      <c r="CE1179" s="28"/>
      <c r="CF1179" s="28"/>
      <c r="CG1179" s="28"/>
      <c r="CL1179" s="194"/>
      <c r="CN1179" s="28"/>
      <c r="CO1179" s="28"/>
      <c r="CP1179" s="28"/>
      <c r="CU1179" s="194"/>
      <c r="CW1179" s="28"/>
      <c r="CX1179" s="28"/>
      <c r="CY1179" s="28"/>
      <c r="DD1179" s="194"/>
      <c r="DF1179" s="28"/>
      <c r="DG1179" s="28"/>
      <c r="DH1179" s="28"/>
      <c r="DM1179" s="194"/>
      <c r="DO1179" s="28"/>
      <c r="DP1179" s="28"/>
      <c r="DQ1179" s="28"/>
      <c r="DV1179" s="194"/>
      <c r="DX1179" s="28"/>
      <c r="DY1179" s="28"/>
      <c r="DZ1179" s="28"/>
      <c r="EE1179" s="194"/>
      <c r="EG1179" s="28"/>
      <c r="EH1179" s="28"/>
      <c r="EI1179" s="28"/>
      <c r="EN1179" s="194"/>
      <c r="EP1179" s="28"/>
      <c r="EQ1179" s="28"/>
      <c r="ER1179" s="28"/>
      <c r="EW1179" s="194"/>
      <c r="EY1179" s="28"/>
      <c r="EZ1179" s="28"/>
      <c r="FA1179" s="28"/>
      <c r="FF1179" s="194"/>
      <c r="FH1179" s="28"/>
      <c r="FI1179" s="28"/>
      <c r="FJ1179" s="28"/>
      <c r="FO1179" s="194"/>
      <c r="FQ1179" s="28"/>
      <c r="FR1179" s="28"/>
      <c r="FS1179" s="28"/>
      <c r="FX1179" s="194"/>
      <c r="FZ1179" s="28"/>
      <c r="GA1179" s="28"/>
      <c r="GB1179" s="28"/>
      <c r="GG1179" s="194"/>
      <c r="GI1179" s="28"/>
      <c r="GJ1179" s="28"/>
      <c r="GK1179" s="28"/>
      <c r="GP1179" s="194"/>
      <c r="GR1179" s="28"/>
      <c r="GS1179" s="28"/>
      <c r="GT1179" s="28"/>
      <c r="GY1179" s="194"/>
      <c r="HA1179" s="28"/>
      <c r="HB1179" s="28"/>
      <c r="HC1179" s="28"/>
      <c r="HH1179" s="194"/>
      <c r="HJ1179" s="28"/>
      <c r="HK1179" s="28"/>
      <c r="HL1179" s="28"/>
      <c r="HQ1179" s="28"/>
      <c r="HR1179" s="28"/>
      <c r="HS1179" s="28"/>
      <c r="HT1179" s="28"/>
      <c r="HU1179" s="28"/>
      <c r="HV1179" s="28"/>
      <c r="HW1179" s="28"/>
      <c r="HX1179" s="28"/>
      <c r="HY1179" s="28"/>
      <c r="HZ1179" s="28"/>
      <c r="IA1179" s="28"/>
      <c r="IB1179" s="28"/>
      <c r="IC1179" s="28"/>
      <c r="ID1179" s="28"/>
      <c r="IE1179" s="28"/>
      <c r="IF1179" s="28"/>
      <c r="IG1179" s="28"/>
      <c r="IH1179" s="28"/>
      <c r="II1179" s="28"/>
      <c r="IJ1179" s="28"/>
      <c r="IK1179" s="28"/>
      <c r="IL1179" s="28"/>
      <c r="IM1179" s="28"/>
      <c r="IN1179" s="28"/>
      <c r="IO1179" s="28"/>
      <c r="IP1179" s="28"/>
      <c r="IQ1179" s="28"/>
      <c r="IR1179" s="28"/>
      <c r="IS1179" s="28"/>
      <c r="IT1179" s="28"/>
      <c r="IU1179" s="28"/>
      <c r="IV1179" s="28"/>
    </row>
    <row r="1180" spans="1:256" s="50" customFormat="1" ht="18.75">
      <c r="A1180" s="330" t="s">
        <v>666</v>
      </c>
      <c r="B1180" s="417"/>
      <c r="C1180" s="417"/>
      <c r="D1180" s="1" t="s">
        <v>131</v>
      </c>
      <c r="E1180" s="50">
        <f t="shared" si="14"/>
        <v>1</v>
      </c>
      <c r="F1180" s="284">
        <f t="shared" si="15"/>
        <v>6</v>
      </c>
      <c r="G1180" s="50">
        <v>6</v>
      </c>
      <c r="N1180" s="28"/>
      <c r="R1180" s="194"/>
      <c r="T1180" s="28"/>
      <c r="U1180" s="28"/>
      <c r="V1180" s="28"/>
      <c r="AA1180" s="194"/>
      <c r="AC1180" s="28"/>
      <c r="AD1180" s="28"/>
      <c r="AE1180" s="28"/>
      <c r="AJ1180" s="194"/>
      <c r="AL1180" s="28"/>
      <c r="AM1180" s="28"/>
      <c r="AN1180" s="28"/>
      <c r="AS1180" s="194"/>
      <c r="AU1180" s="28"/>
      <c r="AV1180" s="28"/>
      <c r="AW1180" s="28"/>
      <c r="BB1180" s="194"/>
      <c r="BD1180" s="28"/>
      <c r="BE1180" s="28"/>
      <c r="BF1180" s="28"/>
      <c r="BK1180" s="194"/>
      <c r="BM1180" s="28"/>
      <c r="BN1180" s="28"/>
      <c r="BO1180" s="28"/>
      <c r="BT1180" s="194"/>
      <c r="BV1180" s="28"/>
      <c r="BW1180" s="28"/>
      <c r="BX1180" s="28"/>
      <c r="CC1180" s="194"/>
      <c r="CE1180" s="28"/>
      <c r="CF1180" s="28"/>
      <c r="CG1180" s="28"/>
      <c r="CL1180" s="194"/>
      <c r="CN1180" s="28"/>
      <c r="CO1180" s="28"/>
      <c r="CP1180" s="28"/>
      <c r="CU1180" s="194"/>
      <c r="CW1180" s="28"/>
      <c r="CX1180" s="28"/>
      <c r="CY1180" s="28"/>
      <c r="DD1180" s="194"/>
      <c r="DF1180" s="28"/>
      <c r="DG1180" s="28"/>
      <c r="DH1180" s="28"/>
      <c r="DM1180" s="194"/>
      <c r="DO1180" s="28"/>
      <c r="DP1180" s="28"/>
      <c r="DQ1180" s="28"/>
      <c r="DV1180" s="194"/>
      <c r="DX1180" s="28"/>
      <c r="DY1180" s="28"/>
      <c r="DZ1180" s="28"/>
      <c r="EE1180" s="194"/>
      <c r="EG1180" s="28"/>
      <c r="EH1180" s="28"/>
      <c r="EI1180" s="28"/>
      <c r="EN1180" s="194"/>
      <c r="EP1180" s="28"/>
      <c r="EQ1180" s="28"/>
      <c r="ER1180" s="28"/>
      <c r="EW1180" s="194"/>
      <c r="EY1180" s="28"/>
      <c r="EZ1180" s="28"/>
      <c r="FA1180" s="28"/>
      <c r="FF1180" s="194"/>
      <c r="FH1180" s="28"/>
      <c r="FI1180" s="28"/>
      <c r="FJ1180" s="28"/>
      <c r="FO1180" s="194"/>
      <c r="FQ1180" s="28"/>
      <c r="FR1180" s="28"/>
      <c r="FS1180" s="28"/>
      <c r="FX1180" s="194"/>
      <c r="FZ1180" s="28"/>
      <c r="GA1180" s="28"/>
      <c r="GB1180" s="28"/>
      <c r="GG1180" s="194"/>
      <c r="GI1180" s="28"/>
      <c r="GJ1180" s="28"/>
      <c r="GK1180" s="28"/>
      <c r="GP1180" s="194"/>
      <c r="GR1180" s="28"/>
      <c r="GS1180" s="28"/>
      <c r="GT1180" s="28"/>
      <c r="GY1180" s="194"/>
      <c r="HA1180" s="28"/>
      <c r="HB1180" s="28"/>
      <c r="HC1180" s="28"/>
      <c r="HH1180" s="194"/>
      <c r="HJ1180" s="28"/>
      <c r="HK1180" s="28"/>
      <c r="HL1180" s="28"/>
      <c r="HQ1180" s="28"/>
      <c r="HR1180" s="28"/>
      <c r="HS1180" s="28"/>
      <c r="HT1180" s="28"/>
      <c r="HU1180" s="28"/>
      <c r="HV1180" s="28"/>
      <c r="HW1180" s="28"/>
      <c r="HX1180" s="28"/>
      <c r="HY1180" s="28"/>
      <c r="HZ1180" s="28"/>
      <c r="IA1180" s="28"/>
      <c r="IB1180" s="28"/>
      <c r="IC1180" s="28"/>
      <c r="ID1180" s="28"/>
      <c r="IE1180" s="28"/>
      <c r="IF1180" s="28"/>
      <c r="IG1180" s="28"/>
      <c r="IH1180" s="28"/>
      <c r="II1180" s="28"/>
      <c r="IJ1180" s="28"/>
      <c r="IK1180" s="28"/>
      <c r="IL1180" s="28"/>
      <c r="IM1180" s="28"/>
      <c r="IN1180" s="28"/>
      <c r="IO1180" s="28"/>
      <c r="IP1180" s="28"/>
      <c r="IQ1180" s="28"/>
      <c r="IR1180" s="28"/>
      <c r="IS1180" s="28"/>
      <c r="IT1180" s="28"/>
      <c r="IU1180" s="28"/>
      <c r="IV1180" s="28"/>
    </row>
    <row r="1181" spans="1:256" s="50" customFormat="1" ht="18.75">
      <c r="A1181" s="330" t="s">
        <v>435</v>
      </c>
      <c r="B1181" s="279"/>
      <c r="C1181" s="417"/>
      <c r="D1181" s="418" t="s">
        <v>134</v>
      </c>
      <c r="E1181" s="50">
        <f t="shared" si="14"/>
        <v>6</v>
      </c>
      <c r="F1181" s="284">
        <f t="shared" si="15"/>
        <v>45</v>
      </c>
      <c r="H1181" s="456">
        <v>22</v>
      </c>
      <c r="I1181" s="50">
        <v>11</v>
      </c>
      <c r="J1181" s="50">
        <v>12</v>
      </c>
      <c r="N1181" s="28"/>
      <c r="R1181" s="194"/>
      <c r="T1181" s="28"/>
      <c r="U1181" s="28"/>
      <c r="V1181" s="28"/>
      <c r="AA1181" s="194"/>
      <c r="AC1181" s="28"/>
      <c r="AD1181" s="28"/>
      <c r="AE1181" s="28"/>
      <c r="AJ1181" s="194"/>
      <c r="AL1181" s="28"/>
      <c r="AM1181" s="28"/>
      <c r="AN1181" s="28"/>
      <c r="AS1181" s="194"/>
      <c r="AU1181" s="28"/>
      <c r="AV1181" s="28"/>
      <c r="AW1181" s="28"/>
      <c r="BB1181" s="194"/>
      <c r="BD1181" s="28"/>
      <c r="BE1181" s="28"/>
      <c r="BF1181" s="28"/>
      <c r="BK1181" s="194"/>
      <c r="BM1181" s="28"/>
      <c r="BN1181" s="28"/>
      <c r="BO1181" s="28"/>
      <c r="BT1181" s="194"/>
      <c r="BV1181" s="28"/>
      <c r="BW1181" s="28"/>
      <c r="BX1181" s="28"/>
      <c r="CC1181" s="194"/>
      <c r="CE1181" s="28"/>
      <c r="CF1181" s="28"/>
      <c r="CG1181" s="28"/>
      <c r="CL1181" s="194"/>
      <c r="CN1181" s="28"/>
      <c r="CO1181" s="28"/>
      <c r="CP1181" s="28"/>
      <c r="CU1181" s="194"/>
      <c r="CW1181" s="28"/>
      <c r="CX1181" s="28"/>
      <c r="CY1181" s="28"/>
      <c r="DD1181" s="194"/>
      <c r="DF1181" s="28"/>
      <c r="DG1181" s="28"/>
      <c r="DH1181" s="28"/>
      <c r="DM1181" s="194"/>
      <c r="DO1181" s="28"/>
      <c r="DP1181" s="28"/>
      <c r="DQ1181" s="28"/>
      <c r="DV1181" s="194"/>
      <c r="DX1181" s="28"/>
      <c r="DY1181" s="28"/>
      <c r="DZ1181" s="28"/>
      <c r="EE1181" s="194"/>
      <c r="EG1181" s="28"/>
      <c r="EH1181" s="28"/>
      <c r="EI1181" s="28"/>
      <c r="EN1181" s="194"/>
      <c r="EP1181" s="28"/>
      <c r="EQ1181" s="28"/>
      <c r="ER1181" s="28"/>
      <c r="EW1181" s="194"/>
      <c r="EY1181" s="28"/>
      <c r="EZ1181" s="28"/>
      <c r="FA1181" s="28"/>
      <c r="FF1181" s="194"/>
      <c r="FH1181" s="28"/>
      <c r="FI1181" s="28"/>
      <c r="FJ1181" s="28"/>
      <c r="FO1181" s="194"/>
      <c r="FQ1181" s="28"/>
      <c r="FR1181" s="28"/>
      <c r="FS1181" s="28"/>
      <c r="FX1181" s="194"/>
      <c r="FZ1181" s="28"/>
      <c r="GA1181" s="28"/>
      <c r="GB1181" s="28"/>
      <c r="GG1181" s="194"/>
      <c r="GI1181" s="28"/>
      <c r="GJ1181" s="28"/>
      <c r="GK1181" s="28"/>
      <c r="GP1181" s="194"/>
      <c r="GR1181" s="28"/>
      <c r="GS1181" s="28"/>
      <c r="GT1181" s="28"/>
      <c r="GY1181" s="194"/>
      <c r="HA1181" s="28"/>
      <c r="HB1181" s="28"/>
      <c r="HC1181" s="28"/>
      <c r="HH1181" s="194"/>
      <c r="HJ1181" s="28"/>
      <c r="HK1181" s="28"/>
      <c r="HL1181" s="28"/>
      <c r="HQ1181" s="28"/>
      <c r="HR1181" s="28"/>
      <c r="HS1181" s="28"/>
      <c r="HT1181" s="28"/>
      <c r="HU1181" s="28"/>
      <c r="HV1181" s="28"/>
      <c r="HW1181" s="28"/>
      <c r="HX1181" s="28"/>
      <c r="HY1181" s="28"/>
      <c r="HZ1181" s="28"/>
      <c r="IA1181" s="28"/>
      <c r="IB1181" s="28"/>
      <c r="IC1181" s="28"/>
      <c r="ID1181" s="28"/>
      <c r="IE1181" s="28"/>
      <c r="IF1181" s="28"/>
      <c r="IG1181" s="28"/>
      <c r="IH1181" s="28"/>
      <c r="II1181" s="28"/>
      <c r="IJ1181" s="28"/>
      <c r="IK1181" s="28"/>
      <c r="IL1181" s="28"/>
      <c r="IM1181" s="28"/>
      <c r="IN1181" s="28"/>
      <c r="IO1181" s="28"/>
      <c r="IP1181" s="28"/>
      <c r="IQ1181" s="28"/>
      <c r="IR1181" s="28"/>
      <c r="IS1181" s="28"/>
      <c r="IT1181" s="28"/>
      <c r="IU1181" s="28"/>
      <c r="IV1181" s="28"/>
    </row>
    <row r="1182" spans="1:256" s="50" customFormat="1" ht="18">
      <c r="A1182" s="330" t="s">
        <v>1221</v>
      </c>
      <c r="B1182" s="420"/>
      <c r="C1182" s="420"/>
      <c r="D1182" s="418" t="s">
        <v>130</v>
      </c>
      <c r="E1182" s="50">
        <f t="shared" si="14"/>
        <v>2</v>
      </c>
      <c r="F1182" s="284">
        <f t="shared" si="15"/>
        <v>5</v>
      </c>
      <c r="H1182" s="456"/>
      <c r="J1182" s="50">
        <v>5</v>
      </c>
      <c r="L1182" s="28"/>
      <c r="N1182" s="28"/>
      <c r="R1182" s="194"/>
      <c r="T1182" s="28"/>
      <c r="U1182" s="28"/>
      <c r="V1182" s="28"/>
      <c r="AA1182" s="194"/>
      <c r="AC1182" s="28"/>
      <c r="AD1182" s="28"/>
      <c r="AE1182" s="28"/>
      <c r="AJ1182" s="194"/>
      <c r="AL1182" s="28"/>
      <c r="AM1182" s="28"/>
      <c r="AN1182" s="28"/>
      <c r="AS1182" s="194"/>
      <c r="AU1182" s="28"/>
      <c r="AV1182" s="28"/>
      <c r="AW1182" s="28"/>
      <c r="BB1182" s="194"/>
      <c r="BD1182" s="28"/>
      <c r="BE1182" s="28"/>
      <c r="BF1182" s="28"/>
      <c r="BK1182" s="194"/>
      <c r="BM1182" s="28"/>
      <c r="BN1182" s="28"/>
      <c r="BO1182" s="28"/>
      <c r="BT1182" s="194"/>
      <c r="BV1182" s="28"/>
      <c r="BW1182" s="28"/>
      <c r="BX1182" s="28"/>
      <c r="CC1182" s="194"/>
      <c r="CE1182" s="28"/>
      <c r="CF1182" s="28"/>
      <c r="CG1182" s="28"/>
      <c r="CL1182" s="194"/>
      <c r="CN1182" s="28"/>
      <c r="CO1182" s="28"/>
      <c r="CP1182" s="28"/>
      <c r="CU1182" s="194"/>
      <c r="CW1182" s="28"/>
      <c r="CX1182" s="28"/>
      <c r="CY1182" s="28"/>
      <c r="DD1182" s="194"/>
      <c r="DF1182" s="28"/>
      <c r="DG1182" s="28"/>
      <c r="DH1182" s="28"/>
      <c r="DM1182" s="194"/>
      <c r="DO1182" s="28"/>
      <c r="DP1182" s="28"/>
      <c r="DQ1182" s="28"/>
      <c r="DV1182" s="194"/>
      <c r="DX1182" s="28"/>
      <c r="DY1182" s="28"/>
      <c r="DZ1182" s="28"/>
      <c r="EE1182" s="194"/>
      <c r="EG1182" s="28"/>
      <c r="EH1182" s="28"/>
      <c r="EI1182" s="28"/>
      <c r="EN1182" s="194"/>
      <c r="EP1182" s="28"/>
      <c r="EQ1182" s="28"/>
      <c r="ER1182" s="28"/>
      <c r="EW1182" s="194"/>
      <c r="EY1182" s="28"/>
      <c r="EZ1182" s="28"/>
      <c r="FA1182" s="28"/>
      <c r="FF1182" s="194"/>
      <c r="FH1182" s="28"/>
      <c r="FI1182" s="28"/>
      <c r="FJ1182" s="28"/>
      <c r="FO1182" s="194"/>
      <c r="FQ1182" s="28"/>
      <c r="FR1182" s="28"/>
      <c r="FS1182" s="28"/>
      <c r="FX1182" s="194"/>
      <c r="FZ1182" s="28"/>
      <c r="GA1182" s="28"/>
      <c r="GB1182" s="28"/>
      <c r="GG1182" s="194"/>
      <c r="GI1182" s="28"/>
      <c r="GJ1182" s="28"/>
      <c r="GK1182" s="28"/>
      <c r="GP1182" s="194"/>
      <c r="GR1182" s="28"/>
      <c r="GS1182" s="28"/>
      <c r="GT1182" s="28"/>
      <c r="GY1182" s="194"/>
      <c r="HA1182" s="28"/>
      <c r="HB1182" s="28"/>
      <c r="HC1182" s="28"/>
      <c r="HH1182" s="194"/>
      <c r="HJ1182" s="28"/>
      <c r="HK1182" s="28"/>
      <c r="HL1182" s="28"/>
      <c r="HQ1182" s="28"/>
      <c r="HR1182" s="28"/>
      <c r="HS1182" s="28"/>
      <c r="HT1182" s="28"/>
      <c r="HU1182" s="28"/>
      <c r="HV1182" s="28"/>
      <c r="HW1182" s="28"/>
      <c r="HX1182" s="28"/>
      <c r="HY1182" s="28"/>
      <c r="HZ1182" s="28"/>
      <c r="IA1182" s="28"/>
      <c r="IB1182" s="28"/>
      <c r="IC1182" s="28"/>
      <c r="ID1182" s="28"/>
      <c r="IE1182" s="28"/>
      <c r="IF1182" s="28"/>
      <c r="IG1182" s="28"/>
      <c r="IH1182" s="28"/>
      <c r="II1182" s="28"/>
      <c r="IJ1182" s="28"/>
      <c r="IK1182" s="28"/>
      <c r="IL1182" s="28"/>
      <c r="IM1182" s="28"/>
      <c r="IN1182" s="28"/>
      <c r="IO1182" s="28"/>
      <c r="IP1182" s="28"/>
      <c r="IQ1182" s="28"/>
      <c r="IR1182" s="28"/>
      <c r="IS1182" s="28"/>
      <c r="IT1182" s="28"/>
      <c r="IU1182" s="28"/>
      <c r="IV1182" s="28"/>
    </row>
    <row r="1183" spans="1:256" s="50" customFormat="1" ht="18.75">
      <c r="A1183" s="206" t="s">
        <v>2520</v>
      </c>
      <c r="B1183" s="279"/>
      <c r="C1183" s="417"/>
      <c r="D1183" s="418" t="s">
        <v>137</v>
      </c>
      <c r="E1183" s="50">
        <f t="shared" si="14"/>
        <v>3</v>
      </c>
      <c r="F1183" s="284">
        <f t="shared" si="15"/>
        <v>0</v>
      </c>
      <c r="N1183" s="28"/>
      <c r="R1183" s="194"/>
      <c r="T1183" s="28"/>
      <c r="U1183" s="28"/>
      <c r="V1183" s="28"/>
      <c r="AA1183" s="194"/>
      <c r="AC1183" s="28"/>
      <c r="AD1183" s="28"/>
      <c r="AE1183" s="28"/>
      <c r="AJ1183" s="194"/>
      <c r="AL1183" s="28"/>
      <c r="AM1183" s="28"/>
      <c r="AN1183" s="28"/>
      <c r="AS1183" s="194"/>
      <c r="AU1183" s="28"/>
      <c r="AV1183" s="28"/>
      <c r="AW1183" s="28"/>
      <c r="BB1183" s="194"/>
      <c r="BD1183" s="28"/>
      <c r="BE1183" s="28"/>
      <c r="BF1183" s="28"/>
      <c r="BK1183" s="194"/>
      <c r="BM1183" s="28"/>
      <c r="BN1183" s="28"/>
      <c r="BO1183" s="28"/>
      <c r="BT1183" s="194"/>
      <c r="BV1183" s="28"/>
      <c r="BW1183" s="28"/>
      <c r="BX1183" s="28"/>
      <c r="CC1183" s="194"/>
      <c r="CE1183" s="28"/>
      <c r="CF1183" s="28"/>
      <c r="CG1183" s="28"/>
      <c r="CL1183" s="194"/>
      <c r="CN1183" s="28"/>
      <c r="CO1183" s="28"/>
      <c r="CP1183" s="28"/>
      <c r="CU1183" s="194"/>
      <c r="CW1183" s="28"/>
      <c r="CX1183" s="28"/>
      <c r="CY1183" s="28"/>
      <c r="DD1183" s="194"/>
      <c r="DF1183" s="28"/>
      <c r="DG1183" s="28"/>
      <c r="DH1183" s="28"/>
      <c r="DM1183" s="194"/>
      <c r="DO1183" s="28"/>
      <c r="DP1183" s="28"/>
      <c r="DQ1183" s="28"/>
      <c r="DV1183" s="194"/>
      <c r="DX1183" s="28"/>
      <c r="DY1183" s="28"/>
      <c r="DZ1183" s="28"/>
      <c r="EE1183" s="194"/>
      <c r="EG1183" s="28"/>
      <c r="EH1183" s="28"/>
      <c r="EI1183" s="28"/>
      <c r="EN1183" s="194"/>
      <c r="EP1183" s="28"/>
      <c r="EQ1183" s="28"/>
      <c r="ER1183" s="28"/>
      <c r="EW1183" s="194"/>
      <c r="EY1183" s="28"/>
      <c r="EZ1183" s="28"/>
      <c r="FA1183" s="28"/>
      <c r="FF1183" s="194"/>
      <c r="FH1183" s="28"/>
      <c r="FI1183" s="28"/>
      <c r="FJ1183" s="28"/>
      <c r="FO1183" s="194"/>
      <c r="FQ1183" s="28"/>
      <c r="FR1183" s="28"/>
      <c r="FS1183" s="28"/>
      <c r="FX1183" s="194"/>
      <c r="FZ1183" s="28"/>
      <c r="GA1183" s="28"/>
      <c r="GB1183" s="28"/>
      <c r="GG1183" s="194"/>
      <c r="GI1183" s="28"/>
      <c r="GJ1183" s="28"/>
      <c r="GK1183" s="28"/>
      <c r="GP1183" s="194"/>
      <c r="GR1183" s="28"/>
      <c r="GS1183" s="28"/>
      <c r="GT1183" s="28"/>
      <c r="GY1183" s="194"/>
      <c r="HA1183" s="28"/>
      <c r="HB1183" s="28"/>
      <c r="HC1183" s="28"/>
      <c r="HH1183" s="194"/>
      <c r="HJ1183" s="28"/>
      <c r="HK1183" s="28"/>
      <c r="HL1183" s="28"/>
      <c r="HQ1183" s="28"/>
      <c r="HR1183" s="28"/>
      <c r="HS1183" s="28"/>
      <c r="HT1183" s="28"/>
      <c r="HU1183" s="28"/>
      <c r="HV1183" s="28"/>
      <c r="HW1183" s="28"/>
      <c r="HX1183" s="28"/>
      <c r="HY1183" s="28"/>
      <c r="HZ1183" s="28"/>
      <c r="IA1183" s="28"/>
      <c r="IB1183" s="28"/>
      <c r="IC1183" s="28"/>
      <c r="ID1183" s="28"/>
      <c r="IE1183" s="28"/>
      <c r="IF1183" s="28"/>
      <c r="IG1183" s="28"/>
      <c r="IH1183" s="28"/>
      <c r="II1183" s="28"/>
      <c r="IJ1183" s="28"/>
      <c r="IK1183" s="28"/>
      <c r="IL1183" s="28"/>
      <c r="IM1183" s="28"/>
      <c r="IN1183" s="28"/>
      <c r="IO1183" s="28"/>
      <c r="IP1183" s="28"/>
      <c r="IQ1183" s="28"/>
      <c r="IR1183" s="28"/>
      <c r="IS1183" s="28"/>
      <c r="IT1183" s="28"/>
      <c r="IU1183" s="28"/>
      <c r="IV1183" s="28"/>
    </row>
    <row r="1184" spans="1:256" s="50" customFormat="1" ht="18">
      <c r="A1184" s="206" t="s">
        <v>2671</v>
      </c>
      <c r="B1184" s="420"/>
      <c r="C1184" s="420"/>
      <c r="D1184" s="418" t="s">
        <v>130</v>
      </c>
      <c r="E1184" s="50">
        <f t="shared" si="14"/>
        <v>5</v>
      </c>
      <c r="F1184" s="284">
        <f t="shared" si="15"/>
        <v>0</v>
      </c>
      <c r="L1184" s="28"/>
      <c r="N1184" s="28"/>
      <c r="R1184" s="194"/>
      <c r="T1184" s="28"/>
      <c r="U1184" s="28"/>
      <c r="V1184" s="28"/>
      <c r="AA1184" s="194"/>
      <c r="AC1184" s="28"/>
      <c r="AD1184" s="28"/>
      <c r="AE1184" s="28"/>
      <c r="AJ1184" s="194"/>
      <c r="AL1184" s="28"/>
      <c r="AM1184" s="28"/>
      <c r="AN1184" s="28"/>
      <c r="AS1184" s="194"/>
      <c r="AU1184" s="28"/>
      <c r="AV1184" s="28"/>
      <c r="AW1184" s="28"/>
      <c r="BB1184" s="194"/>
      <c r="BD1184" s="28"/>
      <c r="BE1184" s="28"/>
      <c r="BF1184" s="28"/>
      <c r="BK1184" s="194"/>
      <c r="BM1184" s="28"/>
      <c r="BN1184" s="28"/>
      <c r="BO1184" s="28"/>
      <c r="BT1184" s="194"/>
      <c r="BV1184" s="28"/>
      <c r="BW1184" s="28"/>
      <c r="BX1184" s="28"/>
      <c r="CC1184" s="194"/>
      <c r="CE1184" s="28"/>
      <c r="CF1184" s="28"/>
      <c r="CG1184" s="28"/>
      <c r="CL1184" s="194"/>
      <c r="CN1184" s="28"/>
      <c r="CO1184" s="28"/>
      <c r="CP1184" s="28"/>
      <c r="CU1184" s="194"/>
      <c r="CW1184" s="28"/>
      <c r="CX1184" s="28"/>
      <c r="CY1184" s="28"/>
      <c r="DD1184" s="194"/>
      <c r="DF1184" s="28"/>
      <c r="DG1184" s="28"/>
      <c r="DH1184" s="28"/>
      <c r="DM1184" s="194"/>
      <c r="DO1184" s="28"/>
      <c r="DP1184" s="28"/>
      <c r="DQ1184" s="28"/>
      <c r="DV1184" s="194"/>
      <c r="DX1184" s="28"/>
      <c r="DY1184" s="28"/>
      <c r="DZ1184" s="28"/>
      <c r="EE1184" s="194"/>
      <c r="EG1184" s="28"/>
      <c r="EH1184" s="28"/>
      <c r="EI1184" s="28"/>
      <c r="EN1184" s="194"/>
      <c r="EP1184" s="28"/>
      <c r="EQ1184" s="28"/>
      <c r="ER1184" s="28"/>
      <c r="EW1184" s="194"/>
      <c r="EY1184" s="28"/>
      <c r="EZ1184" s="28"/>
      <c r="FA1184" s="28"/>
      <c r="FF1184" s="194"/>
      <c r="FH1184" s="28"/>
      <c r="FI1184" s="28"/>
      <c r="FJ1184" s="28"/>
      <c r="FO1184" s="194"/>
      <c r="FQ1184" s="28"/>
      <c r="FR1184" s="28"/>
      <c r="FS1184" s="28"/>
      <c r="FX1184" s="194"/>
      <c r="FZ1184" s="28"/>
      <c r="GA1184" s="28"/>
      <c r="GB1184" s="28"/>
      <c r="GG1184" s="194"/>
      <c r="GI1184" s="28"/>
      <c r="GJ1184" s="28"/>
      <c r="GK1184" s="28"/>
      <c r="GP1184" s="194"/>
      <c r="GR1184" s="28"/>
      <c r="GS1184" s="28"/>
      <c r="GT1184" s="28"/>
      <c r="GY1184" s="194"/>
      <c r="HA1184" s="28"/>
      <c r="HB1184" s="28"/>
      <c r="HC1184" s="28"/>
      <c r="HH1184" s="194"/>
      <c r="HJ1184" s="28"/>
      <c r="HK1184" s="28"/>
      <c r="HL1184" s="28"/>
      <c r="HQ1184" s="28"/>
      <c r="HR1184" s="28"/>
      <c r="HS1184" s="28"/>
      <c r="HT1184" s="28"/>
      <c r="HU1184" s="28"/>
      <c r="HV1184" s="28"/>
      <c r="HW1184" s="28"/>
      <c r="HX1184" s="28"/>
      <c r="HY1184" s="28"/>
      <c r="HZ1184" s="28"/>
      <c r="IA1184" s="28"/>
      <c r="IB1184" s="28"/>
      <c r="IC1184" s="28"/>
      <c r="ID1184" s="28"/>
      <c r="IE1184" s="28"/>
      <c r="IF1184" s="28"/>
      <c r="IG1184" s="28"/>
      <c r="IH1184" s="28"/>
      <c r="II1184" s="28"/>
      <c r="IJ1184" s="28"/>
      <c r="IK1184" s="28"/>
      <c r="IL1184" s="28"/>
      <c r="IM1184" s="28"/>
      <c r="IN1184" s="28"/>
      <c r="IO1184" s="28"/>
      <c r="IP1184" s="28"/>
      <c r="IQ1184" s="28"/>
      <c r="IR1184" s="28"/>
      <c r="IS1184" s="28"/>
      <c r="IT1184" s="28"/>
      <c r="IU1184" s="28"/>
      <c r="IV1184" s="28"/>
    </row>
    <row r="1185" spans="1:256" s="50" customFormat="1" ht="18.75">
      <c r="A1185" s="330" t="s">
        <v>1736</v>
      </c>
      <c r="B1185" s="417"/>
      <c r="C1185" s="417"/>
      <c r="D1185" s="1" t="s">
        <v>131</v>
      </c>
      <c r="E1185" s="50">
        <f t="shared" si="14"/>
        <v>1</v>
      </c>
      <c r="F1185" s="284">
        <f t="shared" si="15"/>
        <v>161</v>
      </c>
      <c r="H1185" s="50">
        <v>100</v>
      </c>
      <c r="I1185" s="50">
        <v>61</v>
      </c>
      <c r="L1185" s="28"/>
      <c r="N1185" s="28"/>
      <c r="R1185" s="194"/>
      <c r="T1185" s="28"/>
      <c r="U1185" s="28"/>
      <c r="V1185" s="28"/>
      <c r="AA1185" s="194"/>
      <c r="AC1185" s="28"/>
      <c r="AD1185" s="28"/>
      <c r="AE1185" s="28"/>
      <c r="AJ1185" s="194"/>
      <c r="AL1185" s="28"/>
      <c r="AM1185" s="28"/>
      <c r="AN1185" s="28"/>
      <c r="AS1185" s="194"/>
      <c r="AU1185" s="28"/>
      <c r="AV1185" s="28"/>
      <c r="AW1185" s="28"/>
      <c r="BB1185" s="194"/>
      <c r="BD1185" s="28"/>
      <c r="BE1185" s="28"/>
      <c r="BF1185" s="28"/>
      <c r="BK1185" s="194"/>
      <c r="BM1185" s="28"/>
      <c r="BN1185" s="28"/>
      <c r="BO1185" s="28"/>
      <c r="BT1185" s="194"/>
      <c r="BV1185" s="28"/>
      <c r="BW1185" s="28"/>
      <c r="BX1185" s="28"/>
      <c r="CC1185" s="194"/>
      <c r="CE1185" s="28"/>
      <c r="CF1185" s="28"/>
      <c r="CG1185" s="28"/>
      <c r="CL1185" s="194"/>
      <c r="CN1185" s="28"/>
      <c r="CO1185" s="28"/>
      <c r="CP1185" s="28"/>
      <c r="CU1185" s="194"/>
      <c r="CW1185" s="28"/>
      <c r="CX1185" s="28"/>
      <c r="CY1185" s="28"/>
      <c r="DD1185" s="194"/>
      <c r="DF1185" s="28"/>
      <c r="DG1185" s="28"/>
      <c r="DH1185" s="28"/>
      <c r="DM1185" s="194"/>
      <c r="DO1185" s="28"/>
      <c r="DP1185" s="28"/>
      <c r="DQ1185" s="28"/>
      <c r="DV1185" s="194"/>
      <c r="DX1185" s="28"/>
      <c r="DY1185" s="28"/>
      <c r="DZ1185" s="28"/>
      <c r="EE1185" s="194"/>
      <c r="EG1185" s="28"/>
      <c r="EH1185" s="28"/>
      <c r="EI1185" s="28"/>
      <c r="EN1185" s="194"/>
      <c r="EP1185" s="28"/>
      <c r="EQ1185" s="28"/>
      <c r="ER1185" s="28"/>
      <c r="EW1185" s="194"/>
      <c r="EY1185" s="28"/>
      <c r="EZ1185" s="28"/>
      <c r="FA1185" s="28"/>
      <c r="FF1185" s="194"/>
      <c r="FH1185" s="28"/>
      <c r="FI1185" s="28"/>
      <c r="FJ1185" s="28"/>
      <c r="FO1185" s="194"/>
      <c r="FQ1185" s="28"/>
      <c r="FR1185" s="28"/>
      <c r="FS1185" s="28"/>
      <c r="FX1185" s="194"/>
      <c r="FZ1185" s="28"/>
      <c r="GA1185" s="28"/>
      <c r="GB1185" s="28"/>
      <c r="GG1185" s="194"/>
      <c r="GI1185" s="28"/>
      <c r="GJ1185" s="28"/>
      <c r="GK1185" s="28"/>
      <c r="GP1185" s="194"/>
      <c r="GR1185" s="28"/>
      <c r="GS1185" s="28"/>
      <c r="GT1185" s="28"/>
      <c r="GY1185" s="194"/>
      <c r="HA1185" s="28"/>
      <c r="HB1185" s="28"/>
      <c r="HC1185" s="28"/>
      <c r="HH1185" s="194"/>
      <c r="HJ1185" s="28"/>
      <c r="HK1185" s="28"/>
      <c r="HL1185" s="28"/>
      <c r="HQ1185" s="28"/>
      <c r="HR1185" s="28"/>
      <c r="HS1185" s="28"/>
      <c r="HT1185" s="28"/>
      <c r="HU1185" s="28"/>
      <c r="HV1185" s="28"/>
      <c r="HW1185" s="28"/>
      <c r="HX1185" s="28"/>
      <c r="HY1185" s="28"/>
      <c r="HZ1185" s="28"/>
      <c r="IA1185" s="28"/>
      <c r="IB1185" s="28"/>
      <c r="IC1185" s="28"/>
      <c r="ID1185" s="28"/>
      <c r="IE1185" s="28"/>
      <c r="IF1185" s="28"/>
      <c r="IG1185" s="28"/>
      <c r="IH1185" s="28"/>
      <c r="II1185" s="28"/>
      <c r="IJ1185" s="28"/>
      <c r="IK1185" s="28"/>
      <c r="IL1185" s="28"/>
      <c r="IM1185" s="28"/>
      <c r="IN1185" s="28"/>
      <c r="IO1185" s="28"/>
      <c r="IP1185" s="28"/>
      <c r="IQ1185" s="28"/>
      <c r="IR1185" s="28"/>
      <c r="IS1185" s="28"/>
      <c r="IT1185" s="28"/>
      <c r="IU1185" s="28"/>
      <c r="IV1185" s="28"/>
    </row>
    <row r="1186" spans="1:256" s="50" customFormat="1" ht="18">
      <c r="A1186" s="206" t="s">
        <v>2844</v>
      </c>
      <c r="B1186" s="28"/>
      <c r="C1186" s="275"/>
      <c r="D1186" s="418" t="s">
        <v>129</v>
      </c>
      <c r="E1186" s="50">
        <f t="shared" si="14"/>
        <v>0</v>
      </c>
      <c r="F1186" s="284">
        <f t="shared" si="15"/>
        <v>4</v>
      </c>
      <c r="H1186" s="50">
        <v>3</v>
      </c>
      <c r="I1186" s="50">
        <v>1</v>
      </c>
      <c r="N1186" s="28"/>
      <c r="R1186" s="194"/>
      <c r="T1186" s="28"/>
      <c r="U1186" s="28"/>
      <c r="V1186" s="28"/>
      <c r="AA1186" s="194"/>
      <c r="AC1186" s="28"/>
      <c r="AD1186" s="28"/>
      <c r="AE1186" s="28"/>
      <c r="AJ1186" s="194"/>
      <c r="AL1186" s="28"/>
      <c r="AM1186" s="28"/>
      <c r="AN1186" s="28"/>
      <c r="AS1186" s="194"/>
      <c r="AU1186" s="28"/>
      <c r="AV1186" s="28"/>
      <c r="AW1186" s="28"/>
      <c r="BB1186" s="194"/>
      <c r="BD1186" s="28"/>
      <c r="BE1186" s="28"/>
      <c r="BF1186" s="28"/>
      <c r="BK1186" s="194"/>
      <c r="BM1186" s="28"/>
      <c r="BN1186" s="28"/>
      <c r="BO1186" s="28"/>
      <c r="BT1186" s="194"/>
      <c r="BV1186" s="28"/>
      <c r="BW1186" s="28"/>
      <c r="BX1186" s="28"/>
      <c r="CC1186" s="194"/>
      <c r="CE1186" s="28"/>
      <c r="CF1186" s="28"/>
      <c r="CG1186" s="28"/>
      <c r="CL1186" s="194"/>
      <c r="CN1186" s="28"/>
      <c r="CO1186" s="28"/>
      <c r="CP1186" s="28"/>
      <c r="CU1186" s="194"/>
      <c r="CW1186" s="28"/>
      <c r="CX1186" s="28"/>
      <c r="CY1186" s="28"/>
      <c r="DD1186" s="194"/>
      <c r="DF1186" s="28"/>
      <c r="DG1186" s="28"/>
      <c r="DH1186" s="28"/>
      <c r="DM1186" s="194"/>
      <c r="DO1186" s="28"/>
      <c r="DP1186" s="28"/>
      <c r="DQ1186" s="28"/>
      <c r="DV1186" s="194"/>
      <c r="DX1186" s="28"/>
      <c r="DY1186" s="28"/>
      <c r="DZ1186" s="28"/>
      <c r="EE1186" s="194"/>
      <c r="EG1186" s="28"/>
      <c r="EH1186" s="28"/>
      <c r="EI1186" s="28"/>
      <c r="EN1186" s="194"/>
      <c r="EP1186" s="28"/>
      <c r="EQ1186" s="28"/>
      <c r="ER1186" s="28"/>
      <c r="EW1186" s="194"/>
      <c r="EY1186" s="28"/>
      <c r="EZ1186" s="28"/>
      <c r="FA1186" s="28"/>
      <c r="FF1186" s="194"/>
      <c r="FH1186" s="28"/>
      <c r="FI1186" s="28"/>
      <c r="FJ1186" s="28"/>
      <c r="FO1186" s="194"/>
      <c r="FQ1186" s="28"/>
      <c r="FR1186" s="28"/>
      <c r="FS1186" s="28"/>
      <c r="FX1186" s="194"/>
      <c r="FZ1186" s="28"/>
      <c r="GA1186" s="28"/>
      <c r="GB1186" s="28"/>
      <c r="GG1186" s="194"/>
      <c r="GI1186" s="28"/>
      <c r="GJ1186" s="28"/>
      <c r="GK1186" s="28"/>
      <c r="GP1186" s="194"/>
      <c r="GR1186" s="28"/>
      <c r="GS1186" s="28"/>
      <c r="GT1186" s="28"/>
      <c r="GY1186" s="194"/>
      <c r="HA1186" s="28"/>
      <c r="HB1186" s="28"/>
      <c r="HC1186" s="28"/>
      <c r="HH1186" s="194"/>
      <c r="HJ1186" s="28"/>
      <c r="HK1186" s="28"/>
      <c r="HL1186" s="28"/>
      <c r="HQ1186" s="28"/>
      <c r="HR1186" s="28"/>
      <c r="HS1186" s="28"/>
      <c r="HT1186" s="28"/>
      <c r="HU1186" s="28"/>
      <c r="HV1186" s="28"/>
      <c r="HW1186" s="28"/>
      <c r="HX1186" s="28"/>
      <c r="HY1186" s="28"/>
      <c r="HZ1186" s="28"/>
      <c r="IA1186" s="28"/>
      <c r="IB1186" s="28"/>
      <c r="IC1186" s="28"/>
      <c r="ID1186" s="28"/>
      <c r="IE1186" s="28"/>
      <c r="IF1186" s="28"/>
      <c r="IG1186" s="28"/>
      <c r="IH1186" s="28"/>
      <c r="II1186" s="28"/>
      <c r="IJ1186" s="28"/>
      <c r="IK1186" s="28"/>
      <c r="IL1186" s="28"/>
      <c r="IM1186" s="28"/>
      <c r="IN1186" s="28"/>
      <c r="IO1186" s="28"/>
      <c r="IP1186" s="28"/>
      <c r="IQ1186" s="28"/>
      <c r="IR1186" s="28"/>
      <c r="IS1186" s="28"/>
      <c r="IT1186" s="28"/>
      <c r="IU1186" s="28"/>
      <c r="IV1186" s="28"/>
    </row>
    <row r="1187" spans="1:256" s="50" customFormat="1" ht="18">
      <c r="A1187" s="330" t="s">
        <v>596</v>
      </c>
      <c r="B1187" s="420"/>
      <c r="C1187" s="420"/>
      <c r="D1187" s="418" t="s">
        <v>130</v>
      </c>
      <c r="E1187" s="50">
        <f t="shared" si="14"/>
        <v>0</v>
      </c>
      <c r="F1187" s="284">
        <f t="shared" si="15"/>
        <v>2</v>
      </c>
      <c r="H1187" s="50">
        <v>2</v>
      </c>
      <c r="L1187" s="28"/>
      <c r="N1187" s="28"/>
      <c r="R1187" s="194"/>
      <c r="T1187" s="28"/>
      <c r="U1187" s="28"/>
      <c r="V1187" s="28"/>
      <c r="AA1187" s="194"/>
      <c r="AC1187" s="28"/>
      <c r="AD1187" s="28"/>
      <c r="AE1187" s="28"/>
      <c r="AJ1187" s="194"/>
      <c r="AL1187" s="28"/>
      <c r="AM1187" s="28"/>
      <c r="AN1187" s="28"/>
      <c r="AS1187" s="194"/>
      <c r="AU1187" s="28"/>
      <c r="AV1187" s="28"/>
      <c r="AW1187" s="28"/>
      <c r="BB1187" s="194"/>
      <c r="BD1187" s="28"/>
      <c r="BE1187" s="28"/>
      <c r="BF1187" s="28"/>
      <c r="BK1187" s="194"/>
      <c r="BM1187" s="28"/>
      <c r="BN1187" s="28"/>
      <c r="BO1187" s="28"/>
      <c r="BT1187" s="194"/>
      <c r="BV1187" s="28"/>
      <c r="BW1187" s="28"/>
      <c r="BX1187" s="28"/>
      <c r="CC1187" s="194"/>
      <c r="CE1187" s="28"/>
      <c r="CF1187" s="28"/>
      <c r="CG1187" s="28"/>
      <c r="CL1187" s="194"/>
      <c r="CN1187" s="28"/>
      <c r="CO1187" s="28"/>
      <c r="CP1187" s="28"/>
      <c r="CU1187" s="194"/>
      <c r="CW1187" s="28"/>
      <c r="CX1187" s="28"/>
      <c r="CY1187" s="28"/>
      <c r="DD1187" s="194"/>
      <c r="DF1187" s="28"/>
      <c r="DG1187" s="28"/>
      <c r="DH1187" s="28"/>
      <c r="DM1187" s="194"/>
      <c r="DO1187" s="28"/>
      <c r="DP1187" s="28"/>
      <c r="DQ1187" s="28"/>
      <c r="DV1187" s="194"/>
      <c r="DX1187" s="28"/>
      <c r="DY1187" s="28"/>
      <c r="DZ1187" s="28"/>
      <c r="EE1187" s="194"/>
      <c r="EG1187" s="28"/>
      <c r="EH1187" s="28"/>
      <c r="EI1187" s="28"/>
      <c r="EN1187" s="194"/>
      <c r="EP1187" s="28"/>
      <c r="EQ1187" s="28"/>
      <c r="ER1187" s="28"/>
      <c r="EW1187" s="194"/>
      <c r="EY1187" s="28"/>
      <c r="EZ1187" s="28"/>
      <c r="FA1187" s="28"/>
      <c r="FF1187" s="194"/>
      <c r="FH1187" s="28"/>
      <c r="FI1187" s="28"/>
      <c r="FJ1187" s="28"/>
      <c r="FO1187" s="194"/>
      <c r="FQ1187" s="28"/>
      <c r="FR1187" s="28"/>
      <c r="FS1187" s="28"/>
      <c r="FX1187" s="194"/>
      <c r="FZ1187" s="28"/>
      <c r="GA1187" s="28"/>
      <c r="GB1187" s="28"/>
      <c r="GG1187" s="194"/>
      <c r="GI1187" s="28"/>
      <c r="GJ1187" s="28"/>
      <c r="GK1187" s="28"/>
      <c r="GP1187" s="194"/>
      <c r="GR1187" s="28"/>
      <c r="GS1187" s="28"/>
      <c r="GT1187" s="28"/>
      <c r="GY1187" s="194"/>
      <c r="HA1187" s="28"/>
      <c r="HB1187" s="28"/>
      <c r="HC1187" s="28"/>
      <c r="HH1187" s="194"/>
      <c r="HJ1187" s="28"/>
      <c r="HK1187" s="28"/>
      <c r="HL1187" s="28"/>
      <c r="HQ1187" s="28"/>
      <c r="HR1187" s="28"/>
      <c r="HS1187" s="28"/>
      <c r="HT1187" s="28"/>
      <c r="HU1187" s="28"/>
      <c r="HV1187" s="28"/>
      <c r="HW1187" s="28"/>
      <c r="HX1187" s="28"/>
      <c r="HY1187" s="28"/>
      <c r="HZ1187" s="28"/>
      <c r="IA1187" s="28"/>
      <c r="IB1187" s="28"/>
      <c r="IC1187" s="28"/>
      <c r="ID1187" s="28"/>
      <c r="IE1187" s="28"/>
      <c r="IF1187" s="28"/>
      <c r="IG1187" s="28"/>
      <c r="IH1187" s="28"/>
      <c r="II1187" s="28"/>
      <c r="IJ1187" s="28"/>
      <c r="IK1187" s="28"/>
      <c r="IL1187" s="28"/>
      <c r="IM1187" s="28"/>
      <c r="IN1187" s="28"/>
      <c r="IO1187" s="28"/>
      <c r="IP1187" s="28"/>
      <c r="IQ1187" s="28"/>
      <c r="IR1187" s="28"/>
      <c r="IS1187" s="28"/>
      <c r="IT1187" s="28"/>
      <c r="IU1187" s="28"/>
      <c r="IV1187" s="28"/>
    </row>
    <row r="1188" spans="1:256" s="50" customFormat="1" ht="18">
      <c r="A1188" s="206" t="s">
        <v>2801</v>
      </c>
      <c r="B1188" s="28"/>
      <c r="C1188" s="275"/>
      <c r="D1188" s="418" t="s">
        <v>129</v>
      </c>
      <c r="E1188" s="50">
        <f t="shared" si="14"/>
        <v>0</v>
      </c>
      <c r="F1188" s="284">
        <f t="shared" si="15"/>
        <v>0</v>
      </c>
      <c r="L1188" s="28"/>
      <c r="N1188" s="28"/>
      <c r="R1188" s="194"/>
      <c r="T1188" s="28"/>
      <c r="U1188" s="28"/>
      <c r="V1188" s="28"/>
      <c r="AA1188" s="194"/>
      <c r="AC1188" s="28"/>
      <c r="AD1188" s="28"/>
      <c r="AE1188" s="28"/>
      <c r="AJ1188" s="194"/>
      <c r="AL1188" s="28"/>
      <c r="AM1188" s="28"/>
      <c r="AN1188" s="28"/>
      <c r="AS1188" s="194"/>
      <c r="AU1188" s="28"/>
      <c r="AV1188" s="28"/>
      <c r="AW1188" s="28"/>
      <c r="BB1188" s="194"/>
      <c r="BD1188" s="28"/>
      <c r="BE1188" s="28"/>
      <c r="BF1188" s="28"/>
      <c r="BK1188" s="194"/>
      <c r="BM1188" s="28"/>
      <c r="BN1188" s="28"/>
      <c r="BO1188" s="28"/>
      <c r="BT1188" s="194"/>
      <c r="BV1188" s="28"/>
      <c r="BW1188" s="28"/>
      <c r="BX1188" s="28"/>
      <c r="CC1188" s="194"/>
      <c r="CE1188" s="28"/>
      <c r="CF1188" s="28"/>
      <c r="CG1188" s="28"/>
      <c r="CL1188" s="194"/>
      <c r="CN1188" s="28"/>
      <c r="CO1188" s="28"/>
      <c r="CP1188" s="28"/>
      <c r="CU1188" s="194"/>
      <c r="CW1188" s="28"/>
      <c r="CX1188" s="28"/>
      <c r="CY1188" s="28"/>
      <c r="DD1188" s="194"/>
      <c r="DF1188" s="28"/>
      <c r="DG1188" s="28"/>
      <c r="DH1188" s="28"/>
      <c r="DM1188" s="194"/>
      <c r="DO1188" s="28"/>
      <c r="DP1188" s="28"/>
      <c r="DQ1188" s="28"/>
      <c r="DV1188" s="194"/>
      <c r="DX1188" s="28"/>
      <c r="DY1188" s="28"/>
      <c r="DZ1188" s="28"/>
      <c r="EE1188" s="194"/>
      <c r="EG1188" s="28"/>
      <c r="EH1188" s="28"/>
      <c r="EI1188" s="28"/>
      <c r="EN1188" s="194"/>
      <c r="EP1188" s="28"/>
      <c r="EQ1188" s="28"/>
      <c r="ER1188" s="28"/>
      <c r="EW1188" s="194"/>
      <c r="EY1188" s="28"/>
      <c r="EZ1188" s="28"/>
      <c r="FA1188" s="28"/>
      <c r="FF1188" s="194"/>
      <c r="FH1188" s="28"/>
      <c r="FI1188" s="28"/>
      <c r="FJ1188" s="28"/>
      <c r="FO1188" s="194"/>
      <c r="FQ1188" s="28"/>
      <c r="FR1188" s="28"/>
      <c r="FS1188" s="28"/>
      <c r="FX1188" s="194"/>
      <c r="FZ1188" s="28"/>
      <c r="GA1188" s="28"/>
      <c r="GB1188" s="28"/>
      <c r="GG1188" s="194"/>
      <c r="GI1188" s="28"/>
      <c r="GJ1188" s="28"/>
      <c r="GK1188" s="28"/>
      <c r="GP1188" s="194"/>
      <c r="GR1188" s="28"/>
      <c r="GS1188" s="28"/>
      <c r="GT1188" s="28"/>
      <c r="GY1188" s="194"/>
      <c r="HA1188" s="28"/>
      <c r="HB1188" s="28"/>
      <c r="HC1188" s="28"/>
      <c r="HH1188" s="194"/>
      <c r="HJ1188" s="28"/>
      <c r="HK1188" s="28"/>
      <c r="HL1188" s="28"/>
      <c r="HQ1188" s="28"/>
      <c r="HR1188" s="28"/>
      <c r="HS1188" s="28"/>
      <c r="HT1188" s="28"/>
      <c r="HU1188" s="28"/>
      <c r="HV1188" s="28"/>
      <c r="HW1188" s="28"/>
      <c r="HX1188" s="28"/>
      <c r="HY1188" s="28"/>
      <c r="HZ1188" s="28"/>
      <c r="IA1188" s="28"/>
      <c r="IB1188" s="28"/>
      <c r="IC1188" s="28"/>
      <c r="ID1188" s="28"/>
      <c r="IE1188" s="28"/>
      <c r="IF1188" s="28"/>
      <c r="IG1188" s="28"/>
      <c r="IH1188" s="28"/>
      <c r="II1188" s="28"/>
      <c r="IJ1188" s="28"/>
      <c r="IK1188" s="28"/>
      <c r="IL1188" s="28"/>
      <c r="IM1188" s="28"/>
      <c r="IN1188" s="28"/>
      <c r="IO1188" s="28"/>
      <c r="IP1188" s="28"/>
      <c r="IQ1188" s="28"/>
      <c r="IR1188" s="28"/>
      <c r="IS1188" s="28"/>
      <c r="IT1188" s="28"/>
      <c r="IU1188" s="28"/>
      <c r="IV1188" s="28"/>
    </row>
    <row r="1189" spans="1:256" s="50" customFormat="1" ht="18">
      <c r="A1189" s="206" t="s">
        <v>2607</v>
      </c>
      <c r="B1189" s="28"/>
      <c r="C1189" s="275"/>
      <c r="D1189" s="418" t="s">
        <v>129</v>
      </c>
      <c r="E1189" s="50">
        <f t="shared" si="14"/>
        <v>0</v>
      </c>
      <c r="F1189" s="284">
        <f t="shared" si="15"/>
        <v>0</v>
      </c>
      <c r="L1189" s="28"/>
      <c r="N1189" s="28"/>
      <c r="R1189" s="194"/>
      <c r="T1189" s="28"/>
      <c r="U1189" s="28"/>
      <c r="V1189" s="28"/>
      <c r="AA1189" s="194"/>
      <c r="AC1189" s="28"/>
      <c r="AD1189" s="28"/>
      <c r="AE1189" s="28"/>
      <c r="AJ1189" s="194"/>
      <c r="AL1189" s="28"/>
      <c r="AM1189" s="28"/>
      <c r="AN1189" s="28"/>
      <c r="AS1189" s="194"/>
      <c r="AU1189" s="28"/>
      <c r="AV1189" s="28"/>
      <c r="AW1189" s="28"/>
      <c r="BB1189" s="194"/>
      <c r="BD1189" s="28"/>
      <c r="BE1189" s="28"/>
      <c r="BF1189" s="28"/>
      <c r="BK1189" s="194"/>
      <c r="BM1189" s="28"/>
      <c r="BN1189" s="28"/>
      <c r="BO1189" s="28"/>
      <c r="BT1189" s="194"/>
      <c r="BV1189" s="28"/>
      <c r="BW1189" s="28"/>
      <c r="BX1189" s="28"/>
      <c r="CC1189" s="194"/>
      <c r="CE1189" s="28"/>
      <c r="CF1189" s="28"/>
      <c r="CG1189" s="28"/>
      <c r="CL1189" s="194"/>
      <c r="CN1189" s="28"/>
      <c r="CO1189" s="28"/>
      <c r="CP1189" s="28"/>
      <c r="CU1189" s="194"/>
      <c r="CW1189" s="28"/>
      <c r="CX1189" s="28"/>
      <c r="CY1189" s="28"/>
      <c r="DD1189" s="194"/>
      <c r="DF1189" s="28"/>
      <c r="DG1189" s="28"/>
      <c r="DH1189" s="28"/>
      <c r="DM1189" s="194"/>
      <c r="DO1189" s="28"/>
      <c r="DP1189" s="28"/>
      <c r="DQ1189" s="28"/>
      <c r="DV1189" s="194"/>
      <c r="DX1189" s="28"/>
      <c r="DY1189" s="28"/>
      <c r="DZ1189" s="28"/>
      <c r="EE1189" s="194"/>
      <c r="EG1189" s="28"/>
      <c r="EH1189" s="28"/>
      <c r="EI1189" s="28"/>
      <c r="EN1189" s="194"/>
      <c r="EP1189" s="28"/>
      <c r="EQ1189" s="28"/>
      <c r="ER1189" s="28"/>
      <c r="EW1189" s="194"/>
      <c r="EY1189" s="28"/>
      <c r="EZ1189" s="28"/>
      <c r="FA1189" s="28"/>
      <c r="FF1189" s="194"/>
      <c r="FH1189" s="28"/>
      <c r="FI1189" s="28"/>
      <c r="FJ1189" s="28"/>
      <c r="FO1189" s="194"/>
      <c r="FQ1189" s="28"/>
      <c r="FR1189" s="28"/>
      <c r="FS1189" s="28"/>
      <c r="FX1189" s="194"/>
      <c r="FZ1189" s="28"/>
      <c r="GA1189" s="28"/>
      <c r="GB1189" s="28"/>
      <c r="GG1189" s="194"/>
      <c r="GI1189" s="28"/>
      <c r="GJ1189" s="28"/>
      <c r="GK1189" s="28"/>
      <c r="GP1189" s="194"/>
      <c r="GR1189" s="28"/>
      <c r="GS1189" s="28"/>
      <c r="GT1189" s="28"/>
      <c r="GY1189" s="194"/>
      <c r="HA1189" s="28"/>
      <c r="HB1189" s="28"/>
      <c r="HC1189" s="28"/>
      <c r="HH1189" s="194"/>
      <c r="HJ1189" s="28"/>
      <c r="HK1189" s="28"/>
      <c r="HL1189" s="28"/>
      <c r="HQ1189" s="28"/>
      <c r="HR1189" s="28"/>
      <c r="HS1189" s="28"/>
      <c r="HT1189" s="28"/>
      <c r="HU1189" s="28"/>
      <c r="HV1189" s="28"/>
      <c r="HW1189" s="28"/>
      <c r="HX1189" s="28"/>
      <c r="HY1189" s="28"/>
      <c r="HZ1189" s="28"/>
      <c r="IA1189" s="28"/>
      <c r="IB1189" s="28"/>
      <c r="IC1189" s="28"/>
      <c r="ID1189" s="28"/>
      <c r="IE1189" s="28"/>
      <c r="IF1189" s="28"/>
      <c r="IG1189" s="28"/>
      <c r="IH1189" s="28"/>
      <c r="II1189" s="28"/>
      <c r="IJ1189" s="28"/>
      <c r="IK1189" s="28"/>
      <c r="IL1189" s="28"/>
      <c r="IM1189" s="28"/>
      <c r="IN1189" s="28"/>
      <c r="IO1189" s="28"/>
      <c r="IP1189" s="28"/>
      <c r="IQ1189" s="28"/>
      <c r="IR1189" s="28"/>
      <c r="IS1189" s="28"/>
      <c r="IT1189" s="28"/>
      <c r="IU1189" s="28"/>
      <c r="IV1189" s="28"/>
    </row>
    <row r="1190" spans="1:256" s="50" customFormat="1" ht="18">
      <c r="A1190" s="206" t="s">
        <v>3106</v>
      </c>
      <c r="B1190" s="28"/>
      <c r="C1190" s="420"/>
      <c r="D1190" s="418" t="s">
        <v>129</v>
      </c>
      <c r="E1190" s="50">
        <f t="shared" si="14"/>
        <v>1</v>
      </c>
      <c r="F1190" s="284">
        <f t="shared" si="15"/>
        <v>3</v>
      </c>
      <c r="J1190" s="50">
        <v>3</v>
      </c>
      <c r="N1190" s="28"/>
      <c r="R1190" s="194"/>
      <c r="T1190" s="28"/>
      <c r="U1190" s="28"/>
      <c r="V1190" s="28"/>
      <c r="AA1190" s="194"/>
      <c r="AC1190" s="28"/>
      <c r="AD1190" s="28"/>
      <c r="AE1190" s="28"/>
      <c r="AJ1190" s="194"/>
      <c r="AL1190" s="28"/>
      <c r="AM1190" s="28"/>
      <c r="AN1190" s="28"/>
      <c r="AS1190" s="194"/>
      <c r="AU1190" s="28"/>
      <c r="AV1190" s="28"/>
      <c r="AW1190" s="28"/>
      <c r="BB1190" s="194"/>
      <c r="BD1190" s="28"/>
      <c r="BE1190" s="28"/>
      <c r="BF1190" s="28"/>
      <c r="BK1190" s="194"/>
      <c r="BM1190" s="28"/>
      <c r="BN1190" s="28"/>
      <c r="BO1190" s="28"/>
      <c r="BT1190" s="194"/>
      <c r="BV1190" s="28"/>
      <c r="BW1190" s="28"/>
      <c r="BX1190" s="28"/>
      <c r="CC1190" s="194"/>
      <c r="CE1190" s="28"/>
      <c r="CF1190" s="28"/>
      <c r="CG1190" s="28"/>
      <c r="CL1190" s="194"/>
      <c r="CN1190" s="28"/>
      <c r="CO1190" s="28"/>
      <c r="CP1190" s="28"/>
      <c r="CU1190" s="194"/>
      <c r="CW1190" s="28"/>
      <c r="CX1190" s="28"/>
      <c r="CY1190" s="28"/>
      <c r="DD1190" s="194"/>
      <c r="DF1190" s="28"/>
      <c r="DG1190" s="28"/>
      <c r="DH1190" s="28"/>
      <c r="DM1190" s="194"/>
      <c r="DO1190" s="28"/>
      <c r="DP1190" s="28"/>
      <c r="DQ1190" s="28"/>
      <c r="DV1190" s="194"/>
      <c r="DX1190" s="28"/>
      <c r="DY1190" s="28"/>
      <c r="DZ1190" s="28"/>
      <c r="EE1190" s="194"/>
      <c r="EG1190" s="28"/>
      <c r="EH1190" s="28"/>
      <c r="EI1190" s="28"/>
      <c r="EN1190" s="194"/>
      <c r="EP1190" s="28"/>
      <c r="EQ1190" s="28"/>
      <c r="ER1190" s="28"/>
      <c r="EW1190" s="194"/>
      <c r="EY1190" s="28"/>
      <c r="EZ1190" s="28"/>
      <c r="FA1190" s="28"/>
      <c r="FF1190" s="194"/>
      <c r="FH1190" s="28"/>
      <c r="FI1190" s="28"/>
      <c r="FJ1190" s="28"/>
      <c r="FO1190" s="194"/>
      <c r="FQ1190" s="28"/>
      <c r="FR1190" s="28"/>
      <c r="FS1190" s="28"/>
      <c r="FX1190" s="194"/>
      <c r="FZ1190" s="28"/>
      <c r="GA1190" s="28"/>
      <c r="GB1190" s="28"/>
      <c r="GG1190" s="194"/>
      <c r="GI1190" s="28"/>
      <c r="GJ1190" s="28"/>
      <c r="GK1190" s="28"/>
      <c r="GP1190" s="194"/>
      <c r="GR1190" s="28"/>
      <c r="GS1190" s="28"/>
      <c r="GT1190" s="28"/>
      <c r="GY1190" s="194"/>
      <c r="HA1190" s="28"/>
      <c r="HB1190" s="28"/>
      <c r="HC1190" s="28"/>
      <c r="HH1190" s="194"/>
      <c r="HJ1190" s="28"/>
      <c r="HK1190" s="28"/>
      <c r="HL1190" s="28"/>
      <c r="HQ1190" s="28"/>
      <c r="HR1190" s="28"/>
      <c r="HS1190" s="28"/>
      <c r="HT1190" s="28"/>
      <c r="HU1190" s="28"/>
      <c r="HV1190" s="28"/>
      <c r="HW1190" s="28"/>
      <c r="HX1190" s="28"/>
      <c r="HY1190" s="28"/>
      <c r="HZ1190" s="28"/>
      <c r="IA1190" s="28"/>
      <c r="IB1190" s="28"/>
      <c r="IC1190" s="28"/>
      <c r="ID1190" s="28"/>
      <c r="IE1190" s="28"/>
      <c r="IF1190" s="28"/>
      <c r="IG1190" s="28"/>
      <c r="IH1190" s="28"/>
      <c r="II1190" s="28"/>
      <c r="IJ1190" s="28"/>
      <c r="IK1190" s="28"/>
      <c r="IL1190" s="28"/>
      <c r="IM1190" s="28"/>
      <c r="IN1190" s="28"/>
      <c r="IO1190" s="28"/>
      <c r="IP1190" s="28"/>
      <c r="IQ1190" s="28"/>
      <c r="IR1190" s="28"/>
      <c r="IS1190" s="28"/>
      <c r="IT1190" s="28"/>
      <c r="IU1190" s="28"/>
      <c r="IV1190" s="28"/>
    </row>
    <row r="1191" spans="1:256" s="50" customFormat="1" ht="18">
      <c r="A1191" s="206" t="s">
        <v>2841</v>
      </c>
      <c r="B1191" s="28"/>
      <c r="C1191" s="275"/>
      <c r="D1191" s="418" t="s">
        <v>129</v>
      </c>
      <c r="E1191" s="50">
        <f t="shared" si="14"/>
        <v>4</v>
      </c>
      <c r="F1191" s="284">
        <f t="shared" si="15"/>
        <v>25</v>
      </c>
      <c r="J1191" s="50">
        <v>25</v>
      </c>
      <c r="L1191" s="28"/>
      <c r="N1191" s="28"/>
      <c r="R1191" s="194"/>
      <c r="T1191" s="28"/>
      <c r="U1191" s="28"/>
      <c r="V1191" s="28"/>
      <c r="AA1191" s="194"/>
      <c r="AC1191" s="28"/>
      <c r="AD1191" s="28"/>
      <c r="AE1191" s="28"/>
      <c r="AJ1191" s="194"/>
      <c r="AL1191" s="28"/>
      <c r="AM1191" s="28"/>
      <c r="AN1191" s="28"/>
      <c r="AS1191" s="194"/>
      <c r="AU1191" s="28"/>
      <c r="AV1191" s="28"/>
      <c r="AW1191" s="28"/>
      <c r="BB1191" s="194"/>
      <c r="BD1191" s="28"/>
      <c r="BE1191" s="28"/>
      <c r="BF1191" s="28"/>
      <c r="BK1191" s="194"/>
      <c r="BM1191" s="28"/>
      <c r="BN1191" s="28"/>
      <c r="BO1191" s="28"/>
      <c r="BT1191" s="194"/>
      <c r="BV1191" s="28"/>
      <c r="BW1191" s="28"/>
      <c r="BX1191" s="28"/>
      <c r="CC1191" s="194"/>
      <c r="CE1191" s="28"/>
      <c r="CF1191" s="28"/>
      <c r="CG1191" s="28"/>
      <c r="CL1191" s="194"/>
      <c r="CN1191" s="28"/>
      <c r="CO1191" s="28"/>
      <c r="CP1191" s="28"/>
      <c r="CU1191" s="194"/>
      <c r="CW1191" s="28"/>
      <c r="CX1191" s="28"/>
      <c r="CY1191" s="28"/>
      <c r="DD1191" s="194"/>
      <c r="DF1191" s="28"/>
      <c r="DG1191" s="28"/>
      <c r="DH1191" s="28"/>
      <c r="DM1191" s="194"/>
      <c r="DO1191" s="28"/>
      <c r="DP1191" s="28"/>
      <c r="DQ1191" s="28"/>
      <c r="DV1191" s="194"/>
      <c r="DX1191" s="28"/>
      <c r="DY1191" s="28"/>
      <c r="DZ1191" s="28"/>
      <c r="EE1191" s="194"/>
      <c r="EG1191" s="28"/>
      <c r="EH1191" s="28"/>
      <c r="EI1191" s="28"/>
      <c r="EN1191" s="194"/>
      <c r="EP1191" s="28"/>
      <c r="EQ1191" s="28"/>
      <c r="ER1191" s="28"/>
      <c r="EW1191" s="194"/>
      <c r="EY1191" s="28"/>
      <c r="EZ1191" s="28"/>
      <c r="FA1191" s="28"/>
      <c r="FF1191" s="194"/>
      <c r="FH1191" s="28"/>
      <c r="FI1191" s="28"/>
      <c r="FJ1191" s="28"/>
      <c r="FO1191" s="194"/>
      <c r="FQ1191" s="28"/>
      <c r="FR1191" s="28"/>
      <c r="FS1191" s="28"/>
      <c r="FX1191" s="194"/>
      <c r="FZ1191" s="28"/>
      <c r="GA1191" s="28"/>
      <c r="GB1191" s="28"/>
      <c r="GG1191" s="194"/>
      <c r="GI1191" s="28"/>
      <c r="GJ1191" s="28"/>
      <c r="GK1191" s="28"/>
      <c r="GP1191" s="194"/>
      <c r="GR1191" s="28"/>
      <c r="GS1191" s="28"/>
      <c r="GT1191" s="28"/>
      <c r="GY1191" s="194"/>
      <c r="HA1191" s="28"/>
      <c r="HB1191" s="28"/>
      <c r="HC1191" s="28"/>
      <c r="HH1191" s="194"/>
      <c r="HJ1191" s="28"/>
      <c r="HK1191" s="28"/>
      <c r="HL1191" s="28"/>
      <c r="HQ1191" s="28"/>
      <c r="HR1191" s="28"/>
      <c r="HS1191" s="28"/>
      <c r="HT1191" s="28"/>
      <c r="HU1191" s="28"/>
      <c r="HV1191" s="28"/>
      <c r="HW1191" s="28"/>
      <c r="HX1191" s="28"/>
      <c r="HY1191" s="28"/>
      <c r="HZ1191" s="28"/>
      <c r="IA1191" s="28"/>
      <c r="IB1191" s="28"/>
      <c r="IC1191" s="28"/>
      <c r="ID1191" s="28"/>
      <c r="IE1191" s="28"/>
      <c r="IF1191" s="28"/>
      <c r="IG1191" s="28"/>
      <c r="IH1191" s="28"/>
      <c r="II1191" s="28"/>
      <c r="IJ1191" s="28"/>
      <c r="IK1191" s="28"/>
      <c r="IL1191" s="28"/>
      <c r="IM1191" s="28"/>
      <c r="IN1191" s="28"/>
      <c r="IO1191" s="28"/>
      <c r="IP1191" s="28"/>
      <c r="IQ1191" s="28"/>
      <c r="IR1191" s="28"/>
      <c r="IS1191" s="28"/>
      <c r="IT1191" s="28"/>
      <c r="IU1191" s="28"/>
      <c r="IV1191" s="28"/>
    </row>
    <row r="1192" spans="1:256" s="50" customFormat="1" ht="18">
      <c r="A1192" s="330" t="s">
        <v>695</v>
      </c>
      <c r="B1192" s="28"/>
      <c r="C1192" s="420"/>
      <c r="D1192" s="418" t="s">
        <v>129</v>
      </c>
      <c r="E1192" s="50">
        <f t="shared" si="14"/>
        <v>2</v>
      </c>
      <c r="F1192" s="284">
        <f t="shared" si="15"/>
        <v>0</v>
      </c>
      <c r="L1192" s="28"/>
      <c r="N1192" s="28"/>
      <c r="R1192" s="194"/>
      <c r="T1192" s="28"/>
      <c r="U1192" s="28"/>
      <c r="V1192" s="28"/>
      <c r="AA1192" s="194"/>
      <c r="AC1192" s="28"/>
      <c r="AD1192" s="28"/>
      <c r="AE1192" s="28"/>
      <c r="AJ1192" s="194"/>
      <c r="AL1192" s="28"/>
      <c r="AM1192" s="28"/>
      <c r="AN1192" s="28"/>
      <c r="AS1192" s="194"/>
      <c r="AU1192" s="28"/>
      <c r="AV1192" s="28"/>
      <c r="AW1192" s="28"/>
      <c r="BB1192" s="194"/>
      <c r="BD1192" s="28"/>
      <c r="BE1192" s="28"/>
      <c r="BF1192" s="28"/>
      <c r="BK1192" s="194"/>
      <c r="BM1192" s="28"/>
      <c r="BN1192" s="28"/>
      <c r="BO1192" s="28"/>
      <c r="BT1192" s="194"/>
      <c r="BV1192" s="28"/>
      <c r="BW1192" s="28"/>
      <c r="BX1192" s="28"/>
      <c r="CC1192" s="194"/>
      <c r="CE1192" s="28"/>
      <c r="CF1192" s="28"/>
      <c r="CG1192" s="28"/>
      <c r="CL1192" s="194"/>
      <c r="CN1192" s="28"/>
      <c r="CO1192" s="28"/>
      <c r="CP1192" s="28"/>
      <c r="CU1192" s="194"/>
      <c r="CW1192" s="28"/>
      <c r="CX1192" s="28"/>
      <c r="CY1192" s="28"/>
      <c r="DD1192" s="194"/>
      <c r="DF1192" s="28"/>
      <c r="DG1192" s="28"/>
      <c r="DH1192" s="28"/>
      <c r="DM1192" s="194"/>
      <c r="DO1192" s="28"/>
      <c r="DP1192" s="28"/>
      <c r="DQ1192" s="28"/>
      <c r="DV1192" s="194"/>
      <c r="DX1192" s="28"/>
      <c r="DY1192" s="28"/>
      <c r="DZ1192" s="28"/>
      <c r="EE1192" s="194"/>
      <c r="EG1192" s="28"/>
      <c r="EH1192" s="28"/>
      <c r="EI1192" s="28"/>
      <c r="EN1192" s="194"/>
      <c r="EP1192" s="28"/>
      <c r="EQ1192" s="28"/>
      <c r="ER1192" s="28"/>
      <c r="EW1192" s="194"/>
      <c r="EY1192" s="28"/>
      <c r="EZ1192" s="28"/>
      <c r="FA1192" s="28"/>
      <c r="FF1192" s="194"/>
      <c r="FH1192" s="28"/>
      <c r="FI1192" s="28"/>
      <c r="FJ1192" s="28"/>
      <c r="FO1192" s="194"/>
      <c r="FQ1192" s="28"/>
      <c r="FR1192" s="28"/>
      <c r="FS1192" s="28"/>
      <c r="FX1192" s="194"/>
      <c r="FZ1192" s="28"/>
      <c r="GA1192" s="28"/>
      <c r="GB1192" s="28"/>
      <c r="GG1192" s="194"/>
      <c r="GI1192" s="28"/>
      <c r="GJ1192" s="28"/>
      <c r="GK1192" s="28"/>
      <c r="GP1192" s="194"/>
      <c r="GR1192" s="28"/>
      <c r="GS1192" s="28"/>
      <c r="GT1192" s="28"/>
      <c r="GY1192" s="194"/>
      <c r="HA1192" s="28"/>
      <c r="HB1192" s="28"/>
      <c r="HC1192" s="28"/>
      <c r="HH1192" s="194"/>
      <c r="HJ1192" s="28"/>
      <c r="HK1192" s="28"/>
      <c r="HL1192" s="28"/>
      <c r="HQ1192" s="28"/>
      <c r="HR1192" s="28"/>
      <c r="HS1192" s="28"/>
      <c r="HT1192" s="28"/>
      <c r="HU1192" s="28"/>
      <c r="HV1192" s="28"/>
      <c r="HW1192" s="28"/>
      <c r="HX1192" s="28"/>
      <c r="HY1192" s="28"/>
      <c r="HZ1192" s="28"/>
      <c r="IA1192" s="28"/>
      <c r="IB1192" s="28"/>
      <c r="IC1192" s="28"/>
      <c r="ID1192" s="28"/>
      <c r="IE1192" s="28"/>
      <c r="IF1192" s="28"/>
      <c r="IG1192" s="28"/>
      <c r="IH1192" s="28"/>
      <c r="II1192" s="28"/>
      <c r="IJ1192" s="28"/>
      <c r="IK1192" s="28"/>
      <c r="IL1192" s="28"/>
      <c r="IM1192" s="28"/>
      <c r="IN1192" s="28"/>
      <c r="IO1192" s="28"/>
      <c r="IP1192" s="28"/>
      <c r="IQ1192" s="28"/>
      <c r="IR1192" s="28"/>
      <c r="IS1192" s="28"/>
      <c r="IT1192" s="28"/>
      <c r="IU1192" s="28"/>
      <c r="IV1192" s="28"/>
    </row>
    <row r="1193" spans="1:256" s="50" customFormat="1" ht="18">
      <c r="A1193" s="330" t="s">
        <v>2073</v>
      </c>
      <c r="B1193" s="420"/>
      <c r="C1193" s="420"/>
      <c r="D1193" s="418" t="s">
        <v>135</v>
      </c>
      <c r="E1193" s="50">
        <f t="shared" ref="E1193:E1256" si="16">COUNTIF($A$599:$AQF$672,A1193)</f>
        <v>9</v>
      </c>
      <c r="F1193" s="284">
        <f t="shared" ref="F1193:F1256" si="17">SUM(G1193:L1193)</f>
        <v>0</v>
      </c>
      <c r="L1193" s="281"/>
      <c r="N1193" s="28"/>
      <c r="R1193" s="194"/>
      <c r="T1193" s="28"/>
      <c r="U1193" s="28"/>
      <c r="V1193" s="28"/>
      <c r="AA1193" s="194"/>
      <c r="AC1193" s="28"/>
      <c r="AD1193" s="28"/>
      <c r="AE1193" s="28"/>
      <c r="AJ1193" s="194"/>
      <c r="AL1193" s="28"/>
      <c r="AM1193" s="28"/>
      <c r="AN1193" s="28"/>
      <c r="AS1193" s="194"/>
      <c r="AU1193" s="28"/>
      <c r="AV1193" s="28"/>
      <c r="AW1193" s="28"/>
      <c r="BB1193" s="194"/>
      <c r="BD1193" s="28"/>
      <c r="BE1193" s="28"/>
      <c r="BF1193" s="28"/>
      <c r="BK1193" s="194"/>
      <c r="BM1193" s="28"/>
      <c r="BN1193" s="28"/>
      <c r="BO1193" s="28"/>
      <c r="BT1193" s="194"/>
      <c r="BV1193" s="28"/>
      <c r="BW1193" s="28"/>
      <c r="BX1193" s="28"/>
      <c r="CC1193" s="194"/>
      <c r="CE1193" s="28"/>
      <c r="CF1193" s="28"/>
      <c r="CG1193" s="28"/>
      <c r="CL1193" s="194"/>
      <c r="CN1193" s="28"/>
      <c r="CO1193" s="28"/>
      <c r="CP1193" s="28"/>
      <c r="CU1193" s="194"/>
      <c r="CW1193" s="28"/>
      <c r="CX1193" s="28"/>
      <c r="CY1193" s="28"/>
      <c r="DD1193" s="194"/>
      <c r="DF1193" s="28"/>
      <c r="DG1193" s="28"/>
      <c r="DH1193" s="28"/>
      <c r="DM1193" s="194"/>
      <c r="DO1193" s="28"/>
      <c r="DP1193" s="28"/>
      <c r="DQ1193" s="28"/>
      <c r="DV1193" s="194"/>
      <c r="DX1193" s="28"/>
      <c r="DY1193" s="28"/>
      <c r="DZ1193" s="28"/>
      <c r="EE1193" s="194"/>
      <c r="EG1193" s="28"/>
      <c r="EH1193" s="28"/>
      <c r="EI1193" s="28"/>
      <c r="EN1193" s="194"/>
      <c r="EP1193" s="28"/>
      <c r="EQ1193" s="28"/>
      <c r="ER1193" s="28"/>
      <c r="EW1193" s="194"/>
      <c r="EY1193" s="28"/>
      <c r="EZ1193" s="28"/>
      <c r="FA1193" s="28"/>
      <c r="FF1193" s="194"/>
      <c r="FH1193" s="28"/>
      <c r="FI1193" s="28"/>
      <c r="FJ1193" s="28"/>
      <c r="FO1193" s="194"/>
      <c r="FQ1193" s="28"/>
      <c r="FR1193" s="28"/>
      <c r="FS1193" s="28"/>
      <c r="FX1193" s="194"/>
      <c r="FZ1193" s="28"/>
      <c r="GA1193" s="28"/>
      <c r="GB1193" s="28"/>
      <c r="GG1193" s="194"/>
      <c r="GI1193" s="28"/>
      <c r="GJ1193" s="28"/>
      <c r="GK1193" s="28"/>
      <c r="GP1193" s="194"/>
      <c r="GR1193" s="28"/>
      <c r="GS1193" s="28"/>
      <c r="GT1193" s="28"/>
      <c r="GY1193" s="194"/>
      <c r="HA1193" s="28"/>
      <c r="HB1193" s="28"/>
      <c r="HC1193" s="28"/>
      <c r="HH1193" s="194"/>
      <c r="HJ1193" s="28"/>
      <c r="HK1193" s="28"/>
      <c r="HL1193" s="28"/>
      <c r="HQ1193" s="28"/>
      <c r="HR1193" s="28"/>
      <c r="HS1193" s="28"/>
      <c r="HT1193" s="28"/>
      <c r="HU1193" s="28"/>
      <c r="HV1193" s="28"/>
      <c r="HW1193" s="28"/>
      <c r="HX1193" s="28"/>
      <c r="HY1193" s="28"/>
      <c r="HZ1193" s="28"/>
      <c r="IA1193" s="28"/>
      <c r="IB1193" s="28"/>
      <c r="IC1193" s="28"/>
      <c r="ID1193" s="28"/>
      <c r="IE1193" s="28"/>
      <c r="IF1193" s="28"/>
      <c r="IG1193" s="28"/>
      <c r="IH1193" s="28"/>
      <c r="II1193" s="28"/>
      <c r="IJ1193" s="28"/>
      <c r="IK1193" s="28"/>
      <c r="IL1193" s="28"/>
      <c r="IM1193" s="28"/>
      <c r="IN1193" s="28"/>
      <c r="IO1193" s="28"/>
      <c r="IP1193" s="28"/>
      <c r="IQ1193" s="28"/>
      <c r="IR1193" s="28"/>
      <c r="IS1193" s="28"/>
      <c r="IT1193" s="28"/>
      <c r="IU1193" s="28"/>
      <c r="IV1193" s="28"/>
    </row>
    <row r="1194" spans="1:256" s="50" customFormat="1" ht="18.75">
      <c r="A1194" s="330" t="s">
        <v>1220</v>
      </c>
      <c r="B1194" s="417"/>
      <c r="C1194" s="417"/>
      <c r="D1194" s="418" t="s">
        <v>140</v>
      </c>
      <c r="E1194" s="50">
        <f t="shared" si="16"/>
        <v>9</v>
      </c>
      <c r="F1194" s="284">
        <f t="shared" si="17"/>
        <v>384</v>
      </c>
      <c r="G1194" s="50">
        <v>329</v>
      </c>
      <c r="H1194" s="50">
        <v>55</v>
      </c>
      <c r="N1194" s="28"/>
      <c r="R1194" s="194"/>
      <c r="T1194" s="28"/>
      <c r="U1194" s="28"/>
      <c r="V1194" s="28"/>
      <c r="AA1194" s="194"/>
      <c r="AC1194" s="28"/>
      <c r="AD1194" s="28"/>
      <c r="AE1194" s="28"/>
      <c r="AJ1194" s="194"/>
      <c r="AL1194" s="28"/>
      <c r="AM1194" s="28"/>
      <c r="AN1194" s="28"/>
      <c r="AS1194" s="194"/>
      <c r="AU1194" s="28"/>
      <c r="AV1194" s="28"/>
      <c r="AW1194" s="28"/>
      <c r="BB1194" s="194"/>
      <c r="BD1194" s="28"/>
      <c r="BE1194" s="28"/>
      <c r="BF1194" s="28"/>
      <c r="BK1194" s="194"/>
      <c r="BM1194" s="28"/>
      <c r="BN1194" s="28"/>
      <c r="BO1194" s="28"/>
      <c r="BT1194" s="194"/>
      <c r="BV1194" s="28"/>
      <c r="BW1194" s="28"/>
      <c r="BX1194" s="28"/>
      <c r="CC1194" s="194"/>
      <c r="CE1194" s="28"/>
      <c r="CF1194" s="28"/>
      <c r="CG1194" s="28"/>
      <c r="CL1194" s="194"/>
      <c r="CN1194" s="28"/>
      <c r="CO1194" s="28"/>
      <c r="CP1194" s="28"/>
      <c r="CU1194" s="194"/>
      <c r="CW1194" s="28"/>
      <c r="CX1194" s="28"/>
      <c r="CY1194" s="28"/>
      <c r="DD1194" s="194"/>
      <c r="DF1194" s="28"/>
      <c r="DG1194" s="28"/>
      <c r="DH1194" s="28"/>
      <c r="DM1194" s="194"/>
      <c r="DO1194" s="28"/>
      <c r="DP1194" s="28"/>
      <c r="DQ1194" s="28"/>
      <c r="DV1194" s="194"/>
      <c r="DX1194" s="28"/>
      <c r="DY1194" s="28"/>
      <c r="DZ1194" s="28"/>
      <c r="EE1194" s="194"/>
      <c r="EG1194" s="28"/>
      <c r="EH1194" s="28"/>
      <c r="EI1194" s="28"/>
      <c r="EN1194" s="194"/>
      <c r="EP1194" s="28"/>
      <c r="EQ1194" s="28"/>
      <c r="ER1194" s="28"/>
      <c r="EW1194" s="194"/>
      <c r="EY1194" s="28"/>
      <c r="EZ1194" s="28"/>
      <c r="FA1194" s="28"/>
      <c r="FF1194" s="194"/>
      <c r="FH1194" s="28"/>
      <c r="FI1194" s="28"/>
      <c r="FJ1194" s="28"/>
      <c r="FO1194" s="194"/>
      <c r="FQ1194" s="28"/>
      <c r="FR1194" s="28"/>
      <c r="FS1194" s="28"/>
      <c r="FX1194" s="194"/>
      <c r="FZ1194" s="28"/>
      <c r="GA1194" s="28"/>
      <c r="GB1194" s="28"/>
      <c r="GG1194" s="194"/>
      <c r="GI1194" s="28"/>
      <c r="GJ1194" s="28"/>
      <c r="GK1194" s="28"/>
      <c r="GP1194" s="194"/>
      <c r="GR1194" s="28"/>
      <c r="GS1194" s="28"/>
      <c r="GT1194" s="28"/>
      <c r="GY1194" s="194"/>
      <c r="HA1194" s="28"/>
      <c r="HB1194" s="28"/>
      <c r="HC1194" s="28"/>
      <c r="HH1194" s="194"/>
      <c r="HJ1194" s="28"/>
      <c r="HK1194" s="28"/>
      <c r="HL1194" s="28"/>
      <c r="HQ1194" s="28"/>
      <c r="HR1194" s="28"/>
      <c r="HS1194" s="28"/>
      <c r="HT1194" s="28"/>
      <c r="HU1194" s="28"/>
      <c r="HV1194" s="28"/>
      <c r="HW1194" s="28"/>
      <c r="HX1194" s="28"/>
      <c r="HY1194" s="28"/>
      <c r="HZ1194" s="28"/>
      <c r="IA1194" s="28"/>
      <c r="IB1194" s="28"/>
      <c r="IC1194" s="28"/>
      <c r="ID1194" s="28"/>
      <c r="IE1194" s="28"/>
      <c r="IF1194" s="28"/>
      <c r="IG1194" s="28"/>
      <c r="IH1194" s="28"/>
      <c r="II1194" s="28"/>
      <c r="IJ1194" s="28"/>
      <c r="IK1194" s="28"/>
      <c r="IL1194" s="28"/>
      <c r="IM1194" s="28"/>
      <c r="IN1194" s="28"/>
      <c r="IO1194" s="28"/>
      <c r="IP1194" s="28"/>
      <c r="IQ1194" s="28"/>
      <c r="IR1194" s="28"/>
      <c r="IS1194" s="28"/>
      <c r="IT1194" s="28"/>
      <c r="IU1194" s="28"/>
      <c r="IV1194" s="28"/>
    </row>
    <row r="1195" spans="1:256" s="50" customFormat="1" ht="18">
      <c r="A1195" s="206" t="s">
        <v>2588</v>
      </c>
      <c r="B1195" s="28"/>
      <c r="C1195" s="420"/>
      <c r="D1195" s="418" t="s">
        <v>129</v>
      </c>
      <c r="E1195" s="50">
        <f t="shared" si="16"/>
        <v>1</v>
      </c>
      <c r="F1195" s="284">
        <f t="shared" si="17"/>
        <v>7</v>
      </c>
      <c r="J1195" s="50">
        <v>7</v>
      </c>
      <c r="N1195" s="28"/>
      <c r="R1195" s="194"/>
      <c r="T1195" s="28"/>
      <c r="U1195" s="28"/>
      <c r="V1195" s="28"/>
      <c r="AA1195" s="194"/>
      <c r="AC1195" s="28"/>
      <c r="AD1195" s="28"/>
      <c r="AE1195" s="28"/>
      <c r="AJ1195" s="194"/>
      <c r="AL1195" s="28"/>
      <c r="AM1195" s="28"/>
      <c r="AN1195" s="28"/>
      <c r="AS1195" s="194"/>
      <c r="AU1195" s="28"/>
      <c r="AV1195" s="28"/>
      <c r="AW1195" s="28"/>
      <c r="BB1195" s="194"/>
      <c r="BD1195" s="28"/>
      <c r="BE1195" s="28"/>
      <c r="BF1195" s="28"/>
      <c r="BK1195" s="194"/>
      <c r="BM1195" s="28"/>
      <c r="BN1195" s="28"/>
      <c r="BO1195" s="28"/>
      <c r="BT1195" s="194"/>
      <c r="BV1195" s="28"/>
      <c r="BW1195" s="28"/>
      <c r="BX1195" s="28"/>
      <c r="CC1195" s="194"/>
      <c r="CE1195" s="28"/>
      <c r="CF1195" s="28"/>
      <c r="CG1195" s="28"/>
      <c r="CL1195" s="194"/>
      <c r="CN1195" s="28"/>
      <c r="CO1195" s="28"/>
      <c r="CP1195" s="28"/>
      <c r="CU1195" s="194"/>
      <c r="CW1195" s="28"/>
      <c r="CX1195" s="28"/>
      <c r="CY1195" s="28"/>
      <c r="DD1195" s="194"/>
      <c r="DF1195" s="28"/>
      <c r="DG1195" s="28"/>
      <c r="DH1195" s="28"/>
      <c r="DM1195" s="194"/>
      <c r="DO1195" s="28"/>
      <c r="DP1195" s="28"/>
      <c r="DQ1195" s="28"/>
      <c r="DV1195" s="194"/>
      <c r="DX1195" s="28"/>
      <c r="DY1195" s="28"/>
      <c r="DZ1195" s="28"/>
      <c r="EE1195" s="194"/>
      <c r="EG1195" s="28"/>
      <c r="EH1195" s="28"/>
      <c r="EI1195" s="28"/>
      <c r="EN1195" s="194"/>
      <c r="EP1195" s="28"/>
      <c r="EQ1195" s="28"/>
      <c r="ER1195" s="28"/>
      <c r="EW1195" s="194"/>
      <c r="EY1195" s="28"/>
      <c r="EZ1195" s="28"/>
      <c r="FA1195" s="28"/>
      <c r="FF1195" s="194"/>
      <c r="FH1195" s="28"/>
      <c r="FI1195" s="28"/>
      <c r="FJ1195" s="28"/>
      <c r="FO1195" s="194"/>
      <c r="FQ1195" s="28"/>
      <c r="FR1195" s="28"/>
      <c r="FS1195" s="28"/>
      <c r="FX1195" s="194"/>
      <c r="FZ1195" s="28"/>
      <c r="GA1195" s="28"/>
      <c r="GB1195" s="28"/>
      <c r="GG1195" s="194"/>
      <c r="GI1195" s="28"/>
      <c r="GJ1195" s="28"/>
      <c r="GK1195" s="28"/>
      <c r="GP1195" s="194"/>
      <c r="GR1195" s="28"/>
      <c r="GS1195" s="28"/>
      <c r="GT1195" s="28"/>
      <c r="GY1195" s="194"/>
      <c r="HA1195" s="28"/>
      <c r="HB1195" s="28"/>
      <c r="HC1195" s="28"/>
      <c r="HH1195" s="194"/>
      <c r="HJ1195" s="28"/>
      <c r="HK1195" s="28"/>
      <c r="HL1195" s="28"/>
      <c r="HQ1195" s="28"/>
      <c r="HR1195" s="28"/>
      <c r="HS1195" s="28"/>
      <c r="HT1195" s="28"/>
      <c r="HU1195" s="28"/>
      <c r="HV1195" s="28"/>
      <c r="HW1195" s="28"/>
      <c r="HX1195" s="28"/>
      <c r="HY1195" s="28"/>
      <c r="HZ1195" s="28"/>
      <c r="IA1195" s="28"/>
      <c r="IB1195" s="28"/>
      <c r="IC1195" s="28"/>
      <c r="ID1195" s="28"/>
      <c r="IE1195" s="28"/>
      <c r="IF1195" s="28"/>
      <c r="IG1195" s="28"/>
      <c r="IH1195" s="28"/>
      <c r="II1195" s="28"/>
      <c r="IJ1195" s="28"/>
      <c r="IK1195" s="28"/>
      <c r="IL1195" s="28"/>
      <c r="IM1195" s="28"/>
      <c r="IN1195" s="28"/>
      <c r="IO1195" s="28"/>
      <c r="IP1195" s="28"/>
      <c r="IQ1195" s="28"/>
      <c r="IR1195" s="28"/>
      <c r="IS1195" s="28"/>
      <c r="IT1195" s="28"/>
      <c r="IU1195" s="28"/>
      <c r="IV1195" s="28"/>
    </row>
    <row r="1196" spans="1:256" s="50" customFormat="1" ht="18">
      <c r="A1196" s="206" t="s">
        <v>2646</v>
      </c>
      <c r="B1196" s="28"/>
      <c r="C1196" s="275"/>
      <c r="D1196" s="418" t="s">
        <v>129</v>
      </c>
      <c r="E1196" s="50">
        <f t="shared" si="16"/>
        <v>0</v>
      </c>
      <c r="F1196" s="284">
        <f t="shared" si="17"/>
        <v>0</v>
      </c>
      <c r="L1196" s="28"/>
      <c r="N1196" s="28"/>
      <c r="R1196" s="194"/>
      <c r="T1196" s="28"/>
      <c r="U1196" s="28"/>
      <c r="V1196" s="28"/>
      <c r="AA1196" s="194"/>
      <c r="AC1196" s="28"/>
      <c r="AD1196" s="28"/>
      <c r="AE1196" s="28"/>
      <c r="AJ1196" s="194"/>
      <c r="AL1196" s="28"/>
      <c r="AM1196" s="28"/>
      <c r="AN1196" s="28"/>
      <c r="AS1196" s="194"/>
      <c r="AU1196" s="28"/>
      <c r="AV1196" s="28"/>
      <c r="AW1196" s="28"/>
      <c r="BB1196" s="194"/>
      <c r="BD1196" s="28"/>
      <c r="BE1196" s="28"/>
      <c r="BF1196" s="28"/>
      <c r="BK1196" s="194"/>
      <c r="BM1196" s="28"/>
      <c r="BN1196" s="28"/>
      <c r="BO1196" s="28"/>
      <c r="BT1196" s="194"/>
      <c r="BV1196" s="28"/>
      <c r="BW1196" s="28"/>
      <c r="BX1196" s="28"/>
      <c r="CC1196" s="194"/>
      <c r="CE1196" s="28"/>
      <c r="CF1196" s="28"/>
      <c r="CG1196" s="28"/>
      <c r="CL1196" s="194"/>
      <c r="CN1196" s="28"/>
      <c r="CO1196" s="28"/>
      <c r="CP1196" s="28"/>
      <c r="CU1196" s="194"/>
      <c r="CW1196" s="28"/>
      <c r="CX1196" s="28"/>
      <c r="CY1196" s="28"/>
      <c r="DD1196" s="194"/>
      <c r="DF1196" s="28"/>
      <c r="DG1196" s="28"/>
      <c r="DH1196" s="28"/>
      <c r="DM1196" s="194"/>
      <c r="DO1196" s="28"/>
      <c r="DP1196" s="28"/>
      <c r="DQ1196" s="28"/>
      <c r="DV1196" s="194"/>
      <c r="DX1196" s="28"/>
      <c r="DY1196" s="28"/>
      <c r="DZ1196" s="28"/>
      <c r="EE1196" s="194"/>
      <c r="EG1196" s="28"/>
      <c r="EH1196" s="28"/>
      <c r="EI1196" s="28"/>
      <c r="EN1196" s="194"/>
      <c r="EP1196" s="28"/>
      <c r="EQ1196" s="28"/>
      <c r="ER1196" s="28"/>
      <c r="EW1196" s="194"/>
      <c r="EY1196" s="28"/>
      <c r="EZ1196" s="28"/>
      <c r="FA1196" s="28"/>
      <c r="FF1196" s="194"/>
      <c r="FH1196" s="28"/>
      <c r="FI1196" s="28"/>
      <c r="FJ1196" s="28"/>
      <c r="FO1196" s="194"/>
      <c r="FQ1196" s="28"/>
      <c r="FR1196" s="28"/>
      <c r="FS1196" s="28"/>
      <c r="FX1196" s="194"/>
      <c r="FZ1196" s="28"/>
      <c r="GA1196" s="28"/>
      <c r="GB1196" s="28"/>
      <c r="GG1196" s="194"/>
      <c r="GI1196" s="28"/>
      <c r="GJ1196" s="28"/>
      <c r="GK1196" s="28"/>
      <c r="GP1196" s="194"/>
      <c r="GR1196" s="28"/>
      <c r="GS1196" s="28"/>
      <c r="GT1196" s="28"/>
      <c r="GY1196" s="194"/>
      <c r="HA1196" s="28"/>
      <c r="HB1196" s="28"/>
      <c r="HC1196" s="28"/>
      <c r="HH1196" s="194"/>
      <c r="HJ1196" s="28"/>
      <c r="HK1196" s="28"/>
      <c r="HL1196" s="28"/>
      <c r="HQ1196" s="28"/>
      <c r="HR1196" s="28"/>
      <c r="HS1196" s="28"/>
      <c r="HT1196" s="28"/>
      <c r="HU1196" s="28"/>
      <c r="HV1196" s="28"/>
      <c r="HW1196" s="28"/>
      <c r="HX1196" s="28"/>
      <c r="HY1196" s="28"/>
      <c r="HZ1196" s="28"/>
      <c r="IA1196" s="28"/>
      <c r="IB1196" s="28"/>
      <c r="IC1196" s="28"/>
      <c r="ID1196" s="28"/>
      <c r="IE1196" s="28"/>
      <c r="IF1196" s="28"/>
      <c r="IG1196" s="28"/>
      <c r="IH1196" s="28"/>
      <c r="II1196" s="28"/>
      <c r="IJ1196" s="28"/>
      <c r="IK1196" s="28"/>
      <c r="IL1196" s="28"/>
      <c r="IM1196" s="28"/>
      <c r="IN1196" s="28"/>
      <c r="IO1196" s="28"/>
      <c r="IP1196" s="28"/>
      <c r="IQ1196" s="28"/>
      <c r="IR1196" s="28"/>
      <c r="IS1196" s="28"/>
      <c r="IT1196" s="28"/>
      <c r="IU1196" s="28"/>
      <c r="IV1196" s="28"/>
    </row>
    <row r="1197" spans="1:256" s="50" customFormat="1" ht="18">
      <c r="A1197" s="330" t="s">
        <v>998</v>
      </c>
      <c r="B1197" s="28"/>
      <c r="C1197" s="420"/>
      <c r="D1197" s="418" t="s">
        <v>129</v>
      </c>
      <c r="E1197" s="50">
        <f t="shared" si="16"/>
        <v>0</v>
      </c>
      <c r="F1197" s="284">
        <f t="shared" si="17"/>
        <v>3</v>
      </c>
      <c r="I1197" s="50">
        <v>3</v>
      </c>
      <c r="N1197" s="28"/>
      <c r="R1197" s="194"/>
      <c r="T1197" s="28"/>
      <c r="U1197" s="28"/>
      <c r="V1197" s="28"/>
      <c r="AA1197" s="194"/>
      <c r="AC1197" s="28"/>
      <c r="AD1197" s="28"/>
      <c r="AE1197" s="28"/>
      <c r="AJ1197" s="194"/>
      <c r="AL1197" s="28"/>
      <c r="AM1197" s="28"/>
      <c r="AN1197" s="28"/>
      <c r="AS1197" s="194"/>
      <c r="AU1197" s="28"/>
      <c r="AV1197" s="28"/>
      <c r="AW1197" s="28"/>
      <c r="BB1197" s="194"/>
      <c r="BD1197" s="28"/>
      <c r="BE1197" s="28"/>
      <c r="BF1197" s="28"/>
      <c r="BK1197" s="194"/>
      <c r="BM1197" s="28"/>
      <c r="BN1197" s="28"/>
      <c r="BO1197" s="28"/>
      <c r="BT1197" s="194"/>
      <c r="BV1197" s="28"/>
      <c r="BW1197" s="28"/>
      <c r="BX1197" s="28"/>
      <c r="CC1197" s="194"/>
      <c r="CE1197" s="28"/>
      <c r="CF1197" s="28"/>
      <c r="CG1197" s="28"/>
      <c r="CL1197" s="194"/>
      <c r="CN1197" s="28"/>
      <c r="CO1197" s="28"/>
      <c r="CP1197" s="28"/>
      <c r="CU1197" s="194"/>
      <c r="CW1197" s="28"/>
      <c r="CX1197" s="28"/>
      <c r="CY1197" s="28"/>
      <c r="DD1197" s="194"/>
      <c r="DF1197" s="28"/>
      <c r="DG1197" s="28"/>
      <c r="DH1197" s="28"/>
      <c r="DM1197" s="194"/>
      <c r="DO1197" s="28"/>
      <c r="DP1197" s="28"/>
      <c r="DQ1197" s="28"/>
      <c r="DV1197" s="194"/>
      <c r="DX1197" s="28"/>
      <c r="DY1197" s="28"/>
      <c r="DZ1197" s="28"/>
      <c r="EE1197" s="194"/>
      <c r="EG1197" s="28"/>
      <c r="EH1197" s="28"/>
      <c r="EI1197" s="28"/>
      <c r="EN1197" s="194"/>
      <c r="EP1197" s="28"/>
      <c r="EQ1197" s="28"/>
      <c r="ER1197" s="28"/>
      <c r="EW1197" s="194"/>
      <c r="EY1197" s="28"/>
      <c r="EZ1197" s="28"/>
      <c r="FA1197" s="28"/>
      <c r="FF1197" s="194"/>
      <c r="FH1197" s="28"/>
      <c r="FI1197" s="28"/>
      <c r="FJ1197" s="28"/>
      <c r="FO1197" s="194"/>
      <c r="FQ1197" s="28"/>
      <c r="FR1197" s="28"/>
      <c r="FS1197" s="28"/>
      <c r="FX1197" s="194"/>
      <c r="FZ1197" s="28"/>
      <c r="GA1197" s="28"/>
      <c r="GB1197" s="28"/>
      <c r="GG1197" s="194"/>
      <c r="GI1197" s="28"/>
      <c r="GJ1197" s="28"/>
      <c r="GK1197" s="28"/>
      <c r="GP1197" s="194"/>
      <c r="GR1197" s="28"/>
      <c r="GS1197" s="28"/>
      <c r="GT1197" s="28"/>
      <c r="GY1197" s="194"/>
      <c r="HA1197" s="28"/>
      <c r="HB1197" s="28"/>
      <c r="HC1197" s="28"/>
      <c r="HH1197" s="194"/>
      <c r="HJ1197" s="28"/>
      <c r="HK1197" s="28"/>
      <c r="HL1197" s="28"/>
      <c r="HQ1197" s="28"/>
      <c r="HR1197" s="28"/>
      <c r="HS1197" s="28"/>
      <c r="HT1197" s="28"/>
      <c r="HU1197" s="28"/>
      <c r="HV1197" s="28"/>
      <c r="HW1197" s="28"/>
      <c r="HX1197" s="28"/>
      <c r="HY1197" s="28"/>
      <c r="HZ1197" s="28"/>
      <c r="IA1197" s="28"/>
      <c r="IB1197" s="28"/>
      <c r="IC1197" s="28"/>
      <c r="ID1197" s="28"/>
      <c r="IE1197" s="28"/>
      <c r="IF1197" s="28"/>
      <c r="IG1197" s="28"/>
      <c r="IH1197" s="28"/>
      <c r="II1197" s="28"/>
      <c r="IJ1197" s="28"/>
      <c r="IK1197" s="28"/>
      <c r="IL1197" s="28"/>
      <c r="IM1197" s="28"/>
      <c r="IN1197" s="28"/>
      <c r="IO1197" s="28"/>
      <c r="IP1197" s="28"/>
      <c r="IQ1197" s="28"/>
      <c r="IR1197" s="28"/>
      <c r="IS1197" s="28"/>
      <c r="IT1197" s="28"/>
      <c r="IU1197" s="28"/>
      <c r="IV1197" s="28"/>
    </row>
    <row r="1198" spans="1:256" s="50" customFormat="1" ht="18">
      <c r="A1198" s="330" t="s">
        <v>1731</v>
      </c>
      <c r="B1198" s="28"/>
      <c r="C1198" s="275"/>
      <c r="D1198" s="418" t="s">
        <v>129</v>
      </c>
      <c r="E1198" s="50">
        <f t="shared" si="16"/>
        <v>0</v>
      </c>
      <c r="F1198" s="284">
        <f t="shared" si="17"/>
        <v>10</v>
      </c>
      <c r="J1198" s="50">
        <v>10</v>
      </c>
      <c r="N1198" s="28"/>
      <c r="R1198" s="194"/>
      <c r="T1198" s="28"/>
      <c r="U1198" s="28"/>
      <c r="V1198" s="28"/>
      <c r="AA1198" s="194"/>
      <c r="AC1198" s="28"/>
      <c r="AD1198" s="28"/>
      <c r="AE1198" s="28"/>
      <c r="AJ1198" s="194"/>
      <c r="AL1198" s="28"/>
      <c r="AM1198" s="28"/>
      <c r="AN1198" s="28"/>
      <c r="AS1198" s="194"/>
      <c r="AU1198" s="28"/>
      <c r="AV1198" s="28"/>
      <c r="AW1198" s="28"/>
      <c r="BB1198" s="194"/>
      <c r="BD1198" s="28"/>
      <c r="BE1198" s="28"/>
      <c r="BF1198" s="28"/>
      <c r="BK1198" s="194"/>
      <c r="BM1198" s="28"/>
      <c r="BN1198" s="28"/>
      <c r="BO1198" s="28"/>
      <c r="BT1198" s="194"/>
      <c r="BV1198" s="28"/>
      <c r="BW1198" s="28"/>
      <c r="BX1198" s="28"/>
      <c r="CC1198" s="194"/>
      <c r="CE1198" s="28"/>
      <c r="CF1198" s="28"/>
      <c r="CG1198" s="28"/>
      <c r="CL1198" s="194"/>
      <c r="CN1198" s="28"/>
      <c r="CO1198" s="28"/>
      <c r="CP1198" s="28"/>
      <c r="CU1198" s="194"/>
      <c r="CW1198" s="28"/>
      <c r="CX1198" s="28"/>
      <c r="CY1198" s="28"/>
      <c r="DD1198" s="194"/>
      <c r="DF1198" s="28"/>
      <c r="DG1198" s="28"/>
      <c r="DH1198" s="28"/>
      <c r="DM1198" s="194"/>
      <c r="DO1198" s="28"/>
      <c r="DP1198" s="28"/>
      <c r="DQ1198" s="28"/>
      <c r="DV1198" s="194"/>
      <c r="DX1198" s="28"/>
      <c r="DY1198" s="28"/>
      <c r="DZ1198" s="28"/>
      <c r="EE1198" s="194"/>
      <c r="EG1198" s="28"/>
      <c r="EH1198" s="28"/>
      <c r="EI1198" s="28"/>
      <c r="EN1198" s="194"/>
      <c r="EP1198" s="28"/>
      <c r="EQ1198" s="28"/>
      <c r="ER1198" s="28"/>
      <c r="EW1198" s="194"/>
      <c r="EY1198" s="28"/>
      <c r="EZ1198" s="28"/>
      <c r="FA1198" s="28"/>
      <c r="FF1198" s="194"/>
      <c r="FH1198" s="28"/>
      <c r="FI1198" s="28"/>
      <c r="FJ1198" s="28"/>
      <c r="FO1198" s="194"/>
      <c r="FQ1198" s="28"/>
      <c r="FR1198" s="28"/>
      <c r="FS1198" s="28"/>
      <c r="FX1198" s="194"/>
      <c r="FZ1198" s="28"/>
      <c r="GA1198" s="28"/>
      <c r="GB1198" s="28"/>
      <c r="GG1198" s="194"/>
      <c r="GI1198" s="28"/>
      <c r="GJ1198" s="28"/>
      <c r="GK1198" s="28"/>
      <c r="GP1198" s="194"/>
      <c r="GR1198" s="28"/>
      <c r="GS1198" s="28"/>
      <c r="GT1198" s="28"/>
      <c r="GY1198" s="194"/>
      <c r="HA1198" s="28"/>
      <c r="HB1198" s="28"/>
      <c r="HC1198" s="28"/>
      <c r="HH1198" s="194"/>
      <c r="HJ1198" s="28"/>
      <c r="HK1198" s="28"/>
      <c r="HL1198" s="28"/>
      <c r="HQ1198" s="28"/>
      <c r="HR1198" s="28"/>
      <c r="HS1198" s="28"/>
      <c r="HT1198" s="28"/>
      <c r="HU1198" s="28"/>
      <c r="HV1198" s="28"/>
      <c r="HW1198" s="28"/>
      <c r="HX1198" s="28"/>
      <c r="HY1198" s="28"/>
      <c r="HZ1198" s="28"/>
      <c r="IA1198" s="28"/>
      <c r="IB1198" s="28"/>
      <c r="IC1198" s="28"/>
      <c r="ID1198" s="28"/>
      <c r="IE1198" s="28"/>
      <c r="IF1198" s="28"/>
      <c r="IG1198" s="28"/>
      <c r="IH1198" s="28"/>
      <c r="II1198" s="28"/>
      <c r="IJ1198" s="28"/>
      <c r="IK1198" s="28"/>
      <c r="IL1198" s="28"/>
      <c r="IM1198" s="28"/>
      <c r="IN1198" s="28"/>
      <c r="IO1198" s="28"/>
      <c r="IP1198" s="28"/>
      <c r="IQ1198" s="28"/>
      <c r="IR1198" s="28"/>
      <c r="IS1198" s="28"/>
      <c r="IT1198" s="28"/>
      <c r="IU1198" s="28"/>
      <c r="IV1198" s="28"/>
    </row>
    <row r="1199" spans="1:256" s="50" customFormat="1" ht="18">
      <c r="A1199" s="206" t="s">
        <v>2551</v>
      </c>
      <c r="B1199" s="28"/>
      <c r="C1199" s="275"/>
      <c r="D1199" s="418" t="s">
        <v>129</v>
      </c>
      <c r="E1199" s="50">
        <f t="shared" si="16"/>
        <v>0</v>
      </c>
      <c r="F1199" s="284">
        <f t="shared" si="17"/>
        <v>0</v>
      </c>
      <c r="N1199" s="28"/>
      <c r="R1199" s="194"/>
      <c r="T1199" s="28"/>
      <c r="U1199" s="28"/>
      <c r="V1199" s="28"/>
      <c r="AA1199" s="194"/>
      <c r="AC1199" s="28"/>
      <c r="AD1199" s="28"/>
      <c r="AE1199" s="28"/>
      <c r="AJ1199" s="194"/>
      <c r="AL1199" s="28"/>
      <c r="AM1199" s="28"/>
      <c r="AN1199" s="28"/>
      <c r="AS1199" s="194"/>
      <c r="AU1199" s="28"/>
      <c r="AV1199" s="28"/>
      <c r="AW1199" s="28"/>
      <c r="BB1199" s="194"/>
      <c r="BD1199" s="28"/>
      <c r="BE1199" s="28"/>
      <c r="BF1199" s="28"/>
      <c r="BK1199" s="194"/>
      <c r="BM1199" s="28"/>
      <c r="BN1199" s="28"/>
      <c r="BO1199" s="28"/>
      <c r="BT1199" s="194"/>
      <c r="BV1199" s="28"/>
      <c r="BW1199" s="28"/>
      <c r="BX1199" s="28"/>
      <c r="CC1199" s="194"/>
      <c r="CE1199" s="28"/>
      <c r="CF1199" s="28"/>
      <c r="CG1199" s="28"/>
      <c r="CL1199" s="194"/>
      <c r="CN1199" s="28"/>
      <c r="CO1199" s="28"/>
      <c r="CP1199" s="28"/>
      <c r="CU1199" s="194"/>
      <c r="CW1199" s="28"/>
      <c r="CX1199" s="28"/>
      <c r="CY1199" s="28"/>
      <c r="DD1199" s="194"/>
      <c r="DF1199" s="28"/>
      <c r="DG1199" s="28"/>
      <c r="DH1199" s="28"/>
      <c r="DM1199" s="194"/>
      <c r="DO1199" s="28"/>
      <c r="DP1199" s="28"/>
      <c r="DQ1199" s="28"/>
      <c r="DV1199" s="194"/>
      <c r="DX1199" s="28"/>
      <c r="DY1199" s="28"/>
      <c r="DZ1199" s="28"/>
      <c r="EE1199" s="194"/>
      <c r="EG1199" s="28"/>
      <c r="EH1199" s="28"/>
      <c r="EI1199" s="28"/>
      <c r="EN1199" s="194"/>
      <c r="EP1199" s="28"/>
      <c r="EQ1199" s="28"/>
      <c r="ER1199" s="28"/>
      <c r="EW1199" s="194"/>
      <c r="EY1199" s="28"/>
      <c r="EZ1199" s="28"/>
      <c r="FA1199" s="28"/>
      <c r="FF1199" s="194"/>
      <c r="FH1199" s="28"/>
      <c r="FI1199" s="28"/>
      <c r="FJ1199" s="28"/>
      <c r="FO1199" s="194"/>
      <c r="FQ1199" s="28"/>
      <c r="FR1199" s="28"/>
      <c r="FS1199" s="28"/>
      <c r="FX1199" s="194"/>
      <c r="FZ1199" s="28"/>
      <c r="GA1199" s="28"/>
      <c r="GB1199" s="28"/>
      <c r="GG1199" s="194"/>
      <c r="GI1199" s="28"/>
      <c r="GJ1199" s="28"/>
      <c r="GK1199" s="28"/>
      <c r="GP1199" s="194"/>
      <c r="GR1199" s="28"/>
      <c r="GS1199" s="28"/>
      <c r="GT1199" s="28"/>
      <c r="GY1199" s="194"/>
      <c r="HA1199" s="28"/>
      <c r="HB1199" s="28"/>
      <c r="HC1199" s="28"/>
      <c r="HH1199" s="194"/>
      <c r="HJ1199" s="28"/>
      <c r="HK1199" s="28"/>
      <c r="HL1199" s="28"/>
      <c r="HQ1199" s="28"/>
      <c r="HR1199" s="28"/>
      <c r="HS1199" s="28"/>
      <c r="HT1199" s="28"/>
      <c r="HU1199" s="28"/>
      <c r="HV1199" s="28"/>
      <c r="HW1199" s="28"/>
      <c r="HX1199" s="28"/>
      <c r="HY1199" s="28"/>
      <c r="HZ1199" s="28"/>
      <c r="IA1199" s="28"/>
      <c r="IB1199" s="28"/>
      <c r="IC1199" s="28"/>
      <c r="ID1199" s="28"/>
      <c r="IE1199" s="28"/>
      <c r="IF1199" s="28"/>
      <c r="IG1199" s="28"/>
      <c r="IH1199" s="28"/>
      <c r="II1199" s="28"/>
      <c r="IJ1199" s="28"/>
      <c r="IK1199" s="28"/>
      <c r="IL1199" s="28"/>
      <c r="IM1199" s="28"/>
      <c r="IN1199" s="28"/>
      <c r="IO1199" s="28"/>
      <c r="IP1199" s="28"/>
      <c r="IQ1199" s="28"/>
      <c r="IR1199" s="28"/>
      <c r="IS1199" s="28"/>
      <c r="IT1199" s="28"/>
      <c r="IU1199" s="28"/>
      <c r="IV1199" s="28"/>
    </row>
    <row r="1200" spans="1:256" s="50" customFormat="1" ht="18">
      <c r="A1200" s="206" t="s">
        <v>2561</v>
      </c>
      <c r="B1200" s="28"/>
      <c r="C1200" s="275"/>
      <c r="D1200" s="418" t="s">
        <v>129</v>
      </c>
      <c r="E1200" s="50">
        <f t="shared" si="16"/>
        <v>0</v>
      </c>
      <c r="F1200" s="284">
        <f t="shared" si="17"/>
        <v>0</v>
      </c>
      <c r="L1200" s="28"/>
      <c r="N1200" s="28"/>
      <c r="R1200" s="194"/>
      <c r="T1200" s="28"/>
      <c r="U1200" s="28"/>
      <c r="V1200" s="28"/>
      <c r="AA1200" s="194"/>
      <c r="AC1200" s="28"/>
      <c r="AD1200" s="28"/>
      <c r="AE1200" s="28"/>
      <c r="AJ1200" s="194"/>
      <c r="AL1200" s="28"/>
      <c r="AM1200" s="28"/>
      <c r="AN1200" s="28"/>
      <c r="AS1200" s="194"/>
      <c r="AU1200" s="28"/>
      <c r="AV1200" s="28"/>
      <c r="AW1200" s="28"/>
      <c r="BB1200" s="194"/>
      <c r="BD1200" s="28"/>
      <c r="BE1200" s="28"/>
      <c r="BF1200" s="28"/>
      <c r="BK1200" s="194"/>
      <c r="BM1200" s="28"/>
      <c r="BN1200" s="28"/>
      <c r="BO1200" s="28"/>
      <c r="BT1200" s="194"/>
      <c r="BV1200" s="28"/>
      <c r="BW1200" s="28"/>
      <c r="BX1200" s="28"/>
      <c r="CC1200" s="194"/>
      <c r="CE1200" s="28"/>
      <c r="CF1200" s="28"/>
      <c r="CG1200" s="28"/>
      <c r="CL1200" s="194"/>
      <c r="CN1200" s="28"/>
      <c r="CO1200" s="28"/>
      <c r="CP1200" s="28"/>
      <c r="CU1200" s="194"/>
      <c r="CW1200" s="28"/>
      <c r="CX1200" s="28"/>
      <c r="CY1200" s="28"/>
      <c r="DD1200" s="194"/>
      <c r="DF1200" s="28"/>
      <c r="DG1200" s="28"/>
      <c r="DH1200" s="28"/>
      <c r="DM1200" s="194"/>
      <c r="DO1200" s="28"/>
      <c r="DP1200" s="28"/>
      <c r="DQ1200" s="28"/>
      <c r="DV1200" s="194"/>
      <c r="DX1200" s="28"/>
      <c r="DY1200" s="28"/>
      <c r="DZ1200" s="28"/>
      <c r="EE1200" s="194"/>
      <c r="EG1200" s="28"/>
      <c r="EH1200" s="28"/>
      <c r="EI1200" s="28"/>
      <c r="EN1200" s="194"/>
      <c r="EP1200" s="28"/>
      <c r="EQ1200" s="28"/>
      <c r="ER1200" s="28"/>
      <c r="EW1200" s="194"/>
      <c r="EY1200" s="28"/>
      <c r="EZ1200" s="28"/>
      <c r="FA1200" s="28"/>
      <c r="FF1200" s="194"/>
      <c r="FH1200" s="28"/>
      <c r="FI1200" s="28"/>
      <c r="FJ1200" s="28"/>
      <c r="FO1200" s="194"/>
      <c r="FQ1200" s="28"/>
      <c r="FR1200" s="28"/>
      <c r="FS1200" s="28"/>
      <c r="FX1200" s="194"/>
      <c r="FZ1200" s="28"/>
      <c r="GA1200" s="28"/>
      <c r="GB1200" s="28"/>
      <c r="GG1200" s="194"/>
      <c r="GI1200" s="28"/>
      <c r="GJ1200" s="28"/>
      <c r="GK1200" s="28"/>
      <c r="GP1200" s="194"/>
      <c r="GR1200" s="28"/>
      <c r="GS1200" s="28"/>
      <c r="GT1200" s="28"/>
      <c r="GY1200" s="194"/>
      <c r="HA1200" s="28"/>
      <c r="HB1200" s="28"/>
      <c r="HC1200" s="28"/>
      <c r="HH1200" s="194"/>
      <c r="HJ1200" s="28"/>
      <c r="HK1200" s="28"/>
      <c r="HL1200" s="28"/>
      <c r="HQ1200" s="28"/>
      <c r="HR1200" s="28"/>
      <c r="HS1200" s="28"/>
      <c r="HT1200" s="28"/>
      <c r="HU1200" s="28"/>
      <c r="HV1200" s="28"/>
      <c r="HW1200" s="28"/>
      <c r="HX1200" s="28"/>
      <c r="HY1200" s="28"/>
      <c r="HZ1200" s="28"/>
      <c r="IA1200" s="28"/>
      <c r="IB1200" s="28"/>
      <c r="IC1200" s="28"/>
      <c r="ID1200" s="28"/>
      <c r="IE1200" s="28"/>
      <c r="IF1200" s="28"/>
      <c r="IG1200" s="28"/>
      <c r="IH1200" s="28"/>
      <c r="II1200" s="28"/>
      <c r="IJ1200" s="28"/>
      <c r="IK1200" s="28"/>
      <c r="IL1200" s="28"/>
      <c r="IM1200" s="28"/>
      <c r="IN1200" s="28"/>
      <c r="IO1200" s="28"/>
      <c r="IP1200" s="28"/>
      <c r="IQ1200" s="28"/>
      <c r="IR1200" s="28"/>
      <c r="IS1200" s="28"/>
      <c r="IT1200" s="28"/>
      <c r="IU1200" s="28"/>
      <c r="IV1200" s="28"/>
    </row>
    <row r="1201" spans="1:256" s="50" customFormat="1" ht="18">
      <c r="A1201" s="330" t="s">
        <v>668</v>
      </c>
      <c r="B1201" s="420"/>
      <c r="C1201" s="420"/>
      <c r="D1201" s="418" t="s">
        <v>132</v>
      </c>
      <c r="E1201" s="50">
        <f t="shared" si="16"/>
        <v>2</v>
      </c>
      <c r="F1201" s="284">
        <f t="shared" si="17"/>
        <v>11</v>
      </c>
      <c r="H1201" s="50">
        <v>11</v>
      </c>
      <c r="N1201" s="28"/>
      <c r="R1201" s="194"/>
      <c r="T1201" s="28"/>
      <c r="U1201" s="28"/>
      <c r="V1201" s="28"/>
      <c r="AA1201" s="194"/>
      <c r="AC1201" s="28"/>
      <c r="AD1201" s="28"/>
      <c r="AE1201" s="28"/>
      <c r="AJ1201" s="194"/>
      <c r="AL1201" s="28"/>
      <c r="AM1201" s="28"/>
      <c r="AN1201" s="28"/>
      <c r="AS1201" s="194"/>
      <c r="AU1201" s="28"/>
      <c r="AV1201" s="28"/>
      <c r="AW1201" s="28"/>
      <c r="BB1201" s="194"/>
      <c r="BD1201" s="28"/>
      <c r="BE1201" s="28"/>
      <c r="BF1201" s="28"/>
      <c r="BK1201" s="194"/>
      <c r="BM1201" s="28"/>
      <c r="BN1201" s="28"/>
      <c r="BO1201" s="28"/>
      <c r="BT1201" s="194"/>
      <c r="BV1201" s="28"/>
      <c r="BW1201" s="28"/>
      <c r="BX1201" s="28"/>
      <c r="CC1201" s="194"/>
      <c r="CE1201" s="28"/>
      <c r="CF1201" s="28"/>
      <c r="CG1201" s="28"/>
      <c r="CL1201" s="194"/>
      <c r="CN1201" s="28"/>
      <c r="CO1201" s="28"/>
      <c r="CP1201" s="28"/>
      <c r="CU1201" s="194"/>
      <c r="CW1201" s="28"/>
      <c r="CX1201" s="28"/>
      <c r="CY1201" s="28"/>
      <c r="DD1201" s="194"/>
      <c r="DF1201" s="28"/>
      <c r="DG1201" s="28"/>
      <c r="DH1201" s="28"/>
      <c r="DM1201" s="194"/>
      <c r="DO1201" s="28"/>
      <c r="DP1201" s="28"/>
      <c r="DQ1201" s="28"/>
      <c r="DV1201" s="194"/>
      <c r="DX1201" s="28"/>
      <c r="DY1201" s="28"/>
      <c r="DZ1201" s="28"/>
      <c r="EE1201" s="194"/>
      <c r="EG1201" s="28"/>
      <c r="EH1201" s="28"/>
      <c r="EI1201" s="28"/>
      <c r="EN1201" s="194"/>
      <c r="EP1201" s="28"/>
      <c r="EQ1201" s="28"/>
      <c r="ER1201" s="28"/>
      <c r="EW1201" s="194"/>
      <c r="EY1201" s="28"/>
      <c r="EZ1201" s="28"/>
      <c r="FA1201" s="28"/>
      <c r="FF1201" s="194"/>
      <c r="FH1201" s="28"/>
      <c r="FI1201" s="28"/>
      <c r="FJ1201" s="28"/>
      <c r="FO1201" s="194"/>
      <c r="FQ1201" s="28"/>
      <c r="FR1201" s="28"/>
      <c r="FS1201" s="28"/>
      <c r="FX1201" s="194"/>
      <c r="FZ1201" s="28"/>
      <c r="GA1201" s="28"/>
      <c r="GB1201" s="28"/>
      <c r="GG1201" s="194"/>
      <c r="GI1201" s="28"/>
      <c r="GJ1201" s="28"/>
      <c r="GK1201" s="28"/>
      <c r="GP1201" s="194"/>
      <c r="GR1201" s="28"/>
      <c r="GS1201" s="28"/>
      <c r="GT1201" s="28"/>
      <c r="GY1201" s="194"/>
      <c r="HA1201" s="28"/>
      <c r="HB1201" s="28"/>
      <c r="HC1201" s="28"/>
      <c r="HH1201" s="194"/>
      <c r="HJ1201" s="28"/>
      <c r="HK1201" s="28"/>
      <c r="HL1201" s="28"/>
      <c r="HQ1201" s="28"/>
      <c r="HR1201" s="28"/>
      <c r="HS1201" s="28"/>
      <c r="HT1201" s="28"/>
      <c r="HU1201" s="28"/>
      <c r="HV1201" s="28"/>
      <c r="HW1201" s="28"/>
      <c r="HX1201" s="28"/>
      <c r="HY1201" s="28"/>
      <c r="HZ1201" s="28"/>
      <c r="IA1201" s="28"/>
      <c r="IB1201" s="28"/>
      <c r="IC1201" s="28"/>
      <c r="ID1201" s="28"/>
      <c r="IE1201" s="28"/>
      <c r="IF1201" s="28"/>
      <c r="IG1201" s="28"/>
      <c r="IH1201" s="28"/>
      <c r="II1201" s="28"/>
      <c r="IJ1201" s="28"/>
      <c r="IK1201" s="28"/>
      <c r="IL1201" s="28"/>
      <c r="IM1201" s="28"/>
      <c r="IN1201" s="28"/>
      <c r="IO1201" s="28"/>
      <c r="IP1201" s="28"/>
      <c r="IQ1201" s="28"/>
      <c r="IR1201" s="28"/>
      <c r="IS1201" s="28"/>
      <c r="IT1201" s="28"/>
      <c r="IU1201" s="28"/>
      <c r="IV1201" s="28"/>
    </row>
    <row r="1202" spans="1:256" s="50" customFormat="1" ht="18">
      <c r="A1202" s="330" t="s">
        <v>952</v>
      </c>
      <c r="B1202" s="420"/>
      <c r="C1202" s="420"/>
      <c r="D1202" s="418" t="s">
        <v>130</v>
      </c>
      <c r="E1202" s="50">
        <f t="shared" si="16"/>
        <v>2</v>
      </c>
      <c r="F1202" s="284">
        <f t="shared" si="17"/>
        <v>0</v>
      </c>
      <c r="N1202" s="28"/>
      <c r="R1202" s="194"/>
      <c r="T1202" s="28"/>
      <c r="U1202" s="28"/>
      <c r="V1202" s="28"/>
      <c r="AA1202" s="194"/>
      <c r="AC1202" s="28"/>
      <c r="AD1202" s="28"/>
      <c r="AE1202" s="28"/>
      <c r="AJ1202" s="194"/>
      <c r="AL1202" s="28"/>
      <c r="AM1202" s="28"/>
      <c r="AN1202" s="28"/>
      <c r="AS1202" s="194"/>
      <c r="AU1202" s="28"/>
      <c r="AV1202" s="28"/>
      <c r="AW1202" s="28"/>
      <c r="BB1202" s="194"/>
      <c r="BD1202" s="28"/>
      <c r="BE1202" s="28"/>
      <c r="BF1202" s="28"/>
      <c r="BK1202" s="194"/>
      <c r="BM1202" s="28"/>
      <c r="BN1202" s="28"/>
      <c r="BO1202" s="28"/>
      <c r="BT1202" s="194"/>
      <c r="BV1202" s="28"/>
      <c r="BW1202" s="28"/>
      <c r="BX1202" s="28"/>
      <c r="CC1202" s="194"/>
      <c r="CE1202" s="28"/>
      <c r="CF1202" s="28"/>
      <c r="CG1202" s="28"/>
      <c r="CL1202" s="194"/>
      <c r="CN1202" s="28"/>
      <c r="CO1202" s="28"/>
      <c r="CP1202" s="28"/>
      <c r="CU1202" s="194"/>
      <c r="CW1202" s="28"/>
      <c r="CX1202" s="28"/>
      <c r="CY1202" s="28"/>
      <c r="DD1202" s="194"/>
      <c r="DF1202" s="28"/>
      <c r="DG1202" s="28"/>
      <c r="DH1202" s="28"/>
      <c r="DM1202" s="194"/>
      <c r="DO1202" s="28"/>
      <c r="DP1202" s="28"/>
      <c r="DQ1202" s="28"/>
      <c r="DV1202" s="194"/>
      <c r="DX1202" s="28"/>
      <c r="DY1202" s="28"/>
      <c r="DZ1202" s="28"/>
      <c r="EE1202" s="194"/>
      <c r="EG1202" s="28"/>
      <c r="EH1202" s="28"/>
      <c r="EI1202" s="28"/>
      <c r="EN1202" s="194"/>
      <c r="EP1202" s="28"/>
      <c r="EQ1202" s="28"/>
      <c r="ER1202" s="28"/>
      <c r="EW1202" s="194"/>
      <c r="EY1202" s="28"/>
      <c r="EZ1202" s="28"/>
      <c r="FA1202" s="28"/>
      <c r="FF1202" s="194"/>
      <c r="FH1202" s="28"/>
      <c r="FI1202" s="28"/>
      <c r="FJ1202" s="28"/>
      <c r="FO1202" s="194"/>
      <c r="FQ1202" s="28"/>
      <c r="FR1202" s="28"/>
      <c r="FS1202" s="28"/>
      <c r="FX1202" s="194"/>
      <c r="FZ1202" s="28"/>
      <c r="GA1202" s="28"/>
      <c r="GB1202" s="28"/>
      <c r="GG1202" s="194"/>
      <c r="GI1202" s="28"/>
      <c r="GJ1202" s="28"/>
      <c r="GK1202" s="28"/>
      <c r="GP1202" s="194"/>
      <c r="GR1202" s="28"/>
      <c r="GS1202" s="28"/>
      <c r="GT1202" s="28"/>
      <c r="GY1202" s="194"/>
      <c r="HA1202" s="28"/>
      <c r="HB1202" s="28"/>
      <c r="HC1202" s="28"/>
      <c r="HH1202" s="194"/>
      <c r="HJ1202" s="28"/>
      <c r="HK1202" s="28"/>
      <c r="HL1202" s="28"/>
      <c r="HQ1202" s="28"/>
      <c r="HR1202" s="28"/>
      <c r="HS1202" s="28"/>
      <c r="HT1202" s="28"/>
      <c r="HU1202" s="28"/>
      <c r="HV1202" s="28"/>
      <c r="HW1202" s="28"/>
      <c r="HX1202" s="28"/>
      <c r="HY1202" s="28"/>
      <c r="HZ1202" s="28"/>
      <c r="IA1202" s="28"/>
      <c r="IB1202" s="28"/>
      <c r="IC1202" s="28"/>
      <c r="ID1202" s="28"/>
      <c r="IE1202" s="28"/>
      <c r="IF1202" s="28"/>
      <c r="IG1202" s="28"/>
      <c r="IH1202" s="28"/>
      <c r="II1202" s="28"/>
      <c r="IJ1202" s="28"/>
      <c r="IK1202" s="28"/>
      <c r="IL1202" s="28"/>
      <c r="IM1202" s="28"/>
      <c r="IN1202" s="28"/>
      <c r="IO1202" s="28"/>
      <c r="IP1202" s="28"/>
      <c r="IQ1202" s="28"/>
      <c r="IR1202" s="28"/>
      <c r="IS1202" s="28"/>
      <c r="IT1202" s="28"/>
      <c r="IU1202" s="28"/>
      <c r="IV1202" s="28"/>
    </row>
    <row r="1203" spans="1:256" s="50" customFormat="1" ht="18">
      <c r="A1203" s="330" t="s">
        <v>555</v>
      </c>
      <c r="B1203" s="28"/>
      <c r="C1203" s="275"/>
      <c r="D1203" s="418" t="s">
        <v>129</v>
      </c>
      <c r="E1203" s="50">
        <f t="shared" si="16"/>
        <v>1</v>
      </c>
      <c r="F1203" s="284">
        <f t="shared" si="17"/>
        <v>0</v>
      </c>
      <c r="N1203" s="28"/>
      <c r="R1203" s="194"/>
      <c r="T1203" s="28"/>
      <c r="U1203" s="28"/>
      <c r="V1203" s="28"/>
      <c r="AA1203" s="194"/>
      <c r="AC1203" s="28"/>
      <c r="AD1203" s="28"/>
      <c r="AE1203" s="28"/>
      <c r="AJ1203" s="194"/>
      <c r="AL1203" s="28"/>
      <c r="AM1203" s="28"/>
      <c r="AN1203" s="28"/>
      <c r="AS1203" s="194"/>
      <c r="AU1203" s="28"/>
      <c r="AV1203" s="28"/>
      <c r="AW1203" s="28"/>
      <c r="BB1203" s="194"/>
      <c r="BD1203" s="28"/>
      <c r="BE1203" s="28"/>
      <c r="BF1203" s="28"/>
      <c r="BK1203" s="194"/>
      <c r="BM1203" s="28"/>
      <c r="BN1203" s="28"/>
      <c r="BO1203" s="28"/>
      <c r="BT1203" s="194"/>
      <c r="BV1203" s="28"/>
      <c r="BW1203" s="28"/>
      <c r="BX1203" s="28"/>
      <c r="CC1203" s="194"/>
      <c r="CE1203" s="28"/>
      <c r="CF1203" s="28"/>
      <c r="CG1203" s="28"/>
      <c r="CL1203" s="194"/>
      <c r="CN1203" s="28"/>
      <c r="CO1203" s="28"/>
      <c r="CP1203" s="28"/>
      <c r="CU1203" s="194"/>
      <c r="CW1203" s="28"/>
      <c r="CX1203" s="28"/>
      <c r="CY1203" s="28"/>
      <c r="DD1203" s="194"/>
      <c r="DF1203" s="28"/>
      <c r="DG1203" s="28"/>
      <c r="DH1203" s="28"/>
      <c r="DM1203" s="194"/>
      <c r="DO1203" s="28"/>
      <c r="DP1203" s="28"/>
      <c r="DQ1203" s="28"/>
      <c r="DV1203" s="194"/>
      <c r="DX1203" s="28"/>
      <c r="DY1203" s="28"/>
      <c r="DZ1203" s="28"/>
      <c r="EE1203" s="194"/>
      <c r="EG1203" s="28"/>
      <c r="EH1203" s="28"/>
      <c r="EI1203" s="28"/>
      <c r="EN1203" s="194"/>
      <c r="EP1203" s="28"/>
      <c r="EQ1203" s="28"/>
      <c r="ER1203" s="28"/>
      <c r="EW1203" s="194"/>
      <c r="EY1203" s="28"/>
      <c r="EZ1203" s="28"/>
      <c r="FA1203" s="28"/>
      <c r="FF1203" s="194"/>
      <c r="FH1203" s="28"/>
      <c r="FI1203" s="28"/>
      <c r="FJ1203" s="28"/>
      <c r="FO1203" s="194"/>
      <c r="FQ1203" s="28"/>
      <c r="FR1203" s="28"/>
      <c r="FS1203" s="28"/>
      <c r="FX1203" s="194"/>
      <c r="FZ1203" s="28"/>
      <c r="GA1203" s="28"/>
      <c r="GB1203" s="28"/>
      <c r="GG1203" s="194"/>
      <c r="GI1203" s="28"/>
      <c r="GJ1203" s="28"/>
      <c r="GK1203" s="28"/>
      <c r="GP1203" s="194"/>
      <c r="GR1203" s="28"/>
      <c r="GS1203" s="28"/>
      <c r="GT1203" s="28"/>
      <c r="GY1203" s="194"/>
      <c r="HA1203" s="28"/>
      <c r="HB1203" s="28"/>
      <c r="HC1203" s="28"/>
      <c r="HH1203" s="194"/>
      <c r="HJ1203" s="28"/>
      <c r="HK1203" s="28"/>
      <c r="HL1203" s="28"/>
      <c r="HQ1203" s="28"/>
      <c r="HR1203" s="28"/>
      <c r="HS1203" s="28"/>
      <c r="HT1203" s="28"/>
      <c r="HU1203" s="28"/>
      <c r="HV1203" s="28"/>
      <c r="HW1203" s="28"/>
      <c r="HX1203" s="28"/>
      <c r="HY1203" s="28"/>
      <c r="HZ1203" s="28"/>
      <c r="IA1203" s="28"/>
      <c r="IB1203" s="28"/>
      <c r="IC1203" s="28"/>
      <c r="ID1203" s="28"/>
      <c r="IE1203" s="28"/>
      <c r="IF1203" s="28"/>
      <c r="IG1203" s="28"/>
      <c r="IH1203" s="28"/>
      <c r="II1203" s="28"/>
      <c r="IJ1203" s="28"/>
      <c r="IK1203" s="28"/>
      <c r="IL1203" s="28"/>
      <c r="IM1203" s="28"/>
      <c r="IN1203" s="28"/>
      <c r="IO1203" s="28"/>
      <c r="IP1203" s="28"/>
      <c r="IQ1203" s="28"/>
      <c r="IR1203" s="28"/>
      <c r="IS1203" s="28"/>
      <c r="IT1203" s="28"/>
      <c r="IU1203" s="28"/>
      <c r="IV1203" s="28"/>
    </row>
    <row r="1204" spans="1:256" s="50" customFormat="1" ht="18">
      <c r="A1204" s="330" t="s">
        <v>865</v>
      </c>
      <c r="B1204" s="28"/>
      <c r="C1204" s="275"/>
      <c r="D1204" s="418" t="s">
        <v>129</v>
      </c>
      <c r="E1204" s="50">
        <f t="shared" si="16"/>
        <v>0</v>
      </c>
      <c r="F1204" s="284">
        <f t="shared" si="17"/>
        <v>0</v>
      </c>
      <c r="N1204" s="28"/>
      <c r="R1204" s="194"/>
      <c r="T1204" s="28"/>
      <c r="U1204" s="28"/>
      <c r="V1204" s="28"/>
      <c r="AA1204" s="194"/>
      <c r="AC1204" s="28"/>
      <c r="AD1204" s="28"/>
      <c r="AE1204" s="28"/>
      <c r="AJ1204" s="194"/>
      <c r="AL1204" s="28"/>
      <c r="AM1204" s="28"/>
      <c r="AN1204" s="28"/>
      <c r="AS1204" s="194"/>
      <c r="AU1204" s="28"/>
      <c r="AV1204" s="28"/>
      <c r="AW1204" s="28"/>
      <c r="BB1204" s="194"/>
      <c r="BD1204" s="28"/>
      <c r="BE1204" s="28"/>
      <c r="BF1204" s="28"/>
      <c r="BK1204" s="194"/>
      <c r="BM1204" s="28"/>
      <c r="BN1204" s="28"/>
      <c r="BO1204" s="28"/>
      <c r="BT1204" s="194"/>
      <c r="BV1204" s="28"/>
      <c r="BW1204" s="28"/>
      <c r="BX1204" s="28"/>
      <c r="CC1204" s="194"/>
      <c r="CE1204" s="28"/>
      <c r="CF1204" s="28"/>
      <c r="CG1204" s="28"/>
      <c r="CL1204" s="194"/>
      <c r="CN1204" s="28"/>
      <c r="CO1204" s="28"/>
      <c r="CP1204" s="28"/>
      <c r="CU1204" s="194"/>
      <c r="CW1204" s="28"/>
      <c r="CX1204" s="28"/>
      <c r="CY1204" s="28"/>
      <c r="DD1204" s="194"/>
      <c r="DF1204" s="28"/>
      <c r="DG1204" s="28"/>
      <c r="DH1204" s="28"/>
      <c r="DM1204" s="194"/>
      <c r="DO1204" s="28"/>
      <c r="DP1204" s="28"/>
      <c r="DQ1204" s="28"/>
      <c r="DV1204" s="194"/>
      <c r="DX1204" s="28"/>
      <c r="DY1204" s="28"/>
      <c r="DZ1204" s="28"/>
      <c r="EE1204" s="194"/>
      <c r="EG1204" s="28"/>
      <c r="EH1204" s="28"/>
      <c r="EI1204" s="28"/>
      <c r="EN1204" s="194"/>
      <c r="EP1204" s="28"/>
      <c r="EQ1204" s="28"/>
      <c r="ER1204" s="28"/>
      <c r="EW1204" s="194"/>
      <c r="EY1204" s="28"/>
      <c r="EZ1204" s="28"/>
      <c r="FA1204" s="28"/>
      <c r="FF1204" s="194"/>
      <c r="FH1204" s="28"/>
      <c r="FI1204" s="28"/>
      <c r="FJ1204" s="28"/>
      <c r="FO1204" s="194"/>
      <c r="FQ1204" s="28"/>
      <c r="FR1204" s="28"/>
      <c r="FS1204" s="28"/>
      <c r="FX1204" s="194"/>
      <c r="FZ1204" s="28"/>
      <c r="GA1204" s="28"/>
      <c r="GB1204" s="28"/>
      <c r="GG1204" s="194"/>
      <c r="GI1204" s="28"/>
      <c r="GJ1204" s="28"/>
      <c r="GK1204" s="28"/>
      <c r="GP1204" s="194"/>
      <c r="GR1204" s="28"/>
      <c r="GS1204" s="28"/>
      <c r="GT1204" s="28"/>
      <c r="GY1204" s="194"/>
      <c r="HA1204" s="28"/>
      <c r="HB1204" s="28"/>
      <c r="HC1204" s="28"/>
      <c r="HH1204" s="194"/>
      <c r="HJ1204" s="28"/>
      <c r="HK1204" s="28"/>
      <c r="HL1204" s="28"/>
      <c r="HQ1204" s="28"/>
      <c r="HR1204" s="28"/>
      <c r="HS1204" s="28"/>
      <c r="HT1204" s="28"/>
      <c r="HU1204" s="28"/>
      <c r="HV1204" s="28"/>
      <c r="HW1204" s="28"/>
      <c r="HX1204" s="28"/>
      <c r="HY1204" s="28"/>
      <c r="HZ1204" s="28"/>
      <c r="IA1204" s="28"/>
      <c r="IB1204" s="28"/>
      <c r="IC1204" s="28"/>
      <c r="ID1204" s="28"/>
      <c r="IE1204" s="28"/>
      <c r="IF1204" s="28"/>
      <c r="IG1204" s="28"/>
      <c r="IH1204" s="28"/>
      <c r="II1204" s="28"/>
      <c r="IJ1204" s="28"/>
      <c r="IK1204" s="28"/>
      <c r="IL1204" s="28"/>
      <c r="IM1204" s="28"/>
      <c r="IN1204" s="28"/>
      <c r="IO1204" s="28"/>
      <c r="IP1204" s="28"/>
      <c r="IQ1204" s="28"/>
      <c r="IR1204" s="28"/>
      <c r="IS1204" s="28"/>
      <c r="IT1204" s="28"/>
      <c r="IU1204" s="28"/>
      <c r="IV1204" s="28"/>
    </row>
    <row r="1205" spans="1:256" s="50" customFormat="1" ht="18">
      <c r="A1205" s="206" t="s">
        <v>2798</v>
      </c>
      <c r="B1205" s="28"/>
      <c r="C1205" s="275"/>
      <c r="D1205" s="418" t="s">
        <v>129</v>
      </c>
      <c r="E1205" s="50">
        <f t="shared" si="16"/>
        <v>0</v>
      </c>
      <c r="F1205" s="284">
        <f t="shared" si="17"/>
        <v>0</v>
      </c>
      <c r="N1205" s="28"/>
      <c r="R1205" s="194"/>
      <c r="T1205" s="28"/>
      <c r="U1205" s="28"/>
      <c r="V1205" s="28"/>
      <c r="AA1205" s="194"/>
      <c r="AC1205" s="28"/>
      <c r="AD1205" s="28"/>
      <c r="AE1205" s="28"/>
      <c r="AJ1205" s="194"/>
      <c r="AL1205" s="28"/>
      <c r="AM1205" s="28"/>
      <c r="AN1205" s="28"/>
      <c r="AS1205" s="194"/>
      <c r="AU1205" s="28"/>
      <c r="AV1205" s="28"/>
      <c r="AW1205" s="28"/>
      <c r="BB1205" s="194"/>
      <c r="BD1205" s="28"/>
      <c r="BE1205" s="28"/>
      <c r="BF1205" s="28"/>
      <c r="BK1205" s="194"/>
      <c r="BM1205" s="28"/>
      <c r="BN1205" s="28"/>
      <c r="BO1205" s="28"/>
      <c r="BT1205" s="194"/>
      <c r="BV1205" s="28"/>
      <c r="BW1205" s="28"/>
      <c r="BX1205" s="28"/>
      <c r="CC1205" s="194"/>
      <c r="CE1205" s="28"/>
      <c r="CF1205" s="28"/>
      <c r="CG1205" s="28"/>
      <c r="CL1205" s="194"/>
      <c r="CN1205" s="28"/>
      <c r="CO1205" s="28"/>
      <c r="CP1205" s="28"/>
      <c r="CU1205" s="194"/>
      <c r="CW1205" s="28"/>
      <c r="CX1205" s="28"/>
      <c r="CY1205" s="28"/>
      <c r="DD1205" s="194"/>
      <c r="DF1205" s="28"/>
      <c r="DG1205" s="28"/>
      <c r="DH1205" s="28"/>
      <c r="DM1205" s="194"/>
      <c r="DO1205" s="28"/>
      <c r="DP1205" s="28"/>
      <c r="DQ1205" s="28"/>
      <c r="DV1205" s="194"/>
      <c r="DX1205" s="28"/>
      <c r="DY1205" s="28"/>
      <c r="DZ1205" s="28"/>
      <c r="EE1205" s="194"/>
      <c r="EG1205" s="28"/>
      <c r="EH1205" s="28"/>
      <c r="EI1205" s="28"/>
      <c r="EN1205" s="194"/>
      <c r="EP1205" s="28"/>
      <c r="EQ1205" s="28"/>
      <c r="ER1205" s="28"/>
      <c r="EW1205" s="194"/>
      <c r="EY1205" s="28"/>
      <c r="EZ1205" s="28"/>
      <c r="FA1205" s="28"/>
      <c r="FF1205" s="194"/>
      <c r="FH1205" s="28"/>
      <c r="FI1205" s="28"/>
      <c r="FJ1205" s="28"/>
      <c r="FO1205" s="194"/>
      <c r="FQ1205" s="28"/>
      <c r="FR1205" s="28"/>
      <c r="FS1205" s="28"/>
      <c r="FX1205" s="194"/>
      <c r="FZ1205" s="28"/>
      <c r="GA1205" s="28"/>
      <c r="GB1205" s="28"/>
      <c r="GG1205" s="194"/>
      <c r="GI1205" s="28"/>
      <c r="GJ1205" s="28"/>
      <c r="GK1205" s="28"/>
      <c r="GP1205" s="194"/>
      <c r="GR1205" s="28"/>
      <c r="GS1205" s="28"/>
      <c r="GT1205" s="28"/>
      <c r="GY1205" s="194"/>
      <c r="HA1205" s="28"/>
      <c r="HB1205" s="28"/>
      <c r="HC1205" s="28"/>
      <c r="HH1205" s="194"/>
      <c r="HJ1205" s="28"/>
      <c r="HK1205" s="28"/>
      <c r="HL1205" s="28"/>
      <c r="HQ1205" s="28"/>
      <c r="HR1205" s="28"/>
      <c r="HS1205" s="28"/>
      <c r="HT1205" s="28"/>
      <c r="HU1205" s="28"/>
      <c r="HV1205" s="28"/>
      <c r="HW1205" s="28"/>
      <c r="HX1205" s="28"/>
      <c r="HY1205" s="28"/>
      <c r="HZ1205" s="28"/>
      <c r="IA1205" s="28"/>
      <c r="IB1205" s="28"/>
      <c r="IC1205" s="28"/>
      <c r="ID1205" s="28"/>
      <c r="IE1205" s="28"/>
      <c r="IF1205" s="28"/>
      <c r="IG1205" s="28"/>
      <c r="IH1205" s="28"/>
      <c r="II1205" s="28"/>
      <c r="IJ1205" s="28"/>
      <c r="IK1205" s="28"/>
      <c r="IL1205" s="28"/>
      <c r="IM1205" s="28"/>
      <c r="IN1205" s="28"/>
      <c r="IO1205" s="28"/>
      <c r="IP1205" s="28"/>
      <c r="IQ1205" s="28"/>
      <c r="IR1205" s="28"/>
      <c r="IS1205" s="28"/>
      <c r="IT1205" s="28"/>
      <c r="IU1205" s="28"/>
      <c r="IV1205" s="28"/>
    </row>
    <row r="1206" spans="1:256" s="50" customFormat="1" ht="18">
      <c r="A1206" s="206" t="s">
        <v>2848</v>
      </c>
      <c r="B1206" s="28"/>
      <c r="C1206" s="275"/>
      <c r="D1206" s="418" t="s">
        <v>129</v>
      </c>
      <c r="E1206" s="50">
        <f t="shared" si="16"/>
        <v>0</v>
      </c>
      <c r="F1206" s="284">
        <f t="shared" si="17"/>
        <v>0</v>
      </c>
      <c r="L1206" s="28"/>
      <c r="N1206" s="28"/>
      <c r="R1206" s="194"/>
      <c r="T1206" s="28"/>
      <c r="U1206" s="28"/>
      <c r="V1206" s="28"/>
      <c r="AA1206" s="194"/>
      <c r="AC1206" s="28"/>
      <c r="AD1206" s="28"/>
      <c r="AE1206" s="28"/>
      <c r="AJ1206" s="194"/>
      <c r="AL1206" s="28"/>
      <c r="AM1206" s="28"/>
      <c r="AN1206" s="28"/>
      <c r="AS1206" s="194"/>
      <c r="AU1206" s="28"/>
      <c r="AV1206" s="28"/>
      <c r="AW1206" s="28"/>
      <c r="BB1206" s="194"/>
      <c r="BD1206" s="28"/>
      <c r="BE1206" s="28"/>
      <c r="BF1206" s="28"/>
      <c r="BK1206" s="194"/>
      <c r="BM1206" s="28"/>
      <c r="BN1206" s="28"/>
      <c r="BO1206" s="28"/>
      <c r="BT1206" s="194"/>
      <c r="BV1206" s="28"/>
      <c r="BW1206" s="28"/>
      <c r="BX1206" s="28"/>
      <c r="CC1206" s="194"/>
      <c r="CE1206" s="28"/>
      <c r="CF1206" s="28"/>
      <c r="CG1206" s="28"/>
      <c r="CL1206" s="194"/>
      <c r="CN1206" s="28"/>
      <c r="CO1206" s="28"/>
      <c r="CP1206" s="28"/>
      <c r="CU1206" s="194"/>
      <c r="CW1206" s="28"/>
      <c r="CX1206" s="28"/>
      <c r="CY1206" s="28"/>
      <c r="DD1206" s="194"/>
      <c r="DF1206" s="28"/>
      <c r="DG1206" s="28"/>
      <c r="DH1206" s="28"/>
      <c r="DM1206" s="194"/>
      <c r="DO1206" s="28"/>
      <c r="DP1206" s="28"/>
      <c r="DQ1206" s="28"/>
      <c r="DV1206" s="194"/>
      <c r="DX1206" s="28"/>
      <c r="DY1206" s="28"/>
      <c r="DZ1206" s="28"/>
      <c r="EE1206" s="194"/>
      <c r="EG1206" s="28"/>
      <c r="EH1206" s="28"/>
      <c r="EI1206" s="28"/>
      <c r="EN1206" s="194"/>
      <c r="EP1206" s="28"/>
      <c r="EQ1206" s="28"/>
      <c r="ER1206" s="28"/>
      <c r="EW1206" s="194"/>
      <c r="EY1206" s="28"/>
      <c r="EZ1206" s="28"/>
      <c r="FA1206" s="28"/>
      <c r="FF1206" s="194"/>
      <c r="FH1206" s="28"/>
      <c r="FI1206" s="28"/>
      <c r="FJ1206" s="28"/>
      <c r="FO1206" s="194"/>
      <c r="FQ1206" s="28"/>
      <c r="FR1206" s="28"/>
      <c r="FS1206" s="28"/>
      <c r="FX1206" s="194"/>
      <c r="FZ1206" s="28"/>
      <c r="GA1206" s="28"/>
      <c r="GB1206" s="28"/>
      <c r="GG1206" s="194"/>
      <c r="GI1206" s="28"/>
      <c r="GJ1206" s="28"/>
      <c r="GK1206" s="28"/>
      <c r="GP1206" s="194"/>
      <c r="GR1206" s="28"/>
      <c r="GS1206" s="28"/>
      <c r="GT1206" s="28"/>
      <c r="GY1206" s="194"/>
      <c r="HA1206" s="28"/>
      <c r="HB1206" s="28"/>
      <c r="HC1206" s="28"/>
      <c r="HH1206" s="194"/>
      <c r="HJ1206" s="28"/>
      <c r="HK1206" s="28"/>
      <c r="HL1206" s="28"/>
      <c r="HQ1206" s="28"/>
      <c r="HR1206" s="28"/>
      <c r="HS1206" s="28"/>
      <c r="HT1206" s="28"/>
      <c r="HU1206" s="28"/>
      <c r="HV1206" s="28"/>
      <c r="HW1206" s="28"/>
      <c r="HX1206" s="28"/>
      <c r="HY1206" s="28"/>
      <c r="HZ1206" s="28"/>
      <c r="IA1206" s="28"/>
      <c r="IB1206" s="28"/>
      <c r="IC1206" s="28"/>
      <c r="ID1206" s="28"/>
      <c r="IE1206" s="28"/>
      <c r="IF1206" s="28"/>
      <c r="IG1206" s="28"/>
      <c r="IH1206" s="28"/>
      <c r="II1206" s="28"/>
      <c r="IJ1206" s="28"/>
      <c r="IK1206" s="28"/>
      <c r="IL1206" s="28"/>
      <c r="IM1206" s="28"/>
      <c r="IN1206" s="28"/>
      <c r="IO1206" s="28"/>
      <c r="IP1206" s="28"/>
      <c r="IQ1206" s="28"/>
      <c r="IR1206" s="28"/>
      <c r="IS1206" s="28"/>
      <c r="IT1206" s="28"/>
      <c r="IU1206" s="28"/>
      <c r="IV1206" s="28"/>
    </row>
    <row r="1207" spans="1:256" s="50" customFormat="1" ht="18.75">
      <c r="A1207" s="330" t="s">
        <v>996</v>
      </c>
      <c r="B1207" s="417"/>
      <c r="C1207" s="417"/>
      <c r="D1207" s="418" t="s">
        <v>133</v>
      </c>
      <c r="E1207" s="50">
        <f t="shared" si="16"/>
        <v>12</v>
      </c>
      <c r="F1207" s="284">
        <f t="shared" si="17"/>
        <v>5</v>
      </c>
      <c r="H1207" s="50">
        <v>5</v>
      </c>
      <c r="N1207" s="28"/>
      <c r="R1207" s="194"/>
      <c r="T1207" s="28"/>
      <c r="U1207" s="28"/>
      <c r="V1207" s="28"/>
      <c r="AA1207" s="194"/>
      <c r="AC1207" s="28"/>
      <c r="AD1207" s="28"/>
      <c r="AE1207" s="28"/>
      <c r="AJ1207" s="194"/>
      <c r="AL1207" s="28"/>
      <c r="AM1207" s="28"/>
      <c r="AN1207" s="28"/>
      <c r="AS1207" s="194"/>
      <c r="AU1207" s="28"/>
      <c r="AV1207" s="28"/>
      <c r="AW1207" s="28"/>
      <c r="BB1207" s="194"/>
      <c r="BD1207" s="28"/>
      <c r="BE1207" s="28"/>
      <c r="BF1207" s="28"/>
      <c r="BK1207" s="194"/>
      <c r="BM1207" s="28"/>
      <c r="BN1207" s="28"/>
      <c r="BO1207" s="28"/>
      <c r="BT1207" s="194"/>
      <c r="BV1207" s="28"/>
      <c r="BW1207" s="28"/>
      <c r="BX1207" s="28"/>
      <c r="CC1207" s="194"/>
      <c r="CE1207" s="28"/>
      <c r="CF1207" s="28"/>
      <c r="CG1207" s="28"/>
      <c r="CL1207" s="194"/>
      <c r="CN1207" s="28"/>
      <c r="CO1207" s="28"/>
      <c r="CP1207" s="28"/>
      <c r="CU1207" s="194"/>
      <c r="CW1207" s="28"/>
      <c r="CX1207" s="28"/>
      <c r="CY1207" s="28"/>
      <c r="DD1207" s="194"/>
      <c r="DF1207" s="28"/>
      <c r="DG1207" s="28"/>
      <c r="DH1207" s="28"/>
      <c r="DM1207" s="194"/>
      <c r="DO1207" s="28"/>
      <c r="DP1207" s="28"/>
      <c r="DQ1207" s="28"/>
      <c r="DV1207" s="194"/>
      <c r="DX1207" s="28"/>
      <c r="DY1207" s="28"/>
      <c r="DZ1207" s="28"/>
      <c r="EE1207" s="194"/>
      <c r="EG1207" s="28"/>
      <c r="EH1207" s="28"/>
      <c r="EI1207" s="28"/>
      <c r="EN1207" s="194"/>
      <c r="EP1207" s="28"/>
      <c r="EQ1207" s="28"/>
      <c r="ER1207" s="28"/>
      <c r="EW1207" s="194"/>
      <c r="EY1207" s="28"/>
      <c r="EZ1207" s="28"/>
      <c r="FA1207" s="28"/>
      <c r="FF1207" s="194"/>
      <c r="FH1207" s="28"/>
      <c r="FI1207" s="28"/>
      <c r="FJ1207" s="28"/>
      <c r="FO1207" s="194"/>
      <c r="FQ1207" s="28"/>
      <c r="FR1207" s="28"/>
      <c r="FS1207" s="28"/>
      <c r="FX1207" s="194"/>
      <c r="FZ1207" s="28"/>
      <c r="GA1207" s="28"/>
      <c r="GB1207" s="28"/>
      <c r="GG1207" s="194"/>
      <c r="GI1207" s="28"/>
      <c r="GJ1207" s="28"/>
      <c r="GK1207" s="28"/>
      <c r="GP1207" s="194"/>
      <c r="GR1207" s="28"/>
      <c r="GS1207" s="28"/>
      <c r="GT1207" s="28"/>
      <c r="GY1207" s="194"/>
      <c r="HA1207" s="28"/>
      <c r="HB1207" s="28"/>
      <c r="HC1207" s="28"/>
      <c r="HH1207" s="194"/>
      <c r="HJ1207" s="28"/>
      <c r="HK1207" s="28"/>
      <c r="HL1207" s="28"/>
      <c r="HQ1207" s="28"/>
      <c r="HR1207" s="28"/>
      <c r="HS1207" s="28"/>
      <c r="HT1207" s="28"/>
      <c r="HU1207" s="28"/>
      <c r="HV1207" s="28"/>
      <c r="HW1207" s="28"/>
      <c r="HX1207" s="28"/>
      <c r="HY1207" s="28"/>
      <c r="HZ1207" s="28"/>
      <c r="IA1207" s="28"/>
      <c r="IB1207" s="28"/>
      <c r="IC1207" s="28"/>
      <c r="ID1207" s="28"/>
      <c r="IE1207" s="28"/>
      <c r="IF1207" s="28"/>
      <c r="IG1207" s="28"/>
      <c r="IH1207" s="28"/>
      <c r="II1207" s="28"/>
      <c r="IJ1207" s="28"/>
      <c r="IK1207" s="28"/>
      <c r="IL1207" s="28"/>
      <c r="IM1207" s="28"/>
      <c r="IN1207" s="28"/>
      <c r="IO1207" s="28"/>
      <c r="IP1207" s="28"/>
      <c r="IQ1207" s="28"/>
      <c r="IR1207" s="28"/>
      <c r="IS1207" s="28"/>
      <c r="IT1207" s="28"/>
      <c r="IU1207" s="28"/>
      <c r="IV1207" s="28"/>
    </row>
    <row r="1208" spans="1:256" s="50" customFormat="1" ht="18.75">
      <c r="A1208" s="330" t="s">
        <v>418</v>
      </c>
      <c r="B1208" s="417"/>
      <c r="C1208" s="417"/>
      <c r="D1208" s="418" t="s">
        <v>140</v>
      </c>
      <c r="E1208" s="50">
        <f t="shared" si="16"/>
        <v>8</v>
      </c>
      <c r="F1208" s="284">
        <f t="shared" si="17"/>
        <v>54</v>
      </c>
      <c r="I1208" s="50">
        <v>44</v>
      </c>
      <c r="K1208" s="50">
        <v>10</v>
      </c>
      <c r="N1208" s="28"/>
      <c r="R1208" s="194"/>
      <c r="T1208" s="28"/>
      <c r="U1208" s="28"/>
      <c r="V1208" s="28"/>
      <c r="AA1208" s="194"/>
      <c r="AC1208" s="28"/>
      <c r="AD1208" s="28"/>
      <c r="AE1208" s="28"/>
      <c r="AJ1208" s="194"/>
      <c r="AL1208" s="28"/>
      <c r="AM1208" s="28"/>
      <c r="AN1208" s="28"/>
      <c r="AS1208" s="194"/>
      <c r="AU1208" s="28"/>
      <c r="AV1208" s="28"/>
      <c r="AW1208" s="28"/>
      <c r="BB1208" s="194"/>
      <c r="BD1208" s="28"/>
      <c r="BE1208" s="28"/>
      <c r="BF1208" s="28"/>
      <c r="BK1208" s="194"/>
      <c r="BM1208" s="28"/>
      <c r="BN1208" s="28"/>
      <c r="BO1208" s="28"/>
      <c r="BT1208" s="194"/>
      <c r="BV1208" s="28"/>
      <c r="BW1208" s="28"/>
      <c r="BX1208" s="28"/>
      <c r="CC1208" s="194"/>
      <c r="CE1208" s="28"/>
      <c r="CF1208" s="28"/>
      <c r="CG1208" s="28"/>
      <c r="CL1208" s="194"/>
      <c r="CN1208" s="28"/>
      <c r="CO1208" s="28"/>
      <c r="CP1208" s="28"/>
      <c r="CU1208" s="194"/>
      <c r="CW1208" s="28"/>
      <c r="CX1208" s="28"/>
      <c r="CY1208" s="28"/>
      <c r="DD1208" s="194"/>
      <c r="DF1208" s="28"/>
      <c r="DG1208" s="28"/>
      <c r="DH1208" s="28"/>
      <c r="DM1208" s="194"/>
      <c r="DO1208" s="28"/>
      <c r="DP1208" s="28"/>
      <c r="DQ1208" s="28"/>
      <c r="DV1208" s="194"/>
      <c r="DX1208" s="28"/>
      <c r="DY1208" s="28"/>
      <c r="DZ1208" s="28"/>
      <c r="EE1208" s="194"/>
      <c r="EG1208" s="28"/>
      <c r="EH1208" s="28"/>
      <c r="EI1208" s="28"/>
      <c r="EN1208" s="194"/>
      <c r="EP1208" s="28"/>
      <c r="EQ1208" s="28"/>
      <c r="ER1208" s="28"/>
      <c r="EW1208" s="194"/>
      <c r="EY1208" s="28"/>
      <c r="EZ1208" s="28"/>
      <c r="FA1208" s="28"/>
      <c r="FF1208" s="194"/>
      <c r="FH1208" s="28"/>
      <c r="FI1208" s="28"/>
      <c r="FJ1208" s="28"/>
      <c r="FO1208" s="194"/>
      <c r="FQ1208" s="28"/>
      <c r="FR1208" s="28"/>
      <c r="FS1208" s="28"/>
      <c r="FX1208" s="194"/>
      <c r="FZ1208" s="28"/>
      <c r="GA1208" s="28"/>
      <c r="GB1208" s="28"/>
      <c r="GG1208" s="194"/>
      <c r="GI1208" s="28"/>
      <c r="GJ1208" s="28"/>
      <c r="GK1208" s="28"/>
      <c r="GP1208" s="194"/>
      <c r="GR1208" s="28"/>
      <c r="GS1208" s="28"/>
      <c r="GT1208" s="28"/>
      <c r="GY1208" s="194"/>
      <c r="HA1208" s="28"/>
      <c r="HB1208" s="28"/>
      <c r="HC1208" s="28"/>
      <c r="HH1208" s="194"/>
      <c r="HJ1208" s="28"/>
      <c r="HK1208" s="28"/>
      <c r="HL1208" s="28"/>
      <c r="HQ1208" s="28"/>
      <c r="HR1208" s="28"/>
      <c r="HS1208" s="28"/>
      <c r="HT1208" s="28"/>
      <c r="HU1208" s="28"/>
      <c r="HV1208" s="28"/>
      <c r="HW1208" s="28"/>
      <c r="HX1208" s="28"/>
      <c r="HY1208" s="28"/>
      <c r="HZ1208" s="28"/>
      <c r="IA1208" s="28"/>
      <c r="IB1208" s="28"/>
      <c r="IC1208" s="28"/>
      <c r="ID1208" s="28"/>
      <c r="IE1208" s="28"/>
      <c r="IF1208" s="28"/>
      <c r="IG1208" s="28"/>
      <c r="IH1208" s="28"/>
      <c r="II1208" s="28"/>
      <c r="IJ1208" s="28"/>
      <c r="IK1208" s="28"/>
      <c r="IL1208" s="28"/>
      <c r="IM1208" s="28"/>
      <c r="IN1208" s="28"/>
      <c r="IO1208" s="28"/>
      <c r="IP1208" s="28"/>
      <c r="IQ1208" s="28"/>
      <c r="IR1208" s="28"/>
      <c r="IS1208" s="28"/>
      <c r="IT1208" s="28"/>
      <c r="IU1208" s="28"/>
      <c r="IV1208" s="28"/>
    </row>
    <row r="1209" spans="1:256" s="50" customFormat="1" ht="18">
      <c r="A1209" s="206" t="s">
        <v>2775</v>
      </c>
      <c r="B1209" s="28"/>
      <c r="C1209" s="275"/>
      <c r="D1209" s="418" t="s">
        <v>129</v>
      </c>
      <c r="E1209" s="50">
        <f t="shared" si="16"/>
        <v>0</v>
      </c>
      <c r="F1209" s="284">
        <f t="shared" si="17"/>
        <v>0</v>
      </c>
      <c r="N1209" s="28"/>
      <c r="R1209" s="194"/>
      <c r="T1209" s="28"/>
      <c r="U1209" s="28"/>
      <c r="V1209" s="28"/>
      <c r="AA1209" s="194"/>
      <c r="AC1209" s="28"/>
      <c r="AD1209" s="28"/>
      <c r="AE1209" s="28"/>
      <c r="AJ1209" s="194"/>
      <c r="AL1209" s="28"/>
      <c r="AM1209" s="28"/>
      <c r="AN1209" s="28"/>
      <c r="AS1209" s="194"/>
      <c r="AU1209" s="28"/>
      <c r="AV1209" s="28"/>
      <c r="AW1209" s="28"/>
      <c r="BB1209" s="194"/>
      <c r="BD1209" s="28"/>
      <c r="BE1209" s="28"/>
      <c r="BF1209" s="28"/>
      <c r="BK1209" s="194"/>
      <c r="BM1209" s="28"/>
      <c r="BN1209" s="28"/>
      <c r="BO1209" s="28"/>
      <c r="BT1209" s="194"/>
      <c r="BV1209" s="28"/>
      <c r="BW1209" s="28"/>
      <c r="BX1209" s="28"/>
      <c r="CC1209" s="194"/>
      <c r="CE1209" s="28"/>
      <c r="CF1209" s="28"/>
      <c r="CG1209" s="28"/>
      <c r="CL1209" s="194"/>
      <c r="CN1209" s="28"/>
      <c r="CO1209" s="28"/>
      <c r="CP1209" s="28"/>
      <c r="CU1209" s="194"/>
      <c r="CW1209" s="28"/>
      <c r="CX1209" s="28"/>
      <c r="CY1209" s="28"/>
      <c r="DD1209" s="194"/>
      <c r="DF1209" s="28"/>
      <c r="DG1209" s="28"/>
      <c r="DH1209" s="28"/>
      <c r="DM1209" s="194"/>
      <c r="DO1209" s="28"/>
      <c r="DP1209" s="28"/>
      <c r="DQ1209" s="28"/>
      <c r="DV1209" s="194"/>
      <c r="DX1209" s="28"/>
      <c r="DY1209" s="28"/>
      <c r="DZ1209" s="28"/>
      <c r="EE1209" s="194"/>
      <c r="EG1209" s="28"/>
      <c r="EH1209" s="28"/>
      <c r="EI1209" s="28"/>
      <c r="EN1209" s="194"/>
      <c r="EP1209" s="28"/>
      <c r="EQ1209" s="28"/>
      <c r="ER1209" s="28"/>
      <c r="EW1209" s="194"/>
      <c r="EY1209" s="28"/>
      <c r="EZ1209" s="28"/>
      <c r="FA1209" s="28"/>
      <c r="FF1209" s="194"/>
      <c r="FH1209" s="28"/>
      <c r="FI1209" s="28"/>
      <c r="FJ1209" s="28"/>
      <c r="FO1209" s="194"/>
      <c r="FQ1209" s="28"/>
      <c r="FR1209" s="28"/>
      <c r="FS1209" s="28"/>
      <c r="FX1209" s="194"/>
      <c r="FZ1209" s="28"/>
      <c r="GA1209" s="28"/>
      <c r="GB1209" s="28"/>
      <c r="GG1209" s="194"/>
      <c r="GI1209" s="28"/>
      <c r="GJ1209" s="28"/>
      <c r="GK1209" s="28"/>
      <c r="GP1209" s="194"/>
      <c r="GR1209" s="28"/>
      <c r="GS1209" s="28"/>
      <c r="GT1209" s="28"/>
      <c r="GY1209" s="194"/>
      <c r="HA1209" s="28"/>
      <c r="HB1209" s="28"/>
      <c r="HC1209" s="28"/>
      <c r="HH1209" s="194"/>
      <c r="HJ1209" s="28"/>
      <c r="HK1209" s="28"/>
      <c r="HL1209" s="28"/>
      <c r="HQ1209" s="28"/>
      <c r="HR1209" s="28"/>
      <c r="HS1209" s="28"/>
      <c r="HT1209" s="28"/>
      <c r="HU1209" s="28"/>
      <c r="HV1209" s="28"/>
      <c r="HW1209" s="28"/>
      <c r="HX1209" s="28"/>
      <c r="HY1209" s="28"/>
      <c r="HZ1209" s="28"/>
      <c r="IA1209" s="28"/>
      <c r="IB1209" s="28"/>
      <c r="IC1209" s="28"/>
      <c r="ID1209" s="28"/>
      <c r="IE1209" s="28"/>
      <c r="IF1209" s="28"/>
      <c r="IG1209" s="28"/>
      <c r="IH1209" s="28"/>
      <c r="II1209" s="28"/>
      <c r="IJ1209" s="28"/>
      <c r="IK1209" s="28"/>
      <c r="IL1209" s="28"/>
      <c r="IM1209" s="28"/>
      <c r="IN1209" s="28"/>
      <c r="IO1209" s="28"/>
      <c r="IP1209" s="28"/>
      <c r="IQ1209" s="28"/>
      <c r="IR1209" s="28"/>
      <c r="IS1209" s="28"/>
      <c r="IT1209" s="28"/>
      <c r="IU1209" s="28"/>
      <c r="IV1209" s="28"/>
    </row>
    <row r="1210" spans="1:256" s="50" customFormat="1" ht="18.75">
      <c r="A1210" s="330" t="s">
        <v>1834</v>
      </c>
      <c r="B1210" s="279"/>
      <c r="C1210" s="417"/>
      <c r="D1210" s="418" t="s">
        <v>134</v>
      </c>
      <c r="E1210" s="50">
        <f t="shared" si="16"/>
        <v>3</v>
      </c>
      <c r="F1210" s="284">
        <f t="shared" si="17"/>
        <v>35</v>
      </c>
      <c r="H1210" s="50">
        <v>35</v>
      </c>
      <c r="L1210" s="28"/>
      <c r="N1210" s="28"/>
      <c r="R1210" s="194"/>
      <c r="T1210" s="28"/>
      <c r="U1210" s="28"/>
      <c r="V1210" s="28"/>
      <c r="AA1210" s="194"/>
      <c r="AC1210" s="28"/>
      <c r="AD1210" s="28"/>
      <c r="AE1210" s="28"/>
      <c r="AJ1210" s="194"/>
      <c r="AL1210" s="28"/>
      <c r="AM1210" s="28"/>
      <c r="AN1210" s="28"/>
      <c r="AS1210" s="194"/>
      <c r="AU1210" s="28"/>
      <c r="AV1210" s="28"/>
      <c r="AW1210" s="28"/>
      <c r="BB1210" s="194"/>
      <c r="BD1210" s="28"/>
      <c r="BE1210" s="28"/>
      <c r="BF1210" s="28"/>
      <c r="BK1210" s="194"/>
      <c r="BM1210" s="28"/>
      <c r="BN1210" s="28"/>
      <c r="BO1210" s="28"/>
      <c r="BT1210" s="194"/>
      <c r="BV1210" s="28"/>
      <c r="BW1210" s="28"/>
      <c r="BX1210" s="28"/>
      <c r="CC1210" s="194"/>
      <c r="CE1210" s="28"/>
      <c r="CF1210" s="28"/>
      <c r="CG1210" s="28"/>
      <c r="CL1210" s="194"/>
      <c r="CN1210" s="28"/>
      <c r="CO1210" s="28"/>
      <c r="CP1210" s="28"/>
      <c r="CU1210" s="194"/>
      <c r="CW1210" s="28"/>
      <c r="CX1210" s="28"/>
      <c r="CY1210" s="28"/>
      <c r="DD1210" s="194"/>
      <c r="DF1210" s="28"/>
      <c r="DG1210" s="28"/>
      <c r="DH1210" s="28"/>
      <c r="DM1210" s="194"/>
      <c r="DO1210" s="28"/>
      <c r="DP1210" s="28"/>
      <c r="DQ1210" s="28"/>
      <c r="DV1210" s="194"/>
      <c r="DX1210" s="28"/>
      <c r="DY1210" s="28"/>
      <c r="DZ1210" s="28"/>
      <c r="EE1210" s="194"/>
      <c r="EG1210" s="28"/>
      <c r="EH1210" s="28"/>
      <c r="EI1210" s="28"/>
      <c r="EN1210" s="194"/>
      <c r="EP1210" s="28"/>
      <c r="EQ1210" s="28"/>
      <c r="ER1210" s="28"/>
      <c r="EW1210" s="194"/>
      <c r="EY1210" s="28"/>
      <c r="EZ1210" s="28"/>
      <c r="FA1210" s="28"/>
      <c r="FF1210" s="194"/>
      <c r="FH1210" s="28"/>
      <c r="FI1210" s="28"/>
      <c r="FJ1210" s="28"/>
      <c r="FO1210" s="194"/>
      <c r="FQ1210" s="28"/>
      <c r="FR1210" s="28"/>
      <c r="FS1210" s="28"/>
      <c r="FX1210" s="194"/>
      <c r="FZ1210" s="28"/>
      <c r="GA1210" s="28"/>
      <c r="GB1210" s="28"/>
      <c r="GG1210" s="194"/>
      <c r="GI1210" s="28"/>
      <c r="GJ1210" s="28"/>
      <c r="GK1210" s="28"/>
      <c r="GP1210" s="194"/>
      <c r="GR1210" s="28"/>
      <c r="GS1210" s="28"/>
      <c r="GT1210" s="28"/>
      <c r="GY1210" s="194"/>
      <c r="HA1210" s="28"/>
      <c r="HB1210" s="28"/>
      <c r="HC1210" s="28"/>
      <c r="HH1210" s="194"/>
      <c r="HJ1210" s="28"/>
      <c r="HK1210" s="28"/>
      <c r="HL1210" s="28"/>
      <c r="HQ1210" s="28"/>
      <c r="HR1210" s="28"/>
      <c r="HS1210" s="28"/>
      <c r="HT1210" s="28"/>
      <c r="HU1210" s="28"/>
      <c r="HV1210" s="28"/>
      <c r="HW1210" s="28"/>
      <c r="HX1210" s="28"/>
      <c r="HY1210" s="28"/>
      <c r="HZ1210" s="28"/>
      <c r="IA1210" s="28"/>
      <c r="IB1210" s="28"/>
      <c r="IC1210" s="28"/>
      <c r="ID1210" s="28"/>
      <c r="IE1210" s="28"/>
      <c r="IF1210" s="28"/>
      <c r="IG1210" s="28"/>
      <c r="IH1210" s="28"/>
      <c r="II1210" s="28"/>
      <c r="IJ1210" s="28"/>
      <c r="IK1210" s="28"/>
      <c r="IL1210" s="28"/>
      <c r="IM1210" s="28"/>
      <c r="IN1210" s="28"/>
      <c r="IO1210" s="28"/>
      <c r="IP1210" s="28"/>
      <c r="IQ1210" s="28"/>
      <c r="IR1210" s="28"/>
      <c r="IS1210" s="28"/>
      <c r="IT1210" s="28"/>
      <c r="IU1210" s="28"/>
      <c r="IV1210" s="28"/>
    </row>
    <row r="1211" spans="1:256" s="50" customFormat="1" ht="18">
      <c r="A1211" s="206" t="s">
        <v>2853</v>
      </c>
      <c r="B1211" s="28"/>
      <c r="C1211" s="275"/>
      <c r="D1211" s="418" t="s">
        <v>129</v>
      </c>
      <c r="E1211" s="50">
        <f t="shared" si="16"/>
        <v>0</v>
      </c>
      <c r="F1211" s="284">
        <f t="shared" si="17"/>
        <v>0</v>
      </c>
      <c r="L1211" s="28"/>
      <c r="N1211" s="28"/>
      <c r="R1211" s="194"/>
      <c r="T1211" s="28"/>
      <c r="U1211" s="28"/>
      <c r="V1211" s="28"/>
      <c r="AA1211" s="194"/>
      <c r="AC1211" s="28"/>
      <c r="AD1211" s="28"/>
      <c r="AE1211" s="28"/>
      <c r="AJ1211" s="194"/>
      <c r="AL1211" s="28"/>
      <c r="AM1211" s="28"/>
      <c r="AN1211" s="28"/>
      <c r="AS1211" s="194"/>
      <c r="AU1211" s="28"/>
      <c r="AV1211" s="28"/>
      <c r="AW1211" s="28"/>
      <c r="BB1211" s="194"/>
      <c r="BD1211" s="28"/>
      <c r="BE1211" s="28"/>
      <c r="BF1211" s="28"/>
      <c r="BK1211" s="194"/>
      <c r="BM1211" s="28"/>
      <c r="BN1211" s="28"/>
      <c r="BO1211" s="28"/>
      <c r="BT1211" s="194"/>
      <c r="BV1211" s="28"/>
      <c r="BW1211" s="28"/>
      <c r="BX1211" s="28"/>
      <c r="CC1211" s="194"/>
      <c r="CE1211" s="28"/>
      <c r="CF1211" s="28"/>
      <c r="CG1211" s="28"/>
      <c r="CL1211" s="194"/>
      <c r="CN1211" s="28"/>
      <c r="CO1211" s="28"/>
      <c r="CP1211" s="28"/>
      <c r="CU1211" s="194"/>
      <c r="CW1211" s="28"/>
      <c r="CX1211" s="28"/>
      <c r="CY1211" s="28"/>
      <c r="DD1211" s="194"/>
      <c r="DF1211" s="28"/>
      <c r="DG1211" s="28"/>
      <c r="DH1211" s="28"/>
      <c r="DM1211" s="194"/>
      <c r="DO1211" s="28"/>
      <c r="DP1211" s="28"/>
      <c r="DQ1211" s="28"/>
      <c r="DV1211" s="194"/>
      <c r="DX1211" s="28"/>
      <c r="DY1211" s="28"/>
      <c r="DZ1211" s="28"/>
      <c r="EE1211" s="194"/>
      <c r="EG1211" s="28"/>
      <c r="EH1211" s="28"/>
      <c r="EI1211" s="28"/>
      <c r="EN1211" s="194"/>
      <c r="EP1211" s="28"/>
      <c r="EQ1211" s="28"/>
      <c r="ER1211" s="28"/>
      <c r="EW1211" s="194"/>
      <c r="EY1211" s="28"/>
      <c r="EZ1211" s="28"/>
      <c r="FA1211" s="28"/>
      <c r="FF1211" s="194"/>
      <c r="FH1211" s="28"/>
      <c r="FI1211" s="28"/>
      <c r="FJ1211" s="28"/>
      <c r="FO1211" s="194"/>
      <c r="FQ1211" s="28"/>
      <c r="FR1211" s="28"/>
      <c r="FS1211" s="28"/>
      <c r="FX1211" s="194"/>
      <c r="FZ1211" s="28"/>
      <c r="GA1211" s="28"/>
      <c r="GB1211" s="28"/>
      <c r="GG1211" s="194"/>
      <c r="GI1211" s="28"/>
      <c r="GJ1211" s="28"/>
      <c r="GK1211" s="28"/>
      <c r="GP1211" s="194"/>
      <c r="GR1211" s="28"/>
      <c r="GS1211" s="28"/>
      <c r="GT1211" s="28"/>
      <c r="GY1211" s="194"/>
      <c r="HA1211" s="28"/>
      <c r="HB1211" s="28"/>
      <c r="HC1211" s="28"/>
      <c r="HH1211" s="194"/>
      <c r="HJ1211" s="28"/>
      <c r="HK1211" s="28"/>
      <c r="HL1211" s="28"/>
      <c r="HQ1211" s="28"/>
      <c r="HR1211" s="28"/>
      <c r="HS1211" s="28"/>
      <c r="HT1211" s="28"/>
      <c r="HU1211" s="28"/>
      <c r="HV1211" s="28"/>
      <c r="HW1211" s="28"/>
      <c r="HX1211" s="28"/>
      <c r="HY1211" s="28"/>
      <c r="HZ1211" s="28"/>
      <c r="IA1211" s="28"/>
      <c r="IB1211" s="28"/>
      <c r="IC1211" s="28"/>
      <c r="ID1211" s="28"/>
      <c r="IE1211" s="28"/>
      <c r="IF1211" s="28"/>
      <c r="IG1211" s="28"/>
      <c r="IH1211" s="28"/>
      <c r="II1211" s="28"/>
      <c r="IJ1211" s="28"/>
      <c r="IK1211" s="28"/>
      <c r="IL1211" s="28"/>
      <c r="IM1211" s="28"/>
      <c r="IN1211" s="28"/>
      <c r="IO1211" s="28"/>
      <c r="IP1211" s="28"/>
      <c r="IQ1211" s="28"/>
      <c r="IR1211" s="28"/>
      <c r="IS1211" s="28"/>
      <c r="IT1211" s="28"/>
      <c r="IU1211" s="28"/>
      <c r="IV1211" s="28"/>
    </row>
    <row r="1212" spans="1:256" s="50" customFormat="1" ht="18">
      <c r="A1212" s="206" t="s">
        <v>2701</v>
      </c>
      <c r="B1212" s="28"/>
      <c r="C1212" s="275"/>
      <c r="D1212" s="418" t="s">
        <v>129</v>
      </c>
      <c r="E1212" s="50">
        <f t="shared" si="16"/>
        <v>0</v>
      </c>
      <c r="F1212" s="284">
        <f t="shared" si="17"/>
        <v>0</v>
      </c>
      <c r="L1212" s="28"/>
      <c r="N1212" s="28"/>
      <c r="R1212" s="194"/>
      <c r="T1212" s="28"/>
      <c r="U1212" s="28"/>
      <c r="V1212" s="28"/>
      <c r="AA1212" s="194"/>
      <c r="AC1212" s="28"/>
      <c r="AD1212" s="28"/>
      <c r="AE1212" s="28"/>
      <c r="AJ1212" s="194"/>
      <c r="AL1212" s="28"/>
      <c r="AM1212" s="28"/>
      <c r="AN1212" s="28"/>
      <c r="AS1212" s="194"/>
      <c r="AU1212" s="28"/>
      <c r="AV1212" s="28"/>
      <c r="AW1212" s="28"/>
      <c r="BB1212" s="194"/>
      <c r="BD1212" s="28"/>
      <c r="BE1212" s="28"/>
      <c r="BF1212" s="28"/>
      <c r="BK1212" s="194"/>
      <c r="BM1212" s="28"/>
      <c r="BN1212" s="28"/>
      <c r="BO1212" s="28"/>
      <c r="BT1212" s="194"/>
      <c r="BV1212" s="28"/>
      <c r="BW1212" s="28"/>
      <c r="BX1212" s="28"/>
      <c r="CC1212" s="194"/>
      <c r="CE1212" s="28"/>
      <c r="CF1212" s="28"/>
      <c r="CG1212" s="28"/>
      <c r="CL1212" s="194"/>
      <c r="CN1212" s="28"/>
      <c r="CO1212" s="28"/>
      <c r="CP1212" s="28"/>
      <c r="CU1212" s="194"/>
      <c r="CW1212" s="28"/>
      <c r="CX1212" s="28"/>
      <c r="CY1212" s="28"/>
      <c r="DD1212" s="194"/>
      <c r="DF1212" s="28"/>
      <c r="DG1212" s="28"/>
      <c r="DH1212" s="28"/>
      <c r="DM1212" s="194"/>
      <c r="DO1212" s="28"/>
      <c r="DP1212" s="28"/>
      <c r="DQ1212" s="28"/>
      <c r="DV1212" s="194"/>
      <c r="DX1212" s="28"/>
      <c r="DY1212" s="28"/>
      <c r="DZ1212" s="28"/>
      <c r="EE1212" s="194"/>
      <c r="EG1212" s="28"/>
      <c r="EH1212" s="28"/>
      <c r="EI1212" s="28"/>
      <c r="EN1212" s="194"/>
      <c r="EP1212" s="28"/>
      <c r="EQ1212" s="28"/>
      <c r="ER1212" s="28"/>
      <c r="EW1212" s="194"/>
      <c r="EY1212" s="28"/>
      <c r="EZ1212" s="28"/>
      <c r="FA1212" s="28"/>
      <c r="FF1212" s="194"/>
      <c r="FH1212" s="28"/>
      <c r="FI1212" s="28"/>
      <c r="FJ1212" s="28"/>
      <c r="FO1212" s="194"/>
      <c r="FQ1212" s="28"/>
      <c r="FR1212" s="28"/>
      <c r="FS1212" s="28"/>
      <c r="FX1212" s="194"/>
      <c r="FZ1212" s="28"/>
      <c r="GA1212" s="28"/>
      <c r="GB1212" s="28"/>
      <c r="GG1212" s="194"/>
      <c r="GI1212" s="28"/>
      <c r="GJ1212" s="28"/>
      <c r="GK1212" s="28"/>
      <c r="GP1212" s="194"/>
      <c r="GR1212" s="28"/>
      <c r="GS1212" s="28"/>
      <c r="GT1212" s="28"/>
      <c r="GY1212" s="194"/>
      <c r="HA1212" s="28"/>
      <c r="HB1212" s="28"/>
      <c r="HC1212" s="28"/>
      <c r="HH1212" s="194"/>
      <c r="HJ1212" s="28"/>
      <c r="HK1212" s="28"/>
      <c r="HL1212" s="28"/>
      <c r="HQ1212" s="28"/>
      <c r="HR1212" s="28"/>
      <c r="HS1212" s="28"/>
      <c r="HT1212" s="28"/>
      <c r="HU1212" s="28"/>
      <c r="HV1212" s="28"/>
      <c r="HW1212" s="28"/>
      <c r="HX1212" s="28"/>
      <c r="HY1212" s="28"/>
      <c r="HZ1212" s="28"/>
      <c r="IA1212" s="28"/>
      <c r="IB1212" s="28"/>
      <c r="IC1212" s="28"/>
      <c r="ID1212" s="28"/>
      <c r="IE1212" s="28"/>
      <c r="IF1212" s="28"/>
      <c r="IG1212" s="28"/>
      <c r="IH1212" s="28"/>
      <c r="II1212" s="28"/>
      <c r="IJ1212" s="28"/>
      <c r="IK1212" s="28"/>
      <c r="IL1212" s="28"/>
      <c r="IM1212" s="28"/>
      <c r="IN1212" s="28"/>
      <c r="IO1212" s="28"/>
      <c r="IP1212" s="28"/>
      <c r="IQ1212" s="28"/>
      <c r="IR1212" s="28"/>
      <c r="IS1212" s="28"/>
      <c r="IT1212" s="28"/>
      <c r="IU1212" s="28"/>
      <c r="IV1212" s="28"/>
    </row>
    <row r="1213" spans="1:256" s="50" customFormat="1" ht="18">
      <c r="A1213" s="206" t="s">
        <v>2322</v>
      </c>
      <c r="B1213" s="420"/>
      <c r="C1213" s="420"/>
      <c r="D1213" s="418" t="s">
        <v>130</v>
      </c>
      <c r="E1213" s="50">
        <f t="shared" si="16"/>
        <v>1</v>
      </c>
      <c r="F1213" s="284">
        <f t="shared" si="17"/>
        <v>0</v>
      </c>
      <c r="H1213" s="456"/>
      <c r="N1213" s="28"/>
      <c r="R1213" s="194"/>
      <c r="T1213" s="28"/>
      <c r="U1213" s="28"/>
      <c r="V1213" s="28"/>
      <c r="AA1213" s="194"/>
      <c r="AC1213" s="28"/>
      <c r="AD1213" s="28"/>
      <c r="AE1213" s="28"/>
      <c r="AJ1213" s="194"/>
      <c r="AL1213" s="28"/>
      <c r="AM1213" s="28"/>
      <c r="AN1213" s="28"/>
      <c r="AS1213" s="194"/>
      <c r="AU1213" s="28"/>
      <c r="AV1213" s="28"/>
      <c r="AW1213" s="28"/>
      <c r="BB1213" s="194"/>
      <c r="BD1213" s="28"/>
      <c r="BE1213" s="28"/>
      <c r="BF1213" s="28"/>
      <c r="BK1213" s="194"/>
      <c r="BM1213" s="28"/>
      <c r="BN1213" s="28"/>
      <c r="BO1213" s="28"/>
      <c r="BT1213" s="194"/>
      <c r="BV1213" s="28"/>
      <c r="BW1213" s="28"/>
      <c r="BX1213" s="28"/>
      <c r="CC1213" s="194"/>
      <c r="CE1213" s="28"/>
      <c r="CF1213" s="28"/>
      <c r="CG1213" s="28"/>
      <c r="CL1213" s="194"/>
      <c r="CN1213" s="28"/>
      <c r="CO1213" s="28"/>
      <c r="CP1213" s="28"/>
      <c r="CU1213" s="194"/>
      <c r="CW1213" s="28"/>
      <c r="CX1213" s="28"/>
      <c r="CY1213" s="28"/>
      <c r="DD1213" s="194"/>
      <c r="DF1213" s="28"/>
      <c r="DG1213" s="28"/>
      <c r="DH1213" s="28"/>
      <c r="DM1213" s="194"/>
      <c r="DO1213" s="28"/>
      <c r="DP1213" s="28"/>
      <c r="DQ1213" s="28"/>
      <c r="DV1213" s="194"/>
      <c r="DX1213" s="28"/>
      <c r="DY1213" s="28"/>
      <c r="DZ1213" s="28"/>
      <c r="EE1213" s="194"/>
      <c r="EG1213" s="28"/>
      <c r="EH1213" s="28"/>
      <c r="EI1213" s="28"/>
      <c r="EN1213" s="194"/>
      <c r="EP1213" s="28"/>
      <c r="EQ1213" s="28"/>
      <c r="ER1213" s="28"/>
      <c r="EW1213" s="194"/>
      <c r="EY1213" s="28"/>
      <c r="EZ1213" s="28"/>
      <c r="FA1213" s="28"/>
      <c r="FF1213" s="194"/>
      <c r="FH1213" s="28"/>
      <c r="FI1213" s="28"/>
      <c r="FJ1213" s="28"/>
      <c r="FO1213" s="194"/>
      <c r="FQ1213" s="28"/>
      <c r="FR1213" s="28"/>
      <c r="FS1213" s="28"/>
      <c r="FX1213" s="194"/>
      <c r="FZ1213" s="28"/>
      <c r="GA1213" s="28"/>
      <c r="GB1213" s="28"/>
      <c r="GG1213" s="194"/>
      <c r="GI1213" s="28"/>
      <c r="GJ1213" s="28"/>
      <c r="GK1213" s="28"/>
      <c r="GP1213" s="194"/>
      <c r="GR1213" s="28"/>
      <c r="GS1213" s="28"/>
      <c r="GT1213" s="28"/>
      <c r="GY1213" s="194"/>
      <c r="HA1213" s="28"/>
      <c r="HB1213" s="28"/>
      <c r="HC1213" s="28"/>
      <c r="HH1213" s="194"/>
      <c r="HJ1213" s="28"/>
      <c r="HK1213" s="28"/>
      <c r="HL1213" s="28"/>
      <c r="HQ1213" s="28"/>
      <c r="HR1213" s="28"/>
      <c r="HS1213" s="28"/>
      <c r="HT1213" s="28"/>
      <c r="HU1213" s="28"/>
      <c r="HV1213" s="28"/>
      <c r="HW1213" s="28"/>
      <c r="HX1213" s="28"/>
      <c r="HY1213" s="28"/>
      <c r="HZ1213" s="28"/>
      <c r="IA1213" s="28"/>
      <c r="IB1213" s="28"/>
      <c r="IC1213" s="28"/>
      <c r="ID1213" s="28"/>
      <c r="IE1213" s="28"/>
      <c r="IF1213" s="28"/>
      <c r="IG1213" s="28"/>
      <c r="IH1213" s="28"/>
      <c r="II1213" s="28"/>
      <c r="IJ1213" s="28"/>
      <c r="IK1213" s="28"/>
      <c r="IL1213" s="28"/>
      <c r="IM1213" s="28"/>
      <c r="IN1213" s="28"/>
      <c r="IO1213" s="28"/>
      <c r="IP1213" s="28"/>
      <c r="IQ1213" s="28"/>
      <c r="IR1213" s="28"/>
      <c r="IS1213" s="28"/>
      <c r="IT1213" s="28"/>
      <c r="IU1213" s="28"/>
      <c r="IV1213" s="28"/>
    </row>
    <row r="1214" spans="1:256" s="50" customFormat="1" ht="18">
      <c r="A1214" s="206" t="s">
        <v>2319</v>
      </c>
      <c r="B1214" s="28"/>
      <c r="C1214" s="275"/>
      <c r="D1214" s="418" t="s">
        <v>129</v>
      </c>
      <c r="E1214" s="50">
        <f t="shared" si="16"/>
        <v>0</v>
      </c>
      <c r="F1214" s="284">
        <f t="shared" si="17"/>
        <v>0</v>
      </c>
      <c r="L1214" s="28"/>
      <c r="N1214" s="28"/>
      <c r="R1214" s="194"/>
      <c r="T1214" s="28"/>
      <c r="U1214" s="28"/>
      <c r="V1214" s="28"/>
      <c r="AA1214" s="194"/>
      <c r="AC1214" s="28"/>
      <c r="AD1214" s="28"/>
      <c r="AE1214" s="28"/>
      <c r="AJ1214" s="194"/>
      <c r="AL1214" s="28"/>
      <c r="AM1214" s="28"/>
      <c r="AN1214" s="28"/>
      <c r="AS1214" s="194"/>
      <c r="AU1214" s="28"/>
      <c r="AV1214" s="28"/>
      <c r="AW1214" s="28"/>
      <c r="BB1214" s="194"/>
      <c r="BD1214" s="28"/>
      <c r="BE1214" s="28"/>
      <c r="BF1214" s="28"/>
      <c r="BK1214" s="194"/>
      <c r="BM1214" s="28"/>
      <c r="BN1214" s="28"/>
      <c r="BO1214" s="28"/>
      <c r="BT1214" s="194"/>
      <c r="BV1214" s="28"/>
      <c r="BW1214" s="28"/>
      <c r="BX1214" s="28"/>
      <c r="CC1214" s="194"/>
      <c r="CE1214" s="28"/>
      <c r="CF1214" s="28"/>
      <c r="CG1214" s="28"/>
      <c r="CL1214" s="194"/>
      <c r="CN1214" s="28"/>
      <c r="CO1214" s="28"/>
      <c r="CP1214" s="28"/>
      <c r="CU1214" s="194"/>
      <c r="CW1214" s="28"/>
      <c r="CX1214" s="28"/>
      <c r="CY1214" s="28"/>
      <c r="DD1214" s="194"/>
      <c r="DF1214" s="28"/>
      <c r="DG1214" s="28"/>
      <c r="DH1214" s="28"/>
      <c r="DM1214" s="194"/>
      <c r="DO1214" s="28"/>
      <c r="DP1214" s="28"/>
      <c r="DQ1214" s="28"/>
      <c r="DV1214" s="194"/>
      <c r="DX1214" s="28"/>
      <c r="DY1214" s="28"/>
      <c r="DZ1214" s="28"/>
      <c r="EE1214" s="194"/>
      <c r="EG1214" s="28"/>
      <c r="EH1214" s="28"/>
      <c r="EI1214" s="28"/>
      <c r="EN1214" s="194"/>
      <c r="EP1214" s="28"/>
      <c r="EQ1214" s="28"/>
      <c r="ER1214" s="28"/>
      <c r="EW1214" s="194"/>
      <c r="EY1214" s="28"/>
      <c r="EZ1214" s="28"/>
      <c r="FA1214" s="28"/>
      <c r="FF1214" s="194"/>
      <c r="FH1214" s="28"/>
      <c r="FI1214" s="28"/>
      <c r="FJ1214" s="28"/>
      <c r="FO1214" s="194"/>
      <c r="FQ1214" s="28"/>
      <c r="FR1214" s="28"/>
      <c r="FS1214" s="28"/>
      <c r="FX1214" s="194"/>
      <c r="FZ1214" s="28"/>
      <c r="GA1214" s="28"/>
      <c r="GB1214" s="28"/>
      <c r="GG1214" s="194"/>
      <c r="GI1214" s="28"/>
      <c r="GJ1214" s="28"/>
      <c r="GK1214" s="28"/>
      <c r="GP1214" s="194"/>
      <c r="GR1214" s="28"/>
      <c r="GS1214" s="28"/>
      <c r="GT1214" s="28"/>
      <c r="GY1214" s="194"/>
      <c r="HA1214" s="28"/>
      <c r="HB1214" s="28"/>
      <c r="HC1214" s="28"/>
      <c r="HH1214" s="194"/>
      <c r="HJ1214" s="28"/>
      <c r="HK1214" s="28"/>
      <c r="HL1214" s="28"/>
      <c r="HQ1214" s="28"/>
      <c r="HR1214" s="28"/>
      <c r="HS1214" s="28"/>
      <c r="HT1214" s="28"/>
      <c r="HU1214" s="28"/>
      <c r="HV1214" s="28"/>
      <c r="HW1214" s="28"/>
      <c r="HX1214" s="28"/>
      <c r="HY1214" s="28"/>
      <c r="HZ1214" s="28"/>
      <c r="IA1214" s="28"/>
      <c r="IB1214" s="28"/>
      <c r="IC1214" s="28"/>
      <c r="ID1214" s="28"/>
      <c r="IE1214" s="28"/>
      <c r="IF1214" s="28"/>
      <c r="IG1214" s="28"/>
      <c r="IH1214" s="28"/>
      <c r="II1214" s="28"/>
      <c r="IJ1214" s="28"/>
      <c r="IK1214" s="28"/>
      <c r="IL1214" s="28"/>
      <c r="IM1214" s="28"/>
      <c r="IN1214" s="28"/>
      <c r="IO1214" s="28"/>
      <c r="IP1214" s="28"/>
      <c r="IQ1214" s="28"/>
      <c r="IR1214" s="28"/>
      <c r="IS1214" s="28"/>
      <c r="IT1214" s="28"/>
      <c r="IU1214" s="28"/>
      <c r="IV1214" s="28"/>
    </row>
    <row r="1215" spans="1:256" s="50" customFormat="1" ht="18.75">
      <c r="A1215" s="330" t="s">
        <v>489</v>
      </c>
      <c r="B1215" s="279"/>
      <c r="C1215" s="417"/>
      <c r="D1215" s="418" t="s">
        <v>134</v>
      </c>
      <c r="E1215" s="50">
        <f t="shared" si="16"/>
        <v>23</v>
      </c>
      <c r="F1215" s="284">
        <f t="shared" si="17"/>
        <v>124</v>
      </c>
      <c r="H1215" s="456">
        <v>100</v>
      </c>
      <c r="J1215" s="50">
        <v>24</v>
      </c>
      <c r="N1215" s="28"/>
      <c r="R1215" s="194"/>
      <c r="T1215" s="28"/>
      <c r="U1215" s="28"/>
      <c r="V1215" s="28"/>
      <c r="AA1215" s="194"/>
      <c r="AC1215" s="28"/>
      <c r="AD1215" s="28"/>
      <c r="AE1215" s="28"/>
      <c r="AJ1215" s="194"/>
      <c r="AL1215" s="28"/>
      <c r="AM1215" s="28"/>
      <c r="AN1215" s="28"/>
      <c r="AS1215" s="194"/>
      <c r="AU1215" s="28"/>
      <c r="AV1215" s="28"/>
      <c r="AW1215" s="28"/>
      <c r="BB1215" s="194"/>
      <c r="BD1215" s="28"/>
      <c r="BE1215" s="28"/>
      <c r="BF1215" s="28"/>
      <c r="BK1215" s="194"/>
      <c r="BM1215" s="28"/>
      <c r="BN1215" s="28"/>
      <c r="BO1215" s="28"/>
      <c r="BT1215" s="194"/>
      <c r="BV1215" s="28"/>
      <c r="BW1215" s="28"/>
      <c r="BX1215" s="28"/>
      <c r="CC1215" s="194"/>
      <c r="CE1215" s="28"/>
      <c r="CF1215" s="28"/>
      <c r="CG1215" s="28"/>
      <c r="CL1215" s="194"/>
      <c r="CN1215" s="28"/>
      <c r="CO1215" s="28"/>
      <c r="CP1215" s="28"/>
      <c r="CU1215" s="194"/>
      <c r="CW1215" s="28"/>
      <c r="CX1215" s="28"/>
      <c r="CY1215" s="28"/>
      <c r="DD1215" s="194"/>
      <c r="DF1215" s="28"/>
      <c r="DG1215" s="28"/>
      <c r="DH1215" s="28"/>
      <c r="DM1215" s="194"/>
      <c r="DO1215" s="28"/>
      <c r="DP1215" s="28"/>
      <c r="DQ1215" s="28"/>
      <c r="DV1215" s="194"/>
      <c r="DX1215" s="28"/>
      <c r="DY1215" s="28"/>
      <c r="DZ1215" s="28"/>
      <c r="EE1215" s="194"/>
      <c r="EG1215" s="28"/>
      <c r="EH1215" s="28"/>
      <c r="EI1215" s="28"/>
      <c r="EN1215" s="194"/>
      <c r="EP1215" s="28"/>
      <c r="EQ1215" s="28"/>
      <c r="ER1215" s="28"/>
      <c r="EW1215" s="194"/>
      <c r="EY1215" s="28"/>
      <c r="EZ1215" s="28"/>
      <c r="FA1215" s="28"/>
      <c r="FF1215" s="194"/>
      <c r="FH1215" s="28"/>
      <c r="FI1215" s="28"/>
      <c r="FJ1215" s="28"/>
      <c r="FO1215" s="194"/>
      <c r="FQ1215" s="28"/>
      <c r="FR1215" s="28"/>
      <c r="FS1215" s="28"/>
      <c r="FX1215" s="194"/>
      <c r="FZ1215" s="28"/>
      <c r="GA1215" s="28"/>
      <c r="GB1215" s="28"/>
      <c r="GG1215" s="194"/>
      <c r="GI1215" s="28"/>
      <c r="GJ1215" s="28"/>
      <c r="GK1215" s="28"/>
      <c r="GP1215" s="194"/>
      <c r="GR1215" s="28"/>
      <c r="GS1215" s="28"/>
      <c r="GT1215" s="28"/>
      <c r="GY1215" s="194"/>
      <c r="HA1215" s="28"/>
      <c r="HB1215" s="28"/>
      <c r="HC1215" s="28"/>
      <c r="HH1215" s="194"/>
      <c r="HJ1215" s="28"/>
      <c r="HK1215" s="28"/>
      <c r="HL1215" s="28"/>
      <c r="HQ1215" s="28"/>
      <c r="HR1215" s="28"/>
      <c r="HS1215" s="28"/>
      <c r="HT1215" s="28"/>
      <c r="HU1215" s="28"/>
      <c r="HV1215" s="28"/>
      <c r="HW1215" s="28"/>
      <c r="HX1215" s="28"/>
      <c r="HY1215" s="28"/>
      <c r="HZ1215" s="28"/>
      <c r="IA1215" s="28"/>
      <c r="IB1215" s="28"/>
      <c r="IC1215" s="28"/>
      <c r="ID1215" s="28"/>
      <c r="IE1215" s="28"/>
      <c r="IF1215" s="28"/>
      <c r="IG1215" s="28"/>
      <c r="IH1215" s="28"/>
      <c r="II1215" s="28"/>
      <c r="IJ1215" s="28"/>
      <c r="IK1215" s="28"/>
      <c r="IL1215" s="28"/>
      <c r="IM1215" s="28"/>
      <c r="IN1215" s="28"/>
      <c r="IO1215" s="28"/>
      <c r="IP1215" s="28"/>
      <c r="IQ1215" s="28"/>
      <c r="IR1215" s="28"/>
      <c r="IS1215" s="28"/>
      <c r="IT1215" s="28"/>
      <c r="IU1215" s="28"/>
      <c r="IV1215" s="28"/>
    </row>
    <row r="1216" spans="1:256" s="50" customFormat="1" ht="18">
      <c r="A1216" s="330" t="s">
        <v>702</v>
      </c>
      <c r="B1216" s="28"/>
      <c r="C1216" s="275"/>
      <c r="D1216" s="418" t="s">
        <v>129</v>
      </c>
      <c r="E1216" s="50">
        <f t="shared" si="16"/>
        <v>0</v>
      </c>
      <c r="F1216" s="284">
        <f t="shared" si="17"/>
        <v>0</v>
      </c>
      <c r="N1216" s="28"/>
      <c r="R1216" s="194"/>
      <c r="T1216" s="28"/>
      <c r="U1216" s="28"/>
      <c r="V1216" s="28"/>
      <c r="AA1216" s="194"/>
      <c r="AC1216" s="28"/>
      <c r="AD1216" s="28"/>
      <c r="AE1216" s="28"/>
      <c r="AJ1216" s="194"/>
      <c r="AL1216" s="28"/>
      <c r="AM1216" s="28"/>
      <c r="AN1216" s="28"/>
      <c r="AS1216" s="194"/>
      <c r="AU1216" s="28"/>
      <c r="AV1216" s="28"/>
      <c r="AW1216" s="28"/>
      <c r="BB1216" s="194"/>
      <c r="BD1216" s="28"/>
      <c r="BE1216" s="28"/>
      <c r="BF1216" s="28"/>
      <c r="BK1216" s="194"/>
      <c r="BM1216" s="28"/>
      <c r="BN1216" s="28"/>
      <c r="BO1216" s="28"/>
      <c r="BT1216" s="194"/>
      <c r="BV1216" s="28"/>
      <c r="BW1216" s="28"/>
      <c r="BX1216" s="28"/>
      <c r="CC1216" s="194"/>
      <c r="CE1216" s="28"/>
      <c r="CF1216" s="28"/>
      <c r="CG1216" s="28"/>
      <c r="CL1216" s="194"/>
      <c r="CN1216" s="28"/>
      <c r="CO1216" s="28"/>
      <c r="CP1216" s="28"/>
      <c r="CU1216" s="194"/>
      <c r="CW1216" s="28"/>
      <c r="CX1216" s="28"/>
      <c r="CY1216" s="28"/>
      <c r="DD1216" s="194"/>
      <c r="DF1216" s="28"/>
      <c r="DG1216" s="28"/>
      <c r="DH1216" s="28"/>
      <c r="DM1216" s="194"/>
      <c r="DO1216" s="28"/>
      <c r="DP1216" s="28"/>
      <c r="DQ1216" s="28"/>
      <c r="DV1216" s="194"/>
      <c r="DX1216" s="28"/>
      <c r="DY1216" s="28"/>
      <c r="DZ1216" s="28"/>
      <c r="EE1216" s="194"/>
      <c r="EG1216" s="28"/>
      <c r="EH1216" s="28"/>
      <c r="EI1216" s="28"/>
      <c r="EN1216" s="194"/>
      <c r="EP1216" s="28"/>
      <c r="EQ1216" s="28"/>
      <c r="ER1216" s="28"/>
      <c r="EW1216" s="194"/>
      <c r="EY1216" s="28"/>
      <c r="EZ1216" s="28"/>
      <c r="FA1216" s="28"/>
      <c r="FF1216" s="194"/>
      <c r="FH1216" s="28"/>
      <c r="FI1216" s="28"/>
      <c r="FJ1216" s="28"/>
      <c r="FO1216" s="194"/>
      <c r="FQ1216" s="28"/>
      <c r="FR1216" s="28"/>
      <c r="FS1216" s="28"/>
      <c r="FX1216" s="194"/>
      <c r="FZ1216" s="28"/>
      <c r="GA1216" s="28"/>
      <c r="GB1216" s="28"/>
      <c r="GG1216" s="194"/>
      <c r="GI1216" s="28"/>
      <c r="GJ1216" s="28"/>
      <c r="GK1216" s="28"/>
      <c r="GP1216" s="194"/>
      <c r="GR1216" s="28"/>
      <c r="GS1216" s="28"/>
      <c r="GT1216" s="28"/>
      <c r="GY1216" s="194"/>
      <c r="HA1216" s="28"/>
      <c r="HB1216" s="28"/>
      <c r="HC1216" s="28"/>
      <c r="HH1216" s="194"/>
      <c r="HJ1216" s="28"/>
      <c r="HK1216" s="28"/>
      <c r="HL1216" s="28"/>
      <c r="HQ1216" s="28"/>
      <c r="HR1216" s="28"/>
      <c r="HS1216" s="28"/>
      <c r="HT1216" s="28"/>
      <c r="HU1216" s="28"/>
      <c r="HV1216" s="28"/>
      <c r="HW1216" s="28"/>
      <c r="HX1216" s="28"/>
      <c r="HY1216" s="28"/>
      <c r="HZ1216" s="28"/>
      <c r="IA1216" s="28"/>
      <c r="IB1216" s="28"/>
      <c r="IC1216" s="28"/>
      <c r="ID1216" s="28"/>
      <c r="IE1216" s="28"/>
      <c r="IF1216" s="28"/>
      <c r="IG1216" s="28"/>
      <c r="IH1216" s="28"/>
      <c r="II1216" s="28"/>
      <c r="IJ1216" s="28"/>
      <c r="IK1216" s="28"/>
      <c r="IL1216" s="28"/>
      <c r="IM1216" s="28"/>
      <c r="IN1216" s="28"/>
      <c r="IO1216" s="28"/>
      <c r="IP1216" s="28"/>
      <c r="IQ1216" s="28"/>
      <c r="IR1216" s="28"/>
      <c r="IS1216" s="28"/>
      <c r="IT1216" s="28"/>
      <c r="IU1216" s="28"/>
      <c r="IV1216" s="28"/>
    </row>
    <row r="1217" spans="1:256" s="50" customFormat="1" ht="18.75">
      <c r="A1217" s="330" t="s">
        <v>578</v>
      </c>
      <c r="B1217" s="279"/>
      <c r="C1217" s="417"/>
      <c r="D1217" s="418" t="s">
        <v>134</v>
      </c>
      <c r="E1217" s="50">
        <f t="shared" si="16"/>
        <v>17</v>
      </c>
      <c r="F1217" s="284">
        <f t="shared" si="17"/>
        <v>95</v>
      </c>
      <c r="H1217" s="50">
        <v>94</v>
      </c>
      <c r="I1217" s="50">
        <v>1</v>
      </c>
      <c r="L1217" s="28"/>
      <c r="N1217" s="28"/>
      <c r="R1217" s="194"/>
      <c r="T1217" s="28"/>
      <c r="U1217" s="28"/>
      <c r="V1217" s="28"/>
      <c r="AA1217" s="194"/>
      <c r="AC1217" s="28"/>
      <c r="AD1217" s="28"/>
      <c r="AE1217" s="28"/>
      <c r="AJ1217" s="194"/>
      <c r="AL1217" s="28"/>
      <c r="AM1217" s="28"/>
      <c r="AN1217" s="28"/>
      <c r="AS1217" s="194"/>
      <c r="AU1217" s="28"/>
      <c r="AV1217" s="28"/>
      <c r="AW1217" s="28"/>
      <c r="BB1217" s="194"/>
      <c r="BD1217" s="28"/>
      <c r="BE1217" s="28"/>
      <c r="BF1217" s="28"/>
      <c r="BK1217" s="194"/>
      <c r="BM1217" s="28"/>
      <c r="BN1217" s="28"/>
      <c r="BO1217" s="28"/>
      <c r="BT1217" s="194"/>
      <c r="BV1217" s="28"/>
      <c r="BW1217" s="28"/>
      <c r="BX1217" s="28"/>
      <c r="CC1217" s="194"/>
      <c r="CE1217" s="28"/>
      <c r="CF1217" s="28"/>
      <c r="CG1217" s="28"/>
      <c r="CL1217" s="194"/>
      <c r="CN1217" s="28"/>
      <c r="CO1217" s="28"/>
      <c r="CP1217" s="28"/>
      <c r="CU1217" s="194"/>
      <c r="CW1217" s="28"/>
      <c r="CX1217" s="28"/>
      <c r="CY1217" s="28"/>
      <c r="DD1217" s="194"/>
      <c r="DF1217" s="28"/>
      <c r="DG1217" s="28"/>
      <c r="DH1217" s="28"/>
      <c r="DM1217" s="194"/>
      <c r="DO1217" s="28"/>
      <c r="DP1217" s="28"/>
      <c r="DQ1217" s="28"/>
      <c r="DV1217" s="194"/>
      <c r="DX1217" s="28"/>
      <c r="DY1217" s="28"/>
      <c r="DZ1217" s="28"/>
      <c r="EE1217" s="194"/>
      <c r="EG1217" s="28"/>
      <c r="EH1217" s="28"/>
      <c r="EI1217" s="28"/>
      <c r="EN1217" s="194"/>
      <c r="EP1217" s="28"/>
      <c r="EQ1217" s="28"/>
      <c r="ER1217" s="28"/>
      <c r="EW1217" s="194"/>
      <c r="EY1217" s="28"/>
      <c r="EZ1217" s="28"/>
      <c r="FA1217" s="28"/>
      <c r="FF1217" s="194"/>
      <c r="FH1217" s="28"/>
      <c r="FI1217" s="28"/>
      <c r="FJ1217" s="28"/>
      <c r="FO1217" s="194"/>
      <c r="FQ1217" s="28"/>
      <c r="FR1217" s="28"/>
      <c r="FS1217" s="28"/>
      <c r="FX1217" s="194"/>
      <c r="FZ1217" s="28"/>
      <c r="GA1217" s="28"/>
      <c r="GB1217" s="28"/>
      <c r="GG1217" s="194"/>
      <c r="GI1217" s="28"/>
      <c r="GJ1217" s="28"/>
      <c r="GK1217" s="28"/>
      <c r="GP1217" s="194"/>
      <c r="GR1217" s="28"/>
      <c r="GS1217" s="28"/>
      <c r="GT1217" s="28"/>
      <c r="GY1217" s="194"/>
      <c r="HA1217" s="28"/>
      <c r="HB1217" s="28"/>
      <c r="HC1217" s="28"/>
      <c r="HH1217" s="194"/>
      <c r="HJ1217" s="28"/>
      <c r="HK1217" s="28"/>
      <c r="HL1217" s="28"/>
      <c r="HQ1217" s="28"/>
      <c r="HR1217" s="28"/>
      <c r="HS1217" s="28"/>
      <c r="HT1217" s="28"/>
      <c r="HU1217" s="28"/>
      <c r="HV1217" s="28"/>
      <c r="HW1217" s="28"/>
      <c r="HX1217" s="28"/>
      <c r="HY1217" s="28"/>
      <c r="HZ1217" s="28"/>
      <c r="IA1217" s="28"/>
      <c r="IB1217" s="28"/>
      <c r="IC1217" s="28"/>
      <c r="ID1217" s="28"/>
      <c r="IE1217" s="28"/>
      <c r="IF1217" s="28"/>
      <c r="IG1217" s="28"/>
      <c r="IH1217" s="28"/>
      <c r="II1217" s="28"/>
      <c r="IJ1217" s="28"/>
      <c r="IK1217" s="28"/>
      <c r="IL1217" s="28"/>
      <c r="IM1217" s="28"/>
      <c r="IN1217" s="28"/>
      <c r="IO1217" s="28"/>
      <c r="IP1217" s="28"/>
      <c r="IQ1217" s="28"/>
      <c r="IR1217" s="28"/>
      <c r="IS1217" s="28"/>
      <c r="IT1217" s="28"/>
      <c r="IU1217" s="28"/>
      <c r="IV1217" s="28"/>
    </row>
    <row r="1218" spans="1:256" s="50" customFormat="1" ht="18.75">
      <c r="A1218" s="330" t="s">
        <v>507</v>
      </c>
      <c r="B1218" s="417"/>
      <c r="C1218" s="417"/>
      <c r="D1218" s="418" t="s">
        <v>133</v>
      </c>
      <c r="E1218" s="50">
        <f t="shared" si="16"/>
        <v>12</v>
      </c>
      <c r="F1218" s="284">
        <f t="shared" si="17"/>
        <v>264</v>
      </c>
      <c r="H1218" s="50">
        <v>245</v>
      </c>
      <c r="I1218" s="50">
        <v>3</v>
      </c>
      <c r="J1218" s="50">
        <v>16</v>
      </c>
      <c r="N1218" s="28"/>
      <c r="R1218" s="194"/>
      <c r="T1218" s="28"/>
      <c r="U1218" s="28"/>
      <c r="V1218" s="28"/>
      <c r="AA1218" s="194"/>
      <c r="AC1218" s="28"/>
      <c r="AD1218" s="28"/>
      <c r="AE1218" s="28"/>
      <c r="AJ1218" s="194"/>
      <c r="AL1218" s="28"/>
      <c r="AM1218" s="28"/>
      <c r="AN1218" s="28"/>
      <c r="AS1218" s="194"/>
      <c r="AU1218" s="28"/>
      <c r="AV1218" s="28"/>
      <c r="AW1218" s="28"/>
      <c r="BB1218" s="194"/>
      <c r="BD1218" s="28"/>
      <c r="BE1218" s="28"/>
      <c r="BF1218" s="28"/>
      <c r="BK1218" s="194"/>
      <c r="BM1218" s="28"/>
      <c r="BN1218" s="28"/>
      <c r="BO1218" s="28"/>
      <c r="BT1218" s="194"/>
      <c r="BV1218" s="28"/>
      <c r="BW1218" s="28"/>
      <c r="BX1218" s="28"/>
      <c r="CC1218" s="194"/>
      <c r="CE1218" s="28"/>
      <c r="CF1218" s="28"/>
      <c r="CG1218" s="28"/>
      <c r="CL1218" s="194"/>
      <c r="CN1218" s="28"/>
      <c r="CO1218" s="28"/>
      <c r="CP1218" s="28"/>
      <c r="CU1218" s="194"/>
      <c r="CW1218" s="28"/>
      <c r="CX1218" s="28"/>
      <c r="CY1218" s="28"/>
      <c r="DD1218" s="194"/>
      <c r="DF1218" s="28"/>
      <c r="DG1218" s="28"/>
      <c r="DH1218" s="28"/>
      <c r="DM1218" s="194"/>
      <c r="DO1218" s="28"/>
      <c r="DP1218" s="28"/>
      <c r="DQ1218" s="28"/>
      <c r="DV1218" s="194"/>
      <c r="DX1218" s="28"/>
      <c r="DY1218" s="28"/>
      <c r="DZ1218" s="28"/>
      <c r="EE1218" s="194"/>
      <c r="EG1218" s="28"/>
      <c r="EH1218" s="28"/>
      <c r="EI1218" s="28"/>
      <c r="EN1218" s="194"/>
      <c r="EP1218" s="28"/>
      <c r="EQ1218" s="28"/>
      <c r="ER1218" s="28"/>
      <c r="EW1218" s="194"/>
      <c r="EY1218" s="28"/>
      <c r="EZ1218" s="28"/>
      <c r="FA1218" s="28"/>
      <c r="FF1218" s="194"/>
      <c r="FH1218" s="28"/>
      <c r="FI1218" s="28"/>
      <c r="FJ1218" s="28"/>
      <c r="FO1218" s="194"/>
      <c r="FQ1218" s="28"/>
      <c r="FR1218" s="28"/>
      <c r="FS1218" s="28"/>
      <c r="FX1218" s="194"/>
      <c r="FZ1218" s="28"/>
      <c r="GA1218" s="28"/>
      <c r="GB1218" s="28"/>
      <c r="GG1218" s="194"/>
      <c r="GI1218" s="28"/>
      <c r="GJ1218" s="28"/>
      <c r="GK1218" s="28"/>
      <c r="GP1218" s="194"/>
      <c r="GR1218" s="28"/>
      <c r="GS1218" s="28"/>
      <c r="GT1218" s="28"/>
      <c r="GY1218" s="194"/>
      <c r="HA1218" s="28"/>
      <c r="HB1218" s="28"/>
      <c r="HC1218" s="28"/>
      <c r="HH1218" s="194"/>
      <c r="HJ1218" s="28"/>
      <c r="HK1218" s="28"/>
      <c r="HL1218" s="28"/>
      <c r="HQ1218" s="28"/>
      <c r="HR1218" s="28"/>
      <c r="HS1218" s="28"/>
      <c r="HT1218" s="28"/>
      <c r="HU1218" s="28"/>
      <c r="HV1218" s="28"/>
      <c r="HW1218" s="28"/>
      <c r="HX1218" s="28"/>
      <c r="HY1218" s="28"/>
      <c r="HZ1218" s="28"/>
      <c r="IA1218" s="28"/>
      <c r="IB1218" s="28"/>
      <c r="IC1218" s="28"/>
      <c r="ID1218" s="28"/>
      <c r="IE1218" s="28"/>
      <c r="IF1218" s="28"/>
      <c r="IG1218" s="28"/>
      <c r="IH1218" s="28"/>
      <c r="II1218" s="28"/>
      <c r="IJ1218" s="28"/>
      <c r="IK1218" s="28"/>
      <c r="IL1218" s="28"/>
      <c r="IM1218" s="28"/>
      <c r="IN1218" s="28"/>
      <c r="IO1218" s="28"/>
      <c r="IP1218" s="28"/>
      <c r="IQ1218" s="28"/>
      <c r="IR1218" s="28"/>
      <c r="IS1218" s="28"/>
      <c r="IT1218" s="28"/>
      <c r="IU1218" s="28"/>
      <c r="IV1218" s="28"/>
    </row>
    <row r="1219" spans="1:256" s="50" customFormat="1" ht="18">
      <c r="A1219" s="330" t="s">
        <v>1202</v>
      </c>
      <c r="B1219" s="28"/>
      <c r="C1219" s="420"/>
      <c r="D1219" s="418" t="s">
        <v>129</v>
      </c>
      <c r="E1219" s="50">
        <f t="shared" si="16"/>
        <v>0</v>
      </c>
      <c r="F1219" s="284">
        <f t="shared" si="17"/>
        <v>0</v>
      </c>
      <c r="L1219" s="28"/>
      <c r="N1219" s="28"/>
      <c r="R1219" s="194"/>
      <c r="T1219" s="28"/>
      <c r="U1219" s="28"/>
      <c r="V1219" s="28"/>
      <c r="AA1219" s="194"/>
      <c r="AC1219" s="28"/>
      <c r="AD1219" s="28"/>
      <c r="AE1219" s="28"/>
      <c r="AJ1219" s="194"/>
      <c r="AL1219" s="28"/>
      <c r="AM1219" s="28"/>
      <c r="AN1219" s="28"/>
      <c r="AS1219" s="194"/>
      <c r="AU1219" s="28"/>
      <c r="AV1219" s="28"/>
      <c r="AW1219" s="28"/>
      <c r="BB1219" s="194"/>
      <c r="BD1219" s="28"/>
      <c r="BE1219" s="28"/>
      <c r="BF1219" s="28"/>
      <c r="BK1219" s="194"/>
      <c r="BM1219" s="28"/>
      <c r="BN1219" s="28"/>
      <c r="BO1219" s="28"/>
      <c r="BT1219" s="194"/>
      <c r="BV1219" s="28"/>
      <c r="BW1219" s="28"/>
      <c r="BX1219" s="28"/>
      <c r="CC1219" s="194"/>
      <c r="CE1219" s="28"/>
      <c r="CF1219" s="28"/>
      <c r="CG1219" s="28"/>
      <c r="CL1219" s="194"/>
      <c r="CN1219" s="28"/>
      <c r="CO1219" s="28"/>
      <c r="CP1219" s="28"/>
      <c r="CU1219" s="194"/>
      <c r="CW1219" s="28"/>
      <c r="CX1219" s="28"/>
      <c r="CY1219" s="28"/>
      <c r="DD1219" s="194"/>
      <c r="DF1219" s="28"/>
      <c r="DG1219" s="28"/>
      <c r="DH1219" s="28"/>
      <c r="DM1219" s="194"/>
      <c r="DO1219" s="28"/>
      <c r="DP1219" s="28"/>
      <c r="DQ1219" s="28"/>
      <c r="DV1219" s="194"/>
      <c r="DX1219" s="28"/>
      <c r="DY1219" s="28"/>
      <c r="DZ1219" s="28"/>
      <c r="EE1219" s="194"/>
      <c r="EG1219" s="28"/>
      <c r="EH1219" s="28"/>
      <c r="EI1219" s="28"/>
      <c r="EN1219" s="194"/>
      <c r="EP1219" s="28"/>
      <c r="EQ1219" s="28"/>
      <c r="ER1219" s="28"/>
      <c r="EW1219" s="194"/>
      <c r="EY1219" s="28"/>
      <c r="EZ1219" s="28"/>
      <c r="FA1219" s="28"/>
      <c r="FF1219" s="194"/>
      <c r="FH1219" s="28"/>
      <c r="FI1219" s="28"/>
      <c r="FJ1219" s="28"/>
      <c r="FO1219" s="194"/>
      <c r="FQ1219" s="28"/>
      <c r="FR1219" s="28"/>
      <c r="FS1219" s="28"/>
      <c r="FX1219" s="194"/>
      <c r="FZ1219" s="28"/>
      <c r="GA1219" s="28"/>
      <c r="GB1219" s="28"/>
      <c r="GG1219" s="194"/>
      <c r="GI1219" s="28"/>
      <c r="GJ1219" s="28"/>
      <c r="GK1219" s="28"/>
      <c r="GP1219" s="194"/>
      <c r="GR1219" s="28"/>
      <c r="GS1219" s="28"/>
      <c r="GT1219" s="28"/>
      <c r="GY1219" s="194"/>
      <c r="HA1219" s="28"/>
      <c r="HB1219" s="28"/>
      <c r="HC1219" s="28"/>
      <c r="HH1219" s="194"/>
      <c r="HJ1219" s="28"/>
      <c r="HK1219" s="28"/>
      <c r="HL1219" s="28"/>
      <c r="HQ1219" s="28"/>
      <c r="HR1219" s="28"/>
      <c r="HS1219" s="28"/>
      <c r="HT1219" s="28"/>
      <c r="HU1219" s="28"/>
      <c r="HV1219" s="28"/>
      <c r="HW1219" s="28"/>
      <c r="HX1219" s="28"/>
      <c r="HY1219" s="28"/>
      <c r="HZ1219" s="28"/>
      <c r="IA1219" s="28"/>
      <c r="IB1219" s="28"/>
      <c r="IC1219" s="28"/>
      <c r="ID1219" s="28"/>
      <c r="IE1219" s="28"/>
      <c r="IF1219" s="28"/>
      <c r="IG1219" s="28"/>
      <c r="IH1219" s="28"/>
      <c r="II1219" s="28"/>
      <c r="IJ1219" s="28"/>
      <c r="IK1219" s="28"/>
      <c r="IL1219" s="28"/>
      <c r="IM1219" s="28"/>
      <c r="IN1219" s="28"/>
      <c r="IO1219" s="28"/>
      <c r="IP1219" s="28"/>
      <c r="IQ1219" s="28"/>
      <c r="IR1219" s="28"/>
      <c r="IS1219" s="28"/>
      <c r="IT1219" s="28"/>
      <c r="IU1219" s="28"/>
      <c r="IV1219" s="28"/>
    </row>
    <row r="1220" spans="1:256" s="50" customFormat="1" ht="18">
      <c r="A1220" s="330" t="s">
        <v>546</v>
      </c>
      <c r="B1220" s="28"/>
      <c r="C1220" s="275"/>
      <c r="D1220" s="418" t="s">
        <v>129</v>
      </c>
      <c r="E1220" s="50">
        <f t="shared" si="16"/>
        <v>0</v>
      </c>
      <c r="F1220" s="284">
        <f t="shared" si="17"/>
        <v>0</v>
      </c>
      <c r="L1220" s="28"/>
      <c r="N1220" s="28"/>
      <c r="R1220" s="194"/>
      <c r="T1220" s="28"/>
      <c r="U1220" s="28"/>
      <c r="V1220" s="28"/>
      <c r="AA1220" s="194"/>
      <c r="AC1220" s="28"/>
      <c r="AD1220" s="28"/>
      <c r="AE1220" s="28"/>
      <c r="AJ1220" s="194"/>
      <c r="AL1220" s="28"/>
      <c r="AM1220" s="28"/>
      <c r="AN1220" s="28"/>
      <c r="AS1220" s="194"/>
      <c r="AU1220" s="28"/>
      <c r="AV1220" s="28"/>
      <c r="AW1220" s="28"/>
      <c r="BB1220" s="194"/>
      <c r="BD1220" s="28"/>
      <c r="BE1220" s="28"/>
      <c r="BF1220" s="28"/>
      <c r="BK1220" s="194"/>
      <c r="BM1220" s="28"/>
      <c r="BN1220" s="28"/>
      <c r="BO1220" s="28"/>
      <c r="BT1220" s="194"/>
      <c r="BV1220" s="28"/>
      <c r="BW1220" s="28"/>
      <c r="BX1220" s="28"/>
      <c r="CC1220" s="194"/>
      <c r="CE1220" s="28"/>
      <c r="CF1220" s="28"/>
      <c r="CG1220" s="28"/>
      <c r="CL1220" s="194"/>
      <c r="CN1220" s="28"/>
      <c r="CO1220" s="28"/>
      <c r="CP1220" s="28"/>
      <c r="CU1220" s="194"/>
      <c r="CW1220" s="28"/>
      <c r="CX1220" s="28"/>
      <c r="CY1220" s="28"/>
      <c r="DD1220" s="194"/>
      <c r="DF1220" s="28"/>
      <c r="DG1220" s="28"/>
      <c r="DH1220" s="28"/>
      <c r="DM1220" s="194"/>
      <c r="DO1220" s="28"/>
      <c r="DP1220" s="28"/>
      <c r="DQ1220" s="28"/>
      <c r="DV1220" s="194"/>
      <c r="DX1220" s="28"/>
      <c r="DY1220" s="28"/>
      <c r="DZ1220" s="28"/>
      <c r="EE1220" s="194"/>
      <c r="EG1220" s="28"/>
      <c r="EH1220" s="28"/>
      <c r="EI1220" s="28"/>
      <c r="EN1220" s="194"/>
      <c r="EP1220" s="28"/>
      <c r="EQ1220" s="28"/>
      <c r="ER1220" s="28"/>
      <c r="EW1220" s="194"/>
      <c r="EY1220" s="28"/>
      <c r="EZ1220" s="28"/>
      <c r="FA1220" s="28"/>
      <c r="FF1220" s="194"/>
      <c r="FH1220" s="28"/>
      <c r="FI1220" s="28"/>
      <c r="FJ1220" s="28"/>
      <c r="FO1220" s="194"/>
      <c r="FQ1220" s="28"/>
      <c r="FR1220" s="28"/>
      <c r="FS1220" s="28"/>
      <c r="FX1220" s="194"/>
      <c r="FZ1220" s="28"/>
      <c r="GA1220" s="28"/>
      <c r="GB1220" s="28"/>
      <c r="GG1220" s="194"/>
      <c r="GI1220" s="28"/>
      <c r="GJ1220" s="28"/>
      <c r="GK1220" s="28"/>
      <c r="GP1220" s="194"/>
      <c r="GR1220" s="28"/>
      <c r="GS1220" s="28"/>
      <c r="GT1220" s="28"/>
      <c r="GY1220" s="194"/>
      <c r="HA1220" s="28"/>
      <c r="HB1220" s="28"/>
      <c r="HC1220" s="28"/>
      <c r="HH1220" s="194"/>
      <c r="HJ1220" s="28"/>
      <c r="HK1220" s="28"/>
      <c r="HL1220" s="28"/>
      <c r="HQ1220" s="28"/>
      <c r="HR1220" s="28"/>
      <c r="HS1220" s="28"/>
      <c r="HT1220" s="28"/>
      <c r="HU1220" s="28"/>
      <c r="HV1220" s="28"/>
      <c r="HW1220" s="28"/>
      <c r="HX1220" s="28"/>
      <c r="HY1220" s="28"/>
      <c r="HZ1220" s="28"/>
      <c r="IA1220" s="28"/>
      <c r="IB1220" s="28"/>
      <c r="IC1220" s="28"/>
      <c r="ID1220" s="28"/>
      <c r="IE1220" s="28"/>
      <c r="IF1220" s="28"/>
      <c r="IG1220" s="28"/>
      <c r="IH1220" s="28"/>
      <c r="II1220" s="28"/>
      <c r="IJ1220" s="28"/>
      <c r="IK1220" s="28"/>
      <c r="IL1220" s="28"/>
      <c r="IM1220" s="28"/>
      <c r="IN1220" s="28"/>
      <c r="IO1220" s="28"/>
      <c r="IP1220" s="28"/>
      <c r="IQ1220" s="28"/>
      <c r="IR1220" s="28"/>
      <c r="IS1220" s="28"/>
      <c r="IT1220" s="28"/>
      <c r="IU1220" s="28"/>
      <c r="IV1220" s="28"/>
    </row>
    <row r="1221" spans="1:256" s="50" customFormat="1" ht="18">
      <c r="A1221" s="330" t="s">
        <v>857</v>
      </c>
      <c r="B1221" s="28"/>
      <c r="C1221" s="275"/>
      <c r="D1221" s="418" t="s">
        <v>129</v>
      </c>
      <c r="E1221" s="50">
        <f t="shared" si="16"/>
        <v>0</v>
      </c>
      <c r="F1221" s="284">
        <f t="shared" si="17"/>
        <v>29</v>
      </c>
      <c r="G1221" s="50">
        <v>15</v>
      </c>
      <c r="I1221" s="50">
        <v>3</v>
      </c>
      <c r="J1221" s="50">
        <v>11</v>
      </c>
      <c r="N1221" s="28"/>
      <c r="R1221" s="194"/>
      <c r="T1221" s="28"/>
      <c r="U1221" s="28"/>
      <c r="V1221" s="28"/>
      <c r="AA1221" s="194"/>
      <c r="AC1221" s="28"/>
      <c r="AD1221" s="28"/>
      <c r="AE1221" s="28"/>
      <c r="AJ1221" s="194"/>
      <c r="AL1221" s="28"/>
      <c r="AM1221" s="28"/>
      <c r="AN1221" s="28"/>
      <c r="AS1221" s="194"/>
      <c r="AU1221" s="28"/>
      <c r="AV1221" s="28"/>
      <c r="AW1221" s="28"/>
      <c r="BB1221" s="194"/>
      <c r="BD1221" s="28"/>
      <c r="BE1221" s="28"/>
      <c r="BF1221" s="28"/>
      <c r="BK1221" s="194"/>
      <c r="BM1221" s="28"/>
      <c r="BN1221" s="28"/>
      <c r="BO1221" s="28"/>
      <c r="BT1221" s="194"/>
      <c r="BV1221" s="28"/>
      <c r="BW1221" s="28"/>
      <c r="BX1221" s="28"/>
      <c r="CC1221" s="194"/>
      <c r="CE1221" s="28"/>
      <c r="CF1221" s="28"/>
      <c r="CG1221" s="28"/>
      <c r="CL1221" s="194"/>
      <c r="CN1221" s="28"/>
      <c r="CO1221" s="28"/>
      <c r="CP1221" s="28"/>
      <c r="CU1221" s="194"/>
      <c r="CW1221" s="28"/>
      <c r="CX1221" s="28"/>
      <c r="CY1221" s="28"/>
      <c r="DD1221" s="194"/>
      <c r="DF1221" s="28"/>
      <c r="DG1221" s="28"/>
      <c r="DH1221" s="28"/>
      <c r="DM1221" s="194"/>
      <c r="DO1221" s="28"/>
      <c r="DP1221" s="28"/>
      <c r="DQ1221" s="28"/>
      <c r="DV1221" s="194"/>
      <c r="DX1221" s="28"/>
      <c r="DY1221" s="28"/>
      <c r="DZ1221" s="28"/>
      <c r="EE1221" s="194"/>
      <c r="EG1221" s="28"/>
      <c r="EH1221" s="28"/>
      <c r="EI1221" s="28"/>
      <c r="EN1221" s="194"/>
      <c r="EP1221" s="28"/>
      <c r="EQ1221" s="28"/>
      <c r="ER1221" s="28"/>
      <c r="EW1221" s="194"/>
      <c r="EY1221" s="28"/>
      <c r="EZ1221" s="28"/>
      <c r="FA1221" s="28"/>
      <c r="FF1221" s="194"/>
      <c r="FH1221" s="28"/>
      <c r="FI1221" s="28"/>
      <c r="FJ1221" s="28"/>
      <c r="FO1221" s="194"/>
      <c r="FQ1221" s="28"/>
      <c r="FR1221" s="28"/>
      <c r="FS1221" s="28"/>
      <c r="FX1221" s="194"/>
      <c r="FZ1221" s="28"/>
      <c r="GA1221" s="28"/>
      <c r="GB1221" s="28"/>
      <c r="GG1221" s="194"/>
      <c r="GI1221" s="28"/>
      <c r="GJ1221" s="28"/>
      <c r="GK1221" s="28"/>
      <c r="GP1221" s="194"/>
      <c r="GR1221" s="28"/>
      <c r="GS1221" s="28"/>
      <c r="GT1221" s="28"/>
      <c r="GY1221" s="194"/>
      <c r="HA1221" s="28"/>
      <c r="HB1221" s="28"/>
      <c r="HC1221" s="28"/>
      <c r="HH1221" s="194"/>
      <c r="HJ1221" s="28"/>
      <c r="HK1221" s="28"/>
      <c r="HL1221" s="28"/>
      <c r="HQ1221" s="28"/>
      <c r="HR1221" s="28"/>
      <c r="HS1221" s="28"/>
      <c r="HT1221" s="28"/>
      <c r="HU1221" s="28"/>
      <c r="HV1221" s="28"/>
      <c r="HW1221" s="28"/>
      <c r="HX1221" s="28"/>
      <c r="HY1221" s="28"/>
      <c r="HZ1221" s="28"/>
      <c r="IA1221" s="28"/>
      <c r="IB1221" s="28"/>
      <c r="IC1221" s="28"/>
      <c r="ID1221" s="28"/>
      <c r="IE1221" s="28"/>
      <c r="IF1221" s="28"/>
      <c r="IG1221" s="28"/>
      <c r="IH1221" s="28"/>
      <c r="II1221" s="28"/>
      <c r="IJ1221" s="28"/>
      <c r="IK1221" s="28"/>
      <c r="IL1221" s="28"/>
      <c r="IM1221" s="28"/>
      <c r="IN1221" s="28"/>
      <c r="IO1221" s="28"/>
      <c r="IP1221" s="28"/>
      <c r="IQ1221" s="28"/>
      <c r="IR1221" s="28"/>
      <c r="IS1221" s="28"/>
      <c r="IT1221" s="28"/>
      <c r="IU1221" s="28"/>
      <c r="IV1221" s="28"/>
    </row>
    <row r="1222" spans="1:256" s="50" customFormat="1" ht="18">
      <c r="A1222" s="330" t="s">
        <v>954</v>
      </c>
      <c r="B1222" s="28"/>
      <c r="C1222" s="420"/>
      <c r="D1222" s="418" t="s">
        <v>129</v>
      </c>
      <c r="E1222" s="50">
        <f t="shared" si="16"/>
        <v>3</v>
      </c>
      <c r="F1222" s="284">
        <f t="shared" si="17"/>
        <v>8</v>
      </c>
      <c r="J1222" s="50">
        <v>8</v>
      </c>
      <c r="L1222" s="28"/>
      <c r="N1222" s="28"/>
      <c r="R1222" s="194"/>
      <c r="T1222" s="28"/>
      <c r="U1222" s="28"/>
      <c r="V1222" s="28"/>
      <c r="AA1222" s="194"/>
      <c r="AC1222" s="28"/>
      <c r="AD1222" s="28"/>
      <c r="AE1222" s="28"/>
      <c r="AJ1222" s="194"/>
      <c r="AL1222" s="28"/>
      <c r="AM1222" s="28"/>
      <c r="AN1222" s="28"/>
      <c r="AS1222" s="194"/>
      <c r="AU1222" s="28"/>
      <c r="AV1222" s="28"/>
      <c r="AW1222" s="28"/>
      <c r="BB1222" s="194"/>
      <c r="BD1222" s="28"/>
      <c r="BE1222" s="28"/>
      <c r="BF1222" s="28"/>
      <c r="BK1222" s="194"/>
      <c r="BM1222" s="28"/>
      <c r="BN1222" s="28"/>
      <c r="BO1222" s="28"/>
      <c r="BT1222" s="194"/>
      <c r="BV1222" s="28"/>
      <c r="BW1222" s="28"/>
      <c r="BX1222" s="28"/>
      <c r="CC1222" s="194"/>
      <c r="CE1222" s="28"/>
      <c r="CF1222" s="28"/>
      <c r="CG1222" s="28"/>
      <c r="CL1222" s="194"/>
      <c r="CN1222" s="28"/>
      <c r="CO1222" s="28"/>
      <c r="CP1222" s="28"/>
      <c r="CU1222" s="194"/>
      <c r="CW1222" s="28"/>
      <c r="CX1222" s="28"/>
      <c r="CY1222" s="28"/>
      <c r="DD1222" s="194"/>
      <c r="DF1222" s="28"/>
      <c r="DG1222" s="28"/>
      <c r="DH1222" s="28"/>
      <c r="DM1222" s="194"/>
      <c r="DO1222" s="28"/>
      <c r="DP1222" s="28"/>
      <c r="DQ1222" s="28"/>
      <c r="DV1222" s="194"/>
      <c r="DX1222" s="28"/>
      <c r="DY1222" s="28"/>
      <c r="DZ1222" s="28"/>
      <c r="EE1222" s="194"/>
      <c r="EG1222" s="28"/>
      <c r="EH1222" s="28"/>
      <c r="EI1222" s="28"/>
      <c r="EN1222" s="194"/>
      <c r="EP1222" s="28"/>
      <c r="EQ1222" s="28"/>
      <c r="ER1222" s="28"/>
      <c r="EW1222" s="194"/>
      <c r="EY1222" s="28"/>
      <c r="EZ1222" s="28"/>
      <c r="FA1222" s="28"/>
      <c r="FF1222" s="194"/>
      <c r="FH1222" s="28"/>
      <c r="FI1222" s="28"/>
      <c r="FJ1222" s="28"/>
      <c r="FO1222" s="194"/>
      <c r="FQ1222" s="28"/>
      <c r="FR1222" s="28"/>
      <c r="FS1222" s="28"/>
      <c r="FX1222" s="194"/>
      <c r="FZ1222" s="28"/>
      <c r="GA1222" s="28"/>
      <c r="GB1222" s="28"/>
      <c r="GG1222" s="194"/>
      <c r="GI1222" s="28"/>
      <c r="GJ1222" s="28"/>
      <c r="GK1222" s="28"/>
      <c r="GP1222" s="194"/>
      <c r="GR1222" s="28"/>
      <c r="GS1222" s="28"/>
      <c r="GT1222" s="28"/>
      <c r="GY1222" s="194"/>
      <c r="HA1222" s="28"/>
      <c r="HB1222" s="28"/>
      <c r="HC1222" s="28"/>
      <c r="HH1222" s="194"/>
      <c r="HJ1222" s="28"/>
      <c r="HK1222" s="28"/>
      <c r="HL1222" s="28"/>
      <c r="HQ1222" s="28"/>
      <c r="HR1222" s="28"/>
      <c r="HS1222" s="28"/>
      <c r="HT1222" s="28"/>
      <c r="HU1222" s="28"/>
      <c r="HV1222" s="28"/>
      <c r="HW1222" s="28"/>
      <c r="HX1222" s="28"/>
      <c r="HY1222" s="28"/>
      <c r="HZ1222" s="28"/>
      <c r="IA1222" s="28"/>
      <c r="IB1222" s="28"/>
      <c r="IC1222" s="28"/>
      <c r="ID1222" s="28"/>
      <c r="IE1222" s="28"/>
      <c r="IF1222" s="28"/>
      <c r="IG1222" s="28"/>
      <c r="IH1222" s="28"/>
      <c r="II1222" s="28"/>
      <c r="IJ1222" s="28"/>
      <c r="IK1222" s="28"/>
      <c r="IL1222" s="28"/>
      <c r="IM1222" s="28"/>
      <c r="IN1222" s="28"/>
      <c r="IO1222" s="28"/>
      <c r="IP1222" s="28"/>
      <c r="IQ1222" s="28"/>
      <c r="IR1222" s="28"/>
      <c r="IS1222" s="28"/>
      <c r="IT1222" s="28"/>
      <c r="IU1222" s="28"/>
      <c r="IV1222" s="28"/>
    </row>
    <row r="1223" spans="1:256" s="50" customFormat="1" ht="18">
      <c r="A1223" s="206" t="s">
        <v>2323</v>
      </c>
      <c r="B1223" s="28"/>
      <c r="C1223" s="275"/>
      <c r="D1223" s="418" t="s">
        <v>129</v>
      </c>
      <c r="E1223" s="50">
        <f t="shared" si="16"/>
        <v>0</v>
      </c>
      <c r="F1223" s="284">
        <f t="shared" si="17"/>
        <v>0</v>
      </c>
      <c r="L1223" s="28"/>
      <c r="N1223" s="28"/>
      <c r="R1223" s="194"/>
      <c r="T1223" s="28"/>
      <c r="U1223" s="28"/>
      <c r="V1223" s="28"/>
      <c r="AA1223" s="194"/>
      <c r="AC1223" s="28"/>
      <c r="AD1223" s="28"/>
      <c r="AE1223" s="28"/>
      <c r="AJ1223" s="194"/>
      <c r="AL1223" s="28"/>
      <c r="AM1223" s="28"/>
      <c r="AN1223" s="28"/>
      <c r="AS1223" s="194"/>
      <c r="AU1223" s="28"/>
      <c r="AV1223" s="28"/>
      <c r="AW1223" s="28"/>
      <c r="BB1223" s="194"/>
      <c r="BD1223" s="28"/>
      <c r="BE1223" s="28"/>
      <c r="BF1223" s="28"/>
      <c r="BK1223" s="194"/>
      <c r="BM1223" s="28"/>
      <c r="BN1223" s="28"/>
      <c r="BO1223" s="28"/>
      <c r="BT1223" s="194"/>
      <c r="BV1223" s="28"/>
      <c r="BW1223" s="28"/>
      <c r="BX1223" s="28"/>
      <c r="CC1223" s="194"/>
      <c r="CE1223" s="28"/>
      <c r="CF1223" s="28"/>
      <c r="CG1223" s="28"/>
      <c r="CL1223" s="194"/>
      <c r="CN1223" s="28"/>
      <c r="CO1223" s="28"/>
      <c r="CP1223" s="28"/>
      <c r="CU1223" s="194"/>
      <c r="CW1223" s="28"/>
      <c r="CX1223" s="28"/>
      <c r="CY1223" s="28"/>
      <c r="DD1223" s="194"/>
      <c r="DF1223" s="28"/>
      <c r="DG1223" s="28"/>
      <c r="DH1223" s="28"/>
      <c r="DM1223" s="194"/>
      <c r="DO1223" s="28"/>
      <c r="DP1223" s="28"/>
      <c r="DQ1223" s="28"/>
      <c r="DV1223" s="194"/>
      <c r="DX1223" s="28"/>
      <c r="DY1223" s="28"/>
      <c r="DZ1223" s="28"/>
      <c r="EE1223" s="194"/>
      <c r="EG1223" s="28"/>
      <c r="EH1223" s="28"/>
      <c r="EI1223" s="28"/>
      <c r="EN1223" s="194"/>
      <c r="EP1223" s="28"/>
      <c r="EQ1223" s="28"/>
      <c r="ER1223" s="28"/>
      <c r="EW1223" s="194"/>
      <c r="EY1223" s="28"/>
      <c r="EZ1223" s="28"/>
      <c r="FA1223" s="28"/>
      <c r="FF1223" s="194"/>
      <c r="FH1223" s="28"/>
      <c r="FI1223" s="28"/>
      <c r="FJ1223" s="28"/>
      <c r="FO1223" s="194"/>
      <c r="FQ1223" s="28"/>
      <c r="FR1223" s="28"/>
      <c r="FS1223" s="28"/>
      <c r="FX1223" s="194"/>
      <c r="FZ1223" s="28"/>
      <c r="GA1223" s="28"/>
      <c r="GB1223" s="28"/>
      <c r="GG1223" s="194"/>
      <c r="GI1223" s="28"/>
      <c r="GJ1223" s="28"/>
      <c r="GK1223" s="28"/>
      <c r="GP1223" s="194"/>
      <c r="GR1223" s="28"/>
      <c r="GS1223" s="28"/>
      <c r="GT1223" s="28"/>
      <c r="GY1223" s="194"/>
      <c r="HA1223" s="28"/>
      <c r="HB1223" s="28"/>
      <c r="HC1223" s="28"/>
      <c r="HH1223" s="194"/>
      <c r="HJ1223" s="28"/>
      <c r="HK1223" s="28"/>
      <c r="HL1223" s="28"/>
      <c r="HQ1223" s="28"/>
      <c r="HR1223" s="28"/>
      <c r="HS1223" s="28"/>
      <c r="HT1223" s="28"/>
      <c r="HU1223" s="28"/>
      <c r="HV1223" s="28"/>
      <c r="HW1223" s="28"/>
      <c r="HX1223" s="28"/>
      <c r="HY1223" s="28"/>
      <c r="HZ1223" s="28"/>
      <c r="IA1223" s="28"/>
      <c r="IB1223" s="28"/>
      <c r="IC1223" s="28"/>
      <c r="ID1223" s="28"/>
      <c r="IE1223" s="28"/>
      <c r="IF1223" s="28"/>
      <c r="IG1223" s="28"/>
      <c r="IH1223" s="28"/>
      <c r="II1223" s="28"/>
      <c r="IJ1223" s="28"/>
      <c r="IK1223" s="28"/>
      <c r="IL1223" s="28"/>
      <c r="IM1223" s="28"/>
      <c r="IN1223" s="28"/>
      <c r="IO1223" s="28"/>
      <c r="IP1223" s="28"/>
      <c r="IQ1223" s="28"/>
      <c r="IR1223" s="28"/>
      <c r="IS1223" s="28"/>
      <c r="IT1223" s="28"/>
      <c r="IU1223" s="28"/>
      <c r="IV1223" s="28"/>
    </row>
    <row r="1224" spans="1:256" s="50" customFormat="1" ht="18.75">
      <c r="A1224" s="330" t="s">
        <v>448</v>
      </c>
      <c r="B1224" s="279"/>
      <c r="C1224" s="417"/>
      <c r="D1224" s="418" t="s">
        <v>137</v>
      </c>
      <c r="E1224" s="50">
        <f t="shared" si="16"/>
        <v>8</v>
      </c>
      <c r="F1224" s="284">
        <f t="shared" si="17"/>
        <v>40</v>
      </c>
      <c r="H1224" s="50">
        <v>34</v>
      </c>
      <c r="I1224" s="50">
        <v>4</v>
      </c>
      <c r="J1224" s="50">
        <v>2</v>
      </c>
      <c r="N1224" s="28"/>
      <c r="R1224" s="194"/>
      <c r="T1224" s="28"/>
      <c r="U1224" s="28"/>
      <c r="V1224" s="28"/>
      <c r="AA1224" s="194"/>
      <c r="AC1224" s="28"/>
      <c r="AD1224" s="28"/>
      <c r="AE1224" s="28"/>
      <c r="AJ1224" s="194"/>
      <c r="AL1224" s="28"/>
      <c r="AM1224" s="28"/>
      <c r="AN1224" s="28"/>
      <c r="AS1224" s="194"/>
      <c r="AU1224" s="28"/>
      <c r="AV1224" s="28"/>
      <c r="AW1224" s="28"/>
      <c r="BB1224" s="194"/>
      <c r="BD1224" s="28"/>
      <c r="BE1224" s="28"/>
      <c r="BF1224" s="28"/>
      <c r="BK1224" s="194"/>
      <c r="BM1224" s="28"/>
      <c r="BN1224" s="28"/>
      <c r="BO1224" s="28"/>
      <c r="BT1224" s="194"/>
      <c r="BV1224" s="28"/>
      <c r="BW1224" s="28"/>
      <c r="BX1224" s="28"/>
      <c r="CC1224" s="194"/>
      <c r="CE1224" s="28"/>
      <c r="CF1224" s="28"/>
      <c r="CG1224" s="28"/>
      <c r="CL1224" s="194"/>
      <c r="CN1224" s="28"/>
      <c r="CO1224" s="28"/>
      <c r="CP1224" s="28"/>
      <c r="CU1224" s="194"/>
      <c r="CW1224" s="28"/>
      <c r="CX1224" s="28"/>
      <c r="CY1224" s="28"/>
      <c r="DD1224" s="194"/>
      <c r="DF1224" s="28"/>
      <c r="DG1224" s="28"/>
      <c r="DH1224" s="28"/>
      <c r="DM1224" s="194"/>
      <c r="DO1224" s="28"/>
      <c r="DP1224" s="28"/>
      <c r="DQ1224" s="28"/>
      <c r="DV1224" s="194"/>
      <c r="DX1224" s="28"/>
      <c r="DY1224" s="28"/>
      <c r="DZ1224" s="28"/>
      <c r="EE1224" s="194"/>
      <c r="EG1224" s="28"/>
      <c r="EH1224" s="28"/>
      <c r="EI1224" s="28"/>
      <c r="EN1224" s="194"/>
      <c r="EP1224" s="28"/>
      <c r="EQ1224" s="28"/>
      <c r="ER1224" s="28"/>
      <c r="EW1224" s="194"/>
      <c r="EY1224" s="28"/>
      <c r="EZ1224" s="28"/>
      <c r="FA1224" s="28"/>
      <c r="FF1224" s="194"/>
      <c r="FH1224" s="28"/>
      <c r="FI1224" s="28"/>
      <c r="FJ1224" s="28"/>
      <c r="FO1224" s="194"/>
      <c r="FQ1224" s="28"/>
      <c r="FR1224" s="28"/>
      <c r="FS1224" s="28"/>
      <c r="FX1224" s="194"/>
      <c r="FZ1224" s="28"/>
      <c r="GA1224" s="28"/>
      <c r="GB1224" s="28"/>
      <c r="GG1224" s="194"/>
      <c r="GI1224" s="28"/>
      <c r="GJ1224" s="28"/>
      <c r="GK1224" s="28"/>
      <c r="GP1224" s="194"/>
      <c r="GR1224" s="28"/>
      <c r="GS1224" s="28"/>
      <c r="GT1224" s="28"/>
      <c r="GY1224" s="194"/>
      <c r="HA1224" s="28"/>
      <c r="HB1224" s="28"/>
      <c r="HC1224" s="28"/>
      <c r="HH1224" s="194"/>
      <c r="HJ1224" s="28"/>
      <c r="HK1224" s="28"/>
      <c r="HL1224" s="28"/>
      <c r="HQ1224" s="28"/>
      <c r="HR1224" s="28"/>
      <c r="HS1224" s="28"/>
      <c r="HT1224" s="28"/>
      <c r="HU1224" s="28"/>
      <c r="HV1224" s="28"/>
      <c r="HW1224" s="28"/>
      <c r="HX1224" s="28"/>
      <c r="HY1224" s="28"/>
      <c r="HZ1224" s="28"/>
      <c r="IA1224" s="28"/>
      <c r="IB1224" s="28"/>
      <c r="IC1224" s="28"/>
      <c r="ID1224" s="28"/>
      <c r="IE1224" s="28"/>
      <c r="IF1224" s="28"/>
      <c r="IG1224" s="28"/>
      <c r="IH1224" s="28"/>
      <c r="II1224" s="28"/>
      <c r="IJ1224" s="28"/>
      <c r="IK1224" s="28"/>
      <c r="IL1224" s="28"/>
      <c r="IM1224" s="28"/>
      <c r="IN1224" s="28"/>
      <c r="IO1224" s="28"/>
      <c r="IP1224" s="28"/>
      <c r="IQ1224" s="28"/>
      <c r="IR1224" s="28"/>
      <c r="IS1224" s="28"/>
      <c r="IT1224" s="28"/>
      <c r="IU1224" s="28"/>
      <c r="IV1224" s="28"/>
    </row>
    <row r="1225" spans="1:256" s="50" customFormat="1" ht="18">
      <c r="A1225" s="206" t="s">
        <v>2790</v>
      </c>
      <c r="B1225" s="420"/>
      <c r="C1225" s="420"/>
      <c r="D1225" s="418" t="s">
        <v>130</v>
      </c>
      <c r="E1225" s="50">
        <f t="shared" si="16"/>
        <v>2</v>
      </c>
      <c r="F1225" s="284">
        <f t="shared" si="17"/>
        <v>0</v>
      </c>
      <c r="L1225" s="281"/>
      <c r="N1225" s="28"/>
      <c r="R1225" s="194"/>
      <c r="T1225" s="28"/>
      <c r="U1225" s="28"/>
      <c r="V1225" s="28"/>
      <c r="AA1225" s="194"/>
      <c r="AC1225" s="28"/>
      <c r="AD1225" s="28"/>
      <c r="AE1225" s="28"/>
      <c r="AJ1225" s="194"/>
      <c r="AL1225" s="28"/>
      <c r="AM1225" s="28"/>
      <c r="AN1225" s="28"/>
      <c r="AS1225" s="194"/>
      <c r="AU1225" s="28"/>
      <c r="AV1225" s="28"/>
      <c r="AW1225" s="28"/>
      <c r="BB1225" s="194"/>
      <c r="BD1225" s="28"/>
      <c r="BE1225" s="28"/>
      <c r="BF1225" s="28"/>
      <c r="BK1225" s="194"/>
      <c r="BM1225" s="28"/>
      <c r="BN1225" s="28"/>
      <c r="BO1225" s="28"/>
      <c r="BT1225" s="194"/>
      <c r="BV1225" s="28"/>
      <c r="BW1225" s="28"/>
      <c r="BX1225" s="28"/>
      <c r="CC1225" s="194"/>
      <c r="CE1225" s="28"/>
      <c r="CF1225" s="28"/>
      <c r="CG1225" s="28"/>
      <c r="CL1225" s="194"/>
      <c r="CN1225" s="28"/>
      <c r="CO1225" s="28"/>
      <c r="CP1225" s="28"/>
      <c r="CU1225" s="194"/>
      <c r="CW1225" s="28"/>
      <c r="CX1225" s="28"/>
      <c r="CY1225" s="28"/>
      <c r="DD1225" s="194"/>
      <c r="DF1225" s="28"/>
      <c r="DG1225" s="28"/>
      <c r="DH1225" s="28"/>
      <c r="DM1225" s="194"/>
      <c r="DO1225" s="28"/>
      <c r="DP1225" s="28"/>
      <c r="DQ1225" s="28"/>
      <c r="DV1225" s="194"/>
      <c r="DX1225" s="28"/>
      <c r="DY1225" s="28"/>
      <c r="DZ1225" s="28"/>
      <c r="EE1225" s="194"/>
      <c r="EG1225" s="28"/>
      <c r="EH1225" s="28"/>
      <c r="EI1225" s="28"/>
      <c r="EN1225" s="194"/>
      <c r="EP1225" s="28"/>
      <c r="EQ1225" s="28"/>
      <c r="ER1225" s="28"/>
      <c r="EW1225" s="194"/>
      <c r="EY1225" s="28"/>
      <c r="EZ1225" s="28"/>
      <c r="FA1225" s="28"/>
      <c r="FF1225" s="194"/>
      <c r="FH1225" s="28"/>
      <c r="FI1225" s="28"/>
      <c r="FJ1225" s="28"/>
      <c r="FO1225" s="194"/>
      <c r="FQ1225" s="28"/>
      <c r="FR1225" s="28"/>
      <c r="FS1225" s="28"/>
      <c r="FX1225" s="194"/>
      <c r="FZ1225" s="28"/>
      <c r="GA1225" s="28"/>
      <c r="GB1225" s="28"/>
      <c r="GG1225" s="194"/>
      <c r="GI1225" s="28"/>
      <c r="GJ1225" s="28"/>
      <c r="GK1225" s="28"/>
      <c r="GP1225" s="194"/>
      <c r="GR1225" s="28"/>
      <c r="GS1225" s="28"/>
      <c r="GT1225" s="28"/>
      <c r="GY1225" s="194"/>
      <c r="HA1225" s="28"/>
      <c r="HB1225" s="28"/>
      <c r="HC1225" s="28"/>
      <c r="HH1225" s="194"/>
      <c r="HJ1225" s="28"/>
      <c r="HK1225" s="28"/>
      <c r="HL1225" s="28"/>
      <c r="HQ1225" s="28"/>
      <c r="HR1225" s="28"/>
      <c r="HS1225" s="28"/>
      <c r="HT1225" s="28"/>
      <c r="HU1225" s="28"/>
      <c r="HV1225" s="28"/>
      <c r="HW1225" s="28"/>
      <c r="HX1225" s="28"/>
      <c r="HY1225" s="28"/>
      <c r="HZ1225" s="28"/>
      <c r="IA1225" s="28"/>
      <c r="IB1225" s="28"/>
      <c r="IC1225" s="28"/>
      <c r="ID1225" s="28"/>
      <c r="IE1225" s="28"/>
      <c r="IF1225" s="28"/>
      <c r="IG1225" s="28"/>
      <c r="IH1225" s="28"/>
      <c r="II1225" s="28"/>
      <c r="IJ1225" s="28"/>
      <c r="IK1225" s="28"/>
      <c r="IL1225" s="28"/>
      <c r="IM1225" s="28"/>
      <c r="IN1225" s="28"/>
      <c r="IO1225" s="28"/>
      <c r="IP1225" s="28"/>
      <c r="IQ1225" s="28"/>
      <c r="IR1225" s="28"/>
      <c r="IS1225" s="28"/>
      <c r="IT1225" s="28"/>
      <c r="IU1225" s="28"/>
      <c r="IV1225" s="28"/>
    </row>
    <row r="1226" spans="1:256" s="50" customFormat="1" ht="18">
      <c r="A1226" s="330" t="s">
        <v>686</v>
      </c>
      <c r="B1226" s="420"/>
      <c r="C1226" s="420"/>
      <c r="D1226" s="418" t="s">
        <v>130</v>
      </c>
      <c r="E1226" s="50">
        <f t="shared" si="16"/>
        <v>1</v>
      </c>
      <c r="F1226" s="284">
        <f t="shared" si="17"/>
        <v>8</v>
      </c>
      <c r="I1226" s="50">
        <v>2</v>
      </c>
      <c r="J1226" s="50">
        <v>6</v>
      </c>
      <c r="N1226" s="28"/>
      <c r="R1226" s="194"/>
      <c r="T1226" s="28"/>
      <c r="U1226" s="28"/>
      <c r="V1226" s="28"/>
      <c r="AA1226" s="194"/>
      <c r="AC1226" s="28"/>
      <c r="AD1226" s="28"/>
      <c r="AE1226" s="28"/>
      <c r="AJ1226" s="194"/>
      <c r="AL1226" s="28"/>
      <c r="AM1226" s="28"/>
      <c r="AN1226" s="28"/>
      <c r="AS1226" s="194"/>
      <c r="AU1226" s="28"/>
      <c r="AV1226" s="28"/>
      <c r="AW1226" s="28"/>
      <c r="BB1226" s="194"/>
      <c r="BD1226" s="28"/>
      <c r="BE1226" s="28"/>
      <c r="BF1226" s="28"/>
      <c r="BK1226" s="194"/>
      <c r="BM1226" s="28"/>
      <c r="BN1226" s="28"/>
      <c r="BO1226" s="28"/>
      <c r="BT1226" s="194"/>
      <c r="BV1226" s="28"/>
      <c r="BW1226" s="28"/>
      <c r="BX1226" s="28"/>
      <c r="CC1226" s="194"/>
      <c r="CE1226" s="28"/>
      <c r="CF1226" s="28"/>
      <c r="CG1226" s="28"/>
      <c r="CL1226" s="194"/>
      <c r="CN1226" s="28"/>
      <c r="CO1226" s="28"/>
      <c r="CP1226" s="28"/>
      <c r="CU1226" s="194"/>
      <c r="CW1226" s="28"/>
      <c r="CX1226" s="28"/>
      <c r="CY1226" s="28"/>
      <c r="DD1226" s="194"/>
      <c r="DF1226" s="28"/>
      <c r="DG1226" s="28"/>
      <c r="DH1226" s="28"/>
      <c r="DM1226" s="194"/>
      <c r="DO1226" s="28"/>
      <c r="DP1226" s="28"/>
      <c r="DQ1226" s="28"/>
      <c r="DV1226" s="194"/>
      <c r="DX1226" s="28"/>
      <c r="DY1226" s="28"/>
      <c r="DZ1226" s="28"/>
      <c r="EE1226" s="194"/>
      <c r="EG1226" s="28"/>
      <c r="EH1226" s="28"/>
      <c r="EI1226" s="28"/>
      <c r="EN1226" s="194"/>
      <c r="EP1226" s="28"/>
      <c r="EQ1226" s="28"/>
      <c r="ER1226" s="28"/>
      <c r="EW1226" s="194"/>
      <c r="EY1226" s="28"/>
      <c r="EZ1226" s="28"/>
      <c r="FA1226" s="28"/>
      <c r="FF1226" s="194"/>
      <c r="FH1226" s="28"/>
      <c r="FI1226" s="28"/>
      <c r="FJ1226" s="28"/>
      <c r="FO1226" s="194"/>
      <c r="FQ1226" s="28"/>
      <c r="FR1226" s="28"/>
      <c r="FS1226" s="28"/>
      <c r="FX1226" s="194"/>
      <c r="FZ1226" s="28"/>
      <c r="GA1226" s="28"/>
      <c r="GB1226" s="28"/>
      <c r="GG1226" s="194"/>
      <c r="GI1226" s="28"/>
      <c r="GJ1226" s="28"/>
      <c r="GK1226" s="28"/>
      <c r="GP1226" s="194"/>
      <c r="GR1226" s="28"/>
      <c r="GS1226" s="28"/>
      <c r="GT1226" s="28"/>
      <c r="GY1226" s="194"/>
      <c r="HA1226" s="28"/>
      <c r="HB1226" s="28"/>
      <c r="HC1226" s="28"/>
      <c r="HH1226" s="194"/>
      <c r="HJ1226" s="28"/>
      <c r="HK1226" s="28"/>
      <c r="HL1226" s="28"/>
      <c r="HQ1226" s="28"/>
      <c r="HR1226" s="28"/>
      <c r="HS1226" s="28"/>
      <c r="HT1226" s="28"/>
      <c r="HU1226" s="28"/>
      <c r="HV1226" s="28"/>
      <c r="HW1226" s="28"/>
      <c r="HX1226" s="28"/>
      <c r="HY1226" s="28"/>
      <c r="HZ1226" s="28"/>
      <c r="IA1226" s="28"/>
      <c r="IB1226" s="28"/>
      <c r="IC1226" s="28"/>
      <c r="ID1226" s="28"/>
      <c r="IE1226" s="28"/>
      <c r="IF1226" s="28"/>
      <c r="IG1226" s="28"/>
      <c r="IH1226" s="28"/>
      <c r="II1226" s="28"/>
      <c r="IJ1226" s="28"/>
      <c r="IK1226" s="28"/>
      <c r="IL1226" s="28"/>
      <c r="IM1226" s="28"/>
      <c r="IN1226" s="28"/>
      <c r="IO1226" s="28"/>
      <c r="IP1226" s="28"/>
      <c r="IQ1226" s="28"/>
      <c r="IR1226" s="28"/>
      <c r="IS1226" s="28"/>
      <c r="IT1226" s="28"/>
      <c r="IU1226" s="28"/>
      <c r="IV1226" s="28"/>
    </row>
    <row r="1227" spans="1:256" s="50" customFormat="1" ht="18">
      <c r="A1227" s="330" t="s">
        <v>2126</v>
      </c>
      <c r="B1227" s="28"/>
      <c r="C1227" s="275"/>
      <c r="D1227" s="418" t="s">
        <v>129</v>
      </c>
      <c r="E1227" s="50">
        <f t="shared" si="16"/>
        <v>0</v>
      </c>
      <c r="F1227" s="284">
        <f t="shared" si="17"/>
        <v>0</v>
      </c>
      <c r="N1227" s="28"/>
      <c r="R1227" s="194"/>
      <c r="T1227" s="28"/>
      <c r="U1227" s="28"/>
      <c r="V1227" s="28"/>
      <c r="AA1227" s="194"/>
      <c r="AC1227" s="28"/>
      <c r="AD1227" s="28"/>
      <c r="AE1227" s="28"/>
      <c r="AJ1227" s="194"/>
      <c r="AL1227" s="28"/>
      <c r="AM1227" s="28"/>
      <c r="AN1227" s="28"/>
      <c r="AS1227" s="194"/>
      <c r="AU1227" s="28"/>
      <c r="AV1227" s="28"/>
      <c r="AW1227" s="28"/>
      <c r="BB1227" s="194"/>
      <c r="BD1227" s="28"/>
      <c r="BE1227" s="28"/>
      <c r="BF1227" s="28"/>
      <c r="BK1227" s="194"/>
      <c r="BM1227" s="28"/>
      <c r="BN1227" s="28"/>
      <c r="BO1227" s="28"/>
      <c r="BT1227" s="194"/>
      <c r="BV1227" s="28"/>
      <c r="BW1227" s="28"/>
      <c r="BX1227" s="28"/>
      <c r="CC1227" s="194"/>
      <c r="CE1227" s="28"/>
      <c r="CF1227" s="28"/>
      <c r="CG1227" s="28"/>
      <c r="CL1227" s="194"/>
      <c r="CN1227" s="28"/>
      <c r="CO1227" s="28"/>
      <c r="CP1227" s="28"/>
      <c r="CU1227" s="194"/>
      <c r="CW1227" s="28"/>
      <c r="CX1227" s="28"/>
      <c r="CY1227" s="28"/>
      <c r="DD1227" s="194"/>
      <c r="DF1227" s="28"/>
      <c r="DG1227" s="28"/>
      <c r="DH1227" s="28"/>
      <c r="DM1227" s="194"/>
      <c r="DO1227" s="28"/>
      <c r="DP1227" s="28"/>
      <c r="DQ1227" s="28"/>
      <c r="DV1227" s="194"/>
      <c r="DX1227" s="28"/>
      <c r="DY1227" s="28"/>
      <c r="DZ1227" s="28"/>
      <c r="EE1227" s="194"/>
      <c r="EG1227" s="28"/>
      <c r="EH1227" s="28"/>
      <c r="EI1227" s="28"/>
      <c r="EN1227" s="194"/>
      <c r="EP1227" s="28"/>
      <c r="EQ1227" s="28"/>
      <c r="ER1227" s="28"/>
      <c r="EW1227" s="194"/>
      <c r="EY1227" s="28"/>
      <c r="EZ1227" s="28"/>
      <c r="FA1227" s="28"/>
      <c r="FF1227" s="194"/>
      <c r="FH1227" s="28"/>
      <c r="FI1227" s="28"/>
      <c r="FJ1227" s="28"/>
      <c r="FO1227" s="194"/>
      <c r="FQ1227" s="28"/>
      <c r="FR1227" s="28"/>
      <c r="FS1227" s="28"/>
      <c r="FX1227" s="194"/>
      <c r="FZ1227" s="28"/>
      <c r="GA1227" s="28"/>
      <c r="GB1227" s="28"/>
      <c r="GG1227" s="194"/>
      <c r="GI1227" s="28"/>
      <c r="GJ1227" s="28"/>
      <c r="GK1227" s="28"/>
      <c r="GP1227" s="194"/>
      <c r="GR1227" s="28"/>
      <c r="GS1227" s="28"/>
      <c r="GT1227" s="28"/>
      <c r="GY1227" s="194"/>
      <c r="HA1227" s="28"/>
      <c r="HB1227" s="28"/>
      <c r="HC1227" s="28"/>
      <c r="HH1227" s="194"/>
      <c r="HJ1227" s="28"/>
      <c r="HK1227" s="28"/>
      <c r="HL1227" s="28"/>
      <c r="HQ1227" s="28"/>
      <c r="HR1227" s="28"/>
      <c r="HS1227" s="28"/>
      <c r="HT1227" s="28"/>
      <c r="HU1227" s="28"/>
      <c r="HV1227" s="28"/>
      <c r="HW1227" s="28"/>
      <c r="HX1227" s="28"/>
      <c r="HY1227" s="28"/>
      <c r="HZ1227" s="28"/>
      <c r="IA1227" s="28"/>
      <c r="IB1227" s="28"/>
      <c r="IC1227" s="28"/>
      <c r="ID1227" s="28"/>
      <c r="IE1227" s="28"/>
      <c r="IF1227" s="28"/>
      <c r="IG1227" s="28"/>
      <c r="IH1227" s="28"/>
      <c r="II1227" s="28"/>
      <c r="IJ1227" s="28"/>
      <c r="IK1227" s="28"/>
      <c r="IL1227" s="28"/>
      <c r="IM1227" s="28"/>
      <c r="IN1227" s="28"/>
      <c r="IO1227" s="28"/>
      <c r="IP1227" s="28"/>
      <c r="IQ1227" s="28"/>
      <c r="IR1227" s="28"/>
      <c r="IS1227" s="28"/>
      <c r="IT1227" s="28"/>
      <c r="IU1227" s="28"/>
      <c r="IV1227" s="28"/>
    </row>
    <row r="1228" spans="1:256" s="50" customFormat="1" ht="18">
      <c r="A1228" s="330" t="s">
        <v>597</v>
      </c>
      <c r="B1228" s="420"/>
      <c r="C1228" s="420"/>
      <c r="D1228" s="418" t="s">
        <v>135</v>
      </c>
      <c r="E1228" s="50">
        <f t="shared" si="16"/>
        <v>1</v>
      </c>
      <c r="F1228" s="284">
        <f t="shared" si="17"/>
        <v>11</v>
      </c>
      <c r="J1228" s="50">
        <v>11</v>
      </c>
      <c r="L1228" s="281"/>
      <c r="N1228" s="28"/>
      <c r="R1228" s="194"/>
      <c r="T1228" s="28"/>
      <c r="U1228" s="28"/>
      <c r="V1228" s="28"/>
      <c r="AA1228" s="194"/>
      <c r="AC1228" s="28"/>
      <c r="AD1228" s="28"/>
      <c r="AE1228" s="28"/>
      <c r="AJ1228" s="194"/>
      <c r="AL1228" s="28"/>
      <c r="AM1228" s="28"/>
      <c r="AN1228" s="28"/>
      <c r="AS1228" s="194"/>
      <c r="AU1228" s="28"/>
      <c r="AV1228" s="28"/>
      <c r="AW1228" s="28"/>
      <c r="BB1228" s="194"/>
      <c r="BD1228" s="28"/>
      <c r="BE1228" s="28"/>
      <c r="BF1228" s="28"/>
      <c r="BK1228" s="194"/>
      <c r="BM1228" s="28"/>
      <c r="BN1228" s="28"/>
      <c r="BO1228" s="28"/>
      <c r="BT1228" s="194"/>
      <c r="BV1228" s="28"/>
      <c r="BW1228" s="28"/>
      <c r="BX1228" s="28"/>
      <c r="CC1228" s="194"/>
      <c r="CE1228" s="28"/>
      <c r="CF1228" s="28"/>
      <c r="CG1228" s="28"/>
      <c r="CL1228" s="194"/>
      <c r="CN1228" s="28"/>
      <c r="CO1228" s="28"/>
      <c r="CP1228" s="28"/>
      <c r="CU1228" s="194"/>
      <c r="CW1228" s="28"/>
      <c r="CX1228" s="28"/>
      <c r="CY1228" s="28"/>
      <c r="DD1228" s="194"/>
      <c r="DF1228" s="28"/>
      <c r="DG1228" s="28"/>
      <c r="DH1228" s="28"/>
      <c r="DM1228" s="194"/>
      <c r="DO1228" s="28"/>
      <c r="DP1228" s="28"/>
      <c r="DQ1228" s="28"/>
      <c r="DV1228" s="194"/>
      <c r="DX1228" s="28"/>
      <c r="DY1228" s="28"/>
      <c r="DZ1228" s="28"/>
      <c r="EE1228" s="194"/>
      <c r="EG1228" s="28"/>
      <c r="EH1228" s="28"/>
      <c r="EI1228" s="28"/>
      <c r="EN1228" s="194"/>
      <c r="EP1228" s="28"/>
      <c r="EQ1228" s="28"/>
      <c r="ER1228" s="28"/>
      <c r="EW1228" s="194"/>
      <c r="EY1228" s="28"/>
      <c r="EZ1228" s="28"/>
      <c r="FA1228" s="28"/>
      <c r="FF1228" s="194"/>
      <c r="FH1228" s="28"/>
      <c r="FI1228" s="28"/>
      <c r="FJ1228" s="28"/>
      <c r="FO1228" s="194"/>
      <c r="FQ1228" s="28"/>
      <c r="FR1228" s="28"/>
      <c r="FS1228" s="28"/>
      <c r="FX1228" s="194"/>
      <c r="FZ1228" s="28"/>
      <c r="GA1228" s="28"/>
      <c r="GB1228" s="28"/>
      <c r="GG1228" s="194"/>
      <c r="GI1228" s="28"/>
      <c r="GJ1228" s="28"/>
      <c r="GK1228" s="28"/>
      <c r="GP1228" s="194"/>
      <c r="GR1228" s="28"/>
      <c r="GS1228" s="28"/>
      <c r="GT1228" s="28"/>
      <c r="GY1228" s="194"/>
      <c r="HA1228" s="28"/>
      <c r="HB1228" s="28"/>
      <c r="HC1228" s="28"/>
      <c r="HH1228" s="194"/>
      <c r="HJ1228" s="28"/>
      <c r="HK1228" s="28"/>
      <c r="HL1228" s="28"/>
      <c r="HQ1228" s="28"/>
      <c r="HR1228" s="28"/>
      <c r="HS1228" s="28"/>
      <c r="HT1228" s="28"/>
      <c r="HU1228" s="28"/>
      <c r="HV1228" s="28"/>
      <c r="HW1228" s="28"/>
      <c r="HX1228" s="28"/>
      <c r="HY1228" s="28"/>
      <c r="HZ1228" s="28"/>
      <c r="IA1228" s="28"/>
      <c r="IB1228" s="28"/>
      <c r="IC1228" s="28"/>
      <c r="ID1228" s="28"/>
      <c r="IE1228" s="28"/>
      <c r="IF1228" s="28"/>
      <c r="IG1228" s="28"/>
      <c r="IH1228" s="28"/>
      <c r="II1228" s="28"/>
      <c r="IJ1228" s="28"/>
      <c r="IK1228" s="28"/>
      <c r="IL1228" s="28"/>
      <c r="IM1228" s="28"/>
      <c r="IN1228" s="28"/>
      <c r="IO1228" s="28"/>
      <c r="IP1228" s="28"/>
      <c r="IQ1228" s="28"/>
      <c r="IR1228" s="28"/>
      <c r="IS1228" s="28"/>
      <c r="IT1228" s="28"/>
      <c r="IU1228" s="28"/>
      <c r="IV1228" s="28"/>
    </row>
    <row r="1229" spans="1:256" s="50" customFormat="1" ht="18.75">
      <c r="A1229" s="330" t="s">
        <v>718</v>
      </c>
      <c r="B1229" s="417"/>
      <c r="C1229" s="417"/>
      <c r="D1229" s="1" t="s">
        <v>131</v>
      </c>
      <c r="E1229" s="50">
        <f t="shared" si="16"/>
        <v>0</v>
      </c>
      <c r="F1229" s="284">
        <f t="shared" si="17"/>
        <v>0</v>
      </c>
      <c r="N1229" s="28"/>
      <c r="R1229" s="194"/>
      <c r="T1229" s="28"/>
      <c r="U1229" s="28"/>
      <c r="V1229" s="28"/>
      <c r="AA1229" s="194"/>
      <c r="AC1229" s="28"/>
      <c r="AD1229" s="28"/>
      <c r="AE1229" s="28"/>
      <c r="AJ1229" s="194"/>
      <c r="AL1229" s="28"/>
      <c r="AM1229" s="28"/>
      <c r="AN1229" s="28"/>
      <c r="AS1229" s="194"/>
      <c r="AU1229" s="28"/>
      <c r="AV1229" s="28"/>
      <c r="AW1229" s="28"/>
      <c r="BB1229" s="194"/>
      <c r="BD1229" s="28"/>
      <c r="BE1229" s="28"/>
      <c r="BF1229" s="28"/>
      <c r="BK1229" s="194"/>
      <c r="BM1229" s="28"/>
      <c r="BN1229" s="28"/>
      <c r="BO1229" s="28"/>
      <c r="BT1229" s="194"/>
      <c r="BV1229" s="28"/>
      <c r="BW1229" s="28"/>
      <c r="BX1229" s="28"/>
      <c r="CC1229" s="194"/>
      <c r="CE1229" s="28"/>
      <c r="CF1229" s="28"/>
      <c r="CG1229" s="28"/>
      <c r="CL1229" s="194"/>
      <c r="CN1229" s="28"/>
      <c r="CO1229" s="28"/>
      <c r="CP1229" s="28"/>
      <c r="CU1229" s="194"/>
      <c r="CW1229" s="28"/>
      <c r="CX1229" s="28"/>
      <c r="CY1229" s="28"/>
      <c r="DD1229" s="194"/>
      <c r="DF1229" s="28"/>
      <c r="DG1229" s="28"/>
      <c r="DH1229" s="28"/>
      <c r="DM1229" s="194"/>
      <c r="DO1229" s="28"/>
      <c r="DP1229" s="28"/>
      <c r="DQ1229" s="28"/>
      <c r="DV1229" s="194"/>
      <c r="DX1229" s="28"/>
      <c r="DY1229" s="28"/>
      <c r="DZ1229" s="28"/>
      <c r="EE1229" s="194"/>
      <c r="EG1229" s="28"/>
      <c r="EH1229" s="28"/>
      <c r="EI1229" s="28"/>
      <c r="EN1229" s="194"/>
      <c r="EP1229" s="28"/>
      <c r="EQ1229" s="28"/>
      <c r="ER1229" s="28"/>
      <c r="EW1229" s="194"/>
      <c r="EY1229" s="28"/>
      <c r="EZ1229" s="28"/>
      <c r="FA1229" s="28"/>
      <c r="FF1229" s="194"/>
      <c r="FH1229" s="28"/>
      <c r="FI1229" s="28"/>
      <c r="FJ1229" s="28"/>
      <c r="FO1229" s="194"/>
      <c r="FQ1229" s="28"/>
      <c r="FR1229" s="28"/>
      <c r="FS1229" s="28"/>
      <c r="FX1229" s="194"/>
      <c r="FZ1229" s="28"/>
      <c r="GA1229" s="28"/>
      <c r="GB1229" s="28"/>
      <c r="GG1229" s="194"/>
      <c r="GI1229" s="28"/>
      <c r="GJ1229" s="28"/>
      <c r="GK1229" s="28"/>
      <c r="GP1229" s="194"/>
      <c r="GR1229" s="28"/>
      <c r="GS1229" s="28"/>
      <c r="GT1229" s="28"/>
      <c r="GY1229" s="194"/>
      <c r="HA1229" s="28"/>
      <c r="HB1229" s="28"/>
      <c r="HC1229" s="28"/>
      <c r="HH1229" s="194"/>
      <c r="HJ1229" s="28"/>
      <c r="HK1229" s="28"/>
      <c r="HL1229" s="28"/>
      <c r="HQ1229" s="28"/>
      <c r="HR1229" s="28"/>
      <c r="HS1229" s="28"/>
      <c r="HT1229" s="28"/>
      <c r="HU1229" s="28"/>
      <c r="HV1229" s="28"/>
      <c r="HW1229" s="28"/>
      <c r="HX1229" s="28"/>
      <c r="HY1229" s="28"/>
      <c r="HZ1229" s="28"/>
      <c r="IA1229" s="28"/>
      <c r="IB1229" s="28"/>
      <c r="IC1229" s="28"/>
      <c r="ID1229" s="28"/>
      <c r="IE1229" s="28"/>
      <c r="IF1229" s="28"/>
      <c r="IG1229" s="28"/>
      <c r="IH1229" s="28"/>
      <c r="II1229" s="28"/>
      <c r="IJ1229" s="28"/>
      <c r="IK1229" s="28"/>
      <c r="IL1229" s="28"/>
      <c r="IM1229" s="28"/>
      <c r="IN1229" s="28"/>
      <c r="IO1229" s="28"/>
      <c r="IP1229" s="28"/>
      <c r="IQ1229" s="28"/>
      <c r="IR1229" s="28"/>
      <c r="IS1229" s="28"/>
      <c r="IT1229" s="28"/>
      <c r="IU1229" s="28"/>
      <c r="IV1229" s="28"/>
    </row>
    <row r="1230" spans="1:256" s="50" customFormat="1" ht="18">
      <c r="A1230" s="330" t="s">
        <v>560</v>
      </c>
      <c r="B1230" s="420"/>
      <c r="C1230" s="420"/>
      <c r="D1230" s="418" t="s">
        <v>135</v>
      </c>
      <c r="E1230" s="50">
        <f t="shared" si="16"/>
        <v>4</v>
      </c>
      <c r="F1230" s="284">
        <f t="shared" si="17"/>
        <v>32</v>
      </c>
      <c r="I1230" s="50">
        <v>20</v>
      </c>
      <c r="J1230" s="50">
        <v>12</v>
      </c>
      <c r="L1230" s="28"/>
      <c r="N1230" s="28"/>
      <c r="R1230" s="194"/>
      <c r="T1230" s="28"/>
      <c r="U1230" s="28"/>
      <c r="V1230" s="28"/>
      <c r="AA1230" s="194"/>
      <c r="AC1230" s="28"/>
      <c r="AD1230" s="28"/>
      <c r="AE1230" s="28"/>
      <c r="AJ1230" s="194"/>
      <c r="AL1230" s="28"/>
      <c r="AM1230" s="28"/>
      <c r="AN1230" s="28"/>
      <c r="AS1230" s="194"/>
      <c r="AU1230" s="28"/>
      <c r="AV1230" s="28"/>
      <c r="AW1230" s="28"/>
      <c r="BB1230" s="194"/>
      <c r="BD1230" s="28"/>
      <c r="BE1230" s="28"/>
      <c r="BF1230" s="28"/>
      <c r="BK1230" s="194"/>
      <c r="BM1230" s="28"/>
      <c r="BN1230" s="28"/>
      <c r="BO1230" s="28"/>
      <c r="BT1230" s="194"/>
      <c r="BV1230" s="28"/>
      <c r="BW1230" s="28"/>
      <c r="BX1230" s="28"/>
      <c r="CC1230" s="194"/>
      <c r="CE1230" s="28"/>
      <c r="CF1230" s="28"/>
      <c r="CG1230" s="28"/>
      <c r="CL1230" s="194"/>
      <c r="CN1230" s="28"/>
      <c r="CO1230" s="28"/>
      <c r="CP1230" s="28"/>
      <c r="CU1230" s="194"/>
      <c r="CW1230" s="28"/>
      <c r="CX1230" s="28"/>
      <c r="CY1230" s="28"/>
      <c r="DD1230" s="194"/>
      <c r="DF1230" s="28"/>
      <c r="DG1230" s="28"/>
      <c r="DH1230" s="28"/>
      <c r="DM1230" s="194"/>
      <c r="DO1230" s="28"/>
      <c r="DP1230" s="28"/>
      <c r="DQ1230" s="28"/>
      <c r="DV1230" s="194"/>
      <c r="DX1230" s="28"/>
      <c r="DY1230" s="28"/>
      <c r="DZ1230" s="28"/>
      <c r="EE1230" s="194"/>
      <c r="EG1230" s="28"/>
      <c r="EH1230" s="28"/>
      <c r="EI1230" s="28"/>
      <c r="EN1230" s="194"/>
      <c r="EP1230" s="28"/>
      <c r="EQ1230" s="28"/>
      <c r="ER1230" s="28"/>
      <c r="EW1230" s="194"/>
      <c r="EY1230" s="28"/>
      <c r="EZ1230" s="28"/>
      <c r="FA1230" s="28"/>
      <c r="FF1230" s="194"/>
      <c r="FH1230" s="28"/>
      <c r="FI1230" s="28"/>
      <c r="FJ1230" s="28"/>
      <c r="FO1230" s="194"/>
      <c r="FQ1230" s="28"/>
      <c r="FR1230" s="28"/>
      <c r="FS1230" s="28"/>
      <c r="FX1230" s="194"/>
      <c r="FZ1230" s="28"/>
      <c r="GA1230" s="28"/>
      <c r="GB1230" s="28"/>
      <c r="GG1230" s="194"/>
      <c r="GI1230" s="28"/>
      <c r="GJ1230" s="28"/>
      <c r="GK1230" s="28"/>
      <c r="GP1230" s="194"/>
      <c r="GR1230" s="28"/>
      <c r="GS1230" s="28"/>
      <c r="GT1230" s="28"/>
      <c r="GY1230" s="194"/>
      <c r="HA1230" s="28"/>
      <c r="HB1230" s="28"/>
      <c r="HC1230" s="28"/>
      <c r="HH1230" s="194"/>
      <c r="HJ1230" s="28"/>
      <c r="HK1230" s="28"/>
      <c r="HL1230" s="28"/>
      <c r="HQ1230" s="28"/>
      <c r="HR1230" s="28"/>
      <c r="HS1230" s="28"/>
      <c r="HT1230" s="28"/>
      <c r="HU1230" s="28"/>
      <c r="HV1230" s="28"/>
      <c r="HW1230" s="28"/>
      <c r="HX1230" s="28"/>
      <c r="HY1230" s="28"/>
      <c r="HZ1230" s="28"/>
      <c r="IA1230" s="28"/>
      <c r="IB1230" s="28"/>
      <c r="IC1230" s="28"/>
      <c r="ID1230" s="28"/>
      <c r="IE1230" s="28"/>
      <c r="IF1230" s="28"/>
      <c r="IG1230" s="28"/>
      <c r="IH1230" s="28"/>
      <c r="II1230" s="28"/>
      <c r="IJ1230" s="28"/>
      <c r="IK1230" s="28"/>
      <c r="IL1230" s="28"/>
      <c r="IM1230" s="28"/>
      <c r="IN1230" s="28"/>
      <c r="IO1230" s="28"/>
      <c r="IP1230" s="28"/>
      <c r="IQ1230" s="28"/>
      <c r="IR1230" s="28"/>
      <c r="IS1230" s="28"/>
      <c r="IT1230" s="28"/>
      <c r="IU1230" s="28"/>
      <c r="IV1230" s="28"/>
    </row>
    <row r="1231" spans="1:256" s="50" customFormat="1" ht="18">
      <c r="A1231" s="330" t="s">
        <v>972</v>
      </c>
      <c r="B1231" s="28"/>
      <c r="C1231" s="275"/>
      <c r="D1231" s="418" t="s">
        <v>129</v>
      </c>
      <c r="E1231" s="50">
        <f t="shared" si="16"/>
        <v>1</v>
      </c>
      <c r="F1231" s="284">
        <f t="shared" si="17"/>
        <v>0</v>
      </c>
      <c r="N1231" s="28"/>
      <c r="R1231" s="194"/>
      <c r="T1231" s="28"/>
      <c r="U1231" s="28"/>
      <c r="V1231" s="28"/>
      <c r="AA1231" s="194"/>
      <c r="AC1231" s="28"/>
      <c r="AD1231" s="28"/>
      <c r="AE1231" s="28"/>
      <c r="AJ1231" s="194"/>
      <c r="AL1231" s="28"/>
      <c r="AM1231" s="28"/>
      <c r="AN1231" s="28"/>
      <c r="AS1231" s="194"/>
      <c r="AU1231" s="28"/>
      <c r="AV1231" s="28"/>
      <c r="AW1231" s="28"/>
      <c r="BB1231" s="194"/>
      <c r="BD1231" s="28"/>
      <c r="BE1231" s="28"/>
      <c r="BF1231" s="28"/>
      <c r="BK1231" s="194"/>
      <c r="BM1231" s="28"/>
      <c r="BN1231" s="28"/>
      <c r="BO1231" s="28"/>
      <c r="BT1231" s="194"/>
      <c r="BV1231" s="28"/>
      <c r="BW1231" s="28"/>
      <c r="BX1231" s="28"/>
      <c r="CC1231" s="194"/>
      <c r="CE1231" s="28"/>
      <c r="CF1231" s="28"/>
      <c r="CG1231" s="28"/>
      <c r="CL1231" s="194"/>
      <c r="CN1231" s="28"/>
      <c r="CO1231" s="28"/>
      <c r="CP1231" s="28"/>
      <c r="CU1231" s="194"/>
      <c r="CW1231" s="28"/>
      <c r="CX1231" s="28"/>
      <c r="CY1231" s="28"/>
      <c r="DD1231" s="194"/>
      <c r="DF1231" s="28"/>
      <c r="DG1231" s="28"/>
      <c r="DH1231" s="28"/>
      <c r="DM1231" s="194"/>
      <c r="DO1231" s="28"/>
      <c r="DP1231" s="28"/>
      <c r="DQ1231" s="28"/>
      <c r="DV1231" s="194"/>
      <c r="DX1231" s="28"/>
      <c r="DY1231" s="28"/>
      <c r="DZ1231" s="28"/>
      <c r="EE1231" s="194"/>
      <c r="EG1231" s="28"/>
      <c r="EH1231" s="28"/>
      <c r="EI1231" s="28"/>
      <c r="EN1231" s="194"/>
      <c r="EP1231" s="28"/>
      <c r="EQ1231" s="28"/>
      <c r="ER1231" s="28"/>
      <c r="EW1231" s="194"/>
      <c r="EY1231" s="28"/>
      <c r="EZ1231" s="28"/>
      <c r="FA1231" s="28"/>
      <c r="FF1231" s="194"/>
      <c r="FH1231" s="28"/>
      <c r="FI1231" s="28"/>
      <c r="FJ1231" s="28"/>
      <c r="FO1231" s="194"/>
      <c r="FQ1231" s="28"/>
      <c r="FR1231" s="28"/>
      <c r="FS1231" s="28"/>
      <c r="FX1231" s="194"/>
      <c r="FZ1231" s="28"/>
      <c r="GA1231" s="28"/>
      <c r="GB1231" s="28"/>
      <c r="GG1231" s="194"/>
      <c r="GI1231" s="28"/>
      <c r="GJ1231" s="28"/>
      <c r="GK1231" s="28"/>
      <c r="GP1231" s="194"/>
      <c r="GR1231" s="28"/>
      <c r="GS1231" s="28"/>
      <c r="GT1231" s="28"/>
      <c r="GY1231" s="194"/>
      <c r="HA1231" s="28"/>
      <c r="HB1231" s="28"/>
      <c r="HC1231" s="28"/>
      <c r="HH1231" s="194"/>
      <c r="HJ1231" s="28"/>
      <c r="HK1231" s="28"/>
      <c r="HL1231" s="28"/>
      <c r="HQ1231" s="28"/>
      <c r="HR1231" s="28"/>
      <c r="HS1231" s="28"/>
      <c r="HT1231" s="28"/>
      <c r="HU1231" s="28"/>
      <c r="HV1231" s="28"/>
      <c r="HW1231" s="28"/>
      <c r="HX1231" s="28"/>
      <c r="HY1231" s="28"/>
      <c r="HZ1231" s="28"/>
      <c r="IA1231" s="28"/>
      <c r="IB1231" s="28"/>
      <c r="IC1231" s="28"/>
      <c r="ID1231" s="28"/>
      <c r="IE1231" s="28"/>
      <c r="IF1231" s="28"/>
      <c r="IG1231" s="28"/>
      <c r="IH1231" s="28"/>
      <c r="II1231" s="28"/>
      <c r="IJ1231" s="28"/>
      <c r="IK1231" s="28"/>
      <c r="IL1231" s="28"/>
      <c r="IM1231" s="28"/>
      <c r="IN1231" s="28"/>
      <c r="IO1231" s="28"/>
      <c r="IP1231" s="28"/>
      <c r="IQ1231" s="28"/>
      <c r="IR1231" s="28"/>
      <c r="IS1231" s="28"/>
      <c r="IT1231" s="28"/>
      <c r="IU1231" s="28"/>
      <c r="IV1231" s="28"/>
    </row>
    <row r="1232" spans="1:256" s="50" customFormat="1" ht="18">
      <c r="A1232" s="206" t="s">
        <v>2810</v>
      </c>
      <c r="B1232" s="28"/>
      <c r="C1232" s="275"/>
      <c r="D1232" s="418" t="s">
        <v>129</v>
      </c>
      <c r="E1232" s="50">
        <f t="shared" si="16"/>
        <v>0</v>
      </c>
      <c r="F1232" s="284">
        <f t="shared" si="17"/>
        <v>0</v>
      </c>
      <c r="L1232" s="28"/>
      <c r="N1232" s="28"/>
      <c r="R1232" s="194"/>
      <c r="T1232" s="28"/>
      <c r="U1232" s="28"/>
      <c r="V1232" s="28"/>
      <c r="AA1232" s="194"/>
      <c r="AC1232" s="28"/>
      <c r="AD1232" s="28"/>
      <c r="AE1232" s="28"/>
      <c r="AJ1232" s="194"/>
      <c r="AL1232" s="28"/>
      <c r="AM1232" s="28"/>
      <c r="AN1232" s="28"/>
      <c r="AS1232" s="194"/>
      <c r="AU1232" s="28"/>
      <c r="AV1232" s="28"/>
      <c r="AW1232" s="28"/>
      <c r="BB1232" s="194"/>
      <c r="BD1232" s="28"/>
      <c r="BE1232" s="28"/>
      <c r="BF1232" s="28"/>
      <c r="BK1232" s="194"/>
      <c r="BM1232" s="28"/>
      <c r="BN1232" s="28"/>
      <c r="BO1232" s="28"/>
      <c r="BT1232" s="194"/>
      <c r="BV1232" s="28"/>
      <c r="BW1232" s="28"/>
      <c r="BX1232" s="28"/>
      <c r="CC1232" s="194"/>
      <c r="CE1232" s="28"/>
      <c r="CF1232" s="28"/>
      <c r="CG1232" s="28"/>
      <c r="CL1232" s="194"/>
      <c r="CN1232" s="28"/>
      <c r="CO1232" s="28"/>
      <c r="CP1232" s="28"/>
      <c r="CU1232" s="194"/>
      <c r="CW1232" s="28"/>
      <c r="CX1232" s="28"/>
      <c r="CY1232" s="28"/>
      <c r="DD1232" s="194"/>
      <c r="DF1232" s="28"/>
      <c r="DG1232" s="28"/>
      <c r="DH1232" s="28"/>
      <c r="DM1232" s="194"/>
      <c r="DO1232" s="28"/>
      <c r="DP1232" s="28"/>
      <c r="DQ1232" s="28"/>
      <c r="DV1232" s="194"/>
      <c r="DX1232" s="28"/>
      <c r="DY1232" s="28"/>
      <c r="DZ1232" s="28"/>
      <c r="EE1232" s="194"/>
      <c r="EG1232" s="28"/>
      <c r="EH1232" s="28"/>
      <c r="EI1232" s="28"/>
      <c r="EN1232" s="194"/>
      <c r="EP1232" s="28"/>
      <c r="EQ1232" s="28"/>
      <c r="ER1232" s="28"/>
      <c r="EW1232" s="194"/>
      <c r="EY1232" s="28"/>
      <c r="EZ1232" s="28"/>
      <c r="FA1232" s="28"/>
      <c r="FF1232" s="194"/>
      <c r="FH1232" s="28"/>
      <c r="FI1232" s="28"/>
      <c r="FJ1232" s="28"/>
      <c r="FO1232" s="194"/>
      <c r="FQ1232" s="28"/>
      <c r="FR1232" s="28"/>
      <c r="FS1232" s="28"/>
      <c r="FX1232" s="194"/>
      <c r="FZ1232" s="28"/>
      <c r="GA1232" s="28"/>
      <c r="GB1232" s="28"/>
      <c r="GG1232" s="194"/>
      <c r="GI1232" s="28"/>
      <c r="GJ1232" s="28"/>
      <c r="GK1232" s="28"/>
      <c r="GP1232" s="194"/>
      <c r="GR1232" s="28"/>
      <c r="GS1232" s="28"/>
      <c r="GT1232" s="28"/>
      <c r="GY1232" s="194"/>
      <c r="HA1232" s="28"/>
      <c r="HB1232" s="28"/>
      <c r="HC1232" s="28"/>
      <c r="HH1232" s="194"/>
      <c r="HJ1232" s="28"/>
      <c r="HK1232" s="28"/>
      <c r="HL1232" s="28"/>
      <c r="HQ1232" s="28"/>
      <c r="HR1232" s="28"/>
      <c r="HS1232" s="28"/>
      <c r="HT1232" s="28"/>
      <c r="HU1232" s="28"/>
      <c r="HV1232" s="28"/>
      <c r="HW1232" s="28"/>
      <c r="HX1232" s="28"/>
      <c r="HY1232" s="28"/>
      <c r="HZ1232" s="28"/>
      <c r="IA1232" s="28"/>
      <c r="IB1232" s="28"/>
      <c r="IC1232" s="28"/>
      <c r="ID1232" s="28"/>
      <c r="IE1232" s="28"/>
      <c r="IF1232" s="28"/>
      <c r="IG1232" s="28"/>
      <c r="IH1232" s="28"/>
      <c r="II1232" s="28"/>
      <c r="IJ1232" s="28"/>
      <c r="IK1232" s="28"/>
      <c r="IL1232" s="28"/>
      <c r="IM1232" s="28"/>
      <c r="IN1232" s="28"/>
      <c r="IO1232" s="28"/>
      <c r="IP1232" s="28"/>
      <c r="IQ1232" s="28"/>
      <c r="IR1232" s="28"/>
      <c r="IS1232" s="28"/>
      <c r="IT1232" s="28"/>
      <c r="IU1232" s="28"/>
      <c r="IV1232" s="28"/>
    </row>
    <row r="1233" spans="1:256" s="50" customFormat="1" ht="18">
      <c r="A1233" s="330" t="s">
        <v>2056</v>
      </c>
      <c r="B1233" s="28"/>
      <c r="C1233" s="420"/>
      <c r="D1233" s="418" t="s">
        <v>129</v>
      </c>
      <c r="E1233" s="50">
        <f t="shared" si="16"/>
        <v>4</v>
      </c>
      <c r="F1233" s="284">
        <f t="shared" si="17"/>
        <v>25</v>
      </c>
      <c r="G1233" s="50">
        <v>22</v>
      </c>
      <c r="H1233" s="50">
        <v>1</v>
      </c>
      <c r="I1233" s="50">
        <v>2</v>
      </c>
      <c r="N1233" s="28"/>
      <c r="R1233" s="194"/>
      <c r="T1233" s="28"/>
      <c r="U1233" s="28"/>
      <c r="V1233" s="28"/>
      <c r="AA1233" s="194"/>
      <c r="AC1233" s="28"/>
      <c r="AD1233" s="28"/>
      <c r="AE1233" s="28"/>
      <c r="AJ1233" s="194"/>
      <c r="AL1233" s="28"/>
      <c r="AM1233" s="28"/>
      <c r="AN1233" s="28"/>
      <c r="AS1233" s="194"/>
      <c r="AU1233" s="28"/>
      <c r="AV1233" s="28"/>
      <c r="AW1233" s="28"/>
      <c r="BB1233" s="194"/>
      <c r="BD1233" s="28"/>
      <c r="BE1233" s="28"/>
      <c r="BF1233" s="28"/>
      <c r="BK1233" s="194"/>
      <c r="BM1233" s="28"/>
      <c r="BN1233" s="28"/>
      <c r="BO1233" s="28"/>
      <c r="BT1233" s="194"/>
      <c r="BV1233" s="28"/>
      <c r="BW1233" s="28"/>
      <c r="BX1233" s="28"/>
      <c r="CC1233" s="194"/>
      <c r="CE1233" s="28"/>
      <c r="CF1233" s="28"/>
      <c r="CG1233" s="28"/>
      <c r="CL1233" s="194"/>
      <c r="CN1233" s="28"/>
      <c r="CO1233" s="28"/>
      <c r="CP1233" s="28"/>
      <c r="CU1233" s="194"/>
      <c r="CW1233" s="28"/>
      <c r="CX1233" s="28"/>
      <c r="CY1233" s="28"/>
      <c r="DD1233" s="194"/>
      <c r="DF1233" s="28"/>
      <c r="DG1233" s="28"/>
      <c r="DH1233" s="28"/>
      <c r="DM1233" s="194"/>
      <c r="DO1233" s="28"/>
      <c r="DP1233" s="28"/>
      <c r="DQ1233" s="28"/>
      <c r="DV1233" s="194"/>
      <c r="DX1233" s="28"/>
      <c r="DY1233" s="28"/>
      <c r="DZ1233" s="28"/>
      <c r="EE1233" s="194"/>
      <c r="EG1233" s="28"/>
      <c r="EH1233" s="28"/>
      <c r="EI1233" s="28"/>
      <c r="EN1233" s="194"/>
      <c r="EP1233" s="28"/>
      <c r="EQ1233" s="28"/>
      <c r="ER1233" s="28"/>
      <c r="EW1233" s="194"/>
      <c r="EY1233" s="28"/>
      <c r="EZ1233" s="28"/>
      <c r="FA1233" s="28"/>
      <c r="FF1233" s="194"/>
      <c r="FH1233" s="28"/>
      <c r="FI1233" s="28"/>
      <c r="FJ1233" s="28"/>
      <c r="FO1233" s="194"/>
      <c r="FQ1233" s="28"/>
      <c r="FR1233" s="28"/>
      <c r="FS1233" s="28"/>
      <c r="FX1233" s="194"/>
      <c r="FZ1233" s="28"/>
      <c r="GA1233" s="28"/>
      <c r="GB1233" s="28"/>
      <c r="GG1233" s="194"/>
      <c r="GI1233" s="28"/>
      <c r="GJ1233" s="28"/>
      <c r="GK1233" s="28"/>
      <c r="GP1233" s="194"/>
      <c r="GR1233" s="28"/>
      <c r="GS1233" s="28"/>
      <c r="GT1233" s="28"/>
      <c r="GY1233" s="194"/>
      <c r="HA1233" s="28"/>
      <c r="HB1233" s="28"/>
      <c r="HC1233" s="28"/>
      <c r="HH1233" s="194"/>
      <c r="HJ1233" s="28"/>
      <c r="HK1233" s="28"/>
      <c r="HL1233" s="28"/>
      <c r="HQ1233" s="28"/>
      <c r="HR1233" s="28"/>
      <c r="HS1233" s="28"/>
      <c r="HT1233" s="28"/>
      <c r="HU1233" s="28"/>
      <c r="HV1233" s="28"/>
      <c r="HW1233" s="28"/>
      <c r="HX1233" s="28"/>
      <c r="HY1233" s="28"/>
      <c r="HZ1233" s="28"/>
      <c r="IA1233" s="28"/>
      <c r="IB1233" s="28"/>
      <c r="IC1233" s="28"/>
      <c r="ID1233" s="28"/>
      <c r="IE1233" s="28"/>
      <c r="IF1233" s="28"/>
      <c r="IG1233" s="28"/>
      <c r="IH1233" s="28"/>
      <c r="II1233" s="28"/>
      <c r="IJ1233" s="28"/>
      <c r="IK1233" s="28"/>
      <c r="IL1233" s="28"/>
      <c r="IM1233" s="28"/>
      <c r="IN1233" s="28"/>
      <c r="IO1233" s="28"/>
      <c r="IP1233" s="28"/>
      <c r="IQ1233" s="28"/>
      <c r="IR1233" s="28"/>
      <c r="IS1233" s="28"/>
      <c r="IT1233" s="28"/>
      <c r="IU1233" s="28"/>
      <c r="IV1233" s="28"/>
    </row>
    <row r="1234" spans="1:256" s="50" customFormat="1" ht="18">
      <c r="A1234" s="206" t="s">
        <v>2310</v>
      </c>
      <c r="B1234" s="28"/>
      <c r="C1234" s="275"/>
      <c r="D1234" s="418" t="s">
        <v>129</v>
      </c>
      <c r="E1234" s="50">
        <f t="shared" si="16"/>
        <v>0</v>
      </c>
      <c r="F1234" s="284">
        <f t="shared" si="17"/>
        <v>0</v>
      </c>
      <c r="N1234" s="28"/>
      <c r="R1234" s="194"/>
      <c r="T1234" s="28"/>
      <c r="U1234" s="28"/>
      <c r="V1234" s="28"/>
      <c r="AA1234" s="194"/>
      <c r="AC1234" s="28"/>
      <c r="AD1234" s="28"/>
      <c r="AE1234" s="28"/>
      <c r="AJ1234" s="194"/>
      <c r="AL1234" s="28"/>
      <c r="AM1234" s="28"/>
      <c r="AN1234" s="28"/>
      <c r="AS1234" s="194"/>
      <c r="AU1234" s="28"/>
      <c r="AV1234" s="28"/>
      <c r="AW1234" s="28"/>
      <c r="BB1234" s="194"/>
      <c r="BD1234" s="28"/>
      <c r="BE1234" s="28"/>
      <c r="BF1234" s="28"/>
      <c r="BK1234" s="194"/>
      <c r="BM1234" s="28"/>
      <c r="BN1234" s="28"/>
      <c r="BO1234" s="28"/>
      <c r="BT1234" s="194"/>
      <c r="BV1234" s="28"/>
      <c r="BW1234" s="28"/>
      <c r="BX1234" s="28"/>
      <c r="CC1234" s="194"/>
      <c r="CE1234" s="28"/>
      <c r="CF1234" s="28"/>
      <c r="CG1234" s="28"/>
      <c r="CL1234" s="194"/>
      <c r="CN1234" s="28"/>
      <c r="CO1234" s="28"/>
      <c r="CP1234" s="28"/>
      <c r="CU1234" s="194"/>
      <c r="CW1234" s="28"/>
      <c r="CX1234" s="28"/>
      <c r="CY1234" s="28"/>
      <c r="DD1234" s="194"/>
      <c r="DF1234" s="28"/>
      <c r="DG1234" s="28"/>
      <c r="DH1234" s="28"/>
      <c r="DM1234" s="194"/>
      <c r="DO1234" s="28"/>
      <c r="DP1234" s="28"/>
      <c r="DQ1234" s="28"/>
      <c r="DV1234" s="194"/>
      <c r="DX1234" s="28"/>
      <c r="DY1234" s="28"/>
      <c r="DZ1234" s="28"/>
      <c r="EE1234" s="194"/>
      <c r="EG1234" s="28"/>
      <c r="EH1234" s="28"/>
      <c r="EI1234" s="28"/>
      <c r="EN1234" s="194"/>
      <c r="EP1234" s="28"/>
      <c r="EQ1234" s="28"/>
      <c r="ER1234" s="28"/>
      <c r="EW1234" s="194"/>
      <c r="EY1234" s="28"/>
      <c r="EZ1234" s="28"/>
      <c r="FA1234" s="28"/>
      <c r="FF1234" s="194"/>
      <c r="FH1234" s="28"/>
      <c r="FI1234" s="28"/>
      <c r="FJ1234" s="28"/>
      <c r="FO1234" s="194"/>
      <c r="FQ1234" s="28"/>
      <c r="FR1234" s="28"/>
      <c r="FS1234" s="28"/>
      <c r="FX1234" s="194"/>
      <c r="FZ1234" s="28"/>
      <c r="GA1234" s="28"/>
      <c r="GB1234" s="28"/>
      <c r="GG1234" s="194"/>
      <c r="GI1234" s="28"/>
      <c r="GJ1234" s="28"/>
      <c r="GK1234" s="28"/>
      <c r="GP1234" s="194"/>
      <c r="GR1234" s="28"/>
      <c r="GS1234" s="28"/>
      <c r="GT1234" s="28"/>
      <c r="GY1234" s="194"/>
      <c r="HA1234" s="28"/>
      <c r="HB1234" s="28"/>
      <c r="HC1234" s="28"/>
      <c r="HH1234" s="194"/>
      <c r="HJ1234" s="28"/>
      <c r="HK1234" s="28"/>
      <c r="HL1234" s="28"/>
      <c r="HQ1234" s="28"/>
      <c r="HR1234" s="28"/>
      <c r="HS1234" s="28"/>
      <c r="HT1234" s="28"/>
      <c r="HU1234" s="28"/>
      <c r="HV1234" s="28"/>
      <c r="HW1234" s="28"/>
      <c r="HX1234" s="28"/>
      <c r="HY1234" s="28"/>
      <c r="HZ1234" s="28"/>
      <c r="IA1234" s="28"/>
      <c r="IB1234" s="28"/>
      <c r="IC1234" s="28"/>
      <c r="ID1234" s="28"/>
      <c r="IE1234" s="28"/>
      <c r="IF1234" s="28"/>
      <c r="IG1234" s="28"/>
      <c r="IH1234" s="28"/>
      <c r="II1234" s="28"/>
      <c r="IJ1234" s="28"/>
      <c r="IK1234" s="28"/>
      <c r="IL1234" s="28"/>
      <c r="IM1234" s="28"/>
      <c r="IN1234" s="28"/>
      <c r="IO1234" s="28"/>
      <c r="IP1234" s="28"/>
      <c r="IQ1234" s="28"/>
      <c r="IR1234" s="28"/>
      <c r="IS1234" s="28"/>
      <c r="IT1234" s="28"/>
      <c r="IU1234" s="28"/>
      <c r="IV1234" s="28"/>
    </row>
    <row r="1235" spans="1:256" s="50" customFormat="1" ht="18">
      <c r="A1235" s="206" t="s">
        <v>2786</v>
      </c>
      <c r="B1235" s="28"/>
      <c r="C1235" s="275"/>
      <c r="D1235" s="418" t="s">
        <v>129</v>
      </c>
      <c r="E1235" s="50">
        <f t="shared" si="16"/>
        <v>0</v>
      </c>
      <c r="F1235" s="284">
        <f t="shared" si="17"/>
        <v>17</v>
      </c>
      <c r="I1235" s="50">
        <v>15</v>
      </c>
      <c r="J1235" s="50">
        <v>2</v>
      </c>
      <c r="N1235" s="28"/>
      <c r="R1235" s="194"/>
      <c r="T1235" s="28"/>
      <c r="U1235" s="28"/>
      <c r="V1235" s="28"/>
      <c r="AA1235" s="194"/>
      <c r="AC1235" s="28"/>
      <c r="AD1235" s="28"/>
      <c r="AE1235" s="28"/>
      <c r="AJ1235" s="194"/>
      <c r="AL1235" s="28"/>
      <c r="AM1235" s="28"/>
      <c r="AN1235" s="28"/>
      <c r="AS1235" s="194"/>
      <c r="AU1235" s="28"/>
      <c r="AV1235" s="28"/>
      <c r="AW1235" s="28"/>
      <c r="BB1235" s="194"/>
      <c r="BD1235" s="28"/>
      <c r="BE1235" s="28"/>
      <c r="BF1235" s="28"/>
      <c r="BK1235" s="194"/>
      <c r="BM1235" s="28"/>
      <c r="BN1235" s="28"/>
      <c r="BO1235" s="28"/>
      <c r="BT1235" s="194"/>
      <c r="BV1235" s="28"/>
      <c r="BW1235" s="28"/>
      <c r="BX1235" s="28"/>
      <c r="CC1235" s="194"/>
      <c r="CE1235" s="28"/>
      <c r="CF1235" s="28"/>
      <c r="CG1235" s="28"/>
      <c r="CL1235" s="194"/>
      <c r="CN1235" s="28"/>
      <c r="CO1235" s="28"/>
      <c r="CP1235" s="28"/>
      <c r="CU1235" s="194"/>
      <c r="CW1235" s="28"/>
      <c r="CX1235" s="28"/>
      <c r="CY1235" s="28"/>
      <c r="DD1235" s="194"/>
      <c r="DF1235" s="28"/>
      <c r="DG1235" s="28"/>
      <c r="DH1235" s="28"/>
      <c r="DM1235" s="194"/>
      <c r="DO1235" s="28"/>
      <c r="DP1235" s="28"/>
      <c r="DQ1235" s="28"/>
      <c r="DV1235" s="194"/>
      <c r="DX1235" s="28"/>
      <c r="DY1235" s="28"/>
      <c r="DZ1235" s="28"/>
      <c r="EE1235" s="194"/>
      <c r="EG1235" s="28"/>
      <c r="EH1235" s="28"/>
      <c r="EI1235" s="28"/>
      <c r="EN1235" s="194"/>
      <c r="EP1235" s="28"/>
      <c r="EQ1235" s="28"/>
      <c r="ER1235" s="28"/>
      <c r="EW1235" s="194"/>
      <c r="EY1235" s="28"/>
      <c r="EZ1235" s="28"/>
      <c r="FA1235" s="28"/>
      <c r="FF1235" s="194"/>
      <c r="FH1235" s="28"/>
      <c r="FI1235" s="28"/>
      <c r="FJ1235" s="28"/>
      <c r="FO1235" s="194"/>
      <c r="FQ1235" s="28"/>
      <c r="FR1235" s="28"/>
      <c r="FS1235" s="28"/>
      <c r="FX1235" s="194"/>
      <c r="FZ1235" s="28"/>
      <c r="GA1235" s="28"/>
      <c r="GB1235" s="28"/>
      <c r="GG1235" s="194"/>
      <c r="GI1235" s="28"/>
      <c r="GJ1235" s="28"/>
      <c r="GK1235" s="28"/>
      <c r="GP1235" s="194"/>
      <c r="GR1235" s="28"/>
      <c r="GS1235" s="28"/>
      <c r="GT1235" s="28"/>
      <c r="GY1235" s="194"/>
      <c r="HA1235" s="28"/>
      <c r="HB1235" s="28"/>
      <c r="HC1235" s="28"/>
      <c r="HH1235" s="194"/>
      <c r="HJ1235" s="28"/>
      <c r="HK1235" s="28"/>
      <c r="HL1235" s="28"/>
      <c r="HQ1235" s="28"/>
      <c r="HR1235" s="28"/>
      <c r="HS1235" s="28"/>
      <c r="HT1235" s="28"/>
      <c r="HU1235" s="28"/>
      <c r="HV1235" s="28"/>
      <c r="HW1235" s="28"/>
      <c r="HX1235" s="28"/>
      <c r="HY1235" s="28"/>
      <c r="HZ1235" s="28"/>
      <c r="IA1235" s="28"/>
      <c r="IB1235" s="28"/>
      <c r="IC1235" s="28"/>
      <c r="ID1235" s="28"/>
      <c r="IE1235" s="28"/>
      <c r="IF1235" s="28"/>
      <c r="IG1235" s="28"/>
      <c r="IH1235" s="28"/>
      <c r="II1235" s="28"/>
      <c r="IJ1235" s="28"/>
      <c r="IK1235" s="28"/>
      <c r="IL1235" s="28"/>
      <c r="IM1235" s="28"/>
      <c r="IN1235" s="28"/>
      <c r="IO1235" s="28"/>
      <c r="IP1235" s="28"/>
      <c r="IQ1235" s="28"/>
      <c r="IR1235" s="28"/>
      <c r="IS1235" s="28"/>
      <c r="IT1235" s="28"/>
      <c r="IU1235" s="28"/>
      <c r="IV1235" s="28"/>
    </row>
    <row r="1236" spans="1:256" s="50" customFormat="1" ht="18">
      <c r="A1236" s="330" t="s">
        <v>1715</v>
      </c>
      <c r="B1236" s="28"/>
      <c r="C1236" s="420"/>
      <c r="D1236" s="418" t="s">
        <v>129</v>
      </c>
      <c r="E1236" s="50">
        <f t="shared" si="16"/>
        <v>2</v>
      </c>
      <c r="F1236" s="284">
        <f t="shared" si="17"/>
        <v>27</v>
      </c>
      <c r="I1236" s="50">
        <v>18</v>
      </c>
      <c r="J1236" s="50">
        <v>9</v>
      </c>
      <c r="L1236" s="28"/>
      <c r="N1236" s="28"/>
      <c r="R1236" s="194"/>
      <c r="T1236" s="28"/>
      <c r="U1236" s="28"/>
      <c r="V1236" s="28"/>
      <c r="AA1236" s="194"/>
      <c r="AC1236" s="28"/>
      <c r="AD1236" s="28"/>
      <c r="AE1236" s="28"/>
      <c r="AJ1236" s="194"/>
      <c r="AL1236" s="28"/>
      <c r="AM1236" s="28"/>
      <c r="AN1236" s="28"/>
      <c r="AS1236" s="194"/>
      <c r="AU1236" s="28"/>
      <c r="AV1236" s="28"/>
      <c r="AW1236" s="28"/>
      <c r="BB1236" s="194"/>
      <c r="BD1236" s="28"/>
      <c r="BE1236" s="28"/>
      <c r="BF1236" s="28"/>
      <c r="BK1236" s="194"/>
      <c r="BM1236" s="28"/>
      <c r="BN1236" s="28"/>
      <c r="BO1236" s="28"/>
      <c r="BT1236" s="194"/>
      <c r="BV1236" s="28"/>
      <c r="BW1236" s="28"/>
      <c r="BX1236" s="28"/>
      <c r="CC1236" s="194"/>
      <c r="CE1236" s="28"/>
      <c r="CF1236" s="28"/>
      <c r="CG1236" s="28"/>
      <c r="CL1236" s="194"/>
      <c r="CN1236" s="28"/>
      <c r="CO1236" s="28"/>
      <c r="CP1236" s="28"/>
      <c r="CU1236" s="194"/>
      <c r="CW1236" s="28"/>
      <c r="CX1236" s="28"/>
      <c r="CY1236" s="28"/>
      <c r="DD1236" s="194"/>
      <c r="DF1236" s="28"/>
      <c r="DG1236" s="28"/>
      <c r="DH1236" s="28"/>
      <c r="DM1236" s="194"/>
      <c r="DO1236" s="28"/>
      <c r="DP1236" s="28"/>
      <c r="DQ1236" s="28"/>
      <c r="DV1236" s="194"/>
      <c r="DX1236" s="28"/>
      <c r="DY1236" s="28"/>
      <c r="DZ1236" s="28"/>
      <c r="EE1236" s="194"/>
      <c r="EG1236" s="28"/>
      <c r="EH1236" s="28"/>
      <c r="EI1236" s="28"/>
      <c r="EN1236" s="194"/>
      <c r="EP1236" s="28"/>
      <c r="EQ1236" s="28"/>
      <c r="ER1236" s="28"/>
      <c r="EW1236" s="194"/>
      <c r="EY1236" s="28"/>
      <c r="EZ1236" s="28"/>
      <c r="FA1236" s="28"/>
      <c r="FF1236" s="194"/>
      <c r="FH1236" s="28"/>
      <c r="FI1236" s="28"/>
      <c r="FJ1236" s="28"/>
      <c r="FO1236" s="194"/>
      <c r="FQ1236" s="28"/>
      <c r="FR1236" s="28"/>
      <c r="FS1236" s="28"/>
      <c r="FX1236" s="194"/>
      <c r="FZ1236" s="28"/>
      <c r="GA1236" s="28"/>
      <c r="GB1236" s="28"/>
      <c r="GG1236" s="194"/>
      <c r="GI1236" s="28"/>
      <c r="GJ1236" s="28"/>
      <c r="GK1236" s="28"/>
      <c r="GP1236" s="194"/>
      <c r="GR1236" s="28"/>
      <c r="GS1236" s="28"/>
      <c r="GT1236" s="28"/>
      <c r="GY1236" s="194"/>
      <c r="HA1236" s="28"/>
      <c r="HB1236" s="28"/>
      <c r="HC1236" s="28"/>
      <c r="HH1236" s="194"/>
      <c r="HJ1236" s="28"/>
      <c r="HK1236" s="28"/>
      <c r="HL1236" s="28"/>
      <c r="HQ1236" s="28"/>
      <c r="HR1236" s="28"/>
      <c r="HS1236" s="28"/>
      <c r="HT1236" s="28"/>
      <c r="HU1236" s="28"/>
      <c r="HV1236" s="28"/>
      <c r="HW1236" s="28"/>
      <c r="HX1236" s="28"/>
      <c r="HY1236" s="28"/>
      <c r="HZ1236" s="28"/>
      <c r="IA1236" s="28"/>
      <c r="IB1236" s="28"/>
      <c r="IC1236" s="28"/>
      <c r="ID1236" s="28"/>
      <c r="IE1236" s="28"/>
      <c r="IF1236" s="28"/>
      <c r="IG1236" s="28"/>
      <c r="IH1236" s="28"/>
      <c r="II1236" s="28"/>
      <c r="IJ1236" s="28"/>
      <c r="IK1236" s="28"/>
      <c r="IL1236" s="28"/>
      <c r="IM1236" s="28"/>
      <c r="IN1236" s="28"/>
      <c r="IO1236" s="28"/>
      <c r="IP1236" s="28"/>
      <c r="IQ1236" s="28"/>
      <c r="IR1236" s="28"/>
      <c r="IS1236" s="28"/>
      <c r="IT1236" s="28"/>
      <c r="IU1236" s="28"/>
      <c r="IV1236" s="28"/>
    </row>
    <row r="1237" spans="1:256" s="50" customFormat="1" ht="18.75">
      <c r="A1237" s="330" t="s">
        <v>498</v>
      </c>
      <c r="B1237" s="417"/>
      <c r="C1237" s="417"/>
      <c r="D1237" s="418" t="s">
        <v>140</v>
      </c>
      <c r="E1237" s="50">
        <f t="shared" si="16"/>
        <v>10</v>
      </c>
      <c r="F1237" s="284">
        <f t="shared" si="17"/>
        <v>128</v>
      </c>
      <c r="H1237" s="50">
        <v>85</v>
      </c>
      <c r="I1237" s="50">
        <v>12</v>
      </c>
      <c r="J1237" s="50">
        <v>31</v>
      </c>
      <c r="L1237" s="28"/>
      <c r="N1237" s="28"/>
      <c r="R1237" s="194"/>
      <c r="T1237" s="28"/>
      <c r="U1237" s="28"/>
      <c r="V1237" s="28"/>
      <c r="AA1237" s="194"/>
      <c r="AC1237" s="28"/>
      <c r="AD1237" s="28"/>
      <c r="AE1237" s="28"/>
      <c r="AJ1237" s="194"/>
      <c r="AL1237" s="28"/>
      <c r="AM1237" s="28"/>
      <c r="AN1237" s="28"/>
      <c r="AS1237" s="194"/>
      <c r="AU1237" s="28"/>
      <c r="AV1237" s="28"/>
      <c r="AW1237" s="28"/>
      <c r="BB1237" s="194"/>
      <c r="BD1237" s="28"/>
      <c r="BE1237" s="28"/>
      <c r="BF1237" s="28"/>
      <c r="BK1237" s="194"/>
      <c r="BM1237" s="28"/>
      <c r="BN1237" s="28"/>
      <c r="BO1237" s="28"/>
      <c r="BT1237" s="194"/>
      <c r="BV1237" s="28"/>
      <c r="BW1237" s="28"/>
      <c r="BX1237" s="28"/>
      <c r="CC1237" s="194"/>
      <c r="CE1237" s="28"/>
      <c r="CF1237" s="28"/>
      <c r="CG1237" s="28"/>
      <c r="CL1237" s="194"/>
      <c r="CN1237" s="28"/>
      <c r="CO1237" s="28"/>
      <c r="CP1237" s="28"/>
      <c r="CU1237" s="194"/>
      <c r="CW1237" s="28"/>
      <c r="CX1237" s="28"/>
      <c r="CY1237" s="28"/>
      <c r="DD1237" s="194"/>
      <c r="DF1237" s="28"/>
      <c r="DG1237" s="28"/>
      <c r="DH1237" s="28"/>
      <c r="DM1237" s="194"/>
      <c r="DO1237" s="28"/>
      <c r="DP1237" s="28"/>
      <c r="DQ1237" s="28"/>
      <c r="DV1237" s="194"/>
      <c r="DX1237" s="28"/>
      <c r="DY1237" s="28"/>
      <c r="DZ1237" s="28"/>
      <c r="EE1237" s="194"/>
      <c r="EG1237" s="28"/>
      <c r="EH1237" s="28"/>
      <c r="EI1237" s="28"/>
      <c r="EN1237" s="194"/>
      <c r="EP1237" s="28"/>
      <c r="EQ1237" s="28"/>
      <c r="ER1237" s="28"/>
      <c r="EW1237" s="194"/>
      <c r="EY1237" s="28"/>
      <c r="EZ1237" s="28"/>
      <c r="FA1237" s="28"/>
      <c r="FF1237" s="194"/>
      <c r="FH1237" s="28"/>
      <c r="FI1237" s="28"/>
      <c r="FJ1237" s="28"/>
      <c r="FO1237" s="194"/>
      <c r="FQ1237" s="28"/>
      <c r="FR1237" s="28"/>
      <c r="FS1237" s="28"/>
      <c r="FX1237" s="194"/>
      <c r="FZ1237" s="28"/>
      <c r="GA1237" s="28"/>
      <c r="GB1237" s="28"/>
      <c r="GG1237" s="194"/>
      <c r="GI1237" s="28"/>
      <c r="GJ1237" s="28"/>
      <c r="GK1237" s="28"/>
      <c r="GP1237" s="194"/>
      <c r="GR1237" s="28"/>
      <c r="GS1237" s="28"/>
      <c r="GT1237" s="28"/>
      <c r="GY1237" s="194"/>
      <c r="HA1237" s="28"/>
      <c r="HB1237" s="28"/>
      <c r="HC1237" s="28"/>
      <c r="HH1237" s="194"/>
      <c r="HJ1237" s="28"/>
      <c r="HK1237" s="28"/>
      <c r="HL1237" s="28"/>
      <c r="HQ1237" s="28"/>
      <c r="HR1237" s="28"/>
      <c r="HS1237" s="28"/>
      <c r="HT1237" s="28"/>
      <c r="HU1237" s="28"/>
      <c r="HV1237" s="28"/>
      <c r="HW1237" s="28"/>
      <c r="HX1237" s="28"/>
      <c r="HY1237" s="28"/>
      <c r="HZ1237" s="28"/>
      <c r="IA1237" s="28"/>
      <c r="IB1237" s="28"/>
      <c r="IC1237" s="28"/>
      <c r="ID1237" s="28"/>
      <c r="IE1237" s="28"/>
      <c r="IF1237" s="28"/>
      <c r="IG1237" s="28"/>
      <c r="IH1237" s="28"/>
      <c r="II1237" s="28"/>
      <c r="IJ1237" s="28"/>
      <c r="IK1237" s="28"/>
      <c r="IL1237" s="28"/>
      <c r="IM1237" s="28"/>
      <c r="IN1237" s="28"/>
      <c r="IO1237" s="28"/>
      <c r="IP1237" s="28"/>
      <c r="IQ1237" s="28"/>
      <c r="IR1237" s="28"/>
      <c r="IS1237" s="28"/>
      <c r="IT1237" s="28"/>
      <c r="IU1237" s="28"/>
      <c r="IV1237" s="28"/>
    </row>
    <row r="1238" spans="1:256" s="50" customFormat="1" ht="18">
      <c r="A1238" s="330" t="s">
        <v>1787</v>
      </c>
      <c r="B1238" s="28"/>
      <c r="C1238" s="275"/>
      <c r="D1238" s="418" t="s">
        <v>129</v>
      </c>
      <c r="E1238" s="50">
        <f t="shared" si="16"/>
        <v>1</v>
      </c>
      <c r="F1238" s="284">
        <f t="shared" si="17"/>
        <v>0</v>
      </c>
      <c r="L1238" s="28"/>
      <c r="N1238" s="28"/>
      <c r="R1238" s="194"/>
      <c r="T1238" s="28"/>
      <c r="U1238" s="28"/>
      <c r="V1238" s="28"/>
      <c r="AA1238" s="194"/>
      <c r="AC1238" s="28"/>
      <c r="AD1238" s="28"/>
      <c r="AE1238" s="28"/>
      <c r="AJ1238" s="194"/>
      <c r="AL1238" s="28"/>
      <c r="AM1238" s="28"/>
      <c r="AN1238" s="28"/>
      <c r="AS1238" s="194"/>
      <c r="AU1238" s="28"/>
      <c r="AV1238" s="28"/>
      <c r="AW1238" s="28"/>
      <c r="BB1238" s="194"/>
      <c r="BD1238" s="28"/>
      <c r="BE1238" s="28"/>
      <c r="BF1238" s="28"/>
      <c r="BK1238" s="194"/>
      <c r="BM1238" s="28"/>
      <c r="BN1238" s="28"/>
      <c r="BO1238" s="28"/>
      <c r="BT1238" s="194"/>
      <c r="BV1238" s="28"/>
      <c r="BW1238" s="28"/>
      <c r="BX1238" s="28"/>
      <c r="CC1238" s="194"/>
      <c r="CE1238" s="28"/>
      <c r="CF1238" s="28"/>
      <c r="CG1238" s="28"/>
      <c r="CL1238" s="194"/>
      <c r="CN1238" s="28"/>
      <c r="CO1238" s="28"/>
      <c r="CP1238" s="28"/>
      <c r="CU1238" s="194"/>
      <c r="CW1238" s="28"/>
      <c r="CX1238" s="28"/>
      <c r="CY1238" s="28"/>
      <c r="DD1238" s="194"/>
      <c r="DF1238" s="28"/>
      <c r="DG1238" s="28"/>
      <c r="DH1238" s="28"/>
      <c r="DM1238" s="194"/>
      <c r="DO1238" s="28"/>
      <c r="DP1238" s="28"/>
      <c r="DQ1238" s="28"/>
      <c r="DV1238" s="194"/>
      <c r="DX1238" s="28"/>
      <c r="DY1238" s="28"/>
      <c r="DZ1238" s="28"/>
      <c r="EE1238" s="194"/>
      <c r="EG1238" s="28"/>
      <c r="EH1238" s="28"/>
      <c r="EI1238" s="28"/>
      <c r="EN1238" s="194"/>
      <c r="EP1238" s="28"/>
      <c r="EQ1238" s="28"/>
      <c r="ER1238" s="28"/>
      <c r="EW1238" s="194"/>
      <c r="EY1238" s="28"/>
      <c r="EZ1238" s="28"/>
      <c r="FA1238" s="28"/>
      <c r="FF1238" s="194"/>
      <c r="FH1238" s="28"/>
      <c r="FI1238" s="28"/>
      <c r="FJ1238" s="28"/>
      <c r="FO1238" s="194"/>
      <c r="FQ1238" s="28"/>
      <c r="FR1238" s="28"/>
      <c r="FS1238" s="28"/>
      <c r="FX1238" s="194"/>
      <c r="FZ1238" s="28"/>
      <c r="GA1238" s="28"/>
      <c r="GB1238" s="28"/>
      <c r="GG1238" s="194"/>
      <c r="GI1238" s="28"/>
      <c r="GJ1238" s="28"/>
      <c r="GK1238" s="28"/>
      <c r="GP1238" s="194"/>
      <c r="GR1238" s="28"/>
      <c r="GS1238" s="28"/>
      <c r="GT1238" s="28"/>
      <c r="GY1238" s="194"/>
      <c r="HA1238" s="28"/>
      <c r="HB1238" s="28"/>
      <c r="HC1238" s="28"/>
      <c r="HH1238" s="194"/>
      <c r="HJ1238" s="28"/>
      <c r="HK1238" s="28"/>
      <c r="HL1238" s="28"/>
      <c r="HQ1238" s="28"/>
      <c r="HR1238" s="28"/>
      <c r="HS1238" s="28"/>
      <c r="HT1238" s="28"/>
      <c r="HU1238" s="28"/>
      <c r="HV1238" s="28"/>
      <c r="HW1238" s="28"/>
      <c r="HX1238" s="28"/>
      <c r="HY1238" s="28"/>
      <c r="HZ1238" s="28"/>
      <c r="IA1238" s="28"/>
      <c r="IB1238" s="28"/>
      <c r="IC1238" s="28"/>
      <c r="ID1238" s="28"/>
      <c r="IE1238" s="28"/>
      <c r="IF1238" s="28"/>
      <c r="IG1238" s="28"/>
      <c r="IH1238" s="28"/>
      <c r="II1238" s="28"/>
      <c r="IJ1238" s="28"/>
      <c r="IK1238" s="28"/>
      <c r="IL1238" s="28"/>
      <c r="IM1238" s="28"/>
      <c r="IN1238" s="28"/>
      <c r="IO1238" s="28"/>
      <c r="IP1238" s="28"/>
      <c r="IQ1238" s="28"/>
      <c r="IR1238" s="28"/>
      <c r="IS1238" s="28"/>
      <c r="IT1238" s="28"/>
      <c r="IU1238" s="28"/>
      <c r="IV1238" s="28"/>
    </row>
    <row r="1239" spans="1:256" s="50" customFormat="1" ht="18">
      <c r="A1239" s="206" t="s">
        <v>2699</v>
      </c>
      <c r="B1239" s="28"/>
      <c r="C1239" s="275"/>
      <c r="D1239" s="418" t="s">
        <v>129</v>
      </c>
      <c r="E1239" s="50">
        <f t="shared" si="16"/>
        <v>1</v>
      </c>
      <c r="F1239" s="284">
        <f t="shared" si="17"/>
        <v>12</v>
      </c>
      <c r="J1239" s="50">
        <v>12</v>
      </c>
      <c r="N1239" s="28"/>
      <c r="R1239" s="194"/>
      <c r="T1239" s="28"/>
      <c r="U1239" s="28"/>
      <c r="V1239" s="28"/>
      <c r="AA1239" s="194"/>
      <c r="AC1239" s="28"/>
      <c r="AD1239" s="28"/>
      <c r="AE1239" s="28"/>
      <c r="AJ1239" s="194"/>
      <c r="AL1239" s="28"/>
      <c r="AM1239" s="28"/>
      <c r="AN1239" s="28"/>
      <c r="AS1239" s="194"/>
      <c r="AU1239" s="28"/>
      <c r="AV1239" s="28"/>
      <c r="AW1239" s="28"/>
      <c r="BB1239" s="194"/>
      <c r="BD1239" s="28"/>
      <c r="BE1239" s="28"/>
      <c r="BF1239" s="28"/>
      <c r="BK1239" s="194"/>
      <c r="BM1239" s="28"/>
      <c r="BN1239" s="28"/>
      <c r="BO1239" s="28"/>
      <c r="BT1239" s="194"/>
      <c r="BV1239" s="28"/>
      <c r="BW1239" s="28"/>
      <c r="BX1239" s="28"/>
      <c r="CC1239" s="194"/>
      <c r="CE1239" s="28"/>
      <c r="CF1239" s="28"/>
      <c r="CG1239" s="28"/>
      <c r="CL1239" s="194"/>
      <c r="CN1239" s="28"/>
      <c r="CO1239" s="28"/>
      <c r="CP1239" s="28"/>
      <c r="CU1239" s="194"/>
      <c r="CW1239" s="28"/>
      <c r="CX1239" s="28"/>
      <c r="CY1239" s="28"/>
      <c r="DD1239" s="194"/>
      <c r="DF1239" s="28"/>
      <c r="DG1239" s="28"/>
      <c r="DH1239" s="28"/>
      <c r="DM1239" s="194"/>
      <c r="DO1239" s="28"/>
      <c r="DP1239" s="28"/>
      <c r="DQ1239" s="28"/>
      <c r="DV1239" s="194"/>
      <c r="DX1239" s="28"/>
      <c r="DY1239" s="28"/>
      <c r="DZ1239" s="28"/>
      <c r="EE1239" s="194"/>
      <c r="EG1239" s="28"/>
      <c r="EH1239" s="28"/>
      <c r="EI1239" s="28"/>
      <c r="EN1239" s="194"/>
      <c r="EP1239" s="28"/>
      <c r="EQ1239" s="28"/>
      <c r="ER1239" s="28"/>
      <c r="EW1239" s="194"/>
      <c r="EY1239" s="28"/>
      <c r="EZ1239" s="28"/>
      <c r="FA1239" s="28"/>
      <c r="FF1239" s="194"/>
      <c r="FH1239" s="28"/>
      <c r="FI1239" s="28"/>
      <c r="FJ1239" s="28"/>
      <c r="FO1239" s="194"/>
      <c r="FQ1239" s="28"/>
      <c r="FR1239" s="28"/>
      <c r="FS1239" s="28"/>
      <c r="FX1239" s="194"/>
      <c r="FZ1239" s="28"/>
      <c r="GA1239" s="28"/>
      <c r="GB1239" s="28"/>
      <c r="GG1239" s="194"/>
      <c r="GI1239" s="28"/>
      <c r="GJ1239" s="28"/>
      <c r="GK1239" s="28"/>
      <c r="GP1239" s="194"/>
      <c r="GR1239" s="28"/>
      <c r="GS1239" s="28"/>
      <c r="GT1239" s="28"/>
      <c r="GY1239" s="194"/>
      <c r="HA1239" s="28"/>
      <c r="HB1239" s="28"/>
      <c r="HC1239" s="28"/>
      <c r="HH1239" s="194"/>
      <c r="HJ1239" s="28"/>
      <c r="HK1239" s="28"/>
      <c r="HL1239" s="28"/>
      <c r="HQ1239" s="28"/>
      <c r="HR1239" s="28"/>
      <c r="HS1239" s="28"/>
      <c r="HT1239" s="28"/>
      <c r="HU1239" s="28"/>
      <c r="HV1239" s="28"/>
      <c r="HW1239" s="28"/>
      <c r="HX1239" s="28"/>
      <c r="HY1239" s="28"/>
      <c r="HZ1239" s="28"/>
      <c r="IA1239" s="28"/>
      <c r="IB1239" s="28"/>
      <c r="IC1239" s="28"/>
      <c r="ID1239" s="28"/>
      <c r="IE1239" s="28"/>
      <c r="IF1239" s="28"/>
      <c r="IG1239" s="28"/>
      <c r="IH1239" s="28"/>
      <c r="II1239" s="28"/>
      <c r="IJ1239" s="28"/>
      <c r="IK1239" s="28"/>
      <c r="IL1239" s="28"/>
      <c r="IM1239" s="28"/>
      <c r="IN1239" s="28"/>
      <c r="IO1239" s="28"/>
      <c r="IP1239" s="28"/>
      <c r="IQ1239" s="28"/>
      <c r="IR1239" s="28"/>
      <c r="IS1239" s="28"/>
      <c r="IT1239" s="28"/>
      <c r="IU1239" s="28"/>
      <c r="IV1239" s="28"/>
    </row>
    <row r="1240" spans="1:256" s="50" customFormat="1" ht="18">
      <c r="A1240" s="330" t="s">
        <v>1183</v>
      </c>
      <c r="B1240" s="28"/>
      <c r="C1240" s="275"/>
      <c r="D1240" s="418" t="s">
        <v>129</v>
      </c>
      <c r="E1240" s="50">
        <f t="shared" si="16"/>
        <v>1</v>
      </c>
      <c r="F1240" s="284">
        <f t="shared" si="17"/>
        <v>0</v>
      </c>
      <c r="L1240" s="28"/>
      <c r="N1240" s="28"/>
      <c r="R1240" s="194"/>
      <c r="T1240" s="28"/>
      <c r="U1240" s="28"/>
      <c r="V1240" s="28"/>
      <c r="AA1240" s="194"/>
      <c r="AC1240" s="28"/>
      <c r="AD1240" s="28"/>
      <c r="AE1240" s="28"/>
      <c r="AJ1240" s="194"/>
      <c r="AL1240" s="28"/>
      <c r="AM1240" s="28"/>
      <c r="AN1240" s="28"/>
      <c r="AS1240" s="194"/>
      <c r="AU1240" s="28"/>
      <c r="AV1240" s="28"/>
      <c r="AW1240" s="28"/>
      <c r="BB1240" s="194"/>
      <c r="BD1240" s="28"/>
      <c r="BE1240" s="28"/>
      <c r="BF1240" s="28"/>
      <c r="BK1240" s="194"/>
      <c r="BM1240" s="28"/>
      <c r="BN1240" s="28"/>
      <c r="BO1240" s="28"/>
      <c r="BT1240" s="194"/>
      <c r="BV1240" s="28"/>
      <c r="BW1240" s="28"/>
      <c r="BX1240" s="28"/>
      <c r="CC1240" s="194"/>
      <c r="CE1240" s="28"/>
      <c r="CF1240" s="28"/>
      <c r="CG1240" s="28"/>
      <c r="CL1240" s="194"/>
      <c r="CN1240" s="28"/>
      <c r="CO1240" s="28"/>
      <c r="CP1240" s="28"/>
      <c r="CU1240" s="194"/>
      <c r="CW1240" s="28"/>
      <c r="CX1240" s="28"/>
      <c r="CY1240" s="28"/>
      <c r="DD1240" s="194"/>
      <c r="DF1240" s="28"/>
      <c r="DG1240" s="28"/>
      <c r="DH1240" s="28"/>
      <c r="DM1240" s="194"/>
      <c r="DO1240" s="28"/>
      <c r="DP1240" s="28"/>
      <c r="DQ1240" s="28"/>
      <c r="DV1240" s="194"/>
      <c r="DX1240" s="28"/>
      <c r="DY1240" s="28"/>
      <c r="DZ1240" s="28"/>
      <c r="EE1240" s="194"/>
      <c r="EG1240" s="28"/>
      <c r="EH1240" s="28"/>
      <c r="EI1240" s="28"/>
      <c r="EN1240" s="194"/>
      <c r="EP1240" s="28"/>
      <c r="EQ1240" s="28"/>
      <c r="ER1240" s="28"/>
      <c r="EW1240" s="194"/>
      <c r="EY1240" s="28"/>
      <c r="EZ1240" s="28"/>
      <c r="FA1240" s="28"/>
      <c r="FF1240" s="194"/>
      <c r="FH1240" s="28"/>
      <c r="FI1240" s="28"/>
      <c r="FJ1240" s="28"/>
      <c r="FO1240" s="194"/>
      <c r="FQ1240" s="28"/>
      <c r="FR1240" s="28"/>
      <c r="FS1240" s="28"/>
      <c r="FX1240" s="194"/>
      <c r="FZ1240" s="28"/>
      <c r="GA1240" s="28"/>
      <c r="GB1240" s="28"/>
      <c r="GG1240" s="194"/>
      <c r="GI1240" s="28"/>
      <c r="GJ1240" s="28"/>
      <c r="GK1240" s="28"/>
      <c r="GP1240" s="194"/>
      <c r="GR1240" s="28"/>
      <c r="GS1240" s="28"/>
      <c r="GT1240" s="28"/>
      <c r="GY1240" s="194"/>
      <c r="HA1240" s="28"/>
      <c r="HB1240" s="28"/>
      <c r="HC1240" s="28"/>
      <c r="HH1240" s="194"/>
      <c r="HJ1240" s="28"/>
      <c r="HK1240" s="28"/>
      <c r="HL1240" s="28"/>
      <c r="HQ1240" s="28"/>
      <c r="HR1240" s="28"/>
      <c r="HS1240" s="28"/>
      <c r="HT1240" s="28"/>
      <c r="HU1240" s="28"/>
      <c r="HV1240" s="28"/>
      <c r="HW1240" s="28"/>
      <c r="HX1240" s="28"/>
      <c r="HY1240" s="28"/>
      <c r="HZ1240" s="28"/>
      <c r="IA1240" s="28"/>
      <c r="IB1240" s="28"/>
      <c r="IC1240" s="28"/>
      <c r="ID1240" s="28"/>
      <c r="IE1240" s="28"/>
      <c r="IF1240" s="28"/>
      <c r="IG1240" s="28"/>
      <c r="IH1240" s="28"/>
      <c r="II1240" s="28"/>
      <c r="IJ1240" s="28"/>
      <c r="IK1240" s="28"/>
      <c r="IL1240" s="28"/>
      <c r="IM1240" s="28"/>
      <c r="IN1240" s="28"/>
      <c r="IO1240" s="28"/>
      <c r="IP1240" s="28"/>
      <c r="IQ1240" s="28"/>
      <c r="IR1240" s="28"/>
      <c r="IS1240" s="28"/>
      <c r="IT1240" s="28"/>
      <c r="IU1240" s="28"/>
      <c r="IV1240" s="28"/>
    </row>
    <row r="1241" spans="1:256" s="50" customFormat="1" ht="18">
      <c r="A1241" s="206" t="s">
        <v>2636</v>
      </c>
      <c r="B1241" s="420"/>
      <c r="C1241" s="420"/>
      <c r="D1241" s="418" t="s">
        <v>130</v>
      </c>
      <c r="E1241" s="50">
        <f t="shared" si="16"/>
        <v>33</v>
      </c>
      <c r="F1241" s="284">
        <f t="shared" si="17"/>
        <v>76</v>
      </c>
      <c r="H1241" s="50">
        <v>58</v>
      </c>
      <c r="J1241" s="50">
        <v>18</v>
      </c>
      <c r="N1241" s="28"/>
      <c r="R1241" s="194"/>
      <c r="T1241" s="28"/>
      <c r="U1241" s="28"/>
      <c r="V1241" s="28"/>
      <c r="AA1241" s="194"/>
      <c r="AC1241" s="28"/>
      <c r="AD1241" s="28"/>
      <c r="AE1241" s="28"/>
      <c r="AJ1241" s="194"/>
      <c r="AL1241" s="28"/>
      <c r="AM1241" s="28"/>
      <c r="AN1241" s="28"/>
      <c r="AS1241" s="194"/>
      <c r="AU1241" s="28"/>
      <c r="AV1241" s="28"/>
      <c r="AW1241" s="28"/>
      <c r="BB1241" s="194"/>
      <c r="BD1241" s="28"/>
      <c r="BE1241" s="28"/>
      <c r="BF1241" s="28"/>
      <c r="BK1241" s="194"/>
      <c r="BM1241" s="28"/>
      <c r="BN1241" s="28"/>
      <c r="BO1241" s="28"/>
      <c r="BT1241" s="194"/>
      <c r="BV1241" s="28"/>
      <c r="BW1241" s="28"/>
      <c r="BX1241" s="28"/>
      <c r="CC1241" s="194"/>
      <c r="CE1241" s="28"/>
      <c r="CF1241" s="28"/>
      <c r="CG1241" s="28"/>
      <c r="CL1241" s="194"/>
      <c r="CN1241" s="28"/>
      <c r="CO1241" s="28"/>
      <c r="CP1241" s="28"/>
      <c r="CU1241" s="194"/>
      <c r="CW1241" s="28"/>
      <c r="CX1241" s="28"/>
      <c r="CY1241" s="28"/>
      <c r="DD1241" s="194"/>
      <c r="DF1241" s="28"/>
      <c r="DG1241" s="28"/>
      <c r="DH1241" s="28"/>
      <c r="DM1241" s="194"/>
      <c r="DO1241" s="28"/>
      <c r="DP1241" s="28"/>
      <c r="DQ1241" s="28"/>
      <c r="DV1241" s="194"/>
      <c r="DX1241" s="28"/>
      <c r="DY1241" s="28"/>
      <c r="DZ1241" s="28"/>
      <c r="EE1241" s="194"/>
      <c r="EG1241" s="28"/>
      <c r="EH1241" s="28"/>
      <c r="EI1241" s="28"/>
      <c r="EN1241" s="194"/>
      <c r="EP1241" s="28"/>
      <c r="EQ1241" s="28"/>
      <c r="ER1241" s="28"/>
      <c r="EW1241" s="194"/>
      <c r="EY1241" s="28"/>
      <c r="EZ1241" s="28"/>
      <c r="FA1241" s="28"/>
      <c r="FF1241" s="194"/>
      <c r="FH1241" s="28"/>
      <c r="FI1241" s="28"/>
      <c r="FJ1241" s="28"/>
      <c r="FO1241" s="194"/>
      <c r="FQ1241" s="28"/>
      <c r="FR1241" s="28"/>
      <c r="FS1241" s="28"/>
      <c r="FX1241" s="194"/>
      <c r="FZ1241" s="28"/>
      <c r="GA1241" s="28"/>
      <c r="GB1241" s="28"/>
      <c r="GG1241" s="194"/>
      <c r="GI1241" s="28"/>
      <c r="GJ1241" s="28"/>
      <c r="GK1241" s="28"/>
      <c r="GP1241" s="194"/>
      <c r="GR1241" s="28"/>
      <c r="GS1241" s="28"/>
      <c r="GT1241" s="28"/>
      <c r="GY1241" s="194"/>
      <c r="HA1241" s="28"/>
      <c r="HB1241" s="28"/>
      <c r="HC1241" s="28"/>
      <c r="HH1241" s="194"/>
      <c r="HJ1241" s="28"/>
      <c r="HK1241" s="28"/>
      <c r="HL1241" s="28"/>
      <c r="HQ1241" s="28"/>
      <c r="HR1241" s="28"/>
      <c r="HS1241" s="28"/>
      <c r="HT1241" s="28"/>
      <c r="HU1241" s="28"/>
      <c r="HV1241" s="28"/>
      <c r="HW1241" s="28"/>
      <c r="HX1241" s="28"/>
      <c r="HY1241" s="28"/>
      <c r="HZ1241" s="28"/>
      <c r="IA1241" s="28"/>
      <c r="IB1241" s="28"/>
      <c r="IC1241" s="28"/>
      <c r="ID1241" s="28"/>
      <c r="IE1241" s="28"/>
      <c r="IF1241" s="28"/>
      <c r="IG1241" s="28"/>
      <c r="IH1241" s="28"/>
      <c r="II1241" s="28"/>
      <c r="IJ1241" s="28"/>
      <c r="IK1241" s="28"/>
      <c r="IL1241" s="28"/>
      <c r="IM1241" s="28"/>
      <c r="IN1241" s="28"/>
      <c r="IO1241" s="28"/>
      <c r="IP1241" s="28"/>
      <c r="IQ1241" s="28"/>
      <c r="IR1241" s="28"/>
      <c r="IS1241" s="28"/>
      <c r="IT1241" s="28"/>
      <c r="IU1241" s="28"/>
      <c r="IV1241" s="28"/>
    </row>
    <row r="1242" spans="1:256" s="50" customFormat="1" ht="18.75">
      <c r="A1242" s="330" t="s">
        <v>471</v>
      </c>
      <c r="B1242" s="419"/>
      <c r="C1242" s="417"/>
      <c r="D1242" s="418" t="s">
        <v>139</v>
      </c>
      <c r="E1242" s="50">
        <f t="shared" si="16"/>
        <v>11</v>
      </c>
      <c r="F1242" s="284">
        <f t="shared" si="17"/>
        <v>36</v>
      </c>
      <c r="H1242" s="50">
        <v>4</v>
      </c>
      <c r="I1242" s="50">
        <v>32</v>
      </c>
      <c r="N1242" s="28"/>
      <c r="R1242" s="194"/>
      <c r="T1242" s="28"/>
      <c r="U1242" s="28"/>
      <c r="V1242" s="28"/>
      <c r="AA1242" s="194"/>
      <c r="AC1242" s="28"/>
      <c r="AD1242" s="28"/>
      <c r="AE1242" s="28"/>
      <c r="AJ1242" s="194"/>
      <c r="AL1242" s="28"/>
      <c r="AM1242" s="28"/>
      <c r="AN1242" s="28"/>
      <c r="AS1242" s="194"/>
      <c r="AU1242" s="28"/>
      <c r="AV1242" s="28"/>
      <c r="AW1242" s="28"/>
      <c r="BB1242" s="194"/>
      <c r="BD1242" s="28"/>
      <c r="BE1242" s="28"/>
      <c r="BF1242" s="28"/>
      <c r="BK1242" s="194"/>
      <c r="BM1242" s="28"/>
      <c r="BN1242" s="28"/>
      <c r="BO1242" s="28"/>
      <c r="BT1242" s="194"/>
      <c r="BV1242" s="28"/>
      <c r="BW1242" s="28"/>
      <c r="BX1242" s="28"/>
      <c r="CC1242" s="194"/>
      <c r="CE1242" s="28"/>
      <c r="CF1242" s="28"/>
      <c r="CG1242" s="28"/>
      <c r="CL1242" s="194"/>
      <c r="CN1242" s="28"/>
      <c r="CO1242" s="28"/>
      <c r="CP1242" s="28"/>
      <c r="CU1242" s="194"/>
      <c r="CW1242" s="28"/>
      <c r="CX1242" s="28"/>
      <c r="CY1242" s="28"/>
      <c r="DD1242" s="194"/>
      <c r="DF1242" s="28"/>
      <c r="DG1242" s="28"/>
      <c r="DH1242" s="28"/>
      <c r="DM1242" s="194"/>
      <c r="DO1242" s="28"/>
      <c r="DP1242" s="28"/>
      <c r="DQ1242" s="28"/>
      <c r="DV1242" s="194"/>
      <c r="DX1242" s="28"/>
      <c r="DY1242" s="28"/>
      <c r="DZ1242" s="28"/>
      <c r="EE1242" s="194"/>
      <c r="EG1242" s="28"/>
      <c r="EH1242" s="28"/>
      <c r="EI1242" s="28"/>
      <c r="EN1242" s="194"/>
      <c r="EP1242" s="28"/>
      <c r="EQ1242" s="28"/>
      <c r="ER1242" s="28"/>
      <c r="EW1242" s="194"/>
      <c r="EY1242" s="28"/>
      <c r="EZ1242" s="28"/>
      <c r="FA1242" s="28"/>
      <c r="FF1242" s="194"/>
      <c r="FH1242" s="28"/>
      <c r="FI1242" s="28"/>
      <c r="FJ1242" s="28"/>
      <c r="FO1242" s="194"/>
      <c r="FQ1242" s="28"/>
      <c r="FR1242" s="28"/>
      <c r="FS1242" s="28"/>
      <c r="FX1242" s="194"/>
      <c r="FZ1242" s="28"/>
      <c r="GA1242" s="28"/>
      <c r="GB1242" s="28"/>
      <c r="GG1242" s="194"/>
      <c r="GI1242" s="28"/>
      <c r="GJ1242" s="28"/>
      <c r="GK1242" s="28"/>
      <c r="GP1242" s="194"/>
      <c r="GR1242" s="28"/>
      <c r="GS1242" s="28"/>
      <c r="GT1242" s="28"/>
      <c r="GY1242" s="194"/>
      <c r="HA1242" s="28"/>
      <c r="HB1242" s="28"/>
      <c r="HC1242" s="28"/>
      <c r="HH1242" s="194"/>
      <c r="HJ1242" s="28"/>
      <c r="HK1242" s="28"/>
      <c r="HL1242" s="28"/>
      <c r="HQ1242" s="28"/>
      <c r="HR1242" s="28"/>
      <c r="HS1242" s="28"/>
      <c r="HT1242" s="28"/>
      <c r="HU1242" s="28"/>
      <c r="HV1242" s="28"/>
      <c r="HW1242" s="28"/>
      <c r="HX1242" s="28"/>
      <c r="HY1242" s="28"/>
      <c r="HZ1242" s="28"/>
      <c r="IA1242" s="28"/>
      <c r="IB1242" s="28"/>
      <c r="IC1242" s="28"/>
      <c r="ID1242" s="28"/>
      <c r="IE1242" s="28"/>
      <c r="IF1242" s="28"/>
      <c r="IG1242" s="28"/>
      <c r="IH1242" s="28"/>
      <c r="II1242" s="28"/>
      <c r="IJ1242" s="28"/>
      <c r="IK1242" s="28"/>
      <c r="IL1242" s="28"/>
      <c r="IM1242" s="28"/>
      <c r="IN1242" s="28"/>
      <c r="IO1242" s="28"/>
      <c r="IP1242" s="28"/>
      <c r="IQ1242" s="28"/>
      <c r="IR1242" s="28"/>
      <c r="IS1242" s="28"/>
      <c r="IT1242" s="28"/>
      <c r="IU1242" s="28"/>
      <c r="IV1242" s="28"/>
    </row>
    <row r="1243" spans="1:256" s="50" customFormat="1" ht="18.75">
      <c r="A1243" s="330" t="s">
        <v>437</v>
      </c>
      <c r="B1243" s="419"/>
      <c r="C1243" s="417"/>
      <c r="D1243" s="418" t="s">
        <v>139</v>
      </c>
      <c r="E1243" s="50">
        <f t="shared" si="16"/>
        <v>56</v>
      </c>
      <c r="F1243" s="284">
        <f t="shared" si="17"/>
        <v>163</v>
      </c>
      <c r="H1243" s="456">
        <v>132</v>
      </c>
      <c r="I1243" s="50">
        <v>31</v>
      </c>
      <c r="L1243" s="28"/>
      <c r="N1243" s="28"/>
      <c r="R1243" s="194"/>
      <c r="T1243" s="28"/>
      <c r="U1243" s="28"/>
      <c r="V1243" s="28"/>
      <c r="AA1243" s="194"/>
      <c r="AC1243" s="28"/>
      <c r="AD1243" s="28"/>
      <c r="AE1243" s="28"/>
      <c r="AJ1243" s="194"/>
      <c r="AL1243" s="28"/>
      <c r="AM1243" s="28"/>
      <c r="AN1243" s="28"/>
      <c r="AS1243" s="194"/>
      <c r="AU1243" s="28"/>
      <c r="AV1243" s="28"/>
      <c r="AW1243" s="28"/>
      <c r="BB1243" s="194"/>
      <c r="BD1243" s="28"/>
      <c r="BE1243" s="28"/>
      <c r="BF1243" s="28"/>
      <c r="BK1243" s="194"/>
      <c r="BM1243" s="28"/>
      <c r="BN1243" s="28"/>
      <c r="BO1243" s="28"/>
      <c r="BT1243" s="194"/>
      <c r="BV1243" s="28"/>
      <c r="BW1243" s="28"/>
      <c r="BX1243" s="28"/>
      <c r="CC1243" s="194"/>
      <c r="CE1243" s="28"/>
      <c r="CF1243" s="28"/>
      <c r="CG1243" s="28"/>
      <c r="CL1243" s="194"/>
      <c r="CN1243" s="28"/>
      <c r="CO1243" s="28"/>
      <c r="CP1243" s="28"/>
      <c r="CU1243" s="194"/>
      <c r="CW1243" s="28"/>
      <c r="CX1243" s="28"/>
      <c r="CY1243" s="28"/>
      <c r="DD1243" s="194"/>
      <c r="DF1243" s="28"/>
      <c r="DG1243" s="28"/>
      <c r="DH1243" s="28"/>
      <c r="DM1243" s="194"/>
      <c r="DO1243" s="28"/>
      <c r="DP1243" s="28"/>
      <c r="DQ1243" s="28"/>
      <c r="DV1243" s="194"/>
      <c r="DX1243" s="28"/>
      <c r="DY1243" s="28"/>
      <c r="DZ1243" s="28"/>
      <c r="EE1243" s="194"/>
      <c r="EG1243" s="28"/>
      <c r="EH1243" s="28"/>
      <c r="EI1243" s="28"/>
      <c r="EN1243" s="194"/>
      <c r="EP1243" s="28"/>
      <c r="EQ1243" s="28"/>
      <c r="ER1243" s="28"/>
      <c r="EW1243" s="194"/>
      <c r="EY1243" s="28"/>
      <c r="EZ1243" s="28"/>
      <c r="FA1243" s="28"/>
      <c r="FF1243" s="194"/>
      <c r="FH1243" s="28"/>
      <c r="FI1243" s="28"/>
      <c r="FJ1243" s="28"/>
      <c r="FO1243" s="194"/>
      <c r="FQ1243" s="28"/>
      <c r="FR1243" s="28"/>
      <c r="FS1243" s="28"/>
      <c r="FX1243" s="194"/>
      <c r="FZ1243" s="28"/>
      <c r="GA1243" s="28"/>
      <c r="GB1243" s="28"/>
      <c r="GG1243" s="194"/>
      <c r="GI1243" s="28"/>
      <c r="GJ1243" s="28"/>
      <c r="GK1243" s="28"/>
      <c r="GP1243" s="194"/>
      <c r="GR1243" s="28"/>
      <c r="GS1243" s="28"/>
      <c r="GT1243" s="28"/>
      <c r="GY1243" s="194"/>
      <c r="HA1243" s="28"/>
      <c r="HB1243" s="28"/>
      <c r="HC1243" s="28"/>
      <c r="HH1243" s="194"/>
      <c r="HJ1243" s="28"/>
      <c r="HK1243" s="28"/>
      <c r="HL1243" s="28"/>
      <c r="HQ1243" s="28"/>
      <c r="HR1243" s="28"/>
      <c r="HS1243" s="28"/>
      <c r="HT1243" s="28"/>
      <c r="HU1243" s="28"/>
      <c r="HV1243" s="28"/>
      <c r="HW1243" s="28"/>
      <c r="HX1243" s="28"/>
      <c r="HY1243" s="28"/>
      <c r="HZ1243" s="28"/>
      <c r="IA1243" s="28"/>
      <c r="IB1243" s="28"/>
      <c r="IC1243" s="28"/>
      <c r="ID1243" s="28"/>
      <c r="IE1243" s="28"/>
      <c r="IF1243" s="28"/>
      <c r="IG1243" s="28"/>
      <c r="IH1243" s="28"/>
      <c r="II1243" s="28"/>
      <c r="IJ1243" s="28"/>
      <c r="IK1243" s="28"/>
      <c r="IL1243" s="28"/>
      <c r="IM1243" s="28"/>
      <c r="IN1243" s="28"/>
      <c r="IO1243" s="28"/>
      <c r="IP1243" s="28"/>
      <c r="IQ1243" s="28"/>
      <c r="IR1243" s="28"/>
      <c r="IS1243" s="28"/>
      <c r="IT1243" s="28"/>
      <c r="IU1243" s="28"/>
      <c r="IV1243" s="28"/>
    </row>
    <row r="1244" spans="1:256" s="50" customFormat="1" ht="18">
      <c r="A1244" s="330" t="s">
        <v>703</v>
      </c>
      <c r="B1244" s="28"/>
      <c r="C1244" s="275"/>
      <c r="D1244" s="418" t="s">
        <v>129</v>
      </c>
      <c r="E1244" s="50">
        <f t="shared" si="16"/>
        <v>0</v>
      </c>
      <c r="F1244" s="284">
        <f t="shared" si="17"/>
        <v>0</v>
      </c>
      <c r="N1244" s="28"/>
      <c r="R1244" s="194"/>
      <c r="T1244" s="28"/>
      <c r="U1244" s="28"/>
      <c r="V1244" s="28"/>
      <c r="AA1244" s="194"/>
      <c r="AC1244" s="28"/>
      <c r="AD1244" s="28"/>
      <c r="AE1244" s="28"/>
      <c r="AJ1244" s="194"/>
      <c r="AL1244" s="28"/>
      <c r="AM1244" s="28"/>
      <c r="AN1244" s="28"/>
      <c r="AS1244" s="194"/>
      <c r="AU1244" s="28"/>
      <c r="AV1244" s="28"/>
      <c r="AW1244" s="28"/>
      <c r="BB1244" s="194"/>
      <c r="BD1244" s="28"/>
      <c r="BE1244" s="28"/>
      <c r="BF1244" s="28"/>
      <c r="BK1244" s="194"/>
      <c r="BM1244" s="28"/>
      <c r="BN1244" s="28"/>
      <c r="BO1244" s="28"/>
      <c r="BT1244" s="194"/>
      <c r="BV1244" s="28"/>
      <c r="BW1244" s="28"/>
      <c r="BX1244" s="28"/>
      <c r="CC1244" s="194"/>
      <c r="CE1244" s="28"/>
      <c r="CF1244" s="28"/>
      <c r="CG1244" s="28"/>
      <c r="CL1244" s="194"/>
      <c r="CN1244" s="28"/>
      <c r="CO1244" s="28"/>
      <c r="CP1244" s="28"/>
      <c r="CU1244" s="194"/>
      <c r="CW1244" s="28"/>
      <c r="CX1244" s="28"/>
      <c r="CY1244" s="28"/>
      <c r="DD1244" s="194"/>
      <c r="DF1244" s="28"/>
      <c r="DG1244" s="28"/>
      <c r="DH1244" s="28"/>
      <c r="DM1244" s="194"/>
      <c r="DO1244" s="28"/>
      <c r="DP1244" s="28"/>
      <c r="DQ1244" s="28"/>
      <c r="DV1244" s="194"/>
      <c r="DX1244" s="28"/>
      <c r="DY1244" s="28"/>
      <c r="DZ1244" s="28"/>
      <c r="EE1244" s="194"/>
      <c r="EG1244" s="28"/>
      <c r="EH1244" s="28"/>
      <c r="EI1244" s="28"/>
      <c r="EN1244" s="194"/>
      <c r="EP1244" s="28"/>
      <c r="EQ1244" s="28"/>
      <c r="ER1244" s="28"/>
      <c r="EW1244" s="194"/>
      <c r="EY1244" s="28"/>
      <c r="EZ1244" s="28"/>
      <c r="FA1244" s="28"/>
      <c r="FF1244" s="194"/>
      <c r="FH1244" s="28"/>
      <c r="FI1244" s="28"/>
      <c r="FJ1244" s="28"/>
      <c r="FO1244" s="194"/>
      <c r="FQ1244" s="28"/>
      <c r="FR1244" s="28"/>
      <c r="FS1244" s="28"/>
      <c r="FX1244" s="194"/>
      <c r="FZ1244" s="28"/>
      <c r="GA1244" s="28"/>
      <c r="GB1244" s="28"/>
      <c r="GG1244" s="194"/>
      <c r="GI1244" s="28"/>
      <c r="GJ1244" s="28"/>
      <c r="GK1244" s="28"/>
      <c r="GP1244" s="194"/>
      <c r="GR1244" s="28"/>
      <c r="GS1244" s="28"/>
      <c r="GT1244" s="28"/>
      <c r="GY1244" s="194"/>
      <c r="HA1244" s="28"/>
      <c r="HB1244" s="28"/>
      <c r="HC1244" s="28"/>
      <c r="HH1244" s="194"/>
      <c r="HJ1244" s="28"/>
      <c r="HK1244" s="28"/>
      <c r="HL1244" s="28"/>
      <c r="HQ1244" s="28"/>
      <c r="HR1244" s="28"/>
      <c r="HS1244" s="28"/>
      <c r="HT1244" s="28"/>
      <c r="HU1244" s="28"/>
      <c r="HV1244" s="28"/>
      <c r="HW1244" s="28"/>
      <c r="HX1244" s="28"/>
      <c r="HY1244" s="28"/>
      <c r="HZ1244" s="28"/>
      <c r="IA1244" s="28"/>
      <c r="IB1244" s="28"/>
      <c r="IC1244" s="28"/>
      <c r="ID1244" s="28"/>
      <c r="IE1244" s="28"/>
      <c r="IF1244" s="28"/>
      <c r="IG1244" s="28"/>
      <c r="IH1244" s="28"/>
      <c r="II1244" s="28"/>
      <c r="IJ1244" s="28"/>
      <c r="IK1244" s="28"/>
      <c r="IL1244" s="28"/>
      <c r="IM1244" s="28"/>
      <c r="IN1244" s="28"/>
      <c r="IO1244" s="28"/>
      <c r="IP1244" s="28"/>
      <c r="IQ1244" s="28"/>
      <c r="IR1244" s="28"/>
      <c r="IS1244" s="28"/>
      <c r="IT1244" s="28"/>
      <c r="IU1244" s="28"/>
      <c r="IV1244" s="28"/>
    </row>
    <row r="1245" spans="1:256" s="50" customFormat="1" ht="18">
      <c r="A1245" s="330" t="s">
        <v>534</v>
      </c>
      <c r="B1245" s="420"/>
      <c r="C1245" s="420"/>
      <c r="D1245" s="418" t="s">
        <v>135</v>
      </c>
      <c r="E1245" s="50">
        <f t="shared" si="16"/>
        <v>11</v>
      </c>
      <c r="F1245" s="284">
        <f t="shared" si="17"/>
        <v>0</v>
      </c>
      <c r="L1245" s="28"/>
      <c r="N1245" s="28"/>
      <c r="R1245" s="194"/>
      <c r="T1245" s="28"/>
      <c r="U1245" s="28"/>
      <c r="V1245" s="28"/>
      <c r="AA1245" s="194"/>
      <c r="AC1245" s="28"/>
      <c r="AD1245" s="28"/>
      <c r="AE1245" s="28"/>
      <c r="AJ1245" s="194"/>
      <c r="AL1245" s="28"/>
      <c r="AM1245" s="28"/>
      <c r="AN1245" s="28"/>
      <c r="AS1245" s="194"/>
      <c r="AU1245" s="28"/>
      <c r="AV1245" s="28"/>
      <c r="AW1245" s="28"/>
      <c r="BB1245" s="194"/>
      <c r="BD1245" s="28"/>
      <c r="BE1245" s="28"/>
      <c r="BF1245" s="28"/>
      <c r="BK1245" s="194"/>
      <c r="BM1245" s="28"/>
      <c r="BN1245" s="28"/>
      <c r="BO1245" s="28"/>
      <c r="BT1245" s="194"/>
      <c r="BV1245" s="28"/>
      <c r="BW1245" s="28"/>
      <c r="BX1245" s="28"/>
      <c r="CC1245" s="194"/>
      <c r="CE1245" s="28"/>
      <c r="CF1245" s="28"/>
      <c r="CG1245" s="28"/>
      <c r="CL1245" s="194"/>
      <c r="CN1245" s="28"/>
      <c r="CO1245" s="28"/>
      <c r="CP1245" s="28"/>
      <c r="CU1245" s="194"/>
      <c r="CW1245" s="28"/>
      <c r="CX1245" s="28"/>
      <c r="CY1245" s="28"/>
      <c r="DD1245" s="194"/>
      <c r="DF1245" s="28"/>
      <c r="DG1245" s="28"/>
      <c r="DH1245" s="28"/>
      <c r="DM1245" s="194"/>
      <c r="DO1245" s="28"/>
      <c r="DP1245" s="28"/>
      <c r="DQ1245" s="28"/>
      <c r="DV1245" s="194"/>
      <c r="DX1245" s="28"/>
      <c r="DY1245" s="28"/>
      <c r="DZ1245" s="28"/>
      <c r="EE1245" s="194"/>
      <c r="EG1245" s="28"/>
      <c r="EH1245" s="28"/>
      <c r="EI1245" s="28"/>
      <c r="EN1245" s="194"/>
      <c r="EP1245" s="28"/>
      <c r="EQ1245" s="28"/>
      <c r="ER1245" s="28"/>
      <c r="EW1245" s="194"/>
      <c r="EY1245" s="28"/>
      <c r="EZ1245" s="28"/>
      <c r="FA1245" s="28"/>
      <c r="FF1245" s="194"/>
      <c r="FH1245" s="28"/>
      <c r="FI1245" s="28"/>
      <c r="FJ1245" s="28"/>
      <c r="FO1245" s="194"/>
      <c r="FQ1245" s="28"/>
      <c r="FR1245" s="28"/>
      <c r="FS1245" s="28"/>
      <c r="FX1245" s="194"/>
      <c r="FZ1245" s="28"/>
      <c r="GA1245" s="28"/>
      <c r="GB1245" s="28"/>
      <c r="GG1245" s="194"/>
      <c r="GI1245" s="28"/>
      <c r="GJ1245" s="28"/>
      <c r="GK1245" s="28"/>
      <c r="GP1245" s="194"/>
      <c r="GR1245" s="28"/>
      <c r="GS1245" s="28"/>
      <c r="GT1245" s="28"/>
      <c r="GY1245" s="194"/>
      <c r="HA1245" s="28"/>
      <c r="HB1245" s="28"/>
      <c r="HC1245" s="28"/>
      <c r="HH1245" s="194"/>
      <c r="HJ1245" s="28"/>
      <c r="HK1245" s="28"/>
      <c r="HL1245" s="28"/>
      <c r="HQ1245" s="28"/>
      <c r="HR1245" s="28"/>
      <c r="HS1245" s="28"/>
      <c r="HT1245" s="28"/>
      <c r="HU1245" s="28"/>
      <c r="HV1245" s="28"/>
      <c r="HW1245" s="28"/>
      <c r="HX1245" s="28"/>
      <c r="HY1245" s="28"/>
      <c r="HZ1245" s="28"/>
      <c r="IA1245" s="28"/>
      <c r="IB1245" s="28"/>
      <c r="IC1245" s="28"/>
      <c r="ID1245" s="28"/>
      <c r="IE1245" s="28"/>
      <c r="IF1245" s="28"/>
      <c r="IG1245" s="28"/>
      <c r="IH1245" s="28"/>
      <c r="II1245" s="28"/>
      <c r="IJ1245" s="28"/>
      <c r="IK1245" s="28"/>
      <c r="IL1245" s="28"/>
      <c r="IM1245" s="28"/>
      <c r="IN1245" s="28"/>
      <c r="IO1245" s="28"/>
      <c r="IP1245" s="28"/>
      <c r="IQ1245" s="28"/>
      <c r="IR1245" s="28"/>
      <c r="IS1245" s="28"/>
      <c r="IT1245" s="28"/>
      <c r="IU1245" s="28"/>
      <c r="IV1245" s="28"/>
    </row>
    <row r="1246" spans="1:256" s="50" customFormat="1" ht="18">
      <c r="A1246" s="206" t="s">
        <v>2578</v>
      </c>
      <c r="B1246" s="420"/>
      <c r="C1246" s="420"/>
      <c r="D1246" s="418" t="s">
        <v>130</v>
      </c>
      <c r="E1246" s="50">
        <f t="shared" si="16"/>
        <v>1</v>
      </c>
      <c r="F1246" s="284">
        <f t="shared" si="17"/>
        <v>0</v>
      </c>
      <c r="L1246" s="28"/>
      <c r="N1246" s="28"/>
      <c r="R1246" s="194"/>
      <c r="T1246" s="28"/>
      <c r="U1246" s="28"/>
      <c r="V1246" s="28"/>
      <c r="AA1246" s="194"/>
      <c r="AC1246" s="28"/>
      <c r="AD1246" s="28"/>
      <c r="AE1246" s="28"/>
      <c r="AJ1246" s="194"/>
      <c r="AL1246" s="28"/>
      <c r="AM1246" s="28"/>
      <c r="AN1246" s="28"/>
      <c r="AS1246" s="194"/>
      <c r="AU1246" s="28"/>
      <c r="AV1246" s="28"/>
      <c r="AW1246" s="28"/>
      <c r="BB1246" s="194"/>
      <c r="BD1246" s="28"/>
      <c r="BE1246" s="28"/>
      <c r="BF1246" s="28"/>
      <c r="BK1246" s="194"/>
      <c r="BM1246" s="28"/>
      <c r="BN1246" s="28"/>
      <c r="BO1246" s="28"/>
      <c r="BT1246" s="194"/>
      <c r="BV1246" s="28"/>
      <c r="BW1246" s="28"/>
      <c r="BX1246" s="28"/>
      <c r="CC1246" s="194"/>
      <c r="CE1246" s="28"/>
      <c r="CF1246" s="28"/>
      <c r="CG1246" s="28"/>
      <c r="CL1246" s="194"/>
      <c r="CN1246" s="28"/>
      <c r="CO1246" s="28"/>
      <c r="CP1246" s="28"/>
      <c r="CU1246" s="194"/>
      <c r="CW1246" s="28"/>
      <c r="CX1246" s="28"/>
      <c r="CY1246" s="28"/>
      <c r="DD1246" s="194"/>
      <c r="DF1246" s="28"/>
      <c r="DG1246" s="28"/>
      <c r="DH1246" s="28"/>
      <c r="DM1246" s="194"/>
      <c r="DO1246" s="28"/>
      <c r="DP1246" s="28"/>
      <c r="DQ1246" s="28"/>
      <c r="DV1246" s="194"/>
      <c r="DX1246" s="28"/>
      <c r="DY1246" s="28"/>
      <c r="DZ1246" s="28"/>
      <c r="EE1246" s="194"/>
      <c r="EG1246" s="28"/>
      <c r="EH1246" s="28"/>
      <c r="EI1246" s="28"/>
      <c r="EN1246" s="194"/>
      <c r="EP1246" s="28"/>
      <c r="EQ1246" s="28"/>
      <c r="ER1246" s="28"/>
      <c r="EW1246" s="194"/>
      <c r="EY1246" s="28"/>
      <c r="EZ1246" s="28"/>
      <c r="FA1246" s="28"/>
      <c r="FF1246" s="194"/>
      <c r="FH1246" s="28"/>
      <c r="FI1246" s="28"/>
      <c r="FJ1246" s="28"/>
      <c r="FO1246" s="194"/>
      <c r="FQ1246" s="28"/>
      <c r="FR1246" s="28"/>
      <c r="FS1246" s="28"/>
      <c r="FX1246" s="194"/>
      <c r="FZ1246" s="28"/>
      <c r="GA1246" s="28"/>
      <c r="GB1246" s="28"/>
      <c r="GG1246" s="194"/>
      <c r="GI1246" s="28"/>
      <c r="GJ1246" s="28"/>
      <c r="GK1246" s="28"/>
      <c r="GP1246" s="194"/>
      <c r="GR1246" s="28"/>
      <c r="GS1246" s="28"/>
      <c r="GT1246" s="28"/>
      <c r="GY1246" s="194"/>
      <c r="HA1246" s="28"/>
      <c r="HB1246" s="28"/>
      <c r="HC1246" s="28"/>
      <c r="HH1246" s="194"/>
      <c r="HJ1246" s="28"/>
      <c r="HK1246" s="28"/>
      <c r="HL1246" s="28"/>
      <c r="HQ1246" s="28"/>
      <c r="HR1246" s="28"/>
      <c r="HS1246" s="28"/>
      <c r="HT1246" s="28"/>
      <c r="HU1246" s="28"/>
      <c r="HV1246" s="28"/>
      <c r="HW1246" s="28"/>
      <c r="HX1246" s="28"/>
      <c r="HY1246" s="28"/>
      <c r="HZ1246" s="28"/>
      <c r="IA1246" s="28"/>
      <c r="IB1246" s="28"/>
      <c r="IC1246" s="28"/>
      <c r="ID1246" s="28"/>
      <c r="IE1246" s="28"/>
      <c r="IF1246" s="28"/>
      <c r="IG1246" s="28"/>
      <c r="IH1246" s="28"/>
      <c r="II1246" s="28"/>
      <c r="IJ1246" s="28"/>
      <c r="IK1246" s="28"/>
      <c r="IL1246" s="28"/>
      <c r="IM1246" s="28"/>
      <c r="IN1246" s="28"/>
      <c r="IO1246" s="28"/>
      <c r="IP1246" s="28"/>
      <c r="IQ1246" s="28"/>
      <c r="IR1246" s="28"/>
      <c r="IS1246" s="28"/>
      <c r="IT1246" s="28"/>
      <c r="IU1246" s="28"/>
      <c r="IV1246" s="28"/>
    </row>
    <row r="1247" spans="1:256" s="50" customFormat="1" ht="18">
      <c r="A1247" s="206" t="s">
        <v>2596</v>
      </c>
      <c r="B1247" s="28"/>
      <c r="C1247" s="275"/>
      <c r="D1247" s="418" t="s">
        <v>129</v>
      </c>
      <c r="E1247" s="50">
        <f t="shared" si="16"/>
        <v>0</v>
      </c>
      <c r="F1247" s="284">
        <f t="shared" si="17"/>
        <v>0</v>
      </c>
      <c r="L1247" s="281"/>
      <c r="N1247" s="28"/>
      <c r="R1247" s="194"/>
      <c r="T1247" s="28"/>
      <c r="U1247" s="28"/>
      <c r="V1247" s="28"/>
      <c r="AA1247" s="194"/>
      <c r="AC1247" s="28"/>
      <c r="AD1247" s="28"/>
      <c r="AE1247" s="28"/>
      <c r="AJ1247" s="194"/>
      <c r="AL1247" s="28"/>
      <c r="AM1247" s="28"/>
      <c r="AN1247" s="28"/>
      <c r="AS1247" s="194"/>
      <c r="AU1247" s="28"/>
      <c r="AV1247" s="28"/>
      <c r="AW1247" s="28"/>
      <c r="BB1247" s="194"/>
      <c r="BD1247" s="28"/>
      <c r="BE1247" s="28"/>
      <c r="BF1247" s="28"/>
      <c r="BK1247" s="194"/>
      <c r="BM1247" s="28"/>
      <c r="BN1247" s="28"/>
      <c r="BO1247" s="28"/>
      <c r="BT1247" s="194"/>
      <c r="BV1247" s="28"/>
      <c r="BW1247" s="28"/>
      <c r="BX1247" s="28"/>
      <c r="CC1247" s="194"/>
      <c r="CE1247" s="28"/>
      <c r="CF1247" s="28"/>
      <c r="CG1247" s="28"/>
      <c r="CL1247" s="194"/>
      <c r="CN1247" s="28"/>
      <c r="CO1247" s="28"/>
      <c r="CP1247" s="28"/>
      <c r="CU1247" s="194"/>
      <c r="CW1247" s="28"/>
      <c r="CX1247" s="28"/>
      <c r="CY1247" s="28"/>
      <c r="DD1247" s="194"/>
      <c r="DF1247" s="28"/>
      <c r="DG1247" s="28"/>
      <c r="DH1247" s="28"/>
      <c r="DM1247" s="194"/>
      <c r="DO1247" s="28"/>
      <c r="DP1247" s="28"/>
      <c r="DQ1247" s="28"/>
      <c r="DV1247" s="194"/>
      <c r="DX1247" s="28"/>
      <c r="DY1247" s="28"/>
      <c r="DZ1247" s="28"/>
      <c r="EE1247" s="194"/>
      <c r="EG1247" s="28"/>
      <c r="EH1247" s="28"/>
      <c r="EI1247" s="28"/>
      <c r="EN1247" s="194"/>
      <c r="EP1247" s="28"/>
      <c r="EQ1247" s="28"/>
      <c r="ER1247" s="28"/>
      <c r="EW1247" s="194"/>
      <c r="EY1247" s="28"/>
      <c r="EZ1247" s="28"/>
      <c r="FA1247" s="28"/>
      <c r="FF1247" s="194"/>
      <c r="FH1247" s="28"/>
      <c r="FI1247" s="28"/>
      <c r="FJ1247" s="28"/>
      <c r="FO1247" s="194"/>
      <c r="FQ1247" s="28"/>
      <c r="FR1247" s="28"/>
      <c r="FS1247" s="28"/>
      <c r="FX1247" s="194"/>
      <c r="FZ1247" s="28"/>
      <c r="GA1247" s="28"/>
      <c r="GB1247" s="28"/>
      <c r="GG1247" s="194"/>
      <c r="GI1247" s="28"/>
      <c r="GJ1247" s="28"/>
      <c r="GK1247" s="28"/>
      <c r="GP1247" s="194"/>
      <c r="GR1247" s="28"/>
      <c r="GS1247" s="28"/>
      <c r="GT1247" s="28"/>
      <c r="GY1247" s="194"/>
      <c r="HA1247" s="28"/>
      <c r="HB1247" s="28"/>
      <c r="HC1247" s="28"/>
      <c r="HH1247" s="194"/>
      <c r="HJ1247" s="28"/>
      <c r="HK1247" s="28"/>
      <c r="HL1247" s="28"/>
      <c r="HQ1247" s="28"/>
      <c r="HR1247" s="28"/>
      <c r="HS1247" s="28"/>
      <c r="HT1247" s="28"/>
      <c r="HU1247" s="28"/>
      <c r="HV1247" s="28"/>
      <c r="HW1247" s="28"/>
      <c r="HX1247" s="28"/>
      <c r="HY1247" s="28"/>
      <c r="HZ1247" s="28"/>
      <c r="IA1247" s="28"/>
      <c r="IB1247" s="28"/>
      <c r="IC1247" s="28"/>
      <c r="ID1247" s="28"/>
      <c r="IE1247" s="28"/>
      <c r="IF1247" s="28"/>
      <c r="IG1247" s="28"/>
      <c r="IH1247" s="28"/>
      <c r="II1247" s="28"/>
      <c r="IJ1247" s="28"/>
      <c r="IK1247" s="28"/>
      <c r="IL1247" s="28"/>
      <c r="IM1247" s="28"/>
      <c r="IN1247" s="28"/>
      <c r="IO1247" s="28"/>
      <c r="IP1247" s="28"/>
      <c r="IQ1247" s="28"/>
      <c r="IR1247" s="28"/>
      <c r="IS1247" s="28"/>
      <c r="IT1247" s="28"/>
      <c r="IU1247" s="28"/>
      <c r="IV1247" s="28"/>
    </row>
    <row r="1248" spans="1:256" s="50" customFormat="1" ht="18">
      <c r="A1248" s="206" t="s">
        <v>2342</v>
      </c>
      <c r="B1248" s="420"/>
      <c r="C1248" s="420"/>
      <c r="D1248" s="418" t="s">
        <v>130</v>
      </c>
      <c r="E1248" s="50">
        <f t="shared" si="16"/>
        <v>4</v>
      </c>
      <c r="F1248" s="284">
        <f t="shared" si="17"/>
        <v>0</v>
      </c>
      <c r="N1248" s="28"/>
      <c r="R1248" s="194"/>
      <c r="T1248" s="28"/>
      <c r="U1248" s="28"/>
      <c r="V1248" s="28"/>
      <c r="AA1248" s="194"/>
      <c r="AC1248" s="28"/>
      <c r="AD1248" s="28"/>
      <c r="AE1248" s="28"/>
      <c r="AJ1248" s="194"/>
      <c r="AL1248" s="28"/>
      <c r="AM1248" s="28"/>
      <c r="AN1248" s="28"/>
      <c r="AS1248" s="194"/>
      <c r="AU1248" s="28"/>
      <c r="AV1248" s="28"/>
      <c r="AW1248" s="28"/>
      <c r="BB1248" s="194"/>
      <c r="BD1248" s="28"/>
      <c r="BE1248" s="28"/>
      <c r="BF1248" s="28"/>
      <c r="BK1248" s="194"/>
      <c r="BM1248" s="28"/>
      <c r="BN1248" s="28"/>
      <c r="BO1248" s="28"/>
      <c r="BT1248" s="194"/>
      <c r="BV1248" s="28"/>
      <c r="BW1248" s="28"/>
      <c r="BX1248" s="28"/>
      <c r="CC1248" s="194"/>
      <c r="CE1248" s="28"/>
      <c r="CF1248" s="28"/>
      <c r="CG1248" s="28"/>
      <c r="CL1248" s="194"/>
      <c r="CN1248" s="28"/>
      <c r="CO1248" s="28"/>
      <c r="CP1248" s="28"/>
      <c r="CU1248" s="194"/>
      <c r="CW1248" s="28"/>
      <c r="CX1248" s="28"/>
      <c r="CY1248" s="28"/>
      <c r="DD1248" s="194"/>
      <c r="DF1248" s="28"/>
      <c r="DG1248" s="28"/>
      <c r="DH1248" s="28"/>
      <c r="DM1248" s="194"/>
      <c r="DO1248" s="28"/>
      <c r="DP1248" s="28"/>
      <c r="DQ1248" s="28"/>
      <c r="DV1248" s="194"/>
      <c r="DX1248" s="28"/>
      <c r="DY1248" s="28"/>
      <c r="DZ1248" s="28"/>
      <c r="EE1248" s="194"/>
      <c r="EG1248" s="28"/>
      <c r="EH1248" s="28"/>
      <c r="EI1248" s="28"/>
      <c r="EN1248" s="194"/>
      <c r="EP1248" s="28"/>
      <c r="EQ1248" s="28"/>
      <c r="ER1248" s="28"/>
      <c r="EW1248" s="194"/>
      <c r="EY1248" s="28"/>
      <c r="EZ1248" s="28"/>
      <c r="FA1248" s="28"/>
      <c r="FF1248" s="194"/>
      <c r="FH1248" s="28"/>
      <c r="FI1248" s="28"/>
      <c r="FJ1248" s="28"/>
      <c r="FO1248" s="194"/>
      <c r="FQ1248" s="28"/>
      <c r="FR1248" s="28"/>
      <c r="FS1248" s="28"/>
      <c r="FX1248" s="194"/>
      <c r="FZ1248" s="28"/>
      <c r="GA1248" s="28"/>
      <c r="GB1248" s="28"/>
      <c r="GG1248" s="194"/>
      <c r="GI1248" s="28"/>
      <c r="GJ1248" s="28"/>
      <c r="GK1248" s="28"/>
      <c r="GP1248" s="194"/>
      <c r="GR1248" s="28"/>
      <c r="GS1248" s="28"/>
      <c r="GT1248" s="28"/>
      <c r="GY1248" s="194"/>
      <c r="HA1248" s="28"/>
      <c r="HB1248" s="28"/>
      <c r="HC1248" s="28"/>
      <c r="HH1248" s="194"/>
      <c r="HJ1248" s="28"/>
      <c r="HK1248" s="28"/>
      <c r="HL1248" s="28"/>
      <c r="HQ1248" s="28"/>
      <c r="HR1248" s="28"/>
      <c r="HS1248" s="28"/>
      <c r="HT1248" s="28"/>
      <c r="HU1248" s="28"/>
      <c r="HV1248" s="28"/>
      <c r="HW1248" s="28"/>
      <c r="HX1248" s="28"/>
      <c r="HY1248" s="28"/>
      <c r="HZ1248" s="28"/>
      <c r="IA1248" s="28"/>
      <c r="IB1248" s="28"/>
      <c r="IC1248" s="28"/>
      <c r="ID1248" s="28"/>
      <c r="IE1248" s="28"/>
      <c r="IF1248" s="28"/>
      <c r="IG1248" s="28"/>
      <c r="IH1248" s="28"/>
      <c r="II1248" s="28"/>
      <c r="IJ1248" s="28"/>
      <c r="IK1248" s="28"/>
      <c r="IL1248" s="28"/>
      <c r="IM1248" s="28"/>
      <c r="IN1248" s="28"/>
      <c r="IO1248" s="28"/>
      <c r="IP1248" s="28"/>
      <c r="IQ1248" s="28"/>
      <c r="IR1248" s="28"/>
      <c r="IS1248" s="28"/>
      <c r="IT1248" s="28"/>
      <c r="IU1248" s="28"/>
      <c r="IV1248" s="28"/>
    </row>
    <row r="1249" spans="1:256" s="50" customFormat="1" ht="18.75">
      <c r="A1249" s="330" t="s">
        <v>422</v>
      </c>
      <c r="B1249" s="417"/>
      <c r="C1249" s="417"/>
      <c r="D1249" s="418" t="s">
        <v>133</v>
      </c>
      <c r="E1249" s="50">
        <f t="shared" si="16"/>
        <v>28</v>
      </c>
      <c r="F1249" s="284">
        <f t="shared" si="17"/>
        <v>288</v>
      </c>
      <c r="G1249" s="50">
        <v>124</v>
      </c>
      <c r="H1249" s="456">
        <v>164</v>
      </c>
      <c r="N1249" s="28"/>
      <c r="R1249" s="194"/>
      <c r="T1249" s="28"/>
      <c r="U1249" s="28"/>
      <c r="V1249" s="28"/>
      <c r="AA1249" s="194"/>
      <c r="AC1249" s="28"/>
      <c r="AD1249" s="28"/>
      <c r="AE1249" s="28"/>
      <c r="AJ1249" s="194"/>
      <c r="AL1249" s="28"/>
      <c r="AM1249" s="28"/>
      <c r="AN1249" s="28"/>
      <c r="AS1249" s="194"/>
      <c r="AU1249" s="28"/>
      <c r="AV1249" s="28"/>
      <c r="AW1249" s="28"/>
      <c r="BB1249" s="194"/>
      <c r="BD1249" s="28"/>
      <c r="BE1249" s="28"/>
      <c r="BF1249" s="28"/>
      <c r="BK1249" s="194"/>
      <c r="BM1249" s="28"/>
      <c r="BN1249" s="28"/>
      <c r="BO1249" s="28"/>
      <c r="BT1249" s="194"/>
      <c r="BV1249" s="28"/>
      <c r="BW1249" s="28"/>
      <c r="BX1249" s="28"/>
      <c r="CC1249" s="194"/>
      <c r="CE1249" s="28"/>
      <c r="CF1249" s="28"/>
      <c r="CG1249" s="28"/>
      <c r="CL1249" s="194"/>
      <c r="CN1249" s="28"/>
      <c r="CO1249" s="28"/>
      <c r="CP1249" s="28"/>
      <c r="CU1249" s="194"/>
      <c r="CW1249" s="28"/>
      <c r="CX1249" s="28"/>
      <c r="CY1249" s="28"/>
      <c r="DD1249" s="194"/>
      <c r="DF1249" s="28"/>
      <c r="DG1249" s="28"/>
      <c r="DH1249" s="28"/>
      <c r="DM1249" s="194"/>
      <c r="DO1249" s="28"/>
      <c r="DP1249" s="28"/>
      <c r="DQ1249" s="28"/>
      <c r="DV1249" s="194"/>
      <c r="DX1249" s="28"/>
      <c r="DY1249" s="28"/>
      <c r="DZ1249" s="28"/>
      <c r="EE1249" s="194"/>
      <c r="EG1249" s="28"/>
      <c r="EH1249" s="28"/>
      <c r="EI1249" s="28"/>
      <c r="EN1249" s="194"/>
      <c r="EP1249" s="28"/>
      <c r="EQ1249" s="28"/>
      <c r="ER1249" s="28"/>
      <c r="EW1249" s="194"/>
      <c r="EY1249" s="28"/>
      <c r="EZ1249" s="28"/>
      <c r="FA1249" s="28"/>
      <c r="FF1249" s="194"/>
      <c r="FH1249" s="28"/>
      <c r="FI1249" s="28"/>
      <c r="FJ1249" s="28"/>
      <c r="FO1249" s="194"/>
      <c r="FQ1249" s="28"/>
      <c r="FR1249" s="28"/>
      <c r="FS1249" s="28"/>
      <c r="FX1249" s="194"/>
      <c r="FZ1249" s="28"/>
      <c r="GA1249" s="28"/>
      <c r="GB1249" s="28"/>
      <c r="GG1249" s="194"/>
      <c r="GI1249" s="28"/>
      <c r="GJ1249" s="28"/>
      <c r="GK1249" s="28"/>
      <c r="GP1249" s="194"/>
      <c r="GR1249" s="28"/>
      <c r="GS1249" s="28"/>
      <c r="GT1249" s="28"/>
      <c r="GY1249" s="194"/>
      <c r="HA1249" s="28"/>
      <c r="HB1249" s="28"/>
      <c r="HC1249" s="28"/>
      <c r="HH1249" s="194"/>
      <c r="HJ1249" s="28"/>
      <c r="HK1249" s="28"/>
      <c r="HL1249" s="28"/>
      <c r="HQ1249" s="28"/>
      <c r="HR1249" s="28"/>
      <c r="HS1249" s="28"/>
      <c r="HT1249" s="28"/>
      <c r="HU1249" s="28"/>
      <c r="HV1249" s="28"/>
      <c r="HW1249" s="28"/>
      <c r="HX1249" s="28"/>
      <c r="HY1249" s="28"/>
      <c r="HZ1249" s="28"/>
      <c r="IA1249" s="28"/>
      <c r="IB1249" s="28"/>
      <c r="IC1249" s="28"/>
      <c r="ID1249" s="28"/>
      <c r="IE1249" s="28"/>
      <c r="IF1249" s="28"/>
      <c r="IG1249" s="28"/>
      <c r="IH1249" s="28"/>
      <c r="II1249" s="28"/>
      <c r="IJ1249" s="28"/>
      <c r="IK1249" s="28"/>
      <c r="IL1249" s="28"/>
      <c r="IM1249" s="28"/>
      <c r="IN1249" s="28"/>
      <c r="IO1249" s="28"/>
      <c r="IP1249" s="28"/>
      <c r="IQ1249" s="28"/>
      <c r="IR1249" s="28"/>
      <c r="IS1249" s="28"/>
      <c r="IT1249" s="28"/>
      <c r="IU1249" s="28"/>
      <c r="IV1249" s="28"/>
    </row>
    <row r="1250" spans="1:256" s="50" customFormat="1" ht="18">
      <c r="A1250" s="206" t="s">
        <v>2552</v>
      </c>
      <c r="B1250" s="28"/>
      <c r="C1250" s="420"/>
      <c r="D1250" s="418" t="s">
        <v>129</v>
      </c>
      <c r="E1250" s="50">
        <f t="shared" si="16"/>
        <v>0</v>
      </c>
      <c r="F1250" s="284">
        <f t="shared" si="17"/>
        <v>5</v>
      </c>
      <c r="I1250" s="50">
        <v>5</v>
      </c>
      <c r="L1250" s="28"/>
      <c r="N1250" s="28"/>
      <c r="R1250" s="194"/>
      <c r="T1250" s="28"/>
      <c r="U1250" s="28"/>
      <c r="V1250" s="28"/>
      <c r="AA1250" s="194"/>
      <c r="AC1250" s="28"/>
      <c r="AD1250" s="28"/>
      <c r="AE1250" s="28"/>
      <c r="AJ1250" s="194"/>
      <c r="AL1250" s="28"/>
      <c r="AM1250" s="28"/>
      <c r="AN1250" s="28"/>
      <c r="AS1250" s="194"/>
      <c r="AU1250" s="28"/>
      <c r="AV1250" s="28"/>
      <c r="AW1250" s="28"/>
      <c r="BB1250" s="194"/>
      <c r="BD1250" s="28"/>
      <c r="BE1250" s="28"/>
      <c r="BF1250" s="28"/>
      <c r="BK1250" s="194"/>
      <c r="BM1250" s="28"/>
      <c r="BN1250" s="28"/>
      <c r="BO1250" s="28"/>
      <c r="BT1250" s="194"/>
      <c r="BV1250" s="28"/>
      <c r="BW1250" s="28"/>
      <c r="BX1250" s="28"/>
      <c r="CC1250" s="194"/>
      <c r="CE1250" s="28"/>
      <c r="CF1250" s="28"/>
      <c r="CG1250" s="28"/>
      <c r="CL1250" s="194"/>
      <c r="CN1250" s="28"/>
      <c r="CO1250" s="28"/>
      <c r="CP1250" s="28"/>
      <c r="CU1250" s="194"/>
      <c r="CW1250" s="28"/>
      <c r="CX1250" s="28"/>
      <c r="CY1250" s="28"/>
      <c r="DD1250" s="194"/>
      <c r="DF1250" s="28"/>
      <c r="DG1250" s="28"/>
      <c r="DH1250" s="28"/>
      <c r="DM1250" s="194"/>
      <c r="DO1250" s="28"/>
      <c r="DP1250" s="28"/>
      <c r="DQ1250" s="28"/>
      <c r="DV1250" s="194"/>
      <c r="DX1250" s="28"/>
      <c r="DY1250" s="28"/>
      <c r="DZ1250" s="28"/>
      <c r="EE1250" s="194"/>
      <c r="EG1250" s="28"/>
      <c r="EH1250" s="28"/>
      <c r="EI1250" s="28"/>
      <c r="EN1250" s="194"/>
      <c r="EP1250" s="28"/>
      <c r="EQ1250" s="28"/>
      <c r="ER1250" s="28"/>
      <c r="EW1250" s="194"/>
      <c r="EY1250" s="28"/>
      <c r="EZ1250" s="28"/>
      <c r="FA1250" s="28"/>
      <c r="FF1250" s="194"/>
      <c r="FH1250" s="28"/>
      <c r="FI1250" s="28"/>
      <c r="FJ1250" s="28"/>
      <c r="FO1250" s="194"/>
      <c r="FQ1250" s="28"/>
      <c r="FR1250" s="28"/>
      <c r="FS1250" s="28"/>
      <c r="FX1250" s="194"/>
      <c r="FZ1250" s="28"/>
      <c r="GA1250" s="28"/>
      <c r="GB1250" s="28"/>
      <c r="GG1250" s="194"/>
      <c r="GI1250" s="28"/>
      <c r="GJ1250" s="28"/>
      <c r="GK1250" s="28"/>
      <c r="GP1250" s="194"/>
      <c r="GR1250" s="28"/>
      <c r="GS1250" s="28"/>
      <c r="GT1250" s="28"/>
      <c r="GY1250" s="194"/>
      <c r="HA1250" s="28"/>
      <c r="HB1250" s="28"/>
      <c r="HC1250" s="28"/>
      <c r="HH1250" s="194"/>
      <c r="HJ1250" s="28"/>
      <c r="HK1250" s="28"/>
      <c r="HL1250" s="28"/>
      <c r="HQ1250" s="28"/>
      <c r="HR1250" s="28"/>
      <c r="HS1250" s="28"/>
      <c r="HT1250" s="28"/>
      <c r="HU1250" s="28"/>
      <c r="HV1250" s="28"/>
      <c r="HW1250" s="28"/>
      <c r="HX1250" s="28"/>
      <c r="HY1250" s="28"/>
      <c r="HZ1250" s="28"/>
      <c r="IA1250" s="28"/>
      <c r="IB1250" s="28"/>
      <c r="IC1250" s="28"/>
      <c r="ID1250" s="28"/>
      <c r="IE1250" s="28"/>
      <c r="IF1250" s="28"/>
      <c r="IG1250" s="28"/>
      <c r="IH1250" s="28"/>
      <c r="II1250" s="28"/>
      <c r="IJ1250" s="28"/>
      <c r="IK1250" s="28"/>
      <c r="IL1250" s="28"/>
      <c r="IM1250" s="28"/>
      <c r="IN1250" s="28"/>
      <c r="IO1250" s="28"/>
      <c r="IP1250" s="28"/>
      <c r="IQ1250" s="28"/>
      <c r="IR1250" s="28"/>
      <c r="IS1250" s="28"/>
      <c r="IT1250" s="28"/>
      <c r="IU1250" s="28"/>
      <c r="IV1250" s="28"/>
    </row>
    <row r="1251" spans="1:256" s="50" customFormat="1" ht="18">
      <c r="A1251" s="206" t="s">
        <v>2747</v>
      </c>
      <c r="B1251" s="28"/>
      <c r="C1251" s="420"/>
      <c r="D1251" s="418" t="s">
        <v>129</v>
      </c>
      <c r="E1251" s="50">
        <f t="shared" si="16"/>
        <v>0</v>
      </c>
      <c r="F1251" s="284">
        <f t="shared" si="17"/>
        <v>0</v>
      </c>
      <c r="N1251" s="28"/>
      <c r="R1251" s="194"/>
      <c r="T1251" s="28"/>
      <c r="U1251" s="28"/>
      <c r="V1251" s="28"/>
      <c r="AA1251" s="194"/>
      <c r="AC1251" s="28"/>
      <c r="AD1251" s="28"/>
      <c r="AE1251" s="28"/>
      <c r="AJ1251" s="194"/>
      <c r="AL1251" s="28"/>
      <c r="AM1251" s="28"/>
      <c r="AN1251" s="28"/>
      <c r="AS1251" s="194"/>
      <c r="AU1251" s="28"/>
      <c r="AV1251" s="28"/>
      <c r="AW1251" s="28"/>
      <c r="BB1251" s="194"/>
      <c r="BD1251" s="28"/>
      <c r="BE1251" s="28"/>
      <c r="BF1251" s="28"/>
      <c r="BK1251" s="194"/>
      <c r="BM1251" s="28"/>
      <c r="BN1251" s="28"/>
      <c r="BO1251" s="28"/>
      <c r="BT1251" s="194"/>
      <c r="BV1251" s="28"/>
      <c r="BW1251" s="28"/>
      <c r="BX1251" s="28"/>
      <c r="CC1251" s="194"/>
      <c r="CE1251" s="28"/>
      <c r="CF1251" s="28"/>
      <c r="CG1251" s="28"/>
      <c r="CL1251" s="194"/>
      <c r="CN1251" s="28"/>
      <c r="CO1251" s="28"/>
      <c r="CP1251" s="28"/>
      <c r="CU1251" s="194"/>
      <c r="CW1251" s="28"/>
      <c r="CX1251" s="28"/>
      <c r="CY1251" s="28"/>
      <c r="DD1251" s="194"/>
      <c r="DF1251" s="28"/>
      <c r="DG1251" s="28"/>
      <c r="DH1251" s="28"/>
      <c r="DM1251" s="194"/>
      <c r="DO1251" s="28"/>
      <c r="DP1251" s="28"/>
      <c r="DQ1251" s="28"/>
      <c r="DV1251" s="194"/>
      <c r="DX1251" s="28"/>
      <c r="DY1251" s="28"/>
      <c r="DZ1251" s="28"/>
      <c r="EE1251" s="194"/>
      <c r="EG1251" s="28"/>
      <c r="EH1251" s="28"/>
      <c r="EI1251" s="28"/>
      <c r="EN1251" s="194"/>
      <c r="EP1251" s="28"/>
      <c r="EQ1251" s="28"/>
      <c r="ER1251" s="28"/>
      <c r="EW1251" s="194"/>
      <c r="EY1251" s="28"/>
      <c r="EZ1251" s="28"/>
      <c r="FA1251" s="28"/>
      <c r="FF1251" s="194"/>
      <c r="FH1251" s="28"/>
      <c r="FI1251" s="28"/>
      <c r="FJ1251" s="28"/>
      <c r="FO1251" s="194"/>
      <c r="FQ1251" s="28"/>
      <c r="FR1251" s="28"/>
      <c r="FS1251" s="28"/>
      <c r="FX1251" s="194"/>
      <c r="FZ1251" s="28"/>
      <c r="GA1251" s="28"/>
      <c r="GB1251" s="28"/>
      <c r="GG1251" s="194"/>
      <c r="GI1251" s="28"/>
      <c r="GJ1251" s="28"/>
      <c r="GK1251" s="28"/>
      <c r="GP1251" s="194"/>
      <c r="GR1251" s="28"/>
      <c r="GS1251" s="28"/>
      <c r="GT1251" s="28"/>
      <c r="GY1251" s="194"/>
      <c r="HA1251" s="28"/>
      <c r="HB1251" s="28"/>
      <c r="HC1251" s="28"/>
      <c r="HH1251" s="194"/>
      <c r="HJ1251" s="28"/>
      <c r="HK1251" s="28"/>
      <c r="HL1251" s="28"/>
      <c r="HQ1251" s="28"/>
      <c r="HR1251" s="28"/>
      <c r="HS1251" s="28"/>
      <c r="HT1251" s="28"/>
      <c r="HU1251" s="28"/>
      <c r="HV1251" s="28"/>
      <c r="HW1251" s="28"/>
      <c r="HX1251" s="28"/>
      <c r="HY1251" s="28"/>
      <c r="HZ1251" s="28"/>
      <c r="IA1251" s="28"/>
      <c r="IB1251" s="28"/>
      <c r="IC1251" s="28"/>
      <c r="ID1251" s="28"/>
      <c r="IE1251" s="28"/>
      <c r="IF1251" s="28"/>
      <c r="IG1251" s="28"/>
      <c r="IH1251" s="28"/>
      <c r="II1251" s="28"/>
      <c r="IJ1251" s="28"/>
      <c r="IK1251" s="28"/>
      <c r="IL1251" s="28"/>
      <c r="IM1251" s="28"/>
      <c r="IN1251" s="28"/>
      <c r="IO1251" s="28"/>
      <c r="IP1251" s="28"/>
      <c r="IQ1251" s="28"/>
      <c r="IR1251" s="28"/>
      <c r="IS1251" s="28"/>
      <c r="IT1251" s="28"/>
      <c r="IU1251" s="28"/>
      <c r="IV1251" s="28"/>
    </row>
    <row r="1252" spans="1:256" s="50" customFormat="1" ht="18">
      <c r="A1252" s="206" t="s">
        <v>2795</v>
      </c>
      <c r="B1252" s="420"/>
      <c r="C1252" s="420"/>
      <c r="D1252" s="418" t="s">
        <v>130</v>
      </c>
      <c r="E1252" s="50">
        <f t="shared" si="16"/>
        <v>1</v>
      </c>
      <c r="F1252" s="284">
        <f t="shared" si="17"/>
        <v>0</v>
      </c>
      <c r="N1252" s="28"/>
      <c r="R1252" s="194"/>
      <c r="T1252" s="28"/>
      <c r="U1252" s="28"/>
      <c r="V1252" s="28"/>
      <c r="AA1252" s="194"/>
      <c r="AC1252" s="28"/>
      <c r="AD1252" s="28"/>
      <c r="AE1252" s="28"/>
      <c r="AJ1252" s="194"/>
      <c r="AL1252" s="28"/>
      <c r="AM1252" s="28"/>
      <c r="AN1252" s="28"/>
      <c r="AS1252" s="194"/>
      <c r="AU1252" s="28"/>
      <c r="AV1252" s="28"/>
      <c r="AW1252" s="28"/>
      <c r="BB1252" s="194"/>
      <c r="BD1252" s="28"/>
      <c r="BE1252" s="28"/>
      <c r="BF1252" s="28"/>
      <c r="BK1252" s="194"/>
      <c r="BM1252" s="28"/>
      <c r="BN1252" s="28"/>
      <c r="BO1252" s="28"/>
      <c r="BT1252" s="194"/>
      <c r="BV1252" s="28"/>
      <c r="BW1252" s="28"/>
      <c r="BX1252" s="28"/>
      <c r="CC1252" s="194"/>
      <c r="CE1252" s="28"/>
      <c r="CF1252" s="28"/>
      <c r="CG1252" s="28"/>
      <c r="CL1252" s="194"/>
      <c r="CN1252" s="28"/>
      <c r="CO1252" s="28"/>
      <c r="CP1252" s="28"/>
      <c r="CU1252" s="194"/>
      <c r="CW1252" s="28"/>
      <c r="CX1252" s="28"/>
      <c r="CY1252" s="28"/>
      <c r="DD1252" s="194"/>
      <c r="DF1252" s="28"/>
      <c r="DG1252" s="28"/>
      <c r="DH1252" s="28"/>
      <c r="DM1252" s="194"/>
      <c r="DO1252" s="28"/>
      <c r="DP1252" s="28"/>
      <c r="DQ1252" s="28"/>
      <c r="DV1252" s="194"/>
      <c r="DX1252" s="28"/>
      <c r="DY1252" s="28"/>
      <c r="DZ1252" s="28"/>
      <c r="EE1252" s="194"/>
      <c r="EG1252" s="28"/>
      <c r="EH1252" s="28"/>
      <c r="EI1252" s="28"/>
      <c r="EN1252" s="194"/>
      <c r="EP1252" s="28"/>
      <c r="EQ1252" s="28"/>
      <c r="ER1252" s="28"/>
      <c r="EW1252" s="194"/>
      <c r="EY1252" s="28"/>
      <c r="EZ1252" s="28"/>
      <c r="FA1252" s="28"/>
      <c r="FF1252" s="194"/>
      <c r="FH1252" s="28"/>
      <c r="FI1252" s="28"/>
      <c r="FJ1252" s="28"/>
      <c r="FO1252" s="194"/>
      <c r="FQ1252" s="28"/>
      <c r="FR1252" s="28"/>
      <c r="FS1252" s="28"/>
      <c r="FX1252" s="194"/>
      <c r="FZ1252" s="28"/>
      <c r="GA1252" s="28"/>
      <c r="GB1252" s="28"/>
      <c r="GG1252" s="194"/>
      <c r="GI1252" s="28"/>
      <c r="GJ1252" s="28"/>
      <c r="GK1252" s="28"/>
      <c r="GP1252" s="194"/>
      <c r="GR1252" s="28"/>
      <c r="GS1252" s="28"/>
      <c r="GT1252" s="28"/>
      <c r="GY1252" s="194"/>
      <c r="HA1252" s="28"/>
      <c r="HB1252" s="28"/>
      <c r="HC1252" s="28"/>
      <c r="HH1252" s="194"/>
      <c r="HJ1252" s="28"/>
      <c r="HK1252" s="28"/>
      <c r="HL1252" s="28"/>
      <c r="HQ1252" s="28"/>
      <c r="HR1252" s="28"/>
      <c r="HS1252" s="28"/>
      <c r="HT1252" s="28"/>
      <c r="HU1252" s="28"/>
      <c r="HV1252" s="28"/>
      <c r="HW1252" s="28"/>
      <c r="HX1252" s="28"/>
      <c r="HY1252" s="28"/>
      <c r="HZ1252" s="28"/>
      <c r="IA1252" s="28"/>
      <c r="IB1252" s="28"/>
      <c r="IC1252" s="28"/>
      <c r="ID1252" s="28"/>
      <c r="IE1252" s="28"/>
      <c r="IF1252" s="28"/>
      <c r="IG1252" s="28"/>
      <c r="IH1252" s="28"/>
      <c r="II1252" s="28"/>
      <c r="IJ1252" s="28"/>
      <c r="IK1252" s="28"/>
      <c r="IL1252" s="28"/>
      <c r="IM1252" s="28"/>
      <c r="IN1252" s="28"/>
      <c r="IO1252" s="28"/>
      <c r="IP1252" s="28"/>
      <c r="IQ1252" s="28"/>
      <c r="IR1252" s="28"/>
      <c r="IS1252" s="28"/>
      <c r="IT1252" s="28"/>
      <c r="IU1252" s="28"/>
      <c r="IV1252" s="28"/>
    </row>
    <row r="1253" spans="1:256" s="50" customFormat="1" ht="18">
      <c r="A1253" s="330" t="s">
        <v>826</v>
      </c>
      <c r="B1253" s="420"/>
      <c r="C1253" s="420"/>
      <c r="D1253" s="418" t="s">
        <v>135</v>
      </c>
      <c r="E1253" s="50">
        <f t="shared" si="16"/>
        <v>4</v>
      </c>
      <c r="F1253" s="284">
        <f t="shared" si="17"/>
        <v>45</v>
      </c>
      <c r="H1253" s="50">
        <v>40</v>
      </c>
      <c r="I1253" s="50">
        <v>5</v>
      </c>
      <c r="N1253" s="28"/>
      <c r="R1253" s="194"/>
      <c r="T1253" s="28"/>
      <c r="U1253" s="28"/>
      <c r="V1253" s="28"/>
      <c r="AA1253" s="194"/>
      <c r="AC1253" s="28"/>
      <c r="AD1253" s="28"/>
      <c r="AE1253" s="28"/>
      <c r="AJ1253" s="194"/>
      <c r="AL1253" s="28"/>
      <c r="AM1253" s="28"/>
      <c r="AN1253" s="28"/>
      <c r="AS1253" s="194"/>
      <c r="AU1253" s="28"/>
      <c r="AV1253" s="28"/>
      <c r="AW1253" s="28"/>
      <c r="BB1253" s="194"/>
      <c r="BD1253" s="28"/>
      <c r="BE1253" s="28"/>
      <c r="BF1253" s="28"/>
      <c r="BK1253" s="194"/>
      <c r="BM1253" s="28"/>
      <c r="BN1253" s="28"/>
      <c r="BO1253" s="28"/>
      <c r="BT1253" s="194"/>
      <c r="BV1253" s="28"/>
      <c r="BW1253" s="28"/>
      <c r="BX1253" s="28"/>
      <c r="CC1253" s="194"/>
      <c r="CE1253" s="28"/>
      <c r="CF1253" s="28"/>
      <c r="CG1253" s="28"/>
      <c r="CL1253" s="194"/>
      <c r="CN1253" s="28"/>
      <c r="CO1253" s="28"/>
      <c r="CP1253" s="28"/>
      <c r="CU1253" s="194"/>
      <c r="CW1253" s="28"/>
      <c r="CX1253" s="28"/>
      <c r="CY1253" s="28"/>
      <c r="DD1253" s="194"/>
      <c r="DF1253" s="28"/>
      <c r="DG1253" s="28"/>
      <c r="DH1253" s="28"/>
      <c r="DM1253" s="194"/>
      <c r="DO1253" s="28"/>
      <c r="DP1253" s="28"/>
      <c r="DQ1253" s="28"/>
      <c r="DV1253" s="194"/>
      <c r="DX1253" s="28"/>
      <c r="DY1253" s="28"/>
      <c r="DZ1253" s="28"/>
      <c r="EE1253" s="194"/>
      <c r="EG1253" s="28"/>
      <c r="EH1253" s="28"/>
      <c r="EI1253" s="28"/>
      <c r="EN1253" s="194"/>
      <c r="EP1253" s="28"/>
      <c r="EQ1253" s="28"/>
      <c r="ER1253" s="28"/>
      <c r="EW1253" s="194"/>
      <c r="EY1253" s="28"/>
      <c r="EZ1253" s="28"/>
      <c r="FA1253" s="28"/>
      <c r="FF1253" s="194"/>
      <c r="FH1253" s="28"/>
      <c r="FI1253" s="28"/>
      <c r="FJ1253" s="28"/>
      <c r="FO1253" s="194"/>
      <c r="FQ1253" s="28"/>
      <c r="FR1253" s="28"/>
      <c r="FS1253" s="28"/>
      <c r="FX1253" s="194"/>
      <c r="FZ1253" s="28"/>
      <c r="GA1253" s="28"/>
      <c r="GB1253" s="28"/>
      <c r="GG1253" s="194"/>
      <c r="GI1253" s="28"/>
      <c r="GJ1253" s="28"/>
      <c r="GK1253" s="28"/>
      <c r="GP1253" s="194"/>
      <c r="GR1253" s="28"/>
      <c r="GS1253" s="28"/>
      <c r="GT1253" s="28"/>
      <c r="GY1253" s="194"/>
      <c r="HA1253" s="28"/>
      <c r="HB1253" s="28"/>
      <c r="HC1253" s="28"/>
      <c r="HH1253" s="194"/>
      <c r="HJ1253" s="28"/>
      <c r="HK1253" s="28"/>
      <c r="HL1253" s="28"/>
      <c r="HQ1253" s="28"/>
      <c r="HR1253" s="28"/>
      <c r="HS1253" s="28"/>
      <c r="HT1253" s="28"/>
      <c r="HU1253" s="28"/>
      <c r="HV1253" s="28"/>
      <c r="HW1253" s="28"/>
      <c r="HX1253" s="28"/>
      <c r="HY1253" s="28"/>
      <c r="HZ1253" s="28"/>
      <c r="IA1253" s="28"/>
      <c r="IB1253" s="28"/>
      <c r="IC1253" s="28"/>
      <c r="ID1253" s="28"/>
      <c r="IE1253" s="28"/>
      <c r="IF1253" s="28"/>
      <c r="IG1253" s="28"/>
      <c r="IH1253" s="28"/>
      <c r="II1253" s="28"/>
      <c r="IJ1253" s="28"/>
      <c r="IK1253" s="28"/>
      <c r="IL1253" s="28"/>
      <c r="IM1253" s="28"/>
      <c r="IN1253" s="28"/>
      <c r="IO1253" s="28"/>
      <c r="IP1253" s="28"/>
      <c r="IQ1253" s="28"/>
      <c r="IR1253" s="28"/>
      <c r="IS1253" s="28"/>
      <c r="IT1253" s="28"/>
      <c r="IU1253" s="28"/>
      <c r="IV1253" s="28"/>
    </row>
    <row r="1254" spans="1:256" s="50" customFormat="1" ht="18.75">
      <c r="A1254" s="330" t="s">
        <v>559</v>
      </c>
      <c r="B1254" s="417"/>
      <c r="C1254" s="417"/>
      <c r="D1254" s="418" t="s">
        <v>133</v>
      </c>
      <c r="E1254" s="50">
        <f t="shared" si="16"/>
        <v>11</v>
      </c>
      <c r="F1254" s="284">
        <f t="shared" si="17"/>
        <v>298</v>
      </c>
      <c r="G1254" s="50">
        <v>72</v>
      </c>
      <c r="H1254" s="50">
        <v>202</v>
      </c>
      <c r="I1254" s="50">
        <v>18</v>
      </c>
      <c r="J1254" s="50">
        <v>6</v>
      </c>
      <c r="L1254" s="28"/>
      <c r="N1254" s="28"/>
      <c r="R1254" s="194"/>
      <c r="T1254" s="28"/>
      <c r="U1254" s="28"/>
      <c r="V1254" s="28"/>
      <c r="AA1254" s="194"/>
      <c r="AC1254" s="28"/>
      <c r="AD1254" s="28"/>
      <c r="AE1254" s="28"/>
      <c r="AJ1254" s="194"/>
      <c r="AL1254" s="28"/>
      <c r="AM1254" s="28"/>
      <c r="AN1254" s="28"/>
      <c r="AS1254" s="194"/>
      <c r="AU1254" s="28"/>
      <c r="AV1254" s="28"/>
      <c r="AW1254" s="28"/>
      <c r="BB1254" s="194"/>
      <c r="BD1254" s="28"/>
      <c r="BE1254" s="28"/>
      <c r="BF1254" s="28"/>
      <c r="BK1254" s="194"/>
      <c r="BM1254" s="28"/>
      <c r="BN1254" s="28"/>
      <c r="BO1254" s="28"/>
      <c r="BT1254" s="194"/>
      <c r="BV1254" s="28"/>
      <c r="BW1254" s="28"/>
      <c r="BX1254" s="28"/>
      <c r="CC1254" s="194"/>
      <c r="CE1254" s="28"/>
      <c r="CF1254" s="28"/>
      <c r="CG1254" s="28"/>
      <c r="CL1254" s="194"/>
      <c r="CN1254" s="28"/>
      <c r="CO1254" s="28"/>
      <c r="CP1254" s="28"/>
      <c r="CU1254" s="194"/>
      <c r="CW1254" s="28"/>
      <c r="CX1254" s="28"/>
      <c r="CY1254" s="28"/>
      <c r="DD1254" s="194"/>
      <c r="DF1254" s="28"/>
      <c r="DG1254" s="28"/>
      <c r="DH1254" s="28"/>
      <c r="DM1254" s="194"/>
      <c r="DO1254" s="28"/>
      <c r="DP1254" s="28"/>
      <c r="DQ1254" s="28"/>
      <c r="DV1254" s="194"/>
      <c r="DX1254" s="28"/>
      <c r="DY1254" s="28"/>
      <c r="DZ1254" s="28"/>
      <c r="EE1254" s="194"/>
      <c r="EG1254" s="28"/>
      <c r="EH1254" s="28"/>
      <c r="EI1254" s="28"/>
      <c r="EN1254" s="194"/>
      <c r="EP1254" s="28"/>
      <c r="EQ1254" s="28"/>
      <c r="ER1254" s="28"/>
      <c r="EW1254" s="194"/>
      <c r="EY1254" s="28"/>
      <c r="EZ1254" s="28"/>
      <c r="FA1254" s="28"/>
      <c r="FF1254" s="194"/>
      <c r="FH1254" s="28"/>
      <c r="FI1254" s="28"/>
      <c r="FJ1254" s="28"/>
      <c r="FO1254" s="194"/>
      <c r="FQ1254" s="28"/>
      <c r="FR1254" s="28"/>
      <c r="FS1254" s="28"/>
      <c r="FX1254" s="194"/>
      <c r="FZ1254" s="28"/>
      <c r="GA1254" s="28"/>
      <c r="GB1254" s="28"/>
      <c r="GG1254" s="194"/>
      <c r="GI1254" s="28"/>
      <c r="GJ1254" s="28"/>
      <c r="GK1254" s="28"/>
      <c r="GP1254" s="194"/>
      <c r="GR1254" s="28"/>
      <c r="GS1254" s="28"/>
      <c r="GT1254" s="28"/>
      <c r="GY1254" s="194"/>
      <c r="HA1254" s="28"/>
      <c r="HB1254" s="28"/>
      <c r="HC1254" s="28"/>
      <c r="HH1254" s="194"/>
      <c r="HJ1254" s="28"/>
      <c r="HK1254" s="28"/>
      <c r="HL1254" s="28"/>
      <c r="HQ1254" s="28"/>
      <c r="HR1254" s="28"/>
      <c r="HS1254" s="28"/>
      <c r="HT1254" s="28"/>
      <c r="HU1254" s="28"/>
      <c r="HV1254" s="28"/>
      <c r="HW1254" s="28"/>
      <c r="HX1254" s="28"/>
      <c r="HY1254" s="28"/>
      <c r="HZ1254" s="28"/>
      <c r="IA1254" s="28"/>
      <c r="IB1254" s="28"/>
      <c r="IC1254" s="28"/>
      <c r="ID1254" s="28"/>
      <c r="IE1254" s="28"/>
      <c r="IF1254" s="28"/>
      <c r="IG1254" s="28"/>
      <c r="IH1254" s="28"/>
      <c r="II1254" s="28"/>
      <c r="IJ1254" s="28"/>
      <c r="IK1254" s="28"/>
      <c r="IL1254" s="28"/>
      <c r="IM1254" s="28"/>
      <c r="IN1254" s="28"/>
      <c r="IO1254" s="28"/>
      <c r="IP1254" s="28"/>
      <c r="IQ1254" s="28"/>
      <c r="IR1254" s="28"/>
      <c r="IS1254" s="28"/>
      <c r="IT1254" s="28"/>
      <c r="IU1254" s="28"/>
      <c r="IV1254" s="28"/>
    </row>
    <row r="1255" spans="1:256" s="50" customFormat="1" ht="18">
      <c r="A1255" s="206" t="s">
        <v>2805</v>
      </c>
      <c r="B1255" s="28"/>
      <c r="C1255" s="275"/>
      <c r="D1255" s="418" t="s">
        <v>129</v>
      </c>
      <c r="E1255" s="50">
        <f t="shared" si="16"/>
        <v>0</v>
      </c>
      <c r="F1255" s="284">
        <f t="shared" si="17"/>
        <v>0</v>
      </c>
      <c r="L1255" s="28"/>
      <c r="N1255" s="28"/>
      <c r="R1255" s="194"/>
      <c r="T1255" s="28"/>
      <c r="U1255" s="28"/>
      <c r="V1255" s="28"/>
      <c r="AA1255" s="194"/>
      <c r="AC1255" s="28"/>
      <c r="AD1255" s="28"/>
      <c r="AE1255" s="28"/>
      <c r="AJ1255" s="194"/>
      <c r="AL1255" s="28"/>
      <c r="AM1255" s="28"/>
      <c r="AN1255" s="28"/>
      <c r="AS1255" s="194"/>
      <c r="AU1255" s="28"/>
      <c r="AV1255" s="28"/>
      <c r="AW1255" s="28"/>
      <c r="BB1255" s="194"/>
      <c r="BD1255" s="28"/>
      <c r="BE1255" s="28"/>
      <c r="BF1255" s="28"/>
      <c r="BK1255" s="194"/>
      <c r="BM1255" s="28"/>
      <c r="BN1255" s="28"/>
      <c r="BO1255" s="28"/>
      <c r="BT1255" s="194"/>
      <c r="BV1255" s="28"/>
      <c r="BW1255" s="28"/>
      <c r="BX1255" s="28"/>
      <c r="CC1255" s="194"/>
      <c r="CE1255" s="28"/>
      <c r="CF1255" s="28"/>
      <c r="CG1255" s="28"/>
      <c r="CL1255" s="194"/>
      <c r="CN1255" s="28"/>
      <c r="CO1255" s="28"/>
      <c r="CP1255" s="28"/>
      <c r="CU1255" s="194"/>
      <c r="CW1255" s="28"/>
      <c r="CX1255" s="28"/>
      <c r="CY1255" s="28"/>
      <c r="DD1255" s="194"/>
      <c r="DF1255" s="28"/>
      <c r="DG1255" s="28"/>
      <c r="DH1255" s="28"/>
      <c r="DM1255" s="194"/>
      <c r="DO1255" s="28"/>
      <c r="DP1255" s="28"/>
      <c r="DQ1255" s="28"/>
      <c r="DV1255" s="194"/>
      <c r="DX1255" s="28"/>
      <c r="DY1255" s="28"/>
      <c r="DZ1255" s="28"/>
      <c r="EE1255" s="194"/>
      <c r="EG1255" s="28"/>
      <c r="EH1255" s="28"/>
      <c r="EI1255" s="28"/>
      <c r="EN1255" s="194"/>
      <c r="EP1255" s="28"/>
      <c r="EQ1255" s="28"/>
      <c r="ER1255" s="28"/>
      <c r="EW1255" s="194"/>
      <c r="EY1255" s="28"/>
      <c r="EZ1255" s="28"/>
      <c r="FA1255" s="28"/>
      <c r="FF1255" s="194"/>
      <c r="FH1255" s="28"/>
      <c r="FI1255" s="28"/>
      <c r="FJ1255" s="28"/>
      <c r="FO1255" s="194"/>
      <c r="FQ1255" s="28"/>
      <c r="FR1255" s="28"/>
      <c r="FS1255" s="28"/>
      <c r="FX1255" s="194"/>
      <c r="FZ1255" s="28"/>
      <c r="GA1255" s="28"/>
      <c r="GB1255" s="28"/>
      <c r="GG1255" s="194"/>
      <c r="GI1255" s="28"/>
      <c r="GJ1255" s="28"/>
      <c r="GK1255" s="28"/>
      <c r="GP1255" s="194"/>
      <c r="GR1255" s="28"/>
      <c r="GS1255" s="28"/>
      <c r="GT1255" s="28"/>
      <c r="GY1255" s="194"/>
      <c r="HA1255" s="28"/>
      <c r="HB1255" s="28"/>
      <c r="HC1255" s="28"/>
      <c r="HH1255" s="194"/>
      <c r="HJ1255" s="28"/>
      <c r="HK1255" s="28"/>
      <c r="HL1255" s="28"/>
      <c r="HQ1255" s="28"/>
      <c r="HR1255" s="28"/>
      <c r="HS1255" s="28"/>
      <c r="HT1255" s="28"/>
      <c r="HU1255" s="28"/>
      <c r="HV1255" s="28"/>
      <c r="HW1255" s="28"/>
      <c r="HX1255" s="28"/>
      <c r="HY1255" s="28"/>
      <c r="HZ1255" s="28"/>
      <c r="IA1255" s="28"/>
      <c r="IB1255" s="28"/>
      <c r="IC1255" s="28"/>
      <c r="ID1255" s="28"/>
      <c r="IE1255" s="28"/>
      <c r="IF1255" s="28"/>
      <c r="IG1255" s="28"/>
      <c r="IH1255" s="28"/>
      <c r="II1255" s="28"/>
      <c r="IJ1255" s="28"/>
      <c r="IK1255" s="28"/>
      <c r="IL1255" s="28"/>
      <c r="IM1255" s="28"/>
      <c r="IN1255" s="28"/>
      <c r="IO1255" s="28"/>
      <c r="IP1255" s="28"/>
      <c r="IQ1255" s="28"/>
      <c r="IR1255" s="28"/>
      <c r="IS1255" s="28"/>
      <c r="IT1255" s="28"/>
      <c r="IU1255" s="28"/>
      <c r="IV1255" s="28"/>
    </row>
    <row r="1256" spans="1:256" s="50" customFormat="1" ht="18">
      <c r="A1256" s="206" t="s">
        <v>2778</v>
      </c>
      <c r="B1256" s="28"/>
      <c r="C1256" s="275"/>
      <c r="D1256" s="418" t="s">
        <v>129</v>
      </c>
      <c r="E1256" s="50">
        <f t="shared" si="16"/>
        <v>0</v>
      </c>
      <c r="F1256" s="284">
        <f t="shared" si="17"/>
        <v>2</v>
      </c>
      <c r="J1256" s="50">
        <v>2</v>
      </c>
      <c r="L1256" s="28"/>
      <c r="N1256" s="28"/>
      <c r="R1256" s="194"/>
      <c r="T1256" s="28"/>
      <c r="U1256" s="28"/>
      <c r="V1256" s="28"/>
      <c r="AA1256" s="194"/>
      <c r="AC1256" s="28"/>
      <c r="AD1256" s="28"/>
      <c r="AE1256" s="28"/>
      <c r="AJ1256" s="194"/>
      <c r="AL1256" s="28"/>
      <c r="AM1256" s="28"/>
      <c r="AN1256" s="28"/>
      <c r="AS1256" s="194"/>
      <c r="AU1256" s="28"/>
      <c r="AV1256" s="28"/>
      <c r="AW1256" s="28"/>
      <c r="BB1256" s="194"/>
      <c r="BD1256" s="28"/>
      <c r="BE1256" s="28"/>
      <c r="BF1256" s="28"/>
      <c r="BK1256" s="194"/>
      <c r="BM1256" s="28"/>
      <c r="BN1256" s="28"/>
      <c r="BO1256" s="28"/>
      <c r="BT1256" s="194"/>
      <c r="BV1256" s="28"/>
      <c r="BW1256" s="28"/>
      <c r="BX1256" s="28"/>
      <c r="CC1256" s="194"/>
      <c r="CE1256" s="28"/>
      <c r="CF1256" s="28"/>
      <c r="CG1256" s="28"/>
      <c r="CL1256" s="194"/>
      <c r="CN1256" s="28"/>
      <c r="CO1256" s="28"/>
      <c r="CP1256" s="28"/>
      <c r="CU1256" s="194"/>
      <c r="CW1256" s="28"/>
      <c r="CX1256" s="28"/>
      <c r="CY1256" s="28"/>
      <c r="DD1256" s="194"/>
      <c r="DF1256" s="28"/>
      <c r="DG1256" s="28"/>
      <c r="DH1256" s="28"/>
      <c r="DM1256" s="194"/>
      <c r="DO1256" s="28"/>
      <c r="DP1256" s="28"/>
      <c r="DQ1256" s="28"/>
      <c r="DV1256" s="194"/>
      <c r="DX1256" s="28"/>
      <c r="DY1256" s="28"/>
      <c r="DZ1256" s="28"/>
      <c r="EE1256" s="194"/>
      <c r="EG1256" s="28"/>
      <c r="EH1256" s="28"/>
      <c r="EI1256" s="28"/>
      <c r="EN1256" s="194"/>
      <c r="EP1256" s="28"/>
      <c r="EQ1256" s="28"/>
      <c r="ER1256" s="28"/>
      <c r="EW1256" s="194"/>
      <c r="EY1256" s="28"/>
      <c r="EZ1256" s="28"/>
      <c r="FA1256" s="28"/>
      <c r="FF1256" s="194"/>
      <c r="FH1256" s="28"/>
      <c r="FI1256" s="28"/>
      <c r="FJ1256" s="28"/>
      <c r="FO1256" s="194"/>
      <c r="FQ1256" s="28"/>
      <c r="FR1256" s="28"/>
      <c r="FS1256" s="28"/>
      <c r="FX1256" s="194"/>
      <c r="FZ1256" s="28"/>
      <c r="GA1256" s="28"/>
      <c r="GB1256" s="28"/>
      <c r="GG1256" s="194"/>
      <c r="GI1256" s="28"/>
      <c r="GJ1256" s="28"/>
      <c r="GK1256" s="28"/>
      <c r="GP1256" s="194"/>
      <c r="GR1256" s="28"/>
      <c r="GS1256" s="28"/>
      <c r="GT1256" s="28"/>
      <c r="GY1256" s="194"/>
      <c r="HA1256" s="28"/>
      <c r="HB1256" s="28"/>
      <c r="HC1256" s="28"/>
      <c r="HH1256" s="194"/>
      <c r="HJ1256" s="28"/>
      <c r="HK1256" s="28"/>
      <c r="HL1256" s="28"/>
      <c r="HQ1256" s="28"/>
      <c r="HR1256" s="28"/>
      <c r="HS1256" s="28"/>
      <c r="HT1256" s="28"/>
      <c r="HU1256" s="28"/>
      <c r="HV1256" s="28"/>
      <c r="HW1256" s="28"/>
      <c r="HX1256" s="28"/>
      <c r="HY1256" s="28"/>
      <c r="HZ1256" s="28"/>
      <c r="IA1256" s="28"/>
      <c r="IB1256" s="28"/>
      <c r="IC1256" s="28"/>
      <c r="ID1256" s="28"/>
      <c r="IE1256" s="28"/>
      <c r="IF1256" s="28"/>
      <c r="IG1256" s="28"/>
      <c r="IH1256" s="28"/>
      <c r="II1256" s="28"/>
      <c r="IJ1256" s="28"/>
      <c r="IK1256" s="28"/>
      <c r="IL1256" s="28"/>
      <c r="IM1256" s="28"/>
      <c r="IN1256" s="28"/>
      <c r="IO1256" s="28"/>
      <c r="IP1256" s="28"/>
      <c r="IQ1256" s="28"/>
      <c r="IR1256" s="28"/>
      <c r="IS1256" s="28"/>
      <c r="IT1256" s="28"/>
      <c r="IU1256" s="28"/>
      <c r="IV1256" s="28"/>
    </row>
    <row r="1257" spans="1:256" s="50" customFormat="1" ht="18.75">
      <c r="A1257" s="330" t="s">
        <v>719</v>
      </c>
      <c r="B1257" s="279"/>
      <c r="C1257" s="417"/>
      <c r="D1257" s="418" t="s">
        <v>137</v>
      </c>
      <c r="E1257" s="50">
        <f t="shared" ref="E1257:E1320" si="18">COUNTIF($A$599:$AQF$672,A1257)</f>
        <v>28</v>
      </c>
      <c r="F1257" s="284">
        <f t="shared" ref="F1257:F1320" si="19">SUM(G1257:L1257)</f>
        <v>117</v>
      </c>
      <c r="H1257" s="50">
        <v>2</v>
      </c>
      <c r="I1257" s="50">
        <v>84</v>
      </c>
      <c r="J1257" s="50">
        <v>31</v>
      </c>
      <c r="N1257" s="28"/>
      <c r="R1257" s="194"/>
      <c r="T1257" s="28"/>
      <c r="U1257" s="28"/>
      <c r="V1257" s="28"/>
      <c r="AA1257" s="194"/>
      <c r="AC1257" s="28"/>
      <c r="AD1257" s="28"/>
      <c r="AE1257" s="28"/>
      <c r="AJ1257" s="194"/>
      <c r="AL1257" s="28"/>
      <c r="AM1257" s="28"/>
      <c r="AN1257" s="28"/>
      <c r="AS1257" s="194"/>
      <c r="AU1257" s="28"/>
      <c r="AV1257" s="28"/>
      <c r="AW1257" s="28"/>
      <c r="BB1257" s="194"/>
      <c r="BD1257" s="28"/>
      <c r="BE1257" s="28"/>
      <c r="BF1257" s="28"/>
      <c r="BK1257" s="194"/>
      <c r="BM1257" s="28"/>
      <c r="BN1257" s="28"/>
      <c r="BO1257" s="28"/>
      <c r="BT1257" s="194"/>
      <c r="BV1257" s="28"/>
      <c r="BW1257" s="28"/>
      <c r="BX1257" s="28"/>
      <c r="CC1257" s="194"/>
      <c r="CE1257" s="28"/>
      <c r="CF1257" s="28"/>
      <c r="CG1257" s="28"/>
      <c r="CL1257" s="194"/>
      <c r="CN1257" s="28"/>
      <c r="CO1257" s="28"/>
      <c r="CP1257" s="28"/>
      <c r="CU1257" s="194"/>
      <c r="CW1257" s="28"/>
      <c r="CX1257" s="28"/>
      <c r="CY1257" s="28"/>
      <c r="DD1257" s="194"/>
      <c r="DF1257" s="28"/>
      <c r="DG1257" s="28"/>
      <c r="DH1257" s="28"/>
      <c r="DM1257" s="194"/>
      <c r="DO1257" s="28"/>
      <c r="DP1257" s="28"/>
      <c r="DQ1257" s="28"/>
      <c r="DV1257" s="194"/>
      <c r="DX1257" s="28"/>
      <c r="DY1257" s="28"/>
      <c r="DZ1257" s="28"/>
      <c r="EE1257" s="194"/>
      <c r="EG1257" s="28"/>
      <c r="EH1257" s="28"/>
      <c r="EI1257" s="28"/>
      <c r="EN1257" s="194"/>
      <c r="EP1257" s="28"/>
      <c r="EQ1257" s="28"/>
      <c r="ER1257" s="28"/>
      <c r="EW1257" s="194"/>
      <c r="EY1257" s="28"/>
      <c r="EZ1257" s="28"/>
      <c r="FA1257" s="28"/>
      <c r="FF1257" s="194"/>
      <c r="FH1257" s="28"/>
      <c r="FI1257" s="28"/>
      <c r="FJ1257" s="28"/>
      <c r="FO1257" s="194"/>
      <c r="FQ1257" s="28"/>
      <c r="FR1257" s="28"/>
      <c r="FS1257" s="28"/>
      <c r="FX1257" s="194"/>
      <c r="FZ1257" s="28"/>
      <c r="GA1257" s="28"/>
      <c r="GB1257" s="28"/>
      <c r="GG1257" s="194"/>
      <c r="GI1257" s="28"/>
      <c r="GJ1257" s="28"/>
      <c r="GK1257" s="28"/>
      <c r="GP1257" s="194"/>
      <c r="GR1257" s="28"/>
      <c r="GS1257" s="28"/>
      <c r="GT1257" s="28"/>
      <c r="GY1257" s="194"/>
      <c r="HA1257" s="28"/>
      <c r="HB1257" s="28"/>
      <c r="HC1257" s="28"/>
      <c r="HH1257" s="194"/>
      <c r="HJ1257" s="28"/>
      <c r="HK1257" s="28"/>
      <c r="HL1257" s="28"/>
      <c r="HQ1257" s="28"/>
      <c r="HR1257" s="28"/>
      <c r="HS1257" s="28"/>
      <c r="HT1257" s="28"/>
      <c r="HU1257" s="28"/>
      <c r="HV1257" s="28"/>
      <c r="HW1257" s="28"/>
      <c r="HX1257" s="28"/>
      <c r="HY1257" s="28"/>
      <c r="HZ1257" s="28"/>
      <c r="IA1257" s="28"/>
      <c r="IB1257" s="28"/>
      <c r="IC1257" s="28"/>
      <c r="ID1257" s="28"/>
      <c r="IE1257" s="28"/>
      <c r="IF1257" s="28"/>
      <c r="IG1257" s="28"/>
      <c r="IH1257" s="28"/>
      <c r="II1257" s="28"/>
      <c r="IJ1257" s="28"/>
      <c r="IK1257" s="28"/>
      <c r="IL1257" s="28"/>
      <c r="IM1257" s="28"/>
      <c r="IN1257" s="28"/>
      <c r="IO1257" s="28"/>
      <c r="IP1257" s="28"/>
      <c r="IQ1257" s="28"/>
      <c r="IR1257" s="28"/>
      <c r="IS1257" s="28"/>
      <c r="IT1257" s="28"/>
      <c r="IU1257" s="28"/>
      <c r="IV1257" s="28"/>
    </row>
    <row r="1258" spans="1:256" s="50" customFormat="1" ht="18">
      <c r="A1258" s="206" t="s">
        <v>2771</v>
      </c>
      <c r="B1258" s="28"/>
      <c r="C1258" s="275"/>
      <c r="D1258" s="418" t="s">
        <v>129</v>
      </c>
      <c r="E1258" s="50">
        <f t="shared" si="18"/>
        <v>0</v>
      </c>
      <c r="F1258" s="284">
        <f t="shared" si="19"/>
        <v>0</v>
      </c>
      <c r="N1258" s="28"/>
      <c r="R1258" s="194"/>
      <c r="T1258" s="28"/>
      <c r="U1258" s="28"/>
      <c r="V1258" s="28"/>
      <c r="AA1258" s="194"/>
      <c r="AC1258" s="28"/>
      <c r="AD1258" s="28"/>
      <c r="AE1258" s="28"/>
      <c r="AJ1258" s="194"/>
      <c r="AL1258" s="28"/>
      <c r="AM1258" s="28"/>
      <c r="AN1258" s="28"/>
      <c r="AS1258" s="194"/>
      <c r="AU1258" s="28"/>
      <c r="AV1258" s="28"/>
      <c r="AW1258" s="28"/>
      <c r="BB1258" s="194"/>
      <c r="BD1258" s="28"/>
      <c r="BE1258" s="28"/>
      <c r="BF1258" s="28"/>
      <c r="BK1258" s="194"/>
      <c r="BM1258" s="28"/>
      <c r="BN1258" s="28"/>
      <c r="BO1258" s="28"/>
      <c r="BT1258" s="194"/>
      <c r="BV1258" s="28"/>
      <c r="BW1258" s="28"/>
      <c r="BX1258" s="28"/>
      <c r="CC1258" s="194"/>
      <c r="CE1258" s="28"/>
      <c r="CF1258" s="28"/>
      <c r="CG1258" s="28"/>
      <c r="CL1258" s="194"/>
      <c r="CN1258" s="28"/>
      <c r="CO1258" s="28"/>
      <c r="CP1258" s="28"/>
      <c r="CU1258" s="194"/>
      <c r="CW1258" s="28"/>
      <c r="CX1258" s="28"/>
      <c r="CY1258" s="28"/>
      <c r="DD1258" s="194"/>
      <c r="DF1258" s="28"/>
      <c r="DG1258" s="28"/>
      <c r="DH1258" s="28"/>
      <c r="DM1258" s="194"/>
      <c r="DO1258" s="28"/>
      <c r="DP1258" s="28"/>
      <c r="DQ1258" s="28"/>
      <c r="DV1258" s="194"/>
      <c r="DX1258" s="28"/>
      <c r="DY1258" s="28"/>
      <c r="DZ1258" s="28"/>
      <c r="EE1258" s="194"/>
      <c r="EG1258" s="28"/>
      <c r="EH1258" s="28"/>
      <c r="EI1258" s="28"/>
      <c r="EN1258" s="194"/>
      <c r="EP1258" s="28"/>
      <c r="EQ1258" s="28"/>
      <c r="ER1258" s="28"/>
      <c r="EW1258" s="194"/>
      <c r="EY1258" s="28"/>
      <c r="EZ1258" s="28"/>
      <c r="FA1258" s="28"/>
      <c r="FF1258" s="194"/>
      <c r="FH1258" s="28"/>
      <c r="FI1258" s="28"/>
      <c r="FJ1258" s="28"/>
      <c r="FO1258" s="194"/>
      <c r="FQ1258" s="28"/>
      <c r="FR1258" s="28"/>
      <c r="FS1258" s="28"/>
      <c r="FX1258" s="194"/>
      <c r="FZ1258" s="28"/>
      <c r="GA1258" s="28"/>
      <c r="GB1258" s="28"/>
      <c r="GG1258" s="194"/>
      <c r="GI1258" s="28"/>
      <c r="GJ1258" s="28"/>
      <c r="GK1258" s="28"/>
      <c r="GP1258" s="194"/>
      <c r="GR1258" s="28"/>
      <c r="GS1258" s="28"/>
      <c r="GT1258" s="28"/>
      <c r="GY1258" s="194"/>
      <c r="HA1258" s="28"/>
      <c r="HB1258" s="28"/>
      <c r="HC1258" s="28"/>
      <c r="HH1258" s="194"/>
      <c r="HJ1258" s="28"/>
      <c r="HK1258" s="28"/>
      <c r="HL1258" s="28"/>
      <c r="HQ1258" s="28"/>
      <c r="HR1258" s="28"/>
      <c r="HS1258" s="28"/>
      <c r="HT1258" s="28"/>
      <c r="HU1258" s="28"/>
      <c r="HV1258" s="28"/>
      <c r="HW1258" s="28"/>
      <c r="HX1258" s="28"/>
      <c r="HY1258" s="28"/>
      <c r="HZ1258" s="28"/>
      <c r="IA1258" s="28"/>
      <c r="IB1258" s="28"/>
      <c r="IC1258" s="28"/>
      <c r="ID1258" s="28"/>
      <c r="IE1258" s="28"/>
      <c r="IF1258" s="28"/>
      <c r="IG1258" s="28"/>
      <c r="IH1258" s="28"/>
      <c r="II1258" s="28"/>
      <c r="IJ1258" s="28"/>
      <c r="IK1258" s="28"/>
      <c r="IL1258" s="28"/>
      <c r="IM1258" s="28"/>
      <c r="IN1258" s="28"/>
      <c r="IO1258" s="28"/>
      <c r="IP1258" s="28"/>
      <c r="IQ1258" s="28"/>
      <c r="IR1258" s="28"/>
      <c r="IS1258" s="28"/>
      <c r="IT1258" s="28"/>
      <c r="IU1258" s="28"/>
      <c r="IV1258" s="28"/>
    </row>
    <row r="1259" spans="1:256" s="50" customFormat="1" ht="18.75">
      <c r="A1259" s="330" t="s">
        <v>712</v>
      </c>
      <c r="B1259" s="417"/>
      <c r="C1259" s="417"/>
      <c r="D1259" s="418" t="s">
        <v>133</v>
      </c>
      <c r="E1259" s="50">
        <f t="shared" si="18"/>
        <v>8</v>
      </c>
      <c r="F1259" s="284">
        <f t="shared" si="19"/>
        <v>25</v>
      </c>
      <c r="H1259" s="50">
        <v>10</v>
      </c>
      <c r="J1259" s="50">
        <v>15</v>
      </c>
      <c r="L1259" s="28"/>
      <c r="N1259" s="28"/>
      <c r="R1259" s="194"/>
      <c r="T1259" s="28"/>
      <c r="U1259" s="28"/>
      <c r="V1259" s="28"/>
      <c r="AA1259" s="194"/>
      <c r="AC1259" s="28"/>
      <c r="AD1259" s="28"/>
      <c r="AE1259" s="28"/>
      <c r="AJ1259" s="194"/>
      <c r="AL1259" s="28"/>
      <c r="AM1259" s="28"/>
      <c r="AN1259" s="28"/>
      <c r="AS1259" s="194"/>
      <c r="AU1259" s="28"/>
      <c r="AV1259" s="28"/>
      <c r="AW1259" s="28"/>
      <c r="BB1259" s="194"/>
      <c r="BD1259" s="28"/>
      <c r="BE1259" s="28"/>
      <c r="BF1259" s="28"/>
      <c r="BK1259" s="194"/>
      <c r="BM1259" s="28"/>
      <c r="BN1259" s="28"/>
      <c r="BO1259" s="28"/>
      <c r="BT1259" s="194"/>
      <c r="BV1259" s="28"/>
      <c r="BW1259" s="28"/>
      <c r="BX1259" s="28"/>
      <c r="CC1259" s="194"/>
      <c r="CE1259" s="28"/>
      <c r="CF1259" s="28"/>
      <c r="CG1259" s="28"/>
      <c r="CL1259" s="194"/>
      <c r="CN1259" s="28"/>
      <c r="CO1259" s="28"/>
      <c r="CP1259" s="28"/>
      <c r="CU1259" s="194"/>
      <c r="CW1259" s="28"/>
      <c r="CX1259" s="28"/>
      <c r="CY1259" s="28"/>
      <c r="DD1259" s="194"/>
      <c r="DF1259" s="28"/>
      <c r="DG1259" s="28"/>
      <c r="DH1259" s="28"/>
      <c r="DM1259" s="194"/>
      <c r="DO1259" s="28"/>
      <c r="DP1259" s="28"/>
      <c r="DQ1259" s="28"/>
      <c r="DV1259" s="194"/>
      <c r="DX1259" s="28"/>
      <c r="DY1259" s="28"/>
      <c r="DZ1259" s="28"/>
      <c r="EE1259" s="194"/>
      <c r="EG1259" s="28"/>
      <c r="EH1259" s="28"/>
      <c r="EI1259" s="28"/>
      <c r="EN1259" s="194"/>
      <c r="EP1259" s="28"/>
      <c r="EQ1259" s="28"/>
      <c r="ER1259" s="28"/>
      <c r="EW1259" s="194"/>
      <c r="EY1259" s="28"/>
      <c r="EZ1259" s="28"/>
      <c r="FA1259" s="28"/>
      <c r="FF1259" s="194"/>
      <c r="FH1259" s="28"/>
      <c r="FI1259" s="28"/>
      <c r="FJ1259" s="28"/>
      <c r="FO1259" s="194"/>
      <c r="FQ1259" s="28"/>
      <c r="FR1259" s="28"/>
      <c r="FS1259" s="28"/>
      <c r="FX1259" s="194"/>
      <c r="FZ1259" s="28"/>
      <c r="GA1259" s="28"/>
      <c r="GB1259" s="28"/>
      <c r="GG1259" s="194"/>
      <c r="GI1259" s="28"/>
      <c r="GJ1259" s="28"/>
      <c r="GK1259" s="28"/>
      <c r="GP1259" s="194"/>
      <c r="GR1259" s="28"/>
      <c r="GS1259" s="28"/>
      <c r="GT1259" s="28"/>
      <c r="GY1259" s="194"/>
      <c r="HA1259" s="28"/>
      <c r="HB1259" s="28"/>
      <c r="HC1259" s="28"/>
      <c r="HH1259" s="194"/>
      <c r="HJ1259" s="28"/>
      <c r="HK1259" s="28"/>
      <c r="HL1259" s="28"/>
      <c r="HQ1259" s="28"/>
      <c r="HR1259" s="28"/>
      <c r="HS1259" s="28"/>
      <c r="HT1259" s="28"/>
      <c r="HU1259" s="28"/>
      <c r="HV1259" s="28"/>
      <c r="HW1259" s="28"/>
      <c r="HX1259" s="28"/>
      <c r="HY1259" s="28"/>
      <c r="HZ1259" s="28"/>
      <c r="IA1259" s="28"/>
      <c r="IB1259" s="28"/>
      <c r="IC1259" s="28"/>
      <c r="ID1259" s="28"/>
      <c r="IE1259" s="28"/>
      <c r="IF1259" s="28"/>
      <c r="IG1259" s="28"/>
      <c r="IH1259" s="28"/>
      <c r="II1259" s="28"/>
      <c r="IJ1259" s="28"/>
      <c r="IK1259" s="28"/>
      <c r="IL1259" s="28"/>
      <c r="IM1259" s="28"/>
      <c r="IN1259" s="28"/>
      <c r="IO1259" s="28"/>
      <c r="IP1259" s="28"/>
      <c r="IQ1259" s="28"/>
      <c r="IR1259" s="28"/>
      <c r="IS1259" s="28"/>
      <c r="IT1259" s="28"/>
      <c r="IU1259" s="28"/>
      <c r="IV1259" s="28"/>
    </row>
    <row r="1260" spans="1:256" s="50" customFormat="1" ht="18">
      <c r="A1260" s="330" t="s">
        <v>687</v>
      </c>
      <c r="B1260" s="420"/>
      <c r="C1260" s="420"/>
      <c r="D1260" s="418" t="s">
        <v>132</v>
      </c>
      <c r="E1260" s="50">
        <f t="shared" si="18"/>
        <v>5</v>
      </c>
      <c r="F1260" s="284">
        <f t="shared" si="19"/>
        <v>155</v>
      </c>
      <c r="H1260" s="50">
        <v>13</v>
      </c>
      <c r="I1260" s="50">
        <v>71</v>
      </c>
      <c r="J1260" s="50">
        <v>71</v>
      </c>
      <c r="L1260" s="28"/>
      <c r="N1260" s="28"/>
      <c r="R1260" s="194"/>
      <c r="T1260" s="28"/>
      <c r="U1260" s="28"/>
      <c r="V1260" s="28"/>
      <c r="AA1260" s="194"/>
      <c r="AC1260" s="28"/>
      <c r="AD1260" s="28"/>
      <c r="AE1260" s="28"/>
      <c r="AJ1260" s="194"/>
      <c r="AL1260" s="28"/>
      <c r="AM1260" s="28"/>
      <c r="AN1260" s="28"/>
      <c r="AS1260" s="194"/>
      <c r="AU1260" s="28"/>
      <c r="AV1260" s="28"/>
      <c r="AW1260" s="28"/>
      <c r="BB1260" s="194"/>
      <c r="BD1260" s="28"/>
      <c r="BE1260" s="28"/>
      <c r="BF1260" s="28"/>
      <c r="BK1260" s="194"/>
      <c r="BM1260" s="28"/>
      <c r="BN1260" s="28"/>
      <c r="BO1260" s="28"/>
      <c r="BT1260" s="194"/>
      <c r="BV1260" s="28"/>
      <c r="BW1260" s="28"/>
      <c r="BX1260" s="28"/>
      <c r="CC1260" s="194"/>
      <c r="CE1260" s="28"/>
      <c r="CF1260" s="28"/>
      <c r="CG1260" s="28"/>
      <c r="CL1260" s="194"/>
      <c r="CN1260" s="28"/>
      <c r="CO1260" s="28"/>
      <c r="CP1260" s="28"/>
      <c r="CU1260" s="194"/>
      <c r="CW1260" s="28"/>
      <c r="CX1260" s="28"/>
      <c r="CY1260" s="28"/>
      <c r="DD1260" s="194"/>
      <c r="DF1260" s="28"/>
      <c r="DG1260" s="28"/>
      <c r="DH1260" s="28"/>
      <c r="DM1260" s="194"/>
      <c r="DO1260" s="28"/>
      <c r="DP1260" s="28"/>
      <c r="DQ1260" s="28"/>
      <c r="DV1260" s="194"/>
      <c r="DX1260" s="28"/>
      <c r="DY1260" s="28"/>
      <c r="DZ1260" s="28"/>
      <c r="EE1260" s="194"/>
      <c r="EG1260" s="28"/>
      <c r="EH1260" s="28"/>
      <c r="EI1260" s="28"/>
      <c r="EN1260" s="194"/>
      <c r="EP1260" s="28"/>
      <c r="EQ1260" s="28"/>
      <c r="ER1260" s="28"/>
      <c r="EW1260" s="194"/>
      <c r="EY1260" s="28"/>
      <c r="EZ1260" s="28"/>
      <c r="FA1260" s="28"/>
      <c r="FF1260" s="194"/>
      <c r="FH1260" s="28"/>
      <c r="FI1260" s="28"/>
      <c r="FJ1260" s="28"/>
      <c r="FO1260" s="194"/>
      <c r="FQ1260" s="28"/>
      <c r="FR1260" s="28"/>
      <c r="FS1260" s="28"/>
      <c r="FX1260" s="194"/>
      <c r="FZ1260" s="28"/>
      <c r="GA1260" s="28"/>
      <c r="GB1260" s="28"/>
      <c r="GG1260" s="194"/>
      <c r="GI1260" s="28"/>
      <c r="GJ1260" s="28"/>
      <c r="GK1260" s="28"/>
      <c r="GP1260" s="194"/>
      <c r="GR1260" s="28"/>
      <c r="GS1260" s="28"/>
      <c r="GT1260" s="28"/>
      <c r="GY1260" s="194"/>
      <c r="HA1260" s="28"/>
      <c r="HB1260" s="28"/>
      <c r="HC1260" s="28"/>
      <c r="HH1260" s="194"/>
      <c r="HJ1260" s="28"/>
      <c r="HK1260" s="28"/>
      <c r="HL1260" s="28"/>
      <c r="HQ1260" s="28"/>
      <c r="HR1260" s="28"/>
      <c r="HS1260" s="28"/>
      <c r="HT1260" s="28"/>
      <c r="HU1260" s="28"/>
      <c r="HV1260" s="28"/>
      <c r="HW1260" s="28"/>
      <c r="HX1260" s="28"/>
      <c r="HY1260" s="28"/>
      <c r="HZ1260" s="28"/>
      <c r="IA1260" s="28"/>
      <c r="IB1260" s="28"/>
      <c r="IC1260" s="28"/>
      <c r="ID1260" s="28"/>
      <c r="IE1260" s="28"/>
      <c r="IF1260" s="28"/>
      <c r="IG1260" s="28"/>
      <c r="IH1260" s="28"/>
      <c r="II1260" s="28"/>
      <c r="IJ1260" s="28"/>
      <c r="IK1260" s="28"/>
      <c r="IL1260" s="28"/>
      <c r="IM1260" s="28"/>
      <c r="IN1260" s="28"/>
      <c r="IO1260" s="28"/>
      <c r="IP1260" s="28"/>
      <c r="IQ1260" s="28"/>
      <c r="IR1260" s="28"/>
      <c r="IS1260" s="28"/>
      <c r="IT1260" s="28"/>
      <c r="IU1260" s="28"/>
      <c r="IV1260" s="28"/>
    </row>
    <row r="1261" spans="1:256" s="50" customFormat="1" ht="18.75">
      <c r="A1261" s="330" t="s">
        <v>640</v>
      </c>
      <c r="B1261" s="417"/>
      <c r="C1261" s="417"/>
      <c r="D1261" s="418" t="s">
        <v>133</v>
      </c>
      <c r="E1261" s="50">
        <f t="shared" si="18"/>
        <v>35</v>
      </c>
      <c r="F1261" s="284">
        <f t="shared" si="19"/>
        <v>203</v>
      </c>
      <c r="H1261" s="50">
        <v>119</v>
      </c>
      <c r="I1261" s="50">
        <v>61</v>
      </c>
      <c r="J1261" s="50">
        <v>23</v>
      </c>
      <c r="N1261" s="28"/>
      <c r="R1261" s="194"/>
      <c r="T1261" s="28"/>
      <c r="U1261" s="28"/>
      <c r="V1261" s="28"/>
      <c r="AA1261" s="194"/>
      <c r="AC1261" s="28"/>
      <c r="AD1261" s="28"/>
      <c r="AE1261" s="28"/>
      <c r="AJ1261" s="194"/>
      <c r="AL1261" s="28"/>
      <c r="AM1261" s="28"/>
      <c r="AN1261" s="28"/>
      <c r="AS1261" s="194"/>
      <c r="AU1261" s="28"/>
      <c r="AV1261" s="28"/>
      <c r="AW1261" s="28"/>
      <c r="BB1261" s="194"/>
      <c r="BD1261" s="28"/>
      <c r="BE1261" s="28"/>
      <c r="BF1261" s="28"/>
      <c r="BK1261" s="194"/>
      <c r="BM1261" s="28"/>
      <c r="BN1261" s="28"/>
      <c r="BO1261" s="28"/>
      <c r="BT1261" s="194"/>
      <c r="BV1261" s="28"/>
      <c r="BW1261" s="28"/>
      <c r="BX1261" s="28"/>
      <c r="CC1261" s="194"/>
      <c r="CE1261" s="28"/>
      <c r="CF1261" s="28"/>
      <c r="CG1261" s="28"/>
      <c r="CL1261" s="194"/>
      <c r="CN1261" s="28"/>
      <c r="CO1261" s="28"/>
      <c r="CP1261" s="28"/>
      <c r="CU1261" s="194"/>
      <c r="CW1261" s="28"/>
      <c r="CX1261" s="28"/>
      <c r="CY1261" s="28"/>
      <c r="DD1261" s="194"/>
      <c r="DF1261" s="28"/>
      <c r="DG1261" s="28"/>
      <c r="DH1261" s="28"/>
      <c r="DM1261" s="194"/>
      <c r="DO1261" s="28"/>
      <c r="DP1261" s="28"/>
      <c r="DQ1261" s="28"/>
      <c r="DV1261" s="194"/>
      <c r="DX1261" s="28"/>
      <c r="DY1261" s="28"/>
      <c r="DZ1261" s="28"/>
      <c r="EE1261" s="194"/>
      <c r="EG1261" s="28"/>
      <c r="EH1261" s="28"/>
      <c r="EI1261" s="28"/>
      <c r="EN1261" s="194"/>
      <c r="EP1261" s="28"/>
      <c r="EQ1261" s="28"/>
      <c r="ER1261" s="28"/>
      <c r="EW1261" s="194"/>
      <c r="EY1261" s="28"/>
      <c r="EZ1261" s="28"/>
      <c r="FA1261" s="28"/>
      <c r="FF1261" s="194"/>
      <c r="FH1261" s="28"/>
      <c r="FI1261" s="28"/>
      <c r="FJ1261" s="28"/>
      <c r="FO1261" s="194"/>
      <c r="FQ1261" s="28"/>
      <c r="FR1261" s="28"/>
      <c r="FS1261" s="28"/>
      <c r="FX1261" s="194"/>
      <c r="FZ1261" s="28"/>
      <c r="GA1261" s="28"/>
      <c r="GB1261" s="28"/>
      <c r="GG1261" s="194"/>
      <c r="GI1261" s="28"/>
      <c r="GJ1261" s="28"/>
      <c r="GK1261" s="28"/>
      <c r="GP1261" s="194"/>
      <c r="GR1261" s="28"/>
      <c r="GS1261" s="28"/>
      <c r="GT1261" s="28"/>
      <c r="GY1261" s="194"/>
      <c r="HA1261" s="28"/>
      <c r="HB1261" s="28"/>
      <c r="HC1261" s="28"/>
      <c r="HH1261" s="194"/>
      <c r="HJ1261" s="28"/>
      <c r="HK1261" s="28"/>
      <c r="HL1261" s="28"/>
      <c r="HQ1261" s="28"/>
      <c r="HR1261" s="28"/>
      <c r="HS1261" s="28"/>
      <c r="HT1261" s="28"/>
      <c r="HU1261" s="28"/>
      <c r="HV1261" s="28"/>
      <c r="HW1261" s="28"/>
      <c r="HX1261" s="28"/>
      <c r="HY1261" s="28"/>
      <c r="HZ1261" s="28"/>
      <c r="IA1261" s="28"/>
      <c r="IB1261" s="28"/>
      <c r="IC1261" s="28"/>
      <c r="ID1261" s="28"/>
      <c r="IE1261" s="28"/>
      <c r="IF1261" s="28"/>
      <c r="IG1261" s="28"/>
      <c r="IH1261" s="28"/>
      <c r="II1261" s="28"/>
      <c r="IJ1261" s="28"/>
      <c r="IK1261" s="28"/>
      <c r="IL1261" s="28"/>
      <c r="IM1261" s="28"/>
      <c r="IN1261" s="28"/>
      <c r="IO1261" s="28"/>
      <c r="IP1261" s="28"/>
      <c r="IQ1261" s="28"/>
      <c r="IR1261" s="28"/>
      <c r="IS1261" s="28"/>
      <c r="IT1261" s="28"/>
      <c r="IU1261" s="28"/>
      <c r="IV1261" s="28"/>
    </row>
    <row r="1262" spans="1:256" s="50" customFormat="1" ht="18">
      <c r="A1262" s="206" t="s">
        <v>2684</v>
      </c>
      <c r="B1262" s="28"/>
      <c r="C1262" s="275"/>
      <c r="D1262" s="418" t="s">
        <v>129</v>
      </c>
      <c r="E1262" s="50">
        <f t="shared" si="18"/>
        <v>0</v>
      </c>
      <c r="F1262" s="284">
        <f t="shared" si="19"/>
        <v>0</v>
      </c>
      <c r="L1262" s="28"/>
      <c r="N1262" s="28"/>
      <c r="R1262" s="194"/>
      <c r="T1262" s="28"/>
      <c r="U1262" s="28"/>
      <c r="V1262" s="28"/>
      <c r="AA1262" s="194"/>
      <c r="AC1262" s="28"/>
      <c r="AD1262" s="28"/>
      <c r="AE1262" s="28"/>
      <c r="AJ1262" s="194"/>
      <c r="AL1262" s="28"/>
      <c r="AM1262" s="28"/>
      <c r="AN1262" s="28"/>
      <c r="AS1262" s="194"/>
      <c r="AU1262" s="28"/>
      <c r="AV1262" s="28"/>
      <c r="AW1262" s="28"/>
      <c r="BB1262" s="194"/>
      <c r="BD1262" s="28"/>
      <c r="BE1262" s="28"/>
      <c r="BF1262" s="28"/>
      <c r="BK1262" s="194"/>
      <c r="BM1262" s="28"/>
      <c r="BN1262" s="28"/>
      <c r="BO1262" s="28"/>
      <c r="BT1262" s="194"/>
      <c r="BV1262" s="28"/>
      <c r="BW1262" s="28"/>
      <c r="BX1262" s="28"/>
      <c r="CC1262" s="194"/>
      <c r="CE1262" s="28"/>
      <c r="CF1262" s="28"/>
      <c r="CG1262" s="28"/>
      <c r="CL1262" s="194"/>
      <c r="CN1262" s="28"/>
      <c r="CO1262" s="28"/>
      <c r="CP1262" s="28"/>
      <c r="CU1262" s="194"/>
      <c r="CW1262" s="28"/>
      <c r="CX1262" s="28"/>
      <c r="CY1262" s="28"/>
      <c r="DD1262" s="194"/>
      <c r="DF1262" s="28"/>
      <c r="DG1262" s="28"/>
      <c r="DH1262" s="28"/>
      <c r="DM1262" s="194"/>
      <c r="DO1262" s="28"/>
      <c r="DP1262" s="28"/>
      <c r="DQ1262" s="28"/>
      <c r="DV1262" s="194"/>
      <c r="DX1262" s="28"/>
      <c r="DY1262" s="28"/>
      <c r="DZ1262" s="28"/>
      <c r="EE1262" s="194"/>
      <c r="EG1262" s="28"/>
      <c r="EH1262" s="28"/>
      <c r="EI1262" s="28"/>
      <c r="EN1262" s="194"/>
      <c r="EP1262" s="28"/>
      <c r="EQ1262" s="28"/>
      <c r="ER1262" s="28"/>
      <c r="EW1262" s="194"/>
      <c r="EY1262" s="28"/>
      <c r="EZ1262" s="28"/>
      <c r="FA1262" s="28"/>
      <c r="FF1262" s="194"/>
      <c r="FH1262" s="28"/>
      <c r="FI1262" s="28"/>
      <c r="FJ1262" s="28"/>
      <c r="FO1262" s="194"/>
      <c r="FQ1262" s="28"/>
      <c r="FR1262" s="28"/>
      <c r="FS1262" s="28"/>
      <c r="FX1262" s="194"/>
      <c r="FZ1262" s="28"/>
      <c r="GA1262" s="28"/>
      <c r="GB1262" s="28"/>
      <c r="GG1262" s="194"/>
      <c r="GI1262" s="28"/>
      <c r="GJ1262" s="28"/>
      <c r="GK1262" s="28"/>
      <c r="GP1262" s="194"/>
      <c r="GR1262" s="28"/>
      <c r="GS1262" s="28"/>
      <c r="GT1262" s="28"/>
      <c r="GY1262" s="194"/>
      <c r="HA1262" s="28"/>
      <c r="HB1262" s="28"/>
      <c r="HC1262" s="28"/>
      <c r="HH1262" s="194"/>
      <c r="HJ1262" s="28"/>
      <c r="HK1262" s="28"/>
      <c r="HL1262" s="28"/>
      <c r="HQ1262" s="28"/>
      <c r="HR1262" s="28"/>
      <c r="HS1262" s="28"/>
      <c r="HT1262" s="28"/>
      <c r="HU1262" s="28"/>
      <c r="HV1262" s="28"/>
      <c r="HW1262" s="28"/>
      <c r="HX1262" s="28"/>
      <c r="HY1262" s="28"/>
      <c r="HZ1262" s="28"/>
      <c r="IA1262" s="28"/>
      <c r="IB1262" s="28"/>
      <c r="IC1262" s="28"/>
      <c r="ID1262" s="28"/>
      <c r="IE1262" s="28"/>
      <c r="IF1262" s="28"/>
      <c r="IG1262" s="28"/>
      <c r="IH1262" s="28"/>
      <c r="II1262" s="28"/>
      <c r="IJ1262" s="28"/>
      <c r="IK1262" s="28"/>
      <c r="IL1262" s="28"/>
      <c r="IM1262" s="28"/>
      <c r="IN1262" s="28"/>
      <c r="IO1262" s="28"/>
      <c r="IP1262" s="28"/>
      <c r="IQ1262" s="28"/>
      <c r="IR1262" s="28"/>
      <c r="IS1262" s="28"/>
      <c r="IT1262" s="28"/>
      <c r="IU1262" s="28"/>
      <c r="IV1262" s="28"/>
    </row>
    <row r="1263" spans="1:256" s="50" customFormat="1" ht="18">
      <c r="A1263" s="330" t="s">
        <v>720</v>
      </c>
      <c r="B1263" s="28"/>
      <c r="C1263" s="420"/>
      <c r="D1263" s="418" t="s">
        <v>129</v>
      </c>
      <c r="E1263" s="50">
        <f t="shared" si="18"/>
        <v>0</v>
      </c>
      <c r="F1263" s="284">
        <f t="shared" si="19"/>
        <v>7</v>
      </c>
      <c r="H1263" s="50">
        <v>2</v>
      </c>
      <c r="J1263" s="50">
        <v>5</v>
      </c>
      <c r="N1263" s="28"/>
      <c r="R1263" s="194"/>
      <c r="T1263" s="28"/>
      <c r="U1263" s="28"/>
      <c r="V1263" s="28"/>
      <c r="AA1263" s="194"/>
      <c r="AC1263" s="28"/>
      <c r="AD1263" s="28"/>
      <c r="AE1263" s="28"/>
      <c r="AJ1263" s="194"/>
      <c r="AL1263" s="28"/>
      <c r="AM1263" s="28"/>
      <c r="AN1263" s="28"/>
      <c r="AS1263" s="194"/>
      <c r="AU1263" s="28"/>
      <c r="AV1263" s="28"/>
      <c r="AW1263" s="28"/>
      <c r="BB1263" s="194"/>
      <c r="BD1263" s="28"/>
      <c r="BE1263" s="28"/>
      <c r="BF1263" s="28"/>
      <c r="BK1263" s="194"/>
      <c r="BM1263" s="28"/>
      <c r="BN1263" s="28"/>
      <c r="BO1263" s="28"/>
      <c r="BT1263" s="194"/>
      <c r="BV1263" s="28"/>
      <c r="BW1263" s="28"/>
      <c r="BX1263" s="28"/>
      <c r="CC1263" s="194"/>
      <c r="CE1263" s="28"/>
      <c r="CF1263" s="28"/>
      <c r="CG1263" s="28"/>
      <c r="CL1263" s="194"/>
      <c r="CN1263" s="28"/>
      <c r="CO1263" s="28"/>
      <c r="CP1263" s="28"/>
      <c r="CU1263" s="194"/>
      <c r="CW1263" s="28"/>
      <c r="CX1263" s="28"/>
      <c r="CY1263" s="28"/>
      <c r="DD1263" s="194"/>
      <c r="DF1263" s="28"/>
      <c r="DG1263" s="28"/>
      <c r="DH1263" s="28"/>
      <c r="DM1263" s="194"/>
      <c r="DO1263" s="28"/>
      <c r="DP1263" s="28"/>
      <c r="DQ1263" s="28"/>
      <c r="DV1263" s="194"/>
      <c r="DX1263" s="28"/>
      <c r="DY1263" s="28"/>
      <c r="DZ1263" s="28"/>
      <c r="EE1263" s="194"/>
      <c r="EG1263" s="28"/>
      <c r="EH1263" s="28"/>
      <c r="EI1263" s="28"/>
      <c r="EN1263" s="194"/>
      <c r="EP1263" s="28"/>
      <c r="EQ1263" s="28"/>
      <c r="ER1263" s="28"/>
      <c r="EW1263" s="194"/>
      <c r="EY1263" s="28"/>
      <c r="EZ1263" s="28"/>
      <c r="FA1263" s="28"/>
      <c r="FF1263" s="194"/>
      <c r="FH1263" s="28"/>
      <c r="FI1263" s="28"/>
      <c r="FJ1263" s="28"/>
      <c r="FO1263" s="194"/>
      <c r="FQ1263" s="28"/>
      <c r="FR1263" s="28"/>
      <c r="FS1263" s="28"/>
      <c r="FX1263" s="194"/>
      <c r="FZ1263" s="28"/>
      <c r="GA1263" s="28"/>
      <c r="GB1263" s="28"/>
      <c r="GG1263" s="194"/>
      <c r="GI1263" s="28"/>
      <c r="GJ1263" s="28"/>
      <c r="GK1263" s="28"/>
      <c r="GP1263" s="194"/>
      <c r="GR1263" s="28"/>
      <c r="GS1263" s="28"/>
      <c r="GT1263" s="28"/>
      <c r="GY1263" s="194"/>
      <c r="HA1263" s="28"/>
      <c r="HB1263" s="28"/>
      <c r="HC1263" s="28"/>
      <c r="HH1263" s="194"/>
      <c r="HJ1263" s="28"/>
      <c r="HK1263" s="28"/>
      <c r="HL1263" s="28"/>
      <c r="HQ1263" s="28"/>
      <c r="HR1263" s="28"/>
      <c r="HS1263" s="28"/>
      <c r="HT1263" s="28"/>
      <c r="HU1263" s="28"/>
      <c r="HV1263" s="28"/>
      <c r="HW1263" s="28"/>
      <c r="HX1263" s="28"/>
      <c r="HY1263" s="28"/>
      <c r="HZ1263" s="28"/>
      <c r="IA1263" s="28"/>
      <c r="IB1263" s="28"/>
      <c r="IC1263" s="28"/>
      <c r="ID1263" s="28"/>
      <c r="IE1263" s="28"/>
      <c r="IF1263" s="28"/>
      <c r="IG1263" s="28"/>
      <c r="IH1263" s="28"/>
      <c r="II1263" s="28"/>
      <c r="IJ1263" s="28"/>
      <c r="IK1263" s="28"/>
      <c r="IL1263" s="28"/>
      <c r="IM1263" s="28"/>
      <c r="IN1263" s="28"/>
      <c r="IO1263" s="28"/>
      <c r="IP1263" s="28"/>
      <c r="IQ1263" s="28"/>
      <c r="IR1263" s="28"/>
      <c r="IS1263" s="28"/>
      <c r="IT1263" s="28"/>
      <c r="IU1263" s="28"/>
      <c r="IV1263" s="28"/>
    </row>
    <row r="1264" spans="1:256" s="50" customFormat="1" ht="18">
      <c r="A1264" s="330" t="s">
        <v>551</v>
      </c>
      <c r="B1264" s="420"/>
      <c r="C1264" s="420"/>
      <c r="D1264" s="418" t="s">
        <v>135</v>
      </c>
      <c r="E1264" s="50">
        <f t="shared" si="18"/>
        <v>1</v>
      </c>
      <c r="F1264" s="284">
        <f t="shared" si="19"/>
        <v>0</v>
      </c>
      <c r="N1264" s="28"/>
      <c r="R1264" s="194"/>
      <c r="T1264" s="28"/>
      <c r="U1264" s="28"/>
      <c r="V1264" s="28"/>
      <c r="AA1264" s="194"/>
      <c r="AC1264" s="28"/>
      <c r="AD1264" s="28"/>
      <c r="AE1264" s="28"/>
      <c r="AJ1264" s="194"/>
      <c r="AL1264" s="28"/>
      <c r="AM1264" s="28"/>
      <c r="AN1264" s="28"/>
      <c r="AS1264" s="194"/>
      <c r="AU1264" s="28"/>
      <c r="AV1264" s="28"/>
      <c r="AW1264" s="28"/>
      <c r="BB1264" s="194"/>
      <c r="BD1264" s="28"/>
      <c r="BE1264" s="28"/>
      <c r="BF1264" s="28"/>
      <c r="BK1264" s="194"/>
      <c r="BM1264" s="28"/>
      <c r="BN1264" s="28"/>
      <c r="BO1264" s="28"/>
      <c r="BT1264" s="194"/>
      <c r="BV1264" s="28"/>
      <c r="BW1264" s="28"/>
      <c r="BX1264" s="28"/>
      <c r="CC1264" s="194"/>
      <c r="CE1264" s="28"/>
      <c r="CF1264" s="28"/>
      <c r="CG1264" s="28"/>
      <c r="CL1264" s="194"/>
      <c r="CN1264" s="28"/>
      <c r="CO1264" s="28"/>
      <c r="CP1264" s="28"/>
      <c r="CU1264" s="194"/>
      <c r="CW1264" s="28"/>
      <c r="CX1264" s="28"/>
      <c r="CY1264" s="28"/>
      <c r="DD1264" s="194"/>
      <c r="DF1264" s="28"/>
      <c r="DG1264" s="28"/>
      <c r="DH1264" s="28"/>
      <c r="DM1264" s="194"/>
      <c r="DO1264" s="28"/>
      <c r="DP1264" s="28"/>
      <c r="DQ1264" s="28"/>
      <c r="DV1264" s="194"/>
      <c r="DX1264" s="28"/>
      <c r="DY1264" s="28"/>
      <c r="DZ1264" s="28"/>
      <c r="EE1264" s="194"/>
      <c r="EG1264" s="28"/>
      <c r="EH1264" s="28"/>
      <c r="EI1264" s="28"/>
      <c r="EN1264" s="194"/>
      <c r="EP1264" s="28"/>
      <c r="EQ1264" s="28"/>
      <c r="ER1264" s="28"/>
      <c r="EW1264" s="194"/>
      <c r="EY1264" s="28"/>
      <c r="EZ1264" s="28"/>
      <c r="FA1264" s="28"/>
      <c r="FF1264" s="194"/>
      <c r="FH1264" s="28"/>
      <c r="FI1264" s="28"/>
      <c r="FJ1264" s="28"/>
      <c r="FO1264" s="194"/>
      <c r="FQ1264" s="28"/>
      <c r="FR1264" s="28"/>
      <c r="FS1264" s="28"/>
      <c r="FX1264" s="194"/>
      <c r="FZ1264" s="28"/>
      <c r="GA1264" s="28"/>
      <c r="GB1264" s="28"/>
      <c r="GG1264" s="194"/>
      <c r="GI1264" s="28"/>
      <c r="GJ1264" s="28"/>
      <c r="GK1264" s="28"/>
      <c r="GP1264" s="194"/>
      <c r="GR1264" s="28"/>
      <c r="GS1264" s="28"/>
      <c r="GT1264" s="28"/>
      <c r="GY1264" s="194"/>
      <c r="HA1264" s="28"/>
      <c r="HB1264" s="28"/>
      <c r="HC1264" s="28"/>
      <c r="HH1264" s="194"/>
      <c r="HJ1264" s="28"/>
      <c r="HK1264" s="28"/>
      <c r="HL1264" s="28"/>
      <c r="HQ1264" s="28"/>
      <c r="HR1264" s="28"/>
      <c r="HS1264" s="28"/>
      <c r="HT1264" s="28"/>
      <c r="HU1264" s="28"/>
      <c r="HV1264" s="28"/>
      <c r="HW1264" s="28"/>
      <c r="HX1264" s="28"/>
      <c r="HY1264" s="28"/>
      <c r="HZ1264" s="28"/>
      <c r="IA1264" s="28"/>
      <c r="IB1264" s="28"/>
      <c r="IC1264" s="28"/>
      <c r="ID1264" s="28"/>
      <c r="IE1264" s="28"/>
      <c r="IF1264" s="28"/>
      <c r="IG1264" s="28"/>
      <c r="IH1264" s="28"/>
      <c r="II1264" s="28"/>
      <c r="IJ1264" s="28"/>
      <c r="IK1264" s="28"/>
      <c r="IL1264" s="28"/>
      <c r="IM1264" s="28"/>
      <c r="IN1264" s="28"/>
      <c r="IO1264" s="28"/>
      <c r="IP1264" s="28"/>
      <c r="IQ1264" s="28"/>
      <c r="IR1264" s="28"/>
      <c r="IS1264" s="28"/>
      <c r="IT1264" s="28"/>
      <c r="IU1264" s="28"/>
      <c r="IV1264" s="28"/>
    </row>
    <row r="1265" spans="1:256" s="50" customFormat="1" ht="18">
      <c r="A1265" s="330" t="s">
        <v>635</v>
      </c>
      <c r="B1265" s="420"/>
      <c r="C1265" s="420"/>
      <c r="D1265" s="418" t="s">
        <v>135</v>
      </c>
      <c r="E1265" s="50">
        <f t="shared" si="18"/>
        <v>4</v>
      </c>
      <c r="F1265" s="284">
        <f t="shared" si="19"/>
        <v>3</v>
      </c>
      <c r="H1265" s="456">
        <v>3</v>
      </c>
      <c r="N1265" s="28"/>
      <c r="R1265" s="194"/>
      <c r="T1265" s="28"/>
      <c r="U1265" s="28"/>
      <c r="V1265" s="28"/>
      <c r="AA1265" s="194"/>
      <c r="AC1265" s="28"/>
      <c r="AD1265" s="28"/>
      <c r="AE1265" s="28"/>
      <c r="AJ1265" s="194"/>
      <c r="AL1265" s="28"/>
      <c r="AM1265" s="28"/>
      <c r="AN1265" s="28"/>
      <c r="AS1265" s="194"/>
      <c r="AU1265" s="28"/>
      <c r="AV1265" s="28"/>
      <c r="AW1265" s="28"/>
      <c r="BB1265" s="194"/>
      <c r="BD1265" s="28"/>
      <c r="BE1265" s="28"/>
      <c r="BF1265" s="28"/>
      <c r="BK1265" s="194"/>
      <c r="BM1265" s="28"/>
      <c r="BN1265" s="28"/>
      <c r="BO1265" s="28"/>
      <c r="BT1265" s="194"/>
      <c r="BV1265" s="28"/>
      <c r="BW1265" s="28"/>
      <c r="BX1265" s="28"/>
      <c r="CC1265" s="194"/>
      <c r="CE1265" s="28"/>
      <c r="CF1265" s="28"/>
      <c r="CG1265" s="28"/>
      <c r="CL1265" s="194"/>
      <c r="CN1265" s="28"/>
      <c r="CO1265" s="28"/>
      <c r="CP1265" s="28"/>
      <c r="CU1265" s="194"/>
      <c r="CW1265" s="28"/>
      <c r="CX1265" s="28"/>
      <c r="CY1265" s="28"/>
      <c r="DD1265" s="194"/>
      <c r="DF1265" s="28"/>
      <c r="DG1265" s="28"/>
      <c r="DH1265" s="28"/>
      <c r="DM1265" s="194"/>
      <c r="DO1265" s="28"/>
      <c r="DP1265" s="28"/>
      <c r="DQ1265" s="28"/>
      <c r="DV1265" s="194"/>
      <c r="DX1265" s="28"/>
      <c r="DY1265" s="28"/>
      <c r="DZ1265" s="28"/>
      <c r="EE1265" s="194"/>
      <c r="EG1265" s="28"/>
      <c r="EH1265" s="28"/>
      <c r="EI1265" s="28"/>
      <c r="EN1265" s="194"/>
      <c r="EP1265" s="28"/>
      <c r="EQ1265" s="28"/>
      <c r="ER1265" s="28"/>
      <c r="EW1265" s="194"/>
      <c r="EY1265" s="28"/>
      <c r="EZ1265" s="28"/>
      <c r="FA1265" s="28"/>
      <c r="FF1265" s="194"/>
      <c r="FH1265" s="28"/>
      <c r="FI1265" s="28"/>
      <c r="FJ1265" s="28"/>
      <c r="FO1265" s="194"/>
      <c r="FQ1265" s="28"/>
      <c r="FR1265" s="28"/>
      <c r="FS1265" s="28"/>
      <c r="FX1265" s="194"/>
      <c r="FZ1265" s="28"/>
      <c r="GA1265" s="28"/>
      <c r="GB1265" s="28"/>
      <c r="GG1265" s="194"/>
      <c r="GI1265" s="28"/>
      <c r="GJ1265" s="28"/>
      <c r="GK1265" s="28"/>
      <c r="GP1265" s="194"/>
      <c r="GR1265" s="28"/>
      <c r="GS1265" s="28"/>
      <c r="GT1265" s="28"/>
      <c r="GY1265" s="194"/>
      <c r="HA1265" s="28"/>
      <c r="HB1265" s="28"/>
      <c r="HC1265" s="28"/>
      <c r="HH1265" s="194"/>
      <c r="HJ1265" s="28"/>
      <c r="HK1265" s="28"/>
      <c r="HL1265" s="28"/>
      <c r="HQ1265" s="28"/>
      <c r="HR1265" s="28"/>
      <c r="HS1265" s="28"/>
      <c r="HT1265" s="28"/>
      <c r="HU1265" s="28"/>
      <c r="HV1265" s="28"/>
      <c r="HW1265" s="28"/>
      <c r="HX1265" s="28"/>
      <c r="HY1265" s="28"/>
      <c r="HZ1265" s="28"/>
      <c r="IA1265" s="28"/>
      <c r="IB1265" s="28"/>
      <c r="IC1265" s="28"/>
      <c r="ID1265" s="28"/>
      <c r="IE1265" s="28"/>
      <c r="IF1265" s="28"/>
      <c r="IG1265" s="28"/>
      <c r="IH1265" s="28"/>
      <c r="II1265" s="28"/>
      <c r="IJ1265" s="28"/>
      <c r="IK1265" s="28"/>
      <c r="IL1265" s="28"/>
      <c r="IM1265" s="28"/>
      <c r="IN1265" s="28"/>
      <c r="IO1265" s="28"/>
      <c r="IP1265" s="28"/>
      <c r="IQ1265" s="28"/>
      <c r="IR1265" s="28"/>
      <c r="IS1265" s="28"/>
      <c r="IT1265" s="28"/>
      <c r="IU1265" s="28"/>
      <c r="IV1265" s="28"/>
    </row>
    <row r="1266" spans="1:256" s="50" customFormat="1" ht="18">
      <c r="A1266" s="206" t="s">
        <v>2597</v>
      </c>
      <c r="B1266" s="28"/>
      <c r="C1266" s="420"/>
      <c r="D1266" s="418" t="s">
        <v>129</v>
      </c>
      <c r="E1266" s="50">
        <f t="shared" si="18"/>
        <v>0</v>
      </c>
      <c r="F1266" s="284">
        <f t="shared" si="19"/>
        <v>9</v>
      </c>
      <c r="J1266" s="50">
        <v>9</v>
      </c>
      <c r="L1266" s="28"/>
      <c r="N1266" s="28"/>
      <c r="R1266" s="194"/>
      <c r="T1266" s="28"/>
      <c r="U1266" s="28"/>
      <c r="V1266" s="28"/>
      <c r="AA1266" s="194"/>
      <c r="AC1266" s="28"/>
      <c r="AD1266" s="28"/>
      <c r="AE1266" s="28"/>
      <c r="AJ1266" s="194"/>
      <c r="AL1266" s="28"/>
      <c r="AM1266" s="28"/>
      <c r="AN1266" s="28"/>
      <c r="AS1266" s="194"/>
      <c r="AU1266" s="28"/>
      <c r="AV1266" s="28"/>
      <c r="AW1266" s="28"/>
      <c r="BB1266" s="194"/>
      <c r="BD1266" s="28"/>
      <c r="BE1266" s="28"/>
      <c r="BF1266" s="28"/>
      <c r="BK1266" s="194"/>
      <c r="BM1266" s="28"/>
      <c r="BN1266" s="28"/>
      <c r="BO1266" s="28"/>
      <c r="BT1266" s="194"/>
      <c r="BV1266" s="28"/>
      <c r="BW1266" s="28"/>
      <c r="BX1266" s="28"/>
      <c r="CC1266" s="194"/>
      <c r="CE1266" s="28"/>
      <c r="CF1266" s="28"/>
      <c r="CG1266" s="28"/>
      <c r="CL1266" s="194"/>
      <c r="CN1266" s="28"/>
      <c r="CO1266" s="28"/>
      <c r="CP1266" s="28"/>
      <c r="CU1266" s="194"/>
      <c r="CW1266" s="28"/>
      <c r="CX1266" s="28"/>
      <c r="CY1266" s="28"/>
      <c r="DD1266" s="194"/>
      <c r="DF1266" s="28"/>
      <c r="DG1266" s="28"/>
      <c r="DH1266" s="28"/>
      <c r="DM1266" s="194"/>
      <c r="DO1266" s="28"/>
      <c r="DP1266" s="28"/>
      <c r="DQ1266" s="28"/>
      <c r="DV1266" s="194"/>
      <c r="DX1266" s="28"/>
      <c r="DY1266" s="28"/>
      <c r="DZ1266" s="28"/>
      <c r="EE1266" s="194"/>
      <c r="EG1266" s="28"/>
      <c r="EH1266" s="28"/>
      <c r="EI1266" s="28"/>
      <c r="EN1266" s="194"/>
      <c r="EP1266" s="28"/>
      <c r="EQ1266" s="28"/>
      <c r="ER1266" s="28"/>
      <c r="EW1266" s="194"/>
      <c r="EY1266" s="28"/>
      <c r="EZ1266" s="28"/>
      <c r="FA1266" s="28"/>
      <c r="FF1266" s="194"/>
      <c r="FH1266" s="28"/>
      <c r="FI1266" s="28"/>
      <c r="FJ1266" s="28"/>
      <c r="FO1266" s="194"/>
      <c r="FQ1266" s="28"/>
      <c r="FR1266" s="28"/>
      <c r="FS1266" s="28"/>
      <c r="FX1266" s="194"/>
      <c r="FZ1266" s="28"/>
      <c r="GA1266" s="28"/>
      <c r="GB1266" s="28"/>
      <c r="GG1266" s="194"/>
      <c r="GI1266" s="28"/>
      <c r="GJ1266" s="28"/>
      <c r="GK1266" s="28"/>
      <c r="GP1266" s="194"/>
      <c r="GR1266" s="28"/>
      <c r="GS1266" s="28"/>
      <c r="GT1266" s="28"/>
      <c r="GY1266" s="194"/>
      <c r="HA1266" s="28"/>
      <c r="HB1266" s="28"/>
      <c r="HC1266" s="28"/>
      <c r="HH1266" s="194"/>
      <c r="HJ1266" s="28"/>
      <c r="HK1266" s="28"/>
      <c r="HL1266" s="28"/>
      <c r="HQ1266" s="28"/>
      <c r="HR1266" s="28"/>
      <c r="HS1266" s="28"/>
      <c r="HT1266" s="28"/>
      <c r="HU1266" s="28"/>
      <c r="HV1266" s="28"/>
      <c r="HW1266" s="28"/>
      <c r="HX1266" s="28"/>
      <c r="HY1266" s="28"/>
      <c r="HZ1266" s="28"/>
      <c r="IA1266" s="28"/>
      <c r="IB1266" s="28"/>
      <c r="IC1266" s="28"/>
      <c r="ID1266" s="28"/>
      <c r="IE1266" s="28"/>
      <c r="IF1266" s="28"/>
      <c r="IG1266" s="28"/>
      <c r="IH1266" s="28"/>
      <c r="II1266" s="28"/>
      <c r="IJ1266" s="28"/>
      <c r="IK1266" s="28"/>
      <c r="IL1266" s="28"/>
      <c r="IM1266" s="28"/>
      <c r="IN1266" s="28"/>
      <c r="IO1266" s="28"/>
      <c r="IP1266" s="28"/>
      <c r="IQ1266" s="28"/>
      <c r="IR1266" s="28"/>
      <c r="IS1266" s="28"/>
      <c r="IT1266" s="28"/>
      <c r="IU1266" s="28"/>
      <c r="IV1266" s="28"/>
    </row>
    <row r="1267" spans="1:256" s="50" customFormat="1" ht="18">
      <c r="A1267" s="206" t="s">
        <v>2328</v>
      </c>
      <c r="B1267" s="28"/>
      <c r="C1267" s="275"/>
      <c r="D1267" s="418" t="s">
        <v>129</v>
      </c>
      <c r="E1267" s="50">
        <f t="shared" si="18"/>
        <v>0</v>
      </c>
      <c r="F1267" s="284">
        <f t="shared" si="19"/>
        <v>0</v>
      </c>
      <c r="N1267" s="28"/>
      <c r="R1267" s="194"/>
      <c r="T1267" s="28"/>
      <c r="U1267" s="28"/>
      <c r="V1267" s="28"/>
      <c r="AA1267" s="194"/>
      <c r="AC1267" s="28"/>
      <c r="AD1267" s="28"/>
      <c r="AE1267" s="28"/>
      <c r="AJ1267" s="194"/>
      <c r="AL1267" s="28"/>
      <c r="AM1267" s="28"/>
      <c r="AN1267" s="28"/>
      <c r="AS1267" s="194"/>
      <c r="AU1267" s="28"/>
      <c r="AV1267" s="28"/>
      <c r="AW1267" s="28"/>
      <c r="BB1267" s="194"/>
      <c r="BD1267" s="28"/>
      <c r="BE1267" s="28"/>
      <c r="BF1267" s="28"/>
      <c r="BK1267" s="194"/>
      <c r="BM1267" s="28"/>
      <c r="BN1267" s="28"/>
      <c r="BO1267" s="28"/>
      <c r="BT1267" s="194"/>
      <c r="BV1267" s="28"/>
      <c r="BW1267" s="28"/>
      <c r="BX1267" s="28"/>
      <c r="CC1267" s="194"/>
      <c r="CE1267" s="28"/>
      <c r="CF1267" s="28"/>
      <c r="CG1267" s="28"/>
      <c r="CL1267" s="194"/>
      <c r="CN1267" s="28"/>
      <c r="CO1267" s="28"/>
      <c r="CP1267" s="28"/>
      <c r="CU1267" s="194"/>
      <c r="CW1267" s="28"/>
      <c r="CX1267" s="28"/>
      <c r="CY1267" s="28"/>
      <c r="DD1267" s="194"/>
      <c r="DF1267" s="28"/>
      <c r="DG1267" s="28"/>
      <c r="DH1267" s="28"/>
      <c r="DM1267" s="194"/>
      <c r="DO1267" s="28"/>
      <c r="DP1267" s="28"/>
      <c r="DQ1267" s="28"/>
      <c r="DV1267" s="194"/>
      <c r="DX1267" s="28"/>
      <c r="DY1267" s="28"/>
      <c r="DZ1267" s="28"/>
      <c r="EE1267" s="194"/>
      <c r="EG1267" s="28"/>
      <c r="EH1267" s="28"/>
      <c r="EI1267" s="28"/>
      <c r="EN1267" s="194"/>
      <c r="EP1267" s="28"/>
      <c r="EQ1267" s="28"/>
      <c r="ER1267" s="28"/>
      <c r="EW1267" s="194"/>
      <c r="EY1267" s="28"/>
      <c r="EZ1267" s="28"/>
      <c r="FA1267" s="28"/>
      <c r="FF1267" s="194"/>
      <c r="FH1267" s="28"/>
      <c r="FI1267" s="28"/>
      <c r="FJ1267" s="28"/>
      <c r="FO1267" s="194"/>
      <c r="FQ1267" s="28"/>
      <c r="FR1267" s="28"/>
      <c r="FS1267" s="28"/>
      <c r="FX1267" s="194"/>
      <c r="FZ1267" s="28"/>
      <c r="GA1267" s="28"/>
      <c r="GB1267" s="28"/>
      <c r="GG1267" s="194"/>
      <c r="GI1267" s="28"/>
      <c r="GJ1267" s="28"/>
      <c r="GK1267" s="28"/>
      <c r="GP1267" s="194"/>
      <c r="GR1267" s="28"/>
      <c r="GS1267" s="28"/>
      <c r="GT1267" s="28"/>
      <c r="GY1267" s="194"/>
      <c r="HA1267" s="28"/>
      <c r="HB1267" s="28"/>
      <c r="HC1267" s="28"/>
      <c r="HH1267" s="194"/>
      <c r="HJ1267" s="28"/>
      <c r="HK1267" s="28"/>
      <c r="HL1267" s="28"/>
      <c r="HQ1267" s="28"/>
      <c r="HR1267" s="28"/>
      <c r="HS1267" s="28"/>
      <c r="HT1267" s="28"/>
      <c r="HU1267" s="28"/>
      <c r="HV1267" s="28"/>
      <c r="HW1267" s="28"/>
      <c r="HX1267" s="28"/>
      <c r="HY1267" s="28"/>
      <c r="HZ1267" s="28"/>
      <c r="IA1267" s="28"/>
      <c r="IB1267" s="28"/>
      <c r="IC1267" s="28"/>
      <c r="ID1267" s="28"/>
      <c r="IE1267" s="28"/>
      <c r="IF1267" s="28"/>
      <c r="IG1267" s="28"/>
      <c r="IH1267" s="28"/>
      <c r="II1267" s="28"/>
      <c r="IJ1267" s="28"/>
      <c r="IK1267" s="28"/>
      <c r="IL1267" s="28"/>
      <c r="IM1267" s="28"/>
      <c r="IN1267" s="28"/>
      <c r="IO1267" s="28"/>
      <c r="IP1267" s="28"/>
      <c r="IQ1267" s="28"/>
      <c r="IR1267" s="28"/>
      <c r="IS1267" s="28"/>
      <c r="IT1267" s="28"/>
      <c r="IU1267" s="28"/>
      <c r="IV1267" s="28"/>
    </row>
    <row r="1268" spans="1:256" s="50" customFormat="1" ht="18">
      <c r="A1268" s="206" t="s">
        <v>2676</v>
      </c>
      <c r="B1268" s="420"/>
      <c r="C1268" s="420"/>
      <c r="D1268" s="418" t="s">
        <v>132</v>
      </c>
      <c r="E1268" s="50">
        <f t="shared" si="18"/>
        <v>5</v>
      </c>
      <c r="F1268" s="284">
        <f t="shared" si="19"/>
        <v>12</v>
      </c>
      <c r="I1268" s="50">
        <v>6</v>
      </c>
      <c r="J1268" s="50">
        <v>6</v>
      </c>
      <c r="L1268" s="28"/>
      <c r="N1268" s="28"/>
      <c r="R1268" s="194"/>
      <c r="T1268" s="28"/>
      <c r="U1268" s="28"/>
      <c r="V1268" s="28"/>
      <c r="AA1268" s="194"/>
      <c r="AC1268" s="28"/>
      <c r="AD1268" s="28"/>
      <c r="AE1268" s="28"/>
      <c r="AJ1268" s="194"/>
      <c r="AL1268" s="28"/>
      <c r="AM1268" s="28"/>
      <c r="AN1268" s="28"/>
      <c r="AS1268" s="194"/>
      <c r="AU1268" s="28"/>
      <c r="AV1268" s="28"/>
      <c r="AW1268" s="28"/>
      <c r="BB1268" s="194"/>
      <c r="BD1268" s="28"/>
      <c r="BE1268" s="28"/>
      <c r="BF1268" s="28"/>
      <c r="BK1268" s="194"/>
      <c r="BM1268" s="28"/>
      <c r="BN1268" s="28"/>
      <c r="BO1268" s="28"/>
      <c r="BT1268" s="194"/>
      <c r="BV1268" s="28"/>
      <c r="BW1268" s="28"/>
      <c r="BX1268" s="28"/>
      <c r="CC1268" s="194"/>
      <c r="CE1268" s="28"/>
      <c r="CF1268" s="28"/>
      <c r="CG1268" s="28"/>
      <c r="CL1268" s="194"/>
      <c r="CN1268" s="28"/>
      <c r="CO1268" s="28"/>
      <c r="CP1268" s="28"/>
      <c r="CU1268" s="194"/>
      <c r="CW1268" s="28"/>
      <c r="CX1268" s="28"/>
      <c r="CY1268" s="28"/>
      <c r="DD1268" s="194"/>
      <c r="DF1268" s="28"/>
      <c r="DG1268" s="28"/>
      <c r="DH1268" s="28"/>
      <c r="DM1268" s="194"/>
      <c r="DO1268" s="28"/>
      <c r="DP1268" s="28"/>
      <c r="DQ1268" s="28"/>
      <c r="DV1268" s="194"/>
      <c r="DX1268" s="28"/>
      <c r="DY1268" s="28"/>
      <c r="DZ1268" s="28"/>
      <c r="EE1268" s="194"/>
      <c r="EG1268" s="28"/>
      <c r="EH1268" s="28"/>
      <c r="EI1268" s="28"/>
      <c r="EN1268" s="194"/>
      <c r="EP1268" s="28"/>
      <c r="EQ1268" s="28"/>
      <c r="ER1268" s="28"/>
      <c r="EW1268" s="194"/>
      <c r="EY1268" s="28"/>
      <c r="EZ1268" s="28"/>
      <c r="FA1268" s="28"/>
      <c r="FF1268" s="194"/>
      <c r="FH1268" s="28"/>
      <c r="FI1268" s="28"/>
      <c r="FJ1268" s="28"/>
      <c r="FO1268" s="194"/>
      <c r="FQ1268" s="28"/>
      <c r="FR1268" s="28"/>
      <c r="FS1268" s="28"/>
      <c r="FX1268" s="194"/>
      <c r="FZ1268" s="28"/>
      <c r="GA1268" s="28"/>
      <c r="GB1268" s="28"/>
      <c r="GG1268" s="194"/>
      <c r="GI1268" s="28"/>
      <c r="GJ1268" s="28"/>
      <c r="GK1268" s="28"/>
      <c r="GP1268" s="194"/>
      <c r="GR1268" s="28"/>
      <c r="GS1268" s="28"/>
      <c r="GT1268" s="28"/>
      <c r="GY1268" s="194"/>
      <c r="HA1268" s="28"/>
      <c r="HB1268" s="28"/>
      <c r="HC1268" s="28"/>
      <c r="HH1268" s="194"/>
      <c r="HJ1268" s="28"/>
      <c r="HK1268" s="28"/>
      <c r="HL1268" s="28"/>
      <c r="HQ1268" s="28"/>
      <c r="HR1268" s="28"/>
      <c r="HS1268" s="28"/>
      <c r="HT1268" s="28"/>
      <c r="HU1268" s="28"/>
      <c r="HV1268" s="28"/>
      <c r="HW1268" s="28"/>
      <c r="HX1268" s="28"/>
      <c r="HY1268" s="28"/>
      <c r="HZ1268" s="28"/>
      <c r="IA1268" s="28"/>
      <c r="IB1268" s="28"/>
      <c r="IC1268" s="28"/>
      <c r="ID1268" s="28"/>
      <c r="IE1268" s="28"/>
      <c r="IF1268" s="28"/>
      <c r="IG1268" s="28"/>
      <c r="IH1268" s="28"/>
      <c r="II1268" s="28"/>
      <c r="IJ1268" s="28"/>
      <c r="IK1268" s="28"/>
      <c r="IL1268" s="28"/>
      <c r="IM1268" s="28"/>
      <c r="IN1268" s="28"/>
      <c r="IO1268" s="28"/>
      <c r="IP1268" s="28"/>
      <c r="IQ1268" s="28"/>
      <c r="IR1268" s="28"/>
      <c r="IS1268" s="28"/>
      <c r="IT1268" s="28"/>
      <c r="IU1268" s="28"/>
      <c r="IV1268" s="28"/>
    </row>
    <row r="1269" spans="1:256" s="50" customFormat="1" ht="18">
      <c r="A1269" s="206" t="s">
        <v>2617</v>
      </c>
      <c r="B1269" s="28"/>
      <c r="C1269" s="275"/>
      <c r="D1269" s="418" t="s">
        <v>129</v>
      </c>
      <c r="E1269" s="50">
        <f t="shared" si="18"/>
        <v>0</v>
      </c>
      <c r="F1269" s="284">
        <f t="shared" si="19"/>
        <v>0</v>
      </c>
      <c r="N1269" s="28"/>
      <c r="R1269" s="194"/>
      <c r="T1269" s="28"/>
      <c r="U1269" s="28"/>
      <c r="V1269" s="28"/>
      <c r="AA1269" s="194"/>
      <c r="AC1269" s="28"/>
      <c r="AD1269" s="28"/>
      <c r="AE1269" s="28"/>
      <c r="AJ1269" s="194"/>
      <c r="AL1269" s="28"/>
      <c r="AM1269" s="28"/>
      <c r="AN1269" s="28"/>
      <c r="AS1269" s="194"/>
      <c r="AU1269" s="28"/>
      <c r="AV1269" s="28"/>
      <c r="AW1269" s="28"/>
      <c r="BB1269" s="194"/>
      <c r="BD1269" s="28"/>
      <c r="BE1269" s="28"/>
      <c r="BF1269" s="28"/>
      <c r="BK1269" s="194"/>
      <c r="BM1269" s="28"/>
      <c r="BN1269" s="28"/>
      <c r="BO1269" s="28"/>
      <c r="BT1269" s="194"/>
      <c r="BV1269" s="28"/>
      <c r="BW1269" s="28"/>
      <c r="BX1269" s="28"/>
      <c r="CC1269" s="194"/>
      <c r="CE1269" s="28"/>
      <c r="CF1269" s="28"/>
      <c r="CG1269" s="28"/>
      <c r="CL1269" s="194"/>
      <c r="CN1269" s="28"/>
      <c r="CO1269" s="28"/>
      <c r="CP1269" s="28"/>
      <c r="CU1269" s="194"/>
      <c r="CW1269" s="28"/>
      <c r="CX1269" s="28"/>
      <c r="CY1269" s="28"/>
      <c r="DD1269" s="194"/>
      <c r="DF1269" s="28"/>
      <c r="DG1269" s="28"/>
      <c r="DH1269" s="28"/>
      <c r="DM1269" s="194"/>
      <c r="DO1269" s="28"/>
      <c r="DP1269" s="28"/>
      <c r="DQ1269" s="28"/>
      <c r="DV1269" s="194"/>
      <c r="DX1269" s="28"/>
      <c r="DY1269" s="28"/>
      <c r="DZ1269" s="28"/>
      <c r="EE1269" s="194"/>
      <c r="EG1269" s="28"/>
      <c r="EH1269" s="28"/>
      <c r="EI1269" s="28"/>
      <c r="EN1269" s="194"/>
      <c r="EP1269" s="28"/>
      <c r="EQ1269" s="28"/>
      <c r="ER1269" s="28"/>
      <c r="EW1269" s="194"/>
      <c r="EY1269" s="28"/>
      <c r="EZ1269" s="28"/>
      <c r="FA1269" s="28"/>
      <c r="FF1269" s="194"/>
      <c r="FH1269" s="28"/>
      <c r="FI1269" s="28"/>
      <c r="FJ1269" s="28"/>
      <c r="FO1269" s="194"/>
      <c r="FQ1269" s="28"/>
      <c r="FR1269" s="28"/>
      <c r="FS1269" s="28"/>
      <c r="FX1269" s="194"/>
      <c r="FZ1269" s="28"/>
      <c r="GA1269" s="28"/>
      <c r="GB1269" s="28"/>
      <c r="GG1269" s="194"/>
      <c r="GI1269" s="28"/>
      <c r="GJ1269" s="28"/>
      <c r="GK1269" s="28"/>
      <c r="GP1269" s="194"/>
      <c r="GR1269" s="28"/>
      <c r="GS1269" s="28"/>
      <c r="GT1269" s="28"/>
      <c r="GY1269" s="194"/>
      <c r="HA1269" s="28"/>
      <c r="HB1269" s="28"/>
      <c r="HC1269" s="28"/>
      <c r="HH1269" s="194"/>
      <c r="HJ1269" s="28"/>
      <c r="HK1269" s="28"/>
      <c r="HL1269" s="28"/>
      <c r="HQ1269" s="28"/>
      <c r="HR1269" s="28"/>
      <c r="HS1269" s="28"/>
      <c r="HT1269" s="28"/>
      <c r="HU1269" s="28"/>
      <c r="HV1269" s="28"/>
      <c r="HW1269" s="28"/>
      <c r="HX1269" s="28"/>
      <c r="HY1269" s="28"/>
      <c r="HZ1269" s="28"/>
      <c r="IA1269" s="28"/>
      <c r="IB1269" s="28"/>
      <c r="IC1269" s="28"/>
      <c r="ID1269" s="28"/>
      <c r="IE1269" s="28"/>
      <c r="IF1269" s="28"/>
      <c r="IG1269" s="28"/>
      <c r="IH1269" s="28"/>
      <c r="II1269" s="28"/>
      <c r="IJ1269" s="28"/>
      <c r="IK1269" s="28"/>
      <c r="IL1269" s="28"/>
      <c r="IM1269" s="28"/>
      <c r="IN1269" s="28"/>
      <c r="IO1269" s="28"/>
      <c r="IP1269" s="28"/>
      <c r="IQ1269" s="28"/>
      <c r="IR1269" s="28"/>
      <c r="IS1269" s="28"/>
      <c r="IT1269" s="28"/>
      <c r="IU1269" s="28"/>
      <c r="IV1269" s="28"/>
    </row>
    <row r="1270" spans="1:256" s="50" customFormat="1" ht="18.75">
      <c r="A1270" s="330" t="s">
        <v>1287</v>
      </c>
      <c r="B1270" s="417"/>
      <c r="C1270" s="417"/>
      <c r="D1270" s="1" t="s">
        <v>131</v>
      </c>
      <c r="E1270" s="50">
        <f t="shared" si="18"/>
        <v>31</v>
      </c>
      <c r="F1270" s="284">
        <f t="shared" si="19"/>
        <v>270</v>
      </c>
      <c r="G1270" s="50">
        <v>241</v>
      </c>
      <c r="I1270" s="50">
        <v>4</v>
      </c>
      <c r="J1270" s="50">
        <v>25</v>
      </c>
      <c r="N1270" s="28"/>
      <c r="R1270" s="194"/>
      <c r="T1270" s="28"/>
      <c r="U1270" s="28"/>
      <c r="V1270" s="28"/>
      <c r="AA1270" s="194"/>
      <c r="AC1270" s="28"/>
      <c r="AD1270" s="28"/>
      <c r="AE1270" s="28"/>
      <c r="AJ1270" s="194"/>
      <c r="AL1270" s="28"/>
      <c r="AM1270" s="28"/>
      <c r="AN1270" s="28"/>
      <c r="AS1270" s="194"/>
      <c r="AU1270" s="28"/>
      <c r="AV1270" s="28"/>
      <c r="AW1270" s="28"/>
      <c r="BB1270" s="194"/>
      <c r="BD1270" s="28"/>
      <c r="BE1270" s="28"/>
      <c r="BF1270" s="28"/>
      <c r="BK1270" s="194"/>
      <c r="BM1270" s="28"/>
      <c r="BN1270" s="28"/>
      <c r="BO1270" s="28"/>
      <c r="BT1270" s="194"/>
      <c r="BV1270" s="28"/>
      <c r="BW1270" s="28"/>
      <c r="BX1270" s="28"/>
      <c r="CC1270" s="194"/>
      <c r="CE1270" s="28"/>
      <c r="CF1270" s="28"/>
      <c r="CG1270" s="28"/>
      <c r="CL1270" s="194"/>
      <c r="CN1270" s="28"/>
      <c r="CO1270" s="28"/>
      <c r="CP1270" s="28"/>
      <c r="CU1270" s="194"/>
      <c r="CW1270" s="28"/>
      <c r="CX1270" s="28"/>
      <c r="CY1270" s="28"/>
      <c r="DD1270" s="194"/>
      <c r="DF1270" s="28"/>
      <c r="DG1270" s="28"/>
      <c r="DH1270" s="28"/>
      <c r="DM1270" s="194"/>
      <c r="DO1270" s="28"/>
      <c r="DP1270" s="28"/>
      <c r="DQ1270" s="28"/>
      <c r="DV1270" s="194"/>
      <c r="DX1270" s="28"/>
      <c r="DY1270" s="28"/>
      <c r="DZ1270" s="28"/>
      <c r="EE1270" s="194"/>
      <c r="EG1270" s="28"/>
      <c r="EH1270" s="28"/>
      <c r="EI1270" s="28"/>
      <c r="EN1270" s="194"/>
      <c r="EP1270" s="28"/>
      <c r="EQ1270" s="28"/>
      <c r="ER1270" s="28"/>
      <c r="EW1270" s="194"/>
      <c r="EY1270" s="28"/>
      <c r="EZ1270" s="28"/>
      <c r="FA1270" s="28"/>
      <c r="FF1270" s="194"/>
      <c r="FH1270" s="28"/>
      <c r="FI1270" s="28"/>
      <c r="FJ1270" s="28"/>
      <c r="FO1270" s="194"/>
      <c r="FQ1270" s="28"/>
      <c r="FR1270" s="28"/>
      <c r="FS1270" s="28"/>
      <c r="FX1270" s="194"/>
      <c r="FZ1270" s="28"/>
      <c r="GA1270" s="28"/>
      <c r="GB1270" s="28"/>
      <c r="GG1270" s="194"/>
      <c r="GI1270" s="28"/>
      <c r="GJ1270" s="28"/>
      <c r="GK1270" s="28"/>
      <c r="GP1270" s="194"/>
      <c r="GR1270" s="28"/>
      <c r="GS1270" s="28"/>
      <c r="GT1270" s="28"/>
      <c r="GY1270" s="194"/>
      <c r="HA1270" s="28"/>
      <c r="HB1270" s="28"/>
      <c r="HC1270" s="28"/>
      <c r="HH1270" s="194"/>
      <c r="HJ1270" s="28"/>
      <c r="HK1270" s="28"/>
      <c r="HL1270" s="28"/>
      <c r="HQ1270" s="28"/>
      <c r="HR1270" s="28"/>
      <c r="HS1270" s="28"/>
      <c r="HT1270" s="28"/>
      <c r="HU1270" s="28"/>
      <c r="HV1270" s="28"/>
      <c r="HW1270" s="28"/>
      <c r="HX1270" s="28"/>
      <c r="HY1270" s="28"/>
      <c r="HZ1270" s="28"/>
      <c r="IA1270" s="28"/>
      <c r="IB1270" s="28"/>
      <c r="IC1270" s="28"/>
      <c r="ID1270" s="28"/>
      <c r="IE1270" s="28"/>
      <c r="IF1270" s="28"/>
      <c r="IG1270" s="28"/>
      <c r="IH1270" s="28"/>
      <c r="II1270" s="28"/>
      <c r="IJ1270" s="28"/>
      <c r="IK1270" s="28"/>
      <c r="IL1270" s="28"/>
      <c r="IM1270" s="28"/>
      <c r="IN1270" s="28"/>
      <c r="IO1270" s="28"/>
      <c r="IP1270" s="28"/>
      <c r="IQ1270" s="28"/>
      <c r="IR1270" s="28"/>
      <c r="IS1270" s="28"/>
      <c r="IT1270" s="28"/>
      <c r="IU1270" s="28"/>
      <c r="IV1270" s="28"/>
    </row>
    <row r="1271" spans="1:256" s="50" customFormat="1" ht="18">
      <c r="A1271" s="206" t="s">
        <v>2845</v>
      </c>
      <c r="B1271" s="28"/>
      <c r="C1271" s="275"/>
      <c r="D1271" s="418" t="s">
        <v>129</v>
      </c>
      <c r="E1271" s="50">
        <f t="shared" si="18"/>
        <v>0</v>
      </c>
      <c r="F1271" s="284">
        <f t="shared" si="19"/>
        <v>3</v>
      </c>
      <c r="I1271" s="50">
        <v>3</v>
      </c>
      <c r="N1271" s="28"/>
      <c r="R1271" s="194"/>
      <c r="T1271" s="28"/>
      <c r="U1271" s="28"/>
      <c r="V1271" s="28"/>
      <c r="AA1271" s="194"/>
      <c r="AC1271" s="28"/>
      <c r="AD1271" s="28"/>
      <c r="AE1271" s="28"/>
      <c r="AJ1271" s="194"/>
      <c r="AL1271" s="28"/>
      <c r="AM1271" s="28"/>
      <c r="AN1271" s="28"/>
      <c r="AS1271" s="194"/>
      <c r="AU1271" s="28"/>
      <c r="AV1271" s="28"/>
      <c r="AW1271" s="28"/>
      <c r="BB1271" s="194"/>
      <c r="BD1271" s="28"/>
      <c r="BE1271" s="28"/>
      <c r="BF1271" s="28"/>
      <c r="BK1271" s="194"/>
      <c r="BM1271" s="28"/>
      <c r="BN1271" s="28"/>
      <c r="BO1271" s="28"/>
      <c r="BT1271" s="194"/>
      <c r="BV1271" s="28"/>
      <c r="BW1271" s="28"/>
      <c r="BX1271" s="28"/>
      <c r="CC1271" s="194"/>
      <c r="CE1271" s="28"/>
      <c r="CF1271" s="28"/>
      <c r="CG1271" s="28"/>
      <c r="CL1271" s="194"/>
      <c r="CN1271" s="28"/>
      <c r="CO1271" s="28"/>
      <c r="CP1271" s="28"/>
      <c r="CU1271" s="194"/>
      <c r="CW1271" s="28"/>
      <c r="CX1271" s="28"/>
      <c r="CY1271" s="28"/>
      <c r="DD1271" s="194"/>
      <c r="DF1271" s="28"/>
      <c r="DG1271" s="28"/>
      <c r="DH1271" s="28"/>
      <c r="DM1271" s="194"/>
      <c r="DO1271" s="28"/>
      <c r="DP1271" s="28"/>
      <c r="DQ1271" s="28"/>
      <c r="DV1271" s="194"/>
      <c r="DX1271" s="28"/>
      <c r="DY1271" s="28"/>
      <c r="DZ1271" s="28"/>
      <c r="EE1271" s="194"/>
      <c r="EG1271" s="28"/>
      <c r="EH1271" s="28"/>
      <c r="EI1271" s="28"/>
      <c r="EN1271" s="194"/>
      <c r="EP1271" s="28"/>
      <c r="EQ1271" s="28"/>
      <c r="ER1271" s="28"/>
      <c r="EW1271" s="194"/>
      <c r="EY1271" s="28"/>
      <c r="EZ1271" s="28"/>
      <c r="FA1271" s="28"/>
      <c r="FF1271" s="194"/>
      <c r="FH1271" s="28"/>
      <c r="FI1271" s="28"/>
      <c r="FJ1271" s="28"/>
      <c r="FO1271" s="194"/>
      <c r="FQ1271" s="28"/>
      <c r="FR1271" s="28"/>
      <c r="FS1271" s="28"/>
      <c r="FX1271" s="194"/>
      <c r="FZ1271" s="28"/>
      <c r="GA1271" s="28"/>
      <c r="GB1271" s="28"/>
      <c r="GG1271" s="194"/>
      <c r="GI1271" s="28"/>
      <c r="GJ1271" s="28"/>
      <c r="GK1271" s="28"/>
      <c r="GP1271" s="194"/>
      <c r="GR1271" s="28"/>
      <c r="GS1271" s="28"/>
      <c r="GT1271" s="28"/>
      <c r="GY1271" s="194"/>
      <c r="HA1271" s="28"/>
      <c r="HB1271" s="28"/>
      <c r="HC1271" s="28"/>
      <c r="HH1271" s="194"/>
      <c r="HJ1271" s="28"/>
      <c r="HK1271" s="28"/>
      <c r="HL1271" s="28"/>
      <c r="HQ1271" s="28"/>
      <c r="HR1271" s="28"/>
      <c r="HS1271" s="28"/>
      <c r="HT1271" s="28"/>
      <c r="HU1271" s="28"/>
      <c r="HV1271" s="28"/>
      <c r="HW1271" s="28"/>
      <c r="HX1271" s="28"/>
      <c r="HY1271" s="28"/>
      <c r="HZ1271" s="28"/>
      <c r="IA1271" s="28"/>
      <c r="IB1271" s="28"/>
      <c r="IC1271" s="28"/>
      <c r="ID1271" s="28"/>
      <c r="IE1271" s="28"/>
      <c r="IF1271" s="28"/>
      <c r="IG1271" s="28"/>
      <c r="IH1271" s="28"/>
      <c r="II1271" s="28"/>
      <c r="IJ1271" s="28"/>
      <c r="IK1271" s="28"/>
      <c r="IL1271" s="28"/>
      <c r="IM1271" s="28"/>
      <c r="IN1271" s="28"/>
      <c r="IO1271" s="28"/>
      <c r="IP1271" s="28"/>
      <c r="IQ1271" s="28"/>
      <c r="IR1271" s="28"/>
      <c r="IS1271" s="28"/>
      <c r="IT1271" s="28"/>
      <c r="IU1271" s="28"/>
      <c r="IV1271" s="28"/>
    </row>
    <row r="1272" spans="1:256" s="50" customFormat="1" ht="18">
      <c r="A1272" s="330" t="s">
        <v>1725</v>
      </c>
      <c r="B1272" s="28"/>
      <c r="C1272" s="275"/>
      <c r="D1272" s="418" t="s">
        <v>129</v>
      </c>
      <c r="E1272" s="50">
        <f t="shared" si="18"/>
        <v>0</v>
      </c>
      <c r="F1272" s="284">
        <f t="shared" si="19"/>
        <v>11</v>
      </c>
      <c r="J1272" s="50">
        <v>11</v>
      </c>
      <c r="L1272" s="28"/>
      <c r="N1272" s="28"/>
      <c r="R1272" s="194"/>
      <c r="T1272" s="28"/>
      <c r="U1272" s="28"/>
      <c r="V1272" s="28"/>
      <c r="AA1272" s="194"/>
      <c r="AC1272" s="28"/>
      <c r="AD1272" s="28"/>
      <c r="AE1272" s="28"/>
      <c r="AJ1272" s="194"/>
      <c r="AL1272" s="28"/>
      <c r="AM1272" s="28"/>
      <c r="AN1272" s="28"/>
      <c r="AS1272" s="194"/>
      <c r="AU1272" s="28"/>
      <c r="AV1272" s="28"/>
      <c r="AW1272" s="28"/>
      <c r="BB1272" s="194"/>
      <c r="BD1272" s="28"/>
      <c r="BE1272" s="28"/>
      <c r="BF1272" s="28"/>
      <c r="BK1272" s="194"/>
      <c r="BM1272" s="28"/>
      <c r="BN1272" s="28"/>
      <c r="BO1272" s="28"/>
      <c r="BT1272" s="194"/>
      <c r="BV1272" s="28"/>
      <c r="BW1272" s="28"/>
      <c r="BX1272" s="28"/>
      <c r="CC1272" s="194"/>
      <c r="CE1272" s="28"/>
      <c r="CF1272" s="28"/>
      <c r="CG1272" s="28"/>
      <c r="CL1272" s="194"/>
      <c r="CN1272" s="28"/>
      <c r="CO1272" s="28"/>
      <c r="CP1272" s="28"/>
      <c r="CU1272" s="194"/>
      <c r="CW1272" s="28"/>
      <c r="CX1272" s="28"/>
      <c r="CY1272" s="28"/>
      <c r="DD1272" s="194"/>
      <c r="DF1272" s="28"/>
      <c r="DG1272" s="28"/>
      <c r="DH1272" s="28"/>
      <c r="DM1272" s="194"/>
      <c r="DO1272" s="28"/>
      <c r="DP1272" s="28"/>
      <c r="DQ1272" s="28"/>
      <c r="DV1272" s="194"/>
      <c r="DX1272" s="28"/>
      <c r="DY1272" s="28"/>
      <c r="DZ1272" s="28"/>
      <c r="EE1272" s="194"/>
      <c r="EG1272" s="28"/>
      <c r="EH1272" s="28"/>
      <c r="EI1272" s="28"/>
      <c r="EN1272" s="194"/>
      <c r="EP1272" s="28"/>
      <c r="EQ1272" s="28"/>
      <c r="ER1272" s="28"/>
      <c r="EW1272" s="194"/>
      <c r="EY1272" s="28"/>
      <c r="EZ1272" s="28"/>
      <c r="FA1272" s="28"/>
      <c r="FF1272" s="194"/>
      <c r="FH1272" s="28"/>
      <c r="FI1272" s="28"/>
      <c r="FJ1272" s="28"/>
      <c r="FO1272" s="194"/>
      <c r="FQ1272" s="28"/>
      <c r="FR1272" s="28"/>
      <c r="FS1272" s="28"/>
      <c r="FX1272" s="194"/>
      <c r="FZ1272" s="28"/>
      <c r="GA1272" s="28"/>
      <c r="GB1272" s="28"/>
      <c r="GG1272" s="194"/>
      <c r="GI1272" s="28"/>
      <c r="GJ1272" s="28"/>
      <c r="GK1272" s="28"/>
      <c r="GP1272" s="194"/>
      <c r="GR1272" s="28"/>
      <c r="GS1272" s="28"/>
      <c r="GT1272" s="28"/>
      <c r="GY1272" s="194"/>
      <c r="HA1272" s="28"/>
      <c r="HB1272" s="28"/>
      <c r="HC1272" s="28"/>
      <c r="HH1272" s="194"/>
      <c r="HJ1272" s="28"/>
      <c r="HK1272" s="28"/>
      <c r="HL1272" s="28"/>
      <c r="HQ1272" s="28"/>
      <c r="HR1272" s="28"/>
      <c r="HS1272" s="28"/>
      <c r="HT1272" s="28"/>
      <c r="HU1272" s="28"/>
      <c r="HV1272" s="28"/>
      <c r="HW1272" s="28"/>
      <c r="HX1272" s="28"/>
      <c r="HY1272" s="28"/>
      <c r="HZ1272" s="28"/>
      <c r="IA1272" s="28"/>
      <c r="IB1272" s="28"/>
      <c r="IC1272" s="28"/>
      <c r="ID1272" s="28"/>
      <c r="IE1272" s="28"/>
      <c r="IF1272" s="28"/>
      <c r="IG1272" s="28"/>
      <c r="IH1272" s="28"/>
      <c r="II1272" s="28"/>
      <c r="IJ1272" s="28"/>
      <c r="IK1272" s="28"/>
      <c r="IL1272" s="28"/>
      <c r="IM1272" s="28"/>
      <c r="IN1272" s="28"/>
      <c r="IO1272" s="28"/>
      <c r="IP1272" s="28"/>
      <c r="IQ1272" s="28"/>
      <c r="IR1272" s="28"/>
      <c r="IS1272" s="28"/>
      <c r="IT1272" s="28"/>
      <c r="IU1272" s="28"/>
      <c r="IV1272" s="28"/>
    </row>
    <row r="1273" spans="1:256" s="50" customFormat="1" ht="18">
      <c r="A1273" s="206" t="s">
        <v>2311</v>
      </c>
      <c r="B1273" s="28"/>
      <c r="C1273" s="275"/>
      <c r="D1273" s="418" t="s">
        <v>129</v>
      </c>
      <c r="E1273" s="50">
        <f t="shared" si="18"/>
        <v>0</v>
      </c>
      <c r="F1273" s="284">
        <f t="shared" si="19"/>
        <v>2</v>
      </c>
      <c r="H1273" s="50">
        <v>2</v>
      </c>
      <c r="L1273" s="28"/>
      <c r="N1273" s="28"/>
      <c r="R1273" s="194"/>
      <c r="T1273" s="28"/>
      <c r="U1273" s="28"/>
      <c r="V1273" s="28"/>
      <c r="AA1273" s="194"/>
      <c r="AC1273" s="28"/>
      <c r="AD1273" s="28"/>
      <c r="AE1273" s="28"/>
      <c r="AJ1273" s="194"/>
      <c r="AL1273" s="28"/>
      <c r="AM1273" s="28"/>
      <c r="AN1273" s="28"/>
      <c r="AS1273" s="194"/>
      <c r="AU1273" s="28"/>
      <c r="AV1273" s="28"/>
      <c r="AW1273" s="28"/>
      <c r="BB1273" s="194"/>
      <c r="BD1273" s="28"/>
      <c r="BE1273" s="28"/>
      <c r="BF1273" s="28"/>
      <c r="BK1273" s="194"/>
      <c r="BM1273" s="28"/>
      <c r="BN1273" s="28"/>
      <c r="BO1273" s="28"/>
      <c r="BT1273" s="194"/>
      <c r="BV1273" s="28"/>
      <c r="BW1273" s="28"/>
      <c r="BX1273" s="28"/>
      <c r="CC1273" s="194"/>
      <c r="CE1273" s="28"/>
      <c r="CF1273" s="28"/>
      <c r="CG1273" s="28"/>
      <c r="CL1273" s="194"/>
      <c r="CN1273" s="28"/>
      <c r="CO1273" s="28"/>
      <c r="CP1273" s="28"/>
      <c r="CU1273" s="194"/>
      <c r="CW1273" s="28"/>
      <c r="CX1273" s="28"/>
      <c r="CY1273" s="28"/>
      <c r="DD1273" s="194"/>
      <c r="DF1273" s="28"/>
      <c r="DG1273" s="28"/>
      <c r="DH1273" s="28"/>
      <c r="DM1273" s="194"/>
      <c r="DO1273" s="28"/>
      <c r="DP1273" s="28"/>
      <c r="DQ1273" s="28"/>
      <c r="DV1273" s="194"/>
      <c r="DX1273" s="28"/>
      <c r="DY1273" s="28"/>
      <c r="DZ1273" s="28"/>
      <c r="EE1273" s="194"/>
      <c r="EG1273" s="28"/>
      <c r="EH1273" s="28"/>
      <c r="EI1273" s="28"/>
      <c r="EN1273" s="194"/>
      <c r="EP1273" s="28"/>
      <c r="EQ1273" s="28"/>
      <c r="ER1273" s="28"/>
      <c r="EW1273" s="194"/>
      <c r="EY1273" s="28"/>
      <c r="EZ1273" s="28"/>
      <c r="FA1273" s="28"/>
      <c r="FF1273" s="194"/>
      <c r="FH1273" s="28"/>
      <c r="FI1273" s="28"/>
      <c r="FJ1273" s="28"/>
      <c r="FO1273" s="194"/>
      <c r="FQ1273" s="28"/>
      <c r="FR1273" s="28"/>
      <c r="FS1273" s="28"/>
      <c r="FX1273" s="194"/>
      <c r="FZ1273" s="28"/>
      <c r="GA1273" s="28"/>
      <c r="GB1273" s="28"/>
      <c r="GG1273" s="194"/>
      <c r="GI1273" s="28"/>
      <c r="GJ1273" s="28"/>
      <c r="GK1273" s="28"/>
      <c r="GP1273" s="194"/>
      <c r="GR1273" s="28"/>
      <c r="GS1273" s="28"/>
      <c r="GT1273" s="28"/>
      <c r="GY1273" s="194"/>
      <c r="HA1273" s="28"/>
      <c r="HB1273" s="28"/>
      <c r="HC1273" s="28"/>
      <c r="HH1273" s="194"/>
      <c r="HJ1273" s="28"/>
      <c r="HK1273" s="28"/>
      <c r="HL1273" s="28"/>
      <c r="HQ1273" s="28"/>
      <c r="HR1273" s="28"/>
      <c r="HS1273" s="28"/>
      <c r="HT1273" s="28"/>
      <c r="HU1273" s="28"/>
      <c r="HV1273" s="28"/>
      <c r="HW1273" s="28"/>
      <c r="HX1273" s="28"/>
      <c r="HY1273" s="28"/>
      <c r="HZ1273" s="28"/>
      <c r="IA1273" s="28"/>
      <c r="IB1273" s="28"/>
      <c r="IC1273" s="28"/>
      <c r="ID1273" s="28"/>
      <c r="IE1273" s="28"/>
      <c r="IF1273" s="28"/>
      <c r="IG1273" s="28"/>
      <c r="IH1273" s="28"/>
      <c r="II1273" s="28"/>
      <c r="IJ1273" s="28"/>
      <c r="IK1273" s="28"/>
      <c r="IL1273" s="28"/>
      <c r="IM1273" s="28"/>
      <c r="IN1273" s="28"/>
      <c r="IO1273" s="28"/>
      <c r="IP1273" s="28"/>
      <c r="IQ1273" s="28"/>
      <c r="IR1273" s="28"/>
      <c r="IS1273" s="28"/>
      <c r="IT1273" s="28"/>
      <c r="IU1273" s="28"/>
      <c r="IV1273" s="28"/>
    </row>
    <row r="1274" spans="1:256" s="50" customFormat="1" ht="18">
      <c r="A1274" s="206" t="s">
        <v>2580</v>
      </c>
      <c r="B1274" s="28"/>
      <c r="C1274" s="275"/>
      <c r="D1274" s="418" t="s">
        <v>129</v>
      </c>
      <c r="E1274" s="50">
        <f t="shared" si="18"/>
        <v>1</v>
      </c>
      <c r="F1274" s="284">
        <f t="shared" si="19"/>
        <v>0</v>
      </c>
      <c r="L1274" s="28"/>
      <c r="N1274" s="28"/>
      <c r="R1274" s="194"/>
      <c r="T1274" s="28"/>
      <c r="U1274" s="28"/>
      <c r="V1274" s="28"/>
      <c r="AA1274" s="194"/>
      <c r="AC1274" s="28"/>
      <c r="AD1274" s="28"/>
      <c r="AE1274" s="28"/>
      <c r="AJ1274" s="194"/>
      <c r="AL1274" s="28"/>
      <c r="AM1274" s="28"/>
      <c r="AN1274" s="28"/>
      <c r="AS1274" s="194"/>
      <c r="AU1274" s="28"/>
      <c r="AV1274" s="28"/>
      <c r="AW1274" s="28"/>
      <c r="BB1274" s="194"/>
      <c r="BD1274" s="28"/>
      <c r="BE1274" s="28"/>
      <c r="BF1274" s="28"/>
      <c r="BK1274" s="194"/>
      <c r="BM1274" s="28"/>
      <c r="BN1274" s="28"/>
      <c r="BO1274" s="28"/>
      <c r="BT1274" s="194"/>
      <c r="BV1274" s="28"/>
      <c r="BW1274" s="28"/>
      <c r="BX1274" s="28"/>
      <c r="CC1274" s="194"/>
      <c r="CE1274" s="28"/>
      <c r="CF1274" s="28"/>
      <c r="CG1274" s="28"/>
      <c r="CL1274" s="194"/>
      <c r="CN1274" s="28"/>
      <c r="CO1274" s="28"/>
      <c r="CP1274" s="28"/>
      <c r="CU1274" s="194"/>
      <c r="CW1274" s="28"/>
      <c r="CX1274" s="28"/>
      <c r="CY1274" s="28"/>
      <c r="DD1274" s="194"/>
      <c r="DF1274" s="28"/>
      <c r="DG1274" s="28"/>
      <c r="DH1274" s="28"/>
      <c r="DM1274" s="194"/>
      <c r="DO1274" s="28"/>
      <c r="DP1274" s="28"/>
      <c r="DQ1274" s="28"/>
      <c r="DV1274" s="194"/>
      <c r="DX1274" s="28"/>
      <c r="DY1274" s="28"/>
      <c r="DZ1274" s="28"/>
      <c r="EE1274" s="194"/>
      <c r="EG1274" s="28"/>
      <c r="EH1274" s="28"/>
      <c r="EI1274" s="28"/>
      <c r="EN1274" s="194"/>
      <c r="EP1274" s="28"/>
      <c r="EQ1274" s="28"/>
      <c r="ER1274" s="28"/>
      <c r="EW1274" s="194"/>
      <c r="EY1274" s="28"/>
      <c r="EZ1274" s="28"/>
      <c r="FA1274" s="28"/>
      <c r="FF1274" s="194"/>
      <c r="FH1274" s="28"/>
      <c r="FI1274" s="28"/>
      <c r="FJ1274" s="28"/>
      <c r="FO1274" s="194"/>
      <c r="FQ1274" s="28"/>
      <c r="FR1274" s="28"/>
      <c r="FS1274" s="28"/>
      <c r="FX1274" s="194"/>
      <c r="FZ1274" s="28"/>
      <c r="GA1274" s="28"/>
      <c r="GB1274" s="28"/>
      <c r="GG1274" s="194"/>
      <c r="GI1274" s="28"/>
      <c r="GJ1274" s="28"/>
      <c r="GK1274" s="28"/>
      <c r="GP1274" s="194"/>
      <c r="GR1274" s="28"/>
      <c r="GS1274" s="28"/>
      <c r="GT1274" s="28"/>
      <c r="GY1274" s="194"/>
      <c r="HA1274" s="28"/>
      <c r="HB1274" s="28"/>
      <c r="HC1274" s="28"/>
      <c r="HH1274" s="194"/>
      <c r="HJ1274" s="28"/>
      <c r="HK1274" s="28"/>
      <c r="HL1274" s="28"/>
      <c r="HQ1274" s="28"/>
      <c r="HR1274" s="28"/>
      <c r="HS1274" s="28"/>
      <c r="HT1274" s="28"/>
      <c r="HU1274" s="28"/>
      <c r="HV1274" s="28"/>
      <c r="HW1274" s="28"/>
      <c r="HX1274" s="28"/>
      <c r="HY1274" s="28"/>
      <c r="HZ1274" s="28"/>
      <c r="IA1274" s="28"/>
      <c r="IB1274" s="28"/>
      <c r="IC1274" s="28"/>
      <c r="ID1274" s="28"/>
      <c r="IE1274" s="28"/>
      <c r="IF1274" s="28"/>
      <c r="IG1274" s="28"/>
      <c r="IH1274" s="28"/>
      <c r="II1274" s="28"/>
      <c r="IJ1274" s="28"/>
      <c r="IK1274" s="28"/>
      <c r="IL1274" s="28"/>
      <c r="IM1274" s="28"/>
      <c r="IN1274" s="28"/>
      <c r="IO1274" s="28"/>
      <c r="IP1274" s="28"/>
      <c r="IQ1274" s="28"/>
      <c r="IR1274" s="28"/>
      <c r="IS1274" s="28"/>
      <c r="IT1274" s="28"/>
      <c r="IU1274" s="28"/>
      <c r="IV1274" s="28"/>
    </row>
    <row r="1275" spans="1:256" s="50" customFormat="1" ht="18">
      <c r="A1275" s="330" t="s">
        <v>523</v>
      </c>
      <c r="B1275" s="28"/>
      <c r="C1275" s="275"/>
      <c r="D1275" s="418" t="s">
        <v>129</v>
      </c>
      <c r="E1275" s="50">
        <f t="shared" si="18"/>
        <v>0</v>
      </c>
      <c r="F1275" s="284">
        <f t="shared" si="19"/>
        <v>0</v>
      </c>
      <c r="N1275" s="28"/>
      <c r="R1275" s="194"/>
      <c r="T1275" s="28"/>
      <c r="U1275" s="28"/>
      <c r="V1275" s="28"/>
      <c r="AA1275" s="194"/>
      <c r="AC1275" s="28"/>
      <c r="AD1275" s="28"/>
      <c r="AE1275" s="28"/>
      <c r="AJ1275" s="194"/>
      <c r="AL1275" s="28"/>
      <c r="AM1275" s="28"/>
      <c r="AN1275" s="28"/>
      <c r="AS1275" s="194"/>
      <c r="AU1275" s="28"/>
      <c r="AV1275" s="28"/>
      <c r="AW1275" s="28"/>
      <c r="BB1275" s="194"/>
      <c r="BD1275" s="28"/>
      <c r="BE1275" s="28"/>
      <c r="BF1275" s="28"/>
      <c r="BK1275" s="194"/>
      <c r="BM1275" s="28"/>
      <c r="BN1275" s="28"/>
      <c r="BO1275" s="28"/>
      <c r="BT1275" s="194"/>
      <c r="BV1275" s="28"/>
      <c r="BW1275" s="28"/>
      <c r="BX1275" s="28"/>
      <c r="CC1275" s="194"/>
      <c r="CE1275" s="28"/>
      <c r="CF1275" s="28"/>
      <c r="CG1275" s="28"/>
      <c r="CL1275" s="194"/>
      <c r="CN1275" s="28"/>
      <c r="CO1275" s="28"/>
      <c r="CP1275" s="28"/>
      <c r="CU1275" s="194"/>
      <c r="CW1275" s="28"/>
      <c r="CX1275" s="28"/>
      <c r="CY1275" s="28"/>
      <c r="DD1275" s="194"/>
      <c r="DF1275" s="28"/>
      <c r="DG1275" s="28"/>
      <c r="DH1275" s="28"/>
      <c r="DM1275" s="194"/>
      <c r="DO1275" s="28"/>
      <c r="DP1275" s="28"/>
      <c r="DQ1275" s="28"/>
      <c r="DV1275" s="194"/>
      <c r="DX1275" s="28"/>
      <c r="DY1275" s="28"/>
      <c r="DZ1275" s="28"/>
      <c r="EE1275" s="194"/>
      <c r="EG1275" s="28"/>
      <c r="EH1275" s="28"/>
      <c r="EI1275" s="28"/>
      <c r="EN1275" s="194"/>
      <c r="EP1275" s="28"/>
      <c r="EQ1275" s="28"/>
      <c r="ER1275" s="28"/>
      <c r="EW1275" s="194"/>
      <c r="EY1275" s="28"/>
      <c r="EZ1275" s="28"/>
      <c r="FA1275" s="28"/>
      <c r="FF1275" s="194"/>
      <c r="FH1275" s="28"/>
      <c r="FI1275" s="28"/>
      <c r="FJ1275" s="28"/>
      <c r="FO1275" s="194"/>
      <c r="FQ1275" s="28"/>
      <c r="FR1275" s="28"/>
      <c r="FS1275" s="28"/>
      <c r="FX1275" s="194"/>
      <c r="FZ1275" s="28"/>
      <c r="GA1275" s="28"/>
      <c r="GB1275" s="28"/>
      <c r="GG1275" s="194"/>
      <c r="GI1275" s="28"/>
      <c r="GJ1275" s="28"/>
      <c r="GK1275" s="28"/>
      <c r="GP1275" s="194"/>
      <c r="GR1275" s="28"/>
      <c r="GS1275" s="28"/>
      <c r="GT1275" s="28"/>
      <c r="GY1275" s="194"/>
      <c r="HA1275" s="28"/>
      <c r="HB1275" s="28"/>
      <c r="HC1275" s="28"/>
      <c r="HH1275" s="194"/>
      <c r="HJ1275" s="28"/>
      <c r="HK1275" s="28"/>
      <c r="HL1275" s="28"/>
      <c r="HQ1275" s="28"/>
      <c r="HR1275" s="28"/>
      <c r="HS1275" s="28"/>
      <c r="HT1275" s="28"/>
      <c r="HU1275" s="28"/>
      <c r="HV1275" s="28"/>
      <c r="HW1275" s="28"/>
      <c r="HX1275" s="28"/>
      <c r="HY1275" s="28"/>
      <c r="HZ1275" s="28"/>
      <c r="IA1275" s="28"/>
      <c r="IB1275" s="28"/>
      <c r="IC1275" s="28"/>
      <c r="ID1275" s="28"/>
      <c r="IE1275" s="28"/>
      <c r="IF1275" s="28"/>
      <c r="IG1275" s="28"/>
      <c r="IH1275" s="28"/>
      <c r="II1275" s="28"/>
      <c r="IJ1275" s="28"/>
      <c r="IK1275" s="28"/>
      <c r="IL1275" s="28"/>
      <c r="IM1275" s="28"/>
      <c r="IN1275" s="28"/>
      <c r="IO1275" s="28"/>
      <c r="IP1275" s="28"/>
      <c r="IQ1275" s="28"/>
      <c r="IR1275" s="28"/>
      <c r="IS1275" s="28"/>
      <c r="IT1275" s="28"/>
      <c r="IU1275" s="28"/>
      <c r="IV1275" s="28"/>
    </row>
    <row r="1276" spans="1:256" s="50" customFormat="1" ht="18">
      <c r="A1276" s="206" t="s">
        <v>2601</v>
      </c>
      <c r="B1276" s="28"/>
      <c r="C1276" s="275"/>
      <c r="D1276" s="418" t="s">
        <v>129</v>
      </c>
      <c r="E1276" s="50">
        <f t="shared" si="18"/>
        <v>0</v>
      </c>
      <c r="F1276" s="284">
        <f t="shared" si="19"/>
        <v>0</v>
      </c>
      <c r="N1276" s="28"/>
      <c r="R1276" s="194"/>
      <c r="T1276" s="28"/>
      <c r="U1276" s="28"/>
      <c r="V1276" s="28"/>
      <c r="AA1276" s="194"/>
      <c r="AC1276" s="28"/>
      <c r="AD1276" s="28"/>
      <c r="AE1276" s="28"/>
      <c r="AJ1276" s="194"/>
      <c r="AL1276" s="28"/>
      <c r="AM1276" s="28"/>
      <c r="AN1276" s="28"/>
      <c r="AS1276" s="194"/>
      <c r="AU1276" s="28"/>
      <c r="AV1276" s="28"/>
      <c r="AW1276" s="28"/>
      <c r="BB1276" s="194"/>
      <c r="BD1276" s="28"/>
      <c r="BE1276" s="28"/>
      <c r="BF1276" s="28"/>
      <c r="BK1276" s="194"/>
      <c r="BM1276" s="28"/>
      <c r="BN1276" s="28"/>
      <c r="BO1276" s="28"/>
      <c r="BT1276" s="194"/>
      <c r="BV1276" s="28"/>
      <c r="BW1276" s="28"/>
      <c r="BX1276" s="28"/>
      <c r="CC1276" s="194"/>
      <c r="CE1276" s="28"/>
      <c r="CF1276" s="28"/>
      <c r="CG1276" s="28"/>
      <c r="CL1276" s="194"/>
      <c r="CN1276" s="28"/>
      <c r="CO1276" s="28"/>
      <c r="CP1276" s="28"/>
      <c r="CU1276" s="194"/>
      <c r="CW1276" s="28"/>
      <c r="CX1276" s="28"/>
      <c r="CY1276" s="28"/>
      <c r="DD1276" s="194"/>
      <c r="DF1276" s="28"/>
      <c r="DG1276" s="28"/>
      <c r="DH1276" s="28"/>
      <c r="DM1276" s="194"/>
      <c r="DO1276" s="28"/>
      <c r="DP1276" s="28"/>
      <c r="DQ1276" s="28"/>
      <c r="DV1276" s="194"/>
      <c r="DX1276" s="28"/>
      <c r="DY1276" s="28"/>
      <c r="DZ1276" s="28"/>
      <c r="EE1276" s="194"/>
      <c r="EG1276" s="28"/>
      <c r="EH1276" s="28"/>
      <c r="EI1276" s="28"/>
      <c r="EN1276" s="194"/>
      <c r="EP1276" s="28"/>
      <c r="EQ1276" s="28"/>
      <c r="ER1276" s="28"/>
      <c r="EW1276" s="194"/>
      <c r="EY1276" s="28"/>
      <c r="EZ1276" s="28"/>
      <c r="FA1276" s="28"/>
      <c r="FF1276" s="194"/>
      <c r="FH1276" s="28"/>
      <c r="FI1276" s="28"/>
      <c r="FJ1276" s="28"/>
      <c r="FO1276" s="194"/>
      <c r="FQ1276" s="28"/>
      <c r="FR1276" s="28"/>
      <c r="FS1276" s="28"/>
      <c r="FX1276" s="194"/>
      <c r="FZ1276" s="28"/>
      <c r="GA1276" s="28"/>
      <c r="GB1276" s="28"/>
      <c r="GG1276" s="194"/>
      <c r="GI1276" s="28"/>
      <c r="GJ1276" s="28"/>
      <c r="GK1276" s="28"/>
      <c r="GP1276" s="194"/>
      <c r="GR1276" s="28"/>
      <c r="GS1276" s="28"/>
      <c r="GT1276" s="28"/>
      <c r="GY1276" s="194"/>
      <c r="HA1276" s="28"/>
      <c r="HB1276" s="28"/>
      <c r="HC1276" s="28"/>
      <c r="HH1276" s="194"/>
      <c r="HJ1276" s="28"/>
      <c r="HK1276" s="28"/>
      <c r="HL1276" s="28"/>
      <c r="HQ1276" s="28"/>
      <c r="HR1276" s="28"/>
      <c r="HS1276" s="28"/>
      <c r="HT1276" s="28"/>
      <c r="HU1276" s="28"/>
      <c r="HV1276" s="28"/>
      <c r="HW1276" s="28"/>
      <c r="HX1276" s="28"/>
      <c r="HY1276" s="28"/>
      <c r="HZ1276" s="28"/>
      <c r="IA1276" s="28"/>
      <c r="IB1276" s="28"/>
      <c r="IC1276" s="28"/>
      <c r="ID1276" s="28"/>
      <c r="IE1276" s="28"/>
      <c r="IF1276" s="28"/>
      <c r="IG1276" s="28"/>
      <c r="IH1276" s="28"/>
      <c r="II1276" s="28"/>
      <c r="IJ1276" s="28"/>
      <c r="IK1276" s="28"/>
      <c r="IL1276" s="28"/>
      <c r="IM1276" s="28"/>
      <c r="IN1276" s="28"/>
      <c r="IO1276" s="28"/>
      <c r="IP1276" s="28"/>
      <c r="IQ1276" s="28"/>
      <c r="IR1276" s="28"/>
      <c r="IS1276" s="28"/>
      <c r="IT1276" s="28"/>
      <c r="IU1276" s="28"/>
      <c r="IV1276" s="28"/>
    </row>
    <row r="1277" spans="1:256" s="50" customFormat="1" ht="18">
      <c r="A1277" s="330" t="s">
        <v>1310</v>
      </c>
      <c r="B1277" s="420"/>
      <c r="C1277" s="420"/>
      <c r="D1277" s="418" t="s">
        <v>130</v>
      </c>
      <c r="E1277" s="50">
        <f t="shared" si="18"/>
        <v>5</v>
      </c>
      <c r="F1277" s="284">
        <f t="shared" si="19"/>
        <v>0</v>
      </c>
      <c r="L1277" s="281"/>
      <c r="N1277" s="28"/>
      <c r="R1277" s="194"/>
      <c r="T1277" s="28"/>
      <c r="U1277" s="28"/>
      <c r="V1277" s="28"/>
      <c r="AA1277" s="194"/>
      <c r="AC1277" s="28"/>
      <c r="AD1277" s="28"/>
      <c r="AE1277" s="28"/>
      <c r="AJ1277" s="194"/>
      <c r="AL1277" s="28"/>
      <c r="AM1277" s="28"/>
      <c r="AN1277" s="28"/>
      <c r="AS1277" s="194"/>
      <c r="AU1277" s="28"/>
      <c r="AV1277" s="28"/>
      <c r="AW1277" s="28"/>
      <c r="BB1277" s="194"/>
      <c r="BD1277" s="28"/>
      <c r="BE1277" s="28"/>
      <c r="BF1277" s="28"/>
      <c r="BK1277" s="194"/>
      <c r="BM1277" s="28"/>
      <c r="BN1277" s="28"/>
      <c r="BO1277" s="28"/>
      <c r="BT1277" s="194"/>
      <c r="BV1277" s="28"/>
      <c r="BW1277" s="28"/>
      <c r="BX1277" s="28"/>
      <c r="CC1277" s="194"/>
      <c r="CE1277" s="28"/>
      <c r="CF1277" s="28"/>
      <c r="CG1277" s="28"/>
      <c r="CL1277" s="194"/>
      <c r="CN1277" s="28"/>
      <c r="CO1277" s="28"/>
      <c r="CP1277" s="28"/>
      <c r="CU1277" s="194"/>
      <c r="CW1277" s="28"/>
      <c r="CX1277" s="28"/>
      <c r="CY1277" s="28"/>
      <c r="DD1277" s="194"/>
      <c r="DF1277" s="28"/>
      <c r="DG1277" s="28"/>
      <c r="DH1277" s="28"/>
      <c r="DM1277" s="194"/>
      <c r="DO1277" s="28"/>
      <c r="DP1277" s="28"/>
      <c r="DQ1277" s="28"/>
      <c r="DV1277" s="194"/>
      <c r="DX1277" s="28"/>
      <c r="DY1277" s="28"/>
      <c r="DZ1277" s="28"/>
      <c r="EE1277" s="194"/>
      <c r="EG1277" s="28"/>
      <c r="EH1277" s="28"/>
      <c r="EI1277" s="28"/>
      <c r="EN1277" s="194"/>
      <c r="EP1277" s="28"/>
      <c r="EQ1277" s="28"/>
      <c r="ER1277" s="28"/>
      <c r="EW1277" s="194"/>
      <c r="EY1277" s="28"/>
      <c r="EZ1277" s="28"/>
      <c r="FA1277" s="28"/>
      <c r="FF1277" s="194"/>
      <c r="FH1277" s="28"/>
      <c r="FI1277" s="28"/>
      <c r="FJ1277" s="28"/>
      <c r="FO1277" s="194"/>
      <c r="FQ1277" s="28"/>
      <c r="FR1277" s="28"/>
      <c r="FS1277" s="28"/>
      <c r="FX1277" s="194"/>
      <c r="FZ1277" s="28"/>
      <c r="GA1277" s="28"/>
      <c r="GB1277" s="28"/>
      <c r="GG1277" s="194"/>
      <c r="GI1277" s="28"/>
      <c r="GJ1277" s="28"/>
      <c r="GK1277" s="28"/>
      <c r="GP1277" s="194"/>
      <c r="GR1277" s="28"/>
      <c r="GS1277" s="28"/>
      <c r="GT1277" s="28"/>
      <c r="GY1277" s="194"/>
      <c r="HA1277" s="28"/>
      <c r="HB1277" s="28"/>
      <c r="HC1277" s="28"/>
      <c r="HH1277" s="194"/>
      <c r="HJ1277" s="28"/>
      <c r="HK1277" s="28"/>
      <c r="HL1277" s="28"/>
      <c r="HQ1277" s="28"/>
      <c r="HR1277" s="28"/>
      <c r="HS1277" s="28"/>
      <c r="HT1277" s="28"/>
      <c r="HU1277" s="28"/>
      <c r="HV1277" s="28"/>
      <c r="HW1277" s="28"/>
      <c r="HX1277" s="28"/>
      <c r="HY1277" s="28"/>
      <c r="HZ1277" s="28"/>
      <c r="IA1277" s="28"/>
      <c r="IB1277" s="28"/>
      <c r="IC1277" s="28"/>
      <c r="ID1277" s="28"/>
      <c r="IE1277" s="28"/>
      <c r="IF1277" s="28"/>
      <c r="IG1277" s="28"/>
      <c r="IH1277" s="28"/>
      <c r="II1277" s="28"/>
      <c r="IJ1277" s="28"/>
      <c r="IK1277" s="28"/>
      <c r="IL1277" s="28"/>
      <c r="IM1277" s="28"/>
      <c r="IN1277" s="28"/>
      <c r="IO1277" s="28"/>
      <c r="IP1277" s="28"/>
      <c r="IQ1277" s="28"/>
      <c r="IR1277" s="28"/>
      <c r="IS1277" s="28"/>
      <c r="IT1277" s="28"/>
      <c r="IU1277" s="28"/>
      <c r="IV1277" s="28"/>
    </row>
    <row r="1278" spans="1:256" s="50" customFormat="1" ht="18.75">
      <c r="A1278" s="330" t="s">
        <v>462</v>
      </c>
      <c r="B1278" s="417"/>
      <c r="C1278" s="417"/>
      <c r="D1278" s="418" t="s">
        <v>133</v>
      </c>
      <c r="E1278" s="50">
        <f t="shared" si="18"/>
        <v>23</v>
      </c>
      <c r="F1278" s="284">
        <f t="shared" si="19"/>
        <v>188</v>
      </c>
      <c r="H1278" s="50">
        <v>158</v>
      </c>
      <c r="I1278" s="50">
        <v>30</v>
      </c>
      <c r="N1278" s="28"/>
      <c r="R1278" s="194"/>
      <c r="T1278" s="28"/>
      <c r="U1278" s="28"/>
      <c r="V1278" s="28"/>
      <c r="AA1278" s="194"/>
      <c r="AC1278" s="28"/>
      <c r="AD1278" s="28"/>
      <c r="AE1278" s="28"/>
      <c r="AJ1278" s="194"/>
      <c r="AL1278" s="28"/>
      <c r="AM1278" s="28"/>
      <c r="AN1278" s="28"/>
      <c r="AS1278" s="194"/>
      <c r="AU1278" s="28"/>
      <c r="AV1278" s="28"/>
      <c r="AW1278" s="28"/>
      <c r="BB1278" s="194"/>
      <c r="BD1278" s="28"/>
      <c r="BE1278" s="28"/>
      <c r="BF1278" s="28"/>
      <c r="BK1278" s="194"/>
      <c r="BM1278" s="28"/>
      <c r="BN1278" s="28"/>
      <c r="BO1278" s="28"/>
      <c r="BT1278" s="194"/>
      <c r="BV1278" s="28"/>
      <c r="BW1278" s="28"/>
      <c r="BX1278" s="28"/>
      <c r="CC1278" s="194"/>
      <c r="CE1278" s="28"/>
      <c r="CF1278" s="28"/>
      <c r="CG1278" s="28"/>
      <c r="CL1278" s="194"/>
      <c r="CN1278" s="28"/>
      <c r="CO1278" s="28"/>
      <c r="CP1278" s="28"/>
      <c r="CU1278" s="194"/>
      <c r="CW1278" s="28"/>
      <c r="CX1278" s="28"/>
      <c r="CY1278" s="28"/>
      <c r="DD1278" s="194"/>
      <c r="DF1278" s="28"/>
      <c r="DG1278" s="28"/>
      <c r="DH1278" s="28"/>
      <c r="DM1278" s="194"/>
      <c r="DO1278" s="28"/>
      <c r="DP1278" s="28"/>
      <c r="DQ1278" s="28"/>
      <c r="DV1278" s="194"/>
      <c r="DX1278" s="28"/>
      <c r="DY1278" s="28"/>
      <c r="DZ1278" s="28"/>
      <c r="EE1278" s="194"/>
      <c r="EG1278" s="28"/>
      <c r="EH1278" s="28"/>
      <c r="EI1278" s="28"/>
      <c r="EN1278" s="194"/>
      <c r="EP1278" s="28"/>
      <c r="EQ1278" s="28"/>
      <c r="ER1278" s="28"/>
      <c r="EW1278" s="194"/>
      <c r="EY1278" s="28"/>
      <c r="EZ1278" s="28"/>
      <c r="FA1278" s="28"/>
      <c r="FF1278" s="194"/>
      <c r="FH1278" s="28"/>
      <c r="FI1278" s="28"/>
      <c r="FJ1278" s="28"/>
      <c r="FO1278" s="194"/>
      <c r="FQ1278" s="28"/>
      <c r="FR1278" s="28"/>
      <c r="FS1278" s="28"/>
      <c r="FX1278" s="194"/>
      <c r="FZ1278" s="28"/>
      <c r="GA1278" s="28"/>
      <c r="GB1278" s="28"/>
      <c r="GG1278" s="194"/>
      <c r="GI1278" s="28"/>
      <c r="GJ1278" s="28"/>
      <c r="GK1278" s="28"/>
      <c r="GP1278" s="194"/>
      <c r="GR1278" s="28"/>
      <c r="GS1278" s="28"/>
      <c r="GT1278" s="28"/>
      <c r="GY1278" s="194"/>
      <c r="HA1278" s="28"/>
      <c r="HB1278" s="28"/>
      <c r="HC1278" s="28"/>
      <c r="HH1278" s="194"/>
      <c r="HJ1278" s="28"/>
      <c r="HK1278" s="28"/>
      <c r="HL1278" s="28"/>
      <c r="HQ1278" s="28"/>
      <c r="HR1278" s="28"/>
      <c r="HS1278" s="28"/>
      <c r="HT1278" s="28"/>
      <c r="HU1278" s="28"/>
      <c r="HV1278" s="28"/>
      <c r="HW1278" s="28"/>
      <c r="HX1278" s="28"/>
      <c r="HY1278" s="28"/>
      <c r="HZ1278" s="28"/>
      <c r="IA1278" s="28"/>
      <c r="IB1278" s="28"/>
      <c r="IC1278" s="28"/>
      <c r="ID1278" s="28"/>
      <c r="IE1278" s="28"/>
      <c r="IF1278" s="28"/>
      <c r="IG1278" s="28"/>
      <c r="IH1278" s="28"/>
      <c r="II1278" s="28"/>
      <c r="IJ1278" s="28"/>
      <c r="IK1278" s="28"/>
      <c r="IL1278" s="28"/>
      <c r="IM1278" s="28"/>
      <c r="IN1278" s="28"/>
      <c r="IO1278" s="28"/>
      <c r="IP1278" s="28"/>
      <c r="IQ1278" s="28"/>
      <c r="IR1278" s="28"/>
      <c r="IS1278" s="28"/>
      <c r="IT1278" s="28"/>
      <c r="IU1278" s="28"/>
      <c r="IV1278" s="28"/>
    </row>
    <row r="1279" spans="1:256" s="50" customFormat="1" ht="18">
      <c r="A1279" s="330" t="s">
        <v>575</v>
      </c>
      <c r="B1279" s="420"/>
      <c r="C1279" s="420"/>
      <c r="D1279" s="418" t="s">
        <v>135</v>
      </c>
      <c r="E1279" s="50">
        <f t="shared" si="18"/>
        <v>5</v>
      </c>
      <c r="F1279" s="284">
        <f t="shared" si="19"/>
        <v>123</v>
      </c>
      <c r="H1279" s="50">
        <v>57</v>
      </c>
      <c r="I1279" s="50">
        <v>60</v>
      </c>
      <c r="J1279" s="50">
        <v>6</v>
      </c>
      <c r="N1279" s="28"/>
      <c r="R1279" s="194"/>
      <c r="T1279" s="28"/>
      <c r="U1279" s="28"/>
      <c r="V1279" s="28"/>
      <c r="AA1279" s="194"/>
      <c r="AC1279" s="28"/>
      <c r="AD1279" s="28"/>
      <c r="AE1279" s="28"/>
      <c r="AJ1279" s="194"/>
      <c r="AL1279" s="28"/>
      <c r="AM1279" s="28"/>
      <c r="AN1279" s="28"/>
      <c r="AS1279" s="194"/>
      <c r="AU1279" s="28"/>
      <c r="AV1279" s="28"/>
      <c r="AW1279" s="28"/>
      <c r="BB1279" s="194"/>
      <c r="BD1279" s="28"/>
      <c r="BE1279" s="28"/>
      <c r="BF1279" s="28"/>
      <c r="BK1279" s="194"/>
      <c r="BM1279" s="28"/>
      <c r="BN1279" s="28"/>
      <c r="BO1279" s="28"/>
      <c r="BT1279" s="194"/>
      <c r="BV1279" s="28"/>
      <c r="BW1279" s="28"/>
      <c r="BX1279" s="28"/>
      <c r="CC1279" s="194"/>
      <c r="CE1279" s="28"/>
      <c r="CF1279" s="28"/>
      <c r="CG1279" s="28"/>
      <c r="CL1279" s="194"/>
      <c r="CN1279" s="28"/>
      <c r="CO1279" s="28"/>
      <c r="CP1279" s="28"/>
      <c r="CU1279" s="194"/>
      <c r="CW1279" s="28"/>
      <c r="CX1279" s="28"/>
      <c r="CY1279" s="28"/>
      <c r="DD1279" s="194"/>
      <c r="DF1279" s="28"/>
      <c r="DG1279" s="28"/>
      <c r="DH1279" s="28"/>
      <c r="DM1279" s="194"/>
      <c r="DO1279" s="28"/>
      <c r="DP1279" s="28"/>
      <c r="DQ1279" s="28"/>
      <c r="DV1279" s="194"/>
      <c r="DX1279" s="28"/>
      <c r="DY1279" s="28"/>
      <c r="DZ1279" s="28"/>
      <c r="EE1279" s="194"/>
      <c r="EG1279" s="28"/>
      <c r="EH1279" s="28"/>
      <c r="EI1279" s="28"/>
      <c r="EN1279" s="194"/>
      <c r="EP1279" s="28"/>
      <c r="EQ1279" s="28"/>
      <c r="ER1279" s="28"/>
      <c r="EW1279" s="194"/>
      <c r="EY1279" s="28"/>
      <c r="EZ1279" s="28"/>
      <c r="FA1279" s="28"/>
      <c r="FF1279" s="194"/>
      <c r="FH1279" s="28"/>
      <c r="FI1279" s="28"/>
      <c r="FJ1279" s="28"/>
      <c r="FO1279" s="194"/>
      <c r="FQ1279" s="28"/>
      <c r="FR1279" s="28"/>
      <c r="FS1279" s="28"/>
      <c r="FX1279" s="194"/>
      <c r="FZ1279" s="28"/>
      <c r="GA1279" s="28"/>
      <c r="GB1279" s="28"/>
      <c r="GG1279" s="194"/>
      <c r="GI1279" s="28"/>
      <c r="GJ1279" s="28"/>
      <c r="GK1279" s="28"/>
      <c r="GP1279" s="194"/>
      <c r="GR1279" s="28"/>
      <c r="GS1279" s="28"/>
      <c r="GT1279" s="28"/>
      <c r="GY1279" s="194"/>
      <c r="HA1279" s="28"/>
      <c r="HB1279" s="28"/>
      <c r="HC1279" s="28"/>
      <c r="HH1279" s="194"/>
      <c r="HJ1279" s="28"/>
      <c r="HK1279" s="28"/>
      <c r="HL1279" s="28"/>
      <c r="HQ1279" s="28"/>
      <c r="HR1279" s="28"/>
      <c r="HS1279" s="28"/>
      <c r="HT1279" s="28"/>
      <c r="HU1279" s="28"/>
      <c r="HV1279" s="28"/>
      <c r="HW1279" s="28"/>
      <c r="HX1279" s="28"/>
      <c r="HY1279" s="28"/>
      <c r="HZ1279" s="28"/>
      <c r="IA1279" s="28"/>
      <c r="IB1279" s="28"/>
      <c r="IC1279" s="28"/>
      <c r="ID1279" s="28"/>
      <c r="IE1279" s="28"/>
      <c r="IF1279" s="28"/>
      <c r="IG1279" s="28"/>
      <c r="IH1279" s="28"/>
      <c r="II1279" s="28"/>
      <c r="IJ1279" s="28"/>
      <c r="IK1279" s="28"/>
      <c r="IL1279" s="28"/>
      <c r="IM1279" s="28"/>
      <c r="IN1279" s="28"/>
      <c r="IO1279" s="28"/>
      <c r="IP1279" s="28"/>
      <c r="IQ1279" s="28"/>
      <c r="IR1279" s="28"/>
      <c r="IS1279" s="28"/>
      <c r="IT1279" s="28"/>
      <c r="IU1279" s="28"/>
      <c r="IV1279" s="28"/>
    </row>
    <row r="1280" spans="1:256" s="50" customFormat="1" ht="18.75">
      <c r="A1280" s="330" t="s">
        <v>490</v>
      </c>
      <c r="B1280" s="279"/>
      <c r="C1280" s="417"/>
      <c r="D1280" s="418" t="s">
        <v>134</v>
      </c>
      <c r="E1280" s="50">
        <f t="shared" si="18"/>
        <v>3</v>
      </c>
      <c r="F1280" s="284">
        <f t="shared" si="19"/>
        <v>40</v>
      </c>
      <c r="H1280" s="50">
        <v>40</v>
      </c>
      <c r="L1280" s="28"/>
      <c r="N1280" s="28"/>
      <c r="R1280" s="194"/>
      <c r="T1280" s="28"/>
      <c r="U1280" s="28"/>
      <c r="V1280" s="28"/>
      <c r="AA1280" s="194"/>
      <c r="AC1280" s="28"/>
      <c r="AD1280" s="28"/>
      <c r="AE1280" s="28"/>
      <c r="AJ1280" s="194"/>
      <c r="AL1280" s="28"/>
      <c r="AM1280" s="28"/>
      <c r="AN1280" s="28"/>
      <c r="AS1280" s="194"/>
      <c r="AU1280" s="28"/>
      <c r="AV1280" s="28"/>
      <c r="AW1280" s="28"/>
      <c r="BB1280" s="194"/>
      <c r="BD1280" s="28"/>
      <c r="BE1280" s="28"/>
      <c r="BF1280" s="28"/>
      <c r="BK1280" s="194"/>
      <c r="BM1280" s="28"/>
      <c r="BN1280" s="28"/>
      <c r="BO1280" s="28"/>
      <c r="BT1280" s="194"/>
      <c r="BV1280" s="28"/>
      <c r="BW1280" s="28"/>
      <c r="BX1280" s="28"/>
      <c r="CC1280" s="194"/>
      <c r="CE1280" s="28"/>
      <c r="CF1280" s="28"/>
      <c r="CG1280" s="28"/>
      <c r="CL1280" s="194"/>
      <c r="CN1280" s="28"/>
      <c r="CO1280" s="28"/>
      <c r="CP1280" s="28"/>
      <c r="CU1280" s="194"/>
      <c r="CW1280" s="28"/>
      <c r="CX1280" s="28"/>
      <c r="CY1280" s="28"/>
      <c r="DD1280" s="194"/>
      <c r="DF1280" s="28"/>
      <c r="DG1280" s="28"/>
      <c r="DH1280" s="28"/>
      <c r="DM1280" s="194"/>
      <c r="DO1280" s="28"/>
      <c r="DP1280" s="28"/>
      <c r="DQ1280" s="28"/>
      <c r="DV1280" s="194"/>
      <c r="DX1280" s="28"/>
      <c r="DY1280" s="28"/>
      <c r="DZ1280" s="28"/>
      <c r="EE1280" s="194"/>
      <c r="EG1280" s="28"/>
      <c r="EH1280" s="28"/>
      <c r="EI1280" s="28"/>
      <c r="EN1280" s="194"/>
      <c r="EP1280" s="28"/>
      <c r="EQ1280" s="28"/>
      <c r="ER1280" s="28"/>
      <c r="EW1280" s="194"/>
      <c r="EY1280" s="28"/>
      <c r="EZ1280" s="28"/>
      <c r="FA1280" s="28"/>
      <c r="FF1280" s="194"/>
      <c r="FH1280" s="28"/>
      <c r="FI1280" s="28"/>
      <c r="FJ1280" s="28"/>
      <c r="FO1280" s="194"/>
      <c r="FQ1280" s="28"/>
      <c r="FR1280" s="28"/>
      <c r="FS1280" s="28"/>
      <c r="FX1280" s="194"/>
      <c r="FZ1280" s="28"/>
      <c r="GA1280" s="28"/>
      <c r="GB1280" s="28"/>
      <c r="GG1280" s="194"/>
      <c r="GI1280" s="28"/>
      <c r="GJ1280" s="28"/>
      <c r="GK1280" s="28"/>
      <c r="GP1280" s="194"/>
      <c r="GR1280" s="28"/>
      <c r="GS1280" s="28"/>
      <c r="GT1280" s="28"/>
      <c r="GY1280" s="194"/>
      <c r="HA1280" s="28"/>
      <c r="HB1280" s="28"/>
      <c r="HC1280" s="28"/>
      <c r="HH1280" s="194"/>
      <c r="HJ1280" s="28"/>
      <c r="HK1280" s="28"/>
      <c r="HL1280" s="28"/>
      <c r="HQ1280" s="28"/>
      <c r="HR1280" s="28"/>
      <c r="HS1280" s="28"/>
      <c r="HT1280" s="28"/>
      <c r="HU1280" s="28"/>
      <c r="HV1280" s="28"/>
      <c r="HW1280" s="28"/>
      <c r="HX1280" s="28"/>
      <c r="HY1280" s="28"/>
      <c r="HZ1280" s="28"/>
      <c r="IA1280" s="28"/>
      <c r="IB1280" s="28"/>
      <c r="IC1280" s="28"/>
      <c r="ID1280" s="28"/>
      <c r="IE1280" s="28"/>
      <c r="IF1280" s="28"/>
      <c r="IG1280" s="28"/>
      <c r="IH1280" s="28"/>
      <c r="II1280" s="28"/>
      <c r="IJ1280" s="28"/>
      <c r="IK1280" s="28"/>
      <c r="IL1280" s="28"/>
      <c r="IM1280" s="28"/>
      <c r="IN1280" s="28"/>
      <c r="IO1280" s="28"/>
      <c r="IP1280" s="28"/>
      <c r="IQ1280" s="28"/>
      <c r="IR1280" s="28"/>
      <c r="IS1280" s="28"/>
      <c r="IT1280" s="28"/>
      <c r="IU1280" s="28"/>
      <c r="IV1280" s="28"/>
    </row>
    <row r="1281" spans="1:256" s="50" customFormat="1" ht="18">
      <c r="A1281" s="330" t="s">
        <v>962</v>
      </c>
      <c r="B1281" s="28"/>
      <c r="C1281" s="275"/>
      <c r="D1281" s="418" t="s">
        <v>129</v>
      </c>
      <c r="E1281" s="50">
        <f t="shared" si="18"/>
        <v>2</v>
      </c>
      <c r="F1281" s="284">
        <f t="shared" si="19"/>
        <v>0</v>
      </c>
      <c r="L1281" s="28"/>
      <c r="N1281" s="28"/>
      <c r="R1281" s="194"/>
      <c r="T1281" s="28"/>
      <c r="U1281" s="28"/>
      <c r="V1281" s="28"/>
      <c r="AA1281" s="194"/>
      <c r="AC1281" s="28"/>
      <c r="AD1281" s="28"/>
      <c r="AE1281" s="28"/>
      <c r="AJ1281" s="194"/>
      <c r="AL1281" s="28"/>
      <c r="AM1281" s="28"/>
      <c r="AN1281" s="28"/>
      <c r="AS1281" s="194"/>
      <c r="AU1281" s="28"/>
      <c r="AV1281" s="28"/>
      <c r="AW1281" s="28"/>
      <c r="BB1281" s="194"/>
      <c r="BD1281" s="28"/>
      <c r="BE1281" s="28"/>
      <c r="BF1281" s="28"/>
      <c r="BK1281" s="194"/>
      <c r="BM1281" s="28"/>
      <c r="BN1281" s="28"/>
      <c r="BO1281" s="28"/>
      <c r="BT1281" s="194"/>
      <c r="BV1281" s="28"/>
      <c r="BW1281" s="28"/>
      <c r="BX1281" s="28"/>
      <c r="CC1281" s="194"/>
      <c r="CE1281" s="28"/>
      <c r="CF1281" s="28"/>
      <c r="CG1281" s="28"/>
      <c r="CL1281" s="194"/>
      <c r="CN1281" s="28"/>
      <c r="CO1281" s="28"/>
      <c r="CP1281" s="28"/>
      <c r="CU1281" s="194"/>
      <c r="CW1281" s="28"/>
      <c r="CX1281" s="28"/>
      <c r="CY1281" s="28"/>
      <c r="DD1281" s="194"/>
      <c r="DF1281" s="28"/>
      <c r="DG1281" s="28"/>
      <c r="DH1281" s="28"/>
      <c r="DM1281" s="194"/>
      <c r="DO1281" s="28"/>
      <c r="DP1281" s="28"/>
      <c r="DQ1281" s="28"/>
      <c r="DV1281" s="194"/>
      <c r="DX1281" s="28"/>
      <c r="DY1281" s="28"/>
      <c r="DZ1281" s="28"/>
      <c r="EE1281" s="194"/>
      <c r="EG1281" s="28"/>
      <c r="EH1281" s="28"/>
      <c r="EI1281" s="28"/>
      <c r="EN1281" s="194"/>
      <c r="EP1281" s="28"/>
      <c r="EQ1281" s="28"/>
      <c r="ER1281" s="28"/>
      <c r="EW1281" s="194"/>
      <c r="EY1281" s="28"/>
      <c r="EZ1281" s="28"/>
      <c r="FA1281" s="28"/>
      <c r="FF1281" s="194"/>
      <c r="FH1281" s="28"/>
      <c r="FI1281" s="28"/>
      <c r="FJ1281" s="28"/>
      <c r="FO1281" s="194"/>
      <c r="FQ1281" s="28"/>
      <c r="FR1281" s="28"/>
      <c r="FS1281" s="28"/>
      <c r="FX1281" s="194"/>
      <c r="FZ1281" s="28"/>
      <c r="GA1281" s="28"/>
      <c r="GB1281" s="28"/>
      <c r="GG1281" s="194"/>
      <c r="GI1281" s="28"/>
      <c r="GJ1281" s="28"/>
      <c r="GK1281" s="28"/>
      <c r="GP1281" s="194"/>
      <c r="GR1281" s="28"/>
      <c r="GS1281" s="28"/>
      <c r="GT1281" s="28"/>
      <c r="GY1281" s="194"/>
      <c r="HA1281" s="28"/>
      <c r="HB1281" s="28"/>
      <c r="HC1281" s="28"/>
      <c r="HH1281" s="194"/>
      <c r="HJ1281" s="28"/>
      <c r="HK1281" s="28"/>
      <c r="HL1281" s="28"/>
      <c r="HQ1281" s="28"/>
      <c r="HR1281" s="28"/>
      <c r="HS1281" s="28"/>
      <c r="HT1281" s="28"/>
      <c r="HU1281" s="28"/>
      <c r="HV1281" s="28"/>
      <c r="HW1281" s="28"/>
      <c r="HX1281" s="28"/>
      <c r="HY1281" s="28"/>
      <c r="HZ1281" s="28"/>
      <c r="IA1281" s="28"/>
      <c r="IB1281" s="28"/>
      <c r="IC1281" s="28"/>
      <c r="ID1281" s="28"/>
      <c r="IE1281" s="28"/>
      <c r="IF1281" s="28"/>
      <c r="IG1281" s="28"/>
      <c r="IH1281" s="28"/>
      <c r="II1281" s="28"/>
      <c r="IJ1281" s="28"/>
      <c r="IK1281" s="28"/>
      <c r="IL1281" s="28"/>
      <c r="IM1281" s="28"/>
      <c r="IN1281" s="28"/>
      <c r="IO1281" s="28"/>
      <c r="IP1281" s="28"/>
      <c r="IQ1281" s="28"/>
      <c r="IR1281" s="28"/>
      <c r="IS1281" s="28"/>
      <c r="IT1281" s="28"/>
      <c r="IU1281" s="28"/>
      <c r="IV1281" s="28"/>
    </row>
    <row r="1282" spans="1:256" s="50" customFormat="1" ht="18.75">
      <c r="A1282" s="330" t="s">
        <v>439</v>
      </c>
      <c r="B1282" s="417"/>
      <c r="C1282" s="417"/>
      <c r="D1282" s="418" t="s">
        <v>140</v>
      </c>
      <c r="E1282" s="50">
        <f t="shared" si="18"/>
        <v>9</v>
      </c>
      <c r="F1282" s="284">
        <f t="shared" si="19"/>
        <v>24</v>
      </c>
      <c r="G1282" s="50">
        <v>13</v>
      </c>
      <c r="I1282" s="50">
        <v>11</v>
      </c>
      <c r="N1282" s="28"/>
      <c r="R1282" s="194"/>
      <c r="T1282" s="28"/>
      <c r="U1282" s="28"/>
      <c r="V1282" s="28"/>
      <c r="AA1282" s="194"/>
      <c r="AC1282" s="28"/>
      <c r="AD1282" s="28"/>
      <c r="AE1282" s="28"/>
      <c r="AJ1282" s="194"/>
      <c r="AL1282" s="28"/>
      <c r="AM1282" s="28"/>
      <c r="AN1282" s="28"/>
      <c r="AS1282" s="194"/>
      <c r="AU1282" s="28"/>
      <c r="AV1282" s="28"/>
      <c r="AW1282" s="28"/>
      <c r="BB1282" s="194"/>
      <c r="BD1282" s="28"/>
      <c r="BE1282" s="28"/>
      <c r="BF1282" s="28"/>
      <c r="BK1282" s="194"/>
      <c r="BM1282" s="28"/>
      <c r="BN1282" s="28"/>
      <c r="BO1282" s="28"/>
      <c r="BT1282" s="194"/>
      <c r="BV1282" s="28"/>
      <c r="BW1282" s="28"/>
      <c r="BX1282" s="28"/>
      <c r="CC1282" s="194"/>
      <c r="CE1282" s="28"/>
      <c r="CF1282" s="28"/>
      <c r="CG1282" s="28"/>
      <c r="CL1282" s="194"/>
      <c r="CN1282" s="28"/>
      <c r="CO1282" s="28"/>
      <c r="CP1282" s="28"/>
      <c r="CU1282" s="194"/>
      <c r="CW1282" s="28"/>
      <c r="CX1282" s="28"/>
      <c r="CY1282" s="28"/>
      <c r="DD1282" s="194"/>
      <c r="DF1282" s="28"/>
      <c r="DG1282" s="28"/>
      <c r="DH1282" s="28"/>
      <c r="DM1282" s="194"/>
      <c r="DO1282" s="28"/>
      <c r="DP1282" s="28"/>
      <c r="DQ1282" s="28"/>
      <c r="DV1282" s="194"/>
      <c r="DX1282" s="28"/>
      <c r="DY1282" s="28"/>
      <c r="DZ1282" s="28"/>
      <c r="EE1282" s="194"/>
      <c r="EG1282" s="28"/>
      <c r="EH1282" s="28"/>
      <c r="EI1282" s="28"/>
      <c r="EN1282" s="194"/>
      <c r="EP1282" s="28"/>
      <c r="EQ1282" s="28"/>
      <c r="ER1282" s="28"/>
      <c r="EW1282" s="194"/>
      <c r="EY1282" s="28"/>
      <c r="EZ1282" s="28"/>
      <c r="FA1282" s="28"/>
      <c r="FF1282" s="194"/>
      <c r="FH1282" s="28"/>
      <c r="FI1282" s="28"/>
      <c r="FJ1282" s="28"/>
      <c r="FO1282" s="194"/>
      <c r="FQ1282" s="28"/>
      <c r="FR1282" s="28"/>
      <c r="FS1282" s="28"/>
      <c r="FX1282" s="194"/>
      <c r="FZ1282" s="28"/>
      <c r="GA1282" s="28"/>
      <c r="GB1282" s="28"/>
      <c r="GG1282" s="194"/>
      <c r="GI1282" s="28"/>
      <c r="GJ1282" s="28"/>
      <c r="GK1282" s="28"/>
      <c r="GP1282" s="194"/>
      <c r="GR1282" s="28"/>
      <c r="GS1282" s="28"/>
      <c r="GT1282" s="28"/>
      <c r="GY1282" s="194"/>
      <c r="HA1282" s="28"/>
      <c r="HB1282" s="28"/>
      <c r="HC1282" s="28"/>
      <c r="HH1282" s="194"/>
      <c r="HJ1282" s="28"/>
      <c r="HK1282" s="28"/>
      <c r="HL1282" s="28"/>
      <c r="HQ1282" s="28"/>
      <c r="HR1282" s="28"/>
      <c r="HS1282" s="28"/>
      <c r="HT1282" s="28"/>
      <c r="HU1282" s="28"/>
      <c r="HV1282" s="28"/>
      <c r="HW1282" s="28"/>
      <c r="HX1282" s="28"/>
      <c r="HY1282" s="28"/>
      <c r="HZ1282" s="28"/>
      <c r="IA1282" s="28"/>
      <c r="IB1282" s="28"/>
      <c r="IC1282" s="28"/>
      <c r="ID1282" s="28"/>
      <c r="IE1282" s="28"/>
      <c r="IF1282" s="28"/>
      <c r="IG1282" s="28"/>
      <c r="IH1282" s="28"/>
      <c r="II1282" s="28"/>
      <c r="IJ1282" s="28"/>
      <c r="IK1282" s="28"/>
      <c r="IL1282" s="28"/>
      <c r="IM1282" s="28"/>
      <c r="IN1282" s="28"/>
      <c r="IO1282" s="28"/>
      <c r="IP1282" s="28"/>
      <c r="IQ1282" s="28"/>
      <c r="IR1282" s="28"/>
      <c r="IS1282" s="28"/>
      <c r="IT1282" s="28"/>
      <c r="IU1282" s="28"/>
      <c r="IV1282" s="28"/>
    </row>
    <row r="1283" spans="1:256" s="50" customFormat="1" ht="18">
      <c r="A1283" s="330" t="s">
        <v>1283</v>
      </c>
      <c r="B1283" s="28"/>
      <c r="C1283" s="275"/>
      <c r="D1283" s="418" t="s">
        <v>129</v>
      </c>
      <c r="E1283" s="50">
        <f t="shared" si="18"/>
        <v>0</v>
      </c>
      <c r="F1283" s="284">
        <f t="shared" si="19"/>
        <v>9</v>
      </c>
      <c r="I1283" s="50">
        <v>9</v>
      </c>
      <c r="L1283" s="28"/>
      <c r="N1283" s="28"/>
      <c r="R1283" s="194"/>
      <c r="T1283" s="28"/>
      <c r="U1283" s="28"/>
      <c r="V1283" s="28"/>
      <c r="AA1283" s="194"/>
      <c r="AC1283" s="28"/>
      <c r="AD1283" s="28"/>
      <c r="AE1283" s="28"/>
      <c r="AJ1283" s="194"/>
      <c r="AL1283" s="28"/>
      <c r="AM1283" s="28"/>
      <c r="AN1283" s="28"/>
      <c r="AS1283" s="194"/>
      <c r="AU1283" s="28"/>
      <c r="AV1283" s="28"/>
      <c r="AW1283" s="28"/>
      <c r="BB1283" s="194"/>
      <c r="BD1283" s="28"/>
      <c r="BE1283" s="28"/>
      <c r="BF1283" s="28"/>
      <c r="BK1283" s="194"/>
      <c r="BM1283" s="28"/>
      <c r="BN1283" s="28"/>
      <c r="BO1283" s="28"/>
      <c r="BT1283" s="194"/>
      <c r="BV1283" s="28"/>
      <c r="BW1283" s="28"/>
      <c r="BX1283" s="28"/>
      <c r="CC1283" s="194"/>
      <c r="CE1283" s="28"/>
      <c r="CF1283" s="28"/>
      <c r="CG1283" s="28"/>
      <c r="CL1283" s="194"/>
      <c r="CN1283" s="28"/>
      <c r="CO1283" s="28"/>
      <c r="CP1283" s="28"/>
      <c r="CU1283" s="194"/>
      <c r="CW1283" s="28"/>
      <c r="CX1283" s="28"/>
      <c r="CY1283" s="28"/>
      <c r="DD1283" s="194"/>
      <c r="DF1283" s="28"/>
      <c r="DG1283" s="28"/>
      <c r="DH1283" s="28"/>
      <c r="DM1283" s="194"/>
      <c r="DO1283" s="28"/>
      <c r="DP1283" s="28"/>
      <c r="DQ1283" s="28"/>
      <c r="DV1283" s="194"/>
      <c r="DX1283" s="28"/>
      <c r="DY1283" s="28"/>
      <c r="DZ1283" s="28"/>
      <c r="EE1283" s="194"/>
      <c r="EG1283" s="28"/>
      <c r="EH1283" s="28"/>
      <c r="EI1283" s="28"/>
      <c r="EN1283" s="194"/>
      <c r="EP1283" s="28"/>
      <c r="EQ1283" s="28"/>
      <c r="ER1283" s="28"/>
      <c r="EW1283" s="194"/>
      <c r="EY1283" s="28"/>
      <c r="EZ1283" s="28"/>
      <c r="FA1283" s="28"/>
      <c r="FF1283" s="194"/>
      <c r="FH1283" s="28"/>
      <c r="FI1283" s="28"/>
      <c r="FJ1283" s="28"/>
      <c r="FO1283" s="194"/>
      <c r="FQ1283" s="28"/>
      <c r="FR1283" s="28"/>
      <c r="FS1283" s="28"/>
      <c r="FX1283" s="194"/>
      <c r="FZ1283" s="28"/>
      <c r="GA1283" s="28"/>
      <c r="GB1283" s="28"/>
      <c r="GG1283" s="194"/>
      <c r="GI1283" s="28"/>
      <c r="GJ1283" s="28"/>
      <c r="GK1283" s="28"/>
      <c r="GP1283" s="194"/>
      <c r="GR1283" s="28"/>
      <c r="GS1283" s="28"/>
      <c r="GT1283" s="28"/>
      <c r="GY1283" s="194"/>
      <c r="HA1283" s="28"/>
      <c r="HB1283" s="28"/>
      <c r="HC1283" s="28"/>
      <c r="HH1283" s="194"/>
      <c r="HJ1283" s="28"/>
      <c r="HK1283" s="28"/>
      <c r="HL1283" s="28"/>
      <c r="HQ1283" s="28"/>
      <c r="HR1283" s="28"/>
      <c r="HS1283" s="28"/>
      <c r="HT1283" s="28"/>
      <c r="HU1283" s="28"/>
      <c r="HV1283" s="28"/>
      <c r="HW1283" s="28"/>
      <c r="HX1283" s="28"/>
      <c r="HY1283" s="28"/>
      <c r="HZ1283" s="28"/>
      <c r="IA1283" s="28"/>
      <c r="IB1283" s="28"/>
      <c r="IC1283" s="28"/>
      <c r="ID1283" s="28"/>
      <c r="IE1283" s="28"/>
      <c r="IF1283" s="28"/>
      <c r="IG1283" s="28"/>
      <c r="IH1283" s="28"/>
      <c r="II1283" s="28"/>
      <c r="IJ1283" s="28"/>
      <c r="IK1283" s="28"/>
      <c r="IL1283" s="28"/>
      <c r="IM1283" s="28"/>
      <c r="IN1283" s="28"/>
      <c r="IO1283" s="28"/>
      <c r="IP1283" s="28"/>
      <c r="IQ1283" s="28"/>
      <c r="IR1283" s="28"/>
      <c r="IS1283" s="28"/>
      <c r="IT1283" s="28"/>
      <c r="IU1283" s="28"/>
      <c r="IV1283" s="28"/>
    </row>
    <row r="1284" spans="1:256" s="50" customFormat="1" ht="18">
      <c r="A1284" s="330" t="s">
        <v>2127</v>
      </c>
      <c r="B1284" s="28"/>
      <c r="C1284" s="275"/>
      <c r="D1284" s="418" t="s">
        <v>129</v>
      </c>
      <c r="E1284" s="50">
        <f t="shared" si="18"/>
        <v>1</v>
      </c>
      <c r="F1284" s="284">
        <f t="shared" si="19"/>
        <v>0</v>
      </c>
      <c r="H1284" s="456"/>
      <c r="L1284" s="28"/>
      <c r="N1284" s="28"/>
      <c r="R1284" s="194"/>
      <c r="T1284" s="28"/>
      <c r="U1284" s="28"/>
      <c r="V1284" s="28"/>
      <c r="AA1284" s="194"/>
      <c r="AC1284" s="28"/>
      <c r="AD1284" s="28"/>
      <c r="AE1284" s="28"/>
      <c r="AJ1284" s="194"/>
      <c r="AL1284" s="28"/>
      <c r="AM1284" s="28"/>
      <c r="AN1284" s="28"/>
      <c r="AS1284" s="194"/>
      <c r="AU1284" s="28"/>
      <c r="AV1284" s="28"/>
      <c r="AW1284" s="28"/>
      <c r="BB1284" s="194"/>
      <c r="BD1284" s="28"/>
      <c r="BE1284" s="28"/>
      <c r="BF1284" s="28"/>
      <c r="BK1284" s="194"/>
      <c r="BM1284" s="28"/>
      <c r="BN1284" s="28"/>
      <c r="BO1284" s="28"/>
      <c r="BT1284" s="194"/>
      <c r="BV1284" s="28"/>
      <c r="BW1284" s="28"/>
      <c r="BX1284" s="28"/>
      <c r="CC1284" s="194"/>
      <c r="CE1284" s="28"/>
      <c r="CF1284" s="28"/>
      <c r="CG1284" s="28"/>
      <c r="CL1284" s="194"/>
      <c r="CN1284" s="28"/>
      <c r="CO1284" s="28"/>
      <c r="CP1284" s="28"/>
      <c r="CU1284" s="194"/>
      <c r="CW1284" s="28"/>
      <c r="CX1284" s="28"/>
      <c r="CY1284" s="28"/>
      <c r="DD1284" s="194"/>
      <c r="DF1284" s="28"/>
      <c r="DG1284" s="28"/>
      <c r="DH1284" s="28"/>
      <c r="DM1284" s="194"/>
      <c r="DO1284" s="28"/>
      <c r="DP1284" s="28"/>
      <c r="DQ1284" s="28"/>
      <c r="DV1284" s="194"/>
      <c r="DX1284" s="28"/>
      <c r="DY1284" s="28"/>
      <c r="DZ1284" s="28"/>
      <c r="EE1284" s="194"/>
      <c r="EG1284" s="28"/>
      <c r="EH1284" s="28"/>
      <c r="EI1284" s="28"/>
      <c r="EN1284" s="194"/>
      <c r="EP1284" s="28"/>
      <c r="EQ1284" s="28"/>
      <c r="ER1284" s="28"/>
      <c r="EW1284" s="194"/>
      <c r="EY1284" s="28"/>
      <c r="EZ1284" s="28"/>
      <c r="FA1284" s="28"/>
      <c r="FF1284" s="194"/>
      <c r="FH1284" s="28"/>
      <c r="FI1284" s="28"/>
      <c r="FJ1284" s="28"/>
      <c r="FO1284" s="194"/>
      <c r="FQ1284" s="28"/>
      <c r="FR1284" s="28"/>
      <c r="FS1284" s="28"/>
      <c r="FX1284" s="194"/>
      <c r="FZ1284" s="28"/>
      <c r="GA1284" s="28"/>
      <c r="GB1284" s="28"/>
      <c r="GG1284" s="194"/>
      <c r="GI1284" s="28"/>
      <c r="GJ1284" s="28"/>
      <c r="GK1284" s="28"/>
      <c r="GP1284" s="194"/>
      <c r="GR1284" s="28"/>
      <c r="GS1284" s="28"/>
      <c r="GT1284" s="28"/>
      <c r="GY1284" s="194"/>
      <c r="HA1284" s="28"/>
      <c r="HB1284" s="28"/>
      <c r="HC1284" s="28"/>
      <c r="HH1284" s="194"/>
      <c r="HJ1284" s="28"/>
      <c r="HK1284" s="28"/>
      <c r="HL1284" s="28"/>
      <c r="HQ1284" s="28"/>
      <c r="HR1284" s="28"/>
      <c r="HS1284" s="28"/>
      <c r="HT1284" s="28"/>
      <c r="HU1284" s="28"/>
      <c r="HV1284" s="28"/>
      <c r="HW1284" s="28"/>
      <c r="HX1284" s="28"/>
      <c r="HY1284" s="28"/>
      <c r="HZ1284" s="28"/>
      <c r="IA1284" s="28"/>
      <c r="IB1284" s="28"/>
      <c r="IC1284" s="28"/>
      <c r="ID1284" s="28"/>
      <c r="IE1284" s="28"/>
      <c r="IF1284" s="28"/>
      <c r="IG1284" s="28"/>
      <c r="IH1284" s="28"/>
      <c r="II1284" s="28"/>
      <c r="IJ1284" s="28"/>
      <c r="IK1284" s="28"/>
      <c r="IL1284" s="28"/>
      <c r="IM1284" s="28"/>
      <c r="IN1284" s="28"/>
      <c r="IO1284" s="28"/>
      <c r="IP1284" s="28"/>
      <c r="IQ1284" s="28"/>
      <c r="IR1284" s="28"/>
      <c r="IS1284" s="28"/>
      <c r="IT1284" s="28"/>
      <c r="IU1284" s="28"/>
      <c r="IV1284" s="28"/>
    </row>
    <row r="1285" spans="1:256" s="50" customFormat="1" ht="18">
      <c r="A1285" s="330" t="s">
        <v>1272</v>
      </c>
      <c r="B1285" s="420"/>
      <c r="C1285" s="420"/>
      <c r="D1285" s="418" t="s">
        <v>135</v>
      </c>
      <c r="E1285" s="50">
        <f t="shared" si="18"/>
        <v>1</v>
      </c>
      <c r="F1285" s="284">
        <f t="shared" si="19"/>
        <v>24</v>
      </c>
      <c r="I1285" s="50">
        <v>24</v>
      </c>
      <c r="N1285" s="28"/>
      <c r="R1285" s="194"/>
      <c r="T1285" s="28"/>
      <c r="U1285" s="28"/>
      <c r="V1285" s="28"/>
      <c r="AA1285" s="194"/>
      <c r="AC1285" s="28"/>
      <c r="AD1285" s="28"/>
      <c r="AE1285" s="28"/>
      <c r="AJ1285" s="194"/>
      <c r="AL1285" s="28"/>
      <c r="AM1285" s="28"/>
      <c r="AN1285" s="28"/>
      <c r="AS1285" s="194"/>
      <c r="AU1285" s="28"/>
      <c r="AV1285" s="28"/>
      <c r="AW1285" s="28"/>
      <c r="BB1285" s="194"/>
      <c r="BD1285" s="28"/>
      <c r="BE1285" s="28"/>
      <c r="BF1285" s="28"/>
      <c r="BK1285" s="194"/>
      <c r="BM1285" s="28"/>
      <c r="BN1285" s="28"/>
      <c r="BO1285" s="28"/>
      <c r="BT1285" s="194"/>
      <c r="BV1285" s="28"/>
      <c r="BW1285" s="28"/>
      <c r="BX1285" s="28"/>
      <c r="CC1285" s="194"/>
      <c r="CE1285" s="28"/>
      <c r="CF1285" s="28"/>
      <c r="CG1285" s="28"/>
      <c r="CL1285" s="194"/>
      <c r="CN1285" s="28"/>
      <c r="CO1285" s="28"/>
      <c r="CP1285" s="28"/>
      <c r="CU1285" s="194"/>
      <c r="CW1285" s="28"/>
      <c r="CX1285" s="28"/>
      <c r="CY1285" s="28"/>
      <c r="DD1285" s="194"/>
      <c r="DF1285" s="28"/>
      <c r="DG1285" s="28"/>
      <c r="DH1285" s="28"/>
      <c r="DM1285" s="194"/>
      <c r="DO1285" s="28"/>
      <c r="DP1285" s="28"/>
      <c r="DQ1285" s="28"/>
      <c r="DV1285" s="194"/>
      <c r="DX1285" s="28"/>
      <c r="DY1285" s="28"/>
      <c r="DZ1285" s="28"/>
      <c r="EE1285" s="194"/>
      <c r="EG1285" s="28"/>
      <c r="EH1285" s="28"/>
      <c r="EI1285" s="28"/>
      <c r="EN1285" s="194"/>
      <c r="EP1285" s="28"/>
      <c r="EQ1285" s="28"/>
      <c r="ER1285" s="28"/>
      <c r="EW1285" s="194"/>
      <c r="EY1285" s="28"/>
      <c r="EZ1285" s="28"/>
      <c r="FA1285" s="28"/>
      <c r="FF1285" s="194"/>
      <c r="FH1285" s="28"/>
      <c r="FI1285" s="28"/>
      <c r="FJ1285" s="28"/>
      <c r="FO1285" s="194"/>
      <c r="FQ1285" s="28"/>
      <c r="FR1285" s="28"/>
      <c r="FS1285" s="28"/>
      <c r="FX1285" s="194"/>
      <c r="FZ1285" s="28"/>
      <c r="GA1285" s="28"/>
      <c r="GB1285" s="28"/>
      <c r="GG1285" s="194"/>
      <c r="GI1285" s="28"/>
      <c r="GJ1285" s="28"/>
      <c r="GK1285" s="28"/>
      <c r="GP1285" s="194"/>
      <c r="GR1285" s="28"/>
      <c r="GS1285" s="28"/>
      <c r="GT1285" s="28"/>
      <c r="GY1285" s="194"/>
      <c r="HA1285" s="28"/>
      <c r="HB1285" s="28"/>
      <c r="HC1285" s="28"/>
      <c r="HH1285" s="194"/>
      <c r="HJ1285" s="28"/>
      <c r="HK1285" s="28"/>
      <c r="HL1285" s="28"/>
      <c r="HQ1285" s="28"/>
      <c r="HR1285" s="28"/>
      <c r="HS1285" s="28"/>
      <c r="HT1285" s="28"/>
      <c r="HU1285" s="28"/>
      <c r="HV1285" s="28"/>
      <c r="HW1285" s="28"/>
      <c r="HX1285" s="28"/>
      <c r="HY1285" s="28"/>
      <c r="HZ1285" s="28"/>
      <c r="IA1285" s="28"/>
      <c r="IB1285" s="28"/>
      <c r="IC1285" s="28"/>
      <c r="ID1285" s="28"/>
      <c r="IE1285" s="28"/>
      <c r="IF1285" s="28"/>
      <c r="IG1285" s="28"/>
      <c r="IH1285" s="28"/>
      <c r="II1285" s="28"/>
      <c r="IJ1285" s="28"/>
      <c r="IK1285" s="28"/>
      <c r="IL1285" s="28"/>
      <c r="IM1285" s="28"/>
      <c r="IN1285" s="28"/>
      <c r="IO1285" s="28"/>
      <c r="IP1285" s="28"/>
      <c r="IQ1285" s="28"/>
      <c r="IR1285" s="28"/>
      <c r="IS1285" s="28"/>
      <c r="IT1285" s="28"/>
      <c r="IU1285" s="28"/>
      <c r="IV1285" s="28"/>
    </row>
    <row r="1286" spans="1:256" s="50" customFormat="1" ht="18">
      <c r="A1286" s="330" t="s">
        <v>2128</v>
      </c>
      <c r="B1286" s="28"/>
      <c r="C1286" s="275"/>
      <c r="D1286" s="418" t="s">
        <v>129</v>
      </c>
      <c r="E1286" s="50">
        <f t="shared" si="18"/>
        <v>0</v>
      </c>
      <c r="F1286" s="284">
        <f t="shared" si="19"/>
        <v>0</v>
      </c>
      <c r="L1286" s="28"/>
      <c r="N1286" s="28"/>
      <c r="R1286" s="194"/>
      <c r="T1286" s="28"/>
      <c r="U1286" s="28"/>
      <c r="V1286" s="28"/>
      <c r="AA1286" s="194"/>
      <c r="AC1286" s="28"/>
      <c r="AD1286" s="28"/>
      <c r="AE1286" s="28"/>
      <c r="AJ1286" s="194"/>
      <c r="AL1286" s="28"/>
      <c r="AM1286" s="28"/>
      <c r="AN1286" s="28"/>
      <c r="AS1286" s="194"/>
      <c r="AU1286" s="28"/>
      <c r="AV1286" s="28"/>
      <c r="AW1286" s="28"/>
      <c r="BB1286" s="194"/>
      <c r="BD1286" s="28"/>
      <c r="BE1286" s="28"/>
      <c r="BF1286" s="28"/>
      <c r="BK1286" s="194"/>
      <c r="BM1286" s="28"/>
      <c r="BN1286" s="28"/>
      <c r="BO1286" s="28"/>
      <c r="BT1286" s="194"/>
      <c r="BV1286" s="28"/>
      <c r="BW1286" s="28"/>
      <c r="BX1286" s="28"/>
      <c r="CC1286" s="194"/>
      <c r="CE1286" s="28"/>
      <c r="CF1286" s="28"/>
      <c r="CG1286" s="28"/>
      <c r="CL1286" s="194"/>
      <c r="CN1286" s="28"/>
      <c r="CO1286" s="28"/>
      <c r="CP1286" s="28"/>
      <c r="CU1286" s="194"/>
      <c r="CW1286" s="28"/>
      <c r="CX1286" s="28"/>
      <c r="CY1286" s="28"/>
      <c r="DD1286" s="194"/>
      <c r="DF1286" s="28"/>
      <c r="DG1286" s="28"/>
      <c r="DH1286" s="28"/>
      <c r="DM1286" s="194"/>
      <c r="DO1286" s="28"/>
      <c r="DP1286" s="28"/>
      <c r="DQ1286" s="28"/>
      <c r="DV1286" s="194"/>
      <c r="DX1286" s="28"/>
      <c r="DY1286" s="28"/>
      <c r="DZ1286" s="28"/>
      <c r="EE1286" s="194"/>
      <c r="EG1286" s="28"/>
      <c r="EH1286" s="28"/>
      <c r="EI1286" s="28"/>
      <c r="EN1286" s="194"/>
      <c r="EP1286" s="28"/>
      <c r="EQ1286" s="28"/>
      <c r="ER1286" s="28"/>
      <c r="EW1286" s="194"/>
      <c r="EY1286" s="28"/>
      <c r="EZ1286" s="28"/>
      <c r="FA1286" s="28"/>
      <c r="FF1286" s="194"/>
      <c r="FH1286" s="28"/>
      <c r="FI1286" s="28"/>
      <c r="FJ1286" s="28"/>
      <c r="FO1286" s="194"/>
      <c r="FQ1286" s="28"/>
      <c r="FR1286" s="28"/>
      <c r="FS1286" s="28"/>
      <c r="FX1286" s="194"/>
      <c r="FZ1286" s="28"/>
      <c r="GA1286" s="28"/>
      <c r="GB1286" s="28"/>
      <c r="GG1286" s="194"/>
      <c r="GI1286" s="28"/>
      <c r="GJ1286" s="28"/>
      <c r="GK1286" s="28"/>
      <c r="GP1286" s="194"/>
      <c r="GR1286" s="28"/>
      <c r="GS1286" s="28"/>
      <c r="GT1286" s="28"/>
      <c r="GY1286" s="194"/>
      <c r="HA1286" s="28"/>
      <c r="HB1286" s="28"/>
      <c r="HC1286" s="28"/>
      <c r="HH1286" s="194"/>
      <c r="HJ1286" s="28"/>
      <c r="HK1286" s="28"/>
      <c r="HL1286" s="28"/>
      <c r="HQ1286" s="28"/>
      <c r="HR1286" s="28"/>
      <c r="HS1286" s="28"/>
      <c r="HT1286" s="28"/>
      <c r="HU1286" s="28"/>
      <c r="HV1286" s="28"/>
      <c r="HW1286" s="28"/>
      <c r="HX1286" s="28"/>
      <c r="HY1286" s="28"/>
      <c r="HZ1286" s="28"/>
      <c r="IA1286" s="28"/>
      <c r="IB1286" s="28"/>
      <c r="IC1286" s="28"/>
      <c r="ID1286" s="28"/>
      <c r="IE1286" s="28"/>
      <c r="IF1286" s="28"/>
      <c r="IG1286" s="28"/>
      <c r="IH1286" s="28"/>
      <c r="II1286" s="28"/>
      <c r="IJ1286" s="28"/>
      <c r="IK1286" s="28"/>
      <c r="IL1286" s="28"/>
      <c r="IM1286" s="28"/>
      <c r="IN1286" s="28"/>
      <c r="IO1286" s="28"/>
      <c r="IP1286" s="28"/>
      <c r="IQ1286" s="28"/>
      <c r="IR1286" s="28"/>
      <c r="IS1286" s="28"/>
      <c r="IT1286" s="28"/>
      <c r="IU1286" s="28"/>
      <c r="IV1286" s="28"/>
    </row>
    <row r="1287" spans="1:256" s="50" customFormat="1" ht="18">
      <c r="A1287" s="330" t="s">
        <v>2129</v>
      </c>
      <c r="B1287" s="28"/>
      <c r="C1287" s="275"/>
      <c r="D1287" s="418" t="s">
        <v>129</v>
      </c>
      <c r="E1287" s="50">
        <f t="shared" si="18"/>
        <v>0</v>
      </c>
      <c r="F1287" s="284">
        <f t="shared" si="19"/>
        <v>0</v>
      </c>
      <c r="L1287" s="28"/>
      <c r="N1287" s="28"/>
      <c r="R1287" s="194"/>
      <c r="T1287" s="28"/>
      <c r="U1287" s="28"/>
      <c r="V1287" s="28"/>
      <c r="AA1287" s="194"/>
      <c r="AC1287" s="28"/>
      <c r="AD1287" s="28"/>
      <c r="AE1287" s="28"/>
      <c r="AJ1287" s="194"/>
      <c r="AL1287" s="28"/>
      <c r="AM1287" s="28"/>
      <c r="AN1287" s="28"/>
      <c r="AS1287" s="194"/>
      <c r="AU1287" s="28"/>
      <c r="AV1287" s="28"/>
      <c r="AW1287" s="28"/>
      <c r="BB1287" s="194"/>
      <c r="BD1287" s="28"/>
      <c r="BE1287" s="28"/>
      <c r="BF1287" s="28"/>
      <c r="BK1287" s="194"/>
      <c r="BM1287" s="28"/>
      <c r="BN1287" s="28"/>
      <c r="BO1287" s="28"/>
      <c r="BT1287" s="194"/>
      <c r="BV1287" s="28"/>
      <c r="BW1287" s="28"/>
      <c r="BX1287" s="28"/>
      <c r="CC1287" s="194"/>
      <c r="CE1287" s="28"/>
      <c r="CF1287" s="28"/>
      <c r="CG1287" s="28"/>
      <c r="CL1287" s="194"/>
      <c r="CN1287" s="28"/>
      <c r="CO1287" s="28"/>
      <c r="CP1287" s="28"/>
      <c r="CU1287" s="194"/>
      <c r="CW1287" s="28"/>
      <c r="CX1287" s="28"/>
      <c r="CY1287" s="28"/>
      <c r="DD1287" s="194"/>
      <c r="DF1287" s="28"/>
      <c r="DG1287" s="28"/>
      <c r="DH1287" s="28"/>
      <c r="DM1287" s="194"/>
      <c r="DO1287" s="28"/>
      <c r="DP1287" s="28"/>
      <c r="DQ1287" s="28"/>
      <c r="DV1287" s="194"/>
      <c r="DX1287" s="28"/>
      <c r="DY1287" s="28"/>
      <c r="DZ1287" s="28"/>
      <c r="EE1287" s="194"/>
      <c r="EG1287" s="28"/>
      <c r="EH1287" s="28"/>
      <c r="EI1287" s="28"/>
      <c r="EN1287" s="194"/>
      <c r="EP1287" s="28"/>
      <c r="EQ1287" s="28"/>
      <c r="ER1287" s="28"/>
      <c r="EW1287" s="194"/>
      <c r="EY1287" s="28"/>
      <c r="EZ1287" s="28"/>
      <c r="FA1287" s="28"/>
      <c r="FF1287" s="194"/>
      <c r="FH1287" s="28"/>
      <c r="FI1287" s="28"/>
      <c r="FJ1287" s="28"/>
      <c r="FO1287" s="194"/>
      <c r="FQ1287" s="28"/>
      <c r="FR1287" s="28"/>
      <c r="FS1287" s="28"/>
      <c r="FX1287" s="194"/>
      <c r="FZ1287" s="28"/>
      <c r="GA1287" s="28"/>
      <c r="GB1287" s="28"/>
      <c r="GG1287" s="194"/>
      <c r="GI1287" s="28"/>
      <c r="GJ1287" s="28"/>
      <c r="GK1287" s="28"/>
      <c r="GP1287" s="194"/>
      <c r="GR1287" s="28"/>
      <c r="GS1287" s="28"/>
      <c r="GT1287" s="28"/>
      <c r="GY1287" s="194"/>
      <c r="HA1287" s="28"/>
      <c r="HB1287" s="28"/>
      <c r="HC1287" s="28"/>
      <c r="HH1287" s="194"/>
      <c r="HJ1287" s="28"/>
      <c r="HK1287" s="28"/>
      <c r="HL1287" s="28"/>
      <c r="HQ1287" s="28"/>
      <c r="HR1287" s="28"/>
      <c r="HS1287" s="28"/>
      <c r="HT1287" s="28"/>
      <c r="HU1287" s="28"/>
      <c r="HV1287" s="28"/>
      <c r="HW1287" s="28"/>
      <c r="HX1287" s="28"/>
      <c r="HY1287" s="28"/>
      <c r="HZ1287" s="28"/>
      <c r="IA1287" s="28"/>
      <c r="IB1287" s="28"/>
      <c r="IC1287" s="28"/>
      <c r="ID1287" s="28"/>
      <c r="IE1287" s="28"/>
      <c r="IF1287" s="28"/>
      <c r="IG1287" s="28"/>
      <c r="IH1287" s="28"/>
      <c r="II1287" s="28"/>
      <c r="IJ1287" s="28"/>
      <c r="IK1287" s="28"/>
      <c r="IL1287" s="28"/>
      <c r="IM1287" s="28"/>
      <c r="IN1287" s="28"/>
      <c r="IO1287" s="28"/>
      <c r="IP1287" s="28"/>
      <c r="IQ1287" s="28"/>
      <c r="IR1287" s="28"/>
      <c r="IS1287" s="28"/>
      <c r="IT1287" s="28"/>
      <c r="IU1287" s="28"/>
      <c r="IV1287" s="28"/>
    </row>
    <row r="1288" spans="1:256" s="50" customFormat="1" ht="18.75">
      <c r="A1288" s="330" t="s">
        <v>971</v>
      </c>
      <c r="B1288" s="417"/>
      <c r="C1288" s="417"/>
      <c r="D1288" s="1" t="s">
        <v>131</v>
      </c>
      <c r="E1288" s="50">
        <f t="shared" si="18"/>
        <v>1</v>
      </c>
      <c r="F1288" s="284">
        <f t="shared" si="19"/>
        <v>0</v>
      </c>
      <c r="L1288" s="28"/>
      <c r="N1288" s="28"/>
      <c r="R1288" s="194"/>
      <c r="T1288" s="28"/>
      <c r="U1288" s="28"/>
      <c r="V1288" s="28"/>
      <c r="AA1288" s="194"/>
      <c r="AC1288" s="28"/>
      <c r="AD1288" s="28"/>
      <c r="AE1288" s="28"/>
      <c r="AJ1288" s="194"/>
      <c r="AL1288" s="28"/>
      <c r="AM1288" s="28"/>
      <c r="AN1288" s="28"/>
      <c r="AS1288" s="194"/>
      <c r="AU1288" s="28"/>
      <c r="AV1288" s="28"/>
      <c r="AW1288" s="28"/>
      <c r="BB1288" s="194"/>
      <c r="BD1288" s="28"/>
      <c r="BE1288" s="28"/>
      <c r="BF1288" s="28"/>
      <c r="BK1288" s="194"/>
      <c r="BM1288" s="28"/>
      <c r="BN1288" s="28"/>
      <c r="BO1288" s="28"/>
      <c r="BT1288" s="194"/>
      <c r="BV1288" s="28"/>
      <c r="BW1288" s="28"/>
      <c r="BX1288" s="28"/>
      <c r="CC1288" s="194"/>
      <c r="CE1288" s="28"/>
      <c r="CF1288" s="28"/>
      <c r="CG1288" s="28"/>
      <c r="CL1288" s="194"/>
      <c r="CN1288" s="28"/>
      <c r="CO1288" s="28"/>
      <c r="CP1288" s="28"/>
      <c r="CU1288" s="194"/>
      <c r="CW1288" s="28"/>
      <c r="CX1288" s="28"/>
      <c r="CY1288" s="28"/>
      <c r="DD1288" s="194"/>
      <c r="DF1288" s="28"/>
      <c r="DG1288" s="28"/>
      <c r="DH1288" s="28"/>
      <c r="DM1288" s="194"/>
      <c r="DO1288" s="28"/>
      <c r="DP1288" s="28"/>
      <c r="DQ1288" s="28"/>
      <c r="DV1288" s="194"/>
      <c r="DX1288" s="28"/>
      <c r="DY1288" s="28"/>
      <c r="DZ1288" s="28"/>
      <c r="EE1288" s="194"/>
      <c r="EG1288" s="28"/>
      <c r="EH1288" s="28"/>
      <c r="EI1288" s="28"/>
      <c r="EN1288" s="194"/>
      <c r="EP1288" s="28"/>
      <c r="EQ1288" s="28"/>
      <c r="ER1288" s="28"/>
      <c r="EW1288" s="194"/>
      <c r="EY1288" s="28"/>
      <c r="EZ1288" s="28"/>
      <c r="FA1288" s="28"/>
      <c r="FF1288" s="194"/>
      <c r="FH1288" s="28"/>
      <c r="FI1288" s="28"/>
      <c r="FJ1288" s="28"/>
      <c r="FO1288" s="194"/>
      <c r="FQ1288" s="28"/>
      <c r="FR1288" s="28"/>
      <c r="FS1288" s="28"/>
      <c r="FX1288" s="194"/>
      <c r="FZ1288" s="28"/>
      <c r="GA1288" s="28"/>
      <c r="GB1288" s="28"/>
      <c r="GG1288" s="194"/>
      <c r="GI1288" s="28"/>
      <c r="GJ1288" s="28"/>
      <c r="GK1288" s="28"/>
      <c r="GP1288" s="194"/>
      <c r="GR1288" s="28"/>
      <c r="GS1288" s="28"/>
      <c r="GT1288" s="28"/>
      <c r="GY1288" s="194"/>
      <c r="HA1288" s="28"/>
      <c r="HB1288" s="28"/>
      <c r="HC1288" s="28"/>
      <c r="HH1288" s="194"/>
      <c r="HJ1288" s="28"/>
      <c r="HK1288" s="28"/>
      <c r="HL1288" s="28"/>
      <c r="HQ1288" s="28"/>
      <c r="HR1288" s="28"/>
      <c r="HS1288" s="28"/>
      <c r="HT1288" s="28"/>
      <c r="HU1288" s="28"/>
      <c r="HV1288" s="28"/>
      <c r="HW1288" s="28"/>
      <c r="HX1288" s="28"/>
      <c r="HY1288" s="28"/>
      <c r="HZ1288" s="28"/>
      <c r="IA1288" s="28"/>
      <c r="IB1288" s="28"/>
      <c r="IC1288" s="28"/>
      <c r="ID1288" s="28"/>
      <c r="IE1288" s="28"/>
      <c r="IF1288" s="28"/>
      <c r="IG1288" s="28"/>
      <c r="IH1288" s="28"/>
      <c r="II1288" s="28"/>
      <c r="IJ1288" s="28"/>
      <c r="IK1288" s="28"/>
      <c r="IL1288" s="28"/>
      <c r="IM1288" s="28"/>
      <c r="IN1288" s="28"/>
      <c r="IO1288" s="28"/>
      <c r="IP1288" s="28"/>
      <c r="IQ1288" s="28"/>
      <c r="IR1288" s="28"/>
      <c r="IS1288" s="28"/>
      <c r="IT1288" s="28"/>
      <c r="IU1288" s="28"/>
      <c r="IV1288" s="28"/>
    </row>
    <row r="1289" spans="1:256" s="50" customFormat="1" ht="18">
      <c r="A1289" s="330" t="s">
        <v>2130</v>
      </c>
      <c r="B1289" s="28"/>
      <c r="C1289" s="275"/>
      <c r="D1289" s="418" t="s">
        <v>129</v>
      </c>
      <c r="E1289" s="50">
        <f t="shared" si="18"/>
        <v>0</v>
      </c>
      <c r="F1289" s="284">
        <f t="shared" si="19"/>
        <v>0</v>
      </c>
      <c r="L1289" s="28"/>
      <c r="N1289" s="28"/>
      <c r="R1289" s="194"/>
      <c r="T1289" s="28"/>
      <c r="U1289" s="28"/>
      <c r="V1289" s="28"/>
      <c r="AA1289" s="194"/>
      <c r="AC1289" s="28"/>
      <c r="AD1289" s="28"/>
      <c r="AE1289" s="28"/>
      <c r="AJ1289" s="194"/>
      <c r="AL1289" s="28"/>
      <c r="AM1289" s="28"/>
      <c r="AN1289" s="28"/>
      <c r="AS1289" s="194"/>
      <c r="AU1289" s="28"/>
      <c r="AV1289" s="28"/>
      <c r="AW1289" s="28"/>
      <c r="BB1289" s="194"/>
      <c r="BD1289" s="28"/>
      <c r="BE1289" s="28"/>
      <c r="BF1289" s="28"/>
      <c r="BK1289" s="194"/>
      <c r="BM1289" s="28"/>
      <c r="BN1289" s="28"/>
      <c r="BO1289" s="28"/>
      <c r="BT1289" s="194"/>
      <c r="BV1289" s="28"/>
      <c r="BW1289" s="28"/>
      <c r="BX1289" s="28"/>
      <c r="CC1289" s="194"/>
      <c r="CE1289" s="28"/>
      <c r="CF1289" s="28"/>
      <c r="CG1289" s="28"/>
      <c r="CL1289" s="194"/>
      <c r="CN1289" s="28"/>
      <c r="CO1289" s="28"/>
      <c r="CP1289" s="28"/>
      <c r="CU1289" s="194"/>
      <c r="CW1289" s="28"/>
      <c r="CX1289" s="28"/>
      <c r="CY1289" s="28"/>
      <c r="DD1289" s="194"/>
      <c r="DF1289" s="28"/>
      <c r="DG1289" s="28"/>
      <c r="DH1289" s="28"/>
      <c r="DM1289" s="194"/>
      <c r="DO1289" s="28"/>
      <c r="DP1289" s="28"/>
      <c r="DQ1289" s="28"/>
      <c r="DV1289" s="194"/>
      <c r="DX1289" s="28"/>
      <c r="DY1289" s="28"/>
      <c r="DZ1289" s="28"/>
      <c r="EE1289" s="194"/>
      <c r="EG1289" s="28"/>
      <c r="EH1289" s="28"/>
      <c r="EI1289" s="28"/>
      <c r="EN1289" s="194"/>
      <c r="EP1289" s="28"/>
      <c r="EQ1289" s="28"/>
      <c r="ER1289" s="28"/>
      <c r="EW1289" s="194"/>
      <c r="EY1289" s="28"/>
      <c r="EZ1289" s="28"/>
      <c r="FA1289" s="28"/>
      <c r="FF1289" s="194"/>
      <c r="FH1289" s="28"/>
      <c r="FI1289" s="28"/>
      <c r="FJ1289" s="28"/>
      <c r="FO1289" s="194"/>
      <c r="FQ1289" s="28"/>
      <c r="FR1289" s="28"/>
      <c r="FS1289" s="28"/>
      <c r="FX1289" s="194"/>
      <c r="FZ1289" s="28"/>
      <c r="GA1289" s="28"/>
      <c r="GB1289" s="28"/>
      <c r="GG1289" s="194"/>
      <c r="GI1289" s="28"/>
      <c r="GJ1289" s="28"/>
      <c r="GK1289" s="28"/>
      <c r="GP1289" s="194"/>
      <c r="GR1289" s="28"/>
      <c r="GS1289" s="28"/>
      <c r="GT1289" s="28"/>
      <c r="GY1289" s="194"/>
      <c r="HA1289" s="28"/>
      <c r="HB1289" s="28"/>
      <c r="HC1289" s="28"/>
      <c r="HH1289" s="194"/>
      <c r="HJ1289" s="28"/>
      <c r="HK1289" s="28"/>
      <c r="HL1289" s="28"/>
      <c r="HQ1289" s="28"/>
      <c r="HR1289" s="28"/>
      <c r="HS1289" s="28"/>
      <c r="HT1289" s="28"/>
      <c r="HU1289" s="28"/>
      <c r="HV1289" s="28"/>
      <c r="HW1289" s="28"/>
      <c r="HX1289" s="28"/>
      <c r="HY1289" s="28"/>
      <c r="HZ1289" s="28"/>
      <c r="IA1289" s="28"/>
      <c r="IB1289" s="28"/>
      <c r="IC1289" s="28"/>
      <c r="ID1289" s="28"/>
      <c r="IE1289" s="28"/>
      <c r="IF1289" s="28"/>
      <c r="IG1289" s="28"/>
      <c r="IH1289" s="28"/>
      <c r="II1289" s="28"/>
      <c r="IJ1289" s="28"/>
      <c r="IK1289" s="28"/>
      <c r="IL1289" s="28"/>
      <c r="IM1289" s="28"/>
      <c r="IN1289" s="28"/>
      <c r="IO1289" s="28"/>
      <c r="IP1289" s="28"/>
      <c r="IQ1289" s="28"/>
      <c r="IR1289" s="28"/>
      <c r="IS1289" s="28"/>
      <c r="IT1289" s="28"/>
      <c r="IU1289" s="28"/>
      <c r="IV1289" s="28"/>
    </row>
    <row r="1290" spans="1:256" s="50" customFormat="1" ht="18">
      <c r="A1290" s="330" t="s">
        <v>1694</v>
      </c>
      <c r="B1290" s="28"/>
      <c r="C1290" s="275"/>
      <c r="D1290" s="418" t="s">
        <v>129</v>
      </c>
      <c r="E1290" s="50">
        <f t="shared" si="18"/>
        <v>0</v>
      </c>
      <c r="F1290" s="284">
        <f t="shared" si="19"/>
        <v>0</v>
      </c>
      <c r="N1290" s="28"/>
      <c r="R1290" s="194"/>
      <c r="T1290" s="28"/>
      <c r="U1290" s="28"/>
      <c r="V1290" s="28"/>
      <c r="AA1290" s="194"/>
      <c r="AC1290" s="28"/>
      <c r="AD1290" s="28"/>
      <c r="AE1290" s="28"/>
      <c r="AJ1290" s="194"/>
      <c r="AL1290" s="28"/>
      <c r="AM1290" s="28"/>
      <c r="AN1290" s="28"/>
      <c r="AS1290" s="194"/>
      <c r="AU1290" s="28"/>
      <c r="AV1290" s="28"/>
      <c r="AW1290" s="28"/>
      <c r="BB1290" s="194"/>
      <c r="BD1290" s="28"/>
      <c r="BE1290" s="28"/>
      <c r="BF1290" s="28"/>
      <c r="BK1290" s="194"/>
      <c r="BM1290" s="28"/>
      <c r="BN1290" s="28"/>
      <c r="BO1290" s="28"/>
      <c r="BT1290" s="194"/>
      <c r="BV1290" s="28"/>
      <c r="BW1290" s="28"/>
      <c r="BX1290" s="28"/>
      <c r="CC1290" s="194"/>
      <c r="CE1290" s="28"/>
      <c r="CF1290" s="28"/>
      <c r="CG1290" s="28"/>
      <c r="CL1290" s="194"/>
      <c r="CN1290" s="28"/>
      <c r="CO1290" s="28"/>
      <c r="CP1290" s="28"/>
      <c r="CU1290" s="194"/>
      <c r="CW1290" s="28"/>
      <c r="CX1290" s="28"/>
      <c r="CY1290" s="28"/>
      <c r="DD1290" s="194"/>
      <c r="DF1290" s="28"/>
      <c r="DG1290" s="28"/>
      <c r="DH1290" s="28"/>
      <c r="DM1290" s="194"/>
      <c r="DO1290" s="28"/>
      <c r="DP1290" s="28"/>
      <c r="DQ1290" s="28"/>
      <c r="DV1290" s="194"/>
      <c r="DX1290" s="28"/>
      <c r="DY1290" s="28"/>
      <c r="DZ1290" s="28"/>
      <c r="EE1290" s="194"/>
      <c r="EG1290" s="28"/>
      <c r="EH1290" s="28"/>
      <c r="EI1290" s="28"/>
      <c r="EN1290" s="194"/>
      <c r="EP1290" s="28"/>
      <c r="EQ1290" s="28"/>
      <c r="ER1290" s="28"/>
      <c r="EW1290" s="194"/>
      <c r="EY1290" s="28"/>
      <c r="EZ1290" s="28"/>
      <c r="FA1290" s="28"/>
      <c r="FF1290" s="194"/>
      <c r="FH1290" s="28"/>
      <c r="FI1290" s="28"/>
      <c r="FJ1290" s="28"/>
      <c r="FO1290" s="194"/>
      <c r="FQ1290" s="28"/>
      <c r="FR1290" s="28"/>
      <c r="FS1290" s="28"/>
      <c r="FX1290" s="194"/>
      <c r="FZ1290" s="28"/>
      <c r="GA1290" s="28"/>
      <c r="GB1290" s="28"/>
      <c r="GG1290" s="194"/>
      <c r="GI1290" s="28"/>
      <c r="GJ1290" s="28"/>
      <c r="GK1290" s="28"/>
      <c r="GP1290" s="194"/>
      <c r="GR1290" s="28"/>
      <c r="GS1290" s="28"/>
      <c r="GT1290" s="28"/>
      <c r="GY1290" s="194"/>
      <c r="HA1290" s="28"/>
      <c r="HB1290" s="28"/>
      <c r="HC1290" s="28"/>
      <c r="HH1290" s="194"/>
      <c r="HJ1290" s="28"/>
      <c r="HK1290" s="28"/>
      <c r="HL1290" s="28"/>
      <c r="HQ1290" s="28"/>
      <c r="HR1290" s="28"/>
      <c r="HS1290" s="28"/>
      <c r="HT1290" s="28"/>
      <c r="HU1290" s="28"/>
      <c r="HV1290" s="28"/>
      <c r="HW1290" s="28"/>
      <c r="HX1290" s="28"/>
      <c r="HY1290" s="28"/>
      <c r="HZ1290" s="28"/>
      <c r="IA1290" s="28"/>
      <c r="IB1290" s="28"/>
      <c r="IC1290" s="28"/>
      <c r="ID1290" s="28"/>
      <c r="IE1290" s="28"/>
      <c r="IF1290" s="28"/>
      <c r="IG1290" s="28"/>
      <c r="IH1290" s="28"/>
      <c r="II1290" s="28"/>
      <c r="IJ1290" s="28"/>
      <c r="IK1290" s="28"/>
      <c r="IL1290" s="28"/>
      <c r="IM1290" s="28"/>
      <c r="IN1290" s="28"/>
      <c r="IO1290" s="28"/>
      <c r="IP1290" s="28"/>
      <c r="IQ1290" s="28"/>
      <c r="IR1290" s="28"/>
      <c r="IS1290" s="28"/>
      <c r="IT1290" s="28"/>
      <c r="IU1290" s="28"/>
      <c r="IV1290" s="28"/>
    </row>
    <row r="1291" spans="1:256" s="50" customFormat="1" ht="18">
      <c r="A1291" s="330" t="s">
        <v>1678</v>
      </c>
      <c r="B1291" s="420"/>
      <c r="C1291" s="420"/>
      <c r="D1291" s="418" t="s">
        <v>130</v>
      </c>
      <c r="E1291" s="50">
        <f t="shared" si="18"/>
        <v>3</v>
      </c>
      <c r="F1291" s="284">
        <f t="shared" si="19"/>
        <v>2</v>
      </c>
      <c r="J1291" s="50">
        <v>2</v>
      </c>
      <c r="N1291" s="28"/>
      <c r="R1291" s="194"/>
      <c r="T1291" s="28"/>
      <c r="U1291" s="28"/>
      <c r="V1291" s="28"/>
      <c r="AA1291" s="194"/>
      <c r="AC1291" s="28"/>
      <c r="AD1291" s="28"/>
      <c r="AE1291" s="28"/>
      <c r="AJ1291" s="194"/>
      <c r="AL1291" s="28"/>
      <c r="AM1291" s="28"/>
      <c r="AN1291" s="28"/>
      <c r="AS1291" s="194"/>
      <c r="AU1291" s="28"/>
      <c r="AV1291" s="28"/>
      <c r="AW1291" s="28"/>
      <c r="BB1291" s="194"/>
      <c r="BD1291" s="28"/>
      <c r="BE1291" s="28"/>
      <c r="BF1291" s="28"/>
      <c r="BK1291" s="194"/>
      <c r="BM1291" s="28"/>
      <c r="BN1291" s="28"/>
      <c r="BO1291" s="28"/>
      <c r="BT1291" s="194"/>
      <c r="BV1291" s="28"/>
      <c r="BW1291" s="28"/>
      <c r="BX1291" s="28"/>
      <c r="CC1291" s="194"/>
      <c r="CE1291" s="28"/>
      <c r="CF1291" s="28"/>
      <c r="CG1291" s="28"/>
      <c r="CL1291" s="194"/>
      <c r="CN1291" s="28"/>
      <c r="CO1291" s="28"/>
      <c r="CP1291" s="28"/>
      <c r="CU1291" s="194"/>
      <c r="CW1291" s="28"/>
      <c r="CX1291" s="28"/>
      <c r="CY1291" s="28"/>
      <c r="DD1291" s="194"/>
      <c r="DF1291" s="28"/>
      <c r="DG1291" s="28"/>
      <c r="DH1291" s="28"/>
      <c r="DM1291" s="194"/>
      <c r="DO1291" s="28"/>
      <c r="DP1291" s="28"/>
      <c r="DQ1291" s="28"/>
      <c r="DV1291" s="194"/>
      <c r="DX1291" s="28"/>
      <c r="DY1291" s="28"/>
      <c r="DZ1291" s="28"/>
      <c r="EE1291" s="194"/>
      <c r="EG1291" s="28"/>
      <c r="EH1291" s="28"/>
      <c r="EI1291" s="28"/>
      <c r="EN1291" s="194"/>
      <c r="EP1291" s="28"/>
      <c r="EQ1291" s="28"/>
      <c r="ER1291" s="28"/>
      <c r="EW1291" s="194"/>
      <c r="EY1291" s="28"/>
      <c r="EZ1291" s="28"/>
      <c r="FA1291" s="28"/>
      <c r="FF1291" s="194"/>
      <c r="FH1291" s="28"/>
      <c r="FI1291" s="28"/>
      <c r="FJ1291" s="28"/>
      <c r="FO1291" s="194"/>
      <c r="FQ1291" s="28"/>
      <c r="FR1291" s="28"/>
      <c r="FS1291" s="28"/>
      <c r="FX1291" s="194"/>
      <c r="FZ1291" s="28"/>
      <c r="GA1291" s="28"/>
      <c r="GB1291" s="28"/>
      <c r="GG1291" s="194"/>
      <c r="GI1291" s="28"/>
      <c r="GJ1291" s="28"/>
      <c r="GK1291" s="28"/>
      <c r="GP1291" s="194"/>
      <c r="GR1291" s="28"/>
      <c r="GS1291" s="28"/>
      <c r="GT1291" s="28"/>
      <c r="GY1291" s="194"/>
      <c r="HA1291" s="28"/>
      <c r="HB1291" s="28"/>
      <c r="HC1291" s="28"/>
      <c r="HH1291" s="194"/>
      <c r="HJ1291" s="28"/>
      <c r="HK1291" s="28"/>
      <c r="HL1291" s="28"/>
      <c r="HQ1291" s="28"/>
      <c r="HR1291" s="28"/>
      <c r="HS1291" s="28"/>
      <c r="HT1291" s="28"/>
      <c r="HU1291" s="28"/>
      <c r="HV1291" s="28"/>
      <c r="HW1291" s="28"/>
      <c r="HX1291" s="28"/>
      <c r="HY1291" s="28"/>
      <c r="HZ1291" s="28"/>
      <c r="IA1291" s="28"/>
      <c r="IB1291" s="28"/>
      <c r="IC1291" s="28"/>
      <c r="ID1291" s="28"/>
      <c r="IE1291" s="28"/>
      <c r="IF1291" s="28"/>
      <c r="IG1291" s="28"/>
      <c r="IH1291" s="28"/>
      <c r="II1291" s="28"/>
      <c r="IJ1291" s="28"/>
      <c r="IK1291" s="28"/>
      <c r="IL1291" s="28"/>
      <c r="IM1291" s="28"/>
      <c r="IN1291" s="28"/>
      <c r="IO1291" s="28"/>
      <c r="IP1291" s="28"/>
      <c r="IQ1291" s="28"/>
      <c r="IR1291" s="28"/>
      <c r="IS1291" s="28"/>
      <c r="IT1291" s="28"/>
      <c r="IU1291" s="28"/>
      <c r="IV1291" s="28"/>
    </row>
    <row r="1292" spans="1:256" s="50" customFormat="1" ht="18">
      <c r="A1292" s="330" t="s">
        <v>565</v>
      </c>
      <c r="B1292" s="420"/>
      <c r="C1292" s="420"/>
      <c r="D1292" s="418" t="s">
        <v>132</v>
      </c>
      <c r="E1292" s="50">
        <f t="shared" si="18"/>
        <v>7</v>
      </c>
      <c r="F1292" s="284">
        <f t="shared" si="19"/>
        <v>6</v>
      </c>
      <c r="I1292" s="50">
        <v>6</v>
      </c>
      <c r="N1292" s="28"/>
      <c r="R1292" s="194"/>
      <c r="T1292" s="28"/>
      <c r="U1292" s="28"/>
      <c r="V1292" s="28"/>
      <c r="AA1292" s="194"/>
      <c r="AC1292" s="28"/>
      <c r="AD1292" s="28"/>
      <c r="AE1292" s="28"/>
      <c r="AJ1292" s="194"/>
      <c r="AL1292" s="28"/>
      <c r="AM1292" s="28"/>
      <c r="AN1292" s="28"/>
      <c r="AS1292" s="194"/>
      <c r="AU1292" s="28"/>
      <c r="AV1292" s="28"/>
      <c r="AW1292" s="28"/>
      <c r="BB1292" s="194"/>
      <c r="BD1292" s="28"/>
      <c r="BE1292" s="28"/>
      <c r="BF1292" s="28"/>
      <c r="BK1292" s="194"/>
      <c r="BM1292" s="28"/>
      <c r="BN1292" s="28"/>
      <c r="BO1292" s="28"/>
      <c r="BT1292" s="194"/>
      <c r="BV1292" s="28"/>
      <c r="BW1292" s="28"/>
      <c r="BX1292" s="28"/>
      <c r="CC1292" s="194"/>
      <c r="CE1292" s="28"/>
      <c r="CF1292" s="28"/>
      <c r="CG1292" s="28"/>
      <c r="CL1292" s="194"/>
      <c r="CN1292" s="28"/>
      <c r="CO1292" s="28"/>
      <c r="CP1292" s="28"/>
      <c r="CU1292" s="194"/>
      <c r="CW1292" s="28"/>
      <c r="CX1292" s="28"/>
      <c r="CY1292" s="28"/>
      <c r="DD1292" s="194"/>
      <c r="DF1292" s="28"/>
      <c r="DG1292" s="28"/>
      <c r="DH1292" s="28"/>
      <c r="DM1292" s="194"/>
      <c r="DO1292" s="28"/>
      <c r="DP1292" s="28"/>
      <c r="DQ1292" s="28"/>
      <c r="DV1292" s="194"/>
      <c r="DX1292" s="28"/>
      <c r="DY1292" s="28"/>
      <c r="DZ1292" s="28"/>
      <c r="EE1292" s="194"/>
      <c r="EG1292" s="28"/>
      <c r="EH1292" s="28"/>
      <c r="EI1292" s="28"/>
      <c r="EN1292" s="194"/>
      <c r="EP1292" s="28"/>
      <c r="EQ1292" s="28"/>
      <c r="ER1292" s="28"/>
      <c r="EW1292" s="194"/>
      <c r="EY1292" s="28"/>
      <c r="EZ1292" s="28"/>
      <c r="FA1292" s="28"/>
      <c r="FF1292" s="194"/>
      <c r="FH1292" s="28"/>
      <c r="FI1292" s="28"/>
      <c r="FJ1292" s="28"/>
      <c r="FO1292" s="194"/>
      <c r="FQ1292" s="28"/>
      <c r="FR1292" s="28"/>
      <c r="FS1292" s="28"/>
      <c r="FX1292" s="194"/>
      <c r="FZ1292" s="28"/>
      <c r="GA1292" s="28"/>
      <c r="GB1292" s="28"/>
      <c r="GG1292" s="194"/>
      <c r="GI1292" s="28"/>
      <c r="GJ1292" s="28"/>
      <c r="GK1292" s="28"/>
      <c r="GP1292" s="194"/>
      <c r="GR1292" s="28"/>
      <c r="GS1292" s="28"/>
      <c r="GT1292" s="28"/>
      <c r="GY1292" s="194"/>
      <c r="HA1292" s="28"/>
      <c r="HB1292" s="28"/>
      <c r="HC1292" s="28"/>
      <c r="HH1292" s="194"/>
      <c r="HJ1292" s="28"/>
      <c r="HK1292" s="28"/>
      <c r="HL1292" s="28"/>
      <c r="HQ1292" s="28"/>
      <c r="HR1292" s="28"/>
      <c r="HS1292" s="28"/>
      <c r="HT1292" s="28"/>
      <c r="HU1292" s="28"/>
      <c r="HV1292" s="28"/>
      <c r="HW1292" s="28"/>
      <c r="HX1292" s="28"/>
      <c r="HY1292" s="28"/>
      <c r="HZ1292" s="28"/>
      <c r="IA1292" s="28"/>
      <c r="IB1292" s="28"/>
      <c r="IC1292" s="28"/>
      <c r="ID1292" s="28"/>
      <c r="IE1292" s="28"/>
      <c r="IF1292" s="28"/>
      <c r="IG1292" s="28"/>
      <c r="IH1292" s="28"/>
      <c r="II1292" s="28"/>
      <c r="IJ1292" s="28"/>
      <c r="IK1292" s="28"/>
      <c r="IL1292" s="28"/>
      <c r="IM1292" s="28"/>
      <c r="IN1292" s="28"/>
      <c r="IO1292" s="28"/>
      <c r="IP1292" s="28"/>
      <c r="IQ1292" s="28"/>
      <c r="IR1292" s="28"/>
      <c r="IS1292" s="28"/>
      <c r="IT1292" s="28"/>
      <c r="IU1292" s="28"/>
      <c r="IV1292" s="28"/>
    </row>
    <row r="1293" spans="1:256" s="50" customFormat="1" ht="18">
      <c r="A1293" s="330" t="s">
        <v>707</v>
      </c>
      <c r="B1293" s="28"/>
      <c r="C1293" s="420"/>
      <c r="D1293" s="418" t="s">
        <v>129</v>
      </c>
      <c r="E1293" s="50">
        <f t="shared" si="18"/>
        <v>5</v>
      </c>
      <c r="F1293" s="284">
        <f t="shared" si="19"/>
        <v>74</v>
      </c>
      <c r="H1293" s="50">
        <v>5</v>
      </c>
      <c r="I1293" s="50">
        <v>63</v>
      </c>
      <c r="J1293" s="50">
        <v>6</v>
      </c>
      <c r="N1293" s="28"/>
      <c r="R1293" s="194"/>
      <c r="T1293" s="28"/>
      <c r="U1293" s="28"/>
      <c r="V1293" s="28"/>
      <c r="AA1293" s="194"/>
      <c r="AC1293" s="28"/>
      <c r="AD1293" s="28"/>
      <c r="AE1293" s="28"/>
      <c r="AJ1293" s="194"/>
      <c r="AL1293" s="28"/>
      <c r="AM1293" s="28"/>
      <c r="AN1293" s="28"/>
      <c r="AS1293" s="194"/>
      <c r="AU1293" s="28"/>
      <c r="AV1293" s="28"/>
      <c r="AW1293" s="28"/>
      <c r="BB1293" s="194"/>
      <c r="BD1293" s="28"/>
      <c r="BE1293" s="28"/>
      <c r="BF1293" s="28"/>
      <c r="BK1293" s="194"/>
      <c r="BM1293" s="28"/>
      <c r="BN1293" s="28"/>
      <c r="BO1293" s="28"/>
      <c r="BT1293" s="194"/>
      <c r="BV1293" s="28"/>
      <c r="BW1293" s="28"/>
      <c r="BX1293" s="28"/>
      <c r="CC1293" s="194"/>
      <c r="CE1293" s="28"/>
      <c r="CF1293" s="28"/>
      <c r="CG1293" s="28"/>
      <c r="CL1293" s="194"/>
      <c r="CN1293" s="28"/>
      <c r="CO1293" s="28"/>
      <c r="CP1293" s="28"/>
      <c r="CU1293" s="194"/>
      <c r="CW1293" s="28"/>
      <c r="CX1293" s="28"/>
      <c r="CY1293" s="28"/>
      <c r="DD1293" s="194"/>
      <c r="DF1293" s="28"/>
      <c r="DG1293" s="28"/>
      <c r="DH1293" s="28"/>
      <c r="DM1293" s="194"/>
      <c r="DO1293" s="28"/>
      <c r="DP1293" s="28"/>
      <c r="DQ1293" s="28"/>
      <c r="DV1293" s="194"/>
      <c r="DX1293" s="28"/>
      <c r="DY1293" s="28"/>
      <c r="DZ1293" s="28"/>
      <c r="EE1293" s="194"/>
      <c r="EG1293" s="28"/>
      <c r="EH1293" s="28"/>
      <c r="EI1293" s="28"/>
      <c r="EN1293" s="194"/>
      <c r="EP1293" s="28"/>
      <c r="EQ1293" s="28"/>
      <c r="ER1293" s="28"/>
      <c r="EW1293" s="194"/>
      <c r="EY1293" s="28"/>
      <c r="EZ1293" s="28"/>
      <c r="FA1293" s="28"/>
      <c r="FF1293" s="194"/>
      <c r="FH1293" s="28"/>
      <c r="FI1293" s="28"/>
      <c r="FJ1293" s="28"/>
      <c r="FO1293" s="194"/>
      <c r="FQ1293" s="28"/>
      <c r="FR1293" s="28"/>
      <c r="FS1293" s="28"/>
      <c r="FX1293" s="194"/>
      <c r="FZ1293" s="28"/>
      <c r="GA1293" s="28"/>
      <c r="GB1293" s="28"/>
      <c r="GG1293" s="194"/>
      <c r="GI1293" s="28"/>
      <c r="GJ1293" s="28"/>
      <c r="GK1293" s="28"/>
      <c r="GP1293" s="194"/>
      <c r="GR1293" s="28"/>
      <c r="GS1293" s="28"/>
      <c r="GT1293" s="28"/>
      <c r="GY1293" s="194"/>
      <c r="HA1293" s="28"/>
      <c r="HB1293" s="28"/>
      <c r="HC1293" s="28"/>
      <c r="HH1293" s="194"/>
      <c r="HJ1293" s="28"/>
      <c r="HK1293" s="28"/>
      <c r="HL1293" s="28"/>
      <c r="HQ1293" s="28"/>
      <c r="HR1293" s="28"/>
      <c r="HS1293" s="28"/>
      <c r="HT1293" s="28"/>
      <c r="HU1293" s="28"/>
      <c r="HV1293" s="28"/>
      <c r="HW1293" s="28"/>
      <c r="HX1293" s="28"/>
      <c r="HY1293" s="28"/>
      <c r="HZ1293" s="28"/>
      <c r="IA1293" s="28"/>
      <c r="IB1293" s="28"/>
      <c r="IC1293" s="28"/>
      <c r="ID1293" s="28"/>
      <c r="IE1293" s="28"/>
      <c r="IF1293" s="28"/>
      <c r="IG1293" s="28"/>
      <c r="IH1293" s="28"/>
      <c r="II1293" s="28"/>
      <c r="IJ1293" s="28"/>
      <c r="IK1293" s="28"/>
      <c r="IL1293" s="28"/>
      <c r="IM1293" s="28"/>
      <c r="IN1293" s="28"/>
      <c r="IO1293" s="28"/>
      <c r="IP1293" s="28"/>
      <c r="IQ1293" s="28"/>
      <c r="IR1293" s="28"/>
      <c r="IS1293" s="28"/>
      <c r="IT1293" s="28"/>
      <c r="IU1293" s="28"/>
      <c r="IV1293" s="28"/>
    </row>
    <row r="1294" spans="1:256" s="50" customFormat="1" ht="18">
      <c r="A1294" s="330" t="s">
        <v>444</v>
      </c>
      <c r="B1294" s="28"/>
      <c r="C1294" s="275"/>
      <c r="D1294" s="418" t="s">
        <v>129</v>
      </c>
      <c r="E1294" s="50">
        <f t="shared" si="18"/>
        <v>40</v>
      </c>
      <c r="F1294" s="284">
        <f t="shared" si="19"/>
        <v>0</v>
      </c>
      <c r="N1294" s="28"/>
      <c r="R1294" s="194"/>
      <c r="T1294" s="28"/>
      <c r="U1294" s="28"/>
      <c r="V1294" s="28"/>
      <c r="AA1294" s="194"/>
      <c r="AC1294" s="28"/>
      <c r="AD1294" s="28"/>
      <c r="AE1294" s="28"/>
      <c r="AJ1294" s="194"/>
      <c r="AL1294" s="28"/>
      <c r="AM1294" s="28"/>
      <c r="AN1294" s="28"/>
      <c r="AS1294" s="194"/>
      <c r="AU1294" s="28"/>
      <c r="AV1294" s="28"/>
      <c r="AW1294" s="28"/>
      <c r="BB1294" s="194"/>
      <c r="BD1294" s="28"/>
      <c r="BE1294" s="28"/>
      <c r="BF1294" s="28"/>
      <c r="BK1294" s="194"/>
      <c r="BM1294" s="28"/>
      <c r="BN1294" s="28"/>
      <c r="BO1294" s="28"/>
      <c r="BT1294" s="194"/>
      <c r="BV1294" s="28"/>
      <c r="BW1294" s="28"/>
      <c r="BX1294" s="28"/>
      <c r="CC1294" s="194"/>
      <c r="CE1294" s="28"/>
      <c r="CF1294" s="28"/>
      <c r="CG1294" s="28"/>
      <c r="CL1294" s="194"/>
      <c r="CN1294" s="28"/>
      <c r="CO1294" s="28"/>
      <c r="CP1294" s="28"/>
      <c r="CU1294" s="194"/>
      <c r="CW1294" s="28"/>
      <c r="CX1294" s="28"/>
      <c r="CY1294" s="28"/>
      <c r="DD1294" s="194"/>
      <c r="DF1294" s="28"/>
      <c r="DG1294" s="28"/>
      <c r="DH1294" s="28"/>
      <c r="DM1294" s="194"/>
      <c r="DO1294" s="28"/>
      <c r="DP1294" s="28"/>
      <c r="DQ1294" s="28"/>
      <c r="DV1294" s="194"/>
      <c r="DX1294" s="28"/>
      <c r="DY1294" s="28"/>
      <c r="DZ1294" s="28"/>
      <c r="EE1294" s="194"/>
      <c r="EG1294" s="28"/>
      <c r="EH1294" s="28"/>
      <c r="EI1294" s="28"/>
      <c r="EN1294" s="194"/>
      <c r="EP1294" s="28"/>
      <c r="EQ1294" s="28"/>
      <c r="ER1294" s="28"/>
      <c r="EW1294" s="194"/>
      <c r="EY1294" s="28"/>
      <c r="EZ1294" s="28"/>
      <c r="FA1294" s="28"/>
      <c r="FF1294" s="194"/>
      <c r="FH1294" s="28"/>
      <c r="FI1294" s="28"/>
      <c r="FJ1294" s="28"/>
      <c r="FO1294" s="194"/>
      <c r="FQ1294" s="28"/>
      <c r="FR1294" s="28"/>
      <c r="FS1294" s="28"/>
      <c r="FX1294" s="194"/>
      <c r="FZ1294" s="28"/>
      <c r="GA1294" s="28"/>
      <c r="GB1294" s="28"/>
      <c r="GG1294" s="194"/>
      <c r="GI1294" s="28"/>
      <c r="GJ1294" s="28"/>
      <c r="GK1294" s="28"/>
      <c r="GP1294" s="194"/>
      <c r="GR1294" s="28"/>
      <c r="GS1294" s="28"/>
      <c r="GT1294" s="28"/>
      <c r="GY1294" s="194"/>
      <c r="HA1294" s="28"/>
      <c r="HB1294" s="28"/>
      <c r="HC1294" s="28"/>
      <c r="HH1294" s="194"/>
      <c r="HJ1294" s="28"/>
      <c r="HK1294" s="28"/>
      <c r="HL1294" s="28"/>
      <c r="HQ1294" s="28"/>
      <c r="HR1294" s="28"/>
      <c r="HS1294" s="28"/>
      <c r="HT1294" s="28"/>
      <c r="HU1294" s="28"/>
      <c r="HV1294" s="28"/>
      <c r="HW1294" s="28"/>
      <c r="HX1294" s="28"/>
      <c r="HY1294" s="28"/>
      <c r="HZ1294" s="28"/>
      <c r="IA1294" s="28"/>
      <c r="IB1294" s="28"/>
      <c r="IC1294" s="28"/>
      <c r="ID1294" s="28"/>
      <c r="IE1294" s="28"/>
      <c r="IF1294" s="28"/>
      <c r="IG1294" s="28"/>
      <c r="IH1294" s="28"/>
      <c r="II1294" s="28"/>
      <c r="IJ1294" s="28"/>
      <c r="IK1294" s="28"/>
      <c r="IL1294" s="28"/>
      <c r="IM1294" s="28"/>
      <c r="IN1294" s="28"/>
      <c r="IO1294" s="28"/>
      <c r="IP1294" s="28"/>
      <c r="IQ1294" s="28"/>
      <c r="IR1294" s="28"/>
      <c r="IS1294" s="28"/>
      <c r="IT1294" s="28"/>
      <c r="IU1294" s="28"/>
      <c r="IV1294" s="28"/>
    </row>
    <row r="1295" spans="1:256" s="50" customFormat="1" ht="18.75">
      <c r="A1295" s="330" t="s">
        <v>1711</v>
      </c>
      <c r="B1295" s="279"/>
      <c r="C1295" s="417"/>
      <c r="D1295" s="418" t="s">
        <v>137</v>
      </c>
      <c r="E1295" s="50">
        <f t="shared" si="18"/>
        <v>10</v>
      </c>
      <c r="F1295" s="284">
        <f t="shared" si="19"/>
        <v>34</v>
      </c>
      <c r="H1295" s="50">
        <v>17</v>
      </c>
      <c r="I1295" s="50">
        <v>1</v>
      </c>
      <c r="J1295" s="50">
        <v>16</v>
      </c>
      <c r="N1295" s="28"/>
      <c r="R1295" s="194"/>
      <c r="T1295" s="28"/>
      <c r="U1295" s="28"/>
      <c r="V1295" s="28"/>
      <c r="AA1295" s="194"/>
      <c r="AC1295" s="28"/>
      <c r="AD1295" s="28"/>
      <c r="AE1295" s="28"/>
      <c r="AJ1295" s="194"/>
      <c r="AL1295" s="28"/>
      <c r="AM1295" s="28"/>
      <c r="AN1295" s="28"/>
      <c r="AS1295" s="194"/>
      <c r="AU1295" s="28"/>
      <c r="AV1295" s="28"/>
      <c r="AW1295" s="28"/>
      <c r="BB1295" s="194"/>
      <c r="BD1295" s="28"/>
      <c r="BE1295" s="28"/>
      <c r="BF1295" s="28"/>
      <c r="BK1295" s="194"/>
      <c r="BM1295" s="28"/>
      <c r="BN1295" s="28"/>
      <c r="BO1295" s="28"/>
      <c r="BT1295" s="194"/>
      <c r="BV1295" s="28"/>
      <c r="BW1295" s="28"/>
      <c r="BX1295" s="28"/>
      <c r="CC1295" s="194"/>
      <c r="CE1295" s="28"/>
      <c r="CF1295" s="28"/>
      <c r="CG1295" s="28"/>
      <c r="CL1295" s="194"/>
      <c r="CN1295" s="28"/>
      <c r="CO1295" s="28"/>
      <c r="CP1295" s="28"/>
      <c r="CU1295" s="194"/>
      <c r="CW1295" s="28"/>
      <c r="CX1295" s="28"/>
      <c r="CY1295" s="28"/>
      <c r="DD1295" s="194"/>
      <c r="DF1295" s="28"/>
      <c r="DG1295" s="28"/>
      <c r="DH1295" s="28"/>
      <c r="DM1295" s="194"/>
      <c r="DO1295" s="28"/>
      <c r="DP1295" s="28"/>
      <c r="DQ1295" s="28"/>
      <c r="DV1295" s="194"/>
      <c r="DX1295" s="28"/>
      <c r="DY1295" s="28"/>
      <c r="DZ1295" s="28"/>
      <c r="EE1295" s="194"/>
      <c r="EG1295" s="28"/>
      <c r="EH1295" s="28"/>
      <c r="EI1295" s="28"/>
      <c r="EN1295" s="194"/>
      <c r="EP1295" s="28"/>
      <c r="EQ1295" s="28"/>
      <c r="ER1295" s="28"/>
      <c r="EW1295" s="194"/>
      <c r="EY1295" s="28"/>
      <c r="EZ1295" s="28"/>
      <c r="FA1295" s="28"/>
      <c r="FF1295" s="194"/>
      <c r="FH1295" s="28"/>
      <c r="FI1295" s="28"/>
      <c r="FJ1295" s="28"/>
      <c r="FO1295" s="194"/>
      <c r="FQ1295" s="28"/>
      <c r="FR1295" s="28"/>
      <c r="FS1295" s="28"/>
      <c r="FX1295" s="194"/>
      <c r="FZ1295" s="28"/>
      <c r="GA1295" s="28"/>
      <c r="GB1295" s="28"/>
      <c r="GG1295" s="194"/>
      <c r="GI1295" s="28"/>
      <c r="GJ1295" s="28"/>
      <c r="GK1295" s="28"/>
      <c r="GP1295" s="194"/>
      <c r="GR1295" s="28"/>
      <c r="GS1295" s="28"/>
      <c r="GT1295" s="28"/>
      <c r="GY1295" s="194"/>
      <c r="HA1295" s="28"/>
      <c r="HB1295" s="28"/>
      <c r="HC1295" s="28"/>
      <c r="HH1295" s="194"/>
      <c r="HJ1295" s="28"/>
      <c r="HK1295" s="28"/>
      <c r="HL1295" s="28"/>
      <c r="HQ1295" s="28"/>
      <c r="HR1295" s="28"/>
      <c r="HS1295" s="28"/>
      <c r="HT1295" s="28"/>
      <c r="HU1295" s="28"/>
      <c r="HV1295" s="28"/>
      <c r="HW1295" s="28"/>
      <c r="HX1295" s="28"/>
      <c r="HY1295" s="28"/>
      <c r="HZ1295" s="28"/>
      <c r="IA1295" s="28"/>
      <c r="IB1295" s="28"/>
      <c r="IC1295" s="28"/>
      <c r="ID1295" s="28"/>
      <c r="IE1295" s="28"/>
      <c r="IF1295" s="28"/>
      <c r="IG1295" s="28"/>
      <c r="IH1295" s="28"/>
      <c r="II1295" s="28"/>
      <c r="IJ1295" s="28"/>
      <c r="IK1295" s="28"/>
      <c r="IL1295" s="28"/>
      <c r="IM1295" s="28"/>
      <c r="IN1295" s="28"/>
      <c r="IO1295" s="28"/>
      <c r="IP1295" s="28"/>
      <c r="IQ1295" s="28"/>
      <c r="IR1295" s="28"/>
      <c r="IS1295" s="28"/>
      <c r="IT1295" s="28"/>
      <c r="IU1295" s="28"/>
      <c r="IV1295" s="28"/>
    </row>
    <row r="1296" spans="1:256" s="50" customFormat="1" ht="18">
      <c r="A1296" s="330" t="s">
        <v>1841</v>
      </c>
      <c r="B1296" s="28"/>
      <c r="C1296" s="275"/>
      <c r="D1296" s="418" t="s">
        <v>129</v>
      </c>
      <c r="E1296" s="50">
        <f t="shared" si="18"/>
        <v>0</v>
      </c>
      <c r="F1296" s="284">
        <f t="shared" si="19"/>
        <v>0</v>
      </c>
      <c r="L1296" s="28"/>
      <c r="N1296" s="28"/>
      <c r="R1296" s="194"/>
      <c r="T1296" s="28"/>
      <c r="U1296" s="28"/>
      <c r="V1296" s="28"/>
      <c r="AA1296" s="194"/>
      <c r="AC1296" s="28"/>
      <c r="AD1296" s="28"/>
      <c r="AE1296" s="28"/>
      <c r="AJ1296" s="194"/>
      <c r="AL1296" s="28"/>
      <c r="AM1296" s="28"/>
      <c r="AN1296" s="28"/>
      <c r="AS1296" s="194"/>
      <c r="AU1296" s="28"/>
      <c r="AV1296" s="28"/>
      <c r="AW1296" s="28"/>
      <c r="BB1296" s="194"/>
      <c r="BD1296" s="28"/>
      <c r="BE1296" s="28"/>
      <c r="BF1296" s="28"/>
      <c r="BK1296" s="194"/>
      <c r="BM1296" s="28"/>
      <c r="BN1296" s="28"/>
      <c r="BO1296" s="28"/>
      <c r="BT1296" s="194"/>
      <c r="BV1296" s="28"/>
      <c r="BW1296" s="28"/>
      <c r="BX1296" s="28"/>
      <c r="CC1296" s="194"/>
      <c r="CE1296" s="28"/>
      <c r="CF1296" s="28"/>
      <c r="CG1296" s="28"/>
      <c r="CL1296" s="194"/>
      <c r="CN1296" s="28"/>
      <c r="CO1296" s="28"/>
      <c r="CP1296" s="28"/>
      <c r="CU1296" s="194"/>
      <c r="CW1296" s="28"/>
      <c r="CX1296" s="28"/>
      <c r="CY1296" s="28"/>
      <c r="DD1296" s="194"/>
      <c r="DF1296" s="28"/>
      <c r="DG1296" s="28"/>
      <c r="DH1296" s="28"/>
      <c r="DM1296" s="194"/>
      <c r="DO1296" s="28"/>
      <c r="DP1296" s="28"/>
      <c r="DQ1296" s="28"/>
      <c r="DV1296" s="194"/>
      <c r="DX1296" s="28"/>
      <c r="DY1296" s="28"/>
      <c r="DZ1296" s="28"/>
      <c r="EE1296" s="194"/>
      <c r="EG1296" s="28"/>
      <c r="EH1296" s="28"/>
      <c r="EI1296" s="28"/>
      <c r="EN1296" s="194"/>
      <c r="EP1296" s="28"/>
      <c r="EQ1296" s="28"/>
      <c r="ER1296" s="28"/>
      <c r="EW1296" s="194"/>
      <c r="EY1296" s="28"/>
      <c r="EZ1296" s="28"/>
      <c r="FA1296" s="28"/>
      <c r="FF1296" s="194"/>
      <c r="FH1296" s="28"/>
      <c r="FI1296" s="28"/>
      <c r="FJ1296" s="28"/>
      <c r="FO1296" s="194"/>
      <c r="FQ1296" s="28"/>
      <c r="FR1296" s="28"/>
      <c r="FS1296" s="28"/>
      <c r="FX1296" s="194"/>
      <c r="FZ1296" s="28"/>
      <c r="GA1296" s="28"/>
      <c r="GB1296" s="28"/>
      <c r="GG1296" s="194"/>
      <c r="GI1296" s="28"/>
      <c r="GJ1296" s="28"/>
      <c r="GK1296" s="28"/>
      <c r="GP1296" s="194"/>
      <c r="GR1296" s="28"/>
      <c r="GS1296" s="28"/>
      <c r="GT1296" s="28"/>
      <c r="GY1296" s="194"/>
      <c r="HA1296" s="28"/>
      <c r="HB1296" s="28"/>
      <c r="HC1296" s="28"/>
      <c r="HH1296" s="194"/>
      <c r="HJ1296" s="28"/>
      <c r="HK1296" s="28"/>
      <c r="HL1296" s="28"/>
      <c r="HQ1296" s="28"/>
      <c r="HR1296" s="28"/>
      <c r="HS1296" s="28"/>
      <c r="HT1296" s="28"/>
      <c r="HU1296" s="28"/>
      <c r="HV1296" s="28"/>
      <c r="HW1296" s="28"/>
      <c r="HX1296" s="28"/>
      <c r="HY1296" s="28"/>
      <c r="HZ1296" s="28"/>
      <c r="IA1296" s="28"/>
      <c r="IB1296" s="28"/>
      <c r="IC1296" s="28"/>
      <c r="ID1296" s="28"/>
      <c r="IE1296" s="28"/>
      <c r="IF1296" s="28"/>
      <c r="IG1296" s="28"/>
      <c r="IH1296" s="28"/>
      <c r="II1296" s="28"/>
      <c r="IJ1296" s="28"/>
      <c r="IK1296" s="28"/>
      <c r="IL1296" s="28"/>
      <c r="IM1296" s="28"/>
      <c r="IN1296" s="28"/>
      <c r="IO1296" s="28"/>
      <c r="IP1296" s="28"/>
      <c r="IQ1296" s="28"/>
      <c r="IR1296" s="28"/>
      <c r="IS1296" s="28"/>
      <c r="IT1296" s="28"/>
      <c r="IU1296" s="28"/>
      <c r="IV1296" s="28"/>
    </row>
    <row r="1297" spans="1:256" s="50" customFormat="1" ht="18">
      <c r="A1297" s="330" t="s">
        <v>850</v>
      </c>
      <c r="B1297" s="28"/>
      <c r="C1297" s="275"/>
      <c r="D1297" s="418" t="s">
        <v>129</v>
      </c>
      <c r="E1297" s="50">
        <f t="shared" si="18"/>
        <v>0</v>
      </c>
      <c r="F1297" s="284">
        <f t="shared" si="19"/>
        <v>10</v>
      </c>
      <c r="K1297" s="50">
        <v>10</v>
      </c>
      <c r="N1297" s="28"/>
      <c r="R1297" s="194"/>
      <c r="T1297" s="28"/>
      <c r="U1297" s="28"/>
      <c r="V1297" s="28"/>
      <c r="AA1297" s="194"/>
      <c r="AC1297" s="28"/>
      <c r="AD1297" s="28"/>
      <c r="AE1297" s="28"/>
      <c r="AJ1297" s="194"/>
      <c r="AL1297" s="28"/>
      <c r="AM1297" s="28"/>
      <c r="AN1297" s="28"/>
      <c r="AS1297" s="194"/>
      <c r="AU1297" s="28"/>
      <c r="AV1297" s="28"/>
      <c r="AW1297" s="28"/>
      <c r="BB1297" s="194"/>
      <c r="BD1297" s="28"/>
      <c r="BE1297" s="28"/>
      <c r="BF1297" s="28"/>
      <c r="BK1297" s="194"/>
      <c r="BM1297" s="28"/>
      <c r="BN1297" s="28"/>
      <c r="BO1297" s="28"/>
      <c r="BT1297" s="194"/>
      <c r="BV1297" s="28"/>
      <c r="BW1297" s="28"/>
      <c r="BX1297" s="28"/>
      <c r="CC1297" s="194"/>
      <c r="CE1297" s="28"/>
      <c r="CF1297" s="28"/>
      <c r="CG1297" s="28"/>
      <c r="CL1297" s="194"/>
      <c r="CN1297" s="28"/>
      <c r="CO1297" s="28"/>
      <c r="CP1297" s="28"/>
      <c r="CU1297" s="194"/>
      <c r="CW1297" s="28"/>
      <c r="CX1297" s="28"/>
      <c r="CY1297" s="28"/>
      <c r="DD1297" s="194"/>
      <c r="DF1297" s="28"/>
      <c r="DG1297" s="28"/>
      <c r="DH1297" s="28"/>
      <c r="DM1297" s="194"/>
      <c r="DO1297" s="28"/>
      <c r="DP1297" s="28"/>
      <c r="DQ1297" s="28"/>
      <c r="DV1297" s="194"/>
      <c r="DX1297" s="28"/>
      <c r="DY1297" s="28"/>
      <c r="DZ1297" s="28"/>
      <c r="EE1297" s="194"/>
      <c r="EG1297" s="28"/>
      <c r="EH1297" s="28"/>
      <c r="EI1297" s="28"/>
      <c r="EN1297" s="194"/>
      <c r="EP1297" s="28"/>
      <c r="EQ1297" s="28"/>
      <c r="ER1297" s="28"/>
      <c r="EW1297" s="194"/>
      <c r="EY1297" s="28"/>
      <c r="EZ1297" s="28"/>
      <c r="FA1297" s="28"/>
      <c r="FF1297" s="194"/>
      <c r="FH1297" s="28"/>
      <c r="FI1297" s="28"/>
      <c r="FJ1297" s="28"/>
      <c r="FO1297" s="194"/>
      <c r="FQ1297" s="28"/>
      <c r="FR1297" s="28"/>
      <c r="FS1297" s="28"/>
      <c r="FX1297" s="194"/>
      <c r="FZ1297" s="28"/>
      <c r="GA1297" s="28"/>
      <c r="GB1297" s="28"/>
      <c r="GG1297" s="194"/>
      <c r="GI1297" s="28"/>
      <c r="GJ1297" s="28"/>
      <c r="GK1297" s="28"/>
      <c r="GP1297" s="194"/>
      <c r="GR1297" s="28"/>
      <c r="GS1297" s="28"/>
      <c r="GT1297" s="28"/>
      <c r="GY1297" s="194"/>
      <c r="HA1297" s="28"/>
      <c r="HB1297" s="28"/>
      <c r="HC1297" s="28"/>
      <c r="HH1297" s="194"/>
      <c r="HJ1297" s="28"/>
      <c r="HK1297" s="28"/>
      <c r="HL1297" s="28"/>
      <c r="HQ1297" s="28"/>
      <c r="HR1297" s="28"/>
      <c r="HS1297" s="28"/>
      <c r="HT1297" s="28"/>
      <c r="HU1297" s="28"/>
      <c r="HV1297" s="28"/>
      <c r="HW1297" s="28"/>
      <c r="HX1297" s="28"/>
      <c r="HY1297" s="28"/>
      <c r="HZ1297" s="28"/>
      <c r="IA1297" s="28"/>
      <c r="IB1297" s="28"/>
      <c r="IC1297" s="28"/>
      <c r="ID1297" s="28"/>
      <c r="IE1297" s="28"/>
      <c r="IF1297" s="28"/>
      <c r="IG1297" s="28"/>
      <c r="IH1297" s="28"/>
      <c r="II1297" s="28"/>
      <c r="IJ1297" s="28"/>
      <c r="IK1297" s="28"/>
      <c r="IL1297" s="28"/>
      <c r="IM1297" s="28"/>
      <c r="IN1297" s="28"/>
      <c r="IO1297" s="28"/>
      <c r="IP1297" s="28"/>
      <c r="IQ1297" s="28"/>
      <c r="IR1297" s="28"/>
      <c r="IS1297" s="28"/>
      <c r="IT1297" s="28"/>
      <c r="IU1297" s="28"/>
      <c r="IV1297" s="28"/>
    </row>
    <row r="1298" spans="1:256" s="50" customFormat="1" ht="18">
      <c r="A1298" s="206" t="s">
        <v>2768</v>
      </c>
      <c r="B1298" s="420"/>
      <c r="C1298" s="420"/>
      <c r="D1298" s="418" t="s">
        <v>130</v>
      </c>
      <c r="E1298" s="50">
        <f t="shared" si="18"/>
        <v>9</v>
      </c>
      <c r="F1298" s="284">
        <f t="shared" si="19"/>
        <v>10</v>
      </c>
      <c r="H1298" s="456"/>
      <c r="I1298" s="50">
        <v>10</v>
      </c>
      <c r="N1298" s="28"/>
      <c r="R1298" s="194"/>
      <c r="T1298" s="28"/>
      <c r="U1298" s="28"/>
      <c r="V1298" s="28"/>
      <c r="AA1298" s="194"/>
      <c r="AC1298" s="28"/>
      <c r="AD1298" s="28"/>
      <c r="AE1298" s="28"/>
      <c r="AJ1298" s="194"/>
      <c r="AL1298" s="28"/>
      <c r="AM1298" s="28"/>
      <c r="AN1298" s="28"/>
      <c r="AS1298" s="194"/>
      <c r="AU1298" s="28"/>
      <c r="AV1298" s="28"/>
      <c r="AW1298" s="28"/>
      <c r="BB1298" s="194"/>
      <c r="BD1298" s="28"/>
      <c r="BE1298" s="28"/>
      <c r="BF1298" s="28"/>
      <c r="BK1298" s="194"/>
      <c r="BM1298" s="28"/>
      <c r="BN1298" s="28"/>
      <c r="BO1298" s="28"/>
      <c r="BT1298" s="194"/>
      <c r="BV1298" s="28"/>
      <c r="BW1298" s="28"/>
      <c r="BX1298" s="28"/>
      <c r="CC1298" s="194"/>
      <c r="CE1298" s="28"/>
      <c r="CF1298" s="28"/>
      <c r="CG1298" s="28"/>
      <c r="CL1298" s="194"/>
      <c r="CN1298" s="28"/>
      <c r="CO1298" s="28"/>
      <c r="CP1298" s="28"/>
      <c r="CU1298" s="194"/>
      <c r="CW1298" s="28"/>
      <c r="CX1298" s="28"/>
      <c r="CY1298" s="28"/>
      <c r="DD1298" s="194"/>
      <c r="DF1298" s="28"/>
      <c r="DG1298" s="28"/>
      <c r="DH1298" s="28"/>
      <c r="DM1298" s="194"/>
      <c r="DO1298" s="28"/>
      <c r="DP1298" s="28"/>
      <c r="DQ1298" s="28"/>
      <c r="DV1298" s="194"/>
      <c r="DX1298" s="28"/>
      <c r="DY1298" s="28"/>
      <c r="DZ1298" s="28"/>
      <c r="EE1298" s="194"/>
      <c r="EG1298" s="28"/>
      <c r="EH1298" s="28"/>
      <c r="EI1298" s="28"/>
      <c r="EN1298" s="194"/>
      <c r="EP1298" s="28"/>
      <c r="EQ1298" s="28"/>
      <c r="ER1298" s="28"/>
      <c r="EW1298" s="194"/>
      <c r="EY1298" s="28"/>
      <c r="EZ1298" s="28"/>
      <c r="FA1298" s="28"/>
      <c r="FF1298" s="194"/>
      <c r="FH1298" s="28"/>
      <c r="FI1298" s="28"/>
      <c r="FJ1298" s="28"/>
      <c r="FO1298" s="194"/>
      <c r="FQ1298" s="28"/>
      <c r="FR1298" s="28"/>
      <c r="FS1298" s="28"/>
      <c r="FX1298" s="194"/>
      <c r="FZ1298" s="28"/>
      <c r="GA1298" s="28"/>
      <c r="GB1298" s="28"/>
      <c r="GG1298" s="194"/>
      <c r="GI1298" s="28"/>
      <c r="GJ1298" s="28"/>
      <c r="GK1298" s="28"/>
      <c r="GP1298" s="194"/>
      <c r="GR1298" s="28"/>
      <c r="GS1298" s="28"/>
      <c r="GT1298" s="28"/>
      <c r="GY1298" s="194"/>
      <c r="HA1298" s="28"/>
      <c r="HB1298" s="28"/>
      <c r="HC1298" s="28"/>
      <c r="HH1298" s="194"/>
      <c r="HJ1298" s="28"/>
      <c r="HK1298" s="28"/>
      <c r="HL1298" s="28"/>
      <c r="HQ1298" s="28"/>
      <c r="HR1298" s="28"/>
      <c r="HS1298" s="28"/>
      <c r="HT1298" s="28"/>
      <c r="HU1298" s="28"/>
      <c r="HV1298" s="28"/>
      <c r="HW1298" s="28"/>
      <c r="HX1298" s="28"/>
      <c r="HY1298" s="28"/>
      <c r="HZ1298" s="28"/>
      <c r="IA1298" s="28"/>
      <c r="IB1298" s="28"/>
      <c r="IC1298" s="28"/>
      <c r="ID1298" s="28"/>
      <c r="IE1298" s="28"/>
      <c r="IF1298" s="28"/>
      <c r="IG1298" s="28"/>
      <c r="IH1298" s="28"/>
      <c r="II1298" s="28"/>
      <c r="IJ1298" s="28"/>
      <c r="IK1298" s="28"/>
      <c r="IL1298" s="28"/>
      <c r="IM1298" s="28"/>
      <c r="IN1298" s="28"/>
      <c r="IO1298" s="28"/>
      <c r="IP1298" s="28"/>
      <c r="IQ1298" s="28"/>
      <c r="IR1298" s="28"/>
      <c r="IS1298" s="28"/>
      <c r="IT1298" s="28"/>
      <c r="IU1298" s="28"/>
      <c r="IV1298" s="28"/>
    </row>
    <row r="1299" spans="1:256" s="50" customFormat="1" ht="18">
      <c r="A1299" s="330" t="s">
        <v>620</v>
      </c>
      <c r="B1299" s="28"/>
      <c r="C1299" s="275"/>
      <c r="D1299" s="418" t="s">
        <v>129</v>
      </c>
      <c r="E1299" s="50">
        <f t="shared" si="18"/>
        <v>2</v>
      </c>
      <c r="F1299" s="284">
        <f t="shared" si="19"/>
        <v>0</v>
      </c>
      <c r="N1299" s="28"/>
      <c r="R1299" s="194"/>
      <c r="T1299" s="28"/>
      <c r="U1299" s="28"/>
      <c r="V1299" s="28"/>
      <c r="AA1299" s="194"/>
      <c r="AC1299" s="28"/>
      <c r="AD1299" s="28"/>
      <c r="AE1299" s="28"/>
      <c r="AJ1299" s="194"/>
      <c r="AL1299" s="28"/>
      <c r="AM1299" s="28"/>
      <c r="AN1299" s="28"/>
      <c r="AS1299" s="194"/>
      <c r="AU1299" s="28"/>
      <c r="AV1299" s="28"/>
      <c r="AW1299" s="28"/>
      <c r="BB1299" s="194"/>
      <c r="BD1299" s="28"/>
      <c r="BE1299" s="28"/>
      <c r="BF1299" s="28"/>
      <c r="BK1299" s="194"/>
      <c r="BM1299" s="28"/>
      <c r="BN1299" s="28"/>
      <c r="BO1299" s="28"/>
      <c r="BT1299" s="194"/>
      <c r="BV1299" s="28"/>
      <c r="BW1299" s="28"/>
      <c r="BX1299" s="28"/>
      <c r="CC1299" s="194"/>
      <c r="CE1299" s="28"/>
      <c r="CF1299" s="28"/>
      <c r="CG1299" s="28"/>
      <c r="CL1299" s="194"/>
      <c r="CN1299" s="28"/>
      <c r="CO1299" s="28"/>
      <c r="CP1299" s="28"/>
      <c r="CU1299" s="194"/>
      <c r="CW1299" s="28"/>
      <c r="CX1299" s="28"/>
      <c r="CY1299" s="28"/>
      <c r="DD1299" s="194"/>
      <c r="DF1299" s="28"/>
      <c r="DG1299" s="28"/>
      <c r="DH1299" s="28"/>
      <c r="DM1299" s="194"/>
      <c r="DO1299" s="28"/>
      <c r="DP1299" s="28"/>
      <c r="DQ1299" s="28"/>
      <c r="DV1299" s="194"/>
      <c r="DX1299" s="28"/>
      <c r="DY1299" s="28"/>
      <c r="DZ1299" s="28"/>
      <c r="EE1299" s="194"/>
      <c r="EG1299" s="28"/>
      <c r="EH1299" s="28"/>
      <c r="EI1299" s="28"/>
      <c r="EN1299" s="194"/>
      <c r="EP1299" s="28"/>
      <c r="EQ1299" s="28"/>
      <c r="ER1299" s="28"/>
      <c r="EW1299" s="194"/>
      <c r="EY1299" s="28"/>
      <c r="EZ1299" s="28"/>
      <c r="FA1299" s="28"/>
      <c r="FF1299" s="194"/>
      <c r="FH1299" s="28"/>
      <c r="FI1299" s="28"/>
      <c r="FJ1299" s="28"/>
      <c r="FO1299" s="194"/>
      <c r="FQ1299" s="28"/>
      <c r="FR1299" s="28"/>
      <c r="FS1299" s="28"/>
      <c r="FX1299" s="194"/>
      <c r="FZ1299" s="28"/>
      <c r="GA1299" s="28"/>
      <c r="GB1299" s="28"/>
      <c r="GG1299" s="194"/>
      <c r="GI1299" s="28"/>
      <c r="GJ1299" s="28"/>
      <c r="GK1299" s="28"/>
      <c r="GP1299" s="194"/>
      <c r="GR1299" s="28"/>
      <c r="GS1299" s="28"/>
      <c r="GT1299" s="28"/>
      <c r="GY1299" s="194"/>
      <c r="HA1299" s="28"/>
      <c r="HB1299" s="28"/>
      <c r="HC1299" s="28"/>
      <c r="HH1299" s="194"/>
      <c r="HJ1299" s="28"/>
      <c r="HK1299" s="28"/>
      <c r="HL1299" s="28"/>
      <c r="HQ1299" s="28"/>
      <c r="HR1299" s="28"/>
      <c r="HS1299" s="28"/>
      <c r="HT1299" s="28"/>
      <c r="HU1299" s="28"/>
      <c r="HV1299" s="28"/>
      <c r="HW1299" s="28"/>
      <c r="HX1299" s="28"/>
      <c r="HY1299" s="28"/>
      <c r="HZ1299" s="28"/>
      <c r="IA1299" s="28"/>
      <c r="IB1299" s="28"/>
      <c r="IC1299" s="28"/>
      <c r="ID1299" s="28"/>
      <c r="IE1299" s="28"/>
      <c r="IF1299" s="28"/>
      <c r="IG1299" s="28"/>
      <c r="IH1299" s="28"/>
      <c r="II1299" s="28"/>
      <c r="IJ1299" s="28"/>
      <c r="IK1299" s="28"/>
      <c r="IL1299" s="28"/>
      <c r="IM1299" s="28"/>
      <c r="IN1299" s="28"/>
      <c r="IO1299" s="28"/>
      <c r="IP1299" s="28"/>
      <c r="IQ1299" s="28"/>
      <c r="IR1299" s="28"/>
      <c r="IS1299" s="28"/>
      <c r="IT1299" s="28"/>
      <c r="IU1299" s="28"/>
      <c r="IV1299" s="28"/>
    </row>
    <row r="1300" spans="1:256" s="50" customFormat="1" ht="18">
      <c r="A1300" s="330" t="s">
        <v>824</v>
      </c>
      <c r="B1300" s="420"/>
      <c r="C1300" s="420"/>
      <c r="D1300" s="418" t="s">
        <v>132</v>
      </c>
      <c r="E1300" s="50">
        <f t="shared" si="18"/>
        <v>2</v>
      </c>
      <c r="F1300" s="284">
        <f t="shared" si="19"/>
        <v>59</v>
      </c>
      <c r="J1300" s="50">
        <v>38</v>
      </c>
      <c r="K1300" s="50">
        <v>21</v>
      </c>
      <c r="N1300" s="28"/>
      <c r="R1300" s="194"/>
      <c r="T1300" s="28"/>
      <c r="U1300" s="28"/>
      <c r="V1300" s="28"/>
      <c r="AA1300" s="194"/>
      <c r="AC1300" s="28"/>
      <c r="AD1300" s="28"/>
      <c r="AE1300" s="28"/>
      <c r="AJ1300" s="194"/>
      <c r="AL1300" s="28"/>
      <c r="AM1300" s="28"/>
      <c r="AN1300" s="28"/>
      <c r="AS1300" s="194"/>
      <c r="AU1300" s="28"/>
      <c r="AV1300" s="28"/>
      <c r="AW1300" s="28"/>
      <c r="BB1300" s="194"/>
      <c r="BD1300" s="28"/>
      <c r="BE1300" s="28"/>
      <c r="BF1300" s="28"/>
      <c r="BK1300" s="194"/>
      <c r="BM1300" s="28"/>
      <c r="BN1300" s="28"/>
      <c r="BO1300" s="28"/>
      <c r="BT1300" s="194"/>
      <c r="BV1300" s="28"/>
      <c r="BW1300" s="28"/>
      <c r="BX1300" s="28"/>
      <c r="CC1300" s="194"/>
      <c r="CE1300" s="28"/>
      <c r="CF1300" s="28"/>
      <c r="CG1300" s="28"/>
      <c r="CL1300" s="194"/>
      <c r="CN1300" s="28"/>
      <c r="CO1300" s="28"/>
      <c r="CP1300" s="28"/>
      <c r="CU1300" s="194"/>
      <c r="CW1300" s="28"/>
      <c r="CX1300" s="28"/>
      <c r="CY1300" s="28"/>
      <c r="DD1300" s="194"/>
      <c r="DF1300" s="28"/>
      <c r="DG1300" s="28"/>
      <c r="DH1300" s="28"/>
      <c r="DM1300" s="194"/>
      <c r="DO1300" s="28"/>
      <c r="DP1300" s="28"/>
      <c r="DQ1300" s="28"/>
      <c r="DV1300" s="194"/>
      <c r="DX1300" s="28"/>
      <c r="DY1300" s="28"/>
      <c r="DZ1300" s="28"/>
      <c r="EE1300" s="194"/>
      <c r="EG1300" s="28"/>
      <c r="EH1300" s="28"/>
      <c r="EI1300" s="28"/>
      <c r="EN1300" s="194"/>
      <c r="EP1300" s="28"/>
      <c r="EQ1300" s="28"/>
      <c r="ER1300" s="28"/>
      <c r="EW1300" s="194"/>
      <c r="EY1300" s="28"/>
      <c r="EZ1300" s="28"/>
      <c r="FA1300" s="28"/>
      <c r="FF1300" s="194"/>
      <c r="FH1300" s="28"/>
      <c r="FI1300" s="28"/>
      <c r="FJ1300" s="28"/>
      <c r="FO1300" s="194"/>
      <c r="FQ1300" s="28"/>
      <c r="FR1300" s="28"/>
      <c r="FS1300" s="28"/>
      <c r="FX1300" s="194"/>
      <c r="FZ1300" s="28"/>
      <c r="GA1300" s="28"/>
      <c r="GB1300" s="28"/>
      <c r="GG1300" s="194"/>
      <c r="GI1300" s="28"/>
      <c r="GJ1300" s="28"/>
      <c r="GK1300" s="28"/>
      <c r="GP1300" s="194"/>
      <c r="GR1300" s="28"/>
      <c r="GS1300" s="28"/>
      <c r="GT1300" s="28"/>
      <c r="GY1300" s="194"/>
      <c r="HA1300" s="28"/>
      <c r="HB1300" s="28"/>
      <c r="HC1300" s="28"/>
      <c r="HH1300" s="194"/>
      <c r="HJ1300" s="28"/>
      <c r="HK1300" s="28"/>
      <c r="HL1300" s="28"/>
      <c r="HQ1300" s="28"/>
      <c r="HR1300" s="28"/>
      <c r="HS1300" s="28"/>
      <c r="HT1300" s="28"/>
      <c r="HU1300" s="28"/>
      <c r="HV1300" s="28"/>
      <c r="HW1300" s="28"/>
      <c r="HX1300" s="28"/>
      <c r="HY1300" s="28"/>
      <c r="HZ1300" s="28"/>
      <c r="IA1300" s="28"/>
      <c r="IB1300" s="28"/>
      <c r="IC1300" s="28"/>
      <c r="ID1300" s="28"/>
      <c r="IE1300" s="28"/>
      <c r="IF1300" s="28"/>
      <c r="IG1300" s="28"/>
      <c r="IH1300" s="28"/>
      <c r="II1300" s="28"/>
      <c r="IJ1300" s="28"/>
      <c r="IK1300" s="28"/>
      <c r="IL1300" s="28"/>
      <c r="IM1300" s="28"/>
      <c r="IN1300" s="28"/>
      <c r="IO1300" s="28"/>
      <c r="IP1300" s="28"/>
      <c r="IQ1300" s="28"/>
      <c r="IR1300" s="28"/>
      <c r="IS1300" s="28"/>
      <c r="IT1300" s="28"/>
      <c r="IU1300" s="28"/>
      <c r="IV1300" s="28"/>
    </row>
    <row r="1301" spans="1:256" s="50" customFormat="1" ht="18">
      <c r="A1301" s="206" t="s">
        <v>2733</v>
      </c>
      <c r="B1301" s="28"/>
      <c r="C1301" s="275"/>
      <c r="D1301" s="418" t="s">
        <v>129</v>
      </c>
      <c r="E1301" s="50">
        <f t="shared" si="18"/>
        <v>0</v>
      </c>
      <c r="F1301" s="284">
        <f t="shared" si="19"/>
        <v>0</v>
      </c>
      <c r="N1301" s="28"/>
      <c r="R1301" s="194"/>
      <c r="T1301" s="28"/>
      <c r="U1301" s="28"/>
      <c r="V1301" s="28"/>
      <c r="AA1301" s="194"/>
      <c r="AC1301" s="28"/>
      <c r="AD1301" s="28"/>
      <c r="AE1301" s="28"/>
      <c r="AJ1301" s="194"/>
      <c r="AL1301" s="28"/>
      <c r="AM1301" s="28"/>
      <c r="AN1301" s="28"/>
      <c r="AS1301" s="194"/>
      <c r="AU1301" s="28"/>
      <c r="AV1301" s="28"/>
      <c r="AW1301" s="28"/>
      <c r="BB1301" s="194"/>
      <c r="BD1301" s="28"/>
      <c r="BE1301" s="28"/>
      <c r="BF1301" s="28"/>
      <c r="BK1301" s="194"/>
      <c r="BM1301" s="28"/>
      <c r="BN1301" s="28"/>
      <c r="BO1301" s="28"/>
      <c r="BT1301" s="194"/>
      <c r="BV1301" s="28"/>
      <c r="BW1301" s="28"/>
      <c r="BX1301" s="28"/>
      <c r="CC1301" s="194"/>
      <c r="CE1301" s="28"/>
      <c r="CF1301" s="28"/>
      <c r="CG1301" s="28"/>
      <c r="CL1301" s="194"/>
      <c r="CN1301" s="28"/>
      <c r="CO1301" s="28"/>
      <c r="CP1301" s="28"/>
      <c r="CU1301" s="194"/>
      <c r="CW1301" s="28"/>
      <c r="CX1301" s="28"/>
      <c r="CY1301" s="28"/>
      <c r="DD1301" s="194"/>
      <c r="DF1301" s="28"/>
      <c r="DG1301" s="28"/>
      <c r="DH1301" s="28"/>
      <c r="DM1301" s="194"/>
      <c r="DO1301" s="28"/>
      <c r="DP1301" s="28"/>
      <c r="DQ1301" s="28"/>
      <c r="DV1301" s="194"/>
      <c r="DX1301" s="28"/>
      <c r="DY1301" s="28"/>
      <c r="DZ1301" s="28"/>
      <c r="EE1301" s="194"/>
      <c r="EG1301" s="28"/>
      <c r="EH1301" s="28"/>
      <c r="EI1301" s="28"/>
      <c r="EN1301" s="194"/>
      <c r="EP1301" s="28"/>
      <c r="EQ1301" s="28"/>
      <c r="ER1301" s="28"/>
      <c r="EW1301" s="194"/>
      <c r="EY1301" s="28"/>
      <c r="EZ1301" s="28"/>
      <c r="FA1301" s="28"/>
      <c r="FF1301" s="194"/>
      <c r="FH1301" s="28"/>
      <c r="FI1301" s="28"/>
      <c r="FJ1301" s="28"/>
      <c r="FO1301" s="194"/>
      <c r="FQ1301" s="28"/>
      <c r="FR1301" s="28"/>
      <c r="FS1301" s="28"/>
      <c r="FX1301" s="194"/>
      <c r="FZ1301" s="28"/>
      <c r="GA1301" s="28"/>
      <c r="GB1301" s="28"/>
      <c r="GG1301" s="194"/>
      <c r="GI1301" s="28"/>
      <c r="GJ1301" s="28"/>
      <c r="GK1301" s="28"/>
      <c r="GP1301" s="194"/>
      <c r="GR1301" s="28"/>
      <c r="GS1301" s="28"/>
      <c r="GT1301" s="28"/>
      <c r="GY1301" s="194"/>
      <c r="HA1301" s="28"/>
      <c r="HB1301" s="28"/>
      <c r="HC1301" s="28"/>
      <c r="HH1301" s="194"/>
      <c r="HJ1301" s="28"/>
      <c r="HK1301" s="28"/>
      <c r="HL1301" s="28"/>
      <c r="HQ1301" s="28"/>
      <c r="HR1301" s="28"/>
      <c r="HS1301" s="28"/>
      <c r="HT1301" s="28"/>
      <c r="HU1301" s="28"/>
      <c r="HV1301" s="28"/>
      <c r="HW1301" s="28"/>
      <c r="HX1301" s="28"/>
      <c r="HY1301" s="28"/>
      <c r="HZ1301" s="28"/>
      <c r="IA1301" s="28"/>
      <c r="IB1301" s="28"/>
      <c r="IC1301" s="28"/>
      <c r="ID1301" s="28"/>
      <c r="IE1301" s="28"/>
      <c r="IF1301" s="28"/>
      <c r="IG1301" s="28"/>
      <c r="IH1301" s="28"/>
      <c r="II1301" s="28"/>
      <c r="IJ1301" s="28"/>
      <c r="IK1301" s="28"/>
      <c r="IL1301" s="28"/>
      <c r="IM1301" s="28"/>
      <c r="IN1301" s="28"/>
      <c r="IO1301" s="28"/>
      <c r="IP1301" s="28"/>
      <c r="IQ1301" s="28"/>
      <c r="IR1301" s="28"/>
      <c r="IS1301" s="28"/>
      <c r="IT1301" s="28"/>
      <c r="IU1301" s="28"/>
      <c r="IV1301" s="28"/>
    </row>
    <row r="1302" spans="1:256" s="50" customFormat="1" ht="18">
      <c r="A1302" s="206" t="s">
        <v>2797</v>
      </c>
      <c r="B1302" s="28"/>
      <c r="C1302" s="420"/>
      <c r="D1302" s="418" t="s">
        <v>129</v>
      </c>
      <c r="E1302" s="50">
        <f t="shared" si="18"/>
        <v>0</v>
      </c>
      <c r="F1302" s="284">
        <f t="shared" si="19"/>
        <v>0</v>
      </c>
      <c r="N1302" s="28"/>
      <c r="R1302" s="194"/>
      <c r="T1302" s="28"/>
      <c r="U1302" s="28"/>
      <c r="V1302" s="28"/>
      <c r="AA1302" s="194"/>
      <c r="AC1302" s="28"/>
      <c r="AD1302" s="28"/>
      <c r="AE1302" s="28"/>
      <c r="AJ1302" s="194"/>
      <c r="AL1302" s="28"/>
      <c r="AM1302" s="28"/>
      <c r="AN1302" s="28"/>
      <c r="AS1302" s="194"/>
      <c r="AU1302" s="28"/>
      <c r="AV1302" s="28"/>
      <c r="AW1302" s="28"/>
      <c r="BB1302" s="194"/>
      <c r="BD1302" s="28"/>
      <c r="BE1302" s="28"/>
      <c r="BF1302" s="28"/>
      <c r="BK1302" s="194"/>
      <c r="BM1302" s="28"/>
      <c r="BN1302" s="28"/>
      <c r="BO1302" s="28"/>
      <c r="BT1302" s="194"/>
      <c r="BV1302" s="28"/>
      <c r="BW1302" s="28"/>
      <c r="BX1302" s="28"/>
      <c r="CC1302" s="194"/>
      <c r="CE1302" s="28"/>
      <c r="CF1302" s="28"/>
      <c r="CG1302" s="28"/>
      <c r="CL1302" s="194"/>
      <c r="CN1302" s="28"/>
      <c r="CO1302" s="28"/>
      <c r="CP1302" s="28"/>
      <c r="CU1302" s="194"/>
      <c r="CW1302" s="28"/>
      <c r="CX1302" s="28"/>
      <c r="CY1302" s="28"/>
      <c r="DD1302" s="194"/>
      <c r="DF1302" s="28"/>
      <c r="DG1302" s="28"/>
      <c r="DH1302" s="28"/>
      <c r="DM1302" s="194"/>
      <c r="DO1302" s="28"/>
      <c r="DP1302" s="28"/>
      <c r="DQ1302" s="28"/>
      <c r="DV1302" s="194"/>
      <c r="DX1302" s="28"/>
      <c r="DY1302" s="28"/>
      <c r="DZ1302" s="28"/>
      <c r="EE1302" s="194"/>
      <c r="EG1302" s="28"/>
      <c r="EH1302" s="28"/>
      <c r="EI1302" s="28"/>
      <c r="EN1302" s="194"/>
      <c r="EP1302" s="28"/>
      <c r="EQ1302" s="28"/>
      <c r="ER1302" s="28"/>
      <c r="EW1302" s="194"/>
      <c r="EY1302" s="28"/>
      <c r="EZ1302" s="28"/>
      <c r="FA1302" s="28"/>
      <c r="FF1302" s="194"/>
      <c r="FH1302" s="28"/>
      <c r="FI1302" s="28"/>
      <c r="FJ1302" s="28"/>
      <c r="FO1302" s="194"/>
      <c r="FQ1302" s="28"/>
      <c r="FR1302" s="28"/>
      <c r="FS1302" s="28"/>
      <c r="FX1302" s="194"/>
      <c r="FZ1302" s="28"/>
      <c r="GA1302" s="28"/>
      <c r="GB1302" s="28"/>
      <c r="GG1302" s="194"/>
      <c r="GI1302" s="28"/>
      <c r="GJ1302" s="28"/>
      <c r="GK1302" s="28"/>
      <c r="GP1302" s="194"/>
      <c r="GR1302" s="28"/>
      <c r="GS1302" s="28"/>
      <c r="GT1302" s="28"/>
      <c r="GY1302" s="194"/>
      <c r="HA1302" s="28"/>
      <c r="HB1302" s="28"/>
      <c r="HC1302" s="28"/>
      <c r="HH1302" s="194"/>
      <c r="HJ1302" s="28"/>
      <c r="HK1302" s="28"/>
      <c r="HL1302" s="28"/>
      <c r="HQ1302" s="28"/>
      <c r="HR1302" s="28"/>
      <c r="HS1302" s="28"/>
      <c r="HT1302" s="28"/>
      <c r="HU1302" s="28"/>
      <c r="HV1302" s="28"/>
      <c r="HW1302" s="28"/>
      <c r="HX1302" s="28"/>
      <c r="HY1302" s="28"/>
      <c r="HZ1302" s="28"/>
      <c r="IA1302" s="28"/>
      <c r="IB1302" s="28"/>
      <c r="IC1302" s="28"/>
      <c r="ID1302" s="28"/>
      <c r="IE1302" s="28"/>
      <c r="IF1302" s="28"/>
      <c r="IG1302" s="28"/>
      <c r="IH1302" s="28"/>
      <c r="II1302" s="28"/>
      <c r="IJ1302" s="28"/>
      <c r="IK1302" s="28"/>
      <c r="IL1302" s="28"/>
      <c r="IM1302" s="28"/>
      <c r="IN1302" s="28"/>
      <c r="IO1302" s="28"/>
      <c r="IP1302" s="28"/>
      <c r="IQ1302" s="28"/>
      <c r="IR1302" s="28"/>
      <c r="IS1302" s="28"/>
      <c r="IT1302" s="28"/>
      <c r="IU1302" s="28"/>
      <c r="IV1302" s="28"/>
    </row>
    <row r="1303" spans="1:256" s="50" customFormat="1" ht="18">
      <c r="A1303" s="206" t="s">
        <v>2681</v>
      </c>
      <c r="B1303" s="28"/>
      <c r="C1303" s="275"/>
      <c r="D1303" s="418" t="s">
        <v>129</v>
      </c>
      <c r="E1303" s="50">
        <f t="shared" si="18"/>
        <v>0</v>
      </c>
      <c r="F1303" s="284">
        <f t="shared" si="19"/>
        <v>0</v>
      </c>
      <c r="N1303" s="28"/>
      <c r="R1303" s="194"/>
      <c r="T1303" s="28"/>
      <c r="U1303" s="28"/>
      <c r="V1303" s="28"/>
      <c r="AA1303" s="194"/>
      <c r="AC1303" s="28"/>
      <c r="AD1303" s="28"/>
      <c r="AE1303" s="28"/>
      <c r="AJ1303" s="194"/>
      <c r="AL1303" s="28"/>
      <c r="AM1303" s="28"/>
      <c r="AN1303" s="28"/>
      <c r="AS1303" s="194"/>
      <c r="AU1303" s="28"/>
      <c r="AV1303" s="28"/>
      <c r="AW1303" s="28"/>
      <c r="BB1303" s="194"/>
      <c r="BD1303" s="28"/>
      <c r="BE1303" s="28"/>
      <c r="BF1303" s="28"/>
      <c r="BK1303" s="194"/>
      <c r="BM1303" s="28"/>
      <c r="BN1303" s="28"/>
      <c r="BO1303" s="28"/>
      <c r="BT1303" s="194"/>
      <c r="BV1303" s="28"/>
      <c r="BW1303" s="28"/>
      <c r="BX1303" s="28"/>
      <c r="CC1303" s="194"/>
      <c r="CE1303" s="28"/>
      <c r="CF1303" s="28"/>
      <c r="CG1303" s="28"/>
      <c r="CL1303" s="194"/>
      <c r="CN1303" s="28"/>
      <c r="CO1303" s="28"/>
      <c r="CP1303" s="28"/>
      <c r="CU1303" s="194"/>
      <c r="CW1303" s="28"/>
      <c r="CX1303" s="28"/>
      <c r="CY1303" s="28"/>
      <c r="DD1303" s="194"/>
      <c r="DF1303" s="28"/>
      <c r="DG1303" s="28"/>
      <c r="DH1303" s="28"/>
      <c r="DM1303" s="194"/>
      <c r="DO1303" s="28"/>
      <c r="DP1303" s="28"/>
      <c r="DQ1303" s="28"/>
      <c r="DV1303" s="194"/>
      <c r="DX1303" s="28"/>
      <c r="DY1303" s="28"/>
      <c r="DZ1303" s="28"/>
      <c r="EE1303" s="194"/>
      <c r="EG1303" s="28"/>
      <c r="EH1303" s="28"/>
      <c r="EI1303" s="28"/>
      <c r="EN1303" s="194"/>
      <c r="EP1303" s="28"/>
      <c r="EQ1303" s="28"/>
      <c r="ER1303" s="28"/>
      <c r="EW1303" s="194"/>
      <c r="EY1303" s="28"/>
      <c r="EZ1303" s="28"/>
      <c r="FA1303" s="28"/>
      <c r="FF1303" s="194"/>
      <c r="FH1303" s="28"/>
      <c r="FI1303" s="28"/>
      <c r="FJ1303" s="28"/>
      <c r="FO1303" s="194"/>
      <c r="FQ1303" s="28"/>
      <c r="FR1303" s="28"/>
      <c r="FS1303" s="28"/>
      <c r="FX1303" s="194"/>
      <c r="FZ1303" s="28"/>
      <c r="GA1303" s="28"/>
      <c r="GB1303" s="28"/>
      <c r="GG1303" s="194"/>
      <c r="GI1303" s="28"/>
      <c r="GJ1303" s="28"/>
      <c r="GK1303" s="28"/>
      <c r="GP1303" s="194"/>
      <c r="GR1303" s="28"/>
      <c r="GS1303" s="28"/>
      <c r="GT1303" s="28"/>
      <c r="GY1303" s="194"/>
      <c r="HA1303" s="28"/>
      <c r="HB1303" s="28"/>
      <c r="HC1303" s="28"/>
      <c r="HH1303" s="194"/>
      <c r="HJ1303" s="28"/>
      <c r="HK1303" s="28"/>
      <c r="HL1303" s="28"/>
      <c r="HQ1303" s="28"/>
      <c r="HR1303" s="28"/>
      <c r="HS1303" s="28"/>
      <c r="HT1303" s="28"/>
      <c r="HU1303" s="28"/>
      <c r="HV1303" s="28"/>
      <c r="HW1303" s="28"/>
      <c r="HX1303" s="28"/>
      <c r="HY1303" s="28"/>
      <c r="HZ1303" s="28"/>
      <c r="IA1303" s="28"/>
      <c r="IB1303" s="28"/>
      <c r="IC1303" s="28"/>
      <c r="ID1303" s="28"/>
      <c r="IE1303" s="28"/>
      <c r="IF1303" s="28"/>
      <c r="IG1303" s="28"/>
      <c r="IH1303" s="28"/>
      <c r="II1303" s="28"/>
      <c r="IJ1303" s="28"/>
      <c r="IK1303" s="28"/>
      <c r="IL1303" s="28"/>
      <c r="IM1303" s="28"/>
      <c r="IN1303" s="28"/>
      <c r="IO1303" s="28"/>
      <c r="IP1303" s="28"/>
      <c r="IQ1303" s="28"/>
      <c r="IR1303" s="28"/>
      <c r="IS1303" s="28"/>
      <c r="IT1303" s="28"/>
      <c r="IU1303" s="28"/>
      <c r="IV1303" s="28"/>
    </row>
    <row r="1304" spans="1:256" s="50" customFormat="1" ht="18">
      <c r="A1304" s="330" t="s">
        <v>969</v>
      </c>
      <c r="B1304" s="420"/>
      <c r="C1304" s="420"/>
      <c r="D1304" s="418" t="s">
        <v>130</v>
      </c>
      <c r="E1304" s="50">
        <f t="shared" si="18"/>
        <v>2</v>
      </c>
      <c r="F1304" s="284">
        <f t="shared" si="19"/>
        <v>0</v>
      </c>
      <c r="N1304" s="28"/>
      <c r="R1304" s="194"/>
      <c r="T1304" s="28"/>
      <c r="U1304" s="28"/>
      <c r="V1304" s="28"/>
      <c r="AA1304" s="194"/>
      <c r="AC1304" s="28"/>
      <c r="AD1304" s="28"/>
      <c r="AE1304" s="28"/>
      <c r="AJ1304" s="194"/>
      <c r="AL1304" s="28"/>
      <c r="AM1304" s="28"/>
      <c r="AN1304" s="28"/>
      <c r="AS1304" s="194"/>
      <c r="AU1304" s="28"/>
      <c r="AV1304" s="28"/>
      <c r="AW1304" s="28"/>
      <c r="BB1304" s="194"/>
      <c r="BD1304" s="28"/>
      <c r="BE1304" s="28"/>
      <c r="BF1304" s="28"/>
      <c r="BK1304" s="194"/>
      <c r="BM1304" s="28"/>
      <c r="BN1304" s="28"/>
      <c r="BO1304" s="28"/>
      <c r="BT1304" s="194"/>
      <c r="BV1304" s="28"/>
      <c r="BW1304" s="28"/>
      <c r="BX1304" s="28"/>
      <c r="CC1304" s="194"/>
      <c r="CE1304" s="28"/>
      <c r="CF1304" s="28"/>
      <c r="CG1304" s="28"/>
      <c r="CL1304" s="194"/>
      <c r="CN1304" s="28"/>
      <c r="CO1304" s="28"/>
      <c r="CP1304" s="28"/>
      <c r="CU1304" s="194"/>
      <c r="CW1304" s="28"/>
      <c r="CX1304" s="28"/>
      <c r="CY1304" s="28"/>
      <c r="DD1304" s="194"/>
      <c r="DF1304" s="28"/>
      <c r="DG1304" s="28"/>
      <c r="DH1304" s="28"/>
      <c r="DM1304" s="194"/>
      <c r="DO1304" s="28"/>
      <c r="DP1304" s="28"/>
      <c r="DQ1304" s="28"/>
      <c r="DV1304" s="194"/>
      <c r="DX1304" s="28"/>
      <c r="DY1304" s="28"/>
      <c r="DZ1304" s="28"/>
      <c r="EE1304" s="194"/>
      <c r="EG1304" s="28"/>
      <c r="EH1304" s="28"/>
      <c r="EI1304" s="28"/>
      <c r="EN1304" s="194"/>
      <c r="EP1304" s="28"/>
      <c r="EQ1304" s="28"/>
      <c r="ER1304" s="28"/>
      <c r="EW1304" s="194"/>
      <c r="EY1304" s="28"/>
      <c r="EZ1304" s="28"/>
      <c r="FA1304" s="28"/>
      <c r="FF1304" s="194"/>
      <c r="FH1304" s="28"/>
      <c r="FI1304" s="28"/>
      <c r="FJ1304" s="28"/>
      <c r="FO1304" s="194"/>
      <c r="FQ1304" s="28"/>
      <c r="FR1304" s="28"/>
      <c r="FS1304" s="28"/>
      <c r="FX1304" s="194"/>
      <c r="FZ1304" s="28"/>
      <c r="GA1304" s="28"/>
      <c r="GB1304" s="28"/>
      <c r="GG1304" s="194"/>
      <c r="GI1304" s="28"/>
      <c r="GJ1304" s="28"/>
      <c r="GK1304" s="28"/>
      <c r="GP1304" s="194"/>
      <c r="GR1304" s="28"/>
      <c r="GS1304" s="28"/>
      <c r="GT1304" s="28"/>
      <c r="GY1304" s="194"/>
      <c r="HA1304" s="28"/>
      <c r="HB1304" s="28"/>
      <c r="HC1304" s="28"/>
      <c r="HH1304" s="194"/>
      <c r="HJ1304" s="28"/>
      <c r="HK1304" s="28"/>
      <c r="HL1304" s="28"/>
      <c r="HQ1304" s="28"/>
      <c r="HR1304" s="28"/>
      <c r="HS1304" s="28"/>
      <c r="HT1304" s="28"/>
      <c r="HU1304" s="28"/>
      <c r="HV1304" s="28"/>
      <c r="HW1304" s="28"/>
      <c r="HX1304" s="28"/>
      <c r="HY1304" s="28"/>
      <c r="HZ1304" s="28"/>
      <c r="IA1304" s="28"/>
      <c r="IB1304" s="28"/>
      <c r="IC1304" s="28"/>
      <c r="ID1304" s="28"/>
      <c r="IE1304" s="28"/>
      <c r="IF1304" s="28"/>
      <c r="IG1304" s="28"/>
      <c r="IH1304" s="28"/>
      <c r="II1304" s="28"/>
      <c r="IJ1304" s="28"/>
      <c r="IK1304" s="28"/>
      <c r="IL1304" s="28"/>
      <c r="IM1304" s="28"/>
      <c r="IN1304" s="28"/>
      <c r="IO1304" s="28"/>
      <c r="IP1304" s="28"/>
      <c r="IQ1304" s="28"/>
      <c r="IR1304" s="28"/>
      <c r="IS1304" s="28"/>
      <c r="IT1304" s="28"/>
      <c r="IU1304" s="28"/>
      <c r="IV1304" s="28"/>
    </row>
    <row r="1305" spans="1:256" s="50" customFormat="1" ht="18">
      <c r="A1305" s="330" t="s">
        <v>862</v>
      </c>
      <c r="B1305" s="28"/>
      <c r="C1305" s="275"/>
      <c r="D1305" s="418" t="s">
        <v>129</v>
      </c>
      <c r="E1305" s="50">
        <f t="shared" si="18"/>
        <v>0</v>
      </c>
      <c r="F1305" s="284">
        <f t="shared" si="19"/>
        <v>0</v>
      </c>
      <c r="L1305" s="28"/>
      <c r="N1305" s="28"/>
      <c r="R1305" s="194"/>
      <c r="T1305" s="28"/>
      <c r="U1305" s="28"/>
      <c r="V1305" s="28"/>
      <c r="AA1305" s="194"/>
      <c r="AC1305" s="28"/>
      <c r="AD1305" s="28"/>
      <c r="AE1305" s="28"/>
      <c r="AJ1305" s="194"/>
      <c r="AL1305" s="28"/>
      <c r="AM1305" s="28"/>
      <c r="AN1305" s="28"/>
      <c r="AS1305" s="194"/>
      <c r="AU1305" s="28"/>
      <c r="AV1305" s="28"/>
      <c r="AW1305" s="28"/>
      <c r="BB1305" s="194"/>
      <c r="BD1305" s="28"/>
      <c r="BE1305" s="28"/>
      <c r="BF1305" s="28"/>
      <c r="BK1305" s="194"/>
      <c r="BM1305" s="28"/>
      <c r="BN1305" s="28"/>
      <c r="BO1305" s="28"/>
      <c r="BT1305" s="194"/>
      <c r="BV1305" s="28"/>
      <c r="BW1305" s="28"/>
      <c r="BX1305" s="28"/>
      <c r="CC1305" s="194"/>
      <c r="CE1305" s="28"/>
      <c r="CF1305" s="28"/>
      <c r="CG1305" s="28"/>
      <c r="CL1305" s="194"/>
      <c r="CN1305" s="28"/>
      <c r="CO1305" s="28"/>
      <c r="CP1305" s="28"/>
      <c r="CU1305" s="194"/>
      <c r="CW1305" s="28"/>
      <c r="CX1305" s="28"/>
      <c r="CY1305" s="28"/>
      <c r="DD1305" s="194"/>
      <c r="DF1305" s="28"/>
      <c r="DG1305" s="28"/>
      <c r="DH1305" s="28"/>
      <c r="DM1305" s="194"/>
      <c r="DO1305" s="28"/>
      <c r="DP1305" s="28"/>
      <c r="DQ1305" s="28"/>
      <c r="DV1305" s="194"/>
      <c r="DX1305" s="28"/>
      <c r="DY1305" s="28"/>
      <c r="DZ1305" s="28"/>
      <c r="EE1305" s="194"/>
      <c r="EG1305" s="28"/>
      <c r="EH1305" s="28"/>
      <c r="EI1305" s="28"/>
      <c r="EN1305" s="194"/>
      <c r="EP1305" s="28"/>
      <c r="EQ1305" s="28"/>
      <c r="ER1305" s="28"/>
      <c r="EW1305" s="194"/>
      <c r="EY1305" s="28"/>
      <c r="EZ1305" s="28"/>
      <c r="FA1305" s="28"/>
      <c r="FF1305" s="194"/>
      <c r="FH1305" s="28"/>
      <c r="FI1305" s="28"/>
      <c r="FJ1305" s="28"/>
      <c r="FO1305" s="194"/>
      <c r="FQ1305" s="28"/>
      <c r="FR1305" s="28"/>
      <c r="FS1305" s="28"/>
      <c r="FX1305" s="194"/>
      <c r="FZ1305" s="28"/>
      <c r="GA1305" s="28"/>
      <c r="GB1305" s="28"/>
      <c r="GG1305" s="194"/>
      <c r="GI1305" s="28"/>
      <c r="GJ1305" s="28"/>
      <c r="GK1305" s="28"/>
      <c r="GP1305" s="194"/>
      <c r="GR1305" s="28"/>
      <c r="GS1305" s="28"/>
      <c r="GT1305" s="28"/>
      <c r="GY1305" s="194"/>
      <c r="HA1305" s="28"/>
      <c r="HB1305" s="28"/>
      <c r="HC1305" s="28"/>
      <c r="HH1305" s="194"/>
      <c r="HJ1305" s="28"/>
      <c r="HK1305" s="28"/>
      <c r="HL1305" s="28"/>
      <c r="HQ1305" s="28"/>
      <c r="HR1305" s="28"/>
      <c r="HS1305" s="28"/>
      <c r="HT1305" s="28"/>
      <c r="HU1305" s="28"/>
      <c r="HV1305" s="28"/>
      <c r="HW1305" s="28"/>
      <c r="HX1305" s="28"/>
      <c r="HY1305" s="28"/>
      <c r="HZ1305" s="28"/>
      <c r="IA1305" s="28"/>
      <c r="IB1305" s="28"/>
      <c r="IC1305" s="28"/>
      <c r="ID1305" s="28"/>
      <c r="IE1305" s="28"/>
      <c r="IF1305" s="28"/>
      <c r="IG1305" s="28"/>
      <c r="IH1305" s="28"/>
      <c r="II1305" s="28"/>
      <c r="IJ1305" s="28"/>
      <c r="IK1305" s="28"/>
      <c r="IL1305" s="28"/>
      <c r="IM1305" s="28"/>
      <c r="IN1305" s="28"/>
      <c r="IO1305" s="28"/>
      <c r="IP1305" s="28"/>
      <c r="IQ1305" s="28"/>
      <c r="IR1305" s="28"/>
      <c r="IS1305" s="28"/>
      <c r="IT1305" s="28"/>
      <c r="IU1305" s="28"/>
      <c r="IV1305" s="28"/>
    </row>
    <row r="1306" spans="1:256" s="50" customFormat="1" ht="18.75">
      <c r="A1306" s="330" t="s">
        <v>436</v>
      </c>
      <c r="B1306" s="279"/>
      <c r="C1306" s="417"/>
      <c r="D1306" s="418" t="s">
        <v>134</v>
      </c>
      <c r="E1306" s="50">
        <f t="shared" si="18"/>
        <v>3</v>
      </c>
      <c r="F1306" s="284">
        <f t="shared" si="19"/>
        <v>23</v>
      </c>
      <c r="H1306" s="50">
        <v>23</v>
      </c>
      <c r="N1306" s="28"/>
      <c r="R1306" s="194"/>
      <c r="T1306" s="28"/>
      <c r="U1306" s="28"/>
      <c r="V1306" s="28"/>
      <c r="AA1306" s="194"/>
      <c r="AC1306" s="28"/>
      <c r="AD1306" s="28"/>
      <c r="AE1306" s="28"/>
      <c r="AJ1306" s="194"/>
      <c r="AL1306" s="28"/>
      <c r="AM1306" s="28"/>
      <c r="AN1306" s="28"/>
      <c r="AS1306" s="194"/>
      <c r="AU1306" s="28"/>
      <c r="AV1306" s="28"/>
      <c r="AW1306" s="28"/>
      <c r="BB1306" s="194"/>
      <c r="BD1306" s="28"/>
      <c r="BE1306" s="28"/>
      <c r="BF1306" s="28"/>
      <c r="BK1306" s="194"/>
      <c r="BM1306" s="28"/>
      <c r="BN1306" s="28"/>
      <c r="BO1306" s="28"/>
      <c r="BT1306" s="194"/>
      <c r="BV1306" s="28"/>
      <c r="BW1306" s="28"/>
      <c r="BX1306" s="28"/>
      <c r="CC1306" s="194"/>
      <c r="CE1306" s="28"/>
      <c r="CF1306" s="28"/>
      <c r="CG1306" s="28"/>
      <c r="CL1306" s="194"/>
      <c r="CN1306" s="28"/>
      <c r="CO1306" s="28"/>
      <c r="CP1306" s="28"/>
      <c r="CU1306" s="194"/>
      <c r="CW1306" s="28"/>
      <c r="CX1306" s="28"/>
      <c r="CY1306" s="28"/>
      <c r="DD1306" s="194"/>
      <c r="DF1306" s="28"/>
      <c r="DG1306" s="28"/>
      <c r="DH1306" s="28"/>
      <c r="DM1306" s="194"/>
      <c r="DO1306" s="28"/>
      <c r="DP1306" s="28"/>
      <c r="DQ1306" s="28"/>
      <c r="DV1306" s="194"/>
      <c r="DX1306" s="28"/>
      <c r="DY1306" s="28"/>
      <c r="DZ1306" s="28"/>
      <c r="EE1306" s="194"/>
      <c r="EG1306" s="28"/>
      <c r="EH1306" s="28"/>
      <c r="EI1306" s="28"/>
      <c r="EN1306" s="194"/>
      <c r="EP1306" s="28"/>
      <c r="EQ1306" s="28"/>
      <c r="ER1306" s="28"/>
      <c r="EW1306" s="194"/>
      <c r="EY1306" s="28"/>
      <c r="EZ1306" s="28"/>
      <c r="FA1306" s="28"/>
      <c r="FF1306" s="194"/>
      <c r="FH1306" s="28"/>
      <c r="FI1306" s="28"/>
      <c r="FJ1306" s="28"/>
      <c r="FO1306" s="194"/>
      <c r="FQ1306" s="28"/>
      <c r="FR1306" s="28"/>
      <c r="FS1306" s="28"/>
      <c r="FX1306" s="194"/>
      <c r="FZ1306" s="28"/>
      <c r="GA1306" s="28"/>
      <c r="GB1306" s="28"/>
      <c r="GG1306" s="194"/>
      <c r="GI1306" s="28"/>
      <c r="GJ1306" s="28"/>
      <c r="GK1306" s="28"/>
      <c r="GP1306" s="194"/>
      <c r="GR1306" s="28"/>
      <c r="GS1306" s="28"/>
      <c r="GT1306" s="28"/>
      <c r="GY1306" s="194"/>
      <c r="HA1306" s="28"/>
      <c r="HB1306" s="28"/>
      <c r="HC1306" s="28"/>
      <c r="HH1306" s="194"/>
      <c r="HJ1306" s="28"/>
      <c r="HK1306" s="28"/>
      <c r="HL1306" s="28"/>
      <c r="HQ1306" s="28"/>
      <c r="HR1306" s="28"/>
      <c r="HS1306" s="28"/>
      <c r="HT1306" s="28"/>
      <c r="HU1306" s="28"/>
      <c r="HV1306" s="28"/>
      <c r="HW1306" s="28"/>
      <c r="HX1306" s="28"/>
      <c r="HY1306" s="28"/>
      <c r="HZ1306" s="28"/>
      <c r="IA1306" s="28"/>
      <c r="IB1306" s="28"/>
      <c r="IC1306" s="28"/>
      <c r="ID1306" s="28"/>
      <c r="IE1306" s="28"/>
      <c r="IF1306" s="28"/>
      <c r="IG1306" s="28"/>
      <c r="IH1306" s="28"/>
      <c r="II1306" s="28"/>
      <c r="IJ1306" s="28"/>
      <c r="IK1306" s="28"/>
      <c r="IL1306" s="28"/>
      <c r="IM1306" s="28"/>
      <c r="IN1306" s="28"/>
      <c r="IO1306" s="28"/>
      <c r="IP1306" s="28"/>
      <c r="IQ1306" s="28"/>
      <c r="IR1306" s="28"/>
      <c r="IS1306" s="28"/>
      <c r="IT1306" s="28"/>
      <c r="IU1306" s="28"/>
      <c r="IV1306" s="28"/>
    </row>
    <row r="1307" spans="1:256" s="50" customFormat="1" ht="18">
      <c r="A1307" s="206" t="s">
        <v>3109</v>
      </c>
      <c r="B1307" s="28"/>
      <c r="C1307" s="275"/>
      <c r="D1307" s="418" t="s">
        <v>129</v>
      </c>
      <c r="E1307" s="50">
        <f t="shared" si="18"/>
        <v>0</v>
      </c>
      <c r="F1307" s="284">
        <f t="shared" si="19"/>
        <v>0</v>
      </c>
      <c r="L1307" s="28"/>
      <c r="N1307" s="28"/>
      <c r="R1307" s="194"/>
      <c r="T1307" s="28"/>
      <c r="U1307" s="28"/>
      <c r="V1307" s="28"/>
      <c r="AA1307" s="194"/>
      <c r="AC1307" s="28"/>
      <c r="AD1307" s="28"/>
      <c r="AE1307" s="28"/>
      <c r="AJ1307" s="194"/>
      <c r="AL1307" s="28"/>
      <c r="AM1307" s="28"/>
      <c r="AN1307" s="28"/>
      <c r="AS1307" s="194"/>
      <c r="AU1307" s="28"/>
      <c r="AV1307" s="28"/>
      <c r="AW1307" s="28"/>
      <c r="BB1307" s="194"/>
      <c r="BD1307" s="28"/>
      <c r="BE1307" s="28"/>
      <c r="BF1307" s="28"/>
      <c r="BK1307" s="194"/>
      <c r="BM1307" s="28"/>
      <c r="BN1307" s="28"/>
      <c r="BO1307" s="28"/>
      <c r="BT1307" s="194"/>
      <c r="BV1307" s="28"/>
      <c r="BW1307" s="28"/>
      <c r="BX1307" s="28"/>
      <c r="CC1307" s="194"/>
      <c r="CE1307" s="28"/>
      <c r="CF1307" s="28"/>
      <c r="CG1307" s="28"/>
      <c r="CL1307" s="194"/>
      <c r="CN1307" s="28"/>
      <c r="CO1307" s="28"/>
      <c r="CP1307" s="28"/>
      <c r="CU1307" s="194"/>
      <c r="CW1307" s="28"/>
      <c r="CX1307" s="28"/>
      <c r="CY1307" s="28"/>
      <c r="DD1307" s="194"/>
      <c r="DF1307" s="28"/>
      <c r="DG1307" s="28"/>
      <c r="DH1307" s="28"/>
      <c r="DM1307" s="194"/>
      <c r="DO1307" s="28"/>
      <c r="DP1307" s="28"/>
      <c r="DQ1307" s="28"/>
      <c r="DV1307" s="194"/>
      <c r="DX1307" s="28"/>
      <c r="DY1307" s="28"/>
      <c r="DZ1307" s="28"/>
      <c r="EE1307" s="194"/>
      <c r="EG1307" s="28"/>
      <c r="EH1307" s="28"/>
      <c r="EI1307" s="28"/>
      <c r="EN1307" s="194"/>
      <c r="EP1307" s="28"/>
      <c r="EQ1307" s="28"/>
      <c r="ER1307" s="28"/>
      <c r="EW1307" s="194"/>
      <c r="EY1307" s="28"/>
      <c r="EZ1307" s="28"/>
      <c r="FA1307" s="28"/>
      <c r="FF1307" s="194"/>
      <c r="FH1307" s="28"/>
      <c r="FI1307" s="28"/>
      <c r="FJ1307" s="28"/>
      <c r="FO1307" s="194"/>
      <c r="FQ1307" s="28"/>
      <c r="FR1307" s="28"/>
      <c r="FS1307" s="28"/>
      <c r="FX1307" s="194"/>
      <c r="FZ1307" s="28"/>
      <c r="GA1307" s="28"/>
      <c r="GB1307" s="28"/>
      <c r="GG1307" s="194"/>
      <c r="GI1307" s="28"/>
      <c r="GJ1307" s="28"/>
      <c r="GK1307" s="28"/>
      <c r="GP1307" s="194"/>
      <c r="GR1307" s="28"/>
      <c r="GS1307" s="28"/>
      <c r="GT1307" s="28"/>
      <c r="GY1307" s="194"/>
      <c r="HA1307" s="28"/>
      <c r="HB1307" s="28"/>
      <c r="HC1307" s="28"/>
      <c r="HH1307" s="194"/>
      <c r="HJ1307" s="28"/>
      <c r="HK1307" s="28"/>
      <c r="HL1307" s="28"/>
      <c r="HQ1307" s="28"/>
      <c r="HR1307" s="28"/>
      <c r="HS1307" s="28"/>
      <c r="HT1307" s="28"/>
      <c r="HU1307" s="28"/>
      <c r="HV1307" s="28"/>
      <c r="HW1307" s="28"/>
      <c r="HX1307" s="28"/>
      <c r="HY1307" s="28"/>
      <c r="HZ1307" s="28"/>
      <c r="IA1307" s="28"/>
      <c r="IB1307" s="28"/>
      <c r="IC1307" s="28"/>
      <c r="ID1307" s="28"/>
      <c r="IE1307" s="28"/>
      <c r="IF1307" s="28"/>
      <c r="IG1307" s="28"/>
      <c r="IH1307" s="28"/>
      <c r="II1307" s="28"/>
      <c r="IJ1307" s="28"/>
      <c r="IK1307" s="28"/>
      <c r="IL1307" s="28"/>
      <c r="IM1307" s="28"/>
      <c r="IN1307" s="28"/>
      <c r="IO1307" s="28"/>
      <c r="IP1307" s="28"/>
      <c r="IQ1307" s="28"/>
      <c r="IR1307" s="28"/>
      <c r="IS1307" s="28"/>
      <c r="IT1307" s="28"/>
      <c r="IU1307" s="28"/>
      <c r="IV1307" s="28"/>
    </row>
    <row r="1308" spans="1:256" s="50" customFormat="1" ht="18.75">
      <c r="A1308" s="330" t="s">
        <v>621</v>
      </c>
      <c r="B1308" s="279"/>
      <c r="C1308" s="417"/>
      <c r="D1308" s="418" t="s">
        <v>134</v>
      </c>
      <c r="E1308" s="50">
        <f t="shared" si="18"/>
        <v>8</v>
      </c>
      <c r="F1308" s="284">
        <f t="shared" si="19"/>
        <v>29</v>
      </c>
      <c r="H1308" s="50">
        <v>25</v>
      </c>
      <c r="I1308" s="50">
        <v>4</v>
      </c>
      <c r="N1308" s="28"/>
      <c r="R1308" s="194"/>
      <c r="T1308" s="28"/>
      <c r="U1308" s="28"/>
      <c r="V1308" s="28"/>
      <c r="AA1308" s="194"/>
      <c r="AC1308" s="28"/>
      <c r="AD1308" s="28"/>
      <c r="AE1308" s="28"/>
      <c r="AJ1308" s="194"/>
      <c r="AL1308" s="28"/>
      <c r="AM1308" s="28"/>
      <c r="AN1308" s="28"/>
      <c r="AS1308" s="194"/>
      <c r="AU1308" s="28"/>
      <c r="AV1308" s="28"/>
      <c r="AW1308" s="28"/>
      <c r="BB1308" s="194"/>
      <c r="BD1308" s="28"/>
      <c r="BE1308" s="28"/>
      <c r="BF1308" s="28"/>
      <c r="BK1308" s="194"/>
      <c r="BM1308" s="28"/>
      <c r="BN1308" s="28"/>
      <c r="BO1308" s="28"/>
      <c r="BT1308" s="194"/>
      <c r="BV1308" s="28"/>
      <c r="BW1308" s="28"/>
      <c r="BX1308" s="28"/>
      <c r="CC1308" s="194"/>
      <c r="CE1308" s="28"/>
      <c r="CF1308" s="28"/>
      <c r="CG1308" s="28"/>
      <c r="CL1308" s="194"/>
      <c r="CN1308" s="28"/>
      <c r="CO1308" s="28"/>
      <c r="CP1308" s="28"/>
      <c r="CU1308" s="194"/>
      <c r="CW1308" s="28"/>
      <c r="CX1308" s="28"/>
      <c r="CY1308" s="28"/>
      <c r="DD1308" s="194"/>
      <c r="DF1308" s="28"/>
      <c r="DG1308" s="28"/>
      <c r="DH1308" s="28"/>
      <c r="DM1308" s="194"/>
      <c r="DO1308" s="28"/>
      <c r="DP1308" s="28"/>
      <c r="DQ1308" s="28"/>
      <c r="DV1308" s="194"/>
      <c r="DX1308" s="28"/>
      <c r="DY1308" s="28"/>
      <c r="DZ1308" s="28"/>
      <c r="EE1308" s="194"/>
      <c r="EG1308" s="28"/>
      <c r="EH1308" s="28"/>
      <c r="EI1308" s="28"/>
      <c r="EN1308" s="194"/>
      <c r="EP1308" s="28"/>
      <c r="EQ1308" s="28"/>
      <c r="ER1308" s="28"/>
      <c r="EW1308" s="194"/>
      <c r="EY1308" s="28"/>
      <c r="EZ1308" s="28"/>
      <c r="FA1308" s="28"/>
      <c r="FF1308" s="194"/>
      <c r="FH1308" s="28"/>
      <c r="FI1308" s="28"/>
      <c r="FJ1308" s="28"/>
      <c r="FO1308" s="194"/>
      <c r="FQ1308" s="28"/>
      <c r="FR1308" s="28"/>
      <c r="FS1308" s="28"/>
      <c r="FX1308" s="194"/>
      <c r="FZ1308" s="28"/>
      <c r="GA1308" s="28"/>
      <c r="GB1308" s="28"/>
      <c r="GG1308" s="194"/>
      <c r="GI1308" s="28"/>
      <c r="GJ1308" s="28"/>
      <c r="GK1308" s="28"/>
      <c r="GP1308" s="194"/>
      <c r="GR1308" s="28"/>
      <c r="GS1308" s="28"/>
      <c r="GT1308" s="28"/>
      <c r="GY1308" s="194"/>
      <c r="HA1308" s="28"/>
      <c r="HB1308" s="28"/>
      <c r="HC1308" s="28"/>
      <c r="HH1308" s="194"/>
      <c r="HJ1308" s="28"/>
      <c r="HK1308" s="28"/>
      <c r="HL1308" s="28"/>
      <c r="HQ1308" s="28"/>
      <c r="HR1308" s="28"/>
      <c r="HS1308" s="28"/>
      <c r="HT1308" s="28"/>
      <c r="HU1308" s="28"/>
      <c r="HV1308" s="28"/>
      <c r="HW1308" s="28"/>
      <c r="HX1308" s="28"/>
      <c r="HY1308" s="28"/>
      <c r="HZ1308" s="28"/>
      <c r="IA1308" s="28"/>
      <c r="IB1308" s="28"/>
      <c r="IC1308" s="28"/>
      <c r="ID1308" s="28"/>
      <c r="IE1308" s="28"/>
      <c r="IF1308" s="28"/>
      <c r="IG1308" s="28"/>
      <c r="IH1308" s="28"/>
      <c r="II1308" s="28"/>
      <c r="IJ1308" s="28"/>
      <c r="IK1308" s="28"/>
      <c r="IL1308" s="28"/>
      <c r="IM1308" s="28"/>
      <c r="IN1308" s="28"/>
      <c r="IO1308" s="28"/>
      <c r="IP1308" s="28"/>
      <c r="IQ1308" s="28"/>
      <c r="IR1308" s="28"/>
      <c r="IS1308" s="28"/>
      <c r="IT1308" s="28"/>
      <c r="IU1308" s="28"/>
      <c r="IV1308" s="28"/>
    </row>
    <row r="1309" spans="1:256" s="50" customFormat="1" ht="18">
      <c r="A1309" s="206" t="s">
        <v>2734</v>
      </c>
      <c r="B1309" s="28"/>
      <c r="C1309" s="275"/>
      <c r="D1309" s="418" t="s">
        <v>129</v>
      </c>
      <c r="E1309" s="50">
        <f t="shared" si="18"/>
        <v>0</v>
      </c>
      <c r="F1309" s="284">
        <f t="shared" si="19"/>
        <v>0</v>
      </c>
      <c r="L1309" s="28"/>
      <c r="N1309" s="28"/>
      <c r="R1309" s="194"/>
      <c r="T1309" s="28"/>
      <c r="U1309" s="28"/>
      <c r="V1309" s="28"/>
      <c r="AA1309" s="194"/>
      <c r="AC1309" s="28"/>
      <c r="AD1309" s="28"/>
      <c r="AE1309" s="28"/>
      <c r="AJ1309" s="194"/>
      <c r="AL1309" s="28"/>
      <c r="AM1309" s="28"/>
      <c r="AN1309" s="28"/>
      <c r="AS1309" s="194"/>
      <c r="AU1309" s="28"/>
      <c r="AV1309" s="28"/>
      <c r="AW1309" s="28"/>
      <c r="BB1309" s="194"/>
      <c r="BD1309" s="28"/>
      <c r="BE1309" s="28"/>
      <c r="BF1309" s="28"/>
      <c r="BK1309" s="194"/>
      <c r="BM1309" s="28"/>
      <c r="BN1309" s="28"/>
      <c r="BO1309" s="28"/>
      <c r="BT1309" s="194"/>
      <c r="BV1309" s="28"/>
      <c r="BW1309" s="28"/>
      <c r="BX1309" s="28"/>
      <c r="CC1309" s="194"/>
      <c r="CE1309" s="28"/>
      <c r="CF1309" s="28"/>
      <c r="CG1309" s="28"/>
      <c r="CL1309" s="194"/>
      <c r="CN1309" s="28"/>
      <c r="CO1309" s="28"/>
      <c r="CP1309" s="28"/>
      <c r="CU1309" s="194"/>
      <c r="CW1309" s="28"/>
      <c r="CX1309" s="28"/>
      <c r="CY1309" s="28"/>
      <c r="DD1309" s="194"/>
      <c r="DF1309" s="28"/>
      <c r="DG1309" s="28"/>
      <c r="DH1309" s="28"/>
      <c r="DM1309" s="194"/>
      <c r="DO1309" s="28"/>
      <c r="DP1309" s="28"/>
      <c r="DQ1309" s="28"/>
      <c r="DV1309" s="194"/>
      <c r="DX1309" s="28"/>
      <c r="DY1309" s="28"/>
      <c r="DZ1309" s="28"/>
      <c r="EE1309" s="194"/>
      <c r="EG1309" s="28"/>
      <c r="EH1309" s="28"/>
      <c r="EI1309" s="28"/>
      <c r="EN1309" s="194"/>
      <c r="EP1309" s="28"/>
      <c r="EQ1309" s="28"/>
      <c r="ER1309" s="28"/>
      <c r="EW1309" s="194"/>
      <c r="EY1309" s="28"/>
      <c r="EZ1309" s="28"/>
      <c r="FA1309" s="28"/>
      <c r="FF1309" s="194"/>
      <c r="FH1309" s="28"/>
      <c r="FI1309" s="28"/>
      <c r="FJ1309" s="28"/>
      <c r="FO1309" s="194"/>
      <c r="FQ1309" s="28"/>
      <c r="FR1309" s="28"/>
      <c r="FS1309" s="28"/>
      <c r="FX1309" s="194"/>
      <c r="FZ1309" s="28"/>
      <c r="GA1309" s="28"/>
      <c r="GB1309" s="28"/>
      <c r="GG1309" s="194"/>
      <c r="GI1309" s="28"/>
      <c r="GJ1309" s="28"/>
      <c r="GK1309" s="28"/>
      <c r="GP1309" s="194"/>
      <c r="GR1309" s="28"/>
      <c r="GS1309" s="28"/>
      <c r="GT1309" s="28"/>
      <c r="GY1309" s="194"/>
      <c r="HA1309" s="28"/>
      <c r="HB1309" s="28"/>
      <c r="HC1309" s="28"/>
      <c r="HH1309" s="194"/>
      <c r="HJ1309" s="28"/>
      <c r="HK1309" s="28"/>
      <c r="HL1309" s="28"/>
      <c r="HQ1309" s="28"/>
      <c r="HR1309" s="28"/>
      <c r="HS1309" s="28"/>
      <c r="HT1309" s="28"/>
      <c r="HU1309" s="28"/>
      <c r="HV1309" s="28"/>
      <c r="HW1309" s="28"/>
      <c r="HX1309" s="28"/>
      <c r="HY1309" s="28"/>
      <c r="HZ1309" s="28"/>
      <c r="IA1309" s="28"/>
      <c r="IB1309" s="28"/>
      <c r="IC1309" s="28"/>
      <c r="ID1309" s="28"/>
      <c r="IE1309" s="28"/>
      <c r="IF1309" s="28"/>
      <c r="IG1309" s="28"/>
      <c r="IH1309" s="28"/>
      <c r="II1309" s="28"/>
      <c r="IJ1309" s="28"/>
      <c r="IK1309" s="28"/>
      <c r="IL1309" s="28"/>
      <c r="IM1309" s="28"/>
      <c r="IN1309" s="28"/>
      <c r="IO1309" s="28"/>
      <c r="IP1309" s="28"/>
      <c r="IQ1309" s="28"/>
      <c r="IR1309" s="28"/>
      <c r="IS1309" s="28"/>
      <c r="IT1309" s="28"/>
      <c r="IU1309" s="28"/>
      <c r="IV1309" s="28"/>
    </row>
    <row r="1310" spans="1:256" s="50" customFormat="1" ht="18">
      <c r="A1310" s="206" t="s">
        <v>3082</v>
      </c>
      <c r="B1310" s="28"/>
      <c r="C1310" s="275"/>
      <c r="D1310" s="418" t="s">
        <v>129</v>
      </c>
      <c r="E1310" s="50">
        <f t="shared" si="18"/>
        <v>0</v>
      </c>
      <c r="F1310" s="284">
        <f t="shared" si="19"/>
        <v>0</v>
      </c>
      <c r="L1310" s="28"/>
      <c r="N1310" s="28"/>
      <c r="R1310" s="194"/>
      <c r="T1310" s="28"/>
      <c r="U1310" s="28"/>
      <c r="V1310" s="28"/>
      <c r="AA1310" s="194"/>
      <c r="AC1310" s="28"/>
      <c r="AD1310" s="28"/>
      <c r="AE1310" s="28"/>
      <c r="AJ1310" s="194"/>
      <c r="AL1310" s="28"/>
      <c r="AM1310" s="28"/>
      <c r="AN1310" s="28"/>
      <c r="AS1310" s="194"/>
      <c r="AU1310" s="28"/>
      <c r="AV1310" s="28"/>
      <c r="AW1310" s="28"/>
      <c r="BB1310" s="194"/>
      <c r="BD1310" s="28"/>
      <c r="BE1310" s="28"/>
      <c r="BF1310" s="28"/>
      <c r="BK1310" s="194"/>
      <c r="BM1310" s="28"/>
      <c r="BN1310" s="28"/>
      <c r="BO1310" s="28"/>
      <c r="BT1310" s="194"/>
      <c r="BV1310" s="28"/>
      <c r="BW1310" s="28"/>
      <c r="BX1310" s="28"/>
      <c r="CC1310" s="194"/>
      <c r="CE1310" s="28"/>
      <c r="CF1310" s="28"/>
      <c r="CG1310" s="28"/>
      <c r="CL1310" s="194"/>
      <c r="CN1310" s="28"/>
      <c r="CO1310" s="28"/>
      <c r="CP1310" s="28"/>
      <c r="CU1310" s="194"/>
      <c r="CW1310" s="28"/>
      <c r="CX1310" s="28"/>
      <c r="CY1310" s="28"/>
      <c r="DD1310" s="194"/>
      <c r="DF1310" s="28"/>
      <c r="DG1310" s="28"/>
      <c r="DH1310" s="28"/>
      <c r="DM1310" s="194"/>
      <c r="DO1310" s="28"/>
      <c r="DP1310" s="28"/>
      <c r="DQ1310" s="28"/>
      <c r="DV1310" s="194"/>
      <c r="DX1310" s="28"/>
      <c r="DY1310" s="28"/>
      <c r="DZ1310" s="28"/>
      <c r="EE1310" s="194"/>
      <c r="EG1310" s="28"/>
      <c r="EH1310" s="28"/>
      <c r="EI1310" s="28"/>
      <c r="EN1310" s="194"/>
      <c r="EP1310" s="28"/>
      <c r="EQ1310" s="28"/>
      <c r="ER1310" s="28"/>
      <c r="EW1310" s="194"/>
      <c r="EY1310" s="28"/>
      <c r="EZ1310" s="28"/>
      <c r="FA1310" s="28"/>
      <c r="FF1310" s="194"/>
      <c r="FH1310" s="28"/>
      <c r="FI1310" s="28"/>
      <c r="FJ1310" s="28"/>
      <c r="FO1310" s="194"/>
      <c r="FQ1310" s="28"/>
      <c r="FR1310" s="28"/>
      <c r="FS1310" s="28"/>
      <c r="FX1310" s="194"/>
      <c r="FZ1310" s="28"/>
      <c r="GA1310" s="28"/>
      <c r="GB1310" s="28"/>
      <c r="GG1310" s="194"/>
      <c r="GI1310" s="28"/>
      <c r="GJ1310" s="28"/>
      <c r="GK1310" s="28"/>
      <c r="GP1310" s="194"/>
      <c r="GR1310" s="28"/>
      <c r="GS1310" s="28"/>
      <c r="GT1310" s="28"/>
      <c r="GY1310" s="194"/>
      <c r="HA1310" s="28"/>
      <c r="HB1310" s="28"/>
      <c r="HC1310" s="28"/>
      <c r="HH1310" s="194"/>
      <c r="HJ1310" s="28"/>
      <c r="HK1310" s="28"/>
      <c r="HL1310" s="28"/>
      <c r="HQ1310" s="28"/>
      <c r="HR1310" s="28"/>
      <c r="HS1310" s="28"/>
      <c r="HT1310" s="28"/>
      <c r="HU1310" s="28"/>
      <c r="HV1310" s="28"/>
      <c r="HW1310" s="28"/>
      <c r="HX1310" s="28"/>
      <c r="HY1310" s="28"/>
      <c r="HZ1310" s="28"/>
      <c r="IA1310" s="28"/>
      <c r="IB1310" s="28"/>
      <c r="IC1310" s="28"/>
      <c r="ID1310" s="28"/>
      <c r="IE1310" s="28"/>
      <c r="IF1310" s="28"/>
      <c r="IG1310" s="28"/>
      <c r="IH1310" s="28"/>
      <c r="II1310" s="28"/>
      <c r="IJ1310" s="28"/>
      <c r="IK1310" s="28"/>
      <c r="IL1310" s="28"/>
      <c r="IM1310" s="28"/>
      <c r="IN1310" s="28"/>
      <c r="IO1310" s="28"/>
      <c r="IP1310" s="28"/>
      <c r="IQ1310" s="28"/>
      <c r="IR1310" s="28"/>
      <c r="IS1310" s="28"/>
      <c r="IT1310" s="28"/>
      <c r="IU1310" s="28"/>
      <c r="IV1310" s="28"/>
    </row>
    <row r="1311" spans="1:256" s="50" customFormat="1" ht="18">
      <c r="A1311" s="330" t="s">
        <v>564</v>
      </c>
      <c r="B1311" s="28"/>
      <c r="C1311" s="420"/>
      <c r="D1311" s="418" t="s">
        <v>129</v>
      </c>
      <c r="E1311" s="50">
        <f t="shared" si="18"/>
        <v>0</v>
      </c>
      <c r="F1311" s="284">
        <f t="shared" si="19"/>
        <v>0</v>
      </c>
      <c r="N1311" s="28"/>
      <c r="R1311" s="194"/>
      <c r="T1311" s="28"/>
      <c r="U1311" s="28"/>
      <c r="V1311" s="28"/>
      <c r="AA1311" s="194"/>
      <c r="AC1311" s="28"/>
      <c r="AD1311" s="28"/>
      <c r="AE1311" s="28"/>
      <c r="AJ1311" s="194"/>
      <c r="AL1311" s="28"/>
      <c r="AM1311" s="28"/>
      <c r="AN1311" s="28"/>
      <c r="AS1311" s="194"/>
      <c r="AU1311" s="28"/>
      <c r="AV1311" s="28"/>
      <c r="AW1311" s="28"/>
      <c r="BB1311" s="194"/>
      <c r="BD1311" s="28"/>
      <c r="BE1311" s="28"/>
      <c r="BF1311" s="28"/>
      <c r="BK1311" s="194"/>
      <c r="BM1311" s="28"/>
      <c r="BN1311" s="28"/>
      <c r="BO1311" s="28"/>
      <c r="BT1311" s="194"/>
      <c r="BV1311" s="28"/>
      <c r="BW1311" s="28"/>
      <c r="BX1311" s="28"/>
      <c r="CC1311" s="194"/>
      <c r="CE1311" s="28"/>
      <c r="CF1311" s="28"/>
      <c r="CG1311" s="28"/>
      <c r="CL1311" s="194"/>
      <c r="CN1311" s="28"/>
      <c r="CO1311" s="28"/>
      <c r="CP1311" s="28"/>
      <c r="CU1311" s="194"/>
      <c r="CW1311" s="28"/>
      <c r="CX1311" s="28"/>
      <c r="CY1311" s="28"/>
      <c r="DD1311" s="194"/>
      <c r="DF1311" s="28"/>
      <c r="DG1311" s="28"/>
      <c r="DH1311" s="28"/>
      <c r="DM1311" s="194"/>
      <c r="DO1311" s="28"/>
      <c r="DP1311" s="28"/>
      <c r="DQ1311" s="28"/>
      <c r="DV1311" s="194"/>
      <c r="DX1311" s="28"/>
      <c r="DY1311" s="28"/>
      <c r="DZ1311" s="28"/>
      <c r="EE1311" s="194"/>
      <c r="EG1311" s="28"/>
      <c r="EH1311" s="28"/>
      <c r="EI1311" s="28"/>
      <c r="EN1311" s="194"/>
      <c r="EP1311" s="28"/>
      <c r="EQ1311" s="28"/>
      <c r="ER1311" s="28"/>
      <c r="EW1311" s="194"/>
      <c r="EY1311" s="28"/>
      <c r="EZ1311" s="28"/>
      <c r="FA1311" s="28"/>
      <c r="FF1311" s="194"/>
      <c r="FH1311" s="28"/>
      <c r="FI1311" s="28"/>
      <c r="FJ1311" s="28"/>
      <c r="FO1311" s="194"/>
      <c r="FQ1311" s="28"/>
      <c r="FR1311" s="28"/>
      <c r="FS1311" s="28"/>
      <c r="FX1311" s="194"/>
      <c r="FZ1311" s="28"/>
      <c r="GA1311" s="28"/>
      <c r="GB1311" s="28"/>
      <c r="GG1311" s="194"/>
      <c r="GI1311" s="28"/>
      <c r="GJ1311" s="28"/>
      <c r="GK1311" s="28"/>
      <c r="GP1311" s="194"/>
      <c r="GR1311" s="28"/>
      <c r="GS1311" s="28"/>
      <c r="GT1311" s="28"/>
      <c r="GY1311" s="194"/>
      <c r="HA1311" s="28"/>
      <c r="HB1311" s="28"/>
      <c r="HC1311" s="28"/>
      <c r="HH1311" s="194"/>
      <c r="HJ1311" s="28"/>
      <c r="HK1311" s="28"/>
      <c r="HL1311" s="28"/>
      <c r="HQ1311" s="28"/>
      <c r="HR1311" s="28"/>
      <c r="HS1311" s="28"/>
      <c r="HT1311" s="28"/>
      <c r="HU1311" s="28"/>
      <c r="HV1311" s="28"/>
      <c r="HW1311" s="28"/>
      <c r="HX1311" s="28"/>
      <c r="HY1311" s="28"/>
      <c r="HZ1311" s="28"/>
      <c r="IA1311" s="28"/>
      <c r="IB1311" s="28"/>
      <c r="IC1311" s="28"/>
      <c r="ID1311" s="28"/>
      <c r="IE1311" s="28"/>
      <c r="IF1311" s="28"/>
      <c r="IG1311" s="28"/>
      <c r="IH1311" s="28"/>
      <c r="II1311" s="28"/>
      <c r="IJ1311" s="28"/>
      <c r="IK1311" s="28"/>
      <c r="IL1311" s="28"/>
      <c r="IM1311" s="28"/>
      <c r="IN1311" s="28"/>
      <c r="IO1311" s="28"/>
      <c r="IP1311" s="28"/>
      <c r="IQ1311" s="28"/>
      <c r="IR1311" s="28"/>
      <c r="IS1311" s="28"/>
      <c r="IT1311" s="28"/>
      <c r="IU1311" s="28"/>
      <c r="IV1311" s="28"/>
    </row>
    <row r="1312" spans="1:256" s="50" customFormat="1" ht="18">
      <c r="A1312" s="330" t="s">
        <v>624</v>
      </c>
      <c r="B1312" s="420"/>
      <c r="C1312" s="420"/>
      <c r="D1312" s="418" t="s">
        <v>132</v>
      </c>
      <c r="E1312" s="50">
        <f t="shared" si="18"/>
        <v>2</v>
      </c>
      <c r="F1312" s="284">
        <f t="shared" si="19"/>
        <v>38</v>
      </c>
      <c r="H1312" s="50">
        <v>32</v>
      </c>
      <c r="J1312" s="50">
        <v>6</v>
      </c>
      <c r="L1312" s="28"/>
      <c r="N1312" s="28"/>
      <c r="R1312" s="194"/>
      <c r="T1312" s="28"/>
      <c r="U1312" s="28"/>
      <c r="V1312" s="28"/>
      <c r="AA1312" s="194"/>
      <c r="AC1312" s="28"/>
      <c r="AD1312" s="28"/>
      <c r="AE1312" s="28"/>
      <c r="AJ1312" s="194"/>
      <c r="AL1312" s="28"/>
      <c r="AM1312" s="28"/>
      <c r="AN1312" s="28"/>
      <c r="AS1312" s="194"/>
      <c r="AU1312" s="28"/>
      <c r="AV1312" s="28"/>
      <c r="AW1312" s="28"/>
      <c r="BB1312" s="194"/>
      <c r="BD1312" s="28"/>
      <c r="BE1312" s="28"/>
      <c r="BF1312" s="28"/>
      <c r="BK1312" s="194"/>
      <c r="BM1312" s="28"/>
      <c r="BN1312" s="28"/>
      <c r="BO1312" s="28"/>
      <c r="BT1312" s="194"/>
      <c r="BV1312" s="28"/>
      <c r="BW1312" s="28"/>
      <c r="BX1312" s="28"/>
      <c r="CC1312" s="194"/>
      <c r="CE1312" s="28"/>
      <c r="CF1312" s="28"/>
      <c r="CG1312" s="28"/>
      <c r="CL1312" s="194"/>
      <c r="CN1312" s="28"/>
      <c r="CO1312" s="28"/>
      <c r="CP1312" s="28"/>
      <c r="CU1312" s="194"/>
      <c r="CW1312" s="28"/>
      <c r="CX1312" s="28"/>
      <c r="CY1312" s="28"/>
      <c r="DD1312" s="194"/>
      <c r="DF1312" s="28"/>
      <c r="DG1312" s="28"/>
      <c r="DH1312" s="28"/>
      <c r="DM1312" s="194"/>
      <c r="DO1312" s="28"/>
      <c r="DP1312" s="28"/>
      <c r="DQ1312" s="28"/>
      <c r="DV1312" s="194"/>
      <c r="DX1312" s="28"/>
      <c r="DY1312" s="28"/>
      <c r="DZ1312" s="28"/>
      <c r="EE1312" s="194"/>
      <c r="EG1312" s="28"/>
      <c r="EH1312" s="28"/>
      <c r="EI1312" s="28"/>
      <c r="EN1312" s="194"/>
      <c r="EP1312" s="28"/>
      <c r="EQ1312" s="28"/>
      <c r="ER1312" s="28"/>
      <c r="EW1312" s="194"/>
      <c r="EY1312" s="28"/>
      <c r="EZ1312" s="28"/>
      <c r="FA1312" s="28"/>
      <c r="FF1312" s="194"/>
      <c r="FH1312" s="28"/>
      <c r="FI1312" s="28"/>
      <c r="FJ1312" s="28"/>
      <c r="FO1312" s="194"/>
      <c r="FQ1312" s="28"/>
      <c r="FR1312" s="28"/>
      <c r="FS1312" s="28"/>
      <c r="FX1312" s="194"/>
      <c r="FZ1312" s="28"/>
      <c r="GA1312" s="28"/>
      <c r="GB1312" s="28"/>
      <c r="GG1312" s="194"/>
      <c r="GI1312" s="28"/>
      <c r="GJ1312" s="28"/>
      <c r="GK1312" s="28"/>
      <c r="GP1312" s="194"/>
      <c r="GR1312" s="28"/>
      <c r="GS1312" s="28"/>
      <c r="GT1312" s="28"/>
      <c r="GY1312" s="194"/>
      <c r="HA1312" s="28"/>
      <c r="HB1312" s="28"/>
      <c r="HC1312" s="28"/>
      <c r="HH1312" s="194"/>
      <c r="HJ1312" s="28"/>
      <c r="HK1312" s="28"/>
      <c r="HL1312" s="28"/>
      <c r="HQ1312" s="28"/>
      <c r="HR1312" s="28"/>
      <c r="HS1312" s="28"/>
      <c r="HT1312" s="28"/>
      <c r="HU1312" s="28"/>
      <c r="HV1312" s="28"/>
      <c r="HW1312" s="28"/>
      <c r="HX1312" s="28"/>
      <c r="HY1312" s="28"/>
      <c r="HZ1312" s="28"/>
      <c r="IA1312" s="28"/>
      <c r="IB1312" s="28"/>
      <c r="IC1312" s="28"/>
      <c r="ID1312" s="28"/>
      <c r="IE1312" s="28"/>
      <c r="IF1312" s="28"/>
      <c r="IG1312" s="28"/>
      <c r="IH1312" s="28"/>
      <c r="II1312" s="28"/>
      <c r="IJ1312" s="28"/>
      <c r="IK1312" s="28"/>
      <c r="IL1312" s="28"/>
      <c r="IM1312" s="28"/>
      <c r="IN1312" s="28"/>
      <c r="IO1312" s="28"/>
      <c r="IP1312" s="28"/>
      <c r="IQ1312" s="28"/>
      <c r="IR1312" s="28"/>
      <c r="IS1312" s="28"/>
      <c r="IT1312" s="28"/>
      <c r="IU1312" s="28"/>
      <c r="IV1312" s="28"/>
    </row>
    <row r="1313" spans="1:256" s="50" customFormat="1" ht="18">
      <c r="A1313" s="330" t="s">
        <v>1738</v>
      </c>
      <c r="B1313" s="28"/>
      <c r="C1313" s="275"/>
      <c r="D1313" s="418" t="s">
        <v>129</v>
      </c>
      <c r="E1313" s="50">
        <f t="shared" si="18"/>
        <v>0</v>
      </c>
      <c r="F1313" s="284">
        <f t="shared" si="19"/>
        <v>0</v>
      </c>
      <c r="N1313" s="28"/>
      <c r="R1313" s="194"/>
      <c r="T1313" s="28"/>
      <c r="U1313" s="28"/>
      <c r="V1313" s="28"/>
      <c r="AA1313" s="194"/>
      <c r="AC1313" s="28"/>
      <c r="AD1313" s="28"/>
      <c r="AE1313" s="28"/>
      <c r="AJ1313" s="194"/>
      <c r="AL1313" s="28"/>
      <c r="AM1313" s="28"/>
      <c r="AN1313" s="28"/>
      <c r="AS1313" s="194"/>
      <c r="AU1313" s="28"/>
      <c r="AV1313" s="28"/>
      <c r="AW1313" s="28"/>
      <c r="BB1313" s="194"/>
      <c r="BD1313" s="28"/>
      <c r="BE1313" s="28"/>
      <c r="BF1313" s="28"/>
      <c r="BK1313" s="194"/>
      <c r="BM1313" s="28"/>
      <c r="BN1313" s="28"/>
      <c r="BO1313" s="28"/>
      <c r="BT1313" s="194"/>
      <c r="BV1313" s="28"/>
      <c r="BW1313" s="28"/>
      <c r="BX1313" s="28"/>
      <c r="CC1313" s="194"/>
      <c r="CE1313" s="28"/>
      <c r="CF1313" s="28"/>
      <c r="CG1313" s="28"/>
      <c r="CL1313" s="194"/>
      <c r="CN1313" s="28"/>
      <c r="CO1313" s="28"/>
      <c r="CP1313" s="28"/>
      <c r="CU1313" s="194"/>
      <c r="CW1313" s="28"/>
      <c r="CX1313" s="28"/>
      <c r="CY1313" s="28"/>
      <c r="DD1313" s="194"/>
      <c r="DF1313" s="28"/>
      <c r="DG1313" s="28"/>
      <c r="DH1313" s="28"/>
      <c r="DM1313" s="194"/>
      <c r="DO1313" s="28"/>
      <c r="DP1313" s="28"/>
      <c r="DQ1313" s="28"/>
      <c r="DV1313" s="194"/>
      <c r="DX1313" s="28"/>
      <c r="DY1313" s="28"/>
      <c r="DZ1313" s="28"/>
      <c r="EE1313" s="194"/>
      <c r="EG1313" s="28"/>
      <c r="EH1313" s="28"/>
      <c r="EI1313" s="28"/>
      <c r="EN1313" s="194"/>
      <c r="EP1313" s="28"/>
      <c r="EQ1313" s="28"/>
      <c r="ER1313" s="28"/>
      <c r="EW1313" s="194"/>
      <c r="EY1313" s="28"/>
      <c r="EZ1313" s="28"/>
      <c r="FA1313" s="28"/>
      <c r="FF1313" s="194"/>
      <c r="FH1313" s="28"/>
      <c r="FI1313" s="28"/>
      <c r="FJ1313" s="28"/>
      <c r="FO1313" s="194"/>
      <c r="FQ1313" s="28"/>
      <c r="FR1313" s="28"/>
      <c r="FS1313" s="28"/>
      <c r="FX1313" s="194"/>
      <c r="FZ1313" s="28"/>
      <c r="GA1313" s="28"/>
      <c r="GB1313" s="28"/>
      <c r="GG1313" s="194"/>
      <c r="GI1313" s="28"/>
      <c r="GJ1313" s="28"/>
      <c r="GK1313" s="28"/>
      <c r="GP1313" s="194"/>
      <c r="GR1313" s="28"/>
      <c r="GS1313" s="28"/>
      <c r="GT1313" s="28"/>
      <c r="GY1313" s="194"/>
      <c r="HA1313" s="28"/>
      <c r="HB1313" s="28"/>
      <c r="HC1313" s="28"/>
      <c r="HH1313" s="194"/>
      <c r="HJ1313" s="28"/>
      <c r="HK1313" s="28"/>
      <c r="HL1313" s="28"/>
      <c r="HQ1313" s="28"/>
      <c r="HR1313" s="28"/>
      <c r="HS1313" s="28"/>
      <c r="HT1313" s="28"/>
      <c r="HU1313" s="28"/>
      <c r="HV1313" s="28"/>
      <c r="HW1313" s="28"/>
      <c r="HX1313" s="28"/>
      <c r="HY1313" s="28"/>
      <c r="HZ1313" s="28"/>
      <c r="IA1313" s="28"/>
      <c r="IB1313" s="28"/>
      <c r="IC1313" s="28"/>
      <c r="ID1313" s="28"/>
      <c r="IE1313" s="28"/>
      <c r="IF1313" s="28"/>
      <c r="IG1313" s="28"/>
      <c r="IH1313" s="28"/>
      <c r="II1313" s="28"/>
      <c r="IJ1313" s="28"/>
      <c r="IK1313" s="28"/>
      <c r="IL1313" s="28"/>
      <c r="IM1313" s="28"/>
      <c r="IN1313" s="28"/>
      <c r="IO1313" s="28"/>
      <c r="IP1313" s="28"/>
      <c r="IQ1313" s="28"/>
      <c r="IR1313" s="28"/>
      <c r="IS1313" s="28"/>
      <c r="IT1313" s="28"/>
      <c r="IU1313" s="28"/>
      <c r="IV1313" s="28"/>
    </row>
    <row r="1314" spans="1:256" s="50" customFormat="1" ht="18">
      <c r="A1314" s="330" t="s">
        <v>1728</v>
      </c>
      <c r="B1314" s="28"/>
      <c r="C1314" s="275"/>
      <c r="D1314" s="418" t="s">
        <v>129</v>
      </c>
      <c r="E1314" s="50">
        <f t="shared" si="18"/>
        <v>0</v>
      </c>
      <c r="F1314" s="284">
        <f t="shared" si="19"/>
        <v>0</v>
      </c>
      <c r="N1314" s="28"/>
      <c r="R1314" s="194"/>
      <c r="T1314" s="28"/>
      <c r="U1314" s="28"/>
      <c r="V1314" s="28"/>
      <c r="AA1314" s="194"/>
      <c r="AC1314" s="28"/>
      <c r="AD1314" s="28"/>
      <c r="AE1314" s="28"/>
      <c r="AJ1314" s="194"/>
      <c r="AL1314" s="28"/>
      <c r="AM1314" s="28"/>
      <c r="AN1314" s="28"/>
      <c r="AS1314" s="194"/>
      <c r="AU1314" s="28"/>
      <c r="AV1314" s="28"/>
      <c r="AW1314" s="28"/>
      <c r="BB1314" s="194"/>
      <c r="BD1314" s="28"/>
      <c r="BE1314" s="28"/>
      <c r="BF1314" s="28"/>
      <c r="BK1314" s="194"/>
      <c r="BM1314" s="28"/>
      <c r="BN1314" s="28"/>
      <c r="BO1314" s="28"/>
      <c r="BT1314" s="194"/>
      <c r="BV1314" s="28"/>
      <c r="BW1314" s="28"/>
      <c r="BX1314" s="28"/>
      <c r="CC1314" s="194"/>
      <c r="CE1314" s="28"/>
      <c r="CF1314" s="28"/>
      <c r="CG1314" s="28"/>
      <c r="CL1314" s="194"/>
      <c r="CN1314" s="28"/>
      <c r="CO1314" s="28"/>
      <c r="CP1314" s="28"/>
      <c r="CU1314" s="194"/>
      <c r="CW1314" s="28"/>
      <c r="CX1314" s="28"/>
      <c r="CY1314" s="28"/>
      <c r="DD1314" s="194"/>
      <c r="DF1314" s="28"/>
      <c r="DG1314" s="28"/>
      <c r="DH1314" s="28"/>
      <c r="DM1314" s="194"/>
      <c r="DO1314" s="28"/>
      <c r="DP1314" s="28"/>
      <c r="DQ1314" s="28"/>
      <c r="DV1314" s="194"/>
      <c r="DX1314" s="28"/>
      <c r="DY1314" s="28"/>
      <c r="DZ1314" s="28"/>
      <c r="EE1314" s="194"/>
      <c r="EG1314" s="28"/>
      <c r="EH1314" s="28"/>
      <c r="EI1314" s="28"/>
      <c r="EN1314" s="194"/>
      <c r="EP1314" s="28"/>
      <c r="EQ1314" s="28"/>
      <c r="ER1314" s="28"/>
      <c r="EW1314" s="194"/>
      <c r="EY1314" s="28"/>
      <c r="EZ1314" s="28"/>
      <c r="FA1314" s="28"/>
      <c r="FF1314" s="194"/>
      <c r="FH1314" s="28"/>
      <c r="FI1314" s="28"/>
      <c r="FJ1314" s="28"/>
      <c r="FO1314" s="194"/>
      <c r="FQ1314" s="28"/>
      <c r="FR1314" s="28"/>
      <c r="FS1314" s="28"/>
      <c r="FX1314" s="194"/>
      <c r="FZ1314" s="28"/>
      <c r="GA1314" s="28"/>
      <c r="GB1314" s="28"/>
      <c r="GG1314" s="194"/>
      <c r="GI1314" s="28"/>
      <c r="GJ1314" s="28"/>
      <c r="GK1314" s="28"/>
      <c r="GP1314" s="194"/>
      <c r="GR1314" s="28"/>
      <c r="GS1314" s="28"/>
      <c r="GT1314" s="28"/>
      <c r="GY1314" s="194"/>
      <c r="HA1314" s="28"/>
      <c r="HB1314" s="28"/>
      <c r="HC1314" s="28"/>
      <c r="HH1314" s="194"/>
      <c r="HJ1314" s="28"/>
      <c r="HK1314" s="28"/>
      <c r="HL1314" s="28"/>
      <c r="HQ1314" s="28"/>
      <c r="HR1314" s="28"/>
      <c r="HS1314" s="28"/>
      <c r="HT1314" s="28"/>
      <c r="HU1314" s="28"/>
      <c r="HV1314" s="28"/>
      <c r="HW1314" s="28"/>
      <c r="HX1314" s="28"/>
      <c r="HY1314" s="28"/>
      <c r="HZ1314" s="28"/>
      <c r="IA1314" s="28"/>
      <c r="IB1314" s="28"/>
      <c r="IC1314" s="28"/>
      <c r="ID1314" s="28"/>
      <c r="IE1314" s="28"/>
      <c r="IF1314" s="28"/>
      <c r="IG1314" s="28"/>
      <c r="IH1314" s="28"/>
      <c r="II1314" s="28"/>
      <c r="IJ1314" s="28"/>
      <c r="IK1314" s="28"/>
      <c r="IL1314" s="28"/>
      <c r="IM1314" s="28"/>
      <c r="IN1314" s="28"/>
      <c r="IO1314" s="28"/>
      <c r="IP1314" s="28"/>
      <c r="IQ1314" s="28"/>
      <c r="IR1314" s="28"/>
      <c r="IS1314" s="28"/>
      <c r="IT1314" s="28"/>
      <c r="IU1314" s="28"/>
      <c r="IV1314" s="28"/>
    </row>
    <row r="1315" spans="1:256" s="50" customFormat="1" ht="18">
      <c r="A1315" s="330" t="s">
        <v>1837</v>
      </c>
      <c r="B1315" s="28"/>
      <c r="C1315" s="275"/>
      <c r="D1315" s="418" t="s">
        <v>129</v>
      </c>
      <c r="E1315" s="50">
        <f t="shared" si="18"/>
        <v>0</v>
      </c>
      <c r="F1315" s="284">
        <f t="shared" si="19"/>
        <v>0</v>
      </c>
      <c r="N1315" s="28"/>
      <c r="R1315" s="194"/>
      <c r="T1315" s="28"/>
      <c r="U1315" s="28"/>
      <c r="V1315" s="28"/>
      <c r="AA1315" s="194"/>
      <c r="AC1315" s="28"/>
      <c r="AD1315" s="28"/>
      <c r="AE1315" s="28"/>
      <c r="AJ1315" s="194"/>
      <c r="AL1315" s="28"/>
      <c r="AM1315" s="28"/>
      <c r="AN1315" s="28"/>
      <c r="AS1315" s="194"/>
      <c r="AU1315" s="28"/>
      <c r="AV1315" s="28"/>
      <c r="AW1315" s="28"/>
      <c r="BB1315" s="194"/>
      <c r="BD1315" s="28"/>
      <c r="BE1315" s="28"/>
      <c r="BF1315" s="28"/>
      <c r="BK1315" s="194"/>
      <c r="BM1315" s="28"/>
      <c r="BN1315" s="28"/>
      <c r="BO1315" s="28"/>
      <c r="BT1315" s="194"/>
      <c r="BV1315" s="28"/>
      <c r="BW1315" s="28"/>
      <c r="BX1315" s="28"/>
      <c r="CC1315" s="194"/>
      <c r="CE1315" s="28"/>
      <c r="CF1315" s="28"/>
      <c r="CG1315" s="28"/>
      <c r="CL1315" s="194"/>
      <c r="CN1315" s="28"/>
      <c r="CO1315" s="28"/>
      <c r="CP1315" s="28"/>
      <c r="CU1315" s="194"/>
      <c r="CW1315" s="28"/>
      <c r="CX1315" s="28"/>
      <c r="CY1315" s="28"/>
      <c r="DD1315" s="194"/>
      <c r="DF1315" s="28"/>
      <c r="DG1315" s="28"/>
      <c r="DH1315" s="28"/>
      <c r="DM1315" s="194"/>
      <c r="DO1315" s="28"/>
      <c r="DP1315" s="28"/>
      <c r="DQ1315" s="28"/>
      <c r="DV1315" s="194"/>
      <c r="DX1315" s="28"/>
      <c r="DY1315" s="28"/>
      <c r="DZ1315" s="28"/>
      <c r="EE1315" s="194"/>
      <c r="EG1315" s="28"/>
      <c r="EH1315" s="28"/>
      <c r="EI1315" s="28"/>
      <c r="EN1315" s="194"/>
      <c r="EP1315" s="28"/>
      <c r="EQ1315" s="28"/>
      <c r="ER1315" s="28"/>
      <c r="EW1315" s="194"/>
      <c r="EY1315" s="28"/>
      <c r="EZ1315" s="28"/>
      <c r="FA1315" s="28"/>
      <c r="FF1315" s="194"/>
      <c r="FH1315" s="28"/>
      <c r="FI1315" s="28"/>
      <c r="FJ1315" s="28"/>
      <c r="FO1315" s="194"/>
      <c r="FQ1315" s="28"/>
      <c r="FR1315" s="28"/>
      <c r="FS1315" s="28"/>
      <c r="FX1315" s="194"/>
      <c r="FZ1315" s="28"/>
      <c r="GA1315" s="28"/>
      <c r="GB1315" s="28"/>
      <c r="GG1315" s="194"/>
      <c r="GI1315" s="28"/>
      <c r="GJ1315" s="28"/>
      <c r="GK1315" s="28"/>
      <c r="GP1315" s="194"/>
      <c r="GR1315" s="28"/>
      <c r="GS1315" s="28"/>
      <c r="GT1315" s="28"/>
      <c r="GY1315" s="194"/>
      <c r="HA1315" s="28"/>
      <c r="HB1315" s="28"/>
      <c r="HC1315" s="28"/>
      <c r="HH1315" s="194"/>
      <c r="HJ1315" s="28"/>
      <c r="HK1315" s="28"/>
      <c r="HL1315" s="28"/>
      <c r="HQ1315" s="28"/>
      <c r="HR1315" s="28"/>
      <c r="HS1315" s="28"/>
      <c r="HT1315" s="28"/>
      <c r="HU1315" s="28"/>
      <c r="HV1315" s="28"/>
      <c r="HW1315" s="28"/>
      <c r="HX1315" s="28"/>
      <c r="HY1315" s="28"/>
      <c r="HZ1315" s="28"/>
      <c r="IA1315" s="28"/>
      <c r="IB1315" s="28"/>
      <c r="IC1315" s="28"/>
      <c r="ID1315" s="28"/>
      <c r="IE1315" s="28"/>
      <c r="IF1315" s="28"/>
      <c r="IG1315" s="28"/>
      <c r="IH1315" s="28"/>
      <c r="II1315" s="28"/>
      <c r="IJ1315" s="28"/>
      <c r="IK1315" s="28"/>
      <c r="IL1315" s="28"/>
      <c r="IM1315" s="28"/>
      <c r="IN1315" s="28"/>
      <c r="IO1315" s="28"/>
      <c r="IP1315" s="28"/>
      <c r="IQ1315" s="28"/>
      <c r="IR1315" s="28"/>
      <c r="IS1315" s="28"/>
      <c r="IT1315" s="28"/>
      <c r="IU1315" s="28"/>
      <c r="IV1315" s="28"/>
    </row>
    <row r="1316" spans="1:256" s="50" customFormat="1" ht="18.75">
      <c r="A1316" s="330" t="s">
        <v>2131</v>
      </c>
      <c r="B1316" s="417"/>
      <c r="C1316" s="417"/>
      <c r="D1316" s="1" t="s">
        <v>131</v>
      </c>
      <c r="E1316" s="50">
        <f t="shared" si="18"/>
        <v>1</v>
      </c>
      <c r="F1316" s="284">
        <f t="shared" si="19"/>
        <v>12</v>
      </c>
      <c r="I1316" s="50">
        <v>12</v>
      </c>
      <c r="L1316" s="28"/>
      <c r="N1316" s="28"/>
      <c r="R1316" s="194"/>
      <c r="T1316" s="28"/>
      <c r="U1316" s="28"/>
      <c r="V1316" s="28"/>
      <c r="AA1316" s="194"/>
      <c r="AC1316" s="28"/>
      <c r="AD1316" s="28"/>
      <c r="AE1316" s="28"/>
      <c r="AJ1316" s="194"/>
      <c r="AL1316" s="28"/>
      <c r="AM1316" s="28"/>
      <c r="AN1316" s="28"/>
      <c r="AS1316" s="194"/>
      <c r="AU1316" s="28"/>
      <c r="AV1316" s="28"/>
      <c r="AW1316" s="28"/>
      <c r="BB1316" s="194"/>
      <c r="BD1316" s="28"/>
      <c r="BE1316" s="28"/>
      <c r="BF1316" s="28"/>
      <c r="BK1316" s="194"/>
      <c r="BM1316" s="28"/>
      <c r="BN1316" s="28"/>
      <c r="BO1316" s="28"/>
      <c r="BT1316" s="194"/>
      <c r="BV1316" s="28"/>
      <c r="BW1316" s="28"/>
      <c r="BX1316" s="28"/>
      <c r="CC1316" s="194"/>
      <c r="CE1316" s="28"/>
      <c r="CF1316" s="28"/>
      <c r="CG1316" s="28"/>
      <c r="CL1316" s="194"/>
      <c r="CN1316" s="28"/>
      <c r="CO1316" s="28"/>
      <c r="CP1316" s="28"/>
      <c r="CU1316" s="194"/>
      <c r="CW1316" s="28"/>
      <c r="CX1316" s="28"/>
      <c r="CY1316" s="28"/>
      <c r="DD1316" s="194"/>
      <c r="DF1316" s="28"/>
      <c r="DG1316" s="28"/>
      <c r="DH1316" s="28"/>
      <c r="DM1316" s="194"/>
      <c r="DO1316" s="28"/>
      <c r="DP1316" s="28"/>
      <c r="DQ1316" s="28"/>
      <c r="DV1316" s="194"/>
      <c r="DX1316" s="28"/>
      <c r="DY1316" s="28"/>
      <c r="DZ1316" s="28"/>
      <c r="EE1316" s="194"/>
      <c r="EG1316" s="28"/>
      <c r="EH1316" s="28"/>
      <c r="EI1316" s="28"/>
      <c r="EN1316" s="194"/>
      <c r="EP1316" s="28"/>
      <c r="EQ1316" s="28"/>
      <c r="ER1316" s="28"/>
      <c r="EW1316" s="194"/>
      <c r="EY1316" s="28"/>
      <c r="EZ1316" s="28"/>
      <c r="FA1316" s="28"/>
      <c r="FF1316" s="194"/>
      <c r="FH1316" s="28"/>
      <c r="FI1316" s="28"/>
      <c r="FJ1316" s="28"/>
      <c r="FO1316" s="194"/>
      <c r="FQ1316" s="28"/>
      <c r="FR1316" s="28"/>
      <c r="FS1316" s="28"/>
      <c r="FX1316" s="194"/>
      <c r="FZ1316" s="28"/>
      <c r="GA1316" s="28"/>
      <c r="GB1316" s="28"/>
      <c r="GG1316" s="194"/>
      <c r="GI1316" s="28"/>
      <c r="GJ1316" s="28"/>
      <c r="GK1316" s="28"/>
      <c r="GP1316" s="194"/>
      <c r="GR1316" s="28"/>
      <c r="GS1316" s="28"/>
      <c r="GT1316" s="28"/>
      <c r="GY1316" s="194"/>
      <c r="HA1316" s="28"/>
      <c r="HB1316" s="28"/>
      <c r="HC1316" s="28"/>
      <c r="HH1316" s="194"/>
      <c r="HJ1316" s="28"/>
      <c r="HK1316" s="28"/>
      <c r="HL1316" s="28"/>
      <c r="HQ1316" s="28"/>
      <c r="HR1316" s="28"/>
      <c r="HS1316" s="28"/>
      <c r="HT1316" s="28"/>
      <c r="HU1316" s="28"/>
      <c r="HV1316" s="28"/>
      <c r="HW1316" s="28"/>
      <c r="HX1316" s="28"/>
      <c r="HY1316" s="28"/>
      <c r="HZ1316" s="28"/>
      <c r="IA1316" s="28"/>
      <c r="IB1316" s="28"/>
      <c r="IC1316" s="28"/>
      <c r="ID1316" s="28"/>
      <c r="IE1316" s="28"/>
      <c r="IF1316" s="28"/>
      <c r="IG1316" s="28"/>
      <c r="IH1316" s="28"/>
      <c r="II1316" s="28"/>
      <c r="IJ1316" s="28"/>
      <c r="IK1316" s="28"/>
      <c r="IL1316" s="28"/>
      <c r="IM1316" s="28"/>
      <c r="IN1316" s="28"/>
      <c r="IO1316" s="28"/>
      <c r="IP1316" s="28"/>
      <c r="IQ1316" s="28"/>
      <c r="IR1316" s="28"/>
      <c r="IS1316" s="28"/>
      <c r="IT1316" s="28"/>
      <c r="IU1316" s="28"/>
      <c r="IV1316" s="28"/>
    </row>
    <row r="1317" spans="1:256" s="50" customFormat="1" ht="18">
      <c r="A1317" s="330" t="s">
        <v>2132</v>
      </c>
      <c r="B1317" s="28"/>
      <c r="C1317" s="275"/>
      <c r="D1317" s="418" t="s">
        <v>129</v>
      </c>
      <c r="E1317" s="50">
        <f t="shared" si="18"/>
        <v>0</v>
      </c>
      <c r="F1317" s="284">
        <f t="shared" si="19"/>
        <v>0</v>
      </c>
      <c r="N1317" s="28"/>
      <c r="R1317" s="194"/>
      <c r="T1317" s="28"/>
      <c r="U1317" s="28"/>
      <c r="V1317" s="28"/>
      <c r="AA1317" s="194"/>
      <c r="AC1317" s="28"/>
      <c r="AD1317" s="28"/>
      <c r="AE1317" s="28"/>
      <c r="AJ1317" s="194"/>
      <c r="AL1317" s="28"/>
      <c r="AM1317" s="28"/>
      <c r="AN1317" s="28"/>
      <c r="AS1317" s="194"/>
      <c r="AU1317" s="28"/>
      <c r="AV1317" s="28"/>
      <c r="AW1317" s="28"/>
      <c r="BB1317" s="194"/>
      <c r="BD1317" s="28"/>
      <c r="BE1317" s="28"/>
      <c r="BF1317" s="28"/>
      <c r="BK1317" s="194"/>
      <c r="BM1317" s="28"/>
      <c r="BN1317" s="28"/>
      <c r="BO1317" s="28"/>
      <c r="BT1317" s="194"/>
      <c r="BV1317" s="28"/>
      <c r="BW1317" s="28"/>
      <c r="BX1317" s="28"/>
      <c r="CC1317" s="194"/>
      <c r="CE1317" s="28"/>
      <c r="CF1317" s="28"/>
      <c r="CG1317" s="28"/>
      <c r="CL1317" s="194"/>
      <c r="CN1317" s="28"/>
      <c r="CO1317" s="28"/>
      <c r="CP1317" s="28"/>
      <c r="CU1317" s="194"/>
      <c r="CW1317" s="28"/>
      <c r="CX1317" s="28"/>
      <c r="CY1317" s="28"/>
      <c r="DD1317" s="194"/>
      <c r="DF1317" s="28"/>
      <c r="DG1317" s="28"/>
      <c r="DH1317" s="28"/>
      <c r="DM1317" s="194"/>
      <c r="DO1317" s="28"/>
      <c r="DP1317" s="28"/>
      <c r="DQ1317" s="28"/>
      <c r="DV1317" s="194"/>
      <c r="DX1317" s="28"/>
      <c r="DY1317" s="28"/>
      <c r="DZ1317" s="28"/>
      <c r="EE1317" s="194"/>
      <c r="EG1317" s="28"/>
      <c r="EH1317" s="28"/>
      <c r="EI1317" s="28"/>
      <c r="EN1317" s="194"/>
      <c r="EP1317" s="28"/>
      <c r="EQ1317" s="28"/>
      <c r="ER1317" s="28"/>
      <c r="EW1317" s="194"/>
      <c r="EY1317" s="28"/>
      <c r="EZ1317" s="28"/>
      <c r="FA1317" s="28"/>
      <c r="FF1317" s="194"/>
      <c r="FH1317" s="28"/>
      <c r="FI1317" s="28"/>
      <c r="FJ1317" s="28"/>
      <c r="FO1317" s="194"/>
      <c r="FQ1317" s="28"/>
      <c r="FR1317" s="28"/>
      <c r="FS1317" s="28"/>
      <c r="FX1317" s="194"/>
      <c r="FZ1317" s="28"/>
      <c r="GA1317" s="28"/>
      <c r="GB1317" s="28"/>
      <c r="GG1317" s="194"/>
      <c r="GI1317" s="28"/>
      <c r="GJ1317" s="28"/>
      <c r="GK1317" s="28"/>
      <c r="GP1317" s="194"/>
      <c r="GR1317" s="28"/>
      <c r="GS1317" s="28"/>
      <c r="GT1317" s="28"/>
      <c r="GY1317" s="194"/>
      <c r="HA1317" s="28"/>
      <c r="HB1317" s="28"/>
      <c r="HC1317" s="28"/>
      <c r="HH1317" s="194"/>
      <c r="HJ1317" s="28"/>
      <c r="HK1317" s="28"/>
      <c r="HL1317" s="28"/>
      <c r="HQ1317" s="28"/>
      <c r="HR1317" s="28"/>
      <c r="HS1317" s="28"/>
      <c r="HT1317" s="28"/>
      <c r="HU1317" s="28"/>
      <c r="HV1317" s="28"/>
      <c r="HW1317" s="28"/>
      <c r="HX1317" s="28"/>
      <c r="HY1317" s="28"/>
      <c r="HZ1317" s="28"/>
      <c r="IA1317" s="28"/>
      <c r="IB1317" s="28"/>
      <c r="IC1317" s="28"/>
      <c r="ID1317" s="28"/>
      <c r="IE1317" s="28"/>
      <c r="IF1317" s="28"/>
      <c r="IG1317" s="28"/>
      <c r="IH1317" s="28"/>
      <c r="II1317" s="28"/>
      <c r="IJ1317" s="28"/>
      <c r="IK1317" s="28"/>
      <c r="IL1317" s="28"/>
      <c r="IM1317" s="28"/>
      <c r="IN1317" s="28"/>
      <c r="IO1317" s="28"/>
      <c r="IP1317" s="28"/>
      <c r="IQ1317" s="28"/>
      <c r="IR1317" s="28"/>
      <c r="IS1317" s="28"/>
      <c r="IT1317" s="28"/>
      <c r="IU1317" s="28"/>
      <c r="IV1317" s="28"/>
    </row>
    <row r="1318" spans="1:256" s="50" customFormat="1" ht="18">
      <c r="A1318" s="330" t="s">
        <v>984</v>
      </c>
      <c r="B1318" s="28"/>
      <c r="C1318" s="275"/>
      <c r="D1318" s="418" t="s">
        <v>129</v>
      </c>
      <c r="E1318" s="50">
        <f t="shared" si="18"/>
        <v>0</v>
      </c>
      <c r="F1318" s="284">
        <f t="shared" si="19"/>
        <v>0</v>
      </c>
      <c r="N1318" s="28"/>
      <c r="R1318" s="194"/>
      <c r="T1318" s="28"/>
      <c r="U1318" s="28"/>
      <c r="V1318" s="28"/>
      <c r="AA1318" s="194"/>
      <c r="AC1318" s="28"/>
      <c r="AD1318" s="28"/>
      <c r="AE1318" s="28"/>
      <c r="AJ1318" s="194"/>
      <c r="AL1318" s="28"/>
      <c r="AM1318" s="28"/>
      <c r="AN1318" s="28"/>
      <c r="AS1318" s="194"/>
      <c r="AU1318" s="28"/>
      <c r="AV1318" s="28"/>
      <c r="AW1318" s="28"/>
      <c r="BB1318" s="194"/>
      <c r="BD1318" s="28"/>
      <c r="BE1318" s="28"/>
      <c r="BF1318" s="28"/>
      <c r="BK1318" s="194"/>
      <c r="BM1318" s="28"/>
      <c r="BN1318" s="28"/>
      <c r="BO1318" s="28"/>
      <c r="BT1318" s="194"/>
      <c r="BV1318" s="28"/>
      <c r="BW1318" s="28"/>
      <c r="BX1318" s="28"/>
      <c r="CC1318" s="194"/>
      <c r="CE1318" s="28"/>
      <c r="CF1318" s="28"/>
      <c r="CG1318" s="28"/>
      <c r="CL1318" s="194"/>
      <c r="CN1318" s="28"/>
      <c r="CO1318" s="28"/>
      <c r="CP1318" s="28"/>
      <c r="CU1318" s="194"/>
      <c r="CW1318" s="28"/>
      <c r="CX1318" s="28"/>
      <c r="CY1318" s="28"/>
      <c r="DD1318" s="194"/>
      <c r="DF1318" s="28"/>
      <c r="DG1318" s="28"/>
      <c r="DH1318" s="28"/>
      <c r="DM1318" s="194"/>
      <c r="DO1318" s="28"/>
      <c r="DP1318" s="28"/>
      <c r="DQ1318" s="28"/>
      <c r="DV1318" s="194"/>
      <c r="DX1318" s="28"/>
      <c r="DY1318" s="28"/>
      <c r="DZ1318" s="28"/>
      <c r="EE1318" s="194"/>
      <c r="EG1318" s="28"/>
      <c r="EH1318" s="28"/>
      <c r="EI1318" s="28"/>
      <c r="EN1318" s="194"/>
      <c r="EP1318" s="28"/>
      <c r="EQ1318" s="28"/>
      <c r="ER1318" s="28"/>
      <c r="EW1318" s="194"/>
      <c r="EY1318" s="28"/>
      <c r="EZ1318" s="28"/>
      <c r="FA1318" s="28"/>
      <c r="FF1318" s="194"/>
      <c r="FH1318" s="28"/>
      <c r="FI1318" s="28"/>
      <c r="FJ1318" s="28"/>
      <c r="FO1318" s="194"/>
      <c r="FQ1318" s="28"/>
      <c r="FR1318" s="28"/>
      <c r="FS1318" s="28"/>
      <c r="FX1318" s="194"/>
      <c r="FZ1318" s="28"/>
      <c r="GA1318" s="28"/>
      <c r="GB1318" s="28"/>
      <c r="GG1318" s="194"/>
      <c r="GI1318" s="28"/>
      <c r="GJ1318" s="28"/>
      <c r="GK1318" s="28"/>
      <c r="GP1318" s="194"/>
      <c r="GR1318" s="28"/>
      <c r="GS1318" s="28"/>
      <c r="GT1318" s="28"/>
      <c r="GY1318" s="194"/>
      <c r="HA1318" s="28"/>
      <c r="HB1318" s="28"/>
      <c r="HC1318" s="28"/>
      <c r="HH1318" s="194"/>
      <c r="HJ1318" s="28"/>
      <c r="HK1318" s="28"/>
      <c r="HL1318" s="28"/>
      <c r="HQ1318" s="28"/>
      <c r="HR1318" s="28"/>
      <c r="HS1318" s="28"/>
      <c r="HT1318" s="28"/>
      <c r="HU1318" s="28"/>
      <c r="HV1318" s="28"/>
      <c r="HW1318" s="28"/>
      <c r="HX1318" s="28"/>
      <c r="HY1318" s="28"/>
      <c r="HZ1318" s="28"/>
      <c r="IA1318" s="28"/>
      <c r="IB1318" s="28"/>
      <c r="IC1318" s="28"/>
      <c r="ID1318" s="28"/>
      <c r="IE1318" s="28"/>
      <c r="IF1318" s="28"/>
      <c r="IG1318" s="28"/>
      <c r="IH1318" s="28"/>
      <c r="II1318" s="28"/>
      <c r="IJ1318" s="28"/>
      <c r="IK1318" s="28"/>
      <c r="IL1318" s="28"/>
      <c r="IM1318" s="28"/>
      <c r="IN1318" s="28"/>
      <c r="IO1318" s="28"/>
      <c r="IP1318" s="28"/>
      <c r="IQ1318" s="28"/>
      <c r="IR1318" s="28"/>
      <c r="IS1318" s="28"/>
      <c r="IT1318" s="28"/>
      <c r="IU1318" s="28"/>
      <c r="IV1318" s="28"/>
    </row>
    <row r="1319" spans="1:256" s="50" customFormat="1" ht="18.75">
      <c r="A1319" s="330" t="s">
        <v>486</v>
      </c>
      <c r="B1319" s="279"/>
      <c r="C1319" s="417"/>
      <c r="D1319" s="418" t="s">
        <v>137</v>
      </c>
      <c r="E1319" s="50">
        <f t="shared" si="18"/>
        <v>14</v>
      </c>
      <c r="F1319" s="284">
        <f t="shared" si="19"/>
        <v>82</v>
      </c>
      <c r="H1319" s="50">
        <v>3</v>
      </c>
      <c r="I1319" s="50">
        <v>75</v>
      </c>
      <c r="J1319" s="50">
        <v>4</v>
      </c>
      <c r="L1319" s="28"/>
      <c r="N1319" s="28"/>
      <c r="R1319" s="194"/>
      <c r="T1319" s="28"/>
      <c r="U1319" s="28"/>
      <c r="V1319" s="28"/>
      <c r="AA1319" s="194"/>
      <c r="AC1319" s="28"/>
      <c r="AD1319" s="28"/>
      <c r="AE1319" s="28"/>
      <c r="AJ1319" s="194"/>
      <c r="AL1319" s="28"/>
      <c r="AM1319" s="28"/>
      <c r="AN1319" s="28"/>
      <c r="AS1319" s="194"/>
      <c r="AU1319" s="28"/>
      <c r="AV1319" s="28"/>
      <c r="AW1319" s="28"/>
      <c r="BB1319" s="194"/>
      <c r="BD1319" s="28"/>
      <c r="BE1319" s="28"/>
      <c r="BF1319" s="28"/>
      <c r="BK1319" s="194"/>
      <c r="BM1319" s="28"/>
      <c r="BN1319" s="28"/>
      <c r="BO1319" s="28"/>
      <c r="BT1319" s="194"/>
      <c r="BV1319" s="28"/>
      <c r="BW1319" s="28"/>
      <c r="BX1319" s="28"/>
      <c r="CC1319" s="194"/>
      <c r="CE1319" s="28"/>
      <c r="CF1319" s="28"/>
      <c r="CG1319" s="28"/>
      <c r="CL1319" s="194"/>
      <c r="CN1319" s="28"/>
      <c r="CO1319" s="28"/>
      <c r="CP1319" s="28"/>
      <c r="CU1319" s="194"/>
      <c r="CW1319" s="28"/>
      <c r="CX1319" s="28"/>
      <c r="CY1319" s="28"/>
      <c r="DD1319" s="194"/>
      <c r="DF1319" s="28"/>
      <c r="DG1319" s="28"/>
      <c r="DH1319" s="28"/>
      <c r="DM1319" s="194"/>
      <c r="DO1319" s="28"/>
      <c r="DP1319" s="28"/>
      <c r="DQ1319" s="28"/>
      <c r="DV1319" s="194"/>
      <c r="DX1319" s="28"/>
      <c r="DY1319" s="28"/>
      <c r="DZ1319" s="28"/>
      <c r="EE1319" s="194"/>
      <c r="EG1319" s="28"/>
      <c r="EH1319" s="28"/>
      <c r="EI1319" s="28"/>
      <c r="EN1319" s="194"/>
      <c r="EP1319" s="28"/>
      <c r="EQ1319" s="28"/>
      <c r="ER1319" s="28"/>
      <c r="EW1319" s="194"/>
      <c r="EY1319" s="28"/>
      <c r="EZ1319" s="28"/>
      <c r="FA1319" s="28"/>
      <c r="FF1319" s="194"/>
      <c r="FH1319" s="28"/>
      <c r="FI1319" s="28"/>
      <c r="FJ1319" s="28"/>
      <c r="FO1319" s="194"/>
      <c r="FQ1319" s="28"/>
      <c r="FR1319" s="28"/>
      <c r="FS1319" s="28"/>
      <c r="FX1319" s="194"/>
      <c r="FZ1319" s="28"/>
      <c r="GA1319" s="28"/>
      <c r="GB1319" s="28"/>
      <c r="GG1319" s="194"/>
      <c r="GI1319" s="28"/>
      <c r="GJ1319" s="28"/>
      <c r="GK1319" s="28"/>
      <c r="GP1319" s="194"/>
      <c r="GR1319" s="28"/>
      <c r="GS1319" s="28"/>
      <c r="GT1319" s="28"/>
      <c r="GY1319" s="194"/>
      <c r="HA1319" s="28"/>
      <c r="HB1319" s="28"/>
      <c r="HC1319" s="28"/>
      <c r="HH1319" s="194"/>
      <c r="HJ1319" s="28"/>
      <c r="HK1319" s="28"/>
      <c r="HL1319" s="28"/>
      <c r="HQ1319" s="28"/>
      <c r="HR1319" s="28"/>
      <c r="HS1319" s="28"/>
      <c r="HT1319" s="28"/>
      <c r="HU1319" s="28"/>
      <c r="HV1319" s="28"/>
      <c r="HW1319" s="28"/>
      <c r="HX1319" s="28"/>
      <c r="HY1319" s="28"/>
      <c r="HZ1319" s="28"/>
      <c r="IA1319" s="28"/>
      <c r="IB1319" s="28"/>
      <c r="IC1319" s="28"/>
      <c r="ID1319" s="28"/>
      <c r="IE1319" s="28"/>
      <c r="IF1319" s="28"/>
      <c r="IG1319" s="28"/>
      <c r="IH1319" s="28"/>
      <c r="II1319" s="28"/>
      <c r="IJ1319" s="28"/>
      <c r="IK1319" s="28"/>
      <c r="IL1319" s="28"/>
      <c r="IM1319" s="28"/>
      <c r="IN1319" s="28"/>
      <c r="IO1319" s="28"/>
      <c r="IP1319" s="28"/>
      <c r="IQ1319" s="28"/>
      <c r="IR1319" s="28"/>
      <c r="IS1319" s="28"/>
      <c r="IT1319" s="28"/>
      <c r="IU1319" s="28"/>
      <c r="IV1319" s="28"/>
    </row>
    <row r="1320" spans="1:256" s="50" customFormat="1" ht="18">
      <c r="A1320" s="330" t="s">
        <v>696</v>
      </c>
      <c r="B1320" s="28"/>
      <c r="C1320" s="420"/>
      <c r="D1320" s="418" t="s">
        <v>129</v>
      </c>
      <c r="E1320" s="50">
        <f t="shared" si="18"/>
        <v>2</v>
      </c>
      <c r="F1320" s="284">
        <f t="shared" si="19"/>
        <v>9</v>
      </c>
      <c r="I1320" s="50">
        <v>9</v>
      </c>
      <c r="N1320" s="28"/>
      <c r="R1320" s="194"/>
      <c r="T1320" s="28"/>
      <c r="U1320" s="28"/>
      <c r="V1320" s="28"/>
      <c r="AA1320" s="194"/>
      <c r="AC1320" s="28"/>
      <c r="AD1320" s="28"/>
      <c r="AE1320" s="28"/>
      <c r="AJ1320" s="194"/>
      <c r="AL1320" s="28"/>
      <c r="AM1320" s="28"/>
      <c r="AN1320" s="28"/>
      <c r="AS1320" s="194"/>
      <c r="AU1320" s="28"/>
      <c r="AV1320" s="28"/>
      <c r="AW1320" s="28"/>
      <c r="BB1320" s="194"/>
      <c r="BD1320" s="28"/>
      <c r="BE1320" s="28"/>
      <c r="BF1320" s="28"/>
      <c r="BK1320" s="194"/>
      <c r="BM1320" s="28"/>
      <c r="BN1320" s="28"/>
      <c r="BO1320" s="28"/>
      <c r="BT1320" s="194"/>
      <c r="BV1320" s="28"/>
      <c r="BW1320" s="28"/>
      <c r="BX1320" s="28"/>
      <c r="CC1320" s="194"/>
      <c r="CE1320" s="28"/>
      <c r="CF1320" s="28"/>
      <c r="CG1320" s="28"/>
      <c r="CL1320" s="194"/>
      <c r="CN1320" s="28"/>
      <c r="CO1320" s="28"/>
      <c r="CP1320" s="28"/>
      <c r="CU1320" s="194"/>
      <c r="CW1320" s="28"/>
      <c r="CX1320" s="28"/>
      <c r="CY1320" s="28"/>
      <c r="DD1320" s="194"/>
      <c r="DF1320" s="28"/>
      <c r="DG1320" s="28"/>
      <c r="DH1320" s="28"/>
      <c r="DM1320" s="194"/>
      <c r="DO1320" s="28"/>
      <c r="DP1320" s="28"/>
      <c r="DQ1320" s="28"/>
      <c r="DV1320" s="194"/>
      <c r="DX1320" s="28"/>
      <c r="DY1320" s="28"/>
      <c r="DZ1320" s="28"/>
      <c r="EE1320" s="194"/>
      <c r="EG1320" s="28"/>
      <c r="EH1320" s="28"/>
      <c r="EI1320" s="28"/>
      <c r="EN1320" s="194"/>
      <c r="EP1320" s="28"/>
      <c r="EQ1320" s="28"/>
      <c r="ER1320" s="28"/>
      <c r="EW1320" s="194"/>
      <c r="EY1320" s="28"/>
      <c r="EZ1320" s="28"/>
      <c r="FA1320" s="28"/>
      <c r="FF1320" s="194"/>
      <c r="FH1320" s="28"/>
      <c r="FI1320" s="28"/>
      <c r="FJ1320" s="28"/>
      <c r="FO1320" s="194"/>
      <c r="FQ1320" s="28"/>
      <c r="FR1320" s="28"/>
      <c r="FS1320" s="28"/>
      <c r="FX1320" s="194"/>
      <c r="FZ1320" s="28"/>
      <c r="GA1320" s="28"/>
      <c r="GB1320" s="28"/>
      <c r="GG1320" s="194"/>
      <c r="GI1320" s="28"/>
      <c r="GJ1320" s="28"/>
      <c r="GK1320" s="28"/>
      <c r="GP1320" s="194"/>
      <c r="GR1320" s="28"/>
      <c r="GS1320" s="28"/>
      <c r="GT1320" s="28"/>
      <c r="GY1320" s="194"/>
      <c r="HA1320" s="28"/>
      <c r="HB1320" s="28"/>
      <c r="HC1320" s="28"/>
      <c r="HH1320" s="194"/>
      <c r="HJ1320" s="28"/>
      <c r="HK1320" s="28"/>
      <c r="HL1320" s="28"/>
      <c r="HQ1320" s="28"/>
      <c r="HR1320" s="28"/>
      <c r="HS1320" s="28"/>
      <c r="HT1320" s="28"/>
      <c r="HU1320" s="28"/>
      <c r="HV1320" s="28"/>
      <c r="HW1320" s="28"/>
      <c r="HX1320" s="28"/>
      <c r="HY1320" s="28"/>
      <c r="HZ1320" s="28"/>
      <c r="IA1320" s="28"/>
      <c r="IB1320" s="28"/>
      <c r="IC1320" s="28"/>
      <c r="ID1320" s="28"/>
      <c r="IE1320" s="28"/>
      <c r="IF1320" s="28"/>
      <c r="IG1320" s="28"/>
      <c r="IH1320" s="28"/>
      <c r="II1320" s="28"/>
      <c r="IJ1320" s="28"/>
      <c r="IK1320" s="28"/>
      <c r="IL1320" s="28"/>
      <c r="IM1320" s="28"/>
      <c r="IN1320" s="28"/>
      <c r="IO1320" s="28"/>
      <c r="IP1320" s="28"/>
      <c r="IQ1320" s="28"/>
      <c r="IR1320" s="28"/>
      <c r="IS1320" s="28"/>
      <c r="IT1320" s="28"/>
      <c r="IU1320" s="28"/>
      <c r="IV1320" s="28"/>
    </row>
    <row r="1321" spans="1:256" s="50" customFormat="1" ht="18">
      <c r="A1321" s="206" t="s">
        <v>2725</v>
      </c>
      <c r="B1321" s="28"/>
      <c r="C1321" s="275"/>
      <c r="D1321" s="418" t="s">
        <v>129</v>
      </c>
      <c r="E1321" s="50">
        <f t="shared" ref="E1321:E1384" si="20">COUNTIF($A$599:$AQF$672,A1321)</f>
        <v>0</v>
      </c>
      <c r="F1321" s="284">
        <f t="shared" ref="F1321:F1384" si="21">SUM(G1321:L1321)</f>
        <v>0</v>
      </c>
      <c r="N1321" s="28"/>
      <c r="R1321" s="194"/>
      <c r="T1321" s="28"/>
      <c r="U1321" s="28"/>
      <c r="V1321" s="28"/>
      <c r="AA1321" s="194"/>
      <c r="AC1321" s="28"/>
      <c r="AD1321" s="28"/>
      <c r="AE1321" s="28"/>
      <c r="AJ1321" s="194"/>
      <c r="AL1321" s="28"/>
      <c r="AM1321" s="28"/>
      <c r="AN1321" s="28"/>
      <c r="AS1321" s="194"/>
      <c r="AU1321" s="28"/>
      <c r="AV1321" s="28"/>
      <c r="AW1321" s="28"/>
      <c r="BB1321" s="194"/>
      <c r="BD1321" s="28"/>
      <c r="BE1321" s="28"/>
      <c r="BF1321" s="28"/>
      <c r="BK1321" s="194"/>
      <c r="BM1321" s="28"/>
      <c r="BN1321" s="28"/>
      <c r="BO1321" s="28"/>
      <c r="BT1321" s="194"/>
      <c r="BV1321" s="28"/>
      <c r="BW1321" s="28"/>
      <c r="BX1321" s="28"/>
      <c r="CC1321" s="194"/>
      <c r="CE1321" s="28"/>
      <c r="CF1321" s="28"/>
      <c r="CG1321" s="28"/>
      <c r="CL1321" s="194"/>
      <c r="CN1321" s="28"/>
      <c r="CO1321" s="28"/>
      <c r="CP1321" s="28"/>
      <c r="CU1321" s="194"/>
      <c r="CW1321" s="28"/>
      <c r="CX1321" s="28"/>
      <c r="CY1321" s="28"/>
      <c r="DD1321" s="194"/>
      <c r="DF1321" s="28"/>
      <c r="DG1321" s="28"/>
      <c r="DH1321" s="28"/>
      <c r="DM1321" s="194"/>
      <c r="DO1321" s="28"/>
      <c r="DP1321" s="28"/>
      <c r="DQ1321" s="28"/>
      <c r="DV1321" s="194"/>
      <c r="DX1321" s="28"/>
      <c r="DY1321" s="28"/>
      <c r="DZ1321" s="28"/>
      <c r="EE1321" s="194"/>
      <c r="EG1321" s="28"/>
      <c r="EH1321" s="28"/>
      <c r="EI1321" s="28"/>
      <c r="EN1321" s="194"/>
      <c r="EP1321" s="28"/>
      <c r="EQ1321" s="28"/>
      <c r="ER1321" s="28"/>
      <c r="EW1321" s="194"/>
      <c r="EY1321" s="28"/>
      <c r="EZ1321" s="28"/>
      <c r="FA1321" s="28"/>
      <c r="FF1321" s="194"/>
      <c r="FH1321" s="28"/>
      <c r="FI1321" s="28"/>
      <c r="FJ1321" s="28"/>
      <c r="FO1321" s="194"/>
      <c r="FQ1321" s="28"/>
      <c r="FR1321" s="28"/>
      <c r="FS1321" s="28"/>
      <c r="FX1321" s="194"/>
      <c r="FZ1321" s="28"/>
      <c r="GA1321" s="28"/>
      <c r="GB1321" s="28"/>
      <c r="GG1321" s="194"/>
      <c r="GI1321" s="28"/>
      <c r="GJ1321" s="28"/>
      <c r="GK1321" s="28"/>
      <c r="GP1321" s="194"/>
      <c r="GR1321" s="28"/>
      <c r="GS1321" s="28"/>
      <c r="GT1321" s="28"/>
      <c r="GY1321" s="194"/>
      <c r="HA1321" s="28"/>
      <c r="HB1321" s="28"/>
      <c r="HC1321" s="28"/>
      <c r="HH1321" s="194"/>
      <c r="HJ1321" s="28"/>
      <c r="HK1321" s="28"/>
      <c r="HL1321" s="28"/>
      <c r="HQ1321" s="28"/>
      <c r="HR1321" s="28"/>
      <c r="HS1321" s="28"/>
      <c r="HT1321" s="28"/>
      <c r="HU1321" s="28"/>
      <c r="HV1321" s="28"/>
      <c r="HW1321" s="28"/>
      <c r="HX1321" s="28"/>
      <c r="HY1321" s="28"/>
      <c r="HZ1321" s="28"/>
      <c r="IA1321" s="28"/>
      <c r="IB1321" s="28"/>
      <c r="IC1321" s="28"/>
      <c r="ID1321" s="28"/>
      <c r="IE1321" s="28"/>
      <c r="IF1321" s="28"/>
      <c r="IG1321" s="28"/>
      <c r="IH1321" s="28"/>
      <c r="II1321" s="28"/>
      <c r="IJ1321" s="28"/>
      <c r="IK1321" s="28"/>
      <c r="IL1321" s="28"/>
      <c r="IM1321" s="28"/>
      <c r="IN1321" s="28"/>
      <c r="IO1321" s="28"/>
      <c r="IP1321" s="28"/>
      <c r="IQ1321" s="28"/>
      <c r="IR1321" s="28"/>
      <c r="IS1321" s="28"/>
      <c r="IT1321" s="28"/>
      <c r="IU1321" s="28"/>
      <c r="IV1321" s="28"/>
    </row>
    <row r="1322" spans="1:256" s="50" customFormat="1" ht="18">
      <c r="A1322" s="330" t="s">
        <v>1262</v>
      </c>
      <c r="B1322" s="420"/>
      <c r="C1322" s="420"/>
      <c r="D1322" s="418" t="s">
        <v>130</v>
      </c>
      <c r="E1322" s="50">
        <f t="shared" si="20"/>
        <v>5</v>
      </c>
      <c r="F1322" s="284">
        <f t="shared" si="21"/>
        <v>31</v>
      </c>
      <c r="H1322" s="50">
        <v>9</v>
      </c>
      <c r="I1322" s="50">
        <v>22</v>
      </c>
      <c r="L1322" s="281"/>
      <c r="N1322" s="28"/>
      <c r="R1322" s="194"/>
      <c r="T1322" s="28"/>
      <c r="U1322" s="28"/>
      <c r="V1322" s="28"/>
      <c r="AA1322" s="194"/>
      <c r="AC1322" s="28"/>
      <c r="AD1322" s="28"/>
      <c r="AE1322" s="28"/>
      <c r="AJ1322" s="194"/>
      <c r="AL1322" s="28"/>
      <c r="AM1322" s="28"/>
      <c r="AN1322" s="28"/>
      <c r="AS1322" s="194"/>
      <c r="AU1322" s="28"/>
      <c r="AV1322" s="28"/>
      <c r="AW1322" s="28"/>
      <c r="BB1322" s="194"/>
      <c r="BD1322" s="28"/>
      <c r="BE1322" s="28"/>
      <c r="BF1322" s="28"/>
      <c r="BK1322" s="194"/>
      <c r="BM1322" s="28"/>
      <c r="BN1322" s="28"/>
      <c r="BO1322" s="28"/>
      <c r="BT1322" s="194"/>
      <c r="BV1322" s="28"/>
      <c r="BW1322" s="28"/>
      <c r="BX1322" s="28"/>
      <c r="CC1322" s="194"/>
      <c r="CE1322" s="28"/>
      <c r="CF1322" s="28"/>
      <c r="CG1322" s="28"/>
      <c r="CL1322" s="194"/>
      <c r="CN1322" s="28"/>
      <c r="CO1322" s="28"/>
      <c r="CP1322" s="28"/>
      <c r="CU1322" s="194"/>
      <c r="CW1322" s="28"/>
      <c r="CX1322" s="28"/>
      <c r="CY1322" s="28"/>
      <c r="DD1322" s="194"/>
      <c r="DF1322" s="28"/>
      <c r="DG1322" s="28"/>
      <c r="DH1322" s="28"/>
      <c r="DM1322" s="194"/>
      <c r="DO1322" s="28"/>
      <c r="DP1322" s="28"/>
      <c r="DQ1322" s="28"/>
      <c r="DV1322" s="194"/>
      <c r="DX1322" s="28"/>
      <c r="DY1322" s="28"/>
      <c r="DZ1322" s="28"/>
      <c r="EE1322" s="194"/>
      <c r="EG1322" s="28"/>
      <c r="EH1322" s="28"/>
      <c r="EI1322" s="28"/>
      <c r="EN1322" s="194"/>
      <c r="EP1322" s="28"/>
      <c r="EQ1322" s="28"/>
      <c r="ER1322" s="28"/>
      <c r="EW1322" s="194"/>
      <c r="EY1322" s="28"/>
      <c r="EZ1322" s="28"/>
      <c r="FA1322" s="28"/>
      <c r="FF1322" s="194"/>
      <c r="FH1322" s="28"/>
      <c r="FI1322" s="28"/>
      <c r="FJ1322" s="28"/>
      <c r="FO1322" s="194"/>
      <c r="FQ1322" s="28"/>
      <c r="FR1322" s="28"/>
      <c r="FS1322" s="28"/>
      <c r="FX1322" s="194"/>
      <c r="FZ1322" s="28"/>
      <c r="GA1322" s="28"/>
      <c r="GB1322" s="28"/>
      <c r="GG1322" s="194"/>
      <c r="GI1322" s="28"/>
      <c r="GJ1322" s="28"/>
      <c r="GK1322" s="28"/>
      <c r="GP1322" s="194"/>
      <c r="GR1322" s="28"/>
      <c r="GS1322" s="28"/>
      <c r="GT1322" s="28"/>
      <c r="GY1322" s="194"/>
      <c r="HA1322" s="28"/>
      <c r="HB1322" s="28"/>
      <c r="HC1322" s="28"/>
      <c r="HH1322" s="194"/>
      <c r="HJ1322" s="28"/>
      <c r="HK1322" s="28"/>
      <c r="HL1322" s="28"/>
      <c r="HQ1322" s="28"/>
      <c r="HR1322" s="28"/>
      <c r="HS1322" s="28"/>
      <c r="HT1322" s="28"/>
      <c r="HU1322" s="28"/>
      <c r="HV1322" s="28"/>
      <c r="HW1322" s="28"/>
      <c r="HX1322" s="28"/>
      <c r="HY1322" s="28"/>
      <c r="HZ1322" s="28"/>
      <c r="IA1322" s="28"/>
      <c r="IB1322" s="28"/>
      <c r="IC1322" s="28"/>
      <c r="ID1322" s="28"/>
      <c r="IE1322" s="28"/>
      <c r="IF1322" s="28"/>
      <c r="IG1322" s="28"/>
      <c r="IH1322" s="28"/>
      <c r="II1322" s="28"/>
      <c r="IJ1322" s="28"/>
      <c r="IK1322" s="28"/>
      <c r="IL1322" s="28"/>
      <c r="IM1322" s="28"/>
      <c r="IN1322" s="28"/>
      <c r="IO1322" s="28"/>
      <c r="IP1322" s="28"/>
      <c r="IQ1322" s="28"/>
      <c r="IR1322" s="28"/>
      <c r="IS1322" s="28"/>
      <c r="IT1322" s="28"/>
      <c r="IU1322" s="28"/>
      <c r="IV1322" s="28"/>
    </row>
    <row r="1323" spans="1:256" s="50" customFormat="1" ht="18.75">
      <c r="A1323" s="206" t="s">
        <v>2686</v>
      </c>
      <c r="B1323" s="417"/>
      <c r="C1323" s="417"/>
      <c r="D1323" s="1" t="s">
        <v>131</v>
      </c>
      <c r="E1323" s="50">
        <f t="shared" si="20"/>
        <v>2</v>
      </c>
      <c r="F1323" s="284">
        <f t="shared" si="21"/>
        <v>0</v>
      </c>
      <c r="N1323" s="28"/>
      <c r="R1323" s="194"/>
      <c r="T1323" s="28"/>
      <c r="U1323" s="28"/>
      <c r="V1323" s="28"/>
      <c r="AA1323" s="194"/>
      <c r="AC1323" s="28"/>
      <c r="AD1323" s="28"/>
      <c r="AE1323" s="28"/>
      <c r="AJ1323" s="194"/>
      <c r="AL1323" s="28"/>
      <c r="AM1323" s="28"/>
      <c r="AN1323" s="28"/>
      <c r="AS1323" s="194"/>
      <c r="AU1323" s="28"/>
      <c r="AV1323" s="28"/>
      <c r="AW1323" s="28"/>
      <c r="BB1323" s="194"/>
      <c r="BD1323" s="28"/>
      <c r="BE1323" s="28"/>
      <c r="BF1323" s="28"/>
      <c r="BK1323" s="194"/>
      <c r="BM1323" s="28"/>
      <c r="BN1323" s="28"/>
      <c r="BO1323" s="28"/>
      <c r="BT1323" s="194"/>
      <c r="BV1323" s="28"/>
      <c r="BW1323" s="28"/>
      <c r="BX1323" s="28"/>
      <c r="CC1323" s="194"/>
      <c r="CE1323" s="28"/>
      <c r="CF1323" s="28"/>
      <c r="CG1323" s="28"/>
      <c r="CL1323" s="194"/>
      <c r="CN1323" s="28"/>
      <c r="CO1323" s="28"/>
      <c r="CP1323" s="28"/>
      <c r="CU1323" s="194"/>
      <c r="CW1323" s="28"/>
      <c r="CX1323" s="28"/>
      <c r="CY1323" s="28"/>
      <c r="DD1323" s="194"/>
      <c r="DF1323" s="28"/>
      <c r="DG1323" s="28"/>
      <c r="DH1323" s="28"/>
      <c r="DM1323" s="194"/>
      <c r="DO1323" s="28"/>
      <c r="DP1323" s="28"/>
      <c r="DQ1323" s="28"/>
      <c r="DV1323" s="194"/>
      <c r="DX1323" s="28"/>
      <c r="DY1323" s="28"/>
      <c r="DZ1323" s="28"/>
      <c r="EE1323" s="194"/>
      <c r="EG1323" s="28"/>
      <c r="EH1323" s="28"/>
      <c r="EI1323" s="28"/>
      <c r="EN1323" s="194"/>
      <c r="EP1323" s="28"/>
      <c r="EQ1323" s="28"/>
      <c r="ER1323" s="28"/>
      <c r="EW1323" s="194"/>
      <c r="EY1323" s="28"/>
      <c r="EZ1323" s="28"/>
      <c r="FA1323" s="28"/>
      <c r="FF1323" s="194"/>
      <c r="FH1323" s="28"/>
      <c r="FI1323" s="28"/>
      <c r="FJ1323" s="28"/>
      <c r="FO1323" s="194"/>
      <c r="FQ1323" s="28"/>
      <c r="FR1323" s="28"/>
      <c r="FS1323" s="28"/>
      <c r="FX1323" s="194"/>
      <c r="FZ1323" s="28"/>
      <c r="GA1323" s="28"/>
      <c r="GB1323" s="28"/>
      <c r="GG1323" s="194"/>
      <c r="GI1323" s="28"/>
      <c r="GJ1323" s="28"/>
      <c r="GK1323" s="28"/>
      <c r="GP1323" s="194"/>
      <c r="GR1323" s="28"/>
      <c r="GS1323" s="28"/>
      <c r="GT1323" s="28"/>
      <c r="GY1323" s="194"/>
      <c r="HA1323" s="28"/>
      <c r="HB1323" s="28"/>
      <c r="HC1323" s="28"/>
      <c r="HH1323" s="194"/>
      <c r="HJ1323" s="28"/>
      <c r="HK1323" s="28"/>
      <c r="HL1323" s="28"/>
      <c r="HQ1323" s="28"/>
      <c r="HR1323" s="28"/>
      <c r="HS1323" s="28"/>
      <c r="HT1323" s="28"/>
      <c r="HU1323" s="28"/>
      <c r="HV1323" s="28"/>
      <c r="HW1323" s="28"/>
      <c r="HX1323" s="28"/>
      <c r="HY1323" s="28"/>
      <c r="HZ1323" s="28"/>
      <c r="IA1323" s="28"/>
      <c r="IB1323" s="28"/>
      <c r="IC1323" s="28"/>
      <c r="ID1323" s="28"/>
      <c r="IE1323" s="28"/>
      <c r="IF1323" s="28"/>
      <c r="IG1323" s="28"/>
      <c r="IH1323" s="28"/>
      <c r="II1323" s="28"/>
      <c r="IJ1323" s="28"/>
      <c r="IK1323" s="28"/>
      <c r="IL1323" s="28"/>
      <c r="IM1323" s="28"/>
      <c r="IN1323" s="28"/>
      <c r="IO1323" s="28"/>
      <c r="IP1323" s="28"/>
      <c r="IQ1323" s="28"/>
      <c r="IR1323" s="28"/>
      <c r="IS1323" s="28"/>
      <c r="IT1323" s="28"/>
      <c r="IU1323" s="28"/>
      <c r="IV1323" s="28"/>
    </row>
    <row r="1324" spans="1:256" s="50" customFormat="1" ht="18">
      <c r="A1324" s="330" t="s">
        <v>2133</v>
      </c>
      <c r="B1324" s="28"/>
      <c r="C1324" s="275"/>
      <c r="D1324" s="418" t="s">
        <v>129</v>
      </c>
      <c r="E1324" s="50">
        <f t="shared" si="20"/>
        <v>0</v>
      </c>
      <c r="F1324" s="284">
        <f t="shared" si="21"/>
        <v>0</v>
      </c>
      <c r="L1324" s="281"/>
      <c r="N1324" s="28"/>
      <c r="R1324" s="194"/>
      <c r="T1324" s="28"/>
      <c r="U1324" s="28"/>
      <c r="V1324" s="28"/>
      <c r="AA1324" s="194"/>
      <c r="AC1324" s="28"/>
      <c r="AD1324" s="28"/>
      <c r="AE1324" s="28"/>
      <c r="AJ1324" s="194"/>
      <c r="AL1324" s="28"/>
      <c r="AM1324" s="28"/>
      <c r="AN1324" s="28"/>
      <c r="AS1324" s="194"/>
      <c r="AU1324" s="28"/>
      <c r="AV1324" s="28"/>
      <c r="AW1324" s="28"/>
      <c r="BB1324" s="194"/>
      <c r="BD1324" s="28"/>
      <c r="BE1324" s="28"/>
      <c r="BF1324" s="28"/>
      <c r="BK1324" s="194"/>
      <c r="BM1324" s="28"/>
      <c r="BN1324" s="28"/>
      <c r="BO1324" s="28"/>
      <c r="BT1324" s="194"/>
      <c r="BV1324" s="28"/>
      <c r="BW1324" s="28"/>
      <c r="BX1324" s="28"/>
      <c r="CC1324" s="194"/>
      <c r="CE1324" s="28"/>
      <c r="CF1324" s="28"/>
      <c r="CG1324" s="28"/>
      <c r="CL1324" s="194"/>
      <c r="CN1324" s="28"/>
      <c r="CO1324" s="28"/>
      <c r="CP1324" s="28"/>
      <c r="CU1324" s="194"/>
      <c r="CW1324" s="28"/>
      <c r="CX1324" s="28"/>
      <c r="CY1324" s="28"/>
      <c r="DD1324" s="194"/>
      <c r="DF1324" s="28"/>
      <c r="DG1324" s="28"/>
      <c r="DH1324" s="28"/>
      <c r="DM1324" s="194"/>
      <c r="DO1324" s="28"/>
      <c r="DP1324" s="28"/>
      <c r="DQ1324" s="28"/>
      <c r="DV1324" s="194"/>
      <c r="DX1324" s="28"/>
      <c r="DY1324" s="28"/>
      <c r="DZ1324" s="28"/>
      <c r="EE1324" s="194"/>
      <c r="EG1324" s="28"/>
      <c r="EH1324" s="28"/>
      <c r="EI1324" s="28"/>
      <c r="EN1324" s="194"/>
      <c r="EP1324" s="28"/>
      <c r="EQ1324" s="28"/>
      <c r="ER1324" s="28"/>
      <c r="EW1324" s="194"/>
      <c r="EY1324" s="28"/>
      <c r="EZ1324" s="28"/>
      <c r="FA1324" s="28"/>
      <c r="FF1324" s="194"/>
      <c r="FH1324" s="28"/>
      <c r="FI1324" s="28"/>
      <c r="FJ1324" s="28"/>
      <c r="FO1324" s="194"/>
      <c r="FQ1324" s="28"/>
      <c r="FR1324" s="28"/>
      <c r="FS1324" s="28"/>
      <c r="FX1324" s="194"/>
      <c r="FZ1324" s="28"/>
      <c r="GA1324" s="28"/>
      <c r="GB1324" s="28"/>
      <c r="GG1324" s="194"/>
      <c r="GI1324" s="28"/>
      <c r="GJ1324" s="28"/>
      <c r="GK1324" s="28"/>
      <c r="GP1324" s="194"/>
      <c r="GR1324" s="28"/>
      <c r="GS1324" s="28"/>
      <c r="GT1324" s="28"/>
      <c r="GY1324" s="194"/>
      <c r="HA1324" s="28"/>
      <c r="HB1324" s="28"/>
      <c r="HC1324" s="28"/>
      <c r="HH1324" s="194"/>
      <c r="HJ1324" s="28"/>
      <c r="HK1324" s="28"/>
      <c r="HL1324" s="28"/>
      <c r="HQ1324" s="28"/>
      <c r="HR1324" s="28"/>
      <c r="HS1324" s="28"/>
      <c r="HT1324" s="28"/>
      <c r="HU1324" s="28"/>
      <c r="HV1324" s="28"/>
      <c r="HW1324" s="28"/>
      <c r="HX1324" s="28"/>
      <c r="HY1324" s="28"/>
      <c r="HZ1324" s="28"/>
      <c r="IA1324" s="28"/>
      <c r="IB1324" s="28"/>
      <c r="IC1324" s="28"/>
      <c r="ID1324" s="28"/>
      <c r="IE1324" s="28"/>
      <c r="IF1324" s="28"/>
      <c r="IG1324" s="28"/>
      <c r="IH1324" s="28"/>
      <c r="II1324" s="28"/>
      <c r="IJ1324" s="28"/>
      <c r="IK1324" s="28"/>
      <c r="IL1324" s="28"/>
      <c r="IM1324" s="28"/>
      <c r="IN1324" s="28"/>
      <c r="IO1324" s="28"/>
      <c r="IP1324" s="28"/>
      <c r="IQ1324" s="28"/>
      <c r="IR1324" s="28"/>
      <c r="IS1324" s="28"/>
      <c r="IT1324" s="28"/>
      <c r="IU1324" s="28"/>
      <c r="IV1324" s="28"/>
    </row>
    <row r="1325" spans="1:256" s="50" customFormat="1" ht="18">
      <c r="A1325" s="396" t="s">
        <v>2521</v>
      </c>
      <c r="B1325" s="28"/>
      <c r="C1325" s="275"/>
      <c r="D1325" s="418" t="s">
        <v>129</v>
      </c>
      <c r="E1325" s="50">
        <f t="shared" si="20"/>
        <v>1</v>
      </c>
      <c r="F1325" s="284">
        <f t="shared" si="21"/>
        <v>1</v>
      </c>
      <c r="J1325" s="50">
        <v>1</v>
      </c>
      <c r="L1325" s="281"/>
      <c r="N1325" s="28"/>
      <c r="R1325" s="194"/>
      <c r="T1325" s="28"/>
      <c r="U1325" s="28"/>
      <c r="V1325" s="28"/>
      <c r="AA1325" s="194"/>
      <c r="AC1325" s="28"/>
      <c r="AD1325" s="28"/>
      <c r="AE1325" s="28"/>
      <c r="AJ1325" s="194"/>
      <c r="AL1325" s="28"/>
      <c r="AM1325" s="28"/>
      <c r="AN1325" s="28"/>
      <c r="AS1325" s="194"/>
      <c r="AU1325" s="28"/>
      <c r="AV1325" s="28"/>
      <c r="AW1325" s="28"/>
      <c r="BB1325" s="194"/>
      <c r="BD1325" s="28"/>
      <c r="BE1325" s="28"/>
      <c r="BF1325" s="28"/>
      <c r="BK1325" s="194"/>
      <c r="BM1325" s="28"/>
      <c r="BN1325" s="28"/>
      <c r="BO1325" s="28"/>
      <c r="BT1325" s="194"/>
      <c r="BV1325" s="28"/>
      <c r="BW1325" s="28"/>
      <c r="BX1325" s="28"/>
      <c r="CC1325" s="194"/>
      <c r="CE1325" s="28"/>
      <c r="CF1325" s="28"/>
      <c r="CG1325" s="28"/>
      <c r="CL1325" s="194"/>
      <c r="CN1325" s="28"/>
      <c r="CO1325" s="28"/>
      <c r="CP1325" s="28"/>
      <c r="CU1325" s="194"/>
      <c r="CW1325" s="28"/>
      <c r="CX1325" s="28"/>
      <c r="CY1325" s="28"/>
      <c r="DD1325" s="194"/>
      <c r="DF1325" s="28"/>
      <c r="DG1325" s="28"/>
      <c r="DH1325" s="28"/>
      <c r="DM1325" s="194"/>
      <c r="DO1325" s="28"/>
      <c r="DP1325" s="28"/>
      <c r="DQ1325" s="28"/>
      <c r="DV1325" s="194"/>
      <c r="DX1325" s="28"/>
      <c r="DY1325" s="28"/>
      <c r="DZ1325" s="28"/>
      <c r="EE1325" s="194"/>
      <c r="EG1325" s="28"/>
      <c r="EH1325" s="28"/>
      <c r="EI1325" s="28"/>
      <c r="EN1325" s="194"/>
      <c r="EP1325" s="28"/>
      <c r="EQ1325" s="28"/>
      <c r="ER1325" s="28"/>
      <c r="EW1325" s="194"/>
      <c r="EY1325" s="28"/>
      <c r="EZ1325" s="28"/>
      <c r="FA1325" s="28"/>
      <c r="FF1325" s="194"/>
      <c r="FH1325" s="28"/>
      <c r="FI1325" s="28"/>
      <c r="FJ1325" s="28"/>
      <c r="FO1325" s="194"/>
      <c r="FQ1325" s="28"/>
      <c r="FR1325" s="28"/>
      <c r="FS1325" s="28"/>
      <c r="FX1325" s="194"/>
      <c r="FZ1325" s="28"/>
      <c r="GA1325" s="28"/>
      <c r="GB1325" s="28"/>
      <c r="GG1325" s="194"/>
      <c r="GI1325" s="28"/>
      <c r="GJ1325" s="28"/>
      <c r="GK1325" s="28"/>
      <c r="GP1325" s="194"/>
      <c r="GR1325" s="28"/>
      <c r="GS1325" s="28"/>
      <c r="GT1325" s="28"/>
      <c r="GY1325" s="194"/>
      <c r="HA1325" s="28"/>
      <c r="HB1325" s="28"/>
      <c r="HC1325" s="28"/>
      <c r="HH1325" s="194"/>
      <c r="HJ1325" s="28"/>
      <c r="HK1325" s="28"/>
      <c r="HL1325" s="28"/>
      <c r="HQ1325" s="28"/>
      <c r="HR1325" s="28"/>
      <c r="HS1325" s="28"/>
      <c r="HT1325" s="28"/>
      <c r="HU1325" s="28"/>
      <c r="HV1325" s="28"/>
      <c r="HW1325" s="28"/>
      <c r="HX1325" s="28"/>
      <c r="HY1325" s="28"/>
      <c r="HZ1325" s="28"/>
      <c r="IA1325" s="28"/>
      <c r="IB1325" s="28"/>
      <c r="IC1325" s="28"/>
      <c r="ID1325" s="28"/>
      <c r="IE1325" s="28"/>
      <c r="IF1325" s="28"/>
      <c r="IG1325" s="28"/>
      <c r="IH1325" s="28"/>
      <c r="II1325" s="28"/>
      <c r="IJ1325" s="28"/>
      <c r="IK1325" s="28"/>
      <c r="IL1325" s="28"/>
      <c r="IM1325" s="28"/>
      <c r="IN1325" s="28"/>
      <c r="IO1325" s="28"/>
      <c r="IP1325" s="28"/>
      <c r="IQ1325" s="28"/>
      <c r="IR1325" s="28"/>
      <c r="IS1325" s="28"/>
      <c r="IT1325" s="28"/>
      <c r="IU1325" s="28"/>
      <c r="IV1325" s="28"/>
    </row>
    <row r="1326" spans="1:256" s="50" customFormat="1" ht="18">
      <c r="A1326" s="330" t="s">
        <v>841</v>
      </c>
      <c r="B1326" s="28"/>
      <c r="C1326" s="275"/>
      <c r="D1326" s="418" t="s">
        <v>129</v>
      </c>
      <c r="E1326" s="50">
        <f t="shared" si="20"/>
        <v>0</v>
      </c>
      <c r="F1326" s="284">
        <f t="shared" si="21"/>
        <v>0</v>
      </c>
      <c r="N1326" s="28"/>
      <c r="R1326" s="194"/>
      <c r="T1326" s="28"/>
      <c r="U1326" s="28"/>
      <c r="V1326" s="28"/>
      <c r="AA1326" s="194"/>
      <c r="AC1326" s="28"/>
      <c r="AD1326" s="28"/>
      <c r="AE1326" s="28"/>
      <c r="AJ1326" s="194"/>
      <c r="AL1326" s="28"/>
      <c r="AM1326" s="28"/>
      <c r="AN1326" s="28"/>
      <c r="AS1326" s="194"/>
      <c r="AU1326" s="28"/>
      <c r="AV1326" s="28"/>
      <c r="AW1326" s="28"/>
      <c r="BB1326" s="194"/>
      <c r="BD1326" s="28"/>
      <c r="BE1326" s="28"/>
      <c r="BF1326" s="28"/>
      <c r="BK1326" s="194"/>
      <c r="BM1326" s="28"/>
      <c r="BN1326" s="28"/>
      <c r="BO1326" s="28"/>
      <c r="BT1326" s="194"/>
      <c r="BV1326" s="28"/>
      <c r="BW1326" s="28"/>
      <c r="BX1326" s="28"/>
      <c r="CC1326" s="194"/>
      <c r="CE1326" s="28"/>
      <c r="CF1326" s="28"/>
      <c r="CG1326" s="28"/>
      <c r="CL1326" s="194"/>
      <c r="CN1326" s="28"/>
      <c r="CO1326" s="28"/>
      <c r="CP1326" s="28"/>
      <c r="CU1326" s="194"/>
      <c r="CW1326" s="28"/>
      <c r="CX1326" s="28"/>
      <c r="CY1326" s="28"/>
      <c r="DD1326" s="194"/>
      <c r="DF1326" s="28"/>
      <c r="DG1326" s="28"/>
      <c r="DH1326" s="28"/>
      <c r="DM1326" s="194"/>
      <c r="DO1326" s="28"/>
      <c r="DP1326" s="28"/>
      <c r="DQ1326" s="28"/>
      <c r="DV1326" s="194"/>
      <c r="DX1326" s="28"/>
      <c r="DY1326" s="28"/>
      <c r="DZ1326" s="28"/>
      <c r="EE1326" s="194"/>
      <c r="EG1326" s="28"/>
      <c r="EH1326" s="28"/>
      <c r="EI1326" s="28"/>
      <c r="EN1326" s="194"/>
      <c r="EP1326" s="28"/>
      <c r="EQ1326" s="28"/>
      <c r="ER1326" s="28"/>
      <c r="EW1326" s="194"/>
      <c r="EY1326" s="28"/>
      <c r="EZ1326" s="28"/>
      <c r="FA1326" s="28"/>
      <c r="FF1326" s="194"/>
      <c r="FH1326" s="28"/>
      <c r="FI1326" s="28"/>
      <c r="FJ1326" s="28"/>
      <c r="FO1326" s="194"/>
      <c r="FQ1326" s="28"/>
      <c r="FR1326" s="28"/>
      <c r="FS1326" s="28"/>
      <c r="FX1326" s="194"/>
      <c r="FZ1326" s="28"/>
      <c r="GA1326" s="28"/>
      <c r="GB1326" s="28"/>
      <c r="GG1326" s="194"/>
      <c r="GI1326" s="28"/>
      <c r="GJ1326" s="28"/>
      <c r="GK1326" s="28"/>
      <c r="GP1326" s="194"/>
      <c r="GR1326" s="28"/>
      <c r="GS1326" s="28"/>
      <c r="GT1326" s="28"/>
      <c r="GY1326" s="194"/>
      <c r="HA1326" s="28"/>
      <c r="HB1326" s="28"/>
      <c r="HC1326" s="28"/>
      <c r="HH1326" s="194"/>
      <c r="HJ1326" s="28"/>
      <c r="HK1326" s="28"/>
      <c r="HL1326" s="28"/>
      <c r="HQ1326" s="28"/>
      <c r="HR1326" s="28"/>
      <c r="HS1326" s="28"/>
      <c r="HT1326" s="28"/>
      <c r="HU1326" s="28"/>
      <c r="HV1326" s="28"/>
      <c r="HW1326" s="28"/>
      <c r="HX1326" s="28"/>
      <c r="HY1326" s="28"/>
      <c r="HZ1326" s="28"/>
      <c r="IA1326" s="28"/>
      <c r="IB1326" s="28"/>
      <c r="IC1326" s="28"/>
      <c r="ID1326" s="28"/>
      <c r="IE1326" s="28"/>
      <c r="IF1326" s="28"/>
      <c r="IG1326" s="28"/>
      <c r="IH1326" s="28"/>
      <c r="II1326" s="28"/>
      <c r="IJ1326" s="28"/>
      <c r="IK1326" s="28"/>
      <c r="IL1326" s="28"/>
      <c r="IM1326" s="28"/>
      <c r="IN1326" s="28"/>
      <c r="IO1326" s="28"/>
      <c r="IP1326" s="28"/>
      <c r="IQ1326" s="28"/>
      <c r="IR1326" s="28"/>
      <c r="IS1326" s="28"/>
      <c r="IT1326" s="28"/>
      <c r="IU1326" s="28"/>
      <c r="IV1326" s="28"/>
    </row>
    <row r="1327" spans="1:256" s="50" customFormat="1" ht="18">
      <c r="A1327" s="206" t="s">
        <v>2668</v>
      </c>
      <c r="B1327" s="28"/>
      <c r="C1327" s="275"/>
      <c r="D1327" s="418" t="s">
        <v>129</v>
      </c>
      <c r="E1327" s="50">
        <f t="shared" si="20"/>
        <v>0</v>
      </c>
      <c r="F1327" s="284">
        <f t="shared" si="21"/>
        <v>0</v>
      </c>
      <c r="L1327" s="28"/>
      <c r="N1327" s="28"/>
      <c r="R1327" s="194"/>
      <c r="T1327" s="28"/>
      <c r="U1327" s="28"/>
      <c r="V1327" s="28"/>
      <c r="AA1327" s="194"/>
      <c r="AC1327" s="28"/>
      <c r="AD1327" s="28"/>
      <c r="AE1327" s="28"/>
      <c r="AJ1327" s="194"/>
      <c r="AL1327" s="28"/>
      <c r="AM1327" s="28"/>
      <c r="AN1327" s="28"/>
      <c r="AS1327" s="194"/>
      <c r="AU1327" s="28"/>
      <c r="AV1327" s="28"/>
      <c r="AW1327" s="28"/>
      <c r="BB1327" s="194"/>
      <c r="BD1327" s="28"/>
      <c r="BE1327" s="28"/>
      <c r="BF1327" s="28"/>
      <c r="BK1327" s="194"/>
      <c r="BM1327" s="28"/>
      <c r="BN1327" s="28"/>
      <c r="BO1327" s="28"/>
      <c r="BT1327" s="194"/>
      <c r="BV1327" s="28"/>
      <c r="BW1327" s="28"/>
      <c r="BX1327" s="28"/>
      <c r="CC1327" s="194"/>
      <c r="CE1327" s="28"/>
      <c r="CF1327" s="28"/>
      <c r="CG1327" s="28"/>
      <c r="CL1327" s="194"/>
      <c r="CN1327" s="28"/>
      <c r="CO1327" s="28"/>
      <c r="CP1327" s="28"/>
      <c r="CU1327" s="194"/>
      <c r="CW1327" s="28"/>
      <c r="CX1327" s="28"/>
      <c r="CY1327" s="28"/>
      <c r="DD1327" s="194"/>
      <c r="DF1327" s="28"/>
      <c r="DG1327" s="28"/>
      <c r="DH1327" s="28"/>
      <c r="DM1327" s="194"/>
      <c r="DO1327" s="28"/>
      <c r="DP1327" s="28"/>
      <c r="DQ1327" s="28"/>
      <c r="DV1327" s="194"/>
      <c r="DX1327" s="28"/>
      <c r="DY1327" s="28"/>
      <c r="DZ1327" s="28"/>
      <c r="EE1327" s="194"/>
      <c r="EG1327" s="28"/>
      <c r="EH1327" s="28"/>
      <c r="EI1327" s="28"/>
      <c r="EN1327" s="194"/>
      <c r="EP1327" s="28"/>
      <c r="EQ1327" s="28"/>
      <c r="ER1327" s="28"/>
      <c r="EW1327" s="194"/>
      <c r="EY1327" s="28"/>
      <c r="EZ1327" s="28"/>
      <c r="FA1327" s="28"/>
      <c r="FF1327" s="194"/>
      <c r="FH1327" s="28"/>
      <c r="FI1327" s="28"/>
      <c r="FJ1327" s="28"/>
      <c r="FO1327" s="194"/>
      <c r="FQ1327" s="28"/>
      <c r="FR1327" s="28"/>
      <c r="FS1327" s="28"/>
      <c r="FX1327" s="194"/>
      <c r="FZ1327" s="28"/>
      <c r="GA1327" s="28"/>
      <c r="GB1327" s="28"/>
      <c r="GG1327" s="194"/>
      <c r="GI1327" s="28"/>
      <c r="GJ1327" s="28"/>
      <c r="GK1327" s="28"/>
      <c r="GP1327" s="194"/>
      <c r="GR1327" s="28"/>
      <c r="GS1327" s="28"/>
      <c r="GT1327" s="28"/>
      <c r="GY1327" s="194"/>
      <c r="HA1327" s="28"/>
      <c r="HB1327" s="28"/>
      <c r="HC1327" s="28"/>
      <c r="HH1327" s="194"/>
      <c r="HJ1327" s="28"/>
      <c r="HK1327" s="28"/>
      <c r="HL1327" s="28"/>
      <c r="HQ1327" s="28"/>
      <c r="HR1327" s="28"/>
      <c r="HS1327" s="28"/>
      <c r="HT1327" s="28"/>
      <c r="HU1327" s="28"/>
      <c r="HV1327" s="28"/>
      <c r="HW1327" s="28"/>
      <c r="HX1327" s="28"/>
      <c r="HY1327" s="28"/>
      <c r="HZ1327" s="28"/>
      <c r="IA1327" s="28"/>
      <c r="IB1327" s="28"/>
      <c r="IC1327" s="28"/>
      <c r="ID1327" s="28"/>
      <c r="IE1327" s="28"/>
      <c r="IF1327" s="28"/>
      <c r="IG1327" s="28"/>
      <c r="IH1327" s="28"/>
      <c r="II1327" s="28"/>
      <c r="IJ1327" s="28"/>
      <c r="IK1327" s="28"/>
      <c r="IL1327" s="28"/>
      <c r="IM1327" s="28"/>
      <c r="IN1327" s="28"/>
      <c r="IO1327" s="28"/>
      <c r="IP1327" s="28"/>
      <c r="IQ1327" s="28"/>
      <c r="IR1327" s="28"/>
      <c r="IS1327" s="28"/>
      <c r="IT1327" s="28"/>
      <c r="IU1327" s="28"/>
      <c r="IV1327" s="28"/>
    </row>
    <row r="1328" spans="1:256" s="50" customFormat="1" ht="18">
      <c r="A1328" s="396" t="s">
        <v>2641</v>
      </c>
      <c r="B1328" s="28"/>
      <c r="C1328" s="420"/>
      <c r="D1328" s="418" t="s">
        <v>129</v>
      </c>
      <c r="E1328" s="50">
        <f t="shared" si="20"/>
        <v>0</v>
      </c>
      <c r="F1328" s="284">
        <f t="shared" si="21"/>
        <v>0</v>
      </c>
      <c r="N1328" s="28"/>
      <c r="R1328" s="194"/>
      <c r="T1328" s="28"/>
      <c r="U1328" s="28"/>
      <c r="V1328" s="28"/>
      <c r="AA1328" s="194"/>
      <c r="AC1328" s="28"/>
      <c r="AD1328" s="28"/>
      <c r="AE1328" s="28"/>
      <c r="AJ1328" s="194"/>
      <c r="AL1328" s="28"/>
      <c r="AM1328" s="28"/>
      <c r="AN1328" s="28"/>
      <c r="AS1328" s="194"/>
      <c r="AU1328" s="28"/>
      <c r="AV1328" s="28"/>
      <c r="AW1328" s="28"/>
      <c r="BB1328" s="194"/>
      <c r="BD1328" s="28"/>
      <c r="BE1328" s="28"/>
      <c r="BF1328" s="28"/>
      <c r="BK1328" s="194"/>
      <c r="BM1328" s="28"/>
      <c r="BN1328" s="28"/>
      <c r="BO1328" s="28"/>
      <c r="BT1328" s="194"/>
      <c r="BV1328" s="28"/>
      <c r="BW1328" s="28"/>
      <c r="BX1328" s="28"/>
      <c r="CC1328" s="194"/>
      <c r="CE1328" s="28"/>
      <c r="CF1328" s="28"/>
      <c r="CG1328" s="28"/>
      <c r="CL1328" s="194"/>
      <c r="CN1328" s="28"/>
      <c r="CO1328" s="28"/>
      <c r="CP1328" s="28"/>
      <c r="CU1328" s="194"/>
      <c r="CW1328" s="28"/>
      <c r="CX1328" s="28"/>
      <c r="CY1328" s="28"/>
      <c r="DD1328" s="194"/>
      <c r="DF1328" s="28"/>
      <c r="DG1328" s="28"/>
      <c r="DH1328" s="28"/>
      <c r="DM1328" s="194"/>
      <c r="DO1328" s="28"/>
      <c r="DP1328" s="28"/>
      <c r="DQ1328" s="28"/>
      <c r="DV1328" s="194"/>
      <c r="DX1328" s="28"/>
      <c r="DY1328" s="28"/>
      <c r="DZ1328" s="28"/>
      <c r="EE1328" s="194"/>
      <c r="EG1328" s="28"/>
      <c r="EH1328" s="28"/>
      <c r="EI1328" s="28"/>
      <c r="EN1328" s="194"/>
      <c r="EP1328" s="28"/>
      <c r="EQ1328" s="28"/>
      <c r="ER1328" s="28"/>
      <c r="EW1328" s="194"/>
      <c r="EY1328" s="28"/>
      <c r="EZ1328" s="28"/>
      <c r="FA1328" s="28"/>
      <c r="FF1328" s="194"/>
      <c r="FH1328" s="28"/>
      <c r="FI1328" s="28"/>
      <c r="FJ1328" s="28"/>
      <c r="FO1328" s="194"/>
      <c r="FQ1328" s="28"/>
      <c r="FR1328" s="28"/>
      <c r="FS1328" s="28"/>
      <c r="FX1328" s="194"/>
      <c r="FZ1328" s="28"/>
      <c r="GA1328" s="28"/>
      <c r="GB1328" s="28"/>
      <c r="GG1328" s="194"/>
      <c r="GI1328" s="28"/>
      <c r="GJ1328" s="28"/>
      <c r="GK1328" s="28"/>
      <c r="GP1328" s="194"/>
      <c r="GR1328" s="28"/>
      <c r="GS1328" s="28"/>
      <c r="GT1328" s="28"/>
      <c r="GY1328" s="194"/>
      <c r="HA1328" s="28"/>
      <c r="HB1328" s="28"/>
      <c r="HC1328" s="28"/>
      <c r="HH1328" s="194"/>
      <c r="HJ1328" s="28"/>
      <c r="HK1328" s="28"/>
      <c r="HL1328" s="28"/>
      <c r="HQ1328" s="28"/>
      <c r="HR1328" s="28"/>
      <c r="HS1328" s="28"/>
      <c r="HT1328" s="28"/>
      <c r="HU1328" s="28"/>
      <c r="HV1328" s="28"/>
      <c r="HW1328" s="28"/>
      <c r="HX1328" s="28"/>
      <c r="HY1328" s="28"/>
      <c r="HZ1328" s="28"/>
      <c r="IA1328" s="28"/>
      <c r="IB1328" s="28"/>
      <c r="IC1328" s="28"/>
      <c r="ID1328" s="28"/>
      <c r="IE1328" s="28"/>
      <c r="IF1328" s="28"/>
      <c r="IG1328" s="28"/>
      <c r="IH1328" s="28"/>
      <c r="II1328" s="28"/>
      <c r="IJ1328" s="28"/>
      <c r="IK1328" s="28"/>
      <c r="IL1328" s="28"/>
      <c r="IM1328" s="28"/>
      <c r="IN1328" s="28"/>
      <c r="IO1328" s="28"/>
      <c r="IP1328" s="28"/>
      <c r="IQ1328" s="28"/>
      <c r="IR1328" s="28"/>
      <c r="IS1328" s="28"/>
      <c r="IT1328" s="28"/>
      <c r="IU1328" s="28"/>
      <c r="IV1328" s="28"/>
    </row>
    <row r="1329" spans="1:256" s="50" customFormat="1" ht="18">
      <c r="A1329" s="330" t="s">
        <v>2088</v>
      </c>
      <c r="B1329" s="420"/>
      <c r="C1329" s="420"/>
      <c r="D1329" s="418" t="s">
        <v>130</v>
      </c>
      <c r="E1329" s="50">
        <f t="shared" si="20"/>
        <v>20</v>
      </c>
      <c r="F1329" s="284">
        <f t="shared" si="21"/>
        <v>63</v>
      </c>
      <c r="H1329" s="50">
        <v>9</v>
      </c>
      <c r="I1329" s="50">
        <v>54</v>
      </c>
      <c r="N1329" s="28"/>
      <c r="R1329" s="194"/>
      <c r="T1329" s="28"/>
      <c r="U1329" s="28"/>
      <c r="V1329" s="28"/>
      <c r="AA1329" s="194"/>
      <c r="AC1329" s="28"/>
      <c r="AD1329" s="28"/>
      <c r="AE1329" s="28"/>
      <c r="AJ1329" s="194"/>
      <c r="AL1329" s="28"/>
      <c r="AM1329" s="28"/>
      <c r="AN1329" s="28"/>
      <c r="AS1329" s="194"/>
      <c r="AU1329" s="28"/>
      <c r="AV1329" s="28"/>
      <c r="AW1329" s="28"/>
      <c r="BB1329" s="194"/>
      <c r="BD1329" s="28"/>
      <c r="BE1329" s="28"/>
      <c r="BF1329" s="28"/>
      <c r="BK1329" s="194"/>
      <c r="BM1329" s="28"/>
      <c r="BN1329" s="28"/>
      <c r="BO1329" s="28"/>
      <c r="BT1329" s="194"/>
      <c r="BV1329" s="28"/>
      <c r="BW1329" s="28"/>
      <c r="BX1329" s="28"/>
      <c r="CC1329" s="194"/>
      <c r="CE1329" s="28"/>
      <c r="CF1329" s="28"/>
      <c r="CG1329" s="28"/>
      <c r="CL1329" s="194"/>
      <c r="CN1329" s="28"/>
      <c r="CO1329" s="28"/>
      <c r="CP1329" s="28"/>
      <c r="CU1329" s="194"/>
      <c r="CW1329" s="28"/>
      <c r="CX1329" s="28"/>
      <c r="CY1329" s="28"/>
      <c r="DD1329" s="194"/>
      <c r="DF1329" s="28"/>
      <c r="DG1329" s="28"/>
      <c r="DH1329" s="28"/>
      <c r="DM1329" s="194"/>
      <c r="DO1329" s="28"/>
      <c r="DP1329" s="28"/>
      <c r="DQ1329" s="28"/>
      <c r="DV1329" s="194"/>
      <c r="DX1329" s="28"/>
      <c r="DY1329" s="28"/>
      <c r="DZ1329" s="28"/>
      <c r="EE1329" s="194"/>
      <c r="EG1329" s="28"/>
      <c r="EH1329" s="28"/>
      <c r="EI1329" s="28"/>
      <c r="EN1329" s="194"/>
      <c r="EP1329" s="28"/>
      <c r="EQ1329" s="28"/>
      <c r="ER1329" s="28"/>
      <c r="EW1329" s="194"/>
      <c r="EY1329" s="28"/>
      <c r="EZ1329" s="28"/>
      <c r="FA1329" s="28"/>
      <c r="FF1329" s="194"/>
      <c r="FH1329" s="28"/>
      <c r="FI1329" s="28"/>
      <c r="FJ1329" s="28"/>
      <c r="FO1329" s="194"/>
      <c r="FQ1329" s="28"/>
      <c r="FR1329" s="28"/>
      <c r="FS1329" s="28"/>
      <c r="FX1329" s="194"/>
      <c r="FZ1329" s="28"/>
      <c r="GA1329" s="28"/>
      <c r="GB1329" s="28"/>
      <c r="GG1329" s="194"/>
      <c r="GI1329" s="28"/>
      <c r="GJ1329" s="28"/>
      <c r="GK1329" s="28"/>
      <c r="GP1329" s="194"/>
      <c r="GR1329" s="28"/>
      <c r="GS1329" s="28"/>
      <c r="GT1329" s="28"/>
      <c r="GY1329" s="194"/>
      <c r="HA1329" s="28"/>
      <c r="HB1329" s="28"/>
      <c r="HC1329" s="28"/>
      <c r="HH1329" s="194"/>
      <c r="HJ1329" s="28"/>
      <c r="HK1329" s="28"/>
      <c r="HL1329" s="28"/>
      <c r="HQ1329" s="28"/>
      <c r="HR1329" s="28"/>
      <c r="HS1329" s="28"/>
      <c r="HT1329" s="28"/>
      <c r="HU1329" s="28"/>
      <c r="HV1329" s="28"/>
      <c r="HW1329" s="28"/>
      <c r="HX1329" s="28"/>
      <c r="HY1329" s="28"/>
      <c r="HZ1329" s="28"/>
      <c r="IA1329" s="28"/>
      <c r="IB1329" s="28"/>
      <c r="IC1329" s="28"/>
      <c r="ID1329" s="28"/>
      <c r="IE1329" s="28"/>
      <c r="IF1329" s="28"/>
      <c r="IG1329" s="28"/>
      <c r="IH1329" s="28"/>
      <c r="II1329" s="28"/>
      <c r="IJ1329" s="28"/>
      <c r="IK1329" s="28"/>
      <c r="IL1329" s="28"/>
      <c r="IM1329" s="28"/>
      <c r="IN1329" s="28"/>
      <c r="IO1329" s="28"/>
      <c r="IP1329" s="28"/>
      <c r="IQ1329" s="28"/>
      <c r="IR1329" s="28"/>
      <c r="IS1329" s="28"/>
      <c r="IT1329" s="28"/>
      <c r="IU1329" s="28"/>
      <c r="IV1329" s="28"/>
    </row>
    <row r="1330" spans="1:256" s="50" customFormat="1" ht="18">
      <c r="A1330" s="206" t="s">
        <v>3081</v>
      </c>
      <c r="B1330" s="28"/>
      <c r="C1330" s="275"/>
      <c r="D1330" s="418" t="s">
        <v>129</v>
      </c>
      <c r="E1330" s="50">
        <f t="shared" si="20"/>
        <v>0</v>
      </c>
      <c r="F1330" s="284">
        <f t="shared" si="21"/>
        <v>0</v>
      </c>
      <c r="L1330" s="28"/>
      <c r="N1330" s="28"/>
      <c r="R1330" s="194"/>
      <c r="T1330" s="28"/>
      <c r="U1330" s="28"/>
      <c r="V1330" s="28"/>
      <c r="AA1330" s="194"/>
      <c r="AC1330" s="28"/>
      <c r="AD1330" s="28"/>
      <c r="AE1330" s="28"/>
      <c r="AJ1330" s="194"/>
      <c r="AL1330" s="28"/>
      <c r="AM1330" s="28"/>
      <c r="AN1330" s="28"/>
      <c r="AS1330" s="194"/>
      <c r="AU1330" s="28"/>
      <c r="AV1330" s="28"/>
      <c r="AW1330" s="28"/>
      <c r="BB1330" s="194"/>
      <c r="BD1330" s="28"/>
      <c r="BE1330" s="28"/>
      <c r="BF1330" s="28"/>
      <c r="BK1330" s="194"/>
      <c r="BM1330" s="28"/>
      <c r="BN1330" s="28"/>
      <c r="BO1330" s="28"/>
      <c r="BT1330" s="194"/>
      <c r="BV1330" s="28"/>
      <c r="BW1330" s="28"/>
      <c r="BX1330" s="28"/>
      <c r="CC1330" s="194"/>
      <c r="CE1330" s="28"/>
      <c r="CF1330" s="28"/>
      <c r="CG1330" s="28"/>
      <c r="CL1330" s="194"/>
      <c r="CN1330" s="28"/>
      <c r="CO1330" s="28"/>
      <c r="CP1330" s="28"/>
      <c r="CU1330" s="194"/>
      <c r="CW1330" s="28"/>
      <c r="CX1330" s="28"/>
      <c r="CY1330" s="28"/>
      <c r="DD1330" s="194"/>
      <c r="DF1330" s="28"/>
      <c r="DG1330" s="28"/>
      <c r="DH1330" s="28"/>
      <c r="DM1330" s="194"/>
      <c r="DO1330" s="28"/>
      <c r="DP1330" s="28"/>
      <c r="DQ1330" s="28"/>
      <c r="DV1330" s="194"/>
      <c r="DX1330" s="28"/>
      <c r="DY1330" s="28"/>
      <c r="DZ1330" s="28"/>
      <c r="EE1330" s="194"/>
      <c r="EG1330" s="28"/>
      <c r="EH1330" s="28"/>
      <c r="EI1330" s="28"/>
      <c r="EN1330" s="194"/>
      <c r="EP1330" s="28"/>
      <c r="EQ1330" s="28"/>
      <c r="ER1330" s="28"/>
      <c r="EW1330" s="194"/>
      <c r="EY1330" s="28"/>
      <c r="EZ1330" s="28"/>
      <c r="FA1330" s="28"/>
      <c r="FF1330" s="194"/>
      <c r="FH1330" s="28"/>
      <c r="FI1330" s="28"/>
      <c r="FJ1330" s="28"/>
      <c r="FO1330" s="194"/>
      <c r="FQ1330" s="28"/>
      <c r="FR1330" s="28"/>
      <c r="FS1330" s="28"/>
      <c r="FX1330" s="194"/>
      <c r="FZ1330" s="28"/>
      <c r="GA1330" s="28"/>
      <c r="GB1330" s="28"/>
      <c r="GG1330" s="194"/>
      <c r="GI1330" s="28"/>
      <c r="GJ1330" s="28"/>
      <c r="GK1330" s="28"/>
      <c r="GP1330" s="194"/>
      <c r="GR1330" s="28"/>
      <c r="GS1330" s="28"/>
      <c r="GT1330" s="28"/>
      <c r="GY1330" s="194"/>
      <c r="HA1330" s="28"/>
      <c r="HB1330" s="28"/>
      <c r="HC1330" s="28"/>
      <c r="HH1330" s="194"/>
      <c r="HJ1330" s="28"/>
      <c r="HK1330" s="28"/>
      <c r="HL1330" s="28"/>
      <c r="HQ1330" s="28"/>
      <c r="HR1330" s="28"/>
      <c r="HS1330" s="28"/>
      <c r="HT1330" s="28"/>
      <c r="HU1330" s="28"/>
      <c r="HV1330" s="28"/>
      <c r="HW1330" s="28"/>
      <c r="HX1330" s="28"/>
      <c r="HY1330" s="28"/>
      <c r="HZ1330" s="28"/>
      <c r="IA1330" s="28"/>
      <c r="IB1330" s="28"/>
      <c r="IC1330" s="28"/>
      <c r="ID1330" s="28"/>
      <c r="IE1330" s="28"/>
      <c r="IF1330" s="28"/>
      <c r="IG1330" s="28"/>
      <c r="IH1330" s="28"/>
      <c r="II1330" s="28"/>
      <c r="IJ1330" s="28"/>
      <c r="IK1330" s="28"/>
      <c r="IL1330" s="28"/>
      <c r="IM1330" s="28"/>
      <c r="IN1330" s="28"/>
      <c r="IO1330" s="28"/>
      <c r="IP1330" s="28"/>
      <c r="IQ1330" s="28"/>
      <c r="IR1330" s="28"/>
      <c r="IS1330" s="28"/>
      <c r="IT1330" s="28"/>
      <c r="IU1330" s="28"/>
      <c r="IV1330" s="28"/>
    </row>
    <row r="1331" spans="1:256" s="50" customFormat="1" ht="18.75">
      <c r="A1331" s="330" t="s">
        <v>1219</v>
      </c>
      <c r="B1331" s="417"/>
      <c r="C1331" s="417"/>
      <c r="D1331" s="1" t="s">
        <v>131</v>
      </c>
      <c r="E1331" s="50">
        <f t="shared" si="20"/>
        <v>2</v>
      </c>
      <c r="F1331" s="284">
        <f t="shared" si="21"/>
        <v>10</v>
      </c>
      <c r="H1331" s="50">
        <v>8</v>
      </c>
      <c r="J1331" s="50">
        <v>2</v>
      </c>
      <c r="L1331" s="28"/>
      <c r="N1331" s="28"/>
      <c r="R1331" s="194"/>
      <c r="T1331" s="28"/>
      <c r="U1331" s="28"/>
      <c r="V1331" s="28"/>
      <c r="AA1331" s="194"/>
      <c r="AC1331" s="28"/>
      <c r="AD1331" s="28"/>
      <c r="AE1331" s="28"/>
      <c r="AJ1331" s="194"/>
      <c r="AL1331" s="28"/>
      <c r="AM1331" s="28"/>
      <c r="AN1331" s="28"/>
      <c r="AS1331" s="194"/>
      <c r="AU1331" s="28"/>
      <c r="AV1331" s="28"/>
      <c r="AW1331" s="28"/>
      <c r="BB1331" s="194"/>
      <c r="BD1331" s="28"/>
      <c r="BE1331" s="28"/>
      <c r="BF1331" s="28"/>
      <c r="BK1331" s="194"/>
      <c r="BM1331" s="28"/>
      <c r="BN1331" s="28"/>
      <c r="BO1331" s="28"/>
      <c r="BT1331" s="194"/>
      <c r="BV1331" s="28"/>
      <c r="BW1331" s="28"/>
      <c r="BX1331" s="28"/>
      <c r="CC1331" s="194"/>
      <c r="CE1331" s="28"/>
      <c r="CF1331" s="28"/>
      <c r="CG1331" s="28"/>
      <c r="CL1331" s="194"/>
      <c r="CN1331" s="28"/>
      <c r="CO1331" s="28"/>
      <c r="CP1331" s="28"/>
      <c r="CU1331" s="194"/>
      <c r="CW1331" s="28"/>
      <c r="CX1331" s="28"/>
      <c r="CY1331" s="28"/>
      <c r="DD1331" s="194"/>
      <c r="DF1331" s="28"/>
      <c r="DG1331" s="28"/>
      <c r="DH1331" s="28"/>
      <c r="DM1331" s="194"/>
      <c r="DO1331" s="28"/>
      <c r="DP1331" s="28"/>
      <c r="DQ1331" s="28"/>
      <c r="DV1331" s="194"/>
      <c r="DX1331" s="28"/>
      <c r="DY1331" s="28"/>
      <c r="DZ1331" s="28"/>
      <c r="EE1331" s="194"/>
      <c r="EG1331" s="28"/>
      <c r="EH1331" s="28"/>
      <c r="EI1331" s="28"/>
      <c r="EN1331" s="194"/>
      <c r="EP1331" s="28"/>
      <c r="EQ1331" s="28"/>
      <c r="ER1331" s="28"/>
      <c r="EW1331" s="194"/>
      <c r="EY1331" s="28"/>
      <c r="EZ1331" s="28"/>
      <c r="FA1331" s="28"/>
      <c r="FF1331" s="194"/>
      <c r="FH1331" s="28"/>
      <c r="FI1331" s="28"/>
      <c r="FJ1331" s="28"/>
      <c r="FO1331" s="194"/>
      <c r="FQ1331" s="28"/>
      <c r="FR1331" s="28"/>
      <c r="FS1331" s="28"/>
      <c r="FX1331" s="194"/>
      <c r="FZ1331" s="28"/>
      <c r="GA1331" s="28"/>
      <c r="GB1331" s="28"/>
      <c r="GG1331" s="194"/>
      <c r="GI1331" s="28"/>
      <c r="GJ1331" s="28"/>
      <c r="GK1331" s="28"/>
      <c r="GP1331" s="194"/>
      <c r="GR1331" s="28"/>
      <c r="GS1331" s="28"/>
      <c r="GT1331" s="28"/>
      <c r="GY1331" s="194"/>
      <c r="HA1331" s="28"/>
      <c r="HB1331" s="28"/>
      <c r="HC1331" s="28"/>
      <c r="HH1331" s="194"/>
      <c r="HJ1331" s="28"/>
      <c r="HK1331" s="28"/>
      <c r="HL1331" s="28"/>
      <c r="HQ1331" s="28"/>
      <c r="HR1331" s="28"/>
      <c r="HS1331" s="28"/>
      <c r="HT1331" s="28"/>
      <c r="HU1331" s="28"/>
      <c r="HV1331" s="28"/>
      <c r="HW1331" s="28"/>
      <c r="HX1331" s="28"/>
      <c r="HY1331" s="28"/>
      <c r="HZ1331" s="28"/>
      <c r="IA1331" s="28"/>
      <c r="IB1331" s="28"/>
      <c r="IC1331" s="28"/>
      <c r="ID1331" s="28"/>
      <c r="IE1331" s="28"/>
      <c r="IF1331" s="28"/>
      <c r="IG1331" s="28"/>
      <c r="IH1331" s="28"/>
      <c r="II1331" s="28"/>
      <c r="IJ1331" s="28"/>
      <c r="IK1331" s="28"/>
      <c r="IL1331" s="28"/>
      <c r="IM1331" s="28"/>
      <c r="IN1331" s="28"/>
      <c r="IO1331" s="28"/>
      <c r="IP1331" s="28"/>
      <c r="IQ1331" s="28"/>
      <c r="IR1331" s="28"/>
      <c r="IS1331" s="28"/>
      <c r="IT1331" s="28"/>
      <c r="IU1331" s="28"/>
      <c r="IV1331" s="28"/>
    </row>
    <row r="1332" spans="1:256" s="50" customFormat="1" ht="18.75">
      <c r="A1332" s="330" t="s">
        <v>529</v>
      </c>
      <c r="B1332" s="417"/>
      <c r="C1332" s="417"/>
      <c r="D1332" s="418" t="s">
        <v>133</v>
      </c>
      <c r="E1332" s="50">
        <f t="shared" si="20"/>
        <v>18</v>
      </c>
      <c r="F1332" s="284">
        <f t="shared" si="21"/>
        <v>107</v>
      </c>
      <c r="H1332" s="50">
        <v>101</v>
      </c>
      <c r="J1332" s="50">
        <v>6</v>
      </c>
      <c r="N1332" s="28"/>
      <c r="R1332" s="194"/>
      <c r="T1332" s="28"/>
      <c r="U1332" s="28"/>
      <c r="V1332" s="28"/>
      <c r="AA1332" s="194"/>
      <c r="AC1332" s="28"/>
      <c r="AD1332" s="28"/>
      <c r="AE1332" s="28"/>
      <c r="AJ1332" s="194"/>
      <c r="AL1332" s="28"/>
      <c r="AM1332" s="28"/>
      <c r="AN1332" s="28"/>
      <c r="AS1332" s="194"/>
      <c r="AU1332" s="28"/>
      <c r="AV1332" s="28"/>
      <c r="AW1332" s="28"/>
      <c r="BB1332" s="194"/>
      <c r="BD1332" s="28"/>
      <c r="BE1332" s="28"/>
      <c r="BF1332" s="28"/>
      <c r="BK1332" s="194"/>
      <c r="BM1332" s="28"/>
      <c r="BN1332" s="28"/>
      <c r="BO1332" s="28"/>
      <c r="BT1332" s="194"/>
      <c r="BV1332" s="28"/>
      <c r="BW1332" s="28"/>
      <c r="BX1332" s="28"/>
      <c r="CC1332" s="194"/>
      <c r="CE1332" s="28"/>
      <c r="CF1332" s="28"/>
      <c r="CG1332" s="28"/>
      <c r="CL1332" s="194"/>
      <c r="CN1332" s="28"/>
      <c r="CO1332" s="28"/>
      <c r="CP1332" s="28"/>
      <c r="CU1332" s="194"/>
      <c r="CW1332" s="28"/>
      <c r="CX1332" s="28"/>
      <c r="CY1332" s="28"/>
      <c r="DD1332" s="194"/>
      <c r="DF1332" s="28"/>
      <c r="DG1332" s="28"/>
      <c r="DH1332" s="28"/>
      <c r="DM1332" s="194"/>
      <c r="DO1332" s="28"/>
      <c r="DP1332" s="28"/>
      <c r="DQ1332" s="28"/>
      <c r="DV1332" s="194"/>
      <c r="DX1332" s="28"/>
      <c r="DY1332" s="28"/>
      <c r="DZ1332" s="28"/>
      <c r="EE1332" s="194"/>
      <c r="EG1332" s="28"/>
      <c r="EH1332" s="28"/>
      <c r="EI1332" s="28"/>
      <c r="EN1332" s="194"/>
      <c r="EP1332" s="28"/>
      <c r="EQ1332" s="28"/>
      <c r="ER1332" s="28"/>
      <c r="EW1332" s="194"/>
      <c r="EY1332" s="28"/>
      <c r="EZ1332" s="28"/>
      <c r="FA1332" s="28"/>
      <c r="FF1332" s="194"/>
      <c r="FH1332" s="28"/>
      <c r="FI1332" s="28"/>
      <c r="FJ1332" s="28"/>
      <c r="FO1332" s="194"/>
      <c r="FQ1332" s="28"/>
      <c r="FR1332" s="28"/>
      <c r="FS1332" s="28"/>
      <c r="FX1332" s="194"/>
      <c r="FZ1332" s="28"/>
      <c r="GA1332" s="28"/>
      <c r="GB1332" s="28"/>
      <c r="GG1332" s="194"/>
      <c r="GI1332" s="28"/>
      <c r="GJ1332" s="28"/>
      <c r="GK1332" s="28"/>
      <c r="GP1332" s="194"/>
      <c r="GR1332" s="28"/>
      <c r="GS1332" s="28"/>
      <c r="GT1332" s="28"/>
      <c r="GY1332" s="194"/>
      <c r="HA1332" s="28"/>
      <c r="HB1332" s="28"/>
      <c r="HC1332" s="28"/>
      <c r="HH1332" s="194"/>
      <c r="HJ1332" s="28"/>
      <c r="HK1332" s="28"/>
      <c r="HL1332" s="28"/>
      <c r="HQ1332" s="28"/>
      <c r="HR1332" s="28"/>
      <c r="HS1332" s="28"/>
      <c r="HT1332" s="28"/>
      <c r="HU1332" s="28"/>
      <c r="HV1332" s="28"/>
      <c r="HW1332" s="28"/>
      <c r="HX1332" s="28"/>
      <c r="HY1332" s="28"/>
      <c r="HZ1332" s="28"/>
      <c r="IA1332" s="28"/>
      <c r="IB1332" s="28"/>
      <c r="IC1332" s="28"/>
      <c r="ID1332" s="28"/>
      <c r="IE1332" s="28"/>
      <c r="IF1332" s="28"/>
      <c r="IG1332" s="28"/>
      <c r="IH1332" s="28"/>
      <c r="II1332" s="28"/>
      <c r="IJ1332" s="28"/>
      <c r="IK1332" s="28"/>
      <c r="IL1332" s="28"/>
      <c r="IM1332" s="28"/>
      <c r="IN1332" s="28"/>
      <c r="IO1332" s="28"/>
      <c r="IP1332" s="28"/>
      <c r="IQ1332" s="28"/>
      <c r="IR1332" s="28"/>
      <c r="IS1332" s="28"/>
      <c r="IT1332" s="28"/>
      <c r="IU1332" s="28"/>
      <c r="IV1332" s="28"/>
    </row>
    <row r="1333" spans="1:256" s="50" customFormat="1" ht="18">
      <c r="A1333" s="330" t="s">
        <v>2134</v>
      </c>
      <c r="B1333" s="420"/>
      <c r="C1333" s="420"/>
      <c r="D1333" s="418" t="s">
        <v>132</v>
      </c>
      <c r="E1333" s="50">
        <f t="shared" si="20"/>
        <v>3</v>
      </c>
      <c r="F1333" s="284">
        <f t="shared" si="21"/>
        <v>0</v>
      </c>
      <c r="N1333" s="28"/>
      <c r="R1333" s="194"/>
      <c r="T1333" s="28"/>
      <c r="U1333" s="28"/>
      <c r="V1333" s="28"/>
      <c r="AA1333" s="194"/>
      <c r="AC1333" s="28"/>
      <c r="AD1333" s="28"/>
      <c r="AE1333" s="28"/>
      <c r="AJ1333" s="194"/>
      <c r="AL1333" s="28"/>
      <c r="AM1333" s="28"/>
      <c r="AN1333" s="28"/>
      <c r="AS1333" s="194"/>
      <c r="AU1333" s="28"/>
      <c r="AV1333" s="28"/>
      <c r="AW1333" s="28"/>
      <c r="BB1333" s="194"/>
      <c r="BD1333" s="28"/>
      <c r="BE1333" s="28"/>
      <c r="BF1333" s="28"/>
      <c r="BK1333" s="194"/>
      <c r="BM1333" s="28"/>
      <c r="BN1333" s="28"/>
      <c r="BO1333" s="28"/>
      <c r="BT1333" s="194"/>
      <c r="BV1333" s="28"/>
      <c r="BW1333" s="28"/>
      <c r="BX1333" s="28"/>
      <c r="CC1333" s="194"/>
      <c r="CE1333" s="28"/>
      <c r="CF1333" s="28"/>
      <c r="CG1333" s="28"/>
      <c r="CL1333" s="194"/>
      <c r="CN1333" s="28"/>
      <c r="CO1333" s="28"/>
      <c r="CP1333" s="28"/>
      <c r="CU1333" s="194"/>
      <c r="CW1333" s="28"/>
      <c r="CX1333" s="28"/>
      <c r="CY1333" s="28"/>
      <c r="DD1333" s="194"/>
      <c r="DF1333" s="28"/>
      <c r="DG1333" s="28"/>
      <c r="DH1333" s="28"/>
      <c r="DM1333" s="194"/>
      <c r="DO1333" s="28"/>
      <c r="DP1333" s="28"/>
      <c r="DQ1333" s="28"/>
      <c r="DV1333" s="194"/>
      <c r="DX1333" s="28"/>
      <c r="DY1333" s="28"/>
      <c r="DZ1333" s="28"/>
      <c r="EE1333" s="194"/>
      <c r="EG1333" s="28"/>
      <c r="EH1333" s="28"/>
      <c r="EI1333" s="28"/>
      <c r="EN1333" s="194"/>
      <c r="EP1333" s="28"/>
      <c r="EQ1333" s="28"/>
      <c r="ER1333" s="28"/>
      <c r="EW1333" s="194"/>
      <c r="EY1333" s="28"/>
      <c r="EZ1333" s="28"/>
      <c r="FA1333" s="28"/>
      <c r="FF1333" s="194"/>
      <c r="FH1333" s="28"/>
      <c r="FI1333" s="28"/>
      <c r="FJ1333" s="28"/>
      <c r="FO1333" s="194"/>
      <c r="FQ1333" s="28"/>
      <c r="FR1333" s="28"/>
      <c r="FS1333" s="28"/>
      <c r="FX1333" s="194"/>
      <c r="FZ1333" s="28"/>
      <c r="GA1333" s="28"/>
      <c r="GB1333" s="28"/>
      <c r="GG1333" s="194"/>
      <c r="GI1333" s="28"/>
      <c r="GJ1333" s="28"/>
      <c r="GK1333" s="28"/>
      <c r="GP1333" s="194"/>
      <c r="GR1333" s="28"/>
      <c r="GS1333" s="28"/>
      <c r="GT1333" s="28"/>
      <c r="GY1333" s="194"/>
      <c r="HA1333" s="28"/>
      <c r="HB1333" s="28"/>
      <c r="HC1333" s="28"/>
      <c r="HH1333" s="194"/>
      <c r="HJ1333" s="28"/>
      <c r="HK1333" s="28"/>
      <c r="HL1333" s="28"/>
      <c r="HQ1333" s="28"/>
      <c r="HR1333" s="28"/>
      <c r="HS1333" s="28"/>
      <c r="HT1333" s="28"/>
      <c r="HU1333" s="28"/>
      <c r="HV1333" s="28"/>
      <c r="HW1333" s="28"/>
      <c r="HX1333" s="28"/>
      <c r="HY1333" s="28"/>
      <c r="HZ1333" s="28"/>
      <c r="IA1333" s="28"/>
      <c r="IB1333" s="28"/>
      <c r="IC1333" s="28"/>
      <c r="ID1333" s="28"/>
      <c r="IE1333" s="28"/>
      <c r="IF1333" s="28"/>
      <c r="IG1333" s="28"/>
      <c r="IH1333" s="28"/>
      <c r="II1333" s="28"/>
      <c r="IJ1333" s="28"/>
      <c r="IK1333" s="28"/>
      <c r="IL1333" s="28"/>
      <c r="IM1333" s="28"/>
      <c r="IN1333" s="28"/>
      <c r="IO1333" s="28"/>
      <c r="IP1333" s="28"/>
      <c r="IQ1333" s="28"/>
      <c r="IR1333" s="28"/>
      <c r="IS1333" s="28"/>
      <c r="IT1333" s="28"/>
      <c r="IU1333" s="28"/>
      <c r="IV1333" s="28"/>
    </row>
    <row r="1334" spans="1:256" s="50" customFormat="1" ht="18">
      <c r="A1334" s="206" t="s">
        <v>3100</v>
      </c>
      <c r="B1334" s="28"/>
      <c r="C1334" s="275"/>
      <c r="D1334" s="418" t="s">
        <v>129</v>
      </c>
      <c r="E1334" s="50">
        <f t="shared" si="20"/>
        <v>0</v>
      </c>
      <c r="F1334" s="284">
        <f t="shared" si="21"/>
        <v>4</v>
      </c>
      <c r="J1334" s="50">
        <v>4</v>
      </c>
      <c r="L1334" s="28"/>
      <c r="N1334" s="28"/>
      <c r="R1334" s="194"/>
      <c r="T1334" s="28"/>
      <c r="U1334" s="28"/>
      <c r="V1334" s="28"/>
      <c r="AA1334" s="194"/>
      <c r="AC1334" s="28"/>
      <c r="AD1334" s="28"/>
      <c r="AE1334" s="28"/>
      <c r="AJ1334" s="194"/>
      <c r="AL1334" s="28"/>
      <c r="AM1334" s="28"/>
      <c r="AN1334" s="28"/>
      <c r="AS1334" s="194"/>
      <c r="AU1334" s="28"/>
      <c r="AV1334" s="28"/>
      <c r="AW1334" s="28"/>
      <c r="BB1334" s="194"/>
      <c r="BD1334" s="28"/>
      <c r="BE1334" s="28"/>
      <c r="BF1334" s="28"/>
      <c r="BK1334" s="194"/>
      <c r="BM1334" s="28"/>
      <c r="BN1334" s="28"/>
      <c r="BO1334" s="28"/>
      <c r="BT1334" s="194"/>
      <c r="BV1334" s="28"/>
      <c r="BW1334" s="28"/>
      <c r="BX1334" s="28"/>
      <c r="CC1334" s="194"/>
      <c r="CE1334" s="28"/>
      <c r="CF1334" s="28"/>
      <c r="CG1334" s="28"/>
      <c r="CL1334" s="194"/>
      <c r="CN1334" s="28"/>
      <c r="CO1334" s="28"/>
      <c r="CP1334" s="28"/>
      <c r="CU1334" s="194"/>
      <c r="CW1334" s="28"/>
      <c r="CX1334" s="28"/>
      <c r="CY1334" s="28"/>
      <c r="DD1334" s="194"/>
      <c r="DF1334" s="28"/>
      <c r="DG1334" s="28"/>
      <c r="DH1334" s="28"/>
      <c r="DM1334" s="194"/>
      <c r="DO1334" s="28"/>
      <c r="DP1334" s="28"/>
      <c r="DQ1334" s="28"/>
      <c r="DV1334" s="194"/>
      <c r="DX1334" s="28"/>
      <c r="DY1334" s="28"/>
      <c r="DZ1334" s="28"/>
      <c r="EE1334" s="194"/>
      <c r="EG1334" s="28"/>
      <c r="EH1334" s="28"/>
      <c r="EI1334" s="28"/>
      <c r="EN1334" s="194"/>
      <c r="EP1334" s="28"/>
      <c r="EQ1334" s="28"/>
      <c r="ER1334" s="28"/>
      <c r="EW1334" s="194"/>
      <c r="EY1334" s="28"/>
      <c r="EZ1334" s="28"/>
      <c r="FA1334" s="28"/>
      <c r="FF1334" s="194"/>
      <c r="FH1334" s="28"/>
      <c r="FI1334" s="28"/>
      <c r="FJ1334" s="28"/>
      <c r="FO1334" s="194"/>
      <c r="FQ1334" s="28"/>
      <c r="FR1334" s="28"/>
      <c r="FS1334" s="28"/>
      <c r="FX1334" s="194"/>
      <c r="FZ1334" s="28"/>
      <c r="GA1334" s="28"/>
      <c r="GB1334" s="28"/>
      <c r="GG1334" s="194"/>
      <c r="GI1334" s="28"/>
      <c r="GJ1334" s="28"/>
      <c r="GK1334" s="28"/>
      <c r="GP1334" s="194"/>
      <c r="GR1334" s="28"/>
      <c r="GS1334" s="28"/>
      <c r="GT1334" s="28"/>
      <c r="GY1334" s="194"/>
      <c r="HA1334" s="28"/>
      <c r="HB1334" s="28"/>
      <c r="HC1334" s="28"/>
      <c r="HH1334" s="194"/>
      <c r="HJ1334" s="28"/>
      <c r="HK1334" s="28"/>
      <c r="HL1334" s="28"/>
      <c r="HQ1334" s="28"/>
      <c r="HR1334" s="28"/>
      <c r="HS1334" s="28"/>
      <c r="HT1334" s="28"/>
      <c r="HU1334" s="28"/>
      <c r="HV1334" s="28"/>
      <c r="HW1334" s="28"/>
      <c r="HX1334" s="28"/>
      <c r="HY1334" s="28"/>
      <c r="HZ1334" s="28"/>
      <c r="IA1334" s="28"/>
      <c r="IB1334" s="28"/>
      <c r="IC1334" s="28"/>
      <c r="ID1334" s="28"/>
      <c r="IE1334" s="28"/>
      <c r="IF1334" s="28"/>
      <c r="IG1334" s="28"/>
      <c r="IH1334" s="28"/>
      <c r="II1334" s="28"/>
      <c r="IJ1334" s="28"/>
      <c r="IK1334" s="28"/>
      <c r="IL1334" s="28"/>
      <c r="IM1334" s="28"/>
      <c r="IN1334" s="28"/>
      <c r="IO1334" s="28"/>
      <c r="IP1334" s="28"/>
      <c r="IQ1334" s="28"/>
      <c r="IR1334" s="28"/>
      <c r="IS1334" s="28"/>
      <c r="IT1334" s="28"/>
      <c r="IU1334" s="28"/>
      <c r="IV1334" s="28"/>
    </row>
    <row r="1335" spans="1:256" s="50" customFormat="1" ht="18.75">
      <c r="A1335" s="330" t="s">
        <v>997</v>
      </c>
      <c r="B1335" s="279"/>
      <c r="C1335" s="417"/>
      <c r="D1335" s="418" t="s">
        <v>137</v>
      </c>
      <c r="E1335" s="50">
        <f t="shared" si="20"/>
        <v>1</v>
      </c>
      <c r="F1335" s="284">
        <f t="shared" si="21"/>
        <v>39</v>
      </c>
      <c r="G1335" s="50">
        <v>39</v>
      </c>
      <c r="N1335" s="28"/>
      <c r="R1335" s="194"/>
      <c r="T1335" s="28"/>
      <c r="U1335" s="28"/>
      <c r="V1335" s="28"/>
      <c r="AA1335" s="194"/>
      <c r="AC1335" s="28"/>
      <c r="AD1335" s="28"/>
      <c r="AE1335" s="28"/>
      <c r="AJ1335" s="194"/>
      <c r="AL1335" s="28"/>
      <c r="AM1335" s="28"/>
      <c r="AN1335" s="28"/>
      <c r="AS1335" s="194"/>
      <c r="AU1335" s="28"/>
      <c r="AV1335" s="28"/>
      <c r="AW1335" s="28"/>
      <c r="BB1335" s="194"/>
      <c r="BD1335" s="28"/>
      <c r="BE1335" s="28"/>
      <c r="BF1335" s="28"/>
      <c r="BK1335" s="194"/>
      <c r="BM1335" s="28"/>
      <c r="BN1335" s="28"/>
      <c r="BO1335" s="28"/>
      <c r="BT1335" s="194"/>
      <c r="BV1335" s="28"/>
      <c r="BW1335" s="28"/>
      <c r="BX1335" s="28"/>
      <c r="CC1335" s="194"/>
      <c r="CE1335" s="28"/>
      <c r="CF1335" s="28"/>
      <c r="CG1335" s="28"/>
      <c r="CL1335" s="194"/>
      <c r="CN1335" s="28"/>
      <c r="CO1335" s="28"/>
      <c r="CP1335" s="28"/>
      <c r="CU1335" s="194"/>
      <c r="CW1335" s="28"/>
      <c r="CX1335" s="28"/>
      <c r="CY1335" s="28"/>
      <c r="DD1335" s="194"/>
      <c r="DF1335" s="28"/>
      <c r="DG1335" s="28"/>
      <c r="DH1335" s="28"/>
      <c r="DM1335" s="194"/>
      <c r="DO1335" s="28"/>
      <c r="DP1335" s="28"/>
      <c r="DQ1335" s="28"/>
      <c r="DV1335" s="194"/>
      <c r="DX1335" s="28"/>
      <c r="DY1335" s="28"/>
      <c r="DZ1335" s="28"/>
      <c r="EE1335" s="194"/>
      <c r="EG1335" s="28"/>
      <c r="EH1335" s="28"/>
      <c r="EI1335" s="28"/>
      <c r="EN1335" s="194"/>
      <c r="EP1335" s="28"/>
      <c r="EQ1335" s="28"/>
      <c r="ER1335" s="28"/>
      <c r="EW1335" s="194"/>
      <c r="EY1335" s="28"/>
      <c r="EZ1335" s="28"/>
      <c r="FA1335" s="28"/>
      <c r="FF1335" s="194"/>
      <c r="FH1335" s="28"/>
      <c r="FI1335" s="28"/>
      <c r="FJ1335" s="28"/>
      <c r="FO1335" s="194"/>
      <c r="FQ1335" s="28"/>
      <c r="FR1335" s="28"/>
      <c r="FS1335" s="28"/>
      <c r="FX1335" s="194"/>
      <c r="FZ1335" s="28"/>
      <c r="GA1335" s="28"/>
      <c r="GB1335" s="28"/>
      <c r="GG1335" s="194"/>
      <c r="GI1335" s="28"/>
      <c r="GJ1335" s="28"/>
      <c r="GK1335" s="28"/>
      <c r="GP1335" s="194"/>
      <c r="GR1335" s="28"/>
      <c r="GS1335" s="28"/>
      <c r="GT1335" s="28"/>
      <c r="GY1335" s="194"/>
      <c r="HA1335" s="28"/>
      <c r="HB1335" s="28"/>
      <c r="HC1335" s="28"/>
      <c r="HH1335" s="194"/>
      <c r="HJ1335" s="28"/>
      <c r="HK1335" s="28"/>
      <c r="HL1335" s="28"/>
      <c r="HQ1335" s="28"/>
      <c r="HR1335" s="28"/>
      <c r="HS1335" s="28"/>
      <c r="HT1335" s="28"/>
      <c r="HU1335" s="28"/>
      <c r="HV1335" s="28"/>
      <c r="HW1335" s="28"/>
      <c r="HX1335" s="28"/>
      <c r="HY1335" s="28"/>
      <c r="HZ1335" s="28"/>
      <c r="IA1335" s="28"/>
      <c r="IB1335" s="28"/>
      <c r="IC1335" s="28"/>
      <c r="ID1335" s="28"/>
      <c r="IE1335" s="28"/>
      <c r="IF1335" s="28"/>
      <c r="IG1335" s="28"/>
      <c r="IH1335" s="28"/>
      <c r="II1335" s="28"/>
      <c r="IJ1335" s="28"/>
      <c r="IK1335" s="28"/>
      <c r="IL1335" s="28"/>
      <c r="IM1335" s="28"/>
      <c r="IN1335" s="28"/>
      <c r="IO1335" s="28"/>
      <c r="IP1335" s="28"/>
      <c r="IQ1335" s="28"/>
      <c r="IR1335" s="28"/>
      <c r="IS1335" s="28"/>
      <c r="IT1335" s="28"/>
      <c r="IU1335" s="28"/>
      <c r="IV1335" s="28"/>
    </row>
    <row r="1336" spans="1:256" s="50" customFormat="1" ht="18">
      <c r="A1336" s="206" t="s">
        <v>2573</v>
      </c>
      <c r="B1336" s="28"/>
      <c r="C1336" s="275"/>
      <c r="D1336" s="418" t="s">
        <v>129</v>
      </c>
      <c r="E1336" s="50">
        <f t="shared" si="20"/>
        <v>1</v>
      </c>
      <c r="F1336" s="284">
        <f t="shared" si="21"/>
        <v>34</v>
      </c>
      <c r="I1336" s="50">
        <v>34</v>
      </c>
      <c r="N1336" s="28"/>
      <c r="R1336" s="194"/>
      <c r="T1336" s="28"/>
      <c r="U1336" s="28"/>
      <c r="V1336" s="28"/>
      <c r="AA1336" s="194"/>
      <c r="AC1336" s="28"/>
      <c r="AD1336" s="28"/>
      <c r="AE1336" s="28"/>
      <c r="AJ1336" s="194"/>
      <c r="AL1336" s="28"/>
      <c r="AM1336" s="28"/>
      <c r="AN1336" s="28"/>
      <c r="AS1336" s="194"/>
      <c r="AU1336" s="28"/>
      <c r="AV1336" s="28"/>
      <c r="AW1336" s="28"/>
      <c r="BB1336" s="194"/>
      <c r="BD1336" s="28"/>
      <c r="BE1336" s="28"/>
      <c r="BF1336" s="28"/>
      <c r="BK1336" s="194"/>
      <c r="BM1336" s="28"/>
      <c r="BN1336" s="28"/>
      <c r="BO1336" s="28"/>
      <c r="BT1336" s="194"/>
      <c r="BV1336" s="28"/>
      <c r="BW1336" s="28"/>
      <c r="BX1336" s="28"/>
      <c r="CC1336" s="194"/>
      <c r="CE1336" s="28"/>
      <c r="CF1336" s="28"/>
      <c r="CG1336" s="28"/>
      <c r="CL1336" s="194"/>
      <c r="CN1336" s="28"/>
      <c r="CO1336" s="28"/>
      <c r="CP1336" s="28"/>
      <c r="CU1336" s="194"/>
      <c r="CW1336" s="28"/>
      <c r="CX1336" s="28"/>
      <c r="CY1336" s="28"/>
      <c r="DD1336" s="194"/>
      <c r="DF1336" s="28"/>
      <c r="DG1336" s="28"/>
      <c r="DH1336" s="28"/>
      <c r="DM1336" s="194"/>
      <c r="DO1336" s="28"/>
      <c r="DP1336" s="28"/>
      <c r="DQ1336" s="28"/>
      <c r="DV1336" s="194"/>
      <c r="DX1336" s="28"/>
      <c r="DY1336" s="28"/>
      <c r="DZ1336" s="28"/>
      <c r="EE1336" s="194"/>
      <c r="EG1336" s="28"/>
      <c r="EH1336" s="28"/>
      <c r="EI1336" s="28"/>
      <c r="EN1336" s="194"/>
      <c r="EP1336" s="28"/>
      <c r="EQ1336" s="28"/>
      <c r="ER1336" s="28"/>
      <c r="EW1336" s="194"/>
      <c r="EY1336" s="28"/>
      <c r="EZ1336" s="28"/>
      <c r="FA1336" s="28"/>
      <c r="FF1336" s="194"/>
      <c r="FH1336" s="28"/>
      <c r="FI1336" s="28"/>
      <c r="FJ1336" s="28"/>
      <c r="FO1336" s="194"/>
      <c r="FQ1336" s="28"/>
      <c r="FR1336" s="28"/>
      <c r="FS1336" s="28"/>
      <c r="FX1336" s="194"/>
      <c r="FZ1336" s="28"/>
      <c r="GA1336" s="28"/>
      <c r="GB1336" s="28"/>
      <c r="GG1336" s="194"/>
      <c r="GI1336" s="28"/>
      <c r="GJ1336" s="28"/>
      <c r="GK1336" s="28"/>
      <c r="GP1336" s="194"/>
      <c r="GR1336" s="28"/>
      <c r="GS1336" s="28"/>
      <c r="GT1336" s="28"/>
      <c r="GY1336" s="194"/>
      <c r="HA1336" s="28"/>
      <c r="HB1336" s="28"/>
      <c r="HC1336" s="28"/>
      <c r="HH1336" s="194"/>
      <c r="HJ1336" s="28"/>
      <c r="HK1336" s="28"/>
      <c r="HL1336" s="28"/>
      <c r="HQ1336" s="28"/>
      <c r="HR1336" s="28"/>
      <c r="HS1336" s="28"/>
      <c r="HT1336" s="28"/>
      <c r="HU1336" s="28"/>
      <c r="HV1336" s="28"/>
      <c r="HW1336" s="28"/>
      <c r="HX1336" s="28"/>
      <c r="HY1336" s="28"/>
      <c r="HZ1336" s="28"/>
      <c r="IA1336" s="28"/>
      <c r="IB1336" s="28"/>
      <c r="IC1336" s="28"/>
      <c r="ID1336" s="28"/>
      <c r="IE1336" s="28"/>
      <c r="IF1336" s="28"/>
      <c r="IG1336" s="28"/>
      <c r="IH1336" s="28"/>
      <c r="II1336" s="28"/>
      <c r="IJ1336" s="28"/>
      <c r="IK1336" s="28"/>
      <c r="IL1336" s="28"/>
      <c r="IM1336" s="28"/>
      <c r="IN1336" s="28"/>
      <c r="IO1336" s="28"/>
      <c r="IP1336" s="28"/>
      <c r="IQ1336" s="28"/>
      <c r="IR1336" s="28"/>
      <c r="IS1336" s="28"/>
      <c r="IT1336" s="28"/>
      <c r="IU1336" s="28"/>
      <c r="IV1336" s="28"/>
    </row>
    <row r="1337" spans="1:256" s="50" customFormat="1" ht="18.75">
      <c r="A1337" s="330" t="s">
        <v>552</v>
      </c>
      <c r="B1337" s="417"/>
      <c r="C1337" s="417"/>
      <c r="D1337" s="1" t="s">
        <v>131</v>
      </c>
      <c r="E1337" s="50">
        <f t="shared" si="20"/>
        <v>6</v>
      </c>
      <c r="F1337" s="284">
        <f t="shared" si="21"/>
        <v>7</v>
      </c>
      <c r="H1337" s="50">
        <v>7</v>
      </c>
      <c r="N1337" s="28"/>
      <c r="R1337" s="194"/>
      <c r="T1337" s="28"/>
      <c r="U1337" s="28"/>
      <c r="V1337" s="28"/>
      <c r="AA1337" s="194"/>
      <c r="AC1337" s="28"/>
      <c r="AD1337" s="28"/>
      <c r="AE1337" s="28"/>
      <c r="AJ1337" s="194"/>
      <c r="AL1337" s="28"/>
      <c r="AM1337" s="28"/>
      <c r="AN1337" s="28"/>
      <c r="AS1337" s="194"/>
      <c r="AU1337" s="28"/>
      <c r="AV1337" s="28"/>
      <c r="AW1337" s="28"/>
      <c r="BB1337" s="194"/>
      <c r="BD1337" s="28"/>
      <c r="BE1337" s="28"/>
      <c r="BF1337" s="28"/>
      <c r="BK1337" s="194"/>
      <c r="BM1337" s="28"/>
      <c r="BN1337" s="28"/>
      <c r="BO1337" s="28"/>
      <c r="BT1337" s="194"/>
      <c r="BV1337" s="28"/>
      <c r="BW1337" s="28"/>
      <c r="BX1337" s="28"/>
      <c r="CC1337" s="194"/>
      <c r="CE1337" s="28"/>
      <c r="CF1337" s="28"/>
      <c r="CG1337" s="28"/>
      <c r="CL1337" s="194"/>
      <c r="CN1337" s="28"/>
      <c r="CO1337" s="28"/>
      <c r="CP1337" s="28"/>
      <c r="CU1337" s="194"/>
      <c r="CW1337" s="28"/>
      <c r="CX1337" s="28"/>
      <c r="CY1337" s="28"/>
      <c r="DD1337" s="194"/>
      <c r="DF1337" s="28"/>
      <c r="DG1337" s="28"/>
      <c r="DH1337" s="28"/>
      <c r="DM1337" s="194"/>
      <c r="DO1337" s="28"/>
      <c r="DP1337" s="28"/>
      <c r="DQ1337" s="28"/>
      <c r="DV1337" s="194"/>
      <c r="DX1337" s="28"/>
      <c r="DY1337" s="28"/>
      <c r="DZ1337" s="28"/>
      <c r="EE1337" s="194"/>
      <c r="EG1337" s="28"/>
      <c r="EH1337" s="28"/>
      <c r="EI1337" s="28"/>
      <c r="EN1337" s="194"/>
      <c r="EP1337" s="28"/>
      <c r="EQ1337" s="28"/>
      <c r="ER1337" s="28"/>
      <c r="EW1337" s="194"/>
      <c r="EY1337" s="28"/>
      <c r="EZ1337" s="28"/>
      <c r="FA1337" s="28"/>
      <c r="FF1337" s="194"/>
      <c r="FH1337" s="28"/>
      <c r="FI1337" s="28"/>
      <c r="FJ1337" s="28"/>
      <c r="FO1337" s="194"/>
      <c r="FQ1337" s="28"/>
      <c r="FR1337" s="28"/>
      <c r="FS1337" s="28"/>
      <c r="FX1337" s="194"/>
      <c r="FZ1337" s="28"/>
      <c r="GA1337" s="28"/>
      <c r="GB1337" s="28"/>
      <c r="GG1337" s="194"/>
      <c r="GI1337" s="28"/>
      <c r="GJ1337" s="28"/>
      <c r="GK1337" s="28"/>
      <c r="GP1337" s="194"/>
      <c r="GR1337" s="28"/>
      <c r="GS1337" s="28"/>
      <c r="GT1337" s="28"/>
      <c r="GY1337" s="194"/>
      <c r="HA1337" s="28"/>
      <c r="HB1337" s="28"/>
      <c r="HC1337" s="28"/>
      <c r="HH1337" s="194"/>
      <c r="HJ1337" s="28"/>
      <c r="HK1337" s="28"/>
      <c r="HL1337" s="28"/>
      <c r="HQ1337" s="28"/>
      <c r="HR1337" s="28"/>
      <c r="HS1337" s="28"/>
      <c r="HT1337" s="28"/>
      <c r="HU1337" s="28"/>
      <c r="HV1337" s="28"/>
      <c r="HW1337" s="28"/>
      <c r="HX1337" s="28"/>
      <c r="HY1337" s="28"/>
      <c r="HZ1337" s="28"/>
      <c r="IA1337" s="28"/>
      <c r="IB1337" s="28"/>
      <c r="IC1337" s="28"/>
      <c r="ID1337" s="28"/>
      <c r="IE1337" s="28"/>
      <c r="IF1337" s="28"/>
      <c r="IG1337" s="28"/>
      <c r="IH1337" s="28"/>
      <c r="II1337" s="28"/>
      <c r="IJ1337" s="28"/>
      <c r="IK1337" s="28"/>
      <c r="IL1337" s="28"/>
      <c r="IM1337" s="28"/>
      <c r="IN1337" s="28"/>
      <c r="IO1337" s="28"/>
      <c r="IP1337" s="28"/>
      <c r="IQ1337" s="28"/>
      <c r="IR1337" s="28"/>
      <c r="IS1337" s="28"/>
      <c r="IT1337" s="28"/>
      <c r="IU1337" s="28"/>
      <c r="IV1337" s="28"/>
    </row>
    <row r="1338" spans="1:256" s="50" customFormat="1" ht="18">
      <c r="A1338" s="330" t="s">
        <v>681</v>
      </c>
      <c r="B1338" s="420"/>
      <c r="C1338" s="420"/>
      <c r="D1338" s="418" t="s">
        <v>132</v>
      </c>
      <c r="E1338" s="50">
        <f t="shared" si="20"/>
        <v>6</v>
      </c>
      <c r="F1338" s="284">
        <f t="shared" si="21"/>
        <v>47</v>
      </c>
      <c r="H1338" s="456">
        <v>44</v>
      </c>
      <c r="J1338" s="50">
        <v>3</v>
      </c>
      <c r="N1338" s="28"/>
      <c r="R1338" s="194"/>
      <c r="T1338" s="28"/>
      <c r="U1338" s="28"/>
      <c r="V1338" s="28"/>
      <c r="AA1338" s="194"/>
      <c r="AC1338" s="28"/>
      <c r="AD1338" s="28"/>
      <c r="AE1338" s="28"/>
      <c r="AJ1338" s="194"/>
      <c r="AL1338" s="28"/>
      <c r="AM1338" s="28"/>
      <c r="AN1338" s="28"/>
      <c r="AS1338" s="194"/>
      <c r="AU1338" s="28"/>
      <c r="AV1338" s="28"/>
      <c r="AW1338" s="28"/>
      <c r="BB1338" s="194"/>
      <c r="BD1338" s="28"/>
      <c r="BE1338" s="28"/>
      <c r="BF1338" s="28"/>
      <c r="BK1338" s="194"/>
      <c r="BM1338" s="28"/>
      <c r="BN1338" s="28"/>
      <c r="BO1338" s="28"/>
      <c r="BT1338" s="194"/>
      <c r="BV1338" s="28"/>
      <c r="BW1338" s="28"/>
      <c r="BX1338" s="28"/>
      <c r="CC1338" s="194"/>
      <c r="CE1338" s="28"/>
      <c r="CF1338" s="28"/>
      <c r="CG1338" s="28"/>
      <c r="CL1338" s="194"/>
      <c r="CN1338" s="28"/>
      <c r="CO1338" s="28"/>
      <c r="CP1338" s="28"/>
      <c r="CU1338" s="194"/>
      <c r="CW1338" s="28"/>
      <c r="CX1338" s="28"/>
      <c r="CY1338" s="28"/>
      <c r="DD1338" s="194"/>
      <c r="DF1338" s="28"/>
      <c r="DG1338" s="28"/>
      <c r="DH1338" s="28"/>
      <c r="DM1338" s="194"/>
      <c r="DO1338" s="28"/>
      <c r="DP1338" s="28"/>
      <c r="DQ1338" s="28"/>
      <c r="DV1338" s="194"/>
      <c r="DX1338" s="28"/>
      <c r="DY1338" s="28"/>
      <c r="DZ1338" s="28"/>
      <c r="EE1338" s="194"/>
      <c r="EG1338" s="28"/>
      <c r="EH1338" s="28"/>
      <c r="EI1338" s="28"/>
      <c r="EN1338" s="194"/>
      <c r="EP1338" s="28"/>
      <c r="EQ1338" s="28"/>
      <c r="ER1338" s="28"/>
      <c r="EW1338" s="194"/>
      <c r="EY1338" s="28"/>
      <c r="EZ1338" s="28"/>
      <c r="FA1338" s="28"/>
      <c r="FF1338" s="194"/>
      <c r="FH1338" s="28"/>
      <c r="FI1338" s="28"/>
      <c r="FJ1338" s="28"/>
      <c r="FO1338" s="194"/>
      <c r="FQ1338" s="28"/>
      <c r="FR1338" s="28"/>
      <c r="FS1338" s="28"/>
      <c r="FX1338" s="194"/>
      <c r="FZ1338" s="28"/>
      <c r="GA1338" s="28"/>
      <c r="GB1338" s="28"/>
      <c r="GG1338" s="194"/>
      <c r="GI1338" s="28"/>
      <c r="GJ1338" s="28"/>
      <c r="GK1338" s="28"/>
      <c r="GP1338" s="194"/>
      <c r="GR1338" s="28"/>
      <c r="GS1338" s="28"/>
      <c r="GT1338" s="28"/>
      <c r="GY1338" s="194"/>
      <c r="HA1338" s="28"/>
      <c r="HB1338" s="28"/>
      <c r="HC1338" s="28"/>
      <c r="HH1338" s="194"/>
      <c r="HJ1338" s="28"/>
      <c r="HK1338" s="28"/>
      <c r="HL1338" s="28"/>
      <c r="HQ1338" s="28"/>
      <c r="HR1338" s="28"/>
      <c r="HS1338" s="28"/>
      <c r="HT1338" s="28"/>
      <c r="HU1338" s="28"/>
      <c r="HV1338" s="28"/>
      <c r="HW1338" s="28"/>
      <c r="HX1338" s="28"/>
      <c r="HY1338" s="28"/>
      <c r="HZ1338" s="28"/>
      <c r="IA1338" s="28"/>
      <c r="IB1338" s="28"/>
      <c r="IC1338" s="28"/>
      <c r="ID1338" s="28"/>
      <c r="IE1338" s="28"/>
      <c r="IF1338" s="28"/>
      <c r="IG1338" s="28"/>
      <c r="IH1338" s="28"/>
      <c r="II1338" s="28"/>
      <c r="IJ1338" s="28"/>
      <c r="IK1338" s="28"/>
      <c r="IL1338" s="28"/>
      <c r="IM1338" s="28"/>
      <c r="IN1338" s="28"/>
      <c r="IO1338" s="28"/>
      <c r="IP1338" s="28"/>
      <c r="IQ1338" s="28"/>
      <c r="IR1338" s="28"/>
      <c r="IS1338" s="28"/>
      <c r="IT1338" s="28"/>
      <c r="IU1338" s="28"/>
      <c r="IV1338" s="28"/>
    </row>
    <row r="1339" spans="1:256" s="50" customFormat="1" ht="18">
      <c r="A1339" s="206" t="s">
        <v>2818</v>
      </c>
      <c r="B1339" s="28"/>
      <c r="C1339" s="275"/>
      <c r="D1339" s="418" t="s">
        <v>129</v>
      </c>
      <c r="E1339" s="50">
        <f t="shared" si="20"/>
        <v>0</v>
      </c>
      <c r="F1339" s="284">
        <f t="shared" si="21"/>
        <v>0</v>
      </c>
      <c r="N1339" s="28"/>
      <c r="R1339" s="194"/>
      <c r="T1339" s="28"/>
      <c r="U1339" s="28"/>
      <c r="V1339" s="28"/>
      <c r="AA1339" s="194"/>
      <c r="AC1339" s="28"/>
      <c r="AD1339" s="28"/>
      <c r="AE1339" s="28"/>
      <c r="AJ1339" s="194"/>
      <c r="AL1339" s="28"/>
      <c r="AM1339" s="28"/>
      <c r="AN1339" s="28"/>
      <c r="AS1339" s="194"/>
      <c r="AU1339" s="28"/>
      <c r="AV1339" s="28"/>
      <c r="AW1339" s="28"/>
      <c r="BB1339" s="194"/>
      <c r="BD1339" s="28"/>
      <c r="BE1339" s="28"/>
      <c r="BF1339" s="28"/>
      <c r="BK1339" s="194"/>
      <c r="BM1339" s="28"/>
      <c r="BN1339" s="28"/>
      <c r="BO1339" s="28"/>
      <c r="BT1339" s="194"/>
      <c r="BV1339" s="28"/>
      <c r="BW1339" s="28"/>
      <c r="BX1339" s="28"/>
      <c r="CC1339" s="194"/>
      <c r="CE1339" s="28"/>
      <c r="CF1339" s="28"/>
      <c r="CG1339" s="28"/>
      <c r="CL1339" s="194"/>
      <c r="CN1339" s="28"/>
      <c r="CO1339" s="28"/>
      <c r="CP1339" s="28"/>
      <c r="CU1339" s="194"/>
      <c r="CW1339" s="28"/>
      <c r="CX1339" s="28"/>
      <c r="CY1339" s="28"/>
      <c r="DD1339" s="194"/>
      <c r="DF1339" s="28"/>
      <c r="DG1339" s="28"/>
      <c r="DH1339" s="28"/>
      <c r="DM1339" s="194"/>
      <c r="DO1339" s="28"/>
      <c r="DP1339" s="28"/>
      <c r="DQ1339" s="28"/>
      <c r="DV1339" s="194"/>
      <c r="DX1339" s="28"/>
      <c r="DY1339" s="28"/>
      <c r="DZ1339" s="28"/>
      <c r="EE1339" s="194"/>
      <c r="EG1339" s="28"/>
      <c r="EH1339" s="28"/>
      <c r="EI1339" s="28"/>
      <c r="EN1339" s="194"/>
      <c r="EP1339" s="28"/>
      <c r="EQ1339" s="28"/>
      <c r="ER1339" s="28"/>
      <c r="EW1339" s="194"/>
      <c r="EY1339" s="28"/>
      <c r="EZ1339" s="28"/>
      <c r="FA1339" s="28"/>
      <c r="FF1339" s="194"/>
      <c r="FH1339" s="28"/>
      <c r="FI1339" s="28"/>
      <c r="FJ1339" s="28"/>
      <c r="FO1339" s="194"/>
      <c r="FQ1339" s="28"/>
      <c r="FR1339" s="28"/>
      <c r="FS1339" s="28"/>
      <c r="FX1339" s="194"/>
      <c r="FZ1339" s="28"/>
      <c r="GA1339" s="28"/>
      <c r="GB1339" s="28"/>
      <c r="GG1339" s="194"/>
      <c r="GI1339" s="28"/>
      <c r="GJ1339" s="28"/>
      <c r="GK1339" s="28"/>
      <c r="GP1339" s="194"/>
      <c r="GR1339" s="28"/>
      <c r="GS1339" s="28"/>
      <c r="GT1339" s="28"/>
      <c r="GY1339" s="194"/>
      <c r="HA1339" s="28"/>
      <c r="HB1339" s="28"/>
      <c r="HC1339" s="28"/>
      <c r="HH1339" s="194"/>
      <c r="HJ1339" s="28"/>
      <c r="HK1339" s="28"/>
      <c r="HL1339" s="28"/>
      <c r="HQ1339" s="28"/>
      <c r="HR1339" s="28"/>
      <c r="HS1339" s="28"/>
      <c r="HT1339" s="28"/>
      <c r="HU1339" s="28"/>
      <c r="HV1339" s="28"/>
      <c r="HW1339" s="28"/>
      <c r="HX1339" s="28"/>
      <c r="HY1339" s="28"/>
      <c r="HZ1339" s="28"/>
      <c r="IA1339" s="28"/>
      <c r="IB1339" s="28"/>
      <c r="IC1339" s="28"/>
      <c r="ID1339" s="28"/>
      <c r="IE1339" s="28"/>
      <c r="IF1339" s="28"/>
      <c r="IG1339" s="28"/>
      <c r="IH1339" s="28"/>
      <c r="II1339" s="28"/>
      <c r="IJ1339" s="28"/>
      <c r="IK1339" s="28"/>
      <c r="IL1339" s="28"/>
      <c r="IM1339" s="28"/>
      <c r="IN1339" s="28"/>
      <c r="IO1339" s="28"/>
      <c r="IP1339" s="28"/>
      <c r="IQ1339" s="28"/>
      <c r="IR1339" s="28"/>
      <c r="IS1339" s="28"/>
      <c r="IT1339" s="28"/>
      <c r="IU1339" s="28"/>
      <c r="IV1339" s="28"/>
    </row>
    <row r="1340" spans="1:256" s="50" customFormat="1" ht="18">
      <c r="A1340" s="206" t="s">
        <v>2780</v>
      </c>
      <c r="B1340" s="420"/>
      <c r="C1340" s="420"/>
      <c r="D1340" s="418" t="s">
        <v>132</v>
      </c>
      <c r="E1340" s="50">
        <f t="shared" si="20"/>
        <v>31</v>
      </c>
      <c r="F1340" s="284">
        <f t="shared" si="21"/>
        <v>60</v>
      </c>
      <c r="H1340" s="50">
        <v>26</v>
      </c>
      <c r="I1340" s="50">
        <v>34</v>
      </c>
      <c r="L1340" s="28"/>
      <c r="N1340" s="28"/>
      <c r="R1340" s="194"/>
      <c r="T1340" s="28"/>
      <c r="U1340" s="28"/>
      <c r="V1340" s="28"/>
      <c r="AA1340" s="194"/>
      <c r="AC1340" s="28"/>
      <c r="AD1340" s="28"/>
      <c r="AE1340" s="28"/>
      <c r="AJ1340" s="194"/>
      <c r="AL1340" s="28"/>
      <c r="AM1340" s="28"/>
      <c r="AN1340" s="28"/>
      <c r="AS1340" s="194"/>
      <c r="AU1340" s="28"/>
      <c r="AV1340" s="28"/>
      <c r="AW1340" s="28"/>
      <c r="BB1340" s="194"/>
      <c r="BD1340" s="28"/>
      <c r="BE1340" s="28"/>
      <c r="BF1340" s="28"/>
      <c r="BK1340" s="194"/>
      <c r="BM1340" s="28"/>
      <c r="BN1340" s="28"/>
      <c r="BO1340" s="28"/>
      <c r="BT1340" s="194"/>
      <c r="BV1340" s="28"/>
      <c r="BW1340" s="28"/>
      <c r="BX1340" s="28"/>
      <c r="CC1340" s="194"/>
      <c r="CE1340" s="28"/>
      <c r="CF1340" s="28"/>
      <c r="CG1340" s="28"/>
      <c r="CL1340" s="194"/>
      <c r="CN1340" s="28"/>
      <c r="CO1340" s="28"/>
      <c r="CP1340" s="28"/>
      <c r="CU1340" s="194"/>
      <c r="CW1340" s="28"/>
      <c r="CX1340" s="28"/>
      <c r="CY1340" s="28"/>
      <c r="DD1340" s="194"/>
      <c r="DF1340" s="28"/>
      <c r="DG1340" s="28"/>
      <c r="DH1340" s="28"/>
      <c r="DM1340" s="194"/>
      <c r="DO1340" s="28"/>
      <c r="DP1340" s="28"/>
      <c r="DQ1340" s="28"/>
      <c r="DV1340" s="194"/>
      <c r="DX1340" s="28"/>
      <c r="DY1340" s="28"/>
      <c r="DZ1340" s="28"/>
      <c r="EE1340" s="194"/>
      <c r="EG1340" s="28"/>
      <c r="EH1340" s="28"/>
      <c r="EI1340" s="28"/>
      <c r="EN1340" s="194"/>
      <c r="EP1340" s="28"/>
      <c r="EQ1340" s="28"/>
      <c r="ER1340" s="28"/>
      <c r="EW1340" s="194"/>
      <c r="EY1340" s="28"/>
      <c r="EZ1340" s="28"/>
      <c r="FA1340" s="28"/>
      <c r="FF1340" s="194"/>
      <c r="FH1340" s="28"/>
      <c r="FI1340" s="28"/>
      <c r="FJ1340" s="28"/>
      <c r="FO1340" s="194"/>
      <c r="FQ1340" s="28"/>
      <c r="FR1340" s="28"/>
      <c r="FS1340" s="28"/>
      <c r="FX1340" s="194"/>
      <c r="FZ1340" s="28"/>
      <c r="GA1340" s="28"/>
      <c r="GB1340" s="28"/>
      <c r="GG1340" s="194"/>
      <c r="GI1340" s="28"/>
      <c r="GJ1340" s="28"/>
      <c r="GK1340" s="28"/>
      <c r="GP1340" s="194"/>
      <c r="GR1340" s="28"/>
      <c r="GS1340" s="28"/>
      <c r="GT1340" s="28"/>
      <c r="GY1340" s="194"/>
      <c r="HA1340" s="28"/>
      <c r="HB1340" s="28"/>
      <c r="HC1340" s="28"/>
      <c r="HH1340" s="194"/>
      <c r="HJ1340" s="28"/>
      <c r="HK1340" s="28"/>
      <c r="HL1340" s="28"/>
      <c r="HQ1340" s="28"/>
      <c r="HR1340" s="28"/>
      <c r="HS1340" s="28"/>
      <c r="HT1340" s="28"/>
      <c r="HU1340" s="28"/>
      <c r="HV1340" s="28"/>
      <c r="HW1340" s="28"/>
      <c r="HX1340" s="28"/>
      <c r="HY1340" s="28"/>
      <c r="HZ1340" s="28"/>
      <c r="IA1340" s="28"/>
      <c r="IB1340" s="28"/>
      <c r="IC1340" s="28"/>
      <c r="ID1340" s="28"/>
      <c r="IE1340" s="28"/>
      <c r="IF1340" s="28"/>
      <c r="IG1340" s="28"/>
      <c r="IH1340" s="28"/>
      <c r="II1340" s="28"/>
      <c r="IJ1340" s="28"/>
      <c r="IK1340" s="28"/>
      <c r="IL1340" s="28"/>
      <c r="IM1340" s="28"/>
      <c r="IN1340" s="28"/>
      <c r="IO1340" s="28"/>
      <c r="IP1340" s="28"/>
      <c r="IQ1340" s="28"/>
      <c r="IR1340" s="28"/>
      <c r="IS1340" s="28"/>
      <c r="IT1340" s="28"/>
      <c r="IU1340" s="28"/>
      <c r="IV1340" s="28"/>
    </row>
    <row r="1341" spans="1:256" s="50" customFormat="1" ht="18.75">
      <c r="A1341" s="330" t="s">
        <v>445</v>
      </c>
      <c r="B1341" s="279"/>
      <c r="C1341" s="417"/>
      <c r="D1341" s="418" t="s">
        <v>137</v>
      </c>
      <c r="E1341" s="50">
        <f t="shared" si="20"/>
        <v>5</v>
      </c>
      <c r="F1341" s="284">
        <f t="shared" si="21"/>
        <v>5</v>
      </c>
      <c r="G1341" s="50">
        <v>5</v>
      </c>
      <c r="L1341" s="28"/>
      <c r="N1341" s="28"/>
      <c r="R1341" s="194"/>
      <c r="T1341" s="28"/>
      <c r="U1341" s="28"/>
      <c r="V1341" s="28"/>
      <c r="AA1341" s="194"/>
      <c r="AC1341" s="28"/>
      <c r="AD1341" s="28"/>
      <c r="AE1341" s="28"/>
      <c r="AJ1341" s="194"/>
      <c r="AL1341" s="28"/>
      <c r="AM1341" s="28"/>
      <c r="AN1341" s="28"/>
      <c r="AS1341" s="194"/>
      <c r="AU1341" s="28"/>
      <c r="AV1341" s="28"/>
      <c r="AW1341" s="28"/>
      <c r="BB1341" s="194"/>
      <c r="BD1341" s="28"/>
      <c r="BE1341" s="28"/>
      <c r="BF1341" s="28"/>
      <c r="BK1341" s="194"/>
      <c r="BM1341" s="28"/>
      <c r="BN1341" s="28"/>
      <c r="BO1341" s="28"/>
      <c r="BT1341" s="194"/>
      <c r="BV1341" s="28"/>
      <c r="BW1341" s="28"/>
      <c r="BX1341" s="28"/>
      <c r="CC1341" s="194"/>
      <c r="CE1341" s="28"/>
      <c r="CF1341" s="28"/>
      <c r="CG1341" s="28"/>
      <c r="CL1341" s="194"/>
      <c r="CN1341" s="28"/>
      <c r="CO1341" s="28"/>
      <c r="CP1341" s="28"/>
      <c r="CU1341" s="194"/>
      <c r="CW1341" s="28"/>
      <c r="CX1341" s="28"/>
      <c r="CY1341" s="28"/>
      <c r="DD1341" s="194"/>
      <c r="DF1341" s="28"/>
      <c r="DG1341" s="28"/>
      <c r="DH1341" s="28"/>
      <c r="DM1341" s="194"/>
      <c r="DO1341" s="28"/>
      <c r="DP1341" s="28"/>
      <c r="DQ1341" s="28"/>
      <c r="DV1341" s="194"/>
      <c r="DX1341" s="28"/>
      <c r="DY1341" s="28"/>
      <c r="DZ1341" s="28"/>
      <c r="EE1341" s="194"/>
      <c r="EG1341" s="28"/>
      <c r="EH1341" s="28"/>
      <c r="EI1341" s="28"/>
      <c r="EN1341" s="194"/>
      <c r="EP1341" s="28"/>
      <c r="EQ1341" s="28"/>
      <c r="ER1341" s="28"/>
      <c r="EW1341" s="194"/>
      <c r="EY1341" s="28"/>
      <c r="EZ1341" s="28"/>
      <c r="FA1341" s="28"/>
      <c r="FF1341" s="194"/>
      <c r="FH1341" s="28"/>
      <c r="FI1341" s="28"/>
      <c r="FJ1341" s="28"/>
      <c r="FO1341" s="194"/>
      <c r="FQ1341" s="28"/>
      <c r="FR1341" s="28"/>
      <c r="FS1341" s="28"/>
      <c r="FX1341" s="194"/>
      <c r="FZ1341" s="28"/>
      <c r="GA1341" s="28"/>
      <c r="GB1341" s="28"/>
      <c r="GG1341" s="194"/>
      <c r="GI1341" s="28"/>
      <c r="GJ1341" s="28"/>
      <c r="GK1341" s="28"/>
      <c r="GP1341" s="194"/>
      <c r="GR1341" s="28"/>
      <c r="GS1341" s="28"/>
      <c r="GT1341" s="28"/>
      <c r="GY1341" s="194"/>
      <c r="HA1341" s="28"/>
      <c r="HB1341" s="28"/>
      <c r="HC1341" s="28"/>
      <c r="HH1341" s="194"/>
      <c r="HJ1341" s="28"/>
      <c r="HK1341" s="28"/>
      <c r="HL1341" s="28"/>
      <c r="HQ1341" s="28"/>
      <c r="HR1341" s="28"/>
      <c r="HS1341" s="28"/>
      <c r="HT1341" s="28"/>
      <c r="HU1341" s="28"/>
      <c r="HV1341" s="28"/>
      <c r="HW1341" s="28"/>
      <c r="HX1341" s="28"/>
      <c r="HY1341" s="28"/>
      <c r="HZ1341" s="28"/>
      <c r="IA1341" s="28"/>
      <c r="IB1341" s="28"/>
      <c r="IC1341" s="28"/>
      <c r="ID1341" s="28"/>
      <c r="IE1341" s="28"/>
      <c r="IF1341" s="28"/>
      <c r="IG1341" s="28"/>
      <c r="IH1341" s="28"/>
      <c r="II1341" s="28"/>
      <c r="IJ1341" s="28"/>
      <c r="IK1341" s="28"/>
      <c r="IL1341" s="28"/>
      <c r="IM1341" s="28"/>
      <c r="IN1341" s="28"/>
      <c r="IO1341" s="28"/>
      <c r="IP1341" s="28"/>
      <c r="IQ1341" s="28"/>
      <c r="IR1341" s="28"/>
      <c r="IS1341" s="28"/>
      <c r="IT1341" s="28"/>
      <c r="IU1341" s="28"/>
      <c r="IV1341" s="28"/>
    </row>
    <row r="1342" spans="1:256" s="50" customFormat="1" ht="18">
      <c r="A1342" s="206" t="s">
        <v>3131</v>
      </c>
      <c r="B1342" s="28"/>
      <c r="C1342" s="275"/>
      <c r="D1342" s="418" t="s">
        <v>129</v>
      </c>
      <c r="E1342" s="50">
        <f t="shared" si="20"/>
        <v>0</v>
      </c>
      <c r="F1342" s="284">
        <f t="shared" si="21"/>
        <v>0</v>
      </c>
      <c r="N1342" s="28"/>
      <c r="R1342" s="194"/>
      <c r="T1342" s="28"/>
      <c r="U1342" s="28"/>
      <c r="V1342" s="28"/>
      <c r="AA1342" s="194"/>
      <c r="AC1342" s="28"/>
      <c r="AD1342" s="28"/>
      <c r="AE1342" s="28"/>
      <c r="AJ1342" s="194"/>
      <c r="AL1342" s="28"/>
      <c r="AM1342" s="28"/>
      <c r="AN1342" s="28"/>
      <c r="AS1342" s="194"/>
      <c r="AU1342" s="28"/>
      <c r="AV1342" s="28"/>
      <c r="AW1342" s="28"/>
      <c r="BB1342" s="194"/>
      <c r="BD1342" s="28"/>
      <c r="BE1342" s="28"/>
      <c r="BF1342" s="28"/>
      <c r="BK1342" s="194"/>
      <c r="BM1342" s="28"/>
      <c r="BN1342" s="28"/>
      <c r="BO1342" s="28"/>
      <c r="BT1342" s="194"/>
      <c r="BV1342" s="28"/>
      <c r="BW1342" s="28"/>
      <c r="BX1342" s="28"/>
      <c r="CC1342" s="194"/>
      <c r="CE1342" s="28"/>
      <c r="CF1342" s="28"/>
      <c r="CG1342" s="28"/>
      <c r="CL1342" s="194"/>
      <c r="CN1342" s="28"/>
      <c r="CO1342" s="28"/>
      <c r="CP1342" s="28"/>
      <c r="CU1342" s="194"/>
      <c r="CW1342" s="28"/>
      <c r="CX1342" s="28"/>
      <c r="CY1342" s="28"/>
      <c r="DD1342" s="194"/>
      <c r="DF1342" s="28"/>
      <c r="DG1342" s="28"/>
      <c r="DH1342" s="28"/>
      <c r="DM1342" s="194"/>
      <c r="DO1342" s="28"/>
      <c r="DP1342" s="28"/>
      <c r="DQ1342" s="28"/>
      <c r="DV1342" s="194"/>
      <c r="DX1342" s="28"/>
      <c r="DY1342" s="28"/>
      <c r="DZ1342" s="28"/>
      <c r="EE1342" s="194"/>
      <c r="EG1342" s="28"/>
      <c r="EH1342" s="28"/>
      <c r="EI1342" s="28"/>
      <c r="EN1342" s="194"/>
      <c r="EP1342" s="28"/>
      <c r="EQ1342" s="28"/>
      <c r="ER1342" s="28"/>
      <c r="EW1342" s="194"/>
      <c r="EY1342" s="28"/>
      <c r="EZ1342" s="28"/>
      <c r="FA1342" s="28"/>
      <c r="FF1342" s="194"/>
      <c r="FH1342" s="28"/>
      <c r="FI1342" s="28"/>
      <c r="FJ1342" s="28"/>
      <c r="FO1342" s="194"/>
      <c r="FQ1342" s="28"/>
      <c r="FR1342" s="28"/>
      <c r="FS1342" s="28"/>
      <c r="FX1342" s="194"/>
      <c r="FZ1342" s="28"/>
      <c r="GA1342" s="28"/>
      <c r="GB1342" s="28"/>
      <c r="GG1342" s="194"/>
      <c r="GI1342" s="28"/>
      <c r="GJ1342" s="28"/>
      <c r="GK1342" s="28"/>
      <c r="GP1342" s="194"/>
      <c r="GR1342" s="28"/>
      <c r="GS1342" s="28"/>
      <c r="GT1342" s="28"/>
      <c r="GY1342" s="194"/>
      <c r="HA1342" s="28"/>
      <c r="HB1342" s="28"/>
      <c r="HC1342" s="28"/>
      <c r="HH1342" s="194"/>
      <c r="HJ1342" s="28"/>
      <c r="HK1342" s="28"/>
      <c r="HL1342" s="28"/>
      <c r="HQ1342" s="28"/>
      <c r="HR1342" s="28"/>
      <c r="HS1342" s="28"/>
      <c r="HT1342" s="28"/>
      <c r="HU1342" s="28"/>
      <c r="HV1342" s="28"/>
      <c r="HW1342" s="28"/>
      <c r="HX1342" s="28"/>
      <c r="HY1342" s="28"/>
      <c r="HZ1342" s="28"/>
      <c r="IA1342" s="28"/>
      <c r="IB1342" s="28"/>
      <c r="IC1342" s="28"/>
      <c r="ID1342" s="28"/>
      <c r="IE1342" s="28"/>
      <c r="IF1342" s="28"/>
      <c r="IG1342" s="28"/>
      <c r="IH1342" s="28"/>
      <c r="II1342" s="28"/>
      <c r="IJ1342" s="28"/>
      <c r="IK1342" s="28"/>
      <c r="IL1342" s="28"/>
      <c r="IM1342" s="28"/>
      <c r="IN1342" s="28"/>
      <c r="IO1342" s="28"/>
      <c r="IP1342" s="28"/>
      <c r="IQ1342" s="28"/>
      <c r="IR1342" s="28"/>
      <c r="IS1342" s="28"/>
      <c r="IT1342" s="28"/>
      <c r="IU1342" s="28"/>
      <c r="IV1342" s="28"/>
    </row>
    <row r="1343" spans="1:256" s="50" customFormat="1" ht="18">
      <c r="A1343" s="330" t="s">
        <v>674</v>
      </c>
      <c r="B1343" s="28"/>
      <c r="C1343" s="275"/>
      <c r="D1343" s="418" t="s">
        <v>129</v>
      </c>
      <c r="E1343" s="50">
        <f t="shared" si="20"/>
        <v>2</v>
      </c>
      <c r="F1343" s="284">
        <f t="shared" si="21"/>
        <v>0</v>
      </c>
      <c r="N1343" s="28"/>
      <c r="R1343" s="194"/>
      <c r="T1343" s="28"/>
      <c r="U1343" s="28"/>
      <c r="V1343" s="28"/>
      <c r="AA1343" s="194"/>
      <c r="AC1343" s="28"/>
      <c r="AD1343" s="28"/>
      <c r="AE1343" s="28"/>
      <c r="AJ1343" s="194"/>
      <c r="AL1343" s="28"/>
      <c r="AM1343" s="28"/>
      <c r="AN1343" s="28"/>
      <c r="AS1343" s="194"/>
      <c r="AU1343" s="28"/>
      <c r="AV1343" s="28"/>
      <c r="AW1343" s="28"/>
      <c r="BB1343" s="194"/>
      <c r="BD1343" s="28"/>
      <c r="BE1343" s="28"/>
      <c r="BF1343" s="28"/>
      <c r="BK1343" s="194"/>
      <c r="BM1343" s="28"/>
      <c r="BN1343" s="28"/>
      <c r="BO1343" s="28"/>
      <c r="BT1343" s="194"/>
      <c r="BV1343" s="28"/>
      <c r="BW1343" s="28"/>
      <c r="BX1343" s="28"/>
      <c r="CC1343" s="194"/>
      <c r="CE1343" s="28"/>
      <c r="CF1343" s="28"/>
      <c r="CG1343" s="28"/>
      <c r="CL1343" s="194"/>
      <c r="CN1343" s="28"/>
      <c r="CO1343" s="28"/>
      <c r="CP1343" s="28"/>
      <c r="CU1343" s="194"/>
      <c r="CW1343" s="28"/>
      <c r="CX1343" s="28"/>
      <c r="CY1343" s="28"/>
      <c r="DD1343" s="194"/>
      <c r="DF1343" s="28"/>
      <c r="DG1343" s="28"/>
      <c r="DH1343" s="28"/>
      <c r="DM1343" s="194"/>
      <c r="DO1343" s="28"/>
      <c r="DP1343" s="28"/>
      <c r="DQ1343" s="28"/>
      <c r="DV1343" s="194"/>
      <c r="DX1343" s="28"/>
      <c r="DY1343" s="28"/>
      <c r="DZ1343" s="28"/>
      <c r="EE1343" s="194"/>
      <c r="EG1343" s="28"/>
      <c r="EH1343" s="28"/>
      <c r="EI1343" s="28"/>
      <c r="EN1343" s="194"/>
      <c r="EP1343" s="28"/>
      <c r="EQ1343" s="28"/>
      <c r="ER1343" s="28"/>
      <c r="EW1343" s="194"/>
      <c r="EY1343" s="28"/>
      <c r="EZ1343" s="28"/>
      <c r="FA1343" s="28"/>
      <c r="FF1343" s="194"/>
      <c r="FH1343" s="28"/>
      <c r="FI1343" s="28"/>
      <c r="FJ1343" s="28"/>
      <c r="FO1343" s="194"/>
      <c r="FQ1343" s="28"/>
      <c r="FR1343" s="28"/>
      <c r="FS1343" s="28"/>
      <c r="FX1343" s="194"/>
      <c r="FZ1343" s="28"/>
      <c r="GA1343" s="28"/>
      <c r="GB1343" s="28"/>
      <c r="GG1343" s="194"/>
      <c r="GI1343" s="28"/>
      <c r="GJ1343" s="28"/>
      <c r="GK1343" s="28"/>
      <c r="GP1343" s="194"/>
      <c r="GR1343" s="28"/>
      <c r="GS1343" s="28"/>
      <c r="GT1343" s="28"/>
      <c r="GY1343" s="194"/>
      <c r="HA1343" s="28"/>
      <c r="HB1343" s="28"/>
      <c r="HC1343" s="28"/>
      <c r="HH1343" s="194"/>
      <c r="HJ1343" s="28"/>
      <c r="HK1343" s="28"/>
      <c r="HL1343" s="28"/>
      <c r="HQ1343" s="28"/>
      <c r="HR1343" s="28"/>
      <c r="HS1343" s="28"/>
      <c r="HT1343" s="28"/>
      <c r="HU1343" s="28"/>
      <c r="HV1343" s="28"/>
      <c r="HW1343" s="28"/>
      <c r="HX1343" s="28"/>
      <c r="HY1343" s="28"/>
      <c r="HZ1343" s="28"/>
      <c r="IA1343" s="28"/>
      <c r="IB1343" s="28"/>
      <c r="IC1343" s="28"/>
      <c r="ID1343" s="28"/>
      <c r="IE1343" s="28"/>
      <c r="IF1343" s="28"/>
      <c r="IG1343" s="28"/>
      <c r="IH1343" s="28"/>
      <c r="II1343" s="28"/>
      <c r="IJ1343" s="28"/>
      <c r="IK1343" s="28"/>
      <c r="IL1343" s="28"/>
      <c r="IM1343" s="28"/>
      <c r="IN1343" s="28"/>
      <c r="IO1343" s="28"/>
      <c r="IP1343" s="28"/>
      <c r="IQ1343" s="28"/>
      <c r="IR1343" s="28"/>
      <c r="IS1343" s="28"/>
      <c r="IT1343" s="28"/>
      <c r="IU1343" s="28"/>
      <c r="IV1343" s="28"/>
    </row>
    <row r="1344" spans="1:256" s="50" customFormat="1" ht="18">
      <c r="A1344" s="206" t="s">
        <v>2816</v>
      </c>
      <c r="B1344" s="420"/>
      <c r="C1344" s="420"/>
      <c r="D1344" s="418" t="s">
        <v>132</v>
      </c>
      <c r="E1344" s="50">
        <f t="shared" si="20"/>
        <v>0</v>
      </c>
      <c r="F1344" s="284">
        <f t="shared" si="21"/>
        <v>8</v>
      </c>
      <c r="J1344" s="50">
        <v>8</v>
      </c>
      <c r="N1344" s="28"/>
      <c r="R1344" s="194"/>
      <c r="T1344" s="28"/>
      <c r="U1344" s="28"/>
      <c r="V1344" s="28"/>
      <c r="AA1344" s="194"/>
      <c r="AC1344" s="28"/>
      <c r="AD1344" s="28"/>
      <c r="AE1344" s="28"/>
      <c r="AJ1344" s="194"/>
      <c r="AL1344" s="28"/>
      <c r="AM1344" s="28"/>
      <c r="AN1344" s="28"/>
      <c r="AS1344" s="194"/>
      <c r="AU1344" s="28"/>
      <c r="AV1344" s="28"/>
      <c r="AW1344" s="28"/>
      <c r="BB1344" s="194"/>
      <c r="BD1344" s="28"/>
      <c r="BE1344" s="28"/>
      <c r="BF1344" s="28"/>
      <c r="BK1344" s="194"/>
      <c r="BM1344" s="28"/>
      <c r="BN1344" s="28"/>
      <c r="BO1344" s="28"/>
      <c r="BT1344" s="194"/>
      <c r="BV1344" s="28"/>
      <c r="BW1344" s="28"/>
      <c r="BX1344" s="28"/>
      <c r="CC1344" s="194"/>
      <c r="CE1344" s="28"/>
      <c r="CF1344" s="28"/>
      <c r="CG1344" s="28"/>
      <c r="CL1344" s="194"/>
      <c r="CN1344" s="28"/>
      <c r="CO1344" s="28"/>
      <c r="CP1344" s="28"/>
      <c r="CU1344" s="194"/>
      <c r="CW1344" s="28"/>
      <c r="CX1344" s="28"/>
      <c r="CY1344" s="28"/>
      <c r="DD1344" s="194"/>
      <c r="DF1344" s="28"/>
      <c r="DG1344" s="28"/>
      <c r="DH1344" s="28"/>
      <c r="DM1344" s="194"/>
      <c r="DO1344" s="28"/>
      <c r="DP1344" s="28"/>
      <c r="DQ1344" s="28"/>
      <c r="DV1344" s="194"/>
      <c r="DX1344" s="28"/>
      <c r="DY1344" s="28"/>
      <c r="DZ1344" s="28"/>
      <c r="EE1344" s="194"/>
      <c r="EG1344" s="28"/>
      <c r="EH1344" s="28"/>
      <c r="EI1344" s="28"/>
      <c r="EN1344" s="194"/>
      <c r="EP1344" s="28"/>
      <c r="EQ1344" s="28"/>
      <c r="ER1344" s="28"/>
      <c r="EW1344" s="194"/>
      <c r="EY1344" s="28"/>
      <c r="EZ1344" s="28"/>
      <c r="FA1344" s="28"/>
      <c r="FF1344" s="194"/>
      <c r="FH1344" s="28"/>
      <c r="FI1344" s="28"/>
      <c r="FJ1344" s="28"/>
      <c r="FO1344" s="194"/>
      <c r="FQ1344" s="28"/>
      <c r="FR1344" s="28"/>
      <c r="FS1344" s="28"/>
      <c r="FX1344" s="194"/>
      <c r="FZ1344" s="28"/>
      <c r="GA1344" s="28"/>
      <c r="GB1344" s="28"/>
      <c r="GG1344" s="194"/>
      <c r="GI1344" s="28"/>
      <c r="GJ1344" s="28"/>
      <c r="GK1344" s="28"/>
      <c r="GP1344" s="194"/>
      <c r="GR1344" s="28"/>
      <c r="GS1344" s="28"/>
      <c r="GT1344" s="28"/>
      <c r="GY1344" s="194"/>
      <c r="HA1344" s="28"/>
      <c r="HB1344" s="28"/>
      <c r="HC1344" s="28"/>
      <c r="HH1344" s="194"/>
      <c r="HJ1344" s="28"/>
      <c r="HK1344" s="28"/>
      <c r="HL1344" s="28"/>
      <c r="HQ1344" s="28"/>
      <c r="HR1344" s="28"/>
      <c r="HS1344" s="28"/>
      <c r="HT1344" s="28"/>
      <c r="HU1344" s="28"/>
      <c r="HV1344" s="28"/>
      <c r="HW1344" s="28"/>
      <c r="HX1344" s="28"/>
      <c r="HY1344" s="28"/>
      <c r="HZ1344" s="28"/>
      <c r="IA1344" s="28"/>
      <c r="IB1344" s="28"/>
      <c r="IC1344" s="28"/>
      <c r="ID1344" s="28"/>
      <c r="IE1344" s="28"/>
      <c r="IF1344" s="28"/>
      <c r="IG1344" s="28"/>
      <c r="IH1344" s="28"/>
      <c r="II1344" s="28"/>
      <c r="IJ1344" s="28"/>
      <c r="IK1344" s="28"/>
      <c r="IL1344" s="28"/>
      <c r="IM1344" s="28"/>
      <c r="IN1344" s="28"/>
      <c r="IO1344" s="28"/>
      <c r="IP1344" s="28"/>
      <c r="IQ1344" s="28"/>
      <c r="IR1344" s="28"/>
      <c r="IS1344" s="28"/>
      <c r="IT1344" s="28"/>
      <c r="IU1344" s="28"/>
      <c r="IV1344" s="28"/>
    </row>
    <row r="1345" spans="1:256" s="50" customFormat="1" ht="18">
      <c r="A1345" s="206" t="s">
        <v>2543</v>
      </c>
      <c r="B1345" s="28"/>
      <c r="C1345" s="275"/>
      <c r="D1345" s="418" t="s">
        <v>129</v>
      </c>
      <c r="E1345" s="50">
        <f t="shared" si="20"/>
        <v>0</v>
      </c>
      <c r="F1345" s="284">
        <f t="shared" si="21"/>
        <v>0</v>
      </c>
      <c r="L1345" s="28"/>
      <c r="N1345" s="28"/>
      <c r="R1345" s="194"/>
      <c r="T1345" s="28"/>
      <c r="U1345" s="28"/>
      <c r="V1345" s="28"/>
      <c r="AA1345" s="194"/>
      <c r="AC1345" s="28"/>
      <c r="AD1345" s="28"/>
      <c r="AE1345" s="28"/>
      <c r="AJ1345" s="194"/>
      <c r="AL1345" s="28"/>
      <c r="AM1345" s="28"/>
      <c r="AN1345" s="28"/>
      <c r="AS1345" s="194"/>
      <c r="AU1345" s="28"/>
      <c r="AV1345" s="28"/>
      <c r="AW1345" s="28"/>
      <c r="BB1345" s="194"/>
      <c r="BD1345" s="28"/>
      <c r="BE1345" s="28"/>
      <c r="BF1345" s="28"/>
      <c r="BK1345" s="194"/>
      <c r="BM1345" s="28"/>
      <c r="BN1345" s="28"/>
      <c r="BO1345" s="28"/>
      <c r="BT1345" s="194"/>
      <c r="BV1345" s="28"/>
      <c r="BW1345" s="28"/>
      <c r="BX1345" s="28"/>
      <c r="CC1345" s="194"/>
      <c r="CE1345" s="28"/>
      <c r="CF1345" s="28"/>
      <c r="CG1345" s="28"/>
      <c r="CL1345" s="194"/>
      <c r="CN1345" s="28"/>
      <c r="CO1345" s="28"/>
      <c r="CP1345" s="28"/>
      <c r="CU1345" s="194"/>
      <c r="CW1345" s="28"/>
      <c r="CX1345" s="28"/>
      <c r="CY1345" s="28"/>
      <c r="DD1345" s="194"/>
      <c r="DF1345" s="28"/>
      <c r="DG1345" s="28"/>
      <c r="DH1345" s="28"/>
      <c r="DM1345" s="194"/>
      <c r="DO1345" s="28"/>
      <c r="DP1345" s="28"/>
      <c r="DQ1345" s="28"/>
      <c r="DV1345" s="194"/>
      <c r="DX1345" s="28"/>
      <c r="DY1345" s="28"/>
      <c r="DZ1345" s="28"/>
      <c r="EE1345" s="194"/>
      <c r="EG1345" s="28"/>
      <c r="EH1345" s="28"/>
      <c r="EI1345" s="28"/>
      <c r="EN1345" s="194"/>
      <c r="EP1345" s="28"/>
      <c r="EQ1345" s="28"/>
      <c r="ER1345" s="28"/>
      <c r="EW1345" s="194"/>
      <c r="EY1345" s="28"/>
      <c r="EZ1345" s="28"/>
      <c r="FA1345" s="28"/>
      <c r="FF1345" s="194"/>
      <c r="FH1345" s="28"/>
      <c r="FI1345" s="28"/>
      <c r="FJ1345" s="28"/>
      <c r="FO1345" s="194"/>
      <c r="FQ1345" s="28"/>
      <c r="FR1345" s="28"/>
      <c r="FS1345" s="28"/>
      <c r="FX1345" s="194"/>
      <c r="FZ1345" s="28"/>
      <c r="GA1345" s="28"/>
      <c r="GB1345" s="28"/>
      <c r="GG1345" s="194"/>
      <c r="GI1345" s="28"/>
      <c r="GJ1345" s="28"/>
      <c r="GK1345" s="28"/>
      <c r="GP1345" s="194"/>
      <c r="GR1345" s="28"/>
      <c r="GS1345" s="28"/>
      <c r="GT1345" s="28"/>
      <c r="GY1345" s="194"/>
      <c r="HA1345" s="28"/>
      <c r="HB1345" s="28"/>
      <c r="HC1345" s="28"/>
      <c r="HH1345" s="194"/>
      <c r="HJ1345" s="28"/>
      <c r="HK1345" s="28"/>
      <c r="HL1345" s="28"/>
      <c r="HQ1345" s="28"/>
      <c r="HR1345" s="28"/>
      <c r="HS1345" s="28"/>
      <c r="HT1345" s="28"/>
      <c r="HU1345" s="28"/>
      <c r="HV1345" s="28"/>
      <c r="HW1345" s="28"/>
      <c r="HX1345" s="28"/>
      <c r="HY1345" s="28"/>
      <c r="HZ1345" s="28"/>
      <c r="IA1345" s="28"/>
      <c r="IB1345" s="28"/>
      <c r="IC1345" s="28"/>
      <c r="ID1345" s="28"/>
      <c r="IE1345" s="28"/>
      <c r="IF1345" s="28"/>
      <c r="IG1345" s="28"/>
      <c r="IH1345" s="28"/>
      <c r="II1345" s="28"/>
      <c r="IJ1345" s="28"/>
      <c r="IK1345" s="28"/>
      <c r="IL1345" s="28"/>
      <c r="IM1345" s="28"/>
      <c r="IN1345" s="28"/>
      <c r="IO1345" s="28"/>
      <c r="IP1345" s="28"/>
      <c r="IQ1345" s="28"/>
      <c r="IR1345" s="28"/>
      <c r="IS1345" s="28"/>
      <c r="IT1345" s="28"/>
      <c r="IU1345" s="28"/>
      <c r="IV1345" s="28"/>
    </row>
    <row r="1346" spans="1:256" s="50" customFormat="1" ht="18">
      <c r="A1346" s="206" t="s">
        <v>2325</v>
      </c>
      <c r="B1346" s="28"/>
      <c r="C1346" s="420"/>
      <c r="D1346" s="418" t="s">
        <v>129</v>
      </c>
      <c r="E1346" s="50">
        <f t="shared" si="20"/>
        <v>0</v>
      </c>
      <c r="F1346" s="284">
        <f t="shared" si="21"/>
        <v>9</v>
      </c>
      <c r="H1346" s="50">
        <v>4</v>
      </c>
      <c r="J1346" s="50">
        <v>5</v>
      </c>
      <c r="L1346" s="28"/>
      <c r="N1346" s="28"/>
      <c r="R1346" s="194"/>
      <c r="T1346" s="28"/>
      <c r="U1346" s="28"/>
      <c r="V1346" s="28"/>
      <c r="AA1346" s="194"/>
      <c r="AC1346" s="28"/>
      <c r="AD1346" s="28"/>
      <c r="AE1346" s="28"/>
      <c r="AJ1346" s="194"/>
      <c r="AL1346" s="28"/>
      <c r="AM1346" s="28"/>
      <c r="AN1346" s="28"/>
      <c r="AS1346" s="194"/>
      <c r="AU1346" s="28"/>
      <c r="AV1346" s="28"/>
      <c r="AW1346" s="28"/>
      <c r="BB1346" s="194"/>
      <c r="BD1346" s="28"/>
      <c r="BE1346" s="28"/>
      <c r="BF1346" s="28"/>
      <c r="BK1346" s="194"/>
      <c r="BM1346" s="28"/>
      <c r="BN1346" s="28"/>
      <c r="BO1346" s="28"/>
      <c r="BT1346" s="194"/>
      <c r="BV1346" s="28"/>
      <c r="BW1346" s="28"/>
      <c r="BX1346" s="28"/>
      <c r="CC1346" s="194"/>
      <c r="CE1346" s="28"/>
      <c r="CF1346" s="28"/>
      <c r="CG1346" s="28"/>
      <c r="CL1346" s="194"/>
      <c r="CN1346" s="28"/>
      <c r="CO1346" s="28"/>
      <c r="CP1346" s="28"/>
      <c r="CU1346" s="194"/>
      <c r="CW1346" s="28"/>
      <c r="CX1346" s="28"/>
      <c r="CY1346" s="28"/>
      <c r="DD1346" s="194"/>
      <c r="DF1346" s="28"/>
      <c r="DG1346" s="28"/>
      <c r="DH1346" s="28"/>
      <c r="DM1346" s="194"/>
      <c r="DO1346" s="28"/>
      <c r="DP1346" s="28"/>
      <c r="DQ1346" s="28"/>
      <c r="DV1346" s="194"/>
      <c r="DX1346" s="28"/>
      <c r="DY1346" s="28"/>
      <c r="DZ1346" s="28"/>
      <c r="EE1346" s="194"/>
      <c r="EG1346" s="28"/>
      <c r="EH1346" s="28"/>
      <c r="EI1346" s="28"/>
      <c r="EN1346" s="194"/>
      <c r="EP1346" s="28"/>
      <c r="EQ1346" s="28"/>
      <c r="ER1346" s="28"/>
      <c r="EW1346" s="194"/>
      <c r="EY1346" s="28"/>
      <c r="EZ1346" s="28"/>
      <c r="FA1346" s="28"/>
      <c r="FF1346" s="194"/>
      <c r="FH1346" s="28"/>
      <c r="FI1346" s="28"/>
      <c r="FJ1346" s="28"/>
      <c r="FO1346" s="194"/>
      <c r="FQ1346" s="28"/>
      <c r="FR1346" s="28"/>
      <c r="FS1346" s="28"/>
      <c r="FX1346" s="194"/>
      <c r="FZ1346" s="28"/>
      <c r="GA1346" s="28"/>
      <c r="GB1346" s="28"/>
      <c r="GG1346" s="194"/>
      <c r="GI1346" s="28"/>
      <c r="GJ1346" s="28"/>
      <c r="GK1346" s="28"/>
      <c r="GP1346" s="194"/>
      <c r="GR1346" s="28"/>
      <c r="GS1346" s="28"/>
      <c r="GT1346" s="28"/>
      <c r="GY1346" s="194"/>
      <c r="HA1346" s="28"/>
      <c r="HB1346" s="28"/>
      <c r="HC1346" s="28"/>
      <c r="HH1346" s="194"/>
      <c r="HJ1346" s="28"/>
      <c r="HK1346" s="28"/>
      <c r="HL1346" s="28"/>
      <c r="HQ1346" s="28"/>
      <c r="HR1346" s="28"/>
      <c r="HS1346" s="28"/>
      <c r="HT1346" s="28"/>
      <c r="HU1346" s="28"/>
      <c r="HV1346" s="28"/>
      <c r="HW1346" s="28"/>
      <c r="HX1346" s="28"/>
      <c r="HY1346" s="28"/>
      <c r="HZ1346" s="28"/>
      <c r="IA1346" s="28"/>
      <c r="IB1346" s="28"/>
      <c r="IC1346" s="28"/>
      <c r="ID1346" s="28"/>
      <c r="IE1346" s="28"/>
      <c r="IF1346" s="28"/>
      <c r="IG1346" s="28"/>
      <c r="IH1346" s="28"/>
      <c r="II1346" s="28"/>
      <c r="IJ1346" s="28"/>
      <c r="IK1346" s="28"/>
      <c r="IL1346" s="28"/>
      <c r="IM1346" s="28"/>
      <c r="IN1346" s="28"/>
      <c r="IO1346" s="28"/>
      <c r="IP1346" s="28"/>
      <c r="IQ1346" s="28"/>
      <c r="IR1346" s="28"/>
      <c r="IS1346" s="28"/>
      <c r="IT1346" s="28"/>
      <c r="IU1346" s="28"/>
      <c r="IV1346" s="28"/>
    </row>
    <row r="1347" spans="1:256" s="50" customFormat="1" ht="18">
      <c r="A1347" s="330" t="s">
        <v>592</v>
      </c>
      <c r="B1347" s="28"/>
      <c r="C1347" s="275"/>
      <c r="D1347" s="418" t="s">
        <v>129</v>
      </c>
      <c r="E1347" s="50">
        <f t="shared" si="20"/>
        <v>0</v>
      </c>
      <c r="F1347" s="284">
        <f t="shared" si="21"/>
        <v>0</v>
      </c>
      <c r="H1347" s="456"/>
      <c r="L1347" s="28"/>
      <c r="N1347" s="28"/>
      <c r="R1347" s="194"/>
      <c r="T1347" s="28"/>
      <c r="U1347" s="28"/>
      <c r="V1347" s="28"/>
      <c r="AA1347" s="194"/>
      <c r="AC1347" s="28"/>
      <c r="AD1347" s="28"/>
      <c r="AE1347" s="28"/>
      <c r="AJ1347" s="194"/>
      <c r="AL1347" s="28"/>
      <c r="AM1347" s="28"/>
      <c r="AN1347" s="28"/>
      <c r="AS1347" s="194"/>
      <c r="AU1347" s="28"/>
      <c r="AV1347" s="28"/>
      <c r="AW1347" s="28"/>
      <c r="BB1347" s="194"/>
      <c r="BD1347" s="28"/>
      <c r="BE1347" s="28"/>
      <c r="BF1347" s="28"/>
      <c r="BK1347" s="194"/>
      <c r="BM1347" s="28"/>
      <c r="BN1347" s="28"/>
      <c r="BO1347" s="28"/>
      <c r="BT1347" s="194"/>
      <c r="BV1347" s="28"/>
      <c r="BW1347" s="28"/>
      <c r="BX1347" s="28"/>
      <c r="CC1347" s="194"/>
      <c r="CE1347" s="28"/>
      <c r="CF1347" s="28"/>
      <c r="CG1347" s="28"/>
      <c r="CL1347" s="194"/>
      <c r="CN1347" s="28"/>
      <c r="CO1347" s="28"/>
      <c r="CP1347" s="28"/>
      <c r="CU1347" s="194"/>
      <c r="CW1347" s="28"/>
      <c r="CX1347" s="28"/>
      <c r="CY1347" s="28"/>
      <c r="DD1347" s="194"/>
      <c r="DF1347" s="28"/>
      <c r="DG1347" s="28"/>
      <c r="DH1347" s="28"/>
      <c r="DM1347" s="194"/>
      <c r="DO1347" s="28"/>
      <c r="DP1347" s="28"/>
      <c r="DQ1347" s="28"/>
      <c r="DV1347" s="194"/>
      <c r="DX1347" s="28"/>
      <c r="DY1347" s="28"/>
      <c r="DZ1347" s="28"/>
      <c r="EE1347" s="194"/>
      <c r="EG1347" s="28"/>
      <c r="EH1347" s="28"/>
      <c r="EI1347" s="28"/>
      <c r="EN1347" s="194"/>
      <c r="EP1347" s="28"/>
      <c r="EQ1347" s="28"/>
      <c r="ER1347" s="28"/>
      <c r="EW1347" s="194"/>
      <c r="EY1347" s="28"/>
      <c r="EZ1347" s="28"/>
      <c r="FA1347" s="28"/>
      <c r="FF1347" s="194"/>
      <c r="FH1347" s="28"/>
      <c r="FI1347" s="28"/>
      <c r="FJ1347" s="28"/>
      <c r="FO1347" s="194"/>
      <c r="FQ1347" s="28"/>
      <c r="FR1347" s="28"/>
      <c r="FS1347" s="28"/>
      <c r="FX1347" s="194"/>
      <c r="FZ1347" s="28"/>
      <c r="GA1347" s="28"/>
      <c r="GB1347" s="28"/>
      <c r="GG1347" s="194"/>
      <c r="GI1347" s="28"/>
      <c r="GJ1347" s="28"/>
      <c r="GK1347" s="28"/>
      <c r="GP1347" s="194"/>
      <c r="GR1347" s="28"/>
      <c r="GS1347" s="28"/>
      <c r="GT1347" s="28"/>
      <c r="GY1347" s="194"/>
      <c r="HA1347" s="28"/>
      <c r="HB1347" s="28"/>
      <c r="HC1347" s="28"/>
      <c r="HH1347" s="194"/>
      <c r="HJ1347" s="28"/>
      <c r="HK1347" s="28"/>
      <c r="HL1347" s="28"/>
      <c r="HQ1347" s="28"/>
      <c r="HR1347" s="28"/>
      <c r="HS1347" s="28"/>
      <c r="HT1347" s="28"/>
      <c r="HU1347" s="28"/>
      <c r="HV1347" s="28"/>
      <c r="HW1347" s="28"/>
      <c r="HX1347" s="28"/>
      <c r="HY1347" s="28"/>
      <c r="HZ1347" s="28"/>
      <c r="IA1347" s="28"/>
      <c r="IB1347" s="28"/>
      <c r="IC1347" s="28"/>
      <c r="ID1347" s="28"/>
      <c r="IE1347" s="28"/>
      <c r="IF1347" s="28"/>
      <c r="IG1347" s="28"/>
      <c r="IH1347" s="28"/>
      <c r="II1347" s="28"/>
      <c r="IJ1347" s="28"/>
      <c r="IK1347" s="28"/>
      <c r="IL1347" s="28"/>
      <c r="IM1347" s="28"/>
      <c r="IN1347" s="28"/>
      <c r="IO1347" s="28"/>
      <c r="IP1347" s="28"/>
      <c r="IQ1347" s="28"/>
      <c r="IR1347" s="28"/>
      <c r="IS1347" s="28"/>
      <c r="IT1347" s="28"/>
      <c r="IU1347" s="28"/>
      <c r="IV1347" s="28"/>
    </row>
    <row r="1348" spans="1:256" s="50" customFormat="1" ht="18">
      <c r="A1348" s="206" t="s">
        <v>2852</v>
      </c>
      <c r="B1348" s="28"/>
      <c r="C1348" s="275"/>
      <c r="D1348" s="418" t="s">
        <v>129</v>
      </c>
      <c r="E1348" s="50">
        <f t="shared" si="20"/>
        <v>0</v>
      </c>
      <c r="F1348" s="284">
        <f t="shared" si="21"/>
        <v>0</v>
      </c>
      <c r="L1348" s="281"/>
      <c r="N1348" s="28"/>
      <c r="R1348" s="194"/>
      <c r="T1348" s="28"/>
      <c r="U1348" s="28"/>
      <c r="V1348" s="28"/>
      <c r="AA1348" s="194"/>
      <c r="AC1348" s="28"/>
      <c r="AD1348" s="28"/>
      <c r="AE1348" s="28"/>
      <c r="AJ1348" s="194"/>
      <c r="AL1348" s="28"/>
      <c r="AM1348" s="28"/>
      <c r="AN1348" s="28"/>
      <c r="AS1348" s="194"/>
      <c r="AU1348" s="28"/>
      <c r="AV1348" s="28"/>
      <c r="AW1348" s="28"/>
      <c r="BB1348" s="194"/>
      <c r="BD1348" s="28"/>
      <c r="BE1348" s="28"/>
      <c r="BF1348" s="28"/>
      <c r="BK1348" s="194"/>
      <c r="BM1348" s="28"/>
      <c r="BN1348" s="28"/>
      <c r="BO1348" s="28"/>
      <c r="BT1348" s="194"/>
      <c r="BV1348" s="28"/>
      <c r="BW1348" s="28"/>
      <c r="BX1348" s="28"/>
      <c r="CC1348" s="194"/>
      <c r="CE1348" s="28"/>
      <c r="CF1348" s="28"/>
      <c r="CG1348" s="28"/>
      <c r="CL1348" s="194"/>
      <c r="CN1348" s="28"/>
      <c r="CO1348" s="28"/>
      <c r="CP1348" s="28"/>
      <c r="CU1348" s="194"/>
      <c r="CW1348" s="28"/>
      <c r="CX1348" s="28"/>
      <c r="CY1348" s="28"/>
      <c r="DD1348" s="194"/>
      <c r="DF1348" s="28"/>
      <c r="DG1348" s="28"/>
      <c r="DH1348" s="28"/>
      <c r="DM1348" s="194"/>
      <c r="DO1348" s="28"/>
      <c r="DP1348" s="28"/>
      <c r="DQ1348" s="28"/>
      <c r="DV1348" s="194"/>
      <c r="DX1348" s="28"/>
      <c r="DY1348" s="28"/>
      <c r="DZ1348" s="28"/>
      <c r="EE1348" s="194"/>
      <c r="EG1348" s="28"/>
      <c r="EH1348" s="28"/>
      <c r="EI1348" s="28"/>
      <c r="EN1348" s="194"/>
      <c r="EP1348" s="28"/>
      <c r="EQ1348" s="28"/>
      <c r="ER1348" s="28"/>
      <c r="EW1348" s="194"/>
      <c r="EY1348" s="28"/>
      <c r="EZ1348" s="28"/>
      <c r="FA1348" s="28"/>
      <c r="FF1348" s="194"/>
      <c r="FH1348" s="28"/>
      <c r="FI1348" s="28"/>
      <c r="FJ1348" s="28"/>
      <c r="FO1348" s="194"/>
      <c r="FQ1348" s="28"/>
      <c r="FR1348" s="28"/>
      <c r="FS1348" s="28"/>
      <c r="FX1348" s="194"/>
      <c r="FZ1348" s="28"/>
      <c r="GA1348" s="28"/>
      <c r="GB1348" s="28"/>
      <c r="GG1348" s="194"/>
      <c r="GI1348" s="28"/>
      <c r="GJ1348" s="28"/>
      <c r="GK1348" s="28"/>
      <c r="GP1348" s="194"/>
      <c r="GR1348" s="28"/>
      <c r="GS1348" s="28"/>
      <c r="GT1348" s="28"/>
      <c r="GY1348" s="194"/>
      <c r="HA1348" s="28"/>
      <c r="HB1348" s="28"/>
      <c r="HC1348" s="28"/>
      <c r="HH1348" s="194"/>
      <c r="HJ1348" s="28"/>
      <c r="HK1348" s="28"/>
      <c r="HL1348" s="28"/>
      <c r="HQ1348" s="28"/>
      <c r="HR1348" s="28"/>
      <c r="HS1348" s="28"/>
      <c r="HT1348" s="28"/>
      <c r="HU1348" s="28"/>
      <c r="HV1348" s="28"/>
      <c r="HW1348" s="28"/>
      <c r="HX1348" s="28"/>
      <c r="HY1348" s="28"/>
      <c r="HZ1348" s="28"/>
      <c r="IA1348" s="28"/>
      <c r="IB1348" s="28"/>
      <c r="IC1348" s="28"/>
      <c r="ID1348" s="28"/>
      <c r="IE1348" s="28"/>
      <c r="IF1348" s="28"/>
      <c r="IG1348" s="28"/>
      <c r="IH1348" s="28"/>
      <c r="II1348" s="28"/>
      <c r="IJ1348" s="28"/>
      <c r="IK1348" s="28"/>
      <c r="IL1348" s="28"/>
      <c r="IM1348" s="28"/>
      <c r="IN1348" s="28"/>
      <c r="IO1348" s="28"/>
      <c r="IP1348" s="28"/>
      <c r="IQ1348" s="28"/>
      <c r="IR1348" s="28"/>
      <c r="IS1348" s="28"/>
      <c r="IT1348" s="28"/>
      <c r="IU1348" s="28"/>
      <c r="IV1348" s="28"/>
    </row>
    <row r="1349" spans="1:256" s="50" customFormat="1" ht="18">
      <c r="A1349" s="330" t="s">
        <v>891</v>
      </c>
      <c r="B1349" s="420"/>
      <c r="C1349" s="420"/>
      <c r="D1349" s="418" t="s">
        <v>130</v>
      </c>
      <c r="E1349" s="50">
        <f t="shared" si="20"/>
        <v>4</v>
      </c>
      <c r="F1349" s="284">
        <f t="shared" si="21"/>
        <v>10</v>
      </c>
      <c r="J1349" s="50">
        <v>10</v>
      </c>
      <c r="L1349" s="281"/>
      <c r="N1349" s="28"/>
      <c r="R1349" s="194"/>
      <c r="T1349" s="28"/>
      <c r="U1349" s="28"/>
      <c r="V1349" s="28"/>
      <c r="AA1349" s="194"/>
      <c r="AC1349" s="28"/>
      <c r="AD1349" s="28"/>
      <c r="AE1349" s="28"/>
      <c r="AJ1349" s="194"/>
      <c r="AL1349" s="28"/>
      <c r="AM1349" s="28"/>
      <c r="AN1349" s="28"/>
      <c r="AS1349" s="194"/>
      <c r="AU1349" s="28"/>
      <c r="AV1349" s="28"/>
      <c r="AW1349" s="28"/>
      <c r="BB1349" s="194"/>
      <c r="BD1349" s="28"/>
      <c r="BE1349" s="28"/>
      <c r="BF1349" s="28"/>
      <c r="BK1349" s="194"/>
      <c r="BM1349" s="28"/>
      <c r="BN1349" s="28"/>
      <c r="BO1349" s="28"/>
      <c r="BT1349" s="194"/>
      <c r="BV1349" s="28"/>
      <c r="BW1349" s="28"/>
      <c r="BX1349" s="28"/>
      <c r="CC1349" s="194"/>
      <c r="CE1349" s="28"/>
      <c r="CF1349" s="28"/>
      <c r="CG1349" s="28"/>
      <c r="CL1349" s="194"/>
      <c r="CN1349" s="28"/>
      <c r="CO1349" s="28"/>
      <c r="CP1349" s="28"/>
      <c r="CU1349" s="194"/>
      <c r="CW1349" s="28"/>
      <c r="CX1349" s="28"/>
      <c r="CY1349" s="28"/>
      <c r="DD1349" s="194"/>
      <c r="DF1349" s="28"/>
      <c r="DG1349" s="28"/>
      <c r="DH1349" s="28"/>
      <c r="DM1349" s="194"/>
      <c r="DO1349" s="28"/>
      <c r="DP1349" s="28"/>
      <c r="DQ1349" s="28"/>
      <c r="DV1349" s="194"/>
      <c r="DX1349" s="28"/>
      <c r="DY1349" s="28"/>
      <c r="DZ1349" s="28"/>
      <c r="EE1349" s="194"/>
      <c r="EG1349" s="28"/>
      <c r="EH1349" s="28"/>
      <c r="EI1349" s="28"/>
      <c r="EN1349" s="194"/>
      <c r="EP1349" s="28"/>
      <c r="EQ1349" s="28"/>
      <c r="ER1349" s="28"/>
      <c r="EW1349" s="194"/>
      <c r="EY1349" s="28"/>
      <c r="EZ1349" s="28"/>
      <c r="FA1349" s="28"/>
      <c r="FF1349" s="194"/>
      <c r="FH1349" s="28"/>
      <c r="FI1349" s="28"/>
      <c r="FJ1349" s="28"/>
      <c r="FO1349" s="194"/>
      <c r="FQ1349" s="28"/>
      <c r="FR1349" s="28"/>
      <c r="FS1349" s="28"/>
      <c r="FX1349" s="194"/>
      <c r="FZ1349" s="28"/>
      <c r="GA1349" s="28"/>
      <c r="GB1349" s="28"/>
      <c r="GG1349" s="194"/>
      <c r="GI1349" s="28"/>
      <c r="GJ1349" s="28"/>
      <c r="GK1349" s="28"/>
      <c r="GP1349" s="194"/>
      <c r="GR1349" s="28"/>
      <c r="GS1349" s="28"/>
      <c r="GT1349" s="28"/>
      <c r="GY1349" s="194"/>
      <c r="HA1349" s="28"/>
      <c r="HB1349" s="28"/>
      <c r="HC1349" s="28"/>
      <c r="HH1349" s="194"/>
      <c r="HJ1349" s="28"/>
      <c r="HK1349" s="28"/>
      <c r="HL1349" s="28"/>
      <c r="HQ1349" s="28"/>
      <c r="HR1349" s="28"/>
      <c r="HS1349" s="28"/>
      <c r="HT1349" s="28"/>
      <c r="HU1349" s="28"/>
      <c r="HV1349" s="28"/>
      <c r="HW1349" s="28"/>
      <c r="HX1349" s="28"/>
      <c r="HY1349" s="28"/>
      <c r="HZ1349" s="28"/>
      <c r="IA1349" s="28"/>
      <c r="IB1349" s="28"/>
      <c r="IC1349" s="28"/>
      <c r="ID1349" s="28"/>
      <c r="IE1349" s="28"/>
      <c r="IF1349" s="28"/>
      <c r="IG1349" s="28"/>
      <c r="IH1349" s="28"/>
      <c r="II1349" s="28"/>
      <c r="IJ1349" s="28"/>
      <c r="IK1349" s="28"/>
      <c r="IL1349" s="28"/>
      <c r="IM1349" s="28"/>
      <c r="IN1349" s="28"/>
      <c r="IO1349" s="28"/>
      <c r="IP1349" s="28"/>
      <c r="IQ1349" s="28"/>
      <c r="IR1349" s="28"/>
      <c r="IS1349" s="28"/>
      <c r="IT1349" s="28"/>
      <c r="IU1349" s="28"/>
      <c r="IV1349" s="28"/>
    </row>
    <row r="1350" spans="1:256" s="50" customFormat="1" ht="18.75">
      <c r="A1350" s="330" t="s">
        <v>606</v>
      </c>
      <c r="B1350" s="279"/>
      <c r="C1350" s="417"/>
      <c r="D1350" s="418" t="s">
        <v>137</v>
      </c>
      <c r="E1350" s="50">
        <f t="shared" si="20"/>
        <v>3</v>
      </c>
      <c r="F1350" s="284">
        <f t="shared" si="21"/>
        <v>4</v>
      </c>
      <c r="I1350" s="50">
        <v>4</v>
      </c>
      <c r="N1350" s="28"/>
      <c r="R1350" s="194"/>
      <c r="T1350" s="28"/>
      <c r="U1350" s="28"/>
      <c r="V1350" s="28"/>
      <c r="AA1350" s="194"/>
      <c r="AC1350" s="28"/>
      <c r="AD1350" s="28"/>
      <c r="AE1350" s="28"/>
      <c r="AJ1350" s="194"/>
      <c r="AL1350" s="28"/>
      <c r="AM1350" s="28"/>
      <c r="AN1350" s="28"/>
      <c r="AS1350" s="194"/>
      <c r="AU1350" s="28"/>
      <c r="AV1350" s="28"/>
      <c r="AW1350" s="28"/>
      <c r="BB1350" s="194"/>
      <c r="BD1350" s="28"/>
      <c r="BE1350" s="28"/>
      <c r="BF1350" s="28"/>
      <c r="BK1350" s="194"/>
      <c r="BM1350" s="28"/>
      <c r="BN1350" s="28"/>
      <c r="BO1350" s="28"/>
      <c r="BT1350" s="194"/>
      <c r="BV1350" s="28"/>
      <c r="BW1350" s="28"/>
      <c r="BX1350" s="28"/>
      <c r="CC1350" s="194"/>
      <c r="CE1350" s="28"/>
      <c r="CF1350" s="28"/>
      <c r="CG1350" s="28"/>
      <c r="CL1350" s="194"/>
      <c r="CN1350" s="28"/>
      <c r="CO1350" s="28"/>
      <c r="CP1350" s="28"/>
      <c r="CU1350" s="194"/>
      <c r="CW1350" s="28"/>
      <c r="CX1350" s="28"/>
      <c r="CY1350" s="28"/>
      <c r="DD1350" s="194"/>
      <c r="DF1350" s="28"/>
      <c r="DG1350" s="28"/>
      <c r="DH1350" s="28"/>
      <c r="DM1350" s="194"/>
      <c r="DO1350" s="28"/>
      <c r="DP1350" s="28"/>
      <c r="DQ1350" s="28"/>
      <c r="DV1350" s="194"/>
      <c r="DX1350" s="28"/>
      <c r="DY1350" s="28"/>
      <c r="DZ1350" s="28"/>
      <c r="EE1350" s="194"/>
      <c r="EG1350" s="28"/>
      <c r="EH1350" s="28"/>
      <c r="EI1350" s="28"/>
      <c r="EN1350" s="194"/>
      <c r="EP1350" s="28"/>
      <c r="EQ1350" s="28"/>
      <c r="ER1350" s="28"/>
      <c r="EW1350" s="194"/>
      <c r="EY1350" s="28"/>
      <c r="EZ1350" s="28"/>
      <c r="FA1350" s="28"/>
      <c r="FF1350" s="194"/>
      <c r="FH1350" s="28"/>
      <c r="FI1350" s="28"/>
      <c r="FJ1350" s="28"/>
      <c r="FO1350" s="194"/>
      <c r="FQ1350" s="28"/>
      <c r="FR1350" s="28"/>
      <c r="FS1350" s="28"/>
      <c r="FX1350" s="194"/>
      <c r="FZ1350" s="28"/>
      <c r="GA1350" s="28"/>
      <c r="GB1350" s="28"/>
      <c r="GG1350" s="194"/>
      <c r="GI1350" s="28"/>
      <c r="GJ1350" s="28"/>
      <c r="GK1350" s="28"/>
      <c r="GP1350" s="194"/>
      <c r="GR1350" s="28"/>
      <c r="GS1350" s="28"/>
      <c r="GT1350" s="28"/>
      <c r="GY1350" s="194"/>
      <c r="HA1350" s="28"/>
      <c r="HB1350" s="28"/>
      <c r="HC1350" s="28"/>
      <c r="HH1350" s="194"/>
      <c r="HJ1350" s="28"/>
      <c r="HK1350" s="28"/>
      <c r="HL1350" s="28"/>
      <c r="HQ1350" s="28"/>
      <c r="HR1350" s="28"/>
      <c r="HS1350" s="28"/>
      <c r="HT1350" s="28"/>
      <c r="HU1350" s="28"/>
      <c r="HV1350" s="28"/>
      <c r="HW1350" s="28"/>
      <c r="HX1350" s="28"/>
      <c r="HY1350" s="28"/>
      <c r="HZ1350" s="28"/>
      <c r="IA1350" s="28"/>
      <c r="IB1350" s="28"/>
      <c r="IC1350" s="28"/>
      <c r="ID1350" s="28"/>
      <c r="IE1350" s="28"/>
      <c r="IF1350" s="28"/>
      <c r="IG1350" s="28"/>
      <c r="IH1350" s="28"/>
      <c r="II1350" s="28"/>
      <c r="IJ1350" s="28"/>
      <c r="IK1350" s="28"/>
      <c r="IL1350" s="28"/>
      <c r="IM1350" s="28"/>
      <c r="IN1350" s="28"/>
      <c r="IO1350" s="28"/>
      <c r="IP1350" s="28"/>
      <c r="IQ1350" s="28"/>
      <c r="IR1350" s="28"/>
      <c r="IS1350" s="28"/>
      <c r="IT1350" s="28"/>
      <c r="IU1350" s="28"/>
      <c r="IV1350" s="28"/>
    </row>
    <row r="1351" spans="1:256" s="50" customFormat="1" ht="18.75">
      <c r="A1351" s="330" t="s">
        <v>593</v>
      </c>
      <c r="B1351" s="417"/>
      <c r="C1351" s="417"/>
      <c r="D1351" s="1" t="s">
        <v>131</v>
      </c>
      <c r="E1351" s="50">
        <f t="shared" si="20"/>
        <v>20</v>
      </c>
      <c r="F1351" s="284">
        <f t="shared" si="21"/>
        <v>10</v>
      </c>
      <c r="J1351" s="50">
        <v>10</v>
      </c>
      <c r="L1351" s="28"/>
      <c r="N1351" s="28"/>
      <c r="R1351" s="194"/>
      <c r="T1351" s="28"/>
      <c r="U1351" s="28"/>
      <c r="V1351" s="28"/>
      <c r="AA1351" s="194"/>
      <c r="AC1351" s="28"/>
      <c r="AD1351" s="28"/>
      <c r="AE1351" s="28"/>
      <c r="AJ1351" s="194"/>
      <c r="AL1351" s="28"/>
      <c r="AM1351" s="28"/>
      <c r="AN1351" s="28"/>
      <c r="AS1351" s="194"/>
      <c r="AU1351" s="28"/>
      <c r="AV1351" s="28"/>
      <c r="AW1351" s="28"/>
      <c r="BB1351" s="194"/>
      <c r="BD1351" s="28"/>
      <c r="BE1351" s="28"/>
      <c r="BF1351" s="28"/>
      <c r="BK1351" s="194"/>
      <c r="BM1351" s="28"/>
      <c r="BN1351" s="28"/>
      <c r="BO1351" s="28"/>
      <c r="BT1351" s="194"/>
      <c r="BV1351" s="28"/>
      <c r="BW1351" s="28"/>
      <c r="BX1351" s="28"/>
      <c r="CC1351" s="194"/>
      <c r="CE1351" s="28"/>
      <c r="CF1351" s="28"/>
      <c r="CG1351" s="28"/>
      <c r="CL1351" s="194"/>
      <c r="CN1351" s="28"/>
      <c r="CO1351" s="28"/>
      <c r="CP1351" s="28"/>
      <c r="CU1351" s="194"/>
      <c r="CW1351" s="28"/>
      <c r="CX1351" s="28"/>
      <c r="CY1351" s="28"/>
      <c r="DD1351" s="194"/>
      <c r="DF1351" s="28"/>
      <c r="DG1351" s="28"/>
      <c r="DH1351" s="28"/>
      <c r="DM1351" s="194"/>
      <c r="DO1351" s="28"/>
      <c r="DP1351" s="28"/>
      <c r="DQ1351" s="28"/>
      <c r="DV1351" s="194"/>
      <c r="DX1351" s="28"/>
      <c r="DY1351" s="28"/>
      <c r="DZ1351" s="28"/>
      <c r="EE1351" s="194"/>
      <c r="EG1351" s="28"/>
      <c r="EH1351" s="28"/>
      <c r="EI1351" s="28"/>
      <c r="EN1351" s="194"/>
      <c r="EP1351" s="28"/>
      <c r="EQ1351" s="28"/>
      <c r="ER1351" s="28"/>
      <c r="EW1351" s="194"/>
      <c r="EY1351" s="28"/>
      <c r="EZ1351" s="28"/>
      <c r="FA1351" s="28"/>
      <c r="FF1351" s="194"/>
      <c r="FH1351" s="28"/>
      <c r="FI1351" s="28"/>
      <c r="FJ1351" s="28"/>
      <c r="FO1351" s="194"/>
      <c r="FQ1351" s="28"/>
      <c r="FR1351" s="28"/>
      <c r="FS1351" s="28"/>
      <c r="FX1351" s="194"/>
      <c r="FZ1351" s="28"/>
      <c r="GA1351" s="28"/>
      <c r="GB1351" s="28"/>
      <c r="GG1351" s="194"/>
      <c r="GI1351" s="28"/>
      <c r="GJ1351" s="28"/>
      <c r="GK1351" s="28"/>
      <c r="GP1351" s="194"/>
      <c r="GR1351" s="28"/>
      <c r="GS1351" s="28"/>
      <c r="GT1351" s="28"/>
      <c r="GY1351" s="194"/>
      <c r="HA1351" s="28"/>
      <c r="HB1351" s="28"/>
      <c r="HC1351" s="28"/>
      <c r="HH1351" s="194"/>
      <c r="HJ1351" s="28"/>
      <c r="HK1351" s="28"/>
      <c r="HL1351" s="28"/>
      <c r="HQ1351" s="28"/>
      <c r="HR1351" s="28"/>
      <c r="HS1351" s="28"/>
      <c r="HT1351" s="28"/>
      <c r="HU1351" s="28"/>
      <c r="HV1351" s="28"/>
      <c r="HW1351" s="28"/>
      <c r="HX1351" s="28"/>
      <c r="HY1351" s="28"/>
      <c r="HZ1351" s="28"/>
      <c r="IA1351" s="28"/>
      <c r="IB1351" s="28"/>
      <c r="IC1351" s="28"/>
      <c r="ID1351" s="28"/>
      <c r="IE1351" s="28"/>
      <c r="IF1351" s="28"/>
      <c r="IG1351" s="28"/>
      <c r="IH1351" s="28"/>
      <c r="II1351" s="28"/>
      <c r="IJ1351" s="28"/>
      <c r="IK1351" s="28"/>
      <c r="IL1351" s="28"/>
      <c r="IM1351" s="28"/>
      <c r="IN1351" s="28"/>
      <c r="IO1351" s="28"/>
      <c r="IP1351" s="28"/>
      <c r="IQ1351" s="28"/>
      <c r="IR1351" s="28"/>
      <c r="IS1351" s="28"/>
      <c r="IT1351" s="28"/>
      <c r="IU1351" s="28"/>
      <c r="IV1351" s="28"/>
    </row>
    <row r="1352" spans="1:256" s="50" customFormat="1" ht="18.75">
      <c r="A1352" s="206" t="s">
        <v>2553</v>
      </c>
      <c r="B1352" s="417"/>
      <c r="C1352" s="417"/>
      <c r="D1352" s="1" t="s">
        <v>131</v>
      </c>
      <c r="E1352" s="50">
        <f t="shared" si="20"/>
        <v>6</v>
      </c>
      <c r="F1352" s="284">
        <f t="shared" si="21"/>
        <v>156</v>
      </c>
      <c r="H1352" s="50">
        <v>156</v>
      </c>
      <c r="N1352" s="28"/>
      <c r="R1352" s="194"/>
      <c r="T1352" s="28"/>
      <c r="U1352" s="28"/>
      <c r="V1352" s="28"/>
      <c r="AA1352" s="194"/>
      <c r="AC1352" s="28"/>
      <c r="AD1352" s="28"/>
      <c r="AE1352" s="28"/>
      <c r="AJ1352" s="194"/>
      <c r="AL1352" s="28"/>
      <c r="AM1352" s="28"/>
      <c r="AN1352" s="28"/>
      <c r="AS1352" s="194"/>
      <c r="AU1352" s="28"/>
      <c r="AV1352" s="28"/>
      <c r="AW1352" s="28"/>
      <c r="BB1352" s="194"/>
      <c r="BD1352" s="28"/>
      <c r="BE1352" s="28"/>
      <c r="BF1352" s="28"/>
      <c r="BK1352" s="194"/>
      <c r="BM1352" s="28"/>
      <c r="BN1352" s="28"/>
      <c r="BO1352" s="28"/>
      <c r="BT1352" s="194"/>
      <c r="BV1352" s="28"/>
      <c r="BW1352" s="28"/>
      <c r="BX1352" s="28"/>
      <c r="CC1352" s="194"/>
      <c r="CE1352" s="28"/>
      <c r="CF1352" s="28"/>
      <c r="CG1352" s="28"/>
      <c r="CL1352" s="194"/>
      <c r="CN1352" s="28"/>
      <c r="CO1352" s="28"/>
      <c r="CP1352" s="28"/>
      <c r="CU1352" s="194"/>
      <c r="CW1352" s="28"/>
      <c r="CX1352" s="28"/>
      <c r="CY1352" s="28"/>
      <c r="DD1352" s="194"/>
      <c r="DF1352" s="28"/>
      <c r="DG1352" s="28"/>
      <c r="DH1352" s="28"/>
      <c r="DM1352" s="194"/>
      <c r="DO1352" s="28"/>
      <c r="DP1352" s="28"/>
      <c r="DQ1352" s="28"/>
      <c r="DV1352" s="194"/>
      <c r="DX1352" s="28"/>
      <c r="DY1352" s="28"/>
      <c r="DZ1352" s="28"/>
      <c r="EE1352" s="194"/>
      <c r="EG1352" s="28"/>
      <c r="EH1352" s="28"/>
      <c r="EI1352" s="28"/>
      <c r="EN1352" s="194"/>
      <c r="EP1352" s="28"/>
      <c r="EQ1352" s="28"/>
      <c r="ER1352" s="28"/>
      <c r="EW1352" s="194"/>
      <c r="EY1352" s="28"/>
      <c r="EZ1352" s="28"/>
      <c r="FA1352" s="28"/>
      <c r="FF1352" s="194"/>
      <c r="FH1352" s="28"/>
      <c r="FI1352" s="28"/>
      <c r="FJ1352" s="28"/>
      <c r="FO1352" s="194"/>
      <c r="FQ1352" s="28"/>
      <c r="FR1352" s="28"/>
      <c r="FS1352" s="28"/>
      <c r="FX1352" s="194"/>
      <c r="FZ1352" s="28"/>
      <c r="GA1352" s="28"/>
      <c r="GB1352" s="28"/>
      <c r="GG1352" s="194"/>
      <c r="GI1352" s="28"/>
      <c r="GJ1352" s="28"/>
      <c r="GK1352" s="28"/>
      <c r="GP1352" s="194"/>
      <c r="GR1352" s="28"/>
      <c r="GS1352" s="28"/>
      <c r="GT1352" s="28"/>
      <c r="GY1352" s="194"/>
      <c r="HA1352" s="28"/>
      <c r="HB1352" s="28"/>
      <c r="HC1352" s="28"/>
      <c r="HH1352" s="194"/>
      <c r="HJ1352" s="28"/>
      <c r="HK1352" s="28"/>
      <c r="HL1352" s="28"/>
      <c r="HQ1352" s="28"/>
      <c r="HR1352" s="28"/>
      <c r="HS1352" s="28"/>
      <c r="HT1352" s="28"/>
      <c r="HU1352" s="28"/>
      <c r="HV1352" s="28"/>
      <c r="HW1352" s="28"/>
      <c r="HX1352" s="28"/>
      <c r="HY1352" s="28"/>
      <c r="HZ1352" s="28"/>
      <c r="IA1352" s="28"/>
      <c r="IB1352" s="28"/>
      <c r="IC1352" s="28"/>
      <c r="ID1352" s="28"/>
      <c r="IE1352" s="28"/>
      <c r="IF1352" s="28"/>
      <c r="IG1352" s="28"/>
      <c r="IH1352" s="28"/>
      <c r="II1352" s="28"/>
      <c r="IJ1352" s="28"/>
      <c r="IK1352" s="28"/>
      <c r="IL1352" s="28"/>
      <c r="IM1352" s="28"/>
      <c r="IN1352" s="28"/>
      <c r="IO1352" s="28"/>
      <c r="IP1352" s="28"/>
      <c r="IQ1352" s="28"/>
      <c r="IR1352" s="28"/>
      <c r="IS1352" s="28"/>
      <c r="IT1352" s="28"/>
      <c r="IU1352" s="28"/>
      <c r="IV1352" s="28"/>
    </row>
    <row r="1353" spans="1:256" s="50" customFormat="1" ht="18">
      <c r="A1353" s="206" t="s">
        <v>2574</v>
      </c>
      <c r="B1353" s="28"/>
      <c r="C1353" s="275"/>
      <c r="D1353" s="418" t="s">
        <v>129</v>
      </c>
      <c r="E1353" s="50">
        <f t="shared" si="20"/>
        <v>0</v>
      </c>
      <c r="F1353" s="284">
        <f t="shared" si="21"/>
        <v>0</v>
      </c>
      <c r="L1353" s="28"/>
      <c r="N1353" s="28"/>
      <c r="R1353" s="194"/>
      <c r="T1353" s="28"/>
      <c r="U1353" s="28"/>
      <c r="V1353" s="28"/>
      <c r="AA1353" s="194"/>
      <c r="AC1353" s="28"/>
      <c r="AD1353" s="28"/>
      <c r="AE1353" s="28"/>
      <c r="AJ1353" s="194"/>
      <c r="AL1353" s="28"/>
      <c r="AM1353" s="28"/>
      <c r="AN1353" s="28"/>
      <c r="AS1353" s="194"/>
      <c r="AU1353" s="28"/>
      <c r="AV1353" s="28"/>
      <c r="AW1353" s="28"/>
      <c r="BB1353" s="194"/>
      <c r="BD1353" s="28"/>
      <c r="BE1353" s="28"/>
      <c r="BF1353" s="28"/>
      <c r="BK1353" s="194"/>
      <c r="BM1353" s="28"/>
      <c r="BN1353" s="28"/>
      <c r="BO1353" s="28"/>
      <c r="BT1353" s="194"/>
      <c r="BV1353" s="28"/>
      <c r="BW1353" s="28"/>
      <c r="BX1353" s="28"/>
      <c r="CC1353" s="194"/>
      <c r="CE1353" s="28"/>
      <c r="CF1353" s="28"/>
      <c r="CG1353" s="28"/>
      <c r="CL1353" s="194"/>
      <c r="CN1353" s="28"/>
      <c r="CO1353" s="28"/>
      <c r="CP1353" s="28"/>
      <c r="CU1353" s="194"/>
      <c r="CW1353" s="28"/>
      <c r="CX1353" s="28"/>
      <c r="CY1353" s="28"/>
      <c r="DD1353" s="194"/>
      <c r="DF1353" s="28"/>
      <c r="DG1353" s="28"/>
      <c r="DH1353" s="28"/>
      <c r="DM1353" s="194"/>
      <c r="DO1353" s="28"/>
      <c r="DP1353" s="28"/>
      <c r="DQ1353" s="28"/>
      <c r="DV1353" s="194"/>
      <c r="DX1353" s="28"/>
      <c r="DY1353" s="28"/>
      <c r="DZ1353" s="28"/>
      <c r="EE1353" s="194"/>
      <c r="EG1353" s="28"/>
      <c r="EH1353" s="28"/>
      <c r="EI1353" s="28"/>
      <c r="EN1353" s="194"/>
      <c r="EP1353" s="28"/>
      <c r="EQ1353" s="28"/>
      <c r="ER1353" s="28"/>
      <c r="EW1353" s="194"/>
      <c r="EY1353" s="28"/>
      <c r="EZ1353" s="28"/>
      <c r="FA1353" s="28"/>
      <c r="FF1353" s="194"/>
      <c r="FH1353" s="28"/>
      <c r="FI1353" s="28"/>
      <c r="FJ1353" s="28"/>
      <c r="FO1353" s="194"/>
      <c r="FQ1353" s="28"/>
      <c r="FR1353" s="28"/>
      <c r="FS1353" s="28"/>
      <c r="FX1353" s="194"/>
      <c r="FZ1353" s="28"/>
      <c r="GA1353" s="28"/>
      <c r="GB1353" s="28"/>
      <c r="GG1353" s="194"/>
      <c r="GI1353" s="28"/>
      <c r="GJ1353" s="28"/>
      <c r="GK1353" s="28"/>
      <c r="GP1353" s="194"/>
      <c r="GR1353" s="28"/>
      <c r="GS1353" s="28"/>
      <c r="GT1353" s="28"/>
      <c r="GY1353" s="194"/>
      <c r="HA1353" s="28"/>
      <c r="HB1353" s="28"/>
      <c r="HC1353" s="28"/>
      <c r="HH1353" s="194"/>
      <c r="HJ1353" s="28"/>
      <c r="HK1353" s="28"/>
      <c r="HL1353" s="28"/>
      <c r="HQ1353" s="28"/>
      <c r="HR1353" s="28"/>
      <c r="HS1353" s="28"/>
      <c r="HT1353" s="28"/>
      <c r="HU1353" s="28"/>
      <c r="HV1353" s="28"/>
      <c r="HW1353" s="28"/>
      <c r="HX1353" s="28"/>
      <c r="HY1353" s="28"/>
      <c r="HZ1353" s="28"/>
      <c r="IA1353" s="28"/>
      <c r="IB1353" s="28"/>
      <c r="IC1353" s="28"/>
      <c r="ID1353" s="28"/>
      <c r="IE1353" s="28"/>
      <c r="IF1353" s="28"/>
      <c r="IG1353" s="28"/>
      <c r="IH1353" s="28"/>
      <c r="II1353" s="28"/>
      <c r="IJ1353" s="28"/>
      <c r="IK1353" s="28"/>
      <c r="IL1353" s="28"/>
      <c r="IM1353" s="28"/>
      <c r="IN1353" s="28"/>
      <c r="IO1353" s="28"/>
      <c r="IP1353" s="28"/>
      <c r="IQ1353" s="28"/>
      <c r="IR1353" s="28"/>
      <c r="IS1353" s="28"/>
      <c r="IT1353" s="28"/>
      <c r="IU1353" s="28"/>
      <c r="IV1353" s="28"/>
    </row>
    <row r="1354" spans="1:256" s="50" customFormat="1" ht="18">
      <c r="A1354" s="330" t="s">
        <v>846</v>
      </c>
      <c r="B1354" s="420"/>
      <c r="C1354" s="420"/>
      <c r="D1354" s="418" t="s">
        <v>132</v>
      </c>
      <c r="E1354" s="50">
        <f t="shared" si="20"/>
        <v>34</v>
      </c>
      <c r="F1354" s="284">
        <f t="shared" si="21"/>
        <v>239</v>
      </c>
      <c r="G1354" s="50">
        <v>150</v>
      </c>
      <c r="H1354" s="50">
        <v>64</v>
      </c>
      <c r="I1354" s="50">
        <v>6</v>
      </c>
      <c r="J1354" s="50">
        <v>19</v>
      </c>
      <c r="L1354" s="28"/>
      <c r="N1354" s="28"/>
      <c r="R1354" s="194"/>
      <c r="T1354" s="28"/>
      <c r="U1354" s="28"/>
      <c r="V1354" s="28"/>
      <c r="AA1354" s="194"/>
      <c r="AC1354" s="28"/>
      <c r="AD1354" s="28"/>
      <c r="AE1354" s="28"/>
      <c r="AJ1354" s="194"/>
      <c r="AL1354" s="28"/>
      <c r="AM1354" s="28"/>
      <c r="AN1354" s="28"/>
      <c r="AS1354" s="194"/>
      <c r="AU1354" s="28"/>
      <c r="AV1354" s="28"/>
      <c r="AW1354" s="28"/>
      <c r="BB1354" s="194"/>
      <c r="BD1354" s="28"/>
      <c r="BE1354" s="28"/>
      <c r="BF1354" s="28"/>
      <c r="BK1354" s="194"/>
      <c r="BM1354" s="28"/>
      <c r="BN1354" s="28"/>
      <c r="BO1354" s="28"/>
      <c r="BT1354" s="194"/>
      <c r="BV1354" s="28"/>
      <c r="BW1354" s="28"/>
      <c r="BX1354" s="28"/>
      <c r="CC1354" s="194"/>
      <c r="CE1354" s="28"/>
      <c r="CF1354" s="28"/>
      <c r="CG1354" s="28"/>
      <c r="CL1354" s="194"/>
      <c r="CN1354" s="28"/>
      <c r="CO1354" s="28"/>
      <c r="CP1354" s="28"/>
      <c r="CU1354" s="194"/>
      <c r="CW1354" s="28"/>
      <c r="CX1354" s="28"/>
      <c r="CY1354" s="28"/>
      <c r="DD1354" s="194"/>
      <c r="DF1354" s="28"/>
      <c r="DG1354" s="28"/>
      <c r="DH1354" s="28"/>
      <c r="DM1354" s="194"/>
      <c r="DO1354" s="28"/>
      <c r="DP1354" s="28"/>
      <c r="DQ1354" s="28"/>
      <c r="DV1354" s="194"/>
      <c r="DX1354" s="28"/>
      <c r="DY1354" s="28"/>
      <c r="DZ1354" s="28"/>
      <c r="EE1354" s="194"/>
      <c r="EG1354" s="28"/>
      <c r="EH1354" s="28"/>
      <c r="EI1354" s="28"/>
      <c r="EN1354" s="194"/>
      <c r="EP1354" s="28"/>
      <c r="EQ1354" s="28"/>
      <c r="ER1354" s="28"/>
      <c r="EW1354" s="194"/>
      <c r="EY1354" s="28"/>
      <c r="EZ1354" s="28"/>
      <c r="FA1354" s="28"/>
      <c r="FF1354" s="194"/>
      <c r="FH1354" s="28"/>
      <c r="FI1354" s="28"/>
      <c r="FJ1354" s="28"/>
      <c r="FO1354" s="194"/>
      <c r="FQ1354" s="28"/>
      <c r="FR1354" s="28"/>
      <c r="FS1354" s="28"/>
      <c r="FX1354" s="194"/>
      <c r="FZ1354" s="28"/>
      <c r="GA1354" s="28"/>
      <c r="GB1354" s="28"/>
      <c r="GG1354" s="194"/>
      <c r="GI1354" s="28"/>
      <c r="GJ1354" s="28"/>
      <c r="GK1354" s="28"/>
      <c r="GP1354" s="194"/>
      <c r="GR1354" s="28"/>
      <c r="GS1354" s="28"/>
      <c r="GT1354" s="28"/>
      <c r="GY1354" s="194"/>
      <c r="HA1354" s="28"/>
      <c r="HB1354" s="28"/>
      <c r="HC1354" s="28"/>
      <c r="HH1354" s="194"/>
      <c r="HJ1354" s="28"/>
      <c r="HK1354" s="28"/>
      <c r="HL1354" s="28"/>
      <c r="HQ1354" s="28"/>
      <c r="HR1354" s="28"/>
      <c r="HS1354" s="28"/>
      <c r="HT1354" s="28"/>
      <c r="HU1354" s="28"/>
      <c r="HV1354" s="28"/>
      <c r="HW1354" s="28"/>
      <c r="HX1354" s="28"/>
      <c r="HY1354" s="28"/>
      <c r="HZ1354" s="28"/>
      <c r="IA1354" s="28"/>
      <c r="IB1354" s="28"/>
      <c r="IC1354" s="28"/>
      <c r="ID1354" s="28"/>
      <c r="IE1354" s="28"/>
      <c r="IF1354" s="28"/>
      <c r="IG1354" s="28"/>
      <c r="IH1354" s="28"/>
      <c r="II1354" s="28"/>
      <c r="IJ1354" s="28"/>
      <c r="IK1354" s="28"/>
      <c r="IL1354" s="28"/>
      <c r="IM1354" s="28"/>
      <c r="IN1354" s="28"/>
      <c r="IO1354" s="28"/>
      <c r="IP1354" s="28"/>
      <c r="IQ1354" s="28"/>
      <c r="IR1354" s="28"/>
      <c r="IS1354" s="28"/>
      <c r="IT1354" s="28"/>
      <c r="IU1354" s="28"/>
      <c r="IV1354" s="28"/>
    </row>
    <row r="1355" spans="1:256" s="50" customFormat="1" ht="18">
      <c r="A1355" s="206" t="s">
        <v>2598</v>
      </c>
      <c r="B1355" s="28"/>
      <c r="C1355" s="275"/>
      <c r="D1355" s="418" t="s">
        <v>129</v>
      </c>
      <c r="E1355" s="50">
        <f t="shared" si="20"/>
        <v>0</v>
      </c>
      <c r="F1355" s="284">
        <f t="shared" si="21"/>
        <v>1</v>
      </c>
      <c r="J1355" s="50">
        <v>1</v>
      </c>
      <c r="N1355" s="28"/>
      <c r="R1355" s="194"/>
      <c r="T1355" s="28"/>
      <c r="U1355" s="28"/>
      <c r="V1355" s="28"/>
      <c r="AA1355" s="194"/>
      <c r="AC1355" s="28"/>
      <c r="AD1355" s="28"/>
      <c r="AE1355" s="28"/>
      <c r="AJ1355" s="194"/>
      <c r="AL1355" s="28"/>
      <c r="AM1355" s="28"/>
      <c r="AN1355" s="28"/>
      <c r="AS1355" s="194"/>
      <c r="AU1355" s="28"/>
      <c r="AV1355" s="28"/>
      <c r="AW1355" s="28"/>
      <c r="BB1355" s="194"/>
      <c r="BD1355" s="28"/>
      <c r="BE1355" s="28"/>
      <c r="BF1355" s="28"/>
      <c r="BK1355" s="194"/>
      <c r="BM1355" s="28"/>
      <c r="BN1355" s="28"/>
      <c r="BO1355" s="28"/>
      <c r="BT1355" s="194"/>
      <c r="BV1355" s="28"/>
      <c r="BW1355" s="28"/>
      <c r="BX1355" s="28"/>
      <c r="CC1355" s="194"/>
      <c r="CE1355" s="28"/>
      <c r="CF1355" s="28"/>
      <c r="CG1355" s="28"/>
      <c r="CL1355" s="194"/>
      <c r="CN1355" s="28"/>
      <c r="CO1355" s="28"/>
      <c r="CP1355" s="28"/>
      <c r="CU1355" s="194"/>
      <c r="CW1355" s="28"/>
      <c r="CX1355" s="28"/>
      <c r="CY1355" s="28"/>
      <c r="DD1355" s="194"/>
      <c r="DF1355" s="28"/>
      <c r="DG1355" s="28"/>
      <c r="DH1355" s="28"/>
      <c r="DM1355" s="194"/>
      <c r="DO1355" s="28"/>
      <c r="DP1355" s="28"/>
      <c r="DQ1355" s="28"/>
      <c r="DV1355" s="194"/>
      <c r="DX1355" s="28"/>
      <c r="DY1355" s="28"/>
      <c r="DZ1355" s="28"/>
      <c r="EE1355" s="194"/>
      <c r="EG1355" s="28"/>
      <c r="EH1355" s="28"/>
      <c r="EI1355" s="28"/>
      <c r="EN1355" s="194"/>
      <c r="EP1355" s="28"/>
      <c r="EQ1355" s="28"/>
      <c r="ER1355" s="28"/>
      <c r="EW1355" s="194"/>
      <c r="EY1355" s="28"/>
      <c r="EZ1355" s="28"/>
      <c r="FA1355" s="28"/>
      <c r="FF1355" s="194"/>
      <c r="FH1355" s="28"/>
      <c r="FI1355" s="28"/>
      <c r="FJ1355" s="28"/>
      <c r="FO1355" s="194"/>
      <c r="FQ1355" s="28"/>
      <c r="FR1355" s="28"/>
      <c r="FS1355" s="28"/>
      <c r="FX1355" s="194"/>
      <c r="FZ1355" s="28"/>
      <c r="GA1355" s="28"/>
      <c r="GB1355" s="28"/>
      <c r="GG1355" s="194"/>
      <c r="GI1355" s="28"/>
      <c r="GJ1355" s="28"/>
      <c r="GK1355" s="28"/>
      <c r="GP1355" s="194"/>
      <c r="GR1355" s="28"/>
      <c r="GS1355" s="28"/>
      <c r="GT1355" s="28"/>
      <c r="GY1355" s="194"/>
      <c r="HA1355" s="28"/>
      <c r="HB1355" s="28"/>
      <c r="HC1355" s="28"/>
      <c r="HH1355" s="194"/>
      <c r="HJ1355" s="28"/>
      <c r="HK1355" s="28"/>
      <c r="HL1355" s="28"/>
      <c r="HQ1355" s="28"/>
      <c r="HR1355" s="28"/>
      <c r="HS1355" s="28"/>
      <c r="HT1355" s="28"/>
      <c r="HU1355" s="28"/>
      <c r="HV1355" s="28"/>
      <c r="HW1355" s="28"/>
      <c r="HX1355" s="28"/>
      <c r="HY1355" s="28"/>
      <c r="HZ1355" s="28"/>
      <c r="IA1355" s="28"/>
      <c r="IB1355" s="28"/>
      <c r="IC1355" s="28"/>
      <c r="ID1355" s="28"/>
      <c r="IE1355" s="28"/>
      <c r="IF1355" s="28"/>
      <c r="IG1355" s="28"/>
      <c r="IH1355" s="28"/>
      <c r="II1355" s="28"/>
      <c r="IJ1355" s="28"/>
      <c r="IK1355" s="28"/>
      <c r="IL1355" s="28"/>
      <c r="IM1355" s="28"/>
      <c r="IN1355" s="28"/>
      <c r="IO1355" s="28"/>
      <c r="IP1355" s="28"/>
      <c r="IQ1355" s="28"/>
      <c r="IR1355" s="28"/>
      <c r="IS1355" s="28"/>
      <c r="IT1355" s="28"/>
      <c r="IU1355" s="28"/>
      <c r="IV1355" s="28"/>
    </row>
    <row r="1356" spans="1:256" s="50" customFormat="1" ht="18">
      <c r="A1356" s="206" t="s">
        <v>3144</v>
      </c>
      <c r="B1356" s="420"/>
      <c r="C1356" s="420"/>
      <c r="D1356" s="418" t="s">
        <v>132</v>
      </c>
      <c r="E1356" s="50">
        <f t="shared" si="20"/>
        <v>2</v>
      </c>
      <c r="F1356" s="284">
        <f t="shared" si="21"/>
        <v>0</v>
      </c>
      <c r="H1356" s="456"/>
      <c r="L1356" s="28"/>
      <c r="N1356" s="28"/>
      <c r="R1356" s="194"/>
      <c r="T1356" s="28"/>
      <c r="U1356" s="28"/>
      <c r="V1356" s="28"/>
      <c r="AA1356" s="194"/>
      <c r="AC1356" s="28"/>
      <c r="AD1356" s="28"/>
      <c r="AE1356" s="28"/>
      <c r="AJ1356" s="194"/>
      <c r="AL1356" s="28"/>
      <c r="AM1356" s="28"/>
      <c r="AN1356" s="28"/>
      <c r="AS1356" s="194"/>
      <c r="AU1356" s="28"/>
      <c r="AV1356" s="28"/>
      <c r="AW1356" s="28"/>
      <c r="BB1356" s="194"/>
      <c r="BD1356" s="28"/>
      <c r="BE1356" s="28"/>
      <c r="BF1356" s="28"/>
      <c r="BK1356" s="194"/>
      <c r="BM1356" s="28"/>
      <c r="BN1356" s="28"/>
      <c r="BO1356" s="28"/>
      <c r="BT1356" s="194"/>
      <c r="BV1356" s="28"/>
      <c r="BW1356" s="28"/>
      <c r="BX1356" s="28"/>
      <c r="CC1356" s="194"/>
      <c r="CE1356" s="28"/>
      <c r="CF1356" s="28"/>
      <c r="CG1356" s="28"/>
      <c r="CL1356" s="194"/>
      <c r="CN1356" s="28"/>
      <c r="CO1356" s="28"/>
      <c r="CP1356" s="28"/>
      <c r="CU1356" s="194"/>
      <c r="CW1356" s="28"/>
      <c r="CX1356" s="28"/>
      <c r="CY1356" s="28"/>
      <c r="DD1356" s="194"/>
      <c r="DF1356" s="28"/>
      <c r="DG1356" s="28"/>
      <c r="DH1356" s="28"/>
      <c r="DM1356" s="194"/>
      <c r="DO1356" s="28"/>
      <c r="DP1356" s="28"/>
      <c r="DQ1356" s="28"/>
      <c r="DV1356" s="194"/>
      <c r="DX1356" s="28"/>
      <c r="DY1356" s="28"/>
      <c r="DZ1356" s="28"/>
      <c r="EE1356" s="194"/>
      <c r="EG1356" s="28"/>
      <c r="EH1356" s="28"/>
      <c r="EI1356" s="28"/>
      <c r="EN1356" s="194"/>
      <c r="EP1356" s="28"/>
      <c r="EQ1356" s="28"/>
      <c r="ER1356" s="28"/>
      <c r="EW1356" s="194"/>
      <c r="EY1356" s="28"/>
      <c r="EZ1356" s="28"/>
      <c r="FA1356" s="28"/>
      <c r="FF1356" s="194"/>
      <c r="FH1356" s="28"/>
      <c r="FI1356" s="28"/>
      <c r="FJ1356" s="28"/>
      <c r="FO1356" s="194"/>
      <c r="FQ1356" s="28"/>
      <c r="FR1356" s="28"/>
      <c r="FS1356" s="28"/>
      <c r="FX1356" s="194"/>
      <c r="FZ1356" s="28"/>
      <c r="GA1356" s="28"/>
      <c r="GB1356" s="28"/>
      <c r="GG1356" s="194"/>
      <c r="GI1356" s="28"/>
      <c r="GJ1356" s="28"/>
      <c r="GK1356" s="28"/>
      <c r="GP1356" s="194"/>
      <c r="GR1356" s="28"/>
      <c r="GS1356" s="28"/>
      <c r="GT1356" s="28"/>
      <c r="GY1356" s="194"/>
      <c r="HA1356" s="28"/>
      <c r="HB1356" s="28"/>
      <c r="HC1356" s="28"/>
      <c r="HH1356" s="194"/>
      <c r="HJ1356" s="28"/>
      <c r="HK1356" s="28"/>
      <c r="HL1356" s="28"/>
      <c r="HQ1356" s="28"/>
      <c r="HR1356" s="28"/>
      <c r="HS1356" s="28"/>
      <c r="HT1356" s="28"/>
      <c r="HU1356" s="28"/>
      <c r="HV1356" s="28"/>
      <c r="HW1356" s="28"/>
      <c r="HX1356" s="28"/>
      <c r="HY1356" s="28"/>
      <c r="HZ1356" s="28"/>
      <c r="IA1356" s="28"/>
      <c r="IB1356" s="28"/>
      <c r="IC1356" s="28"/>
      <c r="ID1356" s="28"/>
      <c r="IE1356" s="28"/>
      <c r="IF1356" s="28"/>
      <c r="IG1356" s="28"/>
      <c r="IH1356" s="28"/>
      <c r="II1356" s="28"/>
      <c r="IJ1356" s="28"/>
      <c r="IK1356" s="28"/>
      <c r="IL1356" s="28"/>
      <c r="IM1356" s="28"/>
      <c r="IN1356" s="28"/>
      <c r="IO1356" s="28"/>
      <c r="IP1356" s="28"/>
      <c r="IQ1356" s="28"/>
      <c r="IR1356" s="28"/>
      <c r="IS1356" s="28"/>
      <c r="IT1356" s="28"/>
      <c r="IU1356" s="28"/>
      <c r="IV1356" s="28"/>
    </row>
    <row r="1357" spans="1:256" s="50" customFormat="1" ht="18.75">
      <c r="A1357" s="330" t="s">
        <v>482</v>
      </c>
      <c r="B1357" s="279"/>
      <c r="C1357" s="417"/>
      <c r="D1357" s="418" t="s">
        <v>137</v>
      </c>
      <c r="E1357" s="50">
        <f t="shared" si="20"/>
        <v>3</v>
      </c>
      <c r="F1357" s="284">
        <f t="shared" si="21"/>
        <v>109</v>
      </c>
      <c r="G1357" s="50">
        <v>16</v>
      </c>
      <c r="H1357" s="50">
        <v>90</v>
      </c>
      <c r="I1357" s="50">
        <v>3</v>
      </c>
      <c r="N1357" s="28"/>
      <c r="R1357" s="194"/>
      <c r="T1357" s="28"/>
      <c r="U1357" s="28"/>
      <c r="V1357" s="28"/>
      <c r="AA1357" s="194"/>
      <c r="AC1357" s="28"/>
      <c r="AD1357" s="28"/>
      <c r="AE1357" s="28"/>
      <c r="AJ1357" s="194"/>
      <c r="AL1357" s="28"/>
      <c r="AM1357" s="28"/>
      <c r="AN1357" s="28"/>
      <c r="AS1357" s="194"/>
      <c r="AU1357" s="28"/>
      <c r="AV1357" s="28"/>
      <c r="AW1357" s="28"/>
      <c r="BB1357" s="194"/>
      <c r="BD1357" s="28"/>
      <c r="BE1357" s="28"/>
      <c r="BF1357" s="28"/>
      <c r="BK1357" s="194"/>
      <c r="BM1357" s="28"/>
      <c r="BN1357" s="28"/>
      <c r="BO1357" s="28"/>
      <c r="BT1357" s="194"/>
      <c r="BV1357" s="28"/>
      <c r="BW1357" s="28"/>
      <c r="BX1357" s="28"/>
      <c r="CC1357" s="194"/>
      <c r="CE1357" s="28"/>
      <c r="CF1357" s="28"/>
      <c r="CG1357" s="28"/>
      <c r="CL1357" s="194"/>
      <c r="CN1357" s="28"/>
      <c r="CO1357" s="28"/>
      <c r="CP1357" s="28"/>
      <c r="CU1357" s="194"/>
      <c r="CW1357" s="28"/>
      <c r="CX1357" s="28"/>
      <c r="CY1357" s="28"/>
      <c r="DD1357" s="194"/>
      <c r="DF1357" s="28"/>
      <c r="DG1357" s="28"/>
      <c r="DH1357" s="28"/>
      <c r="DM1357" s="194"/>
      <c r="DO1357" s="28"/>
      <c r="DP1357" s="28"/>
      <c r="DQ1357" s="28"/>
      <c r="DV1357" s="194"/>
      <c r="DX1357" s="28"/>
      <c r="DY1357" s="28"/>
      <c r="DZ1357" s="28"/>
      <c r="EE1357" s="194"/>
      <c r="EG1357" s="28"/>
      <c r="EH1357" s="28"/>
      <c r="EI1357" s="28"/>
      <c r="EN1357" s="194"/>
      <c r="EP1357" s="28"/>
      <c r="EQ1357" s="28"/>
      <c r="ER1357" s="28"/>
      <c r="EW1357" s="194"/>
      <c r="EY1357" s="28"/>
      <c r="EZ1357" s="28"/>
      <c r="FA1357" s="28"/>
      <c r="FF1357" s="194"/>
      <c r="FH1357" s="28"/>
      <c r="FI1357" s="28"/>
      <c r="FJ1357" s="28"/>
      <c r="FO1357" s="194"/>
      <c r="FQ1357" s="28"/>
      <c r="FR1357" s="28"/>
      <c r="FS1357" s="28"/>
      <c r="FX1357" s="194"/>
      <c r="FZ1357" s="28"/>
      <c r="GA1357" s="28"/>
      <c r="GB1357" s="28"/>
      <c r="GG1357" s="194"/>
      <c r="GI1357" s="28"/>
      <c r="GJ1357" s="28"/>
      <c r="GK1357" s="28"/>
      <c r="GP1357" s="194"/>
      <c r="GR1357" s="28"/>
      <c r="GS1357" s="28"/>
      <c r="GT1357" s="28"/>
      <c r="GY1357" s="194"/>
      <c r="HA1357" s="28"/>
      <c r="HB1357" s="28"/>
      <c r="HC1357" s="28"/>
      <c r="HH1357" s="194"/>
      <c r="HJ1357" s="28"/>
      <c r="HK1357" s="28"/>
      <c r="HL1357" s="28"/>
      <c r="HQ1357" s="28"/>
      <c r="HR1357" s="28"/>
      <c r="HS1357" s="28"/>
      <c r="HT1357" s="28"/>
      <c r="HU1357" s="28"/>
      <c r="HV1357" s="28"/>
      <c r="HW1357" s="28"/>
      <c r="HX1357" s="28"/>
      <c r="HY1357" s="28"/>
      <c r="HZ1357" s="28"/>
      <c r="IA1357" s="28"/>
      <c r="IB1357" s="28"/>
      <c r="IC1357" s="28"/>
      <c r="ID1357" s="28"/>
      <c r="IE1357" s="28"/>
      <c r="IF1357" s="28"/>
      <c r="IG1357" s="28"/>
      <c r="IH1357" s="28"/>
      <c r="II1357" s="28"/>
      <c r="IJ1357" s="28"/>
      <c r="IK1357" s="28"/>
      <c r="IL1357" s="28"/>
      <c r="IM1357" s="28"/>
      <c r="IN1357" s="28"/>
      <c r="IO1357" s="28"/>
      <c r="IP1357" s="28"/>
      <c r="IQ1357" s="28"/>
      <c r="IR1357" s="28"/>
      <c r="IS1357" s="28"/>
      <c r="IT1357" s="28"/>
      <c r="IU1357" s="28"/>
      <c r="IV1357" s="28"/>
    </row>
    <row r="1358" spans="1:256" s="50" customFormat="1" ht="18">
      <c r="A1358" s="206" t="s">
        <v>3078</v>
      </c>
      <c r="B1358" s="28"/>
      <c r="C1358" s="275"/>
      <c r="D1358" s="418" t="s">
        <v>129</v>
      </c>
      <c r="E1358" s="50">
        <f t="shared" si="20"/>
        <v>1</v>
      </c>
      <c r="F1358" s="284">
        <f t="shared" si="21"/>
        <v>0</v>
      </c>
      <c r="N1358" s="28"/>
      <c r="R1358" s="194"/>
      <c r="T1358" s="28"/>
      <c r="U1358" s="28"/>
      <c r="V1358" s="28"/>
      <c r="AA1358" s="194"/>
      <c r="AC1358" s="28"/>
      <c r="AD1358" s="28"/>
      <c r="AE1358" s="28"/>
      <c r="AJ1358" s="194"/>
      <c r="AL1358" s="28"/>
      <c r="AM1358" s="28"/>
      <c r="AN1358" s="28"/>
      <c r="AS1358" s="194"/>
      <c r="AU1358" s="28"/>
      <c r="AV1358" s="28"/>
      <c r="AW1358" s="28"/>
      <c r="BB1358" s="194"/>
      <c r="BD1358" s="28"/>
      <c r="BE1358" s="28"/>
      <c r="BF1358" s="28"/>
      <c r="BK1358" s="194"/>
      <c r="BM1358" s="28"/>
      <c r="BN1358" s="28"/>
      <c r="BO1358" s="28"/>
      <c r="BT1358" s="194"/>
      <c r="BV1358" s="28"/>
      <c r="BW1358" s="28"/>
      <c r="BX1358" s="28"/>
      <c r="CC1358" s="194"/>
      <c r="CE1358" s="28"/>
      <c r="CF1358" s="28"/>
      <c r="CG1358" s="28"/>
      <c r="CL1358" s="194"/>
      <c r="CN1358" s="28"/>
      <c r="CO1358" s="28"/>
      <c r="CP1358" s="28"/>
      <c r="CU1358" s="194"/>
      <c r="CW1358" s="28"/>
      <c r="CX1358" s="28"/>
      <c r="CY1358" s="28"/>
      <c r="DD1358" s="194"/>
      <c r="DF1358" s="28"/>
      <c r="DG1358" s="28"/>
      <c r="DH1358" s="28"/>
      <c r="DM1358" s="194"/>
      <c r="DO1358" s="28"/>
      <c r="DP1358" s="28"/>
      <c r="DQ1358" s="28"/>
      <c r="DV1358" s="194"/>
      <c r="DX1358" s="28"/>
      <c r="DY1358" s="28"/>
      <c r="DZ1358" s="28"/>
      <c r="EE1358" s="194"/>
      <c r="EG1358" s="28"/>
      <c r="EH1358" s="28"/>
      <c r="EI1358" s="28"/>
      <c r="EN1358" s="194"/>
      <c r="EP1358" s="28"/>
      <c r="EQ1358" s="28"/>
      <c r="ER1358" s="28"/>
      <c r="EW1358" s="194"/>
      <c r="EY1358" s="28"/>
      <c r="EZ1358" s="28"/>
      <c r="FA1358" s="28"/>
      <c r="FF1358" s="194"/>
      <c r="FH1358" s="28"/>
      <c r="FI1358" s="28"/>
      <c r="FJ1358" s="28"/>
      <c r="FO1358" s="194"/>
      <c r="FQ1358" s="28"/>
      <c r="FR1358" s="28"/>
      <c r="FS1358" s="28"/>
      <c r="FX1358" s="194"/>
      <c r="FZ1358" s="28"/>
      <c r="GA1358" s="28"/>
      <c r="GB1358" s="28"/>
      <c r="GG1358" s="194"/>
      <c r="GI1358" s="28"/>
      <c r="GJ1358" s="28"/>
      <c r="GK1358" s="28"/>
      <c r="GP1358" s="194"/>
      <c r="GR1358" s="28"/>
      <c r="GS1358" s="28"/>
      <c r="GT1358" s="28"/>
      <c r="GY1358" s="194"/>
      <c r="HA1358" s="28"/>
      <c r="HB1358" s="28"/>
      <c r="HC1358" s="28"/>
      <c r="HH1358" s="194"/>
      <c r="HJ1358" s="28"/>
      <c r="HK1358" s="28"/>
      <c r="HL1358" s="28"/>
      <c r="HQ1358" s="28"/>
      <c r="HR1358" s="28"/>
      <c r="HS1358" s="28"/>
      <c r="HT1358" s="28"/>
      <c r="HU1358" s="28"/>
      <c r="HV1358" s="28"/>
      <c r="HW1358" s="28"/>
      <c r="HX1358" s="28"/>
      <c r="HY1358" s="28"/>
      <c r="HZ1358" s="28"/>
      <c r="IA1358" s="28"/>
      <c r="IB1358" s="28"/>
      <c r="IC1358" s="28"/>
      <c r="ID1358" s="28"/>
      <c r="IE1358" s="28"/>
      <c r="IF1358" s="28"/>
      <c r="IG1358" s="28"/>
      <c r="IH1358" s="28"/>
      <c r="II1358" s="28"/>
      <c r="IJ1358" s="28"/>
      <c r="IK1358" s="28"/>
      <c r="IL1358" s="28"/>
      <c r="IM1358" s="28"/>
      <c r="IN1358" s="28"/>
      <c r="IO1358" s="28"/>
      <c r="IP1358" s="28"/>
      <c r="IQ1358" s="28"/>
      <c r="IR1358" s="28"/>
      <c r="IS1358" s="28"/>
      <c r="IT1358" s="28"/>
      <c r="IU1358" s="28"/>
      <c r="IV1358" s="28"/>
    </row>
    <row r="1359" spans="1:256" s="50" customFormat="1" ht="18">
      <c r="A1359" s="330" t="s">
        <v>1275</v>
      </c>
      <c r="B1359" s="420"/>
      <c r="C1359" s="420"/>
      <c r="D1359" s="418" t="s">
        <v>130</v>
      </c>
      <c r="E1359" s="50">
        <f t="shared" si="20"/>
        <v>2</v>
      </c>
      <c r="F1359" s="284">
        <f t="shared" si="21"/>
        <v>0</v>
      </c>
      <c r="N1359" s="28"/>
      <c r="R1359" s="194"/>
      <c r="T1359" s="28"/>
      <c r="U1359" s="28"/>
      <c r="V1359" s="28"/>
      <c r="AA1359" s="194"/>
      <c r="AC1359" s="28"/>
      <c r="AD1359" s="28"/>
      <c r="AE1359" s="28"/>
      <c r="AJ1359" s="194"/>
      <c r="AL1359" s="28"/>
      <c r="AM1359" s="28"/>
      <c r="AN1359" s="28"/>
      <c r="AS1359" s="194"/>
      <c r="AU1359" s="28"/>
      <c r="AV1359" s="28"/>
      <c r="AW1359" s="28"/>
      <c r="BB1359" s="194"/>
      <c r="BD1359" s="28"/>
      <c r="BE1359" s="28"/>
      <c r="BF1359" s="28"/>
      <c r="BK1359" s="194"/>
      <c r="BM1359" s="28"/>
      <c r="BN1359" s="28"/>
      <c r="BO1359" s="28"/>
      <c r="BT1359" s="194"/>
      <c r="BV1359" s="28"/>
      <c r="BW1359" s="28"/>
      <c r="BX1359" s="28"/>
      <c r="CC1359" s="194"/>
      <c r="CE1359" s="28"/>
      <c r="CF1359" s="28"/>
      <c r="CG1359" s="28"/>
      <c r="CL1359" s="194"/>
      <c r="CN1359" s="28"/>
      <c r="CO1359" s="28"/>
      <c r="CP1359" s="28"/>
      <c r="CU1359" s="194"/>
      <c r="CW1359" s="28"/>
      <c r="CX1359" s="28"/>
      <c r="CY1359" s="28"/>
      <c r="DD1359" s="194"/>
      <c r="DF1359" s="28"/>
      <c r="DG1359" s="28"/>
      <c r="DH1359" s="28"/>
      <c r="DM1359" s="194"/>
      <c r="DO1359" s="28"/>
      <c r="DP1359" s="28"/>
      <c r="DQ1359" s="28"/>
      <c r="DV1359" s="194"/>
      <c r="DX1359" s="28"/>
      <c r="DY1359" s="28"/>
      <c r="DZ1359" s="28"/>
      <c r="EE1359" s="194"/>
      <c r="EG1359" s="28"/>
      <c r="EH1359" s="28"/>
      <c r="EI1359" s="28"/>
      <c r="EN1359" s="194"/>
      <c r="EP1359" s="28"/>
      <c r="EQ1359" s="28"/>
      <c r="ER1359" s="28"/>
      <c r="EW1359" s="194"/>
      <c r="EY1359" s="28"/>
      <c r="EZ1359" s="28"/>
      <c r="FA1359" s="28"/>
      <c r="FF1359" s="194"/>
      <c r="FH1359" s="28"/>
      <c r="FI1359" s="28"/>
      <c r="FJ1359" s="28"/>
      <c r="FO1359" s="194"/>
      <c r="FQ1359" s="28"/>
      <c r="FR1359" s="28"/>
      <c r="FS1359" s="28"/>
      <c r="FX1359" s="194"/>
      <c r="FZ1359" s="28"/>
      <c r="GA1359" s="28"/>
      <c r="GB1359" s="28"/>
      <c r="GG1359" s="194"/>
      <c r="GI1359" s="28"/>
      <c r="GJ1359" s="28"/>
      <c r="GK1359" s="28"/>
      <c r="GP1359" s="194"/>
      <c r="GR1359" s="28"/>
      <c r="GS1359" s="28"/>
      <c r="GT1359" s="28"/>
      <c r="GY1359" s="194"/>
      <c r="HA1359" s="28"/>
      <c r="HB1359" s="28"/>
      <c r="HC1359" s="28"/>
      <c r="HH1359" s="194"/>
      <c r="HJ1359" s="28"/>
      <c r="HK1359" s="28"/>
      <c r="HL1359" s="28"/>
      <c r="HQ1359" s="28"/>
      <c r="HR1359" s="28"/>
      <c r="HS1359" s="28"/>
      <c r="HT1359" s="28"/>
      <c r="HU1359" s="28"/>
      <c r="HV1359" s="28"/>
      <c r="HW1359" s="28"/>
      <c r="HX1359" s="28"/>
      <c r="HY1359" s="28"/>
      <c r="HZ1359" s="28"/>
      <c r="IA1359" s="28"/>
      <c r="IB1359" s="28"/>
      <c r="IC1359" s="28"/>
      <c r="ID1359" s="28"/>
      <c r="IE1359" s="28"/>
      <c r="IF1359" s="28"/>
      <c r="IG1359" s="28"/>
      <c r="IH1359" s="28"/>
      <c r="II1359" s="28"/>
      <c r="IJ1359" s="28"/>
      <c r="IK1359" s="28"/>
      <c r="IL1359" s="28"/>
      <c r="IM1359" s="28"/>
      <c r="IN1359" s="28"/>
      <c r="IO1359" s="28"/>
      <c r="IP1359" s="28"/>
      <c r="IQ1359" s="28"/>
      <c r="IR1359" s="28"/>
      <c r="IS1359" s="28"/>
      <c r="IT1359" s="28"/>
      <c r="IU1359" s="28"/>
      <c r="IV1359" s="28"/>
    </row>
    <row r="1360" spans="1:256" s="50" customFormat="1" ht="18">
      <c r="A1360" s="395" t="s">
        <v>2730</v>
      </c>
      <c r="B1360" s="28"/>
      <c r="C1360" s="275"/>
      <c r="D1360" s="418" t="s">
        <v>129</v>
      </c>
      <c r="E1360" s="50">
        <f t="shared" si="20"/>
        <v>1</v>
      </c>
      <c r="F1360" s="284">
        <f t="shared" si="21"/>
        <v>0</v>
      </c>
      <c r="N1360" s="28"/>
      <c r="R1360" s="194"/>
      <c r="T1360" s="28"/>
      <c r="U1360" s="28"/>
      <c r="V1360" s="28"/>
      <c r="AA1360" s="194"/>
      <c r="AC1360" s="28"/>
      <c r="AD1360" s="28"/>
      <c r="AE1360" s="28"/>
      <c r="AJ1360" s="194"/>
      <c r="AL1360" s="28"/>
      <c r="AM1360" s="28"/>
      <c r="AN1360" s="28"/>
      <c r="AS1360" s="194"/>
      <c r="AU1360" s="28"/>
      <c r="AV1360" s="28"/>
      <c r="AW1360" s="28"/>
      <c r="BB1360" s="194"/>
      <c r="BD1360" s="28"/>
      <c r="BE1360" s="28"/>
      <c r="BF1360" s="28"/>
      <c r="BK1360" s="194"/>
      <c r="BM1360" s="28"/>
      <c r="BN1360" s="28"/>
      <c r="BO1360" s="28"/>
      <c r="BT1360" s="194"/>
      <c r="BV1360" s="28"/>
      <c r="BW1360" s="28"/>
      <c r="BX1360" s="28"/>
      <c r="CC1360" s="194"/>
      <c r="CE1360" s="28"/>
      <c r="CF1360" s="28"/>
      <c r="CG1360" s="28"/>
      <c r="CL1360" s="194"/>
      <c r="CN1360" s="28"/>
      <c r="CO1360" s="28"/>
      <c r="CP1360" s="28"/>
      <c r="CU1360" s="194"/>
      <c r="CW1360" s="28"/>
      <c r="CX1360" s="28"/>
      <c r="CY1360" s="28"/>
      <c r="DD1360" s="194"/>
      <c r="DF1360" s="28"/>
      <c r="DG1360" s="28"/>
      <c r="DH1360" s="28"/>
      <c r="DM1360" s="194"/>
      <c r="DO1360" s="28"/>
      <c r="DP1360" s="28"/>
      <c r="DQ1360" s="28"/>
      <c r="DV1360" s="194"/>
      <c r="DX1360" s="28"/>
      <c r="DY1360" s="28"/>
      <c r="DZ1360" s="28"/>
      <c r="EE1360" s="194"/>
      <c r="EG1360" s="28"/>
      <c r="EH1360" s="28"/>
      <c r="EI1360" s="28"/>
      <c r="EN1360" s="194"/>
      <c r="EP1360" s="28"/>
      <c r="EQ1360" s="28"/>
      <c r="ER1360" s="28"/>
      <c r="EW1360" s="194"/>
      <c r="EY1360" s="28"/>
      <c r="EZ1360" s="28"/>
      <c r="FA1360" s="28"/>
      <c r="FF1360" s="194"/>
      <c r="FH1360" s="28"/>
      <c r="FI1360" s="28"/>
      <c r="FJ1360" s="28"/>
      <c r="FO1360" s="194"/>
      <c r="FQ1360" s="28"/>
      <c r="FR1360" s="28"/>
      <c r="FS1360" s="28"/>
      <c r="FX1360" s="194"/>
      <c r="FZ1360" s="28"/>
      <c r="GA1360" s="28"/>
      <c r="GB1360" s="28"/>
      <c r="GG1360" s="194"/>
      <c r="GI1360" s="28"/>
      <c r="GJ1360" s="28"/>
      <c r="GK1360" s="28"/>
      <c r="GP1360" s="194"/>
      <c r="GR1360" s="28"/>
      <c r="GS1360" s="28"/>
      <c r="GT1360" s="28"/>
      <c r="GY1360" s="194"/>
      <c r="HA1360" s="28"/>
      <c r="HB1360" s="28"/>
      <c r="HC1360" s="28"/>
      <c r="HH1360" s="194"/>
      <c r="HJ1360" s="28"/>
      <c r="HK1360" s="28"/>
      <c r="HL1360" s="28"/>
      <c r="HQ1360" s="28"/>
      <c r="HR1360" s="28"/>
      <c r="HS1360" s="28"/>
      <c r="HT1360" s="28"/>
      <c r="HU1360" s="28"/>
      <c r="HV1360" s="28"/>
      <c r="HW1360" s="28"/>
      <c r="HX1360" s="28"/>
      <c r="HY1360" s="28"/>
      <c r="HZ1360" s="28"/>
      <c r="IA1360" s="28"/>
      <c r="IB1360" s="28"/>
      <c r="IC1360" s="28"/>
      <c r="ID1360" s="28"/>
      <c r="IE1360" s="28"/>
      <c r="IF1360" s="28"/>
      <c r="IG1360" s="28"/>
      <c r="IH1360" s="28"/>
      <c r="II1360" s="28"/>
      <c r="IJ1360" s="28"/>
      <c r="IK1360" s="28"/>
      <c r="IL1360" s="28"/>
      <c r="IM1360" s="28"/>
      <c r="IN1360" s="28"/>
      <c r="IO1360" s="28"/>
      <c r="IP1360" s="28"/>
      <c r="IQ1360" s="28"/>
      <c r="IR1360" s="28"/>
      <c r="IS1360" s="28"/>
      <c r="IT1360" s="28"/>
      <c r="IU1360" s="28"/>
      <c r="IV1360" s="28"/>
    </row>
    <row r="1361" spans="1:256" s="50" customFormat="1" ht="18">
      <c r="A1361" s="206" t="s">
        <v>2811</v>
      </c>
      <c r="B1361" s="28"/>
      <c r="C1361" s="275"/>
      <c r="D1361" s="418" t="s">
        <v>129</v>
      </c>
      <c r="E1361" s="50">
        <f t="shared" si="20"/>
        <v>1</v>
      </c>
      <c r="F1361" s="284">
        <f t="shared" si="21"/>
        <v>4</v>
      </c>
      <c r="J1361" s="50">
        <v>4</v>
      </c>
      <c r="L1361" s="28"/>
      <c r="N1361" s="28"/>
      <c r="R1361" s="194"/>
      <c r="T1361" s="28"/>
      <c r="U1361" s="28"/>
      <c r="V1361" s="28"/>
      <c r="AA1361" s="194"/>
      <c r="AC1361" s="28"/>
      <c r="AD1361" s="28"/>
      <c r="AE1361" s="28"/>
      <c r="AJ1361" s="194"/>
      <c r="AL1361" s="28"/>
      <c r="AM1361" s="28"/>
      <c r="AN1361" s="28"/>
      <c r="AS1361" s="194"/>
      <c r="AU1361" s="28"/>
      <c r="AV1361" s="28"/>
      <c r="AW1361" s="28"/>
      <c r="BB1361" s="194"/>
      <c r="BD1361" s="28"/>
      <c r="BE1361" s="28"/>
      <c r="BF1361" s="28"/>
      <c r="BK1361" s="194"/>
      <c r="BM1361" s="28"/>
      <c r="BN1361" s="28"/>
      <c r="BO1361" s="28"/>
      <c r="BT1361" s="194"/>
      <c r="BV1361" s="28"/>
      <c r="BW1361" s="28"/>
      <c r="BX1361" s="28"/>
      <c r="CC1361" s="194"/>
      <c r="CE1361" s="28"/>
      <c r="CF1361" s="28"/>
      <c r="CG1361" s="28"/>
      <c r="CL1361" s="194"/>
      <c r="CN1361" s="28"/>
      <c r="CO1361" s="28"/>
      <c r="CP1361" s="28"/>
      <c r="CU1361" s="194"/>
      <c r="CW1361" s="28"/>
      <c r="CX1361" s="28"/>
      <c r="CY1361" s="28"/>
      <c r="DD1361" s="194"/>
      <c r="DF1361" s="28"/>
      <c r="DG1361" s="28"/>
      <c r="DH1361" s="28"/>
      <c r="DM1361" s="194"/>
      <c r="DO1361" s="28"/>
      <c r="DP1361" s="28"/>
      <c r="DQ1361" s="28"/>
      <c r="DV1361" s="194"/>
      <c r="DX1361" s="28"/>
      <c r="DY1361" s="28"/>
      <c r="DZ1361" s="28"/>
      <c r="EE1361" s="194"/>
      <c r="EG1361" s="28"/>
      <c r="EH1361" s="28"/>
      <c r="EI1361" s="28"/>
      <c r="EN1361" s="194"/>
      <c r="EP1361" s="28"/>
      <c r="EQ1361" s="28"/>
      <c r="ER1361" s="28"/>
      <c r="EW1361" s="194"/>
      <c r="EY1361" s="28"/>
      <c r="EZ1361" s="28"/>
      <c r="FA1361" s="28"/>
      <c r="FF1361" s="194"/>
      <c r="FH1361" s="28"/>
      <c r="FI1361" s="28"/>
      <c r="FJ1361" s="28"/>
      <c r="FO1361" s="194"/>
      <c r="FQ1361" s="28"/>
      <c r="FR1361" s="28"/>
      <c r="FS1361" s="28"/>
      <c r="FX1361" s="194"/>
      <c r="FZ1361" s="28"/>
      <c r="GA1361" s="28"/>
      <c r="GB1361" s="28"/>
      <c r="GG1361" s="194"/>
      <c r="GI1361" s="28"/>
      <c r="GJ1361" s="28"/>
      <c r="GK1361" s="28"/>
      <c r="GP1361" s="194"/>
      <c r="GR1361" s="28"/>
      <c r="GS1361" s="28"/>
      <c r="GT1361" s="28"/>
      <c r="GY1361" s="194"/>
      <c r="HA1361" s="28"/>
      <c r="HB1361" s="28"/>
      <c r="HC1361" s="28"/>
      <c r="HH1361" s="194"/>
      <c r="HJ1361" s="28"/>
      <c r="HK1361" s="28"/>
      <c r="HL1361" s="28"/>
      <c r="HQ1361" s="28"/>
      <c r="HR1361" s="28"/>
      <c r="HS1361" s="28"/>
      <c r="HT1361" s="28"/>
      <c r="HU1361" s="28"/>
      <c r="HV1361" s="28"/>
      <c r="HW1361" s="28"/>
      <c r="HX1361" s="28"/>
      <c r="HY1361" s="28"/>
      <c r="HZ1361" s="28"/>
      <c r="IA1361" s="28"/>
      <c r="IB1361" s="28"/>
      <c r="IC1361" s="28"/>
      <c r="ID1361" s="28"/>
      <c r="IE1361" s="28"/>
      <c r="IF1361" s="28"/>
      <c r="IG1361" s="28"/>
      <c r="IH1361" s="28"/>
      <c r="II1361" s="28"/>
      <c r="IJ1361" s="28"/>
      <c r="IK1361" s="28"/>
      <c r="IL1361" s="28"/>
      <c r="IM1361" s="28"/>
      <c r="IN1361" s="28"/>
      <c r="IO1361" s="28"/>
      <c r="IP1361" s="28"/>
      <c r="IQ1361" s="28"/>
      <c r="IR1361" s="28"/>
      <c r="IS1361" s="28"/>
      <c r="IT1361" s="28"/>
      <c r="IU1361" s="28"/>
      <c r="IV1361" s="28"/>
    </row>
    <row r="1362" spans="1:256" s="50" customFormat="1" ht="18">
      <c r="A1362" s="330" t="s">
        <v>661</v>
      </c>
      <c r="B1362" s="28"/>
      <c r="C1362" s="275"/>
      <c r="D1362" s="418" t="s">
        <v>129</v>
      </c>
      <c r="E1362" s="50">
        <f t="shared" si="20"/>
        <v>2</v>
      </c>
      <c r="F1362" s="284">
        <f t="shared" si="21"/>
        <v>28</v>
      </c>
      <c r="J1362" s="50">
        <v>28</v>
      </c>
      <c r="N1362" s="28"/>
      <c r="R1362" s="194"/>
      <c r="T1362" s="28"/>
      <c r="U1362" s="28"/>
      <c r="V1362" s="28"/>
      <c r="AA1362" s="194"/>
      <c r="AC1362" s="28"/>
      <c r="AD1362" s="28"/>
      <c r="AE1362" s="28"/>
      <c r="AJ1362" s="194"/>
      <c r="AL1362" s="28"/>
      <c r="AM1362" s="28"/>
      <c r="AN1362" s="28"/>
      <c r="AS1362" s="194"/>
      <c r="AU1362" s="28"/>
      <c r="AV1362" s="28"/>
      <c r="AW1362" s="28"/>
      <c r="BB1362" s="194"/>
      <c r="BD1362" s="28"/>
      <c r="BE1362" s="28"/>
      <c r="BF1362" s="28"/>
      <c r="BK1362" s="194"/>
      <c r="BM1362" s="28"/>
      <c r="BN1362" s="28"/>
      <c r="BO1362" s="28"/>
      <c r="BT1362" s="194"/>
      <c r="BV1362" s="28"/>
      <c r="BW1362" s="28"/>
      <c r="BX1362" s="28"/>
      <c r="CC1362" s="194"/>
      <c r="CE1362" s="28"/>
      <c r="CF1362" s="28"/>
      <c r="CG1362" s="28"/>
      <c r="CL1362" s="194"/>
      <c r="CN1362" s="28"/>
      <c r="CO1362" s="28"/>
      <c r="CP1362" s="28"/>
      <c r="CU1362" s="194"/>
      <c r="CW1362" s="28"/>
      <c r="CX1362" s="28"/>
      <c r="CY1362" s="28"/>
      <c r="DD1362" s="194"/>
      <c r="DF1362" s="28"/>
      <c r="DG1362" s="28"/>
      <c r="DH1362" s="28"/>
      <c r="DM1362" s="194"/>
      <c r="DO1362" s="28"/>
      <c r="DP1362" s="28"/>
      <c r="DQ1362" s="28"/>
      <c r="DV1362" s="194"/>
      <c r="DX1362" s="28"/>
      <c r="DY1362" s="28"/>
      <c r="DZ1362" s="28"/>
      <c r="EE1362" s="194"/>
      <c r="EG1362" s="28"/>
      <c r="EH1362" s="28"/>
      <c r="EI1362" s="28"/>
      <c r="EN1362" s="194"/>
      <c r="EP1362" s="28"/>
      <c r="EQ1362" s="28"/>
      <c r="ER1362" s="28"/>
      <c r="EW1362" s="194"/>
      <c r="EY1362" s="28"/>
      <c r="EZ1362" s="28"/>
      <c r="FA1362" s="28"/>
      <c r="FF1362" s="194"/>
      <c r="FH1362" s="28"/>
      <c r="FI1362" s="28"/>
      <c r="FJ1362" s="28"/>
      <c r="FO1362" s="194"/>
      <c r="FQ1362" s="28"/>
      <c r="FR1362" s="28"/>
      <c r="FS1362" s="28"/>
      <c r="FX1362" s="194"/>
      <c r="FZ1362" s="28"/>
      <c r="GA1362" s="28"/>
      <c r="GB1362" s="28"/>
      <c r="GG1362" s="194"/>
      <c r="GI1362" s="28"/>
      <c r="GJ1362" s="28"/>
      <c r="GK1362" s="28"/>
      <c r="GP1362" s="194"/>
      <c r="GR1362" s="28"/>
      <c r="GS1362" s="28"/>
      <c r="GT1362" s="28"/>
      <c r="GY1362" s="194"/>
      <c r="HA1362" s="28"/>
      <c r="HB1362" s="28"/>
      <c r="HC1362" s="28"/>
      <c r="HH1362" s="194"/>
      <c r="HJ1362" s="28"/>
      <c r="HK1362" s="28"/>
      <c r="HL1362" s="28"/>
      <c r="HQ1362" s="28"/>
      <c r="HR1362" s="28"/>
      <c r="HS1362" s="28"/>
      <c r="HT1362" s="28"/>
      <c r="HU1362" s="28"/>
      <c r="HV1362" s="28"/>
      <c r="HW1362" s="28"/>
      <c r="HX1362" s="28"/>
      <c r="HY1362" s="28"/>
      <c r="HZ1362" s="28"/>
      <c r="IA1362" s="28"/>
      <c r="IB1362" s="28"/>
      <c r="IC1362" s="28"/>
      <c r="ID1362" s="28"/>
      <c r="IE1362" s="28"/>
      <c r="IF1362" s="28"/>
      <c r="IG1362" s="28"/>
      <c r="IH1362" s="28"/>
      <c r="II1362" s="28"/>
      <c r="IJ1362" s="28"/>
      <c r="IK1362" s="28"/>
      <c r="IL1362" s="28"/>
      <c r="IM1362" s="28"/>
      <c r="IN1362" s="28"/>
      <c r="IO1362" s="28"/>
      <c r="IP1362" s="28"/>
      <c r="IQ1362" s="28"/>
      <c r="IR1362" s="28"/>
      <c r="IS1362" s="28"/>
      <c r="IT1362" s="28"/>
      <c r="IU1362" s="28"/>
      <c r="IV1362" s="28"/>
    </row>
    <row r="1363" spans="1:256" s="50" customFormat="1" ht="18.75">
      <c r="A1363" s="330" t="s">
        <v>491</v>
      </c>
      <c r="B1363" s="279"/>
      <c r="C1363" s="417"/>
      <c r="D1363" s="418" t="s">
        <v>138</v>
      </c>
      <c r="E1363" s="50">
        <f t="shared" si="20"/>
        <v>27</v>
      </c>
      <c r="F1363" s="284">
        <f t="shared" si="21"/>
        <v>521</v>
      </c>
      <c r="G1363" s="50">
        <v>104</v>
      </c>
      <c r="H1363" s="50">
        <v>409</v>
      </c>
      <c r="J1363" s="50">
        <v>8</v>
      </c>
      <c r="L1363" s="28"/>
      <c r="N1363" s="28"/>
      <c r="R1363" s="194"/>
      <c r="T1363" s="28"/>
      <c r="U1363" s="28"/>
      <c r="V1363" s="28"/>
      <c r="AA1363" s="194"/>
      <c r="AC1363" s="28"/>
      <c r="AD1363" s="28"/>
      <c r="AE1363" s="28"/>
      <c r="AJ1363" s="194"/>
      <c r="AL1363" s="28"/>
      <c r="AM1363" s="28"/>
      <c r="AN1363" s="28"/>
      <c r="AS1363" s="194"/>
      <c r="AU1363" s="28"/>
      <c r="AV1363" s="28"/>
      <c r="AW1363" s="28"/>
      <c r="BB1363" s="194"/>
      <c r="BD1363" s="28"/>
      <c r="BE1363" s="28"/>
      <c r="BF1363" s="28"/>
      <c r="BK1363" s="194"/>
      <c r="BM1363" s="28"/>
      <c r="BN1363" s="28"/>
      <c r="BO1363" s="28"/>
      <c r="BT1363" s="194"/>
      <c r="BV1363" s="28"/>
      <c r="BW1363" s="28"/>
      <c r="BX1363" s="28"/>
      <c r="CC1363" s="194"/>
      <c r="CE1363" s="28"/>
      <c r="CF1363" s="28"/>
      <c r="CG1363" s="28"/>
      <c r="CL1363" s="194"/>
      <c r="CN1363" s="28"/>
      <c r="CO1363" s="28"/>
      <c r="CP1363" s="28"/>
      <c r="CU1363" s="194"/>
      <c r="CW1363" s="28"/>
      <c r="CX1363" s="28"/>
      <c r="CY1363" s="28"/>
      <c r="DD1363" s="194"/>
      <c r="DF1363" s="28"/>
      <c r="DG1363" s="28"/>
      <c r="DH1363" s="28"/>
      <c r="DM1363" s="194"/>
      <c r="DO1363" s="28"/>
      <c r="DP1363" s="28"/>
      <c r="DQ1363" s="28"/>
      <c r="DV1363" s="194"/>
      <c r="DX1363" s="28"/>
      <c r="DY1363" s="28"/>
      <c r="DZ1363" s="28"/>
      <c r="EE1363" s="194"/>
      <c r="EG1363" s="28"/>
      <c r="EH1363" s="28"/>
      <c r="EI1363" s="28"/>
      <c r="EN1363" s="194"/>
      <c r="EP1363" s="28"/>
      <c r="EQ1363" s="28"/>
      <c r="ER1363" s="28"/>
      <c r="EW1363" s="194"/>
      <c r="EY1363" s="28"/>
      <c r="EZ1363" s="28"/>
      <c r="FA1363" s="28"/>
      <c r="FF1363" s="194"/>
      <c r="FH1363" s="28"/>
      <c r="FI1363" s="28"/>
      <c r="FJ1363" s="28"/>
      <c r="FO1363" s="194"/>
      <c r="FQ1363" s="28"/>
      <c r="FR1363" s="28"/>
      <c r="FS1363" s="28"/>
      <c r="FX1363" s="194"/>
      <c r="FZ1363" s="28"/>
      <c r="GA1363" s="28"/>
      <c r="GB1363" s="28"/>
      <c r="GG1363" s="194"/>
      <c r="GI1363" s="28"/>
      <c r="GJ1363" s="28"/>
      <c r="GK1363" s="28"/>
      <c r="GP1363" s="194"/>
      <c r="GR1363" s="28"/>
      <c r="GS1363" s="28"/>
      <c r="GT1363" s="28"/>
      <c r="GY1363" s="194"/>
      <c r="HA1363" s="28"/>
      <c r="HB1363" s="28"/>
      <c r="HC1363" s="28"/>
      <c r="HH1363" s="194"/>
      <c r="HJ1363" s="28"/>
      <c r="HK1363" s="28"/>
      <c r="HL1363" s="28"/>
      <c r="HQ1363" s="28"/>
      <c r="HR1363" s="28"/>
      <c r="HS1363" s="28"/>
      <c r="HT1363" s="28"/>
      <c r="HU1363" s="28"/>
      <c r="HV1363" s="28"/>
      <c r="HW1363" s="28"/>
      <c r="HX1363" s="28"/>
      <c r="HY1363" s="28"/>
      <c r="HZ1363" s="28"/>
      <c r="IA1363" s="28"/>
      <c r="IB1363" s="28"/>
      <c r="IC1363" s="28"/>
      <c r="ID1363" s="28"/>
      <c r="IE1363" s="28"/>
      <c r="IF1363" s="28"/>
      <c r="IG1363" s="28"/>
      <c r="IH1363" s="28"/>
      <c r="II1363" s="28"/>
      <c r="IJ1363" s="28"/>
      <c r="IK1363" s="28"/>
      <c r="IL1363" s="28"/>
      <c r="IM1363" s="28"/>
      <c r="IN1363" s="28"/>
      <c r="IO1363" s="28"/>
      <c r="IP1363" s="28"/>
      <c r="IQ1363" s="28"/>
      <c r="IR1363" s="28"/>
      <c r="IS1363" s="28"/>
      <c r="IT1363" s="28"/>
      <c r="IU1363" s="28"/>
      <c r="IV1363" s="28"/>
    </row>
    <row r="1364" spans="1:256" s="50" customFormat="1" ht="18">
      <c r="A1364" s="330" t="s">
        <v>1197</v>
      </c>
      <c r="B1364" s="420"/>
      <c r="C1364" s="420"/>
      <c r="D1364" s="418" t="s">
        <v>135</v>
      </c>
      <c r="E1364" s="50">
        <f t="shared" si="20"/>
        <v>1</v>
      </c>
      <c r="F1364" s="284">
        <f t="shared" si="21"/>
        <v>3</v>
      </c>
      <c r="I1364" s="50">
        <v>3</v>
      </c>
      <c r="L1364" s="28"/>
      <c r="N1364" s="28"/>
      <c r="R1364" s="194"/>
      <c r="T1364" s="28"/>
      <c r="U1364" s="28"/>
      <c r="V1364" s="28"/>
      <c r="AA1364" s="194"/>
      <c r="AC1364" s="28"/>
      <c r="AD1364" s="28"/>
      <c r="AE1364" s="28"/>
      <c r="AJ1364" s="194"/>
      <c r="AL1364" s="28"/>
      <c r="AM1364" s="28"/>
      <c r="AN1364" s="28"/>
      <c r="AS1364" s="194"/>
      <c r="AU1364" s="28"/>
      <c r="AV1364" s="28"/>
      <c r="AW1364" s="28"/>
      <c r="BB1364" s="194"/>
      <c r="BD1364" s="28"/>
      <c r="BE1364" s="28"/>
      <c r="BF1364" s="28"/>
      <c r="BK1364" s="194"/>
      <c r="BM1364" s="28"/>
      <c r="BN1364" s="28"/>
      <c r="BO1364" s="28"/>
      <c r="BT1364" s="194"/>
      <c r="BV1364" s="28"/>
      <c r="BW1364" s="28"/>
      <c r="BX1364" s="28"/>
      <c r="CC1364" s="194"/>
      <c r="CE1364" s="28"/>
      <c r="CF1364" s="28"/>
      <c r="CG1364" s="28"/>
      <c r="CL1364" s="194"/>
      <c r="CN1364" s="28"/>
      <c r="CO1364" s="28"/>
      <c r="CP1364" s="28"/>
      <c r="CU1364" s="194"/>
      <c r="CW1364" s="28"/>
      <c r="CX1364" s="28"/>
      <c r="CY1364" s="28"/>
      <c r="DD1364" s="194"/>
      <c r="DF1364" s="28"/>
      <c r="DG1364" s="28"/>
      <c r="DH1364" s="28"/>
      <c r="DM1364" s="194"/>
      <c r="DO1364" s="28"/>
      <c r="DP1364" s="28"/>
      <c r="DQ1364" s="28"/>
      <c r="DV1364" s="194"/>
      <c r="DX1364" s="28"/>
      <c r="DY1364" s="28"/>
      <c r="DZ1364" s="28"/>
      <c r="EE1364" s="194"/>
      <c r="EG1364" s="28"/>
      <c r="EH1364" s="28"/>
      <c r="EI1364" s="28"/>
      <c r="EN1364" s="194"/>
      <c r="EP1364" s="28"/>
      <c r="EQ1364" s="28"/>
      <c r="ER1364" s="28"/>
      <c r="EW1364" s="194"/>
      <c r="EY1364" s="28"/>
      <c r="EZ1364" s="28"/>
      <c r="FA1364" s="28"/>
      <c r="FF1364" s="194"/>
      <c r="FH1364" s="28"/>
      <c r="FI1364" s="28"/>
      <c r="FJ1364" s="28"/>
      <c r="FO1364" s="194"/>
      <c r="FQ1364" s="28"/>
      <c r="FR1364" s="28"/>
      <c r="FS1364" s="28"/>
      <c r="FX1364" s="194"/>
      <c r="FZ1364" s="28"/>
      <c r="GA1364" s="28"/>
      <c r="GB1364" s="28"/>
      <c r="GG1364" s="194"/>
      <c r="GI1364" s="28"/>
      <c r="GJ1364" s="28"/>
      <c r="GK1364" s="28"/>
      <c r="GP1364" s="194"/>
      <c r="GR1364" s="28"/>
      <c r="GS1364" s="28"/>
      <c r="GT1364" s="28"/>
      <c r="GY1364" s="194"/>
      <c r="HA1364" s="28"/>
      <c r="HB1364" s="28"/>
      <c r="HC1364" s="28"/>
      <c r="HH1364" s="194"/>
      <c r="HJ1364" s="28"/>
      <c r="HK1364" s="28"/>
      <c r="HL1364" s="28"/>
      <c r="HQ1364" s="28"/>
      <c r="HR1364" s="28"/>
      <c r="HS1364" s="28"/>
      <c r="HT1364" s="28"/>
      <c r="HU1364" s="28"/>
      <c r="HV1364" s="28"/>
      <c r="HW1364" s="28"/>
      <c r="HX1364" s="28"/>
      <c r="HY1364" s="28"/>
      <c r="HZ1364" s="28"/>
      <c r="IA1364" s="28"/>
      <c r="IB1364" s="28"/>
      <c r="IC1364" s="28"/>
      <c r="ID1364" s="28"/>
      <c r="IE1364" s="28"/>
      <c r="IF1364" s="28"/>
      <c r="IG1364" s="28"/>
      <c r="IH1364" s="28"/>
      <c r="II1364" s="28"/>
      <c r="IJ1364" s="28"/>
      <c r="IK1364" s="28"/>
      <c r="IL1364" s="28"/>
      <c r="IM1364" s="28"/>
      <c r="IN1364" s="28"/>
      <c r="IO1364" s="28"/>
      <c r="IP1364" s="28"/>
      <c r="IQ1364" s="28"/>
      <c r="IR1364" s="28"/>
      <c r="IS1364" s="28"/>
      <c r="IT1364" s="28"/>
      <c r="IU1364" s="28"/>
      <c r="IV1364" s="28"/>
    </row>
    <row r="1365" spans="1:256" s="50" customFormat="1" ht="18">
      <c r="A1365" s="396" t="s">
        <v>2320</v>
      </c>
      <c r="B1365" s="28"/>
      <c r="C1365" s="275"/>
      <c r="D1365" s="418" t="s">
        <v>129</v>
      </c>
      <c r="E1365" s="50">
        <f t="shared" si="20"/>
        <v>0</v>
      </c>
      <c r="F1365" s="284">
        <f t="shared" si="21"/>
        <v>0</v>
      </c>
      <c r="L1365" s="28"/>
      <c r="N1365" s="28"/>
      <c r="R1365" s="194"/>
      <c r="T1365" s="28"/>
      <c r="U1365" s="28"/>
      <c r="V1365" s="28"/>
      <c r="AA1365" s="194"/>
      <c r="AC1365" s="28"/>
      <c r="AD1365" s="28"/>
      <c r="AE1365" s="28"/>
      <c r="AJ1365" s="194"/>
      <c r="AL1365" s="28"/>
      <c r="AM1365" s="28"/>
      <c r="AN1365" s="28"/>
      <c r="AS1365" s="194"/>
      <c r="AU1365" s="28"/>
      <c r="AV1365" s="28"/>
      <c r="AW1365" s="28"/>
      <c r="BB1365" s="194"/>
      <c r="BD1365" s="28"/>
      <c r="BE1365" s="28"/>
      <c r="BF1365" s="28"/>
      <c r="BK1365" s="194"/>
      <c r="BM1365" s="28"/>
      <c r="BN1365" s="28"/>
      <c r="BO1365" s="28"/>
      <c r="BT1365" s="194"/>
      <c r="BV1365" s="28"/>
      <c r="BW1365" s="28"/>
      <c r="BX1365" s="28"/>
      <c r="CC1365" s="194"/>
      <c r="CE1365" s="28"/>
      <c r="CF1365" s="28"/>
      <c r="CG1365" s="28"/>
      <c r="CL1365" s="194"/>
      <c r="CN1365" s="28"/>
      <c r="CO1365" s="28"/>
      <c r="CP1365" s="28"/>
      <c r="CU1365" s="194"/>
      <c r="CW1365" s="28"/>
      <c r="CX1365" s="28"/>
      <c r="CY1365" s="28"/>
      <c r="DD1365" s="194"/>
      <c r="DF1365" s="28"/>
      <c r="DG1365" s="28"/>
      <c r="DH1365" s="28"/>
      <c r="DM1365" s="194"/>
      <c r="DO1365" s="28"/>
      <c r="DP1365" s="28"/>
      <c r="DQ1365" s="28"/>
      <c r="DV1365" s="194"/>
      <c r="DX1365" s="28"/>
      <c r="DY1365" s="28"/>
      <c r="DZ1365" s="28"/>
      <c r="EE1365" s="194"/>
      <c r="EG1365" s="28"/>
      <c r="EH1365" s="28"/>
      <c r="EI1365" s="28"/>
      <c r="EN1365" s="194"/>
      <c r="EP1365" s="28"/>
      <c r="EQ1365" s="28"/>
      <c r="ER1365" s="28"/>
      <c r="EW1365" s="194"/>
      <c r="EY1365" s="28"/>
      <c r="EZ1365" s="28"/>
      <c r="FA1365" s="28"/>
      <c r="FF1365" s="194"/>
      <c r="FH1365" s="28"/>
      <c r="FI1365" s="28"/>
      <c r="FJ1365" s="28"/>
      <c r="FO1365" s="194"/>
      <c r="FQ1365" s="28"/>
      <c r="FR1365" s="28"/>
      <c r="FS1365" s="28"/>
      <c r="FX1365" s="194"/>
      <c r="FZ1365" s="28"/>
      <c r="GA1365" s="28"/>
      <c r="GB1365" s="28"/>
      <c r="GG1365" s="194"/>
      <c r="GI1365" s="28"/>
      <c r="GJ1365" s="28"/>
      <c r="GK1365" s="28"/>
      <c r="GP1365" s="194"/>
      <c r="GR1365" s="28"/>
      <c r="GS1365" s="28"/>
      <c r="GT1365" s="28"/>
      <c r="GY1365" s="194"/>
      <c r="HA1365" s="28"/>
      <c r="HB1365" s="28"/>
      <c r="HC1365" s="28"/>
      <c r="HH1365" s="194"/>
      <c r="HJ1365" s="28"/>
      <c r="HK1365" s="28"/>
      <c r="HL1365" s="28"/>
      <c r="HQ1365" s="28"/>
      <c r="HR1365" s="28"/>
      <c r="HS1365" s="28"/>
      <c r="HT1365" s="28"/>
      <c r="HU1365" s="28"/>
      <c r="HV1365" s="28"/>
      <c r="HW1365" s="28"/>
      <c r="HX1365" s="28"/>
      <c r="HY1365" s="28"/>
      <c r="HZ1365" s="28"/>
      <c r="IA1365" s="28"/>
      <c r="IB1365" s="28"/>
      <c r="IC1365" s="28"/>
      <c r="ID1365" s="28"/>
      <c r="IE1365" s="28"/>
      <c r="IF1365" s="28"/>
      <c r="IG1365" s="28"/>
      <c r="IH1365" s="28"/>
      <c r="II1365" s="28"/>
      <c r="IJ1365" s="28"/>
      <c r="IK1365" s="28"/>
      <c r="IL1365" s="28"/>
      <c r="IM1365" s="28"/>
      <c r="IN1365" s="28"/>
      <c r="IO1365" s="28"/>
      <c r="IP1365" s="28"/>
      <c r="IQ1365" s="28"/>
      <c r="IR1365" s="28"/>
      <c r="IS1365" s="28"/>
      <c r="IT1365" s="28"/>
      <c r="IU1365" s="28"/>
      <c r="IV1365" s="28"/>
    </row>
    <row r="1366" spans="1:256" s="50" customFormat="1" ht="18">
      <c r="A1366" s="330" t="s">
        <v>721</v>
      </c>
      <c r="B1366" s="28"/>
      <c r="C1366" s="275"/>
      <c r="D1366" s="418" t="s">
        <v>129</v>
      </c>
      <c r="E1366" s="50">
        <f t="shared" si="20"/>
        <v>1</v>
      </c>
      <c r="F1366" s="284">
        <f t="shared" si="21"/>
        <v>0</v>
      </c>
      <c r="N1366" s="28"/>
      <c r="R1366" s="194"/>
      <c r="T1366" s="28"/>
      <c r="U1366" s="28"/>
      <c r="V1366" s="28"/>
      <c r="AA1366" s="194"/>
      <c r="AC1366" s="28"/>
      <c r="AD1366" s="28"/>
      <c r="AE1366" s="28"/>
      <c r="AJ1366" s="194"/>
      <c r="AL1366" s="28"/>
      <c r="AM1366" s="28"/>
      <c r="AN1366" s="28"/>
      <c r="AS1366" s="194"/>
      <c r="AU1366" s="28"/>
      <c r="AV1366" s="28"/>
      <c r="AW1366" s="28"/>
      <c r="BB1366" s="194"/>
      <c r="BD1366" s="28"/>
      <c r="BE1366" s="28"/>
      <c r="BF1366" s="28"/>
      <c r="BK1366" s="194"/>
      <c r="BM1366" s="28"/>
      <c r="BN1366" s="28"/>
      <c r="BO1366" s="28"/>
      <c r="BT1366" s="194"/>
      <c r="BV1366" s="28"/>
      <c r="BW1366" s="28"/>
      <c r="BX1366" s="28"/>
      <c r="CC1366" s="194"/>
      <c r="CE1366" s="28"/>
      <c r="CF1366" s="28"/>
      <c r="CG1366" s="28"/>
      <c r="CL1366" s="194"/>
      <c r="CN1366" s="28"/>
      <c r="CO1366" s="28"/>
      <c r="CP1366" s="28"/>
      <c r="CU1366" s="194"/>
      <c r="CW1366" s="28"/>
      <c r="CX1366" s="28"/>
      <c r="CY1366" s="28"/>
      <c r="DD1366" s="194"/>
      <c r="DF1366" s="28"/>
      <c r="DG1366" s="28"/>
      <c r="DH1366" s="28"/>
      <c r="DM1366" s="194"/>
      <c r="DO1366" s="28"/>
      <c r="DP1366" s="28"/>
      <c r="DQ1366" s="28"/>
      <c r="DV1366" s="194"/>
      <c r="DX1366" s="28"/>
      <c r="DY1366" s="28"/>
      <c r="DZ1366" s="28"/>
      <c r="EE1366" s="194"/>
      <c r="EG1366" s="28"/>
      <c r="EH1366" s="28"/>
      <c r="EI1366" s="28"/>
      <c r="EN1366" s="194"/>
      <c r="EP1366" s="28"/>
      <c r="EQ1366" s="28"/>
      <c r="ER1366" s="28"/>
      <c r="EW1366" s="194"/>
      <c r="EY1366" s="28"/>
      <c r="EZ1366" s="28"/>
      <c r="FA1366" s="28"/>
      <c r="FF1366" s="194"/>
      <c r="FH1366" s="28"/>
      <c r="FI1366" s="28"/>
      <c r="FJ1366" s="28"/>
      <c r="FO1366" s="194"/>
      <c r="FQ1366" s="28"/>
      <c r="FR1366" s="28"/>
      <c r="FS1366" s="28"/>
      <c r="FX1366" s="194"/>
      <c r="FZ1366" s="28"/>
      <c r="GA1366" s="28"/>
      <c r="GB1366" s="28"/>
      <c r="GG1366" s="194"/>
      <c r="GI1366" s="28"/>
      <c r="GJ1366" s="28"/>
      <c r="GK1366" s="28"/>
      <c r="GP1366" s="194"/>
      <c r="GR1366" s="28"/>
      <c r="GS1366" s="28"/>
      <c r="GT1366" s="28"/>
      <c r="GY1366" s="194"/>
      <c r="HA1366" s="28"/>
      <c r="HB1366" s="28"/>
      <c r="HC1366" s="28"/>
      <c r="HH1366" s="194"/>
      <c r="HJ1366" s="28"/>
      <c r="HK1366" s="28"/>
      <c r="HL1366" s="28"/>
      <c r="HQ1366" s="28"/>
      <c r="HR1366" s="28"/>
      <c r="HS1366" s="28"/>
      <c r="HT1366" s="28"/>
      <c r="HU1366" s="28"/>
      <c r="HV1366" s="28"/>
      <c r="HW1366" s="28"/>
      <c r="HX1366" s="28"/>
      <c r="HY1366" s="28"/>
      <c r="HZ1366" s="28"/>
      <c r="IA1366" s="28"/>
      <c r="IB1366" s="28"/>
      <c r="IC1366" s="28"/>
      <c r="ID1366" s="28"/>
      <c r="IE1366" s="28"/>
      <c r="IF1366" s="28"/>
      <c r="IG1366" s="28"/>
      <c r="IH1366" s="28"/>
      <c r="II1366" s="28"/>
      <c r="IJ1366" s="28"/>
      <c r="IK1366" s="28"/>
      <c r="IL1366" s="28"/>
      <c r="IM1366" s="28"/>
      <c r="IN1366" s="28"/>
      <c r="IO1366" s="28"/>
      <c r="IP1366" s="28"/>
      <c r="IQ1366" s="28"/>
      <c r="IR1366" s="28"/>
      <c r="IS1366" s="28"/>
      <c r="IT1366" s="28"/>
      <c r="IU1366" s="28"/>
      <c r="IV1366" s="28"/>
    </row>
    <row r="1367" spans="1:256" s="50" customFormat="1" ht="18">
      <c r="A1367" s="206" t="s">
        <v>2678</v>
      </c>
      <c r="B1367" s="28"/>
      <c r="C1367" s="275"/>
      <c r="D1367" s="418" t="s">
        <v>129</v>
      </c>
      <c r="E1367" s="50">
        <f t="shared" si="20"/>
        <v>0</v>
      </c>
      <c r="F1367" s="284">
        <f t="shared" si="21"/>
        <v>0</v>
      </c>
      <c r="N1367" s="28"/>
      <c r="R1367" s="194"/>
      <c r="T1367" s="28"/>
      <c r="U1367" s="28"/>
      <c r="V1367" s="28"/>
      <c r="AA1367" s="194"/>
      <c r="AC1367" s="28"/>
      <c r="AD1367" s="28"/>
      <c r="AE1367" s="28"/>
      <c r="AJ1367" s="194"/>
      <c r="AL1367" s="28"/>
      <c r="AM1367" s="28"/>
      <c r="AN1367" s="28"/>
      <c r="AS1367" s="194"/>
      <c r="AU1367" s="28"/>
      <c r="AV1367" s="28"/>
      <c r="AW1367" s="28"/>
      <c r="BB1367" s="194"/>
      <c r="BD1367" s="28"/>
      <c r="BE1367" s="28"/>
      <c r="BF1367" s="28"/>
      <c r="BK1367" s="194"/>
      <c r="BM1367" s="28"/>
      <c r="BN1367" s="28"/>
      <c r="BO1367" s="28"/>
      <c r="BT1367" s="194"/>
      <c r="BV1367" s="28"/>
      <c r="BW1367" s="28"/>
      <c r="BX1367" s="28"/>
      <c r="CC1367" s="194"/>
      <c r="CE1367" s="28"/>
      <c r="CF1367" s="28"/>
      <c r="CG1367" s="28"/>
      <c r="CL1367" s="194"/>
      <c r="CN1367" s="28"/>
      <c r="CO1367" s="28"/>
      <c r="CP1367" s="28"/>
      <c r="CU1367" s="194"/>
      <c r="CW1367" s="28"/>
      <c r="CX1367" s="28"/>
      <c r="CY1367" s="28"/>
      <c r="DD1367" s="194"/>
      <c r="DF1367" s="28"/>
      <c r="DG1367" s="28"/>
      <c r="DH1367" s="28"/>
      <c r="DM1367" s="194"/>
      <c r="DO1367" s="28"/>
      <c r="DP1367" s="28"/>
      <c r="DQ1367" s="28"/>
      <c r="DV1367" s="194"/>
      <c r="DX1367" s="28"/>
      <c r="DY1367" s="28"/>
      <c r="DZ1367" s="28"/>
      <c r="EE1367" s="194"/>
      <c r="EG1367" s="28"/>
      <c r="EH1367" s="28"/>
      <c r="EI1367" s="28"/>
      <c r="EN1367" s="194"/>
      <c r="EP1367" s="28"/>
      <c r="EQ1367" s="28"/>
      <c r="ER1367" s="28"/>
      <c r="EW1367" s="194"/>
      <c r="EY1367" s="28"/>
      <c r="EZ1367" s="28"/>
      <c r="FA1367" s="28"/>
      <c r="FF1367" s="194"/>
      <c r="FH1367" s="28"/>
      <c r="FI1367" s="28"/>
      <c r="FJ1367" s="28"/>
      <c r="FO1367" s="194"/>
      <c r="FQ1367" s="28"/>
      <c r="FR1367" s="28"/>
      <c r="FS1367" s="28"/>
      <c r="FX1367" s="194"/>
      <c r="FZ1367" s="28"/>
      <c r="GA1367" s="28"/>
      <c r="GB1367" s="28"/>
      <c r="GG1367" s="194"/>
      <c r="GI1367" s="28"/>
      <c r="GJ1367" s="28"/>
      <c r="GK1367" s="28"/>
      <c r="GP1367" s="194"/>
      <c r="GR1367" s="28"/>
      <c r="GS1367" s="28"/>
      <c r="GT1367" s="28"/>
      <c r="GY1367" s="194"/>
      <c r="HA1367" s="28"/>
      <c r="HB1367" s="28"/>
      <c r="HC1367" s="28"/>
      <c r="HH1367" s="194"/>
      <c r="HJ1367" s="28"/>
      <c r="HK1367" s="28"/>
      <c r="HL1367" s="28"/>
      <c r="HQ1367" s="28"/>
      <c r="HR1367" s="28"/>
      <c r="HS1367" s="28"/>
      <c r="HT1367" s="28"/>
      <c r="HU1367" s="28"/>
      <c r="HV1367" s="28"/>
      <c r="HW1367" s="28"/>
      <c r="HX1367" s="28"/>
      <c r="HY1367" s="28"/>
      <c r="HZ1367" s="28"/>
      <c r="IA1367" s="28"/>
      <c r="IB1367" s="28"/>
      <c r="IC1367" s="28"/>
      <c r="ID1367" s="28"/>
      <c r="IE1367" s="28"/>
      <c r="IF1367" s="28"/>
      <c r="IG1367" s="28"/>
      <c r="IH1367" s="28"/>
      <c r="II1367" s="28"/>
      <c r="IJ1367" s="28"/>
      <c r="IK1367" s="28"/>
      <c r="IL1367" s="28"/>
      <c r="IM1367" s="28"/>
      <c r="IN1367" s="28"/>
      <c r="IO1367" s="28"/>
      <c r="IP1367" s="28"/>
      <c r="IQ1367" s="28"/>
      <c r="IR1367" s="28"/>
      <c r="IS1367" s="28"/>
      <c r="IT1367" s="28"/>
      <c r="IU1367" s="28"/>
      <c r="IV1367" s="28"/>
    </row>
    <row r="1368" spans="1:256" s="50" customFormat="1" ht="18">
      <c r="A1368" s="330" t="s">
        <v>1686</v>
      </c>
      <c r="B1368" s="28"/>
      <c r="C1368" s="420"/>
      <c r="D1368" s="418" t="s">
        <v>129</v>
      </c>
      <c r="E1368" s="50">
        <f t="shared" si="20"/>
        <v>1</v>
      </c>
      <c r="F1368" s="284">
        <f t="shared" si="21"/>
        <v>4</v>
      </c>
      <c r="J1368" s="50">
        <v>4</v>
      </c>
      <c r="L1368" s="28"/>
      <c r="N1368" s="28"/>
      <c r="R1368" s="194"/>
      <c r="T1368" s="28"/>
      <c r="U1368" s="28"/>
      <c r="V1368" s="28"/>
      <c r="AA1368" s="194"/>
      <c r="AC1368" s="28"/>
      <c r="AD1368" s="28"/>
      <c r="AE1368" s="28"/>
      <c r="AJ1368" s="194"/>
      <c r="AL1368" s="28"/>
      <c r="AM1368" s="28"/>
      <c r="AN1368" s="28"/>
      <c r="AS1368" s="194"/>
      <c r="AU1368" s="28"/>
      <c r="AV1368" s="28"/>
      <c r="AW1368" s="28"/>
      <c r="BB1368" s="194"/>
      <c r="BD1368" s="28"/>
      <c r="BE1368" s="28"/>
      <c r="BF1368" s="28"/>
      <c r="BK1368" s="194"/>
      <c r="BM1368" s="28"/>
      <c r="BN1368" s="28"/>
      <c r="BO1368" s="28"/>
      <c r="BT1368" s="194"/>
      <c r="BV1368" s="28"/>
      <c r="BW1368" s="28"/>
      <c r="BX1368" s="28"/>
      <c r="CC1368" s="194"/>
      <c r="CE1368" s="28"/>
      <c r="CF1368" s="28"/>
      <c r="CG1368" s="28"/>
      <c r="CL1368" s="194"/>
      <c r="CN1368" s="28"/>
      <c r="CO1368" s="28"/>
      <c r="CP1368" s="28"/>
      <c r="CU1368" s="194"/>
      <c r="CW1368" s="28"/>
      <c r="CX1368" s="28"/>
      <c r="CY1368" s="28"/>
      <c r="DD1368" s="194"/>
      <c r="DF1368" s="28"/>
      <c r="DG1368" s="28"/>
      <c r="DH1368" s="28"/>
      <c r="DM1368" s="194"/>
      <c r="DO1368" s="28"/>
      <c r="DP1368" s="28"/>
      <c r="DQ1368" s="28"/>
      <c r="DV1368" s="194"/>
      <c r="DX1368" s="28"/>
      <c r="DY1368" s="28"/>
      <c r="DZ1368" s="28"/>
      <c r="EE1368" s="194"/>
      <c r="EG1368" s="28"/>
      <c r="EH1368" s="28"/>
      <c r="EI1368" s="28"/>
      <c r="EN1368" s="194"/>
      <c r="EP1368" s="28"/>
      <c r="EQ1368" s="28"/>
      <c r="ER1368" s="28"/>
      <c r="EW1368" s="194"/>
      <c r="EY1368" s="28"/>
      <c r="EZ1368" s="28"/>
      <c r="FA1368" s="28"/>
      <c r="FF1368" s="194"/>
      <c r="FH1368" s="28"/>
      <c r="FI1368" s="28"/>
      <c r="FJ1368" s="28"/>
      <c r="FO1368" s="194"/>
      <c r="FQ1368" s="28"/>
      <c r="FR1368" s="28"/>
      <c r="FS1368" s="28"/>
      <c r="FX1368" s="194"/>
      <c r="FZ1368" s="28"/>
      <c r="GA1368" s="28"/>
      <c r="GB1368" s="28"/>
      <c r="GG1368" s="194"/>
      <c r="GI1368" s="28"/>
      <c r="GJ1368" s="28"/>
      <c r="GK1368" s="28"/>
      <c r="GP1368" s="194"/>
      <c r="GR1368" s="28"/>
      <c r="GS1368" s="28"/>
      <c r="GT1368" s="28"/>
      <c r="GY1368" s="194"/>
      <c r="HA1368" s="28"/>
      <c r="HB1368" s="28"/>
      <c r="HC1368" s="28"/>
      <c r="HH1368" s="194"/>
      <c r="HJ1368" s="28"/>
      <c r="HK1368" s="28"/>
      <c r="HL1368" s="28"/>
      <c r="HQ1368" s="28"/>
      <c r="HR1368" s="28"/>
      <c r="HS1368" s="28"/>
      <c r="HT1368" s="28"/>
      <c r="HU1368" s="28"/>
      <c r="HV1368" s="28"/>
      <c r="HW1368" s="28"/>
      <c r="HX1368" s="28"/>
      <c r="HY1368" s="28"/>
      <c r="HZ1368" s="28"/>
      <c r="IA1368" s="28"/>
      <c r="IB1368" s="28"/>
      <c r="IC1368" s="28"/>
      <c r="ID1368" s="28"/>
      <c r="IE1368" s="28"/>
      <c r="IF1368" s="28"/>
      <c r="IG1368" s="28"/>
      <c r="IH1368" s="28"/>
      <c r="II1368" s="28"/>
      <c r="IJ1368" s="28"/>
      <c r="IK1368" s="28"/>
      <c r="IL1368" s="28"/>
      <c r="IM1368" s="28"/>
      <c r="IN1368" s="28"/>
      <c r="IO1368" s="28"/>
      <c r="IP1368" s="28"/>
      <c r="IQ1368" s="28"/>
      <c r="IR1368" s="28"/>
      <c r="IS1368" s="28"/>
      <c r="IT1368" s="28"/>
      <c r="IU1368" s="28"/>
      <c r="IV1368" s="28"/>
    </row>
    <row r="1369" spans="1:256" s="50" customFormat="1" ht="18">
      <c r="A1369" s="396" t="s">
        <v>2335</v>
      </c>
      <c r="B1369" s="28"/>
      <c r="C1369" s="275"/>
      <c r="D1369" s="418" t="s">
        <v>129</v>
      </c>
      <c r="E1369" s="50">
        <f t="shared" si="20"/>
        <v>3</v>
      </c>
      <c r="F1369" s="284">
        <f t="shared" si="21"/>
        <v>90</v>
      </c>
      <c r="H1369" s="50">
        <v>33</v>
      </c>
      <c r="I1369" s="50">
        <v>24</v>
      </c>
      <c r="J1369" s="50">
        <v>33</v>
      </c>
      <c r="N1369" s="28"/>
      <c r="R1369" s="194"/>
      <c r="T1369" s="28"/>
      <c r="U1369" s="28"/>
      <c r="V1369" s="28"/>
      <c r="AA1369" s="194"/>
      <c r="AC1369" s="28"/>
      <c r="AD1369" s="28"/>
      <c r="AE1369" s="28"/>
      <c r="AJ1369" s="194"/>
      <c r="AL1369" s="28"/>
      <c r="AM1369" s="28"/>
      <c r="AN1369" s="28"/>
      <c r="AS1369" s="194"/>
      <c r="AU1369" s="28"/>
      <c r="AV1369" s="28"/>
      <c r="AW1369" s="28"/>
      <c r="BB1369" s="194"/>
      <c r="BD1369" s="28"/>
      <c r="BE1369" s="28"/>
      <c r="BF1369" s="28"/>
      <c r="BK1369" s="194"/>
      <c r="BM1369" s="28"/>
      <c r="BN1369" s="28"/>
      <c r="BO1369" s="28"/>
      <c r="BT1369" s="194"/>
      <c r="BV1369" s="28"/>
      <c r="BW1369" s="28"/>
      <c r="BX1369" s="28"/>
      <c r="CC1369" s="194"/>
      <c r="CE1369" s="28"/>
      <c r="CF1369" s="28"/>
      <c r="CG1369" s="28"/>
      <c r="CL1369" s="194"/>
      <c r="CN1369" s="28"/>
      <c r="CO1369" s="28"/>
      <c r="CP1369" s="28"/>
      <c r="CU1369" s="194"/>
      <c r="CW1369" s="28"/>
      <c r="CX1369" s="28"/>
      <c r="CY1369" s="28"/>
      <c r="DD1369" s="194"/>
      <c r="DF1369" s="28"/>
      <c r="DG1369" s="28"/>
      <c r="DH1369" s="28"/>
      <c r="DM1369" s="194"/>
      <c r="DO1369" s="28"/>
      <c r="DP1369" s="28"/>
      <c r="DQ1369" s="28"/>
      <c r="DV1369" s="194"/>
      <c r="DX1369" s="28"/>
      <c r="DY1369" s="28"/>
      <c r="DZ1369" s="28"/>
      <c r="EE1369" s="194"/>
      <c r="EG1369" s="28"/>
      <c r="EH1369" s="28"/>
      <c r="EI1369" s="28"/>
      <c r="EN1369" s="194"/>
      <c r="EP1369" s="28"/>
      <c r="EQ1369" s="28"/>
      <c r="ER1369" s="28"/>
      <c r="EW1369" s="194"/>
      <c r="EY1369" s="28"/>
      <c r="EZ1369" s="28"/>
      <c r="FA1369" s="28"/>
      <c r="FF1369" s="194"/>
      <c r="FH1369" s="28"/>
      <c r="FI1369" s="28"/>
      <c r="FJ1369" s="28"/>
      <c r="FO1369" s="194"/>
      <c r="FQ1369" s="28"/>
      <c r="FR1369" s="28"/>
      <c r="FS1369" s="28"/>
      <c r="FX1369" s="194"/>
      <c r="FZ1369" s="28"/>
      <c r="GA1369" s="28"/>
      <c r="GB1369" s="28"/>
      <c r="GG1369" s="194"/>
      <c r="GI1369" s="28"/>
      <c r="GJ1369" s="28"/>
      <c r="GK1369" s="28"/>
      <c r="GP1369" s="194"/>
      <c r="GR1369" s="28"/>
      <c r="GS1369" s="28"/>
      <c r="GT1369" s="28"/>
      <c r="GY1369" s="194"/>
      <c r="HA1369" s="28"/>
      <c r="HB1369" s="28"/>
      <c r="HC1369" s="28"/>
      <c r="HH1369" s="194"/>
      <c r="HJ1369" s="28"/>
      <c r="HK1369" s="28"/>
      <c r="HL1369" s="28"/>
      <c r="HQ1369" s="28"/>
      <c r="HR1369" s="28"/>
      <c r="HS1369" s="28"/>
      <c r="HT1369" s="28"/>
      <c r="HU1369" s="28"/>
      <c r="HV1369" s="28"/>
      <c r="HW1369" s="28"/>
      <c r="HX1369" s="28"/>
      <c r="HY1369" s="28"/>
      <c r="HZ1369" s="28"/>
      <c r="IA1369" s="28"/>
      <c r="IB1369" s="28"/>
      <c r="IC1369" s="28"/>
      <c r="ID1369" s="28"/>
      <c r="IE1369" s="28"/>
      <c r="IF1369" s="28"/>
      <c r="IG1369" s="28"/>
      <c r="IH1369" s="28"/>
      <c r="II1369" s="28"/>
      <c r="IJ1369" s="28"/>
      <c r="IK1369" s="28"/>
      <c r="IL1369" s="28"/>
      <c r="IM1369" s="28"/>
      <c r="IN1369" s="28"/>
      <c r="IO1369" s="28"/>
      <c r="IP1369" s="28"/>
      <c r="IQ1369" s="28"/>
      <c r="IR1369" s="28"/>
      <c r="IS1369" s="28"/>
      <c r="IT1369" s="28"/>
      <c r="IU1369" s="28"/>
      <c r="IV1369" s="28"/>
    </row>
    <row r="1370" spans="1:256" s="50" customFormat="1" ht="18">
      <c r="A1370" s="206" t="s">
        <v>2626</v>
      </c>
      <c r="B1370" s="28"/>
      <c r="C1370" s="275"/>
      <c r="D1370" s="418" t="s">
        <v>129</v>
      </c>
      <c r="E1370" s="50">
        <f t="shared" si="20"/>
        <v>0</v>
      </c>
      <c r="F1370" s="284">
        <f t="shared" si="21"/>
        <v>0</v>
      </c>
      <c r="N1370" s="28"/>
      <c r="R1370" s="194"/>
      <c r="T1370" s="28"/>
      <c r="U1370" s="28"/>
      <c r="V1370" s="28"/>
      <c r="AA1370" s="194"/>
      <c r="AC1370" s="28"/>
      <c r="AD1370" s="28"/>
      <c r="AE1370" s="28"/>
      <c r="AJ1370" s="194"/>
      <c r="AL1370" s="28"/>
      <c r="AM1370" s="28"/>
      <c r="AN1370" s="28"/>
      <c r="AS1370" s="194"/>
      <c r="AU1370" s="28"/>
      <c r="AV1370" s="28"/>
      <c r="AW1370" s="28"/>
      <c r="BB1370" s="194"/>
      <c r="BD1370" s="28"/>
      <c r="BE1370" s="28"/>
      <c r="BF1370" s="28"/>
      <c r="BK1370" s="194"/>
      <c r="BM1370" s="28"/>
      <c r="BN1370" s="28"/>
      <c r="BO1370" s="28"/>
      <c r="BT1370" s="194"/>
      <c r="BV1370" s="28"/>
      <c r="BW1370" s="28"/>
      <c r="BX1370" s="28"/>
      <c r="CC1370" s="194"/>
      <c r="CE1370" s="28"/>
      <c r="CF1370" s="28"/>
      <c r="CG1370" s="28"/>
      <c r="CL1370" s="194"/>
      <c r="CN1370" s="28"/>
      <c r="CO1370" s="28"/>
      <c r="CP1370" s="28"/>
      <c r="CU1370" s="194"/>
      <c r="CW1370" s="28"/>
      <c r="CX1370" s="28"/>
      <c r="CY1370" s="28"/>
      <c r="DD1370" s="194"/>
      <c r="DF1370" s="28"/>
      <c r="DG1370" s="28"/>
      <c r="DH1370" s="28"/>
      <c r="DM1370" s="194"/>
      <c r="DO1370" s="28"/>
      <c r="DP1370" s="28"/>
      <c r="DQ1370" s="28"/>
      <c r="DV1370" s="194"/>
      <c r="DX1370" s="28"/>
      <c r="DY1370" s="28"/>
      <c r="DZ1370" s="28"/>
      <c r="EE1370" s="194"/>
      <c r="EG1370" s="28"/>
      <c r="EH1370" s="28"/>
      <c r="EI1370" s="28"/>
      <c r="EN1370" s="194"/>
      <c r="EP1370" s="28"/>
      <c r="EQ1370" s="28"/>
      <c r="ER1370" s="28"/>
      <c r="EW1370" s="194"/>
      <c r="EY1370" s="28"/>
      <c r="EZ1370" s="28"/>
      <c r="FA1370" s="28"/>
      <c r="FF1370" s="194"/>
      <c r="FH1370" s="28"/>
      <c r="FI1370" s="28"/>
      <c r="FJ1370" s="28"/>
      <c r="FO1370" s="194"/>
      <c r="FQ1370" s="28"/>
      <c r="FR1370" s="28"/>
      <c r="FS1370" s="28"/>
      <c r="FX1370" s="194"/>
      <c r="FZ1370" s="28"/>
      <c r="GA1370" s="28"/>
      <c r="GB1370" s="28"/>
      <c r="GG1370" s="194"/>
      <c r="GI1370" s="28"/>
      <c r="GJ1370" s="28"/>
      <c r="GK1370" s="28"/>
      <c r="GP1370" s="194"/>
      <c r="GR1370" s="28"/>
      <c r="GS1370" s="28"/>
      <c r="GT1370" s="28"/>
      <c r="GY1370" s="194"/>
      <c r="HA1370" s="28"/>
      <c r="HB1370" s="28"/>
      <c r="HC1370" s="28"/>
      <c r="HH1370" s="194"/>
      <c r="HJ1370" s="28"/>
      <c r="HK1370" s="28"/>
      <c r="HL1370" s="28"/>
      <c r="HQ1370" s="28"/>
      <c r="HR1370" s="28"/>
      <c r="HS1370" s="28"/>
      <c r="HT1370" s="28"/>
      <c r="HU1370" s="28"/>
      <c r="HV1370" s="28"/>
      <c r="HW1370" s="28"/>
      <c r="HX1370" s="28"/>
      <c r="HY1370" s="28"/>
      <c r="HZ1370" s="28"/>
      <c r="IA1370" s="28"/>
      <c r="IB1370" s="28"/>
      <c r="IC1370" s="28"/>
      <c r="ID1370" s="28"/>
      <c r="IE1370" s="28"/>
      <c r="IF1370" s="28"/>
      <c r="IG1370" s="28"/>
      <c r="IH1370" s="28"/>
      <c r="II1370" s="28"/>
      <c r="IJ1370" s="28"/>
      <c r="IK1370" s="28"/>
      <c r="IL1370" s="28"/>
      <c r="IM1370" s="28"/>
      <c r="IN1370" s="28"/>
      <c r="IO1370" s="28"/>
      <c r="IP1370" s="28"/>
      <c r="IQ1370" s="28"/>
      <c r="IR1370" s="28"/>
      <c r="IS1370" s="28"/>
      <c r="IT1370" s="28"/>
      <c r="IU1370" s="28"/>
      <c r="IV1370" s="28"/>
    </row>
    <row r="1371" spans="1:256" s="50" customFormat="1" ht="18">
      <c r="A1371" s="330" t="s">
        <v>690</v>
      </c>
      <c r="B1371" s="420"/>
      <c r="C1371" s="420"/>
      <c r="D1371" s="418" t="s">
        <v>132</v>
      </c>
      <c r="E1371" s="50">
        <f t="shared" si="20"/>
        <v>6</v>
      </c>
      <c r="F1371" s="284">
        <f t="shared" si="21"/>
        <v>65</v>
      </c>
      <c r="I1371" s="50">
        <v>40</v>
      </c>
      <c r="J1371" s="50">
        <v>25</v>
      </c>
      <c r="N1371" s="28"/>
      <c r="R1371" s="194"/>
      <c r="T1371" s="28"/>
      <c r="U1371" s="28"/>
      <c r="V1371" s="28"/>
      <c r="AA1371" s="194"/>
      <c r="AC1371" s="28"/>
      <c r="AD1371" s="28"/>
      <c r="AE1371" s="28"/>
      <c r="AJ1371" s="194"/>
      <c r="AL1371" s="28"/>
      <c r="AM1371" s="28"/>
      <c r="AN1371" s="28"/>
      <c r="AS1371" s="194"/>
      <c r="AU1371" s="28"/>
      <c r="AV1371" s="28"/>
      <c r="AW1371" s="28"/>
      <c r="BB1371" s="194"/>
      <c r="BD1371" s="28"/>
      <c r="BE1371" s="28"/>
      <c r="BF1371" s="28"/>
      <c r="BK1371" s="194"/>
      <c r="BM1371" s="28"/>
      <c r="BN1371" s="28"/>
      <c r="BO1371" s="28"/>
      <c r="BT1371" s="194"/>
      <c r="BV1371" s="28"/>
      <c r="BW1371" s="28"/>
      <c r="BX1371" s="28"/>
      <c r="CC1371" s="194"/>
      <c r="CE1371" s="28"/>
      <c r="CF1371" s="28"/>
      <c r="CG1371" s="28"/>
      <c r="CL1371" s="194"/>
      <c r="CN1371" s="28"/>
      <c r="CO1371" s="28"/>
      <c r="CP1371" s="28"/>
      <c r="CU1371" s="194"/>
      <c r="CW1371" s="28"/>
      <c r="CX1371" s="28"/>
      <c r="CY1371" s="28"/>
      <c r="DD1371" s="194"/>
      <c r="DF1371" s="28"/>
      <c r="DG1371" s="28"/>
      <c r="DH1371" s="28"/>
      <c r="DM1371" s="194"/>
      <c r="DO1371" s="28"/>
      <c r="DP1371" s="28"/>
      <c r="DQ1371" s="28"/>
      <c r="DV1371" s="194"/>
      <c r="DX1371" s="28"/>
      <c r="DY1371" s="28"/>
      <c r="DZ1371" s="28"/>
      <c r="EE1371" s="194"/>
      <c r="EG1371" s="28"/>
      <c r="EH1371" s="28"/>
      <c r="EI1371" s="28"/>
      <c r="EN1371" s="194"/>
      <c r="EP1371" s="28"/>
      <c r="EQ1371" s="28"/>
      <c r="ER1371" s="28"/>
      <c r="EW1371" s="194"/>
      <c r="EY1371" s="28"/>
      <c r="EZ1371" s="28"/>
      <c r="FA1371" s="28"/>
      <c r="FF1371" s="194"/>
      <c r="FH1371" s="28"/>
      <c r="FI1371" s="28"/>
      <c r="FJ1371" s="28"/>
      <c r="FO1371" s="194"/>
      <c r="FQ1371" s="28"/>
      <c r="FR1371" s="28"/>
      <c r="FS1371" s="28"/>
      <c r="FX1371" s="194"/>
      <c r="FZ1371" s="28"/>
      <c r="GA1371" s="28"/>
      <c r="GB1371" s="28"/>
      <c r="GG1371" s="194"/>
      <c r="GI1371" s="28"/>
      <c r="GJ1371" s="28"/>
      <c r="GK1371" s="28"/>
      <c r="GP1371" s="194"/>
      <c r="GR1371" s="28"/>
      <c r="GS1371" s="28"/>
      <c r="GT1371" s="28"/>
      <c r="GY1371" s="194"/>
      <c r="HA1371" s="28"/>
      <c r="HB1371" s="28"/>
      <c r="HC1371" s="28"/>
      <c r="HH1371" s="194"/>
      <c r="HJ1371" s="28"/>
      <c r="HK1371" s="28"/>
      <c r="HL1371" s="28"/>
      <c r="HQ1371" s="28"/>
      <c r="HR1371" s="28"/>
      <c r="HS1371" s="28"/>
      <c r="HT1371" s="28"/>
      <c r="HU1371" s="28"/>
      <c r="HV1371" s="28"/>
      <c r="HW1371" s="28"/>
      <c r="HX1371" s="28"/>
      <c r="HY1371" s="28"/>
      <c r="HZ1371" s="28"/>
      <c r="IA1371" s="28"/>
      <c r="IB1371" s="28"/>
      <c r="IC1371" s="28"/>
      <c r="ID1371" s="28"/>
      <c r="IE1371" s="28"/>
      <c r="IF1371" s="28"/>
      <c r="IG1371" s="28"/>
      <c r="IH1371" s="28"/>
      <c r="II1371" s="28"/>
      <c r="IJ1371" s="28"/>
      <c r="IK1371" s="28"/>
      <c r="IL1371" s="28"/>
      <c r="IM1371" s="28"/>
      <c r="IN1371" s="28"/>
      <c r="IO1371" s="28"/>
      <c r="IP1371" s="28"/>
      <c r="IQ1371" s="28"/>
      <c r="IR1371" s="28"/>
      <c r="IS1371" s="28"/>
      <c r="IT1371" s="28"/>
      <c r="IU1371" s="28"/>
      <c r="IV1371" s="28"/>
    </row>
    <row r="1372" spans="1:256" s="50" customFormat="1" ht="18">
      <c r="A1372" s="330" t="s">
        <v>585</v>
      </c>
      <c r="B1372" s="420"/>
      <c r="C1372" s="420"/>
      <c r="D1372" s="418" t="s">
        <v>132</v>
      </c>
      <c r="E1372" s="50">
        <f t="shared" si="20"/>
        <v>3</v>
      </c>
      <c r="F1372" s="284">
        <f t="shared" si="21"/>
        <v>0</v>
      </c>
      <c r="N1372" s="28"/>
      <c r="R1372" s="194"/>
      <c r="T1372" s="28"/>
      <c r="U1372" s="28"/>
      <c r="V1372" s="28"/>
      <c r="AA1372" s="194"/>
      <c r="AC1372" s="28"/>
      <c r="AD1372" s="28"/>
      <c r="AE1372" s="28"/>
      <c r="AJ1372" s="194"/>
      <c r="AL1372" s="28"/>
      <c r="AM1372" s="28"/>
      <c r="AN1372" s="28"/>
      <c r="AS1372" s="194"/>
      <c r="AU1372" s="28"/>
      <c r="AV1372" s="28"/>
      <c r="AW1372" s="28"/>
      <c r="BB1372" s="194"/>
      <c r="BD1372" s="28"/>
      <c r="BE1372" s="28"/>
      <c r="BF1372" s="28"/>
      <c r="BK1372" s="194"/>
      <c r="BM1372" s="28"/>
      <c r="BN1372" s="28"/>
      <c r="BO1372" s="28"/>
      <c r="BT1372" s="194"/>
      <c r="BV1372" s="28"/>
      <c r="BW1372" s="28"/>
      <c r="BX1372" s="28"/>
      <c r="CC1372" s="194"/>
      <c r="CE1372" s="28"/>
      <c r="CF1372" s="28"/>
      <c r="CG1372" s="28"/>
      <c r="CL1372" s="194"/>
      <c r="CN1372" s="28"/>
      <c r="CO1372" s="28"/>
      <c r="CP1372" s="28"/>
      <c r="CU1372" s="194"/>
      <c r="CW1372" s="28"/>
      <c r="CX1372" s="28"/>
      <c r="CY1372" s="28"/>
      <c r="DD1372" s="194"/>
      <c r="DF1372" s="28"/>
      <c r="DG1372" s="28"/>
      <c r="DH1372" s="28"/>
      <c r="DM1372" s="194"/>
      <c r="DO1372" s="28"/>
      <c r="DP1372" s="28"/>
      <c r="DQ1372" s="28"/>
      <c r="DV1372" s="194"/>
      <c r="DX1372" s="28"/>
      <c r="DY1372" s="28"/>
      <c r="DZ1372" s="28"/>
      <c r="EE1372" s="194"/>
      <c r="EG1372" s="28"/>
      <c r="EH1372" s="28"/>
      <c r="EI1372" s="28"/>
      <c r="EN1372" s="194"/>
      <c r="EP1372" s="28"/>
      <c r="EQ1372" s="28"/>
      <c r="ER1372" s="28"/>
      <c r="EW1372" s="194"/>
      <c r="EY1372" s="28"/>
      <c r="EZ1372" s="28"/>
      <c r="FA1372" s="28"/>
      <c r="FF1372" s="194"/>
      <c r="FH1372" s="28"/>
      <c r="FI1372" s="28"/>
      <c r="FJ1372" s="28"/>
      <c r="FO1372" s="194"/>
      <c r="FQ1372" s="28"/>
      <c r="FR1372" s="28"/>
      <c r="FS1372" s="28"/>
      <c r="FX1372" s="194"/>
      <c r="FZ1372" s="28"/>
      <c r="GA1372" s="28"/>
      <c r="GB1372" s="28"/>
      <c r="GG1372" s="194"/>
      <c r="GI1372" s="28"/>
      <c r="GJ1372" s="28"/>
      <c r="GK1372" s="28"/>
      <c r="GP1372" s="194"/>
      <c r="GR1372" s="28"/>
      <c r="GS1372" s="28"/>
      <c r="GT1372" s="28"/>
      <c r="GY1372" s="194"/>
      <c r="HA1372" s="28"/>
      <c r="HB1372" s="28"/>
      <c r="HC1372" s="28"/>
      <c r="HH1372" s="194"/>
      <c r="HJ1372" s="28"/>
      <c r="HK1372" s="28"/>
      <c r="HL1372" s="28"/>
      <c r="HQ1372" s="28"/>
      <c r="HR1372" s="28"/>
      <c r="HS1372" s="28"/>
      <c r="HT1372" s="28"/>
      <c r="HU1372" s="28"/>
      <c r="HV1372" s="28"/>
      <c r="HW1372" s="28"/>
      <c r="HX1372" s="28"/>
      <c r="HY1372" s="28"/>
      <c r="HZ1372" s="28"/>
      <c r="IA1372" s="28"/>
      <c r="IB1372" s="28"/>
      <c r="IC1372" s="28"/>
      <c r="ID1372" s="28"/>
      <c r="IE1372" s="28"/>
      <c r="IF1372" s="28"/>
      <c r="IG1372" s="28"/>
      <c r="IH1372" s="28"/>
      <c r="II1372" s="28"/>
      <c r="IJ1372" s="28"/>
      <c r="IK1372" s="28"/>
      <c r="IL1372" s="28"/>
      <c r="IM1372" s="28"/>
      <c r="IN1372" s="28"/>
      <c r="IO1372" s="28"/>
      <c r="IP1372" s="28"/>
      <c r="IQ1372" s="28"/>
      <c r="IR1372" s="28"/>
      <c r="IS1372" s="28"/>
      <c r="IT1372" s="28"/>
      <c r="IU1372" s="28"/>
      <c r="IV1372" s="28"/>
    </row>
    <row r="1373" spans="1:256" s="50" customFormat="1" ht="18">
      <c r="A1373" s="396" t="s">
        <v>2640</v>
      </c>
      <c r="B1373" s="28"/>
      <c r="C1373" s="275"/>
      <c r="D1373" s="418" t="s">
        <v>129</v>
      </c>
      <c r="E1373" s="50">
        <f t="shared" si="20"/>
        <v>0</v>
      </c>
      <c r="F1373" s="284">
        <f t="shared" si="21"/>
        <v>0</v>
      </c>
      <c r="N1373" s="28"/>
      <c r="R1373" s="194"/>
      <c r="T1373" s="28"/>
      <c r="U1373" s="28"/>
      <c r="V1373" s="28"/>
      <c r="AA1373" s="194"/>
      <c r="AC1373" s="28"/>
      <c r="AD1373" s="28"/>
      <c r="AE1373" s="28"/>
      <c r="AJ1373" s="194"/>
      <c r="AL1373" s="28"/>
      <c r="AM1373" s="28"/>
      <c r="AN1373" s="28"/>
      <c r="AS1373" s="194"/>
      <c r="AU1373" s="28"/>
      <c r="AV1373" s="28"/>
      <c r="AW1373" s="28"/>
      <c r="BB1373" s="194"/>
      <c r="BD1373" s="28"/>
      <c r="BE1373" s="28"/>
      <c r="BF1373" s="28"/>
      <c r="BK1373" s="194"/>
      <c r="BM1373" s="28"/>
      <c r="BN1373" s="28"/>
      <c r="BO1373" s="28"/>
      <c r="BT1373" s="194"/>
      <c r="BV1373" s="28"/>
      <c r="BW1373" s="28"/>
      <c r="BX1373" s="28"/>
      <c r="CC1373" s="194"/>
      <c r="CE1373" s="28"/>
      <c r="CF1373" s="28"/>
      <c r="CG1373" s="28"/>
      <c r="CL1373" s="194"/>
      <c r="CN1373" s="28"/>
      <c r="CO1373" s="28"/>
      <c r="CP1373" s="28"/>
      <c r="CU1373" s="194"/>
      <c r="CW1373" s="28"/>
      <c r="CX1373" s="28"/>
      <c r="CY1373" s="28"/>
      <c r="DD1373" s="194"/>
      <c r="DF1373" s="28"/>
      <c r="DG1373" s="28"/>
      <c r="DH1373" s="28"/>
      <c r="DM1373" s="194"/>
      <c r="DO1373" s="28"/>
      <c r="DP1373" s="28"/>
      <c r="DQ1373" s="28"/>
      <c r="DV1373" s="194"/>
      <c r="DX1373" s="28"/>
      <c r="DY1373" s="28"/>
      <c r="DZ1373" s="28"/>
      <c r="EE1373" s="194"/>
      <c r="EG1373" s="28"/>
      <c r="EH1373" s="28"/>
      <c r="EI1373" s="28"/>
      <c r="EN1373" s="194"/>
      <c r="EP1373" s="28"/>
      <c r="EQ1373" s="28"/>
      <c r="ER1373" s="28"/>
      <c r="EW1373" s="194"/>
      <c r="EY1373" s="28"/>
      <c r="EZ1373" s="28"/>
      <c r="FA1373" s="28"/>
      <c r="FF1373" s="194"/>
      <c r="FH1373" s="28"/>
      <c r="FI1373" s="28"/>
      <c r="FJ1373" s="28"/>
      <c r="FO1373" s="194"/>
      <c r="FQ1373" s="28"/>
      <c r="FR1373" s="28"/>
      <c r="FS1373" s="28"/>
      <c r="FX1373" s="194"/>
      <c r="FZ1373" s="28"/>
      <c r="GA1373" s="28"/>
      <c r="GB1373" s="28"/>
      <c r="GG1373" s="194"/>
      <c r="GI1373" s="28"/>
      <c r="GJ1373" s="28"/>
      <c r="GK1373" s="28"/>
      <c r="GP1373" s="194"/>
      <c r="GR1373" s="28"/>
      <c r="GS1373" s="28"/>
      <c r="GT1373" s="28"/>
      <c r="GY1373" s="194"/>
      <c r="HA1373" s="28"/>
      <c r="HB1373" s="28"/>
      <c r="HC1373" s="28"/>
      <c r="HH1373" s="194"/>
      <c r="HJ1373" s="28"/>
      <c r="HK1373" s="28"/>
      <c r="HL1373" s="28"/>
      <c r="HQ1373" s="28"/>
      <c r="HR1373" s="28"/>
      <c r="HS1373" s="28"/>
      <c r="HT1373" s="28"/>
      <c r="HU1373" s="28"/>
      <c r="HV1373" s="28"/>
      <c r="HW1373" s="28"/>
      <c r="HX1373" s="28"/>
      <c r="HY1373" s="28"/>
      <c r="HZ1373" s="28"/>
      <c r="IA1373" s="28"/>
      <c r="IB1373" s="28"/>
      <c r="IC1373" s="28"/>
      <c r="ID1373" s="28"/>
      <c r="IE1373" s="28"/>
      <c r="IF1373" s="28"/>
      <c r="IG1373" s="28"/>
      <c r="IH1373" s="28"/>
      <c r="II1373" s="28"/>
      <c r="IJ1373" s="28"/>
      <c r="IK1373" s="28"/>
      <c r="IL1373" s="28"/>
      <c r="IM1373" s="28"/>
      <c r="IN1373" s="28"/>
      <c r="IO1373" s="28"/>
      <c r="IP1373" s="28"/>
      <c r="IQ1373" s="28"/>
      <c r="IR1373" s="28"/>
      <c r="IS1373" s="28"/>
      <c r="IT1373" s="28"/>
      <c r="IU1373" s="28"/>
      <c r="IV1373" s="28"/>
    </row>
    <row r="1374" spans="1:256" s="50" customFormat="1" ht="18">
      <c r="A1374" s="206" t="s">
        <v>2314</v>
      </c>
      <c r="B1374" s="420"/>
      <c r="C1374" s="420"/>
      <c r="D1374" s="418" t="s">
        <v>132</v>
      </c>
      <c r="E1374" s="50">
        <f t="shared" si="20"/>
        <v>1</v>
      </c>
      <c r="F1374" s="284">
        <f t="shared" si="21"/>
        <v>0</v>
      </c>
      <c r="N1374" s="28"/>
      <c r="R1374" s="194"/>
      <c r="T1374" s="28"/>
      <c r="U1374" s="28"/>
      <c r="V1374" s="28"/>
      <c r="AA1374" s="194"/>
      <c r="AC1374" s="28"/>
      <c r="AD1374" s="28"/>
      <c r="AE1374" s="28"/>
      <c r="AJ1374" s="194"/>
      <c r="AL1374" s="28"/>
      <c r="AM1374" s="28"/>
      <c r="AN1374" s="28"/>
      <c r="AS1374" s="194"/>
      <c r="AU1374" s="28"/>
      <c r="AV1374" s="28"/>
      <c r="AW1374" s="28"/>
      <c r="BB1374" s="194"/>
      <c r="BD1374" s="28"/>
      <c r="BE1374" s="28"/>
      <c r="BF1374" s="28"/>
      <c r="BK1374" s="194"/>
      <c r="BM1374" s="28"/>
      <c r="BN1374" s="28"/>
      <c r="BO1374" s="28"/>
      <c r="BT1374" s="194"/>
      <c r="BV1374" s="28"/>
      <c r="BW1374" s="28"/>
      <c r="BX1374" s="28"/>
      <c r="CC1374" s="194"/>
      <c r="CE1374" s="28"/>
      <c r="CF1374" s="28"/>
      <c r="CG1374" s="28"/>
      <c r="CL1374" s="194"/>
      <c r="CN1374" s="28"/>
      <c r="CO1374" s="28"/>
      <c r="CP1374" s="28"/>
      <c r="CU1374" s="194"/>
      <c r="CW1374" s="28"/>
      <c r="CX1374" s="28"/>
      <c r="CY1374" s="28"/>
      <c r="DD1374" s="194"/>
      <c r="DF1374" s="28"/>
      <c r="DG1374" s="28"/>
      <c r="DH1374" s="28"/>
      <c r="DM1374" s="194"/>
      <c r="DO1374" s="28"/>
      <c r="DP1374" s="28"/>
      <c r="DQ1374" s="28"/>
      <c r="DV1374" s="194"/>
      <c r="DX1374" s="28"/>
      <c r="DY1374" s="28"/>
      <c r="DZ1374" s="28"/>
      <c r="EE1374" s="194"/>
      <c r="EG1374" s="28"/>
      <c r="EH1374" s="28"/>
      <c r="EI1374" s="28"/>
      <c r="EN1374" s="194"/>
      <c r="EP1374" s="28"/>
      <c r="EQ1374" s="28"/>
      <c r="ER1374" s="28"/>
      <c r="EW1374" s="194"/>
      <c r="EY1374" s="28"/>
      <c r="EZ1374" s="28"/>
      <c r="FA1374" s="28"/>
      <c r="FF1374" s="194"/>
      <c r="FH1374" s="28"/>
      <c r="FI1374" s="28"/>
      <c r="FJ1374" s="28"/>
      <c r="FO1374" s="194"/>
      <c r="FQ1374" s="28"/>
      <c r="FR1374" s="28"/>
      <c r="FS1374" s="28"/>
      <c r="FX1374" s="194"/>
      <c r="FZ1374" s="28"/>
      <c r="GA1374" s="28"/>
      <c r="GB1374" s="28"/>
      <c r="GG1374" s="194"/>
      <c r="GI1374" s="28"/>
      <c r="GJ1374" s="28"/>
      <c r="GK1374" s="28"/>
      <c r="GP1374" s="194"/>
      <c r="GR1374" s="28"/>
      <c r="GS1374" s="28"/>
      <c r="GT1374" s="28"/>
      <c r="GY1374" s="194"/>
      <c r="HA1374" s="28"/>
      <c r="HB1374" s="28"/>
      <c r="HC1374" s="28"/>
      <c r="HH1374" s="194"/>
      <c r="HJ1374" s="28"/>
      <c r="HK1374" s="28"/>
      <c r="HL1374" s="28"/>
      <c r="HQ1374" s="28"/>
      <c r="HR1374" s="28"/>
      <c r="HS1374" s="28"/>
      <c r="HT1374" s="28"/>
      <c r="HU1374" s="28"/>
      <c r="HV1374" s="28"/>
      <c r="HW1374" s="28"/>
      <c r="HX1374" s="28"/>
      <c r="HY1374" s="28"/>
      <c r="HZ1374" s="28"/>
      <c r="IA1374" s="28"/>
      <c r="IB1374" s="28"/>
      <c r="IC1374" s="28"/>
      <c r="ID1374" s="28"/>
      <c r="IE1374" s="28"/>
      <c r="IF1374" s="28"/>
      <c r="IG1374" s="28"/>
      <c r="IH1374" s="28"/>
      <c r="II1374" s="28"/>
      <c r="IJ1374" s="28"/>
      <c r="IK1374" s="28"/>
      <c r="IL1374" s="28"/>
      <c r="IM1374" s="28"/>
      <c r="IN1374" s="28"/>
      <c r="IO1374" s="28"/>
      <c r="IP1374" s="28"/>
      <c r="IQ1374" s="28"/>
      <c r="IR1374" s="28"/>
      <c r="IS1374" s="28"/>
      <c r="IT1374" s="28"/>
      <c r="IU1374" s="28"/>
      <c r="IV1374" s="28"/>
    </row>
    <row r="1375" spans="1:256" s="50" customFormat="1" ht="18">
      <c r="A1375" s="206" t="s">
        <v>2562</v>
      </c>
      <c r="B1375" s="28"/>
      <c r="C1375" s="275"/>
      <c r="D1375" s="418" t="s">
        <v>129</v>
      </c>
      <c r="E1375" s="50">
        <f t="shared" si="20"/>
        <v>0</v>
      </c>
      <c r="F1375" s="284">
        <f t="shared" si="21"/>
        <v>0</v>
      </c>
      <c r="N1375" s="28"/>
      <c r="R1375" s="194"/>
      <c r="T1375" s="28"/>
      <c r="U1375" s="28"/>
      <c r="V1375" s="28"/>
      <c r="AA1375" s="194"/>
      <c r="AC1375" s="28"/>
      <c r="AD1375" s="28"/>
      <c r="AE1375" s="28"/>
      <c r="AJ1375" s="194"/>
      <c r="AL1375" s="28"/>
      <c r="AM1375" s="28"/>
      <c r="AN1375" s="28"/>
      <c r="AS1375" s="194"/>
      <c r="AU1375" s="28"/>
      <c r="AV1375" s="28"/>
      <c r="AW1375" s="28"/>
      <c r="BB1375" s="194"/>
      <c r="BD1375" s="28"/>
      <c r="BE1375" s="28"/>
      <c r="BF1375" s="28"/>
      <c r="BK1375" s="194"/>
      <c r="BM1375" s="28"/>
      <c r="BN1375" s="28"/>
      <c r="BO1375" s="28"/>
      <c r="BT1375" s="194"/>
      <c r="BV1375" s="28"/>
      <c r="BW1375" s="28"/>
      <c r="BX1375" s="28"/>
      <c r="CC1375" s="194"/>
      <c r="CE1375" s="28"/>
      <c r="CF1375" s="28"/>
      <c r="CG1375" s="28"/>
      <c r="CL1375" s="194"/>
      <c r="CN1375" s="28"/>
      <c r="CO1375" s="28"/>
      <c r="CP1375" s="28"/>
      <c r="CU1375" s="194"/>
      <c r="CW1375" s="28"/>
      <c r="CX1375" s="28"/>
      <c r="CY1375" s="28"/>
      <c r="DD1375" s="194"/>
      <c r="DF1375" s="28"/>
      <c r="DG1375" s="28"/>
      <c r="DH1375" s="28"/>
      <c r="DM1375" s="194"/>
      <c r="DO1375" s="28"/>
      <c r="DP1375" s="28"/>
      <c r="DQ1375" s="28"/>
      <c r="DV1375" s="194"/>
      <c r="DX1375" s="28"/>
      <c r="DY1375" s="28"/>
      <c r="DZ1375" s="28"/>
      <c r="EE1375" s="194"/>
      <c r="EG1375" s="28"/>
      <c r="EH1375" s="28"/>
      <c r="EI1375" s="28"/>
      <c r="EN1375" s="194"/>
      <c r="EP1375" s="28"/>
      <c r="EQ1375" s="28"/>
      <c r="ER1375" s="28"/>
      <c r="EW1375" s="194"/>
      <c r="EY1375" s="28"/>
      <c r="EZ1375" s="28"/>
      <c r="FA1375" s="28"/>
      <c r="FF1375" s="194"/>
      <c r="FH1375" s="28"/>
      <c r="FI1375" s="28"/>
      <c r="FJ1375" s="28"/>
      <c r="FO1375" s="194"/>
      <c r="FQ1375" s="28"/>
      <c r="FR1375" s="28"/>
      <c r="FS1375" s="28"/>
      <c r="FX1375" s="194"/>
      <c r="FZ1375" s="28"/>
      <c r="GA1375" s="28"/>
      <c r="GB1375" s="28"/>
      <c r="GG1375" s="194"/>
      <c r="GI1375" s="28"/>
      <c r="GJ1375" s="28"/>
      <c r="GK1375" s="28"/>
      <c r="GP1375" s="194"/>
      <c r="GR1375" s="28"/>
      <c r="GS1375" s="28"/>
      <c r="GT1375" s="28"/>
      <c r="GY1375" s="194"/>
      <c r="HA1375" s="28"/>
      <c r="HB1375" s="28"/>
      <c r="HC1375" s="28"/>
      <c r="HH1375" s="194"/>
      <c r="HJ1375" s="28"/>
      <c r="HK1375" s="28"/>
      <c r="HL1375" s="28"/>
      <c r="HQ1375" s="28"/>
      <c r="HR1375" s="28"/>
      <c r="HS1375" s="28"/>
      <c r="HT1375" s="28"/>
      <c r="HU1375" s="28"/>
      <c r="HV1375" s="28"/>
      <c r="HW1375" s="28"/>
      <c r="HX1375" s="28"/>
      <c r="HY1375" s="28"/>
      <c r="HZ1375" s="28"/>
      <c r="IA1375" s="28"/>
      <c r="IB1375" s="28"/>
      <c r="IC1375" s="28"/>
      <c r="ID1375" s="28"/>
      <c r="IE1375" s="28"/>
      <c r="IF1375" s="28"/>
      <c r="IG1375" s="28"/>
      <c r="IH1375" s="28"/>
      <c r="II1375" s="28"/>
      <c r="IJ1375" s="28"/>
      <c r="IK1375" s="28"/>
      <c r="IL1375" s="28"/>
      <c r="IM1375" s="28"/>
      <c r="IN1375" s="28"/>
      <c r="IO1375" s="28"/>
      <c r="IP1375" s="28"/>
      <c r="IQ1375" s="28"/>
      <c r="IR1375" s="28"/>
      <c r="IS1375" s="28"/>
      <c r="IT1375" s="28"/>
      <c r="IU1375" s="28"/>
      <c r="IV1375" s="28"/>
    </row>
    <row r="1376" spans="1:256" s="50" customFormat="1" ht="18">
      <c r="A1376" s="206" t="s">
        <v>2680</v>
      </c>
      <c r="B1376" s="28"/>
      <c r="C1376" s="275"/>
      <c r="D1376" s="418" t="s">
        <v>129</v>
      </c>
      <c r="E1376" s="50">
        <f t="shared" si="20"/>
        <v>0</v>
      </c>
      <c r="F1376" s="284">
        <f t="shared" si="21"/>
        <v>0</v>
      </c>
      <c r="L1376" s="28"/>
      <c r="N1376" s="28"/>
      <c r="R1376" s="194"/>
      <c r="T1376" s="28"/>
      <c r="U1376" s="28"/>
      <c r="V1376" s="28"/>
      <c r="AA1376" s="194"/>
      <c r="AC1376" s="28"/>
      <c r="AD1376" s="28"/>
      <c r="AE1376" s="28"/>
      <c r="AJ1376" s="194"/>
      <c r="AL1376" s="28"/>
      <c r="AM1376" s="28"/>
      <c r="AN1376" s="28"/>
      <c r="AS1376" s="194"/>
      <c r="AU1376" s="28"/>
      <c r="AV1376" s="28"/>
      <c r="AW1376" s="28"/>
      <c r="BB1376" s="194"/>
      <c r="BD1376" s="28"/>
      <c r="BE1376" s="28"/>
      <c r="BF1376" s="28"/>
      <c r="BK1376" s="194"/>
      <c r="BM1376" s="28"/>
      <c r="BN1376" s="28"/>
      <c r="BO1376" s="28"/>
      <c r="BT1376" s="194"/>
      <c r="BV1376" s="28"/>
      <c r="BW1376" s="28"/>
      <c r="BX1376" s="28"/>
      <c r="CC1376" s="194"/>
      <c r="CE1376" s="28"/>
      <c r="CF1376" s="28"/>
      <c r="CG1376" s="28"/>
      <c r="CL1376" s="194"/>
      <c r="CN1376" s="28"/>
      <c r="CO1376" s="28"/>
      <c r="CP1376" s="28"/>
      <c r="CU1376" s="194"/>
      <c r="CW1376" s="28"/>
      <c r="CX1376" s="28"/>
      <c r="CY1376" s="28"/>
      <c r="DD1376" s="194"/>
      <c r="DF1376" s="28"/>
      <c r="DG1376" s="28"/>
      <c r="DH1376" s="28"/>
      <c r="DM1376" s="194"/>
      <c r="DO1376" s="28"/>
      <c r="DP1376" s="28"/>
      <c r="DQ1376" s="28"/>
      <c r="DV1376" s="194"/>
      <c r="DX1376" s="28"/>
      <c r="DY1376" s="28"/>
      <c r="DZ1376" s="28"/>
      <c r="EE1376" s="194"/>
      <c r="EG1376" s="28"/>
      <c r="EH1376" s="28"/>
      <c r="EI1376" s="28"/>
      <c r="EN1376" s="194"/>
      <c r="EP1376" s="28"/>
      <c r="EQ1376" s="28"/>
      <c r="ER1376" s="28"/>
      <c r="EW1376" s="194"/>
      <c r="EY1376" s="28"/>
      <c r="EZ1376" s="28"/>
      <c r="FA1376" s="28"/>
      <c r="FF1376" s="194"/>
      <c r="FH1376" s="28"/>
      <c r="FI1376" s="28"/>
      <c r="FJ1376" s="28"/>
      <c r="FO1376" s="194"/>
      <c r="FQ1376" s="28"/>
      <c r="FR1376" s="28"/>
      <c r="FS1376" s="28"/>
      <c r="FX1376" s="194"/>
      <c r="FZ1376" s="28"/>
      <c r="GA1376" s="28"/>
      <c r="GB1376" s="28"/>
      <c r="GG1376" s="194"/>
      <c r="GI1376" s="28"/>
      <c r="GJ1376" s="28"/>
      <c r="GK1376" s="28"/>
      <c r="GP1376" s="194"/>
      <c r="GR1376" s="28"/>
      <c r="GS1376" s="28"/>
      <c r="GT1376" s="28"/>
      <c r="GY1376" s="194"/>
      <c r="HA1376" s="28"/>
      <c r="HB1376" s="28"/>
      <c r="HC1376" s="28"/>
      <c r="HH1376" s="194"/>
      <c r="HJ1376" s="28"/>
      <c r="HK1376" s="28"/>
      <c r="HL1376" s="28"/>
      <c r="HQ1376" s="28"/>
      <c r="HR1376" s="28"/>
      <c r="HS1376" s="28"/>
      <c r="HT1376" s="28"/>
      <c r="HU1376" s="28"/>
      <c r="HV1376" s="28"/>
      <c r="HW1376" s="28"/>
      <c r="HX1376" s="28"/>
      <c r="HY1376" s="28"/>
      <c r="HZ1376" s="28"/>
      <c r="IA1376" s="28"/>
      <c r="IB1376" s="28"/>
      <c r="IC1376" s="28"/>
      <c r="ID1376" s="28"/>
      <c r="IE1376" s="28"/>
      <c r="IF1376" s="28"/>
      <c r="IG1376" s="28"/>
      <c r="IH1376" s="28"/>
      <c r="II1376" s="28"/>
      <c r="IJ1376" s="28"/>
      <c r="IK1376" s="28"/>
      <c r="IL1376" s="28"/>
      <c r="IM1376" s="28"/>
      <c r="IN1376" s="28"/>
      <c r="IO1376" s="28"/>
      <c r="IP1376" s="28"/>
      <c r="IQ1376" s="28"/>
      <c r="IR1376" s="28"/>
      <c r="IS1376" s="28"/>
      <c r="IT1376" s="28"/>
      <c r="IU1376" s="28"/>
      <c r="IV1376" s="28"/>
    </row>
    <row r="1377" spans="1:256" s="50" customFormat="1" ht="18">
      <c r="A1377" s="206" t="s">
        <v>2634</v>
      </c>
      <c r="B1377" s="28"/>
      <c r="C1377" s="275"/>
      <c r="D1377" s="418" t="s">
        <v>129</v>
      </c>
      <c r="E1377" s="50">
        <f t="shared" si="20"/>
        <v>1</v>
      </c>
      <c r="F1377" s="284">
        <f t="shared" si="21"/>
        <v>61</v>
      </c>
      <c r="H1377" s="50">
        <v>2</v>
      </c>
      <c r="I1377" s="50">
        <v>40</v>
      </c>
      <c r="J1377" s="50">
        <v>19</v>
      </c>
      <c r="L1377" s="28"/>
      <c r="N1377" s="28"/>
      <c r="R1377" s="194"/>
      <c r="T1377" s="28"/>
      <c r="U1377" s="28"/>
      <c r="V1377" s="28"/>
      <c r="AA1377" s="194"/>
      <c r="AC1377" s="28"/>
      <c r="AD1377" s="28"/>
      <c r="AE1377" s="28"/>
      <c r="AJ1377" s="194"/>
      <c r="AL1377" s="28"/>
      <c r="AM1377" s="28"/>
      <c r="AN1377" s="28"/>
      <c r="AS1377" s="194"/>
      <c r="AU1377" s="28"/>
      <c r="AV1377" s="28"/>
      <c r="AW1377" s="28"/>
      <c r="BB1377" s="194"/>
      <c r="BD1377" s="28"/>
      <c r="BE1377" s="28"/>
      <c r="BF1377" s="28"/>
      <c r="BK1377" s="194"/>
      <c r="BM1377" s="28"/>
      <c r="BN1377" s="28"/>
      <c r="BO1377" s="28"/>
      <c r="BT1377" s="194"/>
      <c r="BV1377" s="28"/>
      <c r="BW1377" s="28"/>
      <c r="BX1377" s="28"/>
      <c r="CC1377" s="194"/>
      <c r="CE1377" s="28"/>
      <c r="CF1377" s="28"/>
      <c r="CG1377" s="28"/>
      <c r="CL1377" s="194"/>
      <c r="CN1377" s="28"/>
      <c r="CO1377" s="28"/>
      <c r="CP1377" s="28"/>
      <c r="CU1377" s="194"/>
      <c r="CW1377" s="28"/>
      <c r="CX1377" s="28"/>
      <c r="CY1377" s="28"/>
      <c r="DD1377" s="194"/>
      <c r="DF1377" s="28"/>
      <c r="DG1377" s="28"/>
      <c r="DH1377" s="28"/>
      <c r="DM1377" s="194"/>
      <c r="DO1377" s="28"/>
      <c r="DP1377" s="28"/>
      <c r="DQ1377" s="28"/>
      <c r="DV1377" s="194"/>
      <c r="DX1377" s="28"/>
      <c r="DY1377" s="28"/>
      <c r="DZ1377" s="28"/>
      <c r="EE1377" s="194"/>
      <c r="EG1377" s="28"/>
      <c r="EH1377" s="28"/>
      <c r="EI1377" s="28"/>
      <c r="EN1377" s="194"/>
      <c r="EP1377" s="28"/>
      <c r="EQ1377" s="28"/>
      <c r="ER1377" s="28"/>
      <c r="EW1377" s="194"/>
      <c r="EY1377" s="28"/>
      <c r="EZ1377" s="28"/>
      <c r="FA1377" s="28"/>
      <c r="FF1377" s="194"/>
      <c r="FH1377" s="28"/>
      <c r="FI1377" s="28"/>
      <c r="FJ1377" s="28"/>
      <c r="FO1377" s="194"/>
      <c r="FQ1377" s="28"/>
      <c r="FR1377" s="28"/>
      <c r="FS1377" s="28"/>
      <c r="FX1377" s="194"/>
      <c r="FZ1377" s="28"/>
      <c r="GA1377" s="28"/>
      <c r="GB1377" s="28"/>
      <c r="GG1377" s="194"/>
      <c r="GI1377" s="28"/>
      <c r="GJ1377" s="28"/>
      <c r="GK1377" s="28"/>
      <c r="GP1377" s="194"/>
      <c r="GR1377" s="28"/>
      <c r="GS1377" s="28"/>
      <c r="GT1377" s="28"/>
      <c r="GY1377" s="194"/>
      <c r="HA1377" s="28"/>
      <c r="HB1377" s="28"/>
      <c r="HC1377" s="28"/>
      <c r="HH1377" s="194"/>
      <c r="HJ1377" s="28"/>
      <c r="HK1377" s="28"/>
      <c r="HL1377" s="28"/>
      <c r="HQ1377" s="28"/>
      <c r="HR1377" s="28"/>
      <c r="HS1377" s="28"/>
      <c r="HT1377" s="28"/>
      <c r="HU1377" s="28"/>
      <c r="HV1377" s="28"/>
      <c r="HW1377" s="28"/>
      <c r="HX1377" s="28"/>
      <c r="HY1377" s="28"/>
      <c r="HZ1377" s="28"/>
      <c r="IA1377" s="28"/>
      <c r="IB1377" s="28"/>
      <c r="IC1377" s="28"/>
      <c r="ID1377" s="28"/>
      <c r="IE1377" s="28"/>
      <c r="IF1377" s="28"/>
      <c r="IG1377" s="28"/>
      <c r="IH1377" s="28"/>
      <c r="II1377" s="28"/>
      <c r="IJ1377" s="28"/>
      <c r="IK1377" s="28"/>
      <c r="IL1377" s="28"/>
      <c r="IM1377" s="28"/>
      <c r="IN1377" s="28"/>
      <c r="IO1377" s="28"/>
      <c r="IP1377" s="28"/>
      <c r="IQ1377" s="28"/>
      <c r="IR1377" s="28"/>
      <c r="IS1377" s="28"/>
      <c r="IT1377" s="28"/>
      <c r="IU1377" s="28"/>
      <c r="IV1377" s="28"/>
    </row>
    <row r="1378" spans="1:256" s="50" customFormat="1" ht="18">
      <c r="A1378" s="330" t="s">
        <v>840</v>
      </c>
      <c r="B1378" s="420"/>
      <c r="C1378" s="420"/>
      <c r="D1378" s="418" t="s">
        <v>132</v>
      </c>
      <c r="E1378" s="50">
        <f t="shared" si="20"/>
        <v>1</v>
      </c>
      <c r="F1378" s="284">
        <f t="shared" si="21"/>
        <v>52</v>
      </c>
      <c r="G1378" s="50">
        <v>20</v>
      </c>
      <c r="H1378" s="50">
        <v>29</v>
      </c>
      <c r="J1378" s="50">
        <v>3</v>
      </c>
      <c r="N1378" s="28"/>
      <c r="R1378" s="194"/>
      <c r="T1378" s="28"/>
      <c r="U1378" s="28"/>
      <c r="V1378" s="28"/>
      <c r="AA1378" s="194"/>
      <c r="AC1378" s="28"/>
      <c r="AD1378" s="28"/>
      <c r="AE1378" s="28"/>
      <c r="AJ1378" s="194"/>
      <c r="AL1378" s="28"/>
      <c r="AM1378" s="28"/>
      <c r="AN1378" s="28"/>
      <c r="AS1378" s="194"/>
      <c r="AU1378" s="28"/>
      <c r="AV1378" s="28"/>
      <c r="AW1378" s="28"/>
      <c r="BB1378" s="194"/>
      <c r="BD1378" s="28"/>
      <c r="BE1378" s="28"/>
      <c r="BF1378" s="28"/>
      <c r="BK1378" s="194"/>
      <c r="BM1378" s="28"/>
      <c r="BN1378" s="28"/>
      <c r="BO1378" s="28"/>
      <c r="BT1378" s="194"/>
      <c r="BV1378" s="28"/>
      <c r="BW1378" s="28"/>
      <c r="BX1378" s="28"/>
      <c r="CC1378" s="194"/>
      <c r="CE1378" s="28"/>
      <c r="CF1378" s="28"/>
      <c r="CG1378" s="28"/>
      <c r="CL1378" s="194"/>
      <c r="CN1378" s="28"/>
      <c r="CO1378" s="28"/>
      <c r="CP1378" s="28"/>
      <c r="CU1378" s="194"/>
      <c r="CW1378" s="28"/>
      <c r="CX1378" s="28"/>
      <c r="CY1378" s="28"/>
      <c r="DD1378" s="194"/>
      <c r="DF1378" s="28"/>
      <c r="DG1378" s="28"/>
      <c r="DH1378" s="28"/>
      <c r="DM1378" s="194"/>
      <c r="DO1378" s="28"/>
      <c r="DP1378" s="28"/>
      <c r="DQ1378" s="28"/>
      <c r="DV1378" s="194"/>
      <c r="DX1378" s="28"/>
      <c r="DY1378" s="28"/>
      <c r="DZ1378" s="28"/>
      <c r="EE1378" s="194"/>
      <c r="EG1378" s="28"/>
      <c r="EH1378" s="28"/>
      <c r="EI1378" s="28"/>
      <c r="EN1378" s="194"/>
      <c r="EP1378" s="28"/>
      <c r="EQ1378" s="28"/>
      <c r="ER1378" s="28"/>
      <c r="EW1378" s="194"/>
      <c r="EY1378" s="28"/>
      <c r="EZ1378" s="28"/>
      <c r="FA1378" s="28"/>
      <c r="FF1378" s="194"/>
      <c r="FH1378" s="28"/>
      <c r="FI1378" s="28"/>
      <c r="FJ1378" s="28"/>
      <c r="FO1378" s="194"/>
      <c r="FQ1378" s="28"/>
      <c r="FR1378" s="28"/>
      <c r="FS1378" s="28"/>
      <c r="FX1378" s="194"/>
      <c r="FZ1378" s="28"/>
      <c r="GA1378" s="28"/>
      <c r="GB1378" s="28"/>
      <c r="GG1378" s="194"/>
      <c r="GI1378" s="28"/>
      <c r="GJ1378" s="28"/>
      <c r="GK1378" s="28"/>
      <c r="GP1378" s="194"/>
      <c r="GR1378" s="28"/>
      <c r="GS1378" s="28"/>
      <c r="GT1378" s="28"/>
      <c r="GY1378" s="194"/>
      <c r="HA1378" s="28"/>
      <c r="HB1378" s="28"/>
      <c r="HC1378" s="28"/>
      <c r="HH1378" s="194"/>
      <c r="HJ1378" s="28"/>
      <c r="HK1378" s="28"/>
      <c r="HL1378" s="28"/>
      <c r="HQ1378" s="28"/>
      <c r="HR1378" s="28"/>
      <c r="HS1378" s="28"/>
      <c r="HT1378" s="28"/>
      <c r="HU1378" s="28"/>
      <c r="HV1378" s="28"/>
      <c r="HW1378" s="28"/>
      <c r="HX1378" s="28"/>
      <c r="HY1378" s="28"/>
      <c r="HZ1378" s="28"/>
      <c r="IA1378" s="28"/>
      <c r="IB1378" s="28"/>
      <c r="IC1378" s="28"/>
      <c r="ID1378" s="28"/>
      <c r="IE1378" s="28"/>
      <c r="IF1378" s="28"/>
      <c r="IG1378" s="28"/>
      <c r="IH1378" s="28"/>
      <c r="II1378" s="28"/>
      <c r="IJ1378" s="28"/>
      <c r="IK1378" s="28"/>
      <c r="IL1378" s="28"/>
      <c r="IM1378" s="28"/>
      <c r="IN1378" s="28"/>
      <c r="IO1378" s="28"/>
      <c r="IP1378" s="28"/>
      <c r="IQ1378" s="28"/>
      <c r="IR1378" s="28"/>
      <c r="IS1378" s="28"/>
      <c r="IT1378" s="28"/>
      <c r="IU1378" s="28"/>
      <c r="IV1378" s="28"/>
    </row>
    <row r="1379" spans="1:256" s="50" customFormat="1" ht="18">
      <c r="A1379" s="206" t="s">
        <v>2550</v>
      </c>
      <c r="B1379" s="420"/>
      <c r="C1379" s="420"/>
      <c r="D1379" s="418" t="s">
        <v>135</v>
      </c>
      <c r="E1379" s="50">
        <f t="shared" si="20"/>
        <v>1</v>
      </c>
      <c r="F1379" s="284">
        <f t="shared" si="21"/>
        <v>0</v>
      </c>
      <c r="N1379" s="28"/>
      <c r="R1379" s="194"/>
      <c r="T1379" s="28"/>
      <c r="U1379" s="28"/>
      <c r="V1379" s="28"/>
      <c r="AA1379" s="194"/>
      <c r="AC1379" s="28"/>
      <c r="AD1379" s="28"/>
      <c r="AE1379" s="28"/>
      <c r="AJ1379" s="194"/>
      <c r="AL1379" s="28"/>
      <c r="AM1379" s="28"/>
      <c r="AN1379" s="28"/>
      <c r="AS1379" s="194"/>
      <c r="AU1379" s="28"/>
      <c r="AV1379" s="28"/>
      <c r="AW1379" s="28"/>
      <c r="BB1379" s="194"/>
      <c r="BD1379" s="28"/>
      <c r="BE1379" s="28"/>
      <c r="BF1379" s="28"/>
      <c r="BK1379" s="194"/>
      <c r="BM1379" s="28"/>
      <c r="BN1379" s="28"/>
      <c r="BO1379" s="28"/>
      <c r="BT1379" s="194"/>
      <c r="BV1379" s="28"/>
      <c r="BW1379" s="28"/>
      <c r="BX1379" s="28"/>
      <c r="CC1379" s="194"/>
      <c r="CE1379" s="28"/>
      <c r="CF1379" s="28"/>
      <c r="CG1379" s="28"/>
      <c r="CL1379" s="194"/>
      <c r="CN1379" s="28"/>
      <c r="CO1379" s="28"/>
      <c r="CP1379" s="28"/>
      <c r="CU1379" s="194"/>
      <c r="CW1379" s="28"/>
      <c r="CX1379" s="28"/>
      <c r="CY1379" s="28"/>
      <c r="DD1379" s="194"/>
      <c r="DF1379" s="28"/>
      <c r="DG1379" s="28"/>
      <c r="DH1379" s="28"/>
      <c r="DM1379" s="194"/>
      <c r="DO1379" s="28"/>
      <c r="DP1379" s="28"/>
      <c r="DQ1379" s="28"/>
      <c r="DV1379" s="194"/>
      <c r="DX1379" s="28"/>
      <c r="DY1379" s="28"/>
      <c r="DZ1379" s="28"/>
      <c r="EE1379" s="194"/>
      <c r="EG1379" s="28"/>
      <c r="EH1379" s="28"/>
      <c r="EI1379" s="28"/>
      <c r="EN1379" s="194"/>
      <c r="EP1379" s="28"/>
      <c r="EQ1379" s="28"/>
      <c r="ER1379" s="28"/>
      <c r="EW1379" s="194"/>
      <c r="EY1379" s="28"/>
      <c r="EZ1379" s="28"/>
      <c r="FA1379" s="28"/>
      <c r="FF1379" s="194"/>
      <c r="FH1379" s="28"/>
      <c r="FI1379" s="28"/>
      <c r="FJ1379" s="28"/>
      <c r="FO1379" s="194"/>
      <c r="FQ1379" s="28"/>
      <c r="FR1379" s="28"/>
      <c r="FS1379" s="28"/>
      <c r="FX1379" s="194"/>
      <c r="FZ1379" s="28"/>
      <c r="GA1379" s="28"/>
      <c r="GB1379" s="28"/>
      <c r="GG1379" s="194"/>
      <c r="GI1379" s="28"/>
      <c r="GJ1379" s="28"/>
      <c r="GK1379" s="28"/>
      <c r="GP1379" s="194"/>
      <c r="GR1379" s="28"/>
      <c r="GS1379" s="28"/>
      <c r="GT1379" s="28"/>
      <c r="GY1379" s="194"/>
      <c r="HA1379" s="28"/>
      <c r="HB1379" s="28"/>
      <c r="HC1379" s="28"/>
      <c r="HH1379" s="194"/>
      <c r="HJ1379" s="28"/>
      <c r="HK1379" s="28"/>
      <c r="HL1379" s="28"/>
      <c r="HQ1379" s="28"/>
      <c r="HR1379" s="28"/>
      <c r="HS1379" s="28"/>
      <c r="HT1379" s="28"/>
      <c r="HU1379" s="28"/>
      <c r="HV1379" s="28"/>
      <c r="HW1379" s="28"/>
      <c r="HX1379" s="28"/>
      <c r="HY1379" s="28"/>
      <c r="HZ1379" s="28"/>
      <c r="IA1379" s="28"/>
      <c r="IB1379" s="28"/>
      <c r="IC1379" s="28"/>
      <c r="ID1379" s="28"/>
      <c r="IE1379" s="28"/>
      <c r="IF1379" s="28"/>
      <c r="IG1379" s="28"/>
      <c r="IH1379" s="28"/>
      <c r="II1379" s="28"/>
      <c r="IJ1379" s="28"/>
      <c r="IK1379" s="28"/>
      <c r="IL1379" s="28"/>
      <c r="IM1379" s="28"/>
      <c r="IN1379" s="28"/>
      <c r="IO1379" s="28"/>
      <c r="IP1379" s="28"/>
      <c r="IQ1379" s="28"/>
      <c r="IR1379" s="28"/>
      <c r="IS1379" s="28"/>
      <c r="IT1379" s="28"/>
      <c r="IU1379" s="28"/>
      <c r="IV1379" s="28"/>
    </row>
    <row r="1380" spans="1:256" s="50" customFormat="1" ht="18">
      <c r="A1380" s="206" t="s">
        <v>2710</v>
      </c>
      <c r="B1380" s="28"/>
      <c r="C1380" s="275"/>
      <c r="D1380" s="418" t="s">
        <v>129</v>
      </c>
      <c r="E1380" s="50">
        <f t="shared" si="20"/>
        <v>0</v>
      </c>
      <c r="F1380" s="284">
        <f t="shared" si="21"/>
        <v>0</v>
      </c>
      <c r="L1380" s="28"/>
      <c r="N1380" s="28"/>
      <c r="R1380" s="194"/>
      <c r="T1380" s="28"/>
      <c r="U1380" s="28"/>
      <c r="V1380" s="28"/>
      <c r="AA1380" s="194"/>
      <c r="AC1380" s="28"/>
      <c r="AD1380" s="28"/>
      <c r="AE1380" s="28"/>
      <c r="AJ1380" s="194"/>
      <c r="AL1380" s="28"/>
      <c r="AM1380" s="28"/>
      <c r="AN1380" s="28"/>
      <c r="AS1380" s="194"/>
      <c r="AU1380" s="28"/>
      <c r="AV1380" s="28"/>
      <c r="AW1380" s="28"/>
      <c r="BB1380" s="194"/>
      <c r="BD1380" s="28"/>
      <c r="BE1380" s="28"/>
      <c r="BF1380" s="28"/>
      <c r="BK1380" s="194"/>
      <c r="BM1380" s="28"/>
      <c r="BN1380" s="28"/>
      <c r="BO1380" s="28"/>
      <c r="BT1380" s="194"/>
      <c r="BV1380" s="28"/>
      <c r="BW1380" s="28"/>
      <c r="BX1380" s="28"/>
      <c r="CC1380" s="194"/>
      <c r="CE1380" s="28"/>
      <c r="CF1380" s="28"/>
      <c r="CG1380" s="28"/>
      <c r="CL1380" s="194"/>
      <c r="CN1380" s="28"/>
      <c r="CO1380" s="28"/>
      <c r="CP1380" s="28"/>
      <c r="CU1380" s="194"/>
      <c r="CW1380" s="28"/>
      <c r="CX1380" s="28"/>
      <c r="CY1380" s="28"/>
      <c r="DD1380" s="194"/>
      <c r="DF1380" s="28"/>
      <c r="DG1380" s="28"/>
      <c r="DH1380" s="28"/>
      <c r="DM1380" s="194"/>
      <c r="DO1380" s="28"/>
      <c r="DP1380" s="28"/>
      <c r="DQ1380" s="28"/>
      <c r="DV1380" s="194"/>
      <c r="DX1380" s="28"/>
      <c r="DY1380" s="28"/>
      <c r="DZ1380" s="28"/>
      <c r="EE1380" s="194"/>
      <c r="EG1380" s="28"/>
      <c r="EH1380" s="28"/>
      <c r="EI1380" s="28"/>
      <c r="EN1380" s="194"/>
      <c r="EP1380" s="28"/>
      <c r="EQ1380" s="28"/>
      <c r="ER1380" s="28"/>
      <c r="EW1380" s="194"/>
      <c r="EY1380" s="28"/>
      <c r="EZ1380" s="28"/>
      <c r="FA1380" s="28"/>
      <c r="FF1380" s="194"/>
      <c r="FH1380" s="28"/>
      <c r="FI1380" s="28"/>
      <c r="FJ1380" s="28"/>
      <c r="FO1380" s="194"/>
      <c r="FQ1380" s="28"/>
      <c r="FR1380" s="28"/>
      <c r="FS1380" s="28"/>
      <c r="FX1380" s="194"/>
      <c r="FZ1380" s="28"/>
      <c r="GA1380" s="28"/>
      <c r="GB1380" s="28"/>
      <c r="GG1380" s="194"/>
      <c r="GI1380" s="28"/>
      <c r="GJ1380" s="28"/>
      <c r="GK1380" s="28"/>
      <c r="GP1380" s="194"/>
      <c r="GR1380" s="28"/>
      <c r="GS1380" s="28"/>
      <c r="GT1380" s="28"/>
      <c r="GY1380" s="194"/>
      <c r="HA1380" s="28"/>
      <c r="HB1380" s="28"/>
      <c r="HC1380" s="28"/>
      <c r="HH1380" s="194"/>
      <c r="HJ1380" s="28"/>
      <c r="HK1380" s="28"/>
      <c r="HL1380" s="28"/>
      <c r="HQ1380" s="28"/>
      <c r="HR1380" s="28"/>
      <c r="HS1380" s="28"/>
      <c r="HT1380" s="28"/>
      <c r="HU1380" s="28"/>
      <c r="HV1380" s="28"/>
      <c r="HW1380" s="28"/>
      <c r="HX1380" s="28"/>
      <c r="HY1380" s="28"/>
      <c r="HZ1380" s="28"/>
      <c r="IA1380" s="28"/>
      <c r="IB1380" s="28"/>
      <c r="IC1380" s="28"/>
      <c r="ID1380" s="28"/>
      <c r="IE1380" s="28"/>
      <c r="IF1380" s="28"/>
      <c r="IG1380" s="28"/>
      <c r="IH1380" s="28"/>
      <c r="II1380" s="28"/>
      <c r="IJ1380" s="28"/>
      <c r="IK1380" s="28"/>
      <c r="IL1380" s="28"/>
      <c r="IM1380" s="28"/>
      <c r="IN1380" s="28"/>
      <c r="IO1380" s="28"/>
      <c r="IP1380" s="28"/>
      <c r="IQ1380" s="28"/>
      <c r="IR1380" s="28"/>
      <c r="IS1380" s="28"/>
      <c r="IT1380" s="28"/>
      <c r="IU1380" s="28"/>
      <c r="IV1380" s="28"/>
    </row>
    <row r="1381" spans="1:256" s="50" customFormat="1" ht="18.75">
      <c r="A1381" s="330" t="s">
        <v>566</v>
      </c>
      <c r="B1381" s="419"/>
      <c r="C1381" s="417"/>
      <c r="D1381" s="418" t="s">
        <v>139</v>
      </c>
      <c r="E1381" s="50">
        <f t="shared" si="20"/>
        <v>48</v>
      </c>
      <c r="F1381" s="284">
        <f t="shared" si="21"/>
        <v>411</v>
      </c>
      <c r="H1381" s="50">
        <v>371</v>
      </c>
      <c r="I1381" s="50">
        <v>40</v>
      </c>
      <c r="N1381" s="28"/>
      <c r="R1381" s="194"/>
      <c r="T1381" s="28"/>
      <c r="U1381" s="28"/>
      <c r="V1381" s="28"/>
      <c r="AA1381" s="194"/>
      <c r="AC1381" s="28"/>
      <c r="AD1381" s="28"/>
      <c r="AE1381" s="28"/>
      <c r="AJ1381" s="194"/>
      <c r="AL1381" s="28"/>
      <c r="AM1381" s="28"/>
      <c r="AN1381" s="28"/>
      <c r="AS1381" s="194"/>
      <c r="AU1381" s="28"/>
      <c r="AV1381" s="28"/>
      <c r="AW1381" s="28"/>
      <c r="BB1381" s="194"/>
      <c r="BD1381" s="28"/>
      <c r="BE1381" s="28"/>
      <c r="BF1381" s="28"/>
      <c r="BK1381" s="194"/>
      <c r="BM1381" s="28"/>
      <c r="BN1381" s="28"/>
      <c r="BO1381" s="28"/>
      <c r="BT1381" s="194"/>
      <c r="BV1381" s="28"/>
      <c r="BW1381" s="28"/>
      <c r="BX1381" s="28"/>
      <c r="CC1381" s="194"/>
      <c r="CE1381" s="28"/>
      <c r="CF1381" s="28"/>
      <c r="CG1381" s="28"/>
      <c r="CL1381" s="194"/>
      <c r="CN1381" s="28"/>
      <c r="CO1381" s="28"/>
      <c r="CP1381" s="28"/>
      <c r="CU1381" s="194"/>
      <c r="CW1381" s="28"/>
      <c r="CX1381" s="28"/>
      <c r="CY1381" s="28"/>
      <c r="DD1381" s="194"/>
      <c r="DF1381" s="28"/>
      <c r="DG1381" s="28"/>
      <c r="DH1381" s="28"/>
      <c r="DM1381" s="194"/>
      <c r="DO1381" s="28"/>
      <c r="DP1381" s="28"/>
      <c r="DQ1381" s="28"/>
      <c r="DV1381" s="194"/>
      <c r="DX1381" s="28"/>
      <c r="DY1381" s="28"/>
      <c r="DZ1381" s="28"/>
      <c r="EE1381" s="194"/>
      <c r="EG1381" s="28"/>
      <c r="EH1381" s="28"/>
      <c r="EI1381" s="28"/>
      <c r="EN1381" s="194"/>
      <c r="EP1381" s="28"/>
      <c r="EQ1381" s="28"/>
      <c r="ER1381" s="28"/>
      <c r="EW1381" s="194"/>
      <c r="EY1381" s="28"/>
      <c r="EZ1381" s="28"/>
      <c r="FA1381" s="28"/>
      <c r="FF1381" s="194"/>
      <c r="FH1381" s="28"/>
      <c r="FI1381" s="28"/>
      <c r="FJ1381" s="28"/>
      <c r="FO1381" s="194"/>
      <c r="FQ1381" s="28"/>
      <c r="FR1381" s="28"/>
      <c r="FS1381" s="28"/>
      <c r="FX1381" s="194"/>
      <c r="FZ1381" s="28"/>
      <c r="GA1381" s="28"/>
      <c r="GB1381" s="28"/>
      <c r="GG1381" s="194"/>
      <c r="GI1381" s="28"/>
      <c r="GJ1381" s="28"/>
      <c r="GK1381" s="28"/>
      <c r="GP1381" s="194"/>
      <c r="GR1381" s="28"/>
      <c r="GS1381" s="28"/>
      <c r="GT1381" s="28"/>
      <c r="GY1381" s="194"/>
      <c r="HA1381" s="28"/>
      <c r="HB1381" s="28"/>
      <c r="HC1381" s="28"/>
      <c r="HH1381" s="194"/>
      <c r="HJ1381" s="28"/>
      <c r="HK1381" s="28"/>
      <c r="HL1381" s="28"/>
      <c r="HQ1381" s="28"/>
      <c r="HR1381" s="28"/>
      <c r="HS1381" s="28"/>
      <c r="HT1381" s="28"/>
      <c r="HU1381" s="28"/>
      <c r="HV1381" s="28"/>
      <c r="HW1381" s="28"/>
      <c r="HX1381" s="28"/>
      <c r="HY1381" s="28"/>
      <c r="HZ1381" s="28"/>
      <c r="IA1381" s="28"/>
      <c r="IB1381" s="28"/>
      <c r="IC1381" s="28"/>
      <c r="ID1381" s="28"/>
      <c r="IE1381" s="28"/>
      <c r="IF1381" s="28"/>
      <c r="IG1381" s="28"/>
      <c r="IH1381" s="28"/>
      <c r="II1381" s="28"/>
      <c r="IJ1381" s="28"/>
      <c r="IK1381" s="28"/>
      <c r="IL1381" s="28"/>
      <c r="IM1381" s="28"/>
      <c r="IN1381" s="28"/>
      <c r="IO1381" s="28"/>
      <c r="IP1381" s="28"/>
      <c r="IQ1381" s="28"/>
      <c r="IR1381" s="28"/>
      <c r="IS1381" s="28"/>
      <c r="IT1381" s="28"/>
      <c r="IU1381" s="28"/>
      <c r="IV1381" s="28"/>
    </row>
    <row r="1382" spans="1:256" s="50" customFormat="1" ht="18">
      <c r="A1382" s="330" t="s">
        <v>866</v>
      </c>
      <c r="B1382" s="28"/>
      <c r="C1382" s="275"/>
      <c r="D1382" s="418" t="s">
        <v>129</v>
      </c>
      <c r="E1382" s="50">
        <f t="shared" si="20"/>
        <v>0</v>
      </c>
      <c r="F1382" s="284">
        <f t="shared" si="21"/>
        <v>0</v>
      </c>
      <c r="N1382" s="28"/>
      <c r="R1382" s="194"/>
      <c r="T1382" s="28"/>
      <c r="U1382" s="28"/>
      <c r="V1382" s="28"/>
      <c r="AA1382" s="194"/>
      <c r="AC1382" s="28"/>
      <c r="AD1382" s="28"/>
      <c r="AE1382" s="28"/>
      <c r="AJ1382" s="194"/>
      <c r="AL1382" s="28"/>
      <c r="AM1382" s="28"/>
      <c r="AN1382" s="28"/>
      <c r="AS1382" s="194"/>
      <c r="AU1382" s="28"/>
      <c r="AV1382" s="28"/>
      <c r="AW1382" s="28"/>
      <c r="BB1382" s="194"/>
      <c r="BD1382" s="28"/>
      <c r="BE1382" s="28"/>
      <c r="BF1382" s="28"/>
      <c r="BK1382" s="194"/>
      <c r="BM1382" s="28"/>
      <c r="BN1382" s="28"/>
      <c r="BO1382" s="28"/>
      <c r="BT1382" s="194"/>
      <c r="BV1382" s="28"/>
      <c r="BW1382" s="28"/>
      <c r="BX1382" s="28"/>
      <c r="CC1382" s="194"/>
      <c r="CE1382" s="28"/>
      <c r="CF1382" s="28"/>
      <c r="CG1382" s="28"/>
      <c r="CL1382" s="194"/>
      <c r="CN1382" s="28"/>
      <c r="CO1382" s="28"/>
      <c r="CP1382" s="28"/>
      <c r="CU1382" s="194"/>
      <c r="CW1382" s="28"/>
      <c r="CX1382" s="28"/>
      <c r="CY1382" s="28"/>
      <c r="DD1382" s="194"/>
      <c r="DF1382" s="28"/>
      <c r="DG1382" s="28"/>
      <c r="DH1382" s="28"/>
      <c r="DM1382" s="194"/>
      <c r="DO1382" s="28"/>
      <c r="DP1382" s="28"/>
      <c r="DQ1382" s="28"/>
      <c r="DV1382" s="194"/>
      <c r="DX1382" s="28"/>
      <c r="DY1382" s="28"/>
      <c r="DZ1382" s="28"/>
      <c r="EE1382" s="194"/>
      <c r="EG1382" s="28"/>
      <c r="EH1382" s="28"/>
      <c r="EI1382" s="28"/>
      <c r="EN1382" s="194"/>
      <c r="EP1382" s="28"/>
      <c r="EQ1382" s="28"/>
      <c r="ER1382" s="28"/>
      <c r="EW1382" s="194"/>
      <c r="EY1382" s="28"/>
      <c r="EZ1382" s="28"/>
      <c r="FA1382" s="28"/>
      <c r="FF1382" s="194"/>
      <c r="FH1382" s="28"/>
      <c r="FI1382" s="28"/>
      <c r="FJ1382" s="28"/>
      <c r="FO1382" s="194"/>
      <c r="FQ1382" s="28"/>
      <c r="FR1382" s="28"/>
      <c r="FS1382" s="28"/>
      <c r="FX1382" s="194"/>
      <c r="FZ1382" s="28"/>
      <c r="GA1382" s="28"/>
      <c r="GB1382" s="28"/>
      <c r="GG1382" s="194"/>
      <c r="GI1382" s="28"/>
      <c r="GJ1382" s="28"/>
      <c r="GK1382" s="28"/>
      <c r="GP1382" s="194"/>
      <c r="GR1382" s="28"/>
      <c r="GS1382" s="28"/>
      <c r="GT1382" s="28"/>
      <c r="GY1382" s="194"/>
      <c r="HA1382" s="28"/>
      <c r="HB1382" s="28"/>
      <c r="HC1382" s="28"/>
      <c r="HH1382" s="194"/>
      <c r="HJ1382" s="28"/>
      <c r="HK1382" s="28"/>
      <c r="HL1382" s="28"/>
      <c r="HQ1382" s="28"/>
      <c r="HR1382" s="28"/>
      <c r="HS1382" s="28"/>
      <c r="HT1382" s="28"/>
      <c r="HU1382" s="28"/>
      <c r="HV1382" s="28"/>
      <c r="HW1382" s="28"/>
      <c r="HX1382" s="28"/>
      <c r="HY1382" s="28"/>
      <c r="HZ1382" s="28"/>
      <c r="IA1382" s="28"/>
      <c r="IB1382" s="28"/>
      <c r="IC1382" s="28"/>
      <c r="ID1382" s="28"/>
      <c r="IE1382" s="28"/>
      <c r="IF1382" s="28"/>
      <c r="IG1382" s="28"/>
      <c r="IH1382" s="28"/>
      <c r="II1382" s="28"/>
      <c r="IJ1382" s="28"/>
      <c r="IK1382" s="28"/>
      <c r="IL1382" s="28"/>
      <c r="IM1382" s="28"/>
      <c r="IN1382" s="28"/>
      <c r="IO1382" s="28"/>
      <c r="IP1382" s="28"/>
      <c r="IQ1382" s="28"/>
      <c r="IR1382" s="28"/>
      <c r="IS1382" s="28"/>
      <c r="IT1382" s="28"/>
      <c r="IU1382" s="28"/>
      <c r="IV1382" s="28"/>
    </row>
    <row r="1383" spans="1:256" s="50" customFormat="1" ht="18.75">
      <c r="A1383" s="330" t="s">
        <v>2087</v>
      </c>
      <c r="B1383" s="279"/>
      <c r="C1383" s="417"/>
      <c r="D1383" s="418" t="s">
        <v>137</v>
      </c>
      <c r="E1383" s="50">
        <f t="shared" si="20"/>
        <v>21</v>
      </c>
      <c r="F1383" s="284">
        <f t="shared" si="21"/>
        <v>3</v>
      </c>
      <c r="I1383" s="50">
        <v>3</v>
      </c>
      <c r="L1383" s="281"/>
      <c r="N1383" s="28"/>
      <c r="R1383" s="194"/>
      <c r="T1383" s="28"/>
      <c r="U1383" s="28"/>
      <c r="V1383" s="28"/>
      <c r="AA1383" s="194"/>
      <c r="AC1383" s="28"/>
      <c r="AD1383" s="28"/>
      <c r="AE1383" s="28"/>
      <c r="AJ1383" s="194"/>
      <c r="AL1383" s="28"/>
      <c r="AM1383" s="28"/>
      <c r="AN1383" s="28"/>
      <c r="AS1383" s="194"/>
      <c r="AU1383" s="28"/>
      <c r="AV1383" s="28"/>
      <c r="AW1383" s="28"/>
      <c r="BB1383" s="194"/>
      <c r="BD1383" s="28"/>
      <c r="BE1383" s="28"/>
      <c r="BF1383" s="28"/>
      <c r="BK1383" s="194"/>
      <c r="BM1383" s="28"/>
      <c r="BN1383" s="28"/>
      <c r="BO1383" s="28"/>
      <c r="BT1383" s="194"/>
      <c r="BV1383" s="28"/>
      <c r="BW1383" s="28"/>
      <c r="BX1383" s="28"/>
      <c r="CC1383" s="194"/>
      <c r="CE1383" s="28"/>
      <c r="CF1383" s="28"/>
      <c r="CG1383" s="28"/>
      <c r="CL1383" s="194"/>
      <c r="CN1383" s="28"/>
      <c r="CO1383" s="28"/>
      <c r="CP1383" s="28"/>
      <c r="CU1383" s="194"/>
      <c r="CW1383" s="28"/>
      <c r="CX1383" s="28"/>
      <c r="CY1383" s="28"/>
      <c r="DD1383" s="194"/>
      <c r="DF1383" s="28"/>
      <c r="DG1383" s="28"/>
      <c r="DH1383" s="28"/>
      <c r="DM1383" s="194"/>
      <c r="DO1383" s="28"/>
      <c r="DP1383" s="28"/>
      <c r="DQ1383" s="28"/>
      <c r="DV1383" s="194"/>
      <c r="DX1383" s="28"/>
      <c r="DY1383" s="28"/>
      <c r="DZ1383" s="28"/>
      <c r="EE1383" s="194"/>
      <c r="EG1383" s="28"/>
      <c r="EH1383" s="28"/>
      <c r="EI1383" s="28"/>
      <c r="EN1383" s="194"/>
      <c r="EP1383" s="28"/>
      <c r="EQ1383" s="28"/>
      <c r="ER1383" s="28"/>
      <c r="EW1383" s="194"/>
      <c r="EY1383" s="28"/>
      <c r="EZ1383" s="28"/>
      <c r="FA1383" s="28"/>
      <c r="FF1383" s="194"/>
      <c r="FH1383" s="28"/>
      <c r="FI1383" s="28"/>
      <c r="FJ1383" s="28"/>
      <c r="FO1383" s="194"/>
      <c r="FQ1383" s="28"/>
      <c r="FR1383" s="28"/>
      <c r="FS1383" s="28"/>
      <c r="FX1383" s="194"/>
      <c r="FZ1383" s="28"/>
      <c r="GA1383" s="28"/>
      <c r="GB1383" s="28"/>
      <c r="GG1383" s="194"/>
      <c r="GI1383" s="28"/>
      <c r="GJ1383" s="28"/>
      <c r="GK1383" s="28"/>
      <c r="GP1383" s="194"/>
      <c r="GR1383" s="28"/>
      <c r="GS1383" s="28"/>
      <c r="GT1383" s="28"/>
      <c r="GY1383" s="194"/>
      <c r="HA1383" s="28"/>
      <c r="HB1383" s="28"/>
      <c r="HC1383" s="28"/>
      <c r="HH1383" s="194"/>
      <c r="HJ1383" s="28"/>
      <c r="HK1383" s="28"/>
      <c r="HL1383" s="28"/>
      <c r="HQ1383" s="28"/>
      <c r="HR1383" s="28"/>
      <c r="HS1383" s="28"/>
      <c r="HT1383" s="28"/>
      <c r="HU1383" s="28"/>
      <c r="HV1383" s="28"/>
      <c r="HW1383" s="28"/>
      <c r="HX1383" s="28"/>
      <c r="HY1383" s="28"/>
      <c r="HZ1383" s="28"/>
      <c r="IA1383" s="28"/>
      <c r="IB1383" s="28"/>
      <c r="IC1383" s="28"/>
      <c r="ID1383" s="28"/>
      <c r="IE1383" s="28"/>
      <c r="IF1383" s="28"/>
      <c r="IG1383" s="28"/>
      <c r="IH1383" s="28"/>
      <c r="II1383" s="28"/>
      <c r="IJ1383" s="28"/>
      <c r="IK1383" s="28"/>
      <c r="IL1383" s="28"/>
      <c r="IM1383" s="28"/>
      <c r="IN1383" s="28"/>
      <c r="IO1383" s="28"/>
      <c r="IP1383" s="28"/>
      <c r="IQ1383" s="28"/>
      <c r="IR1383" s="28"/>
      <c r="IS1383" s="28"/>
      <c r="IT1383" s="28"/>
      <c r="IU1383" s="28"/>
      <c r="IV1383" s="28"/>
    </row>
    <row r="1384" spans="1:256" s="50" customFormat="1" ht="18.75">
      <c r="A1384" s="330" t="s">
        <v>1710</v>
      </c>
      <c r="B1384" s="417"/>
      <c r="C1384" s="417"/>
      <c r="D1384" s="1" t="s">
        <v>131</v>
      </c>
      <c r="E1384" s="50">
        <f t="shared" si="20"/>
        <v>1</v>
      </c>
      <c r="F1384" s="284">
        <f t="shared" si="21"/>
        <v>14</v>
      </c>
      <c r="I1384" s="50">
        <v>14</v>
      </c>
      <c r="N1384" s="28"/>
      <c r="R1384" s="194"/>
      <c r="T1384" s="28"/>
      <c r="U1384" s="28"/>
      <c r="V1384" s="28"/>
      <c r="AA1384" s="194"/>
      <c r="AC1384" s="28"/>
      <c r="AD1384" s="28"/>
      <c r="AE1384" s="28"/>
      <c r="AJ1384" s="194"/>
      <c r="AL1384" s="28"/>
      <c r="AM1384" s="28"/>
      <c r="AN1384" s="28"/>
      <c r="AS1384" s="194"/>
      <c r="AU1384" s="28"/>
      <c r="AV1384" s="28"/>
      <c r="AW1384" s="28"/>
      <c r="BB1384" s="194"/>
      <c r="BD1384" s="28"/>
      <c r="BE1384" s="28"/>
      <c r="BF1384" s="28"/>
      <c r="BK1384" s="194"/>
      <c r="BM1384" s="28"/>
      <c r="BN1384" s="28"/>
      <c r="BO1384" s="28"/>
      <c r="BT1384" s="194"/>
      <c r="BV1384" s="28"/>
      <c r="BW1384" s="28"/>
      <c r="BX1384" s="28"/>
      <c r="CC1384" s="194"/>
      <c r="CE1384" s="28"/>
      <c r="CF1384" s="28"/>
      <c r="CG1384" s="28"/>
      <c r="CL1384" s="194"/>
      <c r="CN1384" s="28"/>
      <c r="CO1384" s="28"/>
      <c r="CP1384" s="28"/>
      <c r="CU1384" s="194"/>
      <c r="CW1384" s="28"/>
      <c r="CX1384" s="28"/>
      <c r="CY1384" s="28"/>
      <c r="DD1384" s="194"/>
      <c r="DF1384" s="28"/>
      <c r="DG1384" s="28"/>
      <c r="DH1384" s="28"/>
      <c r="DM1384" s="194"/>
      <c r="DO1384" s="28"/>
      <c r="DP1384" s="28"/>
      <c r="DQ1384" s="28"/>
      <c r="DV1384" s="194"/>
      <c r="DX1384" s="28"/>
      <c r="DY1384" s="28"/>
      <c r="DZ1384" s="28"/>
      <c r="EE1384" s="194"/>
      <c r="EG1384" s="28"/>
      <c r="EH1384" s="28"/>
      <c r="EI1384" s="28"/>
      <c r="EN1384" s="194"/>
      <c r="EP1384" s="28"/>
      <c r="EQ1384" s="28"/>
      <c r="ER1384" s="28"/>
      <c r="EW1384" s="194"/>
      <c r="EY1384" s="28"/>
      <c r="EZ1384" s="28"/>
      <c r="FA1384" s="28"/>
      <c r="FF1384" s="194"/>
      <c r="FH1384" s="28"/>
      <c r="FI1384" s="28"/>
      <c r="FJ1384" s="28"/>
      <c r="FO1384" s="194"/>
      <c r="FQ1384" s="28"/>
      <c r="FR1384" s="28"/>
      <c r="FS1384" s="28"/>
      <c r="FX1384" s="194"/>
      <c r="FZ1384" s="28"/>
      <c r="GA1384" s="28"/>
      <c r="GB1384" s="28"/>
      <c r="GG1384" s="194"/>
      <c r="GI1384" s="28"/>
      <c r="GJ1384" s="28"/>
      <c r="GK1384" s="28"/>
      <c r="GP1384" s="194"/>
      <c r="GR1384" s="28"/>
      <c r="GS1384" s="28"/>
      <c r="GT1384" s="28"/>
      <c r="GY1384" s="194"/>
      <c r="HA1384" s="28"/>
      <c r="HB1384" s="28"/>
      <c r="HC1384" s="28"/>
      <c r="HH1384" s="194"/>
      <c r="HJ1384" s="28"/>
      <c r="HK1384" s="28"/>
      <c r="HL1384" s="28"/>
      <c r="HQ1384" s="28"/>
      <c r="HR1384" s="28"/>
      <c r="HS1384" s="28"/>
      <c r="HT1384" s="28"/>
      <c r="HU1384" s="28"/>
      <c r="HV1384" s="28"/>
      <c r="HW1384" s="28"/>
      <c r="HX1384" s="28"/>
      <c r="HY1384" s="28"/>
      <c r="HZ1384" s="28"/>
      <c r="IA1384" s="28"/>
      <c r="IB1384" s="28"/>
      <c r="IC1384" s="28"/>
      <c r="ID1384" s="28"/>
      <c r="IE1384" s="28"/>
      <c r="IF1384" s="28"/>
      <c r="IG1384" s="28"/>
      <c r="IH1384" s="28"/>
      <c r="II1384" s="28"/>
      <c r="IJ1384" s="28"/>
      <c r="IK1384" s="28"/>
      <c r="IL1384" s="28"/>
      <c r="IM1384" s="28"/>
      <c r="IN1384" s="28"/>
      <c r="IO1384" s="28"/>
      <c r="IP1384" s="28"/>
      <c r="IQ1384" s="28"/>
      <c r="IR1384" s="28"/>
      <c r="IS1384" s="28"/>
      <c r="IT1384" s="28"/>
      <c r="IU1384" s="28"/>
      <c r="IV1384" s="28"/>
    </row>
    <row r="1385" spans="1:256" s="50" customFormat="1" ht="18.75">
      <c r="A1385" s="330" t="s">
        <v>1263</v>
      </c>
      <c r="B1385" s="417"/>
      <c r="C1385" s="417"/>
      <c r="D1385" s="418" t="s">
        <v>133</v>
      </c>
      <c r="E1385" s="50">
        <f t="shared" ref="E1385:E1448" si="22">COUNTIF($A$599:$AQF$672,A1385)</f>
        <v>71</v>
      </c>
      <c r="F1385" s="284">
        <f t="shared" ref="F1385:F1448" si="23">SUM(G1385:L1385)</f>
        <v>432</v>
      </c>
      <c r="H1385" s="50">
        <v>411</v>
      </c>
      <c r="I1385" s="50">
        <v>21</v>
      </c>
      <c r="N1385" s="28"/>
      <c r="R1385" s="194"/>
      <c r="T1385" s="28"/>
      <c r="U1385" s="28"/>
      <c r="V1385" s="28"/>
      <c r="AA1385" s="194"/>
      <c r="AC1385" s="28"/>
      <c r="AD1385" s="28"/>
      <c r="AE1385" s="28"/>
      <c r="AJ1385" s="194"/>
      <c r="AL1385" s="28"/>
      <c r="AM1385" s="28"/>
      <c r="AN1385" s="28"/>
      <c r="AS1385" s="194"/>
      <c r="AU1385" s="28"/>
      <c r="AV1385" s="28"/>
      <c r="AW1385" s="28"/>
      <c r="BB1385" s="194"/>
      <c r="BD1385" s="28"/>
      <c r="BE1385" s="28"/>
      <c r="BF1385" s="28"/>
      <c r="BK1385" s="194"/>
      <c r="BM1385" s="28"/>
      <c r="BN1385" s="28"/>
      <c r="BO1385" s="28"/>
      <c r="BT1385" s="194"/>
      <c r="BV1385" s="28"/>
      <c r="BW1385" s="28"/>
      <c r="BX1385" s="28"/>
      <c r="CC1385" s="194"/>
      <c r="CE1385" s="28"/>
      <c r="CF1385" s="28"/>
      <c r="CG1385" s="28"/>
      <c r="CL1385" s="194"/>
      <c r="CN1385" s="28"/>
      <c r="CO1385" s="28"/>
      <c r="CP1385" s="28"/>
      <c r="CU1385" s="194"/>
      <c r="CW1385" s="28"/>
      <c r="CX1385" s="28"/>
      <c r="CY1385" s="28"/>
      <c r="DD1385" s="194"/>
      <c r="DF1385" s="28"/>
      <c r="DG1385" s="28"/>
      <c r="DH1385" s="28"/>
      <c r="DM1385" s="194"/>
      <c r="DO1385" s="28"/>
      <c r="DP1385" s="28"/>
      <c r="DQ1385" s="28"/>
      <c r="DV1385" s="194"/>
      <c r="DX1385" s="28"/>
      <c r="DY1385" s="28"/>
      <c r="DZ1385" s="28"/>
      <c r="EE1385" s="194"/>
      <c r="EG1385" s="28"/>
      <c r="EH1385" s="28"/>
      <c r="EI1385" s="28"/>
      <c r="EN1385" s="194"/>
      <c r="EP1385" s="28"/>
      <c r="EQ1385" s="28"/>
      <c r="ER1385" s="28"/>
      <c r="EW1385" s="194"/>
      <c r="EY1385" s="28"/>
      <c r="EZ1385" s="28"/>
      <c r="FA1385" s="28"/>
      <c r="FF1385" s="194"/>
      <c r="FH1385" s="28"/>
      <c r="FI1385" s="28"/>
      <c r="FJ1385" s="28"/>
      <c r="FO1385" s="194"/>
      <c r="FQ1385" s="28"/>
      <c r="FR1385" s="28"/>
      <c r="FS1385" s="28"/>
      <c r="FX1385" s="194"/>
      <c r="FZ1385" s="28"/>
      <c r="GA1385" s="28"/>
      <c r="GB1385" s="28"/>
      <c r="GG1385" s="194"/>
      <c r="GI1385" s="28"/>
      <c r="GJ1385" s="28"/>
      <c r="GK1385" s="28"/>
      <c r="GP1385" s="194"/>
      <c r="GR1385" s="28"/>
      <c r="GS1385" s="28"/>
      <c r="GT1385" s="28"/>
      <c r="GY1385" s="194"/>
      <c r="HA1385" s="28"/>
      <c r="HB1385" s="28"/>
      <c r="HC1385" s="28"/>
      <c r="HH1385" s="194"/>
      <c r="HJ1385" s="28"/>
      <c r="HK1385" s="28"/>
      <c r="HL1385" s="28"/>
      <c r="HQ1385" s="28"/>
      <c r="HR1385" s="28"/>
      <c r="HS1385" s="28"/>
      <c r="HT1385" s="28"/>
      <c r="HU1385" s="28"/>
      <c r="HV1385" s="28"/>
      <c r="HW1385" s="28"/>
      <c r="HX1385" s="28"/>
      <c r="HY1385" s="28"/>
      <c r="HZ1385" s="28"/>
      <c r="IA1385" s="28"/>
      <c r="IB1385" s="28"/>
      <c r="IC1385" s="28"/>
      <c r="ID1385" s="28"/>
      <c r="IE1385" s="28"/>
      <c r="IF1385" s="28"/>
      <c r="IG1385" s="28"/>
      <c r="IH1385" s="28"/>
      <c r="II1385" s="28"/>
      <c r="IJ1385" s="28"/>
      <c r="IK1385" s="28"/>
      <c r="IL1385" s="28"/>
      <c r="IM1385" s="28"/>
      <c r="IN1385" s="28"/>
      <c r="IO1385" s="28"/>
      <c r="IP1385" s="28"/>
      <c r="IQ1385" s="28"/>
      <c r="IR1385" s="28"/>
      <c r="IS1385" s="28"/>
      <c r="IT1385" s="28"/>
      <c r="IU1385" s="28"/>
      <c r="IV1385" s="28"/>
    </row>
    <row r="1386" spans="1:256" s="50" customFormat="1" ht="18">
      <c r="A1386" s="206" t="s">
        <v>2842</v>
      </c>
      <c r="B1386" s="420"/>
      <c r="C1386" s="420"/>
      <c r="D1386" s="418" t="s">
        <v>132</v>
      </c>
      <c r="E1386" s="50">
        <f t="shared" si="22"/>
        <v>8</v>
      </c>
      <c r="F1386" s="284">
        <f t="shared" si="23"/>
        <v>9</v>
      </c>
      <c r="I1386" s="50">
        <v>9</v>
      </c>
      <c r="N1386" s="28"/>
      <c r="R1386" s="194"/>
      <c r="T1386" s="28"/>
      <c r="U1386" s="28"/>
      <c r="V1386" s="28"/>
      <c r="AA1386" s="194"/>
      <c r="AC1386" s="28"/>
      <c r="AD1386" s="28"/>
      <c r="AE1386" s="28"/>
      <c r="AJ1386" s="194"/>
      <c r="AL1386" s="28"/>
      <c r="AM1386" s="28"/>
      <c r="AN1386" s="28"/>
      <c r="AS1386" s="194"/>
      <c r="AU1386" s="28"/>
      <c r="AV1386" s="28"/>
      <c r="AW1386" s="28"/>
      <c r="BB1386" s="194"/>
      <c r="BD1386" s="28"/>
      <c r="BE1386" s="28"/>
      <c r="BF1386" s="28"/>
      <c r="BK1386" s="194"/>
      <c r="BM1386" s="28"/>
      <c r="BN1386" s="28"/>
      <c r="BO1386" s="28"/>
      <c r="BT1386" s="194"/>
      <c r="BV1386" s="28"/>
      <c r="BW1386" s="28"/>
      <c r="BX1386" s="28"/>
      <c r="CC1386" s="194"/>
      <c r="CE1386" s="28"/>
      <c r="CF1386" s="28"/>
      <c r="CG1386" s="28"/>
      <c r="CL1386" s="194"/>
      <c r="CN1386" s="28"/>
      <c r="CO1386" s="28"/>
      <c r="CP1386" s="28"/>
      <c r="CU1386" s="194"/>
      <c r="CW1386" s="28"/>
      <c r="CX1386" s="28"/>
      <c r="CY1386" s="28"/>
      <c r="DD1386" s="194"/>
      <c r="DF1386" s="28"/>
      <c r="DG1386" s="28"/>
      <c r="DH1386" s="28"/>
      <c r="DM1386" s="194"/>
      <c r="DO1386" s="28"/>
      <c r="DP1386" s="28"/>
      <c r="DQ1386" s="28"/>
      <c r="DV1386" s="194"/>
      <c r="DX1386" s="28"/>
      <c r="DY1386" s="28"/>
      <c r="DZ1386" s="28"/>
      <c r="EE1386" s="194"/>
      <c r="EG1386" s="28"/>
      <c r="EH1386" s="28"/>
      <c r="EI1386" s="28"/>
      <c r="EN1386" s="194"/>
      <c r="EP1386" s="28"/>
      <c r="EQ1386" s="28"/>
      <c r="ER1386" s="28"/>
      <c r="EW1386" s="194"/>
      <c r="EY1386" s="28"/>
      <c r="EZ1386" s="28"/>
      <c r="FA1386" s="28"/>
      <c r="FF1386" s="194"/>
      <c r="FH1386" s="28"/>
      <c r="FI1386" s="28"/>
      <c r="FJ1386" s="28"/>
      <c r="FO1386" s="194"/>
      <c r="FQ1386" s="28"/>
      <c r="FR1386" s="28"/>
      <c r="FS1386" s="28"/>
      <c r="FX1386" s="194"/>
      <c r="FZ1386" s="28"/>
      <c r="GA1386" s="28"/>
      <c r="GB1386" s="28"/>
      <c r="GG1386" s="194"/>
      <c r="GI1386" s="28"/>
      <c r="GJ1386" s="28"/>
      <c r="GK1386" s="28"/>
      <c r="GP1386" s="194"/>
      <c r="GR1386" s="28"/>
      <c r="GS1386" s="28"/>
      <c r="GT1386" s="28"/>
      <c r="GY1386" s="194"/>
      <c r="HA1386" s="28"/>
      <c r="HB1386" s="28"/>
      <c r="HC1386" s="28"/>
      <c r="HH1386" s="194"/>
      <c r="HJ1386" s="28"/>
      <c r="HK1386" s="28"/>
      <c r="HL1386" s="28"/>
      <c r="HQ1386" s="28"/>
      <c r="HR1386" s="28"/>
      <c r="HS1386" s="28"/>
      <c r="HT1386" s="28"/>
      <c r="HU1386" s="28"/>
      <c r="HV1386" s="28"/>
      <c r="HW1386" s="28"/>
      <c r="HX1386" s="28"/>
      <c r="HY1386" s="28"/>
      <c r="HZ1386" s="28"/>
      <c r="IA1386" s="28"/>
      <c r="IB1386" s="28"/>
      <c r="IC1386" s="28"/>
      <c r="ID1386" s="28"/>
      <c r="IE1386" s="28"/>
      <c r="IF1386" s="28"/>
      <c r="IG1386" s="28"/>
      <c r="IH1386" s="28"/>
      <c r="II1386" s="28"/>
      <c r="IJ1386" s="28"/>
      <c r="IK1386" s="28"/>
      <c r="IL1386" s="28"/>
      <c r="IM1386" s="28"/>
      <c r="IN1386" s="28"/>
      <c r="IO1386" s="28"/>
      <c r="IP1386" s="28"/>
      <c r="IQ1386" s="28"/>
      <c r="IR1386" s="28"/>
      <c r="IS1386" s="28"/>
      <c r="IT1386" s="28"/>
      <c r="IU1386" s="28"/>
      <c r="IV1386" s="28"/>
    </row>
    <row r="1387" spans="1:256" s="50" customFormat="1" ht="18.75">
      <c r="A1387" s="330" t="s">
        <v>420</v>
      </c>
      <c r="B1387" s="417"/>
      <c r="C1387" s="417"/>
      <c r="D1387" s="418" t="s">
        <v>140</v>
      </c>
      <c r="E1387" s="50">
        <f t="shared" si="22"/>
        <v>8</v>
      </c>
      <c r="F1387" s="284">
        <f t="shared" si="23"/>
        <v>475</v>
      </c>
      <c r="G1387" s="50">
        <v>325</v>
      </c>
      <c r="H1387" s="50">
        <v>107</v>
      </c>
      <c r="J1387" s="50">
        <v>43</v>
      </c>
      <c r="N1387" s="28"/>
      <c r="R1387" s="194"/>
      <c r="T1387" s="28"/>
      <c r="U1387" s="28"/>
      <c r="V1387" s="28"/>
      <c r="AA1387" s="194"/>
      <c r="AC1387" s="28"/>
      <c r="AD1387" s="28"/>
      <c r="AE1387" s="28"/>
      <c r="AJ1387" s="194"/>
      <c r="AL1387" s="28"/>
      <c r="AM1387" s="28"/>
      <c r="AN1387" s="28"/>
      <c r="AS1387" s="194"/>
      <c r="AU1387" s="28"/>
      <c r="AV1387" s="28"/>
      <c r="AW1387" s="28"/>
      <c r="BB1387" s="194"/>
      <c r="BD1387" s="28"/>
      <c r="BE1387" s="28"/>
      <c r="BF1387" s="28"/>
      <c r="BK1387" s="194"/>
      <c r="BM1387" s="28"/>
      <c r="BN1387" s="28"/>
      <c r="BO1387" s="28"/>
      <c r="BT1387" s="194"/>
      <c r="BV1387" s="28"/>
      <c r="BW1387" s="28"/>
      <c r="BX1387" s="28"/>
      <c r="CC1387" s="194"/>
      <c r="CE1387" s="28"/>
      <c r="CF1387" s="28"/>
      <c r="CG1387" s="28"/>
      <c r="CL1387" s="194"/>
      <c r="CN1387" s="28"/>
      <c r="CO1387" s="28"/>
      <c r="CP1387" s="28"/>
      <c r="CU1387" s="194"/>
      <c r="CW1387" s="28"/>
      <c r="CX1387" s="28"/>
      <c r="CY1387" s="28"/>
      <c r="DD1387" s="194"/>
      <c r="DF1387" s="28"/>
      <c r="DG1387" s="28"/>
      <c r="DH1387" s="28"/>
      <c r="DM1387" s="194"/>
      <c r="DO1387" s="28"/>
      <c r="DP1387" s="28"/>
      <c r="DQ1387" s="28"/>
      <c r="DV1387" s="194"/>
      <c r="DX1387" s="28"/>
      <c r="DY1387" s="28"/>
      <c r="DZ1387" s="28"/>
      <c r="EE1387" s="194"/>
      <c r="EG1387" s="28"/>
      <c r="EH1387" s="28"/>
      <c r="EI1387" s="28"/>
      <c r="EN1387" s="194"/>
      <c r="EP1387" s="28"/>
      <c r="EQ1387" s="28"/>
      <c r="ER1387" s="28"/>
      <c r="EW1387" s="194"/>
      <c r="EY1387" s="28"/>
      <c r="EZ1387" s="28"/>
      <c r="FA1387" s="28"/>
      <c r="FF1387" s="194"/>
      <c r="FH1387" s="28"/>
      <c r="FI1387" s="28"/>
      <c r="FJ1387" s="28"/>
      <c r="FO1387" s="194"/>
      <c r="FQ1387" s="28"/>
      <c r="FR1387" s="28"/>
      <c r="FS1387" s="28"/>
      <c r="FX1387" s="194"/>
      <c r="FZ1387" s="28"/>
      <c r="GA1387" s="28"/>
      <c r="GB1387" s="28"/>
      <c r="GG1387" s="194"/>
      <c r="GI1387" s="28"/>
      <c r="GJ1387" s="28"/>
      <c r="GK1387" s="28"/>
      <c r="GP1387" s="194"/>
      <c r="GR1387" s="28"/>
      <c r="GS1387" s="28"/>
      <c r="GT1387" s="28"/>
      <c r="GY1387" s="194"/>
      <c r="HA1387" s="28"/>
      <c r="HB1387" s="28"/>
      <c r="HC1387" s="28"/>
      <c r="HH1387" s="194"/>
      <c r="HJ1387" s="28"/>
      <c r="HK1387" s="28"/>
      <c r="HL1387" s="28"/>
      <c r="HQ1387" s="28"/>
      <c r="HR1387" s="28"/>
      <c r="HS1387" s="28"/>
      <c r="HT1387" s="28"/>
      <c r="HU1387" s="28"/>
      <c r="HV1387" s="28"/>
      <c r="HW1387" s="28"/>
      <c r="HX1387" s="28"/>
      <c r="HY1387" s="28"/>
      <c r="HZ1387" s="28"/>
      <c r="IA1387" s="28"/>
      <c r="IB1387" s="28"/>
      <c r="IC1387" s="28"/>
      <c r="ID1387" s="28"/>
      <c r="IE1387" s="28"/>
      <c r="IF1387" s="28"/>
      <c r="IG1387" s="28"/>
      <c r="IH1387" s="28"/>
      <c r="II1387" s="28"/>
      <c r="IJ1387" s="28"/>
      <c r="IK1387" s="28"/>
      <c r="IL1387" s="28"/>
      <c r="IM1387" s="28"/>
      <c r="IN1387" s="28"/>
      <c r="IO1387" s="28"/>
      <c r="IP1387" s="28"/>
      <c r="IQ1387" s="28"/>
      <c r="IR1387" s="28"/>
      <c r="IS1387" s="28"/>
      <c r="IT1387" s="28"/>
      <c r="IU1387" s="28"/>
      <c r="IV1387" s="28"/>
    </row>
    <row r="1388" spans="1:256" s="50" customFormat="1" ht="18">
      <c r="A1388" s="206" t="s">
        <v>2343</v>
      </c>
      <c r="B1388" s="28"/>
      <c r="C1388" s="275"/>
      <c r="D1388" s="418" t="s">
        <v>129</v>
      </c>
      <c r="E1388" s="50">
        <f t="shared" si="22"/>
        <v>0</v>
      </c>
      <c r="F1388" s="284">
        <f t="shared" si="23"/>
        <v>0</v>
      </c>
      <c r="N1388" s="28"/>
      <c r="R1388" s="194"/>
      <c r="T1388" s="28"/>
      <c r="U1388" s="28"/>
      <c r="V1388" s="28"/>
      <c r="AA1388" s="194"/>
      <c r="AC1388" s="28"/>
      <c r="AD1388" s="28"/>
      <c r="AE1388" s="28"/>
      <c r="AJ1388" s="194"/>
      <c r="AL1388" s="28"/>
      <c r="AM1388" s="28"/>
      <c r="AN1388" s="28"/>
      <c r="AS1388" s="194"/>
      <c r="AU1388" s="28"/>
      <c r="AV1388" s="28"/>
      <c r="AW1388" s="28"/>
      <c r="BB1388" s="194"/>
      <c r="BD1388" s="28"/>
      <c r="BE1388" s="28"/>
      <c r="BF1388" s="28"/>
      <c r="BK1388" s="194"/>
      <c r="BM1388" s="28"/>
      <c r="BN1388" s="28"/>
      <c r="BO1388" s="28"/>
      <c r="BT1388" s="194"/>
      <c r="BV1388" s="28"/>
      <c r="BW1388" s="28"/>
      <c r="BX1388" s="28"/>
      <c r="CC1388" s="194"/>
      <c r="CE1388" s="28"/>
      <c r="CF1388" s="28"/>
      <c r="CG1388" s="28"/>
      <c r="CL1388" s="194"/>
      <c r="CN1388" s="28"/>
      <c r="CO1388" s="28"/>
      <c r="CP1388" s="28"/>
      <c r="CU1388" s="194"/>
      <c r="CW1388" s="28"/>
      <c r="CX1388" s="28"/>
      <c r="CY1388" s="28"/>
      <c r="DD1388" s="194"/>
      <c r="DF1388" s="28"/>
      <c r="DG1388" s="28"/>
      <c r="DH1388" s="28"/>
      <c r="DM1388" s="194"/>
      <c r="DO1388" s="28"/>
      <c r="DP1388" s="28"/>
      <c r="DQ1388" s="28"/>
      <c r="DV1388" s="194"/>
      <c r="DX1388" s="28"/>
      <c r="DY1388" s="28"/>
      <c r="DZ1388" s="28"/>
      <c r="EE1388" s="194"/>
      <c r="EG1388" s="28"/>
      <c r="EH1388" s="28"/>
      <c r="EI1388" s="28"/>
      <c r="EN1388" s="194"/>
      <c r="EP1388" s="28"/>
      <c r="EQ1388" s="28"/>
      <c r="ER1388" s="28"/>
      <c r="EW1388" s="194"/>
      <c r="EY1388" s="28"/>
      <c r="EZ1388" s="28"/>
      <c r="FA1388" s="28"/>
      <c r="FF1388" s="194"/>
      <c r="FH1388" s="28"/>
      <c r="FI1388" s="28"/>
      <c r="FJ1388" s="28"/>
      <c r="FO1388" s="194"/>
      <c r="FQ1388" s="28"/>
      <c r="FR1388" s="28"/>
      <c r="FS1388" s="28"/>
      <c r="FX1388" s="194"/>
      <c r="FZ1388" s="28"/>
      <c r="GA1388" s="28"/>
      <c r="GB1388" s="28"/>
      <c r="GG1388" s="194"/>
      <c r="GI1388" s="28"/>
      <c r="GJ1388" s="28"/>
      <c r="GK1388" s="28"/>
      <c r="GP1388" s="194"/>
      <c r="GR1388" s="28"/>
      <c r="GS1388" s="28"/>
      <c r="GT1388" s="28"/>
      <c r="GY1388" s="194"/>
      <c r="HA1388" s="28"/>
      <c r="HB1388" s="28"/>
      <c r="HC1388" s="28"/>
      <c r="HH1388" s="194"/>
      <c r="HJ1388" s="28"/>
      <c r="HK1388" s="28"/>
      <c r="HL1388" s="28"/>
      <c r="HQ1388" s="28"/>
      <c r="HR1388" s="28"/>
      <c r="HS1388" s="28"/>
      <c r="HT1388" s="28"/>
      <c r="HU1388" s="28"/>
      <c r="HV1388" s="28"/>
      <c r="HW1388" s="28"/>
      <c r="HX1388" s="28"/>
      <c r="HY1388" s="28"/>
      <c r="HZ1388" s="28"/>
      <c r="IA1388" s="28"/>
      <c r="IB1388" s="28"/>
      <c r="IC1388" s="28"/>
      <c r="ID1388" s="28"/>
      <c r="IE1388" s="28"/>
      <c r="IF1388" s="28"/>
      <c r="IG1388" s="28"/>
      <c r="IH1388" s="28"/>
      <c r="II1388" s="28"/>
      <c r="IJ1388" s="28"/>
      <c r="IK1388" s="28"/>
      <c r="IL1388" s="28"/>
      <c r="IM1388" s="28"/>
      <c r="IN1388" s="28"/>
      <c r="IO1388" s="28"/>
      <c r="IP1388" s="28"/>
      <c r="IQ1388" s="28"/>
      <c r="IR1388" s="28"/>
      <c r="IS1388" s="28"/>
      <c r="IT1388" s="28"/>
      <c r="IU1388" s="28"/>
      <c r="IV1388" s="28"/>
    </row>
    <row r="1389" spans="1:256" s="50" customFormat="1" ht="18">
      <c r="A1389" s="206" t="s">
        <v>2618</v>
      </c>
      <c r="B1389" s="28"/>
      <c r="C1389" s="275"/>
      <c r="D1389" s="418" t="s">
        <v>129</v>
      </c>
      <c r="E1389" s="50">
        <f t="shared" si="22"/>
        <v>0</v>
      </c>
      <c r="F1389" s="284">
        <f t="shared" si="23"/>
        <v>0</v>
      </c>
      <c r="N1389" s="28"/>
      <c r="R1389" s="194"/>
      <c r="T1389" s="28"/>
      <c r="U1389" s="28"/>
      <c r="V1389" s="28"/>
      <c r="AA1389" s="194"/>
      <c r="AC1389" s="28"/>
      <c r="AD1389" s="28"/>
      <c r="AE1389" s="28"/>
      <c r="AJ1389" s="194"/>
      <c r="AL1389" s="28"/>
      <c r="AM1389" s="28"/>
      <c r="AN1389" s="28"/>
      <c r="AS1389" s="194"/>
      <c r="AU1389" s="28"/>
      <c r="AV1389" s="28"/>
      <c r="AW1389" s="28"/>
      <c r="BB1389" s="194"/>
      <c r="BD1389" s="28"/>
      <c r="BE1389" s="28"/>
      <c r="BF1389" s="28"/>
      <c r="BK1389" s="194"/>
      <c r="BM1389" s="28"/>
      <c r="BN1389" s="28"/>
      <c r="BO1389" s="28"/>
      <c r="BT1389" s="194"/>
      <c r="BV1389" s="28"/>
      <c r="BW1389" s="28"/>
      <c r="BX1389" s="28"/>
      <c r="CC1389" s="194"/>
      <c r="CE1389" s="28"/>
      <c r="CF1389" s="28"/>
      <c r="CG1389" s="28"/>
      <c r="CL1389" s="194"/>
      <c r="CN1389" s="28"/>
      <c r="CO1389" s="28"/>
      <c r="CP1389" s="28"/>
      <c r="CU1389" s="194"/>
      <c r="CW1389" s="28"/>
      <c r="CX1389" s="28"/>
      <c r="CY1389" s="28"/>
      <c r="DD1389" s="194"/>
      <c r="DF1389" s="28"/>
      <c r="DG1389" s="28"/>
      <c r="DH1389" s="28"/>
      <c r="DM1389" s="194"/>
      <c r="DO1389" s="28"/>
      <c r="DP1389" s="28"/>
      <c r="DQ1389" s="28"/>
      <c r="DV1389" s="194"/>
      <c r="DX1389" s="28"/>
      <c r="DY1389" s="28"/>
      <c r="DZ1389" s="28"/>
      <c r="EE1389" s="194"/>
      <c r="EG1389" s="28"/>
      <c r="EH1389" s="28"/>
      <c r="EI1389" s="28"/>
      <c r="EN1389" s="194"/>
      <c r="EP1389" s="28"/>
      <c r="EQ1389" s="28"/>
      <c r="ER1389" s="28"/>
      <c r="EW1389" s="194"/>
      <c r="EY1389" s="28"/>
      <c r="EZ1389" s="28"/>
      <c r="FA1389" s="28"/>
      <c r="FF1389" s="194"/>
      <c r="FH1389" s="28"/>
      <c r="FI1389" s="28"/>
      <c r="FJ1389" s="28"/>
      <c r="FO1389" s="194"/>
      <c r="FQ1389" s="28"/>
      <c r="FR1389" s="28"/>
      <c r="FS1389" s="28"/>
      <c r="FX1389" s="194"/>
      <c r="FZ1389" s="28"/>
      <c r="GA1389" s="28"/>
      <c r="GB1389" s="28"/>
      <c r="GG1389" s="194"/>
      <c r="GI1389" s="28"/>
      <c r="GJ1389" s="28"/>
      <c r="GK1389" s="28"/>
      <c r="GP1389" s="194"/>
      <c r="GR1389" s="28"/>
      <c r="GS1389" s="28"/>
      <c r="GT1389" s="28"/>
      <c r="GY1389" s="194"/>
      <c r="HA1389" s="28"/>
      <c r="HB1389" s="28"/>
      <c r="HC1389" s="28"/>
      <c r="HH1389" s="194"/>
      <c r="HJ1389" s="28"/>
      <c r="HK1389" s="28"/>
      <c r="HL1389" s="28"/>
      <c r="HQ1389" s="28"/>
      <c r="HR1389" s="28"/>
      <c r="HS1389" s="28"/>
      <c r="HT1389" s="28"/>
      <c r="HU1389" s="28"/>
      <c r="HV1389" s="28"/>
      <c r="HW1389" s="28"/>
      <c r="HX1389" s="28"/>
      <c r="HY1389" s="28"/>
      <c r="HZ1389" s="28"/>
      <c r="IA1389" s="28"/>
      <c r="IB1389" s="28"/>
      <c r="IC1389" s="28"/>
      <c r="ID1389" s="28"/>
      <c r="IE1389" s="28"/>
      <c r="IF1389" s="28"/>
      <c r="IG1389" s="28"/>
      <c r="IH1389" s="28"/>
      <c r="II1389" s="28"/>
      <c r="IJ1389" s="28"/>
      <c r="IK1389" s="28"/>
      <c r="IL1389" s="28"/>
      <c r="IM1389" s="28"/>
      <c r="IN1389" s="28"/>
      <c r="IO1389" s="28"/>
      <c r="IP1389" s="28"/>
      <c r="IQ1389" s="28"/>
      <c r="IR1389" s="28"/>
      <c r="IS1389" s="28"/>
      <c r="IT1389" s="28"/>
      <c r="IU1389" s="28"/>
      <c r="IV1389" s="28"/>
    </row>
    <row r="1390" spans="1:256" s="50" customFormat="1" ht="18">
      <c r="A1390" s="330" t="s">
        <v>2135</v>
      </c>
      <c r="B1390" s="28"/>
      <c r="C1390" s="275"/>
      <c r="D1390" s="418" t="s">
        <v>129</v>
      </c>
      <c r="E1390" s="50">
        <f t="shared" si="22"/>
        <v>0</v>
      </c>
      <c r="F1390" s="284">
        <f t="shared" si="23"/>
        <v>52</v>
      </c>
      <c r="I1390" s="50">
        <v>11</v>
      </c>
      <c r="J1390" s="50">
        <v>41</v>
      </c>
      <c r="L1390" s="28"/>
      <c r="N1390" s="28"/>
      <c r="R1390" s="194"/>
      <c r="T1390" s="28"/>
      <c r="U1390" s="28"/>
      <c r="V1390" s="28"/>
      <c r="AA1390" s="194"/>
      <c r="AC1390" s="28"/>
      <c r="AD1390" s="28"/>
      <c r="AE1390" s="28"/>
      <c r="AJ1390" s="194"/>
      <c r="AL1390" s="28"/>
      <c r="AM1390" s="28"/>
      <c r="AN1390" s="28"/>
      <c r="AS1390" s="194"/>
      <c r="AU1390" s="28"/>
      <c r="AV1390" s="28"/>
      <c r="AW1390" s="28"/>
      <c r="BB1390" s="194"/>
      <c r="BD1390" s="28"/>
      <c r="BE1390" s="28"/>
      <c r="BF1390" s="28"/>
      <c r="BK1390" s="194"/>
      <c r="BM1390" s="28"/>
      <c r="BN1390" s="28"/>
      <c r="BO1390" s="28"/>
      <c r="BT1390" s="194"/>
      <c r="BV1390" s="28"/>
      <c r="BW1390" s="28"/>
      <c r="BX1390" s="28"/>
      <c r="CC1390" s="194"/>
      <c r="CE1390" s="28"/>
      <c r="CF1390" s="28"/>
      <c r="CG1390" s="28"/>
      <c r="CL1390" s="194"/>
      <c r="CN1390" s="28"/>
      <c r="CO1390" s="28"/>
      <c r="CP1390" s="28"/>
      <c r="CU1390" s="194"/>
      <c r="CW1390" s="28"/>
      <c r="CX1390" s="28"/>
      <c r="CY1390" s="28"/>
      <c r="DD1390" s="194"/>
      <c r="DF1390" s="28"/>
      <c r="DG1390" s="28"/>
      <c r="DH1390" s="28"/>
      <c r="DM1390" s="194"/>
      <c r="DO1390" s="28"/>
      <c r="DP1390" s="28"/>
      <c r="DQ1390" s="28"/>
      <c r="DV1390" s="194"/>
      <c r="DX1390" s="28"/>
      <c r="DY1390" s="28"/>
      <c r="DZ1390" s="28"/>
      <c r="EE1390" s="194"/>
      <c r="EG1390" s="28"/>
      <c r="EH1390" s="28"/>
      <c r="EI1390" s="28"/>
      <c r="EN1390" s="194"/>
      <c r="EP1390" s="28"/>
      <c r="EQ1390" s="28"/>
      <c r="ER1390" s="28"/>
      <c r="EW1390" s="194"/>
      <c r="EY1390" s="28"/>
      <c r="EZ1390" s="28"/>
      <c r="FA1390" s="28"/>
      <c r="FF1390" s="194"/>
      <c r="FH1390" s="28"/>
      <c r="FI1390" s="28"/>
      <c r="FJ1390" s="28"/>
      <c r="FO1390" s="194"/>
      <c r="FQ1390" s="28"/>
      <c r="FR1390" s="28"/>
      <c r="FS1390" s="28"/>
      <c r="FX1390" s="194"/>
      <c r="FZ1390" s="28"/>
      <c r="GA1390" s="28"/>
      <c r="GB1390" s="28"/>
      <c r="GG1390" s="194"/>
      <c r="GI1390" s="28"/>
      <c r="GJ1390" s="28"/>
      <c r="GK1390" s="28"/>
      <c r="GP1390" s="194"/>
      <c r="GR1390" s="28"/>
      <c r="GS1390" s="28"/>
      <c r="GT1390" s="28"/>
      <c r="GY1390" s="194"/>
      <c r="HA1390" s="28"/>
      <c r="HB1390" s="28"/>
      <c r="HC1390" s="28"/>
      <c r="HH1390" s="194"/>
      <c r="HJ1390" s="28"/>
      <c r="HK1390" s="28"/>
      <c r="HL1390" s="28"/>
      <c r="HQ1390" s="28"/>
      <c r="HR1390" s="28"/>
      <c r="HS1390" s="28"/>
      <c r="HT1390" s="28"/>
      <c r="HU1390" s="28"/>
      <c r="HV1390" s="28"/>
      <c r="HW1390" s="28"/>
      <c r="HX1390" s="28"/>
      <c r="HY1390" s="28"/>
      <c r="HZ1390" s="28"/>
      <c r="IA1390" s="28"/>
      <c r="IB1390" s="28"/>
      <c r="IC1390" s="28"/>
      <c r="ID1390" s="28"/>
      <c r="IE1390" s="28"/>
      <c r="IF1390" s="28"/>
      <c r="IG1390" s="28"/>
      <c r="IH1390" s="28"/>
      <c r="II1390" s="28"/>
      <c r="IJ1390" s="28"/>
      <c r="IK1390" s="28"/>
      <c r="IL1390" s="28"/>
      <c r="IM1390" s="28"/>
      <c r="IN1390" s="28"/>
      <c r="IO1390" s="28"/>
      <c r="IP1390" s="28"/>
      <c r="IQ1390" s="28"/>
      <c r="IR1390" s="28"/>
      <c r="IS1390" s="28"/>
      <c r="IT1390" s="28"/>
      <c r="IU1390" s="28"/>
      <c r="IV1390" s="28"/>
    </row>
    <row r="1391" spans="1:256" s="50" customFormat="1" ht="18">
      <c r="A1391" s="330" t="s">
        <v>571</v>
      </c>
      <c r="B1391" s="420"/>
      <c r="C1391" s="420"/>
      <c r="D1391" s="418" t="s">
        <v>130</v>
      </c>
      <c r="E1391" s="50">
        <f t="shared" si="22"/>
        <v>3</v>
      </c>
      <c r="F1391" s="284">
        <f t="shared" si="23"/>
        <v>0</v>
      </c>
      <c r="N1391" s="28"/>
      <c r="R1391" s="194"/>
      <c r="T1391" s="28"/>
      <c r="U1391" s="28"/>
      <c r="V1391" s="28"/>
      <c r="AA1391" s="194"/>
      <c r="AC1391" s="28"/>
      <c r="AD1391" s="28"/>
      <c r="AE1391" s="28"/>
      <c r="AJ1391" s="194"/>
      <c r="AL1391" s="28"/>
      <c r="AM1391" s="28"/>
      <c r="AN1391" s="28"/>
      <c r="AS1391" s="194"/>
      <c r="AU1391" s="28"/>
      <c r="AV1391" s="28"/>
      <c r="AW1391" s="28"/>
      <c r="BB1391" s="194"/>
      <c r="BD1391" s="28"/>
      <c r="BE1391" s="28"/>
      <c r="BF1391" s="28"/>
      <c r="BK1391" s="194"/>
      <c r="BM1391" s="28"/>
      <c r="BN1391" s="28"/>
      <c r="BO1391" s="28"/>
      <c r="BT1391" s="194"/>
      <c r="BV1391" s="28"/>
      <c r="BW1391" s="28"/>
      <c r="BX1391" s="28"/>
      <c r="CC1391" s="194"/>
      <c r="CE1391" s="28"/>
      <c r="CF1391" s="28"/>
      <c r="CG1391" s="28"/>
      <c r="CL1391" s="194"/>
      <c r="CN1391" s="28"/>
      <c r="CO1391" s="28"/>
      <c r="CP1391" s="28"/>
      <c r="CU1391" s="194"/>
      <c r="CW1391" s="28"/>
      <c r="CX1391" s="28"/>
      <c r="CY1391" s="28"/>
      <c r="DD1391" s="194"/>
      <c r="DF1391" s="28"/>
      <c r="DG1391" s="28"/>
      <c r="DH1391" s="28"/>
      <c r="DM1391" s="194"/>
      <c r="DO1391" s="28"/>
      <c r="DP1391" s="28"/>
      <c r="DQ1391" s="28"/>
      <c r="DV1391" s="194"/>
      <c r="DX1391" s="28"/>
      <c r="DY1391" s="28"/>
      <c r="DZ1391" s="28"/>
      <c r="EE1391" s="194"/>
      <c r="EG1391" s="28"/>
      <c r="EH1391" s="28"/>
      <c r="EI1391" s="28"/>
      <c r="EN1391" s="194"/>
      <c r="EP1391" s="28"/>
      <c r="EQ1391" s="28"/>
      <c r="ER1391" s="28"/>
      <c r="EW1391" s="194"/>
      <c r="EY1391" s="28"/>
      <c r="EZ1391" s="28"/>
      <c r="FA1391" s="28"/>
      <c r="FF1391" s="194"/>
      <c r="FH1391" s="28"/>
      <c r="FI1391" s="28"/>
      <c r="FJ1391" s="28"/>
      <c r="FO1391" s="194"/>
      <c r="FQ1391" s="28"/>
      <c r="FR1391" s="28"/>
      <c r="FS1391" s="28"/>
      <c r="FX1391" s="194"/>
      <c r="FZ1391" s="28"/>
      <c r="GA1391" s="28"/>
      <c r="GB1391" s="28"/>
      <c r="GG1391" s="194"/>
      <c r="GI1391" s="28"/>
      <c r="GJ1391" s="28"/>
      <c r="GK1391" s="28"/>
      <c r="GP1391" s="194"/>
      <c r="GR1391" s="28"/>
      <c r="GS1391" s="28"/>
      <c r="GT1391" s="28"/>
      <c r="GY1391" s="194"/>
      <c r="HA1391" s="28"/>
      <c r="HB1391" s="28"/>
      <c r="HC1391" s="28"/>
      <c r="HH1391" s="194"/>
      <c r="HJ1391" s="28"/>
      <c r="HK1391" s="28"/>
      <c r="HL1391" s="28"/>
      <c r="HQ1391" s="28"/>
      <c r="HR1391" s="28"/>
      <c r="HS1391" s="28"/>
      <c r="HT1391" s="28"/>
      <c r="HU1391" s="28"/>
      <c r="HV1391" s="28"/>
      <c r="HW1391" s="28"/>
      <c r="HX1391" s="28"/>
      <c r="HY1391" s="28"/>
      <c r="HZ1391" s="28"/>
      <c r="IA1391" s="28"/>
      <c r="IB1391" s="28"/>
      <c r="IC1391" s="28"/>
      <c r="ID1391" s="28"/>
      <c r="IE1391" s="28"/>
      <c r="IF1391" s="28"/>
      <c r="IG1391" s="28"/>
      <c r="IH1391" s="28"/>
      <c r="II1391" s="28"/>
      <c r="IJ1391" s="28"/>
      <c r="IK1391" s="28"/>
      <c r="IL1391" s="28"/>
      <c r="IM1391" s="28"/>
      <c r="IN1391" s="28"/>
      <c r="IO1391" s="28"/>
      <c r="IP1391" s="28"/>
      <c r="IQ1391" s="28"/>
      <c r="IR1391" s="28"/>
      <c r="IS1391" s="28"/>
      <c r="IT1391" s="28"/>
      <c r="IU1391" s="28"/>
      <c r="IV1391" s="28"/>
    </row>
    <row r="1392" spans="1:256" s="50" customFormat="1" ht="18.75">
      <c r="A1392" s="330" t="s">
        <v>2063</v>
      </c>
      <c r="B1392" s="417"/>
      <c r="C1392" s="417"/>
      <c r="D1392" s="418" t="s">
        <v>136</v>
      </c>
      <c r="E1392" s="50">
        <f t="shared" si="22"/>
        <v>23</v>
      </c>
      <c r="F1392" s="284">
        <f t="shared" si="23"/>
        <v>183</v>
      </c>
      <c r="H1392" s="50">
        <v>183</v>
      </c>
      <c r="L1392" s="28"/>
      <c r="N1392" s="28"/>
      <c r="R1392" s="194"/>
      <c r="T1392" s="28"/>
      <c r="U1392" s="28"/>
      <c r="V1392" s="28"/>
      <c r="AA1392" s="194"/>
      <c r="AC1392" s="28"/>
      <c r="AD1392" s="28"/>
      <c r="AE1392" s="28"/>
      <c r="AJ1392" s="194"/>
      <c r="AL1392" s="28"/>
      <c r="AM1392" s="28"/>
      <c r="AN1392" s="28"/>
      <c r="AS1392" s="194"/>
      <c r="AU1392" s="28"/>
      <c r="AV1392" s="28"/>
      <c r="AW1392" s="28"/>
      <c r="BB1392" s="194"/>
      <c r="BD1392" s="28"/>
      <c r="BE1392" s="28"/>
      <c r="BF1392" s="28"/>
      <c r="BK1392" s="194"/>
      <c r="BM1392" s="28"/>
      <c r="BN1392" s="28"/>
      <c r="BO1392" s="28"/>
      <c r="BT1392" s="194"/>
      <c r="BV1392" s="28"/>
      <c r="BW1392" s="28"/>
      <c r="BX1392" s="28"/>
      <c r="CC1392" s="194"/>
      <c r="CE1392" s="28"/>
      <c r="CF1392" s="28"/>
      <c r="CG1392" s="28"/>
      <c r="CL1392" s="194"/>
      <c r="CN1392" s="28"/>
      <c r="CO1392" s="28"/>
      <c r="CP1392" s="28"/>
      <c r="CU1392" s="194"/>
      <c r="CW1392" s="28"/>
      <c r="CX1392" s="28"/>
      <c r="CY1392" s="28"/>
      <c r="DD1392" s="194"/>
      <c r="DF1392" s="28"/>
      <c r="DG1392" s="28"/>
      <c r="DH1392" s="28"/>
      <c r="DM1392" s="194"/>
      <c r="DO1392" s="28"/>
      <c r="DP1392" s="28"/>
      <c r="DQ1392" s="28"/>
      <c r="DV1392" s="194"/>
      <c r="DX1392" s="28"/>
      <c r="DY1392" s="28"/>
      <c r="DZ1392" s="28"/>
      <c r="EE1392" s="194"/>
      <c r="EG1392" s="28"/>
      <c r="EH1392" s="28"/>
      <c r="EI1392" s="28"/>
      <c r="EN1392" s="194"/>
      <c r="EP1392" s="28"/>
      <c r="EQ1392" s="28"/>
      <c r="ER1392" s="28"/>
      <c r="EW1392" s="194"/>
      <c r="EY1392" s="28"/>
      <c r="EZ1392" s="28"/>
      <c r="FA1392" s="28"/>
      <c r="FF1392" s="194"/>
      <c r="FH1392" s="28"/>
      <c r="FI1392" s="28"/>
      <c r="FJ1392" s="28"/>
      <c r="FO1392" s="194"/>
      <c r="FQ1392" s="28"/>
      <c r="FR1392" s="28"/>
      <c r="FS1392" s="28"/>
      <c r="FX1392" s="194"/>
      <c r="FZ1392" s="28"/>
      <c r="GA1392" s="28"/>
      <c r="GB1392" s="28"/>
      <c r="GG1392" s="194"/>
      <c r="GI1392" s="28"/>
      <c r="GJ1392" s="28"/>
      <c r="GK1392" s="28"/>
      <c r="GP1392" s="194"/>
      <c r="GR1392" s="28"/>
      <c r="GS1392" s="28"/>
      <c r="GT1392" s="28"/>
      <c r="GY1392" s="194"/>
      <c r="HA1392" s="28"/>
      <c r="HB1392" s="28"/>
      <c r="HC1392" s="28"/>
      <c r="HH1392" s="194"/>
      <c r="HJ1392" s="28"/>
      <c r="HK1392" s="28"/>
      <c r="HL1392" s="28"/>
      <c r="HQ1392" s="28"/>
      <c r="HR1392" s="28"/>
      <c r="HS1392" s="28"/>
      <c r="HT1392" s="28"/>
      <c r="HU1392" s="28"/>
      <c r="HV1392" s="28"/>
      <c r="HW1392" s="28"/>
      <c r="HX1392" s="28"/>
      <c r="HY1392" s="28"/>
      <c r="HZ1392" s="28"/>
      <c r="IA1392" s="28"/>
      <c r="IB1392" s="28"/>
      <c r="IC1392" s="28"/>
      <c r="ID1392" s="28"/>
      <c r="IE1392" s="28"/>
      <c r="IF1392" s="28"/>
      <c r="IG1392" s="28"/>
      <c r="IH1392" s="28"/>
      <c r="II1392" s="28"/>
      <c r="IJ1392" s="28"/>
      <c r="IK1392" s="28"/>
      <c r="IL1392" s="28"/>
      <c r="IM1392" s="28"/>
      <c r="IN1392" s="28"/>
      <c r="IO1392" s="28"/>
      <c r="IP1392" s="28"/>
      <c r="IQ1392" s="28"/>
      <c r="IR1392" s="28"/>
      <c r="IS1392" s="28"/>
      <c r="IT1392" s="28"/>
      <c r="IU1392" s="28"/>
      <c r="IV1392" s="28"/>
    </row>
    <row r="1393" spans="1:256" s="50" customFormat="1" ht="18">
      <c r="A1393" s="206" t="s">
        <v>2530</v>
      </c>
      <c r="B1393" s="28"/>
      <c r="C1393" s="275"/>
      <c r="D1393" s="418" t="s">
        <v>129</v>
      </c>
      <c r="E1393" s="50">
        <f t="shared" si="22"/>
        <v>5</v>
      </c>
      <c r="F1393" s="284">
        <f t="shared" si="23"/>
        <v>0</v>
      </c>
      <c r="N1393" s="28"/>
      <c r="R1393" s="194"/>
      <c r="T1393" s="28"/>
      <c r="U1393" s="28"/>
      <c r="V1393" s="28"/>
      <c r="AA1393" s="194"/>
      <c r="AC1393" s="28"/>
      <c r="AD1393" s="28"/>
      <c r="AE1393" s="28"/>
      <c r="AJ1393" s="194"/>
      <c r="AL1393" s="28"/>
      <c r="AM1393" s="28"/>
      <c r="AN1393" s="28"/>
      <c r="AS1393" s="194"/>
      <c r="AU1393" s="28"/>
      <c r="AV1393" s="28"/>
      <c r="AW1393" s="28"/>
      <c r="BB1393" s="194"/>
      <c r="BD1393" s="28"/>
      <c r="BE1393" s="28"/>
      <c r="BF1393" s="28"/>
      <c r="BK1393" s="194"/>
      <c r="BM1393" s="28"/>
      <c r="BN1393" s="28"/>
      <c r="BO1393" s="28"/>
      <c r="BT1393" s="194"/>
      <c r="BV1393" s="28"/>
      <c r="BW1393" s="28"/>
      <c r="BX1393" s="28"/>
      <c r="CC1393" s="194"/>
      <c r="CE1393" s="28"/>
      <c r="CF1393" s="28"/>
      <c r="CG1393" s="28"/>
      <c r="CL1393" s="194"/>
      <c r="CN1393" s="28"/>
      <c r="CO1393" s="28"/>
      <c r="CP1393" s="28"/>
      <c r="CU1393" s="194"/>
      <c r="CW1393" s="28"/>
      <c r="CX1393" s="28"/>
      <c r="CY1393" s="28"/>
      <c r="DD1393" s="194"/>
      <c r="DF1393" s="28"/>
      <c r="DG1393" s="28"/>
      <c r="DH1393" s="28"/>
      <c r="DM1393" s="194"/>
      <c r="DO1393" s="28"/>
      <c r="DP1393" s="28"/>
      <c r="DQ1393" s="28"/>
      <c r="DV1393" s="194"/>
      <c r="DX1393" s="28"/>
      <c r="DY1393" s="28"/>
      <c r="DZ1393" s="28"/>
      <c r="EE1393" s="194"/>
      <c r="EG1393" s="28"/>
      <c r="EH1393" s="28"/>
      <c r="EI1393" s="28"/>
      <c r="EN1393" s="194"/>
      <c r="EP1393" s="28"/>
      <c r="EQ1393" s="28"/>
      <c r="ER1393" s="28"/>
      <c r="EW1393" s="194"/>
      <c r="EY1393" s="28"/>
      <c r="EZ1393" s="28"/>
      <c r="FA1393" s="28"/>
      <c r="FF1393" s="194"/>
      <c r="FH1393" s="28"/>
      <c r="FI1393" s="28"/>
      <c r="FJ1393" s="28"/>
      <c r="FO1393" s="194"/>
      <c r="FQ1393" s="28"/>
      <c r="FR1393" s="28"/>
      <c r="FS1393" s="28"/>
      <c r="FX1393" s="194"/>
      <c r="FZ1393" s="28"/>
      <c r="GA1393" s="28"/>
      <c r="GB1393" s="28"/>
      <c r="GG1393" s="194"/>
      <c r="GI1393" s="28"/>
      <c r="GJ1393" s="28"/>
      <c r="GK1393" s="28"/>
      <c r="GP1393" s="194"/>
      <c r="GR1393" s="28"/>
      <c r="GS1393" s="28"/>
      <c r="GT1393" s="28"/>
      <c r="GY1393" s="194"/>
      <c r="HA1393" s="28"/>
      <c r="HB1393" s="28"/>
      <c r="HC1393" s="28"/>
      <c r="HH1393" s="194"/>
      <c r="HJ1393" s="28"/>
      <c r="HK1393" s="28"/>
      <c r="HL1393" s="28"/>
      <c r="HQ1393" s="28"/>
      <c r="HR1393" s="28"/>
      <c r="HS1393" s="28"/>
      <c r="HT1393" s="28"/>
      <c r="HU1393" s="28"/>
      <c r="HV1393" s="28"/>
      <c r="HW1393" s="28"/>
      <c r="HX1393" s="28"/>
      <c r="HY1393" s="28"/>
      <c r="HZ1393" s="28"/>
      <c r="IA1393" s="28"/>
      <c r="IB1393" s="28"/>
      <c r="IC1393" s="28"/>
      <c r="ID1393" s="28"/>
      <c r="IE1393" s="28"/>
      <c r="IF1393" s="28"/>
      <c r="IG1393" s="28"/>
      <c r="IH1393" s="28"/>
      <c r="II1393" s="28"/>
      <c r="IJ1393" s="28"/>
      <c r="IK1393" s="28"/>
      <c r="IL1393" s="28"/>
      <c r="IM1393" s="28"/>
      <c r="IN1393" s="28"/>
      <c r="IO1393" s="28"/>
      <c r="IP1393" s="28"/>
      <c r="IQ1393" s="28"/>
      <c r="IR1393" s="28"/>
      <c r="IS1393" s="28"/>
      <c r="IT1393" s="28"/>
      <c r="IU1393" s="28"/>
      <c r="IV1393" s="28"/>
    </row>
    <row r="1394" spans="1:256" s="50" customFormat="1" ht="18">
      <c r="A1394" s="330" t="s">
        <v>1737</v>
      </c>
      <c r="B1394" s="28"/>
      <c r="C1394" s="275"/>
      <c r="D1394" s="418" t="s">
        <v>129</v>
      </c>
      <c r="E1394" s="50">
        <f t="shared" si="22"/>
        <v>2</v>
      </c>
      <c r="F1394" s="284">
        <f t="shared" si="23"/>
        <v>3</v>
      </c>
      <c r="J1394" s="50">
        <v>3</v>
      </c>
      <c r="N1394" s="28"/>
      <c r="R1394" s="194"/>
      <c r="T1394" s="28"/>
      <c r="U1394" s="28"/>
      <c r="V1394" s="28"/>
      <c r="AA1394" s="194"/>
      <c r="AC1394" s="28"/>
      <c r="AD1394" s="28"/>
      <c r="AE1394" s="28"/>
      <c r="AJ1394" s="194"/>
      <c r="AL1394" s="28"/>
      <c r="AM1394" s="28"/>
      <c r="AN1394" s="28"/>
      <c r="AS1394" s="194"/>
      <c r="AU1394" s="28"/>
      <c r="AV1394" s="28"/>
      <c r="AW1394" s="28"/>
      <c r="BB1394" s="194"/>
      <c r="BD1394" s="28"/>
      <c r="BE1394" s="28"/>
      <c r="BF1394" s="28"/>
      <c r="BK1394" s="194"/>
      <c r="BM1394" s="28"/>
      <c r="BN1394" s="28"/>
      <c r="BO1394" s="28"/>
      <c r="BT1394" s="194"/>
      <c r="BV1394" s="28"/>
      <c r="BW1394" s="28"/>
      <c r="BX1394" s="28"/>
      <c r="CC1394" s="194"/>
      <c r="CE1394" s="28"/>
      <c r="CF1394" s="28"/>
      <c r="CG1394" s="28"/>
      <c r="CL1394" s="194"/>
      <c r="CN1394" s="28"/>
      <c r="CO1394" s="28"/>
      <c r="CP1394" s="28"/>
      <c r="CU1394" s="194"/>
      <c r="CW1394" s="28"/>
      <c r="CX1394" s="28"/>
      <c r="CY1394" s="28"/>
      <c r="DD1394" s="194"/>
      <c r="DF1394" s="28"/>
      <c r="DG1394" s="28"/>
      <c r="DH1394" s="28"/>
      <c r="DM1394" s="194"/>
      <c r="DO1394" s="28"/>
      <c r="DP1394" s="28"/>
      <c r="DQ1394" s="28"/>
      <c r="DV1394" s="194"/>
      <c r="DX1394" s="28"/>
      <c r="DY1394" s="28"/>
      <c r="DZ1394" s="28"/>
      <c r="EE1394" s="194"/>
      <c r="EG1394" s="28"/>
      <c r="EH1394" s="28"/>
      <c r="EI1394" s="28"/>
      <c r="EN1394" s="194"/>
      <c r="EP1394" s="28"/>
      <c r="EQ1394" s="28"/>
      <c r="ER1394" s="28"/>
      <c r="EW1394" s="194"/>
      <c r="EY1394" s="28"/>
      <c r="EZ1394" s="28"/>
      <c r="FA1394" s="28"/>
      <c r="FF1394" s="194"/>
      <c r="FH1394" s="28"/>
      <c r="FI1394" s="28"/>
      <c r="FJ1394" s="28"/>
      <c r="FO1394" s="194"/>
      <c r="FQ1394" s="28"/>
      <c r="FR1394" s="28"/>
      <c r="FS1394" s="28"/>
      <c r="FX1394" s="194"/>
      <c r="FZ1394" s="28"/>
      <c r="GA1394" s="28"/>
      <c r="GB1394" s="28"/>
      <c r="GG1394" s="194"/>
      <c r="GI1394" s="28"/>
      <c r="GJ1394" s="28"/>
      <c r="GK1394" s="28"/>
      <c r="GP1394" s="194"/>
      <c r="GR1394" s="28"/>
      <c r="GS1394" s="28"/>
      <c r="GT1394" s="28"/>
      <c r="GY1394" s="194"/>
      <c r="HA1394" s="28"/>
      <c r="HB1394" s="28"/>
      <c r="HC1394" s="28"/>
      <c r="HH1394" s="194"/>
      <c r="HJ1394" s="28"/>
      <c r="HK1394" s="28"/>
      <c r="HL1394" s="28"/>
      <c r="HQ1394" s="28"/>
      <c r="HR1394" s="28"/>
      <c r="HS1394" s="28"/>
      <c r="HT1394" s="28"/>
      <c r="HU1394" s="28"/>
      <c r="HV1394" s="28"/>
      <c r="HW1394" s="28"/>
      <c r="HX1394" s="28"/>
      <c r="HY1394" s="28"/>
      <c r="HZ1394" s="28"/>
      <c r="IA1394" s="28"/>
      <c r="IB1394" s="28"/>
      <c r="IC1394" s="28"/>
      <c r="ID1394" s="28"/>
      <c r="IE1394" s="28"/>
      <c r="IF1394" s="28"/>
      <c r="IG1394" s="28"/>
      <c r="IH1394" s="28"/>
      <c r="II1394" s="28"/>
      <c r="IJ1394" s="28"/>
      <c r="IK1394" s="28"/>
      <c r="IL1394" s="28"/>
      <c r="IM1394" s="28"/>
      <c r="IN1394" s="28"/>
      <c r="IO1394" s="28"/>
      <c r="IP1394" s="28"/>
      <c r="IQ1394" s="28"/>
      <c r="IR1394" s="28"/>
      <c r="IS1394" s="28"/>
      <c r="IT1394" s="28"/>
      <c r="IU1394" s="28"/>
      <c r="IV1394" s="28"/>
    </row>
    <row r="1395" spans="1:256" s="50" customFormat="1" ht="18">
      <c r="A1395" s="330" t="s">
        <v>510</v>
      </c>
      <c r="B1395" s="420"/>
      <c r="C1395" s="420"/>
      <c r="D1395" s="418" t="s">
        <v>135</v>
      </c>
      <c r="E1395" s="50">
        <f t="shared" si="22"/>
        <v>12</v>
      </c>
      <c r="F1395" s="284">
        <f t="shared" si="23"/>
        <v>72</v>
      </c>
      <c r="H1395" s="50">
        <v>72</v>
      </c>
      <c r="N1395" s="28"/>
      <c r="R1395" s="194"/>
      <c r="T1395" s="28"/>
      <c r="U1395" s="28"/>
      <c r="V1395" s="28"/>
      <c r="AA1395" s="194"/>
      <c r="AC1395" s="28"/>
      <c r="AD1395" s="28"/>
      <c r="AE1395" s="28"/>
      <c r="AJ1395" s="194"/>
      <c r="AL1395" s="28"/>
      <c r="AM1395" s="28"/>
      <c r="AN1395" s="28"/>
      <c r="AS1395" s="194"/>
      <c r="AU1395" s="28"/>
      <c r="AV1395" s="28"/>
      <c r="AW1395" s="28"/>
      <c r="BB1395" s="194"/>
      <c r="BD1395" s="28"/>
      <c r="BE1395" s="28"/>
      <c r="BF1395" s="28"/>
      <c r="BK1395" s="194"/>
      <c r="BM1395" s="28"/>
      <c r="BN1395" s="28"/>
      <c r="BO1395" s="28"/>
      <c r="BT1395" s="194"/>
      <c r="BV1395" s="28"/>
      <c r="BW1395" s="28"/>
      <c r="BX1395" s="28"/>
      <c r="CC1395" s="194"/>
      <c r="CE1395" s="28"/>
      <c r="CF1395" s="28"/>
      <c r="CG1395" s="28"/>
      <c r="CL1395" s="194"/>
      <c r="CN1395" s="28"/>
      <c r="CO1395" s="28"/>
      <c r="CP1395" s="28"/>
      <c r="CU1395" s="194"/>
      <c r="CW1395" s="28"/>
      <c r="CX1395" s="28"/>
      <c r="CY1395" s="28"/>
      <c r="DD1395" s="194"/>
      <c r="DF1395" s="28"/>
      <c r="DG1395" s="28"/>
      <c r="DH1395" s="28"/>
      <c r="DM1395" s="194"/>
      <c r="DO1395" s="28"/>
      <c r="DP1395" s="28"/>
      <c r="DQ1395" s="28"/>
      <c r="DV1395" s="194"/>
      <c r="DX1395" s="28"/>
      <c r="DY1395" s="28"/>
      <c r="DZ1395" s="28"/>
      <c r="EE1395" s="194"/>
      <c r="EG1395" s="28"/>
      <c r="EH1395" s="28"/>
      <c r="EI1395" s="28"/>
      <c r="EN1395" s="194"/>
      <c r="EP1395" s="28"/>
      <c r="EQ1395" s="28"/>
      <c r="ER1395" s="28"/>
      <c r="EW1395" s="194"/>
      <c r="EY1395" s="28"/>
      <c r="EZ1395" s="28"/>
      <c r="FA1395" s="28"/>
      <c r="FF1395" s="194"/>
      <c r="FH1395" s="28"/>
      <c r="FI1395" s="28"/>
      <c r="FJ1395" s="28"/>
      <c r="FO1395" s="194"/>
      <c r="FQ1395" s="28"/>
      <c r="FR1395" s="28"/>
      <c r="FS1395" s="28"/>
      <c r="FX1395" s="194"/>
      <c r="FZ1395" s="28"/>
      <c r="GA1395" s="28"/>
      <c r="GB1395" s="28"/>
      <c r="GG1395" s="194"/>
      <c r="GI1395" s="28"/>
      <c r="GJ1395" s="28"/>
      <c r="GK1395" s="28"/>
      <c r="GP1395" s="194"/>
      <c r="GR1395" s="28"/>
      <c r="GS1395" s="28"/>
      <c r="GT1395" s="28"/>
      <c r="GY1395" s="194"/>
      <c r="HA1395" s="28"/>
      <c r="HB1395" s="28"/>
      <c r="HC1395" s="28"/>
      <c r="HH1395" s="194"/>
      <c r="HJ1395" s="28"/>
      <c r="HK1395" s="28"/>
      <c r="HL1395" s="28"/>
      <c r="HQ1395" s="28"/>
      <c r="HR1395" s="28"/>
      <c r="HS1395" s="28"/>
      <c r="HT1395" s="28"/>
      <c r="HU1395" s="28"/>
      <c r="HV1395" s="28"/>
      <c r="HW1395" s="28"/>
      <c r="HX1395" s="28"/>
      <c r="HY1395" s="28"/>
      <c r="HZ1395" s="28"/>
      <c r="IA1395" s="28"/>
      <c r="IB1395" s="28"/>
      <c r="IC1395" s="28"/>
      <c r="ID1395" s="28"/>
      <c r="IE1395" s="28"/>
      <c r="IF1395" s="28"/>
      <c r="IG1395" s="28"/>
      <c r="IH1395" s="28"/>
      <c r="II1395" s="28"/>
      <c r="IJ1395" s="28"/>
      <c r="IK1395" s="28"/>
      <c r="IL1395" s="28"/>
      <c r="IM1395" s="28"/>
      <c r="IN1395" s="28"/>
      <c r="IO1395" s="28"/>
      <c r="IP1395" s="28"/>
      <c r="IQ1395" s="28"/>
      <c r="IR1395" s="28"/>
      <c r="IS1395" s="28"/>
      <c r="IT1395" s="28"/>
      <c r="IU1395" s="28"/>
      <c r="IV1395" s="28"/>
    </row>
    <row r="1396" spans="1:256" s="50" customFormat="1" ht="18.75">
      <c r="A1396" s="330" t="s">
        <v>569</v>
      </c>
      <c r="B1396" s="279"/>
      <c r="C1396" s="417"/>
      <c r="D1396" s="418" t="s">
        <v>138</v>
      </c>
      <c r="E1396" s="50">
        <f t="shared" si="22"/>
        <v>97</v>
      </c>
      <c r="F1396" s="284">
        <f t="shared" si="23"/>
        <v>862</v>
      </c>
      <c r="H1396" s="50">
        <v>764</v>
      </c>
      <c r="I1396" s="50">
        <v>78</v>
      </c>
      <c r="J1396" s="50">
        <v>20</v>
      </c>
      <c r="L1396" s="28"/>
      <c r="N1396" s="28"/>
      <c r="R1396" s="194"/>
      <c r="T1396" s="28"/>
      <c r="U1396" s="28"/>
      <c r="V1396" s="28"/>
      <c r="AA1396" s="194"/>
      <c r="AC1396" s="28"/>
      <c r="AD1396" s="28"/>
      <c r="AE1396" s="28"/>
      <c r="AJ1396" s="194"/>
      <c r="AL1396" s="28"/>
      <c r="AM1396" s="28"/>
      <c r="AN1396" s="28"/>
      <c r="AS1396" s="194"/>
      <c r="AU1396" s="28"/>
      <c r="AV1396" s="28"/>
      <c r="AW1396" s="28"/>
      <c r="BB1396" s="194"/>
      <c r="BD1396" s="28"/>
      <c r="BE1396" s="28"/>
      <c r="BF1396" s="28"/>
      <c r="BK1396" s="194"/>
      <c r="BM1396" s="28"/>
      <c r="BN1396" s="28"/>
      <c r="BO1396" s="28"/>
      <c r="BT1396" s="194"/>
      <c r="BV1396" s="28"/>
      <c r="BW1396" s="28"/>
      <c r="BX1396" s="28"/>
      <c r="CC1396" s="194"/>
      <c r="CE1396" s="28"/>
      <c r="CF1396" s="28"/>
      <c r="CG1396" s="28"/>
      <c r="CL1396" s="194"/>
      <c r="CN1396" s="28"/>
      <c r="CO1396" s="28"/>
      <c r="CP1396" s="28"/>
      <c r="CU1396" s="194"/>
      <c r="CW1396" s="28"/>
      <c r="CX1396" s="28"/>
      <c r="CY1396" s="28"/>
      <c r="DD1396" s="194"/>
      <c r="DF1396" s="28"/>
      <c r="DG1396" s="28"/>
      <c r="DH1396" s="28"/>
      <c r="DM1396" s="194"/>
      <c r="DO1396" s="28"/>
      <c r="DP1396" s="28"/>
      <c r="DQ1396" s="28"/>
      <c r="DV1396" s="194"/>
      <c r="DX1396" s="28"/>
      <c r="DY1396" s="28"/>
      <c r="DZ1396" s="28"/>
      <c r="EE1396" s="194"/>
      <c r="EG1396" s="28"/>
      <c r="EH1396" s="28"/>
      <c r="EI1396" s="28"/>
      <c r="EN1396" s="194"/>
      <c r="EP1396" s="28"/>
      <c r="EQ1396" s="28"/>
      <c r="ER1396" s="28"/>
      <c r="EW1396" s="194"/>
      <c r="EY1396" s="28"/>
      <c r="EZ1396" s="28"/>
      <c r="FA1396" s="28"/>
      <c r="FF1396" s="194"/>
      <c r="FH1396" s="28"/>
      <c r="FI1396" s="28"/>
      <c r="FJ1396" s="28"/>
      <c r="FO1396" s="194"/>
      <c r="FQ1396" s="28"/>
      <c r="FR1396" s="28"/>
      <c r="FS1396" s="28"/>
      <c r="FX1396" s="194"/>
      <c r="FZ1396" s="28"/>
      <c r="GA1396" s="28"/>
      <c r="GB1396" s="28"/>
      <c r="GG1396" s="194"/>
      <c r="GI1396" s="28"/>
      <c r="GJ1396" s="28"/>
      <c r="GK1396" s="28"/>
      <c r="GP1396" s="194"/>
      <c r="GR1396" s="28"/>
      <c r="GS1396" s="28"/>
      <c r="GT1396" s="28"/>
      <c r="GY1396" s="194"/>
      <c r="HA1396" s="28"/>
      <c r="HB1396" s="28"/>
      <c r="HC1396" s="28"/>
      <c r="HH1396" s="194"/>
      <c r="HJ1396" s="28"/>
      <c r="HK1396" s="28"/>
      <c r="HL1396" s="28"/>
      <c r="HQ1396" s="28"/>
      <c r="HR1396" s="28"/>
      <c r="HS1396" s="28"/>
      <c r="HT1396" s="28"/>
      <c r="HU1396" s="28"/>
      <c r="HV1396" s="28"/>
      <c r="HW1396" s="28"/>
      <c r="HX1396" s="28"/>
      <c r="HY1396" s="28"/>
      <c r="HZ1396" s="28"/>
      <c r="IA1396" s="28"/>
      <c r="IB1396" s="28"/>
      <c r="IC1396" s="28"/>
      <c r="ID1396" s="28"/>
      <c r="IE1396" s="28"/>
      <c r="IF1396" s="28"/>
      <c r="IG1396" s="28"/>
      <c r="IH1396" s="28"/>
      <c r="II1396" s="28"/>
      <c r="IJ1396" s="28"/>
      <c r="IK1396" s="28"/>
      <c r="IL1396" s="28"/>
      <c r="IM1396" s="28"/>
      <c r="IN1396" s="28"/>
      <c r="IO1396" s="28"/>
      <c r="IP1396" s="28"/>
      <c r="IQ1396" s="28"/>
      <c r="IR1396" s="28"/>
      <c r="IS1396" s="28"/>
      <c r="IT1396" s="28"/>
      <c r="IU1396" s="28"/>
      <c r="IV1396" s="28"/>
    </row>
    <row r="1397" spans="1:256" s="50" customFormat="1" ht="18.75">
      <c r="A1397" s="330" t="s">
        <v>561</v>
      </c>
      <c r="B1397" s="28"/>
      <c r="C1397" s="417"/>
      <c r="D1397" s="418" t="s">
        <v>137</v>
      </c>
      <c r="E1397" s="50">
        <f t="shared" si="22"/>
        <v>0</v>
      </c>
      <c r="F1397" s="284">
        <f t="shared" si="23"/>
        <v>0</v>
      </c>
      <c r="N1397" s="28"/>
      <c r="R1397" s="194"/>
      <c r="T1397" s="28"/>
      <c r="U1397" s="28"/>
      <c r="V1397" s="28"/>
      <c r="AA1397" s="194"/>
      <c r="AC1397" s="28"/>
      <c r="AD1397" s="28"/>
      <c r="AE1397" s="28"/>
      <c r="AJ1397" s="194"/>
      <c r="AL1397" s="28"/>
      <c r="AM1397" s="28"/>
      <c r="AN1397" s="28"/>
      <c r="AS1397" s="194"/>
      <c r="AU1397" s="28"/>
      <c r="AV1397" s="28"/>
      <c r="AW1397" s="28"/>
      <c r="BB1397" s="194"/>
      <c r="BD1397" s="28"/>
      <c r="BE1397" s="28"/>
      <c r="BF1397" s="28"/>
      <c r="BK1397" s="194"/>
      <c r="BM1397" s="28"/>
      <c r="BN1397" s="28"/>
      <c r="BO1397" s="28"/>
      <c r="BT1397" s="194"/>
      <c r="BV1397" s="28"/>
      <c r="BW1397" s="28"/>
      <c r="BX1397" s="28"/>
      <c r="CC1397" s="194"/>
      <c r="CE1397" s="28"/>
      <c r="CF1397" s="28"/>
      <c r="CG1397" s="28"/>
      <c r="CL1397" s="194"/>
      <c r="CN1397" s="28"/>
      <c r="CO1397" s="28"/>
      <c r="CP1397" s="28"/>
      <c r="CU1397" s="194"/>
      <c r="CW1397" s="28"/>
      <c r="CX1397" s="28"/>
      <c r="CY1397" s="28"/>
      <c r="DD1397" s="194"/>
      <c r="DF1397" s="28"/>
      <c r="DG1397" s="28"/>
      <c r="DH1397" s="28"/>
      <c r="DM1397" s="194"/>
      <c r="DO1397" s="28"/>
      <c r="DP1397" s="28"/>
      <c r="DQ1397" s="28"/>
      <c r="DV1397" s="194"/>
      <c r="DX1397" s="28"/>
      <c r="DY1397" s="28"/>
      <c r="DZ1397" s="28"/>
      <c r="EE1397" s="194"/>
      <c r="EG1397" s="28"/>
      <c r="EH1397" s="28"/>
      <c r="EI1397" s="28"/>
      <c r="EN1397" s="194"/>
      <c r="EP1397" s="28"/>
      <c r="EQ1397" s="28"/>
      <c r="ER1397" s="28"/>
      <c r="EW1397" s="194"/>
      <c r="EY1397" s="28"/>
      <c r="EZ1397" s="28"/>
      <c r="FA1397" s="28"/>
      <c r="FF1397" s="194"/>
      <c r="FH1397" s="28"/>
      <c r="FI1397" s="28"/>
      <c r="FJ1397" s="28"/>
      <c r="FO1397" s="194"/>
      <c r="FQ1397" s="28"/>
      <c r="FR1397" s="28"/>
      <c r="FS1397" s="28"/>
      <c r="FX1397" s="194"/>
      <c r="FZ1397" s="28"/>
      <c r="GA1397" s="28"/>
      <c r="GB1397" s="28"/>
      <c r="GG1397" s="194"/>
      <c r="GI1397" s="28"/>
      <c r="GJ1397" s="28"/>
      <c r="GK1397" s="28"/>
      <c r="GP1397" s="194"/>
      <c r="GR1397" s="28"/>
      <c r="GS1397" s="28"/>
      <c r="GT1397" s="28"/>
      <c r="GY1397" s="194"/>
      <c r="HA1397" s="28"/>
      <c r="HB1397" s="28"/>
      <c r="HC1397" s="28"/>
      <c r="HH1397" s="194"/>
      <c r="HJ1397" s="28"/>
      <c r="HK1397" s="28"/>
      <c r="HL1397" s="28"/>
      <c r="HQ1397" s="28"/>
      <c r="HR1397" s="28"/>
      <c r="HS1397" s="28"/>
      <c r="HT1397" s="28"/>
      <c r="HU1397" s="28"/>
      <c r="HV1397" s="28"/>
      <c r="HW1397" s="28"/>
      <c r="HX1397" s="28"/>
      <c r="HY1397" s="28"/>
      <c r="HZ1397" s="28"/>
      <c r="IA1397" s="28"/>
      <c r="IB1397" s="28"/>
      <c r="IC1397" s="28"/>
      <c r="ID1397" s="28"/>
      <c r="IE1397" s="28"/>
      <c r="IF1397" s="28"/>
      <c r="IG1397" s="28"/>
      <c r="IH1397" s="28"/>
      <c r="II1397" s="28"/>
      <c r="IJ1397" s="28"/>
      <c r="IK1397" s="28"/>
      <c r="IL1397" s="28"/>
      <c r="IM1397" s="28"/>
      <c r="IN1397" s="28"/>
      <c r="IO1397" s="28"/>
      <c r="IP1397" s="28"/>
      <c r="IQ1397" s="28"/>
      <c r="IR1397" s="28"/>
      <c r="IS1397" s="28"/>
      <c r="IT1397" s="28"/>
      <c r="IU1397" s="28"/>
      <c r="IV1397" s="28"/>
    </row>
    <row r="1398" spans="1:256" s="50" customFormat="1" ht="18.75">
      <c r="A1398" s="330" t="s">
        <v>530</v>
      </c>
      <c r="B1398" s="279"/>
      <c r="C1398" s="417"/>
      <c r="D1398" s="418" t="s">
        <v>137</v>
      </c>
      <c r="E1398" s="50">
        <f t="shared" si="22"/>
        <v>8</v>
      </c>
      <c r="F1398" s="284">
        <f t="shared" si="23"/>
        <v>138</v>
      </c>
      <c r="H1398" s="50">
        <v>135</v>
      </c>
      <c r="J1398" s="50">
        <v>3</v>
      </c>
      <c r="N1398" s="28"/>
      <c r="R1398" s="194"/>
      <c r="T1398" s="28"/>
      <c r="U1398" s="28"/>
      <c r="V1398" s="28"/>
      <c r="AA1398" s="194"/>
      <c r="AC1398" s="28"/>
      <c r="AD1398" s="28"/>
      <c r="AE1398" s="28"/>
      <c r="AJ1398" s="194"/>
      <c r="AL1398" s="28"/>
      <c r="AM1398" s="28"/>
      <c r="AN1398" s="28"/>
      <c r="AS1398" s="194"/>
      <c r="AU1398" s="28"/>
      <c r="AV1398" s="28"/>
      <c r="AW1398" s="28"/>
      <c r="BB1398" s="194"/>
      <c r="BD1398" s="28"/>
      <c r="BE1398" s="28"/>
      <c r="BF1398" s="28"/>
      <c r="BK1398" s="194"/>
      <c r="BM1398" s="28"/>
      <c r="BN1398" s="28"/>
      <c r="BO1398" s="28"/>
      <c r="BT1398" s="194"/>
      <c r="BV1398" s="28"/>
      <c r="BW1398" s="28"/>
      <c r="BX1398" s="28"/>
      <c r="CC1398" s="194"/>
      <c r="CE1398" s="28"/>
      <c r="CF1398" s="28"/>
      <c r="CG1398" s="28"/>
      <c r="CL1398" s="194"/>
      <c r="CN1398" s="28"/>
      <c r="CO1398" s="28"/>
      <c r="CP1398" s="28"/>
      <c r="CU1398" s="194"/>
      <c r="CW1398" s="28"/>
      <c r="CX1398" s="28"/>
      <c r="CY1398" s="28"/>
      <c r="DD1398" s="194"/>
      <c r="DF1398" s="28"/>
      <c r="DG1398" s="28"/>
      <c r="DH1398" s="28"/>
      <c r="DM1398" s="194"/>
      <c r="DO1398" s="28"/>
      <c r="DP1398" s="28"/>
      <c r="DQ1398" s="28"/>
      <c r="DV1398" s="194"/>
      <c r="DX1398" s="28"/>
      <c r="DY1398" s="28"/>
      <c r="DZ1398" s="28"/>
      <c r="EE1398" s="194"/>
      <c r="EG1398" s="28"/>
      <c r="EH1398" s="28"/>
      <c r="EI1398" s="28"/>
      <c r="EN1398" s="194"/>
      <c r="EP1398" s="28"/>
      <c r="EQ1398" s="28"/>
      <c r="ER1398" s="28"/>
      <c r="EW1398" s="194"/>
      <c r="EY1398" s="28"/>
      <c r="EZ1398" s="28"/>
      <c r="FA1398" s="28"/>
      <c r="FF1398" s="194"/>
      <c r="FH1398" s="28"/>
      <c r="FI1398" s="28"/>
      <c r="FJ1398" s="28"/>
      <c r="FO1398" s="194"/>
      <c r="FQ1398" s="28"/>
      <c r="FR1398" s="28"/>
      <c r="FS1398" s="28"/>
      <c r="FX1398" s="194"/>
      <c r="FZ1398" s="28"/>
      <c r="GA1398" s="28"/>
      <c r="GB1398" s="28"/>
      <c r="GG1398" s="194"/>
      <c r="GI1398" s="28"/>
      <c r="GJ1398" s="28"/>
      <c r="GK1398" s="28"/>
      <c r="GP1398" s="194"/>
      <c r="GR1398" s="28"/>
      <c r="GS1398" s="28"/>
      <c r="GT1398" s="28"/>
      <c r="GY1398" s="194"/>
      <c r="HA1398" s="28"/>
      <c r="HB1398" s="28"/>
      <c r="HC1398" s="28"/>
      <c r="HH1398" s="194"/>
      <c r="HJ1398" s="28"/>
      <c r="HK1398" s="28"/>
      <c r="HL1398" s="28"/>
      <c r="HQ1398" s="28"/>
      <c r="HR1398" s="28"/>
      <c r="HS1398" s="28"/>
      <c r="HT1398" s="28"/>
      <c r="HU1398" s="28"/>
      <c r="HV1398" s="28"/>
      <c r="HW1398" s="28"/>
      <c r="HX1398" s="28"/>
      <c r="HY1398" s="28"/>
      <c r="HZ1398" s="28"/>
      <c r="IA1398" s="28"/>
      <c r="IB1398" s="28"/>
      <c r="IC1398" s="28"/>
      <c r="ID1398" s="28"/>
      <c r="IE1398" s="28"/>
      <c r="IF1398" s="28"/>
      <c r="IG1398" s="28"/>
      <c r="IH1398" s="28"/>
      <c r="II1398" s="28"/>
      <c r="IJ1398" s="28"/>
      <c r="IK1398" s="28"/>
      <c r="IL1398" s="28"/>
      <c r="IM1398" s="28"/>
      <c r="IN1398" s="28"/>
      <c r="IO1398" s="28"/>
      <c r="IP1398" s="28"/>
      <c r="IQ1398" s="28"/>
      <c r="IR1398" s="28"/>
      <c r="IS1398" s="28"/>
      <c r="IT1398" s="28"/>
      <c r="IU1398" s="28"/>
      <c r="IV1398" s="28"/>
    </row>
    <row r="1399" spans="1:256" s="50" customFormat="1" ht="18">
      <c r="A1399" s="330" t="s">
        <v>2136</v>
      </c>
      <c r="B1399" s="28"/>
      <c r="C1399" s="275"/>
      <c r="D1399" s="418" t="s">
        <v>129</v>
      </c>
      <c r="E1399" s="50">
        <f t="shared" si="22"/>
        <v>0</v>
      </c>
      <c r="F1399" s="284">
        <f t="shared" si="23"/>
        <v>0</v>
      </c>
      <c r="L1399" s="281"/>
      <c r="N1399" s="28"/>
      <c r="R1399" s="194"/>
      <c r="T1399" s="28"/>
      <c r="U1399" s="28"/>
      <c r="V1399" s="28"/>
      <c r="AA1399" s="194"/>
      <c r="AC1399" s="28"/>
      <c r="AD1399" s="28"/>
      <c r="AE1399" s="28"/>
      <c r="AJ1399" s="194"/>
      <c r="AL1399" s="28"/>
      <c r="AM1399" s="28"/>
      <c r="AN1399" s="28"/>
      <c r="AS1399" s="194"/>
      <c r="AU1399" s="28"/>
      <c r="AV1399" s="28"/>
      <c r="AW1399" s="28"/>
      <c r="BB1399" s="194"/>
      <c r="BD1399" s="28"/>
      <c r="BE1399" s="28"/>
      <c r="BF1399" s="28"/>
      <c r="BK1399" s="194"/>
      <c r="BM1399" s="28"/>
      <c r="BN1399" s="28"/>
      <c r="BO1399" s="28"/>
      <c r="BT1399" s="194"/>
      <c r="BV1399" s="28"/>
      <c r="BW1399" s="28"/>
      <c r="BX1399" s="28"/>
      <c r="CC1399" s="194"/>
      <c r="CE1399" s="28"/>
      <c r="CF1399" s="28"/>
      <c r="CG1399" s="28"/>
      <c r="CL1399" s="194"/>
      <c r="CN1399" s="28"/>
      <c r="CO1399" s="28"/>
      <c r="CP1399" s="28"/>
      <c r="CU1399" s="194"/>
      <c r="CW1399" s="28"/>
      <c r="CX1399" s="28"/>
      <c r="CY1399" s="28"/>
      <c r="DD1399" s="194"/>
      <c r="DF1399" s="28"/>
      <c r="DG1399" s="28"/>
      <c r="DH1399" s="28"/>
      <c r="DM1399" s="194"/>
      <c r="DO1399" s="28"/>
      <c r="DP1399" s="28"/>
      <c r="DQ1399" s="28"/>
      <c r="DV1399" s="194"/>
      <c r="DX1399" s="28"/>
      <c r="DY1399" s="28"/>
      <c r="DZ1399" s="28"/>
      <c r="EE1399" s="194"/>
      <c r="EG1399" s="28"/>
      <c r="EH1399" s="28"/>
      <c r="EI1399" s="28"/>
      <c r="EN1399" s="194"/>
      <c r="EP1399" s="28"/>
      <c r="EQ1399" s="28"/>
      <c r="ER1399" s="28"/>
      <c r="EW1399" s="194"/>
      <c r="EY1399" s="28"/>
      <c r="EZ1399" s="28"/>
      <c r="FA1399" s="28"/>
      <c r="FF1399" s="194"/>
      <c r="FH1399" s="28"/>
      <c r="FI1399" s="28"/>
      <c r="FJ1399" s="28"/>
      <c r="FO1399" s="194"/>
      <c r="FQ1399" s="28"/>
      <c r="FR1399" s="28"/>
      <c r="FS1399" s="28"/>
      <c r="FX1399" s="194"/>
      <c r="FZ1399" s="28"/>
      <c r="GA1399" s="28"/>
      <c r="GB1399" s="28"/>
      <c r="GG1399" s="194"/>
      <c r="GI1399" s="28"/>
      <c r="GJ1399" s="28"/>
      <c r="GK1399" s="28"/>
      <c r="GP1399" s="194"/>
      <c r="GR1399" s="28"/>
      <c r="GS1399" s="28"/>
      <c r="GT1399" s="28"/>
      <c r="GY1399" s="194"/>
      <c r="HA1399" s="28"/>
      <c r="HB1399" s="28"/>
      <c r="HC1399" s="28"/>
      <c r="HH1399" s="194"/>
      <c r="HJ1399" s="28"/>
      <c r="HK1399" s="28"/>
      <c r="HL1399" s="28"/>
      <c r="HQ1399" s="28"/>
      <c r="HR1399" s="28"/>
      <c r="HS1399" s="28"/>
      <c r="HT1399" s="28"/>
      <c r="HU1399" s="28"/>
      <c r="HV1399" s="28"/>
      <c r="HW1399" s="28"/>
      <c r="HX1399" s="28"/>
      <c r="HY1399" s="28"/>
      <c r="HZ1399" s="28"/>
      <c r="IA1399" s="28"/>
      <c r="IB1399" s="28"/>
      <c r="IC1399" s="28"/>
      <c r="ID1399" s="28"/>
      <c r="IE1399" s="28"/>
      <c r="IF1399" s="28"/>
      <c r="IG1399" s="28"/>
      <c r="IH1399" s="28"/>
      <c r="II1399" s="28"/>
      <c r="IJ1399" s="28"/>
      <c r="IK1399" s="28"/>
      <c r="IL1399" s="28"/>
      <c r="IM1399" s="28"/>
      <c r="IN1399" s="28"/>
      <c r="IO1399" s="28"/>
      <c r="IP1399" s="28"/>
      <c r="IQ1399" s="28"/>
      <c r="IR1399" s="28"/>
      <c r="IS1399" s="28"/>
      <c r="IT1399" s="28"/>
      <c r="IU1399" s="28"/>
      <c r="IV1399" s="28"/>
    </row>
    <row r="1400" spans="1:256" s="50" customFormat="1" ht="18">
      <c r="A1400" s="206" t="s">
        <v>2782</v>
      </c>
      <c r="B1400" s="28"/>
      <c r="C1400" s="420"/>
      <c r="D1400" s="418" t="s">
        <v>129</v>
      </c>
      <c r="E1400" s="50">
        <f t="shared" si="22"/>
        <v>0</v>
      </c>
      <c r="F1400" s="284">
        <f t="shared" si="23"/>
        <v>115</v>
      </c>
      <c r="H1400" s="50">
        <v>90</v>
      </c>
      <c r="I1400" s="50">
        <v>25</v>
      </c>
      <c r="N1400" s="28"/>
      <c r="R1400" s="194"/>
      <c r="T1400" s="28"/>
      <c r="U1400" s="28"/>
      <c r="V1400" s="28"/>
      <c r="AA1400" s="194"/>
      <c r="AC1400" s="28"/>
      <c r="AD1400" s="28"/>
      <c r="AE1400" s="28"/>
      <c r="AJ1400" s="194"/>
      <c r="AL1400" s="28"/>
      <c r="AM1400" s="28"/>
      <c r="AN1400" s="28"/>
      <c r="AS1400" s="194"/>
      <c r="AU1400" s="28"/>
      <c r="AV1400" s="28"/>
      <c r="AW1400" s="28"/>
      <c r="BB1400" s="194"/>
      <c r="BD1400" s="28"/>
      <c r="BE1400" s="28"/>
      <c r="BF1400" s="28"/>
      <c r="BK1400" s="194"/>
      <c r="BM1400" s="28"/>
      <c r="BN1400" s="28"/>
      <c r="BO1400" s="28"/>
      <c r="BT1400" s="194"/>
      <c r="BV1400" s="28"/>
      <c r="BW1400" s="28"/>
      <c r="BX1400" s="28"/>
      <c r="CC1400" s="194"/>
      <c r="CE1400" s="28"/>
      <c r="CF1400" s="28"/>
      <c r="CG1400" s="28"/>
      <c r="CL1400" s="194"/>
      <c r="CN1400" s="28"/>
      <c r="CO1400" s="28"/>
      <c r="CP1400" s="28"/>
      <c r="CU1400" s="194"/>
      <c r="CW1400" s="28"/>
      <c r="CX1400" s="28"/>
      <c r="CY1400" s="28"/>
      <c r="DD1400" s="194"/>
      <c r="DF1400" s="28"/>
      <c r="DG1400" s="28"/>
      <c r="DH1400" s="28"/>
      <c r="DM1400" s="194"/>
      <c r="DO1400" s="28"/>
      <c r="DP1400" s="28"/>
      <c r="DQ1400" s="28"/>
      <c r="DV1400" s="194"/>
      <c r="DX1400" s="28"/>
      <c r="DY1400" s="28"/>
      <c r="DZ1400" s="28"/>
      <c r="EE1400" s="194"/>
      <c r="EG1400" s="28"/>
      <c r="EH1400" s="28"/>
      <c r="EI1400" s="28"/>
      <c r="EN1400" s="194"/>
      <c r="EP1400" s="28"/>
      <c r="EQ1400" s="28"/>
      <c r="ER1400" s="28"/>
      <c r="EW1400" s="194"/>
      <c r="EY1400" s="28"/>
      <c r="EZ1400" s="28"/>
      <c r="FA1400" s="28"/>
      <c r="FF1400" s="194"/>
      <c r="FH1400" s="28"/>
      <c r="FI1400" s="28"/>
      <c r="FJ1400" s="28"/>
      <c r="FO1400" s="194"/>
      <c r="FQ1400" s="28"/>
      <c r="FR1400" s="28"/>
      <c r="FS1400" s="28"/>
      <c r="FX1400" s="194"/>
      <c r="FZ1400" s="28"/>
      <c r="GA1400" s="28"/>
      <c r="GB1400" s="28"/>
      <c r="GG1400" s="194"/>
      <c r="GI1400" s="28"/>
      <c r="GJ1400" s="28"/>
      <c r="GK1400" s="28"/>
      <c r="GP1400" s="194"/>
      <c r="GR1400" s="28"/>
      <c r="GS1400" s="28"/>
      <c r="GT1400" s="28"/>
      <c r="GY1400" s="194"/>
      <c r="HA1400" s="28"/>
      <c r="HB1400" s="28"/>
      <c r="HC1400" s="28"/>
      <c r="HH1400" s="194"/>
      <c r="HJ1400" s="28"/>
      <c r="HK1400" s="28"/>
      <c r="HL1400" s="28"/>
      <c r="HQ1400" s="28"/>
      <c r="HR1400" s="28"/>
      <c r="HS1400" s="28"/>
      <c r="HT1400" s="28"/>
      <c r="HU1400" s="28"/>
      <c r="HV1400" s="28"/>
      <c r="HW1400" s="28"/>
      <c r="HX1400" s="28"/>
      <c r="HY1400" s="28"/>
      <c r="HZ1400" s="28"/>
      <c r="IA1400" s="28"/>
      <c r="IB1400" s="28"/>
      <c r="IC1400" s="28"/>
      <c r="ID1400" s="28"/>
      <c r="IE1400" s="28"/>
      <c r="IF1400" s="28"/>
      <c r="IG1400" s="28"/>
      <c r="IH1400" s="28"/>
      <c r="II1400" s="28"/>
      <c r="IJ1400" s="28"/>
      <c r="IK1400" s="28"/>
      <c r="IL1400" s="28"/>
      <c r="IM1400" s="28"/>
      <c r="IN1400" s="28"/>
      <c r="IO1400" s="28"/>
      <c r="IP1400" s="28"/>
      <c r="IQ1400" s="28"/>
      <c r="IR1400" s="28"/>
      <c r="IS1400" s="28"/>
      <c r="IT1400" s="28"/>
      <c r="IU1400" s="28"/>
      <c r="IV1400" s="28"/>
    </row>
    <row r="1401" spans="1:256" s="50" customFormat="1" ht="18">
      <c r="A1401" s="206" t="s">
        <v>2717</v>
      </c>
      <c r="B1401" s="28"/>
      <c r="C1401" s="275"/>
      <c r="D1401" s="418" t="s">
        <v>129</v>
      </c>
      <c r="E1401" s="50">
        <f t="shared" si="22"/>
        <v>0</v>
      </c>
      <c r="F1401" s="284">
        <f t="shared" si="23"/>
        <v>0</v>
      </c>
      <c r="N1401" s="28"/>
      <c r="R1401" s="194"/>
      <c r="T1401" s="28"/>
      <c r="U1401" s="28"/>
      <c r="V1401" s="28"/>
      <c r="AA1401" s="194"/>
      <c r="AC1401" s="28"/>
      <c r="AD1401" s="28"/>
      <c r="AE1401" s="28"/>
      <c r="AJ1401" s="194"/>
      <c r="AL1401" s="28"/>
      <c r="AM1401" s="28"/>
      <c r="AN1401" s="28"/>
      <c r="AS1401" s="194"/>
      <c r="AU1401" s="28"/>
      <c r="AV1401" s="28"/>
      <c r="AW1401" s="28"/>
      <c r="BB1401" s="194"/>
      <c r="BD1401" s="28"/>
      <c r="BE1401" s="28"/>
      <c r="BF1401" s="28"/>
      <c r="BK1401" s="194"/>
      <c r="BM1401" s="28"/>
      <c r="BN1401" s="28"/>
      <c r="BO1401" s="28"/>
      <c r="BT1401" s="194"/>
      <c r="BV1401" s="28"/>
      <c r="BW1401" s="28"/>
      <c r="BX1401" s="28"/>
      <c r="CC1401" s="194"/>
      <c r="CE1401" s="28"/>
      <c r="CF1401" s="28"/>
      <c r="CG1401" s="28"/>
      <c r="CL1401" s="194"/>
      <c r="CN1401" s="28"/>
      <c r="CO1401" s="28"/>
      <c r="CP1401" s="28"/>
      <c r="CU1401" s="194"/>
      <c r="CW1401" s="28"/>
      <c r="CX1401" s="28"/>
      <c r="CY1401" s="28"/>
      <c r="DD1401" s="194"/>
      <c r="DF1401" s="28"/>
      <c r="DG1401" s="28"/>
      <c r="DH1401" s="28"/>
      <c r="DM1401" s="194"/>
      <c r="DO1401" s="28"/>
      <c r="DP1401" s="28"/>
      <c r="DQ1401" s="28"/>
      <c r="DV1401" s="194"/>
      <c r="DX1401" s="28"/>
      <c r="DY1401" s="28"/>
      <c r="DZ1401" s="28"/>
      <c r="EE1401" s="194"/>
      <c r="EG1401" s="28"/>
      <c r="EH1401" s="28"/>
      <c r="EI1401" s="28"/>
      <c r="EN1401" s="194"/>
      <c r="EP1401" s="28"/>
      <c r="EQ1401" s="28"/>
      <c r="ER1401" s="28"/>
      <c r="EW1401" s="194"/>
      <c r="EY1401" s="28"/>
      <c r="EZ1401" s="28"/>
      <c r="FA1401" s="28"/>
      <c r="FF1401" s="194"/>
      <c r="FH1401" s="28"/>
      <c r="FI1401" s="28"/>
      <c r="FJ1401" s="28"/>
      <c r="FO1401" s="194"/>
      <c r="FQ1401" s="28"/>
      <c r="FR1401" s="28"/>
      <c r="FS1401" s="28"/>
      <c r="FX1401" s="194"/>
      <c r="FZ1401" s="28"/>
      <c r="GA1401" s="28"/>
      <c r="GB1401" s="28"/>
      <c r="GG1401" s="194"/>
      <c r="GI1401" s="28"/>
      <c r="GJ1401" s="28"/>
      <c r="GK1401" s="28"/>
      <c r="GP1401" s="194"/>
      <c r="GR1401" s="28"/>
      <c r="GS1401" s="28"/>
      <c r="GT1401" s="28"/>
      <c r="GY1401" s="194"/>
      <c r="HA1401" s="28"/>
      <c r="HB1401" s="28"/>
      <c r="HC1401" s="28"/>
      <c r="HH1401" s="194"/>
      <c r="HJ1401" s="28"/>
      <c r="HK1401" s="28"/>
      <c r="HL1401" s="28"/>
      <c r="HQ1401" s="28"/>
      <c r="HR1401" s="28"/>
      <c r="HS1401" s="28"/>
      <c r="HT1401" s="28"/>
      <c r="HU1401" s="28"/>
      <c r="HV1401" s="28"/>
      <c r="HW1401" s="28"/>
      <c r="HX1401" s="28"/>
      <c r="HY1401" s="28"/>
      <c r="HZ1401" s="28"/>
      <c r="IA1401" s="28"/>
      <c r="IB1401" s="28"/>
      <c r="IC1401" s="28"/>
      <c r="ID1401" s="28"/>
      <c r="IE1401" s="28"/>
      <c r="IF1401" s="28"/>
      <c r="IG1401" s="28"/>
      <c r="IH1401" s="28"/>
      <c r="II1401" s="28"/>
      <c r="IJ1401" s="28"/>
      <c r="IK1401" s="28"/>
      <c r="IL1401" s="28"/>
      <c r="IM1401" s="28"/>
      <c r="IN1401" s="28"/>
      <c r="IO1401" s="28"/>
      <c r="IP1401" s="28"/>
      <c r="IQ1401" s="28"/>
      <c r="IR1401" s="28"/>
      <c r="IS1401" s="28"/>
      <c r="IT1401" s="28"/>
      <c r="IU1401" s="28"/>
      <c r="IV1401" s="28"/>
    </row>
    <row r="1402" spans="1:256" s="50" customFormat="1" ht="18.75">
      <c r="A1402" s="330" t="s">
        <v>604</v>
      </c>
      <c r="B1402" s="417"/>
      <c r="C1402" s="417"/>
      <c r="D1402" s="418" t="s">
        <v>133</v>
      </c>
      <c r="E1402" s="50">
        <f t="shared" si="22"/>
        <v>8</v>
      </c>
      <c r="F1402" s="284">
        <f t="shared" si="23"/>
        <v>329</v>
      </c>
      <c r="H1402" s="456">
        <v>271</v>
      </c>
      <c r="J1402" s="50">
        <v>58</v>
      </c>
      <c r="L1402" s="28"/>
      <c r="N1402" s="28"/>
      <c r="R1402" s="194"/>
      <c r="T1402" s="28"/>
      <c r="U1402" s="28"/>
      <c r="V1402" s="28"/>
      <c r="AA1402" s="194"/>
      <c r="AC1402" s="28"/>
      <c r="AD1402" s="28"/>
      <c r="AE1402" s="28"/>
      <c r="AJ1402" s="194"/>
      <c r="AL1402" s="28"/>
      <c r="AM1402" s="28"/>
      <c r="AN1402" s="28"/>
      <c r="AS1402" s="194"/>
      <c r="AU1402" s="28"/>
      <c r="AV1402" s="28"/>
      <c r="AW1402" s="28"/>
      <c r="BB1402" s="194"/>
      <c r="BD1402" s="28"/>
      <c r="BE1402" s="28"/>
      <c r="BF1402" s="28"/>
      <c r="BK1402" s="194"/>
      <c r="BM1402" s="28"/>
      <c r="BN1402" s="28"/>
      <c r="BO1402" s="28"/>
      <c r="BT1402" s="194"/>
      <c r="BV1402" s="28"/>
      <c r="BW1402" s="28"/>
      <c r="BX1402" s="28"/>
      <c r="CC1402" s="194"/>
      <c r="CE1402" s="28"/>
      <c r="CF1402" s="28"/>
      <c r="CG1402" s="28"/>
      <c r="CL1402" s="194"/>
      <c r="CN1402" s="28"/>
      <c r="CO1402" s="28"/>
      <c r="CP1402" s="28"/>
      <c r="CU1402" s="194"/>
      <c r="CW1402" s="28"/>
      <c r="CX1402" s="28"/>
      <c r="CY1402" s="28"/>
      <c r="DD1402" s="194"/>
      <c r="DF1402" s="28"/>
      <c r="DG1402" s="28"/>
      <c r="DH1402" s="28"/>
      <c r="DM1402" s="194"/>
      <c r="DO1402" s="28"/>
      <c r="DP1402" s="28"/>
      <c r="DQ1402" s="28"/>
      <c r="DV1402" s="194"/>
      <c r="DX1402" s="28"/>
      <c r="DY1402" s="28"/>
      <c r="DZ1402" s="28"/>
      <c r="EE1402" s="194"/>
      <c r="EG1402" s="28"/>
      <c r="EH1402" s="28"/>
      <c r="EI1402" s="28"/>
      <c r="EN1402" s="194"/>
      <c r="EP1402" s="28"/>
      <c r="EQ1402" s="28"/>
      <c r="ER1402" s="28"/>
      <c r="EW1402" s="194"/>
      <c r="EY1402" s="28"/>
      <c r="EZ1402" s="28"/>
      <c r="FA1402" s="28"/>
      <c r="FF1402" s="194"/>
      <c r="FH1402" s="28"/>
      <c r="FI1402" s="28"/>
      <c r="FJ1402" s="28"/>
      <c r="FO1402" s="194"/>
      <c r="FQ1402" s="28"/>
      <c r="FR1402" s="28"/>
      <c r="FS1402" s="28"/>
      <c r="FX1402" s="194"/>
      <c r="FZ1402" s="28"/>
      <c r="GA1402" s="28"/>
      <c r="GB1402" s="28"/>
      <c r="GG1402" s="194"/>
      <c r="GI1402" s="28"/>
      <c r="GJ1402" s="28"/>
      <c r="GK1402" s="28"/>
      <c r="GP1402" s="194"/>
      <c r="GR1402" s="28"/>
      <c r="GS1402" s="28"/>
      <c r="GT1402" s="28"/>
      <c r="GY1402" s="194"/>
      <c r="HA1402" s="28"/>
      <c r="HB1402" s="28"/>
      <c r="HC1402" s="28"/>
      <c r="HH1402" s="194"/>
      <c r="HJ1402" s="28"/>
      <c r="HK1402" s="28"/>
      <c r="HL1402" s="28"/>
      <c r="HQ1402" s="28"/>
      <c r="HR1402" s="28"/>
      <c r="HS1402" s="28"/>
      <c r="HT1402" s="28"/>
      <c r="HU1402" s="28"/>
      <c r="HV1402" s="28"/>
      <c r="HW1402" s="28"/>
      <c r="HX1402" s="28"/>
      <c r="HY1402" s="28"/>
      <c r="HZ1402" s="28"/>
      <c r="IA1402" s="28"/>
      <c r="IB1402" s="28"/>
      <c r="IC1402" s="28"/>
      <c r="ID1402" s="28"/>
      <c r="IE1402" s="28"/>
      <c r="IF1402" s="28"/>
      <c r="IG1402" s="28"/>
      <c r="IH1402" s="28"/>
      <c r="II1402" s="28"/>
      <c r="IJ1402" s="28"/>
      <c r="IK1402" s="28"/>
      <c r="IL1402" s="28"/>
      <c r="IM1402" s="28"/>
      <c r="IN1402" s="28"/>
      <c r="IO1402" s="28"/>
      <c r="IP1402" s="28"/>
      <c r="IQ1402" s="28"/>
      <c r="IR1402" s="28"/>
      <c r="IS1402" s="28"/>
      <c r="IT1402" s="28"/>
      <c r="IU1402" s="28"/>
      <c r="IV1402" s="28"/>
    </row>
    <row r="1403" spans="1:256" s="50" customFormat="1" ht="18.75">
      <c r="A1403" s="330" t="s">
        <v>430</v>
      </c>
      <c r="B1403" s="417"/>
      <c r="C1403" s="417"/>
      <c r="D1403" s="418" t="s">
        <v>136</v>
      </c>
      <c r="E1403" s="50">
        <f t="shared" si="22"/>
        <v>2</v>
      </c>
      <c r="F1403" s="284">
        <f t="shared" si="23"/>
        <v>10</v>
      </c>
      <c r="G1403" s="50">
        <v>2</v>
      </c>
      <c r="J1403" s="50">
        <v>8</v>
      </c>
      <c r="N1403" s="28"/>
      <c r="R1403" s="194"/>
      <c r="T1403" s="28"/>
      <c r="U1403" s="28"/>
      <c r="V1403" s="28"/>
      <c r="AA1403" s="194"/>
      <c r="AC1403" s="28"/>
      <c r="AD1403" s="28"/>
      <c r="AE1403" s="28"/>
      <c r="AJ1403" s="194"/>
      <c r="AL1403" s="28"/>
      <c r="AM1403" s="28"/>
      <c r="AN1403" s="28"/>
      <c r="AS1403" s="194"/>
      <c r="AU1403" s="28"/>
      <c r="AV1403" s="28"/>
      <c r="AW1403" s="28"/>
      <c r="BB1403" s="194"/>
      <c r="BD1403" s="28"/>
      <c r="BE1403" s="28"/>
      <c r="BF1403" s="28"/>
      <c r="BK1403" s="194"/>
      <c r="BM1403" s="28"/>
      <c r="BN1403" s="28"/>
      <c r="BO1403" s="28"/>
      <c r="BT1403" s="194"/>
      <c r="BV1403" s="28"/>
      <c r="BW1403" s="28"/>
      <c r="BX1403" s="28"/>
      <c r="CC1403" s="194"/>
      <c r="CE1403" s="28"/>
      <c r="CF1403" s="28"/>
      <c r="CG1403" s="28"/>
      <c r="CL1403" s="194"/>
      <c r="CN1403" s="28"/>
      <c r="CO1403" s="28"/>
      <c r="CP1403" s="28"/>
      <c r="CU1403" s="194"/>
      <c r="CW1403" s="28"/>
      <c r="CX1403" s="28"/>
      <c r="CY1403" s="28"/>
      <c r="DD1403" s="194"/>
      <c r="DF1403" s="28"/>
      <c r="DG1403" s="28"/>
      <c r="DH1403" s="28"/>
      <c r="DM1403" s="194"/>
      <c r="DO1403" s="28"/>
      <c r="DP1403" s="28"/>
      <c r="DQ1403" s="28"/>
      <c r="DV1403" s="194"/>
      <c r="DX1403" s="28"/>
      <c r="DY1403" s="28"/>
      <c r="DZ1403" s="28"/>
      <c r="EE1403" s="194"/>
      <c r="EG1403" s="28"/>
      <c r="EH1403" s="28"/>
      <c r="EI1403" s="28"/>
      <c r="EN1403" s="194"/>
      <c r="EP1403" s="28"/>
      <c r="EQ1403" s="28"/>
      <c r="ER1403" s="28"/>
      <c r="EW1403" s="194"/>
      <c r="EY1403" s="28"/>
      <c r="EZ1403" s="28"/>
      <c r="FA1403" s="28"/>
      <c r="FF1403" s="194"/>
      <c r="FH1403" s="28"/>
      <c r="FI1403" s="28"/>
      <c r="FJ1403" s="28"/>
      <c r="FO1403" s="194"/>
      <c r="FQ1403" s="28"/>
      <c r="FR1403" s="28"/>
      <c r="FS1403" s="28"/>
      <c r="FX1403" s="194"/>
      <c r="FZ1403" s="28"/>
      <c r="GA1403" s="28"/>
      <c r="GB1403" s="28"/>
      <c r="GG1403" s="194"/>
      <c r="GI1403" s="28"/>
      <c r="GJ1403" s="28"/>
      <c r="GK1403" s="28"/>
      <c r="GP1403" s="194"/>
      <c r="GR1403" s="28"/>
      <c r="GS1403" s="28"/>
      <c r="GT1403" s="28"/>
      <c r="GY1403" s="194"/>
      <c r="HA1403" s="28"/>
      <c r="HB1403" s="28"/>
      <c r="HC1403" s="28"/>
      <c r="HH1403" s="194"/>
      <c r="HJ1403" s="28"/>
      <c r="HK1403" s="28"/>
      <c r="HL1403" s="28"/>
      <c r="HQ1403" s="28"/>
      <c r="HR1403" s="28"/>
      <c r="HS1403" s="28"/>
      <c r="HT1403" s="28"/>
      <c r="HU1403" s="28"/>
      <c r="HV1403" s="28"/>
      <c r="HW1403" s="28"/>
      <c r="HX1403" s="28"/>
      <c r="HY1403" s="28"/>
      <c r="HZ1403" s="28"/>
      <c r="IA1403" s="28"/>
      <c r="IB1403" s="28"/>
      <c r="IC1403" s="28"/>
      <c r="ID1403" s="28"/>
      <c r="IE1403" s="28"/>
      <c r="IF1403" s="28"/>
      <c r="IG1403" s="28"/>
      <c r="IH1403" s="28"/>
      <c r="II1403" s="28"/>
      <c r="IJ1403" s="28"/>
      <c r="IK1403" s="28"/>
      <c r="IL1403" s="28"/>
      <c r="IM1403" s="28"/>
      <c r="IN1403" s="28"/>
      <c r="IO1403" s="28"/>
      <c r="IP1403" s="28"/>
      <c r="IQ1403" s="28"/>
      <c r="IR1403" s="28"/>
      <c r="IS1403" s="28"/>
      <c r="IT1403" s="28"/>
      <c r="IU1403" s="28"/>
      <c r="IV1403" s="28"/>
    </row>
    <row r="1404" spans="1:256" s="50" customFormat="1" ht="18">
      <c r="A1404" s="330" t="s">
        <v>501</v>
      </c>
      <c r="B1404" s="28"/>
      <c r="C1404" s="420"/>
      <c r="D1404" s="418" t="s">
        <v>129</v>
      </c>
      <c r="E1404" s="50">
        <f t="shared" si="22"/>
        <v>0</v>
      </c>
      <c r="F1404" s="284">
        <f t="shared" si="23"/>
        <v>0</v>
      </c>
      <c r="N1404" s="28"/>
      <c r="R1404" s="194"/>
      <c r="T1404" s="28"/>
      <c r="U1404" s="28"/>
      <c r="V1404" s="28"/>
      <c r="AA1404" s="194"/>
      <c r="AC1404" s="28"/>
      <c r="AD1404" s="28"/>
      <c r="AE1404" s="28"/>
      <c r="AJ1404" s="194"/>
      <c r="AL1404" s="28"/>
      <c r="AM1404" s="28"/>
      <c r="AN1404" s="28"/>
      <c r="AS1404" s="194"/>
      <c r="AU1404" s="28"/>
      <c r="AV1404" s="28"/>
      <c r="AW1404" s="28"/>
      <c r="BB1404" s="194"/>
      <c r="BD1404" s="28"/>
      <c r="BE1404" s="28"/>
      <c r="BF1404" s="28"/>
      <c r="BK1404" s="194"/>
      <c r="BM1404" s="28"/>
      <c r="BN1404" s="28"/>
      <c r="BO1404" s="28"/>
      <c r="BT1404" s="194"/>
      <c r="BV1404" s="28"/>
      <c r="BW1404" s="28"/>
      <c r="BX1404" s="28"/>
      <c r="CC1404" s="194"/>
      <c r="CE1404" s="28"/>
      <c r="CF1404" s="28"/>
      <c r="CG1404" s="28"/>
      <c r="CL1404" s="194"/>
      <c r="CN1404" s="28"/>
      <c r="CO1404" s="28"/>
      <c r="CP1404" s="28"/>
      <c r="CU1404" s="194"/>
      <c r="CW1404" s="28"/>
      <c r="CX1404" s="28"/>
      <c r="CY1404" s="28"/>
      <c r="DD1404" s="194"/>
      <c r="DF1404" s="28"/>
      <c r="DG1404" s="28"/>
      <c r="DH1404" s="28"/>
      <c r="DM1404" s="194"/>
      <c r="DO1404" s="28"/>
      <c r="DP1404" s="28"/>
      <c r="DQ1404" s="28"/>
      <c r="DV1404" s="194"/>
      <c r="DX1404" s="28"/>
      <c r="DY1404" s="28"/>
      <c r="DZ1404" s="28"/>
      <c r="EE1404" s="194"/>
      <c r="EG1404" s="28"/>
      <c r="EH1404" s="28"/>
      <c r="EI1404" s="28"/>
      <c r="EN1404" s="194"/>
      <c r="EP1404" s="28"/>
      <c r="EQ1404" s="28"/>
      <c r="ER1404" s="28"/>
      <c r="EW1404" s="194"/>
      <c r="EY1404" s="28"/>
      <c r="EZ1404" s="28"/>
      <c r="FA1404" s="28"/>
      <c r="FF1404" s="194"/>
      <c r="FH1404" s="28"/>
      <c r="FI1404" s="28"/>
      <c r="FJ1404" s="28"/>
      <c r="FO1404" s="194"/>
      <c r="FQ1404" s="28"/>
      <c r="FR1404" s="28"/>
      <c r="FS1404" s="28"/>
      <c r="FX1404" s="194"/>
      <c r="FZ1404" s="28"/>
      <c r="GA1404" s="28"/>
      <c r="GB1404" s="28"/>
      <c r="GG1404" s="194"/>
      <c r="GI1404" s="28"/>
      <c r="GJ1404" s="28"/>
      <c r="GK1404" s="28"/>
      <c r="GP1404" s="194"/>
      <c r="GR1404" s="28"/>
      <c r="GS1404" s="28"/>
      <c r="GT1404" s="28"/>
      <c r="GY1404" s="194"/>
      <c r="HA1404" s="28"/>
      <c r="HB1404" s="28"/>
      <c r="HC1404" s="28"/>
      <c r="HH1404" s="194"/>
      <c r="HJ1404" s="28"/>
      <c r="HK1404" s="28"/>
      <c r="HL1404" s="28"/>
      <c r="HQ1404" s="28"/>
      <c r="HR1404" s="28"/>
      <c r="HS1404" s="28"/>
      <c r="HT1404" s="28"/>
      <c r="HU1404" s="28"/>
      <c r="HV1404" s="28"/>
      <c r="HW1404" s="28"/>
      <c r="HX1404" s="28"/>
      <c r="HY1404" s="28"/>
      <c r="HZ1404" s="28"/>
      <c r="IA1404" s="28"/>
      <c r="IB1404" s="28"/>
      <c r="IC1404" s="28"/>
      <c r="ID1404" s="28"/>
      <c r="IE1404" s="28"/>
      <c r="IF1404" s="28"/>
      <c r="IG1404" s="28"/>
      <c r="IH1404" s="28"/>
      <c r="II1404" s="28"/>
      <c r="IJ1404" s="28"/>
      <c r="IK1404" s="28"/>
      <c r="IL1404" s="28"/>
      <c r="IM1404" s="28"/>
      <c r="IN1404" s="28"/>
      <c r="IO1404" s="28"/>
      <c r="IP1404" s="28"/>
      <c r="IQ1404" s="28"/>
      <c r="IR1404" s="28"/>
      <c r="IS1404" s="28"/>
      <c r="IT1404" s="28"/>
      <c r="IU1404" s="28"/>
      <c r="IV1404" s="28"/>
    </row>
    <row r="1405" spans="1:256" s="50" customFormat="1" ht="18">
      <c r="A1405" s="396" t="s">
        <v>2808</v>
      </c>
      <c r="B1405" s="28"/>
      <c r="C1405" s="275"/>
      <c r="D1405" s="418" t="s">
        <v>129</v>
      </c>
      <c r="E1405" s="50">
        <f t="shared" si="22"/>
        <v>0</v>
      </c>
      <c r="F1405" s="284">
        <f t="shared" si="23"/>
        <v>0</v>
      </c>
      <c r="N1405" s="28"/>
      <c r="R1405" s="194"/>
      <c r="T1405" s="28"/>
      <c r="U1405" s="28"/>
      <c r="V1405" s="28"/>
      <c r="AA1405" s="194"/>
      <c r="AC1405" s="28"/>
      <c r="AD1405" s="28"/>
      <c r="AE1405" s="28"/>
      <c r="AJ1405" s="194"/>
      <c r="AL1405" s="28"/>
      <c r="AM1405" s="28"/>
      <c r="AN1405" s="28"/>
      <c r="AS1405" s="194"/>
      <c r="AU1405" s="28"/>
      <c r="AV1405" s="28"/>
      <c r="AW1405" s="28"/>
      <c r="BB1405" s="194"/>
      <c r="BD1405" s="28"/>
      <c r="BE1405" s="28"/>
      <c r="BF1405" s="28"/>
      <c r="BK1405" s="194"/>
      <c r="BM1405" s="28"/>
      <c r="BN1405" s="28"/>
      <c r="BO1405" s="28"/>
      <c r="BT1405" s="194"/>
      <c r="BV1405" s="28"/>
      <c r="BW1405" s="28"/>
      <c r="BX1405" s="28"/>
      <c r="CC1405" s="194"/>
      <c r="CE1405" s="28"/>
      <c r="CF1405" s="28"/>
      <c r="CG1405" s="28"/>
      <c r="CL1405" s="194"/>
      <c r="CN1405" s="28"/>
      <c r="CO1405" s="28"/>
      <c r="CP1405" s="28"/>
      <c r="CU1405" s="194"/>
      <c r="CW1405" s="28"/>
      <c r="CX1405" s="28"/>
      <c r="CY1405" s="28"/>
      <c r="DD1405" s="194"/>
      <c r="DF1405" s="28"/>
      <c r="DG1405" s="28"/>
      <c r="DH1405" s="28"/>
      <c r="DM1405" s="194"/>
      <c r="DO1405" s="28"/>
      <c r="DP1405" s="28"/>
      <c r="DQ1405" s="28"/>
      <c r="DV1405" s="194"/>
      <c r="DX1405" s="28"/>
      <c r="DY1405" s="28"/>
      <c r="DZ1405" s="28"/>
      <c r="EE1405" s="194"/>
      <c r="EG1405" s="28"/>
      <c r="EH1405" s="28"/>
      <c r="EI1405" s="28"/>
      <c r="EN1405" s="194"/>
      <c r="EP1405" s="28"/>
      <c r="EQ1405" s="28"/>
      <c r="ER1405" s="28"/>
      <c r="EW1405" s="194"/>
      <c r="EY1405" s="28"/>
      <c r="EZ1405" s="28"/>
      <c r="FA1405" s="28"/>
      <c r="FF1405" s="194"/>
      <c r="FH1405" s="28"/>
      <c r="FI1405" s="28"/>
      <c r="FJ1405" s="28"/>
      <c r="FO1405" s="194"/>
      <c r="FQ1405" s="28"/>
      <c r="FR1405" s="28"/>
      <c r="FS1405" s="28"/>
      <c r="FX1405" s="194"/>
      <c r="FZ1405" s="28"/>
      <c r="GA1405" s="28"/>
      <c r="GB1405" s="28"/>
      <c r="GG1405" s="194"/>
      <c r="GI1405" s="28"/>
      <c r="GJ1405" s="28"/>
      <c r="GK1405" s="28"/>
      <c r="GP1405" s="194"/>
      <c r="GR1405" s="28"/>
      <c r="GS1405" s="28"/>
      <c r="GT1405" s="28"/>
      <c r="GY1405" s="194"/>
      <c r="HA1405" s="28"/>
      <c r="HB1405" s="28"/>
      <c r="HC1405" s="28"/>
      <c r="HH1405" s="194"/>
      <c r="HJ1405" s="28"/>
      <c r="HK1405" s="28"/>
      <c r="HL1405" s="28"/>
      <c r="HQ1405" s="28"/>
      <c r="HR1405" s="28"/>
      <c r="HS1405" s="28"/>
      <c r="HT1405" s="28"/>
      <c r="HU1405" s="28"/>
      <c r="HV1405" s="28"/>
      <c r="HW1405" s="28"/>
      <c r="HX1405" s="28"/>
      <c r="HY1405" s="28"/>
      <c r="HZ1405" s="28"/>
      <c r="IA1405" s="28"/>
      <c r="IB1405" s="28"/>
      <c r="IC1405" s="28"/>
      <c r="ID1405" s="28"/>
      <c r="IE1405" s="28"/>
      <c r="IF1405" s="28"/>
      <c r="IG1405" s="28"/>
      <c r="IH1405" s="28"/>
      <c r="II1405" s="28"/>
      <c r="IJ1405" s="28"/>
      <c r="IK1405" s="28"/>
      <c r="IL1405" s="28"/>
      <c r="IM1405" s="28"/>
      <c r="IN1405" s="28"/>
      <c r="IO1405" s="28"/>
      <c r="IP1405" s="28"/>
      <c r="IQ1405" s="28"/>
      <c r="IR1405" s="28"/>
      <c r="IS1405" s="28"/>
      <c r="IT1405" s="28"/>
      <c r="IU1405" s="28"/>
      <c r="IV1405" s="28"/>
    </row>
    <row r="1406" spans="1:256" s="50" customFormat="1" ht="18">
      <c r="A1406" s="330" t="s">
        <v>1444</v>
      </c>
      <c r="B1406" s="28"/>
      <c r="C1406" s="275"/>
      <c r="D1406" s="418" t="s">
        <v>129</v>
      </c>
      <c r="E1406" s="50">
        <f t="shared" si="22"/>
        <v>1</v>
      </c>
      <c r="F1406" s="284">
        <f t="shared" si="23"/>
        <v>39</v>
      </c>
      <c r="G1406" s="50">
        <v>36</v>
      </c>
      <c r="J1406" s="50">
        <v>3</v>
      </c>
      <c r="N1406" s="28"/>
      <c r="R1406" s="194"/>
      <c r="T1406" s="28"/>
      <c r="U1406" s="28"/>
      <c r="V1406" s="28"/>
      <c r="AA1406" s="194"/>
      <c r="AC1406" s="28"/>
      <c r="AD1406" s="28"/>
      <c r="AE1406" s="28"/>
      <c r="AJ1406" s="194"/>
      <c r="AL1406" s="28"/>
      <c r="AM1406" s="28"/>
      <c r="AN1406" s="28"/>
      <c r="AS1406" s="194"/>
      <c r="AU1406" s="28"/>
      <c r="AV1406" s="28"/>
      <c r="AW1406" s="28"/>
      <c r="BB1406" s="194"/>
      <c r="BD1406" s="28"/>
      <c r="BE1406" s="28"/>
      <c r="BF1406" s="28"/>
      <c r="BK1406" s="194"/>
      <c r="BM1406" s="28"/>
      <c r="BN1406" s="28"/>
      <c r="BO1406" s="28"/>
      <c r="BT1406" s="194"/>
      <c r="BV1406" s="28"/>
      <c r="BW1406" s="28"/>
      <c r="BX1406" s="28"/>
      <c r="CC1406" s="194"/>
      <c r="CE1406" s="28"/>
      <c r="CF1406" s="28"/>
      <c r="CG1406" s="28"/>
      <c r="CL1406" s="194"/>
      <c r="CN1406" s="28"/>
      <c r="CO1406" s="28"/>
      <c r="CP1406" s="28"/>
      <c r="CU1406" s="194"/>
      <c r="CW1406" s="28"/>
      <c r="CX1406" s="28"/>
      <c r="CY1406" s="28"/>
      <c r="DD1406" s="194"/>
      <c r="DF1406" s="28"/>
      <c r="DG1406" s="28"/>
      <c r="DH1406" s="28"/>
      <c r="DM1406" s="194"/>
      <c r="DO1406" s="28"/>
      <c r="DP1406" s="28"/>
      <c r="DQ1406" s="28"/>
      <c r="DV1406" s="194"/>
      <c r="DX1406" s="28"/>
      <c r="DY1406" s="28"/>
      <c r="DZ1406" s="28"/>
      <c r="EE1406" s="194"/>
      <c r="EG1406" s="28"/>
      <c r="EH1406" s="28"/>
      <c r="EI1406" s="28"/>
      <c r="EN1406" s="194"/>
      <c r="EP1406" s="28"/>
      <c r="EQ1406" s="28"/>
      <c r="ER1406" s="28"/>
      <c r="EW1406" s="194"/>
      <c r="EY1406" s="28"/>
      <c r="EZ1406" s="28"/>
      <c r="FA1406" s="28"/>
      <c r="FF1406" s="194"/>
      <c r="FH1406" s="28"/>
      <c r="FI1406" s="28"/>
      <c r="FJ1406" s="28"/>
      <c r="FO1406" s="194"/>
      <c r="FQ1406" s="28"/>
      <c r="FR1406" s="28"/>
      <c r="FS1406" s="28"/>
      <c r="FX1406" s="194"/>
      <c r="FZ1406" s="28"/>
      <c r="GA1406" s="28"/>
      <c r="GB1406" s="28"/>
      <c r="GG1406" s="194"/>
      <c r="GI1406" s="28"/>
      <c r="GJ1406" s="28"/>
      <c r="GK1406" s="28"/>
      <c r="GP1406" s="194"/>
      <c r="GR1406" s="28"/>
      <c r="GS1406" s="28"/>
      <c r="GT1406" s="28"/>
      <c r="GY1406" s="194"/>
      <c r="HA1406" s="28"/>
      <c r="HB1406" s="28"/>
      <c r="HC1406" s="28"/>
      <c r="HH1406" s="194"/>
      <c r="HJ1406" s="28"/>
      <c r="HK1406" s="28"/>
      <c r="HL1406" s="28"/>
      <c r="HQ1406" s="28"/>
      <c r="HR1406" s="28"/>
      <c r="HS1406" s="28"/>
      <c r="HT1406" s="28"/>
      <c r="HU1406" s="28"/>
      <c r="HV1406" s="28"/>
      <c r="HW1406" s="28"/>
      <c r="HX1406" s="28"/>
      <c r="HY1406" s="28"/>
      <c r="HZ1406" s="28"/>
      <c r="IA1406" s="28"/>
      <c r="IB1406" s="28"/>
      <c r="IC1406" s="28"/>
      <c r="ID1406" s="28"/>
      <c r="IE1406" s="28"/>
      <c r="IF1406" s="28"/>
      <c r="IG1406" s="28"/>
      <c r="IH1406" s="28"/>
      <c r="II1406" s="28"/>
      <c r="IJ1406" s="28"/>
      <c r="IK1406" s="28"/>
      <c r="IL1406" s="28"/>
      <c r="IM1406" s="28"/>
      <c r="IN1406" s="28"/>
      <c r="IO1406" s="28"/>
      <c r="IP1406" s="28"/>
      <c r="IQ1406" s="28"/>
      <c r="IR1406" s="28"/>
      <c r="IS1406" s="28"/>
      <c r="IT1406" s="28"/>
      <c r="IU1406" s="28"/>
      <c r="IV1406" s="28"/>
    </row>
    <row r="1407" spans="1:256" s="50" customFormat="1" ht="18.75">
      <c r="A1407" s="330" t="s">
        <v>953</v>
      </c>
      <c r="B1407" s="417"/>
      <c r="C1407" s="417"/>
      <c r="D1407" s="1" t="s">
        <v>131</v>
      </c>
      <c r="E1407" s="50">
        <f t="shared" si="22"/>
        <v>1</v>
      </c>
      <c r="F1407" s="284">
        <f t="shared" si="23"/>
        <v>5</v>
      </c>
      <c r="G1407" s="50">
        <v>5</v>
      </c>
      <c r="N1407" s="28"/>
      <c r="R1407" s="194"/>
      <c r="T1407" s="28"/>
      <c r="U1407" s="28"/>
      <c r="V1407" s="28"/>
      <c r="AA1407" s="194"/>
      <c r="AC1407" s="28"/>
      <c r="AD1407" s="28"/>
      <c r="AE1407" s="28"/>
      <c r="AJ1407" s="194"/>
      <c r="AL1407" s="28"/>
      <c r="AM1407" s="28"/>
      <c r="AN1407" s="28"/>
      <c r="AS1407" s="194"/>
      <c r="AU1407" s="28"/>
      <c r="AV1407" s="28"/>
      <c r="AW1407" s="28"/>
      <c r="BB1407" s="194"/>
      <c r="BD1407" s="28"/>
      <c r="BE1407" s="28"/>
      <c r="BF1407" s="28"/>
      <c r="BK1407" s="194"/>
      <c r="BM1407" s="28"/>
      <c r="BN1407" s="28"/>
      <c r="BO1407" s="28"/>
      <c r="BT1407" s="194"/>
      <c r="BV1407" s="28"/>
      <c r="BW1407" s="28"/>
      <c r="BX1407" s="28"/>
      <c r="CC1407" s="194"/>
      <c r="CE1407" s="28"/>
      <c r="CF1407" s="28"/>
      <c r="CG1407" s="28"/>
      <c r="CL1407" s="194"/>
      <c r="CN1407" s="28"/>
      <c r="CO1407" s="28"/>
      <c r="CP1407" s="28"/>
      <c r="CU1407" s="194"/>
      <c r="CW1407" s="28"/>
      <c r="CX1407" s="28"/>
      <c r="CY1407" s="28"/>
      <c r="DD1407" s="194"/>
      <c r="DF1407" s="28"/>
      <c r="DG1407" s="28"/>
      <c r="DH1407" s="28"/>
      <c r="DM1407" s="194"/>
      <c r="DO1407" s="28"/>
      <c r="DP1407" s="28"/>
      <c r="DQ1407" s="28"/>
      <c r="DV1407" s="194"/>
      <c r="DX1407" s="28"/>
      <c r="DY1407" s="28"/>
      <c r="DZ1407" s="28"/>
      <c r="EE1407" s="194"/>
      <c r="EG1407" s="28"/>
      <c r="EH1407" s="28"/>
      <c r="EI1407" s="28"/>
      <c r="EN1407" s="194"/>
      <c r="EP1407" s="28"/>
      <c r="EQ1407" s="28"/>
      <c r="ER1407" s="28"/>
      <c r="EW1407" s="194"/>
      <c r="EY1407" s="28"/>
      <c r="EZ1407" s="28"/>
      <c r="FA1407" s="28"/>
      <c r="FF1407" s="194"/>
      <c r="FH1407" s="28"/>
      <c r="FI1407" s="28"/>
      <c r="FJ1407" s="28"/>
      <c r="FO1407" s="194"/>
      <c r="FQ1407" s="28"/>
      <c r="FR1407" s="28"/>
      <c r="FS1407" s="28"/>
      <c r="FX1407" s="194"/>
      <c r="FZ1407" s="28"/>
      <c r="GA1407" s="28"/>
      <c r="GB1407" s="28"/>
      <c r="GG1407" s="194"/>
      <c r="GI1407" s="28"/>
      <c r="GJ1407" s="28"/>
      <c r="GK1407" s="28"/>
      <c r="GP1407" s="194"/>
      <c r="GR1407" s="28"/>
      <c r="GS1407" s="28"/>
      <c r="GT1407" s="28"/>
      <c r="GY1407" s="194"/>
      <c r="HA1407" s="28"/>
      <c r="HB1407" s="28"/>
      <c r="HC1407" s="28"/>
      <c r="HH1407" s="194"/>
      <c r="HJ1407" s="28"/>
      <c r="HK1407" s="28"/>
      <c r="HL1407" s="28"/>
      <c r="HQ1407" s="28"/>
      <c r="HR1407" s="28"/>
      <c r="HS1407" s="28"/>
      <c r="HT1407" s="28"/>
      <c r="HU1407" s="28"/>
      <c r="HV1407" s="28"/>
      <c r="HW1407" s="28"/>
      <c r="HX1407" s="28"/>
      <c r="HY1407" s="28"/>
      <c r="HZ1407" s="28"/>
      <c r="IA1407" s="28"/>
      <c r="IB1407" s="28"/>
      <c r="IC1407" s="28"/>
      <c r="ID1407" s="28"/>
      <c r="IE1407" s="28"/>
      <c r="IF1407" s="28"/>
      <c r="IG1407" s="28"/>
      <c r="IH1407" s="28"/>
      <c r="II1407" s="28"/>
      <c r="IJ1407" s="28"/>
      <c r="IK1407" s="28"/>
      <c r="IL1407" s="28"/>
      <c r="IM1407" s="28"/>
      <c r="IN1407" s="28"/>
      <c r="IO1407" s="28"/>
      <c r="IP1407" s="28"/>
      <c r="IQ1407" s="28"/>
      <c r="IR1407" s="28"/>
      <c r="IS1407" s="28"/>
      <c r="IT1407" s="28"/>
      <c r="IU1407" s="28"/>
      <c r="IV1407" s="28"/>
    </row>
    <row r="1408" spans="1:256" s="50" customFormat="1" ht="18">
      <c r="A1408" s="206" t="s">
        <v>2679</v>
      </c>
      <c r="B1408" s="28"/>
      <c r="C1408" s="275"/>
      <c r="D1408" s="418" t="s">
        <v>129</v>
      </c>
      <c r="E1408" s="50">
        <f t="shared" si="22"/>
        <v>0</v>
      </c>
      <c r="F1408" s="284">
        <f t="shared" si="23"/>
        <v>0</v>
      </c>
      <c r="N1408" s="28"/>
      <c r="R1408" s="194"/>
      <c r="T1408" s="28"/>
      <c r="U1408" s="28"/>
      <c r="V1408" s="28"/>
      <c r="AA1408" s="194"/>
      <c r="AC1408" s="28"/>
      <c r="AD1408" s="28"/>
      <c r="AE1408" s="28"/>
      <c r="AJ1408" s="194"/>
      <c r="AL1408" s="28"/>
      <c r="AM1408" s="28"/>
      <c r="AN1408" s="28"/>
      <c r="AS1408" s="194"/>
      <c r="AU1408" s="28"/>
      <c r="AV1408" s="28"/>
      <c r="AW1408" s="28"/>
      <c r="BB1408" s="194"/>
      <c r="BD1408" s="28"/>
      <c r="BE1408" s="28"/>
      <c r="BF1408" s="28"/>
      <c r="BK1408" s="194"/>
      <c r="BM1408" s="28"/>
      <c r="BN1408" s="28"/>
      <c r="BO1408" s="28"/>
      <c r="BT1408" s="194"/>
      <c r="BV1408" s="28"/>
      <c r="BW1408" s="28"/>
      <c r="BX1408" s="28"/>
      <c r="CC1408" s="194"/>
      <c r="CE1408" s="28"/>
      <c r="CF1408" s="28"/>
      <c r="CG1408" s="28"/>
      <c r="CL1408" s="194"/>
      <c r="CN1408" s="28"/>
      <c r="CO1408" s="28"/>
      <c r="CP1408" s="28"/>
      <c r="CU1408" s="194"/>
      <c r="CW1408" s="28"/>
      <c r="CX1408" s="28"/>
      <c r="CY1408" s="28"/>
      <c r="DD1408" s="194"/>
      <c r="DF1408" s="28"/>
      <c r="DG1408" s="28"/>
      <c r="DH1408" s="28"/>
      <c r="DM1408" s="194"/>
      <c r="DO1408" s="28"/>
      <c r="DP1408" s="28"/>
      <c r="DQ1408" s="28"/>
      <c r="DV1408" s="194"/>
      <c r="DX1408" s="28"/>
      <c r="DY1408" s="28"/>
      <c r="DZ1408" s="28"/>
      <c r="EE1408" s="194"/>
      <c r="EG1408" s="28"/>
      <c r="EH1408" s="28"/>
      <c r="EI1408" s="28"/>
      <c r="EN1408" s="194"/>
      <c r="EP1408" s="28"/>
      <c r="EQ1408" s="28"/>
      <c r="ER1408" s="28"/>
      <c r="EW1408" s="194"/>
      <c r="EY1408" s="28"/>
      <c r="EZ1408" s="28"/>
      <c r="FA1408" s="28"/>
      <c r="FF1408" s="194"/>
      <c r="FH1408" s="28"/>
      <c r="FI1408" s="28"/>
      <c r="FJ1408" s="28"/>
      <c r="FO1408" s="194"/>
      <c r="FQ1408" s="28"/>
      <c r="FR1408" s="28"/>
      <c r="FS1408" s="28"/>
      <c r="FX1408" s="194"/>
      <c r="FZ1408" s="28"/>
      <c r="GA1408" s="28"/>
      <c r="GB1408" s="28"/>
      <c r="GG1408" s="194"/>
      <c r="GI1408" s="28"/>
      <c r="GJ1408" s="28"/>
      <c r="GK1408" s="28"/>
      <c r="GP1408" s="194"/>
      <c r="GR1408" s="28"/>
      <c r="GS1408" s="28"/>
      <c r="GT1408" s="28"/>
      <c r="GY1408" s="194"/>
      <c r="HA1408" s="28"/>
      <c r="HB1408" s="28"/>
      <c r="HC1408" s="28"/>
      <c r="HH1408" s="194"/>
      <c r="HJ1408" s="28"/>
      <c r="HK1408" s="28"/>
      <c r="HL1408" s="28"/>
      <c r="HQ1408" s="28"/>
      <c r="HR1408" s="28"/>
      <c r="HS1408" s="28"/>
      <c r="HT1408" s="28"/>
      <c r="HU1408" s="28"/>
      <c r="HV1408" s="28"/>
      <c r="HW1408" s="28"/>
      <c r="HX1408" s="28"/>
      <c r="HY1408" s="28"/>
      <c r="HZ1408" s="28"/>
      <c r="IA1408" s="28"/>
      <c r="IB1408" s="28"/>
      <c r="IC1408" s="28"/>
      <c r="ID1408" s="28"/>
      <c r="IE1408" s="28"/>
      <c r="IF1408" s="28"/>
      <c r="IG1408" s="28"/>
      <c r="IH1408" s="28"/>
      <c r="II1408" s="28"/>
      <c r="IJ1408" s="28"/>
      <c r="IK1408" s="28"/>
      <c r="IL1408" s="28"/>
      <c r="IM1408" s="28"/>
      <c r="IN1408" s="28"/>
      <c r="IO1408" s="28"/>
      <c r="IP1408" s="28"/>
      <c r="IQ1408" s="28"/>
      <c r="IR1408" s="28"/>
      <c r="IS1408" s="28"/>
      <c r="IT1408" s="28"/>
      <c r="IU1408" s="28"/>
      <c r="IV1408" s="28"/>
    </row>
    <row r="1409" spans="1:256" s="50" customFormat="1" ht="18">
      <c r="A1409" s="396" t="s">
        <v>2807</v>
      </c>
      <c r="B1409" s="28"/>
      <c r="C1409" s="275"/>
      <c r="D1409" s="418" t="s">
        <v>129</v>
      </c>
      <c r="E1409" s="50">
        <f t="shared" si="22"/>
        <v>0</v>
      </c>
      <c r="F1409" s="284">
        <f t="shared" si="23"/>
        <v>1</v>
      </c>
      <c r="J1409" s="50">
        <v>1</v>
      </c>
      <c r="N1409" s="28"/>
      <c r="R1409" s="194"/>
      <c r="T1409" s="28"/>
      <c r="U1409" s="28"/>
      <c r="V1409" s="28"/>
      <c r="AA1409" s="194"/>
      <c r="AC1409" s="28"/>
      <c r="AD1409" s="28"/>
      <c r="AE1409" s="28"/>
      <c r="AJ1409" s="194"/>
      <c r="AL1409" s="28"/>
      <c r="AM1409" s="28"/>
      <c r="AN1409" s="28"/>
      <c r="AS1409" s="194"/>
      <c r="AU1409" s="28"/>
      <c r="AV1409" s="28"/>
      <c r="AW1409" s="28"/>
      <c r="BB1409" s="194"/>
      <c r="BD1409" s="28"/>
      <c r="BE1409" s="28"/>
      <c r="BF1409" s="28"/>
      <c r="BK1409" s="194"/>
      <c r="BM1409" s="28"/>
      <c r="BN1409" s="28"/>
      <c r="BO1409" s="28"/>
      <c r="BT1409" s="194"/>
      <c r="BV1409" s="28"/>
      <c r="BW1409" s="28"/>
      <c r="BX1409" s="28"/>
      <c r="CC1409" s="194"/>
      <c r="CE1409" s="28"/>
      <c r="CF1409" s="28"/>
      <c r="CG1409" s="28"/>
      <c r="CL1409" s="194"/>
      <c r="CN1409" s="28"/>
      <c r="CO1409" s="28"/>
      <c r="CP1409" s="28"/>
      <c r="CU1409" s="194"/>
      <c r="CW1409" s="28"/>
      <c r="CX1409" s="28"/>
      <c r="CY1409" s="28"/>
      <c r="DD1409" s="194"/>
      <c r="DF1409" s="28"/>
      <c r="DG1409" s="28"/>
      <c r="DH1409" s="28"/>
      <c r="DM1409" s="194"/>
      <c r="DO1409" s="28"/>
      <c r="DP1409" s="28"/>
      <c r="DQ1409" s="28"/>
      <c r="DV1409" s="194"/>
      <c r="DX1409" s="28"/>
      <c r="DY1409" s="28"/>
      <c r="DZ1409" s="28"/>
      <c r="EE1409" s="194"/>
      <c r="EG1409" s="28"/>
      <c r="EH1409" s="28"/>
      <c r="EI1409" s="28"/>
      <c r="EN1409" s="194"/>
      <c r="EP1409" s="28"/>
      <c r="EQ1409" s="28"/>
      <c r="ER1409" s="28"/>
      <c r="EW1409" s="194"/>
      <c r="EY1409" s="28"/>
      <c r="EZ1409" s="28"/>
      <c r="FA1409" s="28"/>
      <c r="FF1409" s="194"/>
      <c r="FH1409" s="28"/>
      <c r="FI1409" s="28"/>
      <c r="FJ1409" s="28"/>
      <c r="FO1409" s="194"/>
      <c r="FQ1409" s="28"/>
      <c r="FR1409" s="28"/>
      <c r="FS1409" s="28"/>
      <c r="FX1409" s="194"/>
      <c r="FZ1409" s="28"/>
      <c r="GA1409" s="28"/>
      <c r="GB1409" s="28"/>
      <c r="GG1409" s="194"/>
      <c r="GI1409" s="28"/>
      <c r="GJ1409" s="28"/>
      <c r="GK1409" s="28"/>
      <c r="GP1409" s="194"/>
      <c r="GR1409" s="28"/>
      <c r="GS1409" s="28"/>
      <c r="GT1409" s="28"/>
      <c r="GY1409" s="194"/>
      <c r="HA1409" s="28"/>
      <c r="HB1409" s="28"/>
      <c r="HC1409" s="28"/>
      <c r="HH1409" s="194"/>
      <c r="HJ1409" s="28"/>
      <c r="HK1409" s="28"/>
      <c r="HL1409" s="28"/>
      <c r="HQ1409" s="28"/>
      <c r="HR1409" s="28"/>
      <c r="HS1409" s="28"/>
      <c r="HT1409" s="28"/>
      <c r="HU1409" s="28"/>
      <c r="HV1409" s="28"/>
      <c r="HW1409" s="28"/>
      <c r="HX1409" s="28"/>
      <c r="HY1409" s="28"/>
      <c r="HZ1409" s="28"/>
      <c r="IA1409" s="28"/>
      <c r="IB1409" s="28"/>
      <c r="IC1409" s="28"/>
      <c r="ID1409" s="28"/>
      <c r="IE1409" s="28"/>
      <c r="IF1409" s="28"/>
      <c r="IG1409" s="28"/>
      <c r="IH1409" s="28"/>
      <c r="II1409" s="28"/>
      <c r="IJ1409" s="28"/>
      <c r="IK1409" s="28"/>
      <c r="IL1409" s="28"/>
      <c r="IM1409" s="28"/>
      <c r="IN1409" s="28"/>
      <c r="IO1409" s="28"/>
      <c r="IP1409" s="28"/>
      <c r="IQ1409" s="28"/>
      <c r="IR1409" s="28"/>
      <c r="IS1409" s="28"/>
      <c r="IT1409" s="28"/>
      <c r="IU1409" s="28"/>
      <c r="IV1409" s="28"/>
    </row>
    <row r="1410" spans="1:256" s="50" customFormat="1" ht="18.75">
      <c r="A1410" s="330" t="s">
        <v>2065</v>
      </c>
      <c r="B1410" s="417"/>
      <c r="C1410" s="417"/>
      <c r="D1410" s="1" t="s">
        <v>131</v>
      </c>
      <c r="E1410" s="50">
        <f t="shared" si="22"/>
        <v>10</v>
      </c>
      <c r="F1410" s="284">
        <f t="shared" si="23"/>
        <v>44</v>
      </c>
      <c r="H1410" s="50">
        <v>35</v>
      </c>
      <c r="J1410" s="50">
        <v>9</v>
      </c>
      <c r="L1410" s="28"/>
      <c r="N1410" s="28"/>
      <c r="R1410" s="194"/>
      <c r="T1410" s="28"/>
      <c r="U1410" s="28"/>
      <c r="V1410" s="28"/>
      <c r="AA1410" s="194"/>
      <c r="AC1410" s="28"/>
      <c r="AD1410" s="28"/>
      <c r="AE1410" s="28"/>
      <c r="AJ1410" s="194"/>
      <c r="AL1410" s="28"/>
      <c r="AM1410" s="28"/>
      <c r="AN1410" s="28"/>
      <c r="AS1410" s="194"/>
      <c r="AU1410" s="28"/>
      <c r="AV1410" s="28"/>
      <c r="AW1410" s="28"/>
      <c r="BB1410" s="194"/>
      <c r="BD1410" s="28"/>
      <c r="BE1410" s="28"/>
      <c r="BF1410" s="28"/>
      <c r="BK1410" s="194"/>
      <c r="BM1410" s="28"/>
      <c r="BN1410" s="28"/>
      <c r="BO1410" s="28"/>
      <c r="BT1410" s="194"/>
      <c r="BV1410" s="28"/>
      <c r="BW1410" s="28"/>
      <c r="BX1410" s="28"/>
      <c r="CC1410" s="194"/>
      <c r="CE1410" s="28"/>
      <c r="CF1410" s="28"/>
      <c r="CG1410" s="28"/>
      <c r="CL1410" s="194"/>
      <c r="CN1410" s="28"/>
      <c r="CO1410" s="28"/>
      <c r="CP1410" s="28"/>
      <c r="CU1410" s="194"/>
      <c r="CW1410" s="28"/>
      <c r="CX1410" s="28"/>
      <c r="CY1410" s="28"/>
      <c r="DD1410" s="194"/>
      <c r="DF1410" s="28"/>
      <c r="DG1410" s="28"/>
      <c r="DH1410" s="28"/>
      <c r="DM1410" s="194"/>
      <c r="DO1410" s="28"/>
      <c r="DP1410" s="28"/>
      <c r="DQ1410" s="28"/>
      <c r="DV1410" s="194"/>
      <c r="DX1410" s="28"/>
      <c r="DY1410" s="28"/>
      <c r="DZ1410" s="28"/>
      <c r="EE1410" s="194"/>
      <c r="EG1410" s="28"/>
      <c r="EH1410" s="28"/>
      <c r="EI1410" s="28"/>
      <c r="EN1410" s="194"/>
      <c r="EP1410" s="28"/>
      <c r="EQ1410" s="28"/>
      <c r="ER1410" s="28"/>
      <c r="EW1410" s="194"/>
      <c r="EY1410" s="28"/>
      <c r="EZ1410" s="28"/>
      <c r="FA1410" s="28"/>
      <c r="FF1410" s="194"/>
      <c r="FH1410" s="28"/>
      <c r="FI1410" s="28"/>
      <c r="FJ1410" s="28"/>
      <c r="FO1410" s="194"/>
      <c r="FQ1410" s="28"/>
      <c r="FR1410" s="28"/>
      <c r="FS1410" s="28"/>
      <c r="FX1410" s="194"/>
      <c r="FZ1410" s="28"/>
      <c r="GA1410" s="28"/>
      <c r="GB1410" s="28"/>
      <c r="GG1410" s="194"/>
      <c r="GI1410" s="28"/>
      <c r="GJ1410" s="28"/>
      <c r="GK1410" s="28"/>
      <c r="GP1410" s="194"/>
      <c r="GR1410" s="28"/>
      <c r="GS1410" s="28"/>
      <c r="GT1410" s="28"/>
      <c r="GY1410" s="194"/>
      <c r="HA1410" s="28"/>
      <c r="HB1410" s="28"/>
      <c r="HC1410" s="28"/>
      <c r="HH1410" s="194"/>
      <c r="HJ1410" s="28"/>
      <c r="HK1410" s="28"/>
      <c r="HL1410" s="28"/>
      <c r="HQ1410" s="28"/>
      <c r="HR1410" s="28"/>
      <c r="HS1410" s="28"/>
      <c r="HT1410" s="28"/>
      <c r="HU1410" s="28"/>
      <c r="HV1410" s="28"/>
      <c r="HW1410" s="28"/>
      <c r="HX1410" s="28"/>
      <c r="HY1410" s="28"/>
      <c r="HZ1410" s="28"/>
      <c r="IA1410" s="28"/>
      <c r="IB1410" s="28"/>
      <c r="IC1410" s="28"/>
      <c r="ID1410" s="28"/>
      <c r="IE1410" s="28"/>
      <c r="IF1410" s="28"/>
      <c r="IG1410" s="28"/>
      <c r="IH1410" s="28"/>
      <c r="II1410" s="28"/>
      <c r="IJ1410" s="28"/>
      <c r="IK1410" s="28"/>
      <c r="IL1410" s="28"/>
      <c r="IM1410" s="28"/>
      <c r="IN1410" s="28"/>
      <c r="IO1410" s="28"/>
      <c r="IP1410" s="28"/>
      <c r="IQ1410" s="28"/>
      <c r="IR1410" s="28"/>
      <c r="IS1410" s="28"/>
      <c r="IT1410" s="28"/>
      <c r="IU1410" s="28"/>
      <c r="IV1410" s="28"/>
    </row>
    <row r="1411" spans="1:256" s="50" customFormat="1" ht="18.75">
      <c r="A1411" s="330" t="s">
        <v>431</v>
      </c>
      <c r="B1411" s="417"/>
      <c r="C1411" s="417"/>
      <c r="D1411" s="418" t="s">
        <v>133</v>
      </c>
      <c r="E1411" s="50">
        <f t="shared" si="22"/>
        <v>5</v>
      </c>
      <c r="F1411" s="284">
        <f t="shared" si="23"/>
        <v>0</v>
      </c>
      <c r="L1411" s="28"/>
      <c r="N1411" s="28"/>
      <c r="R1411" s="194"/>
      <c r="T1411" s="28"/>
      <c r="U1411" s="28"/>
      <c r="V1411" s="28"/>
      <c r="AA1411" s="194"/>
      <c r="AC1411" s="28"/>
      <c r="AD1411" s="28"/>
      <c r="AE1411" s="28"/>
      <c r="AJ1411" s="194"/>
      <c r="AL1411" s="28"/>
      <c r="AM1411" s="28"/>
      <c r="AN1411" s="28"/>
      <c r="AS1411" s="194"/>
      <c r="AU1411" s="28"/>
      <c r="AV1411" s="28"/>
      <c r="AW1411" s="28"/>
      <c r="BB1411" s="194"/>
      <c r="BD1411" s="28"/>
      <c r="BE1411" s="28"/>
      <c r="BF1411" s="28"/>
      <c r="BK1411" s="194"/>
      <c r="BM1411" s="28"/>
      <c r="BN1411" s="28"/>
      <c r="BO1411" s="28"/>
      <c r="BT1411" s="194"/>
      <c r="BV1411" s="28"/>
      <c r="BW1411" s="28"/>
      <c r="BX1411" s="28"/>
      <c r="CC1411" s="194"/>
      <c r="CE1411" s="28"/>
      <c r="CF1411" s="28"/>
      <c r="CG1411" s="28"/>
      <c r="CL1411" s="194"/>
      <c r="CN1411" s="28"/>
      <c r="CO1411" s="28"/>
      <c r="CP1411" s="28"/>
      <c r="CU1411" s="194"/>
      <c r="CW1411" s="28"/>
      <c r="CX1411" s="28"/>
      <c r="CY1411" s="28"/>
      <c r="DD1411" s="194"/>
      <c r="DF1411" s="28"/>
      <c r="DG1411" s="28"/>
      <c r="DH1411" s="28"/>
      <c r="DM1411" s="194"/>
      <c r="DO1411" s="28"/>
      <c r="DP1411" s="28"/>
      <c r="DQ1411" s="28"/>
      <c r="DV1411" s="194"/>
      <c r="DX1411" s="28"/>
      <c r="DY1411" s="28"/>
      <c r="DZ1411" s="28"/>
      <c r="EE1411" s="194"/>
      <c r="EG1411" s="28"/>
      <c r="EH1411" s="28"/>
      <c r="EI1411" s="28"/>
      <c r="EN1411" s="194"/>
      <c r="EP1411" s="28"/>
      <c r="EQ1411" s="28"/>
      <c r="ER1411" s="28"/>
      <c r="EW1411" s="194"/>
      <c r="EY1411" s="28"/>
      <c r="EZ1411" s="28"/>
      <c r="FA1411" s="28"/>
      <c r="FF1411" s="194"/>
      <c r="FH1411" s="28"/>
      <c r="FI1411" s="28"/>
      <c r="FJ1411" s="28"/>
      <c r="FO1411" s="194"/>
      <c r="FQ1411" s="28"/>
      <c r="FR1411" s="28"/>
      <c r="FS1411" s="28"/>
      <c r="FX1411" s="194"/>
      <c r="FZ1411" s="28"/>
      <c r="GA1411" s="28"/>
      <c r="GB1411" s="28"/>
      <c r="GG1411" s="194"/>
      <c r="GI1411" s="28"/>
      <c r="GJ1411" s="28"/>
      <c r="GK1411" s="28"/>
      <c r="GP1411" s="194"/>
      <c r="GR1411" s="28"/>
      <c r="GS1411" s="28"/>
      <c r="GT1411" s="28"/>
      <c r="GY1411" s="194"/>
      <c r="HA1411" s="28"/>
      <c r="HB1411" s="28"/>
      <c r="HC1411" s="28"/>
      <c r="HH1411" s="194"/>
      <c r="HJ1411" s="28"/>
      <c r="HK1411" s="28"/>
      <c r="HL1411" s="28"/>
      <c r="HQ1411" s="28"/>
      <c r="HR1411" s="28"/>
      <c r="HS1411" s="28"/>
      <c r="HT1411" s="28"/>
      <c r="HU1411" s="28"/>
      <c r="HV1411" s="28"/>
      <c r="HW1411" s="28"/>
      <c r="HX1411" s="28"/>
      <c r="HY1411" s="28"/>
      <c r="HZ1411" s="28"/>
      <c r="IA1411" s="28"/>
      <c r="IB1411" s="28"/>
      <c r="IC1411" s="28"/>
      <c r="ID1411" s="28"/>
      <c r="IE1411" s="28"/>
      <c r="IF1411" s="28"/>
      <c r="IG1411" s="28"/>
      <c r="IH1411" s="28"/>
      <c r="II1411" s="28"/>
      <c r="IJ1411" s="28"/>
      <c r="IK1411" s="28"/>
      <c r="IL1411" s="28"/>
      <c r="IM1411" s="28"/>
      <c r="IN1411" s="28"/>
      <c r="IO1411" s="28"/>
      <c r="IP1411" s="28"/>
      <c r="IQ1411" s="28"/>
      <c r="IR1411" s="28"/>
      <c r="IS1411" s="28"/>
      <c r="IT1411" s="28"/>
      <c r="IU1411" s="28"/>
      <c r="IV1411" s="28"/>
    </row>
    <row r="1412" spans="1:256" s="50" customFormat="1" ht="18">
      <c r="A1412" s="206" t="s">
        <v>2857</v>
      </c>
      <c r="B1412" s="28"/>
      <c r="C1412" s="275"/>
      <c r="D1412" s="418" t="s">
        <v>129</v>
      </c>
      <c r="E1412" s="50">
        <f t="shared" si="22"/>
        <v>0</v>
      </c>
      <c r="F1412" s="284">
        <f t="shared" si="23"/>
        <v>0</v>
      </c>
      <c r="L1412" s="28"/>
      <c r="N1412" s="28"/>
      <c r="R1412" s="194"/>
      <c r="T1412" s="28"/>
      <c r="U1412" s="28"/>
      <c r="V1412" s="28"/>
      <c r="AA1412" s="194"/>
      <c r="AC1412" s="28"/>
      <c r="AD1412" s="28"/>
      <c r="AE1412" s="28"/>
      <c r="AJ1412" s="194"/>
      <c r="AL1412" s="28"/>
      <c r="AM1412" s="28"/>
      <c r="AN1412" s="28"/>
      <c r="AS1412" s="194"/>
      <c r="AU1412" s="28"/>
      <c r="AV1412" s="28"/>
      <c r="AW1412" s="28"/>
      <c r="BB1412" s="194"/>
      <c r="BD1412" s="28"/>
      <c r="BE1412" s="28"/>
      <c r="BF1412" s="28"/>
      <c r="BK1412" s="194"/>
      <c r="BM1412" s="28"/>
      <c r="BN1412" s="28"/>
      <c r="BO1412" s="28"/>
      <c r="BT1412" s="194"/>
      <c r="BV1412" s="28"/>
      <c r="BW1412" s="28"/>
      <c r="BX1412" s="28"/>
      <c r="CC1412" s="194"/>
      <c r="CE1412" s="28"/>
      <c r="CF1412" s="28"/>
      <c r="CG1412" s="28"/>
      <c r="CL1412" s="194"/>
      <c r="CN1412" s="28"/>
      <c r="CO1412" s="28"/>
      <c r="CP1412" s="28"/>
      <c r="CU1412" s="194"/>
      <c r="CW1412" s="28"/>
      <c r="CX1412" s="28"/>
      <c r="CY1412" s="28"/>
      <c r="DD1412" s="194"/>
      <c r="DF1412" s="28"/>
      <c r="DG1412" s="28"/>
      <c r="DH1412" s="28"/>
      <c r="DM1412" s="194"/>
      <c r="DO1412" s="28"/>
      <c r="DP1412" s="28"/>
      <c r="DQ1412" s="28"/>
      <c r="DV1412" s="194"/>
      <c r="DX1412" s="28"/>
      <c r="DY1412" s="28"/>
      <c r="DZ1412" s="28"/>
      <c r="EE1412" s="194"/>
      <c r="EG1412" s="28"/>
      <c r="EH1412" s="28"/>
      <c r="EI1412" s="28"/>
      <c r="EN1412" s="194"/>
      <c r="EP1412" s="28"/>
      <c r="EQ1412" s="28"/>
      <c r="ER1412" s="28"/>
      <c r="EW1412" s="194"/>
      <c r="EY1412" s="28"/>
      <c r="EZ1412" s="28"/>
      <c r="FA1412" s="28"/>
      <c r="FF1412" s="194"/>
      <c r="FH1412" s="28"/>
      <c r="FI1412" s="28"/>
      <c r="FJ1412" s="28"/>
      <c r="FO1412" s="194"/>
      <c r="FQ1412" s="28"/>
      <c r="FR1412" s="28"/>
      <c r="FS1412" s="28"/>
      <c r="FX1412" s="194"/>
      <c r="FZ1412" s="28"/>
      <c r="GA1412" s="28"/>
      <c r="GB1412" s="28"/>
      <c r="GG1412" s="194"/>
      <c r="GI1412" s="28"/>
      <c r="GJ1412" s="28"/>
      <c r="GK1412" s="28"/>
      <c r="GP1412" s="194"/>
      <c r="GR1412" s="28"/>
      <c r="GS1412" s="28"/>
      <c r="GT1412" s="28"/>
      <c r="GY1412" s="194"/>
      <c r="HA1412" s="28"/>
      <c r="HB1412" s="28"/>
      <c r="HC1412" s="28"/>
      <c r="HH1412" s="194"/>
      <c r="HJ1412" s="28"/>
      <c r="HK1412" s="28"/>
      <c r="HL1412" s="28"/>
      <c r="HQ1412" s="28"/>
      <c r="HR1412" s="28"/>
      <c r="HS1412" s="28"/>
      <c r="HT1412" s="28"/>
      <c r="HU1412" s="28"/>
      <c r="HV1412" s="28"/>
      <c r="HW1412" s="28"/>
      <c r="HX1412" s="28"/>
      <c r="HY1412" s="28"/>
      <c r="HZ1412" s="28"/>
      <c r="IA1412" s="28"/>
      <c r="IB1412" s="28"/>
      <c r="IC1412" s="28"/>
      <c r="ID1412" s="28"/>
      <c r="IE1412" s="28"/>
      <c r="IF1412" s="28"/>
      <c r="IG1412" s="28"/>
      <c r="IH1412" s="28"/>
      <c r="II1412" s="28"/>
      <c r="IJ1412" s="28"/>
      <c r="IK1412" s="28"/>
      <c r="IL1412" s="28"/>
      <c r="IM1412" s="28"/>
      <c r="IN1412" s="28"/>
      <c r="IO1412" s="28"/>
      <c r="IP1412" s="28"/>
      <c r="IQ1412" s="28"/>
      <c r="IR1412" s="28"/>
      <c r="IS1412" s="28"/>
      <c r="IT1412" s="28"/>
      <c r="IU1412" s="28"/>
      <c r="IV1412" s="28"/>
    </row>
    <row r="1413" spans="1:256" s="50" customFormat="1" ht="18">
      <c r="A1413" s="206" t="s">
        <v>2855</v>
      </c>
      <c r="B1413" s="28"/>
      <c r="C1413" s="420"/>
      <c r="D1413" s="418" t="s">
        <v>129</v>
      </c>
      <c r="E1413" s="50">
        <f t="shared" si="22"/>
        <v>0</v>
      </c>
      <c r="F1413" s="284">
        <f t="shared" si="23"/>
        <v>0</v>
      </c>
      <c r="N1413" s="28"/>
      <c r="R1413" s="194"/>
      <c r="T1413" s="28"/>
      <c r="U1413" s="28"/>
      <c r="V1413" s="28"/>
      <c r="AA1413" s="194"/>
      <c r="AC1413" s="28"/>
      <c r="AD1413" s="28"/>
      <c r="AE1413" s="28"/>
      <c r="AJ1413" s="194"/>
      <c r="AL1413" s="28"/>
      <c r="AM1413" s="28"/>
      <c r="AN1413" s="28"/>
      <c r="AS1413" s="194"/>
      <c r="AU1413" s="28"/>
      <c r="AV1413" s="28"/>
      <c r="AW1413" s="28"/>
      <c r="BB1413" s="194"/>
      <c r="BD1413" s="28"/>
      <c r="BE1413" s="28"/>
      <c r="BF1413" s="28"/>
      <c r="BK1413" s="194"/>
      <c r="BM1413" s="28"/>
      <c r="BN1413" s="28"/>
      <c r="BO1413" s="28"/>
      <c r="BT1413" s="194"/>
      <c r="BV1413" s="28"/>
      <c r="BW1413" s="28"/>
      <c r="BX1413" s="28"/>
      <c r="CC1413" s="194"/>
      <c r="CE1413" s="28"/>
      <c r="CF1413" s="28"/>
      <c r="CG1413" s="28"/>
      <c r="CL1413" s="194"/>
      <c r="CN1413" s="28"/>
      <c r="CO1413" s="28"/>
      <c r="CP1413" s="28"/>
      <c r="CU1413" s="194"/>
      <c r="CW1413" s="28"/>
      <c r="CX1413" s="28"/>
      <c r="CY1413" s="28"/>
      <c r="DD1413" s="194"/>
      <c r="DF1413" s="28"/>
      <c r="DG1413" s="28"/>
      <c r="DH1413" s="28"/>
      <c r="DM1413" s="194"/>
      <c r="DO1413" s="28"/>
      <c r="DP1413" s="28"/>
      <c r="DQ1413" s="28"/>
      <c r="DV1413" s="194"/>
      <c r="DX1413" s="28"/>
      <c r="DY1413" s="28"/>
      <c r="DZ1413" s="28"/>
      <c r="EE1413" s="194"/>
      <c r="EG1413" s="28"/>
      <c r="EH1413" s="28"/>
      <c r="EI1413" s="28"/>
      <c r="EN1413" s="194"/>
      <c r="EP1413" s="28"/>
      <c r="EQ1413" s="28"/>
      <c r="ER1413" s="28"/>
      <c r="EW1413" s="194"/>
      <c r="EY1413" s="28"/>
      <c r="EZ1413" s="28"/>
      <c r="FA1413" s="28"/>
      <c r="FF1413" s="194"/>
      <c r="FH1413" s="28"/>
      <c r="FI1413" s="28"/>
      <c r="FJ1413" s="28"/>
      <c r="FO1413" s="194"/>
      <c r="FQ1413" s="28"/>
      <c r="FR1413" s="28"/>
      <c r="FS1413" s="28"/>
      <c r="FX1413" s="194"/>
      <c r="FZ1413" s="28"/>
      <c r="GA1413" s="28"/>
      <c r="GB1413" s="28"/>
      <c r="GG1413" s="194"/>
      <c r="GI1413" s="28"/>
      <c r="GJ1413" s="28"/>
      <c r="GK1413" s="28"/>
      <c r="GP1413" s="194"/>
      <c r="GR1413" s="28"/>
      <c r="GS1413" s="28"/>
      <c r="GT1413" s="28"/>
      <c r="GY1413" s="194"/>
      <c r="HA1413" s="28"/>
      <c r="HB1413" s="28"/>
      <c r="HC1413" s="28"/>
      <c r="HH1413" s="194"/>
      <c r="HJ1413" s="28"/>
      <c r="HK1413" s="28"/>
      <c r="HL1413" s="28"/>
      <c r="HQ1413" s="28"/>
      <c r="HR1413" s="28"/>
      <c r="HS1413" s="28"/>
      <c r="HT1413" s="28"/>
      <c r="HU1413" s="28"/>
      <c r="HV1413" s="28"/>
      <c r="HW1413" s="28"/>
      <c r="HX1413" s="28"/>
      <c r="HY1413" s="28"/>
      <c r="HZ1413" s="28"/>
      <c r="IA1413" s="28"/>
      <c r="IB1413" s="28"/>
      <c r="IC1413" s="28"/>
      <c r="ID1413" s="28"/>
      <c r="IE1413" s="28"/>
      <c r="IF1413" s="28"/>
      <c r="IG1413" s="28"/>
      <c r="IH1413" s="28"/>
      <c r="II1413" s="28"/>
      <c r="IJ1413" s="28"/>
      <c r="IK1413" s="28"/>
      <c r="IL1413" s="28"/>
      <c r="IM1413" s="28"/>
      <c r="IN1413" s="28"/>
      <c r="IO1413" s="28"/>
      <c r="IP1413" s="28"/>
      <c r="IQ1413" s="28"/>
      <c r="IR1413" s="28"/>
      <c r="IS1413" s="28"/>
      <c r="IT1413" s="28"/>
      <c r="IU1413" s="28"/>
      <c r="IV1413" s="28"/>
    </row>
    <row r="1414" spans="1:256" s="50" customFormat="1" ht="18">
      <c r="A1414" s="330" t="s">
        <v>629</v>
      </c>
      <c r="B1414" s="28"/>
      <c r="C1414" s="420"/>
      <c r="D1414" s="418" t="s">
        <v>129</v>
      </c>
      <c r="E1414" s="50">
        <f t="shared" si="22"/>
        <v>0</v>
      </c>
      <c r="F1414" s="284">
        <f t="shared" si="23"/>
        <v>0</v>
      </c>
      <c r="N1414" s="28"/>
      <c r="R1414" s="194"/>
      <c r="T1414" s="28"/>
      <c r="U1414" s="28"/>
      <c r="V1414" s="28"/>
      <c r="AA1414" s="194"/>
      <c r="AC1414" s="28"/>
      <c r="AD1414" s="28"/>
      <c r="AE1414" s="28"/>
      <c r="AJ1414" s="194"/>
      <c r="AL1414" s="28"/>
      <c r="AM1414" s="28"/>
      <c r="AN1414" s="28"/>
      <c r="AS1414" s="194"/>
      <c r="AU1414" s="28"/>
      <c r="AV1414" s="28"/>
      <c r="AW1414" s="28"/>
      <c r="BB1414" s="194"/>
      <c r="BD1414" s="28"/>
      <c r="BE1414" s="28"/>
      <c r="BF1414" s="28"/>
      <c r="BK1414" s="194"/>
      <c r="BM1414" s="28"/>
      <c r="BN1414" s="28"/>
      <c r="BO1414" s="28"/>
      <c r="BT1414" s="194"/>
      <c r="BV1414" s="28"/>
      <c r="BW1414" s="28"/>
      <c r="BX1414" s="28"/>
      <c r="CC1414" s="194"/>
      <c r="CE1414" s="28"/>
      <c r="CF1414" s="28"/>
      <c r="CG1414" s="28"/>
      <c r="CL1414" s="194"/>
      <c r="CN1414" s="28"/>
      <c r="CO1414" s="28"/>
      <c r="CP1414" s="28"/>
      <c r="CU1414" s="194"/>
      <c r="CW1414" s="28"/>
      <c r="CX1414" s="28"/>
      <c r="CY1414" s="28"/>
      <c r="DD1414" s="194"/>
      <c r="DF1414" s="28"/>
      <c r="DG1414" s="28"/>
      <c r="DH1414" s="28"/>
      <c r="DM1414" s="194"/>
      <c r="DO1414" s="28"/>
      <c r="DP1414" s="28"/>
      <c r="DQ1414" s="28"/>
      <c r="DV1414" s="194"/>
      <c r="DX1414" s="28"/>
      <c r="DY1414" s="28"/>
      <c r="DZ1414" s="28"/>
      <c r="EE1414" s="194"/>
      <c r="EG1414" s="28"/>
      <c r="EH1414" s="28"/>
      <c r="EI1414" s="28"/>
      <c r="EN1414" s="194"/>
      <c r="EP1414" s="28"/>
      <c r="EQ1414" s="28"/>
      <c r="ER1414" s="28"/>
      <c r="EW1414" s="194"/>
      <c r="EY1414" s="28"/>
      <c r="EZ1414" s="28"/>
      <c r="FA1414" s="28"/>
      <c r="FF1414" s="194"/>
      <c r="FH1414" s="28"/>
      <c r="FI1414" s="28"/>
      <c r="FJ1414" s="28"/>
      <c r="FO1414" s="194"/>
      <c r="FQ1414" s="28"/>
      <c r="FR1414" s="28"/>
      <c r="FS1414" s="28"/>
      <c r="FX1414" s="194"/>
      <c r="FZ1414" s="28"/>
      <c r="GA1414" s="28"/>
      <c r="GB1414" s="28"/>
      <c r="GG1414" s="194"/>
      <c r="GI1414" s="28"/>
      <c r="GJ1414" s="28"/>
      <c r="GK1414" s="28"/>
      <c r="GP1414" s="194"/>
      <c r="GR1414" s="28"/>
      <c r="GS1414" s="28"/>
      <c r="GT1414" s="28"/>
      <c r="GY1414" s="194"/>
      <c r="HA1414" s="28"/>
      <c r="HB1414" s="28"/>
      <c r="HC1414" s="28"/>
      <c r="HH1414" s="194"/>
      <c r="HJ1414" s="28"/>
      <c r="HK1414" s="28"/>
      <c r="HL1414" s="28"/>
      <c r="HQ1414" s="28"/>
      <c r="HR1414" s="28"/>
      <c r="HS1414" s="28"/>
      <c r="HT1414" s="28"/>
      <c r="HU1414" s="28"/>
      <c r="HV1414" s="28"/>
      <c r="HW1414" s="28"/>
      <c r="HX1414" s="28"/>
      <c r="HY1414" s="28"/>
      <c r="HZ1414" s="28"/>
      <c r="IA1414" s="28"/>
      <c r="IB1414" s="28"/>
      <c r="IC1414" s="28"/>
      <c r="ID1414" s="28"/>
      <c r="IE1414" s="28"/>
      <c r="IF1414" s="28"/>
      <c r="IG1414" s="28"/>
      <c r="IH1414" s="28"/>
      <c r="II1414" s="28"/>
      <c r="IJ1414" s="28"/>
      <c r="IK1414" s="28"/>
      <c r="IL1414" s="28"/>
      <c r="IM1414" s="28"/>
      <c r="IN1414" s="28"/>
      <c r="IO1414" s="28"/>
      <c r="IP1414" s="28"/>
      <c r="IQ1414" s="28"/>
      <c r="IR1414" s="28"/>
      <c r="IS1414" s="28"/>
      <c r="IT1414" s="28"/>
      <c r="IU1414" s="28"/>
      <c r="IV1414" s="28"/>
    </row>
    <row r="1415" spans="1:256" s="50" customFormat="1" ht="18">
      <c r="A1415" s="330" t="s">
        <v>722</v>
      </c>
      <c r="B1415" s="28"/>
      <c r="C1415" s="275"/>
      <c r="D1415" s="418" t="s">
        <v>129</v>
      </c>
      <c r="E1415" s="50">
        <f t="shared" si="22"/>
        <v>2</v>
      </c>
      <c r="F1415" s="284">
        <f t="shared" si="23"/>
        <v>3</v>
      </c>
      <c r="J1415" s="50">
        <v>3</v>
      </c>
      <c r="N1415" s="28"/>
      <c r="R1415" s="194"/>
      <c r="T1415" s="28"/>
      <c r="U1415" s="28"/>
      <c r="V1415" s="28"/>
      <c r="AA1415" s="194"/>
      <c r="AC1415" s="28"/>
      <c r="AD1415" s="28"/>
      <c r="AE1415" s="28"/>
      <c r="AJ1415" s="194"/>
      <c r="AL1415" s="28"/>
      <c r="AM1415" s="28"/>
      <c r="AN1415" s="28"/>
      <c r="AS1415" s="194"/>
      <c r="AU1415" s="28"/>
      <c r="AV1415" s="28"/>
      <c r="AW1415" s="28"/>
      <c r="BB1415" s="194"/>
      <c r="BD1415" s="28"/>
      <c r="BE1415" s="28"/>
      <c r="BF1415" s="28"/>
      <c r="BK1415" s="194"/>
      <c r="BM1415" s="28"/>
      <c r="BN1415" s="28"/>
      <c r="BO1415" s="28"/>
      <c r="BT1415" s="194"/>
      <c r="BV1415" s="28"/>
      <c r="BW1415" s="28"/>
      <c r="BX1415" s="28"/>
      <c r="CC1415" s="194"/>
      <c r="CE1415" s="28"/>
      <c r="CF1415" s="28"/>
      <c r="CG1415" s="28"/>
      <c r="CL1415" s="194"/>
      <c r="CN1415" s="28"/>
      <c r="CO1415" s="28"/>
      <c r="CP1415" s="28"/>
      <c r="CU1415" s="194"/>
      <c r="CW1415" s="28"/>
      <c r="CX1415" s="28"/>
      <c r="CY1415" s="28"/>
      <c r="DD1415" s="194"/>
      <c r="DF1415" s="28"/>
      <c r="DG1415" s="28"/>
      <c r="DH1415" s="28"/>
      <c r="DM1415" s="194"/>
      <c r="DO1415" s="28"/>
      <c r="DP1415" s="28"/>
      <c r="DQ1415" s="28"/>
      <c r="DV1415" s="194"/>
      <c r="DX1415" s="28"/>
      <c r="DY1415" s="28"/>
      <c r="DZ1415" s="28"/>
      <c r="EE1415" s="194"/>
      <c r="EG1415" s="28"/>
      <c r="EH1415" s="28"/>
      <c r="EI1415" s="28"/>
      <c r="EN1415" s="194"/>
      <c r="EP1415" s="28"/>
      <c r="EQ1415" s="28"/>
      <c r="ER1415" s="28"/>
      <c r="EW1415" s="194"/>
      <c r="EY1415" s="28"/>
      <c r="EZ1415" s="28"/>
      <c r="FA1415" s="28"/>
      <c r="FF1415" s="194"/>
      <c r="FH1415" s="28"/>
      <c r="FI1415" s="28"/>
      <c r="FJ1415" s="28"/>
      <c r="FO1415" s="194"/>
      <c r="FQ1415" s="28"/>
      <c r="FR1415" s="28"/>
      <c r="FS1415" s="28"/>
      <c r="FX1415" s="194"/>
      <c r="FZ1415" s="28"/>
      <c r="GA1415" s="28"/>
      <c r="GB1415" s="28"/>
      <c r="GG1415" s="194"/>
      <c r="GI1415" s="28"/>
      <c r="GJ1415" s="28"/>
      <c r="GK1415" s="28"/>
      <c r="GP1415" s="194"/>
      <c r="GR1415" s="28"/>
      <c r="GS1415" s="28"/>
      <c r="GT1415" s="28"/>
      <c r="GY1415" s="194"/>
      <c r="HA1415" s="28"/>
      <c r="HB1415" s="28"/>
      <c r="HC1415" s="28"/>
      <c r="HH1415" s="194"/>
      <c r="HJ1415" s="28"/>
      <c r="HK1415" s="28"/>
      <c r="HL1415" s="28"/>
      <c r="HQ1415" s="28"/>
      <c r="HR1415" s="28"/>
      <c r="HS1415" s="28"/>
      <c r="HT1415" s="28"/>
      <c r="HU1415" s="28"/>
      <c r="HV1415" s="28"/>
      <c r="HW1415" s="28"/>
      <c r="HX1415" s="28"/>
      <c r="HY1415" s="28"/>
      <c r="HZ1415" s="28"/>
      <c r="IA1415" s="28"/>
      <c r="IB1415" s="28"/>
      <c r="IC1415" s="28"/>
      <c r="ID1415" s="28"/>
      <c r="IE1415" s="28"/>
      <c r="IF1415" s="28"/>
      <c r="IG1415" s="28"/>
      <c r="IH1415" s="28"/>
      <c r="II1415" s="28"/>
      <c r="IJ1415" s="28"/>
      <c r="IK1415" s="28"/>
      <c r="IL1415" s="28"/>
      <c r="IM1415" s="28"/>
      <c r="IN1415" s="28"/>
      <c r="IO1415" s="28"/>
      <c r="IP1415" s="28"/>
      <c r="IQ1415" s="28"/>
      <c r="IR1415" s="28"/>
      <c r="IS1415" s="28"/>
      <c r="IT1415" s="28"/>
      <c r="IU1415" s="28"/>
      <c r="IV1415" s="28"/>
    </row>
    <row r="1416" spans="1:256" s="50" customFormat="1" ht="18">
      <c r="A1416" s="330" t="s">
        <v>1785</v>
      </c>
      <c r="B1416" s="28"/>
      <c r="C1416" s="420"/>
      <c r="D1416" s="418" t="s">
        <v>129</v>
      </c>
      <c r="E1416" s="50">
        <f t="shared" si="22"/>
        <v>0</v>
      </c>
      <c r="F1416" s="284">
        <f t="shared" si="23"/>
        <v>5</v>
      </c>
      <c r="J1416" s="50">
        <v>5</v>
      </c>
      <c r="N1416" s="28"/>
      <c r="R1416" s="194"/>
      <c r="T1416" s="28"/>
      <c r="U1416" s="28"/>
      <c r="V1416" s="28"/>
      <c r="AA1416" s="194"/>
      <c r="AC1416" s="28"/>
      <c r="AD1416" s="28"/>
      <c r="AE1416" s="28"/>
      <c r="AJ1416" s="194"/>
      <c r="AL1416" s="28"/>
      <c r="AM1416" s="28"/>
      <c r="AN1416" s="28"/>
      <c r="AS1416" s="194"/>
      <c r="AU1416" s="28"/>
      <c r="AV1416" s="28"/>
      <c r="AW1416" s="28"/>
      <c r="BB1416" s="194"/>
      <c r="BD1416" s="28"/>
      <c r="BE1416" s="28"/>
      <c r="BF1416" s="28"/>
      <c r="BK1416" s="194"/>
      <c r="BM1416" s="28"/>
      <c r="BN1416" s="28"/>
      <c r="BO1416" s="28"/>
      <c r="BT1416" s="194"/>
      <c r="BV1416" s="28"/>
      <c r="BW1416" s="28"/>
      <c r="BX1416" s="28"/>
      <c r="CC1416" s="194"/>
      <c r="CE1416" s="28"/>
      <c r="CF1416" s="28"/>
      <c r="CG1416" s="28"/>
      <c r="CL1416" s="194"/>
      <c r="CN1416" s="28"/>
      <c r="CO1416" s="28"/>
      <c r="CP1416" s="28"/>
      <c r="CU1416" s="194"/>
      <c r="CW1416" s="28"/>
      <c r="CX1416" s="28"/>
      <c r="CY1416" s="28"/>
      <c r="DD1416" s="194"/>
      <c r="DF1416" s="28"/>
      <c r="DG1416" s="28"/>
      <c r="DH1416" s="28"/>
      <c r="DM1416" s="194"/>
      <c r="DO1416" s="28"/>
      <c r="DP1416" s="28"/>
      <c r="DQ1416" s="28"/>
      <c r="DV1416" s="194"/>
      <c r="DX1416" s="28"/>
      <c r="DY1416" s="28"/>
      <c r="DZ1416" s="28"/>
      <c r="EE1416" s="194"/>
      <c r="EG1416" s="28"/>
      <c r="EH1416" s="28"/>
      <c r="EI1416" s="28"/>
      <c r="EN1416" s="194"/>
      <c r="EP1416" s="28"/>
      <c r="EQ1416" s="28"/>
      <c r="ER1416" s="28"/>
      <c r="EW1416" s="194"/>
      <c r="EY1416" s="28"/>
      <c r="EZ1416" s="28"/>
      <c r="FA1416" s="28"/>
      <c r="FF1416" s="194"/>
      <c r="FH1416" s="28"/>
      <c r="FI1416" s="28"/>
      <c r="FJ1416" s="28"/>
      <c r="FO1416" s="194"/>
      <c r="FQ1416" s="28"/>
      <c r="FR1416" s="28"/>
      <c r="FS1416" s="28"/>
      <c r="FX1416" s="194"/>
      <c r="FZ1416" s="28"/>
      <c r="GA1416" s="28"/>
      <c r="GB1416" s="28"/>
      <c r="GG1416" s="194"/>
      <c r="GI1416" s="28"/>
      <c r="GJ1416" s="28"/>
      <c r="GK1416" s="28"/>
      <c r="GP1416" s="194"/>
      <c r="GR1416" s="28"/>
      <c r="GS1416" s="28"/>
      <c r="GT1416" s="28"/>
      <c r="GY1416" s="194"/>
      <c r="HA1416" s="28"/>
      <c r="HB1416" s="28"/>
      <c r="HC1416" s="28"/>
      <c r="HH1416" s="194"/>
      <c r="HJ1416" s="28"/>
      <c r="HK1416" s="28"/>
      <c r="HL1416" s="28"/>
      <c r="HQ1416" s="28"/>
      <c r="HR1416" s="28"/>
      <c r="HS1416" s="28"/>
      <c r="HT1416" s="28"/>
      <c r="HU1416" s="28"/>
      <c r="HV1416" s="28"/>
      <c r="HW1416" s="28"/>
      <c r="HX1416" s="28"/>
      <c r="HY1416" s="28"/>
      <c r="HZ1416" s="28"/>
      <c r="IA1416" s="28"/>
      <c r="IB1416" s="28"/>
      <c r="IC1416" s="28"/>
      <c r="ID1416" s="28"/>
      <c r="IE1416" s="28"/>
      <c r="IF1416" s="28"/>
      <c r="IG1416" s="28"/>
      <c r="IH1416" s="28"/>
      <c r="II1416" s="28"/>
      <c r="IJ1416" s="28"/>
      <c r="IK1416" s="28"/>
      <c r="IL1416" s="28"/>
      <c r="IM1416" s="28"/>
      <c r="IN1416" s="28"/>
      <c r="IO1416" s="28"/>
      <c r="IP1416" s="28"/>
      <c r="IQ1416" s="28"/>
      <c r="IR1416" s="28"/>
      <c r="IS1416" s="28"/>
      <c r="IT1416" s="28"/>
      <c r="IU1416" s="28"/>
      <c r="IV1416" s="28"/>
    </row>
    <row r="1417" spans="1:256" s="50" customFormat="1" ht="18">
      <c r="A1417" s="206" t="s">
        <v>2826</v>
      </c>
      <c r="B1417" s="28"/>
      <c r="C1417" s="275"/>
      <c r="D1417" s="418" t="s">
        <v>129</v>
      </c>
      <c r="E1417" s="50">
        <f t="shared" si="22"/>
        <v>0</v>
      </c>
      <c r="F1417" s="284">
        <f t="shared" si="23"/>
        <v>0</v>
      </c>
      <c r="N1417" s="28"/>
      <c r="R1417" s="194"/>
      <c r="T1417" s="28"/>
      <c r="U1417" s="28"/>
      <c r="V1417" s="28"/>
      <c r="AA1417" s="194"/>
      <c r="AC1417" s="28"/>
      <c r="AD1417" s="28"/>
      <c r="AE1417" s="28"/>
      <c r="AJ1417" s="194"/>
      <c r="AL1417" s="28"/>
      <c r="AM1417" s="28"/>
      <c r="AN1417" s="28"/>
      <c r="AS1417" s="194"/>
      <c r="AU1417" s="28"/>
      <c r="AV1417" s="28"/>
      <c r="AW1417" s="28"/>
      <c r="BB1417" s="194"/>
      <c r="BD1417" s="28"/>
      <c r="BE1417" s="28"/>
      <c r="BF1417" s="28"/>
      <c r="BK1417" s="194"/>
      <c r="BM1417" s="28"/>
      <c r="BN1417" s="28"/>
      <c r="BO1417" s="28"/>
      <c r="BT1417" s="194"/>
      <c r="BV1417" s="28"/>
      <c r="BW1417" s="28"/>
      <c r="BX1417" s="28"/>
      <c r="CC1417" s="194"/>
      <c r="CE1417" s="28"/>
      <c r="CF1417" s="28"/>
      <c r="CG1417" s="28"/>
      <c r="CL1417" s="194"/>
      <c r="CN1417" s="28"/>
      <c r="CO1417" s="28"/>
      <c r="CP1417" s="28"/>
      <c r="CU1417" s="194"/>
      <c r="CW1417" s="28"/>
      <c r="CX1417" s="28"/>
      <c r="CY1417" s="28"/>
      <c r="DD1417" s="194"/>
      <c r="DF1417" s="28"/>
      <c r="DG1417" s="28"/>
      <c r="DH1417" s="28"/>
      <c r="DM1417" s="194"/>
      <c r="DO1417" s="28"/>
      <c r="DP1417" s="28"/>
      <c r="DQ1417" s="28"/>
      <c r="DV1417" s="194"/>
      <c r="DX1417" s="28"/>
      <c r="DY1417" s="28"/>
      <c r="DZ1417" s="28"/>
      <c r="EE1417" s="194"/>
      <c r="EG1417" s="28"/>
      <c r="EH1417" s="28"/>
      <c r="EI1417" s="28"/>
      <c r="EN1417" s="194"/>
      <c r="EP1417" s="28"/>
      <c r="EQ1417" s="28"/>
      <c r="ER1417" s="28"/>
      <c r="EW1417" s="194"/>
      <c r="EY1417" s="28"/>
      <c r="EZ1417" s="28"/>
      <c r="FA1417" s="28"/>
      <c r="FF1417" s="194"/>
      <c r="FH1417" s="28"/>
      <c r="FI1417" s="28"/>
      <c r="FJ1417" s="28"/>
      <c r="FO1417" s="194"/>
      <c r="FQ1417" s="28"/>
      <c r="FR1417" s="28"/>
      <c r="FS1417" s="28"/>
      <c r="FX1417" s="194"/>
      <c r="FZ1417" s="28"/>
      <c r="GA1417" s="28"/>
      <c r="GB1417" s="28"/>
      <c r="GG1417" s="194"/>
      <c r="GI1417" s="28"/>
      <c r="GJ1417" s="28"/>
      <c r="GK1417" s="28"/>
      <c r="GP1417" s="194"/>
      <c r="GR1417" s="28"/>
      <c r="GS1417" s="28"/>
      <c r="GT1417" s="28"/>
      <c r="GY1417" s="194"/>
      <c r="HA1417" s="28"/>
      <c r="HB1417" s="28"/>
      <c r="HC1417" s="28"/>
      <c r="HH1417" s="194"/>
      <c r="HJ1417" s="28"/>
      <c r="HK1417" s="28"/>
      <c r="HL1417" s="28"/>
      <c r="HQ1417" s="28"/>
      <c r="HR1417" s="28"/>
      <c r="HS1417" s="28"/>
      <c r="HT1417" s="28"/>
      <c r="HU1417" s="28"/>
      <c r="HV1417" s="28"/>
      <c r="HW1417" s="28"/>
      <c r="HX1417" s="28"/>
      <c r="HY1417" s="28"/>
      <c r="HZ1417" s="28"/>
      <c r="IA1417" s="28"/>
      <c r="IB1417" s="28"/>
      <c r="IC1417" s="28"/>
      <c r="ID1417" s="28"/>
      <c r="IE1417" s="28"/>
      <c r="IF1417" s="28"/>
      <c r="IG1417" s="28"/>
      <c r="IH1417" s="28"/>
      <c r="II1417" s="28"/>
      <c r="IJ1417" s="28"/>
      <c r="IK1417" s="28"/>
      <c r="IL1417" s="28"/>
      <c r="IM1417" s="28"/>
      <c r="IN1417" s="28"/>
      <c r="IO1417" s="28"/>
      <c r="IP1417" s="28"/>
      <c r="IQ1417" s="28"/>
      <c r="IR1417" s="28"/>
      <c r="IS1417" s="28"/>
      <c r="IT1417" s="28"/>
      <c r="IU1417" s="28"/>
      <c r="IV1417" s="28"/>
    </row>
    <row r="1418" spans="1:256" s="50" customFormat="1" ht="18">
      <c r="A1418" s="396" t="s">
        <v>2545</v>
      </c>
      <c r="C1418" s="275"/>
      <c r="D1418" s="418" t="s">
        <v>129</v>
      </c>
      <c r="E1418" s="50">
        <f t="shared" si="22"/>
        <v>0</v>
      </c>
      <c r="F1418" s="284">
        <f t="shared" si="23"/>
        <v>0</v>
      </c>
      <c r="N1418" s="28"/>
      <c r="R1418" s="194"/>
      <c r="T1418" s="28"/>
      <c r="U1418" s="28"/>
      <c r="V1418" s="28"/>
      <c r="AA1418" s="194"/>
      <c r="AC1418" s="28"/>
      <c r="AD1418" s="28"/>
      <c r="AE1418" s="28"/>
      <c r="AJ1418" s="194"/>
      <c r="AL1418" s="28"/>
      <c r="AM1418" s="28"/>
      <c r="AN1418" s="28"/>
      <c r="AS1418" s="194"/>
      <c r="AU1418" s="28"/>
      <c r="AV1418" s="28"/>
      <c r="AW1418" s="28"/>
      <c r="BB1418" s="194"/>
      <c r="BD1418" s="28"/>
      <c r="BE1418" s="28"/>
      <c r="BF1418" s="28"/>
      <c r="BK1418" s="194"/>
      <c r="BM1418" s="28"/>
      <c r="BN1418" s="28"/>
      <c r="BO1418" s="28"/>
      <c r="BT1418" s="194"/>
      <c r="BV1418" s="28"/>
      <c r="BW1418" s="28"/>
      <c r="BX1418" s="28"/>
      <c r="CC1418" s="194"/>
      <c r="CE1418" s="28"/>
      <c r="CF1418" s="28"/>
      <c r="CG1418" s="28"/>
      <c r="CL1418" s="194"/>
      <c r="CN1418" s="28"/>
      <c r="CO1418" s="28"/>
      <c r="CP1418" s="28"/>
      <c r="CU1418" s="194"/>
      <c r="CW1418" s="28"/>
      <c r="CX1418" s="28"/>
      <c r="CY1418" s="28"/>
      <c r="DD1418" s="194"/>
      <c r="DF1418" s="28"/>
      <c r="DG1418" s="28"/>
      <c r="DH1418" s="28"/>
      <c r="DM1418" s="194"/>
      <c r="DO1418" s="28"/>
      <c r="DP1418" s="28"/>
      <c r="DQ1418" s="28"/>
      <c r="DV1418" s="194"/>
      <c r="DX1418" s="28"/>
      <c r="DY1418" s="28"/>
      <c r="DZ1418" s="28"/>
      <c r="EE1418" s="194"/>
      <c r="EG1418" s="28"/>
      <c r="EH1418" s="28"/>
      <c r="EI1418" s="28"/>
      <c r="EN1418" s="194"/>
      <c r="EP1418" s="28"/>
      <c r="EQ1418" s="28"/>
      <c r="ER1418" s="28"/>
      <c r="EW1418" s="194"/>
      <c r="EY1418" s="28"/>
      <c r="EZ1418" s="28"/>
      <c r="FA1418" s="28"/>
      <c r="FF1418" s="194"/>
      <c r="FH1418" s="28"/>
      <c r="FI1418" s="28"/>
      <c r="FJ1418" s="28"/>
      <c r="FO1418" s="194"/>
      <c r="FQ1418" s="28"/>
      <c r="FR1418" s="28"/>
      <c r="FS1418" s="28"/>
      <c r="FX1418" s="194"/>
      <c r="FZ1418" s="28"/>
      <c r="GA1418" s="28"/>
      <c r="GB1418" s="28"/>
      <c r="GG1418" s="194"/>
      <c r="GI1418" s="28"/>
      <c r="GJ1418" s="28"/>
      <c r="GK1418" s="28"/>
      <c r="GP1418" s="194"/>
      <c r="GR1418" s="28"/>
      <c r="GS1418" s="28"/>
      <c r="GT1418" s="28"/>
      <c r="GY1418" s="194"/>
      <c r="HA1418" s="28"/>
      <c r="HB1418" s="28"/>
      <c r="HC1418" s="28"/>
      <c r="HH1418" s="194"/>
      <c r="HJ1418" s="28"/>
      <c r="HK1418" s="28"/>
      <c r="HL1418" s="28"/>
      <c r="HQ1418" s="28"/>
      <c r="HR1418" s="28"/>
      <c r="HS1418" s="28"/>
      <c r="HT1418" s="28"/>
      <c r="HU1418" s="28"/>
      <c r="HV1418" s="28"/>
      <c r="HW1418" s="28"/>
      <c r="HX1418" s="28"/>
      <c r="HY1418" s="28"/>
      <c r="HZ1418" s="28"/>
      <c r="IA1418" s="28"/>
      <c r="IB1418" s="28"/>
      <c r="IC1418" s="28"/>
      <c r="ID1418" s="28"/>
      <c r="IE1418" s="28"/>
      <c r="IF1418" s="28"/>
      <c r="IG1418" s="28"/>
      <c r="IH1418" s="28"/>
      <c r="II1418" s="28"/>
      <c r="IJ1418" s="28"/>
      <c r="IK1418" s="28"/>
      <c r="IL1418" s="28"/>
      <c r="IM1418" s="28"/>
      <c r="IN1418" s="28"/>
      <c r="IO1418" s="28"/>
      <c r="IP1418" s="28"/>
      <c r="IQ1418" s="28"/>
      <c r="IR1418" s="28"/>
      <c r="IS1418" s="28"/>
      <c r="IT1418" s="28"/>
      <c r="IU1418" s="28"/>
      <c r="IV1418" s="28"/>
    </row>
    <row r="1419" spans="1:256" s="50" customFormat="1" ht="18">
      <c r="A1419" s="330" t="s">
        <v>983</v>
      </c>
      <c r="B1419" s="28"/>
      <c r="C1419" s="275"/>
      <c r="D1419" s="418" t="s">
        <v>129</v>
      </c>
      <c r="E1419" s="50">
        <f t="shared" si="22"/>
        <v>1</v>
      </c>
      <c r="F1419" s="284">
        <f t="shared" si="23"/>
        <v>0</v>
      </c>
      <c r="N1419" s="28"/>
      <c r="R1419" s="194"/>
      <c r="T1419" s="28"/>
      <c r="U1419" s="28"/>
      <c r="V1419" s="28"/>
      <c r="AA1419" s="194"/>
      <c r="AC1419" s="28"/>
      <c r="AD1419" s="28"/>
      <c r="AE1419" s="28"/>
      <c r="AJ1419" s="194"/>
      <c r="AL1419" s="28"/>
      <c r="AM1419" s="28"/>
      <c r="AN1419" s="28"/>
      <c r="AS1419" s="194"/>
      <c r="AU1419" s="28"/>
      <c r="AV1419" s="28"/>
      <c r="AW1419" s="28"/>
      <c r="BB1419" s="194"/>
      <c r="BD1419" s="28"/>
      <c r="BE1419" s="28"/>
      <c r="BF1419" s="28"/>
      <c r="BK1419" s="194"/>
      <c r="BM1419" s="28"/>
      <c r="BN1419" s="28"/>
      <c r="BO1419" s="28"/>
      <c r="BT1419" s="194"/>
      <c r="BV1419" s="28"/>
      <c r="BW1419" s="28"/>
      <c r="BX1419" s="28"/>
      <c r="CC1419" s="194"/>
      <c r="CE1419" s="28"/>
      <c r="CF1419" s="28"/>
      <c r="CG1419" s="28"/>
      <c r="CL1419" s="194"/>
      <c r="CN1419" s="28"/>
      <c r="CO1419" s="28"/>
      <c r="CP1419" s="28"/>
      <c r="CU1419" s="194"/>
      <c r="CW1419" s="28"/>
      <c r="CX1419" s="28"/>
      <c r="CY1419" s="28"/>
      <c r="DD1419" s="194"/>
      <c r="DF1419" s="28"/>
      <c r="DG1419" s="28"/>
      <c r="DH1419" s="28"/>
      <c r="DM1419" s="194"/>
      <c r="DO1419" s="28"/>
      <c r="DP1419" s="28"/>
      <c r="DQ1419" s="28"/>
      <c r="DV1419" s="194"/>
      <c r="DX1419" s="28"/>
      <c r="DY1419" s="28"/>
      <c r="DZ1419" s="28"/>
      <c r="EE1419" s="194"/>
      <c r="EG1419" s="28"/>
      <c r="EH1419" s="28"/>
      <c r="EI1419" s="28"/>
      <c r="EN1419" s="194"/>
      <c r="EP1419" s="28"/>
      <c r="EQ1419" s="28"/>
      <c r="ER1419" s="28"/>
      <c r="EW1419" s="194"/>
      <c r="EY1419" s="28"/>
      <c r="EZ1419" s="28"/>
      <c r="FA1419" s="28"/>
      <c r="FF1419" s="194"/>
      <c r="FH1419" s="28"/>
      <c r="FI1419" s="28"/>
      <c r="FJ1419" s="28"/>
      <c r="FO1419" s="194"/>
      <c r="FQ1419" s="28"/>
      <c r="FR1419" s="28"/>
      <c r="FS1419" s="28"/>
      <c r="FX1419" s="194"/>
      <c r="FZ1419" s="28"/>
      <c r="GA1419" s="28"/>
      <c r="GB1419" s="28"/>
      <c r="GG1419" s="194"/>
      <c r="GI1419" s="28"/>
      <c r="GJ1419" s="28"/>
      <c r="GK1419" s="28"/>
      <c r="GP1419" s="194"/>
      <c r="GR1419" s="28"/>
      <c r="GS1419" s="28"/>
      <c r="GT1419" s="28"/>
      <c r="GY1419" s="194"/>
      <c r="HA1419" s="28"/>
      <c r="HB1419" s="28"/>
      <c r="HC1419" s="28"/>
      <c r="HH1419" s="194"/>
      <c r="HJ1419" s="28"/>
      <c r="HK1419" s="28"/>
      <c r="HL1419" s="28"/>
      <c r="HQ1419" s="28"/>
      <c r="HR1419" s="28"/>
      <c r="HS1419" s="28"/>
      <c r="HT1419" s="28"/>
      <c r="HU1419" s="28"/>
      <c r="HV1419" s="28"/>
      <c r="HW1419" s="28"/>
      <c r="HX1419" s="28"/>
      <c r="HY1419" s="28"/>
      <c r="HZ1419" s="28"/>
      <c r="IA1419" s="28"/>
      <c r="IB1419" s="28"/>
      <c r="IC1419" s="28"/>
      <c r="ID1419" s="28"/>
      <c r="IE1419" s="28"/>
      <c r="IF1419" s="28"/>
      <c r="IG1419" s="28"/>
      <c r="IH1419" s="28"/>
      <c r="II1419" s="28"/>
      <c r="IJ1419" s="28"/>
      <c r="IK1419" s="28"/>
      <c r="IL1419" s="28"/>
      <c r="IM1419" s="28"/>
      <c r="IN1419" s="28"/>
      <c r="IO1419" s="28"/>
      <c r="IP1419" s="28"/>
      <c r="IQ1419" s="28"/>
      <c r="IR1419" s="28"/>
      <c r="IS1419" s="28"/>
      <c r="IT1419" s="28"/>
      <c r="IU1419" s="28"/>
      <c r="IV1419" s="28"/>
    </row>
    <row r="1420" spans="1:256" s="50" customFormat="1" ht="18">
      <c r="A1420" s="206" t="s">
        <v>2716</v>
      </c>
      <c r="B1420" s="28"/>
      <c r="C1420" s="275"/>
      <c r="D1420" s="418" t="s">
        <v>129</v>
      </c>
      <c r="E1420" s="50">
        <f t="shared" si="22"/>
        <v>1</v>
      </c>
      <c r="F1420" s="284">
        <f t="shared" si="23"/>
        <v>0</v>
      </c>
      <c r="N1420" s="28"/>
      <c r="R1420" s="194"/>
      <c r="T1420" s="28"/>
      <c r="U1420" s="28"/>
      <c r="V1420" s="28"/>
      <c r="AA1420" s="194"/>
      <c r="AC1420" s="28"/>
      <c r="AD1420" s="28"/>
      <c r="AE1420" s="28"/>
      <c r="AJ1420" s="194"/>
      <c r="AL1420" s="28"/>
      <c r="AM1420" s="28"/>
      <c r="AN1420" s="28"/>
      <c r="AS1420" s="194"/>
      <c r="AU1420" s="28"/>
      <c r="AV1420" s="28"/>
      <c r="AW1420" s="28"/>
      <c r="BB1420" s="194"/>
      <c r="BD1420" s="28"/>
      <c r="BE1420" s="28"/>
      <c r="BF1420" s="28"/>
      <c r="BK1420" s="194"/>
      <c r="BM1420" s="28"/>
      <c r="BN1420" s="28"/>
      <c r="BO1420" s="28"/>
      <c r="BT1420" s="194"/>
      <c r="BV1420" s="28"/>
      <c r="BW1420" s="28"/>
      <c r="BX1420" s="28"/>
      <c r="CC1420" s="194"/>
      <c r="CE1420" s="28"/>
      <c r="CF1420" s="28"/>
      <c r="CG1420" s="28"/>
      <c r="CL1420" s="194"/>
      <c r="CN1420" s="28"/>
      <c r="CO1420" s="28"/>
      <c r="CP1420" s="28"/>
      <c r="CU1420" s="194"/>
      <c r="CW1420" s="28"/>
      <c r="CX1420" s="28"/>
      <c r="CY1420" s="28"/>
      <c r="DD1420" s="194"/>
      <c r="DF1420" s="28"/>
      <c r="DG1420" s="28"/>
      <c r="DH1420" s="28"/>
      <c r="DM1420" s="194"/>
      <c r="DO1420" s="28"/>
      <c r="DP1420" s="28"/>
      <c r="DQ1420" s="28"/>
      <c r="DV1420" s="194"/>
      <c r="DX1420" s="28"/>
      <c r="DY1420" s="28"/>
      <c r="DZ1420" s="28"/>
      <c r="EE1420" s="194"/>
      <c r="EG1420" s="28"/>
      <c r="EH1420" s="28"/>
      <c r="EI1420" s="28"/>
      <c r="EN1420" s="194"/>
      <c r="EP1420" s="28"/>
      <c r="EQ1420" s="28"/>
      <c r="ER1420" s="28"/>
      <c r="EW1420" s="194"/>
      <c r="EY1420" s="28"/>
      <c r="EZ1420" s="28"/>
      <c r="FA1420" s="28"/>
      <c r="FF1420" s="194"/>
      <c r="FH1420" s="28"/>
      <c r="FI1420" s="28"/>
      <c r="FJ1420" s="28"/>
      <c r="FO1420" s="194"/>
      <c r="FQ1420" s="28"/>
      <c r="FR1420" s="28"/>
      <c r="FS1420" s="28"/>
      <c r="FX1420" s="194"/>
      <c r="FZ1420" s="28"/>
      <c r="GA1420" s="28"/>
      <c r="GB1420" s="28"/>
      <c r="GG1420" s="194"/>
      <c r="GI1420" s="28"/>
      <c r="GJ1420" s="28"/>
      <c r="GK1420" s="28"/>
      <c r="GP1420" s="194"/>
      <c r="GR1420" s="28"/>
      <c r="GS1420" s="28"/>
      <c r="GT1420" s="28"/>
      <c r="GY1420" s="194"/>
      <c r="HA1420" s="28"/>
      <c r="HB1420" s="28"/>
      <c r="HC1420" s="28"/>
      <c r="HH1420" s="194"/>
      <c r="HJ1420" s="28"/>
      <c r="HK1420" s="28"/>
      <c r="HL1420" s="28"/>
      <c r="HQ1420" s="28"/>
      <c r="HR1420" s="28"/>
      <c r="HS1420" s="28"/>
      <c r="HT1420" s="28"/>
      <c r="HU1420" s="28"/>
      <c r="HV1420" s="28"/>
      <c r="HW1420" s="28"/>
      <c r="HX1420" s="28"/>
      <c r="HY1420" s="28"/>
      <c r="HZ1420" s="28"/>
      <c r="IA1420" s="28"/>
      <c r="IB1420" s="28"/>
      <c r="IC1420" s="28"/>
      <c r="ID1420" s="28"/>
      <c r="IE1420" s="28"/>
      <c r="IF1420" s="28"/>
      <c r="IG1420" s="28"/>
      <c r="IH1420" s="28"/>
      <c r="II1420" s="28"/>
      <c r="IJ1420" s="28"/>
      <c r="IK1420" s="28"/>
      <c r="IL1420" s="28"/>
      <c r="IM1420" s="28"/>
      <c r="IN1420" s="28"/>
      <c r="IO1420" s="28"/>
      <c r="IP1420" s="28"/>
      <c r="IQ1420" s="28"/>
      <c r="IR1420" s="28"/>
      <c r="IS1420" s="28"/>
      <c r="IT1420" s="28"/>
      <c r="IU1420" s="28"/>
      <c r="IV1420" s="28"/>
    </row>
    <row r="1421" spans="1:256" s="50" customFormat="1" ht="18">
      <c r="A1421" s="206" t="s">
        <v>2794</v>
      </c>
      <c r="B1421" s="28"/>
      <c r="C1421" s="275"/>
      <c r="D1421" s="418" t="s">
        <v>129</v>
      </c>
      <c r="E1421" s="50">
        <f t="shared" si="22"/>
        <v>0</v>
      </c>
      <c r="F1421" s="284">
        <f t="shared" si="23"/>
        <v>0</v>
      </c>
      <c r="L1421" s="28"/>
      <c r="N1421" s="28"/>
      <c r="R1421" s="194"/>
      <c r="T1421" s="28"/>
      <c r="U1421" s="28"/>
      <c r="V1421" s="28"/>
      <c r="AA1421" s="194"/>
      <c r="AC1421" s="28"/>
      <c r="AD1421" s="28"/>
      <c r="AE1421" s="28"/>
      <c r="AJ1421" s="194"/>
      <c r="AL1421" s="28"/>
      <c r="AM1421" s="28"/>
      <c r="AN1421" s="28"/>
      <c r="AS1421" s="194"/>
      <c r="AU1421" s="28"/>
      <c r="AV1421" s="28"/>
      <c r="AW1421" s="28"/>
      <c r="BB1421" s="194"/>
      <c r="BD1421" s="28"/>
      <c r="BE1421" s="28"/>
      <c r="BF1421" s="28"/>
      <c r="BK1421" s="194"/>
      <c r="BM1421" s="28"/>
      <c r="BN1421" s="28"/>
      <c r="BO1421" s="28"/>
      <c r="BT1421" s="194"/>
      <c r="BV1421" s="28"/>
      <c r="BW1421" s="28"/>
      <c r="BX1421" s="28"/>
      <c r="CC1421" s="194"/>
      <c r="CE1421" s="28"/>
      <c r="CF1421" s="28"/>
      <c r="CG1421" s="28"/>
      <c r="CL1421" s="194"/>
      <c r="CN1421" s="28"/>
      <c r="CO1421" s="28"/>
      <c r="CP1421" s="28"/>
      <c r="CU1421" s="194"/>
      <c r="CW1421" s="28"/>
      <c r="CX1421" s="28"/>
      <c r="CY1421" s="28"/>
      <c r="DD1421" s="194"/>
      <c r="DF1421" s="28"/>
      <c r="DG1421" s="28"/>
      <c r="DH1421" s="28"/>
      <c r="DM1421" s="194"/>
      <c r="DO1421" s="28"/>
      <c r="DP1421" s="28"/>
      <c r="DQ1421" s="28"/>
      <c r="DV1421" s="194"/>
      <c r="DX1421" s="28"/>
      <c r="DY1421" s="28"/>
      <c r="DZ1421" s="28"/>
      <c r="EE1421" s="194"/>
      <c r="EG1421" s="28"/>
      <c r="EH1421" s="28"/>
      <c r="EI1421" s="28"/>
      <c r="EN1421" s="194"/>
      <c r="EP1421" s="28"/>
      <c r="EQ1421" s="28"/>
      <c r="ER1421" s="28"/>
      <c r="EW1421" s="194"/>
      <c r="EY1421" s="28"/>
      <c r="EZ1421" s="28"/>
      <c r="FA1421" s="28"/>
      <c r="FF1421" s="194"/>
      <c r="FH1421" s="28"/>
      <c r="FI1421" s="28"/>
      <c r="FJ1421" s="28"/>
      <c r="FO1421" s="194"/>
      <c r="FQ1421" s="28"/>
      <c r="FR1421" s="28"/>
      <c r="FS1421" s="28"/>
      <c r="FX1421" s="194"/>
      <c r="FZ1421" s="28"/>
      <c r="GA1421" s="28"/>
      <c r="GB1421" s="28"/>
      <c r="GG1421" s="194"/>
      <c r="GI1421" s="28"/>
      <c r="GJ1421" s="28"/>
      <c r="GK1421" s="28"/>
      <c r="GP1421" s="194"/>
      <c r="GR1421" s="28"/>
      <c r="GS1421" s="28"/>
      <c r="GT1421" s="28"/>
      <c r="GY1421" s="194"/>
      <c r="HA1421" s="28"/>
      <c r="HB1421" s="28"/>
      <c r="HC1421" s="28"/>
      <c r="HH1421" s="194"/>
      <c r="HJ1421" s="28"/>
      <c r="HK1421" s="28"/>
      <c r="HL1421" s="28"/>
      <c r="HQ1421" s="28"/>
      <c r="HR1421" s="28"/>
      <c r="HS1421" s="28"/>
      <c r="HT1421" s="28"/>
      <c r="HU1421" s="28"/>
      <c r="HV1421" s="28"/>
      <c r="HW1421" s="28"/>
      <c r="HX1421" s="28"/>
      <c r="HY1421" s="28"/>
      <c r="HZ1421" s="28"/>
      <c r="IA1421" s="28"/>
      <c r="IB1421" s="28"/>
      <c r="IC1421" s="28"/>
      <c r="ID1421" s="28"/>
      <c r="IE1421" s="28"/>
      <c r="IF1421" s="28"/>
      <c r="IG1421" s="28"/>
      <c r="IH1421" s="28"/>
      <c r="II1421" s="28"/>
      <c r="IJ1421" s="28"/>
      <c r="IK1421" s="28"/>
      <c r="IL1421" s="28"/>
      <c r="IM1421" s="28"/>
      <c r="IN1421" s="28"/>
      <c r="IO1421" s="28"/>
      <c r="IP1421" s="28"/>
      <c r="IQ1421" s="28"/>
      <c r="IR1421" s="28"/>
      <c r="IS1421" s="28"/>
      <c r="IT1421" s="28"/>
      <c r="IU1421" s="28"/>
      <c r="IV1421" s="28"/>
    </row>
    <row r="1422" spans="1:256" s="50" customFormat="1" ht="18.75">
      <c r="A1422" s="330" t="s">
        <v>556</v>
      </c>
      <c r="B1422" s="279"/>
      <c r="C1422" s="417"/>
      <c r="D1422" s="418" t="s">
        <v>137</v>
      </c>
      <c r="E1422" s="50">
        <f t="shared" si="22"/>
        <v>1</v>
      </c>
      <c r="F1422" s="284">
        <f t="shared" si="23"/>
        <v>0</v>
      </c>
      <c r="N1422" s="28"/>
      <c r="R1422" s="194"/>
      <c r="T1422" s="28"/>
      <c r="U1422" s="28"/>
      <c r="V1422" s="28"/>
      <c r="AA1422" s="194"/>
      <c r="AC1422" s="28"/>
      <c r="AD1422" s="28"/>
      <c r="AE1422" s="28"/>
      <c r="AJ1422" s="194"/>
      <c r="AL1422" s="28"/>
      <c r="AM1422" s="28"/>
      <c r="AN1422" s="28"/>
      <c r="AS1422" s="194"/>
      <c r="AU1422" s="28"/>
      <c r="AV1422" s="28"/>
      <c r="AW1422" s="28"/>
      <c r="BB1422" s="194"/>
      <c r="BD1422" s="28"/>
      <c r="BE1422" s="28"/>
      <c r="BF1422" s="28"/>
      <c r="BK1422" s="194"/>
      <c r="BM1422" s="28"/>
      <c r="BN1422" s="28"/>
      <c r="BO1422" s="28"/>
      <c r="BT1422" s="194"/>
      <c r="BV1422" s="28"/>
      <c r="BW1422" s="28"/>
      <c r="BX1422" s="28"/>
      <c r="CC1422" s="194"/>
      <c r="CE1422" s="28"/>
      <c r="CF1422" s="28"/>
      <c r="CG1422" s="28"/>
      <c r="CL1422" s="194"/>
      <c r="CN1422" s="28"/>
      <c r="CO1422" s="28"/>
      <c r="CP1422" s="28"/>
      <c r="CU1422" s="194"/>
      <c r="CW1422" s="28"/>
      <c r="CX1422" s="28"/>
      <c r="CY1422" s="28"/>
      <c r="DD1422" s="194"/>
      <c r="DF1422" s="28"/>
      <c r="DG1422" s="28"/>
      <c r="DH1422" s="28"/>
      <c r="DM1422" s="194"/>
      <c r="DO1422" s="28"/>
      <c r="DP1422" s="28"/>
      <c r="DQ1422" s="28"/>
      <c r="DV1422" s="194"/>
      <c r="DX1422" s="28"/>
      <c r="DY1422" s="28"/>
      <c r="DZ1422" s="28"/>
      <c r="EE1422" s="194"/>
      <c r="EG1422" s="28"/>
      <c r="EH1422" s="28"/>
      <c r="EI1422" s="28"/>
      <c r="EN1422" s="194"/>
      <c r="EP1422" s="28"/>
      <c r="EQ1422" s="28"/>
      <c r="ER1422" s="28"/>
      <c r="EW1422" s="194"/>
      <c r="EY1422" s="28"/>
      <c r="EZ1422" s="28"/>
      <c r="FA1422" s="28"/>
      <c r="FF1422" s="194"/>
      <c r="FH1422" s="28"/>
      <c r="FI1422" s="28"/>
      <c r="FJ1422" s="28"/>
      <c r="FO1422" s="194"/>
      <c r="FQ1422" s="28"/>
      <c r="FR1422" s="28"/>
      <c r="FS1422" s="28"/>
      <c r="FX1422" s="194"/>
      <c r="FZ1422" s="28"/>
      <c r="GA1422" s="28"/>
      <c r="GB1422" s="28"/>
      <c r="GG1422" s="194"/>
      <c r="GI1422" s="28"/>
      <c r="GJ1422" s="28"/>
      <c r="GK1422" s="28"/>
      <c r="GP1422" s="194"/>
      <c r="GR1422" s="28"/>
      <c r="GS1422" s="28"/>
      <c r="GT1422" s="28"/>
      <c r="GY1422" s="194"/>
      <c r="HA1422" s="28"/>
      <c r="HB1422" s="28"/>
      <c r="HC1422" s="28"/>
      <c r="HH1422" s="194"/>
      <c r="HJ1422" s="28"/>
      <c r="HK1422" s="28"/>
      <c r="HL1422" s="28"/>
      <c r="HQ1422" s="28"/>
      <c r="HR1422" s="28"/>
      <c r="HS1422" s="28"/>
      <c r="HT1422" s="28"/>
      <c r="HU1422" s="28"/>
      <c r="HV1422" s="28"/>
      <c r="HW1422" s="28"/>
      <c r="HX1422" s="28"/>
      <c r="HY1422" s="28"/>
      <c r="HZ1422" s="28"/>
      <c r="IA1422" s="28"/>
      <c r="IB1422" s="28"/>
      <c r="IC1422" s="28"/>
      <c r="ID1422" s="28"/>
      <c r="IE1422" s="28"/>
      <c r="IF1422" s="28"/>
      <c r="IG1422" s="28"/>
      <c r="IH1422" s="28"/>
      <c r="II1422" s="28"/>
      <c r="IJ1422" s="28"/>
      <c r="IK1422" s="28"/>
      <c r="IL1422" s="28"/>
      <c r="IM1422" s="28"/>
      <c r="IN1422" s="28"/>
      <c r="IO1422" s="28"/>
      <c r="IP1422" s="28"/>
      <c r="IQ1422" s="28"/>
      <c r="IR1422" s="28"/>
      <c r="IS1422" s="28"/>
      <c r="IT1422" s="28"/>
      <c r="IU1422" s="28"/>
      <c r="IV1422" s="28"/>
    </row>
    <row r="1423" spans="1:256" s="50" customFormat="1" ht="18">
      <c r="A1423" s="330" t="s">
        <v>851</v>
      </c>
      <c r="B1423" s="28"/>
      <c r="C1423" s="275"/>
      <c r="D1423" s="418" t="s">
        <v>129</v>
      </c>
      <c r="E1423" s="50">
        <f t="shared" si="22"/>
        <v>0</v>
      </c>
      <c r="F1423" s="284">
        <f t="shared" si="23"/>
        <v>0</v>
      </c>
      <c r="L1423" s="28"/>
      <c r="N1423" s="28"/>
      <c r="R1423" s="194"/>
      <c r="T1423" s="28"/>
      <c r="U1423" s="28"/>
      <c r="V1423" s="28"/>
      <c r="AA1423" s="194"/>
      <c r="AC1423" s="28"/>
      <c r="AD1423" s="28"/>
      <c r="AE1423" s="28"/>
      <c r="AJ1423" s="194"/>
      <c r="AL1423" s="28"/>
      <c r="AM1423" s="28"/>
      <c r="AN1423" s="28"/>
      <c r="AS1423" s="194"/>
      <c r="AU1423" s="28"/>
      <c r="AV1423" s="28"/>
      <c r="AW1423" s="28"/>
      <c r="BB1423" s="194"/>
      <c r="BD1423" s="28"/>
      <c r="BE1423" s="28"/>
      <c r="BF1423" s="28"/>
      <c r="BK1423" s="194"/>
      <c r="BM1423" s="28"/>
      <c r="BN1423" s="28"/>
      <c r="BO1423" s="28"/>
      <c r="BT1423" s="194"/>
      <c r="BV1423" s="28"/>
      <c r="BW1423" s="28"/>
      <c r="BX1423" s="28"/>
      <c r="CC1423" s="194"/>
      <c r="CE1423" s="28"/>
      <c r="CF1423" s="28"/>
      <c r="CG1423" s="28"/>
      <c r="CL1423" s="194"/>
      <c r="CN1423" s="28"/>
      <c r="CO1423" s="28"/>
      <c r="CP1423" s="28"/>
      <c r="CU1423" s="194"/>
      <c r="CW1423" s="28"/>
      <c r="CX1423" s="28"/>
      <c r="CY1423" s="28"/>
      <c r="DD1423" s="194"/>
      <c r="DF1423" s="28"/>
      <c r="DG1423" s="28"/>
      <c r="DH1423" s="28"/>
      <c r="DM1423" s="194"/>
      <c r="DO1423" s="28"/>
      <c r="DP1423" s="28"/>
      <c r="DQ1423" s="28"/>
      <c r="DV1423" s="194"/>
      <c r="DX1423" s="28"/>
      <c r="DY1423" s="28"/>
      <c r="DZ1423" s="28"/>
      <c r="EE1423" s="194"/>
      <c r="EG1423" s="28"/>
      <c r="EH1423" s="28"/>
      <c r="EI1423" s="28"/>
      <c r="EN1423" s="194"/>
      <c r="EP1423" s="28"/>
      <c r="EQ1423" s="28"/>
      <c r="ER1423" s="28"/>
      <c r="EW1423" s="194"/>
      <c r="EY1423" s="28"/>
      <c r="EZ1423" s="28"/>
      <c r="FA1423" s="28"/>
      <c r="FF1423" s="194"/>
      <c r="FH1423" s="28"/>
      <c r="FI1423" s="28"/>
      <c r="FJ1423" s="28"/>
      <c r="FO1423" s="194"/>
      <c r="FQ1423" s="28"/>
      <c r="FR1423" s="28"/>
      <c r="FS1423" s="28"/>
      <c r="FX1423" s="194"/>
      <c r="FZ1423" s="28"/>
      <c r="GA1423" s="28"/>
      <c r="GB1423" s="28"/>
      <c r="GG1423" s="194"/>
      <c r="GI1423" s="28"/>
      <c r="GJ1423" s="28"/>
      <c r="GK1423" s="28"/>
      <c r="GP1423" s="194"/>
      <c r="GR1423" s="28"/>
      <c r="GS1423" s="28"/>
      <c r="GT1423" s="28"/>
      <c r="GY1423" s="194"/>
      <c r="HA1423" s="28"/>
      <c r="HB1423" s="28"/>
      <c r="HC1423" s="28"/>
      <c r="HH1423" s="194"/>
      <c r="HJ1423" s="28"/>
      <c r="HK1423" s="28"/>
      <c r="HL1423" s="28"/>
      <c r="HQ1423" s="28"/>
      <c r="HR1423" s="28"/>
      <c r="HS1423" s="28"/>
      <c r="HT1423" s="28"/>
      <c r="HU1423" s="28"/>
      <c r="HV1423" s="28"/>
      <c r="HW1423" s="28"/>
      <c r="HX1423" s="28"/>
      <c r="HY1423" s="28"/>
      <c r="HZ1423" s="28"/>
      <c r="IA1423" s="28"/>
      <c r="IB1423" s="28"/>
      <c r="IC1423" s="28"/>
      <c r="ID1423" s="28"/>
      <c r="IE1423" s="28"/>
      <c r="IF1423" s="28"/>
      <c r="IG1423" s="28"/>
      <c r="IH1423" s="28"/>
      <c r="II1423" s="28"/>
      <c r="IJ1423" s="28"/>
      <c r="IK1423" s="28"/>
      <c r="IL1423" s="28"/>
      <c r="IM1423" s="28"/>
      <c r="IN1423" s="28"/>
      <c r="IO1423" s="28"/>
      <c r="IP1423" s="28"/>
      <c r="IQ1423" s="28"/>
      <c r="IR1423" s="28"/>
      <c r="IS1423" s="28"/>
      <c r="IT1423" s="28"/>
      <c r="IU1423" s="28"/>
      <c r="IV1423" s="28"/>
    </row>
    <row r="1424" spans="1:256" s="50" customFormat="1" ht="18">
      <c r="A1424" s="330" t="s">
        <v>1726</v>
      </c>
      <c r="B1424" s="420"/>
      <c r="C1424" s="420"/>
      <c r="D1424" s="418" t="s">
        <v>130</v>
      </c>
      <c r="E1424" s="50">
        <f t="shared" si="22"/>
        <v>2</v>
      </c>
      <c r="F1424" s="284">
        <f t="shared" si="23"/>
        <v>0</v>
      </c>
      <c r="N1424" s="28"/>
      <c r="R1424" s="194"/>
      <c r="T1424" s="28"/>
      <c r="U1424" s="28"/>
      <c r="V1424" s="28"/>
      <c r="AA1424" s="194"/>
      <c r="AC1424" s="28"/>
      <c r="AD1424" s="28"/>
      <c r="AE1424" s="28"/>
      <c r="AJ1424" s="194"/>
      <c r="AL1424" s="28"/>
      <c r="AM1424" s="28"/>
      <c r="AN1424" s="28"/>
      <c r="AS1424" s="194"/>
      <c r="AU1424" s="28"/>
      <c r="AV1424" s="28"/>
      <c r="AW1424" s="28"/>
      <c r="BB1424" s="194"/>
      <c r="BD1424" s="28"/>
      <c r="BE1424" s="28"/>
      <c r="BF1424" s="28"/>
      <c r="BK1424" s="194"/>
      <c r="BM1424" s="28"/>
      <c r="BN1424" s="28"/>
      <c r="BO1424" s="28"/>
      <c r="BT1424" s="194"/>
      <c r="BV1424" s="28"/>
      <c r="BW1424" s="28"/>
      <c r="BX1424" s="28"/>
      <c r="CC1424" s="194"/>
      <c r="CE1424" s="28"/>
      <c r="CF1424" s="28"/>
      <c r="CG1424" s="28"/>
      <c r="CL1424" s="194"/>
      <c r="CN1424" s="28"/>
      <c r="CO1424" s="28"/>
      <c r="CP1424" s="28"/>
      <c r="CU1424" s="194"/>
      <c r="CW1424" s="28"/>
      <c r="CX1424" s="28"/>
      <c r="CY1424" s="28"/>
      <c r="DD1424" s="194"/>
      <c r="DF1424" s="28"/>
      <c r="DG1424" s="28"/>
      <c r="DH1424" s="28"/>
      <c r="DM1424" s="194"/>
      <c r="DO1424" s="28"/>
      <c r="DP1424" s="28"/>
      <c r="DQ1424" s="28"/>
      <c r="DV1424" s="194"/>
      <c r="DX1424" s="28"/>
      <c r="DY1424" s="28"/>
      <c r="DZ1424" s="28"/>
      <c r="EE1424" s="194"/>
      <c r="EG1424" s="28"/>
      <c r="EH1424" s="28"/>
      <c r="EI1424" s="28"/>
      <c r="EN1424" s="194"/>
      <c r="EP1424" s="28"/>
      <c r="EQ1424" s="28"/>
      <c r="ER1424" s="28"/>
      <c r="EW1424" s="194"/>
      <c r="EY1424" s="28"/>
      <c r="EZ1424" s="28"/>
      <c r="FA1424" s="28"/>
      <c r="FF1424" s="194"/>
      <c r="FH1424" s="28"/>
      <c r="FI1424" s="28"/>
      <c r="FJ1424" s="28"/>
      <c r="FO1424" s="194"/>
      <c r="FQ1424" s="28"/>
      <c r="FR1424" s="28"/>
      <c r="FS1424" s="28"/>
      <c r="FX1424" s="194"/>
      <c r="FZ1424" s="28"/>
      <c r="GA1424" s="28"/>
      <c r="GB1424" s="28"/>
      <c r="GG1424" s="194"/>
      <c r="GI1424" s="28"/>
      <c r="GJ1424" s="28"/>
      <c r="GK1424" s="28"/>
      <c r="GP1424" s="194"/>
      <c r="GR1424" s="28"/>
      <c r="GS1424" s="28"/>
      <c r="GT1424" s="28"/>
      <c r="GY1424" s="194"/>
      <c r="HA1424" s="28"/>
      <c r="HB1424" s="28"/>
      <c r="HC1424" s="28"/>
      <c r="HH1424" s="194"/>
      <c r="HJ1424" s="28"/>
      <c r="HK1424" s="28"/>
      <c r="HL1424" s="28"/>
      <c r="HQ1424" s="28"/>
      <c r="HR1424" s="28"/>
      <c r="HS1424" s="28"/>
      <c r="HT1424" s="28"/>
      <c r="HU1424" s="28"/>
      <c r="HV1424" s="28"/>
      <c r="HW1424" s="28"/>
      <c r="HX1424" s="28"/>
      <c r="HY1424" s="28"/>
      <c r="HZ1424" s="28"/>
      <c r="IA1424" s="28"/>
      <c r="IB1424" s="28"/>
      <c r="IC1424" s="28"/>
      <c r="ID1424" s="28"/>
      <c r="IE1424" s="28"/>
      <c r="IF1424" s="28"/>
      <c r="IG1424" s="28"/>
      <c r="IH1424" s="28"/>
      <c r="II1424" s="28"/>
      <c r="IJ1424" s="28"/>
      <c r="IK1424" s="28"/>
      <c r="IL1424" s="28"/>
      <c r="IM1424" s="28"/>
      <c r="IN1424" s="28"/>
      <c r="IO1424" s="28"/>
      <c r="IP1424" s="28"/>
      <c r="IQ1424" s="28"/>
      <c r="IR1424" s="28"/>
      <c r="IS1424" s="28"/>
      <c r="IT1424" s="28"/>
      <c r="IU1424" s="28"/>
      <c r="IV1424" s="28"/>
    </row>
    <row r="1425" spans="1:256" s="50" customFormat="1" ht="18">
      <c r="A1425" s="206" t="s">
        <v>2627</v>
      </c>
      <c r="B1425" s="28"/>
      <c r="C1425" s="275"/>
      <c r="D1425" s="418" t="s">
        <v>129</v>
      </c>
      <c r="E1425" s="50">
        <f t="shared" si="22"/>
        <v>0</v>
      </c>
      <c r="F1425" s="284">
        <f t="shared" si="23"/>
        <v>0</v>
      </c>
      <c r="L1425" s="28"/>
      <c r="N1425" s="28"/>
      <c r="R1425" s="194"/>
      <c r="T1425" s="28"/>
      <c r="U1425" s="28"/>
      <c r="V1425" s="28"/>
      <c r="AA1425" s="194"/>
      <c r="AC1425" s="28"/>
      <c r="AD1425" s="28"/>
      <c r="AE1425" s="28"/>
      <c r="AJ1425" s="194"/>
      <c r="AL1425" s="28"/>
      <c r="AM1425" s="28"/>
      <c r="AN1425" s="28"/>
      <c r="AS1425" s="194"/>
      <c r="AU1425" s="28"/>
      <c r="AV1425" s="28"/>
      <c r="AW1425" s="28"/>
      <c r="BB1425" s="194"/>
      <c r="BD1425" s="28"/>
      <c r="BE1425" s="28"/>
      <c r="BF1425" s="28"/>
      <c r="BK1425" s="194"/>
      <c r="BM1425" s="28"/>
      <c r="BN1425" s="28"/>
      <c r="BO1425" s="28"/>
      <c r="BT1425" s="194"/>
      <c r="BV1425" s="28"/>
      <c r="BW1425" s="28"/>
      <c r="BX1425" s="28"/>
      <c r="CC1425" s="194"/>
      <c r="CE1425" s="28"/>
      <c r="CF1425" s="28"/>
      <c r="CG1425" s="28"/>
      <c r="CL1425" s="194"/>
      <c r="CN1425" s="28"/>
      <c r="CO1425" s="28"/>
      <c r="CP1425" s="28"/>
      <c r="CU1425" s="194"/>
      <c r="CW1425" s="28"/>
      <c r="CX1425" s="28"/>
      <c r="CY1425" s="28"/>
      <c r="DD1425" s="194"/>
      <c r="DF1425" s="28"/>
      <c r="DG1425" s="28"/>
      <c r="DH1425" s="28"/>
      <c r="DM1425" s="194"/>
      <c r="DO1425" s="28"/>
      <c r="DP1425" s="28"/>
      <c r="DQ1425" s="28"/>
      <c r="DV1425" s="194"/>
      <c r="DX1425" s="28"/>
      <c r="DY1425" s="28"/>
      <c r="DZ1425" s="28"/>
      <c r="EE1425" s="194"/>
      <c r="EG1425" s="28"/>
      <c r="EH1425" s="28"/>
      <c r="EI1425" s="28"/>
      <c r="EN1425" s="194"/>
      <c r="EP1425" s="28"/>
      <c r="EQ1425" s="28"/>
      <c r="ER1425" s="28"/>
      <c r="EW1425" s="194"/>
      <c r="EY1425" s="28"/>
      <c r="EZ1425" s="28"/>
      <c r="FA1425" s="28"/>
      <c r="FF1425" s="194"/>
      <c r="FH1425" s="28"/>
      <c r="FI1425" s="28"/>
      <c r="FJ1425" s="28"/>
      <c r="FO1425" s="194"/>
      <c r="FQ1425" s="28"/>
      <c r="FR1425" s="28"/>
      <c r="FS1425" s="28"/>
      <c r="FX1425" s="194"/>
      <c r="FZ1425" s="28"/>
      <c r="GA1425" s="28"/>
      <c r="GB1425" s="28"/>
      <c r="GG1425" s="194"/>
      <c r="GI1425" s="28"/>
      <c r="GJ1425" s="28"/>
      <c r="GK1425" s="28"/>
      <c r="GP1425" s="194"/>
      <c r="GR1425" s="28"/>
      <c r="GS1425" s="28"/>
      <c r="GT1425" s="28"/>
      <c r="GY1425" s="194"/>
      <c r="HA1425" s="28"/>
      <c r="HB1425" s="28"/>
      <c r="HC1425" s="28"/>
      <c r="HH1425" s="194"/>
      <c r="HJ1425" s="28"/>
      <c r="HK1425" s="28"/>
      <c r="HL1425" s="28"/>
      <c r="HQ1425" s="28"/>
      <c r="HR1425" s="28"/>
      <c r="HS1425" s="28"/>
      <c r="HT1425" s="28"/>
      <c r="HU1425" s="28"/>
      <c r="HV1425" s="28"/>
      <c r="HW1425" s="28"/>
      <c r="HX1425" s="28"/>
      <c r="HY1425" s="28"/>
      <c r="HZ1425" s="28"/>
      <c r="IA1425" s="28"/>
      <c r="IB1425" s="28"/>
      <c r="IC1425" s="28"/>
      <c r="ID1425" s="28"/>
      <c r="IE1425" s="28"/>
      <c r="IF1425" s="28"/>
      <c r="IG1425" s="28"/>
      <c r="IH1425" s="28"/>
      <c r="II1425" s="28"/>
      <c r="IJ1425" s="28"/>
      <c r="IK1425" s="28"/>
      <c r="IL1425" s="28"/>
      <c r="IM1425" s="28"/>
      <c r="IN1425" s="28"/>
      <c r="IO1425" s="28"/>
      <c r="IP1425" s="28"/>
      <c r="IQ1425" s="28"/>
      <c r="IR1425" s="28"/>
      <c r="IS1425" s="28"/>
      <c r="IT1425" s="28"/>
      <c r="IU1425" s="28"/>
      <c r="IV1425" s="28"/>
    </row>
    <row r="1426" spans="1:256" s="50" customFormat="1" ht="18">
      <c r="A1426" s="330" t="s">
        <v>1208</v>
      </c>
      <c r="B1426" s="28"/>
      <c r="C1426" s="275"/>
      <c r="D1426" s="418" t="s">
        <v>129</v>
      </c>
      <c r="E1426" s="50">
        <f t="shared" si="22"/>
        <v>1</v>
      </c>
      <c r="F1426" s="284">
        <f t="shared" si="23"/>
        <v>0</v>
      </c>
      <c r="L1426" s="28"/>
      <c r="N1426" s="28"/>
      <c r="R1426" s="194"/>
      <c r="T1426" s="28"/>
      <c r="U1426" s="28"/>
      <c r="V1426" s="28"/>
      <c r="AA1426" s="194"/>
      <c r="AC1426" s="28"/>
      <c r="AD1426" s="28"/>
      <c r="AE1426" s="28"/>
      <c r="AJ1426" s="194"/>
      <c r="AL1426" s="28"/>
      <c r="AM1426" s="28"/>
      <c r="AN1426" s="28"/>
      <c r="AS1426" s="194"/>
      <c r="AU1426" s="28"/>
      <c r="AV1426" s="28"/>
      <c r="AW1426" s="28"/>
      <c r="BB1426" s="194"/>
      <c r="BD1426" s="28"/>
      <c r="BE1426" s="28"/>
      <c r="BF1426" s="28"/>
      <c r="BK1426" s="194"/>
      <c r="BM1426" s="28"/>
      <c r="BN1426" s="28"/>
      <c r="BO1426" s="28"/>
      <c r="BT1426" s="194"/>
      <c r="BV1426" s="28"/>
      <c r="BW1426" s="28"/>
      <c r="BX1426" s="28"/>
      <c r="CC1426" s="194"/>
      <c r="CE1426" s="28"/>
      <c r="CF1426" s="28"/>
      <c r="CG1426" s="28"/>
      <c r="CL1426" s="194"/>
      <c r="CN1426" s="28"/>
      <c r="CO1426" s="28"/>
      <c r="CP1426" s="28"/>
      <c r="CU1426" s="194"/>
      <c r="CW1426" s="28"/>
      <c r="CX1426" s="28"/>
      <c r="CY1426" s="28"/>
      <c r="DD1426" s="194"/>
      <c r="DF1426" s="28"/>
      <c r="DG1426" s="28"/>
      <c r="DH1426" s="28"/>
      <c r="DM1426" s="194"/>
      <c r="DO1426" s="28"/>
      <c r="DP1426" s="28"/>
      <c r="DQ1426" s="28"/>
      <c r="DV1426" s="194"/>
      <c r="DX1426" s="28"/>
      <c r="DY1426" s="28"/>
      <c r="DZ1426" s="28"/>
      <c r="EE1426" s="194"/>
      <c r="EG1426" s="28"/>
      <c r="EH1426" s="28"/>
      <c r="EI1426" s="28"/>
      <c r="EN1426" s="194"/>
      <c r="EP1426" s="28"/>
      <c r="EQ1426" s="28"/>
      <c r="ER1426" s="28"/>
      <c r="EW1426" s="194"/>
      <c r="EY1426" s="28"/>
      <c r="EZ1426" s="28"/>
      <c r="FA1426" s="28"/>
      <c r="FF1426" s="194"/>
      <c r="FH1426" s="28"/>
      <c r="FI1426" s="28"/>
      <c r="FJ1426" s="28"/>
      <c r="FO1426" s="194"/>
      <c r="FQ1426" s="28"/>
      <c r="FR1426" s="28"/>
      <c r="FS1426" s="28"/>
      <c r="FX1426" s="194"/>
      <c r="FZ1426" s="28"/>
      <c r="GA1426" s="28"/>
      <c r="GB1426" s="28"/>
      <c r="GG1426" s="194"/>
      <c r="GI1426" s="28"/>
      <c r="GJ1426" s="28"/>
      <c r="GK1426" s="28"/>
      <c r="GP1426" s="194"/>
      <c r="GR1426" s="28"/>
      <c r="GS1426" s="28"/>
      <c r="GT1426" s="28"/>
      <c r="GY1426" s="194"/>
      <c r="HA1426" s="28"/>
      <c r="HB1426" s="28"/>
      <c r="HC1426" s="28"/>
      <c r="HH1426" s="194"/>
      <c r="HJ1426" s="28"/>
      <c r="HK1426" s="28"/>
      <c r="HL1426" s="28"/>
      <c r="HQ1426" s="28"/>
      <c r="HR1426" s="28"/>
      <c r="HS1426" s="28"/>
      <c r="HT1426" s="28"/>
      <c r="HU1426" s="28"/>
      <c r="HV1426" s="28"/>
      <c r="HW1426" s="28"/>
      <c r="HX1426" s="28"/>
      <c r="HY1426" s="28"/>
      <c r="HZ1426" s="28"/>
      <c r="IA1426" s="28"/>
      <c r="IB1426" s="28"/>
      <c r="IC1426" s="28"/>
      <c r="ID1426" s="28"/>
      <c r="IE1426" s="28"/>
      <c r="IF1426" s="28"/>
      <c r="IG1426" s="28"/>
      <c r="IH1426" s="28"/>
      <c r="II1426" s="28"/>
      <c r="IJ1426" s="28"/>
      <c r="IK1426" s="28"/>
      <c r="IL1426" s="28"/>
      <c r="IM1426" s="28"/>
      <c r="IN1426" s="28"/>
      <c r="IO1426" s="28"/>
      <c r="IP1426" s="28"/>
      <c r="IQ1426" s="28"/>
      <c r="IR1426" s="28"/>
      <c r="IS1426" s="28"/>
      <c r="IT1426" s="28"/>
      <c r="IU1426" s="28"/>
      <c r="IV1426" s="28"/>
    </row>
    <row r="1427" spans="1:256" s="50" customFormat="1" ht="18">
      <c r="A1427" s="330" t="s">
        <v>1845</v>
      </c>
      <c r="B1427" s="28"/>
      <c r="C1427" s="275"/>
      <c r="D1427" s="418" t="s">
        <v>129</v>
      </c>
      <c r="E1427" s="50">
        <f t="shared" si="22"/>
        <v>0</v>
      </c>
      <c r="F1427" s="284">
        <f t="shared" si="23"/>
        <v>69</v>
      </c>
      <c r="H1427" s="50">
        <v>50</v>
      </c>
      <c r="I1427" s="50">
        <v>19</v>
      </c>
      <c r="N1427" s="28"/>
      <c r="R1427" s="194"/>
      <c r="T1427" s="28"/>
      <c r="U1427" s="28"/>
      <c r="V1427" s="28"/>
      <c r="AA1427" s="194"/>
      <c r="AC1427" s="28"/>
      <c r="AD1427" s="28"/>
      <c r="AE1427" s="28"/>
      <c r="AJ1427" s="194"/>
      <c r="AL1427" s="28"/>
      <c r="AM1427" s="28"/>
      <c r="AN1427" s="28"/>
      <c r="AS1427" s="194"/>
      <c r="AU1427" s="28"/>
      <c r="AV1427" s="28"/>
      <c r="AW1427" s="28"/>
      <c r="BB1427" s="194"/>
      <c r="BD1427" s="28"/>
      <c r="BE1427" s="28"/>
      <c r="BF1427" s="28"/>
      <c r="BK1427" s="194"/>
      <c r="BM1427" s="28"/>
      <c r="BN1427" s="28"/>
      <c r="BO1427" s="28"/>
      <c r="BT1427" s="194"/>
      <c r="BV1427" s="28"/>
      <c r="BW1427" s="28"/>
      <c r="BX1427" s="28"/>
      <c r="CC1427" s="194"/>
      <c r="CE1427" s="28"/>
      <c r="CF1427" s="28"/>
      <c r="CG1427" s="28"/>
      <c r="CL1427" s="194"/>
      <c r="CN1427" s="28"/>
      <c r="CO1427" s="28"/>
      <c r="CP1427" s="28"/>
      <c r="CU1427" s="194"/>
      <c r="CW1427" s="28"/>
      <c r="CX1427" s="28"/>
      <c r="CY1427" s="28"/>
      <c r="DD1427" s="194"/>
      <c r="DF1427" s="28"/>
      <c r="DG1427" s="28"/>
      <c r="DH1427" s="28"/>
      <c r="DM1427" s="194"/>
      <c r="DO1427" s="28"/>
      <c r="DP1427" s="28"/>
      <c r="DQ1427" s="28"/>
      <c r="DV1427" s="194"/>
      <c r="DX1427" s="28"/>
      <c r="DY1427" s="28"/>
      <c r="DZ1427" s="28"/>
      <c r="EE1427" s="194"/>
      <c r="EG1427" s="28"/>
      <c r="EH1427" s="28"/>
      <c r="EI1427" s="28"/>
      <c r="EN1427" s="194"/>
      <c r="EP1427" s="28"/>
      <c r="EQ1427" s="28"/>
      <c r="ER1427" s="28"/>
      <c r="EW1427" s="194"/>
      <c r="EY1427" s="28"/>
      <c r="EZ1427" s="28"/>
      <c r="FA1427" s="28"/>
      <c r="FF1427" s="194"/>
      <c r="FH1427" s="28"/>
      <c r="FI1427" s="28"/>
      <c r="FJ1427" s="28"/>
      <c r="FO1427" s="194"/>
      <c r="FQ1427" s="28"/>
      <c r="FR1427" s="28"/>
      <c r="FS1427" s="28"/>
      <c r="FX1427" s="194"/>
      <c r="FZ1427" s="28"/>
      <c r="GA1427" s="28"/>
      <c r="GB1427" s="28"/>
      <c r="GG1427" s="194"/>
      <c r="GI1427" s="28"/>
      <c r="GJ1427" s="28"/>
      <c r="GK1427" s="28"/>
      <c r="GP1427" s="194"/>
      <c r="GR1427" s="28"/>
      <c r="GS1427" s="28"/>
      <c r="GT1427" s="28"/>
      <c r="GY1427" s="194"/>
      <c r="HA1427" s="28"/>
      <c r="HB1427" s="28"/>
      <c r="HC1427" s="28"/>
      <c r="HH1427" s="194"/>
      <c r="HJ1427" s="28"/>
      <c r="HK1427" s="28"/>
      <c r="HL1427" s="28"/>
      <c r="HQ1427" s="28"/>
      <c r="HR1427" s="28"/>
      <c r="HS1427" s="28"/>
      <c r="HT1427" s="28"/>
      <c r="HU1427" s="28"/>
      <c r="HV1427" s="28"/>
      <c r="HW1427" s="28"/>
      <c r="HX1427" s="28"/>
      <c r="HY1427" s="28"/>
      <c r="HZ1427" s="28"/>
      <c r="IA1427" s="28"/>
      <c r="IB1427" s="28"/>
      <c r="IC1427" s="28"/>
      <c r="ID1427" s="28"/>
      <c r="IE1427" s="28"/>
      <c r="IF1427" s="28"/>
      <c r="IG1427" s="28"/>
      <c r="IH1427" s="28"/>
      <c r="II1427" s="28"/>
      <c r="IJ1427" s="28"/>
      <c r="IK1427" s="28"/>
      <c r="IL1427" s="28"/>
      <c r="IM1427" s="28"/>
      <c r="IN1427" s="28"/>
      <c r="IO1427" s="28"/>
      <c r="IP1427" s="28"/>
      <c r="IQ1427" s="28"/>
      <c r="IR1427" s="28"/>
      <c r="IS1427" s="28"/>
      <c r="IT1427" s="28"/>
      <c r="IU1427" s="28"/>
      <c r="IV1427" s="28"/>
    </row>
    <row r="1428" spans="1:256" s="50" customFormat="1" ht="18">
      <c r="A1428" s="206" t="s">
        <v>2715</v>
      </c>
      <c r="B1428" s="420"/>
      <c r="C1428" s="420"/>
      <c r="D1428" s="418" t="s">
        <v>132</v>
      </c>
      <c r="E1428" s="50">
        <f t="shared" si="22"/>
        <v>1</v>
      </c>
      <c r="F1428" s="284">
        <f t="shared" si="23"/>
        <v>0</v>
      </c>
      <c r="H1428" s="456"/>
      <c r="N1428" s="28"/>
      <c r="R1428" s="194"/>
      <c r="T1428" s="28"/>
      <c r="U1428" s="28"/>
      <c r="V1428" s="28"/>
      <c r="AA1428" s="194"/>
      <c r="AC1428" s="28"/>
      <c r="AD1428" s="28"/>
      <c r="AE1428" s="28"/>
      <c r="AJ1428" s="194"/>
      <c r="AL1428" s="28"/>
      <c r="AM1428" s="28"/>
      <c r="AN1428" s="28"/>
      <c r="AS1428" s="194"/>
      <c r="AU1428" s="28"/>
      <c r="AV1428" s="28"/>
      <c r="AW1428" s="28"/>
      <c r="BB1428" s="194"/>
      <c r="BD1428" s="28"/>
      <c r="BE1428" s="28"/>
      <c r="BF1428" s="28"/>
      <c r="BK1428" s="194"/>
      <c r="BM1428" s="28"/>
      <c r="BN1428" s="28"/>
      <c r="BO1428" s="28"/>
      <c r="BT1428" s="194"/>
      <c r="BV1428" s="28"/>
      <c r="BW1428" s="28"/>
      <c r="BX1428" s="28"/>
      <c r="CC1428" s="194"/>
      <c r="CE1428" s="28"/>
      <c r="CF1428" s="28"/>
      <c r="CG1428" s="28"/>
      <c r="CL1428" s="194"/>
      <c r="CN1428" s="28"/>
      <c r="CO1428" s="28"/>
      <c r="CP1428" s="28"/>
      <c r="CU1428" s="194"/>
      <c r="CW1428" s="28"/>
      <c r="CX1428" s="28"/>
      <c r="CY1428" s="28"/>
      <c r="DD1428" s="194"/>
      <c r="DF1428" s="28"/>
      <c r="DG1428" s="28"/>
      <c r="DH1428" s="28"/>
      <c r="DM1428" s="194"/>
      <c r="DO1428" s="28"/>
      <c r="DP1428" s="28"/>
      <c r="DQ1428" s="28"/>
      <c r="DV1428" s="194"/>
      <c r="DX1428" s="28"/>
      <c r="DY1428" s="28"/>
      <c r="DZ1428" s="28"/>
      <c r="EE1428" s="194"/>
      <c r="EG1428" s="28"/>
      <c r="EH1428" s="28"/>
      <c r="EI1428" s="28"/>
      <c r="EN1428" s="194"/>
      <c r="EP1428" s="28"/>
      <c r="EQ1428" s="28"/>
      <c r="ER1428" s="28"/>
      <c r="EW1428" s="194"/>
      <c r="EY1428" s="28"/>
      <c r="EZ1428" s="28"/>
      <c r="FA1428" s="28"/>
      <c r="FF1428" s="194"/>
      <c r="FH1428" s="28"/>
      <c r="FI1428" s="28"/>
      <c r="FJ1428" s="28"/>
      <c r="FO1428" s="194"/>
      <c r="FQ1428" s="28"/>
      <c r="FR1428" s="28"/>
      <c r="FS1428" s="28"/>
      <c r="FX1428" s="194"/>
      <c r="FZ1428" s="28"/>
      <c r="GA1428" s="28"/>
      <c r="GB1428" s="28"/>
      <c r="GG1428" s="194"/>
      <c r="GI1428" s="28"/>
      <c r="GJ1428" s="28"/>
      <c r="GK1428" s="28"/>
      <c r="GP1428" s="194"/>
      <c r="GR1428" s="28"/>
      <c r="GS1428" s="28"/>
      <c r="GT1428" s="28"/>
      <c r="GY1428" s="194"/>
      <c r="HA1428" s="28"/>
      <c r="HB1428" s="28"/>
      <c r="HC1428" s="28"/>
      <c r="HH1428" s="194"/>
      <c r="HJ1428" s="28"/>
      <c r="HK1428" s="28"/>
      <c r="HL1428" s="28"/>
      <c r="HQ1428" s="28"/>
      <c r="HR1428" s="28"/>
      <c r="HS1428" s="28"/>
      <c r="HT1428" s="28"/>
      <c r="HU1428" s="28"/>
      <c r="HV1428" s="28"/>
      <c r="HW1428" s="28"/>
      <c r="HX1428" s="28"/>
      <c r="HY1428" s="28"/>
      <c r="HZ1428" s="28"/>
      <c r="IA1428" s="28"/>
      <c r="IB1428" s="28"/>
      <c r="IC1428" s="28"/>
      <c r="ID1428" s="28"/>
      <c r="IE1428" s="28"/>
      <c r="IF1428" s="28"/>
      <c r="IG1428" s="28"/>
      <c r="IH1428" s="28"/>
      <c r="II1428" s="28"/>
      <c r="IJ1428" s="28"/>
      <c r="IK1428" s="28"/>
      <c r="IL1428" s="28"/>
      <c r="IM1428" s="28"/>
      <c r="IN1428" s="28"/>
      <c r="IO1428" s="28"/>
      <c r="IP1428" s="28"/>
      <c r="IQ1428" s="28"/>
      <c r="IR1428" s="28"/>
      <c r="IS1428" s="28"/>
      <c r="IT1428" s="28"/>
      <c r="IU1428" s="28"/>
      <c r="IV1428" s="28"/>
    </row>
    <row r="1429" spans="1:256" s="50" customFormat="1" ht="18">
      <c r="A1429" s="330" t="s">
        <v>2137</v>
      </c>
      <c r="B1429" s="28"/>
      <c r="C1429" s="275"/>
      <c r="D1429" s="418" t="s">
        <v>129</v>
      </c>
      <c r="E1429" s="50">
        <f t="shared" si="22"/>
        <v>0</v>
      </c>
      <c r="F1429" s="284">
        <f t="shared" si="23"/>
        <v>0</v>
      </c>
      <c r="H1429" s="456"/>
      <c r="N1429" s="28"/>
      <c r="R1429" s="194"/>
      <c r="T1429" s="28"/>
      <c r="U1429" s="28"/>
      <c r="V1429" s="28"/>
      <c r="AA1429" s="194"/>
      <c r="AC1429" s="28"/>
      <c r="AD1429" s="28"/>
      <c r="AE1429" s="28"/>
      <c r="AJ1429" s="194"/>
      <c r="AL1429" s="28"/>
      <c r="AM1429" s="28"/>
      <c r="AN1429" s="28"/>
      <c r="AS1429" s="194"/>
      <c r="AU1429" s="28"/>
      <c r="AV1429" s="28"/>
      <c r="AW1429" s="28"/>
      <c r="BB1429" s="194"/>
      <c r="BD1429" s="28"/>
      <c r="BE1429" s="28"/>
      <c r="BF1429" s="28"/>
      <c r="BK1429" s="194"/>
      <c r="BM1429" s="28"/>
      <c r="BN1429" s="28"/>
      <c r="BO1429" s="28"/>
      <c r="BT1429" s="194"/>
      <c r="BV1429" s="28"/>
      <c r="BW1429" s="28"/>
      <c r="BX1429" s="28"/>
      <c r="CC1429" s="194"/>
      <c r="CE1429" s="28"/>
      <c r="CF1429" s="28"/>
      <c r="CG1429" s="28"/>
      <c r="CL1429" s="194"/>
      <c r="CN1429" s="28"/>
      <c r="CO1429" s="28"/>
      <c r="CP1429" s="28"/>
      <c r="CU1429" s="194"/>
      <c r="CW1429" s="28"/>
      <c r="CX1429" s="28"/>
      <c r="CY1429" s="28"/>
      <c r="DD1429" s="194"/>
      <c r="DF1429" s="28"/>
      <c r="DG1429" s="28"/>
      <c r="DH1429" s="28"/>
      <c r="DM1429" s="194"/>
      <c r="DO1429" s="28"/>
      <c r="DP1429" s="28"/>
      <c r="DQ1429" s="28"/>
      <c r="DV1429" s="194"/>
      <c r="DX1429" s="28"/>
      <c r="DY1429" s="28"/>
      <c r="DZ1429" s="28"/>
      <c r="EE1429" s="194"/>
      <c r="EG1429" s="28"/>
      <c r="EH1429" s="28"/>
      <c r="EI1429" s="28"/>
      <c r="EN1429" s="194"/>
      <c r="EP1429" s="28"/>
      <c r="EQ1429" s="28"/>
      <c r="ER1429" s="28"/>
      <c r="EW1429" s="194"/>
      <c r="EY1429" s="28"/>
      <c r="EZ1429" s="28"/>
      <c r="FA1429" s="28"/>
      <c r="FF1429" s="194"/>
      <c r="FH1429" s="28"/>
      <c r="FI1429" s="28"/>
      <c r="FJ1429" s="28"/>
      <c r="FO1429" s="194"/>
      <c r="FQ1429" s="28"/>
      <c r="FR1429" s="28"/>
      <c r="FS1429" s="28"/>
      <c r="FX1429" s="194"/>
      <c r="FZ1429" s="28"/>
      <c r="GA1429" s="28"/>
      <c r="GB1429" s="28"/>
      <c r="GG1429" s="194"/>
      <c r="GI1429" s="28"/>
      <c r="GJ1429" s="28"/>
      <c r="GK1429" s="28"/>
      <c r="GP1429" s="194"/>
      <c r="GR1429" s="28"/>
      <c r="GS1429" s="28"/>
      <c r="GT1429" s="28"/>
      <c r="GY1429" s="194"/>
      <c r="HA1429" s="28"/>
      <c r="HB1429" s="28"/>
      <c r="HC1429" s="28"/>
      <c r="HH1429" s="194"/>
      <c r="HJ1429" s="28"/>
      <c r="HK1429" s="28"/>
      <c r="HL1429" s="28"/>
      <c r="HQ1429" s="28"/>
      <c r="HR1429" s="28"/>
      <c r="HS1429" s="28"/>
      <c r="HT1429" s="28"/>
      <c r="HU1429" s="28"/>
      <c r="HV1429" s="28"/>
      <c r="HW1429" s="28"/>
      <c r="HX1429" s="28"/>
      <c r="HY1429" s="28"/>
      <c r="HZ1429" s="28"/>
      <c r="IA1429" s="28"/>
      <c r="IB1429" s="28"/>
      <c r="IC1429" s="28"/>
      <c r="ID1429" s="28"/>
      <c r="IE1429" s="28"/>
      <c r="IF1429" s="28"/>
      <c r="IG1429" s="28"/>
      <c r="IH1429" s="28"/>
      <c r="II1429" s="28"/>
      <c r="IJ1429" s="28"/>
      <c r="IK1429" s="28"/>
      <c r="IL1429" s="28"/>
      <c r="IM1429" s="28"/>
      <c r="IN1429" s="28"/>
      <c r="IO1429" s="28"/>
      <c r="IP1429" s="28"/>
      <c r="IQ1429" s="28"/>
      <c r="IR1429" s="28"/>
      <c r="IS1429" s="28"/>
      <c r="IT1429" s="28"/>
      <c r="IU1429" s="28"/>
      <c r="IV1429" s="28"/>
    </row>
    <row r="1430" spans="1:256" s="50" customFormat="1" ht="18">
      <c r="A1430" s="330" t="s">
        <v>639</v>
      </c>
      <c r="B1430" s="28"/>
      <c r="C1430" s="275"/>
      <c r="D1430" s="418" t="s">
        <v>129</v>
      </c>
      <c r="E1430" s="50">
        <f t="shared" si="22"/>
        <v>0</v>
      </c>
      <c r="F1430" s="284">
        <f t="shared" si="23"/>
        <v>20</v>
      </c>
      <c r="H1430" s="456"/>
      <c r="J1430" s="50">
        <v>20</v>
      </c>
      <c r="L1430" s="28"/>
      <c r="N1430" s="28"/>
      <c r="R1430" s="194"/>
      <c r="T1430" s="28"/>
      <c r="U1430" s="28"/>
      <c r="V1430" s="28"/>
      <c r="AA1430" s="194"/>
      <c r="AC1430" s="28"/>
      <c r="AD1430" s="28"/>
      <c r="AE1430" s="28"/>
      <c r="AJ1430" s="194"/>
      <c r="AL1430" s="28"/>
      <c r="AM1430" s="28"/>
      <c r="AN1430" s="28"/>
      <c r="AS1430" s="194"/>
      <c r="AU1430" s="28"/>
      <c r="AV1430" s="28"/>
      <c r="AW1430" s="28"/>
      <c r="BB1430" s="194"/>
      <c r="BD1430" s="28"/>
      <c r="BE1430" s="28"/>
      <c r="BF1430" s="28"/>
      <c r="BK1430" s="194"/>
      <c r="BM1430" s="28"/>
      <c r="BN1430" s="28"/>
      <c r="BO1430" s="28"/>
      <c r="BT1430" s="194"/>
      <c r="BV1430" s="28"/>
      <c r="BW1430" s="28"/>
      <c r="BX1430" s="28"/>
      <c r="CC1430" s="194"/>
      <c r="CE1430" s="28"/>
      <c r="CF1430" s="28"/>
      <c r="CG1430" s="28"/>
      <c r="CL1430" s="194"/>
      <c r="CN1430" s="28"/>
      <c r="CO1430" s="28"/>
      <c r="CP1430" s="28"/>
      <c r="CU1430" s="194"/>
      <c r="CW1430" s="28"/>
      <c r="CX1430" s="28"/>
      <c r="CY1430" s="28"/>
      <c r="DD1430" s="194"/>
      <c r="DF1430" s="28"/>
      <c r="DG1430" s="28"/>
      <c r="DH1430" s="28"/>
      <c r="DM1430" s="194"/>
      <c r="DO1430" s="28"/>
      <c r="DP1430" s="28"/>
      <c r="DQ1430" s="28"/>
      <c r="DV1430" s="194"/>
      <c r="DX1430" s="28"/>
      <c r="DY1430" s="28"/>
      <c r="DZ1430" s="28"/>
      <c r="EE1430" s="194"/>
      <c r="EG1430" s="28"/>
      <c r="EH1430" s="28"/>
      <c r="EI1430" s="28"/>
      <c r="EN1430" s="194"/>
      <c r="EP1430" s="28"/>
      <c r="EQ1430" s="28"/>
      <c r="ER1430" s="28"/>
      <c r="EW1430" s="194"/>
      <c r="EY1430" s="28"/>
      <c r="EZ1430" s="28"/>
      <c r="FA1430" s="28"/>
      <c r="FF1430" s="194"/>
      <c r="FH1430" s="28"/>
      <c r="FI1430" s="28"/>
      <c r="FJ1430" s="28"/>
      <c r="FO1430" s="194"/>
      <c r="FQ1430" s="28"/>
      <c r="FR1430" s="28"/>
      <c r="FS1430" s="28"/>
      <c r="FX1430" s="194"/>
      <c r="FZ1430" s="28"/>
      <c r="GA1430" s="28"/>
      <c r="GB1430" s="28"/>
      <c r="GG1430" s="194"/>
      <c r="GI1430" s="28"/>
      <c r="GJ1430" s="28"/>
      <c r="GK1430" s="28"/>
      <c r="GP1430" s="194"/>
      <c r="GR1430" s="28"/>
      <c r="GS1430" s="28"/>
      <c r="GT1430" s="28"/>
      <c r="GY1430" s="194"/>
      <c r="HA1430" s="28"/>
      <c r="HB1430" s="28"/>
      <c r="HC1430" s="28"/>
      <c r="HH1430" s="194"/>
      <c r="HJ1430" s="28"/>
      <c r="HK1430" s="28"/>
      <c r="HL1430" s="28"/>
      <c r="HQ1430" s="28"/>
      <c r="HR1430" s="28"/>
      <c r="HS1430" s="28"/>
      <c r="HT1430" s="28"/>
      <c r="HU1430" s="28"/>
      <c r="HV1430" s="28"/>
      <c r="HW1430" s="28"/>
      <c r="HX1430" s="28"/>
      <c r="HY1430" s="28"/>
      <c r="HZ1430" s="28"/>
      <c r="IA1430" s="28"/>
      <c r="IB1430" s="28"/>
      <c r="IC1430" s="28"/>
      <c r="ID1430" s="28"/>
      <c r="IE1430" s="28"/>
      <c r="IF1430" s="28"/>
      <c r="IG1430" s="28"/>
      <c r="IH1430" s="28"/>
      <c r="II1430" s="28"/>
      <c r="IJ1430" s="28"/>
      <c r="IK1430" s="28"/>
      <c r="IL1430" s="28"/>
      <c r="IM1430" s="28"/>
      <c r="IN1430" s="28"/>
      <c r="IO1430" s="28"/>
      <c r="IP1430" s="28"/>
      <c r="IQ1430" s="28"/>
      <c r="IR1430" s="28"/>
      <c r="IS1430" s="28"/>
      <c r="IT1430" s="28"/>
      <c r="IU1430" s="28"/>
      <c r="IV1430" s="28"/>
    </row>
    <row r="1431" spans="1:256" s="50" customFormat="1" ht="18">
      <c r="A1431" s="206" t="s">
        <v>2784</v>
      </c>
      <c r="B1431" s="28"/>
      <c r="C1431" s="275"/>
      <c r="D1431" s="418" t="s">
        <v>129</v>
      </c>
      <c r="E1431" s="50">
        <f t="shared" si="22"/>
        <v>0</v>
      </c>
      <c r="F1431" s="284">
        <f t="shared" si="23"/>
        <v>0</v>
      </c>
      <c r="N1431" s="28"/>
      <c r="R1431" s="194"/>
      <c r="T1431" s="28"/>
      <c r="U1431" s="28"/>
      <c r="V1431" s="28"/>
      <c r="AA1431" s="194"/>
      <c r="AC1431" s="28"/>
      <c r="AD1431" s="28"/>
      <c r="AE1431" s="28"/>
      <c r="AJ1431" s="194"/>
      <c r="AL1431" s="28"/>
      <c r="AM1431" s="28"/>
      <c r="AN1431" s="28"/>
      <c r="AS1431" s="194"/>
      <c r="AU1431" s="28"/>
      <c r="AV1431" s="28"/>
      <c r="AW1431" s="28"/>
      <c r="BB1431" s="194"/>
      <c r="BD1431" s="28"/>
      <c r="BE1431" s="28"/>
      <c r="BF1431" s="28"/>
      <c r="BK1431" s="194"/>
      <c r="BM1431" s="28"/>
      <c r="BN1431" s="28"/>
      <c r="BO1431" s="28"/>
      <c r="BT1431" s="194"/>
      <c r="BV1431" s="28"/>
      <c r="BW1431" s="28"/>
      <c r="BX1431" s="28"/>
      <c r="CC1431" s="194"/>
      <c r="CE1431" s="28"/>
      <c r="CF1431" s="28"/>
      <c r="CG1431" s="28"/>
      <c r="CL1431" s="194"/>
      <c r="CN1431" s="28"/>
      <c r="CO1431" s="28"/>
      <c r="CP1431" s="28"/>
      <c r="CU1431" s="194"/>
      <c r="CW1431" s="28"/>
      <c r="CX1431" s="28"/>
      <c r="CY1431" s="28"/>
      <c r="DD1431" s="194"/>
      <c r="DF1431" s="28"/>
      <c r="DG1431" s="28"/>
      <c r="DH1431" s="28"/>
      <c r="DM1431" s="194"/>
      <c r="DO1431" s="28"/>
      <c r="DP1431" s="28"/>
      <c r="DQ1431" s="28"/>
      <c r="DV1431" s="194"/>
      <c r="DX1431" s="28"/>
      <c r="DY1431" s="28"/>
      <c r="DZ1431" s="28"/>
      <c r="EE1431" s="194"/>
      <c r="EG1431" s="28"/>
      <c r="EH1431" s="28"/>
      <c r="EI1431" s="28"/>
      <c r="EN1431" s="194"/>
      <c r="EP1431" s="28"/>
      <c r="EQ1431" s="28"/>
      <c r="ER1431" s="28"/>
      <c r="EW1431" s="194"/>
      <c r="EY1431" s="28"/>
      <c r="EZ1431" s="28"/>
      <c r="FA1431" s="28"/>
      <c r="FF1431" s="194"/>
      <c r="FH1431" s="28"/>
      <c r="FI1431" s="28"/>
      <c r="FJ1431" s="28"/>
      <c r="FO1431" s="194"/>
      <c r="FQ1431" s="28"/>
      <c r="FR1431" s="28"/>
      <c r="FS1431" s="28"/>
      <c r="FX1431" s="194"/>
      <c r="FZ1431" s="28"/>
      <c r="GA1431" s="28"/>
      <c r="GB1431" s="28"/>
      <c r="GG1431" s="194"/>
      <c r="GI1431" s="28"/>
      <c r="GJ1431" s="28"/>
      <c r="GK1431" s="28"/>
      <c r="GP1431" s="194"/>
      <c r="GR1431" s="28"/>
      <c r="GS1431" s="28"/>
      <c r="GT1431" s="28"/>
      <c r="GY1431" s="194"/>
      <c r="HA1431" s="28"/>
      <c r="HB1431" s="28"/>
      <c r="HC1431" s="28"/>
      <c r="HH1431" s="194"/>
      <c r="HJ1431" s="28"/>
      <c r="HK1431" s="28"/>
      <c r="HL1431" s="28"/>
      <c r="HQ1431" s="28"/>
      <c r="HR1431" s="28"/>
      <c r="HS1431" s="28"/>
      <c r="HT1431" s="28"/>
      <c r="HU1431" s="28"/>
      <c r="HV1431" s="28"/>
      <c r="HW1431" s="28"/>
      <c r="HX1431" s="28"/>
      <c r="HY1431" s="28"/>
      <c r="HZ1431" s="28"/>
      <c r="IA1431" s="28"/>
      <c r="IB1431" s="28"/>
      <c r="IC1431" s="28"/>
      <c r="ID1431" s="28"/>
      <c r="IE1431" s="28"/>
      <c r="IF1431" s="28"/>
      <c r="IG1431" s="28"/>
      <c r="IH1431" s="28"/>
      <c r="II1431" s="28"/>
      <c r="IJ1431" s="28"/>
      <c r="IK1431" s="28"/>
      <c r="IL1431" s="28"/>
      <c r="IM1431" s="28"/>
      <c r="IN1431" s="28"/>
      <c r="IO1431" s="28"/>
      <c r="IP1431" s="28"/>
      <c r="IQ1431" s="28"/>
      <c r="IR1431" s="28"/>
      <c r="IS1431" s="28"/>
      <c r="IT1431" s="28"/>
      <c r="IU1431" s="28"/>
      <c r="IV1431" s="28"/>
    </row>
    <row r="1432" spans="1:256" s="50" customFormat="1" ht="18">
      <c r="A1432" s="330" t="s">
        <v>2138</v>
      </c>
      <c r="B1432" s="420"/>
      <c r="C1432" s="420"/>
      <c r="D1432" s="418" t="s">
        <v>130</v>
      </c>
      <c r="E1432" s="50">
        <f t="shared" si="22"/>
        <v>0</v>
      </c>
      <c r="F1432" s="284">
        <f t="shared" si="23"/>
        <v>53</v>
      </c>
      <c r="G1432" s="50">
        <v>12</v>
      </c>
      <c r="H1432" s="50">
        <v>40</v>
      </c>
      <c r="I1432" s="50">
        <v>1</v>
      </c>
      <c r="N1432" s="28"/>
      <c r="R1432" s="194"/>
      <c r="T1432" s="28"/>
      <c r="U1432" s="28"/>
      <c r="V1432" s="28"/>
      <c r="AA1432" s="194"/>
      <c r="AC1432" s="28"/>
      <c r="AD1432" s="28"/>
      <c r="AE1432" s="28"/>
      <c r="AJ1432" s="194"/>
      <c r="AL1432" s="28"/>
      <c r="AM1432" s="28"/>
      <c r="AN1432" s="28"/>
      <c r="AS1432" s="194"/>
      <c r="AU1432" s="28"/>
      <c r="AV1432" s="28"/>
      <c r="AW1432" s="28"/>
      <c r="BB1432" s="194"/>
      <c r="BD1432" s="28"/>
      <c r="BE1432" s="28"/>
      <c r="BF1432" s="28"/>
      <c r="BK1432" s="194"/>
      <c r="BM1432" s="28"/>
      <c r="BN1432" s="28"/>
      <c r="BO1432" s="28"/>
      <c r="BT1432" s="194"/>
      <c r="BV1432" s="28"/>
      <c r="BW1432" s="28"/>
      <c r="BX1432" s="28"/>
      <c r="CC1432" s="194"/>
      <c r="CE1432" s="28"/>
      <c r="CF1432" s="28"/>
      <c r="CG1432" s="28"/>
      <c r="CL1432" s="194"/>
      <c r="CN1432" s="28"/>
      <c r="CO1432" s="28"/>
      <c r="CP1432" s="28"/>
      <c r="CU1432" s="194"/>
      <c r="CW1432" s="28"/>
      <c r="CX1432" s="28"/>
      <c r="CY1432" s="28"/>
      <c r="DD1432" s="194"/>
      <c r="DF1432" s="28"/>
      <c r="DG1432" s="28"/>
      <c r="DH1432" s="28"/>
      <c r="DM1432" s="194"/>
      <c r="DO1432" s="28"/>
      <c r="DP1432" s="28"/>
      <c r="DQ1432" s="28"/>
      <c r="DV1432" s="194"/>
      <c r="DX1432" s="28"/>
      <c r="DY1432" s="28"/>
      <c r="DZ1432" s="28"/>
      <c r="EE1432" s="194"/>
      <c r="EG1432" s="28"/>
      <c r="EH1432" s="28"/>
      <c r="EI1432" s="28"/>
      <c r="EN1432" s="194"/>
      <c r="EP1432" s="28"/>
      <c r="EQ1432" s="28"/>
      <c r="ER1432" s="28"/>
      <c r="EW1432" s="194"/>
      <c r="EY1432" s="28"/>
      <c r="EZ1432" s="28"/>
      <c r="FA1432" s="28"/>
      <c r="FF1432" s="194"/>
      <c r="FH1432" s="28"/>
      <c r="FI1432" s="28"/>
      <c r="FJ1432" s="28"/>
      <c r="FO1432" s="194"/>
      <c r="FQ1432" s="28"/>
      <c r="FR1432" s="28"/>
      <c r="FS1432" s="28"/>
      <c r="FX1432" s="194"/>
      <c r="FZ1432" s="28"/>
      <c r="GA1432" s="28"/>
      <c r="GB1432" s="28"/>
      <c r="GG1432" s="194"/>
      <c r="GI1432" s="28"/>
      <c r="GJ1432" s="28"/>
      <c r="GK1432" s="28"/>
      <c r="GP1432" s="194"/>
      <c r="GR1432" s="28"/>
      <c r="GS1432" s="28"/>
      <c r="GT1432" s="28"/>
      <c r="GY1432" s="194"/>
      <c r="HA1432" s="28"/>
      <c r="HB1432" s="28"/>
      <c r="HC1432" s="28"/>
      <c r="HH1432" s="194"/>
      <c r="HJ1432" s="28"/>
      <c r="HK1432" s="28"/>
      <c r="HL1432" s="28"/>
      <c r="HQ1432" s="28"/>
      <c r="HR1432" s="28"/>
      <c r="HS1432" s="28"/>
      <c r="HT1432" s="28"/>
      <c r="HU1432" s="28"/>
      <c r="HV1432" s="28"/>
      <c r="HW1432" s="28"/>
      <c r="HX1432" s="28"/>
      <c r="HY1432" s="28"/>
      <c r="HZ1432" s="28"/>
      <c r="IA1432" s="28"/>
      <c r="IB1432" s="28"/>
      <c r="IC1432" s="28"/>
      <c r="ID1432" s="28"/>
      <c r="IE1432" s="28"/>
      <c r="IF1432" s="28"/>
      <c r="IG1432" s="28"/>
      <c r="IH1432" s="28"/>
      <c r="II1432" s="28"/>
      <c r="IJ1432" s="28"/>
      <c r="IK1432" s="28"/>
      <c r="IL1432" s="28"/>
      <c r="IM1432" s="28"/>
      <c r="IN1432" s="28"/>
      <c r="IO1432" s="28"/>
      <c r="IP1432" s="28"/>
      <c r="IQ1432" s="28"/>
      <c r="IR1432" s="28"/>
      <c r="IS1432" s="28"/>
      <c r="IT1432" s="28"/>
      <c r="IU1432" s="28"/>
      <c r="IV1432" s="28"/>
    </row>
    <row r="1433" spans="1:256" s="50" customFormat="1" ht="18">
      <c r="A1433" s="330" t="s">
        <v>1445</v>
      </c>
      <c r="B1433" s="28"/>
      <c r="C1433" s="420"/>
      <c r="D1433" s="418" t="s">
        <v>129</v>
      </c>
      <c r="E1433" s="50">
        <f t="shared" si="22"/>
        <v>0</v>
      </c>
      <c r="F1433" s="284">
        <f t="shared" si="23"/>
        <v>7</v>
      </c>
      <c r="I1433" s="50">
        <v>7</v>
      </c>
      <c r="N1433" s="28"/>
      <c r="R1433" s="194"/>
      <c r="T1433" s="28"/>
      <c r="U1433" s="28"/>
      <c r="V1433" s="28"/>
      <c r="AA1433" s="194"/>
      <c r="AC1433" s="28"/>
      <c r="AD1433" s="28"/>
      <c r="AE1433" s="28"/>
      <c r="AJ1433" s="194"/>
      <c r="AL1433" s="28"/>
      <c r="AM1433" s="28"/>
      <c r="AN1433" s="28"/>
      <c r="AS1433" s="194"/>
      <c r="AU1433" s="28"/>
      <c r="AV1433" s="28"/>
      <c r="AW1433" s="28"/>
      <c r="BB1433" s="194"/>
      <c r="BD1433" s="28"/>
      <c r="BE1433" s="28"/>
      <c r="BF1433" s="28"/>
      <c r="BK1433" s="194"/>
      <c r="BM1433" s="28"/>
      <c r="BN1433" s="28"/>
      <c r="BO1433" s="28"/>
      <c r="BT1433" s="194"/>
      <c r="BV1433" s="28"/>
      <c r="BW1433" s="28"/>
      <c r="BX1433" s="28"/>
      <c r="CC1433" s="194"/>
      <c r="CE1433" s="28"/>
      <c r="CF1433" s="28"/>
      <c r="CG1433" s="28"/>
      <c r="CL1433" s="194"/>
      <c r="CN1433" s="28"/>
      <c r="CO1433" s="28"/>
      <c r="CP1433" s="28"/>
      <c r="CU1433" s="194"/>
      <c r="CW1433" s="28"/>
      <c r="CX1433" s="28"/>
      <c r="CY1433" s="28"/>
      <c r="DD1433" s="194"/>
      <c r="DF1433" s="28"/>
      <c r="DG1433" s="28"/>
      <c r="DH1433" s="28"/>
      <c r="DM1433" s="194"/>
      <c r="DO1433" s="28"/>
      <c r="DP1433" s="28"/>
      <c r="DQ1433" s="28"/>
      <c r="DV1433" s="194"/>
      <c r="DX1433" s="28"/>
      <c r="DY1433" s="28"/>
      <c r="DZ1433" s="28"/>
      <c r="EE1433" s="194"/>
      <c r="EG1433" s="28"/>
      <c r="EH1433" s="28"/>
      <c r="EI1433" s="28"/>
      <c r="EN1433" s="194"/>
      <c r="EP1433" s="28"/>
      <c r="EQ1433" s="28"/>
      <c r="ER1433" s="28"/>
      <c r="EW1433" s="194"/>
      <c r="EY1433" s="28"/>
      <c r="EZ1433" s="28"/>
      <c r="FA1433" s="28"/>
      <c r="FF1433" s="194"/>
      <c r="FH1433" s="28"/>
      <c r="FI1433" s="28"/>
      <c r="FJ1433" s="28"/>
      <c r="FO1433" s="194"/>
      <c r="FQ1433" s="28"/>
      <c r="FR1433" s="28"/>
      <c r="FS1433" s="28"/>
      <c r="FX1433" s="194"/>
      <c r="FZ1433" s="28"/>
      <c r="GA1433" s="28"/>
      <c r="GB1433" s="28"/>
      <c r="GG1433" s="194"/>
      <c r="GI1433" s="28"/>
      <c r="GJ1433" s="28"/>
      <c r="GK1433" s="28"/>
      <c r="GP1433" s="194"/>
      <c r="GR1433" s="28"/>
      <c r="GS1433" s="28"/>
      <c r="GT1433" s="28"/>
      <c r="GY1433" s="194"/>
      <c r="HA1433" s="28"/>
      <c r="HB1433" s="28"/>
      <c r="HC1433" s="28"/>
      <c r="HH1433" s="194"/>
      <c r="HJ1433" s="28"/>
      <c r="HK1433" s="28"/>
      <c r="HL1433" s="28"/>
      <c r="HQ1433" s="28"/>
      <c r="HR1433" s="28"/>
      <c r="HS1433" s="28"/>
      <c r="HT1433" s="28"/>
      <c r="HU1433" s="28"/>
      <c r="HV1433" s="28"/>
      <c r="HW1433" s="28"/>
      <c r="HX1433" s="28"/>
      <c r="HY1433" s="28"/>
      <c r="HZ1433" s="28"/>
      <c r="IA1433" s="28"/>
      <c r="IB1433" s="28"/>
      <c r="IC1433" s="28"/>
      <c r="ID1433" s="28"/>
      <c r="IE1433" s="28"/>
      <c r="IF1433" s="28"/>
      <c r="IG1433" s="28"/>
      <c r="IH1433" s="28"/>
      <c r="II1433" s="28"/>
      <c r="IJ1433" s="28"/>
      <c r="IK1433" s="28"/>
      <c r="IL1433" s="28"/>
      <c r="IM1433" s="28"/>
      <c r="IN1433" s="28"/>
      <c r="IO1433" s="28"/>
      <c r="IP1433" s="28"/>
      <c r="IQ1433" s="28"/>
      <c r="IR1433" s="28"/>
      <c r="IS1433" s="28"/>
      <c r="IT1433" s="28"/>
      <c r="IU1433" s="28"/>
      <c r="IV1433" s="28"/>
    </row>
    <row r="1434" spans="1:256" s="50" customFormat="1" ht="18">
      <c r="A1434" s="206" t="s">
        <v>2854</v>
      </c>
      <c r="B1434" s="28"/>
      <c r="C1434" s="275"/>
      <c r="D1434" s="418" t="s">
        <v>129</v>
      </c>
      <c r="E1434" s="50">
        <f t="shared" si="22"/>
        <v>0</v>
      </c>
      <c r="F1434" s="284">
        <f t="shared" si="23"/>
        <v>0</v>
      </c>
      <c r="N1434" s="28"/>
      <c r="R1434" s="194"/>
      <c r="T1434" s="28"/>
      <c r="U1434" s="28"/>
      <c r="V1434" s="28"/>
      <c r="AA1434" s="194"/>
      <c r="AC1434" s="28"/>
      <c r="AD1434" s="28"/>
      <c r="AE1434" s="28"/>
      <c r="AJ1434" s="194"/>
      <c r="AL1434" s="28"/>
      <c r="AM1434" s="28"/>
      <c r="AN1434" s="28"/>
      <c r="AS1434" s="194"/>
      <c r="AU1434" s="28"/>
      <c r="AV1434" s="28"/>
      <c r="AW1434" s="28"/>
      <c r="BB1434" s="194"/>
      <c r="BD1434" s="28"/>
      <c r="BE1434" s="28"/>
      <c r="BF1434" s="28"/>
      <c r="BK1434" s="194"/>
      <c r="BM1434" s="28"/>
      <c r="BN1434" s="28"/>
      <c r="BO1434" s="28"/>
      <c r="BT1434" s="194"/>
      <c r="BV1434" s="28"/>
      <c r="BW1434" s="28"/>
      <c r="BX1434" s="28"/>
      <c r="CC1434" s="194"/>
      <c r="CE1434" s="28"/>
      <c r="CF1434" s="28"/>
      <c r="CG1434" s="28"/>
      <c r="CL1434" s="194"/>
      <c r="CN1434" s="28"/>
      <c r="CO1434" s="28"/>
      <c r="CP1434" s="28"/>
      <c r="CU1434" s="194"/>
      <c r="CW1434" s="28"/>
      <c r="CX1434" s="28"/>
      <c r="CY1434" s="28"/>
      <c r="DD1434" s="194"/>
      <c r="DF1434" s="28"/>
      <c r="DG1434" s="28"/>
      <c r="DH1434" s="28"/>
      <c r="DM1434" s="194"/>
      <c r="DO1434" s="28"/>
      <c r="DP1434" s="28"/>
      <c r="DQ1434" s="28"/>
      <c r="DV1434" s="194"/>
      <c r="DX1434" s="28"/>
      <c r="DY1434" s="28"/>
      <c r="DZ1434" s="28"/>
      <c r="EE1434" s="194"/>
      <c r="EG1434" s="28"/>
      <c r="EH1434" s="28"/>
      <c r="EI1434" s="28"/>
      <c r="EN1434" s="194"/>
      <c r="EP1434" s="28"/>
      <c r="EQ1434" s="28"/>
      <c r="ER1434" s="28"/>
      <c r="EW1434" s="194"/>
      <c r="EY1434" s="28"/>
      <c r="EZ1434" s="28"/>
      <c r="FA1434" s="28"/>
      <c r="FF1434" s="194"/>
      <c r="FH1434" s="28"/>
      <c r="FI1434" s="28"/>
      <c r="FJ1434" s="28"/>
      <c r="FO1434" s="194"/>
      <c r="FQ1434" s="28"/>
      <c r="FR1434" s="28"/>
      <c r="FS1434" s="28"/>
      <c r="FX1434" s="194"/>
      <c r="FZ1434" s="28"/>
      <c r="GA1434" s="28"/>
      <c r="GB1434" s="28"/>
      <c r="GG1434" s="194"/>
      <c r="GI1434" s="28"/>
      <c r="GJ1434" s="28"/>
      <c r="GK1434" s="28"/>
      <c r="GP1434" s="194"/>
      <c r="GR1434" s="28"/>
      <c r="GS1434" s="28"/>
      <c r="GT1434" s="28"/>
      <c r="GY1434" s="194"/>
      <c r="HA1434" s="28"/>
      <c r="HB1434" s="28"/>
      <c r="HC1434" s="28"/>
      <c r="HH1434" s="194"/>
      <c r="HJ1434" s="28"/>
      <c r="HK1434" s="28"/>
      <c r="HL1434" s="28"/>
      <c r="HQ1434" s="28"/>
      <c r="HR1434" s="28"/>
      <c r="HS1434" s="28"/>
      <c r="HT1434" s="28"/>
      <c r="HU1434" s="28"/>
      <c r="HV1434" s="28"/>
      <c r="HW1434" s="28"/>
      <c r="HX1434" s="28"/>
      <c r="HY1434" s="28"/>
      <c r="HZ1434" s="28"/>
      <c r="IA1434" s="28"/>
      <c r="IB1434" s="28"/>
      <c r="IC1434" s="28"/>
      <c r="ID1434" s="28"/>
      <c r="IE1434" s="28"/>
      <c r="IF1434" s="28"/>
      <c r="IG1434" s="28"/>
      <c r="IH1434" s="28"/>
      <c r="II1434" s="28"/>
      <c r="IJ1434" s="28"/>
      <c r="IK1434" s="28"/>
      <c r="IL1434" s="28"/>
      <c r="IM1434" s="28"/>
      <c r="IN1434" s="28"/>
      <c r="IO1434" s="28"/>
      <c r="IP1434" s="28"/>
      <c r="IQ1434" s="28"/>
      <c r="IR1434" s="28"/>
      <c r="IS1434" s="28"/>
      <c r="IT1434" s="28"/>
      <c r="IU1434" s="28"/>
      <c r="IV1434" s="28"/>
    </row>
    <row r="1435" spans="1:256" s="50" customFormat="1" ht="18">
      <c r="A1435" s="330" t="s">
        <v>2139</v>
      </c>
      <c r="B1435" s="28"/>
      <c r="C1435" s="275"/>
      <c r="D1435" s="418" t="s">
        <v>129</v>
      </c>
      <c r="E1435" s="50">
        <f t="shared" si="22"/>
        <v>4</v>
      </c>
      <c r="F1435" s="284">
        <f t="shared" si="23"/>
        <v>61</v>
      </c>
      <c r="G1435" s="50">
        <v>3</v>
      </c>
      <c r="H1435" s="50">
        <v>27</v>
      </c>
      <c r="I1435" s="50">
        <v>31</v>
      </c>
      <c r="L1435" s="28"/>
      <c r="N1435" s="28"/>
      <c r="R1435" s="194"/>
      <c r="T1435" s="28"/>
      <c r="U1435" s="28"/>
      <c r="V1435" s="28"/>
      <c r="AA1435" s="194"/>
      <c r="AC1435" s="28"/>
      <c r="AD1435" s="28"/>
      <c r="AE1435" s="28"/>
      <c r="AJ1435" s="194"/>
      <c r="AL1435" s="28"/>
      <c r="AM1435" s="28"/>
      <c r="AN1435" s="28"/>
      <c r="AS1435" s="194"/>
      <c r="AU1435" s="28"/>
      <c r="AV1435" s="28"/>
      <c r="AW1435" s="28"/>
      <c r="BB1435" s="194"/>
      <c r="BD1435" s="28"/>
      <c r="BE1435" s="28"/>
      <c r="BF1435" s="28"/>
      <c r="BK1435" s="194"/>
      <c r="BM1435" s="28"/>
      <c r="BN1435" s="28"/>
      <c r="BO1435" s="28"/>
      <c r="BT1435" s="194"/>
      <c r="BV1435" s="28"/>
      <c r="BW1435" s="28"/>
      <c r="BX1435" s="28"/>
      <c r="CC1435" s="194"/>
      <c r="CE1435" s="28"/>
      <c r="CF1435" s="28"/>
      <c r="CG1435" s="28"/>
      <c r="CL1435" s="194"/>
      <c r="CN1435" s="28"/>
      <c r="CO1435" s="28"/>
      <c r="CP1435" s="28"/>
      <c r="CU1435" s="194"/>
      <c r="CW1435" s="28"/>
      <c r="CX1435" s="28"/>
      <c r="CY1435" s="28"/>
      <c r="DD1435" s="194"/>
      <c r="DF1435" s="28"/>
      <c r="DG1435" s="28"/>
      <c r="DH1435" s="28"/>
      <c r="DM1435" s="194"/>
      <c r="DO1435" s="28"/>
      <c r="DP1435" s="28"/>
      <c r="DQ1435" s="28"/>
      <c r="DV1435" s="194"/>
      <c r="DX1435" s="28"/>
      <c r="DY1435" s="28"/>
      <c r="DZ1435" s="28"/>
      <c r="EE1435" s="194"/>
      <c r="EG1435" s="28"/>
      <c r="EH1435" s="28"/>
      <c r="EI1435" s="28"/>
      <c r="EN1435" s="194"/>
      <c r="EP1435" s="28"/>
      <c r="EQ1435" s="28"/>
      <c r="ER1435" s="28"/>
      <c r="EW1435" s="194"/>
      <c r="EY1435" s="28"/>
      <c r="EZ1435" s="28"/>
      <c r="FA1435" s="28"/>
      <c r="FF1435" s="194"/>
      <c r="FH1435" s="28"/>
      <c r="FI1435" s="28"/>
      <c r="FJ1435" s="28"/>
      <c r="FO1435" s="194"/>
      <c r="FQ1435" s="28"/>
      <c r="FR1435" s="28"/>
      <c r="FS1435" s="28"/>
      <c r="FX1435" s="194"/>
      <c r="FZ1435" s="28"/>
      <c r="GA1435" s="28"/>
      <c r="GB1435" s="28"/>
      <c r="GG1435" s="194"/>
      <c r="GI1435" s="28"/>
      <c r="GJ1435" s="28"/>
      <c r="GK1435" s="28"/>
      <c r="GP1435" s="194"/>
      <c r="GR1435" s="28"/>
      <c r="GS1435" s="28"/>
      <c r="GT1435" s="28"/>
      <c r="GY1435" s="194"/>
      <c r="HA1435" s="28"/>
      <c r="HB1435" s="28"/>
      <c r="HC1435" s="28"/>
      <c r="HH1435" s="194"/>
      <c r="HJ1435" s="28"/>
      <c r="HK1435" s="28"/>
      <c r="HL1435" s="28"/>
      <c r="HQ1435" s="28"/>
      <c r="HR1435" s="28"/>
      <c r="HS1435" s="28"/>
      <c r="HT1435" s="28"/>
      <c r="HU1435" s="28"/>
      <c r="HV1435" s="28"/>
      <c r="HW1435" s="28"/>
      <c r="HX1435" s="28"/>
      <c r="HY1435" s="28"/>
      <c r="HZ1435" s="28"/>
      <c r="IA1435" s="28"/>
      <c r="IB1435" s="28"/>
      <c r="IC1435" s="28"/>
      <c r="ID1435" s="28"/>
      <c r="IE1435" s="28"/>
      <c r="IF1435" s="28"/>
      <c r="IG1435" s="28"/>
      <c r="IH1435" s="28"/>
      <c r="II1435" s="28"/>
      <c r="IJ1435" s="28"/>
      <c r="IK1435" s="28"/>
      <c r="IL1435" s="28"/>
      <c r="IM1435" s="28"/>
      <c r="IN1435" s="28"/>
      <c r="IO1435" s="28"/>
      <c r="IP1435" s="28"/>
      <c r="IQ1435" s="28"/>
      <c r="IR1435" s="28"/>
      <c r="IS1435" s="28"/>
      <c r="IT1435" s="28"/>
      <c r="IU1435" s="28"/>
      <c r="IV1435" s="28"/>
    </row>
    <row r="1436" spans="1:256" s="50" customFormat="1" ht="18">
      <c r="A1436" s="206" t="s">
        <v>2793</v>
      </c>
      <c r="B1436" s="28"/>
      <c r="C1436" s="275"/>
      <c r="D1436" s="418" t="s">
        <v>129</v>
      </c>
      <c r="E1436" s="50">
        <f t="shared" si="22"/>
        <v>0</v>
      </c>
      <c r="F1436" s="284">
        <f t="shared" si="23"/>
        <v>0</v>
      </c>
      <c r="N1436" s="28"/>
      <c r="R1436" s="194"/>
      <c r="T1436" s="28"/>
      <c r="U1436" s="28"/>
      <c r="V1436" s="28"/>
      <c r="AA1436" s="194"/>
      <c r="AC1436" s="28"/>
      <c r="AD1436" s="28"/>
      <c r="AE1436" s="28"/>
      <c r="AJ1436" s="194"/>
      <c r="AL1436" s="28"/>
      <c r="AM1436" s="28"/>
      <c r="AN1436" s="28"/>
      <c r="AS1436" s="194"/>
      <c r="AU1436" s="28"/>
      <c r="AV1436" s="28"/>
      <c r="AW1436" s="28"/>
      <c r="BB1436" s="194"/>
      <c r="BD1436" s="28"/>
      <c r="BE1436" s="28"/>
      <c r="BF1436" s="28"/>
      <c r="BK1436" s="194"/>
      <c r="BM1436" s="28"/>
      <c r="BN1436" s="28"/>
      <c r="BO1436" s="28"/>
      <c r="BT1436" s="194"/>
      <c r="BV1436" s="28"/>
      <c r="BW1436" s="28"/>
      <c r="BX1436" s="28"/>
      <c r="CC1436" s="194"/>
      <c r="CE1436" s="28"/>
      <c r="CF1436" s="28"/>
      <c r="CG1436" s="28"/>
      <c r="CL1436" s="194"/>
      <c r="CN1436" s="28"/>
      <c r="CO1436" s="28"/>
      <c r="CP1436" s="28"/>
      <c r="CU1436" s="194"/>
      <c r="CW1436" s="28"/>
      <c r="CX1436" s="28"/>
      <c r="CY1436" s="28"/>
      <c r="DD1436" s="194"/>
      <c r="DF1436" s="28"/>
      <c r="DG1436" s="28"/>
      <c r="DH1436" s="28"/>
      <c r="DM1436" s="194"/>
      <c r="DO1436" s="28"/>
      <c r="DP1436" s="28"/>
      <c r="DQ1436" s="28"/>
      <c r="DV1436" s="194"/>
      <c r="DX1436" s="28"/>
      <c r="DY1436" s="28"/>
      <c r="DZ1436" s="28"/>
      <c r="EE1436" s="194"/>
      <c r="EG1436" s="28"/>
      <c r="EH1436" s="28"/>
      <c r="EI1436" s="28"/>
      <c r="EN1436" s="194"/>
      <c r="EP1436" s="28"/>
      <c r="EQ1436" s="28"/>
      <c r="ER1436" s="28"/>
      <c r="EW1436" s="194"/>
      <c r="EY1436" s="28"/>
      <c r="EZ1436" s="28"/>
      <c r="FA1436" s="28"/>
      <c r="FF1436" s="194"/>
      <c r="FH1436" s="28"/>
      <c r="FI1436" s="28"/>
      <c r="FJ1436" s="28"/>
      <c r="FO1436" s="194"/>
      <c r="FQ1436" s="28"/>
      <c r="FR1436" s="28"/>
      <c r="FS1436" s="28"/>
      <c r="FX1436" s="194"/>
      <c r="FZ1436" s="28"/>
      <c r="GA1436" s="28"/>
      <c r="GB1436" s="28"/>
      <c r="GG1436" s="194"/>
      <c r="GI1436" s="28"/>
      <c r="GJ1436" s="28"/>
      <c r="GK1436" s="28"/>
      <c r="GP1436" s="194"/>
      <c r="GR1436" s="28"/>
      <c r="GS1436" s="28"/>
      <c r="GT1436" s="28"/>
      <c r="GY1436" s="194"/>
      <c r="HA1436" s="28"/>
      <c r="HB1436" s="28"/>
      <c r="HC1436" s="28"/>
      <c r="HH1436" s="194"/>
      <c r="HJ1436" s="28"/>
      <c r="HK1436" s="28"/>
      <c r="HL1436" s="28"/>
      <c r="HQ1436" s="28"/>
      <c r="HR1436" s="28"/>
      <c r="HS1436" s="28"/>
      <c r="HT1436" s="28"/>
      <c r="HU1436" s="28"/>
      <c r="HV1436" s="28"/>
      <c r="HW1436" s="28"/>
      <c r="HX1436" s="28"/>
      <c r="HY1436" s="28"/>
      <c r="HZ1436" s="28"/>
      <c r="IA1436" s="28"/>
      <c r="IB1436" s="28"/>
      <c r="IC1436" s="28"/>
      <c r="ID1436" s="28"/>
      <c r="IE1436" s="28"/>
      <c r="IF1436" s="28"/>
      <c r="IG1436" s="28"/>
      <c r="IH1436" s="28"/>
      <c r="II1436" s="28"/>
      <c r="IJ1436" s="28"/>
      <c r="IK1436" s="28"/>
      <c r="IL1436" s="28"/>
      <c r="IM1436" s="28"/>
      <c r="IN1436" s="28"/>
      <c r="IO1436" s="28"/>
      <c r="IP1436" s="28"/>
      <c r="IQ1436" s="28"/>
      <c r="IR1436" s="28"/>
      <c r="IS1436" s="28"/>
      <c r="IT1436" s="28"/>
      <c r="IU1436" s="28"/>
      <c r="IV1436" s="28"/>
    </row>
    <row r="1437" spans="1:256" s="50" customFormat="1" ht="18">
      <c r="A1437" s="206" t="s">
        <v>2737</v>
      </c>
      <c r="B1437" s="28"/>
      <c r="C1437" s="275"/>
      <c r="D1437" s="418" t="s">
        <v>129</v>
      </c>
      <c r="E1437" s="50">
        <f t="shared" si="22"/>
        <v>0</v>
      </c>
      <c r="F1437" s="284">
        <f t="shared" si="23"/>
        <v>0</v>
      </c>
      <c r="N1437" s="28"/>
      <c r="R1437" s="194"/>
      <c r="T1437" s="28"/>
      <c r="U1437" s="28"/>
      <c r="V1437" s="28"/>
      <c r="AA1437" s="194"/>
      <c r="AC1437" s="28"/>
      <c r="AD1437" s="28"/>
      <c r="AE1437" s="28"/>
      <c r="AJ1437" s="194"/>
      <c r="AL1437" s="28"/>
      <c r="AM1437" s="28"/>
      <c r="AN1437" s="28"/>
      <c r="AS1437" s="194"/>
      <c r="AU1437" s="28"/>
      <c r="AV1437" s="28"/>
      <c r="AW1437" s="28"/>
      <c r="BB1437" s="194"/>
      <c r="BD1437" s="28"/>
      <c r="BE1437" s="28"/>
      <c r="BF1437" s="28"/>
      <c r="BK1437" s="194"/>
      <c r="BM1437" s="28"/>
      <c r="BN1437" s="28"/>
      <c r="BO1437" s="28"/>
      <c r="BT1437" s="194"/>
      <c r="BV1437" s="28"/>
      <c r="BW1437" s="28"/>
      <c r="BX1437" s="28"/>
      <c r="CC1437" s="194"/>
      <c r="CE1437" s="28"/>
      <c r="CF1437" s="28"/>
      <c r="CG1437" s="28"/>
      <c r="CL1437" s="194"/>
      <c r="CN1437" s="28"/>
      <c r="CO1437" s="28"/>
      <c r="CP1437" s="28"/>
      <c r="CU1437" s="194"/>
      <c r="CW1437" s="28"/>
      <c r="CX1437" s="28"/>
      <c r="CY1437" s="28"/>
      <c r="DD1437" s="194"/>
      <c r="DF1437" s="28"/>
      <c r="DG1437" s="28"/>
      <c r="DH1437" s="28"/>
      <c r="DM1437" s="194"/>
      <c r="DO1437" s="28"/>
      <c r="DP1437" s="28"/>
      <c r="DQ1437" s="28"/>
      <c r="DV1437" s="194"/>
      <c r="DX1437" s="28"/>
      <c r="DY1437" s="28"/>
      <c r="DZ1437" s="28"/>
      <c r="EE1437" s="194"/>
      <c r="EG1437" s="28"/>
      <c r="EH1437" s="28"/>
      <c r="EI1437" s="28"/>
      <c r="EN1437" s="194"/>
      <c r="EP1437" s="28"/>
      <c r="EQ1437" s="28"/>
      <c r="ER1437" s="28"/>
      <c r="EW1437" s="194"/>
      <c r="EY1437" s="28"/>
      <c r="EZ1437" s="28"/>
      <c r="FA1437" s="28"/>
      <c r="FF1437" s="194"/>
      <c r="FH1437" s="28"/>
      <c r="FI1437" s="28"/>
      <c r="FJ1437" s="28"/>
      <c r="FO1437" s="194"/>
      <c r="FQ1437" s="28"/>
      <c r="FR1437" s="28"/>
      <c r="FS1437" s="28"/>
      <c r="FX1437" s="194"/>
      <c r="FZ1437" s="28"/>
      <c r="GA1437" s="28"/>
      <c r="GB1437" s="28"/>
      <c r="GG1437" s="194"/>
      <c r="GI1437" s="28"/>
      <c r="GJ1437" s="28"/>
      <c r="GK1437" s="28"/>
      <c r="GP1437" s="194"/>
      <c r="GR1437" s="28"/>
      <c r="GS1437" s="28"/>
      <c r="GT1437" s="28"/>
      <c r="GY1437" s="194"/>
      <c r="HA1437" s="28"/>
      <c r="HB1437" s="28"/>
      <c r="HC1437" s="28"/>
      <c r="HH1437" s="194"/>
      <c r="HJ1437" s="28"/>
      <c r="HK1437" s="28"/>
      <c r="HL1437" s="28"/>
      <c r="HQ1437" s="28"/>
      <c r="HR1437" s="28"/>
      <c r="HS1437" s="28"/>
      <c r="HT1437" s="28"/>
      <c r="HU1437" s="28"/>
      <c r="HV1437" s="28"/>
      <c r="HW1437" s="28"/>
      <c r="HX1437" s="28"/>
      <c r="HY1437" s="28"/>
      <c r="HZ1437" s="28"/>
      <c r="IA1437" s="28"/>
      <c r="IB1437" s="28"/>
      <c r="IC1437" s="28"/>
      <c r="ID1437" s="28"/>
      <c r="IE1437" s="28"/>
      <c r="IF1437" s="28"/>
      <c r="IG1437" s="28"/>
      <c r="IH1437" s="28"/>
      <c r="II1437" s="28"/>
      <c r="IJ1437" s="28"/>
      <c r="IK1437" s="28"/>
      <c r="IL1437" s="28"/>
      <c r="IM1437" s="28"/>
      <c r="IN1437" s="28"/>
      <c r="IO1437" s="28"/>
      <c r="IP1437" s="28"/>
      <c r="IQ1437" s="28"/>
      <c r="IR1437" s="28"/>
      <c r="IS1437" s="28"/>
      <c r="IT1437" s="28"/>
      <c r="IU1437" s="28"/>
      <c r="IV1437" s="28"/>
    </row>
    <row r="1438" spans="1:256" s="50" customFormat="1" ht="18">
      <c r="A1438" s="330" t="s">
        <v>892</v>
      </c>
      <c r="B1438" s="28"/>
      <c r="C1438" s="275"/>
      <c r="D1438" s="418" t="s">
        <v>129</v>
      </c>
      <c r="E1438" s="50">
        <f t="shared" si="22"/>
        <v>1</v>
      </c>
      <c r="F1438" s="284">
        <f t="shared" si="23"/>
        <v>15</v>
      </c>
      <c r="H1438" s="50">
        <v>15</v>
      </c>
      <c r="L1438" s="28"/>
      <c r="N1438" s="28"/>
      <c r="R1438" s="194"/>
      <c r="T1438" s="28"/>
      <c r="U1438" s="28"/>
      <c r="V1438" s="28"/>
      <c r="AA1438" s="194"/>
      <c r="AC1438" s="28"/>
      <c r="AD1438" s="28"/>
      <c r="AE1438" s="28"/>
      <c r="AJ1438" s="194"/>
      <c r="AL1438" s="28"/>
      <c r="AM1438" s="28"/>
      <c r="AN1438" s="28"/>
      <c r="AS1438" s="194"/>
      <c r="AU1438" s="28"/>
      <c r="AV1438" s="28"/>
      <c r="AW1438" s="28"/>
      <c r="BB1438" s="194"/>
      <c r="BD1438" s="28"/>
      <c r="BE1438" s="28"/>
      <c r="BF1438" s="28"/>
      <c r="BK1438" s="194"/>
      <c r="BM1438" s="28"/>
      <c r="BN1438" s="28"/>
      <c r="BO1438" s="28"/>
      <c r="BT1438" s="194"/>
      <c r="BV1438" s="28"/>
      <c r="BW1438" s="28"/>
      <c r="BX1438" s="28"/>
      <c r="CC1438" s="194"/>
      <c r="CE1438" s="28"/>
      <c r="CF1438" s="28"/>
      <c r="CG1438" s="28"/>
      <c r="CL1438" s="194"/>
      <c r="CN1438" s="28"/>
      <c r="CO1438" s="28"/>
      <c r="CP1438" s="28"/>
      <c r="CU1438" s="194"/>
      <c r="CW1438" s="28"/>
      <c r="CX1438" s="28"/>
      <c r="CY1438" s="28"/>
      <c r="DD1438" s="194"/>
      <c r="DF1438" s="28"/>
      <c r="DG1438" s="28"/>
      <c r="DH1438" s="28"/>
      <c r="DM1438" s="194"/>
      <c r="DO1438" s="28"/>
      <c r="DP1438" s="28"/>
      <c r="DQ1438" s="28"/>
      <c r="DV1438" s="194"/>
      <c r="DX1438" s="28"/>
      <c r="DY1438" s="28"/>
      <c r="DZ1438" s="28"/>
      <c r="EE1438" s="194"/>
      <c r="EG1438" s="28"/>
      <c r="EH1438" s="28"/>
      <c r="EI1438" s="28"/>
      <c r="EN1438" s="194"/>
      <c r="EP1438" s="28"/>
      <c r="EQ1438" s="28"/>
      <c r="ER1438" s="28"/>
      <c r="EW1438" s="194"/>
      <c r="EY1438" s="28"/>
      <c r="EZ1438" s="28"/>
      <c r="FA1438" s="28"/>
      <c r="FF1438" s="194"/>
      <c r="FH1438" s="28"/>
      <c r="FI1438" s="28"/>
      <c r="FJ1438" s="28"/>
      <c r="FO1438" s="194"/>
      <c r="FQ1438" s="28"/>
      <c r="FR1438" s="28"/>
      <c r="FS1438" s="28"/>
      <c r="FX1438" s="194"/>
      <c r="FZ1438" s="28"/>
      <c r="GA1438" s="28"/>
      <c r="GB1438" s="28"/>
      <c r="GG1438" s="194"/>
      <c r="GI1438" s="28"/>
      <c r="GJ1438" s="28"/>
      <c r="GK1438" s="28"/>
      <c r="GP1438" s="194"/>
      <c r="GR1438" s="28"/>
      <c r="GS1438" s="28"/>
      <c r="GT1438" s="28"/>
      <c r="GY1438" s="194"/>
      <c r="HA1438" s="28"/>
      <c r="HB1438" s="28"/>
      <c r="HC1438" s="28"/>
      <c r="HH1438" s="194"/>
      <c r="HJ1438" s="28"/>
      <c r="HK1438" s="28"/>
      <c r="HL1438" s="28"/>
      <c r="HQ1438" s="28"/>
      <c r="HR1438" s="28"/>
      <c r="HS1438" s="28"/>
      <c r="HT1438" s="28"/>
      <c r="HU1438" s="28"/>
      <c r="HV1438" s="28"/>
      <c r="HW1438" s="28"/>
      <c r="HX1438" s="28"/>
      <c r="HY1438" s="28"/>
      <c r="HZ1438" s="28"/>
      <c r="IA1438" s="28"/>
      <c r="IB1438" s="28"/>
      <c r="IC1438" s="28"/>
      <c r="ID1438" s="28"/>
      <c r="IE1438" s="28"/>
      <c r="IF1438" s="28"/>
      <c r="IG1438" s="28"/>
      <c r="IH1438" s="28"/>
      <c r="II1438" s="28"/>
      <c r="IJ1438" s="28"/>
      <c r="IK1438" s="28"/>
      <c r="IL1438" s="28"/>
      <c r="IM1438" s="28"/>
      <c r="IN1438" s="28"/>
      <c r="IO1438" s="28"/>
      <c r="IP1438" s="28"/>
      <c r="IQ1438" s="28"/>
      <c r="IR1438" s="28"/>
      <c r="IS1438" s="28"/>
      <c r="IT1438" s="28"/>
      <c r="IU1438" s="28"/>
      <c r="IV1438" s="28"/>
    </row>
    <row r="1439" spans="1:256" s="50" customFormat="1" ht="18.75">
      <c r="A1439" s="330" t="s">
        <v>632</v>
      </c>
      <c r="B1439" s="417"/>
      <c r="C1439" s="417"/>
      <c r="D1439" s="1" t="s">
        <v>131</v>
      </c>
      <c r="E1439" s="50">
        <f t="shared" si="22"/>
        <v>9</v>
      </c>
      <c r="F1439" s="284">
        <f t="shared" si="23"/>
        <v>4</v>
      </c>
      <c r="G1439" s="50">
        <v>4</v>
      </c>
      <c r="L1439" s="28"/>
      <c r="N1439" s="28"/>
      <c r="R1439" s="194"/>
      <c r="T1439" s="28"/>
      <c r="U1439" s="28"/>
      <c r="V1439" s="28"/>
      <c r="AA1439" s="194"/>
      <c r="AC1439" s="28"/>
      <c r="AD1439" s="28"/>
      <c r="AE1439" s="28"/>
      <c r="AJ1439" s="194"/>
      <c r="AL1439" s="28"/>
      <c r="AM1439" s="28"/>
      <c r="AN1439" s="28"/>
      <c r="AS1439" s="194"/>
      <c r="AU1439" s="28"/>
      <c r="AV1439" s="28"/>
      <c r="AW1439" s="28"/>
      <c r="BB1439" s="194"/>
      <c r="BD1439" s="28"/>
      <c r="BE1439" s="28"/>
      <c r="BF1439" s="28"/>
      <c r="BK1439" s="194"/>
      <c r="BM1439" s="28"/>
      <c r="BN1439" s="28"/>
      <c r="BO1439" s="28"/>
      <c r="BT1439" s="194"/>
      <c r="BV1439" s="28"/>
      <c r="BW1439" s="28"/>
      <c r="BX1439" s="28"/>
      <c r="CC1439" s="194"/>
      <c r="CE1439" s="28"/>
      <c r="CF1439" s="28"/>
      <c r="CG1439" s="28"/>
      <c r="CL1439" s="194"/>
      <c r="CN1439" s="28"/>
      <c r="CO1439" s="28"/>
      <c r="CP1439" s="28"/>
      <c r="CU1439" s="194"/>
      <c r="CW1439" s="28"/>
      <c r="CX1439" s="28"/>
      <c r="CY1439" s="28"/>
      <c r="DD1439" s="194"/>
      <c r="DF1439" s="28"/>
      <c r="DG1439" s="28"/>
      <c r="DH1439" s="28"/>
      <c r="DM1439" s="194"/>
      <c r="DO1439" s="28"/>
      <c r="DP1439" s="28"/>
      <c r="DQ1439" s="28"/>
      <c r="DV1439" s="194"/>
      <c r="DX1439" s="28"/>
      <c r="DY1439" s="28"/>
      <c r="DZ1439" s="28"/>
      <c r="EE1439" s="194"/>
      <c r="EG1439" s="28"/>
      <c r="EH1439" s="28"/>
      <c r="EI1439" s="28"/>
      <c r="EN1439" s="194"/>
      <c r="EP1439" s="28"/>
      <c r="EQ1439" s="28"/>
      <c r="ER1439" s="28"/>
      <c r="EW1439" s="194"/>
      <c r="EY1439" s="28"/>
      <c r="EZ1439" s="28"/>
      <c r="FA1439" s="28"/>
      <c r="FF1439" s="194"/>
      <c r="FH1439" s="28"/>
      <c r="FI1439" s="28"/>
      <c r="FJ1439" s="28"/>
      <c r="FO1439" s="194"/>
      <c r="FQ1439" s="28"/>
      <c r="FR1439" s="28"/>
      <c r="FS1439" s="28"/>
      <c r="FX1439" s="194"/>
      <c r="FZ1439" s="28"/>
      <c r="GA1439" s="28"/>
      <c r="GB1439" s="28"/>
      <c r="GG1439" s="194"/>
      <c r="GI1439" s="28"/>
      <c r="GJ1439" s="28"/>
      <c r="GK1439" s="28"/>
      <c r="GP1439" s="194"/>
      <c r="GR1439" s="28"/>
      <c r="GS1439" s="28"/>
      <c r="GT1439" s="28"/>
      <c r="GY1439" s="194"/>
      <c r="HA1439" s="28"/>
      <c r="HB1439" s="28"/>
      <c r="HC1439" s="28"/>
      <c r="HH1439" s="194"/>
      <c r="HJ1439" s="28"/>
      <c r="HK1439" s="28"/>
      <c r="HL1439" s="28"/>
      <c r="HQ1439" s="28"/>
      <c r="HR1439" s="28"/>
      <c r="HS1439" s="28"/>
      <c r="HT1439" s="28"/>
      <c r="HU1439" s="28"/>
      <c r="HV1439" s="28"/>
      <c r="HW1439" s="28"/>
      <c r="HX1439" s="28"/>
      <c r="HY1439" s="28"/>
      <c r="HZ1439" s="28"/>
      <c r="IA1439" s="28"/>
      <c r="IB1439" s="28"/>
      <c r="IC1439" s="28"/>
      <c r="ID1439" s="28"/>
      <c r="IE1439" s="28"/>
      <c r="IF1439" s="28"/>
      <c r="IG1439" s="28"/>
      <c r="IH1439" s="28"/>
      <c r="II1439" s="28"/>
      <c r="IJ1439" s="28"/>
      <c r="IK1439" s="28"/>
      <c r="IL1439" s="28"/>
      <c r="IM1439" s="28"/>
      <c r="IN1439" s="28"/>
      <c r="IO1439" s="28"/>
      <c r="IP1439" s="28"/>
      <c r="IQ1439" s="28"/>
      <c r="IR1439" s="28"/>
      <c r="IS1439" s="28"/>
      <c r="IT1439" s="28"/>
      <c r="IU1439" s="28"/>
      <c r="IV1439" s="28"/>
    </row>
    <row r="1440" spans="1:256" s="50" customFormat="1" ht="18">
      <c r="A1440" s="206" t="s">
        <v>2738</v>
      </c>
      <c r="B1440" s="28"/>
      <c r="C1440" s="275"/>
      <c r="D1440" s="418" t="s">
        <v>129</v>
      </c>
      <c r="E1440" s="50">
        <f t="shared" si="22"/>
        <v>1</v>
      </c>
      <c r="F1440" s="284">
        <f t="shared" si="23"/>
        <v>0</v>
      </c>
      <c r="N1440" s="28"/>
      <c r="R1440" s="194"/>
      <c r="T1440" s="28"/>
      <c r="U1440" s="28"/>
      <c r="V1440" s="28"/>
      <c r="AA1440" s="194"/>
      <c r="AC1440" s="28"/>
      <c r="AD1440" s="28"/>
      <c r="AE1440" s="28"/>
      <c r="AJ1440" s="194"/>
      <c r="AL1440" s="28"/>
      <c r="AM1440" s="28"/>
      <c r="AN1440" s="28"/>
      <c r="AS1440" s="194"/>
      <c r="AU1440" s="28"/>
      <c r="AV1440" s="28"/>
      <c r="AW1440" s="28"/>
      <c r="BB1440" s="194"/>
      <c r="BD1440" s="28"/>
      <c r="BE1440" s="28"/>
      <c r="BF1440" s="28"/>
      <c r="BK1440" s="194"/>
      <c r="BM1440" s="28"/>
      <c r="BN1440" s="28"/>
      <c r="BO1440" s="28"/>
      <c r="BT1440" s="194"/>
      <c r="BV1440" s="28"/>
      <c r="BW1440" s="28"/>
      <c r="BX1440" s="28"/>
      <c r="CC1440" s="194"/>
      <c r="CE1440" s="28"/>
      <c r="CF1440" s="28"/>
      <c r="CG1440" s="28"/>
      <c r="CL1440" s="194"/>
      <c r="CN1440" s="28"/>
      <c r="CO1440" s="28"/>
      <c r="CP1440" s="28"/>
      <c r="CU1440" s="194"/>
      <c r="CW1440" s="28"/>
      <c r="CX1440" s="28"/>
      <c r="CY1440" s="28"/>
      <c r="DD1440" s="194"/>
      <c r="DF1440" s="28"/>
      <c r="DG1440" s="28"/>
      <c r="DH1440" s="28"/>
      <c r="DM1440" s="194"/>
      <c r="DO1440" s="28"/>
      <c r="DP1440" s="28"/>
      <c r="DQ1440" s="28"/>
      <c r="DV1440" s="194"/>
      <c r="DX1440" s="28"/>
      <c r="DY1440" s="28"/>
      <c r="DZ1440" s="28"/>
      <c r="EE1440" s="194"/>
      <c r="EG1440" s="28"/>
      <c r="EH1440" s="28"/>
      <c r="EI1440" s="28"/>
      <c r="EN1440" s="194"/>
      <c r="EP1440" s="28"/>
      <c r="EQ1440" s="28"/>
      <c r="ER1440" s="28"/>
      <c r="EW1440" s="194"/>
      <c r="EY1440" s="28"/>
      <c r="EZ1440" s="28"/>
      <c r="FA1440" s="28"/>
      <c r="FF1440" s="194"/>
      <c r="FH1440" s="28"/>
      <c r="FI1440" s="28"/>
      <c r="FJ1440" s="28"/>
      <c r="FO1440" s="194"/>
      <c r="FQ1440" s="28"/>
      <c r="FR1440" s="28"/>
      <c r="FS1440" s="28"/>
      <c r="FX1440" s="194"/>
      <c r="FZ1440" s="28"/>
      <c r="GA1440" s="28"/>
      <c r="GB1440" s="28"/>
      <c r="GG1440" s="194"/>
      <c r="GI1440" s="28"/>
      <c r="GJ1440" s="28"/>
      <c r="GK1440" s="28"/>
      <c r="GP1440" s="194"/>
      <c r="GR1440" s="28"/>
      <c r="GS1440" s="28"/>
      <c r="GT1440" s="28"/>
      <c r="GY1440" s="194"/>
      <c r="HA1440" s="28"/>
      <c r="HB1440" s="28"/>
      <c r="HC1440" s="28"/>
      <c r="HH1440" s="194"/>
      <c r="HJ1440" s="28"/>
      <c r="HK1440" s="28"/>
      <c r="HL1440" s="28"/>
      <c r="HQ1440" s="28"/>
      <c r="HR1440" s="28"/>
      <c r="HS1440" s="28"/>
      <c r="HT1440" s="28"/>
      <c r="HU1440" s="28"/>
      <c r="HV1440" s="28"/>
      <c r="HW1440" s="28"/>
      <c r="HX1440" s="28"/>
      <c r="HY1440" s="28"/>
      <c r="HZ1440" s="28"/>
      <c r="IA1440" s="28"/>
      <c r="IB1440" s="28"/>
      <c r="IC1440" s="28"/>
      <c r="ID1440" s="28"/>
      <c r="IE1440" s="28"/>
      <c r="IF1440" s="28"/>
      <c r="IG1440" s="28"/>
      <c r="IH1440" s="28"/>
      <c r="II1440" s="28"/>
      <c r="IJ1440" s="28"/>
      <c r="IK1440" s="28"/>
      <c r="IL1440" s="28"/>
      <c r="IM1440" s="28"/>
      <c r="IN1440" s="28"/>
      <c r="IO1440" s="28"/>
      <c r="IP1440" s="28"/>
      <c r="IQ1440" s="28"/>
      <c r="IR1440" s="28"/>
      <c r="IS1440" s="28"/>
      <c r="IT1440" s="28"/>
      <c r="IU1440" s="28"/>
      <c r="IV1440" s="28"/>
    </row>
    <row r="1441" spans="1:256" s="50" customFormat="1" ht="18">
      <c r="A1441" s="206" t="s">
        <v>3079</v>
      </c>
      <c r="B1441" s="28"/>
      <c r="C1441" s="275"/>
      <c r="D1441" s="418" t="s">
        <v>129</v>
      </c>
      <c r="E1441" s="50">
        <f t="shared" si="22"/>
        <v>0</v>
      </c>
      <c r="F1441" s="284">
        <f t="shared" si="23"/>
        <v>18</v>
      </c>
      <c r="I1441" s="50">
        <v>18</v>
      </c>
      <c r="N1441" s="28"/>
      <c r="R1441" s="194"/>
      <c r="T1441" s="28"/>
      <c r="U1441" s="28"/>
      <c r="V1441" s="28"/>
      <c r="AA1441" s="194"/>
      <c r="AC1441" s="28"/>
      <c r="AD1441" s="28"/>
      <c r="AE1441" s="28"/>
      <c r="AJ1441" s="194"/>
      <c r="AL1441" s="28"/>
      <c r="AM1441" s="28"/>
      <c r="AN1441" s="28"/>
      <c r="AS1441" s="194"/>
      <c r="AU1441" s="28"/>
      <c r="AV1441" s="28"/>
      <c r="AW1441" s="28"/>
      <c r="BB1441" s="194"/>
      <c r="BD1441" s="28"/>
      <c r="BE1441" s="28"/>
      <c r="BF1441" s="28"/>
      <c r="BK1441" s="194"/>
      <c r="BM1441" s="28"/>
      <c r="BN1441" s="28"/>
      <c r="BO1441" s="28"/>
      <c r="BT1441" s="194"/>
      <c r="BV1441" s="28"/>
      <c r="BW1441" s="28"/>
      <c r="BX1441" s="28"/>
      <c r="CC1441" s="194"/>
      <c r="CE1441" s="28"/>
      <c r="CF1441" s="28"/>
      <c r="CG1441" s="28"/>
      <c r="CL1441" s="194"/>
      <c r="CN1441" s="28"/>
      <c r="CO1441" s="28"/>
      <c r="CP1441" s="28"/>
      <c r="CU1441" s="194"/>
      <c r="CW1441" s="28"/>
      <c r="CX1441" s="28"/>
      <c r="CY1441" s="28"/>
      <c r="DD1441" s="194"/>
      <c r="DF1441" s="28"/>
      <c r="DG1441" s="28"/>
      <c r="DH1441" s="28"/>
      <c r="DM1441" s="194"/>
      <c r="DO1441" s="28"/>
      <c r="DP1441" s="28"/>
      <c r="DQ1441" s="28"/>
      <c r="DV1441" s="194"/>
      <c r="DX1441" s="28"/>
      <c r="DY1441" s="28"/>
      <c r="DZ1441" s="28"/>
      <c r="EE1441" s="194"/>
      <c r="EG1441" s="28"/>
      <c r="EH1441" s="28"/>
      <c r="EI1441" s="28"/>
      <c r="EN1441" s="194"/>
      <c r="EP1441" s="28"/>
      <c r="EQ1441" s="28"/>
      <c r="ER1441" s="28"/>
      <c r="EW1441" s="194"/>
      <c r="EY1441" s="28"/>
      <c r="EZ1441" s="28"/>
      <c r="FA1441" s="28"/>
      <c r="FF1441" s="194"/>
      <c r="FH1441" s="28"/>
      <c r="FI1441" s="28"/>
      <c r="FJ1441" s="28"/>
      <c r="FO1441" s="194"/>
      <c r="FQ1441" s="28"/>
      <c r="FR1441" s="28"/>
      <c r="FS1441" s="28"/>
      <c r="FX1441" s="194"/>
      <c r="FZ1441" s="28"/>
      <c r="GA1441" s="28"/>
      <c r="GB1441" s="28"/>
      <c r="GG1441" s="194"/>
      <c r="GI1441" s="28"/>
      <c r="GJ1441" s="28"/>
      <c r="GK1441" s="28"/>
      <c r="GP1441" s="194"/>
      <c r="GR1441" s="28"/>
      <c r="GS1441" s="28"/>
      <c r="GT1441" s="28"/>
      <c r="GY1441" s="194"/>
      <c r="HA1441" s="28"/>
      <c r="HB1441" s="28"/>
      <c r="HC1441" s="28"/>
      <c r="HH1441" s="194"/>
      <c r="HJ1441" s="28"/>
      <c r="HK1441" s="28"/>
      <c r="HL1441" s="28"/>
      <c r="HQ1441" s="28"/>
      <c r="HR1441" s="28"/>
      <c r="HS1441" s="28"/>
      <c r="HT1441" s="28"/>
      <c r="HU1441" s="28"/>
      <c r="HV1441" s="28"/>
      <c r="HW1441" s="28"/>
      <c r="HX1441" s="28"/>
      <c r="HY1441" s="28"/>
      <c r="HZ1441" s="28"/>
      <c r="IA1441" s="28"/>
      <c r="IB1441" s="28"/>
      <c r="IC1441" s="28"/>
      <c r="ID1441" s="28"/>
      <c r="IE1441" s="28"/>
      <c r="IF1441" s="28"/>
      <c r="IG1441" s="28"/>
      <c r="IH1441" s="28"/>
      <c r="II1441" s="28"/>
      <c r="IJ1441" s="28"/>
      <c r="IK1441" s="28"/>
      <c r="IL1441" s="28"/>
      <c r="IM1441" s="28"/>
      <c r="IN1441" s="28"/>
      <c r="IO1441" s="28"/>
      <c r="IP1441" s="28"/>
      <c r="IQ1441" s="28"/>
      <c r="IR1441" s="28"/>
      <c r="IS1441" s="28"/>
      <c r="IT1441" s="28"/>
      <c r="IU1441" s="28"/>
      <c r="IV1441" s="28"/>
    </row>
    <row r="1442" spans="1:256" s="50" customFormat="1" ht="18">
      <c r="A1442" s="330" t="s">
        <v>1712</v>
      </c>
      <c r="B1442" s="420"/>
      <c r="C1442" s="420"/>
      <c r="D1442" s="418" t="s">
        <v>130</v>
      </c>
      <c r="E1442" s="50">
        <f t="shared" si="22"/>
        <v>3</v>
      </c>
      <c r="F1442" s="284">
        <f t="shared" si="23"/>
        <v>0</v>
      </c>
      <c r="N1442" s="28"/>
      <c r="R1442" s="194"/>
      <c r="T1442" s="28"/>
      <c r="U1442" s="28"/>
      <c r="V1442" s="28"/>
      <c r="AA1442" s="194"/>
      <c r="AC1442" s="28"/>
      <c r="AD1442" s="28"/>
      <c r="AE1442" s="28"/>
      <c r="AJ1442" s="194"/>
      <c r="AL1442" s="28"/>
      <c r="AM1442" s="28"/>
      <c r="AN1442" s="28"/>
      <c r="AS1442" s="194"/>
      <c r="AU1442" s="28"/>
      <c r="AV1442" s="28"/>
      <c r="AW1442" s="28"/>
      <c r="BB1442" s="194"/>
      <c r="BD1442" s="28"/>
      <c r="BE1442" s="28"/>
      <c r="BF1442" s="28"/>
      <c r="BK1442" s="194"/>
      <c r="BM1442" s="28"/>
      <c r="BN1442" s="28"/>
      <c r="BO1442" s="28"/>
      <c r="BT1442" s="194"/>
      <c r="BV1442" s="28"/>
      <c r="BW1442" s="28"/>
      <c r="BX1442" s="28"/>
      <c r="CC1442" s="194"/>
      <c r="CE1442" s="28"/>
      <c r="CF1442" s="28"/>
      <c r="CG1442" s="28"/>
      <c r="CL1442" s="194"/>
      <c r="CN1442" s="28"/>
      <c r="CO1442" s="28"/>
      <c r="CP1442" s="28"/>
      <c r="CU1442" s="194"/>
      <c r="CW1442" s="28"/>
      <c r="CX1442" s="28"/>
      <c r="CY1442" s="28"/>
      <c r="DD1442" s="194"/>
      <c r="DF1442" s="28"/>
      <c r="DG1442" s="28"/>
      <c r="DH1442" s="28"/>
      <c r="DM1442" s="194"/>
      <c r="DO1442" s="28"/>
      <c r="DP1442" s="28"/>
      <c r="DQ1442" s="28"/>
      <c r="DV1442" s="194"/>
      <c r="DX1442" s="28"/>
      <c r="DY1442" s="28"/>
      <c r="DZ1442" s="28"/>
      <c r="EE1442" s="194"/>
      <c r="EG1442" s="28"/>
      <c r="EH1442" s="28"/>
      <c r="EI1442" s="28"/>
      <c r="EN1442" s="194"/>
      <c r="EP1442" s="28"/>
      <c r="EQ1442" s="28"/>
      <c r="ER1442" s="28"/>
      <c r="EW1442" s="194"/>
      <c r="EY1442" s="28"/>
      <c r="EZ1442" s="28"/>
      <c r="FA1442" s="28"/>
      <c r="FF1442" s="194"/>
      <c r="FH1442" s="28"/>
      <c r="FI1442" s="28"/>
      <c r="FJ1442" s="28"/>
      <c r="FO1442" s="194"/>
      <c r="FQ1442" s="28"/>
      <c r="FR1442" s="28"/>
      <c r="FS1442" s="28"/>
      <c r="FX1442" s="194"/>
      <c r="FZ1442" s="28"/>
      <c r="GA1442" s="28"/>
      <c r="GB1442" s="28"/>
      <c r="GG1442" s="194"/>
      <c r="GI1442" s="28"/>
      <c r="GJ1442" s="28"/>
      <c r="GK1442" s="28"/>
      <c r="GP1442" s="194"/>
      <c r="GR1442" s="28"/>
      <c r="GS1442" s="28"/>
      <c r="GT1442" s="28"/>
      <c r="GY1442" s="194"/>
      <c r="HA1442" s="28"/>
      <c r="HB1442" s="28"/>
      <c r="HC1442" s="28"/>
      <c r="HH1442" s="194"/>
      <c r="HJ1442" s="28"/>
      <c r="HK1442" s="28"/>
      <c r="HL1442" s="28"/>
      <c r="HQ1442" s="28"/>
      <c r="HR1442" s="28"/>
      <c r="HS1442" s="28"/>
      <c r="HT1442" s="28"/>
      <c r="HU1442" s="28"/>
      <c r="HV1442" s="28"/>
      <c r="HW1442" s="28"/>
      <c r="HX1442" s="28"/>
      <c r="HY1442" s="28"/>
      <c r="HZ1442" s="28"/>
      <c r="IA1442" s="28"/>
      <c r="IB1442" s="28"/>
      <c r="IC1442" s="28"/>
      <c r="ID1442" s="28"/>
      <c r="IE1442" s="28"/>
      <c r="IF1442" s="28"/>
      <c r="IG1442" s="28"/>
      <c r="IH1442" s="28"/>
      <c r="II1442" s="28"/>
      <c r="IJ1442" s="28"/>
      <c r="IK1442" s="28"/>
      <c r="IL1442" s="28"/>
      <c r="IM1442" s="28"/>
      <c r="IN1442" s="28"/>
      <c r="IO1442" s="28"/>
      <c r="IP1442" s="28"/>
      <c r="IQ1442" s="28"/>
      <c r="IR1442" s="28"/>
      <c r="IS1442" s="28"/>
      <c r="IT1442" s="28"/>
      <c r="IU1442" s="28"/>
      <c r="IV1442" s="28"/>
    </row>
    <row r="1443" spans="1:256" s="50" customFormat="1" ht="18">
      <c r="A1443" s="330" t="s">
        <v>2140</v>
      </c>
      <c r="B1443" s="28"/>
      <c r="C1443" s="275"/>
      <c r="D1443" s="418" t="s">
        <v>129</v>
      </c>
      <c r="E1443" s="50">
        <f t="shared" si="22"/>
        <v>0</v>
      </c>
      <c r="F1443" s="284">
        <f t="shared" si="23"/>
        <v>0</v>
      </c>
      <c r="N1443" s="28"/>
      <c r="R1443" s="194"/>
      <c r="T1443" s="28"/>
      <c r="U1443" s="28"/>
      <c r="V1443" s="28"/>
      <c r="AA1443" s="194"/>
      <c r="AC1443" s="28"/>
      <c r="AD1443" s="28"/>
      <c r="AE1443" s="28"/>
      <c r="AJ1443" s="194"/>
      <c r="AL1443" s="28"/>
      <c r="AM1443" s="28"/>
      <c r="AN1443" s="28"/>
      <c r="AS1443" s="194"/>
      <c r="AU1443" s="28"/>
      <c r="AV1443" s="28"/>
      <c r="AW1443" s="28"/>
      <c r="BB1443" s="194"/>
      <c r="BD1443" s="28"/>
      <c r="BE1443" s="28"/>
      <c r="BF1443" s="28"/>
      <c r="BK1443" s="194"/>
      <c r="BM1443" s="28"/>
      <c r="BN1443" s="28"/>
      <c r="BO1443" s="28"/>
      <c r="BT1443" s="194"/>
      <c r="BV1443" s="28"/>
      <c r="BW1443" s="28"/>
      <c r="BX1443" s="28"/>
      <c r="CC1443" s="194"/>
      <c r="CE1443" s="28"/>
      <c r="CF1443" s="28"/>
      <c r="CG1443" s="28"/>
      <c r="CL1443" s="194"/>
      <c r="CN1443" s="28"/>
      <c r="CO1443" s="28"/>
      <c r="CP1443" s="28"/>
      <c r="CU1443" s="194"/>
      <c r="CW1443" s="28"/>
      <c r="CX1443" s="28"/>
      <c r="CY1443" s="28"/>
      <c r="DD1443" s="194"/>
      <c r="DF1443" s="28"/>
      <c r="DG1443" s="28"/>
      <c r="DH1443" s="28"/>
      <c r="DM1443" s="194"/>
      <c r="DO1443" s="28"/>
      <c r="DP1443" s="28"/>
      <c r="DQ1443" s="28"/>
      <c r="DV1443" s="194"/>
      <c r="DX1443" s="28"/>
      <c r="DY1443" s="28"/>
      <c r="DZ1443" s="28"/>
      <c r="EE1443" s="194"/>
      <c r="EG1443" s="28"/>
      <c r="EH1443" s="28"/>
      <c r="EI1443" s="28"/>
      <c r="EN1443" s="194"/>
      <c r="EP1443" s="28"/>
      <c r="EQ1443" s="28"/>
      <c r="ER1443" s="28"/>
      <c r="EW1443" s="194"/>
      <c r="EY1443" s="28"/>
      <c r="EZ1443" s="28"/>
      <c r="FA1443" s="28"/>
      <c r="FF1443" s="194"/>
      <c r="FH1443" s="28"/>
      <c r="FI1443" s="28"/>
      <c r="FJ1443" s="28"/>
      <c r="FO1443" s="194"/>
      <c r="FQ1443" s="28"/>
      <c r="FR1443" s="28"/>
      <c r="FS1443" s="28"/>
      <c r="FX1443" s="194"/>
      <c r="FZ1443" s="28"/>
      <c r="GA1443" s="28"/>
      <c r="GB1443" s="28"/>
      <c r="GG1443" s="194"/>
      <c r="GI1443" s="28"/>
      <c r="GJ1443" s="28"/>
      <c r="GK1443" s="28"/>
      <c r="GP1443" s="194"/>
      <c r="GR1443" s="28"/>
      <c r="GS1443" s="28"/>
      <c r="GT1443" s="28"/>
      <c r="GY1443" s="194"/>
      <c r="HA1443" s="28"/>
      <c r="HB1443" s="28"/>
      <c r="HC1443" s="28"/>
      <c r="HH1443" s="194"/>
      <c r="HJ1443" s="28"/>
      <c r="HK1443" s="28"/>
      <c r="HL1443" s="28"/>
      <c r="HQ1443" s="28"/>
      <c r="HR1443" s="28"/>
      <c r="HS1443" s="28"/>
      <c r="HT1443" s="28"/>
      <c r="HU1443" s="28"/>
      <c r="HV1443" s="28"/>
      <c r="HW1443" s="28"/>
      <c r="HX1443" s="28"/>
      <c r="HY1443" s="28"/>
      <c r="HZ1443" s="28"/>
      <c r="IA1443" s="28"/>
      <c r="IB1443" s="28"/>
      <c r="IC1443" s="28"/>
      <c r="ID1443" s="28"/>
      <c r="IE1443" s="28"/>
      <c r="IF1443" s="28"/>
      <c r="IG1443" s="28"/>
      <c r="IH1443" s="28"/>
      <c r="II1443" s="28"/>
      <c r="IJ1443" s="28"/>
      <c r="IK1443" s="28"/>
      <c r="IL1443" s="28"/>
      <c r="IM1443" s="28"/>
      <c r="IN1443" s="28"/>
      <c r="IO1443" s="28"/>
      <c r="IP1443" s="28"/>
      <c r="IQ1443" s="28"/>
      <c r="IR1443" s="28"/>
      <c r="IS1443" s="28"/>
      <c r="IT1443" s="28"/>
      <c r="IU1443" s="28"/>
      <c r="IV1443" s="28"/>
    </row>
    <row r="1444" spans="1:256" s="50" customFormat="1" ht="18.75">
      <c r="A1444" s="330" t="s">
        <v>1642</v>
      </c>
      <c r="B1444" s="419"/>
      <c r="C1444" s="417"/>
      <c r="D1444" s="418" t="s">
        <v>139</v>
      </c>
      <c r="E1444" s="50">
        <f t="shared" si="22"/>
        <v>28</v>
      </c>
      <c r="F1444" s="284">
        <f t="shared" si="23"/>
        <v>40</v>
      </c>
      <c r="I1444" s="50">
        <v>40</v>
      </c>
      <c r="L1444" s="28"/>
      <c r="N1444" s="28"/>
      <c r="R1444" s="194"/>
      <c r="T1444" s="28"/>
      <c r="U1444" s="28"/>
      <c r="V1444" s="28"/>
      <c r="AA1444" s="194"/>
      <c r="AC1444" s="28"/>
      <c r="AD1444" s="28"/>
      <c r="AE1444" s="28"/>
      <c r="AJ1444" s="194"/>
      <c r="AL1444" s="28"/>
      <c r="AM1444" s="28"/>
      <c r="AN1444" s="28"/>
      <c r="AS1444" s="194"/>
      <c r="AU1444" s="28"/>
      <c r="AV1444" s="28"/>
      <c r="AW1444" s="28"/>
      <c r="BB1444" s="194"/>
      <c r="BD1444" s="28"/>
      <c r="BE1444" s="28"/>
      <c r="BF1444" s="28"/>
      <c r="BK1444" s="194"/>
      <c r="BM1444" s="28"/>
      <c r="BN1444" s="28"/>
      <c r="BO1444" s="28"/>
      <c r="BT1444" s="194"/>
      <c r="BV1444" s="28"/>
      <c r="BW1444" s="28"/>
      <c r="BX1444" s="28"/>
      <c r="CC1444" s="194"/>
      <c r="CE1444" s="28"/>
      <c r="CF1444" s="28"/>
      <c r="CG1444" s="28"/>
      <c r="CL1444" s="194"/>
      <c r="CN1444" s="28"/>
      <c r="CO1444" s="28"/>
      <c r="CP1444" s="28"/>
      <c r="CU1444" s="194"/>
      <c r="CW1444" s="28"/>
      <c r="CX1444" s="28"/>
      <c r="CY1444" s="28"/>
      <c r="DD1444" s="194"/>
      <c r="DF1444" s="28"/>
      <c r="DG1444" s="28"/>
      <c r="DH1444" s="28"/>
      <c r="DM1444" s="194"/>
      <c r="DO1444" s="28"/>
      <c r="DP1444" s="28"/>
      <c r="DQ1444" s="28"/>
      <c r="DV1444" s="194"/>
      <c r="DX1444" s="28"/>
      <c r="DY1444" s="28"/>
      <c r="DZ1444" s="28"/>
      <c r="EE1444" s="194"/>
      <c r="EG1444" s="28"/>
      <c r="EH1444" s="28"/>
      <c r="EI1444" s="28"/>
      <c r="EN1444" s="194"/>
      <c r="EP1444" s="28"/>
      <c r="EQ1444" s="28"/>
      <c r="ER1444" s="28"/>
      <c r="EW1444" s="194"/>
      <c r="EY1444" s="28"/>
      <c r="EZ1444" s="28"/>
      <c r="FA1444" s="28"/>
      <c r="FF1444" s="194"/>
      <c r="FH1444" s="28"/>
      <c r="FI1444" s="28"/>
      <c r="FJ1444" s="28"/>
      <c r="FO1444" s="194"/>
      <c r="FQ1444" s="28"/>
      <c r="FR1444" s="28"/>
      <c r="FS1444" s="28"/>
      <c r="FX1444" s="194"/>
      <c r="FZ1444" s="28"/>
      <c r="GA1444" s="28"/>
      <c r="GB1444" s="28"/>
      <c r="GG1444" s="194"/>
      <c r="GI1444" s="28"/>
      <c r="GJ1444" s="28"/>
      <c r="GK1444" s="28"/>
      <c r="GP1444" s="194"/>
      <c r="GR1444" s="28"/>
      <c r="GS1444" s="28"/>
      <c r="GT1444" s="28"/>
      <c r="GY1444" s="194"/>
      <c r="HA1444" s="28"/>
      <c r="HB1444" s="28"/>
      <c r="HC1444" s="28"/>
      <c r="HH1444" s="194"/>
      <c r="HJ1444" s="28"/>
      <c r="HK1444" s="28"/>
      <c r="HL1444" s="28"/>
      <c r="HQ1444" s="28"/>
      <c r="HR1444" s="28"/>
      <c r="HS1444" s="28"/>
      <c r="HT1444" s="28"/>
      <c r="HU1444" s="28"/>
      <c r="HV1444" s="28"/>
      <c r="HW1444" s="28"/>
      <c r="HX1444" s="28"/>
      <c r="HY1444" s="28"/>
      <c r="HZ1444" s="28"/>
      <c r="IA1444" s="28"/>
      <c r="IB1444" s="28"/>
      <c r="IC1444" s="28"/>
      <c r="ID1444" s="28"/>
      <c r="IE1444" s="28"/>
      <c r="IF1444" s="28"/>
      <c r="IG1444" s="28"/>
      <c r="IH1444" s="28"/>
      <c r="II1444" s="28"/>
      <c r="IJ1444" s="28"/>
      <c r="IK1444" s="28"/>
      <c r="IL1444" s="28"/>
      <c r="IM1444" s="28"/>
      <c r="IN1444" s="28"/>
      <c r="IO1444" s="28"/>
      <c r="IP1444" s="28"/>
      <c r="IQ1444" s="28"/>
      <c r="IR1444" s="28"/>
      <c r="IS1444" s="28"/>
      <c r="IT1444" s="28"/>
      <c r="IU1444" s="28"/>
      <c r="IV1444" s="28"/>
    </row>
    <row r="1445" spans="1:256" s="50" customFormat="1" ht="18">
      <c r="A1445" s="330" t="s">
        <v>682</v>
      </c>
      <c r="B1445" s="420"/>
      <c r="C1445" s="420"/>
      <c r="D1445" s="418" t="s">
        <v>135</v>
      </c>
      <c r="E1445" s="50">
        <f t="shared" si="22"/>
        <v>5</v>
      </c>
      <c r="F1445" s="284">
        <f t="shared" si="23"/>
        <v>36</v>
      </c>
      <c r="H1445" s="50">
        <v>23</v>
      </c>
      <c r="I1445" s="50">
        <v>13</v>
      </c>
      <c r="N1445" s="28"/>
      <c r="R1445" s="194"/>
      <c r="T1445" s="28"/>
      <c r="U1445" s="28"/>
      <c r="V1445" s="28"/>
      <c r="AA1445" s="194"/>
      <c r="AC1445" s="28"/>
      <c r="AD1445" s="28"/>
      <c r="AE1445" s="28"/>
      <c r="AJ1445" s="194"/>
      <c r="AL1445" s="28"/>
      <c r="AM1445" s="28"/>
      <c r="AN1445" s="28"/>
      <c r="AS1445" s="194"/>
      <c r="AU1445" s="28"/>
      <c r="AV1445" s="28"/>
      <c r="AW1445" s="28"/>
      <c r="BB1445" s="194"/>
      <c r="BD1445" s="28"/>
      <c r="BE1445" s="28"/>
      <c r="BF1445" s="28"/>
      <c r="BK1445" s="194"/>
      <c r="BM1445" s="28"/>
      <c r="BN1445" s="28"/>
      <c r="BO1445" s="28"/>
      <c r="BT1445" s="194"/>
      <c r="BV1445" s="28"/>
      <c r="BW1445" s="28"/>
      <c r="BX1445" s="28"/>
      <c r="CC1445" s="194"/>
      <c r="CE1445" s="28"/>
      <c r="CF1445" s="28"/>
      <c r="CG1445" s="28"/>
      <c r="CL1445" s="194"/>
      <c r="CN1445" s="28"/>
      <c r="CO1445" s="28"/>
      <c r="CP1445" s="28"/>
      <c r="CU1445" s="194"/>
      <c r="CW1445" s="28"/>
      <c r="CX1445" s="28"/>
      <c r="CY1445" s="28"/>
      <c r="DD1445" s="194"/>
      <c r="DF1445" s="28"/>
      <c r="DG1445" s="28"/>
      <c r="DH1445" s="28"/>
      <c r="DM1445" s="194"/>
      <c r="DO1445" s="28"/>
      <c r="DP1445" s="28"/>
      <c r="DQ1445" s="28"/>
      <c r="DV1445" s="194"/>
      <c r="DX1445" s="28"/>
      <c r="DY1445" s="28"/>
      <c r="DZ1445" s="28"/>
      <c r="EE1445" s="194"/>
      <c r="EG1445" s="28"/>
      <c r="EH1445" s="28"/>
      <c r="EI1445" s="28"/>
      <c r="EN1445" s="194"/>
      <c r="EP1445" s="28"/>
      <c r="EQ1445" s="28"/>
      <c r="ER1445" s="28"/>
      <c r="EW1445" s="194"/>
      <c r="EY1445" s="28"/>
      <c r="EZ1445" s="28"/>
      <c r="FA1445" s="28"/>
      <c r="FF1445" s="194"/>
      <c r="FH1445" s="28"/>
      <c r="FI1445" s="28"/>
      <c r="FJ1445" s="28"/>
      <c r="FO1445" s="194"/>
      <c r="FQ1445" s="28"/>
      <c r="FR1445" s="28"/>
      <c r="FS1445" s="28"/>
      <c r="FX1445" s="194"/>
      <c r="FZ1445" s="28"/>
      <c r="GA1445" s="28"/>
      <c r="GB1445" s="28"/>
      <c r="GG1445" s="194"/>
      <c r="GI1445" s="28"/>
      <c r="GJ1445" s="28"/>
      <c r="GK1445" s="28"/>
      <c r="GP1445" s="194"/>
      <c r="GR1445" s="28"/>
      <c r="GS1445" s="28"/>
      <c r="GT1445" s="28"/>
      <c r="GY1445" s="194"/>
      <c r="HA1445" s="28"/>
      <c r="HB1445" s="28"/>
      <c r="HC1445" s="28"/>
      <c r="HH1445" s="194"/>
      <c r="HJ1445" s="28"/>
      <c r="HK1445" s="28"/>
      <c r="HL1445" s="28"/>
      <c r="HQ1445" s="28"/>
      <c r="HR1445" s="28"/>
      <c r="HS1445" s="28"/>
      <c r="HT1445" s="28"/>
      <c r="HU1445" s="28"/>
      <c r="HV1445" s="28"/>
      <c r="HW1445" s="28"/>
      <c r="HX1445" s="28"/>
      <c r="HY1445" s="28"/>
      <c r="HZ1445" s="28"/>
      <c r="IA1445" s="28"/>
      <c r="IB1445" s="28"/>
      <c r="IC1445" s="28"/>
      <c r="ID1445" s="28"/>
      <c r="IE1445" s="28"/>
      <c r="IF1445" s="28"/>
      <c r="IG1445" s="28"/>
      <c r="IH1445" s="28"/>
      <c r="II1445" s="28"/>
      <c r="IJ1445" s="28"/>
      <c r="IK1445" s="28"/>
      <c r="IL1445" s="28"/>
      <c r="IM1445" s="28"/>
      <c r="IN1445" s="28"/>
      <c r="IO1445" s="28"/>
      <c r="IP1445" s="28"/>
      <c r="IQ1445" s="28"/>
      <c r="IR1445" s="28"/>
      <c r="IS1445" s="28"/>
      <c r="IT1445" s="28"/>
      <c r="IU1445" s="28"/>
      <c r="IV1445" s="28"/>
    </row>
    <row r="1446" spans="1:256" s="50" customFormat="1" ht="18">
      <c r="A1446" s="330" t="s">
        <v>1179</v>
      </c>
      <c r="B1446" s="28"/>
      <c r="C1446" s="275"/>
      <c r="D1446" s="418" t="s">
        <v>129</v>
      </c>
      <c r="E1446" s="50">
        <f t="shared" si="22"/>
        <v>0</v>
      </c>
      <c r="F1446" s="284">
        <f t="shared" si="23"/>
        <v>3</v>
      </c>
      <c r="K1446" s="50">
        <v>3</v>
      </c>
      <c r="L1446" s="28"/>
      <c r="N1446" s="28"/>
      <c r="R1446" s="194"/>
      <c r="T1446" s="28"/>
      <c r="U1446" s="28"/>
      <c r="V1446" s="28"/>
      <c r="AA1446" s="194"/>
      <c r="AC1446" s="28"/>
      <c r="AD1446" s="28"/>
      <c r="AE1446" s="28"/>
      <c r="AJ1446" s="194"/>
      <c r="AL1446" s="28"/>
      <c r="AM1446" s="28"/>
      <c r="AN1446" s="28"/>
      <c r="AS1446" s="194"/>
      <c r="AU1446" s="28"/>
      <c r="AV1446" s="28"/>
      <c r="AW1446" s="28"/>
      <c r="BB1446" s="194"/>
      <c r="BD1446" s="28"/>
      <c r="BE1446" s="28"/>
      <c r="BF1446" s="28"/>
      <c r="BK1446" s="194"/>
      <c r="BM1446" s="28"/>
      <c r="BN1446" s="28"/>
      <c r="BO1446" s="28"/>
      <c r="BT1446" s="194"/>
      <c r="BV1446" s="28"/>
      <c r="BW1446" s="28"/>
      <c r="BX1446" s="28"/>
      <c r="CC1446" s="194"/>
      <c r="CE1446" s="28"/>
      <c r="CF1446" s="28"/>
      <c r="CG1446" s="28"/>
      <c r="CL1446" s="194"/>
      <c r="CN1446" s="28"/>
      <c r="CO1446" s="28"/>
      <c r="CP1446" s="28"/>
      <c r="CU1446" s="194"/>
      <c r="CW1446" s="28"/>
      <c r="CX1446" s="28"/>
      <c r="CY1446" s="28"/>
      <c r="DD1446" s="194"/>
      <c r="DF1446" s="28"/>
      <c r="DG1446" s="28"/>
      <c r="DH1446" s="28"/>
      <c r="DM1446" s="194"/>
      <c r="DO1446" s="28"/>
      <c r="DP1446" s="28"/>
      <c r="DQ1446" s="28"/>
      <c r="DV1446" s="194"/>
      <c r="DX1446" s="28"/>
      <c r="DY1446" s="28"/>
      <c r="DZ1446" s="28"/>
      <c r="EE1446" s="194"/>
      <c r="EG1446" s="28"/>
      <c r="EH1446" s="28"/>
      <c r="EI1446" s="28"/>
      <c r="EN1446" s="194"/>
      <c r="EP1446" s="28"/>
      <c r="EQ1446" s="28"/>
      <c r="ER1446" s="28"/>
      <c r="EW1446" s="194"/>
      <c r="EY1446" s="28"/>
      <c r="EZ1446" s="28"/>
      <c r="FA1446" s="28"/>
      <c r="FF1446" s="194"/>
      <c r="FH1446" s="28"/>
      <c r="FI1446" s="28"/>
      <c r="FJ1446" s="28"/>
      <c r="FO1446" s="194"/>
      <c r="FQ1446" s="28"/>
      <c r="FR1446" s="28"/>
      <c r="FS1446" s="28"/>
      <c r="FX1446" s="194"/>
      <c r="FZ1446" s="28"/>
      <c r="GA1446" s="28"/>
      <c r="GB1446" s="28"/>
      <c r="GG1446" s="194"/>
      <c r="GI1446" s="28"/>
      <c r="GJ1446" s="28"/>
      <c r="GK1446" s="28"/>
      <c r="GP1446" s="194"/>
      <c r="GR1446" s="28"/>
      <c r="GS1446" s="28"/>
      <c r="GT1446" s="28"/>
      <c r="GY1446" s="194"/>
      <c r="HA1446" s="28"/>
      <c r="HB1446" s="28"/>
      <c r="HC1446" s="28"/>
      <c r="HH1446" s="194"/>
      <c r="HJ1446" s="28"/>
      <c r="HK1446" s="28"/>
      <c r="HL1446" s="28"/>
      <c r="HQ1446" s="28"/>
      <c r="HR1446" s="28"/>
      <c r="HS1446" s="28"/>
      <c r="HT1446" s="28"/>
      <c r="HU1446" s="28"/>
      <c r="HV1446" s="28"/>
      <c r="HW1446" s="28"/>
      <c r="HX1446" s="28"/>
      <c r="HY1446" s="28"/>
      <c r="HZ1446" s="28"/>
      <c r="IA1446" s="28"/>
      <c r="IB1446" s="28"/>
      <c r="IC1446" s="28"/>
      <c r="ID1446" s="28"/>
      <c r="IE1446" s="28"/>
      <c r="IF1446" s="28"/>
      <c r="IG1446" s="28"/>
      <c r="IH1446" s="28"/>
      <c r="II1446" s="28"/>
      <c r="IJ1446" s="28"/>
      <c r="IK1446" s="28"/>
      <c r="IL1446" s="28"/>
      <c r="IM1446" s="28"/>
      <c r="IN1446" s="28"/>
      <c r="IO1446" s="28"/>
      <c r="IP1446" s="28"/>
      <c r="IQ1446" s="28"/>
      <c r="IR1446" s="28"/>
      <c r="IS1446" s="28"/>
      <c r="IT1446" s="28"/>
      <c r="IU1446" s="28"/>
      <c r="IV1446" s="28"/>
    </row>
    <row r="1447" spans="1:256" s="50" customFormat="1" ht="18.75">
      <c r="A1447" s="330" t="s">
        <v>676</v>
      </c>
      <c r="B1447" s="417"/>
      <c r="C1447" s="417"/>
      <c r="D1447" s="1" t="s">
        <v>131</v>
      </c>
      <c r="E1447" s="50">
        <f t="shared" si="22"/>
        <v>9</v>
      </c>
      <c r="F1447" s="284">
        <f t="shared" si="23"/>
        <v>4</v>
      </c>
      <c r="H1447" s="50">
        <v>3</v>
      </c>
      <c r="I1447" s="50">
        <v>1</v>
      </c>
      <c r="N1447" s="28"/>
      <c r="R1447" s="194"/>
      <c r="T1447" s="28"/>
      <c r="U1447" s="28"/>
      <c r="V1447" s="28"/>
      <c r="AA1447" s="194"/>
      <c r="AC1447" s="28"/>
      <c r="AD1447" s="28"/>
      <c r="AE1447" s="28"/>
      <c r="AJ1447" s="194"/>
      <c r="AL1447" s="28"/>
      <c r="AM1447" s="28"/>
      <c r="AN1447" s="28"/>
      <c r="AS1447" s="194"/>
      <c r="AU1447" s="28"/>
      <c r="AV1447" s="28"/>
      <c r="AW1447" s="28"/>
      <c r="BB1447" s="194"/>
      <c r="BD1447" s="28"/>
      <c r="BE1447" s="28"/>
      <c r="BF1447" s="28"/>
      <c r="BK1447" s="194"/>
      <c r="BM1447" s="28"/>
      <c r="BN1447" s="28"/>
      <c r="BO1447" s="28"/>
      <c r="BT1447" s="194"/>
      <c r="BV1447" s="28"/>
      <c r="BW1447" s="28"/>
      <c r="BX1447" s="28"/>
      <c r="CC1447" s="194"/>
      <c r="CE1447" s="28"/>
      <c r="CF1447" s="28"/>
      <c r="CG1447" s="28"/>
      <c r="CL1447" s="194"/>
      <c r="CN1447" s="28"/>
      <c r="CO1447" s="28"/>
      <c r="CP1447" s="28"/>
      <c r="CU1447" s="194"/>
      <c r="CW1447" s="28"/>
      <c r="CX1447" s="28"/>
      <c r="CY1447" s="28"/>
      <c r="DD1447" s="194"/>
      <c r="DF1447" s="28"/>
      <c r="DG1447" s="28"/>
      <c r="DH1447" s="28"/>
      <c r="DM1447" s="194"/>
      <c r="DO1447" s="28"/>
      <c r="DP1447" s="28"/>
      <c r="DQ1447" s="28"/>
      <c r="DV1447" s="194"/>
      <c r="DX1447" s="28"/>
      <c r="DY1447" s="28"/>
      <c r="DZ1447" s="28"/>
      <c r="EE1447" s="194"/>
      <c r="EG1447" s="28"/>
      <c r="EH1447" s="28"/>
      <c r="EI1447" s="28"/>
      <c r="EN1447" s="194"/>
      <c r="EP1447" s="28"/>
      <c r="EQ1447" s="28"/>
      <c r="ER1447" s="28"/>
      <c r="EW1447" s="194"/>
      <c r="EY1447" s="28"/>
      <c r="EZ1447" s="28"/>
      <c r="FA1447" s="28"/>
      <c r="FF1447" s="194"/>
      <c r="FH1447" s="28"/>
      <c r="FI1447" s="28"/>
      <c r="FJ1447" s="28"/>
      <c r="FO1447" s="194"/>
      <c r="FQ1447" s="28"/>
      <c r="FR1447" s="28"/>
      <c r="FS1447" s="28"/>
      <c r="FX1447" s="194"/>
      <c r="FZ1447" s="28"/>
      <c r="GA1447" s="28"/>
      <c r="GB1447" s="28"/>
      <c r="GG1447" s="194"/>
      <c r="GI1447" s="28"/>
      <c r="GJ1447" s="28"/>
      <c r="GK1447" s="28"/>
      <c r="GP1447" s="194"/>
      <c r="GR1447" s="28"/>
      <c r="GS1447" s="28"/>
      <c r="GT1447" s="28"/>
      <c r="GY1447" s="194"/>
      <c r="HA1447" s="28"/>
      <c r="HB1447" s="28"/>
      <c r="HC1447" s="28"/>
      <c r="HH1447" s="194"/>
      <c r="HJ1447" s="28"/>
      <c r="HK1447" s="28"/>
      <c r="HL1447" s="28"/>
      <c r="HQ1447" s="28"/>
      <c r="HR1447" s="28"/>
      <c r="HS1447" s="28"/>
      <c r="HT1447" s="28"/>
      <c r="HU1447" s="28"/>
      <c r="HV1447" s="28"/>
      <c r="HW1447" s="28"/>
      <c r="HX1447" s="28"/>
      <c r="HY1447" s="28"/>
      <c r="HZ1447" s="28"/>
      <c r="IA1447" s="28"/>
      <c r="IB1447" s="28"/>
      <c r="IC1447" s="28"/>
      <c r="ID1447" s="28"/>
      <c r="IE1447" s="28"/>
      <c r="IF1447" s="28"/>
      <c r="IG1447" s="28"/>
      <c r="IH1447" s="28"/>
      <c r="II1447" s="28"/>
      <c r="IJ1447" s="28"/>
      <c r="IK1447" s="28"/>
      <c r="IL1447" s="28"/>
      <c r="IM1447" s="28"/>
      <c r="IN1447" s="28"/>
      <c r="IO1447" s="28"/>
      <c r="IP1447" s="28"/>
      <c r="IQ1447" s="28"/>
      <c r="IR1447" s="28"/>
      <c r="IS1447" s="28"/>
      <c r="IT1447" s="28"/>
      <c r="IU1447" s="28"/>
      <c r="IV1447" s="28"/>
    </row>
    <row r="1448" spans="1:256" s="50" customFormat="1" ht="18.75">
      <c r="A1448" s="330" t="s">
        <v>425</v>
      </c>
      <c r="B1448" s="419"/>
      <c r="C1448" s="417"/>
      <c r="D1448" s="418" t="s">
        <v>139</v>
      </c>
      <c r="E1448" s="50">
        <f t="shared" si="22"/>
        <v>69</v>
      </c>
      <c r="F1448" s="284">
        <f t="shared" si="23"/>
        <v>884</v>
      </c>
      <c r="G1448" s="50">
        <v>452</v>
      </c>
      <c r="H1448" s="50">
        <v>432</v>
      </c>
      <c r="L1448" s="28"/>
      <c r="N1448" s="28"/>
      <c r="R1448" s="194"/>
      <c r="T1448" s="28"/>
      <c r="U1448" s="28"/>
      <c r="V1448" s="28"/>
      <c r="AA1448" s="194"/>
      <c r="AC1448" s="28"/>
      <c r="AD1448" s="28"/>
      <c r="AE1448" s="28"/>
      <c r="AJ1448" s="194"/>
      <c r="AL1448" s="28"/>
      <c r="AM1448" s="28"/>
      <c r="AN1448" s="28"/>
      <c r="AS1448" s="194"/>
      <c r="AU1448" s="28"/>
      <c r="AV1448" s="28"/>
      <c r="AW1448" s="28"/>
      <c r="BB1448" s="194"/>
      <c r="BD1448" s="28"/>
      <c r="BE1448" s="28"/>
      <c r="BF1448" s="28"/>
      <c r="BK1448" s="194"/>
      <c r="BM1448" s="28"/>
      <c r="BN1448" s="28"/>
      <c r="BO1448" s="28"/>
      <c r="BT1448" s="194"/>
      <c r="BV1448" s="28"/>
      <c r="BW1448" s="28"/>
      <c r="BX1448" s="28"/>
      <c r="CC1448" s="194"/>
      <c r="CE1448" s="28"/>
      <c r="CF1448" s="28"/>
      <c r="CG1448" s="28"/>
      <c r="CL1448" s="194"/>
      <c r="CN1448" s="28"/>
      <c r="CO1448" s="28"/>
      <c r="CP1448" s="28"/>
      <c r="CU1448" s="194"/>
      <c r="CW1448" s="28"/>
      <c r="CX1448" s="28"/>
      <c r="CY1448" s="28"/>
      <c r="DD1448" s="194"/>
      <c r="DF1448" s="28"/>
      <c r="DG1448" s="28"/>
      <c r="DH1448" s="28"/>
      <c r="DM1448" s="194"/>
      <c r="DO1448" s="28"/>
      <c r="DP1448" s="28"/>
      <c r="DQ1448" s="28"/>
      <c r="DV1448" s="194"/>
      <c r="DX1448" s="28"/>
      <c r="DY1448" s="28"/>
      <c r="DZ1448" s="28"/>
      <c r="EE1448" s="194"/>
      <c r="EG1448" s="28"/>
      <c r="EH1448" s="28"/>
      <c r="EI1448" s="28"/>
      <c r="EN1448" s="194"/>
      <c r="EP1448" s="28"/>
      <c r="EQ1448" s="28"/>
      <c r="ER1448" s="28"/>
      <c r="EW1448" s="194"/>
      <c r="EY1448" s="28"/>
      <c r="EZ1448" s="28"/>
      <c r="FA1448" s="28"/>
      <c r="FF1448" s="194"/>
      <c r="FH1448" s="28"/>
      <c r="FI1448" s="28"/>
      <c r="FJ1448" s="28"/>
      <c r="FO1448" s="194"/>
      <c r="FQ1448" s="28"/>
      <c r="FR1448" s="28"/>
      <c r="FS1448" s="28"/>
      <c r="FX1448" s="194"/>
      <c r="FZ1448" s="28"/>
      <c r="GA1448" s="28"/>
      <c r="GB1448" s="28"/>
      <c r="GG1448" s="194"/>
      <c r="GI1448" s="28"/>
      <c r="GJ1448" s="28"/>
      <c r="GK1448" s="28"/>
      <c r="GP1448" s="194"/>
      <c r="GR1448" s="28"/>
      <c r="GS1448" s="28"/>
      <c r="GT1448" s="28"/>
      <c r="GY1448" s="194"/>
      <c r="HA1448" s="28"/>
      <c r="HB1448" s="28"/>
      <c r="HC1448" s="28"/>
      <c r="HH1448" s="194"/>
      <c r="HJ1448" s="28"/>
      <c r="HK1448" s="28"/>
      <c r="HL1448" s="28"/>
      <c r="HQ1448" s="28"/>
      <c r="HR1448" s="28"/>
      <c r="HS1448" s="28"/>
      <c r="HT1448" s="28"/>
      <c r="HU1448" s="28"/>
      <c r="HV1448" s="28"/>
      <c r="HW1448" s="28"/>
      <c r="HX1448" s="28"/>
      <c r="HY1448" s="28"/>
      <c r="HZ1448" s="28"/>
      <c r="IA1448" s="28"/>
      <c r="IB1448" s="28"/>
      <c r="IC1448" s="28"/>
      <c r="ID1448" s="28"/>
      <c r="IE1448" s="28"/>
      <c r="IF1448" s="28"/>
      <c r="IG1448" s="28"/>
      <c r="IH1448" s="28"/>
      <c r="II1448" s="28"/>
      <c r="IJ1448" s="28"/>
      <c r="IK1448" s="28"/>
      <c r="IL1448" s="28"/>
      <c r="IM1448" s="28"/>
      <c r="IN1448" s="28"/>
      <c r="IO1448" s="28"/>
      <c r="IP1448" s="28"/>
      <c r="IQ1448" s="28"/>
      <c r="IR1448" s="28"/>
      <c r="IS1448" s="28"/>
      <c r="IT1448" s="28"/>
      <c r="IU1448" s="28"/>
      <c r="IV1448" s="28"/>
    </row>
    <row r="1449" spans="1:256" s="50" customFormat="1" ht="18">
      <c r="A1449" s="330" t="s">
        <v>664</v>
      </c>
      <c r="B1449" s="28"/>
      <c r="C1449" s="275"/>
      <c r="D1449" s="418" t="s">
        <v>129</v>
      </c>
      <c r="E1449" s="50">
        <f t="shared" ref="E1449:E1512" si="24">COUNTIF($A$599:$AQF$672,A1449)</f>
        <v>0</v>
      </c>
      <c r="F1449" s="284">
        <f t="shared" ref="F1449:F1512" si="25">SUM(G1449:L1449)</f>
        <v>13</v>
      </c>
      <c r="G1449" s="50">
        <v>2</v>
      </c>
      <c r="I1449" s="50">
        <v>3</v>
      </c>
      <c r="J1449" s="50">
        <v>8</v>
      </c>
      <c r="N1449" s="28"/>
      <c r="R1449" s="194"/>
      <c r="T1449" s="28"/>
      <c r="U1449" s="28"/>
      <c r="V1449" s="28"/>
      <c r="AA1449" s="194"/>
      <c r="AC1449" s="28"/>
      <c r="AD1449" s="28"/>
      <c r="AE1449" s="28"/>
      <c r="AJ1449" s="194"/>
      <c r="AL1449" s="28"/>
      <c r="AM1449" s="28"/>
      <c r="AN1449" s="28"/>
      <c r="AS1449" s="194"/>
      <c r="AU1449" s="28"/>
      <c r="AV1449" s="28"/>
      <c r="AW1449" s="28"/>
      <c r="BB1449" s="194"/>
      <c r="BD1449" s="28"/>
      <c r="BE1449" s="28"/>
      <c r="BF1449" s="28"/>
      <c r="BK1449" s="194"/>
      <c r="BM1449" s="28"/>
      <c r="BN1449" s="28"/>
      <c r="BO1449" s="28"/>
      <c r="BT1449" s="194"/>
      <c r="BV1449" s="28"/>
      <c r="BW1449" s="28"/>
      <c r="BX1449" s="28"/>
      <c r="CC1449" s="194"/>
      <c r="CE1449" s="28"/>
      <c r="CF1449" s="28"/>
      <c r="CG1449" s="28"/>
      <c r="CL1449" s="194"/>
      <c r="CN1449" s="28"/>
      <c r="CO1449" s="28"/>
      <c r="CP1449" s="28"/>
      <c r="CU1449" s="194"/>
      <c r="CW1449" s="28"/>
      <c r="CX1449" s="28"/>
      <c r="CY1449" s="28"/>
      <c r="DD1449" s="194"/>
      <c r="DF1449" s="28"/>
      <c r="DG1449" s="28"/>
      <c r="DH1449" s="28"/>
      <c r="DM1449" s="194"/>
      <c r="DO1449" s="28"/>
      <c r="DP1449" s="28"/>
      <c r="DQ1449" s="28"/>
      <c r="DV1449" s="194"/>
      <c r="DX1449" s="28"/>
      <c r="DY1449" s="28"/>
      <c r="DZ1449" s="28"/>
      <c r="EE1449" s="194"/>
      <c r="EG1449" s="28"/>
      <c r="EH1449" s="28"/>
      <c r="EI1449" s="28"/>
      <c r="EN1449" s="194"/>
      <c r="EP1449" s="28"/>
      <c r="EQ1449" s="28"/>
      <c r="ER1449" s="28"/>
      <c r="EW1449" s="194"/>
      <c r="EY1449" s="28"/>
      <c r="EZ1449" s="28"/>
      <c r="FA1449" s="28"/>
      <c r="FF1449" s="194"/>
      <c r="FH1449" s="28"/>
      <c r="FI1449" s="28"/>
      <c r="FJ1449" s="28"/>
      <c r="FO1449" s="194"/>
      <c r="FQ1449" s="28"/>
      <c r="FR1449" s="28"/>
      <c r="FS1449" s="28"/>
      <c r="FX1449" s="194"/>
      <c r="FZ1449" s="28"/>
      <c r="GA1449" s="28"/>
      <c r="GB1449" s="28"/>
      <c r="GG1449" s="194"/>
      <c r="GI1449" s="28"/>
      <c r="GJ1449" s="28"/>
      <c r="GK1449" s="28"/>
      <c r="GP1449" s="194"/>
      <c r="GR1449" s="28"/>
      <c r="GS1449" s="28"/>
      <c r="GT1449" s="28"/>
      <c r="GY1449" s="194"/>
      <c r="HA1449" s="28"/>
      <c r="HB1449" s="28"/>
      <c r="HC1449" s="28"/>
      <c r="HH1449" s="194"/>
      <c r="HJ1449" s="28"/>
      <c r="HK1449" s="28"/>
      <c r="HL1449" s="28"/>
      <c r="HQ1449" s="28"/>
      <c r="HR1449" s="28"/>
      <c r="HS1449" s="28"/>
      <c r="HT1449" s="28"/>
      <c r="HU1449" s="28"/>
      <c r="HV1449" s="28"/>
      <c r="HW1449" s="28"/>
      <c r="HX1449" s="28"/>
      <c r="HY1449" s="28"/>
      <c r="HZ1449" s="28"/>
      <c r="IA1449" s="28"/>
      <c r="IB1449" s="28"/>
      <c r="IC1449" s="28"/>
      <c r="ID1449" s="28"/>
      <c r="IE1449" s="28"/>
      <c r="IF1449" s="28"/>
      <c r="IG1449" s="28"/>
      <c r="IH1449" s="28"/>
      <c r="II1449" s="28"/>
      <c r="IJ1449" s="28"/>
      <c r="IK1449" s="28"/>
      <c r="IL1449" s="28"/>
      <c r="IM1449" s="28"/>
      <c r="IN1449" s="28"/>
      <c r="IO1449" s="28"/>
      <c r="IP1449" s="28"/>
      <c r="IQ1449" s="28"/>
      <c r="IR1449" s="28"/>
      <c r="IS1449" s="28"/>
      <c r="IT1449" s="28"/>
      <c r="IU1449" s="28"/>
      <c r="IV1449" s="28"/>
    </row>
    <row r="1450" spans="1:256" s="50" customFormat="1" ht="18">
      <c r="A1450" s="330" t="s">
        <v>2076</v>
      </c>
      <c r="B1450" s="28"/>
      <c r="C1450" s="275"/>
      <c r="D1450" s="418" t="s">
        <v>129</v>
      </c>
      <c r="E1450" s="50">
        <f t="shared" si="24"/>
        <v>1</v>
      </c>
      <c r="F1450" s="284">
        <f t="shared" si="25"/>
        <v>12</v>
      </c>
      <c r="H1450" s="456">
        <v>2</v>
      </c>
      <c r="I1450" s="50">
        <v>10</v>
      </c>
      <c r="N1450" s="28"/>
      <c r="R1450" s="194"/>
      <c r="T1450" s="28"/>
      <c r="U1450" s="28"/>
      <c r="V1450" s="28"/>
      <c r="AA1450" s="194"/>
      <c r="AC1450" s="28"/>
      <c r="AD1450" s="28"/>
      <c r="AE1450" s="28"/>
      <c r="AJ1450" s="194"/>
      <c r="AL1450" s="28"/>
      <c r="AM1450" s="28"/>
      <c r="AN1450" s="28"/>
      <c r="AS1450" s="194"/>
      <c r="AU1450" s="28"/>
      <c r="AV1450" s="28"/>
      <c r="AW1450" s="28"/>
      <c r="BB1450" s="194"/>
      <c r="BD1450" s="28"/>
      <c r="BE1450" s="28"/>
      <c r="BF1450" s="28"/>
      <c r="BK1450" s="194"/>
      <c r="BM1450" s="28"/>
      <c r="BN1450" s="28"/>
      <c r="BO1450" s="28"/>
      <c r="BT1450" s="194"/>
      <c r="BV1450" s="28"/>
      <c r="BW1450" s="28"/>
      <c r="BX1450" s="28"/>
      <c r="CC1450" s="194"/>
      <c r="CE1450" s="28"/>
      <c r="CF1450" s="28"/>
      <c r="CG1450" s="28"/>
      <c r="CL1450" s="194"/>
      <c r="CN1450" s="28"/>
      <c r="CO1450" s="28"/>
      <c r="CP1450" s="28"/>
      <c r="CU1450" s="194"/>
      <c r="CW1450" s="28"/>
      <c r="CX1450" s="28"/>
      <c r="CY1450" s="28"/>
      <c r="DD1450" s="194"/>
      <c r="DF1450" s="28"/>
      <c r="DG1450" s="28"/>
      <c r="DH1450" s="28"/>
      <c r="DM1450" s="194"/>
      <c r="DO1450" s="28"/>
      <c r="DP1450" s="28"/>
      <c r="DQ1450" s="28"/>
      <c r="DV1450" s="194"/>
      <c r="DX1450" s="28"/>
      <c r="DY1450" s="28"/>
      <c r="DZ1450" s="28"/>
      <c r="EE1450" s="194"/>
      <c r="EG1450" s="28"/>
      <c r="EH1450" s="28"/>
      <c r="EI1450" s="28"/>
      <c r="EN1450" s="194"/>
      <c r="EP1450" s="28"/>
      <c r="EQ1450" s="28"/>
      <c r="ER1450" s="28"/>
      <c r="EW1450" s="194"/>
      <c r="EY1450" s="28"/>
      <c r="EZ1450" s="28"/>
      <c r="FA1450" s="28"/>
      <c r="FF1450" s="194"/>
      <c r="FH1450" s="28"/>
      <c r="FI1450" s="28"/>
      <c r="FJ1450" s="28"/>
      <c r="FO1450" s="194"/>
      <c r="FQ1450" s="28"/>
      <c r="FR1450" s="28"/>
      <c r="FS1450" s="28"/>
      <c r="FX1450" s="194"/>
      <c r="FZ1450" s="28"/>
      <c r="GA1450" s="28"/>
      <c r="GB1450" s="28"/>
      <c r="GG1450" s="194"/>
      <c r="GI1450" s="28"/>
      <c r="GJ1450" s="28"/>
      <c r="GK1450" s="28"/>
      <c r="GP1450" s="194"/>
      <c r="GR1450" s="28"/>
      <c r="GS1450" s="28"/>
      <c r="GT1450" s="28"/>
      <c r="GY1450" s="194"/>
      <c r="HA1450" s="28"/>
      <c r="HB1450" s="28"/>
      <c r="HC1450" s="28"/>
      <c r="HH1450" s="194"/>
      <c r="HJ1450" s="28"/>
      <c r="HK1450" s="28"/>
      <c r="HL1450" s="28"/>
      <c r="HQ1450" s="28"/>
      <c r="HR1450" s="28"/>
      <c r="HS1450" s="28"/>
      <c r="HT1450" s="28"/>
      <c r="HU1450" s="28"/>
      <c r="HV1450" s="28"/>
      <c r="HW1450" s="28"/>
      <c r="HX1450" s="28"/>
      <c r="HY1450" s="28"/>
      <c r="HZ1450" s="28"/>
      <c r="IA1450" s="28"/>
      <c r="IB1450" s="28"/>
      <c r="IC1450" s="28"/>
      <c r="ID1450" s="28"/>
      <c r="IE1450" s="28"/>
      <c r="IF1450" s="28"/>
      <c r="IG1450" s="28"/>
      <c r="IH1450" s="28"/>
      <c r="II1450" s="28"/>
      <c r="IJ1450" s="28"/>
      <c r="IK1450" s="28"/>
      <c r="IL1450" s="28"/>
      <c r="IM1450" s="28"/>
      <c r="IN1450" s="28"/>
      <c r="IO1450" s="28"/>
      <c r="IP1450" s="28"/>
      <c r="IQ1450" s="28"/>
      <c r="IR1450" s="28"/>
      <c r="IS1450" s="28"/>
      <c r="IT1450" s="28"/>
      <c r="IU1450" s="28"/>
      <c r="IV1450" s="28"/>
    </row>
    <row r="1451" spans="1:256" s="50" customFormat="1" ht="18">
      <c r="A1451" s="330" t="s">
        <v>494</v>
      </c>
      <c r="B1451" s="28"/>
      <c r="C1451" s="420"/>
      <c r="D1451" s="418" t="s">
        <v>129</v>
      </c>
      <c r="E1451" s="50">
        <f t="shared" si="24"/>
        <v>3</v>
      </c>
      <c r="F1451" s="284">
        <f t="shared" si="25"/>
        <v>0</v>
      </c>
      <c r="H1451" s="456"/>
      <c r="L1451" s="28"/>
      <c r="N1451" s="28"/>
      <c r="R1451" s="194"/>
      <c r="T1451" s="28"/>
      <c r="U1451" s="28"/>
      <c r="V1451" s="28"/>
      <c r="AA1451" s="194"/>
      <c r="AC1451" s="28"/>
      <c r="AD1451" s="28"/>
      <c r="AE1451" s="28"/>
      <c r="AJ1451" s="194"/>
      <c r="AL1451" s="28"/>
      <c r="AM1451" s="28"/>
      <c r="AN1451" s="28"/>
      <c r="AS1451" s="194"/>
      <c r="AU1451" s="28"/>
      <c r="AV1451" s="28"/>
      <c r="AW1451" s="28"/>
      <c r="BB1451" s="194"/>
      <c r="BD1451" s="28"/>
      <c r="BE1451" s="28"/>
      <c r="BF1451" s="28"/>
      <c r="BK1451" s="194"/>
      <c r="BM1451" s="28"/>
      <c r="BN1451" s="28"/>
      <c r="BO1451" s="28"/>
      <c r="BT1451" s="194"/>
      <c r="BV1451" s="28"/>
      <c r="BW1451" s="28"/>
      <c r="BX1451" s="28"/>
      <c r="CC1451" s="194"/>
      <c r="CE1451" s="28"/>
      <c r="CF1451" s="28"/>
      <c r="CG1451" s="28"/>
      <c r="CL1451" s="194"/>
      <c r="CN1451" s="28"/>
      <c r="CO1451" s="28"/>
      <c r="CP1451" s="28"/>
      <c r="CU1451" s="194"/>
      <c r="CW1451" s="28"/>
      <c r="CX1451" s="28"/>
      <c r="CY1451" s="28"/>
      <c r="DD1451" s="194"/>
      <c r="DF1451" s="28"/>
      <c r="DG1451" s="28"/>
      <c r="DH1451" s="28"/>
      <c r="DM1451" s="194"/>
      <c r="DO1451" s="28"/>
      <c r="DP1451" s="28"/>
      <c r="DQ1451" s="28"/>
      <c r="DV1451" s="194"/>
      <c r="DX1451" s="28"/>
      <c r="DY1451" s="28"/>
      <c r="DZ1451" s="28"/>
      <c r="EE1451" s="194"/>
      <c r="EG1451" s="28"/>
      <c r="EH1451" s="28"/>
      <c r="EI1451" s="28"/>
      <c r="EN1451" s="194"/>
      <c r="EP1451" s="28"/>
      <c r="EQ1451" s="28"/>
      <c r="ER1451" s="28"/>
      <c r="EW1451" s="194"/>
      <c r="EY1451" s="28"/>
      <c r="EZ1451" s="28"/>
      <c r="FA1451" s="28"/>
      <c r="FF1451" s="194"/>
      <c r="FH1451" s="28"/>
      <c r="FI1451" s="28"/>
      <c r="FJ1451" s="28"/>
      <c r="FO1451" s="194"/>
      <c r="FQ1451" s="28"/>
      <c r="FR1451" s="28"/>
      <c r="FS1451" s="28"/>
      <c r="FX1451" s="194"/>
      <c r="FZ1451" s="28"/>
      <c r="GA1451" s="28"/>
      <c r="GB1451" s="28"/>
      <c r="GG1451" s="194"/>
      <c r="GI1451" s="28"/>
      <c r="GJ1451" s="28"/>
      <c r="GK1451" s="28"/>
      <c r="GP1451" s="194"/>
      <c r="GR1451" s="28"/>
      <c r="GS1451" s="28"/>
      <c r="GT1451" s="28"/>
      <c r="GY1451" s="194"/>
      <c r="HA1451" s="28"/>
      <c r="HB1451" s="28"/>
      <c r="HC1451" s="28"/>
      <c r="HH1451" s="194"/>
      <c r="HJ1451" s="28"/>
      <c r="HK1451" s="28"/>
      <c r="HL1451" s="28"/>
      <c r="HQ1451" s="28"/>
      <c r="HR1451" s="28"/>
      <c r="HS1451" s="28"/>
      <c r="HT1451" s="28"/>
      <c r="HU1451" s="28"/>
      <c r="HV1451" s="28"/>
      <c r="HW1451" s="28"/>
      <c r="HX1451" s="28"/>
      <c r="HY1451" s="28"/>
      <c r="HZ1451" s="28"/>
      <c r="IA1451" s="28"/>
      <c r="IB1451" s="28"/>
      <c r="IC1451" s="28"/>
      <c r="ID1451" s="28"/>
      <c r="IE1451" s="28"/>
      <c r="IF1451" s="28"/>
      <c r="IG1451" s="28"/>
      <c r="IH1451" s="28"/>
      <c r="II1451" s="28"/>
      <c r="IJ1451" s="28"/>
      <c r="IK1451" s="28"/>
      <c r="IL1451" s="28"/>
      <c r="IM1451" s="28"/>
      <c r="IN1451" s="28"/>
      <c r="IO1451" s="28"/>
      <c r="IP1451" s="28"/>
      <c r="IQ1451" s="28"/>
      <c r="IR1451" s="28"/>
      <c r="IS1451" s="28"/>
      <c r="IT1451" s="28"/>
      <c r="IU1451" s="28"/>
      <c r="IV1451" s="28"/>
    </row>
    <row r="1452" spans="1:256" s="50" customFormat="1" ht="18">
      <c r="A1452" s="330" t="s">
        <v>2141</v>
      </c>
      <c r="B1452" s="28"/>
      <c r="C1452" s="275"/>
      <c r="D1452" s="418" t="s">
        <v>129</v>
      </c>
      <c r="E1452" s="50">
        <f t="shared" si="24"/>
        <v>0</v>
      </c>
      <c r="F1452" s="284">
        <f t="shared" si="25"/>
        <v>1</v>
      </c>
      <c r="J1452" s="50">
        <v>1</v>
      </c>
      <c r="N1452" s="28"/>
      <c r="R1452" s="194"/>
      <c r="T1452" s="28"/>
      <c r="U1452" s="28"/>
      <c r="V1452" s="28"/>
      <c r="AA1452" s="194"/>
      <c r="AC1452" s="28"/>
      <c r="AD1452" s="28"/>
      <c r="AE1452" s="28"/>
      <c r="AJ1452" s="194"/>
      <c r="AL1452" s="28"/>
      <c r="AM1452" s="28"/>
      <c r="AN1452" s="28"/>
      <c r="AS1452" s="194"/>
      <c r="AU1452" s="28"/>
      <c r="AV1452" s="28"/>
      <c r="AW1452" s="28"/>
      <c r="BB1452" s="194"/>
      <c r="BD1452" s="28"/>
      <c r="BE1452" s="28"/>
      <c r="BF1452" s="28"/>
      <c r="BK1452" s="194"/>
      <c r="BM1452" s="28"/>
      <c r="BN1452" s="28"/>
      <c r="BO1452" s="28"/>
      <c r="BT1452" s="194"/>
      <c r="BV1452" s="28"/>
      <c r="BW1452" s="28"/>
      <c r="BX1452" s="28"/>
      <c r="CC1452" s="194"/>
      <c r="CE1452" s="28"/>
      <c r="CF1452" s="28"/>
      <c r="CG1452" s="28"/>
      <c r="CL1452" s="194"/>
      <c r="CN1452" s="28"/>
      <c r="CO1452" s="28"/>
      <c r="CP1452" s="28"/>
      <c r="CU1452" s="194"/>
      <c r="CW1452" s="28"/>
      <c r="CX1452" s="28"/>
      <c r="CY1452" s="28"/>
      <c r="DD1452" s="194"/>
      <c r="DF1452" s="28"/>
      <c r="DG1452" s="28"/>
      <c r="DH1452" s="28"/>
      <c r="DM1452" s="194"/>
      <c r="DO1452" s="28"/>
      <c r="DP1452" s="28"/>
      <c r="DQ1452" s="28"/>
      <c r="DV1452" s="194"/>
      <c r="DX1452" s="28"/>
      <c r="DY1452" s="28"/>
      <c r="DZ1452" s="28"/>
      <c r="EE1452" s="194"/>
      <c r="EG1452" s="28"/>
      <c r="EH1452" s="28"/>
      <c r="EI1452" s="28"/>
      <c r="EN1452" s="194"/>
      <c r="EP1452" s="28"/>
      <c r="EQ1452" s="28"/>
      <c r="ER1452" s="28"/>
      <c r="EW1452" s="194"/>
      <c r="EY1452" s="28"/>
      <c r="EZ1452" s="28"/>
      <c r="FA1452" s="28"/>
      <c r="FF1452" s="194"/>
      <c r="FH1452" s="28"/>
      <c r="FI1452" s="28"/>
      <c r="FJ1452" s="28"/>
      <c r="FO1452" s="194"/>
      <c r="FQ1452" s="28"/>
      <c r="FR1452" s="28"/>
      <c r="FS1452" s="28"/>
      <c r="FX1452" s="194"/>
      <c r="FZ1452" s="28"/>
      <c r="GA1452" s="28"/>
      <c r="GB1452" s="28"/>
      <c r="GG1452" s="194"/>
      <c r="GI1452" s="28"/>
      <c r="GJ1452" s="28"/>
      <c r="GK1452" s="28"/>
      <c r="GP1452" s="194"/>
      <c r="GR1452" s="28"/>
      <c r="GS1452" s="28"/>
      <c r="GT1452" s="28"/>
      <c r="GY1452" s="194"/>
      <c r="HA1452" s="28"/>
      <c r="HB1452" s="28"/>
      <c r="HC1452" s="28"/>
      <c r="HH1452" s="194"/>
      <c r="HJ1452" s="28"/>
      <c r="HK1452" s="28"/>
      <c r="HL1452" s="28"/>
      <c r="HQ1452" s="28"/>
      <c r="HR1452" s="28"/>
      <c r="HS1452" s="28"/>
      <c r="HT1452" s="28"/>
      <c r="HU1452" s="28"/>
      <c r="HV1452" s="28"/>
      <c r="HW1452" s="28"/>
      <c r="HX1452" s="28"/>
      <c r="HY1452" s="28"/>
      <c r="HZ1452" s="28"/>
      <c r="IA1452" s="28"/>
      <c r="IB1452" s="28"/>
      <c r="IC1452" s="28"/>
      <c r="ID1452" s="28"/>
      <c r="IE1452" s="28"/>
      <c r="IF1452" s="28"/>
      <c r="IG1452" s="28"/>
      <c r="IH1452" s="28"/>
      <c r="II1452" s="28"/>
      <c r="IJ1452" s="28"/>
      <c r="IK1452" s="28"/>
      <c r="IL1452" s="28"/>
      <c r="IM1452" s="28"/>
      <c r="IN1452" s="28"/>
      <c r="IO1452" s="28"/>
      <c r="IP1452" s="28"/>
      <c r="IQ1452" s="28"/>
      <c r="IR1452" s="28"/>
      <c r="IS1452" s="28"/>
      <c r="IT1452" s="28"/>
      <c r="IU1452" s="28"/>
      <c r="IV1452" s="28"/>
    </row>
    <row r="1453" spans="1:256" s="50" customFormat="1" ht="18">
      <c r="A1453" s="206" t="s">
        <v>2327</v>
      </c>
      <c r="B1453" s="28"/>
      <c r="C1453" s="275"/>
      <c r="D1453" s="418" t="s">
        <v>129</v>
      </c>
      <c r="E1453" s="50">
        <f t="shared" si="24"/>
        <v>0</v>
      </c>
      <c r="F1453" s="284">
        <f t="shared" si="25"/>
        <v>0</v>
      </c>
      <c r="L1453" s="28"/>
      <c r="N1453" s="28"/>
      <c r="R1453" s="194"/>
      <c r="T1453" s="28"/>
      <c r="U1453" s="28"/>
      <c r="V1453" s="28"/>
      <c r="AA1453" s="194"/>
      <c r="AC1453" s="28"/>
      <c r="AD1453" s="28"/>
      <c r="AE1453" s="28"/>
      <c r="AJ1453" s="194"/>
      <c r="AL1453" s="28"/>
      <c r="AM1453" s="28"/>
      <c r="AN1453" s="28"/>
      <c r="AS1453" s="194"/>
      <c r="AU1453" s="28"/>
      <c r="AV1453" s="28"/>
      <c r="AW1453" s="28"/>
      <c r="BB1453" s="194"/>
      <c r="BD1453" s="28"/>
      <c r="BE1453" s="28"/>
      <c r="BF1453" s="28"/>
      <c r="BK1453" s="194"/>
      <c r="BM1453" s="28"/>
      <c r="BN1453" s="28"/>
      <c r="BO1453" s="28"/>
      <c r="BT1453" s="194"/>
      <c r="BV1453" s="28"/>
      <c r="BW1453" s="28"/>
      <c r="BX1453" s="28"/>
      <c r="CC1453" s="194"/>
      <c r="CE1453" s="28"/>
      <c r="CF1453" s="28"/>
      <c r="CG1453" s="28"/>
      <c r="CL1453" s="194"/>
      <c r="CN1453" s="28"/>
      <c r="CO1453" s="28"/>
      <c r="CP1453" s="28"/>
      <c r="CU1453" s="194"/>
      <c r="CW1453" s="28"/>
      <c r="CX1453" s="28"/>
      <c r="CY1453" s="28"/>
      <c r="DD1453" s="194"/>
      <c r="DF1453" s="28"/>
      <c r="DG1453" s="28"/>
      <c r="DH1453" s="28"/>
      <c r="DM1453" s="194"/>
      <c r="DO1453" s="28"/>
      <c r="DP1453" s="28"/>
      <c r="DQ1453" s="28"/>
      <c r="DV1453" s="194"/>
      <c r="DX1453" s="28"/>
      <c r="DY1453" s="28"/>
      <c r="DZ1453" s="28"/>
      <c r="EE1453" s="194"/>
      <c r="EG1453" s="28"/>
      <c r="EH1453" s="28"/>
      <c r="EI1453" s="28"/>
      <c r="EN1453" s="194"/>
      <c r="EP1453" s="28"/>
      <c r="EQ1453" s="28"/>
      <c r="ER1453" s="28"/>
      <c r="EW1453" s="194"/>
      <c r="EY1453" s="28"/>
      <c r="EZ1453" s="28"/>
      <c r="FA1453" s="28"/>
      <c r="FF1453" s="194"/>
      <c r="FH1453" s="28"/>
      <c r="FI1453" s="28"/>
      <c r="FJ1453" s="28"/>
      <c r="FO1453" s="194"/>
      <c r="FQ1453" s="28"/>
      <c r="FR1453" s="28"/>
      <c r="FS1453" s="28"/>
      <c r="FX1453" s="194"/>
      <c r="FZ1453" s="28"/>
      <c r="GA1453" s="28"/>
      <c r="GB1453" s="28"/>
      <c r="GG1453" s="194"/>
      <c r="GI1453" s="28"/>
      <c r="GJ1453" s="28"/>
      <c r="GK1453" s="28"/>
      <c r="GP1453" s="194"/>
      <c r="GR1453" s="28"/>
      <c r="GS1453" s="28"/>
      <c r="GT1453" s="28"/>
      <c r="GY1453" s="194"/>
      <c r="HA1453" s="28"/>
      <c r="HB1453" s="28"/>
      <c r="HC1453" s="28"/>
      <c r="HH1453" s="194"/>
      <c r="HJ1453" s="28"/>
      <c r="HK1453" s="28"/>
      <c r="HL1453" s="28"/>
      <c r="HQ1453" s="28"/>
      <c r="HR1453" s="28"/>
      <c r="HS1453" s="28"/>
      <c r="HT1453" s="28"/>
      <c r="HU1453" s="28"/>
      <c r="HV1453" s="28"/>
      <c r="HW1453" s="28"/>
      <c r="HX1453" s="28"/>
      <c r="HY1453" s="28"/>
      <c r="HZ1453" s="28"/>
      <c r="IA1453" s="28"/>
      <c r="IB1453" s="28"/>
      <c r="IC1453" s="28"/>
      <c r="ID1453" s="28"/>
      <c r="IE1453" s="28"/>
      <c r="IF1453" s="28"/>
      <c r="IG1453" s="28"/>
      <c r="IH1453" s="28"/>
      <c r="II1453" s="28"/>
      <c r="IJ1453" s="28"/>
      <c r="IK1453" s="28"/>
      <c r="IL1453" s="28"/>
      <c r="IM1453" s="28"/>
      <c r="IN1453" s="28"/>
      <c r="IO1453" s="28"/>
      <c r="IP1453" s="28"/>
      <c r="IQ1453" s="28"/>
      <c r="IR1453" s="28"/>
      <c r="IS1453" s="28"/>
      <c r="IT1453" s="28"/>
      <c r="IU1453" s="28"/>
      <c r="IV1453" s="28"/>
    </row>
    <row r="1454" spans="1:256" s="50" customFormat="1" ht="18">
      <c r="A1454" s="330" t="s">
        <v>607</v>
      </c>
      <c r="B1454" s="28"/>
      <c r="C1454" s="275"/>
      <c r="D1454" s="418" t="s">
        <v>129</v>
      </c>
      <c r="E1454" s="50">
        <f t="shared" si="24"/>
        <v>0</v>
      </c>
      <c r="F1454" s="284">
        <f t="shared" si="25"/>
        <v>0</v>
      </c>
      <c r="N1454" s="28"/>
      <c r="R1454" s="194"/>
      <c r="T1454" s="28"/>
      <c r="U1454" s="28"/>
      <c r="V1454" s="28"/>
      <c r="AA1454" s="194"/>
      <c r="AC1454" s="28"/>
      <c r="AD1454" s="28"/>
      <c r="AE1454" s="28"/>
      <c r="AJ1454" s="194"/>
      <c r="AL1454" s="28"/>
      <c r="AM1454" s="28"/>
      <c r="AN1454" s="28"/>
      <c r="AS1454" s="194"/>
      <c r="AU1454" s="28"/>
      <c r="AV1454" s="28"/>
      <c r="AW1454" s="28"/>
      <c r="BB1454" s="194"/>
      <c r="BD1454" s="28"/>
      <c r="BE1454" s="28"/>
      <c r="BF1454" s="28"/>
      <c r="BK1454" s="194"/>
      <c r="BM1454" s="28"/>
      <c r="BN1454" s="28"/>
      <c r="BO1454" s="28"/>
      <c r="BT1454" s="194"/>
      <c r="BV1454" s="28"/>
      <c r="BW1454" s="28"/>
      <c r="BX1454" s="28"/>
      <c r="CC1454" s="194"/>
      <c r="CE1454" s="28"/>
      <c r="CF1454" s="28"/>
      <c r="CG1454" s="28"/>
      <c r="CL1454" s="194"/>
      <c r="CN1454" s="28"/>
      <c r="CO1454" s="28"/>
      <c r="CP1454" s="28"/>
      <c r="CU1454" s="194"/>
      <c r="CW1454" s="28"/>
      <c r="CX1454" s="28"/>
      <c r="CY1454" s="28"/>
      <c r="DD1454" s="194"/>
      <c r="DF1454" s="28"/>
      <c r="DG1454" s="28"/>
      <c r="DH1454" s="28"/>
      <c r="DM1454" s="194"/>
      <c r="DO1454" s="28"/>
      <c r="DP1454" s="28"/>
      <c r="DQ1454" s="28"/>
      <c r="DV1454" s="194"/>
      <c r="DX1454" s="28"/>
      <c r="DY1454" s="28"/>
      <c r="DZ1454" s="28"/>
      <c r="EE1454" s="194"/>
      <c r="EG1454" s="28"/>
      <c r="EH1454" s="28"/>
      <c r="EI1454" s="28"/>
      <c r="EN1454" s="194"/>
      <c r="EP1454" s="28"/>
      <c r="EQ1454" s="28"/>
      <c r="ER1454" s="28"/>
      <c r="EW1454" s="194"/>
      <c r="EY1454" s="28"/>
      <c r="EZ1454" s="28"/>
      <c r="FA1454" s="28"/>
      <c r="FF1454" s="194"/>
      <c r="FH1454" s="28"/>
      <c r="FI1454" s="28"/>
      <c r="FJ1454" s="28"/>
      <c r="FO1454" s="194"/>
      <c r="FQ1454" s="28"/>
      <c r="FR1454" s="28"/>
      <c r="FS1454" s="28"/>
      <c r="FX1454" s="194"/>
      <c r="FZ1454" s="28"/>
      <c r="GA1454" s="28"/>
      <c r="GB1454" s="28"/>
      <c r="GG1454" s="194"/>
      <c r="GI1454" s="28"/>
      <c r="GJ1454" s="28"/>
      <c r="GK1454" s="28"/>
      <c r="GP1454" s="194"/>
      <c r="GR1454" s="28"/>
      <c r="GS1454" s="28"/>
      <c r="GT1454" s="28"/>
      <c r="GY1454" s="194"/>
      <c r="HA1454" s="28"/>
      <c r="HB1454" s="28"/>
      <c r="HC1454" s="28"/>
      <c r="HH1454" s="194"/>
      <c r="HJ1454" s="28"/>
      <c r="HK1454" s="28"/>
      <c r="HL1454" s="28"/>
      <c r="HQ1454" s="28"/>
      <c r="HR1454" s="28"/>
      <c r="HS1454" s="28"/>
      <c r="HT1454" s="28"/>
      <c r="HU1454" s="28"/>
      <c r="HV1454" s="28"/>
      <c r="HW1454" s="28"/>
      <c r="HX1454" s="28"/>
      <c r="HY1454" s="28"/>
      <c r="HZ1454" s="28"/>
      <c r="IA1454" s="28"/>
      <c r="IB1454" s="28"/>
      <c r="IC1454" s="28"/>
      <c r="ID1454" s="28"/>
      <c r="IE1454" s="28"/>
      <c r="IF1454" s="28"/>
      <c r="IG1454" s="28"/>
      <c r="IH1454" s="28"/>
      <c r="II1454" s="28"/>
      <c r="IJ1454" s="28"/>
      <c r="IK1454" s="28"/>
      <c r="IL1454" s="28"/>
      <c r="IM1454" s="28"/>
      <c r="IN1454" s="28"/>
      <c r="IO1454" s="28"/>
      <c r="IP1454" s="28"/>
      <c r="IQ1454" s="28"/>
      <c r="IR1454" s="28"/>
      <c r="IS1454" s="28"/>
      <c r="IT1454" s="28"/>
      <c r="IU1454" s="28"/>
      <c r="IV1454" s="28"/>
    </row>
    <row r="1455" spans="1:256" s="50" customFormat="1" ht="18.75">
      <c r="A1455" s="330" t="s">
        <v>1216</v>
      </c>
      <c r="B1455" s="417"/>
      <c r="C1455" s="417"/>
      <c r="D1455" s="418" t="s">
        <v>140</v>
      </c>
      <c r="E1455" s="50">
        <f t="shared" si="24"/>
        <v>1</v>
      </c>
      <c r="F1455" s="284">
        <f t="shared" si="25"/>
        <v>135</v>
      </c>
      <c r="G1455" s="50">
        <v>6</v>
      </c>
      <c r="H1455" s="50">
        <v>73</v>
      </c>
      <c r="I1455" s="50">
        <v>52</v>
      </c>
      <c r="J1455" s="50">
        <v>4</v>
      </c>
      <c r="L1455" s="28"/>
      <c r="N1455" s="28"/>
      <c r="R1455" s="194"/>
      <c r="T1455" s="28"/>
      <c r="U1455" s="28"/>
      <c r="V1455" s="28"/>
      <c r="AA1455" s="194"/>
      <c r="AC1455" s="28"/>
      <c r="AD1455" s="28"/>
      <c r="AE1455" s="28"/>
      <c r="AJ1455" s="194"/>
      <c r="AL1455" s="28"/>
      <c r="AM1455" s="28"/>
      <c r="AN1455" s="28"/>
      <c r="AS1455" s="194"/>
      <c r="AU1455" s="28"/>
      <c r="AV1455" s="28"/>
      <c r="AW1455" s="28"/>
      <c r="BB1455" s="194"/>
      <c r="BD1455" s="28"/>
      <c r="BE1455" s="28"/>
      <c r="BF1455" s="28"/>
      <c r="BK1455" s="194"/>
      <c r="BM1455" s="28"/>
      <c r="BN1455" s="28"/>
      <c r="BO1455" s="28"/>
      <c r="BT1455" s="194"/>
      <c r="BV1455" s="28"/>
      <c r="BW1455" s="28"/>
      <c r="BX1455" s="28"/>
      <c r="CC1455" s="194"/>
      <c r="CE1455" s="28"/>
      <c r="CF1455" s="28"/>
      <c r="CG1455" s="28"/>
      <c r="CL1455" s="194"/>
      <c r="CN1455" s="28"/>
      <c r="CO1455" s="28"/>
      <c r="CP1455" s="28"/>
      <c r="CU1455" s="194"/>
      <c r="CW1455" s="28"/>
      <c r="CX1455" s="28"/>
      <c r="CY1455" s="28"/>
      <c r="DD1455" s="194"/>
      <c r="DF1455" s="28"/>
      <c r="DG1455" s="28"/>
      <c r="DH1455" s="28"/>
      <c r="DM1455" s="194"/>
      <c r="DO1455" s="28"/>
      <c r="DP1455" s="28"/>
      <c r="DQ1455" s="28"/>
      <c r="DV1455" s="194"/>
      <c r="DX1455" s="28"/>
      <c r="DY1455" s="28"/>
      <c r="DZ1455" s="28"/>
      <c r="EE1455" s="194"/>
      <c r="EG1455" s="28"/>
      <c r="EH1455" s="28"/>
      <c r="EI1455" s="28"/>
      <c r="EN1455" s="194"/>
      <c r="EP1455" s="28"/>
      <c r="EQ1455" s="28"/>
      <c r="ER1455" s="28"/>
      <c r="EW1455" s="194"/>
      <c r="EY1455" s="28"/>
      <c r="EZ1455" s="28"/>
      <c r="FA1455" s="28"/>
      <c r="FF1455" s="194"/>
      <c r="FH1455" s="28"/>
      <c r="FI1455" s="28"/>
      <c r="FJ1455" s="28"/>
      <c r="FO1455" s="194"/>
      <c r="FQ1455" s="28"/>
      <c r="FR1455" s="28"/>
      <c r="FS1455" s="28"/>
      <c r="FX1455" s="194"/>
      <c r="FZ1455" s="28"/>
      <c r="GA1455" s="28"/>
      <c r="GB1455" s="28"/>
      <c r="GG1455" s="194"/>
      <c r="GI1455" s="28"/>
      <c r="GJ1455" s="28"/>
      <c r="GK1455" s="28"/>
      <c r="GP1455" s="194"/>
      <c r="GR1455" s="28"/>
      <c r="GS1455" s="28"/>
      <c r="GT1455" s="28"/>
      <c r="GY1455" s="194"/>
      <c r="HA1455" s="28"/>
      <c r="HB1455" s="28"/>
      <c r="HC1455" s="28"/>
      <c r="HH1455" s="194"/>
      <c r="HJ1455" s="28"/>
      <c r="HK1455" s="28"/>
      <c r="HL1455" s="28"/>
      <c r="HQ1455" s="28"/>
      <c r="HR1455" s="28"/>
      <c r="HS1455" s="28"/>
      <c r="HT1455" s="28"/>
      <c r="HU1455" s="28"/>
      <c r="HV1455" s="28"/>
      <c r="HW1455" s="28"/>
      <c r="HX1455" s="28"/>
      <c r="HY1455" s="28"/>
      <c r="HZ1455" s="28"/>
      <c r="IA1455" s="28"/>
      <c r="IB1455" s="28"/>
      <c r="IC1455" s="28"/>
      <c r="ID1455" s="28"/>
      <c r="IE1455" s="28"/>
      <c r="IF1455" s="28"/>
      <c r="IG1455" s="28"/>
      <c r="IH1455" s="28"/>
      <c r="II1455" s="28"/>
      <c r="IJ1455" s="28"/>
      <c r="IK1455" s="28"/>
      <c r="IL1455" s="28"/>
      <c r="IM1455" s="28"/>
      <c r="IN1455" s="28"/>
      <c r="IO1455" s="28"/>
      <c r="IP1455" s="28"/>
      <c r="IQ1455" s="28"/>
      <c r="IR1455" s="28"/>
      <c r="IS1455" s="28"/>
      <c r="IT1455" s="28"/>
      <c r="IU1455" s="28"/>
      <c r="IV1455" s="28"/>
    </row>
    <row r="1456" spans="1:256" s="50" customFormat="1" ht="18">
      <c r="A1456" s="330" t="s">
        <v>1448</v>
      </c>
      <c r="B1456" s="420"/>
      <c r="C1456" s="420"/>
      <c r="D1456" s="418" t="s">
        <v>135</v>
      </c>
      <c r="E1456" s="50">
        <f t="shared" si="24"/>
        <v>3</v>
      </c>
      <c r="F1456" s="284">
        <f t="shared" si="25"/>
        <v>338</v>
      </c>
      <c r="G1456" s="50">
        <v>226</v>
      </c>
      <c r="H1456" s="50">
        <v>74</v>
      </c>
      <c r="I1456" s="50">
        <v>22</v>
      </c>
      <c r="J1456" s="50">
        <v>16</v>
      </c>
      <c r="N1456" s="28"/>
      <c r="R1456" s="194"/>
      <c r="T1456" s="28"/>
      <c r="U1456" s="28"/>
      <c r="V1456" s="28"/>
      <c r="AA1456" s="194"/>
      <c r="AC1456" s="28"/>
      <c r="AD1456" s="28"/>
      <c r="AE1456" s="28"/>
      <c r="AJ1456" s="194"/>
      <c r="AL1456" s="28"/>
      <c r="AM1456" s="28"/>
      <c r="AN1456" s="28"/>
      <c r="AS1456" s="194"/>
      <c r="AU1456" s="28"/>
      <c r="AV1456" s="28"/>
      <c r="AW1456" s="28"/>
      <c r="BB1456" s="194"/>
      <c r="BD1456" s="28"/>
      <c r="BE1456" s="28"/>
      <c r="BF1456" s="28"/>
      <c r="BK1456" s="194"/>
      <c r="BM1456" s="28"/>
      <c r="BN1456" s="28"/>
      <c r="BO1456" s="28"/>
      <c r="BT1456" s="194"/>
      <c r="BV1456" s="28"/>
      <c r="BW1456" s="28"/>
      <c r="BX1456" s="28"/>
      <c r="CC1456" s="194"/>
      <c r="CE1456" s="28"/>
      <c r="CF1456" s="28"/>
      <c r="CG1456" s="28"/>
      <c r="CL1456" s="194"/>
      <c r="CN1456" s="28"/>
      <c r="CO1456" s="28"/>
      <c r="CP1456" s="28"/>
      <c r="CU1456" s="194"/>
      <c r="CW1456" s="28"/>
      <c r="CX1456" s="28"/>
      <c r="CY1456" s="28"/>
      <c r="DD1456" s="194"/>
      <c r="DF1456" s="28"/>
      <c r="DG1456" s="28"/>
      <c r="DH1456" s="28"/>
      <c r="DM1456" s="194"/>
      <c r="DO1456" s="28"/>
      <c r="DP1456" s="28"/>
      <c r="DQ1456" s="28"/>
      <c r="DV1456" s="194"/>
      <c r="DX1456" s="28"/>
      <c r="DY1456" s="28"/>
      <c r="DZ1456" s="28"/>
      <c r="EE1456" s="194"/>
      <c r="EG1456" s="28"/>
      <c r="EH1456" s="28"/>
      <c r="EI1456" s="28"/>
      <c r="EN1456" s="194"/>
      <c r="EP1456" s="28"/>
      <c r="EQ1456" s="28"/>
      <c r="ER1456" s="28"/>
      <c r="EW1456" s="194"/>
      <c r="EY1456" s="28"/>
      <c r="EZ1456" s="28"/>
      <c r="FA1456" s="28"/>
      <c r="FF1456" s="194"/>
      <c r="FH1456" s="28"/>
      <c r="FI1456" s="28"/>
      <c r="FJ1456" s="28"/>
      <c r="FO1456" s="194"/>
      <c r="FQ1456" s="28"/>
      <c r="FR1456" s="28"/>
      <c r="FS1456" s="28"/>
      <c r="FX1456" s="194"/>
      <c r="FZ1456" s="28"/>
      <c r="GA1456" s="28"/>
      <c r="GB1456" s="28"/>
      <c r="GG1456" s="194"/>
      <c r="GI1456" s="28"/>
      <c r="GJ1456" s="28"/>
      <c r="GK1456" s="28"/>
      <c r="GP1456" s="194"/>
      <c r="GR1456" s="28"/>
      <c r="GS1456" s="28"/>
      <c r="GT1456" s="28"/>
      <c r="GY1456" s="194"/>
      <c r="HA1456" s="28"/>
      <c r="HB1456" s="28"/>
      <c r="HC1456" s="28"/>
      <c r="HH1456" s="194"/>
      <c r="HJ1456" s="28"/>
      <c r="HK1456" s="28"/>
      <c r="HL1456" s="28"/>
      <c r="HQ1456" s="28"/>
      <c r="HR1456" s="28"/>
      <c r="HS1456" s="28"/>
      <c r="HT1456" s="28"/>
      <c r="HU1456" s="28"/>
      <c r="HV1456" s="28"/>
      <c r="HW1456" s="28"/>
      <c r="HX1456" s="28"/>
      <c r="HY1456" s="28"/>
      <c r="HZ1456" s="28"/>
      <c r="IA1456" s="28"/>
      <c r="IB1456" s="28"/>
      <c r="IC1456" s="28"/>
      <c r="ID1456" s="28"/>
      <c r="IE1456" s="28"/>
      <c r="IF1456" s="28"/>
      <c r="IG1456" s="28"/>
      <c r="IH1456" s="28"/>
      <c r="II1456" s="28"/>
      <c r="IJ1456" s="28"/>
      <c r="IK1456" s="28"/>
      <c r="IL1456" s="28"/>
      <c r="IM1456" s="28"/>
      <c r="IN1456" s="28"/>
      <c r="IO1456" s="28"/>
      <c r="IP1456" s="28"/>
      <c r="IQ1456" s="28"/>
      <c r="IR1456" s="28"/>
      <c r="IS1456" s="28"/>
      <c r="IT1456" s="28"/>
      <c r="IU1456" s="28"/>
      <c r="IV1456" s="28"/>
    </row>
    <row r="1457" spans="1:256" s="50" customFormat="1" ht="18">
      <c r="A1457" s="206" t="s">
        <v>2622</v>
      </c>
      <c r="B1457" s="28"/>
      <c r="C1457" s="275"/>
      <c r="D1457" s="418" t="s">
        <v>129</v>
      </c>
      <c r="E1457" s="50">
        <f t="shared" si="24"/>
        <v>0</v>
      </c>
      <c r="F1457" s="284">
        <f t="shared" si="25"/>
        <v>0</v>
      </c>
      <c r="N1457" s="28"/>
      <c r="R1457" s="194"/>
      <c r="T1457" s="28"/>
      <c r="U1457" s="28"/>
      <c r="V1457" s="28"/>
      <c r="AA1457" s="194"/>
      <c r="AC1457" s="28"/>
      <c r="AD1457" s="28"/>
      <c r="AE1457" s="28"/>
      <c r="AJ1457" s="194"/>
      <c r="AL1457" s="28"/>
      <c r="AM1457" s="28"/>
      <c r="AN1457" s="28"/>
      <c r="AS1457" s="194"/>
      <c r="AU1457" s="28"/>
      <c r="AV1457" s="28"/>
      <c r="AW1457" s="28"/>
      <c r="BB1457" s="194"/>
      <c r="BD1457" s="28"/>
      <c r="BE1457" s="28"/>
      <c r="BF1457" s="28"/>
      <c r="BK1457" s="194"/>
      <c r="BM1457" s="28"/>
      <c r="BN1457" s="28"/>
      <c r="BO1457" s="28"/>
      <c r="BT1457" s="194"/>
      <c r="BV1457" s="28"/>
      <c r="BW1457" s="28"/>
      <c r="BX1457" s="28"/>
      <c r="CC1457" s="194"/>
      <c r="CE1457" s="28"/>
      <c r="CF1457" s="28"/>
      <c r="CG1457" s="28"/>
      <c r="CL1457" s="194"/>
      <c r="CN1457" s="28"/>
      <c r="CO1457" s="28"/>
      <c r="CP1457" s="28"/>
      <c r="CU1457" s="194"/>
      <c r="CW1457" s="28"/>
      <c r="CX1457" s="28"/>
      <c r="CY1457" s="28"/>
      <c r="DD1457" s="194"/>
      <c r="DF1457" s="28"/>
      <c r="DG1457" s="28"/>
      <c r="DH1457" s="28"/>
      <c r="DM1457" s="194"/>
      <c r="DO1457" s="28"/>
      <c r="DP1457" s="28"/>
      <c r="DQ1457" s="28"/>
      <c r="DV1457" s="194"/>
      <c r="DX1457" s="28"/>
      <c r="DY1457" s="28"/>
      <c r="DZ1457" s="28"/>
      <c r="EE1457" s="194"/>
      <c r="EG1457" s="28"/>
      <c r="EH1457" s="28"/>
      <c r="EI1457" s="28"/>
      <c r="EN1457" s="194"/>
      <c r="EP1457" s="28"/>
      <c r="EQ1457" s="28"/>
      <c r="ER1457" s="28"/>
      <c r="EW1457" s="194"/>
      <c r="EY1457" s="28"/>
      <c r="EZ1457" s="28"/>
      <c r="FA1457" s="28"/>
      <c r="FF1457" s="194"/>
      <c r="FH1457" s="28"/>
      <c r="FI1457" s="28"/>
      <c r="FJ1457" s="28"/>
      <c r="FO1457" s="194"/>
      <c r="FQ1457" s="28"/>
      <c r="FR1457" s="28"/>
      <c r="FS1457" s="28"/>
      <c r="FX1457" s="194"/>
      <c r="FZ1457" s="28"/>
      <c r="GA1457" s="28"/>
      <c r="GB1457" s="28"/>
      <c r="GG1457" s="194"/>
      <c r="GI1457" s="28"/>
      <c r="GJ1457" s="28"/>
      <c r="GK1457" s="28"/>
      <c r="GP1457" s="194"/>
      <c r="GR1457" s="28"/>
      <c r="GS1457" s="28"/>
      <c r="GT1457" s="28"/>
      <c r="GY1457" s="194"/>
      <c r="HA1457" s="28"/>
      <c r="HB1457" s="28"/>
      <c r="HC1457" s="28"/>
      <c r="HH1457" s="194"/>
      <c r="HJ1457" s="28"/>
      <c r="HK1457" s="28"/>
      <c r="HL1457" s="28"/>
      <c r="HQ1457" s="28"/>
      <c r="HR1457" s="28"/>
      <c r="HS1457" s="28"/>
      <c r="HT1457" s="28"/>
      <c r="HU1457" s="28"/>
      <c r="HV1457" s="28"/>
      <c r="HW1457" s="28"/>
      <c r="HX1457" s="28"/>
      <c r="HY1457" s="28"/>
      <c r="HZ1457" s="28"/>
      <c r="IA1457" s="28"/>
      <c r="IB1457" s="28"/>
      <c r="IC1457" s="28"/>
      <c r="ID1457" s="28"/>
      <c r="IE1457" s="28"/>
      <c r="IF1457" s="28"/>
      <c r="IG1457" s="28"/>
      <c r="IH1457" s="28"/>
      <c r="II1457" s="28"/>
      <c r="IJ1457" s="28"/>
      <c r="IK1457" s="28"/>
      <c r="IL1457" s="28"/>
      <c r="IM1457" s="28"/>
      <c r="IN1457" s="28"/>
      <c r="IO1457" s="28"/>
      <c r="IP1457" s="28"/>
      <c r="IQ1457" s="28"/>
      <c r="IR1457" s="28"/>
      <c r="IS1457" s="28"/>
      <c r="IT1457" s="28"/>
      <c r="IU1457" s="28"/>
      <c r="IV1457" s="28"/>
    </row>
    <row r="1458" spans="1:256" s="50" customFormat="1" ht="18">
      <c r="A1458" s="330" t="s">
        <v>2079</v>
      </c>
      <c r="B1458" s="420"/>
      <c r="C1458" s="420"/>
      <c r="D1458" s="418" t="s">
        <v>130</v>
      </c>
      <c r="E1458" s="50">
        <f t="shared" si="24"/>
        <v>1</v>
      </c>
      <c r="F1458" s="284">
        <f t="shared" si="25"/>
        <v>0</v>
      </c>
      <c r="N1458" s="28"/>
      <c r="R1458" s="194"/>
      <c r="T1458" s="28"/>
      <c r="U1458" s="28"/>
      <c r="V1458" s="28"/>
      <c r="AA1458" s="194"/>
      <c r="AC1458" s="28"/>
      <c r="AD1458" s="28"/>
      <c r="AE1458" s="28"/>
      <c r="AJ1458" s="194"/>
      <c r="AL1458" s="28"/>
      <c r="AM1458" s="28"/>
      <c r="AN1458" s="28"/>
      <c r="AS1458" s="194"/>
      <c r="AU1458" s="28"/>
      <c r="AV1458" s="28"/>
      <c r="AW1458" s="28"/>
      <c r="BB1458" s="194"/>
      <c r="BD1458" s="28"/>
      <c r="BE1458" s="28"/>
      <c r="BF1458" s="28"/>
      <c r="BK1458" s="194"/>
      <c r="BM1458" s="28"/>
      <c r="BN1458" s="28"/>
      <c r="BO1458" s="28"/>
      <c r="BT1458" s="194"/>
      <c r="BV1458" s="28"/>
      <c r="BW1458" s="28"/>
      <c r="BX1458" s="28"/>
      <c r="CC1458" s="194"/>
      <c r="CE1458" s="28"/>
      <c r="CF1458" s="28"/>
      <c r="CG1458" s="28"/>
      <c r="CL1458" s="194"/>
      <c r="CN1458" s="28"/>
      <c r="CO1458" s="28"/>
      <c r="CP1458" s="28"/>
      <c r="CU1458" s="194"/>
      <c r="CW1458" s="28"/>
      <c r="CX1458" s="28"/>
      <c r="CY1458" s="28"/>
      <c r="DD1458" s="194"/>
      <c r="DF1458" s="28"/>
      <c r="DG1458" s="28"/>
      <c r="DH1458" s="28"/>
      <c r="DM1458" s="194"/>
      <c r="DO1458" s="28"/>
      <c r="DP1458" s="28"/>
      <c r="DQ1458" s="28"/>
      <c r="DV1458" s="194"/>
      <c r="DX1458" s="28"/>
      <c r="DY1458" s="28"/>
      <c r="DZ1458" s="28"/>
      <c r="EE1458" s="194"/>
      <c r="EG1458" s="28"/>
      <c r="EH1458" s="28"/>
      <c r="EI1458" s="28"/>
      <c r="EN1458" s="194"/>
      <c r="EP1458" s="28"/>
      <c r="EQ1458" s="28"/>
      <c r="ER1458" s="28"/>
      <c r="EW1458" s="194"/>
      <c r="EY1458" s="28"/>
      <c r="EZ1458" s="28"/>
      <c r="FA1458" s="28"/>
      <c r="FF1458" s="194"/>
      <c r="FH1458" s="28"/>
      <c r="FI1458" s="28"/>
      <c r="FJ1458" s="28"/>
      <c r="FO1458" s="194"/>
      <c r="FQ1458" s="28"/>
      <c r="FR1458" s="28"/>
      <c r="FS1458" s="28"/>
      <c r="FX1458" s="194"/>
      <c r="FZ1458" s="28"/>
      <c r="GA1458" s="28"/>
      <c r="GB1458" s="28"/>
      <c r="GG1458" s="194"/>
      <c r="GI1458" s="28"/>
      <c r="GJ1458" s="28"/>
      <c r="GK1458" s="28"/>
      <c r="GP1458" s="194"/>
      <c r="GR1458" s="28"/>
      <c r="GS1458" s="28"/>
      <c r="GT1458" s="28"/>
      <c r="GY1458" s="194"/>
      <c r="HA1458" s="28"/>
      <c r="HB1458" s="28"/>
      <c r="HC1458" s="28"/>
      <c r="HH1458" s="194"/>
      <c r="HJ1458" s="28"/>
      <c r="HK1458" s="28"/>
      <c r="HL1458" s="28"/>
      <c r="HQ1458" s="28"/>
      <c r="HR1458" s="28"/>
      <c r="HS1458" s="28"/>
      <c r="HT1458" s="28"/>
      <c r="HU1458" s="28"/>
      <c r="HV1458" s="28"/>
      <c r="HW1458" s="28"/>
      <c r="HX1458" s="28"/>
      <c r="HY1458" s="28"/>
      <c r="HZ1458" s="28"/>
      <c r="IA1458" s="28"/>
      <c r="IB1458" s="28"/>
      <c r="IC1458" s="28"/>
      <c r="ID1458" s="28"/>
      <c r="IE1458" s="28"/>
      <c r="IF1458" s="28"/>
      <c r="IG1458" s="28"/>
      <c r="IH1458" s="28"/>
      <c r="II1458" s="28"/>
      <c r="IJ1458" s="28"/>
      <c r="IK1458" s="28"/>
      <c r="IL1458" s="28"/>
      <c r="IM1458" s="28"/>
      <c r="IN1458" s="28"/>
      <c r="IO1458" s="28"/>
      <c r="IP1458" s="28"/>
      <c r="IQ1458" s="28"/>
      <c r="IR1458" s="28"/>
      <c r="IS1458" s="28"/>
      <c r="IT1458" s="28"/>
      <c r="IU1458" s="28"/>
      <c r="IV1458" s="28"/>
    </row>
    <row r="1459" spans="1:256" s="50" customFormat="1" ht="18">
      <c r="A1459" s="330" t="s">
        <v>895</v>
      </c>
      <c r="B1459" s="28"/>
      <c r="C1459" s="420"/>
      <c r="D1459" s="418" t="s">
        <v>129</v>
      </c>
      <c r="E1459" s="50">
        <f t="shared" si="24"/>
        <v>0</v>
      </c>
      <c r="F1459" s="284">
        <f t="shared" si="25"/>
        <v>4</v>
      </c>
      <c r="H1459" s="50">
        <v>4</v>
      </c>
      <c r="N1459" s="28"/>
      <c r="R1459" s="194"/>
      <c r="T1459" s="28"/>
      <c r="U1459" s="28"/>
      <c r="V1459" s="28"/>
      <c r="AA1459" s="194"/>
      <c r="AC1459" s="28"/>
      <c r="AD1459" s="28"/>
      <c r="AE1459" s="28"/>
      <c r="AJ1459" s="194"/>
      <c r="AL1459" s="28"/>
      <c r="AM1459" s="28"/>
      <c r="AN1459" s="28"/>
      <c r="AS1459" s="194"/>
      <c r="AU1459" s="28"/>
      <c r="AV1459" s="28"/>
      <c r="AW1459" s="28"/>
      <c r="BB1459" s="194"/>
      <c r="BD1459" s="28"/>
      <c r="BE1459" s="28"/>
      <c r="BF1459" s="28"/>
      <c r="BK1459" s="194"/>
      <c r="BM1459" s="28"/>
      <c r="BN1459" s="28"/>
      <c r="BO1459" s="28"/>
      <c r="BT1459" s="194"/>
      <c r="BV1459" s="28"/>
      <c r="BW1459" s="28"/>
      <c r="BX1459" s="28"/>
      <c r="CC1459" s="194"/>
      <c r="CE1459" s="28"/>
      <c r="CF1459" s="28"/>
      <c r="CG1459" s="28"/>
      <c r="CL1459" s="194"/>
      <c r="CN1459" s="28"/>
      <c r="CO1459" s="28"/>
      <c r="CP1459" s="28"/>
      <c r="CU1459" s="194"/>
      <c r="CW1459" s="28"/>
      <c r="CX1459" s="28"/>
      <c r="CY1459" s="28"/>
      <c r="DD1459" s="194"/>
      <c r="DF1459" s="28"/>
      <c r="DG1459" s="28"/>
      <c r="DH1459" s="28"/>
      <c r="DM1459" s="194"/>
      <c r="DO1459" s="28"/>
      <c r="DP1459" s="28"/>
      <c r="DQ1459" s="28"/>
      <c r="DV1459" s="194"/>
      <c r="DX1459" s="28"/>
      <c r="DY1459" s="28"/>
      <c r="DZ1459" s="28"/>
      <c r="EE1459" s="194"/>
      <c r="EG1459" s="28"/>
      <c r="EH1459" s="28"/>
      <c r="EI1459" s="28"/>
      <c r="EN1459" s="194"/>
      <c r="EP1459" s="28"/>
      <c r="EQ1459" s="28"/>
      <c r="ER1459" s="28"/>
      <c r="EW1459" s="194"/>
      <c r="EY1459" s="28"/>
      <c r="EZ1459" s="28"/>
      <c r="FA1459" s="28"/>
      <c r="FF1459" s="194"/>
      <c r="FH1459" s="28"/>
      <c r="FI1459" s="28"/>
      <c r="FJ1459" s="28"/>
      <c r="FO1459" s="194"/>
      <c r="FQ1459" s="28"/>
      <c r="FR1459" s="28"/>
      <c r="FS1459" s="28"/>
      <c r="FX1459" s="194"/>
      <c r="FZ1459" s="28"/>
      <c r="GA1459" s="28"/>
      <c r="GB1459" s="28"/>
      <c r="GG1459" s="194"/>
      <c r="GI1459" s="28"/>
      <c r="GJ1459" s="28"/>
      <c r="GK1459" s="28"/>
      <c r="GP1459" s="194"/>
      <c r="GR1459" s="28"/>
      <c r="GS1459" s="28"/>
      <c r="GT1459" s="28"/>
      <c r="GY1459" s="194"/>
      <c r="HA1459" s="28"/>
      <c r="HB1459" s="28"/>
      <c r="HC1459" s="28"/>
      <c r="HH1459" s="194"/>
      <c r="HJ1459" s="28"/>
      <c r="HK1459" s="28"/>
      <c r="HL1459" s="28"/>
      <c r="HQ1459" s="28"/>
      <c r="HR1459" s="28"/>
      <c r="HS1459" s="28"/>
      <c r="HT1459" s="28"/>
      <c r="HU1459" s="28"/>
      <c r="HV1459" s="28"/>
      <c r="HW1459" s="28"/>
      <c r="HX1459" s="28"/>
      <c r="HY1459" s="28"/>
      <c r="HZ1459" s="28"/>
      <c r="IA1459" s="28"/>
      <c r="IB1459" s="28"/>
      <c r="IC1459" s="28"/>
      <c r="ID1459" s="28"/>
      <c r="IE1459" s="28"/>
      <c r="IF1459" s="28"/>
      <c r="IG1459" s="28"/>
      <c r="IH1459" s="28"/>
      <c r="II1459" s="28"/>
      <c r="IJ1459" s="28"/>
      <c r="IK1459" s="28"/>
      <c r="IL1459" s="28"/>
      <c r="IM1459" s="28"/>
      <c r="IN1459" s="28"/>
      <c r="IO1459" s="28"/>
      <c r="IP1459" s="28"/>
      <c r="IQ1459" s="28"/>
      <c r="IR1459" s="28"/>
      <c r="IS1459" s="28"/>
      <c r="IT1459" s="28"/>
      <c r="IU1459" s="28"/>
      <c r="IV1459" s="28"/>
    </row>
    <row r="1460" spans="1:256" s="50" customFormat="1" ht="18.75">
      <c r="A1460" s="206" t="s">
        <v>2781</v>
      </c>
      <c r="B1460" s="417"/>
      <c r="C1460" s="417"/>
      <c r="D1460" s="1" t="s">
        <v>131</v>
      </c>
      <c r="E1460" s="50">
        <f t="shared" si="24"/>
        <v>7</v>
      </c>
      <c r="F1460" s="284">
        <f t="shared" si="25"/>
        <v>0</v>
      </c>
      <c r="N1460" s="28"/>
      <c r="R1460" s="194"/>
      <c r="T1460" s="28"/>
      <c r="U1460" s="28"/>
      <c r="V1460" s="28"/>
      <c r="AA1460" s="194"/>
      <c r="AC1460" s="28"/>
      <c r="AD1460" s="28"/>
      <c r="AE1460" s="28"/>
      <c r="AJ1460" s="194"/>
      <c r="AL1460" s="28"/>
      <c r="AM1460" s="28"/>
      <c r="AN1460" s="28"/>
      <c r="AS1460" s="194"/>
      <c r="AU1460" s="28"/>
      <c r="AV1460" s="28"/>
      <c r="AW1460" s="28"/>
      <c r="BB1460" s="194"/>
      <c r="BD1460" s="28"/>
      <c r="BE1460" s="28"/>
      <c r="BF1460" s="28"/>
      <c r="BK1460" s="194"/>
      <c r="BM1460" s="28"/>
      <c r="BN1460" s="28"/>
      <c r="BO1460" s="28"/>
      <c r="BT1460" s="194"/>
      <c r="BV1460" s="28"/>
      <c r="BW1460" s="28"/>
      <c r="BX1460" s="28"/>
      <c r="CC1460" s="194"/>
      <c r="CE1460" s="28"/>
      <c r="CF1460" s="28"/>
      <c r="CG1460" s="28"/>
      <c r="CL1460" s="194"/>
      <c r="CN1460" s="28"/>
      <c r="CO1460" s="28"/>
      <c r="CP1460" s="28"/>
      <c r="CU1460" s="194"/>
      <c r="CW1460" s="28"/>
      <c r="CX1460" s="28"/>
      <c r="CY1460" s="28"/>
      <c r="DD1460" s="194"/>
      <c r="DF1460" s="28"/>
      <c r="DG1460" s="28"/>
      <c r="DH1460" s="28"/>
      <c r="DM1460" s="194"/>
      <c r="DO1460" s="28"/>
      <c r="DP1460" s="28"/>
      <c r="DQ1460" s="28"/>
      <c r="DV1460" s="194"/>
      <c r="DX1460" s="28"/>
      <c r="DY1460" s="28"/>
      <c r="DZ1460" s="28"/>
      <c r="EE1460" s="194"/>
      <c r="EG1460" s="28"/>
      <c r="EH1460" s="28"/>
      <c r="EI1460" s="28"/>
      <c r="EN1460" s="194"/>
      <c r="EP1460" s="28"/>
      <c r="EQ1460" s="28"/>
      <c r="ER1460" s="28"/>
      <c r="EW1460" s="194"/>
      <c r="EY1460" s="28"/>
      <c r="EZ1460" s="28"/>
      <c r="FA1460" s="28"/>
      <c r="FF1460" s="194"/>
      <c r="FH1460" s="28"/>
      <c r="FI1460" s="28"/>
      <c r="FJ1460" s="28"/>
      <c r="FO1460" s="194"/>
      <c r="FQ1460" s="28"/>
      <c r="FR1460" s="28"/>
      <c r="FS1460" s="28"/>
      <c r="FX1460" s="194"/>
      <c r="FZ1460" s="28"/>
      <c r="GA1460" s="28"/>
      <c r="GB1460" s="28"/>
      <c r="GG1460" s="194"/>
      <c r="GI1460" s="28"/>
      <c r="GJ1460" s="28"/>
      <c r="GK1460" s="28"/>
      <c r="GP1460" s="194"/>
      <c r="GR1460" s="28"/>
      <c r="GS1460" s="28"/>
      <c r="GT1460" s="28"/>
      <c r="GY1460" s="194"/>
      <c r="HA1460" s="28"/>
      <c r="HB1460" s="28"/>
      <c r="HC1460" s="28"/>
      <c r="HH1460" s="194"/>
      <c r="HJ1460" s="28"/>
      <c r="HK1460" s="28"/>
      <c r="HL1460" s="28"/>
      <c r="HQ1460" s="28"/>
      <c r="HR1460" s="28"/>
      <c r="HS1460" s="28"/>
      <c r="HT1460" s="28"/>
      <c r="HU1460" s="28"/>
      <c r="HV1460" s="28"/>
      <c r="HW1460" s="28"/>
      <c r="HX1460" s="28"/>
      <c r="HY1460" s="28"/>
      <c r="HZ1460" s="28"/>
      <c r="IA1460" s="28"/>
      <c r="IB1460" s="28"/>
      <c r="IC1460" s="28"/>
      <c r="ID1460" s="28"/>
      <c r="IE1460" s="28"/>
      <c r="IF1460" s="28"/>
      <c r="IG1460" s="28"/>
      <c r="IH1460" s="28"/>
      <c r="II1460" s="28"/>
      <c r="IJ1460" s="28"/>
      <c r="IK1460" s="28"/>
      <c r="IL1460" s="28"/>
      <c r="IM1460" s="28"/>
      <c r="IN1460" s="28"/>
      <c r="IO1460" s="28"/>
      <c r="IP1460" s="28"/>
      <c r="IQ1460" s="28"/>
      <c r="IR1460" s="28"/>
      <c r="IS1460" s="28"/>
      <c r="IT1460" s="28"/>
      <c r="IU1460" s="28"/>
      <c r="IV1460" s="28"/>
    </row>
    <row r="1461" spans="1:256" s="50" customFormat="1" ht="18">
      <c r="A1461" s="206" t="s">
        <v>2519</v>
      </c>
      <c r="B1461" s="28"/>
      <c r="C1461" s="275"/>
      <c r="D1461" s="418" t="s">
        <v>129</v>
      </c>
      <c r="E1461" s="50">
        <f t="shared" si="24"/>
        <v>1</v>
      </c>
      <c r="F1461" s="284">
        <f t="shared" si="25"/>
        <v>0</v>
      </c>
      <c r="N1461" s="28"/>
      <c r="R1461" s="194"/>
      <c r="T1461" s="28"/>
      <c r="U1461" s="28"/>
      <c r="V1461" s="28"/>
      <c r="AA1461" s="194"/>
      <c r="AC1461" s="28"/>
      <c r="AD1461" s="28"/>
      <c r="AE1461" s="28"/>
      <c r="AJ1461" s="194"/>
      <c r="AL1461" s="28"/>
      <c r="AM1461" s="28"/>
      <c r="AN1461" s="28"/>
      <c r="AS1461" s="194"/>
      <c r="AU1461" s="28"/>
      <c r="AV1461" s="28"/>
      <c r="AW1461" s="28"/>
      <c r="BB1461" s="194"/>
      <c r="BD1461" s="28"/>
      <c r="BE1461" s="28"/>
      <c r="BF1461" s="28"/>
      <c r="BK1461" s="194"/>
      <c r="BM1461" s="28"/>
      <c r="BN1461" s="28"/>
      <c r="BO1461" s="28"/>
      <c r="BT1461" s="194"/>
      <c r="BV1461" s="28"/>
      <c r="BW1461" s="28"/>
      <c r="BX1461" s="28"/>
      <c r="CC1461" s="194"/>
      <c r="CE1461" s="28"/>
      <c r="CF1461" s="28"/>
      <c r="CG1461" s="28"/>
      <c r="CL1461" s="194"/>
      <c r="CN1461" s="28"/>
      <c r="CO1461" s="28"/>
      <c r="CP1461" s="28"/>
      <c r="CU1461" s="194"/>
      <c r="CW1461" s="28"/>
      <c r="CX1461" s="28"/>
      <c r="CY1461" s="28"/>
      <c r="DD1461" s="194"/>
      <c r="DF1461" s="28"/>
      <c r="DG1461" s="28"/>
      <c r="DH1461" s="28"/>
      <c r="DM1461" s="194"/>
      <c r="DO1461" s="28"/>
      <c r="DP1461" s="28"/>
      <c r="DQ1461" s="28"/>
      <c r="DV1461" s="194"/>
      <c r="DX1461" s="28"/>
      <c r="DY1461" s="28"/>
      <c r="DZ1461" s="28"/>
      <c r="EE1461" s="194"/>
      <c r="EG1461" s="28"/>
      <c r="EH1461" s="28"/>
      <c r="EI1461" s="28"/>
      <c r="EN1461" s="194"/>
      <c r="EP1461" s="28"/>
      <c r="EQ1461" s="28"/>
      <c r="ER1461" s="28"/>
      <c r="EW1461" s="194"/>
      <c r="EY1461" s="28"/>
      <c r="EZ1461" s="28"/>
      <c r="FA1461" s="28"/>
      <c r="FF1461" s="194"/>
      <c r="FH1461" s="28"/>
      <c r="FI1461" s="28"/>
      <c r="FJ1461" s="28"/>
      <c r="FO1461" s="194"/>
      <c r="FQ1461" s="28"/>
      <c r="FR1461" s="28"/>
      <c r="FS1461" s="28"/>
      <c r="FX1461" s="194"/>
      <c r="FZ1461" s="28"/>
      <c r="GA1461" s="28"/>
      <c r="GB1461" s="28"/>
      <c r="GG1461" s="194"/>
      <c r="GI1461" s="28"/>
      <c r="GJ1461" s="28"/>
      <c r="GK1461" s="28"/>
      <c r="GP1461" s="194"/>
      <c r="GR1461" s="28"/>
      <c r="GS1461" s="28"/>
      <c r="GT1461" s="28"/>
      <c r="GY1461" s="194"/>
      <c r="HA1461" s="28"/>
      <c r="HB1461" s="28"/>
      <c r="HC1461" s="28"/>
      <c r="HH1461" s="194"/>
      <c r="HJ1461" s="28"/>
      <c r="HK1461" s="28"/>
      <c r="HL1461" s="28"/>
      <c r="HQ1461" s="28"/>
      <c r="HR1461" s="28"/>
      <c r="HS1461" s="28"/>
      <c r="HT1461" s="28"/>
      <c r="HU1461" s="28"/>
      <c r="HV1461" s="28"/>
      <c r="HW1461" s="28"/>
      <c r="HX1461" s="28"/>
      <c r="HY1461" s="28"/>
      <c r="HZ1461" s="28"/>
      <c r="IA1461" s="28"/>
      <c r="IB1461" s="28"/>
      <c r="IC1461" s="28"/>
      <c r="ID1461" s="28"/>
      <c r="IE1461" s="28"/>
      <c r="IF1461" s="28"/>
      <c r="IG1461" s="28"/>
      <c r="IH1461" s="28"/>
      <c r="II1461" s="28"/>
      <c r="IJ1461" s="28"/>
      <c r="IK1461" s="28"/>
      <c r="IL1461" s="28"/>
      <c r="IM1461" s="28"/>
      <c r="IN1461" s="28"/>
      <c r="IO1461" s="28"/>
      <c r="IP1461" s="28"/>
      <c r="IQ1461" s="28"/>
      <c r="IR1461" s="28"/>
      <c r="IS1461" s="28"/>
      <c r="IT1461" s="28"/>
      <c r="IU1461" s="28"/>
      <c r="IV1461" s="28"/>
    </row>
    <row r="1462" spans="1:256" s="50" customFormat="1" ht="18">
      <c r="A1462" s="206" t="s">
        <v>3084</v>
      </c>
      <c r="B1462" s="420"/>
      <c r="C1462" s="420"/>
      <c r="D1462" s="418" t="s">
        <v>130</v>
      </c>
      <c r="E1462" s="50">
        <f t="shared" si="24"/>
        <v>3</v>
      </c>
      <c r="F1462" s="284">
        <f t="shared" si="25"/>
        <v>0</v>
      </c>
      <c r="N1462" s="28"/>
      <c r="R1462" s="194"/>
      <c r="T1462" s="28"/>
      <c r="U1462" s="28"/>
      <c r="V1462" s="28"/>
      <c r="AA1462" s="194"/>
      <c r="AC1462" s="28"/>
      <c r="AD1462" s="28"/>
      <c r="AE1462" s="28"/>
      <c r="AJ1462" s="194"/>
      <c r="AL1462" s="28"/>
      <c r="AM1462" s="28"/>
      <c r="AN1462" s="28"/>
      <c r="AS1462" s="194"/>
      <c r="AU1462" s="28"/>
      <c r="AV1462" s="28"/>
      <c r="AW1462" s="28"/>
      <c r="BB1462" s="194"/>
      <c r="BD1462" s="28"/>
      <c r="BE1462" s="28"/>
      <c r="BF1462" s="28"/>
      <c r="BK1462" s="194"/>
      <c r="BM1462" s="28"/>
      <c r="BN1462" s="28"/>
      <c r="BO1462" s="28"/>
      <c r="BT1462" s="194"/>
      <c r="BV1462" s="28"/>
      <c r="BW1462" s="28"/>
      <c r="BX1462" s="28"/>
      <c r="CC1462" s="194"/>
      <c r="CE1462" s="28"/>
      <c r="CF1462" s="28"/>
      <c r="CG1462" s="28"/>
      <c r="CL1462" s="194"/>
      <c r="CN1462" s="28"/>
      <c r="CO1462" s="28"/>
      <c r="CP1462" s="28"/>
      <c r="CU1462" s="194"/>
      <c r="CW1462" s="28"/>
      <c r="CX1462" s="28"/>
      <c r="CY1462" s="28"/>
      <c r="DD1462" s="194"/>
      <c r="DF1462" s="28"/>
      <c r="DG1462" s="28"/>
      <c r="DH1462" s="28"/>
      <c r="DM1462" s="194"/>
      <c r="DO1462" s="28"/>
      <c r="DP1462" s="28"/>
      <c r="DQ1462" s="28"/>
      <c r="DV1462" s="194"/>
      <c r="DX1462" s="28"/>
      <c r="DY1462" s="28"/>
      <c r="DZ1462" s="28"/>
      <c r="EE1462" s="194"/>
      <c r="EG1462" s="28"/>
      <c r="EH1462" s="28"/>
      <c r="EI1462" s="28"/>
      <c r="EN1462" s="194"/>
      <c r="EP1462" s="28"/>
      <c r="EQ1462" s="28"/>
      <c r="ER1462" s="28"/>
      <c r="EW1462" s="194"/>
      <c r="EY1462" s="28"/>
      <c r="EZ1462" s="28"/>
      <c r="FA1462" s="28"/>
      <c r="FF1462" s="194"/>
      <c r="FH1462" s="28"/>
      <c r="FI1462" s="28"/>
      <c r="FJ1462" s="28"/>
      <c r="FO1462" s="194"/>
      <c r="FQ1462" s="28"/>
      <c r="FR1462" s="28"/>
      <c r="FS1462" s="28"/>
      <c r="FX1462" s="194"/>
      <c r="FZ1462" s="28"/>
      <c r="GA1462" s="28"/>
      <c r="GB1462" s="28"/>
      <c r="GG1462" s="194"/>
      <c r="GI1462" s="28"/>
      <c r="GJ1462" s="28"/>
      <c r="GK1462" s="28"/>
      <c r="GP1462" s="194"/>
      <c r="GR1462" s="28"/>
      <c r="GS1462" s="28"/>
      <c r="GT1462" s="28"/>
      <c r="GY1462" s="194"/>
      <c r="HA1462" s="28"/>
      <c r="HB1462" s="28"/>
      <c r="HC1462" s="28"/>
      <c r="HH1462" s="194"/>
      <c r="HJ1462" s="28"/>
      <c r="HK1462" s="28"/>
      <c r="HL1462" s="28"/>
      <c r="HQ1462" s="28"/>
      <c r="HR1462" s="28"/>
      <c r="HS1462" s="28"/>
      <c r="HT1462" s="28"/>
      <c r="HU1462" s="28"/>
      <c r="HV1462" s="28"/>
      <c r="HW1462" s="28"/>
      <c r="HX1462" s="28"/>
      <c r="HY1462" s="28"/>
      <c r="HZ1462" s="28"/>
      <c r="IA1462" s="28"/>
      <c r="IB1462" s="28"/>
      <c r="IC1462" s="28"/>
      <c r="ID1462" s="28"/>
      <c r="IE1462" s="28"/>
      <c r="IF1462" s="28"/>
      <c r="IG1462" s="28"/>
      <c r="IH1462" s="28"/>
      <c r="II1462" s="28"/>
      <c r="IJ1462" s="28"/>
      <c r="IK1462" s="28"/>
      <c r="IL1462" s="28"/>
      <c r="IM1462" s="28"/>
      <c r="IN1462" s="28"/>
      <c r="IO1462" s="28"/>
      <c r="IP1462" s="28"/>
      <c r="IQ1462" s="28"/>
      <c r="IR1462" s="28"/>
      <c r="IS1462" s="28"/>
      <c r="IT1462" s="28"/>
      <c r="IU1462" s="28"/>
      <c r="IV1462" s="28"/>
    </row>
    <row r="1463" spans="1:256" s="50" customFormat="1" ht="18.75">
      <c r="A1463" s="330" t="s">
        <v>415</v>
      </c>
      <c r="B1463" s="279"/>
      <c r="C1463" s="417"/>
      <c r="D1463" s="418" t="s">
        <v>134</v>
      </c>
      <c r="E1463" s="50">
        <f t="shared" si="24"/>
        <v>17</v>
      </c>
      <c r="F1463" s="284">
        <f t="shared" si="25"/>
        <v>19</v>
      </c>
      <c r="I1463" s="50">
        <v>19</v>
      </c>
      <c r="N1463" s="28"/>
      <c r="R1463" s="194"/>
      <c r="T1463" s="28"/>
      <c r="U1463" s="28"/>
      <c r="V1463" s="28"/>
      <c r="AA1463" s="194"/>
      <c r="AC1463" s="28"/>
      <c r="AD1463" s="28"/>
      <c r="AE1463" s="28"/>
      <c r="AJ1463" s="194"/>
      <c r="AL1463" s="28"/>
      <c r="AM1463" s="28"/>
      <c r="AN1463" s="28"/>
      <c r="AS1463" s="194"/>
      <c r="AU1463" s="28"/>
      <c r="AV1463" s="28"/>
      <c r="AW1463" s="28"/>
      <c r="BB1463" s="194"/>
      <c r="BD1463" s="28"/>
      <c r="BE1463" s="28"/>
      <c r="BF1463" s="28"/>
      <c r="BK1463" s="194"/>
      <c r="BM1463" s="28"/>
      <c r="BN1463" s="28"/>
      <c r="BO1463" s="28"/>
      <c r="BT1463" s="194"/>
      <c r="BV1463" s="28"/>
      <c r="BW1463" s="28"/>
      <c r="BX1463" s="28"/>
      <c r="CC1463" s="194"/>
      <c r="CE1463" s="28"/>
      <c r="CF1463" s="28"/>
      <c r="CG1463" s="28"/>
      <c r="CL1463" s="194"/>
      <c r="CN1463" s="28"/>
      <c r="CO1463" s="28"/>
      <c r="CP1463" s="28"/>
      <c r="CU1463" s="194"/>
      <c r="CW1463" s="28"/>
      <c r="CX1463" s="28"/>
      <c r="CY1463" s="28"/>
      <c r="DD1463" s="194"/>
      <c r="DF1463" s="28"/>
      <c r="DG1463" s="28"/>
      <c r="DH1463" s="28"/>
      <c r="DM1463" s="194"/>
      <c r="DO1463" s="28"/>
      <c r="DP1463" s="28"/>
      <c r="DQ1463" s="28"/>
      <c r="DV1463" s="194"/>
      <c r="DX1463" s="28"/>
      <c r="DY1463" s="28"/>
      <c r="DZ1463" s="28"/>
      <c r="EE1463" s="194"/>
      <c r="EG1463" s="28"/>
      <c r="EH1463" s="28"/>
      <c r="EI1463" s="28"/>
      <c r="EN1463" s="194"/>
      <c r="EP1463" s="28"/>
      <c r="EQ1463" s="28"/>
      <c r="ER1463" s="28"/>
      <c r="EW1463" s="194"/>
      <c r="EY1463" s="28"/>
      <c r="EZ1463" s="28"/>
      <c r="FA1463" s="28"/>
      <c r="FF1463" s="194"/>
      <c r="FH1463" s="28"/>
      <c r="FI1463" s="28"/>
      <c r="FJ1463" s="28"/>
      <c r="FO1463" s="194"/>
      <c r="FQ1463" s="28"/>
      <c r="FR1463" s="28"/>
      <c r="FS1463" s="28"/>
      <c r="FX1463" s="194"/>
      <c r="FZ1463" s="28"/>
      <c r="GA1463" s="28"/>
      <c r="GB1463" s="28"/>
      <c r="GG1463" s="194"/>
      <c r="GI1463" s="28"/>
      <c r="GJ1463" s="28"/>
      <c r="GK1463" s="28"/>
      <c r="GP1463" s="194"/>
      <c r="GR1463" s="28"/>
      <c r="GS1463" s="28"/>
      <c r="GT1463" s="28"/>
      <c r="GY1463" s="194"/>
      <c r="HA1463" s="28"/>
      <c r="HB1463" s="28"/>
      <c r="HC1463" s="28"/>
      <c r="HH1463" s="194"/>
      <c r="HJ1463" s="28"/>
      <c r="HK1463" s="28"/>
      <c r="HL1463" s="28"/>
      <c r="HQ1463" s="28"/>
      <c r="HR1463" s="28"/>
      <c r="HS1463" s="28"/>
      <c r="HT1463" s="28"/>
      <c r="HU1463" s="28"/>
      <c r="HV1463" s="28"/>
      <c r="HW1463" s="28"/>
      <c r="HX1463" s="28"/>
      <c r="HY1463" s="28"/>
      <c r="HZ1463" s="28"/>
      <c r="IA1463" s="28"/>
      <c r="IB1463" s="28"/>
      <c r="IC1463" s="28"/>
      <c r="ID1463" s="28"/>
      <c r="IE1463" s="28"/>
      <c r="IF1463" s="28"/>
      <c r="IG1463" s="28"/>
      <c r="IH1463" s="28"/>
      <c r="II1463" s="28"/>
      <c r="IJ1463" s="28"/>
      <c r="IK1463" s="28"/>
      <c r="IL1463" s="28"/>
      <c r="IM1463" s="28"/>
      <c r="IN1463" s="28"/>
      <c r="IO1463" s="28"/>
      <c r="IP1463" s="28"/>
      <c r="IQ1463" s="28"/>
      <c r="IR1463" s="28"/>
      <c r="IS1463" s="28"/>
      <c r="IT1463" s="28"/>
      <c r="IU1463" s="28"/>
      <c r="IV1463" s="28"/>
    </row>
    <row r="1464" spans="1:256" s="50" customFormat="1" ht="18">
      <c r="A1464" s="330" t="s">
        <v>2142</v>
      </c>
      <c r="B1464" s="28"/>
      <c r="C1464" s="275"/>
      <c r="D1464" s="418" t="s">
        <v>129</v>
      </c>
      <c r="E1464" s="50">
        <f t="shared" si="24"/>
        <v>0</v>
      </c>
      <c r="F1464" s="284">
        <f t="shared" si="25"/>
        <v>3</v>
      </c>
      <c r="K1464" s="50">
        <v>3</v>
      </c>
      <c r="L1464" s="28"/>
      <c r="N1464" s="28"/>
      <c r="R1464" s="194"/>
      <c r="T1464" s="28"/>
      <c r="U1464" s="28"/>
      <c r="V1464" s="28"/>
      <c r="AA1464" s="194"/>
      <c r="AC1464" s="28"/>
      <c r="AD1464" s="28"/>
      <c r="AE1464" s="28"/>
      <c r="AJ1464" s="194"/>
      <c r="AL1464" s="28"/>
      <c r="AM1464" s="28"/>
      <c r="AN1464" s="28"/>
      <c r="AS1464" s="194"/>
      <c r="AU1464" s="28"/>
      <c r="AV1464" s="28"/>
      <c r="AW1464" s="28"/>
      <c r="BB1464" s="194"/>
      <c r="BD1464" s="28"/>
      <c r="BE1464" s="28"/>
      <c r="BF1464" s="28"/>
      <c r="BK1464" s="194"/>
      <c r="BM1464" s="28"/>
      <c r="BN1464" s="28"/>
      <c r="BO1464" s="28"/>
      <c r="BT1464" s="194"/>
      <c r="BV1464" s="28"/>
      <c r="BW1464" s="28"/>
      <c r="BX1464" s="28"/>
      <c r="CC1464" s="194"/>
      <c r="CE1464" s="28"/>
      <c r="CF1464" s="28"/>
      <c r="CG1464" s="28"/>
      <c r="CL1464" s="194"/>
      <c r="CN1464" s="28"/>
      <c r="CO1464" s="28"/>
      <c r="CP1464" s="28"/>
      <c r="CU1464" s="194"/>
      <c r="CW1464" s="28"/>
      <c r="CX1464" s="28"/>
      <c r="CY1464" s="28"/>
      <c r="DD1464" s="194"/>
      <c r="DF1464" s="28"/>
      <c r="DG1464" s="28"/>
      <c r="DH1464" s="28"/>
      <c r="DM1464" s="194"/>
      <c r="DO1464" s="28"/>
      <c r="DP1464" s="28"/>
      <c r="DQ1464" s="28"/>
      <c r="DV1464" s="194"/>
      <c r="DX1464" s="28"/>
      <c r="DY1464" s="28"/>
      <c r="DZ1464" s="28"/>
      <c r="EE1464" s="194"/>
      <c r="EG1464" s="28"/>
      <c r="EH1464" s="28"/>
      <c r="EI1464" s="28"/>
      <c r="EN1464" s="194"/>
      <c r="EP1464" s="28"/>
      <c r="EQ1464" s="28"/>
      <c r="ER1464" s="28"/>
      <c r="EW1464" s="194"/>
      <c r="EY1464" s="28"/>
      <c r="EZ1464" s="28"/>
      <c r="FA1464" s="28"/>
      <c r="FF1464" s="194"/>
      <c r="FH1464" s="28"/>
      <c r="FI1464" s="28"/>
      <c r="FJ1464" s="28"/>
      <c r="FO1464" s="194"/>
      <c r="FQ1464" s="28"/>
      <c r="FR1464" s="28"/>
      <c r="FS1464" s="28"/>
      <c r="FX1464" s="194"/>
      <c r="FZ1464" s="28"/>
      <c r="GA1464" s="28"/>
      <c r="GB1464" s="28"/>
      <c r="GG1464" s="194"/>
      <c r="GI1464" s="28"/>
      <c r="GJ1464" s="28"/>
      <c r="GK1464" s="28"/>
      <c r="GP1464" s="194"/>
      <c r="GR1464" s="28"/>
      <c r="GS1464" s="28"/>
      <c r="GT1464" s="28"/>
      <c r="GY1464" s="194"/>
      <c r="HA1464" s="28"/>
      <c r="HB1464" s="28"/>
      <c r="HC1464" s="28"/>
      <c r="HH1464" s="194"/>
      <c r="HJ1464" s="28"/>
      <c r="HK1464" s="28"/>
      <c r="HL1464" s="28"/>
      <c r="HQ1464" s="28"/>
      <c r="HR1464" s="28"/>
      <c r="HS1464" s="28"/>
      <c r="HT1464" s="28"/>
      <c r="HU1464" s="28"/>
      <c r="HV1464" s="28"/>
      <c r="HW1464" s="28"/>
      <c r="HX1464" s="28"/>
      <c r="HY1464" s="28"/>
      <c r="HZ1464" s="28"/>
      <c r="IA1464" s="28"/>
      <c r="IB1464" s="28"/>
      <c r="IC1464" s="28"/>
      <c r="ID1464" s="28"/>
      <c r="IE1464" s="28"/>
      <c r="IF1464" s="28"/>
      <c r="IG1464" s="28"/>
      <c r="IH1464" s="28"/>
      <c r="II1464" s="28"/>
      <c r="IJ1464" s="28"/>
      <c r="IK1464" s="28"/>
      <c r="IL1464" s="28"/>
      <c r="IM1464" s="28"/>
      <c r="IN1464" s="28"/>
      <c r="IO1464" s="28"/>
      <c r="IP1464" s="28"/>
      <c r="IQ1464" s="28"/>
      <c r="IR1464" s="28"/>
      <c r="IS1464" s="28"/>
      <c r="IT1464" s="28"/>
      <c r="IU1464" s="28"/>
      <c r="IV1464" s="28"/>
    </row>
    <row r="1465" spans="1:256" s="50" customFormat="1" ht="18">
      <c r="A1465" s="206" t="s">
        <v>2581</v>
      </c>
      <c r="B1465" s="420"/>
      <c r="C1465" s="420"/>
      <c r="D1465" s="418" t="s">
        <v>132</v>
      </c>
      <c r="E1465" s="50">
        <f t="shared" si="24"/>
        <v>6</v>
      </c>
      <c r="F1465" s="284">
        <f t="shared" si="25"/>
        <v>16</v>
      </c>
      <c r="J1465" s="50">
        <v>16</v>
      </c>
      <c r="N1465" s="28"/>
      <c r="R1465" s="194"/>
      <c r="T1465" s="28"/>
      <c r="U1465" s="28"/>
      <c r="V1465" s="28"/>
      <c r="AA1465" s="194"/>
      <c r="AC1465" s="28"/>
      <c r="AD1465" s="28"/>
      <c r="AE1465" s="28"/>
      <c r="AJ1465" s="194"/>
      <c r="AL1465" s="28"/>
      <c r="AM1465" s="28"/>
      <c r="AN1465" s="28"/>
      <c r="AS1465" s="194"/>
      <c r="AU1465" s="28"/>
      <c r="AV1465" s="28"/>
      <c r="AW1465" s="28"/>
      <c r="BB1465" s="194"/>
      <c r="BD1465" s="28"/>
      <c r="BE1465" s="28"/>
      <c r="BF1465" s="28"/>
      <c r="BK1465" s="194"/>
      <c r="BM1465" s="28"/>
      <c r="BN1465" s="28"/>
      <c r="BO1465" s="28"/>
      <c r="BT1465" s="194"/>
      <c r="BV1465" s="28"/>
      <c r="BW1465" s="28"/>
      <c r="BX1465" s="28"/>
      <c r="CC1465" s="194"/>
      <c r="CE1465" s="28"/>
      <c r="CF1465" s="28"/>
      <c r="CG1465" s="28"/>
      <c r="CL1465" s="194"/>
      <c r="CN1465" s="28"/>
      <c r="CO1465" s="28"/>
      <c r="CP1465" s="28"/>
      <c r="CU1465" s="194"/>
      <c r="CW1465" s="28"/>
      <c r="CX1465" s="28"/>
      <c r="CY1465" s="28"/>
      <c r="DD1465" s="194"/>
      <c r="DF1465" s="28"/>
      <c r="DG1465" s="28"/>
      <c r="DH1465" s="28"/>
      <c r="DM1465" s="194"/>
      <c r="DO1465" s="28"/>
      <c r="DP1465" s="28"/>
      <c r="DQ1465" s="28"/>
      <c r="DV1465" s="194"/>
      <c r="DX1465" s="28"/>
      <c r="DY1465" s="28"/>
      <c r="DZ1465" s="28"/>
      <c r="EE1465" s="194"/>
      <c r="EG1465" s="28"/>
      <c r="EH1465" s="28"/>
      <c r="EI1465" s="28"/>
      <c r="EN1465" s="194"/>
      <c r="EP1465" s="28"/>
      <c r="EQ1465" s="28"/>
      <c r="ER1465" s="28"/>
      <c r="EW1465" s="194"/>
      <c r="EY1465" s="28"/>
      <c r="EZ1465" s="28"/>
      <c r="FA1465" s="28"/>
      <c r="FF1465" s="194"/>
      <c r="FH1465" s="28"/>
      <c r="FI1465" s="28"/>
      <c r="FJ1465" s="28"/>
      <c r="FO1465" s="194"/>
      <c r="FQ1465" s="28"/>
      <c r="FR1465" s="28"/>
      <c r="FS1465" s="28"/>
      <c r="FX1465" s="194"/>
      <c r="FZ1465" s="28"/>
      <c r="GA1465" s="28"/>
      <c r="GB1465" s="28"/>
      <c r="GG1465" s="194"/>
      <c r="GI1465" s="28"/>
      <c r="GJ1465" s="28"/>
      <c r="GK1465" s="28"/>
      <c r="GP1465" s="194"/>
      <c r="GR1465" s="28"/>
      <c r="GS1465" s="28"/>
      <c r="GT1465" s="28"/>
      <c r="GY1465" s="194"/>
      <c r="HA1465" s="28"/>
      <c r="HB1465" s="28"/>
      <c r="HC1465" s="28"/>
      <c r="HH1465" s="194"/>
      <c r="HJ1465" s="28"/>
      <c r="HK1465" s="28"/>
      <c r="HL1465" s="28"/>
      <c r="HQ1465" s="28"/>
      <c r="HR1465" s="28"/>
      <c r="HS1465" s="28"/>
      <c r="HT1465" s="28"/>
      <c r="HU1465" s="28"/>
      <c r="HV1465" s="28"/>
      <c r="HW1465" s="28"/>
      <c r="HX1465" s="28"/>
      <c r="HY1465" s="28"/>
      <c r="HZ1465" s="28"/>
      <c r="IA1465" s="28"/>
      <c r="IB1465" s="28"/>
      <c r="IC1465" s="28"/>
      <c r="ID1465" s="28"/>
      <c r="IE1465" s="28"/>
      <c r="IF1465" s="28"/>
      <c r="IG1465" s="28"/>
      <c r="IH1465" s="28"/>
      <c r="II1465" s="28"/>
      <c r="IJ1465" s="28"/>
      <c r="IK1465" s="28"/>
      <c r="IL1465" s="28"/>
      <c r="IM1465" s="28"/>
      <c r="IN1465" s="28"/>
      <c r="IO1465" s="28"/>
      <c r="IP1465" s="28"/>
      <c r="IQ1465" s="28"/>
      <c r="IR1465" s="28"/>
      <c r="IS1465" s="28"/>
      <c r="IT1465" s="28"/>
      <c r="IU1465" s="28"/>
      <c r="IV1465" s="28"/>
    </row>
    <row r="1466" spans="1:256" s="50" customFormat="1" ht="18">
      <c r="A1466" s="206" t="s">
        <v>2548</v>
      </c>
      <c r="C1466" s="275"/>
      <c r="D1466" s="418" t="s">
        <v>129</v>
      </c>
      <c r="E1466" s="50">
        <f t="shared" si="24"/>
        <v>1</v>
      </c>
      <c r="F1466" s="284">
        <f t="shared" si="25"/>
        <v>2</v>
      </c>
      <c r="I1466" s="50">
        <v>2</v>
      </c>
      <c r="N1466" s="28"/>
      <c r="R1466" s="194"/>
      <c r="T1466" s="28"/>
      <c r="U1466" s="28"/>
      <c r="V1466" s="28"/>
      <c r="AA1466" s="194"/>
      <c r="AC1466" s="28"/>
      <c r="AD1466" s="28"/>
      <c r="AE1466" s="28"/>
      <c r="AJ1466" s="194"/>
      <c r="AL1466" s="28"/>
      <c r="AM1466" s="28"/>
      <c r="AN1466" s="28"/>
      <c r="AS1466" s="194"/>
      <c r="AU1466" s="28"/>
      <c r="AV1466" s="28"/>
      <c r="AW1466" s="28"/>
      <c r="BB1466" s="194"/>
      <c r="BD1466" s="28"/>
      <c r="BE1466" s="28"/>
      <c r="BF1466" s="28"/>
      <c r="BK1466" s="194"/>
      <c r="BM1466" s="28"/>
      <c r="BN1466" s="28"/>
      <c r="BO1466" s="28"/>
      <c r="BT1466" s="194"/>
      <c r="BV1466" s="28"/>
      <c r="BW1466" s="28"/>
      <c r="BX1466" s="28"/>
      <c r="CC1466" s="194"/>
      <c r="CE1466" s="28"/>
      <c r="CF1466" s="28"/>
      <c r="CG1466" s="28"/>
      <c r="CL1466" s="194"/>
      <c r="CN1466" s="28"/>
      <c r="CO1466" s="28"/>
      <c r="CP1466" s="28"/>
      <c r="CU1466" s="194"/>
      <c r="CW1466" s="28"/>
      <c r="CX1466" s="28"/>
      <c r="CY1466" s="28"/>
      <c r="DD1466" s="194"/>
      <c r="DF1466" s="28"/>
      <c r="DG1466" s="28"/>
      <c r="DH1466" s="28"/>
      <c r="DM1466" s="194"/>
      <c r="DO1466" s="28"/>
      <c r="DP1466" s="28"/>
      <c r="DQ1466" s="28"/>
      <c r="DV1466" s="194"/>
      <c r="DX1466" s="28"/>
      <c r="DY1466" s="28"/>
      <c r="DZ1466" s="28"/>
      <c r="EE1466" s="194"/>
      <c r="EG1466" s="28"/>
      <c r="EH1466" s="28"/>
      <c r="EI1466" s="28"/>
      <c r="EN1466" s="194"/>
      <c r="EP1466" s="28"/>
      <c r="EQ1466" s="28"/>
      <c r="ER1466" s="28"/>
      <c r="EW1466" s="194"/>
      <c r="EY1466" s="28"/>
      <c r="EZ1466" s="28"/>
      <c r="FA1466" s="28"/>
      <c r="FF1466" s="194"/>
      <c r="FH1466" s="28"/>
      <c r="FI1466" s="28"/>
      <c r="FJ1466" s="28"/>
      <c r="FO1466" s="194"/>
      <c r="FQ1466" s="28"/>
      <c r="FR1466" s="28"/>
      <c r="FS1466" s="28"/>
      <c r="FX1466" s="194"/>
      <c r="FZ1466" s="28"/>
      <c r="GA1466" s="28"/>
      <c r="GB1466" s="28"/>
      <c r="GG1466" s="194"/>
      <c r="GI1466" s="28"/>
      <c r="GJ1466" s="28"/>
      <c r="GK1466" s="28"/>
      <c r="GP1466" s="194"/>
      <c r="GR1466" s="28"/>
      <c r="GS1466" s="28"/>
      <c r="GT1466" s="28"/>
      <c r="GY1466" s="194"/>
      <c r="HA1466" s="28"/>
      <c r="HB1466" s="28"/>
      <c r="HC1466" s="28"/>
      <c r="HH1466" s="194"/>
      <c r="HJ1466" s="28"/>
      <c r="HK1466" s="28"/>
      <c r="HL1466" s="28"/>
      <c r="HQ1466" s="28"/>
      <c r="HR1466" s="28"/>
      <c r="HS1466" s="28"/>
      <c r="HT1466" s="28"/>
      <c r="HU1466" s="28"/>
      <c r="HV1466" s="28"/>
      <c r="HW1466" s="28"/>
      <c r="HX1466" s="28"/>
      <c r="HY1466" s="28"/>
      <c r="HZ1466" s="28"/>
      <c r="IA1466" s="28"/>
      <c r="IB1466" s="28"/>
      <c r="IC1466" s="28"/>
      <c r="ID1466" s="28"/>
      <c r="IE1466" s="28"/>
      <c r="IF1466" s="28"/>
      <c r="IG1466" s="28"/>
      <c r="IH1466" s="28"/>
      <c r="II1466" s="28"/>
      <c r="IJ1466" s="28"/>
      <c r="IK1466" s="28"/>
      <c r="IL1466" s="28"/>
      <c r="IM1466" s="28"/>
      <c r="IN1466" s="28"/>
      <c r="IO1466" s="28"/>
      <c r="IP1466" s="28"/>
      <c r="IQ1466" s="28"/>
      <c r="IR1466" s="28"/>
      <c r="IS1466" s="28"/>
      <c r="IT1466" s="28"/>
      <c r="IU1466" s="28"/>
      <c r="IV1466" s="28"/>
    </row>
    <row r="1467" spans="1:256" s="50" customFormat="1" ht="18">
      <c r="A1467" s="206" t="s">
        <v>2708</v>
      </c>
      <c r="B1467" s="28"/>
      <c r="C1467" s="420"/>
      <c r="D1467" s="418" t="s">
        <v>129</v>
      </c>
      <c r="E1467" s="50">
        <f t="shared" si="24"/>
        <v>0</v>
      </c>
      <c r="F1467" s="284">
        <f t="shared" si="25"/>
        <v>8</v>
      </c>
      <c r="J1467" s="50">
        <v>8</v>
      </c>
      <c r="L1467" s="28"/>
      <c r="N1467" s="28"/>
      <c r="R1467" s="194"/>
      <c r="T1467" s="28"/>
      <c r="U1467" s="28"/>
      <c r="V1467" s="28"/>
      <c r="AA1467" s="194"/>
      <c r="AC1467" s="28"/>
      <c r="AD1467" s="28"/>
      <c r="AE1467" s="28"/>
      <c r="AJ1467" s="194"/>
      <c r="AL1467" s="28"/>
      <c r="AM1467" s="28"/>
      <c r="AN1467" s="28"/>
      <c r="AS1467" s="194"/>
      <c r="AU1467" s="28"/>
      <c r="AV1467" s="28"/>
      <c r="AW1467" s="28"/>
      <c r="BB1467" s="194"/>
      <c r="BD1467" s="28"/>
      <c r="BE1467" s="28"/>
      <c r="BF1467" s="28"/>
      <c r="BK1467" s="194"/>
      <c r="BM1467" s="28"/>
      <c r="BN1467" s="28"/>
      <c r="BO1467" s="28"/>
      <c r="BT1467" s="194"/>
      <c r="BV1467" s="28"/>
      <c r="BW1467" s="28"/>
      <c r="BX1467" s="28"/>
      <c r="CC1467" s="194"/>
      <c r="CE1467" s="28"/>
      <c r="CF1467" s="28"/>
      <c r="CG1467" s="28"/>
      <c r="CL1467" s="194"/>
      <c r="CN1467" s="28"/>
      <c r="CO1467" s="28"/>
      <c r="CP1467" s="28"/>
      <c r="CU1467" s="194"/>
      <c r="CW1467" s="28"/>
      <c r="CX1467" s="28"/>
      <c r="CY1467" s="28"/>
      <c r="DD1467" s="194"/>
      <c r="DF1467" s="28"/>
      <c r="DG1467" s="28"/>
      <c r="DH1467" s="28"/>
      <c r="DM1467" s="194"/>
      <c r="DO1467" s="28"/>
      <c r="DP1467" s="28"/>
      <c r="DQ1467" s="28"/>
      <c r="DV1467" s="194"/>
      <c r="DX1467" s="28"/>
      <c r="DY1467" s="28"/>
      <c r="DZ1467" s="28"/>
      <c r="EE1467" s="194"/>
      <c r="EG1467" s="28"/>
      <c r="EH1467" s="28"/>
      <c r="EI1467" s="28"/>
      <c r="EN1467" s="194"/>
      <c r="EP1467" s="28"/>
      <c r="EQ1467" s="28"/>
      <c r="ER1467" s="28"/>
      <c r="EW1467" s="194"/>
      <c r="EY1467" s="28"/>
      <c r="EZ1467" s="28"/>
      <c r="FA1467" s="28"/>
      <c r="FF1467" s="194"/>
      <c r="FH1467" s="28"/>
      <c r="FI1467" s="28"/>
      <c r="FJ1467" s="28"/>
      <c r="FO1467" s="194"/>
      <c r="FQ1467" s="28"/>
      <c r="FR1467" s="28"/>
      <c r="FS1467" s="28"/>
      <c r="FX1467" s="194"/>
      <c r="FZ1467" s="28"/>
      <c r="GA1467" s="28"/>
      <c r="GB1467" s="28"/>
      <c r="GG1467" s="194"/>
      <c r="GI1467" s="28"/>
      <c r="GJ1467" s="28"/>
      <c r="GK1467" s="28"/>
      <c r="GP1467" s="194"/>
      <c r="GR1467" s="28"/>
      <c r="GS1467" s="28"/>
      <c r="GT1467" s="28"/>
      <c r="GY1467" s="194"/>
      <c r="HA1467" s="28"/>
      <c r="HB1467" s="28"/>
      <c r="HC1467" s="28"/>
      <c r="HH1467" s="194"/>
      <c r="HJ1467" s="28"/>
      <c r="HK1467" s="28"/>
      <c r="HL1467" s="28"/>
      <c r="HQ1467" s="28"/>
      <c r="HR1467" s="28"/>
      <c r="HS1467" s="28"/>
      <c r="HT1467" s="28"/>
      <c r="HU1467" s="28"/>
      <c r="HV1467" s="28"/>
      <c r="HW1467" s="28"/>
      <c r="HX1467" s="28"/>
      <c r="HY1467" s="28"/>
      <c r="HZ1467" s="28"/>
      <c r="IA1467" s="28"/>
      <c r="IB1467" s="28"/>
      <c r="IC1467" s="28"/>
      <c r="ID1467" s="28"/>
      <c r="IE1467" s="28"/>
      <c r="IF1467" s="28"/>
      <c r="IG1467" s="28"/>
      <c r="IH1467" s="28"/>
      <c r="II1467" s="28"/>
      <c r="IJ1467" s="28"/>
      <c r="IK1467" s="28"/>
      <c r="IL1467" s="28"/>
      <c r="IM1467" s="28"/>
      <c r="IN1467" s="28"/>
      <c r="IO1467" s="28"/>
      <c r="IP1467" s="28"/>
      <c r="IQ1467" s="28"/>
      <c r="IR1467" s="28"/>
      <c r="IS1467" s="28"/>
      <c r="IT1467" s="28"/>
      <c r="IU1467" s="28"/>
      <c r="IV1467" s="28"/>
    </row>
    <row r="1468" spans="1:256" s="50" customFormat="1" ht="18">
      <c r="A1468" s="396" t="s">
        <v>2591</v>
      </c>
      <c r="B1468" s="420"/>
      <c r="C1468" s="420"/>
      <c r="D1468" s="418" t="s">
        <v>130</v>
      </c>
      <c r="E1468" s="50">
        <f t="shared" si="24"/>
        <v>4</v>
      </c>
      <c r="F1468" s="284">
        <f t="shared" si="25"/>
        <v>0</v>
      </c>
      <c r="L1468" s="281"/>
      <c r="N1468" s="28"/>
      <c r="R1468" s="194"/>
      <c r="T1468" s="28"/>
      <c r="U1468" s="28"/>
      <c r="V1468" s="28"/>
      <c r="AA1468" s="194"/>
      <c r="AC1468" s="28"/>
      <c r="AD1468" s="28"/>
      <c r="AE1468" s="28"/>
      <c r="AJ1468" s="194"/>
      <c r="AL1468" s="28"/>
      <c r="AM1468" s="28"/>
      <c r="AN1468" s="28"/>
      <c r="AS1468" s="194"/>
      <c r="AU1468" s="28"/>
      <c r="AV1468" s="28"/>
      <c r="AW1468" s="28"/>
      <c r="BB1468" s="194"/>
      <c r="BD1468" s="28"/>
      <c r="BE1468" s="28"/>
      <c r="BF1468" s="28"/>
      <c r="BK1468" s="194"/>
      <c r="BM1468" s="28"/>
      <c r="BN1468" s="28"/>
      <c r="BO1468" s="28"/>
      <c r="BT1468" s="194"/>
      <c r="BV1468" s="28"/>
      <c r="BW1468" s="28"/>
      <c r="BX1468" s="28"/>
      <c r="CC1468" s="194"/>
      <c r="CE1468" s="28"/>
      <c r="CF1468" s="28"/>
      <c r="CG1468" s="28"/>
      <c r="CL1468" s="194"/>
      <c r="CN1468" s="28"/>
      <c r="CO1468" s="28"/>
      <c r="CP1468" s="28"/>
      <c r="CU1468" s="194"/>
      <c r="CW1468" s="28"/>
      <c r="CX1468" s="28"/>
      <c r="CY1468" s="28"/>
      <c r="DD1468" s="194"/>
      <c r="DF1468" s="28"/>
      <c r="DG1468" s="28"/>
      <c r="DH1468" s="28"/>
      <c r="DM1468" s="194"/>
      <c r="DO1468" s="28"/>
      <c r="DP1468" s="28"/>
      <c r="DQ1468" s="28"/>
      <c r="DV1468" s="194"/>
      <c r="DX1468" s="28"/>
      <c r="DY1468" s="28"/>
      <c r="DZ1468" s="28"/>
      <c r="EE1468" s="194"/>
      <c r="EG1468" s="28"/>
      <c r="EH1468" s="28"/>
      <c r="EI1468" s="28"/>
      <c r="EN1468" s="194"/>
      <c r="EP1468" s="28"/>
      <c r="EQ1468" s="28"/>
      <c r="ER1468" s="28"/>
      <c r="EW1468" s="194"/>
      <c r="EY1468" s="28"/>
      <c r="EZ1468" s="28"/>
      <c r="FA1468" s="28"/>
      <c r="FF1468" s="194"/>
      <c r="FH1468" s="28"/>
      <c r="FI1468" s="28"/>
      <c r="FJ1468" s="28"/>
      <c r="FO1468" s="194"/>
      <c r="FQ1468" s="28"/>
      <c r="FR1468" s="28"/>
      <c r="FS1468" s="28"/>
      <c r="FX1468" s="194"/>
      <c r="FZ1468" s="28"/>
      <c r="GA1468" s="28"/>
      <c r="GB1468" s="28"/>
      <c r="GG1468" s="194"/>
      <c r="GI1468" s="28"/>
      <c r="GJ1468" s="28"/>
      <c r="GK1468" s="28"/>
      <c r="GP1468" s="194"/>
      <c r="GR1468" s="28"/>
      <c r="GS1468" s="28"/>
      <c r="GT1468" s="28"/>
      <c r="GY1468" s="194"/>
      <c r="HA1468" s="28"/>
      <c r="HB1468" s="28"/>
      <c r="HC1468" s="28"/>
      <c r="HH1468" s="194"/>
      <c r="HJ1468" s="28"/>
      <c r="HK1468" s="28"/>
      <c r="HL1468" s="28"/>
      <c r="HQ1468" s="28"/>
      <c r="HR1468" s="28"/>
      <c r="HS1468" s="28"/>
      <c r="HT1468" s="28"/>
      <c r="HU1468" s="28"/>
      <c r="HV1468" s="28"/>
      <c r="HW1468" s="28"/>
      <c r="HX1468" s="28"/>
      <c r="HY1468" s="28"/>
      <c r="HZ1468" s="28"/>
      <c r="IA1468" s="28"/>
      <c r="IB1468" s="28"/>
      <c r="IC1468" s="28"/>
      <c r="ID1468" s="28"/>
      <c r="IE1468" s="28"/>
      <c r="IF1468" s="28"/>
      <c r="IG1468" s="28"/>
      <c r="IH1468" s="28"/>
      <c r="II1468" s="28"/>
      <c r="IJ1468" s="28"/>
      <c r="IK1468" s="28"/>
      <c r="IL1468" s="28"/>
      <c r="IM1468" s="28"/>
      <c r="IN1468" s="28"/>
      <c r="IO1468" s="28"/>
      <c r="IP1468" s="28"/>
      <c r="IQ1468" s="28"/>
      <c r="IR1468" s="28"/>
      <c r="IS1468" s="28"/>
      <c r="IT1468" s="28"/>
      <c r="IU1468" s="28"/>
      <c r="IV1468" s="28"/>
    </row>
    <row r="1469" spans="1:256" s="50" customFormat="1" ht="18.75">
      <c r="A1469" s="330" t="s">
        <v>481</v>
      </c>
      <c r="B1469" s="279"/>
      <c r="C1469" s="417"/>
      <c r="D1469" s="418" t="s">
        <v>137</v>
      </c>
      <c r="E1469" s="50">
        <f t="shared" si="24"/>
        <v>4</v>
      </c>
      <c r="F1469" s="284">
        <f t="shared" si="25"/>
        <v>39</v>
      </c>
      <c r="G1469" s="50">
        <v>33</v>
      </c>
      <c r="H1469" s="50">
        <v>6</v>
      </c>
      <c r="L1469" s="28"/>
      <c r="N1469" s="28"/>
      <c r="R1469" s="194"/>
      <c r="T1469" s="28"/>
      <c r="U1469" s="28"/>
      <c r="V1469" s="28"/>
      <c r="AA1469" s="194"/>
      <c r="AC1469" s="28"/>
      <c r="AD1469" s="28"/>
      <c r="AE1469" s="28"/>
      <c r="AJ1469" s="194"/>
      <c r="AL1469" s="28"/>
      <c r="AM1469" s="28"/>
      <c r="AN1469" s="28"/>
      <c r="AS1469" s="194"/>
      <c r="AU1469" s="28"/>
      <c r="AV1469" s="28"/>
      <c r="AW1469" s="28"/>
      <c r="BB1469" s="194"/>
      <c r="BD1469" s="28"/>
      <c r="BE1469" s="28"/>
      <c r="BF1469" s="28"/>
      <c r="BK1469" s="194"/>
      <c r="BM1469" s="28"/>
      <c r="BN1469" s="28"/>
      <c r="BO1469" s="28"/>
      <c r="BT1469" s="194"/>
      <c r="BV1469" s="28"/>
      <c r="BW1469" s="28"/>
      <c r="BX1469" s="28"/>
      <c r="CC1469" s="194"/>
      <c r="CE1469" s="28"/>
      <c r="CF1469" s="28"/>
      <c r="CG1469" s="28"/>
      <c r="CL1469" s="194"/>
      <c r="CN1469" s="28"/>
      <c r="CO1469" s="28"/>
      <c r="CP1469" s="28"/>
      <c r="CU1469" s="194"/>
      <c r="CW1469" s="28"/>
      <c r="CX1469" s="28"/>
      <c r="CY1469" s="28"/>
      <c r="DD1469" s="194"/>
      <c r="DF1469" s="28"/>
      <c r="DG1469" s="28"/>
      <c r="DH1469" s="28"/>
      <c r="DM1469" s="194"/>
      <c r="DO1469" s="28"/>
      <c r="DP1469" s="28"/>
      <c r="DQ1469" s="28"/>
      <c r="DV1469" s="194"/>
      <c r="DX1469" s="28"/>
      <c r="DY1469" s="28"/>
      <c r="DZ1469" s="28"/>
      <c r="EE1469" s="194"/>
      <c r="EG1469" s="28"/>
      <c r="EH1469" s="28"/>
      <c r="EI1469" s="28"/>
      <c r="EN1469" s="194"/>
      <c r="EP1469" s="28"/>
      <c r="EQ1469" s="28"/>
      <c r="ER1469" s="28"/>
      <c r="EW1469" s="194"/>
      <c r="EY1469" s="28"/>
      <c r="EZ1469" s="28"/>
      <c r="FA1469" s="28"/>
      <c r="FF1469" s="194"/>
      <c r="FH1469" s="28"/>
      <c r="FI1469" s="28"/>
      <c r="FJ1469" s="28"/>
      <c r="FO1469" s="194"/>
      <c r="FQ1469" s="28"/>
      <c r="FR1469" s="28"/>
      <c r="FS1469" s="28"/>
      <c r="FX1469" s="194"/>
      <c r="FZ1469" s="28"/>
      <c r="GA1469" s="28"/>
      <c r="GB1469" s="28"/>
      <c r="GG1469" s="194"/>
      <c r="GI1469" s="28"/>
      <c r="GJ1469" s="28"/>
      <c r="GK1469" s="28"/>
      <c r="GP1469" s="194"/>
      <c r="GR1469" s="28"/>
      <c r="GS1469" s="28"/>
      <c r="GT1469" s="28"/>
      <c r="GY1469" s="194"/>
      <c r="HA1469" s="28"/>
      <c r="HB1469" s="28"/>
      <c r="HC1469" s="28"/>
      <c r="HH1469" s="194"/>
      <c r="HJ1469" s="28"/>
      <c r="HK1469" s="28"/>
      <c r="HL1469" s="28"/>
      <c r="HQ1469" s="28"/>
      <c r="HR1469" s="28"/>
      <c r="HS1469" s="28"/>
      <c r="HT1469" s="28"/>
      <c r="HU1469" s="28"/>
      <c r="HV1469" s="28"/>
      <c r="HW1469" s="28"/>
      <c r="HX1469" s="28"/>
      <c r="HY1469" s="28"/>
      <c r="HZ1469" s="28"/>
      <c r="IA1469" s="28"/>
      <c r="IB1469" s="28"/>
      <c r="IC1469" s="28"/>
      <c r="ID1469" s="28"/>
      <c r="IE1469" s="28"/>
      <c r="IF1469" s="28"/>
      <c r="IG1469" s="28"/>
      <c r="IH1469" s="28"/>
      <c r="II1469" s="28"/>
      <c r="IJ1469" s="28"/>
      <c r="IK1469" s="28"/>
      <c r="IL1469" s="28"/>
      <c r="IM1469" s="28"/>
      <c r="IN1469" s="28"/>
      <c r="IO1469" s="28"/>
      <c r="IP1469" s="28"/>
      <c r="IQ1469" s="28"/>
      <c r="IR1469" s="28"/>
      <c r="IS1469" s="28"/>
      <c r="IT1469" s="28"/>
      <c r="IU1469" s="28"/>
      <c r="IV1469" s="28"/>
    </row>
    <row r="1470" spans="1:256" s="50" customFormat="1" ht="18">
      <c r="A1470" s="206" t="s">
        <v>2703</v>
      </c>
      <c r="B1470" s="28"/>
      <c r="C1470" s="275"/>
      <c r="D1470" s="418" t="s">
        <v>129</v>
      </c>
      <c r="E1470" s="50">
        <f t="shared" si="24"/>
        <v>0</v>
      </c>
      <c r="F1470" s="284">
        <f t="shared" si="25"/>
        <v>0</v>
      </c>
      <c r="N1470" s="28"/>
      <c r="R1470" s="194"/>
      <c r="T1470" s="28"/>
      <c r="U1470" s="28"/>
      <c r="V1470" s="28"/>
      <c r="AA1470" s="194"/>
      <c r="AC1470" s="28"/>
      <c r="AD1470" s="28"/>
      <c r="AE1470" s="28"/>
      <c r="AJ1470" s="194"/>
      <c r="AL1470" s="28"/>
      <c r="AM1470" s="28"/>
      <c r="AN1470" s="28"/>
      <c r="AS1470" s="194"/>
      <c r="AU1470" s="28"/>
      <c r="AV1470" s="28"/>
      <c r="AW1470" s="28"/>
      <c r="BB1470" s="194"/>
      <c r="BD1470" s="28"/>
      <c r="BE1470" s="28"/>
      <c r="BF1470" s="28"/>
      <c r="BK1470" s="194"/>
      <c r="BM1470" s="28"/>
      <c r="BN1470" s="28"/>
      <c r="BO1470" s="28"/>
      <c r="BT1470" s="194"/>
      <c r="BV1470" s="28"/>
      <c r="BW1470" s="28"/>
      <c r="BX1470" s="28"/>
      <c r="CC1470" s="194"/>
      <c r="CE1470" s="28"/>
      <c r="CF1470" s="28"/>
      <c r="CG1470" s="28"/>
      <c r="CL1470" s="194"/>
      <c r="CN1470" s="28"/>
      <c r="CO1470" s="28"/>
      <c r="CP1470" s="28"/>
      <c r="CU1470" s="194"/>
      <c r="CW1470" s="28"/>
      <c r="CX1470" s="28"/>
      <c r="CY1470" s="28"/>
      <c r="DD1470" s="194"/>
      <c r="DF1470" s="28"/>
      <c r="DG1470" s="28"/>
      <c r="DH1470" s="28"/>
      <c r="DM1470" s="194"/>
      <c r="DO1470" s="28"/>
      <c r="DP1470" s="28"/>
      <c r="DQ1470" s="28"/>
      <c r="DV1470" s="194"/>
      <c r="DX1470" s="28"/>
      <c r="DY1470" s="28"/>
      <c r="DZ1470" s="28"/>
      <c r="EE1470" s="194"/>
      <c r="EG1470" s="28"/>
      <c r="EH1470" s="28"/>
      <c r="EI1470" s="28"/>
      <c r="EN1470" s="194"/>
      <c r="EP1470" s="28"/>
      <c r="EQ1470" s="28"/>
      <c r="ER1470" s="28"/>
      <c r="EW1470" s="194"/>
      <c r="EY1470" s="28"/>
      <c r="EZ1470" s="28"/>
      <c r="FA1470" s="28"/>
      <c r="FF1470" s="194"/>
      <c r="FH1470" s="28"/>
      <c r="FI1470" s="28"/>
      <c r="FJ1470" s="28"/>
      <c r="FO1470" s="194"/>
      <c r="FQ1470" s="28"/>
      <c r="FR1470" s="28"/>
      <c r="FS1470" s="28"/>
      <c r="FX1470" s="194"/>
      <c r="FZ1470" s="28"/>
      <c r="GA1470" s="28"/>
      <c r="GB1470" s="28"/>
      <c r="GG1470" s="194"/>
      <c r="GI1470" s="28"/>
      <c r="GJ1470" s="28"/>
      <c r="GK1470" s="28"/>
      <c r="GP1470" s="194"/>
      <c r="GR1470" s="28"/>
      <c r="GS1470" s="28"/>
      <c r="GT1470" s="28"/>
      <c r="GY1470" s="194"/>
      <c r="HA1470" s="28"/>
      <c r="HB1470" s="28"/>
      <c r="HC1470" s="28"/>
      <c r="HH1470" s="194"/>
      <c r="HJ1470" s="28"/>
      <c r="HK1470" s="28"/>
      <c r="HL1470" s="28"/>
      <c r="HQ1470" s="28"/>
      <c r="HR1470" s="28"/>
      <c r="HS1470" s="28"/>
      <c r="HT1470" s="28"/>
      <c r="HU1470" s="28"/>
      <c r="HV1470" s="28"/>
      <c r="HW1470" s="28"/>
      <c r="HX1470" s="28"/>
      <c r="HY1470" s="28"/>
      <c r="HZ1470" s="28"/>
      <c r="IA1470" s="28"/>
      <c r="IB1470" s="28"/>
      <c r="IC1470" s="28"/>
      <c r="ID1470" s="28"/>
      <c r="IE1470" s="28"/>
      <c r="IF1470" s="28"/>
      <c r="IG1470" s="28"/>
      <c r="IH1470" s="28"/>
      <c r="II1470" s="28"/>
      <c r="IJ1470" s="28"/>
      <c r="IK1470" s="28"/>
      <c r="IL1470" s="28"/>
      <c r="IM1470" s="28"/>
      <c r="IN1470" s="28"/>
      <c r="IO1470" s="28"/>
      <c r="IP1470" s="28"/>
      <c r="IQ1470" s="28"/>
      <c r="IR1470" s="28"/>
      <c r="IS1470" s="28"/>
      <c r="IT1470" s="28"/>
      <c r="IU1470" s="28"/>
      <c r="IV1470" s="28"/>
    </row>
    <row r="1471" spans="1:256" s="50" customFormat="1" ht="18">
      <c r="A1471" s="330" t="s">
        <v>537</v>
      </c>
      <c r="B1471" s="420"/>
      <c r="C1471" s="420"/>
      <c r="D1471" s="418" t="s">
        <v>135</v>
      </c>
      <c r="E1471" s="50">
        <f t="shared" si="24"/>
        <v>6</v>
      </c>
      <c r="F1471" s="284">
        <f t="shared" si="25"/>
        <v>0</v>
      </c>
      <c r="H1471" s="456"/>
      <c r="L1471" s="28"/>
      <c r="N1471" s="28"/>
      <c r="R1471" s="194"/>
      <c r="T1471" s="28"/>
      <c r="U1471" s="28"/>
      <c r="V1471" s="28"/>
      <c r="AA1471" s="194"/>
      <c r="AC1471" s="28"/>
      <c r="AD1471" s="28"/>
      <c r="AE1471" s="28"/>
      <c r="AJ1471" s="194"/>
      <c r="AL1471" s="28"/>
      <c r="AM1471" s="28"/>
      <c r="AN1471" s="28"/>
      <c r="AS1471" s="194"/>
      <c r="AU1471" s="28"/>
      <c r="AV1471" s="28"/>
      <c r="AW1471" s="28"/>
      <c r="BB1471" s="194"/>
      <c r="BD1471" s="28"/>
      <c r="BE1471" s="28"/>
      <c r="BF1471" s="28"/>
      <c r="BK1471" s="194"/>
      <c r="BM1471" s="28"/>
      <c r="BN1471" s="28"/>
      <c r="BO1471" s="28"/>
      <c r="BT1471" s="194"/>
      <c r="BV1471" s="28"/>
      <c r="BW1471" s="28"/>
      <c r="BX1471" s="28"/>
      <c r="CC1471" s="194"/>
      <c r="CE1471" s="28"/>
      <c r="CF1471" s="28"/>
      <c r="CG1471" s="28"/>
      <c r="CL1471" s="194"/>
      <c r="CN1471" s="28"/>
      <c r="CO1471" s="28"/>
      <c r="CP1471" s="28"/>
      <c r="CU1471" s="194"/>
      <c r="CW1471" s="28"/>
      <c r="CX1471" s="28"/>
      <c r="CY1471" s="28"/>
      <c r="DD1471" s="194"/>
      <c r="DF1471" s="28"/>
      <c r="DG1471" s="28"/>
      <c r="DH1471" s="28"/>
      <c r="DM1471" s="194"/>
      <c r="DO1471" s="28"/>
      <c r="DP1471" s="28"/>
      <c r="DQ1471" s="28"/>
      <c r="DV1471" s="194"/>
      <c r="DX1471" s="28"/>
      <c r="DY1471" s="28"/>
      <c r="DZ1471" s="28"/>
      <c r="EE1471" s="194"/>
      <c r="EG1471" s="28"/>
      <c r="EH1471" s="28"/>
      <c r="EI1471" s="28"/>
      <c r="EN1471" s="194"/>
      <c r="EP1471" s="28"/>
      <c r="EQ1471" s="28"/>
      <c r="ER1471" s="28"/>
      <c r="EW1471" s="194"/>
      <c r="EY1471" s="28"/>
      <c r="EZ1471" s="28"/>
      <c r="FA1471" s="28"/>
      <c r="FF1471" s="194"/>
      <c r="FH1471" s="28"/>
      <c r="FI1471" s="28"/>
      <c r="FJ1471" s="28"/>
      <c r="FO1471" s="194"/>
      <c r="FQ1471" s="28"/>
      <c r="FR1471" s="28"/>
      <c r="FS1471" s="28"/>
      <c r="FX1471" s="194"/>
      <c r="FZ1471" s="28"/>
      <c r="GA1471" s="28"/>
      <c r="GB1471" s="28"/>
      <c r="GG1471" s="194"/>
      <c r="GI1471" s="28"/>
      <c r="GJ1471" s="28"/>
      <c r="GK1471" s="28"/>
      <c r="GP1471" s="194"/>
      <c r="GR1471" s="28"/>
      <c r="GS1471" s="28"/>
      <c r="GT1471" s="28"/>
      <c r="GY1471" s="194"/>
      <c r="HA1471" s="28"/>
      <c r="HB1471" s="28"/>
      <c r="HC1471" s="28"/>
      <c r="HH1471" s="194"/>
      <c r="HJ1471" s="28"/>
      <c r="HK1471" s="28"/>
      <c r="HL1471" s="28"/>
      <c r="HQ1471" s="28"/>
      <c r="HR1471" s="28"/>
      <c r="HS1471" s="28"/>
      <c r="HT1471" s="28"/>
      <c r="HU1471" s="28"/>
      <c r="HV1471" s="28"/>
      <c r="HW1471" s="28"/>
      <c r="HX1471" s="28"/>
      <c r="HY1471" s="28"/>
      <c r="HZ1471" s="28"/>
      <c r="IA1471" s="28"/>
      <c r="IB1471" s="28"/>
      <c r="IC1471" s="28"/>
      <c r="ID1471" s="28"/>
      <c r="IE1471" s="28"/>
      <c r="IF1471" s="28"/>
      <c r="IG1471" s="28"/>
      <c r="IH1471" s="28"/>
      <c r="II1471" s="28"/>
      <c r="IJ1471" s="28"/>
      <c r="IK1471" s="28"/>
      <c r="IL1471" s="28"/>
      <c r="IM1471" s="28"/>
      <c r="IN1471" s="28"/>
      <c r="IO1471" s="28"/>
      <c r="IP1471" s="28"/>
      <c r="IQ1471" s="28"/>
      <c r="IR1471" s="28"/>
      <c r="IS1471" s="28"/>
      <c r="IT1471" s="28"/>
      <c r="IU1471" s="28"/>
      <c r="IV1471" s="28"/>
    </row>
    <row r="1472" spans="1:256" s="50" customFormat="1" ht="18">
      <c r="A1472" s="206" t="s">
        <v>2613</v>
      </c>
      <c r="B1472" s="28"/>
      <c r="C1472" s="275"/>
      <c r="D1472" s="418" t="s">
        <v>129</v>
      </c>
      <c r="E1472" s="50">
        <f t="shared" si="24"/>
        <v>0</v>
      </c>
      <c r="F1472" s="284">
        <f t="shared" si="25"/>
        <v>0</v>
      </c>
      <c r="N1472" s="28"/>
      <c r="R1472" s="194"/>
      <c r="T1472" s="28"/>
      <c r="U1472" s="28"/>
      <c r="V1472" s="28"/>
      <c r="AA1472" s="194"/>
      <c r="AC1472" s="28"/>
      <c r="AD1472" s="28"/>
      <c r="AE1472" s="28"/>
      <c r="AJ1472" s="194"/>
      <c r="AL1472" s="28"/>
      <c r="AM1472" s="28"/>
      <c r="AN1472" s="28"/>
      <c r="AS1472" s="194"/>
      <c r="AU1472" s="28"/>
      <c r="AV1472" s="28"/>
      <c r="AW1472" s="28"/>
      <c r="BB1472" s="194"/>
      <c r="BD1472" s="28"/>
      <c r="BE1472" s="28"/>
      <c r="BF1472" s="28"/>
      <c r="BK1472" s="194"/>
      <c r="BM1472" s="28"/>
      <c r="BN1472" s="28"/>
      <c r="BO1472" s="28"/>
      <c r="BT1472" s="194"/>
      <c r="BV1472" s="28"/>
      <c r="BW1472" s="28"/>
      <c r="BX1472" s="28"/>
      <c r="CC1472" s="194"/>
      <c r="CE1472" s="28"/>
      <c r="CF1472" s="28"/>
      <c r="CG1472" s="28"/>
      <c r="CL1472" s="194"/>
      <c r="CN1472" s="28"/>
      <c r="CO1472" s="28"/>
      <c r="CP1472" s="28"/>
      <c r="CU1472" s="194"/>
      <c r="CW1472" s="28"/>
      <c r="CX1472" s="28"/>
      <c r="CY1472" s="28"/>
      <c r="DD1472" s="194"/>
      <c r="DF1472" s="28"/>
      <c r="DG1472" s="28"/>
      <c r="DH1472" s="28"/>
      <c r="DM1472" s="194"/>
      <c r="DO1472" s="28"/>
      <c r="DP1472" s="28"/>
      <c r="DQ1472" s="28"/>
      <c r="DV1472" s="194"/>
      <c r="DX1472" s="28"/>
      <c r="DY1472" s="28"/>
      <c r="DZ1472" s="28"/>
      <c r="EE1472" s="194"/>
      <c r="EG1472" s="28"/>
      <c r="EH1472" s="28"/>
      <c r="EI1472" s="28"/>
      <c r="EN1472" s="194"/>
      <c r="EP1472" s="28"/>
      <c r="EQ1472" s="28"/>
      <c r="ER1472" s="28"/>
      <c r="EW1472" s="194"/>
      <c r="EY1472" s="28"/>
      <c r="EZ1472" s="28"/>
      <c r="FA1472" s="28"/>
      <c r="FF1472" s="194"/>
      <c r="FH1472" s="28"/>
      <c r="FI1472" s="28"/>
      <c r="FJ1472" s="28"/>
      <c r="FO1472" s="194"/>
      <c r="FQ1472" s="28"/>
      <c r="FR1472" s="28"/>
      <c r="FS1472" s="28"/>
      <c r="FX1472" s="194"/>
      <c r="FZ1472" s="28"/>
      <c r="GA1472" s="28"/>
      <c r="GB1472" s="28"/>
      <c r="GG1472" s="194"/>
      <c r="GI1472" s="28"/>
      <c r="GJ1472" s="28"/>
      <c r="GK1472" s="28"/>
      <c r="GP1472" s="194"/>
      <c r="GR1472" s="28"/>
      <c r="GS1472" s="28"/>
      <c r="GT1472" s="28"/>
      <c r="GY1472" s="194"/>
      <c r="HA1472" s="28"/>
      <c r="HB1472" s="28"/>
      <c r="HC1472" s="28"/>
      <c r="HH1472" s="194"/>
      <c r="HJ1472" s="28"/>
      <c r="HK1472" s="28"/>
      <c r="HL1472" s="28"/>
      <c r="HQ1472" s="28"/>
      <c r="HR1472" s="28"/>
      <c r="HS1472" s="28"/>
      <c r="HT1472" s="28"/>
      <c r="HU1472" s="28"/>
      <c r="HV1472" s="28"/>
      <c r="HW1472" s="28"/>
      <c r="HX1472" s="28"/>
      <c r="HY1472" s="28"/>
      <c r="HZ1472" s="28"/>
      <c r="IA1472" s="28"/>
      <c r="IB1472" s="28"/>
      <c r="IC1472" s="28"/>
      <c r="ID1472" s="28"/>
      <c r="IE1472" s="28"/>
      <c r="IF1472" s="28"/>
      <c r="IG1472" s="28"/>
      <c r="IH1472" s="28"/>
      <c r="II1472" s="28"/>
      <c r="IJ1472" s="28"/>
      <c r="IK1472" s="28"/>
      <c r="IL1472" s="28"/>
      <c r="IM1472" s="28"/>
      <c r="IN1472" s="28"/>
      <c r="IO1472" s="28"/>
      <c r="IP1472" s="28"/>
      <c r="IQ1472" s="28"/>
      <c r="IR1472" s="28"/>
      <c r="IS1472" s="28"/>
      <c r="IT1472" s="28"/>
      <c r="IU1472" s="28"/>
      <c r="IV1472" s="28"/>
    </row>
    <row r="1473" spans="1:256" s="50" customFormat="1" ht="18">
      <c r="A1473" s="330" t="s">
        <v>638</v>
      </c>
      <c r="B1473" s="28"/>
      <c r="C1473" s="275"/>
      <c r="D1473" s="418" t="s">
        <v>129</v>
      </c>
      <c r="E1473" s="50">
        <f t="shared" si="24"/>
        <v>1</v>
      </c>
      <c r="F1473" s="284">
        <f t="shared" si="25"/>
        <v>0</v>
      </c>
      <c r="N1473" s="28"/>
      <c r="R1473" s="194"/>
      <c r="T1473" s="28"/>
      <c r="U1473" s="28"/>
      <c r="V1473" s="28"/>
      <c r="AA1473" s="194"/>
      <c r="AC1473" s="28"/>
      <c r="AD1473" s="28"/>
      <c r="AE1473" s="28"/>
      <c r="AJ1473" s="194"/>
      <c r="AL1473" s="28"/>
      <c r="AM1473" s="28"/>
      <c r="AN1473" s="28"/>
      <c r="AS1473" s="194"/>
      <c r="AU1473" s="28"/>
      <c r="AV1473" s="28"/>
      <c r="AW1473" s="28"/>
      <c r="BB1473" s="194"/>
      <c r="BD1473" s="28"/>
      <c r="BE1473" s="28"/>
      <c r="BF1473" s="28"/>
      <c r="BK1473" s="194"/>
      <c r="BM1473" s="28"/>
      <c r="BN1473" s="28"/>
      <c r="BO1473" s="28"/>
      <c r="BT1473" s="194"/>
      <c r="BV1473" s="28"/>
      <c r="BW1473" s="28"/>
      <c r="BX1473" s="28"/>
      <c r="CC1473" s="194"/>
      <c r="CE1473" s="28"/>
      <c r="CF1473" s="28"/>
      <c r="CG1473" s="28"/>
      <c r="CL1473" s="194"/>
      <c r="CN1473" s="28"/>
      <c r="CO1473" s="28"/>
      <c r="CP1473" s="28"/>
      <c r="CU1473" s="194"/>
      <c r="CW1473" s="28"/>
      <c r="CX1473" s="28"/>
      <c r="CY1473" s="28"/>
      <c r="DD1473" s="194"/>
      <c r="DF1473" s="28"/>
      <c r="DG1473" s="28"/>
      <c r="DH1473" s="28"/>
      <c r="DM1473" s="194"/>
      <c r="DO1473" s="28"/>
      <c r="DP1473" s="28"/>
      <c r="DQ1473" s="28"/>
      <c r="DV1473" s="194"/>
      <c r="DX1473" s="28"/>
      <c r="DY1473" s="28"/>
      <c r="DZ1473" s="28"/>
      <c r="EE1473" s="194"/>
      <c r="EG1473" s="28"/>
      <c r="EH1473" s="28"/>
      <c r="EI1473" s="28"/>
      <c r="EN1473" s="194"/>
      <c r="EP1473" s="28"/>
      <c r="EQ1473" s="28"/>
      <c r="ER1473" s="28"/>
      <c r="EW1473" s="194"/>
      <c r="EY1473" s="28"/>
      <c r="EZ1473" s="28"/>
      <c r="FA1473" s="28"/>
      <c r="FF1473" s="194"/>
      <c r="FH1473" s="28"/>
      <c r="FI1473" s="28"/>
      <c r="FJ1473" s="28"/>
      <c r="FO1473" s="194"/>
      <c r="FQ1473" s="28"/>
      <c r="FR1473" s="28"/>
      <c r="FS1473" s="28"/>
      <c r="FX1473" s="194"/>
      <c r="FZ1473" s="28"/>
      <c r="GA1473" s="28"/>
      <c r="GB1473" s="28"/>
      <c r="GG1473" s="194"/>
      <c r="GI1473" s="28"/>
      <c r="GJ1473" s="28"/>
      <c r="GK1473" s="28"/>
      <c r="GP1473" s="194"/>
      <c r="GR1473" s="28"/>
      <c r="GS1473" s="28"/>
      <c r="GT1473" s="28"/>
      <c r="GY1473" s="194"/>
      <c r="HA1473" s="28"/>
      <c r="HB1473" s="28"/>
      <c r="HC1473" s="28"/>
      <c r="HH1473" s="194"/>
      <c r="HJ1473" s="28"/>
      <c r="HK1473" s="28"/>
      <c r="HL1473" s="28"/>
      <c r="HQ1473" s="28"/>
      <c r="HR1473" s="28"/>
      <c r="HS1473" s="28"/>
      <c r="HT1473" s="28"/>
      <c r="HU1473" s="28"/>
      <c r="HV1473" s="28"/>
      <c r="HW1473" s="28"/>
      <c r="HX1473" s="28"/>
      <c r="HY1473" s="28"/>
      <c r="HZ1473" s="28"/>
      <c r="IA1473" s="28"/>
      <c r="IB1473" s="28"/>
      <c r="IC1473" s="28"/>
      <c r="ID1473" s="28"/>
      <c r="IE1473" s="28"/>
      <c r="IF1473" s="28"/>
      <c r="IG1473" s="28"/>
      <c r="IH1473" s="28"/>
      <c r="II1473" s="28"/>
      <c r="IJ1473" s="28"/>
      <c r="IK1473" s="28"/>
      <c r="IL1473" s="28"/>
      <c r="IM1473" s="28"/>
      <c r="IN1473" s="28"/>
      <c r="IO1473" s="28"/>
      <c r="IP1473" s="28"/>
      <c r="IQ1473" s="28"/>
      <c r="IR1473" s="28"/>
      <c r="IS1473" s="28"/>
      <c r="IT1473" s="28"/>
      <c r="IU1473" s="28"/>
      <c r="IV1473" s="28"/>
    </row>
    <row r="1474" spans="1:256" s="50" customFormat="1" ht="18">
      <c r="A1474" s="330" t="s">
        <v>2143</v>
      </c>
      <c r="B1474" s="420"/>
      <c r="C1474" s="420"/>
      <c r="D1474" s="418" t="s">
        <v>132</v>
      </c>
      <c r="E1474" s="50">
        <f t="shared" si="24"/>
        <v>2</v>
      </c>
      <c r="F1474" s="284">
        <f t="shared" si="25"/>
        <v>25</v>
      </c>
      <c r="G1474" s="50">
        <v>8</v>
      </c>
      <c r="H1474" s="50">
        <v>1</v>
      </c>
      <c r="I1474" s="50">
        <v>16</v>
      </c>
      <c r="N1474" s="28"/>
      <c r="R1474" s="194"/>
      <c r="T1474" s="28"/>
      <c r="U1474" s="28"/>
      <c r="V1474" s="28"/>
      <c r="AA1474" s="194"/>
      <c r="AC1474" s="28"/>
      <c r="AD1474" s="28"/>
      <c r="AE1474" s="28"/>
      <c r="AJ1474" s="194"/>
      <c r="AL1474" s="28"/>
      <c r="AM1474" s="28"/>
      <c r="AN1474" s="28"/>
      <c r="AS1474" s="194"/>
      <c r="AU1474" s="28"/>
      <c r="AV1474" s="28"/>
      <c r="AW1474" s="28"/>
      <c r="BB1474" s="194"/>
      <c r="BD1474" s="28"/>
      <c r="BE1474" s="28"/>
      <c r="BF1474" s="28"/>
      <c r="BK1474" s="194"/>
      <c r="BM1474" s="28"/>
      <c r="BN1474" s="28"/>
      <c r="BO1474" s="28"/>
      <c r="BT1474" s="194"/>
      <c r="BV1474" s="28"/>
      <c r="BW1474" s="28"/>
      <c r="BX1474" s="28"/>
      <c r="CC1474" s="194"/>
      <c r="CE1474" s="28"/>
      <c r="CF1474" s="28"/>
      <c r="CG1474" s="28"/>
      <c r="CL1474" s="194"/>
      <c r="CN1474" s="28"/>
      <c r="CO1474" s="28"/>
      <c r="CP1474" s="28"/>
      <c r="CU1474" s="194"/>
      <c r="CW1474" s="28"/>
      <c r="CX1474" s="28"/>
      <c r="CY1474" s="28"/>
      <c r="DD1474" s="194"/>
      <c r="DF1474" s="28"/>
      <c r="DG1474" s="28"/>
      <c r="DH1474" s="28"/>
      <c r="DM1474" s="194"/>
      <c r="DO1474" s="28"/>
      <c r="DP1474" s="28"/>
      <c r="DQ1474" s="28"/>
      <c r="DV1474" s="194"/>
      <c r="DX1474" s="28"/>
      <c r="DY1474" s="28"/>
      <c r="DZ1474" s="28"/>
      <c r="EE1474" s="194"/>
      <c r="EG1474" s="28"/>
      <c r="EH1474" s="28"/>
      <c r="EI1474" s="28"/>
      <c r="EN1474" s="194"/>
      <c r="EP1474" s="28"/>
      <c r="EQ1474" s="28"/>
      <c r="ER1474" s="28"/>
      <c r="EW1474" s="194"/>
      <c r="EY1474" s="28"/>
      <c r="EZ1474" s="28"/>
      <c r="FA1474" s="28"/>
      <c r="FF1474" s="194"/>
      <c r="FH1474" s="28"/>
      <c r="FI1474" s="28"/>
      <c r="FJ1474" s="28"/>
      <c r="FO1474" s="194"/>
      <c r="FQ1474" s="28"/>
      <c r="FR1474" s="28"/>
      <c r="FS1474" s="28"/>
      <c r="FX1474" s="194"/>
      <c r="FZ1474" s="28"/>
      <c r="GA1474" s="28"/>
      <c r="GB1474" s="28"/>
      <c r="GG1474" s="194"/>
      <c r="GI1474" s="28"/>
      <c r="GJ1474" s="28"/>
      <c r="GK1474" s="28"/>
      <c r="GP1474" s="194"/>
      <c r="GR1474" s="28"/>
      <c r="GS1474" s="28"/>
      <c r="GT1474" s="28"/>
      <c r="GY1474" s="194"/>
      <c r="HA1474" s="28"/>
      <c r="HB1474" s="28"/>
      <c r="HC1474" s="28"/>
      <c r="HH1474" s="194"/>
      <c r="HJ1474" s="28"/>
      <c r="HK1474" s="28"/>
      <c r="HL1474" s="28"/>
      <c r="HQ1474" s="28"/>
      <c r="HR1474" s="28"/>
      <c r="HS1474" s="28"/>
      <c r="HT1474" s="28"/>
      <c r="HU1474" s="28"/>
      <c r="HV1474" s="28"/>
      <c r="HW1474" s="28"/>
      <c r="HX1474" s="28"/>
      <c r="HY1474" s="28"/>
      <c r="HZ1474" s="28"/>
      <c r="IA1474" s="28"/>
      <c r="IB1474" s="28"/>
      <c r="IC1474" s="28"/>
      <c r="ID1474" s="28"/>
      <c r="IE1474" s="28"/>
      <c r="IF1474" s="28"/>
      <c r="IG1474" s="28"/>
      <c r="IH1474" s="28"/>
      <c r="II1474" s="28"/>
      <c r="IJ1474" s="28"/>
      <c r="IK1474" s="28"/>
      <c r="IL1474" s="28"/>
      <c r="IM1474" s="28"/>
      <c r="IN1474" s="28"/>
      <c r="IO1474" s="28"/>
      <c r="IP1474" s="28"/>
      <c r="IQ1474" s="28"/>
      <c r="IR1474" s="28"/>
      <c r="IS1474" s="28"/>
      <c r="IT1474" s="28"/>
      <c r="IU1474" s="28"/>
      <c r="IV1474" s="28"/>
    </row>
    <row r="1475" spans="1:256" s="50" customFormat="1" ht="18">
      <c r="A1475" s="330" t="s">
        <v>454</v>
      </c>
      <c r="B1475" s="420"/>
      <c r="C1475" s="420"/>
      <c r="D1475" s="418" t="s">
        <v>135</v>
      </c>
      <c r="E1475" s="50">
        <f t="shared" si="24"/>
        <v>53</v>
      </c>
      <c r="F1475" s="284">
        <f t="shared" si="25"/>
        <v>11</v>
      </c>
      <c r="H1475" s="50">
        <v>11</v>
      </c>
      <c r="N1475" s="28"/>
      <c r="R1475" s="194"/>
      <c r="T1475" s="28"/>
      <c r="U1475" s="28"/>
      <c r="V1475" s="28"/>
      <c r="AA1475" s="194"/>
      <c r="AC1475" s="28"/>
      <c r="AD1475" s="28"/>
      <c r="AE1475" s="28"/>
      <c r="AJ1475" s="194"/>
      <c r="AL1475" s="28"/>
      <c r="AM1475" s="28"/>
      <c r="AN1475" s="28"/>
      <c r="AS1475" s="194"/>
      <c r="AU1475" s="28"/>
      <c r="AV1475" s="28"/>
      <c r="AW1475" s="28"/>
      <c r="BB1475" s="194"/>
      <c r="BD1475" s="28"/>
      <c r="BE1475" s="28"/>
      <c r="BF1475" s="28"/>
      <c r="BK1475" s="194"/>
      <c r="BM1475" s="28"/>
      <c r="BN1475" s="28"/>
      <c r="BO1475" s="28"/>
      <c r="BT1475" s="194"/>
      <c r="BV1475" s="28"/>
      <c r="BW1475" s="28"/>
      <c r="BX1475" s="28"/>
      <c r="CC1475" s="194"/>
      <c r="CE1475" s="28"/>
      <c r="CF1475" s="28"/>
      <c r="CG1475" s="28"/>
      <c r="CL1475" s="194"/>
      <c r="CN1475" s="28"/>
      <c r="CO1475" s="28"/>
      <c r="CP1475" s="28"/>
      <c r="CU1475" s="194"/>
      <c r="CW1475" s="28"/>
      <c r="CX1475" s="28"/>
      <c r="CY1475" s="28"/>
      <c r="DD1475" s="194"/>
      <c r="DF1475" s="28"/>
      <c r="DG1475" s="28"/>
      <c r="DH1475" s="28"/>
      <c r="DM1475" s="194"/>
      <c r="DO1475" s="28"/>
      <c r="DP1475" s="28"/>
      <c r="DQ1475" s="28"/>
      <c r="DV1475" s="194"/>
      <c r="DX1475" s="28"/>
      <c r="DY1475" s="28"/>
      <c r="DZ1475" s="28"/>
      <c r="EE1475" s="194"/>
      <c r="EG1475" s="28"/>
      <c r="EH1475" s="28"/>
      <c r="EI1475" s="28"/>
      <c r="EN1475" s="194"/>
      <c r="EP1475" s="28"/>
      <c r="EQ1475" s="28"/>
      <c r="ER1475" s="28"/>
      <c r="EW1475" s="194"/>
      <c r="EY1475" s="28"/>
      <c r="EZ1475" s="28"/>
      <c r="FA1475" s="28"/>
      <c r="FF1475" s="194"/>
      <c r="FH1475" s="28"/>
      <c r="FI1475" s="28"/>
      <c r="FJ1475" s="28"/>
      <c r="FO1475" s="194"/>
      <c r="FQ1475" s="28"/>
      <c r="FR1475" s="28"/>
      <c r="FS1475" s="28"/>
      <c r="FX1475" s="194"/>
      <c r="FZ1475" s="28"/>
      <c r="GA1475" s="28"/>
      <c r="GB1475" s="28"/>
      <c r="GG1475" s="194"/>
      <c r="GI1475" s="28"/>
      <c r="GJ1475" s="28"/>
      <c r="GK1475" s="28"/>
      <c r="GP1475" s="194"/>
      <c r="GR1475" s="28"/>
      <c r="GS1475" s="28"/>
      <c r="GT1475" s="28"/>
      <c r="GY1475" s="194"/>
      <c r="HA1475" s="28"/>
      <c r="HB1475" s="28"/>
      <c r="HC1475" s="28"/>
      <c r="HH1475" s="194"/>
      <c r="HJ1475" s="28"/>
      <c r="HK1475" s="28"/>
      <c r="HL1475" s="28"/>
      <c r="HQ1475" s="28"/>
      <c r="HR1475" s="28"/>
      <c r="HS1475" s="28"/>
      <c r="HT1475" s="28"/>
      <c r="HU1475" s="28"/>
      <c r="HV1475" s="28"/>
      <c r="HW1475" s="28"/>
      <c r="HX1475" s="28"/>
      <c r="HY1475" s="28"/>
      <c r="HZ1475" s="28"/>
      <c r="IA1475" s="28"/>
      <c r="IB1475" s="28"/>
      <c r="IC1475" s="28"/>
      <c r="ID1475" s="28"/>
      <c r="IE1475" s="28"/>
      <c r="IF1475" s="28"/>
      <c r="IG1475" s="28"/>
      <c r="IH1475" s="28"/>
      <c r="II1475" s="28"/>
      <c r="IJ1475" s="28"/>
      <c r="IK1475" s="28"/>
      <c r="IL1475" s="28"/>
      <c r="IM1475" s="28"/>
      <c r="IN1475" s="28"/>
      <c r="IO1475" s="28"/>
      <c r="IP1475" s="28"/>
      <c r="IQ1475" s="28"/>
      <c r="IR1475" s="28"/>
      <c r="IS1475" s="28"/>
      <c r="IT1475" s="28"/>
      <c r="IU1475" s="28"/>
      <c r="IV1475" s="28"/>
    </row>
    <row r="1476" spans="1:256" s="50" customFormat="1" ht="18">
      <c r="A1476" s="330" t="s">
        <v>855</v>
      </c>
      <c r="B1476" s="28"/>
      <c r="C1476" s="275"/>
      <c r="D1476" s="418" t="s">
        <v>129</v>
      </c>
      <c r="E1476" s="50">
        <f t="shared" si="24"/>
        <v>25</v>
      </c>
      <c r="F1476" s="284">
        <f t="shared" si="25"/>
        <v>74</v>
      </c>
      <c r="H1476" s="50">
        <v>68</v>
      </c>
      <c r="I1476" s="50">
        <v>3</v>
      </c>
      <c r="J1476" s="50">
        <v>3</v>
      </c>
      <c r="L1476" s="281"/>
      <c r="N1476" s="28"/>
      <c r="R1476" s="194"/>
      <c r="T1476" s="28"/>
      <c r="U1476" s="28"/>
      <c r="V1476" s="28"/>
      <c r="AA1476" s="194"/>
      <c r="AC1476" s="28"/>
      <c r="AD1476" s="28"/>
      <c r="AE1476" s="28"/>
      <c r="AJ1476" s="194"/>
      <c r="AL1476" s="28"/>
      <c r="AM1476" s="28"/>
      <c r="AN1476" s="28"/>
      <c r="AS1476" s="194"/>
      <c r="AU1476" s="28"/>
      <c r="AV1476" s="28"/>
      <c r="AW1476" s="28"/>
      <c r="BB1476" s="194"/>
      <c r="BD1476" s="28"/>
      <c r="BE1476" s="28"/>
      <c r="BF1476" s="28"/>
      <c r="BK1476" s="194"/>
      <c r="BM1476" s="28"/>
      <c r="BN1476" s="28"/>
      <c r="BO1476" s="28"/>
      <c r="BT1476" s="194"/>
      <c r="BV1476" s="28"/>
      <c r="BW1476" s="28"/>
      <c r="BX1476" s="28"/>
      <c r="CC1476" s="194"/>
      <c r="CE1476" s="28"/>
      <c r="CF1476" s="28"/>
      <c r="CG1476" s="28"/>
      <c r="CL1476" s="194"/>
      <c r="CN1476" s="28"/>
      <c r="CO1476" s="28"/>
      <c r="CP1476" s="28"/>
      <c r="CU1476" s="194"/>
      <c r="CW1476" s="28"/>
      <c r="CX1476" s="28"/>
      <c r="CY1476" s="28"/>
      <c r="DD1476" s="194"/>
      <c r="DF1476" s="28"/>
      <c r="DG1476" s="28"/>
      <c r="DH1476" s="28"/>
      <c r="DM1476" s="194"/>
      <c r="DO1476" s="28"/>
      <c r="DP1476" s="28"/>
      <c r="DQ1476" s="28"/>
      <c r="DV1476" s="194"/>
      <c r="DX1476" s="28"/>
      <c r="DY1476" s="28"/>
      <c r="DZ1476" s="28"/>
      <c r="EE1476" s="194"/>
      <c r="EG1476" s="28"/>
      <c r="EH1476" s="28"/>
      <c r="EI1476" s="28"/>
      <c r="EN1476" s="194"/>
      <c r="EP1476" s="28"/>
      <c r="EQ1476" s="28"/>
      <c r="ER1476" s="28"/>
      <c r="EW1476" s="194"/>
      <c r="EY1476" s="28"/>
      <c r="EZ1476" s="28"/>
      <c r="FA1476" s="28"/>
      <c r="FF1476" s="194"/>
      <c r="FH1476" s="28"/>
      <c r="FI1476" s="28"/>
      <c r="FJ1476" s="28"/>
      <c r="FO1476" s="194"/>
      <c r="FQ1476" s="28"/>
      <c r="FR1476" s="28"/>
      <c r="FS1476" s="28"/>
      <c r="FX1476" s="194"/>
      <c r="FZ1476" s="28"/>
      <c r="GA1476" s="28"/>
      <c r="GB1476" s="28"/>
      <c r="GG1476" s="194"/>
      <c r="GI1476" s="28"/>
      <c r="GJ1476" s="28"/>
      <c r="GK1476" s="28"/>
      <c r="GP1476" s="194"/>
      <c r="GR1476" s="28"/>
      <c r="GS1476" s="28"/>
      <c r="GT1476" s="28"/>
      <c r="GY1476" s="194"/>
      <c r="HA1476" s="28"/>
      <c r="HB1476" s="28"/>
      <c r="HC1476" s="28"/>
      <c r="HH1476" s="194"/>
      <c r="HJ1476" s="28"/>
      <c r="HK1476" s="28"/>
      <c r="HL1476" s="28"/>
      <c r="HQ1476" s="28"/>
      <c r="HR1476" s="28"/>
      <c r="HS1476" s="28"/>
      <c r="HT1476" s="28"/>
      <c r="HU1476" s="28"/>
      <c r="HV1476" s="28"/>
      <c r="HW1476" s="28"/>
      <c r="HX1476" s="28"/>
      <c r="HY1476" s="28"/>
      <c r="HZ1476" s="28"/>
      <c r="IA1476" s="28"/>
      <c r="IB1476" s="28"/>
      <c r="IC1476" s="28"/>
      <c r="ID1476" s="28"/>
      <c r="IE1476" s="28"/>
      <c r="IF1476" s="28"/>
      <c r="IG1476" s="28"/>
      <c r="IH1476" s="28"/>
      <c r="II1476" s="28"/>
      <c r="IJ1476" s="28"/>
      <c r="IK1476" s="28"/>
      <c r="IL1476" s="28"/>
      <c r="IM1476" s="28"/>
      <c r="IN1476" s="28"/>
      <c r="IO1476" s="28"/>
      <c r="IP1476" s="28"/>
      <c r="IQ1476" s="28"/>
      <c r="IR1476" s="28"/>
      <c r="IS1476" s="28"/>
      <c r="IT1476" s="28"/>
      <c r="IU1476" s="28"/>
      <c r="IV1476" s="28"/>
    </row>
    <row r="1477" spans="1:256" s="50" customFormat="1" ht="18.75">
      <c r="A1477" s="330" t="s">
        <v>1788</v>
      </c>
      <c r="B1477" s="417"/>
      <c r="C1477" s="417"/>
      <c r="D1477" s="418" t="s">
        <v>136</v>
      </c>
      <c r="E1477" s="50">
        <f t="shared" si="24"/>
        <v>22</v>
      </c>
      <c r="F1477" s="284">
        <f t="shared" si="25"/>
        <v>234</v>
      </c>
      <c r="H1477" s="50">
        <v>198</v>
      </c>
      <c r="J1477" s="50">
        <v>36</v>
      </c>
      <c r="N1477" s="28"/>
      <c r="R1477" s="194"/>
      <c r="T1477" s="28"/>
      <c r="U1477" s="28"/>
      <c r="V1477" s="28"/>
      <c r="AA1477" s="194"/>
      <c r="AC1477" s="28"/>
      <c r="AD1477" s="28"/>
      <c r="AE1477" s="28"/>
      <c r="AJ1477" s="194"/>
      <c r="AL1477" s="28"/>
      <c r="AM1477" s="28"/>
      <c r="AN1477" s="28"/>
      <c r="AS1477" s="194"/>
      <c r="AU1477" s="28"/>
      <c r="AV1477" s="28"/>
      <c r="AW1477" s="28"/>
      <c r="BB1477" s="194"/>
      <c r="BD1477" s="28"/>
      <c r="BE1477" s="28"/>
      <c r="BF1477" s="28"/>
      <c r="BK1477" s="194"/>
      <c r="BM1477" s="28"/>
      <c r="BN1477" s="28"/>
      <c r="BO1477" s="28"/>
      <c r="BT1477" s="194"/>
      <c r="BV1477" s="28"/>
      <c r="BW1477" s="28"/>
      <c r="BX1477" s="28"/>
      <c r="CC1477" s="194"/>
      <c r="CE1477" s="28"/>
      <c r="CF1477" s="28"/>
      <c r="CG1477" s="28"/>
      <c r="CL1477" s="194"/>
      <c r="CN1477" s="28"/>
      <c r="CO1477" s="28"/>
      <c r="CP1477" s="28"/>
      <c r="CU1477" s="194"/>
      <c r="CW1477" s="28"/>
      <c r="CX1477" s="28"/>
      <c r="CY1477" s="28"/>
      <c r="DD1477" s="194"/>
      <c r="DF1477" s="28"/>
      <c r="DG1477" s="28"/>
      <c r="DH1477" s="28"/>
      <c r="DM1477" s="194"/>
      <c r="DO1477" s="28"/>
      <c r="DP1477" s="28"/>
      <c r="DQ1477" s="28"/>
      <c r="DV1477" s="194"/>
      <c r="DX1477" s="28"/>
      <c r="DY1477" s="28"/>
      <c r="DZ1477" s="28"/>
      <c r="EE1477" s="194"/>
      <c r="EG1477" s="28"/>
      <c r="EH1477" s="28"/>
      <c r="EI1477" s="28"/>
      <c r="EN1477" s="194"/>
      <c r="EP1477" s="28"/>
      <c r="EQ1477" s="28"/>
      <c r="ER1477" s="28"/>
      <c r="EW1477" s="194"/>
      <c r="EY1477" s="28"/>
      <c r="EZ1477" s="28"/>
      <c r="FA1477" s="28"/>
      <c r="FF1477" s="194"/>
      <c r="FH1477" s="28"/>
      <c r="FI1477" s="28"/>
      <c r="FJ1477" s="28"/>
      <c r="FO1477" s="194"/>
      <c r="FQ1477" s="28"/>
      <c r="FR1477" s="28"/>
      <c r="FS1477" s="28"/>
      <c r="FX1477" s="194"/>
      <c r="FZ1477" s="28"/>
      <c r="GA1477" s="28"/>
      <c r="GB1477" s="28"/>
      <c r="GG1477" s="194"/>
      <c r="GI1477" s="28"/>
      <c r="GJ1477" s="28"/>
      <c r="GK1477" s="28"/>
      <c r="GP1477" s="194"/>
      <c r="GR1477" s="28"/>
      <c r="GS1477" s="28"/>
      <c r="GT1477" s="28"/>
      <c r="GY1477" s="194"/>
      <c r="HA1477" s="28"/>
      <c r="HB1477" s="28"/>
      <c r="HC1477" s="28"/>
      <c r="HH1477" s="194"/>
      <c r="HJ1477" s="28"/>
      <c r="HK1477" s="28"/>
      <c r="HL1477" s="28"/>
      <c r="HQ1477" s="28"/>
      <c r="HR1477" s="28"/>
      <c r="HS1477" s="28"/>
      <c r="HT1477" s="28"/>
      <c r="HU1477" s="28"/>
      <c r="HV1477" s="28"/>
      <c r="HW1477" s="28"/>
      <c r="HX1477" s="28"/>
      <c r="HY1477" s="28"/>
      <c r="HZ1477" s="28"/>
      <c r="IA1477" s="28"/>
      <c r="IB1477" s="28"/>
      <c r="IC1477" s="28"/>
      <c r="ID1477" s="28"/>
      <c r="IE1477" s="28"/>
      <c r="IF1477" s="28"/>
      <c r="IG1477" s="28"/>
      <c r="IH1477" s="28"/>
      <c r="II1477" s="28"/>
      <c r="IJ1477" s="28"/>
      <c r="IK1477" s="28"/>
      <c r="IL1477" s="28"/>
      <c r="IM1477" s="28"/>
      <c r="IN1477" s="28"/>
      <c r="IO1477" s="28"/>
      <c r="IP1477" s="28"/>
      <c r="IQ1477" s="28"/>
      <c r="IR1477" s="28"/>
      <c r="IS1477" s="28"/>
      <c r="IT1477" s="28"/>
      <c r="IU1477" s="28"/>
      <c r="IV1477" s="28"/>
    </row>
    <row r="1478" spans="1:256" s="50" customFormat="1" ht="18">
      <c r="A1478" s="206" t="s">
        <v>2840</v>
      </c>
      <c r="B1478" s="28"/>
      <c r="C1478" s="275"/>
      <c r="D1478" s="418" t="s">
        <v>129</v>
      </c>
      <c r="E1478" s="50">
        <f t="shared" si="24"/>
        <v>0</v>
      </c>
      <c r="F1478" s="284">
        <f t="shared" si="25"/>
        <v>0</v>
      </c>
      <c r="N1478" s="28"/>
      <c r="R1478" s="194"/>
      <c r="T1478" s="28"/>
      <c r="U1478" s="28"/>
      <c r="V1478" s="28"/>
      <c r="AA1478" s="194"/>
      <c r="AC1478" s="28"/>
      <c r="AD1478" s="28"/>
      <c r="AE1478" s="28"/>
      <c r="AJ1478" s="194"/>
      <c r="AL1478" s="28"/>
      <c r="AM1478" s="28"/>
      <c r="AN1478" s="28"/>
      <c r="AS1478" s="194"/>
      <c r="AU1478" s="28"/>
      <c r="AV1478" s="28"/>
      <c r="AW1478" s="28"/>
      <c r="BB1478" s="194"/>
      <c r="BD1478" s="28"/>
      <c r="BE1478" s="28"/>
      <c r="BF1478" s="28"/>
      <c r="BK1478" s="194"/>
      <c r="BM1478" s="28"/>
      <c r="BN1478" s="28"/>
      <c r="BO1478" s="28"/>
      <c r="BT1478" s="194"/>
      <c r="BV1478" s="28"/>
      <c r="BW1478" s="28"/>
      <c r="BX1478" s="28"/>
      <c r="CC1478" s="194"/>
      <c r="CE1478" s="28"/>
      <c r="CF1478" s="28"/>
      <c r="CG1478" s="28"/>
      <c r="CL1478" s="194"/>
      <c r="CN1478" s="28"/>
      <c r="CO1478" s="28"/>
      <c r="CP1478" s="28"/>
      <c r="CU1478" s="194"/>
      <c r="CW1478" s="28"/>
      <c r="CX1478" s="28"/>
      <c r="CY1478" s="28"/>
      <c r="DD1478" s="194"/>
      <c r="DF1478" s="28"/>
      <c r="DG1478" s="28"/>
      <c r="DH1478" s="28"/>
      <c r="DM1478" s="194"/>
      <c r="DO1478" s="28"/>
      <c r="DP1478" s="28"/>
      <c r="DQ1478" s="28"/>
      <c r="DV1478" s="194"/>
      <c r="DX1478" s="28"/>
      <c r="DY1478" s="28"/>
      <c r="DZ1478" s="28"/>
      <c r="EE1478" s="194"/>
      <c r="EG1478" s="28"/>
      <c r="EH1478" s="28"/>
      <c r="EI1478" s="28"/>
      <c r="EN1478" s="194"/>
      <c r="EP1478" s="28"/>
      <c r="EQ1478" s="28"/>
      <c r="ER1478" s="28"/>
      <c r="EW1478" s="194"/>
      <c r="EY1478" s="28"/>
      <c r="EZ1478" s="28"/>
      <c r="FA1478" s="28"/>
      <c r="FF1478" s="194"/>
      <c r="FH1478" s="28"/>
      <c r="FI1478" s="28"/>
      <c r="FJ1478" s="28"/>
      <c r="FO1478" s="194"/>
      <c r="FQ1478" s="28"/>
      <c r="FR1478" s="28"/>
      <c r="FS1478" s="28"/>
      <c r="FX1478" s="194"/>
      <c r="FZ1478" s="28"/>
      <c r="GA1478" s="28"/>
      <c r="GB1478" s="28"/>
      <c r="GG1478" s="194"/>
      <c r="GI1478" s="28"/>
      <c r="GJ1478" s="28"/>
      <c r="GK1478" s="28"/>
      <c r="GP1478" s="194"/>
      <c r="GR1478" s="28"/>
      <c r="GS1478" s="28"/>
      <c r="GT1478" s="28"/>
      <c r="GY1478" s="194"/>
      <c r="HA1478" s="28"/>
      <c r="HB1478" s="28"/>
      <c r="HC1478" s="28"/>
      <c r="HH1478" s="194"/>
      <c r="HJ1478" s="28"/>
      <c r="HK1478" s="28"/>
      <c r="HL1478" s="28"/>
      <c r="HQ1478" s="28"/>
      <c r="HR1478" s="28"/>
      <c r="HS1478" s="28"/>
      <c r="HT1478" s="28"/>
      <c r="HU1478" s="28"/>
      <c r="HV1478" s="28"/>
      <c r="HW1478" s="28"/>
      <c r="HX1478" s="28"/>
      <c r="HY1478" s="28"/>
      <c r="HZ1478" s="28"/>
      <c r="IA1478" s="28"/>
      <c r="IB1478" s="28"/>
      <c r="IC1478" s="28"/>
      <c r="ID1478" s="28"/>
      <c r="IE1478" s="28"/>
      <c r="IF1478" s="28"/>
      <c r="IG1478" s="28"/>
      <c r="IH1478" s="28"/>
      <c r="II1478" s="28"/>
      <c r="IJ1478" s="28"/>
      <c r="IK1478" s="28"/>
      <c r="IL1478" s="28"/>
      <c r="IM1478" s="28"/>
      <c r="IN1478" s="28"/>
      <c r="IO1478" s="28"/>
      <c r="IP1478" s="28"/>
      <c r="IQ1478" s="28"/>
      <c r="IR1478" s="28"/>
      <c r="IS1478" s="28"/>
      <c r="IT1478" s="28"/>
      <c r="IU1478" s="28"/>
      <c r="IV1478" s="28"/>
    </row>
    <row r="1479" spans="1:256" s="50" customFormat="1" ht="18">
      <c r="A1479" s="330" t="s">
        <v>858</v>
      </c>
      <c r="B1479" s="420"/>
      <c r="C1479" s="420"/>
      <c r="D1479" s="418" t="s">
        <v>130</v>
      </c>
      <c r="E1479" s="50">
        <f t="shared" si="24"/>
        <v>2</v>
      </c>
      <c r="F1479" s="284">
        <f t="shared" si="25"/>
        <v>24</v>
      </c>
      <c r="H1479" s="456"/>
      <c r="I1479" s="50">
        <v>13</v>
      </c>
      <c r="J1479" s="50">
        <v>11</v>
      </c>
      <c r="L1479" s="281"/>
      <c r="N1479" s="28"/>
      <c r="R1479" s="194"/>
      <c r="T1479" s="28"/>
      <c r="U1479" s="28"/>
      <c r="V1479" s="28"/>
      <c r="AA1479" s="194"/>
      <c r="AC1479" s="28"/>
      <c r="AD1479" s="28"/>
      <c r="AE1479" s="28"/>
      <c r="AJ1479" s="194"/>
      <c r="AL1479" s="28"/>
      <c r="AM1479" s="28"/>
      <c r="AN1479" s="28"/>
      <c r="AS1479" s="194"/>
      <c r="AU1479" s="28"/>
      <c r="AV1479" s="28"/>
      <c r="AW1479" s="28"/>
      <c r="BB1479" s="194"/>
      <c r="BD1479" s="28"/>
      <c r="BE1479" s="28"/>
      <c r="BF1479" s="28"/>
      <c r="BK1479" s="194"/>
      <c r="BM1479" s="28"/>
      <c r="BN1479" s="28"/>
      <c r="BO1479" s="28"/>
      <c r="BT1479" s="194"/>
      <c r="BV1479" s="28"/>
      <c r="BW1479" s="28"/>
      <c r="BX1479" s="28"/>
      <c r="CC1479" s="194"/>
      <c r="CE1479" s="28"/>
      <c r="CF1479" s="28"/>
      <c r="CG1479" s="28"/>
      <c r="CL1479" s="194"/>
      <c r="CN1479" s="28"/>
      <c r="CO1479" s="28"/>
      <c r="CP1479" s="28"/>
      <c r="CU1479" s="194"/>
      <c r="CW1479" s="28"/>
      <c r="CX1479" s="28"/>
      <c r="CY1479" s="28"/>
      <c r="DD1479" s="194"/>
      <c r="DF1479" s="28"/>
      <c r="DG1479" s="28"/>
      <c r="DH1479" s="28"/>
      <c r="DM1479" s="194"/>
      <c r="DO1479" s="28"/>
      <c r="DP1479" s="28"/>
      <c r="DQ1479" s="28"/>
      <c r="DV1479" s="194"/>
      <c r="DX1479" s="28"/>
      <c r="DY1479" s="28"/>
      <c r="DZ1479" s="28"/>
      <c r="EE1479" s="194"/>
      <c r="EG1479" s="28"/>
      <c r="EH1479" s="28"/>
      <c r="EI1479" s="28"/>
      <c r="EN1479" s="194"/>
      <c r="EP1479" s="28"/>
      <c r="EQ1479" s="28"/>
      <c r="ER1479" s="28"/>
      <c r="EW1479" s="194"/>
      <c r="EY1479" s="28"/>
      <c r="EZ1479" s="28"/>
      <c r="FA1479" s="28"/>
      <c r="FF1479" s="194"/>
      <c r="FH1479" s="28"/>
      <c r="FI1479" s="28"/>
      <c r="FJ1479" s="28"/>
      <c r="FO1479" s="194"/>
      <c r="FQ1479" s="28"/>
      <c r="FR1479" s="28"/>
      <c r="FS1479" s="28"/>
      <c r="FX1479" s="194"/>
      <c r="FZ1479" s="28"/>
      <c r="GA1479" s="28"/>
      <c r="GB1479" s="28"/>
      <c r="GG1479" s="194"/>
      <c r="GI1479" s="28"/>
      <c r="GJ1479" s="28"/>
      <c r="GK1479" s="28"/>
      <c r="GP1479" s="194"/>
      <c r="GR1479" s="28"/>
      <c r="GS1479" s="28"/>
      <c r="GT1479" s="28"/>
      <c r="GY1479" s="194"/>
      <c r="HA1479" s="28"/>
      <c r="HB1479" s="28"/>
      <c r="HC1479" s="28"/>
      <c r="HH1479" s="194"/>
      <c r="HJ1479" s="28"/>
      <c r="HK1479" s="28"/>
      <c r="HL1479" s="28"/>
      <c r="HQ1479" s="28"/>
      <c r="HR1479" s="28"/>
      <c r="HS1479" s="28"/>
      <c r="HT1479" s="28"/>
      <c r="HU1479" s="28"/>
      <c r="HV1479" s="28"/>
      <c r="HW1479" s="28"/>
      <c r="HX1479" s="28"/>
      <c r="HY1479" s="28"/>
      <c r="HZ1479" s="28"/>
      <c r="IA1479" s="28"/>
      <c r="IB1479" s="28"/>
      <c r="IC1479" s="28"/>
      <c r="ID1479" s="28"/>
      <c r="IE1479" s="28"/>
      <c r="IF1479" s="28"/>
      <c r="IG1479" s="28"/>
      <c r="IH1479" s="28"/>
      <c r="II1479" s="28"/>
      <c r="IJ1479" s="28"/>
      <c r="IK1479" s="28"/>
      <c r="IL1479" s="28"/>
      <c r="IM1479" s="28"/>
      <c r="IN1479" s="28"/>
      <c r="IO1479" s="28"/>
      <c r="IP1479" s="28"/>
      <c r="IQ1479" s="28"/>
      <c r="IR1479" s="28"/>
      <c r="IS1479" s="28"/>
      <c r="IT1479" s="28"/>
      <c r="IU1479" s="28"/>
      <c r="IV1479" s="28"/>
    </row>
    <row r="1480" spans="1:256" s="50" customFormat="1" ht="18">
      <c r="A1480" s="206" t="s">
        <v>2866</v>
      </c>
      <c r="B1480" s="28"/>
      <c r="C1480" s="275"/>
      <c r="D1480" s="418" t="s">
        <v>129</v>
      </c>
      <c r="E1480" s="50">
        <f t="shared" si="24"/>
        <v>0</v>
      </c>
      <c r="F1480" s="284">
        <f t="shared" si="25"/>
        <v>0</v>
      </c>
      <c r="N1480" s="28"/>
      <c r="R1480" s="194"/>
      <c r="T1480" s="28"/>
      <c r="U1480" s="28"/>
      <c r="V1480" s="28"/>
      <c r="AA1480" s="194"/>
      <c r="AC1480" s="28"/>
      <c r="AD1480" s="28"/>
      <c r="AE1480" s="28"/>
      <c r="AJ1480" s="194"/>
      <c r="AL1480" s="28"/>
      <c r="AM1480" s="28"/>
      <c r="AN1480" s="28"/>
      <c r="AS1480" s="194"/>
      <c r="AU1480" s="28"/>
      <c r="AV1480" s="28"/>
      <c r="AW1480" s="28"/>
      <c r="BB1480" s="194"/>
      <c r="BD1480" s="28"/>
      <c r="BE1480" s="28"/>
      <c r="BF1480" s="28"/>
      <c r="BK1480" s="194"/>
      <c r="BM1480" s="28"/>
      <c r="BN1480" s="28"/>
      <c r="BO1480" s="28"/>
      <c r="BT1480" s="194"/>
      <c r="BV1480" s="28"/>
      <c r="BW1480" s="28"/>
      <c r="BX1480" s="28"/>
      <c r="CC1480" s="194"/>
      <c r="CE1480" s="28"/>
      <c r="CF1480" s="28"/>
      <c r="CG1480" s="28"/>
      <c r="CL1480" s="194"/>
      <c r="CN1480" s="28"/>
      <c r="CO1480" s="28"/>
      <c r="CP1480" s="28"/>
      <c r="CU1480" s="194"/>
      <c r="CW1480" s="28"/>
      <c r="CX1480" s="28"/>
      <c r="CY1480" s="28"/>
      <c r="DD1480" s="194"/>
      <c r="DF1480" s="28"/>
      <c r="DG1480" s="28"/>
      <c r="DH1480" s="28"/>
      <c r="DM1480" s="194"/>
      <c r="DO1480" s="28"/>
      <c r="DP1480" s="28"/>
      <c r="DQ1480" s="28"/>
      <c r="DV1480" s="194"/>
      <c r="DX1480" s="28"/>
      <c r="DY1480" s="28"/>
      <c r="DZ1480" s="28"/>
      <c r="EE1480" s="194"/>
      <c r="EG1480" s="28"/>
      <c r="EH1480" s="28"/>
      <c r="EI1480" s="28"/>
      <c r="EN1480" s="194"/>
      <c r="EP1480" s="28"/>
      <c r="EQ1480" s="28"/>
      <c r="ER1480" s="28"/>
      <c r="EW1480" s="194"/>
      <c r="EY1480" s="28"/>
      <c r="EZ1480" s="28"/>
      <c r="FA1480" s="28"/>
      <c r="FF1480" s="194"/>
      <c r="FH1480" s="28"/>
      <c r="FI1480" s="28"/>
      <c r="FJ1480" s="28"/>
      <c r="FO1480" s="194"/>
      <c r="FQ1480" s="28"/>
      <c r="FR1480" s="28"/>
      <c r="FS1480" s="28"/>
      <c r="FX1480" s="194"/>
      <c r="FZ1480" s="28"/>
      <c r="GA1480" s="28"/>
      <c r="GB1480" s="28"/>
      <c r="GG1480" s="194"/>
      <c r="GI1480" s="28"/>
      <c r="GJ1480" s="28"/>
      <c r="GK1480" s="28"/>
      <c r="GP1480" s="194"/>
      <c r="GR1480" s="28"/>
      <c r="GS1480" s="28"/>
      <c r="GT1480" s="28"/>
      <c r="GY1480" s="194"/>
      <c r="HA1480" s="28"/>
      <c r="HB1480" s="28"/>
      <c r="HC1480" s="28"/>
      <c r="HH1480" s="194"/>
      <c r="HJ1480" s="28"/>
      <c r="HK1480" s="28"/>
      <c r="HL1480" s="28"/>
      <c r="HQ1480" s="28"/>
      <c r="HR1480" s="28"/>
      <c r="HS1480" s="28"/>
      <c r="HT1480" s="28"/>
      <c r="HU1480" s="28"/>
      <c r="HV1480" s="28"/>
      <c r="HW1480" s="28"/>
      <c r="HX1480" s="28"/>
      <c r="HY1480" s="28"/>
      <c r="HZ1480" s="28"/>
      <c r="IA1480" s="28"/>
      <c r="IB1480" s="28"/>
      <c r="IC1480" s="28"/>
      <c r="ID1480" s="28"/>
      <c r="IE1480" s="28"/>
      <c r="IF1480" s="28"/>
      <c r="IG1480" s="28"/>
      <c r="IH1480" s="28"/>
      <c r="II1480" s="28"/>
      <c r="IJ1480" s="28"/>
      <c r="IK1480" s="28"/>
      <c r="IL1480" s="28"/>
      <c r="IM1480" s="28"/>
      <c r="IN1480" s="28"/>
      <c r="IO1480" s="28"/>
      <c r="IP1480" s="28"/>
      <c r="IQ1480" s="28"/>
      <c r="IR1480" s="28"/>
      <c r="IS1480" s="28"/>
      <c r="IT1480" s="28"/>
      <c r="IU1480" s="28"/>
      <c r="IV1480" s="28"/>
    </row>
    <row r="1481" spans="1:256" s="50" customFormat="1" ht="18">
      <c r="A1481" s="330" t="s">
        <v>828</v>
      </c>
      <c r="B1481" s="420"/>
      <c r="C1481" s="420"/>
      <c r="D1481" s="418" t="s">
        <v>135</v>
      </c>
      <c r="E1481" s="50">
        <f t="shared" si="24"/>
        <v>4</v>
      </c>
      <c r="F1481" s="284">
        <f t="shared" si="25"/>
        <v>7</v>
      </c>
      <c r="H1481" s="50">
        <v>3</v>
      </c>
      <c r="I1481" s="50">
        <v>4</v>
      </c>
      <c r="N1481" s="28"/>
      <c r="R1481" s="194"/>
      <c r="T1481" s="28"/>
      <c r="U1481" s="28"/>
      <c r="V1481" s="28"/>
      <c r="AA1481" s="194"/>
      <c r="AC1481" s="28"/>
      <c r="AD1481" s="28"/>
      <c r="AE1481" s="28"/>
      <c r="AJ1481" s="194"/>
      <c r="AL1481" s="28"/>
      <c r="AM1481" s="28"/>
      <c r="AN1481" s="28"/>
      <c r="AS1481" s="194"/>
      <c r="AU1481" s="28"/>
      <c r="AV1481" s="28"/>
      <c r="AW1481" s="28"/>
      <c r="BB1481" s="194"/>
      <c r="BD1481" s="28"/>
      <c r="BE1481" s="28"/>
      <c r="BF1481" s="28"/>
      <c r="BK1481" s="194"/>
      <c r="BM1481" s="28"/>
      <c r="BN1481" s="28"/>
      <c r="BO1481" s="28"/>
      <c r="BT1481" s="194"/>
      <c r="BV1481" s="28"/>
      <c r="BW1481" s="28"/>
      <c r="BX1481" s="28"/>
      <c r="CC1481" s="194"/>
      <c r="CE1481" s="28"/>
      <c r="CF1481" s="28"/>
      <c r="CG1481" s="28"/>
      <c r="CL1481" s="194"/>
      <c r="CN1481" s="28"/>
      <c r="CO1481" s="28"/>
      <c r="CP1481" s="28"/>
      <c r="CU1481" s="194"/>
      <c r="CW1481" s="28"/>
      <c r="CX1481" s="28"/>
      <c r="CY1481" s="28"/>
      <c r="DD1481" s="194"/>
      <c r="DF1481" s="28"/>
      <c r="DG1481" s="28"/>
      <c r="DH1481" s="28"/>
      <c r="DM1481" s="194"/>
      <c r="DO1481" s="28"/>
      <c r="DP1481" s="28"/>
      <c r="DQ1481" s="28"/>
      <c r="DV1481" s="194"/>
      <c r="DX1481" s="28"/>
      <c r="DY1481" s="28"/>
      <c r="DZ1481" s="28"/>
      <c r="EE1481" s="194"/>
      <c r="EG1481" s="28"/>
      <c r="EH1481" s="28"/>
      <c r="EI1481" s="28"/>
      <c r="EN1481" s="194"/>
      <c r="EP1481" s="28"/>
      <c r="EQ1481" s="28"/>
      <c r="ER1481" s="28"/>
      <c r="EW1481" s="194"/>
      <c r="EY1481" s="28"/>
      <c r="EZ1481" s="28"/>
      <c r="FA1481" s="28"/>
      <c r="FF1481" s="194"/>
      <c r="FH1481" s="28"/>
      <c r="FI1481" s="28"/>
      <c r="FJ1481" s="28"/>
      <c r="FO1481" s="194"/>
      <c r="FQ1481" s="28"/>
      <c r="FR1481" s="28"/>
      <c r="FS1481" s="28"/>
      <c r="FX1481" s="194"/>
      <c r="FZ1481" s="28"/>
      <c r="GA1481" s="28"/>
      <c r="GB1481" s="28"/>
      <c r="GG1481" s="194"/>
      <c r="GI1481" s="28"/>
      <c r="GJ1481" s="28"/>
      <c r="GK1481" s="28"/>
      <c r="GP1481" s="194"/>
      <c r="GR1481" s="28"/>
      <c r="GS1481" s="28"/>
      <c r="GT1481" s="28"/>
      <c r="GY1481" s="194"/>
      <c r="HA1481" s="28"/>
      <c r="HB1481" s="28"/>
      <c r="HC1481" s="28"/>
      <c r="HH1481" s="194"/>
      <c r="HJ1481" s="28"/>
      <c r="HK1481" s="28"/>
      <c r="HL1481" s="28"/>
      <c r="HQ1481" s="28"/>
      <c r="HR1481" s="28"/>
      <c r="HS1481" s="28"/>
      <c r="HT1481" s="28"/>
      <c r="HU1481" s="28"/>
      <c r="HV1481" s="28"/>
      <c r="HW1481" s="28"/>
      <c r="HX1481" s="28"/>
      <c r="HY1481" s="28"/>
      <c r="HZ1481" s="28"/>
      <c r="IA1481" s="28"/>
      <c r="IB1481" s="28"/>
      <c r="IC1481" s="28"/>
      <c r="ID1481" s="28"/>
      <c r="IE1481" s="28"/>
      <c r="IF1481" s="28"/>
      <c r="IG1481" s="28"/>
      <c r="IH1481" s="28"/>
      <c r="II1481" s="28"/>
      <c r="IJ1481" s="28"/>
      <c r="IK1481" s="28"/>
      <c r="IL1481" s="28"/>
      <c r="IM1481" s="28"/>
      <c r="IN1481" s="28"/>
      <c r="IO1481" s="28"/>
      <c r="IP1481" s="28"/>
      <c r="IQ1481" s="28"/>
      <c r="IR1481" s="28"/>
      <c r="IS1481" s="28"/>
      <c r="IT1481" s="28"/>
      <c r="IU1481" s="28"/>
      <c r="IV1481" s="28"/>
    </row>
    <row r="1482" spans="1:256" s="50" customFormat="1" ht="18">
      <c r="A1482" s="330" t="s">
        <v>1210</v>
      </c>
      <c r="B1482" s="28"/>
      <c r="C1482" s="275"/>
      <c r="D1482" s="418" t="s">
        <v>129</v>
      </c>
      <c r="E1482" s="50">
        <f t="shared" si="24"/>
        <v>1</v>
      </c>
      <c r="F1482" s="284">
        <f t="shared" si="25"/>
        <v>0</v>
      </c>
      <c r="H1482" s="456"/>
      <c r="L1482" s="281"/>
      <c r="N1482" s="28"/>
      <c r="R1482" s="194"/>
      <c r="T1482" s="28"/>
      <c r="U1482" s="28"/>
      <c r="V1482" s="28"/>
      <c r="AA1482" s="194"/>
      <c r="AC1482" s="28"/>
      <c r="AD1482" s="28"/>
      <c r="AE1482" s="28"/>
      <c r="AJ1482" s="194"/>
      <c r="AL1482" s="28"/>
      <c r="AM1482" s="28"/>
      <c r="AN1482" s="28"/>
      <c r="AS1482" s="194"/>
      <c r="AU1482" s="28"/>
      <c r="AV1482" s="28"/>
      <c r="AW1482" s="28"/>
      <c r="BB1482" s="194"/>
      <c r="BD1482" s="28"/>
      <c r="BE1482" s="28"/>
      <c r="BF1482" s="28"/>
      <c r="BK1482" s="194"/>
      <c r="BM1482" s="28"/>
      <c r="BN1482" s="28"/>
      <c r="BO1482" s="28"/>
      <c r="BT1482" s="194"/>
      <c r="BV1482" s="28"/>
      <c r="BW1482" s="28"/>
      <c r="BX1482" s="28"/>
      <c r="CC1482" s="194"/>
      <c r="CE1482" s="28"/>
      <c r="CF1482" s="28"/>
      <c r="CG1482" s="28"/>
      <c r="CL1482" s="194"/>
      <c r="CN1482" s="28"/>
      <c r="CO1482" s="28"/>
      <c r="CP1482" s="28"/>
      <c r="CU1482" s="194"/>
      <c r="CW1482" s="28"/>
      <c r="CX1482" s="28"/>
      <c r="CY1482" s="28"/>
      <c r="DD1482" s="194"/>
      <c r="DF1482" s="28"/>
      <c r="DG1482" s="28"/>
      <c r="DH1482" s="28"/>
      <c r="DM1482" s="194"/>
      <c r="DO1482" s="28"/>
      <c r="DP1482" s="28"/>
      <c r="DQ1482" s="28"/>
      <c r="DV1482" s="194"/>
      <c r="DX1482" s="28"/>
      <c r="DY1482" s="28"/>
      <c r="DZ1482" s="28"/>
      <c r="EE1482" s="194"/>
      <c r="EG1482" s="28"/>
      <c r="EH1482" s="28"/>
      <c r="EI1482" s="28"/>
      <c r="EN1482" s="194"/>
      <c r="EP1482" s="28"/>
      <c r="EQ1482" s="28"/>
      <c r="ER1482" s="28"/>
      <c r="EW1482" s="194"/>
      <c r="EY1482" s="28"/>
      <c r="EZ1482" s="28"/>
      <c r="FA1482" s="28"/>
      <c r="FF1482" s="194"/>
      <c r="FH1482" s="28"/>
      <c r="FI1482" s="28"/>
      <c r="FJ1482" s="28"/>
      <c r="FO1482" s="194"/>
      <c r="FQ1482" s="28"/>
      <c r="FR1482" s="28"/>
      <c r="FS1482" s="28"/>
      <c r="FX1482" s="194"/>
      <c r="FZ1482" s="28"/>
      <c r="GA1482" s="28"/>
      <c r="GB1482" s="28"/>
      <c r="GG1482" s="194"/>
      <c r="GI1482" s="28"/>
      <c r="GJ1482" s="28"/>
      <c r="GK1482" s="28"/>
      <c r="GP1482" s="194"/>
      <c r="GR1482" s="28"/>
      <c r="GS1482" s="28"/>
      <c r="GT1482" s="28"/>
      <c r="GY1482" s="194"/>
      <c r="HA1482" s="28"/>
      <c r="HB1482" s="28"/>
      <c r="HC1482" s="28"/>
      <c r="HH1482" s="194"/>
      <c r="HJ1482" s="28"/>
      <c r="HK1482" s="28"/>
      <c r="HL1482" s="28"/>
      <c r="HQ1482" s="28"/>
      <c r="HR1482" s="28"/>
      <c r="HS1482" s="28"/>
      <c r="HT1482" s="28"/>
      <c r="HU1482" s="28"/>
      <c r="HV1482" s="28"/>
      <c r="HW1482" s="28"/>
      <c r="HX1482" s="28"/>
      <c r="HY1482" s="28"/>
      <c r="HZ1482" s="28"/>
      <c r="IA1482" s="28"/>
      <c r="IB1482" s="28"/>
      <c r="IC1482" s="28"/>
      <c r="ID1482" s="28"/>
      <c r="IE1482" s="28"/>
      <c r="IF1482" s="28"/>
      <c r="IG1482" s="28"/>
      <c r="IH1482" s="28"/>
      <c r="II1482" s="28"/>
      <c r="IJ1482" s="28"/>
      <c r="IK1482" s="28"/>
      <c r="IL1482" s="28"/>
      <c r="IM1482" s="28"/>
      <c r="IN1482" s="28"/>
      <c r="IO1482" s="28"/>
      <c r="IP1482" s="28"/>
      <c r="IQ1482" s="28"/>
      <c r="IR1482" s="28"/>
      <c r="IS1482" s="28"/>
      <c r="IT1482" s="28"/>
      <c r="IU1482" s="28"/>
      <c r="IV1482" s="28"/>
    </row>
    <row r="1483" spans="1:256" s="50" customFormat="1" ht="18">
      <c r="A1483" s="330" t="s">
        <v>987</v>
      </c>
      <c r="B1483" s="28"/>
      <c r="C1483" s="420"/>
      <c r="D1483" s="418" t="s">
        <v>129</v>
      </c>
      <c r="E1483" s="50">
        <f t="shared" si="24"/>
        <v>1</v>
      </c>
      <c r="F1483" s="284">
        <f t="shared" si="25"/>
        <v>0</v>
      </c>
      <c r="H1483" s="456"/>
      <c r="L1483" s="281"/>
      <c r="N1483" s="28"/>
      <c r="R1483" s="194"/>
      <c r="T1483" s="28"/>
      <c r="U1483" s="28"/>
      <c r="V1483" s="28"/>
      <c r="AA1483" s="194"/>
      <c r="AC1483" s="28"/>
      <c r="AD1483" s="28"/>
      <c r="AE1483" s="28"/>
      <c r="AJ1483" s="194"/>
      <c r="AL1483" s="28"/>
      <c r="AM1483" s="28"/>
      <c r="AN1483" s="28"/>
      <c r="AS1483" s="194"/>
      <c r="AU1483" s="28"/>
      <c r="AV1483" s="28"/>
      <c r="AW1483" s="28"/>
      <c r="BB1483" s="194"/>
      <c r="BD1483" s="28"/>
      <c r="BE1483" s="28"/>
      <c r="BF1483" s="28"/>
      <c r="BK1483" s="194"/>
      <c r="BM1483" s="28"/>
      <c r="BN1483" s="28"/>
      <c r="BO1483" s="28"/>
      <c r="BT1483" s="194"/>
      <c r="BV1483" s="28"/>
      <c r="BW1483" s="28"/>
      <c r="BX1483" s="28"/>
      <c r="CC1483" s="194"/>
      <c r="CE1483" s="28"/>
      <c r="CF1483" s="28"/>
      <c r="CG1483" s="28"/>
      <c r="CL1483" s="194"/>
      <c r="CN1483" s="28"/>
      <c r="CO1483" s="28"/>
      <c r="CP1483" s="28"/>
      <c r="CU1483" s="194"/>
      <c r="CW1483" s="28"/>
      <c r="CX1483" s="28"/>
      <c r="CY1483" s="28"/>
      <c r="DD1483" s="194"/>
      <c r="DF1483" s="28"/>
      <c r="DG1483" s="28"/>
      <c r="DH1483" s="28"/>
      <c r="DM1483" s="194"/>
      <c r="DO1483" s="28"/>
      <c r="DP1483" s="28"/>
      <c r="DQ1483" s="28"/>
      <c r="DV1483" s="194"/>
      <c r="DX1483" s="28"/>
      <c r="DY1483" s="28"/>
      <c r="DZ1483" s="28"/>
      <c r="EE1483" s="194"/>
      <c r="EG1483" s="28"/>
      <c r="EH1483" s="28"/>
      <c r="EI1483" s="28"/>
      <c r="EN1483" s="194"/>
      <c r="EP1483" s="28"/>
      <c r="EQ1483" s="28"/>
      <c r="ER1483" s="28"/>
      <c r="EW1483" s="194"/>
      <c r="EY1483" s="28"/>
      <c r="EZ1483" s="28"/>
      <c r="FA1483" s="28"/>
      <c r="FF1483" s="194"/>
      <c r="FH1483" s="28"/>
      <c r="FI1483" s="28"/>
      <c r="FJ1483" s="28"/>
      <c r="FO1483" s="194"/>
      <c r="FQ1483" s="28"/>
      <c r="FR1483" s="28"/>
      <c r="FS1483" s="28"/>
      <c r="FX1483" s="194"/>
      <c r="FZ1483" s="28"/>
      <c r="GA1483" s="28"/>
      <c r="GB1483" s="28"/>
      <c r="GG1483" s="194"/>
      <c r="GI1483" s="28"/>
      <c r="GJ1483" s="28"/>
      <c r="GK1483" s="28"/>
      <c r="GP1483" s="194"/>
      <c r="GR1483" s="28"/>
      <c r="GS1483" s="28"/>
      <c r="GT1483" s="28"/>
      <c r="GY1483" s="194"/>
      <c r="HA1483" s="28"/>
      <c r="HB1483" s="28"/>
      <c r="HC1483" s="28"/>
      <c r="HH1483" s="194"/>
      <c r="HJ1483" s="28"/>
      <c r="HK1483" s="28"/>
      <c r="HL1483" s="28"/>
      <c r="HQ1483" s="28"/>
      <c r="HR1483" s="28"/>
      <c r="HS1483" s="28"/>
      <c r="HT1483" s="28"/>
      <c r="HU1483" s="28"/>
      <c r="HV1483" s="28"/>
      <c r="HW1483" s="28"/>
      <c r="HX1483" s="28"/>
      <c r="HY1483" s="28"/>
      <c r="HZ1483" s="28"/>
      <c r="IA1483" s="28"/>
      <c r="IB1483" s="28"/>
      <c r="IC1483" s="28"/>
      <c r="ID1483" s="28"/>
      <c r="IE1483" s="28"/>
      <c r="IF1483" s="28"/>
      <c r="IG1483" s="28"/>
      <c r="IH1483" s="28"/>
      <c r="II1483" s="28"/>
      <c r="IJ1483" s="28"/>
      <c r="IK1483" s="28"/>
      <c r="IL1483" s="28"/>
      <c r="IM1483" s="28"/>
      <c r="IN1483" s="28"/>
      <c r="IO1483" s="28"/>
      <c r="IP1483" s="28"/>
      <c r="IQ1483" s="28"/>
      <c r="IR1483" s="28"/>
      <c r="IS1483" s="28"/>
      <c r="IT1483" s="28"/>
      <c r="IU1483" s="28"/>
      <c r="IV1483" s="28"/>
    </row>
    <row r="1484" spans="1:256" s="50" customFormat="1" ht="18">
      <c r="A1484" s="206" t="s">
        <v>2809</v>
      </c>
      <c r="B1484" s="28"/>
      <c r="C1484" s="275"/>
      <c r="D1484" s="418" t="s">
        <v>129</v>
      </c>
      <c r="E1484" s="50">
        <f t="shared" si="24"/>
        <v>0</v>
      </c>
      <c r="F1484" s="284">
        <f t="shared" si="25"/>
        <v>0</v>
      </c>
      <c r="H1484" s="456"/>
      <c r="L1484" s="28"/>
      <c r="N1484" s="28"/>
      <c r="R1484" s="194"/>
      <c r="T1484" s="28"/>
      <c r="U1484" s="28"/>
      <c r="V1484" s="28"/>
      <c r="AA1484" s="194"/>
      <c r="AC1484" s="28"/>
      <c r="AD1484" s="28"/>
      <c r="AE1484" s="28"/>
      <c r="AJ1484" s="194"/>
      <c r="AL1484" s="28"/>
      <c r="AM1484" s="28"/>
      <c r="AN1484" s="28"/>
      <c r="AS1484" s="194"/>
      <c r="AU1484" s="28"/>
      <c r="AV1484" s="28"/>
      <c r="AW1484" s="28"/>
      <c r="BB1484" s="194"/>
      <c r="BD1484" s="28"/>
      <c r="BE1484" s="28"/>
      <c r="BF1484" s="28"/>
      <c r="BK1484" s="194"/>
      <c r="BM1484" s="28"/>
      <c r="BN1484" s="28"/>
      <c r="BO1484" s="28"/>
      <c r="BT1484" s="194"/>
      <c r="BV1484" s="28"/>
      <c r="BW1484" s="28"/>
      <c r="BX1484" s="28"/>
      <c r="CC1484" s="194"/>
      <c r="CE1484" s="28"/>
      <c r="CF1484" s="28"/>
      <c r="CG1484" s="28"/>
      <c r="CL1484" s="194"/>
      <c r="CN1484" s="28"/>
      <c r="CO1484" s="28"/>
      <c r="CP1484" s="28"/>
      <c r="CU1484" s="194"/>
      <c r="CW1484" s="28"/>
      <c r="CX1484" s="28"/>
      <c r="CY1484" s="28"/>
      <c r="DD1484" s="194"/>
      <c r="DF1484" s="28"/>
      <c r="DG1484" s="28"/>
      <c r="DH1484" s="28"/>
      <c r="DM1484" s="194"/>
      <c r="DO1484" s="28"/>
      <c r="DP1484" s="28"/>
      <c r="DQ1484" s="28"/>
      <c r="DV1484" s="194"/>
      <c r="DX1484" s="28"/>
      <c r="DY1484" s="28"/>
      <c r="DZ1484" s="28"/>
      <c r="EE1484" s="194"/>
      <c r="EG1484" s="28"/>
      <c r="EH1484" s="28"/>
      <c r="EI1484" s="28"/>
      <c r="EN1484" s="194"/>
      <c r="EP1484" s="28"/>
      <c r="EQ1484" s="28"/>
      <c r="ER1484" s="28"/>
      <c r="EW1484" s="194"/>
      <c r="EY1484" s="28"/>
      <c r="EZ1484" s="28"/>
      <c r="FA1484" s="28"/>
      <c r="FF1484" s="194"/>
      <c r="FH1484" s="28"/>
      <c r="FI1484" s="28"/>
      <c r="FJ1484" s="28"/>
      <c r="FO1484" s="194"/>
      <c r="FQ1484" s="28"/>
      <c r="FR1484" s="28"/>
      <c r="FS1484" s="28"/>
      <c r="FX1484" s="194"/>
      <c r="FZ1484" s="28"/>
      <c r="GA1484" s="28"/>
      <c r="GB1484" s="28"/>
      <c r="GG1484" s="194"/>
      <c r="GI1484" s="28"/>
      <c r="GJ1484" s="28"/>
      <c r="GK1484" s="28"/>
      <c r="GP1484" s="194"/>
      <c r="GR1484" s="28"/>
      <c r="GS1484" s="28"/>
      <c r="GT1484" s="28"/>
      <c r="GY1484" s="194"/>
      <c r="HA1484" s="28"/>
      <c r="HB1484" s="28"/>
      <c r="HC1484" s="28"/>
      <c r="HH1484" s="194"/>
      <c r="HJ1484" s="28"/>
      <c r="HK1484" s="28"/>
      <c r="HL1484" s="28"/>
      <c r="HQ1484" s="28"/>
      <c r="HR1484" s="28"/>
      <c r="HS1484" s="28"/>
      <c r="HT1484" s="28"/>
      <c r="HU1484" s="28"/>
      <c r="HV1484" s="28"/>
      <c r="HW1484" s="28"/>
      <c r="HX1484" s="28"/>
      <c r="HY1484" s="28"/>
      <c r="HZ1484" s="28"/>
      <c r="IA1484" s="28"/>
      <c r="IB1484" s="28"/>
      <c r="IC1484" s="28"/>
      <c r="ID1484" s="28"/>
      <c r="IE1484" s="28"/>
      <c r="IF1484" s="28"/>
      <c r="IG1484" s="28"/>
      <c r="IH1484" s="28"/>
      <c r="II1484" s="28"/>
      <c r="IJ1484" s="28"/>
      <c r="IK1484" s="28"/>
      <c r="IL1484" s="28"/>
      <c r="IM1484" s="28"/>
      <c r="IN1484" s="28"/>
      <c r="IO1484" s="28"/>
      <c r="IP1484" s="28"/>
      <c r="IQ1484" s="28"/>
      <c r="IR1484" s="28"/>
      <c r="IS1484" s="28"/>
      <c r="IT1484" s="28"/>
      <c r="IU1484" s="28"/>
      <c r="IV1484" s="28"/>
    </row>
    <row r="1485" spans="1:256" s="50" customFormat="1" ht="18">
      <c r="A1485" s="206" t="s">
        <v>2846</v>
      </c>
      <c r="B1485" s="28"/>
      <c r="C1485" s="275"/>
      <c r="D1485" s="418" t="s">
        <v>129</v>
      </c>
      <c r="E1485" s="50">
        <f t="shared" si="24"/>
        <v>1</v>
      </c>
      <c r="F1485" s="284">
        <f t="shared" si="25"/>
        <v>0</v>
      </c>
      <c r="N1485" s="28"/>
      <c r="R1485" s="194"/>
      <c r="T1485" s="28"/>
      <c r="U1485" s="28"/>
      <c r="V1485" s="28"/>
      <c r="AA1485" s="194"/>
      <c r="AC1485" s="28"/>
      <c r="AD1485" s="28"/>
      <c r="AE1485" s="28"/>
      <c r="AJ1485" s="194"/>
      <c r="AL1485" s="28"/>
      <c r="AM1485" s="28"/>
      <c r="AN1485" s="28"/>
      <c r="AS1485" s="194"/>
      <c r="AU1485" s="28"/>
      <c r="AV1485" s="28"/>
      <c r="AW1485" s="28"/>
      <c r="BB1485" s="194"/>
      <c r="BD1485" s="28"/>
      <c r="BE1485" s="28"/>
      <c r="BF1485" s="28"/>
      <c r="BK1485" s="194"/>
      <c r="BM1485" s="28"/>
      <c r="BN1485" s="28"/>
      <c r="BO1485" s="28"/>
      <c r="BT1485" s="194"/>
      <c r="BV1485" s="28"/>
      <c r="BW1485" s="28"/>
      <c r="BX1485" s="28"/>
      <c r="CC1485" s="194"/>
      <c r="CE1485" s="28"/>
      <c r="CF1485" s="28"/>
      <c r="CG1485" s="28"/>
      <c r="CL1485" s="194"/>
      <c r="CN1485" s="28"/>
      <c r="CO1485" s="28"/>
      <c r="CP1485" s="28"/>
      <c r="CU1485" s="194"/>
      <c r="CW1485" s="28"/>
      <c r="CX1485" s="28"/>
      <c r="CY1485" s="28"/>
      <c r="DD1485" s="194"/>
      <c r="DF1485" s="28"/>
      <c r="DG1485" s="28"/>
      <c r="DH1485" s="28"/>
      <c r="DM1485" s="194"/>
      <c r="DO1485" s="28"/>
      <c r="DP1485" s="28"/>
      <c r="DQ1485" s="28"/>
      <c r="DV1485" s="194"/>
      <c r="DX1485" s="28"/>
      <c r="DY1485" s="28"/>
      <c r="DZ1485" s="28"/>
      <c r="EE1485" s="194"/>
      <c r="EG1485" s="28"/>
      <c r="EH1485" s="28"/>
      <c r="EI1485" s="28"/>
      <c r="EN1485" s="194"/>
      <c r="EP1485" s="28"/>
      <c r="EQ1485" s="28"/>
      <c r="ER1485" s="28"/>
      <c r="EW1485" s="194"/>
      <c r="EY1485" s="28"/>
      <c r="EZ1485" s="28"/>
      <c r="FA1485" s="28"/>
      <c r="FF1485" s="194"/>
      <c r="FH1485" s="28"/>
      <c r="FI1485" s="28"/>
      <c r="FJ1485" s="28"/>
      <c r="FO1485" s="194"/>
      <c r="FQ1485" s="28"/>
      <c r="FR1485" s="28"/>
      <c r="FS1485" s="28"/>
      <c r="FX1485" s="194"/>
      <c r="FZ1485" s="28"/>
      <c r="GA1485" s="28"/>
      <c r="GB1485" s="28"/>
      <c r="GG1485" s="194"/>
      <c r="GI1485" s="28"/>
      <c r="GJ1485" s="28"/>
      <c r="GK1485" s="28"/>
      <c r="GP1485" s="194"/>
      <c r="GR1485" s="28"/>
      <c r="GS1485" s="28"/>
      <c r="GT1485" s="28"/>
      <c r="GY1485" s="194"/>
      <c r="HA1485" s="28"/>
      <c r="HB1485" s="28"/>
      <c r="HC1485" s="28"/>
      <c r="HH1485" s="194"/>
      <c r="HJ1485" s="28"/>
      <c r="HK1485" s="28"/>
      <c r="HL1485" s="28"/>
      <c r="HQ1485" s="28"/>
      <c r="HR1485" s="28"/>
      <c r="HS1485" s="28"/>
      <c r="HT1485" s="28"/>
      <c r="HU1485" s="28"/>
      <c r="HV1485" s="28"/>
      <c r="HW1485" s="28"/>
      <c r="HX1485" s="28"/>
      <c r="HY1485" s="28"/>
      <c r="HZ1485" s="28"/>
      <c r="IA1485" s="28"/>
      <c r="IB1485" s="28"/>
      <c r="IC1485" s="28"/>
      <c r="ID1485" s="28"/>
      <c r="IE1485" s="28"/>
      <c r="IF1485" s="28"/>
      <c r="IG1485" s="28"/>
      <c r="IH1485" s="28"/>
      <c r="II1485" s="28"/>
      <c r="IJ1485" s="28"/>
      <c r="IK1485" s="28"/>
      <c r="IL1485" s="28"/>
      <c r="IM1485" s="28"/>
      <c r="IN1485" s="28"/>
      <c r="IO1485" s="28"/>
      <c r="IP1485" s="28"/>
      <c r="IQ1485" s="28"/>
      <c r="IR1485" s="28"/>
      <c r="IS1485" s="28"/>
      <c r="IT1485" s="28"/>
      <c r="IU1485" s="28"/>
      <c r="IV1485" s="28"/>
    </row>
    <row r="1486" spans="1:256" s="50" customFormat="1" ht="18">
      <c r="A1486" s="330" t="s">
        <v>708</v>
      </c>
      <c r="B1486" s="28"/>
      <c r="C1486" s="420"/>
      <c r="D1486" s="418" t="s">
        <v>129</v>
      </c>
      <c r="E1486" s="50">
        <f t="shared" si="24"/>
        <v>0</v>
      </c>
      <c r="F1486" s="284">
        <f t="shared" si="25"/>
        <v>18</v>
      </c>
      <c r="H1486" s="456"/>
      <c r="I1486" s="50">
        <v>18</v>
      </c>
      <c r="N1486" s="28"/>
      <c r="R1486" s="194"/>
      <c r="T1486" s="28"/>
      <c r="U1486" s="28"/>
      <c r="V1486" s="28"/>
      <c r="AA1486" s="194"/>
      <c r="AC1486" s="28"/>
      <c r="AD1486" s="28"/>
      <c r="AE1486" s="28"/>
      <c r="AJ1486" s="194"/>
      <c r="AL1486" s="28"/>
      <c r="AM1486" s="28"/>
      <c r="AN1486" s="28"/>
      <c r="AS1486" s="194"/>
      <c r="AU1486" s="28"/>
      <c r="AV1486" s="28"/>
      <c r="AW1486" s="28"/>
      <c r="BB1486" s="194"/>
      <c r="BD1486" s="28"/>
      <c r="BE1486" s="28"/>
      <c r="BF1486" s="28"/>
      <c r="BK1486" s="194"/>
      <c r="BM1486" s="28"/>
      <c r="BN1486" s="28"/>
      <c r="BO1486" s="28"/>
      <c r="BT1486" s="194"/>
      <c r="BV1486" s="28"/>
      <c r="BW1486" s="28"/>
      <c r="BX1486" s="28"/>
      <c r="CC1486" s="194"/>
      <c r="CE1486" s="28"/>
      <c r="CF1486" s="28"/>
      <c r="CG1486" s="28"/>
      <c r="CL1486" s="194"/>
      <c r="CN1486" s="28"/>
      <c r="CO1486" s="28"/>
      <c r="CP1486" s="28"/>
      <c r="CU1486" s="194"/>
      <c r="CW1486" s="28"/>
      <c r="CX1486" s="28"/>
      <c r="CY1486" s="28"/>
      <c r="DD1486" s="194"/>
      <c r="DF1486" s="28"/>
      <c r="DG1486" s="28"/>
      <c r="DH1486" s="28"/>
      <c r="DM1486" s="194"/>
      <c r="DO1486" s="28"/>
      <c r="DP1486" s="28"/>
      <c r="DQ1486" s="28"/>
      <c r="DV1486" s="194"/>
      <c r="DX1486" s="28"/>
      <c r="DY1486" s="28"/>
      <c r="DZ1486" s="28"/>
      <c r="EE1486" s="194"/>
      <c r="EG1486" s="28"/>
      <c r="EH1486" s="28"/>
      <c r="EI1486" s="28"/>
      <c r="EN1486" s="194"/>
      <c r="EP1486" s="28"/>
      <c r="EQ1486" s="28"/>
      <c r="ER1486" s="28"/>
      <c r="EW1486" s="194"/>
      <c r="EY1486" s="28"/>
      <c r="EZ1486" s="28"/>
      <c r="FA1486" s="28"/>
      <c r="FF1486" s="194"/>
      <c r="FH1486" s="28"/>
      <c r="FI1486" s="28"/>
      <c r="FJ1486" s="28"/>
      <c r="FO1486" s="194"/>
      <c r="FQ1486" s="28"/>
      <c r="FR1486" s="28"/>
      <c r="FS1486" s="28"/>
      <c r="FX1486" s="194"/>
      <c r="FZ1486" s="28"/>
      <c r="GA1486" s="28"/>
      <c r="GB1486" s="28"/>
      <c r="GG1486" s="194"/>
      <c r="GI1486" s="28"/>
      <c r="GJ1486" s="28"/>
      <c r="GK1486" s="28"/>
      <c r="GP1486" s="194"/>
      <c r="GR1486" s="28"/>
      <c r="GS1486" s="28"/>
      <c r="GT1486" s="28"/>
      <c r="GY1486" s="194"/>
      <c r="HA1486" s="28"/>
      <c r="HB1486" s="28"/>
      <c r="HC1486" s="28"/>
      <c r="HH1486" s="194"/>
      <c r="HJ1486" s="28"/>
      <c r="HK1486" s="28"/>
      <c r="HL1486" s="28"/>
      <c r="HQ1486" s="28"/>
      <c r="HR1486" s="28"/>
      <c r="HS1486" s="28"/>
      <c r="HT1486" s="28"/>
      <c r="HU1486" s="28"/>
      <c r="HV1486" s="28"/>
      <c r="HW1486" s="28"/>
      <c r="HX1486" s="28"/>
      <c r="HY1486" s="28"/>
      <c r="HZ1486" s="28"/>
      <c r="IA1486" s="28"/>
      <c r="IB1486" s="28"/>
      <c r="IC1486" s="28"/>
      <c r="ID1486" s="28"/>
      <c r="IE1486" s="28"/>
      <c r="IF1486" s="28"/>
      <c r="IG1486" s="28"/>
      <c r="IH1486" s="28"/>
      <c r="II1486" s="28"/>
      <c r="IJ1486" s="28"/>
      <c r="IK1486" s="28"/>
      <c r="IL1486" s="28"/>
      <c r="IM1486" s="28"/>
      <c r="IN1486" s="28"/>
      <c r="IO1486" s="28"/>
      <c r="IP1486" s="28"/>
      <c r="IQ1486" s="28"/>
      <c r="IR1486" s="28"/>
      <c r="IS1486" s="28"/>
      <c r="IT1486" s="28"/>
      <c r="IU1486" s="28"/>
      <c r="IV1486" s="28"/>
    </row>
    <row r="1487" spans="1:256" s="50" customFormat="1" ht="18.75">
      <c r="A1487" s="330" t="s">
        <v>531</v>
      </c>
      <c r="B1487" s="279"/>
      <c r="C1487" s="417"/>
      <c r="D1487" s="418" t="s">
        <v>134</v>
      </c>
      <c r="E1487" s="50">
        <f t="shared" si="24"/>
        <v>8</v>
      </c>
      <c r="F1487" s="284">
        <f t="shared" si="25"/>
        <v>0</v>
      </c>
      <c r="L1487" s="28"/>
      <c r="N1487" s="28"/>
      <c r="R1487" s="194"/>
      <c r="T1487" s="28"/>
      <c r="U1487" s="28"/>
      <c r="V1487" s="28"/>
      <c r="AA1487" s="194"/>
      <c r="AC1487" s="28"/>
      <c r="AD1487" s="28"/>
      <c r="AE1487" s="28"/>
      <c r="AJ1487" s="194"/>
      <c r="AL1487" s="28"/>
      <c r="AM1487" s="28"/>
      <c r="AN1487" s="28"/>
      <c r="AS1487" s="194"/>
      <c r="AU1487" s="28"/>
      <c r="AV1487" s="28"/>
      <c r="AW1487" s="28"/>
      <c r="BB1487" s="194"/>
      <c r="BD1487" s="28"/>
      <c r="BE1487" s="28"/>
      <c r="BF1487" s="28"/>
      <c r="BK1487" s="194"/>
      <c r="BM1487" s="28"/>
      <c r="BN1487" s="28"/>
      <c r="BO1487" s="28"/>
      <c r="BT1487" s="194"/>
      <c r="BV1487" s="28"/>
      <c r="BW1487" s="28"/>
      <c r="BX1487" s="28"/>
      <c r="CC1487" s="194"/>
      <c r="CE1487" s="28"/>
      <c r="CF1487" s="28"/>
      <c r="CG1487" s="28"/>
      <c r="CL1487" s="194"/>
      <c r="CN1487" s="28"/>
      <c r="CO1487" s="28"/>
      <c r="CP1487" s="28"/>
      <c r="CU1487" s="194"/>
      <c r="CW1487" s="28"/>
      <c r="CX1487" s="28"/>
      <c r="CY1487" s="28"/>
      <c r="DD1487" s="194"/>
      <c r="DF1487" s="28"/>
      <c r="DG1487" s="28"/>
      <c r="DH1487" s="28"/>
      <c r="DM1487" s="194"/>
      <c r="DO1487" s="28"/>
      <c r="DP1487" s="28"/>
      <c r="DQ1487" s="28"/>
      <c r="DV1487" s="194"/>
      <c r="DX1487" s="28"/>
      <c r="DY1487" s="28"/>
      <c r="DZ1487" s="28"/>
      <c r="EE1487" s="194"/>
      <c r="EG1487" s="28"/>
      <c r="EH1487" s="28"/>
      <c r="EI1487" s="28"/>
      <c r="EN1487" s="194"/>
      <c r="EP1487" s="28"/>
      <c r="EQ1487" s="28"/>
      <c r="ER1487" s="28"/>
      <c r="EW1487" s="194"/>
      <c r="EY1487" s="28"/>
      <c r="EZ1487" s="28"/>
      <c r="FA1487" s="28"/>
      <c r="FF1487" s="194"/>
      <c r="FH1487" s="28"/>
      <c r="FI1487" s="28"/>
      <c r="FJ1487" s="28"/>
      <c r="FO1487" s="194"/>
      <c r="FQ1487" s="28"/>
      <c r="FR1487" s="28"/>
      <c r="FS1487" s="28"/>
      <c r="FX1487" s="194"/>
      <c r="FZ1487" s="28"/>
      <c r="GA1487" s="28"/>
      <c r="GB1487" s="28"/>
      <c r="GG1487" s="194"/>
      <c r="GI1487" s="28"/>
      <c r="GJ1487" s="28"/>
      <c r="GK1487" s="28"/>
      <c r="GP1487" s="194"/>
      <c r="GR1487" s="28"/>
      <c r="GS1487" s="28"/>
      <c r="GT1487" s="28"/>
      <c r="GY1487" s="194"/>
      <c r="HA1487" s="28"/>
      <c r="HB1487" s="28"/>
      <c r="HC1487" s="28"/>
      <c r="HH1487" s="194"/>
      <c r="HJ1487" s="28"/>
      <c r="HK1487" s="28"/>
      <c r="HL1487" s="28"/>
      <c r="HQ1487" s="28"/>
      <c r="HR1487" s="28"/>
      <c r="HS1487" s="28"/>
      <c r="HT1487" s="28"/>
      <c r="HU1487" s="28"/>
      <c r="HV1487" s="28"/>
      <c r="HW1487" s="28"/>
      <c r="HX1487" s="28"/>
      <c r="HY1487" s="28"/>
      <c r="HZ1487" s="28"/>
      <c r="IA1487" s="28"/>
      <c r="IB1487" s="28"/>
      <c r="IC1487" s="28"/>
      <c r="ID1487" s="28"/>
      <c r="IE1487" s="28"/>
      <c r="IF1487" s="28"/>
      <c r="IG1487" s="28"/>
      <c r="IH1487" s="28"/>
      <c r="II1487" s="28"/>
      <c r="IJ1487" s="28"/>
      <c r="IK1487" s="28"/>
      <c r="IL1487" s="28"/>
      <c r="IM1487" s="28"/>
      <c r="IN1487" s="28"/>
      <c r="IO1487" s="28"/>
      <c r="IP1487" s="28"/>
      <c r="IQ1487" s="28"/>
      <c r="IR1487" s="28"/>
      <c r="IS1487" s="28"/>
      <c r="IT1487" s="28"/>
      <c r="IU1487" s="28"/>
      <c r="IV1487" s="28"/>
    </row>
    <row r="1488" spans="1:256" s="50" customFormat="1" ht="18.75">
      <c r="A1488" s="330" t="s">
        <v>991</v>
      </c>
      <c r="B1488" s="417"/>
      <c r="C1488" s="417"/>
      <c r="D1488" s="1" t="s">
        <v>131</v>
      </c>
      <c r="E1488" s="50">
        <f t="shared" si="24"/>
        <v>2</v>
      </c>
      <c r="F1488" s="284">
        <f t="shared" si="25"/>
        <v>0</v>
      </c>
      <c r="L1488" s="28"/>
      <c r="N1488" s="28"/>
      <c r="R1488" s="194"/>
      <c r="T1488" s="28"/>
      <c r="U1488" s="28"/>
      <c r="V1488" s="28"/>
      <c r="AA1488" s="194"/>
      <c r="AC1488" s="28"/>
      <c r="AD1488" s="28"/>
      <c r="AE1488" s="28"/>
      <c r="AJ1488" s="194"/>
      <c r="AL1488" s="28"/>
      <c r="AM1488" s="28"/>
      <c r="AN1488" s="28"/>
      <c r="AS1488" s="194"/>
      <c r="AU1488" s="28"/>
      <c r="AV1488" s="28"/>
      <c r="AW1488" s="28"/>
      <c r="BB1488" s="194"/>
      <c r="BD1488" s="28"/>
      <c r="BE1488" s="28"/>
      <c r="BF1488" s="28"/>
      <c r="BK1488" s="194"/>
      <c r="BM1488" s="28"/>
      <c r="BN1488" s="28"/>
      <c r="BO1488" s="28"/>
      <c r="BT1488" s="194"/>
      <c r="BV1488" s="28"/>
      <c r="BW1488" s="28"/>
      <c r="BX1488" s="28"/>
      <c r="CC1488" s="194"/>
      <c r="CE1488" s="28"/>
      <c r="CF1488" s="28"/>
      <c r="CG1488" s="28"/>
      <c r="CL1488" s="194"/>
      <c r="CN1488" s="28"/>
      <c r="CO1488" s="28"/>
      <c r="CP1488" s="28"/>
      <c r="CU1488" s="194"/>
      <c r="CW1488" s="28"/>
      <c r="CX1488" s="28"/>
      <c r="CY1488" s="28"/>
      <c r="DD1488" s="194"/>
      <c r="DF1488" s="28"/>
      <c r="DG1488" s="28"/>
      <c r="DH1488" s="28"/>
      <c r="DM1488" s="194"/>
      <c r="DO1488" s="28"/>
      <c r="DP1488" s="28"/>
      <c r="DQ1488" s="28"/>
      <c r="DV1488" s="194"/>
      <c r="DX1488" s="28"/>
      <c r="DY1488" s="28"/>
      <c r="DZ1488" s="28"/>
      <c r="EE1488" s="194"/>
      <c r="EG1488" s="28"/>
      <c r="EH1488" s="28"/>
      <c r="EI1488" s="28"/>
      <c r="EN1488" s="194"/>
      <c r="EP1488" s="28"/>
      <c r="EQ1488" s="28"/>
      <c r="ER1488" s="28"/>
      <c r="EW1488" s="194"/>
      <c r="EY1488" s="28"/>
      <c r="EZ1488" s="28"/>
      <c r="FA1488" s="28"/>
      <c r="FF1488" s="194"/>
      <c r="FH1488" s="28"/>
      <c r="FI1488" s="28"/>
      <c r="FJ1488" s="28"/>
      <c r="FO1488" s="194"/>
      <c r="FQ1488" s="28"/>
      <c r="FR1488" s="28"/>
      <c r="FS1488" s="28"/>
      <c r="FX1488" s="194"/>
      <c r="FZ1488" s="28"/>
      <c r="GA1488" s="28"/>
      <c r="GB1488" s="28"/>
      <c r="GG1488" s="194"/>
      <c r="GI1488" s="28"/>
      <c r="GJ1488" s="28"/>
      <c r="GK1488" s="28"/>
      <c r="GP1488" s="194"/>
      <c r="GR1488" s="28"/>
      <c r="GS1488" s="28"/>
      <c r="GT1488" s="28"/>
      <c r="GY1488" s="194"/>
      <c r="HA1488" s="28"/>
      <c r="HB1488" s="28"/>
      <c r="HC1488" s="28"/>
      <c r="HH1488" s="194"/>
      <c r="HJ1488" s="28"/>
      <c r="HK1488" s="28"/>
      <c r="HL1488" s="28"/>
      <c r="HQ1488" s="28"/>
      <c r="HR1488" s="28"/>
      <c r="HS1488" s="28"/>
      <c r="HT1488" s="28"/>
      <c r="HU1488" s="28"/>
      <c r="HV1488" s="28"/>
      <c r="HW1488" s="28"/>
      <c r="HX1488" s="28"/>
      <c r="HY1488" s="28"/>
      <c r="HZ1488" s="28"/>
      <c r="IA1488" s="28"/>
      <c r="IB1488" s="28"/>
      <c r="IC1488" s="28"/>
      <c r="ID1488" s="28"/>
      <c r="IE1488" s="28"/>
      <c r="IF1488" s="28"/>
      <c r="IG1488" s="28"/>
      <c r="IH1488" s="28"/>
      <c r="II1488" s="28"/>
      <c r="IJ1488" s="28"/>
      <c r="IK1488" s="28"/>
      <c r="IL1488" s="28"/>
      <c r="IM1488" s="28"/>
      <c r="IN1488" s="28"/>
      <c r="IO1488" s="28"/>
      <c r="IP1488" s="28"/>
      <c r="IQ1488" s="28"/>
      <c r="IR1488" s="28"/>
      <c r="IS1488" s="28"/>
      <c r="IT1488" s="28"/>
      <c r="IU1488" s="28"/>
      <c r="IV1488" s="28"/>
    </row>
    <row r="1489" spans="1:256" s="50" customFormat="1" ht="18.75">
      <c r="A1489" s="330" t="s">
        <v>966</v>
      </c>
      <c r="B1489" s="417"/>
      <c r="C1489" s="417"/>
      <c r="D1489" s="1" t="s">
        <v>131</v>
      </c>
      <c r="E1489" s="50">
        <f t="shared" si="24"/>
        <v>9</v>
      </c>
      <c r="F1489" s="284">
        <f t="shared" si="25"/>
        <v>8</v>
      </c>
      <c r="H1489" s="50">
        <v>2</v>
      </c>
      <c r="I1489" s="50">
        <v>4</v>
      </c>
      <c r="J1489" s="50">
        <v>2</v>
      </c>
      <c r="N1489" s="28"/>
      <c r="R1489" s="194"/>
      <c r="T1489" s="28"/>
      <c r="U1489" s="28"/>
      <c r="V1489" s="28"/>
      <c r="AA1489" s="194"/>
      <c r="AC1489" s="28"/>
      <c r="AD1489" s="28"/>
      <c r="AE1489" s="28"/>
      <c r="AJ1489" s="194"/>
      <c r="AL1489" s="28"/>
      <c r="AM1489" s="28"/>
      <c r="AN1489" s="28"/>
      <c r="AS1489" s="194"/>
      <c r="AU1489" s="28"/>
      <c r="AV1489" s="28"/>
      <c r="AW1489" s="28"/>
      <c r="BB1489" s="194"/>
      <c r="BD1489" s="28"/>
      <c r="BE1489" s="28"/>
      <c r="BF1489" s="28"/>
      <c r="BK1489" s="194"/>
      <c r="BM1489" s="28"/>
      <c r="BN1489" s="28"/>
      <c r="BO1489" s="28"/>
      <c r="BT1489" s="194"/>
      <c r="BV1489" s="28"/>
      <c r="BW1489" s="28"/>
      <c r="BX1489" s="28"/>
      <c r="CC1489" s="194"/>
      <c r="CE1489" s="28"/>
      <c r="CF1489" s="28"/>
      <c r="CG1489" s="28"/>
      <c r="CL1489" s="194"/>
      <c r="CN1489" s="28"/>
      <c r="CO1489" s="28"/>
      <c r="CP1489" s="28"/>
      <c r="CU1489" s="194"/>
      <c r="CW1489" s="28"/>
      <c r="CX1489" s="28"/>
      <c r="CY1489" s="28"/>
      <c r="DD1489" s="194"/>
      <c r="DF1489" s="28"/>
      <c r="DG1489" s="28"/>
      <c r="DH1489" s="28"/>
      <c r="DM1489" s="194"/>
      <c r="DO1489" s="28"/>
      <c r="DP1489" s="28"/>
      <c r="DQ1489" s="28"/>
      <c r="DV1489" s="194"/>
      <c r="DX1489" s="28"/>
      <c r="DY1489" s="28"/>
      <c r="DZ1489" s="28"/>
      <c r="EE1489" s="194"/>
      <c r="EG1489" s="28"/>
      <c r="EH1489" s="28"/>
      <c r="EI1489" s="28"/>
      <c r="EN1489" s="194"/>
      <c r="EP1489" s="28"/>
      <c r="EQ1489" s="28"/>
      <c r="ER1489" s="28"/>
      <c r="EW1489" s="194"/>
      <c r="EY1489" s="28"/>
      <c r="EZ1489" s="28"/>
      <c r="FA1489" s="28"/>
      <c r="FF1489" s="194"/>
      <c r="FH1489" s="28"/>
      <c r="FI1489" s="28"/>
      <c r="FJ1489" s="28"/>
      <c r="FO1489" s="194"/>
      <c r="FQ1489" s="28"/>
      <c r="FR1489" s="28"/>
      <c r="FS1489" s="28"/>
      <c r="FX1489" s="194"/>
      <c r="FZ1489" s="28"/>
      <c r="GA1489" s="28"/>
      <c r="GB1489" s="28"/>
      <c r="GG1489" s="194"/>
      <c r="GI1489" s="28"/>
      <c r="GJ1489" s="28"/>
      <c r="GK1489" s="28"/>
      <c r="GP1489" s="194"/>
      <c r="GR1489" s="28"/>
      <c r="GS1489" s="28"/>
      <c r="GT1489" s="28"/>
      <c r="GY1489" s="194"/>
      <c r="HA1489" s="28"/>
      <c r="HB1489" s="28"/>
      <c r="HC1489" s="28"/>
      <c r="HH1489" s="194"/>
      <c r="HJ1489" s="28"/>
      <c r="HK1489" s="28"/>
      <c r="HL1489" s="28"/>
      <c r="HQ1489" s="28"/>
      <c r="HR1489" s="28"/>
      <c r="HS1489" s="28"/>
      <c r="HT1489" s="28"/>
      <c r="HU1489" s="28"/>
      <c r="HV1489" s="28"/>
      <c r="HW1489" s="28"/>
      <c r="HX1489" s="28"/>
      <c r="HY1489" s="28"/>
      <c r="HZ1489" s="28"/>
      <c r="IA1489" s="28"/>
      <c r="IB1489" s="28"/>
      <c r="IC1489" s="28"/>
      <c r="ID1489" s="28"/>
      <c r="IE1489" s="28"/>
      <c r="IF1489" s="28"/>
      <c r="IG1489" s="28"/>
      <c r="IH1489" s="28"/>
      <c r="II1489" s="28"/>
      <c r="IJ1489" s="28"/>
      <c r="IK1489" s="28"/>
      <c r="IL1489" s="28"/>
      <c r="IM1489" s="28"/>
      <c r="IN1489" s="28"/>
      <c r="IO1489" s="28"/>
      <c r="IP1489" s="28"/>
      <c r="IQ1489" s="28"/>
      <c r="IR1489" s="28"/>
      <c r="IS1489" s="28"/>
      <c r="IT1489" s="28"/>
      <c r="IU1489" s="28"/>
      <c r="IV1489" s="28"/>
    </row>
    <row r="1490" spans="1:256" s="50" customFormat="1" ht="18">
      <c r="A1490" s="206" t="s">
        <v>2785</v>
      </c>
      <c r="B1490" s="28"/>
      <c r="C1490" s="275"/>
      <c r="D1490" s="418" t="s">
        <v>129</v>
      </c>
      <c r="E1490" s="50">
        <f t="shared" si="24"/>
        <v>0</v>
      </c>
      <c r="F1490" s="284">
        <f t="shared" si="25"/>
        <v>0</v>
      </c>
      <c r="N1490" s="28"/>
      <c r="R1490" s="194"/>
      <c r="T1490" s="28"/>
      <c r="U1490" s="28"/>
      <c r="V1490" s="28"/>
      <c r="AA1490" s="194"/>
      <c r="AC1490" s="28"/>
      <c r="AD1490" s="28"/>
      <c r="AE1490" s="28"/>
      <c r="AJ1490" s="194"/>
      <c r="AL1490" s="28"/>
      <c r="AM1490" s="28"/>
      <c r="AN1490" s="28"/>
      <c r="AS1490" s="194"/>
      <c r="AU1490" s="28"/>
      <c r="AV1490" s="28"/>
      <c r="AW1490" s="28"/>
      <c r="BB1490" s="194"/>
      <c r="BD1490" s="28"/>
      <c r="BE1490" s="28"/>
      <c r="BF1490" s="28"/>
      <c r="BK1490" s="194"/>
      <c r="BM1490" s="28"/>
      <c r="BN1490" s="28"/>
      <c r="BO1490" s="28"/>
      <c r="BT1490" s="194"/>
      <c r="BV1490" s="28"/>
      <c r="BW1490" s="28"/>
      <c r="BX1490" s="28"/>
      <c r="CC1490" s="194"/>
      <c r="CE1490" s="28"/>
      <c r="CF1490" s="28"/>
      <c r="CG1490" s="28"/>
      <c r="CL1490" s="194"/>
      <c r="CN1490" s="28"/>
      <c r="CO1490" s="28"/>
      <c r="CP1490" s="28"/>
      <c r="CU1490" s="194"/>
      <c r="CW1490" s="28"/>
      <c r="CX1490" s="28"/>
      <c r="CY1490" s="28"/>
      <c r="DD1490" s="194"/>
      <c r="DF1490" s="28"/>
      <c r="DG1490" s="28"/>
      <c r="DH1490" s="28"/>
      <c r="DM1490" s="194"/>
      <c r="DO1490" s="28"/>
      <c r="DP1490" s="28"/>
      <c r="DQ1490" s="28"/>
      <c r="DV1490" s="194"/>
      <c r="DX1490" s="28"/>
      <c r="DY1490" s="28"/>
      <c r="DZ1490" s="28"/>
      <c r="EE1490" s="194"/>
      <c r="EG1490" s="28"/>
      <c r="EH1490" s="28"/>
      <c r="EI1490" s="28"/>
      <c r="EN1490" s="194"/>
      <c r="EP1490" s="28"/>
      <c r="EQ1490" s="28"/>
      <c r="ER1490" s="28"/>
      <c r="EW1490" s="194"/>
      <c r="EY1490" s="28"/>
      <c r="EZ1490" s="28"/>
      <c r="FA1490" s="28"/>
      <c r="FF1490" s="194"/>
      <c r="FH1490" s="28"/>
      <c r="FI1490" s="28"/>
      <c r="FJ1490" s="28"/>
      <c r="FO1490" s="194"/>
      <c r="FQ1490" s="28"/>
      <c r="FR1490" s="28"/>
      <c r="FS1490" s="28"/>
      <c r="FX1490" s="194"/>
      <c r="FZ1490" s="28"/>
      <c r="GA1490" s="28"/>
      <c r="GB1490" s="28"/>
      <c r="GG1490" s="194"/>
      <c r="GI1490" s="28"/>
      <c r="GJ1490" s="28"/>
      <c r="GK1490" s="28"/>
      <c r="GP1490" s="194"/>
      <c r="GR1490" s="28"/>
      <c r="GS1490" s="28"/>
      <c r="GT1490" s="28"/>
      <c r="GY1490" s="194"/>
      <c r="HA1490" s="28"/>
      <c r="HB1490" s="28"/>
      <c r="HC1490" s="28"/>
      <c r="HH1490" s="194"/>
      <c r="HJ1490" s="28"/>
      <c r="HK1490" s="28"/>
      <c r="HL1490" s="28"/>
      <c r="HQ1490" s="28"/>
      <c r="HR1490" s="28"/>
      <c r="HS1490" s="28"/>
      <c r="HT1490" s="28"/>
      <c r="HU1490" s="28"/>
      <c r="HV1490" s="28"/>
      <c r="HW1490" s="28"/>
      <c r="HX1490" s="28"/>
      <c r="HY1490" s="28"/>
      <c r="HZ1490" s="28"/>
      <c r="IA1490" s="28"/>
      <c r="IB1490" s="28"/>
      <c r="IC1490" s="28"/>
      <c r="ID1490" s="28"/>
      <c r="IE1490" s="28"/>
      <c r="IF1490" s="28"/>
      <c r="IG1490" s="28"/>
      <c r="IH1490" s="28"/>
      <c r="II1490" s="28"/>
      <c r="IJ1490" s="28"/>
      <c r="IK1490" s="28"/>
      <c r="IL1490" s="28"/>
      <c r="IM1490" s="28"/>
      <c r="IN1490" s="28"/>
      <c r="IO1490" s="28"/>
      <c r="IP1490" s="28"/>
      <c r="IQ1490" s="28"/>
      <c r="IR1490" s="28"/>
      <c r="IS1490" s="28"/>
      <c r="IT1490" s="28"/>
      <c r="IU1490" s="28"/>
      <c r="IV1490" s="28"/>
    </row>
    <row r="1491" spans="1:256" s="50" customFormat="1" ht="18">
      <c r="A1491" s="330" t="s">
        <v>994</v>
      </c>
      <c r="B1491" s="28"/>
      <c r="C1491" s="275"/>
      <c r="D1491" s="418" t="s">
        <v>129</v>
      </c>
      <c r="E1491" s="50">
        <f t="shared" si="24"/>
        <v>0</v>
      </c>
      <c r="F1491" s="284">
        <f t="shared" si="25"/>
        <v>0</v>
      </c>
      <c r="N1491" s="28"/>
      <c r="R1491" s="194"/>
      <c r="T1491" s="28"/>
      <c r="U1491" s="28"/>
      <c r="V1491" s="28"/>
      <c r="AA1491" s="194"/>
      <c r="AC1491" s="28"/>
      <c r="AD1491" s="28"/>
      <c r="AE1491" s="28"/>
      <c r="AJ1491" s="194"/>
      <c r="AL1491" s="28"/>
      <c r="AM1491" s="28"/>
      <c r="AN1491" s="28"/>
      <c r="AS1491" s="194"/>
      <c r="AU1491" s="28"/>
      <c r="AV1491" s="28"/>
      <c r="AW1491" s="28"/>
      <c r="BB1491" s="194"/>
      <c r="BD1491" s="28"/>
      <c r="BE1491" s="28"/>
      <c r="BF1491" s="28"/>
      <c r="BK1491" s="194"/>
      <c r="BM1491" s="28"/>
      <c r="BN1491" s="28"/>
      <c r="BO1491" s="28"/>
      <c r="BT1491" s="194"/>
      <c r="BV1491" s="28"/>
      <c r="BW1491" s="28"/>
      <c r="BX1491" s="28"/>
      <c r="CC1491" s="194"/>
      <c r="CE1491" s="28"/>
      <c r="CF1491" s="28"/>
      <c r="CG1491" s="28"/>
      <c r="CL1491" s="194"/>
      <c r="CN1491" s="28"/>
      <c r="CO1491" s="28"/>
      <c r="CP1491" s="28"/>
      <c r="CU1491" s="194"/>
      <c r="CW1491" s="28"/>
      <c r="CX1491" s="28"/>
      <c r="CY1491" s="28"/>
      <c r="DD1491" s="194"/>
      <c r="DF1491" s="28"/>
      <c r="DG1491" s="28"/>
      <c r="DH1491" s="28"/>
      <c r="DM1491" s="194"/>
      <c r="DO1491" s="28"/>
      <c r="DP1491" s="28"/>
      <c r="DQ1491" s="28"/>
      <c r="DV1491" s="194"/>
      <c r="DX1491" s="28"/>
      <c r="DY1491" s="28"/>
      <c r="DZ1491" s="28"/>
      <c r="EE1491" s="194"/>
      <c r="EG1491" s="28"/>
      <c r="EH1491" s="28"/>
      <c r="EI1491" s="28"/>
      <c r="EN1491" s="194"/>
      <c r="EP1491" s="28"/>
      <c r="EQ1491" s="28"/>
      <c r="ER1491" s="28"/>
      <c r="EW1491" s="194"/>
      <c r="EY1491" s="28"/>
      <c r="EZ1491" s="28"/>
      <c r="FA1491" s="28"/>
      <c r="FF1491" s="194"/>
      <c r="FH1491" s="28"/>
      <c r="FI1491" s="28"/>
      <c r="FJ1491" s="28"/>
      <c r="FO1491" s="194"/>
      <c r="FQ1491" s="28"/>
      <c r="FR1491" s="28"/>
      <c r="FS1491" s="28"/>
      <c r="FX1491" s="194"/>
      <c r="FZ1491" s="28"/>
      <c r="GA1491" s="28"/>
      <c r="GB1491" s="28"/>
      <c r="GG1491" s="194"/>
      <c r="GI1491" s="28"/>
      <c r="GJ1491" s="28"/>
      <c r="GK1491" s="28"/>
      <c r="GP1491" s="194"/>
      <c r="GR1491" s="28"/>
      <c r="GS1491" s="28"/>
      <c r="GT1491" s="28"/>
      <c r="GY1491" s="194"/>
      <c r="HA1491" s="28"/>
      <c r="HB1491" s="28"/>
      <c r="HC1491" s="28"/>
      <c r="HH1491" s="194"/>
      <c r="HJ1491" s="28"/>
      <c r="HK1491" s="28"/>
      <c r="HL1491" s="28"/>
      <c r="HQ1491" s="28"/>
      <c r="HR1491" s="28"/>
      <c r="HS1491" s="28"/>
      <c r="HT1491" s="28"/>
      <c r="HU1491" s="28"/>
      <c r="HV1491" s="28"/>
      <c r="HW1491" s="28"/>
      <c r="HX1491" s="28"/>
      <c r="HY1491" s="28"/>
      <c r="HZ1491" s="28"/>
      <c r="IA1491" s="28"/>
      <c r="IB1491" s="28"/>
      <c r="IC1491" s="28"/>
      <c r="ID1491" s="28"/>
      <c r="IE1491" s="28"/>
      <c r="IF1491" s="28"/>
      <c r="IG1491" s="28"/>
      <c r="IH1491" s="28"/>
      <c r="II1491" s="28"/>
      <c r="IJ1491" s="28"/>
      <c r="IK1491" s="28"/>
      <c r="IL1491" s="28"/>
      <c r="IM1491" s="28"/>
      <c r="IN1491" s="28"/>
      <c r="IO1491" s="28"/>
      <c r="IP1491" s="28"/>
      <c r="IQ1491" s="28"/>
      <c r="IR1491" s="28"/>
      <c r="IS1491" s="28"/>
      <c r="IT1491" s="28"/>
      <c r="IU1491" s="28"/>
      <c r="IV1491" s="28"/>
    </row>
    <row r="1492" spans="1:256" s="50" customFormat="1" ht="18">
      <c r="A1492" s="206" t="s">
        <v>2605</v>
      </c>
      <c r="B1492" s="420"/>
      <c r="C1492" s="420"/>
      <c r="D1492" s="418" t="s">
        <v>130</v>
      </c>
      <c r="E1492" s="50">
        <f t="shared" si="24"/>
        <v>1</v>
      </c>
      <c r="F1492" s="284">
        <f t="shared" si="25"/>
        <v>21</v>
      </c>
      <c r="K1492" s="50">
        <v>21</v>
      </c>
      <c r="N1492" s="28"/>
      <c r="R1492" s="194"/>
      <c r="T1492" s="28"/>
      <c r="U1492" s="28"/>
      <c r="V1492" s="28"/>
      <c r="AA1492" s="194"/>
      <c r="AC1492" s="28"/>
      <c r="AD1492" s="28"/>
      <c r="AE1492" s="28"/>
      <c r="AJ1492" s="194"/>
      <c r="AL1492" s="28"/>
      <c r="AM1492" s="28"/>
      <c r="AN1492" s="28"/>
      <c r="AS1492" s="194"/>
      <c r="AU1492" s="28"/>
      <c r="AV1492" s="28"/>
      <c r="AW1492" s="28"/>
      <c r="BB1492" s="194"/>
      <c r="BD1492" s="28"/>
      <c r="BE1492" s="28"/>
      <c r="BF1492" s="28"/>
      <c r="BK1492" s="194"/>
      <c r="BM1492" s="28"/>
      <c r="BN1492" s="28"/>
      <c r="BO1492" s="28"/>
      <c r="BT1492" s="194"/>
      <c r="BV1492" s="28"/>
      <c r="BW1492" s="28"/>
      <c r="BX1492" s="28"/>
      <c r="CC1492" s="194"/>
      <c r="CE1492" s="28"/>
      <c r="CF1492" s="28"/>
      <c r="CG1492" s="28"/>
      <c r="CL1492" s="194"/>
      <c r="CN1492" s="28"/>
      <c r="CO1492" s="28"/>
      <c r="CP1492" s="28"/>
      <c r="CU1492" s="194"/>
      <c r="CW1492" s="28"/>
      <c r="CX1492" s="28"/>
      <c r="CY1492" s="28"/>
      <c r="DD1492" s="194"/>
      <c r="DF1492" s="28"/>
      <c r="DG1492" s="28"/>
      <c r="DH1492" s="28"/>
      <c r="DM1492" s="194"/>
      <c r="DO1492" s="28"/>
      <c r="DP1492" s="28"/>
      <c r="DQ1492" s="28"/>
      <c r="DV1492" s="194"/>
      <c r="DX1492" s="28"/>
      <c r="DY1492" s="28"/>
      <c r="DZ1492" s="28"/>
      <c r="EE1492" s="194"/>
      <c r="EG1492" s="28"/>
      <c r="EH1492" s="28"/>
      <c r="EI1492" s="28"/>
      <c r="EN1492" s="194"/>
      <c r="EP1492" s="28"/>
      <c r="EQ1492" s="28"/>
      <c r="ER1492" s="28"/>
      <c r="EW1492" s="194"/>
      <c r="EY1492" s="28"/>
      <c r="EZ1492" s="28"/>
      <c r="FA1492" s="28"/>
      <c r="FF1492" s="194"/>
      <c r="FH1492" s="28"/>
      <c r="FI1492" s="28"/>
      <c r="FJ1492" s="28"/>
      <c r="FO1492" s="194"/>
      <c r="FQ1492" s="28"/>
      <c r="FR1492" s="28"/>
      <c r="FS1492" s="28"/>
      <c r="FX1492" s="194"/>
      <c r="FZ1492" s="28"/>
      <c r="GA1492" s="28"/>
      <c r="GB1492" s="28"/>
      <c r="GG1492" s="194"/>
      <c r="GI1492" s="28"/>
      <c r="GJ1492" s="28"/>
      <c r="GK1492" s="28"/>
      <c r="GP1492" s="194"/>
      <c r="GR1492" s="28"/>
      <c r="GS1492" s="28"/>
      <c r="GT1492" s="28"/>
      <c r="GY1492" s="194"/>
      <c r="HA1492" s="28"/>
      <c r="HB1492" s="28"/>
      <c r="HC1492" s="28"/>
      <c r="HH1492" s="194"/>
      <c r="HJ1492" s="28"/>
      <c r="HK1492" s="28"/>
      <c r="HL1492" s="28"/>
      <c r="HQ1492" s="28"/>
      <c r="HR1492" s="28"/>
      <c r="HS1492" s="28"/>
      <c r="HT1492" s="28"/>
      <c r="HU1492" s="28"/>
      <c r="HV1492" s="28"/>
      <c r="HW1492" s="28"/>
      <c r="HX1492" s="28"/>
      <c r="HY1492" s="28"/>
      <c r="HZ1492" s="28"/>
      <c r="IA1492" s="28"/>
      <c r="IB1492" s="28"/>
      <c r="IC1492" s="28"/>
      <c r="ID1492" s="28"/>
      <c r="IE1492" s="28"/>
      <c r="IF1492" s="28"/>
      <c r="IG1492" s="28"/>
      <c r="IH1492" s="28"/>
      <c r="II1492" s="28"/>
      <c r="IJ1492" s="28"/>
      <c r="IK1492" s="28"/>
      <c r="IL1492" s="28"/>
      <c r="IM1492" s="28"/>
      <c r="IN1492" s="28"/>
      <c r="IO1492" s="28"/>
      <c r="IP1492" s="28"/>
      <c r="IQ1492" s="28"/>
      <c r="IR1492" s="28"/>
      <c r="IS1492" s="28"/>
      <c r="IT1492" s="28"/>
      <c r="IU1492" s="28"/>
      <c r="IV1492" s="28"/>
    </row>
    <row r="1493" spans="1:256" s="50" customFormat="1" ht="18">
      <c r="A1493" s="330" t="s">
        <v>989</v>
      </c>
      <c r="B1493" s="420"/>
      <c r="C1493" s="420"/>
      <c r="D1493" s="418" t="s">
        <v>130</v>
      </c>
      <c r="E1493" s="50">
        <f t="shared" si="24"/>
        <v>3</v>
      </c>
      <c r="F1493" s="284">
        <f t="shared" si="25"/>
        <v>15</v>
      </c>
      <c r="J1493" s="50">
        <v>15</v>
      </c>
      <c r="N1493" s="28"/>
      <c r="R1493" s="194"/>
      <c r="T1493" s="28"/>
      <c r="U1493" s="28"/>
      <c r="V1493" s="28"/>
      <c r="AA1493" s="194"/>
      <c r="AC1493" s="28"/>
      <c r="AD1493" s="28"/>
      <c r="AE1493" s="28"/>
      <c r="AJ1493" s="194"/>
      <c r="AL1493" s="28"/>
      <c r="AM1493" s="28"/>
      <c r="AN1493" s="28"/>
      <c r="AS1493" s="194"/>
      <c r="AU1493" s="28"/>
      <c r="AV1493" s="28"/>
      <c r="AW1493" s="28"/>
      <c r="BB1493" s="194"/>
      <c r="BD1493" s="28"/>
      <c r="BE1493" s="28"/>
      <c r="BF1493" s="28"/>
      <c r="BK1493" s="194"/>
      <c r="BM1493" s="28"/>
      <c r="BN1493" s="28"/>
      <c r="BO1493" s="28"/>
      <c r="BT1493" s="194"/>
      <c r="BV1493" s="28"/>
      <c r="BW1493" s="28"/>
      <c r="BX1493" s="28"/>
      <c r="CC1493" s="194"/>
      <c r="CE1493" s="28"/>
      <c r="CF1493" s="28"/>
      <c r="CG1493" s="28"/>
      <c r="CL1493" s="194"/>
      <c r="CN1493" s="28"/>
      <c r="CO1493" s="28"/>
      <c r="CP1493" s="28"/>
      <c r="CU1493" s="194"/>
      <c r="CW1493" s="28"/>
      <c r="CX1493" s="28"/>
      <c r="CY1493" s="28"/>
      <c r="DD1493" s="194"/>
      <c r="DF1493" s="28"/>
      <c r="DG1493" s="28"/>
      <c r="DH1493" s="28"/>
      <c r="DM1493" s="194"/>
      <c r="DO1493" s="28"/>
      <c r="DP1493" s="28"/>
      <c r="DQ1493" s="28"/>
      <c r="DV1493" s="194"/>
      <c r="DX1493" s="28"/>
      <c r="DY1493" s="28"/>
      <c r="DZ1493" s="28"/>
      <c r="EE1493" s="194"/>
      <c r="EG1493" s="28"/>
      <c r="EH1493" s="28"/>
      <c r="EI1493" s="28"/>
      <c r="EN1493" s="194"/>
      <c r="EP1493" s="28"/>
      <c r="EQ1493" s="28"/>
      <c r="ER1493" s="28"/>
      <c r="EW1493" s="194"/>
      <c r="EY1493" s="28"/>
      <c r="EZ1493" s="28"/>
      <c r="FA1493" s="28"/>
      <c r="FF1493" s="194"/>
      <c r="FH1493" s="28"/>
      <c r="FI1493" s="28"/>
      <c r="FJ1493" s="28"/>
      <c r="FO1493" s="194"/>
      <c r="FQ1493" s="28"/>
      <c r="FR1493" s="28"/>
      <c r="FS1493" s="28"/>
      <c r="FX1493" s="194"/>
      <c r="FZ1493" s="28"/>
      <c r="GA1493" s="28"/>
      <c r="GB1493" s="28"/>
      <c r="GG1493" s="194"/>
      <c r="GI1493" s="28"/>
      <c r="GJ1493" s="28"/>
      <c r="GK1493" s="28"/>
      <c r="GP1493" s="194"/>
      <c r="GR1493" s="28"/>
      <c r="GS1493" s="28"/>
      <c r="GT1493" s="28"/>
      <c r="GY1493" s="194"/>
      <c r="HA1493" s="28"/>
      <c r="HB1493" s="28"/>
      <c r="HC1493" s="28"/>
      <c r="HH1493" s="194"/>
      <c r="HJ1493" s="28"/>
      <c r="HK1493" s="28"/>
      <c r="HL1493" s="28"/>
      <c r="HQ1493" s="28"/>
      <c r="HR1493" s="28"/>
      <c r="HS1493" s="28"/>
      <c r="HT1493" s="28"/>
      <c r="HU1493" s="28"/>
      <c r="HV1493" s="28"/>
      <c r="HW1493" s="28"/>
      <c r="HX1493" s="28"/>
      <c r="HY1493" s="28"/>
      <c r="HZ1493" s="28"/>
      <c r="IA1493" s="28"/>
      <c r="IB1493" s="28"/>
      <c r="IC1493" s="28"/>
      <c r="ID1493" s="28"/>
      <c r="IE1493" s="28"/>
      <c r="IF1493" s="28"/>
      <c r="IG1493" s="28"/>
      <c r="IH1493" s="28"/>
      <c r="II1493" s="28"/>
      <c r="IJ1493" s="28"/>
      <c r="IK1493" s="28"/>
      <c r="IL1493" s="28"/>
      <c r="IM1493" s="28"/>
      <c r="IN1493" s="28"/>
      <c r="IO1493" s="28"/>
      <c r="IP1493" s="28"/>
      <c r="IQ1493" s="28"/>
      <c r="IR1493" s="28"/>
      <c r="IS1493" s="28"/>
      <c r="IT1493" s="28"/>
      <c r="IU1493" s="28"/>
      <c r="IV1493" s="28"/>
    </row>
    <row r="1494" spans="1:256" s="50" customFormat="1" ht="18.75">
      <c r="A1494" s="206" t="s">
        <v>2333</v>
      </c>
      <c r="B1494" s="279"/>
      <c r="C1494" s="417"/>
      <c r="D1494" s="418" t="s">
        <v>134</v>
      </c>
      <c r="E1494" s="50">
        <f t="shared" si="24"/>
        <v>33</v>
      </c>
      <c r="F1494" s="284">
        <f t="shared" si="25"/>
        <v>217</v>
      </c>
      <c r="H1494" s="50">
        <v>162</v>
      </c>
      <c r="I1494" s="50">
        <v>55</v>
      </c>
      <c r="N1494" s="28"/>
      <c r="R1494" s="194"/>
      <c r="T1494" s="28"/>
      <c r="U1494" s="28"/>
      <c r="V1494" s="28"/>
      <c r="AA1494" s="194"/>
      <c r="AC1494" s="28"/>
      <c r="AD1494" s="28"/>
      <c r="AE1494" s="28"/>
      <c r="AJ1494" s="194"/>
      <c r="AL1494" s="28"/>
      <c r="AM1494" s="28"/>
      <c r="AN1494" s="28"/>
      <c r="AS1494" s="194"/>
      <c r="AU1494" s="28"/>
      <c r="AV1494" s="28"/>
      <c r="AW1494" s="28"/>
      <c r="BB1494" s="194"/>
      <c r="BD1494" s="28"/>
      <c r="BE1494" s="28"/>
      <c r="BF1494" s="28"/>
      <c r="BK1494" s="194"/>
      <c r="BM1494" s="28"/>
      <c r="BN1494" s="28"/>
      <c r="BO1494" s="28"/>
      <c r="BT1494" s="194"/>
      <c r="BV1494" s="28"/>
      <c r="BW1494" s="28"/>
      <c r="BX1494" s="28"/>
      <c r="CC1494" s="194"/>
      <c r="CE1494" s="28"/>
      <c r="CF1494" s="28"/>
      <c r="CG1494" s="28"/>
      <c r="CL1494" s="194"/>
      <c r="CN1494" s="28"/>
      <c r="CO1494" s="28"/>
      <c r="CP1494" s="28"/>
      <c r="CU1494" s="194"/>
      <c r="CW1494" s="28"/>
      <c r="CX1494" s="28"/>
      <c r="CY1494" s="28"/>
      <c r="DD1494" s="194"/>
      <c r="DF1494" s="28"/>
      <c r="DG1494" s="28"/>
      <c r="DH1494" s="28"/>
      <c r="DM1494" s="194"/>
      <c r="DO1494" s="28"/>
      <c r="DP1494" s="28"/>
      <c r="DQ1494" s="28"/>
      <c r="DV1494" s="194"/>
      <c r="DX1494" s="28"/>
      <c r="DY1494" s="28"/>
      <c r="DZ1494" s="28"/>
      <c r="EE1494" s="194"/>
      <c r="EG1494" s="28"/>
      <c r="EH1494" s="28"/>
      <c r="EI1494" s="28"/>
      <c r="EN1494" s="194"/>
      <c r="EP1494" s="28"/>
      <c r="EQ1494" s="28"/>
      <c r="ER1494" s="28"/>
      <c r="EW1494" s="194"/>
      <c r="EY1494" s="28"/>
      <c r="EZ1494" s="28"/>
      <c r="FA1494" s="28"/>
      <c r="FF1494" s="194"/>
      <c r="FH1494" s="28"/>
      <c r="FI1494" s="28"/>
      <c r="FJ1494" s="28"/>
      <c r="FO1494" s="194"/>
      <c r="FQ1494" s="28"/>
      <c r="FR1494" s="28"/>
      <c r="FS1494" s="28"/>
      <c r="FX1494" s="194"/>
      <c r="FZ1494" s="28"/>
      <c r="GA1494" s="28"/>
      <c r="GB1494" s="28"/>
      <c r="GG1494" s="194"/>
      <c r="GI1494" s="28"/>
      <c r="GJ1494" s="28"/>
      <c r="GK1494" s="28"/>
      <c r="GP1494" s="194"/>
      <c r="GR1494" s="28"/>
      <c r="GS1494" s="28"/>
      <c r="GT1494" s="28"/>
      <c r="GY1494" s="194"/>
      <c r="HA1494" s="28"/>
      <c r="HB1494" s="28"/>
      <c r="HC1494" s="28"/>
      <c r="HH1494" s="194"/>
      <c r="HJ1494" s="28"/>
      <c r="HK1494" s="28"/>
      <c r="HL1494" s="28"/>
      <c r="HQ1494" s="28"/>
      <c r="HR1494" s="28"/>
      <c r="HS1494" s="28"/>
      <c r="HT1494" s="28"/>
      <c r="HU1494" s="28"/>
      <c r="HV1494" s="28"/>
      <c r="HW1494" s="28"/>
      <c r="HX1494" s="28"/>
      <c r="HY1494" s="28"/>
      <c r="HZ1494" s="28"/>
      <c r="IA1494" s="28"/>
      <c r="IB1494" s="28"/>
      <c r="IC1494" s="28"/>
      <c r="ID1494" s="28"/>
      <c r="IE1494" s="28"/>
      <c r="IF1494" s="28"/>
      <c r="IG1494" s="28"/>
      <c r="IH1494" s="28"/>
      <c r="II1494" s="28"/>
      <c r="IJ1494" s="28"/>
      <c r="IK1494" s="28"/>
      <c r="IL1494" s="28"/>
      <c r="IM1494" s="28"/>
      <c r="IN1494" s="28"/>
      <c r="IO1494" s="28"/>
      <c r="IP1494" s="28"/>
      <c r="IQ1494" s="28"/>
      <c r="IR1494" s="28"/>
      <c r="IS1494" s="28"/>
      <c r="IT1494" s="28"/>
      <c r="IU1494" s="28"/>
      <c r="IV1494" s="28"/>
    </row>
    <row r="1495" spans="1:256" s="50" customFormat="1" ht="18">
      <c r="A1495" s="206" t="s">
        <v>2346</v>
      </c>
      <c r="B1495" s="28"/>
      <c r="C1495" s="275"/>
      <c r="D1495" s="418" t="s">
        <v>129</v>
      </c>
      <c r="E1495" s="50">
        <f t="shared" si="24"/>
        <v>0</v>
      </c>
      <c r="F1495" s="284">
        <f t="shared" si="25"/>
        <v>0</v>
      </c>
      <c r="N1495" s="28"/>
      <c r="R1495" s="194"/>
      <c r="T1495" s="28"/>
      <c r="U1495" s="28"/>
      <c r="V1495" s="28"/>
      <c r="AA1495" s="194"/>
      <c r="AC1495" s="28"/>
      <c r="AD1495" s="28"/>
      <c r="AE1495" s="28"/>
      <c r="AJ1495" s="194"/>
      <c r="AL1495" s="28"/>
      <c r="AM1495" s="28"/>
      <c r="AN1495" s="28"/>
      <c r="AS1495" s="194"/>
      <c r="AU1495" s="28"/>
      <c r="AV1495" s="28"/>
      <c r="AW1495" s="28"/>
      <c r="BB1495" s="194"/>
      <c r="BD1495" s="28"/>
      <c r="BE1495" s="28"/>
      <c r="BF1495" s="28"/>
      <c r="BK1495" s="194"/>
      <c r="BM1495" s="28"/>
      <c r="BN1495" s="28"/>
      <c r="BO1495" s="28"/>
      <c r="BT1495" s="194"/>
      <c r="BV1495" s="28"/>
      <c r="BW1495" s="28"/>
      <c r="BX1495" s="28"/>
      <c r="CC1495" s="194"/>
      <c r="CE1495" s="28"/>
      <c r="CF1495" s="28"/>
      <c r="CG1495" s="28"/>
      <c r="CL1495" s="194"/>
      <c r="CN1495" s="28"/>
      <c r="CO1495" s="28"/>
      <c r="CP1495" s="28"/>
      <c r="CU1495" s="194"/>
      <c r="CW1495" s="28"/>
      <c r="CX1495" s="28"/>
      <c r="CY1495" s="28"/>
      <c r="DD1495" s="194"/>
      <c r="DF1495" s="28"/>
      <c r="DG1495" s="28"/>
      <c r="DH1495" s="28"/>
      <c r="DM1495" s="194"/>
      <c r="DO1495" s="28"/>
      <c r="DP1495" s="28"/>
      <c r="DQ1495" s="28"/>
      <c r="DV1495" s="194"/>
      <c r="DX1495" s="28"/>
      <c r="DY1495" s="28"/>
      <c r="DZ1495" s="28"/>
      <c r="EE1495" s="194"/>
      <c r="EG1495" s="28"/>
      <c r="EH1495" s="28"/>
      <c r="EI1495" s="28"/>
      <c r="EN1495" s="194"/>
      <c r="EP1495" s="28"/>
      <c r="EQ1495" s="28"/>
      <c r="ER1495" s="28"/>
      <c r="EW1495" s="194"/>
      <c r="EY1495" s="28"/>
      <c r="EZ1495" s="28"/>
      <c r="FA1495" s="28"/>
      <c r="FF1495" s="194"/>
      <c r="FH1495" s="28"/>
      <c r="FI1495" s="28"/>
      <c r="FJ1495" s="28"/>
      <c r="FO1495" s="194"/>
      <c r="FQ1495" s="28"/>
      <c r="FR1495" s="28"/>
      <c r="FS1495" s="28"/>
      <c r="FX1495" s="194"/>
      <c r="FZ1495" s="28"/>
      <c r="GA1495" s="28"/>
      <c r="GB1495" s="28"/>
      <c r="GG1495" s="194"/>
      <c r="GI1495" s="28"/>
      <c r="GJ1495" s="28"/>
      <c r="GK1495" s="28"/>
      <c r="GP1495" s="194"/>
      <c r="GR1495" s="28"/>
      <c r="GS1495" s="28"/>
      <c r="GT1495" s="28"/>
      <c r="GY1495" s="194"/>
      <c r="HA1495" s="28"/>
      <c r="HB1495" s="28"/>
      <c r="HC1495" s="28"/>
      <c r="HH1495" s="194"/>
      <c r="HJ1495" s="28"/>
      <c r="HK1495" s="28"/>
      <c r="HL1495" s="28"/>
      <c r="HQ1495" s="28"/>
      <c r="HR1495" s="28"/>
      <c r="HS1495" s="28"/>
      <c r="HT1495" s="28"/>
      <c r="HU1495" s="28"/>
      <c r="HV1495" s="28"/>
      <c r="HW1495" s="28"/>
      <c r="HX1495" s="28"/>
      <c r="HY1495" s="28"/>
      <c r="HZ1495" s="28"/>
      <c r="IA1495" s="28"/>
      <c r="IB1495" s="28"/>
      <c r="IC1495" s="28"/>
      <c r="ID1495" s="28"/>
      <c r="IE1495" s="28"/>
      <c r="IF1495" s="28"/>
      <c r="IG1495" s="28"/>
      <c r="IH1495" s="28"/>
      <c r="II1495" s="28"/>
      <c r="IJ1495" s="28"/>
      <c r="IK1495" s="28"/>
      <c r="IL1495" s="28"/>
      <c r="IM1495" s="28"/>
      <c r="IN1495" s="28"/>
      <c r="IO1495" s="28"/>
      <c r="IP1495" s="28"/>
      <c r="IQ1495" s="28"/>
      <c r="IR1495" s="28"/>
      <c r="IS1495" s="28"/>
      <c r="IT1495" s="28"/>
      <c r="IU1495" s="28"/>
      <c r="IV1495" s="28"/>
    </row>
    <row r="1496" spans="1:256" s="50" customFormat="1" ht="18">
      <c r="A1496" s="330" t="s">
        <v>1207</v>
      </c>
      <c r="B1496" s="28"/>
      <c r="C1496" s="275"/>
      <c r="D1496" s="418" t="s">
        <v>129</v>
      </c>
      <c r="E1496" s="50">
        <f t="shared" si="24"/>
        <v>0</v>
      </c>
      <c r="F1496" s="284">
        <f t="shared" si="25"/>
        <v>5</v>
      </c>
      <c r="J1496" s="50">
        <v>5</v>
      </c>
      <c r="L1496" s="28"/>
      <c r="N1496" s="28"/>
      <c r="R1496" s="194"/>
      <c r="T1496" s="28"/>
      <c r="U1496" s="28"/>
      <c r="V1496" s="28"/>
      <c r="AA1496" s="194"/>
      <c r="AC1496" s="28"/>
      <c r="AD1496" s="28"/>
      <c r="AE1496" s="28"/>
      <c r="AJ1496" s="194"/>
      <c r="AL1496" s="28"/>
      <c r="AM1496" s="28"/>
      <c r="AN1496" s="28"/>
      <c r="AS1496" s="194"/>
      <c r="AU1496" s="28"/>
      <c r="AV1496" s="28"/>
      <c r="AW1496" s="28"/>
      <c r="BB1496" s="194"/>
      <c r="BD1496" s="28"/>
      <c r="BE1496" s="28"/>
      <c r="BF1496" s="28"/>
      <c r="BK1496" s="194"/>
      <c r="BM1496" s="28"/>
      <c r="BN1496" s="28"/>
      <c r="BO1496" s="28"/>
      <c r="BT1496" s="194"/>
      <c r="BV1496" s="28"/>
      <c r="BW1496" s="28"/>
      <c r="BX1496" s="28"/>
      <c r="CC1496" s="194"/>
      <c r="CE1496" s="28"/>
      <c r="CF1496" s="28"/>
      <c r="CG1496" s="28"/>
      <c r="CL1496" s="194"/>
      <c r="CN1496" s="28"/>
      <c r="CO1496" s="28"/>
      <c r="CP1496" s="28"/>
      <c r="CU1496" s="194"/>
      <c r="CW1496" s="28"/>
      <c r="CX1496" s="28"/>
      <c r="CY1496" s="28"/>
      <c r="DD1496" s="194"/>
      <c r="DF1496" s="28"/>
      <c r="DG1496" s="28"/>
      <c r="DH1496" s="28"/>
      <c r="DM1496" s="194"/>
      <c r="DO1496" s="28"/>
      <c r="DP1496" s="28"/>
      <c r="DQ1496" s="28"/>
      <c r="DV1496" s="194"/>
      <c r="DX1496" s="28"/>
      <c r="DY1496" s="28"/>
      <c r="DZ1496" s="28"/>
      <c r="EE1496" s="194"/>
      <c r="EG1496" s="28"/>
      <c r="EH1496" s="28"/>
      <c r="EI1496" s="28"/>
      <c r="EN1496" s="194"/>
      <c r="EP1496" s="28"/>
      <c r="EQ1496" s="28"/>
      <c r="ER1496" s="28"/>
      <c r="EW1496" s="194"/>
      <c r="EY1496" s="28"/>
      <c r="EZ1496" s="28"/>
      <c r="FA1496" s="28"/>
      <c r="FF1496" s="194"/>
      <c r="FH1496" s="28"/>
      <c r="FI1496" s="28"/>
      <c r="FJ1496" s="28"/>
      <c r="FO1496" s="194"/>
      <c r="FQ1496" s="28"/>
      <c r="FR1496" s="28"/>
      <c r="FS1496" s="28"/>
      <c r="FX1496" s="194"/>
      <c r="FZ1496" s="28"/>
      <c r="GA1496" s="28"/>
      <c r="GB1496" s="28"/>
      <c r="GG1496" s="194"/>
      <c r="GI1496" s="28"/>
      <c r="GJ1496" s="28"/>
      <c r="GK1496" s="28"/>
      <c r="GP1496" s="194"/>
      <c r="GR1496" s="28"/>
      <c r="GS1496" s="28"/>
      <c r="GT1496" s="28"/>
      <c r="GY1496" s="194"/>
      <c r="HA1496" s="28"/>
      <c r="HB1496" s="28"/>
      <c r="HC1496" s="28"/>
      <c r="HH1496" s="194"/>
      <c r="HJ1496" s="28"/>
      <c r="HK1496" s="28"/>
      <c r="HL1496" s="28"/>
      <c r="HQ1496" s="28"/>
      <c r="HR1496" s="28"/>
      <c r="HS1496" s="28"/>
      <c r="HT1496" s="28"/>
      <c r="HU1496" s="28"/>
      <c r="HV1496" s="28"/>
      <c r="HW1496" s="28"/>
      <c r="HX1496" s="28"/>
      <c r="HY1496" s="28"/>
      <c r="HZ1496" s="28"/>
      <c r="IA1496" s="28"/>
      <c r="IB1496" s="28"/>
      <c r="IC1496" s="28"/>
      <c r="ID1496" s="28"/>
      <c r="IE1496" s="28"/>
      <c r="IF1496" s="28"/>
      <c r="IG1496" s="28"/>
      <c r="IH1496" s="28"/>
      <c r="II1496" s="28"/>
      <c r="IJ1496" s="28"/>
      <c r="IK1496" s="28"/>
      <c r="IL1496" s="28"/>
      <c r="IM1496" s="28"/>
      <c r="IN1496" s="28"/>
      <c r="IO1496" s="28"/>
      <c r="IP1496" s="28"/>
      <c r="IQ1496" s="28"/>
      <c r="IR1496" s="28"/>
      <c r="IS1496" s="28"/>
      <c r="IT1496" s="28"/>
      <c r="IU1496" s="28"/>
      <c r="IV1496" s="28"/>
    </row>
    <row r="1497" spans="1:256" s="50" customFormat="1" ht="18.75">
      <c r="A1497" s="330" t="s">
        <v>1718</v>
      </c>
      <c r="B1497" s="279"/>
      <c r="C1497" s="417"/>
      <c r="D1497" s="418" t="s">
        <v>134</v>
      </c>
      <c r="E1497" s="50">
        <f t="shared" si="24"/>
        <v>13</v>
      </c>
      <c r="F1497" s="284">
        <f t="shared" si="25"/>
        <v>77</v>
      </c>
      <c r="H1497" s="50">
        <v>36</v>
      </c>
      <c r="I1497" s="50">
        <v>41</v>
      </c>
      <c r="N1497" s="28"/>
      <c r="R1497" s="194"/>
      <c r="T1497" s="28"/>
      <c r="U1497" s="28"/>
      <c r="V1497" s="28"/>
      <c r="AA1497" s="194"/>
      <c r="AC1497" s="28"/>
      <c r="AD1497" s="28"/>
      <c r="AE1497" s="28"/>
      <c r="AJ1497" s="194"/>
      <c r="AL1497" s="28"/>
      <c r="AM1497" s="28"/>
      <c r="AN1497" s="28"/>
      <c r="AS1497" s="194"/>
      <c r="AU1497" s="28"/>
      <c r="AV1497" s="28"/>
      <c r="AW1497" s="28"/>
      <c r="BB1497" s="194"/>
      <c r="BD1497" s="28"/>
      <c r="BE1497" s="28"/>
      <c r="BF1497" s="28"/>
      <c r="BK1497" s="194"/>
      <c r="BM1497" s="28"/>
      <c r="BN1497" s="28"/>
      <c r="BO1497" s="28"/>
      <c r="BT1497" s="194"/>
      <c r="BV1497" s="28"/>
      <c r="BW1497" s="28"/>
      <c r="BX1497" s="28"/>
      <c r="CC1497" s="194"/>
      <c r="CE1497" s="28"/>
      <c r="CF1497" s="28"/>
      <c r="CG1497" s="28"/>
      <c r="CL1497" s="194"/>
      <c r="CN1497" s="28"/>
      <c r="CO1497" s="28"/>
      <c r="CP1497" s="28"/>
      <c r="CU1497" s="194"/>
      <c r="CW1497" s="28"/>
      <c r="CX1497" s="28"/>
      <c r="CY1497" s="28"/>
      <c r="DD1497" s="194"/>
      <c r="DF1497" s="28"/>
      <c r="DG1497" s="28"/>
      <c r="DH1497" s="28"/>
      <c r="DM1497" s="194"/>
      <c r="DO1497" s="28"/>
      <c r="DP1497" s="28"/>
      <c r="DQ1497" s="28"/>
      <c r="DV1497" s="194"/>
      <c r="DX1497" s="28"/>
      <c r="DY1497" s="28"/>
      <c r="DZ1497" s="28"/>
      <c r="EE1497" s="194"/>
      <c r="EG1497" s="28"/>
      <c r="EH1497" s="28"/>
      <c r="EI1497" s="28"/>
      <c r="EN1497" s="194"/>
      <c r="EP1497" s="28"/>
      <c r="EQ1497" s="28"/>
      <c r="ER1497" s="28"/>
      <c r="EW1497" s="194"/>
      <c r="EY1497" s="28"/>
      <c r="EZ1497" s="28"/>
      <c r="FA1497" s="28"/>
      <c r="FF1497" s="194"/>
      <c r="FH1497" s="28"/>
      <c r="FI1497" s="28"/>
      <c r="FJ1497" s="28"/>
      <c r="FO1497" s="194"/>
      <c r="FQ1497" s="28"/>
      <c r="FR1497" s="28"/>
      <c r="FS1497" s="28"/>
      <c r="FX1497" s="194"/>
      <c r="FZ1497" s="28"/>
      <c r="GA1497" s="28"/>
      <c r="GB1497" s="28"/>
      <c r="GG1497" s="194"/>
      <c r="GI1497" s="28"/>
      <c r="GJ1497" s="28"/>
      <c r="GK1497" s="28"/>
      <c r="GP1497" s="194"/>
      <c r="GR1497" s="28"/>
      <c r="GS1497" s="28"/>
      <c r="GT1497" s="28"/>
      <c r="GY1497" s="194"/>
      <c r="HA1497" s="28"/>
      <c r="HB1497" s="28"/>
      <c r="HC1497" s="28"/>
      <c r="HH1497" s="194"/>
      <c r="HJ1497" s="28"/>
      <c r="HK1497" s="28"/>
      <c r="HL1497" s="28"/>
      <c r="HQ1497" s="28"/>
      <c r="HR1497" s="28"/>
      <c r="HS1497" s="28"/>
      <c r="HT1497" s="28"/>
      <c r="HU1497" s="28"/>
      <c r="HV1497" s="28"/>
      <c r="HW1497" s="28"/>
      <c r="HX1497" s="28"/>
      <c r="HY1497" s="28"/>
      <c r="HZ1497" s="28"/>
      <c r="IA1497" s="28"/>
      <c r="IB1497" s="28"/>
      <c r="IC1497" s="28"/>
      <c r="ID1497" s="28"/>
      <c r="IE1497" s="28"/>
      <c r="IF1497" s="28"/>
      <c r="IG1497" s="28"/>
      <c r="IH1497" s="28"/>
      <c r="II1497" s="28"/>
      <c r="IJ1497" s="28"/>
      <c r="IK1497" s="28"/>
      <c r="IL1497" s="28"/>
      <c r="IM1497" s="28"/>
      <c r="IN1497" s="28"/>
      <c r="IO1497" s="28"/>
      <c r="IP1497" s="28"/>
      <c r="IQ1497" s="28"/>
      <c r="IR1497" s="28"/>
      <c r="IS1497" s="28"/>
      <c r="IT1497" s="28"/>
      <c r="IU1497" s="28"/>
      <c r="IV1497" s="28"/>
    </row>
    <row r="1498" spans="1:256" s="50" customFormat="1" ht="18.75">
      <c r="A1498" s="330" t="s">
        <v>528</v>
      </c>
      <c r="B1498" s="279"/>
      <c r="C1498" s="417"/>
      <c r="D1498" s="418" t="s">
        <v>137</v>
      </c>
      <c r="E1498" s="50">
        <f t="shared" si="24"/>
        <v>0</v>
      </c>
      <c r="F1498" s="284">
        <f t="shared" si="25"/>
        <v>0</v>
      </c>
      <c r="N1498" s="28"/>
      <c r="R1498" s="194"/>
      <c r="T1498" s="28"/>
      <c r="U1498" s="28"/>
      <c r="V1498" s="28"/>
      <c r="AA1498" s="194"/>
      <c r="AC1498" s="28"/>
      <c r="AD1498" s="28"/>
      <c r="AE1498" s="28"/>
      <c r="AJ1498" s="194"/>
      <c r="AL1498" s="28"/>
      <c r="AM1498" s="28"/>
      <c r="AN1498" s="28"/>
      <c r="AS1498" s="194"/>
      <c r="AU1498" s="28"/>
      <c r="AV1498" s="28"/>
      <c r="AW1498" s="28"/>
      <c r="BB1498" s="194"/>
      <c r="BD1498" s="28"/>
      <c r="BE1498" s="28"/>
      <c r="BF1498" s="28"/>
      <c r="BK1498" s="194"/>
      <c r="BM1498" s="28"/>
      <c r="BN1498" s="28"/>
      <c r="BO1498" s="28"/>
      <c r="BT1498" s="194"/>
      <c r="BV1498" s="28"/>
      <c r="BW1498" s="28"/>
      <c r="BX1498" s="28"/>
      <c r="CC1498" s="194"/>
      <c r="CE1498" s="28"/>
      <c r="CF1498" s="28"/>
      <c r="CG1498" s="28"/>
      <c r="CL1498" s="194"/>
      <c r="CN1498" s="28"/>
      <c r="CO1498" s="28"/>
      <c r="CP1498" s="28"/>
      <c r="CU1498" s="194"/>
      <c r="CW1498" s="28"/>
      <c r="CX1498" s="28"/>
      <c r="CY1498" s="28"/>
      <c r="DD1498" s="194"/>
      <c r="DF1498" s="28"/>
      <c r="DG1498" s="28"/>
      <c r="DH1498" s="28"/>
      <c r="DM1498" s="194"/>
      <c r="DO1498" s="28"/>
      <c r="DP1498" s="28"/>
      <c r="DQ1498" s="28"/>
      <c r="DV1498" s="194"/>
      <c r="DX1498" s="28"/>
      <c r="DY1498" s="28"/>
      <c r="DZ1498" s="28"/>
      <c r="EE1498" s="194"/>
      <c r="EG1498" s="28"/>
      <c r="EH1498" s="28"/>
      <c r="EI1498" s="28"/>
      <c r="EN1498" s="194"/>
      <c r="EP1498" s="28"/>
      <c r="EQ1498" s="28"/>
      <c r="ER1498" s="28"/>
      <c r="EW1498" s="194"/>
      <c r="EY1498" s="28"/>
      <c r="EZ1498" s="28"/>
      <c r="FA1498" s="28"/>
      <c r="FF1498" s="194"/>
      <c r="FH1498" s="28"/>
      <c r="FI1498" s="28"/>
      <c r="FJ1498" s="28"/>
      <c r="FO1498" s="194"/>
      <c r="FQ1498" s="28"/>
      <c r="FR1498" s="28"/>
      <c r="FS1498" s="28"/>
      <c r="FX1498" s="194"/>
      <c r="FZ1498" s="28"/>
      <c r="GA1498" s="28"/>
      <c r="GB1498" s="28"/>
      <c r="GG1498" s="194"/>
      <c r="GI1498" s="28"/>
      <c r="GJ1498" s="28"/>
      <c r="GK1498" s="28"/>
      <c r="GP1498" s="194"/>
      <c r="GR1498" s="28"/>
      <c r="GS1498" s="28"/>
      <c r="GT1498" s="28"/>
      <c r="GY1498" s="194"/>
      <c r="HA1498" s="28"/>
      <c r="HB1498" s="28"/>
      <c r="HC1498" s="28"/>
      <c r="HH1498" s="194"/>
      <c r="HJ1498" s="28"/>
      <c r="HK1498" s="28"/>
      <c r="HL1498" s="28"/>
      <c r="HQ1498" s="28"/>
      <c r="HR1498" s="28"/>
      <c r="HS1498" s="28"/>
      <c r="HT1498" s="28"/>
      <c r="HU1498" s="28"/>
      <c r="HV1498" s="28"/>
      <c r="HW1498" s="28"/>
      <c r="HX1498" s="28"/>
      <c r="HY1498" s="28"/>
      <c r="HZ1498" s="28"/>
      <c r="IA1498" s="28"/>
      <c r="IB1498" s="28"/>
      <c r="IC1498" s="28"/>
      <c r="ID1498" s="28"/>
      <c r="IE1498" s="28"/>
      <c r="IF1498" s="28"/>
      <c r="IG1498" s="28"/>
      <c r="IH1498" s="28"/>
      <c r="II1498" s="28"/>
      <c r="IJ1498" s="28"/>
      <c r="IK1498" s="28"/>
      <c r="IL1498" s="28"/>
      <c r="IM1498" s="28"/>
      <c r="IN1498" s="28"/>
      <c r="IO1498" s="28"/>
      <c r="IP1498" s="28"/>
      <c r="IQ1498" s="28"/>
      <c r="IR1498" s="28"/>
      <c r="IS1498" s="28"/>
      <c r="IT1498" s="28"/>
      <c r="IU1498" s="28"/>
      <c r="IV1498" s="28"/>
    </row>
    <row r="1499" spans="1:256" s="50" customFormat="1" ht="18">
      <c r="A1499" s="206" t="s">
        <v>2726</v>
      </c>
      <c r="B1499" s="28"/>
      <c r="C1499" s="275"/>
      <c r="D1499" s="418" t="s">
        <v>129</v>
      </c>
      <c r="E1499" s="50">
        <f t="shared" si="24"/>
        <v>0</v>
      </c>
      <c r="F1499" s="284">
        <f t="shared" si="25"/>
        <v>0</v>
      </c>
      <c r="N1499" s="28"/>
      <c r="R1499" s="194"/>
      <c r="T1499" s="28"/>
      <c r="U1499" s="28"/>
      <c r="V1499" s="28"/>
      <c r="AA1499" s="194"/>
      <c r="AC1499" s="28"/>
      <c r="AD1499" s="28"/>
      <c r="AE1499" s="28"/>
      <c r="AJ1499" s="194"/>
      <c r="AL1499" s="28"/>
      <c r="AM1499" s="28"/>
      <c r="AN1499" s="28"/>
      <c r="AS1499" s="194"/>
      <c r="AU1499" s="28"/>
      <c r="AV1499" s="28"/>
      <c r="AW1499" s="28"/>
      <c r="BB1499" s="194"/>
      <c r="BD1499" s="28"/>
      <c r="BE1499" s="28"/>
      <c r="BF1499" s="28"/>
      <c r="BK1499" s="194"/>
      <c r="BM1499" s="28"/>
      <c r="BN1499" s="28"/>
      <c r="BO1499" s="28"/>
      <c r="BT1499" s="194"/>
      <c r="BV1499" s="28"/>
      <c r="BW1499" s="28"/>
      <c r="BX1499" s="28"/>
      <c r="CC1499" s="194"/>
      <c r="CE1499" s="28"/>
      <c r="CF1499" s="28"/>
      <c r="CG1499" s="28"/>
      <c r="CL1499" s="194"/>
      <c r="CN1499" s="28"/>
      <c r="CO1499" s="28"/>
      <c r="CP1499" s="28"/>
      <c r="CU1499" s="194"/>
      <c r="CW1499" s="28"/>
      <c r="CX1499" s="28"/>
      <c r="CY1499" s="28"/>
      <c r="DD1499" s="194"/>
      <c r="DF1499" s="28"/>
      <c r="DG1499" s="28"/>
      <c r="DH1499" s="28"/>
      <c r="DM1499" s="194"/>
      <c r="DO1499" s="28"/>
      <c r="DP1499" s="28"/>
      <c r="DQ1499" s="28"/>
      <c r="DV1499" s="194"/>
      <c r="DX1499" s="28"/>
      <c r="DY1499" s="28"/>
      <c r="DZ1499" s="28"/>
      <c r="EE1499" s="194"/>
      <c r="EG1499" s="28"/>
      <c r="EH1499" s="28"/>
      <c r="EI1499" s="28"/>
      <c r="EN1499" s="194"/>
      <c r="EP1499" s="28"/>
      <c r="EQ1499" s="28"/>
      <c r="ER1499" s="28"/>
      <c r="EW1499" s="194"/>
      <c r="EY1499" s="28"/>
      <c r="EZ1499" s="28"/>
      <c r="FA1499" s="28"/>
      <c r="FF1499" s="194"/>
      <c r="FH1499" s="28"/>
      <c r="FI1499" s="28"/>
      <c r="FJ1499" s="28"/>
      <c r="FO1499" s="194"/>
      <c r="FQ1499" s="28"/>
      <c r="FR1499" s="28"/>
      <c r="FS1499" s="28"/>
      <c r="FX1499" s="194"/>
      <c r="FZ1499" s="28"/>
      <c r="GA1499" s="28"/>
      <c r="GB1499" s="28"/>
      <c r="GG1499" s="194"/>
      <c r="GI1499" s="28"/>
      <c r="GJ1499" s="28"/>
      <c r="GK1499" s="28"/>
      <c r="GP1499" s="194"/>
      <c r="GR1499" s="28"/>
      <c r="GS1499" s="28"/>
      <c r="GT1499" s="28"/>
      <c r="GY1499" s="194"/>
      <c r="HA1499" s="28"/>
      <c r="HB1499" s="28"/>
      <c r="HC1499" s="28"/>
      <c r="HH1499" s="194"/>
      <c r="HJ1499" s="28"/>
      <c r="HK1499" s="28"/>
      <c r="HL1499" s="28"/>
      <c r="HQ1499" s="28"/>
      <c r="HR1499" s="28"/>
      <c r="HS1499" s="28"/>
      <c r="HT1499" s="28"/>
      <c r="HU1499" s="28"/>
      <c r="HV1499" s="28"/>
      <c r="HW1499" s="28"/>
      <c r="HX1499" s="28"/>
      <c r="HY1499" s="28"/>
      <c r="HZ1499" s="28"/>
      <c r="IA1499" s="28"/>
      <c r="IB1499" s="28"/>
      <c r="IC1499" s="28"/>
      <c r="ID1499" s="28"/>
      <c r="IE1499" s="28"/>
      <c r="IF1499" s="28"/>
      <c r="IG1499" s="28"/>
      <c r="IH1499" s="28"/>
      <c r="II1499" s="28"/>
      <c r="IJ1499" s="28"/>
      <c r="IK1499" s="28"/>
      <c r="IL1499" s="28"/>
      <c r="IM1499" s="28"/>
      <c r="IN1499" s="28"/>
      <c r="IO1499" s="28"/>
      <c r="IP1499" s="28"/>
      <c r="IQ1499" s="28"/>
      <c r="IR1499" s="28"/>
      <c r="IS1499" s="28"/>
      <c r="IT1499" s="28"/>
      <c r="IU1499" s="28"/>
      <c r="IV1499" s="28"/>
    </row>
    <row r="1500" spans="1:256" s="50" customFormat="1" ht="18">
      <c r="A1500" s="206" t="s">
        <v>2863</v>
      </c>
      <c r="B1500" s="28"/>
      <c r="C1500" s="275"/>
      <c r="D1500" s="418" t="s">
        <v>129</v>
      </c>
      <c r="E1500" s="50">
        <f t="shared" si="24"/>
        <v>3</v>
      </c>
      <c r="F1500" s="284">
        <f t="shared" si="25"/>
        <v>0</v>
      </c>
      <c r="N1500" s="28"/>
      <c r="R1500" s="194"/>
      <c r="T1500" s="28"/>
      <c r="U1500" s="28"/>
      <c r="V1500" s="28"/>
      <c r="AA1500" s="194"/>
      <c r="AC1500" s="28"/>
      <c r="AD1500" s="28"/>
      <c r="AE1500" s="28"/>
      <c r="AJ1500" s="194"/>
      <c r="AL1500" s="28"/>
      <c r="AM1500" s="28"/>
      <c r="AN1500" s="28"/>
      <c r="AS1500" s="194"/>
      <c r="AU1500" s="28"/>
      <c r="AV1500" s="28"/>
      <c r="AW1500" s="28"/>
      <c r="BB1500" s="194"/>
      <c r="BD1500" s="28"/>
      <c r="BE1500" s="28"/>
      <c r="BF1500" s="28"/>
      <c r="BK1500" s="194"/>
      <c r="BM1500" s="28"/>
      <c r="BN1500" s="28"/>
      <c r="BO1500" s="28"/>
      <c r="BT1500" s="194"/>
      <c r="BV1500" s="28"/>
      <c r="BW1500" s="28"/>
      <c r="BX1500" s="28"/>
      <c r="CC1500" s="194"/>
      <c r="CE1500" s="28"/>
      <c r="CF1500" s="28"/>
      <c r="CG1500" s="28"/>
      <c r="CL1500" s="194"/>
      <c r="CN1500" s="28"/>
      <c r="CO1500" s="28"/>
      <c r="CP1500" s="28"/>
      <c r="CU1500" s="194"/>
      <c r="CW1500" s="28"/>
      <c r="CX1500" s="28"/>
      <c r="CY1500" s="28"/>
      <c r="DD1500" s="194"/>
      <c r="DF1500" s="28"/>
      <c r="DG1500" s="28"/>
      <c r="DH1500" s="28"/>
      <c r="DM1500" s="194"/>
      <c r="DO1500" s="28"/>
      <c r="DP1500" s="28"/>
      <c r="DQ1500" s="28"/>
      <c r="DV1500" s="194"/>
      <c r="DX1500" s="28"/>
      <c r="DY1500" s="28"/>
      <c r="DZ1500" s="28"/>
      <c r="EE1500" s="194"/>
      <c r="EG1500" s="28"/>
      <c r="EH1500" s="28"/>
      <c r="EI1500" s="28"/>
      <c r="EN1500" s="194"/>
      <c r="EP1500" s="28"/>
      <c r="EQ1500" s="28"/>
      <c r="ER1500" s="28"/>
      <c r="EW1500" s="194"/>
      <c r="EY1500" s="28"/>
      <c r="EZ1500" s="28"/>
      <c r="FA1500" s="28"/>
      <c r="FF1500" s="194"/>
      <c r="FH1500" s="28"/>
      <c r="FI1500" s="28"/>
      <c r="FJ1500" s="28"/>
      <c r="FO1500" s="194"/>
      <c r="FQ1500" s="28"/>
      <c r="FR1500" s="28"/>
      <c r="FS1500" s="28"/>
      <c r="FX1500" s="194"/>
      <c r="FZ1500" s="28"/>
      <c r="GA1500" s="28"/>
      <c r="GB1500" s="28"/>
      <c r="GG1500" s="194"/>
      <c r="GI1500" s="28"/>
      <c r="GJ1500" s="28"/>
      <c r="GK1500" s="28"/>
      <c r="GP1500" s="194"/>
      <c r="GR1500" s="28"/>
      <c r="GS1500" s="28"/>
      <c r="GT1500" s="28"/>
      <c r="GY1500" s="194"/>
      <c r="HA1500" s="28"/>
      <c r="HB1500" s="28"/>
      <c r="HC1500" s="28"/>
      <c r="HH1500" s="194"/>
      <c r="HJ1500" s="28"/>
      <c r="HK1500" s="28"/>
      <c r="HL1500" s="28"/>
      <c r="HQ1500" s="28"/>
      <c r="HR1500" s="28"/>
      <c r="HS1500" s="28"/>
      <c r="HT1500" s="28"/>
      <c r="HU1500" s="28"/>
      <c r="HV1500" s="28"/>
      <c r="HW1500" s="28"/>
      <c r="HX1500" s="28"/>
      <c r="HY1500" s="28"/>
      <c r="HZ1500" s="28"/>
      <c r="IA1500" s="28"/>
      <c r="IB1500" s="28"/>
      <c r="IC1500" s="28"/>
      <c r="ID1500" s="28"/>
      <c r="IE1500" s="28"/>
      <c r="IF1500" s="28"/>
      <c r="IG1500" s="28"/>
      <c r="IH1500" s="28"/>
      <c r="II1500" s="28"/>
      <c r="IJ1500" s="28"/>
      <c r="IK1500" s="28"/>
      <c r="IL1500" s="28"/>
      <c r="IM1500" s="28"/>
      <c r="IN1500" s="28"/>
      <c r="IO1500" s="28"/>
      <c r="IP1500" s="28"/>
      <c r="IQ1500" s="28"/>
      <c r="IR1500" s="28"/>
      <c r="IS1500" s="28"/>
      <c r="IT1500" s="28"/>
      <c r="IU1500" s="28"/>
      <c r="IV1500" s="28"/>
    </row>
    <row r="1501" spans="1:256" s="50" customFormat="1" ht="18">
      <c r="A1501" s="330" t="s">
        <v>893</v>
      </c>
      <c r="B1501" s="28"/>
      <c r="C1501" s="275"/>
      <c r="D1501" s="418" t="s">
        <v>129</v>
      </c>
      <c r="E1501" s="50">
        <f t="shared" si="24"/>
        <v>0</v>
      </c>
      <c r="F1501" s="284">
        <f t="shared" si="25"/>
        <v>3</v>
      </c>
      <c r="J1501" s="50">
        <v>3</v>
      </c>
      <c r="N1501" s="28"/>
      <c r="R1501" s="194"/>
      <c r="T1501" s="28"/>
      <c r="U1501" s="28"/>
      <c r="V1501" s="28"/>
      <c r="AA1501" s="194"/>
      <c r="AC1501" s="28"/>
      <c r="AD1501" s="28"/>
      <c r="AE1501" s="28"/>
      <c r="AJ1501" s="194"/>
      <c r="AL1501" s="28"/>
      <c r="AM1501" s="28"/>
      <c r="AN1501" s="28"/>
      <c r="AS1501" s="194"/>
      <c r="AU1501" s="28"/>
      <c r="AV1501" s="28"/>
      <c r="AW1501" s="28"/>
      <c r="BB1501" s="194"/>
      <c r="BD1501" s="28"/>
      <c r="BE1501" s="28"/>
      <c r="BF1501" s="28"/>
      <c r="BK1501" s="194"/>
      <c r="BM1501" s="28"/>
      <c r="BN1501" s="28"/>
      <c r="BO1501" s="28"/>
      <c r="BT1501" s="194"/>
      <c r="BV1501" s="28"/>
      <c r="BW1501" s="28"/>
      <c r="BX1501" s="28"/>
      <c r="CC1501" s="194"/>
      <c r="CE1501" s="28"/>
      <c r="CF1501" s="28"/>
      <c r="CG1501" s="28"/>
      <c r="CL1501" s="194"/>
      <c r="CN1501" s="28"/>
      <c r="CO1501" s="28"/>
      <c r="CP1501" s="28"/>
      <c r="CU1501" s="194"/>
      <c r="CW1501" s="28"/>
      <c r="CX1501" s="28"/>
      <c r="CY1501" s="28"/>
      <c r="DD1501" s="194"/>
      <c r="DF1501" s="28"/>
      <c r="DG1501" s="28"/>
      <c r="DH1501" s="28"/>
      <c r="DM1501" s="194"/>
      <c r="DO1501" s="28"/>
      <c r="DP1501" s="28"/>
      <c r="DQ1501" s="28"/>
      <c r="DV1501" s="194"/>
      <c r="DX1501" s="28"/>
      <c r="DY1501" s="28"/>
      <c r="DZ1501" s="28"/>
      <c r="EE1501" s="194"/>
      <c r="EG1501" s="28"/>
      <c r="EH1501" s="28"/>
      <c r="EI1501" s="28"/>
      <c r="EN1501" s="194"/>
      <c r="EP1501" s="28"/>
      <c r="EQ1501" s="28"/>
      <c r="ER1501" s="28"/>
      <c r="EW1501" s="194"/>
      <c r="EY1501" s="28"/>
      <c r="EZ1501" s="28"/>
      <c r="FA1501" s="28"/>
      <c r="FF1501" s="194"/>
      <c r="FH1501" s="28"/>
      <c r="FI1501" s="28"/>
      <c r="FJ1501" s="28"/>
      <c r="FO1501" s="194"/>
      <c r="FQ1501" s="28"/>
      <c r="FR1501" s="28"/>
      <c r="FS1501" s="28"/>
      <c r="FX1501" s="194"/>
      <c r="FZ1501" s="28"/>
      <c r="GA1501" s="28"/>
      <c r="GB1501" s="28"/>
      <c r="GG1501" s="194"/>
      <c r="GI1501" s="28"/>
      <c r="GJ1501" s="28"/>
      <c r="GK1501" s="28"/>
      <c r="GP1501" s="194"/>
      <c r="GR1501" s="28"/>
      <c r="GS1501" s="28"/>
      <c r="GT1501" s="28"/>
      <c r="GY1501" s="194"/>
      <c r="HA1501" s="28"/>
      <c r="HB1501" s="28"/>
      <c r="HC1501" s="28"/>
      <c r="HH1501" s="194"/>
      <c r="HJ1501" s="28"/>
      <c r="HK1501" s="28"/>
      <c r="HL1501" s="28"/>
      <c r="HQ1501" s="28"/>
      <c r="HR1501" s="28"/>
      <c r="HS1501" s="28"/>
      <c r="HT1501" s="28"/>
      <c r="HU1501" s="28"/>
      <c r="HV1501" s="28"/>
      <c r="HW1501" s="28"/>
      <c r="HX1501" s="28"/>
      <c r="HY1501" s="28"/>
      <c r="HZ1501" s="28"/>
      <c r="IA1501" s="28"/>
      <c r="IB1501" s="28"/>
      <c r="IC1501" s="28"/>
      <c r="ID1501" s="28"/>
      <c r="IE1501" s="28"/>
      <c r="IF1501" s="28"/>
      <c r="IG1501" s="28"/>
      <c r="IH1501" s="28"/>
      <c r="II1501" s="28"/>
      <c r="IJ1501" s="28"/>
      <c r="IK1501" s="28"/>
      <c r="IL1501" s="28"/>
      <c r="IM1501" s="28"/>
      <c r="IN1501" s="28"/>
      <c r="IO1501" s="28"/>
      <c r="IP1501" s="28"/>
      <c r="IQ1501" s="28"/>
      <c r="IR1501" s="28"/>
      <c r="IS1501" s="28"/>
      <c r="IT1501" s="28"/>
      <c r="IU1501" s="28"/>
      <c r="IV1501" s="28"/>
    </row>
    <row r="1502" spans="1:256" s="50" customFormat="1" ht="18">
      <c r="A1502" s="330" t="s">
        <v>853</v>
      </c>
      <c r="B1502" s="420"/>
      <c r="C1502" s="420"/>
      <c r="D1502" s="418" t="s">
        <v>130</v>
      </c>
      <c r="E1502" s="50">
        <f t="shared" si="24"/>
        <v>0</v>
      </c>
      <c r="F1502" s="284">
        <f t="shared" si="25"/>
        <v>0</v>
      </c>
      <c r="N1502" s="28"/>
      <c r="R1502" s="194"/>
      <c r="T1502" s="28"/>
      <c r="U1502" s="28"/>
      <c r="V1502" s="28"/>
      <c r="AA1502" s="194"/>
      <c r="AC1502" s="28"/>
      <c r="AD1502" s="28"/>
      <c r="AE1502" s="28"/>
      <c r="AJ1502" s="194"/>
      <c r="AL1502" s="28"/>
      <c r="AM1502" s="28"/>
      <c r="AN1502" s="28"/>
      <c r="AS1502" s="194"/>
      <c r="AU1502" s="28"/>
      <c r="AV1502" s="28"/>
      <c r="AW1502" s="28"/>
      <c r="BB1502" s="194"/>
      <c r="BD1502" s="28"/>
      <c r="BE1502" s="28"/>
      <c r="BF1502" s="28"/>
      <c r="BK1502" s="194"/>
      <c r="BM1502" s="28"/>
      <c r="BN1502" s="28"/>
      <c r="BO1502" s="28"/>
      <c r="BT1502" s="194"/>
      <c r="BV1502" s="28"/>
      <c r="BW1502" s="28"/>
      <c r="BX1502" s="28"/>
      <c r="CC1502" s="194"/>
      <c r="CE1502" s="28"/>
      <c r="CF1502" s="28"/>
      <c r="CG1502" s="28"/>
      <c r="CL1502" s="194"/>
      <c r="CN1502" s="28"/>
      <c r="CO1502" s="28"/>
      <c r="CP1502" s="28"/>
      <c r="CU1502" s="194"/>
      <c r="CW1502" s="28"/>
      <c r="CX1502" s="28"/>
      <c r="CY1502" s="28"/>
      <c r="DD1502" s="194"/>
      <c r="DF1502" s="28"/>
      <c r="DG1502" s="28"/>
      <c r="DH1502" s="28"/>
      <c r="DM1502" s="194"/>
      <c r="DO1502" s="28"/>
      <c r="DP1502" s="28"/>
      <c r="DQ1502" s="28"/>
      <c r="DV1502" s="194"/>
      <c r="DX1502" s="28"/>
      <c r="DY1502" s="28"/>
      <c r="DZ1502" s="28"/>
      <c r="EE1502" s="194"/>
      <c r="EG1502" s="28"/>
      <c r="EH1502" s="28"/>
      <c r="EI1502" s="28"/>
      <c r="EN1502" s="194"/>
      <c r="EP1502" s="28"/>
      <c r="EQ1502" s="28"/>
      <c r="ER1502" s="28"/>
      <c r="EW1502" s="194"/>
      <c r="EY1502" s="28"/>
      <c r="EZ1502" s="28"/>
      <c r="FA1502" s="28"/>
      <c r="FF1502" s="194"/>
      <c r="FH1502" s="28"/>
      <c r="FI1502" s="28"/>
      <c r="FJ1502" s="28"/>
      <c r="FO1502" s="194"/>
      <c r="FQ1502" s="28"/>
      <c r="FR1502" s="28"/>
      <c r="FS1502" s="28"/>
      <c r="FX1502" s="194"/>
      <c r="FZ1502" s="28"/>
      <c r="GA1502" s="28"/>
      <c r="GB1502" s="28"/>
      <c r="GG1502" s="194"/>
      <c r="GI1502" s="28"/>
      <c r="GJ1502" s="28"/>
      <c r="GK1502" s="28"/>
      <c r="GP1502" s="194"/>
      <c r="GR1502" s="28"/>
      <c r="GS1502" s="28"/>
      <c r="GT1502" s="28"/>
      <c r="GY1502" s="194"/>
      <c r="HA1502" s="28"/>
      <c r="HB1502" s="28"/>
      <c r="HC1502" s="28"/>
      <c r="HH1502" s="194"/>
      <c r="HJ1502" s="28"/>
      <c r="HK1502" s="28"/>
      <c r="HL1502" s="28"/>
      <c r="HQ1502" s="28"/>
      <c r="HR1502" s="28"/>
      <c r="HS1502" s="28"/>
      <c r="HT1502" s="28"/>
      <c r="HU1502" s="28"/>
      <c r="HV1502" s="28"/>
      <c r="HW1502" s="28"/>
      <c r="HX1502" s="28"/>
      <c r="HY1502" s="28"/>
      <c r="HZ1502" s="28"/>
      <c r="IA1502" s="28"/>
      <c r="IB1502" s="28"/>
      <c r="IC1502" s="28"/>
      <c r="ID1502" s="28"/>
      <c r="IE1502" s="28"/>
      <c r="IF1502" s="28"/>
      <c r="IG1502" s="28"/>
      <c r="IH1502" s="28"/>
      <c r="II1502" s="28"/>
      <c r="IJ1502" s="28"/>
      <c r="IK1502" s="28"/>
      <c r="IL1502" s="28"/>
      <c r="IM1502" s="28"/>
      <c r="IN1502" s="28"/>
      <c r="IO1502" s="28"/>
      <c r="IP1502" s="28"/>
      <c r="IQ1502" s="28"/>
      <c r="IR1502" s="28"/>
      <c r="IS1502" s="28"/>
      <c r="IT1502" s="28"/>
      <c r="IU1502" s="28"/>
      <c r="IV1502" s="28"/>
    </row>
    <row r="1503" spans="1:256" s="50" customFormat="1" ht="18.75">
      <c r="A1503" s="330" t="s">
        <v>598</v>
      </c>
      <c r="B1503" s="417"/>
      <c r="C1503" s="417"/>
      <c r="D1503" s="418" t="s">
        <v>140</v>
      </c>
      <c r="E1503" s="50">
        <f t="shared" si="24"/>
        <v>16</v>
      </c>
      <c r="F1503" s="284">
        <f t="shared" si="25"/>
        <v>92</v>
      </c>
      <c r="G1503" s="50">
        <v>1</v>
      </c>
      <c r="H1503" s="50">
        <v>62</v>
      </c>
      <c r="I1503" s="50">
        <v>22</v>
      </c>
      <c r="J1503" s="50">
        <v>7</v>
      </c>
      <c r="L1503" s="28"/>
      <c r="N1503" s="28"/>
      <c r="R1503" s="194"/>
      <c r="T1503" s="28"/>
      <c r="U1503" s="28"/>
      <c r="V1503" s="28"/>
      <c r="AA1503" s="194"/>
      <c r="AC1503" s="28"/>
      <c r="AD1503" s="28"/>
      <c r="AE1503" s="28"/>
      <c r="AJ1503" s="194"/>
      <c r="AL1503" s="28"/>
      <c r="AM1503" s="28"/>
      <c r="AN1503" s="28"/>
      <c r="AS1503" s="194"/>
      <c r="AU1503" s="28"/>
      <c r="AV1503" s="28"/>
      <c r="AW1503" s="28"/>
      <c r="BB1503" s="194"/>
      <c r="BD1503" s="28"/>
      <c r="BE1503" s="28"/>
      <c r="BF1503" s="28"/>
      <c r="BK1503" s="194"/>
      <c r="BM1503" s="28"/>
      <c r="BN1503" s="28"/>
      <c r="BO1503" s="28"/>
      <c r="BT1503" s="194"/>
      <c r="BV1503" s="28"/>
      <c r="BW1503" s="28"/>
      <c r="BX1503" s="28"/>
      <c r="CC1503" s="194"/>
      <c r="CE1503" s="28"/>
      <c r="CF1503" s="28"/>
      <c r="CG1503" s="28"/>
      <c r="CL1503" s="194"/>
      <c r="CN1503" s="28"/>
      <c r="CO1503" s="28"/>
      <c r="CP1503" s="28"/>
      <c r="CU1503" s="194"/>
      <c r="CW1503" s="28"/>
      <c r="CX1503" s="28"/>
      <c r="CY1503" s="28"/>
      <c r="DD1503" s="194"/>
      <c r="DF1503" s="28"/>
      <c r="DG1503" s="28"/>
      <c r="DH1503" s="28"/>
      <c r="DM1503" s="194"/>
      <c r="DO1503" s="28"/>
      <c r="DP1503" s="28"/>
      <c r="DQ1503" s="28"/>
      <c r="DV1503" s="194"/>
      <c r="DX1503" s="28"/>
      <c r="DY1503" s="28"/>
      <c r="DZ1503" s="28"/>
      <c r="EE1503" s="194"/>
      <c r="EG1503" s="28"/>
      <c r="EH1503" s="28"/>
      <c r="EI1503" s="28"/>
      <c r="EN1503" s="194"/>
      <c r="EP1503" s="28"/>
      <c r="EQ1503" s="28"/>
      <c r="ER1503" s="28"/>
      <c r="EW1503" s="194"/>
      <c r="EY1503" s="28"/>
      <c r="EZ1503" s="28"/>
      <c r="FA1503" s="28"/>
      <c r="FF1503" s="194"/>
      <c r="FH1503" s="28"/>
      <c r="FI1503" s="28"/>
      <c r="FJ1503" s="28"/>
      <c r="FO1503" s="194"/>
      <c r="FQ1503" s="28"/>
      <c r="FR1503" s="28"/>
      <c r="FS1503" s="28"/>
      <c r="FX1503" s="194"/>
      <c r="FZ1503" s="28"/>
      <c r="GA1503" s="28"/>
      <c r="GB1503" s="28"/>
      <c r="GG1503" s="194"/>
      <c r="GI1503" s="28"/>
      <c r="GJ1503" s="28"/>
      <c r="GK1503" s="28"/>
      <c r="GP1503" s="194"/>
      <c r="GR1503" s="28"/>
      <c r="GS1503" s="28"/>
      <c r="GT1503" s="28"/>
      <c r="GY1503" s="194"/>
      <c r="HA1503" s="28"/>
      <c r="HB1503" s="28"/>
      <c r="HC1503" s="28"/>
      <c r="HH1503" s="194"/>
      <c r="HJ1503" s="28"/>
      <c r="HK1503" s="28"/>
      <c r="HL1503" s="28"/>
      <c r="HQ1503" s="28"/>
      <c r="HR1503" s="28"/>
      <c r="HS1503" s="28"/>
      <c r="HT1503" s="28"/>
      <c r="HU1503" s="28"/>
      <c r="HV1503" s="28"/>
      <c r="HW1503" s="28"/>
      <c r="HX1503" s="28"/>
      <c r="HY1503" s="28"/>
      <c r="HZ1503" s="28"/>
      <c r="IA1503" s="28"/>
      <c r="IB1503" s="28"/>
      <c r="IC1503" s="28"/>
      <c r="ID1503" s="28"/>
      <c r="IE1503" s="28"/>
      <c r="IF1503" s="28"/>
      <c r="IG1503" s="28"/>
      <c r="IH1503" s="28"/>
      <c r="II1503" s="28"/>
      <c r="IJ1503" s="28"/>
      <c r="IK1503" s="28"/>
      <c r="IL1503" s="28"/>
      <c r="IM1503" s="28"/>
      <c r="IN1503" s="28"/>
      <c r="IO1503" s="28"/>
      <c r="IP1503" s="28"/>
      <c r="IQ1503" s="28"/>
      <c r="IR1503" s="28"/>
      <c r="IS1503" s="28"/>
      <c r="IT1503" s="28"/>
      <c r="IU1503" s="28"/>
      <c r="IV1503" s="28"/>
    </row>
    <row r="1504" spans="1:256" s="50" customFormat="1" ht="18">
      <c r="A1504" s="330" t="s">
        <v>1192</v>
      </c>
      <c r="B1504" s="28"/>
      <c r="C1504" s="420"/>
      <c r="D1504" s="418" t="s">
        <v>129</v>
      </c>
      <c r="E1504" s="50">
        <f t="shared" si="24"/>
        <v>0</v>
      </c>
      <c r="F1504" s="284">
        <f t="shared" si="25"/>
        <v>1</v>
      </c>
      <c r="H1504" s="50">
        <v>1</v>
      </c>
      <c r="N1504" s="28"/>
      <c r="R1504" s="194"/>
      <c r="T1504" s="28"/>
      <c r="U1504" s="28"/>
      <c r="V1504" s="28"/>
      <c r="AA1504" s="194"/>
      <c r="AC1504" s="28"/>
      <c r="AD1504" s="28"/>
      <c r="AE1504" s="28"/>
      <c r="AJ1504" s="194"/>
      <c r="AL1504" s="28"/>
      <c r="AM1504" s="28"/>
      <c r="AN1504" s="28"/>
      <c r="AS1504" s="194"/>
      <c r="AU1504" s="28"/>
      <c r="AV1504" s="28"/>
      <c r="AW1504" s="28"/>
      <c r="BB1504" s="194"/>
      <c r="BD1504" s="28"/>
      <c r="BE1504" s="28"/>
      <c r="BF1504" s="28"/>
      <c r="BK1504" s="194"/>
      <c r="BM1504" s="28"/>
      <c r="BN1504" s="28"/>
      <c r="BO1504" s="28"/>
      <c r="BT1504" s="194"/>
      <c r="BV1504" s="28"/>
      <c r="BW1504" s="28"/>
      <c r="BX1504" s="28"/>
      <c r="CC1504" s="194"/>
      <c r="CE1504" s="28"/>
      <c r="CF1504" s="28"/>
      <c r="CG1504" s="28"/>
      <c r="CL1504" s="194"/>
      <c r="CN1504" s="28"/>
      <c r="CO1504" s="28"/>
      <c r="CP1504" s="28"/>
      <c r="CU1504" s="194"/>
      <c r="CW1504" s="28"/>
      <c r="CX1504" s="28"/>
      <c r="CY1504" s="28"/>
      <c r="DD1504" s="194"/>
      <c r="DF1504" s="28"/>
      <c r="DG1504" s="28"/>
      <c r="DH1504" s="28"/>
      <c r="DM1504" s="194"/>
      <c r="DO1504" s="28"/>
      <c r="DP1504" s="28"/>
      <c r="DQ1504" s="28"/>
      <c r="DV1504" s="194"/>
      <c r="DX1504" s="28"/>
      <c r="DY1504" s="28"/>
      <c r="DZ1504" s="28"/>
      <c r="EE1504" s="194"/>
      <c r="EG1504" s="28"/>
      <c r="EH1504" s="28"/>
      <c r="EI1504" s="28"/>
      <c r="EN1504" s="194"/>
      <c r="EP1504" s="28"/>
      <c r="EQ1504" s="28"/>
      <c r="ER1504" s="28"/>
      <c r="EW1504" s="194"/>
      <c r="EY1504" s="28"/>
      <c r="EZ1504" s="28"/>
      <c r="FA1504" s="28"/>
      <c r="FF1504" s="194"/>
      <c r="FH1504" s="28"/>
      <c r="FI1504" s="28"/>
      <c r="FJ1504" s="28"/>
      <c r="FO1504" s="194"/>
      <c r="FQ1504" s="28"/>
      <c r="FR1504" s="28"/>
      <c r="FS1504" s="28"/>
      <c r="FX1504" s="194"/>
      <c r="FZ1504" s="28"/>
      <c r="GA1504" s="28"/>
      <c r="GB1504" s="28"/>
      <c r="GG1504" s="194"/>
      <c r="GI1504" s="28"/>
      <c r="GJ1504" s="28"/>
      <c r="GK1504" s="28"/>
      <c r="GP1504" s="194"/>
      <c r="GR1504" s="28"/>
      <c r="GS1504" s="28"/>
      <c r="GT1504" s="28"/>
      <c r="GY1504" s="194"/>
      <c r="HA1504" s="28"/>
      <c r="HB1504" s="28"/>
      <c r="HC1504" s="28"/>
      <c r="HH1504" s="194"/>
      <c r="HJ1504" s="28"/>
      <c r="HK1504" s="28"/>
      <c r="HL1504" s="28"/>
      <c r="HQ1504" s="28"/>
      <c r="HR1504" s="28"/>
      <c r="HS1504" s="28"/>
      <c r="HT1504" s="28"/>
      <c r="HU1504" s="28"/>
      <c r="HV1504" s="28"/>
      <c r="HW1504" s="28"/>
      <c r="HX1504" s="28"/>
      <c r="HY1504" s="28"/>
      <c r="HZ1504" s="28"/>
      <c r="IA1504" s="28"/>
      <c r="IB1504" s="28"/>
      <c r="IC1504" s="28"/>
      <c r="ID1504" s="28"/>
      <c r="IE1504" s="28"/>
      <c r="IF1504" s="28"/>
      <c r="IG1504" s="28"/>
      <c r="IH1504" s="28"/>
      <c r="II1504" s="28"/>
      <c r="IJ1504" s="28"/>
      <c r="IK1504" s="28"/>
      <c r="IL1504" s="28"/>
      <c r="IM1504" s="28"/>
      <c r="IN1504" s="28"/>
      <c r="IO1504" s="28"/>
      <c r="IP1504" s="28"/>
      <c r="IQ1504" s="28"/>
      <c r="IR1504" s="28"/>
      <c r="IS1504" s="28"/>
      <c r="IT1504" s="28"/>
      <c r="IU1504" s="28"/>
      <c r="IV1504" s="28"/>
    </row>
    <row r="1505" spans="1:256" s="50" customFormat="1" ht="18.75">
      <c r="A1505" s="330" t="s">
        <v>2054</v>
      </c>
      <c r="B1505" s="417"/>
      <c r="C1505" s="417"/>
      <c r="D1505" s="418" t="s">
        <v>140</v>
      </c>
      <c r="E1505" s="50">
        <f t="shared" si="24"/>
        <v>25</v>
      </c>
      <c r="F1505" s="284">
        <f t="shared" si="25"/>
        <v>368</v>
      </c>
      <c r="H1505" s="50">
        <v>244</v>
      </c>
      <c r="I1505" s="50">
        <v>75</v>
      </c>
      <c r="J1505" s="50">
        <v>49</v>
      </c>
      <c r="L1505" s="28"/>
      <c r="N1505" s="28"/>
      <c r="R1505" s="194"/>
      <c r="T1505" s="28"/>
      <c r="U1505" s="28"/>
      <c r="V1505" s="28"/>
      <c r="AA1505" s="194"/>
      <c r="AC1505" s="28"/>
      <c r="AD1505" s="28"/>
      <c r="AE1505" s="28"/>
      <c r="AJ1505" s="194"/>
      <c r="AL1505" s="28"/>
      <c r="AM1505" s="28"/>
      <c r="AN1505" s="28"/>
      <c r="AS1505" s="194"/>
      <c r="AU1505" s="28"/>
      <c r="AV1505" s="28"/>
      <c r="AW1505" s="28"/>
      <c r="BB1505" s="194"/>
      <c r="BD1505" s="28"/>
      <c r="BE1505" s="28"/>
      <c r="BF1505" s="28"/>
      <c r="BK1505" s="194"/>
      <c r="BM1505" s="28"/>
      <c r="BN1505" s="28"/>
      <c r="BO1505" s="28"/>
      <c r="BT1505" s="194"/>
      <c r="BV1505" s="28"/>
      <c r="BW1505" s="28"/>
      <c r="BX1505" s="28"/>
      <c r="CC1505" s="194"/>
      <c r="CE1505" s="28"/>
      <c r="CF1505" s="28"/>
      <c r="CG1505" s="28"/>
      <c r="CL1505" s="194"/>
      <c r="CN1505" s="28"/>
      <c r="CO1505" s="28"/>
      <c r="CP1505" s="28"/>
      <c r="CU1505" s="194"/>
      <c r="CW1505" s="28"/>
      <c r="CX1505" s="28"/>
      <c r="CY1505" s="28"/>
      <c r="DD1505" s="194"/>
      <c r="DF1505" s="28"/>
      <c r="DG1505" s="28"/>
      <c r="DH1505" s="28"/>
      <c r="DM1505" s="194"/>
      <c r="DO1505" s="28"/>
      <c r="DP1505" s="28"/>
      <c r="DQ1505" s="28"/>
      <c r="DV1505" s="194"/>
      <c r="DX1505" s="28"/>
      <c r="DY1505" s="28"/>
      <c r="DZ1505" s="28"/>
      <c r="EE1505" s="194"/>
      <c r="EG1505" s="28"/>
      <c r="EH1505" s="28"/>
      <c r="EI1505" s="28"/>
      <c r="EN1505" s="194"/>
      <c r="EP1505" s="28"/>
      <c r="EQ1505" s="28"/>
      <c r="ER1505" s="28"/>
      <c r="EW1505" s="194"/>
      <c r="EY1505" s="28"/>
      <c r="EZ1505" s="28"/>
      <c r="FA1505" s="28"/>
      <c r="FF1505" s="194"/>
      <c r="FH1505" s="28"/>
      <c r="FI1505" s="28"/>
      <c r="FJ1505" s="28"/>
      <c r="FO1505" s="194"/>
      <c r="FQ1505" s="28"/>
      <c r="FR1505" s="28"/>
      <c r="FS1505" s="28"/>
      <c r="FX1505" s="194"/>
      <c r="FZ1505" s="28"/>
      <c r="GA1505" s="28"/>
      <c r="GB1505" s="28"/>
      <c r="GG1505" s="194"/>
      <c r="GI1505" s="28"/>
      <c r="GJ1505" s="28"/>
      <c r="GK1505" s="28"/>
      <c r="GP1505" s="194"/>
      <c r="GR1505" s="28"/>
      <c r="GS1505" s="28"/>
      <c r="GT1505" s="28"/>
      <c r="GY1505" s="194"/>
      <c r="HA1505" s="28"/>
      <c r="HB1505" s="28"/>
      <c r="HC1505" s="28"/>
      <c r="HH1505" s="194"/>
      <c r="HJ1505" s="28"/>
      <c r="HK1505" s="28"/>
      <c r="HL1505" s="28"/>
      <c r="HQ1505" s="28"/>
      <c r="HR1505" s="28"/>
      <c r="HS1505" s="28"/>
      <c r="HT1505" s="28"/>
      <c r="HU1505" s="28"/>
      <c r="HV1505" s="28"/>
      <c r="HW1505" s="28"/>
      <c r="HX1505" s="28"/>
      <c r="HY1505" s="28"/>
      <c r="HZ1505" s="28"/>
      <c r="IA1505" s="28"/>
      <c r="IB1505" s="28"/>
      <c r="IC1505" s="28"/>
      <c r="ID1505" s="28"/>
      <c r="IE1505" s="28"/>
      <c r="IF1505" s="28"/>
      <c r="IG1505" s="28"/>
      <c r="IH1505" s="28"/>
      <c r="II1505" s="28"/>
      <c r="IJ1505" s="28"/>
      <c r="IK1505" s="28"/>
      <c r="IL1505" s="28"/>
      <c r="IM1505" s="28"/>
      <c r="IN1505" s="28"/>
      <c r="IO1505" s="28"/>
      <c r="IP1505" s="28"/>
      <c r="IQ1505" s="28"/>
      <c r="IR1505" s="28"/>
      <c r="IS1505" s="28"/>
      <c r="IT1505" s="28"/>
      <c r="IU1505" s="28"/>
      <c r="IV1505" s="28"/>
    </row>
    <row r="1506" spans="1:256" s="50" customFormat="1" ht="18.75">
      <c r="A1506" s="330" t="s">
        <v>502</v>
      </c>
      <c r="B1506" s="417"/>
      <c r="C1506" s="417"/>
      <c r="D1506" s="418" t="s">
        <v>136</v>
      </c>
      <c r="E1506" s="50">
        <f t="shared" si="24"/>
        <v>4</v>
      </c>
      <c r="F1506" s="284">
        <f t="shared" si="25"/>
        <v>133</v>
      </c>
      <c r="G1506" s="50">
        <v>111</v>
      </c>
      <c r="H1506" s="50">
        <v>13</v>
      </c>
      <c r="I1506" s="50">
        <v>9</v>
      </c>
      <c r="N1506" s="28"/>
      <c r="R1506" s="194"/>
      <c r="T1506" s="28"/>
      <c r="U1506" s="28"/>
      <c r="V1506" s="28"/>
      <c r="AA1506" s="194"/>
      <c r="AC1506" s="28"/>
      <c r="AD1506" s="28"/>
      <c r="AE1506" s="28"/>
      <c r="AJ1506" s="194"/>
      <c r="AL1506" s="28"/>
      <c r="AM1506" s="28"/>
      <c r="AN1506" s="28"/>
      <c r="AS1506" s="194"/>
      <c r="AU1506" s="28"/>
      <c r="AV1506" s="28"/>
      <c r="AW1506" s="28"/>
      <c r="BB1506" s="194"/>
      <c r="BD1506" s="28"/>
      <c r="BE1506" s="28"/>
      <c r="BF1506" s="28"/>
      <c r="BK1506" s="194"/>
      <c r="BM1506" s="28"/>
      <c r="BN1506" s="28"/>
      <c r="BO1506" s="28"/>
      <c r="BT1506" s="194"/>
      <c r="BV1506" s="28"/>
      <c r="BW1506" s="28"/>
      <c r="BX1506" s="28"/>
      <c r="CC1506" s="194"/>
      <c r="CE1506" s="28"/>
      <c r="CF1506" s="28"/>
      <c r="CG1506" s="28"/>
      <c r="CL1506" s="194"/>
      <c r="CN1506" s="28"/>
      <c r="CO1506" s="28"/>
      <c r="CP1506" s="28"/>
      <c r="CU1506" s="194"/>
      <c r="CW1506" s="28"/>
      <c r="CX1506" s="28"/>
      <c r="CY1506" s="28"/>
      <c r="DD1506" s="194"/>
      <c r="DF1506" s="28"/>
      <c r="DG1506" s="28"/>
      <c r="DH1506" s="28"/>
      <c r="DM1506" s="194"/>
      <c r="DO1506" s="28"/>
      <c r="DP1506" s="28"/>
      <c r="DQ1506" s="28"/>
      <c r="DV1506" s="194"/>
      <c r="DX1506" s="28"/>
      <c r="DY1506" s="28"/>
      <c r="DZ1506" s="28"/>
      <c r="EE1506" s="194"/>
      <c r="EG1506" s="28"/>
      <c r="EH1506" s="28"/>
      <c r="EI1506" s="28"/>
      <c r="EN1506" s="194"/>
      <c r="EP1506" s="28"/>
      <c r="EQ1506" s="28"/>
      <c r="ER1506" s="28"/>
      <c r="EW1506" s="194"/>
      <c r="EY1506" s="28"/>
      <c r="EZ1506" s="28"/>
      <c r="FA1506" s="28"/>
      <c r="FF1506" s="194"/>
      <c r="FH1506" s="28"/>
      <c r="FI1506" s="28"/>
      <c r="FJ1506" s="28"/>
      <c r="FO1506" s="194"/>
      <c r="FQ1506" s="28"/>
      <c r="FR1506" s="28"/>
      <c r="FS1506" s="28"/>
      <c r="FX1506" s="194"/>
      <c r="FZ1506" s="28"/>
      <c r="GA1506" s="28"/>
      <c r="GB1506" s="28"/>
      <c r="GG1506" s="194"/>
      <c r="GI1506" s="28"/>
      <c r="GJ1506" s="28"/>
      <c r="GK1506" s="28"/>
      <c r="GP1506" s="194"/>
      <c r="GR1506" s="28"/>
      <c r="GS1506" s="28"/>
      <c r="GT1506" s="28"/>
      <c r="GY1506" s="194"/>
      <c r="HA1506" s="28"/>
      <c r="HB1506" s="28"/>
      <c r="HC1506" s="28"/>
      <c r="HH1506" s="194"/>
      <c r="HJ1506" s="28"/>
      <c r="HK1506" s="28"/>
      <c r="HL1506" s="28"/>
      <c r="HQ1506" s="28"/>
      <c r="HR1506" s="28"/>
      <c r="HS1506" s="28"/>
      <c r="HT1506" s="28"/>
      <c r="HU1506" s="28"/>
      <c r="HV1506" s="28"/>
      <c r="HW1506" s="28"/>
      <c r="HX1506" s="28"/>
      <c r="HY1506" s="28"/>
      <c r="HZ1506" s="28"/>
      <c r="IA1506" s="28"/>
      <c r="IB1506" s="28"/>
      <c r="IC1506" s="28"/>
      <c r="ID1506" s="28"/>
      <c r="IE1506" s="28"/>
      <c r="IF1506" s="28"/>
      <c r="IG1506" s="28"/>
      <c r="IH1506" s="28"/>
      <c r="II1506" s="28"/>
      <c r="IJ1506" s="28"/>
      <c r="IK1506" s="28"/>
      <c r="IL1506" s="28"/>
      <c r="IM1506" s="28"/>
      <c r="IN1506" s="28"/>
      <c r="IO1506" s="28"/>
      <c r="IP1506" s="28"/>
      <c r="IQ1506" s="28"/>
      <c r="IR1506" s="28"/>
      <c r="IS1506" s="28"/>
      <c r="IT1506" s="28"/>
      <c r="IU1506" s="28"/>
      <c r="IV1506" s="28"/>
    </row>
    <row r="1507" spans="1:256" s="50" customFormat="1" ht="18">
      <c r="A1507" s="330" t="s">
        <v>2144</v>
      </c>
      <c r="B1507" s="28"/>
      <c r="C1507" s="275"/>
      <c r="D1507" s="418" t="s">
        <v>129</v>
      </c>
      <c r="E1507" s="50">
        <f t="shared" si="24"/>
        <v>0</v>
      </c>
      <c r="F1507" s="284">
        <f t="shared" si="25"/>
        <v>0</v>
      </c>
      <c r="N1507" s="28"/>
      <c r="R1507" s="194"/>
      <c r="T1507" s="28"/>
      <c r="U1507" s="28"/>
      <c r="V1507" s="28"/>
      <c r="AA1507" s="194"/>
      <c r="AC1507" s="28"/>
      <c r="AD1507" s="28"/>
      <c r="AE1507" s="28"/>
      <c r="AJ1507" s="194"/>
      <c r="AL1507" s="28"/>
      <c r="AM1507" s="28"/>
      <c r="AN1507" s="28"/>
      <c r="AS1507" s="194"/>
      <c r="AU1507" s="28"/>
      <c r="AV1507" s="28"/>
      <c r="AW1507" s="28"/>
      <c r="BB1507" s="194"/>
      <c r="BD1507" s="28"/>
      <c r="BE1507" s="28"/>
      <c r="BF1507" s="28"/>
      <c r="BK1507" s="194"/>
      <c r="BM1507" s="28"/>
      <c r="BN1507" s="28"/>
      <c r="BO1507" s="28"/>
      <c r="BT1507" s="194"/>
      <c r="BV1507" s="28"/>
      <c r="BW1507" s="28"/>
      <c r="BX1507" s="28"/>
      <c r="CC1507" s="194"/>
      <c r="CE1507" s="28"/>
      <c r="CF1507" s="28"/>
      <c r="CG1507" s="28"/>
      <c r="CL1507" s="194"/>
      <c r="CN1507" s="28"/>
      <c r="CO1507" s="28"/>
      <c r="CP1507" s="28"/>
      <c r="CU1507" s="194"/>
      <c r="CW1507" s="28"/>
      <c r="CX1507" s="28"/>
      <c r="CY1507" s="28"/>
      <c r="DD1507" s="194"/>
      <c r="DF1507" s="28"/>
      <c r="DG1507" s="28"/>
      <c r="DH1507" s="28"/>
      <c r="DM1507" s="194"/>
      <c r="DO1507" s="28"/>
      <c r="DP1507" s="28"/>
      <c r="DQ1507" s="28"/>
      <c r="DV1507" s="194"/>
      <c r="DX1507" s="28"/>
      <c r="DY1507" s="28"/>
      <c r="DZ1507" s="28"/>
      <c r="EE1507" s="194"/>
      <c r="EG1507" s="28"/>
      <c r="EH1507" s="28"/>
      <c r="EI1507" s="28"/>
      <c r="EN1507" s="194"/>
      <c r="EP1507" s="28"/>
      <c r="EQ1507" s="28"/>
      <c r="ER1507" s="28"/>
      <c r="EW1507" s="194"/>
      <c r="EY1507" s="28"/>
      <c r="EZ1507" s="28"/>
      <c r="FA1507" s="28"/>
      <c r="FF1507" s="194"/>
      <c r="FH1507" s="28"/>
      <c r="FI1507" s="28"/>
      <c r="FJ1507" s="28"/>
      <c r="FO1507" s="194"/>
      <c r="FQ1507" s="28"/>
      <c r="FR1507" s="28"/>
      <c r="FS1507" s="28"/>
      <c r="FX1507" s="194"/>
      <c r="FZ1507" s="28"/>
      <c r="GA1507" s="28"/>
      <c r="GB1507" s="28"/>
      <c r="GG1507" s="194"/>
      <c r="GI1507" s="28"/>
      <c r="GJ1507" s="28"/>
      <c r="GK1507" s="28"/>
      <c r="GP1507" s="194"/>
      <c r="GR1507" s="28"/>
      <c r="GS1507" s="28"/>
      <c r="GT1507" s="28"/>
      <c r="GY1507" s="194"/>
      <c r="HA1507" s="28"/>
      <c r="HB1507" s="28"/>
      <c r="HC1507" s="28"/>
      <c r="HH1507" s="194"/>
      <c r="HJ1507" s="28"/>
      <c r="HK1507" s="28"/>
      <c r="HL1507" s="28"/>
      <c r="HQ1507" s="28"/>
      <c r="HR1507" s="28"/>
      <c r="HS1507" s="28"/>
      <c r="HT1507" s="28"/>
      <c r="HU1507" s="28"/>
      <c r="HV1507" s="28"/>
      <c r="HW1507" s="28"/>
      <c r="HX1507" s="28"/>
      <c r="HY1507" s="28"/>
      <c r="HZ1507" s="28"/>
      <c r="IA1507" s="28"/>
      <c r="IB1507" s="28"/>
      <c r="IC1507" s="28"/>
      <c r="ID1507" s="28"/>
      <c r="IE1507" s="28"/>
      <c r="IF1507" s="28"/>
      <c r="IG1507" s="28"/>
      <c r="IH1507" s="28"/>
      <c r="II1507" s="28"/>
      <c r="IJ1507" s="28"/>
      <c r="IK1507" s="28"/>
      <c r="IL1507" s="28"/>
      <c r="IM1507" s="28"/>
      <c r="IN1507" s="28"/>
      <c r="IO1507" s="28"/>
      <c r="IP1507" s="28"/>
      <c r="IQ1507" s="28"/>
      <c r="IR1507" s="28"/>
      <c r="IS1507" s="28"/>
      <c r="IT1507" s="28"/>
      <c r="IU1507" s="28"/>
      <c r="IV1507" s="28"/>
    </row>
    <row r="1508" spans="1:256" s="50" customFormat="1" ht="18">
      <c r="A1508" s="330" t="s">
        <v>538</v>
      </c>
      <c r="B1508" s="420"/>
      <c r="C1508" s="420"/>
      <c r="D1508" s="418" t="s">
        <v>132</v>
      </c>
      <c r="E1508" s="50">
        <f t="shared" si="24"/>
        <v>7</v>
      </c>
      <c r="F1508" s="284">
        <f t="shared" si="25"/>
        <v>50</v>
      </c>
      <c r="H1508" s="50">
        <v>50</v>
      </c>
      <c r="L1508" s="28"/>
      <c r="N1508" s="28"/>
      <c r="R1508" s="194"/>
      <c r="T1508" s="28"/>
      <c r="U1508" s="28"/>
      <c r="V1508" s="28"/>
      <c r="AA1508" s="194"/>
      <c r="AC1508" s="28"/>
      <c r="AD1508" s="28"/>
      <c r="AE1508" s="28"/>
      <c r="AJ1508" s="194"/>
      <c r="AL1508" s="28"/>
      <c r="AM1508" s="28"/>
      <c r="AN1508" s="28"/>
      <c r="AS1508" s="194"/>
      <c r="AU1508" s="28"/>
      <c r="AV1508" s="28"/>
      <c r="AW1508" s="28"/>
      <c r="BB1508" s="194"/>
      <c r="BD1508" s="28"/>
      <c r="BE1508" s="28"/>
      <c r="BF1508" s="28"/>
      <c r="BK1508" s="194"/>
      <c r="BM1508" s="28"/>
      <c r="BN1508" s="28"/>
      <c r="BO1508" s="28"/>
      <c r="BT1508" s="194"/>
      <c r="BV1508" s="28"/>
      <c r="BW1508" s="28"/>
      <c r="BX1508" s="28"/>
      <c r="CC1508" s="194"/>
      <c r="CE1508" s="28"/>
      <c r="CF1508" s="28"/>
      <c r="CG1508" s="28"/>
      <c r="CL1508" s="194"/>
      <c r="CN1508" s="28"/>
      <c r="CO1508" s="28"/>
      <c r="CP1508" s="28"/>
      <c r="CU1508" s="194"/>
      <c r="CW1508" s="28"/>
      <c r="CX1508" s="28"/>
      <c r="CY1508" s="28"/>
      <c r="DD1508" s="194"/>
      <c r="DF1508" s="28"/>
      <c r="DG1508" s="28"/>
      <c r="DH1508" s="28"/>
      <c r="DM1508" s="194"/>
      <c r="DO1508" s="28"/>
      <c r="DP1508" s="28"/>
      <c r="DQ1508" s="28"/>
      <c r="DV1508" s="194"/>
      <c r="DX1508" s="28"/>
      <c r="DY1508" s="28"/>
      <c r="DZ1508" s="28"/>
      <c r="EE1508" s="194"/>
      <c r="EG1508" s="28"/>
      <c r="EH1508" s="28"/>
      <c r="EI1508" s="28"/>
      <c r="EN1508" s="194"/>
      <c r="EP1508" s="28"/>
      <c r="EQ1508" s="28"/>
      <c r="ER1508" s="28"/>
      <c r="EW1508" s="194"/>
      <c r="EY1508" s="28"/>
      <c r="EZ1508" s="28"/>
      <c r="FA1508" s="28"/>
      <c r="FF1508" s="194"/>
      <c r="FH1508" s="28"/>
      <c r="FI1508" s="28"/>
      <c r="FJ1508" s="28"/>
      <c r="FO1508" s="194"/>
      <c r="FQ1508" s="28"/>
      <c r="FR1508" s="28"/>
      <c r="FS1508" s="28"/>
      <c r="FX1508" s="194"/>
      <c r="FZ1508" s="28"/>
      <c r="GA1508" s="28"/>
      <c r="GB1508" s="28"/>
      <c r="GG1508" s="194"/>
      <c r="GI1508" s="28"/>
      <c r="GJ1508" s="28"/>
      <c r="GK1508" s="28"/>
      <c r="GP1508" s="194"/>
      <c r="GR1508" s="28"/>
      <c r="GS1508" s="28"/>
      <c r="GT1508" s="28"/>
      <c r="GY1508" s="194"/>
      <c r="HA1508" s="28"/>
      <c r="HB1508" s="28"/>
      <c r="HC1508" s="28"/>
      <c r="HH1508" s="194"/>
      <c r="HJ1508" s="28"/>
      <c r="HK1508" s="28"/>
      <c r="HL1508" s="28"/>
      <c r="HQ1508" s="28"/>
      <c r="HR1508" s="28"/>
      <c r="HS1508" s="28"/>
      <c r="HT1508" s="28"/>
      <c r="HU1508" s="28"/>
      <c r="HV1508" s="28"/>
      <c r="HW1508" s="28"/>
      <c r="HX1508" s="28"/>
      <c r="HY1508" s="28"/>
      <c r="HZ1508" s="28"/>
      <c r="IA1508" s="28"/>
      <c r="IB1508" s="28"/>
      <c r="IC1508" s="28"/>
      <c r="ID1508" s="28"/>
      <c r="IE1508" s="28"/>
      <c r="IF1508" s="28"/>
      <c r="IG1508" s="28"/>
      <c r="IH1508" s="28"/>
      <c r="II1508" s="28"/>
      <c r="IJ1508" s="28"/>
      <c r="IK1508" s="28"/>
      <c r="IL1508" s="28"/>
      <c r="IM1508" s="28"/>
      <c r="IN1508" s="28"/>
      <c r="IO1508" s="28"/>
      <c r="IP1508" s="28"/>
      <c r="IQ1508" s="28"/>
      <c r="IR1508" s="28"/>
      <c r="IS1508" s="28"/>
      <c r="IT1508" s="28"/>
      <c r="IU1508" s="28"/>
      <c r="IV1508" s="28"/>
    </row>
    <row r="1509" spans="1:256" s="50" customFormat="1" ht="18.75">
      <c r="A1509" s="330" t="s">
        <v>834</v>
      </c>
      <c r="B1509" s="279"/>
      <c r="C1509" s="417"/>
      <c r="D1509" s="418" t="s">
        <v>134</v>
      </c>
      <c r="E1509" s="50">
        <f t="shared" si="24"/>
        <v>6</v>
      </c>
      <c r="F1509" s="284">
        <f t="shared" si="25"/>
        <v>73</v>
      </c>
      <c r="H1509" s="50">
        <v>73</v>
      </c>
      <c r="N1509" s="28"/>
      <c r="R1509" s="194"/>
      <c r="T1509" s="28"/>
      <c r="U1509" s="28"/>
      <c r="V1509" s="28"/>
      <c r="AA1509" s="194"/>
      <c r="AC1509" s="28"/>
      <c r="AD1509" s="28"/>
      <c r="AE1509" s="28"/>
      <c r="AJ1509" s="194"/>
      <c r="AL1509" s="28"/>
      <c r="AM1509" s="28"/>
      <c r="AN1509" s="28"/>
      <c r="AS1509" s="194"/>
      <c r="AU1509" s="28"/>
      <c r="AV1509" s="28"/>
      <c r="AW1509" s="28"/>
      <c r="BB1509" s="194"/>
      <c r="BD1509" s="28"/>
      <c r="BE1509" s="28"/>
      <c r="BF1509" s="28"/>
      <c r="BK1509" s="194"/>
      <c r="BM1509" s="28"/>
      <c r="BN1509" s="28"/>
      <c r="BO1509" s="28"/>
      <c r="BT1509" s="194"/>
      <c r="BV1509" s="28"/>
      <c r="BW1509" s="28"/>
      <c r="BX1509" s="28"/>
      <c r="CC1509" s="194"/>
      <c r="CE1509" s="28"/>
      <c r="CF1509" s="28"/>
      <c r="CG1509" s="28"/>
      <c r="CL1509" s="194"/>
      <c r="CN1509" s="28"/>
      <c r="CO1509" s="28"/>
      <c r="CP1509" s="28"/>
      <c r="CU1509" s="194"/>
      <c r="CW1509" s="28"/>
      <c r="CX1509" s="28"/>
      <c r="CY1509" s="28"/>
      <c r="DD1509" s="194"/>
      <c r="DF1509" s="28"/>
      <c r="DG1509" s="28"/>
      <c r="DH1509" s="28"/>
      <c r="DM1509" s="194"/>
      <c r="DO1509" s="28"/>
      <c r="DP1509" s="28"/>
      <c r="DQ1509" s="28"/>
      <c r="DV1509" s="194"/>
      <c r="DX1509" s="28"/>
      <c r="DY1509" s="28"/>
      <c r="DZ1509" s="28"/>
      <c r="EE1509" s="194"/>
      <c r="EG1509" s="28"/>
      <c r="EH1509" s="28"/>
      <c r="EI1509" s="28"/>
      <c r="EN1509" s="194"/>
      <c r="EP1509" s="28"/>
      <c r="EQ1509" s="28"/>
      <c r="ER1509" s="28"/>
      <c r="EW1509" s="194"/>
      <c r="EY1509" s="28"/>
      <c r="EZ1509" s="28"/>
      <c r="FA1509" s="28"/>
      <c r="FF1509" s="194"/>
      <c r="FH1509" s="28"/>
      <c r="FI1509" s="28"/>
      <c r="FJ1509" s="28"/>
      <c r="FO1509" s="194"/>
      <c r="FQ1509" s="28"/>
      <c r="FR1509" s="28"/>
      <c r="FS1509" s="28"/>
      <c r="FX1509" s="194"/>
      <c r="FZ1509" s="28"/>
      <c r="GA1509" s="28"/>
      <c r="GB1509" s="28"/>
      <c r="GG1509" s="194"/>
      <c r="GI1509" s="28"/>
      <c r="GJ1509" s="28"/>
      <c r="GK1509" s="28"/>
      <c r="GP1509" s="194"/>
      <c r="GR1509" s="28"/>
      <c r="GS1509" s="28"/>
      <c r="GT1509" s="28"/>
      <c r="GY1509" s="194"/>
      <c r="HA1509" s="28"/>
      <c r="HB1509" s="28"/>
      <c r="HC1509" s="28"/>
      <c r="HH1509" s="194"/>
      <c r="HJ1509" s="28"/>
      <c r="HK1509" s="28"/>
      <c r="HL1509" s="28"/>
      <c r="HQ1509" s="28"/>
      <c r="HR1509" s="28"/>
      <c r="HS1509" s="28"/>
      <c r="HT1509" s="28"/>
      <c r="HU1509" s="28"/>
      <c r="HV1509" s="28"/>
      <c r="HW1509" s="28"/>
      <c r="HX1509" s="28"/>
      <c r="HY1509" s="28"/>
      <c r="HZ1509" s="28"/>
      <c r="IA1509" s="28"/>
      <c r="IB1509" s="28"/>
      <c r="IC1509" s="28"/>
      <c r="ID1509" s="28"/>
      <c r="IE1509" s="28"/>
      <c r="IF1509" s="28"/>
      <c r="IG1509" s="28"/>
      <c r="IH1509" s="28"/>
      <c r="II1509" s="28"/>
      <c r="IJ1509" s="28"/>
      <c r="IK1509" s="28"/>
      <c r="IL1509" s="28"/>
      <c r="IM1509" s="28"/>
      <c r="IN1509" s="28"/>
      <c r="IO1509" s="28"/>
      <c r="IP1509" s="28"/>
      <c r="IQ1509" s="28"/>
      <c r="IR1509" s="28"/>
      <c r="IS1509" s="28"/>
      <c r="IT1509" s="28"/>
      <c r="IU1509" s="28"/>
      <c r="IV1509" s="28"/>
    </row>
    <row r="1510" spans="1:256" s="50" customFormat="1" ht="18">
      <c r="A1510" s="206" t="s">
        <v>2875</v>
      </c>
      <c r="B1510" s="28"/>
      <c r="C1510" s="275"/>
      <c r="D1510" s="418" t="s">
        <v>129</v>
      </c>
      <c r="E1510" s="50">
        <f t="shared" si="24"/>
        <v>0</v>
      </c>
      <c r="F1510" s="284">
        <f t="shared" si="25"/>
        <v>0</v>
      </c>
      <c r="N1510" s="28"/>
      <c r="R1510" s="194"/>
      <c r="T1510" s="28"/>
      <c r="U1510" s="28"/>
      <c r="V1510" s="28"/>
      <c r="AA1510" s="194"/>
      <c r="AC1510" s="28"/>
      <c r="AD1510" s="28"/>
      <c r="AE1510" s="28"/>
      <c r="AJ1510" s="194"/>
      <c r="AL1510" s="28"/>
      <c r="AM1510" s="28"/>
      <c r="AN1510" s="28"/>
      <c r="AS1510" s="194"/>
      <c r="AU1510" s="28"/>
      <c r="AV1510" s="28"/>
      <c r="AW1510" s="28"/>
      <c r="BB1510" s="194"/>
      <c r="BD1510" s="28"/>
      <c r="BE1510" s="28"/>
      <c r="BF1510" s="28"/>
      <c r="BK1510" s="194"/>
      <c r="BM1510" s="28"/>
      <c r="BN1510" s="28"/>
      <c r="BO1510" s="28"/>
      <c r="BT1510" s="194"/>
      <c r="BV1510" s="28"/>
      <c r="BW1510" s="28"/>
      <c r="BX1510" s="28"/>
      <c r="CC1510" s="194"/>
      <c r="CE1510" s="28"/>
      <c r="CF1510" s="28"/>
      <c r="CG1510" s="28"/>
      <c r="CL1510" s="194"/>
      <c r="CN1510" s="28"/>
      <c r="CO1510" s="28"/>
      <c r="CP1510" s="28"/>
      <c r="CU1510" s="194"/>
      <c r="CW1510" s="28"/>
      <c r="CX1510" s="28"/>
      <c r="CY1510" s="28"/>
      <c r="DD1510" s="194"/>
      <c r="DF1510" s="28"/>
      <c r="DG1510" s="28"/>
      <c r="DH1510" s="28"/>
      <c r="DM1510" s="194"/>
      <c r="DO1510" s="28"/>
      <c r="DP1510" s="28"/>
      <c r="DQ1510" s="28"/>
      <c r="DV1510" s="194"/>
      <c r="DX1510" s="28"/>
      <c r="DY1510" s="28"/>
      <c r="DZ1510" s="28"/>
      <c r="EE1510" s="194"/>
      <c r="EG1510" s="28"/>
      <c r="EH1510" s="28"/>
      <c r="EI1510" s="28"/>
      <c r="EN1510" s="194"/>
      <c r="EP1510" s="28"/>
      <c r="EQ1510" s="28"/>
      <c r="ER1510" s="28"/>
      <c r="EW1510" s="194"/>
      <c r="EY1510" s="28"/>
      <c r="EZ1510" s="28"/>
      <c r="FA1510" s="28"/>
      <c r="FF1510" s="194"/>
      <c r="FH1510" s="28"/>
      <c r="FI1510" s="28"/>
      <c r="FJ1510" s="28"/>
      <c r="FO1510" s="194"/>
      <c r="FQ1510" s="28"/>
      <c r="FR1510" s="28"/>
      <c r="FS1510" s="28"/>
      <c r="FX1510" s="194"/>
      <c r="FZ1510" s="28"/>
      <c r="GA1510" s="28"/>
      <c r="GB1510" s="28"/>
      <c r="GG1510" s="194"/>
      <c r="GI1510" s="28"/>
      <c r="GJ1510" s="28"/>
      <c r="GK1510" s="28"/>
      <c r="GP1510" s="194"/>
      <c r="GR1510" s="28"/>
      <c r="GS1510" s="28"/>
      <c r="GT1510" s="28"/>
      <c r="GY1510" s="194"/>
      <c r="HA1510" s="28"/>
      <c r="HB1510" s="28"/>
      <c r="HC1510" s="28"/>
      <c r="HH1510" s="194"/>
      <c r="HJ1510" s="28"/>
      <c r="HK1510" s="28"/>
      <c r="HL1510" s="28"/>
      <c r="HQ1510" s="28"/>
      <c r="HR1510" s="28"/>
      <c r="HS1510" s="28"/>
      <c r="HT1510" s="28"/>
      <c r="HU1510" s="28"/>
      <c r="HV1510" s="28"/>
      <c r="HW1510" s="28"/>
      <c r="HX1510" s="28"/>
      <c r="HY1510" s="28"/>
      <c r="HZ1510" s="28"/>
      <c r="IA1510" s="28"/>
      <c r="IB1510" s="28"/>
      <c r="IC1510" s="28"/>
      <c r="ID1510" s="28"/>
      <c r="IE1510" s="28"/>
      <c r="IF1510" s="28"/>
      <c r="IG1510" s="28"/>
      <c r="IH1510" s="28"/>
      <c r="II1510" s="28"/>
      <c r="IJ1510" s="28"/>
      <c r="IK1510" s="28"/>
      <c r="IL1510" s="28"/>
      <c r="IM1510" s="28"/>
      <c r="IN1510" s="28"/>
      <c r="IO1510" s="28"/>
      <c r="IP1510" s="28"/>
      <c r="IQ1510" s="28"/>
      <c r="IR1510" s="28"/>
      <c r="IS1510" s="28"/>
      <c r="IT1510" s="28"/>
      <c r="IU1510" s="28"/>
      <c r="IV1510" s="28"/>
    </row>
    <row r="1511" spans="1:256" s="50" customFormat="1" ht="18.75">
      <c r="A1511" s="330" t="s">
        <v>464</v>
      </c>
      <c r="B1511" s="417"/>
      <c r="C1511" s="417"/>
      <c r="D1511" s="418" t="s">
        <v>140</v>
      </c>
      <c r="E1511" s="50">
        <f t="shared" si="24"/>
        <v>7</v>
      </c>
      <c r="F1511" s="284">
        <f t="shared" si="25"/>
        <v>91</v>
      </c>
      <c r="H1511" s="50">
        <v>84</v>
      </c>
      <c r="I1511" s="50">
        <v>7</v>
      </c>
      <c r="N1511" s="28"/>
      <c r="R1511" s="194"/>
      <c r="T1511" s="28"/>
      <c r="U1511" s="28"/>
      <c r="V1511" s="28"/>
      <c r="AA1511" s="194"/>
      <c r="AC1511" s="28"/>
      <c r="AD1511" s="28"/>
      <c r="AE1511" s="28"/>
      <c r="AJ1511" s="194"/>
      <c r="AL1511" s="28"/>
      <c r="AM1511" s="28"/>
      <c r="AN1511" s="28"/>
      <c r="AS1511" s="194"/>
      <c r="AU1511" s="28"/>
      <c r="AV1511" s="28"/>
      <c r="AW1511" s="28"/>
      <c r="BB1511" s="194"/>
      <c r="BD1511" s="28"/>
      <c r="BE1511" s="28"/>
      <c r="BF1511" s="28"/>
      <c r="BK1511" s="194"/>
      <c r="BM1511" s="28"/>
      <c r="BN1511" s="28"/>
      <c r="BO1511" s="28"/>
      <c r="BT1511" s="194"/>
      <c r="BV1511" s="28"/>
      <c r="BW1511" s="28"/>
      <c r="BX1511" s="28"/>
      <c r="CC1511" s="194"/>
      <c r="CE1511" s="28"/>
      <c r="CF1511" s="28"/>
      <c r="CG1511" s="28"/>
      <c r="CL1511" s="194"/>
      <c r="CN1511" s="28"/>
      <c r="CO1511" s="28"/>
      <c r="CP1511" s="28"/>
      <c r="CU1511" s="194"/>
      <c r="CW1511" s="28"/>
      <c r="CX1511" s="28"/>
      <c r="CY1511" s="28"/>
      <c r="DD1511" s="194"/>
      <c r="DF1511" s="28"/>
      <c r="DG1511" s="28"/>
      <c r="DH1511" s="28"/>
      <c r="DM1511" s="194"/>
      <c r="DO1511" s="28"/>
      <c r="DP1511" s="28"/>
      <c r="DQ1511" s="28"/>
      <c r="DV1511" s="194"/>
      <c r="DX1511" s="28"/>
      <c r="DY1511" s="28"/>
      <c r="DZ1511" s="28"/>
      <c r="EE1511" s="194"/>
      <c r="EG1511" s="28"/>
      <c r="EH1511" s="28"/>
      <c r="EI1511" s="28"/>
      <c r="EN1511" s="194"/>
      <c r="EP1511" s="28"/>
      <c r="EQ1511" s="28"/>
      <c r="ER1511" s="28"/>
      <c r="EW1511" s="194"/>
      <c r="EY1511" s="28"/>
      <c r="EZ1511" s="28"/>
      <c r="FA1511" s="28"/>
      <c r="FF1511" s="194"/>
      <c r="FH1511" s="28"/>
      <c r="FI1511" s="28"/>
      <c r="FJ1511" s="28"/>
      <c r="FO1511" s="194"/>
      <c r="FQ1511" s="28"/>
      <c r="FR1511" s="28"/>
      <c r="FS1511" s="28"/>
      <c r="FX1511" s="194"/>
      <c r="FZ1511" s="28"/>
      <c r="GA1511" s="28"/>
      <c r="GB1511" s="28"/>
      <c r="GG1511" s="194"/>
      <c r="GI1511" s="28"/>
      <c r="GJ1511" s="28"/>
      <c r="GK1511" s="28"/>
      <c r="GP1511" s="194"/>
      <c r="GR1511" s="28"/>
      <c r="GS1511" s="28"/>
      <c r="GT1511" s="28"/>
      <c r="GY1511" s="194"/>
      <c r="HA1511" s="28"/>
      <c r="HB1511" s="28"/>
      <c r="HC1511" s="28"/>
      <c r="HH1511" s="194"/>
      <c r="HJ1511" s="28"/>
      <c r="HK1511" s="28"/>
      <c r="HL1511" s="28"/>
      <c r="HQ1511" s="28"/>
      <c r="HR1511" s="28"/>
      <c r="HS1511" s="28"/>
      <c r="HT1511" s="28"/>
      <c r="HU1511" s="28"/>
      <c r="HV1511" s="28"/>
      <c r="HW1511" s="28"/>
      <c r="HX1511" s="28"/>
      <c r="HY1511" s="28"/>
      <c r="HZ1511" s="28"/>
      <c r="IA1511" s="28"/>
      <c r="IB1511" s="28"/>
      <c r="IC1511" s="28"/>
      <c r="ID1511" s="28"/>
      <c r="IE1511" s="28"/>
      <c r="IF1511" s="28"/>
      <c r="IG1511" s="28"/>
      <c r="IH1511" s="28"/>
      <c r="II1511" s="28"/>
      <c r="IJ1511" s="28"/>
      <c r="IK1511" s="28"/>
      <c r="IL1511" s="28"/>
      <c r="IM1511" s="28"/>
      <c r="IN1511" s="28"/>
      <c r="IO1511" s="28"/>
      <c r="IP1511" s="28"/>
      <c r="IQ1511" s="28"/>
      <c r="IR1511" s="28"/>
      <c r="IS1511" s="28"/>
      <c r="IT1511" s="28"/>
      <c r="IU1511" s="28"/>
      <c r="IV1511" s="28"/>
    </row>
    <row r="1512" spans="1:256" s="50" customFormat="1" ht="18.75">
      <c r="A1512" s="330" t="s">
        <v>506</v>
      </c>
      <c r="B1512" s="279"/>
      <c r="C1512" s="417"/>
      <c r="D1512" s="418" t="s">
        <v>137</v>
      </c>
      <c r="E1512" s="50">
        <f t="shared" si="24"/>
        <v>9</v>
      </c>
      <c r="F1512" s="284">
        <f t="shared" si="25"/>
        <v>21</v>
      </c>
      <c r="H1512" s="50">
        <v>7</v>
      </c>
      <c r="I1512" s="50">
        <v>2</v>
      </c>
      <c r="J1512" s="50">
        <v>12</v>
      </c>
      <c r="N1512" s="28"/>
      <c r="R1512" s="194"/>
      <c r="T1512" s="28"/>
      <c r="U1512" s="28"/>
      <c r="V1512" s="28"/>
      <c r="AA1512" s="194"/>
      <c r="AC1512" s="28"/>
      <c r="AD1512" s="28"/>
      <c r="AE1512" s="28"/>
      <c r="AJ1512" s="194"/>
      <c r="AL1512" s="28"/>
      <c r="AM1512" s="28"/>
      <c r="AN1512" s="28"/>
      <c r="AS1512" s="194"/>
      <c r="AU1512" s="28"/>
      <c r="AV1512" s="28"/>
      <c r="AW1512" s="28"/>
      <c r="BB1512" s="194"/>
      <c r="BD1512" s="28"/>
      <c r="BE1512" s="28"/>
      <c r="BF1512" s="28"/>
      <c r="BK1512" s="194"/>
      <c r="BM1512" s="28"/>
      <c r="BN1512" s="28"/>
      <c r="BO1512" s="28"/>
      <c r="BT1512" s="194"/>
      <c r="BV1512" s="28"/>
      <c r="BW1512" s="28"/>
      <c r="BX1512" s="28"/>
      <c r="CC1512" s="194"/>
      <c r="CE1512" s="28"/>
      <c r="CF1512" s="28"/>
      <c r="CG1512" s="28"/>
      <c r="CL1512" s="194"/>
      <c r="CN1512" s="28"/>
      <c r="CO1512" s="28"/>
      <c r="CP1512" s="28"/>
      <c r="CU1512" s="194"/>
      <c r="CW1512" s="28"/>
      <c r="CX1512" s="28"/>
      <c r="CY1512" s="28"/>
      <c r="DD1512" s="194"/>
      <c r="DF1512" s="28"/>
      <c r="DG1512" s="28"/>
      <c r="DH1512" s="28"/>
      <c r="DM1512" s="194"/>
      <c r="DO1512" s="28"/>
      <c r="DP1512" s="28"/>
      <c r="DQ1512" s="28"/>
      <c r="DV1512" s="194"/>
      <c r="DX1512" s="28"/>
      <c r="DY1512" s="28"/>
      <c r="DZ1512" s="28"/>
      <c r="EE1512" s="194"/>
      <c r="EG1512" s="28"/>
      <c r="EH1512" s="28"/>
      <c r="EI1512" s="28"/>
      <c r="EN1512" s="194"/>
      <c r="EP1512" s="28"/>
      <c r="EQ1512" s="28"/>
      <c r="ER1512" s="28"/>
      <c r="EW1512" s="194"/>
      <c r="EY1512" s="28"/>
      <c r="EZ1512" s="28"/>
      <c r="FA1512" s="28"/>
      <c r="FF1512" s="194"/>
      <c r="FH1512" s="28"/>
      <c r="FI1512" s="28"/>
      <c r="FJ1512" s="28"/>
      <c r="FO1512" s="194"/>
      <c r="FQ1512" s="28"/>
      <c r="FR1512" s="28"/>
      <c r="FS1512" s="28"/>
      <c r="FX1512" s="194"/>
      <c r="FZ1512" s="28"/>
      <c r="GA1512" s="28"/>
      <c r="GB1512" s="28"/>
      <c r="GG1512" s="194"/>
      <c r="GI1512" s="28"/>
      <c r="GJ1512" s="28"/>
      <c r="GK1512" s="28"/>
      <c r="GP1512" s="194"/>
      <c r="GR1512" s="28"/>
      <c r="GS1512" s="28"/>
      <c r="GT1512" s="28"/>
      <c r="GY1512" s="194"/>
      <c r="HA1512" s="28"/>
      <c r="HB1512" s="28"/>
      <c r="HC1512" s="28"/>
      <c r="HH1512" s="194"/>
      <c r="HJ1512" s="28"/>
      <c r="HK1512" s="28"/>
      <c r="HL1512" s="28"/>
      <c r="HQ1512" s="28"/>
      <c r="HR1512" s="28"/>
      <c r="HS1512" s="28"/>
      <c r="HT1512" s="28"/>
      <c r="HU1512" s="28"/>
      <c r="HV1512" s="28"/>
      <c r="HW1512" s="28"/>
      <c r="HX1512" s="28"/>
      <c r="HY1512" s="28"/>
      <c r="HZ1512" s="28"/>
      <c r="IA1512" s="28"/>
      <c r="IB1512" s="28"/>
      <c r="IC1512" s="28"/>
      <c r="ID1512" s="28"/>
      <c r="IE1512" s="28"/>
      <c r="IF1512" s="28"/>
      <c r="IG1512" s="28"/>
      <c r="IH1512" s="28"/>
      <c r="II1512" s="28"/>
      <c r="IJ1512" s="28"/>
      <c r="IK1512" s="28"/>
      <c r="IL1512" s="28"/>
      <c r="IM1512" s="28"/>
      <c r="IN1512" s="28"/>
      <c r="IO1512" s="28"/>
      <c r="IP1512" s="28"/>
      <c r="IQ1512" s="28"/>
      <c r="IR1512" s="28"/>
      <c r="IS1512" s="28"/>
      <c r="IT1512" s="28"/>
      <c r="IU1512" s="28"/>
      <c r="IV1512" s="28"/>
    </row>
    <row r="1513" spans="1:256" s="50" customFormat="1" ht="18">
      <c r="A1513" s="396" t="s">
        <v>2620</v>
      </c>
      <c r="B1513" s="28"/>
      <c r="C1513" s="275"/>
      <c r="D1513" s="418" t="s">
        <v>129</v>
      </c>
      <c r="E1513" s="50">
        <f t="shared" ref="E1513:E1576" si="26">COUNTIF($A$599:$AQF$672,A1513)</f>
        <v>0</v>
      </c>
      <c r="F1513" s="284">
        <f t="shared" ref="F1513:F1576" si="27">SUM(G1513:L1513)</f>
        <v>0</v>
      </c>
      <c r="L1513" s="28"/>
      <c r="N1513" s="28"/>
      <c r="R1513" s="194"/>
      <c r="T1513" s="28"/>
      <c r="U1513" s="28"/>
      <c r="V1513" s="28"/>
      <c r="AA1513" s="194"/>
      <c r="AC1513" s="28"/>
      <c r="AD1513" s="28"/>
      <c r="AE1513" s="28"/>
      <c r="AJ1513" s="194"/>
      <c r="AL1513" s="28"/>
      <c r="AM1513" s="28"/>
      <c r="AN1513" s="28"/>
      <c r="AS1513" s="194"/>
      <c r="AU1513" s="28"/>
      <c r="AV1513" s="28"/>
      <c r="AW1513" s="28"/>
      <c r="BB1513" s="194"/>
      <c r="BD1513" s="28"/>
      <c r="BE1513" s="28"/>
      <c r="BF1513" s="28"/>
      <c r="BK1513" s="194"/>
      <c r="BM1513" s="28"/>
      <c r="BN1513" s="28"/>
      <c r="BO1513" s="28"/>
      <c r="BT1513" s="194"/>
      <c r="BV1513" s="28"/>
      <c r="BW1513" s="28"/>
      <c r="BX1513" s="28"/>
      <c r="CC1513" s="194"/>
      <c r="CE1513" s="28"/>
      <c r="CF1513" s="28"/>
      <c r="CG1513" s="28"/>
      <c r="CL1513" s="194"/>
      <c r="CN1513" s="28"/>
      <c r="CO1513" s="28"/>
      <c r="CP1513" s="28"/>
      <c r="CU1513" s="194"/>
      <c r="CW1513" s="28"/>
      <c r="CX1513" s="28"/>
      <c r="CY1513" s="28"/>
      <c r="DD1513" s="194"/>
      <c r="DF1513" s="28"/>
      <c r="DG1513" s="28"/>
      <c r="DH1513" s="28"/>
      <c r="DM1513" s="194"/>
      <c r="DO1513" s="28"/>
      <c r="DP1513" s="28"/>
      <c r="DQ1513" s="28"/>
      <c r="DV1513" s="194"/>
      <c r="DX1513" s="28"/>
      <c r="DY1513" s="28"/>
      <c r="DZ1513" s="28"/>
      <c r="EE1513" s="194"/>
      <c r="EG1513" s="28"/>
      <c r="EH1513" s="28"/>
      <c r="EI1513" s="28"/>
      <c r="EN1513" s="194"/>
      <c r="EP1513" s="28"/>
      <c r="EQ1513" s="28"/>
      <c r="ER1513" s="28"/>
      <c r="EW1513" s="194"/>
      <c r="EY1513" s="28"/>
      <c r="EZ1513" s="28"/>
      <c r="FA1513" s="28"/>
      <c r="FF1513" s="194"/>
      <c r="FH1513" s="28"/>
      <c r="FI1513" s="28"/>
      <c r="FJ1513" s="28"/>
      <c r="FO1513" s="194"/>
      <c r="FQ1513" s="28"/>
      <c r="FR1513" s="28"/>
      <c r="FS1513" s="28"/>
      <c r="FX1513" s="194"/>
      <c r="FZ1513" s="28"/>
      <c r="GA1513" s="28"/>
      <c r="GB1513" s="28"/>
      <c r="GG1513" s="194"/>
      <c r="GI1513" s="28"/>
      <c r="GJ1513" s="28"/>
      <c r="GK1513" s="28"/>
      <c r="GP1513" s="194"/>
      <c r="GR1513" s="28"/>
      <c r="GS1513" s="28"/>
      <c r="GT1513" s="28"/>
      <c r="GY1513" s="194"/>
      <c r="HA1513" s="28"/>
      <c r="HB1513" s="28"/>
      <c r="HC1513" s="28"/>
      <c r="HH1513" s="194"/>
      <c r="HJ1513" s="28"/>
      <c r="HK1513" s="28"/>
      <c r="HL1513" s="28"/>
      <c r="HQ1513" s="28"/>
      <c r="HR1513" s="28"/>
      <c r="HS1513" s="28"/>
      <c r="HT1513" s="28"/>
      <c r="HU1513" s="28"/>
      <c r="HV1513" s="28"/>
      <c r="HW1513" s="28"/>
      <c r="HX1513" s="28"/>
      <c r="HY1513" s="28"/>
      <c r="HZ1513" s="28"/>
      <c r="IA1513" s="28"/>
      <c r="IB1513" s="28"/>
      <c r="IC1513" s="28"/>
      <c r="ID1513" s="28"/>
      <c r="IE1513" s="28"/>
      <c r="IF1513" s="28"/>
      <c r="IG1513" s="28"/>
      <c r="IH1513" s="28"/>
      <c r="II1513" s="28"/>
      <c r="IJ1513" s="28"/>
      <c r="IK1513" s="28"/>
      <c r="IL1513" s="28"/>
      <c r="IM1513" s="28"/>
      <c r="IN1513" s="28"/>
      <c r="IO1513" s="28"/>
      <c r="IP1513" s="28"/>
      <c r="IQ1513" s="28"/>
      <c r="IR1513" s="28"/>
      <c r="IS1513" s="28"/>
      <c r="IT1513" s="28"/>
      <c r="IU1513" s="28"/>
      <c r="IV1513" s="28"/>
    </row>
    <row r="1514" spans="1:256" s="50" customFormat="1" ht="18">
      <c r="A1514" s="206" t="s">
        <v>2631</v>
      </c>
      <c r="B1514" s="28"/>
      <c r="C1514" s="275"/>
      <c r="D1514" s="418" t="s">
        <v>129</v>
      </c>
      <c r="E1514" s="50">
        <f t="shared" si="26"/>
        <v>0</v>
      </c>
      <c r="F1514" s="284">
        <f t="shared" si="27"/>
        <v>0</v>
      </c>
      <c r="N1514" s="28"/>
      <c r="R1514" s="194"/>
      <c r="T1514" s="28"/>
      <c r="U1514" s="28"/>
      <c r="V1514" s="28"/>
      <c r="AA1514" s="194"/>
      <c r="AC1514" s="28"/>
      <c r="AD1514" s="28"/>
      <c r="AE1514" s="28"/>
      <c r="AJ1514" s="194"/>
      <c r="AL1514" s="28"/>
      <c r="AM1514" s="28"/>
      <c r="AN1514" s="28"/>
      <c r="AS1514" s="194"/>
      <c r="AU1514" s="28"/>
      <c r="AV1514" s="28"/>
      <c r="AW1514" s="28"/>
      <c r="BB1514" s="194"/>
      <c r="BD1514" s="28"/>
      <c r="BE1514" s="28"/>
      <c r="BF1514" s="28"/>
      <c r="BK1514" s="194"/>
      <c r="BM1514" s="28"/>
      <c r="BN1514" s="28"/>
      <c r="BO1514" s="28"/>
      <c r="BT1514" s="194"/>
      <c r="BV1514" s="28"/>
      <c r="BW1514" s="28"/>
      <c r="BX1514" s="28"/>
      <c r="CC1514" s="194"/>
      <c r="CE1514" s="28"/>
      <c r="CF1514" s="28"/>
      <c r="CG1514" s="28"/>
      <c r="CL1514" s="194"/>
      <c r="CN1514" s="28"/>
      <c r="CO1514" s="28"/>
      <c r="CP1514" s="28"/>
      <c r="CU1514" s="194"/>
      <c r="CW1514" s="28"/>
      <c r="CX1514" s="28"/>
      <c r="CY1514" s="28"/>
      <c r="DD1514" s="194"/>
      <c r="DF1514" s="28"/>
      <c r="DG1514" s="28"/>
      <c r="DH1514" s="28"/>
      <c r="DM1514" s="194"/>
      <c r="DO1514" s="28"/>
      <c r="DP1514" s="28"/>
      <c r="DQ1514" s="28"/>
      <c r="DV1514" s="194"/>
      <c r="DX1514" s="28"/>
      <c r="DY1514" s="28"/>
      <c r="DZ1514" s="28"/>
      <c r="EE1514" s="194"/>
      <c r="EG1514" s="28"/>
      <c r="EH1514" s="28"/>
      <c r="EI1514" s="28"/>
      <c r="EN1514" s="194"/>
      <c r="EP1514" s="28"/>
      <c r="EQ1514" s="28"/>
      <c r="ER1514" s="28"/>
      <c r="EW1514" s="194"/>
      <c r="EY1514" s="28"/>
      <c r="EZ1514" s="28"/>
      <c r="FA1514" s="28"/>
      <c r="FF1514" s="194"/>
      <c r="FH1514" s="28"/>
      <c r="FI1514" s="28"/>
      <c r="FJ1514" s="28"/>
      <c r="FO1514" s="194"/>
      <c r="FQ1514" s="28"/>
      <c r="FR1514" s="28"/>
      <c r="FS1514" s="28"/>
      <c r="FX1514" s="194"/>
      <c r="FZ1514" s="28"/>
      <c r="GA1514" s="28"/>
      <c r="GB1514" s="28"/>
      <c r="GG1514" s="194"/>
      <c r="GI1514" s="28"/>
      <c r="GJ1514" s="28"/>
      <c r="GK1514" s="28"/>
      <c r="GP1514" s="194"/>
      <c r="GR1514" s="28"/>
      <c r="GS1514" s="28"/>
      <c r="GT1514" s="28"/>
      <c r="GY1514" s="194"/>
      <c r="HA1514" s="28"/>
      <c r="HB1514" s="28"/>
      <c r="HC1514" s="28"/>
      <c r="HH1514" s="194"/>
      <c r="HJ1514" s="28"/>
      <c r="HK1514" s="28"/>
      <c r="HL1514" s="28"/>
      <c r="HQ1514" s="28"/>
      <c r="HR1514" s="28"/>
      <c r="HS1514" s="28"/>
      <c r="HT1514" s="28"/>
      <c r="HU1514" s="28"/>
      <c r="HV1514" s="28"/>
      <c r="HW1514" s="28"/>
      <c r="HX1514" s="28"/>
      <c r="HY1514" s="28"/>
      <c r="HZ1514" s="28"/>
      <c r="IA1514" s="28"/>
      <c r="IB1514" s="28"/>
      <c r="IC1514" s="28"/>
      <c r="ID1514" s="28"/>
      <c r="IE1514" s="28"/>
      <c r="IF1514" s="28"/>
      <c r="IG1514" s="28"/>
      <c r="IH1514" s="28"/>
      <c r="II1514" s="28"/>
      <c r="IJ1514" s="28"/>
      <c r="IK1514" s="28"/>
      <c r="IL1514" s="28"/>
      <c r="IM1514" s="28"/>
      <c r="IN1514" s="28"/>
      <c r="IO1514" s="28"/>
      <c r="IP1514" s="28"/>
      <c r="IQ1514" s="28"/>
      <c r="IR1514" s="28"/>
      <c r="IS1514" s="28"/>
      <c r="IT1514" s="28"/>
      <c r="IU1514" s="28"/>
      <c r="IV1514" s="28"/>
    </row>
    <row r="1515" spans="1:256" s="50" customFormat="1" ht="18.75">
      <c r="A1515" s="330" t="s">
        <v>827</v>
      </c>
      <c r="B1515" s="279"/>
      <c r="C1515" s="417"/>
      <c r="D1515" s="418" t="s">
        <v>134</v>
      </c>
      <c r="E1515" s="50">
        <f t="shared" si="26"/>
        <v>3</v>
      </c>
      <c r="F1515" s="284">
        <f t="shared" si="27"/>
        <v>1</v>
      </c>
      <c r="H1515" s="50">
        <v>1</v>
      </c>
      <c r="L1515" s="28"/>
      <c r="N1515" s="28"/>
      <c r="R1515" s="194"/>
      <c r="T1515" s="28"/>
      <c r="U1515" s="28"/>
      <c r="V1515" s="28"/>
      <c r="AA1515" s="194"/>
      <c r="AC1515" s="28"/>
      <c r="AD1515" s="28"/>
      <c r="AE1515" s="28"/>
      <c r="AJ1515" s="194"/>
      <c r="AL1515" s="28"/>
      <c r="AM1515" s="28"/>
      <c r="AN1515" s="28"/>
      <c r="AS1515" s="194"/>
      <c r="AU1515" s="28"/>
      <c r="AV1515" s="28"/>
      <c r="AW1515" s="28"/>
      <c r="BB1515" s="194"/>
      <c r="BD1515" s="28"/>
      <c r="BE1515" s="28"/>
      <c r="BF1515" s="28"/>
      <c r="BK1515" s="194"/>
      <c r="BM1515" s="28"/>
      <c r="BN1515" s="28"/>
      <c r="BO1515" s="28"/>
      <c r="BT1515" s="194"/>
      <c r="BV1515" s="28"/>
      <c r="BW1515" s="28"/>
      <c r="BX1515" s="28"/>
      <c r="CC1515" s="194"/>
      <c r="CE1515" s="28"/>
      <c r="CF1515" s="28"/>
      <c r="CG1515" s="28"/>
      <c r="CL1515" s="194"/>
      <c r="CN1515" s="28"/>
      <c r="CO1515" s="28"/>
      <c r="CP1515" s="28"/>
      <c r="CU1515" s="194"/>
      <c r="CW1515" s="28"/>
      <c r="CX1515" s="28"/>
      <c r="CY1515" s="28"/>
      <c r="DD1515" s="194"/>
      <c r="DF1515" s="28"/>
      <c r="DG1515" s="28"/>
      <c r="DH1515" s="28"/>
      <c r="DM1515" s="194"/>
      <c r="DO1515" s="28"/>
      <c r="DP1515" s="28"/>
      <c r="DQ1515" s="28"/>
      <c r="DV1515" s="194"/>
      <c r="DX1515" s="28"/>
      <c r="DY1515" s="28"/>
      <c r="DZ1515" s="28"/>
      <c r="EE1515" s="194"/>
      <c r="EG1515" s="28"/>
      <c r="EH1515" s="28"/>
      <c r="EI1515" s="28"/>
      <c r="EN1515" s="194"/>
      <c r="EP1515" s="28"/>
      <c r="EQ1515" s="28"/>
      <c r="ER1515" s="28"/>
      <c r="EW1515" s="194"/>
      <c r="EY1515" s="28"/>
      <c r="EZ1515" s="28"/>
      <c r="FA1515" s="28"/>
      <c r="FF1515" s="194"/>
      <c r="FH1515" s="28"/>
      <c r="FI1515" s="28"/>
      <c r="FJ1515" s="28"/>
      <c r="FO1515" s="194"/>
      <c r="FQ1515" s="28"/>
      <c r="FR1515" s="28"/>
      <c r="FS1515" s="28"/>
      <c r="FX1515" s="194"/>
      <c r="FZ1515" s="28"/>
      <c r="GA1515" s="28"/>
      <c r="GB1515" s="28"/>
      <c r="GG1515" s="194"/>
      <c r="GI1515" s="28"/>
      <c r="GJ1515" s="28"/>
      <c r="GK1515" s="28"/>
      <c r="GP1515" s="194"/>
      <c r="GR1515" s="28"/>
      <c r="GS1515" s="28"/>
      <c r="GT1515" s="28"/>
      <c r="GY1515" s="194"/>
      <c r="HA1515" s="28"/>
      <c r="HB1515" s="28"/>
      <c r="HC1515" s="28"/>
      <c r="HH1515" s="194"/>
      <c r="HJ1515" s="28"/>
      <c r="HK1515" s="28"/>
      <c r="HL1515" s="28"/>
      <c r="HQ1515" s="28"/>
      <c r="HR1515" s="28"/>
      <c r="HS1515" s="28"/>
      <c r="HT1515" s="28"/>
      <c r="HU1515" s="28"/>
      <c r="HV1515" s="28"/>
      <c r="HW1515" s="28"/>
      <c r="HX1515" s="28"/>
      <c r="HY1515" s="28"/>
      <c r="HZ1515" s="28"/>
      <c r="IA1515" s="28"/>
      <c r="IB1515" s="28"/>
      <c r="IC1515" s="28"/>
      <c r="ID1515" s="28"/>
      <c r="IE1515" s="28"/>
      <c r="IF1515" s="28"/>
      <c r="IG1515" s="28"/>
      <c r="IH1515" s="28"/>
      <c r="II1515" s="28"/>
      <c r="IJ1515" s="28"/>
      <c r="IK1515" s="28"/>
      <c r="IL1515" s="28"/>
      <c r="IM1515" s="28"/>
      <c r="IN1515" s="28"/>
      <c r="IO1515" s="28"/>
      <c r="IP1515" s="28"/>
      <c r="IQ1515" s="28"/>
      <c r="IR1515" s="28"/>
      <c r="IS1515" s="28"/>
      <c r="IT1515" s="28"/>
      <c r="IU1515" s="28"/>
      <c r="IV1515" s="28"/>
    </row>
    <row r="1516" spans="1:256" s="50" customFormat="1" ht="18.75">
      <c r="A1516" s="396" t="s">
        <v>2344</v>
      </c>
      <c r="B1516" s="417"/>
      <c r="C1516" s="417"/>
      <c r="D1516" s="1" t="s">
        <v>131</v>
      </c>
      <c r="E1516" s="50">
        <f t="shared" si="26"/>
        <v>15</v>
      </c>
      <c r="F1516" s="284">
        <f t="shared" si="27"/>
        <v>0</v>
      </c>
      <c r="N1516" s="28"/>
      <c r="R1516" s="194"/>
      <c r="T1516" s="28"/>
      <c r="U1516" s="28"/>
      <c r="V1516" s="28"/>
      <c r="AA1516" s="194"/>
      <c r="AC1516" s="28"/>
      <c r="AD1516" s="28"/>
      <c r="AE1516" s="28"/>
      <c r="AJ1516" s="194"/>
      <c r="AL1516" s="28"/>
      <c r="AM1516" s="28"/>
      <c r="AN1516" s="28"/>
      <c r="AS1516" s="194"/>
      <c r="AU1516" s="28"/>
      <c r="AV1516" s="28"/>
      <c r="AW1516" s="28"/>
      <c r="BB1516" s="194"/>
      <c r="BD1516" s="28"/>
      <c r="BE1516" s="28"/>
      <c r="BF1516" s="28"/>
      <c r="BK1516" s="194"/>
      <c r="BM1516" s="28"/>
      <c r="BN1516" s="28"/>
      <c r="BO1516" s="28"/>
      <c r="BT1516" s="194"/>
      <c r="BV1516" s="28"/>
      <c r="BW1516" s="28"/>
      <c r="BX1516" s="28"/>
      <c r="CC1516" s="194"/>
      <c r="CE1516" s="28"/>
      <c r="CF1516" s="28"/>
      <c r="CG1516" s="28"/>
      <c r="CL1516" s="194"/>
      <c r="CN1516" s="28"/>
      <c r="CO1516" s="28"/>
      <c r="CP1516" s="28"/>
      <c r="CU1516" s="194"/>
      <c r="CW1516" s="28"/>
      <c r="CX1516" s="28"/>
      <c r="CY1516" s="28"/>
      <c r="DD1516" s="194"/>
      <c r="DF1516" s="28"/>
      <c r="DG1516" s="28"/>
      <c r="DH1516" s="28"/>
      <c r="DM1516" s="194"/>
      <c r="DO1516" s="28"/>
      <c r="DP1516" s="28"/>
      <c r="DQ1516" s="28"/>
      <c r="DV1516" s="194"/>
      <c r="DX1516" s="28"/>
      <c r="DY1516" s="28"/>
      <c r="DZ1516" s="28"/>
      <c r="EE1516" s="194"/>
      <c r="EG1516" s="28"/>
      <c r="EH1516" s="28"/>
      <c r="EI1516" s="28"/>
      <c r="EN1516" s="194"/>
      <c r="EP1516" s="28"/>
      <c r="EQ1516" s="28"/>
      <c r="ER1516" s="28"/>
      <c r="EW1516" s="194"/>
      <c r="EY1516" s="28"/>
      <c r="EZ1516" s="28"/>
      <c r="FA1516" s="28"/>
      <c r="FF1516" s="194"/>
      <c r="FH1516" s="28"/>
      <c r="FI1516" s="28"/>
      <c r="FJ1516" s="28"/>
      <c r="FO1516" s="194"/>
      <c r="FQ1516" s="28"/>
      <c r="FR1516" s="28"/>
      <c r="FS1516" s="28"/>
      <c r="FX1516" s="194"/>
      <c r="FZ1516" s="28"/>
      <c r="GA1516" s="28"/>
      <c r="GB1516" s="28"/>
      <c r="GG1516" s="194"/>
      <c r="GI1516" s="28"/>
      <c r="GJ1516" s="28"/>
      <c r="GK1516" s="28"/>
      <c r="GP1516" s="194"/>
      <c r="GR1516" s="28"/>
      <c r="GS1516" s="28"/>
      <c r="GT1516" s="28"/>
      <c r="GY1516" s="194"/>
      <c r="HA1516" s="28"/>
      <c r="HB1516" s="28"/>
      <c r="HC1516" s="28"/>
      <c r="HH1516" s="194"/>
      <c r="HJ1516" s="28"/>
      <c r="HK1516" s="28"/>
      <c r="HL1516" s="28"/>
      <c r="HQ1516" s="28"/>
      <c r="HR1516" s="28"/>
      <c r="HS1516" s="28"/>
      <c r="HT1516" s="28"/>
      <c r="HU1516" s="28"/>
      <c r="HV1516" s="28"/>
      <c r="HW1516" s="28"/>
      <c r="HX1516" s="28"/>
      <c r="HY1516" s="28"/>
      <c r="HZ1516" s="28"/>
      <c r="IA1516" s="28"/>
      <c r="IB1516" s="28"/>
      <c r="IC1516" s="28"/>
      <c r="ID1516" s="28"/>
      <c r="IE1516" s="28"/>
      <c r="IF1516" s="28"/>
      <c r="IG1516" s="28"/>
      <c r="IH1516" s="28"/>
      <c r="II1516" s="28"/>
      <c r="IJ1516" s="28"/>
      <c r="IK1516" s="28"/>
      <c r="IL1516" s="28"/>
      <c r="IM1516" s="28"/>
      <c r="IN1516" s="28"/>
      <c r="IO1516" s="28"/>
      <c r="IP1516" s="28"/>
      <c r="IQ1516" s="28"/>
      <c r="IR1516" s="28"/>
      <c r="IS1516" s="28"/>
      <c r="IT1516" s="28"/>
      <c r="IU1516" s="28"/>
      <c r="IV1516" s="28"/>
    </row>
    <row r="1517" spans="1:256" s="50" customFormat="1" ht="18">
      <c r="A1517" s="206" t="s">
        <v>2833</v>
      </c>
      <c r="B1517" s="28"/>
      <c r="C1517" s="275"/>
      <c r="D1517" s="418" t="s">
        <v>129</v>
      </c>
      <c r="E1517" s="50">
        <f t="shared" si="26"/>
        <v>0</v>
      </c>
      <c r="F1517" s="284">
        <f t="shared" si="27"/>
        <v>1</v>
      </c>
      <c r="J1517" s="50">
        <v>1</v>
      </c>
      <c r="L1517" s="28"/>
      <c r="N1517" s="28"/>
      <c r="R1517" s="194"/>
      <c r="T1517" s="28"/>
      <c r="U1517" s="28"/>
      <c r="V1517" s="28"/>
      <c r="AA1517" s="194"/>
      <c r="AC1517" s="28"/>
      <c r="AD1517" s="28"/>
      <c r="AE1517" s="28"/>
      <c r="AJ1517" s="194"/>
      <c r="AL1517" s="28"/>
      <c r="AM1517" s="28"/>
      <c r="AN1517" s="28"/>
      <c r="AS1517" s="194"/>
      <c r="AU1517" s="28"/>
      <c r="AV1517" s="28"/>
      <c r="AW1517" s="28"/>
      <c r="BB1517" s="194"/>
      <c r="BD1517" s="28"/>
      <c r="BE1517" s="28"/>
      <c r="BF1517" s="28"/>
      <c r="BK1517" s="194"/>
      <c r="BM1517" s="28"/>
      <c r="BN1517" s="28"/>
      <c r="BO1517" s="28"/>
      <c r="BT1517" s="194"/>
      <c r="BV1517" s="28"/>
      <c r="BW1517" s="28"/>
      <c r="BX1517" s="28"/>
      <c r="CC1517" s="194"/>
      <c r="CE1517" s="28"/>
      <c r="CF1517" s="28"/>
      <c r="CG1517" s="28"/>
      <c r="CL1517" s="194"/>
      <c r="CN1517" s="28"/>
      <c r="CO1517" s="28"/>
      <c r="CP1517" s="28"/>
      <c r="CU1517" s="194"/>
      <c r="CW1517" s="28"/>
      <c r="CX1517" s="28"/>
      <c r="CY1517" s="28"/>
      <c r="DD1517" s="194"/>
      <c r="DF1517" s="28"/>
      <c r="DG1517" s="28"/>
      <c r="DH1517" s="28"/>
      <c r="DM1517" s="194"/>
      <c r="DO1517" s="28"/>
      <c r="DP1517" s="28"/>
      <c r="DQ1517" s="28"/>
      <c r="DV1517" s="194"/>
      <c r="DX1517" s="28"/>
      <c r="DY1517" s="28"/>
      <c r="DZ1517" s="28"/>
      <c r="EE1517" s="194"/>
      <c r="EG1517" s="28"/>
      <c r="EH1517" s="28"/>
      <c r="EI1517" s="28"/>
      <c r="EN1517" s="194"/>
      <c r="EP1517" s="28"/>
      <c r="EQ1517" s="28"/>
      <c r="ER1517" s="28"/>
      <c r="EW1517" s="194"/>
      <c r="EY1517" s="28"/>
      <c r="EZ1517" s="28"/>
      <c r="FA1517" s="28"/>
      <c r="FF1517" s="194"/>
      <c r="FH1517" s="28"/>
      <c r="FI1517" s="28"/>
      <c r="FJ1517" s="28"/>
      <c r="FO1517" s="194"/>
      <c r="FQ1517" s="28"/>
      <c r="FR1517" s="28"/>
      <c r="FS1517" s="28"/>
      <c r="FX1517" s="194"/>
      <c r="FZ1517" s="28"/>
      <c r="GA1517" s="28"/>
      <c r="GB1517" s="28"/>
      <c r="GG1517" s="194"/>
      <c r="GI1517" s="28"/>
      <c r="GJ1517" s="28"/>
      <c r="GK1517" s="28"/>
      <c r="GP1517" s="194"/>
      <c r="GR1517" s="28"/>
      <c r="GS1517" s="28"/>
      <c r="GT1517" s="28"/>
      <c r="GY1517" s="194"/>
      <c r="HA1517" s="28"/>
      <c r="HB1517" s="28"/>
      <c r="HC1517" s="28"/>
      <c r="HH1517" s="194"/>
      <c r="HJ1517" s="28"/>
      <c r="HK1517" s="28"/>
      <c r="HL1517" s="28"/>
      <c r="HQ1517" s="28"/>
      <c r="HR1517" s="28"/>
      <c r="HS1517" s="28"/>
      <c r="HT1517" s="28"/>
      <c r="HU1517" s="28"/>
      <c r="HV1517" s="28"/>
      <c r="HW1517" s="28"/>
      <c r="HX1517" s="28"/>
      <c r="HY1517" s="28"/>
      <c r="HZ1517" s="28"/>
      <c r="IA1517" s="28"/>
      <c r="IB1517" s="28"/>
      <c r="IC1517" s="28"/>
      <c r="ID1517" s="28"/>
      <c r="IE1517" s="28"/>
      <c r="IF1517" s="28"/>
      <c r="IG1517" s="28"/>
      <c r="IH1517" s="28"/>
      <c r="II1517" s="28"/>
      <c r="IJ1517" s="28"/>
      <c r="IK1517" s="28"/>
      <c r="IL1517" s="28"/>
      <c r="IM1517" s="28"/>
      <c r="IN1517" s="28"/>
      <c r="IO1517" s="28"/>
      <c r="IP1517" s="28"/>
      <c r="IQ1517" s="28"/>
      <c r="IR1517" s="28"/>
      <c r="IS1517" s="28"/>
      <c r="IT1517" s="28"/>
      <c r="IU1517" s="28"/>
      <c r="IV1517" s="28"/>
    </row>
    <row r="1518" spans="1:256" s="50" customFormat="1" ht="18">
      <c r="A1518" s="330" t="s">
        <v>1233</v>
      </c>
      <c r="B1518" s="420"/>
      <c r="C1518" s="420"/>
      <c r="D1518" s="418" t="s">
        <v>132</v>
      </c>
      <c r="E1518" s="50">
        <f t="shared" si="26"/>
        <v>3</v>
      </c>
      <c r="F1518" s="284">
        <f t="shared" si="27"/>
        <v>1</v>
      </c>
      <c r="H1518" s="50">
        <v>1</v>
      </c>
      <c r="N1518" s="28"/>
      <c r="R1518" s="194"/>
      <c r="T1518" s="28"/>
      <c r="U1518" s="28"/>
      <c r="V1518" s="28"/>
      <c r="AA1518" s="194"/>
      <c r="AC1518" s="28"/>
      <c r="AD1518" s="28"/>
      <c r="AE1518" s="28"/>
      <c r="AJ1518" s="194"/>
      <c r="AL1518" s="28"/>
      <c r="AM1518" s="28"/>
      <c r="AN1518" s="28"/>
      <c r="AS1518" s="194"/>
      <c r="AU1518" s="28"/>
      <c r="AV1518" s="28"/>
      <c r="AW1518" s="28"/>
      <c r="BB1518" s="194"/>
      <c r="BD1518" s="28"/>
      <c r="BE1518" s="28"/>
      <c r="BF1518" s="28"/>
      <c r="BK1518" s="194"/>
      <c r="BM1518" s="28"/>
      <c r="BN1518" s="28"/>
      <c r="BO1518" s="28"/>
      <c r="BT1518" s="194"/>
      <c r="BV1518" s="28"/>
      <c r="BW1518" s="28"/>
      <c r="BX1518" s="28"/>
      <c r="CC1518" s="194"/>
      <c r="CE1518" s="28"/>
      <c r="CF1518" s="28"/>
      <c r="CG1518" s="28"/>
      <c r="CL1518" s="194"/>
      <c r="CN1518" s="28"/>
      <c r="CO1518" s="28"/>
      <c r="CP1518" s="28"/>
      <c r="CU1518" s="194"/>
      <c r="CW1518" s="28"/>
      <c r="CX1518" s="28"/>
      <c r="CY1518" s="28"/>
      <c r="DD1518" s="194"/>
      <c r="DF1518" s="28"/>
      <c r="DG1518" s="28"/>
      <c r="DH1518" s="28"/>
      <c r="DM1518" s="194"/>
      <c r="DO1518" s="28"/>
      <c r="DP1518" s="28"/>
      <c r="DQ1518" s="28"/>
      <c r="DV1518" s="194"/>
      <c r="DX1518" s="28"/>
      <c r="DY1518" s="28"/>
      <c r="DZ1518" s="28"/>
      <c r="EE1518" s="194"/>
      <c r="EG1518" s="28"/>
      <c r="EH1518" s="28"/>
      <c r="EI1518" s="28"/>
      <c r="EN1518" s="194"/>
      <c r="EP1518" s="28"/>
      <c r="EQ1518" s="28"/>
      <c r="ER1518" s="28"/>
      <c r="EW1518" s="194"/>
      <c r="EY1518" s="28"/>
      <c r="EZ1518" s="28"/>
      <c r="FA1518" s="28"/>
      <c r="FF1518" s="194"/>
      <c r="FH1518" s="28"/>
      <c r="FI1518" s="28"/>
      <c r="FJ1518" s="28"/>
      <c r="FO1518" s="194"/>
      <c r="FQ1518" s="28"/>
      <c r="FR1518" s="28"/>
      <c r="FS1518" s="28"/>
      <c r="FX1518" s="194"/>
      <c r="FZ1518" s="28"/>
      <c r="GA1518" s="28"/>
      <c r="GB1518" s="28"/>
      <c r="GG1518" s="194"/>
      <c r="GI1518" s="28"/>
      <c r="GJ1518" s="28"/>
      <c r="GK1518" s="28"/>
      <c r="GP1518" s="194"/>
      <c r="GR1518" s="28"/>
      <c r="GS1518" s="28"/>
      <c r="GT1518" s="28"/>
      <c r="GY1518" s="194"/>
      <c r="HA1518" s="28"/>
      <c r="HB1518" s="28"/>
      <c r="HC1518" s="28"/>
      <c r="HH1518" s="194"/>
      <c r="HJ1518" s="28"/>
      <c r="HK1518" s="28"/>
      <c r="HL1518" s="28"/>
      <c r="HQ1518" s="28"/>
      <c r="HR1518" s="28"/>
      <c r="HS1518" s="28"/>
      <c r="HT1518" s="28"/>
      <c r="HU1518" s="28"/>
      <c r="HV1518" s="28"/>
      <c r="HW1518" s="28"/>
      <c r="HX1518" s="28"/>
      <c r="HY1518" s="28"/>
      <c r="HZ1518" s="28"/>
      <c r="IA1518" s="28"/>
      <c r="IB1518" s="28"/>
      <c r="IC1518" s="28"/>
      <c r="ID1518" s="28"/>
      <c r="IE1518" s="28"/>
      <c r="IF1518" s="28"/>
      <c r="IG1518" s="28"/>
      <c r="IH1518" s="28"/>
      <c r="II1518" s="28"/>
      <c r="IJ1518" s="28"/>
      <c r="IK1518" s="28"/>
      <c r="IL1518" s="28"/>
      <c r="IM1518" s="28"/>
      <c r="IN1518" s="28"/>
      <c r="IO1518" s="28"/>
      <c r="IP1518" s="28"/>
      <c r="IQ1518" s="28"/>
      <c r="IR1518" s="28"/>
      <c r="IS1518" s="28"/>
      <c r="IT1518" s="28"/>
      <c r="IU1518" s="28"/>
      <c r="IV1518" s="28"/>
    </row>
    <row r="1519" spans="1:256" s="50" customFormat="1" ht="18">
      <c r="A1519" s="330" t="s">
        <v>2085</v>
      </c>
      <c r="B1519" s="28"/>
      <c r="C1519" s="275"/>
      <c r="D1519" s="418" t="s">
        <v>129</v>
      </c>
      <c r="E1519" s="50">
        <f t="shared" si="26"/>
        <v>1</v>
      </c>
      <c r="F1519" s="284">
        <f t="shared" si="27"/>
        <v>72</v>
      </c>
      <c r="H1519" s="50">
        <v>60</v>
      </c>
      <c r="I1519" s="50">
        <v>12</v>
      </c>
      <c r="N1519" s="28"/>
      <c r="R1519" s="194"/>
      <c r="T1519" s="28"/>
      <c r="U1519" s="28"/>
      <c r="V1519" s="28"/>
      <c r="AA1519" s="194"/>
      <c r="AC1519" s="28"/>
      <c r="AD1519" s="28"/>
      <c r="AE1519" s="28"/>
      <c r="AJ1519" s="194"/>
      <c r="AL1519" s="28"/>
      <c r="AM1519" s="28"/>
      <c r="AN1519" s="28"/>
      <c r="AS1519" s="194"/>
      <c r="AU1519" s="28"/>
      <c r="AV1519" s="28"/>
      <c r="AW1519" s="28"/>
      <c r="BB1519" s="194"/>
      <c r="BD1519" s="28"/>
      <c r="BE1519" s="28"/>
      <c r="BF1519" s="28"/>
      <c r="BK1519" s="194"/>
      <c r="BM1519" s="28"/>
      <c r="BN1519" s="28"/>
      <c r="BO1519" s="28"/>
      <c r="BT1519" s="194"/>
      <c r="BV1519" s="28"/>
      <c r="BW1519" s="28"/>
      <c r="BX1519" s="28"/>
      <c r="CC1519" s="194"/>
      <c r="CE1519" s="28"/>
      <c r="CF1519" s="28"/>
      <c r="CG1519" s="28"/>
      <c r="CL1519" s="194"/>
      <c r="CN1519" s="28"/>
      <c r="CO1519" s="28"/>
      <c r="CP1519" s="28"/>
      <c r="CU1519" s="194"/>
      <c r="CW1519" s="28"/>
      <c r="CX1519" s="28"/>
      <c r="CY1519" s="28"/>
      <c r="DD1519" s="194"/>
      <c r="DF1519" s="28"/>
      <c r="DG1519" s="28"/>
      <c r="DH1519" s="28"/>
      <c r="DM1519" s="194"/>
      <c r="DO1519" s="28"/>
      <c r="DP1519" s="28"/>
      <c r="DQ1519" s="28"/>
      <c r="DV1519" s="194"/>
      <c r="DX1519" s="28"/>
      <c r="DY1519" s="28"/>
      <c r="DZ1519" s="28"/>
      <c r="EE1519" s="194"/>
      <c r="EG1519" s="28"/>
      <c r="EH1519" s="28"/>
      <c r="EI1519" s="28"/>
      <c r="EN1519" s="194"/>
      <c r="EP1519" s="28"/>
      <c r="EQ1519" s="28"/>
      <c r="ER1519" s="28"/>
      <c r="EW1519" s="194"/>
      <c r="EY1519" s="28"/>
      <c r="EZ1519" s="28"/>
      <c r="FA1519" s="28"/>
      <c r="FF1519" s="194"/>
      <c r="FH1519" s="28"/>
      <c r="FI1519" s="28"/>
      <c r="FJ1519" s="28"/>
      <c r="FO1519" s="194"/>
      <c r="FQ1519" s="28"/>
      <c r="FR1519" s="28"/>
      <c r="FS1519" s="28"/>
      <c r="FX1519" s="194"/>
      <c r="FZ1519" s="28"/>
      <c r="GA1519" s="28"/>
      <c r="GB1519" s="28"/>
      <c r="GG1519" s="194"/>
      <c r="GI1519" s="28"/>
      <c r="GJ1519" s="28"/>
      <c r="GK1519" s="28"/>
      <c r="GP1519" s="194"/>
      <c r="GR1519" s="28"/>
      <c r="GS1519" s="28"/>
      <c r="GT1519" s="28"/>
      <c r="GY1519" s="194"/>
      <c r="HA1519" s="28"/>
      <c r="HB1519" s="28"/>
      <c r="HC1519" s="28"/>
      <c r="HH1519" s="194"/>
      <c r="HJ1519" s="28"/>
      <c r="HK1519" s="28"/>
      <c r="HL1519" s="28"/>
      <c r="HQ1519" s="28"/>
      <c r="HR1519" s="28"/>
      <c r="HS1519" s="28"/>
      <c r="HT1519" s="28"/>
      <c r="HU1519" s="28"/>
      <c r="HV1519" s="28"/>
      <c r="HW1519" s="28"/>
      <c r="HX1519" s="28"/>
      <c r="HY1519" s="28"/>
      <c r="HZ1519" s="28"/>
      <c r="IA1519" s="28"/>
      <c r="IB1519" s="28"/>
      <c r="IC1519" s="28"/>
      <c r="ID1519" s="28"/>
      <c r="IE1519" s="28"/>
      <c r="IF1519" s="28"/>
      <c r="IG1519" s="28"/>
      <c r="IH1519" s="28"/>
      <c r="II1519" s="28"/>
      <c r="IJ1519" s="28"/>
      <c r="IK1519" s="28"/>
      <c r="IL1519" s="28"/>
      <c r="IM1519" s="28"/>
      <c r="IN1519" s="28"/>
      <c r="IO1519" s="28"/>
      <c r="IP1519" s="28"/>
      <c r="IQ1519" s="28"/>
      <c r="IR1519" s="28"/>
      <c r="IS1519" s="28"/>
      <c r="IT1519" s="28"/>
      <c r="IU1519" s="28"/>
      <c r="IV1519" s="28"/>
    </row>
    <row r="1520" spans="1:256" s="50" customFormat="1" ht="18">
      <c r="A1520" s="330" t="s">
        <v>2145</v>
      </c>
      <c r="B1520" s="28"/>
      <c r="C1520" s="275"/>
      <c r="D1520" s="418" t="s">
        <v>129</v>
      </c>
      <c r="E1520" s="50">
        <f t="shared" si="26"/>
        <v>1</v>
      </c>
      <c r="F1520" s="284">
        <f t="shared" si="27"/>
        <v>3</v>
      </c>
      <c r="G1520" s="50">
        <v>3</v>
      </c>
      <c r="L1520" s="281"/>
      <c r="N1520" s="28"/>
      <c r="R1520" s="194"/>
      <c r="T1520" s="28"/>
      <c r="U1520" s="28"/>
      <c r="V1520" s="28"/>
      <c r="AA1520" s="194"/>
      <c r="AC1520" s="28"/>
      <c r="AD1520" s="28"/>
      <c r="AE1520" s="28"/>
      <c r="AJ1520" s="194"/>
      <c r="AL1520" s="28"/>
      <c r="AM1520" s="28"/>
      <c r="AN1520" s="28"/>
      <c r="AS1520" s="194"/>
      <c r="AU1520" s="28"/>
      <c r="AV1520" s="28"/>
      <c r="AW1520" s="28"/>
      <c r="BB1520" s="194"/>
      <c r="BD1520" s="28"/>
      <c r="BE1520" s="28"/>
      <c r="BF1520" s="28"/>
      <c r="BK1520" s="194"/>
      <c r="BM1520" s="28"/>
      <c r="BN1520" s="28"/>
      <c r="BO1520" s="28"/>
      <c r="BT1520" s="194"/>
      <c r="BV1520" s="28"/>
      <c r="BW1520" s="28"/>
      <c r="BX1520" s="28"/>
      <c r="CC1520" s="194"/>
      <c r="CE1520" s="28"/>
      <c r="CF1520" s="28"/>
      <c r="CG1520" s="28"/>
      <c r="CL1520" s="194"/>
      <c r="CN1520" s="28"/>
      <c r="CO1520" s="28"/>
      <c r="CP1520" s="28"/>
      <c r="CU1520" s="194"/>
      <c r="CW1520" s="28"/>
      <c r="CX1520" s="28"/>
      <c r="CY1520" s="28"/>
      <c r="DD1520" s="194"/>
      <c r="DF1520" s="28"/>
      <c r="DG1520" s="28"/>
      <c r="DH1520" s="28"/>
      <c r="DM1520" s="194"/>
      <c r="DO1520" s="28"/>
      <c r="DP1520" s="28"/>
      <c r="DQ1520" s="28"/>
      <c r="DV1520" s="194"/>
      <c r="DX1520" s="28"/>
      <c r="DY1520" s="28"/>
      <c r="DZ1520" s="28"/>
      <c r="EE1520" s="194"/>
      <c r="EG1520" s="28"/>
      <c r="EH1520" s="28"/>
      <c r="EI1520" s="28"/>
      <c r="EN1520" s="194"/>
      <c r="EP1520" s="28"/>
      <c r="EQ1520" s="28"/>
      <c r="ER1520" s="28"/>
      <c r="EW1520" s="194"/>
      <c r="EY1520" s="28"/>
      <c r="EZ1520" s="28"/>
      <c r="FA1520" s="28"/>
      <c r="FF1520" s="194"/>
      <c r="FH1520" s="28"/>
      <c r="FI1520" s="28"/>
      <c r="FJ1520" s="28"/>
      <c r="FO1520" s="194"/>
      <c r="FQ1520" s="28"/>
      <c r="FR1520" s="28"/>
      <c r="FS1520" s="28"/>
      <c r="FX1520" s="194"/>
      <c r="FZ1520" s="28"/>
      <c r="GA1520" s="28"/>
      <c r="GB1520" s="28"/>
      <c r="GG1520" s="194"/>
      <c r="GI1520" s="28"/>
      <c r="GJ1520" s="28"/>
      <c r="GK1520" s="28"/>
      <c r="GP1520" s="194"/>
      <c r="GR1520" s="28"/>
      <c r="GS1520" s="28"/>
      <c r="GT1520" s="28"/>
      <c r="GY1520" s="194"/>
      <c r="HA1520" s="28"/>
      <c r="HB1520" s="28"/>
      <c r="HC1520" s="28"/>
      <c r="HH1520" s="194"/>
      <c r="HJ1520" s="28"/>
      <c r="HK1520" s="28"/>
      <c r="HL1520" s="28"/>
      <c r="HQ1520" s="28"/>
      <c r="HR1520" s="28"/>
      <c r="HS1520" s="28"/>
      <c r="HT1520" s="28"/>
      <c r="HU1520" s="28"/>
      <c r="HV1520" s="28"/>
      <c r="HW1520" s="28"/>
      <c r="HX1520" s="28"/>
      <c r="HY1520" s="28"/>
      <c r="HZ1520" s="28"/>
      <c r="IA1520" s="28"/>
      <c r="IB1520" s="28"/>
      <c r="IC1520" s="28"/>
      <c r="ID1520" s="28"/>
      <c r="IE1520" s="28"/>
      <c r="IF1520" s="28"/>
      <c r="IG1520" s="28"/>
      <c r="IH1520" s="28"/>
      <c r="II1520" s="28"/>
      <c r="IJ1520" s="28"/>
      <c r="IK1520" s="28"/>
      <c r="IL1520" s="28"/>
      <c r="IM1520" s="28"/>
      <c r="IN1520" s="28"/>
      <c r="IO1520" s="28"/>
      <c r="IP1520" s="28"/>
      <c r="IQ1520" s="28"/>
      <c r="IR1520" s="28"/>
      <c r="IS1520" s="28"/>
      <c r="IT1520" s="28"/>
      <c r="IU1520" s="28"/>
      <c r="IV1520" s="28"/>
    </row>
    <row r="1521" spans="1:256" s="50" customFormat="1" ht="18">
      <c r="A1521" s="206" t="s">
        <v>2645</v>
      </c>
      <c r="B1521" s="420"/>
      <c r="C1521" s="420"/>
      <c r="D1521" s="418" t="s">
        <v>132</v>
      </c>
      <c r="E1521" s="50">
        <f t="shared" si="26"/>
        <v>4</v>
      </c>
      <c r="F1521" s="284">
        <f t="shared" si="27"/>
        <v>49</v>
      </c>
      <c r="I1521" s="50">
        <v>30</v>
      </c>
      <c r="J1521" s="50">
        <v>19</v>
      </c>
      <c r="N1521" s="28"/>
      <c r="R1521" s="194"/>
      <c r="T1521" s="28"/>
      <c r="U1521" s="28"/>
      <c r="V1521" s="28"/>
      <c r="AA1521" s="194"/>
      <c r="AC1521" s="28"/>
      <c r="AD1521" s="28"/>
      <c r="AE1521" s="28"/>
      <c r="AJ1521" s="194"/>
      <c r="AL1521" s="28"/>
      <c r="AM1521" s="28"/>
      <c r="AN1521" s="28"/>
      <c r="AS1521" s="194"/>
      <c r="AU1521" s="28"/>
      <c r="AV1521" s="28"/>
      <c r="AW1521" s="28"/>
      <c r="BB1521" s="194"/>
      <c r="BD1521" s="28"/>
      <c r="BE1521" s="28"/>
      <c r="BF1521" s="28"/>
      <c r="BK1521" s="194"/>
      <c r="BM1521" s="28"/>
      <c r="BN1521" s="28"/>
      <c r="BO1521" s="28"/>
      <c r="BT1521" s="194"/>
      <c r="BV1521" s="28"/>
      <c r="BW1521" s="28"/>
      <c r="BX1521" s="28"/>
      <c r="CC1521" s="194"/>
      <c r="CE1521" s="28"/>
      <c r="CF1521" s="28"/>
      <c r="CG1521" s="28"/>
      <c r="CL1521" s="194"/>
      <c r="CN1521" s="28"/>
      <c r="CO1521" s="28"/>
      <c r="CP1521" s="28"/>
      <c r="CU1521" s="194"/>
      <c r="CW1521" s="28"/>
      <c r="CX1521" s="28"/>
      <c r="CY1521" s="28"/>
      <c r="DD1521" s="194"/>
      <c r="DF1521" s="28"/>
      <c r="DG1521" s="28"/>
      <c r="DH1521" s="28"/>
      <c r="DM1521" s="194"/>
      <c r="DO1521" s="28"/>
      <c r="DP1521" s="28"/>
      <c r="DQ1521" s="28"/>
      <c r="DV1521" s="194"/>
      <c r="DX1521" s="28"/>
      <c r="DY1521" s="28"/>
      <c r="DZ1521" s="28"/>
      <c r="EE1521" s="194"/>
      <c r="EG1521" s="28"/>
      <c r="EH1521" s="28"/>
      <c r="EI1521" s="28"/>
      <c r="EN1521" s="194"/>
      <c r="EP1521" s="28"/>
      <c r="EQ1521" s="28"/>
      <c r="ER1521" s="28"/>
      <c r="EW1521" s="194"/>
      <c r="EY1521" s="28"/>
      <c r="EZ1521" s="28"/>
      <c r="FA1521" s="28"/>
      <c r="FF1521" s="194"/>
      <c r="FH1521" s="28"/>
      <c r="FI1521" s="28"/>
      <c r="FJ1521" s="28"/>
      <c r="FO1521" s="194"/>
      <c r="FQ1521" s="28"/>
      <c r="FR1521" s="28"/>
      <c r="FS1521" s="28"/>
      <c r="FX1521" s="194"/>
      <c r="FZ1521" s="28"/>
      <c r="GA1521" s="28"/>
      <c r="GB1521" s="28"/>
      <c r="GG1521" s="194"/>
      <c r="GI1521" s="28"/>
      <c r="GJ1521" s="28"/>
      <c r="GK1521" s="28"/>
      <c r="GP1521" s="194"/>
      <c r="GR1521" s="28"/>
      <c r="GS1521" s="28"/>
      <c r="GT1521" s="28"/>
      <c r="GY1521" s="194"/>
      <c r="HA1521" s="28"/>
      <c r="HB1521" s="28"/>
      <c r="HC1521" s="28"/>
      <c r="HH1521" s="194"/>
      <c r="HJ1521" s="28"/>
      <c r="HK1521" s="28"/>
      <c r="HL1521" s="28"/>
      <c r="HQ1521" s="28"/>
      <c r="HR1521" s="28"/>
      <c r="HS1521" s="28"/>
      <c r="HT1521" s="28"/>
      <c r="HU1521" s="28"/>
      <c r="HV1521" s="28"/>
      <c r="HW1521" s="28"/>
      <c r="HX1521" s="28"/>
      <c r="HY1521" s="28"/>
      <c r="HZ1521" s="28"/>
      <c r="IA1521" s="28"/>
      <c r="IB1521" s="28"/>
      <c r="IC1521" s="28"/>
      <c r="ID1521" s="28"/>
      <c r="IE1521" s="28"/>
      <c r="IF1521" s="28"/>
      <c r="IG1521" s="28"/>
      <c r="IH1521" s="28"/>
      <c r="II1521" s="28"/>
      <c r="IJ1521" s="28"/>
      <c r="IK1521" s="28"/>
      <c r="IL1521" s="28"/>
      <c r="IM1521" s="28"/>
      <c r="IN1521" s="28"/>
      <c r="IO1521" s="28"/>
      <c r="IP1521" s="28"/>
      <c r="IQ1521" s="28"/>
      <c r="IR1521" s="28"/>
      <c r="IS1521" s="28"/>
      <c r="IT1521" s="28"/>
      <c r="IU1521" s="28"/>
      <c r="IV1521" s="28"/>
    </row>
    <row r="1522" spans="1:256" s="50" customFormat="1" ht="18.75">
      <c r="A1522" s="330" t="s">
        <v>1722</v>
      </c>
      <c r="B1522" s="279"/>
      <c r="C1522" s="417"/>
      <c r="D1522" s="418" t="s">
        <v>137</v>
      </c>
      <c r="E1522" s="50">
        <f t="shared" si="26"/>
        <v>9</v>
      </c>
      <c r="F1522" s="284">
        <f t="shared" si="27"/>
        <v>25</v>
      </c>
      <c r="G1522" s="50">
        <v>12</v>
      </c>
      <c r="H1522" s="50">
        <v>13</v>
      </c>
      <c r="N1522" s="28"/>
      <c r="R1522" s="194"/>
      <c r="T1522" s="28"/>
      <c r="U1522" s="28"/>
      <c r="V1522" s="28"/>
      <c r="AA1522" s="194"/>
      <c r="AC1522" s="28"/>
      <c r="AD1522" s="28"/>
      <c r="AE1522" s="28"/>
      <c r="AJ1522" s="194"/>
      <c r="AL1522" s="28"/>
      <c r="AM1522" s="28"/>
      <c r="AN1522" s="28"/>
      <c r="AS1522" s="194"/>
      <c r="AU1522" s="28"/>
      <c r="AV1522" s="28"/>
      <c r="AW1522" s="28"/>
      <c r="BB1522" s="194"/>
      <c r="BD1522" s="28"/>
      <c r="BE1522" s="28"/>
      <c r="BF1522" s="28"/>
      <c r="BK1522" s="194"/>
      <c r="BM1522" s="28"/>
      <c r="BN1522" s="28"/>
      <c r="BO1522" s="28"/>
      <c r="BT1522" s="194"/>
      <c r="BV1522" s="28"/>
      <c r="BW1522" s="28"/>
      <c r="BX1522" s="28"/>
      <c r="CC1522" s="194"/>
      <c r="CE1522" s="28"/>
      <c r="CF1522" s="28"/>
      <c r="CG1522" s="28"/>
      <c r="CL1522" s="194"/>
      <c r="CN1522" s="28"/>
      <c r="CO1522" s="28"/>
      <c r="CP1522" s="28"/>
      <c r="CU1522" s="194"/>
      <c r="CW1522" s="28"/>
      <c r="CX1522" s="28"/>
      <c r="CY1522" s="28"/>
      <c r="DD1522" s="194"/>
      <c r="DF1522" s="28"/>
      <c r="DG1522" s="28"/>
      <c r="DH1522" s="28"/>
      <c r="DM1522" s="194"/>
      <c r="DO1522" s="28"/>
      <c r="DP1522" s="28"/>
      <c r="DQ1522" s="28"/>
      <c r="DV1522" s="194"/>
      <c r="DX1522" s="28"/>
      <c r="DY1522" s="28"/>
      <c r="DZ1522" s="28"/>
      <c r="EE1522" s="194"/>
      <c r="EG1522" s="28"/>
      <c r="EH1522" s="28"/>
      <c r="EI1522" s="28"/>
      <c r="EN1522" s="194"/>
      <c r="EP1522" s="28"/>
      <c r="EQ1522" s="28"/>
      <c r="ER1522" s="28"/>
      <c r="EW1522" s="194"/>
      <c r="EY1522" s="28"/>
      <c r="EZ1522" s="28"/>
      <c r="FA1522" s="28"/>
      <c r="FF1522" s="194"/>
      <c r="FH1522" s="28"/>
      <c r="FI1522" s="28"/>
      <c r="FJ1522" s="28"/>
      <c r="FO1522" s="194"/>
      <c r="FQ1522" s="28"/>
      <c r="FR1522" s="28"/>
      <c r="FS1522" s="28"/>
      <c r="FX1522" s="194"/>
      <c r="FZ1522" s="28"/>
      <c r="GA1522" s="28"/>
      <c r="GB1522" s="28"/>
      <c r="GG1522" s="194"/>
      <c r="GI1522" s="28"/>
      <c r="GJ1522" s="28"/>
      <c r="GK1522" s="28"/>
      <c r="GP1522" s="194"/>
      <c r="GR1522" s="28"/>
      <c r="GS1522" s="28"/>
      <c r="GT1522" s="28"/>
      <c r="GY1522" s="194"/>
      <c r="HA1522" s="28"/>
      <c r="HB1522" s="28"/>
      <c r="HC1522" s="28"/>
      <c r="HH1522" s="194"/>
      <c r="HJ1522" s="28"/>
      <c r="HK1522" s="28"/>
      <c r="HL1522" s="28"/>
      <c r="HQ1522" s="28"/>
      <c r="HR1522" s="28"/>
      <c r="HS1522" s="28"/>
      <c r="HT1522" s="28"/>
      <c r="HU1522" s="28"/>
      <c r="HV1522" s="28"/>
      <c r="HW1522" s="28"/>
      <c r="HX1522" s="28"/>
      <c r="HY1522" s="28"/>
      <c r="HZ1522" s="28"/>
      <c r="IA1522" s="28"/>
      <c r="IB1522" s="28"/>
      <c r="IC1522" s="28"/>
      <c r="ID1522" s="28"/>
      <c r="IE1522" s="28"/>
      <c r="IF1522" s="28"/>
      <c r="IG1522" s="28"/>
      <c r="IH1522" s="28"/>
      <c r="II1522" s="28"/>
      <c r="IJ1522" s="28"/>
      <c r="IK1522" s="28"/>
      <c r="IL1522" s="28"/>
      <c r="IM1522" s="28"/>
      <c r="IN1522" s="28"/>
      <c r="IO1522" s="28"/>
      <c r="IP1522" s="28"/>
      <c r="IQ1522" s="28"/>
      <c r="IR1522" s="28"/>
      <c r="IS1522" s="28"/>
      <c r="IT1522" s="28"/>
      <c r="IU1522" s="28"/>
      <c r="IV1522" s="28"/>
    </row>
    <row r="1523" spans="1:256" s="50" customFormat="1" ht="18">
      <c r="A1523" s="206" t="s">
        <v>2742</v>
      </c>
      <c r="B1523" s="28"/>
      <c r="C1523" s="275"/>
      <c r="D1523" s="418" t="s">
        <v>129</v>
      </c>
      <c r="E1523" s="50">
        <f t="shared" si="26"/>
        <v>0</v>
      </c>
      <c r="F1523" s="284">
        <f t="shared" si="27"/>
        <v>3</v>
      </c>
      <c r="J1523" s="50">
        <v>3</v>
      </c>
      <c r="L1523" s="28"/>
      <c r="N1523" s="28"/>
      <c r="R1523" s="194"/>
      <c r="T1523" s="28"/>
      <c r="U1523" s="28"/>
      <c r="V1523" s="28"/>
      <c r="AA1523" s="194"/>
      <c r="AC1523" s="28"/>
      <c r="AD1523" s="28"/>
      <c r="AE1523" s="28"/>
      <c r="AJ1523" s="194"/>
      <c r="AL1523" s="28"/>
      <c r="AM1523" s="28"/>
      <c r="AN1523" s="28"/>
      <c r="AS1523" s="194"/>
      <c r="AU1523" s="28"/>
      <c r="AV1523" s="28"/>
      <c r="AW1523" s="28"/>
      <c r="BB1523" s="194"/>
      <c r="BD1523" s="28"/>
      <c r="BE1523" s="28"/>
      <c r="BF1523" s="28"/>
      <c r="BK1523" s="194"/>
      <c r="BM1523" s="28"/>
      <c r="BN1523" s="28"/>
      <c r="BO1523" s="28"/>
      <c r="BT1523" s="194"/>
      <c r="BV1523" s="28"/>
      <c r="BW1523" s="28"/>
      <c r="BX1523" s="28"/>
      <c r="CC1523" s="194"/>
      <c r="CE1523" s="28"/>
      <c r="CF1523" s="28"/>
      <c r="CG1523" s="28"/>
      <c r="CL1523" s="194"/>
      <c r="CN1523" s="28"/>
      <c r="CO1523" s="28"/>
      <c r="CP1523" s="28"/>
      <c r="CU1523" s="194"/>
      <c r="CW1523" s="28"/>
      <c r="CX1523" s="28"/>
      <c r="CY1523" s="28"/>
      <c r="DD1523" s="194"/>
      <c r="DF1523" s="28"/>
      <c r="DG1523" s="28"/>
      <c r="DH1523" s="28"/>
      <c r="DM1523" s="194"/>
      <c r="DO1523" s="28"/>
      <c r="DP1523" s="28"/>
      <c r="DQ1523" s="28"/>
      <c r="DV1523" s="194"/>
      <c r="DX1523" s="28"/>
      <c r="DY1523" s="28"/>
      <c r="DZ1523" s="28"/>
      <c r="EE1523" s="194"/>
      <c r="EG1523" s="28"/>
      <c r="EH1523" s="28"/>
      <c r="EI1523" s="28"/>
      <c r="EN1523" s="194"/>
      <c r="EP1523" s="28"/>
      <c r="EQ1523" s="28"/>
      <c r="ER1523" s="28"/>
      <c r="EW1523" s="194"/>
      <c r="EY1523" s="28"/>
      <c r="EZ1523" s="28"/>
      <c r="FA1523" s="28"/>
      <c r="FF1523" s="194"/>
      <c r="FH1523" s="28"/>
      <c r="FI1523" s="28"/>
      <c r="FJ1523" s="28"/>
      <c r="FO1523" s="194"/>
      <c r="FQ1523" s="28"/>
      <c r="FR1523" s="28"/>
      <c r="FS1523" s="28"/>
      <c r="FX1523" s="194"/>
      <c r="FZ1523" s="28"/>
      <c r="GA1523" s="28"/>
      <c r="GB1523" s="28"/>
      <c r="GG1523" s="194"/>
      <c r="GI1523" s="28"/>
      <c r="GJ1523" s="28"/>
      <c r="GK1523" s="28"/>
      <c r="GP1523" s="194"/>
      <c r="GR1523" s="28"/>
      <c r="GS1523" s="28"/>
      <c r="GT1523" s="28"/>
      <c r="GY1523" s="194"/>
      <c r="HA1523" s="28"/>
      <c r="HB1523" s="28"/>
      <c r="HC1523" s="28"/>
      <c r="HH1523" s="194"/>
      <c r="HJ1523" s="28"/>
      <c r="HK1523" s="28"/>
      <c r="HL1523" s="28"/>
      <c r="HQ1523" s="28"/>
      <c r="HR1523" s="28"/>
      <c r="HS1523" s="28"/>
      <c r="HT1523" s="28"/>
      <c r="HU1523" s="28"/>
      <c r="HV1523" s="28"/>
      <c r="HW1523" s="28"/>
      <c r="HX1523" s="28"/>
      <c r="HY1523" s="28"/>
      <c r="HZ1523" s="28"/>
      <c r="IA1523" s="28"/>
      <c r="IB1523" s="28"/>
      <c r="IC1523" s="28"/>
      <c r="ID1523" s="28"/>
      <c r="IE1523" s="28"/>
      <c r="IF1523" s="28"/>
      <c r="IG1523" s="28"/>
      <c r="IH1523" s="28"/>
      <c r="II1523" s="28"/>
      <c r="IJ1523" s="28"/>
      <c r="IK1523" s="28"/>
      <c r="IL1523" s="28"/>
      <c r="IM1523" s="28"/>
      <c r="IN1523" s="28"/>
      <c r="IO1523" s="28"/>
      <c r="IP1523" s="28"/>
      <c r="IQ1523" s="28"/>
      <c r="IR1523" s="28"/>
      <c r="IS1523" s="28"/>
      <c r="IT1523" s="28"/>
      <c r="IU1523" s="28"/>
      <c r="IV1523" s="28"/>
    </row>
    <row r="1524" spans="1:256" s="50" customFormat="1" ht="18">
      <c r="A1524" s="330" t="s">
        <v>1784</v>
      </c>
      <c r="B1524" s="28"/>
      <c r="C1524" s="275"/>
      <c r="D1524" s="418" t="s">
        <v>129</v>
      </c>
      <c r="E1524" s="50">
        <f t="shared" si="26"/>
        <v>0</v>
      </c>
      <c r="F1524" s="284">
        <f t="shared" si="27"/>
        <v>25</v>
      </c>
      <c r="I1524" s="50">
        <v>22</v>
      </c>
      <c r="J1524" s="50">
        <v>3</v>
      </c>
      <c r="N1524" s="28"/>
      <c r="R1524" s="194"/>
      <c r="T1524" s="28"/>
      <c r="U1524" s="28"/>
      <c r="V1524" s="28"/>
      <c r="AA1524" s="194"/>
      <c r="AC1524" s="28"/>
      <c r="AD1524" s="28"/>
      <c r="AE1524" s="28"/>
      <c r="AJ1524" s="194"/>
      <c r="AL1524" s="28"/>
      <c r="AM1524" s="28"/>
      <c r="AN1524" s="28"/>
      <c r="AS1524" s="194"/>
      <c r="AU1524" s="28"/>
      <c r="AV1524" s="28"/>
      <c r="AW1524" s="28"/>
      <c r="BB1524" s="194"/>
      <c r="BD1524" s="28"/>
      <c r="BE1524" s="28"/>
      <c r="BF1524" s="28"/>
      <c r="BK1524" s="194"/>
      <c r="BM1524" s="28"/>
      <c r="BN1524" s="28"/>
      <c r="BO1524" s="28"/>
      <c r="BT1524" s="194"/>
      <c r="BV1524" s="28"/>
      <c r="BW1524" s="28"/>
      <c r="BX1524" s="28"/>
      <c r="CC1524" s="194"/>
      <c r="CE1524" s="28"/>
      <c r="CF1524" s="28"/>
      <c r="CG1524" s="28"/>
      <c r="CL1524" s="194"/>
      <c r="CN1524" s="28"/>
      <c r="CO1524" s="28"/>
      <c r="CP1524" s="28"/>
      <c r="CU1524" s="194"/>
      <c r="CW1524" s="28"/>
      <c r="CX1524" s="28"/>
      <c r="CY1524" s="28"/>
      <c r="DD1524" s="194"/>
      <c r="DF1524" s="28"/>
      <c r="DG1524" s="28"/>
      <c r="DH1524" s="28"/>
      <c r="DM1524" s="194"/>
      <c r="DO1524" s="28"/>
      <c r="DP1524" s="28"/>
      <c r="DQ1524" s="28"/>
      <c r="DV1524" s="194"/>
      <c r="DX1524" s="28"/>
      <c r="DY1524" s="28"/>
      <c r="DZ1524" s="28"/>
      <c r="EE1524" s="194"/>
      <c r="EG1524" s="28"/>
      <c r="EH1524" s="28"/>
      <c r="EI1524" s="28"/>
      <c r="EN1524" s="194"/>
      <c r="EP1524" s="28"/>
      <c r="EQ1524" s="28"/>
      <c r="ER1524" s="28"/>
      <c r="EW1524" s="194"/>
      <c r="EY1524" s="28"/>
      <c r="EZ1524" s="28"/>
      <c r="FA1524" s="28"/>
      <c r="FF1524" s="194"/>
      <c r="FH1524" s="28"/>
      <c r="FI1524" s="28"/>
      <c r="FJ1524" s="28"/>
      <c r="FO1524" s="194"/>
      <c r="FQ1524" s="28"/>
      <c r="FR1524" s="28"/>
      <c r="FS1524" s="28"/>
      <c r="FX1524" s="194"/>
      <c r="FZ1524" s="28"/>
      <c r="GA1524" s="28"/>
      <c r="GB1524" s="28"/>
      <c r="GG1524" s="194"/>
      <c r="GI1524" s="28"/>
      <c r="GJ1524" s="28"/>
      <c r="GK1524" s="28"/>
      <c r="GP1524" s="194"/>
      <c r="GR1524" s="28"/>
      <c r="GS1524" s="28"/>
      <c r="GT1524" s="28"/>
      <c r="GY1524" s="194"/>
      <c r="HA1524" s="28"/>
      <c r="HB1524" s="28"/>
      <c r="HC1524" s="28"/>
      <c r="HH1524" s="194"/>
      <c r="HJ1524" s="28"/>
      <c r="HK1524" s="28"/>
      <c r="HL1524" s="28"/>
      <c r="HQ1524" s="28"/>
      <c r="HR1524" s="28"/>
      <c r="HS1524" s="28"/>
      <c r="HT1524" s="28"/>
      <c r="HU1524" s="28"/>
      <c r="HV1524" s="28"/>
      <c r="HW1524" s="28"/>
      <c r="HX1524" s="28"/>
      <c r="HY1524" s="28"/>
      <c r="HZ1524" s="28"/>
      <c r="IA1524" s="28"/>
      <c r="IB1524" s="28"/>
      <c r="IC1524" s="28"/>
      <c r="ID1524" s="28"/>
      <c r="IE1524" s="28"/>
      <c r="IF1524" s="28"/>
      <c r="IG1524" s="28"/>
      <c r="IH1524" s="28"/>
      <c r="II1524" s="28"/>
      <c r="IJ1524" s="28"/>
      <c r="IK1524" s="28"/>
      <c r="IL1524" s="28"/>
      <c r="IM1524" s="28"/>
      <c r="IN1524" s="28"/>
      <c r="IO1524" s="28"/>
      <c r="IP1524" s="28"/>
      <c r="IQ1524" s="28"/>
      <c r="IR1524" s="28"/>
      <c r="IS1524" s="28"/>
      <c r="IT1524" s="28"/>
      <c r="IU1524" s="28"/>
      <c r="IV1524" s="28"/>
    </row>
    <row r="1525" spans="1:256" s="50" customFormat="1" ht="18">
      <c r="A1525" s="206" t="s">
        <v>2704</v>
      </c>
      <c r="B1525" s="28"/>
      <c r="C1525" s="275"/>
      <c r="D1525" s="418" t="s">
        <v>129</v>
      </c>
      <c r="E1525" s="50">
        <f t="shared" si="26"/>
        <v>0</v>
      </c>
      <c r="F1525" s="284">
        <f t="shared" si="27"/>
        <v>0</v>
      </c>
      <c r="N1525" s="28"/>
      <c r="R1525" s="194"/>
      <c r="T1525" s="28"/>
      <c r="U1525" s="28"/>
      <c r="V1525" s="28"/>
      <c r="AA1525" s="194"/>
      <c r="AC1525" s="28"/>
      <c r="AD1525" s="28"/>
      <c r="AE1525" s="28"/>
      <c r="AJ1525" s="194"/>
      <c r="AL1525" s="28"/>
      <c r="AM1525" s="28"/>
      <c r="AN1525" s="28"/>
      <c r="AS1525" s="194"/>
      <c r="AU1525" s="28"/>
      <c r="AV1525" s="28"/>
      <c r="AW1525" s="28"/>
      <c r="BB1525" s="194"/>
      <c r="BD1525" s="28"/>
      <c r="BE1525" s="28"/>
      <c r="BF1525" s="28"/>
      <c r="BK1525" s="194"/>
      <c r="BM1525" s="28"/>
      <c r="BN1525" s="28"/>
      <c r="BO1525" s="28"/>
      <c r="BT1525" s="194"/>
      <c r="BV1525" s="28"/>
      <c r="BW1525" s="28"/>
      <c r="BX1525" s="28"/>
      <c r="CC1525" s="194"/>
      <c r="CE1525" s="28"/>
      <c r="CF1525" s="28"/>
      <c r="CG1525" s="28"/>
      <c r="CL1525" s="194"/>
      <c r="CN1525" s="28"/>
      <c r="CO1525" s="28"/>
      <c r="CP1525" s="28"/>
      <c r="CU1525" s="194"/>
      <c r="CW1525" s="28"/>
      <c r="CX1525" s="28"/>
      <c r="CY1525" s="28"/>
      <c r="DD1525" s="194"/>
      <c r="DF1525" s="28"/>
      <c r="DG1525" s="28"/>
      <c r="DH1525" s="28"/>
      <c r="DM1525" s="194"/>
      <c r="DO1525" s="28"/>
      <c r="DP1525" s="28"/>
      <c r="DQ1525" s="28"/>
      <c r="DV1525" s="194"/>
      <c r="DX1525" s="28"/>
      <c r="DY1525" s="28"/>
      <c r="DZ1525" s="28"/>
      <c r="EE1525" s="194"/>
      <c r="EG1525" s="28"/>
      <c r="EH1525" s="28"/>
      <c r="EI1525" s="28"/>
      <c r="EN1525" s="194"/>
      <c r="EP1525" s="28"/>
      <c r="EQ1525" s="28"/>
      <c r="ER1525" s="28"/>
      <c r="EW1525" s="194"/>
      <c r="EY1525" s="28"/>
      <c r="EZ1525" s="28"/>
      <c r="FA1525" s="28"/>
      <c r="FF1525" s="194"/>
      <c r="FH1525" s="28"/>
      <c r="FI1525" s="28"/>
      <c r="FJ1525" s="28"/>
      <c r="FO1525" s="194"/>
      <c r="FQ1525" s="28"/>
      <c r="FR1525" s="28"/>
      <c r="FS1525" s="28"/>
      <c r="FX1525" s="194"/>
      <c r="FZ1525" s="28"/>
      <c r="GA1525" s="28"/>
      <c r="GB1525" s="28"/>
      <c r="GG1525" s="194"/>
      <c r="GI1525" s="28"/>
      <c r="GJ1525" s="28"/>
      <c r="GK1525" s="28"/>
      <c r="GP1525" s="194"/>
      <c r="GR1525" s="28"/>
      <c r="GS1525" s="28"/>
      <c r="GT1525" s="28"/>
      <c r="GY1525" s="194"/>
      <c r="HA1525" s="28"/>
      <c r="HB1525" s="28"/>
      <c r="HC1525" s="28"/>
      <c r="HH1525" s="194"/>
      <c r="HJ1525" s="28"/>
      <c r="HK1525" s="28"/>
      <c r="HL1525" s="28"/>
      <c r="HQ1525" s="28"/>
      <c r="HR1525" s="28"/>
      <c r="HS1525" s="28"/>
      <c r="HT1525" s="28"/>
      <c r="HU1525" s="28"/>
      <c r="HV1525" s="28"/>
      <c r="HW1525" s="28"/>
      <c r="HX1525" s="28"/>
      <c r="HY1525" s="28"/>
      <c r="HZ1525" s="28"/>
      <c r="IA1525" s="28"/>
      <c r="IB1525" s="28"/>
      <c r="IC1525" s="28"/>
      <c r="ID1525" s="28"/>
      <c r="IE1525" s="28"/>
      <c r="IF1525" s="28"/>
      <c r="IG1525" s="28"/>
      <c r="IH1525" s="28"/>
      <c r="II1525" s="28"/>
      <c r="IJ1525" s="28"/>
      <c r="IK1525" s="28"/>
      <c r="IL1525" s="28"/>
      <c r="IM1525" s="28"/>
      <c r="IN1525" s="28"/>
      <c r="IO1525" s="28"/>
      <c r="IP1525" s="28"/>
      <c r="IQ1525" s="28"/>
      <c r="IR1525" s="28"/>
      <c r="IS1525" s="28"/>
      <c r="IT1525" s="28"/>
      <c r="IU1525" s="28"/>
      <c r="IV1525" s="28"/>
    </row>
    <row r="1526" spans="1:256" s="50" customFormat="1" ht="18">
      <c r="A1526" s="330" t="s">
        <v>1705</v>
      </c>
      <c r="B1526" s="28"/>
      <c r="C1526" s="420"/>
      <c r="D1526" s="418" t="s">
        <v>129</v>
      </c>
      <c r="E1526" s="50">
        <f t="shared" si="26"/>
        <v>0</v>
      </c>
      <c r="F1526" s="284">
        <f t="shared" si="27"/>
        <v>0</v>
      </c>
      <c r="H1526" s="456"/>
      <c r="L1526" s="28"/>
      <c r="N1526" s="28"/>
      <c r="R1526" s="194"/>
      <c r="T1526" s="28"/>
      <c r="U1526" s="28"/>
      <c r="V1526" s="28"/>
      <c r="AA1526" s="194"/>
      <c r="AC1526" s="28"/>
      <c r="AD1526" s="28"/>
      <c r="AE1526" s="28"/>
      <c r="AJ1526" s="194"/>
      <c r="AL1526" s="28"/>
      <c r="AM1526" s="28"/>
      <c r="AN1526" s="28"/>
      <c r="AS1526" s="194"/>
      <c r="AU1526" s="28"/>
      <c r="AV1526" s="28"/>
      <c r="AW1526" s="28"/>
      <c r="BB1526" s="194"/>
      <c r="BD1526" s="28"/>
      <c r="BE1526" s="28"/>
      <c r="BF1526" s="28"/>
      <c r="BK1526" s="194"/>
      <c r="BM1526" s="28"/>
      <c r="BN1526" s="28"/>
      <c r="BO1526" s="28"/>
      <c r="BT1526" s="194"/>
      <c r="BV1526" s="28"/>
      <c r="BW1526" s="28"/>
      <c r="BX1526" s="28"/>
      <c r="CC1526" s="194"/>
      <c r="CE1526" s="28"/>
      <c r="CF1526" s="28"/>
      <c r="CG1526" s="28"/>
      <c r="CL1526" s="194"/>
      <c r="CN1526" s="28"/>
      <c r="CO1526" s="28"/>
      <c r="CP1526" s="28"/>
      <c r="CU1526" s="194"/>
      <c r="CW1526" s="28"/>
      <c r="CX1526" s="28"/>
      <c r="CY1526" s="28"/>
      <c r="DD1526" s="194"/>
      <c r="DF1526" s="28"/>
      <c r="DG1526" s="28"/>
      <c r="DH1526" s="28"/>
      <c r="DM1526" s="194"/>
      <c r="DO1526" s="28"/>
      <c r="DP1526" s="28"/>
      <c r="DQ1526" s="28"/>
      <c r="DV1526" s="194"/>
      <c r="DX1526" s="28"/>
      <c r="DY1526" s="28"/>
      <c r="DZ1526" s="28"/>
      <c r="EE1526" s="194"/>
      <c r="EG1526" s="28"/>
      <c r="EH1526" s="28"/>
      <c r="EI1526" s="28"/>
      <c r="EN1526" s="194"/>
      <c r="EP1526" s="28"/>
      <c r="EQ1526" s="28"/>
      <c r="ER1526" s="28"/>
      <c r="EW1526" s="194"/>
      <c r="EY1526" s="28"/>
      <c r="EZ1526" s="28"/>
      <c r="FA1526" s="28"/>
      <c r="FF1526" s="194"/>
      <c r="FH1526" s="28"/>
      <c r="FI1526" s="28"/>
      <c r="FJ1526" s="28"/>
      <c r="FO1526" s="194"/>
      <c r="FQ1526" s="28"/>
      <c r="FR1526" s="28"/>
      <c r="FS1526" s="28"/>
      <c r="FX1526" s="194"/>
      <c r="FZ1526" s="28"/>
      <c r="GA1526" s="28"/>
      <c r="GB1526" s="28"/>
      <c r="GG1526" s="194"/>
      <c r="GI1526" s="28"/>
      <c r="GJ1526" s="28"/>
      <c r="GK1526" s="28"/>
      <c r="GP1526" s="194"/>
      <c r="GR1526" s="28"/>
      <c r="GS1526" s="28"/>
      <c r="GT1526" s="28"/>
      <c r="GY1526" s="194"/>
      <c r="HA1526" s="28"/>
      <c r="HB1526" s="28"/>
      <c r="HC1526" s="28"/>
      <c r="HH1526" s="194"/>
      <c r="HJ1526" s="28"/>
      <c r="HK1526" s="28"/>
      <c r="HL1526" s="28"/>
      <c r="HQ1526" s="28"/>
      <c r="HR1526" s="28"/>
      <c r="HS1526" s="28"/>
      <c r="HT1526" s="28"/>
      <c r="HU1526" s="28"/>
      <c r="HV1526" s="28"/>
      <c r="HW1526" s="28"/>
      <c r="HX1526" s="28"/>
      <c r="HY1526" s="28"/>
      <c r="HZ1526" s="28"/>
      <c r="IA1526" s="28"/>
      <c r="IB1526" s="28"/>
      <c r="IC1526" s="28"/>
      <c r="ID1526" s="28"/>
      <c r="IE1526" s="28"/>
      <c r="IF1526" s="28"/>
      <c r="IG1526" s="28"/>
      <c r="IH1526" s="28"/>
      <c r="II1526" s="28"/>
      <c r="IJ1526" s="28"/>
      <c r="IK1526" s="28"/>
      <c r="IL1526" s="28"/>
      <c r="IM1526" s="28"/>
      <c r="IN1526" s="28"/>
      <c r="IO1526" s="28"/>
      <c r="IP1526" s="28"/>
      <c r="IQ1526" s="28"/>
      <c r="IR1526" s="28"/>
      <c r="IS1526" s="28"/>
      <c r="IT1526" s="28"/>
      <c r="IU1526" s="28"/>
      <c r="IV1526" s="28"/>
    </row>
    <row r="1527" spans="1:256" s="50" customFormat="1" ht="18">
      <c r="A1527" s="330" t="s">
        <v>677</v>
      </c>
      <c r="B1527" s="28"/>
      <c r="C1527" s="275"/>
      <c r="D1527" s="418" t="s">
        <v>129</v>
      </c>
      <c r="E1527" s="50">
        <f t="shared" si="26"/>
        <v>0</v>
      </c>
      <c r="F1527" s="284">
        <f t="shared" si="27"/>
        <v>1</v>
      </c>
      <c r="H1527" s="456"/>
      <c r="J1527" s="50">
        <v>1</v>
      </c>
      <c r="N1527" s="28"/>
      <c r="R1527" s="194"/>
      <c r="T1527" s="28"/>
      <c r="U1527" s="28"/>
      <c r="V1527" s="28"/>
      <c r="AA1527" s="194"/>
      <c r="AC1527" s="28"/>
      <c r="AD1527" s="28"/>
      <c r="AE1527" s="28"/>
      <c r="AJ1527" s="194"/>
      <c r="AL1527" s="28"/>
      <c r="AM1527" s="28"/>
      <c r="AN1527" s="28"/>
      <c r="AS1527" s="194"/>
      <c r="AU1527" s="28"/>
      <c r="AV1527" s="28"/>
      <c r="AW1527" s="28"/>
      <c r="BB1527" s="194"/>
      <c r="BD1527" s="28"/>
      <c r="BE1527" s="28"/>
      <c r="BF1527" s="28"/>
      <c r="BK1527" s="194"/>
      <c r="BM1527" s="28"/>
      <c r="BN1527" s="28"/>
      <c r="BO1527" s="28"/>
      <c r="BT1527" s="194"/>
      <c r="BV1527" s="28"/>
      <c r="BW1527" s="28"/>
      <c r="BX1527" s="28"/>
      <c r="CC1527" s="194"/>
      <c r="CE1527" s="28"/>
      <c r="CF1527" s="28"/>
      <c r="CG1527" s="28"/>
      <c r="CL1527" s="194"/>
      <c r="CN1527" s="28"/>
      <c r="CO1527" s="28"/>
      <c r="CP1527" s="28"/>
      <c r="CU1527" s="194"/>
      <c r="CW1527" s="28"/>
      <c r="CX1527" s="28"/>
      <c r="CY1527" s="28"/>
      <c r="DD1527" s="194"/>
      <c r="DF1527" s="28"/>
      <c r="DG1527" s="28"/>
      <c r="DH1527" s="28"/>
      <c r="DM1527" s="194"/>
      <c r="DO1527" s="28"/>
      <c r="DP1527" s="28"/>
      <c r="DQ1527" s="28"/>
      <c r="DV1527" s="194"/>
      <c r="DX1527" s="28"/>
      <c r="DY1527" s="28"/>
      <c r="DZ1527" s="28"/>
      <c r="EE1527" s="194"/>
      <c r="EG1527" s="28"/>
      <c r="EH1527" s="28"/>
      <c r="EI1527" s="28"/>
      <c r="EN1527" s="194"/>
      <c r="EP1527" s="28"/>
      <c r="EQ1527" s="28"/>
      <c r="ER1527" s="28"/>
      <c r="EW1527" s="194"/>
      <c r="EY1527" s="28"/>
      <c r="EZ1527" s="28"/>
      <c r="FA1527" s="28"/>
      <c r="FF1527" s="194"/>
      <c r="FH1527" s="28"/>
      <c r="FI1527" s="28"/>
      <c r="FJ1527" s="28"/>
      <c r="FO1527" s="194"/>
      <c r="FQ1527" s="28"/>
      <c r="FR1527" s="28"/>
      <c r="FS1527" s="28"/>
      <c r="FX1527" s="194"/>
      <c r="FZ1527" s="28"/>
      <c r="GA1527" s="28"/>
      <c r="GB1527" s="28"/>
      <c r="GG1527" s="194"/>
      <c r="GI1527" s="28"/>
      <c r="GJ1527" s="28"/>
      <c r="GK1527" s="28"/>
      <c r="GP1527" s="194"/>
      <c r="GR1527" s="28"/>
      <c r="GS1527" s="28"/>
      <c r="GT1527" s="28"/>
      <c r="GY1527" s="194"/>
      <c r="HA1527" s="28"/>
      <c r="HB1527" s="28"/>
      <c r="HC1527" s="28"/>
      <c r="HH1527" s="194"/>
      <c r="HJ1527" s="28"/>
      <c r="HK1527" s="28"/>
      <c r="HL1527" s="28"/>
      <c r="HQ1527" s="28"/>
      <c r="HR1527" s="28"/>
      <c r="HS1527" s="28"/>
      <c r="HT1527" s="28"/>
      <c r="HU1527" s="28"/>
      <c r="HV1527" s="28"/>
      <c r="HW1527" s="28"/>
      <c r="HX1527" s="28"/>
      <c r="HY1527" s="28"/>
      <c r="HZ1527" s="28"/>
      <c r="IA1527" s="28"/>
      <c r="IB1527" s="28"/>
      <c r="IC1527" s="28"/>
      <c r="ID1527" s="28"/>
      <c r="IE1527" s="28"/>
      <c r="IF1527" s="28"/>
      <c r="IG1527" s="28"/>
      <c r="IH1527" s="28"/>
      <c r="II1527" s="28"/>
      <c r="IJ1527" s="28"/>
      <c r="IK1527" s="28"/>
      <c r="IL1527" s="28"/>
      <c r="IM1527" s="28"/>
      <c r="IN1527" s="28"/>
      <c r="IO1527" s="28"/>
      <c r="IP1527" s="28"/>
      <c r="IQ1527" s="28"/>
      <c r="IR1527" s="28"/>
      <c r="IS1527" s="28"/>
      <c r="IT1527" s="28"/>
      <c r="IU1527" s="28"/>
      <c r="IV1527" s="28"/>
    </row>
    <row r="1528" spans="1:256" s="50" customFormat="1" ht="18">
      <c r="A1528" s="330" t="s">
        <v>808</v>
      </c>
      <c r="B1528" s="420"/>
      <c r="C1528" s="420"/>
      <c r="D1528" s="418" t="s">
        <v>135</v>
      </c>
      <c r="E1528" s="50">
        <f t="shared" si="26"/>
        <v>14</v>
      </c>
      <c r="F1528" s="284">
        <f t="shared" si="27"/>
        <v>27</v>
      </c>
      <c r="H1528" s="456">
        <v>27</v>
      </c>
      <c r="L1528" s="28"/>
      <c r="N1528" s="28"/>
      <c r="R1528" s="194"/>
      <c r="T1528" s="28"/>
      <c r="U1528" s="28"/>
      <c r="V1528" s="28"/>
      <c r="AA1528" s="194"/>
      <c r="AC1528" s="28"/>
      <c r="AD1528" s="28"/>
      <c r="AE1528" s="28"/>
      <c r="AJ1528" s="194"/>
      <c r="AL1528" s="28"/>
      <c r="AM1528" s="28"/>
      <c r="AN1528" s="28"/>
      <c r="AS1528" s="194"/>
      <c r="AU1528" s="28"/>
      <c r="AV1528" s="28"/>
      <c r="AW1528" s="28"/>
      <c r="BB1528" s="194"/>
      <c r="BD1528" s="28"/>
      <c r="BE1528" s="28"/>
      <c r="BF1528" s="28"/>
      <c r="BK1528" s="194"/>
      <c r="BM1528" s="28"/>
      <c r="BN1528" s="28"/>
      <c r="BO1528" s="28"/>
      <c r="BT1528" s="194"/>
      <c r="BV1528" s="28"/>
      <c r="BW1528" s="28"/>
      <c r="BX1528" s="28"/>
      <c r="CC1528" s="194"/>
      <c r="CE1528" s="28"/>
      <c r="CF1528" s="28"/>
      <c r="CG1528" s="28"/>
      <c r="CL1528" s="194"/>
      <c r="CN1528" s="28"/>
      <c r="CO1528" s="28"/>
      <c r="CP1528" s="28"/>
      <c r="CU1528" s="194"/>
      <c r="CW1528" s="28"/>
      <c r="CX1528" s="28"/>
      <c r="CY1528" s="28"/>
      <c r="DD1528" s="194"/>
      <c r="DF1528" s="28"/>
      <c r="DG1528" s="28"/>
      <c r="DH1528" s="28"/>
      <c r="DM1528" s="194"/>
      <c r="DO1528" s="28"/>
      <c r="DP1528" s="28"/>
      <c r="DQ1528" s="28"/>
      <c r="DV1528" s="194"/>
      <c r="DX1528" s="28"/>
      <c r="DY1528" s="28"/>
      <c r="DZ1528" s="28"/>
      <c r="EE1528" s="194"/>
      <c r="EG1528" s="28"/>
      <c r="EH1528" s="28"/>
      <c r="EI1528" s="28"/>
      <c r="EN1528" s="194"/>
      <c r="EP1528" s="28"/>
      <c r="EQ1528" s="28"/>
      <c r="ER1528" s="28"/>
      <c r="EW1528" s="194"/>
      <c r="EY1528" s="28"/>
      <c r="EZ1528" s="28"/>
      <c r="FA1528" s="28"/>
      <c r="FF1528" s="194"/>
      <c r="FH1528" s="28"/>
      <c r="FI1528" s="28"/>
      <c r="FJ1528" s="28"/>
      <c r="FO1528" s="194"/>
      <c r="FQ1528" s="28"/>
      <c r="FR1528" s="28"/>
      <c r="FS1528" s="28"/>
      <c r="FX1528" s="194"/>
      <c r="FZ1528" s="28"/>
      <c r="GA1528" s="28"/>
      <c r="GB1528" s="28"/>
      <c r="GG1528" s="194"/>
      <c r="GI1528" s="28"/>
      <c r="GJ1528" s="28"/>
      <c r="GK1528" s="28"/>
      <c r="GP1528" s="194"/>
      <c r="GR1528" s="28"/>
      <c r="GS1528" s="28"/>
      <c r="GT1528" s="28"/>
      <c r="GY1528" s="194"/>
      <c r="HA1528" s="28"/>
      <c r="HB1528" s="28"/>
      <c r="HC1528" s="28"/>
      <c r="HH1528" s="194"/>
      <c r="HJ1528" s="28"/>
      <c r="HK1528" s="28"/>
      <c r="HL1528" s="28"/>
      <c r="HQ1528" s="28"/>
      <c r="HR1528" s="28"/>
      <c r="HS1528" s="28"/>
      <c r="HT1528" s="28"/>
      <c r="HU1528" s="28"/>
      <c r="HV1528" s="28"/>
      <c r="HW1528" s="28"/>
      <c r="HX1528" s="28"/>
      <c r="HY1528" s="28"/>
      <c r="HZ1528" s="28"/>
      <c r="IA1528" s="28"/>
      <c r="IB1528" s="28"/>
      <c r="IC1528" s="28"/>
      <c r="ID1528" s="28"/>
      <c r="IE1528" s="28"/>
      <c r="IF1528" s="28"/>
      <c r="IG1528" s="28"/>
      <c r="IH1528" s="28"/>
      <c r="II1528" s="28"/>
      <c r="IJ1528" s="28"/>
      <c r="IK1528" s="28"/>
      <c r="IL1528" s="28"/>
      <c r="IM1528" s="28"/>
      <c r="IN1528" s="28"/>
      <c r="IO1528" s="28"/>
      <c r="IP1528" s="28"/>
      <c r="IQ1528" s="28"/>
      <c r="IR1528" s="28"/>
      <c r="IS1528" s="28"/>
      <c r="IT1528" s="28"/>
      <c r="IU1528" s="28"/>
      <c r="IV1528" s="28"/>
    </row>
    <row r="1529" spans="1:256" s="50" customFormat="1" ht="18">
      <c r="A1529" s="330" t="s">
        <v>713</v>
      </c>
      <c r="B1529" s="28"/>
      <c r="C1529" s="275"/>
      <c r="D1529" s="418" t="s">
        <v>129</v>
      </c>
      <c r="E1529" s="50">
        <f t="shared" si="26"/>
        <v>1</v>
      </c>
      <c r="F1529" s="284">
        <f t="shared" si="27"/>
        <v>0</v>
      </c>
      <c r="H1529" s="456"/>
      <c r="L1529" s="28"/>
      <c r="N1529" s="28"/>
      <c r="R1529" s="194"/>
      <c r="T1529" s="28"/>
      <c r="U1529" s="28"/>
      <c r="V1529" s="28"/>
      <c r="AA1529" s="194"/>
      <c r="AC1529" s="28"/>
      <c r="AD1529" s="28"/>
      <c r="AE1529" s="28"/>
      <c r="AJ1529" s="194"/>
      <c r="AL1529" s="28"/>
      <c r="AM1529" s="28"/>
      <c r="AN1529" s="28"/>
      <c r="AS1529" s="194"/>
      <c r="AU1529" s="28"/>
      <c r="AV1529" s="28"/>
      <c r="AW1529" s="28"/>
      <c r="BB1529" s="194"/>
      <c r="BD1529" s="28"/>
      <c r="BE1529" s="28"/>
      <c r="BF1529" s="28"/>
      <c r="BK1529" s="194"/>
      <c r="BM1529" s="28"/>
      <c r="BN1529" s="28"/>
      <c r="BO1529" s="28"/>
      <c r="BT1529" s="194"/>
      <c r="BV1529" s="28"/>
      <c r="BW1529" s="28"/>
      <c r="BX1529" s="28"/>
      <c r="CC1529" s="194"/>
      <c r="CE1529" s="28"/>
      <c r="CF1529" s="28"/>
      <c r="CG1529" s="28"/>
      <c r="CL1529" s="194"/>
      <c r="CN1529" s="28"/>
      <c r="CO1529" s="28"/>
      <c r="CP1529" s="28"/>
      <c r="CU1529" s="194"/>
      <c r="CW1529" s="28"/>
      <c r="CX1529" s="28"/>
      <c r="CY1529" s="28"/>
      <c r="DD1529" s="194"/>
      <c r="DF1529" s="28"/>
      <c r="DG1529" s="28"/>
      <c r="DH1529" s="28"/>
      <c r="DM1529" s="194"/>
      <c r="DO1529" s="28"/>
      <c r="DP1529" s="28"/>
      <c r="DQ1529" s="28"/>
      <c r="DV1529" s="194"/>
      <c r="DX1529" s="28"/>
      <c r="DY1529" s="28"/>
      <c r="DZ1529" s="28"/>
      <c r="EE1529" s="194"/>
      <c r="EG1529" s="28"/>
      <c r="EH1529" s="28"/>
      <c r="EI1529" s="28"/>
      <c r="EN1529" s="194"/>
      <c r="EP1529" s="28"/>
      <c r="EQ1529" s="28"/>
      <c r="ER1529" s="28"/>
      <c r="EW1529" s="194"/>
      <c r="EY1529" s="28"/>
      <c r="EZ1529" s="28"/>
      <c r="FA1529" s="28"/>
      <c r="FF1529" s="194"/>
      <c r="FH1529" s="28"/>
      <c r="FI1529" s="28"/>
      <c r="FJ1529" s="28"/>
      <c r="FO1529" s="194"/>
      <c r="FQ1529" s="28"/>
      <c r="FR1529" s="28"/>
      <c r="FS1529" s="28"/>
      <c r="FX1529" s="194"/>
      <c r="FZ1529" s="28"/>
      <c r="GA1529" s="28"/>
      <c r="GB1529" s="28"/>
      <c r="GG1529" s="194"/>
      <c r="GI1529" s="28"/>
      <c r="GJ1529" s="28"/>
      <c r="GK1529" s="28"/>
      <c r="GP1529" s="194"/>
      <c r="GR1529" s="28"/>
      <c r="GS1529" s="28"/>
      <c r="GT1529" s="28"/>
      <c r="GY1529" s="194"/>
      <c r="HA1529" s="28"/>
      <c r="HB1529" s="28"/>
      <c r="HC1529" s="28"/>
      <c r="HH1529" s="194"/>
      <c r="HJ1529" s="28"/>
      <c r="HK1529" s="28"/>
      <c r="HL1529" s="28"/>
      <c r="HQ1529" s="28"/>
      <c r="HR1529" s="28"/>
      <c r="HS1529" s="28"/>
      <c r="HT1529" s="28"/>
      <c r="HU1529" s="28"/>
      <c r="HV1529" s="28"/>
      <c r="HW1529" s="28"/>
      <c r="HX1529" s="28"/>
      <c r="HY1529" s="28"/>
      <c r="HZ1529" s="28"/>
      <c r="IA1529" s="28"/>
      <c r="IB1529" s="28"/>
      <c r="IC1529" s="28"/>
      <c r="ID1529" s="28"/>
      <c r="IE1529" s="28"/>
      <c r="IF1529" s="28"/>
      <c r="IG1529" s="28"/>
      <c r="IH1529" s="28"/>
      <c r="II1529" s="28"/>
      <c r="IJ1529" s="28"/>
      <c r="IK1529" s="28"/>
      <c r="IL1529" s="28"/>
      <c r="IM1529" s="28"/>
      <c r="IN1529" s="28"/>
      <c r="IO1529" s="28"/>
      <c r="IP1529" s="28"/>
      <c r="IQ1529" s="28"/>
      <c r="IR1529" s="28"/>
      <c r="IS1529" s="28"/>
      <c r="IT1529" s="28"/>
      <c r="IU1529" s="28"/>
      <c r="IV1529" s="28"/>
    </row>
    <row r="1530" spans="1:256" s="50" customFormat="1" ht="18">
      <c r="A1530" s="330" t="s">
        <v>601</v>
      </c>
      <c r="B1530" s="420"/>
      <c r="C1530" s="420"/>
      <c r="D1530" s="418" t="s">
        <v>132</v>
      </c>
      <c r="E1530" s="50">
        <f t="shared" si="26"/>
        <v>2</v>
      </c>
      <c r="F1530" s="284">
        <f t="shared" si="27"/>
        <v>0</v>
      </c>
      <c r="N1530" s="28"/>
      <c r="R1530" s="194"/>
      <c r="T1530" s="28"/>
      <c r="U1530" s="28"/>
      <c r="V1530" s="28"/>
      <c r="AA1530" s="194"/>
      <c r="AC1530" s="28"/>
      <c r="AD1530" s="28"/>
      <c r="AE1530" s="28"/>
      <c r="AJ1530" s="194"/>
      <c r="AL1530" s="28"/>
      <c r="AM1530" s="28"/>
      <c r="AN1530" s="28"/>
      <c r="AS1530" s="194"/>
      <c r="AU1530" s="28"/>
      <c r="AV1530" s="28"/>
      <c r="AW1530" s="28"/>
      <c r="BB1530" s="194"/>
      <c r="BD1530" s="28"/>
      <c r="BE1530" s="28"/>
      <c r="BF1530" s="28"/>
      <c r="BK1530" s="194"/>
      <c r="BM1530" s="28"/>
      <c r="BN1530" s="28"/>
      <c r="BO1530" s="28"/>
      <c r="BT1530" s="194"/>
      <c r="BV1530" s="28"/>
      <c r="BW1530" s="28"/>
      <c r="BX1530" s="28"/>
      <c r="CC1530" s="194"/>
      <c r="CE1530" s="28"/>
      <c r="CF1530" s="28"/>
      <c r="CG1530" s="28"/>
      <c r="CL1530" s="194"/>
      <c r="CN1530" s="28"/>
      <c r="CO1530" s="28"/>
      <c r="CP1530" s="28"/>
      <c r="CU1530" s="194"/>
      <c r="CW1530" s="28"/>
      <c r="CX1530" s="28"/>
      <c r="CY1530" s="28"/>
      <c r="DD1530" s="194"/>
      <c r="DF1530" s="28"/>
      <c r="DG1530" s="28"/>
      <c r="DH1530" s="28"/>
      <c r="DM1530" s="194"/>
      <c r="DO1530" s="28"/>
      <c r="DP1530" s="28"/>
      <c r="DQ1530" s="28"/>
      <c r="DV1530" s="194"/>
      <c r="DX1530" s="28"/>
      <c r="DY1530" s="28"/>
      <c r="DZ1530" s="28"/>
      <c r="EE1530" s="194"/>
      <c r="EG1530" s="28"/>
      <c r="EH1530" s="28"/>
      <c r="EI1530" s="28"/>
      <c r="EN1530" s="194"/>
      <c r="EP1530" s="28"/>
      <c r="EQ1530" s="28"/>
      <c r="ER1530" s="28"/>
      <c r="EW1530" s="194"/>
      <c r="EY1530" s="28"/>
      <c r="EZ1530" s="28"/>
      <c r="FA1530" s="28"/>
      <c r="FF1530" s="194"/>
      <c r="FH1530" s="28"/>
      <c r="FI1530" s="28"/>
      <c r="FJ1530" s="28"/>
      <c r="FO1530" s="194"/>
      <c r="FQ1530" s="28"/>
      <c r="FR1530" s="28"/>
      <c r="FS1530" s="28"/>
      <c r="FX1530" s="194"/>
      <c r="FZ1530" s="28"/>
      <c r="GA1530" s="28"/>
      <c r="GB1530" s="28"/>
      <c r="GG1530" s="194"/>
      <c r="GI1530" s="28"/>
      <c r="GJ1530" s="28"/>
      <c r="GK1530" s="28"/>
      <c r="GP1530" s="194"/>
      <c r="GR1530" s="28"/>
      <c r="GS1530" s="28"/>
      <c r="GT1530" s="28"/>
      <c r="GY1530" s="194"/>
      <c r="HA1530" s="28"/>
      <c r="HB1530" s="28"/>
      <c r="HC1530" s="28"/>
      <c r="HH1530" s="194"/>
      <c r="HJ1530" s="28"/>
      <c r="HK1530" s="28"/>
      <c r="HL1530" s="28"/>
      <c r="HQ1530" s="28"/>
      <c r="HR1530" s="28"/>
      <c r="HS1530" s="28"/>
      <c r="HT1530" s="28"/>
      <c r="HU1530" s="28"/>
      <c r="HV1530" s="28"/>
      <c r="HW1530" s="28"/>
      <c r="HX1530" s="28"/>
      <c r="HY1530" s="28"/>
      <c r="HZ1530" s="28"/>
      <c r="IA1530" s="28"/>
      <c r="IB1530" s="28"/>
      <c r="IC1530" s="28"/>
      <c r="ID1530" s="28"/>
      <c r="IE1530" s="28"/>
      <c r="IF1530" s="28"/>
      <c r="IG1530" s="28"/>
      <c r="IH1530" s="28"/>
      <c r="II1530" s="28"/>
      <c r="IJ1530" s="28"/>
      <c r="IK1530" s="28"/>
      <c r="IL1530" s="28"/>
      <c r="IM1530" s="28"/>
      <c r="IN1530" s="28"/>
      <c r="IO1530" s="28"/>
      <c r="IP1530" s="28"/>
      <c r="IQ1530" s="28"/>
      <c r="IR1530" s="28"/>
      <c r="IS1530" s="28"/>
      <c r="IT1530" s="28"/>
      <c r="IU1530" s="28"/>
      <c r="IV1530" s="28"/>
    </row>
    <row r="1531" spans="1:256" s="50" customFormat="1" ht="18">
      <c r="A1531" s="206" t="s">
        <v>2616</v>
      </c>
      <c r="B1531" s="420"/>
      <c r="C1531" s="420"/>
      <c r="D1531" s="418" t="s">
        <v>135</v>
      </c>
      <c r="E1531" s="50">
        <f t="shared" si="26"/>
        <v>14</v>
      </c>
      <c r="F1531" s="284">
        <f t="shared" si="27"/>
        <v>110</v>
      </c>
      <c r="H1531" s="50">
        <v>88</v>
      </c>
      <c r="I1531" s="50">
        <v>22</v>
      </c>
      <c r="N1531" s="28"/>
      <c r="R1531" s="194"/>
      <c r="T1531" s="28"/>
      <c r="U1531" s="28"/>
      <c r="V1531" s="28"/>
      <c r="AA1531" s="194"/>
      <c r="AC1531" s="28"/>
      <c r="AD1531" s="28"/>
      <c r="AE1531" s="28"/>
      <c r="AJ1531" s="194"/>
      <c r="AL1531" s="28"/>
      <c r="AM1531" s="28"/>
      <c r="AN1531" s="28"/>
      <c r="AS1531" s="194"/>
      <c r="AU1531" s="28"/>
      <c r="AV1531" s="28"/>
      <c r="AW1531" s="28"/>
      <c r="BB1531" s="194"/>
      <c r="BD1531" s="28"/>
      <c r="BE1531" s="28"/>
      <c r="BF1531" s="28"/>
      <c r="BK1531" s="194"/>
      <c r="BM1531" s="28"/>
      <c r="BN1531" s="28"/>
      <c r="BO1531" s="28"/>
      <c r="BT1531" s="194"/>
      <c r="BV1531" s="28"/>
      <c r="BW1531" s="28"/>
      <c r="BX1531" s="28"/>
      <c r="CC1531" s="194"/>
      <c r="CE1531" s="28"/>
      <c r="CF1531" s="28"/>
      <c r="CG1531" s="28"/>
      <c r="CL1531" s="194"/>
      <c r="CN1531" s="28"/>
      <c r="CO1531" s="28"/>
      <c r="CP1531" s="28"/>
      <c r="CU1531" s="194"/>
      <c r="CW1531" s="28"/>
      <c r="CX1531" s="28"/>
      <c r="CY1531" s="28"/>
      <c r="DD1531" s="194"/>
      <c r="DF1531" s="28"/>
      <c r="DG1531" s="28"/>
      <c r="DH1531" s="28"/>
      <c r="DM1531" s="194"/>
      <c r="DO1531" s="28"/>
      <c r="DP1531" s="28"/>
      <c r="DQ1531" s="28"/>
      <c r="DV1531" s="194"/>
      <c r="DX1531" s="28"/>
      <c r="DY1531" s="28"/>
      <c r="DZ1531" s="28"/>
      <c r="EE1531" s="194"/>
      <c r="EG1531" s="28"/>
      <c r="EH1531" s="28"/>
      <c r="EI1531" s="28"/>
      <c r="EN1531" s="194"/>
      <c r="EP1531" s="28"/>
      <c r="EQ1531" s="28"/>
      <c r="ER1531" s="28"/>
      <c r="EW1531" s="194"/>
      <c r="EY1531" s="28"/>
      <c r="EZ1531" s="28"/>
      <c r="FA1531" s="28"/>
      <c r="FF1531" s="194"/>
      <c r="FH1531" s="28"/>
      <c r="FI1531" s="28"/>
      <c r="FJ1531" s="28"/>
      <c r="FO1531" s="194"/>
      <c r="FQ1531" s="28"/>
      <c r="FR1531" s="28"/>
      <c r="FS1531" s="28"/>
      <c r="FX1531" s="194"/>
      <c r="FZ1531" s="28"/>
      <c r="GA1531" s="28"/>
      <c r="GB1531" s="28"/>
      <c r="GG1531" s="194"/>
      <c r="GI1531" s="28"/>
      <c r="GJ1531" s="28"/>
      <c r="GK1531" s="28"/>
      <c r="GP1531" s="194"/>
      <c r="GR1531" s="28"/>
      <c r="GS1531" s="28"/>
      <c r="GT1531" s="28"/>
      <c r="GY1531" s="194"/>
      <c r="HA1531" s="28"/>
      <c r="HB1531" s="28"/>
      <c r="HC1531" s="28"/>
      <c r="HH1531" s="194"/>
      <c r="HJ1531" s="28"/>
      <c r="HK1531" s="28"/>
      <c r="HL1531" s="28"/>
      <c r="HQ1531" s="28"/>
      <c r="HR1531" s="28"/>
      <c r="HS1531" s="28"/>
      <c r="HT1531" s="28"/>
      <c r="HU1531" s="28"/>
      <c r="HV1531" s="28"/>
      <c r="HW1531" s="28"/>
      <c r="HX1531" s="28"/>
      <c r="HY1531" s="28"/>
      <c r="HZ1531" s="28"/>
      <c r="IA1531" s="28"/>
      <c r="IB1531" s="28"/>
      <c r="IC1531" s="28"/>
      <c r="ID1531" s="28"/>
      <c r="IE1531" s="28"/>
      <c r="IF1531" s="28"/>
      <c r="IG1531" s="28"/>
      <c r="IH1531" s="28"/>
      <c r="II1531" s="28"/>
      <c r="IJ1531" s="28"/>
      <c r="IK1531" s="28"/>
      <c r="IL1531" s="28"/>
      <c r="IM1531" s="28"/>
      <c r="IN1531" s="28"/>
      <c r="IO1531" s="28"/>
      <c r="IP1531" s="28"/>
      <c r="IQ1531" s="28"/>
      <c r="IR1531" s="28"/>
      <c r="IS1531" s="28"/>
      <c r="IT1531" s="28"/>
      <c r="IU1531" s="28"/>
      <c r="IV1531" s="28"/>
    </row>
    <row r="1532" spans="1:256" s="50" customFormat="1" ht="18">
      <c r="A1532" s="206" t="s">
        <v>2743</v>
      </c>
      <c r="B1532" s="28"/>
      <c r="C1532" s="275"/>
      <c r="D1532" s="418" t="s">
        <v>129</v>
      </c>
      <c r="E1532" s="50">
        <f t="shared" si="26"/>
        <v>0</v>
      </c>
      <c r="F1532" s="284">
        <f t="shared" si="27"/>
        <v>0</v>
      </c>
      <c r="N1532" s="28"/>
      <c r="R1532" s="194"/>
      <c r="T1532" s="28"/>
      <c r="U1532" s="28"/>
      <c r="V1532" s="28"/>
      <c r="AA1532" s="194"/>
      <c r="AC1532" s="28"/>
      <c r="AD1532" s="28"/>
      <c r="AE1532" s="28"/>
      <c r="AJ1532" s="194"/>
      <c r="AL1532" s="28"/>
      <c r="AM1532" s="28"/>
      <c r="AN1532" s="28"/>
      <c r="AS1532" s="194"/>
      <c r="AU1532" s="28"/>
      <c r="AV1532" s="28"/>
      <c r="AW1532" s="28"/>
      <c r="BB1532" s="194"/>
      <c r="BD1532" s="28"/>
      <c r="BE1532" s="28"/>
      <c r="BF1532" s="28"/>
      <c r="BK1532" s="194"/>
      <c r="BM1532" s="28"/>
      <c r="BN1532" s="28"/>
      <c r="BO1532" s="28"/>
      <c r="BT1532" s="194"/>
      <c r="BV1532" s="28"/>
      <c r="BW1532" s="28"/>
      <c r="BX1532" s="28"/>
      <c r="CC1532" s="194"/>
      <c r="CE1532" s="28"/>
      <c r="CF1532" s="28"/>
      <c r="CG1532" s="28"/>
      <c r="CL1532" s="194"/>
      <c r="CN1532" s="28"/>
      <c r="CO1532" s="28"/>
      <c r="CP1532" s="28"/>
      <c r="CU1532" s="194"/>
      <c r="CW1532" s="28"/>
      <c r="CX1532" s="28"/>
      <c r="CY1532" s="28"/>
      <c r="DD1532" s="194"/>
      <c r="DF1532" s="28"/>
      <c r="DG1532" s="28"/>
      <c r="DH1532" s="28"/>
      <c r="DM1532" s="194"/>
      <c r="DO1532" s="28"/>
      <c r="DP1532" s="28"/>
      <c r="DQ1532" s="28"/>
      <c r="DV1532" s="194"/>
      <c r="DX1532" s="28"/>
      <c r="DY1532" s="28"/>
      <c r="DZ1532" s="28"/>
      <c r="EE1532" s="194"/>
      <c r="EG1532" s="28"/>
      <c r="EH1532" s="28"/>
      <c r="EI1532" s="28"/>
      <c r="EN1532" s="194"/>
      <c r="EP1532" s="28"/>
      <c r="EQ1532" s="28"/>
      <c r="ER1532" s="28"/>
      <c r="EW1532" s="194"/>
      <c r="EY1532" s="28"/>
      <c r="EZ1532" s="28"/>
      <c r="FA1532" s="28"/>
      <c r="FF1532" s="194"/>
      <c r="FH1532" s="28"/>
      <c r="FI1532" s="28"/>
      <c r="FJ1532" s="28"/>
      <c r="FO1532" s="194"/>
      <c r="FQ1532" s="28"/>
      <c r="FR1532" s="28"/>
      <c r="FS1532" s="28"/>
      <c r="FX1532" s="194"/>
      <c r="FZ1532" s="28"/>
      <c r="GA1532" s="28"/>
      <c r="GB1532" s="28"/>
      <c r="GG1532" s="194"/>
      <c r="GI1532" s="28"/>
      <c r="GJ1532" s="28"/>
      <c r="GK1532" s="28"/>
      <c r="GP1532" s="194"/>
      <c r="GR1532" s="28"/>
      <c r="GS1532" s="28"/>
      <c r="GT1532" s="28"/>
      <c r="GY1532" s="194"/>
      <c r="HA1532" s="28"/>
      <c r="HB1532" s="28"/>
      <c r="HC1532" s="28"/>
      <c r="HH1532" s="194"/>
      <c r="HJ1532" s="28"/>
      <c r="HK1532" s="28"/>
      <c r="HL1532" s="28"/>
      <c r="HQ1532" s="28"/>
      <c r="HR1532" s="28"/>
      <c r="HS1532" s="28"/>
      <c r="HT1532" s="28"/>
      <c r="HU1532" s="28"/>
      <c r="HV1532" s="28"/>
      <c r="HW1532" s="28"/>
      <c r="HX1532" s="28"/>
      <c r="HY1532" s="28"/>
      <c r="HZ1532" s="28"/>
      <c r="IA1532" s="28"/>
      <c r="IB1532" s="28"/>
      <c r="IC1532" s="28"/>
      <c r="ID1532" s="28"/>
      <c r="IE1532" s="28"/>
      <c r="IF1532" s="28"/>
      <c r="IG1532" s="28"/>
      <c r="IH1532" s="28"/>
      <c r="II1532" s="28"/>
      <c r="IJ1532" s="28"/>
      <c r="IK1532" s="28"/>
      <c r="IL1532" s="28"/>
      <c r="IM1532" s="28"/>
      <c r="IN1532" s="28"/>
      <c r="IO1532" s="28"/>
      <c r="IP1532" s="28"/>
      <c r="IQ1532" s="28"/>
      <c r="IR1532" s="28"/>
      <c r="IS1532" s="28"/>
      <c r="IT1532" s="28"/>
      <c r="IU1532" s="28"/>
      <c r="IV1532" s="28"/>
    </row>
    <row r="1533" spans="1:256" s="50" customFormat="1" ht="18.75">
      <c r="A1533" s="330" t="s">
        <v>429</v>
      </c>
      <c r="B1533" s="417"/>
      <c r="C1533" s="417"/>
      <c r="D1533" s="418" t="s">
        <v>136</v>
      </c>
      <c r="E1533" s="50">
        <f t="shared" si="26"/>
        <v>34</v>
      </c>
      <c r="F1533" s="284">
        <f t="shared" si="27"/>
        <v>49</v>
      </c>
      <c r="H1533" s="50">
        <v>42</v>
      </c>
      <c r="I1533" s="50">
        <v>7</v>
      </c>
      <c r="L1533" s="28"/>
      <c r="N1533" s="28"/>
      <c r="R1533" s="194"/>
      <c r="T1533" s="28"/>
      <c r="U1533" s="28"/>
      <c r="V1533" s="28"/>
      <c r="AA1533" s="194"/>
      <c r="AC1533" s="28"/>
      <c r="AD1533" s="28"/>
      <c r="AE1533" s="28"/>
      <c r="AJ1533" s="194"/>
      <c r="AL1533" s="28"/>
      <c r="AM1533" s="28"/>
      <c r="AN1533" s="28"/>
      <c r="AS1533" s="194"/>
      <c r="AU1533" s="28"/>
      <c r="AV1533" s="28"/>
      <c r="AW1533" s="28"/>
      <c r="BB1533" s="194"/>
      <c r="BD1533" s="28"/>
      <c r="BE1533" s="28"/>
      <c r="BF1533" s="28"/>
      <c r="BK1533" s="194"/>
      <c r="BM1533" s="28"/>
      <c r="BN1533" s="28"/>
      <c r="BO1533" s="28"/>
      <c r="BT1533" s="194"/>
      <c r="BV1533" s="28"/>
      <c r="BW1533" s="28"/>
      <c r="BX1533" s="28"/>
      <c r="CC1533" s="194"/>
      <c r="CE1533" s="28"/>
      <c r="CF1533" s="28"/>
      <c r="CG1533" s="28"/>
      <c r="CL1533" s="194"/>
      <c r="CN1533" s="28"/>
      <c r="CO1533" s="28"/>
      <c r="CP1533" s="28"/>
      <c r="CU1533" s="194"/>
      <c r="CW1533" s="28"/>
      <c r="CX1533" s="28"/>
      <c r="CY1533" s="28"/>
      <c r="DD1533" s="194"/>
      <c r="DF1533" s="28"/>
      <c r="DG1533" s="28"/>
      <c r="DH1533" s="28"/>
      <c r="DM1533" s="194"/>
      <c r="DO1533" s="28"/>
      <c r="DP1533" s="28"/>
      <c r="DQ1533" s="28"/>
      <c r="DV1533" s="194"/>
      <c r="DX1533" s="28"/>
      <c r="DY1533" s="28"/>
      <c r="DZ1533" s="28"/>
      <c r="EE1533" s="194"/>
      <c r="EG1533" s="28"/>
      <c r="EH1533" s="28"/>
      <c r="EI1533" s="28"/>
      <c r="EN1533" s="194"/>
      <c r="EP1533" s="28"/>
      <c r="EQ1533" s="28"/>
      <c r="ER1533" s="28"/>
      <c r="EW1533" s="194"/>
      <c r="EY1533" s="28"/>
      <c r="EZ1533" s="28"/>
      <c r="FA1533" s="28"/>
      <c r="FF1533" s="194"/>
      <c r="FH1533" s="28"/>
      <c r="FI1533" s="28"/>
      <c r="FJ1533" s="28"/>
      <c r="FO1533" s="194"/>
      <c r="FQ1533" s="28"/>
      <c r="FR1533" s="28"/>
      <c r="FS1533" s="28"/>
      <c r="FX1533" s="194"/>
      <c r="FZ1533" s="28"/>
      <c r="GA1533" s="28"/>
      <c r="GB1533" s="28"/>
      <c r="GG1533" s="194"/>
      <c r="GI1533" s="28"/>
      <c r="GJ1533" s="28"/>
      <c r="GK1533" s="28"/>
      <c r="GP1533" s="194"/>
      <c r="GR1533" s="28"/>
      <c r="GS1533" s="28"/>
      <c r="GT1533" s="28"/>
      <c r="GY1533" s="194"/>
      <c r="HA1533" s="28"/>
      <c r="HB1533" s="28"/>
      <c r="HC1533" s="28"/>
      <c r="HH1533" s="194"/>
      <c r="HJ1533" s="28"/>
      <c r="HK1533" s="28"/>
      <c r="HL1533" s="28"/>
      <c r="HQ1533" s="28"/>
      <c r="HR1533" s="28"/>
      <c r="HS1533" s="28"/>
      <c r="HT1533" s="28"/>
      <c r="HU1533" s="28"/>
      <c r="HV1533" s="28"/>
      <c r="HW1533" s="28"/>
      <c r="HX1533" s="28"/>
      <c r="HY1533" s="28"/>
      <c r="HZ1533" s="28"/>
      <c r="IA1533" s="28"/>
      <c r="IB1533" s="28"/>
      <c r="IC1533" s="28"/>
      <c r="ID1533" s="28"/>
      <c r="IE1533" s="28"/>
      <c r="IF1533" s="28"/>
      <c r="IG1533" s="28"/>
      <c r="IH1533" s="28"/>
      <c r="II1533" s="28"/>
      <c r="IJ1533" s="28"/>
      <c r="IK1533" s="28"/>
      <c r="IL1533" s="28"/>
      <c r="IM1533" s="28"/>
      <c r="IN1533" s="28"/>
      <c r="IO1533" s="28"/>
      <c r="IP1533" s="28"/>
      <c r="IQ1533" s="28"/>
      <c r="IR1533" s="28"/>
      <c r="IS1533" s="28"/>
      <c r="IT1533" s="28"/>
      <c r="IU1533" s="28"/>
      <c r="IV1533" s="28"/>
    </row>
    <row r="1534" spans="1:256" s="50" customFormat="1" ht="18">
      <c r="A1534" s="330" t="s">
        <v>449</v>
      </c>
      <c r="B1534" s="420"/>
      <c r="C1534" s="420"/>
      <c r="D1534" s="418" t="s">
        <v>130</v>
      </c>
      <c r="E1534" s="50">
        <f t="shared" si="26"/>
        <v>25</v>
      </c>
      <c r="F1534" s="284">
        <f t="shared" si="27"/>
        <v>0</v>
      </c>
      <c r="N1534" s="28"/>
      <c r="R1534" s="194"/>
      <c r="T1534" s="28"/>
      <c r="U1534" s="28"/>
      <c r="V1534" s="28"/>
      <c r="AA1534" s="194"/>
      <c r="AC1534" s="28"/>
      <c r="AD1534" s="28"/>
      <c r="AE1534" s="28"/>
      <c r="AJ1534" s="194"/>
      <c r="AL1534" s="28"/>
      <c r="AM1534" s="28"/>
      <c r="AN1534" s="28"/>
      <c r="AS1534" s="194"/>
      <c r="AU1534" s="28"/>
      <c r="AV1534" s="28"/>
      <c r="AW1534" s="28"/>
      <c r="BB1534" s="194"/>
      <c r="BD1534" s="28"/>
      <c r="BE1534" s="28"/>
      <c r="BF1534" s="28"/>
      <c r="BK1534" s="194"/>
      <c r="BM1534" s="28"/>
      <c r="BN1534" s="28"/>
      <c r="BO1534" s="28"/>
      <c r="BT1534" s="194"/>
      <c r="BV1534" s="28"/>
      <c r="BW1534" s="28"/>
      <c r="BX1534" s="28"/>
      <c r="CC1534" s="194"/>
      <c r="CE1534" s="28"/>
      <c r="CF1534" s="28"/>
      <c r="CG1534" s="28"/>
      <c r="CL1534" s="194"/>
      <c r="CN1534" s="28"/>
      <c r="CO1534" s="28"/>
      <c r="CP1534" s="28"/>
      <c r="CU1534" s="194"/>
      <c r="CW1534" s="28"/>
      <c r="CX1534" s="28"/>
      <c r="CY1534" s="28"/>
      <c r="DD1534" s="194"/>
      <c r="DF1534" s="28"/>
      <c r="DG1534" s="28"/>
      <c r="DH1534" s="28"/>
      <c r="DM1534" s="194"/>
      <c r="DO1534" s="28"/>
      <c r="DP1534" s="28"/>
      <c r="DQ1534" s="28"/>
      <c r="DV1534" s="194"/>
      <c r="DX1534" s="28"/>
      <c r="DY1534" s="28"/>
      <c r="DZ1534" s="28"/>
      <c r="EE1534" s="194"/>
      <c r="EG1534" s="28"/>
      <c r="EH1534" s="28"/>
      <c r="EI1534" s="28"/>
      <c r="EN1534" s="194"/>
      <c r="EP1534" s="28"/>
      <c r="EQ1534" s="28"/>
      <c r="ER1534" s="28"/>
      <c r="EW1534" s="194"/>
      <c r="EY1534" s="28"/>
      <c r="EZ1534" s="28"/>
      <c r="FA1534" s="28"/>
      <c r="FF1534" s="194"/>
      <c r="FH1534" s="28"/>
      <c r="FI1534" s="28"/>
      <c r="FJ1534" s="28"/>
      <c r="FO1534" s="194"/>
      <c r="FQ1534" s="28"/>
      <c r="FR1534" s="28"/>
      <c r="FS1534" s="28"/>
      <c r="FX1534" s="194"/>
      <c r="FZ1534" s="28"/>
      <c r="GA1534" s="28"/>
      <c r="GB1534" s="28"/>
      <c r="GG1534" s="194"/>
      <c r="GI1534" s="28"/>
      <c r="GJ1534" s="28"/>
      <c r="GK1534" s="28"/>
      <c r="GP1534" s="194"/>
      <c r="GR1534" s="28"/>
      <c r="GS1534" s="28"/>
      <c r="GT1534" s="28"/>
      <c r="GY1534" s="194"/>
      <c r="HA1534" s="28"/>
      <c r="HB1534" s="28"/>
      <c r="HC1534" s="28"/>
      <c r="HH1534" s="194"/>
      <c r="HJ1534" s="28"/>
      <c r="HK1534" s="28"/>
      <c r="HL1534" s="28"/>
      <c r="HQ1534" s="28"/>
      <c r="HR1534" s="28"/>
      <c r="HS1534" s="28"/>
      <c r="HT1534" s="28"/>
      <c r="HU1534" s="28"/>
      <c r="HV1534" s="28"/>
      <c r="HW1534" s="28"/>
      <c r="HX1534" s="28"/>
      <c r="HY1534" s="28"/>
      <c r="HZ1534" s="28"/>
      <c r="IA1534" s="28"/>
      <c r="IB1534" s="28"/>
      <c r="IC1534" s="28"/>
      <c r="ID1534" s="28"/>
      <c r="IE1534" s="28"/>
      <c r="IF1534" s="28"/>
      <c r="IG1534" s="28"/>
      <c r="IH1534" s="28"/>
      <c r="II1534" s="28"/>
      <c r="IJ1534" s="28"/>
      <c r="IK1534" s="28"/>
      <c r="IL1534" s="28"/>
      <c r="IM1534" s="28"/>
      <c r="IN1534" s="28"/>
      <c r="IO1534" s="28"/>
      <c r="IP1534" s="28"/>
      <c r="IQ1534" s="28"/>
      <c r="IR1534" s="28"/>
      <c r="IS1534" s="28"/>
      <c r="IT1534" s="28"/>
      <c r="IU1534" s="28"/>
      <c r="IV1534" s="28"/>
    </row>
    <row r="1535" spans="1:256" s="50" customFormat="1" ht="18">
      <c r="A1535" s="206" t="s">
        <v>2615</v>
      </c>
      <c r="B1535" s="28"/>
      <c r="C1535" s="275"/>
      <c r="D1535" s="418" t="s">
        <v>129</v>
      </c>
      <c r="E1535" s="50">
        <f t="shared" si="26"/>
        <v>1</v>
      </c>
      <c r="F1535" s="284">
        <f t="shared" si="27"/>
        <v>3</v>
      </c>
      <c r="J1535" s="50">
        <v>3</v>
      </c>
      <c r="N1535" s="28"/>
      <c r="R1535" s="194"/>
      <c r="T1535" s="28"/>
      <c r="U1535" s="28"/>
      <c r="V1535" s="28"/>
      <c r="AA1535" s="194"/>
      <c r="AC1535" s="28"/>
      <c r="AD1535" s="28"/>
      <c r="AE1535" s="28"/>
      <c r="AJ1535" s="194"/>
      <c r="AL1535" s="28"/>
      <c r="AM1535" s="28"/>
      <c r="AN1535" s="28"/>
      <c r="AS1535" s="194"/>
      <c r="AU1535" s="28"/>
      <c r="AV1535" s="28"/>
      <c r="AW1535" s="28"/>
      <c r="BB1535" s="194"/>
      <c r="BD1535" s="28"/>
      <c r="BE1535" s="28"/>
      <c r="BF1535" s="28"/>
      <c r="BK1535" s="194"/>
      <c r="BM1535" s="28"/>
      <c r="BN1535" s="28"/>
      <c r="BO1535" s="28"/>
      <c r="BT1535" s="194"/>
      <c r="BV1535" s="28"/>
      <c r="BW1535" s="28"/>
      <c r="BX1535" s="28"/>
      <c r="CC1535" s="194"/>
      <c r="CE1535" s="28"/>
      <c r="CF1535" s="28"/>
      <c r="CG1535" s="28"/>
      <c r="CL1535" s="194"/>
      <c r="CN1535" s="28"/>
      <c r="CO1535" s="28"/>
      <c r="CP1535" s="28"/>
      <c r="CU1535" s="194"/>
      <c r="CW1535" s="28"/>
      <c r="CX1535" s="28"/>
      <c r="CY1535" s="28"/>
      <c r="DD1535" s="194"/>
      <c r="DF1535" s="28"/>
      <c r="DG1535" s="28"/>
      <c r="DH1535" s="28"/>
      <c r="DM1535" s="194"/>
      <c r="DO1535" s="28"/>
      <c r="DP1535" s="28"/>
      <c r="DQ1535" s="28"/>
      <c r="DV1535" s="194"/>
      <c r="DX1535" s="28"/>
      <c r="DY1535" s="28"/>
      <c r="DZ1535" s="28"/>
      <c r="EE1535" s="194"/>
      <c r="EG1535" s="28"/>
      <c r="EH1535" s="28"/>
      <c r="EI1535" s="28"/>
      <c r="EN1535" s="194"/>
      <c r="EP1535" s="28"/>
      <c r="EQ1535" s="28"/>
      <c r="ER1535" s="28"/>
      <c r="EW1535" s="194"/>
      <c r="EY1535" s="28"/>
      <c r="EZ1535" s="28"/>
      <c r="FA1535" s="28"/>
      <c r="FF1535" s="194"/>
      <c r="FH1535" s="28"/>
      <c r="FI1535" s="28"/>
      <c r="FJ1535" s="28"/>
      <c r="FO1535" s="194"/>
      <c r="FQ1535" s="28"/>
      <c r="FR1535" s="28"/>
      <c r="FS1535" s="28"/>
      <c r="FX1535" s="194"/>
      <c r="FZ1535" s="28"/>
      <c r="GA1535" s="28"/>
      <c r="GB1535" s="28"/>
      <c r="GG1535" s="194"/>
      <c r="GI1535" s="28"/>
      <c r="GJ1535" s="28"/>
      <c r="GK1535" s="28"/>
      <c r="GP1535" s="194"/>
      <c r="GR1535" s="28"/>
      <c r="GS1535" s="28"/>
      <c r="GT1535" s="28"/>
      <c r="GY1535" s="194"/>
      <c r="HA1535" s="28"/>
      <c r="HB1535" s="28"/>
      <c r="HC1535" s="28"/>
      <c r="HH1535" s="194"/>
      <c r="HJ1535" s="28"/>
      <c r="HK1535" s="28"/>
      <c r="HL1535" s="28"/>
      <c r="HQ1535" s="28"/>
      <c r="HR1535" s="28"/>
      <c r="HS1535" s="28"/>
      <c r="HT1535" s="28"/>
      <c r="HU1535" s="28"/>
      <c r="HV1535" s="28"/>
      <c r="HW1535" s="28"/>
      <c r="HX1535" s="28"/>
      <c r="HY1535" s="28"/>
      <c r="HZ1535" s="28"/>
      <c r="IA1535" s="28"/>
      <c r="IB1535" s="28"/>
      <c r="IC1535" s="28"/>
      <c r="ID1535" s="28"/>
      <c r="IE1535" s="28"/>
      <c r="IF1535" s="28"/>
      <c r="IG1535" s="28"/>
      <c r="IH1535" s="28"/>
      <c r="II1535" s="28"/>
      <c r="IJ1535" s="28"/>
      <c r="IK1535" s="28"/>
      <c r="IL1535" s="28"/>
      <c r="IM1535" s="28"/>
      <c r="IN1535" s="28"/>
      <c r="IO1535" s="28"/>
      <c r="IP1535" s="28"/>
      <c r="IQ1535" s="28"/>
      <c r="IR1535" s="28"/>
      <c r="IS1535" s="28"/>
      <c r="IT1535" s="28"/>
      <c r="IU1535" s="28"/>
      <c r="IV1535" s="28"/>
    </row>
    <row r="1536" spans="1:256" s="50" customFormat="1" ht="18">
      <c r="A1536" s="330" t="s">
        <v>1230</v>
      </c>
      <c r="B1536" s="420"/>
      <c r="C1536" s="420"/>
      <c r="D1536" s="418" t="s">
        <v>132</v>
      </c>
      <c r="E1536" s="50">
        <f t="shared" si="26"/>
        <v>4</v>
      </c>
      <c r="F1536" s="284">
        <f t="shared" si="27"/>
        <v>9</v>
      </c>
      <c r="H1536" s="456">
        <v>5</v>
      </c>
      <c r="J1536" s="50">
        <v>4</v>
      </c>
      <c r="L1536" s="28"/>
      <c r="N1536" s="28"/>
      <c r="R1536" s="194"/>
      <c r="T1536" s="28"/>
      <c r="U1536" s="28"/>
      <c r="V1536" s="28"/>
      <c r="AA1536" s="194"/>
      <c r="AC1536" s="28"/>
      <c r="AD1536" s="28"/>
      <c r="AE1536" s="28"/>
      <c r="AJ1536" s="194"/>
      <c r="AL1536" s="28"/>
      <c r="AM1536" s="28"/>
      <c r="AN1536" s="28"/>
      <c r="AS1536" s="194"/>
      <c r="AU1536" s="28"/>
      <c r="AV1536" s="28"/>
      <c r="AW1536" s="28"/>
      <c r="BB1536" s="194"/>
      <c r="BD1536" s="28"/>
      <c r="BE1536" s="28"/>
      <c r="BF1536" s="28"/>
      <c r="BK1536" s="194"/>
      <c r="BM1536" s="28"/>
      <c r="BN1536" s="28"/>
      <c r="BO1536" s="28"/>
      <c r="BT1536" s="194"/>
      <c r="BV1536" s="28"/>
      <c r="BW1536" s="28"/>
      <c r="BX1536" s="28"/>
      <c r="CC1536" s="194"/>
      <c r="CE1536" s="28"/>
      <c r="CF1536" s="28"/>
      <c r="CG1536" s="28"/>
      <c r="CL1536" s="194"/>
      <c r="CN1536" s="28"/>
      <c r="CO1536" s="28"/>
      <c r="CP1536" s="28"/>
      <c r="CU1536" s="194"/>
      <c r="CW1536" s="28"/>
      <c r="CX1536" s="28"/>
      <c r="CY1536" s="28"/>
      <c r="DD1536" s="194"/>
      <c r="DF1536" s="28"/>
      <c r="DG1536" s="28"/>
      <c r="DH1536" s="28"/>
      <c r="DM1536" s="194"/>
      <c r="DO1536" s="28"/>
      <c r="DP1536" s="28"/>
      <c r="DQ1536" s="28"/>
      <c r="DV1536" s="194"/>
      <c r="DX1536" s="28"/>
      <c r="DY1536" s="28"/>
      <c r="DZ1536" s="28"/>
      <c r="EE1536" s="194"/>
      <c r="EG1536" s="28"/>
      <c r="EH1536" s="28"/>
      <c r="EI1536" s="28"/>
      <c r="EN1536" s="194"/>
      <c r="EP1536" s="28"/>
      <c r="EQ1536" s="28"/>
      <c r="ER1536" s="28"/>
      <c r="EW1536" s="194"/>
      <c r="EY1536" s="28"/>
      <c r="EZ1536" s="28"/>
      <c r="FA1536" s="28"/>
      <c r="FF1536" s="194"/>
      <c r="FH1536" s="28"/>
      <c r="FI1536" s="28"/>
      <c r="FJ1536" s="28"/>
      <c r="FO1536" s="194"/>
      <c r="FQ1536" s="28"/>
      <c r="FR1536" s="28"/>
      <c r="FS1536" s="28"/>
      <c r="FX1536" s="194"/>
      <c r="FZ1536" s="28"/>
      <c r="GA1536" s="28"/>
      <c r="GB1536" s="28"/>
      <c r="GG1536" s="194"/>
      <c r="GI1536" s="28"/>
      <c r="GJ1536" s="28"/>
      <c r="GK1536" s="28"/>
      <c r="GP1536" s="194"/>
      <c r="GR1536" s="28"/>
      <c r="GS1536" s="28"/>
      <c r="GT1536" s="28"/>
      <c r="GY1536" s="194"/>
      <c r="HA1536" s="28"/>
      <c r="HB1536" s="28"/>
      <c r="HC1536" s="28"/>
      <c r="HH1536" s="194"/>
      <c r="HJ1536" s="28"/>
      <c r="HK1536" s="28"/>
      <c r="HL1536" s="28"/>
      <c r="HQ1536" s="28"/>
      <c r="HR1536" s="28"/>
      <c r="HS1536" s="28"/>
      <c r="HT1536" s="28"/>
      <c r="HU1536" s="28"/>
      <c r="HV1536" s="28"/>
      <c r="HW1536" s="28"/>
      <c r="HX1536" s="28"/>
      <c r="HY1536" s="28"/>
      <c r="HZ1536" s="28"/>
      <c r="IA1536" s="28"/>
      <c r="IB1536" s="28"/>
      <c r="IC1536" s="28"/>
      <c r="ID1536" s="28"/>
      <c r="IE1536" s="28"/>
      <c r="IF1536" s="28"/>
      <c r="IG1536" s="28"/>
      <c r="IH1536" s="28"/>
      <c r="II1536" s="28"/>
      <c r="IJ1536" s="28"/>
      <c r="IK1536" s="28"/>
      <c r="IL1536" s="28"/>
      <c r="IM1536" s="28"/>
      <c r="IN1536" s="28"/>
      <c r="IO1536" s="28"/>
      <c r="IP1536" s="28"/>
      <c r="IQ1536" s="28"/>
      <c r="IR1536" s="28"/>
      <c r="IS1536" s="28"/>
      <c r="IT1536" s="28"/>
      <c r="IU1536" s="28"/>
      <c r="IV1536" s="28"/>
    </row>
    <row r="1537" spans="1:256" s="50" customFormat="1" ht="18">
      <c r="A1537" s="206" t="s">
        <v>2647</v>
      </c>
      <c r="B1537" s="28"/>
      <c r="C1537" s="275"/>
      <c r="D1537" s="418" t="s">
        <v>129</v>
      </c>
      <c r="E1537" s="50">
        <f t="shared" si="26"/>
        <v>1</v>
      </c>
      <c r="F1537" s="284">
        <f t="shared" si="27"/>
        <v>0</v>
      </c>
      <c r="L1537" s="28"/>
      <c r="N1537" s="28"/>
      <c r="R1537" s="194"/>
      <c r="T1537" s="28"/>
      <c r="U1537" s="28"/>
      <c r="V1537" s="28"/>
      <c r="AA1537" s="194"/>
      <c r="AC1537" s="28"/>
      <c r="AD1537" s="28"/>
      <c r="AE1537" s="28"/>
      <c r="AJ1537" s="194"/>
      <c r="AL1537" s="28"/>
      <c r="AM1537" s="28"/>
      <c r="AN1537" s="28"/>
      <c r="AS1537" s="194"/>
      <c r="AU1537" s="28"/>
      <c r="AV1537" s="28"/>
      <c r="AW1537" s="28"/>
      <c r="BB1537" s="194"/>
      <c r="BD1537" s="28"/>
      <c r="BE1537" s="28"/>
      <c r="BF1537" s="28"/>
      <c r="BK1537" s="194"/>
      <c r="BM1537" s="28"/>
      <c r="BN1537" s="28"/>
      <c r="BO1537" s="28"/>
      <c r="BT1537" s="194"/>
      <c r="BV1537" s="28"/>
      <c r="BW1537" s="28"/>
      <c r="BX1537" s="28"/>
      <c r="CC1537" s="194"/>
      <c r="CE1537" s="28"/>
      <c r="CF1537" s="28"/>
      <c r="CG1537" s="28"/>
      <c r="CL1537" s="194"/>
      <c r="CN1537" s="28"/>
      <c r="CO1537" s="28"/>
      <c r="CP1537" s="28"/>
      <c r="CU1537" s="194"/>
      <c r="CW1537" s="28"/>
      <c r="CX1537" s="28"/>
      <c r="CY1537" s="28"/>
      <c r="DD1537" s="194"/>
      <c r="DF1537" s="28"/>
      <c r="DG1537" s="28"/>
      <c r="DH1537" s="28"/>
      <c r="DM1537" s="194"/>
      <c r="DO1537" s="28"/>
      <c r="DP1537" s="28"/>
      <c r="DQ1537" s="28"/>
      <c r="DV1537" s="194"/>
      <c r="DX1537" s="28"/>
      <c r="DY1537" s="28"/>
      <c r="DZ1537" s="28"/>
      <c r="EE1537" s="194"/>
      <c r="EG1537" s="28"/>
      <c r="EH1537" s="28"/>
      <c r="EI1537" s="28"/>
      <c r="EN1537" s="194"/>
      <c r="EP1537" s="28"/>
      <c r="EQ1537" s="28"/>
      <c r="ER1537" s="28"/>
      <c r="EW1537" s="194"/>
      <c r="EY1537" s="28"/>
      <c r="EZ1537" s="28"/>
      <c r="FA1537" s="28"/>
      <c r="FF1537" s="194"/>
      <c r="FH1537" s="28"/>
      <c r="FI1537" s="28"/>
      <c r="FJ1537" s="28"/>
      <c r="FO1537" s="194"/>
      <c r="FQ1537" s="28"/>
      <c r="FR1537" s="28"/>
      <c r="FS1537" s="28"/>
      <c r="FX1537" s="194"/>
      <c r="FZ1537" s="28"/>
      <c r="GA1537" s="28"/>
      <c r="GB1537" s="28"/>
      <c r="GG1537" s="194"/>
      <c r="GI1537" s="28"/>
      <c r="GJ1537" s="28"/>
      <c r="GK1537" s="28"/>
      <c r="GP1537" s="194"/>
      <c r="GR1537" s="28"/>
      <c r="GS1537" s="28"/>
      <c r="GT1537" s="28"/>
      <c r="GY1537" s="194"/>
      <c r="HA1537" s="28"/>
      <c r="HB1537" s="28"/>
      <c r="HC1537" s="28"/>
      <c r="HH1537" s="194"/>
      <c r="HJ1537" s="28"/>
      <c r="HK1537" s="28"/>
      <c r="HL1537" s="28"/>
      <c r="HQ1537" s="28"/>
      <c r="HR1537" s="28"/>
      <c r="HS1537" s="28"/>
      <c r="HT1537" s="28"/>
      <c r="HU1537" s="28"/>
      <c r="HV1537" s="28"/>
      <c r="HW1537" s="28"/>
      <c r="HX1537" s="28"/>
      <c r="HY1537" s="28"/>
      <c r="HZ1537" s="28"/>
      <c r="IA1537" s="28"/>
      <c r="IB1537" s="28"/>
      <c r="IC1537" s="28"/>
      <c r="ID1537" s="28"/>
      <c r="IE1537" s="28"/>
      <c r="IF1537" s="28"/>
      <c r="IG1537" s="28"/>
      <c r="IH1537" s="28"/>
      <c r="II1537" s="28"/>
      <c r="IJ1537" s="28"/>
      <c r="IK1537" s="28"/>
      <c r="IL1537" s="28"/>
      <c r="IM1537" s="28"/>
      <c r="IN1537" s="28"/>
      <c r="IO1537" s="28"/>
      <c r="IP1537" s="28"/>
      <c r="IQ1537" s="28"/>
      <c r="IR1537" s="28"/>
      <c r="IS1537" s="28"/>
      <c r="IT1537" s="28"/>
      <c r="IU1537" s="28"/>
      <c r="IV1537" s="28"/>
    </row>
    <row r="1538" spans="1:256" s="50" customFormat="1" ht="18">
      <c r="A1538" s="206" t="s">
        <v>2700</v>
      </c>
      <c r="B1538" s="28"/>
      <c r="C1538" s="275"/>
      <c r="D1538" s="418" t="s">
        <v>129</v>
      </c>
      <c r="E1538" s="50">
        <f t="shared" si="26"/>
        <v>0</v>
      </c>
      <c r="F1538" s="284">
        <f t="shared" si="27"/>
        <v>0</v>
      </c>
      <c r="N1538" s="28"/>
      <c r="R1538" s="194"/>
      <c r="T1538" s="28"/>
      <c r="U1538" s="28"/>
      <c r="V1538" s="28"/>
      <c r="AA1538" s="194"/>
      <c r="AC1538" s="28"/>
      <c r="AD1538" s="28"/>
      <c r="AE1538" s="28"/>
      <c r="AJ1538" s="194"/>
      <c r="AL1538" s="28"/>
      <c r="AM1538" s="28"/>
      <c r="AN1538" s="28"/>
      <c r="AS1538" s="194"/>
      <c r="AU1538" s="28"/>
      <c r="AV1538" s="28"/>
      <c r="AW1538" s="28"/>
      <c r="BB1538" s="194"/>
      <c r="BD1538" s="28"/>
      <c r="BE1538" s="28"/>
      <c r="BF1538" s="28"/>
      <c r="BK1538" s="194"/>
      <c r="BM1538" s="28"/>
      <c r="BN1538" s="28"/>
      <c r="BO1538" s="28"/>
      <c r="BT1538" s="194"/>
      <c r="BV1538" s="28"/>
      <c r="BW1538" s="28"/>
      <c r="BX1538" s="28"/>
      <c r="CC1538" s="194"/>
      <c r="CE1538" s="28"/>
      <c r="CF1538" s="28"/>
      <c r="CG1538" s="28"/>
      <c r="CL1538" s="194"/>
      <c r="CN1538" s="28"/>
      <c r="CO1538" s="28"/>
      <c r="CP1538" s="28"/>
      <c r="CU1538" s="194"/>
      <c r="CW1538" s="28"/>
      <c r="CX1538" s="28"/>
      <c r="CY1538" s="28"/>
      <c r="DD1538" s="194"/>
      <c r="DF1538" s="28"/>
      <c r="DG1538" s="28"/>
      <c r="DH1538" s="28"/>
      <c r="DM1538" s="194"/>
      <c r="DO1538" s="28"/>
      <c r="DP1538" s="28"/>
      <c r="DQ1538" s="28"/>
      <c r="DV1538" s="194"/>
      <c r="DX1538" s="28"/>
      <c r="DY1538" s="28"/>
      <c r="DZ1538" s="28"/>
      <c r="EE1538" s="194"/>
      <c r="EG1538" s="28"/>
      <c r="EH1538" s="28"/>
      <c r="EI1538" s="28"/>
      <c r="EN1538" s="194"/>
      <c r="EP1538" s="28"/>
      <c r="EQ1538" s="28"/>
      <c r="ER1538" s="28"/>
      <c r="EW1538" s="194"/>
      <c r="EY1538" s="28"/>
      <c r="EZ1538" s="28"/>
      <c r="FA1538" s="28"/>
      <c r="FF1538" s="194"/>
      <c r="FH1538" s="28"/>
      <c r="FI1538" s="28"/>
      <c r="FJ1538" s="28"/>
      <c r="FO1538" s="194"/>
      <c r="FQ1538" s="28"/>
      <c r="FR1538" s="28"/>
      <c r="FS1538" s="28"/>
      <c r="FX1538" s="194"/>
      <c r="FZ1538" s="28"/>
      <c r="GA1538" s="28"/>
      <c r="GB1538" s="28"/>
      <c r="GG1538" s="194"/>
      <c r="GI1538" s="28"/>
      <c r="GJ1538" s="28"/>
      <c r="GK1538" s="28"/>
      <c r="GP1538" s="194"/>
      <c r="GR1538" s="28"/>
      <c r="GS1538" s="28"/>
      <c r="GT1538" s="28"/>
      <c r="GY1538" s="194"/>
      <c r="HA1538" s="28"/>
      <c r="HB1538" s="28"/>
      <c r="HC1538" s="28"/>
      <c r="HH1538" s="194"/>
      <c r="HJ1538" s="28"/>
      <c r="HK1538" s="28"/>
      <c r="HL1538" s="28"/>
      <c r="HQ1538" s="28"/>
      <c r="HR1538" s="28"/>
      <c r="HS1538" s="28"/>
      <c r="HT1538" s="28"/>
      <c r="HU1538" s="28"/>
      <c r="HV1538" s="28"/>
      <c r="HW1538" s="28"/>
      <c r="HX1538" s="28"/>
      <c r="HY1538" s="28"/>
      <c r="HZ1538" s="28"/>
      <c r="IA1538" s="28"/>
      <c r="IB1538" s="28"/>
      <c r="IC1538" s="28"/>
      <c r="ID1538" s="28"/>
      <c r="IE1538" s="28"/>
      <c r="IF1538" s="28"/>
      <c r="IG1538" s="28"/>
      <c r="IH1538" s="28"/>
      <c r="II1538" s="28"/>
      <c r="IJ1538" s="28"/>
      <c r="IK1538" s="28"/>
      <c r="IL1538" s="28"/>
      <c r="IM1538" s="28"/>
      <c r="IN1538" s="28"/>
      <c r="IO1538" s="28"/>
      <c r="IP1538" s="28"/>
      <c r="IQ1538" s="28"/>
      <c r="IR1538" s="28"/>
      <c r="IS1538" s="28"/>
      <c r="IT1538" s="28"/>
      <c r="IU1538" s="28"/>
      <c r="IV1538" s="28"/>
    </row>
    <row r="1539" spans="1:256" s="50" customFormat="1" ht="18">
      <c r="A1539" s="330" t="s">
        <v>1203</v>
      </c>
      <c r="B1539" s="28"/>
      <c r="C1539" s="420"/>
      <c r="D1539" s="418" t="s">
        <v>129</v>
      </c>
      <c r="E1539" s="50">
        <f t="shared" si="26"/>
        <v>1</v>
      </c>
      <c r="F1539" s="284">
        <f t="shared" si="27"/>
        <v>6</v>
      </c>
      <c r="H1539" s="50">
        <v>3</v>
      </c>
      <c r="I1539" s="50">
        <v>2</v>
      </c>
      <c r="J1539" s="50">
        <v>1</v>
      </c>
      <c r="N1539" s="28"/>
      <c r="R1539" s="194"/>
      <c r="T1539" s="28"/>
      <c r="U1539" s="28"/>
      <c r="V1539" s="28"/>
      <c r="AA1539" s="194"/>
      <c r="AC1539" s="28"/>
      <c r="AD1539" s="28"/>
      <c r="AE1539" s="28"/>
      <c r="AJ1539" s="194"/>
      <c r="AL1539" s="28"/>
      <c r="AM1539" s="28"/>
      <c r="AN1539" s="28"/>
      <c r="AS1539" s="194"/>
      <c r="AU1539" s="28"/>
      <c r="AV1539" s="28"/>
      <c r="AW1539" s="28"/>
      <c r="BB1539" s="194"/>
      <c r="BD1539" s="28"/>
      <c r="BE1539" s="28"/>
      <c r="BF1539" s="28"/>
      <c r="BK1539" s="194"/>
      <c r="BM1539" s="28"/>
      <c r="BN1539" s="28"/>
      <c r="BO1539" s="28"/>
      <c r="BT1539" s="194"/>
      <c r="BV1539" s="28"/>
      <c r="BW1539" s="28"/>
      <c r="BX1539" s="28"/>
      <c r="CC1539" s="194"/>
      <c r="CE1539" s="28"/>
      <c r="CF1539" s="28"/>
      <c r="CG1539" s="28"/>
      <c r="CL1539" s="194"/>
      <c r="CN1539" s="28"/>
      <c r="CO1539" s="28"/>
      <c r="CP1539" s="28"/>
      <c r="CU1539" s="194"/>
      <c r="CW1539" s="28"/>
      <c r="CX1539" s="28"/>
      <c r="CY1539" s="28"/>
      <c r="DD1539" s="194"/>
      <c r="DF1539" s="28"/>
      <c r="DG1539" s="28"/>
      <c r="DH1539" s="28"/>
      <c r="DM1539" s="194"/>
      <c r="DO1539" s="28"/>
      <c r="DP1539" s="28"/>
      <c r="DQ1539" s="28"/>
      <c r="DV1539" s="194"/>
      <c r="DX1539" s="28"/>
      <c r="DY1539" s="28"/>
      <c r="DZ1539" s="28"/>
      <c r="EE1539" s="194"/>
      <c r="EG1539" s="28"/>
      <c r="EH1539" s="28"/>
      <c r="EI1539" s="28"/>
      <c r="EN1539" s="194"/>
      <c r="EP1539" s="28"/>
      <c r="EQ1539" s="28"/>
      <c r="ER1539" s="28"/>
      <c r="EW1539" s="194"/>
      <c r="EY1539" s="28"/>
      <c r="EZ1539" s="28"/>
      <c r="FA1539" s="28"/>
      <c r="FF1539" s="194"/>
      <c r="FH1539" s="28"/>
      <c r="FI1539" s="28"/>
      <c r="FJ1539" s="28"/>
      <c r="FO1539" s="194"/>
      <c r="FQ1539" s="28"/>
      <c r="FR1539" s="28"/>
      <c r="FS1539" s="28"/>
      <c r="FX1539" s="194"/>
      <c r="FZ1539" s="28"/>
      <c r="GA1539" s="28"/>
      <c r="GB1539" s="28"/>
      <c r="GG1539" s="194"/>
      <c r="GI1539" s="28"/>
      <c r="GJ1539" s="28"/>
      <c r="GK1539" s="28"/>
      <c r="GP1539" s="194"/>
      <c r="GR1539" s="28"/>
      <c r="GS1539" s="28"/>
      <c r="GT1539" s="28"/>
      <c r="GY1539" s="194"/>
      <c r="HA1539" s="28"/>
      <c r="HB1539" s="28"/>
      <c r="HC1539" s="28"/>
      <c r="HH1539" s="194"/>
      <c r="HJ1539" s="28"/>
      <c r="HK1539" s="28"/>
      <c r="HL1539" s="28"/>
      <c r="HQ1539" s="28"/>
      <c r="HR1539" s="28"/>
      <c r="HS1539" s="28"/>
      <c r="HT1539" s="28"/>
      <c r="HU1539" s="28"/>
      <c r="HV1539" s="28"/>
      <c r="HW1539" s="28"/>
      <c r="HX1539" s="28"/>
      <c r="HY1539" s="28"/>
      <c r="HZ1539" s="28"/>
      <c r="IA1539" s="28"/>
      <c r="IB1539" s="28"/>
      <c r="IC1539" s="28"/>
      <c r="ID1539" s="28"/>
      <c r="IE1539" s="28"/>
      <c r="IF1539" s="28"/>
      <c r="IG1539" s="28"/>
      <c r="IH1539" s="28"/>
      <c r="II1539" s="28"/>
      <c r="IJ1539" s="28"/>
      <c r="IK1539" s="28"/>
      <c r="IL1539" s="28"/>
      <c r="IM1539" s="28"/>
      <c r="IN1539" s="28"/>
      <c r="IO1539" s="28"/>
      <c r="IP1539" s="28"/>
      <c r="IQ1539" s="28"/>
      <c r="IR1539" s="28"/>
      <c r="IS1539" s="28"/>
      <c r="IT1539" s="28"/>
      <c r="IU1539" s="28"/>
      <c r="IV1539" s="28"/>
    </row>
    <row r="1540" spans="1:256" s="50" customFormat="1" ht="18">
      <c r="A1540" s="330" t="s">
        <v>832</v>
      </c>
      <c r="B1540" s="28"/>
      <c r="C1540" s="275"/>
      <c r="D1540" s="418" t="s">
        <v>129</v>
      </c>
      <c r="E1540" s="50">
        <f t="shared" si="26"/>
        <v>3</v>
      </c>
      <c r="F1540" s="284">
        <f t="shared" si="27"/>
        <v>0</v>
      </c>
      <c r="N1540" s="28"/>
      <c r="R1540" s="194"/>
      <c r="T1540" s="28"/>
      <c r="U1540" s="28"/>
      <c r="V1540" s="28"/>
      <c r="AA1540" s="194"/>
      <c r="AC1540" s="28"/>
      <c r="AD1540" s="28"/>
      <c r="AE1540" s="28"/>
      <c r="AJ1540" s="194"/>
      <c r="AL1540" s="28"/>
      <c r="AM1540" s="28"/>
      <c r="AN1540" s="28"/>
      <c r="AS1540" s="194"/>
      <c r="AU1540" s="28"/>
      <c r="AV1540" s="28"/>
      <c r="AW1540" s="28"/>
      <c r="BB1540" s="194"/>
      <c r="BD1540" s="28"/>
      <c r="BE1540" s="28"/>
      <c r="BF1540" s="28"/>
      <c r="BK1540" s="194"/>
      <c r="BM1540" s="28"/>
      <c r="BN1540" s="28"/>
      <c r="BO1540" s="28"/>
      <c r="BT1540" s="194"/>
      <c r="BV1540" s="28"/>
      <c r="BW1540" s="28"/>
      <c r="BX1540" s="28"/>
      <c r="CC1540" s="194"/>
      <c r="CE1540" s="28"/>
      <c r="CF1540" s="28"/>
      <c r="CG1540" s="28"/>
      <c r="CL1540" s="194"/>
      <c r="CN1540" s="28"/>
      <c r="CO1540" s="28"/>
      <c r="CP1540" s="28"/>
      <c r="CU1540" s="194"/>
      <c r="CW1540" s="28"/>
      <c r="CX1540" s="28"/>
      <c r="CY1540" s="28"/>
      <c r="DD1540" s="194"/>
      <c r="DF1540" s="28"/>
      <c r="DG1540" s="28"/>
      <c r="DH1540" s="28"/>
      <c r="DM1540" s="194"/>
      <c r="DO1540" s="28"/>
      <c r="DP1540" s="28"/>
      <c r="DQ1540" s="28"/>
      <c r="DV1540" s="194"/>
      <c r="DX1540" s="28"/>
      <c r="DY1540" s="28"/>
      <c r="DZ1540" s="28"/>
      <c r="EE1540" s="194"/>
      <c r="EG1540" s="28"/>
      <c r="EH1540" s="28"/>
      <c r="EI1540" s="28"/>
      <c r="EN1540" s="194"/>
      <c r="EP1540" s="28"/>
      <c r="EQ1540" s="28"/>
      <c r="ER1540" s="28"/>
      <c r="EW1540" s="194"/>
      <c r="EY1540" s="28"/>
      <c r="EZ1540" s="28"/>
      <c r="FA1540" s="28"/>
      <c r="FF1540" s="194"/>
      <c r="FH1540" s="28"/>
      <c r="FI1540" s="28"/>
      <c r="FJ1540" s="28"/>
      <c r="FO1540" s="194"/>
      <c r="FQ1540" s="28"/>
      <c r="FR1540" s="28"/>
      <c r="FS1540" s="28"/>
      <c r="FX1540" s="194"/>
      <c r="FZ1540" s="28"/>
      <c r="GA1540" s="28"/>
      <c r="GB1540" s="28"/>
      <c r="GG1540" s="194"/>
      <c r="GI1540" s="28"/>
      <c r="GJ1540" s="28"/>
      <c r="GK1540" s="28"/>
      <c r="GP1540" s="194"/>
      <c r="GR1540" s="28"/>
      <c r="GS1540" s="28"/>
      <c r="GT1540" s="28"/>
      <c r="GY1540" s="194"/>
      <c r="HA1540" s="28"/>
      <c r="HB1540" s="28"/>
      <c r="HC1540" s="28"/>
      <c r="HH1540" s="194"/>
      <c r="HJ1540" s="28"/>
      <c r="HK1540" s="28"/>
      <c r="HL1540" s="28"/>
      <c r="HQ1540" s="28"/>
      <c r="HR1540" s="28"/>
      <c r="HS1540" s="28"/>
      <c r="HT1540" s="28"/>
      <c r="HU1540" s="28"/>
      <c r="HV1540" s="28"/>
      <c r="HW1540" s="28"/>
      <c r="HX1540" s="28"/>
      <c r="HY1540" s="28"/>
      <c r="HZ1540" s="28"/>
      <c r="IA1540" s="28"/>
      <c r="IB1540" s="28"/>
      <c r="IC1540" s="28"/>
      <c r="ID1540" s="28"/>
      <c r="IE1540" s="28"/>
      <c r="IF1540" s="28"/>
      <c r="IG1540" s="28"/>
      <c r="IH1540" s="28"/>
      <c r="II1540" s="28"/>
      <c r="IJ1540" s="28"/>
      <c r="IK1540" s="28"/>
      <c r="IL1540" s="28"/>
      <c r="IM1540" s="28"/>
      <c r="IN1540" s="28"/>
      <c r="IO1540" s="28"/>
      <c r="IP1540" s="28"/>
      <c r="IQ1540" s="28"/>
      <c r="IR1540" s="28"/>
      <c r="IS1540" s="28"/>
      <c r="IT1540" s="28"/>
      <c r="IU1540" s="28"/>
      <c r="IV1540" s="28"/>
    </row>
    <row r="1541" spans="1:256" s="50" customFormat="1" ht="18.75">
      <c r="A1541" s="330" t="s">
        <v>688</v>
      </c>
      <c r="B1541" s="417"/>
      <c r="C1541" s="417"/>
      <c r="D1541" s="1" t="s">
        <v>131</v>
      </c>
      <c r="E1541" s="50">
        <f t="shared" si="26"/>
        <v>10</v>
      </c>
      <c r="F1541" s="284">
        <f t="shared" si="27"/>
        <v>2</v>
      </c>
      <c r="I1541" s="50">
        <v>2</v>
      </c>
      <c r="N1541" s="28"/>
      <c r="R1541" s="194"/>
      <c r="T1541" s="28"/>
      <c r="U1541" s="28"/>
      <c r="V1541" s="28"/>
      <c r="AA1541" s="194"/>
      <c r="AC1541" s="28"/>
      <c r="AD1541" s="28"/>
      <c r="AE1541" s="28"/>
      <c r="AJ1541" s="194"/>
      <c r="AL1541" s="28"/>
      <c r="AM1541" s="28"/>
      <c r="AN1541" s="28"/>
      <c r="AS1541" s="194"/>
      <c r="AU1541" s="28"/>
      <c r="AV1541" s="28"/>
      <c r="AW1541" s="28"/>
      <c r="BB1541" s="194"/>
      <c r="BD1541" s="28"/>
      <c r="BE1541" s="28"/>
      <c r="BF1541" s="28"/>
      <c r="BK1541" s="194"/>
      <c r="BM1541" s="28"/>
      <c r="BN1541" s="28"/>
      <c r="BO1541" s="28"/>
      <c r="BT1541" s="194"/>
      <c r="BV1541" s="28"/>
      <c r="BW1541" s="28"/>
      <c r="BX1541" s="28"/>
      <c r="CC1541" s="194"/>
      <c r="CE1541" s="28"/>
      <c r="CF1541" s="28"/>
      <c r="CG1541" s="28"/>
      <c r="CL1541" s="194"/>
      <c r="CN1541" s="28"/>
      <c r="CO1541" s="28"/>
      <c r="CP1541" s="28"/>
      <c r="CU1541" s="194"/>
      <c r="CW1541" s="28"/>
      <c r="CX1541" s="28"/>
      <c r="CY1541" s="28"/>
      <c r="DD1541" s="194"/>
      <c r="DF1541" s="28"/>
      <c r="DG1541" s="28"/>
      <c r="DH1541" s="28"/>
      <c r="DM1541" s="194"/>
      <c r="DO1541" s="28"/>
      <c r="DP1541" s="28"/>
      <c r="DQ1541" s="28"/>
      <c r="DV1541" s="194"/>
      <c r="DX1541" s="28"/>
      <c r="DY1541" s="28"/>
      <c r="DZ1541" s="28"/>
      <c r="EE1541" s="194"/>
      <c r="EG1541" s="28"/>
      <c r="EH1541" s="28"/>
      <c r="EI1541" s="28"/>
      <c r="EN1541" s="194"/>
      <c r="EP1541" s="28"/>
      <c r="EQ1541" s="28"/>
      <c r="ER1541" s="28"/>
      <c r="EW1541" s="194"/>
      <c r="EY1541" s="28"/>
      <c r="EZ1541" s="28"/>
      <c r="FA1541" s="28"/>
      <c r="FF1541" s="194"/>
      <c r="FH1541" s="28"/>
      <c r="FI1541" s="28"/>
      <c r="FJ1541" s="28"/>
      <c r="FO1541" s="194"/>
      <c r="FQ1541" s="28"/>
      <c r="FR1541" s="28"/>
      <c r="FS1541" s="28"/>
      <c r="FX1541" s="194"/>
      <c r="FZ1541" s="28"/>
      <c r="GA1541" s="28"/>
      <c r="GB1541" s="28"/>
      <c r="GG1541" s="194"/>
      <c r="GI1541" s="28"/>
      <c r="GJ1541" s="28"/>
      <c r="GK1541" s="28"/>
      <c r="GP1541" s="194"/>
      <c r="GR1541" s="28"/>
      <c r="GS1541" s="28"/>
      <c r="GT1541" s="28"/>
      <c r="GY1541" s="194"/>
      <c r="HA1541" s="28"/>
      <c r="HB1541" s="28"/>
      <c r="HC1541" s="28"/>
      <c r="HH1541" s="194"/>
      <c r="HJ1541" s="28"/>
      <c r="HK1541" s="28"/>
      <c r="HL1541" s="28"/>
      <c r="HQ1541" s="28"/>
      <c r="HR1541" s="28"/>
      <c r="HS1541" s="28"/>
      <c r="HT1541" s="28"/>
      <c r="HU1541" s="28"/>
      <c r="HV1541" s="28"/>
      <c r="HW1541" s="28"/>
      <c r="HX1541" s="28"/>
      <c r="HY1541" s="28"/>
      <c r="HZ1541" s="28"/>
      <c r="IA1541" s="28"/>
      <c r="IB1541" s="28"/>
      <c r="IC1541" s="28"/>
      <c r="ID1541" s="28"/>
      <c r="IE1541" s="28"/>
      <c r="IF1541" s="28"/>
      <c r="IG1541" s="28"/>
      <c r="IH1541" s="28"/>
      <c r="II1541" s="28"/>
      <c r="IJ1541" s="28"/>
      <c r="IK1541" s="28"/>
      <c r="IL1541" s="28"/>
      <c r="IM1541" s="28"/>
      <c r="IN1541" s="28"/>
      <c r="IO1541" s="28"/>
      <c r="IP1541" s="28"/>
      <c r="IQ1541" s="28"/>
      <c r="IR1541" s="28"/>
      <c r="IS1541" s="28"/>
      <c r="IT1541" s="28"/>
      <c r="IU1541" s="28"/>
      <c r="IV1541" s="28"/>
    </row>
    <row r="1542" spans="1:256" s="50" customFormat="1" ht="18">
      <c r="A1542" s="206" t="s">
        <v>2806</v>
      </c>
      <c r="B1542" s="420"/>
      <c r="C1542" s="420"/>
      <c r="D1542" s="418" t="s">
        <v>132</v>
      </c>
      <c r="E1542" s="50">
        <f t="shared" si="26"/>
        <v>10</v>
      </c>
      <c r="F1542" s="284">
        <f t="shared" si="27"/>
        <v>1</v>
      </c>
      <c r="I1542" s="50">
        <v>1</v>
      </c>
      <c r="N1542" s="28"/>
      <c r="R1542" s="194"/>
      <c r="T1542" s="28"/>
      <c r="U1542" s="28"/>
      <c r="V1542" s="28"/>
      <c r="AA1542" s="194"/>
      <c r="AC1542" s="28"/>
      <c r="AD1542" s="28"/>
      <c r="AE1542" s="28"/>
      <c r="AJ1542" s="194"/>
      <c r="AL1542" s="28"/>
      <c r="AM1542" s="28"/>
      <c r="AN1542" s="28"/>
      <c r="AS1542" s="194"/>
      <c r="AU1542" s="28"/>
      <c r="AV1542" s="28"/>
      <c r="AW1542" s="28"/>
      <c r="BB1542" s="194"/>
      <c r="BD1542" s="28"/>
      <c r="BE1542" s="28"/>
      <c r="BF1542" s="28"/>
      <c r="BK1542" s="194"/>
      <c r="BM1542" s="28"/>
      <c r="BN1542" s="28"/>
      <c r="BO1542" s="28"/>
      <c r="BT1542" s="194"/>
      <c r="BV1542" s="28"/>
      <c r="BW1542" s="28"/>
      <c r="BX1542" s="28"/>
      <c r="CC1542" s="194"/>
      <c r="CE1542" s="28"/>
      <c r="CF1542" s="28"/>
      <c r="CG1542" s="28"/>
      <c r="CL1542" s="194"/>
      <c r="CN1542" s="28"/>
      <c r="CO1542" s="28"/>
      <c r="CP1542" s="28"/>
      <c r="CU1542" s="194"/>
      <c r="CW1542" s="28"/>
      <c r="CX1542" s="28"/>
      <c r="CY1542" s="28"/>
      <c r="DD1542" s="194"/>
      <c r="DF1542" s="28"/>
      <c r="DG1542" s="28"/>
      <c r="DH1542" s="28"/>
      <c r="DM1542" s="194"/>
      <c r="DO1542" s="28"/>
      <c r="DP1542" s="28"/>
      <c r="DQ1542" s="28"/>
      <c r="DV1542" s="194"/>
      <c r="DX1542" s="28"/>
      <c r="DY1542" s="28"/>
      <c r="DZ1542" s="28"/>
      <c r="EE1542" s="194"/>
      <c r="EG1542" s="28"/>
      <c r="EH1542" s="28"/>
      <c r="EI1542" s="28"/>
      <c r="EN1542" s="194"/>
      <c r="EP1542" s="28"/>
      <c r="EQ1542" s="28"/>
      <c r="ER1542" s="28"/>
      <c r="EW1542" s="194"/>
      <c r="EY1542" s="28"/>
      <c r="EZ1542" s="28"/>
      <c r="FA1542" s="28"/>
      <c r="FF1542" s="194"/>
      <c r="FH1542" s="28"/>
      <c r="FI1542" s="28"/>
      <c r="FJ1542" s="28"/>
      <c r="FO1542" s="194"/>
      <c r="FQ1542" s="28"/>
      <c r="FR1542" s="28"/>
      <c r="FS1542" s="28"/>
      <c r="FX1542" s="194"/>
      <c r="FZ1542" s="28"/>
      <c r="GA1542" s="28"/>
      <c r="GB1542" s="28"/>
      <c r="GG1542" s="194"/>
      <c r="GI1542" s="28"/>
      <c r="GJ1542" s="28"/>
      <c r="GK1542" s="28"/>
      <c r="GP1542" s="194"/>
      <c r="GR1542" s="28"/>
      <c r="GS1542" s="28"/>
      <c r="GT1542" s="28"/>
      <c r="GY1542" s="194"/>
      <c r="HA1542" s="28"/>
      <c r="HB1542" s="28"/>
      <c r="HC1542" s="28"/>
      <c r="HH1542" s="194"/>
      <c r="HJ1542" s="28"/>
      <c r="HK1542" s="28"/>
      <c r="HL1542" s="28"/>
      <c r="HQ1542" s="28"/>
      <c r="HR1542" s="28"/>
      <c r="HS1542" s="28"/>
      <c r="HT1542" s="28"/>
      <c r="HU1542" s="28"/>
      <c r="HV1542" s="28"/>
      <c r="HW1542" s="28"/>
      <c r="HX1542" s="28"/>
      <c r="HY1542" s="28"/>
      <c r="HZ1542" s="28"/>
      <c r="IA1542" s="28"/>
      <c r="IB1542" s="28"/>
      <c r="IC1542" s="28"/>
      <c r="ID1542" s="28"/>
      <c r="IE1542" s="28"/>
      <c r="IF1542" s="28"/>
      <c r="IG1542" s="28"/>
      <c r="IH1542" s="28"/>
      <c r="II1542" s="28"/>
      <c r="IJ1542" s="28"/>
      <c r="IK1542" s="28"/>
      <c r="IL1542" s="28"/>
      <c r="IM1542" s="28"/>
      <c r="IN1542" s="28"/>
      <c r="IO1542" s="28"/>
      <c r="IP1542" s="28"/>
      <c r="IQ1542" s="28"/>
      <c r="IR1542" s="28"/>
      <c r="IS1542" s="28"/>
      <c r="IT1542" s="28"/>
      <c r="IU1542" s="28"/>
      <c r="IV1542" s="28"/>
    </row>
    <row r="1543" spans="1:256" s="50" customFormat="1" ht="18">
      <c r="A1543" s="330" t="s">
        <v>579</v>
      </c>
      <c r="B1543" s="420"/>
      <c r="C1543" s="420"/>
      <c r="D1543" s="418" t="s">
        <v>135</v>
      </c>
      <c r="E1543" s="50">
        <f t="shared" si="26"/>
        <v>3</v>
      </c>
      <c r="F1543" s="284">
        <f t="shared" si="27"/>
        <v>51</v>
      </c>
      <c r="H1543" s="50">
        <v>28</v>
      </c>
      <c r="I1543" s="50">
        <v>23</v>
      </c>
      <c r="N1543" s="28"/>
      <c r="R1543" s="194"/>
      <c r="T1543" s="28"/>
      <c r="U1543" s="28"/>
      <c r="V1543" s="28"/>
      <c r="AA1543" s="194"/>
      <c r="AC1543" s="28"/>
      <c r="AD1543" s="28"/>
      <c r="AE1543" s="28"/>
      <c r="AJ1543" s="194"/>
      <c r="AL1543" s="28"/>
      <c r="AM1543" s="28"/>
      <c r="AN1543" s="28"/>
      <c r="AS1543" s="194"/>
      <c r="AU1543" s="28"/>
      <c r="AV1543" s="28"/>
      <c r="AW1543" s="28"/>
      <c r="BB1543" s="194"/>
      <c r="BD1543" s="28"/>
      <c r="BE1543" s="28"/>
      <c r="BF1543" s="28"/>
      <c r="BK1543" s="194"/>
      <c r="BM1543" s="28"/>
      <c r="BN1543" s="28"/>
      <c r="BO1543" s="28"/>
      <c r="BT1543" s="194"/>
      <c r="BV1543" s="28"/>
      <c r="BW1543" s="28"/>
      <c r="BX1543" s="28"/>
      <c r="CC1543" s="194"/>
      <c r="CE1543" s="28"/>
      <c r="CF1543" s="28"/>
      <c r="CG1543" s="28"/>
      <c r="CL1543" s="194"/>
      <c r="CN1543" s="28"/>
      <c r="CO1543" s="28"/>
      <c r="CP1543" s="28"/>
      <c r="CU1543" s="194"/>
      <c r="CW1543" s="28"/>
      <c r="CX1543" s="28"/>
      <c r="CY1543" s="28"/>
      <c r="DD1543" s="194"/>
      <c r="DF1543" s="28"/>
      <c r="DG1543" s="28"/>
      <c r="DH1543" s="28"/>
      <c r="DM1543" s="194"/>
      <c r="DO1543" s="28"/>
      <c r="DP1543" s="28"/>
      <c r="DQ1543" s="28"/>
      <c r="DV1543" s="194"/>
      <c r="DX1543" s="28"/>
      <c r="DY1543" s="28"/>
      <c r="DZ1543" s="28"/>
      <c r="EE1543" s="194"/>
      <c r="EG1543" s="28"/>
      <c r="EH1543" s="28"/>
      <c r="EI1543" s="28"/>
      <c r="EN1543" s="194"/>
      <c r="EP1543" s="28"/>
      <c r="EQ1543" s="28"/>
      <c r="ER1543" s="28"/>
      <c r="EW1543" s="194"/>
      <c r="EY1543" s="28"/>
      <c r="EZ1543" s="28"/>
      <c r="FA1543" s="28"/>
      <c r="FF1543" s="194"/>
      <c r="FH1543" s="28"/>
      <c r="FI1543" s="28"/>
      <c r="FJ1543" s="28"/>
      <c r="FO1543" s="194"/>
      <c r="FQ1543" s="28"/>
      <c r="FR1543" s="28"/>
      <c r="FS1543" s="28"/>
      <c r="FX1543" s="194"/>
      <c r="FZ1543" s="28"/>
      <c r="GA1543" s="28"/>
      <c r="GB1543" s="28"/>
      <c r="GG1543" s="194"/>
      <c r="GI1543" s="28"/>
      <c r="GJ1543" s="28"/>
      <c r="GK1543" s="28"/>
      <c r="GP1543" s="194"/>
      <c r="GR1543" s="28"/>
      <c r="GS1543" s="28"/>
      <c r="GT1543" s="28"/>
      <c r="GY1543" s="194"/>
      <c r="HA1543" s="28"/>
      <c r="HB1543" s="28"/>
      <c r="HC1543" s="28"/>
      <c r="HH1543" s="194"/>
      <c r="HJ1543" s="28"/>
      <c r="HK1543" s="28"/>
      <c r="HL1543" s="28"/>
      <c r="HQ1543" s="28"/>
      <c r="HR1543" s="28"/>
      <c r="HS1543" s="28"/>
      <c r="HT1543" s="28"/>
      <c r="HU1543" s="28"/>
      <c r="HV1543" s="28"/>
      <c r="HW1543" s="28"/>
      <c r="HX1543" s="28"/>
      <c r="HY1543" s="28"/>
      <c r="HZ1543" s="28"/>
      <c r="IA1543" s="28"/>
      <c r="IB1543" s="28"/>
      <c r="IC1543" s="28"/>
      <c r="ID1543" s="28"/>
      <c r="IE1543" s="28"/>
      <c r="IF1543" s="28"/>
      <c r="IG1543" s="28"/>
      <c r="IH1543" s="28"/>
      <c r="II1543" s="28"/>
      <c r="IJ1543" s="28"/>
      <c r="IK1543" s="28"/>
      <c r="IL1543" s="28"/>
      <c r="IM1543" s="28"/>
      <c r="IN1543" s="28"/>
      <c r="IO1543" s="28"/>
      <c r="IP1543" s="28"/>
      <c r="IQ1543" s="28"/>
      <c r="IR1543" s="28"/>
      <c r="IS1543" s="28"/>
      <c r="IT1543" s="28"/>
      <c r="IU1543" s="28"/>
      <c r="IV1543" s="28"/>
    </row>
    <row r="1544" spans="1:256" s="50" customFormat="1" ht="18">
      <c r="A1544" s="330" t="s">
        <v>2146</v>
      </c>
      <c r="B1544" s="28"/>
      <c r="C1544" s="420"/>
      <c r="D1544" s="418" t="s">
        <v>129</v>
      </c>
      <c r="E1544" s="50">
        <f t="shared" si="26"/>
        <v>0</v>
      </c>
      <c r="F1544" s="284">
        <f t="shared" si="27"/>
        <v>0</v>
      </c>
      <c r="N1544" s="28"/>
      <c r="R1544" s="194"/>
      <c r="T1544" s="28"/>
      <c r="U1544" s="28"/>
      <c r="V1544" s="28"/>
      <c r="AA1544" s="194"/>
      <c r="AC1544" s="28"/>
      <c r="AD1544" s="28"/>
      <c r="AE1544" s="28"/>
      <c r="AJ1544" s="194"/>
      <c r="AL1544" s="28"/>
      <c r="AM1544" s="28"/>
      <c r="AN1544" s="28"/>
      <c r="AS1544" s="194"/>
      <c r="AU1544" s="28"/>
      <c r="AV1544" s="28"/>
      <c r="AW1544" s="28"/>
      <c r="BB1544" s="194"/>
      <c r="BD1544" s="28"/>
      <c r="BE1544" s="28"/>
      <c r="BF1544" s="28"/>
      <c r="BK1544" s="194"/>
      <c r="BM1544" s="28"/>
      <c r="BN1544" s="28"/>
      <c r="BO1544" s="28"/>
      <c r="BT1544" s="194"/>
      <c r="BV1544" s="28"/>
      <c r="BW1544" s="28"/>
      <c r="BX1544" s="28"/>
      <c r="CC1544" s="194"/>
      <c r="CE1544" s="28"/>
      <c r="CF1544" s="28"/>
      <c r="CG1544" s="28"/>
      <c r="CL1544" s="194"/>
      <c r="CN1544" s="28"/>
      <c r="CO1544" s="28"/>
      <c r="CP1544" s="28"/>
      <c r="CU1544" s="194"/>
      <c r="CW1544" s="28"/>
      <c r="CX1544" s="28"/>
      <c r="CY1544" s="28"/>
      <c r="DD1544" s="194"/>
      <c r="DF1544" s="28"/>
      <c r="DG1544" s="28"/>
      <c r="DH1544" s="28"/>
      <c r="DM1544" s="194"/>
      <c r="DO1544" s="28"/>
      <c r="DP1544" s="28"/>
      <c r="DQ1544" s="28"/>
      <c r="DV1544" s="194"/>
      <c r="DX1544" s="28"/>
      <c r="DY1544" s="28"/>
      <c r="DZ1544" s="28"/>
      <c r="EE1544" s="194"/>
      <c r="EG1544" s="28"/>
      <c r="EH1544" s="28"/>
      <c r="EI1544" s="28"/>
      <c r="EN1544" s="194"/>
      <c r="EP1544" s="28"/>
      <c r="EQ1544" s="28"/>
      <c r="ER1544" s="28"/>
      <c r="EW1544" s="194"/>
      <c r="EY1544" s="28"/>
      <c r="EZ1544" s="28"/>
      <c r="FA1544" s="28"/>
      <c r="FF1544" s="194"/>
      <c r="FH1544" s="28"/>
      <c r="FI1544" s="28"/>
      <c r="FJ1544" s="28"/>
      <c r="FO1544" s="194"/>
      <c r="FQ1544" s="28"/>
      <c r="FR1544" s="28"/>
      <c r="FS1544" s="28"/>
      <c r="FX1544" s="194"/>
      <c r="FZ1544" s="28"/>
      <c r="GA1544" s="28"/>
      <c r="GB1544" s="28"/>
      <c r="GG1544" s="194"/>
      <c r="GI1544" s="28"/>
      <c r="GJ1544" s="28"/>
      <c r="GK1544" s="28"/>
      <c r="GP1544" s="194"/>
      <c r="GR1544" s="28"/>
      <c r="GS1544" s="28"/>
      <c r="GT1544" s="28"/>
      <c r="GY1544" s="194"/>
      <c r="HA1544" s="28"/>
      <c r="HB1544" s="28"/>
      <c r="HC1544" s="28"/>
      <c r="HH1544" s="194"/>
      <c r="HJ1544" s="28"/>
      <c r="HK1544" s="28"/>
      <c r="HL1544" s="28"/>
      <c r="HQ1544" s="28"/>
      <c r="HR1544" s="28"/>
      <c r="HS1544" s="28"/>
      <c r="HT1544" s="28"/>
      <c r="HU1544" s="28"/>
      <c r="HV1544" s="28"/>
      <c r="HW1544" s="28"/>
      <c r="HX1544" s="28"/>
      <c r="HY1544" s="28"/>
      <c r="HZ1544" s="28"/>
      <c r="IA1544" s="28"/>
      <c r="IB1544" s="28"/>
      <c r="IC1544" s="28"/>
      <c r="ID1544" s="28"/>
      <c r="IE1544" s="28"/>
      <c r="IF1544" s="28"/>
      <c r="IG1544" s="28"/>
      <c r="IH1544" s="28"/>
      <c r="II1544" s="28"/>
      <c r="IJ1544" s="28"/>
      <c r="IK1544" s="28"/>
      <c r="IL1544" s="28"/>
      <c r="IM1544" s="28"/>
      <c r="IN1544" s="28"/>
      <c r="IO1544" s="28"/>
      <c r="IP1544" s="28"/>
      <c r="IQ1544" s="28"/>
      <c r="IR1544" s="28"/>
      <c r="IS1544" s="28"/>
      <c r="IT1544" s="28"/>
      <c r="IU1544" s="28"/>
      <c r="IV1544" s="28"/>
    </row>
    <row r="1545" spans="1:256" s="50" customFormat="1" ht="18">
      <c r="A1545" s="330" t="s">
        <v>856</v>
      </c>
      <c r="B1545" s="420"/>
      <c r="C1545" s="420"/>
      <c r="D1545" s="418" t="s">
        <v>132</v>
      </c>
      <c r="E1545" s="50">
        <f t="shared" si="26"/>
        <v>3</v>
      </c>
      <c r="F1545" s="284">
        <f t="shared" si="27"/>
        <v>49</v>
      </c>
      <c r="H1545" s="50">
        <v>5</v>
      </c>
      <c r="I1545" s="50">
        <v>25</v>
      </c>
      <c r="J1545" s="50">
        <v>19</v>
      </c>
      <c r="N1545" s="28"/>
      <c r="R1545" s="194"/>
      <c r="T1545" s="28"/>
      <c r="U1545" s="28"/>
      <c r="V1545" s="28"/>
      <c r="AA1545" s="194"/>
      <c r="AC1545" s="28"/>
      <c r="AD1545" s="28"/>
      <c r="AE1545" s="28"/>
      <c r="AJ1545" s="194"/>
      <c r="AL1545" s="28"/>
      <c r="AM1545" s="28"/>
      <c r="AN1545" s="28"/>
      <c r="AS1545" s="194"/>
      <c r="AU1545" s="28"/>
      <c r="AV1545" s="28"/>
      <c r="AW1545" s="28"/>
      <c r="BB1545" s="194"/>
      <c r="BD1545" s="28"/>
      <c r="BE1545" s="28"/>
      <c r="BF1545" s="28"/>
      <c r="BK1545" s="194"/>
      <c r="BM1545" s="28"/>
      <c r="BN1545" s="28"/>
      <c r="BO1545" s="28"/>
      <c r="BT1545" s="194"/>
      <c r="BV1545" s="28"/>
      <c r="BW1545" s="28"/>
      <c r="BX1545" s="28"/>
      <c r="CC1545" s="194"/>
      <c r="CE1545" s="28"/>
      <c r="CF1545" s="28"/>
      <c r="CG1545" s="28"/>
      <c r="CL1545" s="194"/>
      <c r="CN1545" s="28"/>
      <c r="CO1545" s="28"/>
      <c r="CP1545" s="28"/>
      <c r="CU1545" s="194"/>
      <c r="CW1545" s="28"/>
      <c r="CX1545" s="28"/>
      <c r="CY1545" s="28"/>
      <c r="DD1545" s="194"/>
      <c r="DF1545" s="28"/>
      <c r="DG1545" s="28"/>
      <c r="DH1545" s="28"/>
      <c r="DM1545" s="194"/>
      <c r="DO1545" s="28"/>
      <c r="DP1545" s="28"/>
      <c r="DQ1545" s="28"/>
      <c r="DV1545" s="194"/>
      <c r="DX1545" s="28"/>
      <c r="DY1545" s="28"/>
      <c r="DZ1545" s="28"/>
      <c r="EE1545" s="194"/>
      <c r="EG1545" s="28"/>
      <c r="EH1545" s="28"/>
      <c r="EI1545" s="28"/>
      <c r="EN1545" s="194"/>
      <c r="EP1545" s="28"/>
      <c r="EQ1545" s="28"/>
      <c r="ER1545" s="28"/>
      <c r="EW1545" s="194"/>
      <c r="EY1545" s="28"/>
      <c r="EZ1545" s="28"/>
      <c r="FA1545" s="28"/>
      <c r="FF1545" s="194"/>
      <c r="FH1545" s="28"/>
      <c r="FI1545" s="28"/>
      <c r="FJ1545" s="28"/>
      <c r="FO1545" s="194"/>
      <c r="FQ1545" s="28"/>
      <c r="FR1545" s="28"/>
      <c r="FS1545" s="28"/>
      <c r="FX1545" s="194"/>
      <c r="FZ1545" s="28"/>
      <c r="GA1545" s="28"/>
      <c r="GB1545" s="28"/>
      <c r="GG1545" s="194"/>
      <c r="GI1545" s="28"/>
      <c r="GJ1545" s="28"/>
      <c r="GK1545" s="28"/>
      <c r="GP1545" s="194"/>
      <c r="GR1545" s="28"/>
      <c r="GS1545" s="28"/>
      <c r="GT1545" s="28"/>
      <c r="GY1545" s="194"/>
      <c r="HA1545" s="28"/>
      <c r="HB1545" s="28"/>
      <c r="HC1545" s="28"/>
      <c r="HH1545" s="194"/>
      <c r="HJ1545" s="28"/>
      <c r="HK1545" s="28"/>
      <c r="HL1545" s="28"/>
      <c r="HQ1545" s="28"/>
      <c r="HR1545" s="28"/>
      <c r="HS1545" s="28"/>
      <c r="HT1545" s="28"/>
      <c r="HU1545" s="28"/>
      <c r="HV1545" s="28"/>
      <c r="HW1545" s="28"/>
      <c r="HX1545" s="28"/>
      <c r="HY1545" s="28"/>
      <c r="HZ1545" s="28"/>
      <c r="IA1545" s="28"/>
      <c r="IB1545" s="28"/>
      <c r="IC1545" s="28"/>
      <c r="ID1545" s="28"/>
      <c r="IE1545" s="28"/>
      <c r="IF1545" s="28"/>
      <c r="IG1545" s="28"/>
      <c r="IH1545" s="28"/>
      <c r="II1545" s="28"/>
      <c r="IJ1545" s="28"/>
      <c r="IK1545" s="28"/>
      <c r="IL1545" s="28"/>
      <c r="IM1545" s="28"/>
      <c r="IN1545" s="28"/>
      <c r="IO1545" s="28"/>
      <c r="IP1545" s="28"/>
      <c r="IQ1545" s="28"/>
      <c r="IR1545" s="28"/>
      <c r="IS1545" s="28"/>
      <c r="IT1545" s="28"/>
      <c r="IU1545" s="28"/>
      <c r="IV1545" s="28"/>
    </row>
    <row r="1546" spans="1:256" s="50" customFormat="1" ht="18">
      <c r="A1546" s="206" t="s">
        <v>2859</v>
      </c>
      <c r="B1546" s="28"/>
      <c r="C1546" s="275"/>
      <c r="D1546" s="418" t="s">
        <v>129</v>
      </c>
      <c r="E1546" s="50">
        <f t="shared" si="26"/>
        <v>0</v>
      </c>
      <c r="F1546" s="284">
        <f t="shared" si="27"/>
        <v>0</v>
      </c>
      <c r="L1546" s="28"/>
      <c r="N1546" s="28"/>
      <c r="R1546" s="194"/>
      <c r="T1546" s="28"/>
      <c r="U1546" s="28"/>
      <c r="V1546" s="28"/>
      <c r="AA1546" s="194"/>
      <c r="AC1546" s="28"/>
      <c r="AD1546" s="28"/>
      <c r="AE1546" s="28"/>
      <c r="AJ1546" s="194"/>
      <c r="AL1546" s="28"/>
      <c r="AM1546" s="28"/>
      <c r="AN1546" s="28"/>
      <c r="AS1546" s="194"/>
      <c r="AU1546" s="28"/>
      <c r="AV1546" s="28"/>
      <c r="AW1546" s="28"/>
      <c r="BB1546" s="194"/>
      <c r="BD1546" s="28"/>
      <c r="BE1546" s="28"/>
      <c r="BF1546" s="28"/>
      <c r="BK1546" s="194"/>
      <c r="BM1546" s="28"/>
      <c r="BN1546" s="28"/>
      <c r="BO1546" s="28"/>
      <c r="BT1546" s="194"/>
      <c r="BV1546" s="28"/>
      <c r="BW1546" s="28"/>
      <c r="BX1546" s="28"/>
      <c r="CC1546" s="194"/>
      <c r="CE1546" s="28"/>
      <c r="CF1546" s="28"/>
      <c r="CG1546" s="28"/>
      <c r="CL1546" s="194"/>
      <c r="CN1546" s="28"/>
      <c r="CO1546" s="28"/>
      <c r="CP1546" s="28"/>
      <c r="CU1546" s="194"/>
      <c r="CW1546" s="28"/>
      <c r="CX1546" s="28"/>
      <c r="CY1546" s="28"/>
      <c r="DD1546" s="194"/>
      <c r="DF1546" s="28"/>
      <c r="DG1546" s="28"/>
      <c r="DH1546" s="28"/>
      <c r="DM1546" s="194"/>
      <c r="DO1546" s="28"/>
      <c r="DP1546" s="28"/>
      <c r="DQ1546" s="28"/>
      <c r="DV1546" s="194"/>
      <c r="DX1546" s="28"/>
      <c r="DY1546" s="28"/>
      <c r="DZ1546" s="28"/>
      <c r="EE1546" s="194"/>
      <c r="EG1546" s="28"/>
      <c r="EH1546" s="28"/>
      <c r="EI1546" s="28"/>
      <c r="EN1546" s="194"/>
      <c r="EP1546" s="28"/>
      <c r="EQ1546" s="28"/>
      <c r="ER1546" s="28"/>
      <c r="EW1546" s="194"/>
      <c r="EY1546" s="28"/>
      <c r="EZ1546" s="28"/>
      <c r="FA1546" s="28"/>
      <c r="FF1546" s="194"/>
      <c r="FH1546" s="28"/>
      <c r="FI1546" s="28"/>
      <c r="FJ1546" s="28"/>
      <c r="FO1546" s="194"/>
      <c r="FQ1546" s="28"/>
      <c r="FR1546" s="28"/>
      <c r="FS1546" s="28"/>
      <c r="FX1546" s="194"/>
      <c r="FZ1546" s="28"/>
      <c r="GA1546" s="28"/>
      <c r="GB1546" s="28"/>
      <c r="GG1546" s="194"/>
      <c r="GI1546" s="28"/>
      <c r="GJ1546" s="28"/>
      <c r="GK1546" s="28"/>
      <c r="GP1546" s="194"/>
      <c r="GR1546" s="28"/>
      <c r="GS1546" s="28"/>
      <c r="GT1546" s="28"/>
      <c r="GY1546" s="194"/>
      <c r="HA1546" s="28"/>
      <c r="HB1546" s="28"/>
      <c r="HC1546" s="28"/>
      <c r="HH1546" s="194"/>
      <c r="HJ1546" s="28"/>
      <c r="HK1546" s="28"/>
      <c r="HL1546" s="28"/>
      <c r="HQ1546" s="28"/>
      <c r="HR1546" s="28"/>
      <c r="HS1546" s="28"/>
      <c r="HT1546" s="28"/>
      <c r="HU1546" s="28"/>
      <c r="HV1546" s="28"/>
      <c r="HW1546" s="28"/>
      <c r="HX1546" s="28"/>
      <c r="HY1546" s="28"/>
      <c r="HZ1546" s="28"/>
      <c r="IA1546" s="28"/>
      <c r="IB1546" s="28"/>
      <c r="IC1546" s="28"/>
      <c r="ID1546" s="28"/>
      <c r="IE1546" s="28"/>
      <c r="IF1546" s="28"/>
      <c r="IG1546" s="28"/>
      <c r="IH1546" s="28"/>
      <c r="II1546" s="28"/>
      <c r="IJ1546" s="28"/>
      <c r="IK1546" s="28"/>
      <c r="IL1546" s="28"/>
      <c r="IM1546" s="28"/>
      <c r="IN1546" s="28"/>
      <c r="IO1546" s="28"/>
      <c r="IP1546" s="28"/>
      <c r="IQ1546" s="28"/>
      <c r="IR1546" s="28"/>
      <c r="IS1546" s="28"/>
      <c r="IT1546" s="28"/>
      <c r="IU1546" s="28"/>
      <c r="IV1546" s="28"/>
    </row>
    <row r="1547" spans="1:256" s="50" customFormat="1" ht="18">
      <c r="A1547" s="330" t="s">
        <v>1264</v>
      </c>
      <c r="B1547" s="420"/>
      <c r="C1547" s="420"/>
      <c r="D1547" s="418" t="s">
        <v>132</v>
      </c>
      <c r="E1547" s="50">
        <f t="shared" si="26"/>
        <v>6</v>
      </c>
      <c r="F1547" s="284">
        <f t="shared" si="27"/>
        <v>5</v>
      </c>
      <c r="H1547" s="50">
        <v>5</v>
      </c>
      <c r="N1547" s="28"/>
      <c r="R1547" s="194"/>
      <c r="T1547" s="28"/>
      <c r="U1547" s="28"/>
      <c r="V1547" s="28"/>
      <c r="AA1547" s="194"/>
      <c r="AC1547" s="28"/>
      <c r="AD1547" s="28"/>
      <c r="AE1547" s="28"/>
      <c r="AJ1547" s="194"/>
      <c r="AL1547" s="28"/>
      <c r="AM1547" s="28"/>
      <c r="AN1547" s="28"/>
      <c r="AS1547" s="194"/>
      <c r="AU1547" s="28"/>
      <c r="AV1547" s="28"/>
      <c r="AW1547" s="28"/>
      <c r="BB1547" s="194"/>
      <c r="BD1547" s="28"/>
      <c r="BE1547" s="28"/>
      <c r="BF1547" s="28"/>
      <c r="BK1547" s="194"/>
      <c r="BM1547" s="28"/>
      <c r="BN1547" s="28"/>
      <c r="BO1547" s="28"/>
      <c r="BT1547" s="194"/>
      <c r="BV1547" s="28"/>
      <c r="BW1547" s="28"/>
      <c r="BX1547" s="28"/>
      <c r="CC1547" s="194"/>
      <c r="CE1547" s="28"/>
      <c r="CF1547" s="28"/>
      <c r="CG1547" s="28"/>
      <c r="CL1547" s="194"/>
      <c r="CN1547" s="28"/>
      <c r="CO1547" s="28"/>
      <c r="CP1547" s="28"/>
      <c r="CU1547" s="194"/>
      <c r="CW1547" s="28"/>
      <c r="CX1547" s="28"/>
      <c r="CY1547" s="28"/>
      <c r="DD1547" s="194"/>
      <c r="DF1547" s="28"/>
      <c r="DG1547" s="28"/>
      <c r="DH1547" s="28"/>
      <c r="DM1547" s="194"/>
      <c r="DO1547" s="28"/>
      <c r="DP1547" s="28"/>
      <c r="DQ1547" s="28"/>
      <c r="DV1547" s="194"/>
      <c r="DX1547" s="28"/>
      <c r="DY1547" s="28"/>
      <c r="DZ1547" s="28"/>
      <c r="EE1547" s="194"/>
      <c r="EG1547" s="28"/>
      <c r="EH1547" s="28"/>
      <c r="EI1547" s="28"/>
      <c r="EN1547" s="194"/>
      <c r="EP1547" s="28"/>
      <c r="EQ1547" s="28"/>
      <c r="ER1547" s="28"/>
      <c r="EW1547" s="194"/>
      <c r="EY1547" s="28"/>
      <c r="EZ1547" s="28"/>
      <c r="FA1547" s="28"/>
      <c r="FF1547" s="194"/>
      <c r="FH1547" s="28"/>
      <c r="FI1547" s="28"/>
      <c r="FJ1547" s="28"/>
      <c r="FO1547" s="194"/>
      <c r="FQ1547" s="28"/>
      <c r="FR1547" s="28"/>
      <c r="FS1547" s="28"/>
      <c r="FX1547" s="194"/>
      <c r="FZ1547" s="28"/>
      <c r="GA1547" s="28"/>
      <c r="GB1547" s="28"/>
      <c r="GG1547" s="194"/>
      <c r="GI1547" s="28"/>
      <c r="GJ1547" s="28"/>
      <c r="GK1547" s="28"/>
      <c r="GP1547" s="194"/>
      <c r="GR1547" s="28"/>
      <c r="GS1547" s="28"/>
      <c r="GT1547" s="28"/>
      <c r="GY1547" s="194"/>
      <c r="HA1547" s="28"/>
      <c r="HB1547" s="28"/>
      <c r="HC1547" s="28"/>
      <c r="HH1547" s="194"/>
      <c r="HJ1547" s="28"/>
      <c r="HK1547" s="28"/>
      <c r="HL1547" s="28"/>
      <c r="HQ1547" s="28"/>
      <c r="HR1547" s="28"/>
      <c r="HS1547" s="28"/>
      <c r="HT1547" s="28"/>
      <c r="HU1547" s="28"/>
      <c r="HV1547" s="28"/>
      <c r="HW1547" s="28"/>
      <c r="HX1547" s="28"/>
      <c r="HY1547" s="28"/>
      <c r="HZ1547" s="28"/>
      <c r="IA1547" s="28"/>
      <c r="IB1547" s="28"/>
      <c r="IC1547" s="28"/>
      <c r="ID1547" s="28"/>
      <c r="IE1547" s="28"/>
      <c r="IF1547" s="28"/>
      <c r="IG1547" s="28"/>
      <c r="IH1547" s="28"/>
      <c r="II1547" s="28"/>
      <c r="IJ1547" s="28"/>
      <c r="IK1547" s="28"/>
      <c r="IL1547" s="28"/>
      <c r="IM1547" s="28"/>
      <c r="IN1547" s="28"/>
      <c r="IO1547" s="28"/>
      <c r="IP1547" s="28"/>
      <c r="IQ1547" s="28"/>
      <c r="IR1547" s="28"/>
      <c r="IS1547" s="28"/>
      <c r="IT1547" s="28"/>
      <c r="IU1547" s="28"/>
      <c r="IV1547" s="28"/>
    </row>
    <row r="1548" spans="1:256" s="50" customFormat="1" ht="18.75">
      <c r="A1548" s="330" t="s">
        <v>1229</v>
      </c>
      <c r="B1548" s="279"/>
      <c r="C1548" s="417"/>
      <c r="D1548" s="418" t="s">
        <v>137</v>
      </c>
      <c r="E1548" s="50">
        <f t="shared" si="26"/>
        <v>12</v>
      </c>
      <c r="F1548" s="284">
        <f t="shared" si="27"/>
        <v>79</v>
      </c>
      <c r="H1548" s="50">
        <v>48</v>
      </c>
      <c r="I1548" s="50">
        <v>25</v>
      </c>
      <c r="J1548" s="50">
        <v>6</v>
      </c>
      <c r="N1548" s="28"/>
      <c r="R1548" s="194"/>
      <c r="T1548" s="28"/>
      <c r="U1548" s="28"/>
      <c r="V1548" s="28"/>
      <c r="AA1548" s="194"/>
      <c r="AC1548" s="28"/>
      <c r="AD1548" s="28"/>
      <c r="AE1548" s="28"/>
      <c r="AJ1548" s="194"/>
      <c r="AL1548" s="28"/>
      <c r="AM1548" s="28"/>
      <c r="AN1548" s="28"/>
      <c r="AS1548" s="194"/>
      <c r="AU1548" s="28"/>
      <c r="AV1548" s="28"/>
      <c r="AW1548" s="28"/>
      <c r="BB1548" s="194"/>
      <c r="BD1548" s="28"/>
      <c r="BE1548" s="28"/>
      <c r="BF1548" s="28"/>
      <c r="BK1548" s="194"/>
      <c r="BM1548" s="28"/>
      <c r="BN1548" s="28"/>
      <c r="BO1548" s="28"/>
      <c r="BT1548" s="194"/>
      <c r="BV1548" s="28"/>
      <c r="BW1548" s="28"/>
      <c r="BX1548" s="28"/>
      <c r="CC1548" s="194"/>
      <c r="CE1548" s="28"/>
      <c r="CF1548" s="28"/>
      <c r="CG1548" s="28"/>
      <c r="CL1548" s="194"/>
      <c r="CN1548" s="28"/>
      <c r="CO1548" s="28"/>
      <c r="CP1548" s="28"/>
      <c r="CU1548" s="194"/>
      <c r="CW1548" s="28"/>
      <c r="CX1548" s="28"/>
      <c r="CY1548" s="28"/>
      <c r="DD1548" s="194"/>
      <c r="DF1548" s="28"/>
      <c r="DG1548" s="28"/>
      <c r="DH1548" s="28"/>
      <c r="DM1548" s="194"/>
      <c r="DO1548" s="28"/>
      <c r="DP1548" s="28"/>
      <c r="DQ1548" s="28"/>
      <c r="DV1548" s="194"/>
      <c r="DX1548" s="28"/>
      <c r="DY1548" s="28"/>
      <c r="DZ1548" s="28"/>
      <c r="EE1548" s="194"/>
      <c r="EG1548" s="28"/>
      <c r="EH1548" s="28"/>
      <c r="EI1548" s="28"/>
      <c r="EN1548" s="194"/>
      <c r="EP1548" s="28"/>
      <c r="EQ1548" s="28"/>
      <c r="ER1548" s="28"/>
      <c r="EW1548" s="194"/>
      <c r="EY1548" s="28"/>
      <c r="EZ1548" s="28"/>
      <c r="FA1548" s="28"/>
      <c r="FF1548" s="194"/>
      <c r="FH1548" s="28"/>
      <c r="FI1548" s="28"/>
      <c r="FJ1548" s="28"/>
      <c r="FO1548" s="194"/>
      <c r="FQ1548" s="28"/>
      <c r="FR1548" s="28"/>
      <c r="FS1548" s="28"/>
      <c r="FX1548" s="194"/>
      <c r="FZ1548" s="28"/>
      <c r="GA1548" s="28"/>
      <c r="GB1548" s="28"/>
      <c r="GG1548" s="194"/>
      <c r="GI1548" s="28"/>
      <c r="GJ1548" s="28"/>
      <c r="GK1548" s="28"/>
      <c r="GP1548" s="194"/>
      <c r="GR1548" s="28"/>
      <c r="GS1548" s="28"/>
      <c r="GT1548" s="28"/>
      <c r="GY1548" s="194"/>
      <c r="HA1548" s="28"/>
      <c r="HB1548" s="28"/>
      <c r="HC1548" s="28"/>
      <c r="HH1548" s="194"/>
      <c r="HJ1548" s="28"/>
      <c r="HK1548" s="28"/>
      <c r="HL1548" s="28"/>
      <c r="HQ1548" s="28"/>
      <c r="HR1548" s="28"/>
      <c r="HS1548" s="28"/>
      <c r="HT1548" s="28"/>
      <c r="HU1548" s="28"/>
      <c r="HV1548" s="28"/>
      <c r="HW1548" s="28"/>
      <c r="HX1548" s="28"/>
      <c r="HY1548" s="28"/>
      <c r="HZ1548" s="28"/>
      <c r="IA1548" s="28"/>
      <c r="IB1548" s="28"/>
      <c r="IC1548" s="28"/>
      <c r="ID1548" s="28"/>
      <c r="IE1548" s="28"/>
      <c r="IF1548" s="28"/>
      <c r="IG1548" s="28"/>
      <c r="IH1548" s="28"/>
      <c r="II1548" s="28"/>
      <c r="IJ1548" s="28"/>
      <c r="IK1548" s="28"/>
      <c r="IL1548" s="28"/>
      <c r="IM1548" s="28"/>
      <c r="IN1548" s="28"/>
      <c r="IO1548" s="28"/>
      <c r="IP1548" s="28"/>
      <c r="IQ1548" s="28"/>
      <c r="IR1548" s="28"/>
      <c r="IS1548" s="28"/>
      <c r="IT1548" s="28"/>
      <c r="IU1548" s="28"/>
      <c r="IV1548" s="28"/>
    </row>
    <row r="1549" spans="1:256" s="50" customFormat="1" ht="18">
      <c r="A1549" s="330" t="s">
        <v>2059</v>
      </c>
      <c r="B1549" s="420"/>
      <c r="C1549" s="420"/>
      <c r="D1549" s="418" t="s">
        <v>135</v>
      </c>
      <c r="E1549" s="50">
        <f t="shared" si="26"/>
        <v>4</v>
      </c>
      <c r="F1549" s="284">
        <f t="shared" si="27"/>
        <v>32</v>
      </c>
      <c r="I1549" s="50">
        <v>11</v>
      </c>
      <c r="J1549" s="50">
        <v>21</v>
      </c>
      <c r="N1549" s="28"/>
      <c r="R1549" s="194"/>
      <c r="T1549" s="28"/>
      <c r="U1549" s="28"/>
      <c r="V1549" s="28"/>
      <c r="AA1549" s="194"/>
      <c r="AC1549" s="28"/>
      <c r="AD1549" s="28"/>
      <c r="AE1549" s="28"/>
      <c r="AJ1549" s="194"/>
      <c r="AL1549" s="28"/>
      <c r="AM1549" s="28"/>
      <c r="AN1549" s="28"/>
      <c r="AS1549" s="194"/>
      <c r="AU1549" s="28"/>
      <c r="AV1549" s="28"/>
      <c r="AW1549" s="28"/>
      <c r="BB1549" s="194"/>
      <c r="BD1549" s="28"/>
      <c r="BE1549" s="28"/>
      <c r="BF1549" s="28"/>
      <c r="BK1549" s="194"/>
      <c r="BM1549" s="28"/>
      <c r="BN1549" s="28"/>
      <c r="BO1549" s="28"/>
      <c r="BT1549" s="194"/>
      <c r="BV1549" s="28"/>
      <c r="BW1549" s="28"/>
      <c r="BX1549" s="28"/>
      <c r="CC1549" s="194"/>
      <c r="CE1549" s="28"/>
      <c r="CF1549" s="28"/>
      <c r="CG1549" s="28"/>
      <c r="CL1549" s="194"/>
      <c r="CN1549" s="28"/>
      <c r="CO1549" s="28"/>
      <c r="CP1549" s="28"/>
      <c r="CU1549" s="194"/>
      <c r="CW1549" s="28"/>
      <c r="CX1549" s="28"/>
      <c r="CY1549" s="28"/>
      <c r="DD1549" s="194"/>
      <c r="DF1549" s="28"/>
      <c r="DG1549" s="28"/>
      <c r="DH1549" s="28"/>
      <c r="DM1549" s="194"/>
      <c r="DO1549" s="28"/>
      <c r="DP1549" s="28"/>
      <c r="DQ1549" s="28"/>
      <c r="DV1549" s="194"/>
      <c r="DX1549" s="28"/>
      <c r="DY1549" s="28"/>
      <c r="DZ1549" s="28"/>
      <c r="EE1549" s="194"/>
      <c r="EG1549" s="28"/>
      <c r="EH1549" s="28"/>
      <c r="EI1549" s="28"/>
      <c r="EN1549" s="194"/>
      <c r="EP1549" s="28"/>
      <c r="EQ1549" s="28"/>
      <c r="ER1549" s="28"/>
      <c r="EW1549" s="194"/>
      <c r="EY1549" s="28"/>
      <c r="EZ1549" s="28"/>
      <c r="FA1549" s="28"/>
      <c r="FF1549" s="194"/>
      <c r="FH1549" s="28"/>
      <c r="FI1549" s="28"/>
      <c r="FJ1549" s="28"/>
      <c r="FO1549" s="194"/>
      <c r="FQ1549" s="28"/>
      <c r="FR1549" s="28"/>
      <c r="FS1549" s="28"/>
      <c r="FX1549" s="194"/>
      <c r="FZ1549" s="28"/>
      <c r="GA1549" s="28"/>
      <c r="GB1549" s="28"/>
      <c r="GG1549" s="194"/>
      <c r="GI1549" s="28"/>
      <c r="GJ1549" s="28"/>
      <c r="GK1549" s="28"/>
      <c r="GP1549" s="194"/>
      <c r="GR1549" s="28"/>
      <c r="GS1549" s="28"/>
      <c r="GT1549" s="28"/>
      <c r="GY1549" s="194"/>
      <c r="HA1549" s="28"/>
      <c r="HB1549" s="28"/>
      <c r="HC1549" s="28"/>
      <c r="HH1549" s="194"/>
      <c r="HJ1549" s="28"/>
      <c r="HK1549" s="28"/>
      <c r="HL1549" s="28"/>
      <c r="HQ1549" s="28"/>
      <c r="HR1549" s="28"/>
      <c r="HS1549" s="28"/>
      <c r="HT1549" s="28"/>
      <c r="HU1549" s="28"/>
      <c r="HV1549" s="28"/>
      <c r="HW1549" s="28"/>
      <c r="HX1549" s="28"/>
      <c r="HY1549" s="28"/>
      <c r="HZ1549" s="28"/>
      <c r="IA1549" s="28"/>
      <c r="IB1549" s="28"/>
      <c r="IC1549" s="28"/>
      <c r="ID1549" s="28"/>
      <c r="IE1549" s="28"/>
      <c r="IF1549" s="28"/>
      <c r="IG1549" s="28"/>
      <c r="IH1549" s="28"/>
      <c r="II1549" s="28"/>
      <c r="IJ1549" s="28"/>
      <c r="IK1549" s="28"/>
      <c r="IL1549" s="28"/>
      <c r="IM1549" s="28"/>
      <c r="IN1549" s="28"/>
      <c r="IO1549" s="28"/>
      <c r="IP1549" s="28"/>
      <c r="IQ1549" s="28"/>
      <c r="IR1549" s="28"/>
      <c r="IS1549" s="28"/>
      <c r="IT1549" s="28"/>
      <c r="IU1549" s="28"/>
      <c r="IV1549" s="28"/>
    </row>
    <row r="1550" spans="1:256" s="50" customFormat="1" ht="18.75">
      <c r="A1550" s="330" t="s">
        <v>890</v>
      </c>
      <c r="B1550" s="417"/>
      <c r="C1550" s="417"/>
      <c r="D1550" s="1" t="s">
        <v>131</v>
      </c>
      <c r="E1550" s="50">
        <f t="shared" si="26"/>
        <v>0</v>
      </c>
      <c r="F1550" s="284">
        <f t="shared" si="27"/>
        <v>20</v>
      </c>
      <c r="J1550" s="50">
        <v>20</v>
      </c>
      <c r="L1550" s="28"/>
      <c r="N1550" s="28"/>
      <c r="R1550" s="194"/>
      <c r="T1550" s="28"/>
      <c r="U1550" s="28"/>
      <c r="V1550" s="28"/>
      <c r="AA1550" s="194"/>
      <c r="AC1550" s="28"/>
      <c r="AD1550" s="28"/>
      <c r="AE1550" s="28"/>
      <c r="AJ1550" s="194"/>
      <c r="AL1550" s="28"/>
      <c r="AM1550" s="28"/>
      <c r="AN1550" s="28"/>
      <c r="AS1550" s="194"/>
      <c r="AU1550" s="28"/>
      <c r="AV1550" s="28"/>
      <c r="AW1550" s="28"/>
      <c r="BB1550" s="194"/>
      <c r="BD1550" s="28"/>
      <c r="BE1550" s="28"/>
      <c r="BF1550" s="28"/>
      <c r="BK1550" s="194"/>
      <c r="BM1550" s="28"/>
      <c r="BN1550" s="28"/>
      <c r="BO1550" s="28"/>
      <c r="BT1550" s="194"/>
      <c r="BV1550" s="28"/>
      <c r="BW1550" s="28"/>
      <c r="BX1550" s="28"/>
      <c r="CC1550" s="194"/>
      <c r="CE1550" s="28"/>
      <c r="CF1550" s="28"/>
      <c r="CG1550" s="28"/>
      <c r="CL1550" s="194"/>
      <c r="CN1550" s="28"/>
      <c r="CO1550" s="28"/>
      <c r="CP1550" s="28"/>
      <c r="CU1550" s="194"/>
      <c r="CW1550" s="28"/>
      <c r="CX1550" s="28"/>
      <c r="CY1550" s="28"/>
      <c r="DD1550" s="194"/>
      <c r="DF1550" s="28"/>
      <c r="DG1550" s="28"/>
      <c r="DH1550" s="28"/>
      <c r="DM1550" s="194"/>
      <c r="DO1550" s="28"/>
      <c r="DP1550" s="28"/>
      <c r="DQ1550" s="28"/>
      <c r="DV1550" s="194"/>
      <c r="DX1550" s="28"/>
      <c r="DY1550" s="28"/>
      <c r="DZ1550" s="28"/>
      <c r="EE1550" s="194"/>
      <c r="EG1550" s="28"/>
      <c r="EH1550" s="28"/>
      <c r="EI1550" s="28"/>
      <c r="EN1550" s="194"/>
      <c r="EP1550" s="28"/>
      <c r="EQ1550" s="28"/>
      <c r="ER1550" s="28"/>
      <c r="EW1550" s="194"/>
      <c r="EY1550" s="28"/>
      <c r="EZ1550" s="28"/>
      <c r="FA1550" s="28"/>
      <c r="FF1550" s="194"/>
      <c r="FH1550" s="28"/>
      <c r="FI1550" s="28"/>
      <c r="FJ1550" s="28"/>
      <c r="FO1550" s="194"/>
      <c r="FQ1550" s="28"/>
      <c r="FR1550" s="28"/>
      <c r="FS1550" s="28"/>
      <c r="FX1550" s="194"/>
      <c r="FZ1550" s="28"/>
      <c r="GA1550" s="28"/>
      <c r="GB1550" s="28"/>
      <c r="GG1550" s="194"/>
      <c r="GI1550" s="28"/>
      <c r="GJ1550" s="28"/>
      <c r="GK1550" s="28"/>
      <c r="GP1550" s="194"/>
      <c r="GR1550" s="28"/>
      <c r="GS1550" s="28"/>
      <c r="GT1550" s="28"/>
      <c r="GY1550" s="194"/>
      <c r="HA1550" s="28"/>
      <c r="HB1550" s="28"/>
      <c r="HC1550" s="28"/>
      <c r="HH1550" s="194"/>
      <c r="HJ1550" s="28"/>
      <c r="HK1550" s="28"/>
      <c r="HL1550" s="28"/>
      <c r="HQ1550" s="28"/>
      <c r="HR1550" s="28"/>
      <c r="HS1550" s="28"/>
      <c r="HT1550" s="28"/>
      <c r="HU1550" s="28"/>
      <c r="HV1550" s="28"/>
      <c r="HW1550" s="28"/>
      <c r="HX1550" s="28"/>
      <c r="HY1550" s="28"/>
      <c r="HZ1550" s="28"/>
      <c r="IA1550" s="28"/>
      <c r="IB1550" s="28"/>
      <c r="IC1550" s="28"/>
      <c r="ID1550" s="28"/>
      <c r="IE1550" s="28"/>
      <c r="IF1550" s="28"/>
      <c r="IG1550" s="28"/>
      <c r="IH1550" s="28"/>
      <c r="II1550" s="28"/>
      <c r="IJ1550" s="28"/>
      <c r="IK1550" s="28"/>
      <c r="IL1550" s="28"/>
      <c r="IM1550" s="28"/>
      <c r="IN1550" s="28"/>
      <c r="IO1550" s="28"/>
      <c r="IP1550" s="28"/>
      <c r="IQ1550" s="28"/>
      <c r="IR1550" s="28"/>
      <c r="IS1550" s="28"/>
      <c r="IT1550" s="28"/>
      <c r="IU1550" s="28"/>
      <c r="IV1550" s="28"/>
    </row>
    <row r="1551" spans="1:256" s="50" customFormat="1" ht="18">
      <c r="A1551" s="330" t="s">
        <v>513</v>
      </c>
      <c r="B1551" s="420"/>
      <c r="C1551" s="420"/>
      <c r="D1551" s="418" t="s">
        <v>135</v>
      </c>
      <c r="E1551" s="50">
        <f t="shared" si="26"/>
        <v>23</v>
      </c>
      <c r="F1551" s="284">
        <f t="shared" si="27"/>
        <v>61</v>
      </c>
      <c r="H1551" s="50">
        <v>43</v>
      </c>
      <c r="I1551" s="50">
        <v>5</v>
      </c>
      <c r="J1551" s="50">
        <v>13</v>
      </c>
      <c r="N1551" s="28"/>
      <c r="R1551" s="194"/>
      <c r="T1551" s="28"/>
      <c r="U1551" s="28"/>
      <c r="V1551" s="28"/>
      <c r="AA1551" s="194"/>
      <c r="AC1551" s="28"/>
      <c r="AD1551" s="28"/>
      <c r="AE1551" s="28"/>
      <c r="AJ1551" s="194"/>
      <c r="AL1551" s="28"/>
      <c r="AM1551" s="28"/>
      <c r="AN1551" s="28"/>
      <c r="AS1551" s="194"/>
      <c r="AU1551" s="28"/>
      <c r="AV1551" s="28"/>
      <c r="AW1551" s="28"/>
      <c r="BB1551" s="194"/>
      <c r="BD1551" s="28"/>
      <c r="BE1551" s="28"/>
      <c r="BF1551" s="28"/>
      <c r="BK1551" s="194"/>
      <c r="BM1551" s="28"/>
      <c r="BN1551" s="28"/>
      <c r="BO1551" s="28"/>
      <c r="BT1551" s="194"/>
      <c r="BV1551" s="28"/>
      <c r="BW1551" s="28"/>
      <c r="BX1551" s="28"/>
      <c r="CC1551" s="194"/>
      <c r="CE1551" s="28"/>
      <c r="CF1551" s="28"/>
      <c r="CG1551" s="28"/>
      <c r="CL1551" s="194"/>
      <c r="CN1551" s="28"/>
      <c r="CO1551" s="28"/>
      <c r="CP1551" s="28"/>
      <c r="CU1551" s="194"/>
      <c r="CW1551" s="28"/>
      <c r="CX1551" s="28"/>
      <c r="CY1551" s="28"/>
      <c r="DD1551" s="194"/>
      <c r="DF1551" s="28"/>
      <c r="DG1551" s="28"/>
      <c r="DH1551" s="28"/>
      <c r="DM1551" s="194"/>
      <c r="DO1551" s="28"/>
      <c r="DP1551" s="28"/>
      <c r="DQ1551" s="28"/>
      <c r="DV1551" s="194"/>
      <c r="DX1551" s="28"/>
      <c r="DY1551" s="28"/>
      <c r="DZ1551" s="28"/>
      <c r="EE1551" s="194"/>
      <c r="EG1551" s="28"/>
      <c r="EH1551" s="28"/>
      <c r="EI1551" s="28"/>
      <c r="EN1551" s="194"/>
      <c r="EP1551" s="28"/>
      <c r="EQ1551" s="28"/>
      <c r="ER1551" s="28"/>
      <c r="EW1551" s="194"/>
      <c r="EY1551" s="28"/>
      <c r="EZ1551" s="28"/>
      <c r="FA1551" s="28"/>
      <c r="FF1551" s="194"/>
      <c r="FH1551" s="28"/>
      <c r="FI1551" s="28"/>
      <c r="FJ1551" s="28"/>
      <c r="FO1551" s="194"/>
      <c r="FQ1551" s="28"/>
      <c r="FR1551" s="28"/>
      <c r="FS1551" s="28"/>
      <c r="FX1551" s="194"/>
      <c r="FZ1551" s="28"/>
      <c r="GA1551" s="28"/>
      <c r="GB1551" s="28"/>
      <c r="GG1551" s="194"/>
      <c r="GI1551" s="28"/>
      <c r="GJ1551" s="28"/>
      <c r="GK1551" s="28"/>
      <c r="GP1551" s="194"/>
      <c r="GR1551" s="28"/>
      <c r="GS1551" s="28"/>
      <c r="GT1551" s="28"/>
      <c r="GY1551" s="194"/>
      <c r="HA1551" s="28"/>
      <c r="HB1551" s="28"/>
      <c r="HC1551" s="28"/>
      <c r="HH1551" s="194"/>
      <c r="HJ1551" s="28"/>
      <c r="HK1551" s="28"/>
      <c r="HL1551" s="28"/>
      <c r="HQ1551" s="28"/>
      <c r="HR1551" s="28"/>
      <c r="HS1551" s="28"/>
      <c r="HT1551" s="28"/>
      <c r="HU1551" s="28"/>
      <c r="HV1551" s="28"/>
      <c r="HW1551" s="28"/>
      <c r="HX1551" s="28"/>
      <c r="HY1551" s="28"/>
      <c r="HZ1551" s="28"/>
      <c r="IA1551" s="28"/>
      <c r="IB1551" s="28"/>
      <c r="IC1551" s="28"/>
      <c r="ID1551" s="28"/>
      <c r="IE1551" s="28"/>
      <c r="IF1551" s="28"/>
      <c r="IG1551" s="28"/>
      <c r="IH1551" s="28"/>
      <c r="II1551" s="28"/>
      <c r="IJ1551" s="28"/>
      <c r="IK1551" s="28"/>
      <c r="IL1551" s="28"/>
      <c r="IM1551" s="28"/>
      <c r="IN1551" s="28"/>
      <c r="IO1551" s="28"/>
      <c r="IP1551" s="28"/>
      <c r="IQ1551" s="28"/>
      <c r="IR1551" s="28"/>
      <c r="IS1551" s="28"/>
      <c r="IT1551" s="28"/>
      <c r="IU1551" s="28"/>
      <c r="IV1551" s="28"/>
    </row>
    <row r="1552" spans="1:256" s="50" customFormat="1" ht="18.75">
      <c r="A1552" s="330" t="s">
        <v>447</v>
      </c>
      <c r="B1552" s="417"/>
      <c r="C1552" s="417"/>
      <c r="D1552" s="418" t="s">
        <v>133</v>
      </c>
      <c r="E1552" s="50">
        <f t="shared" si="26"/>
        <v>12</v>
      </c>
      <c r="F1552" s="284">
        <f t="shared" si="27"/>
        <v>0</v>
      </c>
      <c r="N1552" s="28"/>
      <c r="R1552" s="194"/>
      <c r="T1552" s="28"/>
      <c r="U1552" s="28"/>
      <c r="V1552" s="28"/>
      <c r="AA1552" s="194"/>
      <c r="AC1552" s="28"/>
      <c r="AD1552" s="28"/>
      <c r="AE1552" s="28"/>
      <c r="AJ1552" s="194"/>
      <c r="AL1552" s="28"/>
      <c r="AM1552" s="28"/>
      <c r="AN1552" s="28"/>
      <c r="AS1552" s="194"/>
      <c r="AU1552" s="28"/>
      <c r="AV1552" s="28"/>
      <c r="AW1552" s="28"/>
      <c r="BB1552" s="194"/>
      <c r="BD1552" s="28"/>
      <c r="BE1552" s="28"/>
      <c r="BF1552" s="28"/>
      <c r="BK1552" s="194"/>
      <c r="BM1552" s="28"/>
      <c r="BN1552" s="28"/>
      <c r="BO1552" s="28"/>
      <c r="BT1552" s="194"/>
      <c r="BV1552" s="28"/>
      <c r="BW1552" s="28"/>
      <c r="BX1552" s="28"/>
      <c r="CC1552" s="194"/>
      <c r="CE1552" s="28"/>
      <c r="CF1552" s="28"/>
      <c r="CG1552" s="28"/>
      <c r="CL1552" s="194"/>
      <c r="CN1552" s="28"/>
      <c r="CO1552" s="28"/>
      <c r="CP1552" s="28"/>
      <c r="CU1552" s="194"/>
      <c r="CW1552" s="28"/>
      <c r="CX1552" s="28"/>
      <c r="CY1552" s="28"/>
      <c r="DD1552" s="194"/>
      <c r="DF1552" s="28"/>
      <c r="DG1552" s="28"/>
      <c r="DH1552" s="28"/>
      <c r="DM1552" s="194"/>
      <c r="DO1552" s="28"/>
      <c r="DP1552" s="28"/>
      <c r="DQ1552" s="28"/>
      <c r="DV1552" s="194"/>
      <c r="DX1552" s="28"/>
      <c r="DY1552" s="28"/>
      <c r="DZ1552" s="28"/>
      <c r="EE1552" s="194"/>
      <c r="EG1552" s="28"/>
      <c r="EH1552" s="28"/>
      <c r="EI1552" s="28"/>
      <c r="EN1552" s="194"/>
      <c r="EP1552" s="28"/>
      <c r="EQ1552" s="28"/>
      <c r="ER1552" s="28"/>
      <c r="EW1552" s="194"/>
      <c r="EY1552" s="28"/>
      <c r="EZ1552" s="28"/>
      <c r="FA1552" s="28"/>
      <c r="FF1552" s="194"/>
      <c r="FH1552" s="28"/>
      <c r="FI1552" s="28"/>
      <c r="FJ1552" s="28"/>
      <c r="FO1552" s="194"/>
      <c r="FQ1552" s="28"/>
      <c r="FR1552" s="28"/>
      <c r="FS1552" s="28"/>
      <c r="FX1552" s="194"/>
      <c r="FZ1552" s="28"/>
      <c r="GA1552" s="28"/>
      <c r="GB1552" s="28"/>
      <c r="GG1552" s="194"/>
      <c r="GI1552" s="28"/>
      <c r="GJ1552" s="28"/>
      <c r="GK1552" s="28"/>
      <c r="GP1552" s="194"/>
      <c r="GR1552" s="28"/>
      <c r="GS1552" s="28"/>
      <c r="GT1552" s="28"/>
      <c r="GY1552" s="194"/>
      <c r="HA1552" s="28"/>
      <c r="HB1552" s="28"/>
      <c r="HC1552" s="28"/>
      <c r="HH1552" s="194"/>
      <c r="HJ1552" s="28"/>
      <c r="HK1552" s="28"/>
      <c r="HL1552" s="28"/>
      <c r="HQ1552" s="28"/>
      <c r="HR1552" s="28"/>
      <c r="HS1552" s="28"/>
      <c r="HT1552" s="28"/>
      <c r="HU1552" s="28"/>
      <c r="HV1552" s="28"/>
      <c r="HW1552" s="28"/>
      <c r="HX1552" s="28"/>
      <c r="HY1552" s="28"/>
      <c r="HZ1552" s="28"/>
      <c r="IA1552" s="28"/>
      <c r="IB1552" s="28"/>
      <c r="IC1552" s="28"/>
      <c r="ID1552" s="28"/>
      <c r="IE1552" s="28"/>
      <c r="IF1552" s="28"/>
      <c r="IG1552" s="28"/>
      <c r="IH1552" s="28"/>
      <c r="II1552" s="28"/>
      <c r="IJ1552" s="28"/>
      <c r="IK1552" s="28"/>
      <c r="IL1552" s="28"/>
      <c r="IM1552" s="28"/>
      <c r="IN1552" s="28"/>
      <c r="IO1552" s="28"/>
      <c r="IP1552" s="28"/>
      <c r="IQ1552" s="28"/>
      <c r="IR1552" s="28"/>
      <c r="IS1552" s="28"/>
      <c r="IT1552" s="28"/>
      <c r="IU1552" s="28"/>
      <c r="IV1552" s="28"/>
    </row>
    <row r="1553" spans="1:256" s="50" customFormat="1" ht="18">
      <c r="A1553" s="206" t="s">
        <v>3090</v>
      </c>
      <c r="B1553" s="28"/>
      <c r="C1553" s="275"/>
      <c r="D1553" s="418" t="s">
        <v>129</v>
      </c>
      <c r="E1553" s="50">
        <f t="shared" si="26"/>
        <v>0</v>
      </c>
      <c r="F1553" s="284">
        <f t="shared" si="27"/>
        <v>0</v>
      </c>
      <c r="N1553" s="28"/>
      <c r="R1553" s="194"/>
      <c r="T1553" s="28"/>
      <c r="U1553" s="28"/>
      <c r="V1553" s="28"/>
      <c r="AA1553" s="194"/>
      <c r="AC1553" s="28"/>
      <c r="AD1553" s="28"/>
      <c r="AE1553" s="28"/>
      <c r="AJ1553" s="194"/>
      <c r="AL1553" s="28"/>
      <c r="AM1553" s="28"/>
      <c r="AN1553" s="28"/>
      <c r="AS1553" s="194"/>
      <c r="AU1553" s="28"/>
      <c r="AV1553" s="28"/>
      <c r="AW1553" s="28"/>
      <c r="BB1553" s="194"/>
      <c r="BD1553" s="28"/>
      <c r="BE1553" s="28"/>
      <c r="BF1553" s="28"/>
      <c r="BK1553" s="194"/>
      <c r="BM1553" s="28"/>
      <c r="BN1553" s="28"/>
      <c r="BO1553" s="28"/>
      <c r="BT1553" s="194"/>
      <c r="BV1553" s="28"/>
      <c r="BW1553" s="28"/>
      <c r="BX1553" s="28"/>
      <c r="CC1553" s="194"/>
      <c r="CE1553" s="28"/>
      <c r="CF1553" s="28"/>
      <c r="CG1553" s="28"/>
      <c r="CL1553" s="194"/>
      <c r="CN1553" s="28"/>
      <c r="CO1553" s="28"/>
      <c r="CP1553" s="28"/>
      <c r="CU1553" s="194"/>
      <c r="CW1553" s="28"/>
      <c r="CX1553" s="28"/>
      <c r="CY1553" s="28"/>
      <c r="DD1553" s="194"/>
      <c r="DF1553" s="28"/>
      <c r="DG1553" s="28"/>
      <c r="DH1553" s="28"/>
      <c r="DM1553" s="194"/>
      <c r="DO1553" s="28"/>
      <c r="DP1553" s="28"/>
      <c r="DQ1553" s="28"/>
      <c r="DV1553" s="194"/>
      <c r="DX1553" s="28"/>
      <c r="DY1553" s="28"/>
      <c r="DZ1553" s="28"/>
      <c r="EE1553" s="194"/>
      <c r="EG1553" s="28"/>
      <c r="EH1553" s="28"/>
      <c r="EI1553" s="28"/>
      <c r="EN1553" s="194"/>
      <c r="EP1553" s="28"/>
      <c r="EQ1553" s="28"/>
      <c r="ER1553" s="28"/>
      <c r="EW1553" s="194"/>
      <c r="EY1553" s="28"/>
      <c r="EZ1553" s="28"/>
      <c r="FA1553" s="28"/>
      <c r="FF1553" s="194"/>
      <c r="FH1553" s="28"/>
      <c r="FI1553" s="28"/>
      <c r="FJ1553" s="28"/>
      <c r="FO1553" s="194"/>
      <c r="FQ1553" s="28"/>
      <c r="FR1553" s="28"/>
      <c r="FS1553" s="28"/>
      <c r="FX1553" s="194"/>
      <c r="FZ1553" s="28"/>
      <c r="GA1553" s="28"/>
      <c r="GB1553" s="28"/>
      <c r="GG1553" s="194"/>
      <c r="GI1553" s="28"/>
      <c r="GJ1553" s="28"/>
      <c r="GK1553" s="28"/>
      <c r="GP1553" s="194"/>
      <c r="GR1553" s="28"/>
      <c r="GS1553" s="28"/>
      <c r="GT1553" s="28"/>
      <c r="GY1553" s="194"/>
      <c r="HA1553" s="28"/>
      <c r="HB1553" s="28"/>
      <c r="HC1553" s="28"/>
      <c r="HH1553" s="194"/>
      <c r="HJ1553" s="28"/>
      <c r="HK1553" s="28"/>
      <c r="HL1553" s="28"/>
      <c r="HQ1553" s="28"/>
      <c r="HR1553" s="28"/>
      <c r="HS1553" s="28"/>
      <c r="HT1553" s="28"/>
      <c r="HU1553" s="28"/>
      <c r="HV1553" s="28"/>
      <c r="HW1553" s="28"/>
      <c r="HX1553" s="28"/>
      <c r="HY1553" s="28"/>
      <c r="HZ1553" s="28"/>
      <c r="IA1553" s="28"/>
      <c r="IB1553" s="28"/>
      <c r="IC1553" s="28"/>
      <c r="ID1553" s="28"/>
      <c r="IE1553" s="28"/>
      <c r="IF1553" s="28"/>
      <c r="IG1553" s="28"/>
      <c r="IH1553" s="28"/>
      <c r="II1553" s="28"/>
      <c r="IJ1553" s="28"/>
      <c r="IK1553" s="28"/>
      <c r="IL1553" s="28"/>
      <c r="IM1553" s="28"/>
      <c r="IN1553" s="28"/>
      <c r="IO1553" s="28"/>
      <c r="IP1553" s="28"/>
      <c r="IQ1553" s="28"/>
      <c r="IR1553" s="28"/>
      <c r="IS1553" s="28"/>
      <c r="IT1553" s="28"/>
      <c r="IU1553" s="28"/>
      <c r="IV1553" s="28"/>
    </row>
    <row r="1554" spans="1:256" s="50" customFormat="1" ht="18">
      <c r="A1554" s="330" t="s">
        <v>979</v>
      </c>
      <c r="B1554" s="28"/>
      <c r="C1554" s="275"/>
      <c r="D1554" s="418" t="s">
        <v>129</v>
      </c>
      <c r="E1554" s="50">
        <f t="shared" si="26"/>
        <v>1</v>
      </c>
      <c r="F1554" s="284">
        <f t="shared" si="27"/>
        <v>0</v>
      </c>
      <c r="L1554" s="28"/>
      <c r="N1554" s="28"/>
      <c r="R1554" s="194"/>
      <c r="T1554" s="28"/>
      <c r="U1554" s="28"/>
      <c r="V1554" s="28"/>
      <c r="AA1554" s="194"/>
      <c r="AC1554" s="28"/>
      <c r="AD1554" s="28"/>
      <c r="AE1554" s="28"/>
      <c r="AJ1554" s="194"/>
      <c r="AL1554" s="28"/>
      <c r="AM1554" s="28"/>
      <c r="AN1554" s="28"/>
      <c r="AS1554" s="194"/>
      <c r="AU1554" s="28"/>
      <c r="AV1554" s="28"/>
      <c r="AW1554" s="28"/>
      <c r="BB1554" s="194"/>
      <c r="BD1554" s="28"/>
      <c r="BE1554" s="28"/>
      <c r="BF1554" s="28"/>
      <c r="BK1554" s="194"/>
      <c r="BM1554" s="28"/>
      <c r="BN1554" s="28"/>
      <c r="BO1554" s="28"/>
      <c r="BT1554" s="194"/>
      <c r="BV1554" s="28"/>
      <c r="BW1554" s="28"/>
      <c r="BX1554" s="28"/>
      <c r="CC1554" s="194"/>
      <c r="CE1554" s="28"/>
      <c r="CF1554" s="28"/>
      <c r="CG1554" s="28"/>
      <c r="CL1554" s="194"/>
      <c r="CN1554" s="28"/>
      <c r="CO1554" s="28"/>
      <c r="CP1554" s="28"/>
      <c r="CU1554" s="194"/>
      <c r="CW1554" s="28"/>
      <c r="CX1554" s="28"/>
      <c r="CY1554" s="28"/>
      <c r="DD1554" s="194"/>
      <c r="DF1554" s="28"/>
      <c r="DG1554" s="28"/>
      <c r="DH1554" s="28"/>
      <c r="DM1554" s="194"/>
      <c r="DO1554" s="28"/>
      <c r="DP1554" s="28"/>
      <c r="DQ1554" s="28"/>
      <c r="DV1554" s="194"/>
      <c r="DX1554" s="28"/>
      <c r="DY1554" s="28"/>
      <c r="DZ1554" s="28"/>
      <c r="EE1554" s="194"/>
      <c r="EG1554" s="28"/>
      <c r="EH1554" s="28"/>
      <c r="EI1554" s="28"/>
      <c r="EN1554" s="194"/>
      <c r="EP1554" s="28"/>
      <c r="EQ1554" s="28"/>
      <c r="ER1554" s="28"/>
      <c r="EW1554" s="194"/>
      <c r="EY1554" s="28"/>
      <c r="EZ1554" s="28"/>
      <c r="FA1554" s="28"/>
      <c r="FF1554" s="194"/>
      <c r="FH1554" s="28"/>
      <c r="FI1554" s="28"/>
      <c r="FJ1554" s="28"/>
      <c r="FO1554" s="194"/>
      <c r="FQ1554" s="28"/>
      <c r="FR1554" s="28"/>
      <c r="FS1554" s="28"/>
      <c r="FX1554" s="194"/>
      <c r="FZ1554" s="28"/>
      <c r="GA1554" s="28"/>
      <c r="GB1554" s="28"/>
      <c r="GG1554" s="194"/>
      <c r="GI1554" s="28"/>
      <c r="GJ1554" s="28"/>
      <c r="GK1554" s="28"/>
      <c r="GP1554" s="194"/>
      <c r="GR1554" s="28"/>
      <c r="GS1554" s="28"/>
      <c r="GT1554" s="28"/>
      <c r="GY1554" s="194"/>
      <c r="HA1554" s="28"/>
      <c r="HB1554" s="28"/>
      <c r="HC1554" s="28"/>
      <c r="HH1554" s="194"/>
      <c r="HJ1554" s="28"/>
      <c r="HK1554" s="28"/>
      <c r="HL1554" s="28"/>
      <c r="HQ1554" s="28"/>
      <c r="HR1554" s="28"/>
      <c r="HS1554" s="28"/>
      <c r="HT1554" s="28"/>
      <c r="HU1554" s="28"/>
      <c r="HV1554" s="28"/>
      <c r="HW1554" s="28"/>
      <c r="HX1554" s="28"/>
      <c r="HY1554" s="28"/>
      <c r="HZ1554" s="28"/>
      <c r="IA1554" s="28"/>
      <c r="IB1554" s="28"/>
      <c r="IC1554" s="28"/>
      <c r="ID1554" s="28"/>
      <c r="IE1554" s="28"/>
      <c r="IF1554" s="28"/>
      <c r="IG1554" s="28"/>
      <c r="IH1554" s="28"/>
      <c r="II1554" s="28"/>
      <c r="IJ1554" s="28"/>
      <c r="IK1554" s="28"/>
      <c r="IL1554" s="28"/>
      <c r="IM1554" s="28"/>
      <c r="IN1554" s="28"/>
      <c r="IO1554" s="28"/>
      <c r="IP1554" s="28"/>
      <c r="IQ1554" s="28"/>
      <c r="IR1554" s="28"/>
      <c r="IS1554" s="28"/>
      <c r="IT1554" s="28"/>
      <c r="IU1554" s="28"/>
      <c r="IV1554" s="28"/>
    </row>
    <row r="1555" spans="1:256" s="50" customFormat="1" ht="18.75">
      <c r="A1555" s="330" t="s">
        <v>608</v>
      </c>
      <c r="B1555" s="170"/>
      <c r="C1555" s="417"/>
      <c r="D1555" s="418" t="s">
        <v>137</v>
      </c>
      <c r="E1555" s="50">
        <f t="shared" si="26"/>
        <v>5</v>
      </c>
      <c r="F1555" s="284">
        <f t="shared" si="27"/>
        <v>88</v>
      </c>
      <c r="H1555" s="50">
        <v>20</v>
      </c>
      <c r="I1555" s="50">
        <v>57</v>
      </c>
      <c r="J1555" s="50">
        <v>11</v>
      </c>
      <c r="N1555" s="28"/>
      <c r="R1555" s="194"/>
      <c r="T1555" s="28"/>
      <c r="U1555" s="28"/>
      <c r="V1555" s="28"/>
      <c r="AA1555" s="194"/>
      <c r="AC1555" s="28"/>
      <c r="AD1555" s="28"/>
      <c r="AE1555" s="28"/>
      <c r="AJ1555" s="194"/>
      <c r="AL1555" s="28"/>
      <c r="AM1555" s="28"/>
      <c r="AN1555" s="28"/>
      <c r="AS1555" s="194"/>
      <c r="AU1555" s="28"/>
      <c r="AV1555" s="28"/>
      <c r="AW1555" s="28"/>
      <c r="BB1555" s="194"/>
      <c r="BD1555" s="28"/>
      <c r="BE1555" s="28"/>
      <c r="BF1555" s="28"/>
      <c r="BK1555" s="194"/>
      <c r="BM1555" s="28"/>
      <c r="BN1555" s="28"/>
      <c r="BO1555" s="28"/>
      <c r="BT1555" s="194"/>
      <c r="BV1555" s="28"/>
      <c r="BW1555" s="28"/>
      <c r="BX1555" s="28"/>
      <c r="CC1555" s="194"/>
      <c r="CE1555" s="28"/>
      <c r="CF1555" s="28"/>
      <c r="CG1555" s="28"/>
      <c r="CL1555" s="194"/>
      <c r="CN1555" s="28"/>
      <c r="CO1555" s="28"/>
      <c r="CP1555" s="28"/>
      <c r="CU1555" s="194"/>
      <c r="CW1555" s="28"/>
      <c r="CX1555" s="28"/>
      <c r="CY1555" s="28"/>
      <c r="DD1555" s="194"/>
      <c r="DF1555" s="28"/>
      <c r="DG1555" s="28"/>
      <c r="DH1555" s="28"/>
      <c r="DM1555" s="194"/>
      <c r="DO1555" s="28"/>
      <c r="DP1555" s="28"/>
      <c r="DQ1555" s="28"/>
      <c r="DV1555" s="194"/>
      <c r="DX1555" s="28"/>
      <c r="DY1555" s="28"/>
      <c r="DZ1555" s="28"/>
      <c r="EE1555" s="194"/>
      <c r="EG1555" s="28"/>
      <c r="EH1555" s="28"/>
      <c r="EI1555" s="28"/>
      <c r="EN1555" s="194"/>
      <c r="EP1555" s="28"/>
      <c r="EQ1555" s="28"/>
      <c r="ER1555" s="28"/>
      <c r="EW1555" s="194"/>
      <c r="EY1555" s="28"/>
      <c r="EZ1555" s="28"/>
      <c r="FA1555" s="28"/>
      <c r="FF1555" s="194"/>
      <c r="FH1555" s="28"/>
      <c r="FI1555" s="28"/>
      <c r="FJ1555" s="28"/>
      <c r="FO1555" s="194"/>
      <c r="FQ1555" s="28"/>
      <c r="FR1555" s="28"/>
      <c r="FS1555" s="28"/>
      <c r="FX1555" s="194"/>
      <c r="FZ1555" s="28"/>
      <c r="GA1555" s="28"/>
      <c r="GB1555" s="28"/>
      <c r="GG1555" s="194"/>
      <c r="GI1555" s="28"/>
      <c r="GJ1555" s="28"/>
      <c r="GK1555" s="28"/>
      <c r="GP1555" s="194"/>
      <c r="GR1555" s="28"/>
      <c r="GS1555" s="28"/>
      <c r="GT1555" s="28"/>
      <c r="GY1555" s="194"/>
      <c r="HA1555" s="28"/>
      <c r="HB1555" s="28"/>
      <c r="HC1555" s="28"/>
      <c r="HH1555" s="194"/>
      <c r="HJ1555" s="28"/>
      <c r="HK1555" s="28"/>
      <c r="HL1555" s="28"/>
      <c r="HQ1555" s="28"/>
      <c r="HR1555" s="28"/>
      <c r="HS1555" s="28"/>
      <c r="HT1555" s="28"/>
      <c r="HU1555" s="28"/>
      <c r="HV1555" s="28"/>
      <c r="HW1555" s="28"/>
      <c r="HX1555" s="28"/>
      <c r="HY1555" s="28"/>
      <c r="HZ1555" s="28"/>
      <c r="IA1555" s="28"/>
      <c r="IB1555" s="28"/>
      <c r="IC1555" s="28"/>
      <c r="ID1555" s="28"/>
      <c r="IE1555" s="28"/>
      <c r="IF1555" s="28"/>
      <c r="IG1555" s="28"/>
      <c r="IH1555" s="28"/>
      <c r="II1555" s="28"/>
      <c r="IJ1555" s="28"/>
      <c r="IK1555" s="28"/>
      <c r="IL1555" s="28"/>
      <c r="IM1555" s="28"/>
      <c r="IN1555" s="28"/>
      <c r="IO1555" s="28"/>
      <c r="IP1555" s="28"/>
      <c r="IQ1555" s="28"/>
      <c r="IR1555" s="28"/>
      <c r="IS1555" s="28"/>
      <c r="IT1555" s="28"/>
      <c r="IU1555" s="28"/>
      <c r="IV1555" s="28"/>
    </row>
    <row r="1556" spans="1:256" s="50" customFormat="1" ht="18">
      <c r="A1556" s="206" t="s">
        <v>2651</v>
      </c>
      <c r="B1556" s="28"/>
      <c r="C1556" s="275"/>
      <c r="D1556" s="418" t="s">
        <v>129</v>
      </c>
      <c r="E1556" s="50">
        <f t="shared" si="26"/>
        <v>0</v>
      </c>
      <c r="F1556" s="284">
        <f t="shared" si="27"/>
        <v>0</v>
      </c>
      <c r="N1556" s="28"/>
      <c r="R1556" s="194"/>
      <c r="T1556" s="28"/>
      <c r="U1556" s="28"/>
      <c r="V1556" s="28"/>
      <c r="AA1556" s="194"/>
      <c r="AC1556" s="28"/>
      <c r="AD1556" s="28"/>
      <c r="AE1556" s="28"/>
      <c r="AJ1556" s="194"/>
      <c r="AL1556" s="28"/>
      <c r="AM1556" s="28"/>
      <c r="AN1556" s="28"/>
      <c r="AS1556" s="194"/>
      <c r="AU1556" s="28"/>
      <c r="AV1556" s="28"/>
      <c r="AW1556" s="28"/>
      <c r="BB1556" s="194"/>
      <c r="BD1556" s="28"/>
      <c r="BE1556" s="28"/>
      <c r="BF1556" s="28"/>
      <c r="BK1556" s="194"/>
      <c r="BM1556" s="28"/>
      <c r="BN1556" s="28"/>
      <c r="BO1556" s="28"/>
      <c r="BT1556" s="194"/>
      <c r="BV1556" s="28"/>
      <c r="BW1556" s="28"/>
      <c r="BX1556" s="28"/>
      <c r="CC1556" s="194"/>
      <c r="CE1556" s="28"/>
      <c r="CF1556" s="28"/>
      <c r="CG1556" s="28"/>
      <c r="CL1556" s="194"/>
      <c r="CN1556" s="28"/>
      <c r="CO1556" s="28"/>
      <c r="CP1556" s="28"/>
      <c r="CU1556" s="194"/>
      <c r="CW1556" s="28"/>
      <c r="CX1556" s="28"/>
      <c r="CY1556" s="28"/>
      <c r="DD1556" s="194"/>
      <c r="DF1556" s="28"/>
      <c r="DG1556" s="28"/>
      <c r="DH1556" s="28"/>
      <c r="DM1556" s="194"/>
      <c r="DO1556" s="28"/>
      <c r="DP1556" s="28"/>
      <c r="DQ1556" s="28"/>
      <c r="DV1556" s="194"/>
      <c r="DX1556" s="28"/>
      <c r="DY1556" s="28"/>
      <c r="DZ1556" s="28"/>
      <c r="EE1556" s="194"/>
      <c r="EG1556" s="28"/>
      <c r="EH1556" s="28"/>
      <c r="EI1556" s="28"/>
      <c r="EN1556" s="194"/>
      <c r="EP1556" s="28"/>
      <c r="EQ1556" s="28"/>
      <c r="ER1556" s="28"/>
      <c r="EW1556" s="194"/>
      <c r="EY1556" s="28"/>
      <c r="EZ1556" s="28"/>
      <c r="FA1556" s="28"/>
      <c r="FF1556" s="194"/>
      <c r="FH1556" s="28"/>
      <c r="FI1556" s="28"/>
      <c r="FJ1556" s="28"/>
      <c r="FO1556" s="194"/>
      <c r="FQ1556" s="28"/>
      <c r="FR1556" s="28"/>
      <c r="FS1556" s="28"/>
      <c r="FX1556" s="194"/>
      <c r="FZ1556" s="28"/>
      <c r="GA1556" s="28"/>
      <c r="GB1556" s="28"/>
      <c r="GG1556" s="194"/>
      <c r="GI1556" s="28"/>
      <c r="GJ1556" s="28"/>
      <c r="GK1556" s="28"/>
      <c r="GP1556" s="194"/>
      <c r="GR1556" s="28"/>
      <c r="GS1556" s="28"/>
      <c r="GT1556" s="28"/>
      <c r="GY1556" s="194"/>
      <c r="HA1556" s="28"/>
      <c r="HB1556" s="28"/>
      <c r="HC1556" s="28"/>
      <c r="HH1556" s="194"/>
      <c r="HJ1556" s="28"/>
      <c r="HK1556" s="28"/>
      <c r="HL1556" s="28"/>
      <c r="HQ1556" s="28"/>
      <c r="HR1556" s="28"/>
      <c r="HS1556" s="28"/>
      <c r="HT1556" s="28"/>
      <c r="HU1556" s="28"/>
      <c r="HV1556" s="28"/>
      <c r="HW1556" s="28"/>
      <c r="HX1556" s="28"/>
      <c r="HY1556" s="28"/>
      <c r="HZ1556" s="28"/>
      <c r="IA1556" s="28"/>
      <c r="IB1556" s="28"/>
      <c r="IC1556" s="28"/>
      <c r="ID1556" s="28"/>
      <c r="IE1556" s="28"/>
      <c r="IF1556" s="28"/>
      <c r="IG1556" s="28"/>
      <c r="IH1556" s="28"/>
      <c r="II1556" s="28"/>
      <c r="IJ1556" s="28"/>
      <c r="IK1556" s="28"/>
      <c r="IL1556" s="28"/>
      <c r="IM1556" s="28"/>
      <c r="IN1556" s="28"/>
      <c r="IO1556" s="28"/>
      <c r="IP1556" s="28"/>
      <c r="IQ1556" s="28"/>
      <c r="IR1556" s="28"/>
      <c r="IS1556" s="28"/>
      <c r="IT1556" s="28"/>
      <c r="IU1556" s="28"/>
      <c r="IV1556" s="28"/>
    </row>
    <row r="1557" spans="1:256" s="50" customFormat="1" ht="18.75">
      <c r="A1557" s="330" t="s">
        <v>1249</v>
      </c>
      <c r="B1557" s="279"/>
      <c r="C1557" s="417"/>
      <c r="D1557" s="418" t="s">
        <v>137</v>
      </c>
      <c r="E1557" s="50">
        <f t="shared" si="26"/>
        <v>8</v>
      </c>
      <c r="F1557" s="284">
        <f t="shared" si="27"/>
        <v>135</v>
      </c>
      <c r="H1557" s="50">
        <v>2</v>
      </c>
      <c r="I1557" s="50">
        <v>64</v>
      </c>
      <c r="J1557" s="50">
        <v>69</v>
      </c>
      <c r="L1557" s="28"/>
      <c r="N1557" s="28"/>
      <c r="R1557" s="194"/>
      <c r="T1557" s="28"/>
      <c r="U1557" s="28"/>
      <c r="V1557" s="28"/>
      <c r="AA1557" s="194"/>
      <c r="AC1557" s="28"/>
      <c r="AD1557" s="28"/>
      <c r="AE1557" s="28"/>
      <c r="AJ1557" s="194"/>
      <c r="AL1557" s="28"/>
      <c r="AM1557" s="28"/>
      <c r="AN1557" s="28"/>
      <c r="AS1557" s="194"/>
      <c r="AU1557" s="28"/>
      <c r="AV1557" s="28"/>
      <c r="AW1557" s="28"/>
      <c r="BB1557" s="194"/>
      <c r="BD1557" s="28"/>
      <c r="BE1557" s="28"/>
      <c r="BF1557" s="28"/>
      <c r="BK1557" s="194"/>
      <c r="BM1557" s="28"/>
      <c r="BN1557" s="28"/>
      <c r="BO1557" s="28"/>
      <c r="BT1557" s="194"/>
      <c r="BV1557" s="28"/>
      <c r="BW1557" s="28"/>
      <c r="BX1557" s="28"/>
      <c r="CC1557" s="194"/>
      <c r="CE1557" s="28"/>
      <c r="CF1557" s="28"/>
      <c r="CG1557" s="28"/>
      <c r="CL1557" s="194"/>
      <c r="CN1557" s="28"/>
      <c r="CO1557" s="28"/>
      <c r="CP1557" s="28"/>
      <c r="CU1557" s="194"/>
      <c r="CW1557" s="28"/>
      <c r="CX1557" s="28"/>
      <c r="CY1557" s="28"/>
      <c r="DD1557" s="194"/>
      <c r="DF1557" s="28"/>
      <c r="DG1557" s="28"/>
      <c r="DH1557" s="28"/>
      <c r="DM1557" s="194"/>
      <c r="DO1557" s="28"/>
      <c r="DP1557" s="28"/>
      <c r="DQ1557" s="28"/>
      <c r="DV1557" s="194"/>
      <c r="DX1557" s="28"/>
      <c r="DY1557" s="28"/>
      <c r="DZ1557" s="28"/>
      <c r="EE1557" s="194"/>
      <c r="EG1557" s="28"/>
      <c r="EH1557" s="28"/>
      <c r="EI1557" s="28"/>
      <c r="EN1557" s="194"/>
      <c r="EP1557" s="28"/>
      <c r="EQ1557" s="28"/>
      <c r="ER1557" s="28"/>
      <c r="EW1557" s="194"/>
      <c r="EY1557" s="28"/>
      <c r="EZ1557" s="28"/>
      <c r="FA1557" s="28"/>
      <c r="FF1557" s="194"/>
      <c r="FH1557" s="28"/>
      <c r="FI1557" s="28"/>
      <c r="FJ1557" s="28"/>
      <c r="FO1557" s="194"/>
      <c r="FQ1557" s="28"/>
      <c r="FR1557" s="28"/>
      <c r="FS1557" s="28"/>
      <c r="FX1557" s="194"/>
      <c r="FZ1557" s="28"/>
      <c r="GA1557" s="28"/>
      <c r="GB1557" s="28"/>
      <c r="GG1557" s="194"/>
      <c r="GI1557" s="28"/>
      <c r="GJ1557" s="28"/>
      <c r="GK1557" s="28"/>
      <c r="GP1557" s="194"/>
      <c r="GR1557" s="28"/>
      <c r="GS1557" s="28"/>
      <c r="GT1557" s="28"/>
      <c r="GY1557" s="194"/>
      <c r="HA1557" s="28"/>
      <c r="HB1557" s="28"/>
      <c r="HC1557" s="28"/>
      <c r="HH1557" s="194"/>
      <c r="HJ1557" s="28"/>
      <c r="HK1557" s="28"/>
      <c r="HL1557" s="28"/>
      <c r="HQ1557" s="28"/>
      <c r="HR1557" s="28"/>
      <c r="HS1557" s="28"/>
      <c r="HT1557" s="28"/>
      <c r="HU1557" s="28"/>
      <c r="HV1557" s="28"/>
      <c r="HW1557" s="28"/>
      <c r="HX1557" s="28"/>
      <c r="HY1557" s="28"/>
      <c r="HZ1557" s="28"/>
      <c r="IA1557" s="28"/>
      <c r="IB1557" s="28"/>
      <c r="IC1557" s="28"/>
      <c r="ID1557" s="28"/>
      <c r="IE1557" s="28"/>
      <c r="IF1557" s="28"/>
      <c r="IG1557" s="28"/>
      <c r="IH1557" s="28"/>
      <c r="II1557" s="28"/>
      <c r="IJ1557" s="28"/>
      <c r="IK1557" s="28"/>
      <c r="IL1557" s="28"/>
      <c r="IM1557" s="28"/>
      <c r="IN1557" s="28"/>
      <c r="IO1557" s="28"/>
      <c r="IP1557" s="28"/>
      <c r="IQ1557" s="28"/>
      <c r="IR1557" s="28"/>
      <c r="IS1557" s="28"/>
      <c r="IT1557" s="28"/>
      <c r="IU1557" s="28"/>
      <c r="IV1557" s="28"/>
    </row>
    <row r="1558" spans="1:256" s="50" customFormat="1" ht="18.75">
      <c r="A1558" s="330" t="s">
        <v>657</v>
      </c>
      <c r="B1558" s="279"/>
      <c r="C1558" s="417"/>
      <c r="D1558" s="418" t="s">
        <v>134</v>
      </c>
      <c r="E1558" s="50">
        <f t="shared" si="26"/>
        <v>14</v>
      </c>
      <c r="F1558" s="284">
        <f t="shared" si="27"/>
        <v>16</v>
      </c>
      <c r="I1558" s="50">
        <v>16</v>
      </c>
      <c r="N1558" s="28"/>
      <c r="R1558" s="194"/>
      <c r="T1558" s="28"/>
      <c r="U1558" s="28"/>
      <c r="V1558" s="28"/>
      <c r="AA1558" s="194"/>
      <c r="AC1558" s="28"/>
      <c r="AD1558" s="28"/>
      <c r="AE1558" s="28"/>
      <c r="AJ1558" s="194"/>
      <c r="AL1558" s="28"/>
      <c r="AM1558" s="28"/>
      <c r="AN1558" s="28"/>
      <c r="AS1558" s="194"/>
      <c r="AU1558" s="28"/>
      <c r="AV1558" s="28"/>
      <c r="AW1558" s="28"/>
      <c r="BB1558" s="194"/>
      <c r="BD1558" s="28"/>
      <c r="BE1558" s="28"/>
      <c r="BF1558" s="28"/>
      <c r="BK1558" s="194"/>
      <c r="BM1558" s="28"/>
      <c r="BN1558" s="28"/>
      <c r="BO1558" s="28"/>
      <c r="BT1558" s="194"/>
      <c r="BV1558" s="28"/>
      <c r="BW1558" s="28"/>
      <c r="BX1558" s="28"/>
      <c r="CC1558" s="194"/>
      <c r="CE1558" s="28"/>
      <c r="CF1558" s="28"/>
      <c r="CG1558" s="28"/>
      <c r="CL1558" s="194"/>
      <c r="CN1558" s="28"/>
      <c r="CO1558" s="28"/>
      <c r="CP1558" s="28"/>
      <c r="CU1558" s="194"/>
      <c r="CW1558" s="28"/>
      <c r="CX1558" s="28"/>
      <c r="CY1558" s="28"/>
      <c r="DD1558" s="194"/>
      <c r="DF1558" s="28"/>
      <c r="DG1558" s="28"/>
      <c r="DH1558" s="28"/>
      <c r="DM1558" s="194"/>
      <c r="DO1558" s="28"/>
      <c r="DP1558" s="28"/>
      <c r="DQ1558" s="28"/>
      <c r="DV1558" s="194"/>
      <c r="DX1558" s="28"/>
      <c r="DY1558" s="28"/>
      <c r="DZ1558" s="28"/>
      <c r="EE1558" s="194"/>
      <c r="EG1558" s="28"/>
      <c r="EH1558" s="28"/>
      <c r="EI1558" s="28"/>
      <c r="EN1558" s="194"/>
      <c r="EP1558" s="28"/>
      <c r="EQ1558" s="28"/>
      <c r="ER1558" s="28"/>
      <c r="EW1558" s="194"/>
      <c r="EY1558" s="28"/>
      <c r="EZ1558" s="28"/>
      <c r="FA1558" s="28"/>
      <c r="FF1558" s="194"/>
      <c r="FH1558" s="28"/>
      <c r="FI1558" s="28"/>
      <c r="FJ1558" s="28"/>
      <c r="FO1558" s="194"/>
      <c r="FQ1558" s="28"/>
      <c r="FR1558" s="28"/>
      <c r="FS1558" s="28"/>
      <c r="FX1558" s="194"/>
      <c r="FZ1558" s="28"/>
      <c r="GA1558" s="28"/>
      <c r="GB1558" s="28"/>
      <c r="GG1558" s="194"/>
      <c r="GI1558" s="28"/>
      <c r="GJ1558" s="28"/>
      <c r="GK1558" s="28"/>
      <c r="GP1558" s="194"/>
      <c r="GR1558" s="28"/>
      <c r="GS1558" s="28"/>
      <c r="GT1558" s="28"/>
      <c r="GY1558" s="194"/>
      <c r="HA1558" s="28"/>
      <c r="HB1558" s="28"/>
      <c r="HC1558" s="28"/>
      <c r="HH1558" s="194"/>
      <c r="HJ1558" s="28"/>
      <c r="HK1558" s="28"/>
      <c r="HL1558" s="28"/>
      <c r="HQ1558" s="28"/>
      <c r="HR1558" s="28"/>
      <c r="HS1558" s="28"/>
      <c r="HT1558" s="28"/>
      <c r="HU1558" s="28"/>
      <c r="HV1558" s="28"/>
      <c r="HW1558" s="28"/>
      <c r="HX1558" s="28"/>
      <c r="HY1558" s="28"/>
      <c r="HZ1558" s="28"/>
      <c r="IA1558" s="28"/>
      <c r="IB1558" s="28"/>
      <c r="IC1558" s="28"/>
      <c r="ID1558" s="28"/>
      <c r="IE1558" s="28"/>
      <c r="IF1558" s="28"/>
      <c r="IG1558" s="28"/>
      <c r="IH1558" s="28"/>
      <c r="II1558" s="28"/>
      <c r="IJ1558" s="28"/>
      <c r="IK1558" s="28"/>
      <c r="IL1558" s="28"/>
      <c r="IM1558" s="28"/>
      <c r="IN1558" s="28"/>
      <c r="IO1558" s="28"/>
      <c r="IP1558" s="28"/>
      <c r="IQ1558" s="28"/>
      <c r="IR1558" s="28"/>
      <c r="IS1558" s="28"/>
      <c r="IT1558" s="28"/>
      <c r="IU1558" s="28"/>
      <c r="IV1558" s="28"/>
    </row>
    <row r="1559" spans="1:256" s="50" customFormat="1" ht="18.75">
      <c r="A1559" s="330" t="s">
        <v>421</v>
      </c>
      <c r="B1559" s="417"/>
      <c r="C1559" s="417"/>
      <c r="D1559" s="418" t="s">
        <v>133</v>
      </c>
      <c r="E1559" s="50">
        <f t="shared" si="26"/>
        <v>16</v>
      </c>
      <c r="F1559" s="284">
        <f t="shared" si="27"/>
        <v>406</v>
      </c>
      <c r="G1559" s="50">
        <v>405</v>
      </c>
      <c r="I1559" s="50">
        <v>1</v>
      </c>
      <c r="L1559" s="28"/>
      <c r="N1559" s="28"/>
      <c r="R1559" s="194"/>
      <c r="T1559" s="28"/>
      <c r="U1559" s="28"/>
      <c r="V1559" s="28"/>
      <c r="AA1559" s="194"/>
      <c r="AC1559" s="28"/>
      <c r="AD1559" s="28"/>
      <c r="AE1559" s="28"/>
      <c r="AJ1559" s="194"/>
      <c r="AL1559" s="28"/>
      <c r="AM1559" s="28"/>
      <c r="AN1559" s="28"/>
      <c r="AS1559" s="194"/>
      <c r="AU1559" s="28"/>
      <c r="AV1559" s="28"/>
      <c r="AW1559" s="28"/>
      <c r="BB1559" s="194"/>
      <c r="BD1559" s="28"/>
      <c r="BE1559" s="28"/>
      <c r="BF1559" s="28"/>
      <c r="BK1559" s="194"/>
      <c r="BM1559" s="28"/>
      <c r="BN1559" s="28"/>
      <c r="BO1559" s="28"/>
      <c r="BT1559" s="194"/>
      <c r="BV1559" s="28"/>
      <c r="BW1559" s="28"/>
      <c r="BX1559" s="28"/>
      <c r="CC1559" s="194"/>
      <c r="CE1559" s="28"/>
      <c r="CF1559" s="28"/>
      <c r="CG1559" s="28"/>
      <c r="CL1559" s="194"/>
      <c r="CN1559" s="28"/>
      <c r="CO1559" s="28"/>
      <c r="CP1559" s="28"/>
      <c r="CU1559" s="194"/>
      <c r="CW1559" s="28"/>
      <c r="CX1559" s="28"/>
      <c r="CY1559" s="28"/>
      <c r="DD1559" s="194"/>
      <c r="DF1559" s="28"/>
      <c r="DG1559" s="28"/>
      <c r="DH1559" s="28"/>
      <c r="DM1559" s="194"/>
      <c r="DO1559" s="28"/>
      <c r="DP1559" s="28"/>
      <c r="DQ1559" s="28"/>
      <c r="DV1559" s="194"/>
      <c r="DX1559" s="28"/>
      <c r="DY1559" s="28"/>
      <c r="DZ1559" s="28"/>
      <c r="EE1559" s="194"/>
      <c r="EG1559" s="28"/>
      <c r="EH1559" s="28"/>
      <c r="EI1559" s="28"/>
      <c r="EN1559" s="194"/>
      <c r="EP1559" s="28"/>
      <c r="EQ1559" s="28"/>
      <c r="ER1559" s="28"/>
      <c r="EW1559" s="194"/>
      <c r="EY1559" s="28"/>
      <c r="EZ1559" s="28"/>
      <c r="FA1559" s="28"/>
      <c r="FF1559" s="194"/>
      <c r="FH1559" s="28"/>
      <c r="FI1559" s="28"/>
      <c r="FJ1559" s="28"/>
      <c r="FO1559" s="194"/>
      <c r="FQ1559" s="28"/>
      <c r="FR1559" s="28"/>
      <c r="FS1559" s="28"/>
      <c r="FX1559" s="194"/>
      <c r="FZ1559" s="28"/>
      <c r="GA1559" s="28"/>
      <c r="GB1559" s="28"/>
      <c r="GG1559" s="194"/>
      <c r="GI1559" s="28"/>
      <c r="GJ1559" s="28"/>
      <c r="GK1559" s="28"/>
      <c r="GP1559" s="194"/>
      <c r="GR1559" s="28"/>
      <c r="GS1559" s="28"/>
      <c r="GT1559" s="28"/>
      <c r="GY1559" s="194"/>
      <c r="HA1559" s="28"/>
      <c r="HB1559" s="28"/>
      <c r="HC1559" s="28"/>
      <c r="HH1559" s="194"/>
      <c r="HJ1559" s="28"/>
      <c r="HK1559" s="28"/>
      <c r="HL1559" s="28"/>
      <c r="HQ1559" s="28"/>
      <c r="HR1559" s="28"/>
      <c r="HS1559" s="28"/>
      <c r="HT1559" s="28"/>
      <c r="HU1559" s="28"/>
      <c r="HV1559" s="28"/>
      <c r="HW1559" s="28"/>
      <c r="HX1559" s="28"/>
      <c r="HY1559" s="28"/>
      <c r="HZ1559" s="28"/>
      <c r="IA1559" s="28"/>
      <c r="IB1559" s="28"/>
      <c r="IC1559" s="28"/>
      <c r="ID1559" s="28"/>
      <c r="IE1559" s="28"/>
      <c r="IF1559" s="28"/>
      <c r="IG1559" s="28"/>
      <c r="IH1559" s="28"/>
      <c r="II1559" s="28"/>
      <c r="IJ1559" s="28"/>
      <c r="IK1559" s="28"/>
      <c r="IL1559" s="28"/>
      <c r="IM1559" s="28"/>
      <c r="IN1559" s="28"/>
      <c r="IO1559" s="28"/>
      <c r="IP1559" s="28"/>
      <c r="IQ1559" s="28"/>
      <c r="IR1559" s="28"/>
      <c r="IS1559" s="28"/>
      <c r="IT1559" s="28"/>
      <c r="IU1559" s="28"/>
      <c r="IV1559" s="28"/>
    </row>
    <row r="1560" spans="1:256" s="50" customFormat="1" ht="18">
      <c r="A1560" s="330" t="s">
        <v>2072</v>
      </c>
      <c r="B1560" s="420"/>
      <c r="C1560" s="420"/>
      <c r="D1560" s="418" t="s">
        <v>130</v>
      </c>
      <c r="E1560" s="50">
        <f t="shared" si="26"/>
        <v>13</v>
      </c>
      <c r="F1560" s="284">
        <f t="shared" si="27"/>
        <v>153</v>
      </c>
      <c r="H1560" s="50">
        <v>153</v>
      </c>
      <c r="N1560" s="28"/>
      <c r="R1560" s="194"/>
      <c r="T1560" s="28"/>
      <c r="U1560" s="28"/>
      <c r="V1560" s="28"/>
      <c r="AA1560" s="194"/>
      <c r="AC1560" s="28"/>
      <c r="AD1560" s="28"/>
      <c r="AE1560" s="28"/>
      <c r="AJ1560" s="194"/>
      <c r="AL1560" s="28"/>
      <c r="AM1560" s="28"/>
      <c r="AN1560" s="28"/>
      <c r="AS1560" s="194"/>
      <c r="AU1560" s="28"/>
      <c r="AV1560" s="28"/>
      <c r="AW1560" s="28"/>
      <c r="BB1560" s="194"/>
      <c r="BD1560" s="28"/>
      <c r="BE1560" s="28"/>
      <c r="BF1560" s="28"/>
      <c r="BK1560" s="194"/>
      <c r="BM1560" s="28"/>
      <c r="BN1560" s="28"/>
      <c r="BO1560" s="28"/>
      <c r="BT1560" s="194"/>
      <c r="BV1560" s="28"/>
      <c r="BW1560" s="28"/>
      <c r="BX1560" s="28"/>
      <c r="CC1560" s="194"/>
      <c r="CE1560" s="28"/>
      <c r="CF1560" s="28"/>
      <c r="CG1560" s="28"/>
      <c r="CL1560" s="194"/>
      <c r="CN1560" s="28"/>
      <c r="CO1560" s="28"/>
      <c r="CP1560" s="28"/>
      <c r="CU1560" s="194"/>
      <c r="CW1560" s="28"/>
      <c r="CX1560" s="28"/>
      <c r="CY1560" s="28"/>
      <c r="DD1560" s="194"/>
      <c r="DF1560" s="28"/>
      <c r="DG1560" s="28"/>
      <c r="DH1560" s="28"/>
      <c r="DM1560" s="194"/>
      <c r="DO1560" s="28"/>
      <c r="DP1560" s="28"/>
      <c r="DQ1560" s="28"/>
      <c r="DV1560" s="194"/>
      <c r="DX1560" s="28"/>
      <c r="DY1560" s="28"/>
      <c r="DZ1560" s="28"/>
      <c r="EE1560" s="194"/>
      <c r="EG1560" s="28"/>
      <c r="EH1560" s="28"/>
      <c r="EI1560" s="28"/>
      <c r="EN1560" s="194"/>
      <c r="EP1560" s="28"/>
      <c r="EQ1560" s="28"/>
      <c r="ER1560" s="28"/>
      <c r="EW1560" s="194"/>
      <c r="EY1560" s="28"/>
      <c r="EZ1560" s="28"/>
      <c r="FA1560" s="28"/>
      <c r="FF1560" s="194"/>
      <c r="FH1560" s="28"/>
      <c r="FI1560" s="28"/>
      <c r="FJ1560" s="28"/>
      <c r="FO1560" s="194"/>
      <c r="FQ1560" s="28"/>
      <c r="FR1560" s="28"/>
      <c r="FS1560" s="28"/>
      <c r="FX1560" s="194"/>
      <c r="FZ1560" s="28"/>
      <c r="GA1560" s="28"/>
      <c r="GB1560" s="28"/>
      <c r="GG1560" s="194"/>
      <c r="GI1560" s="28"/>
      <c r="GJ1560" s="28"/>
      <c r="GK1560" s="28"/>
      <c r="GP1560" s="194"/>
      <c r="GR1560" s="28"/>
      <c r="GS1560" s="28"/>
      <c r="GT1560" s="28"/>
      <c r="GY1560" s="194"/>
      <c r="HA1560" s="28"/>
      <c r="HB1560" s="28"/>
      <c r="HC1560" s="28"/>
      <c r="HH1560" s="194"/>
      <c r="HJ1560" s="28"/>
      <c r="HK1560" s="28"/>
      <c r="HL1560" s="28"/>
      <c r="HQ1560" s="28"/>
      <c r="HR1560" s="28"/>
      <c r="HS1560" s="28"/>
      <c r="HT1560" s="28"/>
      <c r="HU1560" s="28"/>
      <c r="HV1560" s="28"/>
      <c r="HW1560" s="28"/>
      <c r="HX1560" s="28"/>
      <c r="HY1560" s="28"/>
      <c r="HZ1560" s="28"/>
      <c r="IA1560" s="28"/>
      <c r="IB1560" s="28"/>
      <c r="IC1560" s="28"/>
      <c r="ID1560" s="28"/>
      <c r="IE1560" s="28"/>
      <c r="IF1560" s="28"/>
      <c r="IG1560" s="28"/>
      <c r="IH1560" s="28"/>
      <c r="II1560" s="28"/>
      <c r="IJ1560" s="28"/>
      <c r="IK1560" s="28"/>
      <c r="IL1560" s="28"/>
      <c r="IM1560" s="28"/>
      <c r="IN1560" s="28"/>
      <c r="IO1560" s="28"/>
      <c r="IP1560" s="28"/>
      <c r="IQ1560" s="28"/>
      <c r="IR1560" s="28"/>
      <c r="IS1560" s="28"/>
      <c r="IT1560" s="28"/>
      <c r="IU1560" s="28"/>
      <c r="IV1560" s="28"/>
    </row>
    <row r="1561" spans="1:256" s="50" customFormat="1" ht="18.75">
      <c r="A1561" s="330" t="s">
        <v>723</v>
      </c>
      <c r="B1561" s="279"/>
      <c r="C1561" s="417"/>
      <c r="D1561" s="418" t="s">
        <v>137</v>
      </c>
      <c r="E1561" s="50">
        <f t="shared" si="26"/>
        <v>8</v>
      </c>
      <c r="F1561" s="284">
        <f t="shared" si="27"/>
        <v>68</v>
      </c>
      <c r="H1561" s="50">
        <v>18</v>
      </c>
      <c r="I1561" s="50">
        <v>50</v>
      </c>
      <c r="N1561" s="28"/>
      <c r="R1561" s="194"/>
      <c r="T1561" s="28"/>
      <c r="U1561" s="28"/>
      <c r="V1561" s="28"/>
      <c r="AA1561" s="194"/>
      <c r="AC1561" s="28"/>
      <c r="AD1561" s="28"/>
      <c r="AE1561" s="28"/>
      <c r="AJ1561" s="194"/>
      <c r="AL1561" s="28"/>
      <c r="AM1561" s="28"/>
      <c r="AN1561" s="28"/>
      <c r="AS1561" s="194"/>
      <c r="AU1561" s="28"/>
      <c r="AV1561" s="28"/>
      <c r="AW1561" s="28"/>
      <c r="BB1561" s="194"/>
      <c r="BD1561" s="28"/>
      <c r="BE1561" s="28"/>
      <c r="BF1561" s="28"/>
      <c r="BK1561" s="194"/>
      <c r="BM1561" s="28"/>
      <c r="BN1561" s="28"/>
      <c r="BO1561" s="28"/>
      <c r="BT1561" s="194"/>
      <c r="BV1561" s="28"/>
      <c r="BW1561" s="28"/>
      <c r="BX1561" s="28"/>
      <c r="CC1561" s="194"/>
      <c r="CE1561" s="28"/>
      <c r="CF1561" s="28"/>
      <c r="CG1561" s="28"/>
      <c r="CL1561" s="194"/>
      <c r="CN1561" s="28"/>
      <c r="CO1561" s="28"/>
      <c r="CP1561" s="28"/>
      <c r="CU1561" s="194"/>
      <c r="CW1561" s="28"/>
      <c r="CX1561" s="28"/>
      <c r="CY1561" s="28"/>
      <c r="DD1561" s="194"/>
      <c r="DF1561" s="28"/>
      <c r="DG1561" s="28"/>
      <c r="DH1561" s="28"/>
      <c r="DM1561" s="194"/>
      <c r="DO1561" s="28"/>
      <c r="DP1561" s="28"/>
      <c r="DQ1561" s="28"/>
      <c r="DV1561" s="194"/>
      <c r="DX1561" s="28"/>
      <c r="DY1561" s="28"/>
      <c r="DZ1561" s="28"/>
      <c r="EE1561" s="194"/>
      <c r="EG1561" s="28"/>
      <c r="EH1561" s="28"/>
      <c r="EI1561" s="28"/>
      <c r="EN1561" s="194"/>
      <c r="EP1561" s="28"/>
      <c r="EQ1561" s="28"/>
      <c r="ER1561" s="28"/>
      <c r="EW1561" s="194"/>
      <c r="EY1561" s="28"/>
      <c r="EZ1561" s="28"/>
      <c r="FA1561" s="28"/>
      <c r="FF1561" s="194"/>
      <c r="FH1561" s="28"/>
      <c r="FI1561" s="28"/>
      <c r="FJ1561" s="28"/>
      <c r="FO1561" s="194"/>
      <c r="FQ1561" s="28"/>
      <c r="FR1561" s="28"/>
      <c r="FS1561" s="28"/>
      <c r="FX1561" s="194"/>
      <c r="FZ1561" s="28"/>
      <c r="GA1561" s="28"/>
      <c r="GB1561" s="28"/>
      <c r="GG1561" s="194"/>
      <c r="GI1561" s="28"/>
      <c r="GJ1561" s="28"/>
      <c r="GK1561" s="28"/>
      <c r="GP1561" s="194"/>
      <c r="GR1561" s="28"/>
      <c r="GS1561" s="28"/>
      <c r="GT1561" s="28"/>
      <c r="GY1561" s="194"/>
      <c r="HA1561" s="28"/>
      <c r="HB1561" s="28"/>
      <c r="HC1561" s="28"/>
      <c r="HH1561" s="194"/>
      <c r="HJ1561" s="28"/>
      <c r="HK1561" s="28"/>
      <c r="HL1561" s="28"/>
      <c r="HQ1561" s="28"/>
      <c r="HR1561" s="28"/>
      <c r="HS1561" s="28"/>
      <c r="HT1561" s="28"/>
      <c r="HU1561" s="28"/>
      <c r="HV1561" s="28"/>
      <c r="HW1561" s="28"/>
      <c r="HX1561" s="28"/>
      <c r="HY1561" s="28"/>
      <c r="HZ1561" s="28"/>
      <c r="IA1561" s="28"/>
      <c r="IB1561" s="28"/>
      <c r="IC1561" s="28"/>
      <c r="ID1561" s="28"/>
      <c r="IE1561" s="28"/>
      <c r="IF1561" s="28"/>
      <c r="IG1561" s="28"/>
      <c r="IH1561" s="28"/>
      <c r="II1561" s="28"/>
      <c r="IJ1561" s="28"/>
      <c r="IK1561" s="28"/>
      <c r="IL1561" s="28"/>
      <c r="IM1561" s="28"/>
      <c r="IN1561" s="28"/>
      <c r="IO1561" s="28"/>
      <c r="IP1561" s="28"/>
      <c r="IQ1561" s="28"/>
      <c r="IR1561" s="28"/>
      <c r="IS1561" s="28"/>
      <c r="IT1561" s="28"/>
      <c r="IU1561" s="28"/>
      <c r="IV1561" s="28"/>
    </row>
    <row r="1562" spans="1:256" s="50" customFormat="1" ht="18">
      <c r="A1562" s="330" t="s">
        <v>662</v>
      </c>
      <c r="B1562" s="420"/>
      <c r="C1562" s="420"/>
      <c r="D1562" s="418" t="s">
        <v>130</v>
      </c>
      <c r="E1562" s="50">
        <f t="shared" si="26"/>
        <v>0</v>
      </c>
      <c r="F1562" s="284">
        <f t="shared" si="27"/>
        <v>33</v>
      </c>
      <c r="I1562" s="50">
        <v>20</v>
      </c>
      <c r="J1562" s="50">
        <v>13</v>
      </c>
      <c r="N1562" s="28"/>
      <c r="R1562" s="194"/>
      <c r="T1562" s="28"/>
      <c r="U1562" s="28"/>
      <c r="V1562" s="28"/>
      <c r="AA1562" s="194"/>
      <c r="AC1562" s="28"/>
      <c r="AD1562" s="28"/>
      <c r="AE1562" s="28"/>
      <c r="AJ1562" s="194"/>
      <c r="AL1562" s="28"/>
      <c r="AM1562" s="28"/>
      <c r="AN1562" s="28"/>
      <c r="AS1562" s="194"/>
      <c r="AU1562" s="28"/>
      <c r="AV1562" s="28"/>
      <c r="AW1562" s="28"/>
      <c r="BB1562" s="194"/>
      <c r="BD1562" s="28"/>
      <c r="BE1562" s="28"/>
      <c r="BF1562" s="28"/>
      <c r="BK1562" s="194"/>
      <c r="BM1562" s="28"/>
      <c r="BN1562" s="28"/>
      <c r="BO1562" s="28"/>
      <c r="BT1562" s="194"/>
      <c r="BV1562" s="28"/>
      <c r="BW1562" s="28"/>
      <c r="BX1562" s="28"/>
      <c r="CC1562" s="194"/>
      <c r="CE1562" s="28"/>
      <c r="CF1562" s="28"/>
      <c r="CG1562" s="28"/>
      <c r="CL1562" s="194"/>
      <c r="CN1562" s="28"/>
      <c r="CO1562" s="28"/>
      <c r="CP1562" s="28"/>
      <c r="CU1562" s="194"/>
      <c r="CW1562" s="28"/>
      <c r="CX1562" s="28"/>
      <c r="CY1562" s="28"/>
      <c r="DD1562" s="194"/>
      <c r="DF1562" s="28"/>
      <c r="DG1562" s="28"/>
      <c r="DH1562" s="28"/>
      <c r="DM1562" s="194"/>
      <c r="DO1562" s="28"/>
      <c r="DP1562" s="28"/>
      <c r="DQ1562" s="28"/>
      <c r="DV1562" s="194"/>
      <c r="DX1562" s="28"/>
      <c r="DY1562" s="28"/>
      <c r="DZ1562" s="28"/>
      <c r="EE1562" s="194"/>
      <c r="EG1562" s="28"/>
      <c r="EH1562" s="28"/>
      <c r="EI1562" s="28"/>
      <c r="EN1562" s="194"/>
      <c r="EP1562" s="28"/>
      <c r="EQ1562" s="28"/>
      <c r="ER1562" s="28"/>
      <c r="EW1562" s="194"/>
      <c r="EY1562" s="28"/>
      <c r="EZ1562" s="28"/>
      <c r="FA1562" s="28"/>
      <c r="FF1562" s="194"/>
      <c r="FH1562" s="28"/>
      <c r="FI1562" s="28"/>
      <c r="FJ1562" s="28"/>
      <c r="FO1562" s="194"/>
      <c r="FQ1562" s="28"/>
      <c r="FR1562" s="28"/>
      <c r="FS1562" s="28"/>
      <c r="FX1562" s="194"/>
      <c r="FZ1562" s="28"/>
      <c r="GA1562" s="28"/>
      <c r="GB1562" s="28"/>
      <c r="GG1562" s="194"/>
      <c r="GI1562" s="28"/>
      <c r="GJ1562" s="28"/>
      <c r="GK1562" s="28"/>
      <c r="GP1562" s="194"/>
      <c r="GR1562" s="28"/>
      <c r="GS1562" s="28"/>
      <c r="GT1562" s="28"/>
      <c r="GY1562" s="194"/>
      <c r="HA1562" s="28"/>
      <c r="HB1562" s="28"/>
      <c r="HC1562" s="28"/>
      <c r="HH1562" s="194"/>
      <c r="HJ1562" s="28"/>
      <c r="HK1562" s="28"/>
      <c r="HL1562" s="28"/>
      <c r="HQ1562" s="28"/>
      <c r="HR1562" s="28"/>
      <c r="HS1562" s="28"/>
      <c r="HT1562" s="28"/>
      <c r="HU1562" s="28"/>
      <c r="HV1562" s="28"/>
      <c r="HW1562" s="28"/>
      <c r="HX1562" s="28"/>
      <c r="HY1562" s="28"/>
      <c r="HZ1562" s="28"/>
      <c r="IA1562" s="28"/>
      <c r="IB1562" s="28"/>
      <c r="IC1562" s="28"/>
      <c r="ID1562" s="28"/>
      <c r="IE1562" s="28"/>
      <c r="IF1562" s="28"/>
      <c r="IG1562" s="28"/>
      <c r="IH1562" s="28"/>
      <c r="II1562" s="28"/>
      <c r="IJ1562" s="28"/>
      <c r="IK1562" s="28"/>
      <c r="IL1562" s="28"/>
      <c r="IM1562" s="28"/>
      <c r="IN1562" s="28"/>
      <c r="IO1562" s="28"/>
      <c r="IP1562" s="28"/>
      <c r="IQ1562" s="28"/>
      <c r="IR1562" s="28"/>
      <c r="IS1562" s="28"/>
      <c r="IT1562" s="28"/>
      <c r="IU1562" s="28"/>
      <c r="IV1562" s="28"/>
    </row>
    <row r="1563" spans="1:256" s="50" customFormat="1" ht="18">
      <c r="A1563" s="330" t="s">
        <v>495</v>
      </c>
      <c r="B1563" s="28"/>
      <c r="C1563" s="275"/>
      <c r="D1563" s="418" t="s">
        <v>129</v>
      </c>
      <c r="E1563" s="50">
        <f t="shared" si="26"/>
        <v>14</v>
      </c>
      <c r="F1563" s="284">
        <f t="shared" si="27"/>
        <v>0</v>
      </c>
      <c r="L1563" s="28"/>
      <c r="N1563" s="28"/>
      <c r="R1563" s="194"/>
      <c r="T1563" s="28"/>
      <c r="U1563" s="28"/>
      <c r="V1563" s="28"/>
      <c r="AA1563" s="194"/>
      <c r="AC1563" s="28"/>
      <c r="AD1563" s="28"/>
      <c r="AE1563" s="28"/>
      <c r="AJ1563" s="194"/>
      <c r="AL1563" s="28"/>
      <c r="AM1563" s="28"/>
      <c r="AN1563" s="28"/>
      <c r="AS1563" s="194"/>
      <c r="AU1563" s="28"/>
      <c r="AV1563" s="28"/>
      <c r="AW1563" s="28"/>
      <c r="BB1563" s="194"/>
      <c r="BD1563" s="28"/>
      <c r="BE1563" s="28"/>
      <c r="BF1563" s="28"/>
      <c r="BK1563" s="194"/>
      <c r="BM1563" s="28"/>
      <c r="BN1563" s="28"/>
      <c r="BO1563" s="28"/>
      <c r="BT1563" s="194"/>
      <c r="BV1563" s="28"/>
      <c r="BW1563" s="28"/>
      <c r="BX1563" s="28"/>
      <c r="CC1563" s="194"/>
      <c r="CE1563" s="28"/>
      <c r="CF1563" s="28"/>
      <c r="CG1563" s="28"/>
      <c r="CL1563" s="194"/>
      <c r="CN1563" s="28"/>
      <c r="CO1563" s="28"/>
      <c r="CP1563" s="28"/>
      <c r="CU1563" s="194"/>
      <c r="CW1563" s="28"/>
      <c r="CX1563" s="28"/>
      <c r="CY1563" s="28"/>
      <c r="DD1563" s="194"/>
      <c r="DF1563" s="28"/>
      <c r="DG1563" s="28"/>
      <c r="DH1563" s="28"/>
      <c r="DM1563" s="194"/>
      <c r="DO1563" s="28"/>
      <c r="DP1563" s="28"/>
      <c r="DQ1563" s="28"/>
      <c r="DV1563" s="194"/>
      <c r="DX1563" s="28"/>
      <c r="DY1563" s="28"/>
      <c r="DZ1563" s="28"/>
      <c r="EE1563" s="194"/>
      <c r="EG1563" s="28"/>
      <c r="EH1563" s="28"/>
      <c r="EI1563" s="28"/>
      <c r="EN1563" s="194"/>
      <c r="EP1563" s="28"/>
      <c r="EQ1563" s="28"/>
      <c r="ER1563" s="28"/>
      <c r="EW1563" s="194"/>
      <c r="EY1563" s="28"/>
      <c r="EZ1563" s="28"/>
      <c r="FA1563" s="28"/>
      <c r="FF1563" s="194"/>
      <c r="FH1563" s="28"/>
      <c r="FI1563" s="28"/>
      <c r="FJ1563" s="28"/>
      <c r="FO1563" s="194"/>
      <c r="FQ1563" s="28"/>
      <c r="FR1563" s="28"/>
      <c r="FS1563" s="28"/>
      <c r="FX1563" s="194"/>
      <c r="FZ1563" s="28"/>
      <c r="GA1563" s="28"/>
      <c r="GB1563" s="28"/>
      <c r="GG1563" s="194"/>
      <c r="GI1563" s="28"/>
      <c r="GJ1563" s="28"/>
      <c r="GK1563" s="28"/>
      <c r="GP1563" s="194"/>
      <c r="GR1563" s="28"/>
      <c r="GS1563" s="28"/>
      <c r="GT1563" s="28"/>
      <c r="GY1563" s="194"/>
      <c r="HA1563" s="28"/>
      <c r="HB1563" s="28"/>
      <c r="HC1563" s="28"/>
      <c r="HH1563" s="194"/>
      <c r="HJ1563" s="28"/>
      <c r="HK1563" s="28"/>
      <c r="HL1563" s="28"/>
      <c r="HQ1563" s="28"/>
      <c r="HR1563" s="28"/>
      <c r="HS1563" s="28"/>
      <c r="HT1563" s="28"/>
      <c r="HU1563" s="28"/>
      <c r="HV1563" s="28"/>
      <c r="HW1563" s="28"/>
      <c r="HX1563" s="28"/>
      <c r="HY1563" s="28"/>
      <c r="HZ1563" s="28"/>
      <c r="IA1563" s="28"/>
      <c r="IB1563" s="28"/>
      <c r="IC1563" s="28"/>
      <c r="ID1563" s="28"/>
      <c r="IE1563" s="28"/>
      <c r="IF1563" s="28"/>
      <c r="IG1563" s="28"/>
      <c r="IH1563" s="28"/>
      <c r="II1563" s="28"/>
      <c r="IJ1563" s="28"/>
      <c r="IK1563" s="28"/>
      <c r="IL1563" s="28"/>
      <c r="IM1563" s="28"/>
      <c r="IN1563" s="28"/>
      <c r="IO1563" s="28"/>
      <c r="IP1563" s="28"/>
      <c r="IQ1563" s="28"/>
      <c r="IR1563" s="28"/>
      <c r="IS1563" s="28"/>
      <c r="IT1563" s="28"/>
      <c r="IU1563" s="28"/>
      <c r="IV1563" s="28"/>
    </row>
    <row r="1564" spans="1:256" s="50" customFormat="1" ht="18">
      <c r="A1564" s="396" t="s">
        <v>2714</v>
      </c>
      <c r="B1564" s="28"/>
      <c r="C1564" s="420"/>
      <c r="D1564" s="418" t="s">
        <v>129</v>
      </c>
      <c r="E1564" s="50">
        <f t="shared" si="26"/>
        <v>1</v>
      </c>
      <c r="F1564" s="284">
        <f t="shared" si="27"/>
        <v>3</v>
      </c>
      <c r="J1564" s="50">
        <v>3</v>
      </c>
      <c r="L1564" s="28"/>
      <c r="N1564" s="28"/>
      <c r="R1564" s="194"/>
      <c r="T1564" s="28"/>
      <c r="U1564" s="28"/>
      <c r="V1564" s="28"/>
      <c r="AA1564" s="194"/>
      <c r="AC1564" s="28"/>
      <c r="AD1564" s="28"/>
      <c r="AE1564" s="28"/>
      <c r="AJ1564" s="194"/>
      <c r="AL1564" s="28"/>
      <c r="AM1564" s="28"/>
      <c r="AN1564" s="28"/>
      <c r="AS1564" s="194"/>
      <c r="AU1564" s="28"/>
      <c r="AV1564" s="28"/>
      <c r="AW1564" s="28"/>
      <c r="BB1564" s="194"/>
      <c r="BD1564" s="28"/>
      <c r="BE1564" s="28"/>
      <c r="BF1564" s="28"/>
      <c r="BK1564" s="194"/>
      <c r="BM1564" s="28"/>
      <c r="BN1564" s="28"/>
      <c r="BO1564" s="28"/>
      <c r="BT1564" s="194"/>
      <c r="BV1564" s="28"/>
      <c r="BW1564" s="28"/>
      <c r="BX1564" s="28"/>
      <c r="CC1564" s="194"/>
      <c r="CE1564" s="28"/>
      <c r="CF1564" s="28"/>
      <c r="CG1564" s="28"/>
      <c r="CL1564" s="194"/>
      <c r="CN1564" s="28"/>
      <c r="CO1564" s="28"/>
      <c r="CP1564" s="28"/>
      <c r="CU1564" s="194"/>
      <c r="CW1564" s="28"/>
      <c r="CX1564" s="28"/>
      <c r="CY1564" s="28"/>
      <c r="DD1564" s="194"/>
      <c r="DF1564" s="28"/>
      <c r="DG1564" s="28"/>
      <c r="DH1564" s="28"/>
      <c r="DM1564" s="194"/>
      <c r="DO1564" s="28"/>
      <c r="DP1564" s="28"/>
      <c r="DQ1564" s="28"/>
      <c r="DV1564" s="194"/>
      <c r="DX1564" s="28"/>
      <c r="DY1564" s="28"/>
      <c r="DZ1564" s="28"/>
      <c r="EE1564" s="194"/>
      <c r="EG1564" s="28"/>
      <c r="EH1564" s="28"/>
      <c r="EI1564" s="28"/>
      <c r="EN1564" s="194"/>
      <c r="EP1564" s="28"/>
      <c r="EQ1564" s="28"/>
      <c r="ER1564" s="28"/>
      <c r="EW1564" s="194"/>
      <c r="EY1564" s="28"/>
      <c r="EZ1564" s="28"/>
      <c r="FA1564" s="28"/>
      <c r="FF1564" s="194"/>
      <c r="FH1564" s="28"/>
      <c r="FI1564" s="28"/>
      <c r="FJ1564" s="28"/>
      <c r="FO1564" s="194"/>
      <c r="FQ1564" s="28"/>
      <c r="FR1564" s="28"/>
      <c r="FS1564" s="28"/>
      <c r="FX1564" s="194"/>
      <c r="FZ1564" s="28"/>
      <c r="GA1564" s="28"/>
      <c r="GB1564" s="28"/>
      <c r="GG1564" s="194"/>
      <c r="GI1564" s="28"/>
      <c r="GJ1564" s="28"/>
      <c r="GK1564" s="28"/>
      <c r="GP1564" s="194"/>
      <c r="GR1564" s="28"/>
      <c r="GS1564" s="28"/>
      <c r="GT1564" s="28"/>
      <c r="GY1564" s="194"/>
      <c r="HA1564" s="28"/>
      <c r="HB1564" s="28"/>
      <c r="HC1564" s="28"/>
      <c r="HH1564" s="194"/>
      <c r="HJ1564" s="28"/>
      <c r="HK1564" s="28"/>
      <c r="HL1564" s="28"/>
      <c r="HQ1564" s="28"/>
      <c r="HR1564" s="28"/>
      <c r="HS1564" s="28"/>
      <c r="HT1564" s="28"/>
      <c r="HU1564" s="28"/>
      <c r="HV1564" s="28"/>
      <c r="HW1564" s="28"/>
      <c r="HX1564" s="28"/>
      <c r="HY1564" s="28"/>
      <c r="HZ1564" s="28"/>
      <c r="IA1564" s="28"/>
      <c r="IB1564" s="28"/>
      <c r="IC1564" s="28"/>
      <c r="ID1564" s="28"/>
      <c r="IE1564" s="28"/>
      <c r="IF1564" s="28"/>
      <c r="IG1564" s="28"/>
      <c r="IH1564" s="28"/>
      <c r="II1564" s="28"/>
      <c r="IJ1564" s="28"/>
      <c r="IK1564" s="28"/>
      <c r="IL1564" s="28"/>
      <c r="IM1564" s="28"/>
      <c r="IN1564" s="28"/>
      <c r="IO1564" s="28"/>
      <c r="IP1564" s="28"/>
      <c r="IQ1564" s="28"/>
      <c r="IR1564" s="28"/>
      <c r="IS1564" s="28"/>
      <c r="IT1564" s="28"/>
      <c r="IU1564" s="28"/>
      <c r="IV1564" s="28"/>
    </row>
    <row r="1565" spans="1:256" s="50" customFormat="1" ht="18">
      <c r="A1565" s="206" t="s">
        <v>2512</v>
      </c>
      <c r="B1565" s="420"/>
      <c r="C1565" s="420"/>
      <c r="D1565" s="418" t="s">
        <v>130</v>
      </c>
      <c r="E1565" s="50">
        <f t="shared" si="26"/>
        <v>1</v>
      </c>
      <c r="F1565" s="284">
        <f t="shared" si="27"/>
        <v>29</v>
      </c>
      <c r="G1565" s="50">
        <v>17</v>
      </c>
      <c r="I1565" s="50">
        <v>5</v>
      </c>
      <c r="J1565" s="50">
        <v>7</v>
      </c>
      <c r="L1565" s="281"/>
      <c r="N1565" s="28"/>
      <c r="R1565" s="194"/>
      <c r="T1565" s="28"/>
      <c r="U1565" s="28"/>
      <c r="V1565" s="28"/>
      <c r="AA1565" s="194"/>
      <c r="AC1565" s="28"/>
      <c r="AD1565" s="28"/>
      <c r="AE1565" s="28"/>
      <c r="AJ1565" s="194"/>
      <c r="AL1565" s="28"/>
      <c r="AM1565" s="28"/>
      <c r="AN1565" s="28"/>
      <c r="AS1565" s="194"/>
      <c r="AU1565" s="28"/>
      <c r="AV1565" s="28"/>
      <c r="AW1565" s="28"/>
      <c r="BB1565" s="194"/>
      <c r="BD1565" s="28"/>
      <c r="BE1565" s="28"/>
      <c r="BF1565" s="28"/>
      <c r="BK1565" s="194"/>
      <c r="BM1565" s="28"/>
      <c r="BN1565" s="28"/>
      <c r="BO1565" s="28"/>
      <c r="BT1565" s="194"/>
      <c r="BV1565" s="28"/>
      <c r="BW1565" s="28"/>
      <c r="BX1565" s="28"/>
      <c r="CC1565" s="194"/>
      <c r="CE1565" s="28"/>
      <c r="CF1565" s="28"/>
      <c r="CG1565" s="28"/>
      <c r="CL1565" s="194"/>
      <c r="CN1565" s="28"/>
      <c r="CO1565" s="28"/>
      <c r="CP1565" s="28"/>
      <c r="CU1565" s="194"/>
      <c r="CW1565" s="28"/>
      <c r="CX1565" s="28"/>
      <c r="CY1565" s="28"/>
      <c r="DD1565" s="194"/>
      <c r="DF1565" s="28"/>
      <c r="DG1565" s="28"/>
      <c r="DH1565" s="28"/>
      <c r="DM1565" s="194"/>
      <c r="DO1565" s="28"/>
      <c r="DP1565" s="28"/>
      <c r="DQ1565" s="28"/>
      <c r="DV1565" s="194"/>
      <c r="DX1565" s="28"/>
      <c r="DY1565" s="28"/>
      <c r="DZ1565" s="28"/>
      <c r="EE1565" s="194"/>
      <c r="EG1565" s="28"/>
      <c r="EH1565" s="28"/>
      <c r="EI1565" s="28"/>
      <c r="EN1565" s="194"/>
      <c r="EP1565" s="28"/>
      <c r="EQ1565" s="28"/>
      <c r="ER1565" s="28"/>
      <c r="EW1565" s="194"/>
      <c r="EY1565" s="28"/>
      <c r="EZ1565" s="28"/>
      <c r="FA1565" s="28"/>
      <c r="FF1565" s="194"/>
      <c r="FH1565" s="28"/>
      <c r="FI1565" s="28"/>
      <c r="FJ1565" s="28"/>
      <c r="FO1565" s="194"/>
      <c r="FQ1565" s="28"/>
      <c r="FR1565" s="28"/>
      <c r="FS1565" s="28"/>
      <c r="FX1565" s="194"/>
      <c r="FZ1565" s="28"/>
      <c r="GA1565" s="28"/>
      <c r="GB1565" s="28"/>
      <c r="GG1565" s="194"/>
      <c r="GI1565" s="28"/>
      <c r="GJ1565" s="28"/>
      <c r="GK1565" s="28"/>
      <c r="GP1565" s="194"/>
      <c r="GR1565" s="28"/>
      <c r="GS1565" s="28"/>
      <c r="GT1565" s="28"/>
      <c r="GY1565" s="194"/>
      <c r="HA1565" s="28"/>
      <c r="HB1565" s="28"/>
      <c r="HC1565" s="28"/>
      <c r="HH1565" s="194"/>
      <c r="HJ1565" s="28"/>
      <c r="HK1565" s="28"/>
      <c r="HL1565" s="28"/>
      <c r="HQ1565" s="28"/>
      <c r="HR1565" s="28"/>
      <c r="HS1565" s="28"/>
      <c r="HT1565" s="28"/>
      <c r="HU1565" s="28"/>
      <c r="HV1565" s="28"/>
      <c r="HW1565" s="28"/>
      <c r="HX1565" s="28"/>
      <c r="HY1565" s="28"/>
      <c r="HZ1565" s="28"/>
      <c r="IA1565" s="28"/>
      <c r="IB1565" s="28"/>
      <c r="IC1565" s="28"/>
      <c r="ID1565" s="28"/>
      <c r="IE1565" s="28"/>
      <c r="IF1565" s="28"/>
      <c r="IG1565" s="28"/>
      <c r="IH1565" s="28"/>
      <c r="II1565" s="28"/>
      <c r="IJ1565" s="28"/>
      <c r="IK1565" s="28"/>
      <c r="IL1565" s="28"/>
      <c r="IM1565" s="28"/>
      <c r="IN1565" s="28"/>
      <c r="IO1565" s="28"/>
      <c r="IP1565" s="28"/>
      <c r="IQ1565" s="28"/>
      <c r="IR1565" s="28"/>
      <c r="IS1565" s="28"/>
      <c r="IT1565" s="28"/>
      <c r="IU1565" s="28"/>
      <c r="IV1565" s="28"/>
    </row>
    <row r="1566" spans="1:256" s="50" customFormat="1" ht="18">
      <c r="A1566" s="206" t="s">
        <v>2796</v>
      </c>
      <c r="B1566" s="28"/>
      <c r="C1566" s="275"/>
      <c r="D1566" s="418" t="s">
        <v>129</v>
      </c>
      <c r="E1566" s="50">
        <f t="shared" si="26"/>
        <v>0</v>
      </c>
      <c r="F1566" s="284">
        <f t="shared" si="27"/>
        <v>0</v>
      </c>
      <c r="N1566" s="28"/>
      <c r="R1566" s="194"/>
      <c r="T1566" s="28"/>
      <c r="U1566" s="28"/>
      <c r="V1566" s="28"/>
      <c r="AA1566" s="194"/>
      <c r="AC1566" s="28"/>
      <c r="AD1566" s="28"/>
      <c r="AE1566" s="28"/>
      <c r="AJ1566" s="194"/>
      <c r="AL1566" s="28"/>
      <c r="AM1566" s="28"/>
      <c r="AN1566" s="28"/>
      <c r="AS1566" s="194"/>
      <c r="AU1566" s="28"/>
      <c r="AV1566" s="28"/>
      <c r="AW1566" s="28"/>
      <c r="BB1566" s="194"/>
      <c r="BD1566" s="28"/>
      <c r="BE1566" s="28"/>
      <c r="BF1566" s="28"/>
      <c r="BK1566" s="194"/>
      <c r="BM1566" s="28"/>
      <c r="BN1566" s="28"/>
      <c r="BO1566" s="28"/>
      <c r="BT1566" s="194"/>
      <c r="BV1566" s="28"/>
      <c r="BW1566" s="28"/>
      <c r="BX1566" s="28"/>
      <c r="CC1566" s="194"/>
      <c r="CE1566" s="28"/>
      <c r="CF1566" s="28"/>
      <c r="CG1566" s="28"/>
      <c r="CL1566" s="194"/>
      <c r="CN1566" s="28"/>
      <c r="CO1566" s="28"/>
      <c r="CP1566" s="28"/>
      <c r="CU1566" s="194"/>
      <c r="CW1566" s="28"/>
      <c r="CX1566" s="28"/>
      <c r="CY1566" s="28"/>
      <c r="DD1566" s="194"/>
      <c r="DF1566" s="28"/>
      <c r="DG1566" s="28"/>
      <c r="DH1566" s="28"/>
      <c r="DM1566" s="194"/>
      <c r="DO1566" s="28"/>
      <c r="DP1566" s="28"/>
      <c r="DQ1566" s="28"/>
      <c r="DV1566" s="194"/>
      <c r="DX1566" s="28"/>
      <c r="DY1566" s="28"/>
      <c r="DZ1566" s="28"/>
      <c r="EE1566" s="194"/>
      <c r="EG1566" s="28"/>
      <c r="EH1566" s="28"/>
      <c r="EI1566" s="28"/>
      <c r="EN1566" s="194"/>
      <c r="EP1566" s="28"/>
      <c r="EQ1566" s="28"/>
      <c r="ER1566" s="28"/>
      <c r="EW1566" s="194"/>
      <c r="EY1566" s="28"/>
      <c r="EZ1566" s="28"/>
      <c r="FA1566" s="28"/>
      <c r="FF1566" s="194"/>
      <c r="FH1566" s="28"/>
      <c r="FI1566" s="28"/>
      <c r="FJ1566" s="28"/>
      <c r="FO1566" s="194"/>
      <c r="FQ1566" s="28"/>
      <c r="FR1566" s="28"/>
      <c r="FS1566" s="28"/>
      <c r="FX1566" s="194"/>
      <c r="FZ1566" s="28"/>
      <c r="GA1566" s="28"/>
      <c r="GB1566" s="28"/>
      <c r="GG1566" s="194"/>
      <c r="GI1566" s="28"/>
      <c r="GJ1566" s="28"/>
      <c r="GK1566" s="28"/>
      <c r="GP1566" s="194"/>
      <c r="GR1566" s="28"/>
      <c r="GS1566" s="28"/>
      <c r="GT1566" s="28"/>
      <c r="GY1566" s="194"/>
      <c r="HA1566" s="28"/>
      <c r="HB1566" s="28"/>
      <c r="HC1566" s="28"/>
      <c r="HH1566" s="194"/>
      <c r="HJ1566" s="28"/>
      <c r="HK1566" s="28"/>
      <c r="HL1566" s="28"/>
      <c r="HQ1566" s="28"/>
      <c r="HR1566" s="28"/>
      <c r="HS1566" s="28"/>
      <c r="HT1566" s="28"/>
      <c r="HU1566" s="28"/>
      <c r="HV1566" s="28"/>
      <c r="HW1566" s="28"/>
      <c r="HX1566" s="28"/>
      <c r="HY1566" s="28"/>
      <c r="HZ1566" s="28"/>
      <c r="IA1566" s="28"/>
      <c r="IB1566" s="28"/>
      <c r="IC1566" s="28"/>
      <c r="ID1566" s="28"/>
      <c r="IE1566" s="28"/>
      <c r="IF1566" s="28"/>
      <c r="IG1566" s="28"/>
      <c r="IH1566" s="28"/>
      <c r="II1566" s="28"/>
      <c r="IJ1566" s="28"/>
      <c r="IK1566" s="28"/>
      <c r="IL1566" s="28"/>
      <c r="IM1566" s="28"/>
      <c r="IN1566" s="28"/>
      <c r="IO1566" s="28"/>
      <c r="IP1566" s="28"/>
      <c r="IQ1566" s="28"/>
      <c r="IR1566" s="28"/>
      <c r="IS1566" s="28"/>
      <c r="IT1566" s="28"/>
      <c r="IU1566" s="28"/>
      <c r="IV1566" s="28"/>
    </row>
    <row r="1567" spans="1:256" s="50" customFormat="1" ht="18">
      <c r="A1567" s="330" t="s">
        <v>2147</v>
      </c>
      <c r="B1567" s="28"/>
      <c r="C1567" s="275"/>
      <c r="D1567" s="418" t="s">
        <v>129</v>
      </c>
      <c r="E1567" s="50">
        <f t="shared" si="26"/>
        <v>0</v>
      </c>
      <c r="F1567" s="284">
        <f t="shared" si="27"/>
        <v>0</v>
      </c>
      <c r="N1567" s="28"/>
      <c r="R1567" s="194"/>
      <c r="T1567" s="28"/>
      <c r="U1567" s="28"/>
      <c r="V1567" s="28"/>
      <c r="AA1567" s="194"/>
      <c r="AC1567" s="28"/>
      <c r="AD1567" s="28"/>
      <c r="AE1567" s="28"/>
      <c r="AJ1567" s="194"/>
      <c r="AL1567" s="28"/>
      <c r="AM1567" s="28"/>
      <c r="AN1567" s="28"/>
      <c r="AS1567" s="194"/>
      <c r="AU1567" s="28"/>
      <c r="AV1567" s="28"/>
      <c r="AW1567" s="28"/>
      <c r="BB1567" s="194"/>
      <c r="BD1567" s="28"/>
      <c r="BE1567" s="28"/>
      <c r="BF1567" s="28"/>
      <c r="BK1567" s="194"/>
      <c r="BM1567" s="28"/>
      <c r="BN1567" s="28"/>
      <c r="BO1567" s="28"/>
      <c r="BT1567" s="194"/>
      <c r="BV1567" s="28"/>
      <c r="BW1567" s="28"/>
      <c r="BX1567" s="28"/>
      <c r="CC1567" s="194"/>
      <c r="CE1567" s="28"/>
      <c r="CF1567" s="28"/>
      <c r="CG1567" s="28"/>
      <c r="CL1567" s="194"/>
      <c r="CN1567" s="28"/>
      <c r="CO1567" s="28"/>
      <c r="CP1567" s="28"/>
      <c r="CU1567" s="194"/>
      <c r="CW1567" s="28"/>
      <c r="CX1567" s="28"/>
      <c r="CY1567" s="28"/>
      <c r="DD1567" s="194"/>
      <c r="DF1567" s="28"/>
      <c r="DG1567" s="28"/>
      <c r="DH1567" s="28"/>
      <c r="DM1567" s="194"/>
      <c r="DO1567" s="28"/>
      <c r="DP1567" s="28"/>
      <c r="DQ1567" s="28"/>
      <c r="DV1567" s="194"/>
      <c r="DX1567" s="28"/>
      <c r="DY1567" s="28"/>
      <c r="DZ1567" s="28"/>
      <c r="EE1567" s="194"/>
      <c r="EG1567" s="28"/>
      <c r="EH1567" s="28"/>
      <c r="EI1567" s="28"/>
      <c r="EN1567" s="194"/>
      <c r="EP1567" s="28"/>
      <c r="EQ1567" s="28"/>
      <c r="ER1567" s="28"/>
      <c r="EW1567" s="194"/>
      <c r="EY1567" s="28"/>
      <c r="EZ1567" s="28"/>
      <c r="FA1567" s="28"/>
      <c r="FF1567" s="194"/>
      <c r="FH1567" s="28"/>
      <c r="FI1567" s="28"/>
      <c r="FJ1567" s="28"/>
      <c r="FO1567" s="194"/>
      <c r="FQ1567" s="28"/>
      <c r="FR1567" s="28"/>
      <c r="FS1567" s="28"/>
      <c r="FX1567" s="194"/>
      <c r="FZ1567" s="28"/>
      <c r="GA1567" s="28"/>
      <c r="GB1567" s="28"/>
      <c r="GG1567" s="194"/>
      <c r="GI1567" s="28"/>
      <c r="GJ1567" s="28"/>
      <c r="GK1567" s="28"/>
      <c r="GP1567" s="194"/>
      <c r="GR1567" s="28"/>
      <c r="GS1567" s="28"/>
      <c r="GT1567" s="28"/>
      <c r="GY1567" s="194"/>
      <c r="HA1567" s="28"/>
      <c r="HB1567" s="28"/>
      <c r="HC1567" s="28"/>
      <c r="HH1567" s="194"/>
      <c r="HJ1567" s="28"/>
      <c r="HK1567" s="28"/>
      <c r="HL1567" s="28"/>
      <c r="HQ1567" s="28"/>
      <c r="HR1567" s="28"/>
      <c r="HS1567" s="28"/>
      <c r="HT1567" s="28"/>
      <c r="HU1567" s="28"/>
      <c r="HV1567" s="28"/>
      <c r="HW1567" s="28"/>
      <c r="HX1567" s="28"/>
      <c r="HY1567" s="28"/>
      <c r="HZ1567" s="28"/>
      <c r="IA1567" s="28"/>
      <c r="IB1567" s="28"/>
      <c r="IC1567" s="28"/>
      <c r="ID1567" s="28"/>
      <c r="IE1567" s="28"/>
      <c r="IF1567" s="28"/>
      <c r="IG1567" s="28"/>
      <c r="IH1567" s="28"/>
      <c r="II1567" s="28"/>
      <c r="IJ1567" s="28"/>
      <c r="IK1567" s="28"/>
      <c r="IL1567" s="28"/>
      <c r="IM1567" s="28"/>
      <c r="IN1567" s="28"/>
      <c r="IO1567" s="28"/>
      <c r="IP1567" s="28"/>
      <c r="IQ1567" s="28"/>
      <c r="IR1567" s="28"/>
      <c r="IS1567" s="28"/>
      <c r="IT1567" s="28"/>
      <c r="IU1567" s="28"/>
      <c r="IV1567" s="28"/>
    </row>
    <row r="1568" spans="1:256" s="50" customFormat="1" ht="18">
      <c r="A1568" s="330" t="s">
        <v>646</v>
      </c>
      <c r="B1568" s="28"/>
      <c r="C1568" s="420"/>
      <c r="D1568" s="418" t="s">
        <v>129</v>
      </c>
      <c r="E1568" s="50">
        <f t="shared" si="26"/>
        <v>0</v>
      </c>
      <c r="F1568" s="284">
        <f t="shared" si="27"/>
        <v>2</v>
      </c>
      <c r="H1568" s="50">
        <v>1</v>
      </c>
      <c r="J1568" s="50">
        <v>1</v>
      </c>
      <c r="L1568" s="28"/>
      <c r="N1568" s="28"/>
      <c r="R1568" s="194"/>
      <c r="T1568" s="28"/>
      <c r="U1568" s="28"/>
      <c r="V1568" s="28"/>
      <c r="AA1568" s="194"/>
      <c r="AC1568" s="28"/>
      <c r="AD1568" s="28"/>
      <c r="AE1568" s="28"/>
      <c r="AJ1568" s="194"/>
      <c r="AL1568" s="28"/>
      <c r="AM1568" s="28"/>
      <c r="AN1568" s="28"/>
      <c r="AS1568" s="194"/>
      <c r="AU1568" s="28"/>
      <c r="AV1568" s="28"/>
      <c r="AW1568" s="28"/>
      <c r="BB1568" s="194"/>
      <c r="BD1568" s="28"/>
      <c r="BE1568" s="28"/>
      <c r="BF1568" s="28"/>
      <c r="BK1568" s="194"/>
      <c r="BM1568" s="28"/>
      <c r="BN1568" s="28"/>
      <c r="BO1568" s="28"/>
      <c r="BT1568" s="194"/>
      <c r="BV1568" s="28"/>
      <c r="BW1568" s="28"/>
      <c r="BX1568" s="28"/>
      <c r="CC1568" s="194"/>
      <c r="CE1568" s="28"/>
      <c r="CF1568" s="28"/>
      <c r="CG1568" s="28"/>
      <c r="CL1568" s="194"/>
      <c r="CN1568" s="28"/>
      <c r="CO1568" s="28"/>
      <c r="CP1568" s="28"/>
      <c r="CU1568" s="194"/>
      <c r="CW1568" s="28"/>
      <c r="CX1568" s="28"/>
      <c r="CY1568" s="28"/>
      <c r="DD1568" s="194"/>
      <c r="DF1568" s="28"/>
      <c r="DG1568" s="28"/>
      <c r="DH1568" s="28"/>
      <c r="DM1568" s="194"/>
      <c r="DO1568" s="28"/>
      <c r="DP1568" s="28"/>
      <c r="DQ1568" s="28"/>
      <c r="DV1568" s="194"/>
      <c r="DX1568" s="28"/>
      <c r="DY1568" s="28"/>
      <c r="DZ1568" s="28"/>
      <c r="EE1568" s="194"/>
      <c r="EG1568" s="28"/>
      <c r="EH1568" s="28"/>
      <c r="EI1568" s="28"/>
      <c r="EN1568" s="194"/>
      <c r="EP1568" s="28"/>
      <c r="EQ1568" s="28"/>
      <c r="ER1568" s="28"/>
      <c r="EW1568" s="194"/>
      <c r="EY1568" s="28"/>
      <c r="EZ1568" s="28"/>
      <c r="FA1568" s="28"/>
      <c r="FF1568" s="194"/>
      <c r="FH1568" s="28"/>
      <c r="FI1568" s="28"/>
      <c r="FJ1568" s="28"/>
      <c r="FO1568" s="194"/>
      <c r="FQ1568" s="28"/>
      <c r="FR1568" s="28"/>
      <c r="FS1568" s="28"/>
      <c r="FX1568" s="194"/>
      <c r="FZ1568" s="28"/>
      <c r="GA1568" s="28"/>
      <c r="GB1568" s="28"/>
      <c r="GG1568" s="194"/>
      <c r="GI1568" s="28"/>
      <c r="GJ1568" s="28"/>
      <c r="GK1568" s="28"/>
      <c r="GP1568" s="194"/>
      <c r="GR1568" s="28"/>
      <c r="GS1568" s="28"/>
      <c r="GT1568" s="28"/>
      <c r="GY1568" s="194"/>
      <c r="HA1568" s="28"/>
      <c r="HB1568" s="28"/>
      <c r="HC1568" s="28"/>
      <c r="HH1568" s="194"/>
      <c r="HJ1568" s="28"/>
      <c r="HK1568" s="28"/>
      <c r="HL1568" s="28"/>
      <c r="HQ1568" s="28"/>
      <c r="HR1568" s="28"/>
      <c r="HS1568" s="28"/>
      <c r="HT1568" s="28"/>
      <c r="HU1568" s="28"/>
      <c r="HV1568" s="28"/>
      <c r="HW1568" s="28"/>
      <c r="HX1568" s="28"/>
      <c r="HY1568" s="28"/>
      <c r="HZ1568" s="28"/>
      <c r="IA1568" s="28"/>
      <c r="IB1568" s="28"/>
      <c r="IC1568" s="28"/>
      <c r="ID1568" s="28"/>
      <c r="IE1568" s="28"/>
      <c r="IF1568" s="28"/>
      <c r="IG1568" s="28"/>
      <c r="IH1568" s="28"/>
      <c r="II1568" s="28"/>
      <c r="IJ1568" s="28"/>
      <c r="IK1568" s="28"/>
      <c r="IL1568" s="28"/>
      <c r="IM1568" s="28"/>
      <c r="IN1568" s="28"/>
      <c r="IO1568" s="28"/>
      <c r="IP1568" s="28"/>
      <c r="IQ1568" s="28"/>
      <c r="IR1568" s="28"/>
      <c r="IS1568" s="28"/>
      <c r="IT1568" s="28"/>
      <c r="IU1568" s="28"/>
      <c r="IV1568" s="28"/>
    </row>
    <row r="1569" spans="1:256" s="50" customFormat="1" ht="18">
      <c r="A1569" s="330" t="s">
        <v>872</v>
      </c>
      <c r="B1569" s="28"/>
      <c r="C1569" s="275"/>
      <c r="D1569" s="418" t="s">
        <v>129</v>
      </c>
      <c r="E1569" s="50">
        <f t="shared" si="26"/>
        <v>0</v>
      </c>
      <c r="F1569" s="284">
        <f t="shared" si="27"/>
        <v>40</v>
      </c>
      <c r="J1569" s="50">
        <v>40</v>
      </c>
      <c r="L1569" s="28"/>
      <c r="N1569" s="28"/>
      <c r="R1569" s="194"/>
      <c r="T1569" s="28"/>
      <c r="U1569" s="28"/>
      <c r="V1569" s="28"/>
      <c r="AA1569" s="194"/>
      <c r="AC1569" s="28"/>
      <c r="AD1569" s="28"/>
      <c r="AE1569" s="28"/>
      <c r="AJ1569" s="194"/>
      <c r="AL1569" s="28"/>
      <c r="AM1569" s="28"/>
      <c r="AN1569" s="28"/>
      <c r="AS1569" s="194"/>
      <c r="AU1569" s="28"/>
      <c r="AV1569" s="28"/>
      <c r="AW1569" s="28"/>
      <c r="BB1569" s="194"/>
      <c r="BD1569" s="28"/>
      <c r="BE1569" s="28"/>
      <c r="BF1569" s="28"/>
      <c r="BK1569" s="194"/>
      <c r="BM1569" s="28"/>
      <c r="BN1569" s="28"/>
      <c r="BO1569" s="28"/>
      <c r="BT1569" s="194"/>
      <c r="BV1569" s="28"/>
      <c r="BW1569" s="28"/>
      <c r="BX1569" s="28"/>
      <c r="CC1569" s="194"/>
      <c r="CE1569" s="28"/>
      <c r="CF1569" s="28"/>
      <c r="CG1569" s="28"/>
      <c r="CL1569" s="194"/>
      <c r="CN1569" s="28"/>
      <c r="CO1569" s="28"/>
      <c r="CP1569" s="28"/>
      <c r="CU1569" s="194"/>
      <c r="CW1569" s="28"/>
      <c r="CX1569" s="28"/>
      <c r="CY1569" s="28"/>
      <c r="DD1569" s="194"/>
      <c r="DF1569" s="28"/>
      <c r="DG1569" s="28"/>
      <c r="DH1569" s="28"/>
      <c r="DM1569" s="194"/>
      <c r="DO1569" s="28"/>
      <c r="DP1569" s="28"/>
      <c r="DQ1569" s="28"/>
      <c r="DV1569" s="194"/>
      <c r="DX1569" s="28"/>
      <c r="DY1569" s="28"/>
      <c r="DZ1569" s="28"/>
      <c r="EE1569" s="194"/>
      <c r="EG1569" s="28"/>
      <c r="EH1569" s="28"/>
      <c r="EI1569" s="28"/>
      <c r="EN1569" s="194"/>
      <c r="EP1569" s="28"/>
      <c r="EQ1569" s="28"/>
      <c r="ER1569" s="28"/>
      <c r="EW1569" s="194"/>
      <c r="EY1569" s="28"/>
      <c r="EZ1569" s="28"/>
      <c r="FA1569" s="28"/>
      <c r="FF1569" s="194"/>
      <c r="FH1569" s="28"/>
      <c r="FI1569" s="28"/>
      <c r="FJ1569" s="28"/>
      <c r="FO1569" s="194"/>
      <c r="FQ1569" s="28"/>
      <c r="FR1569" s="28"/>
      <c r="FS1569" s="28"/>
      <c r="FX1569" s="194"/>
      <c r="FZ1569" s="28"/>
      <c r="GA1569" s="28"/>
      <c r="GB1569" s="28"/>
      <c r="GG1569" s="194"/>
      <c r="GI1569" s="28"/>
      <c r="GJ1569" s="28"/>
      <c r="GK1569" s="28"/>
      <c r="GP1569" s="194"/>
      <c r="GR1569" s="28"/>
      <c r="GS1569" s="28"/>
      <c r="GT1569" s="28"/>
      <c r="GY1569" s="194"/>
      <c r="HA1569" s="28"/>
      <c r="HB1569" s="28"/>
      <c r="HC1569" s="28"/>
      <c r="HH1569" s="194"/>
      <c r="HJ1569" s="28"/>
      <c r="HK1569" s="28"/>
      <c r="HL1569" s="28"/>
      <c r="HQ1569" s="28"/>
      <c r="HR1569" s="28"/>
      <c r="HS1569" s="28"/>
      <c r="HT1569" s="28"/>
      <c r="HU1569" s="28"/>
      <c r="HV1569" s="28"/>
      <c r="HW1569" s="28"/>
      <c r="HX1569" s="28"/>
      <c r="HY1569" s="28"/>
      <c r="HZ1569" s="28"/>
      <c r="IA1569" s="28"/>
      <c r="IB1569" s="28"/>
      <c r="IC1569" s="28"/>
      <c r="ID1569" s="28"/>
      <c r="IE1569" s="28"/>
      <c r="IF1569" s="28"/>
      <c r="IG1569" s="28"/>
      <c r="IH1569" s="28"/>
      <c r="II1569" s="28"/>
      <c r="IJ1569" s="28"/>
      <c r="IK1569" s="28"/>
      <c r="IL1569" s="28"/>
      <c r="IM1569" s="28"/>
      <c r="IN1569" s="28"/>
      <c r="IO1569" s="28"/>
      <c r="IP1569" s="28"/>
      <c r="IQ1569" s="28"/>
      <c r="IR1569" s="28"/>
      <c r="IS1569" s="28"/>
      <c r="IT1569" s="28"/>
      <c r="IU1569" s="28"/>
      <c r="IV1569" s="28"/>
    </row>
    <row r="1570" spans="1:256" s="50" customFormat="1" ht="18">
      <c r="A1570" s="330" t="s">
        <v>1277</v>
      </c>
      <c r="B1570" s="420"/>
      <c r="C1570" s="420"/>
      <c r="D1570" s="418" t="s">
        <v>135</v>
      </c>
      <c r="E1570" s="50">
        <f t="shared" si="26"/>
        <v>2</v>
      </c>
      <c r="F1570" s="284">
        <f t="shared" si="27"/>
        <v>14</v>
      </c>
      <c r="I1570" s="50">
        <v>13</v>
      </c>
      <c r="J1570" s="50">
        <v>1</v>
      </c>
      <c r="N1570" s="28"/>
      <c r="R1570" s="194"/>
      <c r="T1570" s="28"/>
      <c r="U1570" s="28"/>
      <c r="V1570" s="28"/>
      <c r="AA1570" s="194"/>
      <c r="AC1570" s="28"/>
      <c r="AD1570" s="28"/>
      <c r="AE1570" s="28"/>
      <c r="AJ1570" s="194"/>
      <c r="AL1570" s="28"/>
      <c r="AM1570" s="28"/>
      <c r="AN1570" s="28"/>
      <c r="AS1570" s="194"/>
      <c r="AU1570" s="28"/>
      <c r="AV1570" s="28"/>
      <c r="AW1570" s="28"/>
      <c r="BB1570" s="194"/>
      <c r="BD1570" s="28"/>
      <c r="BE1570" s="28"/>
      <c r="BF1570" s="28"/>
      <c r="BK1570" s="194"/>
      <c r="BM1570" s="28"/>
      <c r="BN1570" s="28"/>
      <c r="BO1570" s="28"/>
      <c r="BT1570" s="194"/>
      <c r="BV1570" s="28"/>
      <c r="BW1570" s="28"/>
      <c r="BX1570" s="28"/>
      <c r="CC1570" s="194"/>
      <c r="CE1570" s="28"/>
      <c r="CF1570" s="28"/>
      <c r="CG1570" s="28"/>
      <c r="CL1570" s="194"/>
      <c r="CN1570" s="28"/>
      <c r="CO1570" s="28"/>
      <c r="CP1570" s="28"/>
      <c r="CU1570" s="194"/>
      <c r="CW1570" s="28"/>
      <c r="CX1570" s="28"/>
      <c r="CY1570" s="28"/>
      <c r="DD1570" s="194"/>
      <c r="DF1570" s="28"/>
      <c r="DG1570" s="28"/>
      <c r="DH1570" s="28"/>
      <c r="DM1570" s="194"/>
      <c r="DO1570" s="28"/>
      <c r="DP1570" s="28"/>
      <c r="DQ1570" s="28"/>
      <c r="DV1570" s="194"/>
      <c r="DX1570" s="28"/>
      <c r="DY1570" s="28"/>
      <c r="DZ1570" s="28"/>
      <c r="EE1570" s="194"/>
      <c r="EG1570" s="28"/>
      <c r="EH1570" s="28"/>
      <c r="EI1570" s="28"/>
      <c r="EN1570" s="194"/>
      <c r="EP1570" s="28"/>
      <c r="EQ1570" s="28"/>
      <c r="ER1570" s="28"/>
      <c r="EW1570" s="194"/>
      <c r="EY1570" s="28"/>
      <c r="EZ1570" s="28"/>
      <c r="FA1570" s="28"/>
      <c r="FF1570" s="194"/>
      <c r="FH1570" s="28"/>
      <c r="FI1570" s="28"/>
      <c r="FJ1570" s="28"/>
      <c r="FO1570" s="194"/>
      <c r="FQ1570" s="28"/>
      <c r="FR1570" s="28"/>
      <c r="FS1570" s="28"/>
      <c r="FX1570" s="194"/>
      <c r="FZ1570" s="28"/>
      <c r="GA1570" s="28"/>
      <c r="GB1570" s="28"/>
      <c r="GG1570" s="194"/>
      <c r="GI1570" s="28"/>
      <c r="GJ1570" s="28"/>
      <c r="GK1570" s="28"/>
      <c r="GP1570" s="194"/>
      <c r="GR1570" s="28"/>
      <c r="GS1570" s="28"/>
      <c r="GT1570" s="28"/>
      <c r="GY1570" s="194"/>
      <c r="HA1570" s="28"/>
      <c r="HB1570" s="28"/>
      <c r="HC1570" s="28"/>
      <c r="HH1570" s="194"/>
      <c r="HJ1570" s="28"/>
      <c r="HK1570" s="28"/>
      <c r="HL1570" s="28"/>
      <c r="HQ1570" s="28"/>
      <c r="HR1570" s="28"/>
      <c r="HS1570" s="28"/>
      <c r="HT1570" s="28"/>
      <c r="HU1570" s="28"/>
      <c r="HV1570" s="28"/>
      <c r="HW1570" s="28"/>
      <c r="HX1570" s="28"/>
      <c r="HY1570" s="28"/>
      <c r="HZ1570" s="28"/>
      <c r="IA1570" s="28"/>
      <c r="IB1570" s="28"/>
      <c r="IC1570" s="28"/>
      <c r="ID1570" s="28"/>
      <c r="IE1570" s="28"/>
      <c r="IF1570" s="28"/>
      <c r="IG1570" s="28"/>
      <c r="IH1570" s="28"/>
      <c r="II1570" s="28"/>
      <c r="IJ1570" s="28"/>
      <c r="IK1570" s="28"/>
      <c r="IL1570" s="28"/>
      <c r="IM1570" s="28"/>
      <c r="IN1570" s="28"/>
      <c r="IO1570" s="28"/>
      <c r="IP1570" s="28"/>
      <c r="IQ1570" s="28"/>
      <c r="IR1570" s="28"/>
      <c r="IS1570" s="28"/>
      <c r="IT1570" s="28"/>
      <c r="IU1570" s="28"/>
      <c r="IV1570" s="28"/>
    </row>
    <row r="1571" spans="1:256" s="50" customFormat="1" ht="18.75">
      <c r="A1571" s="330" t="s">
        <v>515</v>
      </c>
      <c r="B1571" s="417"/>
      <c r="C1571" s="417"/>
      <c r="D1571" s="418" t="s">
        <v>136</v>
      </c>
      <c r="E1571" s="50">
        <f t="shared" si="26"/>
        <v>6</v>
      </c>
      <c r="F1571" s="284">
        <f t="shared" si="27"/>
        <v>3</v>
      </c>
      <c r="H1571" s="50">
        <v>3</v>
      </c>
      <c r="N1571" s="28"/>
      <c r="R1571" s="194"/>
      <c r="T1571" s="28"/>
      <c r="U1571" s="28"/>
      <c r="V1571" s="28"/>
      <c r="AA1571" s="194"/>
      <c r="AC1571" s="28"/>
      <c r="AD1571" s="28"/>
      <c r="AE1571" s="28"/>
      <c r="AJ1571" s="194"/>
      <c r="AL1571" s="28"/>
      <c r="AM1571" s="28"/>
      <c r="AN1571" s="28"/>
      <c r="AS1571" s="194"/>
      <c r="AU1571" s="28"/>
      <c r="AV1571" s="28"/>
      <c r="AW1571" s="28"/>
      <c r="BB1571" s="194"/>
      <c r="BD1571" s="28"/>
      <c r="BE1571" s="28"/>
      <c r="BF1571" s="28"/>
      <c r="BK1571" s="194"/>
      <c r="BM1571" s="28"/>
      <c r="BN1571" s="28"/>
      <c r="BO1571" s="28"/>
      <c r="BT1571" s="194"/>
      <c r="BV1571" s="28"/>
      <c r="BW1571" s="28"/>
      <c r="BX1571" s="28"/>
      <c r="CC1571" s="194"/>
      <c r="CE1571" s="28"/>
      <c r="CF1571" s="28"/>
      <c r="CG1571" s="28"/>
      <c r="CL1571" s="194"/>
      <c r="CN1571" s="28"/>
      <c r="CO1571" s="28"/>
      <c r="CP1571" s="28"/>
      <c r="CU1571" s="194"/>
      <c r="CW1571" s="28"/>
      <c r="CX1571" s="28"/>
      <c r="CY1571" s="28"/>
      <c r="DD1571" s="194"/>
      <c r="DF1571" s="28"/>
      <c r="DG1571" s="28"/>
      <c r="DH1571" s="28"/>
      <c r="DM1571" s="194"/>
      <c r="DO1571" s="28"/>
      <c r="DP1571" s="28"/>
      <c r="DQ1571" s="28"/>
      <c r="DV1571" s="194"/>
      <c r="DX1571" s="28"/>
      <c r="DY1571" s="28"/>
      <c r="DZ1571" s="28"/>
      <c r="EE1571" s="194"/>
      <c r="EG1571" s="28"/>
      <c r="EH1571" s="28"/>
      <c r="EI1571" s="28"/>
      <c r="EN1571" s="194"/>
      <c r="EP1571" s="28"/>
      <c r="EQ1571" s="28"/>
      <c r="ER1571" s="28"/>
      <c r="EW1571" s="194"/>
      <c r="EY1571" s="28"/>
      <c r="EZ1571" s="28"/>
      <c r="FA1571" s="28"/>
      <c r="FF1571" s="194"/>
      <c r="FH1571" s="28"/>
      <c r="FI1571" s="28"/>
      <c r="FJ1571" s="28"/>
      <c r="FO1571" s="194"/>
      <c r="FQ1571" s="28"/>
      <c r="FR1571" s="28"/>
      <c r="FS1571" s="28"/>
      <c r="FX1571" s="194"/>
      <c r="FZ1571" s="28"/>
      <c r="GA1571" s="28"/>
      <c r="GB1571" s="28"/>
      <c r="GG1571" s="194"/>
      <c r="GI1571" s="28"/>
      <c r="GJ1571" s="28"/>
      <c r="GK1571" s="28"/>
      <c r="GP1571" s="194"/>
      <c r="GR1571" s="28"/>
      <c r="GS1571" s="28"/>
      <c r="GT1571" s="28"/>
      <c r="GY1571" s="194"/>
      <c r="HA1571" s="28"/>
      <c r="HB1571" s="28"/>
      <c r="HC1571" s="28"/>
      <c r="HH1571" s="194"/>
      <c r="HJ1571" s="28"/>
      <c r="HK1571" s="28"/>
      <c r="HL1571" s="28"/>
      <c r="HQ1571" s="28"/>
      <c r="HR1571" s="28"/>
      <c r="HS1571" s="28"/>
      <c r="HT1571" s="28"/>
      <c r="HU1571" s="28"/>
      <c r="HV1571" s="28"/>
      <c r="HW1571" s="28"/>
      <c r="HX1571" s="28"/>
      <c r="HY1571" s="28"/>
      <c r="HZ1571" s="28"/>
      <c r="IA1571" s="28"/>
      <c r="IB1571" s="28"/>
      <c r="IC1571" s="28"/>
      <c r="ID1571" s="28"/>
      <c r="IE1571" s="28"/>
      <c r="IF1571" s="28"/>
      <c r="IG1571" s="28"/>
      <c r="IH1571" s="28"/>
      <c r="II1571" s="28"/>
      <c r="IJ1571" s="28"/>
      <c r="IK1571" s="28"/>
      <c r="IL1571" s="28"/>
      <c r="IM1571" s="28"/>
      <c r="IN1571" s="28"/>
      <c r="IO1571" s="28"/>
      <c r="IP1571" s="28"/>
      <c r="IQ1571" s="28"/>
      <c r="IR1571" s="28"/>
      <c r="IS1571" s="28"/>
      <c r="IT1571" s="28"/>
      <c r="IU1571" s="28"/>
      <c r="IV1571" s="28"/>
    </row>
    <row r="1572" spans="1:256" s="50" customFormat="1" ht="18.75">
      <c r="A1572" s="330" t="s">
        <v>474</v>
      </c>
      <c r="B1572" s="417"/>
      <c r="C1572" s="417"/>
      <c r="D1572" s="418" t="s">
        <v>140</v>
      </c>
      <c r="E1572" s="50">
        <f t="shared" si="26"/>
        <v>7</v>
      </c>
      <c r="F1572" s="284">
        <f t="shared" si="27"/>
        <v>82</v>
      </c>
      <c r="H1572" s="50">
        <v>76</v>
      </c>
      <c r="J1572" s="50">
        <v>6</v>
      </c>
      <c r="L1572" s="28"/>
      <c r="N1572" s="28"/>
      <c r="R1572" s="194"/>
      <c r="T1572" s="28"/>
      <c r="U1572" s="28"/>
      <c r="V1572" s="28"/>
      <c r="AA1572" s="194"/>
      <c r="AC1572" s="28"/>
      <c r="AD1572" s="28"/>
      <c r="AE1572" s="28"/>
      <c r="AJ1572" s="194"/>
      <c r="AL1572" s="28"/>
      <c r="AM1572" s="28"/>
      <c r="AN1572" s="28"/>
      <c r="AS1572" s="194"/>
      <c r="AU1572" s="28"/>
      <c r="AV1572" s="28"/>
      <c r="AW1572" s="28"/>
      <c r="BB1572" s="194"/>
      <c r="BD1572" s="28"/>
      <c r="BE1572" s="28"/>
      <c r="BF1572" s="28"/>
      <c r="BK1572" s="194"/>
      <c r="BM1572" s="28"/>
      <c r="BN1572" s="28"/>
      <c r="BO1572" s="28"/>
      <c r="BT1572" s="194"/>
      <c r="BV1572" s="28"/>
      <c r="BW1572" s="28"/>
      <c r="BX1572" s="28"/>
      <c r="CC1572" s="194"/>
      <c r="CE1572" s="28"/>
      <c r="CF1572" s="28"/>
      <c r="CG1572" s="28"/>
      <c r="CL1572" s="194"/>
      <c r="CN1572" s="28"/>
      <c r="CO1572" s="28"/>
      <c r="CP1572" s="28"/>
      <c r="CU1572" s="194"/>
      <c r="CW1572" s="28"/>
      <c r="CX1572" s="28"/>
      <c r="CY1572" s="28"/>
      <c r="DD1572" s="194"/>
      <c r="DF1572" s="28"/>
      <c r="DG1572" s="28"/>
      <c r="DH1572" s="28"/>
      <c r="DM1572" s="194"/>
      <c r="DO1572" s="28"/>
      <c r="DP1572" s="28"/>
      <c r="DQ1572" s="28"/>
      <c r="DV1572" s="194"/>
      <c r="DX1572" s="28"/>
      <c r="DY1572" s="28"/>
      <c r="DZ1572" s="28"/>
      <c r="EE1572" s="194"/>
      <c r="EG1572" s="28"/>
      <c r="EH1572" s="28"/>
      <c r="EI1572" s="28"/>
      <c r="EN1572" s="194"/>
      <c r="EP1572" s="28"/>
      <c r="EQ1572" s="28"/>
      <c r="ER1572" s="28"/>
      <c r="EW1572" s="194"/>
      <c r="EY1572" s="28"/>
      <c r="EZ1572" s="28"/>
      <c r="FA1572" s="28"/>
      <c r="FF1572" s="194"/>
      <c r="FH1572" s="28"/>
      <c r="FI1572" s="28"/>
      <c r="FJ1572" s="28"/>
      <c r="FO1572" s="194"/>
      <c r="FQ1572" s="28"/>
      <c r="FR1572" s="28"/>
      <c r="FS1572" s="28"/>
      <c r="FX1572" s="194"/>
      <c r="FZ1572" s="28"/>
      <c r="GA1572" s="28"/>
      <c r="GB1572" s="28"/>
      <c r="GG1572" s="194"/>
      <c r="GI1572" s="28"/>
      <c r="GJ1572" s="28"/>
      <c r="GK1572" s="28"/>
      <c r="GP1572" s="194"/>
      <c r="GR1572" s="28"/>
      <c r="GS1572" s="28"/>
      <c r="GT1572" s="28"/>
      <c r="GY1572" s="194"/>
      <c r="HA1572" s="28"/>
      <c r="HB1572" s="28"/>
      <c r="HC1572" s="28"/>
      <c r="HH1572" s="194"/>
      <c r="HJ1572" s="28"/>
      <c r="HK1572" s="28"/>
      <c r="HL1572" s="28"/>
      <c r="HQ1572" s="28"/>
      <c r="HR1572" s="28"/>
      <c r="HS1572" s="28"/>
      <c r="HT1572" s="28"/>
      <c r="HU1572" s="28"/>
      <c r="HV1572" s="28"/>
      <c r="HW1572" s="28"/>
      <c r="HX1572" s="28"/>
      <c r="HY1572" s="28"/>
      <c r="HZ1572" s="28"/>
      <c r="IA1572" s="28"/>
      <c r="IB1572" s="28"/>
      <c r="IC1572" s="28"/>
      <c r="ID1572" s="28"/>
      <c r="IE1572" s="28"/>
      <c r="IF1572" s="28"/>
      <c r="IG1572" s="28"/>
      <c r="IH1572" s="28"/>
      <c r="II1572" s="28"/>
      <c r="IJ1572" s="28"/>
      <c r="IK1572" s="28"/>
      <c r="IL1572" s="28"/>
      <c r="IM1572" s="28"/>
      <c r="IN1572" s="28"/>
      <c r="IO1572" s="28"/>
      <c r="IP1572" s="28"/>
      <c r="IQ1572" s="28"/>
      <c r="IR1572" s="28"/>
      <c r="IS1572" s="28"/>
      <c r="IT1572" s="28"/>
      <c r="IU1572" s="28"/>
      <c r="IV1572" s="28"/>
    </row>
    <row r="1573" spans="1:256" s="50" customFormat="1" ht="18">
      <c r="A1573" s="206" t="s">
        <v>2783</v>
      </c>
      <c r="B1573" s="28"/>
      <c r="C1573" s="420"/>
      <c r="D1573" s="418" t="s">
        <v>129</v>
      </c>
      <c r="E1573" s="50">
        <f t="shared" si="26"/>
        <v>3</v>
      </c>
      <c r="F1573" s="284">
        <f t="shared" si="27"/>
        <v>3</v>
      </c>
      <c r="I1573" s="50">
        <v>3</v>
      </c>
      <c r="L1573" s="28"/>
      <c r="N1573" s="28"/>
      <c r="R1573" s="194"/>
      <c r="T1573" s="28"/>
      <c r="U1573" s="28"/>
      <c r="V1573" s="28"/>
      <c r="AA1573" s="194"/>
      <c r="AC1573" s="28"/>
      <c r="AD1573" s="28"/>
      <c r="AE1573" s="28"/>
      <c r="AJ1573" s="194"/>
      <c r="AL1573" s="28"/>
      <c r="AM1573" s="28"/>
      <c r="AN1573" s="28"/>
      <c r="AS1573" s="194"/>
      <c r="AU1573" s="28"/>
      <c r="AV1573" s="28"/>
      <c r="AW1573" s="28"/>
      <c r="BB1573" s="194"/>
      <c r="BD1573" s="28"/>
      <c r="BE1573" s="28"/>
      <c r="BF1573" s="28"/>
      <c r="BK1573" s="194"/>
      <c r="BM1573" s="28"/>
      <c r="BN1573" s="28"/>
      <c r="BO1573" s="28"/>
      <c r="BT1573" s="194"/>
      <c r="BV1573" s="28"/>
      <c r="BW1573" s="28"/>
      <c r="BX1573" s="28"/>
      <c r="CC1573" s="194"/>
      <c r="CE1573" s="28"/>
      <c r="CF1573" s="28"/>
      <c r="CG1573" s="28"/>
      <c r="CL1573" s="194"/>
      <c r="CN1573" s="28"/>
      <c r="CO1573" s="28"/>
      <c r="CP1573" s="28"/>
      <c r="CU1573" s="194"/>
      <c r="CW1573" s="28"/>
      <c r="CX1573" s="28"/>
      <c r="CY1573" s="28"/>
      <c r="DD1573" s="194"/>
      <c r="DF1573" s="28"/>
      <c r="DG1573" s="28"/>
      <c r="DH1573" s="28"/>
      <c r="DM1573" s="194"/>
      <c r="DO1573" s="28"/>
      <c r="DP1573" s="28"/>
      <c r="DQ1573" s="28"/>
      <c r="DV1573" s="194"/>
      <c r="DX1573" s="28"/>
      <c r="DY1573" s="28"/>
      <c r="DZ1573" s="28"/>
      <c r="EE1573" s="194"/>
      <c r="EG1573" s="28"/>
      <c r="EH1573" s="28"/>
      <c r="EI1573" s="28"/>
      <c r="EN1573" s="194"/>
      <c r="EP1573" s="28"/>
      <c r="EQ1573" s="28"/>
      <c r="ER1573" s="28"/>
      <c r="EW1573" s="194"/>
      <c r="EY1573" s="28"/>
      <c r="EZ1573" s="28"/>
      <c r="FA1573" s="28"/>
      <c r="FF1573" s="194"/>
      <c r="FH1573" s="28"/>
      <c r="FI1573" s="28"/>
      <c r="FJ1573" s="28"/>
      <c r="FO1573" s="194"/>
      <c r="FQ1573" s="28"/>
      <c r="FR1573" s="28"/>
      <c r="FS1573" s="28"/>
      <c r="FX1573" s="194"/>
      <c r="FZ1573" s="28"/>
      <c r="GA1573" s="28"/>
      <c r="GB1573" s="28"/>
      <c r="GG1573" s="194"/>
      <c r="GI1573" s="28"/>
      <c r="GJ1573" s="28"/>
      <c r="GK1573" s="28"/>
      <c r="GP1573" s="194"/>
      <c r="GR1573" s="28"/>
      <c r="GS1573" s="28"/>
      <c r="GT1573" s="28"/>
      <c r="GY1573" s="194"/>
      <c r="HA1573" s="28"/>
      <c r="HB1573" s="28"/>
      <c r="HC1573" s="28"/>
      <c r="HH1573" s="194"/>
      <c r="HJ1573" s="28"/>
      <c r="HK1573" s="28"/>
      <c r="HL1573" s="28"/>
      <c r="HQ1573" s="28"/>
      <c r="HR1573" s="28"/>
      <c r="HS1573" s="28"/>
      <c r="HT1573" s="28"/>
      <c r="HU1573" s="28"/>
      <c r="HV1573" s="28"/>
      <c r="HW1573" s="28"/>
      <c r="HX1573" s="28"/>
      <c r="HY1573" s="28"/>
      <c r="HZ1573" s="28"/>
      <c r="IA1573" s="28"/>
      <c r="IB1573" s="28"/>
      <c r="IC1573" s="28"/>
      <c r="ID1573" s="28"/>
      <c r="IE1573" s="28"/>
      <c r="IF1573" s="28"/>
      <c r="IG1573" s="28"/>
      <c r="IH1573" s="28"/>
      <c r="II1573" s="28"/>
      <c r="IJ1573" s="28"/>
      <c r="IK1573" s="28"/>
      <c r="IL1573" s="28"/>
      <c r="IM1573" s="28"/>
      <c r="IN1573" s="28"/>
      <c r="IO1573" s="28"/>
      <c r="IP1573" s="28"/>
      <c r="IQ1573" s="28"/>
      <c r="IR1573" s="28"/>
      <c r="IS1573" s="28"/>
      <c r="IT1573" s="28"/>
      <c r="IU1573" s="28"/>
      <c r="IV1573" s="28"/>
    </row>
    <row r="1574" spans="1:256" s="50" customFormat="1" ht="18.75">
      <c r="A1574" s="330" t="s">
        <v>1703</v>
      </c>
      <c r="B1574" s="279"/>
      <c r="C1574" s="417"/>
      <c r="D1574" s="418" t="s">
        <v>134</v>
      </c>
      <c r="E1574" s="50">
        <f t="shared" si="26"/>
        <v>7</v>
      </c>
      <c r="F1574" s="284">
        <f t="shared" si="27"/>
        <v>113</v>
      </c>
      <c r="I1574" s="50">
        <v>107</v>
      </c>
      <c r="J1574" s="50">
        <v>6</v>
      </c>
      <c r="N1574" s="28"/>
      <c r="R1574" s="194"/>
      <c r="T1574" s="28"/>
      <c r="U1574" s="28"/>
      <c r="V1574" s="28"/>
      <c r="AA1574" s="194"/>
      <c r="AC1574" s="28"/>
      <c r="AD1574" s="28"/>
      <c r="AE1574" s="28"/>
      <c r="AJ1574" s="194"/>
      <c r="AL1574" s="28"/>
      <c r="AM1574" s="28"/>
      <c r="AN1574" s="28"/>
      <c r="AS1574" s="194"/>
      <c r="AU1574" s="28"/>
      <c r="AV1574" s="28"/>
      <c r="AW1574" s="28"/>
      <c r="BB1574" s="194"/>
      <c r="BD1574" s="28"/>
      <c r="BE1574" s="28"/>
      <c r="BF1574" s="28"/>
      <c r="BK1574" s="194"/>
      <c r="BM1574" s="28"/>
      <c r="BN1574" s="28"/>
      <c r="BO1574" s="28"/>
      <c r="BT1574" s="194"/>
      <c r="BV1574" s="28"/>
      <c r="BW1574" s="28"/>
      <c r="BX1574" s="28"/>
      <c r="CC1574" s="194"/>
      <c r="CE1574" s="28"/>
      <c r="CF1574" s="28"/>
      <c r="CG1574" s="28"/>
      <c r="CL1574" s="194"/>
      <c r="CN1574" s="28"/>
      <c r="CO1574" s="28"/>
      <c r="CP1574" s="28"/>
      <c r="CU1574" s="194"/>
      <c r="CW1574" s="28"/>
      <c r="CX1574" s="28"/>
      <c r="CY1574" s="28"/>
      <c r="DD1574" s="194"/>
      <c r="DF1574" s="28"/>
      <c r="DG1574" s="28"/>
      <c r="DH1574" s="28"/>
      <c r="DM1574" s="194"/>
      <c r="DO1574" s="28"/>
      <c r="DP1574" s="28"/>
      <c r="DQ1574" s="28"/>
      <c r="DV1574" s="194"/>
      <c r="DX1574" s="28"/>
      <c r="DY1574" s="28"/>
      <c r="DZ1574" s="28"/>
      <c r="EE1574" s="194"/>
      <c r="EG1574" s="28"/>
      <c r="EH1574" s="28"/>
      <c r="EI1574" s="28"/>
      <c r="EN1574" s="194"/>
      <c r="EP1574" s="28"/>
      <c r="EQ1574" s="28"/>
      <c r="ER1574" s="28"/>
      <c r="EW1574" s="194"/>
      <c r="EY1574" s="28"/>
      <c r="EZ1574" s="28"/>
      <c r="FA1574" s="28"/>
      <c r="FF1574" s="194"/>
      <c r="FH1574" s="28"/>
      <c r="FI1574" s="28"/>
      <c r="FJ1574" s="28"/>
      <c r="FO1574" s="194"/>
      <c r="FQ1574" s="28"/>
      <c r="FR1574" s="28"/>
      <c r="FS1574" s="28"/>
      <c r="FX1574" s="194"/>
      <c r="FZ1574" s="28"/>
      <c r="GA1574" s="28"/>
      <c r="GB1574" s="28"/>
      <c r="GG1574" s="194"/>
      <c r="GI1574" s="28"/>
      <c r="GJ1574" s="28"/>
      <c r="GK1574" s="28"/>
      <c r="GP1574" s="194"/>
      <c r="GR1574" s="28"/>
      <c r="GS1574" s="28"/>
      <c r="GT1574" s="28"/>
      <c r="GY1574" s="194"/>
      <c r="HA1574" s="28"/>
      <c r="HB1574" s="28"/>
      <c r="HC1574" s="28"/>
      <c r="HH1574" s="194"/>
      <c r="HJ1574" s="28"/>
      <c r="HK1574" s="28"/>
      <c r="HL1574" s="28"/>
      <c r="HQ1574" s="28"/>
      <c r="HR1574" s="28"/>
      <c r="HS1574" s="28"/>
      <c r="HT1574" s="28"/>
      <c r="HU1574" s="28"/>
      <c r="HV1574" s="28"/>
      <c r="HW1574" s="28"/>
      <c r="HX1574" s="28"/>
      <c r="HY1574" s="28"/>
      <c r="HZ1574" s="28"/>
      <c r="IA1574" s="28"/>
      <c r="IB1574" s="28"/>
      <c r="IC1574" s="28"/>
      <c r="ID1574" s="28"/>
      <c r="IE1574" s="28"/>
      <c r="IF1574" s="28"/>
      <c r="IG1574" s="28"/>
      <c r="IH1574" s="28"/>
      <c r="II1574" s="28"/>
      <c r="IJ1574" s="28"/>
      <c r="IK1574" s="28"/>
      <c r="IL1574" s="28"/>
      <c r="IM1574" s="28"/>
      <c r="IN1574" s="28"/>
      <c r="IO1574" s="28"/>
      <c r="IP1574" s="28"/>
      <c r="IQ1574" s="28"/>
      <c r="IR1574" s="28"/>
      <c r="IS1574" s="28"/>
      <c r="IT1574" s="28"/>
      <c r="IU1574" s="28"/>
      <c r="IV1574" s="28"/>
    </row>
    <row r="1575" spans="1:256" s="50" customFormat="1" ht="18">
      <c r="A1575" s="330" t="s">
        <v>849</v>
      </c>
      <c r="B1575" s="28"/>
      <c r="C1575" s="275"/>
      <c r="D1575" s="418" t="s">
        <v>129</v>
      </c>
      <c r="E1575" s="50">
        <f t="shared" si="26"/>
        <v>0</v>
      </c>
      <c r="F1575" s="284">
        <f t="shared" si="27"/>
        <v>3</v>
      </c>
      <c r="J1575" s="50">
        <v>3</v>
      </c>
      <c r="L1575" s="281"/>
      <c r="N1575" s="28"/>
      <c r="R1575" s="194"/>
      <c r="T1575" s="28"/>
      <c r="U1575" s="28"/>
      <c r="V1575" s="28"/>
      <c r="AA1575" s="194"/>
      <c r="AC1575" s="28"/>
      <c r="AD1575" s="28"/>
      <c r="AE1575" s="28"/>
      <c r="AJ1575" s="194"/>
      <c r="AL1575" s="28"/>
      <c r="AM1575" s="28"/>
      <c r="AN1575" s="28"/>
      <c r="AS1575" s="194"/>
      <c r="AU1575" s="28"/>
      <c r="AV1575" s="28"/>
      <c r="AW1575" s="28"/>
      <c r="BB1575" s="194"/>
      <c r="BD1575" s="28"/>
      <c r="BE1575" s="28"/>
      <c r="BF1575" s="28"/>
      <c r="BK1575" s="194"/>
      <c r="BM1575" s="28"/>
      <c r="BN1575" s="28"/>
      <c r="BO1575" s="28"/>
      <c r="BT1575" s="194"/>
      <c r="BV1575" s="28"/>
      <c r="BW1575" s="28"/>
      <c r="BX1575" s="28"/>
      <c r="CC1575" s="194"/>
      <c r="CE1575" s="28"/>
      <c r="CF1575" s="28"/>
      <c r="CG1575" s="28"/>
      <c r="CL1575" s="194"/>
      <c r="CN1575" s="28"/>
      <c r="CO1575" s="28"/>
      <c r="CP1575" s="28"/>
      <c r="CU1575" s="194"/>
      <c r="CW1575" s="28"/>
      <c r="CX1575" s="28"/>
      <c r="CY1575" s="28"/>
      <c r="DD1575" s="194"/>
      <c r="DF1575" s="28"/>
      <c r="DG1575" s="28"/>
      <c r="DH1575" s="28"/>
      <c r="DM1575" s="194"/>
      <c r="DO1575" s="28"/>
      <c r="DP1575" s="28"/>
      <c r="DQ1575" s="28"/>
      <c r="DV1575" s="194"/>
      <c r="DX1575" s="28"/>
      <c r="DY1575" s="28"/>
      <c r="DZ1575" s="28"/>
      <c r="EE1575" s="194"/>
      <c r="EG1575" s="28"/>
      <c r="EH1575" s="28"/>
      <c r="EI1575" s="28"/>
      <c r="EN1575" s="194"/>
      <c r="EP1575" s="28"/>
      <c r="EQ1575" s="28"/>
      <c r="ER1575" s="28"/>
      <c r="EW1575" s="194"/>
      <c r="EY1575" s="28"/>
      <c r="EZ1575" s="28"/>
      <c r="FA1575" s="28"/>
      <c r="FF1575" s="194"/>
      <c r="FH1575" s="28"/>
      <c r="FI1575" s="28"/>
      <c r="FJ1575" s="28"/>
      <c r="FO1575" s="194"/>
      <c r="FQ1575" s="28"/>
      <c r="FR1575" s="28"/>
      <c r="FS1575" s="28"/>
      <c r="FX1575" s="194"/>
      <c r="FZ1575" s="28"/>
      <c r="GA1575" s="28"/>
      <c r="GB1575" s="28"/>
      <c r="GG1575" s="194"/>
      <c r="GI1575" s="28"/>
      <c r="GJ1575" s="28"/>
      <c r="GK1575" s="28"/>
      <c r="GP1575" s="194"/>
      <c r="GR1575" s="28"/>
      <c r="GS1575" s="28"/>
      <c r="GT1575" s="28"/>
      <c r="GY1575" s="194"/>
      <c r="HA1575" s="28"/>
      <c r="HB1575" s="28"/>
      <c r="HC1575" s="28"/>
      <c r="HH1575" s="194"/>
      <c r="HJ1575" s="28"/>
      <c r="HK1575" s="28"/>
      <c r="HL1575" s="28"/>
      <c r="HQ1575" s="28"/>
      <c r="HR1575" s="28"/>
      <c r="HS1575" s="28"/>
      <c r="HT1575" s="28"/>
      <c r="HU1575" s="28"/>
      <c r="HV1575" s="28"/>
      <c r="HW1575" s="28"/>
      <c r="HX1575" s="28"/>
      <c r="HY1575" s="28"/>
      <c r="HZ1575" s="28"/>
      <c r="IA1575" s="28"/>
      <c r="IB1575" s="28"/>
      <c r="IC1575" s="28"/>
      <c r="ID1575" s="28"/>
      <c r="IE1575" s="28"/>
      <c r="IF1575" s="28"/>
      <c r="IG1575" s="28"/>
      <c r="IH1575" s="28"/>
      <c r="II1575" s="28"/>
      <c r="IJ1575" s="28"/>
      <c r="IK1575" s="28"/>
      <c r="IL1575" s="28"/>
      <c r="IM1575" s="28"/>
      <c r="IN1575" s="28"/>
      <c r="IO1575" s="28"/>
      <c r="IP1575" s="28"/>
      <c r="IQ1575" s="28"/>
      <c r="IR1575" s="28"/>
      <c r="IS1575" s="28"/>
      <c r="IT1575" s="28"/>
      <c r="IU1575" s="28"/>
      <c r="IV1575" s="28"/>
    </row>
    <row r="1576" spans="1:256" s="50" customFormat="1" ht="18.75">
      <c r="A1576" s="330" t="s">
        <v>678</v>
      </c>
      <c r="B1576" s="279"/>
      <c r="C1576" s="417"/>
      <c r="D1576" s="418" t="s">
        <v>134</v>
      </c>
      <c r="E1576" s="50">
        <f t="shared" si="26"/>
        <v>4</v>
      </c>
      <c r="F1576" s="284">
        <f t="shared" si="27"/>
        <v>58</v>
      </c>
      <c r="H1576" s="456">
        <v>53</v>
      </c>
      <c r="I1576" s="50">
        <v>5</v>
      </c>
      <c r="L1576" s="28"/>
      <c r="N1576" s="28"/>
      <c r="R1576" s="194"/>
      <c r="T1576" s="28"/>
      <c r="U1576" s="28"/>
      <c r="V1576" s="28"/>
      <c r="AA1576" s="194"/>
      <c r="AC1576" s="28"/>
      <c r="AD1576" s="28"/>
      <c r="AE1576" s="28"/>
      <c r="AJ1576" s="194"/>
      <c r="AL1576" s="28"/>
      <c r="AM1576" s="28"/>
      <c r="AN1576" s="28"/>
      <c r="AS1576" s="194"/>
      <c r="AU1576" s="28"/>
      <c r="AV1576" s="28"/>
      <c r="AW1576" s="28"/>
      <c r="BB1576" s="194"/>
      <c r="BD1576" s="28"/>
      <c r="BE1576" s="28"/>
      <c r="BF1576" s="28"/>
      <c r="BK1576" s="194"/>
      <c r="BM1576" s="28"/>
      <c r="BN1576" s="28"/>
      <c r="BO1576" s="28"/>
      <c r="BT1576" s="194"/>
      <c r="BV1576" s="28"/>
      <c r="BW1576" s="28"/>
      <c r="BX1576" s="28"/>
      <c r="CC1576" s="194"/>
      <c r="CE1576" s="28"/>
      <c r="CF1576" s="28"/>
      <c r="CG1576" s="28"/>
      <c r="CL1576" s="194"/>
      <c r="CN1576" s="28"/>
      <c r="CO1576" s="28"/>
      <c r="CP1576" s="28"/>
      <c r="CU1576" s="194"/>
      <c r="CW1576" s="28"/>
      <c r="CX1576" s="28"/>
      <c r="CY1576" s="28"/>
      <c r="DD1576" s="194"/>
      <c r="DF1576" s="28"/>
      <c r="DG1576" s="28"/>
      <c r="DH1576" s="28"/>
      <c r="DM1576" s="194"/>
      <c r="DO1576" s="28"/>
      <c r="DP1576" s="28"/>
      <c r="DQ1576" s="28"/>
      <c r="DV1576" s="194"/>
      <c r="DX1576" s="28"/>
      <c r="DY1576" s="28"/>
      <c r="DZ1576" s="28"/>
      <c r="EE1576" s="194"/>
      <c r="EG1576" s="28"/>
      <c r="EH1576" s="28"/>
      <c r="EI1576" s="28"/>
      <c r="EN1576" s="194"/>
      <c r="EP1576" s="28"/>
      <c r="EQ1576" s="28"/>
      <c r="ER1576" s="28"/>
      <c r="EW1576" s="194"/>
      <c r="EY1576" s="28"/>
      <c r="EZ1576" s="28"/>
      <c r="FA1576" s="28"/>
      <c r="FF1576" s="194"/>
      <c r="FH1576" s="28"/>
      <c r="FI1576" s="28"/>
      <c r="FJ1576" s="28"/>
      <c r="FO1576" s="194"/>
      <c r="FQ1576" s="28"/>
      <c r="FR1576" s="28"/>
      <c r="FS1576" s="28"/>
      <c r="FX1576" s="194"/>
      <c r="FZ1576" s="28"/>
      <c r="GA1576" s="28"/>
      <c r="GB1576" s="28"/>
      <c r="GG1576" s="194"/>
      <c r="GI1576" s="28"/>
      <c r="GJ1576" s="28"/>
      <c r="GK1576" s="28"/>
      <c r="GP1576" s="194"/>
      <c r="GR1576" s="28"/>
      <c r="GS1576" s="28"/>
      <c r="GT1576" s="28"/>
      <c r="GY1576" s="194"/>
      <c r="HA1576" s="28"/>
      <c r="HB1576" s="28"/>
      <c r="HC1576" s="28"/>
      <c r="HH1576" s="194"/>
      <c r="HJ1576" s="28"/>
      <c r="HK1576" s="28"/>
      <c r="HL1576" s="28"/>
      <c r="HQ1576" s="28"/>
      <c r="HR1576" s="28"/>
      <c r="HS1576" s="28"/>
      <c r="HT1576" s="28"/>
      <c r="HU1576" s="28"/>
      <c r="HV1576" s="28"/>
      <c r="HW1576" s="28"/>
      <c r="HX1576" s="28"/>
      <c r="HY1576" s="28"/>
      <c r="HZ1576" s="28"/>
      <c r="IA1576" s="28"/>
      <c r="IB1576" s="28"/>
      <c r="IC1576" s="28"/>
      <c r="ID1576" s="28"/>
      <c r="IE1576" s="28"/>
      <c r="IF1576" s="28"/>
      <c r="IG1576" s="28"/>
      <c r="IH1576" s="28"/>
      <c r="II1576" s="28"/>
      <c r="IJ1576" s="28"/>
      <c r="IK1576" s="28"/>
      <c r="IL1576" s="28"/>
      <c r="IM1576" s="28"/>
      <c r="IN1576" s="28"/>
      <c r="IO1576" s="28"/>
      <c r="IP1576" s="28"/>
      <c r="IQ1576" s="28"/>
      <c r="IR1576" s="28"/>
      <c r="IS1576" s="28"/>
      <c r="IT1576" s="28"/>
      <c r="IU1576" s="28"/>
      <c r="IV1576" s="28"/>
    </row>
    <row r="1577" spans="1:256" s="50" customFormat="1" ht="18.75">
      <c r="A1577" s="396" t="s">
        <v>2334</v>
      </c>
      <c r="B1577" s="170"/>
      <c r="C1577" s="417"/>
      <c r="D1577" s="418" t="s">
        <v>137</v>
      </c>
      <c r="E1577" s="50">
        <f t="shared" ref="E1577:E1640" si="28">COUNTIF($A$599:$AQF$672,A1577)</f>
        <v>10</v>
      </c>
      <c r="F1577" s="284">
        <f t="shared" ref="F1577:F1640" si="29">SUM(G1577:L1577)</f>
        <v>35</v>
      </c>
      <c r="J1577" s="50">
        <v>35</v>
      </c>
      <c r="N1577" s="28"/>
      <c r="R1577" s="194"/>
      <c r="T1577" s="28"/>
      <c r="U1577" s="28"/>
      <c r="V1577" s="28"/>
      <c r="AA1577" s="194"/>
      <c r="AC1577" s="28"/>
      <c r="AD1577" s="28"/>
      <c r="AE1577" s="28"/>
      <c r="AJ1577" s="194"/>
      <c r="AL1577" s="28"/>
      <c r="AM1577" s="28"/>
      <c r="AN1577" s="28"/>
      <c r="AS1577" s="194"/>
      <c r="AU1577" s="28"/>
      <c r="AV1577" s="28"/>
      <c r="AW1577" s="28"/>
      <c r="BB1577" s="194"/>
      <c r="BD1577" s="28"/>
      <c r="BE1577" s="28"/>
      <c r="BF1577" s="28"/>
      <c r="BK1577" s="194"/>
      <c r="BM1577" s="28"/>
      <c r="BN1577" s="28"/>
      <c r="BO1577" s="28"/>
      <c r="BT1577" s="194"/>
      <c r="BV1577" s="28"/>
      <c r="BW1577" s="28"/>
      <c r="BX1577" s="28"/>
      <c r="CC1577" s="194"/>
      <c r="CE1577" s="28"/>
      <c r="CF1577" s="28"/>
      <c r="CG1577" s="28"/>
      <c r="CL1577" s="194"/>
      <c r="CN1577" s="28"/>
      <c r="CO1577" s="28"/>
      <c r="CP1577" s="28"/>
      <c r="CU1577" s="194"/>
      <c r="CW1577" s="28"/>
      <c r="CX1577" s="28"/>
      <c r="CY1577" s="28"/>
      <c r="DD1577" s="194"/>
      <c r="DF1577" s="28"/>
      <c r="DG1577" s="28"/>
      <c r="DH1577" s="28"/>
      <c r="DM1577" s="194"/>
      <c r="DO1577" s="28"/>
      <c r="DP1577" s="28"/>
      <c r="DQ1577" s="28"/>
      <c r="DV1577" s="194"/>
      <c r="DX1577" s="28"/>
      <c r="DY1577" s="28"/>
      <c r="DZ1577" s="28"/>
      <c r="EE1577" s="194"/>
      <c r="EG1577" s="28"/>
      <c r="EH1577" s="28"/>
      <c r="EI1577" s="28"/>
      <c r="EN1577" s="194"/>
      <c r="EP1577" s="28"/>
      <c r="EQ1577" s="28"/>
      <c r="ER1577" s="28"/>
      <c r="EW1577" s="194"/>
      <c r="EY1577" s="28"/>
      <c r="EZ1577" s="28"/>
      <c r="FA1577" s="28"/>
      <c r="FF1577" s="194"/>
      <c r="FH1577" s="28"/>
      <c r="FI1577" s="28"/>
      <c r="FJ1577" s="28"/>
      <c r="FO1577" s="194"/>
      <c r="FQ1577" s="28"/>
      <c r="FR1577" s="28"/>
      <c r="FS1577" s="28"/>
      <c r="FX1577" s="194"/>
      <c r="FZ1577" s="28"/>
      <c r="GA1577" s="28"/>
      <c r="GB1577" s="28"/>
      <c r="GG1577" s="194"/>
      <c r="GI1577" s="28"/>
      <c r="GJ1577" s="28"/>
      <c r="GK1577" s="28"/>
      <c r="GP1577" s="194"/>
      <c r="GR1577" s="28"/>
      <c r="GS1577" s="28"/>
      <c r="GT1577" s="28"/>
      <c r="GY1577" s="194"/>
      <c r="HA1577" s="28"/>
      <c r="HB1577" s="28"/>
      <c r="HC1577" s="28"/>
      <c r="HH1577" s="194"/>
      <c r="HJ1577" s="28"/>
      <c r="HK1577" s="28"/>
      <c r="HL1577" s="28"/>
      <c r="HQ1577" s="28"/>
      <c r="HR1577" s="28"/>
      <c r="HS1577" s="28"/>
      <c r="HT1577" s="28"/>
      <c r="HU1577" s="28"/>
      <c r="HV1577" s="28"/>
      <c r="HW1577" s="28"/>
      <c r="HX1577" s="28"/>
      <c r="HY1577" s="28"/>
      <c r="HZ1577" s="28"/>
      <c r="IA1577" s="28"/>
      <c r="IB1577" s="28"/>
      <c r="IC1577" s="28"/>
      <c r="ID1577" s="28"/>
      <c r="IE1577" s="28"/>
      <c r="IF1577" s="28"/>
      <c r="IG1577" s="28"/>
      <c r="IH1577" s="28"/>
      <c r="II1577" s="28"/>
      <c r="IJ1577" s="28"/>
      <c r="IK1577" s="28"/>
      <c r="IL1577" s="28"/>
      <c r="IM1577" s="28"/>
      <c r="IN1577" s="28"/>
      <c r="IO1577" s="28"/>
      <c r="IP1577" s="28"/>
      <c r="IQ1577" s="28"/>
      <c r="IR1577" s="28"/>
      <c r="IS1577" s="28"/>
      <c r="IT1577" s="28"/>
      <c r="IU1577" s="28"/>
      <c r="IV1577" s="28"/>
    </row>
    <row r="1578" spans="1:256" s="50" customFormat="1" ht="18">
      <c r="A1578" s="330" t="s">
        <v>1260</v>
      </c>
      <c r="B1578" s="28"/>
      <c r="C1578" s="420"/>
      <c r="D1578" s="418" t="s">
        <v>129</v>
      </c>
      <c r="E1578" s="50">
        <f t="shared" si="28"/>
        <v>2</v>
      </c>
      <c r="F1578" s="284">
        <f t="shared" si="29"/>
        <v>0</v>
      </c>
      <c r="H1578" s="456"/>
      <c r="N1578" s="28"/>
      <c r="R1578" s="194"/>
      <c r="T1578" s="28"/>
      <c r="U1578" s="28"/>
      <c r="V1578" s="28"/>
      <c r="AA1578" s="194"/>
      <c r="AC1578" s="28"/>
      <c r="AD1578" s="28"/>
      <c r="AE1578" s="28"/>
      <c r="AJ1578" s="194"/>
      <c r="AL1578" s="28"/>
      <c r="AM1578" s="28"/>
      <c r="AN1578" s="28"/>
      <c r="AS1578" s="194"/>
      <c r="AU1578" s="28"/>
      <c r="AV1578" s="28"/>
      <c r="AW1578" s="28"/>
      <c r="BB1578" s="194"/>
      <c r="BD1578" s="28"/>
      <c r="BE1578" s="28"/>
      <c r="BF1578" s="28"/>
      <c r="BK1578" s="194"/>
      <c r="BM1578" s="28"/>
      <c r="BN1578" s="28"/>
      <c r="BO1578" s="28"/>
      <c r="BT1578" s="194"/>
      <c r="BV1578" s="28"/>
      <c r="BW1578" s="28"/>
      <c r="BX1578" s="28"/>
      <c r="CC1578" s="194"/>
      <c r="CE1578" s="28"/>
      <c r="CF1578" s="28"/>
      <c r="CG1578" s="28"/>
      <c r="CL1578" s="194"/>
      <c r="CN1578" s="28"/>
      <c r="CO1578" s="28"/>
      <c r="CP1578" s="28"/>
      <c r="CU1578" s="194"/>
      <c r="CW1578" s="28"/>
      <c r="CX1578" s="28"/>
      <c r="CY1578" s="28"/>
      <c r="DD1578" s="194"/>
      <c r="DF1578" s="28"/>
      <c r="DG1578" s="28"/>
      <c r="DH1578" s="28"/>
      <c r="DM1578" s="194"/>
      <c r="DO1578" s="28"/>
      <c r="DP1578" s="28"/>
      <c r="DQ1578" s="28"/>
      <c r="DV1578" s="194"/>
      <c r="DX1578" s="28"/>
      <c r="DY1578" s="28"/>
      <c r="DZ1578" s="28"/>
      <c r="EE1578" s="194"/>
      <c r="EG1578" s="28"/>
      <c r="EH1578" s="28"/>
      <c r="EI1578" s="28"/>
      <c r="EN1578" s="194"/>
      <c r="EP1578" s="28"/>
      <c r="EQ1578" s="28"/>
      <c r="ER1578" s="28"/>
      <c r="EW1578" s="194"/>
      <c r="EY1578" s="28"/>
      <c r="EZ1578" s="28"/>
      <c r="FA1578" s="28"/>
      <c r="FF1578" s="194"/>
      <c r="FH1578" s="28"/>
      <c r="FI1578" s="28"/>
      <c r="FJ1578" s="28"/>
      <c r="FO1578" s="194"/>
      <c r="FQ1578" s="28"/>
      <c r="FR1578" s="28"/>
      <c r="FS1578" s="28"/>
      <c r="FX1578" s="194"/>
      <c r="FZ1578" s="28"/>
      <c r="GA1578" s="28"/>
      <c r="GB1578" s="28"/>
      <c r="GG1578" s="194"/>
      <c r="GI1578" s="28"/>
      <c r="GJ1578" s="28"/>
      <c r="GK1578" s="28"/>
      <c r="GP1578" s="194"/>
      <c r="GR1578" s="28"/>
      <c r="GS1578" s="28"/>
      <c r="GT1578" s="28"/>
      <c r="GY1578" s="194"/>
      <c r="HA1578" s="28"/>
      <c r="HB1578" s="28"/>
      <c r="HC1578" s="28"/>
      <c r="HH1578" s="194"/>
      <c r="HJ1578" s="28"/>
      <c r="HK1578" s="28"/>
      <c r="HL1578" s="28"/>
      <c r="HQ1578" s="28"/>
      <c r="HR1578" s="28"/>
      <c r="HS1578" s="28"/>
      <c r="HT1578" s="28"/>
      <c r="HU1578" s="28"/>
      <c r="HV1578" s="28"/>
      <c r="HW1578" s="28"/>
      <c r="HX1578" s="28"/>
      <c r="HY1578" s="28"/>
      <c r="HZ1578" s="28"/>
      <c r="IA1578" s="28"/>
      <c r="IB1578" s="28"/>
      <c r="IC1578" s="28"/>
      <c r="ID1578" s="28"/>
      <c r="IE1578" s="28"/>
      <c r="IF1578" s="28"/>
      <c r="IG1578" s="28"/>
      <c r="IH1578" s="28"/>
      <c r="II1578" s="28"/>
      <c r="IJ1578" s="28"/>
      <c r="IK1578" s="28"/>
      <c r="IL1578" s="28"/>
      <c r="IM1578" s="28"/>
      <c r="IN1578" s="28"/>
      <c r="IO1578" s="28"/>
      <c r="IP1578" s="28"/>
      <c r="IQ1578" s="28"/>
      <c r="IR1578" s="28"/>
      <c r="IS1578" s="28"/>
      <c r="IT1578" s="28"/>
      <c r="IU1578" s="28"/>
      <c r="IV1578" s="28"/>
    </row>
    <row r="1579" spans="1:256" s="50" customFormat="1" ht="18">
      <c r="A1579" s="330" t="s">
        <v>599</v>
      </c>
      <c r="B1579" s="28"/>
      <c r="C1579" s="275"/>
      <c r="D1579" s="418" t="s">
        <v>129</v>
      </c>
      <c r="E1579" s="50">
        <f t="shared" si="28"/>
        <v>0</v>
      </c>
      <c r="F1579" s="284">
        <f t="shared" si="29"/>
        <v>0</v>
      </c>
      <c r="H1579" s="456"/>
      <c r="N1579" s="28"/>
      <c r="R1579" s="194"/>
      <c r="T1579" s="28"/>
      <c r="U1579" s="28"/>
      <c r="V1579" s="28"/>
      <c r="AA1579" s="194"/>
      <c r="AC1579" s="28"/>
      <c r="AD1579" s="28"/>
      <c r="AE1579" s="28"/>
      <c r="AJ1579" s="194"/>
      <c r="AL1579" s="28"/>
      <c r="AM1579" s="28"/>
      <c r="AN1579" s="28"/>
      <c r="AS1579" s="194"/>
      <c r="AU1579" s="28"/>
      <c r="AV1579" s="28"/>
      <c r="AW1579" s="28"/>
      <c r="BB1579" s="194"/>
      <c r="BD1579" s="28"/>
      <c r="BE1579" s="28"/>
      <c r="BF1579" s="28"/>
      <c r="BK1579" s="194"/>
      <c r="BM1579" s="28"/>
      <c r="BN1579" s="28"/>
      <c r="BO1579" s="28"/>
      <c r="BT1579" s="194"/>
      <c r="BV1579" s="28"/>
      <c r="BW1579" s="28"/>
      <c r="BX1579" s="28"/>
      <c r="CC1579" s="194"/>
      <c r="CE1579" s="28"/>
      <c r="CF1579" s="28"/>
      <c r="CG1579" s="28"/>
      <c r="CL1579" s="194"/>
      <c r="CN1579" s="28"/>
      <c r="CO1579" s="28"/>
      <c r="CP1579" s="28"/>
      <c r="CU1579" s="194"/>
      <c r="CW1579" s="28"/>
      <c r="CX1579" s="28"/>
      <c r="CY1579" s="28"/>
      <c r="DD1579" s="194"/>
      <c r="DF1579" s="28"/>
      <c r="DG1579" s="28"/>
      <c r="DH1579" s="28"/>
      <c r="DM1579" s="194"/>
      <c r="DO1579" s="28"/>
      <c r="DP1579" s="28"/>
      <c r="DQ1579" s="28"/>
      <c r="DV1579" s="194"/>
      <c r="DX1579" s="28"/>
      <c r="DY1579" s="28"/>
      <c r="DZ1579" s="28"/>
      <c r="EE1579" s="194"/>
      <c r="EG1579" s="28"/>
      <c r="EH1579" s="28"/>
      <c r="EI1579" s="28"/>
      <c r="EN1579" s="194"/>
      <c r="EP1579" s="28"/>
      <c r="EQ1579" s="28"/>
      <c r="ER1579" s="28"/>
      <c r="EW1579" s="194"/>
      <c r="EY1579" s="28"/>
      <c r="EZ1579" s="28"/>
      <c r="FA1579" s="28"/>
      <c r="FF1579" s="194"/>
      <c r="FH1579" s="28"/>
      <c r="FI1579" s="28"/>
      <c r="FJ1579" s="28"/>
      <c r="FO1579" s="194"/>
      <c r="FQ1579" s="28"/>
      <c r="FR1579" s="28"/>
      <c r="FS1579" s="28"/>
      <c r="FX1579" s="194"/>
      <c r="FZ1579" s="28"/>
      <c r="GA1579" s="28"/>
      <c r="GB1579" s="28"/>
      <c r="GG1579" s="194"/>
      <c r="GI1579" s="28"/>
      <c r="GJ1579" s="28"/>
      <c r="GK1579" s="28"/>
      <c r="GP1579" s="194"/>
      <c r="GR1579" s="28"/>
      <c r="GS1579" s="28"/>
      <c r="GT1579" s="28"/>
      <c r="GY1579" s="194"/>
      <c r="HA1579" s="28"/>
      <c r="HB1579" s="28"/>
      <c r="HC1579" s="28"/>
      <c r="HH1579" s="194"/>
      <c r="HJ1579" s="28"/>
      <c r="HK1579" s="28"/>
      <c r="HL1579" s="28"/>
      <c r="HQ1579" s="28"/>
      <c r="HR1579" s="28"/>
      <c r="HS1579" s="28"/>
      <c r="HT1579" s="28"/>
      <c r="HU1579" s="28"/>
      <c r="HV1579" s="28"/>
      <c r="HW1579" s="28"/>
      <c r="HX1579" s="28"/>
      <c r="HY1579" s="28"/>
      <c r="HZ1579" s="28"/>
      <c r="IA1579" s="28"/>
      <c r="IB1579" s="28"/>
      <c r="IC1579" s="28"/>
      <c r="ID1579" s="28"/>
      <c r="IE1579" s="28"/>
      <c r="IF1579" s="28"/>
      <c r="IG1579" s="28"/>
      <c r="IH1579" s="28"/>
      <c r="II1579" s="28"/>
      <c r="IJ1579" s="28"/>
      <c r="IK1579" s="28"/>
      <c r="IL1579" s="28"/>
      <c r="IM1579" s="28"/>
      <c r="IN1579" s="28"/>
      <c r="IO1579" s="28"/>
      <c r="IP1579" s="28"/>
      <c r="IQ1579" s="28"/>
      <c r="IR1579" s="28"/>
      <c r="IS1579" s="28"/>
      <c r="IT1579" s="28"/>
      <c r="IU1579" s="28"/>
      <c r="IV1579" s="28"/>
    </row>
    <row r="1580" spans="1:256" s="50" customFormat="1" ht="18">
      <c r="A1580" s="330" t="s">
        <v>1727</v>
      </c>
      <c r="B1580" s="28"/>
      <c r="C1580" s="275"/>
      <c r="D1580" s="418" t="s">
        <v>129</v>
      </c>
      <c r="E1580" s="50">
        <f t="shared" si="28"/>
        <v>0</v>
      </c>
      <c r="F1580" s="284">
        <f t="shared" si="29"/>
        <v>0</v>
      </c>
      <c r="N1580" s="28"/>
      <c r="R1580" s="194"/>
      <c r="T1580" s="28"/>
      <c r="U1580" s="28"/>
      <c r="V1580" s="28"/>
      <c r="AA1580" s="194"/>
      <c r="AC1580" s="28"/>
      <c r="AD1580" s="28"/>
      <c r="AE1580" s="28"/>
      <c r="AJ1580" s="194"/>
      <c r="AL1580" s="28"/>
      <c r="AM1580" s="28"/>
      <c r="AN1580" s="28"/>
      <c r="AS1580" s="194"/>
      <c r="AU1580" s="28"/>
      <c r="AV1580" s="28"/>
      <c r="AW1580" s="28"/>
      <c r="BB1580" s="194"/>
      <c r="BD1580" s="28"/>
      <c r="BE1580" s="28"/>
      <c r="BF1580" s="28"/>
      <c r="BK1580" s="194"/>
      <c r="BM1580" s="28"/>
      <c r="BN1580" s="28"/>
      <c r="BO1580" s="28"/>
      <c r="BT1580" s="194"/>
      <c r="BV1580" s="28"/>
      <c r="BW1580" s="28"/>
      <c r="BX1580" s="28"/>
      <c r="CC1580" s="194"/>
      <c r="CE1580" s="28"/>
      <c r="CF1580" s="28"/>
      <c r="CG1580" s="28"/>
      <c r="CL1580" s="194"/>
      <c r="CN1580" s="28"/>
      <c r="CO1580" s="28"/>
      <c r="CP1580" s="28"/>
      <c r="CU1580" s="194"/>
      <c r="CW1580" s="28"/>
      <c r="CX1580" s="28"/>
      <c r="CY1580" s="28"/>
      <c r="DD1580" s="194"/>
      <c r="DF1580" s="28"/>
      <c r="DG1580" s="28"/>
      <c r="DH1580" s="28"/>
      <c r="DM1580" s="194"/>
      <c r="DO1580" s="28"/>
      <c r="DP1580" s="28"/>
      <c r="DQ1580" s="28"/>
      <c r="DV1580" s="194"/>
      <c r="DX1580" s="28"/>
      <c r="DY1580" s="28"/>
      <c r="DZ1580" s="28"/>
      <c r="EE1580" s="194"/>
      <c r="EG1580" s="28"/>
      <c r="EH1580" s="28"/>
      <c r="EI1580" s="28"/>
      <c r="EN1580" s="194"/>
      <c r="EP1580" s="28"/>
      <c r="EQ1580" s="28"/>
      <c r="ER1580" s="28"/>
      <c r="EW1580" s="194"/>
      <c r="EY1580" s="28"/>
      <c r="EZ1580" s="28"/>
      <c r="FA1580" s="28"/>
      <c r="FF1580" s="194"/>
      <c r="FH1580" s="28"/>
      <c r="FI1580" s="28"/>
      <c r="FJ1580" s="28"/>
      <c r="FO1580" s="194"/>
      <c r="FQ1580" s="28"/>
      <c r="FR1580" s="28"/>
      <c r="FS1580" s="28"/>
      <c r="FX1580" s="194"/>
      <c r="FZ1580" s="28"/>
      <c r="GA1580" s="28"/>
      <c r="GB1580" s="28"/>
      <c r="GG1580" s="194"/>
      <c r="GI1580" s="28"/>
      <c r="GJ1580" s="28"/>
      <c r="GK1580" s="28"/>
      <c r="GP1580" s="194"/>
      <c r="GR1580" s="28"/>
      <c r="GS1580" s="28"/>
      <c r="GT1580" s="28"/>
      <c r="GY1580" s="194"/>
      <c r="HA1580" s="28"/>
      <c r="HB1580" s="28"/>
      <c r="HC1580" s="28"/>
      <c r="HH1580" s="194"/>
      <c r="HJ1580" s="28"/>
      <c r="HK1580" s="28"/>
      <c r="HL1580" s="28"/>
      <c r="HQ1580" s="28"/>
      <c r="HR1580" s="28"/>
      <c r="HS1580" s="28"/>
      <c r="HT1580" s="28"/>
      <c r="HU1580" s="28"/>
      <c r="HV1580" s="28"/>
      <c r="HW1580" s="28"/>
      <c r="HX1580" s="28"/>
      <c r="HY1580" s="28"/>
      <c r="HZ1580" s="28"/>
      <c r="IA1580" s="28"/>
      <c r="IB1580" s="28"/>
      <c r="IC1580" s="28"/>
      <c r="ID1580" s="28"/>
      <c r="IE1580" s="28"/>
      <c r="IF1580" s="28"/>
      <c r="IG1580" s="28"/>
      <c r="IH1580" s="28"/>
      <c r="II1580" s="28"/>
      <c r="IJ1580" s="28"/>
      <c r="IK1580" s="28"/>
      <c r="IL1580" s="28"/>
      <c r="IM1580" s="28"/>
      <c r="IN1580" s="28"/>
      <c r="IO1580" s="28"/>
      <c r="IP1580" s="28"/>
      <c r="IQ1580" s="28"/>
      <c r="IR1580" s="28"/>
      <c r="IS1580" s="28"/>
      <c r="IT1580" s="28"/>
      <c r="IU1580" s="28"/>
      <c r="IV1580" s="28"/>
    </row>
    <row r="1581" spans="1:256" s="50" customFormat="1" ht="18">
      <c r="A1581" s="206" t="s">
        <v>2563</v>
      </c>
      <c r="B1581" s="420"/>
      <c r="C1581" s="420"/>
      <c r="D1581" s="418" t="s">
        <v>135</v>
      </c>
      <c r="E1581" s="50">
        <f t="shared" si="28"/>
        <v>47</v>
      </c>
      <c r="F1581" s="284">
        <f t="shared" si="29"/>
        <v>156</v>
      </c>
      <c r="H1581" s="456">
        <v>142</v>
      </c>
      <c r="I1581" s="50">
        <v>14</v>
      </c>
      <c r="N1581" s="28"/>
      <c r="R1581" s="194"/>
      <c r="T1581" s="28"/>
      <c r="U1581" s="28"/>
      <c r="V1581" s="28"/>
      <c r="AA1581" s="194"/>
      <c r="AC1581" s="28"/>
      <c r="AD1581" s="28"/>
      <c r="AE1581" s="28"/>
      <c r="AJ1581" s="194"/>
      <c r="AL1581" s="28"/>
      <c r="AM1581" s="28"/>
      <c r="AN1581" s="28"/>
      <c r="AS1581" s="194"/>
      <c r="AU1581" s="28"/>
      <c r="AV1581" s="28"/>
      <c r="AW1581" s="28"/>
      <c r="BB1581" s="194"/>
      <c r="BD1581" s="28"/>
      <c r="BE1581" s="28"/>
      <c r="BF1581" s="28"/>
      <c r="BK1581" s="194"/>
      <c r="BM1581" s="28"/>
      <c r="BN1581" s="28"/>
      <c r="BO1581" s="28"/>
      <c r="BT1581" s="194"/>
      <c r="BV1581" s="28"/>
      <c r="BW1581" s="28"/>
      <c r="BX1581" s="28"/>
      <c r="CC1581" s="194"/>
      <c r="CE1581" s="28"/>
      <c r="CF1581" s="28"/>
      <c r="CG1581" s="28"/>
      <c r="CL1581" s="194"/>
      <c r="CN1581" s="28"/>
      <c r="CO1581" s="28"/>
      <c r="CP1581" s="28"/>
      <c r="CU1581" s="194"/>
      <c r="CW1581" s="28"/>
      <c r="CX1581" s="28"/>
      <c r="CY1581" s="28"/>
      <c r="DD1581" s="194"/>
      <c r="DF1581" s="28"/>
      <c r="DG1581" s="28"/>
      <c r="DH1581" s="28"/>
      <c r="DM1581" s="194"/>
      <c r="DO1581" s="28"/>
      <c r="DP1581" s="28"/>
      <c r="DQ1581" s="28"/>
      <c r="DV1581" s="194"/>
      <c r="DX1581" s="28"/>
      <c r="DY1581" s="28"/>
      <c r="DZ1581" s="28"/>
      <c r="EE1581" s="194"/>
      <c r="EG1581" s="28"/>
      <c r="EH1581" s="28"/>
      <c r="EI1581" s="28"/>
      <c r="EN1581" s="194"/>
      <c r="EP1581" s="28"/>
      <c r="EQ1581" s="28"/>
      <c r="ER1581" s="28"/>
      <c r="EW1581" s="194"/>
      <c r="EY1581" s="28"/>
      <c r="EZ1581" s="28"/>
      <c r="FA1581" s="28"/>
      <c r="FF1581" s="194"/>
      <c r="FH1581" s="28"/>
      <c r="FI1581" s="28"/>
      <c r="FJ1581" s="28"/>
      <c r="FO1581" s="194"/>
      <c r="FQ1581" s="28"/>
      <c r="FR1581" s="28"/>
      <c r="FS1581" s="28"/>
      <c r="FX1581" s="194"/>
      <c r="FZ1581" s="28"/>
      <c r="GA1581" s="28"/>
      <c r="GB1581" s="28"/>
      <c r="GG1581" s="194"/>
      <c r="GI1581" s="28"/>
      <c r="GJ1581" s="28"/>
      <c r="GK1581" s="28"/>
      <c r="GP1581" s="194"/>
      <c r="GR1581" s="28"/>
      <c r="GS1581" s="28"/>
      <c r="GT1581" s="28"/>
      <c r="GY1581" s="194"/>
      <c r="HA1581" s="28"/>
      <c r="HB1581" s="28"/>
      <c r="HC1581" s="28"/>
      <c r="HH1581" s="194"/>
      <c r="HJ1581" s="28"/>
      <c r="HK1581" s="28"/>
      <c r="HL1581" s="28"/>
      <c r="HQ1581" s="28"/>
      <c r="HR1581" s="28"/>
      <c r="HS1581" s="28"/>
      <c r="HT1581" s="28"/>
      <c r="HU1581" s="28"/>
      <c r="HV1581" s="28"/>
      <c r="HW1581" s="28"/>
      <c r="HX1581" s="28"/>
      <c r="HY1581" s="28"/>
      <c r="HZ1581" s="28"/>
      <c r="IA1581" s="28"/>
      <c r="IB1581" s="28"/>
      <c r="IC1581" s="28"/>
      <c r="ID1581" s="28"/>
      <c r="IE1581" s="28"/>
      <c r="IF1581" s="28"/>
      <c r="IG1581" s="28"/>
      <c r="IH1581" s="28"/>
      <c r="II1581" s="28"/>
      <c r="IJ1581" s="28"/>
      <c r="IK1581" s="28"/>
      <c r="IL1581" s="28"/>
      <c r="IM1581" s="28"/>
      <c r="IN1581" s="28"/>
      <c r="IO1581" s="28"/>
      <c r="IP1581" s="28"/>
      <c r="IQ1581" s="28"/>
      <c r="IR1581" s="28"/>
      <c r="IS1581" s="28"/>
      <c r="IT1581" s="28"/>
      <c r="IU1581" s="28"/>
      <c r="IV1581" s="28"/>
    </row>
    <row r="1582" spans="1:256" s="50" customFormat="1" ht="18.75">
      <c r="A1582" s="330" t="s">
        <v>460</v>
      </c>
      <c r="B1582" s="417"/>
      <c r="C1582" s="417"/>
      <c r="D1582" s="418" t="s">
        <v>136</v>
      </c>
      <c r="E1582" s="50">
        <f t="shared" si="28"/>
        <v>3</v>
      </c>
      <c r="F1582" s="284">
        <f t="shared" si="29"/>
        <v>120</v>
      </c>
      <c r="G1582" s="50">
        <v>21</v>
      </c>
      <c r="H1582" s="50">
        <v>21</v>
      </c>
      <c r="I1582" s="50">
        <v>72</v>
      </c>
      <c r="J1582" s="50">
        <v>6</v>
      </c>
      <c r="N1582" s="28"/>
      <c r="R1582" s="194"/>
      <c r="T1582" s="28"/>
      <c r="U1582" s="28"/>
      <c r="V1582" s="28"/>
      <c r="AA1582" s="194"/>
      <c r="AC1582" s="28"/>
      <c r="AD1582" s="28"/>
      <c r="AE1582" s="28"/>
      <c r="AJ1582" s="194"/>
      <c r="AL1582" s="28"/>
      <c r="AM1582" s="28"/>
      <c r="AN1582" s="28"/>
      <c r="AS1582" s="194"/>
      <c r="AU1582" s="28"/>
      <c r="AV1582" s="28"/>
      <c r="AW1582" s="28"/>
      <c r="BB1582" s="194"/>
      <c r="BD1582" s="28"/>
      <c r="BE1582" s="28"/>
      <c r="BF1582" s="28"/>
      <c r="BK1582" s="194"/>
      <c r="BM1582" s="28"/>
      <c r="BN1582" s="28"/>
      <c r="BO1582" s="28"/>
      <c r="BT1582" s="194"/>
      <c r="BV1582" s="28"/>
      <c r="BW1582" s="28"/>
      <c r="BX1582" s="28"/>
      <c r="CC1582" s="194"/>
      <c r="CE1582" s="28"/>
      <c r="CF1582" s="28"/>
      <c r="CG1582" s="28"/>
      <c r="CL1582" s="194"/>
      <c r="CN1582" s="28"/>
      <c r="CO1582" s="28"/>
      <c r="CP1582" s="28"/>
      <c r="CU1582" s="194"/>
      <c r="CW1582" s="28"/>
      <c r="CX1582" s="28"/>
      <c r="CY1582" s="28"/>
      <c r="DD1582" s="194"/>
      <c r="DF1582" s="28"/>
      <c r="DG1582" s="28"/>
      <c r="DH1582" s="28"/>
      <c r="DM1582" s="194"/>
      <c r="DO1582" s="28"/>
      <c r="DP1582" s="28"/>
      <c r="DQ1582" s="28"/>
      <c r="DV1582" s="194"/>
      <c r="DX1582" s="28"/>
      <c r="DY1582" s="28"/>
      <c r="DZ1582" s="28"/>
      <c r="EE1582" s="194"/>
      <c r="EG1582" s="28"/>
      <c r="EH1582" s="28"/>
      <c r="EI1582" s="28"/>
      <c r="EN1582" s="194"/>
      <c r="EP1582" s="28"/>
      <c r="EQ1582" s="28"/>
      <c r="ER1582" s="28"/>
      <c r="EW1582" s="194"/>
      <c r="EY1582" s="28"/>
      <c r="EZ1582" s="28"/>
      <c r="FA1582" s="28"/>
      <c r="FF1582" s="194"/>
      <c r="FH1582" s="28"/>
      <c r="FI1582" s="28"/>
      <c r="FJ1582" s="28"/>
      <c r="FO1582" s="194"/>
      <c r="FQ1582" s="28"/>
      <c r="FR1582" s="28"/>
      <c r="FS1582" s="28"/>
      <c r="FX1582" s="194"/>
      <c r="FZ1582" s="28"/>
      <c r="GA1582" s="28"/>
      <c r="GB1582" s="28"/>
      <c r="GG1582" s="194"/>
      <c r="GI1582" s="28"/>
      <c r="GJ1582" s="28"/>
      <c r="GK1582" s="28"/>
      <c r="GP1582" s="194"/>
      <c r="GR1582" s="28"/>
      <c r="GS1582" s="28"/>
      <c r="GT1582" s="28"/>
      <c r="GY1582" s="194"/>
      <c r="HA1582" s="28"/>
      <c r="HB1582" s="28"/>
      <c r="HC1582" s="28"/>
      <c r="HH1582" s="194"/>
      <c r="HJ1582" s="28"/>
      <c r="HK1582" s="28"/>
      <c r="HL1582" s="28"/>
      <c r="HQ1582" s="28"/>
      <c r="HR1582" s="28"/>
      <c r="HS1582" s="28"/>
      <c r="HT1582" s="28"/>
      <c r="HU1582" s="28"/>
      <c r="HV1582" s="28"/>
      <c r="HW1582" s="28"/>
      <c r="HX1582" s="28"/>
      <c r="HY1582" s="28"/>
      <c r="HZ1582" s="28"/>
      <c r="IA1582" s="28"/>
      <c r="IB1582" s="28"/>
      <c r="IC1582" s="28"/>
      <c r="ID1582" s="28"/>
      <c r="IE1582" s="28"/>
      <c r="IF1582" s="28"/>
      <c r="IG1582" s="28"/>
      <c r="IH1582" s="28"/>
      <c r="II1582" s="28"/>
      <c r="IJ1582" s="28"/>
      <c r="IK1582" s="28"/>
      <c r="IL1582" s="28"/>
      <c r="IM1582" s="28"/>
      <c r="IN1582" s="28"/>
      <c r="IO1582" s="28"/>
      <c r="IP1582" s="28"/>
      <c r="IQ1582" s="28"/>
      <c r="IR1582" s="28"/>
      <c r="IS1582" s="28"/>
      <c r="IT1582" s="28"/>
      <c r="IU1582" s="28"/>
      <c r="IV1582" s="28"/>
    </row>
    <row r="1583" spans="1:256" s="50" customFormat="1" ht="18">
      <c r="A1583" s="330" t="s">
        <v>2081</v>
      </c>
      <c r="B1583" s="28"/>
      <c r="C1583" s="275"/>
      <c r="D1583" s="418" t="s">
        <v>129</v>
      </c>
      <c r="E1583" s="50">
        <f t="shared" si="28"/>
        <v>0</v>
      </c>
      <c r="F1583" s="284">
        <f t="shared" si="29"/>
        <v>0</v>
      </c>
      <c r="N1583" s="28"/>
      <c r="R1583" s="194"/>
      <c r="T1583" s="28"/>
      <c r="U1583" s="28"/>
      <c r="V1583" s="28"/>
      <c r="AA1583" s="194"/>
      <c r="AC1583" s="28"/>
      <c r="AD1583" s="28"/>
      <c r="AE1583" s="28"/>
      <c r="AJ1583" s="194"/>
      <c r="AL1583" s="28"/>
      <c r="AM1583" s="28"/>
      <c r="AN1583" s="28"/>
      <c r="AS1583" s="194"/>
      <c r="AU1583" s="28"/>
      <c r="AV1583" s="28"/>
      <c r="AW1583" s="28"/>
      <c r="BB1583" s="194"/>
      <c r="BD1583" s="28"/>
      <c r="BE1583" s="28"/>
      <c r="BF1583" s="28"/>
      <c r="BK1583" s="194"/>
      <c r="BM1583" s="28"/>
      <c r="BN1583" s="28"/>
      <c r="BO1583" s="28"/>
      <c r="BT1583" s="194"/>
      <c r="BV1583" s="28"/>
      <c r="BW1583" s="28"/>
      <c r="BX1583" s="28"/>
      <c r="CC1583" s="194"/>
      <c r="CE1583" s="28"/>
      <c r="CF1583" s="28"/>
      <c r="CG1583" s="28"/>
      <c r="CL1583" s="194"/>
      <c r="CN1583" s="28"/>
      <c r="CO1583" s="28"/>
      <c r="CP1583" s="28"/>
      <c r="CU1583" s="194"/>
      <c r="CW1583" s="28"/>
      <c r="CX1583" s="28"/>
      <c r="CY1583" s="28"/>
      <c r="DD1583" s="194"/>
      <c r="DF1583" s="28"/>
      <c r="DG1583" s="28"/>
      <c r="DH1583" s="28"/>
      <c r="DM1583" s="194"/>
      <c r="DO1583" s="28"/>
      <c r="DP1583" s="28"/>
      <c r="DQ1583" s="28"/>
      <c r="DV1583" s="194"/>
      <c r="DX1583" s="28"/>
      <c r="DY1583" s="28"/>
      <c r="DZ1583" s="28"/>
      <c r="EE1583" s="194"/>
      <c r="EG1583" s="28"/>
      <c r="EH1583" s="28"/>
      <c r="EI1583" s="28"/>
      <c r="EN1583" s="194"/>
      <c r="EP1583" s="28"/>
      <c r="EQ1583" s="28"/>
      <c r="ER1583" s="28"/>
      <c r="EW1583" s="194"/>
      <c r="EY1583" s="28"/>
      <c r="EZ1583" s="28"/>
      <c r="FA1583" s="28"/>
      <c r="FF1583" s="194"/>
      <c r="FH1583" s="28"/>
      <c r="FI1583" s="28"/>
      <c r="FJ1583" s="28"/>
      <c r="FO1583" s="194"/>
      <c r="FQ1583" s="28"/>
      <c r="FR1583" s="28"/>
      <c r="FS1583" s="28"/>
      <c r="FX1583" s="194"/>
      <c r="FZ1583" s="28"/>
      <c r="GA1583" s="28"/>
      <c r="GB1583" s="28"/>
      <c r="GG1583" s="194"/>
      <c r="GI1583" s="28"/>
      <c r="GJ1583" s="28"/>
      <c r="GK1583" s="28"/>
      <c r="GP1583" s="194"/>
      <c r="GR1583" s="28"/>
      <c r="GS1583" s="28"/>
      <c r="GT1583" s="28"/>
      <c r="GY1583" s="194"/>
      <c r="HA1583" s="28"/>
      <c r="HB1583" s="28"/>
      <c r="HC1583" s="28"/>
      <c r="HH1583" s="194"/>
      <c r="HJ1583" s="28"/>
      <c r="HK1583" s="28"/>
      <c r="HL1583" s="28"/>
      <c r="HQ1583" s="28"/>
      <c r="HR1583" s="28"/>
      <c r="HS1583" s="28"/>
      <c r="HT1583" s="28"/>
      <c r="HU1583" s="28"/>
      <c r="HV1583" s="28"/>
      <c r="HW1583" s="28"/>
      <c r="HX1583" s="28"/>
      <c r="HY1583" s="28"/>
      <c r="HZ1583" s="28"/>
      <c r="IA1583" s="28"/>
      <c r="IB1583" s="28"/>
      <c r="IC1583" s="28"/>
      <c r="ID1583" s="28"/>
      <c r="IE1583" s="28"/>
      <c r="IF1583" s="28"/>
      <c r="IG1583" s="28"/>
      <c r="IH1583" s="28"/>
      <c r="II1583" s="28"/>
      <c r="IJ1583" s="28"/>
      <c r="IK1583" s="28"/>
      <c r="IL1583" s="28"/>
      <c r="IM1583" s="28"/>
      <c r="IN1583" s="28"/>
      <c r="IO1583" s="28"/>
      <c r="IP1583" s="28"/>
      <c r="IQ1583" s="28"/>
      <c r="IR1583" s="28"/>
      <c r="IS1583" s="28"/>
      <c r="IT1583" s="28"/>
      <c r="IU1583" s="28"/>
      <c r="IV1583" s="28"/>
    </row>
    <row r="1584" spans="1:256" s="50" customFormat="1" ht="18.75">
      <c r="A1584" s="330" t="s">
        <v>443</v>
      </c>
      <c r="B1584" s="417"/>
      <c r="C1584" s="417"/>
      <c r="D1584" s="418" t="s">
        <v>136</v>
      </c>
      <c r="E1584" s="50">
        <f t="shared" si="28"/>
        <v>10</v>
      </c>
      <c r="F1584" s="284">
        <f t="shared" si="29"/>
        <v>54</v>
      </c>
      <c r="H1584" s="50">
        <v>54</v>
      </c>
      <c r="N1584" s="28"/>
      <c r="R1584" s="194"/>
      <c r="T1584" s="28"/>
      <c r="U1584" s="28"/>
      <c r="V1584" s="28"/>
      <c r="AA1584" s="194"/>
      <c r="AC1584" s="28"/>
      <c r="AD1584" s="28"/>
      <c r="AE1584" s="28"/>
      <c r="AJ1584" s="194"/>
      <c r="AL1584" s="28"/>
      <c r="AM1584" s="28"/>
      <c r="AN1584" s="28"/>
      <c r="AS1584" s="194"/>
      <c r="AU1584" s="28"/>
      <c r="AV1584" s="28"/>
      <c r="AW1584" s="28"/>
      <c r="BB1584" s="194"/>
      <c r="BD1584" s="28"/>
      <c r="BE1584" s="28"/>
      <c r="BF1584" s="28"/>
      <c r="BK1584" s="194"/>
      <c r="BM1584" s="28"/>
      <c r="BN1584" s="28"/>
      <c r="BO1584" s="28"/>
      <c r="BT1584" s="194"/>
      <c r="BV1584" s="28"/>
      <c r="BW1584" s="28"/>
      <c r="BX1584" s="28"/>
      <c r="CC1584" s="194"/>
      <c r="CE1584" s="28"/>
      <c r="CF1584" s="28"/>
      <c r="CG1584" s="28"/>
      <c r="CL1584" s="194"/>
      <c r="CN1584" s="28"/>
      <c r="CO1584" s="28"/>
      <c r="CP1584" s="28"/>
      <c r="CU1584" s="194"/>
      <c r="CW1584" s="28"/>
      <c r="CX1584" s="28"/>
      <c r="CY1584" s="28"/>
      <c r="DD1584" s="194"/>
      <c r="DF1584" s="28"/>
      <c r="DG1584" s="28"/>
      <c r="DH1584" s="28"/>
      <c r="DM1584" s="194"/>
      <c r="DO1584" s="28"/>
      <c r="DP1584" s="28"/>
      <c r="DQ1584" s="28"/>
      <c r="DV1584" s="194"/>
      <c r="DX1584" s="28"/>
      <c r="DY1584" s="28"/>
      <c r="DZ1584" s="28"/>
      <c r="EE1584" s="194"/>
      <c r="EG1584" s="28"/>
      <c r="EH1584" s="28"/>
      <c r="EI1584" s="28"/>
      <c r="EN1584" s="194"/>
      <c r="EP1584" s="28"/>
      <c r="EQ1584" s="28"/>
      <c r="ER1584" s="28"/>
      <c r="EW1584" s="194"/>
      <c r="EY1584" s="28"/>
      <c r="EZ1584" s="28"/>
      <c r="FA1584" s="28"/>
      <c r="FF1584" s="194"/>
      <c r="FH1584" s="28"/>
      <c r="FI1584" s="28"/>
      <c r="FJ1584" s="28"/>
      <c r="FO1584" s="194"/>
      <c r="FQ1584" s="28"/>
      <c r="FR1584" s="28"/>
      <c r="FS1584" s="28"/>
      <c r="FX1584" s="194"/>
      <c r="FZ1584" s="28"/>
      <c r="GA1584" s="28"/>
      <c r="GB1584" s="28"/>
      <c r="GG1584" s="194"/>
      <c r="GI1584" s="28"/>
      <c r="GJ1584" s="28"/>
      <c r="GK1584" s="28"/>
      <c r="GP1584" s="194"/>
      <c r="GR1584" s="28"/>
      <c r="GS1584" s="28"/>
      <c r="GT1584" s="28"/>
      <c r="GY1584" s="194"/>
      <c r="HA1584" s="28"/>
      <c r="HB1584" s="28"/>
      <c r="HC1584" s="28"/>
      <c r="HH1584" s="194"/>
      <c r="HJ1584" s="28"/>
      <c r="HK1584" s="28"/>
      <c r="HL1584" s="28"/>
      <c r="HQ1584" s="28"/>
      <c r="HR1584" s="28"/>
      <c r="HS1584" s="28"/>
      <c r="HT1584" s="28"/>
      <c r="HU1584" s="28"/>
      <c r="HV1584" s="28"/>
      <c r="HW1584" s="28"/>
      <c r="HX1584" s="28"/>
      <c r="HY1584" s="28"/>
      <c r="HZ1584" s="28"/>
      <c r="IA1584" s="28"/>
      <c r="IB1584" s="28"/>
      <c r="IC1584" s="28"/>
      <c r="ID1584" s="28"/>
      <c r="IE1584" s="28"/>
      <c r="IF1584" s="28"/>
      <c r="IG1584" s="28"/>
      <c r="IH1584" s="28"/>
      <c r="II1584" s="28"/>
      <c r="IJ1584" s="28"/>
      <c r="IK1584" s="28"/>
      <c r="IL1584" s="28"/>
      <c r="IM1584" s="28"/>
      <c r="IN1584" s="28"/>
      <c r="IO1584" s="28"/>
      <c r="IP1584" s="28"/>
      <c r="IQ1584" s="28"/>
      <c r="IR1584" s="28"/>
      <c r="IS1584" s="28"/>
      <c r="IT1584" s="28"/>
      <c r="IU1584" s="28"/>
      <c r="IV1584" s="28"/>
    </row>
    <row r="1585" spans="1:256" s="50" customFormat="1" ht="18">
      <c r="A1585" s="330" t="s">
        <v>1293</v>
      </c>
      <c r="B1585" s="28"/>
      <c r="C1585" s="275"/>
      <c r="D1585" s="418" t="s">
        <v>129</v>
      </c>
      <c r="E1585" s="50">
        <f t="shared" si="28"/>
        <v>0</v>
      </c>
      <c r="F1585" s="284">
        <f t="shared" si="29"/>
        <v>0</v>
      </c>
      <c r="N1585" s="28"/>
      <c r="R1585" s="194"/>
      <c r="T1585" s="28"/>
      <c r="U1585" s="28"/>
      <c r="V1585" s="28"/>
      <c r="AA1585" s="194"/>
      <c r="AC1585" s="28"/>
      <c r="AD1585" s="28"/>
      <c r="AE1585" s="28"/>
      <c r="AJ1585" s="194"/>
      <c r="AL1585" s="28"/>
      <c r="AM1585" s="28"/>
      <c r="AN1585" s="28"/>
      <c r="AS1585" s="194"/>
      <c r="AU1585" s="28"/>
      <c r="AV1585" s="28"/>
      <c r="AW1585" s="28"/>
      <c r="BB1585" s="194"/>
      <c r="BD1585" s="28"/>
      <c r="BE1585" s="28"/>
      <c r="BF1585" s="28"/>
      <c r="BK1585" s="194"/>
      <c r="BM1585" s="28"/>
      <c r="BN1585" s="28"/>
      <c r="BO1585" s="28"/>
      <c r="BT1585" s="194"/>
      <c r="BV1585" s="28"/>
      <c r="BW1585" s="28"/>
      <c r="BX1585" s="28"/>
      <c r="CC1585" s="194"/>
      <c r="CE1585" s="28"/>
      <c r="CF1585" s="28"/>
      <c r="CG1585" s="28"/>
      <c r="CL1585" s="194"/>
      <c r="CN1585" s="28"/>
      <c r="CO1585" s="28"/>
      <c r="CP1585" s="28"/>
      <c r="CU1585" s="194"/>
      <c r="CW1585" s="28"/>
      <c r="CX1585" s="28"/>
      <c r="CY1585" s="28"/>
      <c r="DD1585" s="194"/>
      <c r="DF1585" s="28"/>
      <c r="DG1585" s="28"/>
      <c r="DH1585" s="28"/>
      <c r="DM1585" s="194"/>
      <c r="DO1585" s="28"/>
      <c r="DP1585" s="28"/>
      <c r="DQ1585" s="28"/>
      <c r="DV1585" s="194"/>
      <c r="DX1585" s="28"/>
      <c r="DY1585" s="28"/>
      <c r="DZ1585" s="28"/>
      <c r="EE1585" s="194"/>
      <c r="EG1585" s="28"/>
      <c r="EH1585" s="28"/>
      <c r="EI1585" s="28"/>
      <c r="EN1585" s="194"/>
      <c r="EP1585" s="28"/>
      <c r="EQ1585" s="28"/>
      <c r="ER1585" s="28"/>
      <c r="EW1585" s="194"/>
      <c r="EY1585" s="28"/>
      <c r="EZ1585" s="28"/>
      <c r="FA1585" s="28"/>
      <c r="FF1585" s="194"/>
      <c r="FH1585" s="28"/>
      <c r="FI1585" s="28"/>
      <c r="FJ1585" s="28"/>
      <c r="FO1585" s="194"/>
      <c r="FQ1585" s="28"/>
      <c r="FR1585" s="28"/>
      <c r="FS1585" s="28"/>
      <c r="FX1585" s="194"/>
      <c r="FZ1585" s="28"/>
      <c r="GA1585" s="28"/>
      <c r="GB1585" s="28"/>
      <c r="GG1585" s="194"/>
      <c r="GI1585" s="28"/>
      <c r="GJ1585" s="28"/>
      <c r="GK1585" s="28"/>
      <c r="GP1585" s="194"/>
      <c r="GR1585" s="28"/>
      <c r="GS1585" s="28"/>
      <c r="GT1585" s="28"/>
      <c r="GY1585" s="194"/>
      <c r="HA1585" s="28"/>
      <c r="HB1585" s="28"/>
      <c r="HC1585" s="28"/>
      <c r="HH1585" s="194"/>
      <c r="HJ1585" s="28"/>
      <c r="HK1585" s="28"/>
      <c r="HL1585" s="28"/>
      <c r="HQ1585" s="28"/>
      <c r="HR1585" s="28"/>
      <c r="HS1585" s="28"/>
      <c r="HT1585" s="28"/>
      <c r="HU1585" s="28"/>
      <c r="HV1585" s="28"/>
      <c r="HW1585" s="28"/>
      <c r="HX1585" s="28"/>
      <c r="HY1585" s="28"/>
      <c r="HZ1585" s="28"/>
      <c r="IA1585" s="28"/>
      <c r="IB1585" s="28"/>
      <c r="IC1585" s="28"/>
      <c r="ID1585" s="28"/>
      <c r="IE1585" s="28"/>
      <c r="IF1585" s="28"/>
      <c r="IG1585" s="28"/>
      <c r="IH1585" s="28"/>
      <c r="II1585" s="28"/>
      <c r="IJ1585" s="28"/>
      <c r="IK1585" s="28"/>
      <c r="IL1585" s="28"/>
      <c r="IM1585" s="28"/>
      <c r="IN1585" s="28"/>
      <c r="IO1585" s="28"/>
      <c r="IP1585" s="28"/>
      <c r="IQ1585" s="28"/>
      <c r="IR1585" s="28"/>
      <c r="IS1585" s="28"/>
      <c r="IT1585" s="28"/>
      <c r="IU1585" s="28"/>
      <c r="IV1585" s="28"/>
    </row>
    <row r="1586" spans="1:256" s="50" customFormat="1" ht="18">
      <c r="A1586" s="330" t="s">
        <v>2148</v>
      </c>
      <c r="B1586" s="28"/>
      <c r="C1586" s="275"/>
      <c r="D1586" s="418" t="s">
        <v>129</v>
      </c>
      <c r="E1586" s="50">
        <f t="shared" si="28"/>
        <v>0</v>
      </c>
      <c r="F1586" s="284">
        <f t="shared" si="29"/>
        <v>0</v>
      </c>
      <c r="N1586" s="28"/>
      <c r="R1586" s="194"/>
      <c r="T1586" s="28"/>
      <c r="U1586" s="28"/>
      <c r="V1586" s="28"/>
      <c r="AA1586" s="194"/>
      <c r="AC1586" s="28"/>
      <c r="AD1586" s="28"/>
      <c r="AE1586" s="28"/>
      <c r="AJ1586" s="194"/>
      <c r="AL1586" s="28"/>
      <c r="AM1586" s="28"/>
      <c r="AN1586" s="28"/>
      <c r="AS1586" s="194"/>
      <c r="AU1586" s="28"/>
      <c r="AV1586" s="28"/>
      <c r="AW1586" s="28"/>
      <c r="BB1586" s="194"/>
      <c r="BD1586" s="28"/>
      <c r="BE1586" s="28"/>
      <c r="BF1586" s="28"/>
      <c r="BK1586" s="194"/>
      <c r="BM1586" s="28"/>
      <c r="BN1586" s="28"/>
      <c r="BO1586" s="28"/>
      <c r="BT1586" s="194"/>
      <c r="BV1586" s="28"/>
      <c r="BW1586" s="28"/>
      <c r="BX1586" s="28"/>
      <c r="CC1586" s="194"/>
      <c r="CE1586" s="28"/>
      <c r="CF1586" s="28"/>
      <c r="CG1586" s="28"/>
      <c r="CL1586" s="194"/>
      <c r="CN1586" s="28"/>
      <c r="CO1586" s="28"/>
      <c r="CP1586" s="28"/>
      <c r="CU1586" s="194"/>
      <c r="CW1586" s="28"/>
      <c r="CX1586" s="28"/>
      <c r="CY1586" s="28"/>
      <c r="DD1586" s="194"/>
      <c r="DF1586" s="28"/>
      <c r="DG1586" s="28"/>
      <c r="DH1586" s="28"/>
      <c r="DM1586" s="194"/>
      <c r="DO1586" s="28"/>
      <c r="DP1586" s="28"/>
      <c r="DQ1586" s="28"/>
      <c r="DV1586" s="194"/>
      <c r="DX1586" s="28"/>
      <c r="DY1586" s="28"/>
      <c r="DZ1586" s="28"/>
      <c r="EE1586" s="194"/>
      <c r="EG1586" s="28"/>
      <c r="EH1586" s="28"/>
      <c r="EI1586" s="28"/>
      <c r="EN1586" s="194"/>
      <c r="EP1586" s="28"/>
      <c r="EQ1586" s="28"/>
      <c r="ER1586" s="28"/>
      <c r="EW1586" s="194"/>
      <c r="EY1586" s="28"/>
      <c r="EZ1586" s="28"/>
      <c r="FA1586" s="28"/>
      <c r="FF1586" s="194"/>
      <c r="FH1586" s="28"/>
      <c r="FI1586" s="28"/>
      <c r="FJ1586" s="28"/>
      <c r="FO1586" s="194"/>
      <c r="FQ1586" s="28"/>
      <c r="FR1586" s="28"/>
      <c r="FS1586" s="28"/>
      <c r="FX1586" s="194"/>
      <c r="FZ1586" s="28"/>
      <c r="GA1586" s="28"/>
      <c r="GB1586" s="28"/>
      <c r="GG1586" s="194"/>
      <c r="GI1586" s="28"/>
      <c r="GJ1586" s="28"/>
      <c r="GK1586" s="28"/>
      <c r="GP1586" s="194"/>
      <c r="GR1586" s="28"/>
      <c r="GS1586" s="28"/>
      <c r="GT1586" s="28"/>
      <c r="GY1586" s="194"/>
      <c r="HA1586" s="28"/>
      <c r="HB1586" s="28"/>
      <c r="HC1586" s="28"/>
      <c r="HH1586" s="194"/>
      <c r="HJ1586" s="28"/>
      <c r="HK1586" s="28"/>
      <c r="HL1586" s="28"/>
      <c r="HQ1586" s="28"/>
      <c r="HR1586" s="28"/>
      <c r="HS1586" s="28"/>
      <c r="HT1586" s="28"/>
      <c r="HU1586" s="28"/>
      <c r="HV1586" s="28"/>
      <c r="HW1586" s="28"/>
      <c r="HX1586" s="28"/>
      <c r="HY1586" s="28"/>
      <c r="HZ1586" s="28"/>
      <c r="IA1586" s="28"/>
      <c r="IB1586" s="28"/>
      <c r="IC1586" s="28"/>
      <c r="ID1586" s="28"/>
      <c r="IE1586" s="28"/>
      <c r="IF1586" s="28"/>
      <c r="IG1586" s="28"/>
      <c r="IH1586" s="28"/>
      <c r="II1586" s="28"/>
      <c r="IJ1586" s="28"/>
      <c r="IK1586" s="28"/>
      <c r="IL1586" s="28"/>
      <c r="IM1586" s="28"/>
      <c r="IN1586" s="28"/>
      <c r="IO1586" s="28"/>
      <c r="IP1586" s="28"/>
      <c r="IQ1586" s="28"/>
      <c r="IR1586" s="28"/>
      <c r="IS1586" s="28"/>
      <c r="IT1586" s="28"/>
      <c r="IU1586" s="28"/>
      <c r="IV1586" s="28"/>
    </row>
    <row r="1587" spans="1:256" s="50" customFormat="1" ht="18">
      <c r="A1587" s="206" t="s">
        <v>2753</v>
      </c>
      <c r="B1587" s="28"/>
      <c r="C1587" s="275"/>
      <c r="D1587" s="418" t="s">
        <v>129</v>
      </c>
      <c r="E1587" s="50">
        <f t="shared" si="28"/>
        <v>0</v>
      </c>
      <c r="F1587" s="284">
        <f t="shared" si="29"/>
        <v>0</v>
      </c>
      <c r="N1587" s="28"/>
      <c r="R1587" s="194"/>
      <c r="T1587" s="28"/>
      <c r="U1587" s="28"/>
      <c r="V1587" s="28"/>
      <c r="AA1587" s="194"/>
      <c r="AC1587" s="28"/>
      <c r="AD1587" s="28"/>
      <c r="AE1587" s="28"/>
      <c r="AJ1587" s="194"/>
      <c r="AL1587" s="28"/>
      <c r="AM1587" s="28"/>
      <c r="AN1587" s="28"/>
      <c r="AS1587" s="194"/>
      <c r="AU1587" s="28"/>
      <c r="AV1587" s="28"/>
      <c r="AW1587" s="28"/>
      <c r="BB1587" s="194"/>
      <c r="BD1587" s="28"/>
      <c r="BE1587" s="28"/>
      <c r="BF1587" s="28"/>
      <c r="BK1587" s="194"/>
      <c r="BM1587" s="28"/>
      <c r="BN1587" s="28"/>
      <c r="BO1587" s="28"/>
      <c r="BT1587" s="194"/>
      <c r="BV1587" s="28"/>
      <c r="BW1587" s="28"/>
      <c r="BX1587" s="28"/>
      <c r="CC1587" s="194"/>
      <c r="CE1587" s="28"/>
      <c r="CF1587" s="28"/>
      <c r="CG1587" s="28"/>
      <c r="CL1587" s="194"/>
      <c r="CN1587" s="28"/>
      <c r="CO1587" s="28"/>
      <c r="CP1587" s="28"/>
      <c r="CU1587" s="194"/>
      <c r="CW1587" s="28"/>
      <c r="CX1587" s="28"/>
      <c r="CY1587" s="28"/>
      <c r="DD1587" s="194"/>
      <c r="DF1587" s="28"/>
      <c r="DG1587" s="28"/>
      <c r="DH1587" s="28"/>
      <c r="DM1587" s="194"/>
      <c r="DO1587" s="28"/>
      <c r="DP1587" s="28"/>
      <c r="DQ1587" s="28"/>
      <c r="DV1587" s="194"/>
      <c r="DX1587" s="28"/>
      <c r="DY1587" s="28"/>
      <c r="DZ1587" s="28"/>
      <c r="EE1587" s="194"/>
      <c r="EG1587" s="28"/>
      <c r="EH1587" s="28"/>
      <c r="EI1587" s="28"/>
      <c r="EN1587" s="194"/>
      <c r="EP1587" s="28"/>
      <c r="EQ1587" s="28"/>
      <c r="ER1587" s="28"/>
      <c r="EW1587" s="194"/>
      <c r="EY1587" s="28"/>
      <c r="EZ1587" s="28"/>
      <c r="FA1587" s="28"/>
      <c r="FF1587" s="194"/>
      <c r="FH1587" s="28"/>
      <c r="FI1587" s="28"/>
      <c r="FJ1587" s="28"/>
      <c r="FO1587" s="194"/>
      <c r="FQ1587" s="28"/>
      <c r="FR1587" s="28"/>
      <c r="FS1587" s="28"/>
      <c r="FX1587" s="194"/>
      <c r="FZ1587" s="28"/>
      <c r="GA1587" s="28"/>
      <c r="GB1587" s="28"/>
      <c r="GG1587" s="194"/>
      <c r="GI1587" s="28"/>
      <c r="GJ1587" s="28"/>
      <c r="GK1587" s="28"/>
      <c r="GP1587" s="194"/>
      <c r="GR1587" s="28"/>
      <c r="GS1587" s="28"/>
      <c r="GT1587" s="28"/>
      <c r="GY1587" s="194"/>
      <c r="HA1587" s="28"/>
      <c r="HB1587" s="28"/>
      <c r="HC1587" s="28"/>
      <c r="HH1587" s="194"/>
      <c r="HJ1587" s="28"/>
      <c r="HK1587" s="28"/>
      <c r="HL1587" s="28"/>
      <c r="HQ1587" s="28"/>
      <c r="HR1587" s="28"/>
      <c r="HS1587" s="28"/>
      <c r="HT1587" s="28"/>
      <c r="HU1587" s="28"/>
      <c r="HV1587" s="28"/>
      <c r="HW1587" s="28"/>
      <c r="HX1587" s="28"/>
      <c r="HY1587" s="28"/>
      <c r="HZ1587" s="28"/>
      <c r="IA1587" s="28"/>
      <c r="IB1587" s="28"/>
      <c r="IC1587" s="28"/>
      <c r="ID1587" s="28"/>
      <c r="IE1587" s="28"/>
      <c r="IF1587" s="28"/>
      <c r="IG1587" s="28"/>
      <c r="IH1587" s="28"/>
      <c r="II1587" s="28"/>
      <c r="IJ1587" s="28"/>
      <c r="IK1587" s="28"/>
      <c r="IL1587" s="28"/>
      <c r="IM1587" s="28"/>
      <c r="IN1587" s="28"/>
      <c r="IO1587" s="28"/>
      <c r="IP1587" s="28"/>
      <c r="IQ1587" s="28"/>
      <c r="IR1587" s="28"/>
      <c r="IS1587" s="28"/>
      <c r="IT1587" s="28"/>
      <c r="IU1587" s="28"/>
      <c r="IV1587" s="28"/>
    </row>
    <row r="1588" spans="1:256" s="50" customFormat="1" ht="18">
      <c r="A1588" s="206" t="s">
        <v>2514</v>
      </c>
      <c r="B1588" s="420"/>
      <c r="C1588" s="420"/>
      <c r="D1588" s="418" t="s">
        <v>130</v>
      </c>
      <c r="E1588" s="50">
        <f t="shared" si="28"/>
        <v>17</v>
      </c>
      <c r="F1588" s="284">
        <f t="shared" si="29"/>
        <v>28</v>
      </c>
      <c r="I1588" s="50">
        <v>25</v>
      </c>
      <c r="J1588" s="50">
        <v>3</v>
      </c>
      <c r="N1588" s="28"/>
      <c r="R1588" s="194"/>
      <c r="T1588" s="28"/>
      <c r="U1588" s="28"/>
      <c r="V1588" s="28"/>
      <c r="AA1588" s="194"/>
      <c r="AC1588" s="28"/>
      <c r="AD1588" s="28"/>
      <c r="AE1588" s="28"/>
      <c r="AJ1588" s="194"/>
      <c r="AL1588" s="28"/>
      <c r="AM1588" s="28"/>
      <c r="AN1588" s="28"/>
      <c r="AS1588" s="194"/>
      <c r="AU1588" s="28"/>
      <c r="AV1588" s="28"/>
      <c r="AW1588" s="28"/>
      <c r="BB1588" s="194"/>
      <c r="BD1588" s="28"/>
      <c r="BE1588" s="28"/>
      <c r="BF1588" s="28"/>
      <c r="BK1588" s="194"/>
      <c r="BM1588" s="28"/>
      <c r="BN1588" s="28"/>
      <c r="BO1588" s="28"/>
      <c r="BT1588" s="194"/>
      <c r="BV1588" s="28"/>
      <c r="BW1588" s="28"/>
      <c r="BX1588" s="28"/>
      <c r="CC1588" s="194"/>
      <c r="CE1588" s="28"/>
      <c r="CF1588" s="28"/>
      <c r="CG1588" s="28"/>
      <c r="CL1588" s="194"/>
      <c r="CN1588" s="28"/>
      <c r="CO1588" s="28"/>
      <c r="CP1588" s="28"/>
      <c r="CU1588" s="194"/>
      <c r="CW1588" s="28"/>
      <c r="CX1588" s="28"/>
      <c r="CY1588" s="28"/>
      <c r="DD1588" s="194"/>
      <c r="DF1588" s="28"/>
      <c r="DG1588" s="28"/>
      <c r="DH1588" s="28"/>
      <c r="DM1588" s="194"/>
      <c r="DO1588" s="28"/>
      <c r="DP1588" s="28"/>
      <c r="DQ1588" s="28"/>
      <c r="DV1588" s="194"/>
      <c r="DX1588" s="28"/>
      <c r="DY1588" s="28"/>
      <c r="DZ1588" s="28"/>
      <c r="EE1588" s="194"/>
      <c r="EG1588" s="28"/>
      <c r="EH1588" s="28"/>
      <c r="EI1588" s="28"/>
      <c r="EN1588" s="194"/>
      <c r="EP1588" s="28"/>
      <c r="EQ1588" s="28"/>
      <c r="ER1588" s="28"/>
      <c r="EW1588" s="194"/>
      <c r="EY1588" s="28"/>
      <c r="EZ1588" s="28"/>
      <c r="FA1588" s="28"/>
      <c r="FF1588" s="194"/>
      <c r="FH1588" s="28"/>
      <c r="FI1588" s="28"/>
      <c r="FJ1588" s="28"/>
      <c r="FO1588" s="194"/>
      <c r="FQ1588" s="28"/>
      <c r="FR1588" s="28"/>
      <c r="FS1588" s="28"/>
      <c r="FX1588" s="194"/>
      <c r="FZ1588" s="28"/>
      <c r="GA1588" s="28"/>
      <c r="GB1588" s="28"/>
      <c r="GG1588" s="194"/>
      <c r="GI1588" s="28"/>
      <c r="GJ1588" s="28"/>
      <c r="GK1588" s="28"/>
      <c r="GP1588" s="194"/>
      <c r="GR1588" s="28"/>
      <c r="GS1588" s="28"/>
      <c r="GT1588" s="28"/>
      <c r="GY1588" s="194"/>
      <c r="HA1588" s="28"/>
      <c r="HB1588" s="28"/>
      <c r="HC1588" s="28"/>
      <c r="HH1588" s="194"/>
      <c r="HJ1588" s="28"/>
      <c r="HK1588" s="28"/>
      <c r="HL1588" s="28"/>
      <c r="HQ1588" s="28"/>
      <c r="HR1588" s="28"/>
      <c r="HS1588" s="28"/>
      <c r="HT1588" s="28"/>
      <c r="HU1588" s="28"/>
      <c r="HV1588" s="28"/>
      <c r="HW1588" s="28"/>
      <c r="HX1588" s="28"/>
      <c r="HY1588" s="28"/>
      <c r="HZ1588" s="28"/>
      <c r="IA1588" s="28"/>
      <c r="IB1588" s="28"/>
      <c r="IC1588" s="28"/>
      <c r="ID1588" s="28"/>
      <c r="IE1588" s="28"/>
      <c r="IF1588" s="28"/>
      <c r="IG1588" s="28"/>
      <c r="IH1588" s="28"/>
      <c r="II1588" s="28"/>
      <c r="IJ1588" s="28"/>
      <c r="IK1588" s="28"/>
      <c r="IL1588" s="28"/>
      <c r="IM1588" s="28"/>
      <c r="IN1588" s="28"/>
      <c r="IO1588" s="28"/>
      <c r="IP1588" s="28"/>
      <c r="IQ1588" s="28"/>
      <c r="IR1588" s="28"/>
      <c r="IS1588" s="28"/>
      <c r="IT1588" s="28"/>
      <c r="IU1588" s="28"/>
      <c r="IV1588" s="28"/>
    </row>
    <row r="1589" spans="1:256" s="50" customFormat="1" ht="18">
      <c r="A1589" s="206" t="s">
        <v>2837</v>
      </c>
      <c r="B1589" s="28"/>
      <c r="C1589" s="420"/>
      <c r="D1589" s="418" t="s">
        <v>129</v>
      </c>
      <c r="E1589" s="50">
        <f t="shared" si="28"/>
        <v>0</v>
      </c>
      <c r="F1589" s="284">
        <f t="shared" si="29"/>
        <v>0</v>
      </c>
      <c r="L1589" s="28"/>
      <c r="N1589" s="28"/>
      <c r="R1589" s="194"/>
      <c r="T1589" s="28"/>
      <c r="U1589" s="28"/>
      <c r="V1589" s="28"/>
      <c r="AA1589" s="194"/>
      <c r="AC1589" s="28"/>
      <c r="AD1589" s="28"/>
      <c r="AE1589" s="28"/>
      <c r="AJ1589" s="194"/>
      <c r="AL1589" s="28"/>
      <c r="AM1589" s="28"/>
      <c r="AN1589" s="28"/>
      <c r="AS1589" s="194"/>
      <c r="AU1589" s="28"/>
      <c r="AV1589" s="28"/>
      <c r="AW1589" s="28"/>
      <c r="BB1589" s="194"/>
      <c r="BD1589" s="28"/>
      <c r="BE1589" s="28"/>
      <c r="BF1589" s="28"/>
      <c r="BK1589" s="194"/>
      <c r="BM1589" s="28"/>
      <c r="BN1589" s="28"/>
      <c r="BO1589" s="28"/>
      <c r="BT1589" s="194"/>
      <c r="BV1589" s="28"/>
      <c r="BW1589" s="28"/>
      <c r="BX1589" s="28"/>
      <c r="CC1589" s="194"/>
      <c r="CE1589" s="28"/>
      <c r="CF1589" s="28"/>
      <c r="CG1589" s="28"/>
      <c r="CL1589" s="194"/>
      <c r="CN1589" s="28"/>
      <c r="CO1589" s="28"/>
      <c r="CP1589" s="28"/>
      <c r="CU1589" s="194"/>
      <c r="CW1589" s="28"/>
      <c r="CX1589" s="28"/>
      <c r="CY1589" s="28"/>
      <c r="DD1589" s="194"/>
      <c r="DF1589" s="28"/>
      <c r="DG1589" s="28"/>
      <c r="DH1589" s="28"/>
      <c r="DM1589" s="194"/>
      <c r="DO1589" s="28"/>
      <c r="DP1589" s="28"/>
      <c r="DQ1589" s="28"/>
      <c r="DV1589" s="194"/>
      <c r="DX1589" s="28"/>
      <c r="DY1589" s="28"/>
      <c r="DZ1589" s="28"/>
      <c r="EE1589" s="194"/>
      <c r="EG1589" s="28"/>
      <c r="EH1589" s="28"/>
      <c r="EI1589" s="28"/>
      <c r="EN1589" s="194"/>
      <c r="EP1589" s="28"/>
      <c r="EQ1589" s="28"/>
      <c r="ER1589" s="28"/>
      <c r="EW1589" s="194"/>
      <c r="EY1589" s="28"/>
      <c r="EZ1589" s="28"/>
      <c r="FA1589" s="28"/>
      <c r="FF1589" s="194"/>
      <c r="FH1589" s="28"/>
      <c r="FI1589" s="28"/>
      <c r="FJ1589" s="28"/>
      <c r="FO1589" s="194"/>
      <c r="FQ1589" s="28"/>
      <c r="FR1589" s="28"/>
      <c r="FS1589" s="28"/>
      <c r="FX1589" s="194"/>
      <c r="FZ1589" s="28"/>
      <c r="GA1589" s="28"/>
      <c r="GB1589" s="28"/>
      <c r="GG1589" s="194"/>
      <c r="GI1589" s="28"/>
      <c r="GJ1589" s="28"/>
      <c r="GK1589" s="28"/>
      <c r="GP1589" s="194"/>
      <c r="GR1589" s="28"/>
      <c r="GS1589" s="28"/>
      <c r="GT1589" s="28"/>
      <c r="GY1589" s="194"/>
      <c r="HA1589" s="28"/>
      <c r="HB1589" s="28"/>
      <c r="HC1589" s="28"/>
      <c r="HH1589" s="194"/>
      <c r="HJ1589" s="28"/>
      <c r="HK1589" s="28"/>
      <c r="HL1589" s="28"/>
      <c r="HQ1589" s="28"/>
      <c r="HR1589" s="28"/>
      <c r="HS1589" s="28"/>
      <c r="HT1589" s="28"/>
      <c r="HU1589" s="28"/>
      <c r="HV1589" s="28"/>
      <c r="HW1589" s="28"/>
      <c r="HX1589" s="28"/>
      <c r="HY1589" s="28"/>
      <c r="HZ1589" s="28"/>
      <c r="IA1589" s="28"/>
      <c r="IB1589" s="28"/>
      <c r="IC1589" s="28"/>
      <c r="ID1589" s="28"/>
      <c r="IE1589" s="28"/>
      <c r="IF1589" s="28"/>
      <c r="IG1589" s="28"/>
      <c r="IH1589" s="28"/>
      <c r="II1589" s="28"/>
      <c r="IJ1589" s="28"/>
      <c r="IK1589" s="28"/>
      <c r="IL1589" s="28"/>
      <c r="IM1589" s="28"/>
      <c r="IN1589" s="28"/>
      <c r="IO1589" s="28"/>
      <c r="IP1589" s="28"/>
      <c r="IQ1589" s="28"/>
      <c r="IR1589" s="28"/>
      <c r="IS1589" s="28"/>
      <c r="IT1589" s="28"/>
      <c r="IU1589" s="28"/>
      <c r="IV1589" s="28"/>
    </row>
    <row r="1590" spans="1:256" s="50" customFormat="1" ht="18">
      <c r="A1590" s="330" t="s">
        <v>1288</v>
      </c>
      <c r="B1590" s="28"/>
      <c r="C1590" s="420"/>
      <c r="D1590" s="418" t="s">
        <v>129</v>
      </c>
      <c r="E1590" s="50">
        <f t="shared" si="28"/>
        <v>0</v>
      </c>
      <c r="F1590" s="284">
        <f t="shared" si="29"/>
        <v>11</v>
      </c>
      <c r="J1590" s="50">
        <v>11</v>
      </c>
      <c r="N1590" s="28"/>
      <c r="R1590" s="194"/>
      <c r="T1590" s="28"/>
      <c r="U1590" s="28"/>
      <c r="V1590" s="28"/>
      <c r="AA1590" s="194"/>
      <c r="AC1590" s="28"/>
      <c r="AD1590" s="28"/>
      <c r="AE1590" s="28"/>
      <c r="AJ1590" s="194"/>
      <c r="AL1590" s="28"/>
      <c r="AM1590" s="28"/>
      <c r="AN1590" s="28"/>
      <c r="AS1590" s="194"/>
      <c r="AU1590" s="28"/>
      <c r="AV1590" s="28"/>
      <c r="AW1590" s="28"/>
      <c r="BB1590" s="194"/>
      <c r="BD1590" s="28"/>
      <c r="BE1590" s="28"/>
      <c r="BF1590" s="28"/>
      <c r="BK1590" s="194"/>
      <c r="BM1590" s="28"/>
      <c r="BN1590" s="28"/>
      <c r="BO1590" s="28"/>
      <c r="BT1590" s="194"/>
      <c r="BV1590" s="28"/>
      <c r="BW1590" s="28"/>
      <c r="BX1590" s="28"/>
      <c r="CC1590" s="194"/>
      <c r="CE1590" s="28"/>
      <c r="CF1590" s="28"/>
      <c r="CG1590" s="28"/>
      <c r="CL1590" s="194"/>
      <c r="CN1590" s="28"/>
      <c r="CO1590" s="28"/>
      <c r="CP1590" s="28"/>
      <c r="CU1590" s="194"/>
      <c r="CW1590" s="28"/>
      <c r="CX1590" s="28"/>
      <c r="CY1590" s="28"/>
      <c r="DD1590" s="194"/>
      <c r="DF1590" s="28"/>
      <c r="DG1590" s="28"/>
      <c r="DH1590" s="28"/>
      <c r="DM1590" s="194"/>
      <c r="DO1590" s="28"/>
      <c r="DP1590" s="28"/>
      <c r="DQ1590" s="28"/>
      <c r="DV1590" s="194"/>
      <c r="DX1590" s="28"/>
      <c r="DY1590" s="28"/>
      <c r="DZ1590" s="28"/>
      <c r="EE1590" s="194"/>
      <c r="EG1590" s="28"/>
      <c r="EH1590" s="28"/>
      <c r="EI1590" s="28"/>
      <c r="EN1590" s="194"/>
      <c r="EP1590" s="28"/>
      <c r="EQ1590" s="28"/>
      <c r="ER1590" s="28"/>
      <c r="EW1590" s="194"/>
      <c r="EY1590" s="28"/>
      <c r="EZ1590" s="28"/>
      <c r="FA1590" s="28"/>
      <c r="FF1590" s="194"/>
      <c r="FH1590" s="28"/>
      <c r="FI1590" s="28"/>
      <c r="FJ1590" s="28"/>
      <c r="FO1590" s="194"/>
      <c r="FQ1590" s="28"/>
      <c r="FR1590" s="28"/>
      <c r="FS1590" s="28"/>
      <c r="FX1590" s="194"/>
      <c r="FZ1590" s="28"/>
      <c r="GA1590" s="28"/>
      <c r="GB1590" s="28"/>
      <c r="GG1590" s="194"/>
      <c r="GI1590" s="28"/>
      <c r="GJ1590" s="28"/>
      <c r="GK1590" s="28"/>
      <c r="GP1590" s="194"/>
      <c r="GR1590" s="28"/>
      <c r="GS1590" s="28"/>
      <c r="GT1590" s="28"/>
      <c r="GY1590" s="194"/>
      <c r="HA1590" s="28"/>
      <c r="HB1590" s="28"/>
      <c r="HC1590" s="28"/>
      <c r="HH1590" s="194"/>
      <c r="HJ1590" s="28"/>
      <c r="HK1590" s="28"/>
      <c r="HL1590" s="28"/>
      <c r="HQ1590" s="28"/>
      <c r="HR1590" s="28"/>
      <c r="HS1590" s="28"/>
      <c r="HT1590" s="28"/>
      <c r="HU1590" s="28"/>
      <c r="HV1590" s="28"/>
      <c r="HW1590" s="28"/>
      <c r="HX1590" s="28"/>
      <c r="HY1590" s="28"/>
      <c r="HZ1590" s="28"/>
      <c r="IA1590" s="28"/>
      <c r="IB1590" s="28"/>
      <c r="IC1590" s="28"/>
      <c r="ID1590" s="28"/>
      <c r="IE1590" s="28"/>
      <c r="IF1590" s="28"/>
      <c r="IG1590" s="28"/>
      <c r="IH1590" s="28"/>
      <c r="II1590" s="28"/>
      <c r="IJ1590" s="28"/>
      <c r="IK1590" s="28"/>
      <c r="IL1590" s="28"/>
      <c r="IM1590" s="28"/>
      <c r="IN1590" s="28"/>
      <c r="IO1590" s="28"/>
      <c r="IP1590" s="28"/>
      <c r="IQ1590" s="28"/>
      <c r="IR1590" s="28"/>
      <c r="IS1590" s="28"/>
      <c r="IT1590" s="28"/>
      <c r="IU1590" s="28"/>
      <c r="IV1590" s="28"/>
    </row>
    <row r="1591" spans="1:256" s="50" customFormat="1" ht="18.75">
      <c r="A1591" s="330" t="s">
        <v>434</v>
      </c>
      <c r="B1591" s="417"/>
      <c r="C1591" s="417"/>
      <c r="D1591" s="1" t="s">
        <v>131</v>
      </c>
      <c r="E1591" s="50">
        <f t="shared" si="28"/>
        <v>13</v>
      </c>
      <c r="F1591" s="284">
        <f t="shared" si="29"/>
        <v>0</v>
      </c>
      <c r="N1591" s="28"/>
      <c r="R1591" s="194"/>
      <c r="T1591" s="28"/>
      <c r="U1591" s="28"/>
      <c r="V1591" s="28"/>
      <c r="AA1591" s="194"/>
      <c r="AC1591" s="28"/>
      <c r="AD1591" s="28"/>
      <c r="AE1591" s="28"/>
      <c r="AJ1591" s="194"/>
      <c r="AL1591" s="28"/>
      <c r="AM1591" s="28"/>
      <c r="AN1591" s="28"/>
      <c r="AS1591" s="194"/>
      <c r="AU1591" s="28"/>
      <c r="AV1591" s="28"/>
      <c r="AW1591" s="28"/>
      <c r="BB1591" s="194"/>
      <c r="BD1591" s="28"/>
      <c r="BE1591" s="28"/>
      <c r="BF1591" s="28"/>
      <c r="BK1591" s="194"/>
      <c r="BM1591" s="28"/>
      <c r="BN1591" s="28"/>
      <c r="BO1591" s="28"/>
      <c r="BT1591" s="194"/>
      <c r="BV1591" s="28"/>
      <c r="BW1591" s="28"/>
      <c r="BX1591" s="28"/>
      <c r="CC1591" s="194"/>
      <c r="CE1591" s="28"/>
      <c r="CF1591" s="28"/>
      <c r="CG1591" s="28"/>
      <c r="CL1591" s="194"/>
      <c r="CN1591" s="28"/>
      <c r="CO1591" s="28"/>
      <c r="CP1591" s="28"/>
      <c r="CU1591" s="194"/>
      <c r="CW1591" s="28"/>
      <c r="CX1591" s="28"/>
      <c r="CY1591" s="28"/>
      <c r="DD1591" s="194"/>
      <c r="DF1591" s="28"/>
      <c r="DG1591" s="28"/>
      <c r="DH1591" s="28"/>
      <c r="DM1591" s="194"/>
      <c r="DO1591" s="28"/>
      <c r="DP1591" s="28"/>
      <c r="DQ1591" s="28"/>
      <c r="DV1591" s="194"/>
      <c r="DX1591" s="28"/>
      <c r="DY1591" s="28"/>
      <c r="DZ1591" s="28"/>
      <c r="EE1591" s="194"/>
      <c r="EG1591" s="28"/>
      <c r="EH1591" s="28"/>
      <c r="EI1591" s="28"/>
      <c r="EN1591" s="194"/>
      <c r="EP1591" s="28"/>
      <c r="EQ1591" s="28"/>
      <c r="ER1591" s="28"/>
      <c r="EW1591" s="194"/>
      <c r="EY1591" s="28"/>
      <c r="EZ1591" s="28"/>
      <c r="FA1591" s="28"/>
      <c r="FF1591" s="194"/>
      <c r="FH1591" s="28"/>
      <c r="FI1591" s="28"/>
      <c r="FJ1591" s="28"/>
      <c r="FO1591" s="194"/>
      <c r="FQ1591" s="28"/>
      <c r="FR1591" s="28"/>
      <c r="FS1591" s="28"/>
      <c r="FX1591" s="194"/>
      <c r="FZ1591" s="28"/>
      <c r="GA1591" s="28"/>
      <c r="GB1591" s="28"/>
      <c r="GG1591" s="194"/>
      <c r="GI1591" s="28"/>
      <c r="GJ1591" s="28"/>
      <c r="GK1591" s="28"/>
      <c r="GP1591" s="194"/>
      <c r="GR1591" s="28"/>
      <c r="GS1591" s="28"/>
      <c r="GT1591" s="28"/>
      <c r="GY1591" s="194"/>
      <c r="HA1591" s="28"/>
      <c r="HB1591" s="28"/>
      <c r="HC1591" s="28"/>
      <c r="HH1591" s="194"/>
      <c r="HJ1591" s="28"/>
      <c r="HK1591" s="28"/>
      <c r="HL1591" s="28"/>
      <c r="HQ1591" s="28"/>
      <c r="HR1591" s="28"/>
      <c r="HS1591" s="28"/>
      <c r="HT1591" s="28"/>
      <c r="HU1591" s="28"/>
      <c r="HV1591" s="28"/>
      <c r="HW1591" s="28"/>
      <c r="HX1591" s="28"/>
      <c r="HY1591" s="28"/>
      <c r="HZ1591" s="28"/>
      <c r="IA1591" s="28"/>
      <c r="IB1591" s="28"/>
      <c r="IC1591" s="28"/>
      <c r="ID1591" s="28"/>
      <c r="IE1591" s="28"/>
      <c r="IF1591" s="28"/>
      <c r="IG1591" s="28"/>
      <c r="IH1591" s="28"/>
      <c r="II1591" s="28"/>
      <c r="IJ1591" s="28"/>
      <c r="IK1591" s="28"/>
      <c r="IL1591" s="28"/>
      <c r="IM1591" s="28"/>
      <c r="IN1591" s="28"/>
      <c r="IO1591" s="28"/>
      <c r="IP1591" s="28"/>
      <c r="IQ1591" s="28"/>
      <c r="IR1591" s="28"/>
      <c r="IS1591" s="28"/>
      <c r="IT1591" s="28"/>
      <c r="IU1591" s="28"/>
      <c r="IV1591" s="28"/>
    </row>
    <row r="1592" spans="1:256" s="50" customFormat="1" ht="18">
      <c r="A1592" s="206" t="s">
        <v>2773</v>
      </c>
      <c r="B1592" s="28"/>
      <c r="C1592" s="275"/>
      <c r="D1592" s="418" t="s">
        <v>129</v>
      </c>
      <c r="E1592" s="50">
        <f t="shared" si="28"/>
        <v>0</v>
      </c>
      <c r="F1592" s="284">
        <f t="shared" si="29"/>
        <v>0</v>
      </c>
      <c r="N1592" s="28"/>
      <c r="R1592" s="194"/>
      <c r="T1592" s="28"/>
      <c r="U1592" s="28"/>
      <c r="V1592" s="28"/>
      <c r="AA1592" s="194"/>
      <c r="AC1592" s="28"/>
      <c r="AD1592" s="28"/>
      <c r="AE1592" s="28"/>
      <c r="AJ1592" s="194"/>
      <c r="AL1592" s="28"/>
      <c r="AM1592" s="28"/>
      <c r="AN1592" s="28"/>
      <c r="AS1592" s="194"/>
      <c r="AU1592" s="28"/>
      <c r="AV1592" s="28"/>
      <c r="AW1592" s="28"/>
      <c r="BB1592" s="194"/>
      <c r="BD1592" s="28"/>
      <c r="BE1592" s="28"/>
      <c r="BF1592" s="28"/>
      <c r="BK1592" s="194"/>
      <c r="BM1592" s="28"/>
      <c r="BN1592" s="28"/>
      <c r="BO1592" s="28"/>
      <c r="BT1592" s="194"/>
      <c r="BV1592" s="28"/>
      <c r="BW1592" s="28"/>
      <c r="BX1592" s="28"/>
      <c r="CC1592" s="194"/>
      <c r="CE1592" s="28"/>
      <c r="CF1592" s="28"/>
      <c r="CG1592" s="28"/>
      <c r="CL1592" s="194"/>
      <c r="CN1592" s="28"/>
      <c r="CO1592" s="28"/>
      <c r="CP1592" s="28"/>
      <c r="CU1592" s="194"/>
      <c r="CW1592" s="28"/>
      <c r="CX1592" s="28"/>
      <c r="CY1592" s="28"/>
      <c r="DD1592" s="194"/>
      <c r="DF1592" s="28"/>
      <c r="DG1592" s="28"/>
      <c r="DH1592" s="28"/>
      <c r="DM1592" s="194"/>
      <c r="DO1592" s="28"/>
      <c r="DP1592" s="28"/>
      <c r="DQ1592" s="28"/>
      <c r="DV1592" s="194"/>
      <c r="DX1592" s="28"/>
      <c r="DY1592" s="28"/>
      <c r="DZ1592" s="28"/>
      <c r="EE1592" s="194"/>
      <c r="EG1592" s="28"/>
      <c r="EH1592" s="28"/>
      <c r="EI1592" s="28"/>
      <c r="EN1592" s="194"/>
      <c r="EP1592" s="28"/>
      <c r="EQ1592" s="28"/>
      <c r="ER1592" s="28"/>
      <c r="EW1592" s="194"/>
      <c r="EY1592" s="28"/>
      <c r="EZ1592" s="28"/>
      <c r="FA1592" s="28"/>
      <c r="FF1592" s="194"/>
      <c r="FH1592" s="28"/>
      <c r="FI1592" s="28"/>
      <c r="FJ1592" s="28"/>
      <c r="FO1592" s="194"/>
      <c r="FQ1592" s="28"/>
      <c r="FR1592" s="28"/>
      <c r="FS1592" s="28"/>
      <c r="FX1592" s="194"/>
      <c r="FZ1592" s="28"/>
      <c r="GA1592" s="28"/>
      <c r="GB1592" s="28"/>
      <c r="GG1592" s="194"/>
      <c r="GI1592" s="28"/>
      <c r="GJ1592" s="28"/>
      <c r="GK1592" s="28"/>
      <c r="GP1592" s="194"/>
      <c r="GR1592" s="28"/>
      <c r="GS1592" s="28"/>
      <c r="GT1592" s="28"/>
      <c r="GY1592" s="194"/>
      <c r="HA1592" s="28"/>
      <c r="HB1592" s="28"/>
      <c r="HC1592" s="28"/>
      <c r="HH1592" s="194"/>
      <c r="HJ1592" s="28"/>
      <c r="HK1592" s="28"/>
      <c r="HL1592" s="28"/>
      <c r="HQ1592" s="28"/>
      <c r="HR1592" s="28"/>
      <c r="HS1592" s="28"/>
      <c r="HT1592" s="28"/>
      <c r="HU1592" s="28"/>
      <c r="HV1592" s="28"/>
      <c r="HW1592" s="28"/>
      <c r="HX1592" s="28"/>
      <c r="HY1592" s="28"/>
      <c r="HZ1592" s="28"/>
      <c r="IA1592" s="28"/>
      <c r="IB1592" s="28"/>
      <c r="IC1592" s="28"/>
      <c r="ID1592" s="28"/>
      <c r="IE1592" s="28"/>
      <c r="IF1592" s="28"/>
      <c r="IG1592" s="28"/>
      <c r="IH1592" s="28"/>
      <c r="II1592" s="28"/>
      <c r="IJ1592" s="28"/>
      <c r="IK1592" s="28"/>
      <c r="IL1592" s="28"/>
      <c r="IM1592" s="28"/>
      <c r="IN1592" s="28"/>
      <c r="IO1592" s="28"/>
      <c r="IP1592" s="28"/>
      <c r="IQ1592" s="28"/>
      <c r="IR1592" s="28"/>
      <c r="IS1592" s="28"/>
      <c r="IT1592" s="28"/>
      <c r="IU1592" s="28"/>
      <c r="IV1592" s="28"/>
    </row>
    <row r="1593" spans="1:256" s="50" customFormat="1" ht="18.75">
      <c r="A1593" s="330" t="s">
        <v>976</v>
      </c>
      <c r="B1593" s="170"/>
      <c r="C1593" s="417"/>
      <c r="D1593" s="418" t="s">
        <v>137</v>
      </c>
      <c r="E1593" s="50">
        <f t="shared" si="28"/>
        <v>15</v>
      </c>
      <c r="F1593" s="284">
        <f t="shared" si="29"/>
        <v>175</v>
      </c>
      <c r="H1593" s="50">
        <v>139</v>
      </c>
      <c r="I1593" s="50">
        <v>26</v>
      </c>
      <c r="J1593" s="50">
        <v>10</v>
      </c>
      <c r="N1593" s="28"/>
      <c r="R1593" s="194"/>
      <c r="T1593" s="28"/>
      <c r="U1593" s="28"/>
      <c r="V1593" s="28"/>
      <c r="AA1593" s="194"/>
      <c r="AC1593" s="28"/>
      <c r="AD1593" s="28"/>
      <c r="AE1593" s="28"/>
      <c r="AJ1593" s="194"/>
      <c r="AL1593" s="28"/>
      <c r="AM1593" s="28"/>
      <c r="AN1593" s="28"/>
      <c r="AS1593" s="194"/>
      <c r="AU1593" s="28"/>
      <c r="AV1593" s="28"/>
      <c r="AW1593" s="28"/>
      <c r="BB1593" s="194"/>
      <c r="BD1593" s="28"/>
      <c r="BE1593" s="28"/>
      <c r="BF1593" s="28"/>
      <c r="BK1593" s="194"/>
      <c r="BM1593" s="28"/>
      <c r="BN1593" s="28"/>
      <c r="BO1593" s="28"/>
      <c r="BT1593" s="194"/>
      <c r="BV1593" s="28"/>
      <c r="BW1593" s="28"/>
      <c r="BX1593" s="28"/>
      <c r="CC1593" s="194"/>
      <c r="CE1593" s="28"/>
      <c r="CF1593" s="28"/>
      <c r="CG1593" s="28"/>
      <c r="CL1593" s="194"/>
      <c r="CN1593" s="28"/>
      <c r="CO1593" s="28"/>
      <c r="CP1593" s="28"/>
      <c r="CU1593" s="194"/>
      <c r="CW1593" s="28"/>
      <c r="CX1593" s="28"/>
      <c r="CY1593" s="28"/>
      <c r="DD1593" s="194"/>
      <c r="DF1593" s="28"/>
      <c r="DG1593" s="28"/>
      <c r="DH1593" s="28"/>
      <c r="DM1593" s="194"/>
      <c r="DO1593" s="28"/>
      <c r="DP1593" s="28"/>
      <c r="DQ1593" s="28"/>
      <c r="DV1593" s="194"/>
      <c r="DX1593" s="28"/>
      <c r="DY1593" s="28"/>
      <c r="DZ1593" s="28"/>
      <c r="EE1593" s="194"/>
      <c r="EG1593" s="28"/>
      <c r="EH1593" s="28"/>
      <c r="EI1593" s="28"/>
      <c r="EN1593" s="194"/>
      <c r="EP1593" s="28"/>
      <c r="EQ1593" s="28"/>
      <c r="ER1593" s="28"/>
      <c r="EW1593" s="194"/>
      <c r="EY1593" s="28"/>
      <c r="EZ1593" s="28"/>
      <c r="FA1593" s="28"/>
      <c r="FF1593" s="194"/>
      <c r="FH1593" s="28"/>
      <c r="FI1593" s="28"/>
      <c r="FJ1593" s="28"/>
      <c r="FO1593" s="194"/>
      <c r="FQ1593" s="28"/>
      <c r="FR1593" s="28"/>
      <c r="FS1593" s="28"/>
      <c r="FX1593" s="194"/>
      <c r="FZ1593" s="28"/>
      <c r="GA1593" s="28"/>
      <c r="GB1593" s="28"/>
      <c r="GG1593" s="194"/>
      <c r="GI1593" s="28"/>
      <c r="GJ1593" s="28"/>
      <c r="GK1593" s="28"/>
      <c r="GP1593" s="194"/>
      <c r="GR1593" s="28"/>
      <c r="GS1593" s="28"/>
      <c r="GT1593" s="28"/>
      <c r="GY1593" s="194"/>
      <c r="HA1593" s="28"/>
      <c r="HB1593" s="28"/>
      <c r="HC1593" s="28"/>
      <c r="HH1593" s="194"/>
      <c r="HJ1593" s="28"/>
      <c r="HK1593" s="28"/>
      <c r="HL1593" s="28"/>
      <c r="HQ1593" s="28"/>
      <c r="HR1593" s="28"/>
      <c r="HS1593" s="28"/>
      <c r="HT1593" s="28"/>
      <c r="HU1593" s="28"/>
      <c r="HV1593" s="28"/>
      <c r="HW1593" s="28"/>
      <c r="HX1593" s="28"/>
      <c r="HY1593" s="28"/>
      <c r="HZ1593" s="28"/>
      <c r="IA1593" s="28"/>
      <c r="IB1593" s="28"/>
      <c r="IC1593" s="28"/>
      <c r="ID1593" s="28"/>
      <c r="IE1593" s="28"/>
      <c r="IF1593" s="28"/>
      <c r="IG1593" s="28"/>
      <c r="IH1593" s="28"/>
      <c r="II1593" s="28"/>
      <c r="IJ1593" s="28"/>
      <c r="IK1593" s="28"/>
      <c r="IL1593" s="28"/>
      <c r="IM1593" s="28"/>
      <c r="IN1593" s="28"/>
      <c r="IO1593" s="28"/>
      <c r="IP1593" s="28"/>
      <c r="IQ1593" s="28"/>
      <c r="IR1593" s="28"/>
      <c r="IS1593" s="28"/>
      <c r="IT1593" s="28"/>
      <c r="IU1593" s="28"/>
      <c r="IV1593" s="28"/>
    </row>
    <row r="1594" spans="1:256" s="50" customFormat="1" ht="18.75">
      <c r="A1594" s="330" t="s">
        <v>478</v>
      </c>
      <c r="B1594" s="279"/>
      <c r="C1594" s="417"/>
      <c r="D1594" s="418" t="s">
        <v>138</v>
      </c>
      <c r="E1594" s="50">
        <f t="shared" si="28"/>
        <v>97</v>
      </c>
      <c r="F1594" s="284">
        <f t="shared" si="29"/>
        <v>468</v>
      </c>
      <c r="H1594" s="456">
        <v>468</v>
      </c>
      <c r="N1594" s="28"/>
      <c r="R1594" s="194"/>
      <c r="T1594" s="28"/>
      <c r="U1594" s="28"/>
      <c r="V1594" s="28"/>
      <c r="AA1594" s="194"/>
      <c r="AC1594" s="28"/>
      <c r="AD1594" s="28"/>
      <c r="AE1594" s="28"/>
      <c r="AJ1594" s="194"/>
      <c r="AL1594" s="28"/>
      <c r="AM1594" s="28"/>
      <c r="AN1594" s="28"/>
      <c r="AS1594" s="194"/>
      <c r="AU1594" s="28"/>
      <c r="AV1594" s="28"/>
      <c r="AW1594" s="28"/>
      <c r="BB1594" s="194"/>
      <c r="BD1594" s="28"/>
      <c r="BE1594" s="28"/>
      <c r="BF1594" s="28"/>
      <c r="BK1594" s="194"/>
      <c r="BM1594" s="28"/>
      <c r="BN1594" s="28"/>
      <c r="BO1594" s="28"/>
      <c r="BT1594" s="194"/>
      <c r="BV1594" s="28"/>
      <c r="BW1594" s="28"/>
      <c r="BX1594" s="28"/>
      <c r="CC1594" s="194"/>
      <c r="CE1594" s="28"/>
      <c r="CF1594" s="28"/>
      <c r="CG1594" s="28"/>
      <c r="CL1594" s="194"/>
      <c r="CN1594" s="28"/>
      <c r="CO1594" s="28"/>
      <c r="CP1594" s="28"/>
      <c r="CU1594" s="194"/>
      <c r="CW1594" s="28"/>
      <c r="CX1594" s="28"/>
      <c r="CY1594" s="28"/>
      <c r="DD1594" s="194"/>
      <c r="DF1594" s="28"/>
      <c r="DG1594" s="28"/>
      <c r="DH1594" s="28"/>
      <c r="DM1594" s="194"/>
      <c r="DO1594" s="28"/>
      <c r="DP1594" s="28"/>
      <c r="DQ1594" s="28"/>
      <c r="DV1594" s="194"/>
      <c r="DX1594" s="28"/>
      <c r="DY1594" s="28"/>
      <c r="DZ1594" s="28"/>
      <c r="EE1594" s="194"/>
      <c r="EG1594" s="28"/>
      <c r="EH1594" s="28"/>
      <c r="EI1594" s="28"/>
      <c r="EN1594" s="194"/>
      <c r="EP1594" s="28"/>
      <c r="EQ1594" s="28"/>
      <c r="ER1594" s="28"/>
      <c r="EW1594" s="194"/>
      <c r="EY1594" s="28"/>
      <c r="EZ1594" s="28"/>
      <c r="FA1594" s="28"/>
      <c r="FF1594" s="194"/>
      <c r="FH1594" s="28"/>
      <c r="FI1594" s="28"/>
      <c r="FJ1594" s="28"/>
      <c r="FO1594" s="194"/>
      <c r="FQ1594" s="28"/>
      <c r="FR1594" s="28"/>
      <c r="FS1594" s="28"/>
      <c r="FX1594" s="194"/>
      <c r="FZ1594" s="28"/>
      <c r="GA1594" s="28"/>
      <c r="GB1594" s="28"/>
      <c r="GG1594" s="194"/>
      <c r="GI1594" s="28"/>
      <c r="GJ1594" s="28"/>
      <c r="GK1594" s="28"/>
      <c r="GP1594" s="194"/>
      <c r="GR1594" s="28"/>
      <c r="GS1594" s="28"/>
      <c r="GT1594" s="28"/>
      <c r="GY1594" s="194"/>
      <c r="HA1594" s="28"/>
      <c r="HB1594" s="28"/>
      <c r="HC1594" s="28"/>
      <c r="HH1594" s="194"/>
      <c r="HJ1594" s="28"/>
      <c r="HK1594" s="28"/>
      <c r="HL1594" s="28"/>
      <c r="HQ1594" s="28"/>
      <c r="HR1594" s="28"/>
      <c r="HS1594" s="28"/>
      <c r="HT1594" s="28"/>
      <c r="HU1594" s="28"/>
      <c r="HV1594" s="28"/>
      <c r="HW1594" s="28"/>
      <c r="HX1594" s="28"/>
      <c r="HY1594" s="28"/>
      <c r="HZ1594" s="28"/>
      <c r="IA1594" s="28"/>
      <c r="IB1594" s="28"/>
      <c r="IC1594" s="28"/>
      <c r="ID1594" s="28"/>
      <c r="IE1594" s="28"/>
      <c r="IF1594" s="28"/>
      <c r="IG1594" s="28"/>
      <c r="IH1594" s="28"/>
      <c r="II1594" s="28"/>
      <c r="IJ1594" s="28"/>
      <c r="IK1594" s="28"/>
      <c r="IL1594" s="28"/>
      <c r="IM1594" s="28"/>
      <c r="IN1594" s="28"/>
      <c r="IO1594" s="28"/>
      <c r="IP1594" s="28"/>
      <c r="IQ1594" s="28"/>
      <c r="IR1594" s="28"/>
      <c r="IS1594" s="28"/>
      <c r="IT1594" s="28"/>
      <c r="IU1594" s="28"/>
      <c r="IV1594" s="28"/>
    </row>
    <row r="1595" spans="1:256" s="50" customFormat="1" ht="18">
      <c r="A1595" s="330" t="s">
        <v>829</v>
      </c>
      <c r="B1595" s="28"/>
      <c r="C1595" s="275"/>
      <c r="D1595" s="418" t="s">
        <v>129</v>
      </c>
      <c r="E1595" s="50">
        <f t="shared" si="28"/>
        <v>1</v>
      </c>
      <c r="F1595" s="284">
        <f t="shared" si="29"/>
        <v>9</v>
      </c>
      <c r="H1595" s="50">
        <v>3</v>
      </c>
      <c r="I1595" s="50">
        <v>2</v>
      </c>
      <c r="J1595" s="50">
        <v>4</v>
      </c>
      <c r="N1595" s="28"/>
      <c r="R1595" s="194"/>
      <c r="T1595" s="28"/>
      <c r="U1595" s="28"/>
      <c r="V1595" s="28"/>
      <c r="AA1595" s="194"/>
      <c r="AC1595" s="28"/>
      <c r="AD1595" s="28"/>
      <c r="AE1595" s="28"/>
      <c r="AJ1595" s="194"/>
      <c r="AL1595" s="28"/>
      <c r="AM1595" s="28"/>
      <c r="AN1595" s="28"/>
      <c r="AS1595" s="194"/>
      <c r="AU1595" s="28"/>
      <c r="AV1595" s="28"/>
      <c r="AW1595" s="28"/>
      <c r="BB1595" s="194"/>
      <c r="BD1595" s="28"/>
      <c r="BE1595" s="28"/>
      <c r="BF1595" s="28"/>
      <c r="BK1595" s="194"/>
      <c r="BM1595" s="28"/>
      <c r="BN1595" s="28"/>
      <c r="BO1595" s="28"/>
      <c r="BT1595" s="194"/>
      <c r="BV1595" s="28"/>
      <c r="BW1595" s="28"/>
      <c r="BX1595" s="28"/>
      <c r="CC1595" s="194"/>
      <c r="CE1595" s="28"/>
      <c r="CF1595" s="28"/>
      <c r="CG1595" s="28"/>
      <c r="CL1595" s="194"/>
      <c r="CN1595" s="28"/>
      <c r="CO1595" s="28"/>
      <c r="CP1595" s="28"/>
      <c r="CU1595" s="194"/>
      <c r="CW1595" s="28"/>
      <c r="CX1595" s="28"/>
      <c r="CY1595" s="28"/>
      <c r="DD1595" s="194"/>
      <c r="DF1595" s="28"/>
      <c r="DG1595" s="28"/>
      <c r="DH1595" s="28"/>
      <c r="DM1595" s="194"/>
      <c r="DO1595" s="28"/>
      <c r="DP1595" s="28"/>
      <c r="DQ1595" s="28"/>
      <c r="DV1595" s="194"/>
      <c r="DX1595" s="28"/>
      <c r="DY1595" s="28"/>
      <c r="DZ1595" s="28"/>
      <c r="EE1595" s="194"/>
      <c r="EG1595" s="28"/>
      <c r="EH1595" s="28"/>
      <c r="EI1595" s="28"/>
      <c r="EN1595" s="194"/>
      <c r="EP1595" s="28"/>
      <c r="EQ1595" s="28"/>
      <c r="ER1595" s="28"/>
      <c r="EW1595" s="194"/>
      <c r="EY1595" s="28"/>
      <c r="EZ1595" s="28"/>
      <c r="FA1595" s="28"/>
      <c r="FF1595" s="194"/>
      <c r="FH1595" s="28"/>
      <c r="FI1595" s="28"/>
      <c r="FJ1595" s="28"/>
      <c r="FO1595" s="194"/>
      <c r="FQ1595" s="28"/>
      <c r="FR1595" s="28"/>
      <c r="FS1595" s="28"/>
      <c r="FX1595" s="194"/>
      <c r="FZ1595" s="28"/>
      <c r="GA1595" s="28"/>
      <c r="GB1595" s="28"/>
      <c r="GG1595" s="194"/>
      <c r="GI1595" s="28"/>
      <c r="GJ1595" s="28"/>
      <c r="GK1595" s="28"/>
      <c r="GP1595" s="194"/>
      <c r="GR1595" s="28"/>
      <c r="GS1595" s="28"/>
      <c r="GT1595" s="28"/>
      <c r="GY1595" s="194"/>
      <c r="HA1595" s="28"/>
      <c r="HB1595" s="28"/>
      <c r="HC1595" s="28"/>
      <c r="HH1595" s="194"/>
      <c r="HJ1595" s="28"/>
      <c r="HK1595" s="28"/>
      <c r="HL1595" s="28"/>
      <c r="HQ1595" s="28"/>
      <c r="HR1595" s="28"/>
      <c r="HS1595" s="28"/>
      <c r="HT1595" s="28"/>
      <c r="HU1595" s="28"/>
      <c r="HV1595" s="28"/>
      <c r="HW1595" s="28"/>
      <c r="HX1595" s="28"/>
      <c r="HY1595" s="28"/>
      <c r="HZ1595" s="28"/>
      <c r="IA1595" s="28"/>
      <c r="IB1595" s="28"/>
      <c r="IC1595" s="28"/>
      <c r="ID1595" s="28"/>
      <c r="IE1595" s="28"/>
      <c r="IF1595" s="28"/>
      <c r="IG1595" s="28"/>
      <c r="IH1595" s="28"/>
      <c r="II1595" s="28"/>
      <c r="IJ1595" s="28"/>
      <c r="IK1595" s="28"/>
      <c r="IL1595" s="28"/>
      <c r="IM1595" s="28"/>
      <c r="IN1595" s="28"/>
      <c r="IO1595" s="28"/>
      <c r="IP1595" s="28"/>
      <c r="IQ1595" s="28"/>
      <c r="IR1595" s="28"/>
      <c r="IS1595" s="28"/>
      <c r="IT1595" s="28"/>
      <c r="IU1595" s="28"/>
      <c r="IV1595" s="28"/>
    </row>
    <row r="1596" spans="1:256" s="50" customFormat="1" ht="18.75">
      <c r="A1596" s="330" t="s">
        <v>419</v>
      </c>
      <c r="B1596" s="417"/>
      <c r="C1596" s="417"/>
      <c r="D1596" s="418" t="s">
        <v>136</v>
      </c>
      <c r="E1596" s="50">
        <f t="shared" si="28"/>
        <v>9</v>
      </c>
      <c r="F1596" s="284">
        <f t="shared" si="29"/>
        <v>32</v>
      </c>
      <c r="I1596" s="50">
        <v>4</v>
      </c>
      <c r="J1596" s="50">
        <v>28</v>
      </c>
      <c r="L1596" s="281"/>
      <c r="N1596" s="28"/>
      <c r="R1596" s="194"/>
      <c r="T1596" s="28"/>
      <c r="U1596" s="28"/>
      <c r="V1596" s="28"/>
      <c r="AA1596" s="194"/>
      <c r="AC1596" s="28"/>
      <c r="AD1596" s="28"/>
      <c r="AE1596" s="28"/>
      <c r="AJ1596" s="194"/>
      <c r="AL1596" s="28"/>
      <c r="AM1596" s="28"/>
      <c r="AN1596" s="28"/>
      <c r="AS1596" s="194"/>
      <c r="AU1596" s="28"/>
      <c r="AV1596" s="28"/>
      <c r="AW1596" s="28"/>
      <c r="BB1596" s="194"/>
      <c r="BD1596" s="28"/>
      <c r="BE1596" s="28"/>
      <c r="BF1596" s="28"/>
      <c r="BK1596" s="194"/>
      <c r="BM1596" s="28"/>
      <c r="BN1596" s="28"/>
      <c r="BO1596" s="28"/>
      <c r="BT1596" s="194"/>
      <c r="BV1596" s="28"/>
      <c r="BW1596" s="28"/>
      <c r="BX1596" s="28"/>
      <c r="CC1596" s="194"/>
      <c r="CE1596" s="28"/>
      <c r="CF1596" s="28"/>
      <c r="CG1596" s="28"/>
      <c r="CL1596" s="194"/>
      <c r="CN1596" s="28"/>
      <c r="CO1596" s="28"/>
      <c r="CP1596" s="28"/>
      <c r="CU1596" s="194"/>
      <c r="CW1596" s="28"/>
      <c r="CX1596" s="28"/>
      <c r="CY1596" s="28"/>
      <c r="DD1596" s="194"/>
      <c r="DF1596" s="28"/>
      <c r="DG1596" s="28"/>
      <c r="DH1596" s="28"/>
      <c r="DM1596" s="194"/>
      <c r="DO1596" s="28"/>
      <c r="DP1596" s="28"/>
      <c r="DQ1596" s="28"/>
      <c r="DV1596" s="194"/>
      <c r="DX1596" s="28"/>
      <c r="DY1596" s="28"/>
      <c r="DZ1596" s="28"/>
      <c r="EE1596" s="194"/>
      <c r="EG1596" s="28"/>
      <c r="EH1596" s="28"/>
      <c r="EI1596" s="28"/>
      <c r="EN1596" s="194"/>
      <c r="EP1596" s="28"/>
      <c r="EQ1596" s="28"/>
      <c r="ER1596" s="28"/>
      <c r="EW1596" s="194"/>
      <c r="EY1596" s="28"/>
      <c r="EZ1596" s="28"/>
      <c r="FA1596" s="28"/>
      <c r="FF1596" s="194"/>
      <c r="FH1596" s="28"/>
      <c r="FI1596" s="28"/>
      <c r="FJ1596" s="28"/>
      <c r="FO1596" s="194"/>
      <c r="FQ1596" s="28"/>
      <c r="FR1596" s="28"/>
      <c r="FS1596" s="28"/>
      <c r="FX1596" s="194"/>
      <c r="FZ1596" s="28"/>
      <c r="GA1596" s="28"/>
      <c r="GB1596" s="28"/>
      <c r="GG1596" s="194"/>
      <c r="GI1596" s="28"/>
      <c r="GJ1596" s="28"/>
      <c r="GK1596" s="28"/>
      <c r="GP1596" s="194"/>
      <c r="GR1596" s="28"/>
      <c r="GS1596" s="28"/>
      <c r="GT1596" s="28"/>
      <c r="GY1596" s="194"/>
      <c r="HA1596" s="28"/>
      <c r="HB1596" s="28"/>
      <c r="HC1596" s="28"/>
      <c r="HH1596" s="194"/>
      <c r="HJ1596" s="28"/>
      <c r="HK1596" s="28"/>
      <c r="HL1596" s="28"/>
      <c r="HQ1596" s="28"/>
      <c r="HR1596" s="28"/>
      <c r="HS1596" s="28"/>
      <c r="HT1596" s="28"/>
      <c r="HU1596" s="28"/>
      <c r="HV1596" s="28"/>
      <c r="HW1596" s="28"/>
      <c r="HX1596" s="28"/>
      <c r="HY1596" s="28"/>
      <c r="HZ1596" s="28"/>
      <c r="IA1596" s="28"/>
      <c r="IB1596" s="28"/>
      <c r="IC1596" s="28"/>
      <c r="ID1596" s="28"/>
      <c r="IE1596" s="28"/>
      <c r="IF1596" s="28"/>
      <c r="IG1596" s="28"/>
      <c r="IH1596" s="28"/>
      <c r="II1596" s="28"/>
      <c r="IJ1596" s="28"/>
      <c r="IK1596" s="28"/>
      <c r="IL1596" s="28"/>
      <c r="IM1596" s="28"/>
      <c r="IN1596" s="28"/>
      <c r="IO1596" s="28"/>
      <c r="IP1596" s="28"/>
      <c r="IQ1596" s="28"/>
      <c r="IR1596" s="28"/>
      <c r="IS1596" s="28"/>
      <c r="IT1596" s="28"/>
      <c r="IU1596" s="28"/>
      <c r="IV1596" s="28"/>
    </row>
    <row r="1597" spans="1:256" s="50" customFormat="1" ht="18.75">
      <c r="A1597" s="330" t="s">
        <v>519</v>
      </c>
      <c r="B1597" s="417"/>
      <c r="C1597" s="417"/>
      <c r="D1597" s="418" t="s">
        <v>140</v>
      </c>
      <c r="E1597" s="50">
        <f t="shared" si="28"/>
        <v>23</v>
      </c>
      <c r="F1597" s="284">
        <f t="shared" si="29"/>
        <v>120</v>
      </c>
      <c r="H1597" s="50">
        <v>120</v>
      </c>
      <c r="N1597" s="28"/>
      <c r="R1597" s="194"/>
      <c r="T1597" s="28"/>
      <c r="U1597" s="28"/>
      <c r="V1597" s="28"/>
      <c r="AA1597" s="194"/>
      <c r="AC1597" s="28"/>
      <c r="AD1597" s="28"/>
      <c r="AE1597" s="28"/>
      <c r="AJ1597" s="194"/>
      <c r="AL1597" s="28"/>
      <c r="AM1597" s="28"/>
      <c r="AN1597" s="28"/>
      <c r="AS1597" s="194"/>
      <c r="AU1597" s="28"/>
      <c r="AV1597" s="28"/>
      <c r="AW1597" s="28"/>
      <c r="BB1597" s="194"/>
      <c r="BD1597" s="28"/>
      <c r="BE1597" s="28"/>
      <c r="BF1597" s="28"/>
      <c r="BK1597" s="194"/>
      <c r="BM1597" s="28"/>
      <c r="BN1597" s="28"/>
      <c r="BO1597" s="28"/>
      <c r="BT1597" s="194"/>
      <c r="BV1597" s="28"/>
      <c r="BW1597" s="28"/>
      <c r="BX1597" s="28"/>
      <c r="CC1597" s="194"/>
      <c r="CE1597" s="28"/>
      <c r="CF1597" s="28"/>
      <c r="CG1597" s="28"/>
      <c r="CL1597" s="194"/>
      <c r="CN1597" s="28"/>
      <c r="CO1597" s="28"/>
      <c r="CP1597" s="28"/>
      <c r="CU1597" s="194"/>
      <c r="CW1597" s="28"/>
      <c r="CX1597" s="28"/>
      <c r="CY1597" s="28"/>
      <c r="DD1597" s="194"/>
      <c r="DF1597" s="28"/>
      <c r="DG1597" s="28"/>
      <c r="DH1597" s="28"/>
      <c r="DM1597" s="194"/>
      <c r="DO1597" s="28"/>
      <c r="DP1597" s="28"/>
      <c r="DQ1597" s="28"/>
      <c r="DV1597" s="194"/>
      <c r="DX1597" s="28"/>
      <c r="DY1597" s="28"/>
      <c r="DZ1597" s="28"/>
      <c r="EE1597" s="194"/>
      <c r="EG1597" s="28"/>
      <c r="EH1597" s="28"/>
      <c r="EI1597" s="28"/>
      <c r="EN1597" s="194"/>
      <c r="EP1597" s="28"/>
      <c r="EQ1597" s="28"/>
      <c r="ER1597" s="28"/>
      <c r="EW1597" s="194"/>
      <c r="EY1597" s="28"/>
      <c r="EZ1597" s="28"/>
      <c r="FA1597" s="28"/>
      <c r="FF1597" s="194"/>
      <c r="FH1597" s="28"/>
      <c r="FI1597" s="28"/>
      <c r="FJ1597" s="28"/>
      <c r="FO1597" s="194"/>
      <c r="FQ1597" s="28"/>
      <c r="FR1597" s="28"/>
      <c r="FS1597" s="28"/>
      <c r="FX1597" s="194"/>
      <c r="FZ1597" s="28"/>
      <c r="GA1597" s="28"/>
      <c r="GB1597" s="28"/>
      <c r="GG1597" s="194"/>
      <c r="GI1597" s="28"/>
      <c r="GJ1597" s="28"/>
      <c r="GK1597" s="28"/>
      <c r="GP1597" s="194"/>
      <c r="GR1597" s="28"/>
      <c r="GS1597" s="28"/>
      <c r="GT1597" s="28"/>
      <c r="GY1597" s="194"/>
      <c r="HA1597" s="28"/>
      <c r="HB1597" s="28"/>
      <c r="HC1597" s="28"/>
      <c r="HH1597" s="194"/>
      <c r="HJ1597" s="28"/>
      <c r="HK1597" s="28"/>
      <c r="HL1597" s="28"/>
      <c r="HQ1597" s="28"/>
      <c r="HR1597" s="28"/>
      <c r="HS1597" s="28"/>
      <c r="HT1597" s="28"/>
      <c r="HU1597" s="28"/>
      <c r="HV1597" s="28"/>
      <c r="HW1597" s="28"/>
      <c r="HX1597" s="28"/>
      <c r="HY1597" s="28"/>
      <c r="HZ1597" s="28"/>
      <c r="IA1597" s="28"/>
      <c r="IB1597" s="28"/>
      <c r="IC1597" s="28"/>
      <c r="ID1597" s="28"/>
      <c r="IE1597" s="28"/>
      <c r="IF1597" s="28"/>
      <c r="IG1597" s="28"/>
      <c r="IH1597" s="28"/>
      <c r="II1597" s="28"/>
      <c r="IJ1597" s="28"/>
      <c r="IK1597" s="28"/>
      <c r="IL1597" s="28"/>
      <c r="IM1597" s="28"/>
      <c r="IN1597" s="28"/>
      <c r="IO1597" s="28"/>
      <c r="IP1597" s="28"/>
      <c r="IQ1597" s="28"/>
      <c r="IR1597" s="28"/>
      <c r="IS1597" s="28"/>
      <c r="IT1597" s="28"/>
      <c r="IU1597" s="28"/>
      <c r="IV1597" s="28"/>
    </row>
    <row r="1598" spans="1:256" s="50" customFormat="1" ht="18">
      <c r="A1598" s="206" t="s">
        <v>2827</v>
      </c>
      <c r="B1598" s="28"/>
      <c r="C1598" s="420"/>
      <c r="D1598" s="418" t="s">
        <v>129</v>
      </c>
      <c r="E1598" s="50">
        <f t="shared" si="28"/>
        <v>5</v>
      </c>
      <c r="F1598" s="284">
        <f t="shared" si="29"/>
        <v>0</v>
      </c>
      <c r="L1598" s="281"/>
      <c r="N1598" s="28"/>
      <c r="R1598" s="194"/>
      <c r="T1598" s="28"/>
      <c r="U1598" s="28"/>
      <c r="V1598" s="28"/>
      <c r="AA1598" s="194"/>
      <c r="AC1598" s="28"/>
      <c r="AD1598" s="28"/>
      <c r="AE1598" s="28"/>
      <c r="AJ1598" s="194"/>
      <c r="AL1598" s="28"/>
      <c r="AM1598" s="28"/>
      <c r="AN1598" s="28"/>
      <c r="AS1598" s="194"/>
      <c r="AU1598" s="28"/>
      <c r="AV1598" s="28"/>
      <c r="AW1598" s="28"/>
      <c r="BB1598" s="194"/>
      <c r="BD1598" s="28"/>
      <c r="BE1598" s="28"/>
      <c r="BF1598" s="28"/>
      <c r="BK1598" s="194"/>
      <c r="BM1598" s="28"/>
      <c r="BN1598" s="28"/>
      <c r="BO1598" s="28"/>
      <c r="BT1598" s="194"/>
      <c r="BV1598" s="28"/>
      <c r="BW1598" s="28"/>
      <c r="BX1598" s="28"/>
      <c r="CC1598" s="194"/>
      <c r="CE1598" s="28"/>
      <c r="CF1598" s="28"/>
      <c r="CG1598" s="28"/>
      <c r="CL1598" s="194"/>
      <c r="CN1598" s="28"/>
      <c r="CO1598" s="28"/>
      <c r="CP1598" s="28"/>
      <c r="CU1598" s="194"/>
      <c r="CW1598" s="28"/>
      <c r="CX1598" s="28"/>
      <c r="CY1598" s="28"/>
      <c r="DD1598" s="194"/>
      <c r="DF1598" s="28"/>
      <c r="DG1598" s="28"/>
      <c r="DH1598" s="28"/>
      <c r="DM1598" s="194"/>
      <c r="DO1598" s="28"/>
      <c r="DP1598" s="28"/>
      <c r="DQ1598" s="28"/>
      <c r="DV1598" s="194"/>
      <c r="DX1598" s="28"/>
      <c r="DY1598" s="28"/>
      <c r="DZ1598" s="28"/>
      <c r="EE1598" s="194"/>
      <c r="EG1598" s="28"/>
      <c r="EH1598" s="28"/>
      <c r="EI1598" s="28"/>
      <c r="EN1598" s="194"/>
      <c r="EP1598" s="28"/>
      <c r="EQ1598" s="28"/>
      <c r="ER1598" s="28"/>
      <c r="EW1598" s="194"/>
      <c r="EY1598" s="28"/>
      <c r="EZ1598" s="28"/>
      <c r="FA1598" s="28"/>
      <c r="FF1598" s="194"/>
      <c r="FH1598" s="28"/>
      <c r="FI1598" s="28"/>
      <c r="FJ1598" s="28"/>
      <c r="FO1598" s="194"/>
      <c r="FQ1598" s="28"/>
      <c r="FR1598" s="28"/>
      <c r="FS1598" s="28"/>
      <c r="FX1598" s="194"/>
      <c r="FZ1598" s="28"/>
      <c r="GA1598" s="28"/>
      <c r="GB1598" s="28"/>
      <c r="GG1598" s="194"/>
      <c r="GI1598" s="28"/>
      <c r="GJ1598" s="28"/>
      <c r="GK1598" s="28"/>
      <c r="GP1598" s="194"/>
      <c r="GR1598" s="28"/>
      <c r="GS1598" s="28"/>
      <c r="GT1598" s="28"/>
      <c r="GY1598" s="194"/>
      <c r="HA1598" s="28"/>
      <c r="HB1598" s="28"/>
      <c r="HC1598" s="28"/>
      <c r="HH1598" s="194"/>
      <c r="HJ1598" s="28"/>
      <c r="HK1598" s="28"/>
      <c r="HL1598" s="28"/>
      <c r="HQ1598" s="28"/>
      <c r="HR1598" s="28"/>
      <c r="HS1598" s="28"/>
      <c r="HT1598" s="28"/>
      <c r="HU1598" s="28"/>
      <c r="HV1598" s="28"/>
      <c r="HW1598" s="28"/>
      <c r="HX1598" s="28"/>
      <c r="HY1598" s="28"/>
      <c r="HZ1598" s="28"/>
      <c r="IA1598" s="28"/>
      <c r="IB1598" s="28"/>
      <c r="IC1598" s="28"/>
      <c r="ID1598" s="28"/>
      <c r="IE1598" s="28"/>
      <c r="IF1598" s="28"/>
      <c r="IG1598" s="28"/>
      <c r="IH1598" s="28"/>
      <c r="II1598" s="28"/>
      <c r="IJ1598" s="28"/>
      <c r="IK1598" s="28"/>
      <c r="IL1598" s="28"/>
      <c r="IM1598" s="28"/>
      <c r="IN1598" s="28"/>
      <c r="IO1598" s="28"/>
      <c r="IP1598" s="28"/>
      <c r="IQ1598" s="28"/>
      <c r="IR1598" s="28"/>
      <c r="IS1598" s="28"/>
      <c r="IT1598" s="28"/>
      <c r="IU1598" s="28"/>
      <c r="IV1598" s="28"/>
    </row>
    <row r="1599" spans="1:256" s="50" customFormat="1" ht="18.75">
      <c r="A1599" s="206" t="s">
        <v>2082</v>
      </c>
      <c r="B1599" s="417"/>
      <c r="C1599" s="417"/>
      <c r="D1599" s="1" t="s">
        <v>131</v>
      </c>
      <c r="E1599" s="50">
        <f t="shared" si="28"/>
        <v>7</v>
      </c>
      <c r="F1599" s="284">
        <f t="shared" si="29"/>
        <v>88</v>
      </c>
      <c r="H1599" s="50">
        <v>40</v>
      </c>
      <c r="I1599" s="50">
        <v>1</v>
      </c>
      <c r="J1599" s="50">
        <v>47</v>
      </c>
      <c r="N1599" s="28"/>
      <c r="R1599" s="194"/>
      <c r="T1599" s="28"/>
      <c r="U1599" s="28"/>
      <c r="V1599" s="28"/>
      <c r="AA1599" s="194"/>
      <c r="AC1599" s="28"/>
      <c r="AD1599" s="28"/>
      <c r="AE1599" s="28"/>
      <c r="AJ1599" s="194"/>
      <c r="AL1599" s="28"/>
      <c r="AM1599" s="28"/>
      <c r="AN1599" s="28"/>
      <c r="AS1599" s="194"/>
      <c r="AU1599" s="28"/>
      <c r="AV1599" s="28"/>
      <c r="AW1599" s="28"/>
      <c r="BB1599" s="194"/>
      <c r="BD1599" s="28"/>
      <c r="BE1599" s="28"/>
      <c r="BF1599" s="28"/>
      <c r="BK1599" s="194"/>
      <c r="BM1599" s="28"/>
      <c r="BN1599" s="28"/>
      <c r="BO1599" s="28"/>
      <c r="BT1599" s="194"/>
      <c r="BV1599" s="28"/>
      <c r="BW1599" s="28"/>
      <c r="BX1599" s="28"/>
      <c r="CC1599" s="194"/>
      <c r="CE1599" s="28"/>
      <c r="CF1599" s="28"/>
      <c r="CG1599" s="28"/>
      <c r="CL1599" s="194"/>
      <c r="CN1599" s="28"/>
      <c r="CO1599" s="28"/>
      <c r="CP1599" s="28"/>
      <c r="CU1599" s="194"/>
      <c r="CW1599" s="28"/>
      <c r="CX1599" s="28"/>
      <c r="CY1599" s="28"/>
      <c r="DD1599" s="194"/>
      <c r="DF1599" s="28"/>
      <c r="DG1599" s="28"/>
      <c r="DH1599" s="28"/>
      <c r="DM1599" s="194"/>
      <c r="DO1599" s="28"/>
      <c r="DP1599" s="28"/>
      <c r="DQ1599" s="28"/>
      <c r="DV1599" s="194"/>
      <c r="DX1599" s="28"/>
      <c r="DY1599" s="28"/>
      <c r="DZ1599" s="28"/>
      <c r="EE1599" s="194"/>
      <c r="EG1599" s="28"/>
      <c r="EH1599" s="28"/>
      <c r="EI1599" s="28"/>
      <c r="EN1599" s="194"/>
      <c r="EP1599" s="28"/>
      <c r="EQ1599" s="28"/>
      <c r="ER1599" s="28"/>
      <c r="EW1599" s="194"/>
      <c r="EY1599" s="28"/>
      <c r="EZ1599" s="28"/>
      <c r="FA1599" s="28"/>
      <c r="FF1599" s="194"/>
      <c r="FH1599" s="28"/>
      <c r="FI1599" s="28"/>
      <c r="FJ1599" s="28"/>
      <c r="FO1599" s="194"/>
      <c r="FQ1599" s="28"/>
      <c r="FR1599" s="28"/>
      <c r="FS1599" s="28"/>
      <c r="FX1599" s="194"/>
      <c r="FZ1599" s="28"/>
      <c r="GA1599" s="28"/>
      <c r="GB1599" s="28"/>
      <c r="GG1599" s="194"/>
      <c r="GI1599" s="28"/>
      <c r="GJ1599" s="28"/>
      <c r="GK1599" s="28"/>
      <c r="GP1599" s="194"/>
      <c r="GR1599" s="28"/>
      <c r="GS1599" s="28"/>
      <c r="GT1599" s="28"/>
      <c r="GY1599" s="194"/>
      <c r="HA1599" s="28"/>
      <c r="HB1599" s="28"/>
      <c r="HC1599" s="28"/>
      <c r="HH1599" s="194"/>
      <c r="HJ1599" s="28"/>
      <c r="HK1599" s="28"/>
      <c r="HL1599" s="28"/>
      <c r="HQ1599" s="28"/>
      <c r="HR1599" s="28"/>
      <c r="HS1599" s="28"/>
      <c r="HT1599" s="28"/>
      <c r="HU1599" s="28"/>
      <c r="HV1599" s="28"/>
      <c r="HW1599" s="28"/>
      <c r="HX1599" s="28"/>
      <c r="HY1599" s="28"/>
      <c r="HZ1599" s="28"/>
      <c r="IA1599" s="28"/>
      <c r="IB1599" s="28"/>
      <c r="IC1599" s="28"/>
      <c r="ID1599" s="28"/>
      <c r="IE1599" s="28"/>
      <c r="IF1599" s="28"/>
      <c r="IG1599" s="28"/>
      <c r="IH1599" s="28"/>
      <c r="II1599" s="28"/>
      <c r="IJ1599" s="28"/>
      <c r="IK1599" s="28"/>
      <c r="IL1599" s="28"/>
      <c r="IM1599" s="28"/>
      <c r="IN1599" s="28"/>
      <c r="IO1599" s="28"/>
      <c r="IP1599" s="28"/>
      <c r="IQ1599" s="28"/>
      <c r="IR1599" s="28"/>
      <c r="IS1599" s="28"/>
      <c r="IT1599" s="28"/>
      <c r="IU1599" s="28"/>
      <c r="IV1599" s="28"/>
    </row>
    <row r="1600" spans="1:256" s="50" customFormat="1" ht="18">
      <c r="A1600" s="330" t="s">
        <v>1717</v>
      </c>
      <c r="B1600" s="420"/>
      <c r="C1600" s="420"/>
      <c r="D1600" s="418" t="s">
        <v>130</v>
      </c>
      <c r="E1600" s="50">
        <f t="shared" si="28"/>
        <v>6</v>
      </c>
      <c r="F1600" s="284">
        <f t="shared" si="29"/>
        <v>0</v>
      </c>
      <c r="N1600" s="28"/>
      <c r="R1600" s="194"/>
      <c r="T1600" s="28"/>
      <c r="U1600" s="28"/>
      <c r="V1600" s="28"/>
      <c r="AA1600" s="194"/>
      <c r="AC1600" s="28"/>
      <c r="AD1600" s="28"/>
      <c r="AE1600" s="28"/>
      <c r="AJ1600" s="194"/>
      <c r="AL1600" s="28"/>
      <c r="AM1600" s="28"/>
      <c r="AN1600" s="28"/>
      <c r="AS1600" s="194"/>
      <c r="AU1600" s="28"/>
      <c r="AV1600" s="28"/>
      <c r="AW1600" s="28"/>
      <c r="BB1600" s="194"/>
      <c r="BD1600" s="28"/>
      <c r="BE1600" s="28"/>
      <c r="BF1600" s="28"/>
      <c r="BK1600" s="194"/>
      <c r="BM1600" s="28"/>
      <c r="BN1600" s="28"/>
      <c r="BO1600" s="28"/>
      <c r="BT1600" s="194"/>
      <c r="BV1600" s="28"/>
      <c r="BW1600" s="28"/>
      <c r="BX1600" s="28"/>
      <c r="CC1600" s="194"/>
      <c r="CE1600" s="28"/>
      <c r="CF1600" s="28"/>
      <c r="CG1600" s="28"/>
      <c r="CL1600" s="194"/>
      <c r="CN1600" s="28"/>
      <c r="CO1600" s="28"/>
      <c r="CP1600" s="28"/>
      <c r="CU1600" s="194"/>
      <c r="CW1600" s="28"/>
      <c r="CX1600" s="28"/>
      <c r="CY1600" s="28"/>
      <c r="DD1600" s="194"/>
      <c r="DF1600" s="28"/>
      <c r="DG1600" s="28"/>
      <c r="DH1600" s="28"/>
      <c r="DM1600" s="194"/>
      <c r="DO1600" s="28"/>
      <c r="DP1600" s="28"/>
      <c r="DQ1600" s="28"/>
      <c r="DV1600" s="194"/>
      <c r="DX1600" s="28"/>
      <c r="DY1600" s="28"/>
      <c r="DZ1600" s="28"/>
      <c r="EE1600" s="194"/>
      <c r="EG1600" s="28"/>
      <c r="EH1600" s="28"/>
      <c r="EI1600" s="28"/>
      <c r="EN1600" s="194"/>
      <c r="EP1600" s="28"/>
      <c r="EQ1600" s="28"/>
      <c r="ER1600" s="28"/>
      <c r="EW1600" s="194"/>
      <c r="EY1600" s="28"/>
      <c r="EZ1600" s="28"/>
      <c r="FA1600" s="28"/>
      <c r="FF1600" s="194"/>
      <c r="FH1600" s="28"/>
      <c r="FI1600" s="28"/>
      <c r="FJ1600" s="28"/>
      <c r="FO1600" s="194"/>
      <c r="FQ1600" s="28"/>
      <c r="FR1600" s="28"/>
      <c r="FS1600" s="28"/>
      <c r="FX1600" s="194"/>
      <c r="FZ1600" s="28"/>
      <c r="GA1600" s="28"/>
      <c r="GB1600" s="28"/>
      <c r="GG1600" s="194"/>
      <c r="GI1600" s="28"/>
      <c r="GJ1600" s="28"/>
      <c r="GK1600" s="28"/>
      <c r="GP1600" s="194"/>
      <c r="GR1600" s="28"/>
      <c r="GS1600" s="28"/>
      <c r="GT1600" s="28"/>
      <c r="GY1600" s="194"/>
      <c r="HA1600" s="28"/>
      <c r="HB1600" s="28"/>
      <c r="HC1600" s="28"/>
      <c r="HH1600" s="194"/>
      <c r="HJ1600" s="28"/>
      <c r="HK1600" s="28"/>
      <c r="HL1600" s="28"/>
      <c r="HQ1600" s="28"/>
      <c r="HR1600" s="28"/>
      <c r="HS1600" s="28"/>
      <c r="HT1600" s="28"/>
      <c r="HU1600" s="28"/>
      <c r="HV1600" s="28"/>
      <c r="HW1600" s="28"/>
      <c r="HX1600" s="28"/>
      <c r="HY1600" s="28"/>
      <c r="HZ1600" s="28"/>
      <c r="IA1600" s="28"/>
      <c r="IB1600" s="28"/>
      <c r="IC1600" s="28"/>
      <c r="ID1600" s="28"/>
      <c r="IE1600" s="28"/>
      <c r="IF1600" s="28"/>
      <c r="IG1600" s="28"/>
      <c r="IH1600" s="28"/>
      <c r="II1600" s="28"/>
      <c r="IJ1600" s="28"/>
      <c r="IK1600" s="28"/>
      <c r="IL1600" s="28"/>
      <c r="IM1600" s="28"/>
      <c r="IN1600" s="28"/>
      <c r="IO1600" s="28"/>
      <c r="IP1600" s="28"/>
      <c r="IQ1600" s="28"/>
      <c r="IR1600" s="28"/>
      <c r="IS1600" s="28"/>
      <c r="IT1600" s="28"/>
      <c r="IU1600" s="28"/>
      <c r="IV1600" s="28"/>
    </row>
    <row r="1601" spans="1:256" s="50" customFormat="1" ht="18">
      <c r="A1601" s="330" t="s">
        <v>544</v>
      </c>
      <c r="B1601" s="420"/>
      <c r="C1601" s="420"/>
      <c r="D1601" s="418" t="s">
        <v>135</v>
      </c>
      <c r="E1601" s="50">
        <f t="shared" si="28"/>
        <v>14</v>
      </c>
      <c r="F1601" s="284">
        <f t="shared" si="29"/>
        <v>36</v>
      </c>
      <c r="I1601" s="50">
        <v>36</v>
      </c>
      <c r="N1601" s="28"/>
      <c r="R1601" s="194"/>
      <c r="T1601" s="28"/>
      <c r="U1601" s="28"/>
      <c r="V1601" s="28"/>
      <c r="AA1601" s="194"/>
      <c r="AC1601" s="28"/>
      <c r="AD1601" s="28"/>
      <c r="AE1601" s="28"/>
      <c r="AJ1601" s="194"/>
      <c r="AL1601" s="28"/>
      <c r="AM1601" s="28"/>
      <c r="AN1601" s="28"/>
      <c r="AS1601" s="194"/>
      <c r="AU1601" s="28"/>
      <c r="AV1601" s="28"/>
      <c r="AW1601" s="28"/>
      <c r="BB1601" s="194"/>
      <c r="BD1601" s="28"/>
      <c r="BE1601" s="28"/>
      <c r="BF1601" s="28"/>
      <c r="BK1601" s="194"/>
      <c r="BM1601" s="28"/>
      <c r="BN1601" s="28"/>
      <c r="BO1601" s="28"/>
      <c r="BT1601" s="194"/>
      <c r="BV1601" s="28"/>
      <c r="BW1601" s="28"/>
      <c r="BX1601" s="28"/>
      <c r="CC1601" s="194"/>
      <c r="CE1601" s="28"/>
      <c r="CF1601" s="28"/>
      <c r="CG1601" s="28"/>
      <c r="CL1601" s="194"/>
      <c r="CN1601" s="28"/>
      <c r="CO1601" s="28"/>
      <c r="CP1601" s="28"/>
      <c r="CU1601" s="194"/>
      <c r="CW1601" s="28"/>
      <c r="CX1601" s="28"/>
      <c r="CY1601" s="28"/>
      <c r="DD1601" s="194"/>
      <c r="DF1601" s="28"/>
      <c r="DG1601" s="28"/>
      <c r="DH1601" s="28"/>
      <c r="DM1601" s="194"/>
      <c r="DO1601" s="28"/>
      <c r="DP1601" s="28"/>
      <c r="DQ1601" s="28"/>
      <c r="DV1601" s="194"/>
      <c r="DX1601" s="28"/>
      <c r="DY1601" s="28"/>
      <c r="DZ1601" s="28"/>
      <c r="EE1601" s="194"/>
      <c r="EG1601" s="28"/>
      <c r="EH1601" s="28"/>
      <c r="EI1601" s="28"/>
      <c r="EN1601" s="194"/>
      <c r="EP1601" s="28"/>
      <c r="EQ1601" s="28"/>
      <c r="ER1601" s="28"/>
      <c r="EW1601" s="194"/>
      <c r="EY1601" s="28"/>
      <c r="EZ1601" s="28"/>
      <c r="FA1601" s="28"/>
      <c r="FF1601" s="194"/>
      <c r="FH1601" s="28"/>
      <c r="FI1601" s="28"/>
      <c r="FJ1601" s="28"/>
      <c r="FO1601" s="194"/>
      <c r="FQ1601" s="28"/>
      <c r="FR1601" s="28"/>
      <c r="FS1601" s="28"/>
      <c r="FX1601" s="194"/>
      <c r="FZ1601" s="28"/>
      <c r="GA1601" s="28"/>
      <c r="GB1601" s="28"/>
      <c r="GG1601" s="194"/>
      <c r="GI1601" s="28"/>
      <c r="GJ1601" s="28"/>
      <c r="GK1601" s="28"/>
      <c r="GP1601" s="194"/>
      <c r="GR1601" s="28"/>
      <c r="GS1601" s="28"/>
      <c r="GT1601" s="28"/>
      <c r="GY1601" s="194"/>
      <c r="HA1601" s="28"/>
      <c r="HB1601" s="28"/>
      <c r="HC1601" s="28"/>
      <c r="HH1601" s="194"/>
      <c r="HJ1601" s="28"/>
      <c r="HK1601" s="28"/>
      <c r="HL1601" s="28"/>
      <c r="HQ1601" s="28"/>
      <c r="HR1601" s="28"/>
      <c r="HS1601" s="28"/>
      <c r="HT1601" s="28"/>
      <c r="HU1601" s="28"/>
      <c r="HV1601" s="28"/>
      <c r="HW1601" s="28"/>
      <c r="HX1601" s="28"/>
      <c r="HY1601" s="28"/>
      <c r="HZ1601" s="28"/>
      <c r="IA1601" s="28"/>
      <c r="IB1601" s="28"/>
      <c r="IC1601" s="28"/>
      <c r="ID1601" s="28"/>
      <c r="IE1601" s="28"/>
      <c r="IF1601" s="28"/>
      <c r="IG1601" s="28"/>
      <c r="IH1601" s="28"/>
      <c r="II1601" s="28"/>
      <c r="IJ1601" s="28"/>
      <c r="IK1601" s="28"/>
      <c r="IL1601" s="28"/>
      <c r="IM1601" s="28"/>
      <c r="IN1601" s="28"/>
      <c r="IO1601" s="28"/>
      <c r="IP1601" s="28"/>
      <c r="IQ1601" s="28"/>
      <c r="IR1601" s="28"/>
      <c r="IS1601" s="28"/>
      <c r="IT1601" s="28"/>
      <c r="IU1601" s="28"/>
      <c r="IV1601" s="28"/>
    </row>
    <row r="1602" spans="1:256" s="50" customFormat="1" ht="18">
      <c r="A1602" s="206" t="s">
        <v>3130</v>
      </c>
      <c r="B1602" s="28"/>
      <c r="C1602" s="420"/>
      <c r="D1602" s="418" t="s">
        <v>129</v>
      </c>
      <c r="E1602" s="50">
        <f t="shared" si="28"/>
        <v>1</v>
      </c>
      <c r="F1602" s="284">
        <f t="shared" si="29"/>
        <v>0</v>
      </c>
      <c r="N1602" s="28"/>
      <c r="R1602" s="194"/>
      <c r="T1602" s="28"/>
      <c r="U1602" s="28"/>
      <c r="V1602" s="28"/>
      <c r="AA1602" s="194"/>
      <c r="AC1602" s="28"/>
      <c r="AD1602" s="28"/>
      <c r="AE1602" s="28"/>
      <c r="AJ1602" s="194"/>
      <c r="AL1602" s="28"/>
      <c r="AM1602" s="28"/>
      <c r="AN1602" s="28"/>
      <c r="AS1602" s="194"/>
      <c r="AU1602" s="28"/>
      <c r="AV1602" s="28"/>
      <c r="AW1602" s="28"/>
      <c r="BB1602" s="194"/>
      <c r="BD1602" s="28"/>
      <c r="BE1602" s="28"/>
      <c r="BF1602" s="28"/>
      <c r="BK1602" s="194"/>
      <c r="BM1602" s="28"/>
      <c r="BN1602" s="28"/>
      <c r="BO1602" s="28"/>
      <c r="BT1602" s="194"/>
      <c r="BV1602" s="28"/>
      <c r="BW1602" s="28"/>
      <c r="BX1602" s="28"/>
      <c r="CC1602" s="194"/>
      <c r="CE1602" s="28"/>
      <c r="CF1602" s="28"/>
      <c r="CG1602" s="28"/>
      <c r="CL1602" s="194"/>
      <c r="CN1602" s="28"/>
      <c r="CO1602" s="28"/>
      <c r="CP1602" s="28"/>
      <c r="CU1602" s="194"/>
      <c r="CW1602" s="28"/>
      <c r="CX1602" s="28"/>
      <c r="CY1602" s="28"/>
      <c r="DD1602" s="194"/>
      <c r="DF1602" s="28"/>
      <c r="DG1602" s="28"/>
      <c r="DH1602" s="28"/>
      <c r="DM1602" s="194"/>
      <c r="DO1602" s="28"/>
      <c r="DP1602" s="28"/>
      <c r="DQ1602" s="28"/>
      <c r="DV1602" s="194"/>
      <c r="DX1602" s="28"/>
      <c r="DY1602" s="28"/>
      <c r="DZ1602" s="28"/>
      <c r="EE1602" s="194"/>
      <c r="EG1602" s="28"/>
      <c r="EH1602" s="28"/>
      <c r="EI1602" s="28"/>
      <c r="EN1602" s="194"/>
      <c r="EP1602" s="28"/>
      <c r="EQ1602" s="28"/>
      <c r="ER1602" s="28"/>
      <c r="EW1602" s="194"/>
      <c r="EY1602" s="28"/>
      <c r="EZ1602" s="28"/>
      <c r="FA1602" s="28"/>
      <c r="FF1602" s="194"/>
      <c r="FH1602" s="28"/>
      <c r="FI1602" s="28"/>
      <c r="FJ1602" s="28"/>
      <c r="FO1602" s="194"/>
      <c r="FQ1602" s="28"/>
      <c r="FR1602" s="28"/>
      <c r="FS1602" s="28"/>
      <c r="FX1602" s="194"/>
      <c r="FZ1602" s="28"/>
      <c r="GA1602" s="28"/>
      <c r="GB1602" s="28"/>
      <c r="GG1602" s="194"/>
      <c r="GI1602" s="28"/>
      <c r="GJ1602" s="28"/>
      <c r="GK1602" s="28"/>
      <c r="GP1602" s="194"/>
      <c r="GR1602" s="28"/>
      <c r="GS1602" s="28"/>
      <c r="GT1602" s="28"/>
      <c r="GY1602" s="194"/>
      <c r="HA1602" s="28"/>
      <c r="HB1602" s="28"/>
      <c r="HC1602" s="28"/>
      <c r="HH1602" s="194"/>
      <c r="HJ1602" s="28"/>
      <c r="HK1602" s="28"/>
      <c r="HL1602" s="28"/>
      <c r="HQ1602" s="28"/>
      <c r="HR1602" s="28"/>
      <c r="HS1602" s="28"/>
      <c r="HT1602" s="28"/>
      <c r="HU1602" s="28"/>
      <c r="HV1602" s="28"/>
      <c r="HW1602" s="28"/>
      <c r="HX1602" s="28"/>
      <c r="HY1602" s="28"/>
      <c r="HZ1602" s="28"/>
      <c r="IA1602" s="28"/>
      <c r="IB1602" s="28"/>
      <c r="IC1602" s="28"/>
      <c r="ID1602" s="28"/>
      <c r="IE1602" s="28"/>
      <c r="IF1602" s="28"/>
      <c r="IG1602" s="28"/>
      <c r="IH1602" s="28"/>
      <c r="II1602" s="28"/>
      <c r="IJ1602" s="28"/>
      <c r="IK1602" s="28"/>
      <c r="IL1602" s="28"/>
      <c r="IM1602" s="28"/>
      <c r="IN1602" s="28"/>
      <c r="IO1602" s="28"/>
      <c r="IP1602" s="28"/>
      <c r="IQ1602" s="28"/>
      <c r="IR1602" s="28"/>
      <c r="IS1602" s="28"/>
      <c r="IT1602" s="28"/>
      <c r="IU1602" s="28"/>
      <c r="IV1602" s="28"/>
    </row>
    <row r="1603" spans="1:256" s="50" customFormat="1" ht="18.75">
      <c r="A1603" s="330" t="s">
        <v>517</v>
      </c>
      <c r="B1603" s="419"/>
      <c r="C1603" s="417"/>
      <c r="D1603" s="418" t="s">
        <v>139</v>
      </c>
      <c r="E1603" s="50">
        <f t="shared" si="28"/>
        <v>71</v>
      </c>
      <c r="F1603" s="284">
        <f t="shared" si="29"/>
        <v>458</v>
      </c>
      <c r="H1603" s="50">
        <v>458</v>
      </c>
      <c r="N1603" s="28"/>
      <c r="R1603" s="194"/>
      <c r="T1603" s="28"/>
      <c r="U1603" s="28"/>
      <c r="V1603" s="28"/>
      <c r="AA1603" s="194"/>
      <c r="AC1603" s="28"/>
      <c r="AD1603" s="28"/>
      <c r="AE1603" s="28"/>
      <c r="AJ1603" s="194"/>
      <c r="AL1603" s="28"/>
      <c r="AM1603" s="28"/>
      <c r="AN1603" s="28"/>
      <c r="AS1603" s="194"/>
      <c r="AU1603" s="28"/>
      <c r="AV1603" s="28"/>
      <c r="AW1603" s="28"/>
      <c r="BB1603" s="194"/>
      <c r="BD1603" s="28"/>
      <c r="BE1603" s="28"/>
      <c r="BF1603" s="28"/>
      <c r="BK1603" s="194"/>
      <c r="BM1603" s="28"/>
      <c r="BN1603" s="28"/>
      <c r="BO1603" s="28"/>
      <c r="BT1603" s="194"/>
      <c r="BV1603" s="28"/>
      <c r="BW1603" s="28"/>
      <c r="BX1603" s="28"/>
      <c r="CC1603" s="194"/>
      <c r="CE1603" s="28"/>
      <c r="CF1603" s="28"/>
      <c r="CG1603" s="28"/>
      <c r="CL1603" s="194"/>
      <c r="CN1603" s="28"/>
      <c r="CO1603" s="28"/>
      <c r="CP1603" s="28"/>
      <c r="CU1603" s="194"/>
      <c r="CW1603" s="28"/>
      <c r="CX1603" s="28"/>
      <c r="CY1603" s="28"/>
      <c r="DD1603" s="194"/>
      <c r="DF1603" s="28"/>
      <c r="DG1603" s="28"/>
      <c r="DH1603" s="28"/>
      <c r="DM1603" s="194"/>
      <c r="DO1603" s="28"/>
      <c r="DP1603" s="28"/>
      <c r="DQ1603" s="28"/>
      <c r="DV1603" s="194"/>
      <c r="DX1603" s="28"/>
      <c r="DY1603" s="28"/>
      <c r="DZ1603" s="28"/>
      <c r="EE1603" s="194"/>
      <c r="EG1603" s="28"/>
      <c r="EH1603" s="28"/>
      <c r="EI1603" s="28"/>
      <c r="EN1603" s="194"/>
      <c r="EP1603" s="28"/>
      <c r="EQ1603" s="28"/>
      <c r="ER1603" s="28"/>
      <c r="EW1603" s="194"/>
      <c r="EY1603" s="28"/>
      <c r="EZ1603" s="28"/>
      <c r="FA1603" s="28"/>
      <c r="FF1603" s="194"/>
      <c r="FH1603" s="28"/>
      <c r="FI1603" s="28"/>
      <c r="FJ1603" s="28"/>
      <c r="FO1603" s="194"/>
      <c r="FQ1603" s="28"/>
      <c r="FR1603" s="28"/>
      <c r="FS1603" s="28"/>
      <c r="FX1603" s="194"/>
      <c r="FZ1603" s="28"/>
      <c r="GA1603" s="28"/>
      <c r="GB1603" s="28"/>
      <c r="GG1603" s="194"/>
      <c r="GI1603" s="28"/>
      <c r="GJ1603" s="28"/>
      <c r="GK1603" s="28"/>
      <c r="GP1603" s="194"/>
      <c r="GR1603" s="28"/>
      <c r="GS1603" s="28"/>
      <c r="GT1603" s="28"/>
      <c r="GY1603" s="194"/>
      <c r="HA1603" s="28"/>
      <c r="HB1603" s="28"/>
      <c r="HC1603" s="28"/>
      <c r="HH1603" s="194"/>
      <c r="HJ1603" s="28"/>
      <c r="HK1603" s="28"/>
      <c r="HL1603" s="28"/>
      <c r="HQ1603" s="28"/>
      <c r="HR1603" s="28"/>
      <c r="HS1603" s="28"/>
      <c r="HT1603" s="28"/>
      <c r="HU1603" s="28"/>
      <c r="HV1603" s="28"/>
      <c r="HW1603" s="28"/>
      <c r="HX1603" s="28"/>
      <c r="HY1603" s="28"/>
      <c r="HZ1603" s="28"/>
      <c r="IA1603" s="28"/>
      <c r="IB1603" s="28"/>
      <c r="IC1603" s="28"/>
      <c r="ID1603" s="28"/>
      <c r="IE1603" s="28"/>
      <c r="IF1603" s="28"/>
      <c r="IG1603" s="28"/>
      <c r="IH1603" s="28"/>
      <c r="II1603" s="28"/>
      <c r="IJ1603" s="28"/>
      <c r="IK1603" s="28"/>
      <c r="IL1603" s="28"/>
      <c r="IM1603" s="28"/>
      <c r="IN1603" s="28"/>
      <c r="IO1603" s="28"/>
      <c r="IP1603" s="28"/>
      <c r="IQ1603" s="28"/>
      <c r="IR1603" s="28"/>
      <c r="IS1603" s="28"/>
      <c r="IT1603" s="28"/>
      <c r="IU1603" s="28"/>
      <c r="IV1603" s="28"/>
    </row>
    <row r="1604" spans="1:256" s="50" customFormat="1" ht="18">
      <c r="A1604" s="330" t="s">
        <v>839</v>
      </c>
      <c r="B1604" s="28"/>
      <c r="C1604" s="275"/>
      <c r="D1604" s="418" t="s">
        <v>129</v>
      </c>
      <c r="E1604" s="50">
        <f t="shared" si="28"/>
        <v>2</v>
      </c>
      <c r="F1604" s="284">
        <f t="shared" si="29"/>
        <v>0</v>
      </c>
      <c r="L1604" s="28"/>
      <c r="N1604" s="28"/>
      <c r="R1604" s="194"/>
      <c r="T1604" s="28"/>
      <c r="U1604" s="28"/>
      <c r="V1604" s="28"/>
      <c r="AA1604" s="194"/>
      <c r="AC1604" s="28"/>
      <c r="AD1604" s="28"/>
      <c r="AE1604" s="28"/>
      <c r="AJ1604" s="194"/>
      <c r="AL1604" s="28"/>
      <c r="AM1604" s="28"/>
      <c r="AN1604" s="28"/>
      <c r="AS1604" s="194"/>
      <c r="AU1604" s="28"/>
      <c r="AV1604" s="28"/>
      <c r="AW1604" s="28"/>
      <c r="BB1604" s="194"/>
      <c r="BD1604" s="28"/>
      <c r="BE1604" s="28"/>
      <c r="BF1604" s="28"/>
      <c r="BK1604" s="194"/>
      <c r="BM1604" s="28"/>
      <c r="BN1604" s="28"/>
      <c r="BO1604" s="28"/>
      <c r="BT1604" s="194"/>
      <c r="BV1604" s="28"/>
      <c r="BW1604" s="28"/>
      <c r="BX1604" s="28"/>
      <c r="CC1604" s="194"/>
      <c r="CE1604" s="28"/>
      <c r="CF1604" s="28"/>
      <c r="CG1604" s="28"/>
      <c r="CL1604" s="194"/>
      <c r="CN1604" s="28"/>
      <c r="CO1604" s="28"/>
      <c r="CP1604" s="28"/>
      <c r="CU1604" s="194"/>
      <c r="CW1604" s="28"/>
      <c r="CX1604" s="28"/>
      <c r="CY1604" s="28"/>
      <c r="DD1604" s="194"/>
      <c r="DF1604" s="28"/>
      <c r="DG1604" s="28"/>
      <c r="DH1604" s="28"/>
      <c r="DM1604" s="194"/>
      <c r="DO1604" s="28"/>
      <c r="DP1604" s="28"/>
      <c r="DQ1604" s="28"/>
      <c r="DV1604" s="194"/>
      <c r="DX1604" s="28"/>
      <c r="DY1604" s="28"/>
      <c r="DZ1604" s="28"/>
      <c r="EE1604" s="194"/>
      <c r="EG1604" s="28"/>
      <c r="EH1604" s="28"/>
      <c r="EI1604" s="28"/>
      <c r="EN1604" s="194"/>
      <c r="EP1604" s="28"/>
      <c r="EQ1604" s="28"/>
      <c r="ER1604" s="28"/>
      <c r="EW1604" s="194"/>
      <c r="EY1604" s="28"/>
      <c r="EZ1604" s="28"/>
      <c r="FA1604" s="28"/>
      <c r="FF1604" s="194"/>
      <c r="FH1604" s="28"/>
      <c r="FI1604" s="28"/>
      <c r="FJ1604" s="28"/>
      <c r="FO1604" s="194"/>
      <c r="FQ1604" s="28"/>
      <c r="FR1604" s="28"/>
      <c r="FS1604" s="28"/>
      <c r="FX1604" s="194"/>
      <c r="FZ1604" s="28"/>
      <c r="GA1604" s="28"/>
      <c r="GB1604" s="28"/>
      <c r="GG1604" s="194"/>
      <c r="GI1604" s="28"/>
      <c r="GJ1604" s="28"/>
      <c r="GK1604" s="28"/>
      <c r="GP1604" s="194"/>
      <c r="GR1604" s="28"/>
      <c r="GS1604" s="28"/>
      <c r="GT1604" s="28"/>
      <c r="GY1604" s="194"/>
      <c r="HA1604" s="28"/>
      <c r="HB1604" s="28"/>
      <c r="HC1604" s="28"/>
      <c r="HH1604" s="194"/>
      <c r="HJ1604" s="28"/>
      <c r="HK1604" s="28"/>
      <c r="HL1604" s="28"/>
      <c r="HQ1604" s="28"/>
      <c r="HR1604" s="28"/>
      <c r="HS1604" s="28"/>
      <c r="HT1604" s="28"/>
      <c r="HU1604" s="28"/>
      <c r="HV1604" s="28"/>
      <c r="HW1604" s="28"/>
      <c r="HX1604" s="28"/>
      <c r="HY1604" s="28"/>
      <c r="HZ1604" s="28"/>
      <c r="IA1604" s="28"/>
      <c r="IB1604" s="28"/>
      <c r="IC1604" s="28"/>
      <c r="ID1604" s="28"/>
      <c r="IE1604" s="28"/>
      <c r="IF1604" s="28"/>
      <c r="IG1604" s="28"/>
      <c r="IH1604" s="28"/>
      <c r="II1604" s="28"/>
      <c r="IJ1604" s="28"/>
      <c r="IK1604" s="28"/>
      <c r="IL1604" s="28"/>
      <c r="IM1604" s="28"/>
      <c r="IN1604" s="28"/>
      <c r="IO1604" s="28"/>
      <c r="IP1604" s="28"/>
      <c r="IQ1604" s="28"/>
      <c r="IR1604" s="28"/>
      <c r="IS1604" s="28"/>
      <c r="IT1604" s="28"/>
      <c r="IU1604" s="28"/>
      <c r="IV1604" s="28"/>
    </row>
    <row r="1605" spans="1:256" s="50" customFormat="1" ht="18">
      <c r="A1605" s="330" t="s">
        <v>2149</v>
      </c>
      <c r="B1605" s="28"/>
      <c r="C1605" s="275"/>
      <c r="D1605" s="418" t="s">
        <v>129</v>
      </c>
      <c r="E1605" s="50">
        <f t="shared" si="28"/>
        <v>0</v>
      </c>
      <c r="F1605" s="284">
        <f t="shared" si="29"/>
        <v>0</v>
      </c>
      <c r="L1605" s="28"/>
      <c r="N1605" s="28"/>
      <c r="R1605" s="194"/>
      <c r="T1605" s="28"/>
      <c r="U1605" s="28"/>
      <c r="V1605" s="28"/>
      <c r="AA1605" s="194"/>
      <c r="AC1605" s="28"/>
      <c r="AD1605" s="28"/>
      <c r="AE1605" s="28"/>
      <c r="AJ1605" s="194"/>
      <c r="AL1605" s="28"/>
      <c r="AM1605" s="28"/>
      <c r="AN1605" s="28"/>
      <c r="AS1605" s="194"/>
      <c r="AU1605" s="28"/>
      <c r="AV1605" s="28"/>
      <c r="AW1605" s="28"/>
      <c r="BB1605" s="194"/>
      <c r="BD1605" s="28"/>
      <c r="BE1605" s="28"/>
      <c r="BF1605" s="28"/>
      <c r="BK1605" s="194"/>
      <c r="BM1605" s="28"/>
      <c r="BN1605" s="28"/>
      <c r="BO1605" s="28"/>
      <c r="BT1605" s="194"/>
      <c r="BV1605" s="28"/>
      <c r="BW1605" s="28"/>
      <c r="BX1605" s="28"/>
      <c r="CC1605" s="194"/>
      <c r="CE1605" s="28"/>
      <c r="CF1605" s="28"/>
      <c r="CG1605" s="28"/>
      <c r="CL1605" s="194"/>
      <c r="CN1605" s="28"/>
      <c r="CO1605" s="28"/>
      <c r="CP1605" s="28"/>
      <c r="CU1605" s="194"/>
      <c r="CW1605" s="28"/>
      <c r="CX1605" s="28"/>
      <c r="CY1605" s="28"/>
      <c r="DD1605" s="194"/>
      <c r="DF1605" s="28"/>
      <c r="DG1605" s="28"/>
      <c r="DH1605" s="28"/>
      <c r="DM1605" s="194"/>
      <c r="DO1605" s="28"/>
      <c r="DP1605" s="28"/>
      <c r="DQ1605" s="28"/>
      <c r="DV1605" s="194"/>
      <c r="DX1605" s="28"/>
      <c r="DY1605" s="28"/>
      <c r="DZ1605" s="28"/>
      <c r="EE1605" s="194"/>
      <c r="EG1605" s="28"/>
      <c r="EH1605" s="28"/>
      <c r="EI1605" s="28"/>
      <c r="EN1605" s="194"/>
      <c r="EP1605" s="28"/>
      <c r="EQ1605" s="28"/>
      <c r="ER1605" s="28"/>
      <c r="EW1605" s="194"/>
      <c r="EY1605" s="28"/>
      <c r="EZ1605" s="28"/>
      <c r="FA1605" s="28"/>
      <c r="FF1605" s="194"/>
      <c r="FH1605" s="28"/>
      <c r="FI1605" s="28"/>
      <c r="FJ1605" s="28"/>
      <c r="FO1605" s="194"/>
      <c r="FQ1605" s="28"/>
      <c r="FR1605" s="28"/>
      <c r="FS1605" s="28"/>
      <c r="FX1605" s="194"/>
      <c r="FZ1605" s="28"/>
      <c r="GA1605" s="28"/>
      <c r="GB1605" s="28"/>
      <c r="GG1605" s="194"/>
      <c r="GI1605" s="28"/>
      <c r="GJ1605" s="28"/>
      <c r="GK1605" s="28"/>
      <c r="GP1605" s="194"/>
      <c r="GR1605" s="28"/>
      <c r="GS1605" s="28"/>
      <c r="GT1605" s="28"/>
      <c r="GY1605" s="194"/>
      <c r="HA1605" s="28"/>
      <c r="HB1605" s="28"/>
      <c r="HC1605" s="28"/>
      <c r="HH1605" s="194"/>
      <c r="HJ1605" s="28"/>
      <c r="HK1605" s="28"/>
      <c r="HL1605" s="28"/>
      <c r="HQ1605" s="28"/>
      <c r="HR1605" s="28"/>
      <c r="HS1605" s="28"/>
      <c r="HT1605" s="28"/>
      <c r="HU1605" s="28"/>
      <c r="HV1605" s="28"/>
      <c r="HW1605" s="28"/>
      <c r="HX1605" s="28"/>
      <c r="HY1605" s="28"/>
      <c r="HZ1605" s="28"/>
      <c r="IA1605" s="28"/>
      <c r="IB1605" s="28"/>
      <c r="IC1605" s="28"/>
      <c r="ID1605" s="28"/>
      <c r="IE1605" s="28"/>
      <c r="IF1605" s="28"/>
      <c r="IG1605" s="28"/>
      <c r="IH1605" s="28"/>
      <c r="II1605" s="28"/>
      <c r="IJ1605" s="28"/>
      <c r="IK1605" s="28"/>
      <c r="IL1605" s="28"/>
      <c r="IM1605" s="28"/>
      <c r="IN1605" s="28"/>
      <c r="IO1605" s="28"/>
      <c r="IP1605" s="28"/>
      <c r="IQ1605" s="28"/>
      <c r="IR1605" s="28"/>
      <c r="IS1605" s="28"/>
      <c r="IT1605" s="28"/>
      <c r="IU1605" s="28"/>
      <c r="IV1605" s="28"/>
    </row>
    <row r="1606" spans="1:256" s="50" customFormat="1" ht="18.75">
      <c r="A1606" s="330" t="s">
        <v>2069</v>
      </c>
      <c r="B1606" s="417"/>
      <c r="C1606" s="417"/>
      <c r="D1606" s="1" t="s">
        <v>131</v>
      </c>
      <c r="E1606" s="50">
        <f t="shared" si="28"/>
        <v>5</v>
      </c>
      <c r="F1606" s="284">
        <f t="shared" si="29"/>
        <v>2</v>
      </c>
      <c r="I1606" s="50">
        <v>2</v>
      </c>
      <c r="N1606" s="28"/>
      <c r="R1606" s="194"/>
      <c r="T1606" s="28"/>
      <c r="U1606" s="28"/>
      <c r="V1606" s="28"/>
      <c r="AA1606" s="194"/>
      <c r="AC1606" s="28"/>
      <c r="AD1606" s="28"/>
      <c r="AE1606" s="28"/>
      <c r="AJ1606" s="194"/>
      <c r="AL1606" s="28"/>
      <c r="AM1606" s="28"/>
      <c r="AN1606" s="28"/>
      <c r="AS1606" s="194"/>
      <c r="AU1606" s="28"/>
      <c r="AV1606" s="28"/>
      <c r="AW1606" s="28"/>
      <c r="BB1606" s="194"/>
      <c r="BD1606" s="28"/>
      <c r="BE1606" s="28"/>
      <c r="BF1606" s="28"/>
      <c r="BK1606" s="194"/>
      <c r="BM1606" s="28"/>
      <c r="BN1606" s="28"/>
      <c r="BO1606" s="28"/>
      <c r="BT1606" s="194"/>
      <c r="BV1606" s="28"/>
      <c r="BW1606" s="28"/>
      <c r="BX1606" s="28"/>
      <c r="CC1606" s="194"/>
      <c r="CE1606" s="28"/>
      <c r="CF1606" s="28"/>
      <c r="CG1606" s="28"/>
      <c r="CL1606" s="194"/>
      <c r="CN1606" s="28"/>
      <c r="CO1606" s="28"/>
      <c r="CP1606" s="28"/>
      <c r="CU1606" s="194"/>
      <c r="CW1606" s="28"/>
      <c r="CX1606" s="28"/>
      <c r="CY1606" s="28"/>
      <c r="DD1606" s="194"/>
      <c r="DF1606" s="28"/>
      <c r="DG1606" s="28"/>
      <c r="DH1606" s="28"/>
      <c r="DM1606" s="194"/>
      <c r="DO1606" s="28"/>
      <c r="DP1606" s="28"/>
      <c r="DQ1606" s="28"/>
      <c r="DV1606" s="194"/>
      <c r="DX1606" s="28"/>
      <c r="DY1606" s="28"/>
      <c r="DZ1606" s="28"/>
      <c r="EE1606" s="194"/>
      <c r="EG1606" s="28"/>
      <c r="EH1606" s="28"/>
      <c r="EI1606" s="28"/>
      <c r="EN1606" s="194"/>
      <c r="EP1606" s="28"/>
      <c r="EQ1606" s="28"/>
      <c r="ER1606" s="28"/>
      <c r="EW1606" s="194"/>
      <c r="EY1606" s="28"/>
      <c r="EZ1606" s="28"/>
      <c r="FA1606" s="28"/>
      <c r="FF1606" s="194"/>
      <c r="FH1606" s="28"/>
      <c r="FI1606" s="28"/>
      <c r="FJ1606" s="28"/>
      <c r="FO1606" s="194"/>
      <c r="FQ1606" s="28"/>
      <c r="FR1606" s="28"/>
      <c r="FS1606" s="28"/>
      <c r="FX1606" s="194"/>
      <c r="FZ1606" s="28"/>
      <c r="GA1606" s="28"/>
      <c r="GB1606" s="28"/>
      <c r="GG1606" s="194"/>
      <c r="GI1606" s="28"/>
      <c r="GJ1606" s="28"/>
      <c r="GK1606" s="28"/>
      <c r="GP1606" s="194"/>
      <c r="GR1606" s="28"/>
      <c r="GS1606" s="28"/>
      <c r="GT1606" s="28"/>
      <c r="GY1606" s="194"/>
      <c r="HA1606" s="28"/>
      <c r="HB1606" s="28"/>
      <c r="HC1606" s="28"/>
      <c r="HH1606" s="194"/>
      <c r="HJ1606" s="28"/>
      <c r="HK1606" s="28"/>
      <c r="HL1606" s="28"/>
      <c r="HQ1606" s="28"/>
      <c r="HR1606" s="28"/>
      <c r="HS1606" s="28"/>
      <c r="HT1606" s="28"/>
      <c r="HU1606" s="28"/>
      <c r="HV1606" s="28"/>
      <c r="HW1606" s="28"/>
      <c r="HX1606" s="28"/>
      <c r="HY1606" s="28"/>
      <c r="HZ1606" s="28"/>
      <c r="IA1606" s="28"/>
      <c r="IB1606" s="28"/>
      <c r="IC1606" s="28"/>
      <c r="ID1606" s="28"/>
      <c r="IE1606" s="28"/>
      <c r="IF1606" s="28"/>
      <c r="IG1606" s="28"/>
      <c r="IH1606" s="28"/>
      <c r="II1606" s="28"/>
      <c r="IJ1606" s="28"/>
      <c r="IK1606" s="28"/>
      <c r="IL1606" s="28"/>
      <c r="IM1606" s="28"/>
      <c r="IN1606" s="28"/>
      <c r="IO1606" s="28"/>
      <c r="IP1606" s="28"/>
      <c r="IQ1606" s="28"/>
      <c r="IR1606" s="28"/>
      <c r="IS1606" s="28"/>
      <c r="IT1606" s="28"/>
      <c r="IU1606" s="28"/>
      <c r="IV1606" s="28"/>
    </row>
    <row r="1607" spans="1:256" s="50" customFormat="1" ht="18">
      <c r="A1607" s="330" t="s">
        <v>2095</v>
      </c>
      <c r="B1607" s="28"/>
      <c r="C1607" s="420"/>
      <c r="D1607" s="418" t="s">
        <v>129</v>
      </c>
      <c r="E1607" s="50">
        <f t="shared" si="28"/>
        <v>4</v>
      </c>
      <c r="F1607" s="284">
        <f t="shared" si="29"/>
        <v>39</v>
      </c>
      <c r="H1607" s="50">
        <v>4</v>
      </c>
      <c r="I1607" s="50">
        <v>35</v>
      </c>
      <c r="N1607" s="28"/>
      <c r="R1607" s="194"/>
      <c r="T1607" s="28"/>
      <c r="U1607" s="28"/>
      <c r="V1607" s="28"/>
      <c r="AA1607" s="194"/>
      <c r="AC1607" s="28"/>
      <c r="AD1607" s="28"/>
      <c r="AE1607" s="28"/>
      <c r="AJ1607" s="194"/>
      <c r="AL1607" s="28"/>
      <c r="AM1607" s="28"/>
      <c r="AN1607" s="28"/>
      <c r="AS1607" s="194"/>
      <c r="AU1607" s="28"/>
      <c r="AV1607" s="28"/>
      <c r="AW1607" s="28"/>
      <c r="BB1607" s="194"/>
      <c r="BD1607" s="28"/>
      <c r="BE1607" s="28"/>
      <c r="BF1607" s="28"/>
      <c r="BK1607" s="194"/>
      <c r="BM1607" s="28"/>
      <c r="BN1607" s="28"/>
      <c r="BO1607" s="28"/>
      <c r="BT1607" s="194"/>
      <c r="BV1607" s="28"/>
      <c r="BW1607" s="28"/>
      <c r="BX1607" s="28"/>
      <c r="CC1607" s="194"/>
      <c r="CE1607" s="28"/>
      <c r="CF1607" s="28"/>
      <c r="CG1607" s="28"/>
      <c r="CL1607" s="194"/>
      <c r="CN1607" s="28"/>
      <c r="CO1607" s="28"/>
      <c r="CP1607" s="28"/>
      <c r="CU1607" s="194"/>
      <c r="CW1607" s="28"/>
      <c r="CX1607" s="28"/>
      <c r="CY1607" s="28"/>
      <c r="DD1607" s="194"/>
      <c r="DF1607" s="28"/>
      <c r="DG1607" s="28"/>
      <c r="DH1607" s="28"/>
      <c r="DM1607" s="194"/>
      <c r="DO1607" s="28"/>
      <c r="DP1607" s="28"/>
      <c r="DQ1607" s="28"/>
      <c r="DV1607" s="194"/>
      <c r="DX1607" s="28"/>
      <c r="DY1607" s="28"/>
      <c r="DZ1607" s="28"/>
      <c r="EE1607" s="194"/>
      <c r="EG1607" s="28"/>
      <c r="EH1607" s="28"/>
      <c r="EI1607" s="28"/>
      <c r="EN1607" s="194"/>
      <c r="EP1607" s="28"/>
      <c r="EQ1607" s="28"/>
      <c r="ER1607" s="28"/>
      <c r="EW1607" s="194"/>
      <c r="EY1607" s="28"/>
      <c r="EZ1607" s="28"/>
      <c r="FA1607" s="28"/>
      <c r="FF1607" s="194"/>
      <c r="FH1607" s="28"/>
      <c r="FI1607" s="28"/>
      <c r="FJ1607" s="28"/>
      <c r="FO1607" s="194"/>
      <c r="FQ1607" s="28"/>
      <c r="FR1607" s="28"/>
      <c r="FS1607" s="28"/>
      <c r="FX1607" s="194"/>
      <c r="FZ1607" s="28"/>
      <c r="GA1607" s="28"/>
      <c r="GB1607" s="28"/>
      <c r="GG1607" s="194"/>
      <c r="GI1607" s="28"/>
      <c r="GJ1607" s="28"/>
      <c r="GK1607" s="28"/>
      <c r="GP1607" s="194"/>
      <c r="GR1607" s="28"/>
      <c r="GS1607" s="28"/>
      <c r="GT1607" s="28"/>
      <c r="GY1607" s="194"/>
      <c r="HA1607" s="28"/>
      <c r="HB1607" s="28"/>
      <c r="HC1607" s="28"/>
      <c r="HH1607" s="194"/>
      <c r="HJ1607" s="28"/>
      <c r="HK1607" s="28"/>
      <c r="HL1607" s="28"/>
      <c r="HQ1607" s="28"/>
      <c r="HR1607" s="28"/>
      <c r="HS1607" s="28"/>
      <c r="HT1607" s="28"/>
      <c r="HU1607" s="28"/>
      <c r="HV1607" s="28"/>
      <c r="HW1607" s="28"/>
      <c r="HX1607" s="28"/>
      <c r="HY1607" s="28"/>
      <c r="HZ1607" s="28"/>
      <c r="IA1607" s="28"/>
      <c r="IB1607" s="28"/>
      <c r="IC1607" s="28"/>
      <c r="ID1607" s="28"/>
      <c r="IE1607" s="28"/>
      <c r="IF1607" s="28"/>
      <c r="IG1607" s="28"/>
      <c r="IH1607" s="28"/>
      <c r="II1607" s="28"/>
      <c r="IJ1607" s="28"/>
      <c r="IK1607" s="28"/>
      <c r="IL1607" s="28"/>
      <c r="IM1607" s="28"/>
      <c r="IN1607" s="28"/>
      <c r="IO1607" s="28"/>
      <c r="IP1607" s="28"/>
      <c r="IQ1607" s="28"/>
      <c r="IR1607" s="28"/>
      <c r="IS1607" s="28"/>
      <c r="IT1607" s="28"/>
      <c r="IU1607" s="28"/>
      <c r="IV1607" s="28"/>
    </row>
    <row r="1608" spans="1:256" s="50" customFormat="1" ht="18">
      <c r="A1608" s="206" t="s">
        <v>2849</v>
      </c>
      <c r="B1608" s="28"/>
      <c r="C1608" s="275"/>
      <c r="D1608" s="418" t="s">
        <v>129</v>
      </c>
      <c r="E1608" s="50">
        <f t="shared" si="28"/>
        <v>9</v>
      </c>
      <c r="F1608" s="284">
        <f t="shared" si="29"/>
        <v>63</v>
      </c>
      <c r="H1608" s="50">
        <v>37</v>
      </c>
      <c r="J1608" s="50">
        <v>26</v>
      </c>
      <c r="N1608" s="28"/>
      <c r="R1608" s="194"/>
      <c r="T1608" s="28"/>
      <c r="U1608" s="28"/>
      <c r="V1608" s="28"/>
      <c r="AA1608" s="194"/>
      <c r="AC1608" s="28"/>
      <c r="AD1608" s="28"/>
      <c r="AE1608" s="28"/>
      <c r="AJ1608" s="194"/>
      <c r="AL1608" s="28"/>
      <c r="AM1608" s="28"/>
      <c r="AN1608" s="28"/>
      <c r="AS1608" s="194"/>
      <c r="AU1608" s="28"/>
      <c r="AV1608" s="28"/>
      <c r="AW1608" s="28"/>
      <c r="BB1608" s="194"/>
      <c r="BD1608" s="28"/>
      <c r="BE1608" s="28"/>
      <c r="BF1608" s="28"/>
      <c r="BK1608" s="194"/>
      <c r="BM1608" s="28"/>
      <c r="BN1608" s="28"/>
      <c r="BO1608" s="28"/>
      <c r="BT1608" s="194"/>
      <c r="BV1608" s="28"/>
      <c r="BW1608" s="28"/>
      <c r="BX1608" s="28"/>
      <c r="CC1608" s="194"/>
      <c r="CE1608" s="28"/>
      <c r="CF1608" s="28"/>
      <c r="CG1608" s="28"/>
      <c r="CL1608" s="194"/>
      <c r="CN1608" s="28"/>
      <c r="CO1608" s="28"/>
      <c r="CP1608" s="28"/>
      <c r="CU1608" s="194"/>
      <c r="CW1608" s="28"/>
      <c r="CX1608" s="28"/>
      <c r="CY1608" s="28"/>
      <c r="DD1608" s="194"/>
      <c r="DF1608" s="28"/>
      <c r="DG1608" s="28"/>
      <c r="DH1608" s="28"/>
      <c r="DM1608" s="194"/>
      <c r="DO1608" s="28"/>
      <c r="DP1608" s="28"/>
      <c r="DQ1608" s="28"/>
      <c r="DV1608" s="194"/>
      <c r="DX1608" s="28"/>
      <c r="DY1608" s="28"/>
      <c r="DZ1608" s="28"/>
      <c r="EE1608" s="194"/>
      <c r="EG1608" s="28"/>
      <c r="EH1608" s="28"/>
      <c r="EI1608" s="28"/>
      <c r="EN1608" s="194"/>
      <c r="EP1608" s="28"/>
      <c r="EQ1608" s="28"/>
      <c r="ER1608" s="28"/>
      <c r="EW1608" s="194"/>
      <c r="EY1608" s="28"/>
      <c r="EZ1608" s="28"/>
      <c r="FA1608" s="28"/>
      <c r="FF1608" s="194"/>
      <c r="FH1608" s="28"/>
      <c r="FI1608" s="28"/>
      <c r="FJ1608" s="28"/>
      <c r="FO1608" s="194"/>
      <c r="FQ1608" s="28"/>
      <c r="FR1608" s="28"/>
      <c r="FS1608" s="28"/>
      <c r="FX1608" s="194"/>
      <c r="FZ1608" s="28"/>
      <c r="GA1608" s="28"/>
      <c r="GB1608" s="28"/>
      <c r="GG1608" s="194"/>
      <c r="GI1608" s="28"/>
      <c r="GJ1608" s="28"/>
      <c r="GK1608" s="28"/>
      <c r="GP1608" s="194"/>
      <c r="GR1608" s="28"/>
      <c r="GS1608" s="28"/>
      <c r="GT1608" s="28"/>
      <c r="GY1608" s="194"/>
      <c r="HA1608" s="28"/>
      <c r="HB1608" s="28"/>
      <c r="HC1608" s="28"/>
      <c r="HH1608" s="194"/>
      <c r="HJ1608" s="28"/>
      <c r="HK1608" s="28"/>
      <c r="HL1608" s="28"/>
      <c r="HQ1608" s="28"/>
      <c r="HR1608" s="28"/>
      <c r="HS1608" s="28"/>
      <c r="HT1608" s="28"/>
      <c r="HU1608" s="28"/>
      <c r="HV1608" s="28"/>
      <c r="HW1608" s="28"/>
      <c r="HX1608" s="28"/>
      <c r="HY1608" s="28"/>
      <c r="HZ1608" s="28"/>
      <c r="IA1608" s="28"/>
      <c r="IB1608" s="28"/>
      <c r="IC1608" s="28"/>
      <c r="ID1608" s="28"/>
      <c r="IE1608" s="28"/>
      <c r="IF1608" s="28"/>
      <c r="IG1608" s="28"/>
      <c r="IH1608" s="28"/>
      <c r="II1608" s="28"/>
      <c r="IJ1608" s="28"/>
      <c r="IK1608" s="28"/>
      <c r="IL1608" s="28"/>
      <c r="IM1608" s="28"/>
      <c r="IN1608" s="28"/>
      <c r="IO1608" s="28"/>
      <c r="IP1608" s="28"/>
      <c r="IQ1608" s="28"/>
      <c r="IR1608" s="28"/>
      <c r="IS1608" s="28"/>
      <c r="IT1608" s="28"/>
      <c r="IU1608" s="28"/>
      <c r="IV1608" s="28"/>
    </row>
    <row r="1609" spans="1:256" s="50" customFormat="1" ht="18">
      <c r="A1609" s="330" t="s">
        <v>553</v>
      </c>
      <c r="B1609" s="420"/>
      <c r="C1609" s="420"/>
      <c r="D1609" s="418" t="s">
        <v>132</v>
      </c>
      <c r="E1609" s="50">
        <f t="shared" si="28"/>
        <v>8</v>
      </c>
      <c r="F1609" s="284">
        <f t="shared" si="29"/>
        <v>0</v>
      </c>
      <c r="N1609" s="28"/>
      <c r="R1609" s="194"/>
      <c r="T1609" s="28"/>
      <c r="U1609" s="28"/>
      <c r="V1609" s="28"/>
      <c r="AA1609" s="194"/>
      <c r="AC1609" s="28"/>
      <c r="AD1609" s="28"/>
      <c r="AE1609" s="28"/>
      <c r="AJ1609" s="194"/>
      <c r="AL1609" s="28"/>
      <c r="AM1609" s="28"/>
      <c r="AN1609" s="28"/>
      <c r="AS1609" s="194"/>
      <c r="AU1609" s="28"/>
      <c r="AV1609" s="28"/>
      <c r="AW1609" s="28"/>
      <c r="BB1609" s="194"/>
      <c r="BD1609" s="28"/>
      <c r="BE1609" s="28"/>
      <c r="BF1609" s="28"/>
      <c r="BK1609" s="194"/>
      <c r="BM1609" s="28"/>
      <c r="BN1609" s="28"/>
      <c r="BO1609" s="28"/>
      <c r="BT1609" s="194"/>
      <c r="BV1609" s="28"/>
      <c r="BW1609" s="28"/>
      <c r="BX1609" s="28"/>
      <c r="CC1609" s="194"/>
      <c r="CE1609" s="28"/>
      <c r="CF1609" s="28"/>
      <c r="CG1609" s="28"/>
      <c r="CL1609" s="194"/>
      <c r="CN1609" s="28"/>
      <c r="CO1609" s="28"/>
      <c r="CP1609" s="28"/>
      <c r="CU1609" s="194"/>
      <c r="CW1609" s="28"/>
      <c r="CX1609" s="28"/>
      <c r="CY1609" s="28"/>
      <c r="DD1609" s="194"/>
      <c r="DF1609" s="28"/>
      <c r="DG1609" s="28"/>
      <c r="DH1609" s="28"/>
      <c r="DM1609" s="194"/>
      <c r="DO1609" s="28"/>
      <c r="DP1609" s="28"/>
      <c r="DQ1609" s="28"/>
      <c r="DV1609" s="194"/>
      <c r="DX1609" s="28"/>
      <c r="DY1609" s="28"/>
      <c r="DZ1609" s="28"/>
      <c r="EE1609" s="194"/>
      <c r="EG1609" s="28"/>
      <c r="EH1609" s="28"/>
      <c r="EI1609" s="28"/>
      <c r="EN1609" s="194"/>
      <c r="EP1609" s="28"/>
      <c r="EQ1609" s="28"/>
      <c r="ER1609" s="28"/>
      <c r="EW1609" s="194"/>
      <c r="EY1609" s="28"/>
      <c r="EZ1609" s="28"/>
      <c r="FA1609" s="28"/>
      <c r="FF1609" s="194"/>
      <c r="FH1609" s="28"/>
      <c r="FI1609" s="28"/>
      <c r="FJ1609" s="28"/>
      <c r="FO1609" s="194"/>
      <c r="FQ1609" s="28"/>
      <c r="FR1609" s="28"/>
      <c r="FS1609" s="28"/>
      <c r="FX1609" s="194"/>
      <c r="FZ1609" s="28"/>
      <c r="GA1609" s="28"/>
      <c r="GB1609" s="28"/>
      <c r="GG1609" s="194"/>
      <c r="GI1609" s="28"/>
      <c r="GJ1609" s="28"/>
      <c r="GK1609" s="28"/>
      <c r="GP1609" s="194"/>
      <c r="GR1609" s="28"/>
      <c r="GS1609" s="28"/>
      <c r="GT1609" s="28"/>
      <c r="GY1609" s="194"/>
      <c r="HA1609" s="28"/>
      <c r="HB1609" s="28"/>
      <c r="HC1609" s="28"/>
      <c r="HH1609" s="194"/>
      <c r="HJ1609" s="28"/>
      <c r="HK1609" s="28"/>
      <c r="HL1609" s="28"/>
      <c r="HQ1609" s="28"/>
      <c r="HR1609" s="28"/>
      <c r="HS1609" s="28"/>
      <c r="HT1609" s="28"/>
      <c r="HU1609" s="28"/>
      <c r="HV1609" s="28"/>
      <c r="HW1609" s="28"/>
      <c r="HX1609" s="28"/>
      <c r="HY1609" s="28"/>
      <c r="HZ1609" s="28"/>
      <c r="IA1609" s="28"/>
      <c r="IB1609" s="28"/>
      <c r="IC1609" s="28"/>
      <c r="ID1609" s="28"/>
      <c r="IE1609" s="28"/>
      <c r="IF1609" s="28"/>
      <c r="IG1609" s="28"/>
      <c r="IH1609" s="28"/>
      <c r="II1609" s="28"/>
      <c r="IJ1609" s="28"/>
      <c r="IK1609" s="28"/>
      <c r="IL1609" s="28"/>
      <c r="IM1609" s="28"/>
      <c r="IN1609" s="28"/>
      <c r="IO1609" s="28"/>
      <c r="IP1609" s="28"/>
      <c r="IQ1609" s="28"/>
      <c r="IR1609" s="28"/>
      <c r="IS1609" s="28"/>
      <c r="IT1609" s="28"/>
      <c r="IU1609" s="28"/>
      <c r="IV1609" s="28"/>
    </row>
    <row r="1610" spans="1:256" s="50" customFormat="1" ht="18">
      <c r="A1610" s="330" t="s">
        <v>1713</v>
      </c>
      <c r="B1610" s="28"/>
      <c r="C1610" s="275"/>
      <c r="D1610" s="418" t="s">
        <v>129</v>
      </c>
      <c r="E1610" s="50">
        <f t="shared" si="28"/>
        <v>0</v>
      </c>
      <c r="F1610" s="284">
        <f t="shared" si="29"/>
        <v>0</v>
      </c>
      <c r="H1610" s="456"/>
      <c r="L1610" s="28"/>
      <c r="N1610" s="28"/>
      <c r="R1610" s="194"/>
      <c r="T1610" s="28"/>
      <c r="U1610" s="28"/>
      <c r="V1610" s="28"/>
      <c r="AA1610" s="194"/>
      <c r="AC1610" s="28"/>
      <c r="AD1610" s="28"/>
      <c r="AE1610" s="28"/>
      <c r="AJ1610" s="194"/>
      <c r="AL1610" s="28"/>
      <c r="AM1610" s="28"/>
      <c r="AN1610" s="28"/>
      <c r="AS1610" s="194"/>
      <c r="AU1610" s="28"/>
      <c r="AV1610" s="28"/>
      <c r="AW1610" s="28"/>
      <c r="BB1610" s="194"/>
      <c r="BD1610" s="28"/>
      <c r="BE1610" s="28"/>
      <c r="BF1610" s="28"/>
      <c r="BK1610" s="194"/>
      <c r="BM1610" s="28"/>
      <c r="BN1610" s="28"/>
      <c r="BO1610" s="28"/>
      <c r="BT1610" s="194"/>
      <c r="BV1610" s="28"/>
      <c r="BW1610" s="28"/>
      <c r="BX1610" s="28"/>
      <c r="CC1610" s="194"/>
      <c r="CE1610" s="28"/>
      <c r="CF1610" s="28"/>
      <c r="CG1610" s="28"/>
      <c r="CL1610" s="194"/>
      <c r="CN1610" s="28"/>
      <c r="CO1610" s="28"/>
      <c r="CP1610" s="28"/>
      <c r="CU1610" s="194"/>
      <c r="CW1610" s="28"/>
      <c r="CX1610" s="28"/>
      <c r="CY1610" s="28"/>
      <c r="DD1610" s="194"/>
      <c r="DF1610" s="28"/>
      <c r="DG1610" s="28"/>
      <c r="DH1610" s="28"/>
      <c r="DM1610" s="194"/>
      <c r="DO1610" s="28"/>
      <c r="DP1610" s="28"/>
      <c r="DQ1610" s="28"/>
      <c r="DV1610" s="194"/>
      <c r="DX1610" s="28"/>
      <c r="DY1610" s="28"/>
      <c r="DZ1610" s="28"/>
      <c r="EE1610" s="194"/>
      <c r="EG1610" s="28"/>
      <c r="EH1610" s="28"/>
      <c r="EI1610" s="28"/>
      <c r="EN1610" s="194"/>
      <c r="EP1610" s="28"/>
      <c r="EQ1610" s="28"/>
      <c r="ER1610" s="28"/>
      <c r="EW1610" s="194"/>
      <c r="EY1610" s="28"/>
      <c r="EZ1610" s="28"/>
      <c r="FA1610" s="28"/>
      <c r="FF1610" s="194"/>
      <c r="FH1610" s="28"/>
      <c r="FI1610" s="28"/>
      <c r="FJ1610" s="28"/>
      <c r="FO1610" s="194"/>
      <c r="FQ1610" s="28"/>
      <c r="FR1610" s="28"/>
      <c r="FS1610" s="28"/>
      <c r="FX1610" s="194"/>
      <c r="FZ1610" s="28"/>
      <c r="GA1610" s="28"/>
      <c r="GB1610" s="28"/>
      <c r="GG1610" s="194"/>
      <c r="GI1610" s="28"/>
      <c r="GJ1610" s="28"/>
      <c r="GK1610" s="28"/>
      <c r="GP1610" s="194"/>
      <c r="GR1610" s="28"/>
      <c r="GS1610" s="28"/>
      <c r="GT1610" s="28"/>
      <c r="GY1610" s="194"/>
      <c r="HA1610" s="28"/>
      <c r="HB1610" s="28"/>
      <c r="HC1610" s="28"/>
      <c r="HH1610" s="194"/>
      <c r="HJ1610" s="28"/>
      <c r="HK1610" s="28"/>
      <c r="HL1610" s="28"/>
      <c r="HQ1610" s="28"/>
      <c r="HR1610" s="28"/>
      <c r="HS1610" s="28"/>
      <c r="HT1610" s="28"/>
      <c r="HU1610" s="28"/>
      <c r="HV1610" s="28"/>
      <c r="HW1610" s="28"/>
      <c r="HX1610" s="28"/>
      <c r="HY1610" s="28"/>
      <c r="HZ1610" s="28"/>
      <c r="IA1610" s="28"/>
      <c r="IB1610" s="28"/>
      <c r="IC1610" s="28"/>
      <c r="ID1610" s="28"/>
      <c r="IE1610" s="28"/>
      <c r="IF1610" s="28"/>
      <c r="IG1610" s="28"/>
      <c r="IH1610" s="28"/>
      <c r="II1610" s="28"/>
      <c r="IJ1610" s="28"/>
      <c r="IK1610" s="28"/>
      <c r="IL1610" s="28"/>
      <c r="IM1610" s="28"/>
      <c r="IN1610" s="28"/>
      <c r="IO1610" s="28"/>
      <c r="IP1610" s="28"/>
      <c r="IQ1610" s="28"/>
      <c r="IR1610" s="28"/>
      <c r="IS1610" s="28"/>
      <c r="IT1610" s="28"/>
      <c r="IU1610" s="28"/>
      <c r="IV1610" s="28"/>
    </row>
    <row r="1611" spans="1:256" s="50" customFormat="1" ht="18.75">
      <c r="A1611" s="330" t="s">
        <v>675</v>
      </c>
      <c r="B1611" s="279"/>
      <c r="C1611" s="417"/>
      <c r="D1611" s="418" t="s">
        <v>134</v>
      </c>
      <c r="E1611" s="50">
        <f t="shared" si="28"/>
        <v>6</v>
      </c>
      <c r="F1611" s="284">
        <f t="shared" si="29"/>
        <v>50</v>
      </c>
      <c r="H1611" s="50">
        <v>45</v>
      </c>
      <c r="I1611" s="50">
        <v>2</v>
      </c>
      <c r="J1611" s="50">
        <v>3</v>
      </c>
      <c r="N1611" s="28"/>
      <c r="R1611" s="194"/>
      <c r="T1611" s="28"/>
      <c r="U1611" s="28"/>
      <c r="V1611" s="28"/>
      <c r="AA1611" s="194"/>
      <c r="AC1611" s="28"/>
      <c r="AD1611" s="28"/>
      <c r="AE1611" s="28"/>
      <c r="AJ1611" s="194"/>
      <c r="AL1611" s="28"/>
      <c r="AM1611" s="28"/>
      <c r="AN1611" s="28"/>
      <c r="AS1611" s="194"/>
      <c r="AU1611" s="28"/>
      <c r="AV1611" s="28"/>
      <c r="AW1611" s="28"/>
      <c r="BB1611" s="194"/>
      <c r="BD1611" s="28"/>
      <c r="BE1611" s="28"/>
      <c r="BF1611" s="28"/>
      <c r="BK1611" s="194"/>
      <c r="BM1611" s="28"/>
      <c r="BN1611" s="28"/>
      <c r="BO1611" s="28"/>
      <c r="BT1611" s="194"/>
      <c r="BV1611" s="28"/>
      <c r="BW1611" s="28"/>
      <c r="BX1611" s="28"/>
      <c r="CC1611" s="194"/>
      <c r="CE1611" s="28"/>
      <c r="CF1611" s="28"/>
      <c r="CG1611" s="28"/>
      <c r="CL1611" s="194"/>
      <c r="CN1611" s="28"/>
      <c r="CO1611" s="28"/>
      <c r="CP1611" s="28"/>
      <c r="CU1611" s="194"/>
      <c r="CW1611" s="28"/>
      <c r="CX1611" s="28"/>
      <c r="CY1611" s="28"/>
      <c r="DD1611" s="194"/>
      <c r="DF1611" s="28"/>
      <c r="DG1611" s="28"/>
      <c r="DH1611" s="28"/>
      <c r="DM1611" s="194"/>
      <c r="DO1611" s="28"/>
      <c r="DP1611" s="28"/>
      <c r="DQ1611" s="28"/>
      <c r="DV1611" s="194"/>
      <c r="DX1611" s="28"/>
      <c r="DY1611" s="28"/>
      <c r="DZ1611" s="28"/>
      <c r="EE1611" s="194"/>
      <c r="EG1611" s="28"/>
      <c r="EH1611" s="28"/>
      <c r="EI1611" s="28"/>
      <c r="EN1611" s="194"/>
      <c r="EP1611" s="28"/>
      <c r="EQ1611" s="28"/>
      <c r="ER1611" s="28"/>
      <c r="EW1611" s="194"/>
      <c r="EY1611" s="28"/>
      <c r="EZ1611" s="28"/>
      <c r="FA1611" s="28"/>
      <c r="FF1611" s="194"/>
      <c r="FH1611" s="28"/>
      <c r="FI1611" s="28"/>
      <c r="FJ1611" s="28"/>
      <c r="FO1611" s="194"/>
      <c r="FQ1611" s="28"/>
      <c r="FR1611" s="28"/>
      <c r="FS1611" s="28"/>
      <c r="FX1611" s="194"/>
      <c r="FZ1611" s="28"/>
      <c r="GA1611" s="28"/>
      <c r="GB1611" s="28"/>
      <c r="GG1611" s="194"/>
      <c r="GI1611" s="28"/>
      <c r="GJ1611" s="28"/>
      <c r="GK1611" s="28"/>
      <c r="GP1611" s="194"/>
      <c r="GR1611" s="28"/>
      <c r="GS1611" s="28"/>
      <c r="GT1611" s="28"/>
      <c r="GY1611" s="194"/>
      <c r="HA1611" s="28"/>
      <c r="HB1611" s="28"/>
      <c r="HC1611" s="28"/>
      <c r="HH1611" s="194"/>
      <c r="HJ1611" s="28"/>
      <c r="HK1611" s="28"/>
      <c r="HL1611" s="28"/>
      <c r="HQ1611" s="28"/>
      <c r="HR1611" s="28"/>
      <c r="HS1611" s="28"/>
      <c r="HT1611" s="28"/>
      <c r="HU1611" s="28"/>
      <c r="HV1611" s="28"/>
      <c r="HW1611" s="28"/>
      <c r="HX1611" s="28"/>
      <c r="HY1611" s="28"/>
      <c r="HZ1611" s="28"/>
      <c r="IA1611" s="28"/>
      <c r="IB1611" s="28"/>
      <c r="IC1611" s="28"/>
      <c r="ID1611" s="28"/>
      <c r="IE1611" s="28"/>
      <c r="IF1611" s="28"/>
      <c r="IG1611" s="28"/>
      <c r="IH1611" s="28"/>
      <c r="II1611" s="28"/>
      <c r="IJ1611" s="28"/>
      <c r="IK1611" s="28"/>
      <c r="IL1611" s="28"/>
      <c r="IM1611" s="28"/>
      <c r="IN1611" s="28"/>
      <c r="IO1611" s="28"/>
      <c r="IP1611" s="28"/>
      <c r="IQ1611" s="28"/>
      <c r="IR1611" s="28"/>
      <c r="IS1611" s="28"/>
      <c r="IT1611" s="28"/>
      <c r="IU1611" s="28"/>
      <c r="IV1611" s="28"/>
    </row>
    <row r="1612" spans="1:256" s="50" customFormat="1" ht="18">
      <c r="A1612" s="330" t="s">
        <v>2067</v>
      </c>
      <c r="B1612" s="420"/>
      <c r="C1612" s="420"/>
      <c r="D1612" s="418" t="s">
        <v>135</v>
      </c>
      <c r="E1612" s="50">
        <f t="shared" si="28"/>
        <v>3</v>
      </c>
      <c r="F1612" s="284">
        <f t="shared" si="29"/>
        <v>200</v>
      </c>
      <c r="H1612" s="50">
        <v>143</v>
      </c>
      <c r="I1612" s="50">
        <v>36</v>
      </c>
      <c r="J1612" s="50">
        <v>21</v>
      </c>
      <c r="N1612" s="28"/>
      <c r="R1612" s="194"/>
      <c r="T1612" s="28"/>
      <c r="U1612" s="28"/>
      <c r="V1612" s="28"/>
      <c r="AA1612" s="194"/>
      <c r="AC1612" s="28"/>
      <c r="AD1612" s="28"/>
      <c r="AE1612" s="28"/>
      <c r="AJ1612" s="194"/>
      <c r="AL1612" s="28"/>
      <c r="AM1612" s="28"/>
      <c r="AN1612" s="28"/>
      <c r="AS1612" s="194"/>
      <c r="AU1612" s="28"/>
      <c r="AV1612" s="28"/>
      <c r="AW1612" s="28"/>
      <c r="BB1612" s="194"/>
      <c r="BD1612" s="28"/>
      <c r="BE1612" s="28"/>
      <c r="BF1612" s="28"/>
      <c r="BK1612" s="194"/>
      <c r="BM1612" s="28"/>
      <c r="BN1612" s="28"/>
      <c r="BO1612" s="28"/>
      <c r="BT1612" s="194"/>
      <c r="BV1612" s="28"/>
      <c r="BW1612" s="28"/>
      <c r="BX1612" s="28"/>
      <c r="CC1612" s="194"/>
      <c r="CE1612" s="28"/>
      <c r="CF1612" s="28"/>
      <c r="CG1612" s="28"/>
      <c r="CL1612" s="194"/>
      <c r="CN1612" s="28"/>
      <c r="CO1612" s="28"/>
      <c r="CP1612" s="28"/>
      <c r="CU1612" s="194"/>
      <c r="CW1612" s="28"/>
      <c r="CX1612" s="28"/>
      <c r="CY1612" s="28"/>
      <c r="DD1612" s="194"/>
      <c r="DF1612" s="28"/>
      <c r="DG1612" s="28"/>
      <c r="DH1612" s="28"/>
      <c r="DM1612" s="194"/>
      <c r="DO1612" s="28"/>
      <c r="DP1612" s="28"/>
      <c r="DQ1612" s="28"/>
      <c r="DV1612" s="194"/>
      <c r="DX1612" s="28"/>
      <c r="DY1612" s="28"/>
      <c r="DZ1612" s="28"/>
      <c r="EE1612" s="194"/>
      <c r="EG1612" s="28"/>
      <c r="EH1612" s="28"/>
      <c r="EI1612" s="28"/>
      <c r="EN1612" s="194"/>
      <c r="EP1612" s="28"/>
      <c r="EQ1612" s="28"/>
      <c r="ER1612" s="28"/>
      <c r="EW1612" s="194"/>
      <c r="EY1612" s="28"/>
      <c r="EZ1612" s="28"/>
      <c r="FA1612" s="28"/>
      <c r="FF1612" s="194"/>
      <c r="FH1612" s="28"/>
      <c r="FI1612" s="28"/>
      <c r="FJ1612" s="28"/>
      <c r="FO1612" s="194"/>
      <c r="FQ1612" s="28"/>
      <c r="FR1612" s="28"/>
      <c r="FS1612" s="28"/>
      <c r="FX1612" s="194"/>
      <c r="FZ1612" s="28"/>
      <c r="GA1612" s="28"/>
      <c r="GB1612" s="28"/>
      <c r="GG1612" s="194"/>
      <c r="GI1612" s="28"/>
      <c r="GJ1612" s="28"/>
      <c r="GK1612" s="28"/>
      <c r="GP1612" s="194"/>
      <c r="GR1612" s="28"/>
      <c r="GS1612" s="28"/>
      <c r="GT1612" s="28"/>
      <c r="GY1612" s="194"/>
      <c r="HA1612" s="28"/>
      <c r="HB1612" s="28"/>
      <c r="HC1612" s="28"/>
      <c r="HH1612" s="194"/>
      <c r="HJ1612" s="28"/>
      <c r="HK1612" s="28"/>
      <c r="HL1612" s="28"/>
      <c r="HQ1612" s="28"/>
      <c r="HR1612" s="28"/>
      <c r="HS1612" s="28"/>
      <c r="HT1612" s="28"/>
      <c r="HU1612" s="28"/>
      <c r="HV1612" s="28"/>
      <c r="HW1612" s="28"/>
      <c r="HX1612" s="28"/>
      <c r="HY1612" s="28"/>
      <c r="HZ1612" s="28"/>
      <c r="IA1612" s="28"/>
      <c r="IB1612" s="28"/>
      <c r="IC1612" s="28"/>
      <c r="ID1612" s="28"/>
      <c r="IE1612" s="28"/>
      <c r="IF1612" s="28"/>
      <c r="IG1612" s="28"/>
      <c r="IH1612" s="28"/>
      <c r="II1612" s="28"/>
      <c r="IJ1612" s="28"/>
      <c r="IK1612" s="28"/>
      <c r="IL1612" s="28"/>
      <c r="IM1612" s="28"/>
      <c r="IN1612" s="28"/>
      <c r="IO1612" s="28"/>
      <c r="IP1612" s="28"/>
      <c r="IQ1612" s="28"/>
      <c r="IR1612" s="28"/>
      <c r="IS1612" s="28"/>
      <c r="IT1612" s="28"/>
      <c r="IU1612" s="28"/>
      <c r="IV1612" s="28"/>
    </row>
    <row r="1613" spans="1:256" s="50" customFormat="1" ht="18">
      <c r="A1613" s="330" t="s">
        <v>587</v>
      </c>
      <c r="B1613" s="28"/>
      <c r="C1613" s="420"/>
      <c r="D1613" s="418" t="s">
        <v>129</v>
      </c>
      <c r="E1613" s="50">
        <f t="shared" si="28"/>
        <v>8</v>
      </c>
      <c r="F1613" s="284">
        <f t="shared" si="29"/>
        <v>135</v>
      </c>
      <c r="H1613" s="50">
        <v>100</v>
      </c>
      <c r="I1613" s="50">
        <v>35</v>
      </c>
      <c r="L1613" s="28"/>
      <c r="N1613" s="28"/>
      <c r="R1613" s="194"/>
      <c r="T1613" s="28"/>
      <c r="U1613" s="28"/>
      <c r="V1613" s="28"/>
      <c r="AA1613" s="194"/>
      <c r="AC1613" s="28"/>
      <c r="AD1613" s="28"/>
      <c r="AE1613" s="28"/>
      <c r="AJ1613" s="194"/>
      <c r="AL1613" s="28"/>
      <c r="AM1613" s="28"/>
      <c r="AN1613" s="28"/>
      <c r="AS1613" s="194"/>
      <c r="AU1613" s="28"/>
      <c r="AV1613" s="28"/>
      <c r="AW1613" s="28"/>
      <c r="BB1613" s="194"/>
      <c r="BD1613" s="28"/>
      <c r="BE1613" s="28"/>
      <c r="BF1613" s="28"/>
      <c r="BK1613" s="194"/>
      <c r="BM1613" s="28"/>
      <c r="BN1613" s="28"/>
      <c r="BO1613" s="28"/>
      <c r="BT1613" s="194"/>
      <c r="BV1613" s="28"/>
      <c r="BW1613" s="28"/>
      <c r="BX1613" s="28"/>
      <c r="CC1613" s="194"/>
      <c r="CE1613" s="28"/>
      <c r="CF1613" s="28"/>
      <c r="CG1613" s="28"/>
      <c r="CL1613" s="194"/>
      <c r="CN1613" s="28"/>
      <c r="CO1613" s="28"/>
      <c r="CP1613" s="28"/>
      <c r="CU1613" s="194"/>
      <c r="CW1613" s="28"/>
      <c r="CX1613" s="28"/>
      <c r="CY1613" s="28"/>
      <c r="DD1613" s="194"/>
      <c r="DF1613" s="28"/>
      <c r="DG1613" s="28"/>
      <c r="DH1613" s="28"/>
      <c r="DM1613" s="194"/>
      <c r="DO1613" s="28"/>
      <c r="DP1613" s="28"/>
      <c r="DQ1613" s="28"/>
      <c r="DV1613" s="194"/>
      <c r="DX1613" s="28"/>
      <c r="DY1613" s="28"/>
      <c r="DZ1613" s="28"/>
      <c r="EE1613" s="194"/>
      <c r="EG1613" s="28"/>
      <c r="EH1613" s="28"/>
      <c r="EI1613" s="28"/>
      <c r="EN1613" s="194"/>
      <c r="EP1613" s="28"/>
      <c r="EQ1613" s="28"/>
      <c r="ER1613" s="28"/>
      <c r="EW1613" s="194"/>
      <c r="EY1613" s="28"/>
      <c r="EZ1613" s="28"/>
      <c r="FA1613" s="28"/>
      <c r="FF1613" s="194"/>
      <c r="FH1613" s="28"/>
      <c r="FI1613" s="28"/>
      <c r="FJ1613" s="28"/>
      <c r="FO1613" s="194"/>
      <c r="FQ1613" s="28"/>
      <c r="FR1613" s="28"/>
      <c r="FS1613" s="28"/>
      <c r="FX1613" s="194"/>
      <c r="FZ1613" s="28"/>
      <c r="GA1613" s="28"/>
      <c r="GB1613" s="28"/>
      <c r="GG1613" s="194"/>
      <c r="GI1613" s="28"/>
      <c r="GJ1613" s="28"/>
      <c r="GK1613" s="28"/>
      <c r="GP1613" s="194"/>
      <c r="GR1613" s="28"/>
      <c r="GS1613" s="28"/>
      <c r="GT1613" s="28"/>
      <c r="GY1613" s="194"/>
      <c r="HA1613" s="28"/>
      <c r="HB1613" s="28"/>
      <c r="HC1613" s="28"/>
      <c r="HH1613" s="194"/>
      <c r="HJ1613" s="28"/>
      <c r="HK1613" s="28"/>
      <c r="HL1613" s="28"/>
      <c r="HQ1613" s="28"/>
      <c r="HR1613" s="28"/>
      <c r="HS1613" s="28"/>
      <c r="HT1613" s="28"/>
      <c r="HU1613" s="28"/>
      <c r="HV1613" s="28"/>
      <c r="HW1613" s="28"/>
      <c r="HX1613" s="28"/>
      <c r="HY1613" s="28"/>
      <c r="HZ1613" s="28"/>
      <c r="IA1613" s="28"/>
      <c r="IB1613" s="28"/>
      <c r="IC1613" s="28"/>
      <c r="ID1613" s="28"/>
      <c r="IE1613" s="28"/>
      <c r="IF1613" s="28"/>
      <c r="IG1613" s="28"/>
      <c r="IH1613" s="28"/>
      <c r="II1613" s="28"/>
      <c r="IJ1613" s="28"/>
      <c r="IK1613" s="28"/>
      <c r="IL1613" s="28"/>
      <c r="IM1613" s="28"/>
      <c r="IN1613" s="28"/>
      <c r="IO1613" s="28"/>
      <c r="IP1613" s="28"/>
      <c r="IQ1613" s="28"/>
      <c r="IR1613" s="28"/>
      <c r="IS1613" s="28"/>
      <c r="IT1613" s="28"/>
      <c r="IU1613" s="28"/>
      <c r="IV1613" s="28"/>
    </row>
    <row r="1614" spans="1:256" s="50" customFormat="1" ht="18">
      <c r="A1614" s="330" t="s">
        <v>2096</v>
      </c>
      <c r="B1614" s="28"/>
      <c r="C1614" s="275"/>
      <c r="D1614" s="418" t="s">
        <v>129</v>
      </c>
      <c r="E1614" s="50">
        <f t="shared" si="28"/>
        <v>1</v>
      </c>
      <c r="F1614" s="284">
        <f t="shared" si="29"/>
        <v>0</v>
      </c>
      <c r="N1614" s="28"/>
      <c r="R1614" s="194"/>
      <c r="T1614" s="28"/>
      <c r="U1614" s="28"/>
      <c r="V1614" s="28"/>
      <c r="AA1614" s="194"/>
      <c r="AC1614" s="28"/>
      <c r="AD1614" s="28"/>
      <c r="AE1614" s="28"/>
      <c r="AJ1614" s="194"/>
      <c r="AL1614" s="28"/>
      <c r="AM1614" s="28"/>
      <c r="AN1614" s="28"/>
      <c r="AS1614" s="194"/>
      <c r="AU1614" s="28"/>
      <c r="AV1614" s="28"/>
      <c r="AW1614" s="28"/>
      <c r="BB1614" s="194"/>
      <c r="BD1614" s="28"/>
      <c r="BE1614" s="28"/>
      <c r="BF1614" s="28"/>
      <c r="BK1614" s="194"/>
      <c r="BM1614" s="28"/>
      <c r="BN1614" s="28"/>
      <c r="BO1614" s="28"/>
      <c r="BT1614" s="194"/>
      <c r="BV1614" s="28"/>
      <c r="BW1614" s="28"/>
      <c r="BX1614" s="28"/>
      <c r="CC1614" s="194"/>
      <c r="CE1614" s="28"/>
      <c r="CF1614" s="28"/>
      <c r="CG1614" s="28"/>
      <c r="CL1614" s="194"/>
      <c r="CN1614" s="28"/>
      <c r="CO1614" s="28"/>
      <c r="CP1614" s="28"/>
      <c r="CU1614" s="194"/>
      <c r="CW1614" s="28"/>
      <c r="CX1614" s="28"/>
      <c r="CY1614" s="28"/>
      <c r="DD1614" s="194"/>
      <c r="DF1614" s="28"/>
      <c r="DG1614" s="28"/>
      <c r="DH1614" s="28"/>
      <c r="DM1614" s="194"/>
      <c r="DO1614" s="28"/>
      <c r="DP1614" s="28"/>
      <c r="DQ1614" s="28"/>
      <c r="DV1614" s="194"/>
      <c r="DX1614" s="28"/>
      <c r="DY1614" s="28"/>
      <c r="DZ1614" s="28"/>
      <c r="EE1614" s="194"/>
      <c r="EG1614" s="28"/>
      <c r="EH1614" s="28"/>
      <c r="EI1614" s="28"/>
      <c r="EN1614" s="194"/>
      <c r="EP1614" s="28"/>
      <c r="EQ1614" s="28"/>
      <c r="ER1614" s="28"/>
      <c r="EW1614" s="194"/>
      <c r="EY1614" s="28"/>
      <c r="EZ1614" s="28"/>
      <c r="FA1614" s="28"/>
      <c r="FF1614" s="194"/>
      <c r="FH1614" s="28"/>
      <c r="FI1614" s="28"/>
      <c r="FJ1614" s="28"/>
      <c r="FO1614" s="194"/>
      <c r="FQ1614" s="28"/>
      <c r="FR1614" s="28"/>
      <c r="FS1614" s="28"/>
      <c r="FX1614" s="194"/>
      <c r="FZ1614" s="28"/>
      <c r="GA1614" s="28"/>
      <c r="GB1614" s="28"/>
      <c r="GG1614" s="194"/>
      <c r="GI1614" s="28"/>
      <c r="GJ1614" s="28"/>
      <c r="GK1614" s="28"/>
      <c r="GP1614" s="194"/>
      <c r="GR1614" s="28"/>
      <c r="GS1614" s="28"/>
      <c r="GT1614" s="28"/>
      <c r="GY1614" s="194"/>
      <c r="HA1614" s="28"/>
      <c r="HB1614" s="28"/>
      <c r="HC1614" s="28"/>
      <c r="HH1614" s="194"/>
      <c r="HJ1614" s="28"/>
      <c r="HK1614" s="28"/>
      <c r="HL1614" s="28"/>
      <c r="HQ1614" s="28"/>
      <c r="HR1614" s="28"/>
      <c r="HS1614" s="28"/>
      <c r="HT1614" s="28"/>
      <c r="HU1614" s="28"/>
      <c r="HV1614" s="28"/>
      <c r="HW1614" s="28"/>
      <c r="HX1614" s="28"/>
      <c r="HY1614" s="28"/>
      <c r="HZ1614" s="28"/>
      <c r="IA1614" s="28"/>
      <c r="IB1614" s="28"/>
      <c r="IC1614" s="28"/>
      <c r="ID1614" s="28"/>
      <c r="IE1614" s="28"/>
      <c r="IF1614" s="28"/>
      <c r="IG1614" s="28"/>
      <c r="IH1614" s="28"/>
      <c r="II1614" s="28"/>
      <c r="IJ1614" s="28"/>
      <c r="IK1614" s="28"/>
      <c r="IL1614" s="28"/>
      <c r="IM1614" s="28"/>
      <c r="IN1614" s="28"/>
      <c r="IO1614" s="28"/>
      <c r="IP1614" s="28"/>
      <c r="IQ1614" s="28"/>
      <c r="IR1614" s="28"/>
      <c r="IS1614" s="28"/>
      <c r="IT1614" s="28"/>
      <c r="IU1614" s="28"/>
      <c r="IV1614" s="28"/>
    </row>
    <row r="1615" spans="1:256" s="50" customFormat="1" ht="18">
      <c r="A1615" s="330" t="s">
        <v>622</v>
      </c>
      <c r="B1615" s="420"/>
      <c r="C1615" s="420"/>
      <c r="D1615" s="418" t="s">
        <v>132</v>
      </c>
      <c r="E1615" s="50">
        <f t="shared" si="28"/>
        <v>5</v>
      </c>
      <c r="F1615" s="284">
        <f t="shared" si="29"/>
        <v>27</v>
      </c>
      <c r="H1615" s="50">
        <v>27</v>
      </c>
      <c r="N1615" s="28"/>
      <c r="R1615" s="194"/>
      <c r="T1615" s="28"/>
      <c r="U1615" s="28"/>
      <c r="V1615" s="28"/>
      <c r="AA1615" s="194"/>
      <c r="AC1615" s="28"/>
      <c r="AD1615" s="28"/>
      <c r="AE1615" s="28"/>
      <c r="AJ1615" s="194"/>
      <c r="AL1615" s="28"/>
      <c r="AM1615" s="28"/>
      <c r="AN1615" s="28"/>
      <c r="AS1615" s="194"/>
      <c r="AU1615" s="28"/>
      <c r="AV1615" s="28"/>
      <c r="AW1615" s="28"/>
      <c r="BB1615" s="194"/>
      <c r="BD1615" s="28"/>
      <c r="BE1615" s="28"/>
      <c r="BF1615" s="28"/>
      <c r="BK1615" s="194"/>
      <c r="BM1615" s="28"/>
      <c r="BN1615" s="28"/>
      <c r="BO1615" s="28"/>
      <c r="BT1615" s="194"/>
      <c r="BV1615" s="28"/>
      <c r="BW1615" s="28"/>
      <c r="BX1615" s="28"/>
      <c r="CC1615" s="194"/>
      <c r="CE1615" s="28"/>
      <c r="CF1615" s="28"/>
      <c r="CG1615" s="28"/>
      <c r="CL1615" s="194"/>
      <c r="CN1615" s="28"/>
      <c r="CO1615" s="28"/>
      <c r="CP1615" s="28"/>
      <c r="CU1615" s="194"/>
      <c r="CW1615" s="28"/>
      <c r="CX1615" s="28"/>
      <c r="CY1615" s="28"/>
      <c r="DD1615" s="194"/>
      <c r="DF1615" s="28"/>
      <c r="DG1615" s="28"/>
      <c r="DH1615" s="28"/>
      <c r="DM1615" s="194"/>
      <c r="DO1615" s="28"/>
      <c r="DP1615" s="28"/>
      <c r="DQ1615" s="28"/>
      <c r="DV1615" s="194"/>
      <c r="DX1615" s="28"/>
      <c r="DY1615" s="28"/>
      <c r="DZ1615" s="28"/>
      <c r="EE1615" s="194"/>
      <c r="EG1615" s="28"/>
      <c r="EH1615" s="28"/>
      <c r="EI1615" s="28"/>
      <c r="EN1615" s="194"/>
      <c r="EP1615" s="28"/>
      <c r="EQ1615" s="28"/>
      <c r="ER1615" s="28"/>
      <c r="EW1615" s="194"/>
      <c r="EY1615" s="28"/>
      <c r="EZ1615" s="28"/>
      <c r="FA1615" s="28"/>
      <c r="FF1615" s="194"/>
      <c r="FH1615" s="28"/>
      <c r="FI1615" s="28"/>
      <c r="FJ1615" s="28"/>
      <c r="FO1615" s="194"/>
      <c r="FQ1615" s="28"/>
      <c r="FR1615" s="28"/>
      <c r="FS1615" s="28"/>
      <c r="FX1615" s="194"/>
      <c r="FZ1615" s="28"/>
      <c r="GA1615" s="28"/>
      <c r="GB1615" s="28"/>
      <c r="GG1615" s="194"/>
      <c r="GI1615" s="28"/>
      <c r="GJ1615" s="28"/>
      <c r="GK1615" s="28"/>
      <c r="GP1615" s="194"/>
      <c r="GR1615" s="28"/>
      <c r="GS1615" s="28"/>
      <c r="GT1615" s="28"/>
      <c r="GY1615" s="194"/>
      <c r="HA1615" s="28"/>
      <c r="HB1615" s="28"/>
      <c r="HC1615" s="28"/>
      <c r="HH1615" s="194"/>
      <c r="HJ1615" s="28"/>
      <c r="HK1615" s="28"/>
      <c r="HL1615" s="28"/>
      <c r="HQ1615" s="28"/>
      <c r="HR1615" s="28"/>
      <c r="HS1615" s="28"/>
      <c r="HT1615" s="28"/>
      <c r="HU1615" s="28"/>
      <c r="HV1615" s="28"/>
      <c r="HW1615" s="28"/>
      <c r="HX1615" s="28"/>
      <c r="HY1615" s="28"/>
      <c r="HZ1615" s="28"/>
      <c r="IA1615" s="28"/>
      <c r="IB1615" s="28"/>
      <c r="IC1615" s="28"/>
      <c r="ID1615" s="28"/>
      <c r="IE1615" s="28"/>
      <c r="IF1615" s="28"/>
      <c r="IG1615" s="28"/>
      <c r="IH1615" s="28"/>
      <c r="II1615" s="28"/>
      <c r="IJ1615" s="28"/>
      <c r="IK1615" s="28"/>
      <c r="IL1615" s="28"/>
      <c r="IM1615" s="28"/>
      <c r="IN1615" s="28"/>
      <c r="IO1615" s="28"/>
      <c r="IP1615" s="28"/>
      <c r="IQ1615" s="28"/>
      <c r="IR1615" s="28"/>
      <c r="IS1615" s="28"/>
      <c r="IT1615" s="28"/>
      <c r="IU1615" s="28"/>
      <c r="IV1615" s="28"/>
    </row>
    <row r="1616" spans="1:256" s="50" customFormat="1" ht="18">
      <c r="A1616" s="206" t="s">
        <v>2673</v>
      </c>
      <c r="B1616" s="28"/>
      <c r="C1616" s="275"/>
      <c r="D1616" s="418" t="s">
        <v>129</v>
      </c>
      <c r="E1616" s="50">
        <f t="shared" si="28"/>
        <v>0</v>
      </c>
      <c r="F1616" s="284">
        <f t="shared" si="29"/>
        <v>1</v>
      </c>
      <c r="I1616" s="50">
        <v>1</v>
      </c>
      <c r="N1616" s="28"/>
      <c r="R1616" s="194"/>
      <c r="T1616" s="28"/>
      <c r="U1616" s="28"/>
      <c r="V1616" s="28"/>
      <c r="AA1616" s="194"/>
      <c r="AC1616" s="28"/>
      <c r="AD1616" s="28"/>
      <c r="AE1616" s="28"/>
      <c r="AJ1616" s="194"/>
      <c r="AL1616" s="28"/>
      <c r="AM1616" s="28"/>
      <c r="AN1616" s="28"/>
      <c r="AS1616" s="194"/>
      <c r="AU1616" s="28"/>
      <c r="AV1616" s="28"/>
      <c r="AW1616" s="28"/>
      <c r="BB1616" s="194"/>
      <c r="BD1616" s="28"/>
      <c r="BE1616" s="28"/>
      <c r="BF1616" s="28"/>
      <c r="BK1616" s="194"/>
      <c r="BM1616" s="28"/>
      <c r="BN1616" s="28"/>
      <c r="BO1616" s="28"/>
      <c r="BT1616" s="194"/>
      <c r="BV1616" s="28"/>
      <c r="BW1616" s="28"/>
      <c r="BX1616" s="28"/>
      <c r="CC1616" s="194"/>
      <c r="CE1616" s="28"/>
      <c r="CF1616" s="28"/>
      <c r="CG1616" s="28"/>
      <c r="CL1616" s="194"/>
      <c r="CN1616" s="28"/>
      <c r="CO1616" s="28"/>
      <c r="CP1616" s="28"/>
      <c r="CU1616" s="194"/>
      <c r="CW1616" s="28"/>
      <c r="CX1616" s="28"/>
      <c r="CY1616" s="28"/>
      <c r="DD1616" s="194"/>
      <c r="DF1616" s="28"/>
      <c r="DG1616" s="28"/>
      <c r="DH1616" s="28"/>
      <c r="DM1616" s="194"/>
      <c r="DO1616" s="28"/>
      <c r="DP1616" s="28"/>
      <c r="DQ1616" s="28"/>
      <c r="DV1616" s="194"/>
      <c r="DX1616" s="28"/>
      <c r="DY1616" s="28"/>
      <c r="DZ1616" s="28"/>
      <c r="EE1616" s="194"/>
      <c r="EG1616" s="28"/>
      <c r="EH1616" s="28"/>
      <c r="EI1616" s="28"/>
      <c r="EN1616" s="194"/>
      <c r="EP1616" s="28"/>
      <c r="EQ1616" s="28"/>
      <c r="ER1616" s="28"/>
      <c r="EW1616" s="194"/>
      <c r="EY1616" s="28"/>
      <c r="EZ1616" s="28"/>
      <c r="FA1616" s="28"/>
      <c r="FF1616" s="194"/>
      <c r="FH1616" s="28"/>
      <c r="FI1616" s="28"/>
      <c r="FJ1616" s="28"/>
      <c r="FO1616" s="194"/>
      <c r="FQ1616" s="28"/>
      <c r="FR1616" s="28"/>
      <c r="FS1616" s="28"/>
      <c r="FX1616" s="194"/>
      <c r="FZ1616" s="28"/>
      <c r="GA1616" s="28"/>
      <c r="GB1616" s="28"/>
      <c r="GG1616" s="194"/>
      <c r="GI1616" s="28"/>
      <c r="GJ1616" s="28"/>
      <c r="GK1616" s="28"/>
      <c r="GP1616" s="194"/>
      <c r="GR1616" s="28"/>
      <c r="GS1616" s="28"/>
      <c r="GT1616" s="28"/>
      <c r="GY1616" s="194"/>
      <c r="HA1616" s="28"/>
      <c r="HB1616" s="28"/>
      <c r="HC1616" s="28"/>
      <c r="HH1616" s="194"/>
      <c r="HJ1616" s="28"/>
      <c r="HK1616" s="28"/>
      <c r="HL1616" s="28"/>
      <c r="HQ1616" s="28"/>
      <c r="HR1616" s="28"/>
      <c r="HS1616" s="28"/>
      <c r="HT1616" s="28"/>
      <c r="HU1616" s="28"/>
      <c r="HV1616" s="28"/>
      <c r="HW1616" s="28"/>
      <c r="HX1616" s="28"/>
      <c r="HY1616" s="28"/>
      <c r="HZ1616" s="28"/>
      <c r="IA1616" s="28"/>
      <c r="IB1616" s="28"/>
      <c r="IC1616" s="28"/>
      <c r="ID1616" s="28"/>
      <c r="IE1616" s="28"/>
      <c r="IF1616" s="28"/>
      <c r="IG1616" s="28"/>
      <c r="IH1616" s="28"/>
      <c r="II1616" s="28"/>
      <c r="IJ1616" s="28"/>
      <c r="IK1616" s="28"/>
      <c r="IL1616" s="28"/>
      <c r="IM1616" s="28"/>
      <c r="IN1616" s="28"/>
      <c r="IO1616" s="28"/>
      <c r="IP1616" s="28"/>
      <c r="IQ1616" s="28"/>
      <c r="IR1616" s="28"/>
      <c r="IS1616" s="28"/>
      <c r="IT1616" s="28"/>
      <c r="IU1616" s="28"/>
      <c r="IV1616" s="28"/>
    </row>
    <row r="1617" spans="1:256" s="50" customFormat="1" ht="18">
      <c r="A1617" s="330" t="s">
        <v>714</v>
      </c>
      <c r="B1617" s="28"/>
      <c r="C1617" s="275"/>
      <c r="D1617" s="418" t="s">
        <v>129</v>
      </c>
      <c r="E1617" s="50">
        <f t="shared" si="28"/>
        <v>1</v>
      </c>
      <c r="F1617" s="284">
        <f t="shared" si="29"/>
        <v>0</v>
      </c>
      <c r="N1617" s="28"/>
      <c r="R1617" s="194"/>
      <c r="T1617" s="28"/>
      <c r="U1617" s="28"/>
      <c r="V1617" s="28"/>
      <c r="AA1617" s="194"/>
      <c r="AC1617" s="28"/>
      <c r="AD1617" s="28"/>
      <c r="AE1617" s="28"/>
      <c r="AJ1617" s="194"/>
      <c r="AL1617" s="28"/>
      <c r="AM1617" s="28"/>
      <c r="AN1617" s="28"/>
      <c r="AS1617" s="194"/>
      <c r="AU1617" s="28"/>
      <c r="AV1617" s="28"/>
      <c r="AW1617" s="28"/>
      <c r="BB1617" s="194"/>
      <c r="BD1617" s="28"/>
      <c r="BE1617" s="28"/>
      <c r="BF1617" s="28"/>
      <c r="BK1617" s="194"/>
      <c r="BM1617" s="28"/>
      <c r="BN1617" s="28"/>
      <c r="BO1617" s="28"/>
      <c r="BT1617" s="194"/>
      <c r="BV1617" s="28"/>
      <c r="BW1617" s="28"/>
      <c r="BX1617" s="28"/>
      <c r="CC1617" s="194"/>
      <c r="CE1617" s="28"/>
      <c r="CF1617" s="28"/>
      <c r="CG1617" s="28"/>
      <c r="CL1617" s="194"/>
      <c r="CN1617" s="28"/>
      <c r="CO1617" s="28"/>
      <c r="CP1617" s="28"/>
      <c r="CU1617" s="194"/>
      <c r="CW1617" s="28"/>
      <c r="CX1617" s="28"/>
      <c r="CY1617" s="28"/>
      <c r="DD1617" s="194"/>
      <c r="DF1617" s="28"/>
      <c r="DG1617" s="28"/>
      <c r="DH1617" s="28"/>
      <c r="DM1617" s="194"/>
      <c r="DO1617" s="28"/>
      <c r="DP1617" s="28"/>
      <c r="DQ1617" s="28"/>
      <c r="DV1617" s="194"/>
      <c r="DX1617" s="28"/>
      <c r="DY1617" s="28"/>
      <c r="DZ1617" s="28"/>
      <c r="EE1617" s="194"/>
      <c r="EG1617" s="28"/>
      <c r="EH1617" s="28"/>
      <c r="EI1617" s="28"/>
      <c r="EN1617" s="194"/>
      <c r="EP1617" s="28"/>
      <c r="EQ1617" s="28"/>
      <c r="ER1617" s="28"/>
      <c r="EW1617" s="194"/>
      <c r="EY1617" s="28"/>
      <c r="EZ1617" s="28"/>
      <c r="FA1617" s="28"/>
      <c r="FF1617" s="194"/>
      <c r="FH1617" s="28"/>
      <c r="FI1617" s="28"/>
      <c r="FJ1617" s="28"/>
      <c r="FO1617" s="194"/>
      <c r="FQ1617" s="28"/>
      <c r="FR1617" s="28"/>
      <c r="FS1617" s="28"/>
      <c r="FX1617" s="194"/>
      <c r="FZ1617" s="28"/>
      <c r="GA1617" s="28"/>
      <c r="GB1617" s="28"/>
      <c r="GG1617" s="194"/>
      <c r="GI1617" s="28"/>
      <c r="GJ1617" s="28"/>
      <c r="GK1617" s="28"/>
      <c r="GP1617" s="194"/>
      <c r="GR1617" s="28"/>
      <c r="GS1617" s="28"/>
      <c r="GT1617" s="28"/>
      <c r="GY1617" s="194"/>
      <c r="HA1617" s="28"/>
      <c r="HB1617" s="28"/>
      <c r="HC1617" s="28"/>
      <c r="HH1617" s="194"/>
      <c r="HJ1617" s="28"/>
      <c r="HK1617" s="28"/>
      <c r="HL1617" s="28"/>
      <c r="HQ1617" s="28"/>
      <c r="HR1617" s="28"/>
      <c r="HS1617" s="28"/>
      <c r="HT1617" s="28"/>
      <c r="HU1617" s="28"/>
      <c r="HV1617" s="28"/>
      <c r="HW1617" s="28"/>
      <c r="HX1617" s="28"/>
      <c r="HY1617" s="28"/>
      <c r="HZ1617" s="28"/>
      <c r="IA1617" s="28"/>
      <c r="IB1617" s="28"/>
      <c r="IC1617" s="28"/>
      <c r="ID1617" s="28"/>
      <c r="IE1617" s="28"/>
      <c r="IF1617" s="28"/>
      <c r="IG1617" s="28"/>
      <c r="IH1617" s="28"/>
      <c r="II1617" s="28"/>
      <c r="IJ1617" s="28"/>
      <c r="IK1617" s="28"/>
      <c r="IL1617" s="28"/>
      <c r="IM1617" s="28"/>
      <c r="IN1617" s="28"/>
      <c r="IO1617" s="28"/>
      <c r="IP1617" s="28"/>
      <c r="IQ1617" s="28"/>
      <c r="IR1617" s="28"/>
      <c r="IS1617" s="28"/>
      <c r="IT1617" s="28"/>
      <c r="IU1617" s="28"/>
      <c r="IV1617" s="28"/>
    </row>
    <row r="1618" spans="1:256" s="50" customFormat="1" ht="18.75">
      <c r="A1618" s="330" t="s">
        <v>472</v>
      </c>
      <c r="B1618" s="417"/>
      <c r="C1618" s="417"/>
      <c r="D1618" s="418" t="s">
        <v>140</v>
      </c>
      <c r="E1618" s="50">
        <f t="shared" si="28"/>
        <v>8</v>
      </c>
      <c r="F1618" s="284">
        <f t="shared" si="29"/>
        <v>77</v>
      </c>
      <c r="H1618" s="50">
        <v>54</v>
      </c>
      <c r="I1618" s="50">
        <v>3</v>
      </c>
      <c r="J1618" s="50">
        <v>20</v>
      </c>
      <c r="L1618" s="28"/>
      <c r="N1618" s="28"/>
      <c r="R1618" s="194"/>
      <c r="T1618" s="28"/>
      <c r="U1618" s="28"/>
      <c r="V1618" s="28"/>
      <c r="AA1618" s="194"/>
      <c r="AC1618" s="28"/>
      <c r="AD1618" s="28"/>
      <c r="AE1618" s="28"/>
      <c r="AJ1618" s="194"/>
      <c r="AL1618" s="28"/>
      <c r="AM1618" s="28"/>
      <c r="AN1618" s="28"/>
      <c r="AS1618" s="194"/>
      <c r="AU1618" s="28"/>
      <c r="AV1618" s="28"/>
      <c r="AW1618" s="28"/>
      <c r="BB1618" s="194"/>
      <c r="BD1618" s="28"/>
      <c r="BE1618" s="28"/>
      <c r="BF1618" s="28"/>
      <c r="BK1618" s="194"/>
      <c r="BM1618" s="28"/>
      <c r="BN1618" s="28"/>
      <c r="BO1618" s="28"/>
      <c r="BT1618" s="194"/>
      <c r="BV1618" s="28"/>
      <c r="BW1618" s="28"/>
      <c r="BX1618" s="28"/>
      <c r="CC1618" s="194"/>
      <c r="CE1618" s="28"/>
      <c r="CF1618" s="28"/>
      <c r="CG1618" s="28"/>
      <c r="CL1618" s="194"/>
      <c r="CN1618" s="28"/>
      <c r="CO1618" s="28"/>
      <c r="CP1618" s="28"/>
      <c r="CU1618" s="194"/>
      <c r="CW1618" s="28"/>
      <c r="CX1618" s="28"/>
      <c r="CY1618" s="28"/>
      <c r="DD1618" s="194"/>
      <c r="DF1618" s="28"/>
      <c r="DG1618" s="28"/>
      <c r="DH1618" s="28"/>
      <c r="DM1618" s="194"/>
      <c r="DO1618" s="28"/>
      <c r="DP1618" s="28"/>
      <c r="DQ1618" s="28"/>
      <c r="DV1618" s="194"/>
      <c r="DX1618" s="28"/>
      <c r="DY1618" s="28"/>
      <c r="DZ1618" s="28"/>
      <c r="EE1618" s="194"/>
      <c r="EG1618" s="28"/>
      <c r="EH1618" s="28"/>
      <c r="EI1618" s="28"/>
      <c r="EN1618" s="194"/>
      <c r="EP1618" s="28"/>
      <c r="EQ1618" s="28"/>
      <c r="ER1618" s="28"/>
      <c r="EW1618" s="194"/>
      <c r="EY1618" s="28"/>
      <c r="EZ1618" s="28"/>
      <c r="FA1618" s="28"/>
      <c r="FF1618" s="194"/>
      <c r="FH1618" s="28"/>
      <c r="FI1618" s="28"/>
      <c r="FJ1618" s="28"/>
      <c r="FO1618" s="194"/>
      <c r="FQ1618" s="28"/>
      <c r="FR1618" s="28"/>
      <c r="FS1618" s="28"/>
      <c r="FX1618" s="194"/>
      <c r="FZ1618" s="28"/>
      <c r="GA1618" s="28"/>
      <c r="GB1618" s="28"/>
      <c r="GG1618" s="194"/>
      <c r="GI1618" s="28"/>
      <c r="GJ1618" s="28"/>
      <c r="GK1618" s="28"/>
      <c r="GP1618" s="194"/>
      <c r="GR1618" s="28"/>
      <c r="GS1618" s="28"/>
      <c r="GT1618" s="28"/>
      <c r="GY1618" s="194"/>
      <c r="HA1618" s="28"/>
      <c r="HB1618" s="28"/>
      <c r="HC1618" s="28"/>
      <c r="HH1618" s="194"/>
      <c r="HJ1618" s="28"/>
      <c r="HK1618" s="28"/>
      <c r="HL1618" s="28"/>
      <c r="HQ1618" s="28"/>
      <c r="HR1618" s="28"/>
      <c r="HS1618" s="28"/>
      <c r="HT1618" s="28"/>
      <c r="HU1618" s="28"/>
      <c r="HV1618" s="28"/>
      <c r="HW1618" s="28"/>
      <c r="HX1618" s="28"/>
      <c r="HY1618" s="28"/>
      <c r="HZ1618" s="28"/>
      <c r="IA1618" s="28"/>
      <c r="IB1618" s="28"/>
      <c r="IC1618" s="28"/>
      <c r="ID1618" s="28"/>
      <c r="IE1618" s="28"/>
      <c r="IF1618" s="28"/>
      <c r="IG1618" s="28"/>
      <c r="IH1618" s="28"/>
      <c r="II1618" s="28"/>
      <c r="IJ1618" s="28"/>
      <c r="IK1618" s="28"/>
      <c r="IL1618" s="28"/>
      <c r="IM1618" s="28"/>
      <c r="IN1618" s="28"/>
      <c r="IO1618" s="28"/>
      <c r="IP1618" s="28"/>
      <c r="IQ1618" s="28"/>
      <c r="IR1618" s="28"/>
      <c r="IS1618" s="28"/>
      <c r="IT1618" s="28"/>
      <c r="IU1618" s="28"/>
      <c r="IV1618" s="28"/>
    </row>
    <row r="1619" spans="1:256" s="50" customFormat="1" ht="18.75">
      <c r="A1619" s="330" t="s">
        <v>878</v>
      </c>
      <c r="B1619" s="417"/>
      <c r="C1619" s="417"/>
      <c r="D1619" s="1" t="s">
        <v>131</v>
      </c>
      <c r="E1619" s="50">
        <f t="shared" si="28"/>
        <v>0</v>
      </c>
      <c r="F1619" s="284">
        <f t="shared" si="29"/>
        <v>0</v>
      </c>
      <c r="L1619" s="281"/>
      <c r="N1619" s="28"/>
      <c r="O1619" s="28"/>
      <c r="T1619" s="194"/>
      <c r="V1619" s="28"/>
      <c r="W1619" s="28"/>
      <c r="X1619" s="28"/>
      <c r="AC1619" s="194"/>
      <c r="AE1619" s="28"/>
      <c r="AF1619" s="28"/>
      <c r="AG1619" s="28"/>
      <c r="AL1619" s="194"/>
      <c r="AN1619" s="28"/>
      <c r="AO1619" s="28"/>
      <c r="AP1619" s="28"/>
      <c r="AU1619" s="194"/>
      <c r="AW1619" s="28"/>
      <c r="AX1619" s="28"/>
      <c r="AY1619" s="28"/>
      <c r="BD1619" s="194"/>
      <c r="BF1619" s="28"/>
      <c r="BG1619" s="28"/>
      <c r="BH1619" s="28"/>
      <c r="BM1619" s="194"/>
      <c r="BO1619" s="28"/>
      <c r="BP1619" s="28"/>
      <c r="BQ1619" s="28"/>
      <c r="BV1619" s="194"/>
      <c r="BX1619" s="28"/>
      <c r="BY1619" s="28"/>
      <c r="BZ1619" s="28"/>
      <c r="CE1619" s="194"/>
      <c r="CG1619" s="28"/>
      <c r="CH1619" s="28"/>
      <c r="CI1619" s="28"/>
      <c r="CN1619" s="194"/>
      <c r="CP1619" s="28"/>
      <c r="CQ1619" s="28"/>
      <c r="CR1619" s="28"/>
      <c r="CW1619" s="194"/>
      <c r="CY1619" s="28"/>
      <c r="CZ1619" s="28"/>
      <c r="DA1619" s="28"/>
      <c r="DF1619" s="194"/>
      <c r="DH1619" s="28"/>
      <c r="DI1619" s="28"/>
      <c r="DJ1619" s="28"/>
      <c r="DO1619" s="194"/>
      <c r="DQ1619" s="28"/>
      <c r="DR1619" s="28"/>
      <c r="DS1619" s="28"/>
      <c r="DX1619" s="194"/>
      <c r="DZ1619" s="28"/>
      <c r="EA1619" s="28"/>
      <c r="EB1619" s="28"/>
      <c r="EG1619" s="194"/>
      <c r="EI1619" s="28"/>
      <c r="EJ1619" s="28"/>
      <c r="EK1619" s="28"/>
      <c r="EP1619" s="194"/>
      <c r="ER1619" s="28"/>
      <c r="ES1619" s="28"/>
      <c r="ET1619" s="28"/>
      <c r="EY1619" s="194"/>
      <c r="FA1619" s="28"/>
      <c r="FB1619" s="28"/>
      <c r="FC1619" s="28"/>
      <c r="FH1619" s="194"/>
      <c r="FJ1619" s="28"/>
      <c r="FK1619" s="28"/>
      <c r="FL1619" s="28"/>
      <c r="FQ1619" s="194"/>
      <c r="FS1619" s="28"/>
      <c r="FT1619" s="28"/>
      <c r="FU1619" s="28"/>
      <c r="FZ1619" s="194"/>
      <c r="GB1619" s="28"/>
      <c r="GC1619" s="28"/>
      <c r="GD1619" s="28"/>
      <c r="GI1619" s="194"/>
      <c r="GK1619" s="28"/>
      <c r="GL1619" s="28"/>
      <c r="GM1619" s="28"/>
      <c r="GR1619" s="194"/>
      <c r="GT1619" s="28"/>
      <c r="GU1619" s="28"/>
      <c r="GV1619" s="28"/>
      <c r="HA1619" s="194"/>
      <c r="HC1619" s="28"/>
      <c r="HD1619" s="28"/>
      <c r="HE1619" s="28"/>
      <c r="HJ1619" s="28"/>
      <c r="HK1619" s="28"/>
      <c r="HL1619" s="28"/>
      <c r="HM1619" s="28"/>
      <c r="HN1619" s="28"/>
      <c r="HO1619" s="28"/>
      <c r="HP1619" s="28"/>
      <c r="HQ1619" s="28"/>
      <c r="HR1619" s="28"/>
      <c r="HS1619" s="28"/>
      <c r="HT1619" s="28"/>
      <c r="HU1619" s="28"/>
      <c r="HV1619" s="28"/>
      <c r="HW1619" s="28"/>
      <c r="HX1619" s="28"/>
      <c r="HY1619" s="28"/>
      <c r="HZ1619" s="28"/>
      <c r="IA1619" s="28"/>
      <c r="IB1619" s="28"/>
      <c r="IC1619" s="28"/>
      <c r="ID1619" s="28"/>
      <c r="IE1619" s="28"/>
      <c r="IF1619" s="28"/>
      <c r="IG1619" s="28"/>
      <c r="IH1619" s="28"/>
      <c r="II1619" s="28"/>
      <c r="IJ1619" s="28"/>
      <c r="IK1619" s="28"/>
      <c r="IL1619" s="28"/>
      <c r="IM1619" s="28"/>
      <c r="IN1619" s="28"/>
      <c r="IO1619" s="28"/>
    </row>
    <row r="1620" spans="1:256" s="50" customFormat="1" ht="18.75">
      <c r="A1620" s="330" t="s">
        <v>683</v>
      </c>
      <c r="B1620" s="417"/>
      <c r="C1620" s="417"/>
      <c r="D1620" s="1" t="s">
        <v>131</v>
      </c>
      <c r="E1620" s="50">
        <f t="shared" si="28"/>
        <v>1</v>
      </c>
      <c r="F1620" s="284">
        <f t="shared" si="29"/>
        <v>1</v>
      </c>
      <c r="J1620" s="50">
        <v>1</v>
      </c>
      <c r="N1620" s="28"/>
      <c r="O1620" s="28"/>
      <c r="T1620" s="194"/>
      <c r="V1620" s="28"/>
      <c r="W1620" s="28"/>
      <c r="X1620" s="28"/>
      <c r="AC1620" s="194"/>
      <c r="AE1620" s="28"/>
      <c r="AF1620" s="28"/>
      <c r="AG1620" s="28"/>
      <c r="AL1620" s="194"/>
      <c r="AN1620" s="28"/>
      <c r="AO1620" s="28"/>
      <c r="AP1620" s="28"/>
      <c r="AU1620" s="194"/>
      <c r="AW1620" s="28"/>
      <c r="AX1620" s="28"/>
      <c r="AY1620" s="28"/>
      <c r="BD1620" s="194"/>
      <c r="BF1620" s="28"/>
      <c r="BG1620" s="28"/>
      <c r="BH1620" s="28"/>
      <c r="BM1620" s="194"/>
      <c r="BO1620" s="28"/>
      <c r="BP1620" s="28"/>
      <c r="BQ1620" s="28"/>
      <c r="BV1620" s="194"/>
      <c r="BX1620" s="28"/>
      <c r="BY1620" s="28"/>
      <c r="BZ1620" s="28"/>
      <c r="CE1620" s="194"/>
      <c r="CG1620" s="28"/>
      <c r="CH1620" s="28"/>
      <c r="CI1620" s="28"/>
      <c r="CN1620" s="194"/>
      <c r="CP1620" s="28"/>
      <c r="CQ1620" s="28"/>
      <c r="CR1620" s="28"/>
      <c r="CW1620" s="194"/>
      <c r="CY1620" s="28"/>
      <c r="CZ1620" s="28"/>
      <c r="DA1620" s="28"/>
      <c r="DF1620" s="194"/>
      <c r="DH1620" s="28"/>
      <c r="DI1620" s="28"/>
      <c r="DJ1620" s="28"/>
      <c r="DO1620" s="194"/>
      <c r="DQ1620" s="28"/>
      <c r="DR1620" s="28"/>
      <c r="DS1620" s="28"/>
      <c r="DX1620" s="194"/>
      <c r="DZ1620" s="28"/>
      <c r="EA1620" s="28"/>
      <c r="EB1620" s="28"/>
      <c r="EG1620" s="194"/>
      <c r="EI1620" s="28"/>
      <c r="EJ1620" s="28"/>
      <c r="EK1620" s="28"/>
      <c r="EP1620" s="194"/>
      <c r="ER1620" s="28"/>
      <c r="ES1620" s="28"/>
      <c r="ET1620" s="28"/>
      <c r="EY1620" s="194"/>
      <c r="FA1620" s="28"/>
      <c r="FB1620" s="28"/>
      <c r="FC1620" s="28"/>
      <c r="FH1620" s="194"/>
      <c r="FJ1620" s="28"/>
      <c r="FK1620" s="28"/>
      <c r="FL1620" s="28"/>
      <c r="FQ1620" s="194"/>
      <c r="FS1620" s="28"/>
      <c r="FT1620" s="28"/>
      <c r="FU1620" s="28"/>
      <c r="FZ1620" s="194"/>
      <c r="GB1620" s="28"/>
      <c r="GC1620" s="28"/>
      <c r="GD1620" s="28"/>
      <c r="GI1620" s="194"/>
      <c r="GK1620" s="28"/>
      <c r="GL1620" s="28"/>
      <c r="GM1620" s="28"/>
      <c r="GR1620" s="194"/>
      <c r="GT1620" s="28"/>
      <c r="GU1620" s="28"/>
      <c r="GV1620" s="28"/>
      <c r="HA1620" s="194"/>
      <c r="HC1620" s="28"/>
      <c r="HD1620" s="28"/>
      <c r="HE1620" s="28"/>
      <c r="HJ1620" s="28"/>
      <c r="HK1620" s="28"/>
      <c r="HL1620" s="28"/>
      <c r="HM1620" s="28"/>
      <c r="HN1620" s="28"/>
      <c r="HO1620" s="28"/>
      <c r="HP1620" s="28"/>
      <c r="HQ1620" s="28"/>
      <c r="HR1620" s="28"/>
      <c r="HS1620" s="28"/>
      <c r="HT1620" s="28"/>
      <c r="HU1620" s="28"/>
      <c r="HV1620" s="28"/>
      <c r="HW1620" s="28"/>
      <c r="HX1620" s="28"/>
      <c r="HY1620" s="28"/>
      <c r="HZ1620" s="28"/>
      <c r="IA1620" s="28"/>
      <c r="IB1620" s="28"/>
      <c r="IC1620" s="28"/>
      <c r="ID1620" s="28"/>
      <c r="IE1620" s="28"/>
      <c r="IF1620" s="28"/>
      <c r="IG1620" s="28"/>
      <c r="IH1620" s="28"/>
      <c r="II1620" s="28"/>
      <c r="IJ1620" s="28"/>
      <c r="IK1620" s="28"/>
      <c r="IL1620" s="28"/>
      <c r="IM1620" s="28"/>
      <c r="IN1620" s="28"/>
      <c r="IO1620" s="28"/>
    </row>
    <row r="1621" spans="1:256" s="50" customFormat="1" ht="18">
      <c r="A1621" s="330" t="s">
        <v>583</v>
      </c>
      <c r="B1621" s="28"/>
      <c r="C1621" s="420"/>
      <c r="D1621" s="418" t="s">
        <v>129</v>
      </c>
      <c r="E1621" s="50">
        <f t="shared" si="28"/>
        <v>0</v>
      </c>
      <c r="F1621" s="284">
        <f t="shared" si="29"/>
        <v>0</v>
      </c>
      <c r="N1621" s="28"/>
      <c r="O1621" s="28"/>
      <c r="T1621" s="194"/>
      <c r="V1621" s="28"/>
      <c r="W1621" s="28"/>
      <c r="X1621" s="28"/>
      <c r="AC1621" s="194"/>
      <c r="AE1621" s="28"/>
      <c r="AF1621" s="28"/>
      <c r="AG1621" s="28"/>
      <c r="AL1621" s="194"/>
      <c r="AN1621" s="28"/>
      <c r="AO1621" s="28"/>
      <c r="AP1621" s="28"/>
      <c r="AU1621" s="194"/>
      <c r="AW1621" s="28"/>
      <c r="AX1621" s="28"/>
      <c r="AY1621" s="28"/>
      <c r="BD1621" s="194"/>
      <c r="BF1621" s="28"/>
      <c r="BG1621" s="28"/>
      <c r="BH1621" s="28"/>
      <c r="BM1621" s="194"/>
      <c r="BO1621" s="28"/>
      <c r="BP1621" s="28"/>
      <c r="BQ1621" s="28"/>
      <c r="BV1621" s="194"/>
      <c r="BX1621" s="28"/>
      <c r="BY1621" s="28"/>
      <c r="BZ1621" s="28"/>
      <c r="CE1621" s="194"/>
      <c r="CG1621" s="28"/>
      <c r="CH1621" s="28"/>
      <c r="CI1621" s="28"/>
      <c r="CN1621" s="194"/>
      <c r="CP1621" s="28"/>
      <c r="CQ1621" s="28"/>
      <c r="CR1621" s="28"/>
      <c r="CW1621" s="194"/>
      <c r="CY1621" s="28"/>
      <c r="CZ1621" s="28"/>
      <c r="DA1621" s="28"/>
      <c r="DF1621" s="194"/>
      <c r="DH1621" s="28"/>
      <c r="DI1621" s="28"/>
      <c r="DJ1621" s="28"/>
      <c r="DO1621" s="194"/>
      <c r="DQ1621" s="28"/>
      <c r="DR1621" s="28"/>
      <c r="DS1621" s="28"/>
      <c r="DX1621" s="194"/>
      <c r="DZ1621" s="28"/>
      <c r="EA1621" s="28"/>
      <c r="EB1621" s="28"/>
      <c r="EG1621" s="194"/>
      <c r="EI1621" s="28"/>
      <c r="EJ1621" s="28"/>
      <c r="EK1621" s="28"/>
      <c r="EP1621" s="194"/>
      <c r="ER1621" s="28"/>
      <c r="ES1621" s="28"/>
      <c r="ET1621" s="28"/>
      <c r="EY1621" s="194"/>
      <c r="FA1621" s="28"/>
      <c r="FB1621" s="28"/>
      <c r="FC1621" s="28"/>
      <c r="FH1621" s="194"/>
      <c r="FJ1621" s="28"/>
      <c r="FK1621" s="28"/>
      <c r="FL1621" s="28"/>
      <c r="FQ1621" s="194"/>
      <c r="FS1621" s="28"/>
      <c r="FT1621" s="28"/>
      <c r="FU1621" s="28"/>
      <c r="FZ1621" s="194"/>
      <c r="GB1621" s="28"/>
      <c r="GC1621" s="28"/>
      <c r="GD1621" s="28"/>
      <c r="GI1621" s="194"/>
      <c r="GK1621" s="28"/>
      <c r="GL1621" s="28"/>
      <c r="GM1621" s="28"/>
      <c r="GR1621" s="194"/>
      <c r="GT1621" s="28"/>
      <c r="GU1621" s="28"/>
      <c r="GV1621" s="28"/>
      <c r="HA1621" s="194"/>
      <c r="HC1621" s="28"/>
      <c r="HD1621" s="28"/>
      <c r="HE1621" s="28"/>
      <c r="HJ1621" s="28"/>
      <c r="HK1621" s="28"/>
      <c r="HL1621" s="28"/>
      <c r="HM1621" s="28"/>
      <c r="HN1621" s="28"/>
      <c r="HO1621" s="28"/>
      <c r="HP1621" s="28"/>
      <c r="HQ1621" s="28"/>
      <c r="HR1621" s="28"/>
      <c r="HS1621" s="28"/>
      <c r="HT1621" s="28"/>
      <c r="HU1621" s="28"/>
      <c r="HV1621" s="28"/>
      <c r="HW1621" s="28"/>
      <c r="HX1621" s="28"/>
      <c r="HY1621" s="28"/>
      <c r="HZ1621" s="28"/>
      <c r="IA1621" s="28"/>
      <c r="IB1621" s="28"/>
      <c r="IC1621" s="28"/>
      <c r="ID1621" s="28"/>
      <c r="IE1621" s="28"/>
      <c r="IF1621" s="28"/>
      <c r="IG1621" s="28"/>
      <c r="IH1621" s="28"/>
      <c r="II1621" s="28"/>
      <c r="IJ1621" s="28"/>
      <c r="IK1621" s="28"/>
      <c r="IL1621" s="28"/>
      <c r="IM1621" s="28"/>
      <c r="IN1621" s="28"/>
      <c r="IO1621" s="28"/>
    </row>
    <row r="1622" spans="1:256" s="50" customFormat="1" ht="18">
      <c r="A1622" s="206" t="s">
        <v>2865</v>
      </c>
      <c r="B1622" s="28"/>
      <c r="C1622" s="275"/>
      <c r="D1622" s="418" t="s">
        <v>129</v>
      </c>
      <c r="E1622" s="50">
        <f t="shared" si="28"/>
        <v>0</v>
      </c>
      <c r="F1622" s="284">
        <f t="shared" si="29"/>
        <v>0</v>
      </c>
      <c r="N1622" s="28"/>
      <c r="O1622" s="28"/>
      <c r="T1622" s="194"/>
      <c r="V1622" s="28"/>
      <c r="W1622" s="28"/>
      <c r="X1622" s="28"/>
      <c r="AC1622" s="194"/>
      <c r="AE1622" s="28"/>
      <c r="AF1622" s="28"/>
      <c r="AG1622" s="28"/>
      <c r="AL1622" s="194"/>
      <c r="AN1622" s="28"/>
      <c r="AO1622" s="28"/>
      <c r="AP1622" s="28"/>
      <c r="AU1622" s="194"/>
      <c r="AW1622" s="28"/>
      <c r="AX1622" s="28"/>
      <c r="AY1622" s="28"/>
      <c r="BD1622" s="194"/>
      <c r="BF1622" s="28"/>
      <c r="BG1622" s="28"/>
      <c r="BH1622" s="28"/>
      <c r="BM1622" s="194"/>
      <c r="BO1622" s="28"/>
      <c r="BP1622" s="28"/>
      <c r="BQ1622" s="28"/>
      <c r="BV1622" s="194"/>
      <c r="BX1622" s="28"/>
      <c r="BY1622" s="28"/>
      <c r="BZ1622" s="28"/>
      <c r="CE1622" s="194"/>
      <c r="CG1622" s="28"/>
      <c r="CH1622" s="28"/>
      <c r="CI1622" s="28"/>
      <c r="CN1622" s="194"/>
      <c r="CP1622" s="28"/>
      <c r="CQ1622" s="28"/>
      <c r="CR1622" s="28"/>
      <c r="CW1622" s="194"/>
      <c r="CY1622" s="28"/>
      <c r="CZ1622" s="28"/>
      <c r="DA1622" s="28"/>
      <c r="DF1622" s="194"/>
      <c r="DH1622" s="28"/>
      <c r="DI1622" s="28"/>
      <c r="DJ1622" s="28"/>
      <c r="DO1622" s="194"/>
      <c r="DQ1622" s="28"/>
      <c r="DR1622" s="28"/>
      <c r="DS1622" s="28"/>
      <c r="DX1622" s="194"/>
      <c r="DZ1622" s="28"/>
      <c r="EA1622" s="28"/>
      <c r="EB1622" s="28"/>
      <c r="EG1622" s="194"/>
      <c r="EI1622" s="28"/>
      <c r="EJ1622" s="28"/>
      <c r="EK1622" s="28"/>
      <c r="EP1622" s="194"/>
      <c r="ER1622" s="28"/>
      <c r="ES1622" s="28"/>
      <c r="ET1622" s="28"/>
      <c r="EY1622" s="194"/>
      <c r="FA1622" s="28"/>
      <c r="FB1622" s="28"/>
      <c r="FC1622" s="28"/>
      <c r="FH1622" s="194"/>
      <c r="FJ1622" s="28"/>
      <c r="FK1622" s="28"/>
      <c r="FL1622" s="28"/>
      <c r="FQ1622" s="194"/>
      <c r="FS1622" s="28"/>
      <c r="FT1622" s="28"/>
      <c r="FU1622" s="28"/>
      <c r="FZ1622" s="194"/>
      <c r="GB1622" s="28"/>
      <c r="GC1622" s="28"/>
      <c r="GD1622" s="28"/>
      <c r="GI1622" s="194"/>
      <c r="GK1622" s="28"/>
      <c r="GL1622" s="28"/>
      <c r="GM1622" s="28"/>
      <c r="GR1622" s="194"/>
      <c r="GT1622" s="28"/>
      <c r="GU1622" s="28"/>
      <c r="GV1622" s="28"/>
      <c r="HA1622" s="194"/>
      <c r="HC1622" s="28"/>
      <c r="HD1622" s="28"/>
      <c r="HE1622" s="28"/>
      <c r="HJ1622" s="28"/>
      <c r="HK1622" s="28"/>
      <c r="HL1622" s="28"/>
      <c r="HM1622" s="28"/>
      <c r="HN1622" s="28"/>
      <c r="HO1622" s="28"/>
      <c r="HP1622" s="28"/>
      <c r="HQ1622" s="28"/>
      <c r="HR1622" s="28"/>
      <c r="HS1622" s="28"/>
      <c r="HT1622" s="28"/>
      <c r="HU1622" s="28"/>
      <c r="HV1622" s="28"/>
      <c r="HW1622" s="28"/>
      <c r="HX1622" s="28"/>
      <c r="HY1622" s="28"/>
      <c r="HZ1622" s="28"/>
      <c r="IA1622" s="28"/>
      <c r="IB1622" s="28"/>
      <c r="IC1622" s="28"/>
      <c r="ID1622" s="28"/>
      <c r="IE1622" s="28"/>
      <c r="IF1622" s="28"/>
      <c r="IG1622" s="28"/>
      <c r="IH1622" s="28"/>
      <c r="II1622" s="28"/>
      <c r="IJ1622" s="28"/>
      <c r="IK1622" s="28"/>
      <c r="IL1622" s="28"/>
      <c r="IM1622" s="28"/>
      <c r="IN1622" s="28"/>
      <c r="IO1622" s="28"/>
    </row>
    <row r="1623" spans="1:256" s="50" customFormat="1" ht="18">
      <c r="A1623" s="396" t="s">
        <v>2711</v>
      </c>
      <c r="B1623" s="28"/>
      <c r="C1623" s="275"/>
      <c r="D1623" s="418" t="s">
        <v>129</v>
      </c>
      <c r="E1623" s="50">
        <f t="shared" si="28"/>
        <v>0</v>
      </c>
      <c r="F1623" s="284">
        <f t="shared" si="29"/>
        <v>0</v>
      </c>
      <c r="N1623" s="28"/>
      <c r="O1623" s="28"/>
      <c r="T1623" s="194"/>
      <c r="V1623" s="28"/>
      <c r="W1623" s="28"/>
      <c r="X1623" s="28"/>
      <c r="AC1623" s="194"/>
      <c r="AE1623" s="28"/>
      <c r="AF1623" s="28"/>
      <c r="AG1623" s="28"/>
      <c r="AL1623" s="194"/>
      <c r="AN1623" s="28"/>
      <c r="AO1623" s="28"/>
      <c r="AP1623" s="28"/>
      <c r="AU1623" s="194"/>
      <c r="AW1623" s="28"/>
      <c r="AX1623" s="28"/>
      <c r="AY1623" s="28"/>
      <c r="BD1623" s="194"/>
      <c r="BF1623" s="28"/>
      <c r="BG1623" s="28"/>
      <c r="BH1623" s="28"/>
      <c r="BM1623" s="194"/>
      <c r="BO1623" s="28"/>
      <c r="BP1623" s="28"/>
      <c r="BQ1623" s="28"/>
      <c r="BV1623" s="194"/>
      <c r="BX1623" s="28"/>
      <c r="BY1623" s="28"/>
      <c r="BZ1623" s="28"/>
      <c r="CE1623" s="194"/>
      <c r="CG1623" s="28"/>
      <c r="CH1623" s="28"/>
      <c r="CI1623" s="28"/>
      <c r="CN1623" s="194"/>
      <c r="CP1623" s="28"/>
      <c r="CQ1623" s="28"/>
      <c r="CR1623" s="28"/>
      <c r="CW1623" s="194"/>
      <c r="CY1623" s="28"/>
      <c r="CZ1623" s="28"/>
      <c r="DA1623" s="28"/>
      <c r="DF1623" s="194"/>
      <c r="DH1623" s="28"/>
      <c r="DI1623" s="28"/>
      <c r="DJ1623" s="28"/>
      <c r="DO1623" s="194"/>
      <c r="DQ1623" s="28"/>
      <c r="DR1623" s="28"/>
      <c r="DS1623" s="28"/>
      <c r="DX1623" s="194"/>
      <c r="DZ1623" s="28"/>
      <c r="EA1623" s="28"/>
      <c r="EB1623" s="28"/>
      <c r="EG1623" s="194"/>
      <c r="EI1623" s="28"/>
      <c r="EJ1623" s="28"/>
      <c r="EK1623" s="28"/>
      <c r="EP1623" s="194"/>
      <c r="ER1623" s="28"/>
      <c r="ES1623" s="28"/>
      <c r="ET1623" s="28"/>
      <c r="EY1623" s="194"/>
      <c r="FA1623" s="28"/>
      <c r="FB1623" s="28"/>
      <c r="FC1623" s="28"/>
      <c r="FH1623" s="194"/>
      <c r="FJ1623" s="28"/>
      <c r="FK1623" s="28"/>
      <c r="FL1623" s="28"/>
      <c r="FQ1623" s="194"/>
      <c r="FS1623" s="28"/>
      <c r="FT1623" s="28"/>
      <c r="FU1623" s="28"/>
      <c r="FZ1623" s="194"/>
      <c r="GB1623" s="28"/>
      <c r="GC1623" s="28"/>
      <c r="GD1623" s="28"/>
      <c r="GI1623" s="194"/>
      <c r="GK1623" s="28"/>
      <c r="GL1623" s="28"/>
      <c r="GM1623" s="28"/>
      <c r="GR1623" s="194"/>
      <c r="GT1623" s="28"/>
      <c r="GU1623" s="28"/>
      <c r="GV1623" s="28"/>
      <c r="HA1623" s="194"/>
      <c r="HC1623" s="28"/>
      <c r="HD1623" s="28"/>
      <c r="HE1623" s="28"/>
      <c r="HJ1623" s="28"/>
      <c r="HK1623" s="28"/>
      <c r="HL1623" s="28"/>
      <c r="HM1623" s="28"/>
      <c r="HN1623" s="28"/>
      <c r="HO1623" s="28"/>
      <c r="HP1623" s="28"/>
      <c r="HQ1623" s="28"/>
      <c r="HR1623" s="28"/>
      <c r="HS1623" s="28"/>
      <c r="HT1623" s="28"/>
      <c r="HU1623" s="28"/>
      <c r="HV1623" s="28"/>
      <c r="HW1623" s="28"/>
      <c r="HX1623" s="28"/>
      <c r="HY1623" s="28"/>
      <c r="HZ1623" s="28"/>
      <c r="IA1623" s="28"/>
      <c r="IB1623" s="28"/>
      <c r="IC1623" s="28"/>
      <c r="ID1623" s="28"/>
      <c r="IE1623" s="28"/>
      <c r="IF1623" s="28"/>
      <c r="IG1623" s="28"/>
      <c r="IH1623" s="28"/>
      <c r="II1623" s="28"/>
      <c r="IJ1623" s="28"/>
      <c r="IK1623" s="28"/>
      <c r="IL1623" s="28"/>
      <c r="IM1623" s="28"/>
      <c r="IN1623" s="28"/>
      <c r="IO1623" s="28"/>
    </row>
    <row r="1624" spans="1:256" s="50" customFormat="1" ht="18">
      <c r="A1624" s="330" t="s">
        <v>2093</v>
      </c>
      <c r="B1624" s="420"/>
      <c r="C1624" s="420"/>
      <c r="D1624" s="418" t="s">
        <v>130</v>
      </c>
      <c r="E1624" s="50">
        <f t="shared" si="28"/>
        <v>2</v>
      </c>
      <c r="F1624" s="284">
        <f t="shared" si="29"/>
        <v>5</v>
      </c>
      <c r="H1624" s="50">
        <v>1</v>
      </c>
      <c r="J1624" s="50">
        <v>4</v>
      </c>
      <c r="N1624" s="28"/>
      <c r="O1624" s="28"/>
      <c r="T1624" s="194"/>
      <c r="V1624" s="28"/>
      <c r="W1624" s="28"/>
      <c r="X1624" s="28"/>
      <c r="AC1624" s="194"/>
      <c r="AE1624" s="28"/>
      <c r="AF1624" s="28"/>
      <c r="AG1624" s="28"/>
      <c r="AL1624" s="194"/>
      <c r="AN1624" s="28"/>
      <c r="AO1624" s="28"/>
      <c r="AP1624" s="28"/>
      <c r="AU1624" s="194"/>
      <c r="AW1624" s="28"/>
      <c r="AX1624" s="28"/>
      <c r="AY1624" s="28"/>
      <c r="BD1624" s="194"/>
      <c r="BF1624" s="28"/>
      <c r="BG1624" s="28"/>
      <c r="BH1624" s="28"/>
      <c r="BM1624" s="194"/>
      <c r="BO1624" s="28"/>
      <c r="BP1624" s="28"/>
      <c r="BQ1624" s="28"/>
      <c r="BV1624" s="194"/>
      <c r="BX1624" s="28"/>
      <c r="BY1624" s="28"/>
      <c r="BZ1624" s="28"/>
      <c r="CE1624" s="194"/>
      <c r="CG1624" s="28"/>
      <c r="CH1624" s="28"/>
      <c r="CI1624" s="28"/>
      <c r="CN1624" s="194"/>
      <c r="CP1624" s="28"/>
      <c r="CQ1624" s="28"/>
      <c r="CR1624" s="28"/>
      <c r="CW1624" s="194"/>
      <c r="CY1624" s="28"/>
      <c r="CZ1624" s="28"/>
      <c r="DA1624" s="28"/>
      <c r="DF1624" s="194"/>
      <c r="DH1624" s="28"/>
      <c r="DI1624" s="28"/>
      <c r="DJ1624" s="28"/>
      <c r="DO1624" s="194"/>
      <c r="DQ1624" s="28"/>
      <c r="DR1624" s="28"/>
      <c r="DS1624" s="28"/>
      <c r="DX1624" s="194"/>
      <c r="DZ1624" s="28"/>
      <c r="EA1624" s="28"/>
      <c r="EB1624" s="28"/>
      <c r="EG1624" s="194"/>
      <c r="EI1624" s="28"/>
      <c r="EJ1624" s="28"/>
      <c r="EK1624" s="28"/>
      <c r="EP1624" s="194"/>
      <c r="ER1624" s="28"/>
      <c r="ES1624" s="28"/>
      <c r="ET1624" s="28"/>
      <c r="EY1624" s="194"/>
      <c r="FA1624" s="28"/>
      <c r="FB1624" s="28"/>
      <c r="FC1624" s="28"/>
      <c r="FH1624" s="194"/>
      <c r="FJ1624" s="28"/>
      <c r="FK1624" s="28"/>
      <c r="FL1624" s="28"/>
      <c r="FQ1624" s="194"/>
      <c r="FS1624" s="28"/>
      <c r="FT1624" s="28"/>
      <c r="FU1624" s="28"/>
      <c r="FZ1624" s="194"/>
      <c r="GB1624" s="28"/>
      <c r="GC1624" s="28"/>
      <c r="GD1624" s="28"/>
      <c r="GI1624" s="194"/>
      <c r="GK1624" s="28"/>
      <c r="GL1624" s="28"/>
      <c r="GM1624" s="28"/>
      <c r="GR1624" s="194"/>
      <c r="GT1624" s="28"/>
      <c r="GU1624" s="28"/>
      <c r="GV1624" s="28"/>
      <c r="HA1624" s="194"/>
      <c r="HC1624" s="28"/>
      <c r="HD1624" s="28"/>
      <c r="HE1624" s="28"/>
      <c r="HJ1624" s="28"/>
      <c r="HK1624" s="28"/>
      <c r="HL1624" s="28"/>
      <c r="HM1624" s="28"/>
      <c r="HN1624" s="28"/>
      <c r="HO1624" s="28"/>
      <c r="HP1624" s="28"/>
      <c r="HQ1624" s="28"/>
      <c r="HR1624" s="28"/>
      <c r="HS1624" s="28"/>
      <c r="HT1624" s="28"/>
      <c r="HU1624" s="28"/>
      <c r="HV1624" s="28"/>
      <c r="HW1624" s="28"/>
      <c r="HX1624" s="28"/>
      <c r="HY1624" s="28"/>
      <c r="HZ1624" s="28"/>
      <c r="IA1624" s="28"/>
      <c r="IB1624" s="28"/>
      <c r="IC1624" s="28"/>
      <c r="ID1624" s="28"/>
      <c r="IE1624" s="28"/>
      <c r="IF1624" s="28"/>
      <c r="IG1624" s="28"/>
      <c r="IH1624" s="28"/>
      <c r="II1624" s="28"/>
      <c r="IJ1624" s="28"/>
      <c r="IK1624" s="28"/>
      <c r="IL1624" s="28"/>
      <c r="IM1624" s="28"/>
      <c r="IN1624" s="28"/>
      <c r="IO1624" s="28"/>
    </row>
    <row r="1625" spans="1:256" s="50" customFormat="1" ht="18.75">
      <c r="A1625" s="206" t="s">
        <v>2603</v>
      </c>
      <c r="B1625" s="417"/>
      <c r="C1625" s="417"/>
      <c r="D1625" s="1" t="s">
        <v>131</v>
      </c>
      <c r="E1625" s="50">
        <f t="shared" si="28"/>
        <v>12</v>
      </c>
      <c r="F1625" s="284">
        <f t="shared" si="29"/>
        <v>34</v>
      </c>
      <c r="I1625" s="50">
        <v>32</v>
      </c>
      <c r="J1625" s="50">
        <v>2</v>
      </c>
      <c r="N1625" s="28"/>
      <c r="O1625" s="28"/>
      <c r="T1625" s="194"/>
      <c r="V1625" s="28"/>
      <c r="W1625" s="28"/>
      <c r="X1625" s="28"/>
      <c r="AC1625" s="194"/>
      <c r="AE1625" s="28"/>
      <c r="AF1625" s="28"/>
      <c r="AG1625" s="28"/>
      <c r="AL1625" s="194"/>
      <c r="AN1625" s="28"/>
      <c r="AO1625" s="28"/>
      <c r="AP1625" s="28"/>
      <c r="AU1625" s="194"/>
      <c r="AW1625" s="28"/>
      <c r="AX1625" s="28"/>
      <c r="AY1625" s="28"/>
      <c r="BD1625" s="194"/>
      <c r="BF1625" s="28"/>
      <c r="BG1625" s="28"/>
      <c r="BH1625" s="28"/>
      <c r="BM1625" s="194"/>
      <c r="BO1625" s="28"/>
      <c r="BP1625" s="28"/>
      <c r="BQ1625" s="28"/>
      <c r="BV1625" s="194"/>
      <c r="BX1625" s="28"/>
      <c r="BY1625" s="28"/>
      <c r="BZ1625" s="28"/>
      <c r="CE1625" s="194"/>
      <c r="CG1625" s="28"/>
      <c r="CH1625" s="28"/>
      <c r="CI1625" s="28"/>
      <c r="CN1625" s="194"/>
      <c r="CP1625" s="28"/>
      <c r="CQ1625" s="28"/>
      <c r="CR1625" s="28"/>
      <c r="CW1625" s="194"/>
      <c r="CY1625" s="28"/>
      <c r="CZ1625" s="28"/>
      <c r="DA1625" s="28"/>
      <c r="DF1625" s="194"/>
      <c r="DH1625" s="28"/>
      <c r="DI1625" s="28"/>
      <c r="DJ1625" s="28"/>
      <c r="DO1625" s="194"/>
      <c r="DQ1625" s="28"/>
      <c r="DR1625" s="28"/>
      <c r="DS1625" s="28"/>
      <c r="DX1625" s="194"/>
      <c r="DZ1625" s="28"/>
      <c r="EA1625" s="28"/>
      <c r="EB1625" s="28"/>
      <c r="EG1625" s="194"/>
      <c r="EI1625" s="28"/>
      <c r="EJ1625" s="28"/>
      <c r="EK1625" s="28"/>
      <c r="EP1625" s="194"/>
      <c r="ER1625" s="28"/>
      <c r="ES1625" s="28"/>
      <c r="ET1625" s="28"/>
      <c r="EY1625" s="194"/>
      <c r="FA1625" s="28"/>
      <c r="FB1625" s="28"/>
      <c r="FC1625" s="28"/>
      <c r="FH1625" s="194"/>
      <c r="FJ1625" s="28"/>
      <c r="FK1625" s="28"/>
      <c r="FL1625" s="28"/>
      <c r="FQ1625" s="194"/>
      <c r="FS1625" s="28"/>
      <c r="FT1625" s="28"/>
      <c r="FU1625" s="28"/>
      <c r="FZ1625" s="194"/>
      <c r="GB1625" s="28"/>
      <c r="GC1625" s="28"/>
      <c r="GD1625" s="28"/>
      <c r="GI1625" s="194"/>
      <c r="GK1625" s="28"/>
      <c r="GL1625" s="28"/>
      <c r="GM1625" s="28"/>
      <c r="GR1625" s="194"/>
      <c r="GT1625" s="28"/>
      <c r="GU1625" s="28"/>
      <c r="GV1625" s="28"/>
      <c r="HA1625" s="194"/>
      <c r="HC1625" s="28"/>
      <c r="HD1625" s="28"/>
      <c r="HE1625" s="28"/>
      <c r="HJ1625" s="28"/>
      <c r="HK1625" s="28"/>
      <c r="HL1625" s="28"/>
      <c r="HM1625" s="28"/>
      <c r="HN1625" s="28"/>
      <c r="HO1625" s="28"/>
      <c r="HP1625" s="28"/>
      <c r="HQ1625" s="28"/>
      <c r="HR1625" s="28"/>
      <c r="HS1625" s="28"/>
      <c r="HT1625" s="28"/>
      <c r="HU1625" s="28"/>
      <c r="HV1625" s="28"/>
      <c r="HW1625" s="28"/>
      <c r="HX1625" s="28"/>
      <c r="HY1625" s="28"/>
      <c r="HZ1625" s="28"/>
      <c r="IA1625" s="28"/>
      <c r="IB1625" s="28"/>
      <c r="IC1625" s="28"/>
      <c r="ID1625" s="28"/>
      <c r="IE1625" s="28"/>
      <c r="IF1625" s="28"/>
      <c r="IG1625" s="28"/>
      <c r="IH1625" s="28"/>
      <c r="II1625" s="28"/>
      <c r="IJ1625" s="28"/>
      <c r="IK1625" s="28"/>
      <c r="IL1625" s="28"/>
      <c r="IM1625" s="28"/>
      <c r="IN1625" s="28"/>
      <c r="IO1625" s="28"/>
    </row>
    <row r="1626" spans="1:256" s="50" customFormat="1" ht="18">
      <c r="A1626" s="330" t="s">
        <v>1274</v>
      </c>
      <c r="B1626" s="420"/>
      <c r="C1626" s="420"/>
      <c r="D1626" s="418" t="s">
        <v>135</v>
      </c>
      <c r="E1626" s="50">
        <f t="shared" si="28"/>
        <v>27</v>
      </c>
      <c r="F1626" s="284">
        <f t="shared" si="29"/>
        <v>240</v>
      </c>
      <c r="G1626" s="50">
        <v>145</v>
      </c>
      <c r="H1626" s="50">
        <v>37</v>
      </c>
      <c r="I1626" s="50">
        <v>47</v>
      </c>
      <c r="J1626" s="50">
        <v>11</v>
      </c>
      <c r="N1626" s="28"/>
      <c r="O1626" s="28"/>
      <c r="T1626" s="194"/>
      <c r="V1626" s="28"/>
      <c r="W1626" s="28"/>
      <c r="X1626" s="28"/>
      <c r="AC1626" s="194"/>
      <c r="AE1626" s="28"/>
      <c r="AF1626" s="28"/>
      <c r="AG1626" s="28"/>
      <c r="AL1626" s="194"/>
      <c r="AN1626" s="28"/>
      <c r="AO1626" s="28"/>
      <c r="AP1626" s="28"/>
      <c r="AU1626" s="194"/>
      <c r="AW1626" s="28"/>
      <c r="AX1626" s="28"/>
      <c r="AY1626" s="28"/>
      <c r="BD1626" s="194"/>
      <c r="BF1626" s="28"/>
      <c r="BG1626" s="28"/>
      <c r="BH1626" s="28"/>
      <c r="BM1626" s="194"/>
      <c r="BO1626" s="28"/>
      <c r="BP1626" s="28"/>
      <c r="BQ1626" s="28"/>
      <c r="BV1626" s="194"/>
      <c r="BX1626" s="28"/>
      <c r="BY1626" s="28"/>
      <c r="BZ1626" s="28"/>
      <c r="CE1626" s="194"/>
      <c r="CG1626" s="28"/>
      <c r="CH1626" s="28"/>
      <c r="CI1626" s="28"/>
      <c r="CN1626" s="194"/>
      <c r="CP1626" s="28"/>
      <c r="CQ1626" s="28"/>
      <c r="CR1626" s="28"/>
      <c r="CW1626" s="194"/>
      <c r="CY1626" s="28"/>
      <c r="CZ1626" s="28"/>
      <c r="DA1626" s="28"/>
      <c r="DF1626" s="194"/>
      <c r="DH1626" s="28"/>
      <c r="DI1626" s="28"/>
      <c r="DJ1626" s="28"/>
      <c r="DO1626" s="194"/>
      <c r="DQ1626" s="28"/>
      <c r="DR1626" s="28"/>
      <c r="DS1626" s="28"/>
      <c r="DX1626" s="194"/>
      <c r="DZ1626" s="28"/>
      <c r="EA1626" s="28"/>
      <c r="EB1626" s="28"/>
      <c r="EG1626" s="194"/>
      <c r="EI1626" s="28"/>
      <c r="EJ1626" s="28"/>
      <c r="EK1626" s="28"/>
      <c r="EP1626" s="194"/>
      <c r="ER1626" s="28"/>
      <c r="ES1626" s="28"/>
      <c r="ET1626" s="28"/>
      <c r="EY1626" s="194"/>
      <c r="FA1626" s="28"/>
      <c r="FB1626" s="28"/>
      <c r="FC1626" s="28"/>
      <c r="FH1626" s="194"/>
      <c r="FJ1626" s="28"/>
      <c r="FK1626" s="28"/>
      <c r="FL1626" s="28"/>
      <c r="FQ1626" s="194"/>
      <c r="FS1626" s="28"/>
      <c r="FT1626" s="28"/>
      <c r="FU1626" s="28"/>
      <c r="FZ1626" s="194"/>
      <c r="GB1626" s="28"/>
      <c r="GC1626" s="28"/>
      <c r="GD1626" s="28"/>
      <c r="GI1626" s="194"/>
      <c r="GK1626" s="28"/>
      <c r="GL1626" s="28"/>
      <c r="GM1626" s="28"/>
      <c r="GR1626" s="194"/>
      <c r="GT1626" s="28"/>
      <c r="GU1626" s="28"/>
      <c r="GV1626" s="28"/>
      <c r="HA1626" s="194"/>
      <c r="HC1626" s="28"/>
      <c r="HD1626" s="28"/>
      <c r="HE1626" s="28"/>
      <c r="HJ1626" s="28"/>
      <c r="HK1626" s="28"/>
      <c r="HL1626" s="28"/>
      <c r="HM1626" s="28"/>
      <c r="HN1626" s="28"/>
      <c r="HO1626" s="28"/>
      <c r="HP1626" s="28"/>
      <c r="HQ1626" s="28"/>
      <c r="HR1626" s="28"/>
      <c r="HS1626" s="28"/>
      <c r="HT1626" s="28"/>
      <c r="HU1626" s="28"/>
      <c r="HV1626" s="28"/>
      <c r="HW1626" s="28"/>
      <c r="HX1626" s="28"/>
      <c r="HY1626" s="28"/>
      <c r="HZ1626" s="28"/>
      <c r="IA1626" s="28"/>
      <c r="IB1626" s="28"/>
      <c r="IC1626" s="28"/>
      <c r="ID1626" s="28"/>
      <c r="IE1626" s="28"/>
      <c r="IF1626" s="28"/>
      <c r="IG1626" s="28"/>
      <c r="IH1626" s="28"/>
      <c r="II1626" s="28"/>
      <c r="IJ1626" s="28"/>
      <c r="IK1626" s="28"/>
      <c r="IL1626" s="28"/>
      <c r="IM1626" s="28"/>
      <c r="IN1626" s="28"/>
      <c r="IO1626" s="28"/>
    </row>
    <row r="1627" spans="1:256" s="50" customFormat="1" ht="18">
      <c r="A1627" s="206" t="s">
        <v>2604</v>
      </c>
      <c r="B1627" s="28"/>
      <c r="C1627" s="420"/>
      <c r="D1627" s="418" t="s">
        <v>129</v>
      </c>
      <c r="E1627" s="50">
        <f t="shared" si="28"/>
        <v>0</v>
      </c>
      <c r="F1627" s="284">
        <f t="shared" si="29"/>
        <v>0</v>
      </c>
      <c r="N1627" s="28"/>
      <c r="O1627" s="28"/>
      <c r="T1627" s="194"/>
      <c r="V1627" s="28"/>
      <c r="W1627" s="28"/>
      <c r="X1627" s="28"/>
      <c r="AC1627" s="194"/>
      <c r="AE1627" s="28"/>
      <c r="AF1627" s="28"/>
      <c r="AG1627" s="28"/>
      <c r="AL1627" s="194"/>
      <c r="AN1627" s="28"/>
      <c r="AO1627" s="28"/>
      <c r="AP1627" s="28"/>
      <c r="AU1627" s="194"/>
      <c r="AW1627" s="28"/>
      <c r="AX1627" s="28"/>
      <c r="AY1627" s="28"/>
      <c r="BD1627" s="194"/>
      <c r="BF1627" s="28"/>
      <c r="BG1627" s="28"/>
      <c r="BH1627" s="28"/>
      <c r="BM1627" s="194"/>
      <c r="BO1627" s="28"/>
      <c r="BP1627" s="28"/>
      <c r="BQ1627" s="28"/>
      <c r="BV1627" s="194"/>
      <c r="BX1627" s="28"/>
      <c r="BY1627" s="28"/>
      <c r="BZ1627" s="28"/>
      <c r="CE1627" s="194"/>
      <c r="CG1627" s="28"/>
      <c r="CH1627" s="28"/>
      <c r="CI1627" s="28"/>
      <c r="CN1627" s="194"/>
      <c r="CP1627" s="28"/>
      <c r="CQ1627" s="28"/>
      <c r="CR1627" s="28"/>
      <c r="CW1627" s="194"/>
      <c r="CY1627" s="28"/>
      <c r="CZ1627" s="28"/>
      <c r="DA1627" s="28"/>
      <c r="DF1627" s="194"/>
      <c r="DH1627" s="28"/>
      <c r="DI1627" s="28"/>
      <c r="DJ1627" s="28"/>
      <c r="DO1627" s="194"/>
      <c r="DQ1627" s="28"/>
      <c r="DR1627" s="28"/>
      <c r="DS1627" s="28"/>
      <c r="DX1627" s="194"/>
      <c r="DZ1627" s="28"/>
      <c r="EA1627" s="28"/>
      <c r="EB1627" s="28"/>
      <c r="EG1627" s="194"/>
      <c r="EI1627" s="28"/>
      <c r="EJ1627" s="28"/>
      <c r="EK1627" s="28"/>
      <c r="EP1627" s="194"/>
      <c r="ER1627" s="28"/>
      <c r="ES1627" s="28"/>
      <c r="ET1627" s="28"/>
      <c r="EY1627" s="194"/>
      <c r="FA1627" s="28"/>
      <c r="FB1627" s="28"/>
      <c r="FC1627" s="28"/>
      <c r="FH1627" s="194"/>
      <c r="FJ1627" s="28"/>
      <c r="FK1627" s="28"/>
      <c r="FL1627" s="28"/>
      <c r="FQ1627" s="194"/>
      <c r="FS1627" s="28"/>
      <c r="FT1627" s="28"/>
      <c r="FU1627" s="28"/>
      <c r="FZ1627" s="194"/>
      <c r="GB1627" s="28"/>
      <c r="GC1627" s="28"/>
      <c r="GD1627" s="28"/>
      <c r="GI1627" s="194"/>
      <c r="GK1627" s="28"/>
      <c r="GL1627" s="28"/>
      <c r="GM1627" s="28"/>
      <c r="GR1627" s="194"/>
      <c r="GT1627" s="28"/>
      <c r="GU1627" s="28"/>
      <c r="GV1627" s="28"/>
      <c r="HA1627" s="194"/>
      <c r="HC1627" s="28"/>
      <c r="HD1627" s="28"/>
      <c r="HE1627" s="28"/>
      <c r="HJ1627" s="28"/>
      <c r="HK1627" s="28"/>
      <c r="HL1627" s="28"/>
      <c r="HM1627" s="28"/>
      <c r="HN1627" s="28"/>
      <c r="HO1627" s="28"/>
      <c r="HP1627" s="28"/>
      <c r="HQ1627" s="28"/>
      <c r="HR1627" s="28"/>
      <c r="HS1627" s="28"/>
      <c r="HT1627" s="28"/>
      <c r="HU1627" s="28"/>
      <c r="HV1627" s="28"/>
      <c r="HW1627" s="28"/>
      <c r="HX1627" s="28"/>
      <c r="HY1627" s="28"/>
      <c r="HZ1627" s="28"/>
      <c r="IA1627" s="28"/>
      <c r="IB1627" s="28"/>
      <c r="IC1627" s="28"/>
      <c r="ID1627" s="28"/>
      <c r="IE1627" s="28"/>
      <c r="IF1627" s="28"/>
      <c r="IG1627" s="28"/>
      <c r="IH1627" s="28"/>
      <c r="II1627" s="28"/>
      <c r="IJ1627" s="28"/>
      <c r="IK1627" s="28"/>
      <c r="IL1627" s="28"/>
      <c r="IM1627" s="28"/>
      <c r="IN1627" s="28"/>
      <c r="IO1627" s="28"/>
    </row>
    <row r="1628" spans="1:256" s="50" customFormat="1" ht="18">
      <c r="A1628" s="206" t="s">
        <v>2340</v>
      </c>
      <c r="B1628" s="420"/>
      <c r="C1628" s="420"/>
      <c r="D1628" s="418" t="s">
        <v>130</v>
      </c>
      <c r="E1628" s="50">
        <f t="shared" si="28"/>
        <v>12</v>
      </c>
      <c r="F1628" s="284">
        <f t="shared" si="29"/>
        <v>0</v>
      </c>
      <c r="N1628" s="28"/>
      <c r="O1628" s="28"/>
      <c r="T1628" s="194"/>
      <c r="V1628" s="28"/>
      <c r="W1628" s="28"/>
      <c r="X1628" s="28"/>
      <c r="AC1628" s="194"/>
      <c r="AE1628" s="28"/>
      <c r="AF1628" s="28"/>
      <c r="AG1628" s="28"/>
      <c r="AL1628" s="194"/>
      <c r="AN1628" s="28"/>
      <c r="AO1628" s="28"/>
      <c r="AP1628" s="28"/>
      <c r="AU1628" s="194"/>
      <c r="AW1628" s="28"/>
      <c r="AX1628" s="28"/>
      <c r="AY1628" s="28"/>
      <c r="BD1628" s="194"/>
      <c r="BF1628" s="28"/>
      <c r="BG1628" s="28"/>
      <c r="BH1628" s="28"/>
      <c r="BM1628" s="194"/>
      <c r="BO1628" s="28"/>
      <c r="BP1628" s="28"/>
      <c r="BQ1628" s="28"/>
      <c r="BV1628" s="194"/>
      <c r="BX1628" s="28"/>
      <c r="BY1628" s="28"/>
      <c r="BZ1628" s="28"/>
      <c r="CE1628" s="194"/>
      <c r="CG1628" s="28"/>
      <c r="CH1628" s="28"/>
      <c r="CI1628" s="28"/>
      <c r="CN1628" s="194"/>
      <c r="CP1628" s="28"/>
      <c r="CQ1628" s="28"/>
      <c r="CR1628" s="28"/>
      <c r="CW1628" s="194"/>
      <c r="CY1628" s="28"/>
      <c r="CZ1628" s="28"/>
      <c r="DA1628" s="28"/>
      <c r="DF1628" s="194"/>
      <c r="DH1628" s="28"/>
      <c r="DI1628" s="28"/>
      <c r="DJ1628" s="28"/>
      <c r="DO1628" s="194"/>
      <c r="DQ1628" s="28"/>
      <c r="DR1628" s="28"/>
      <c r="DS1628" s="28"/>
      <c r="DX1628" s="194"/>
      <c r="DZ1628" s="28"/>
      <c r="EA1628" s="28"/>
      <c r="EB1628" s="28"/>
      <c r="EG1628" s="194"/>
      <c r="EI1628" s="28"/>
      <c r="EJ1628" s="28"/>
      <c r="EK1628" s="28"/>
      <c r="EP1628" s="194"/>
      <c r="ER1628" s="28"/>
      <c r="ES1628" s="28"/>
      <c r="ET1628" s="28"/>
      <c r="EY1628" s="194"/>
      <c r="FA1628" s="28"/>
      <c r="FB1628" s="28"/>
      <c r="FC1628" s="28"/>
      <c r="FH1628" s="194"/>
      <c r="FJ1628" s="28"/>
      <c r="FK1628" s="28"/>
      <c r="FL1628" s="28"/>
      <c r="FQ1628" s="194"/>
      <c r="FS1628" s="28"/>
      <c r="FT1628" s="28"/>
      <c r="FU1628" s="28"/>
      <c r="FZ1628" s="194"/>
      <c r="GB1628" s="28"/>
      <c r="GC1628" s="28"/>
      <c r="GD1628" s="28"/>
      <c r="GI1628" s="194"/>
      <c r="GK1628" s="28"/>
      <c r="GL1628" s="28"/>
      <c r="GM1628" s="28"/>
      <c r="GR1628" s="194"/>
      <c r="GT1628" s="28"/>
      <c r="GU1628" s="28"/>
      <c r="GV1628" s="28"/>
      <c r="HA1628" s="194"/>
      <c r="HC1628" s="28"/>
      <c r="HD1628" s="28"/>
      <c r="HE1628" s="28"/>
      <c r="HJ1628" s="28"/>
      <c r="HK1628" s="28"/>
      <c r="HL1628" s="28"/>
      <c r="HM1628" s="28"/>
      <c r="HN1628" s="28"/>
      <c r="HO1628" s="28"/>
      <c r="HP1628" s="28"/>
      <c r="HQ1628" s="28"/>
      <c r="HR1628" s="28"/>
      <c r="HS1628" s="28"/>
      <c r="HT1628" s="28"/>
      <c r="HU1628" s="28"/>
      <c r="HV1628" s="28"/>
      <c r="HW1628" s="28"/>
      <c r="HX1628" s="28"/>
      <c r="HY1628" s="28"/>
      <c r="HZ1628" s="28"/>
      <c r="IA1628" s="28"/>
      <c r="IB1628" s="28"/>
      <c r="IC1628" s="28"/>
      <c r="ID1628" s="28"/>
      <c r="IE1628" s="28"/>
      <c r="IF1628" s="28"/>
      <c r="IG1628" s="28"/>
      <c r="IH1628" s="28"/>
      <c r="II1628" s="28"/>
      <c r="IJ1628" s="28"/>
      <c r="IK1628" s="28"/>
      <c r="IL1628" s="28"/>
      <c r="IM1628" s="28"/>
      <c r="IN1628" s="28"/>
      <c r="IO1628" s="28"/>
    </row>
    <row r="1629" spans="1:256" s="50" customFormat="1" ht="18">
      <c r="A1629" s="206" t="s">
        <v>2663</v>
      </c>
      <c r="B1629" s="28"/>
      <c r="C1629" s="275"/>
      <c r="D1629" s="418" t="s">
        <v>129</v>
      </c>
      <c r="E1629" s="50">
        <f t="shared" si="28"/>
        <v>0</v>
      </c>
      <c r="F1629" s="284">
        <f t="shared" si="29"/>
        <v>0</v>
      </c>
      <c r="N1629" s="28"/>
      <c r="O1629" s="28"/>
      <c r="T1629" s="194"/>
      <c r="V1629" s="28"/>
      <c r="W1629" s="28"/>
      <c r="X1629" s="28"/>
      <c r="AC1629" s="194"/>
      <c r="AE1629" s="28"/>
      <c r="AF1629" s="28"/>
      <c r="AG1629" s="28"/>
      <c r="AL1629" s="194"/>
      <c r="AN1629" s="28"/>
      <c r="AO1629" s="28"/>
      <c r="AP1629" s="28"/>
      <c r="AU1629" s="194"/>
      <c r="AW1629" s="28"/>
      <c r="AX1629" s="28"/>
      <c r="AY1629" s="28"/>
      <c r="BD1629" s="194"/>
      <c r="BF1629" s="28"/>
      <c r="BG1629" s="28"/>
      <c r="BH1629" s="28"/>
      <c r="BM1629" s="194"/>
      <c r="BO1629" s="28"/>
      <c r="BP1629" s="28"/>
      <c r="BQ1629" s="28"/>
      <c r="BV1629" s="194"/>
      <c r="BX1629" s="28"/>
      <c r="BY1629" s="28"/>
      <c r="BZ1629" s="28"/>
      <c r="CE1629" s="194"/>
      <c r="CG1629" s="28"/>
      <c r="CH1629" s="28"/>
      <c r="CI1629" s="28"/>
      <c r="CN1629" s="194"/>
      <c r="CP1629" s="28"/>
      <c r="CQ1629" s="28"/>
      <c r="CR1629" s="28"/>
      <c r="CW1629" s="194"/>
      <c r="CY1629" s="28"/>
      <c r="CZ1629" s="28"/>
      <c r="DA1629" s="28"/>
      <c r="DF1629" s="194"/>
      <c r="DH1629" s="28"/>
      <c r="DI1629" s="28"/>
      <c r="DJ1629" s="28"/>
      <c r="DO1629" s="194"/>
      <c r="DQ1629" s="28"/>
      <c r="DR1629" s="28"/>
      <c r="DS1629" s="28"/>
      <c r="DX1629" s="194"/>
      <c r="DZ1629" s="28"/>
      <c r="EA1629" s="28"/>
      <c r="EB1629" s="28"/>
      <c r="EG1629" s="194"/>
      <c r="EI1629" s="28"/>
      <c r="EJ1629" s="28"/>
      <c r="EK1629" s="28"/>
      <c r="EP1629" s="194"/>
      <c r="ER1629" s="28"/>
      <c r="ES1629" s="28"/>
      <c r="ET1629" s="28"/>
      <c r="EY1629" s="194"/>
      <c r="FA1629" s="28"/>
      <c r="FB1629" s="28"/>
      <c r="FC1629" s="28"/>
      <c r="FH1629" s="194"/>
      <c r="FJ1629" s="28"/>
      <c r="FK1629" s="28"/>
      <c r="FL1629" s="28"/>
      <c r="FQ1629" s="194"/>
      <c r="FS1629" s="28"/>
      <c r="FT1629" s="28"/>
      <c r="FU1629" s="28"/>
      <c r="FZ1629" s="194"/>
      <c r="GB1629" s="28"/>
      <c r="GC1629" s="28"/>
      <c r="GD1629" s="28"/>
      <c r="GI1629" s="194"/>
      <c r="GK1629" s="28"/>
      <c r="GL1629" s="28"/>
      <c r="GM1629" s="28"/>
      <c r="GR1629" s="194"/>
      <c r="GT1629" s="28"/>
      <c r="GU1629" s="28"/>
      <c r="GV1629" s="28"/>
      <c r="HA1629" s="194"/>
      <c r="HC1629" s="28"/>
      <c r="HD1629" s="28"/>
      <c r="HE1629" s="28"/>
      <c r="HJ1629" s="28"/>
      <c r="HK1629" s="28"/>
      <c r="HL1629" s="28"/>
      <c r="HM1629" s="28"/>
      <c r="HN1629" s="28"/>
      <c r="HO1629" s="28"/>
      <c r="HP1629" s="28"/>
      <c r="HQ1629" s="28"/>
      <c r="HR1629" s="28"/>
      <c r="HS1629" s="28"/>
      <c r="HT1629" s="28"/>
      <c r="HU1629" s="28"/>
      <c r="HV1629" s="28"/>
      <c r="HW1629" s="28"/>
      <c r="HX1629" s="28"/>
      <c r="HY1629" s="28"/>
      <c r="HZ1629" s="28"/>
      <c r="IA1629" s="28"/>
      <c r="IB1629" s="28"/>
      <c r="IC1629" s="28"/>
      <c r="ID1629" s="28"/>
      <c r="IE1629" s="28"/>
      <c r="IF1629" s="28"/>
      <c r="IG1629" s="28"/>
      <c r="IH1629" s="28"/>
      <c r="II1629" s="28"/>
      <c r="IJ1629" s="28"/>
      <c r="IK1629" s="28"/>
      <c r="IL1629" s="28"/>
      <c r="IM1629" s="28"/>
      <c r="IN1629" s="28"/>
      <c r="IO1629" s="28"/>
    </row>
    <row r="1630" spans="1:256" s="50" customFormat="1" ht="18.75">
      <c r="A1630" s="330" t="s">
        <v>1687</v>
      </c>
      <c r="B1630" s="417"/>
      <c r="C1630" s="417"/>
      <c r="D1630" s="1" t="s">
        <v>131</v>
      </c>
      <c r="E1630" s="50">
        <f t="shared" si="28"/>
        <v>8</v>
      </c>
      <c r="F1630" s="284">
        <f t="shared" si="29"/>
        <v>46</v>
      </c>
      <c r="H1630" s="50">
        <v>46</v>
      </c>
      <c r="N1630" s="28"/>
      <c r="O1630" s="28"/>
      <c r="T1630" s="194"/>
      <c r="V1630" s="28"/>
      <c r="W1630" s="28"/>
      <c r="X1630" s="28"/>
      <c r="AC1630" s="194"/>
      <c r="AE1630" s="28"/>
      <c r="AF1630" s="28"/>
      <c r="AG1630" s="28"/>
      <c r="AL1630" s="194"/>
      <c r="AN1630" s="28"/>
      <c r="AO1630" s="28"/>
      <c r="AP1630" s="28"/>
      <c r="AU1630" s="194"/>
      <c r="AW1630" s="28"/>
      <c r="AX1630" s="28"/>
      <c r="AY1630" s="28"/>
      <c r="BD1630" s="194"/>
      <c r="BF1630" s="28"/>
      <c r="BG1630" s="28"/>
      <c r="BH1630" s="28"/>
      <c r="BM1630" s="194"/>
      <c r="BO1630" s="28"/>
      <c r="BP1630" s="28"/>
      <c r="BQ1630" s="28"/>
      <c r="BV1630" s="194"/>
      <c r="BX1630" s="28"/>
      <c r="BY1630" s="28"/>
      <c r="BZ1630" s="28"/>
      <c r="CE1630" s="194"/>
      <c r="CG1630" s="28"/>
      <c r="CH1630" s="28"/>
      <c r="CI1630" s="28"/>
      <c r="CN1630" s="194"/>
      <c r="CP1630" s="28"/>
      <c r="CQ1630" s="28"/>
      <c r="CR1630" s="28"/>
      <c r="CW1630" s="194"/>
      <c r="CY1630" s="28"/>
      <c r="CZ1630" s="28"/>
      <c r="DA1630" s="28"/>
      <c r="DF1630" s="194"/>
      <c r="DH1630" s="28"/>
      <c r="DI1630" s="28"/>
      <c r="DJ1630" s="28"/>
      <c r="DO1630" s="194"/>
      <c r="DQ1630" s="28"/>
      <c r="DR1630" s="28"/>
      <c r="DS1630" s="28"/>
      <c r="DX1630" s="194"/>
      <c r="DZ1630" s="28"/>
      <c r="EA1630" s="28"/>
      <c r="EB1630" s="28"/>
      <c r="EG1630" s="194"/>
      <c r="EI1630" s="28"/>
      <c r="EJ1630" s="28"/>
      <c r="EK1630" s="28"/>
      <c r="EP1630" s="194"/>
      <c r="ER1630" s="28"/>
      <c r="ES1630" s="28"/>
      <c r="ET1630" s="28"/>
      <c r="EY1630" s="194"/>
      <c r="FA1630" s="28"/>
      <c r="FB1630" s="28"/>
      <c r="FC1630" s="28"/>
      <c r="FH1630" s="194"/>
      <c r="FJ1630" s="28"/>
      <c r="FK1630" s="28"/>
      <c r="FL1630" s="28"/>
      <c r="FQ1630" s="194"/>
      <c r="FS1630" s="28"/>
      <c r="FT1630" s="28"/>
      <c r="FU1630" s="28"/>
      <c r="FZ1630" s="194"/>
      <c r="GB1630" s="28"/>
      <c r="GC1630" s="28"/>
      <c r="GD1630" s="28"/>
      <c r="GI1630" s="194"/>
      <c r="GK1630" s="28"/>
      <c r="GL1630" s="28"/>
      <c r="GM1630" s="28"/>
      <c r="GR1630" s="194"/>
      <c r="GT1630" s="28"/>
      <c r="GU1630" s="28"/>
      <c r="GV1630" s="28"/>
      <c r="HA1630" s="194"/>
      <c r="HC1630" s="28"/>
      <c r="HD1630" s="28"/>
      <c r="HE1630" s="28"/>
      <c r="HJ1630" s="28"/>
      <c r="HK1630" s="28"/>
      <c r="HL1630" s="28"/>
      <c r="HM1630" s="28"/>
      <c r="HN1630" s="28"/>
      <c r="HO1630" s="28"/>
      <c r="HP1630" s="28"/>
      <c r="HQ1630" s="28"/>
      <c r="HR1630" s="28"/>
      <c r="HS1630" s="28"/>
      <c r="HT1630" s="28"/>
      <c r="HU1630" s="28"/>
      <c r="HV1630" s="28"/>
      <c r="HW1630" s="28"/>
      <c r="HX1630" s="28"/>
      <c r="HY1630" s="28"/>
      <c r="HZ1630" s="28"/>
      <c r="IA1630" s="28"/>
      <c r="IB1630" s="28"/>
      <c r="IC1630" s="28"/>
      <c r="ID1630" s="28"/>
      <c r="IE1630" s="28"/>
      <c r="IF1630" s="28"/>
      <c r="IG1630" s="28"/>
      <c r="IH1630" s="28"/>
      <c r="II1630" s="28"/>
      <c r="IJ1630" s="28"/>
      <c r="IK1630" s="28"/>
      <c r="IL1630" s="28"/>
      <c r="IM1630" s="28"/>
      <c r="IN1630" s="28"/>
      <c r="IO1630" s="28"/>
    </row>
    <row r="1631" spans="1:256" s="50" customFormat="1" ht="18.75">
      <c r="A1631" s="330" t="s">
        <v>469</v>
      </c>
      <c r="B1631" s="417"/>
      <c r="C1631" s="417"/>
      <c r="D1631" s="1" t="s">
        <v>131</v>
      </c>
      <c r="E1631" s="50">
        <f t="shared" si="28"/>
        <v>12</v>
      </c>
      <c r="F1631" s="284">
        <f t="shared" si="29"/>
        <v>165</v>
      </c>
      <c r="H1631" s="50">
        <v>150</v>
      </c>
      <c r="I1631" s="50">
        <v>15</v>
      </c>
      <c r="N1631" s="28"/>
      <c r="O1631" s="28"/>
      <c r="T1631" s="194"/>
      <c r="V1631" s="28"/>
      <c r="W1631" s="28"/>
      <c r="X1631" s="28"/>
      <c r="AC1631" s="194"/>
      <c r="AE1631" s="28"/>
      <c r="AF1631" s="28"/>
      <c r="AG1631" s="28"/>
      <c r="AL1631" s="194"/>
      <c r="AN1631" s="28"/>
      <c r="AO1631" s="28"/>
      <c r="AP1631" s="28"/>
      <c r="AU1631" s="194"/>
      <c r="AW1631" s="28"/>
      <c r="AX1631" s="28"/>
      <c r="AY1631" s="28"/>
      <c r="BD1631" s="194"/>
      <c r="BF1631" s="28"/>
      <c r="BG1631" s="28"/>
      <c r="BH1631" s="28"/>
      <c r="BM1631" s="194"/>
      <c r="BO1631" s="28"/>
      <c r="BP1631" s="28"/>
      <c r="BQ1631" s="28"/>
      <c r="BV1631" s="194"/>
      <c r="BX1631" s="28"/>
      <c r="BY1631" s="28"/>
      <c r="BZ1631" s="28"/>
      <c r="CE1631" s="194"/>
      <c r="CG1631" s="28"/>
      <c r="CH1631" s="28"/>
      <c r="CI1631" s="28"/>
      <c r="CN1631" s="194"/>
      <c r="CP1631" s="28"/>
      <c r="CQ1631" s="28"/>
      <c r="CR1631" s="28"/>
      <c r="CW1631" s="194"/>
      <c r="CY1631" s="28"/>
      <c r="CZ1631" s="28"/>
      <c r="DA1631" s="28"/>
      <c r="DF1631" s="194"/>
      <c r="DH1631" s="28"/>
      <c r="DI1631" s="28"/>
      <c r="DJ1631" s="28"/>
      <c r="DO1631" s="194"/>
      <c r="DQ1631" s="28"/>
      <c r="DR1631" s="28"/>
      <c r="DS1631" s="28"/>
      <c r="DX1631" s="194"/>
      <c r="DZ1631" s="28"/>
      <c r="EA1631" s="28"/>
      <c r="EB1631" s="28"/>
      <c r="EG1631" s="194"/>
      <c r="EI1631" s="28"/>
      <c r="EJ1631" s="28"/>
      <c r="EK1631" s="28"/>
      <c r="EP1631" s="194"/>
      <c r="ER1631" s="28"/>
      <c r="ES1631" s="28"/>
      <c r="ET1631" s="28"/>
      <c r="EY1631" s="194"/>
      <c r="FA1631" s="28"/>
      <c r="FB1631" s="28"/>
      <c r="FC1631" s="28"/>
      <c r="FH1631" s="194"/>
      <c r="FJ1631" s="28"/>
      <c r="FK1631" s="28"/>
      <c r="FL1631" s="28"/>
      <c r="FQ1631" s="194"/>
      <c r="FS1631" s="28"/>
      <c r="FT1631" s="28"/>
      <c r="FU1631" s="28"/>
      <c r="FZ1631" s="194"/>
      <c r="GB1631" s="28"/>
      <c r="GC1631" s="28"/>
      <c r="GD1631" s="28"/>
      <c r="GI1631" s="194"/>
      <c r="GK1631" s="28"/>
      <c r="GL1631" s="28"/>
      <c r="GM1631" s="28"/>
      <c r="GR1631" s="194"/>
      <c r="GT1631" s="28"/>
      <c r="GU1631" s="28"/>
      <c r="GV1631" s="28"/>
      <c r="HA1631" s="194"/>
      <c r="HC1631" s="28"/>
      <c r="HD1631" s="28"/>
      <c r="HE1631" s="28"/>
      <c r="HJ1631" s="28"/>
      <c r="HK1631" s="28"/>
      <c r="HL1631" s="28"/>
      <c r="HM1631" s="28"/>
      <c r="HN1631" s="28"/>
      <c r="HO1631" s="28"/>
      <c r="HP1631" s="28"/>
      <c r="HQ1631" s="28"/>
      <c r="HR1631" s="28"/>
      <c r="HS1631" s="28"/>
      <c r="HT1631" s="28"/>
      <c r="HU1631" s="28"/>
      <c r="HV1631" s="28"/>
      <c r="HW1631" s="28"/>
      <c r="HX1631" s="28"/>
      <c r="HY1631" s="28"/>
      <c r="HZ1631" s="28"/>
      <c r="IA1631" s="28"/>
      <c r="IB1631" s="28"/>
      <c r="IC1631" s="28"/>
      <c r="ID1631" s="28"/>
      <c r="IE1631" s="28"/>
      <c r="IF1631" s="28"/>
      <c r="IG1631" s="28"/>
      <c r="IH1631" s="28"/>
      <c r="II1631" s="28"/>
      <c r="IJ1631" s="28"/>
      <c r="IK1631" s="28"/>
      <c r="IL1631" s="28"/>
      <c r="IM1631" s="28"/>
      <c r="IN1631" s="28"/>
      <c r="IO1631" s="28"/>
    </row>
    <row r="1632" spans="1:256" s="50" customFormat="1" ht="18.75">
      <c r="A1632" s="330" t="s">
        <v>1271</v>
      </c>
      <c r="B1632" s="417"/>
      <c r="C1632" s="417"/>
      <c r="D1632" s="418" t="s">
        <v>136</v>
      </c>
      <c r="E1632" s="50">
        <f t="shared" si="28"/>
        <v>10</v>
      </c>
      <c r="F1632" s="284">
        <f t="shared" si="29"/>
        <v>58</v>
      </c>
      <c r="I1632" s="50">
        <v>58</v>
      </c>
      <c r="N1632" s="28"/>
      <c r="O1632" s="28"/>
      <c r="T1632" s="194"/>
      <c r="V1632" s="28"/>
      <c r="W1632" s="28"/>
      <c r="X1632" s="28"/>
      <c r="AC1632" s="194"/>
      <c r="AE1632" s="28"/>
      <c r="AF1632" s="28"/>
      <c r="AG1632" s="28"/>
      <c r="AL1632" s="194"/>
      <c r="AN1632" s="28"/>
      <c r="AO1632" s="28"/>
      <c r="AP1632" s="28"/>
      <c r="AU1632" s="194"/>
      <c r="AW1632" s="28"/>
      <c r="AX1632" s="28"/>
      <c r="AY1632" s="28"/>
      <c r="BD1632" s="194"/>
      <c r="BF1632" s="28"/>
      <c r="BG1632" s="28"/>
      <c r="BH1632" s="28"/>
      <c r="BM1632" s="194"/>
      <c r="BO1632" s="28"/>
      <c r="BP1632" s="28"/>
      <c r="BQ1632" s="28"/>
      <c r="BV1632" s="194"/>
      <c r="BX1632" s="28"/>
      <c r="BY1632" s="28"/>
      <c r="BZ1632" s="28"/>
      <c r="CE1632" s="194"/>
      <c r="CG1632" s="28"/>
      <c r="CH1632" s="28"/>
      <c r="CI1632" s="28"/>
      <c r="CN1632" s="194"/>
      <c r="CP1632" s="28"/>
      <c r="CQ1632" s="28"/>
      <c r="CR1632" s="28"/>
      <c r="CW1632" s="194"/>
      <c r="CY1632" s="28"/>
      <c r="CZ1632" s="28"/>
      <c r="DA1632" s="28"/>
      <c r="DF1632" s="194"/>
      <c r="DH1632" s="28"/>
      <c r="DI1632" s="28"/>
      <c r="DJ1632" s="28"/>
      <c r="DO1632" s="194"/>
      <c r="DQ1632" s="28"/>
      <c r="DR1632" s="28"/>
      <c r="DS1632" s="28"/>
      <c r="DX1632" s="194"/>
      <c r="DZ1632" s="28"/>
      <c r="EA1632" s="28"/>
      <c r="EB1632" s="28"/>
      <c r="EG1632" s="194"/>
      <c r="EI1632" s="28"/>
      <c r="EJ1632" s="28"/>
      <c r="EK1632" s="28"/>
      <c r="EP1632" s="194"/>
      <c r="ER1632" s="28"/>
      <c r="ES1632" s="28"/>
      <c r="ET1632" s="28"/>
      <c r="EY1632" s="194"/>
      <c r="FA1632" s="28"/>
      <c r="FB1632" s="28"/>
      <c r="FC1632" s="28"/>
      <c r="FH1632" s="194"/>
      <c r="FJ1632" s="28"/>
      <c r="FK1632" s="28"/>
      <c r="FL1632" s="28"/>
      <c r="FQ1632" s="194"/>
      <c r="FS1632" s="28"/>
      <c r="FT1632" s="28"/>
      <c r="FU1632" s="28"/>
      <c r="FZ1632" s="194"/>
      <c r="GB1632" s="28"/>
      <c r="GC1632" s="28"/>
      <c r="GD1632" s="28"/>
      <c r="GI1632" s="194"/>
      <c r="GK1632" s="28"/>
      <c r="GL1632" s="28"/>
      <c r="GM1632" s="28"/>
      <c r="GR1632" s="194"/>
      <c r="GT1632" s="28"/>
      <c r="GU1632" s="28"/>
      <c r="GV1632" s="28"/>
      <c r="HA1632" s="194"/>
      <c r="HC1632" s="28"/>
      <c r="HD1632" s="28"/>
      <c r="HE1632" s="28"/>
      <c r="HJ1632" s="28"/>
      <c r="HK1632" s="28"/>
      <c r="HL1632" s="28"/>
      <c r="HM1632" s="28"/>
      <c r="HN1632" s="28"/>
      <c r="HO1632" s="28"/>
      <c r="HP1632" s="28"/>
      <c r="HQ1632" s="28"/>
      <c r="HR1632" s="28"/>
      <c r="HS1632" s="28"/>
      <c r="HT1632" s="28"/>
      <c r="HU1632" s="28"/>
      <c r="HV1632" s="28"/>
      <c r="HW1632" s="28"/>
      <c r="HX1632" s="28"/>
      <c r="HY1632" s="28"/>
      <c r="HZ1632" s="28"/>
      <c r="IA1632" s="28"/>
      <c r="IB1632" s="28"/>
      <c r="IC1632" s="28"/>
      <c r="ID1632" s="28"/>
      <c r="IE1632" s="28"/>
      <c r="IF1632" s="28"/>
      <c r="IG1632" s="28"/>
      <c r="IH1632" s="28"/>
      <c r="II1632" s="28"/>
      <c r="IJ1632" s="28"/>
      <c r="IK1632" s="28"/>
      <c r="IL1632" s="28"/>
      <c r="IM1632" s="28"/>
      <c r="IN1632" s="28"/>
      <c r="IO1632" s="28"/>
    </row>
    <row r="1633" spans="1:249" s="50" customFormat="1" ht="18">
      <c r="A1633" s="330" t="s">
        <v>1180</v>
      </c>
      <c r="B1633" s="28"/>
      <c r="C1633" s="275"/>
      <c r="D1633" s="418" t="s">
        <v>129</v>
      </c>
      <c r="E1633" s="50">
        <f t="shared" si="28"/>
        <v>1</v>
      </c>
      <c r="F1633" s="284">
        <f t="shared" si="29"/>
        <v>15</v>
      </c>
      <c r="K1633" s="50">
        <v>15</v>
      </c>
      <c r="N1633" s="28"/>
      <c r="O1633" s="28"/>
      <c r="T1633" s="194"/>
      <c r="V1633" s="28"/>
      <c r="W1633" s="28"/>
      <c r="X1633" s="28"/>
      <c r="AC1633" s="194"/>
      <c r="AE1633" s="28"/>
      <c r="AF1633" s="28"/>
      <c r="AG1633" s="28"/>
      <c r="AL1633" s="194"/>
      <c r="AN1633" s="28"/>
      <c r="AO1633" s="28"/>
      <c r="AP1633" s="28"/>
      <c r="AU1633" s="194"/>
      <c r="AW1633" s="28"/>
      <c r="AX1633" s="28"/>
      <c r="AY1633" s="28"/>
      <c r="BD1633" s="194"/>
      <c r="BF1633" s="28"/>
      <c r="BG1633" s="28"/>
      <c r="BH1633" s="28"/>
      <c r="BM1633" s="194"/>
      <c r="BO1633" s="28"/>
      <c r="BP1633" s="28"/>
      <c r="BQ1633" s="28"/>
      <c r="BV1633" s="194"/>
      <c r="BX1633" s="28"/>
      <c r="BY1633" s="28"/>
      <c r="BZ1633" s="28"/>
      <c r="CE1633" s="194"/>
      <c r="CG1633" s="28"/>
      <c r="CH1633" s="28"/>
      <c r="CI1633" s="28"/>
      <c r="CN1633" s="194"/>
      <c r="CP1633" s="28"/>
      <c r="CQ1633" s="28"/>
      <c r="CR1633" s="28"/>
      <c r="CW1633" s="194"/>
      <c r="CY1633" s="28"/>
      <c r="CZ1633" s="28"/>
      <c r="DA1633" s="28"/>
      <c r="DF1633" s="194"/>
      <c r="DH1633" s="28"/>
      <c r="DI1633" s="28"/>
      <c r="DJ1633" s="28"/>
      <c r="DO1633" s="194"/>
      <c r="DQ1633" s="28"/>
      <c r="DR1633" s="28"/>
      <c r="DS1633" s="28"/>
      <c r="DX1633" s="194"/>
      <c r="DZ1633" s="28"/>
      <c r="EA1633" s="28"/>
      <c r="EB1633" s="28"/>
      <c r="EG1633" s="194"/>
      <c r="EI1633" s="28"/>
      <c r="EJ1633" s="28"/>
      <c r="EK1633" s="28"/>
      <c r="EP1633" s="194"/>
      <c r="ER1633" s="28"/>
      <c r="ES1633" s="28"/>
      <c r="ET1633" s="28"/>
      <c r="EY1633" s="194"/>
      <c r="FA1633" s="28"/>
      <c r="FB1633" s="28"/>
      <c r="FC1633" s="28"/>
      <c r="FH1633" s="194"/>
      <c r="FJ1633" s="28"/>
      <c r="FK1633" s="28"/>
      <c r="FL1633" s="28"/>
      <c r="FQ1633" s="194"/>
      <c r="FS1633" s="28"/>
      <c r="FT1633" s="28"/>
      <c r="FU1633" s="28"/>
      <c r="FZ1633" s="194"/>
      <c r="GB1633" s="28"/>
      <c r="GC1633" s="28"/>
      <c r="GD1633" s="28"/>
      <c r="GI1633" s="194"/>
      <c r="GK1633" s="28"/>
      <c r="GL1633" s="28"/>
      <c r="GM1633" s="28"/>
      <c r="GR1633" s="194"/>
      <c r="GT1633" s="28"/>
      <c r="GU1633" s="28"/>
      <c r="GV1633" s="28"/>
      <c r="HA1633" s="194"/>
      <c r="HC1633" s="28"/>
      <c r="HD1633" s="28"/>
      <c r="HE1633" s="28"/>
      <c r="HJ1633" s="28"/>
      <c r="HK1633" s="28"/>
      <c r="HL1633" s="28"/>
      <c r="HM1633" s="28"/>
      <c r="HN1633" s="28"/>
      <c r="HO1633" s="28"/>
      <c r="HP1633" s="28"/>
      <c r="HQ1633" s="28"/>
      <c r="HR1633" s="28"/>
      <c r="HS1633" s="28"/>
      <c r="HT1633" s="28"/>
      <c r="HU1633" s="28"/>
      <c r="HV1633" s="28"/>
      <c r="HW1633" s="28"/>
      <c r="HX1633" s="28"/>
      <c r="HY1633" s="28"/>
      <c r="HZ1633" s="28"/>
      <c r="IA1633" s="28"/>
      <c r="IB1633" s="28"/>
      <c r="IC1633" s="28"/>
      <c r="ID1633" s="28"/>
      <c r="IE1633" s="28"/>
      <c r="IF1633" s="28"/>
      <c r="IG1633" s="28"/>
      <c r="IH1633" s="28"/>
      <c r="II1633" s="28"/>
      <c r="IJ1633" s="28"/>
      <c r="IK1633" s="28"/>
      <c r="IL1633" s="28"/>
      <c r="IM1633" s="28"/>
      <c r="IN1633" s="28"/>
      <c r="IO1633" s="28"/>
    </row>
    <row r="1634" spans="1:249" s="50" customFormat="1" ht="18.75">
      <c r="A1634" s="206" t="s">
        <v>2338</v>
      </c>
      <c r="B1634" s="279"/>
      <c r="C1634" s="417"/>
      <c r="D1634" s="418" t="s">
        <v>134</v>
      </c>
      <c r="E1634" s="50">
        <f t="shared" si="28"/>
        <v>10</v>
      </c>
      <c r="F1634" s="284">
        <f t="shared" si="29"/>
        <v>124</v>
      </c>
      <c r="H1634" s="50">
        <v>34</v>
      </c>
      <c r="J1634" s="50">
        <v>90</v>
      </c>
      <c r="N1634" s="28"/>
      <c r="O1634" s="28"/>
      <c r="T1634" s="194"/>
      <c r="V1634" s="28"/>
      <c r="W1634" s="28"/>
      <c r="X1634" s="28"/>
      <c r="AC1634" s="194"/>
      <c r="AE1634" s="28"/>
      <c r="AF1634" s="28"/>
      <c r="AG1634" s="28"/>
      <c r="AL1634" s="194"/>
      <c r="AN1634" s="28"/>
      <c r="AO1634" s="28"/>
      <c r="AP1634" s="28"/>
      <c r="AU1634" s="194"/>
      <c r="AW1634" s="28"/>
      <c r="AX1634" s="28"/>
      <c r="AY1634" s="28"/>
      <c r="BD1634" s="194"/>
      <c r="BF1634" s="28"/>
      <c r="BG1634" s="28"/>
      <c r="BH1634" s="28"/>
      <c r="BM1634" s="194"/>
      <c r="BO1634" s="28"/>
      <c r="BP1634" s="28"/>
      <c r="BQ1634" s="28"/>
      <c r="BV1634" s="194"/>
      <c r="BX1634" s="28"/>
      <c r="BY1634" s="28"/>
      <c r="BZ1634" s="28"/>
      <c r="CE1634" s="194"/>
      <c r="CG1634" s="28"/>
      <c r="CH1634" s="28"/>
      <c r="CI1634" s="28"/>
      <c r="CN1634" s="194"/>
      <c r="CP1634" s="28"/>
      <c r="CQ1634" s="28"/>
      <c r="CR1634" s="28"/>
      <c r="CW1634" s="194"/>
      <c r="CY1634" s="28"/>
      <c r="CZ1634" s="28"/>
      <c r="DA1634" s="28"/>
      <c r="DF1634" s="194"/>
      <c r="DH1634" s="28"/>
      <c r="DI1634" s="28"/>
      <c r="DJ1634" s="28"/>
      <c r="DO1634" s="194"/>
      <c r="DQ1634" s="28"/>
      <c r="DR1634" s="28"/>
      <c r="DS1634" s="28"/>
      <c r="DX1634" s="194"/>
      <c r="DZ1634" s="28"/>
      <c r="EA1634" s="28"/>
      <c r="EB1634" s="28"/>
      <c r="EG1634" s="194"/>
      <c r="EI1634" s="28"/>
      <c r="EJ1634" s="28"/>
      <c r="EK1634" s="28"/>
      <c r="EP1634" s="194"/>
      <c r="ER1634" s="28"/>
      <c r="ES1634" s="28"/>
      <c r="ET1634" s="28"/>
      <c r="EY1634" s="194"/>
      <c r="FA1634" s="28"/>
      <c r="FB1634" s="28"/>
      <c r="FC1634" s="28"/>
      <c r="FH1634" s="194"/>
      <c r="FJ1634" s="28"/>
      <c r="FK1634" s="28"/>
      <c r="FL1634" s="28"/>
      <c r="FQ1634" s="194"/>
      <c r="FS1634" s="28"/>
      <c r="FT1634" s="28"/>
      <c r="FU1634" s="28"/>
      <c r="FZ1634" s="194"/>
      <c r="GB1634" s="28"/>
      <c r="GC1634" s="28"/>
      <c r="GD1634" s="28"/>
      <c r="GI1634" s="194"/>
      <c r="GK1634" s="28"/>
      <c r="GL1634" s="28"/>
      <c r="GM1634" s="28"/>
      <c r="GR1634" s="194"/>
      <c r="GT1634" s="28"/>
      <c r="GU1634" s="28"/>
      <c r="GV1634" s="28"/>
      <c r="HA1634" s="194"/>
      <c r="HC1634" s="28"/>
      <c r="HD1634" s="28"/>
      <c r="HE1634" s="28"/>
      <c r="HJ1634" s="28"/>
      <c r="HK1634" s="28"/>
      <c r="HL1634" s="28"/>
      <c r="HM1634" s="28"/>
      <c r="HN1634" s="28"/>
      <c r="HO1634" s="28"/>
      <c r="HP1634" s="28"/>
      <c r="HQ1634" s="28"/>
      <c r="HR1634" s="28"/>
      <c r="HS1634" s="28"/>
      <c r="HT1634" s="28"/>
      <c r="HU1634" s="28"/>
      <c r="HV1634" s="28"/>
      <c r="HW1634" s="28"/>
      <c r="HX1634" s="28"/>
      <c r="HY1634" s="28"/>
      <c r="HZ1634" s="28"/>
      <c r="IA1634" s="28"/>
      <c r="IB1634" s="28"/>
      <c r="IC1634" s="28"/>
      <c r="ID1634" s="28"/>
      <c r="IE1634" s="28"/>
      <c r="IF1634" s="28"/>
      <c r="IG1634" s="28"/>
      <c r="IH1634" s="28"/>
      <c r="II1634" s="28"/>
      <c r="IJ1634" s="28"/>
      <c r="IK1634" s="28"/>
      <c r="IL1634" s="28"/>
      <c r="IM1634" s="28"/>
      <c r="IN1634" s="28"/>
      <c r="IO1634" s="28"/>
    </row>
    <row r="1635" spans="1:249" s="50" customFormat="1" ht="18">
      <c r="A1635" s="330" t="s">
        <v>658</v>
      </c>
      <c r="B1635" s="420"/>
      <c r="C1635" s="420"/>
      <c r="D1635" s="418" t="s">
        <v>132</v>
      </c>
      <c r="E1635" s="50">
        <f t="shared" si="28"/>
        <v>5</v>
      </c>
      <c r="F1635" s="284">
        <f t="shared" si="29"/>
        <v>70</v>
      </c>
      <c r="G1635" s="50">
        <v>43</v>
      </c>
      <c r="H1635" s="50">
        <v>22</v>
      </c>
      <c r="I1635" s="50">
        <v>5</v>
      </c>
      <c r="N1635" s="28"/>
      <c r="O1635" s="28"/>
      <c r="T1635" s="194"/>
      <c r="V1635" s="28"/>
      <c r="W1635" s="28"/>
      <c r="X1635" s="28"/>
      <c r="AC1635" s="194"/>
      <c r="AE1635" s="28"/>
      <c r="AF1635" s="28"/>
      <c r="AG1635" s="28"/>
      <c r="AL1635" s="194"/>
      <c r="AN1635" s="28"/>
      <c r="AO1635" s="28"/>
      <c r="AP1635" s="28"/>
      <c r="AU1635" s="194"/>
      <c r="AW1635" s="28"/>
      <c r="AX1635" s="28"/>
      <c r="AY1635" s="28"/>
      <c r="BD1635" s="194"/>
      <c r="BF1635" s="28"/>
      <c r="BG1635" s="28"/>
      <c r="BH1635" s="28"/>
      <c r="BM1635" s="194"/>
      <c r="BO1635" s="28"/>
      <c r="BP1635" s="28"/>
      <c r="BQ1635" s="28"/>
      <c r="BV1635" s="194"/>
      <c r="BX1635" s="28"/>
      <c r="BY1635" s="28"/>
      <c r="BZ1635" s="28"/>
      <c r="CE1635" s="194"/>
      <c r="CG1635" s="28"/>
      <c r="CH1635" s="28"/>
      <c r="CI1635" s="28"/>
      <c r="CN1635" s="194"/>
      <c r="CP1635" s="28"/>
      <c r="CQ1635" s="28"/>
      <c r="CR1635" s="28"/>
      <c r="CW1635" s="194"/>
      <c r="CY1635" s="28"/>
      <c r="CZ1635" s="28"/>
      <c r="DA1635" s="28"/>
      <c r="DF1635" s="194"/>
      <c r="DH1635" s="28"/>
      <c r="DI1635" s="28"/>
      <c r="DJ1635" s="28"/>
      <c r="DO1635" s="194"/>
      <c r="DQ1635" s="28"/>
      <c r="DR1635" s="28"/>
      <c r="DS1635" s="28"/>
      <c r="DX1635" s="194"/>
      <c r="DZ1635" s="28"/>
      <c r="EA1635" s="28"/>
      <c r="EB1635" s="28"/>
      <c r="EG1635" s="194"/>
      <c r="EI1635" s="28"/>
      <c r="EJ1635" s="28"/>
      <c r="EK1635" s="28"/>
      <c r="EP1635" s="194"/>
      <c r="ER1635" s="28"/>
      <c r="ES1635" s="28"/>
      <c r="ET1635" s="28"/>
      <c r="EY1635" s="194"/>
      <c r="FA1635" s="28"/>
      <c r="FB1635" s="28"/>
      <c r="FC1635" s="28"/>
      <c r="FH1635" s="194"/>
      <c r="FJ1635" s="28"/>
      <c r="FK1635" s="28"/>
      <c r="FL1635" s="28"/>
      <c r="FQ1635" s="194"/>
      <c r="FS1635" s="28"/>
      <c r="FT1635" s="28"/>
      <c r="FU1635" s="28"/>
      <c r="FZ1635" s="194"/>
      <c r="GB1635" s="28"/>
      <c r="GC1635" s="28"/>
      <c r="GD1635" s="28"/>
      <c r="GI1635" s="194"/>
      <c r="GK1635" s="28"/>
      <c r="GL1635" s="28"/>
      <c r="GM1635" s="28"/>
      <c r="GR1635" s="194"/>
      <c r="GT1635" s="28"/>
      <c r="GU1635" s="28"/>
      <c r="GV1635" s="28"/>
      <c r="HA1635" s="194"/>
      <c r="HC1635" s="28"/>
      <c r="HD1635" s="28"/>
      <c r="HE1635" s="28"/>
      <c r="HJ1635" s="28"/>
      <c r="HK1635" s="28"/>
      <c r="HL1635" s="28"/>
      <c r="HM1635" s="28"/>
      <c r="HN1635" s="28"/>
      <c r="HO1635" s="28"/>
      <c r="HP1635" s="28"/>
      <c r="HQ1635" s="28"/>
      <c r="HR1635" s="28"/>
      <c r="HS1635" s="28"/>
      <c r="HT1635" s="28"/>
      <c r="HU1635" s="28"/>
      <c r="HV1635" s="28"/>
      <c r="HW1635" s="28"/>
      <c r="HX1635" s="28"/>
      <c r="HY1635" s="28"/>
      <c r="HZ1635" s="28"/>
      <c r="IA1635" s="28"/>
      <c r="IB1635" s="28"/>
      <c r="IC1635" s="28"/>
      <c r="ID1635" s="28"/>
      <c r="IE1635" s="28"/>
      <c r="IF1635" s="28"/>
      <c r="IG1635" s="28"/>
      <c r="IH1635" s="28"/>
      <c r="II1635" s="28"/>
      <c r="IJ1635" s="28"/>
      <c r="IK1635" s="28"/>
      <c r="IL1635" s="28"/>
      <c r="IM1635" s="28"/>
      <c r="IN1635" s="28"/>
      <c r="IO1635" s="28"/>
    </row>
    <row r="1636" spans="1:249" s="50" customFormat="1" ht="18.75">
      <c r="A1636" s="330" t="s">
        <v>684</v>
      </c>
      <c r="B1636" s="279"/>
      <c r="C1636" s="417"/>
      <c r="D1636" s="418" t="s">
        <v>137</v>
      </c>
      <c r="E1636" s="50">
        <f t="shared" si="28"/>
        <v>2</v>
      </c>
      <c r="F1636" s="284">
        <f t="shared" si="29"/>
        <v>71</v>
      </c>
      <c r="G1636" s="50">
        <v>8</v>
      </c>
      <c r="I1636" s="50">
        <v>46</v>
      </c>
      <c r="J1636" s="50">
        <v>17</v>
      </c>
      <c r="L1636" s="28"/>
      <c r="N1636" s="28"/>
      <c r="O1636" s="28"/>
      <c r="T1636" s="194"/>
      <c r="V1636" s="28"/>
      <c r="W1636" s="28"/>
      <c r="X1636" s="28"/>
      <c r="AC1636" s="194"/>
      <c r="AE1636" s="28"/>
      <c r="AF1636" s="28"/>
      <c r="AG1636" s="28"/>
      <c r="AL1636" s="194"/>
      <c r="AN1636" s="28"/>
      <c r="AO1636" s="28"/>
      <c r="AP1636" s="28"/>
      <c r="AU1636" s="194"/>
      <c r="AW1636" s="28"/>
      <c r="AX1636" s="28"/>
      <c r="AY1636" s="28"/>
      <c r="BD1636" s="194"/>
      <c r="BF1636" s="28"/>
      <c r="BG1636" s="28"/>
      <c r="BH1636" s="28"/>
      <c r="BM1636" s="194"/>
      <c r="BO1636" s="28"/>
      <c r="BP1636" s="28"/>
      <c r="BQ1636" s="28"/>
      <c r="BV1636" s="194"/>
      <c r="BX1636" s="28"/>
      <c r="BY1636" s="28"/>
      <c r="BZ1636" s="28"/>
      <c r="CE1636" s="194"/>
      <c r="CG1636" s="28"/>
      <c r="CH1636" s="28"/>
      <c r="CI1636" s="28"/>
      <c r="CN1636" s="194"/>
      <c r="CP1636" s="28"/>
      <c r="CQ1636" s="28"/>
      <c r="CR1636" s="28"/>
      <c r="CW1636" s="194"/>
      <c r="CY1636" s="28"/>
      <c r="CZ1636" s="28"/>
      <c r="DA1636" s="28"/>
      <c r="DF1636" s="194"/>
      <c r="DH1636" s="28"/>
      <c r="DI1636" s="28"/>
      <c r="DJ1636" s="28"/>
      <c r="DO1636" s="194"/>
      <c r="DQ1636" s="28"/>
      <c r="DR1636" s="28"/>
      <c r="DS1636" s="28"/>
      <c r="DX1636" s="194"/>
      <c r="DZ1636" s="28"/>
      <c r="EA1636" s="28"/>
      <c r="EB1636" s="28"/>
      <c r="EG1636" s="194"/>
      <c r="EI1636" s="28"/>
      <c r="EJ1636" s="28"/>
      <c r="EK1636" s="28"/>
      <c r="EP1636" s="194"/>
      <c r="ER1636" s="28"/>
      <c r="ES1636" s="28"/>
      <c r="ET1636" s="28"/>
      <c r="EY1636" s="194"/>
      <c r="FA1636" s="28"/>
      <c r="FB1636" s="28"/>
      <c r="FC1636" s="28"/>
      <c r="FH1636" s="194"/>
      <c r="FJ1636" s="28"/>
      <c r="FK1636" s="28"/>
      <c r="FL1636" s="28"/>
      <c r="FQ1636" s="194"/>
      <c r="FS1636" s="28"/>
      <c r="FT1636" s="28"/>
      <c r="FU1636" s="28"/>
      <c r="FZ1636" s="194"/>
      <c r="GB1636" s="28"/>
      <c r="GC1636" s="28"/>
      <c r="GD1636" s="28"/>
      <c r="GI1636" s="194"/>
      <c r="GK1636" s="28"/>
      <c r="GL1636" s="28"/>
      <c r="GM1636" s="28"/>
      <c r="GR1636" s="194"/>
      <c r="GT1636" s="28"/>
      <c r="GU1636" s="28"/>
      <c r="GV1636" s="28"/>
      <c r="HA1636" s="194"/>
      <c r="HC1636" s="28"/>
      <c r="HD1636" s="28"/>
      <c r="HE1636" s="28"/>
      <c r="HJ1636" s="28"/>
      <c r="HK1636" s="28"/>
      <c r="HL1636" s="28"/>
      <c r="HM1636" s="28"/>
      <c r="HN1636" s="28"/>
      <c r="HO1636" s="28"/>
      <c r="HP1636" s="28"/>
      <c r="HQ1636" s="28"/>
      <c r="HR1636" s="28"/>
      <c r="HS1636" s="28"/>
      <c r="HT1636" s="28"/>
      <c r="HU1636" s="28"/>
      <c r="HV1636" s="28"/>
      <c r="HW1636" s="28"/>
      <c r="HX1636" s="28"/>
      <c r="HY1636" s="28"/>
      <c r="HZ1636" s="28"/>
      <c r="IA1636" s="28"/>
      <c r="IB1636" s="28"/>
      <c r="IC1636" s="28"/>
      <c r="ID1636" s="28"/>
      <c r="IE1636" s="28"/>
      <c r="IF1636" s="28"/>
      <c r="IG1636" s="28"/>
      <c r="IH1636" s="28"/>
      <c r="II1636" s="28"/>
      <c r="IJ1636" s="28"/>
      <c r="IK1636" s="28"/>
      <c r="IL1636" s="28"/>
      <c r="IM1636" s="28"/>
      <c r="IN1636" s="28"/>
      <c r="IO1636" s="28"/>
    </row>
    <row r="1637" spans="1:249" s="50" customFormat="1" ht="18.75">
      <c r="A1637" s="330" t="s">
        <v>612</v>
      </c>
      <c r="B1637" s="417"/>
      <c r="C1637" s="417"/>
      <c r="D1637" s="1" t="s">
        <v>131</v>
      </c>
      <c r="E1637" s="50">
        <f t="shared" si="28"/>
        <v>4</v>
      </c>
      <c r="F1637" s="284">
        <f t="shared" si="29"/>
        <v>60</v>
      </c>
      <c r="H1637" s="50">
        <v>5</v>
      </c>
      <c r="I1637" s="50">
        <v>42</v>
      </c>
      <c r="J1637" s="50">
        <v>13</v>
      </c>
      <c r="N1637" s="28"/>
      <c r="O1637" s="28"/>
      <c r="T1637" s="194"/>
      <c r="V1637" s="28"/>
      <c r="W1637" s="28"/>
      <c r="X1637" s="28"/>
      <c r="AC1637" s="194"/>
      <c r="AE1637" s="28"/>
      <c r="AF1637" s="28"/>
      <c r="AG1637" s="28"/>
      <c r="AL1637" s="194"/>
      <c r="AN1637" s="28"/>
      <c r="AO1637" s="28"/>
      <c r="AP1637" s="28"/>
      <c r="AU1637" s="194"/>
      <c r="AW1637" s="28"/>
      <c r="AX1637" s="28"/>
      <c r="AY1637" s="28"/>
      <c r="BD1637" s="194"/>
      <c r="BF1637" s="28"/>
      <c r="BG1637" s="28"/>
      <c r="BH1637" s="28"/>
      <c r="BM1637" s="194"/>
      <c r="BO1637" s="28"/>
      <c r="BP1637" s="28"/>
      <c r="BQ1637" s="28"/>
      <c r="BV1637" s="194"/>
      <c r="BX1637" s="28"/>
      <c r="BY1637" s="28"/>
      <c r="BZ1637" s="28"/>
      <c r="CE1637" s="194"/>
      <c r="CG1637" s="28"/>
      <c r="CH1637" s="28"/>
      <c r="CI1637" s="28"/>
      <c r="CN1637" s="194"/>
      <c r="CP1637" s="28"/>
      <c r="CQ1637" s="28"/>
      <c r="CR1637" s="28"/>
      <c r="CW1637" s="194"/>
      <c r="CY1637" s="28"/>
      <c r="CZ1637" s="28"/>
      <c r="DA1637" s="28"/>
      <c r="DF1637" s="194"/>
      <c r="DH1637" s="28"/>
      <c r="DI1637" s="28"/>
      <c r="DJ1637" s="28"/>
      <c r="DO1637" s="194"/>
      <c r="DQ1637" s="28"/>
      <c r="DR1637" s="28"/>
      <c r="DS1637" s="28"/>
      <c r="DX1637" s="194"/>
      <c r="DZ1637" s="28"/>
      <c r="EA1637" s="28"/>
      <c r="EB1637" s="28"/>
      <c r="EG1637" s="194"/>
      <c r="EI1637" s="28"/>
      <c r="EJ1637" s="28"/>
      <c r="EK1637" s="28"/>
      <c r="EP1637" s="194"/>
      <c r="ER1637" s="28"/>
      <c r="ES1637" s="28"/>
      <c r="ET1637" s="28"/>
      <c r="EY1637" s="194"/>
      <c r="FA1637" s="28"/>
      <c r="FB1637" s="28"/>
      <c r="FC1637" s="28"/>
      <c r="FH1637" s="194"/>
      <c r="FJ1637" s="28"/>
      <c r="FK1637" s="28"/>
      <c r="FL1637" s="28"/>
      <c r="FQ1637" s="194"/>
      <c r="FS1637" s="28"/>
      <c r="FT1637" s="28"/>
      <c r="FU1637" s="28"/>
      <c r="FZ1637" s="194"/>
      <c r="GB1637" s="28"/>
      <c r="GC1637" s="28"/>
      <c r="GD1637" s="28"/>
      <c r="GI1637" s="194"/>
      <c r="GK1637" s="28"/>
      <c r="GL1637" s="28"/>
      <c r="GM1637" s="28"/>
      <c r="GR1637" s="194"/>
      <c r="GT1637" s="28"/>
      <c r="GU1637" s="28"/>
      <c r="GV1637" s="28"/>
      <c r="HA1637" s="194"/>
      <c r="HC1637" s="28"/>
      <c r="HD1637" s="28"/>
      <c r="HE1637" s="28"/>
      <c r="HJ1637" s="28"/>
      <c r="HK1637" s="28"/>
      <c r="HL1637" s="28"/>
      <c r="HM1637" s="28"/>
      <c r="HN1637" s="28"/>
      <c r="HO1637" s="28"/>
      <c r="HP1637" s="28"/>
      <c r="HQ1637" s="28"/>
      <c r="HR1637" s="28"/>
      <c r="HS1637" s="28"/>
      <c r="HT1637" s="28"/>
      <c r="HU1637" s="28"/>
      <c r="HV1637" s="28"/>
      <c r="HW1637" s="28"/>
      <c r="HX1637" s="28"/>
      <c r="HY1637" s="28"/>
      <c r="HZ1637" s="28"/>
      <c r="IA1637" s="28"/>
      <c r="IB1637" s="28"/>
      <c r="IC1637" s="28"/>
      <c r="ID1637" s="28"/>
      <c r="IE1637" s="28"/>
      <c r="IF1637" s="28"/>
      <c r="IG1637" s="28"/>
      <c r="IH1637" s="28"/>
      <c r="II1637" s="28"/>
      <c r="IJ1637" s="28"/>
      <c r="IK1637" s="28"/>
      <c r="IL1637" s="28"/>
      <c r="IM1637" s="28"/>
      <c r="IN1637" s="28"/>
      <c r="IO1637" s="28"/>
    </row>
    <row r="1638" spans="1:249" s="50" customFormat="1" ht="18">
      <c r="A1638" s="206" t="s">
        <v>3121</v>
      </c>
      <c r="B1638" s="28"/>
      <c r="C1638" s="275"/>
      <c r="D1638" s="418" t="s">
        <v>129</v>
      </c>
      <c r="E1638" s="50">
        <f t="shared" si="28"/>
        <v>0</v>
      </c>
      <c r="F1638" s="284">
        <f t="shared" si="29"/>
        <v>1</v>
      </c>
      <c r="J1638" s="50">
        <v>1</v>
      </c>
      <c r="N1638" s="28"/>
      <c r="O1638" s="28"/>
      <c r="T1638" s="194"/>
      <c r="V1638" s="28"/>
      <c r="W1638" s="28"/>
      <c r="X1638" s="28"/>
      <c r="AC1638" s="194"/>
      <c r="AE1638" s="28"/>
      <c r="AF1638" s="28"/>
      <c r="AG1638" s="28"/>
      <c r="AL1638" s="194"/>
      <c r="AN1638" s="28"/>
      <c r="AO1638" s="28"/>
      <c r="AP1638" s="28"/>
      <c r="AU1638" s="194"/>
      <c r="AW1638" s="28"/>
      <c r="AX1638" s="28"/>
      <c r="AY1638" s="28"/>
      <c r="BD1638" s="194"/>
      <c r="BF1638" s="28"/>
      <c r="BG1638" s="28"/>
      <c r="BH1638" s="28"/>
      <c r="BM1638" s="194"/>
      <c r="BO1638" s="28"/>
      <c r="BP1638" s="28"/>
      <c r="BQ1638" s="28"/>
      <c r="BV1638" s="194"/>
      <c r="BX1638" s="28"/>
      <c r="BY1638" s="28"/>
      <c r="BZ1638" s="28"/>
      <c r="CE1638" s="194"/>
      <c r="CG1638" s="28"/>
      <c r="CH1638" s="28"/>
      <c r="CI1638" s="28"/>
      <c r="CN1638" s="194"/>
      <c r="CP1638" s="28"/>
      <c r="CQ1638" s="28"/>
      <c r="CR1638" s="28"/>
      <c r="CW1638" s="194"/>
      <c r="CY1638" s="28"/>
      <c r="CZ1638" s="28"/>
      <c r="DA1638" s="28"/>
      <c r="DF1638" s="194"/>
      <c r="DH1638" s="28"/>
      <c r="DI1638" s="28"/>
      <c r="DJ1638" s="28"/>
      <c r="DO1638" s="194"/>
      <c r="DQ1638" s="28"/>
      <c r="DR1638" s="28"/>
      <c r="DS1638" s="28"/>
      <c r="DX1638" s="194"/>
      <c r="DZ1638" s="28"/>
      <c r="EA1638" s="28"/>
      <c r="EB1638" s="28"/>
      <c r="EG1638" s="194"/>
      <c r="EI1638" s="28"/>
      <c r="EJ1638" s="28"/>
      <c r="EK1638" s="28"/>
      <c r="EP1638" s="194"/>
      <c r="ER1638" s="28"/>
      <c r="ES1638" s="28"/>
      <c r="ET1638" s="28"/>
      <c r="EY1638" s="194"/>
      <c r="FA1638" s="28"/>
      <c r="FB1638" s="28"/>
      <c r="FC1638" s="28"/>
      <c r="FH1638" s="194"/>
      <c r="FJ1638" s="28"/>
      <c r="FK1638" s="28"/>
      <c r="FL1638" s="28"/>
      <c r="FQ1638" s="194"/>
      <c r="FS1638" s="28"/>
      <c r="FT1638" s="28"/>
      <c r="FU1638" s="28"/>
      <c r="FZ1638" s="194"/>
      <c r="GB1638" s="28"/>
      <c r="GC1638" s="28"/>
      <c r="GD1638" s="28"/>
      <c r="GI1638" s="194"/>
      <c r="GK1638" s="28"/>
      <c r="GL1638" s="28"/>
      <c r="GM1638" s="28"/>
      <c r="GR1638" s="194"/>
      <c r="GT1638" s="28"/>
      <c r="GU1638" s="28"/>
      <c r="GV1638" s="28"/>
      <c r="HA1638" s="194"/>
      <c r="HC1638" s="28"/>
      <c r="HD1638" s="28"/>
      <c r="HE1638" s="28"/>
      <c r="HJ1638" s="28"/>
      <c r="HK1638" s="28"/>
      <c r="HL1638" s="28"/>
      <c r="HM1638" s="28"/>
      <c r="HN1638" s="28"/>
      <c r="HO1638" s="28"/>
      <c r="HP1638" s="28"/>
      <c r="HQ1638" s="28"/>
      <c r="HR1638" s="28"/>
      <c r="HS1638" s="28"/>
      <c r="HT1638" s="28"/>
      <c r="HU1638" s="28"/>
      <c r="HV1638" s="28"/>
      <c r="HW1638" s="28"/>
      <c r="HX1638" s="28"/>
      <c r="HY1638" s="28"/>
      <c r="HZ1638" s="28"/>
      <c r="IA1638" s="28"/>
      <c r="IB1638" s="28"/>
      <c r="IC1638" s="28"/>
      <c r="ID1638" s="28"/>
      <c r="IE1638" s="28"/>
      <c r="IF1638" s="28"/>
      <c r="IG1638" s="28"/>
      <c r="IH1638" s="28"/>
      <c r="II1638" s="28"/>
      <c r="IJ1638" s="28"/>
      <c r="IK1638" s="28"/>
      <c r="IL1638" s="28"/>
      <c r="IM1638" s="28"/>
      <c r="IN1638" s="28"/>
      <c r="IO1638" s="28"/>
    </row>
    <row r="1639" spans="1:249" s="50" customFormat="1" ht="18">
      <c r="A1639" s="206" t="s">
        <v>2339</v>
      </c>
      <c r="B1639" s="420"/>
      <c r="C1639" s="420"/>
      <c r="D1639" s="418" t="s">
        <v>130</v>
      </c>
      <c r="E1639" s="50">
        <f t="shared" si="28"/>
        <v>10</v>
      </c>
      <c r="F1639" s="284">
        <f t="shared" si="29"/>
        <v>25</v>
      </c>
      <c r="H1639" s="50">
        <v>9</v>
      </c>
      <c r="I1639" s="50">
        <v>11</v>
      </c>
      <c r="J1639" s="50">
        <v>5</v>
      </c>
      <c r="N1639" s="28"/>
      <c r="O1639" s="28"/>
      <c r="T1639" s="194"/>
      <c r="V1639" s="28"/>
      <c r="W1639" s="28"/>
      <c r="X1639" s="28"/>
      <c r="AC1639" s="194"/>
      <c r="AE1639" s="28"/>
      <c r="AF1639" s="28"/>
      <c r="AG1639" s="28"/>
      <c r="AL1639" s="194"/>
      <c r="AN1639" s="28"/>
      <c r="AO1639" s="28"/>
      <c r="AP1639" s="28"/>
      <c r="AU1639" s="194"/>
      <c r="AW1639" s="28"/>
      <c r="AX1639" s="28"/>
      <c r="AY1639" s="28"/>
      <c r="BD1639" s="194"/>
      <c r="BF1639" s="28"/>
      <c r="BG1639" s="28"/>
      <c r="BH1639" s="28"/>
      <c r="BM1639" s="194"/>
      <c r="BO1639" s="28"/>
      <c r="BP1639" s="28"/>
      <c r="BQ1639" s="28"/>
      <c r="BV1639" s="194"/>
      <c r="BX1639" s="28"/>
      <c r="BY1639" s="28"/>
      <c r="BZ1639" s="28"/>
      <c r="CE1639" s="194"/>
      <c r="CG1639" s="28"/>
      <c r="CH1639" s="28"/>
      <c r="CI1639" s="28"/>
      <c r="CN1639" s="194"/>
      <c r="CP1639" s="28"/>
      <c r="CQ1639" s="28"/>
      <c r="CR1639" s="28"/>
      <c r="CW1639" s="194"/>
      <c r="CY1639" s="28"/>
      <c r="CZ1639" s="28"/>
      <c r="DA1639" s="28"/>
      <c r="DF1639" s="194"/>
      <c r="DH1639" s="28"/>
      <c r="DI1639" s="28"/>
      <c r="DJ1639" s="28"/>
      <c r="DO1639" s="194"/>
      <c r="DQ1639" s="28"/>
      <c r="DR1639" s="28"/>
      <c r="DS1639" s="28"/>
      <c r="DX1639" s="194"/>
      <c r="DZ1639" s="28"/>
      <c r="EA1639" s="28"/>
      <c r="EB1639" s="28"/>
      <c r="EG1639" s="194"/>
      <c r="EI1639" s="28"/>
      <c r="EJ1639" s="28"/>
      <c r="EK1639" s="28"/>
      <c r="EP1639" s="194"/>
      <c r="ER1639" s="28"/>
      <c r="ES1639" s="28"/>
      <c r="ET1639" s="28"/>
      <c r="EY1639" s="194"/>
      <c r="FA1639" s="28"/>
      <c r="FB1639" s="28"/>
      <c r="FC1639" s="28"/>
      <c r="FH1639" s="194"/>
      <c r="FJ1639" s="28"/>
      <c r="FK1639" s="28"/>
      <c r="FL1639" s="28"/>
      <c r="FQ1639" s="194"/>
      <c r="FS1639" s="28"/>
      <c r="FT1639" s="28"/>
      <c r="FU1639" s="28"/>
      <c r="FZ1639" s="194"/>
      <c r="GB1639" s="28"/>
      <c r="GC1639" s="28"/>
      <c r="GD1639" s="28"/>
      <c r="GI1639" s="194"/>
      <c r="GK1639" s="28"/>
      <c r="GL1639" s="28"/>
      <c r="GM1639" s="28"/>
      <c r="GR1639" s="194"/>
      <c r="GT1639" s="28"/>
      <c r="GU1639" s="28"/>
      <c r="GV1639" s="28"/>
      <c r="HA1639" s="194"/>
      <c r="HC1639" s="28"/>
      <c r="HD1639" s="28"/>
      <c r="HE1639" s="28"/>
      <c r="HJ1639" s="28"/>
      <c r="HK1639" s="28"/>
      <c r="HL1639" s="28"/>
      <c r="HM1639" s="28"/>
      <c r="HN1639" s="28"/>
      <c r="HO1639" s="28"/>
      <c r="HP1639" s="28"/>
      <c r="HQ1639" s="28"/>
      <c r="HR1639" s="28"/>
      <c r="HS1639" s="28"/>
      <c r="HT1639" s="28"/>
      <c r="HU1639" s="28"/>
      <c r="HV1639" s="28"/>
      <c r="HW1639" s="28"/>
      <c r="HX1639" s="28"/>
      <c r="HY1639" s="28"/>
      <c r="HZ1639" s="28"/>
      <c r="IA1639" s="28"/>
      <c r="IB1639" s="28"/>
      <c r="IC1639" s="28"/>
      <c r="ID1639" s="28"/>
      <c r="IE1639" s="28"/>
      <c r="IF1639" s="28"/>
      <c r="IG1639" s="28"/>
      <c r="IH1639" s="28"/>
      <c r="II1639" s="28"/>
      <c r="IJ1639" s="28"/>
      <c r="IK1639" s="28"/>
      <c r="IL1639" s="28"/>
      <c r="IM1639" s="28"/>
      <c r="IN1639" s="28"/>
      <c r="IO1639" s="28"/>
    </row>
    <row r="1640" spans="1:249" s="50" customFormat="1" ht="18.75">
      <c r="A1640" s="330" t="s">
        <v>1730</v>
      </c>
      <c r="B1640" s="417"/>
      <c r="C1640" s="417"/>
      <c r="D1640" s="1" t="s">
        <v>131</v>
      </c>
      <c r="E1640" s="50">
        <f t="shared" si="28"/>
        <v>30</v>
      </c>
      <c r="F1640" s="284">
        <f t="shared" si="29"/>
        <v>121</v>
      </c>
      <c r="H1640" s="50">
        <v>67</v>
      </c>
      <c r="I1640" s="50">
        <v>21</v>
      </c>
      <c r="J1640" s="50">
        <v>33</v>
      </c>
      <c r="N1640" s="28"/>
      <c r="O1640" s="28"/>
      <c r="T1640" s="194"/>
      <c r="V1640" s="28"/>
      <c r="W1640" s="28"/>
      <c r="X1640" s="28"/>
      <c r="AC1640" s="194"/>
      <c r="AE1640" s="28"/>
      <c r="AF1640" s="28"/>
      <c r="AG1640" s="28"/>
      <c r="AL1640" s="194"/>
      <c r="AN1640" s="28"/>
      <c r="AO1640" s="28"/>
      <c r="AP1640" s="28"/>
      <c r="AU1640" s="194"/>
      <c r="AW1640" s="28"/>
      <c r="AX1640" s="28"/>
      <c r="AY1640" s="28"/>
      <c r="BD1640" s="194"/>
      <c r="BF1640" s="28"/>
      <c r="BG1640" s="28"/>
      <c r="BH1640" s="28"/>
      <c r="BM1640" s="194"/>
      <c r="BO1640" s="28"/>
      <c r="BP1640" s="28"/>
      <c r="BQ1640" s="28"/>
      <c r="BV1640" s="194"/>
      <c r="BX1640" s="28"/>
      <c r="BY1640" s="28"/>
      <c r="BZ1640" s="28"/>
      <c r="CE1640" s="194"/>
      <c r="CG1640" s="28"/>
      <c r="CH1640" s="28"/>
      <c r="CI1640" s="28"/>
      <c r="CN1640" s="194"/>
      <c r="CP1640" s="28"/>
      <c r="CQ1640" s="28"/>
      <c r="CR1640" s="28"/>
      <c r="CW1640" s="194"/>
      <c r="CY1640" s="28"/>
      <c r="CZ1640" s="28"/>
      <c r="DA1640" s="28"/>
      <c r="DF1640" s="194"/>
      <c r="DH1640" s="28"/>
      <c r="DI1640" s="28"/>
      <c r="DJ1640" s="28"/>
      <c r="DO1640" s="194"/>
      <c r="DQ1640" s="28"/>
      <c r="DR1640" s="28"/>
      <c r="DS1640" s="28"/>
      <c r="DX1640" s="194"/>
      <c r="DZ1640" s="28"/>
      <c r="EA1640" s="28"/>
      <c r="EB1640" s="28"/>
      <c r="EG1640" s="194"/>
      <c r="EI1640" s="28"/>
      <c r="EJ1640" s="28"/>
      <c r="EK1640" s="28"/>
      <c r="EP1640" s="194"/>
      <c r="ER1640" s="28"/>
      <c r="ES1640" s="28"/>
      <c r="ET1640" s="28"/>
      <c r="EY1640" s="194"/>
      <c r="FA1640" s="28"/>
      <c r="FB1640" s="28"/>
      <c r="FC1640" s="28"/>
      <c r="FH1640" s="194"/>
      <c r="FJ1640" s="28"/>
      <c r="FK1640" s="28"/>
      <c r="FL1640" s="28"/>
      <c r="FQ1640" s="194"/>
      <c r="FS1640" s="28"/>
      <c r="FT1640" s="28"/>
      <c r="FU1640" s="28"/>
      <c r="FZ1640" s="194"/>
      <c r="GB1640" s="28"/>
      <c r="GC1640" s="28"/>
      <c r="GD1640" s="28"/>
      <c r="GI1640" s="194"/>
      <c r="GK1640" s="28"/>
      <c r="GL1640" s="28"/>
      <c r="GM1640" s="28"/>
      <c r="GR1640" s="194"/>
      <c r="GT1640" s="28"/>
      <c r="GU1640" s="28"/>
      <c r="GV1640" s="28"/>
      <c r="HA1640" s="194"/>
      <c r="HC1640" s="28"/>
      <c r="HD1640" s="28"/>
      <c r="HE1640" s="28"/>
      <c r="HJ1640" s="28"/>
      <c r="HK1640" s="28"/>
      <c r="HL1640" s="28"/>
      <c r="HM1640" s="28"/>
      <c r="HN1640" s="28"/>
      <c r="HO1640" s="28"/>
      <c r="HP1640" s="28"/>
      <c r="HQ1640" s="28"/>
      <c r="HR1640" s="28"/>
      <c r="HS1640" s="28"/>
      <c r="HT1640" s="28"/>
      <c r="HU1640" s="28"/>
      <c r="HV1640" s="28"/>
      <c r="HW1640" s="28"/>
      <c r="HX1640" s="28"/>
      <c r="HY1640" s="28"/>
      <c r="HZ1640" s="28"/>
      <c r="IA1640" s="28"/>
      <c r="IB1640" s="28"/>
      <c r="IC1640" s="28"/>
      <c r="ID1640" s="28"/>
      <c r="IE1640" s="28"/>
      <c r="IF1640" s="28"/>
      <c r="IG1640" s="28"/>
      <c r="IH1640" s="28"/>
      <c r="II1640" s="28"/>
      <c r="IJ1640" s="28"/>
      <c r="IK1640" s="28"/>
      <c r="IL1640" s="28"/>
      <c r="IM1640" s="28"/>
      <c r="IN1640" s="28"/>
      <c r="IO1640" s="28"/>
    </row>
    <row r="1641" spans="1:249" s="50" customFormat="1" ht="18">
      <c r="A1641" s="330" t="s">
        <v>1215</v>
      </c>
      <c r="B1641" s="420"/>
      <c r="C1641" s="420"/>
      <c r="D1641" s="418" t="s">
        <v>135</v>
      </c>
      <c r="E1641" s="50">
        <f t="shared" ref="E1641:E1700" si="30">COUNTIF($A$599:$AQF$672,A1641)</f>
        <v>7</v>
      </c>
      <c r="F1641" s="284">
        <f t="shared" ref="F1641:F1700" si="31">SUM(G1641:L1641)</f>
        <v>57</v>
      </c>
      <c r="H1641" s="50">
        <v>57</v>
      </c>
      <c r="N1641" s="28"/>
      <c r="O1641" s="28"/>
      <c r="T1641" s="194"/>
      <c r="V1641" s="28"/>
      <c r="W1641" s="28"/>
      <c r="X1641" s="28"/>
      <c r="AC1641" s="194"/>
      <c r="AE1641" s="28"/>
      <c r="AF1641" s="28"/>
      <c r="AG1641" s="28"/>
      <c r="AL1641" s="194"/>
      <c r="AN1641" s="28"/>
      <c r="AO1641" s="28"/>
      <c r="AP1641" s="28"/>
      <c r="AU1641" s="194"/>
      <c r="AW1641" s="28"/>
      <c r="AX1641" s="28"/>
      <c r="AY1641" s="28"/>
      <c r="BD1641" s="194"/>
      <c r="BF1641" s="28"/>
      <c r="BG1641" s="28"/>
      <c r="BH1641" s="28"/>
      <c r="BM1641" s="194"/>
      <c r="BO1641" s="28"/>
      <c r="BP1641" s="28"/>
      <c r="BQ1641" s="28"/>
      <c r="BV1641" s="194"/>
      <c r="BX1641" s="28"/>
      <c r="BY1641" s="28"/>
      <c r="BZ1641" s="28"/>
      <c r="CE1641" s="194"/>
      <c r="CG1641" s="28"/>
      <c r="CH1641" s="28"/>
      <c r="CI1641" s="28"/>
      <c r="CN1641" s="194"/>
      <c r="CP1641" s="28"/>
      <c r="CQ1641" s="28"/>
      <c r="CR1641" s="28"/>
      <c r="CW1641" s="194"/>
      <c r="CY1641" s="28"/>
      <c r="CZ1641" s="28"/>
      <c r="DA1641" s="28"/>
      <c r="DF1641" s="194"/>
      <c r="DH1641" s="28"/>
      <c r="DI1641" s="28"/>
      <c r="DJ1641" s="28"/>
      <c r="DO1641" s="194"/>
      <c r="DQ1641" s="28"/>
      <c r="DR1641" s="28"/>
      <c r="DS1641" s="28"/>
      <c r="DX1641" s="194"/>
      <c r="DZ1641" s="28"/>
      <c r="EA1641" s="28"/>
      <c r="EB1641" s="28"/>
      <c r="EG1641" s="194"/>
      <c r="EI1641" s="28"/>
      <c r="EJ1641" s="28"/>
      <c r="EK1641" s="28"/>
      <c r="EP1641" s="194"/>
      <c r="ER1641" s="28"/>
      <c r="ES1641" s="28"/>
      <c r="ET1641" s="28"/>
      <c r="EY1641" s="194"/>
      <c r="FA1641" s="28"/>
      <c r="FB1641" s="28"/>
      <c r="FC1641" s="28"/>
      <c r="FH1641" s="194"/>
      <c r="FJ1641" s="28"/>
      <c r="FK1641" s="28"/>
      <c r="FL1641" s="28"/>
      <c r="FQ1641" s="194"/>
      <c r="FS1641" s="28"/>
      <c r="FT1641" s="28"/>
      <c r="FU1641" s="28"/>
      <c r="FZ1641" s="194"/>
      <c r="GB1641" s="28"/>
      <c r="GC1641" s="28"/>
      <c r="GD1641" s="28"/>
      <c r="GI1641" s="194"/>
      <c r="GK1641" s="28"/>
      <c r="GL1641" s="28"/>
      <c r="GM1641" s="28"/>
      <c r="GR1641" s="194"/>
      <c r="GT1641" s="28"/>
      <c r="GU1641" s="28"/>
      <c r="GV1641" s="28"/>
      <c r="HA1641" s="194"/>
      <c r="HC1641" s="28"/>
      <c r="HD1641" s="28"/>
      <c r="HE1641" s="28"/>
      <c r="HJ1641" s="28"/>
      <c r="HK1641" s="28"/>
      <c r="HL1641" s="28"/>
      <c r="HM1641" s="28"/>
      <c r="HN1641" s="28"/>
      <c r="HO1641" s="28"/>
      <c r="HP1641" s="28"/>
      <c r="HQ1641" s="28"/>
      <c r="HR1641" s="28"/>
      <c r="HS1641" s="28"/>
      <c r="HT1641" s="28"/>
      <c r="HU1641" s="28"/>
      <c r="HV1641" s="28"/>
      <c r="HW1641" s="28"/>
      <c r="HX1641" s="28"/>
      <c r="HY1641" s="28"/>
      <c r="HZ1641" s="28"/>
      <c r="IA1641" s="28"/>
      <c r="IB1641" s="28"/>
      <c r="IC1641" s="28"/>
      <c r="ID1641" s="28"/>
      <c r="IE1641" s="28"/>
      <c r="IF1641" s="28"/>
      <c r="IG1641" s="28"/>
      <c r="IH1641" s="28"/>
      <c r="II1641" s="28"/>
      <c r="IJ1641" s="28"/>
      <c r="IK1641" s="28"/>
      <c r="IL1641" s="28"/>
      <c r="IM1641" s="28"/>
      <c r="IN1641" s="28"/>
      <c r="IO1641" s="28"/>
    </row>
    <row r="1642" spans="1:249" s="50" customFormat="1" ht="18">
      <c r="A1642" s="330" t="s">
        <v>625</v>
      </c>
      <c r="B1642" s="28"/>
      <c r="C1642" s="275"/>
      <c r="D1642" s="418" t="s">
        <v>129</v>
      </c>
      <c r="E1642" s="50">
        <f t="shared" si="30"/>
        <v>3</v>
      </c>
      <c r="F1642" s="284">
        <f t="shared" si="31"/>
        <v>0</v>
      </c>
      <c r="H1642" s="456"/>
      <c r="N1642" s="28"/>
      <c r="O1642" s="28"/>
      <c r="T1642" s="194"/>
      <c r="V1642" s="28"/>
      <c r="W1642" s="28"/>
      <c r="X1642" s="28"/>
      <c r="AC1642" s="194"/>
      <c r="AE1642" s="28"/>
      <c r="AF1642" s="28"/>
      <c r="AG1642" s="28"/>
      <c r="AL1642" s="194"/>
      <c r="AN1642" s="28"/>
      <c r="AO1642" s="28"/>
      <c r="AP1642" s="28"/>
      <c r="AU1642" s="194"/>
      <c r="AW1642" s="28"/>
      <c r="AX1642" s="28"/>
      <c r="AY1642" s="28"/>
      <c r="BD1642" s="194"/>
      <c r="BF1642" s="28"/>
      <c r="BG1642" s="28"/>
      <c r="BH1642" s="28"/>
      <c r="BM1642" s="194"/>
      <c r="BO1642" s="28"/>
      <c r="BP1642" s="28"/>
      <c r="BQ1642" s="28"/>
      <c r="BV1642" s="194"/>
      <c r="BX1642" s="28"/>
      <c r="BY1642" s="28"/>
      <c r="BZ1642" s="28"/>
      <c r="CE1642" s="194"/>
      <c r="CG1642" s="28"/>
      <c r="CH1642" s="28"/>
      <c r="CI1642" s="28"/>
      <c r="CN1642" s="194"/>
      <c r="CP1642" s="28"/>
      <c r="CQ1642" s="28"/>
      <c r="CR1642" s="28"/>
      <c r="CW1642" s="194"/>
      <c r="CY1642" s="28"/>
      <c r="CZ1642" s="28"/>
      <c r="DA1642" s="28"/>
      <c r="DF1642" s="194"/>
      <c r="DH1642" s="28"/>
      <c r="DI1642" s="28"/>
      <c r="DJ1642" s="28"/>
      <c r="DO1642" s="194"/>
      <c r="DQ1642" s="28"/>
      <c r="DR1642" s="28"/>
      <c r="DS1642" s="28"/>
      <c r="DX1642" s="194"/>
      <c r="DZ1642" s="28"/>
      <c r="EA1642" s="28"/>
      <c r="EB1642" s="28"/>
      <c r="EG1642" s="194"/>
      <c r="EI1642" s="28"/>
      <c r="EJ1642" s="28"/>
      <c r="EK1642" s="28"/>
      <c r="EP1642" s="194"/>
      <c r="ER1642" s="28"/>
      <c r="ES1642" s="28"/>
      <c r="ET1642" s="28"/>
      <c r="EY1642" s="194"/>
      <c r="FA1642" s="28"/>
      <c r="FB1642" s="28"/>
      <c r="FC1642" s="28"/>
      <c r="FH1642" s="194"/>
      <c r="FJ1642" s="28"/>
      <c r="FK1642" s="28"/>
      <c r="FL1642" s="28"/>
      <c r="FQ1642" s="194"/>
      <c r="FS1642" s="28"/>
      <c r="FT1642" s="28"/>
      <c r="FU1642" s="28"/>
      <c r="FZ1642" s="194"/>
      <c r="GB1642" s="28"/>
      <c r="GC1642" s="28"/>
      <c r="GD1642" s="28"/>
      <c r="GI1642" s="194"/>
      <c r="GK1642" s="28"/>
      <c r="GL1642" s="28"/>
      <c r="GM1642" s="28"/>
      <c r="GR1642" s="194"/>
      <c r="GT1642" s="28"/>
      <c r="GU1642" s="28"/>
      <c r="GV1642" s="28"/>
      <c r="HA1642" s="194"/>
      <c r="HC1642" s="28"/>
      <c r="HD1642" s="28"/>
      <c r="HE1642" s="28"/>
      <c r="HJ1642" s="28"/>
      <c r="HK1642" s="28"/>
      <c r="HL1642" s="28"/>
      <c r="HM1642" s="28"/>
      <c r="HN1642" s="28"/>
      <c r="HO1642" s="28"/>
      <c r="HP1642" s="28"/>
      <c r="HQ1642" s="28"/>
      <c r="HR1642" s="28"/>
      <c r="HS1642" s="28"/>
      <c r="HT1642" s="28"/>
      <c r="HU1642" s="28"/>
      <c r="HV1642" s="28"/>
      <c r="HW1642" s="28"/>
      <c r="HX1642" s="28"/>
      <c r="HY1642" s="28"/>
      <c r="HZ1642" s="28"/>
      <c r="IA1642" s="28"/>
      <c r="IB1642" s="28"/>
      <c r="IC1642" s="28"/>
      <c r="ID1642" s="28"/>
      <c r="IE1642" s="28"/>
      <c r="IF1642" s="28"/>
      <c r="IG1642" s="28"/>
      <c r="IH1642" s="28"/>
      <c r="II1642" s="28"/>
      <c r="IJ1642" s="28"/>
      <c r="IK1642" s="28"/>
      <c r="IL1642" s="28"/>
      <c r="IM1642" s="28"/>
      <c r="IN1642" s="28"/>
      <c r="IO1642" s="28"/>
    </row>
    <row r="1643" spans="1:249" s="50" customFormat="1" ht="18">
      <c r="A1643" s="330" t="s">
        <v>868</v>
      </c>
      <c r="B1643" s="28"/>
      <c r="C1643" s="275"/>
      <c r="D1643" s="418" t="s">
        <v>129</v>
      </c>
      <c r="E1643" s="50">
        <f t="shared" si="30"/>
        <v>0</v>
      </c>
      <c r="F1643" s="284">
        <f t="shared" si="31"/>
        <v>0</v>
      </c>
      <c r="N1643" s="28"/>
      <c r="O1643" s="28"/>
      <c r="T1643" s="194"/>
      <c r="V1643" s="28"/>
      <c r="W1643" s="28"/>
      <c r="X1643" s="28"/>
      <c r="AC1643" s="194"/>
      <c r="AE1643" s="28"/>
      <c r="AF1643" s="28"/>
      <c r="AG1643" s="28"/>
      <c r="AL1643" s="194"/>
      <c r="AN1643" s="28"/>
      <c r="AO1643" s="28"/>
      <c r="AP1643" s="28"/>
      <c r="AU1643" s="194"/>
      <c r="AW1643" s="28"/>
      <c r="AX1643" s="28"/>
      <c r="AY1643" s="28"/>
      <c r="BD1643" s="194"/>
      <c r="BF1643" s="28"/>
      <c r="BG1643" s="28"/>
      <c r="BH1643" s="28"/>
      <c r="BM1643" s="194"/>
      <c r="BO1643" s="28"/>
      <c r="BP1643" s="28"/>
      <c r="BQ1643" s="28"/>
      <c r="BV1643" s="194"/>
      <c r="BX1643" s="28"/>
      <c r="BY1643" s="28"/>
      <c r="BZ1643" s="28"/>
      <c r="CE1643" s="194"/>
      <c r="CG1643" s="28"/>
      <c r="CH1643" s="28"/>
      <c r="CI1643" s="28"/>
      <c r="CN1643" s="194"/>
      <c r="CP1643" s="28"/>
      <c r="CQ1643" s="28"/>
      <c r="CR1643" s="28"/>
      <c r="CW1643" s="194"/>
      <c r="CY1643" s="28"/>
      <c r="CZ1643" s="28"/>
      <c r="DA1643" s="28"/>
      <c r="DF1643" s="194"/>
      <c r="DH1643" s="28"/>
      <c r="DI1643" s="28"/>
      <c r="DJ1643" s="28"/>
      <c r="DO1643" s="194"/>
      <c r="DQ1643" s="28"/>
      <c r="DR1643" s="28"/>
      <c r="DS1643" s="28"/>
      <c r="DX1643" s="194"/>
      <c r="DZ1643" s="28"/>
      <c r="EA1643" s="28"/>
      <c r="EB1643" s="28"/>
      <c r="EG1643" s="194"/>
      <c r="EI1643" s="28"/>
      <c r="EJ1643" s="28"/>
      <c r="EK1643" s="28"/>
      <c r="EP1643" s="194"/>
      <c r="ER1643" s="28"/>
      <c r="ES1643" s="28"/>
      <c r="ET1643" s="28"/>
      <c r="EY1643" s="194"/>
      <c r="FA1643" s="28"/>
      <c r="FB1643" s="28"/>
      <c r="FC1643" s="28"/>
      <c r="FH1643" s="194"/>
      <c r="FJ1643" s="28"/>
      <c r="FK1643" s="28"/>
      <c r="FL1643" s="28"/>
      <c r="FQ1643" s="194"/>
      <c r="FS1643" s="28"/>
      <c r="FT1643" s="28"/>
      <c r="FU1643" s="28"/>
      <c r="FZ1643" s="194"/>
      <c r="GB1643" s="28"/>
      <c r="GC1643" s="28"/>
      <c r="GD1643" s="28"/>
      <c r="GI1643" s="194"/>
      <c r="GK1643" s="28"/>
      <c r="GL1643" s="28"/>
      <c r="GM1643" s="28"/>
      <c r="GR1643" s="194"/>
      <c r="GT1643" s="28"/>
      <c r="GU1643" s="28"/>
      <c r="GV1643" s="28"/>
      <c r="HA1643" s="194"/>
      <c r="HC1643" s="28"/>
      <c r="HD1643" s="28"/>
      <c r="HE1643" s="28"/>
      <c r="HJ1643" s="28"/>
      <c r="HK1643" s="28"/>
      <c r="HL1643" s="28"/>
      <c r="HM1643" s="28"/>
      <c r="HN1643" s="28"/>
      <c r="HO1643" s="28"/>
      <c r="HP1643" s="28"/>
      <c r="HQ1643" s="28"/>
      <c r="HR1643" s="28"/>
      <c r="HS1643" s="28"/>
      <c r="HT1643" s="28"/>
      <c r="HU1643" s="28"/>
      <c r="HV1643" s="28"/>
      <c r="HW1643" s="28"/>
      <c r="HX1643" s="28"/>
      <c r="HY1643" s="28"/>
      <c r="HZ1643" s="28"/>
      <c r="IA1643" s="28"/>
      <c r="IB1643" s="28"/>
      <c r="IC1643" s="28"/>
      <c r="ID1643" s="28"/>
      <c r="IE1643" s="28"/>
      <c r="IF1643" s="28"/>
      <c r="IG1643" s="28"/>
      <c r="IH1643" s="28"/>
      <c r="II1643" s="28"/>
      <c r="IJ1643" s="28"/>
      <c r="IK1643" s="28"/>
      <c r="IL1643" s="28"/>
      <c r="IM1643" s="28"/>
      <c r="IN1643" s="28"/>
      <c r="IO1643" s="28"/>
    </row>
    <row r="1644" spans="1:249" s="50" customFormat="1" ht="18.75">
      <c r="A1644" s="330" t="s">
        <v>2083</v>
      </c>
      <c r="B1644" s="417"/>
      <c r="C1644" s="417"/>
      <c r="D1644" s="1" t="s">
        <v>131</v>
      </c>
      <c r="E1644" s="50">
        <f t="shared" si="30"/>
        <v>16</v>
      </c>
      <c r="F1644" s="284">
        <f t="shared" si="31"/>
        <v>126</v>
      </c>
      <c r="H1644" s="50">
        <v>45</v>
      </c>
      <c r="I1644" s="50">
        <v>34</v>
      </c>
      <c r="J1644" s="50">
        <v>47</v>
      </c>
      <c r="N1644" s="28"/>
      <c r="O1644" s="28"/>
      <c r="T1644" s="194"/>
      <c r="V1644" s="28"/>
      <c r="W1644" s="28"/>
      <c r="X1644" s="28"/>
      <c r="AC1644" s="194"/>
      <c r="AE1644" s="28"/>
      <c r="AF1644" s="28"/>
      <c r="AG1644" s="28"/>
      <c r="AL1644" s="194"/>
      <c r="AN1644" s="28"/>
      <c r="AO1644" s="28"/>
      <c r="AP1644" s="28"/>
      <c r="AU1644" s="194"/>
      <c r="AW1644" s="28"/>
      <c r="AX1644" s="28"/>
      <c r="AY1644" s="28"/>
      <c r="BD1644" s="194"/>
      <c r="BF1644" s="28"/>
      <c r="BG1644" s="28"/>
      <c r="BH1644" s="28"/>
      <c r="BM1644" s="194"/>
      <c r="BO1644" s="28"/>
      <c r="BP1644" s="28"/>
      <c r="BQ1644" s="28"/>
      <c r="BV1644" s="194"/>
      <c r="BX1644" s="28"/>
      <c r="BY1644" s="28"/>
      <c r="BZ1644" s="28"/>
      <c r="CE1644" s="194"/>
      <c r="CG1644" s="28"/>
      <c r="CH1644" s="28"/>
      <c r="CI1644" s="28"/>
      <c r="CN1644" s="194"/>
      <c r="CP1644" s="28"/>
      <c r="CQ1644" s="28"/>
      <c r="CR1644" s="28"/>
      <c r="CW1644" s="194"/>
      <c r="CY1644" s="28"/>
      <c r="CZ1644" s="28"/>
      <c r="DA1644" s="28"/>
      <c r="DF1644" s="194"/>
      <c r="DH1644" s="28"/>
      <c r="DI1644" s="28"/>
      <c r="DJ1644" s="28"/>
      <c r="DO1644" s="194"/>
      <c r="DQ1644" s="28"/>
      <c r="DR1644" s="28"/>
      <c r="DS1644" s="28"/>
      <c r="DX1644" s="194"/>
      <c r="DZ1644" s="28"/>
      <c r="EA1644" s="28"/>
      <c r="EB1644" s="28"/>
      <c r="EG1644" s="194"/>
      <c r="EI1644" s="28"/>
      <c r="EJ1644" s="28"/>
      <c r="EK1644" s="28"/>
      <c r="EP1644" s="194"/>
      <c r="ER1644" s="28"/>
      <c r="ES1644" s="28"/>
      <c r="ET1644" s="28"/>
      <c r="EY1644" s="194"/>
      <c r="FA1644" s="28"/>
      <c r="FB1644" s="28"/>
      <c r="FC1644" s="28"/>
      <c r="FH1644" s="194"/>
      <c r="FJ1644" s="28"/>
      <c r="FK1644" s="28"/>
      <c r="FL1644" s="28"/>
      <c r="FQ1644" s="194"/>
      <c r="FS1644" s="28"/>
      <c r="FT1644" s="28"/>
      <c r="FU1644" s="28"/>
      <c r="FZ1644" s="194"/>
      <c r="GB1644" s="28"/>
      <c r="GC1644" s="28"/>
      <c r="GD1644" s="28"/>
      <c r="GI1644" s="194"/>
      <c r="GK1644" s="28"/>
      <c r="GL1644" s="28"/>
      <c r="GM1644" s="28"/>
      <c r="GR1644" s="194"/>
      <c r="GT1644" s="28"/>
      <c r="GU1644" s="28"/>
      <c r="GV1644" s="28"/>
      <c r="HA1644" s="194"/>
      <c r="HC1644" s="28"/>
      <c r="HD1644" s="28"/>
      <c r="HE1644" s="28"/>
      <c r="HJ1644" s="28"/>
      <c r="HK1644" s="28"/>
      <c r="HL1644" s="28"/>
      <c r="HM1644" s="28"/>
      <c r="HN1644" s="28"/>
      <c r="HO1644" s="28"/>
      <c r="HP1644" s="28"/>
      <c r="HQ1644" s="28"/>
      <c r="HR1644" s="28"/>
      <c r="HS1644" s="28"/>
      <c r="HT1644" s="28"/>
      <c r="HU1644" s="28"/>
      <c r="HV1644" s="28"/>
      <c r="HW1644" s="28"/>
      <c r="HX1644" s="28"/>
      <c r="HY1644" s="28"/>
      <c r="HZ1644" s="28"/>
      <c r="IA1644" s="28"/>
      <c r="IB1644" s="28"/>
      <c r="IC1644" s="28"/>
      <c r="ID1644" s="28"/>
      <c r="IE1644" s="28"/>
      <c r="IF1644" s="28"/>
      <c r="IG1644" s="28"/>
      <c r="IH1644" s="28"/>
      <c r="II1644" s="28"/>
      <c r="IJ1644" s="28"/>
      <c r="IK1644" s="28"/>
      <c r="IL1644" s="28"/>
      <c r="IM1644" s="28"/>
      <c r="IN1644" s="28"/>
      <c r="IO1644" s="28"/>
    </row>
    <row r="1645" spans="1:249" s="50" customFormat="1" ht="18.75">
      <c r="A1645" s="330" t="s">
        <v>563</v>
      </c>
      <c r="B1645" s="279"/>
      <c r="C1645" s="417"/>
      <c r="D1645" s="418" t="s">
        <v>134</v>
      </c>
      <c r="E1645" s="50">
        <f t="shared" si="30"/>
        <v>1</v>
      </c>
      <c r="F1645" s="284">
        <f t="shared" si="31"/>
        <v>23</v>
      </c>
      <c r="G1645" s="50">
        <v>10</v>
      </c>
      <c r="H1645" s="50">
        <v>5</v>
      </c>
      <c r="I1645" s="50">
        <v>7</v>
      </c>
      <c r="J1645" s="50">
        <v>1</v>
      </c>
      <c r="N1645" s="28"/>
      <c r="O1645" s="28"/>
      <c r="T1645" s="194"/>
      <c r="V1645" s="28"/>
      <c r="W1645" s="28"/>
      <c r="X1645" s="28"/>
      <c r="AC1645" s="194"/>
      <c r="AE1645" s="28"/>
      <c r="AF1645" s="28"/>
      <c r="AG1645" s="28"/>
      <c r="AL1645" s="194"/>
      <c r="AN1645" s="28"/>
      <c r="AO1645" s="28"/>
      <c r="AP1645" s="28"/>
      <c r="AU1645" s="194"/>
      <c r="AW1645" s="28"/>
      <c r="AX1645" s="28"/>
      <c r="AY1645" s="28"/>
      <c r="BD1645" s="194"/>
      <c r="BF1645" s="28"/>
      <c r="BG1645" s="28"/>
      <c r="BH1645" s="28"/>
      <c r="BM1645" s="194"/>
      <c r="BO1645" s="28"/>
      <c r="BP1645" s="28"/>
      <c r="BQ1645" s="28"/>
      <c r="BV1645" s="194"/>
      <c r="BX1645" s="28"/>
      <c r="BY1645" s="28"/>
      <c r="BZ1645" s="28"/>
      <c r="CE1645" s="194"/>
      <c r="CG1645" s="28"/>
      <c r="CH1645" s="28"/>
      <c r="CI1645" s="28"/>
      <c r="CN1645" s="194"/>
      <c r="CP1645" s="28"/>
      <c r="CQ1645" s="28"/>
      <c r="CR1645" s="28"/>
      <c r="CW1645" s="194"/>
      <c r="CY1645" s="28"/>
      <c r="CZ1645" s="28"/>
      <c r="DA1645" s="28"/>
      <c r="DF1645" s="194"/>
      <c r="DH1645" s="28"/>
      <c r="DI1645" s="28"/>
      <c r="DJ1645" s="28"/>
      <c r="DO1645" s="194"/>
      <c r="DQ1645" s="28"/>
      <c r="DR1645" s="28"/>
      <c r="DS1645" s="28"/>
      <c r="DX1645" s="194"/>
      <c r="DZ1645" s="28"/>
      <c r="EA1645" s="28"/>
      <c r="EB1645" s="28"/>
      <c r="EG1645" s="194"/>
      <c r="EI1645" s="28"/>
      <c r="EJ1645" s="28"/>
      <c r="EK1645" s="28"/>
      <c r="EP1645" s="194"/>
      <c r="ER1645" s="28"/>
      <c r="ES1645" s="28"/>
      <c r="ET1645" s="28"/>
      <c r="EY1645" s="194"/>
      <c r="FA1645" s="28"/>
      <c r="FB1645" s="28"/>
      <c r="FC1645" s="28"/>
      <c r="FH1645" s="194"/>
      <c r="FJ1645" s="28"/>
      <c r="FK1645" s="28"/>
      <c r="FL1645" s="28"/>
      <c r="FQ1645" s="194"/>
      <c r="FS1645" s="28"/>
      <c r="FT1645" s="28"/>
      <c r="FU1645" s="28"/>
      <c r="FZ1645" s="194"/>
      <c r="GB1645" s="28"/>
      <c r="GC1645" s="28"/>
      <c r="GD1645" s="28"/>
      <c r="GI1645" s="194"/>
      <c r="GK1645" s="28"/>
      <c r="GL1645" s="28"/>
      <c r="GM1645" s="28"/>
      <c r="GR1645" s="194"/>
      <c r="GT1645" s="28"/>
      <c r="GU1645" s="28"/>
      <c r="GV1645" s="28"/>
      <c r="HA1645" s="194"/>
      <c r="HC1645" s="28"/>
      <c r="HD1645" s="28"/>
      <c r="HE1645" s="28"/>
      <c r="HJ1645" s="28"/>
      <c r="HK1645" s="28"/>
      <c r="HL1645" s="28"/>
      <c r="HM1645" s="28"/>
      <c r="HN1645" s="28"/>
      <c r="HO1645" s="28"/>
      <c r="HP1645" s="28"/>
      <c r="HQ1645" s="28"/>
      <c r="HR1645" s="28"/>
      <c r="HS1645" s="28"/>
      <c r="HT1645" s="28"/>
      <c r="HU1645" s="28"/>
      <c r="HV1645" s="28"/>
      <c r="HW1645" s="28"/>
      <c r="HX1645" s="28"/>
      <c r="HY1645" s="28"/>
      <c r="HZ1645" s="28"/>
      <c r="IA1645" s="28"/>
      <c r="IB1645" s="28"/>
      <c r="IC1645" s="28"/>
      <c r="ID1645" s="28"/>
      <c r="IE1645" s="28"/>
      <c r="IF1645" s="28"/>
      <c r="IG1645" s="28"/>
      <c r="IH1645" s="28"/>
      <c r="II1645" s="28"/>
      <c r="IJ1645" s="28"/>
      <c r="IK1645" s="28"/>
      <c r="IL1645" s="28"/>
      <c r="IM1645" s="28"/>
      <c r="IN1645" s="28"/>
      <c r="IO1645" s="28"/>
    </row>
    <row r="1646" spans="1:249" s="50" customFormat="1" ht="18">
      <c r="A1646" s="206" t="s">
        <v>2569</v>
      </c>
      <c r="B1646" s="28"/>
      <c r="C1646" s="420"/>
      <c r="D1646" s="418" t="s">
        <v>129</v>
      </c>
      <c r="E1646" s="50">
        <f t="shared" si="30"/>
        <v>0</v>
      </c>
      <c r="F1646" s="284">
        <f t="shared" si="31"/>
        <v>3</v>
      </c>
      <c r="H1646" s="50">
        <v>3</v>
      </c>
      <c r="N1646" s="28"/>
      <c r="O1646" s="28"/>
      <c r="T1646" s="194"/>
      <c r="V1646" s="28"/>
      <c r="W1646" s="28"/>
      <c r="X1646" s="28"/>
      <c r="AC1646" s="194"/>
      <c r="AE1646" s="28"/>
      <c r="AF1646" s="28"/>
      <c r="AG1646" s="28"/>
      <c r="AL1646" s="194"/>
      <c r="AN1646" s="28"/>
      <c r="AO1646" s="28"/>
      <c r="AP1646" s="28"/>
      <c r="AU1646" s="194"/>
      <c r="AW1646" s="28"/>
      <c r="AX1646" s="28"/>
      <c r="AY1646" s="28"/>
      <c r="BD1646" s="194"/>
      <c r="BF1646" s="28"/>
      <c r="BG1646" s="28"/>
      <c r="BH1646" s="28"/>
      <c r="BM1646" s="194"/>
      <c r="BO1646" s="28"/>
      <c r="BP1646" s="28"/>
      <c r="BQ1646" s="28"/>
      <c r="BV1646" s="194"/>
      <c r="BX1646" s="28"/>
      <c r="BY1646" s="28"/>
      <c r="BZ1646" s="28"/>
      <c r="CE1646" s="194"/>
      <c r="CG1646" s="28"/>
      <c r="CH1646" s="28"/>
      <c r="CI1646" s="28"/>
      <c r="CN1646" s="194"/>
      <c r="CP1646" s="28"/>
      <c r="CQ1646" s="28"/>
      <c r="CR1646" s="28"/>
      <c r="CW1646" s="194"/>
      <c r="CY1646" s="28"/>
      <c r="CZ1646" s="28"/>
      <c r="DA1646" s="28"/>
      <c r="DF1646" s="194"/>
      <c r="DH1646" s="28"/>
      <c r="DI1646" s="28"/>
      <c r="DJ1646" s="28"/>
      <c r="DO1646" s="194"/>
      <c r="DQ1646" s="28"/>
      <c r="DR1646" s="28"/>
      <c r="DS1646" s="28"/>
      <c r="DX1646" s="194"/>
      <c r="DZ1646" s="28"/>
      <c r="EA1646" s="28"/>
      <c r="EB1646" s="28"/>
      <c r="EG1646" s="194"/>
      <c r="EI1646" s="28"/>
      <c r="EJ1646" s="28"/>
      <c r="EK1646" s="28"/>
      <c r="EP1646" s="194"/>
      <c r="ER1646" s="28"/>
      <c r="ES1646" s="28"/>
      <c r="ET1646" s="28"/>
      <c r="EY1646" s="194"/>
      <c r="FA1646" s="28"/>
      <c r="FB1646" s="28"/>
      <c r="FC1646" s="28"/>
      <c r="FH1646" s="194"/>
      <c r="FJ1646" s="28"/>
      <c r="FK1646" s="28"/>
      <c r="FL1646" s="28"/>
      <c r="FQ1646" s="194"/>
      <c r="FS1646" s="28"/>
      <c r="FT1646" s="28"/>
      <c r="FU1646" s="28"/>
      <c r="FZ1646" s="194"/>
      <c r="GB1646" s="28"/>
      <c r="GC1646" s="28"/>
      <c r="GD1646" s="28"/>
      <c r="GI1646" s="194"/>
      <c r="GK1646" s="28"/>
      <c r="GL1646" s="28"/>
      <c r="GM1646" s="28"/>
      <c r="GR1646" s="194"/>
      <c r="GT1646" s="28"/>
      <c r="GU1646" s="28"/>
      <c r="GV1646" s="28"/>
      <c r="HA1646" s="194"/>
      <c r="HC1646" s="28"/>
      <c r="HD1646" s="28"/>
      <c r="HE1646" s="28"/>
      <c r="HJ1646" s="28"/>
      <c r="HK1646" s="28"/>
      <c r="HL1646" s="28"/>
      <c r="HM1646" s="28"/>
      <c r="HN1646" s="28"/>
      <c r="HO1646" s="28"/>
      <c r="HP1646" s="28"/>
      <c r="HQ1646" s="28"/>
      <c r="HR1646" s="28"/>
      <c r="HS1646" s="28"/>
      <c r="HT1646" s="28"/>
      <c r="HU1646" s="28"/>
      <c r="HV1646" s="28"/>
      <c r="HW1646" s="28"/>
      <c r="HX1646" s="28"/>
      <c r="HY1646" s="28"/>
      <c r="HZ1646" s="28"/>
      <c r="IA1646" s="28"/>
      <c r="IB1646" s="28"/>
      <c r="IC1646" s="28"/>
      <c r="ID1646" s="28"/>
      <c r="IE1646" s="28"/>
      <c r="IF1646" s="28"/>
      <c r="IG1646" s="28"/>
      <c r="IH1646" s="28"/>
      <c r="II1646" s="28"/>
      <c r="IJ1646" s="28"/>
      <c r="IK1646" s="28"/>
      <c r="IL1646" s="28"/>
      <c r="IM1646" s="28"/>
      <c r="IN1646" s="28"/>
      <c r="IO1646" s="28"/>
    </row>
    <row r="1647" spans="1:249" s="50" customFormat="1" ht="18">
      <c r="A1647" s="330" t="s">
        <v>1195</v>
      </c>
      <c r="B1647" s="28"/>
      <c r="C1647" s="275"/>
      <c r="D1647" s="418" t="s">
        <v>129</v>
      </c>
      <c r="E1647" s="50">
        <f t="shared" si="30"/>
        <v>2</v>
      </c>
      <c r="F1647" s="284">
        <f t="shared" si="31"/>
        <v>15</v>
      </c>
      <c r="J1647" s="50">
        <v>15</v>
      </c>
      <c r="N1647" s="28"/>
      <c r="O1647" s="28"/>
      <c r="T1647" s="194"/>
      <c r="V1647" s="28"/>
      <c r="W1647" s="28"/>
      <c r="X1647" s="28"/>
      <c r="AC1647" s="194"/>
      <c r="AE1647" s="28"/>
      <c r="AF1647" s="28"/>
      <c r="AG1647" s="28"/>
      <c r="AL1647" s="194"/>
      <c r="AN1647" s="28"/>
      <c r="AO1647" s="28"/>
      <c r="AP1647" s="28"/>
      <c r="AU1647" s="194"/>
      <c r="AW1647" s="28"/>
      <c r="AX1647" s="28"/>
      <c r="AY1647" s="28"/>
      <c r="BD1647" s="194"/>
      <c r="BF1647" s="28"/>
      <c r="BG1647" s="28"/>
      <c r="BH1647" s="28"/>
      <c r="BM1647" s="194"/>
      <c r="BO1647" s="28"/>
      <c r="BP1647" s="28"/>
      <c r="BQ1647" s="28"/>
      <c r="BV1647" s="194"/>
      <c r="BX1647" s="28"/>
      <c r="BY1647" s="28"/>
      <c r="BZ1647" s="28"/>
      <c r="CE1647" s="194"/>
      <c r="CG1647" s="28"/>
      <c r="CH1647" s="28"/>
      <c r="CI1647" s="28"/>
      <c r="CN1647" s="194"/>
      <c r="CP1647" s="28"/>
      <c r="CQ1647" s="28"/>
      <c r="CR1647" s="28"/>
      <c r="CW1647" s="194"/>
      <c r="CY1647" s="28"/>
      <c r="CZ1647" s="28"/>
      <c r="DA1647" s="28"/>
      <c r="DF1647" s="194"/>
      <c r="DH1647" s="28"/>
      <c r="DI1647" s="28"/>
      <c r="DJ1647" s="28"/>
      <c r="DO1647" s="194"/>
      <c r="DQ1647" s="28"/>
      <c r="DR1647" s="28"/>
      <c r="DS1647" s="28"/>
      <c r="DX1647" s="194"/>
      <c r="DZ1647" s="28"/>
      <c r="EA1647" s="28"/>
      <c r="EB1647" s="28"/>
      <c r="EG1647" s="194"/>
      <c r="EI1647" s="28"/>
      <c r="EJ1647" s="28"/>
      <c r="EK1647" s="28"/>
      <c r="EP1647" s="194"/>
      <c r="ER1647" s="28"/>
      <c r="ES1647" s="28"/>
      <c r="ET1647" s="28"/>
      <c r="EY1647" s="194"/>
      <c r="FA1647" s="28"/>
      <c r="FB1647" s="28"/>
      <c r="FC1647" s="28"/>
      <c r="FH1647" s="194"/>
      <c r="FJ1647" s="28"/>
      <c r="FK1647" s="28"/>
      <c r="FL1647" s="28"/>
      <c r="FQ1647" s="194"/>
      <c r="FS1647" s="28"/>
      <c r="FT1647" s="28"/>
      <c r="FU1647" s="28"/>
      <c r="FZ1647" s="194"/>
      <c r="GB1647" s="28"/>
      <c r="GC1647" s="28"/>
      <c r="GD1647" s="28"/>
      <c r="GI1647" s="194"/>
      <c r="GK1647" s="28"/>
      <c r="GL1647" s="28"/>
      <c r="GM1647" s="28"/>
      <c r="GR1647" s="194"/>
      <c r="GT1647" s="28"/>
      <c r="GU1647" s="28"/>
      <c r="GV1647" s="28"/>
      <c r="HA1647" s="194"/>
      <c r="HC1647" s="28"/>
      <c r="HD1647" s="28"/>
      <c r="HE1647" s="28"/>
      <c r="HJ1647" s="28"/>
      <c r="HK1647" s="28"/>
      <c r="HL1647" s="28"/>
      <c r="HM1647" s="28"/>
      <c r="HN1647" s="28"/>
      <c r="HO1647" s="28"/>
      <c r="HP1647" s="28"/>
      <c r="HQ1647" s="28"/>
      <c r="HR1647" s="28"/>
      <c r="HS1647" s="28"/>
      <c r="HT1647" s="28"/>
      <c r="HU1647" s="28"/>
      <c r="HV1647" s="28"/>
      <c r="HW1647" s="28"/>
      <c r="HX1647" s="28"/>
      <c r="HY1647" s="28"/>
      <c r="HZ1647" s="28"/>
      <c r="IA1647" s="28"/>
      <c r="IB1647" s="28"/>
      <c r="IC1647" s="28"/>
      <c r="ID1647" s="28"/>
      <c r="IE1647" s="28"/>
      <c r="IF1647" s="28"/>
      <c r="IG1647" s="28"/>
      <c r="IH1647" s="28"/>
      <c r="II1647" s="28"/>
      <c r="IJ1647" s="28"/>
      <c r="IK1647" s="28"/>
      <c r="IL1647" s="28"/>
      <c r="IM1647" s="28"/>
      <c r="IN1647" s="28"/>
      <c r="IO1647" s="28"/>
    </row>
    <row r="1648" spans="1:249" s="50" customFormat="1" ht="18">
      <c r="A1648" s="206" t="s">
        <v>2511</v>
      </c>
      <c r="B1648" s="28"/>
      <c r="C1648" s="275"/>
      <c r="D1648" s="418" t="s">
        <v>129</v>
      </c>
      <c r="E1648" s="50">
        <f t="shared" si="30"/>
        <v>0</v>
      </c>
      <c r="F1648" s="284">
        <f t="shared" si="31"/>
        <v>0</v>
      </c>
      <c r="N1648" s="28"/>
      <c r="O1648" s="28"/>
      <c r="T1648" s="194"/>
      <c r="V1648" s="28"/>
      <c r="W1648" s="28"/>
      <c r="X1648" s="28"/>
      <c r="AC1648" s="194"/>
      <c r="AE1648" s="28"/>
      <c r="AF1648" s="28"/>
      <c r="AG1648" s="28"/>
      <c r="AL1648" s="194"/>
      <c r="AN1648" s="28"/>
      <c r="AO1648" s="28"/>
      <c r="AP1648" s="28"/>
      <c r="AU1648" s="194"/>
      <c r="AW1648" s="28"/>
      <c r="AX1648" s="28"/>
      <c r="AY1648" s="28"/>
      <c r="BD1648" s="194"/>
      <c r="BF1648" s="28"/>
      <c r="BG1648" s="28"/>
      <c r="BH1648" s="28"/>
      <c r="BM1648" s="194"/>
      <c r="BO1648" s="28"/>
      <c r="BP1648" s="28"/>
      <c r="BQ1648" s="28"/>
      <c r="BV1648" s="194"/>
      <c r="BX1648" s="28"/>
      <c r="BY1648" s="28"/>
      <c r="BZ1648" s="28"/>
      <c r="CE1648" s="194"/>
      <c r="CG1648" s="28"/>
      <c r="CH1648" s="28"/>
      <c r="CI1648" s="28"/>
      <c r="CN1648" s="194"/>
      <c r="CP1648" s="28"/>
      <c r="CQ1648" s="28"/>
      <c r="CR1648" s="28"/>
      <c r="CW1648" s="194"/>
      <c r="CY1648" s="28"/>
      <c r="CZ1648" s="28"/>
      <c r="DA1648" s="28"/>
      <c r="DF1648" s="194"/>
      <c r="DH1648" s="28"/>
      <c r="DI1648" s="28"/>
      <c r="DJ1648" s="28"/>
      <c r="DO1648" s="194"/>
      <c r="DQ1648" s="28"/>
      <c r="DR1648" s="28"/>
      <c r="DS1648" s="28"/>
      <c r="DX1648" s="194"/>
      <c r="DZ1648" s="28"/>
      <c r="EA1648" s="28"/>
      <c r="EB1648" s="28"/>
      <c r="EG1648" s="194"/>
      <c r="EI1648" s="28"/>
      <c r="EJ1648" s="28"/>
      <c r="EK1648" s="28"/>
      <c r="EP1648" s="194"/>
      <c r="ER1648" s="28"/>
      <c r="ES1648" s="28"/>
      <c r="ET1648" s="28"/>
      <c r="EY1648" s="194"/>
      <c r="FA1648" s="28"/>
      <c r="FB1648" s="28"/>
      <c r="FC1648" s="28"/>
      <c r="FH1648" s="194"/>
      <c r="FJ1648" s="28"/>
      <c r="FK1648" s="28"/>
      <c r="FL1648" s="28"/>
      <c r="FQ1648" s="194"/>
      <c r="FS1648" s="28"/>
      <c r="FT1648" s="28"/>
      <c r="FU1648" s="28"/>
      <c r="FZ1648" s="194"/>
      <c r="GB1648" s="28"/>
      <c r="GC1648" s="28"/>
      <c r="GD1648" s="28"/>
      <c r="GI1648" s="194"/>
      <c r="GK1648" s="28"/>
      <c r="GL1648" s="28"/>
      <c r="GM1648" s="28"/>
      <c r="GR1648" s="194"/>
      <c r="GT1648" s="28"/>
      <c r="GU1648" s="28"/>
      <c r="GV1648" s="28"/>
      <c r="HA1648" s="194"/>
      <c r="HC1648" s="28"/>
      <c r="HD1648" s="28"/>
      <c r="HE1648" s="28"/>
      <c r="HJ1648" s="28"/>
      <c r="HK1648" s="28"/>
      <c r="HL1648" s="28"/>
      <c r="HM1648" s="28"/>
      <c r="HN1648" s="28"/>
      <c r="HO1648" s="28"/>
      <c r="HP1648" s="28"/>
      <c r="HQ1648" s="28"/>
      <c r="HR1648" s="28"/>
      <c r="HS1648" s="28"/>
      <c r="HT1648" s="28"/>
      <c r="HU1648" s="28"/>
      <c r="HV1648" s="28"/>
      <c r="HW1648" s="28"/>
      <c r="HX1648" s="28"/>
      <c r="HY1648" s="28"/>
      <c r="HZ1648" s="28"/>
      <c r="IA1648" s="28"/>
      <c r="IB1648" s="28"/>
      <c r="IC1648" s="28"/>
      <c r="ID1648" s="28"/>
      <c r="IE1648" s="28"/>
      <c r="IF1648" s="28"/>
      <c r="IG1648" s="28"/>
      <c r="IH1648" s="28"/>
      <c r="II1648" s="28"/>
      <c r="IJ1648" s="28"/>
      <c r="IK1648" s="28"/>
      <c r="IL1648" s="28"/>
      <c r="IM1648" s="28"/>
      <c r="IN1648" s="28"/>
      <c r="IO1648" s="28"/>
    </row>
    <row r="1649" spans="1:249" s="50" customFormat="1" ht="18">
      <c r="A1649" s="206" t="s">
        <v>2702</v>
      </c>
      <c r="B1649" s="28"/>
      <c r="C1649" s="275"/>
      <c r="D1649" s="418" t="s">
        <v>129</v>
      </c>
      <c r="E1649" s="50">
        <f t="shared" si="30"/>
        <v>1</v>
      </c>
      <c r="F1649" s="284">
        <f t="shared" si="31"/>
        <v>3</v>
      </c>
      <c r="J1649" s="50">
        <v>3</v>
      </c>
      <c r="L1649" s="28"/>
      <c r="N1649" s="28"/>
      <c r="O1649" s="28"/>
      <c r="T1649" s="194"/>
      <c r="V1649" s="28"/>
      <c r="W1649" s="28"/>
      <c r="X1649" s="28"/>
      <c r="AC1649" s="194"/>
      <c r="AE1649" s="28"/>
      <c r="AF1649" s="28"/>
      <c r="AG1649" s="28"/>
      <c r="AL1649" s="194"/>
      <c r="AN1649" s="28"/>
      <c r="AO1649" s="28"/>
      <c r="AP1649" s="28"/>
      <c r="AU1649" s="194"/>
      <c r="AW1649" s="28"/>
      <c r="AX1649" s="28"/>
      <c r="AY1649" s="28"/>
      <c r="BD1649" s="194"/>
      <c r="BF1649" s="28"/>
      <c r="BG1649" s="28"/>
      <c r="BH1649" s="28"/>
      <c r="BM1649" s="194"/>
      <c r="BO1649" s="28"/>
      <c r="BP1649" s="28"/>
      <c r="BQ1649" s="28"/>
      <c r="BV1649" s="194"/>
      <c r="BX1649" s="28"/>
      <c r="BY1649" s="28"/>
      <c r="BZ1649" s="28"/>
      <c r="CE1649" s="194"/>
      <c r="CG1649" s="28"/>
      <c r="CH1649" s="28"/>
      <c r="CI1649" s="28"/>
      <c r="CN1649" s="194"/>
      <c r="CP1649" s="28"/>
      <c r="CQ1649" s="28"/>
      <c r="CR1649" s="28"/>
      <c r="CW1649" s="194"/>
      <c r="CY1649" s="28"/>
      <c r="CZ1649" s="28"/>
      <c r="DA1649" s="28"/>
      <c r="DF1649" s="194"/>
      <c r="DH1649" s="28"/>
      <c r="DI1649" s="28"/>
      <c r="DJ1649" s="28"/>
      <c r="DO1649" s="194"/>
      <c r="DQ1649" s="28"/>
      <c r="DR1649" s="28"/>
      <c r="DS1649" s="28"/>
      <c r="DX1649" s="194"/>
      <c r="DZ1649" s="28"/>
      <c r="EA1649" s="28"/>
      <c r="EB1649" s="28"/>
      <c r="EG1649" s="194"/>
      <c r="EI1649" s="28"/>
      <c r="EJ1649" s="28"/>
      <c r="EK1649" s="28"/>
      <c r="EP1649" s="194"/>
      <c r="ER1649" s="28"/>
      <c r="ES1649" s="28"/>
      <c r="ET1649" s="28"/>
      <c r="EY1649" s="194"/>
      <c r="FA1649" s="28"/>
      <c r="FB1649" s="28"/>
      <c r="FC1649" s="28"/>
      <c r="FH1649" s="194"/>
      <c r="FJ1649" s="28"/>
      <c r="FK1649" s="28"/>
      <c r="FL1649" s="28"/>
      <c r="FQ1649" s="194"/>
      <c r="FS1649" s="28"/>
      <c r="FT1649" s="28"/>
      <c r="FU1649" s="28"/>
      <c r="FZ1649" s="194"/>
      <c r="GB1649" s="28"/>
      <c r="GC1649" s="28"/>
      <c r="GD1649" s="28"/>
      <c r="GI1649" s="194"/>
      <c r="GK1649" s="28"/>
      <c r="GL1649" s="28"/>
      <c r="GM1649" s="28"/>
      <c r="GR1649" s="194"/>
      <c r="GT1649" s="28"/>
      <c r="GU1649" s="28"/>
      <c r="GV1649" s="28"/>
      <c r="HA1649" s="194"/>
      <c r="HC1649" s="28"/>
      <c r="HD1649" s="28"/>
      <c r="HE1649" s="28"/>
      <c r="HJ1649" s="28"/>
      <c r="HK1649" s="28"/>
      <c r="HL1649" s="28"/>
      <c r="HM1649" s="28"/>
      <c r="HN1649" s="28"/>
      <c r="HO1649" s="28"/>
      <c r="HP1649" s="28"/>
      <c r="HQ1649" s="28"/>
      <c r="HR1649" s="28"/>
      <c r="HS1649" s="28"/>
      <c r="HT1649" s="28"/>
      <c r="HU1649" s="28"/>
      <c r="HV1649" s="28"/>
      <c r="HW1649" s="28"/>
      <c r="HX1649" s="28"/>
      <c r="HY1649" s="28"/>
      <c r="HZ1649" s="28"/>
      <c r="IA1649" s="28"/>
      <c r="IB1649" s="28"/>
      <c r="IC1649" s="28"/>
      <c r="ID1649" s="28"/>
      <c r="IE1649" s="28"/>
      <c r="IF1649" s="28"/>
      <c r="IG1649" s="28"/>
      <c r="IH1649" s="28"/>
      <c r="II1649" s="28"/>
      <c r="IJ1649" s="28"/>
      <c r="IK1649" s="28"/>
      <c r="IL1649" s="28"/>
      <c r="IM1649" s="28"/>
      <c r="IN1649" s="28"/>
      <c r="IO1649" s="28"/>
    </row>
    <row r="1650" spans="1:249" s="50" customFormat="1" ht="18">
      <c r="A1650" s="330" t="s">
        <v>616</v>
      </c>
      <c r="B1650" s="28"/>
      <c r="C1650" s="275"/>
      <c r="D1650" s="418" t="s">
        <v>129</v>
      </c>
      <c r="E1650" s="50">
        <f t="shared" si="30"/>
        <v>0</v>
      </c>
      <c r="F1650" s="284">
        <f t="shared" si="31"/>
        <v>0</v>
      </c>
      <c r="N1650" s="28"/>
      <c r="O1650" s="28"/>
      <c r="T1650" s="194"/>
      <c r="V1650" s="28"/>
      <c r="W1650" s="28"/>
      <c r="X1650" s="28"/>
      <c r="AC1650" s="194"/>
      <c r="AE1650" s="28"/>
      <c r="AF1650" s="28"/>
      <c r="AG1650" s="28"/>
      <c r="AL1650" s="194"/>
      <c r="AN1650" s="28"/>
      <c r="AO1650" s="28"/>
      <c r="AP1650" s="28"/>
      <c r="AU1650" s="194"/>
      <c r="AW1650" s="28"/>
      <c r="AX1650" s="28"/>
      <c r="AY1650" s="28"/>
      <c r="BD1650" s="194"/>
      <c r="BF1650" s="28"/>
      <c r="BG1650" s="28"/>
      <c r="BH1650" s="28"/>
      <c r="BM1650" s="194"/>
      <c r="BO1650" s="28"/>
      <c r="BP1650" s="28"/>
      <c r="BQ1650" s="28"/>
      <c r="BV1650" s="194"/>
      <c r="BX1650" s="28"/>
      <c r="BY1650" s="28"/>
      <c r="BZ1650" s="28"/>
      <c r="CE1650" s="194"/>
      <c r="CG1650" s="28"/>
      <c r="CH1650" s="28"/>
      <c r="CI1650" s="28"/>
      <c r="CN1650" s="194"/>
      <c r="CP1650" s="28"/>
      <c r="CQ1650" s="28"/>
      <c r="CR1650" s="28"/>
      <c r="CW1650" s="194"/>
      <c r="CY1650" s="28"/>
      <c r="CZ1650" s="28"/>
      <c r="DA1650" s="28"/>
      <c r="DF1650" s="194"/>
      <c r="DH1650" s="28"/>
      <c r="DI1650" s="28"/>
      <c r="DJ1650" s="28"/>
      <c r="DO1650" s="194"/>
      <c r="DQ1650" s="28"/>
      <c r="DR1650" s="28"/>
      <c r="DS1650" s="28"/>
      <c r="DX1650" s="194"/>
      <c r="DZ1650" s="28"/>
      <c r="EA1650" s="28"/>
      <c r="EB1650" s="28"/>
      <c r="EG1650" s="194"/>
      <c r="EI1650" s="28"/>
      <c r="EJ1650" s="28"/>
      <c r="EK1650" s="28"/>
      <c r="EP1650" s="194"/>
      <c r="ER1650" s="28"/>
      <c r="ES1650" s="28"/>
      <c r="ET1650" s="28"/>
      <c r="EY1650" s="194"/>
      <c r="FA1650" s="28"/>
      <c r="FB1650" s="28"/>
      <c r="FC1650" s="28"/>
      <c r="FH1650" s="194"/>
      <c r="FJ1650" s="28"/>
      <c r="FK1650" s="28"/>
      <c r="FL1650" s="28"/>
      <c r="FQ1650" s="194"/>
      <c r="FS1650" s="28"/>
      <c r="FT1650" s="28"/>
      <c r="FU1650" s="28"/>
      <c r="FZ1650" s="194"/>
      <c r="GB1650" s="28"/>
      <c r="GC1650" s="28"/>
      <c r="GD1650" s="28"/>
      <c r="GI1650" s="194"/>
      <c r="GK1650" s="28"/>
      <c r="GL1650" s="28"/>
      <c r="GM1650" s="28"/>
      <c r="GR1650" s="194"/>
      <c r="GT1650" s="28"/>
      <c r="GU1650" s="28"/>
      <c r="GV1650" s="28"/>
      <c r="HA1650" s="194"/>
      <c r="HC1650" s="28"/>
      <c r="HD1650" s="28"/>
      <c r="HE1650" s="28"/>
      <c r="HJ1650" s="28"/>
      <c r="HK1650" s="28"/>
      <c r="HL1650" s="28"/>
      <c r="HM1650" s="28"/>
      <c r="HN1650" s="28"/>
      <c r="HO1650" s="28"/>
      <c r="HP1650" s="28"/>
      <c r="HQ1650" s="28"/>
      <c r="HR1650" s="28"/>
      <c r="HS1650" s="28"/>
      <c r="HT1650" s="28"/>
      <c r="HU1650" s="28"/>
      <c r="HV1650" s="28"/>
      <c r="HW1650" s="28"/>
      <c r="HX1650" s="28"/>
      <c r="HY1650" s="28"/>
      <c r="HZ1650" s="28"/>
      <c r="IA1650" s="28"/>
      <c r="IB1650" s="28"/>
      <c r="IC1650" s="28"/>
      <c r="ID1650" s="28"/>
      <c r="IE1650" s="28"/>
      <c r="IF1650" s="28"/>
      <c r="IG1650" s="28"/>
      <c r="IH1650" s="28"/>
      <c r="II1650" s="28"/>
      <c r="IJ1650" s="28"/>
      <c r="IK1650" s="28"/>
      <c r="IL1650" s="28"/>
      <c r="IM1650" s="28"/>
      <c r="IN1650" s="28"/>
      <c r="IO1650" s="28"/>
    </row>
    <row r="1651" spans="1:249" s="50" customFormat="1" ht="18.75">
      <c r="A1651" s="330" t="s">
        <v>1692</v>
      </c>
      <c r="B1651" s="279"/>
      <c r="C1651" s="417"/>
      <c r="D1651" s="418" t="s">
        <v>134</v>
      </c>
      <c r="E1651" s="50">
        <f t="shared" si="30"/>
        <v>28</v>
      </c>
      <c r="F1651" s="284">
        <f t="shared" si="31"/>
        <v>197</v>
      </c>
      <c r="G1651" s="50">
        <v>22</v>
      </c>
      <c r="H1651" s="50">
        <v>175</v>
      </c>
      <c r="N1651" s="28"/>
      <c r="O1651" s="28"/>
      <c r="T1651" s="194"/>
      <c r="V1651" s="28"/>
      <c r="W1651" s="28"/>
      <c r="X1651" s="28"/>
      <c r="AC1651" s="194"/>
      <c r="AE1651" s="28"/>
      <c r="AF1651" s="28"/>
      <c r="AG1651" s="28"/>
      <c r="AL1651" s="194"/>
      <c r="AN1651" s="28"/>
      <c r="AO1651" s="28"/>
      <c r="AP1651" s="28"/>
      <c r="AU1651" s="194"/>
      <c r="AW1651" s="28"/>
      <c r="AX1651" s="28"/>
      <c r="AY1651" s="28"/>
      <c r="BD1651" s="194"/>
      <c r="BF1651" s="28"/>
      <c r="BG1651" s="28"/>
      <c r="BH1651" s="28"/>
      <c r="BM1651" s="194"/>
      <c r="BO1651" s="28"/>
      <c r="BP1651" s="28"/>
      <c r="BQ1651" s="28"/>
      <c r="BV1651" s="194"/>
      <c r="BX1651" s="28"/>
      <c r="BY1651" s="28"/>
      <c r="BZ1651" s="28"/>
      <c r="CE1651" s="194"/>
      <c r="CG1651" s="28"/>
      <c r="CH1651" s="28"/>
      <c r="CI1651" s="28"/>
      <c r="CN1651" s="194"/>
      <c r="CP1651" s="28"/>
      <c r="CQ1651" s="28"/>
      <c r="CR1651" s="28"/>
      <c r="CW1651" s="194"/>
      <c r="CY1651" s="28"/>
      <c r="CZ1651" s="28"/>
      <c r="DA1651" s="28"/>
      <c r="DF1651" s="194"/>
      <c r="DH1651" s="28"/>
      <c r="DI1651" s="28"/>
      <c r="DJ1651" s="28"/>
      <c r="DO1651" s="194"/>
      <c r="DQ1651" s="28"/>
      <c r="DR1651" s="28"/>
      <c r="DS1651" s="28"/>
      <c r="DX1651" s="194"/>
      <c r="DZ1651" s="28"/>
      <c r="EA1651" s="28"/>
      <c r="EB1651" s="28"/>
      <c r="EG1651" s="194"/>
      <c r="EI1651" s="28"/>
      <c r="EJ1651" s="28"/>
      <c r="EK1651" s="28"/>
      <c r="EP1651" s="194"/>
      <c r="ER1651" s="28"/>
      <c r="ES1651" s="28"/>
      <c r="ET1651" s="28"/>
      <c r="EY1651" s="194"/>
      <c r="FA1651" s="28"/>
      <c r="FB1651" s="28"/>
      <c r="FC1651" s="28"/>
      <c r="FH1651" s="194"/>
      <c r="FJ1651" s="28"/>
      <c r="FK1651" s="28"/>
      <c r="FL1651" s="28"/>
      <c r="FQ1651" s="194"/>
      <c r="FS1651" s="28"/>
      <c r="FT1651" s="28"/>
      <c r="FU1651" s="28"/>
      <c r="FZ1651" s="194"/>
      <c r="GB1651" s="28"/>
      <c r="GC1651" s="28"/>
      <c r="GD1651" s="28"/>
      <c r="GI1651" s="194"/>
      <c r="GK1651" s="28"/>
      <c r="GL1651" s="28"/>
      <c r="GM1651" s="28"/>
      <c r="GR1651" s="194"/>
      <c r="GT1651" s="28"/>
      <c r="GU1651" s="28"/>
      <c r="GV1651" s="28"/>
      <c r="HA1651" s="194"/>
      <c r="HC1651" s="28"/>
      <c r="HD1651" s="28"/>
      <c r="HE1651" s="28"/>
      <c r="HJ1651" s="28"/>
      <c r="HK1651" s="28"/>
      <c r="HL1651" s="28"/>
      <c r="HM1651" s="28"/>
      <c r="HN1651" s="28"/>
      <c r="HO1651" s="28"/>
      <c r="HP1651" s="28"/>
      <c r="HQ1651" s="28"/>
      <c r="HR1651" s="28"/>
      <c r="HS1651" s="28"/>
      <c r="HT1651" s="28"/>
      <c r="HU1651" s="28"/>
      <c r="HV1651" s="28"/>
      <c r="HW1651" s="28"/>
      <c r="HX1651" s="28"/>
      <c r="HY1651" s="28"/>
      <c r="HZ1651" s="28"/>
      <c r="IA1651" s="28"/>
      <c r="IB1651" s="28"/>
      <c r="IC1651" s="28"/>
      <c r="ID1651" s="28"/>
      <c r="IE1651" s="28"/>
      <c r="IF1651" s="28"/>
      <c r="IG1651" s="28"/>
      <c r="IH1651" s="28"/>
      <c r="II1651" s="28"/>
      <c r="IJ1651" s="28"/>
      <c r="IK1651" s="28"/>
      <c r="IL1651" s="28"/>
      <c r="IM1651" s="28"/>
      <c r="IN1651" s="28"/>
      <c r="IO1651" s="28"/>
    </row>
    <row r="1652" spans="1:249" s="50" customFormat="1" ht="18.75">
      <c r="A1652" s="330" t="s">
        <v>957</v>
      </c>
      <c r="B1652" s="279"/>
      <c r="C1652" s="417"/>
      <c r="D1652" s="418" t="s">
        <v>138</v>
      </c>
      <c r="E1652" s="50">
        <f t="shared" si="30"/>
        <v>80</v>
      </c>
      <c r="F1652" s="284">
        <f t="shared" si="31"/>
        <v>334</v>
      </c>
      <c r="H1652" s="50">
        <v>297</v>
      </c>
      <c r="J1652" s="50">
        <v>37</v>
      </c>
      <c r="N1652" s="28"/>
      <c r="O1652" s="28"/>
      <c r="T1652" s="194"/>
      <c r="V1652" s="28"/>
      <c r="W1652" s="28"/>
      <c r="X1652" s="28"/>
      <c r="AC1652" s="194"/>
      <c r="AE1652" s="28"/>
      <c r="AF1652" s="28"/>
      <c r="AG1652" s="28"/>
      <c r="AL1652" s="194"/>
      <c r="AN1652" s="28"/>
      <c r="AO1652" s="28"/>
      <c r="AP1652" s="28"/>
      <c r="AU1652" s="194"/>
      <c r="AW1652" s="28"/>
      <c r="AX1652" s="28"/>
      <c r="AY1652" s="28"/>
      <c r="BD1652" s="194"/>
      <c r="BF1652" s="28"/>
      <c r="BG1652" s="28"/>
      <c r="BH1652" s="28"/>
      <c r="BM1652" s="194"/>
      <c r="BO1652" s="28"/>
      <c r="BP1652" s="28"/>
      <c r="BQ1652" s="28"/>
      <c r="BV1652" s="194"/>
      <c r="BX1652" s="28"/>
      <c r="BY1652" s="28"/>
      <c r="BZ1652" s="28"/>
      <c r="CE1652" s="194"/>
      <c r="CG1652" s="28"/>
      <c r="CH1652" s="28"/>
      <c r="CI1652" s="28"/>
      <c r="CN1652" s="194"/>
      <c r="CP1652" s="28"/>
      <c r="CQ1652" s="28"/>
      <c r="CR1652" s="28"/>
      <c r="CW1652" s="194"/>
      <c r="CY1652" s="28"/>
      <c r="CZ1652" s="28"/>
      <c r="DA1652" s="28"/>
      <c r="DF1652" s="194"/>
      <c r="DH1652" s="28"/>
      <c r="DI1652" s="28"/>
      <c r="DJ1652" s="28"/>
      <c r="DO1652" s="194"/>
      <c r="DQ1652" s="28"/>
      <c r="DR1652" s="28"/>
      <c r="DS1652" s="28"/>
      <c r="DX1652" s="194"/>
      <c r="DZ1652" s="28"/>
      <c r="EA1652" s="28"/>
      <c r="EB1652" s="28"/>
      <c r="EG1652" s="194"/>
      <c r="EI1652" s="28"/>
      <c r="EJ1652" s="28"/>
      <c r="EK1652" s="28"/>
      <c r="EP1652" s="194"/>
      <c r="ER1652" s="28"/>
      <c r="ES1652" s="28"/>
      <c r="ET1652" s="28"/>
      <c r="EY1652" s="194"/>
      <c r="FA1652" s="28"/>
      <c r="FB1652" s="28"/>
      <c r="FC1652" s="28"/>
      <c r="FH1652" s="194"/>
      <c r="FJ1652" s="28"/>
      <c r="FK1652" s="28"/>
      <c r="FL1652" s="28"/>
      <c r="FQ1652" s="194"/>
      <c r="FS1652" s="28"/>
      <c r="FT1652" s="28"/>
      <c r="FU1652" s="28"/>
      <c r="FZ1652" s="194"/>
      <c r="GB1652" s="28"/>
      <c r="GC1652" s="28"/>
      <c r="GD1652" s="28"/>
      <c r="GI1652" s="194"/>
      <c r="GK1652" s="28"/>
      <c r="GL1652" s="28"/>
      <c r="GM1652" s="28"/>
      <c r="GR1652" s="194"/>
      <c r="GT1652" s="28"/>
      <c r="GU1652" s="28"/>
      <c r="GV1652" s="28"/>
      <c r="HA1652" s="194"/>
      <c r="HC1652" s="28"/>
      <c r="HD1652" s="28"/>
      <c r="HE1652" s="28"/>
      <c r="HJ1652" s="28"/>
      <c r="HK1652" s="28"/>
      <c r="HL1652" s="28"/>
      <c r="HM1652" s="28"/>
      <c r="HN1652" s="28"/>
      <c r="HO1652" s="28"/>
      <c r="HP1652" s="28"/>
      <c r="HQ1652" s="28"/>
      <c r="HR1652" s="28"/>
      <c r="HS1652" s="28"/>
      <c r="HT1652" s="28"/>
      <c r="HU1652" s="28"/>
      <c r="HV1652" s="28"/>
      <c r="HW1652" s="28"/>
      <c r="HX1652" s="28"/>
      <c r="HY1652" s="28"/>
      <c r="HZ1652" s="28"/>
      <c r="IA1652" s="28"/>
      <c r="IB1652" s="28"/>
      <c r="IC1652" s="28"/>
      <c r="ID1652" s="28"/>
      <c r="IE1652" s="28"/>
      <c r="IF1652" s="28"/>
      <c r="IG1652" s="28"/>
      <c r="IH1652" s="28"/>
      <c r="II1652" s="28"/>
      <c r="IJ1652" s="28"/>
      <c r="IK1652" s="28"/>
      <c r="IL1652" s="28"/>
      <c r="IM1652" s="28"/>
      <c r="IN1652" s="28"/>
      <c r="IO1652" s="28"/>
    </row>
    <row r="1653" spans="1:249" s="50" customFormat="1" ht="18">
      <c r="A1653" s="395" t="s">
        <v>2732</v>
      </c>
      <c r="B1653" s="28"/>
      <c r="C1653" s="275"/>
      <c r="D1653" s="418" t="s">
        <v>129</v>
      </c>
      <c r="E1653" s="50">
        <f t="shared" si="30"/>
        <v>0</v>
      </c>
      <c r="F1653" s="284">
        <f t="shared" si="31"/>
        <v>0</v>
      </c>
      <c r="N1653" s="28"/>
      <c r="O1653" s="28"/>
      <c r="T1653" s="194"/>
      <c r="V1653" s="28"/>
      <c r="W1653" s="28"/>
      <c r="X1653" s="28"/>
      <c r="AC1653" s="194"/>
      <c r="AE1653" s="28"/>
      <c r="AF1653" s="28"/>
      <c r="AG1653" s="28"/>
      <c r="AL1653" s="194"/>
      <c r="AN1653" s="28"/>
      <c r="AO1653" s="28"/>
      <c r="AP1653" s="28"/>
      <c r="AU1653" s="194"/>
      <c r="AW1653" s="28"/>
      <c r="AX1653" s="28"/>
      <c r="AY1653" s="28"/>
      <c r="BD1653" s="194"/>
      <c r="BF1653" s="28"/>
      <c r="BG1653" s="28"/>
      <c r="BH1653" s="28"/>
      <c r="BM1653" s="194"/>
      <c r="BO1653" s="28"/>
      <c r="BP1653" s="28"/>
      <c r="BQ1653" s="28"/>
      <c r="BV1653" s="194"/>
      <c r="BX1653" s="28"/>
      <c r="BY1653" s="28"/>
      <c r="BZ1653" s="28"/>
      <c r="CE1653" s="194"/>
      <c r="CG1653" s="28"/>
      <c r="CH1653" s="28"/>
      <c r="CI1653" s="28"/>
      <c r="CN1653" s="194"/>
      <c r="CP1653" s="28"/>
      <c r="CQ1653" s="28"/>
      <c r="CR1653" s="28"/>
      <c r="CW1653" s="194"/>
      <c r="CY1653" s="28"/>
      <c r="CZ1653" s="28"/>
      <c r="DA1653" s="28"/>
      <c r="DF1653" s="194"/>
      <c r="DH1653" s="28"/>
      <c r="DI1653" s="28"/>
      <c r="DJ1653" s="28"/>
      <c r="DO1653" s="194"/>
      <c r="DQ1653" s="28"/>
      <c r="DR1653" s="28"/>
      <c r="DS1653" s="28"/>
      <c r="DX1653" s="194"/>
      <c r="DZ1653" s="28"/>
      <c r="EA1653" s="28"/>
      <c r="EB1653" s="28"/>
      <c r="EG1653" s="194"/>
      <c r="EI1653" s="28"/>
      <c r="EJ1653" s="28"/>
      <c r="EK1653" s="28"/>
      <c r="EP1653" s="194"/>
      <c r="ER1653" s="28"/>
      <c r="ES1653" s="28"/>
      <c r="ET1653" s="28"/>
      <c r="EY1653" s="194"/>
      <c r="FA1653" s="28"/>
      <c r="FB1653" s="28"/>
      <c r="FC1653" s="28"/>
      <c r="FH1653" s="194"/>
      <c r="FJ1653" s="28"/>
      <c r="FK1653" s="28"/>
      <c r="FL1653" s="28"/>
      <c r="FQ1653" s="194"/>
      <c r="FS1653" s="28"/>
      <c r="FT1653" s="28"/>
      <c r="FU1653" s="28"/>
      <c r="FZ1653" s="194"/>
      <c r="GB1653" s="28"/>
      <c r="GC1653" s="28"/>
      <c r="GD1653" s="28"/>
      <c r="GI1653" s="194"/>
      <c r="GK1653" s="28"/>
      <c r="GL1653" s="28"/>
      <c r="GM1653" s="28"/>
      <c r="GR1653" s="194"/>
      <c r="GT1653" s="28"/>
      <c r="GU1653" s="28"/>
      <c r="GV1653" s="28"/>
      <c r="HA1653" s="194"/>
      <c r="HC1653" s="28"/>
      <c r="HD1653" s="28"/>
      <c r="HE1653" s="28"/>
      <c r="HJ1653" s="28"/>
      <c r="HK1653" s="28"/>
      <c r="HL1653" s="28"/>
      <c r="HM1653" s="28"/>
      <c r="HN1653" s="28"/>
      <c r="HO1653" s="28"/>
      <c r="HP1653" s="28"/>
      <c r="HQ1653" s="28"/>
      <c r="HR1653" s="28"/>
      <c r="HS1653" s="28"/>
      <c r="HT1653" s="28"/>
      <c r="HU1653" s="28"/>
      <c r="HV1653" s="28"/>
      <c r="HW1653" s="28"/>
      <c r="HX1653" s="28"/>
      <c r="HY1653" s="28"/>
      <c r="HZ1653" s="28"/>
      <c r="IA1653" s="28"/>
      <c r="IB1653" s="28"/>
      <c r="IC1653" s="28"/>
      <c r="ID1653" s="28"/>
      <c r="IE1653" s="28"/>
      <c r="IF1653" s="28"/>
      <c r="IG1653" s="28"/>
      <c r="IH1653" s="28"/>
      <c r="II1653" s="28"/>
      <c r="IJ1653" s="28"/>
      <c r="IK1653" s="28"/>
      <c r="IL1653" s="28"/>
      <c r="IM1653" s="28"/>
      <c r="IN1653" s="28"/>
      <c r="IO1653" s="28"/>
    </row>
    <row r="1654" spans="1:249" s="50" customFormat="1" ht="18">
      <c r="A1654" s="206" t="s">
        <v>2719</v>
      </c>
      <c r="B1654" s="28"/>
      <c r="C1654" s="275"/>
      <c r="D1654" s="418" t="s">
        <v>129</v>
      </c>
      <c r="E1654" s="50">
        <f t="shared" si="30"/>
        <v>0</v>
      </c>
      <c r="F1654" s="284">
        <f t="shared" si="31"/>
        <v>0</v>
      </c>
      <c r="N1654" s="28"/>
      <c r="O1654" s="28"/>
      <c r="T1654" s="194"/>
      <c r="V1654" s="28"/>
      <c r="W1654" s="28"/>
      <c r="X1654" s="28"/>
      <c r="AC1654" s="194"/>
      <c r="AE1654" s="28"/>
      <c r="AF1654" s="28"/>
      <c r="AG1654" s="28"/>
      <c r="AL1654" s="194"/>
      <c r="AN1654" s="28"/>
      <c r="AO1654" s="28"/>
      <c r="AP1654" s="28"/>
      <c r="AU1654" s="194"/>
      <c r="AW1654" s="28"/>
      <c r="AX1654" s="28"/>
      <c r="AY1654" s="28"/>
      <c r="BD1654" s="194"/>
      <c r="BF1654" s="28"/>
      <c r="BG1654" s="28"/>
      <c r="BH1654" s="28"/>
      <c r="BM1654" s="194"/>
      <c r="BO1654" s="28"/>
      <c r="BP1654" s="28"/>
      <c r="BQ1654" s="28"/>
      <c r="BV1654" s="194"/>
      <c r="BX1654" s="28"/>
      <c r="BY1654" s="28"/>
      <c r="BZ1654" s="28"/>
      <c r="CE1654" s="194"/>
      <c r="CG1654" s="28"/>
      <c r="CH1654" s="28"/>
      <c r="CI1654" s="28"/>
      <c r="CN1654" s="194"/>
      <c r="CP1654" s="28"/>
      <c r="CQ1654" s="28"/>
      <c r="CR1654" s="28"/>
      <c r="CW1654" s="194"/>
      <c r="CY1654" s="28"/>
      <c r="CZ1654" s="28"/>
      <c r="DA1654" s="28"/>
      <c r="DF1654" s="194"/>
      <c r="DH1654" s="28"/>
      <c r="DI1654" s="28"/>
      <c r="DJ1654" s="28"/>
      <c r="DO1654" s="194"/>
      <c r="DQ1654" s="28"/>
      <c r="DR1654" s="28"/>
      <c r="DS1654" s="28"/>
      <c r="DX1654" s="194"/>
      <c r="DZ1654" s="28"/>
      <c r="EA1654" s="28"/>
      <c r="EB1654" s="28"/>
      <c r="EG1654" s="194"/>
      <c r="EI1654" s="28"/>
      <c r="EJ1654" s="28"/>
      <c r="EK1654" s="28"/>
      <c r="EP1654" s="194"/>
      <c r="ER1654" s="28"/>
      <c r="ES1654" s="28"/>
      <c r="ET1654" s="28"/>
      <c r="EY1654" s="194"/>
      <c r="FA1654" s="28"/>
      <c r="FB1654" s="28"/>
      <c r="FC1654" s="28"/>
      <c r="FH1654" s="194"/>
      <c r="FJ1654" s="28"/>
      <c r="FK1654" s="28"/>
      <c r="FL1654" s="28"/>
      <c r="FQ1654" s="194"/>
      <c r="FS1654" s="28"/>
      <c r="FT1654" s="28"/>
      <c r="FU1654" s="28"/>
      <c r="FZ1654" s="194"/>
      <c r="GB1654" s="28"/>
      <c r="GC1654" s="28"/>
      <c r="GD1654" s="28"/>
      <c r="GI1654" s="194"/>
      <c r="GK1654" s="28"/>
      <c r="GL1654" s="28"/>
      <c r="GM1654" s="28"/>
      <c r="GR1654" s="194"/>
      <c r="GT1654" s="28"/>
      <c r="GU1654" s="28"/>
      <c r="GV1654" s="28"/>
      <c r="HA1654" s="194"/>
      <c r="HC1654" s="28"/>
      <c r="HD1654" s="28"/>
      <c r="HE1654" s="28"/>
      <c r="HJ1654" s="28"/>
      <c r="HK1654" s="28"/>
      <c r="HL1654" s="28"/>
      <c r="HM1654" s="28"/>
      <c r="HN1654" s="28"/>
      <c r="HO1654" s="28"/>
      <c r="HP1654" s="28"/>
      <c r="HQ1654" s="28"/>
      <c r="HR1654" s="28"/>
      <c r="HS1654" s="28"/>
      <c r="HT1654" s="28"/>
      <c r="HU1654" s="28"/>
      <c r="HV1654" s="28"/>
      <c r="HW1654" s="28"/>
      <c r="HX1654" s="28"/>
      <c r="HY1654" s="28"/>
      <c r="HZ1654" s="28"/>
      <c r="IA1654" s="28"/>
      <c r="IB1654" s="28"/>
      <c r="IC1654" s="28"/>
      <c r="ID1654" s="28"/>
      <c r="IE1654" s="28"/>
      <c r="IF1654" s="28"/>
      <c r="IG1654" s="28"/>
      <c r="IH1654" s="28"/>
      <c r="II1654" s="28"/>
      <c r="IJ1654" s="28"/>
      <c r="IK1654" s="28"/>
      <c r="IL1654" s="28"/>
      <c r="IM1654" s="28"/>
      <c r="IN1654" s="28"/>
      <c r="IO1654" s="28"/>
    </row>
    <row r="1655" spans="1:249" s="50" customFormat="1" ht="18">
      <c r="A1655" s="206" t="s">
        <v>2643</v>
      </c>
      <c r="B1655" s="28"/>
      <c r="C1655" s="420"/>
      <c r="D1655" s="418" t="s">
        <v>129</v>
      </c>
      <c r="E1655" s="50">
        <f t="shared" si="30"/>
        <v>1</v>
      </c>
      <c r="F1655" s="284">
        <f t="shared" si="31"/>
        <v>0</v>
      </c>
      <c r="N1655" s="28"/>
      <c r="O1655" s="28"/>
      <c r="T1655" s="194"/>
      <c r="V1655" s="28"/>
      <c r="W1655" s="28"/>
      <c r="X1655" s="28"/>
      <c r="AC1655" s="194"/>
      <c r="AE1655" s="28"/>
      <c r="AF1655" s="28"/>
      <c r="AG1655" s="28"/>
      <c r="AL1655" s="194"/>
      <c r="AN1655" s="28"/>
      <c r="AO1655" s="28"/>
      <c r="AP1655" s="28"/>
      <c r="AU1655" s="194"/>
      <c r="AW1655" s="28"/>
      <c r="AX1655" s="28"/>
      <c r="AY1655" s="28"/>
      <c r="BD1655" s="194"/>
      <c r="BF1655" s="28"/>
      <c r="BG1655" s="28"/>
      <c r="BH1655" s="28"/>
      <c r="BM1655" s="194"/>
      <c r="BO1655" s="28"/>
      <c r="BP1655" s="28"/>
      <c r="BQ1655" s="28"/>
      <c r="BV1655" s="194"/>
      <c r="BX1655" s="28"/>
      <c r="BY1655" s="28"/>
      <c r="BZ1655" s="28"/>
      <c r="CE1655" s="194"/>
      <c r="CG1655" s="28"/>
      <c r="CH1655" s="28"/>
      <c r="CI1655" s="28"/>
      <c r="CN1655" s="194"/>
      <c r="CP1655" s="28"/>
      <c r="CQ1655" s="28"/>
      <c r="CR1655" s="28"/>
      <c r="CW1655" s="194"/>
      <c r="CY1655" s="28"/>
      <c r="CZ1655" s="28"/>
      <c r="DA1655" s="28"/>
      <c r="DF1655" s="194"/>
      <c r="DH1655" s="28"/>
      <c r="DI1655" s="28"/>
      <c r="DJ1655" s="28"/>
      <c r="DO1655" s="194"/>
      <c r="DQ1655" s="28"/>
      <c r="DR1655" s="28"/>
      <c r="DS1655" s="28"/>
      <c r="DX1655" s="194"/>
      <c r="DZ1655" s="28"/>
      <c r="EA1655" s="28"/>
      <c r="EB1655" s="28"/>
      <c r="EG1655" s="194"/>
      <c r="EI1655" s="28"/>
      <c r="EJ1655" s="28"/>
      <c r="EK1655" s="28"/>
      <c r="EP1655" s="194"/>
      <c r="ER1655" s="28"/>
      <c r="ES1655" s="28"/>
      <c r="ET1655" s="28"/>
      <c r="EY1655" s="194"/>
      <c r="FA1655" s="28"/>
      <c r="FB1655" s="28"/>
      <c r="FC1655" s="28"/>
      <c r="FH1655" s="194"/>
      <c r="FJ1655" s="28"/>
      <c r="FK1655" s="28"/>
      <c r="FL1655" s="28"/>
      <c r="FQ1655" s="194"/>
      <c r="FS1655" s="28"/>
      <c r="FT1655" s="28"/>
      <c r="FU1655" s="28"/>
      <c r="FZ1655" s="194"/>
      <c r="GB1655" s="28"/>
      <c r="GC1655" s="28"/>
      <c r="GD1655" s="28"/>
      <c r="GI1655" s="194"/>
      <c r="GK1655" s="28"/>
      <c r="GL1655" s="28"/>
      <c r="GM1655" s="28"/>
      <c r="GR1655" s="194"/>
      <c r="GT1655" s="28"/>
      <c r="GU1655" s="28"/>
      <c r="GV1655" s="28"/>
      <c r="HA1655" s="194"/>
      <c r="HC1655" s="28"/>
      <c r="HD1655" s="28"/>
      <c r="HE1655" s="28"/>
      <c r="HJ1655" s="28"/>
      <c r="HK1655" s="28"/>
      <c r="HL1655" s="28"/>
      <c r="HM1655" s="28"/>
      <c r="HN1655" s="28"/>
      <c r="HO1655" s="28"/>
      <c r="HP1655" s="28"/>
      <c r="HQ1655" s="28"/>
      <c r="HR1655" s="28"/>
      <c r="HS1655" s="28"/>
      <c r="HT1655" s="28"/>
      <c r="HU1655" s="28"/>
      <c r="HV1655" s="28"/>
      <c r="HW1655" s="28"/>
      <c r="HX1655" s="28"/>
      <c r="HY1655" s="28"/>
      <c r="HZ1655" s="28"/>
      <c r="IA1655" s="28"/>
      <c r="IB1655" s="28"/>
      <c r="IC1655" s="28"/>
      <c r="ID1655" s="28"/>
      <c r="IE1655" s="28"/>
      <c r="IF1655" s="28"/>
      <c r="IG1655" s="28"/>
      <c r="IH1655" s="28"/>
      <c r="II1655" s="28"/>
      <c r="IJ1655" s="28"/>
      <c r="IK1655" s="28"/>
      <c r="IL1655" s="28"/>
      <c r="IM1655" s="28"/>
      <c r="IN1655" s="28"/>
      <c r="IO1655" s="28"/>
    </row>
    <row r="1656" spans="1:249" s="50" customFormat="1" ht="18">
      <c r="A1656" s="330" t="s">
        <v>416</v>
      </c>
      <c r="B1656" s="420"/>
      <c r="C1656" s="420"/>
      <c r="D1656" s="418" t="s">
        <v>135</v>
      </c>
      <c r="E1656" s="50">
        <f t="shared" si="30"/>
        <v>23</v>
      </c>
      <c r="F1656" s="284">
        <f t="shared" si="31"/>
        <v>2</v>
      </c>
      <c r="I1656" s="50">
        <v>1</v>
      </c>
      <c r="J1656" s="50">
        <v>1</v>
      </c>
      <c r="N1656" s="28"/>
      <c r="O1656" s="28"/>
      <c r="T1656" s="194"/>
      <c r="V1656" s="28"/>
      <c r="W1656" s="28"/>
      <c r="X1656" s="28"/>
      <c r="AC1656" s="194"/>
      <c r="AE1656" s="28"/>
      <c r="AF1656" s="28"/>
      <c r="AG1656" s="28"/>
      <c r="AL1656" s="194"/>
      <c r="AN1656" s="28"/>
      <c r="AO1656" s="28"/>
      <c r="AP1656" s="28"/>
      <c r="AU1656" s="194"/>
      <c r="AW1656" s="28"/>
      <c r="AX1656" s="28"/>
      <c r="AY1656" s="28"/>
      <c r="BD1656" s="194"/>
      <c r="BF1656" s="28"/>
      <c r="BG1656" s="28"/>
      <c r="BH1656" s="28"/>
      <c r="BM1656" s="194"/>
      <c r="BO1656" s="28"/>
      <c r="BP1656" s="28"/>
      <c r="BQ1656" s="28"/>
      <c r="BV1656" s="194"/>
      <c r="BX1656" s="28"/>
      <c r="BY1656" s="28"/>
      <c r="BZ1656" s="28"/>
      <c r="CE1656" s="194"/>
      <c r="CG1656" s="28"/>
      <c r="CH1656" s="28"/>
      <c r="CI1656" s="28"/>
      <c r="CN1656" s="194"/>
      <c r="CP1656" s="28"/>
      <c r="CQ1656" s="28"/>
      <c r="CR1656" s="28"/>
      <c r="CW1656" s="194"/>
      <c r="CY1656" s="28"/>
      <c r="CZ1656" s="28"/>
      <c r="DA1656" s="28"/>
      <c r="DF1656" s="194"/>
      <c r="DH1656" s="28"/>
      <c r="DI1656" s="28"/>
      <c r="DJ1656" s="28"/>
      <c r="DO1656" s="194"/>
      <c r="DQ1656" s="28"/>
      <c r="DR1656" s="28"/>
      <c r="DS1656" s="28"/>
      <c r="DX1656" s="194"/>
      <c r="DZ1656" s="28"/>
      <c r="EA1656" s="28"/>
      <c r="EB1656" s="28"/>
      <c r="EG1656" s="194"/>
      <c r="EI1656" s="28"/>
      <c r="EJ1656" s="28"/>
      <c r="EK1656" s="28"/>
      <c r="EP1656" s="194"/>
      <c r="ER1656" s="28"/>
      <c r="ES1656" s="28"/>
      <c r="ET1656" s="28"/>
      <c r="EY1656" s="194"/>
      <c r="FA1656" s="28"/>
      <c r="FB1656" s="28"/>
      <c r="FC1656" s="28"/>
      <c r="FH1656" s="194"/>
      <c r="FJ1656" s="28"/>
      <c r="FK1656" s="28"/>
      <c r="FL1656" s="28"/>
      <c r="FQ1656" s="194"/>
      <c r="FS1656" s="28"/>
      <c r="FT1656" s="28"/>
      <c r="FU1656" s="28"/>
      <c r="FZ1656" s="194"/>
      <c r="GB1656" s="28"/>
      <c r="GC1656" s="28"/>
      <c r="GD1656" s="28"/>
      <c r="GI1656" s="194"/>
      <c r="GK1656" s="28"/>
      <c r="GL1656" s="28"/>
      <c r="GM1656" s="28"/>
      <c r="GR1656" s="194"/>
      <c r="GT1656" s="28"/>
      <c r="GU1656" s="28"/>
      <c r="GV1656" s="28"/>
      <c r="HA1656" s="194"/>
      <c r="HC1656" s="28"/>
      <c r="HD1656" s="28"/>
      <c r="HE1656" s="28"/>
      <c r="HJ1656" s="28"/>
      <c r="HK1656" s="28"/>
      <c r="HL1656" s="28"/>
      <c r="HM1656" s="28"/>
      <c r="HN1656" s="28"/>
      <c r="HO1656" s="28"/>
      <c r="HP1656" s="28"/>
      <c r="HQ1656" s="28"/>
      <c r="HR1656" s="28"/>
      <c r="HS1656" s="28"/>
      <c r="HT1656" s="28"/>
      <c r="HU1656" s="28"/>
      <c r="HV1656" s="28"/>
      <c r="HW1656" s="28"/>
      <c r="HX1656" s="28"/>
      <c r="HY1656" s="28"/>
      <c r="HZ1656" s="28"/>
      <c r="IA1656" s="28"/>
      <c r="IB1656" s="28"/>
      <c r="IC1656" s="28"/>
      <c r="ID1656" s="28"/>
      <c r="IE1656" s="28"/>
      <c r="IF1656" s="28"/>
      <c r="IG1656" s="28"/>
      <c r="IH1656" s="28"/>
      <c r="II1656" s="28"/>
      <c r="IJ1656" s="28"/>
      <c r="IK1656" s="28"/>
      <c r="IL1656" s="28"/>
      <c r="IM1656" s="28"/>
      <c r="IN1656" s="28"/>
      <c r="IO1656" s="28"/>
    </row>
    <row r="1657" spans="1:249" s="50" customFormat="1" ht="18.75">
      <c r="A1657" s="330" t="s">
        <v>641</v>
      </c>
      <c r="B1657" s="279"/>
      <c r="C1657" s="417"/>
      <c r="D1657" s="418" t="s">
        <v>138</v>
      </c>
      <c r="E1657" s="50">
        <f t="shared" si="30"/>
        <v>20</v>
      </c>
      <c r="F1657" s="284">
        <f t="shared" si="31"/>
        <v>99</v>
      </c>
      <c r="G1657" s="50">
        <v>27</v>
      </c>
      <c r="H1657" s="50">
        <v>41</v>
      </c>
      <c r="I1657" s="50">
        <v>31</v>
      </c>
      <c r="N1657" s="28"/>
      <c r="O1657" s="28"/>
      <c r="T1657" s="194"/>
      <c r="V1657" s="28"/>
      <c r="W1657" s="28"/>
      <c r="X1657" s="28"/>
      <c r="AC1657" s="194"/>
      <c r="AE1657" s="28"/>
      <c r="AF1657" s="28"/>
      <c r="AG1657" s="28"/>
      <c r="AL1657" s="194"/>
      <c r="AN1657" s="28"/>
      <c r="AO1657" s="28"/>
      <c r="AP1657" s="28"/>
      <c r="AU1657" s="194"/>
      <c r="AW1657" s="28"/>
      <c r="AX1657" s="28"/>
      <c r="AY1657" s="28"/>
      <c r="BD1657" s="194"/>
      <c r="BF1657" s="28"/>
      <c r="BG1657" s="28"/>
      <c r="BH1657" s="28"/>
      <c r="BM1657" s="194"/>
      <c r="BO1657" s="28"/>
      <c r="BP1657" s="28"/>
      <c r="BQ1657" s="28"/>
      <c r="BV1657" s="194"/>
      <c r="BX1657" s="28"/>
      <c r="BY1657" s="28"/>
      <c r="BZ1657" s="28"/>
      <c r="CE1657" s="194"/>
      <c r="CG1657" s="28"/>
      <c r="CH1657" s="28"/>
      <c r="CI1657" s="28"/>
      <c r="CN1657" s="194"/>
      <c r="CP1657" s="28"/>
      <c r="CQ1657" s="28"/>
      <c r="CR1657" s="28"/>
      <c r="CW1657" s="194"/>
      <c r="CY1657" s="28"/>
      <c r="CZ1657" s="28"/>
      <c r="DA1657" s="28"/>
      <c r="DF1657" s="194"/>
      <c r="DH1657" s="28"/>
      <c r="DI1657" s="28"/>
      <c r="DJ1657" s="28"/>
      <c r="DO1657" s="194"/>
      <c r="DQ1657" s="28"/>
      <c r="DR1657" s="28"/>
      <c r="DS1657" s="28"/>
      <c r="DX1657" s="194"/>
      <c r="DZ1657" s="28"/>
      <c r="EA1657" s="28"/>
      <c r="EB1657" s="28"/>
      <c r="EG1657" s="194"/>
      <c r="EI1657" s="28"/>
      <c r="EJ1657" s="28"/>
      <c r="EK1657" s="28"/>
      <c r="EP1657" s="194"/>
      <c r="ER1657" s="28"/>
      <c r="ES1657" s="28"/>
      <c r="ET1657" s="28"/>
      <c r="EY1657" s="194"/>
      <c r="FA1657" s="28"/>
      <c r="FB1657" s="28"/>
      <c r="FC1657" s="28"/>
      <c r="FH1657" s="194"/>
      <c r="FJ1657" s="28"/>
      <c r="FK1657" s="28"/>
      <c r="FL1657" s="28"/>
      <c r="FQ1657" s="194"/>
      <c r="FS1657" s="28"/>
      <c r="FT1657" s="28"/>
      <c r="FU1657" s="28"/>
      <c r="FZ1657" s="194"/>
      <c r="GB1657" s="28"/>
      <c r="GC1657" s="28"/>
      <c r="GD1657" s="28"/>
      <c r="GI1657" s="194"/>
      <c r="GK1657" s="28"/>
      <c r="GL1657" s="28"/>
      <c r="GM1657" s="28"/>
      <c r="GR1657" s="194"/>
      <c r="GT1657" s="28"/>
      <c r="GU1657" s="28"/>
      <c r="GV1657" s="28"/>
      <c r="HA1657" s="194"/>
      <c r="HC1657" s="28"/>
      <c r="HD1657" s="28"/>
      <c r="HE1657" s="28"/>
      <c r="HJ1657" s="28"/>
      <c r="HK1657" s="28"/>
      <c r="HL1657" s="28"/>
      <c r="HM1657" s="28"/>
      <c r="HN1657" s="28"/>
      <c r="HO1657" s="28"/>
      <c r="HP1657" s="28"/>
      <c r="HQ1657" s="28"/>
      <c r="HR1657" s="28"/>
      <c r="HS1657" s="28"/>
      <c r="HT1657" s="28"/>
      <c r="HU1657" s="28"/>
      <c r="HV1657" s="28"/>
      <c r="HW1657" s="28"/>
      <c r="HX1657" s="28"/>
      <c r="HY1657" s="28"/>
      <c r="HZ1657" s="28"/>
      <c r="IA1657" s="28"/>
      <c r="IB1657" s="28"/>
      <c r="IC1657" s="28"/>
      <c r="ID1657" s="28"/>
      <c r="IE1657" s="28"/>
      <c r="IF1657" s="28"/>
      <c r="IG1657" s="28"/>
      <c r="IH1657" s="28"/>
      <c r="II1657" s="28"/>
      <c r="IJ1657" s="28"/>
      <c r="IK1657" s="28"/>
      <c r="IL1657" s="28"/>
      <c r="IM1657" s="28"/>
      <c r="IN1657" s="28"/>
      <c r="IO1657" s="28"/>
    </row>
    <row r="1658" spans="1:249" s="50" customFormat="1" ht="18">
      <c r="A1658" s="330" t="s">
        <v>697</v>
      </c>
      <c r="B1658" s="420"/>
      <c r="C1658" s="420"/>
      <c r="D1658" s="418" t="s">
        <v>135</v>
      </c>
      <c r="E1658" s="50">
        <f t="shared" si="30"/>
        <v>3</v>
      </c>
      <c r="F1658" s="284">
        <f t="shared" si="31"/>
        <v>3</v>
      </c>
      <c r="J1658" s="50">
        <v>3</v>
      </c>
      <c r="L1658" s="28"/>
      <c r="N1658" s="28"/>
      <c r="O1658" s="28"/>
      <c r="T1658" s="194"/>
      <c r="V1658" s="28"/>
      <c r="W1658" s="28"/>
      <c r="X1658" s="28"/>
      <c r="AC1658" s="194"/>
      <c r="AE1658" s="28"/>
      <c r="AF1658" s="28"/>
      <c r="AG1658" s="28"/>
      <c r="AL1658" s="194"/>
      <c r="AN1658" s="28"/>
      <c r="AO1658" s="28"/>
      <c r="AP1658" s="28"/>
      <c r="AU1658" s="194"/>
      <c r="AW1658" s="28"/>
      <c r="AX1658" s="28"/>
      <c r="AY1658" s="28"/>
      <c r="BD1658" s="194"/>
      <c r="BF1658" s="28"/>
      <c r="BG1658" s="28"/>
      <c r="BH1658" s="28"/>
      <c r="BM1658" s="194"/>
      <c r="BO1658" s="28"/>
      <c r="BP1658" s="28"/>
      <c r="BQ1658" s="28"/>
      <c r="BV1658" s="194"/>
      <c r="BX1658" s="28"/>
      <c r="BY1658" s="28"/>
      <c r="BZ1658" s="28"/>
      <c r="CE1658" s="194"/>
      <c r="CG1658" s="28"/>
      <c r="CH1658" s="28"/>
      <c r="CI1658" s="28"/>
      <c r="CN1658" s="194"/>
      <c r="CP1658" s="28"/>
      <c r="CQ1658" s="28"/>
      <c r="CR1658" s="28"/>
      <c r="CW1658" s="194"/>
      <c r="CY1658" s="28"/>
      <c r="CZ1658" s="28"/>
      <c r="DA1658" s="28"/>
      <c r="DF1658" s="194"/>
      <c r="DH1658" s="28"/>
      <c r="DI1658" s="28"/>
      <c r="DJ1658" s="28"/>
      <c r="DO1658" s="194"/>
      <c r="DQ1658" s="28"/>
      <c r="DR1658" s="28"/>
      <c r="DS1658" s="28"/>
      <c r="DX1658" s="194"/>
      <c r="DZ1658" s="28"/>
      <c r="EA1658" s="28"/>
      <c r="EB1658" s="28"/>
      <c r="EG1658" s="194"/>
      <c r="EI1658" s="28"/>
      <c r="EJ1658" s="28"/>
      <c r="EK1658" s="28"/>
      <c r="EP1658" s="194"/>
      <c r="ER1658" s="28"/>
      <c r="ES1658" s="28"/>
      <c r="ET1658" s="28"/>
      <c r="EY1658" s="194"/>
      <c r="FA1658" s="28"/>
      <c r="FB1658" s="28"/>
      <c r="FC1658" s="28"/>
      <c r="FH1658" s="194"/>
      <c r="FJ1658" s="28"/>
      <c r="FK1658" s="28"/>
      <c r="FL1658" s="28"/>
      <c r="FQ1658" s="194"/>
      <c r="FS1658" s="28"/>
      <c r="FT1658" s="28"/>
      <c r="FU1658" s="28"/>
      <c r="FZ1658" s="194"/>
      <c r="GB1658" s="28"/>
      <c r="GC1658" s="28"/>
      <c r="GD1658" s="28"/>
      <c r="GI1658" s="194"/>
      <c r="GK1658" s="28"/>
      <c r="GL1658" s="28"/>
      <c r="GM1658" s="28"/>
      <c r="GR1658" s="194"/>
      <c r="GT1658" s="28"/>
      <c r="GU1658" s="28"/>
      <c r="GV1658" s="28"/>
      <c r="HA1658" s="194"/>
      <c r="HC1658" s="28"/>
      <c r="HD1658" s="28"/>
      <c r="HE1658" s="28"/>
      <c r="HJ1658" s="28"/>
      <c r="HK1658" s="28"/>
      <c r="HL1658" s="28"/>
      <c r="HM1658" s="28"/>
      <c r="HN1658" s="28"/>
      <c r="HO1658" s="28"/>
      <c r="HP1658" s="28"/>
      <c r="HQ1658" s="28"/>
      <c r="HR1658" s="28"/>
      <c r="HS1658" s="28"/>
      <c r="HT1658" s="28"/>
      <c r="HU1658" s="28"/>
      <c r="HV1658" s="28"/>
      <c r="HW1658" s="28"/>
      <c r="HX1658" s="28"/>
      <c r="HY1658" s="28"/>
      <c r="HZ1658" s="28"/>
      <c r="IA1658" s="28"/>
      <c r="IB1658" s="28"/>
      <c r="IC1658" s="28"/>
      <c r="ID1658" s="28"/>
      <c r="IE1658" s="28"/>
      <c r="IF1658" s="28"/>
      <c r="IG1658" s="28"/>
      <c r="IH1658" s="28"/>
      <c r="II1658" s="28"/>
      <c r="IJ1658" s="28"/>
      <c r="IK1658" s="28"/>
      <c r="IL1658" s="28"/>
      <c r="IM1658" s="28"/>
      <c r="IN1658" s="28"/>
      <c r="IO1658" s="28"/>
    </row>
    <row r="1659" spans="1:249" s="50" customFormat="1" ht="18">
      <c r="A1659" s="206" t="s">
        <v>2720</v>
      </c>
      <c r="B1659" s="28"/>
      <c r="C1659" s="275"/>
      <c r="D1659" s="418" t="s">
        <v>129</v>
      </c>
      <c r="E1659" s="50">
        <f t="shared" si="30"/>
        <v>0</v>
      </c>
      <c r="F1659" s="284">
        <f t="shared" si="31"/>
        <v>54</v>
      </c>
      <c r="H1659" s="456">
        <v>19</v>
      </c>
      <c r="I1659" s="50">
        <v>30</v>
      </c>
      <c r="J1659" s="50">
        <v>5</v>
      </c>
      <c r="N1659" s="28"/>
      <c r="O1659" s="28"/>
      <c r="T1659" s="194"/>
      <c r="V1659" s="28"/>
      <c r="W1659" s="28"/>
      <c r="X1659" s="28"/>
      <c r="AC1659" s="194"/>
      <c r="AE1659" s="28"/>
      <c r="AF1659" s="28"/>
      <c r="AG1659" s="28"/>
      <c r="AL1659" s="194"/>
      <c r="AN1659" s="28"/>
      <c r="AO1659" s="28"/>
      <c r="AP1659" s="28"/>
      <c r="AU1659" s="194"/>
      <c r="AW1659" s="28"/>
      <c r="AX1659" s="28"/>
      <c r="AY1659" s="28"/>
      <c r="BD1659" s="194"/>
      <c r="BF1659" s="28"/>
      <c r="BG1659" s="28"/>
      <c r="BH1659" s="28"/>
      <c r="BM1659" s="194"/>
      <c r="BO1659" s="28"/>
      <c r="BP1659" s="28"/>
      <c r="BQ1659" s="28"/>
      <c r="BV1659" s="194"/>
      <c r="BX1659" s="28"/>
      <c r="BY1659" s="28"/>
      <c r="BZ1659" s="28"/>
      <c r="CE1659" s="194"/>
      <c r="CG1659" s="28"/>
      <c r="CH1659" s="28"/>
      <c r="CI1659" s="28"/>
      <c r="CN1659" s="194"/>
      <c r="CP1659" s="28"/>
      <c r="CQ1659" s="28"/>
      <c r="CR1659" s="28"/>
      <c r="CW1659" s="194"/>
      <c r="CY1659" s="28"/>
      <c r="CZ1659" s="28"/>
      <c r="DA1659" s="28"/>
      <c r="DF1659" s="194"/>
      <c r="DH1659" s="28"/>
      <c r="DI1659" s="28"/>
      <c r="DJ1659" s="28"/>
      <c r="DO1659" s="194"/>
      <c r="DQ1659" s="28"/>
      <c r="DR1659" s="28"/>
      <c r="DS1659" s="28"/>
      <c r="DX1659" s="194"/>
      <c r="DZ1659" s="28"/>
      <c r="EA1659" s="28"/>
      <c r="EB1659" s="28"/>
      <c r="EG1659" s="194"/>
      <c r="EI1659" s="28"/>
      <c r="EJ1659" s="28"/>
      <c r="EK1659" s="28"/>
      <c r="EP1659" s="194"/>
      <c r="ER1659" s="28"/>
      <c r="ES1659" s="28"/>
      <c r="ET1659" s="28"/>
      <c r="EY1659" s="194"/>
      <c r="FA1659" s="28"/>
      <c r="FB1659" s="28"/>
      <c r="FC1659" s="28"/>
      <c r="FH1659" s="194"/>
      <c r="FJ1659" s="28"/>
      <c r="FK1659" s="28"/>
      <c r="FL1659" s="28"/>
      <c r="FQ1659" s="194"/>
      <c r="FS1659" s="28"/>
      <c r="FT1659" s="28"/>
      <c r="FU1659" s="28"/>
      <c r="FZ1659" s="194"/>
      <c r="GB1659" s="28"/>
      <c r="GC1659" s="28"/>
      <c r="GD1659" s="28"/>
      <c r="GI1659" s="194"/>
      <c r="GK1659" s="28"/>
      <c r="GL1659" s="28"/>
      <c r="GM1659" s="28"/>
      <c r="GR1659" s="194"/>
      <c r="GT1659" s="28"/>
      <c r="GU1659" s="28"/>
      <c r="GV1659" s="28"/>
      <c r="HA1659" s="194"/>
      <c r="HC1659" s="28"/>
      <c r="HD1659" s="28"/>
      <c r="HE1659" s="28"/>
      <c r="HJ1659" s="28"/>
      <c r="HK1659" s="28"/>
      <c r="HL1659" s="28"/>
      <c r="HM1659" s="28"/>
      <c r="HN1659" s="28"/>
      <c r="HO1659" s="28"/>
      <c r="HP1659" s="28"/>
      <c r="HQ1659" s="28"/>
      <c r="HR1659" s="28"/>
      <c r="HS1659" s="28"/>
      <c r="HT1659" s="28"/>
      <c r="HU1659" s="28"/>
      <c r="HV1659" s="28"/>
      <c r="HW1659" s="28"/>
      <c r="HX1659" s="28"/>
      <c r="HY1659" s="28"/>
      <c r="HZ1659" s="28"/>
      <c r="IA1659" s="28"/>
      <c r="IB1659" s="28"/>
      <c r="IC1659" s="28"/>
      <c r="ID1659" s="28"/>
      <c r="IE1659" s="28"/>
      <c r="IF1659" s="28"/>
      <c r="IG1659" s="28"/>
      <c r="IH1659" s="28"/>
      <c r="II1659" s="28"/>
      <c r="IJ1659" s="28"/>
      <c r="IK1659" s="28"/>
      <c r="IL1659" s="28"/>
      <c r="IM1659" s="28"/>
      <c r="IN1659" s="28"/>
      <c r="IO1659" s="28"/>
    </row>
    <row r="1660" spans="1:249" s="50" customFormat="1" ht="18.75">
      <c r="A1660" s="330" t="s">
        <v>532</v>
      </c>
      <c r="B1660" s="279"/>
      <c r="C1660" s="417"/>
      <c r="D1660" s="418" t="s">
        <v>137</v>
      </c>
      <c r="E1660" s="50">
        <f t="shared" si="30"/>
        <v>3</v>
      </c>
      <c r="F1660" s="284">
        <f t="shared" si="31"/>
        <v>0</v>
      </c>
      <c r="N1660" s="28"/>
      <c r="O1660" s="28"/>
      <c r="T1660" s="194"/>
      <c r="V1660" s="28"/>
      <c r="W1660" s="28"/>
      <c r="X1660" s="28"/>
      <c r="AC1660" s="194"/>
      <c r="AE1660" s="28"/>
      <c r="AF1660" s="28"/>
      <c r="AG1660" s="28"/>
      <c r="AL1660" s="194"/>
      <c r="AN1660" s="28"/>
      <c r="AO1660" s="28"/>
      <c r="AP1660" s="28"/>
      <c r="AU1660" s="194"/>
      <c r="AW1660" s="28"/>
      <c r="AX1660" s="28"/>
      <c r="AY1660" s="28"/>
      <c r="BD1660" s="194"/>
      <c r="BF1660" s="28"/>
      <c r="BG1660" s="28"/>
      <c r="BH1660" s="28"/>
      <c r="BM1660" s="194"/>
      <c r="BO1660" s="28"/>
      <c r="BP1660" s="28"/>
      <c r="BQ1660" s="28"/>
      <c r="BV1660" s="194"/>
      <c r="BX1660" s="28"/>
      <c r="BY1660" s="28"/>
      <c r="BZ1660" s="28"/>
      <c r="CE1660" s="194"/>
      <c r="CG1660" s="28"/>
      <c r="CH1660" s="28"/>
      <c r="CI1660" s="28"/>
      <c r="CN1660" s="194"/>
      <c r="CP1660" s="28"/>
      <c r="CQ1660" s="28"/>
      <c r="CR1660" s="28"/>
      <c r="CW1660" s="194"/>
      <c r="CY1660" s="28"/>
      <c r="CZ1660" s="28"/>
      <c r="DA1660" s="28"/>
      <c r="DF1660" s="194"/>
      <c r="DH1660" s="28"/>
      <c r="DI1660" s="28"/>
      <c r="DJ1660" s="28"/>
      <c r="DO1660" s="194"/>
      <c r="DQ1660" s="28"/>
      <c r="DR1660" s="28"/>
      <c r="DS1660" s="28"/>
      <c r="DX1660" s="194"/>
      <c r="DZ1660" s="28"/>
      <c r="EA1660" s="28"/>
      <c r="EB1660" s="28"/>
      <c r="EG1660" s="194"/>
      <c r="EI1660" s="28"/>
      <c r="EJ1660" s="28"/>
      <c r="EK1660" s="28"/>
      <c r="EP1660" s="194"/>
      <c r="ER1660" s="28"/>
      <c r="ES1660" s="28"/>
      <c r="ET1660" s="28"/>
      <c r="EY1660" s="194"/>
      <c r="FA1660" s="28"/>
      <c r="FB1660" s="28"/>
      <c r="FC1660" s="28"/>
      <c r="FH1660" s="194"/>
      <c r="FJ1660" s="28"/>
      <c r="FK1660" s="28"/>
      <c r="FL1660" s="28"/>
      <c r="FQ1660" s="194"/>
      <c r="FS1660" s="28"/>
      <c r="FT1660" s="28"/>
      <c r="FU1660" s="28"/>
      <c r="FZ1660" s="194"/>
      <c r="GB1660" s="28"/>
      <c r="GC1660" s="28"/>
      <c r="GD1660" s="28"/>
      <c r="GI1660" s="194"/>
      <c r="GK1660" s="28"/>
      <c r="GL1660" s="28"/>
      <c r="GM1660" s="28"/>
      <c r="GR1660" s="194"/>
      <c r="GT1660" s="28"/>
      <c r="GU1660" s="28"/>
      <c r="GV1660" s="28"/>
      <c r="HA1660" s="194"/>
      <c r="HC1660" s="28"/>
      <c r="HD1660" s="28"/>
      <c r="HE1660" s="28"/>
      <c r="HJ1660" s="28"/>
      <c r="HK1660" s="28"/>
      <c r="HL1660" s="28"/>
      <c r="HM1660" s="28"/>
      <c r="HN1660" s="28"/>
      <c r="HO1660" s="28"/>
      <c r="HP1660" s="28"/>
      <c r="HQ1660" s="28"/>
      <c r="HR1660" s="28"/>
      <c r="HS1660" s="28"/>
      <c r="HT1660" s="28"/>
      <c r="HU1660" s="28"/>
      <c r="HV1660" s="28"/>
      <c r="HW1660" s="28"/>
      <c r="HX1660" s="28"/>
      <c r="HY1660" s="28"/>
      <c r="HZ1660" s="28"/>
      <c r="IA1660" s="28"/>
      <c r="IB1660" s="28"/>
      <c r="IC1660" s="28"/>
      <c r="ID1660" s="28"/>
      <c r="IE1660" s="28"/>
      <c r="IF1660" s="28"/>
      <c r="IG1660" s="28"/>
      <c r="IH1660" s="28"/>
      <c r="II1660" s="28"/>
      <c r="IJ1660" s="28"/>
      <c r="IK1660" s="28"/>
      <c r="IL1660" s="28"/>
      <c r="IM1660" s="28"/>
      <c r="IN1660" s="28"/>
      <c r="IO1660" s="28"/>
    </row>
    <row r="1661" spans="1:249" s="50" customFormat="1" ht="18.75">
      <c r="A1661" s="330" t="s">
        <v>1265</v>
      </c>
      <c r="B1661" s="417"/>
      <c r="C1661" s="417"/>
      <c r="D1661" s="1" t="s">
        <v>131</v>
      </c>
      <c r="E1661" s="50">
        <f t="shared" si="30"/>
        <v>10</v>
      </c>
      <c r="F1661" s="284">
        <f t="shared" si="31"/>
        <v>34</v>
      </c>
      <c r="H1661" s="50">
        <v>26</v>
      </c>
      <c r="I1661" s="50">
        <v>5</v>
      </c>
      <c r="J1661" s="50">
        <v>3</v>
      </c>
      <c r="N1661" s="28"/>
      <c r="O1661" s="28"/>
      <c r="T1661" s="194"/>
      <c r="V1661" s="28"/>
      <c r="W1661" s="28"/>
      <c r="X1661" s="28"/>
      <c r="AC1661" s="194"/>
      <c r="AE1661" s="28"/>
      <c r="AF1661" s="28"/>
      <c r="AG1661" s="28"/>
      <c r="AL1661" s="194"/>
      <c r="AN1661" s="28"/>
      <c r="AO1661" s="28"/>
      <c r="AP1661" s="28"/>
      <c r="AU1661" s="194"/>
      <c r="AW1661" s="28"/>
      <c r="AX1661" s="28"/>
      <c r="AY1661" s="28"/>
      <c r="BD1661" s="194"/>
      <c r="BF1661" s="28"/>
      <c r="BG1661" s="28"/>
      <c r="BH1661" s="28"/>
      <c r="BM1661" s="194"/>
      <c r="BO1661" s="28"/>
      <c r="BP1661" s="28"/>
      <c r="BQ1661" s="28"/>
      <c r="BV1661" s="194"/>
      <c r="BX1661" s="28"/>
      <c r="BY1661" s="28"/>
      <c r="BZ1661" s="28"/>
      <c r="CE1661" s="194"/>
      <c r="CG1661" s="28"/>
      <c r="CH1661" s="28"/>
      <c r="CI1661" s="28"/>
      <c r="CN1661" s="194"/>
      <c r="CP1661" s="28"/>
      <c r="CQ1661" s="28"/>
      <c r="CR1661" s="28"/>
      <c r="CW1661" s="194"/>
      <c r="CY1661" s="28"/>
      <c r="CZ1661" s="28"/>
      <c r="DA1661" s="28"/>
      <c r="DF1661" s="194"/>
      <c r="DH1661" s="28"/>
      <c r="DI1661" s="28"/>
      <c r="DJ1661" s="28"/>
      <c r="DO1661" s="194"/>
      <c r="DQ1661" s="28"/>
      <c r="DR1661" s="28"/>
      <c r="DS1661" s="28"/>
      <c r="DX1661" s="194"/>
      <c r="DZ1661" s="28"/>
      <c r="EA1661" s="28"/>
      <c r="EB1661" s="28"/>
      <c r="EG1661" s="194"/>
      <c r="EI1661" s="28"/>
      <c r="EJ1661" s="28"/>
      <c r="EK1661" s="28"/>
      <c r="EP1661" s="194"/>
      <c r="ER1661" s="28"/>
      <c r="ES1661" s="28"/>
      <c r="ET1661" s="28"/>
      <c r="EY1661" s="194"/>
      <c r="FA1661" s="28"/>
      <c r="FB1661" s="28"/>
      <c r="FC1661" s="28"/>
      <c r="FH1661" s="194"/>
      <c r="FJ1661" s="28"/>
      <c r="FK1661" s="28"/>
      <c r="FL1661" s="28"/>
      <c r="FQ1661" s="194"/>
      <c r="FS1661" s="28"/>
      <c r="FT1661" s="28"/>
      <c r="FU1661" s="28"/>
      <c r="FZ1661" s="194"/>
      <c r="GB1661" s="28"/>
      <c r="GC1661" s="28"/>
      <c r="GD1661" s="28"/>
      <c r="GI1661" s="194"/>
      <c r="GK1661" s="28"/>
      <c r="GL1661" s="28"/>
      <c r="GM1661" s="28"/>
      <c r="GR1661" s="194"/>
      <c r="GT1661" s="28"/>
      <c r="GU1661" s="28"/>
      <c r="GV1661" s="28"/>
      <c r="HA1661" s="194"/>
      <c r="HC1661" s="28"/>
      <c r="HD1661" s="28"/>
      <c r="HE1661" s="28"/>
      <c r="HJ1661" s="28"/>
      <c r="HK1661" s="28"/>
      <c r="HL1661" s="28"/>
      <c r="HM1661" s="28"/>
      <c r="HN1661" s="28"/>
      <c r="HO1661" s="28"/>
      <c r="HP1661" s="28"/>
      <c r="HQ1661" s="28"/>
      <c r="HR1661" s="28"/>
      <c r="HS1661" s="28"/>
      <c r="HT1661" s="28"/>
      <c r="HU1661" s="28"/>
      <c r="HV1661" s="28"/>
      <c r="HW1661" s="28"/>
      <c r="HX1661" s="28"/>
      <c r="HY1661" s="28"/>
      <c r="HZ1661" s="28"/>
      <c r="IA1661" s="28"/>
      <c r="IB1661" s="28"/>
      <c r="IC1661" s="28"/>
      <c r="ID1661" s="28"/>
      <c r="IE1661" s="28"/>
      <c r="IF1661" s="28"/>
      <c r="IG1661" s="28"/>
      <c r="IH1661" s="28"/>
      <c r="II1661" s="28"/>
      <c r="IJ1661" s="28"/>
      <c r="IK1661" s="28"/>
      <c r="IL1661" s="28"/>
      <c r="IM1661" s="28"/>
      <c r="IN1661" s="28"/>
      <c r="IO1661" s="28"/>
    </row>
    <row r="1662" spans="1:249" s="50" customFormat="1" ht="18">
      <c r="A1662" s="330" t="s">
        <v>2150</v>
      </c>
      <c r="B1662" s="28"/>
      <c r="C1662" s="420"/>
      <c r="D1662" s="418" t="s">
        <v>129</v>
      </c>
      <c r="E1662" s="50">
        <f t="shared" si="30"/>
        <v>3</v>
      </c>
      <c r="F1662" s="284">
        <f t="shared" si="31"/>
        <v>23</v>
      </c>
      <c r="J1662" s="50">
        <v>23</v>
      </c>
      <c r="N1662" s="28"/>
      <c r="O1662" s="28"/>
      <c r="T1662" s="194"/>
      <c r="V1662" s="28"/>
      <c r="W1662" s="28"/>
      <c r="X1662" s="28"/>
      <c r="AC1662" s="194"/>
      <c r="AE1662" s="28"/>
      <c r="AF1662" s="28"/>
      <c r="AG1662" s="28"/>
      <c r="AL1662" s="194"/>
      <c r="AN1662" s="28"/>
      <c r="AO1662" s="28"/>
      <c r="AP1662" s="28"/>
      <c r="AU1662" s="194"/>
      <c r="AW1662" s="28"/>
      <c r="AX1662" s="28"/>
      <c r="AY1662" s="28"/>
      <c r="BD1662" s="194"/>
      <c r="BF1662" s="28"/>
      <c r="BG1662" s="28"/>
      <c r="BH1662" s="28"/>
      <c r="BM1662" s="194"/>
      <c r="BO1662" s="28"/>
      <c r="BP1662" s="28"/>
      <c r="BQ1662" s="28"/>
      <c r="BV1662" s="194"/>
      <c r="BX1662" s="28"/>
      <c r="BY1662" s="28"/>
      <c r="BZ1662" s="28"/>
      <c r="CE1662" s="194"/>
      <c r="CG1662" s="28"/>
      <c r="CH1662" s="28"/>
      <c r="CI1662" s="28"/>
      <c r="CN1662" s="194"/>
      <c r="CP1662" s="28"/>
      <c r="CQ1662" s="28"/>
      <c r="CR1662" s="28"/>
      <c r="CW1662" s="194"/>
      <c r="CY1662" s="28"/>
      <c r="CZ1662" s="28"/>
      <c r="DA1662" s="28"/>
      <c r="DF1662" s="194"/>
      <c r="DH1662" s="28"/>
      <c r="DI1662" s="28"/>
      <c r="DJ1662" s="28"/>
      <c r="DO1662" s="194"/>
      <c r="DQ1662" s="28"/>
      <c r="DR1662" s="28"/>
      <c r="DS1662" s="28"/>
      <c r="DX1662" s="194"/>
      <c r="DZ1662" s="28"/>
      <c r="EA1662" s="28"/>
      <c r="EB1662" s="28"/>
      <c r="EG1662" s="194"/>
      <c r="EI1662" s="28"/>
      <c r="EJ1662" s="28"/>
      <c r="EK1662" s="28"/>
      <c r="EP1662" s="194"/>
      <c r="ER1662" s="28"/>
      <c r="ES1662" s="28"/>
      <c r="ET1662" s="28"/>
      <c r="EY1662" s="194"/>
      <c r="FA1662" s="28"/>
      <c r="FB1662" s="28"/>
      <c r="FC1662" s="28"/>
      <c r="FH1662" s="194"/>
      <c r="FJ1662" s="28"/>
      <c r="FK1662" s="28"/>
      <c r="FL1662" s="28"/>
      <c r="FQ1662" s="194"/>
      <c r="FS1662" s="28"/>
      <c r="FT1662" s="28"/>
      <c r="FU1662" s="28"/>
      <c r="FZ1662" s="194"/>
      <c r="GB1662" s="28"/>
      <c r="GC1662" s="28"/>
      <c r="GD1662" s="28"/>
      <c r="GI1662" s="194"/>
      <c r="GK1662" s="28"/>
      <c r="GL1662" s="28"/>
      <c r="GM1662" s="28"/>
      <c r="GR1662" s="194"/>
      <c r="GT1662" s="28"/>
      <c r="GU1662" s="28"/>
      <c r="GV1662" s="28"/>
      <c r="HA1662" s="194"/>
      <c r="HC1662" s="28"/>
      <c r="HD1662" s="28"/>
      <c r="HE1662" s="28"/>
      <c r="HJ1662" s="28"/>
      <c r="HK1662" s="28"/>
      <c r="HL1662" s="28"/>
      <c r="HM1662" s="28"/>
      <c r="HN1662" s="28"/>
      <c r="HO1662" s="28"/>
      <c r="HP1662" s="28"/>
      <c r="HQ1662" s="28"/>
      <c r="HR1662" s="28"/>
      <c r="HS1662" s="28"/>
      <c r="HT1662" s="28"/>
      <c r="HU1662" s="28"/>
      <c r="HV1662" s="28"/>
      <c r="HW1662" s="28"/>
      <c r="HX1662" s="28"/>
      <c r="HY1662" s="28"/>
      <c r="HZ1662" s="28"/>
      <c r="IA1662" s="28"/>
      <c r="IB1662" s="28"/>
      <c r="IC1662" s="28"/>
      <c r="ID1662" s="28"/>
      <c r="IE1662" s="28"/>
      <c r="IF1662" s="28"/>
      <c r="IG1662" s="28"/>
      <c r="IH1662" s="28"/>
      <c r="II1662" s="28"/>
      <c r="IJ1662" s="28"/>
      <c r="IK1662" s="28"/>
      <c r="IL1662" s="28"/>
      <c r="IM1662" s="28"/>
      <c r="IN1662" s="28"/>
      <c r="IO1662" s="28"/>
    </row>
    <row r="1663" spans="1:249" s="50" customFormat="1" ht="18">
      <c r="A1663" s="330" t="s">
        <v>1248</v>
      </c>
      <c r="B1663" s="28"/>
      <c r="C1663" s="275"/>
      <c r="D1663" s="418" t="s">
        <v>129</v>
      </c>
      <c r="E1663" s="50">
        <f t="shared" si="30"/>
        <v>1</v>
      </c>
      <c r="F1663" s="284">
        <f t="shared" si="31"/>
        <v>0</v>
      </c>
      <c r="N1663" s="28"/>
      <c r="O1663" s="28"/>
      <c r="T1663" s="194"/>
      <c r="V1663" s="28"/>
      <c r="W1663" s="28"/>
      <c r="X1663" s="28"/>
      <c r="AC1663" s="194"/>
      <c r="AE1663" s="28"/>
      <c r="AF1663" s="28"/>
      <c r="AG1663" s="28"/>
      <c r="AL1663" s="194"/>
      <c r="AN1663" s="28"/>
      <c r="AO1663" s="28"/>
      <c r="AP1663" s="28"/>
      <c r="AU1663" s="194"/>
      <c r="AW1663" s="28"/>
      <c r="AX1663" s="28"/>
      <c r="AY1663" s="28"/>
      <c r="BD1663" s="194"/>
      <c r="BF1663" s="28"/>
      <c r="BG1663" s="28"/>
      <c r="BH1663" s="28"/>
      <c r="BM1663" s="194"/>
      <c r="BO1663" s="28"/>
      <c r="BP1663" s="28"/>
      <c r="BQ1663" s="28"/>
      <c r="BV1663" s="194"/>
      <c r="BX1663" s="28"/>
      <c r="BY1663" s="28"/>
      <c r="BZ1663" s="28"/>
      <c r="CE1663" s="194"/>
      <c r="CG1663" s="28"/>
      <c r="CH1663" s="28"/>
      <c r="CI1663" s="28"/>
      <c r="CN1663" s="194"/>
      <c r="CP1663" s="28"/>
      <c r="CQ1663" s="28"/>
      <c r="CR1663" s="28"/>
      <c r="CW1663" s="194"/>
      <c r="CY1663" s="28"/>
      <c r="CZ1663" s="28"/>
      <c r="DA1663" s="28"/>
      <c r="DF1663" s="194"/>
      <c r="DH1663" s="28"/>
      <c r="DI1663" s="28"/>
      <c r="DJ1663" s="28"/>
      <c r="DO1663" s="194"/>
      <c r="DQ1663" s="28"/>
      <c r="DR1663" s="28"/>
      <c r="DS1663" s="28"/>
      <c r="DX1663" s="194"/>
      <c r="DZ1663" s="28"/>
      <c r="EA1663" s="28"/>
      <c r="EB1663" s="28"/>
      <c r="EG1663" s="194"/>
      <c r="EI1663" s="28"/>
      <c r="EJ1663" s="28"/>
      <c r="EK1663" s="28"/>
      <c r="EP1663" s="194"/>
      <c r="ER1663" s="28"/>
      <c r="ES1663" s="28"/>
      <c r="ET1663" s="28"/>
      <c r="EY1663" s="194"/>
      <c r="FA1663" s="28"/>
      <c r="FB1663" s="28"/>
      <c r="FC1663" s="28"/>
      <c r="FH1663" s="194"/>
      <c r="FJ1663" s="28"/>
      <c r="FK1663" s="28"/>
      <c r="FL1663" s="28"/>
      <c r="FQ1663" s="194"/>
      <c r="FS1663" s="28"/>
      <c r="FT1663" s="28"/>
      <c r="FU1663" s="28"/>
      <c r="FZ1663" s="194"/>
      <c r="GB1663" s="28"/>
      <c r="GC1663" s="28"/>
      <c r="GD1663" s="28"/>
      <c r="GI1663" s="194"/>
      <c r="GK1663" s="28"/>
      <c r="GL1663" s="28"/>
      <c r="GM1663" s="28"/>
      <c r="GR1663" s="194"/>
      <c r="GT1663" s="28"/>
      <c r="GU1663" s="28"/>
      <c r="GV1663" s="28"/>
      <c r="HA1663" s="194"/>
      <c r="HC1663" s="28"/>
      <c r="HD1663" s="28"/>
      <c r="HE1663" s="28"/>
      <c r="HJ1663" s="28"/>
      <c r="HK1663" s="28"/>
      <c r="HL1663" s="28"/>
      <c r="HM1663" s="28"/>
      <c r="HN1663" s="28"/>
      <c r="HO1663" s="28"/>
      <c r="HP1663" s="28"/>
      <c r="HQ1663" s="28"/>
      <c r="HR1663" s="28"/>
      <c r="HS1663" s="28"/>
      <c r="HT1663" s="28"/>
      <c r="HU1663" s="28"/>
      <c r="HV1663" s="28"/>
      <c r="HW1663" s="28"/>
      <c r="HX1663" s="28"/>
      <c r="HY1663" s="28"/>
      <c r="HZ1663" s="28"/>
      <c r="IA1663" s="28"/>
      <c r="IB1663" s="28"/>
      <c r="IC1663" s="28"/>
      <c r="ID1663" s="28"/>
      <c r="IE1663" s="28"/>
      <c r="IF1663" s="28"/>
      <c r="IG1663" s="28"/>
      <c r="IH1663" s="28"/>
      <c r="II1663" s="28"/>
      <c r="IJ1663" s="28"/>
      <c r="IK1663" s="28"/>
      <c r="IL1663" s="28"/>
      <c r="IM1663" s="28"/>
      <c r="IN1663" s="28"/>
      <c r="IO1663" s="28"/>
    </row>
    <row r="1664" spans="1:249" s="50" customFormat="1" ht="18.75">
      <c r="A1664" s="330" t="s">
        <v>539</v>
      </c>
      <c r="B1664" s="279"/>
      <c r="C1664" s="417"/>
      <c r="D1664" s="418" t="s">
        <v>134</v>
      </c>
      <c r="E1664" s="50">
        <f t="shared" si="30"/>
        <v>1</v>
      </c>
      <c r="F1664" s="284">
        <f t="shared" si="31"/>
        <v>80</v>
      </c>
      <c r="H1664" s="50">
        <v>45</v>
      </c>
      <c r="I1664" s="50">
        <v>34</v>
      </c>
      <c r="J1664" s="50">
        <v>1</v>
      </c>
      <c r="N1664" s="28"/>
      <c r="O1664" s="28"/>
      <c r="T1664" s="194"/>
      <c r="V1664" s="28"/>
      <c r="W1664" s="28"/>
      <c r="X1664" s="28"/>
      <c r="AC1664" s="194"/>
      <c r="AE1664" s="28"/>
      <c r="AF1664" s="28"/>
      <c r="AG1664" s="28"/>
      <c r="AL1664" s="194"/>
      <c r="AN1664" s="28"/>
      <c r="AO1664" s="28"/>
      <c r="AP1664" s="28"/>
      <c r="AU1664" s="194"/>
      <c r="AW1664" s="28"/>
      <c r="AX1664" s="28"/>
      <c r="AY1664" s="28"/>
      <c r="BD1664" s="194"/>
      <c r="BF1664" s="28"/>
      <c r="BG1664" s="28"/>
      <c r="BH1664" s="28"/>
      <c r="BM1664" s="194"/>
      <c r="BO1664" s="28"/>
      <c r="BP1664" s="28"/>
      <c r="BQ1664" s="28"/>
      <c r="BV1664" s="194"/>
      <c r="BX1664" s="28"/>
      <c r="BY1664" s="28"/>
      <c r="BZ1664" s="28"/>
      <c r="CE1664" s="194"/>
      <c r="CG1664" s="28"/>
      <c r="CH1664" s="28"/>
      <c r="CI1664" s="28"/>
      <c r="CN1664" s="194"/>
      <c r="CP1664" s="28"/>
      <c r="CQ1664" s="28"/>
      <c r="CR1664" s="28"/>
      <c r="CW1664" s="194"/>
      <c r="CY1664" s="28"/>
      <c r="CZ1664" s="28"/>
      <c r="DA1664" s="28"/>
      <c r="DF1664" s="194"/>
      <c r="DH1664" s="28"/>
      <c r="DI1664" s="28"/>
      <c r="DJ1664" s="28"/>
      <c r="DO1664" s="194"/>
      <c r="DQ1664" s="28"/>
      <c r="DR1664" s="28"/>
      <c r="DS1664" s="28"/>
      <c r="DX1664" s="194"/>
      <c r="DZ1664" s="28"/>
      <c r="EA1664" s="28"/>
      <c r="EB1664" s="28"/>
      <c r="EG1664" s="194"/>
      <c r="EI1664" s="28"/>
      <c r="EJ1664" s="28"/>
      <c r="EK1664" s="28"/>
      <c r="EP1664" s="194"/>
      <c r="ER1664" s="28"/>
      <c r="ES1664" s="28"/>
      <c r="ET1664" s="28"/>
      <c r="EY1664" s="194"/>
      <c r="FA1664" s="28"/>
      <c r="FB1664" s="28"/>
      <c r="FC1664" s="28"/>
      <c r="FH1664" s="194"/>
      <c r="FJ1664" s="28"/>
      <c r="FK1664" s="28"/>
      <c r="FL1664" s="28"/>
      <c r="FQ1664" s="194"/>
      <c r="FS1664" s="28"/>
      <c r="FT1664" s="28"/>
      <c r="FU1664" s="28"/>
      <c r="FZ1664" s="194"/>
      <c r="GB1664" s="28"/>
      <c r="GC1664" s="28"/>
      <c r="GD1664" s="28"/>
      <c r="GI1664" s="194"/>
      <c r="GK1664" s="28"/>
      <c r="GL1664" s="28"/>
      <c r="GM1664" s="28"/>
      <c r="GR1664" s="194"/>
      <c r="GT1664" s="28"/>
      <c r="GU1664" s="28"/>
      <c r="GV1664" s="28"/>
      <c r="HA1664" s="194"/>
      <c r="HC1664" s="28"/>
      <c r="HD1664" s="28"/>
      <c r="HE1664" s="28"/>
      <c r="HJ1664" s="28"/>
      <c r="HK1664" s="28"/>
      <c r="HL1664" s="28"/>
      <c r="HM1664" s="28"/>
      <c r="HN1664" s="28"/>
      <c r="HO1664" s="28"/>
      <c r="HP1664" s="28"/>
      <c r="HQ1664" s="28"/>
      <c r="HR1664" s="28"/>
      <c r="HS1664" s="28"/>
      <c r="HT1664" s="28"/>
      <c r="HU1664" s="28"/>
      <c r="HV1664" s="28"/>
      <c r="HW1664" s="28"/>
      <c r="HX1664" s="28"/>
      <c r="HY1664" s="28"/>
      <c r="HZ1664" s="28"/>
      <c r="IA1664" s="28"/>
      <c r="IB1664" s="28"/>
      <c r="IC1664" s="28"/>
      <c r="ID1664" s="28"/>
      <c r="IE1664" s="28"/>
      <c r="IF1664" s="28"/>
      <c r="IG1664" s="28"/>
      <c r="IH1664" s="28"/>
      <c r="II1664" s="28"/>
      <c r="IJ1664" s="28"/>
      <c r="IK1664" s="28"/>
      <c r="IL1664" s="28"/>
      <c r="IM1664" s="28"/>
      <c r="IN1664" s="28"/>
      <c r="IO1664" s="28"/>
    </row>
    <row r="1665" spans="1:249" s="50" customFormat="1" ht="18">
      <c r="A1665" s="330" t="s">
        <v>2091</v>
      </c>
      <c r="B1665" s="420"/>
      <c r="C1665" s="420"/>
      <c r="D1665" s="418" t="s">
        <v>130</v>
      </c>
      <c r="E1665" s="50">
        <f t="shared" si="30"/>
        <v>4</v>
      </c>
      <c r="F1665" s="284">
        <f t="shared" si="31"/>
        <v>15</v>
      </c>
      <c r="H1665" s="50">
        <v>3</v>
      </c>
      <c r="I1665" s="50">
        <v>12</v>
      </c>
      <c r="L1665" s="28"/>
      <c r="N1665" s="28"/>
      <c r="O1665" s="28"/>
      <c r="T1665" s="194"/>
      <c r="V1665" s="28"/>
      <c r="W1665" s="28"/>
      <c r="X1665" s="28"/>
      <c r="AC1665" s="194"/>
      <c r="AE1665" s="28"/>
      <c r="AF1665" s="28"/>
      <c r="AG1665" s="28"/>
      <c r="AL1665" s="194"/>
      <c r="AN1665" s="28"/>
      <c r="AO1665" s="28"/>
      <c r="AP1665" s="28"/>
      <c r="AU1665" s="194"/>
      <c r="AW1665" s="28"/>
      <c r="AX1665" s="28"/>
      <c r="AY1665" s="28"/>
      <c r="BD1665" s="194"/>
      <c r="BF1665" s="28"/>
      <c r="BG1665" s="28"/>
      <c r="BH1665" s="28"/>
      <c r="BM1665" s="194"/>
      <c r="BO1665" s="28"/>
      <c r="BP1665" s="28"/>
      <c r="BQ1665" s="28"/>
      <c r="BV1665" s="194"/>
      <c r="BX1665" s="28"/>
      <c r="BY1665" s="28"/>
      <c r="BZ1665" s="28"/>
      <c r="CE1665" s="194"/>
      <c r="CG1665" s="28"/>
      <c r="CH1665" s="28"/>
      <c r="CI1665" s="28"/>
      <c r="CN1665" s="194"/>
      <c r="CP1665" s="28"/>
      <c r="CQ1665" s="28"/>
      <c r="CR1665" s="28"/>
      <c r="CW1665" s="194"/>
      <c r="CY1665" s="28"/>
      <c r="CZ1665" s="28"/>
      <c r="DA1665" s="28"/>
      <c r="DF1665" s="194"/>
      <c r="DH1665" s="28"/>
      <c r="DI1665" s="28"/>
      <c r="DJ1665" s="28"/>
      <c r="DO1665" s="194"/>
      <c r="DQ1665" s="28"/>
      <c r="DR1665" s="28"/>
      <c r="DS1665" s="28"/>
      <c r="DX1665" s="194"/>
      <c r="DZ1665" s="28"/>
      <c r="EA1665" s="28"/>
      <c r="EB1665" s="28"/>
      <c r="EG1665" s="194"/>
      <c r="EI1665" s="28"/>
      <c r="EJ1665" s="28"/>
      <c r="EK1665" s="28"/>
      <c r="EP1665" s="194"/>
      <c r="ER1665" s="28"/>
      <c r="ES1665" s="28"/>
      <c r="ET1665" s="28"/>
      <c r="EY1665" s="194"/>
      <c r="FA1665" s="28"/>
      <c r="FB1665" s="28"/>
      <c r="FC1665" s="28"/>
      <c r="FH1665" s="194"/>
      <c r="FJ1665" s="28"/>
      <c r="FK1665" s="28"/>
      <c r="FL1665" s="28"/>
      <c r="FQ1665" s="194"/>
      <c r="FS1665" s="28"/>
      <c r="FT1665" s="28"/>
      <c r="FU1665" s="28"/>
      <c r="FZ1665" s="194"/>
      <c r="GB1665" s="28"/>
      <c r="GC1665" s="28"/>
      <c r="GD1665" s="28"/>
      <c r="GI1665" s="194"/>
      <c r="GK1665" s="28"/>
      <c r="GL1665" s="28"/>
      <c r="GM1665" s="28"/>
      <c r="GR1665" s="194"/>
      <c r="GT1665" s="28"/>
      <c r="GU1665" s="28"/>
      <c r="GV1665" s="28"/>
      <c r="HA1665" s="194"/>
      <c r="HC1665" s="28"/>
      <c r="HD1665" s="28"/>
      <c r="HE1665" s="28"/>
      <c r="HJ1665" s="28"/>
      <c r="HK1665" s="28"/>
      <c r="HL1665" s="28"/>
      <c r="HM1665" s="28"/>
      <c r="HN1665" s="28"/>
      <c r="HO1665" s="28"/>
      <c r="HP1665" s="28"/>
      <c r="HQ1665" s="28"/>
      <c r="HR1665" s="28"/>
      <c r="HS1665" s="28"/>
      <c r="HT1665" s="28"/>
      <c r="HU1665" s="28"/>
      <c r="HV1665" s="28"/>
      <c r="HW1665" s="28"/>
      <c r="HX1665" s="28"/>
      <c r="HY1665" s="28"/>
      <c r="HZ1665" s="28"/>
      <c r="IA1665" s="28"/>
      <c r="IB1665" s="28"/>
      <c r="IC1665" s="28"/>
      <c r="ID1665" s="28"/>
      <c r="IE1665" s="28"/>
      <c r="IF1665" s="28"/>
      <c r="IG1665" s="28"/>
      <c r="IH1665" s="28"/>
      <c r="II1665" s="28"/>
      <c r="IJ1665" s="28"/>
      <c r="IK1665" s="28"/>
      <c r="IL1665" s="28"/>
      <c r="IM1665" s="28"/>
      <c r="IN1665" s="28"/>
      <c r="IO1665" s="28"/>
    </row>
    <row r="1666" spans="1:249" s="50" customFormat="1" ht="18">
      <c r="A1666" s="330" t="s">
        <v>1209</v>
      </c>
      <c r="B1666" s="275"/>
      <c r="C1666" s="275"/>
      <c r="D1666" s="418" t="s">
        <v>130</v>
      </c>
      <c r="E1666" s="50">
        <f t="shared" si="30"/>
        <v>0</v>
      </c>
      <c r="F1666" s="284">
        <f t="shared" si="31"/>
        <v>30</v>
      </c>
      <c r="I1666" s="50">
        <v>2</v>
      </c>
      <c r="J1666" s="50">
        <v>28</v>
      </c>
      <c r="L1666" s="28"/>
      <c r="N1666" s="28"/>
      <c r="O1666" s="28"/>
      <c r="T1666" s="194"/>
      <c r="V1666" s="28"/>
      <c r="W1666" s="28"/>
      <c r="X1666" s="28"/>
      <c r="AC1666" s="194"/>
      <c r="AE1666" s="28"/>
      <c r="AF1666" s="28"/>
      <c r="AG1666" s="28"/>
      <c r="AL1666" s="194"/>
      <c r="AN1666" s="28"/>
      <c r="AO1666" s="28"/>
      <c r="AP1666" s="28"/>
      <c r="AU1666" s="194"/>
      <c r="AW1666" s="28"/>
      <c r="AX1666" s="28"/>
      <c r="AY1666" s="28"/>
      <c r="BD1666" s="194"/>
      <c r="BF1666" s="28"/>
      <c r="BG1666" s="28"/>
      <c r="BH1666" s="28"/>
      <c r="BM1666" s="194"/>
      <c r="BO1666" s="28"/>
      <c r="BP1666" s="28"/>
      <c r="BQ1666" s="28"/>
      <c r="BV1666" s="194"/>
      <c r="BX1666" s="28"/>
      <c r="BY1666" s="28"/>
      <c r="BZ1666" s="28"/>
      <c r="CE1666" s="194"/>
      <c r="CG1666" s="28"/>
      <c r="CH1666" s="28"/>
      <c r="CI1666" s="28"/>
      <c r="CN1666" s="194"/>
      <c r="CP1666" s="28"/>
      <c r="CQ1666" s="28"/>
      <c r="CR1666" s="28"/>
      <c r="CW1666" s="194"/>
      <c r="CY1666" s="28"/>
      <c r="CZ1666" s="28"/>
      <c r="DA1666" s="28"/>
      <c r="DF1666" s="194"/>
      <c r="DH1666" s="28"/>
      <c r="DI1666" s="28"/>
      <c r="DJ1666" s="28"/>
      <c r="DO1666" s="194"/>
      <c r="DQ1666" s="28"/>
      <c r="DR1666" s="28"/>
      <c r="DS1666" s="28"/>
      <c r="DX1666" s="194"/>
      <c r="DZ1666" s="28"/>
      <c r="EA1666" s="28"/>
      <c r="EB1666" s="28"/>
      <c r="EG1666" s="194"/>
      <c r="EI1666" s="28"/>
      <c r="EJ1666" s="28"/>
      <c r="EK1666" s="28"/>
      <c r="EP1666" s="194"/>
      <c r="ER1666" s="28"/>
      <c r="ES1666" s="28"/>
      <c r="ET1666" s="28"/>
      <c r="EY1666" s="194"/>
      <c r="FA1666" s="28"/>
      <c r="FB1666" s="28"/>
      <c r="FC1666" s="28"/>
      <c r="FH1666" s="194"/>
      <c r="FJ1666" s="28"/>
      <c r="FK1666" s="28"/>
      <c r="FL1666" s="28"/>
      <c r="FQ1666" s="194"/>
      <c r="FS1666" s="28"/>
      <c r="FT1666" s="28"/>
      <c r="FU1666" s="28"/>
      <c r="FZ1666" s="194"/>
      <c r="GB1666" s="28"/>
      <c r="GC1666" s="28"/>
      <c r="GD1666" s="28"/>
      <c r="GI1666" s="194"/>
      <c r="GK1666" s="28"/>
      <c r="GL1666" s="28"/>
      <c r="GM1666" s="28"/>
      <c r="GR1666" s="194"/>
      <c r="GT1666" s="28"/>
      <c r="GU1666" s="28"/>
      <c r="GV1666" s="28"/>
      <c r="HA1666" s="194"/>
      <c r="HC1666" s="28"/>
      <c r="HD1666" s="28"/>
      <c r="HE1666" s="28"/>
      <c r="HJ1666" s="28"/>
      <c r="HK1666" s="28"/>
      <c r="HL1666" s="28"/>
      <c r="HM1666" s="28"/>
      <c r="HN1666" s="28"/>
      <c r="HO1666" s="28"/>
      <c r="HP1666" s="28"/>
      <c r="HQ1666" s="28"/>
      <c r="HR1666" s="28"/>
      <c r="HS1666" s="28"/>
      <c r="HT1666" s="28"/>
      <c r="HU1666" s="28"/>
      <c r="HV1666" s="28"/>
      <c r="HW1666" s="28"/>
      <c r="HX1666" s="28"/>
      <c r="HY1666" s="28"/>
      <c r="HZ1666" s="28"/>
      <c r="IA1666" s="28"/>
      <c r="IB1666" s="28"/>
      <c r="IC1666" s="28"/>
      <c r="ID1666" s="28"/>
      <c r="IE1666" s="28"/>
      <c r="IF1666" s="28"/>
      <c r="IG1666" s="28"/>
      <c r="IH1666" s="28"/>
      <c r="II1666" s="28"/>
      <c r="IJ1666" s="28"/>
      <c r="IK1666" s="28"/>
      <c r="IL1666" s="28"/>
      <c r="IM1666" s="28"/>
      <c r="IN1666" s="28"/>
      <c r="IO1666" s="28"/>
    </row>
    <row r="1667" spans="1:249" s="50" customFormat="1" ht="18">
      <c r="A1667" s="206" t="s">
        <v>2672</v>
      </c>
      <c r="B1667" s="420"/>
      <c r="C1667" s="420"/>
      <c r="D1667" s="418" t="s">
        <v>132</v>
      </c>
      <c r="E1667" s="50">
        <f t="shared" si="30"/>
        <v>10</v>
      </c>
      <c r="F1667" s="284">
        <f t="shared" si="31"/>
        <v>34</v>
      </c>
      <c r="I1667" s="50">
        <v>29</v>
      </c>
      <c r="J1667" s="50">
        <v>5</v>
      </c>
      <c r="N1667" s="28"/>
      <c r="O1667" s="28"/>
      <c r="T1667" s="194"/>
      <c r="V1667" s="28"/>
      <c r="W1667" s="28"/>
      <c r="X1667" s="28"/>
      <c r="AC1667" s="194"/>
      <c r="AE1667" s="28"/>
      <c r="AF1667" s="28"/>
      <c r="AG1667" s="28"/>
      <c r="AL1667" s="194"/>
      <c r="AN1667" s="28"/>
      <c r="AO1667" s="28"/>
      <c r="AP1667" s="28"/>
      <c r="AU1667" s="194"/>
      <c r="AW1667" s="28"/>
      <c r="AX1667" s="28"/>
      <c r="AY1667" s="28"/>
      <c r="BD1667" s="194"/>
      <c r="BF1667" s="28"/>
      <c r="BG1667" s="28"/>
      <c r="BH1667" s="28"/>
      <c r="BM1667" s="194"/>
      <c r="BO1667" s="28"/>
      <c r="BP1667" s="28"/>
      <c r="BQ1667" s="28"/>
      <c r="BV1667" s="194"/>
      <c r="BX1667" s="28"/>
      <c r="BY1667" s="28"/>
      <c r="BZ1667" s="28"/>
      <c r="CE1667" s="194"/>
      <c r="CG1667" s="28"/>
      <c r="CH1667" s="28"/>
      <c r="CI1667" s="28"/>
      <c r="CN1667" s="194"/>
      <c r="CP1667" s="28"/>
      <c r="CQ1667" s="28"/>
      <c r="CR1667" s="28"/>
      <c r="CW1667" s="194"/>
      <c r="CY1667" s="28"/>
      <c r="CZ1667" s="28"/>
      <c r="DA1667" s="28"/>
      <c r="DF1667" s="194"/>
      <c r="DH1667" s="28"/>
      <c r="DI1667" s="28"/>
      <c r="DJ1667" s="28"/>
      <c r="DO1667" s="194"/>
      <c r="DQ1667" s="28"/>
      <c r="DR1667" s="28"/>
      <c r="DS1667" s="28"/>
      <c r="DX1667" s="194"/>
      <c r="DZ1667" s="28"/>
      <c r="EA1667" s="28"/>
      <c r="EB1667" s="28"/>
      <c r="EG1667" s="194"/>
      <c r="EI1667" s="28"/>
      <c r="EJ1667" s="28"/>
      <c r="EK1667" s="28"/>
      <c r="EP1667" s="194"/>
      <c r="ER1667" s="28"/>
      <c r="ES1667" s="28"/>
      <c r="ET1667" s="28"/>
      <c r="EY1667" s="194"/>
      <c r="FA1667" s="28"/>
      <c r="FB1667" s="28"/>
      <c r="FC1667" s="28"/>
      <c r="FH1667" s="194"/>
      <c r="FJ1667" s="28"/>
      <c r="FK1667" s="28"/>
      <c r="FL1667" s="28"/>
      <c r="FQ1667" s="194"/>
      <c r="FS1667" s="28"/>
      <c r="FT1667" s="28"/>
      <c r="FU1667" s="28"/>
      <c r="FZ1667" s="194"/>
      <c r="GB1667" s="28"/>
      <c r="GC1667" s="28"/>
      <c r="GD1667" s="28"/>
      <c r="GI1667" s="194"/>
      <c r="GK1667" s="28"/>
      <c r="GL1667" s="28"/>
      <c r="GM1667" s="28"/>
      <c r="GR1667" s="194"/>
      <c r="GT1667" s="28"/>
      <c r="GU1667" s="28"/>
      <c r="GV1667" s="28"/>
      <c r="HA1667" s="194"/>
      <c r="HC1667" s="28"/>
      <c r="HD1667" s="28"/>
      <c r="HE1667" s="28"/>
      <c r="HJ1667" s="28"/>
      <c r="HK1667" s="28"/>
      <c r="HL1667" s="28"/>
      <c r="HM1667" s="28"/>
      <c r="HN1667" s="28"/>
      <c r="HO1667" s="28"/>
      <c r="HP1667" s="28"/>
      <c r="HQ1667" s="28"/>
      <c r="HR1667" s="28"/>
      <c r="HS1667" s="28"/>
      <c r="HT1667" s="28"/>
      <c r="HU1667" s="28"/>
      <c r="HV1667" s="28"/>
      <c r="HW1667" s="28"/>
      <c r="HX1667" s="28"/>
      <c r="HY1667" s="28"/>
      <c r="HZ1667" s="28"/>
      <c r="IA1667" s="28"/>
      <c r="IB1667" s="28"/>
      <c r="IC1667" s="28"/>
      <c r="ID1667" s="28"/>
      <c r="IE1667" s="28"/>
      <c r="IF1667" s="28"/>
      <c r="IG1667" s="28"/>
      <c r="IH1667" s="28"/>
      <c r="II1667" s="28"/>
      <c r="IJ1667" s="28"/>
      <c r="IK1667" s="28"/>
      <c r="IL1667" s="28"/>
      <c r="IM1667" s="28"/>
      <c r="IN1667" s="28"/>
      <c r="IO1667" s="28"/>
    </row>
    <row r="1668" spans="1:249" s="50" customFormat="1" ht="18">
      <c r="A1668" s="330" t="s">
        <v>867</v>
      </c>
      <c r="B1668" s="420"/>
      <c r="C1668" s="420"/>
      <c r="D1668" s="418" t="s">
        <v>132</v>
      </c>
      <c r="E1668" s="50">
        <f t="shared" si="30"/>
        <v>4</v>
      </c>
      <c r="F1668" s="284">
        <f t="shared" si="31"/>
        <v>0</v>
      </c>
      <c r="N1668" s="28"/>
      <c r="O1668" s="28"/>
      <c r="T1668" s="194"/>
      <c r="V1668" s="28"/>
      <c r="W1668" s="28"/>
      <c r="X1668" s="28"/>
      <c r="AC1668" s="194"/>
      <c r="AE1668" s="28"/>
      <c r="AF1668" s="28"/>
      <c r="AG1668" s="28"/>
      <c r="AL1668" s="194"/>
      <c r="AN1668" s="28"/>
      <c r="AO1668" s="28"/>
      <c r="AP1668" s="28"/>
      <c r="AU1668" s="194"/>
      <c r="AW1668" s="28"/>
      <c r="AX1668" s="28"/>
      <c r="AY1668" s="28"/>
      <c r="BD1668" s="194"/>
      <c r="BF1668" s="28"/>
      <c r="BG1668" s="28"/>
      <c r="BH1668" s="28"/>
      <c r="BM1668" s="194"/>
      <c r="BO1668" s="28"/>
      <c r="BP1668" s="28"/>
      <c r="BQ1668" s="28"/>
      <c r="BV1668" s="194"/>
      <c r="BX1668" s="28"/>
      <c r="BY1668" s="28"/>
      <c r="BZ1668" s="28"/>
      <c r="CE1668" s="194"/>
      <c r="CG1668" s="28"/>
      <c r="CH1668" s="28"/>
      <c r="CI1668" s="28"/>
      <c r="CN1668" s="194"/>
      <c r="CP1668" s="28"/>
      <c r="CQ1668" s="28"/>
      <c r="CR1668" s="28"/>
      <c r="CW1668" s="194"/>
      <c r="CY1668" s="28"/>
      <c r="CZ1668" s="28"/>
      <c r="DA1668" s="28"/>
      <c r="DF1668" s="194"/>
      <c r="DH1668" s="28"/>
      <c r="DI1668" s="28"/>
      <c r="DJ1668" s="28"/>
      <c r="DO1668" s="194"/>
      <c r="DQ1668" s="28"/>
      <c r="DR1668" s="28"/>
      <c r="DS1668" s="28"/>
      <c r="DX1668" s="194"/>
      <c r="DZ1668" s="28"/>
      <c r="EA1668" s="28"/>
      <c r="EB1668" s="28"/>
      <c r="EG1668" s="194"/>
      <c r="EI1668" s="28"/>
      <c r="EJ1668" s="28"/>
      <c r="EK1668" s="28"/>
      <c r="EP1668" s="194"/>
      <c r="ER1668" s="28"/>
      <c r="ES1668" s="28"/>
      <c r="ET1668" s="28"/>
      <c r="EY1668" s="194"/>
      <c r="FA1668" s="28"/>
      <c r="FB1668" s="28"/>
      <c r="FC1668" s="28"/>
      <c r="FH1668" s="194"/>
      <c r="FJ1668" s="28"/>
      <c r="FK1668" s="28"/>
      <c r="FL1668" s="28"/>
      <c r="FQ1668" s="194"/>
      <c r="FS1668" s="28"/>
      <c r="FT1668" s="28"/>
      <c r="FU1668" s="28"/>
      <c r="FZ1668" s="194"/>
      <c r="GB1668" s="28"/>
      <c r="GC1668" s="28"/>
      <c r="GD1668" s="28"/>
      <c r="GI1668" s="194"/>
      <c r="GK1668" s="28"/>
      <c r="GL1668" s="28"/>
      <c r="GM1668" s="28"/>
      <c r="GR1668" s="194"/>
      <c r="GT1668" s="28"/>
      <c r="GU1668" s="28"/>
      <c r="GV1668" s="28"/>
      <c r="HA1668" s="194"/>
      <c r="HC1668" s="28"/>
      <c r="HD1668" s="28"/>
      <c r="HE1668" s="28"/>
      <c r="HJ1668" s="28"/>
      <c r="HK1668" s="28"/>
      <c r="HL1668" s="28"/>
      <c r="HM1668" s="28"/>
      <c r="HN1668" s="28"/>
      <c r="HO1668" s="28"/>
      <c r="HP1668" s="28"/>
      <c r="HQ1668" s="28"/>
      <c r="HR1668" s="28"/>
      <c r="HS1668" s="28"/>
      <c r="HT1668" s="28"/>
      <c r="HU1668" s="28"/>
      <c r="HV1668" s="28"/>
      <c r="HW1668" s="28"/>
      <c r="HX1668" s="28"/>
      <c r="HY1668" s="28"/>
      <c r="HZ1668" s="28"/>
      <c r="IA1668" s="28"/>
      <c r="IB1668" s="28"/>
      <c r="IC1668" s="28"/>
      <c r="ID1668" s="28"/>
      <c r="IE1668" s="28"/>
      <c r="IF1668" s="28"/>
      <c r="IG1668" s="28"/>
      <c r="IH1668" s="28"/>
      <c r="II1668" s="28"/>
      <c r="IJ1668" s="28"/>
      <c r="IK1668" s="28"/>
      <c r="IL1668" s="28"/>
      <c r="IM1668" s="28"/>
      <c r="IN1668" s="28"/>
      <c r="IO1668" s="28"/>
    </row>
    <row r="1669" spans="1:249" s="50" customFormat="1" ht="18.75">
      <c r="A1669" s="330" t="s">
        <v>432</v>
      </c>
      <c r="B1669" s="279"/>
      <c r="C1669" s="417"/>
      <c r="D1669" s="418" t="s">
        <v>134</v>
      </c>
      <c r="E1669" s="50">
        <f t="shared" si="30"/>
        <v>11</v>
      </c>
      <c r="F1669" s="284">
        <f t="shared" si="31"/>
        <v>65</v>
      </c>
      <c r="H1669" s="50">
        <v>24</v>
      </c>
      <c r="I1669" s="50">
        <v>25</v>
      </c>
      <c r="J1669" s="50">
        <v>16</v>
      </c>
      <c r="N1669" s="28"/>
      <c r="O1669" s="28"/>
      <c r="T1669" s="194"/>
      <c r="V1669" s="28"/>
      <c r="W1669" s="28"/>
      <c r="X1669" s="28"/>
      <c r="AC1669" s="194"/>
      <c r="AE1669" s="28"/>
      <c r="AF1669" s="28"/>
      <c r="AG1669" s="28"/>
      <c r="AL1669" s="194"/>
      <c r="AN1669" s="28"/>
      <c r="AO1669" s="28"/>
      <c r="AP1669" s="28"/>
      <c r="AU1669" s="194"/>
      <c r="AW1669" s="28"/>
      <c r="AX1669" s="28"/>
      <c r="AY1669" s="28"/>
      <c r="BD1669" s="194"/>
      <c r="BF1669" s="28"/>
      <c r="BG1669" s="28"/>
      <c r="BH1669" s="28"/>
      <c r="BM1669" s="194"/>
      <c r="BO1669" s="28"/>
      <c r="BP1669" s="28"/>
      <c r="BQ1669" s="28"/>
      <c r="BV1669" s="194"/>
      <c r="BX1669" s="28"/>
      <c r="BY1669" s="28"/>
      <c r="BZ1669" s="28"/>
      <c r="CE1669" s="194"/>
      <c r="CG1669" s="28"/>
      <c r="CH1669" s="28"/>
      <c r="CI1669" s="28"/>
      <c r="CN1669" s="194"/>
      <c r="CP1669" s="28"/>
      <c r="CQ1669" s="28"/>
      <c r="CR1669" s="28"/>
      <c r="CW1669" s="194"/>
      <c r="CY1669" s="28"/>
      <c r="CZ1669" s="28"/>
      <c r="DA1669" s="28"/>
      <c r="DF1669" s="194"/>
      <c r="DH1669" s="28"/>
      <c r="DI1669" s="28"/>
      <c r="DJ1669" s="28"/>
      <c r="DO1669" s="194"/>
      <c r="DQ1669" s="28"/>
      <c r="DR1669" s="28"/>
      <c r="DS1669" s="28"/>
      <c r="DX1669" s="194"/>
      <c r="DZ1669" s="28"/>
      <c r="EA1669" s="28"/>
      <c r="EB1669" s="28"/>
      <c r="EG1669" s="194"/>
      <c r="EI1669" s="28"/>
      <c r="EJ1669" s="28"/>
      <c r="EK1669" s="28"/>
      <c r="EP1669" s="194"/>
      <c r="ER1669" s="28"/>
      <c r="ES1669" s="28"/>
      <c r="ET1669" s="28"/>
      <c r="EY1669" s="194"/>
      <c r="FA1669" s="28"/>
      <c r="FB1669" s="28"/>
      <c r="FC1669" s="28"/>
      <c r="FH1669" s="194"/>
      <c r="FJ1669" s="28"/>
      <c r="FK1669" s="28"/>
      <c r="FL1669" s="28"/>
      <c r="FQ1669" s="194"/>
      <c r="FS1669" s="28"/>
      <c r="FT1669" s="28"/>
      <c r="FU1669" s="28"/>
      <c r="FZ1669" s="194"/>
      <c r="GB1669" s="28"/>
      <c r="GC1669" s="28"/>
      <c r="GD1669" s="28"/>
      <c r="GI1669" s="194"/>
      <c r="GK1669" s="28"/>
      <c r="GL1669" s="28"/>
      <c r="GM1669" s="28"/>
      <c r="GR1669" s="194"/>
      <c r="GT1669" s="28"/>
      <c r="GU1669" s="28"/>
      <c r="GV1669" s="28"/>
      <c r="HA1669" s="194"/>
      <c r="HC1669" s="28"/>
      <c r="HD1669" s="28"/>
      <c r="HE1669" s="28"/>
      <c r="HJ1669" s="28"/>
      <c r="HK1669" s="28"/>
      <c r="HL1669" s="28"/>
      <c r="HM1669" s="28"/>
      <c r="HN1669" s="28"/>
      <c r="HO1669" s="28"/>
      <c r="HP1669" s="28"/>
      <c r="HQ1669" s="28"/>
      <c r="HR1669" s="28"/>
      <c r="HS1669" s="28"/>
      <c r="HT1669" s="28"/>
      <c r="HU1669" s="28"/>
      <c r="HV1669" s="28"/>
      <c r="HW1669" s="28"/>
      <c r="HX1669" s="28"/>
      <c r="HY1669" s="28"/>
      <c r="HZ1669" s="28"/>
      <c r="IA1669" s="28"/>
      <c r="IB1669" s="28"/>
      <c r="IC1669" s="28"/>
      <c r="ID1669" s="28"/>
      <c r="IE1669" s="28"/>
      <c r="IF1669" s="28"/>
      <c r="IG1669" s="28"/>
      <c r="IH1669" s="28"/>
      <c r="II1669" s="28"/>
      <c r="IJ1669" s="28"/>
      <c r="IK1669" s="28"/>
      <c r="IL1669" s="28"/>
      <c r="IM1669" s="28"/>
      <c r="IN1669" s="28"/>
      <c r="IO1669" s="28"/>
    </row>
    <row r="1670" spans="1:249" s="50" customFormat="1" ht="18.75">
      <c r="A1670" s="206" t="s">
        <v>2554</v>
      </c>
      <c r="B1670" s="417"/>
      <c r="C1670" s="417"/>
      <c r="D1670" s="1" t="s">
        <v>131</v>
      </c>
      <c r="E1670" s="50">
        <f t="shared" si="30"/>
        <v>4</v>
      </c>
      <c r="F1670" s="284">
        <f t="shared" si="31"/>
        <v>151</v>
      </c>
      <c r="H1670" s="50">
        <v>28</v>
      </c>
      <c r="I1670" s="50">
        <v>75</v>
      </c>
      <c r="J1670" s="50">
        <v>48</v>
      </c>
      <c r="N1670" s="28"/>
      <c r="O1670" s="28"/>
      <c r="T1670" s="194"/>
      <c r="V1670" s="28"/>
      <c r="W1670" s="28"/>
      <c r="X1670" s="28"/>
      <c r="AC1670" s="194"/>
      <c r="AE1670" s="28"/>
      <c r="AF1670" s="28"/>
      <c r="AG1670" s="28"/>
      <c r="AL1670" s="194"/>
      <c r="AN1670" s="28"/>
      <c r="AO1670" s="28"/>
      <c r="AP1670" s="28"/>
      <c r="AU1670" s="194"/>
      <c r="AW1670" s="28"/>
      <c r="AX1670" s="28"/>
      <c r="AY1670" s="28"/>
      <c r="BD1670" s="194"/>
      <c r="BF1670" s="28"/>
      <c r="BG1670" s="28"/>
      <c r="BH1670" s="28"/>
      <c r="BM1670" s="194"/>
      <c r="BO1670" s="28"/>
      <c r="BP1670" s="28"/>
      <c r="BQ1670" s="28"/>
      <c r="BV1670" s="194"/>
      <c r="BX1670" s="28"/>
      <c r="BY1670" s="28"/>
      <c r="BZ1670" s="28"/>
      <c r="CE1670" s="194"/>
      <c r="CG1670" s="28"/>
      <c r="CH1670" s="28"/>
      <c r="CI1670" s="28"/>
      <c r="CN1670" s="194"/>
      <c r="CP1670" s="28"/>
      <c r="CQ1670" s="28"/>
      <c r="CR1670" s="28"/>
      <c r="CW1670" s="194"/>
      <c r="CY1670" s="28"/>
      <c r="CZ1670" s="28"/>
      <c r="DA1670" s="28"/>
      <c r="DF1670" s="194"/>
      <c r="DH1670" s="28"/>
      <c r="DI1670" s="28"/>
      <c r="DJ1670" s="28"/>
      <c r="DO1670" s="194"/>
      <c r="DQ1670" s="28"/>
      <c r="DR1670" s="28"/>
      <c r="DS1670" s="28"/>
      <c r="DX1670" s="194"/>
      <c r="DZ1670" s="28"/>
      <c r="EA1670" s="28"/>
      <c r="EB1670" s="28"/>
      <c r="EG1670" s="194"/>
      <c r="EI1670" s="28"/>
      <c r="EJ1670" s="28"/>
      <c r="EK1670" s="28"/>
      <c r="EP1670" s="194"/>
      <c r="ER1670" s="28"/>
      <c r="ES1670" s="28"/>
      <c r="ET1670" s="28"/>
      <c r="EY1670" s="194"/>
      <c r="FA1670" s="28"/>
      <c r="FB1670" s="28"/>
      <c r="FC1670" s="28"/>
      <c r="FH1670" s="194"/>
      <c r="FJ1670" s="28"/>
      <c r="FK1670" s="28"/>
      <c r="FL1670" s="28"/>
      <c r="FQ1670" s="194"/>
      <c r="FS1670" s="28"/>
      <c r="FT1670" s="28"/>
      <c r="FU1670" s="28"/>
      <c r="FZ1670" s="194"/>
      <c r="GB1670" s="28"/>
      <c r="GC1670" s="28"/>
      <c r="GD1670" s="28"/>
      <c r="GI1670" s="194"/>
      <c r="GK1670" s="28"/>
      <c r="GL1670" s="28"/>
      <c r="GM1670" s="28"/>
      <c r="GR1670" s="194"/>
      <c r="GT1670" s="28"/>
      <c r="GU1670" s="28"/>
      <c r="GV1670" s="28"/>
      <c r="HA1670" s="194"/>
      <c r="HC1670" s="28"/>
      <c r="HD1670" s="28"/>
      <c r="HE1670" s="28"/>
      <c r="HJ1670" s="28"/>
      <c r="HK1670" s="28"/>
      <c r="HL1670" s="28"/>
      <c r="HM1670" s="28"/>
      <c r="HN1670" s="28"/>
      <c r="HO1670" s="28"/>
      <c r="HP1670" s="28"/>
      <c r="HQ1670" s="28"/>
      <c r="HR1670" s="28"/>
      <c r="HS1670" s="28"/>
      <c r="HT1670" s="28"/>
      <c r="HU1670" s="28"/>
      <c r="HV1670" s="28"/>
      <c r="HW1670" s="28"/>
      <c r="HX1670" s="28"/>
      <c r="HY1670" s="28"/>
      <c r="HZ1670" s="28"/>
      <c r="IA1670" s="28"/>
      <c r="IB1670" s="28"/>
      <c r="IC1670" s="28"/>
      <c r="ID1670" s="28"/>
      <c r="IE1670" s="28"/>
      <c r="IF1670" s="28"/>
      <c r="IG1670" s="28"/>
      <c r="IH1670" s="28"/>
      <c r="II1670" s="28"/>
      <c r="IJ1670" s="28"/>
      <c r="IK1670" s="28"/>
      <c r="IL1670" s="28"/>
      <c r="IM1670" s="28"/>
      <c r="IN1670" s="28"/>
      <c r="IO1670" s="28"/>
    </row>
    <row r="1671" spans="1:249" s="50" customFormat="1" ht="18.75">
      <c r="A1671" s="330" t="s">
        <v>642</v>
      </c>
      <c r="B1671" s="417"/>
      <c r="C1671" s="417"/>
      <c r="D1671" s="1" t="s">
        <v>131</v>
      </c>
      <c r="E1671" s="50">
        <f t="shared" si="30"/>
        <v>7</v>
      </c>
      <c r="F1671" s="284">
        <f t="shared" si="31"/>
        <v>0</v>
      </c>
      <c r="N1671" s="28"/>
      <c r="O1671" s="28"/>
      <c r="T1671" s="194"/>
      <c r="V1671" s="28"/>
      <c r="W1671" s="28"/>
      <c r="X1671" s="28"/>
      <c r="AC1671" s="194"/>
      <c r="AE1671" s="28"/>
      <c r="AF1671" s="28"/>
      <c r="AG1671" s="28"/>
      <c r="AL1671" s="194"/>
      <c r="AN1671" s="28"/>
      <c r="AO1671" s="28"/>
      <c r="AP1671" s="28"/>
      <c r="AU1671" s="194"/>
      <c r="AW1671" s="28"/>
      <c r="AX1671" s="28"/>
      <c r="AY1671" s="28"/>
      <c r="BD1671" s="194"/>
      <c r="BF1671" s="28"/>
      <c r="BG1671" s="28"/>
      <c r="BH1671" s="28"/>
      <c r="BM1671" s="194"/>
      <c r="BO1671" s="28"/>
      <c r="BP1671" s="28"/>
      <c r="BQ1671" s="28"/>
      <c r="BV1671" s="194"/>
      <c r="BX1671" s="28"/>
      <c r="BY1671" s="28"/>
      <c r="BZ1671" s="28"/>
      <c r="CE1671" s="194"/>
      <c r="CG1671" s="28"/>
      <c r="CH1671" s="28"/>
      <c r="CI1671" s="28"/>
      <c r="CN1671" s="194"/>
      <c r="CP1671" s="28"/>
      <c r="CQ1671" s="28"/>
      <c r="CR1671" s="28"/>
      <c r="CW1671" s="194"/>
      <c r="CY1671" s="28"/>
      <c r="CZ1671" s="28"/>
      <c r="DA1671" s="28"/>
      <c r="DF1671" s="194"/>
      <c r="DH1671" s="28"/>
      <c r="DI1671" s="28"/>
      <c r="DJ1671" s="28"/>
      <c r="DO1671" s="194"/>
      <c r="DQ1671" s="28"/>
      <c r="DR1671" s="28"/>
      <c r="DS1671" s="28"/>
      <c r="DX1671" s="194"/>
      <c r="DZ1671" s="28"/>
      <c r="EA1671" s="28"/>
      <c r="EB1671" s="28"/>
      <c r="EG1671" s="194"/>
      <c r="EI1671" s="28"/>
      <c r="EJ1671" s="28"/>
      <c r="EK1671" s="28"/>
      <c r="EP1671" s="194"/>
      <c r="ER1671" s="28"/>
      <c r="ES1671" s="28"/>
      <c r="ET1671" s="28"/>
      <c r="EY1671" s="194"/>
      <c r="FA1671" s="28"/>
      <c r="FB1671" s="28"/>
      <c r="FC1671" s="28"/>
      <c r="FH1671" s="194"/>
      <c r="FJ1671" s="28"/>
      <c r="FK1671" s="28"/>
      <c r="FL1671" s="28"/>
      <c r="FQ1671" s="194"/>
      <c r="FS1671" s="28"/>
      <c r="FT1671" s="28"/>
      <c r="FU1671" s="28"/>
      <c r="FZ1671" s="194"/>
      <c r="GB1671" s="28"/>
      <c r="GC1671" s="28"/>
      <c r="GD1671" s="28"/>
      <c r="GI1671" s="194"/>
      <c r="GK1671" s="28"/>
      <c r="GL1671" s="28"/>
      <c r="GM1671" s="28"/>
      <c r="GR1671" s="194"/>
      <c r="GT1671" s="28"/>
      <c r="GU1671" s="28"/>
      <c r="GV1671" s="28"/>
      <c r="HA1671" s="194"/>
      <c r="HC1671" s="28"/>
      <c r="HD1671" s="28"/>
      <c r="HE1671" s="28"/>
      <c r="HJ1671" s="28"/>
      <c r="HK1671" s="28"/>
      <c r="HL1671" s="28"/>
      <c r="HM1671" s="28"/>
      <c r="HN1671" s="28"/>
      <c r="HO1671" s="28"/>
      <c r="HP1671" s="28"/>
      <c r="HQ1671" s="28"/>
      <c r="HR1671" s="28"/>
      <c r="HS1671" s="28"/>
      <c r="HT1671" s="28"/>
      <c r="HU1671" s="28"/>
      <c r="HV1671" s="28"/>
      <c r="HW1671" s="28"/>
      <c r="HX1671" s="28"/>
      <c r="HY1671" s="28"/>
      <c r="HZ1671" s="28"/>
      <c r="IA1671" s="28"/>
      <c r="IB1671" s="28"/>
      <c r="IC1671" s="28"/>
      <c r="ID1671" s="28"/>
      <c r="IE1671" s="28"/>
      <c r="IF1671" s="28"/>
      <c r="IG1671" s="28"/>
      <c r="IH1671" s="28"/>
      <c r="II1671" s="28"/>
      <c r="IJ1671" s="28"/>
      <c r="IK1671" s="28"/>
      <c r="IL1671" s="28"/>
      <c r="IM1671" s="28"/>
      <c r="IN1671" s="28"/>
      <c r="IO1671" s="28"/>
    </row>
    <row r="1672" spans="1:249" s="50" customFormat="1" ht="18">
      <c r="A1672" s="206" t="s">
        <v>2830</v>
      </c>
      <c r="B1672" s="28"/>
      <c r="C1672" s="275"/>
      <c r="D1672" s="418" t="s">
        <v>129</v>
      </c>
      <c r="E1672" s="50">
        <f t="shared" si="30"/>
        <v>0</v>
      </c>
      <c r="F1672" s="284">
        <f t="shared" si="31"/>
        <v>0</v>
      </c>
      <c r="N1672" s="28"/>
      <c r="O1672" s="28"/>
      <c r="T1672" s="194"/>
      <c r="V1672" s="28"/>
      <c r="W1672" s="28"/>
      <c r="X1672" s="28"/>
      <c r="AC1672" s="194"/>
      <c r="AE1672" s="28"/>
      <c r="AF1672" s="28"/>
      <c r="AG1672" s="28"/>
      <c r="AL1672" s="194"/>
      <c r="AN1672" s="28"/>
      <c r="AO1672" s="28"/>
      <c r="AP1672" s="28"/>
      <c r="AU1672" s="194"/>
      <c r="AW1672" s="28"/>
      <c r="AX1672" s="28"/>
      <c r="AY1672" s="28"/>
      <c r="BD1672" s="194"/>
      <c r="BF1672" s="28"/>
      <c r="BG1672" s="28"/>
      <c r="BH1672" s="28"/>
      <c r="BM1672" s="194"/>
      <c r="BO1672" s="28"/>
      <c r="BP1672" s="28"/>
      <c r="BQ1672" s="28"/>
      <c r="BV1672" s="194"/>
      <c r="BX1672" s="28"/>
      <c r="BY1672" s="28"/>
      <c r="BZ1672" s="28"/>
      <c r="CE1672" s="194"/>
      <c r="CG1672" s="28"/>
      <c r="CH1672" s="28"/>
      <c r="CI1672" s="28"/>
      <c r="CN1672" s="194"/>
      <c r="CP1672" s="28"/>
      <c r="CQ1672" s="28"/>
      <c r="CR1672" s="28"/>
      <c r="CW1672" s="194"/>
      <c r="CY1672" s="28"/>
      <c r="CZ1672" s="28"/>
      <c r="DA1672" s="28"/>
      <c r="DF1672" s="194"/>
      <c r="DH1672" s="28"/>
      <c r="DI1672" s="28"/>
      <c r="DJ1672" s="28"/>
      <c r="DO1672" s="194"/>
      <c r="DQ1672" s="28"/>
      <c r="DR1672" s="28"/>
      <c r="DS1672" s="28"/>
      <c r="DX1672" s="194"/>
      <c r="DZ1672" s="28"/>
      <c r="EA1672" s="28"/>
      <c r="EB1672" s="28"/>
      <c r="EG1672" s="194"/>
      <c r="EI1672" s="28"/>
      <c r="EJ1672" s="28"/>
      <c r="EK1672" s="28"/>
      <c r="EP1672" s="194"/>
      <c r="ER1672" s="28"/>
      <c r="ES1672" s="28"/>
      <c r="ET1672" s="28"/>
      <c r="EY1672" s="194"/>
      <c r="FA1672" s="28"/>
      <c r="FB1672" s="28"/>
      <c r="FC1672" s="28"/>
      <c r="FH1672" s="194"/>
      <c r="FJ1672" s="28"/>
      <c r="FK1672" s="28"/>
      <c r="FL1672" s="28"/>
      <c r="FQ1672" s="194"/>
      <c r="FS1672" s="28"/>
      <c r="FT1672" s="28"/>
      <c r="FU1672" s="28"/>
      <c r="FZ1672" s="194"/>
      <c r="GB1672" s="28"/>
      <c r="GC1672" s="28"/>
      <c r="GD1672" s="28"/>
      <c r="GI1672" s="194"/>
      <c r="GK1672" s="28"/>
      <c r="GL1672" s="28"/>
      <c r="GM1672" s="28"/>
      <c r="GR1672" s="194"/>
      <c r="GT1672" s="28"/>
      <c r="GU1672" s="28"/>
      <c r="GV1672" s="28"/>
      <c r="HA1672" s="194"/>
      <c r="HC1672" s="28"/>
      <c r="HD1672" s="28"/>
      <c r="HE1672" s="28"/>
      <c r="HJ1672" s="28"/>
      <c r="HK1672" s="28"/>
      <c r="HL1672" s="28"/>
      <c r="HM1672" s="28"/>
      <c r="HN1672" s="28"/>
      <c r="HO1672" s="28"/>
      <c r="HP1672" s="28"/>
      <c r="HQ1672" s="28"/>
      <c r="HR1672" s="28"/>
      <c r="HS1672" s="28"/>
      <c r="HT1672" s="28"/>
      <c r="HU1672" s="28"/>
      <c r="HV1672" s="28"/>
      <c r="HW1672" s="28"/>
      <c r="HX1672" s="28"/>
      <c r="HY1672" s="28"/>
      <c r="HZ1672" s="28"/>
      <c r="IA1672" s="28"/>
      <c r="IB1672" s="28"/>
      <c r="IC1672" s="28"/>
      <c r="ID1672" s="28"/>
      <c r="IE1672" s="28"/>
      <c r="IF1672" s="28"/>
      <c r="IG1672" s="28"/>
      <c r="IH1672" s="28"/>
      <c r="II1672" s="28"/>
      <c r="IJ1672" s="28"/>
      <c r="IK1672" s="28"/>
      <c r="IL1672" s="28"/>
      <c r="IM1672" s="28"/>
      <c r="IN1672" s="28"/>
      <c r="IO1672" s="28"/>
    </row>
    <row r="1673" spans="1:249" s="50" customFormat="1" ht="18">
      <c r="A1673" s="206" t="s">
        <v>2739</v>
      </c>
      <c r="B1673" s="28"/>
      <c r="C1673" s="420"/>
      <c r="D1673" s="418" t="s">
        <v>129</v>
      </c>
      <c r="E1673" s="50">
        <f t="shared" si="30"/>
        <v>0</v>
      </c>
      <c r="F1673" s="284">
        <f t="shared" si="31"/>
        <v>0</v>
      </c>
      <c r="N1673" s="28"/>
      <c r="O1673" s="28"/>
      <c r="T1673" s="194"/>
      <c r="V1673" s="28"/>
      <c r="W1673" s="28"/>
      <c r="X1673" s="28"/>
      <c r="AC1673" s="194"/>
      <c r="AE1673" s="28"/>
      <c r="AF1673" s="28"/>
      <c r="AG1673" s="28"/>
      <c r="AL1673" s="194"/>
      <c r="AN1673" s="28"/>
      <c r="AO1673" s="28"/>
      <c r="AP1673" s="28"/>
      <c r="AU1673" s="194"/>
      <c r="AW1673" s="28"/>
      <c r="AX1673" s="28"/>
      <c r="AY1673" s="28"/>
      <c r="BD1673" s="194"/>
      <c r="BF1673" s="28"/>
      <c r="BG1673" s="28"/>
      <c r="BH1673" s="28"/>
      <c r="BM1673" s="194"/>
      <c r="BO1673" s="28"/>
      <c r="BP1673" s="28"/>
      <c r="BQ1673" s="28"/>
      <c r="BV1673" s="194"/>
      <c r="BX1673" s="28"/>
      <c r="BY1673" s="28"/>
      <c r="BZ1673" s="28"/>
      <c r="CE1673" s="194"/>
      <c r="CG1673" s="28"/>
      <c r="CH1673" s="28"/>
      <c r="CI1673" s="28"/>
      <c r="CN1673" s="194"/>
      <c r="CP1673" s="28"/>
      <c r="CQ1673" s="28"/>
      <c r="CR1673" s="28"/>
      <c r="CW1673" s="194"/>
      <c r="CY1673" s="28"/>
      <c r="CZ1673" s="28"/>
      <c r="DA1673" s="28"/>
      <c r="DF1673" s="194"/>
      <c r="DH1673" s="28"/>
      <c r="DI1673" s="28"/>
      <c r="DJ1673" s="28"/>
      <c r="DO1673" s="194"/>
      <c r="DQ1673" s="28"/>
      <c r="DR1673" s="28"/>
      <c r="DS1673" s="28"/>
      <c r="DX1673" s="194"/>
      <c r="DZ1673" s="28"/>
      <c r="EA1673" s="28"/>
      <c r="EB1673" s="28"/>
      <c r="EG1673" s="194"/>
      <c r="EI1673" s="28"/>
      <c r="EJ1673" s="28"/>
      <c r="EK1673" s="28"/>
      <c r="EP1673" s="194"/>
      <c r="ER1673" s="28"/>
      <c r="ES1673" s="28"/>
      <c r="ET1673" s="28"/>
      <c r="EY1673" s="194"/>
      <c r="FA1673" s="28"/>
      <c r="FB1673" s="28"/>
      <c r="FC1673" s="28"/>
      <c r="FH1673" s="194"/>
      <c r="FJ1673" s="28"/>
      <c r="FK1673" s="28"/>
      <c r="FL1673" s="28"/>
      <c r="FQ1673" s="194"/>
      <c r="FS1673" s="28"/>
      <c r="FT1673" s="28"/>
      <c r="FU1673" s="28"/>
      <c r="FZ1673" s="194"/>
      <c r="GB1673" s="28"/>
      <c r="GC1673" s="28"/>
      <c r="GD1673" s="28"/>
      <c r="GI1673" s="194"/>
      <c r="GK1673" s="28"/>
      <c r="GL1673" s="28"/>
      <c r="GM1673" s="28"/>
      <c r="GR1673" s="194"/>
      <c r="GT1673" s="28"/>
      <c r="GU1673" s="28"/>
      <c r="GV1673" s="28"/>
      <c r="HA1673" s="194"/>
      <c r="HC1673" s="28"/>
      <c r="HD1673" s="28"/>
      <c r="HE1673" s="28"/>
      <c r="HJ1673" s="28"/>
      <c r="HK1673" s="28"/>
      <c r="HL1673" s="28"/>
      <c r="HM1673" s="28"/>
      <c r="HN1673" s="28"/>
      <c r="HO1673" s="28"/>
      <c r="HP1673" s="28"/>
      <c r="HQ1673" s="28"/>
      <c r="HR1673" s="28"/>
      <c r="HS1673" s="28"/>
      <c r="HT1673" s="28"/>
      <c r="HU1673" s="28"/>
      <c r="HV1673" s="28"/>
      <c r="HW1673" s="28"/>
      <c r="HX1673" s="28"/>
      <c r="HY1673" s="28"/>
      <c r="HZ1673" s="28"/>
      <c r="IA1673" s="28"/>
      <c r="IB1673" s="28"/>
      <c r="IC1673" s="28"/>
      <c r="ID1673" s="28"/>
      <c r="IE1673" s="28"/>
      <c r="IF1673" s="28"/>
      <c r="IG1673" s="28"/>
      <c r="IH1673" s="28"/>
      <c r="II1673" s="28"/>
      <c r="IJ1673" s="28"/>
      <c r="IK1673" s="28"/>
      <c r="IL1673" s="28"/>
      <c r="IM1673" s="28"/>
      <c r="IN1673" s="28"/>
      <c r="IO1673" s="28"/>
    </row>
    <row r="1674" spans="1:249" s="50" customFormat="1" ht="18">
      <c r="A1674" s="206" t="s">
        <v>3128</v>
      </c>
      <c r="B1674" s="28"/>
      <c r="C1674" s="275"/>
      <c r="D1674" s="418" t="s">
        <v>129</v>
      </c>
      <c r="E1674" s="50">
        <f t="shared" si="30"/>
        <v>1</v>
      </c>
      <c r="F1674" s="284">
        <f t="shared" si="31"/>
        <v>0</v>
      </c>
      <c r="L1674" s="28"/>
      <c r="N1674" s="28"/>
      <c r="O1674" s="28"/>
      <c r="T1674" s="194"/>
      <c r="V1674" s="28"/>
      <c r="W1674" s="28"/>
      <c r="X1674" s="28"/>
      <c r="AC1674" s="194"/>
      <c r="AE1674" s="28"/>
      <c r="AF1674" s="28"/>
      <c r="AG1674" s="28"/>
      <c r="AL1674" s="194"/>
      <c r="AN1674" s="28"/>
      <c r="AO1674" s="28"/>
      <c r="AP1674" s="28"/>
      <c r="AU1674" s="194"/>
      <c r="AW1674" s="28"/>
      <c r="AX1674" s="28"/>
      <c r="AY1674" s="28"/>
      <c r="BD1674" s="194"/>
      <c r="BF1674" s="28"/>
      <c r="BG1674" s="28"/>
      <c r="BH1674" s="28"/>
      <c r="BM1674" s="194"/>
      <c r="BO1674" s="28"/>
      <c r="BP1674" s="28"/>
      <c r="BQ1674" s="28"/>
      <c r="BV1674" s="194"/>
      <c r="BX1674" s="28"/>
      <c r="BY1674" s="28"/>
      <c r="BZ1674" s="28"/>
      <c r="CE1674" s="194"/>
      <c r="CG1674" s="28"/>
      <c r="CH1674" s="28"/>
      <c r="CI1674" s="28"/>
      <c r="CN1674" s="194"/>
      <c r="CP1674" s="28"/>
      <c r="CQ1674" s="28"/>
      <c r="CR1674" s="28"/>
      <c r="CW1674" s="194"/>
      <c r="CY1674" s="28"/>
      <c r="CZ1674" s="28"/>
      <c r="DA1674" s="28"/>
      <c r="DF1674" s="194"/>
      <c r="DH1674" s="28"/>
      <c r="DI1674" s="28"/>
      <c r="DJ1674" s="28"/>
      <c r="DO1674" s="194"/>
      <c r="DQ1674" s="28"/>
      <c r="DR1674" s="28"/>
      <c r="DS1674" s="28"/>
      <c r="DX1674" s="194"/>
      <c r="DZ1674" s="28"/>
      <c r="EA1674" s="28"/>
      <c r="EB1674" s="28"/>
      <c r="EG1674" s="194"/>
      <c r="EI1674" s="28"/>
      <c r="EJ1674" s="28"/>
      <c r="EK1674" s="28"/>
      <c r="EP1674" s="194"/>
      <c r="ER1674" s="28"/>
      <c r="ES1674" s="28"/>
      <c r="ET1674" s="28"/>
      <c r="EY1674" s="194"/>
      <c r="FA1674" s="28"/>
      <c r="FB1674" s="28"/>
      <c r="FC1674" s="28"/>
      <c r="FH1674" s="194"/>
      <c r="FJ1674" s="28"/>
      <c r="FK1674" s="28"/>
      <c r="FL1674" s="28"/>
      <c r="FQ1674" s="194"/>
      <c r="FS1674" s="28"/>
      <c r="FT1674" s="28"/>
      <c r="FU1674" s="28"/>
      <c r="FZ1674" s="194"/>
      <c r="GB1674" s="28"/>
      <c r="GC1674" s="28"/>
      <c r="GD1674" s="28"/>
      <c r="GI1674" s="194"/>
      <c r="GK1674" s="28"/>
      <c r="GL1674" s="28"/>
      <c r="GM1674" s="28"/>
      <c r="GR1674" s="194"/>
      <c r="GT1674" s="28"/>
      <c r="GU1674" s="28"/>
      <c r="GV1674" s="28"/>
      <c r="HA1674" s="194"/>
      <c r="HC1674" s="28"/>
      <c r="HD1674" s="28"/>
      <c r="HE1674" s="28"/>
      <c r="HJ1674" s="28"/>
      <c r="HK1674" s="28"/>
      <c r="HL1674" s="28"/>
      <c r="HM1674" s="28"/>
      <c r="HN1674" s="28"/>
      <c r="HO1674" s="28"/>
      <c r="HP1674" s="28"/>
      <c r="HQ1674" s="28"/>
      <c r="HR1674" s="28"/>
      <c r="HS1674" s="28"/>
      <c r="HT1674" s="28"/>
      <c r="HU1674" s="28"/>
      <c r="HV1674" s="28"/>
      <c r="HW1674" s="28"/>
      <c r="HX1674" s="28"/>
      <c r="HY1674" s="28"/>
      <c r="HZ1674" s="28"/>
      <c r="IA1674" s="28"/>
      <c r="IB1674" s="28"/>
      <c r="IC1674" s="28"/>
      <c r="ID1674" s="28"/>
      <c r="IE1674" s="28"/>
      <c r="IF1674" s="28"/>
      <c r="IG1674" s="28"/>
      <c r="IH1674" s="28"/>
      <c r="II1674" s="28"/>
      <c r="IJ1674" s="28"/>
      <c r="IK1674" s="28"/>
      <c r="IL1674" s="28"/>
      <c r="IM1674" s="28"/>
      <c r="IN1674" s="28"/>
      <c r="IO1674" s="28"/>
    </row>
    <row r="1675" spans="1:249" s="50" customFormat="1" ht="18">
      <c r="A1675" s="206" t="s">
        <v>2792</v>
      </c>
      <c r="B1675" s="420"/>
      <c r="C1675" s="420"/>
      <c r="D1675" s="418" t="s">
        <v>130</v>
      </c>
      <c r="E1675" s="50">
        <f t="shared" si="30"/>
        <v>6</v>
      </c>
      <c r="F1675" s="284">
        <f t="shared" si="31"/>
        <v>0</v>
      </c>
      <c r="N1675" s="28"/>
      <c r="O1675" s="28"/>
      <c r="T1675" s="194"/>
      <c r="V1675" s="28"/>
      <c r="W1675" s="28"/>
      <c r="X1675" s="28"/>
      <c r="AC1675" s="194"/>
      <c r="AE1675" s="28"/>
      <c r="AF1675" s="28"/>
      <c r="AG1675" s="28"/>
      <c r="AL1675" s="194"/>
      <c r="AN1675" s="28"/>
      <c r="AO1675" s="28"/>
      <c r="AP1675" s="28"/>
      <c r="AU1675" s="194"/>
      <c r="AW1675" s="28"/>
      <c r="AX1675" s="28"/>
      <c r="AY1675" s="28"/>
      <c r="BD1675" s="194"/>
      <c r="BF1675" s="28"/>
      <c r="BG1675" s="28"/>
      <c r="BH1675" s="28"/>
      <c r="BM1675" s="194"/>
      <c r="BO1675" s="28"/>
      <c r="BP1675" s="28"/>
      <c r="BQ1675" s="28"/>
      <c r="BV1675" s="194"/>
      <c r="BX1675" s="28"/>
      <c r="BY1675" s="28"/>
      <c r="BZ1675" s="28"/>
      <c r="CE1675" s="194"/>
      <c r="CG1675" s="28"/>
      <c r="CH1675" s="28"/>
      <c r="CI1675" s="28"/>
      <c r="CN1675" s="194"/>
      <c r="CP1675" s="28"/>
      <c r="CQ1675" s="28"/>
      <c r="CR1675" s="28"/>
      <c r="CW1675" s="194"/>
      <c r="CY1675" s="28"/>
      <c r="CZ1675" s="28"/>
      <c r="DA1675" s="28"/>
      <c r="DF1675" s="194"/>
      <c r="DH1675" s="28"/>
      <c r="DI1675" s="28"/>
      <c r="DJ1675" s="28"/>
      <c r="DO1675" s="194"/>
      <c r="DQ1675" s="28"/>
      <c r="DR1675" s="28"/>
      <c r="DS1675" s="28"/>
      <c r="DX1675" s="194"/>
      <c r="DZ1675" s="28"/>
      <c r="EA1675" s="28"/>
      <c r="EB1675" s="28"/>
      <c r="EG1675" s="194"/>
      <c r="EI1675" s="28"/>
      <c r="EJ1675" s="28"/>
      <c r="EK1675" s="28"/>
      <c r="EP1675" s="194"/>
      <c r="ER1675" s="28"/>
      <c r="ES1675" s="28"/>
      <c r="ET1675" s="28"/>
      <c r="EY1675" s="194"/>
      <c r="FA1675" s="28"/>
      <c r="FB1675" s="28"/>
      <c r="FC1675" s="28"/>
      <c r="FH1675" s="194"/>
      <c r="FJ1675" s="28"/>
      <c r="FK1675" s="28"/>
      <c r="FL1675" s="28"/>
      <c r="FQ1675" s="194"/>
      <c r="FS1675" s="28"/>
      <c r="FT1675" s="28"/>
      <c r="FU1675" s="28"/>
      <c r="FZ1675" s="194"/>
      <c r="GB1675" s="28"/>
      <c r="GC1675" s="28"/>
      <c r="GD1675" s="28"/>
      <c r="GI1675" s="194"/>
      <c r="GK1675" s="28"/>
      <c r="GL1675" s="28"/>
      <c r="GM1675" s="28"/>
      <c r="GR1675" s="194"/>
      <c r="GT1675" s="28"/>
      <c r="GU1675" s="28"/>
      <c r="GV1675" s="28"/>
      <c r="HA1675" s="194"/>
      <c r="HC1675" s="28"/>
      <c r="HD1675" s="28"/>
      <c r="HE1675" s="28"/>
      <c r="HJ1675" s="28"/>
      <c r="HK1675" s="28"/>
      <c r="HL1675" s="28"/>
      <c r="HM1675" s="28"/>
      <c r="HN1675" s="28"/>
      <c r="HO1675" s="28"/>
      <c r="HP1675" s="28"/>
      <c r="HQ1675" s="28"/>
      <c r="HR1675" s="28"/>
      <c r="HS1675" s="28"/>
      <c r="HT1675" s="28"/>
      <c r="HU1675" s="28"/>
      <c r="HV1675" s="28"/>
      <c r="HW1675" s="28"/>
      <c r="HX1675" s="28"/>
      <c r="HY1675" s="28"/>
      <c r="HZ1675" s="28"/>
      <c r="IA1675" s="28"/>
      <c r="IB1675" s="28"/>
      <c r="IC1675" s="28"/>
      <c r="ID1675" s="28"/>
      <c r="IE1675" s="28"/>
      <c r="IF1675" s="28"/>
      <c r="IG1675" s="28"/>
      <c r="IH1675" s="28"/>
      <c r="II1675" s="28"/>
      <c r="IJ1675" s="28"/>
      <c r="IK1675" s="28"/>
      <c r="IL1675" s="28"/>
      <c r="IM1675" s="28"/>
      <c r="IN1675" s="28"/>
      <c r="IO1675" s="28"/>
    </row>
    <row r="1676" spans="1:249" s="50" customFormat="1" ht="18">
      <c r="A1676" s="330" t="s">
        <v>967</v>
      </c>
      <c r="B1676" s="420"/>
      <c r="C1676" s="420"/>
      <c r="D1676" s="418" t="s">
        <v>132</v>
      </c>
      <c r="E1676" s="50">
        <f t="shared" si="30"/>
        <v>1</v>
      </c>
      <c r="F1676" s="284">
        <f t="shared" si="31"/>
        <v>0</v>
      </c>
      <c r="N1676" s="28"/>
      <c r="O1676" s="28"/>
      <c r="T1676" s="194"/>
      <c r="V1676" s="28"/>
      <c r="W1676" s="28"/>
      <c r="X1676" s="28"/>
      <c r="AC1676" s="194"/>
      <c r="AE1676" s="28"/>
      <c r="AF1676" s="28"/>
      <c r="AG1676" s="28"/>
      <c r="AL1676" s="194"/>
      <c r="AN1676" s="28"/>
      <c r="AO1676" s="28"/>
      <c r="AP1676" s="28"/>
      <c r="AU1676" s="194"/>
      <c r="AW1676" s="28"/>
      <c r="AX1676" s="28"/>
      <c r="AY1676" s="28"/>
      <c r="BD1676" s="194"/>
      <c r="BF1676" s="28"/>
      <c r="BG1676" s="28"/>
      <c r="BH1676" s="28"/>
      <c r="BM1676" s="194"/>
      <c r="BO1676" s="28"/>
      <c r="BP1676" s="28"/>
      <c r="BQ1676" s="28"/>
      <c r="BV1676" s="194"/>
      <c r="BX1676" s="28"/>
      <c r="BY1676" s="28"/>
      <c r="BZ1676" s="28"/>
      <c r="CE1676" s="194"/>
      <c r="CG1676" s="28"/>
      <c r="CH1676" s="28"/>
      <c r="CI1676" s="28"/>
      <c r="CN1676" s="194"/>
      <c r="CP1676" s="28"/>
      <c r="CQ1676" s="28"/>
      <c r="CR1676" s="28"/>
      <c r="CW1676" s="194"/>
      <c r="CY1676" s="28"/>
      <c r="CZ1676" s="28"/>
      <c r="DA1676" s="28"/>
      <c r="DF1676" s="194"/>
      <c r="DH1676" s="28"/>
      <c r="DI1676" s="28"/>
      <c r="DJ1676" s="28"/>
      <c r="DO1676" s="194"/>
      <c r="DQ1676" s="28"/>
      <c r="DR1676" s="28"/>
      <c r="DS1676" s="28"/>
      <c r="DX1676" s="194"/>
      <c r="DZ1676" s="28"/>
      <c r="EA1676" s="28"/>
      <c r="EB1676" s="28"/>
      <c r="EG1676" s="194"/>
      <c r="EI1676" s="28"/>
      <c r="EJ1676" s="28"/>
      <c r="EK1676" s="28"/>
      <c r="EP1676" s="194"/>
      <c r="ER1676" s="28"/>
      <c r="ES1676" s="28"/>
      <c r="ET1676" s="28"/>
      <c r="EY1676" s="194"/>
      <c r="FA1676" s="28"/>
      <c r="FB1676" s="28"/>
      <c r="FC1676" s="28"/>
      <c r="FH1676" s="194"/>
      <c r="FJ1676" s="28"/>
      <c r="FK1676" s="28"/>
      <c r="FL1676" s="28"/>
      <c r="FQ1676" s="194"/>
      <c r="FS1676" s="28"/>
      <c r="FT1676" s="28"/>
      <c r="FU1676" s="28"/>
      <c r="FZ1676" s="194"/>
      <c r="GB1676" s="28"/>
      <c r="GC1676" s="28"/>
      <c r="GD1676" s="28"/>
      <c r="GI1676" s="194"/>
      <c r="GK1676" s="28"/>
      <c r="GL1676" s="28"/>
      <c r="GM1676" s="28"/>
      <c r="GR1676" s="194"/>
      <c r="GT1676" s="28"/>
      <c r="GU1676" s="28"/>
      <c r="GV1676" s="28"/>
      <c r="HA1676" s="194"/>
      <c r="HC1676" s="28"/>
      <c r="HD1676" s="28"/>
      <c r="HE1676" s="28"/>
      <c r="HJ1676" s="28"/>
      <c r="HK1676" s="28"/>
      <c r="HL1676" s="28"/>
      <c r="HM1676" s="28"/>
      <c r="HN1676" s="28"/>
      <c r="HO1676" s="28"/>
      <c r="HP1676" s="28"/>
      <c r="HQ1676" s="28"/>
      <c r="HR1676" s="28"/>
      <c r="HS1676" s="28"/>
      <c r="HT1676" s="28"/>
      <c r="HU1676" s="28"/>
      <c r="HV1676" s="28"/>
      <c r="HW1676" s="28"/>
      <c r="HX1676" s="28"/>
      <c r="HY1676" s="28"/>
      <c r="HZ1676" s="28"/>
      <c r="IA1676" s="28"/>
      <c r="IB1676" s="28"/>
      <c r="IC1676" s="28"/>
      <c r="ID1676" s="28"/>
      <c r="IE1676" s="28"/>
      <c r="IF1676" s="28"/>
      <c r="IG1676" s="28"/>
      <c r="IH1676" s="28"/>
      <c r="II1676" s="28"/>
      <c r="IJ1676" s="28"/>
      <c r="IK1676" s="28"/>
      <c r="IL1676" s="28"/>
      <c r="IM1676" s="28"/>
      <c r="IN1676" s="28"/>
      <c r="IO1676" s="28"/>
    </row>
    <row r="1677" spans="1:249" s="50" customFormat="1" ht="18">
      <c r="A1677" s="330" t="s">
        <v>2066</v>
      </c>
      <c r="B1677" s="420"/>
      <c r="C1677" s="420"/>
      <c r="D1677" s="418" t="s">
        <v>132</v>
      </c>
      <c r="E1677" s="50">
        <f t="shared" si="30"/>
        <v>6</v>
      </c>
      <c r="F1677" s="284">
        <f t="shared" si="31"/>
        <v>46</v>
      </c>
      <c r="G1677" s="50">
        <v>1</v>
      </c>
      <c r="H1677" s="50">
        <v>45</v>
      </c>
      <c r="N1677" s="28"/>
      <c r="O1677" s="28"/>
      <c r="T1677" s="194"/>
      <c r="V1677" s="28"/>
      <c r="W1677" s="28"/>
      <c r="X1677" s="28"/>
      <c r="AC1677" s="194"/>
      <c r="AE1677" s="28"/>
      <c r="AF1677" s="28"/>
      <c r="AG1677" s="28"/>
      <c r="AL1677" s="194"/>
      <c r="AN1677" s="28"/>
      <c r="AO1677" s="28"/>
      <c r="AP1677" s="28"/>
      <c r="AU1677" s="194"/>
      <c r="AW1677" s="28"/>
      <c r="AX1677" s="28"/>
      <c r="AY1677" s="28"/>
      <c r="BD1677" s="194"/>
      <c r="BF1677" s="28"/>
      <c r="BG1677" s="28"/>
      <c r="BH1677" s="28"/>
      <c r="BM1677" s="194"/>
      <c r="BO1677" s="28"/>
      <c r="BP1677" s="28"/>
      <c r="BQ1677" s="28"/>
      <c r="BV1677" s="194"/>
      <c r="BX1677" s="28"/>
      <c r="BY1677" s="28"/>
      <c r="BZ1677" s="28"/>
      <c r="CE1677" s="194"/>
      <c r="CG1677" s="28"/>
      <c r="CH1677" s="28"/>
      <c r="CI1677" s="28"/>
      <c r="CN1677" s="194"/>
      <c r="CP1677" s="28"/>
      <c r="CQ1677" s="28"/>
      <c r="CR1677" s="28"/>
      <c r="CW1677" s="194"/>
      <c r="CY1677" s="28"/>
      <c r="CZ1677" s="28"/>
      <c r="DA1677" s="28"/>
      <c r="DF1677" s="194"/>
      <c r="DH1677" s="28"/>
      <c r="DI1677" s="28"/>
      <c r="DJ1677" s="28"/>
      <c r="DO1677" s="194"/>
      <c r="DQ1677" s="28"/>
      <c r="DR1677" s="28"/>
      <c r="DS1677" s="28"/>
      <c r="DX1677" s="194"/>
      <c r="DZ1677" s="28"/>
      <c r="EA1677" s="28"/>
      <c r="EB1677" s="28"/>
      <c r="EG1677" s="194"/>
      <c r="EI1677" s="28"/>
      <c r="EJ1677" s="28"/>
      <c r="EK1677" s="28"/>
      <c r="EP1677" s="194"/>
      <c r="ER1677" s="28"/>
      <c r="ES1677" s="28"/>
      <c r="ET1677" s="28"/>
      <c r="EY1677" s="194"/>
      <c r="FA1677" s="28"/>
      <c r="FB1677" s="28"/>
      <c r="FC1677" s="28"/>
      <c r="FH1677" s="194"/>
      <c r="FJ1677" s="28"/>
      <c r="FK1677" s="28"/>
      <c r="FL1677" s="28"/>
      <c r="FQ1677" s="194"/>
      <c r="FS1677" s="28"/>
      <c r="FT1677" s="28"/>
      <c r="FU1677" s="28"/>
      <c r="FZ1677" s="194"/>
      <c r="GB1677" s="28"/>
      <c r="GC1677" s="28"/>
      <c r="GD1677" s="28"/>
      <c r="GI1677" s="194"/>
      <c r="GK1677" s="28"/>
      <c r="GL1677" s="28"/>
      <c r="GM1677" s="28"/>
      <c r="GR1677" s="194"/>
      <c r="GT1677" s="28"/>
      <c r="GU1677" s="28"/>
      <c r="GV1677" s="28"/>
      <c r="HA1677" s="194"/>
      <c r="HC1677" s="28"/>
      <c r="HD1677" s="28"/>
      <c r="HE1677" s="28"/>
      <c r="HJ1677" s="28"/>
      <c r="HK1677" s="28"/>
      <c r="HL1677" s="28"/>
      <c r="HM1677" s="28"/>
      <c r="HN1677" s="28"/>
      <c r="HO1677" s="28"/>
      <c r="HP1677" s="28"/>
      <c r="HQ1677" s="28"/>
      <c r="HR1677" s="28"/>
      <c r="HS1677" s="28"/>
      <c r="HT1677" s="28"/>
      <c r="HU1677" s="28"/>
      <c r="HV1677" s="28"/>
      <c r="HW1677" s="28"/>
      <c r="HX1677" s="28"/>
      <c r="HY1677" s="28"/>
      <c r="HZ1677" s="28"/>
      <c r="IA1677" s="28"/>
      <c r="IB1677" s="28"/>
      <c r="IC1677" s="28"/>
      <c r="ID1677" s="28"/>
      <c r="IE1677" s="28"/>
      <c r="IF1677" s="28"/>
      <c r="IG1677" s="28"/>
      <c r="IH1677" s="28"/>
      <c r="II1677" s="28"/>
      <c r="IJ1677" s="28"/>
      <c r="IK1677" s="28"/>
      <c r="IL1677" s="28"/>
      <c r="IM1677" s="28"/>
      <c r="IN1677" s="28"/>
      <c r="IO1677" s="28"/>
    </row>
    <row r="1678" spans="1:249" s="50" customFormat="1" ht="18">
      <c r="A1678" s="330" t="s">
        <v>2151</v>
      </c>
      <c r="B1678" s="28"/>
      <c r="C1678" s="420"/>
      <c r="D1678" s="418" t="s">
        <v>129</v>
      </c>
      <c r="E1678" s="50">
        <f t="shared" si="30"/>
        <v>1</v>
      </c>
      <c r="F1678" s="284">
        <f t="shared" si="31"/>
        <v>0</v>
      </c>
      <c r="N1678" s="28"/>
      <c r="O1678" s="28"/>
      <c r="T1678" s="194"/>
      <c r="V1678" s="28"/>
      <c r="W1678" s="28"/>
      <c r="X1678" s="28"/>
      <c r="AC1678" s="194"/>
      <c r="AE1678" s="28"/>
      <c r="AF1678" s="28"/>
      <c r="AG1678" s="28"/>
      <c r="AL1678" s="194"/>
      <c r="AN1678" s="28"/>
      <c r="AO1678" s="28"/>
      <c r="AP1678" s="28"/>
      <c r="AU1678" s="194"/>
      <c r="AW1678" s="28"/>
      <c r="AX1678" s="28"/>
      <c r="AY1678" s="28"/>
      <c r="BD1678" s="194"/>
      <c r="BF1678" s="28"/>
      <c r="BG1678" s="28"/>
      <c r="BH1678" s="28"/>
      <c r="BM1678" s="194"/>
      <c r="BO1678" s="28"/>
      <c r="BP1678" s="28"/>
      <c r="BQ1678" s="28"/>
      <c r="BV1678" s="194"/>
      <c r="BX1678" s="28"/>
      <c r="BY1678" s="28"/>
      <c r="BZ1678" s="28"/>
      <c r="CE1678" s="194"/>
      <c r="CG1678" s="28"/>
      <c r="CH1678" s="28"/>
      <c r="CI1678" s="28"/>
      <c r="CN1678" s="194"/>
      <c r="CP1678" s="28"/>
      <c r="CQ1678" s="28"/>
      <c r="CR1678" s="28"/>
      <c r="CW1678" s="194"/>
      <c r="CY1678" s="28"/>
      <c r="CZ1678" s="28"/>
      <c r="DA1678" s="28"/>
      <c r="DF1678" s="194"/>
      <c r="DH1678" s="28"/>
      <c r="DI1678" s="28"/>
      <c r="DJ1678" s="28"/>
      <c r="DO1678" s="194"/>
      <c r="DQ1678" s="28"/>
      <c r="DR1678" s="28"/>
      <c r="DS1678" s="28"/>
      <c r="DX1678" s="194"/>
      <c r="DZ1678" s="28"/>
      <c r="EA1678" s="28"/>
      <c r="EB1678" s="28"/>
      <c r="EG1678" s="194"/>
      <c r="EI1678" s="28"/>
      <c r="EJ1678" s="28"/>
      <c r="EK1678" s="28"/>
      <c r="EP1678" s="194"/>
      <c r="ER1678" s="28"/>
      <c r="ES1678" s="28"/>
      <c r="ET1678" s="28"/>
      <c r="EY1678" s="194"/>
      <c r="FA1678" s="28"/>
      <c r="FB1678" s="28"/>
      <c r="FC1678" s="28"/>
      <c r="FH1678" s="194"/>
      <c r="FJ1678" s="28"/>
      <c r="FK1678" s="28"/>
      <c r="FL1678" s="28"/>
      <c r="FQ1678" s="194"/>
      <c r="FS1678" s="28"/>
      <c r="FT1678" s="28"/>
      <c r="FU1678" s="28"/>
      <c r="FZ1678" s="194"/>
      <c r="GB1678" s="28"/>
      <c r="GC1678" s="28"/>
      <c r="GD1678" s="28"/>
      <c r="GI1678" s="194"/>
      <c r="GK1678" s="28"/>
      <c r="GL1678" s="28"/>
      <c r="GM1678" s="28"/>
      <c r="GR1678" s="194"/>
      <c r="GT1678" s="28"/>
      <c r="GU1678" s="28"/>
      <c r="GV1678" s="28"/>
      <c r="HA1678" s="194"/>
      <c r="HC1678" s="28"/>
      <c r="HD1678" s="28"/>
      <c r="HE1678" s="28"/>
      <c r="HJ1678" s="28"/>
      <c r="HK1678" s="28"/>
      <c r="HL1678" s="28"/>
      <c r="HM1678" s="28"/>
      <c r="HN1678" s="28"/>
      <c r="HO1678" s="28"/>
      <c r="HP1678" s="28"/>
      <c r="HQ1678" s="28"/>
      <c r="HR1678" s="28"/>
      <c r="HS1678" s="28"/>
      <c r="HT1678" s="28"/>
      <c r="HU1678" s="28"/>
      <c r="HV1678" s="28"/>
      <c r="HW1678" s="28"/>
      <c r="HX1678" s="28"/>
      <c r="HY1678" s="28"/>
      <c r="HZ1678" s="28"/>
      <c r="IA1678" s="28"/>
      <c r="IB1678" s="28"/>
      <c r="IC1678" s="28"/>
      <c r="ID1678" s="28"/>
      <c r="IE1678" s="28"/>
      <c r="IF1678" s="28"/>
      <c r="IG1678" s="28"/>
      <c r="IH1678" s="28"/>
      <c r="II1678" s="28"/>
      <c r="IJ1678" s="28"/>
      <c r="IK1678" s="28"/>
      <c r="IL1678" s="28"/>
      <c r="IM1678" s="28"/>
      <c r="IN1678" s="28"/>
      <c r="IO1678" s="28"/>
    </row>
    <row r="1679" spans="1:249" s="50" customFormat="1" ht="18">
      <c r="A1679" s="330" t="s">
        <v>1235</v>
      </c>
      <c r="B1679" s="420"/>
      <c r="C1679" s="420"/>
      <c r="D1679" s="418" t="s">
        <v>132</v>
      </c>
      <c r="E1679" s="50">
        <f t="shared" si="30"/>
        <v>1</v>
      </c>
      <c r="F1679" s="284">
        <f t="shared" si="31"/>
        <v>0</v>
      </c>
      <c r="N1679" s="28"/>
      <c r="O1679" s="28"/>
      <c r="T1679" s="194"/>
      <c r="V1679" s="28"/>
      <c r="W1679" s="28"/>
      <c r="X1679" s="28"/>
      <c r="AC1679" s="194"/>
      <c r="AE1679" s="28"/>
      <c r="AF1679" s="28"/>
      <c r="AG1679" s="28"/>
      <c r="AL1679" s="194"/>
      <c r="AN1679" s="28"/>
      <c r="AO1679" s="28"/>
      <c r="AP1679" s="28"/>
      <c r="AU1679" s="194"/>
      <c r="AW1679" s="28"/>
      <c r="AX1679" s="28"/>
      <c r="AY1679" s="28"/>
      <c r="BD1679" s="194"/>
      <c r="BF1679" s="28"/>
      <c r="BG1679" s="28"/>
      <c r="BH1679" s="28"/>
      <c r="BM1679" s="194"/>
      <c r="BO1679" s="28"/>
      <c r="BP1679" s="28"/>
      <c r="BQ1679" s="28"/>
      <c r="BV1679" s="194"/>
      <c r="BX1679" s="28"/>
      <c r="BY1679" s="28"/>
      <c r="BZ1679" s="28"/>
      <c r="CE1679" s="194"/>
      <c r="CG1679" s="28"/>
      <c r="CH1679" s="28"/>
      <c r="CI1679" s="28"/>
      <c r="CN1679" s="194"/>
      <c r="CP1679" s="28"/>
      <c r="CQ1679" s="28"/>
      <c r="CR1679" s="28"/>
      <c r="CW1679" s="194"/>
      <c r="CY1679" s="28"/>
      <c r="CZ1679" s="28"/>
      <c r="DA1679" s="28"/>
      <c r="DF1679" s="194"/>
      <c r="DH1679" s="28"/>
      <c r="DI1679" s="28"/>
      <c r="DJ1679" s="28"/>
      <c r="DO1679" s="194"/>
      <c r="DQ1679" s="28"/>
      <c r="DR1679" s="28"/>
      <c r="DS1679" s="28"/>
      <c r="DX1679" s="194"/>
      <c r="DZ1679" s="28"/>
      <c r="EA1679" s="28"/>
      <c r="EB1679" s="28"/>
      <c r="EG1679" s="194"/>
      <c r="EI1679" s="28"/>
      <c r="EJ1679" s="28"/>
      <c r="EK1679" s="28"/>
      <c r="EP1679" s="194"/>
      <c r="ER1679" s="28"/>
      <c r="ES1679" s="28"/>
      <c r="ET1679" s="28"/>
      <c r="EY1679" s="194"/>
      <c r="FA1679" s="28"/>
      <c r="FB1679" s="28"/>
      <c r="FC1679" s="28"/>
      <c r="FH1679" s="194"/>
      <c r="FJ1679" s="28"/>
      <c r="FK1679" s="28"/>
      <c r="FL1679" s="28"/>
      <c r="FQ1679" s="194"/>
      <c r="FS1679" s="28"/>
      <c r="FT1679" s="28"/>
      <c r="FU1679" s="28"/>
      <c r="FZ1679" s="194"/>
      <c r="GB1679" s="28"/>
      <c r="GC1679" s="28"/>
      <c r="GD1679" s="28"/>
      <c r="GI1679" s="194"/>
      <c r="GK1679" s="28"/>
      <c r="GL1679" s="28"/>
      <c r="GM1679" s="28"/>
      <c r="GR1679" s="194"/>
      <c r="GT1679" s="28"/>
      <c r="GU1679" s="28"/>
      <c r="GV1679" s="28"/>
      <c r="HA1679" s="194"/>
      <c r="HC1679" s="28"/>
      <c r="HD1679" s="28"/>
      <c r="HE1679" s="28"/>
      <c r="HJ1679" s="28"/>
      <c r="HK1679" s="28"/>
      <c r="HL1679" s="28"/>
      <c r="HM1679" s="28"/>
      <c r="HN1679" s="28"/>
      <c r="HO1679" s="28"/>
      <c r="HP1679" s="28"/>
      <c r="HQ1679" s="28"/>
      <c r="HR1679" s="28"/>
      <c r="HS1679" s="28"/>
      <c r="HT1679" s="28"/>
      <c r="HU1679" s="28"/>
      <c r="HV1679" s="28"/>
      <c r="HW1679" s="28"/>
      <c r="HX1679" s="28"/>
      <c r="HY1679" s="28"/>
      <c r="HZ1679" s="28"/>
      <c r="IA1679" s="28"/>
      <c r="IB1679" s="28"/>
      <c r="IC1679" s="28"/>
      <c r="ID1679" s="28"/>
      <c r="IE1679" s="28"/>
      <c r="IF1679" s="28"/>
      <c r="IG1679" s="28"/>
      <c r="IH1679" s="28"/>
      <c r="II1679" s="28"/>
      <c r="IJ1679" s="28"/>
      <c r="IK1679" s="28"/>
      <c r="IL1679" s="28"/>
      <c r="IM1679" s="28"/>
      <c r="IN1679" s="28"/>
      <c r="IO1679" s="28"/>
    </row>
    <row r="1680" spans="1:249" s="50" customFormat="1" ht="18.75">
      <c r="A1680" s="330" t="s">
        <v>457</v>
      </c>
      <c r="B1680" s="279"/>
      <c r="C1680" s="417"/>
      <c r="D1680" s="418" t="s">
        <v>134</v>
      </c>
      <c r="E1680" s="50">
        <f t="shared" si="30"/>
        <v>13</v>
      </c>
      <c r="F1680" s="284">
        <f t="shared" si="31"/>
        <v>166</v>
      </c>
      <c r="H1680" s="50">
        <v>164</v>
      </c>
      <c r="I1680" s="50">
        <v>2</v>
      </c>
      <c r="L1680" s="28"/>
      <c r="N1680" s="28"/>
      <c r="O1680" s="28"/>
      <c r="T1680" s="194"/>
      <c r="V1680" s="28"/>
      <c r="W1680" s="28"/>
      <c r="X1680" s="28"/>
      <c r="AC1680" s="194"/>
      <c r="AE1680" s="28"/>
      <c r="AF1680" s="28"/>
      <c r="AG1680" s="28"/>
      <c r="AL1680" s="194"/>
      <c r="AN1680" s="28"/>
      <c r="AO1680" s="28"/>
      <c r="AP1680" s="28"/>
      <c r="AU1680" s="194"/>
      <c r="AW1680" s="28"/>
      <c r="AX1680" s="28"/>
      <c r="AY1680" s="28"/>
      <c r="BD1680" s="194"/>
      <c r="BF1680" s="28"/>
      <c r="BG1680" s="28"/>
      <c r="BH1680" s="28"/>
      <c r="BM1680" s="194"/>
      <c r="BO1680" s="28"/>
      <c r="BP1680" s="28"/>
      <c r="BQ1680" s="28"/>
      <c r="BV1680" s="194"/>
      <c r="BX1680" s="28"/>
      <c r="BY1680" s="28"/>
      <c r="BZ1680" s="28"/>
      <c r="CE1680" s="194"/>
      <c r="CG1680" s="28"/>
      <c r="CH1680" s="28"/>
      <c r="CI1680" s="28"/>
      <c r="CN1680" s="194"/>
      <c r="CP1680" s="28"/>
      <c r="CQ1680" s="28"/>
      <c r="CR1680" s="28"/>
      <c r="CW1680" s="194"/>
      <c r="CY1680" s="28"/>
      <c r="CZ1680" s="28"/>
      <c r="DA1680" s="28"/>
      <c r="DF1680" s="194"/>
      <c r="DH1680" s="28"/>
      <c r="DI1680" s="28"/>
      <c r="DJ1680" s="28"/>
      <c r="DO1680" s="194"/>
      <c r="DQ1680" s="28"/>
      <c r="DR1680" s="28"/>
      <c r="DS1680" s="28"/>
      <c r="DX1680" s="194"/>
      <c r="DZ1680" s="28"/>
      <c r="EA1680" s="28"/>
      <c r="EB1680" s="28"/>
      <c r="EG1680" s="194"/>
      <c r="EI1680" s="28"/>
      <c r="EJ1680" s="28"/>
      <c r="EK1680" s="28"/>
      <c r="EP1680" s="194"/>
      <c r="ER1680" s="28"/>
      <c r="ES1680" s="28"/>
      <c r="ET1680" s="28"/>
      <c r="EY1680" s="194"/>
      <c r="FA1680" s="28"/>
      <c r="FB1680" s="28"/>
      <c r="FC1680" s="28"/>
      <c r="FH1680" s="194"/>
      <c r="FJ1680" s="28"/>
      <c r="FK1680" s="28"/>
      <c r="FL1680" s="28"/>
      <c r="FQ1680" s="194"/>
      <c r="FS1680" s="28"/>
      <c r="FT1680" s="28"/>
      <c r="FU1680" s="28"/>
      <c r="FZ1680" s="194"/>
      <c r="GB1680" s="28"/>
      <c r="GC1680" s="28"/>
      <c r="GD1680" s="28"/>
      <c r="GI1680" s="194"/>
      <c r="GK1680" s="28"/>
      <c r="GL1680" s="28"/>
      <c r="GM1680" s="28"/>
      <c r="GR1680" s="194"/>
      <c r="GT1680" s="28"/>
      <c r="GU1680" s="28"/>
      <c r="GV1680" s="28"/>
      <c r="HA1680" s="194"/>
      <c r="HC1680" s="28"/>
      <c r="HD1680" s="28"/>
      <c r="HE1680" s="28"/>
      <c r="HJ1680" s="28"/>
      <c r="HK1680" s="28"/>
      <c r="HL1680" s="28"/>
      <c r="HM1680" s="28"/>
      <c r="HN1680" s="28"/>
      <c r="HO1680" s="28"/>
      <c r="HP1680" s="28"/>
      <c r="HQ1680" s="28"/>
      <c r="HR1680" s="28"/>
      <c r="HS1680" s="28"/>
      <c r="HT1680" s="28"/>
      <c r="HU1680" s="28"/>
      <c r="HV1680" s="28"/>
      <c r="HW1680" s="28"/>
      <c r="HX1680" s="28"/>
      <c r="HY1680" s="28"/>
      <c r="HZ1680" s="28"/>
      <c r="IA1680" s="28"/>
      <c r="IB1680" s="28"/>
      <c r="IC1680" s="28"/>
      <c r="ID1680" s="28"/>
      <c r="IE1680" s="28"/>
      <c r="IF1680" s="28"/>
      <c r="IG1680" s="28"/>
      <c r="IH1680" s="28"/>
      <c r="II1680" s="28"/>
      <c r="IJ1680" s="28"/>
      <c r="IK1680" s="28"/>
      <c r="IL1680" s="28"/>
      <c r="IM1680" s="28"/>
      <c r="IN1680" s="28"/>
      <c r="IO1680" s="28"/>
    </row>
    <row r="1681" spans="1:249" s="50" customFormat="1" ht="18.75">
      <c r="A1681" s="330" t="s">
        <v>1266</v>
      </c>
      <c r="B1681" s="417"/>
      <c r="C1681" s="417"/>
      <c r="D1681" s="418" t="s">
        <v>140</v>
      </c>
      <c r="E1681" s="50">
        <f t="shared" si="30"/>
        <v>19</v>
      </c>
      <c r="F1681" s="284">
        <f t="shared" si="31"/>
        <v>57</v>
      </c>
      <c r="H1681" s="50">
        <v>57</v>
      </c>
      <c r="N1681" s="28"/>
      <c r="O1681" s="28"/>
      <c r="T1681" s="194"/>
      <c r="V1681" s="28"/>
      <c r="W1681" s="28"/>
      <c r="X1681" s="28"/>
      <c r="AC1681" s="194"/>
      <c r="AE1681" s="28"/>
      <c r="AF1681" s="28"/>
      <c r="AG1681" s="28"/>
      <c r="AL1681" s="194"/>
      <c r="AN1681" s="28"/>
      <c r="AO1681" s="28"/>
      <c r="AP1681" s="28"/>
      <c r="AU1681" s="194"/>
      <c r="AW1681" s="28"/>
      <c r="AX1681" s="28"/>
      <c r="AY1681" s="28"/>
      <c r="BD1681" s="194"/>
      <c r="BF1681" s="28"/>
      <c r="BG1681" s="28"/>
      <c r="BH1681" s="28"/>
      <c r="BM1681" s="194"/>
      <c r="BO1681" s="28"/>
      <c r="BP1681" s="28"/>
      <c r="BQ1681" s="28"/>
      <c r="BV1681" s="194"/>
      <c r="BX1681" s="28"/>
      <c r="BY1681" s="28"/>
      <c r="BZ1681" s="28"/>
      <c r="CE1681" s="194"/>
      <c r="CG1681" s="28"/>
      <c r="CH1681" s="28"/>
      <c r="CI1681" s="28"/>
      <c r="CN1681" s="194"/>
      <c r="CP1681" s="28"/>
      <c r="CQ1681" s="28"/>
      <c r="CR1681" s="28"/>
      <c r="CW1681" s="194"/>
      <c r="CY1681" s="28"/>
      <c r="CZ1681" s="28"/>
      <c r="DA1681" s="28"/>
      <c r="DF1681" s="194"/>
      <c r="DH1681" s="28"/>
      <c r="DI1681" s="28"/>
      <c r="DJ1681" s="28"/>
      <c r="DO1681" s="194"/>
      <c r="DQ1681" s="28"/>
      <c r="DR1681" s="28"/>
      <c r="DS1681" s="28"/>
      <c r="DX1681" s="194"/>
      <c r="DZ1681" s="28"/>
      <c r="EA1681" s="28"/>
      <c r="EB1681" s="28"/>
      <c r="EG1681" s="194"/>
      <c r="EI1681" s="28"/>
      <c r="EJ1681" s="28"/>
      <c r="EK1681" s="28"/>
      <c r="EP1681" s="194"/>
      <c r="ER1681" s="28"/>
      <c r="ES1681" s="28"/>
      <c r="ET1681" s="28"/>
      <c r="EY1681" s="194"/>
      <c r="FA1681" s="28"/>
      <c r="FB1681" s="28"/>
      <c r="FC1681" s="28"/>
      <c r="FH1681" s="194"/>
      <c r="FJ1681" s="28"/>
      <c r="FK1681" s="28"/>
      <c r="FL1681" s="28"/>
      <c r="FQ1681" s="194"/>
      <c r="FS1681" s="28"/>
      <c r="FT1681" s="28"/>
      <c r="FU1681" s="28"/>
      <c r="FZ1681" s="194"/>
      <c r="GB1681" s="28"/>
      <c r="GC1681" s="28"/>
      <c r="GD1681" s="28"/>
      <c r="GI1681" s="194"/>
      <c r="GK1681" s="28"/>
      <c r="GL1681" s="28"/>
      <c r="GM1681" s="28"/>
      <c r="GR1681" s="194"/>
      <c r="GT1681" s="28"/>
      <c r="GU1681" s="28"/>
      <c r="GV1681" s="28"/>
      <c r="HA1681" s="194"/>
      <c r="HC1681" s="28"/>
      <c r="HD1681" s="28"/>
      <c r="HE1681" s="28"/>
      <c r="HJ1681" s="28"/>
      <c r="HK1681" s="28"/>
      <c r="HL1681" s="28"/>
      <c r="HM1681" s="28"/>
      <c r="HN1681" s="28"/>
      <c r="HO1681" s="28"/>
      <c r="HP1681" s="28"/>
      <c r="HQ1681" s="28"/>
      <c r="HR1681" s="28"/>
      <c r="HS1681" s="28"/>
      <c r="HT1681" s="28"/>
      <c r="HU1681" s="28"/>
      <c r="HV1681" s="28"/>
      <c r="HW1681" s="28"/>
      <c r="HX1681" s="28"/>
      <c r="HY1681" s="28"/>
      <c r="HZ1681" s="28"/>
      <c r="IA1681" s="28"/>
      <c r="IB1681" s="28"/>
      <c r="IC1681" s="28"/>
      <c r="ID1681" s="28"/>
      <c r="IE1681" s="28"/>
      <c r="IF1681" s="28"/>
      <c r="IG1681" s="28"/>
      <c r="IH1681" s="28"/>
      <c r="II1681" s="28"/>
      <c r="IJ1681" s="28"/>
      <c r="IK1681" s="28"/>
      <c r="IL1681" s="28"/>
      <c r="IM1681" s="28"/>
      <c r="IN1681" s="28"/>
      <c r="IO1681" s="28"/>
    </row>
    <row r="1682" spans="1:249" s="50" customFormat="1" ht="18">
      <c r="A1682" s="330" t="s">
        <v>623</v>
      </c>
      <c r="B1682" s="28"/>
      <c r="C1682" s="420"/>
      <c r="D1682" s="418" t="s">
        <v>129</v>
      </c>
      <c r="E1682" s="50">
        <f t="shared" si="30"/>
        <v>0</v>
      </c>
      <c r="F1682" s="284">
        <f t="shared" si="31"/>
        <v>0</v>
      </c>
      <c r="N1682" s="28"/>
      <c r="O1682" s="28"/>
      <c r="T1682" s="194"/>
      <c r="V1682" s="28"/>
      <c r="W1682" s="28"/>
      <c r="X1682" s="28"/>
      <c r="AC1682" s="194"/>
      <c r="AE1682" s="28"/>
      <c r="AF1682" s="28"/>
      <c r="AG1682" s="28"/>
      <c r="AL1682" s="194"/>
      <c r="AN1682" s="28"/>
      <c r="AO1682" s="28"/>
      <c r="AP1682" s="28"/>
      <c r="AU1682" s="194"/>
      <c r="AW1682" s="28"/>
      <c r="AX1682" s="28"/>
      <c r="AY1682" s="28"/>
      <c r="BD1682" s="194"/>
      <c r="BF1682" s="28"/>
      <c r="BG1682" s="28"/>
      <c r="BH1682" s="28"/>
      <c r="BM1682" s="194"/>
      <c r="BO1682" s="28"/>
      <c r="BP1682" s="28"/>
      <c r="BQ1682" s="28"/>
      <c r="BV1682" s="194"/>
      <c r="BX1682" s="28"/>
      <c r="BY1682" s="28"/>
      <c r="BZ1682" s="28"/>
      <c r="CE1682" s="194"/>
      <c r="CG1682" s="28"/>
      <c r="CH1682" s="28"/>
      <c r="CI1682" s="28"/>
      <c r="CN1682" s="194"/>
      <c r="CP1682" s="28"/>
      <c r="CQ1682" s="28"/>
      <c r="CR1682" s="28"/>
      <c r="CW1682" s="194"/>
      <c r="CY1682" s="28"/>
      <c r="CZ1682" s="28"/>
      <c r="DA1682" s="28"/>
      <c r="DF1682" s="194"/>
      <c r="DH1682" s="28"/>
      <c r="DI1682" s="28"/>
      <c r="DJ1682" s="28"/>
      <c r="DO1682" s="194"/>
      <c r="DQ1682" s="28"/>
      <c r="DR1682" s="28"/>
      <c r="DS1682" s="28"/>
      <c r="DX1682" s="194"/>
      <c r="DZ1682" s="28"/>
      <c r="EA1682" s="28"/>
      <c r="EB1682" s="28"/>
      <c r="EG1682" s="194"/>
      <c r="EI1682" s="28"/>
      <c r="EJ1682" s="28"/>
      <c r="EK1682" s="28"/>
      <c r="EP1682" s="194"/>
      <c r="ER1682" s="28"/>
      <c r="ES1682" s="28"/>
      <c r="ET1682" s="28"/>
      <c r="EY1682" s="194"/>
      <c r="FA1682" s="28"/>
      <c r="FB1682" s="28"/>
      <c r="FC1682" s="28"/>
      <c r="FH1682" s="194"/>
      <c r="FJ1682" s="28"/>
      <c r="FK1682" s="28"/>
      <c r="FL1682" s="28"/>
      <c r="FQ1682" s="194"/>
      <c r="FS1682" s="28"/>
      <c r="FT1682" s="28"/>
      <c r="FU1682" s="28"/>
      <c r="FZ1682" s="194"/>
      <c r="GB1682" s="28"/>
      <c r="GC1682" s="28"/>
      <c r="GD1682" s="28"/>
      <c r="GI1682" s="194"/>
      <c r="GK1682" s="28"/>
      <c r="GL1682" s="28"/>
      <c r="GM1682" s="28"/>
      <c r="GR1682" s="194"/>
      <c r="GT1682" s="28"/>
      <c r="GU1682" s="28"/>
      <c r="GV1682" s="28"/>
      <c r="HA1682" s="194"/>
      <c r="HC1682" s="28"/>
      <c r="HD1682" s="28"/>
      <c r="HE1682" s="28"/>
      <c r="HJ1682" s="28"/>
      <c r="HK1682" s="28"/>
      <c r="HL1682" s="28"/>
      <c r="HM1682" s="28"/>
      <c r="HN1682" s="28"/>
      <c r="HO1682" s="28"/>
      <c r="HP1682" s="28"/>
      <c r="HQ1682" s="28"/>
      <c r="HR1682" s="28"/>
      <c r="HS1682" s="28"/>
      <c r="HT1682" s="28"/>
      <c r="HU1682" s="28"/>
      <c r="HV1682" s="28"/>
      <c r="HW1682" s="28"/>
      <c r="HX1682" s="28"/>
      <c r="HY1682" s="28"/>
      <c r="HZ1682" s="28"/>
      <c r="IA1682" s="28"/>
      <c r="IB1682" s="28"/>
      <c r="IC1682" s="28"/>
      <c r="ID1682" s="28"/>
      <c r="IE1682" s="28"/>
      <c r="IF1682" s="28"/>
      <c r="IG1682" s="28"/>
      <c r="IH1682" s="28"/>
      <c r="II1682" s="28"/>
      <c r="IJ1682" s="28"/>
      <c r="IK1682" s="28"/>
      <c r="IL1682" s="28"/>
      <c r="IM1682" s="28"/>
      <c r="IN1682" s="28"/>
      <c r="IO1682" s="28"/>
    </row>
    <row r="1683" spans="1:249" s="50" customFormat="1" ht="18.75">
      <c r="A1683" s="330" t="s">
        <v>465</v>
      </c>
      <c r="B1683" s="417"/>
      <c r="C1683" s="417"/>
      <c r="D1683" s="418" t="s">
        <v>133</v>
      </c>
      <c r="E1683" s="50">
        <f t="shared" si="30"/>
        <v>45</v>
      </c>
      <c r="F1683" s="284">
        <f t="shared" si="31"/>
        <v>275</v>
      </c>
      <c r="H1683" s="50">
        <v>275</v>
      </c>
      <c r="N1683" s="28"/>
      <c r="O1683" s="28"/>
      <c r="T1683" s="194"/>
      <c r="V1683" s="28"/>
      <c r="W1683" s="28"/>
      <c r="X1683" s="28"/>
      <c r="AC1683" s="194"/>
      <c r="AE1683" s="28"/>
      <c r="AF1683" s="28"/>
      <c r="AG1683" s="28"/>
      <c r="AL1683" s="194"/>
      <c r="AN1683" s="28"/>
      <c r="AO1683" s="28"/>
      <c r="AP1683" s="28"/>
      <c r="AU1683" s="194"/>
      <c r="AW1683" s="28"/>
      <c r="AX1683" s="28"/>
      <c r="AY1683" s="28"/>
      <c r="BD1683" s="194"/>
      <c r="BF1683" s="28"/>
      <c r="BG1683" s="28"/>
      <c r="BH1683" s="28"/>
      <c r="BM1683" s="194"/>
      <c r="BO1683" s="28"/>
      <c r="BP1683" s="28"/>
      <c r="BQ1683" s="28"/>
      <c r="BV1683" s="194"/>
      <c r="BX1683" s="28"/>
      <c r="BY1683" s="28"/>
      <c r="BZ1683" s="28"/>
      <c r="CE1683" s="194"/>
      <c r="CG1683" s="28"/>
      <c r="CH1683" s="28"/>
      <c r="CI1683" s="28"/>
      <c r="CN1683" s="194"/>
      <c r="CP1683" s="28"/>
      <c r="CQ1683" s="28"/>
      <c r="CR1683" s="28"/>
      <c r="CW1683" s="194"/>
      <c r="CY1683" s="28"/>
      <c r="CZ1683" s="28"/>
      <c r="DA1683" s="28"/>
      <c r="DF1683" s="194"/>
      <c r="DH1683" s="28"/>
      <c r="DI1683" s="28"/>
      <c r="DJ1683" s="28"/>
      <c r="DO1683" s="194"/>
      <c r="DQ1683" s="28"/>
      <c r="DR1683" s="28"/>
      <c r="DS1683" s="28"/>
      <c r="DX1683" s="194"/>
      <c r="DZ1683" s="28"/>
      <c r="EA1683" s="28"/>
      <c r="EB1683" s="28"/>
      <c r="EG1683" s="194"/>
      <c r="EI1683" s="28"/>
      <c r="EJ1683" s="28"/>
      <c r="EK1683" s="28"/>
      <c r="EP1683" s="194"/>
      <c r="ER1683" s="28"/>
      <c r="ES1683" s="28"/>
      <c r="ET1683" s="28"/>
      <c r="EY1683" s="194"/>
      <c r="FA1683" s="28"/>
      <c r="FB1683" s="28"/>
      <c r="FC1683" s="28"/>
      <c r="FH1683" s="194"/>
      <c r="FJ1683" s="28"/>
      <c r="FK1683" s="28"/>
      <c r="FL1683" s="28"/>
      <c r="FQ1683" s="194"/>
      <c r="FS1683" s="28"/>
      <c r="FT1683" s="28"/>
      <c r="FU1683" s="28"/>
      <c r="FZ1683" s="194"/>
      <c r="GB1683" s="28"/>
      <c r="GC1683" s="28"/>
      <c r="GD1683" s="28"/>
      <c r="GI1683" s="194"/>
      <c r="GK1683" s="28"/>
      <c r="GL1683" s="28"/>
      <c r="GM1683" s="28"/>
      <c r="GR1683" s="194"/>
      <c r="GT1683" s="28"/>
      <c r="GU1683" s="28"/>
      <c r="GV1683" s="28"/>
      <c r="HA1683" s="194"/>
      <c r="HC1683" s="28"/>
      <c r="HD1683" s="28"/>
      <c r="HE1683" s="28"/>
      <c r="HJ1683" s="28"/>
      <c r="HK1683" s="28"/>
      <c r="HL1683" s="28"/>
      <c r="HM1683" s="28"/>
      <c r="HN1683" s="28"/>
      <c r="HO1683" s="28"/>
      <c r="HP1683" s="28"/>
      <c r="HQ1683" s="28"/>
      <c r="HR1683" s="28"/>
      <c r="HS1683" s="28"/>
      <c r="HT1683" s="28"/>
      <c r="HU1683" s="28"/>
      <c r="HV1683" s="28"/>
      <c r="HW1683" s="28"/>
      <c r="HX1683" s="28"/>
      <c r="HY1683" s="28"/>
      <c r="HZ1683" s="28"/>
      <c r="IA1683" s="28"/>
      <c r="IB1683" s="28"/>
      <c r="IC1683" s="28"/>
      <c r="ID1683" s="28"/>
      <c r="IE1683" s="28"/>
      <c r="IF1683" s="28"/>
      <c r="IG1683" s="28"/>
      <c r="IH1683" s="28"/>
      <c r="II1683" s="28"/>
      <c r="IJ1683" s="28"/>
      <c r="IK1683" s="28"/>
      <c r="IL1683" s="28"/>
      <c r="IM1683" s="28"/>
      <c r="IN1683" s="28"/>
      <c r="IO1683" s="28"/>
    </row>
    <row r="1684" spans="1:249" s="50" customFormat="1" ht="18.75">
      <c r="A1684" s="330" t="s">
        <v>414</v>
      </c>
      <c r="B1684" s="417"/>
      <c r="C1684" s="417"/>
      <c r="D1684" s="418" t="s">
        <v>140</v>
      </c>
      <c r="E1684" s="50">
        <f t="shared" si="30"/>
        <v>39</v>
      </c>
      <c r="F1684" s="284">
        <f t="shared" si="31"/>
        <v>273</v>
      </c>
      <c r="H1684" s="50">
        <v>273</v>
      </c>
      <c r="N1684" s="28"/>
      <c r="O1684" s="28"/>
      <c r="T1684" s="194"/>
      <c r="V1684" s="28"/>
      <c r="W1684" s="28"/>
      <c r="X1684" s="28"/>
      <c r="AC1684" s="194"/>
      <c r="AE1684" s="28"/>
      <c r="AF1684" s="28"/>
      <c r="AG1684" s="28"/>
      <c r="AL1684" s="194"/>
      <c r="AN1684" s="28"/>
      <c r="AO1684" s="28"/>
      <c r="AP1684" s="28"/>
      <c r="AU1684" s="194"/>
      <c r="AW1684" s="28"/>
      <c r="AX1684" s="28"/>
      <c r="AY1684" s="28"/>
      <c r="BD1684" s="194"/>
      <c r="BF1684" s="28"/>
      <c r="BG1684" s="28"/>
      <c r="BH1684" s="28"/>
      <c r="BM1684" s="194"/>
      <c r="BO1684" s="28"/>
      <c r="BP1684" s="28"/>
      <c r="BQ1684" s="28"/>
      <c r="BV1684" s="194"/>
      <c r="BX1684" s="28"/>
      <c r="BY1684" s="28"/>
      <c r="BZ1684" s="28"/>
      <c r="CE1684" s="194"/>
      <c r="CG1684" s="28"/>
      <c r="CH1684" s="28"/>
      <c r="CI1684" s="28"/>
      <c r="CN1684" s="194"/>
      <c r="CP1684" s="28"/>
      <c r="CQ1684" s="28"/>
      <c r="CR1684" s="28"/>
      <c r="CW1684" s="194"/>
      <c r="CY1684" s="28"/>
      <c r="CZ1684" s="28"/>
      <c r="DA1684" s="28"/>
      <c r="DF1684" s="194"/>
      <c r="DH1684" s="28"/>
      <c r="DI1684" s="28"/>
      <c r="DJ1684" s="28"/>
      <c r="DO1684" s="194"/>
      <c r="DQ1684" s="28"/>
      <c r="DR1684" s="28"/>
      <c r="DS1684" s="28"/>
      <c r="DX1684" s="194"/>
      <c r="DZ1684" s="28"/>
      <c r="EA1684" s="28"/>
      <c r="EB1684" s="28"/>
      <c r="EG1684" s="194"/>
      <c r="EI1684" s="28"/>
      <c r="EJ1684" s="28"/>
      <c r="EK1684" s="28"/>
      <c r="EP1684" s="194"/>
      <c r="ER1684" s="28"/>
      <c r="ES1684" s="28"/>
      <c r="ET1684" s="28"/>
      <c r="EY1684" s="194"/>
      <c r="FA1684" s="28"/>
      <c r="FB1684" s="28"/>
      <c r="FC1684" s="28"/>
      <c r="FH1684" s="194"/>
      <c r="FJ1684" s="28"/>
      <c r="FK1684" s="28"/>
      <c r="FL1684" s="28"/>
      <c r="FQ1684" s="194"/>
      <c r="FS1684" s="28"/>
      <c r="FT1684" s="28"/>
      <c r="FU1684" s="28"/>
      <c r="FZ1684" s="194"/>
      <c r="GB1684" s="28"/>
      <c r="GC1684" s="28"/>
      <c r="GD1684" s="28"/>
      <c r="GI1684" s="194"/>
      <c r="GK1684" s="28"/>
      <c r="GL1684" s="28"/>
      <c r="GM1684" s="28"/>
      <c r="GR1684" s="194"/>
      <c r="GT1684" s="28"/>
      <c r="GU1684" s="28"/>
      <c r="GV1684" s="28"/>
      <c r="HA1684" s="194"/>
      <c r="HC1684" s="28"/>
      <c r="HD1684" s="28"/>
      <c r="HE1684" s="28"/>
      <c r="HJ1684" s="28"/>
      <c r="HK1684" s="28"/>
      <c r="HL1684" s="28"/>
      <c r="HM1684" s="28"/>
      <c r="HN1684" s="28"/>
      <c r="HO1684" s="28"/>
      <c r="HP1684" s="28"/>
      <c r="HQ1684" s="28"/>
      <c r="HR1684" s="28"/>
      <c r="HS1684" s="28"/>
      <c r="HT1684" s="28"/>
      <c r="HU1684" s="28"/>
      <c r="HV1684" s="28"/>
      <c r="HW1684" s="28"/>
      <c r="HX1684" s="28"/>
      <c r="HY1684" s="28"/>
      <c r="HZ1684" s="28"/>
      <c r="IA1684" s="28"/>
      <c r="IB1684" s="28"/>
      <c r="IC1684" s="28"/>
      <c r="ID1684" s="28"/>
      <c r="IE1684" s="28"/>
      <c r="IF1684" s="28"/>
      <c r="IG1684" s="28"/>
      <c r="IH1684" s="28"/>
      <c r="II1684" s="28"/>
      <c r="IJ1684" s="28"/>
      <c r="IK1684" s="28"/>
      <c r="IL1684" s="28"/>
      <c r="IM1684" s="28"/>
      <c r="IN1684" s="28"/>
      <c r="IO1684" s="28"/>
    </row>
    <row r="1685" spans="1:249" s="50" customFormat="1" ht="18">
      <c r="A1685" s="330" t="s">
        <v>1677</v>
      </c>
      <c r="B1685" s="275"/>
      <c r="C1685" s="275"/>
      <c r="D1685" s="418" t="s">
        <v>130</v>
      </c>
      <c r="E1685" s="50">
        <f t="shared" si="30"/>
        <v>5</v>
      </c>
      <c r="F1685" s="284">
        <f t="shared" si="31"/>
        <v>14</v>
      </c>
      <c r="J1685" s="50">
        <v>14</v>
      </c>
      <c r="N1685" s="28"/>
      <c r="O1685" s="28"/>
      <c r="T1685" s="194"/>
      <c r="V1685" s="28"/>
      <c r="W1685" s="28"/>
      <c r="X1685" s="28"/>
      <c r="AC1685" s="194"/>
      <c r="AE1685" s="28"/>
      <c r="AF1685" s="28"/>
      <c r="AG1685" s="28"/>
      <c r="AL1685" s="194"/>
      <c r="AN1685" s="28"/>
      <c r="AO1685" s="28"/>
      <c r="AP1685" s="28"/>
      <c r="AU1685" s="194"/>
      <c r="AW1685" s="28"/>
      <c r="AX1685" s="28"/>
      <c r="AY1685" s="28"/>
      <c r="BD1685" s="194"/>
      <c r="BF1685" s="28"/>
      <c r="BG1685" s="28"/>
      <c r="BH1685" s="28"/>
      <c r="BM1685" s="194"/>
      <c r="BO1685" s="28"/>
      <c r="BP1685" s="28"/>
      <c r="BQ1685" s="28"/>
      <c r="BV1685" s="194"/>
      <c r="BX1685" s="28"/>
      <c r="BY1685" s="28"/>
      <c r="BZ1685" s="28"/>
      <c r="CE1685" s="194"/>
      <c r="CG1685" s="28"/>
      <c r="CH1685" s="28"/>
      <c r="CI1685" s="28"/>
      <c r="CN1685" s="194"/>
      <c r="CP1685" s="28"/>
      <c r="CQ1685" s="28"/>
      <c r="CR1685" s="28"/>
      <c r="CW1685" s="194"/>
      <c r="CY1685" s="28"/>
      <c r="CZ1685" s="28"/>
      <c r="DA1685" s="28"/>
      <c r="DF1685" s="194"/>
      <c r="DH1685" s="28"/>
      <c r="DI1685" s="28"/>
      <c r="DJ1685" s="28"/>
      <c r="DO1685" s="194"/>
      <c r="DQ1685" s="28"/>
      <c r="DR1685" s="28"/>
      <c r="DS1685" s="28"/>
      <c r="DX1685" s="194"/>
      <c r="DZ1685" s="28"/>
      <c r="EA1685" s="28"/>
      <c r="EB1685" s="28"/>
      <c r="EG1685" s="194"/>
      <c r="EI1685" s="28"/>
      <c r="EJ1685" s="28"/>
      <c r="EK1685" s="28"/>
      <c r="EP1685" s="194"/>
      <c r="ER1685" s="28"/>
      <c r="ES1685" s="28"/>
      <c r="ET1685" s="28"/>
      <c r="EY1685" s="194"/>
      <c r="FA1685" s="28"/>
      <c r="FB1685" s="28"/>
      <c r="FC1685" s="28"/>
      <c r="FH1685" s="194"/>
      <c r="FJ1685" s="28"/>
      <c r="FK1685" s="28"/>
      <c r="FL1685" s="28"/>
      <c r="FQ1685" s="194"/>
      <c r="FS1685" s="28"/>
      <c r="FT1685" s="28"/>
      <c r="FU1685" s="28"/>
      <c r="FZ1685" s="194"/>
      <c r="GB1685" s="28"/>
      <c r="GC1685" s="28"/>
      <c r="GD1685" s="28"/>
      <c r="GI1685" s="194"/>
      <c r="GK1685" s="28"/>
      <c r="GL1685" s="28"/>
      <c r="GM1685" s="28"/>
      <c r="GR1685" s="194"/>
      <c r="GT1685" s="28"/>
      <c r="GU1685" s="28"/>
      <c r="GV1685" s="28"/>
      <c r="HA1685" s="194"/>
      <c r="HC1685" s="28"/>
      <c r="HD1685" s="28"/>
      <c r="HE1685" s="28"/>
      <c r="HJ1685" s="28"/>
      <c r="HK1685" s="28"/>
      <c r="HL1685" s="28"/>
      <c r="HM1685" s="28"/>
      <c r="HN1685" s="28"/>
      <c r="HO1685" s="28"/>
      <c r="HP1685" s="28"/>
      <c r="HQ1685" s="28"/>
      <c r="HR1685" s="28"/>
      <c r="HS1685" s="28"/>
      <c r="HT1685" s="28"/>
      <c r="HU1685" s="28"/>
      <c r="HV1685" s="28"/>
      <c r="HW1685" s="28"/>
      <c r="HX1685" s="28"/>
      <c r="HY1685" s="28"/>
      <c r="HZ1685" s="28"/>
      <c r="IA1685" s="28"/>
      <c r="IB1685" s="28"/>
      <c r="IC1685" s="28"/>
      <c r="ID1685" s="28"/>
      <c r="IE1685" s="28"/>
      <c r="IF1685" s="28"/>
      <c r="IG1685" s="28"/>
      <c r="IH1685" s="28"/>
      <c r="II1685" s="28"/>
      <c r="IJ1685" s="28"/>
      <c r="IK1685" s="28"/>
      <c r="IL1685" s="28"/>
      <c r="IM1685" s="28"/>
      <c r="IN1685" s="28"/>
      <c r="IO1685" s="28"/>
    </row>
    <row r="1686" spans="1:249" s="50" customFormat="1" ht="18">
      <c r="A1686" s="206" t="s">
        <v>3083</v>
      </c>
      <c r="B1686" s="28"/>
      <c r="C1686" s="275"/>
      <c r="D1686" s="418" t="s">
        <v>129</v>
      </c>
      <c r="E1686" s="50">
        <f t="shared" si="30"/>
        <v>1</v>
      </c>
      <c r="F1686" s="284">
        <f t="shared" si="31"/>
        <v>0</v>
      </c>
      <c r="N1686" s="28"/>
      <c r="O1686" s="28"/>
      <c r="T1686" s="194"/>
      <c r="V1686" s="28"/>
      <c r="W1686" s="28"/>
      <c r="X1686" s="28"/>
      <c r="AC1686" s="194"/>
      <c r="AE1686" s="28"/>
      <c r="AF1686" s="28"/>
      <c r="AG1686" s="28"/>
      <c r="AL1686" s="194"/>
      <c r="AN1686" s="28"/>
      <c r="AO1686" s="28"/>
      <c r="AP1686" s="28"/>
      <c r="AU1686" s="194"/>
      <c r="AW1686" s="28"/>
      <c r="AX1686" s="28"/>
      <c r="AY1686" s="28"/>
      <c r="BD1686" s="194"/>
      <c r="BF1686" s="28"/>
      <c r="BG1686" s="28"/>
      <c r="BH1686" s="28"/>
      <c r="BM1686" s="194"/>
      <c r="BO1686" s="28"/>
      <c r="BP1686" s="28"/>
      <c r="BQ1686" s="28"/>
      <c r="BV1686" s="194"/>
      <c r="BX1686" s="28"/>
      <c r="BY1686" s="28"/>
      <c r="BZ1686" s="28"/>
      <c r="CE1686" s="194"/>
      <c r="CG1686" s="28"/>
      <c r="CH1686" s="28"/>
      <c r="CI1686" s="28"/>
      <c r="CN1686" s="194"/>
      <c r="CP1686" s="28"/>
      <c r="CQ1686" s="28"/>
      <c r="CR1686" s="28"/>
      <c r="CW1686" s="194"/>
      <c r="CY1686" s="28"/>
      <c r="CZ1686" s="28"/>
      <c r="DA1686" s="28"/>
      <c r="DF1686" s="194"/>
      <c r="DH1686" s="28"/>
      <c r="DI1686" s="28"/>
      <c r="DJ1686" s="28"/>
      <c r="DO1686" s="194"/>
      <c r="DQ1686" s="28"/>
      <c r="DR1686" s="28"/>
      <c r="DS1686" s="28"/>
      <c r="DX1686" s="194"/>
      <c r="DZ1686" s="28"/>
      <c r="EA1686" s="28"/>
      <c r="EB1686" s="28"/>
      <c r="EG1686" s="194"/>
      <c r="EI1686" s="28"/>
      <c r="EJ1686" s="28"/>
      <c r="EK1686" s="28"/>
      <c r="EP1686" s="194"/>
      <c r="ER1686" s="28"/>
      <c r="ES1686" s="28"/>
      <c r="ET1686" s="28"/>
      <c r="EY1686" s="194"/>
      <c r="FA1686" s="28"/>
      <c r="FB1686" s="28"/>
      <c r="FC1686" s="28"/>
      <c r="FH1686" s="194"/>
      <c r="FJ1686" s="28"/>
      <c r="FK1686" s="28"/>
      <c r="FL1686" s="28"/>
      <c r="FQ1686" s="194"/>
      <c r="FS1686" s="28"/>
      <c r="FT1686" s="28"/>
      <c r="FU1686" s="28"/>
      <c r="FZ1686" s="194"/>
      <c r="GB1686" s="28"/>
      <c r="GC1686" s="28"/>
      <c r="GD1686" s="28"/>
      <c r="GI1686" s="194"/>
      <c r="GK1686" s="28"/>
      <c r="GL1686" s="28"/>
      <c r="GM1686" s="28"/>
      <c r="GR1686" s="194"/>
      <c r="GT1686" s="28"/>
      <c r="GU1686" s="28"/>
      <c r="GV1686" s="28"/>
      <c r="HA1686" s="194"/>
      <c r="HC1686" s="28"/>
      <c r="HD1686" s="28"/>
      <c r="HE1686" s="28"/>
      <c r="HJ1686" s="28"/>
      <c r="HK1686" s="28"/>
      <c r="HL1686" s="28"/>
      <c r="HM1686" s="28"/>
      <c r="HN1686" s="28"/>
      <c r="HO1686" s="28"/>
      <c r="HP1686" s="28"/>
      <c r="HQ1686" s="28"/>
      <c r="HR1686" s="28"/>
      <c r="HS1686" s="28"/>
      <c r="HT1686" s="28"/>
      <c r="HU1686" s="28"/>
      <c r="HV1686" s="28"/>
      <c r="HW1686" s="28"/>
      <c r="HX1686" s="28"/>
      <c r="HY1686" s="28"/>
      <c r="HZ1686" s="28"/>
      <c r="IA1686" s="28"/>
      <c r="IB1686" s="28"/>
      <c r="IC1686" s="28"/>
      <c r="ID1686" s="28"/>
      <c r="IE1686" s="28"/>
      <c r="IF1686" s="28"/>
      <c r="IG1686" s="28"/>
      <c r="IH1686" s="28"/>
      <c r="II1686" s="28"/>
      <c r="IJ1686" s="28"/>
      <c r="IK1686" s="28"/>
      <c r="IL1686" s="28"/>
      <c r="IM1686" s="28"/>
      <c r="IN1686" s="28"/>
      <c r="IO1686" s="28"/>
    </row>
    <row r="1687" spans="1:249" s="50" customFormat="1" ht="18">
      <c r="A1687" s="330" t="s">
        <v>663</v>
      </c>
      <c r="B1687" s="420"/>
      <c r="C1687" s="420"/>
      <c r="D1687" s="418" t="s">
        <v>130</v>
      </c>
      <c r="E1687" s="50">
        <f t="shared" si="30"/>
        <v>12</v>
      </c>
      <c r="F1687" s="284">
        <f t="shared" si="31"/>
        <v>0</v>
      </c>
      <c r="N1687" s="28"/>
      <c r="O1687" s="28"/>
      <c r="T1687" s="194"/>
      <c r="V1687" s="28"/>
      <c r="W1687" s="28"/>
      <c r="X1687" s="28"/>
      <c r="AC1687" s="194"/>
      <c r="AE1687" s="28"/>
      <c r="AF1687" s="28"/>
      <c r="AG1687" s="28"/>
      <c r="AL1687" s="194"/>
      <c r="AN1687" s="28"/>
      <c r="AO1687" s="28"/>
      <c r="AP1687" s="28"/>
      <c r="AU1687" s="194"/>
      <c r="AW1687" s="28"/>
      <c r="AX1687" s="28"/>
      <c r="AY1687" s="28"/>
      <c r="BD1687" s="194"/>
      <c r="BF1687" s="28"/>
      <c r="BG1687" s="28"/>
      <c r="BH1687" s="28"/>
      <c r="BM1687" s="194"/>
      <c r="BO1687" s="28"/>
      <c r="BP1687" s="28"/>
      <c r="BQ1687" s="28"/>
      <c r="BV1687" s="194"/>
      <c r="BX1687" s="28"/>
      <c r="BY1687" s="28"/>
      <c r="BZ1687" s="28"/>
      <c r="CE1687" s="194"/>
      <c r="CG1687" s="28"/>
      <c r="CH1687" s="28"/>
      <c r="CI1687" s="28"/>
      <c r="CN1687" s="194"/>
      <c r="CP1687" s="28"/>
      <c r="CQ1687" s="28"/>
      <c r="CR1687" s="28"/>
      <c r="CW1687" s="194"/>
      <c r="CY1687" s="28"/>
      <c r="CZ1687" s="28"/>
      <c r="DA1687" s="28"/>
      <c r="DF1687" s="194"/>
      <c r="DH1687" s="28"/>
      <c r="DI1687" s="28"/>
      <c r="DJ1687" s="28"/>
      <c r="DO1687" s="194"/>
      <c r="DQ1687" s="28"/>
      <c r="DR1687" s="28"/>
      <c r="DS1687" s="28"/>
      <c r="DX1687" s="194"/>
      <c r="DZ1687" s="28"/>
      <c r="EA1687" s="28"/>
      <c r="EB1687" s="28"/>
      <c r="EG1687" s="194"/>
      <c r="EI1687" s="28"/>
      <c r="EJ1687" s="28"/>
      <c r="EK1687" s="28"/>
      <c r="EP1687" s="194"/>
      <c r="ER1687" s="28"/>
      <c r="ES1687" s="28"/>
      <c r="ET1687" s="28"/>
      <c r="EY1687" s="194"/>
      <c r="FA1687" s="28"/>
      <c r="FB1687" s="28"/>
      <c r="FC1687" s="28"/>
      <c r="FH1687" s="194"/>
      <c r="FJ1687" s="28"/>
      <c r="FK1687" s="28"/>
      <c r="FL1687" s="28"/>
      <c r="FQ1687" s="194"/>
      <c r="FS1687" s="28"/>
      <c r="FT1687" s="28"/>
      <c r="FU1687" s="28"/>
      <c r="FZ1687" s="194"/>
      <c r="GB1687" s="28"/>
      <c r="GC1687" s="28"/>
      <c r="GD1687" s="28"/>
      <c r="GI1687" s="194"/>
      <c r="GK1687" s="28"/>
      <c r="GL1687" s="28"/>
      <c r="GM1687" s="28"/>
      <c r="GR1687" s="194"/>
      <c r="GT1687" s="28"/>
      <c r="GU1687" s="28"/>
      <c r="GV1687" s="28"/>
      <c r="HA1687" s="194"/>
      <c r="HC1687" s="28"/>
      <c r="HD1687" s="28"/>
      <c r="HE1687" s="28"/>
      <c r="HJ1687" s="28"/>
      <c r="HK1687" s="28"/>
      <c r="HL1687" s="28"/>
      <c r="HM1687" s="28"/>
      <c r="HN1687" s="28"/>
      <c r="HO1687" s="28"/>
      <c r="HP1687" s="28"/>
      <c r="HQ1687" s="28"/>
      <c r="HR1687" s="28"/>
      <c r="HS1687" s="28"/>
      <c r="HT1687" s="28"/>
      <c r="HU1687" s="28"/>
      <c r="HV1687" s="28"/>
      <c r="HW1687" s="28"/>
      <c r="HX1687" s="28"/>
      <c r="HY1687" s="28"/>
      <c r="HZ1687" s="28"/>
      <c r="IA1687" s="28"/>
      <c r="IB1687" s="28"/>
      <c r="IC1687" s="28"/>
      <c r="ID1687" s="28"/>
      <c r="IE1687" s="28"/>
      <c r="IF1687" s="28"/>
      <c r="IG1687" s="28"/>
      <c r="IH1687" s="28"/>
      <c r="II1687" s="28"/>
      <c r="IJ1687" s="28"/>
      <c r="IK1687" s="28"/>
      <c r="IL1687" s="28"/>
      <c r="IM1687" s="28"/>
      <c r="IN1687" s="28"/>
      <c r="IO1687" s="28"/>
    </row>
    <row r="1688" spans="1:249" s="50" customFormat="1" ht="18">
      <c r="A1688" s="206" t="s">
        <v>2748</v>
      </c>
      <c r="B1688" s="28"/>
      <c r="C1688" s="275"/>
      <c r="D1688" s="418" t="s">
        <v>129</v>
      </c>
      <c r="E1688" s="50">
        <f t="shared" si="30"/>
        <v>0</v>
      </c>
      <c r="F1688" s="284">
        <f t="shared" si="31"/>
        <v>0</v>
      </c>
      <c r="N1688" s="28"/>
      <c r="O1688" s="28"/>
      <c r="T1688" s="194"/>
      <c r="V1688" s="28"/>
      <c r="W1688" s="28"/>
      <c r="X1688" s="28"/>
      <c r="AC1688" s="194"/>
      <c r="AE1688" s="28"/>
      <c r="AF1688" s="28"/>
      <c r="AG1688" s="28"/>
      <c r="AL1688" s="194"/>
      <c r="AN1688" s="28"/>
      <c r="AO1688" s="28"/>
      <c r="AP1688" s="28"/>
      <c r="AU1688" s="194"/>
      <c r="AW1688" s="28"/>
      <c r="AX1688" s="28"/>
      <c r="AY1688" s="28"/>
      <c r="BD1688" s="194"/>
      <c r="BF1688" s="28"/>
      <c r="BG1688" s="28"/>
      <c r="BH1688" s="28"/>
      <c r="BM1688" s="194"/>
      <c r="BO1688" s="28"/>
      <c r="BP1688" s="28"/>
      <c r="BQ1688" s="28"/>
      <c r="BV1688" s="194"/>
      <c r="BX1688" s="28"/>
      <c r="BY1688" s="28"/>
      <c r="BZ1688" s="28"/>
      <c r="CE1688" s="194"/>
      <c r="CG1688" s="28"/>
      <c r="CH1688" s="28"/>
      <c r="CI1688" s="28"/>
      <c r="CN1688" s="194"/>
      <c r="CP1688" s="28"/>
      <c r="CQ1688" s="28"/>
      <c r="CR1688" s="28"/>
      <c r="CW1688" s="194"/>
      <c r="CY1688" s="28"/>
      <c r="CZ1688" s="28"/>
      <c r="DA1688" s="28"/>
      <c r="DF1688" s="194"/>
      <c r="DH1688" s="28"/>
      <c r="DI1688" s="28"/>
      <c r="DJ1688" s="28"/>
      <c r="DO1688" s="194"/>
      <c r="DQ1688" s="28"/>
      <c r="DR1688" s="28"/>
      <c r="DS1688" s="28"/>
      <c r="DX1688" s="194"/>
      <c r="DZ1688" s="28"/>
      <c r="EA1688" s="28"/>
      <c r="EB1688" s="28"/>
      <c r="EG1688" s="194"/>
      <c r="EI1688" s="28"/>
      <c r="EJ1688" s="28"/>
      <c r="EK1688" s="28"/>
      <c r="EP1688" s="194"/>
      <c r="ER1688" s="28"/>
      <c r="ES1688" s="28"/>
      <c r="ET1688" s="28"/>
      <c r="EY1688" s="194"/>
      <c r="FA1688" s="28"/>
      <c r="FB1688" s="28"/>
      <c r="FC1688" s="28"/>
      <c r="FH1688" s="194"/>
      <c r="FJ1688" s="28"/>
      <c r="FK1688" s="28"/>
      <c r="FL1688" s="28"/>
      <c r="FQ1688" s="194"/>
      <c r="FS1688" s="28"/>
      <c r="FT1688" s="28"/>
      <c r="FU1688" s="28"/>
      <c r="FZ1688" s="194"/>
      <c r="GB1688" s="28"/>
      <c r="GC1688" s="28"/>
      <c r="GD1688" s="28"/>
      <c r="GI1688" s="194"/>
      <c r="GK1688" s="28"/>
      <c r="GL1688" s="28"/>
      <c r="GM1688" s="28"/>
      <c r="GR1688" s="194"/>
      <c r="GT1688" s="28"/>
      <c r="GU1688" s="28"/>
      <c r="GV1688" s="28"/>
      <c r="HA1688" s="194"/>
      <c r="HC1688" s="28"/>
      <c r="HD1688" s="28"/>
      <c r="HE1688" s="28"/>
      <c r="HJ1688" s="28"/>
      <c r="HK1688" s="28"/>
      <c r="HL1688" s="28"/>
      <c r="HM1688" s="28"/>
      <c r="HN1688" s="28"/>
      <c r="HO1688" s="28"/>
      <c r="HP1688" s="28"/>
      <c r="HQ1688" s="28"/>
      <c r="HR1688" s="28"/>
      <c r="HS1688" s="28"/>
      <c r="HT1688" s="28"/>
      <c r="HU1688" s="28"/>
      <c r="HV1688" s="28"/>
      <c r="HW1688" s="28"/>
      <c r="HX1688" s="28"/>
      <c r="HY1688" s="28"/>
      <c r="HZ1688" s="28"/>
      <c r="IA1688" s="28"/>
      <c r="IB1688" s="28"/>
      <c r="IC1688" s="28"/>
      <c r="ID1688" s="28"/>
      <c r="IE1688" s="28"/>
      <c r="IF1688" s="28"/>
      <c r="IG1688" s="28"/>
      <c r="IH1688" s="28"/>
      <c r="II1688" s="28"/>
      <c r="IJ1688" s="28"/>
      <c r="IK1688" s="28"/>
      <c r="IL1688" s="28"/>
      <c r="IM1688" s="28"/>
      <c r="IN1688" s="28"/>
      <c r="IO1688" s="28"/>
    </row>
    <row r="1689" spans="1:249" s="50" customFormat="1" ht="18">
      <c r="A1689" s="206" t="s">
        <v>2749</v>
      </c>
      <c r="B1689" s="28"/>
      <c r="C1689" s="275"/>
      <c r="D1689" s="418" t="s">
        <v>129</v>
      </c>
      <c r="E1689" s="50">
        <f t="shared" si="30"/>
        <v>0</v>
      </c>
      <c r="F1689" s="284">
        <f t="shared" si="31"/>
        <v>0</v>
      </c>
      <c r="N1689" s="28"/>
      <c r="O1689" s="28"/>
      <c r="T1689" s="194"/>
      <c r="V1689" s="28"/>
      <c r="W1689" s="28"/>
      <c r="X1689" s="28"/>
      <c r="AC1689" s="194"/>
      <c r="AE1689" s="28"/>
      <c r="AF1689" s="28"/>
      <c r="AG1689" s="28"/>
      <c r="AL1689" s="194"/>
      <c r="AN1689" s="28"/>
      <c r="AO1689" s="28"/>
      <c r="AP1689" s="28"/>
      <c r="AU1689" s="194"/>
      <c r="AW1689" s="28"/>
      <c r="AX1689" s="28"/>
      <c r="AY1689" s="28"/>
      <c r="BD1689" s="194"/>
      <c r="BF1689" s="28"/>
      <c r="BG1689" s="28"/>
      <c r="BH1689" s="28"/>
      <c r="BM1689" s="194"/>
      <c r="BO1689" s="28"/>
      <c r="BP1689" s="28"/>
      <c r="BQ1689" s="28"/>
      <c r="BV1689" s="194"/>
      <c r="BX1689" s="28"/>
      <c r="BY1689" s="28"/>
      <c r="BZ1689" s="28"/>
      <c r="CE1689" s="194"/>
      <c r="CG1689" s="28"/>
      <c r="CH1689" s="28"/>
      <c r="CI1689" s="28"/>
      <c r="CN1689" s="194"/>
      <c r="CP1689" s="28"/>
      <c r="CQ1689" s="28"/>
      <c r="CR1689" s="28"/>
      <c r="CW1689" s="194"/>
      <c r="CY1689" s="28"/>
      <c r="CZ1689" s="28"/>
      <c r="DA1689" s="28"/>
      <c r="DF1689" s="194"/>
      <c r="DH1689" s="28"/>
      <c r="DI1689" s="28"/>
      <c r="DJ1689" s="28"/>
      <c r="DO1689" s="194"/>
      <c r="DQ1689" s="28"/>
      <c r="DR1689" s="28"/>
      <c r="DS1689" s="28"/>
      <c r="DX1689" s="194"/>
      <c r="DZ1689" s="28"/>
      <c r="EA1689" s="28"/>
      <c r="EB1689" s="28"/>
      <c r="EG1689" s="194"/>
      <c r="EI1689" s="28"/>
      <c r="EJ1689" s="28"/>
      <c r="EK1689" s="28"/>
      <c r="EP1689" s="194"/>
      <c r="ER1689" s="28"/>
      <c r="ES1689" s="28"/>
      <c r="ET1689" s="28"/>
      <c r="EY1689" s="194"/>
      <c r="FA1689" s="28"/>
      <c r="FB1689" s="28"/>
      <c r="FC1689" s="28"/>
      <c r="FH1689" s="194"/>
      <c r="FJ1689" s="28"/>
      <c r="FK1689" s="28"/>
      <c r="FL1689" s="28"/>
      <c r="FQ1689" s="194"/>
      <c r="FS1689" s="28"/>
      <c r="FT1689" s="28"/>
      <c r="FU1689" s="28"/>
      <c r="FZ1689" s="194"/>
      <c r="GB1689" s="28"/>
      <c r="GC1689" s="28"/>
      <c r="GD1689" s="28"/>
      <c r="GI1689" s="194"/>
      <c r="GK1689" s="28"/>
      <c r="GL1689" s="28"/>
      <c r="GM1689" s="28"/>
      <c r="GR1689" s="194"/>
      <c r="GT1689" s="28"/>
      <c r="GU1689" s="28"/>
      <c r="GV1689" s="28"/>
      <c r="HA1689" s="194"/>
      <c r="HC1689" s="28"/>
      <c r="HD1689" s="28"/>
      <c r="HE1689" s="28"/>
      <c r="HJ1689" s="28"/>
      <c r="HK1689" s="28"/>
      <c r="HL1689" s="28"/>
      <c r="HM1689" s="28"/>
      <c r="HN1689" s="28"/>
      <c r="HO1689" s="28"/>
      <c r="HP1689" s="28"/>
      <c r="HQ1689" s="28"/>
      <c r="HR1689" s="28"/>
      <c r="HS1689" s="28"/>
      <c r="HT1689" s="28"/>
      <c r="HU1689" s="28"/>
      <c r="HV1689" s="28"/>
      <c r="HW1689" s="28"/>
      <c r="HX1689" s="28"/>
      <c r="HY1689" s="28"/>
      <c r="HZ1689" s="28"/>
      <c r="IA1689" s="28"/>
      <c r="IB1689" s="28"/>
      <c r="IC1689" s="28"/>
      <c r="ID1689" s="28"/>
      <c r="IE1689" s="28"/>
      <c r="IF1689" s="28"/>
      <c r="IG1689" s="28"/>
      <c r="IH1689" s="28"/>
      <c r="II1689" s="28"/>
      <c r="IJ1689" s="28"/>
      <c r="IK1689" s="28"/>
      <c r="IL1689" s="28"/>
      <c r="IM1689" s="28"/>
      <c r="IN1689" s="28"/>
      <c r="IO1689" s="28"/>
    </row>
    <row r="1690" spans="1:249" s="50" customFormat="1" ht="18.75">
      <c r="A1690" s="206" t="s">
        <v>2589</v>
      </c>
      <c r="B1690" s="417"/>
      <c r="C1690" s="417"/>
      <c r="D1690" s="1" t="s">
        <v>131</v>
      </c>
      <c r="E1690" s="50">
        <f t="shared" si="30"/>
        <v>5</v>
      </c>
      <c r="F1690" s="284">
        <f t="shared" si="31"/>
        <v>6</v>
      </c>
      <c r="G1690" s="50">
        <v>6</v>
      </c>
      <c r="N1690" s="28"/>
      <c r="O1690" s="28"/>
      <c r="T1690" s="194"/>
      <c r="V1690" s="28"/>
      <c r="W1690" s="28"/>
      <c r="X1690" s="28"/>
      <c r="AC1690" s="194"/>
      <c r="AE1690" s="28"/>
      <c r="AF1690" s="28"/>
      <c r="AG1690" s="28"/>
      <c r="AL1690" s="194"/>
      <c r="AN1690" s="28"/>
      <c r="AO1690" s="28"/>
      <c r="AP1690" s="28"/>
      <c r="AU1690" s="194"/>
      <c r="AW1690" s="28"/>
      <c r="AX1690" s="28"/>
      <c r="AY1690" s="28"/>
      <c r="BD1690" s="194"/>
      <c r="BF1690" s="28"/>
      <c r="BG1690" s="28"/>
      <c r="BH1690" s="28"/>
      <c r="BM1690" s="194"/>
      <c r="BO1690" s="28"/>
      <c r="BP1690" s="28"/>
      <c r="BQ1690" s="28"/>
      <c r="BV1690" s="194"/>
      <c r="BX1690" s="28"/>
      <c r="BY1690" s="28"/>
      <c r="BZ1690" s="28"/>
      <c r="CE1690" s="194"/>
      <c r="CG1690" s="28"/>
      <c r="CH1690" s="28"/>
      <c r="CI1690" s="28"/>
      <c r="CN1690" s="194"/>
      <c r="CP1690" s="28"/>
      <c r="CQ1690" s="28"/>
      <c r="CR1690" s="28"/>
      <c r="CW1690" s="194"/>
      <c r="CY1690" s="28"/>
      <c r="CZ1690" s="28"/>
      <c r="DA1690" s="28"/>
      <c r="DF1690" s="194"/>
      <c r="DH1690" s="28"/>
      <c r="DI1690" s="28"/>
      <c r="DJ1690" s="28"/>
      <c r="DO1690" s="194"/>
      <c r="DQ1690" s="28"/>
      <c r="DR1690" s="28"/>
      <c r="DS1690" s="28"/>
      <c r="DX1690" s="194"/>
      <c r="DZ1690" s="28"/>
      <c r="EA1690" s="28"/>
      <c r="EB1690" s="28"/>
      <c r="EG1690" s="194"/>
      <c r="EI1690" s="28"/>
      <c r="EJ1690" s="28"/>
      <c r="EK1690" s="28"/>
      <c r="EP1690" s="194"/>
      <c r="ER1690" s="28"/>
      <c r="ES1690" s="28"/>
      <c r="ET1690" s="28"/>
      <c r="EY1690" s="194"/>
      <c r="FA1690" s="28"/>
      <c r="FB1690" s="28"/>
      <c r="FC1690" s="28"/>
      <c r="FH1690" s="194"/>
      <c r="FJ1690" s="28"/>
      <c r="FK1690" s="28"/>
      <c r="FL1690" s="28"/>
      <c r="FQ1690" s="194"/>
      <c r="FS1690" s="28"/>
      <c r="FT1690" s="28"/>
      <c r="FU1690" s="28"/>
      <c r="FZ1690" s="194"/>
      <c r="GB1690" s="28"/>
      <c r="GC1690" s="28"/>
      <c r="GD1690" s="28"/>
      <c r="GI1690" s="194"/>
      <c r="GK1690" s="28"/>
      <c r="GL1690" s="28"/>
      <c r="GM1690" s="28"/>
      <c r="GR1690" s="194"/>
      <c r="GT1690" s="28"/>
      <c r="GU1690" s="28"/>
      <c r="GV1690" s="28"/>
      <c r="HA1690" s="194"/>
      <c r="HC1690" s="28"/>
      <c r="HD1690" s="28"/>
      <c r="HE1690" s="28"/>
      <c r="HJ1690" s="28"/>
      <c r="HK1690" s="28"/>
      <c r="HL1690" s="28"/>
      <c r="HM1690" s="28"/>
      <c r="HN1690" s="28"/>
      <c r="HO1690" s="28"/>
      <c r="HP1690" s="28"/>
      <c r="HQ1690" s="28"/>
      <c r="HR1690" s="28"/>
      <c r="HS1690" s="28"/>
      <c r="HT1690" s="28"/>
      <c r="HU1690" s="28"/>
      <c r="HV1690" s="28"/>
      <c r="HW1690" s="28"/>
      <c r="HX1690" s="28"/>
      <c r="HY1690" s="28"/>
      <c r="HZ1690" s="28"/>
      <c r="IA1690" s="28"/>
      <c r="IB1690" s="28"/>
      <c r="IC1690" s="28"/>
      <c r="ID1690" s="28"/>
      <c r="IE1690" s="28"/>
      <c r="IF1690" s="28"/>
      <c r="IG1690" s="28"/>
      <c r="IH1690" s="28"/>
      <c r="II1690" s="28"/>
      <c r="IJ1690" s="28"/>
      <c r="IK1690" s="28"/>
      <c r="IL1690" s="28"/>
      <c r="IM1690" s="28"/>
      <c r="IN1690" s="28"/>
      <c r="IO1690" s="28"/>
    </row>
    <row r="1691" spans="1:249" s="50" customFormat="1" ht="18">
      <c r="A1691" s="330" t="s">
        <v>1449</v>
      </c>
      <c r="B1691" s="420"/>
      <c r="C1691" s="420"/>
      <c r="D1691" s="418" t="s">
        <v>135</v>
      </c>
      <c r="E1691" s="50">
        <f t="shared" si="30"/>
        <v>15</v>
      </c>
      <c r="F1691" s="284">
        <f t="shared" si="31"/>
        <v>150</v>
      </c>
      <c r="G1691" s="50">
        <v>123</v>
      </c>
      <c r="H1691" s="50">
        <v>27</v>
      </c>
      <c r="N1691" s="28"/>
      <c r="O1691" s="28"/>
      <c r="T1691" s="194"/>
      <c r="V1691" s="28"/>
      <c r="W1691" s="28"/>
      <c r="X1691" s="28"/>
      <c r="AC1691" s="194"/>
      <c r="AE1691" s="28"/>
      <c r="AF1691" s="28"/>
      <c r="AG1691" s="28"/>
      <c r="AL1691" s="194"/>
      <c r="AN1691" s="28"/>
      <c r="AO1691" s="28"/>
      <c r="AP1691" s="28"/>
      <c r="AU1691" s="194"/>
      <c r="AW1691" s="28"/>
      <c r="AX1691" s="28"/>
      <c r="AY1691" s="28"/>
      <c r="BD1691" s="194"/>
      <c r="BF1691" s="28"/>
      <c r="BG1691" s="28"/>
      <c r="BH1691" s="28"/>
      <c r="BM1691" s="194"/>
      <c r="BO1691" s="28"/>
      <c r="BP1691" s="28"/>
      <c r="BQ1691" s="28"/>
      <c r="BV1691" s="194"/>
      <c r="BX1691" s="28"/>
      <c r="BY1691" s="28"/>
      <c r="BZ1691" s="28"/>
      <c r="CE1691" s="194"/>
      <c r="CG1691" s="28"/>
      <c r="CH1691" s="28"/>
      <c r="CI1691" s="28"/>
      <c r="CN1691" s="194"/>
      <c r="CP1691" s="28"/>
      <c r="CQ1691" s="28"/>
      <c r="CR1691" s="28"/>
      <c r="CW1691" s="194"/>
      <c r="CY1691" s="28"/>
      <c r="CZ1691" s="28"/>
      <c r="DA1691" s="28"/>
      <c r="DF1691" s="194"/>
      <c r="DH1691" s="28"/>
      <c r="DI1691" s="28"/>
      <c r="DJ1691" s="28"/>
      <c r="DO1691" s="194"/>
      <c r="DQ1691" s="28"/>
      <c r="DR1691" s="28"/>
      <c r="DS1691" s="28"/>
      <c r="DX1691" s="194"/>
      <c r="DZ1691" s="28"/>
      <c r="EA1691" s="28"/>
      <c r="EB1691" s="28"/>
      <c r="EG1691" s="194"/>
      <c r="EI1691" s="28"/>
      <c r="EJ1691" s="28"/>
      <c r="EK1691" s="28"/>
      <c r="EP1691" s="194"/>
      <c r="ER1691" s="28"/>
      <c r="ES1691" s="28"/>
      <c r="ET1691" s="28"/>
      <c r="EY1691" s="194"/>
      <c r="FA1691" s="28"/>
      <c r="FB1691" s="28"/>
      <c r="FC1691" s="28"/>
      <c r="FH1691" s="194"/>
      <c r="FJ1691" s="28"/>
      <c r="FK1691" s="28"/>
      <c r="FL1691" s="28"/>
      <c r="FQ1691" s="194"/>
      <c r="FS1691" s="28"/>
      <c r="FT1691" s="28"/>
      <c r="FU1691" s="28"/>
      <c r="FZ1691" s="194"/>
      <c r="GB1691" s="28"/>
      <c r="GC1691" s="28"/>
      <c r="GD1691" s="28"/>
      <c r="GI1691" s="194"/>
      <c r="GK1691" s="28"/>
      <c r="GL1691" s="28"/>
      <c r="GM1691" s="28"/>
      <c r="GR1691" s="194"/>
      <c r="GT1691" s="28"/>
      <c r="GU1691" s="28"/>
      <c r="GV1691" s="28"/>
      <c r="HA1691" s="194"/>
      <c r="HC1691" s="28"/>
      <c r="HD1691" s="28"/>
      <c r="HE1691" s="28"/>
      <c r="HJ1691" s="28"/>
      <c r="HK1691" s="28"/>
      <c r="HL1691" s="28"/>
      <c r="HM1691" s="28"/>
      <c r="HN1691" s="28"/>
      <c r="HO1691" s="28"/>
      <c r="HP1691" s="28"/>
      <c r="HQ1691" s="28"/>
      <c r="HR1691" s="28"/>
      <c r="HS1691" s="28"/>
      <c r="HT1691" s="28"/>
      <c r="HU1691" s="28"/>
      <c r="HV1691" s="28"/>
      <c r="HW1691" s="28"/>
      <c r="HX1691" s="28"/>
      <c r="HY1691" s="28"/>
      <c r="HZ1691" s="28"/>
      <c r="IA1691" s="28"/>
      <c r="IB1691" s="28"/>
      <c r="IC1691" s="28"/>
      <c r="ID1691" s="28"/>
      <c r="IE1691" s="28"/>
      <c r="IF1691" s="28"/>
      <c r="IG1691" s="28"/>
      <c r="IH1691" s="28"/>
      <c r="II1691" s="28"/>
      <c r="IJ1691" s="28"/>
      <c r="IK1691" s="28"/>
      <c r="IL1691" s="28"/>
      <c r="IM1691" s="28"/>
      <c r="IN1691" s="28"/>
      <c r="IO1691" s="28"/>
    </row>
    <row r="1692" spans="1:249" s="50" customFormat="1" ht="18">
      <c r="A1692" s="330" t="s">
        <v>715</v>
      </c>
      <c r="B1692" s="28"/>
      <c r="C1692" s="420"/>
      <c r="D1692" s="418" t="s">
        <v>129</v>
      </c>
      <c r="E1692" s="50">
        <f t="shared" si="30"/>
        <v>0</v>
      </c>
      <c r="F1692" s="284">
        <f t="shared" si="31"/>
        <v>0</v>
      </c>
      <c r="H1692" s="456"/>
      <c r="L1692" s="28"/>
      <c r="N1692" s="28"/>
      <c r="O1692" s="28"/>
      <c r="T1692" s="194"/>
      <c r="V1692" s="28"/>
      <c r="W1692" s="28"/>
      <c r="X1692" s="28"/>
      <c r="AC1692" s="194"/>
      <c r="AE1692" s="28"/>
      <c r="AF1692" s="28"/>
      <c r="AG1692" s="28"/>
      <c r="AL1692" s="194"/>
      <c r="AN1692" s="28"/>
      <c r="AO1692" s="28"/>
      <c r="AP1692" s="28"/>
      <c r="AU1692" s="194"/>
      <c r="AW1692" s="28"/>
      <c r="AX1692" s="28"/>
      <c r="AY1692" s="28"/>
      <c r="BD1692" s="194"/>
      <c r="BF1692" s="28"/>
      <c r="BG1692" s="28"/>
      <c r="BH1692" s="28"/>
      <c r="BM1692" s="194"/>
      <c r="BO1692" s="28"/>
      <c r="BP1692" s="28"/>
      <c r="BQ1692" s="28"/>
      <c r="BV1692" s="194"/>
      <c r="BX1692" s="28"/>
      <c r="BY1692" s="28"/>
      <c r="BZ1692" s="28"/>
      <c r="CE1692" s="194"/>
      <c r="CG1692" s="28"/>
      <c r="CH1692" s="28"/>
      <c r="CI1692" s="28"/>
      <c r="CN1692" s="194"/>
      <c r="CP1692" s="28"/>
      <c r="CQ1692" s="28"/>
      <c r="CR1692" s="28"/>
      <c r="CW1692" s="194"/>
      <c r="CY1692" s="28"/>
      <c r="CZ1692" s="28"/>
      <c r="DA1692" s="28"/>
      <c r="DF1692" s="194"/>
      <c r="DH1692" s="28"/>
      <c r="DI1692" s="28"/>
      <c r="DJ1692" s="28"/>
      <c r="DO1692" s="194"/>
      <c r="DQ1692" s="28"/>
      <c r="DR1692" s="28"/>
      <c r="DS1692" s="28"/>
      <c r="DX1692" s="194"/>
      <c r="DZ1692" s="28"/>
      <c r="EA1692" s="28"/>
      <c r="EB1692" s="28"/>
      <c r="EG1692" s="194"/>
      <c r="EI1692" s="28"/>
      <c r="EJ1692" s="28"/>
      <c r="EK1692" s="28"/>
      <c r="EP1692" s="194"/>
      <c r="ER1692" s="28"/>
      <c r="ES1692" s="28"/>
      <c r="ET1692" s="28"/>
      <c r="EY1692" s="194"/>
      <c r="FA1692" s="28"/>
      <c r="FB1692" s="28"/>
      <c r="FC1692" s="28"/>
      <c r="FH1692" s="194"/>
      <c r="FJ1692" s="28"/>
      <c r="FK1692" s="28"/>
      <c r="FL1692" s="28"/>
      <c r="FQ1692" s="194"/>
      <c r="FS1692" s="28"/>
      <c r="FT1692" s="28"/>
      <c r="FU1692" s="28"/>
      <c r="FZ1692" s="194"/>
      <c r="GB1692" s="28"/>
      <c r="GC1692" s="28"/>
      <c r="GD1692" s="28"/>
      <c r="GI1692" s="194"/>
      <c r="GK1692" s="28"/>
      <c r="GL1692" s="28"/>
      <c r="GM1692" s="28"/>
      <c r="GR1692" s="194"/>
      <c r="GT1692" s="28"/>
      <c r="GU1692" s="28"/>
      <c r="GV1692" s="28"/>
      <c r="HA1692" s="194"/>
      <c r="HC1692" s="28"/>
      <c r="HD1692" s="28"/>
      <c r="HE1692" s="28"/>
      <c r="HJ1692" s="28"/>
      <c r="HK1692" s="28"/>
      <c r="HL1692" s="28"/>
      <c r="HM1692" s="28"/>
      <c r="HN1692" s="28"/>
      <c r="HO1692" s="28"/>
      <c r="HP1692" s="28"/>
      <c r="HQ1692" s="28"/>
      <c r="HR1692" s="28"/>
      <c r="HS1692" s="28"/>
      <c r="HT1692" s="28"/>
      <c r="HU1692" s="28"/>
      <c r="HV1692" s="28"/>
      <c r="HW1692" s="28"/>
      <c r="HX1692" s="28"/>
      <c r="HY1692" s="28"/>
      <c r="HZ1692" s="28"/>
      <c r="IA1692" s="28"/>
      <c r="IB1692" s="28"/>
      <c r="IC1692" s="28"/>
      <c r="ID1692" s="28"/>
      <c r="IE1692" s="28"/>
      <c r="IF1692" s="28"/>
      <c r="IG1692" s="28"/>
      <c r="IH1692" s="28"/>
      <c r="II1692" s="28"/>
      <c r="IJ1692" s="28"/>
      <c r="IK1692" s="28"/>
      <c r="IL1692" s="28"/>
      <c r="IM1692" s="28"/>
      <c r="IN1692" s="28"/>
      <c r="IO1692" s="28"/>
    </row>
    <row r="1693" spans="1:249" s="50" customFormat="1" ht="18">
      <c r="A1693" s="206" t="s">
        <v>2632</v>
      </c>
      <c r="B1693" s="28"/>
      <c r="C1693" s="275"/>
      <c r="D1693" s="418" t="s">
        <v>129</v>
      </c>
      <c r="E1693" s="50">
        <f t="shared" si="30"/>
        <v>2</v>
      </c>
      <c r="F1693" s="284">
        <f t="shared" si="31"/>
        <v>0</v>
      </c>
      <c r="N1693" s="28"/>
      <c r="O1693" s="28"/>
      <c r="T1693" s="194"/>
      <c r="V1693" s="28"/>
      <c r="W1693" s="28"/>
      <c r="X1693" s="28"/>
      <c r="AC1693" s="194"/>
      <c r="AE1693" s="28"/>
      <c r="AF1693" s="28"/>
      <c r="AG1693" s="28"/>
      <c r="AL1693" s="194"/>
      <c r="AN1693" s="28"/>
      <c r="AO1693" s="28"/>
      <c r="AP1693" s="28"/>
      <c r="AU1693" s="194"/>
      <c r="AW1693" s="28"/>
      <c r="AX1693" s="28"/>
      <c r="AY1693" s="28"/>
      <c r="BD1693" s="194"/>
      <c r="BF1693" s="28"/>
      <c r="BG1693" s="28"/>
      <c r="BH1693" s="28"/>
      <c r="BM1693" s="194"/>
      <c r="BO1693" s="28"/>
      <c r="BP1693" s="28"/>
      <c r="BQ1693" s="28"/>
      <c r="BV1693" s="194"/>
      <c r="BX1693" s="28"/>
      <c r="BY1693" s="28"/>
      <c r="BZ1693" s="28"/>
      <c r="CE1693" s="194"/>
      <c r="CG1693" s="28"/>
      <c r="CH1693" s="28"/>
      <c r="CI1693" s="28"/>
      <c r="CN1693" s="194"/>
      <c r="CP1693" s="28"/>
      <c r="CQ1693" s="28"/>
      <c r="CR1693" s="28"/>
      <c r="CW1693" s="194"/>
      <c r="CY1693" s="28"/>
      <c r="CZ1693" s="28"/>
      <c r="DA1693" s="28"/>
      <c r="DF1693" s="194"/>
      <c r="DH1693" s="28"/>
      <c r="DI1693" s="28"/>
      <c r="DJ1693" s="28"/>
      <c r="DO1693" s="194"/>
      <c r="DQ1693" s="28"/>
      <c r="DR1693" s="28"/>
      <c r="DS1693" s="28"/>
      <c r="DX1693" s="194"/>
      <c r="DZ1693" s="28"/>
      <c r="EA1693" s="28"/>
      <c r="EB1693" s="28"/>
      <c r="EG1693" s="194"/>
      <c r="EI1693" s="28"/>
      <c r="EJ1693" s="28"/>
      <c r="EK1693" s="28"/>
      <c r="EP1693" s="194"/>
      <c r="ER1693" s="28"/>
      <c r="ES1693" s="28"/>
      <c r="ET1693" s="28"/>
      <c r="EY1693" s="194"/>
      <c r="FA1693" s="28"/>
      <c r="FB1693" s="28"/>
      <c r="FC1693" s="28"/>
      <c r="FH1693" s="194"/>
      <c r="FJ1693" s="28"/>
      <c r="FK1693" s="28"/>
      <c r="FL1693" s="28"/>
      <c r="FQ1693" s="194"/>
      <c r="FS1693" s="28"/>
      <c r="FT1693" s="28"/>
      <c r="FU1693" s="28"/>
      <c r="FZ1693" s="194"/>
      <c r="GB1693" s="28"/>
      <c r="GC1693" s="28"/>
      <c r="GD1693" s="28"/>
      <c r="GI1693" s="194"/>
      <c r="GK1693" s="28"/>
      <c r="GL1693" s="28"/>
      <c r="GM1693" s="28"/>
      <c r="GR1693" s="194"/>
      <c r="GT1693" s="28"/>
      <c r="GU1693" s="28"/>
      <c r="GV1693" s="28"/>
      <c r="HA1693" s="194"/>
      <c r="HC1693" s="28"/>
      <c r="HD1693" s="28"/>
      <c r="HE1693" s="28"/>
      <c r="HJ1693" s="28"/>
      <c r="HK1693" s="28"/>
      <c r="HL1693" s="28"/>
      <c r="HM1693" s="28"/>
      <c r="HN1693" s="28"/>
      <c r="HO1693" s="28"/>
      <c r="HP1693" s="28"/>
      <c r="HQ1693" s="28"/>
      <c r="HR1693" s="28"/>
      <c r="HS1693" s="28"/>
      <c r="HT1693" s="28"/>
      <c r="HU1693" s="28"/>
      <c r="HV1693" s="28"/>
      <c r="HW1693" s="28"/>
      <c r="HX1693" s="28"/>
      <c r="HY1693" s="28"/>
      <c r="HZ1693" s="28"/>
      <c r="IA1693" s="28"/>
      <c r="IB1693" s="28"/>
      <c r="IC1693" s="28"/>
      <c r="ID1693" s="28"/>
      <c r="IE1693" s="28"/>
      <c r="IF1693" s="28"/>
      <c r="IG1693" s="28"/>
      <c r="IH1693" s="28"/>
      <c r="II1693" s="28"/>
      <c r="IJ1693" s="28"/>
      <c r="IK1693" s="28"/>
      <c r="IL1693" s="28"/>
      <c r="IM1693" s="28"/>
      <c r="IN1693" s="28"/>
      <c r="IO1693" s="28"/>
    </row>
    <row r="1694" spans="1:249" s="50" customFormat="1" ht="18.75">
      <c r="A1694" s="330" t="s">
        <v>982</v>
      </c>
      <c r="B1694" s="417"/>
      <c r="C1694" s="417"/>
      <c r="D1694" s="418" t="s">
        <v>137</v>
      </c>
      <c r="E1694" s="50">
        <f t="shared" si="30"/>
        <v>4</v>
      </c>
      <c r="F1694" s="284">
        <f t="shared" si="31"/>
        <v>79</v>
      </c>
      <c r="H1694" s="50">
        <v>56</v>
      </c>
      <c r="I1694" s="50">
        <v>20</v>
      </c>
      <c r="J1694" s="50">
        <v>3</v>
      </c>
      <c r="N1694" s="28"/>
      <c r="O1694" s="28"/>
      <c r="T1694" s="194"/>
      <c r="V1694" s="28"/>
      <c r="W1694" s="28"/>
      <c r="X1694" s="28"/>
      <c r="AC1694" s="194"/>
      <c r="AE1694" s="28"/>
      <c r="AF1694" s="28"/>
      <c r="AG1694" s="28"/>
      <c r="AL1694" s="194"/>
      <c r="AN1694" s="28"/>
      <c r="AO1694" s="28"/>
      <c r="AP1694" s="28"/>
      <c r="AU1694" s="194"/>
      <c r="AW1694" s="28"/>
      <c r="AX1694" s="28"/>
      <c r="AY1694" s="28"/>
      <c r="BD1694" s="194"/>
      <c r="BF1694" s="28"/>
      <c r="BG1694" s="28"/>
      <c r="BH1694" s="28"/>
      <c r="BM1694" s="194"/>
      <c r="BO1694" s="28"/>
      <c r="BP1694" s="28"/>
      <c r="BQ1694" s="28"/>
      <c r="BV1694" s="194"/>
      <c r="BX1694" s="28"/>
      <c r="BY1694" s="28"/>
      <c r="BZ1694" s="28"/>
      <c r="CE1694" s="194"/>
      <c r="CG1694" s="28"/>
      <c r="CH1694" s="28"/>
      <c r="CI1694" s="28"/>
      <c r="CN1694" s="194"/>
      <c r="CP1694" s="28"/>
      <c r="CQ1694" s="28"/>
      <c r="CR1694" s="28"/>
      <c r="CW1694" s="194"/>
      <c r="CY1694" s="28"/>
      <c r="CZ1694" s="28"/>
      <c r="DA1694" s="28"/>
      <c r="DF1694" s="194"/>
      <c r="DH1694" s="28"/>
      <c r="DI1694" s="28"/>
      <c r="DJ1694" s="28"/>
      <c r="DO1694" s="194"/>
      <c r="DQ1694" s="28"/>
      <c r="DR1694" s="28"/>
      <c r="DS1694" s="28"/>
      <c r="DX1694" s="194"/>
      <c r="DZ1694" s="28"/>
      <c r="EA1694" s="28"/>
      <c r="EB1694" s="28"/>
      <c r="EG1694" s="194"/>
      <c r="EI1694" s="28"/>
      <c r="EJ1694" s="28"/>
      <c r="EK1694" s="28"/>
      <c r="EP1694" s="194"/>
      <c r="ER1694" s="28"/>
      <c r="ES1694" s="28"/>
      <c r="ET1694" s="28"/>
      <c r="EY1694" s="194"/>
      <c r="FA1694" s="28"/>
      <c r="FB1694" s="28"/>
      <c r="FC1694" s="28"/>
      <c r="FH1694" s="194"/>
      <c r="FJ1694" s="28"/>
      <c r="FK1694" s="28"/>
      <c r="FL1694" s="28"/>
      <c r="FQ1694" s="194"/>
      <c r="FS1694" s="28"/>
      <c r="FT1694" s="28"/>
      <c r="FU1694" s="28"/>
      <c r="FZ1694" s="194"/>
      <c r="GB1694" s="28"/>
      <c r="GC1694" s="28"/>
      <c r="GD1694" s="28"/>
      <c r="GI1694" s="194"/>
      <c r="GK1694" s="28"/>
      <c r="GL1694" s="28"/>
      <c r="GM1694" s="28"/>
      <c r="GR1694" s="194"/>
      <c r="GT1694" s="28"/>
      <c r="GU1694" s="28"/>
      <c r="GV1694" s="28"/>
      <c r="HA1694" s="194"/>
      <c r="HC1694" s="28"/>
      <c r="HD1694" s="28"/>
      <c r="HE1694" s="28"/>
      <c r="HJ1694" s="28"/>
      <c r="HK1694" s="28"/>
      <c r="HL1694" s="28"/>
      <c r="HM1694" s="28"/>
      <c r="HN1694" s="28"/>
      <c r="HO1694" s="28"/>
      <c r="HP1694" s="28"/>
      <c r="HQ1694" s="28"/>
      <c r="HR1694" s="28"/>
      <c r="HS1694" s="28"/>
      <c r="HT1694" s="28"/>
      <c r="HU1694" s="28"/>
      <c r="HV1694" s="28"/>
      <c r="HW1694" s="28"/>
      <c r="HX1694" s="28"/>
      <c r="HY1694" s="28"/>
      <c r="HZ1694" s="28"/>
      <c r="IA1694" s="28"/>
      <c r="IB1694" s="28"/>
      <c r="IC1694" s="28"/>
      <c r="ID1694" s="28"/>
      <c r="IE1694" s="28"/>
      <c r="IF1694" s="28"/>
      <c r="IG1694" s="28"/>
      <c r="IH1694" s="28"/>
      <c r="II1694" s="28"/>
      <c r="IJ1694" s="28"/>
      <c r="IK1694" s="28"/>
      <c r="IL1694" s="28"/>
      <c r="IM1694" s="28"/>
      <c r="IN1694" s="28"/>
      <c r="IO1694" s="28"/>
    </row>
    <row r="1695" spans="1:249" s="50" customFormat="1" ht="18">
      <c r="A1695" s="330" t="s">
        <v>1786</v>
      </c>
      <c r="B1695" s="279"/>
      <c r="C1695"/>
      <c r="D1695" s="418" t="s">
        <v>134</v>
      </c>
      <c r="E1695" s="50">
        <f t="shared" si="30"/>
        <v>0</v>
      </c>
      <c r="F1695" s="284">
        <f t="shared" si="31"/>
        <v>202</v>
      </c>
      <c r="H1695" s="50">
        <v>62</v>
      </c>
      <c r="I1695" s="50">
        <v>84</v>
      </c>
      <c r="J1695" s="50">
        <v>56</v>
      </c>
      <c r="N1695" s="28"/>
      <c r="O1695" s="28"/>
      <c r="T1695" s="194"/>
      <c r="V1695" s="28"/>
      <c r="W1695" s="28"/>
      <c r="X1695" s="28"/>
      <c r="AC1695" s="194"/>
      <c r="AE1695" s="28"/>
      <c r="AF1695" s="28"/>
      <c r="AG1695" s="28"/>
      <c r="AL1695" s="194"/>
      <c r="AN1695" s="28"/>
      <c r="AO1695" s="28"/>
      <c r="AP1695" s="28"/>
      <c r="AU1695" s="194"/>
      <c r="AW1695" s="28"/>
      <c r="AX1695" s="28"/>
      <c r="AY1695" s="28"/>
      <c r="BD1695" s="194"/>
      <c r="BF1695" s="28"/>
      <c r="BG1695" s="28"/>
      <c r="BH1695" s="28"/>
      <c r="BM1695" s="194"/>
      <c r="BO1695" s="28"/>
      <c r="BP1695" s="28"/>
      <c r="BQ1695" s="28"/>
      <c r="BV1695" s="194"/>
      <c r="BX1695" s="28"/>
      <c r="BY1695" s="28"/>
      <c r="BZ1695" s="28"/>
      <c r="CE1695" s="194"/>
      <c r="CG1695" s="28"/>
      <c r="CH1695" s="28"/>
      <c r="CI1695" s="28"/>
      <c r="CN1695" s="194"/>
      <c r="CP1695" s="28"/>
      <c r="CQ1695" s="28"/>
      <c r="CR1695" s="28"/>
      <c r="CW1695" s="194"/>
      <c r="CY1695" s="28"/>
      <c r="CZ1695" s="28"/>
      <c r="DA1695" s="28"/>
      <c r="DF1695" s="194"/>
      <c r="DH1695" s="28"/>
      <c r="DI1695" s="28"/>
      <c r="DJ1695" s="28"/>
      <c r="DO1695" s="194"/>
      <c r="DQ1695" s="28"/>
      <c r="DR1695" s="28"/>
      <c r="DS1695" s="28"/>
      <c r="DX1695" s="194"/>
      <c r="DZ1695" s="28"/>
      <c r="EA1695" s="28"/>
      <c r="EB1695" s="28"/>
      <c r="EG1695" s="194"/>
      <c r="EI1695" s="28"/>
      <c r="EJ1695" s="28"/>
      <c r="EK1695" s="28"/>
      <c r="EP1695" s="194"/>
      <c r="ER1695" s="28"/>
      <c r="ES1695" s="28"/>
      <c r="ET1695" s="28"/>
      <c r="EY1695" s="194"/>
      <c r="FA1695" s="28"/>
      <c r="FB1695" s="28"/>
      <c r="FC1695" s="28"/>
      <c r="FH1695" s="194"/>
      <c r="FJ1695" s="28"/>
      <c r="FK1695" s="28"/>
      <c r="FL1695" s="28"/>
      <c r="FQ1695" s="194"/>
      <c r="FS1695" s="28"/>
      <c r="FT1695" s="28"/>
      <c r="FU1695" s="28"/>
      <c r="FZ1695" s="194"/>
      <c r="GB1695" s="28"/>
      <c r="GC1695" s="28"/>
      <c r="GD1695" s="28"/>
      <c r="GI1695" s="194"/>
      <c r="GK1695" s="28"/>
      <c r="GL1695" s="28"/>
      <c r="GM1695" s="28"/>
      <c r="GR1695" s="194"/>
      <c r="GT1695" s="28"/>
      <c r="GU1695" s="28"/>
      <c r="GV1695" s="28"/>
      <c r="HA1695" s="194"/>
      <c r="HC1695" s="28"/>
      <c r="HD1695" s="28"/>
      <c r="HE1695" s="28"/>
      <c r="HJ1695" s="28"/>
      <c r="HK1695" s="28"/>
      <c r="HL1695" s="28"/>
      <c r="HM1695" s="28"/>
      <c r="HN1695" s="28"/>
      <c r="HO1695" s="28"/>
      <c r="HP1695" s="28"/>
      <c r="HQ1695" s="28"/>
      <c r="HR1695" s="28"/>
      <c r="HS1695" s="28"/>
      <c r="HT1695" s="28"/>
      <c r="HU1695" s="28"/>
      <c r="HV1695" s="28"/>
      <c r="HW1695" s="28"/>
      <c r="HX1695" s="28"/>
      <c r="HY1695" s="28"/>
      <c r="HZ1695" s="28"/>
      <c r="IA1695" s="28"/>
      <c r="IB1695" s="28"/>
      <c r="IC1695" s="28"/>
      <c r="ID1695" s="28"/>
      <c r="IE1695" s="28"/>
      <c r="IF1695" s="28"/>
      <c r="IG1695" s="28"/>
      <c r="IH1695" s="28"/>
      <c r="II1695" s="28"/>
      <c r="IJ1695" s="28"/>
      <c r="IK1695" s="28"/>
      <c r="IL1695" s="28"/>
      <c r="IM1695" s="28"/>
      <c r="IN1695" s="28"/>
      <c r="IO1695" s="28"/>
    </row>
    <row r="1696" spans="1:249" s="50" customFormat="1" ht="18">
      <c r="A1696" s="330" t="s">
        <v>2077</v>
      </c>
      <c r="B1696" s="28"/>
      <c r="C1696" s="420"/>
      <c r="D1696" s="418" t="s">
        <v>129</v>
      </c>
      <c r="E1696" s="50">
        <f t="shared" si="30"/>
        <v>2</v>
      </c>
      <c r="F1696" s="284">
        <f t="shared" si="31"/>
        <v>21</v>
      </c>
      <c r="G1696" s="50">
        <v>2</v>
      </c>
      <c r="I1696" s="50">
        <v>19</v>
      </c>
      <c r="N1696" s="28"/>
      <c r="O1696" s="28"/>
      <c r="T1696" s="194"/>
      <c r="V1696" s="28"/>
      <c r="W1696" s="28"/>
      <c r="X1696" s="28"/>
      <c r="AC1696" s="194"/>
      <c r="AE1696" s="28"/>
      <c r="AF1696" s="28"/>
      <c r="AG1696" s="28"/>
      <c r="AL1696" s="194"/>
      <c r="AN1696" s="28"/>
      <c r="AO1696" s="28"/>
      <c r="AP1696" s="28"/>
      <c r="AU1696" s="194"/>
      <c r="AW1696" s="28"/>
      <c r="AX1696" s="28"/>
      <c r="AY1696" s="28"/>
      <c r="BD1696" s="194"/>
      <c r="BF1696" s="28"/>
      <c r="BG1696" s="28"/>
      <c r="BH1696" s="28"/>
      <c r="BM1696" s="194"/>
      <c r="BO1696" s="28"/>
      <c r="BP1696" s="28"/>
      <c r="BQ1696" s="28"/>
      <c r="BV1696" s="194"/>
      <c r="BX1696" s="28"/>
      <c r="BY1696" s="28"/>
      <c r="BZ1696" s="28"/>
      <c r="CE1696" s="194"/>
      <c r="CG1696" s="28"/>
      <c r="CH1696" s="28"/>
      <c r="CI1696" s="28"/>
      <c r="CN1696" s="194"/>
      <c r="CP1696" s="28"/>
      <c r="CQ1696" s="28"/>
      <c r="CR1696" s="28"/>
      <c r="CW1696" s="194"/>
      <c r="CY1696" s="28"/>
      <c r="CZ1696" s="28"/>
      <c r="DA1696" s="28"/>
      <c r="DF1696" s="194"/>
      <c r="DH1696" s="28"/>
      <c r="DI1696" s="28"/>
      <c r="DJ1696" s="28"/>
      <c r="DO1696" s="194"/>
      <c r="DQ1696" s="28"/>
      <c r="DR1696" s="28"/>
      <c r="DS1696" s="28"/>
      <c r="DX1696" s="194"/>
      <c r="DZ1696" s="28"/>
      <c r="EA1696" s="28"/>
      <c r="EB1696" s="28"/>
      <c r="EG1696" s="194"/>
      <c r="EI1696" s="28"/>
      <c r="EJ1696" s="28"/>
      <c r="EK1696" s="28"/>
      <c r="EP1696" s="194"/>
      <c r="ER1696" s="28"/>
      <c r="ES1696" s="28"/>
      <c r="ET1696" s="28"/>
      <c r="EY1696" s="194"/>
      <c r="FA1696" s="28"/>
      <c r="FB1696" s="28"/>
      <c r="FC1696" s="28"/>
      <c r="FH1696" s="194"/>
      <c r="FJ1696" s="28"/>
      <c r="FK1696" s="28"/>
      <c r="FL1696" s="28"/>
      <c r="FQ1696" s="194"/>
      <c r="FS1696" s="28"/>
      <c r="FT1696" s="28"/>
      <c r="FU1696" s="28"/>
      <c r="FZ1696" s="194"/>
      <c r="GB1696" s="28"/>
      <c r="GC1696" s="28"/>
      <c r="GD1696" s="28"/>
      <c r="GI1696" s="194"/>
      <c r="GK1696" s="28"/>
      <c r="GL1696" s="28"/>
      <c r="GM1696" s="28"/>
      <c r="GR1696" s="194"/>
      <c r="GT1696" s="28"/>
      <c r="GU1696" s="28"/>
      <c r="GV1696" s="28"/>
      <c r="HA1696" s="194"/>
      <c r="HC1696" s="28"/>
      <c r="HD1696" s="28"/>
      <c r="HE1696" s="28"/>
      <c r="HJ1696" s="28"/>
      <c r="HK1696" s="28"/>
      <c r="HL1696" s="28"/>
      <c r="HM1696" s="28"/>
      <c r="HN1696" s="28"/>
      <c r="HO1696" s="28"/>
      <c r="HP1696" s="28"/>
      <c r="HQ1696" s="28"/>
      <c r="HR1696" s="28"/>
      <c r="HS1696" s="28"/>
      <c r="HT1696" s="28"/>
      <c r="HU1696" s="28"/>
      <c r="HV1696" s="28"/>
      <c r="HW1696" s="28"/>
      <c r="HX1696" s="28"/>
      <c r="HY1696" s="28"/>
      <c r="HZ1696" s="28"/>
      <c r="IA1696" s="28"/>
      <c r="IB1696" s="28"/>
      <c r="IC1696" s="28"/>
      <c r="ID1696" s="28"/>
      <c r="IE1696" s="28"/>
      <c r="IF1696" s="28"/>
      <c r="IG1696" s="28"/>
      <c r="IH1696" s="28"/>
      <c r="II1696" s="28"/>
      <c r="IJ1696" s="28"/>
      <c r="IK1696" s="28"/>
      <c r="IL1696" s="28"/>
      <c r="IM1696" s="28"/>
      <c r="IN1696" s="28"/>
      <c r="IO1696" s="28"/>
    </row>
    <row r="1697" spans="1:249" s="50" customFormat="1" ht="18">
      <c r="A1697" s="330" t="s">
        <v>667</v>
      </c>
      <c r="B1697" s="28"/>
      <c r="C1697" s="275"/>
      <c r="D1697" s="418" t="s">
        <v>129</v>
      </c>
      <c r="E1697" s="50">
        <f t="shared" si="30"/>
        <v>0</v>
      </c>
      <c r="F1697" s="284">
        <f t="shared" si="31"/>
        <v>0</v>
      </c>
      <c r="L1697" s="28"/>
      <c r="N1697" s="28"/>
      <c r="O1697" s="28"/>
      <c r="T1697" s="194"/>
      <c r="V1697" s="28"/>
      <c r="W1697" s="28"/>
      <c r="X1697" s="28"/>
      <c r="AC1697" s="194"/>
      <c r="AE1697" s="28"/>
      <c r="AF1697" s="28"/>
      <c r="AG1697" s="28"/>
      <c r="AL1697" s="194"/>
      <c r="AN1697" s="28"/>
      <c r="AO1697" s="28"/>
      <c r="AP1697" s="28"/>
      <c r="AU1697" s="194"/>
      <c r="AW1697" s="28"/>
      <c r="AX1697" s="28"/>
      <c r="AY1697" s="28"/>
      <c r="BD1697" s="194"/>
      <c r="BF1697" s="28"/>
      <c r="BG1697" s="28"/>
      <c r="BH1697" s="28"/>
      <c r="BM1697" s="194"/>
      <c r="BO1697" s="28"/>
      <c r="BP1697" s="28"/>
      <c r="BQ1697" s="28"/>
      <c r="BV1697" s="194"/>
      <c r="BX1697" s="28"/>
      <c r="BY1697" s="28"/>
      <c r="BZ1697" s="28"/>
      <c r="CE1697" s="194"/>
      <c r="CG1697" s="28"/>
      <c r="CH1697" s="28"/>
      <c r="CI1697" s="28"/>
      <c r="CN1697" s="194"/>
      <c r="CP1697" s="28"/>
      <c r="CQ1697" s="28"/>
      <c r="CR1697" s="28"/>
      <c r="CW1697" s="194"/>
      <c r="CY1697" s="28"/>
      <c r="CZ1697" s="28"/>
      <c r="DA1697" s="28"/>
      <c r="DF1697" s="194"/>
      <c r="DH1697" s="28"/>
      <c r="DI1697" s="28"/>
      <c r="DJ1697" s="28"/>
      <c r="DO1697" s="194"/>
      <c r="DQ1697" s="28"/>
      <c r="DR1697" s="28"/>
      <c r="DS1697" s="28"/>
      <c r="DX1697" s="194"/>
      <c r="DZ1697" s="28"/>
      <c r="EA1697" s="28"/>
      <c r="EB1697" s="28"/>
      <c r="EG1697" s="194"/>
      <c r="EI1697" s="28"/>
      <c r="EJ1697" s="28"/>
      <c r="EK1697" s="28"/>
      <c r="EP1697" s="194"/>
      <c r="ER1697" s="28"/>
      <c r="ES1697" s="28"/>
      <c r="ET1697" s="28"/>
      <c r="EY1697" s="194"/>
      <c r="FA1697" s="28"/>
      <c r="FB1697" s="28"/>
      <c r="FC1697" s="28"/>
      <c r="FH1697" s="194"/>
      <c r="FJ1697" s="28"/>
      <c r="FK1697" s="28"/>
      <c r="FL1697" s="28"/>
      <c r="FQ1697" s="194"/>
      <c r="FS1697" s="28"/>
      <c r="FT1697" s="28"/>
      <c r="FU1697" s="28"/>
      <c r="FZ1697" s="194"/>
      <c r="GB1697" s="28"/>
      <c r="GC1697" s="28"/>
      <c r="GD1697" s="28"/>
      <c r="GI1697" s="194"/>
      <c r="GK1697" s="28"/>
      <c r="GL1697" s="28"/>
      <c r="GM1697" s="28"/>
      <c r="GR1697" s="194"/>
      <c r="GT1697" s="28"/>
      <c r="GU1697" s="28"/>
      <c r="GV1697" s="28"/>
      <c r="HA1697" s="194"/>
      <c r="HC1697" s="28"/>
      <c r="HD1697" s="28"/>
      <c r="HE1697" s="28"/>
      <c r="HJ1697" s="28"/>
      <c r="HK1697" s="28"/>
      <c r="HL1697" s="28"/>
      <c r="HM1697" s="28"/>
      <c r="HN1697" s="28"/>
      <c r="HO1697" s="28"/>
      <c r="HP1697" s="28"/>
      <c r="HQ1697" s="28"/>
      <c r="HR1697" s="28"/>
      <c r="HS1697" s="28"/>
      <c r="HT1697" s="28"/>
      <c r="HU1697" s="28"/>
      <c r="HV1697" s="28"/>
      <c r="HW1697" s="28"/>
      <c r="HX1697" s="28"/>
      <c r="HY1697" s="28"/>
      <c r="HZ1697" s="28"/>
      <c r="IA1697" s="28"/>
      <c r="IB1697" s="28"/>
      <c r="IC1697" s="28"/>
      <c r="ID1697" s="28"/>
      <c r="IE1697" s="28"/>
      <c r="IF1697" s="28"/>
      <c r="IG1697" s="28"/>
      <c r="IH1697" s="28"/>
      <c r="II1697" s="28"/>
      <c r="IJ1697" s="28"/>
      <c r="IK1697" s="28"/>
      <c r="IL1697" s="28"/>
      <c r="IM1697" s="28"/>
      <c r="IN1697" s="28"/>
      <c r="IO1697" s="28"/>
    </row>
    <row r="1698" spans="1:249" s="50" customFormat="1" ht="18">
      <c r="A1698" s="330" t="s">
        <v>955</v>
      </c>
      <c r="B1698" s="420"/>
      <c r="C1698" s="420"/>
      <c r="D1698" s="418" t="s">
        <v>132</v>
      </c>
      <c r="E1698" s="50">
        <f t="shared" si="30"/>
        <v>1</v>
      </c>
      <c r="F1698" s="284">
        <f t="shared" si="31"/>
        <v>0</v>
      </c>
      <c r="N1698" s="28"/>
      <c r="O1698" s="28"/>
      <c r="T1698" s="194"/>
      <c r="V1698" s="28"/>
      <c r="W1698" s="28"/>
      <c r="X1698" s="28"/>
      <c r="AC1698" s="194"/>
      <c r="AE1698" s="28"/>
      <c r="AF1698" s="28"/>
      <c r="AG1698" s="28"/>
      <c r="AL1698" s="194"/>
      <c r="AN1698" s="28"/>
      <c r="AO1698" s="28"/>
      <c r="AP1698" s="28"/>
      <c r="AU1698" s="194"/>
      <c r="AW1698" s="28"/>
      <c r="AX1698" s="28"/>
      <c r="AY1698" s="28"/>
      <c r="BD1698" s="194"/>
      <c r="BF1698" s="28"/>
      <c r="BG1698" s="28"/>
      <c r="BH1698" s="28"/>
      <c r="BM1698" s="194"/>
      <c r="BO1698" s="28"/>
      <c r="BP1698" s="28"/>
      <c r="BQ1698" s="28"/>
      <c r="BV1698" s="194"/>
      <c r="BX1698" s="28"/>
      <c r="BY1698" s="28"/>
      <c r="BZ1698" s="28"/>
      <c r="CE1698" s="194"/>
      <c r="CG1698" s="28"/>
      <c r="CH1698" s="28"/>
      <c r="CI1698" s="28"/>
      <c r="CN1698" s="194"/>
      <c r="CP1698" s="28"/>
      <c r="CQ1698" s="28"/>
      <c r="CR1698" s="28"/>
      <c r="CW1698" s="194"/>
      <c r="CY1698" s="28"/>
      <c r="CZ1698" s="28"/>
      <c r="DA1698" s="28"/>
      <c r="DF1698" s="194"/>
      <c r="DH1698" s="28"/>
      <c r="DI1698" s="28"/>
      <c r="DJ1698" s="28"/>
      <c r="DO1698" s="194"/>
      <c r="DQ1698" s="28"/>
      <c r="DR1698" s="28"/>
      <c r="DS1698" s="28"/>
      <c r="DX1698" s="194"/>
      <c r="DZ1698" s="28"/>
      <c r="EA1698" s="28"/>
      <c r="EB1698" s="28"/>
      <c r="EG1698" s="194"/>
      <c r="EI1698" s="28"/>
      <c r="EJ1698" s="28"/>
      <c r="EK1698" s="28"/>
      <c r="EP1698" s="194"/>
      <c r="ER1698" s="28"/>
      <c r="ES1698" s="28"/>
      <c r="ET1698" s="28"/>
      <c r="EY1698" s="194"/>
      <c r="FA1698" s="28"/>
      <c r="FB1698" s="28"/>
      <c r="FC1698" s="28"/>
      <c r="FH1698" s="194"/>
      <c r="FJ1698" s="28"/>
      <c r="FK1698" s="28"/>
      <c r="FL1698" s="28"/>
      <c r="FQ1698" s="194"/>
      <c r="FS1698" s="28"/>
      <c r="FT1698" s="28"/>
      <c r="FU1698" s="28"/>
      <c r="FZ1698" s="194"/>
      <c r="GB1698" s="28"/>
      <c r="GC1698" s="28"/>
      <c r="GD1698" s="28"/>
      <c r="GI1698" s="194"/>
      <c r="GK1698" s="28"/>
      <c r="GL1698" s="28"/>
      <c r="GM1698" s="28"/>
      <c r="GR1698" s="194"/>
      <c r="GT1698" s="28"/>
      <c r="GU1698" s="28"/>
      <c r="GV1698" s="28"/>
      <c r="HA1698" s="194"/>
      <c r="HC1698" s="28"/>
      <c r="HD1698" s="28"/>
      <c r="HE1698" s="28"/>
      <c r="HJ1698" s="28"/>
      <c r="HK1698" s="28"/>
      <c r="HL1698" s="28"/>
      <c r="HM1698" s="28"/>
      <c r="HN1698" s="28"/>
      <c r="HO1698" s="28"/>
      <c r="HP1698" s="28"/>
      <c r="HQ1698" s="28"/>
      <c r="HR1698" s="28"/>
      <c r="HS1698" s="28"/>
      <c r="HT1698" s="28"/>
      <c r="HU1698" s="28"/>
      <c r="HV1698" s="28"/>
      <c r="HW1698" s="28"/>
      <c r="HX1698" s="28"/>
      <c r="HY1698" s="28"/>
      <c r="HZ1698" s="28"/>
      <c r="IA1698" s="28"/>
      <c r="IB1698" s="28"/>
      <c r="IC1698" s="28"/>
      <c r="ID1698" s="28"/>
      <c r="IE1698" s="28"/>
      <c r="IF1698" s="28"/>
      <c r="IG1698" s="28"/>
      <c r="IH1698" s="28"/>
      <c r="II1698" s="28"/>
      <c r="IJ1698" s="28"/>
      <c r="IK1698" s="28"/>
      <c r="IL1698" s="28"/>
      <c r="IM1698" s="28"/>
      <c r="IN1698" s="28"/>
      <c r="IO1698" s="28"/>
    </row>
    <row r="1699" spans="1:249" s="50" customFormat="1" ht="18">
      <c r="A1699" s="206" t="s">
        <v>2817</v>
      </c>
      <c r="B1699" s="28"/>
      <c r="C1699" s="275"/>
      <c r="D1699" s="418" t="s">
        <v>129</v>
      </c>
      <c r="E1699" s="50">
        <f t="shared" si="30"/>
        <v>0</v>
      </c>
      <c r="F1699" s="284">
        <f t="shared" si="31"/>
        <v>0</v>
      </c>
      <c r="N1699" s="28"/>
      <c r="O1699" s="28"/>
      <c r="T1699" s="194"/>
      <c r="V1699" s="28"/>
      <c r="W1699" s="28"/>
      <c r="X1699" s="28"/>
      <c r="AC1699" s="194"/>
      <c r="AE1699" s="28"/>
      <c r="AF1699" s="28"/>
      <c r="AG1699" s="28"/>
      <c r="AL1699" s="194"/>
      <c r="AN1699" s="28"/>
      <c r="AO1699" s="28"/>
      <c r="AP1699" s="28"/>
      <c r="AU1699" s="194"/>
      <c r="AW1699" s="28"/>
      <c r="AX1699" s="28"/>
      <c r="AY1699" s="28"/>
      <c r="BD1699" s="194"/>
      <c r="BF1699" s="28"/>
      <c r="BG1699" s="28"/>
      <c r="BH1699" s="28"/>
      <c r="BM1699" s="194"/>
      <c r="BO1699" s="28"/>
      <c r="BP1699" s="28"/>
      <c r="BQ1699" s="28"/>
      <c r="BV1699" s="194"/>
      <c r="BX1699" s="28"/>
      <c r="BY1699" s="28"/>
      <c r="BZ1699" s="28"/>
      <c r="CE1699" s="194"/>
      <c r="CG1699" s="28"/>
      <c r="CH1699" s="28"/>
      <c r="CI1699" s="28"/>
      <c r="CN1699" s="194"/>
      <c r="CP1699" s="28"/>
      <c r="CQ1699" s="28"/>
      <c r="CR1699" s="28"/>
      <c r="CW1699" s="194"/>
      <c r="CY1699" s="28"/>
      <c r="CZ1699" s="28"/>
      <c r="DA1699" s="28"/>
      <c r="DF1699" s="194"/>
      <c r="DH1699" s="28"/>
      <c r="DI1699" s="28"/>
      <c r="DJ1699" s="28"/>
      <c r="DO1699" s="194"/>
      <c r="DQ1699" s="28"/>
      <c r="DR1699" s="28"/>
      <c r="DS1699" s="28"/>
      <c r="DX1699" s="194"/>
      <c r="DZ1699" s="28"/>
      <c r="EA1699" s="28"/>
      <c r="EB1699" s="28"/>
      <c r="EG1699" s="194"/>
      <c r="EI1699" s="28"/>
      <c r="EJ1699" s="28"/>
      <c r="EK1699" s="28"/>
      <c r="EP1699" s="194"/>
      <c r="ER1699" s="28"/>
      <c r="ES1699" s="28"/>
      <c r="ET1699" s="28"/>
      <c r="EY1699" s="194"/>
      <c r="FA1699" s="28"/>
      <c r="FB1699" s="28"/>
      <c r="FC1699" s="28"/>
      <c r="FH1699" s="194"/>
      <c r="FJ1699" s="28"/>
      <c r="FK1699" s="28"/>
      <c r="FL1699" s="28"/>
      <c r="FQ1699" s="194"/>
      <c r="FS1699" s="28"/>
      <c r="FT1699" s="28"/>
      <c r="FU1699" s="28"/>
      <c r="FZ1699" s="194"/>
      <c r="GB1699" s="28"/>
      <c r="GC1699" s="28"/>
      <c r="GD1699" s="28"/>
      <c r="GI1699" s="194"/>
      <c r="GK1699" s="28"/>
      <c r="GL1699" s="28"/>
      <c r="GM1699" s="28"/>
      <c r="GR1699" s="194"/>
      <c r="GT1699" s="28"/>
      <c r="GU1699" s="28"/>
      <c r="GV1699" s="28"/>
      <c r="HA1699" s="194"/>
      <c r="HC1699" s="28"/>
      <c r="HD1699" s="28"/>
      <c r="HE1699" s="28"/>
      <c r="HJ1699" s="28"/>
      <c r="HK1699" s="28"/>
      <c r="HL1699" s="28"/>
      <c r="HM1699" s="28"/>
      <c r="HN1699" s="28"/>
      <c r="HO1699" s="28"/>
      <c r="HP1699" s="28"/>
      <c r="HQ1699" s="28"/>
      <c r="HR1699" s="28"/>
      <c r="HS1699" s="28"/>
      <c r="HT1699" s="28"/>
      <c r="HU1699" s="28"/>
      <c r="HV1699" s="28"/>
      <c r="HW1699" s="28"/>
      <c r="HX1699" s="28"/>
      <c r="HY1699" s="28"/>
      <c r="HZ1699" s="28"/>
      <c r="IA1699" s="28"/>
      <c r="IB1699" s="28"/>
      <c r="IC1699" s="28"/>
      <c r="ID1699" s="28"/>
      <c r="IE1699" s="28"/>
      <c r="IF1699" s="28"/>
      <c r="IG1699" s="28"/>
      <c r="IH1699" s="28"/>
      <c r="II1699" s="28"/>
      <c r="IJ1699" s="28"/>
      <c r="IK1699" s="28"/>
      <c r="IL1699" s="28"/>
      <c r="IM1699" s="28"/>
      <c r="IN1699" s="28"/>
      <c r="IO1699" s="28"/>
    </row>
    <row r="1700" spans="1:249" s="50" customFormat="1" ht="18">
      <c r="A1700" s="206" t="s">
        <v>2287</v>
      </c>
      <c r="B1700" s="28"/>
      <c r="C1700" s="275"/>
      <c r="D1700" s="418" t="s">
        <v>129</v>
      </c>
      <c r="E1700" s="50">
        <f t="shared" si="30"/>
        <v>1</v>
      </c>
      <c r="F1700" s="284">
        <f t="shared" si="31"/>
        <v>63</v>
      </c>
      <c r="H1700" s="456">
        <v>51</v>
      </c>
      <c r="I1700" s="50">
        <v>5</v>
      </c>
      <c r="J1700" s="50">
        <v>7</v>
      </c>
      <c r="N1700" s="28"/>
      <c r="O1700" s="28"/>
      <c r="T1700" s="194"/>
      <c r="V1700" s="28"/>
      <c r="W1700" s="28"/>
      <c r="X1700" s="28"/>
      <c r="AC1700" s="194"/>
      <c r="AE1700" s="28"/>
      <c r="AF1700" s="28"/>
      <c r="AG1700" s="28"/>
      <c r="AL1700" s="194"/>
      <c r="AN1700" s="28"/>
      <c r="AO1700" s="28"/>
      <c r="AP1700" s="28"/>
      <c r="AU1700" s="194"/>
      <c r="AW1700" s="28"/>
      <c r="AX1700" s="28"/>
      <c r="AY1700" s="28"/>
      <c r="BD1700" s="194"/>
      <c r="BF1700" s="28"/>
      <c r="BG1700" s="28"/>
      <c r="BH1700" s="28"/>
      <c r="BM1700" s="194"/>
      <c r="BO1700" s="28"/>
      <c r="BP1700" s="28"/>
      <c r="BQ1700" s="28"/>
      <c r="BV1700" s="194"/>
      <c r="BX1700" s="28"/>
      <c r="BY1700" s="28"/>
      <c r="BZ1700" s="28"/>
      <c r="CE1700" s="194"/>
      <c r="CG1700" s="28"/>
      <c r="CH1700" s="28"/>
      <c r="CI1700" s="28"/>
      <c r="CN1700" s="194"/>
      <c r="CP1700" s="28"/>
      <c r="CQ1700" s="28"/>
      <c r="CR1700" s="28"/>
      <c r="CW1700" s="194"/>
      <c r="CY1700" s="28"/>
      <c r="CZ1700" s="28"/>
      <c r="DA1700" s="28"/>
      <c r="DF1700" s="194"/>
      <c r="DH1700" s="28"/>
      <c r="DI1700" s="28"/>
      <c r="DJ1700" s="28"/>
      <c r="DO1700" s="194"/>
      <c r="DQ1700" s="28"/>
      <c r="DR1700" s="28"/>
      <c r="DS1700" s="28"/>
      <c r="DX1700" s="194"/>
      <c r="DZ1700" s="28"/>
      <c r="EA1700" s="28"/>
      <c r="EB1700" s="28"/>
      <c r="EG1700" s="194"/>
      <c r="EI1700" s="28"/>
      <c r="EJ1700" s="28"/>
      <c r="EK1700" s="28"/>
      <c r="EP1700" s="194"/>
      <c r="ER1700" s="28"/>
      <c r="ES1700" s="28"/>
      <c r="ET1700" s="28"/>
      <c r="EY1700" s="194"/>
      <c r="FA1700" s="28"/>
      <c r="FB1700" s="28"/>
      <c r="FC1700" s="28"/>
      <c r="FH1700" s="194"/>
      <c r="FJ1700" s="28"/>
      <c r="FK1700" s="28"/>
      <c r="FL1700" s="28"/>
      <c r="FQ1700" s="194"/>
      <c r="FS1700" s="28"/>
      <c r="FT1700" s="28"/>
      <c r="FU1700" s="28"/>
      <c r="FZ1700" s="194"/>
      <c r="GB1700" s="28"/>
      <c r="GC1700" s="28"/>
      <c r="GD1700" s="28"/>
      <c r="GI1700" s="194"/>
      <c r="GK1700" s="28"/>
      <c r="GL1700" s="28"/>
      <c r="GM1700" s="28"/>
      <c r="GR1700" s="194"/>
      <c r="GT1700" s="28"/>
      <c r="GU1700" s="28"/>
      <c r="GV1700" s="28"/>
      <c r="HA1700" s="194"/>
      <c r="HC1700" s="28"/>
      <c r="HD1700" s="28"/>
      <c r="HE1700" s="28"/>
      <c r="HJ1700" s="28"/>
      <c r="HK1700" s="28"/>
      <c r="HL1700" s="28"/>
      <c r="HM1700" s="28"/>
      <c r="HN1700" s="28"/>
      <c r="HO1700" s="28"/>
      <c r="HP1700" s="28"/>
      <c r="HQ1700" s="28"/>
      <c r="HR1700" s="28"/>
      <c r="HS1700" s="28"/>
      <c r="HT1700" s="28"/>
      <c r="HU1700" s="28"/>
      <c r="HV1700" s="28"/>
      <c r="HW1700" s="28"/>
      <c r="HX1700" s="28"/>
      <c r="HY1700" s="28"/>
      <c r="HZ1700" s="28"/>
      <c r="IA1700" s="28"/>
      <c r="IB1700" s="28"/>
      <c r="IC1700" s="28"/>
      <c r="ID1700" s="28"/>
      <c r="IE1700" s="28"/>
      <c r="IF1700" s="28"/>
      <c r="IG1700" s="28"/>
      <c r="IH1700" s="28"/>
      <c r="II1700" s="28"/>
      <c r="IJ1700" s="28"/>
      <c r="IK1700" s="28"/>
      <c r="IL1700" s="28"/>
      <c r="IM1700" s="28"/>
      <c r="IN1700" s="28"/>
      <c r="IO1700" s="28"/>
    </row>
    <row r="1701" spans="1:249" s="50" customFormat="1" ht="18">
      <c r="A1701" s="28"/>
      <c r="B1701" s="28"/>
      <c r="C1701" s="28"/>
      <c r="D1701" s="28"/>
      <c r="E1701" s="28"/>
      <c r="F1701" s="284"/>
      <c r="G1701" s="28"/>
      <c r="K1701" s="28"/>
      <c r="N1701" s="28"/>
      <c r="O1701" s="28"/>
      <c r="T1701" s="194"/>
      <c r="V1701" s="28"/>
      <c r="W1701" s="28"/>
      <c r="X1701" s="28"/>
      <c r="AC1701" s="194"/>
      <c r="AE1701" s="28"/>
      <c r="AF1701" s="28"/>
      <c r="AG1701" s="28"/>
      <c r="AL1701" s="194"/>
      <c r="AN1701" s="28"/>
      <c r="AO1701" s="28"/>
      <c r="AP1701" s="28"/>
      <c r="AU1701" s="194"/>
      <c r="AW1701" s="28"/>
      <c r="AX1701" s="28"/>
      <c r="AY1701" s="28"/>
      <c r="BD1701" s="194"/>
      <c r="BF1701" s="28"/>
      <c r="BG1701" s="28"/>
      <c r="BH1701" s="28"/>
      <c r="BM1701" s="194"/>
      <c r="BO1701" s="28"/>
      <c r="BP1701" s="28"/>
      <c r="BQ1701" s="28"/>
      <c r="BV1701" s="194"/>
      <c r="BX1701" s="28"/>
      <c r="BY1701" s="28"/>
      <c r="BZ1701" s="28"/>
      <c r="CE1701" s="194"/>
      <c r="CG1701" s="28"/>
      <c r="CH1701" s="28"/>
      <c r="CI1701" s="28"/>
      <c r="CN1701" s="194"/>
      <c r="CP1701" s="28"/>
      <c r="CQ1701" s="28"/>
      <c r="CR1701" s="28"/>
      <c r="CW1701" s="194"/>
      <c r="CY1701" s="28"/>
      <c r="CZ1701" s="28"/>
      <c r="DA1701" s="28"/>
      <c r="DF1701" s="194"/>
      <c r="DH1701" s="28"/>
      <c r="DI1701" s="28"/>
      <c r="DJ1701" s="28"/>
      <c r="DO1701" s="194"/>
      <c r="DQ1701" s="28"/>
      <c r="DR1701" s="28"/>
      <c r="DS1701" s="28"/>
      <c r="DX1701" s="194"/>
      <c r="DZ1701" s="28"/>
      <c r="EA1701" s="28"/>
      <c r="EB1701" s="28"/>
      <c r="EG1701" s="194"/>
      <c r="EI1701" s="28"/>
      <c r="EJ1701" s="28"/>
      <c r="EK1701" s="28"/>
      <c r="EP1701" s="194"/>
      <c r="ER1701" s="28"/>
      <c r="ES1701" s="28"/>
      <c r="ET1701" s="28"/>
      <c r="EY1701" s="194"/>
      <c r="FA1701" s="28"/>
      <c r="FB1701" s="28"/>
      <c r="FC1701" s="28"/>
      <c r="FH1701" s="194"/>
      <c r="FJ1701" s="28"/>
      <c r="FK1701" s="28"/>
      <c r="FL1701" s="28"/>
      <c r="FQ1701" s="194"/>
      <c r="FS1701" s="28"/>
      <c r="FT1701" s="28"/>
      <c r="FU1701" s="28"/>
      <c r="FZ1701" s="194"/>
      <c r="GB1701" s="28"/>
      <c r="GC1701" s="28"/>
      <c r="GD1701" s="28"/>
      <c r="GI1701" s="194"/>
      <c r="GK1701" s="28"/>
      <c r="GL1701" s="28"/>
      <c r="GM1701" s="28"/>
      <c r="GR1701" s="194"/>
      <c r="GT1701" s="28"/>
      <c r="GU1701" s="28"/>
      <c r="GV1701" s="28"/>
      <c r="HA1701" s="194"/>
      <c r="HC1701" s="28"/>
      <c r="HD1701" s="28"/>
      <c r="HE1701" s="28"/>
      <c r="HJ1701" s="28"/>
      <c r="HK1701" s="28"/>
      <c r="HL1701" s="28"/>
      <c r="HM1701" s="28"/>
      <c r="HN1701" s="28"/>
      <c r="HO1701" s="28"/>
      <c r="HP1701" s="28"/>
      <c r="HQ1701" s="28"/>
      <c r="HR1701" s="28"/>
      <c r="HS1701" s="28"/>
      <c r="HT1701" s="28"/>
      <c r="HU1701" s="28"/>
      <c r="HV1701" s="28"/>
      <c r="HW1701" s="28"/>
      <c r="HX1701" s="28"/>
      <c r="HY1701" s="28"/>
      <c r="HZ1701" s="28"/>
      <c r="IA1701" s="28"/>
      <c r="IB1701" s="28"/>
      <c r="IC1701" s="28"/>
      <c r="ID1701" s="28"/>
      <c r="IE1701" s="28"/>
      <c r="IF1701" s="28"/>
      <c r="IG1701" s="28"/>
      <c r="IH1701" s="28"/>
      <c r="II1701" s="28"/>
      <c r="IJ1701" s="28"/>
      <c r="IK1701" s="28"/>
      <c r="IL1701" s="28"/>
      <c r="IM1701" s="28"/>
      <c r="IN1701" s="28"/>
      <c r="IO1701" s="28"/>
    </row>
    <row r="1702" spans="1:249" s="50" customFormat="1" ht="18">
      <c r="A1702" s="28"/>
      <c r="B1702" s="28"/>
      <c r="C1702" s="28"/>
      <c r="D1702" s="28"/>
      <c r="E1702" s="28"/>
      <c r="F1702" s="284"/>
      <c r="G1702" s="28"/>
      <c r="K1702" s="28"/>
      <c r="N1702" s="28"/>
      <c r="O1702" s="28"/>
      <c r="T1702" s="194"/>
      <c r="V1702" s="28"/>
      <c r="W1702" s="28"/>
      <c r="X1702" s="28"/>
      <c r="AC1702" s="194"/>
      <c r="AE1702" s="28"/>
      <c r="AF1702" s="28"/>
      <c r="AG1702" s="28"/>
      <c r="AL1702" s="194"/>
      <c r="AN1702" s="28"/>
      <c r="AO1702" s="28"/>
      <c r="AP1702" s="28"/>
      <c r="AU1702" s="194"/>
      <c r="AW1702" s="28"/>
      <c r="AX1702" s="28"/>
      <c r="AY1702" s="28"/>
      <c r="BD1702" s="194"/>
      <c r="BF1702" s="28"/>
      <c r="BG1702" s="28"/>
      <c r="BH1702" s="28"/>
      <c r="BM1702" s="194"/>
      <c r="BO1702" s="28"/>
      <c r="BP1702" s="28"/>
      <c r="BQ1702" s="28"/>
      <c r="BV1702" s="194"/>
      <c r="BX1702" s="28"/>
      <c r="BY1702" s="28"/>
      <c r="BZ1702" s="28"/>
      <c r="CE1702" s="194"/>
      <c r="CG1702" s="28"/>
      <c r="CH1702" s="28"/>
      <c r="CI1702" s="28"/>
      <c r="CN1702" s="194"/>
      <c r="CP1702" s="28"/>
      <c r="CQ1702" s="28"/>
      <c r="CR1702" s="28"/>
      <c r="CW1702" s="194"/>
      <c r="CY1702" s="28"/>
      <c r="CZ1702" s="28"/>
      <c r="DA1702" s="28"/>
      <c r="DF1702" s="194"/>
      <c r="DH1702" s="28"/>
      <c r="DI1702" s="28"/>
      <c r="DJ1702" s="28"/>
      <c r="DO1702" s="194"/>
      <c r="DQ1702" s="28"/>
      <c r="DR1702" s="28"/>
      <c r="DS1702" s="28"/>
      <c r="DX1702" s="194"/>
      <c r="DZ1702" s="28"/>
      <c r="EA1702" s="28"/>
      <c r="EB1702" s="28"/>
      <c r="EG1702" s="194"/>
      <c r="EI1702" s="28"/>
      <c r="EJ1702" s="28"/>
      <c r="EK1702" s="28"/>
      <c r="EP1702" s="194"/>
      <c r="ER1702" s="28"/>
      <c r="ES1702" s="28"/>
      <c r="ET1702" s="28"/>
      <c r="EY1702" s="194"/>
      <c r="FA1702" s="28"/>
      <c r="FB1702" s="28"/>
      <c r="FC1702" s="28"/>
      <c r="FH1702" s="194"/>
      <c r="FJ1702" s="28"/>
      <c r="FK1702" s="28"/>
      <c r="FL1702" s="28"/>
      <c r="FQ1702" s="194"/>
      <c r="FS1702" s="28"/>
      <c r="FT1702" s="28"/>
      <c r="FU1702" s="28"/>
      <c r="FZ1702" s="194"/>
      <c r="GB1702" s="28"/>
      <c r="GC1702" s="28"/>
      <c r="GD1702" s="28"/>
      <c r="GI1702" s="194"/>
      <c r="GK1702" s="28"/>
      <c r="GL1702" s="28"/>
      <c r="GM1702" s="28"/>
      <c r="GR1702" s="194"/>
      <c r="GT1702" s="28"/>
      <c r="GU1702" s="28"/>
      <c r="GV1702" s="28"/>
      <c r="HA1702" s="194"/>
      <c r="HC1702" s="28"/>
      <c r="HD1702" s="28"/>
      <c r="HE1702" s="28"/>
      <c r="HJ1702" s="28"/>
      <c r="HK1702" s="28"/>
      <c r="HL1702" s="28"/>
      <c r="HM1702" s="28"/>
      <c r="HN1702" s="28"/>
      <c r="HO1702" s="28"/>
      <c r="HP1702" s="28"/>
      <c r="HQ1702" s="28"/>
      <c r="HR1702" s="28"/>
      <c r="HS1702" s="28"/>
      <c r="HT1702" s="28"/>
      <c r="HU1702" s="28"/>
      <c r="HV1702" s="28"/>
      <c r="HW1702" s="28"/>
      <c r="HX1702" s="28"/>
      <c r="HY1702" s="28"/>
      <c r="HZ1702" s="28"/>
      <c r="IA1702" s="28"/>
      <c r="IB1702" s="28"/>
      <c r="IC1702" s="28"/>
      <c r="ID1702" s="28"/>
      <c r="IE1702" s="28"/>
      <c r="IF1702" s="28"/>
      <c r="IG1702" s="28"/>
      <c r="IH1702" s="28"/>
      <c r="II1702" s="28"/>
      <c r="IJ1702" s="28"/>
      <c r="IK1702" s="28"/>
      <c r="IL1702" s="28"/>
      <c r="IM1702" s="28"/>
      <c r="IN1702" s="28"/>
      <c r="IO1702" s="28"/>
    </row>
    <row r="1703" spans="1:249" s="50" customFormat="1" ht="18">
      <c r="A1703" s="28"/>
      <c r="B1703" s="28"/>
      <c r="C1703" s="28"/>
      <c r="D1703" s="28" t="s">
        <v>40</v>
      </c>
      <c r="E1703" s="50">
        <f>SUM(E681:E1702)</f>
        <v>6000</v>
      </c>
      <c r="F1703" s="284"/>
      <c r="G1703" s="28"/>
      <c r="K1703" s="28"/>
      <c r="N1703" s="28"/>
      <c r="O1703" s="28"/>
      <c r="T1703" s="194"/>
      <c r="V1703" s="28"/>
      <c r="W1703" s="28"/>
      <c r="X1703" s="28"/>
      <c r="AC1703" s="194"/>
      <c r="AE1703" s="28"/>
      <c r="AF1703" s="28"/>
      <c r="AG1703" s="28"/>
      <c r="AL1703" s="194"/>
      <c r="AN1703" s="28"/>
      <c r="AO1703" s="28"/>
      <c r="AP1703" s="28"/>
      <c r="AU1703" s="194"/>
      <c r="AW1703" s="28"/>
      <c r="AX1703" s="28"/>
      <c r="AY1703" s="28"/>
      <c r="BD1703" s="194"/>
      <c r="BF1703" s="28"/>
      <c r="BG1703" s="28"/>
      <c r="BH1703" s="28"/>
      <c r="BM1703" s="194"/>
      <c r="BO1703" s="28"/>
      <c r="BP1703" s="28"/>
      <c r="BQ1703" s="28"/>
      <c r="BV1703" s="194"/>
      <c r="BX1703" s="28"/>
      <c r="BY1703" s="28"/>
      <c r="BZ1703" s="28"/>
      <c r="CE1703" s="194"/>
      <c r="CG1703" s="28"/>
      <c r="CH1703" s="28"/>
      <c r="CI1703" s="28"/>
      <c r="CN1703" s="194"/>
      <c r="CP1703" s="28"/>
      <c r="CQ1703" s="28"/>
      <c r="CR1703" s="28"/>
      <c r="CW1703" s="194"/>
      <c r="CY1703" s="28"/>
      <c r="CZ1703" s="28"/>
      <c r="DA1703" s="28"/>
      <c r="DF1703" s="194"/>
      <c r="DH1703" s="28"/>
      <c r="DI1703" s="28"/>
      <c r="DJ1703" s="28"/>
      <c r="DO1703" s="194"/>
      <c r="DQ1703" s="28"/>
      <c r="DR1703" s="28"/>
      <c r="DS1703" s="28"/>
      <c r="DX1703" s="194"/>
      <c r="DZ1703" s="28"/>
      <c r="EA1703" s="28"/>
      <c r="EB1703" s="28"/>
      <c r="EG1703" s="194"/>
      <c r="EI1703" s="28"/>
      <c r="EJ1703" s="28"/>
      <c r="EK1703" s="28"/>
      <c r="EP1703" s="194"/>
      <c r="ER1703" s="28"/>
      <c r="ES1703" s="28"/>
      <c r="ET1703" s="28"/>
      <c r="EY1703" s="194"/>
      <c r="FA1703" s="28"/>
      <c r="FB1703" s="28"/>
      <c r="FC1703" s="28"/>
      <c r="FH1703" s="194"/>
      <c r="FJ1703" s="28"/>
      <c r="FK1703" s="28"/>
      <c r="FL1703" s="28"/>
      <c r="FQ1703" s="194"/>
      <c r="FS1703" s="28"/>
      <c r="FT1703" s="28"/>
      <c r="FU1703" s="28"/>
      <c r="FZ1703" s="194"/>
      <c r="GB1703" s="28"/>
      <c r="GC1703" s="28"/>
      <c r="GD1703" s="28"/>
      <c r="GI1703" s="194"/>
      <c r="GK1703" s="28"/>
      <c r="GL1703" s="28"/>
      <c r="GM1703" s="28"/>
      <c r="GR1703" s="194"/>
      <c r="GT1703" s="28"/>
      <c r="GU1703" s="28"/>
      <c r="GV1703" s="28"/>
      <c r="HA1703" s="194"/>
      <c r="HC1703" s="28"/>
      <c r="HD1703" s="28"/>
      <c r="HE1703" s="28"/>
      <c r="HJ1703" s="28"/>
      <c r="HK1703" s="28"/>
      <c r="HL1703" s="28"/>
      <c r="HM1703" s="28"/>
      <c r="HN1703" s="28"/>
      <c r="HO1703" s="28"/>
      <c r="HP1703" s="28"/>
      <c r="HQ1703" s="28"/>
      <c r="HR1703" s="28"/>
      <c r="HS1703" s="28"/>
      <c r="HT1703" s="28"/>
      <c r="HU1703" s="28"/>
      <c r="HV1703" s="28"/>
      <c r="HW1703" s="28"/>
      <c r="HX1703" s="28"/>
      <c r="HY1703" s="28"/>
      <c r="HZ1703" s="28"/>
      <c r="IA1703" s="28"/>
      <c r="IB1703" s="28"/>
      <c r="IC1703" s="28"/>
      <c r="ID1703" s="28"/>
      <c r="IE1703" s="28"/>
      <c r="IF1703" s="28"/>
      <c r="IG1703" s="28"/>
      <c r="IH1703" s="28"/>
      <c r="II1703" s="28"/>
      <c r="IJ1703" s="28"/>
      <c r="IK1703" s="28"/>
      <c r="IL1703" s="28"/>
      <c r="IM1703" s="28"/>
      <c r="IN1703" s="28"/>
      <c r="IO1703" s="28"/>
    </row>
    <row r="1704" spans="1:249" s="50" customFormat="1" ht="18">
      <c r="A1704" s="28"/>
      <c r="B1704" s="28"/>
      <c r="C1704" s="28"/>
      <c r="D1704" s="28"/>
      <c r="E1704" s="28"/>
      <c r="F1704" s="284"/>
      <c r="G1704" s="28"/>
      <c r="K1704" s="28"/>
      <c r="N1704" s="28"/>
      <c r="O1704" s="28"/>
      <c r="T1704" s="194"/>
      <c r="V1704" s="28"/>
      <c r="W1704" s="28"/>
      <c r="X1704" s="28"/>
      <c r="AC1704" s="194"/>
      <c r="AE1704" s="28"/>
      <c r="AF1704" s="28"/>
      <c r="AG1704" s="28"/>
      <c r="AL1704" s="194"/>
      <c r="AN1704" s="28"/>
      <c r="AO1704" s="28"/>
      <c r="AP1704" s="28"/>
      <c r="AU1704" s="194"/>
      <c r="AW1704" s="28"/>
      <c r="AX1704" s="28"/>
      <c r="AY1704" s="28"/>
      <c r="BD1704" s="194"/>
      <c r="BF1704" s="28"/>
      <c r="BG1704" s="28"/>
      <c r="BH1704" s="28"/>
      <c r="BM1704" s="194"/>
      <c r="BO1704" s="28"/>
      <c r="BP1704" s="28"/>
      <c r="BQ1704" s="28"/>
      <c r="BV1704" s="194"/>
      <c r="BX1704" s="28"/>
      <c r="BY1704" s="28"/>
      <c r="BZ1704" s="28"/>
      <c r="CE1704" s="194"/>
      <c r="CG1704" s="28"/>
      <c r="CH1704" s="28"/>
      <c r="CI1704" s="28"/>
      <c r="CN1704" s="194"/>
      <c r="CP1704" s="28"/>
      <c r="CQ1704" s="28"/>
      <c r="CR1704" s="28"/>
      <c r="CW1704" s="194"/>
      <c r="CY1704" s="28"/>
      <c r="CZ1704" s="28"/>
      <c r="DA1704" s="28"/>
      <c r="DF1704" s="194"/>
      <c r="DH1704" s="28"/>
      <c r="DI1704" s="28"/>
      <c r="DJ1704" s="28"/>
      <c r="DO1704" s="194"/>
      <c r="DQ1704" s="28"/>
      <c r="DR1704" s="28"/>
      <c r="DS1704" s="28"/>
      <c r="DX1704" s="194"/>
      <c r="DZ1704" s="28"/>
      <c r="EA1704" s="28"/>
      <c r="EB1704" s="28"/>
      <c r="EG1704" s="194"/>
      <c r="EI1704" s="28"/>
      <c r="EJ1704" s="28"/>
      <c r="EK1704" s="28"/>
      <c r="EP1704" s="194"/>
      <c r="ER1704" s="28"/>
      <c r="ES1704" s="28"/>
      <c r="ET1704" s="28"/>
      <c r="EY1704" s="194"/>
      <c r="FA1704" s="28"/>
      <c r="FB1704" s="28"/>
      <c r="FC1704" s="28"/>
      <c r="FH1704" s="194"/>
      <c r="FJ1704" s="28"/>
      <c r="FK1704" s="28"/>
      <c r="FL1704" s="28"/>
      <c r="FQ1704" s="194"/>
      <c r="FS1704" s="28"/>
      <c r="FT1704" s="28"/>
      <c r="FU1704" s="28"/>
      <c r="FZ1704" s="194"/>
      <c r="GB1704" s="28"/>
      <c r="GC1704" s="28"/>
      <c r="GD1704" s="28"/>
      <c r="GI1704" s="194"/>
      <c r="GK1704" s="28"/>
      <c r="GL1704" s="28"/>
      <c r="GM1704" s="28"/>
      <c r="GR1704" s="194"/>
      <c r="GT1704" s="28"/>
      <c r="GU1704" s="28"/>
      <c r="GV1704" s="28"/>
      <c r="HA1704" s="194"/>
      <c r="HC1704" s="28"/>
      <c r="HD1704" s="28"/>
      <c r="HE1704" s="28"/>
      <c r="HJ1704" s="28"/>
      <c r="HK1704" s="28"/>
      <c r="HL1704" s="28"/>
      <c r="HM1704" s="28"/>
      <c r="HN1704" s="28"/>
      <c r="HO1704" s="28"/>
      <c r="HP1704" s="28"/>
      <c r="HQ1704" s="28"/>
      <c r="HR1704" s="28"/>
      <c r="HS1704" s="28"/>
      <c r="HT1704" s="28"/>
      <c r="HU1704" s="28"/>
      <c r="HV1704" s="28"/>
      <c r="HW1704" s="28"/>
      <c r="HX1704" s="28"/>
      <c r="HY1704" s="28"/>
      <c r="HZ1704" s="28"/>
      <c r="IA1704" s="28"/>
      <c r="IB1704" s="28"/>
      <c r="IC1704" s="28"/>
      <c r="ID1704" s="28"/>
      <c r="IE1704" s="28"/>
      <c r="IF1704" s="28"/>
      <c r="IG1704" s="28"/>
      <c r="IH1704" s="28"/>
      <c r="II1704" s="28"/>
      <c r="IJ1704" s="28"/>
      <c r="IK1704" s="28"/>
      <c r="IL1704" s="28"/>
      <c r="IM1704" s="28"/>
      <c r="IN1704" s="28"/>
      <c r="IO1704" s="28"/>
    </row>
    <row r="1705" spans="1:249" s="50" customFormat="1" ht="18">
      <c r="A1705" s="397"/>
      <c r="B1705" s="28"/>
      <c r="C1705" s="28"/>
      <c r="D1705" s="28"/>
      <c r="E1705" s="28"/>
      <c r="F1705" s="284"/>
      <c r="G1705" s="28"/>
      <c r="K1705" s="194"/>
      <c r="N1705" s="28"/>
      <c r="O1705" s="28"/>
      <c r="T1705" s="194"/>
      <c r="V1705" s="28"/>
      <c r="W1705" s="28"/>
      <c r="X1705" s="28"/>
      <c r="AC1705" s="194"/>
      <c r="AE1705" s="28"/>
      <c r="AF1705" s="28"/>
      <c r="AG1705" s="28"/>
      <c r="AL1705" s="194"/>
      <c r="AN1705" s="28"/>
      <c r="AO1705" s="28"/>
      <c r="AP1705" s="28"/>
      <c r="AU1705" s="194"/>
      <c r="AW1705" s="28"/>
      <c r="AX1705" s="28"/>
      <c r="AY1705" s="28"/>
      <c r="BD1705" s="194"/>
      <c r="BF1705" s="28"/>
      <c r="BG1705" s="28"/>
      <c r="BH1705" s="28"/>
      <c r="BM1705" s="194"/>
      <c r="BO1705" s="28"/>
      <c r="BP1705" s="28"/>
      <c r="BQ1705" s="28"/>
      <c r="BV1705" s="194"/>
      <c r="BX1705" s="28"/>
      <c r="BY1705" s="28"/>
      <c r="BZ1705" s="28"/>
      <c r="CE1705" s="194"/>
      <c r="CG1705" s="28"/>
      <c r="CH1705" s="28"/>
      <c r="CI1705" s="28"/>
      <c r="CN1705" s="194"/>
      <c r="CP1705" s="28"/>
      <c r="CQ1705" s="28"/>
      <c r="CR1705" s="28"/>
      <c r="CW1705" s="194"/>
      <c r="CY1705" s="28"/>
      <c r="CZ1705" s="28"/>
      <c r="DA1705" s="28"/>
      <c r="DF1705" s="194"/>
      <c r="DH1705" s="28"/>
      <c r="DI1705" s="28"/>
      <c r="DJ1705" s="28"/>
      <c r="DO1705" s="194"/>
      <c r="DQ1705" s="28"/>
      <c r="DR1705" s="28"/>
      <c r="DS1705" s="28"/>
      <c r="DX1705" s="194"/>
      <c r="DZ1705" s="28"/>
      <c r="EA1705" s="28"/>
      <c r="EB1705" s="28"/>
      <c r="EG1705" s="194"/>
      <c r="EI1705" s="28"/>
      <c r="EJ1705" s="28"/>
      <c r="EK1705" s="28"/>
      <c r="EP1705" s="194"/>
      <c r="ER1705" s="28"/>
      <c r="ES1705" s="28"/>
      <c r="ET1705" s="28"/>
      <c r="EY1705" s="194"/>
      <c r="FA1705" s="28"/>
      <c r="FB1705" s="28"/>
      <c r="FC1705" s="28"/>
      <c r="FH1705" s="194"/>
      <c r="FJ1705" s="28"/>
      <c r="FK1705" s="28"/>
      <c r="FL1705" s="28"/>
      <c r="FQ1705" s="194"/>
      <c r="FS1705" s="28"/>
      <c r="FT1705" s="28"/>
      <c r="FU1705" s="28"/>
      <c r="FZ1705" s="194"/>
      <c r="GB1705" s="28"/>
      <c r="GC1705" s="28"/>
      <c r="GD1705" s="28"/>
      <c r="GI1705" s="194"/>
      <c r="GK1705" s="28"/>
      <c r="GL1705" s="28"/>
      <c r="GM1705" s="28"/>
      <c r="GR1705" s="194"/>
      <c r="GT1705" s="28"/>
      <c r="GU1705" s="28"/>
      <c r="GV1705" s="28"/>
      <c r="HA1705" s="194"/>
      <c r="HC1705" s="28"/>
      <c r="HD1705" s="28"/>
      <c r="HE1705" s="28"/>
      <c r="HJ1705" s="28"/>
      <c r="HK1705" s="28"/>
      <c r="HL1705" s="28"/>
      <c r="HM1705" s="28"/>
      <c r="HN1705" s="28"/>
      <c r="HO1705" s="28"/>
      <c r="HP1705" s="28"/>
      <c r="HQ1705" s="28"/>
      <c r="HR1705" s="28"/>
      <c r="HS1705" s="28"/>
      <c r="HT1705" s="28"/>
      <c r="HU1705" s="28"/>
      <c r="HV1705" s="28"/>
      <c r="HW1705" s="28"/>
      <c r="HX1705" s="28"/>
      <c r="HY1705" s="28"/>
      <c r="HZ1705" s="28"/>
      <c r="IA1705" s="28"/>
      <c r="IB1705" s="28"/>
      <c r="IC1705" s="28"/>
      <c r="ID1705" s="28"/>
      <c r="IE1705" s="28"/>
      <c r="IF1705" s="28"/>
      <c r="IG1705" s="28"/>
      <c r="IH1705" s="28"/>
      <c r="II1705" s="28"/>
      <c r="IJ1705" s="28"/>
      <c r="IK1705" s="28"/>
      <c r="IL1705" s="28"/>
      <c r="IM1705" s="28"/>
      <c r="IN1705" s="28"/>
      <c r="IO1705" s="28"/>
    </row>
    <row r="1706" spans="1:249" s="50" customFormat="1" ht="18">
      <c r="A1706" s="206" t="s">
        <v>5492</v>
      </c>
      <c r="B1706" s="28"/>
      <c r="C1706" s="28"/>
      <c r="D1706" s="28"/>
      <c r="F1706" s="284">
        <f>SUM(G1706:L1706)</f>
        <v>1</v>
      </c>
      <c r="G1706" s="28"/>
      <c r="J1706" s="50">
        <v>1</v>
      </c>
      <c r="N1706" s="28"/>
      <c r="O1706" s="28"/>
      <c r="T1706" s="194"/>
      <c r="V1706" s="28"/>
      <c r="W1706" s="28"/>
      <c r="X1706" s="28"/>
      <c r="AC1706" s="194"/>
      <c r="AE1706" s="28"/>
      <c r="AF1706" s="28"/>
      <c r="AG1706" s="28"/>
      <c r="AL1706" s="194"/>
      <c r="AN1706" s="28"/>
      <c r="AO1706" s="28"/>
      <c r="AP1706" s="28"/>
      <c r="AU1706" s="194"/>
      <c r="AW1706" s="28"/>
      <c r="AX1706" s="28"/>
      <c r="AY1706" s="28"/>
      <c r="BD1706" s="194"/>
      <c r="BF1706" s="28"/>
      <c r="BG1706" s="28"/>
      <c r="BH1706" s="28"/>
      <c r="BM1706" s="194"/>
      <c r="BO1706" s="28"/>
      <c r="BP1706" s="28"/>
      <c r="BQ1706" s="28"/>
      <c r="BV1706" s="194"/>
      <c r="BX1706" s="28"/>
      <c r="BY1706" s="28"/>
      <c r="BZ1706" s="28"/>
      <c r="CE1706" s="194"/>
      <c r="CG1706" s="28"/>
      <c r="CH1706" s="28"/>
      <c r="CI1706" s="28"/>
      <c r="CN1706" s="194"/>
      <c r="CP1706" s="28"/>
      <c r="CQ1706" s="28"/>
      <c r="CR1706" s="28"/>
      <c r="CW1706" s="194"/>
      <c r="CY1706" s="28"/>
      <c r="CZ1706" s="28"/>
      <c r="DA1706" s="28"/>
      <c r="DF1706" s="194"/>
      <c r="DH1706" s="28"/>
      <c r="DI1706" s="28"/>
      <c r="DJ1706" s="28"/>
      <c r="DO1706" s="194"/>
      <c r="DQ1706" s="28"/>
      <c r="DR1706" s="28"/>
      <c r="DS1706" s="28"/>
      <c r="DX1706" s="194"/>
      <c r="DZ1706" s="28"/>
      <c r="EA1706" s="28"/>
      <c r="EB1706" s="28"/>
      <c r="EG1706" s="194"/>
      <c r="EI1706" s="28"/>
      <c r="EJ1706" s="28"/>
      <c r="EK1706" s="28"/>
      <c r="EP1706" s="194"/>
      <c r="ER1706" s="28"/>
      <c r="ES1706" s="28"/>
      <c r="ET1706" s="28"/>
      <c r="EY1706" s="194"/>
      <c r="FA1706" s="28"/>
      <c r="FB1706" s="28"/>
      <c r="FC1706" s="28"/>
      <c r="FH1706" s="194"/>
      <c r="FJ1706" s="28"/>
      <c r="FK1706" s="28"/>
      <c r="FL1706" s="28"/>
      <c r="FQ1706" s="194"/>
      <c r="FS1706" s="28"/>
      <c r="FT1706" s="28"/>
      <c r="FU1706" s="28"/>
      <c r="FZ1706" s="194"/>
      <c r="GB1706" s="28"/>
      <c r="GC1706" s="28"/>
      <c r="GD1706" s="28"/>
      <c r="GI1706" s="194"/>
      <c r="GK1706" s="28"/>
      <c r="GL1706" s="28"/>
      <c r="GM1706" s="28"/>
      <c r="GR1706" s="194"/>
      <c r="GT1706" s="28"/>
      <c r="GU1706" s="28"/>
      <c r="GV1706" s="28"/>
      <c r="HA1706" s="194"/>
      <c r="HC1706" s="28"/>
      <c r="HD1706" s="28"/>
      <c r="HE1706" s="28"/>
      <c r="HJ1706" s="28"/>
      <c r="HK1706" s="28"/>
      <c r="HL1706" s="28"/>
      <c r="HM1706" s="28"/>
      <c r="HN1706" s="28"/>
      <c r="HO1706" s="28"/>
      <c r="HP1706" s="28"/>
      <c r="HQ1706" s="28"/>
      <c r="HR1706" s="28"/>
      <c r="HS1706" s="28"/>
      <c r="HT1706" s="28"/>
      <c r="HU1706" s="28"/>
      <c r="HV1706" s="28"/>
      <c r="HW1706" s="28"/>
      <c r="HX1706" s="28"/>
      <c r="HY1706" s="28"/>
      <c r="HZ1706" s="28"/>
      <c r="IA1706" s="28"/>
      <c r="IB1706" s="28"/>
      <c r="IC1706" s="28"/>
      <c r="ID1706" s="28"/>
      <c r="IE1706" s="28"/>
      <c r="IF1706" s="28"/>
      <c r="IG1706" s="28"/>
      <c r="IH1706" s="28"/>
      <c r="II1706" s="28"/>
      <c r="IJ1706" s="28"/>
      <c r="IK1706" s="28"/>
      <c r="IL1706" s="28"/>
      <c r="IM1706" s="28"/>
      <c r="IN1706" s="28"/>
      <c r="IO1706" s="28"/>
    </row>
    <row r="1707" spans="1:249" s="50" customFormat="1" ht="18">
      <c r="A1707" s="206" t="s">
        <v>4940</v>
      </c>
      <c r="B1707" s="28"/>
      <c r="C1707" s="28"/>
      <c r="D1707" s="28"/>
      <c r="E1707" s="28"/>
      <c r="F1707" s="284">
        <f t="shared" ref="F1707:F1770" si="32">SUM(G1707:L1707)</f>
        <v>8</v>
      </c>
      <c r="J1707" s="50">
        <v>8</v>
      </c>
      <c r="N1707" s="28"/>
      <c r="O1707" s="28"/>
      <c r="T1707" s="194"/>
      <c r="V1707" s="28"/>
      <c r="W1707" s="28"/>
      <c r="X1707" s="28"/>
      <c r="AC1707" s="194"/>
      <c r="AE1707" s="28"/>
      <c r="AF1707" s="28"/>
      <c r="AG1707" s="28"/>
      <c r="AL1707" s="194"/>
      <c r="AN1707" s="28"/>
      <c r="AO1707" s="28"/>
      <c r="AP1707" s="28"/>
      <c r="AU1707" s="194"/>
      <c r="AW1707" s="28"/>
      <c r="AX1707" s="28"/>
      <c r="AY1707" s="28"/>
      <c r="BD1707" s="194"/>
      <c r="BF1707" s="28"/>
      <c r="BG1707" s="28"/>
      <c r="BH1707" s="28"/>
      <c r="BM1707" s="194"/>
      <c r="BO1707" s="28"/>
      <c r="BP1707" s="28"/>
      <c r="BQ1707" s="28"/>
      <c r="BV1707" s="194"/>
      <c r="BX1707" s="28"/>
      <c r="BY1707" s="28"/>
      <c r="BZ1707" s="28"/>
      <c r="CE1707" s="194"/>
      <c r="CG1707" s="28"/>
      <c r="CH1707" s="28"/>
      <c r="CI1707" s="28"/>
      <c r="CN1707" s="194"/>
      <c r="CP1707" s="28"/>
      <c r="CQ1707" s="28"/>
      <c r="CR1707" s="28"/>
      <c r="CW1707" s="194"/>
      <c r="CY1707" s="28"/>
      <c r="CZ1707" s="28"/>
      <c r="DA1707" s="28"/>
      <c r="DF1707" s="194"/>
      <c r="DH1707" s="28"/>
      <c r="DI1707" s="28"/>
      <c r="DJ1707" s="28"/>
      <c r="DO1707" s="194"/>
      <c r="DQ1707" s="28"/>
      <c r="DR1707" s="28"/>
      <c r="DS1707" s="28"/>
      <c r="DX1707" s="194"/>
      <c r="DZ1707" s="28"/>
      <c r="EA1707" s="28"/>
      <c r="EB1707" s="28"/>
      <c r="EG1707" s="194"/>
      <c r="EI1707" s="28"/>
      <c r="EJ1707" s="28"/>
      <c r="EK1707" s="28"/>
      <c r="EP1707" s="194"/>
      <c r="ER1707" s="28"/>
      <c r="ES1707" s="28"/>
      <c r="ET1707" s="28"/>
      <c r="EY1707" s="194"/>
      <c r="FA1707" s="28"/>
      <c r="FB1707" s="28"/>
      <c r="FC1707" s="28"/>
      <c r="FH1707" s="194"/>
      <c r="FJ1707" s="28"/>
      <c r="FK1707" s="28"/>
      <c r="FL1707" s="28"/>
      <c r="FQ1707" s="194"/>
      <c r="FS1707" s="28"/>
      <c r="FT1707" s="28"/>
      <c r="FU1707" s="28"/>
      <c r="FZ1707" s="194"/>
      <c r="GB1707" s="28"/>
      <c r="GC1707" s="28"/>
      <c r="GD1707" s="28"/>
      <c r="GI1707" s="194"/>
      <c r="GK1707" s="28"/>
      <c r="GL1707" s="28"/>
      <c r="GM1707" s="28"/>
      <c r="GR1707" s="194"/>
      <c r="GT1707" s="28"/>
      <c r="GU1707" s="28"/>
      <c r="GV1707" s="28"/>
      <c r="HA1707" s="194"/>
      <c r="HC1707" s="28"/>
      <c r="HD1707" s="28"/>
      <c r="HE1707" s="28"/>
      <c r="HJ1707" s="28"/>
      <c r="HK1707" s="28"/>
      <c r="HL1707" s="28"/>
      <c r="HM1707" s="28"/>
      <c r="HN1707" s="28"/>
      <c r="HO1707" s="28"/>
      <c r="HP1707" s="28"/>
      <c r="HQ1707" s="28"/>
      <c r="HR1707" s="28"/>
      <c r="HS1707" s="28"/>
      <c r="HT1707" s="28"/>
      <c r="HU1707" s="28"/>
      <c r="HV1707" s="28"/>
      <c r="HW1707" s="28"/>
      <c r="HX1707" s="28"/>
      <c r="HY1707" s="28"/>
      <c r="HZ1707" s="28"/>
      <c r="IA1707" s="28"/>
      <c r="IB1707" s="28"/>
      <c r="IC1707" s="28"/>
      <c r="ID1707" s="28"/>
      <c r="IE1707" s="28"/>
      <c r="IF1707" s="28"/>
      <c r="IG1707" s="28"/>
      <c r="IH1707" s="28"/>
      <c r="II1707" s="28"/>
      <c r="IJ1707" s="28"/>
      <c r="IK1707" s="28"/>
      <c r="IL1707" s="28"/>
      <c r="IM1707" s="28"/>
      <c r="IN1707" s="28"/>
      <c r="IO1707" s="28"/>
    </row>
    <row r="1708" spans="1:249" s="50" customFormat="1" ht="18">
      <c r="A1708" s="206" t="s">
        <v>5061</v>
      </c>
      <c r="B1708" s="28"/>
      <c r="C1708" s="28"/>
      <c r="D1708" s="28"/>
      <c r="E1708" s="28"/>
      <c r="F1708" s="284">
        <f t="shared" si="32"/>
        <v>1</v>
      </c>
      <c r="J1708" s="50">
        <v>1</v>
      </c>
      <c r="N1708" s="28"/>
      <c r="O1708" s="28"/>
      <c r="T1708" s="194"/>
      <c r="V1708" s="28"/>
      <c r="W1708" s="28"/>
      <c r="X1708" s="28"/>
      <c r="AC1708" s="194"/>
      <c r="AE1708" s="28"/>
      <c r="AF1708" s="28"/>
      <c r="AG1708" s="28"/>
      <c r="AL1708" s="194"/>
      <c r="AN1708" s="28"/>
      <c r="AO1708" s="28"/>
      <c r="AP1708" s="28"/>
      <c r="AU1708" s="194"/>
      <c r="AW1708" s="28"/>
      <c r="AX1708" s="28"/>
      <c r="AY1708" s="28"/>
      <c r="BD1708" s="194"/>
      <c r="BF1708" s="28"/>
      <c r="BG1708" s="28"/>
      <c r="BH1708" s="28"/>
      <c r="BM1708" s="194"/>
      <c r="BO1708" s="28"/>
      <c r="BP1708" s="28"/>
      <c r="BQ1708" s="28"/>
      <c r="BV1708" s="194"/>
      <c r="BX1708" s="28"/>
      <c r="BY1708" s="28"/>
      <c r="BZ1708" s="28"/>
      <c r="CE1708" s="194"/>
      <c r="CG1708" s="28"/>
      <c r="CH1708" s="28"/>
      <c r="CI1708" s="28"/>
      <c r="CN1708" s="194"/>
      <c r="CP1708" s="28"/>
      <c r="CQ1708" s="28"/>
      <c r="CR1708" s="28"/>
      <c r="CW1708" s="194"/>
      <c r="CY1708" s="28"/>
      <c r="CZ1708" s="28"/>
      <c r="DA1708" s="28"/>
      <c r="DF1708" s="194"/>
      <c r="DH1708" s="28"/>
      <c r="DI1708" s="28"/>
      <c r="DJ1708" s="28"/>
      <c r="DO1708" s="194"/>
      <c r="DQ1708" s="28"/>
      <c r="DR1708" s="28"/>
      <c r="DS1708" s="28"/>
      <c r="DX1708" s="194"/>
      <c r="DZ1708" s="28"/>
      <c r="EA1708" s="28"/>
      <c r="EB1708" s="28"/>
      <c r="EG1708" s="194"/>
      <c r="EI1708" s="28"/>
      <c r="EJ1708" s="28"/>
      <c r="EK1708" s="28"/>
      <c r="EP1708" s="194"/>
      <c r="ER1708" s="28"/>
      <c r="ES1708" s="28"/>
      <c r="ET1708" s="28"/>
      <c r="EY1708" s="194"/>
      <c r="FA1708" s="28"/>
      <c r="FB1708" s="28"/>
      <c r="FC1708" s="28"/>
      <c r="FH1708" s="194"/>
      <c r="FJ1708" s="28"/>
      <c r="FK1708" s="28"/>
      <c r="FL1708" s="28"/>
      <c r="FQ1708" s="194"/>
      <c r="FS1708" s="28"/>
      <c r="FT1708" s="28"/>
      <c r="FU1708" s="28"/>
      <c r="FZ1708" s="194"/>
      <c r="GB1708" s="28"/>
      <c r="GC1708" s="28"/>
      <c r="GD1708" s="28"/>
      <c r="GI1708" s="194"/>
      <c r="GK1708" s="28"/>
      <c r="GL1708" s="28"/>
      <c r="GM1708" s="28"/>
      <c r="GR1708" s="194"/>
      <c r="GT1708" s="28"/>
      <c r="GU1708" s="28"/>
      <c r="GV1708" s="28"/>
      <c r="HA1708" s="194"/>
      <c r="HC1708" s="28"/>
      <c r="HD1708" s="28"/>
      <c r="HE1708" s="28"/>
      <c r="HJ1708" s="28"/>
      <c r="HK1708" s="28"/>
      <c r="HL1708" s="28"/>
      <c r="HM1708" s="28"/>
      <c r="HN1708" s="28"/>
      <c r="HO1708" s="28"/>
      <c r="HP1708" s="28"/>
      <c r="HQ1708" s="28"/>
      <c r="HR1708" s="28"/>
      <c r="HS1708" s="28"/>
      <c r="HT1708" s="28"/>
      <c r="HU1708" s="28"/>
      <c r="HV1708" s="28"/>
      <c r="HW1708" s="28"/>
      <c r="HX1708" s="28"/>
      <c r="HY1708" s="28"/>
      <c r="HZ1708" s="28"/>
      <c r="IA1708" s="28"/>
      <c r="IB1708" s="28"/>
      <c r="IC1708" s="28"/>
      <c r="ID1708" s="28"/>
      <c r="IE1708" s="28"/>
      <c r="IF1708" s="28"/>
      <c r="IG1708" s="28"/>
      <c r="IH1708" s="28"/>
      <c r="II1708" s="28"/>
      <c r="IJ1708" s="28"/>
      <c r="IK1708" s="28"/>
      <c r="IL1708" s="28"/>
      <c r="IM1708" s="28"/>
      <c r="IN1708" s="28"/>
      <c r="IO1708" s="28"/>
    </row>
    <row r="1709" spans="1:249" s="50" customFormat="1" ht="18">
      <c r="A1709" s="206" t="s">
        <v>4575</v>
      </c>
      <c r="B1709" s="28"/>
      <c r="C1709" s="28"/>
      <c r="D1709" s="28"/>
      <c r="E1709" s="28"/>
      <c r="F1709" s="284">
        <f t="shared" si="32"/>
        <v>12</v>
      </c>
      <c r="H1709" s="50">
        <v>1</v>
      </c>
      <c r="I1709" s="50">
        <v>1</v>
      </c>
      <c r="J1709" s="50">
        <v>10</v>
      </c>
      <c r="K1709" s="194"/>
      <c r="N1709" s="28"/>
      <c r="O1709" s="28"/>
      <c r="T1709" s="194"/>
      <c r="V1709" s="28"/>
      <c r="W1709" s="28"/>
      <c r="X1709" s="28"/>
      <c r="AC1709" s="194"/>
      <c r="AE1709" s="28"/>
      <c r="AF1709" s="28"/>
      <c r="AG1709" s="28"/>
      <c r="AL1709" s="194"/>
      <c r="AN1709" s="28"/>
      <c r="AO1709" s="28"/>
      <c r="AP1709" s="28"/>
      <c r="AU1709" s="194"/>
      <c r="AW1709" s="28"/>
      <c r="AX1709" s="28"/>
      <c r="AY1709" s="28"/>
      <c r="BD1709" s="194"/>
      <c r="BF1709" s="28"/>
      <c r="BG1709" s="28"/>
      <c r="BH1709" s="28"/>
      <c r="BM1709" s="194"/>
      <c r="BO1709" s="28"/>
      <c r="BP1709" s="28"/>
      <c r="BQ1709" s="28"/>
      <c r="BV1709" s="194"/>
      <c r="BX1709" s="28"/>
      <c r="BY1709" s="28"/>
      <c r="BZ1709" s="28"/>
      <c r="CE1709" s="194"/>
      <c r="CG1709" s="28"/>
      <c r="CH1709" s="28"/>
      <c r="CI1709" s="28"/>
      <c r="CN1709" s="194"/>
      <c r="CP1709" s="28"/>
      <c r="CQ1709" s="28"/>
      <c r="CR1709" s="28"/>
      <c r="CW1709" s="194"/>
      <c r="CY1709" s="28"/>
      <c r="CZ1709" s="28"/>
      <c r="DA1709" s="28"/>
      <c r="DF1709" s="194"/>
      <c r="DH1709" s="28"/>
      <c r="DI1709" s="28"/>
      <c r="DJ1709" s="28"/>
      <c r="DO1709" s="194"/>
      <c r="DQ1709" s="28"/>
      <c r="DR1709" s="28"/>
      <c r="DS1709" s="28"/>
      <c r="DX1709" s="194"/>
      <c r="DZ1709" s="28"/>
      <c r="EA1709" s="28"/>
      <c r="EB1709" s="28"/>
      <c r="EG1709" s="194"/>
      <c r="EI1709" s="28"/>
      <c r="EJ1709" s="28"/>
      <c r="EK1709" s="28"/>
      <c r="EP1709" s="194"/>
      <c r="ER1709" s="28"/>
      <c r="ES1709" s="28"/>
      <c r="ET1709" s="28"/>
      <c r="EY1709" s="194"/>
      <c r="FA1709" s="28"/>
      <c r="FB1709" s="28"/>
      <c r="FC1709" s="28"/>
      <c r="FH1709" s="194"/>
      <c r="FJ1709" s="28"/>
      <c r="FK1709" s="28"/>
      <c r="FL1709" s="28"/>
      <c r="FQ1709" s="194"/>
      <c r="FS1709" s="28"/>
      <c r="FT1709" s="28"/>
      <c r="FU1709" s="28"/>
      <c r="FZ1709" s="194"/>
      <c r="GB1709" s="28"/>
      <c r="GC1709" s="28"/>
      <c r="GD1709" s="28"/>
      <c r="GI1709" s="194"/>
      <c r="GK1709" s="28"/>
      <c r="GL1709" s="28"/>
      <c r="GM1709" s="28"/>
      <c r="GR1709" s="194"/>
      <c r="GT1709" s="28"/>
      <c r="GU1709" s="28"/>
      <c r="GV1709" s="28"/>
      <c r="HA1709" s="194"/>
      <c r="HC1709" s="28"/>
      <c r="HD1709" s="28"/>
      <c r="HE1709" s="28"/>
      <c r="HJ1709" s="28"/>
      <c r="HK1709" s="28"/>
      <c r="HL1709" s="28"/>
      <c r="HM1709" s="28"/>
      <c r="HN1709" s="28"/>
      <c r="HO1709" s="28"/>
      <c r="HP1709" s="28"/>
      <c r="HQ1709" s="28"/>
      <c r="HR1709" s="28"/>
      <c r="HS1709" s="28"/>
      <c r="HT1709" s="28"/>
      <c r="HU1709" s="28"/>
      <c r="HV1709" s="28"/>
      <c r="HW1709" s="28"/>
      <c r="HX1709" s="28"/>
      <c r="HY1709" s="28"/>
      <c r="HZ1709" s="28"/>
      <c r="IA1709" s="28"/>
      <c r="IB1709" s="28"/>
      <c r="IC1709" s="28"/>
      <c r="ID1709" s="28"/>
      <c r="IE1709" s="28"/>
      <c r="IF1709" s="28"/>
      <c r="IG1709" s="28"/>
      <c r="IH1709" s="28"/>
      <c r="II1709" s="28"/>
      <c r="IJ1709" s="28"/>
      <c r="IK1709" s="28"/>
      <c r="IL1709" s="28"/>
      <c r="IM1709" s="28"/>
      <c r="IN1709" s="28"/>
      <c r="IO1709" s="28"/>
    </row>
    <row r="1710" spans="1:249" s="50" customFormat="1" ht="18">
      <c r="A1710" s="206" t="s">
        <v>4597</v>
      </c>
      <c r="B1710" s="28"/>
      <c r="C1710" s="28"/>
      <c r="D1710" s="28"/>
      <c r="E1710" s="28"/>
      <c r="F1710" s="284">
        <f t="shared" si="32"/>
        <v>38</v>
      </c>
      <c r="I1710" s="50">
        <v>23</v>
      </c>
      <c r="J1710" s="50">
        <v>15</v>
      </c>
      <c r="K1710" s="194"/>
      <c r="N1710" s="28"/>
      <c r="O1710" s="28"/>
      <c r="T1710" s="194"/>
      <c r="V1710" s="28"/>
      <c r="W1710" s="28"/>
      <c r="X1710" s="28"/>
      <c r="AC1710" s="194"/>
      <c r="AE1710" s="28"/>
      <c r="AF1710" s="28"/>
      <c r="AG1710" s="28"/>
      <c r="AL1710" s="194"/>
      <c r="AN1710" s="28"/>
      <c r="AO1710" s="28"/>
      <c r="AP1710" s="28"/>
      <c r="AU1710" s="194"/>
      <c r="AW1710" s="28"/>
      <c r="AX1710" s="28"/>
      <c r="AY1710" s="28"/>
      <c r="BD1710" s="194"/>
      <c r="BF1710" s="28"/>
      <c r="BG1710" s="28"/>
      <c r="BH1710" s="28"/>
      <c r="BM1710" s="194"/>
      <c r="BO1710" s="28"/>
      <c r="BP1710" s="28"/>
      <c r="BQ1710" s="28"/>
      <c r="BV1710" s="194"/>
      <c r="BX1710" s="28"/>
      <c r="BY1710" s="28"/>
      <c r="BZ1710" s="28"/>
      <c r="CE1710" s="194"/>
      <c r="CG1710" s="28"/>
      <c r="CH1710" s="28"/>
      <c r="CI1710" s="28"/>
      <c r="CN1710" s="194"/>
      <c r="CP1710" s="28"/>
      <c r="CQ1710" s="28"/>
      <c r="CR1710" s="28"/>
      <c r="CW1710" s="194"/>
      <c r="CY1710" s="28"/>
      <c r="CZ1710" s="28"/>
      <c r="DA1710" s="28"/>
      <c r="DF1710" s="194"/>
      <c r="DH1710" s="28"/>
      <c r="DI1710" s="28"/>
      <c r="DJ1710" s="28"/>
      <c r="DO1710" s="194"/>
      <c r="DQ1710" s="28"/>
      <c r="DR1710" s="28"/>
      <c r="DS1710" s="28"/>
      <c r="DX1710" s="194"/>
      <c r="DZ1710" s="28"/>
      <c r="EA1710" s="28"/>
      <c r="EB1710" s="28"/>
      <c r="EG1710" s="194"/>
      <c r="EI1710" s="28"/>
      <c r="EJ1710" s="28"/>
      <c r="EK1710" s="28"/>
      <c r="EP1710" s="194"/>
      <c r="ER1710" s="28"/>
      <c r="ES1710" s="28"/>
      <c r="ET1710" s="28"/>
      <c r="EY1710" s="194"/>
      <c r="FA1710" s="28"/>
      <c r="FB1710" s="28"/>
      <c r="FC1710" s="28"/>
      <c r="FH1710" s="194"/>
      <c r="FJ1710" s="28"/>
      <c r="FK1710" s="28"/>
      <c r="FL1710" s="28"/>
      <c r="FQ1710" s="194"/>
      <c r="FS1710" s="28"/>
      <c r="FT1710" s="28"/>
      <c r="FU1710" s="28"/>
      <c r="FZ1710" s="194"/>
      <c r="GB1710" s="28"/>
      <c r="GC1710" s="28"/>
      <c r="GD1710" s="28"/>
      <c r="GI1710" s="194"/>
      <c r="GK1710" s="28"/>
      <c r="GL1710" s="28"/>
      <c r="GM1710" s="28"/>
      <c r="GR1710" s="194"/>
      <c r="GT1710" s="28"/>
      <c r="GU1710" s="28"/>
      <c r="GV1710" s="28"/>
      <c r="HA1710" s="194"/>
      <c r="HC1710" s="28"/>
      <c r="HD1710" s="28"/>
      <c r="HE1710" s="28"/>
      <c r="HJ1710" s="28"/>
      <c r="HK1710" s="28"/>
      <c r="HL1710" s="28"/>
      <c r="HM1710" s="28"/>
      <c r="HN1710" s="28"/>
      <c r="HO1710" s="28"/>
      <c r="HP1710" s="28"/>
      <c r="HQ1710" s="28"/>
      <c r="HR1710" s="28"/>
      <c r="HS1710" s="28"/>
      <c r="HT1710" s="28"/>
      <c r="HU1710" s="28"/>
      <c r="HV1710" s="28"/>
      <c r="HW1710" s="28"/>
      <c r="HX1710" s="28"/>
      <c r="HY1710" s="28"/>
      <c r="HZ1710" s="28"/>
      <c r="IA1710" s="28"/>
      <c r="IB1710" s="28"/>
      <c r="IC1710" s="28"/>
      <c r="ID1710" s="28"/>
      <c r="IE1710" s="28"/>
      <c r="IF1710" s="28"/>
      <c r="IG1710" s="28"/>
      <c r="IH1710" s="28"/>
      <c r="II1710" s="28"/>
      <c r="IJ1710" s="28"/>
      <c r="IK1710" s="28"/>
      <c r="IL1710" s="28"/>
      <c r="IM1710" s="28"/>
      <c r="IN1710" s="28"/>
      <c r="IO1710" s="28"/>
    </row>
    <row r="1711" spans="1:249" s="50" customFormat="1" ht="18">
      <c r="A1711" s="206" t="s">
        <v>4579</v>
      </c>
      <c r="B1711" s="28"/>
      <c r="C1711" s="28"/>
      <c r="D1711" s="28"/>
      <c r="E1711" s="28"/>
      <c r="F1711" s="284">
        <f t="shared" si="32"/>
        <v>4</v>
      </c>
      <c r="J1711" s="50">
        <v>4</v>
      </c>
      <c r="K1711" s="194"/>
      <c r="N1711" s="28"/>
      <c r="O1711" s="28"/>
      <c r="T1711" s="194"/>
      <c r="V1711" s="28"/>
      <c r="W1711" s="28"/>
      <c r="X1711" s="28"/>
      <c r="AC1711" s="194"/>
      <c r="AE1711" s="28"/>
      <c r="AF1711" s="28"/>
      <c r="AG1711" s="28"/>
      <c r="AL1711" s="194"/>
      <c r="AN1711" s="28"/>
      <c r="AO1711" s="28"/>
      <c r="AP1711" s="28"/>
      <c r="AU1711" s="194"/>
      <c r="AW1711" s="28"/>
      <c r="AX1711" s="28"/>
      <c r="AY1711" s="28"/>
      <c r="BD1711" s="194"/>
      <c r="BF1711" s="28"/>
      <c r="BG1711" s="28"/>
      <c r="BH1711" s="28"/>
      <c r="BM1711" s="194"/>
      <c r="BO1711" s="28"/>
      <c r="BP1711" s="28"/>
      <c r="BQ1711" s="28"/>
      <c r="BV1711" s="194"/>
      <c r="BX1711" s="28"/>
      <c r="BY1711" s="28"/>
      <c r="BZ1711" s="28"/>
      <c r="CE1711" s="194"/>
      <c r="CG1711" s="28"/>
      <c r="CH1711" s="28"/>
      <c r="CI1711" s="28"/>
      <c r="CN1711" s="194"/>
      <c r="CP1711" s="28"/>
      <c r="CQ1711" s="28"/>
      <c r="CR1711" s="28"/>
      <c r="CW1711" s="194"/>
      <c r="CY1711" s="28"/>
      <c r="CZ1711" s="28"/>
      <c r="DA1711" s="28"/>
      <c r="DF1711" s="194"/>
      <c r="DH1711" s="28"/>
      <c r="DI1711" s="28"/>
      <c r="DJ1711" s="28"/>
      <c r="DO1711" s="194"/>
      <c r="DQ1711" s="28"/>
      <c r="DR1711" s="28"/>
      <c r="DS1711" s="28"/>
      <c r="DX1711" s="194"/>
      <c r="DZ1711" s="28"/>
      <c r="EA1711" s="28"/>
      <c r="EB1711" s="28"/>
      <c r="EG1711" s="194"/>
      <c r="EI1711" s="28"/>
      <c r="EJ1711" s="28"/>
      <c r="EK1711" s="28"/>
      <c r="EP1711" s="194"/>
      <c r="ER1711" s="28"/>
      <c r="ES1711" s="28"/>
      <c r="ET1711" s="28"/>
      <c r="EY1711" s="194"/>
      <c r="FA1711" s="28"/>
      <c r="FB1711" s="28"/>
      <c r="FC1711" s="28"/>
      <c r="FH1711" s="194"/>
      <c r="FJ1711" s="28"/>
      <c r="FK1711" s="28"/>
      <c r="FL1711" s="28"/>
      <c r="FQ1711" s="194"/>
      <c r="FS1711" s="28"/>
      <c r="FT1711" s="28"/>
      <c r="FU1711" s="28"/>
      <c r="FZ1711" s="194"/>
      <c r="GB1711" s="28"/>
      <c r="GC1711" s="28"/>
      <c r="GD1711" s="28"/>
      <c r="GI1711" s="194"/>
      <c r="GK1711" s="28"/>
      <c r="GL1711" s="28"/>
      <c r="GM1711" s="28"/>
      <c r="GR1711" s="194"/>
      <c r="GT1711" s="28"/>
      <c r="GU1711" s="28"/>
      <c r="GV1711" s="28"/>
      <c r="HA1711" s="194"/>
      <c r="HC1711" s="28"/>
      <c r="HD1711" s="28"/>
      <c r="HE1711" s="28"/>
      <c r="HJ1711" s="28"/>
      <c r="HK1711" s="28"/>
      <c r="HL1711" s="28"/>
      <c r="HM1711" s="28"/>
      <c r="HN1711" s="28"/>
      <c r="HO1711" s="28"/>
      <c r="HP1711" s="28"/>
      <c r="HQ1711" s="28"/>
      <c r="HR1711" s="28"/>
      <c r="HS1711" s="28"/>
      <c r="HT1711" s="28"/>
      <c r="HU1711" s="28"/>
      <c r="HV1711" s="28"/>
      <c r="HW1711" s="28"/>
      <c r="HX1711" s="28"/>
      <c r="HY1711" s="28"/>
      <c r="HZ1711" s="28"/>
      <c r="IA1711" s="28"/>
      <c r="IB1711" s="28"/>
      <c r="IC1711" s="28"/>
      <c r="ID1711" s="28"/>
      <c r="IE1711" s="28"/>
      <c r="IF1711" s="28"/>
      <c r="IG1711" s="28"/>
      <c r="IH1711" s="28"/>
      <c r="II1711" s="28"/>
      <c r="IJ1711" s="28"/>
      <c r="IK1711" s="28"/>
      <c r="IL1711" s="28"/>
      <c r="IM1711" s="28"/>
      <c r="IN1711" s="28"/>
      <c r="IO1711" s="28"/>
    </row>
    <row r="1712" spans="1:249" s="50" customFormat="1" ht="18">
      <c r="A1712" s="206" t="s">
        <v>4909</v>
      </c>
      <c r="B1712" s="28"/>
      <c r="C1712" s="28"/>
      <c r="D1712" s="28"/>
      <c r="E1712" s="28"/>
      <c r="F1712" s="284">
        <f t="shared" si="32"/>
        <v>146</v>
      </c>
      <c r="G1712" s="50">
        <v>114</v>
      </c>
      <c r="H1712" s="50">
        <v>32</v>
      </c>
      <c r="N1712" s="28"/>
      <c r="O1712" s="28"/>
      <c r="T1712" s="194"/>
      <c r="V1712" s="28"/>
      <c r="W1712" s="28"/>
      <c r="X1712" s="28"/>
      <c r="AC1712" s="194"/>
      <c r="AE1712" s="28"/>
      <c r="AF1712" s="28"/>
      <c r="AG1712" s="28"/>
      <c r="AL1712" s="194"/>
      <c r="AN1712" s="28"/>
      <c r="AO1712" s="28"/>
      <c r="AP1712" s="28"/>
      <c r="AU1712" s="194"/>
      <c r="AW1712" s="28"/>
      <c r="AX1712" s="28"/>
      <c r="AY1712" s="28"/>
      <c r="BD1712" s="194"/>
      <c r="BF1712" s="28"/>
      <c r="BG1712" s="28"/>
      <c r="BH1712" s="28"/>
      <c r="BM1712" s="194"/>
      <c r="BO1712" s="28"/>
      <c r="BP1712" s="28"/>
      <c r="BQ1712" s="28"/>
      <c r="BV1712" s="194"/>
      <c r="BX1712" s="28"/>
      <c r="BY1712" s="28"/>
      <c r="BZ1712" s="28"/>
      <c r="CE1712" s="194"/>
      <c r="CG1712" s="28"/>
      <c r="CH1712" s="28"/>
      <c r="CI1712" s="28"/>
      <c r="CN1712" s="194"/>
      <c r="CP1712" s="28"/>
      <c r="CQ1712" s="28"/>
      <c r="CR1712" s="28"/>
      <c r="CW1712" s="194"/>
      <c r="CY1712" s="28"/>
      <c r="CZ1712" s="28"/>
      <c r="DA1712" s="28"/>
      <c r="DF1712" s="194"/>
      <c r="DH1712" s="28"/>
      <c r="DI1712" s="28"/>
      <c r="DJ1712" s="28"/>
      <c r="DO1712" s="194"/>
      <c r="DQ1712" s="28"/>
      <c r="DR1712" s="28"/>
      <c r="DS1712" s="28"/>
      <c r="DX1712" s="194"/>
      <c r="DZ1712" s="28"/>
      <c r="EA1712" s="28"/>
      <c r="EB1712" s="28"/>
      <c r="EG1712" s="194"/>
      <c r="EI1712" s="28"/>
      <c r="EJ1712" s="28"/>
      <c r="EK1712" s="28"/>
      <c r="EP1712" s="194"/>
      <c r="ER1712" s="28"/>
      <c r="ES1712" s="28"/>
      <c r="ET1712" s="28"/>
      <c r="EY1712" s="194"/>
      <c r="FA1712" s="28"/>
      <c r="FB1712" s="28"/>
      <c r="FC1712" s="28"/>
      <c r="FH1712" s="194"/>
      <c r="FJ1712" s="28"/>
      <c r="FK1712" s="28"/>
      <c r="FL1712" s="28"/>
      <c r="FQ1712" s="194"/>
      <c r="FS1712" s="28"/>
      <c r="FT1712" s="28"/>
      <c r="FU1712" s="28"/>
      <c r="FZ1712" s="194"/>
      <c r="GB1712" s="28"/>
      <c r="GC1712" s="28"/>
      <c r="GD1712" s="28"/>
      <c r="GI1712" s="194"/>
      <c r="GK1712" s="28"/>
      <c r="GL1712" s="28"/>
      <c r="GM1712" s="28"/>
      <c r="GR1712" s="194"/>
      <c r="GT1712" s="28"/>
      <c r="GU1712" s="28"/>
      <c r="GV1712" s="28"/>
      <c r="HA1712" s="194"/>
      <c r="HC1712" s="28"/>
      <c r="HD1712" s="28"/>
      <c r="HE1712" s="28"/>
      <c r="HJ1712" s="28"/>
      <c r="HK1712" s="28"/>
      <c r="HL1712" s="28"/>
      <c r="HM1712" s="28"/>
      <c r="HN1712" s="28"/>
      <c r="HO1712" s="28"/>
      <c r="HP1712" s="28"/>
      <c r="HQ1712" s="28"/>
      <c r="HR1712" s="28"/>
      <c r="HS1712" s="28"/>
      <c r="HT1712" s="28"/>
      <c r="HU1712" s="28"/>
      <c r="HV1712" s="28"/>
      <c r="HW1712" s="28"/>
      <c r="HX1712" s="28"/>
      <c r="HY1712" s="28"/>
      <c r="HZ1712" s="28"/>
      <c r="IA1712" s="28"/>
      <c r="IB1712" s="28"/>
      <c r="IC1712" s="28"/>
      <c r="ID1712" s="28"/>
      <c r="IE1712" s="28"/>
      <c r="IF1712" s="28"/>
      <c r="IG1712" s="28"/>
      <c r="IH1712" s="28"/>
      <c r="II1712" s="28"/>
      <c r="IJ1712" s="28"/>
      <c r="IK1712" s="28"/>
      <c r="IL1712" s="28"/>
      <c r="IM1712" s="28"/>
      <c r="IN1712" s="28"/>
      <c r="IO1712" s="28"/>
    </row>
    <row r="1713" spans="1:249" s="50" customFormat="1" ht="18">
      <c r="A1713" s="206" t="s">
        <v>4943</v>
      </c>
      <c r="B1713" s="28"/>
      <c r="C1713" s="28"/>
      <c r="D1713" s="28"/>
      <c r="E1713" s="28"/>
      <c r="F1713" s="284">
        <f t="shared" si="32"/>
        <v>9</v>
      </c>
      <c r="J1713" s="50">
        <v>9</v>
      </c>
      <c r="N1713" s="28"/>
      <c r="O1713" s="28"/>
      <c r="T1713" s="194"/>
      <c r="V1713" s="28"/>
      <c r="W1713" s="28"/>
      <c r="X1713" s="28"/>
      <c r="AC1713" s="194"/>
      <c r="AE1713" s="28"/>
      <c r="AF1713" s="28"/>
      <c r="AG1713" s="28"/>
      <c r="AL1713" s="194"/>
      <c r="AN1713" s="28"/>
      <c r="AO1713" s="28"/>
      <c r="AP1713" s="28"/>
      <c r="AU1713" s="194"/>
      <c r="AW1713" s="28"/>
      <c r="AX1713" s="28"/>
      <c r="AY1713" s="28"/>
      <c r="BD1713" s="194"/>
      <c r="BF1713" s="28"/>
      <c r="BG1713" s="28"/>
      <c r="BH1713" s="28"/>
      <c r="BM1713" s="194"/>
      <c r="BO1713" s="28"/>
      <c r="BP1713" s="28"/>
      <c r="BQ1713" s="28"/>
      <c r="BV1713" s="194"/>
      <c r="BX1713" s="28"/>
      <c r="BY1713" s="28"/>
      <c r="BZ1713" s="28"/>
      <c r="CE1713" s="194"/>
      <c r="CG1713" s="28"/>
      <c r="CH1713" s="28"/>
      <c r="CI1713" s="28"/>
      <c r="CN1713" s="194"/>
      <c r="CP1713" s="28"/>
      <c r="CQ1713" s="28"/>
      <c r="CR1713" s="28"/>
      <c r="CW1713" s="194"/>
      <c r="CY1713" s="28"/>
      <c r="CZ1713" s="28"/>
      <c r="DA1713" s="28"/>
      <c r="DF1713" s="194"/>
      <c r="DH1713" s="28"/>
      <c r="DI1713" s="28"/>
      <c r="DJ1713" s="28"/>
      <c r="DO1713" s="194"/>
      <c r="DQ1713" s="28"/>
      <c r="DR1713" s="28"/>
      <c r="DS1713" s="28"/>
      <c r="DX1713" s="194"/>
      <c r="DZ1713" s="28"/>
      <c r="EA1713" s="28"/>
      <c r="EB1713" s="28"/>
      <c r="EG1713" s="194"/>
      <c r="EI1713" s="28"/>
      <c r="EJ1713" s="28"/>
      <c r="EK1713" s="28"/>
      <c r="EP1713" s="194"/>
      <c r="ER1713" s="28"/>
      <c r="ES1713" s="28"/>
      <c r="ET1713" s="28"/>
      <c r="EY1713" s="194"/>
      <c r="FA1713" s="28"/>
      <c r="FB1713" s="28"/>
      <c r="FC1713" s="28"/>
      <c r="FH1713" s="194"/>
      <c r="FJ1713" s="28"/>
      <c r="FK1713" s="28"/>
      <c r="FL1713" s="28"/>
      <c r="FQ1713" s="194"/>
      <c r="FS1713" s="28"/>
      <c r="FT1713" s="28"/>
      <c r="FU1713" s="28"/>
      <c r="FZ1713" s="194"/>
      <c r="GB1713" s="28"/>
      <c r="GC1713" s="28"/>
      <c r="GD1713" s="28"/>
      <c r="GI1713" s="194"/>
      <c r="GK1713" s="28"/>
      <c r="GL1713" s="28"/>
      <c r="GM1713" s="28"/>
      <c r="GR1713" s="194"/>
      <c r="GT1713" s="28"/>
      <c r="GU1713" s="28"/>
      <c r="GV1713" s="28"/>
      <c r="HA1713" s="194"/>
      <c r="HC1713" s="28"/>
      <c r="HD1713" s="28"/>
      <c r="HE1713" s="28"/>
      <c r="HJ1713" s="28"/>
      <c r="HK1713" s="28"/>
      <c r="HL1713" s="28"/>
      <c r="HM1713" s="28"/>
      <c r="HN1713" s="28"/>
      <c r="HO1713" s="28"/>
      <c r="HP1713" s="28"/>
      <c r="HQ1713" s="28"/>
      <c r="HR1713" s="28"/>
      <c r="HS1713" s="28"/>
      <c r="HT1713" s="28"/>
      <c r="HU1713" s="28"/>
      <c r="HV1713" s="28"/>
      <c r="HW1713" s="28"/>
      <c r="HX1713" s="28"/>
      <c r="HY1713" s="28"/>
      <c r="HZ1713" s="28"/>
      <c r="IA1713" s="28"/>
      <c r="IB1713" s="28"/>
      <c r="IC1713" s="28"/>
      <c r="ID1713" s="28"/>
      <c r="IE1713" s="28"/>
      <c r="IF1713" s="28"/>
      <c r="IG1713" s="28"/>
      <c r="IH1713" s="28"/>
      <c r="II1713" s="28"/>
      <c r="IJ1713" s="28"/>
      <c r="IK1713" s="28"/>
      <c r="IL1713" s="28"/>
      <c r="IM1713" s="28"/>
      <c r="IN1713" s="28"/>
      <c r="IO1713" s="28"/>
    </row>
    <row r="1714" spans="1:249" s="50" customFormat="1" ht="18">
      <c r="A1714" s="206" t="s">
        <v>4728</v>
      </c>
      <c r="B1714" s="28"/>
      <c r="C1714" s="28"/>
      <c r="D1714" s="28"/>
      <c r="E1714" s="28"/>
      <c r="F1714" s="284">
        <f t="shared" si="32"/>
        <v>1</v>
      </c>
      <c r="J1714" s="50">
        <v>1</v>
      </c>
      <c r="K1714" s="194"/>
      <c r="N1714" s="28"/>
      <c r="O1714" s="28"/>
      <c r="T1714" s="194"/>
      <c r="V1714" s="28"/>
      <c r="W1714" s="28"/>
      <c r="X1714" s="28"/>
      <c r="AC1714" s="194"/>
      <c r="AE1714" s="28"/>
      <c r="AF1714" s="28"/>
      <c r="AG1714" s="28"/>
      <c r="AL1714" s="194"/>
      <c r="AN1714" s="28"/>
      <c r="AO1714" s="28"/>
      <c r="AP1714" s="28"/>
      <c r="AU1714" s="194"/>
      <c r="AW1714" s="28"/>
      <c r="AX1714" s="28"/>
      <c r="AY1714" s="28"/>
      <c r="BD1714" s="194"/>
      <c r="BF1714" s="28"/>
      <c r="BG1714" s="28"/>
      <c r="BH1714" s="28"/>
      <c r="BM1714" s="194"/>
      <c r="BO1714" s="28"/>
      <c r="BP1714" s="28"/>
      <c r="BQ1714" s="28"/>
      <c r="BV1714" s="194"/>
      <c r="BX1714" s="28"/>
      <c r="BY1714" s="28"/>
      <c r="BZ1714" s="28"/>
      <c r="CE1714" s="194"/>
      <c r="CG1714" s="28"/>
      <c r="CH1714" s="28"/>
      <c r="CI1714" s="28"/>
      <c r="CN1714" s="194"/>
      <c r="CP1714" s="28"/>
      <c r="CQ1714" s="28"/>
      <c r="CR1714" s="28"/>
      <c r="CW1714" s="194"/>
      <c r="CY1714" s="28"/>
      <c r="CZ1714" s="28"/>
      <c r="DA1714" s="28"/>
      <c r="DF1714" s="194"/>
      <c r="DH1714" s="28"/>
      <c r="DI1714" s="28"/>
      <c r="DJ1714" s="28"/>
      <c r="DO1714" s="194"/>
      <c r="DQ1714" s="28"/>
      <c r="DR1714" s="28"/>
      <c r="DS1714" s="28"/>
      <c r="DX1714" s="194"/>
      <c r="DZ1714" s="28"/>
      <c r="EA1714" s="28"/>
      <c r="EB1714" s="28"/>
      <c r="EG1714" s="194"/>
      <c r="EI1714" s="28"/>
      <c r="EJ1714" s="28"/>
      <c r="EK1714" s="28"/>
      <c r="EP1714" s="194"/>
      <c r="ER1714" s="28"/>
      <c r="ES1714" s="28"/>
      <c r="ET1714" s="28"/>
      <c r="EY1714" s="194"/>
      <c r="FA1714" s="28"/>
      <c r="FB1714" s="28"/>
      <c r="FC1714" s="28"/>
      <c r="FH1714" s="194"/>
      <c r="FJ1714" s="28"/>
      <c r="FK1714" s="28"/>
      <c r="FL1714" s="28"/>
      <c r="FQ1714" s="194"/>
      <c r="FS1714" s="28"/>
      <c r="FT1714" s="28"/>
      <c r="FU1714" s="28"/>
      <c r="FZ1714" s="194"/>
      <c r="GB1714" s="28"/>
      <c r="GC1714" s="28"/>
      <c r="GD1714" s="28"/>
      <c r="GI1714" s="194"/>
      <c r="GK1714" s="28"/>
      <c r="GL1714" s="28"/>
      <c r="GM1714" s="28"/>
      <c r="GR1714" s="194"/>
      <c r="GT1714" s="28"/>
      <c r="GU1714" s="28"/>
      <c r="GV1714" s="28"/>
      <c r="HA1714" s="194"/>
      <c r="HC1714" s="28"/>
      <c r="HD1714" s="28"/>
      <c r="HE1714" s="28"/>
      <c r="HJ1714" s="28"/>
      <c r="HK1714" s="28"/>
      <c r="HL1714" s="28"/>
      <c r="HM1714" s="28"/>
      <c r="HN1714" s="28"/>
      <c r="HO1714" s="28"/>
      <c r="HP1714" s="28"/>
      <c r="HQ1714" s="28"/>
      <c r="HR1714" s="28"/>
      <c r="HS1714" s="28"/>
      <c r="HT1714" s="28"/>
      <c r="HU1714" s="28"/>
      <c r="HV1714" s="28"/>
      <c r="HW1714" s="28"/>
      <c r="HX1714" s="28"/>
      <c r="HY1714" s="28"/>
      <c r="HZ1714" s="28"/>
      <c r="IA1714" s="28"/>
      <c r="IB1714" s="28"/>
      <c r="IC1714" s="28"/>
      <c r="ID1714" s="28"/>
      <c r="IE1714" s="28"/>
      <c r="IF1714" s="28"/>
      <c r="IG1714" s="28"/>
      <c r="IH1714" s="28"/>
      <c r="II1714" s="28"/>
      <c r="IJ1714" s="28"/>
      <c r="IK1714" s="28"/>
      <c r="IL1714" s="28"/>
      <c r="IM1714" s="28"/>
      <c r="IN1714" s="28"/>
      <c r="IO1714" s="28"/>
    </row>
    <row r="1715" spans="1:249" s="50" customFormat="1" ht="18">
      <c r="A1715" s="206" t="s">
        <v>5053</v>
      </c>
      <c r="B1715" s="28"/>
      <c r="C1715" s="28"/>
      <c r="D1715" s="28"/>
      <c r="E1715" s="28"/>
      <c r="F1715" s="284">
        <f t="shared" si="32"/>
        <v>30</v>
      </c>
      <c r="J1715" s="50">
        <v>30</v>
      </c>
      <c r="N1715" s="28"/>
      <c r="O1715" s="28"/>
      <c r="T1715" s="194"/>
      <c r="V1715" s="28"/>
      <c r="W1715" s="28"/>
      <c r="X1715" s="28"/>
      <c r="AC1715" s="194"/>
      <c r="AE1715" s="28"/>
      <c r="AF1715" s="28"/>
      <c r="AG1715" s="28"/>
      <c r="AL1715" s="194"/>
      <c r="AN1715" s="28"/>
      <c r="AO1715" s="28"/>
      <c r="AP1715" s="28"/>
      <c r="AU1715" s="194"/>
      <c r="AW1715" s="28"/>
      <c r="AX1715" s="28"/>
      <c r="AY1715" s="28"/>
      <c r="BD1715" s="194"/>
      <c r="BF1715" s="28"/>
      <c r="BG1715" s="28"/>
      <c r="BH1715" s="28"/>
      <c r="BM1715" s="194"/>
      <c r="BO1715" s="28"/>
      <c r="BP1715" s="28"/>
      <c r="BQ1715" s="28"/>
      <c r="BV1715" s="194"/>
      <c r="BX1715" s="28"/>
      <c r="BY1715" s="28"/>
      <c r="BZ1715" s="28"/>
      <c r="CE1715" s="194"/>
      <c r="CG1715" s="28"/>
      <c r="CH1715" s="28"/>
      <c r="CI1715" s="28"/>
      <c r="CN1715" s="194"/>
      <c r="CP1715" s="28"/>
      <c r="CQ1715" s="28"/>
      <c r="CR1715" s="28"/>
      <c r="CW1715" s="194"/>
      <c r="CY1715" s="28"/>
      <c r="CZ1715" s="28"/>
      <c r="DA1715" s="28"/>
      <c r="DF1715" s="194"/>
      <c r="DH1715" s="28"/>
      <c r="DI1715" s="28"/>
      <c r="DJ1715" s="28"/>
      <c r="DO1715" s="194"/>
      <c r="DQ1715" s="28"/>
      <c r="DR1715" s="28"/>
      <c r="DS1715" s="28"/>
      <c r="DX1715" s="194"/>
      <c r="DZ1715" s="28"/>
      <c r="EA1715" s="28"/>
      <c r="EB1715" s="28"/>
      <c r="EG1715" s="194"/>
      <c r="EI1715" s="28"/>
      <c r="EJ1715" s="28"/>
      <c r="EK1715" s="28"/>
      <c r="EP1715" s="194"/>
      <c r="ER1715" s="28"/>
      <c r="ES1715" s="28"/>
      <c r="ET1715" s="28"/>
      <c r="EY1715" s="194"/>
      <c r="FA1715" s="28"/>
      <c r="FB1715" s="28"/>
      <c r="FC1715" s="28"/>
      <c r="FH1715" s="194"/>
      <c r="FJ1715" s="28"/>
      <c r="FK1715" s="28"/>
      <c r="FL1715" s="28"/>
      <c r="FQ1715" s="194"/>
      <c r="FS1715" s="28"/>
      <c r="FT1715" s="28"/>
      <c r="FU1715" s="28"/>
      <c r="FZ1715" s="194"/>
      <c r="GB1715" s="28"/>
      <c r="GC1715" s="28"/>
      <c r="GD1715" s="28"/>
      <c r="GI1715" s="194"/>
      <c r="GK1715" s="28"/>
      <c r="GL1715" s="28"/>
      <c r="GM1715" s="28"/>
      <c r="GR1715" s="194"/>
      <c r="GT1715" s="28"/>
      <c r="GU1715" s="28"/>
      <c r="GV1715" s="28"/>
      <c r="HA1715" s="194"/>
      <c r="HC1715" s="28"/>
      <c r="HD1715" s="28"/>
      <c r="HE1715" s="28"/>
      <c r="HJ1715" s="28"/>
      <c r="HK1715" s="28"/>
      <c r="HL1715" s="28"/>
      <c r="HM1715" s="28"/>
      <c r="HN1715" s="28"/>
      <c r="HO1715" s="28"/>
      <c r="HP1715" s="28"/>
      <c r="HQ1715" s="28"/>
      <c r="HR1715" s="28"/>
      <c r="HS1715" s="28"/>
      <c r="HT1715" s="28"/>
      <c r="HU1715" s="28"/>
      <c r="HV1715" s="28"/>
      <c r="HW1715" s="28"/>
      <c r="HX1715" s="28"/>
      <c r="HY1715" s="28"/>
      <c r="HZ1715" s="28"/>
      <c r="IA1715" s="28"/>
      <c r="IB1715" s="28"/>
      <c r="IC1715" s="28"/>
      <c r="ID1715" s="28"/>
      <c r="IE1715" s="28"/>
      <c r="IF1715" s="28"/>
      <c r="IG1715" s="28"/>
      <c r="IH1715" s="28"/>
      <c r="II1715" s="28"/>
      <c r="IJ1715" s="28"/>
      <c r="IK1715" s="28"/>
      <c r="IL1715" s="28"/>
      <c r="IM1715" s="28"/>
      <c r="IN1715" s="28"/>
      <c r="IO1715" s="28"/>
    </row>
    <row r="1716" spans="1:249" s="50" customFormat="1" ht="18">
      <c r="A1716" s="206" t="s">
        <v>4527</v>
      </c>
      <c r="B1716" s="28"/>
      <c r="C1716" s="28"/>
      <c r="D1716" s="28"/>
      <c r="E1716" s="28"/>
      <c r="F1716" s="284">
        <f t="shared" si="32"/>
        <v>15</v>
      </c>
      <c r="G1716" s="50">
        <v>3</v>
      </c>
      <c r="H1716" s="50">
        <v>12</v>
      </c>
      <c r="K1716" s="194"/>
      <c r="N1716" s="28"/>
      <c r="O1716" s="28"/>
      <c r="T1716" s="194"/>
      <c r="V1716" s="28"/>
      <c r="W1716" s="28"/>
      <c r="X1716" s="28"/>
      <c r="AC1716" s="194"/>
      <c r="AE1716" s="28"/>
      <c r="AF1716" s="28"/>
      <c r="AG1716" s="28"/>
      <c r="AL1716" s="194"/>
      <c r="AN1716" s="28"/>
      <c r="AO1716" s="28"/>
      <c r="AP1716" s="28"/>
      <c r="AU1716" s="194"/>
      <c r="AW1716" s="28"/>
      <c r="AX1716" s="28"/>
      <c r="AY1716" s="28"/>
      <c r="BD1716" s="194"/>
      <c r="BF1716" s="28"/>
      <c r="BG1716" s="28"/>
      <c r="BH1716" s="28"/>
      <c r="BM1716" s="194"/>
      <c r="BO1716" s="28"/>
      <c r="BP1716" s="28"/>
      <c r="BQ1716" s="28"/>
      <c r="BV1716" s="194"/>
      <c r="BX1716" s="28"/>
      <c r="BY1716" s="28"/>
      <c r="BZ1716" s="28"/>
      <c r="CE1716" s="194"/>
      <c r="CG1716" s="28"/>
      <c r="CH1716" s="28"/>
      <c r="CI1716" s="28"/>
      <c r="CN1716" s="194"/>
      <c r="CP1716" s="28"/>
      <c r="CQ1716" s="28"/>
      <c r="CR1716" s="28"/>
      <c r="CW1716" s="194"/>
      <c r="CY1716" s="28"/>
      <c r="CZ1716" s="28"/>
      <c r="DA1716" s="28"/>
      <c r="DF1716" s="194"/>
      <c r="DH1716" s="28"/>
      <c r="DI1716" s="28"/>
      <c r="DJ1716" s="28"/>
      <c r="DO1716" s="194"/>
      <c r="DQ1716" s="28"/>
      <c r="DR1716" s="28"/>
      <c r="DS1716" s="28"/>
      <c r="DX1716" s="194"/>
      <c r="DZ1716" s="28"/>
      <c r="EA1716" s="28"/>
      <c r="EB1716" s="28"/>
      <c r="EG1716" s="194"/>
      <c r="EI1716" s="28"/>
      <c r="EJ1716" s="28"/>
      <c r="EK1716" s="28"/>
      <c r="EP1716" s="194"/>
      <c r="ER1716" s="28"/>
      <c r="ES1716" s="28"/>
      <c r="ET1716" s="28"/>
      <c r="EY1716" s="194"/>
      <c r="FA1716" s="28"/>
      <c r="FB1716" s="28"/>
      <c r="FC1716" s="28"/>
      <c r="FH1716" s="194"/>
      <c r="FJ1716" s="28"/>
      <c r="FK1716" s="28"/>
      <c r="FL1716" s="28"/>
      <c r="FQ1716" s="194"/>
      <c r="FS1716" s="28"/>
      <c r="FT1716" s="28"/>
      <c r="FU1716" s="28"/>
      <c r="FZ1716" s="194"/>
      <c r="GB1716" s="28"/>
      <c r="GC1716" s="28"/>
      <c r="GD1716" s="28"/>
      <c r="GI1716" s="194"/>
      <c r="GK1716" s="28"/>
      <c r="GL1716" s="28"/>
      <c r="GM1716" s="28"/>
      <c r="GR1716" s="194"/>
      <c r="GT1716" s="28"/>
      <c r="GU1716" s="28"/>
      <c r="GV1716" s="28"/>
      <c r="HA1716" s="194"/>
      <c r="HC1716" s="28"/>
      <c r="HD1716" s="28"/>
      <c r="HE1716" s="28"/>
      <c r="HJ1716" s="28"/>
      <c r="HK1716" s="28"/>
      <c r="HL1716" s="28"/>
      <c r="HM1716" s="28"/>
      <c r="HN1716" s="28"/>
      <c r="HO1716" s="28"/>
      <c r="HP1716" s="28"/>
      <c r="HQ1716" s="28"/>
      <c r="HR1716" s="28"/>
      <c r="HS1716" s="28"/>
      <c r="HT1716" s="28"/>
      <c r="HU1716" s="28"/>
      <c r="HV1716" s="28"/>
      <c r="HW1716" s="28"/>
      <c r="HX1716" s="28"/>
      <c r="HY1716" s="28"/>
      <c r="HZ1716" s="28"/>
      <c r="IA1716" s="28"/>
      <c r="IB1716" s="28"/>
      <c r="IC1716" s="28"/>
      <c r="ID1716" s="28"/>
      <c r="IE1716" s="28"/>
      <c r="IF1716" s="28"/>
      <c r="IG1716" s="28"/>
      <c r="IH1716" s="28"/>
      <c r="II1716" s="28"/>
      <c r="IJ1716" s="28"/>
      <c r="IK1716" s="28"/>
      <c r="IL1716" s="28"/>
      <c r="IM1716" s="28"/>
      <c r="IN1716" s="28"/>
      <c r="IO1716" s="28"/>
    </row>
    <row r="1717" spans="1:249" s="50" customFormat="1" ht="18">
      <c r="A1717" s="206" t="s">
        <v>4789</v>
      </c>
      <c r="B1717" s="28"/>
      <c r="C1717" s="28"/>
      <c r="D1717" s="28"/>
      <c r="E1717" s="28"/>
      <c r="F1717" s="284">
        <f t="shared" si="32"/>
        <v>1</v>
      </c>
      <c r="K1717" s="50">
        <v>1</v>
      </c>
      <c r="N1717" s="28"/>
      <c r="O1717" s="28"/>
      <c r="T1717" s="194"/>
      <c r="V1717" s="28"/>
      <c r="W1717" s="28"/>
      <c r="X1717" s="28"/>
      <c r="AC1717" s="194"/>
      <c r="AE1717" s="28"/>
      <c r="AF1717" s="28"/>
      <c r="AG1717" s="28"/>
      <c r="AL1717" s="194"/>
      <c r="AN1717" s="28"/>
      <c r="AO1717" s="28"/>
      <c r="AP1717" s="28"/>
      <c r="AU1717" s="194"/>
      <c r="AW1717" s="28"/>
      <c r="AX1717" s="28"/>
      <c r="AY1717" s="28"/>
      <c r="BD1717" s="194"/>
      <c r="BF1717" s="28"/>
      <c r="BG1717" s="28"/>
      <c r="BH1717" s="28"/>
      <c r="BM1717" s="194"/>
      <c r="BO1717" s="28"/>
      <c r="BP1717" s="28"/>
      <c r="BQ1717" s="28"/>
      <c r="BV1717" s="194"/>
      <c r="BX1717" s="28"/>
      <c r="BY1717" s="28"/>
      <c r="BZ1717" s="28"/>
      <c r="CE1717" s="194"/>
      <c r="CG1717" s="28"/>
      <c r="CH1717" s="28"/>
      <c r="CI1717" s="28"/>
      <c r="CN1717" s="194"/>
      <c r="CP1717" s="28"/>
      <c r="CQ1717" s="28"/>
      <c r="CR1717" s="28"/>
      <c r="CW1717" s="194"/>
      <c r="CY1717" s="28"/>
      <c r="CZ1717" s="28"/>
      <c r="DA1717" s="28"/>
      <c r="DF1717" s="194"/>
      <c r="DH1717" s="28"/>
      <c r="DI1717" s="28"/>
      <c r="DJ1717" s="28"/>
      <c r="DO1717" s="194"/>
      <c r="DQ1717" s="28"/>
      <c r="DR1717" s="28"/>
      <c r="DS1717" s="28"/>
      <c r="DX1717" s="194"/>
      <c r="DZ1717" s="28"/>
      <c r="EA1717" s="28"/>
      <c r="EB1717" s="28"/>
      <c r="EG1717" s="194"/>
      <c r="EI1717" s="28"/>
      <c r="EJ1717" s="28"/>
      <c r="EK1717" s="28"/>
      <c r="EP1717" s="194"/>
      <c r="ER1717" s="28"/>
      <c r="ES1717" s="28"/>
      <c r="ET1717" s="28"/>
      <c r="EY1717" s="194"/>
      <c r="FA1717" s="28"/>
      <c r="FB1717" s="28"/>
      <c r="FC1717" s="28"/>
      <c r="FH1717" s="194"/>
      <c r="FJ1717" s="28"/>
      <c r="FK1717" s="28"/>
      <c r="FL1717" s="28"/>
      <c r="FQ1717" s="194"/>
      <c r="FS1717" s="28"/>
      <c r="FT1717" s="28"/>
      <c r="FU1717" s="28"/>
      <c r="FZ1717" s="194"/>
      <c r="GB1717" s="28"/>
      <c r="GC1717" s="28"/>
      <c r="GD1717" s="28"/>
      <c r="GI1717" s="194"/>
      <c r="GK1717" s="28"/>
      <c r="GL1717" s="28"/>
      <c r="GM1717" s="28"/>
      <c r="GR1717" s="194"/>
      <c r="GT1717" s="28"/>
      <c r="GU1717" s="28"/>
      <c r="GV1717" s="28"/>
      <c r="HA1717" s="194"/>
      <c r="HC1717" s="28"/>
      <c r="HD1717" s="28"/>
      <c r="HE1717" s="28"/>
      <c r="HJ1717" s="28"/>
      <c r="HK1717" s="28"/>
      <c r="HL1717" s="28"/>
      <c r="HM1717" s="28"/>
      <c r="HN1717" s="28"/>
      <c r="HO1717" s="28"/>
      <c r="HP1717" s="28"/>
      <c r="HQ1717" s="28"/>
      <c r="HR1717" s="28"/>
      <c r="HS1717" s="28"/>
      <c r="HT1717" s="28"/>
      <c r="HU1717" s="28"/>
      <c r="HV1717" s="28"/>
      <c r="HW1717" s="28"/>
      <c r="HX1717" s="28"/>
      <c r="HY1717" s="28"/>
      <c r="HZ1717" s="28"/>
      <c r="IA1717" s="28"/>
      <c r="IB1717" s="28"/>
      <c r="IC1717" s="28"/>
      <c r="ID1717" s="28"/>
      <c r="IE1717" s="28"/>
      <c r="IF1717" s="28"/>
      <c r="IG1717" s="28"/>
      <c r="IH1717" s="28"/>
      <c r="II1717" s="28"/>
      <c r="IJ1717" s="28"/>
      <c r="IK1717" s="28"/>
      <c r="IL1717" s="28"/>
      <c r="IM1717" s="28"/>
      <c r="IN1717" s="28"/>
      <c r="IO1717" s="28"/>
    </row>
    <row r="1718" spans="1:249" s="50" customFormat="1" ht="18">
      <c r="A1718" s="206" t="s">
        <v>5091</v>
      </c>
      <c r="B1718" s="28"/>
      <c r="C1718" s="28"/>
      <c r="D1718" s="28"/>
      <c r="E1718" s="28"/>
      <c r="F1718" s="284">
        <f t="shared" si="32"/>
        <v>2</v>
      </c>
      <c r="J1718" s="50">
        <v>2</v>
      </c>
      <c r="K1718" s="487"/>
      <c r="N1718" s="28"/>
      <c r="O1718" s="28"/>
      <c r="T1718" s="194"/>
      <c r="V1718" s="28"/>
      <c r="W1718" s="28"/>
      <c r="X1718" s="28"/>
      <c r="AC1718" s="194"/>
      <c r="AE1718" s="28"/>
      <c r="AF1718" s="28"/>
      <c r="AG1718" s="28"/>
      <c r="AL1718" s="194"/>
      <c r="AN1718" s="28"/>
      <c r="AO1718" s="28"/>
      <c r="AP1718" s="28"/>
      <c r="AU1718" s="194"/>
      <c r="AW1718" s="28"/>
      <c r="AX1718" s="28"/>
      <c r="AY1718" s="28"/>
      <c r="BD1718" s="194"/>
      <c r="BF1718" s="28"/>
      <c r="BG1718" s="28"/>
      <c r="BH1718" s="28"/>
      <c r="BM1718" s="194"/>
      <c r="BO1718" s="28"/>
      <c r="BP1718" s="28"/>
      <c r="BQ1718" s="28"/>
      <c r="BV1718" s="194"/>
      <c r="BX1718" s="28"/>
      <c r="BY1718" s="28"/>
      <c r="BZ1718" s="28"/>
      <c r="CE1718" s="194"/>
      <c r="CG1718" s="28"/>
      <c r="CH1718" s="28"/>
      <c r="CI1718" s="28"/>
      <c r="CN1718" s="194"/>
      <c r="CP1718" s="28"/>
      <c r="CQ1718" s="28"/>
      <c r="CR1718" s="28"/>
      <c r="CW1718" s="194"/>
      <c r="CY1718" s="28"/>
      <c r="CZ1718" s="28"/>
      <c r="DA1718" s="28"/>
      <c r="DF1718" s="194"/>
      <c r="DH1718" s="28"/>
      <c r="DI1718" s="28"/>
      <c r="DJ1718" s="28"/>
      <c r="DO1718" s="194"/>
      <c r="DQ1718" s="28"/>
      <c r="DR1718" s="28"/>
      <c r="DS1718" s="28"/>
      <c r="DX1718" s="194"/>
      <c r="DZ1718" s="28"/>
      <c r="EA1718" s="28"/>
      <c r="EB1718" s="28"/>
      <c r="EG1718" s="194"/>
      <c r="EI1718" s="28"/>
      <c r="EJ1718" s="28"/>
      <c r="EK1718" s="28"/>
      <c r="EP1718" s="194"/>
      <c r="ER1718" s="28"/>
      <c r="ES1718" s="28"/>
      <c r="ET1718" s="28"/>
      <c r="EY1718" s="194"/>
      <c r="FA1718" s="28"/>
      <c r="FB1718" s="28"/>
      <c r="FC1718" s="28"/>
      <c r="FH1718" s="194"/>
      <c r="FJ1718" s="28"/>
      <c r="FK1718" s="28"/>
      <c r="FL1718" s="28"/>
      <c r="FQ1718" s="194"/>
      <c r="FS1718" s="28"/>
      <c r="FT1718" s="28"/>
      <c r="FU1718" s="28"/>
      <c r="FZ1718" s="194"/>
      <c r="GB1718" s="28"/>
      <c r="GC1718" s="28"/>
      <c r="GD1718" s="28"/>
      <c r="GI1718" s="194"/>
      <c r="GK1718" s="28"/>
      <c r="GL1718" s="28"/>
      <c r="GM1718" s="28"/>
      <c r="GR1718" s="194"/>
      <c r="GT1718" s="28"/>
      <c r="GU1718" s="28"/>
      <c r="GV1718" s="28"/>
      <c r="HA1718" s="194"/>
      <c r="HC1718" s="28"/>
      <c r="HD1718" s="28"/>
      <c r="HE1718" s="28"/>
      <c r="HJ1718" s="28"/>
      <c r="HK1718" s="28"/>
      <c r="HL1718" s="28"/>
      <c r="HM1718" s="28"/>
      <c r="HN1718" s="28"/>
      <c r="HO1718" s="28"/>
      <c r="HP1718" s="28"/>
      <c r="HQ1718" s="28"/>
      <c r="HR1718" s="28"/>
      <c r="HS1718" s="28"/>
      <c r="HT1718" s="28"/>
      <c r="HU1718" s="28"/>
      <c r="HV1718" s="28"/>
      <c r="HW1718" s="28"/>
      <c r="HX1718" s="28"/>
      <c r="HY1718" s="28"/>
      <c r="HZ1718" s="28"/>
      <c r="IA1718" s="28"/>
      <c r="IB1718" s="28"/>
      <c r="IC1718" s="28"/>
      <c r="ID1718" s="28"/>
      <c r="IE1718" s="28"/>
      <c r="IF1718" s="28"/>
      <c r="IG1718" s="28"/>
      <c r="IH1718" s="28"/>
      <c r="II1718" s="28"/>
      <c r="IJ1718" s="28"/>
      <c r="IK1718" s="28"/>
      <c r="IL1718" s="28"/>
      <c r="IM1718" s="28"/>
      <c r="IN1718" s="28"/>
      <c r="IO1718" s="28"/>
    </row>
    <row r="1719" spans="1:249" s="50" customFormat="1" ht="18">
      <c r="A1719" s="206" t="s">
        <v>5090</v>
      </c>
      <c r="B1719" s="28"/>
      <c r="C1719" s="28"/>
      <c r="D1719" s="28"/>
      <c r="E1719" s="28"/>
      <c r="F1719" s="284">
        <f t="shared" si="32"/>
        <v>4</v>
      </c>
      <c r="J1719" s="50">
        <v>4</v>
      </c>
      <c r="K1719" s="487"/>
      <c r="N1719" s="28"/>
      <c r="O1719" s="28"/>
      <c r="T1719" s="194"/>
      <c r="V1719" s="28"/>
      <c r="W1719" s="28"/>
      <c r="X1719" s="28"/>
      <c r="AC1719" s="194"/>
      <c r="AE1719" s="28"/>
      <c r="AF1719" s="28"/>
      <c r="AG1719" s="28"/>
      <c r="AL1719" s="194"/>
      <c r="AN1719" s="28"/>
      <c r="AO1719" s="28"/>
      <c r="AP1719" s="28"/>
      <c r="AU1719" s="194"/>
      <c r="AW1719" s="28"/>
      <c r="AX1719" s="28"/>
      <c r="AY1719" s="28"/>
      <c r="BD1719" s="194"/>
      <c r="BF1719" s="28"/>
      <c r="BG1719" s="28"/>
      <c r="BH1719" s="28"/>
      <c r="BM1719" s="194"/>
      <c r="BO1719" s="28"/>
      <c r="BP1719" s="28"/>
      <c r="BQ1719" s="28"/>
      <c r="BV1719" s="194"/>
      <c r="BX1719" s="28"/>
      <c r="BY1719" s="28"/>
      <c r="BZ1719" s="28"/>
      <c r="CE1719" s="194"/>
      <c r="CG1719" s="28"/>
      <c r="CH1719" s="28"/>
      <c r="CI1719" s="28"/>
      <c r="CN1719" s="194"/>
      <c r="CP1719" s="28"/>
      <c r="CQ1719" s="28"/>
      <c r="CR1719" s="28"/>
      <c r="CW1719" s="194"/>
      <c r="CY1719" s="28"/>
      <c r="CZ1719" s="28"/>
      <c r="DA1719" s="28"/>
      <c r="DF1719" s="194"/>
      <c r="DH1719" s="28"/>
      <c r="DI1719" s="28"/>
      <c r="DJ1719" s="28"/>
      <c r="DO1719" s="194"/>
      <c r="DQ1719" s="28"/>
      <c r="DR1719" s="28"/>
      <c r="DS1719" s="28"/>
      <c r="DX1719" s="194"/>
      <c r="DZ1719" s="28"/>
      <c r="EA1719" s="28"/>
      <c r="EB1719" s="28"/>
      <c r="EG1719" s="194"/>
      <c r="EI1719" s="28"/>
      <c r="EJ1719" s="28"/>
      <c r="EK1719" s="28"/>
      <c r="EP1719" s="194"/>
      <c r="ER1719" s="28"/>
      <c r="ES1719" s="28"/>
      <c r="ET1719" s="28"/>
      <c r="EY1719" s="194"/>
      <c r="FA1719" s="28"/>
      <c r="FB1719" s="28"/>
      <c r="FC1719" s="28"/>
      <c r="FH1719" s="194"/>
      <c r="FJ1719" s="28"/>
      <c r="FK1719" s="28"/>
      <c r="FL1719" s="28"/>
      <c r="FQ1719" s="194"/>
      <c r="FS1719" s="28"/>
      <c r="FT1719" s="28"/>
      <c r="FU1719" s="28"/>
      <c r="FZ1719" s="194"/>
      <c r="GB1719" s="28"/>
      <c r="GC1719" s="28"/>
      <c r="GD1719" s="28"/>
      <c r="GI1719" s="194"/>
      <c r="GK1719" s="28"/>
      <c r="GL1719" s="28"/>
      <c r="GM1719" s="28"/>
      <c r="GR1719" s="194"/>
      <c r="GT1719" s="28"/>
      <c r="GU1719" s="28"/>
      <c r="GV1719" s="28"/>
      <c r="HA1719" s="194"/>
      <c r="HC1719" s="28"/>
      <c r="HD1719" s="28"/>
      <c r="HE1719" s="28"/>
      <c r="HJ1719" s="28"/>
      <c r="HK1719" s="28"/>
      <c r="HL1719" s="28"/>
      <c r="HM1719" s="28"/>
      <c r="HN1719" s="28"/>
      <c r="HO1719" s="28"/>
      <c r="HP1719" s="28"/>
      <c r="HQ1719" s="28"/>
      <c r="HR1719" s="28"/>
      <c r="HS1719" s="28"/>
      <c r="HT1719" s="28"/>
      <c r="HU1719" s="28"/>
      <c r="HV1719" s="28"/>
      <c r="HW1719" s="28"/>
      <c r="HX1719" s="28"/>
      <c r="HY1719" s="28"/>
      <c r="HZ1719" s="28"/>
      <c r="IA1719" s="28"/>
      <c r="IB1719" s="28"/>
      <c r="IC1719" s="28"/>
      <c r="ID1719" s="28"/>
      <c r="IE1719" s="28"/>
      <c r="IF1719" s="28"/>
      <c r="IG1719" s="28"/>
      <c r="IH1719" s="28"/>
      <c r="II1719" s="28"/>
      <c r="IJ1719" s="28"/>
      <c r="IK1719" s="28"/>
      <c r="IL1719" s="28"/>
      <c r="IM1719" s="28"/>
      <c r="IN1719" s="28"/>
      <c r="IO1719" s="28"/>
    </row>
    <row r="1720" spans="1:249" s="50" customFormat="1" ht="18">
      <c r="A1720" s="206" t="s">
        <v>4797</v>
      </c>
      <c r="B1720" s="28"/>
      <c r="C1720" s="28"/>
      <c r="D1720" s="28"/>
      <c r="E1720" s="28"/>
      <c r="F1720" s="284">
        <f t="shared" si="32"/>
        <v>1</v>
      </c>
      <c r="I1720" s="50">
        <v>1</v>
      </c>
      <c r="N1720" s="28"/>
      <c r="O1720" s="28"/>
      <c r="T1720" s="194"/>
      <c r="V1720" s="28"/>
      <c r="W1720" s="28"/>
      <c r="X1720" s="28"/>
      <c r="AC1720" s="194"/>
      <c r="AE1720" s="28"/>
      <c r="AF1720" s="28"/>
      <c r="AG1720" s="28"/>
      <c r="AL1720" s="194"/>
      <c r="AN1720" s="28"/>
      <c r="AO1720" s="28"/>
      <c r="AP1720" s="28"/>
      <c r="AU1720" s="194"/>
      <c r="AW1720" s="28"/>
      <c r="AX1720" s="28"/>
      <c r="AY1720" s="28"/>
      <c r="BD1720" s="194"/>
      <c r="BF1720" s="28"/>
      <c r="BG1720" s="28"/>
      <c r="BH1720" s="28"/>
      <c r="BM1720" s="194"/>
      <c r="BO1720" s="28"/>
      <c r="BP1720" s="28"/>
      <c r="BQ1720" s="28"/>
      <c r="BV1720" s="194"/>
      <c r="BX1720" s="28"/>
      <c r="BY1720" s="28"/>
      <c r="BZ1720" s="28"/>
      <c r="CE1720" s="194"/>
      <c r="CG1720" s="28"/>
      <c r="CH1720" s="28"/>
      <c r="CI1720" s="28"/>
      <c r="CN1720" s="194"/>
      <c r="CP1720" s="28"/>
      <c r="CQ1720" s="28"/>
      <c r="CR1720" s="28"/>
      <c r="CW1720" s="194"/>
      <c r="CY1720" s="28"/>
      <c r="CZ1720" s="28"/>
      <c r="DA1720" s="28"/>
      <c r="DF1720" s="194"/>
      <c r="DH1720" s="28"/>
      <c r="DI1720" s="28"/>
      <c r="DJ1720" s="28"/>
      <c r="DO1720" s="194"/>
      <c r="DQ1720" s="28"/>
      <c r="DR1720" s="28"/>
      <c r="DS1720" s="28"/>
      <c r="DX1720" s="194"/>
      <c r="DZ1720" s="28"/>
      <c r="EA1720" s="28"/>
      <c r="EB1720" s="28"/>
      <c r="EG1720" s="194"/>
      <c r="EI1720" s="28"/>
      <c r="EJ1720" s="28"/>
      <c r="EK1720" s="28"/>
      <c r="EP1720" s="194"/>
      <c r="ER1720" s="28"/>
      <c r="ES1720" s="28"/>
      <c r="ET1720" s="28"/>
      <c r="EY1720" s="194"/>
      <c r="FA1720" s="28"/>
      <c r="FB1720" s="28"/>
      <c r="FC1720" s="28"/>
      <c r="FH1720" s="194"/>
      <c r="FJ1720" s="28"/>
      <c r="FK1720" s="28"/>
      <c r="FL1720" s="28"/>
      <c r="FQ1720" s="194"/>
      <c r="FS1720" s="28"/>
      <c r="FT1720" s="28"/>
      <c r="FU1720" s="28"/>
      <c r="FZ1720" s="194"/>
      <c r="GB1720" s="28"/>
      <c r="GC1720" s="28"/>
      <c r="GD1720" s="28"/>
      <c r="GI1720" s="194"/>
      <c r="GK1720" s="28"/>
      <c r="GL1720" s="28"/>
      <c r="GM1720" s="28"/>
      <c r="GR1720" s="194"/>
      <c r="GT1720" s="28"/>
      <c r="GU1720" s="28"/>
      <c r="GV1720" s="28"/>
      <c r="HA1720" s="194"/>
      <c r="HC1720" s="28"/>
      <c r="HD1720" s="28"/>
      <c r="HE1720" s="28"/>
      <c r="HJ1720" s="28"/>
      <c r="HK1720" s="28"/>
      <c r="HL1720" s="28"/>
      <c r="HM1720" s="28"/>
      <c r="HN1720" s="28"/>
      <c r="HO1720" s="28"/>
      <c r="HP1720" s="28"/>
      <c r="HQ1720" s="28"/>
      <c r="HR1720" s="28"/>
      <c r="HS1720" s="28"/>
      <c r="HT1720" s="28"/>
      <c r="HU1720" s="28"/>
      <c r="HV1720" s="28"/>
      <c r="HW1720" s="28"/>
      <c r="HX1720" s="28"/>
      <c r="HY1720" s="28"/>
      <c r="HZ1720" s="28"/>
      <c r="IA1720" s="28"/>
      <c r="IB1720" s="28"/>
      <c r="IC1720" s="28"/>
      <c r="ID1720" s="28"/>
      <c r="IE1720" s="28"/>
      <c r="IF1720" s="28"/>
      <c r="IG1720" s="28"/>
      <c r="IH1720" s="28"/>
      <c r="II1720" s="28"/>
      <c r="IJ1720" s="28"/>
      <c r="IK1720" s="28"/>
      <c r="IL1720" s="28"/>
      <c r="IM1720" s="28"/>
      <c r="IN1720" s="28"/>
      <c r="IO1720" s="28"/>
    </row>
    <row r="1721" spans="1:249" s="50" customFormat="1" ht="18">
      <c r="A1721" s="206" t="s">
        <v>4578</v>
      </c>
      <c r="B1721" s="28"/>
      <c r="C1721" s="28"/>
      <c r="D1721" s="28"/>
      <c r="E1721" s="28"/>
      <c r="F1721" s="284">
        <f t="shared" si="32"/>
        <v>9</v>
      </c>
      <c r="J1721" s="50">
        <v>9</v>
      </c>
      <c r="K1721" s="194"/>
      <c r="N1721" s="28"/>
      <c r="O1721" s="28"/>
      <c r="T1721" s="194"/>
      <c r="V1721" s="28"/>
      <c r="W1721" s="28"/>
      <c r="X1721" s="28"/>
      <c r="AC1721" s="194"/>
      <c r="AE1721" s="28"/>
      <c r="AF1721" s="28"/>
      <c r="AG1721" s="28"/>
      <c r="AL1721" s="194"/>
      <c r="AN1721" s="28"/>
      <c r="AO1721" s="28"/>
      <c r="AP1721" s="28"/>
      <c r="AU1721" s="194"/>
      <c r="AW1721" s="28"/>
      <c r="AX1721" s="28"/>
      <c r="AY1721" s="28"/>
      <c r="BD1721" s="194"/>
      <c r="BF1721" s="28"/>
      <c r="BG1721" s="28"/>
      <c r="BH1721" s="28"/>
      <c r="BM1721" s="194"/>
      <c r="BO1721" s="28"/>
      <c r="BP1721" s="28"/>
      <c r="BQ1721" s="28"/>
      <c r="BV1721" s="194"/>
      <c r="BX1721" s="28"/>
      <c r="BY1721" s="28"/>
      <c r="BZ1721" s="28"/>
      <c r="CE1721" s="194"/>
      <c r="CG1721" s="28"/>
      <c r="CH1721" s="28"/>
      <c r="CI1721" s="28"/>
      <c r="CN1721" s="194"/>
      <c r="CP1721" s="28"/>
      <c r="CQ1721" s="28"/>
      <c r="CR1721" s="28"/>
      <c r="CW1721" s="194"/>
      <c r="CY1721" s="28"/>
      <c r="CZ1721" s="28"/>
      <c r="DA1721" s="28"/>
      <c r="DF1721" s="194"/>
      <c r="DH1721" s="28"/>
      <c r="DI1721" s="28"/>
      <c r="DJ1721" s="28"/>
      <c r="DO1721" s="194"/>
      <c r="DQ1721" s="28"/>
      <c r="DR1721" s="28"/>
      <c r="DS1721" s="28"/>
      <c r="DX1721" s="194"/>
      <c r="DZ1721" s="28"/>
      <c r="EA1721" s="28"/>
      <c r="EB1721" s="28"/>
      <c r="EG1721" s="194"/>
      <c r="EI1721" s="28"/>
      <c r="EJ1721" s="28"/>
      <c r="EK1721" s="28"/>
      <c r="EP1721" s="194"/>
      <c r="ER1721" s="28"/>
      <c r="ES1721" s="28"/>
      <c r="ET1721" s="28"/>
      <c r="EY1721" s="194"/>
      <c r="FA1721" s="28"/>
      <c r="FB1721" s="28"/>
      <c r="FC1721" s="28"/>
      <c r="FH1721" s="194"/>
      <c r="FJ1721" s="28"/>
      <c r="FK1721" s="28"/>
      <c r="FL1721" s="28"/>
      <c r="FQ1721" s="194"/>
      <c r="FS1721" s="28"/>
      <c r="FT1721" s="28"/>
      <c r="FU1721" s="28"/>
      <c r="FZ1721" s="194"/>
      <c r="GB1721" s="28"/>
      <c r="GC1721" s="28"/>
      <c r="GD1721" s="28"/>
      <c r="GI1721" s="194"/>
      <c r="GK1721" s="28"/>
      <c r="GL1721" s="28"/>
      <c r="GM1721" s="28"/>
      <c r="GR1721" s="194"/>
      <c r="GT1721" s="28"/>
      <c r="GU1721" s="28"/>
      <c r="GV1721" s="28"/>
      <c r="HA1721" s="194"/>
      <c r="HC1721" s="28"/>
      <c r="HD1721" s="28"/>
      <c r="HE1721" s="28"/>
      <c r="HJ1721" s="28"/>
      <c r="HK1721" s="28"/>
      <c r="HL1721" s="28"/>
      <c r="HM1721" s="28"/>
      <c r="HN1721" s="28"/>
      <c r="HO1721" s="28"/>
      <c r="HP1721" s="28"/>
      <c r="HQ1721" s="28"/>
      <c r="HR1721" s="28"/>
      <c r="HS1721" s="28"/>
      <c r="HT1721" s="28"/>
      <c r="HU1721" s="28"/>
      <c r="HV1721" s="28"/>
      <c r="HW1721" s="28"/>
      <c r="HX1721" s="28"/>
      <c r="HY1721" s="28"/>
      <c r="HZ1721" s="28"/>
      <c r="IA1721" s="28"/>
      <c r="IB1721" s="28"/>
      <c r="IC1721" s="28"/>
      <c r="ID1721" s="28"/>
      <c r="IE1721" s="28"/>
      <c r="IF1721" s="28"/>
      <c r="IG1721" s="28"/>
      <c r="IH1721" s="28"/>
      <c r="II1721" s="28"/>
      <c r="IJ1721" s="28"/>
      <c r="IK1721" s="28"/>
      <c r="IL1721" s="28"/>
      <c r="IM1721" s="28"/>
      <c r="IN1721" s="28"/>
      <c r="IO1721" s="28"/>
    </row>
    <row r="1722" spans="1:249" s="50" customFormat="1" ht="18">
      <c r="A1722" s="206" t="s">
        <v>4590</v>
      </c>
      <c r="B1722" s="28"/>
      <c r="C1722" s="28"/>
      <c r="D1722" s="28"/>
      <c r="E1722" s="28"/>
      <c r="F1722" s="284">
        <f t="shared" si="32"/>
        <v>56</v>
      </c>
      <c r="H1722" s="50">
        <v>43</v>
      </c>
      <c r="I1722" s="50">
        <v>13</v>
      </c>
      <c r="K1722" s="194"/>
      <c r="N1722" s="28"/>
      <c r="O1722" s="28"/>
      <c r="T1722" s="194"/>
      <c r="V1722" s="28"/>
      <c r="W1722" s="28"/>
      <c r="X1722" s="28"/>
      <c r="AC1722" s="194"/>
      <c r="AE1722" s="28"/>
      <c r="AF1722" s="28"/>
      <c r="AG1722" s="28"/>
      <c r="AL1722" s="194"/>
      <c r="AN1722" s="28"/>
      <c r="AO1722" s="28"/>
      <c r="AP1722" s="28"/>
      <c r="AU1722" s="194"/>
      <c r="AW1722" s="28"/>
      <c r="AX1722" s="28"/>
      <c r="AY1722" s="28"/>
      <c r="BD1722" s="194"/>
      <c r="BF1722" s="28"/>
      <c r="BG1722" s="28"/>
      <c r="BH1722" s="28"/>
      <c r="BM1722" s="194"/>
      <c r="BO1722" s="28"/>
      <c r="BP1722" s="28"/>
      <c r="BQ1722" s="28"/>
      <c r="BV1722" s="194"/>
      <c r="BX1722" s="28"/>
      <c r="BY1722" s="28"/>
      <c r="BZ1722" s="28"/>
      <c r="CE1722" s="194"/>
      <c r="CG1722" s="28"/>
      <c r="CH1722" s="28"/>
      <c r="CI1722" s="28"/>
      <c r="CN1722" s="194"/>
      <c r="CP1722" s="28"/>
      <c r="CQ1722" s="28"/>
      <c r="CR1722" s="28"/>
      <c r="CW1722" s="194"/>
      <c r="CY1722" s="28"/>
      <c r="CZ1722" s="28"/>
      <c r="DA1722" s="28"/>
      <c r="DF1722" s="194"/>
      <c r="DH1722" s="28"/>
      <c r="DI1722" s="28"/>
      <c r="DJ1722" s="28"/>
      <c r="DO1722" s="194"/>
      <c r="DQ1722" s="28"/>
      <c r="DR1722" s="28"/>
      <c r="DS1722" s="28"/>
      <c r="DX1722" s="194"/>
      <c r="DZ1722" s="28"/>
      <c r="EA1722" s="28"/>
      <c r="EB1722" s="28"/>
      <c r="EG1722" s="194"/>
      <c r="EI1722" s="28"/>
      <c r="EJ1722" s="28"/>
      <c r="EK1722" s="28"/>
      <c r="EP1722" s="194"/>
      <c r="ER1722" s="28"/>
      <c r="ES1722" s="28"/>
      <c r="ET1722" s="28"/>
      <c r="EY1722" s="194"/>
      <c r="FA1722" s="28"/>
      <c r="FB1722" s="28"/>
      <c r="FC1722" s="28"/>
      <c r="FH1722" s="194"/>
      <c r="FJ1722" s="28"/>
      <c r="FK1722" s="28"/>
      <c r="FL1722" s="28"/>
      <c r="FQ1722" s="194"/>
      <c r="FS1722" s="28"/>
      <c r="FT1722" s="28"/>
      <c r="FU1722" s="28"/>
      <c r="FZ1722" s="194"/>
      <c r="GB1722" s="28"/>
      <c r="GC1722" s="28"/>
      <c r="GD1722" s="28"/>
      <c r="GI1722" s="194"/>
      <c r="GK1722" s="28"/>
      <c r="GL1722" s="28"/>
      <c r="GM1722" s="28"/>
      <c r="GR1722" s="194"/>
      <c r="GT1722" s="28"/>
      <c r="GU1722" s="28"/>
      <c r="GV1722" s="28"/>
      <c r="HA1722" s="194"/>
      <c r="HC1722" s="28"/>
      <c r="HD1722" s="28"/>
      <c r="HE1722" s="28"/>
      <c r="HJ1722" s="28"/>
      <c r="HK1722" s="28"/>
      <c r="HL1722" s="28"/>
      <c r="HM1722" s="28"/>
      <c r="HN1722" s="28"/>
      <c r="HO1722" s="28"/>
      <c r="HP1722" s="28"/>
      <c r="HQ1722" s="28"/>
      <c r="HR1722" s="28"/>
      <c r="HS1722" s="28"/>
      <c r="HT1722" s="28"/>
      <c r="HU1722" s="28"/>
      <c r="HV1722" s="28"/>
      <c r="HW1722" s="28"/>
      <c r="HX1722" s="28"/>
      <c r="HY1722" s="28"/>
      <c r="HZ1722" s="28"/>
      <c r="IA1722" s="28"/>
      <c r="IB1722" s="28"/>
      <c r="IC1722" s="28"/>
      <c r="ID1722" s="28"/>
      <c r="IE1722" s="28"/>
      <c r="IF1722" s="28"/>
      <c r="IG1722" s="28"/>
      <c r="IH1722" s="28"/>
      <c r="II1722" s="28"/>
      <c r="IJ1722" s="28"/>
      <c r="IK1722" s="28"/>
      <c r="IL1722" s="28"/>
      <c r="IM1722" s="28"/>
      <c r="IN1722" s="28"/>
      <c r="IO1722" s="28"/>
    </row>
    <row r="1723" spans="1:249" s="50" customFormat="1" ht="18">
      <c r="A1723" s="206" t="s">
        <v>4832</v>
      </c>
      <c r="B1723" s="28"/>
      <c r="C1723" s="28"/>
      <c r="D1723" s="28"/>
      <c r="E1723" s="28"/>
      <c r="F1723" s="284">
        <f t="shared" si="32"/>
        <v>8</v>
      </c>
      <c r="J1723" s="50">
        <v>8</v>
      </c>
      <c r="K1723" s="194"/>
      <c r="N1723" s="28"/>
      <c r="O1723" s="28"/>
      <c r="T1723" s="194"/>
      <c r="V1723" s="28"/>
      <c r="W1723" s="28"/>
      <c r="X1723" s="28"/>
      <c r="AC1723" s="194"/>
      <c r="AE1723" s="28"/>
      <c r="AF1723" s="28"/>
      <c r="AG1723" s="28"/>
      <c r="AL1723" s="194"/>
      <c r="AN1723" s="28"/>
      <c r="AO1723" s="28"/>
      <c r="AP1723" s="28"/>
      <c r="AU1723" s="194"/>
      <c r="AW1723" s="28"/>
      <c r="AX1723" s="28"/>
      <c r="AY1723" s="28"/>
      <c r="BD1723" s="194"/>
      <c r="BF1723" s="28"/>
      <c r="BG1723" s="28"/>
      <c r="BH1723" s="28"/>
      <c r="BM1723" s="194"/>
      <c r="BO1723" s="28"/>
      <c r="BP1723" s="28"/>
      <c r="BQ1723" s="28"/>
      <c r="BV1723" s="194"/>
      <c r="BX1723" s="28"/>
      <c r="BY1723" s="28"/>
      <c r="BZ1723" s="28"/>
      <c r="CE1723" s="194"/>
      <c r="CG1723" s="28"/>
      <c r="CH1723" s="28"/>
      <c r="CI1723" s="28"/>
      <c r="CN1723" s="194"/>
      <c r="CP1723" s="28"/>
      <c r="CQ1723" s="28"/>
      <c r="CR1723" s="28"/>
      <c r="CW1723" s="194"/>
      <c r="CY1723" s="28"/>
      <c r="CZ1723" s="28"/>
      <c r="DA1723" s="28"/>
      <c r="DF1723" s="194"/>
      <c r="DH1723" s="28"/>
      <c r="DI1723" s="28"/>
      <c r="DJ1723" s="28"/>
      <c r="DO1723" s="194"/>
      <c r="DQ1723" s="28"/>
      <c r="DR1723" s="28"/>
      <c r="DS1723" s="28"/>
      <c r="DX1723" s="194"/>
      <c r="DZ1723" s="28"/>
      <c r="EA1723" s="28"/>
      <c r="EB1723" s="28"/>
      <c r="EG1723" s="194"/>
      <c r="EI1723" s="28"/>
      <c r="EJ1723" s="28"/>
      <c r="EK1723" s="28"/>
      <c r="EP1723" s="194"/>
      <c r="ER1723" s="28"/>
      <c r="ES1723" s="28"/>
      <c r="ET1723" s="28"/>
      <c r="EY1723" s="194"/>
      <c r="FA1723" s="28"/>
      <c r="FB1723" s="28"/>
      <c r="FC1723" s="28"/>
      <c r="FH1723" s="194"/>
      <c r="FJ1723" s="28"/>
      <c r="FK1723" s="28"/>
      <c r="FL1723" s="28"/>
      <c r="FQ1723" s="194"/>
      <c r="FS1723" s="28"/>
      <c r="FT1723" s="28"/>
      <c r="FU1723" s="28"/>
      <c r="FZ1723" s="194"/>
      <c r="GB1723" s="28"/>
      <c r="GC1723" s="28"/>
      <c r="GD1723" s="28"/>
      <c r="GI1723" s="194"/>
      <c r="GK1723" s="28"/>
      <c r="GL1723" s="28"/>
      <c r="GM1723" s="28"/>
      <c r="GR1723" s="194"/>
      <c r="GT1723" s="28"/>
      <c r="GU1723" s="28"/>
      <c r="GV1723" s="28"/>
      <c r="HA1723" s="194"/>
      <c r="HC1723" s="28"/>
      <c r="HD1723" s="28"/>
      <c r="HE1723" s="28"/>
      <c r="HJ1723" s="28"/>
      <c r="HK1723" s="28"/>
      <c r="HL1723" s="28"/>
      <c r="HM1723" s="28"/>
      <c r="HN1723" s="28"/>
      <c r="HO1723" s="28"/>
      <c r="HP1723" s="28"/>
      <c r="HQ1723" s="28"/>
      <c r="HR1723" s="28"/>
      <c r="HS1723" s="28"/>
      <c r="HT1723" s="28"/>
      <c r="HU1723" s="28"/>
      <c r="HV1723" s="28"/>
      <c r="HW1723" s="28"/>
      <c r="HX1723" s="28"/>
      <c r="HY1723" s="28"/>
      <c r="HZ1723" s="28"/>
      <c r="IA1723" s="28"/>
      <c r="IB1723" s="28"/>
      <c r="IC1723" s="28"/>
      <c r="ID1723" s="28"/>
      <c r="IE1723" s="28"/>
      <c r="IF1723" s="28"/>
      <c r="IG1723" s="28"/>
      <c r="IH1723" s="28"/>
      <c r="II1723" s="28"/>
      <c r="IJ1723" s="28"/>
      <c r="IK1723" s="28"/>
      <c r="IL1723" s="28"/>
      <c r="IM1723" s="28"/>
      <c r="IN1723" s="28"/>
      <c r="IO1723" s="28"/>
    </row>
    <row r="1724" spans="1:249" s="50" customFormat="1" ht="18">
      <c r="A1724" s="206" t="s">
        <v>4982</v>
      </c>
      <c r="B1724" s="28"/>
      <c r="C1724" s="28"/>
      <c r="D1724" s="28"/>
      <c r="E1724" s="28"/>
      <c r="F1724" s="284">
        <f t="shared" si="32"/>
        <v>6</v>
      </c>
      <c r="H1724" s="50">
        <v>3</v>
      </c>
      <c r="J1724" s="50">
        <v>3</v>
      </c>
      <c r="N1724" s="28"/>
      <c r="O1724" s="28"/>
      <c r="T1724" s="194"/>
      <c r="V1724" s="28"/>
      <c r="W1724" s="28"/>
      <c r="X1724" s="28"/>
      <c r="AC1724" s="194"/>
      <c r="AE1724" s="28"/>
      <c r="AF1724" s="28"/>
      <c r="AG1724" s="28"/>
      <c r="AL1724" s="194"/>
      <c r="AN1724" s="28"/>
      <c r="AO1724" s="28"/>
      <c r="AP1724" s="28"/>
      <c r="AU1724" s="194"/>
      <c r="AW1724" s="28"/>
      <c r="AX1724" s="28"/>
      <c r="AY1724" s="28"/>
      <c r="BD1724" s="194"/>
      <c r="BF1724" s="28"/>
      <c r="BG1724" s="28"/>
      <c r="BH1724" s="28"/>
      <c r="BM1724" s="194"/>
      <c r="BO1724" s="28"/>
      <c r="BP1724" s="28"/>
      <c r="BQ1724" s="28"/>
      <c r="BV1724" s="194"/>
      <c r="BX1724" s="28"/>
      <c r="BY1724" s="28"/>
      <c r="BZ1724" s="28"/>
      <c r="CE1724" s="194"/>
      <c r="CG1724" s="28"/>
      <c r="CH1724" s="28"/>
      <c r="CI1724" s="28"/>
      <c r="CN1724" s="194"/>
      <c r="CP1724" s="28"/>
      <c r="CQ1724" s="28"/>
      <c r="CR1724" s="28"/>
      <c r="CW1724" s="194"/>
      <c r="CY1724" s="28"/>
      <c r="CZ1724" s="28"/>
      <c r="DA1724" s="28"/>
      <c r="DF1724" s="194"/>
      <c r="DH1724" s="28"/>
      <c r="DI1724" s="28"/>
      <c r="DJ1724" s="28"/>
      <c r="DO1724" s="194"/>
      <c r="DQ1724" s="28"/>
      <c r="DR1724" s="28"/>
      <c r="DS1724" s="28"/>
      <c r="DX1724" s="194"/>
      <c r="DZ1724" s="28"/>
      <c r="EA1724" s="28"/>
      <c r="EB1724" s="28"/>
      <c r="EG1724" s="194"/>
      <c r="EI1724" s="28"/>
      <c r="EJ1724" s="28"/>
      <c r="EK1724" s="28"/>
      <c r="EP1724" s="194"/>
      <c r="ER1724" s="28"/>
      <c r="ES1724" s="28"/>
      <c r="ET1724" s="28"/>
      <c r="EY1724" s="194"/>
      <c r="FA1724" s="28"/>
      <c r="FB1724" s="28"/>
      <c r="FC1724" s="28"/>
      <c r="FH1724" s="194"/>
      <c r="FJ1724" s="28"/>
      <c r="FK1724" s="28"/>
      <c r="FL1724" s="28"/>
      <c r="FQ1724" s="194"/>
      <c r="FS1724" s="28"/>
      <c r="FT1724" s="28"/>
      <c r="FU1724" s="28"/>
      <c r="FZ1724" s="194"/>
      <c r="GB1724" s="28"/>
      <c r="GC1724" s="28"/>
      <c r="GD1724" s="28"/>
      <c r="GI1724" s="194"/>
      <c r="GK1724" s="28"/>
      <c r="GL1724" s="28"/>
      <c r="GM1724" s="28"/>
      <c r="GR1724" s="194"/>
      <c r="GT1724" s="28"/>
      <c r="GU1724" s="28"/>
      <c r="GV1724" s="28"/>
      <c r="HA1724" s="194"/>
      <c r="HC1724" s="28"/>
      <c r="HD1724" s="28"/>
      <c r="HE1724" s="28"/>
      <c r="HJ1724" s="28"/>
      <c r="HK1724" s="28"/>
      <c r="HL1724" s="28"/>
      <c r="HM1724" s="28"/>
      <c r="HN1724" s="28"/>
      <c r="HO1724" s="28"/>
      <c r="HP1724" s="28"/>
      <c r="HQ1724" s="28"/>
      <c r="HR1724" s="28"/>
      <c r="HS1724" s="28"/>
      <c r="HT1724" s="28"/>
      <c r="HU1724" s="28"/>
      <c r="HV1724" s="28"/>
      <c r="HW1724" s="28"/>
      <c r="HX1724" s="28"/>
      <c r="HY1724" s="28"/>
      <c r="HZ1724" s="28"/>
      <c r="IA1724" s="28"/>
      <c r="IB1724" s="28"/>
      <c r="IC1724" s="28"/>
      <c r="ID1724" s="28"/>
      <c r="IE1724" s="28"/>
      <c r="IF1724" s="28"/>
      <c r="IG1724" s="28"/>
      <c r="IH1724" s="28"/>
      <c r="II1724" s="28"/>
      <c r="IJ1724" s="28"/>
      <c r="IK1724" s="28"/>
      <c r="IL1724" s="28"/>
      <c r="IM1724" s="28"/>
      <c r="IN1724" s="28"/>
      <c r="IO1724" s="28"/>
    </row>
    <row r="1725" spans="1:249" s="50" customFormat="1" ht="18">
      <c r="A1725" s="206" t="s">
        <v>4585</v>
      </c>
      <c r="B1725" s="28"/>
      <c r="C1725" s="28"/>
      <c r="D1725" s="28"/>
      <c r="E1725" s="28"/>
      <c r="F1725" s="284">
        <f t="shared" si="32"/>
        <v>3</v>
      </c>
      <c r="I1725" s="50">
        <v>3</v>
      </c>
      <c r="K1725" s="194"/>
      <c r="N1725" s="28"/>
      <c r="O1725" s="28"/>
      <c r="T1725" s="194"/>
      <c r="V1725" s="28"/>
      <c r="W1725" s="28"/>
      <c r="X1725" s="28"/>
      <c r="AC1725" s="194"/>
      <c r="AE1725" s="28"/>
      <c r="AF1725" s="28"/>
      <c r="AG1725" s="28"/>
      <c r="AL1725" s="194"/>
      <c r="AN1725" s="28"/>
      <c r="AO1725" s="28"/>
      <c r="AP1725" s="28"/>
      <c r="AU1725" s="194"/>
      <c r="AW1725" s="28"/>
      <c r="AX1725" s="28"/>
      <c r="AY1725" s="28"/>
      <c r="BD1725" s="194"/>
      <c r="BF1725" s="28"/>
      <c r="BG1725" s="28"/>
      <c r="BH1725" s="28"/>
      <c r="BM1725" s="194"/>
      <c r="BO1725" s="28"/>
      <c r="BP1725" s="28"/>
      <c r="BQ1725" s="28"/>
      <c r="BV1725" s="194"/>
      <c r="BX1725" s="28"/>
      <c r="BY1725" s="28"/>
      <c r="BZ1725" s="28"/>
      <c r="CE1725" s="194"/>
      <c r="CG1725" s="28"/>
      <c r="CH1725" s="28"/>
      <c r="CI1725" s="28"/>
      <c r="CN1725" s="194"/>
      <c r="CP1725" s="28"/>
      <c r="CQ1725" s="28"/>
      <c r="CR1725" s="28"/>
      <c r="CW1725" s="194"/>
      <c r="CY1725" s="28"/>
      <c r="CZ1725" s="28"/>
      <c r="DA1725" s="28"/>
      <c r="DF1725" s="194"/>
      <c r="DH1725" s="28"/>
      <c r="DI1725" s="28"/>
      <c r="DJ1725" s="28"/>
      <c r="DO1725" s="194"/>
      <c r="DQ1725" s="28"/>
      <c r="DR1725" s="28"/>
      <c r="DS1725" s="28"/>
      <c r="DX1725" s="194"/>
      <c r="DZ1725" s="28"/>
      <c r="EA1725" s="28"/>
      <c r="EB1725" s="28"/>
      <c r="EG1725" s="194"/>
      <c r="EI1725" s="28"/>
      <c r="EJ1725" s="28"/>
      <c r="EK1725" s="28"/>
      <c r="EP1725" s="194"/>
      <c r="ER1725" s="28"/>
      <c r="ES1725" s="28"/>
      <c r="ET1725" s="28"/>
      <c r="EY1725" s="194"/>
      <c r="FA1725" s="28"/>
      <c r="FB1725" s="28"/>
      <c r="FC1725" s="28"/>
      <c r="FH1725" s="194"/>
      <c r="FJ1725" s="28"/>
      <c r="FK1725" s="28"/>
      <c r="FL1725" s="28"/>
      <c r="FQ1725" s="194"/>
      <c r="FS1725" s="28"/>
      <c r="FT1725" s="28"/>
      <c r="FU1725" s="28"/>
      <c r="FZ1725" s="194"/>
      <c r="GB1725" s="28"/>
      <c r="GC1725" s="28"/>
      <c r="GD1725" s="28"/>
      <c r="GI1725" s="194"/>
      <c r="GK1725" s="28"/>
      <c r="GL1725" s="28"/>
      <c r="GM1725" s="28"/>
      <c r="GR1725" s="194"/>
      <c r="GT1725" s="28"/>
      <c r="GU1725" s="28"/>
      <c r="GV1725" s="28"/>
      <c r="HA1725" s="194"/>
      <c r="HC1725" s="28"/>
      <c r="HD1725" s="28"/>
      <c r="HE1725" s="28"/>
      <c r="HJ1725" s="28"/>
      <c r="HK1725" s="28"/>
      <c r="HL1725" s="28"/>
      <c r="HM1725" s="28"/>
      <c r="HN1725" s="28"/>
      <c r="HO1725" s="28"/>
      <c r="HP1725" s="28"/>
      <c r="HQ1725" s="28"/>
      <c r="HR1725" s="28"/>
      <c r="HS1725" s="28"/>
      <c r="HT1725" s="28"/>
      <c r="HU1725" s="28"/>
      <c r="HV1725" s="28"/>
      <c r="HW1725" s="28"/>
      <c r="HX1725" s="28"/>
      <c r="HY1725" s="28"/>
      <c r="HZ1725" s="28"/>
      <c r="IA1725" s="28"/>
      <c r="IB1725" s="28"/>
      <c r="IC1725" s="28"/>
      <c r="ID1725" s="28"/>
      <c r="IE1725" s="28"/>
      <c r="IF1725" s="28"/>
      <c r="IG1725" s="28"/>
      <c r="IH1725" s="28"/>
      <c r="II1725" s="28"/>
      <c r="IJ1725" s="28"/>
      <c r="IK1725" s="28"/>
      <c r="IL1725" s="28"/>
      <c r="IM1725" s="28"/>
      <c r="IN1725" s="28"/>
      <c r="IO1725" s="28"/>
    </row>
    <row r="1726" spans="1:249" s="50" customFormat="1" ht="18">
      <c r="A1726" s="206" t="s">
        <v>4830</v>
      </c>
      <c r="B1726" s="28"/>
      <c r="C1726" s="28"/>
      <c r="D1726" s="28"/>
      <c r="E1726" s="28"/>
      <c r="F1726" s="284">
        <f t="shared" si="32"/>
        <v>11</v>
      </c>
      <c r="J1726" s="50">
        <v>11</v>
      </c>
      <c r="K1726" s="194"/>
      <c r="N1726" s="28"/>
      <c r="O1726" s="28"/>
      <c r="T1726" s="194"/>
      <c r="V1726" s="28"/>
      <c r="W1726" s="28"/>
      <c r="X1726" s="28"/>
      <c r="AC1726" s="194"/>
      <c r="AE1726" s="28"/>
      <c r="AF1726" s="28"/>
      <c r="AG1726" s="28"/>
      <c r="AL1726" s="194"/>
      <c r="AN1726" s="28"/>
      <c r="AO1726" s="28"/>
      <c r="AP1726" s="28"/>
      <c r="AU1726" s="194"/>
      <c r="AW1726" s="28"/>
      <c r="AX1726" s="28"/>
      <c r="AY1726" s="28"/>
      <c r="BD1726" s="194"/>
      <c r="BF1726" s="28"/>
      <c r="BG1726" s="28"/>
      <c r="BH1726" s="28"/>
      <c r="BM1726" s="194"/>
      <c r="BO1726" s="28"/>
      <c r="BP1726" s="28"/>
      <c r="BQ1726" s="28"/>
      <c r="BV1726" s="194"/>
      <c r="BX1726" s="28"/>
      <c r="BY1726" s="28"/>
      <c r="BZ1726" s="28"/>
      <c r="CE1726" s="194"/>
      <c r="CG1726" s="28"/>
      <c r="CH1726" s="28"/>
      <c r="CI1726" s="28"/>
      <c r="CN1726" s="194"/>
      <c r="CP1726" s="28"/>
      <c r="CQ1726" s="28"/>
      <c r="CR1726" s="28"/>
      <c r="CW1726" s="194"/>
      <c r="CY1726" s="28"/>
      <c r="CZ1726" s="28"/>
      <c r="DA1726" s="28"/>
      <c r="DF1726" s="194"/>
      <c r="DH1726" s="28"/>
      <c r="DI1726" s="28"/>
      <c r="DJ1726" s="28"/>
      <c r="DO1726" s="194"/>
      <c r="DQ1726" s="28"/>
      <c r="DR1726" s="28"/>
      <c r="DS1726" s="28"/>
      <c r="DX1726" s="194"/>
      <c r="DZ1726" s="28"/>
      <c r="EA1726" s="28"/>
      <c r="EB1726" s="28"/>
      <c r="EG1726" s="194"/>
      <c r="EI1726" s="28"/>
      <c r="EJ1726" s="28"/>
      <c r="EK1726" s="28"/>
      <c r="EP1726" s="194"/>
      <c r="ER1726" s="28"/>
      <c r="ES1726" s="28"/>
      <c r="ET1726" s="28"/>
      <c r="EY1726" s="194"/>
      <c r="FA1726" s="28"/>
      <c r="FB1726" s="28"/>
      <c r="FC1726" s="28"/>
      <c r="FH1726" s="194"/>
      <c r="FJ1726" s="28"/>
      <c r="FK1726" s="28"/>
      <c r="FL1726" s="28"/>
      <c r="FQ1726" s="194"/>
      <c r="FS1726" s="28"/>
      <c r="FT1726" s="28"/>
      <c r="FU1726" s="28"/>
      <c r="FZ1726" s="194"/>
      <c r="GB1726" s="28"/>
      <c r="GC1726" s="28"/>
      <c r="GD1726" s="28"/>
      <c r="GI1726" s="194"/>
      <c r="GK1726" s="28"/>
      <c r="GL1726" s="28"/>
      <c r="GM1726" s="28"/>
      <c r="GR1726" s="194"/>
      <c r="GT1726" s="28"/>
      <c r="GU1726" s="28"/>
      <c r="GV1726" s="28"/>
      <c r="HA1726" s="194"/>
      <c r="HC1726" s="28"/>
      <c r="HD1726" s="28"/>
      <c r="HE1726" s="28"/>
      <c r="HJ1726" s="28"/>
      <c r="HK1726" s="28"/>
      <c r="HL1726" s="28"/>
      <c r="HM1726" s="28"/>
      <c r="HN1726" s="28"/>
      <c r="HO1726" s="28"/>
      <c r="HP1726" s="28"/>
      <c r="HQ1726" s="28"/>
      <c r="HR1726" s="28"/>
      <c r="HS1726" s="28"/>
      <c r="HT1726" s="28"/>
      <c r="HU1726" s="28"/>
      <c r="HV1726" s="28"/>
      <c r="HW1726" s="28"/>
      <c r="HX1726" s="28"/>
      <c r="HY1726" s="28"/>
      <c r="HZ1726" s="28"/>
      <c r="IA1726" s="28"/>
      <c r="IB1726" s="28"/>
      <c r="IC1726" s="28"/>
      <c r="ID1726" s="28"/>
      <c r="IE1726" s="28"/>
      <c r="IF1726" s="28"/>
      <c r="IG1726" s="28"/>
      <c r="IH1726" s="28"/>
      <c r="II1726" s="28"/>
      <c r="IJ1726" s="28"/>
      <c r="IK1726" s="28"/>
      <c r="IL1726" s="28"/>
      <c r="IM1726" s="28"/>
      <c r="IN1726" s="28"/>
      <c r="IO1726" s="28"/>
    </row>
    <row r="1727" spans="1:249" s="50" customFormat="1" ht="18">
      <c r="A1727" s="206" t="s">
        <v>4933</v>
      </c>
      <c r="B1727" s="28"/>
      <c r="C1727" s="28"/>
      <c r="D1727" s="28"/>
      <c r="E1727" s="28"/>
      <c r="F1727" s="284">
        <f t="shared" si="32"/>
        <v>11</v>
      </c>
      <c r="I1727" s="50">
        <v>5</v>
      </c>
      <c r="J1727" s="50">
        <v>6</v>
      </c>
      <c r="N1727" s="28"/>
      <c r="O1727" s="28"/>
      <c r="T1727" s="194"/>
      <c r="V1727" s="28"/>
      <c r="W1727" s="28"/>
      <c r="X1727" s="28"/>
      <c r="AC1727" s="194"/>
      <c r="AE1727" s="28"/>
      <c r="AF1727" s="28"/>
      <c r="AG1727" s="28"/>
      <c r="AL1727" s="194"/>
      <c r="AN1727" s="28"/>
      <c r="AO1727" s="28"/>
      <c r="AP1727" s="28"/>
      <c r="AU1727" s="194"/>
      <c r="AW1727" s="28"/>
      <c r="AX1727" s="28"/>
      <c r="AY1727" s="28"/>
      <c r="BD1727" s="194"/>
      <c r="BF1727" s="28"/>
      <c r="BG1727" s="28"/>
      <c r="BH1727" s="28"/>
      <c r="BM1727" s="194"/>
      <c r="BO1727" s="28"/>
      <c r="BP1727" s="28"/>
      <c r="BQ1727" s="28"/>
      <c r="BV1727" s="194"/>
      <c r="BX1727" s="28"/>
      <c r="BY1727" s="28"/>
      <c r="BZ1727" s="28"/>
      <c r="CE1727" s="194"/>
      <c r="CG1727" s="28"/>
      <c r="CH1727" s="28"/>
      <c r="CI1727" s="28"/>
      <c r="CN1727" s="194"/>
      <c r="CP1727" s="28"/>
      <c r="CQ1727" s="28"/>
      <c r="CR1727" s="28"/>
      <c r="CW1727" s="194"/>
      <c r="CY1727" s="28"/>
      <c r="CZ1727" s="28"/>
      <c r="DA1727" s="28"/>
      <c r="DF1727" s="194"/>
      <c r="DH1727" s="28"/>
      <c r="DI1727" s="28"/>
      <c r="DJ1727" s="28"/>
      <c r="DO1727" s="194"/>
      <c r="DQ1727" s="28"/>
      <c r="DR1727" s="28"/>
      <c r="DS1727" s="28"/>
      <c r="DX1727" s="194"/>
      <c r="DZ1727" s="28"/>
      <c r="EA1727" s="28"/>
      <c r="EB1727" s="28"/>
      <c r="EG1727" s="194"/>
      <c r="EI1727" s="28"/>
      <c r="EJ1727" s="28"/>
      <c r="EK1727" s="28"/>
      <c r="EP1727" s="194"/>
      <c r="ER1727" s="28"/>
      <c r="ES1727" s="28"/>
      <c r="ET1727" s="28"/>
      <c r="EY1727" s="194"/>
      <c r="FA1727" s="28"/>
      <c r="FB1727" s="28"/>
      <c r="FC1727" s="28"/>
      <c r="FH1727" s="194"/>
      <c r="FJ1727" s="28"/>
      <c r="FK1727" s="28"/>
      <c r="FL1727" s="28"/>
      <c r="FQ1727" s="194"/>
      <c r="FS1727" s="28"/>
      <c r="FT1727" s="28"/>
      <c r="FU1727" s="28"/>
      <c r="FZ1727" s="194"/>
      <c r="GB1727" s="28"/>
      <c r="GC1727" s="28"/>
      <c r="GD1727" s="28"/>
      <c r="GI1727" s="194"/>
      <c r="GK1727" s="28"/>
      <c r="GL1727" s="28"/>
      <c r="GM1727" s="28"/>
      <c r="GR1727" s="194"/>
      <c r="GT1727" s="28"/>
      <c r="GU1727" s="28"/>
      <c r="GV1727" s="28"/>
      <c r="HA1727" s="194"/>
      <c r="HC1727" s="28"/>
      <c r="HD1727" s="28"/>
      <c r="HE1727" s="28"/>
      <c r="HJ1727" s="28"/>
      <c r="HK1727" s="28"/>
      <c r="HL1727" s="28"/>
      <c r="HM1727" s="28"/>
      <c r="HN1727" s="28"/>
      <c r="HO1727" s="28"/>
      <c r="HP1727" s="28"/>
      <c r="HQ1727" s="28"/>
      <c r="HR1727" s="28"/>
      <c r="HS1727" s="28"/>
      <c r="HT1727" s="28"/>
      <c r="HU1727" s="28"/>
      <c r="HV1727" s="28"/>
      <c r="HW1727" s="28"/>
      <c r="HX1727" s="28"/>
      <c r="HY1727" s="28"/>
      <c r="HZ1727" s="28"/>
      <c r="IA1727" s="28"/>
      <c r="IB1727" s="28"/>
      <c r="IC1727" s="28"/>
      <c r="ID1727" s="28"/>
      <c r="IE1727" s="28"/>
      <c r="IF1727" s="28"/>
      <c r="IG1727" s="28"/>
      <c r="IH1727" s="28"/>
      <c r="II1727" s="28"/>
      <c r="IJ1727" s="28"/>
      <c r="IK1727" s="28"/>
      <c r="IL1727" s="28"/>
      <c r="IM1727" s="28"/>
      <c r="IN1727" s="28"/>
      <c r="IO1727" s="28"/>
    </row>
    <row r="1728" spans="1:249" s="50" customFormat="1" ht="18">
      <c r="A1728" s="206" t="s">
        <v>5349</v>
      </c>
      <c r="B1728" s="28"/>
      <c r="C1728" s="28"/>
      <c r="D1728" s="28"/>
      <c r="E1728" s="28"/>
      <c r="F1728" s="284">
        <f t="shared" si="32"/>
        <v>6</v>
      </c>
      <c r="K1728" s="50">
        <v>6</v>
      </c>
      <c r="N1728" s="28"/>
      <c r="O1728" s="28"/>
      <c r="T1728" s="194"/>
      <c r="V1728" s="28"/>
      <c r="W1728" s="28"/>
      <c r="X1728" s="28"/>
      <c r="AC1728" s="194"/>
      <c r="AE1728" s="28"/>
      <c r="AF1728" s="28"/>
      <c r="AG1728" s="28"/>
      <c r="AL1728" s="194"/>
      <c r="AN1728" s="28"/>
      <c r="AO1728" s="28"/>
      <c r="AP1728" s="28"/>
      <c r="AU1728" s="194"/>
      <c r="AW1728" s="28"/>
      <c r="AX1728" s="28"/>
      <c r="AY1728" s="28"/>
      <c r="BD1728" s="194"/>
      <c r="BF1728" s="28"/>
      <c r="BG1728" s="28"/>
      <c r="BH1728" s="28"/>
      <c r="BM1728" s="194"/>
      <c r="BO1728" s="28"/>
      <c r="BP1728" s="28"/>
      <c r="BQ1728" s="28"/>
      <c r="BV1728" s="194"/>
      <c r="BX1728" s="28"/>
      <c r="BY1728" s="28"/>
      <c r="BZ1728" s="28"/>
      <c r="CE1728" s="194"/>
      <c r="CG1728" s="28"/>
      <c r="CH1728" s="28"/>
      <c r="CI1728" s="28"/>
      <c r="CN1728" s="194"/>
      <c r="CP1728" s="28"/>
      <c r="CQ1728" s="28"/>
      <c r="CR1728" s="28"/>
      <c r="CW1728" s="194"/>
      <c r="CY1728" s="28"/>
      <c r="CZ1728" s="28"/>
      <c r="DA1728" s="28"/>
      <c r="DF1728" s="194"/>
      <c r="DH1728" s="28"/>
      <c r="DI1728" s="28"/>
      <c r="DJ1728" s="28"/>
      <c r="DO1728" s="194"/>
      <c r="DQ1728" s="28"/>
      <c r="DR1728" s="28"/>
      <c r="DS1728" s="28"/>
      <c r="DX1728" s="194"/>
      <c r="DZ1728" s="28"/>
      <c r="EA1728" s="28"/>
      <c r="EB1728" s="28"/>
      <c r="EG1728" s="194"/>
      <c r="EI1728" s="28"/>
      <c r="EJ1728" s="28"/>
      <c r="EK1728" s="28"/>
      <c r="EP1728" s="194"/>
      <c r="ER1728" s="28"/>
      <c r="ES1728" s="28"/>
      <c r="ET1728" s="28"/>
      <c r="EY1728" s="194"/>
      <c r="FA1728" s="28"/>
      <c r="FB1728" s="28"/>
      <c r="FC1728" s="28"/>
      <c r="FH1728" s="194"/>
      <c r="FJ1728" s="28"/>
      <c r="FK1728" s="28"/>
      <c r="FL1728" s="28"/>
      <c r="FQ1728" s="194"/>
      <c r="FS1728" s="28"/>
      <c r="FT1728" s="28"/>
      <c r="FU1728" s="28"/>
      <c r="FZ1728" s="194"/>
      <c r="GB1728" s="28"/>
      <c r="GC1728" s="28"/>
      <c r="GD1728" s="28"/>
      <c r="GI1728" s="194"/>
      <c r="GK1728" s="28"/>
      <c r="GL1728" s="28"/>
      <c r="GM1728" s="28"/>
      <c r="GR1728" s="194"/>
      <c r="GT1728" s="28"/>
      <c r="GU1728" s="28"/>
      <c r="GV1728" s="28"/>
      <c r="HA1728" s="194"/>
      <c r="HC1728" s="28"/>
      <c r="HD1728" s="28"/>
      <c r="HE1728" s="28"/>
      <c r="HJ1728" s="28"/>
      <c r="HK1728" s="28"/>
      <c r="HL1728" s="28"/>
      <c r="HM1728" s="28"/>
      <c r="HN1728" s="28"/>
      <c r="HO1728" s="28"/>
      <c r="HP1728" s="28"/>
      <c r="HQ1728" s="28"/>
      <c r="HR1728" s="28"/>
      <c r="HS1728" s="28"/>
      <c r="HT1728" s="28"/>
      <c r="HU1728" s="28"/>
      <c r="HV1728" s="28"/>
      <c r="HW1728" s="28"/>
      <c r="HX1728" s="28"/>
      <c r="HY1728" s="28"/>
      <c r="HZ1728" s="28"/>
      <c r="IA1728" s="28"/>
      <c r="IB1728" s="28"/>
      <c r="IC1728" s="28"/>
      <c r="ID1728" s="28"/>
      <c r="IE1728" s="28"/>
      <c r="IF1728" s="28"/>
      <c r="IG1728" s="28"/>
      <c r="IH1728" s="28"/>
      <c r="II1728" s="28"/>
      <c r="IJ1728" s="28"/>
      <c r="IK1728" s="28"/>
      <c r="IL1728" s="28"/>
      <c r="IM1728" s="28"/>
      <c r="IN1728" s="28"/>
      <c r="IO1728" s="28"/>
    </row>
    <row r="1729" spans="1:249" s="50" customFormat="1" ht="18">
      <c r="A1729" s="206" t="s">
        <v>4929</v>
      </c>
      <c r="B1729" s="28"/>
      <c r="C1729" s="28"/>
      <c r="D1729" s="28"/>
      <c r="E1729" s="28"/>
      <c r="F1729" s="284">
        <f t="shared" si="32"/>
        <v>3</v>
      </c>
      <c r="I1729" s="50">
        <v>3</v>
      </c>
      <c r="N1729" s="28"/>
      <c r="O1729" s="28"/>
      <c r="T1729" s="194"/>
      <c r="V1729" s="28"/>
      <c r="W1729" s="28"/>
      <c r="X1729" s="28"/>
      <c r="AC1729" s="194"/>
      <c r="AE1729" s="28"/>
      <c r="AF1729" s="28"/>
      <c r="AG1729" s="28"/>
      <c r="AL1729" s="194"/>
      <c r="AN1729" s="28"/>
      <c r="AO1729" s="28"/>
      <c r="AP1729" s="28"/>
      <c r="AU1729" s="194"/>
      <c r="AW1729" s="28"/>
      <c r="AX1729" s="28"/>
      <c r="AY1729" s="28"/>
      <c r="BD1729" s="194"/>
      <c r="BF1729" s="28"/>
      <c r="BG1729" s="28"/>
      <c r="BH1729" s="28"/>
      <c r="BM1729" s="194"/>
      <c r="BO1729" s="28"/>
      <c r="BP1729" s="28"/>
      <c r="BQ1729" s="28"/>
      <c r="BV1729" s="194"/>
      <c r="BX1729" s="28"/>
      <c r="BY1729" s="28"/>
      <c r="BZ1729" s="28"/>
      <c r="CE1729" s="194"/>
      <c r="CG1729" s="28"/>
      <c r="CH1729" s="28"/>
      <c r="CI1729" s="28"/>
      <c r="CN1729" s="194"/>
      <c r="CP1729" s="28"/>
      <c r="CQ1729" s="28"/>
      <c r="CR1729" s="28"/>
      <c r="CW1729" s="194"/>
      <c r="CY1729" s="28"/>
      <c r="CZ1729" s="28"/>
      <c r="DA1729" s="28"/>
      <c r="DF1729" s="194"/>
      <c r="DH1729" s="28"/>
      <c r="DI1729" s="28"/>
      <c r="DJ1729" s="28"/>
      <c r="DO1729" s="194"/>
      <c r="DQ1729" s="28"/>
      <c r="DR1729" s="28"/>
      <c r="DS1729" s="28"/>
      <c r="DX1729" s="194"/>
      <c r="DZ1729" s="28"/>
      <c r="EA1729" s="28"/>
      <c r="EB1729" s="28"/>
      <c r="EG1729" s="194"/>
      <c r="EI1729" s="28"/>
      <c r="EJ1729" s="28"/>
      <c r="EK1729" s="28"/>
      <c r="EP1729" s="194"/>
      <c r="ER1729" s="28"/>
      <c r="ES1729" s="28"/>
      <c r="ET1729" s="28"/>
      <c r="EY1729" s="194"/>
      <c r="FA1729" s="28"/>
      <c r="FB1729" s="28"/>
      <c r="FC1729" s="28"/>
      <c r="FH1729" s="194"/>
      <c r="FJ1729" s="28"/>
      <c r="FK1729" s="28"/>
      <c r="FL1729" s="28"/>
      <c r="FQ1729" s="194"/>
      <c r="FS1729" s="28"/>
      <c r="FT1729" s="28"/>
      <c r="FU1729" s="28"/>
      <c r="FZ1729" s="194"/>
      <c r="GB1729" s="28"/>
      <c r="GC1729" s="28"/>
      <c r="GD1729" s="28"/>
      <c r="GI1729" s="194"/>
      <c r="GK1729" s="28"/>
      <c r="GL1729" s="28"/>
      <c r="GM1729" s="28"/>
      <c r="GR1729" s="194"/>
      <c r="GT1729" s="28"/>
      <c r="GU1729" s="28"/>
      <c r="GV1729" s="28"/>
      <c r="HA1729" s="194"/>
      <c r="HC1729" s="28"/>
      <c r="HD1729" s="28"/>
      <c r="HE1729" s="28"/>
      <c r="HJ1729" s="28"/>
      <c r="HK1729" s="28"/>
      <c r="HL1729" s="28"/>
      <c r="HM1729" s="28"/>
      <c r="HN1729" s="28"/>
      <c r="HO1729" s="28"/>
      <c r="HP1729" s="28"/>
      <c r="HQ1729" s="28"/>
      <c r="HR1729" s="28"/>
      <c r="HS1729" s="28"/>
      <c r="HT1729" s="28"/>
      <c r="HU1729" s="28"/>
      <c r="HV1729" s="28"/>
      <c r="HW1729" s="28"/>
      <c r="HX1729" s="28"/>
      <c r="HY1729" s="28"/>
      <c r="HZ1729" s="28"/>
      <c r="IA1729" s="28"/>
      <c r="IB1729" s="28"/>
      <c r="IC1729" s="28"/>
      <c r="ID1729" s="28"/>
      <c r="IE1729" s="28"/>
      <c r="IF1729" s="28"/>
      <c r="IG1729" s="28"/>
      <c r="IH1729" s="28"/>
      <c r="II1729" s="28"/>
      <c r="IJ1729" s="28"/>
      <c r="IK1729" s="28"/>
      <c r="IL1729" s="28"/>
      <c r="IM1729" s="28"/>
      <c r="IN1729" s="28"/>
      <c r="IO1729" s="28"/>
    </row>
    <row r="1730" spans="1:249" s="50" customFormat="1" ht="18">
      <c r="A1730" s="206" t="s">
        <v>4583</v>
      </c>
      <c r="B1730" s="28"/>
      <c r="C1730" s="28"/>
      <c r="D1730" s="28"/>
      <c r="E1730" s="28"/>
      <c r="F1730" s="284">
        <f t="shared" si="32"/>
        <v>4</v>
      </c>
      <c r="I1730" s="50">
        <v>4</v>
      </c>
      <c r="K1730" s="194"/>
      <c r="N1730" s="28"/>
      <c r="O1730" s="28"/>
      <c r="T1730" s="194"/>
      <c r="V1730" s="28"/>
      <c r="W1730" s="28"/>
      <c r="X1730" s="28"/>
      <c r="AC1730" s="194"/>
      <c r="AE1730" s="28"/>
      <c r="AF1730" s="28"/>
      <c r="AG1730" s="28"/>
      <c r="AL1730" s="194"/>
      <c r="AN1730" s="28"/>
      <c r="AO1730" s="28"/>
      <c r="AP1730" s="28"/>
      <c r="AU1730" s="194"/>
      <c r="AW1730" s="28"/>
      <c r="AX1730" s="28"/>
      <c r="AY1730" s="28"/>
      <c r="BD1730" s="194"/>
      <c r="BF1730" s="28"/>
      <c r="BG1730" s="28"/>
      <c r="BH1730" s="28"/>
      <c r="BM1730" s="194"/>
      <c r="BO1730" s="28"/>
      <c r="BP1730" s="28"/>
      <c r="BQ1730" s="28"/>
      <c r="BV1730" s="194"/>
      <c r="BX1730" s="28"/>
      <c r="BY1730" s="28"/>
      <c r="BZ1730" s="28"/>
      <c r="CE1730" s="194"/>
      <c r="CG1730" s="28"/>
      <c r="CH1730" s="28"/>
      <c r="CI1730" s="28"/>
      <c r="CN1730" s="194"/>
      <c r="CP1730" s="28"/>
      <c r="CQ1730" s="28"/>
      <c r="CR1730" s="28"/>
      <c r="CW1730" s="194"/>
      <c r="CY1730" s="28"/>
      <c r="CZ1730" s="28"/>
      <c r="DA1730" s="28"/>
      <c r="DF1730" s="194"/>
      <c r="DH1730" s="28"/>
      <c r="DI1730" s="28"/>
      <c r="DJ1730" s="28"/>
      <c r="DO1730" s="194"/>
      <c r="DQ1730" s="28"/>
      <c r="DR1730" s="28"/>
      <c r="DS1730" s="28"/>
      <c r="DX1730" s="194"/>
      <c r="DZ1730" s="28"/>
      <c r="EA1730" s="28"/>
      <c r="EB1730" s="28"/>
      <c r="EG1730" s="194"/>
      <c r="EI1730" s="28"/>
      <c r="EJ1730" s="28"/>
      <c r="EK1730" s="28"/>
      <c r="EP1730" s="194"/>
      <c r="ER1730" s="28"/>
      <c r="ES1730" s="28"/>
      <c r="ET1730" s="28"/>
      <c r="EY1730" s="194"/>
      <c r="FA1730" s="28"/>
      <c r="FB1730" s="28"/>
      <c r="FC1730" s="28"/>
      <c r="FH1730" s="194"/>
      <c r="FJ1730" s="28"/>
      <c r="FK1730" s="28"/>
      <c r="FL1730" s="28"/>
      <c r="FQ1730" s="194"/>
      <c r="FS1730" s="28"/>
      <c r="FT1730" s="28"/>
      <c r="FU1730" s="28"/>
      <c r="FZ1730" s="194"/>
      <c r="GB1730" s="28"/>
      <c r="GC1730" s="28"/>
      <c r="GD1730" s="28"/>
      <c r="GI1730" s="194"/>
      <c r="GK1730" s="28"/>
      <c r="GL1730" s="28"/>
      <c r="GM1730" s="28"/>
      <c r="GR1730" s="194"/>
      <c r="GT1730" s="28"/>
      <c r="GU1730" s="28"/>
      <c r="GV1730" s="28"/>
      <c r="HA1730" s="194"/>
      <c r="HC1730" s="28"/>
      <c r="HD1730" s="28"/>
      <c r="HE1730" s="28"/>
      <c r="HJ1730" s="28"/>
      <c r="HK1730" s="28"/>
      <c r="HL1730" s="28"/>
      <c r="HM1730" s="28"/>
      <c r="HN1730" s="28"/>
      <c r="HO1730" s="28"/>
      <c r="HP1730" s="28"/>
      <c r="HQ1730" s="28"/>
      <c r="HR1730" s="28"/>
      <c r="HS1730" s="28"/>
      <c r="HT1730" s="28"/>
      <c r="HU1730" s="28"/>
      <c r="HV1730" s="28"/>
      <c r="HW1730" s="28"/>
      <c r="HX1730" s="28"/>
      <c r="HY1730" s="28"/>
      <c r="HZ1730" s="28"/>
      <c r="IA1730" s="28"/>
      <c r="IB1730" s="28"/>
      <c r="IC1730" s="28"/>
      <c r="ID1730" s="28"/>
      <c r="IE1730" s="28"/>
      <c r="IF1730" s="28"/>
      <c r="IG1730" s="28"/>
      <c r="IH1730" s="28"/>
      <c r="II1730" s="28"/>
      <c r="IJ1730" s="28"/>
      <c r="IK1730" s="28"/>
      <c r="IL1730" s="28"/>
      <c r="IM1730" s="28"/>
      <c r="IN1730" s="28"/>
      <c r="IO1730" s="28"/>
    </row>
    <row r="1731" spans="1:249" s="50" customFormat="1" ht="18">
      <c r="A1731" s="206" t="s">
        <v>5435</v>
      </c>
      <c r="B1731" s="28"/>
      <c r="C1731" s="28"/>
      <c r="D1731" s="28"/>
      <c r="E1731" s="28"/>
      <c r="F1731" s="284">
        <f t="shared" si="32"/>
        <v>18</v>
      </c>
      <c r="I1731" s="50">
        <v>4</v>
      </c>
      <c r="J1731" s="50">
        <v>14</v>
      </c>
      <c r="N1731" s="28"/>
      <c r="O1731" s="28"/>
      <c r="T1731" s="194"/>
      <c r="V1731" s="28"/>
      <c r="W1731" s="28"/>
      <c r="X1731" s="28"/>
      <c r="AC1731" s="194"/>
      <c r="AE1731" s="28"/>
      <c r="AF1731" s="28"/>
      <c r="AG1731" s="28"/>
      <c r="AL1731" s="194"/>
      <c r="AN1731" s="28"/>
      <c r="AO1731" s="28"/>
      <c r="AP1731" s="28"/>
      <c r="AU1731" s="194"/>
      <c r="AW1731" s="28"/>
      <c r="AX1731" s="28"/>
      <c r="AY1731" s="28"/>
      <c r="BD1731" s="194"/>
      <c r="BF1731" s="28"/>
      <c r="BG1731" s="28"/>
      <c r="BH1731" s="28"/>
      <c r="BM1731" s="194"/>
      <c r="BO1731" s="28"/>
      <c r="BP1731" s="28"/>
      <c r="BQ1731" s="28"/>
      <c r="BV1731" s="194"/>
      <c r="BX1731" s="28"/>
      <c r="BY1731" s="28"/>
      <c r="BZ1731" s="28"/>
      <c r="CE1731" s="194"/>
      <c r="CG1731" s="28"/>
      <c r="CH1731" s="28"/>
      <c r="CI1731" s="28"/>
      <c r="CN1731" s="194"/>
      <c r="CP1731" s="28"/>
      <c r="CQ1731" s="28"/>
      <c r="CR1731" s="28"/>
      <c r="CW1731" s="194"/>
      <c r="CY1731" s="28"/>
      <c r="CZ1731" s="28"/>
      <c r="DA1731" s="28"/>
      <c r="DF1731" s="194"/>
      <c r="DH1731" s="28"/>
      <c r="DI1731" s="28"/>
      <c r="DJ1731" s="28"/>
      <c r="DO1731" s="194"/>
      <c r="DQ1731" s="28"/>
      <c r="DR1731" s="28"/>
      <c r="DS1731" s="28"/>
      <c r="DX1731" s="194"/>
      <c r="DZ1731" s="28"/>
      <c r="EA1731" s="28"/>
      <c r="EB1731" s="28"/>
      <c r="EG1731" s="194"/>
      <c r="EI1731" s="28"/>
      <c r="EJ1731" s="28"/>
      <c r="EK1731" s="28"/>
      <c r="EP1731" s="194"/>
      <c r="ER1731" s="28"/>
      <c r="ES1731" s="28"/>
      <c r="ET1731" s="28"/>
      <c r="EY1731" s="194"/>
      <c r="FA1731" s="28"/>
      <c r="FB1731" s="28"/>
      <c r="FC1731" s="28"/>
      <c r="FH1731" s="194"/>
      <c r="FJ1731" s="28"/>
      <c r="FK1731" s="28"/>
      <c r="FL1731" s="28"/>
      <c r="FQ1731" s="194"/>
      <c r="FS1731" s="28"/>
      <c r="FT1731" s="28"/>
      <c r="FU1731" s="28"/>
      <c r="FZ1731" s="194"/>
      <c r="GB1731" s="28"/>
      <c r="GC1731" s="28"/>
      <c r="GD1731" s="28"/>
      <c r="GI1731" s="194"/>
      <c r="GK1731" s="28"/>
      <c r="GL1731" s="28"/>
      <c r="GM1731" s="28"/>
      <c r="GR1731" s="194"/>
      <c r="GT1731" s="28"/>
      <c r="GU1731" s="28"/>
      <c r="GV1731" s="28"/>
      <c r="HA1731" s="194"/>
      <c r="HC1731" s="28"/>
      <c r="HD1731" s="28"/>
      <c r="HE1731" s="28"/>
      <c r="HJ1731" s="28"/>
      <c r="HK1731" s="28"/>
      <c r="HL1731" s="28"/>
      <c r="HM1731" s="28"/>
      <c r="HN1731" s="28"/>
      <c r="HO1731" s="28"/>
      <c r="HP1731" s="28"/>
      <c r="HQ1731" s="28"/>
      <c r="HR1731" s="28"/>
      <c r="HS1731" s="28"/>
      <c r="HT1731" s="28"/>
      <c r="HU1731" s="28"/>
      <c r="HV1731" s="28"/>
      <c r="HW1731" s="28"/>
      <c r="HX1731" s="28"/>
      <c r="HY1731" s="28"/>
      <c r="HZ1731" s="28"/>
      <c r="IA1731" s="28"/>
      <c r="IB1731" s="28"/>
      <c r="IC1731" s="28"/>
      <c r="ID1731" s="28"/>
      <c r="IE1731" s="28"/>
      <c r="IF1731" s="28"/>
      <c r="IG1731" s="28"/>
      <c r="IH1731" s="28"/>
      <c r="II1731" s="28"/>
      <c r="IJ1731" s="28"/>
      <c r="IK1731" s="28"/>
      <c r="IL1731" s="28"/>
      <c r="IM1731" s="28"/>
      <c r="IN1731" s="28"/>
      <c r="IO1731" s="28"/>
    </row>
    <row r="1732" spans="1:249" s="50" customFormat="1" ht="18">
      <c r="A1732" s="206" t="s">
        <v>5065</v>
      </c>
      <c r="B1732" s="28"/>
      <c r="C1732" s="28"/>
      <c r="D1732" s="28"/>
      <c r="E1732" s="28"/>
      <c r="F1732" s="284">
        <f t="shared" si="32"/>
        <v>6</v>
      </c>
      <c r="J1732" s="50">
        <v>6</v>
      </c>
      <c r="N1732" s="28"/>
      <c r="O1732" s="28"/>
      <c r="T1732" s="194"/>
      <c r="V1732" s="28"/>
      <c r="W1732" s="28"/>
      <c r="X1732" s="28"/>
      <c r="AC1732" s="194"/>
      <c r="AE1732" s="28"/>
      <c r="AF1732" s="28"/>
      <c r="AG1732" s="28"/>
      <c r="AL1732" s="194"/>
      <c r="AN1732" s="28"/>
      <c r="AO1732" s="28"/>
      <c r="AP1732" s="28"/>
      <c r="AU1732" s="194"/>
      <c r="AW1732" s="28"/>
      <c r="AX1732" s="28"/>
      <c r="AY1732" s="28"/>
      <c r="BD1732" s="194"/>
      <c r="BF1732" s="28"/>
      <c r="BG1732" s="28"/>
      <c r="BH1732" s="28"/>
      <c r="BM1732" s="194"/>
      <c r="BO1732" s="28"/>
      <c r="BP1732" s="28"/>
      <c r="BQ1732" s="28"/>
      <c r="BV1732" s="194"/>
      <c r="BX1732" s="28"/>
      <c r="BY1732" s="28"/>
      <c r="BZ1732" s="28"/>
      <c r="CE1732" s="194"/>
      <c r="CG1732" s="28"/>
      <c r="CH1732" s="28"/>
      <c r="CI1732" s="28"/>
      <c r="CN1732" s="194"/>
      <c r="CP1732" s="28"/>
      <c r="CQ1732" s="28"/>
      <c r="CR1732" s="28"/>
      <c r="CW1732" s="194"/>
      <c r="CY1732" s="28"/>
      <c r="CZ1732" s="28"/>
      <c r="DA1732" s="28"/>
      <c r="DF1732" s="194"/>
      <c r="DH1732" s="28"/>
      <c r="DI1732" s="28"/>
      <c r="DJ1732" s="28"/>
      <c r="DO1732" s="194"/>
      <c r="DQ1732" s="28"/>
      <c r="DR1732" s="28"/>
      <c r="DS1732" s="28"/>
      <c r="DX1732" s="194"/>
      <c r="DZ1732" s="28"/>
      <c r="EA1732" s="28"/>
      <c r="EB1732" s="28"/>
      <c r="EG1732" s="194"/>
      <c r="EI1732" s="28"/>
      <c r="EJ1732" s="28"/>
      <c r="EK1732" s="28"/>
      <c r="EP1732" s="194"/>
      <c r="ER1732" s="28"/>
      <c r="ES1732" s="28"/>
      <c r="ET1732" s="28"/>
      <c r="EY1732" s="194"/>
      <c r="FA1732" s="28"/>
      <c r="FB1732" s="28"/>
      <c r="FC1732" s="28"/>
      <c r="FH1732" s="194"/>
      <c r="FJ1732" s="28"/>
      <c r="FK1732" s="28"/>
      <c r="FL1732" s="28"/>
      <c r="FQ1732" s="194"/>
      <c r="FS1732" s="28"/>
      <c r="FT1732" s="28"/>
      <c r="FU1732" s="28"/>
      <c r="FZ1732" s="194"/>
      <c r="GB1732" s="28"/>
      <c r="GC1732" s="28"/>
      <c r="GD1732" s="28"/>
      <c r="GI1732" s="194"/>
      <c r="GK1732" s="28"/>
      <c r="GL1732" s="28"/>
      <c r="GM1732" s="28"/>
      <c r="GR1732" s="194"/>
      <c r="GT1732" s="28"/>
      <c r="GU1732" s="28"/>
      <c r="GV1732" s="28"/>
      <c r="HA1732" s="194"/>
      <c r="HC1732" s="28"/>
      <c r="HD1732" s="28"/>
      <c r="HE1732" s="28"/>
      <c r="HJ1732" s="28"/>
      <c r="HK1732" s="28"/>
      <c r="HL1732" s="28"/>
      <c r="HM1732" s="28"/>
      <c r="HN1732" s="28"/>
      <c r="HO1732" s="28"/>
      <c r="HP1732" s="28"/>
      <c r="HQ1732" s="28"/>
      <c r="HR1732" s="28"/>
      <c r="HS1732" s="28"/>
      <c r="HT1732" s="28"/>
      <c r="HU1732" s="28"/>
      <c r="HV1732" s="28"/>
      <c r="HW1732" s="28"/>
      <c r="HX1732" s="28"/>
      <c r="HY1732" s="28"/>
      <c r="HZ1732" s="28"/>
      <c r="IA1732" s="28"/>
      <c r="IB1732" s="28"/>
      <c r="IC1732" s="28"/>
      <c r="ID1732" s="28"/>
      <c r="IE1732" s="28"/>
      <c r="IF1732" s="28"/>
      <c r="IG1732" s="28"/>
      <c r="IH1732" s="28"/>
      <c r="II1732" s="28"/>
      <c r="IJ1732" s="28"/>
      <c r="IK1732" s="28"/>
      <c r="IL1732" s="28"/>
      <c r="IM1732" s="28"/>
      <c r="IN1732" s="28"/>
      <c r="IO1732" s="28"/>
    </row>
    <row r="1733" spans="1:249" s="50" customFormat="1" ht="18">
      <c r="A1733" s="206" t="s">
        <v>4941</v>
      </c>
      <c r="B1733" s="28"/>
      <c r="C1733" s="28"/>
      <c r="D1733" s="28"/>
      <c r="E1733" s="28"/>
      <c r="F1733" s="284">
        <f t="shared" si="32"/>
        <v>5</v>
      </c>
      <c r="J1733" s="50">
        <v>5</v>
      </c>
      <c r="N1733" s="28"/>
      <c r="O1733" s="28"/>
      <c r="T1733" s="194"/>
      <c r="V1733" s="28"/>
      <c r="W1733" s="28"/>
      <c r="X1733" s="28"/>
      <c r="AC1733" s="194"/>
      <c r="AE1733" s="28"/>
      <c r="AF1733" s="28"/>
      <c r="AG1733" s="28"/>
      <c r="AL1733" s="194"/>
      <c r="AN1733" s="28"/>
      <c r="AO1733" s="28"/>
      <c r="AP1733" s="28"/>
      <c r="AU1733" s="194"/>
      <c r="AW1733" s="28"/>
      <c r="AX1733" s="28"/>
      <c r="AY1733" s="28"/>
      <c r="BD1733" s="194"/>
      <c r="BF1733" s="28"/>
      <c r="BG1733" s="28"/>
      <c r="BH1733" s="28"/>
      <c r="BM1733" s="194"/>
      <c r="BO1733" s="28"/>
      <c r="BP1733" s="28"/>
      <c r="BQ1733" s="28"/>
      <c r="BV1733" s="194"/>
      <c r="BX1733" s="28"/>
      <c r="BY1733" s="28"/>
      <c r="BZ1733" s="28"/>
      <c r="CE1733" s="194"/>
      <c r="CG1733" s="28"/>
      <c r="CH1733" s="28"/>
      <c r="CI1733" s="28"/>
      <c r="CN1733" s="194"/>
      <c r="CP1733" s="28"/>
      <c r="CQ1733" s="28"/>
      <c r="CR1733" s="28"/>
      <c r="CW1733" s="194"/>
      <c r="CY1733" s="28"/>
      <c r="CZ1733" s="28"/>
      <c r="DA1733" s="28"/>
      <c r="DF1733" s="194"/>
      <c r="DH1733" s="28"/>
      <c r="DI1733" s="28"/>
      <c r="DJ1733" s="28"/>
      <c r="DO1733" s="194"/>
      <c r="DQ1733" s="28"/>
      <c r="DR1733" s="28"/>
      <c r="DS1733" s="28"/>
      <c r="DX1733" s="194"/>
      <c r="DZ1733" s="28"/>
      <c r="EA1733" s="28"/>
      <c r="EB1733" s="28"/>
      <c r="EG1733" s="194"/>
      <c r="EI1733" s="28"/>
      <c r="EJ1733" s="28"/>
      <c r="EK1733" s="28"/>
      <c r="EP1733" s="194"/>
      <c r="ER1733" s="28"/>
      <c r="ES1733" s="28"/>
      <c r="ET1733" s="28"/>
      <c r="EY1733" s="194"/>
      <c r="FA1733" s="28"/>
      <c r="FB1733" s="28"/>
      <c r="FC1733" s="28"/>
      <c r="FH1733" s="194"/>
      <c r="FJ1733" s="28"/>
      <c r="FK1733" s="28"/>
      <c r="FL1733" s="28"/>
      <c r="FQ1733" s="194"/>
      <c r="FS1733" s="28"/>
      <c r="FT1733" s="28"/>
      <c r="FU1733" s="28"/>
      <c r="FZ1733" s="194"/>
      <c r="GB1733" s="28"/>
      <c r="GC1733" s="28"/>
      <c r="GD1733" s="28"/>
      <c r="GI1733" s="194"/>
      <c r="GK1733" s="28"/>
      <c r="GL1733" s="28"/>
      <c r="GM1733" s="28"/>
      <c r="GR1733" s="194"/>
      <c r="GT1733" s="28"/>
      <c r="GU1733" s="28"/>
      <c r="GV1733" s="28"/>
      <c r="HA1733" s="194"/>
      <c r="HC1733" s="28"/>
      <c r="HD1733" s="28"/>
      <c r="HE1733" s="28"/>
      <c r="HJ1733" s="28"/>
      <c r="HK1733" s="28"/>
      <c r="HL1733" s="28"/>
      <c r="HM1733" s="28"/>
      <c r="HN1733" s="28"/>
      <c r="HO1733" s="28"/>
      <c r="HP1733" s="28"/>
      <c r="HQ1733" s="28"/>
      <c r="HR1733" s="28"/>
      <c r="HS1733" s="28"/>
      <c r="HT1733" s="28"/>
      <c r="HU1733" s="28"/>
      <c r="HV1733" s="28"/>
      <c r="HW1733" s="28"/>
      <c r="HX1733" s="28"/>
      <c r="HY1733" s="28"/>
      <c r="HZ1733" s="28"/>
      <c r="IA1733" s="28"/>
      <c r="IB1733" s="28"/>
      <c r="IC1733" s="28"/>
      <c r="ID1733" s="28"/>
      <c r="IE1733" s="28"/>
      <c r="IF1733" s="28"/>
      <c r="IG1733" s="28"/>
      <c r="IH1733" s="28"/>
      <c r="II1733" s="28"/>
      <c r="IJ1733" s="28"/>
      <c r="IK1733" s="28"/>
      <c r="IL1733" s="28"/>
      <c r="IM1733" s="28"/>
      <c r="IN1733" s="28"/>
      <c r="IO1733" s="28"/>
    </row>
    <row r="1734" spans="1:249" s="50" customFormat="1" ht="18">
      <c r="A1734" s="206" t="s">
        <v>5032</v>
      </c>
      <c r="B1734" s="28"/>
      <c r="C1734" s="28"/>
      <c r="D1734" s="28"/>
      <c r="E1734" s="28"/>
      <c r="F1734" s="284">
        <f t="shared" si="32"/>
        <v>3</v>
      </c>
      <c r="J1734" s="50">
        <v>3</v>
      </c>
      <c r="N1734" s="28"/>
      <c r="O1734" s="28"/>
      <c r="T1734" s="194"/>
      <c r="V1734" s="28"/>
      <c r="W1734" s="28"/>
      <c r="X1734" s="28"/>
      <c r="AC1734" s="194"/>
      <c r="AE1734" s="28"/>
      <c r="AF1734" s="28"/>
      <c r="AG1734" s="28"/>
      <c r="AL1734" s="194"/>
      <c r="AN1734" s="28"/>
      <c r="AO1734" s="28"/>
      <c r="AP1734" s="28"/>
      <c r="AU1734" s="194"/>
      <c r="AW1734" s="28"/>
      <c r="AX1734" s="28"/>
      <c r="AY1734" s="28"/>
      <c r="BD1734" s="194"/>
      <c r="BF1734" s="28"/>
      <c r="BG1734" s="28"/>
      <c r="BH1734" s="28"/>
      <c r="BM1734" s="194"/>
      <c r="BO1734" s="28"/>
      <c r="BP1734" s="28"/>
      <c r="BQ1734" s="28"/>
      <c r="BV1734" s="194"/>
      <c r="BX1734" s="28"/>
      <c r="BY1734" s="28"/>
      <c r="BZ1734" s="28"/>
      <c r="CE1734" s="194"/>
      <c r="CG1734" s="28"/>
      <c r="CH1734" s="28"/>
      <c r="CI1734" s="28"/>
      <c r="CN1734" s="194"/>
      <c r="CP1734" s="28"/>
      <c r="CQ1734" s="28"/>
      <c r="CR1734" s="28"/>
      <c r="CW1734" s="194"/>
      <c r="CY1734" s="28"/>
      <c r="CZ1734" s="28"/>
      <c r="DA1734" s="28"/>
      <c r="DF1734" s="194"/>
      <c r="DH1734" s="28"/>
      <c r="DI1734" s="28"/>
      <c r="DJ1734" s="28"/>
      <c r="DO1734" s="194"/>
      <c r="DQ1734" s="28"/>
      <c r="DR1734" s="28"/>
      <c r="DS1734" s="28"/>
      <c r="DX1734" s="194"/>
      <c r="DZ1734" s="28"/>
      <c r="EA1734" s="28"/>
      <c r="EB1734" s="28"/>
      <c r="EG1734" s="194"/>
      <c r="EI1734" s="28"/>
      <c r="EJ1734" s="28"/>
      <c r="EK1734" s="28"/>
      <c r="EP1734" s="194"/>
      <c r="ER1734" s="28"/>
      <c r="ES1734" s="28"/>
      <c r="ET1734" s="28"/>
      <c r="EY1734" s="194"/>
      <c r="FA1734" s="28"/>
      <c r="FB1734" s="28"/>
      <c r="FC1734" s="28"/>
      <c r="FH1734" s="194"/>
      <c r="FJ1734" s="28"/>
      <c r="FK1734" s="28"/>
      <c r="FL1734" s="28"/>
      <c r="FQ1734" s="194"/>
      <c r="FS1734" s="28"/>
      <c r="FT1734" s="28"/>
      <c r="FU1734" s="28"/>
      <c r="FZ1734" s="194"/>
      <c r="GB1734" s="28"/>
      <c r="GC1734" s="28"/>
      <c r="GD1734" s="28"/>
      <c r="GI1734" s="194"/>
      <c r="GK1734" s="28"/>
      <c r="GL1734" s="28"/>
      <c r="GM1734" s="28"/>
      <c r="GR1734" s="194"/>
      <c r="GT1734" s="28"/>
      <c r="GU1734" s="28"/>
      <c r="GV1734" s="28"/>
      <c r="HA1734" s="194"/>
      <c r="HC1734" s="28"/>
      <c r="HD1734" s="28"/>
      <c r="HE1734" s="28"/>
      <c r="HJ1734" s="28"/>
      <c r="HK1734" s="28"/>
      <c r="HL1734" s="28"/>
      <c r="HM1734" s="28"/>
      <c r="HN1734" s="28"/>
      <c r="HO1734" s="28"/>
      <c r="HP1734" s="28"/>
      <c r="HQ1734" s="28"/>
      <c r="HR1734" s="28"/>
      <c r="HS1734" s="28"/>
      <c r="HT1734" s="28"/>
      <c r="HU1734" s="28"/>
      <c r="HV1734" s="28"/>
      <c r="HW1734" s="28"/>
      <c r="HX1734" s="28"/>
      <c r="HY1734" s="28"/>
      <c r="HZ1734" s="28"/>
      <c r="IA1734" s="28"/>
      <c r="IB1734" s="28"/>
      <c r="IC1734" s="28"/>
      <c r="ID1734" s="28"/>
      <c r="IE1734" s="28"/>
      <c r="IF1734" s="28"/>
      <c r="IG1734" s="28"/>
      <c r="IH1734" s="28"/>
      <c r="II1734" s="28"/>
      <c r="IJ1734" s="28"/>
      <c r="IK1734" s="28"/>
      <c r="IL1734" s="28"/>
      <c r="IM1734" s="28"/>
      <c r="IN1734" s="28"/>
      <c r="IO1734" s="28"/>
    </row>
    <row r="1735" spans="1:249" s="50" customFormat="1" ht="18">
      <c r="A1735" s="206" t="s">
        <v>5465</v>
      </c>
      <c r="B1735" s="28"/>
      <c r="C1735" s="28"/>
      <c r="D1735" s="28"/>
      <c r="F1735" s="284">
        <f t="shared" si="32"/>
        <v>6</v>
      </c>
      <c r="J1735" s="50">
        <v>6</v>
      </c>
      <c r="N1735" s="28"/>
      <c r="O1735" s="28"/>
      <c r="T1735" s="194"/>
      <c r="V1735" s="28"/>
      <c r="W1735" s="28"/>
      <c r="X1735" s="28"/>
      <c r="AC1735" s="194"/>
      <c r="AE1735" s="28"/>
      <c r="AF1735" s="28"/>
      <c r="AG1735" s="28"/>
      <c r="AL1735" s="194"/>
      <c r="AN1735" s="28"/>
      <c r="AO1735" s="28"/>
      <c r="AP1735" s="28"/>
      <c r="AU1735" s="194"/>
      <c r="AW1735" s="28"/>
      <c r="AX1735" s="28"/>
      <c r="AY1735" s="28"/>
      <c r="BD1735" s="194"/>
      <c r="BF1735" s="28"/>
      <c r="BG1735" s="28"/>
      <c r="BH1735" s="28"/>
      <c r="BM1735" s="194"/>
      <c r="BO1735" s="28"/>
      <c r="BP1735" s="28"/>
      <c r="BQ1735" s="28"/>
      <c r="BV1735" s="194"/>
      <c r="BX1735" s="28"/>
      <c r="BY1735" s="28"/>
      <c r="BZ1735" s="28"/>
      <c r="CE1735" s="194"/>
      <c r="CG1735" s="28"/>
      <c r="CH1735" s="28"/>
      <c r="CI1735" s="28"/>
      <c r="CN1735" s="194"/>
      <c r="CP1735" s="28"/>
      <c r="CQ1735" s="28"/>
      <c r="CR1735" s="28"/>
      <c r="CW1735" s="194"/>
      <c r="CY1735" s="28"/>
      <c r="CZ1735" s="28"/>
      <c r="DA1735" s="28"/>
      <c r="DF1735" s="194"/>
      <c r="DH1735" s="28"/>
      <c r="DI1735" s="28"/>
      <c r="DJ1735" s="28"/>
      <c r="DO1735" s="194"/>
      <c r="DQ1735" s="28"/>
      <c r="DR1735" s="28"/>
      <c r="DS1735" s="28"/>
      <c r="DX1735" s="194"/>
      <c r="DZ1735" s="28"/>
      <c r="EA1735" s="28"/>
      <c r="EB1735" s="28"/>
      <c r="EG1735" s="194"/>
      <c r="EI1735" s="28"/>
      <c r="EJ1735" s="28"/>
      <c r="EK1735" s="28"/>
      <c r="EP1735" s="194"/>
      <c r="ER1735" s="28"/>
      <c r="ES1735" s="28"/>
      <c r="ET1735" s="28"/>
      <c r="EY1735" s="194"/>
      <c r="FA1735" s="28"/>
      <c r="FB1735" s="28"/>
      <c r="FC1735" s="28"/>
      <c r="FH1735" s="194"/>
      <c r="FJ1735" s="28"/>
      <c r="FK1735" s="28"/>
      <c r="FL1735" s="28"/>
      <c r="FQ1735" s="194"/>
      <c r="FS1735" s="28"/>
      <c r="FT1735" s="28"/>
      <c r="FU1735" s="28"/>
      <c r="FZ1735" s="194"/>
      <c r="GB1735" s="28"/>
      <c r="GC1735" s="28"/>
      <c r="GD1735" s="28"/>
      <c r="GI1735" s="194"/>
      <c r="GK1735" s="28"/>
      <c r="GL1735" s="28"/>
      <c r="GM1735" s="28"/>
      <c r="GR1735" s="194"/>
      <c r="GT1735" s="28"/>
      <c r="GU1735" s="28"/>
      <c r="GV1735" s="28"/>
      <c r="HA1735" s="194"/>
      <c r="HC1735" s="28"/>
      <c r="HD1735" s="28"/>
      <c r="HE1735" s="28"/>
      <c r="HJ1735" s="28"/>
      <c r="HK1735" s="28"/>
      <c r="HL1735" s="28"/>
      <c r="HM1735" s="28"/>
      <c r="HN1735" s="28"/>
      <c r="HO1735" s="28"/>
      <c r="HP1735" s="28"/>
      <c r="HQ1735" s="28"/>
      <c r="HR1735" s="28"/>
      <c r="HS1735" s="28"/>
      <c r="HT1735" s="28"/>
      <c r="HU1735" s="28"/>
      <c r="HV1735" s="28"/>
      <c r="HW1735" s="28"/>
      <c r="HX1735" s="28"/>
      <c r="HY1735" s="28"/>
      <c r="HZ1735" s="28"/>
      <c r="IA1735" s="28"/>
      <c r="IB1735" s="28"/>
      <c r="IC1735" s="28"/>
      <c r="ID1735" s="28"/>
      <c r="IE1735" s="28"/>
      <c r="IF1735" s="28"/>
      <c r="IG1735" s="28"/>
      <c r="IH1735" s="28"/>
      <c r="II1735" s="28"/>
      <c r="IJ1735" s="28"/>
      <c r="IK1735" s="28"/>
      <c r="IL1735" s="28"/>
      <c r="IM1735" s="28"/>
      <c r="IN1735" s="28"/>
      <c r="IO1735" s="28"/>
    </row>
    <row r="1736" spans="1:249" s="50" customFormat="1" ht="18">
      <c r="A1736" s="206" t="s">
        <v>4905</v>
      </c>
      <c r="B1736" s="28"/>
      <c r="C1736" s="28"/>
      <c r="D1736" s="28"/>
      <c r="E1736" s="28"/>
      <c r="F1736" s="284">
        <f t="shared" si="32"/>
        <v>11</v>
      </c>
      <c r="J1736" s="50">
        <v>11</v>
      </c>
      <c r="N1736" s="28"/>
      <c r="O1736" s="28"/>
      <c r="T1736" s="194"/>
      <c r="V1736" s="28"/>
      <c r="W1736" s="28"/>
      <c r="X1736" s="28"/>
      <c r="AC1736" s="194"/>
      <c r="AE1736" s="28"/>
      <c r="AF1736" s="28"/>
      <c r="AG1736" s="28"/>
      <c r="AL1736" s="194"/>
      <c r="AN1736" s="28"/>
      <c r="AO1736" s="28"/>
      <c r="AP1736" s="28"/>
      <c r="AU1736" s="194"/>
      <c r="AW1736" s="28"/>
      <c r="AX1736" s="28"/>
      <c r="AY1736" s="28"/>
      <c r="BD1736" s="194"/>
      <c r="BF1736" s="28"/>
      <c r="BG1736" s="28"/>
      <c r="BH1736" s="28"/>
      <c r="BM1736" s="194"/>
      <c r="BO1736" s="28"/>
      <c r="BP1736" s="28"/>
      <c r="BQ1736" s="28"/>
      <c r="BV1736" s="194"/>
      <c r="BX1736" s="28"/>
      <c r="BY1736" s="28"/>
      <c r="BZ1736" s="28"/>
      <c r="CE1736" s="194"/>
      <c r="CG1736" s="28"/>
      <c r="CH1736" s="28"/>
      <c r="CI1736" s="28"/>
      <c r="CN1736" s="194"/>
      <c r="CP1736" s="28"/>
      <c r="CQ1736" s="28"/>
      <c r="CR1736" s="28"/>
      <c r="CW1736" s="194"/>
      <c r="CY1736" s="28"/>
      <c r="CZ1736" s="28"/>
      <c r="DA1736" s="28"/>
      <c r="DF1736" s="194"/>
      <c r="DH1736" s="28"/>
      <c r="DI1736" s="28"/>
      <c r="DJ1736" s="28"/>
      <c r="DO1736" s="194"/>
      <c r="DQ1736" s="28"/>
      <c r="DR1736" s="28"/>
      <c r="DS1736" s="28"/>
      <c r="DX1736" s="194"/>
      <c r="DZ1736" s="28"/>
      <c r="EA1736" s="28"/>
      <c r="EB1736" s="28"/>
      <c r="EG1736" s="194"/>
      <c r="EI1736" s="28"/>
      <c r="EJ1736" s="28"/>
      <c r="EK1736" s="28"/>
      <c r="EP1736" s="194"/>
      <c r="ER1736" s="28"/>
      <c r="ES1736" s="28"/>
      <c r="ET1736" s="28"/>
      <c r="EY1736" s="194"/>
      <c r="FA1736" s="28"/>
      <c r="FB1736" s="28"/>
      <c r="FC1736" s="28"/>
      <c r="FH1736" s="194"/>
      <c r="FJ1736" s="28"/>
      <c r="FK1736" s="28"/>
      <c r="FL1736" s="28"/>
      <c r="FQ1736" s="194"/>
      <c r="FS1736" s="28"/>
      <c r="FT1736" s="28"/>
      <c r="FU1736" s="28"/>
      <c r="FZ1736" s="194"/>
      <c r="GB1736" s="28"/>
      <c r="GC1736" s="28"/>
      <c r="GD1736" s="28"/>
      <c r="GI1736" s="194"/>
      <c r="GK1736" s="28"/>
      <c r="GL1736" s="28"/>
      <c r="GM1736" s="28"/>
      <c r="GR1736" s="194"/>
      <c r="GT1736" s="28"/>
      <c r="GU1736" s="28"/>
      <c r="GV1736" s="28"/>
      <c r="HA1736" s="194"/>
      <c r="HC1736" s="28"/>
      <c r="HD1736" s="28"/>
      <c r="HE1736" s="28"/>
      <c r="HJ1736" s="28"/>
      <c r="HK1736" s="28"/>
      <c r="HL1736" s="28"/>
      <c r="HM1736" s="28"/>
      <c r="HN1736" s="28"/>
      <c r="HO1736" s="28"/>
      <c r="HP1736" s="28"/>
      <c r="HQ1736" s="28"/>
      <c r="HR1736" s="28"/>
      <c r="HS1736" s="28"/>
      <c r="HT1736" s="28"/>
      <c r="HU1736" s="28"/>
      <c r="HV1736" s="28"/>
      <c r="HW1736" s="28"/>
      <c r="HX1736" s="28"/>
      <c r="HY1736" s="28"/>
      <c r="HZ1736" s="28"/>
      <c r="IA1736" s="28"/>
      <c r="IB1736" s="28"/>
      <c r="IC1736" s="28"/>
      <c r="ID1736" s="28"/>
      <c r="IE1736" s="28"/>
      <c r="IF1736" s="28"/>
      <c r="IG1736" s="28"/>
      <c r="IH1736" s="28"/>
      <c r="II1736" s="28"/>
      <c r="IJ1736" s="28"/>
      <c r="IK1736" s="28"/>
      <c r="IL1736" s="28"/>
      <c r="IM1736" s="28"/>
      <c r="IN1736" s="28"/>
      <c r="IO1736" s="28"/>
    </row>
    <row r="1737" spans="1:249" s="50" customFormat="1" ht="18">
      <c r="A1737" s="206" t="s">
        <v>5031</v>
      </c>
      <c r="B1737" s="28"/>
      <c r="C1737" s="28"/>
      <c r="D1737" s="28"/>
      <c r="E1737" s="28"/>
      <c r="F1737" s="284">
        <f t="shared" si="32"/>
        <v>8</v>
      </c>
      <c r="J1737" s="50">
        <v>8</v>
      </c>
      <c r="N1737" s="28"/>
      <c r="O1737" s="28"/>
      <c r="T1737" s="194"/>
      <c r="V1737" s="28"/>
      <c r="W1737" s="28"/>
      <c r="X1737" s="28"/>
      <c r="AC1737" s="194"/>
      <c r="AE1737" s="28"/>
      <c r="AF1737" s="28"/>
      <c r="AG1737" s="28"/>
      <c r="AL1737" s="194"/>
      <c r="AN1737" s="28"/>
      <c r="AO1737" s="28"/>
      <c r="AP1737" s="28"/>
      <c r="AU1737" s="194"/>
      <c r="AW1737" s="28"/>
      <c r="AX1737" s="28"/>
      <c r="AY1737" s="28"/>
      <c r="BD1737" s="194"/>
      <c r="BF1737" s="28"/>
      <c r="BG1737" s="28"/>
      <c r="BH1737" s="28"/>
      <c r="BM1737" s="194"/>
      <c r="BO1737" s="28"/>
      <c r="BP1737" s="28"/>
      <c r="BQ1737" s="28"/>
      <c r="BV1737" s="194"/>
      <c r="BX1737" s="28"/>
      <c r="BY1737" s="28"/>
      <c r="BZ1737" s="28"/>
      <c r="CE1737" s="194"/>
      <c r="CG1737" s="28"/>
      <c r="CH1737" s="28"/>
      <c r="CI1737" s="28"/>
      <c r="CN1737" s="194"/>
      <c r="CP1737" s="28"/>
      <c r="CQ1737" s="28"/>
      <c r="CR1737" s="28"/>
      <c r="CW1737" s="194"/>
      <c r="CY1737" s="28"/>
      <c r="CZ1737" s="28"/>
      <c r="DA1737" s="28"/>
      <c r="DF1737" s="194"/>
      <c r="DH1737" s="28"/>
      <c r="DI1737" s="28"/>
      <c r="DJ1737" s="28"/>
      <c r="DO1737" s="194"/>
      <c r="DQ1737" s="28"/>
      <c r="DR1737" s="28"/>
      <c r="DS1737" s="28"/>
      <c r="DX1737" s="194"/>
      <c r="DZ1737" s="28"/>
      <c r="EA1737" s="28"/>
      <c r="EB1737" s="28"/>
      <c r="EG1737" s="194"/>
      <c r="EI1737" s="28"/>
      <c r="EJ1737" s="28"/>
      <c r="EK1737" s="28"/>
      <c r="EP1737" s="194"/>
      <c r="ER1737" s="28"/>
      <c r="ES1737" s="28"/>
      <c r="ET1737" s="28"/>
      <c r="EY1737" s="194"/>
      <c r="FA1737" s="28"/>
      <c r="FB1737" s="28"/>
      <c r="FC1737" s="28"/>
      <c r="FH1737" s="194"/>
      <c r="FJ1737" s="28"/>
      <c r="FK1737" s="28"/>
      <c r="FL1737" s="28"/>
      <c r="FQ1737" s="194"/>
      <c r="FS1737" s="28"/>
      <c r="FT1737" s="28"/>
      <c r="FU1737" s="28"/>
      <c r="FZ1737" s="194"/>
      <c r="GB1737" s="28"/>
      <c r="GC1737" s="28"/>
      <c r="GD1737" s="28"/>
      <c r="GI1737" s="194"/>
      <c r="GK1737" s="28"/>
      <c r="GL1737" s="28"/>
      <c r="GM1737" s="28"/>
      <c r="GR1737" s="194"/>
      <c r="GT1737" s="28"/>
      <c r="GU1737" s="28"/>
      <c r="GV1737" s="28"/>
      <c r="HA1737" s="194"/>
      <c r="HC1737" s="28"/>
      <c r="HD1737" s="28"/>
      <c r="HE1737" s="28"/>
      <c r="HJ1737" s="28"/>
      <c r="HK1737" s="28"/>
      <c r="HL1737" s="28"/>
      <c r="HM1737" s="28"/>
      <c r="HN1737" s="28"/>
      <c r="HO1737" s="28"/>
      <c r="HP1737" s="28"/>
      <c r="HQ1737" s="28"/>
      <c r="HR1737" s="28"/>
      <c r="HS1737" s="28"/>
      <c r="HT1737" s="28"/>
      <c r="HU1737" s="28"/>
      <c r="HV1737" s="28"/>
      <c r="HW1737" s="28"/>
      <c r="HX1737" s="28"/>
      <c r="HY1737" s="28"/>
      <c r="HZ1737" s="28"/>
      <c r="IA1737" s="28"/>
      <c r="IB1737" s="28"/>
      <c r="IC1737" s="28"/>
      <c r="ID1737" s="28"/>
      <c r="IE1737" s="28"/>
      <c r="IF1737" s="28"/>
      <c r="IG1737" s="28"/>
      <c r="IH1737" s="28"/>
      <c r="II1737" s="28"/>
      <c r="IJ1737" s="28"/>
      <c r="IK1737" s="28"/>
      <c r="IL1737" s="28"/>
      <c r="IM1737" s="28"/>
      <c r="IN1737" s="28"/>
      <c r="IO1737" s="28"/>
    </row>
    <row r="1738" spans="1:249" s="50" customFormat="1" ht="18">
      <c r="A1738" s="206" t="s">
        <v>4795</v>
      </c>
      <c r="B1738" s="28"/>
      <c r="C1738" s="28"/>
      <c r="D1738" s="28"/>
      <c r="E1738" s="28"/>
      <c r="F1738" s="284">
        <f t="shared" si="32"/>
        <v>39</v>
      </c>
      <c r="G1738" s="50">
        <v>30</v>
      </c>
      <c r="I1738" s="50">
        <v>9</v>
      </c>
      <c r="N1738" s="28"/>
      <c r="O1738" s="28"/>
      <c r="T1738" s="194"/>
      <c r="V1738" s="28"/>
      <c r="W1738" s="28"/>
      <c r="X1738" s="28"/>
      <c r="AC1738" s="194"/>
      <c r="AE1738" s="28"/>
      <c r="AF1738" s="28"/>
      <c r="AG1738" s="28"/>
      <c r="AL1738" s="194"/>
      <c r="AN1738" s="28"/>
      <c r="AO1738" s="28"/>
      <c r="AP1738" s="28"/>
      <c r="AU1738" s="194"/>
      <c r="AW1738" s="28"/>
      <c r="AX1738" s="28"/>
      <c r="AY1738" s="28"/>
      <c r="BD1738" s="194"/>
      <c r="BF1738" s="28"/>
      <c r="BG1738" s="28"/>
      <c r="BH1738" s="28"/>
      <c r="BM1738" s="194"/>
      <c r="BO1738" s="28"/>
      <c r="BP1738" s="28"/>
      <c r="BQ1738" s="28"/>
      <c r="BV1738" s="194"/>
      <c r="BX1738" s="28"/>
      <c r="BY1738" s="28"/>
      <c r="BZ1738" s="28"/>
      <c r="CE1738" s="194"/>
      <c r="CG1738" s="28"/>
      <c r="CH1738" s="28"/>
      <c r="CI1738" s="28"/>
      <c r="CN1738" s="194"/>
      <c r="CP1738" s="28"/>
      <c r="CQ1738" s="28"/>
      <c r="CR1738" s="28"/>
      <c r="CW1738" s="194"/>
      <c r="CY1738" s="28"/>
      <c r="CZ1738" s="28"/>
      <c r="DA1738" s="28"/>
      <c r="DF1738" s="194"/>
      <c r="DH1738" s="28"/>
      <c r="DI1738" s="28"/>
      <c r="DJ1738" s="28"/>
      <c r="DO1738" s="194"/>
      <c r="DQ1738" s="28"/>
      <c r="DR1738" s="28"/>
      <c r="DS1738" s="28"/>
      <c r="DX1738" s="194"/>
      <c r="DZ1738" s="28"/>
      <c r="EA1738" s="28"/>
      <c r="EB1738" s="28"/>
      <c r="EG1738" s="194"/>
      <c r="EI1738" s="28"/>
      <c r="EJ1738" s="28"/>
      <c r="EK1738" s="28"/>
      <c r="EP1738" s="194"/>
      <c r="ER1738" s="28"/>
      <c r="ES1738" s="28"/>
      <c r="ET1738" s="28"/>
      <c r="EY1738" s="194"/>
      <c r="FA1738" s="28"/>
      <c r="FB1738" s="28"/>
      <c r="FC1738" s="28"/>
      <c r="FH1738" s="194"/>
      <c r="FJ1738" s="28"/>
      <c r="FK1738" s="28"/>
      <c r="FL1738" s="28"/>
      <c r="FQ1738" s="194"/>
      <c r="FS1738" s="28"/>
      <c r="FT1738" s="28"/>
      <c r="FU1738" s="28"/>
      <c r="FZ1738" s="194"/>
      <c r="GB1738" s="28"/>
      <c r="GC1738" s="28"/>
      <c r="GD1738" s="28"/>
      <c r="GI1738" s="194"/>
      <c r="GK1738" s="28"/>
      <c r="GL1738" s="28"/>
      <c r="GM1738" s="28"/>
      <c r="GR1738" s="194"/>
      <c r="GT1738" s="28"/>
      <c r="GU1738" s="28"/>
      <c r="GV1738" s="28"/>
      <c r="HA1738" s="194"/>
      <c r="HC1738" s="28"/>
      <c r="HD1738" s="28"/>
      <c r="HE1738" s="28"/>
      <c r="HJ1738" s="28"/>
      <c r="HK1738" s="28"/>
      <c r="HL1738" s="28"/>
      <c r="HM1738" s="28"/>
      <c r="HN1738" s="28"/>
      <c r="HO1738" s="28"/>
      <c r="HP1738" s="28"/>
      <c r="HQ1738" s="28"/>
      <c r="HR1738" s="28"/>
      <c r="HS1738" s="28"/>
      <c r="HT1738" s="28"/>
      <c r="HU1738" s="28"/>
      <c r="HV1738" s="28"/>
      <c r="HW1738" s="28"/>
      <c r="HX1738" s="28"/>
      <c r="HY1738" s="28"/>
      <c r="HZ1738" s="28"/>
      <c r="IA1738" s="28"/>
      <c r="IB1738" s="28"/>
      <c r="IC1738" s="28"/>
      <c r="ID1738" s="28"/>
      <c r="IE1738" s="28"/>
      <c r="IF1738" s="28"/>
      <c r="IG1738" s="28"/>
      <c r="IH1738" s="28"/>
      <c r="II1738" s="28"/>
      <c r="IJ1738" s="28"/>
      <c r="IK1738" s="28"/>
      <c r="IL1738" s="28"/>
      <c r="IM1738" s="28"/>
      <c r="IN1738" s="28"/>
      <c r="IO1738" s="28"/>
    </row>
    <row r="1739" spans="1:249" s="50" customFormat="1" ht="18">
      <c r="A1739" s="206" t="s">
        <v>5466</v>
      </c>
      <c r="B1739" s="28"/>
      <c r="C1739" s="28"/>
      <c r="D1739" s="28"/>
      <c r="F1739" s="284">
        <f t="shared" si="32"/>
        <v>10</v>
      </c>
      <c r="I1739" s="50">
        <v>10</v>
      </c>
      <c r="N1739" s="28"/>
      <c r="O1739" s="28"/>
      <c r="T1739" s="194"/>
      <c r="V1739" s="28"/>
      <c r="W1739" s="28"/>
      <c r="X1739" s="28"/>
      <c r="AC1739" s="194"/>
      <c r="AE1739" s="28"/>
      <c r="AF1739" s="28"/>
      <c r="AG1739" s="28"/>
      <c r="AL1739" s="194"/>
      <c r="AN1739" s="28"/>
      <c r="AO1739" s="28"/>
      <c r="AP1739" s="28"/>
      <c r="AU1739" s="194"/>
      <c r="AW1739" s="28"/>
      <c r="AX1739" s="28"/>
      <c r="AY1739" s="28"/>
      <c r="BD1739" s="194"/>
      <c r="BF1739" s="28"/>
      <c r="BG1739" s="28"/>
      <c r="BH1739" s="28"/>
      <c r="BM1739" s="194"/>
      <c r="BO1739" s="28"/>
      <c r="BP1739" s="28"/>
      <c r="BQ1739" s="28"/>
      <c r="BV1739" s="194"/>
      <c r="BX1739" s="28"/>
      <c r="BY1739" s="28"/>
      <c r="BZ1739" s="28"/>
      <c r="CE1739" s="194"/>
      <c r="CG1739" s="28"/>
      <c r="CH1739" s="28"/>
      <c r="CI1739" s="28"/>
      <c r="CN1739" s="194"/>
      <c r="CP1739" s="28"/>
      <c r="CQ1739" s="28"/>
      <c r="CR1739" s="28"/>
      <c r="CW1739" s="194"/>
      <c r="CY1739" s="28"/>
      <c r="CZ1739" s="28"/>
      <c r="DA1739" s="28"/>
      <c r="DF1739" s="194"/>
      <c r="DH1739" s="28"/>
      <c r="DI1739" s="28"/>
      <c r="DJ1739" s="28"/>
      <c r="DO1739" s="194"/>
      <c r="DQ1739" s="28"/>
      <c r="DR1739" s="28"/>
      <c r="DS1739" s="28"/>
      <c r="DX1739" s="194"/>
      <c r="DZ1739" s="28"/>
      <c r="EA1739" s="28"/>
      <c r="EB1739" s="28"/>
      <c r="EG1739" s="194"/>
      <c r="EI1739" s="28"/>
      <c r="EJ1739" s="28"/>
      <c r="EK1739" s="28"/>
      <c r="EP1739" s="194"/>
      <c r="ER1739" s="28"/>
      <c r="ES1739" s="28"/>
      <c r="ET1739" s="28"/>
      <c r="EY1739" s="194"/>
      <c r="FA1739" s="28"/>
      <c r="FB1739" s="28"/>
      <c r="FC1739" s="28"/>
      <c r="FH1739" s="194"/>
      <c r="FJ1739" s="28"/>
      <c r="FK1739" s="28"/>
      <c r="FL1739" s="28"/>
      <c r="FQ1739" s="194"/>
      <c r="FS1739" s="28"/>
      <c r="FT1739" s="28"/>
      <c r="FU1739" s="28"/>
      <c r="FZ1739" s="194"/>
      <c r="GB1739" s="28"/>
      <c r="GC1739" s="28"/>
      <c r="GD1739" s="28"/>
      <c r="GI1739" s="194"/>
      <c r="GK1739" s="28"/>
      <c r="GL1739" s="28"/>
      <c r="GM1739" s="28"/>
      <c r="GR1739" s="194"/>
      <c r="GT1739" s="28"/>
      <c r="GU1739" s="28"/>
      <c r="GV1739" s="28"/>
      <c r="HA1739" s="194"/>
      <c r="HC1739" s="28"/>
      <c r="HD1739" s="28"/>
      <c r="HE1739" s="28"/>
      <c r="HJ1739" s="28"/>
      <c r="HK1739" s="28"/>
      <c r="HL1739" s="28"/>
      <c r="HM1739" s="28"/>
      <c r="HN1739" s="28"/>
      <c r="HO1739" s="28"/>
      <c r="HP1739" s="28"/>
      <c r="HQ1739" s="28"/>
      <c r="HR1739" s="28"/>
      <c r="HS1739" s="28"/>
      <c r="HT1739" s="28"/>
      <c r="HU1739" s="28"/>
      <c r="HV1739" s="28"/>
      <c r="HW1739" s="28"/>
      <c r="HX1739" s="28"/>
      <c r="HY1739" s="28"/>
      <c r="HZ1739" s="28"/>
      <c r="IA1739" s="28"/>
      <c r="IB1739" s="28"/>
      <c r="IC1739" s="28"/>
      <c r="ID1739" s="28"/>
      <c r="IE1739" s="28"/>
      <c r="IF1739" s="28"/>
      <c r="IG1739" s="28"/>
      <c r="IH1739" s="28"/>
      <c r="II1739" s="28"/>
      <c r="IJ1739" s="28"/>
      <c r="IK1739" s="28"/>
      <c r="IL1739" s="28"/>
      <c r="IM1739" s="28"/>
      <c r="IN1739" s="28"/>
      <c r="IO1739" s="28"/>
    </row>
    <row r="1740" spans="1:249" s="50" customFormat="1" ht="18">
      <c r="A1740" s="206" t="s">
        <v>4588</v>
      </c>
      <c r="B1740" s="28"/>
      <c r="C1740" s="28"/>
      <c r="D1740" s="28"/>
      <c r="E1740" s="28"/>
      <c r="F1740" s="284">
        <f t="shared" si="32"/>
        <v>9</v>
      </c>
      <c r="I1740" s="50">
        <v>9</v>
      </c>
      <c r="K1740" s="194"/>
      <c r="N1740" s="28"/>
      <c r="O1740" s="28"/>
      <c r="T1740" s="194"/>
      <c r="V1740" s="28"/>
      <c r="W1740" s="28"/>
      <c r="X1740" s="28"/>
      <c r="AC1740" s="194"/>
      <c r="AE1740" s="28"/>
      <c r="AF1740" s="28"/>
      <c r="AG1740" s="28"/>
      <c r="AL1740" s="194"/>
      <c r="AN1740" s="28"/>
      <c r="AO1740" s="28"/>
      <c r="AP1740" s="28"/>
      <c r="AU1740" s="194"/>
      <c r="AW1740" s="28"/>
      <c r="AX1740" s="28"/>
      <c r="AY1740" s="28"/>
      <c r="BD1740" s="194"/>
      <c r="BF1740" s="28"/>
      <c r="BG1740" s="28"/>
      <c r="BH1740" s="28"/>
      <c r="BM1740" s="194"/>
      <c r="BO1740" s="28"/>
      <c r="BP1740" s="28"/>
      <c r="BQ1740" s="28"/>
      <c r="BV1740" s="194"/>
      <c r="BX1740" s="28"/>
      <c r="BY1740" s="28"/>
      <c r="BZ1740" s="28"/>
      <c r="CE1740" s="194"/>
      <c r="CG1740" s="28"/>
      <c r="CH1740" s="28"/>
      <c r="CI1740" s="28"/>
      <c r="CN1740" s="194"/>
      <c r="CP1740" s="28"/>
      <c r="CQ1740" s="28"/>
      <c r="CR1740" s="28"/>
      <c r="CW1740" s="194"/>
      <c r="CY1740" s="28"/>
      <c r="CZ1740" s="28"/>
      <c r="DA1740" s="28"/>
      <c r="DF1740" s="194"/>
      <c r="DH1740" s="28"/>
      <c r="DI1740" s="28"/>
      <c r="DJ1740" s="28"/>
      <c r="DO1740" s="194"/>
      <c r="DQ1740" s="28"/>
      <c r="DR1740" s="28"/>
      <c r="DS1740" s="28"/>
      <c r="DX1740" s="194"/>
      <c r="DZ1740" s="28"/>
      <c r="EA1740" s="28"/>
      <c r="EB1740" s="28"/>
      <c r="EG1740" s="194"/>
      <c r="EI1740" s="28"/>
      <c r="EJ1740" s="28"/>
      <c r="EK1740" s="28"/>
      <c r="EP1740" s="194"/>
      <c r="ER1740" s="28"/>
      <c r="ES1740" s="28"/>
      <c r="ET1740" s="28"/>
      <c r="EY1740" s="194"/>
      <c r="FA1740" s="28"/>
      <c r="FB1740" s="28"/>
      <c r="FC1740" s="28"/>
      <c r="FH1740" s="194"/>
      <c r="FJ1740" s="28"/>
      <c r="FK1740" s="28"/>
      <c r="FL1740" s="28"/>
      <c r="FQ1740" s="194"/>
      <c r="FS1740" s="28"/>
      <c r="FT1740" s="28"/>
      <c r="FU1740" s="28"/>
      <c r="FZ1740" s="194"/>
      <c r="GB1740" s="28"/>
      <c r="GC1740" s="28"/>
      <c r="GD1740" s="28"/>
      <c r="GI1740" s="194"/>
      <c r="GK1740" s="28"/>
      <c r="GL1740" s="28"/>
      <c r="GM1740" s="28"/>
      <c r="GR1740" s="194"/>
      <c r="GT1740" s="28"/>
      <c r="GU1740" s="28"/>
      <c r="GV1740" s="28"/>
      <c r="HA1740" s="194"/>
      <c r="HC1740" s="28"/>
      <c r="HD1740" s="28"/>
      <c r="HE1740" s="28"/>
      <c r="HJ1740" s="28"/>
      <c r="HK1740" s="28"/>
      <c r="HL1740" s="28"/>
      <c r="HM1740" s="28"/>
      <c r="HN1740" s="28"/>
      <c r="HO1740" s="28"/>
      <c r="HP1740" s="28"/>
      <c r="HQ1740" s="28"/>
      <c r="HR1740" s="28"/>
      <c r="HS1740" s="28"/>
      <c r="HT1740" s="28"/>
      <c r="HU1740" s="28"/>
      <c r="HV1740" s="28"/>
      <c r="HW1740" s="28"/>
      <c r="HX1740" s="28"/>
      <c r="HY1740" s="28"/>
      <c r="HZ1740" s="28"/>
      <c r="IA1740" s="28"/>
      <c r="IB1740" s="28"/>
      <c r="IC1740" s="28"/>
      <c r="ID1740" s="28"/>
      <c r="IE1740" s="28"/>
      <c r="IF1740" s="28"/>
      <c r="IG1740" s="28"/>
      <c r="IH1740" s="28"/>
      <c r="II1740" s="28"/>
      <c r="IJ1740" s="28"/>
      <c r="IK1740" s="28"/>
      <c r="IL1740" s="28"/>
      <c r="IM1740" s="28"/>
      <c r="IN1740" s="28"/>
      <c r="IO1740" s="28"/>
    </row>
    <row r="1741" spans="1:249" s="50" customFormat="1" ht="18">
      <c r="A1741" s="206" t="s">
        <v>4788</v>
      </c>
      <c r="B1741" s="28"/>
      <c r="C1741" s="28"/>
      <c r="D1741" s="28"/>
      <c r="E1741" s="28"/>
      <c r="F1741" s="284">
        <f t="shared" si="32"/>
        <v>6</v>
      </c>
      <c r="K1741" s="50">
        <v>6</v>
      </c>
      <c r="N1741" s="28"/>
      <c r="O1741" s="28"/>
      <c r="T1741" s="194"/>
      <c r="V1741" s="28"/>
      <c r="W1741" s="28"/>
      <c r="X1741" s="28"/>
      <c r="AC1741" s="194"/>
      <c r="AE1741" s="28"/>
      <c r="AF1741" s="28"/>
      <c r="AG1741" s="28"/>
      <c r="AL1741" s="194"/>
      <c r="AN1741" s="28"/>
      <c r="AO1741" s="28"/>
      <c r="AP1741" s="28"/>
      <c r="AU1741" s="194"/>
      <c r="AW1741" s="28"/>
      <c r="AX1741" s="28"/>
      <c r="AY1741" s="28"/>
      <c r="BD1741" s="194"/>
      <c r="BF1741" s="28"/>
      <c r="BG1741" s="28"/>
      <c r="BH1741" s="28"/>
      <c r="BM1741" s="194"/>
      <c r="BO1741" s="28"/>
      <c r="BP1741" s="28"/>
      <c r="BQ1741" s="28"/>
      <c r="BV1741" s="194"/>
      <c r="BX1741" s="28"/>
      <c r="BY1741" s="28"/>
      <c r="BZ1741" s="28"/>
      <c r="CE1741" s="194"/>
      <c r="CG1741" s="28"/>
      <c r="CH1741" s="28"/>
      <c r="CI1741" s="28"/>
      <c r="CN1741" s="194"/>
      <c r="CP1741" s="28"/>
      <c r="CQ1741" s="28"/>
      <c r="CR1741" s="28"/>
      <c r="CW1741" s="194"/>
      <c r="CY1741" s="28"/>
      <c r="CZ1741" s="28"/>
      <c r="DA1741" s="28"/>
      <c r="DF1741" s="194"/>
      <c r="DH1741" s="28"/>
      <c r="DI1741" s="28"/>
      <c r="DJ1741" s="28"/>
      <c r="DO1741" s="194"/>
      <c r="DQ1741" s="28"/>
      <c r="DR1741" s="28"/>
      <c r="DS1741" s="28"/>
      <c r="DX1741" s="194"/>
      <c r="DZ1741" s="28"/>
      <c r="EA1741" s="28"/>
      <c r="EB1741" s="28"/>
      <c r="EG1741" s="194"/>
      <c r="EI1741" s="28"/>
      <c r="EJ1741" s="28"/>
      <c r="EK1741" s="28"/>
      <c r="EP1741" s="194"/>
      <c r="ER1741" s="28"/>
      <c r="ES1741" s="28"/>
      <c r="ET1741" s="28"/>
      <c r="EY1741" s="194"/>
      <c r="FA1741" s="28"/>
      <c r="FB1741" s="28"/>
      <c r="FC1741" s="28"/>
      <c r="FH1741" s="194"/>
      <c r="FJ1741" s="28"/>
      <c r="FK1741" s="28"/>
      <c r="FL1741" s="28"/>
      <c r="FQ1741" s="194"/>
      <c r="FS1741" s="28"/>
      <c r="FT1741" s="28"/>
      <c r="FU1741" s="28"/>
      <c r="FZ1741" s="194"/>
      <c r="GB1741" s="28"/>
      <c r="GC1741" s="28"/>
      <c r="GD1741" s="28"/>
      <c r="GI1741" s="194"/>
      <c r="GK1741" s="28"/>
      <c r="GL1741" s="28"/>
      <c r="GM1741" s="28"/>
      <c r="GR1741" s="194"/>
      <c r="GT1741" s="28"/>
      <c r="GU1741" s="28"/>
      <c r="GV1741" s="28"/>
      <c r="HA1741" s="194"/>
      <c r="HC1741" s="28"/>
      <c r="HD1741" s="28"/>
      <c r="HE1741" s="28"/>
      <c r="HJ1741" s="28"/>
      <c r="HK1741" s="28"/>
      <c r="HL1741" s="28"/>
      <c r="HM1741" s="28"/>
      <c r="HN1741" s="28"/>
      <c r="HO1741" s="28"/>
      <c r="HP1741" s="28"/>
      <c r="HQ1741" s="28"/>
      <c r="HR1741" s="28"/>
      <c r="HS1741" s="28"/>
      <c r="HT1741" s="28"/>
      <c r="HU1741" s="28"/>
      <c r="HV1741" s="28"/>
      <c r="HW1741" s="28"/>
      <c r="HX1741" s="28"/>
      <c r="HY1741" s="28"/>
      <c r="HZ1741" s="28"/>
      <c r="IA1741" s="28"/>
      <c r="IB1741" s="28"/>
      <c r="IC1741" s="28"/>
      <c r="ID1741" s="28"/>
      <c r="IE1741" s="28"/>
      <c r="IF1741" s="28"/>
      <c r="IG1741" s="28"/>
      <c r="IH1741" s="28"/>
      <c r="II1741" s="28"/>
      <c r="IJ1741" s="28"/>
      <c r="IK1741" s="28"/>
      <c r="IL1741" s="28"/>
      <c r="IM1741" s="28"/>
      <c r="IN1741" s="28"/>
      <c r="IO1741" s="28"/>
    </row>
    <row r="1742" spans="1:249" s="50" customFormat="1" ht="18">
      <c r="A1742" s="206" t="s">
        <v>4937</v>
      </c>
      <c r="B1742" s="28"/>
      <c r="C1742" s="28"/>
      <c r="D1742" s="28"/>
      <c r="E1742" s="28"/>
      <c r="F1742" s="284">
        <f t="shared" si="32"/>
        <v>14</v>
      </c>
      <c r="J1742" s="50">
        <v>14</v>
      </c>
      <c r="N1742" s="28"/>
      <c r="O1742" s="28"/>
      <c r="T1742" s="194"/>
      <c r="V1742" s="28"/>
      <c r="W1742" s="28"/>
      <c r="X1742" s="28"/>
      <c r="AC1742" s="194"/>
      <c r="AE1742" s="28"/>
      <c r="AF1742" s="28"/>
      <c r="AG1742" s="28"/>
      <c r="AL1742" s="194"/>
      <c r="AN1742" s="28"/>
      <c r="AO1742" s="28"/>
      <c r="AP1742" s="28"/>
      <c r="AU1742" s="194"/>
      <c r="AW1742" s="28"/>
      <c r="AX1742" s="28"/>
      <c r="AY1742" s="28"/>
      <c r="BD1742" s="194"/>
      <c r="BF1742" s="28"/>
      <c r="BG1742" s="28"/>
      <c r="BH1742" s="28"/>
      <c r="BM1742" s="194"/>
      <c r="BO1742" s="28"/>
      <c r="BP1742" s="28"/>
      <c r="BQ1742" s="28"/>
      <c r="BV1742" s="194"/>
      <c r="BX1742" s="28"/>
      <c r="BY1742" s="28"/>
      <c r="BZ1742" s="28"/>
      <c r="CE1742" s="194"/>
      <c r="CG1742" s="28"/>
      <c r="CH1742" s="28"/>
      <c r="CI1742" s="28"/>
      <c r="CN1742" s="194"/>
      <c r="CP1742" s="28"/>
      <c r="CQ1742" s="28"/>
      <c r="CR1742" s="28"/>
      <c r="CW1742" s="194"/>
      <c r="CY1742" s="28"/>
      <c r="CZ1742" s="28"/>
      <c r="DA1742" s="28"/>
      <c r="DF1742" s="194"/>
      <c r="DH1742" s="28"/>
      <c r="DI1742" s="28"/>
      <c r="DJ1742" s="28"/>
      <c r="DO1742" s="194"/>
      <c r="DQ1742" s="28"/>
      <c r="DR1742" s="28"/>
      <c r="DS1742" s="28"/>
      <c r="DX1742" s="194"/>
      <c r="DZ1742" s="28"/>
      <c r="EA1742" s="28"/>
      <c r="EB1742" s="28"/>
      <c r="EG1742" s="194"/>
      <c r="EI1742" s="28"/>
      <c r="EJ1742" s="28"/>
      <c r="EK1742" s="28"/>
      <c r="EP1742" s="194"/>
      <c r="ER1742" s="28"/>
      <c r="ES1742" s="28"/>
      <c r="ET1742" s="28"/>
      <c r="EY1742" s="194"/>
      <c r="FA1742" s="28"/>
      <c r="FB1742" s="28"/>
      <c r="FC1742" s="28"/>
      <c r="FH1742" s="194"/>
      <c r="FJ1742" s="28"/>
      <c r="FK1742" s="28"/>
      <c r="FL1742" s="28"/>
      <c r="FQ1742" s="194"/>
      <c r="FS1742" s="28"/>
      <c r="FT1742" s="28"/>
      <c r="FU1742" s="28"/>
      <c r="FZ1742" s="194"/>
      <c r="GB1742" s="28"/>
      <c r="GC1742" s="28"/>
      <c r="GD1742" s="28"/>
      <c r="GI1742" s="194"/>
      <c r="GK1742" s="28"/>
      <c r="GL1742" s="28"/>
      <c r="GM1742" s="28"/>
      <c r="GR1742" s="194"/>
      <c r="GT1742" s="28"/>
      <c r="GU1742" s="28"/>
      <c r="GV1742" s="28"/>
      <c r="HA1742" s="194"/>
      <c r="HC1742" s="28"/>
      <c r="HD1742" s="28"/>
      <c r="HE1742" s="28"/>
      <c r="HJ1742" s="28"/>
      <c r="HK1742" s="28"/>
      <c r="HL1742" s="28"/>
      <c r="HM1742" s="28"/>
      <c r="HN1742" s="28"/>
      <c r="HO1742" s="28"/>
      <c r="HP1742" s="28"/>
      <c r="HQ1742" s="28"/>
      <c r="HR1742" s="28"/>
      <c r="HS1742" s="28"/>
      <c r="HT1742" s="28"/>
      <c r="HU1742" s="28"/>
      <c r="HV1742" s="28"/>
      <c r="HW1742" s="28"/>
      <c r="HX1742" s="28"/>
      <c r="HY1742" s="28"/>
      <c r="HZ1742" s="28"/>
      <c r="IA1742" s="28"/>
      <c r="IB1742" s="28"/>
      <c r="IC1742" s="28"/>
      <c r="ID1742" s="28"/>
      <c r="IE1742" s="28"/>
      <c r="IF1742" s="28"/>
      <c r="IG1742" s="28"/>
      <c r="IH1742" s="28"/>
      <c r="II1742" s="28"/>
      <c r="IJ1742" s="28"/>
      <c r="IK1742" s="28"/>
      <c r="IL1742" s="28"/>
      <c r="IM1742" s="28"/>
      <c r="IN1742" s="28"/>
      <c r="IO1742" s="28"/>
    </row>
    <row r="1743" spans="1:249" s="50" customFormat="1" ht="18">
      <c r="A1743" s="206" t="s">
        <v>5498</v>
      </c>
      <c r="B1743" s="28"/>
      <c r="C1743" s="28"/>
      <c r="D1743" s="28"/>
      <c r="F1743" s="284">
        <f t="shared" si="32"/>
        <v>1</v>
      </c>
      <c r="J1743" s="50">
        <v>1</v>
      </c>
      <c r="N1743" s="28"/>
      <c r="O1743" s="28"/>
      <c r="T1743" s="194"/>
      <c r="V1743" s="28"/>
      <c r="W1743" s="28"/>
      <c r="X1743" s="28"/>
      <c r="AC1743" s="194"/>
      <c r="AE1743" s="28"/>
      <c r="AF1743" s="28"/>
      <c r="AG1743" s="28"/>
      <c r="AL1743" s="194"/>
      <c r="AN1743" s="28"/>
      <c r="AO1743" s="28"/>
      <c r="AP1743" s="28"/>
      <c r="AU1743" s="194"/>
      <c r="AW1743" s="28"/>
      <c r="AX1743" s="28"/>
      <c r="AY1743" s="28"/>
      <c r="BD1743" s="194"/>
      <c r="BF1743" s="28"/>
      <c r="BG1743" s="28"/>
      <c r="BH1743" s="28"/>
      <c r="BM1743" s="194"/>
      <c r="BO1743" s="28"/>
      <c r="BP1743" s="28"/>
      <c r="BQ1743" s="28"/>
      <c r="BV1743" s="194"/>
      <c r="BX1743" s="28"/>
      <c r="BY1743" s="28"/>
      <c r="BZ1743" s="28"/>
      <c r="CE1743" s="194"/>
      <c r="CG1743" s="28"/>
      <c r="CH1743" s="28"/>
      <c r="CI1743" s="28"/>
      <c r="CN1743" s="194"/>
      <c r="CP1743" s="28"/>
      <c r="CQ1743" s="28"/>
      <c r="CR1743" s="28"/>
      <c r="CW1743" s="194"/>
      <c r="CY1743" s="28"/>
      <c r="CZ1743" s="28"/>
      <c r="DA1743" s="28"/>
      <c r="DF1743" s="194"/>
      <c r="DH1743" s="28"/>
      <c r="DI1743" s="28"/>
      <c r="DJ1743" s="28"/>
      <c r="DO1743" s="194"/>
      <c r="DQ1743" s="28"/>
      <c r="DR1743" s="28"/>
      <c r="DS1743" s="28"/>
      <c r="DX1743" s="194"/>
      <c r="DZ1743" s="28"/>
      <c r="EA1743" s="28"/>
      <c r="EB1743" s="28"/>
      <c r="EG1743" s="194"/>
      <c r="EI1743" s="28"/>
      <c r="EJ1743" s="28"/>
      <c r="EK1743" s="28"/>
      <c r="EP1743" s="194"/>
      <c r="ER1743" s="28"/>
      <c r="ES1743" s="28"/>
      <c r="ET1743" s="28"/>
      <c r="EY1743" s="194"/>
      <c r="FA1743" s="28"/>
      <c r="FB1743" s="28"/>
      <c r="FC1743" s="28"/>
      <c r="FH1743" s="194"/>
      <c r="FJ1743" s="28"/>
      <c r="FK1743" s="28"/>
      <c r="FL1743" s="28"/>
      <c r="FQ1743" s="194"/>
      <c r="FS1743" s="28"/>
      <c r="FT1743" s="28"/>
      <c r="FU1743" s="28"/>
      <c r="FZ1743" s="194"/>
      <c r="GB1743" s="28"/>
      <c r="GC1743" s="28"/>
      <c r="GD1743" s="28"/>
      <c r="GI1743" s="194"/>
      <c r="GK1743" s="28"/>
      <c r="GL1743" s="28"/>
      <c r="GM1743" s="28"/>
      <c r="GR1743" s="194"/>
      <c r="GT1743" s="28"/>
      <c r="GU1743" s="28"/>
      <c r="GV1743" s="28"/>
      <c r="HA1743" s="194"/>
      <c r="HC1743" s="28"/>
      <c r="HD1743" s="28"/>
      <c r="HE1743" s="28"/>
      <c r="HJ1743" s="28"/>
      <c r="HK1743" s="28"/>
      <c r="HL1743" s="28"/>
      <c r="HM1743" s="28"/>
      <c r="HN1743" s="28"/>
      <c r="HO1743" s="28"/>
      <c r="HP1743" s="28"/>
      <c r="HQ1743" s="28"/>
      <c r="HR1743" s="28"/>
      <c r="HS1743" s="28"/>
      <c r="HT1743" s="28"/>
      <c r="HU1743" s="28"/>
      <c r="HV1743" s="28"/>
      <c r="HW1743" s="28"/>
      <c r="HX1743" s="28"/>
      <c r="HY1743" s="28"/>
      <c r="HZ1743" s="28"/>
      <c r="IA1743" s="28"/>
      <c r="IB1743" s="28"/>
      <c r="IC1743" s="28"/>
      <c r="ID1743" s="28"/>
      <c r="IE1743" s="28"/>
      <c r="IF1743" s="28"/>
      <c r="IG1743" s="28"/>
      <c r="IH1743" s="28"/>
      <c r="II1743" s="28"/>
      <c r="IJ1743" s="28"/>
      <c r="IK1743" s="28"/>
      <c r="IL1743" s="28"/>
      <c r="IM1743" s="28"/>
      <c r="IN1743" s="28"/>
      <c r="IO1743" s="28"/>
    </row>
    <row r="1744" spans="1:249" s="50" customFormat="1" ht="18">
      <c r="A1744" s="206" t="s">
        <v>5438</v>
      </c>
      <c r="B1744" s="28"/>
      <c r="C1744" s="28"/>
      <c r="D1744" s="28"/>
      <c r="E1744" s="28"/>
      <c r="F1744" s="284">
        <f t="shared" si="32"/>
        <v>1</v>
      </c>
      <c r="J1744" s="50">
        <v>1</v>
      </c>
      <c r="N1744" s="28"/>
      <c r="O1744" s="28"/>
      <c r="T1744" s="194"/>
      <c r="V1744" s="28"/>
      <c r="W1744" s="28"/>
      <c r="X1744" s="28"/>
      <c r="AC1744" s="194"/>
      <c r="AE1744" s="28"/>
      <c r="AF1744" s="28"/>
      <c r="AG1744" s="28"/>
      <c r="AL1744" s="194"/>
      <c r="AN1744" s="28"/>
      <c r="AO1744" s="28"/>
      <c r="AP1744" s="28"/>
      <c r="AU1744" s="194"/>
      <c r="AW1744" s="28"/>
      <c r="AX1744" s="28"/>
      <c r="AY1744" s="28"/>
      <c r="BD1744" s="194"/>
      <c r="BF1744" s="28"/>
      <c r="BG1744" s="28"/>
      <c r="BH1744" s="28"/>
      <c r="BM1744" s="194"/>
      <c r="BO1744" s="28"/>
      <c r="BP1744" s="28"/>
      <c r="BQ1744" s="28"/>
      <c r="BV1744" s="194"/>
      <c r="BX1744" s="28"/>
      <c r="BY1744" s="28"/>
      <c r="BZ1744" s="28"/>
      <c r="CE1744" s="194"/>
      <c r="CG1744" s="28"/>
      <c r="CH1744" s="28"/>
      <c r="CI1744" s="28"/>
      <c r="CN1744" s="194"/>
      <c r="CP1744" s="28"/>
      <c r="CQ1744" s="28"/>
      <c r="CR1744" s="28"/>
      <c r="CW1744" s="194"/>
      <c r="CY1744" s="28"/>
      <c r="CZ1744" s="28"/>
      <c r="DA1744" s="28"/>
      <c r="DF1744" s="194"/>
      <c r="DH1744" s="28"/>
      <c r="DI1744" s="28"/>
      <c r="DJ1744" s="28"/>
      <c r="DO1744" s="194"/>
      <c r="DQ1744" s="28"/>
      <c r="DR1744" s="28"/>
      <c r="DS1744" s="28"/>
      <c r="DX1744" s="194"/>
      <c r="DZ1744" s="28"/>
      <c r="EA1744" s="28"/>
      <c r="EB1744" s="28"/>
      <c r="EG1744" s="194"/>
      <c r="EI1744" s="28"/>
      <c r="EJ1744" s="28"/>
      <c r="EK1744" s="28"/>
      <c r="EP1744" s="194"/>
      <c r="ER1744" s="28"/>
      <c r="ES1744" s="28"/>
      <c r="ET1744" s="28"/>
      <c r="EY1744" s="194"/>
      <c r="FA1744" s="28"/>
      <c r="FB1744" s="28"/>
      <c r="FC1744" s="28"/>
      <c r="FH1744" s="194"/>
      <c r="FJ1744" s="28"/>
      <c r="FK1744" s="28"/>
      <c r="FL1744" s="28"/>
      <c r="FQ1744" s="194"/>
      <c r="FS1744" s="28"/>
      <c r="FT1744" s="28"/>
      <c r="FU1744" s="28"/>
      <c r="FZ1744" s="194"/>
      <c r="GB1744" s="28"/>
      <c r="GC1744" s="28"/>
      <c r="GD1744" s="28"/>
      <c r="GI1744" s="194"/>
      <c r="GK1744" s="28"/>
      <c r="GL1744" s="28"/>
      <c r="GM1744" s="28"/>
      <c r="GR1744" s="194"/>
      <c r="GT1744" s="28"/>
      <c r="GU1744" s="28"/>
      <c r="GV1744" s="28"/>
      <c r="HA1744" s="194"/>
      <c r="HC1744" s="28"/>
      <c r="HD1744" s="28"/>
      <c r="HE1744" s="28"/>
      <c r="HJ1744" s="28"/>
      <c r="HK1744" s="28"/>
      <c r="HL1744" s="28"/>
      <c r="HM1744" s="28"/>
      <c r="HN1744" s="28"/>
      <c r="HO1744" s="28"/>
      <c r="HP1744" s="28"/>
      <c r="HQ1744" s="28"/>
      <c r="HR1744" s="28"/>
      <c r="HS1744" s="28"/>
      <c r="HT1744" s="28"/>
      <c r="HU1744" s="28"/>
      <c r="HV1744" s="28"/>
      <c r="HW1744" s="28"/>
      <c r="HX1744" s="28"/>
      <c r="HY1744" s="28"/>
      <c r="HZ1744" s="28"/>
      <c r="IA1744" s="28"/>
      <c r="IB1744" s="28"/>
      <c r="IC1744" s="28"/>
      <c r="ID1744" s="28"/>
      <c r="IE1744" s="28"/>
      <c r="IF1744" s="28"/>
      <c r="IG1744" s="28"/>
      <c r="IH1744" s="28"/>
      <c r="II1744" s="28"/>
      <c r="IJ1744" s="28"/>
      <c r="IK1744" s="28"/>
      <c r="IL1744" s="28"/>
      <c r="IM1744" s="28"/>
      <c r="IN1744" s="28"/>
      <c r="IO1744" s="28"/>
    </row>
    <row r="1745" spans="1:249" s="50" customFormat="1" ht="18">
      <c r="A1745" s="206" t="s">
        <v>4935</v>
      </c>
      <c r="B1745" s="28"/>
      <c r="C1745" s="28"/>
      <c r="D1745" s="28"/>
      <c r="E1745" s="28"/>
      <c r="F1745" s="284">
        <f t="shared" si="32"/>
        <v>28</v>
      </c>
      <c r="J1745" s="50">
        <v>28</v>
      </c>
      <c r="N1745" s="28"/>
      <c r="O1745" s="28"/>
      <c r="T1745" s="194"/>
      <c r="V1745" s="28"/>
      <c r="W1745" s="28"/>
      <c r="X1745" s="28"/>
      <c r="AC1745" s="194"/>
      <c r="AE1745" s="28"/>
      <c r="AF1745" s="28"/>
      <c r="AG1745" s="28"/>
      <c r="AL1745" s="194"/>
      <c r="AN1745" s="28"/>
      <c r="AO1745" s="28"/>
      <c r="AP1745" s="28"/>
      <c r="AU1745" s="194"/>
      <c r="AW1745" s="28"/>
      <c r="AX1745" s="28"/>
      <c r="AY1745" s="28"/>
      <c r="BD1745" s="194"/>
      <c r="BF1745" s="28"/>
      <c r="BG1745" s="28"/>
      <c r="BH1745" s="28"/>
      <c r="BM1745" s="194"/>
      <c r="BO1745" s="28"/>
      <c r="BP1745" s="28"/>
      <c r="BQ1745" s="28"/>
      <c r="BV1745" s="194"/>
      <c r="BX1745" s="28"/>
      <c r="BY1745" s="28"/>
      <c r="BZ1745" s="28"/>
      <c r="CE1745" s="194"/>
      <c r="CG1745" s="28"/>
      <c r="CH1745" s="28"/>
      <c r="CI1745" s="28"/>
      <c r="CN1745" s="194"/>
      <c r="CP1745" s="28"/>
      <c r="CQ1745" s="28"/>
      <c r="CR1745" s="28"/>
      <c r="CW1745" s="194"/>
      <c r="CY1745" s="28"/>
      <c r="CZ1745" s="28"/>
      <c r="DA1745" s="28"/>
      <c r="DF1745" s="194"/>
      <c r="DH1745" s="28"/>
      <c r="DI1745" s="28"/>
      <c r="DJ1745" s="28"/>
      <c r="DO1745" s="194"/>
      <c r="DQ1745" s="28"/>
      <c r="DR1745" s="28"/>
      <c r="DS1745" s="28"/>
      <c r="DX1745" s="194"/>
      <c r="DZ1745" s="28"/>
      <c r="EA1745" s="28"/>
      <c r="EB1745" s="28"/>
      <c r="EG1745" s="194"/>
      <c r="EI1745" s="28"/>
      <c r="EJ1745" s="28"/>
      <c r="EK1745" s="28"/>
      <c r="EP1745" s="194"/>
      <c r="ER1745" s="28"/>
      <c r="ES1745" s="28"/>
      <c r="ET1745" s="28"/>
      <c r="EY1745" s="194"/>
      <c r="FA1745" s="28"/>
      <c r="FB1745" s="28"/>
      <c r="FC1745" s="28"/>
      <c r="FH1745" s="194"/>
      <c r="FJ1745" s="28"/>
      <c r="FK1745" s="28"/>
      <c r="FL1745" s="28"/>
      <c r="FQ1745" s="194"/>
      <c r="FS1745" s="28"/>
      <c r="FT1745" s="28"/>
      <c r="FU1745" s="28"/>
      <c r="FZ1745" s="194"/>
      <c r="GB1745" s="28"/>
      <c r="GC1745" s="28"/>
      <c r="GD1745" s="28"/>
      <c r="GI1745" s="194"/>
      <c r="GK1745" s="28"/>
      <c r="GL1745" s="28"/>
      <c r="GM1745" s="28"/>
      <c r="GR1745" s="194"/>
      <c r="GT1745" s="28"/>
      <c r="GU1745" s="28"/>
      <c r="GV1745" s="28"/>
      <c r="HA1745" s="194"/>
      <c r="HC1745" s="28"/>
      <c r="HD1745" s="28"/>
      <c r="HE1745" s="28"/>
      <c r="HJ1745" s="28"/>
      <c r="HK1745" s="28"/>
      <c r="HL1745" s="28"/>
      <c r="HM1745" s="28"/>
      <c r="HN1745" s="28"/>
      <c r="HO1745" s="28"/>
      <c r="HP1745" s="28"/>
      <c r="HQ1745" s="28"/>
      <c r="HR1745" s="28"/>
      <c r="HS1745" s="28"/>
      <c r="HT1745" s="28"/>
      <c r="HU1745" s="28"/>
      <c r="HV1745" s="28"/>
      <c r="HW1745" s="28"/>
      <c r="HX1745" s="28"/>
      <c r="HY1745" s="28"/>
      <c r="HZ1745" s="28"/>
      <c r="IA1745" s="28"/>
      <c r="IB1745" s="28"/>
      <c r="IC1745" s="28"/>
      <c r="ID1745" s="28"/>
      <c r="IE1745" s="28"/>
      <c r="IF1745" s="28"/>
      <c r="IG1745" s="28"/>
      <c r="IH1745" s="28"/>
      <c r="II1745" s="28"/>
      <c r="IJ1745" s="28"/>
      <c r="IK1745" s="28"/>
      <c r="IL1745" s="28"/>
      <c r="IM1745" s="28"/>
      <c r="IN1745" s="28"/>
      <c r="IO1745" s="28"/>
    </row>
    <row r="1746" spans="1:249" s="50" customFormat="1" ht="18">
      <c r="A1746" s="206" t="s">
        <v>4825</v>
      </c>
      <c r="B1746" s="28"/>
      <c r="C1746" s="28"/>
      <c r="D1746" s="28"/>
      <c r="E1746" s="28"/>
      <c r="F1746" s="284">
        <f t="shared" si="32"/>
        <v>4</v>
      </c>
      <c r="I1746" s="50">
        <v>3</v>
      </c>
      <c r="J1746" s="50">
        <v>1</v>
      </c>
      <c r="N1746" s="28"/>
      <c r="O1746" s="28"/>
      <c r="T1746" s="194"/>
      <c r="V1746" s="28"/>
      <c r="W1746" s="28"/>
      <c r="X1746" s="28"/>
      <c r="AC1746" s="194"/>
      <c r="AE1746" s="28"/>
      <c r="AF1746" s="28"/>
      <c r="AG1746" s="28"/>
      <c r="AL1746" s="194"/>
      <c r="AN1746" s="28"/>
      <c r="AO1746" s="28"/>
      <c r="AP1746" s="28"/>
      <c r="AU1746" s="194"/>
      <c r="AW1746" s="28"/>
      <c r="AX1746" s="28"/>
      <c r="AY1746" s="28"/>
      <c r="BD1746" s="194"/>
      <c r="BF1746" s="28"/>
      <c r="BG1746" s="28"/>
      <c r="BH1746" s="28"/>
      <c r="BM1746" s="194"/>
      <c r="BO1746" s="28"/>
      <c r="BP1746" s="28"/>
      <c r="BQ1746" s="28"/>
      <c r="BV1746" s="194"/>
      <c r="BX1746" s="28"/>
      <c r="BY1746" s="28"/>
      <c r="BZ1746" s="28"/>
      <c r="CE1746" s="194"/>
      <c r="CG1746" s="28"/>
      <c r="CH1746" s="28"/>
      <c r="CI1746" s="28"/>
      <c r="CN1746" s="194"/>
      <c r="CP1746" s="28"/>
      <c r="CQ1746" s="28"/>
      <c r="CR1746" s="28"/>
      <c r="CW1746" s="194"/>
      <c r="CY1746" s="28"/>
      <c r="CZ1746" s="28"/>
      <c r="DA1746" s="28"/>
      <c r="DF1746" s="194"/>
      <c r="DH1746" s="28"/>
      <c r="DI1746" s="28"/>
      <c r="DJ1746" s="28"/>
      <c r="DO1746" s="194"/>
      <c r="DQ1746" s="28"/>
      <c r="DR1746" s="28"/>
      <c r="DS1746" s="28"/>
      <c r="DX1746" s="194"/>
      <c r="DZ1746" s="28"/>
      <c r="EA1746" s="28"/>
      <c r="EB1746" s="28"/>
      <c r="EG1746" s="194"/>
      <c r="EI1746" s="28"/>
      <c r="EJ1746" s="28"/>
      <c r="EK1746" s="28"/>
      <c r="EP1746" s="194"/>
      <c r="ER1746" s="28"/>
      <c r="ES1746" s="28"/>
      <c r="ET1746" s="28"/>
      <c r="EY1746" s="194"/>
      <c r="FA1746" s="28"/>
      <c r="FB1746" s="28"/>
      <c r="FC1746" s="28"/>
      <c r="FH1746" s="194"/>
      <c r="FJ1746" s="28"/>
      <c r="FK1746" s="28"/>
      <c r="FL1746" s="28"/>
      <c r="FQ1746" s="194"/>
      <c r="FS1746" s="28"/>
      <c r="FT1746" s="28"/>
      <c r="FU1746" s="28"/>
      <c r="FZ1746" s="194"/>
      <c r="GB1746" s="28"/>
      <c r="GC1746" s="28"/>
      <c r="GD1746" s="28"/>
      <c r="GI1746" s="194"/>
      <c r="GK1746" s="28"/>
      <c r="GL1746" s="28"/>
      <c r="GM1746" s="28"/>
      <c r="GR1746" s="194"/>
      <c r="GT1746" s="28"/>
      <c r="GU1746" s="28"/>
      <c r="GV1746" s="28"/>
      <c r="HA1746" s="194"/>
      <c r="HC1746" s="28"/>
      <c r="HD1746" s="28"/>
      <c r="HE1746" s="28"/>
      <c r="HJ1746" s="28"/>
      <c r="HK1746" s="28"/>
      <c r="HL1746" s="28"/>
      <c r="HM1746" s="28"/>
      <c r="HN1746" s="28"/>
      <c r="HO1746" s="28"/>
      <c r="HP1746" s="28"/>
      <c r="HQ1746" s="28"/>
      <c r="HR1746" s="28"/>
      <c r="HS1746" s="28"/>
      <c r="HT1746" s="28"/>
      <c r="HU1746" s="28"/>
      <c r="HV1746" s="28"/>
      <c r="HW1746" s="28"/>
      <c r="HX1746" s="28"/>
      <c r="HY1746" s="28"/>
      <c r="HZ1746" s="28"/>
      <c r="IA1746" s="28"/>
      <c r="IB1746" s="28"/>
      <c r="IC1746" s="28"/>
      <c r="ID1746" s="28"/>
      <c r="IE1746" s="28"/>
      <c r="IF1746" s="28"/>
      <c r="IG1746" s="28"/>
      <c r="IH1746" s="28"/>
      <c r="II1746" s="28"/>
      <c r="IJ1746" s="28"/>
      <c r="IK1746" s="28"/>
      <c r="IL1746" s="28"/>
      <c r="IM1746" s="28"/>
      <c r="IN1746" s="28"/>
      <c r="IO1746" s="28"/>
    </row>
    <row r="1747" spans="1:249" s="50" customFormat="1" ht="18">
      <c r="A1747" s="206" t="s">
        <v>5348</v>
      </c>
      <c r="B1747" s="28"/>
      <c r="C1747" s="28"/>
      <c r="D1747" s="28"/>
      <c r="E1747" s="28"/>
      <c r="F1747" s="284">
        <f t="shared" si="32"/>
        <v>4</v>
      </c>
      <c r="K1747" s="50">
        <v>4</v>
      </c>
      <c r="N1747" s="28"/>
      <c r="O1747" s="28"/>
      <c r="T1747" s="194"/>
      <c r="V1747" s="28"/>
      <c r="W1747" s="28"/>
      <c r="X1747" s="28"/>
      <c r="AC1747" s="194"/>
      <c r="AE1747" s="28"/>
      <c r="AF1747" s="28"/>
      <c r="AG1747" s="28"/>
      <c r="AL1747" s="194"/>
      <c r="AN1747" s="28"/>
      <c r="AO1747" s="28"/>
      <c r="AP1747" s="28"/>
      <c r="AU1747" s="194"/>
      <c r="AW1747" s="28"/>
      <c r="AX1747" s="28"/>
      <c r="AY1747" s="28"/>
      <c r="BD1747" s="194"/>
      <c r="BF1747" s="28"/>
      <c r="BG1747" s="28"/>
      <c r="BH1747" s="28"/>
      <c r="BM1747" s="194"/>
      <c r="BO1747" s="28"/>
      <c r="BP1747" s="28"/>
      <c r="BQ1747" s="28"/>
      <c r="BV1747" s="194"/>
      <c r="BX1747" s="28"/>
      <c r="BY1747" s="28"/>
      <c r="BZ1747" s="28"/>
      <c r="CE1747" s="194"/>
      <c r="CG1747" s="28"/>
      <c r="CH1747" s="28"/>
      <c r="CI1747" s="28"/>
      <c r="CN1747" s="194"/>
      <c r="CP1747" s="28"/>
      <c r="CQ1747" s="28"/>
      <c r="CR1747" s="28"/>
      <c r="CW1747" s="194"/>
      <c r="CY1747" s="28"/>
      <c r="CZ1747" s="28"/>
      <c r="DA1747" s="28"/>
      <c r="DF1747" s="194"/>
      <c r="DH1747" s="28"/>
      <c r="DI1747" s="28"/>
      <c r="DJ1747" s="28"/>
      <c r="DO1747" s="194"/>
      <c r="DQ1747" s="28"/>
      <c r="DR1747" s="28"/>
      <c r="DS1747" s="28"/>
      <c r="DX1747" s="194"/>
      <c r="DZ1747" s="28"/>
      <c r="EA1747" s="28"/>
      <c r="EB1747" s="28"/>
      <c r="EG1747" s="194"/>
      <c r="EI1747" s="28"/>
      <c r="EJ1747" s="28"/>
      <c r="EK1747" s="28"/>
      <c r="EP1747" s="194"/>
      <c r="ER1747" s="28"/>
      <c r="ES1747" s="28"/>
      <c r="ET1747" s="28"/>
      <c r="EY1747" s="194"/>
      <c r="FA1747" s="28"/>
      <c r="FB1747" s="28"/>
      <c r="FC1747" s="28"/>
      <c r="FH1747" s="194"/>
      <c r="FJ1747" s="28"/>
      <c r="FK1747" s="28"/>
      <c r="FL1747" s="28"/>
      <c r="FQ1747" s="194"/>
      <c r="FS1747" s="28"/>
      <c r="FT1747" s="28"/>
      <c r="FU1747" s="28"/>
      <c r="FZ1747" s="194"/>
      <c r="GB1747" s="28"/>
      <c r="GC1747" s="28"/>
      <c r="GD1747" s="28"/>
      <c r="GI1747" s="194"/>
      <c r="GK1747" s="28"/>
      <c r="GL1747" s="28"/>
      <c r="GM1747" s="28"/>
      <c r="GR1747" s="194"/>
      <c r="GT1747" s="28"/>
      <c r="GU1747" s="28"/>
      <c r="GV1747" s="28"/>
      <c r="HA1747" s="194"/>
      <c r="HC1747" s="28"/>
      <c r="HD1747" s="28"/>
      <c r="HE1747" s="28"/>
      <c r="HJ1747" s="28"/>
      <c r="HK1747" s="28"/>
      <c r="HL1747" s="28"/>
      <c r="HM1747" s="28"/>
      <c r="HN1747" s="28"/>
      <c r="HO1747" s="28"/>
      <c r="HP1747" s="28"/>
      <c r="HQ1747" s="28"/>
      <c r="HR1747" s="28"/>
      <c r="HS1747" s="28"/>
      <c r="HT1747" s="28"/>
      <c r="HU1747" s="28"/>
      <c r="HV1747" s="28"/>
      <c r="HW1747" s="28"/>
      <c r="HX1747" s="28"/>
      <c r="HY1747" s="28"/>
      <c r="HZ1747" s="28"/>
      <c r="IA1747" s="28"/>
      <c r="IB1747" s="28"/>
      <c r="IC1747" s="28"/>
      <c r="ID1747" s="28"/>
      <c r="IE1747" s="28"/>
      <c r="IF1747" s="28"/>
      <c r="IG1747" s="28"/>
      <c r="IH1747" s="28"/>
      <c r="II1747" s="28"/>
      <c r="IJ1747" s="28"/>
      <c r="IK1747" s="28"/>
      <c r="IL1747" s="28"/>
      <c r="IM1747" s="28"/>
      <c r="IN1747" s="28"/>
      <c r="IO1747" s="28"/>
    </row>
    <row r="1748" spans="1:249" s="50" customFormat="1" ht="18">
      <c r="A1748" s="206" t="s">
        <v>5026</v>
      </c>
      <c r="B1748" s="28"/>
      <c r="C1748" s="28"/>
      <c r="D1748" s="28"/>
      <c r="E1748" s="28"/>
      <c r="F1748" s="284">
        <f t="shared" si="32"/>
        <v>6</v>
      </c>
      <c r="K1748" s="50">
        <v>6</v>
      </c>
      <c r="N1748" s="28"/>
      <c r="O1748" s="28"/>
      <c r="T1748" s="194"/>
      <c r="V1748" s="28"/>
      <c r="W1748" s="28"/>
      <c r="X1748" s="28"/>
      <c r="AC1748" s="194"/>
      <c r="AE1748" s="28"/>
      <c r="AF1748" s="28"/>
      <c r="AG1748" s="28"/>
      <c r="AL1748" s="194"/>
      <c r="AN1748" s="28"/>
      <c r="AO1748" s="28"/>
      <c r="AP1748" s="28"/>
      <c r="AU1748" s="194"/>
      <c r="AW1748" s="28"/>
      <c r="AX1748" s="28"/>
      <c r="AY1748" s="28"/>
      <c r="BD1748" s="194"/>
      <c r="BF1748" s="28"/>
      <c r="BG1748" s="28"/>
      <c r="BH1748" s="28"/>
      <c r="BM1748" s="194"/>
      <c r="BO1748" s="28"/>
      <c r="BP1748" s="28"/>
      <c r="BQ1748" s="28"/>
      <c r="BV1748" s="194"/>
      <c r="BX1748" s="28"/>
      <c r="BY1748" s="28"/>
      <c r="BZ1748" s="28"/>
      <c r="CE1748" s="194"/>
      <c r="CG1748" s="28"/>
      <c r="CH1748" s="28"/>
      <c r="CI1748" s="28"/>
      <c r="CN1748" s="194"/>
      <c r="CP1748" s="28"/>
      <c r="CQ1748" s="28"/>
      <c r="CR1748" s="28"/>
      <c r="CW1748" s="194"/>
      <c r="CY1748" s="28"/>
      <c r="CZ1748" s="28"/>
      <c r="DA1748" s="28"/>
      <c r="DF1748" s="194"/>
      <c r="DH1748" s="28"/>
      <c r="DI1748" s="28"/>
      <c r="DJ1748" s="28"/>
      <c r="DO1748" s="194"/>
      <c r="DQ1748" s="28"/>
      <c r="DR1748" s="28"/>
      <c r="DS1748" s="28"/>
      <c r="DX1748" s="194"/>
      <c r="DZ1748" s="28"/>
      <c r="EA1748" s="28"/>
      <c r="EB1748" s="28"/>
      <c r="EG1748" s="194"/>
      <c r="EI1748" s="28"/>
      <c r="EJ1748" s="28"/>
      <c r="EK1748" s="28"/>
      <c r="EP1748" s="194"/>
      <c r="ER1748" s="28"/>
      <c r="ES1748" s="28"/>
      <c r="ET1748" s="28"/>
      <c r="EY1748" s="194"/>
      <c r="FA1748" s="28"/>
      <c r="FB1748" s="28"/>
      <c r="FC1748" s="28"/>
      <c r="FH1748" s="194"/>
      <c r="FJ1748" s="28"/>
      <c r="FK1748" s="28"/>
      <c r="FL1748" s="28"/>
      <c r="FQ1748" s="194"/>
      <c r="FS1748" s="28"/>
      <c r="FT1748" s="28"/>
      <c r="FU1748" s="28"/>
      <c r="FZ1748" s="194"/>
      <c r="GB1748" s="28"/>
      <c r="GC1748" s="28"/>
      <c r="GD1748" s="28"/>
      <c r="GI1748" s="194"/>
      <c r="GK1748" s="28"/>
      <c r="GL1748" s="28"/>
      <c r="GM1748" s="28"/>
      <c r="GR1748" s="194"/>
      <c r="GT1748" s="28"/>
      <c r="GU1748" s="28"/>
      <c r="GV1748" s="28"/>
      <c r="HA1748" s="194"/>
      <c r="HC1748" s="28"/>
      <c r="HD1748" s="28"/>
      <c r="HE1748" s="28"/>
      <c r="HJ1748" s="28"/>
      <c r="HK1748" s="28"/>
      <c r="HL1748" s="28"/>
      <c r="HM1748" s="28"/>
      <c r="HN1748" s="28"/>
      <c r="HO1748" s="28"/>
      <c r="HP1748" s="28"/>
      <c r="HQ1748" s="28"/>
      <c r="HR1748" s="28"/>
      <c r="HS1748" s="28"/>
      <c r="HT1748" s="28"/>
      <c r="HU1748" s="28"/>
      <c r="HV1748" s="28"/>
      <c r="HW1748" s="28"/>
      <c r="HX1748" s="28"/>
      <c r="HY1748" s="28"/>
      <c r="HZ1748" s="28"/>
      <c r="IA1748" s="28"/>
      <c r="IB1748" s="28"/>
      <c r="IC1748" s="28"/>
      <c r="ID1748" s="28"/>
      <c r="IE1748" s="28"/>
      <c r="IF1748" s="28"/>
      <c r="IG1748" s="28"/>
      <c r="IH1748" s="28"/>
      <c r="II1748" s="28"/>
      <c r="IJ1748" s="28"/>
      <c r="IK1748" s="28"/>
      <c r="IL1748" s="28"/>
      <c r="IM1748" s="28"/>
      <c r="IN1748" s="28"/>
      <c r="IO1748" s="28"/>
    </row>
    <row r="1749" spans="1:249" s="50" customFormat="1" ht="18">
      <c r="A1749" s="206" t="s">
        <v>4932</v>
      </c>
      <c r="B1749" s="28"/>
      <c r="C1749" s="28"/>
      <c r="D1749" s="28"/>
      <c r="E1749" s="28"/>
      <c r="F1749" s="284">
        <f t="shared" si="32"/>
        <v>11</v>
      </c>
      <c r="I1749" s="50">
        <v>11</v>
      </c>
      <c r="N1749" s="28"/>
      <c r="O1749" s="28"/>
      <c r="T1749" s="194"/>
      <c r="V1749" s="28"/>
      <c r="W1749" s="28"/>
      <c r="X1749" s="28"/>
      <c r="AC1749" s="194"/>
      <c r="AE1749" s="28"/>
      <c r="AF1749" s="28"/>
      <c r="AG1749" s="28"/>
      <c r="AL1749" s="194"/>
      <c r="AN1749" s="28"/>
      <c r="AO1749" s="28"/>
      <c r="AP1749" s="28"/>
      <c r="AU1749" s="194"/>
      <c r="AW1749" s="28"/>
      <c r="AX1749" s="28"/>
      <c r="AY1749" s="28"/>
      <c r="BD1749" s="194"/>
      <c r="BF1749" s="28"/>
      <c r="BG1749" s="28"/>
      <c r="BH1749" s="28"/>
      <c r="BM1749" s="194"/>
      <c r="BO1749" s="28"/>
      <c r="BP1749" s="28"/>
      <c r="BQ1749" s="28"/>
      <c r="BV1749" s="194"/>
      <c r="BX1749" s="28"/>
      <c r="BY1749" s="28"/>
      <c r="BZ1749" s="28"/>
      <c r="CE1749" s="194"/>
      <c r="CG1749" s="28"/>
      <c r="CH1749" s="28"/>
      <c r="CI1749" s="28"/>
      <c r="CN1749" s="194"/>
      <c r="CP1749" s="28"/>
      <c r="CQ1749" s="28"/>
      <c r="CR1749" s="28"/>
      <c r="CW1749" s="194"/>
      <c r="CY1749" s="28"/>
      <c r="CZ1749" s="28"/>
      <c r="DA1749" s="28"/>
      <c r="DF1749" s="194"/>
      <c r="DH1749" s="28"/>
      <c r="DI1749" s="28"/>
      <c r="DJ1749" s="28"/>
      <c r="DO1749" s="194"/>
      <c r="DQ1749" s="28"/>
      <c r="DR1749" s="28"/>
      <c r="DS1749" s="28"/>
      <c r="DX1749" s="194"/>
      <c r="DZ1749" s="28"/>
      <c r="EA1749" s="28"/>
      <c r="EB1749" s="28"/>
      <c r="EG1749" s="194"/>
      <c r="EI1749" s="28"/>
      <c r="EJ1749" s="28"/>
      <c r="EK1749" s="28"/>
      <c r="EP1749" s="194"/>
      <c r="ER1749" s="28"/>
      <c r="ES1749" s="28"/>
      <c r="ET1749" s="28"/>
      <c r="EY1749" s="194"/>
      <c r="FA1749" s="28"/>
      <c r="FB1749" s="28"/>
      <c r="FC1749" s="28"/>
      <c r="FH1749" s="194"/>
      <c r="FJ1749" s="28"/>
      <c r="FK1749" s="28"/>
      <c r="FL1749" s="28"/>
      <c r="FQ1749" s="194"/>
      <c r="FS1749" s="28"/>
      <c r="FT1749" s="28"/>
      <c r="FU1749" s="28"/>
      <c r="FZ1749" s="194"/>
      <c r="GB1749" s="28"/>
      <c r="GC1749" s="28"/>
      <c r="GD1749" s="28"/>
      <c r="GI1749" s="194"/>
      <c r="GK1749" s="28"/>
      <c r="GL1749" s="28"/>
      <c r="GM1749" s="28"/>
      <c r="GR1749" s="194"/>
      <c r="GT1749" s="28"/>
      <c r="GU1749" s="28"/>
      <c r="GV1749" s="28"/>
      <c r="HA1749" s="194"/>
      <c r="HC1749" s="28"/>
      <c r="HD1749" s="28"/>
      <c r="HE1749" s="28"/>
      <c r="HJ1749" s="28"/>
      <c r="HK1749" s="28"/>
      <c r="HL1749" s="28"/>
      <c r="HM1749" s="28"/>
      <c r="HN1749" s="28"/>
      <c r="HO1749" s="28"/>
      <c r="HP1749" s="28"/>
      <c r="HQ1749" s="28"/>
      <c r="HR1749" s="28"/>
      <c r="HS1749" s="28"/>
      <c r="HT1749" s="28"/>
      <c r="HU1749" s="28"/>
      <c r="HV1749" s="28"/>
      <c r="HW1749" s="28"/>
      <c r="HX1749" s="28"/>
      <c r="HY1749" s="28"/>
      <c r="HZ1749" s="28"/>
      <c r="IA1749" s="28"/>
      <c r="IB1749" s="28"/>
      <c r="IC1749" s="28"/>
      <c r="ID1749" s="28"/>
      <c r="IE1749" s="28"/>
      <c r="IF1749" s="28"/>
      <c r="IG1749" s="28"/>
      <c r="IH1749" s="28"/>
      <c r="II1749" s="28"/>
      <c r="IJ1749" s="28"/>
      <c r="IK1749" s="28"/>
      <c r="IL1749" s="28"/>
      <c r="IM1749" s="28"/>
      <c r="IN1749" s="28"/>
      <c r="IO1749" s="28"/>
    </row>
    <row r="1750" spans="1:249" s="50" customFormat="1" ht="18">
      <c r="A1750" s="206" t="s">
        <v>4930</v>
      </c>
      <c r="B1750" s="28"/>
      <c r="C1750" s="28"/>
      <c r="D1750" s="28"/>
      <c r="E1750" s="28"/>
      <c r="F1750" s="284">
        <f t="shared" si="32"/>
        <v>18</v>
      </c>
      <c r="I1750" s="50">
        <v>18</v>
      </c>
      <c r="N1750" s="28"/>
      <c r="O1750" s="28"/>
      <c r="T1750" s="194"/>
      <c r="V1750" s="28"/>
      <c r="W1750" s="28"/>
      <c r="X1750" s="28"/>
      <c r="AC1750" s="194"/>
      <c r="AE1750" s="28"/>
      <c r="AF1750" s="28"/>
      <c r="AG1750" s="28"/>
      <c r="AL1750" s="194"/>
      <c r="AN1750" s="28"/>
      <c r="AO1750" s="28"/>
      <c r="AP1750" s="28"/>
      <c r="AU1750" s="194"/>
      <c r="AW1750" s="28"/>
      <c r="AX1750" s="28"/>
      <c r="AY1750" s="28"/>
      <c r="BD1750" s="194"/>
      <c r="BF1750" s="28"/>
      <c r="BG1750" s="28"/>
      <c r="BH1750" s="28"/>
      <c r="BM1750" s="194"/>
      <c r="BO1750" s="28"/>
      <c r="BP1750" s="28"/>
      <c r="BQ1750" s="28"/>
      <c r="BV1750" s="194"/>
      <c r="BX1750" s="28"/>
      <c r="BY1750" s="28"/>
      <c r="BZ1750" s="28"/>
      <c r="CE1750" s="194"/>
      <c r="CG1750" s="28"/>
      <c r="CH1750" s="28"/>
      <c r="CI1750" s="28"/>
      <c r="CN1750" s="194"/>
      <c r="CP1750" s="28"/>
      <c r="CQ1750" s="28"/>
      <c r="CR1750" s="28"/>
      <c r="CW1750" s="194"/>
      <c r="CY1750" s="28"/>
      <c r="CZ1750" s="28"/>
      <c r="DA1750" s="28"/>
      <c r="DF1750" s="194"/>
      <c r="DH1750" s="28"/>
      <c r="DI1750" s="28"/>
      <c r="DJ1750" s="28"/>
      <c r="DO1750" s="194"/>
      <c r="DQ1750" s="28"/>
      <c r="DR1750" s="28"/>
      <c r="DS1750" s="28"/>
      <c r="DX1750" s="194"/>
      <c r="DZ1750" s="28"/>
      <c r="EA1750" s="28"/>
      <c r="EB1750" s="28"/>
      <c r="EG1750" s="194"/>
      <c r="EI1750" s="28"/>
      <c r="EJ1750" s="28"/>
      <c r="EK1750" s="28"/>
      <c r="EP1750" s="194"/>
      <c r="ER1750" s="28"/>
      <c r="ES1750" s="28"/>
      <c r="ET1750" s="28"/>
      <c r="EY1750" s="194"/>
      <c r="FA1750" s="28"/>
      <c r="FB1750" s="28"/>
      <c r="FC1750" s="28"/>
      <c r="FH1750" s="194"/>
      <c r="FJ1750" s="28"/>
      <c r="FK1750" s="28"/>
      <c r="FL1750" s="28"/>
      <c r="FQ1750" s="194"/>
      <c r="FS1750" s="28"/>
      <c r="FT1750" s="28"/>
      <c r="FU1750" s="28"/>
      <c r="FZ1750" s="194"/>
      <c r="GB1750" s="28"/>
      <c r="GC1750" s="28"/>
      <c r="GD1750" s="28"/>
      <c r="GI1750" s="194"/>
      <c r="GK1750" s="28"/>
      <c r="GL1750" s="28"/>
      <c r="GM1750" s="28"/>
      <c r="GR1750" s="194"/>
      <c r="GT1750" s="28"/>
      <c r="GU1750" s="28"/>
      <c r="GV1750" s="28"/>
      <c r="HA1750" s="194"/>
      <c r="HC1750" s="28"/>
      <c r="HD1750" s="28"/>
      <c r="HE1750" s="28"/>
      <c r="HJ1750" s="28"/>
      <c r="HK1750" s="28"/>
      <c r="HL1750" s="28"/>
      <c r="HM1750" s="28"/>
      <c r="HN1750" s="28"/>
      <c r="HO1750" s="28"/>
      <c r="HP1750" s="28"/>
      <c r="HQ1750" s="28"/>
      <c r="HR1750" s="28"/>
      <c r="HS1750" s="28"/>
      <c r="HT1750" s="28"/>
      <c r="HU1750" s="28"/>
      <c r="HV1750" s="28"/>
      <c r="HW1750" s="28"/>
      <c r="HX1750" s="28"/>
      <c r="HY1750" s="28"/>
      <c r="HZ1750" s="28"/>
      <c r="IA1750" s="28"/>
      <c r="IB1750" s="28"/>
      <c r="IC1750" s="28"/>
      <c r="ID1750" s="28"/>
      <c r="IE1750" s="28"/>
      <c r="IF1750" s="28"/>
      <c r="IG1750" s="28"/>
      <c r="IH1750" s="28"/>
      <c r="II1750" s="28"/>
      <c r="IJ1750" s="28"/>
      <c r="IK1750" s="28"/>
      <c r="IL1750" s="28"/>
      <c r="IM1750" s="28"/>
      <c r="IN1750" s="28"/>
      <c r="IO1750" s="28"/>
    </row>
    <row r="1751" spans="1:249" s="50" customFormat="1" ht="18">
      <c r="A1751" s="206" t="s">
        <v>5386</v>
      </c>
      <c r="B1751" s="28"/>
      <c r="C1751" s="28"/>
      <c r="D1751" s="28"/>
      <c r="E1751" s="28"/>
      <c r="F1751" s="284">
        <f t="shared" si="32"/>
        <v>4</v>
      </c>
      <c r="H1751" s="50">
        <v>4</v>
      </c>
      <c r="N1751" s="28"/>
      <c r="O1751" s="28"/>
      <c r="T1751" s="194"/>
      <c r="V1751" s="28"/>
      <c r="W1751" s="28"/>
      <c r="X1751" s="28"/>
      <c r="AC1751" s="194"/>
      <c r="AE1751" s="28"/>
      <c r="AF1751" s="28"/>
      <c r="AG1751" s="28"/>
      <c r="AL1751" s="194"/>
      <c r="AN1751" s="28"/>
      <c r="AO1751" s="28"/>
      <c r="AP1751" s="28"/>
      <c r="AU1751" s="194"/>
      <c r="AW1751" s="28"/>
      <c r="AX1751" s="28"/>
      <c r="AY1751" s="28"/>
      <c r="BD1751" s="194"/>
      <c r="BF1751" s="28"/>
      <c r="BG1751" s="28"/>
      <c r="BH1751" s="28"/>
      <c r="BM1751" s="194"/>
      <c r="BO1751" s="28"/>
      <c r="BP1751" s="28"/>
      <c r="BQ1751" s="28"/>
      <c r="BV1751" s="194"/>
      <c r="BX1751" s="28"/>
      <c r="BY1751" s="28"/>
      <c r="BZ1751" s="28"/>
      <c r="CE1751" s="194"/>
      <c r="CG1751" s="28"/>
      <c r="CH1751" s="28"/>
      <c r="CI1751" s="28"/>
      <c r="CN1751" s="194"/>
      <c r="CP1751" s="28"/>
      <c r="CQ1751" s="28"/>
      <c r="CR1751" s="28"/>
      <c r="CW1751" s="194"/>
      <c r="CY1751" s="28"/>
      <c r="CZ1751" s="28"/>
      <c r="DA1751" s="28"/>
      <c r="DF1751" s="194"/>
      <c r="DH1751" s="28"/>
      <c r="DI1751" s="28"/>
      <c r="DJ1751" s="28"/>
      <c r="DO1751" s="194"/>
      <c r="DQ1751" s="28"/>
      <c r="DR1751" s="28"/>
      <c r="DS1751" s="28"/>
      <c r="DX1751" s="194"/>
      <c r="DZ1751" s="28"/>
      <c r="EA1751" s="28"/>
      <c r="EB1751" s="28"/>
      <c r="EG1751" s="194"/>
      <c r="EI1751" s="28"/>
      <c r="EJ1751" s="28"/>
      <c r="EK1751" s="28"/>
      <c r="EP1751" s="194"/>
      <c r="ER1751" s="28"/>
      <c r="ES1751" s="28"/>
      <c r="ET1751" s="28"/>
      <c r="EY1751" s="194"/>
      <c r="FA1751" s="28"/>
      <c r="FB1751" s="28"/>
      <c r="FC1751" s="28"/>
      <c r="FH1751" s="194"/>
      <c r="FJ1751" s="28"/>
      <c r="FK1751" s="28"/>
      <c r="FL1751" s="28"/>
      <c r="FQ1751" s="194"/>
      <c r="FS1751" s="28"/>
      <c r="FT1751" s="28"/>
      <c r="FU1751" s="28"/>
      <c r="FZ1751" s="194"/>
      <c r="GB1751" s="28"/>
      <c r="GC1751" s="28"/>
      <c r="GD1751" s="28"/>
      <c r="GI1751" s="194"/>
      <c r="GK1751" s="28"/>
      <c r="GL1751" s="28"/>
      <c r="GM1751" s="28"/>
      <c r="GR1751" s="194"/>
      <c r="GT1751" s="28"/>
      <c r="GU1751" s="28"/>
      <c r="GV1751" s="28"/>
      <c r="HA1751" s="194"/>
      <c r="HC1751" s="28"/>
      <c r="HD1751" s="28"/>
      <c r="HE1751" s="28"/>
      <c r="HJ1751" s="28"/>
      <c r="HK1751" s="28"/>
      <c r="HL1751" s="28"/>
      <c r="HM1751" s="28"/>
      <c r="HN1751" s="28"/>
      <c r="HO1751" s="28"/>
      <c r="HP1751" s="28"/>
      <c r="HQ1751" s="28"/>
      <c r="HR1751" s="28"/>
      <c r="HS1751" s="28"/>
      <c r="HT1751" s="28"/>
      <c r="HU1751" s="28"/>
      <c r="HV1751" s="28"/>
      <c r="HW1751" s="28"/>
      <c r="HX1751" s="28"/>
      <c r="HY1751" s="28"/>
      <c r="HZ1751" s="28"/>
      <c r="IA1751" s="28"/>
      <c r="IB1751" s="28"/>
      <c r="IC1751" s="28"/>
      <c r="ID1751" s="28"/>
      <c r="IE1751" s="28"/>
      <c r="IF1751" s="28"/>
      <c r="IG1751" s="28"/>
      <c r="IH1751" s="28"/>
      <c r="II1751" s="28"/>
      <c r="IJ1751" s="28"/>
      <c r="IK1751" s="28"/>
      <c r="IL1751" s="28"/>
      <c r="IM1751" s="28"/>
      <c r="IN1751" s="28"/>
      <c r="IO1751" s="28"/>
    </row>
    <row r="1752" spans="1:249" s="50" customFormat="1" ht="18">
      <c r="A1752" s="206" t="s">
        <v>4835</v>
      </c>
      <c r="B1752" s="28"/>
      <c r="C1752" s="28"/>
      <c r="D1752" s="28"/>
      <c r="E1752" s="28"/>
      <c r="F1752" s="284">
        <f t="shared" si="32"/>
        <v>5</v>
      </c>
      <c r="G1752" s="50">
        <v>2</v>
      </c>
      <c r="J1752" s="50">
        <v>3</v>
      </c>
      <c r="N1752" s="28"/>
      <c r="O1752" s="28"/>
      <c r="T1752" s="194"/>
      <c r="V1752" s="28"/>
      <c r="W1752" s="28"/>
      <c r="X1752" s="28"/>
      <c r="AC1752" s="194"/>
      <c r="AE1752" s="28"/>
      <c r="AF1752" s="28"/>
      <c r="AG1752" s="28"/>
      <c r="AL1752" s="194"/>
      <c r="AN1752" s="28"/>
      <c r="AO1752" s="28"/>
      <c r="AP1752" s="28"/>
      <c r="AU1752" s="194"/>
      <c r="AW1752" s="28"/>
      <c r="AX1752" s="28"/>
      <c r="AY1752" s="28"/>
      <c r="BD1752" s="194"/>
      <c r="BF1752" s="28"/>
      <c r="BG1752" s="28"/>
      <c r="BH1752" s="28"/>
      <c r="BM1752" s="194"/>
      <c r="BO1752" s="28"/>
      <c r="BP1752" s="28"/>
      <c r="BQ1752" s="28"/>
      <c r="BV1752" s="194"/>
      <c r="BX1752" s="28"/>
      <c r="BY1752" s="28"/>
      <c r="BZ1752" s="28"/>
      <c r="CE1752" s="194"/>
      <c r="CG1752" s="28"/>
      <c r="CH1752" s="28"/>
      <c r="CI1752" s="28"/>
      <c r="CN1752" s="194"/>
      <c r="CP1752" s="28"/>
      <c r="CQ1752" s="28"/>
      <c r="CR1752" s="28"/>
      <c r="CW1752" s="194"/>
      <c r="CY1752" s="28"/>
      <c r="CZ1752" s="28"/>
      <c r="DA1752" s="28"/>
      <c r="DF1752" s="194"/>
      <c r="DH1752" s="28"/>
      <c r="DI1752" s="28"/>
      <c r="DJ1752" s="28"/>
      <c r="DO1752" s="194"/>
      <c r="DQ1752" s="28"/>
      <c r="DR1752" s="28"/>
      <c r="DS1752" s="28"/>
      <c r="DX1752" s="194"/>
      <c r="DZ1752" s="28"/>
      <c r="EA1752" s="28"/>
      <c r="EB1752" s="28"/>
      <c r="EG1752" s="194"/>
      <c r="EI1752" s="28"/>
      <c r="EJ1752" s="28"/>
      <c r="EK1752" s="28"/>
      <c r="EP1752" s="194"/>
      <c r="ER1752" s="28"/>
      <c r="ES1752" s="28"/>
      <c r="ET1752" s="28"/>
      <c r="EY1752" s="194"/>
      <c r="FA1752" s="28"/>
      <c r="FB1752" s="28"/>
      <c r="FC1752" s="28"/>
      <c r="FH1752" s="194"/>
      <c r="FJ1752" s="28"/>
      <c r="FK1752" s="28"/>
      <c r="FL1752" s="28"/>
      <c r="FQ1752" s="194"/>
      <c r="FS1752" s="28"/>
      <c r="FT1752" s="28"/>
      <c r="FU1752" s="28"/>
      <c r="FZ1752" s="194"/>
      <c r="GB1752" s="28"/>
      <c r="GC1752" s="28"/>
      <c r="GD1752" s="28"/>
      <c r="GI1752" s="194"/>
      <c r="GK1752" s="28"/>
      <c r="GL1752" s="28"/>
      <c r="GM1752" s="28"/>
      <c r="GR1752" s="194"/>
      <c r="GT1752" s="28"/>
      <c r="GU1752" s="28"/>
      <c r="GV1752" s="28"/>
      <c r="HA1752" s="194"/>
      <c r="HC1752" s="28"/>
      <c r="HD1752" s="28"/>
      <c r="HE1752" s="28"/>
      <c r="HJ1752" s="28"/>
      <c r="HK1752" s="28"/>
      <c r="HL1752" s="28"/>
      <c r="HM1752" s="28"/>
      <c r="HN1752" s="28"/>
      <c r="HO1752" s="28"/>
      <c r="HP1752" s="28"/>
      <c r="HQ1752" s="28"/>
      <c r="HR1752" s="28"/>
      <c r="HS1752" s="28"/>
      <c r="HT1752" s="28"/>
      <c r="HU1752" s="28"/>
      <c r="HV1752" s="28"/>
      <c r="HW1752" s="28"/>
      <c r="HX1752" s="28"/>
      <c r="HY1752" s="28"/>
      <c r="HZ1752" s="28"/>
      <c r="IA1752" s="28"/>
      <c r="IB1752" s="28"/>
      <c r="IC1752" s="28"/>
      <c r="ID1752" s="28"/>
      <c r="IE1752" s="28"/>
      <c r="IF1752" s="28"/>
      <c r="IG1752" s="28"/>
      <c r="IH1752" s="28"/>
      <c r="II1752" s="28"/>
      <c r="IJ1752" s="28"/>
      <c r="IK1752" s="28"/>
      <c r="IL1752" s="28"/>
      <c r="IM1752" s="28"/>
      <c r="IN1752" s="28"/>
      <c r="IO1752" s="28"/>
    </row>
    <row r="1753" spans="1:249" s="50" customFormat="1" ht="18">
      <c r="A1753" s="206" t="s">
        <v>4519</v>
      </c>
      <c r="B1753" s="28"/>
      <c r="C1753" s="28"/>
      <c r="D1753" s="28"/>
      <c r="E1753" s="28"/>
      <c r="F1753" s="284">
        <f t="shared" si="32"/>
        <v>5</v>
      </c>
      <c r="H1753" s="50">
        <v>5</v>
      </c>
      <c r="K1753" s="194"/>
      <c r="N1753" s="28"/>
      <c r="O1753" s="28"/>
      <c r="T1753" s="194"/>
      <c r="V1753" s="28"/>
      <c r="W1753" s="28"/>
      <c r="X1753" s="28"/>
      <c r="AC1753" s="194"/>
      <c r="AE1753" s="28"/>
      <c r="AF1753" s="28"/>
      <c r="AG1753" s="28"/>
      <c r="AL1753" s="194"/>
      <c r="AN1753" s="28"/>
      <c r="AO1753" s="28"/>
      <c r="AP1753" s="28"/>
      <c r="AU1753" s="194"/>
      <c r="AW1753" s="28"/>
      <c r="AX1753" s="28"/>
      <c r="AY1753" s="28"/>
      <c r="BD1753" s="194"/>
      <c r="BF1753" s="28"/>
      <c r="BG1753" s="28"/>
      <c r="BH1753" s="28"/>
      <c r="BM1753" s="194"/>
      <c r="BO1753" s="28"/>
      <c r="BP1753" s="28"/>
      <c r="BQ1753" s="28"/>
      <c r="BV1753" s="194"/>
      <c r="BX1753" s="28"/>
      <c r="BY1753" s="28"/>
      <c r="BZ1753" s="28"/>
      <c r="CE1753" s="194"/>
      <c r="CG1753" s="28"/>
      <c r="CH1753" s="28"/>
      <c r="CI1753" s="28"/>
      <c r="CN1753" s="194"/>
      <c r="CP1753" s="28"/>
      <c r="CQ1753" s="28"/>
      <c r="CR1753" s="28"/>
      <c r="CW1753" s="194"/>
      <c r="CY1753" s="28"/>
      <c r="CZ1753" s="28"/>
      <c r="DA1753" s="28"/>
      <c r="DF1753" s="194"/>
      <c r="DH1753" s="28"/>
      <c r="DI1753" s="28"/>
      <c r="DJ1753" s="28"/>
      <c r="DO1753" s="194"/>
      <c r="DQ1753" s="28"/>
      <c r="DR1753" s="28"/>
      <c r="DS1753" s="28"/>
      <c r="DX1753" s="194"/>
      <c r="DZ1753" s="28"/>
      <c r="EA1753" s="28"/>
      <c r="EB1753" s="28"/>
      <c r="EG1753" s="194"/>
      <c r="EI1753" s="28"/>
      <c r="EJ1753" s="28"/>
      <c r="EK1753" s="28"/>
      <c r="EP1753" s="194"/>
      <c r="ER1753" s="28"/>
      <c r="ES1753" s="28"/>
      <c r="ET1753" s="28"/>
      <c r="EY1753" s="194"/>
      <c r="FA1753" s="28"/>
      <c r="FB1753" s="28"/>
      <c r="FC1753" s="28"/>
      <c r="FH1753" s="194"/>
      <c r="FJ1753" s="28"/>
      <c r="FK1753" s="28"/>
      <c r="FL1753" s="28"/>
      <c r="FQ1753" s="194"/>
      <c r="FS1753" s="28"/>
      <c r="FT1753" s="28"/>
      <c r="FU1753" s="28"/>
      <c r="FZ1753" s="194"/>
      <c r="GB1753" s="28"/>
      <c r="GC1753" s="28"/>
      <c r="GD1753" s="28"/>
      <c r="GI1753" s="194"/>
      <c r="GK1753" s="28"/>
      <c r="GL1753" s="28"/>
      <c r="GM1753" s="28"/>
      <c r="GR1753" s="194"/>
      <c r="GT1753" s="28"/>
      <c r="GU1753" s="28"/>
      <c r="GV1753" s="28"/>
      <c r="HA1753" s="194"/>
      <c r="HC1753" s="28"/>
      <c r="HD1753" s="28"/>
      <c r="HE1753" s="28"/>
      <c r="HJ1753" s="28"/>
      <c r="HK1753" s="28"/>
      <c r="HL1753" s="28"/>
      <c r="HM1753" s="28"/>
      <c r="HN1753" s="28"/>
      <c r="HO1753" s="28"/>
      <c r="HP1753" s="28"/>
      <c r="HQ1753" s="28"/>
      <c r="HR1753" s="28"/>
      <c r="HS1753" s="28"/>
      <c r="HT1753" s="28"/>
      <c r="HU1753" s="28"/>
      <c r="HV1753" s="28"/>
      <c r="HW1753" s="28"/>
      <c r="HX1753" s="28"/>
      <c r="HY1753" s="28"/>
      <c r="HZ1753" s="28"/>
      <c r="IA1753" s="28"/>
      <c r="IB1753" s="28"/>
      <c r="IC1753" s="28"/>
      <c r="ID1753" s="28"/>
      <c r="IE1753" s="28"/>
      <c r="IF1753" s="28"/>
      <c r="IG1753" s="28"/>
      <c r="IH1753" s="28"/>
      <c r="II1753" s="28"/>
      <c r="IJ1753" s="28"/>
      <c r="IK1753" s="28"/>
      <c r="IL1753" s="28"/>
      <c r="IM1753" s="28"/>
      <c r="IN1753" s="28"/>
      <c r="IO1753" s="28"/>
    </row>
    <row r="1754" spans="1:249" s="50" customFormat="1" ht="18">
      <c r="A1754" s="206" t="s">
        <v>4529</v>
      </c>
      <c r="B1754" s="28"/>
      <c r="C1754" s="28"/>
      <c r="D1754" s="28"/>
      <c r="E1754" s="28"/>
      <c r="F1754" s="284">
        <f t="shared" si="32"/>
        <v>8</v>
      </c>
      <c r="H1754" s="50">
        <v>3</v>
      </c>
      <c r="I1754" s="50">
        <v>5</v>
      </c>
      <c r="K1754" s="194"/>
      <c r="N1754" s="28"/>
      <c r="O1754" s="28"/>
      <c r="T1754" s="194"/>
      <c r="V1754" s="28"/>
      <c r="W1754" s="28"/>
      <c r="X1754" s="28"/>
      <c r="AC1754" s="194"/>
      <c r="AE1754" s="28"/>
      <c r="AF1754" s="28"/>
      <c r="AG1754" s="28"/>
      <c r="AL1754" s="194"/>
      <c r="AN1754" s="28"/>
      <c r="AO1754" s="28"/>
      <c r="AP1754" s="28"/>
      <c r="AU1754" s="194"/>
      <c r="AW1754" s="28"/>
      <c r="AX1754" s="28"/>
      <c r="AY1754" s="28"/>
      <c r="BD1754" s="194"/>
      <c r="BF1754" s="28"/>
      <c r="BG1754" s="28"/>
      <c r="BH1754" s="28"/>
      <c r="BM1754" s="194"/>
      <c r="BO1754" s="28"/>
      <c r="BP1754" s="28"/>
      <c r="BQ1754" s="28"/>
      <c r="BV1754" s="194"/>
      <c r="BX1754" s="28"/>
      <c r="BY1754" s="28"/>
      <c r="BZ1754" s="28"/>
      <c r="CE1754" s="194"/>
      <c r="CG1754" s="28"/>
      <c r="CH1754" s="28"/>
      <c r="CI1754" s="28"/>
      <c r="CN1754" s="194"/>
      <c r="CP1754" s="28"/>
      <c r="CQ1754" s="28"/>
      <c r="CR1754" s="28"/>
      <c r="CW1754" s="194"/>
      <c r="CY1754" s="28"/>
      <c r="CZ1754" s="28"/>
      <c r="DA1754" s="28"/>
      <c r="DF1754" s="194"/>
      <c r="DH1754" s="28"/>
      <c r="DI1754" s="28"/>
      <c r="DJ1754" s="28"/>
      <c r="DO1754" s="194"/>
      <c r="DQ1754" s="28"/>
      <c r="DR1754" s="28"/>
      <c r="DS1754" s="28"/>
      <c r="DX1754" s="194"/>
      <c r="DZ1754" s="28"/>
      <c r="EA1754" s="28"/>
      <c r="EB1754" s="28"/>
      <c r="EG1754" s="194"/>
      <c r="EI1754" s="28"/>
      <c r="EJ1754" s="28"/>
      <c r="EK1754" s="28"/>
      <c r="EP1754" s="194"/>
      <c r="ER1754" s="28"/>
      <c r="ES1754" s="28"/>
      <c r="ET1754" s="28"/>
      <c r="EY1754" s="194"/>
      <c r="FA1754" s="28"/>
      <c r="FB1754" s="28"/>
      <c r="FC1754" s="28"/>
      <c r="FH1754" s="194"/>
      <c r="FJ1754" s="28"/>
      <c r="FK1754" s="28"/>
      <c r="FL1754" s="28"/>
      <c r="FQ1754" s="194"/>
      <c r="FS1754" s="28"/>
      <c r="FT1754" s="28"/>
      <c r="FU1754" s="28"/>
      <c r="FZ1754" s="194"/>
      <c r="GB1754" s="28"/>
      <c r="GC1754" s="28"/>
      <c r="GD1754" s="28"/>
      <c r="GI1754" s="194"/>
      <c r="GK1754" s="28"/>
      <c r="GL1754" s="28"/>
      <c r="GM1754" s="28"/>
      <c r="GR1754" s="194"/>
      <c r="GT1754" s="28"/>
      <c r="GU1754" s="28"/>
      <c r="GV1754" s="28"/>
      <c r="HA1754" s="194"/>
      <c r="HC1754" s="28"/>
      <c r="HD1754" s="28"/>
      <c r="HE1754" s="28"/>
      <c r="HJ1754" s="28"/>
      <c r="HK1754" s="28"/>
      <c r="HL1754" s="28"/>
      <c r="HM1754" s="28"/>
      <c r="HN1754" s="28"/>
      <c r="HO1754" s="28"/>
      <c r="HP1754" s="28"/>
      <c r="HQ1754" s="28"/>
      <c r="HR1754" s="28"/>
      <c r="HS1754" s="28"/>
      <c r="HT1754" s="28"/>
      <c r="HU1754" s="28"/>
      <c r="HV1754" s="28"/>
      <c r="HW1754" s="28"/>
      <c r="HX1754" s="28"/>
      <c r="HY1754" s="28"/>
      <c r="HZ1754" s="28"/>
      <c r="IA1754" s="28"/>
      <c r="IB1754" s="28"/>
      <c r="IC1754" s="28"/>
      <c r="ID1754" s="28"/>
      <c r="IE1754" s="28"/>
      <c r="IF1754" s="28"/>
      <c r="IG1754" s="28"/>
      <c r="IH1754" s="28"/>
      <c r="II1754" s="28"/>
      <c r="IJ1754" s="28"/>
      <c r="IK1754" s="28"/>
      <c r="IL1754" s="28"/>
      <c r="IM1754" s="28"/>
      <c r="IN1754" s="28"/>
      <c r="IO1754" s="28"/>
    </row>
    <row r="1755" spans="1:249" s="50" customFormat="1" ht="18">
      <c r="A1755" s="206" t="s">
        <v>5028</v>
      </c>
      <c r="B1755" s="28"/>
      <c r="C1755" s="28"/>
      <c r="D1755" s="28"/>
      <c r="E1755" s="28"/>
      <c r="F1755" s="284">
        <f t="shared" si="32"/>
        <v>10</v>
      </c>
      <c r="K1755" s="50">
        <v>10</v>
      </c>
      <c r="N1755" s="28"/>
      <c r="O1755" s="28"/>
      <c r="T1755" s="194"/>
      <c r="V1755" s="28"/>
      <c r="W1755" s="28"/>
      <c r="X1755" s="28"/>
      <c r="AC1755" s="194"/>
      <c r="AE1755" s="28"/>
      <c r="AF1755" s="28"/>
      <c r="AG1755" s="28"/>
      <c r="AL1755" s="194"/>
      <c r="AN1755" s="28"/>
      <c r="AO1755" s="28"/>
      <c r="AP1755" s="28"/>
      <c r="AU1755" s="194"/>
      <c r="AW1755" s="28"/>
      <c r="AX1755" s="28"/>
      <c r="AY1755" s="28"/>
      <c r="BD1755" s="194"/>
      <c r="BF1755" s="28"/>
      <c r="BG1755" s="28"/>
      <c r="BH1755" s="28"/>
      <c r="BM1755" s="194"/>
      <c r="BO1755" s="28"/>
      <c r="BP1755" s="28"/>
      <c r="BQ1755" s="28"/>
      <c r="BV1755" s="194"/>
      <c r="BX1755" s="28"/>
      <c r="BY1755" s="28"/>
      <c r="BZ1755" s="28"/>
      <c r="CE1755" s="194"/>
      <c r="CG1755" s="28"/>
      <c r="CH1755" s="28"/>
      <c r="CI1755" s="28"/>
      <c r="CN1755" s="194"/>
      <c r="CP1755" s="28"/>
      <c r="CQ1755" s="28"/>
      <c r="CR1755" s="28"/>
      <c r="CW1755" s="194"/>
      <c r="CY1755" s="28"/>
      <c r="CZ1755" s="28"/>
      <c r="DA1755" s="28"/>
      <c r="DF1755" s="194"/>
      <c r="DH1755" s="28"/>
      <c r="DI1755" s="28"/>
      <c r="DJ1755" s="28"/>
      <c r="DO1755" s="194"/>
      <c r="DQ1755" s="28"/>
      <c r="DR1755" s="28"/>
      <c r="DS1755" s="28"/>
      <c r="DX1755" s="194"/>
      <c r="DZ1755" s="28"/>
      <c r="EA1755" s="28"/>
      <c r="EB1755" s="28"/>
      <c r="EG1755" s="194"/>
      <c r="EI1755" s="28"/>
      <c r="EJ1755" s="28"/>
      <c r="EK1755" s="28"/>
      <c r="EP1755" s="194"/>
      <c r="ER1755" s="28"/>
      <c r="ES1755" s="28"/>
      <c r="ET1755" s="28"/>
      <c r="EY1755" s="194"/>
      <c r="FA1755" s="28"/>
      <c r="FB1755" s="28"/>
      <c r="FC1755" s="28"/>
      <c r="FH1755" s="194"/>
      <c r="FJ1755" s="28"/>
      <c r="FK1755" s="28"/>
      <c r="FL1755" s="28"/>
      <c r="FQ1755" s="194"/>
      <c r="FS1755" s="28"/>
      <c r="FT1755" s="28"/>
      <c r="FU1755" s="28"/>
      <c r="FZ1755" s="194"/>
      <c r="GB1755" s="28"/>
      <c r="GC1755" s="28"/>
      <c r="GD1755" s="28"/>
      <c r="GI1755" s="194"/>
      <c r="GK1755" s="28"/>
      <c r="GL1755" s="28"/>
      <c r="GM1755" s="28"/>
      <c r="GR1755" s="194"/>
      <c r="GT1755" s="28"/>
      <c r="GU1755" s="28"/>
      <c r="GV1755" s="28"/>
      <c r="HA1755" s="194"/>
      <c r="HC1755" s="28"/>
      <c r="HD1755" s="28"/>
      <c r="HE1755" s="28"/>
      <c r="HJ1755" s="28"/>
      <c r="HK1755" s="28"/>
      <c r="HL1755" s="28"/>
      <c r="HM1755" s="28"/>
      <c r="HN1755" s="28"/>
      <c r="HO1755" s="28"/>
      <c r="HP1755" s="28"/>
      <c r="HQ1755" s="28"/>
      <c r="HR1755" s="28"/>
      <c r="HS1755" s="28"/>
      <c r="HT1755" s="28"/>
      <c r="HU1755" s="28"/>
      <c r="HV1755" s="28"/>
      <c r="HW1755" s="28"/>
      <c r="HX1755" s="28"/>
      <c r="HY1755" s="28"/>
      <c r="HZ1755" s="28"/>
      <c r="IA1755" s="28"/>
      <c r="IB1755" s="28"/>
      <c r="IC1755" s="28"/>
      <c r="ID1755" s="28"/>
      <c r="IE1755" s="28"/>
      <c r="IF1755" s="28"/>
      <c r="IG1755" s="28"/>
      <c r="IH1755" s="28"/>
      <c r="II1755" s="28"/>
      <c r="IJ1755" s="28"/>
      <c r="IK1755" s="28"/>
      <c r="IL1755" s="28"/>
      <c r="IM1755" s="28"/>
      <c r="IN1755" s="28"/>
      <c r="IO1755" s="28"/>
    </row>
    <row r="1756" spans="1:249" s="50" customFormat="1" ht="18">
      <c r="A1756" s="206" t="s">
        <v>4946</v>
      </c>
      <c r="B1756" s="28"/>
      <c r="C1756" s="28"/>
      <c r="D1756" s="28"/>
      <c r="E1756" s="28"/>
      <c r="F1756" s="284">
        <f t="shared" si="32"/>
        <v>1</v>
      </c>
      <c r="J1756" s="50">
        <v>1</v>
      </c>
      <c r="N1756" s="28"/>
      <c r="O1756" s="28"/>
      <c r="T1756" s="194"/>
      <c r="V1756" s="28"/>
      <c r="W1756" s="28"/>
      <c r="X1756" s="28"/>
      <c r="AC1756" s="194"/>
      <c r="AE1756" s="28"/>
      <c r="AF1756" s="28"/>
      <c r="AG1756" s="28"/>
      <c r="AL1756" s="194"/>
      <c r="AN1756" s="28"/>
      <c r="AO1756" s="28"/>
      <c r="AP1756" s="28"/>
      <c r="AU1756" s="194"/>
      <c r="AW1756" s="28"/>
      <c r="AX1756" s="28"/>
      <c r="AY1756" s="28"/>
      <c r="BD1756" s="194"/>
      <c r="BF1756" s="28"/>
      <c r="BG1756" s="28"/>
      <c r="BH1756" s="28"/>
      <c r="BM1756" s="194"/>
      <c r="BO1756" s="28"/>
      <c r="BP1756" s="28"/>
      <c r="BQ1756" s="28"/>
      <c r="BV1756" s="194"/>
      <c r="BX1756" s="28"/>
      <c r="BY1756" s="28"/>
      <c r="BZ1756" s="28"/>
      <c r="CE1756" s="194"/>
      <c r="CG1756" s="28"/>
      <c r="CH1756" s="28"/>
      <c r="CI1756" s="28"/>
      <c r="CN1756" s="194"/>
      <c r="CP1756" s="28"/>
      <c r="CQ1756" s="28"/>
      <c r="CR1756" s="28"/>
      <c r="CW1756" s="194"/>
      <c r="CY1756" s="28"/>
      <c r="CZ1756" s="28"/>
      <c r="DA1756" s="28"/>
      <c r="DF1756" s="194"/>
      <c r="DH1756" s="28"/>
      <c r="DI1756" s="28"/>
      <c r="DJ1756" s="28"/>
      <c r="DO1756" s="194"/>
      <c r="DQ1756" s="28"/>
      <c r="DR1756" s="28"/>
      <c r="DS1756" s="28"/>
      <c r="DX1756" s="194"/>
      <c r="DZ1756" s="28"/>
      <c r="EA1756" s="28"/>
      <c r="EB1756" s="28"/>
      <c r="EG1756" s="194"/>
      <c r="EI1756" s="28"/>
      <c r="EJ1756" s="28"/>
      <c r="EK1756" s="28"/>
      <c r="EP1756" s="194"/>
      <c r="ER1756" s="28"/>
      <c r="ES1756" s="28"/>
      <c r="ET1756" s="28"/>
      <c r="EY1756" s="194"/>
      <c r="FA1756" s="28"/>
      <c r="FB1756" s="28"/>
      <c r="FC1756" s="28"/>
      <c r="FH1756" s="194"/>
      <c r="FJ1756" s="28"/>
      <c r="FK1756" s="28"/>
      <c r="FL1756" s="28"/>
      <c r="FQ1756" s="194"/>
      <c r="FS1756" s="28"/>
      <c r="FT1756" s="28"/>
      <c r="FU1756" s="28"/>
      <c r="FZ1756" s="194"/>
      <c r="GB1756" s="28"/>
      <c r="GC1756" s="28"/>
      <c r="GD1756" s="28"/>
      <c r="GI1756" s="194"/>
      <c r="GK1756" s="28"/>
      <c r="GL1756" s="28"/>
      <c r="GM1756" s="28"/>
      <c r="GR1756" s="194"/>
      <c r="GT1756" s="28"/>
      <c r="GU1756" s="28"/>
      <c r="GV1756" s="28"/>
      <c r="HA1756" s="194"/>
      <c r="HC1756" s="28"/>
      <c r="HD1756" s="28"/>
      <c r="HE1756" s="28"/>
      <c r="HJ1756" s="28"/>
      <c r="HK1756" s="28"/>
      <c r="HL1756" s="28"/>
      <c r="HM1756" s="28"/>
      <c r="HN1756" s="28"/>
      <c r="HO1756" s="28"/>
      <c r="HP1756" s="28"/>
      <c r="HQ1756" s="28"/>
      <c r="HR1756" s="28"/>
      <c r="HS1756" s="28"/>
      <c r="HT1756" s="28"/>
      <c r="HU1756" s="28"/>
      <c r="HV1756" s="28"/>
      <c r="HW1756" s="28"/>
      <c r="HX1756" s="28"/>
      <c r="HY1756" s="28"/>
      <c r="HZ1756" s="28"/>
      <c r="IA1756" s="28"/>
      <c r="IB1756" s="28"/>
      <c r="IC1756" s="28"/>
      <c r="ID1756" s="28"/>
      <c r="IE1756" s="28"/>
      <c r="IF1756" s="28"/>
      <c r="IG1756" s="28"/>
      <c r="IH1756" s="28"/>
      <c r="II1756" s="28"/>
      <c r="IJ1756" s="28"/>
      <c r="IK1756" s="28"/>
      <c r="IL1756" s="28"/>
      <c r="IM1756" s="28"/>
      <c r="IN1756" s="28"/>
      <c r="IO1756" s="28"/>
    </row>
    <row r="1757" spans="1:249" s="50" customFormat="1" ht="18">
      <c r="A1757" s="206" t="s">
        <v>4809</v>
      </c>
      <c r="B1757" s="28"/>
      <c r="C1757" s="28"/>
      <c r="D1757" s="28"/>
      <c r="E1757" s="28"/>
      <c r="F1757" s="284">
        <f t="shared" si="32"/>
        <v>2</v>
      </c>
      <c r="I1757" s="50">
        <v>2</v>
      </c>
      <c r="N1757" s="28"/>
      <c r="O1757" s="28"/>
      <c r="T1757" s="194"/>
      <c r="V1757" s="28"/>
      <c r="W1757" s="28"/>
      <c r="X1757" s="28"/>
      <c r="AC1757" s="194"/>
      <c r="AE1757" s="28"/>
      <c r="AF1757" s="28"/>
      <c r="AG1757" s="28"/>
      <c r="AL1757" s="194"/>
      <c r="AN1757" s="28"/>
      <c r="AO1757" s="28"/>
      <c r="AP1757" s="28"/>
      <c r="AU1757" s="194"/>
      <c r="AW1757" s="28"/>
      <c r="AX1757" s="28"/>
      <c r="AY1757" s="28"/>
      <c r="BD1757" s="194"/>
      <c r="BF1757" s="28"/>
      <c r="BG1757" s="28"/>
      <c r="BH1757" s="28"/>
      <c r="BM1757" s="194"/>
      <c r="BO1757" s="28"/>
      <c r="BP1757" s="28"/>
      <c r="BQ1757" s="28"/>
      <c r="BV1757" s="194"/>
      <c r="BX1757" s="28"/>
      <c r="BY1757" s="28"/>
      <c r="BZ1757" s="28"/>
      <c r="CE1757" s="194"/>
      <c r="CG1757" s="28"/>
      <c r="CH1757" s="28"/>
      <c r="CI1757" s="28"/>
      <c r="CN1757" s="194"/>
      <c r="CP1757" s="28"/>
      <c r="CQ1757" s="28"/>
      <c r="CR1757" s="28"/>
      <c r="CW1757" s="194"/>
      <c r="CY1757" s="28"/>
      <c r="CZ1757" s="28"/>
      <c r="DA1757" s="28"/>
      <c r="DF1757" s="194"/>
      <c r="DH1757" s="28"/>
      <c r="DI1757" s="28"/>
      <c r="DJ1757" s="28"/>
      <c r="DO1757" s="194"/>
      <c r="DQ1757" s="28"/>
      <c r="DR1757" s="28"/>
      <c r="DS1757" s="28"/>
      <c r="DX1757" s="194"/>
      <c r="DZ1757" s="28"/>
      <c r="EA1757" s="28"/>
      <c r="EB1757" s="28"/>
      <c r="EG1757" s="194"/>
      <c r="EI1757" s="28"/>
      <c r="EJ1757" s="28"/>
      <c r="EK1757" s="28"/>
      <c r="EP1757" s="194"/>
      <c r="ER1757" s="28"/>
      <c r="ES1757" s="28"/>
      <c r="ET1757" s="28"/>
      <c r="EY1757" s="194"/>
      <c r="FA1757" s="28"/>
      <c r="FB1757" s="28"/>
      <c r="FC1757" s="28"/>
      <c r="FH1757" s="194"/>
      <c r="FJ1757" s="28"/>
      <c r="FK1757" s="28"/>
      <c r="FL1757" s="28"/>
      <c r="FQ1757" s="194"/>
      <c r="FS1757" s="28"/>
      <c r="FT1757" s="28"/>
      <c r="FU1757" s="28"/>
      <c r="FZ1757" s="194"/>
      <c r="GB1757" s="28"/>
      <c r="GC1757" s="28"/>
      <c r="GD1757" s="28"/>
      <c r="GI1757" s="194"/>
      <c r="GK1757" s="28"/>
      <c r="GL1757" s="28"/>
      <c r="GM1757" s="28"/>
      <c r="GR1757" s="194"/>
      <c r="GT1757" s="28"/>
      <c r="GU1757" s="28"/>
      <c r="GV1757" s="28"/>
      <c r="HA1757" s="194"/>
      <c r="HC1757" s="28"/>
      <c r="HD1757" s="28"/>
      <c r="HE1757" s="28"/>
      <c r="HJ1757" s="28"/>
      <c r="HK1757" s="28"/>
      <c r="HL1757" s="28"/>
      <c r="HM1757" s="28"/>
      <c r="HN1757" s="28"/>
      <c r="HO1757" s="28"/>
      <c r="HP1757" s="28"/>
      <c r="HQ1757" s="28"/>
      <c r="HR1757" s="28"/>
      <c r="HS1757" s="28"/>
      <c r="HT1757" s="28"/>
      <c r="HU1757" s="28"/>
      <c r="HV1757" s="28"/>
      <c r="HW1757" s="28"/>
      <c r="HX1757" s="28"/>
      <c r="HY1757" s="28"/>
      <c r="HZ1757" s="28"/>
      <c r="IA1757" s="28"/>
      <c r="IB1757" s="28"/>
      <c r="IC1757" s="28"/>
      <c r="ID1757" s="28"/>
      <c r="IE1757" s="28"/>
      <c r="IF1757" s="28"/>
      <c r="IG1757" s="28"/>
      <c r="IH1757" s="28"/>
      <c r="II1757" s="28"/>
      <c r="IJ1757" s="28"/>
      <c r="IK1757" s="28"/>
      <c r="IL1757" s="28"/>
      <c r="IM1757" s="28"/>
      <c r="IN1757" s="28"/>
      <c r="IO1757" s="28"/>
    </row>
    <row r="1758" spans="1:249" s="50" customFormat="1" ht="18">
      <c r="A1758" s="206" t="s">
        <v>4521</v>
      </c>
      <c r="B1758" s="28"/>
      <c r="C1758" s="28"/>
      <c r="D1758" s="28"/>
      <c r="E1758" s="28"/>
      <c r="F1758" s="284">
        <f t="shared" si="32"/>
        <v>2</v>
      </c>
      <c r="H1758" s="50">
        <v>2</v>
      </c>
      <c r="K1758" s="194"/>
      <c r="N1758" s="28"/>
      <c r="O1758" s="28"/>
      <c r="T1758" s="194"/>
      <c r="V1758" s="28"/>
      <c r="W1758" s="28"/>
      <c r="X1758" s="28"/>
      <c r="AC1758" s="194"/>
      <c r="AE1758" s="28"/>
      <c r="AF1758" s="28"/>
      <c r="AG1758" s="28"/>
      <c r="AL1758" s="194"/>
      <c r="AN1758" s="28"/>
      <c r="AO1758" s="28"/>
      <c r="AP1758" s="28"/>
      <c r="AU1758" s="194"/>
      <c r="AW1758" s="28"/>
      <c r="AX1758" s="28"/>
      <c r="AY1758" s="28"/>
      <c r="BD1758" s="194"/>
      <c r="BF1758" s="28"/>
      <c r="BG1758" s="28"/>
      <c r="BH1758" s="28"/>
      <c r="BM1758" s="194"/>
      <c r="BO1758" s="28"/>
      <c r="BP1758" s="28"/>
      <c r="BQ1758" s="28"/>
      <c r="BV1758" s="194"/>
      <c r="BX1758" s="28"/>
      <c r="BY1758" s="28"/>
      <c r="BZ1758" s="28"/>
      <c r="CE1758" s="194"/>
      <c r="CG1758" s="28"/>
      <c r="CH1758" s="28"/>
      <c r="CI1758" s="28"/>
      <c r="CN1758" s="194"/>
      <c r="CP1758" s="28"/>
      <c r="CQ1758" s="28"/>
      <c r="CR1758" s="28"/>
      <c r="CW1758" s="194"/>
      <c r="CY1758" s="28"/>
      <c r="CZ1758" s="28"/>
      <c r="DA1758" s="28"/>
      <c r="DF1758" s="194"/>
      <c r="DH1758" s="28"/>
      <c r="DI1758" s="28"/>
      <c r="DJ1758" s="28"/>
      <c r="DO1758" s="194"/>
      <c r="DQ1758" s="28"/>
      <c r="DR1758" s="28"/>
      <c r="DS1758" s="28"/>
      <c r="DX1758" s="194"/>
      <c r="DZ1758" s="28"/>
      <c r="EA1758" s="28"/>
      <c r="EB1758" s="28"/>
      <c r="EG1758" s="194"/>
      <c r="EI1758" s="28"/>
      <c r="EJ1758" s="28"/>
      <c r="EK1758" s="28"/>
      <c r="EP1758" s="194"/>
      <c r="ER1758" s="28"/>
      <c r="ES1758" s="28"/>
      <c r="ET1758" s="28"/>
      <c r="EY1758" s="194"/>
      <c r="FA1758" s="28"/>
      <c r="FB1758" s="28"/>
      <c r="FC1758" s="28"/>
      <c r="FH1758" s="194"/>
      <c r="FJ1758" s="28"/>
      <c r="FK1758" s="28"/>
      <c r="FL1758" s="28"/>
      <c r="FQ1758" s="194"/>
      <c r="FS1758" s="28"/>
      <c r="FT1758" s="28"/>
      <c r="FU1758" s="28"/>
      <c r="FZ1758" s="194"/>
      <c r="GB1758" s="28"/>
      <c r="GC1758" s="28"/>
      <c r="GD1758" s="28"/>
      <c r="GI1758" s="194"/>
      <c r="GK1758" s="28"/>
      <c r="GL1758" s="28"/>
      <c r="GM1758" s="28"/>
      <c r="GR1758" s="194"/>
      <c r="GT1758" s="28"/>
      <c r="GU1758" s="28"/>
      <c r="GV1758" s="28"/>
      <c r="HA1758" s="194"/>
      <c r="HC1758" s="28"/>
      <c r="HD1758" s="28"/>
      <c r="HE1758" s="28"/>
      <c r="HJ1758" s="28"/>
      <c r="HK1758" s="28"/>
      <c r="HL1758" s="28"/>
      <c r="HM1758" s="28"/>
      <c r="HN1758" s="28"/>
      <c r="HO1758" s="28"/>
      <c r="HP1758" s="28"/>
      <c r="HQ1758" s="28"/>
      <c r="HR1758" s="28"/>
      <c r="HS1758" s="28"/>
      <c r="HT1758" s="28"/>
      <c r="HU1758" s="28"/>
      <c r="HV1758" s="28"/>
      <c r="HW1758" s="28"/>
      <c r="HX1758" s="28"/>
      <c r="HY1758" s="28"/>
      <c r="HZ1758" s="28"/>
      <c r="IA1758" s="28"/>
      <c r="IB1758" s="28"/>
      <c r="IC1758" s="28"/>
      <c r="ID1758" s="28"/>
      <c r="IE1758" s="28"/>
      <c r="IF1758" s="28"/>
      <c r="IG1758" s="28"/>
      <c r="IH1758" s="28"/>
      <c r="II1758" s="28"/>
      <c r="IJ1758" s="28"/>
      <c r="IK1758" s="28"/>
      <c r="IL1758" s="28"/>
      <c r="IM1758" s="28"/>
      <c r="IN1758" s="28"/>
      <c r="IO1758" s="28"/>
    </row>
    <row r="1759" spans="1:249" s="50" customFormat="1" ht="18">
      <c r="A1759" s="206" t="s">
        <v>5350</v>
      </c>
      <c r="B1759" s="28"/>
      <c r="C1759" s="28"/>
      <c r="D1759" s="28"/>
      <c r="E1759" s="28"/>
      <c r="F1759" s="284">
        <f t="shared" si="32"/>
        <v>1</v>
      </c>
      <c r="K1759" s="50">
        <v>1</v>
      </c>
      <c r="N1759" s="28"/>
      <c r="O1759" s="28"/>
      <c r="T1759" s="194"/>
      <c r="V1759" s="28"/>
      <c r="W1759" s="28"/>
      <c r="X1759" s="28"/>
      <c r="AC1759" s="194"/>
      <c r="AE1759" s="28"/>
      <c r="AF1759" s="28"/>
      <c r="AG1759" s="28"/>
      <c r="AL1759" s="194"/>
      <c r="AN1759" s="28"/>
      <c r="AO1759" s="28"/>
      <c r="AP1759" s="28"/>
      <c r="AU1759" s="194"/>
      <c r="AW1759" s="28"/>
      <c r="AX1759" s="28"/>
      <c r="AY1759" s="28"/>
      <c r="BD1759" s="194"/>
      <c r="BF1759" s="28"/>
      <c r="BG1759" s="28"/>
      <c r="BH1759" s="28"/>
      <c r="BM1759" s="194"/>
      <c r="BO1759" s="28"/>
      <c r="BP1759" s="28"/>
      <c r="BQ1759" s="28"/>
      <c r="BV1759" s="194"/>
      <c r="BX1759" s="28"/>
      <c r="BY1759" s="28"/>
      <c r="BZ1759" s="28"/>
      <c r="CE1759" s="194"/>
      <c r="CG1759" s="28"/>
      <c r="CH1759" s="28"/>
      <c r="CI1759" s="28"/>
      <c r="CN1759" s="194"/>
      <c r="CP1759" s="28"/>
      <c r="CQ1759" s="28"/>
      <c r="CR1759" s="28"/>
      <c r="CW1759" s="194"/>
      <c r="CY1759" s="28"/>
      <c r="CZ1759" s="28"/>
      <c r="DA1759" s="28"/>
      <c r="DF1759" s="194"/>
      <c r="DH1759" s="28"/>
      <c r="DI1759" s="28"/>
      <c r="DJ1759" s="28"/>
      <c r="DO1759" s="194"/>
      <c r="DQ1759" s="28"/>
      <c r="DR1759" s="28"/>
      <c r="DS1759" s="28"/>
      <c r="DX1759" s="194"/>
      <c r="DZ1759" s="28"/>
      <c r="EA1759" s="28"/>
      <c r="EB1759" s="28"/>
      <c r="EG1759" s="194"/>
      <c r="EI1759" s="28"/>
      <c r="EJ1759" s="28"/>
      <c r="EK1759" s="28"/>
      <c r="EP1759" s="194"/>
      <c r="ER1759" s="28"/>
      <c r="ES1759" s="28"/>
      <c r="ET1759" s="28"/>
      <c r="EY1759" s="194"/>
      <c r="FA1759" s="28"/>
      <c r="FB1759" s="28"/>
      <c r="FC1759" s="28"/>
      <c r="FH1759" s="194"/>
      <c r="FJ1759" s="28"/>
      <c r="FK1759" s="28"/>
      <c r="FL1759" s="28"/>
      <c r="FQ1759" s="194"/>
      <c r="FS1759" s="28"/>
      <c r="FT1759" s="28"/>
      <c r="FU1759" s="28"/>
      <c r="FZ1759" s="194"/>
      <c r="GB1759" s="28"/>
      <c r="GC1759" s="28"/>
      <c r="GD1759" s="28"/>
      <c r="GI1759" s="194"/>
      <c r="GK1759" s="28"/>
      <c r="GL1759" s="28"/>
      <c r="GM1759" s="28"/>
      <c r="GR1759" s="194"/>
      <c r="GT1759" s="28"/>
      <c r="GU1759" s="28"/>
      <c r="GV1759" s="28"/>
      <c r="HA1759" s="194"/>
      <c r="HC1759" s="28"/>
      <c r="HD1759" s="28"/>
      <c r="HE1759" s="28"/>
      <c r="HJ1759" s="28"/>
      <c r="HK1759" s="28"/>
      <c r="HL1759" s="28"/>
      <c r="HM1759" s="28"/>
      <c r="HN1759" s="28"/>
      <c r="HO1759" s="28"/>
      <c r="HP1759" s="28"/>
      <c r="HQ1759" s="28"/>
      <c r="HR1759" s="28"/>
      <c r="HS1759" s="28"/>
      <c r="HT1759" s="28"/>
      <c r="HU1759" s="28"/>
      <c r="HV1759" s="28"/>
      <c r="HW1759" s="28"/>
      <c r="HX1759" s="28"/>
      <c r="HY1759" s="28"/>
      <c r="HZ1759" s="28"/>
      <c r="IA1759" s="28"/>
      <c r="IB1759" s="28"/>
      <c r="IC1759" s="28"/>
      <c r="ID1759" s="28"/>
      <c r="IE1759" s="28"/>
      <c r="IF1759" s="28"/>
      <c r="IG1759" s="28"/>
      <c r="IH1759" s="28"/>
      <c r="II1759" s="28"/>
      <c r="IJ1759" s="28"/>
      <c r="IK1759" s="28"/>
      <c r="IL1759" s="28"/>
      <c r="IM1759" s="28"/>
      <c r="IN1759" s="28"/>
      <c r="IO1759" s="28"/>
    </row>
    <row r="1760" spans="1:249" s="50" customFormat="1" ht="18">
      <c r="A1760" s="206" t="s">
        <v>4904</v>
      </c>
      <c r="B1760" s="28"/>
      <c r="C1760" s="28"/>
      <c r="D1760" s="28"/>
      <c r="E1760" s="28"/>
      <c r="F1760" s="284">
        <f t="shared" si="32"/>
        <v>35</v>
      </c>
      <c r="I1760" s="50">
        <v>15</v>
      </c>
      <c r="J1760" s="50">
        <v>20</v>
      </c>
      <c r="N1760" s="28"/>
      <c r="O1760" s="28"/>
      <c r="T1760" s="194"/>
      <c r="V1760" s="28"/>
      <c r="W1760" s="28"/>
      <c r="X1760" s="28"/>
      <c r="AC1760" s="194"/>
      <c r="AE1760" s="28"/>
      <c r="AF1760" s="28"/>
      <c r="AG1760" s="28"/>
      <c r="AL1760" s="194"/>
      <c r="AN1760" s="28"/>
      <c r="AO1760" s="28"/>
      <c r="AP1760" s="28"/>
      <c r="AU1760" s="194"/>
      <c r="AW1760" s="28"/>
      <c r="AX1760" s="28"/>
      <c r="AY1760" s="28"/>
      <c r="BD1760" s="194"/>
      <c r="BF1760" s="28"/>
      <c r="BG1760" s="28"/>
      <c r="BH1760" s="28"/>
      <c r="BM1760" s="194"/>
      <c r="BO1760" s="28"/>
      <c r="BP1760" s="28"/>
      <c r="BQ1760" s="28"/>
      <c r="BV1760" s="194"/>
      <c r="BX1760" s="28"/>
      <c r="BY1760" s="28"/>
      <c r="BZ1760" s="28"/>
      <c r="CE1760" s="194"/>
      <c r="CG1760" s="28"/>
      <c r="CH1760" s="28"/>
      <c r="CI1760" s="28"/>
      <c r="CN1760" s="194"/>
      <c r="CP1760" s="28"/>
      <c r="CQ1760" s="28"/>
      <c r="CR1760" s="28"/>
      <c r="CW1760" s="194"/>
      <c r="CY1760" s="28"/>
      <c r="CZ1760" s="28"/>
      <c r="DA1760" s="28"/>
      <c r="DF1760" s="194"/>
      <c r="DH1760" s="28"/>
      <c r="DI1760" s="28"/>
      <c r="DJ1760" s="28"/>
      <c r="DO1760" s="194"/>
      <c r="DQ1760" s="28"/>
      <c r="DR1760" s="28"/>
      <c r="DS1760" s="28"/>
      <c r="DX1760" s="194"/>
      <c r="DZ1760" s="28"/>
      <c r="EA1760" s="28"/>
      <c r="EB1760" s="28"/>
      <c r="EG1760" s="194"/>
      <c r="EI1760" s="28"/>
      <c r="EJ1760" s="28"/>
      <c r="EK1760" s="28"/>
      <c r="EP1760" s="194"/>
      <c r="ER1760" s="28"/>
      <c r="ES1760" s="28"/>
      <c r="ET1760" s="28"/>
      <c r="EY1760" s="194"/>
      <c r="FA1760" s="28"/>
      <c r="FB1760" s="28"/>
      <c r="FC1760" s="28"/>
      <c r="FH1760" s="194"/>
      <c r="FJ1760" s="28"/>
      <c r="FK1760" s="28"/>
      <c r="FL1760" s="28"/>
      <c r="FQ1760" s="194"/>
      <c r="FS1760" s="28"/>
      <c r="FT1760" s="28"/>
      <c r="FU1760" s="28"/>
      <c r="FZ1760" s="194"/>
      <c r="GB1760" s="28"/>
      <c r="GC1760" s="28"/>
      <c r="GD1760" s="28"/>
      <c r="GI1760" s="194"/>
      <c r="GK1760" s="28"/>
      <c r="GL1760" s="28"/>
      <c r="GM1760" s="28"/>
      <c r="GR1760" s="194"/>
      <c r="GT1760" s="28"/>
      <c r="GU1760" s="28"/>
      <c r="GV1760" s="28"/>
      <c r="HA1760" s="194"/>
      <c r="HC1760" s="28"/>
      <c r="HD1760" s="28"/>
      <c r="HE1760" s="28"/>
      <c r="HJ1760" s="28"/>
      <c r="HK1760" s="28"/>
      <c r="HL1760" s="28"/>
      <c r="HM1760" s="28"/>
      <c r="HN1760" s="28"/>
      <c r="HO1760" s="28"/>
      <c r="HP1760" s="28"/>
      <c r="HQ1760" s="28"/>
      <c r="HR1760" s="28"/>
      <c r="HS1760" s="28"/>
      <c r="HT1760" s="28"/>
      <c r="HU1760" s="28"/>
      <c r="HV1760" s="28"/>
      <c r="HW1760" s="28"/>
      <c r="HX1760" s="28"/>
      <c r="HY1760" s="28"/>
      <c r="HZ1760" s="28"/>
      <c r="IA1760" s="28"/>
      <c r="IB1760" s="28"/>
      <c r="IC1760" s="28"/>
      <c r="ID1760" s="28"/>
      <c r="IE1760" s="28"/>
      <c r="IF1760" s="28"/>
      <c r="IG1760" s="28"/>
      <c r="IH1760" s="28"/>
      <c r="II1760" s="28"/>
      <c r="IJ1760" s="28"/>
      <c r="IK1760" s="28"/>
      <c r="IL1760" s="28"/>
      <c r="IM1760" s="28"/>
      <c r="IN1760" s="28"/>
      <c r="IO1760" s="28"/>
    </row>
    <row r="1761" spans="1:249" s="50" customFormat="1" ht="18">
      <c r="A1761" s="206" t="s">
        <v>4733</v>
      </c>
      <c r="B1761" s="28"/>
      <c r="C1761" s="28"/>
      <c r="D1761" s="28"/>
      <c r="E1761" s="28"/>
      <c r="F1761" s="284">
        <f t="shared" si="32"/>
        <v>3</v>
      </c>
      <c r="I1761" s="50">
        <v>3</v>
      </c>
      <c r="K1761" s="194"/>
      <c r="N1761" s="28"/>
      <c r="O1761" s="28"/>
      <c r="T1761" s="194"/>
      <c r="V1761" s="28"/>
      <c r="W1761" s="28"/>
      <c r="X1761" s="28"/>
      <c r="AC1761" s="194"/>
      <c r="AE1761" s="28"/>
      <c r="AF1761" s="28"/>
      <c r="AG1761" s="28"/>
      <c r="AL1761" s="194"/>
      <c r="AN1761" s="28"/>
      <c r="AO1761" s="28"/>
      <c r="AP1761" s="28"/>
      <c r="AU1761" s="194"/>
      <c r="AW1761" s="28"/>
      <c r="AX1761" s="28"/>
      <c r="AY1761" s="28"/>
      <c r="BD1761" s="194"/>
      <c r="BF1761" s="28"/>
      <c r="BG1761" s="28"/>
      <c r="BH1761" s="28"/>
      <c r="BM1761" s="194"/>
      <c r="BO1761" s="28"/>
      <c r="BP1761" s="28"/>
      <c r="BQ1761" s="28"/>
      <c r="BV1761" s="194"/>
      <c r="BX1761" s="28"/>
      <c r="BY1761" s="28"/>
      <c r="BZ1761" s="28"/>
      <c r="CE1761" s="194"/>
      <c r="CG1761" s="28"/>
      <c r="CH1761" s="28"/>
      <c r="CI1761" s="28"/>
      <c r="CN1761" s="194"/>
      <c r="CP1761" s="28"/>
      <c r="CQ1761" s="28"/>
      <c r="CR1761" s="28"/>
      <c r="CW1761" s="194"/>
      <c r="CY1761" s="28"/>
      <c r="CZ1761" s="28"/>
      <c r="DA1761" s="28"/>
      <c r="DF1761" s="194"/>
      <c r="DH1761" s="28"/>
      <c r="DI1761" s="28"/>
      <c r="DJ1761" s="28"/>
      <c r="DO1761" s="194"/>
      <c r="DQ1761" s="28"/>
      <c r="DR1761" s="28"/>
      <c r="DS1761" s="28"/>
      <c r="DX1761" s="194"/>
      <c r="DZ1761" s="28"/>
      <c r="EA1761" s="28"/>
      <c r="EB1761" s="28"/>
      <c r="EG1761" s="194"/>
      <c r="EI1761" s="28"/>
      <c r="EJ1761" s="28"/>
      <c r="EK1761" s="28"/>
      <c r="EP1761" s="194"/>
      <c r="ER1761" s="28"/>
      <c r="ES1761" s="28"/>
      <c r="ET1761" s="28"/>
      <c r="EY1761" s="194"/>
      <c r="FA1761" s="28"/>
      <c r="FB1761" s="28"/>
      <c r="FC1761" s="28"/>
      <c r="FH1761" s="194"/>
      <c r="FJ1761" s="28"/>
      <c r="FK1761" s="28"/>
      <c r="FL1761" s="28"/>
      <c r="FQ1761" s="194"/>
      <c r="FS1761" s="28"/>
      <c r="FT1761" s="28"/>
      <c r="FU1761" s="28"/>
      <c r="FZ1761" s="194"/>
      <c r="GB1761" s="28"/>
      <c r="GC1761" s="28"/>
      <c r="GD1761" s="28"/>
      <c r="GI1761" s="194"/>
      <c r="GK1761" s="28"/>
      <c r="GL1761" s="28"/>
      <c r="GM1761" s="28"/>
      <c r="GR1761" s="194"/>
      <c r="GT1761" s="28"/>
      <c r="GU1761" s="28"/>
      <c r="GV1761" s="28"/>
      <c r="HA1761" s="194"/>
      <c r="HC1761" s="28"/>
      <c r="HD1761" s="28"/>
      <c r="HE1761" s="28"/>
      <c r="HJ1761" s="28"/>
      <c r="HK1761" s="28"/>
      <c r="HL1761" s="28"/>
      <c r="HM1761" s="28"/>
      <c r="HN1761" s="28"/>
      <c r="HO1761" s="28"/>
      <c r="HP1761" s="28"/>
      <c r="HQ1761" s="28"/>
      <c r="HR1761" s="28"/>
      <c r="HS1761" s="28"/>
      <c r="HT1761" s="28"/>
      <c r="HU1761" s="28"/>
      <c r="HV1761" s="28"/>
      <c r="HW1761" s="28"/>
      <c r="HX1761" s="28"/>
      <c r="HY1761" s="28"/>
      <c r="HZ1761" s="28"/>
      <c r="IA1761" s="28"/>
      <c r="IB1761" s="28"/>
      <c r="IC1761" s="28"/>
      <c r="ID1761" s="28"/>
      <c r="IE1761" s="28"/>
      <c r="IF1761" s="28"/>
      <c r="IG1761" s="28"/>
      <c r="IH1761" s="28"/>
      <c r="II1761" s="28"/>
      <c r="IJ1761" s="28"/>
      <c r="IK1761" s="28"/>
      <c r="IL1761" s="28"/>
      <c r="IM1761" s="28"/>
      <c r="IN1761" s="28"/>
      <c r="IO1761" s="28"/>
    </row>
    <row r="1762" spans="1:249" s="50" customFormat="1" ht="18">
      <c r="A1762" s="206" t="s">
        <v>4787</v>
      </c>
      <c r="B1762" s="28"/>
      <c r="C1762" s="28"/>
      <c r="D1762" s="28"/>
      <c r="E1762" s="28"/>
      <c r="F1762" s="284">
        <f t="shared" si="32"/>
        <v>10</v>
      </c>
      <c r="K1762" s="50">
        <v>10</v>
      </c>
      <c r="N1762" s="28"/>
      <c r="O1762" s="28"/>
      <c r="T1762" s="194"/>
      <c r="V1762" s="28"/>
      <c r="W1762" s="28"/>
      <c r="X1762" s="28"/>
      <c r="AC1762" s="194"/>
      <c r="AE1762" s="28"/>
      <c r="AF1762" s="28"/>
      <c r="AG1762" s="28"/>
      <c r="AL1762" s="194"/>
      <c r="AN1762" s="28"/>
      <c r="AO1762" s="28"/>
      <c r="AP1762" s="28"/>
      <c r="AU1762" s="194"/>
      <c r="AW1762" s="28"/>
      <c r="AX1762" s="28"/>
      <c r="AY1762" s="28"/>
      <c r="BD1762" s="194"/>
      <c r="BF1762" s="28"/>
      <c r="BG1762" s="28"/>
      <c r="BH1762" s="28"/>
      <c r="BM1762" s="194"/>
      <c r="BO1762" s="28"/>
      <c r="BP1762" s="28"/>
      <c r="BQ1762" s="28"/>
      <c r="BV1762" s="194"/>
      <c r="BX1762" s="28"/>
      <c r="BY1762" s="28"/>
      <c r="BZ1762" s="28"/>
      <c r="CE1762" s="194"/>
      <c r="CG1762" s="28"/>
      <c r="CH1762" s="28"/>
      <c r="CI1762" s="28"/>
      <c r="CN1762" s="194"/>
      <c r="CP1762" s="28"/>
      <c r="CQ1762" s="28"/>
      <c r="CR1762" s="28"/>
      <c r="CW1762" s="194"/>
      <c r="CY1762" s="28"/>
      <c r="CZ1762" s="28"/>
      <c r="DA1762" s="28"/>
      <c r="DF1762" s="194"/>
      <c r="DH1762" s="28"/>
      <c r="DI1762" s="28"/>
      <c r="DJ1762" s="28"/>
      <c r="DO1762" s="194"/>
      <c r="DQ1762" s="28"/>
      <c r="DR1762" s="28"/>
      <c r="DS1762" s="28"/>
      <c r="DX1762" s="194"/>
      <c r="DZ1762" s="28"/>
      <c r="EA1762" s="28"/>
      <c r="EB1762" s="28"/>
      <c r="EG1762" s="194"/>
      <c r="EI1762" s="28"/>
      <c r="EJ1762" s="28"/>
      <c r="EK1762" s="28"/>
      <c r="EP1762" s="194"/>
      <c r="ER1762" s="28"/>
      <c r="ES1762" s="28"/>
      <c r="ET1762" s="28"/>
      <c r="EY1762" s="194"/>
      <c r="FA1762" s="28"/>
      <c r="FB1762" s="28"/>
      <c r="FC1762" s="28"/>
      <c r="FH1762" s="194"/>
      <c r="FJ1762" s="28"/>
      <c r="FK1762" s="28"/>
      <c r="FL1762" s="28"/>
      <c r="FQ1762" s="194"/>
      <c r="FS1762" s="28"/>
      <c r="FT1762" s="28"/>
      <c r="FU1762" s="28"/>
      <c r="FZ1762" s="194"/>
      <c r="GB1762" s="28"/>
      <c r="GC1762" s="28"/>
      <c r="GD1762" s="28"/>
      <c r="GI1762" s="194"/>
      <c r="GK1762" s="28"/>
      <c r="GL1762" s="28"/>
      <c r="GM1762" s="28"/>
      <c r="GR1762" s="194"/>
      <c r="GT1762" s="28"/>
      <c r="GU1762" s="28"/>
      <c r="GV1762" s="28"/>
      <c r="HA1762" s="194"/>
      <c r="HC1762" s="28"/>
      <c r="HD1762" s="28"/>
      <c r="HE1762" s="28"/>
      <c r="HJ1762" s="28"/>
      <c r="HK1762" s="28"/>
      <c r="HL1762" s="28"/>
      <c r="HM1762" s="28"/>
      <c r="HN1762" s="28"/>
      <c r="HO1762" s="28"/>
      <c r="HP1762" s="28"/>
      <c r="HQ1762" s="28"/>
      <c r="HR1762" s="28"/>
      <c r="HS1762" s="28"/>
      <c r="HT1762" s="28"/>
      <c r="HU1762" s="28"/>
      <c r="HV1762" s="28"/>
      <c r="HW1762" s="28"/>
      <c r="HX1762" s="28"/>
      <c r="HY1762" s="28"/>
      <c r="HZ1762" s="28"/>
      <c r="IA1762" s="28"/>
      <c r="IB1762" s="28"/>
      <c r="IC1762" s="28"/>
      <c r="ID1762" s="28"/>
      <c r="IE1762" s="28"/>
      <c r="IF1762" s="28"/>
      <c r="IG1762" s="28"/>
      <c r="IH1762" s="28"/>
      <c r="II1762" s="28"/>
      <c r="IJ1762" s="28"/>
      <c r="IK1762" s="28"/>
      <c r="IL1762" s="28"/>
      <c r="IM1762" s="28"/>
      <c r="IN1762" s="28"/>
      <c r="IO1762" s="28"/>
    </row>
    <row r="1763" spans="1:249" s="50" customFormat="1" ht="18">
      <c r="A1763" s="206" t="s">
        <v>4524</v>
      </c>
      <c r="B1763" s="28"/>
      <c r="C1763" s="28"/>
      <c r="D1763" s="28"/>
      <c r="E1763" s="28"/>
      <c r="F1763" s="284">
        <f t="shared" si="32"/>
        <v>23</v>
      </c>
      <c r="H1763" s="50">
        <v>12</v>
      </c>
      <c r="I1763" s="50">
        <v>7</v>
      </c>
      <c r="J1763" s="50">
        <v>4</v>
      </c>
      <c r="K1763" s="194"/>
      <c r="N1763" s="28"/>
      <c r="O1763" s="28"/>
      <c r="T1763" s="194"/>
      <c r="V1763" s="28"/>
      <c r="W1763" s="28"/>
      <c r="X1763" s="28"/>
      <c r="AC1763" s="194"/>
      <c r="AE1763" s="28"/>
      <c r="AF1763" s="28"/>
      <c r="AG1763" s="28"/>
      <c r="AL1763" s="194"/>
      <c r="AN1763" s="28"/>
      <c r="AO1763" s="28"/>
      <c r="AP1763" s="28"/>
      <c r="AU1763" s="194"/>
      <c r="AW1763" s="28"/>
      <c r="AX1763" s="28"/>
      <c r="AY1763" s="28"/>
      <c r="BD1763" s="194"/>
      <c r="BF1763" s="28"/>
      <c r="BG1763" s="28"/>
      <c r="BH1763" s="28"/>
      <c r="BM1763" s="194"/>
      <c r="BO1763" s="28"/>
      <c r="BP1763" s="28"/>
      <c r="BQ1763" s="28"/>
      <c r="BV1763" s="194"/>
      <c r="BX1763" s="28"/>
      <c r="BY1763" s="28"/>
      <c r="BZ1763" s="28"/>
      <c r="CE1763" s="194"/>
      <c r="CG1763" s="28"/>
      <c r="CH1763" s="28"/>
      <c r="CI1763" s="28"/>
      <c r="CN1763" s="194"/>
      <c r="CP1763" s="28"/>
      <c r="CQ1763" s="28"/>
      <c r="CR1763" s="28"/>
      <c r="CW1763" s="194"/>
      <c r="CY1763" s="28"/>
      <c r="CZ1763" s="28"/>
      <c r="DA1763" s="28"/>
      <c r="DF1763" s="194"/>
      <c r="DH1763" s="28"/>
      <c r="DI1763" s="28"/>
      <c r="DJ1763" s="28"/>
      <c r="DO1763" s="194"/>
      <c r="DQ1763" s="28"/>
      <c r="DR1763" s="28"/>
      <c r="DS1763" s="28"/>
      <c r="DX1763" s="194"/>
      <c r="DZ1763" s="28"/>
      <c r="EA1763" s="28"/>
      <c r="EB1763" s="28"/>
      <c r="EG1763" s="194"/>
      <c r="EI1763" s="28"/>
      <c r="EJ1763" s="28"/>
      <c r="EK1763" s="28"/>
      <c r="EP1763" s="194"/>
      <c r="ER1763" s="28"/>
      <c r="ES1763" s="28"/>
      <c r="ET1763" s="28"/>
      <c r="EY1763" s="194"/>
      <c r="FA1763" s="28"/>
      <c r="FB1763" s="28"/>
      <c r="FC1763" s="28"/>
      <c r="FH1763" s="194"/>
      <c r="FJ1763" s="28"/>
      <c r="FK1763" s="28"/>
      <c r="FL1763" s="28"/>
      <c r="FQ1763" s="194"/>
      <c r="FS1763" s="28"/>
      <c r="FT1763" s="28"/>
      <c r="FU1763" s="28"/>
      <c r="FZ1763" s="194"/>
      <c r="GB1763" s="28"/>
      <c r="GC1763" s="28"/>
      <c r="GD1763" s="28"/>
      <c r="GI1763" s="194"/>
      <c r="GK1763" s="28"/>
      <c r="GL1763" s="28"/>
      <c r="GM1763" s="28"/>
      <c r="GR1763" s="194"/>
      <c r="GT1763" s="28"/>
      <c r="GU1763" s="28"/>
      <c r="GV1763" s="28"/>
      <c r="HA1763" s="194"/>
      <c r="HC1763" s="28"/>
      <c r="HD1763" s="28"/>
      <c r="HE1763" s="28"/>
      <c r="HJ1763" s="28"/>
      <c r="HK1763" s="28"/>
      <c r="HL1763" s="28"/>
      <c r="HM1763" s="28"/>
      <c r="HN1763" s="28"/>
      <c r="HO1763" s="28"/>
      <c r="HP1763" s="28"/>
      <c r="HQ1763" s="28"/>
      <c r="HR1763" s="28"/>
      <c r="HS1763" s="28"/>
      <c r="HT1763" s="28"/>
      <c r="HU1763" s="28"/>
      <c r="HV1763" s="28"/>
      <c r="HW1763" s="28"/>
      <c r="HX1763" s="28"/>
      <c r="HY1763" s="28"/>
      <c r="HZ1763" s="28"/>
      <c r="IA1763" s="28"/>
      <c r="IB1763" s="28"/>
      <c r="IC1763" s="28"/>
      <c r="ID1763" s="28"/>
      <c r="IE1763" s="28"/>
      <c r="IF1763" s="28"/>
      <c r="IG1763" s="28"/>
      <c r="IH1763" s="28"/>
      <c r="II1763" s="28"/>
      <c r="IJ1763" s="28"/>
      <c r="IK1763" s="28"/>
      <c r="IL1763" s="28"/>
      <c r="IM1763" s="28"/>
      <c r="IN1763" s="28"/>
      <c r="IO1763" s="28"/>
    </row>
    <row r="1764" spans="1:249" s="50" customFormat="1" ht="18">
      <c r="A1764" s="206" t="s">
        <v>5387</v>
      </c>
      <c r="B1764" s="28"/>
      <c r="C1764" s="28"/>
      <c r="D1764" s="28"/>
      <c r="E1764" s="28"/>
      <c r="F1764" s="284">
        <f t="shared" si="32"/>
        <v>1</v>
      </c>
      <c r="H1764" s="50">
        <v>1</v>
      </c>
      <c r="N1764" s="28"/>
      <c r="O1764" s="28"/>
      <c r="T1764" s="194"/>
      <c r="V1764" s="28"/>
      <c r="W1764" s="28"/>
      <c r="X1764" s="28"/>
      <c r="AC1764" s="194"/>
      <c r="AE1764" s="28"/>
      <c r="AF1764" s="28"/>
      <c r="AG1764" s="28"/>
      <c r="AL1764" s="194"/>
      <c r="AN1764" s="28"/>
      <c r="AO1764" s="28"/>
      <c r="AP1764" s="28"/>
      <c r="AU1764" s="194"/>
      <c r="AW1764" s="28"/>
      <c r="AX1764" s="28"/>
      <c r="AY1764" s="28"/>
      <c r="BD1764" s="194"/>
      <c r="BF1764" s="28"/>
      <c r="BG1764" s="28"/>
      <c r="BH1764" s="28"/>
      <c r="BM1764" s="194"/>
      <c r="BO1764" s="28"/>
      <c r="BP1764" s="28"/>
      <c r="BQ1764" s="28"/>
      <c r="BV1764" s="194"/>
      <c r="BX1764" s="28"/>
      <c r="BY1764" s="28"/>
      <c r="BZ1764" s="28"/>
      <c r="CE1764" s="194"/>
      <c r="CG1764" s="28"/>
      <c r="CH1764" s="28"/>
      <c r="CI1764" s="28"/>
      <c r="CN1764" s="194"/>
      <c r="CP1764" s="28"/>
      <c r="CQ1764" s="28"/>
      <c r="CR1764" s="28"/>
      <c r="CW1764" s="194"/>
      <c r="CY1764" s="28"/>
      <c r="CZ1764" s="28"/>
      <c r="DA1764" s="28"/>
      <c r="DF1764" s="194"/>
      <c r="DH1764" s="28"/>
      <c r="DI1764" s="28"/>
      <c r="DJ1764" s="28"/>
      <c r="DO1764" s="194"/>
      <c r="DQ1764" s="28"/>
      <c r="DR1764" s="28"/>
      <c r="DS1764" s="28"/>
      <c r="DX1764" s="194"/>
      <c r="DZ1764" s="28"/>
      <c r="EA1764" s="28"/>
      <c r="EB1764" s="28"/>
      <c r="EG1764" s="194"/>
      <c r="EI1764" s="28"/>
      <c r="EJ1764" s="28"/>
      <c r="EK1764" s="28"/>
      <c r="EP1764" s="194"/>
      <c r="ER1764" s="28"/>
      <c r="ES1764" s="28"/>
      <c r="ET1764" s="28"/>
      <c r="EY1764" s="194"/>
      <c r="FA1764" s="28"/>
      <c r="FB1764" s="28"/>
      <c r="FC1764" s="28"/>
      <c r="FH1764" s="194"/>
      <c r="FJ1764" s="28"/>
      <c r="FK1764" s="28"/>
      <c r="FL1764" s="28"/>
      <c r="FQ1764" s="194"/>
      <c r="FS1764" s="28"/>
      <c r="FT1764" s="28"/>
      <c r="FU1764" s="28"/>
      <c r="FZ1764" s="194"/>
      <c r="GB1764" s="28"/>
      <c r="GC1764" s="28"/>
      <c r="GD1764" s="28"/>
      <c r="GI1764" s="194"/>
      <c r="GK1764" s="28"/>
      <c r="GL1764" s="28"/>
      <c r="GM1764" s="28"/>
      <c r="GR1764" s="194"/>
      <c r="GT1764" s="28"/>
      <c r="GU1764" s="28"/>
      <c r="GV1764" s="28"/>
      <c r="HA1764" s="194"/>
      <c r="HC1764" s="28"/>
      <c r="HD1764" s="28"/>
      <c r="HE1764" s="28"/>
      <c r="HJ1764" s="28"/>
      <c r="HK1764" s="28"/>
      <c r="HL1764" s="28"/>
      <c r="HM1764" s="28"/>
      <c r="HN1764" s="28"/>
      <c r="HO1764" s="28"/>
      <c r="HP1764" s="28"/>
      <c r="HQ1764" s="28"/>
      <c r="HR1764" s="28"/>
      <c r="HS1764" s="28"/>
      <c r="HT1764" s="28"/>
      <c r="HU1764" s="28"/>
      <c r="HV1764" s="28"/>
      <c r="HW1764" s="28"/>
      <c r="HX1764" s="28"/>
      <c r="HY1764" s="28"/>
      <c r="HZ1764" s="28"/>
      <c r="IA1764" s="28"/>
      <c r="IB1764" s="28"/>
      <c r="IC1764" s="28"/>
      <c r="ID1764" s="28"/>
      <c r="IE1764" s="28"/>
      <c r="IF1764" s="28"/>
      <c r="IG1764" s="28"/>
      <c r="IH1764" s="28"/>
      <c r="II1764" s="28"/>
      <c r="IJ1764" s="28"/>
      <c r="IK1764" s="28"/>
      <c r="IL1764" s="28"/>
      <c r="IM1764" s="28"/>
      <c r="IN1764" s="28"/>
      <c r="IO1764" s="28"/>
    </row>
    <row r="1765" spans="1:249" s="50" customFormat="1" ht="18">
      <c r="A1765" s="206" t="s">
        <v>5450</v>
      </c>
      <c r="B1765" s="28"/>
      <c r="C1765" s="28"/>
      <c r="D1765" s="28"/>
      <c r="E1765" s="28"/>
      <c r="F1765" s="284">
        <f t="shared" si="32"/>
        <v>1</v>
      </c>
      <c r="I1765" s="50">
        <v>1</v>
      </c>
      <c r="N1765" s="28"/>
      <c r="O1765" s="28"/>
      <c r="T1765" s="194"/>
      <c r="V1765" s="28"/>
      <c r="W1765" s="28"/>
      <c r="X1765" s="28"/>
      <c r="AC1765" s="194"/>
      <c r="AE1765" s="28"/>
      <c r="AF1765" s="28"/>
      <c r="AG1765" s="28"/>
      <c r="AL1765" s="194"/>
      <c r="AN1765" s="28"/>
      <c r="AO1765" s="28"/>
      <c r="AP1765" s="28"/>
      <c r="AU1765" s="194"/>
      <c r="AW1765" s="28"/>
      <c r="AX1765" s="28"/>
      <c r="AY1765" s="28"/>
      <c r="BD1765" s="194"/>
      <c r="BF1765" s="28"/>
      <c r="BG1765" s="28"/>
      <c r="BH1765" s="28"/>
      <c r="BM1765" s="194"/>
      <c r="BO1765" s="28"/>
      <c r="BP1765" s="28"/>
      <c r="BQ1765" s="28"/>
      <c r="BV1765" s="194"/>
      <c r="BX1765" s="28"/>
      <c r="BY1765" s="28"/>
      <c r="BZ1765" s="28"/>
      <c r="CE1765" s="194"/>
      <c r="CG1765" s="28"/>
      <c r="CH1765" s="28"/>
      <c r="CI1765" s="28"/>
      <c r="CN1765" s="194"/>
      <c r="CP1765" s="28"/>
      <c r="CQ1765" s="28"/>
      <c r="CR1765" s="28"/>
      <c r="CW1765" s="194"/>
      <c r="CY1765" s="28"/>
      <c r="CZ1765" s="28"/>
      <c r="DA1765" s="28"/>
      <c r="DF1765" s="194"/>
      <c r="DH1765" s="28"/>
      <c r="DI1765" s="28"/>
      <c r="DJ1765" s="28"/>
      <c r="DO1765" s="194"/>
      <c r="DQ1765" s="28"/>
      <c r="DR1765" s="28"/>
      <c r="DS1765" s="28"/>
      <c r="DX1765" s="194"/>
      <c r="DZ1765" s="28"/>
      <c r="EA1765" s="28"/>
      <c r="EB1765" s="28"/>
      <c r="EG1765" s="194"/>
      <c r="EI1765" s="28"/>
      <c r="EJ1765" s="28"/>
      <c r="EK1765" s="28"/>
      <c r="EP1765" s="194"/>
      <c r="ER1765" s="28"/>
      <c r="ES1765" s="28"/>
      <c r="ET1765" s="28"/>
      <c r="EY1765" s="194"/>
      <c r="FA1765" s="28"/>
      <c r="FB1765" s="28"/>
      <c r="FC1765" s="28"/>
      <c r="FH1765" s="194"/>
      <c r="FJ1765" s="28"/>
      <c r="FK1765" s="28"/>
      <c r="FL1765" s="28"/>
      <c r="FQ1765" s="194"/>
      <c r="FS1765" s="28"/>
      <c r="FT1765" s="28"/>
      <c r="FU1765" s="28"/>
      <c r="FZ1765" s="194"/>
      <c r="GB1765" s="28"/>
      <c r="GC1765" s="28"/>
      <c r="GD1765" s="28"/>
      <c r="GI1765" s="194"/>
      <c r="GK1765" s="28"/>
      <c r="GL1765" s="28"/>
      <c r="GM1765" s="28"/>
      <c r="GR1765" s="194"/>
      <c r="GT1765" s="28"/>
      <c r="GU1765" s="28"/>
      <c r="GV1765" s="28"/>
      <c r="HA1765" s="194"/>
      <c r="HC1765" s="28"/>
      <c r="HD1765" s="28"/>
      <c r="HE1765" s="28"/>
      <c r="HJ1765" s="28"/>
      <c r="HK1765" s="28"/>
      <c r="HL1765" s="28"/>
      <c r="HM1765" s="28"/>
      <c r="HN1765" s="28"/>
      <c r="HO1765" s="28"/>
      <c r="HP1765" s="28"/>
      <c r="HQ1765" s="28"/>
      <c r="HR1765" s="28"/>
      <c r="HS1765" s="28"/>
      <c r="HT1765" s="28"/>
      <c r="HU1765" s="28"/>
      <c r="HV1765" s="28"/>
      <c r="HW1765" s="28"/>
      <c r="HX1765" s="28"/>
      <c r="HY1765" s="28"/>
      <c r="HZ1765" s="28"/>
      <c r="IA1765" s="28"/>
      <c r="IB1765" s="28"/>
      <c r="IC1765" s="28"/>
      <c r="ID1765" s="28"/>
      <c r="IE1765" s="28"/>
      <c r="IF1765" s="28"/>
      <c r="IG1765" s="28"/>
      <c r="IH1765" s="28"/>
      <c r="II1765" s="28"/>
      <c r="IJ1765" s="28"/>
      <c r="IK1765" s="28"/>
      <c r="IL1765" s="28"/>
      <c r="IM1765" s="28"/>
      <c r="IN1765" s="28"/>
      <c r="IO1765" s="28"/>
    </row>
    <row r="1766" spans="1:249" s="50" customFormat="1" ht="18">
      <c r="A1766" s="206" t="s">
        <v>5347</v>
      </c>
      <c r="B1766" s="28"/>
      <c r="C1766" s="28"/>
      <c r="D1766" s="28"/>
      <c r="E1766" s="28"/>
      <c r="F1766" s="284">
        <f t="shared" si="32"/>
        <v>6</v>
      </c>
      <c r="K1766" s="50">
        <v>6</v>
      </c>
      <c r="N1766" s="28"/>
      <c r="O1766" s="28"/>
      <c r="T1766" s="194"/>
      <c r="V1766" s="28"/>
      <c r="W1766" s="28"/>
      <c r="X1766" s="28"/>
      <c r="AC1766" s="194"/>
      <c r="AE1766" s="28"/>
      <c r="AF1766" s="28"/>
      <c r="AG1766" s="28"/>
      <c r="AL1766" s="194"/>
      <c r="AN1766" s="28"/>
      <c r="AO1766" s="28"/>
      <c r="AP1766" s="28"/>
      <c r="AU1766" s="194"/>
      <c r="AW1766" s="28"/>
      <c r="AX1766" s="28"/>
      <c r="AY1766" s="28"/>
      <c r="BD1766" s="194"/>
      <c r="BF1766" s="28"/>
      <c r="BG1766" s="28"/>
      <c r="BH1766" s="28"/>
      <c r="BM1766" s="194"/>
      <c r="BO1766" s="28"/>
      <c r="BP1766" s="28"/>
      <c r="BQ1766" s="28"/>
      <c r="BV1766" s="194"/>
      <c r="BX1766" s="28"/>
      <c r="BY1766" s="28"/>
      <c r="BZ1766" s="28"/>
      <c r="CE1766" s="194"/>
      <c r="CG1766" s="28"/>
      <c r="CH1766" s="28"/>
      <c r="CI1766" s="28"/>
      <c r="CN1766" s="194"/>
      <c r="CP1766" s="28"/>
      <c r="CQ1766" s="28"/>
      <c r="CR1766" s="28"/>
      <c r="CW1766" s="194"/>
      <c r="CY1766" s="28"/>
      <c r="CZ1766" s="28"/>
      <c r="DA1766" s="28"/>
      <c r="DF1766" s="194"/>
      <c r="DH1766" s="28"/>
      <c r="DI1766" s="28"/>
      <c r="DJ1766" s="28"/>
      <c r="DO1766" s="194"/>
      <c r="DQ1766" s="28"/>
      <c r="DR1766" s="28"/>
      <c r="DS1766" s="28"/>
      <c r="DX1766" s="194"/>
      <c r="DZ1766" s="28"/>
      <c r="EA1766" s="28"/>
      <c r="EB1766" s="28"/>
      <c r="EG1766" s="194"/>
      <c r="EI1766" s="28"/>
      <c r="EJ1766" s="28"/>
      <c r="EK1766" s="28"/>
      <c r="EP1766" s="194"/>
      <c r="ER1766" s="28"/>
      <c r="ES1766" s="28"/>
      <c r="ET1766" s="28"/>
      <c r="EY1766" s="194"/>
      <c r="FA1766" s="28"/>
      <c r="FB1766" s="28"/>
      <c r="FC1766" s="28"/>
      <c r="FH1766" s="194"/>
      <c r="FJ1766" s="28"/>
      <c r="FK1766" s="28"/>
      <c r="FL1766" s="28"/>
      <c r="FQ1766" s="194"/>
      <c r="FS1766" s="28"/>
      <c r="FT1766" s="28"/>
      <c r="FU1766" s="28"/>
      <c r="FZ1766" s="194"/>
      <c r="GB1766" s="28"/>
      <c r="GC1766" s="28"/>
      <c r="GD1766" s="28"/>
      <c r="GI1766" s="194"/>
      <c r="GK1766" s="28"/>
      <c r="GL1766" s="28"/>
      <c r="GM1766" s="28"/>
      <c r="GR1766" s="194"/>
      <c r="GT1766" s="28"/>
      <c r="GU1766" s="28"/>
      <c r="GV1766" s="28"/>
      <c r="HA1766" s="194"/>
      <c r="HC1766" s="28"/>
      <c r="HD1766" s="28"/>
      <c r="HE1766" s="28"/>
      <c r="HJ1766" s="28"/>
      <c r="HK1766" s="28"/>
      <c r="HL1766" s="28"/>
      <c r="HM1766" s="28"/>
      <c r="HN1766" s="28"/>
      <c r="HO1766" s="28"/>
      <c r="HP1766" s="28"/>
      <c r="HQ1766" s="28"/>
      <c r="HR1766" s="28"/>
      <c r="HS1766" s="28"/>
      <c r="HT1766" s="28"/>
      <c r="HU1766" s="28"/>
      <c r="HV1766" s="28"/>
      <c r="HW1766" s="28"/>
      <c r="HX1766" s="28"/>
      <c r="HY1766" s="28"/>
      <c r="HZ1766" s="28"/>
      <c r="IA1766" s="28"/>
      <c r="IB1766" s="28"/>
      <c r="IC1766" s="28"/>
      <c r="ID1766" s="28"/>
      <c r="IE1766" s="28"/>
      <c r="IF1766" s="28"/>
      <c r="IG1766" s="28"/>
      <c r="IH1766" s="28"/>
      <c r="II1766" s="28"/>
      <c r="IJ1766" s="28"/>
      <c r="IK1766" s="28"/>
      <c r="IL1766" s="28"/>
      <c r="IM1766" s="28"/>
      <c r="IN1766" s="28"/>
      <c r="IO1766" s="28"/>
    </row>
    <row r="1767" spans="1:249" s="50" customFormat="1" ht="18">
      <c r="A1767" s="206" t="s">
        <v>5057</v>
      </c>
      <c r="B1767" s="28"/>
      <c r="C1767" s="28"/>
      <c r="D1767" s="28"/>
      <c r="E1767" s="28"/>
      <c r="F1767" s="284">
        <f t="shared" si="32"/>
        <v>7</v>
      </c>
      <c r="J1767" s="50">
        <v>7</v>
      </c>
      <c r="N1767" s="28"/>
      <c r="O1767" s="28"/>
      <c r="T1767" s="194"/>
      <c r="V1767" s="28"/>
      <c r="W1767" s="28"/>
      <c r="X1767" s="28"/>
      <c r="AC1767" s="194"/>
      <c r="AE1767" s="28"/>
      <c r="AF1767" s="28"/>
      <c r="AG1767" s="28"/>
      <c r="AL1767" s="194"/>
      <c r="AN1767" s="28"/>
      <c r="AO1767" s="28"/>
      <c r="AP1767" s="28"/>
      <c r="AU1767" s="194"/>
      <c r="AW1767" s="28"/>
      <c r="AX1767" s="28"/>
      <c r="AY1767" s="28"/>
      <c r="BD1767" s="194"/>
      <c r="BF1767" s="28"/>
      <c r="BG1767" s="28"/>
      <c r="BH1767" s="28"/>
      <c r="BM1767" s="194"/>
      <c r="BO1767" s="28"/>
      <c r="BP1767" s="28"/>
      <c r="BQ1767" s="28"/>
      <c r="BV1767" s="194"/>
      <c r="BX1767" s="28"/>
      <c r="BY1767" s="28"/>
      <c r="BZ1767" s="28"/>
      <c r="CE1767" s="194"/>
      <c r="CG1767" s="28"/>
      <c r="CH1767" s="28"/>
      <c r="CI1767" s="28"/>
      <c r="CN1767" s="194"/>
      <c r="CP1767" s="28"/>
      <c r="CQ1767" s="28"/>
      <c r="CR1767" s="28"/>
      <c r="CW1767" s="194"/>
      <c r="CY1767" s="28"/>
      <c r="CZ1767" s="28"/>
      <c r="DA1767" s="28"/>
      <c r="DF1767" s="194"/>
      <c r="DH1767" s="28"/>
      <c r="DI1767" s="28"/>
      <c r="DJ1767" s="28"/>
      <c r="DO1767" s="194"/>
      <c r="DQ1767" s="28"/>
      <c r="DR1767" s="28"/>
      <c r="DS1767" s="28"/>
      <c r="DX1767" s="194"/>
      <c r="DZ1767" s="28"/>
      <c r="EA1767" s="28"/>
      <c r="EB1767" s="28"/>
      <c r="EG1767" s="194"/>
      <c r="EI1767" s="28"/>
      <c r="EJ1767" s="28"/>
      <c r="EK1767" s="28"/>
      <c r="EP1767" s="194"/>
      <c r="ER1767" s="28"/>
      <c r="ES1767" s="28"/>
      <c r="ET1767" s="28"/>
      <c r="EY1767" s="194"/>
      <c r="FA1767" s="28"/>
      <c r="FB1767" s="28"/>
      <c r="FC1767" s="28"/>
      <c r="FH1767" s="194"/>
      <c r="FJ1767" s="28"/>
      <c r="FK1767" s="28"/>
      <c r="FL1767" s="28"/>
      <c r="FQ1767" s="194"/>
      <c r="FS1767" s="28"/>
      <c r="FT1767" s="28"/>
      <c r="FU1767" s="28"/>
      <c r="FZ1767" s="194"/>
      <c r="GB1767" s="28"/>
      <c r="GC1767" s="28"/>
      <c r="GD1767" s="28"/>
      <c r="GI1767" s="194"/>
      <c r="GK1767" s="28"/>
      <c r="GL1767" s="28"/>
      <c r="GM1767" s="28"/>
      <c r="GR1767" s="194"/>
      <c r="GT1767" s="28"/>
      <c r="GU1767" s="28"/>
      <c r="GV1767" s="28"/>
      <c r="HA1767" s="194"/>
      <c r="HC1767" s="28"/>
      <c r="HD1767" s="28"/>
      <c r="HE1767" s="28"/>
      <c r="HJ1767" s="28"/>
      <c r="HK1767" s="28"/>
      <c r="HL1767" s="28"/>
      <c r="HM1767" s="28"/>
      <c r="HN1767" s="28"/>
      <c r="HO1767" s="28"/>
      <c r="HP1767" s="28"/>
      <c r="HQ1767" s="28"/>
      <c r="HR1767" s="28"/>
      <c r="HS1767" s="28"/>
      <c r="HT1767" s="28"/>
      <c r="HU1767" s="28"/>
      <c r="HV1767" s="28"/>
      <c r="HW1767" s="28"/>
      <c r="HX1767" s="28"/>
      <c r="HY1767" s="28"/>
      <c r="HZ1767" s="28"/>
      <c r="IA1767" s="28"/>
      <c r="IB1767" s="28"/>
      <c r="IC1767" s="28"/>
      <c r="ID1767" s="28"/>
      <c r="IE1767" s="28"/>
      <c r="IF1767" s="28"/>
      <c r="IG1767" s="28"/>
      <c r="IH1767" s="28"/>
      <c r="II1767" s="28"/>
      <c r="IJ1767" s="28"/>
      <c r="IK1767" s="28"/>
      <c r="IL1767" s="28"/>
      <c r="IM1767" s="28"/>
      <c r="IN1767" s="28"/>
      <c r="IO1767" s="28"/>
    </row>
    <row r="1768" spans="1:249" s="50" customFormat="1" ht="18">
      <c r="A1768" s="206" t="s">
        <v>5056</v>
      </c>
      <c r="B1768" s="28"/>
      <c r="C1768" s="28"/>
      <c r="D1768" s="28"/>
      <c r="E1768" s="28"/>
      <c r="F1768" s="284">
        <f t="shared" si="32"/>
        <v>13</v>
      </c>
      <c r="J1768" s="50">
        <v>13</v>
      </c>
      <c r="N1768" s="28"/>
      <c r="O1768" s="28"/>
      <c r="T1768" s="194"/>
      <c r="V1768" s="28"/>
      <c r="W1768" s="28"/>
      <c r="X1768" s="28"/>
      <c r="AC1768" s="194"/>
      <c r="AE1768" s="28"/>
      <c r="AF1768" s="28"/>
      <c r="AG1768" s="28"/>
      <c r="AL1768" s="194"/>
      <c r="AN1768" s="28"/>
      <c r="AO1768" s="28"/>
      <c r="AP1768" s="28"/>
      <c r="AU1768" s="194"/>
      <c r="AW1768" s="28"/>
      <c r="AX1768" s="28"/>
      <c r="AY1768" s="28"/>
      <c r="BD1768" s="194"/>
      <c r="BF1768" s="28"/>
      <c r="BG1768" s="28"/>
      <c r="BH1768" s="28"/>
      <c r="BM1768" s="194"/>
      <c r="BO1768" s="28"/>
      <c r="BP1768" s="28"/>
      <c r="BQ1768" s="28"/>
      <c r="BV1768" s="194"/>
      <c r="BX1768" s="28"/>
      <c r="BY1768" s="28"/>
      <c r="BZ1768" s="28"/>
      <c r="CE1768" s="194"/>
      <c r="CG1768" s="28"/>
      <c r="CH1768" s="28"/>
      <c r="CI1768" s="28"/>
      <c r="CN1768" s="194"/>
      <c r="CP1768" s="28"/>
      <c r="CQ1768" s="28"/>
      <c r="CR1768" s="28"/>
      <c r="CW1768" s="194"/>
      <c r="CY1768" s="28"/>
      <c r="CZ1768" s="28"/>
      <c r="DA1768" s="28"/>
      <c r="DF1768" s="194"/>
      <c r="DH1768" s="28"/>
      <c r="DI1768" s="28"/>
      <c r="DJ1768" s="28"/>
      <c r="DO1768" s="194"/>
      <c r="DQ1768" s="28"/>
      <c r="DR1768" s="28"/>
      <c r="DS1768" s="28"/>
      <c r="DX1768" s="194"/>
      <c r="DZ1768" s="28"/>
      <c r="EA1768" s="28"/>
      <c r="EB1768" s="28"/>
      <c r="EG1768" s="194"/>
      <c r="EI1768" s="28"/>
      <c r="EJ1768" s="28"/>
      <c r="EK1768" s="28"/>
      <c r="EP1768" s="194"/>
      <c r="ER1768" s="28"/>
      <c r="ES1768" s="28"/>
      <c r="ET1768" s="28"/>
      <c r="EY1768" s="194"/>
      <c r="FA1768" s="28"/>
      <c r="FB1768" s="28"/>
      <c r="FC1768" s="28"/>
      <c r="FH1768" s="194"/>
      <c r="FJ1768" s="28"/>
      <c r="FK1768" s="28"/>
      <c r="FL1768" s="28"/>
      <c r="FQ1768" s="194"/>
      <c r="FS1768" s="28"/>
      <c r="FT1768" s="28"/>
      <c r="FU1768" s="28"/>
      <c r="FZ1768" s="194"/>
      <c r="GB1768" s="28"/>
      <c r="GC1768" s="28"/>
      <c r="GD1768" s="28"/>
      <c r="GI1768" s="194"/>
      <c r="GK1768" s="28"/>
      <c r="GL1768" s="28"/>
      <c r="GM1768" s="28"/>
      <c r="GR1768" s="194"/>
      <c r="GT1768" s="28"/>
      <c r="GU1768" s="28"/>
      <c r="GV1768" s="28"/>
      <c r="HA1768" s="194"/>
      <c r="HC1768" s="28"/>
      <c r="HD1768" s="28"/>
      <c r="HE1768" s="28"/>
      <c r="HJ1768" s="28"/>
      <c r="HK1768" s="28"/>
      <c r="HL1768" s="28"/>
      <c r="HM1768" s="28"/>
      <c r="HN1768" s="28"/>
      <c r="HO1768" s="28"/>
      <c r="HP1768" s="28"/>
      <c r="HQ1768" s="28"/>
      <c r="HR1768" s="28"/>
      <c r="HS1768" s="28"/>
      <c r="HT1768" s="28"/>
      <c r="HU1768" s="28"/>
      <c r="HV1768" s="28"/>
      <c r="HW1768" s="28"/>
      <c r="HX1768" s="28"/>
      <c r="HY1768" s="28"/>
      <c r="HZ1768" s="28"/>
      <c r="IA1768" s="28"/>
      <c r="IB1768" s="28"/>
      <c r="IC1768" s="28"/>
      <c r="ID1768" s="28"/>
      <c r="IE1768" s="28"/>
      <c r="IF1768" s="28"/>
      <c r="IG1768" s="28"/>
      <c r="IH1768" s="28"/>
      <c r="II1768" s="28"/>
      <c r="IJ1768" s="28"/>
      <c r="IK1768" s="28"/>
      <c r="IL1768" s="28"/>
      <c r="IM1768" s="28"/>
      <c r="IN1768" s="28"/>
      <c r="IO1768" s="28"/>
    </row>
    <row r="1769" spans="1:249" s="50" customFormat="1" ht="18">
      <c r="A1769" s="206" t="s">
        <v>4572</v>
      </c>
      <c r="B1769" s="28"/>
      <c r="C1769" s="28"/>
      <c r="D1769" s="28"/>
      <c r="E1769" s="28"/>
      <c r="F1769" s="284">
        <f t="shared" si="32"/>
        <v>6</v>
      </c>
      <c r="J1769" s="50">
        <v>6</v>
      </c>
      <c r="K1769" s="194"/>
      <c r="N1769" s="28"/>
      <c r="O1769" s="28"/>
      <c r="T1769" s="194"/>
      <c r="V1769" s="28"/>
      <c r="W1769" s="28"/>
      <c r="X1769" s="28"/>
      <c r="AC1769" s="194"/>
      <c r="AE1769" s="28"/>
      <c r="AF1769" s="28"/>
      <c r="AG1769" s="28"/>
      <c r="AL1769" s="194"/>
      <c r="AN1769" s="28"/>
      <c r="AO1769" s="28"/>
      <c r="AP1769" s="28"/>
      <c r="AU1769" s="194"/>
      <c r="AW1769" s="28"/>
      <c r="AX1769" s="28"/>
      <c r="AY1769" s="28"/>
      <c r="BD1769" s="194"/>
      <c r="BF1769" s="28"/>
      <c r="BG1769" s="28"/>
      <c r="BH1769" s="28"/>
      <c r="BM1769" s="194"/>
      <c r="BO1769" s="28"/>
      <c r="BP1769" s="28"/>
      <c r="BQ1769" s="28"/>
      <c r="BV1769" s="194"/>
      <c r="BX1769" s="28"/>
      <c r="BY1769" s="28"/>
      <c r="BZ1769" s="28"/>
      <c r="CE1769" s="194"/>
      <c r="CG1769" s="28"/>
      <c r="CH1769" s="28"/>
      <c r="CI1769" s="28"/>
      <c r="CN1769" s="194"/>
      <c r="CP1769" s="28"/>
      <c r="CQ1769" s="28"/>
      <c r="CR1769" s="28"/>
      <c r="CW1769" s="194"/>
      <c r="CY1769" s="28"/>
      <c r="CZ1769" s="28"/>
      <c r="DA1769" s="28"/>
      <c r="DF1769" s="194"/>
      <c r="DH1769" s="28"/>
      <c r="DI1769" s="28"/>
      <c r="DJ1769" s="28"/>
      <c r="DO1769" s="194"/>
      <c r="DQ1769" s="28"/>
      <c r="DR1769" s="28"/>
      <c r="DS1769" s="28"/>
      <c r="DX1769" s="194"/>
      <c r="DZ1769" s="28"/>
      <c r="EA1769" s="28"/>
      <c r="EB1769" s="28"/>
      <c r="EG1769" s="194"/>
      <c r="EI1769" s="28"/>
      <c r="EJ1769" s="28"/>
      <c r="EK1769" s="28"/>
      <c r="EP1769" s="194"/>
      <c r="ER1769" s="28"/>
      <c r="ES1769" s="28"/>
      <c r="ET1769" s="28"/>
      <c r="EY1769" s="194"/>
      <c r="FA1769" s="28"/>
      <c r="FB1769" s="28"/>
      <c r="FC1769" s="28"/>
      <c r="FH1769" s="194"/>
      <c r="FJ1769" s="28"/>
      <c r="FK1769" s="28"/>
      <c r="FL1769" s="28"/>
      <c r="FQ1769" s="194"/>
      <c r="FS1769" s="28"/>
      <c r="FT1769" s="28"/>
      <c r="FU1769" s="28"/>
      <c r="FZ1769" s="194"/>
      <c r="GB1769" s="28"/>
      <c r="GC1769" s="28"/>
      <c r="GD1769" s="28"/>
      <c r="GI1769" s="194"/>
      <c r="GK1769" s="28"/>
      <c r="GL1769" s="28"/>
      <c r="GM1769" s="28"/>
      <c r="GR1769" s="194"/>
      <c r="GT1769" s="28"/>
      <c r="GU1769" s="28"/>
      <c r="GV1769" s="28"/>
      <c r="HA1769" s="194"/>
      <c r="HC1769" s="28"/>
      <c r="HD1769" s="28"/>
      <c r="HE1769" s="28"/>
      <c r="HJ1769" s="28"/>
      <c r="HK1769" s="28"/>
      <c r="HL1769" s="28"/>
      <c r="HM1769" s="28"/>
      <c r="HN1769" s="28"/>
      <c r="HO1769" s="28"/>
      <c r="HP1769" s="28"/>
      <c r="HQ1769" s="28"/>
      <c r="HR1769" s="28"/>
      <c r="HS1769" s="28"/>
      <c r="HT1769" s="28"/>
      <c r="HU1769" s="28"/>
      <c r="HV1769" s="28"/>
      <c r="HW1769" s="28"/>
      <c r="HX1769" s="28"/>
      <c r="HY1769" s="28"/>
      <c r="HZ1769" s="28"/>
      <c r="IA1769" s="28"/>
      <c r="IB1769" s="28"/>
      <c r="IC1769" s="28"/>
      <c r="ID1769" s="28"/>
      <c r="IE1769" s="28"/>
      <c r="IF1769" s="28"/>
      <c r="IG1769" s="28"/>
      <c r="IH1769" s="28"/>
      <c r="II1769" s="28"/>
      <c r="IJ1769" s="28"/>
      <c r="IK1769" s="28"/>
      <c r="IL1769" s="28"/>
      <c r="IM1769" s="28"/>
      <c r="IN1769" s="28"/>
      <c r="IO1769" s="28"/>
    </row>
    <row r="1770" spans="1:249" s="50" customFormat="1" ht="18">
      <c r="A1770" s="206" t="s">
        <v>5378</v>
      </c>
      <c r="B1770" s="28"/>
      <c r="C1770" s="28"/>
      <c r="D1770" s="28"/>
      <c r="E1770" s="28"/>
      <c r="F1770" s="284">
        <f t="shared" si="32"/>
        <v>7</v>
      </c>
      <c r="J1770" s="50">
        <v>7</v>
      </c>
      <c r="N1770" s="28"/>
      <c r="O1770" s="28"/>
      <c r="T1770" s="194"/>
      <c r="V1770" s="28"/>
      <c r="W1770" s="28"/>
      <c r="X1770" s="28"/>
      <c r="AC1770" s="194"/>
      <c r="AE1770" s="28"/>
      <c r="AF1770" s="28"/>
      <c r="AG1770" s="28"/>
      <c r="AL1770" s="194"/>
      <c r="AN1770" s="28"/>
      <c r="AO1770" s="28"/>
      <c r="AP1770" s="28"/>
      <c r="AU1770" s="194"/>
      <c r="AW1770" s="28"/>
      <c r="AX1770" s="28"/>
      <c r="AY1770" s="28"/>
      <c r="BD1770" s="194"/>
      <c r="BF1770" s="28"/>
      <c r="BG1770" s="28"/>
      <c r="BH1770" s="28"/>
      <c r="BM1770" s="194"/>
      <c r="BO1770" s="28"/>
      <c r="BP1770" s="28"/>
      <c r="BQ1770" s="28"/>
      <c r="BV1770" s="194"/>
      <c r="BX1770" s="28"/>
      <c r="BY1770" s="28"/>
      <c r="BZ1770" s="28"/>
      <c r="CE1770" s="194"/>
      <c r="CG1770" s="28"/>
      <c r="CH1770" s="28"/>
      <c r="CI1770" s="28"/>
      <c r="CN1770" s="194"/>
      <c r="CP1770" s="28"/>
      <c r="CQ1770" s="28"/>
      <c r="CR1770" s="28"/>
      <c r="CW1770" s="194"/>
      <c r="CY1770" s="28"/>
      <c r="CZ1770" s="28"/>
      <c r="DA1770" s="28"/>
      <c r="DF1770" s="194"/>
      <c r="DH1770" s="28"/>
      <c r="DI1770" s="28"/>
      <c r="DJ1770" s="28"/>
      <c r="DO1770" s="194"/>
      <c r="DQ1770" s="28"/>
      <c r="DR1770" s="28"/>
      <c r="DS1770" s="28"/>
      <c r="DX1770" s="194"/>
      <c r="DZ1770" s="28"/>
      <c r="EA1770" s="28"/>
      <c r="EB1770" s="28"/>
      <c r="EG1770" s="194"/>
      <c r="EI1770" s="28"/>
      <c r="EJ1770" s="28"/>
      <c r="EK1770" s="28"/>
      <c r="EP1770" s="194"/>
      <c r="ER1770" s="28"/>
      <c r="ES1770" s="28"/>
      <c r="ET1770" s="28"/>
      <c r="EY1770" s="194"/>
      <c r="FA1770" s="28"/>
      <c r="FB1770" s="28"/>
      <c r="FC1770" s="28"/>
      <c r="FH1770" s="194"/>
      <c r="FJ1770" s="28"/>
      <c r="FK1770" s="28"/>
      <c r="FL1770" s="28"/>
      <c r="FQ1770" s="194"/>
      <c r="FS1770" s="28"/>
      <c r="FT1770" s="28"/>
      <c r="FU1770" s="28"/>
      <c r="FZ1770" s="194"/>
      <c r="GB1770" s="28"/>
      <c r="GC1770" s="28"/>
      <c r="GD1770" s="28"/>
      <c r="GI1770" s="194"/>
      <c r="GK1770" s="28"/>
      <c r="GL1770" s="28"/>
      <c r="GM1770" s="28"/>
      <c r="GR1770" s="194"/>
      <c r="GT1770" s="28"/>
      <c r="GU1770" s="28"/>
      <c r="GV1770" s="28"/>
      <c r="HA1770" s="194"/>
      <c r="HC1770" s="28"/>
      <c r="HD1770" s="28"/>
      <c r="HE1770" s="28"/>
      <c r="HJ1770" s="28"/>
      <c r="HK1770" s="28"/>
      <c r="HL1770" s="28"/>
      <c r="HM1770" s="28"/>
      <c r="HN1770" s="28"/>
      <c r="HO1770" s="28"/>
      <c r="HP1770" s="28"/>
      <c r="HQ1770" s="28"/>
      <c r="HR1770" s="28"/>
      <c r="HS1770" s="28"/>
      <c r="HT1770" s="28"/>
      <c r="HU1770" s="28"/>
      <c r="HV1770" s="28"/>
      <c r="HW1770" s="28"/>
      <c r="HX1770" s="28"/>
      <c r="HY1770" s="28"/>
      <c r="HZ1770" s="28"/>
      <c r="IA1770" s="28"/>
      <c r="IB1770" s="28"/>
      <c r="IC1770" s="28"/>
      <c r="ID1770" s="28"/>
      <c r="IE1770" s="28"/>
      <c r="IF1770" s="28"/>
      <c r="IG1770" s="28"/>
      <c r="IH1770" s="28"/>
      <c r="II1770" s="28"/>
      <c r="IJ1770" s="28"/>
      <c r="IK1770" s="28"/>
      <c r="IL1770" s="28"/>
      <c r="IM1770" s="28"/>
      <c r="IN1770" s="28"/>
      <c r="IO1770" s="28"/>
    </row>
    <row r="1771" spans="1:249" s="50" customFormat="1" ht="18">
      <c r="A1771" s="206" t="s">
        <v>5063</v>
      </c>
      <c r="B1771" s="28"/>
      <c r="C1771" s="28"/>
      <c r="D1771" s="28"/>
      <c r="E1771" s="28"/>
      <c r="F1771" s="284">
        <f t="shared" ref="F1771:F1834" si="33">SUM(G1771:L1771)</f>
        <v>2</v>
      </c>
      <c r="I1771" s="50">
        <v>2</v>
      </c>
      <c r="N1771" s="28"/>
      <c r="O1771" s="28"/>
      <c r="T1771" s="194"/>
      <c r="V1771" s="28"/>
      <c r="W1771" s="28"/>
      <c r="X1771" s="28"/>
      <c r="AC1771" s="194"/>
      <c r="AE1771" s="28"/>
      <c r="AF1771" s="28"/>
      <c r="AG1771" s="28"/>
      <c r="AL1771" s="194"/>
      <c r="AN1771" s="28"/>
      <c r="AO1771" s="28"/>
      <c r="AP1771" s="28"/>
      <c r="AU1771" s="194"/>
      <c r="AW1771" s="28"/>
      <c r="AX1771" s="28"/>
      <c r="AY1771" s="28"/>
      <c r="BD1771" s="194"/>
      <c r="BF1771" s="28"/>
      <c r="BG1771" s="28"/>
      <c r="BH1771" s="28"/>
      <c r="BM1771" s="194"/>
      <c r="BO1771" s="28"/>
      <c r="BP1771" s="28"/>
      <c r="BQ1771" s="28"/>
      <c r="BV1771" s="194"/>
      <c r="BX1771" s="28"/>
      <c r="BY1771" s="28"/>
      <c r="BZ1771" s="28"/>
      <c r="CE1771" s="194"/>
      <c r="CG1771" s="28"/>
      <c r="CH1771" s="28"/>
      <c r="CI1771" s="28"/>
      <c r="CN1771" s="194"/>
      <c r="CP1771" s="28"/>
      <c r="CQ1771" s="28"/>
      <c r="CR1771" s="28"/>
      <c r="CW1771" s="194"/>
      <c r="CY1771" s="28"/>
      <c r="CZ1771" s="28"/>
      <c r="DA1771" s="28"/>
      <c r="DF1771" s="194"/>
      <c r="DH1771" s="28"/>
      <c r="DI1771" s="28"/>
      <c r="DJ1771" s="28"/>
      <c r="DO1771" s="194"/>
      <c r="DQ1771" s="28"/>
      <c r="DR1771" s="28"/>
      <c r="DS1771" s="28"/>
      <c r="DX1771" s="194"/>
      <c r="DZ1771" s="28"/>
      <c r="EA1771" s="28"/>
      <c r="EB1771" s="28"/>
      <c r="EG1771" s="194"/>
      <c r="EI1771" s="28"/>
      <c r="EJ1771" s="28"/>
      <c r="EK1771" s="28"/>
      <c r="EP1771" s="194"/>
      <c r="ER1771" s="28"/>
      <c r="ES1771" s="28"/>
      <c r="ET1771" s="28"/>
      <c r="EY1771" s="194"/>
      <c r="FA1771" s="28"/>
      <c r="FB1771" s="28"/>
      <c r="FC1771" s="28"/>
      <c r="FH1771" s="194"/>
      <c r="FJ1771" s="28"/>
      <c r="FK1771" s="28"/>
      <c r="FL1771" s="28"/>
      <c r="FQ1771" s="194"/>
      <c r="FS1771" s="28"/>
      <c r="FT1771" s="28"/>
      <c r="FU1771" s="28"/>
      <c r="FZ1771" s="194"/>
      <c r="GB1771" s="28"/>
      <c r="GC1771" s="28"/>
      <c r="GD1771" s="28"/>
      <c r="GI1771" s="194"/>
      <c r="GK1771" s="28"/>
      <c r="GL1771" s="28"/>
      <c r="GM1771" s="28"/>
      <c r="GR1771" s="194"/>
      <c r="GT1771" s="28"/>
      <c r="GU1771" s="28"/>
      <c r="GV1771" s="28"/>
      <c r="HA1771" s="194"/>
      <c r="HC1771" s="28"/>
      <c r="HD1771" s="28"/>
      <c r="HE1771" s="28"/>
      <c r="HJ1771" s="28"/>
      <c r="HK1771" s="28"/>
      <c r="HL1771" s="28"/>
      <c r="HM1771" s="28"/>
      <c r="HN1771" s="28"/>
      <c r="HO1771" s="28"/>
      <c r="HP1771" s="28"/>
      <c r="HQ1771" s="28"/>
      <c r="HR1771" s="28"/>
      <c r="HS1771" s="28"/>
      <c r="HT1771" s="28"/>
      <c r="HU1771" s="28"/>
      <c r="HV1771" s="28"/>
      <c r="HW1771" s="28"/>
      <c r="HX1771" s="28"/>
      <c r="HY1771" s="28"/>
      <c r="HZ1771" s="28"/>
      <c r="IA1771" s="28"/>
      <c r="IB1771" s="28"/>
      <c r="IC1771" s="28"/>
      <c r="ID1771" s="28"/>
      <c r="IE1771" s="28"/>
      <c r="IF1771" s="28"/>
      <c r="IG1771" s="28"/>
      <c r="IH1771" s="28"/>
      <c r="II1771" s="28"/>
      <c r="IJ1771" s="28"/>
      <c r="IK1771" s="28"/>
      <c r="IL1771" s="28"/>
      <c r="IM1771" s="28"/>
      <c r="IN1771" s="28"/>
      <c r="IO1771" s="28"/>
    </row>
    <row r="1772" spans="1:249" s="50" customFormat="1" ht="18">
      <c r="A1772" s="206" t="s">
        <v>4947</v>
      </c>
      <c r="B1772" s="28"/>
      <c r="C1772" s="28"/>
      <c r="D1772" s="28"/>
      <c r="E1772" s="28"/>
      <c r="F1772" s="284">
        <f t="shared" si="33"/>
        <v>1</v>
      </c>
      <c r="J1772" s="50">
        <v>1</v>
      </c>
      <c r="N1772" s="28"/>
      <c r="O1772" s="28"/>
      <c r="T1772" s="194"/>
      <c r="V1772" s="28"/>
      <c r="W1772" s="28"/>
      <c r="X1772" s="28"/>
      <c r="AC1772" s="194"/>
      <c r="AE1772" s="28"/>
      <c r="AF1772" s="28"/>
      <c r="AG1772" s="28"/>
      <c r="AL1772" s="194"/>
      <c r="AN1772" s="28"/>
      <c r="AO1772" s="28"/>
      <c r="AP1772" s="28"/>
      <c r="AU1772" s="194"/>
      <c r="AW1772" s="28"/>
      <c r="AX1772" s="28"/>
      <c r="AY1772" s="28"/>
      <c r="BD1772" s="194"/>
      <c r="BF1772" s="28"/>
      <c r="BG1772" s="28"/>
      <c r="BH1772" s="28"/>
      <c r="BM1772" s="194"/>
      <c r="BO1772" s="28"/>
      <c r="BP1772" s="28"/>
      <c r="BQ1772" s="28"/>
      <c r="BV1772" s="194"/>
      <c r="BX1772" s="28"/>
      <c r="BY1772" s="28"/>
      <c r="BZ1772" s="28"/>
      <c r="CE1772" s="194"/>
      <c r="CG1772" s="28"/>
      <c r="CH1772" s="28"/>
      <c r="CI1772" s="28"/>
      <c r="CN1772" s="194"/>
      <c r="CP1772" s="28"/>
      <c r="CQ1772" s="28"/>
      <c r="CR1772" s="28"/>
      <c r="CW1772" s="194"/>
      <c r="CY1772" s="28"/>
      <c r="CZ1772" s="28"/>
      <c r="DA1772" s="28"/>
      <c r="DF1772" s="194"/>
      <c r="DH1772" s="28"/>
      <c r="DI1772" s="28"/>
      <c r="DJ1772" s="28"/>
      <c r="DO1772" s="194"/>
      <c r="DQ1772" s="28"/>
      <c r="DR1772" s="28"/>
      <c r="DS1772" s="28"/>
      <c r="DX1772" s="194"/>
      <c r="DZ1772" s="28"/>
      <c r="EA1772" s="28"/>
      <c r="EB1772" s="28"/>
      <c r="EG1772" s="194"/>
      <c r="EI1772" s="28"/>
      <c r="EJ1772" s="28"/>
      <c r="EK1772" s="28"/>
      <c r="EP1772" s="194"/>
      <c r="ER1772" s="28"/>
      <c r="ES1772" s="28"/>
      <c r="ET1772" s="28"/>
      <c r="EY1772" s="194"/>
      <c r="FA1772" s="28"/>
      <c r="FB1772" s="28"/>
      <c r="FC1772" s="28"/>
      <c r="FH1772" s="194"/>
      <c r="FJ1772" s="28"/>
      <c r="FK1772" s="28"/>
      <c r="FL1772" s="28"/>
      <c r="FQ1772" s="194"/>
      <c r="FS1772" s="28"/>
      <c r="FT1772" s="28"/>
      <c r="FU1772" s="28"/>
      <c r="FZ1772" s="194"/>
      <c r="GB1772" s="28"/>
      <c r="GC1772" s="28"/>
      <c r="GD1772" s="28"/>
      <c r="GI1772" s="194"/>
      <c r="GK1772" s="28"/>
      <c r="GL1772" s="28"/>
      <c r="GM1772" s="28"/>
      <c r="GR1772" s="194"/>
      <c r="GT1772" s="28"/>
      <c r="GU1772" s="28"/>
      <c r="GV1772" s="28"/>
      <c r="HA1772" s="194"/>
      <c r="HC1772" s="28"/>
      <c r="HD1772" s="28"/>
      <c r="HE1772" s="28"/>
      <c r="HJ1772" s="28"/>
      <c r="HK1772" s="28"/>
      <c r="HL1772" s="28"/>
      <c r="HM1772" s="28"/>
      <c r="HN1772" s="28"/>
      <c r="HO1772" s="28"/>
      <c r="HP1772" s="28"/>
      <c r="HQ1772" s="28"/>
      <c r="HR1772" s="28"/>
      <c r="HS1772" s="28"/>
      <c r="HT1772" s="28"/>
      <c r="HU1772" s="28"/>
      <c r="HV1772" s="28"/>
      <c r="HW1772" s="28"/>
      <c r="HX1772" s="28"/>
      <c r="HY1772" s="28"/>
      <c r="HZ1772" s="28"/>
      <c r="IA1772" s="28"/>
      <c r="IB1772" s="28"/>
      <c r="IC1772" s="28"/>
      <c r="ID1772" s="28"/>
      <c r="IE1772" s="28"/>
      <c r="IF1772" s="28"/>
      <c r="IG1772" s="28"/>
      <c r="IH1772" s="28"/>
      <c r="II1772" s="28"/>
      <c r="IJ1772" s="28"/>
      <c r="IK1772" s="28"/>
      <c r="IL1772" s="28"/>
      <c r="IM1772" s="28"/>
      <c r="IN1772" s="28"/>
      <c r="IO1772" s="28"/>
    </row>
    <row r="1773" spans="1:249" s="50" customFormat="1" ht="18">
      <c r="A1773" s="206" t="s">
        <v>5440</v>
      </c>
      <c r="B1773" s="28"/>
      <c r="C1773" s="28"/>
      <c r="D1773" s="28"/>
      <c r="E1773" s="28"/>
      <c r="F1773" s="284">
        <f t="shared" si="33"/>
        <v>3</v>
      </c>
      <c r="J1773" s="50">
        <v>3</v>
      </c>
      <c r="N1773" s="28"/>
      <c r="O1773" s="28"/>
      <c r="T1773" s="194"/>
      <c r="V1773" s="28"/>
      <c r="W1773" s="28"/>
      <c r="X1773" s="28"/>
      <c r="AC1773" s="194"/>
      <c r="AE1773" s="28"/>
      <c r="AF1773" s="28"/>
      <c r="AG1773" s="28"/>
      <c r="AL1773" s="194"/>
      <c r="AN1773" s="28"/>
      <c r="AO1773" s="28"/>
      <c r="AP1773" s="28"/>
      <c r="AU1773" s="194"/>
      <c r="AW1773" s="28"/>
      <c r="AX1773" s="28"/>
      <c r="AY1773" s="28"/>
      <c r="BD1773" s="194"/>
      <c r="BF1773" s="28"/>
      <c r="BG1773" s="28"/>
      <c r="BH1773" s="28"/>
      <c r="BM1773" s="194"/>
      <c r="BO1773" s="28"/>
      <c r="BP1773" s="28"/>
      <c r="BQ1773" s="28"/>
      <c r="BV1773" s="194"/>
      <c r="BX1773" s="28"/>
      <c r="BY1773" s="28"/>
      <c r="BZ1773" s="28"/>
      <c r="CE1773" s="194"/>
      <c r="CG1773" s="28"/>
      <c r="CH1773" s="28"/>
      <c r="CI1773" s="28"/>
      <c r="CN1773" s="194"/>
      <c r="CP1773" s="28"/>
      <c r="CQ1773" s="28"/>
      <c r="CR1773" s="28"/>
      <c r="CW1773" s="194"/>
      <c r="CY1773" s="28"/>
      <c r="CZ1773" s="28"/>
      <c r="DA1773" s="28"/>
      <c r="DF1773" s="194"/>
      <c r="DH1773" s="28"/>
      <c r="DI1773" s="28"/>
      <c r="DJ1773" s="28"/>
      <c r="DO1773" s="194"/>
      <c r="DQ1773" s="28"/>
      <c r="DR1773" s="28"/>
      <c r="DS1773" s="28"/>
      <c r="DX1773" s="194"/>
      <c r="DZ1773" s="28"/>
      <c r="EA1773" s="28"/>
      <c r="EB1773" s="28"/>
      <c r="EG1773" s="194"/>
      <c r="EI1773" s="28"/>
      <c r="EJ1773" s="28"/>
      <c r="EK1773" s="28"/>
      <c r="EP1773" s="194"/>
      <c r="ER1773" s="28"/>
      <c r="ES1773" s="28"/>
      <c r="ET1773" s="28"/>
      <c r="EY1773" s="194"/>
      <c r="FA1773" s="28"/>
      <c r="FB1773" s="28"/>
      <c r="FC1773" s="28"/>
      <c r="FH1773" s="194"/>
      <c r="FJ1773" s="28"/>
      <c r="FK1773" s="28"/>
      <c r="FL1773" s="28"/>
      <c r="FQ1773" s="194"/>
      <c r="FS1773" s="28"/>
      <c r="FT1773" s="28"/>
      <c r="FU1773" s="28"/>
      <c r="FZ1773" s="194"/>
      <c r="GB1773" s="28"/>
      <c r="GC1773" s="28"/>
      <c r="GD1773" s="28"/>
      <c r="GI1773" s="194"/>
      <c r="GK1773" s="28"/>
      <c r="GL1773" s="28"/>
      <c r="GM1773" s="28"/>
      <c r="GR1773" s="194"/>
      <c r="GT1773" s="28"/>
      <c r="GU1773" s="28"/>
      <c r="GV1773" s="28"/>
      <c r="HA1773" s="194"/>
      <c r="HC1773" s="28"/>
      <c r="HD1773" s="28"/>
      <c r="HE1773" s="28"/>
      <c r="HJ1773" s="28"/>
      <c r="HK1773" s="28"/>
      <c r="HL1773" s="28"/>
      <c r="HM1773" s="28"/>
      <c r="HN1773" s="28"/>
      <c r="HO1773" s="28"/>
      <c r="HP1773" s="28"/>
      <c r="HQ1773" s="28"/>
      <c r="HR1773" s="28"/>
      <c r="HS1773" s="28"/>
      <c r="HT1773" s="28"/>
      <c r="HU1773" s="28"/>
      <c r="HV1773" s="28"/>
      <c r="HW1773" s="28"/>
      <c r="HX1773" s="28"/>
      <c r="HY1773" s="28"/>
      <c r="HZ1773" s="28"/>
      <c r="IA1773" s="28"/>
      <c r="IB1773" s="28"/>
      <c r="IC1773" s="28"/>
      <c r="ID1773" s="28"/>
      <c r="IE1773" s="28"/>
      <c r="IF1773" s="28"/>
      <c r="IG1773" s="28"/>
      <c r="IH1773" s="28"/>
      <c r="II1773" s="28"/>
      <c r="IJ1773" s="28"/>
      <c r="IK1773" s="28"/>
      <c r="IL1773" s="28"/>
      <c r="IM1773" s="28"/>
      <c r="IN1773" s="28"/>
      <c r="IO1773" s="28"/>
    </row>
    <row r="1774" spans="1:249" s="50" customFormat="1" ht="18">
      <c r="A1774" s="206" t="s">
        <v>4581</v>
      </c>
      <c r="B1774" s="28"/>
      <c r="C1774" s="28"/>
      <c r="D1774" s="28"/>
      <c r="E1774" s="28"/>
      <c r="F1774" s="284">
        <f t="shared" si="33"/>
        <v>11</v>
      </c>
      <c r="I1774" s="50">
        <v>11</v>
      </c>
      <c r="K1774" s="194"/>
      <c r="N1774" s="28"/>
      <c r="O1774" s="28"/>
      <c r="T1774" s="194"/>
      <c r="V1774" s="28"/>
      <c r="W1774" s="28"/>
      <c r="X1774" s="28"/>
      <c r="AC1774" s="194"/>
      <c r="AE1774" s="28"/>
      <c r="AF1774" s="28"/>
      <c r="AG1774" s="28"/>
      <c r="AL1774" s="194"/>
      <c r="AN1774" s="28"/>
      <c r="AO1774" s="28"/>
      <c r="AP1774" s="28"/>
      <c r="AU1774" s="194"/>
      <c r="AW1774" s="28"/>
      <c r="AX1774" s="28"/>
      <c r="AY1774" s="28"/>
      <c r="BD1774" s="194"/>
      <c r="BF1774" s="28"/>
      <c r="BG1774" s="28"/>
      <c r="BH1774" s="28"/>
      <c r="BM1774" s="194"/>
      <c r="BO1774" s="28"/>
      <c r="BP1774" s="28"/>
      <c r="BQ1774" s="28"/>
      <c r="BV1774" s="194"/>
      <c r="BX1774" s="28"/>
      <c r="BY1774" s="28"/>
      <c r="BZ1774" s="28"/>
      <c r="CE1774" s="194"/>
      <c r="CG1774" s="28"/>
      <c r="CH1774" s="28"/>
      <c r="CI1774" s="28"/>
      <c r="CN1774" s="194"/>
      <c r="CP1774" s="28"/>
      <c r="CQ1774" s="28"/>
      <c r="CR1774" s="28"/>
      <c r="CW1774" s="194"/>
      <c r="CY1774" s="28"/>
      <c r="CZ1774" s="28"/>
      <c r="DA1774" s="28"/>
      <c r="DF1774" s="194"/>
      <c r="DH1774" s="28"/>
      <c r="DI1774" s="28"/>
      <c r="DJ1774" s="28"/>
      <c r="DO1774" s="194"/>
      <c r="DQ1774" s="28"/>
      <c r="DR1774" s="28"/>
      <c r="DS1774" s="28"/>
      <c r="DX1774" s="194"/>
      <c r="DZ1774" s="28"/>
      <c r="EA1774" s="28"/>
      <c r="EB1774" s="28"/>
      <c r="EG1774" s="194"/>
      <c r="EI1774" s="28"/>
      <c r="EJ1774" s="28"/>
      <c r="EK1774" s="28"/>
      <c r="EP1774" s="194"/>
      <c r="ER1774" s="28"/>
      <c r="ES1774" s="28"/>
      <c r="ET1774" s="28"/>
      <c r="EY1774" s="194"/>
      <c r="FA1774" s="28"/>
      <c r="FB1774" s="28"/>
      <c r="FC1774" s="28"/>
      <c r="FH1774" s="194"/>
      <c r="FJ1774" s="28"/>
      <c r="FK1774" s="28"/>
      <c r="FL1774" s="28"/>
      <c r="FQ1774" s="194"/>
      <c r="FS1774" s="28"/>
      <c r="FT1774" s="28"/>
      <c r="FU1774" s="28"/>
      <c r="FZ1774" s="194"/>
      <c r="GB1774" s="28"/>
      <c r="GC1774" s="28"/>
      <c r="GD1774" s="28"/>
      <c r="GI1774" s="194"/>
      <c r="GK1774" s="28"/>
      <c r="GL1774" s="28"/>
      <c r="GM1774" s="28"/>
      <c r="GR1774" s="194"/>
      <c r="GT1774" s="28"/>
      <c r="GU1774" s="28"/>
      <c r="GV1774" s="28"/>
      <c r="HA1774" s="194"/>
      <c r="HC1774" s="28"/>
      <c r="HD1774" s="28"/>
      <c r="HE1774" s="28"/>
      <c r="HJ1774" s="28"/>
      <c r="HK1774" s="28"/>
      <c r="HL1774" s="28"/>
      <c r="HM1774" s="28"/>
      <c r="HN1774" s="28"/>
      <c r="HO1774" s="28"/>
      <c r="HP1774" s="28"/>
      <c r="HQ1774" s="28"/>
      <c r="HR1774" s="28"/>
      <c r="HS1774" s="28"/>
      <c r="HT1774" s="28"/>
      <c r="HU1774" s="28"/>
      <c r="HV1774" s="28"/>
      <c r="HW1774" s="28"/>
      <c r="HX1774" s="28"/>
      <c r="HY1774" s="28"/>
      <c r="HZ1774" s="28"/>
      <c r="IA1774" s="28"/>
      <c r="IB1774" s="28"/>
      <c r="IC1774" s="28"/>
      <c r="ID1774" s="28"/>
      <c r="IE1774" s="28"/>
      <c r="IF1774" s="28"/>
      <c r="IG1774" s="28"/>
      <c r="IH1774" s="28"/>
      <c r="II1774" s="28"/>
      <c r="IJ1774" s="28"/>
      <c r="IK1774" s="28"/>
      <c r="IL1774" s="28"/>
      <c r="IM1774" s="28"/>
      <c r="IN1774" s="28"/>
      <c r="IO1774" s="28"/>
    </row>
    <row r="1775" spans="1:249" s="50" customFormat="1" ht="18">
      <c r="A1775" s="219" t="s">
        <v>5385</v>
      </c>
      <c r="B1775" s="28"/>
      <c r="C1775" s="28"/>
      <c r="D1775" s="28"/>
      <c r="E1775" s="28"/>
      <c r="F1775" s="284">
        <f t="shared" si="33"/>
        <v>2</v>
      </c>
      <c r="H1775" s="50">
        <v>2</v>
      </c>
      <c r="N1775" s="28"/>
      <c r="O1775" s="28"/>
      <c r="T1775" s="194"/>
      <c r="V1775" s="28"/>
      <c r="W1775" s="28"/>
      <c r="X1775" s="28"/>
      <c r="AC1775" s="194"/>
      <c r="AE1775" s="28"/>
      <c r="AF1775" s="28"/>
      <c r="AG1775" s="28"/>
      <c r="AL1775" s="194"/>
      <c r="AN1775" s="28"/>
      <c r="AO1775" s="28"/>
      <c r="AP1775" s="28"/>
      <c r="AU1775" s="194"/>
      <c r="AW1775" s="28"/>
      <c r="AX1775" s="28"/>
      <c r="AY1775" s="28"/>
      <c r="BD1775" s="194"/>
      <c r="BF1775" s="28"/>
      <c r="BG1775" s="28"/>
      <c r="BH1775" s="28"/>
      <c r="BM1775" s="194"/>
      <c r="BO1775" s="28"/>
      <c r="BP1775" s="28"/>
      <c r="BQ1775" s="28"/>
      <c r="BV1775" s="194"/>
      <c r="BX1775" s="28"/>
      <c r="BY1775" s="28"/>
      <c r="BZ1775" s="28"/>
      <c r="CE1775" s="194"/>
      <c r="CG1775" s="28"/>
      <c r="CH1775" s="28"/>
      <c r="CI1775" s="28"/>
      <c r="CN1775" s="194"/>
      <c r="CP1775" s="28"/>
      <c r="CQ1775" s="28"/>
      <c r="CR1775" s="28"/>
      <c r="CW1775" s="194"/>
      <c r="CY1775" s="28"/>
      <c r="CZ1775" s="28"/>
      <c r="DA1775" s="28"/>
      <c r="DF1775" s="194"/>
      <c r="DH1775" s="28"/>
      <c r="DI1775" s="28"/>
      <c r="DJ1775" s="28"/>
      <c r="DO1775" s="194"/>
      <c r="DQ1775" s="28"/>
      <c r="DR1775" s="28"/>
      <c r="DS1775" s="28"/>
      <c r="DX1775" s="194"/>
      <c r="DZ1775" s="28"/>
      <c r="EA1775" s="28"/>
      <c r="EB1775" s="28"/>
      <c r="EG1775" s="194"/>
      <c r="EI1775" s="28"/>
      <c r="EJ1775" s="28"/>
      <c r="EK1775" s="28"/>
      <c r="EP1775" s="194"/>
      <c r="ER1775" s="28"/>
      <c r="ES1775" s="28"/>
      <c r="ET1775" s="28"/>
      <c r="EY1775" s="194"/>
      <c r="FA1775" s="28"/>
      <c r="FB1775" s="28"/>
      <c r="FC1775" s="28"/>
      <c r="FH1775" s="194"/>
      <c r="FJ1775" s="28"/>
      <c r="FK1775" s="28"/>
      <c r="FL1775" s="28"/>
      <c r="FQ1775" s="194"/>
      <c r="FS1775" s="28"/>
      <c r="FT1775" s="28"/>
      <c r="FU1775" s="28"/>
      <c r="FZ1775" s="194"/>
      <c r="GB1775" s="28"/>
      <c r="GC1775" s="28"/>
      <c r="GD1775" s="28"/>
      <c r="GI1775" s="194"/>
      <c r="GK1775" s="28"/>
      <c r="GL1775" s="28"/>
      <c r="GM1775" s="28"/>
      <c r="GR1775" s="194"/>
      <c r="GT1775" s="28"/>
      <c r="GU1775" s="28"/>
      <c r="GV1775" s="28"/>
      <c r="HA1775" s="194"/>
      <c r="HC1775" s="28"/>
      <c r="HD1775" s="28"/>
      <c r="HE1775" s="28"/>
      <c r="HJ1775" s="28"/>
      <c r="HK1775" s="28"/>
      <c r="HL1775" s="28"/>
      <c r="HM1775" s="28"/>
      <c r="HN1775" s="28"/>
      <c r="HO1775" s="28"/>
      <c r="HP1775" s="28"/>
      <c r="HQ1775" s="28"/>
      <c r="HR1775" s="28"/>
      <c r="HS1775" s="28"/>
      <c r="HT1775" s="28"/>
      <c r="HU1775" s="28"/>
      <c r="HV1775" s="28"/>
      <c r="HW1775" s="28"/>
      <c r="HX1775" s="28"/>
      <c r="HY1775" s="28"/>
      <c r="HZ1775" s="28"/>
      <c r="IA1775" s="28"/>
      <c r="IB1775" s="28"/>
      <c r="IC1775" s="28"/>
      <c r="ID1775" s="28"/>
      <c r="IE1775" s="28"/>
      <c r="IF1775" s="28"/>
      <c r="IG1775" s="28"/>
      <c r="IH1775" s="28"/>
      <c r="II1775" s="28"/>
      <c r="IJ1775" s="28"/>
      <c r="IK1775" s="28"/>
      <c r="IL1775" s="28"/>
      <c r="IM1775" s="28"/>
      <c r="IN1775" s="28"/>
      <c r="IO1775" s="28"/>
    </row>
    <row r="1776" spans="1:249" s="50" customFormat="1" ht="18">
      <c r="A1776" s="206" t="s">
        <v>4783</v>
      </c>
      <c r="B1776" s="28"/>
      <c r="C1776" s="28"/>
      <c r="D1776" s="28"/>
      <c r="E1776" s="28"/>
      <c r="F1776" s="284">
        <f t="shared" si="33"/>
        <v>15</v>
      </c>
      <c r="K1776" s="487">
        <v>15</v>
      </c>
      <c r="N1776" s="28"/>
      <c r="O1776" s="28"/>
      <c r="T1776" s="194"/>
      <c r="V1776" s="28"/>
      <c r="W1776" s="28"/>
      <c r="X1776" s="28"/>
      <c r="AC1776" s="194"/>
      <c r="AE1776" s="28"/>
      <c r="AF1776" s="28"/>
      <c r="AG1776" s="28"/>
      <c r="AL1776" s="194"/>
      <c r="AN1776" s="28"/>
      <c r="AO1776" s="28"/>
      <c r="AP1776" s="28"/>
      <c r="AU1776" s="194"/>
      <c r="AW1776" s="28"/>
      <c r="AX1776" s="28"/>
      <c r="AY1776" s="28"/>
      <c r="BD1776" s="194"/>
      <c r="BF1776" s="28"/>
      <c r="BG1776" s="28"/>
      <c r="BH1776" s="28"/>
      <c r="BM1776" s="194"/>
      <c r="BO1776" s="28"/>
      <c r="BP1776" s="28"/>
      <c r="BQ1776" s="28"/>
      <c r="BV1776" s="194"/>
      <c r="BX1776" s="28"/>
      <c r="BY1776" s="28"/>
      <c r="BZ1776" s="28"/>
      <c r="CE1776" s="194"/>
      <c r="CG1776" s="28"/>
      <c r="CH1776" s="28"/>
      <c r="CI1776" s="28"/>
      <c r="CN1776" s="194"/>
      <c r="CP1776" s="28"/>
      <c r="CQ1776" s="28"/>
      <c r="CR1776" s="28"/>
      <c r="CW1776" s="194"/>
      <c r="CY1776" s="28"/>
      <c r="CZ1776" s="28"/>
      <c r="DA1776" s="28"/>
      <c r="DF1776" s="194"/>
      <c r="DH1776" s="28"/>
      <c r="DI1776" s="28"/>
      <c r="DJ1776" s="28"/>
      <c r="DO1776" s="194"/>
      <c r="DQ1776" s="28"/>
      <c r="DR1776" s="28"/>
      <c r="DS1776" s="28"/>
      <c r="DX1776" s="194"/>
      <c r="DZ1776" s="28"/>
      <c r="EA1776" s="28"/>
      <c r="EB1776" s="28"/>
      <c r="EG1776" s="194"/>
      <c r="EI1776" s="28"/>
      <c r="EJ1776" s="28"/>
      <c r="EK1776" s="28"/>
      <c r="EP1776" s="194"/>
      <c r="ER1776" s="28"/>
      <c r="ES1776" s="28"/>
      <c r="ET1776" s="28"/>
      <c r="EY1776" s="194"/>
      <c r="FA1776" s="28"/>
      <c r="FB1776" s="28"/>
      <c r="FC1776" s="28"/>
      <c r="FH1776" s="194"/>
      <c r="FJ1776" s="28"/>
      <c r="FK1776" s="28"/>
      <c r="FL1776" s="28"/>
      <c r="FQ1776" s="194"/>
      <c r="FS1776" s="28"/>
      <c r="FT1776" s="28"/>
      <c r="FU1776" s="28"/>
      <c r="FZ1776" s="194"/>
      <c r="GB1776" s="28"/>
      <c r="GC1776" s="28"/>
      <c r="GD1776" s="28"/>
      <c r="GI1776" s="194"/>
      <c r="GK1776" s="28"/>
      <c r="GL1776" s="28"/>
      <c r="GM1776" s="28"/>
      <c r="GR1776" s="194"/>
      <c r="GT1776" s="28"/>
      <c r="GU1776" s="28"/>
      <c r="GV1776" s="28"/>
      <c r="HA1776" s="194"/>
      <c r="HC1776" s="28"/>
      <c r="HD1776" s="28"/>
      <c r="HE1776" s="28"/>
      <c r="HJ1776" s="28"/>
      <c r="HK1776" s="28"/>
      <c r="HL1776" s="28"/>
      <c r="HM1776" s="28"/>
      <c r="HN1776" s="28"/>
      <c r="HO1776" s="28"/>
      <c r="HP1776" s="28"/>
      <c r="HQ1776" s="28"/>
      <c r="HR1776" s="28"/>
      <c r="HS1776" s="28"/>
      <c r="HT1776" s="28"/>
      <c r="HU1776" s="28"/>
      <c r="HV1776" s="28"/>
      <c r="HW1776" s="28"/>
      <c r="HX1776" s="28"/>
      <c r="HY1776" s="28"/>
      <c r="HZ1776" s="28"/>
      <c r="IA1776" s="28"/>
      <c r="IB1776" s="28"/>
      <c r="IC1776" s="28"/>
      <c r="ID1776" s="28"/>
      <c r="IE1776" s="28"/>
      <c r="IF1776" s="28"/>
      <c r="IG1776" s="28"/>
      <c r="IH1776" s="28"/>
      <c r="II1776" s="28"/>
      <c r="IJ1776" s="28"/>
      <c r="IK1776" s="28"/>
      <c r="IL1776" s="28"/>
      <c r="IM1776" s="28"/>
      <c r="IN1776" s="28"/>
      <c r="IO1776" s="28"/>
    </row>
    <row r="1777" spans="1:249" s="50" customFormat="1" ht="18">
      <c r="A1777" s="206" t="s">
        <v>5499</v>
      </c>
      <c r="B1777" s="28"/>
      <c r="C1777" s="28"/>
      <c r="D1777" s="28"/>
      <c r="F1777" s="284">
        <f t="shared" si="33"/>
        <v>1</v>
      </c>
      <c r="J1777" s="50">
        <v>1</v>
      </c>
      <c r="N1777" s="28"/>
      <c r="O1777" s="28"/>
      <c r="T1777" s="194"/>
      <c r="V1777" s="28"/>
      <c r="W1777" s="28"/>
      <c r="X1777" s="28"/>
      <c r="AC1777" s="194"/>
      <c r="AE1777" s="28"/>
      <c r="AF1777" s="28"/>
      <c r="AG1777" s="28"/>
      <c r="AL1777" s="194"/>
      <c r="AN1777" s="28"/>
      <c r="AO1777" s="28"/>
      <c r="AP1777" s="28"/>
      <c r="AU1777" s="194"/>
      <c r="AW1777" s="28"/>
      <c r="AX1777" s="28"/>
      <c r="AY1777" s="28"/>
      <c r="BD1777" s="194"/>
      <c r="BF1777" s="28"/>
      <c r="BG1777" s="28"/>
      <c r="BH1777" s="28"/>
      <c r="BM1777" s="194"/>
      <c r="BO1777" s="28"/>
      <c r="BP1777" s="28"/>
      <c r="BQ1777" s="28"/>
      <c r="BV1777" s="194"/>
      <c r="BX1777" s="28"/>
      <c r="BY1777" s="28"/>
      <c r="BZ1777" s="28"/>
      <c r="CE1777" s="194"/>
      <c r="CG1777" s="28"/>
      <c r="CH1777" s="28"/>
      <c r="CI1777" s="28"/>
      <c r="CN1777" s="194"/>
      <c r="CP1777" s="28"/>
      <c r="CQ1777" s="28"/>
      <c r="CR1777" s="28"/>
      <c r="CW1777" s="194"/>
      <c r="CY1777" s="28"/>
      <c r="CZ1777" s="28"/>
      <c r="DA1777" s="28"/>
      <c r="DF1777" s="194"/>
      <c r="DH1777" s="28"/>
      <c r="DI1777" s="28"/>
      <c r="DJ1777" s="28"/>
      <c r="DO1777" s="194"/>
      <c r="DQ1777" s="28"/>
      <c r="DR1777" s="28"/>
      <c r="DS1777" s="28"/>
      <c r="DX1777" s="194"/>
      <c r="DZ1777" s="28"/>
      <c r="EA1777" s="28"/>
      <c r="EB1777" s="28"/>
      <c r="EG1777" s="194"/>
      <c r="EI1777" s="28"/>
      <c r="EJ1777" s="28"/>
      <c r="EK1777" s="28"/>
      <c r="EP1777" s="194"/>
      <c r="ER1777" s="28"/>
      <c r="ES1777" s="28"/>
      <c r="ET1777" s="28"/>
      <c r="EY1777" s="194"/>
      <c r="FA1777" s="28"/>
      <c r="FB1777" s="28"/>
      <c r="FC1777" s="28"/>
      <c r="FH1777" s="194"/>
      <c r="FJ1777" s="28"/>
      <c r="FK1777" s="28"/>
      <c r="FL1777" s="28"/>
      <c r="FQ1777" s="194"/>
      <c r="FS1777" s="28"/>
      <c r="FT1777" s="28"/>
      <c r="FU1777" s="28"/>
      <c r="FZ1777" s="194"/>
      <c r="GB1777" s="28"/>
      <c r="GC1777" s="28"/>
      <c r="GD1777" s="28"/>
      <c r="GI1777" s="194"/>
      <c r="GK1777" s="28"/>
      <c r="GL1777" s="28"/>
      <c r="GM1777" s="28"/>
      <c r="GR1777" s="194"/>
      <c r="GT1777" s="28"/>
      <c r="GU1777" s="28"/>
      <c r="GV1777" s="28"/>
      <c r="HA1777" s="194"/>
      <c r="HC1777" s="28"/>
      <c r="HD1777" s="28"/>
      <c r="HE1777" s="28"/>
      <c r="HJ1777" s="28"/>
      <c r="HK1777" s="28"/>
      <c r="HL1777" s="28"/>
      <c r="HM1777" s="28"/>
      <c r="HN1777" s="28"/>
      <c r="HO1777" s="28"/>
      <c r="HP1777" s="28"/>
      <c r="HQ1777" s="28"/>
      <c r="HR1777" s="28"/>
      <c r="HS1777" s="28"/>
      <c r="HT1777" s="28"/>
      <c r="HU1777" s="28"/>
      <c r="HV1777" s="28"/>
      <c r="HW1777" s="28"/>
      <c r="HX1777" s="28"/>
      <c r="HY1777" s="28"/>
      <c r="HZ1777" s="28"/>
      <c r="IA1777" s="28"/>
      <c r="IB1777" s="28"/>
      <c r="IC1777" s="28"/>
      <c r="ID1777" s="28"/>
      <c r="IE1777" s="28"/>
      <c r="IF1777" s="28"/>
      <c r="IG1777" s="28"/>
      <c r="IH1777" s="28"/>
      <c r="II1777" s="28"/>
      <c r="IJ1777" s="28"/>
      <c r="IK1777" s="28"/>
      <c r="IL1777" s="28"/>
      <c r="IM1777" s="28"/>
      <c r="IN1777" s="28"/>
      <c r="IO1777" s="28"/>
    </row>
    <row r="1778" spans="1:249" s="50" customFormat="1" ht="18">
      <c r="A1778" s="206" t="s">
        <v>5464</v>
      </c>
      <c r="B1778" s="28"/>
      <c r="C1778" s="28"/>
      <c r="D1778" s="28"/>
      <c r="F1778" s="284">
        <f t="shared" si="33"/>
        <v>4</v>
      </c>
      <c r="J1778" s="50">
        <v>4</v>
      </c>
      <c r="N1778" s="28"/>
      <c r="O1778" s="28"/>
      <c r="T1778" s="194"/>
      <c r="V1778" s="28"/>
      <c r="W1778" s="28"/>
      <c r="X1778" s="28"/>
      <c r="AC1778" s="194"/>
      <c r="AE1778" s="28"/>
      <c r="AF1778" s="28"/>
      <c r="AG1778" s="28"/>
      <c r="AL1778" s="194"/>
      <c r="AN1778" s="28"/>
      <c r="AO1778" s="28"/>
      <c r="AP1778" s="28"/>
      <c r="AU1778" s="194"/>
      <c r="AW1778" s="28"/>
      <c r="AX1778" s="28"/>
      <c r="AY1778" s="28"/>
      <c r="BD1778" s="194"/>
      <c r="BF1778" s="28"/>
      <c r="BG1778" s="28"/>
      <c r="BH1778" s="28"/>
      <c r="BM1778" s="194"/>
      <c r="BO1778" s="28"/>
      <c r="BP1778" s="28"/>
      <c r="BQ1778" s="28"/>
      <c r="BV1778" s="194"/>
      <c r="BX1778" s="28"/>
      <c r="BY1778" s="28"/>
      <c r="BZ1778" s="28"/>
      <c r="CE1778" s="194"/>
      <c r="CG1778" s="28"/>
      <c r="CH1778" s="28"/>
      <c r="CI1778" s="28"/>
      <c r="CN1778" s="194"/>
      <c r="CP1778" s="28"/>
      <c r="CQ1778" s="28"/>
      <c r="CR1778" s="28"/>
      <c r="CW1778" s="194"/>
      <c r="CY1778" s="28"/>
      <c r="CZ1778" s="28"/>
      <c r="DA1778" s="28"/>
      <c r="DF1778" s="194"/>
      <c r="DH1778" s="28"/>
      <c r="DI1778" s="28"/>
      <c r="DJ1778" s="28"/>
      <c r="DO1778" s="194"/>
      <c r="DQ1778" s="28"/>
      <c r="DR1778" s="28"/>
      <c r="DS1778" s="28"/>
      <c r="DX1778" s="194"/>
      <c r="DZ1778" s="28"/>
      <c r="EA1778" s="28"/>
      <c r="EB1778" s="28"/>
      <c r="EG1778" s="194"/>
      <c r="EI1778" s="28"/>
      <c r="EJ1778" s="28"/>
      <c r="EK1778" s="28"/>
      <c r="EP1778" s="194"/>
      <c r="ER1778" s="28"/>
      <c r="ES1778" s="28"/>
      <c r="ET1778" s="28"/>
      <c r="EY1778" s="194"/>
      <c r="FA1778" s="28"/>
      <c r="FB1778" s="28"/>
      <c r="FC1778" s="28"/>
      <c r="FH1778" s="194"/>
      <c r="FJ1778" s="28"/>
      <c r="FK1778" s="28"/>
      <c r="FL1778" s="28"/>
      <c r="FQ1778" s="194"/>
      <c r="FS1778" s="28"/>
      <c r="FT1778" s="28"/>
      <c r="FU1778" s="28"/>
      <c r="FZ1778" s="194"/>
      <c r="GB1778" s="28"/>
      <c r="GC1778" s="28"/>
      <c r="GD1778" s="28"/>
      <c r="GI1778" s="194"/>
      <c r="GK1778" s="28"/>
      <c r="GL1778" s="28"/>
      <c r="GM1778" s="28"/>
      <c r="GR1778" s="194"/>
      <c r="GT1778" s="28"/>
      <c r="GU1778" s="28"/>
      <c r="GV1778" s="28"/>
      <c r="HA1778" s="194"/>
      <c r="HC1778" s="28"/>
      <c r="HD1778" s="28"/>
      <c r="HE1778" s="28"/>
      <c r="HJ1778" s="28"/>
      <c r="HK1778" s="28"/>
      <c r="HL1778" s="28"/>
      <c r="HM1778" s="28"/>
      <c r="HN1778" s="28"/>
      <c r="HO1778" s="28"/>
      <c r="HP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</row>
    <row r="1779" spans="1:249" s="50" customFormat="1" ht="18">
      <c r="A1779" s="206" t="s">
        <v>5495</v>
      </c>
      <c r="B1779" s="28"/>
      <c r="C1779" s="28"/>
      <c r="D1779" s="28"/>
      <c r="F1779" s="284">
        <f t="shared" si="33"/>
        <v>9</v>
      </c>
      <c r="J1779" s="50">
        <v>9</v>
      </c>
      <c r="N1779" s="28"/>
      <c r="O1779" s="28"/>
      <c r="T1779" s="194"/>
      <c r="V1779" s="28"/>
      <c r="W1779" s="28"/>
      <c r="X1779" s="28"/>
      <c r="AC1779" s="194"/>
      <c r="AE1779" s="28"/>
      <c r="AF1779" s="28"/>
      <c r="AG1779" s="28"/>
      <c r="AL1779" s="194"/>
      <c r="AN1779" s="28"/>
      <c r="AO1779" s="28"/>
      <c r="AP1779" s="28"/>
      <c r="AU1779" s="194"/>
      <c r="AW1779" s="28"/>
      <c r="AX1779" s="28"/>
      <c r="AY1779" s="28"/>
      <c r="BD1779" s="194"/>
      <c r="BF1779" s="28"/>
      <c r="BG1779" s="28"/>
      <c r="BH1779" s="28"/>
      <c r="BM1779" s="194"/>
      <c r="BO1779" s="28"/>
      <c r="BP1779" s="28"/>
      <c r="BQ1779" s="28"/>
      <c r="BV1779" s="194"/>
      <c r="BX1779" s="28"/>
      <c r="BY1779" s="28"/>
      <c r="BZ1779" s="28"/>
      <c r="CE1779" s="194"/>
      <c r="CG1779" s="28"/>
      <c r="CH1779" s="28"/>
      <c r="CI1779" s="28"/>
      <c r="CN1779" s="194"/>
      <c r="CP1779" s="28"/>
      <c r="CQ1779" s="28"/>
      <c r="CR1779" s="28"/>
      <c r="CW1779" s="194"/>
      <c r="CY1779" s="28"/>
      <c r="CZ1779" s="28"/>
      <c r="DA1779" s="28"/>
      <c r="DF1779" s="194"/>
      <c r="DH1779" s="28"/>
      <c r="DI1779" s="28"/>
      <c r="DJ1779" s="28"/>
      <c r="DO1779" s="194"/>
      <c r="DQ1779" s="28"/>
      <c r="DR1779" s="28"/>
      <c r="DS1779" s="28"/>
      <c r="DX1779" s="194"/>
      <c r="DZ1779" s="28"/>
      <c r="EA1779" s="28"/>
      <c r="EB1779" s="28"/>
      <c r="EG1779" s="194"/>
      <c r="EI1779" s="28"/>
      <c r="EJ1779" s="28"/>
      <c r="EK1779" s="28"/>
      <c r="EP1779" s="194"/>
      <c r="ER1779" s="28"/>
      <c r="ES1779" s="28"/>
      <c r="ET1779" s="28"/>
      <c r="EY1779" s="194"/>
      <c r="FA1779" s="28"/>
      <c r="FB1779" s="28"/>
      <c r="FC1779" s="28"/>
      <c r="FH1779" s="194"/>
      <c r="FJ1779" s="28"/>
      <c r="FK1779" s="28"/>
      <c r="FL1779" s="28"/>
      <c r="FQ1779" s="194"/>
      <c r="FS1779" s="28"/>
      <c r="FT1779" s="28"/>
      <c r="FU1779" s="28"/>
      <c r="FZ1779" s="194"/>
      <c r="GB1779" s="28"/>
      <c r="GC1779" s="28"/>
      <c r="GD1779" s="28"/>
      <c r="GI1779" s="194"/>
      <c r="GK1779" s="28"/>
      <c r="GL1779" s="28"/>
      <c r="GM1779" s="28"/>
      <c r="GR1779" s="194"/>
      <c r="GT1779" s="28"/>
      <c r="GU1779" s="28"/>
      <c r="GV1779" s="28"/>
      <c r="HA1779" s="194"/>
      <c r="HC1779" s="28"/>
      <c r="HD1779" s="28"/>
      <c r="HE1779" s="28"/>
      <c r="HJ1779" s="28"/>
      <c r="HK1779" s="28"/>
      <c r="HL1779" s="28"/>
      <c r="HM1779" s="28"/>
      <c r="HN1779" s="28"/>
      <c r="HO1779" s="28"/>
      <c r="HP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</row>
    <row r="1780" spans="1:249" s="50" customFormat="1" ht="18">
      <c r="A1780" s="206" t="s">
        <v>5381</v>
      </c>
      <c r="B1780" s="28"/>
      <c r="C1780" s="28"/>
      <c r="D1780" s="28"/>
      <c r="E1780" s="28"/>
      <c r="F1780" s="284">
        <f t="shared" si="33"/>
        <v>2</v>
      </c>
      <c r="H1780" s="50">
        <v>2</v>
      </c>
      <c r="N1780" s="28"/>
      <c r="O1780" s="28"/>
      <c r="T1780" s="194"/>
      <c r="V1780" s="28"/>
      <c r="W1780" s="28"/>
      <c r="X1780" s="28"/>
      <c r="AC1780" s="194"/>
      <c r="AE1780" s="28"/>
      <c r="AF1780" s="28"/>
      <c r="AG1780" s="28"/>
      <c r="AL1780" s="194"/>
      <c r="AN1780" s="28"/>
      <c r="AO1780" s="28"/>
      <c r="AP1780" s="28"/>
      <c r="AU1780" s="194"/>
      <c r="AW1780" s="28"/>
      <c r="AX1780" s="28"/>
      <c r="AY1780" s="28"/>
      <c r="BD1780" s="194"/>
      <c r="BF1780" s="28"/>
      <c r="BG1780" s="28"/>
      <c r="BH1780" s="28"/>
      <c r="BM1780" s="194"/>
      <c r="BO1780" s="28"/>
      <c r="BP1780" s="28"/>
      <c r="BQ1780" s="28"/>
      <c r="BV1780" s="194"/>
      <c r="BX1780" s="28"/>
      <c r="BY1780" s="28"/>
      <c r="BZ1780" s="28"/>
      <c r="CE1780" s="194"/>
      <c r="CG1780" s="28"/>
      <c r="CH1780" s="28"/>
      <c r="CI1780" s="28"/>
      <c r="CN1780" s="194"/>
      <c r="CP1780" s="28"/>
      <c r="CQ1780" s="28"/>
      <c r="CR1780" s="28"/>
      <c r="CW1780" s="194"/>
      <c r="CY1780" s="28"/>
      <c r="CZ1780" s="28"/>
      <c r="DA1780" s="28"/>
      <c r="DF1780" s="194"/>
      <c r="DH1780" s="28"/>
      <c r="DI1780" s="28"/>
      <c r="DJ1780" s="28"/>
      <c r="DO1780" s="194"/>
      <c r="DQ1780" s="28"/>
      <c r="DR1780" s="28"/>
      <c r="DS1780" s="28"/>
      <c r="DX1780" s="194"/>
      <c r="DZ1780" s="28"/>
      <c r="EA1780" s="28"/>
      <c r="EB1780" s="28"/>
      <c r="EG1780" s="194"/>
      <c r="EI1780" s="28"/>
      <c r="EJ1780" s="28"/>
      <c r="EK1780" s="28"/>
      <c r="EP1780" s="194"/>
      <c r="ER1780" s="28"/>
      <c r="ES1780" s="28"/>
      <c r="ET1780" s="28"/>
      <c r="EY1780" s="194"/>
      <c r="FA1780" s="28"/>
      <c r="FB1780" s="28"/>
      <c r="FC1780" s="28"/>
      <c r="FH1780" s="194"/>
      <c r="FJ1780" s="28"/>
      <c r="FK1780" s="28"/>
      <c r="FL1780" s="28"/>
      <c r="FQ1780" s="194"/>
      <c r="FS1780" s="28"/>
      <c r="FT1780" s="28"/>
      <c r="FU1780" s="28"/>
      <c r="FZ1780" s="194"/>
      <c r="GB1780" s="28"/>
      <c r="GC1780" s="28"/>
      <c r="GD1780" s="28"/>
      <c r="GI1780" s="194"/>
      <c r="GK1780" s="28"/>
      <c r="GL1780" s="28"/>
      <c r="GM1780" s="28"/>
      <c r="GR1780" s="194"/>
      <c r="GT1780" s="28"/>
      <c r="GU1780" s="28"/>
      <c r="GV1780" s="28"/>
      <c r="HA1780" s="194"/>
      <c r="HC1780" s="28"/>
      <c r="HD1780" s="28"/>
      <c r="HE1780" s="28"/>
      <c r="HJ1780" s="28"/>
      <c r="HK1780" s="28"/>
      <c r="HL1780" s="28"/>
      <c r="HM1780" s="28"/>
      <c r="HN1780" s="28"/>
      <c r="HO1780" s="28"/>
      <c r="HP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</row>
    <row r="1781" spans="1:249" s="50" customFormat="1" ht="18">
      <c r="A1781" s="206" t="s">
        <v>5497</v>
      </c>
      <c r="B1781" s="28"/>
      <c r="C1781" s="28"/>
      <c r="D1781" s="28"/>
      <c r="F1781" s="284">
        <f t="shared" si="33"/>
        <v>6</v>
      </c>
      <c r="J1781" s="50">
        <v>6</v>
      </c>
      <c r="N1781" s="28"/>
      <c r="O1781" s="28"/>
      <c r="T1781" s="194"/>
      <c r="V1781" s="28"/>
      <c r="W1781" s="28"/>
      <c r="X1781" s="28"/>
      <c r="AC1781" s="194"/>
      <c r="AE1781" s="28"/>
      <c r="AF1781" s="28"/>
      <c r="AG1781" s="28"/>
      <c r="AL1781" s="194"/>
      <c r="AN1781" s="28"/>
      <c r="AO1781" s="28"/>
      <c r="AP1781" s="28"/>
      <c r="AU1781" s="194"/>
      <c r="AW1781" s="28"/>
      <c r="AX1781" s="28"/>
      <c r="AY1781" s="28"/>
      <c r="BD1781" s="194"/>
      <c r="BF1781" s="28"/>
      <c r="BG1781" s="28"/>
      <c r="BH1781" s="28"/>
      <c r="BM1781" s="194"/>
      <c r="BO1781" s="28"/>
      <c r="BP1781" s="28"/>
      <c r="BQ1781" s="28"/>
      <c r="BV1781" s="194"/>
      <c r="BX1781" s="28"/>
      <c r="BY1781" s="28"/>
      <c r="BZ1781" s="28"/>
      <c r="CE1781" s="194"/>
      <c r="CG1781" s="28"/>
      <c r="CH1781" s="28"/>
      <c r="CI1781" s="28"/>
      <c r="CN1781" s="194"/>
      <c r="CP1781" s="28"/>
      <c r="CQ1781" s="28"/>
      <c r="CR1781" s="28"/>
      <c r="CW1781" s="194"/>
      <c r="CY1781" s="28"/>
      <c r="CZ1781" s="28"/>
      <c r="DA1781" s="28"/>
      <c r="DF1781" s="194"/>
      <c r="DH1781" s="28"/>
      <c r="DI1781" s="28"/>
      <c r="DJ1781" s="28"/>
      <c r="DO1781" s="194"/>
      <c r="DQ1781" s="28"/>
      <c r="DR1781" s="28"/>
      <c r="DS1781" s="28"/>
      <c r="DX1781" s="194"/>
      <c r="DZ1781" s="28"/>
      <c r="EA1781" s="28"/>
      <c r="EB1781" s="28"/>
      <c r="EG1781" s="194"/>
      <c r="EI1781" s="28"/>
      <c r="EJ1781" s="28"/>
      <c r="EK1781" s="28"/>
      <c r="EP1781" s="194"/>
      <c r="ER1781" s="28"/>
      <c r="ES1781" s="28"/>
      <c r="ET1781" s="28"/>
      <c r="EY1781" s="194"/>
      <c r="FA1781" s="28"/>
      <c r="FB1781" s="28"/>
      <c r="FC1781" s="28"/>
      <c r="FH1781" s="194"/>
      <c r="FJ1781" s="28"/>
      <c r="FK1781" s="28"/>
      <c r="FL1781" s="28"/>
      <c r="FQ1781" s="194"/>
      <c r="FS1781" s="28"/>
      <c r="FT1781" s="28"/>
      <c r="FU1781" s="28"/>
      <c r="FZ1781" s="194"/>
      <c r="GB1781" s="28"/>
      <c r="GC1781" s="28"/>
      <c r="GD1781" s="28"/>
      <c r="GI1781" s="194"/>
      <c r="GK1781" s="28"/>
      <c r="GL1781" s="28"/>
      <c r="GM1781" s="28"/>
      <c r="GR1781" s="194"/>
      <c r="GT1781" s="28"/>
      <c r="GU1781" s="28"/>
      <c r="GV1781" s="28"/>
      <c r="HA1781" s="194"/>
      <c r="HC1781" s="28"/>
      <c r="HD1781" s="28"/>
      <c r="HE1781" s="28"/>
      <c r="HJ1781" s="28"/>
      <c r="HK1781" s="28"/>
      <c r="HL1781" s="28"/>
      <c r="HM1781" s="28"/>
      <c r="HN1781" s="28"/>
      <c r="HO1781" s="28"/>
      <c r="HP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</row>
    <row r="1782" spans="1:249" s="50" customFormat="1" ht="18">
      <c r="A1782" s="206" t="s">
        <v>4944</v>
      </c>
      <c r="B1782" s="28"/>
      <c r="C1782" s="28"/>
      <c r="D1782" s="28"/>
      <c r="E1782" s="28"/>
      <c r="F1782" s="284">
        <f t="shared" si="33"/>
        <v>1</v>
      </c>
      <c r="J1782" s="50">
        <v>1</v>
      </c>
      <c r="N1782" s="28"/>
      <c r="O1782" s="28"/>
      <c r="T1782" s="194"/>
      <c r="V1782" s="28"/>
      <c r="W1782" s="28"/>
      <c r="X1782" s="28"/>
      <c r="AC1782" s="194"/>
      <c r="AE1782" s="28"/>
      <c r="AF1782" s="28"/>
      <c r="AG1782" s="28"/>
      <c r="AL1782" s="194"/>
      <c r="AN1782" s="28"/>
      <c r="AO1782" s="28"/>
      <c r="AP1782" s="28"/>
      <c r="AU1782" s="194"/>
      <c r="AW1782" s="28"/>
      <c r="AX1782" s="28"/>
      <c r="AY1782" s="28"/>
      <c r="BD1782" s="194"/>
      <c r="BF1782" s="28"/>
      <c r="BG1782" s="28"/>
      <c r="BH1782" s="28"/>
      <c r="BM1782" s="194"/>
      <c r="BO1782" s="28"/>
      <c r="BP1782" s="28"/>
      <c r="BQ1782" s="28"/>
      <c r="BV1782" s="194"/>
      <c r="BX1782" s="28"/>
      <c r="BY1782" s="28"/>
      <c r="BZ1782" s="28"/>
      <c r="CE1782" s="194"/>
      <c r="CG1782" s="28"/>
      <c r="CH1782" s="28"/>
      <c r="CI1782" s="28"/>
      <c r="CN1782" s="194"/>
      <c r="CP1782" s="28"/>
      <c r="CQ1782" s="28"/>
      <c r="CR1782" s="28"/>
      <c r="CW1782" s="194"/>
      <c r="CY1782" s="28"/>
      <c r="CZ1782" s="28"/>
      <c r="DA1782" s="28"/>
      <c r="DF1782" s="194"/>
      <c r="DH1782" s="28"/>
      <c r="DI1782" s="28"/>
      <c r="DJ1782" s="28"/>
      <c r="DO1782" s="194"/>
      <c r="DQ1782" s="28"/>
      <c r="DR1782" s="28"/>
      <c r="DS1782" s="28"/>
      <c r="DX1782" s="194"/>
      <c r="DZ1782" s="28"/>
      <c r="EA1782" s="28"/>
      <c r="EB1782" s="28"/>
      <c r="EG1782" s="194"/>
      <c r="EI1782" s="28"/>
      <c r="EJ1782" s="28"/>
      <c r="EK1782" s="28"/>
      <c r="EP1782" s="194"/>
      <c r="ER1782" s="28"/>
      <c r="ES1782" s="28"/>
      <c r="ET1782" s="28"/>
      <c r="EY1782" s="194"/>
      <c r="FA1782" s="28"/>
      <c r="FB1782" s="28"/>
      <c r="FC1782" s="28"/>
      <c r="FH1782" s="194"/>
      <c r="FJ1782" s="28"/>
      <c r="FK1782" s="28"/>
      <c r="FL1782" s="28"/>
      <c r="FQ1782" s="194"/>
      <c r="FS1782" s="28"/>
      <c r="FT1782" s="28"/>
      <c r="FU1782" s="28"/>
      <c r="FZ1782" s="194"/>
      <c r="GB1782" s="28"/>
      <c r="GC1782" s="28"/>
      <c r="GD1782" s="28"/>
      <c r="GI1782" s="194"/>
      <c r="GK1782" s="28"/>
      <c r="GL1782" s="28"/>
      <c r="GM1782" s="28"/>
      <c r="GR1782" s="194"/>
      <c r="GT1782" s="28"/>
      <c r="GU1782" s="28"/>
      <c r="GV1782" s="28"/>
      <c r="HA1782" s="194"/>
      <c r="HC1782" s="28"/>
      <c r="HD1782" s="28"/>
      <c r="HE1782" s="28"/>
      <c r="HJ1782" s="28"/>
      <c r="HK1782" s="28"/>
      <c r="HL1782" s="28"/>
      <c r="HM1782" s="28"/>
      <c r="HN1782" s="28"/>
      <c r="HO1782" s="28"/>
      <c r="HP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</row>
    <row r="1783" spans="1:249" s="50" customFormat="1" ht="18">
      <c r="A1783" s="206" t="s">
        <v>4931</v>
      </c>
      <c r="B1783" s="28"/>
      <c r="C1783" s="28"/>
      <c r="D1783" s="28"/>
      <c r="E1783" s="28"/>
      <c r="F1783" s="284">
        <f t="shared" si="33"/>
        <v>1</v>
      </c>
      <c r="I1783" s="50">
        <v>1</v>
      </c>
      <c r="N1783" s="28"/>
      <c r="O1783" s="28"/>
      <c r="T1783" s="194"/>
      <c r="V1783" s="28"/>
      <c r="W1783" s="28"/>
      <c r="X1783" s="28"/>
      <c r="AC1783" s="194"/>
      <c r="AE1783" s="28"/>
      <c r="AF1783" s="28"/>
      <c r="AG1783" s="28"/>
      <c r="AL1783" s="194"/>
      <c r="AN1783" s="28"/>
      <c r="AO1783" s="28"/>
      <c r="AP1783" s="28"/>
      <c r="AU1783" s="194"/>
      <c r="AW1783" s="28"/>
      <c r="AX1783" s="28"/>
      <c r="AY1783" s="28"/>
      <c r="BD1783" s="194"/>
      <c r="BF1783" s="28"/>
      <c r="BG1783" s="28"/>
      <c r="BH1783" s="28"/>
      <c r="BM1783" s="194"/>
      <c r="BO1783" s="28"/>
      <c r="BP1783" s="28"/>
      <c r="BQ1783" s="28"/>
      <c r="BV1783" s="194"/>
      <c r="BX1783" s="28"/>
      <c r="BY1783" s="28"/>
      <c r="BZ1783" s="28"/>
      <c r="CE1783" s="194"/>
      <c r="CG1783" s="28"/>
      <c r="CH1783" s="28"/>
      <c r="CI1783" s="28"/>
      <c r="CN1783" s="194"/>
      <c r="CP1783" s="28"/>
      <c r="CQ1783" s="28"/>
      <c r="CR1783" s="28"/>
      <c r="CW1783" s="194"/>
      <c r="CY1783" s="28"/>
      <c r="CZ1783" s="28"/>
      <c r="DA1783" s="28"/>
      <c r="DF1783" s="194"/>
      <c r="DH1783" s="28"/>
      <c r="DI1783" s="28"/>
      <c r="DJ1783" s="28"/>
      <c r="DO1783" s="194"/>
      <c r="DQ1783" s="28"/>
      <c r="DR1783" s="28"/>
      <c r="DS1783" s="28"/>
      <c r="DX1783" s="194"/>
      <c r="DZ1783" s="28"/>
      <c r="EA1783" s="28"/>
      <c r="EB1783" s="28"/>
      <c r="EG1783" s="194"/>
      <c r="EI1783" s="28"/>
      <c r="EJ1783" s="28"/>
      <c r="EK1783" s="28"/>
      <c r="EP1783" s="194"/>
      <c r="ER1783" s="28"/>
      <c r="ES1783" s="28"/>
      <c r="ET1783" s="28"/>
      <c r="EY1783" s="194"/>
      <c r="FA1783" s="28"/>
      <c r="FB1783" s="28"/>
      <c r="FC1783" s="28"/>
      <c r="FH1783" s="194"/>
      <c r="FJ1783" s="28"/>
      <c r="FK1783" s="28"/>
      <c r="FL1783" s="28"/>
      <c r="FQ1783" s="194"/>
      <c r="FS1783" s="28"/>
      <c r="FT1783" s="28"/>
      <c r="FU1783" s="28"/>
      <c r="FZ1783" s="194"/>
      <c r="GB1783" s="28"/>
      <c r="GC1783" s="28"/>
      <c r="GD1783" s="28"/>
      <c r="GI1783" s="194"/>
      <c r="GK1783" s="28"/>
      <c r="GL1783" s="28"/>
      <c r="GM1783" s="28"/>
      <c r="GR1783" s="194"/>
      <c r="GT1783" s="28"/>
      <c r="GU1783" s="28"/>
      <c r="GV1783" s="28"/>
      <c r="HA1783" s="194"/>
      <c r="HC1783" s="28"/>
      <c r="HD1783" s="28"/>
      <c r="HE1783" s="28"/>
      <c r="HJ1783" s="28"/>
      <c r="HK1783" s="28"/>
      <c r="HL1783" s="28"/>
      <c r="HM1783" s="28"/>
      <c r="HN1783" s="28"/>
      <c r="HO1783" s="28"/>
      <c r="HP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</row>
    <row r="1784" spans="1:249" s="50" customFormat="1" ht="18">
      <c r="A1784" s="206" t="s">
        <v>5336</v>
      </c>
      <c r="B1784" s="28"/>
      <c r="C1784" s="28"/>
      <c r="D1784" s="28"/>
      <c r="E1784" s="28"/>
      <c r="F1784" s="284">
        <f t="shared" si="33"/>
        <v>10</v>
      </c>
      <c r="I1784" s="50">
        <v>10</v>
      </c>
      <c r="K1784" s="487"/>
      <c r="N1784" s="28"/>
      <c r="O1784" s="28"/>
      <c r="T1784" s="194"/>
      <c r="V1784" s="28"/>
      <c r="W1784" s="28"/>
      <c r="X1784" s="28"/>
      <c r="AC1784" s="194"/>
      <c r="AE1784" s="28"/>
      <c r="AF1784" s="28"/>
      <c r="AG1784" s="28"/>
      <c r="AL1784" s="194"/>
      <c r="AN1784" s="28"/>
      <c r="AO1784" s="28"/>
      <c r="AP1784" s="28"/>
      <c r="AU1784" s="194"/>
      <c r="AW1784" s="28"/>
      <c r="AX1784" s="28"/>
      <c r="AY1784" s="28"/>
      <c r="BD1784" s="194"/>
      <c r="BF1784" s="28"/>
      <c r="BG1784" s="28"/>
      <c r="BH1784" s="28"/>
      <c r="BM1784" s="194"/>
      <c r="BO1784" s="28"/>
      <c r="BP1784" s="28"/>
      <c r="BQ1784" s="28"/>
      <c r="BV1784" s="194"/>
      <c r="BX1784" s="28"/>
      <c r="BY1784" s="28"/>
      <c r="BZ1784" s="28"/>
      <c r="CE1784" s="194"/>
      <c r="CG1784" s="28"/>
      <c r="CH1784" s="28"/>
      <c r="CI1784" s="28"/>
      <c r="CN1784" s="194"/>
      <c r="CP1784" s="28"/>
      <c r="CQ1784" s="28"/>
      <c r="CR1784" s="28"/>
      <c r="CW1784" s="194"/>
      <c r="CY1784" s="28"/>
      <c r="CZ1784" s="28"/>
      <c r="DA1784" s="28"/>
      <c r="DF1784" s="194"/>
      <c r="DH1784" s="28"/>
      <c r="DI1784" s="28"/>
      <c r="DJ1784" s="28"/>
      <c r="DO1784" s="194"/>
      <c r="DQ1784" s="28"/>
      <c r="DR1784" s="28"/>
      <c r="DS1784" s="28"/>
      <c r="DX1784" s="194"/>
      <c r="DZ1784" s="28"/>
      <c r="EA1784" s="28"/>
      <c r="EB1784" s="28"/>
      <c r="EG1784" s="194"/>
      <c r="EI1784" s="28"/>
      <c r="EJ1784" s="28"/>
      <c r="EK1784" s="28"/>
      <c r="EP1784" s="194"/>
      <c r="ER1784" s="28"/>
      <c r="ES1784" s="28"/>
      <c r="ET1784" s="28"/>
      <c r="EY1784" s="194"/>
      <c r="FA1784" s="28"/>
      <c r="FB1784" s="28"/>
      <c r="FC1784" s="28"/>
      <c r="FH1784" s="194"/>
      <c r="FJ1784" s="28"/>
      <c r="FK1784" s="28"/>
      <c r="FL1784" s="28"/>
      <c r="FQ1784" s="194"/>
      <c r="FS1784" s="28"/>
      <c r="FT1784" s="28"/>
      <c r="FU1784" s="28"/>
      <c r="FZ1784" s="194"/>
      <c r="GB1784" s="28"/>
      <c r="GC1784" s="28"/>
      <c r="GD1784" s="28"/>
      <c r="GI1784" s="194"/>
      <c r="GK1784" s="28"/>
      <c r="GL1784" s="28"/>
      <c r="GM1784" s="28"/>
      <c r="GR1784" s="194"/>
      <c r="GT1784" s="28"/>
      <c r="GU1784" s="28"/>
      <c r="GV1784" s="28"/>
      <c r="HA1784" s="194"/>
      <c r="HC1784" s="28"/>
      <c r="HD1784" s="28"/>
      <c r="HE1784" s="28"/>
      <c r="HJ1784" s="28"/>
      <c r="HK1784" s="28"/>
      <c r="HL1784" s="28"/>
      <c r="HM1784" s="28"/>
      <c r="HN1784" s="28"/>
      <c r="HO1784" s="28"/>
      <c r="HP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</row>
    <row r="1785" spans="1:249" s="50" customFormat="1" ht="18">
      <c r="A1785" s="206" t="s">
        <v>5054</v>
      </c>
      <c r="B1785" s="28"/>
      <c r="C1785" s="28"/>
      <c r="D1785" s="28"/>
      <c r="E1785" s="28"/>
      <c r="F1785" s="284">
        <f t="shared" si="33"/>
        <v>20</v>
      </c>
      <c r="J1785" s="50">
        <v>20</v>
      </c>
      <c r="N1785" s="28"/>
      <c r="O1785" s="28"/>
      <c r="T1785" s="194"/>
      <c r="V1785" s="28"/>
      <c r="W1785" s="28"/>
      <c r="X1785" s="28"/>
      <c r="AC1785" s="194"/>
      <c r="AE1785" s="28"/>
      <c r="AF1785" s="28"/>
      <c r="AG1785" s="28"/>
      <c r="AL1785" s="194"/>
      <c r="AN1785" s="28"/>
      <c r="AO1785" s="28"/>
      <c r="AP1785" s="28"/>
      <c r="AU1785" s="194"/>
      <c r="AW1785" s="28"/>
      <c r="AX1785" s="28"/>
      <c r="AY1785" s="28"/>
      <c r="BD1785" s="194"/>
      <c r="BF1785" s="28"/>
      <c r="BG1785" s="28"/>
      <c r="BH1785" s="28"/>
      <c r="BM1785" s="194"/>
      <c r="BO1785" s="28"/>
      <c r="BP1785" s="28"/>
      <c r="BQ1785" s="28"/>
      <c r="BV1785" s="194"/>
      <c r="BX1785" s="28"/>
      <c r="BY1785" s="28"/>
      <c r="BZ1785" s="28"/>
      <c r="CE1785" s="194"/>
      <c r="CG1785" s="28"/>
      <c r="CH1785" s="28"/>
      <c r="CI1785" s="28"/>
      <c r="CN1785" s="194"/>
      <c r="CP1785" s="28"/>
      <c r="CQ1785" s="28"/>
      <c r="CR1785" s="28"/>
      <c r="CW1785" s="194"/>
      <c r="CY1785" s="28"/>
      <c r="CZ1785" s="28"/>
      <c r="DA1785" s="28"/>
      <c r="DF1785" s="194"/>
      <c r="DH1785" s="28"/>
      <c r="DI1785" s="28"/>
      <c r="DJ1785" s="28"/>
      <c r="DO1785" s="194"/>
      <c r="DQ1785" s="28"/>
      <c r="DR1785" s="28"/>
      <c r="DS1785" s="28"/>
      <c r="DX1785" s="194"/>
      <c r="DZ1785" s="28"/>
      <c r="EA1785" s="28"/>
      <c r="EB1785" s="28"/>
      <c r="EG1785" s="194"/>
      <c r="EI1785" s="28"/>
      <c r="EJ1785" s="28"/>
      <c r="EK1785" s="28"/>
      <c r="EP1785" s="194"/>
      <c r="ER1785" s="28"/>
      <c r="ES1785" s="28"/>
      <c r="ET1785" s="28"/>
      <c r="EY1785" s="194"/>
      <c r="FA1785" s="28"/>
      <c r="FB1785" s="28"/>
      <c r="FC1785" s="28"/>
      <c r="FH1785" s="194"/>
      <c r="FJ1785" s="28"/>
      <c r="FK1785" s="28"/>
      <c r="FL1785" s="28"/>
      <c r="FQ1785" s="194"/>
      <c r="FS1785" s="28"/>
      <c r="FT1785" s="28"/>
      <c r="FU1785" s="28"/>
      <c r="FZ1785" s="194"/>
      <c r="GB1785" s="28"/>
      <c r="GC1785" s="28"/>
      <c r="GD1785" s="28"/>
      <c r="GI1785" s="194"/>
      <c r="GK1785" s="28"/>
      <c r="GL1785" s="28"/>
      <c r="GM1785" s="28"/>
      <c r="GR1785" s="194"/>
      <c r="GT1785" s="28"/>
      <c r="GU1785" s="28"/>
      <c r="GV1785" s="28"/>
      <c r="HA1785" s="194"/>
      <c r="HC1785" s="28"/>
      <c r="HD1785" s="28"/>
      <c r="HE1785" s="28"/>
      <c r="HJ1785" s="28"/>
      <c r="HK1785" s="28"/>
      <c r="HL1785" s="28"/>
      <c r="HM1785" s="28"/>
      <c r="HN1785" s="28"/>
      <c r="HO1785" s="28"/>
      <c r="HP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</row>
    <row r="1786" spans="1:249" s="50" customFormat="1" ht="18">
      <c r="A1786" s="206" t="s">
        <v>4833</v>
      </c>
      <c r="B1786" s="28"/>
      <c r="C1786" s="28"/>
      <c r="D1786" s="28"/>
      <c r="E1786" s="28"/>
      <c r="F1786" s="284">
        <f t="shared" si="33"/>
        <v>2</v>
      </c>
      <c r="J1786" s="50">
        <v>2</v>
      </c>
      <c r="K1786" s="194"/>
      <c r="N1786" s="28"/>
      <c r="O1786" s="28"/>
      <c r="T1786" s="194"/>
      <c r="V1786" s="28"/>
      <c r="W1786" s="28"/>
      <c r="X1786" s="28"/>
      <c r="AC1786" s="194"/>
      <c r="AE1786" s="28"/>
      <c r="AF1786" s="28"/>
      <c r="AG1786" s="28"/>
      <c r="AL1786" s="194"/>
      <c r="AN1786" s="28"/>
      <c r="AO1786" s="28"/>
      <c r="AP1786" s="28"/>
      <c r="AU1786" s="194"/>
      <c r="AW1786" s="28"/>
      <c r="AX1786" s="28"/>
      <c r="AY1786" s="28"/>
      <c r="BD1786" s="194"/>
      <c r="BF1786" s="28"/>
      <c r="BG1786" s="28"/>
      <c r="BH1786" s="28"/>
      <c r="BM1786" s="194"/>
      <c r="BO1786" s="28"/>
      <c r="BP1786" s="28"/>
      <c r="BQ1786" s="28"/>
      <c r="BV1786" s="194"/>
      <c r="BX1786" s="28"/>
      <c r="BY1786" s="28"/>
      <c r="BZ1786" s="28"/>
      <c r="CE1786" s="194"/>
      <c r="CG1786" s="28"/>
      <c r="CH1786" s="28"/>
      <c r="CI1786" s="28"/>
      <c r="CN1786" s="194"/>
      <c r="CP1786" s="28"/>
      <c r="CQ1786" s="28"/>
      <c r="CR1786" s="28"/>
      <c r="CW1786" s="194"/>
      <c r="CY1786" s="28"/>
      <c r="CZ1786" s="28"/>
      <c r="DA1786" s="28"/>
      <c r="DF1786" s="194"/>
      <c r="DH1786" s="28"/>
      <c r="DI1786" s="28"/>
      <c r="DJ1786" s="28"/>
      <c r="DO1786" s="194"/>
      <c r="DQ1786" s="28"/>
      <c r="DR1786" s="28"/>
      <c r="DS1786" s="28"/>
      <c r="DX1786" s="194"/>
      <c r="DZ1786" s="28"/>
      <c r="EA1786" s="28"/>
      <c r="EB1786" s="28"/>
      <c r="EG1786" s="194"/>
      <c r="EI1786" s="28"/>
      <c r="EJ1786" s="28"/>
      <c r="EK1786" s="28"/>
      <c r="EP1786" s="194"/>
      <c r="ER1786" s="28"/>
      <c r="ES1786" s="28"/>
      <c r="ET1786" s="28"/>
      <c r="EY1786" s="194"/>
      <c r="FA1786" s="28"/>
      <c r="FB1786" s="28"/>
      <c r="FC1786" s="28"/>
      <c r="FH1786" s="194"/>
      <c r="FJ1786" s="28"/>
      <c r="FK1786" s="28"/>
      <c r="FL1786" s="28"/>
      <c r="FQ1786" s="194"/>
      <c r="FS1786" s="28"/>
      <c r="FT1786" s="28"/>
      <c r="FU1786" s="28"/>
      <c r="FZ1786" s="194"/>
      <c r="GB1786" s="28"/>
      <c r="GC1786" s="28"/>
      <c r="GD1786" s="28"/>
      <c r="GI1786" s="194"/>
      <c r="GK1786" s="28"/>
      <c r="GL1786" s="28"/>
      <c r="GM1786" s="28"/>
      <c r="GR1786" s="194"/>
      <c r="GT1786" s="28"/>
      <c r="GU1786" s="28"/>
      <c r="GV1786" s="28"/>
      <c r="HA1786" s="194"/>
      <c r="HC1786" s="28"/>
      <c r="HD1786" s="28"/>
      <c r="HE1786" s="28"/>
      <c r="HJ1786" s="28"/>
      <c r="HK1786" s="28"/>
      <c r="HL1786" s="28"/>
      <c r="HM1786" s="28"/>
      <c r="HN1786" s="28"/>
      <c r="HO1786" s="28"/>
      <c r="HP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</row>
    <row r="1787" spans="1:249" s="50" customFormat="1" ht="18">
      <c r="A1787" s="206" t="s">
        <v>5055</v>
      </c>
      <c r="B1787" s="28"/>
      <c r="C1787" s="28"/>
      <c r="D1787" s="28"/>
      <c r="E1787" s="28"/>
      <c r="F1787" s="284">
        <f t="shared" si="33"/>
        <v>4</v>
      </c>
      <c r="J1787" s="50">
        <v>4</v>
      </c>
      <c r="N1787" s="28"/>
      <c r="O1787" s="28"/>
      <c r="T1787" s="194"/>
      <c r="V1787" s="28"/>
      <c r="W1787" s="28"/>
      <c r="X1787" s="28"/>
      <c r="AC1787" s="194"/>
      <c r="AE1787" s="28"/>
      <c r="AF1787" s="28"/>
      <c r="AG1787" s="28"/>
      <c r="AL1787" s="194"/>
      <c r="AN1787" s="28"/>
      <c r="AO1787" s="28"/>
      <c r="AP1787" s="28"/>
      <c r="AU1787" s="194"/>
      <c r="AW1787" s="28"/>
      <c r="AX1787" s="28"/>
      <c r="AY1787" s="28"/>
      <c r="BD1787" s="194"/>
      <c r="BF1787" s="28"/>
      <c r="BG1787" s="28"/>
      <c r="BH1787" s="28"/>
      <c r="BM1787" s="194"/>
      <c r="BO1787" s="28"/>
      <c r="BP1787" s="28"/>
      <c r="BQ1787" s="28"/>
      <c r="BV1787" s="194"/>
      <c r="BX1787" s="28"/>
      <c r="BY1787" s="28"/>
      <c r="BZ1787" s="28"/>
      <c r="CE1787" s="194"/>
      <c r="CG1787" s="28"/>
      <c r="CH1787" s="28"/>
      <c r="CI1787" s="28"/>
      <c r="CN1787" s="194"/>
      <c r="CP1787" s="28"/>
      <c r="CQ1787" s="28"/>
      <c r="CR1787" s="28"/>
      <c r="CW1787" s="194"/>
      <c r="CY1787" s="28"/>
      <c r="CZ1787" s="28"/>
      <c r="DA1787" s="28"/>
      <c r="DF1787" s="194"/>
      <c r="DH1787" s="28"/>
      <c r="DI1787" s="28"/>
      <c r="DJ1787" s="28"/>
      <c r="DO1787" s="194"/>
      <c r="DQ1787" s="28"/>
      <c r="DR1787" s="28"/>
      <c r="DS1787" s="28"/>
      <c r="DX1787" s="194"/>
      <c r="DZ1787" s="28"/>
      <c r="EA1787" s="28"/>
      <c r="EB1787" s="28"/>
      <c r="EG1787" s="194"/>
      <c r="EI1787" s="28"/>
      <c r="EJ1787" s="28"/>
      <c r="EK1787" s="28"/>
      <c r="EP1787" s="194"/>
      <c r="ER1787" s="28"/>
      <c r="ES1787" s="28"/>
      <c r="ET1787" s="28"/>
      <c r="EY1787" s="194"/>
      <c r="FA1787" s="28"/>
      <c r="FB1787" s="28"/>
      <c r="FC1787" s="28"/>
      <c r="FH1787" s="194"/>
      <c r="FJ1787" s="28"/>
      <c r="FK1787" s="28"/>
      <c r="FL1787" s="28"/>
      <c r="FQ1787" s="194"/>
      <c r="FS1787" s="28"/>
      <c r="FT1787" s="28"/>
      <c r="FU1787" s="28"/>
      <c r="FZ1787" s="194"/>
      <c r="GB1787" s="28"/>
      <c r="GC1787" s="28"/>
      <c r="GD1787" s="28"/>
      <c r="GI1787" s="194"/>
      <c r="GK1787" s="28"/>
      <c r="GL1787" s="28"/>
      <c r="GM1787" s="28"/>
      <c r="GR1787" s="194"/>
      <c r="GT1787" s="28"/>
      <c r="GU1787" s="28"/>
      <c r="GV1787" s="28"/>
      <c r="HA1787" s="194"/>
      <c r="HC1787" s="28"/>
      <c r="HD1787" s="28"/>
      <c r="HE1787" s="28"/>
      <c r="HJ1787" s="28"/>
      <c r="HK1787" s="28"/>
      <c r="HL1787" s="28"/>
      <c r="HM1787" s="28"/>
      <c r="HN1787" s="28"/>
      <c r="HO1787" s="28"/>
      <c r="HP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</row>
    <row r="1788" spans="1:249" s="50" customFormat="1" ht="18">
      <c r="A1788" s="206" t="s">
        <v>4573</v>
      </c>
      <c r="B1788" s="28"/>
      <c r="C1788" s="28"/>
      <c r="D1788" s="28"/>
      <c r="E1788" s="28"/>
      <c r="F1788" s="284">
        <f t="shared" si="33"/>
        <v>3</v>
      </c>
      <c r="J1788" s="50">
        <v>3</v>
      </c>
      <c r="K1788" s="194"/>
      <c r="N1788" s="28"/>
      <c r="O1788" s="28"/>
      <c r="T1788" s="194"/>
      <c r="V1788" s="28"/>
      <c r="W1788" s="28"/>
      <c r="X1788" s="28"/>
      <c r="AC1788" s="194"/>
      <c r="AE1788" s="28"/>
      <c r="AF1788" s="28"/>
      <c r="AG1788" s="28"/>
      <c r="AL1788" s="194"/>
      <c r="AN1788" s="28"/>
      <c r="AO1788" s="28"/>
      <c r="AP1788" s="28"/>
      <c r="AU1788" s="194"/>
      <c r="AW1788" s="28"/>
      <c r="AX1788" s="28"/>
      <c r="AY1788" s="28"/>
      <c r="BD1788" s="194"/>
      <c r="BF1788" s="28"/>
      <c r="BG1788" s="28"/>
      <c r="BH1788" s="28"/>
      <c r="BM1788" s="194"/>
      <c r="BO1788" s="28"/>
      <c r="BP1788" s="28"/>
      <c r="BQ1788" s="28"/>
      <c r="BV1788" s="194"/>
      <c r="BX1788" s="28"/>
      <c r="BY1788" s="28"/>
      <c r="BZ1788" s="28"/>
      <c r="CE1788" s="194"/>
      <c r="CG1788" s="28"/>
      <c r="CH1788" s="28"/>
      <c r="CI1788" s="28"/>
      <c r="CN1788" s="194"/>
      <c r="CP1788" s="28"/>
      <c r="CQ1788" s="28"/>
      <c r="CR1788" s="28"/>
      <c r="CW1788" s="194"/>
      <c r="CY1788" s="28"/>
      <c r="CZ1788" s="28"/>
      <c r="DA1788" s="28"/>
      <c r="DF1788" s="194"/>
      <c r="DH1788" s="28"/>
      <c r="DI1788" s="28"/>
      <c r="DJ1788" s="28"/>
      <c r="DO1788" s="194"/>
      <c r="DQ1788" s="28"/>
      <c r="DR1788" s="28"/>
      <c r="DS1788" s="28"/>
      <c r="DX1788" s="194"/>
      <c r="DZ1788" s="28"/>
      <c r="EA1788" s="28"/>
      <c r="EB1788" s="28"/>
      <c r="EG1788" s="194"/>
      <c r="EI1788" s="28"/>
      <c r="EJ1788" s="28"/>
      <c r="EK1788" s="28"/>
      <c r="EP1788" s="194"/>
      <c r="ER1788" s="28"/>
      <c r="ES1788" s="28"/>
      <c r="ET1788" s="28"/>
      <c r="EY1788" s="194"/>
      <c r="FA1788" s="28"/>
      <c r="FB1788" s="28"/>
      <c r="FC1788" s="28"/>
      <c r="FH1788" s="194"/>
      <c r="FJ1788" s="28"/>
      <c r="FK1788" s="28"/>
      <c r="FL1788" s="28"/>
      <c r="FQ1788" s="194"/>
      <c r="FS1788" s="28"/>
      <c r="FT1788" s="28"/>
      <c r="FU1788" s="28"/>
      <c r="FZ1788" s="194"/>
      <c r="GB1788" s="28"/>
      <c r="GC1788" s="28"/>
      <c r="GD1788" s="28"/>
      <c r="GI1788" s="194"/>
      <c r="GK1788" s="28"/>
      <c r="GL1788" s="28"/>
      <c r="GM1788" s="28"/>
      <c r="GR1788" s="194"/>
      <c r="GT1788" s="28"/>
      <c r="GU1788" s="28"/>
      <c r="GV1788" s="28"/>
      <c r="HA1788" s="194"/>
      <c r="HC1788" s="28"/>
      <c r="HD1788" s="28"/>
      <c r="HE1788" s="28"/>
      <c r="HJ1788" s="28"/>
      <c r="HK1788" s="28"/>
      <c r="HL1788" s="28"/>
      <c r="HM1788" s="28"/>
      <c r="HN1788" s="28"/>
      <c r="HO1788" s="28"/>
      <c r="HP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</row>
    <row r="1789" spans="1:249" s="50" customFormat="1" ht="18">
      <c r="A1789" s="206" t="s">
        <v>5493</v>
      </c>
      <c r="B1789" s="28"/>
      <c r="C1789" s="28"/>
      <c r="D1789" s="28"/>
      <c r="F1789" s="284">
        <f t="shared" si="33"/>
        <v>13</v>
      </c>
      <c r="J1789" s="50">
        <v>13</v>
      </c>
      <c r="N1789" s="28"/>
      <c r="O1789" s="28"/>
      <c r="T1789" s="194"/>
      <c r="V1789" s="28"/>
      <c r="W1789" s="28"/>
      <c r="X1789" s="28"/>
      <c r="AC1789" s="194"/>
      <c r="AE1789" s="28"/>
      <c r="AF1789" s="28"/>
      <c r="AG1789" s="28"/>
      <c r="AL1789" s="194"/>
      <c r="AN1789" s="28"/>
      <c r="AO1789" s="28"/>
      <c r="AP1789" s="28"/>
      <c r="AU1789" s="194"/>
      <c r="AW1789" s="28"/>
      <c r="AX1789" s="28"/>
      <c r="AY1789" s="28"/>
      <c r="BD1789" s="194"/>
      <c r="BF1789" s="28"/>
      <c r="BG1789" s="28"/>
      <c r="BH1789" s="28"/>
      <c r="BM1789" s="194"/>
      <c r="BO1789" s="28"/>
      <c r="BP1789" s="28"/>
      <c r="BQ1789" s="28"/>
      <c r="BV1789" s="194"/>
      <c r="BX1789" s="28"/>
      <c r="BY1789" s="28"/>
      <c r="BZ1789" s="28"/>
      <c r="CE1789" s="194"/>
      <c r="CG1789" s="28"/>
      <c r="CH1789" s="28"/>
      <c r="CI1789" s="28"/>
      <c r="CN1789" s="194"/>
      <c r="CP1789" s="28"/>
      <c r="CQ1789" s="28"/>
      <c r="CR1789" s="28"/>
      <c r="CW1789" s="194"/>
      <c r="CY1789" s="28"/>
      <c r="CZ1789" s="28"/>
      <c r="DA1789" s="28"/>
      <c r="DF1789" s="194"/>
      <c r="DH1789" s="28"/>
      <c r="DI1789" s="28"/>
      <c r="DJ1789" s="28"/>
      <c r="DO1789" s="194"/>
      <c r="DQ1789" s="28"/>
      <c r="DR1789" s="28"/>
      <c r="DS1789" s="28"/>
      <c r="DX1789" s="194"/>
      <c r="DZ1789" s="28"/>
      <c r="EA1789" s="28"/>
      <c r="EB1789" s="28"/>
      <c r="EG1789" s="194"/>
      <c r="EI1789" s="28"/>
      <c r="EJ1789" s="28"/>
      <c r="EK1789" s="28"/>
      <c r="EP1789" s="194"/>
      <c r="ER1789" s="28"/>
      <c r="ES1789" s="28"/>
      <c r="ET1789" s="28"/>
      <c r="EY1789" s="194"/>
      <c r="FA1789" s="28"/>
      <c r="FB1789" s="28"/>
      <c r="FC1789" s="28"/>
      <c r="FH1789" s="194"/>
      <c r="FJ1789" s="28"/>
      <c r="FK1789" s="28"/>
      <c r="FL1789" s="28"/>
      <c r="FQ1789" s="194"/>
      <c r="FS1789" s="28"/>
      <c r="FT1789" s="28"/>
      <c r="FU1789" s="28"/>
      <c r="FZ1789" s="194"/>
      <c r="GB1789" s="28"/>
      <c r="GC1789" s="28"/>
      <c r="GD1789" s="28"/>
      <c r="GI1789" s="194"/>
      <c r="GK1789" s="28"/>
      <c r="GL1789" s="28"/>
      <c r="GM1789" s="28"/>
      <c r="GR1789" s="194"/>
      <c r="GT1789" s="28"/>
      <c r="GU1789" s="28"/>
      <c r="GV1789" s="28"/>
      <c r="HA1789" s="194"/>
      <c r="HC1789" s="28"/>
      <c r="HD1789" s="28"/>
      <c r="HE1789" s="28"/>
      <c r="HJ1789" s="28"/>
      <c r="HK1789" s="28"/>
      <c r="HL1789" s="28"/>
      <c r="HM1789" s="28"/>
      <c r="HN1789" s="28"/>
      <c r="HO1789" s="28"/>
      <c r="HP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</row>
    <row r="1790" spans="1:249" s="50" customFormat="1" ht="18">
      <c r="A1790" s="206" t="s">
        <v>5467</v>
      </c>
      <c r="B1790" s="28"/>
      <c r="C1790" s="28"/>
      <c r="D1790" s="28"/>
      <c r="F1790" s="284">
        <f t="shared" si="33"/>
        <v>4</v>
      </c>
      <c r="I1790" s="50">
        <v>4</v>
      </c>
      <c r="N1790" s="28"/>
      <c r="O1790" s="28"/>
      <c r="T1790" s="194"/>
      <c r="V1790" s="28"/>
      <c r="W1790" s="28"/>
      <c r="X1790" s="28"/>
      <c r="AC1790" s="194"/>
      <c r="AE1790" s="28"/>
      <c r="AF1790" s="28"/>
      <c r="AG1790" s="28"/>
      <c r="AL1790" s="194"/>
      <c r="AN1790" s="28"/>
      <c r="AO1790" s="28"/>
      <c r="AP1790" s="28"/>
      <c r="AU1790" s="194"/>
      <c r="AW1790" s="28"/>
      <c r="AX1790" s="28"/>
      <c r="AY1790" s="28"/>
      <c r="BD1790" s="194"/>
      <c r="BF1790" s="28"/>
      <c r="BG1790" s="28"/>
      <c r="BH1790" s="28"/>
      <c r="BM1790" s="194"/>
      <c r="BO1790" s="28"/>
      <c r="BP1790" s="28"/>
      <c r="BQ1790" s="28"/>
      <c r="BV1790" s="194"/>
      <c r="BX1790" s="28"/>
      <c r="BY1790" s="28"/>
      <c r="BZ1790" s="28"/>
      <c r="CE1790" s="194"/>
      <c r="CG1790" s="28"/>
      <c r="CH1790" s="28"/>
      <c r="CI1790" s="28"/>
      <c r="CN1790" s="194"/>
      <c r="CP1790" s="28"/>
      <c r="CQ1790" s="28"/>
      <c r="CR1790" s="28"/>
      <c r="CW1790" s="194"/>
      <c r="CY1790" s="28"/>
      <c r="CZ1790" s="28"/>
      <c r="DA1790" s="28"/>
      <c r="DF1790" s="194"/>
      <c r="DH1790" s="28"/>
      <c r="DI1790" s="28"/>
      <c r="DJ1790" s="28"/>
      <c r="DO1790" s="194"/>
      <c r="DQ1790" s="28"/>
      <c r="DR1790" s="28"/>
      <c r="DS1790" s="28"/>
      <c r="DX1790" s="194"/>
      <c r="DZ1790" s="28"/>
      <c r="EA1790" s="28"/>
      <c r="EB1790" s="28"/>
      <c r="EG1790" s="194"/>
      <c r="EI1790" s="28"/>
      <c r="EJ1790" s="28"/>
      <c r="EK1790" s="28"/>
      <c r="EP1790" s="194"/>
      <c r="ER1790" s="28"/>
      <c r="ES1790" s="28"/>
      <c r="ET1790" s="28"/>
      <c r="EY1790" s="194"/>
      <c r="FA1790" s="28"/>
      <c r="FB1790" s="28"/>
      <c r="FC1790" s="28"/>
      <c r="FH1790" s="194"/>
      <c r="FJ1790" s="28"/>
      <c r="FK1790" s="28"/>
      <c r="FL1790" s="28"/>
      <c r="FQ1790" s="194"/>
      <c r="FS1790" s="28"/>
      <c r="FT1790" s="28"/>
      <c r="FU1790" s="28"/>
      <c r="FZ1790" s="194"/>
      <c r="GB1790" s="28"/>
      <c r="GC1790" s="28"/>
      <c r="GD1790" s="28"/>
      <c r="GI1790" s="194"/>
      <c r="GK1790" s="28"/>
      <c r="GL1790" s="28"/>
      <c r="GM1790" s="28"/>
      <c r="GR1790" s="194"/>
      <c r="GT1790" s="28"/>
      <c r="GU1790" s="28"/>
      <c r="GV1790" s="28"/>
      <c r="HA1790" s="194"/>
      <c r="HC1790" s="28"/>
      <c r="HD1790" s="28"/>
      <c r="HE1790" s="28"/>
      <c r="HJ1790" s="28"/>
      <c r="HK1790" s="28"/>
      <c r="HL1790" s="28"/>
      <c r="HM1790" s="28"/>
      <c r="HN1790" s="28"/>
      <c r="HO1790" s="28"/>
      <c r="HP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</row>
    <row r="1791" spans="1:249" s="50" customFormat="1" ht="18">
      <c r="A1791" s="206" t="s">
        <v>4595</v>
      </c>
      <c r="B1791" s="28"/>
      <c r="C1791" s="28"/>
      <c r="D1791" s="28"/>
      <c r="E1791" s="28"/>
      <c r="F1791" s="284">
        <f t="shared" si="33"/>
        <v>30</v>
      </c>
      <c r="H1791" s="50">
        <v>30</v>
      </c>
      <c r="K1791" s="194"/>
      <c r="N1791" s="28"/>
      <c r="O1791" s="28"/>
      <c r="T1791" s="194"/>
      <c r="V1791" s="28"/>
      <c r="W1791" s="28"/>
      <c r="X1791" s="28"/>
      <c r="AC1791" s="194"/>
      <c r="AE1791" s="28"/>
      <c r="AF1791" s="28"/>
      <c r="AG1791" s="28"/>
      <c r="AL1791" s="194"/>
      <c r="AN1791" s="28"/>
      <c r="AO1791" s="28"/>
      <c r="AP1791" s="28"/>
      <c r="AU1791" s="194"/>
      <c r="AW1791" s="28"/>
      <c r="AX1791" s="28"/>
      <c r="AY1791" s="28"/>
      <c r="BD1791" s="194"/>
      <c r="BF1791" s="28"/>
      <c r="BG1791" s="28"/>
      <c r="BH1791" s="28"/>
      <c r="BM1791" s="194"/>
      <c r="BO1791" s="28"/>
      <c r="BP1791" s="28"/>
      <c r="BQ1791" s="28"/>
      <c r="BV1791" s="194"/>
      <c r="BX1791" s="28"/>
      <c r="BY1791" s="28"/>
      <c r="BZ1791" s="28"/>
      <c r="CE1791" s="194"/>
      <c r="CG1791" s="28"/>
      <c r="CH1791" s="28"/>
      <c r="CI1791" s="28"/>
      <c r="CN1791" s="194"/>
      <c r="CP1791" s="28"/>
      <c r="CQ1791" s="28"/>
      <c r="CR1791" s="28"/>
      <c r="CW1791" s="194"/>
      <c r="CY1791" s="28"/>
      <c r="CZ1791" s="28"/>
      <c r="DA1791" s="28"/>
      <c r="DF1791" s="194"/>
      <c r="DH1791" s="28"/>
      <c r="DI1791" s="28"/>
      <c r="DJ1791" s="28"/>
      <c r="DO1791" s="194"/>
      <c r="DQ1791" s="28"/>
      <c r="DR1791" s="28"/>
      <c r="DS1791" s="28"/>
      <c r="DX1791" s="194"/>
      <c r="DZ1791" s="28"/>
      <c r="EA1791" s="28"/>
      <c r="EB1791" s="28"/>
      <c r="EG1791" s="194"/>
      <c r="EI1791" s="28"/>
      <c r="EJ1791" s="28"/>
      <c r="EK1791" s="28"/>
      <c r="EP1791" s="194"/>
      <c r="ER1791" s="28"/>
      <c r="ES1791" s="28"/>
      <c r="ET1791" s="28"/>
      <c r="EY1791" s="194"/>
      <c r="FA1791" s="28"/>
      <c r="FB1791" s="28"/>
      <c r="FC1791" s="28"/>
      <c r="FH1791" s="194"/>
      <c r="FJ1791" s="28"/>
      <c r="FK1791" s="28"/>
      <c r="FL1791" s="28"/>
      <c r="FQ1791" s="194"/>
      <c r="FS1791" s="28"/>
      <c r="FT1791" s="28"/>
      <c r="FU1791" s="28"/>
      <c r="FZ1791" s="194"/>
      <c r="GB1791" s="28"/>
      <c r="GC1791" s="28"/>
      <c r="GD1791" s="28"/>
      <c r="GI1791" s="194"/>
      <c r="GK1791" s="28"/>
      <c r="GL1791" s="28"/>
      <c r="GM1791" s="28"/>
      <c r="GR1791" s="194"/>
      <c r="GT1791" s="28"/>
      <c r="GU1791" s="28"/>
      <c r="GV1791" s="28"/>
      <c r="HA1791" s="194"/>
      <c r="HC1791" s="28"/>
      <c r="HD1791" s="28"/>
      <c r="HE1791" s="28"/>
      <c r="HJ1791" s="28"/>
      <c r="HK1791" s="28"/>
      <c r="HL1791" s="28"/>
      <c r="HM1791" s="28"/>
      <c r="HN1791" s="28"/>
      <c r="HO1791" s="28"/>
      <c r="HP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</row>
    <row r="1792" spans="1:249" s="50" customFormat="1" ht="18">
      <c r="A1792" s="206" t="s">
        <v>5436</v>
      </c>
      <c r="B1792" s="28"/>
      <c r="C1792" s="28"/>
      <c r="D1792" s="28"/>
      <c r="E1792" s="28"/>
      <c r="F1792" s="284">
        <f t="shared" si="33"/>
        <v>31</v>
      </c>
      <c r="J1792" s="50">
        <v>31</v>
      </c>
      <c r="N1792" s="28"/>
      <c r="O1792" s="28"/>
      <c r="T1792" s="194"/>
      <c r="V1792" s="28"/>
      <c r="W1792" s="28"/>
      <c r="X1792" s="28"/>
      <c r="AC1792" s="194"/>
      <c r="AE1792" s="28"/>
      <c r="AF1792" s="28"/>
      <c r="AG1792" s="28"/>
      <c r="AL1792" s="194"/>
      <c r="AN1792" s="28"/>
      <c r="AO1792" s="28"/>
      <c r="AP1792" s="28"/>
      <c r="AU1792" s="194"/>
      <c r="AW1792" s="28"/>
      <c r="AX1792" s="28"/>
      <c r="AY1792" s="28"/>
      <c r="BD1792" s="194"/>
      <c r="BF1792" s="28"/>
      <c r="BG1792" s="28"/>
      <c r="BH1792" s="28"/>
      <c r="BM1792" s="194"/>
      <c r="BO1792" s="28"/>
      <c r="BP1792" s="28"/>
      <c r="BQ1792" s="28"/>
      <c r="BV1792" s="194"/>
      <c r="BX1792" s="28"/>
      <c r="BY1792" s="28"/>
      <c r="BZ1792" s="28"/>
      <c r="CE1792" s="194"/>
      <c r="CG1792" s="28"/>
      <c r="CH1792" s="28"/>
      <c r="CI1792" s="28"/>
      <c r="CN1792" s="194"/>
      <c r="CP1792" s="28"/>
      <c r="CQ1792" s="28"/>
      <c r="CR1792" s="28"/>
      <c r="CW1792" s="194"/>
      <c r="CY1792" s="28"/>
      <c r="CZ1792" s="28"/>
      <c r="DA1792" s="28"/>
      <c r="DF1792" s="194"/>
      <c r="DH1792" s="28"/>
      <c r="DI1792" s="28"/>
      <c r="DJ1792" s="28"/>
      <c r="DO1792" s="194"/>
      <c r="DQ1792" s="28"/>
      <c r="DR1792" s="28"/>
      <c r="DS1792" s="28"/>
      <c r="DX1792" s="194"/>
      <c r="DZ1792" s="28"/>
      <c r="EA1792" s="28"/>
      <c r="EB1792" s="28"/>
      <c r="EG1792" s="194"/>
      <c r="EI1792" s="28"/>
      <c r="EJ1792" s="28"/>
      <c r="EK1792" s="28"/>
      <c r="EP1792" s="194"/>
      <c r="ER1792" s="28"/>
      <c r="ES1792" s="28"/>
      <c r="ET1792" s="28"/>
      <c r="EY1792" s="194"/>
      <c r="FA1792" s="28"/>
      <c r="FB1792" s="28"/>
      <c r="FC1792" s="28"/>
      <c r="FH1792" s="194"/>
      <c r="FJ1792" s="28"/>
      <c r="FK1792" s="28"/>
      <c r="FL1792" s="28"/>
      <c r="FQ1792" s="194"/>
      <c r="FS1792" s="28"/>
      <c r="FT1792" s="28"/>
      <c r="FU1792" s="28"/>
      <c r="FZ1792" s="194"/>
      <c r="GB1792" s="28"/>
      <c r="GC1792" s="28"/>
      <c r="GD1792" s="28"/>
      <c r="GI1792" s="194"/>
      <c r="GK1792" s="28"/>
      <c r="GL1792" s="28"/>
      <c r="GM1792" s="28"/>
      <c r="GR1792" s="194"/>
      <c r="GT1792" s="28"/>
      <c r="GU1792" s="28"/>
      <c r="GV1792" s="28"/>
      <c r="HA1792" s="194"/>
      <c r="HC1792" s="28"/>
      <c r="HD1792" s="28"/>
      <c r="HE1792" s="28"/>
      <c r="HJ1792" s="28"/>
      <c r="HK1792" s="28"/>
      <c r="HL1792" s="28"/>
      <c r="HM1792" s="28"/>
      <c r="HN1792" s="28"/>
      <c r="HO1792" s="28"/>
      <c r="HP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</row>
    <row r="1793" spans="1:249" s="50" customFormat="1" ht="18">
      <c r="A1793" s="206" t="s">
        <v>5437</v>
      </c>
      <c r="B1793" s="28"/>
      <c r="C1793" s="28"/>
      <c r="D1793" s="28"/>
      <c r="E1793" s="28"/>
      <c r="F1793" s="284">
        <f t="shared" si="33"/>
        <v>2</v>
      </c>
      <c r="J1793" s="50">
        <v>2</v>
      </c>
      <c r="N1793" s="28"/>
      <c r="O1793" s="28"/>
      <c r="T1793" s="194"/>
      <c r="V1793" s="28"/>
      <c r="W1793" s="28"/>
      <c r="X1793" s="28"/>
      <c r="AC1793" s="194"/>
      <c r="AE1793" s="28"/>
      <c r="AF1793" s="28"/>
      <c r="AG1793" s="28"/>
      <c r="AL1793" s="194"/>
      <c r="AN1793" s="28"/>
      <c r="AO1793" s="28"/>
      <c r="AP1793" s="28"/>
      <c r="AU1793" s="194"/>
      <c r="AW1793" s="28"/>
      <c r="AX1793" s="28"/>
      <c r="AY1793" s="28"/>
      <c r="BD1793" s="194"/>
      <c r="BF1793" s="28"/>
      <c r="BG1793" s="28"/>
      <c r="BH1793" s="28"/>
      <c r="BM1793" s="194"/>
      <c r="BO1793" s="28"/>
      <c r="BP1793" s="28"/>
      <c r="BQ1793" s="28"/>
      <c r="BV1793" s="194"/>
      <c r="BX1793" s="28"/>
      <c r="BY1793" s="28"/>
      <c r="BZ1793" s="28"/>
      <c r="CE1793" s="194"/>
      <c r="CG1793" s="28"/>
      <c r="CH1793" s="28"/>
      <c r="CI1793" s="28"/>
      <c r="CN1793" s="194"/>
      <c r="CP1793" s="28"/>
      <c r="CQ1793" s="28"/>
      <c r="CR1793" s="28"/>
      <c r="CW1793" s="194"/>
      <c r="CY1793" s="28"/>
      <c r="CZ1793" s="28"/>
      <c r="DA1793" s="28"/>
      <c r="DF1793" s="194"/>
      <c r="DH1793" s="28"/>
      <c r="DI1793" s="28"/>
      <c r="DJ1793" s="28"/>
      <c r="DO1793" s="194"/>
      <c r="DQ1793" s="28"/>
      <c r="DR1793" s="28"/>
      <c r="DS1793" s="28"/>
      <c r="DX1793" s="194"/>
      <c r="DZ1793" s="28"/>
      <c r="EA1793" s="28"/>
      <c r="EB1793" s="28"/>
      <c r="EG1793" s="194"/>
      <c r="EI1793" s="28"/>
      <c r="EJ1793" s="28"/>
      <c r="EK1793" s="28"/>
      <c r="EP1793" s="194"/>
      <c r="ER1793" s="28"/>
      <c r="ES1793" s="28"/>
      <c r="ET1793" s="28"/>
      <c r="EY1793" s="194"/>
      <c r="FA1793" s="28"/>
      <c r="FB1793" s="28"/>
      <c r="FC1793" s="28"/>
      <c r="FH1793" s="194"/>
      <c r="FJ1793" s="28"/>
      <c r="FK1793" s="28"/>
      <c r="FL1793" s="28"/>
      <c r="FQ1793" s="194"/>
      <c r="FS1793" s="28"/>
      <c r="FT1793" s="28"/>
      <c r="FU1793" s="28"/>
      <c r="FZ1793" s="194"/>
      <c r="GB1793" s="28"/>
      <c r="GC1793" s="28"/>
      <c r="GD1793" s="28"/>
      <c r="GI1793" s="194"/>
      <c r="GK1793" s="28"/>
      <c r="GL1793" s="28"/>
      <c r="GM1793" s="28"/>
      <c r="GR1793" s="194"/>
      <c r="GT1793" s="28"/>
      <c r="GU1793" s="28"/>
      <c r="GV1793" s="28"/>
      <c r="HA1793" s="194"/>
      <c r="HC1793" s="28"/>
      <c r="HD1793" s="28"/>
      <c r="HE1793" s="28"/>
      <c r="HJ1793" s="28"/>
      <c r="HK1793" s="28"/>
      <c r="HL1793" s="28"/>
      <c r="HM1793" s="28"/>
      <c r="HN1793" s="28"/>
      <c r="HO1793" s="28"/>
      <c r="HP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</row>
    <row r="1794" spans="1:249" s="50" customFormat="1" ht="18">
      <c r="A1794" s="206" t="s">
        <v>5500</v>
      </c>
      <c r="B1794" s="28"/>
      <c r="C1794" s="28"/>
      <c r="D1794" s="28"/>
      <c r="F1794" s="284">
        <f t="shared" si="33"/>
        <v>3</v>
      </c>
      <c r="J1794" s="50">
        <v>3</v>
      </c>
      <c r="N1794" s="28"/>
      <c r="O1794" s="28"/>
      <c r="T1794" s="194"/>
      <c r="V1794" s="28"/>
      <c r="W1794" s="28"/>
      <c r="X1794" s="28"/>
      <c r="AC1794" s="194"/>
      <c r="AE1794" s="28"/>
      <c r="AF1794" s="28"/>
      <c r="AG1794" s="28"/>
      <c r="AL1794" s="194"/>
      <c r="AN1794" s="28"/>
      <c r="AO1794" s="28"/>
      <c r="AP1794" s="28"/>
      <c r="AU1794" s="194"/>
      <c r="AW1794" s="28"/>
      <c r="AX1794" s="28"/>
      <c r="AY1794" s="28"/>
      <c r="BD1794" s="194"/>
      <c r="BF1794" s="28"/>
      <c r="BG1794" s="28"/>
      <c r="BH1794" s="28"/>
      <c r="BM1794" s="194"/>
      <c r="BO1794" s="28"/>
      <c r="BP1794" s="28"/>
      <c r="BQ1794" s="28"/>
      <c r="BV1794" s="194"/>
      <c r="BX1794" s="28"/>
      <c r="BY1794" s="28"/>
      <c r="BZ1794" s="28"/>
      <c r="CE1794" s="194"/>
      <c r="CG1794" s="28"/>
      <c r="CH1794" s="28"/>
      <c r="CI1794" s="28"/>
      <c r="CN1794" s="194"/>
      <c r="CP1794" s="28"/>
      <c r="CQ1794" s="28"/>
      <c r="CR1794" s="28"/>
      <c r="CW1794" s="194"/>
      <c r="CY1794" s="28"/>
      <c r="CZ1794" s="28"/>
      <c r="DA1794" s="28"/>
      <c r="DF1794" s="194"/>
      <c r="DH1794" s="28"/>
      <c r="DI1794" s="28"/>
      <c r="DJ1794" s="28"/>
      <c r="DO1794" s="194"/>
      <c r="DQ1794" s="28"/>
      <c r="DR1794" s="28"/>
      <c r="DS1794" s="28"/>
      <c r="DX1794" s="194"/>
      <c r="DZ1794" s="28"/>
      <c r="EA1794" s="28"/>
      <c r="EB1794" s="28"/>
      <c r="EG1794" s="194"/>
      <c r="EI1794" s="28"/>
      <c r="EJ1794" s="28"/>
      <c r="EK1794" s="28"/>
      <c r="EP1794" s="194"/>
      <c r="ER1794" s="28"/>
      <c r="ES1794" s="28"/>
      <c r="ET1794" s="28"/>
      <c r="EY1794" s="194"/>
      <c r="FA1794" s="28"/>
      <c r="FB1794" s="28"/>
      <c r="FC1794" s="28"/>
      <c r="FH1794" s="194"/>
      <c r="FJ1794" s="28"/>
      <c r="FK1794" s="28"/>
      <c r="FL1794" s="28"/>
      <c r="FQ1794" s="194"/>
      <c r="FS1794" s="28"/>
      <c r="FT1794" s="28"/>
      <c r="FU1794" s="28"/>
      <c r="FZ1794" s="194"/>
      <c r="GB1794" s="28"/>
      <c r="GC1794" s="28"/>
      <c r="GD1794" s="28"/>
      <c r="GI1794" s="194"/>
      <c r="GK1794" s="28"/>
      <c r="GL1794" s="28"/>
      <c r="GM1794" s="28"/>
      <c r="GR1794" s="194"/>
      <c r="GT1794" s="28"/>
      <c r="GU1794" s="28"/>
      <c r="GV1794" s="28"/>
      <c r="HA1794" s="194"/>
      <c r="HC1794" s="28"/>
      <c r="HD1794" s="28"/>
      <c r="HE1794" s="28"/>
      <c r="HJ1794" s="28"/>
      <c r="HK1794" s="28"/>
      <c r="HL1794" s="28"/>
      <c r="HM1794" s="28"/>
      <c r="HN1794" s="28"/>
      <c r="HO1794" s="28"/>
      <c r="HP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</row>
    <row r="1795" spans="1:249" s="50" customFormat="1" ht="18">
      <c r="A1795" s="206" t="s">
        <v>5383</v>
      </c>
      <c r="B1795" s="28"/>
      <c r="C1795" s="28"/>
      <c r="D1795" s="28"/>
      <c r="E1795" s="28"/>
      <c r="F1795" s="284">
        <f t="shared" si="33"/>
        <v>11</v>
      </c>
      <c r="H1795" s="50">
        <v>11</v>
      </c>
      <c r="N1795" s="28"/>
      <c r="O1795" s="28"/>
      <c r="T1795" s="194"/>
      <c r="V1795" s="28"/>
      <c r="W1795" s="28"/>
      <c r="X1795" s="28"/>
      <c r="AC1795" s="194"/>
      <c r="AE1795" s="28"/>
      <c r="AF1795" s="28"/>
      <c r="AG1795" s="28"/>
      <c r="AL1795" s="194"/>
      <c r="AN1795" s="28"/>
      <c r="AO1795" s="28"/>
      <c r="AP1795" s="28"/>
      <c r="AU1795" s="194"/>
      <c r="AW1795" s="28"/>
      <c r="AX1795" s="28"/>
      <c r="AY1795" s="28"/>
      <c r="BD1795" s="194"/>
      <c r="BF1795" s="28"/>
      <c r="BG1795" s="28"/>
      <c r="BH1795" s="28"/>
      <c r="BM1795" s="194"/>
      <c r="BO1795" s="28"/>
      <c r="BP1795" s="28"/>
      <c r="BQ1795" s="28"/>
      <c r="BV1795" s="194"/>
      <c r="BX1795" s="28"/>
      <c r="BY1795" s="28"/>
      <c r="BZ1795" s="28"/>
      <c r="CE1795" s="194"/>
      <c r="CG1795" s="28"/>
      <c r="CH1795" s="28"/>
      <c r="CI1795" s="28"/>
      <c r="CN1795" s="194"/>
      <c r="CP1795" s="28"/>
      <c r="CQ1795" s="28"/>
      <c r="CR1795" s="28"/>
      <c r="CW1795" s="194"/>
      <c r="CY1795" s="28"/>
      <c r="CZ1795" s="28"/>
      <c r="DA1795" s="28"/>
      <c r="DF1795" s="194"/>
      <c r="DH1795" s="28"/>
      <c r="DI1795" s="28"/>
      <c r="DJ1795" s="28"/>
      <c r="DO1795" s="194"/>
      <c r="DQ1795" s="28"/>
      <c r="DR1795" s="28"/>
      <c r="DS1795" s="28"/>
      <c r="DX1795" s="194"/>
      <c r="DZ1795" s="28"/>
      <c r="EA1795" s="28"/>
      <c r="EB1795" s="28"/>
      <c r="EG1795" s="194"/>
      <c r="EI1795" s="28"/>
      <c r="EJ1795" s="28"/>
      <c r="EK1795" s="28"/>
      <c r="EP1795" s="194"/>
      <c r="ER1795" s="28"/>
      <c r="ES1795" s="28"/>
      <c r="ET1795" s="28"/>
      <c r="EY1795" s="194"/>
      <c r="FA1795" s="28"/>
      <c r="FB1795" s="28"/>
      <c r="FC1795" s="28"/>
      <c r="FH1795" s="194"/>
      <c r="FJ1795" s="28"/>
      <c r="FK1795" s="28"/>
      <c r="FL1795" s="28"/>
      <c r="FQ1795" s="194"/>
      <c r="FS1795" s="28"/>
      <c r="FT1795" s="28"/>
      <c r="FU1795" s="28"/>
      <c r="FZ1795" s="194"/>
      <c r="GB1795" s="28"/>
      <c r="GC1795" s="28"/>
      <c r="GD1795" s="28"/>
      <c r="GI1795" s="194"/>
      <c r="GK1795" s="28"/>
      <c r="GL1795" s="28"/>
      <c r="GM1795" s="28"/>
      <c r="GR1795" s="194"/>
      <c r="GT1795" s="28"/>
      <c r="GU1795" s="28"/>
      <c r="GV1795" s="28"/>
      <c r="HA1795" s="194"/>
      <c r="HC1795" s="28"/>
      <c r="HD1795" s="28"/>
      <c r="HE1795" s="28"/>
      <c r="HJ1795" s="28"/>
      <c r="HK1795" s="28"/>
      <c r="HL1795" s="28"/>
      <c r="HM1795" s="28"/>
      <c r="HN1795" s="28"/>
      <c r="HO1795" s="28"/>
      <c r="HP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</row>
    <row r="1796" spans="1:249" s="50" customFormat="1" ht="18">
      <c r="A1796" s="206" t="s">
        <v>5335</v>
      </c>
      <c r="B1796" s="28"/>
      <c r="C1796" s="28"/>
      <c r="D1796" s="28"/>
      <c r="E1796" s="28"/>
      <c r="F1796" s="284">
        <f t="shared" si="33"/>
        <v>2</v>
      </c>
      <c r="I1796" s="50">
        <v>2</v>
      </c>
      <c r="K1796" s="487"/>
      <c r="N1796" s="28"/>
      <c r="O1796" s="28"/>
      <c r="T1796" s="194"/>
      <c r="V1796" s="28"/>
      <c r="W1796" s="28"/>
      <c r="X1796" s="28"/>
      <c r="AC1796" s="194"/>
      <c r="AE1796" s="28"/>
      <c r="AF1796" s="28"/>
      <c r="AG1796" s="28"/>
      <c r="AL1796" s="194"/>
      <c r="AN1796" s="28"/>
      <c r="AO1796" s="28"/>
      <c r="AP1796" s="28"/>
      <c r="AU1796" s="194"/>
      <c r="AW1796" s="28"/>
      <c r="AX1796" s="28"/>
      <c r="AY1796" s="28"/>
      <c r="BD1796" s="194"/>
      <c r="BF1796" s="28"/>
      <c r="BG1796" s="28"/>
      <c r="BH1796" s="28"/>
      <c r="BM1796" s="194"/>
      <c r="BO1796" s="28"/>
      <c r="BP1796" s="28"/>
      <c r="BQ1796" s="28"/>
      <c r="BV1796" s="194"/>
      <c r="BX1796" s="28"/>
      <c r="BY1796" s="28"/>
      <c r="BZ1796" s="28"/>
      <c r="CE1796" s="194"/>
      <c r="CG1796" s="28"/>
      <c r="CH1796" s="28"/>
      <c r="CI1796" s="28"/>
      <c r="CN1796" s="194"/>
      <c r="CP1796" s="28"/>
      <c r="CQ1796" s="28"/>
      <c r="CR1796" s="28"/>
      <c r="CW1796" s="194"/>
      <c r="CY1796" s="28"/>
      <c r="CZ1796" s="28"/>
      <c r="DA1796" s="28"/>
      <c r="DF1796" s="194"/>
      <c r="DH1796" s="28"/>
      <c r="DI1796" s="28"/>
      <c r="DJ1796" s="28"/>
      <c r="DO1796" s="194"/>
      <c r="DQ1796" s="28"/>
      <c r="DR1796" s="28"/>
      <c r="DS1796" s="28"/>
      <c r="DX1796" s="194"/>
      <c r="DZ1796" s="28"/>
      <c r="EA1796" s="28"/>
      <c r="EB1796" s="28"/>
      <c r="EG1796" s="194"/>
      <c r="EI1796" s="28"/>
      <c r="EJ1796" s="28"/>
      <c r="EK1796" s="28"/>
      <c r="EP1796" s="194"/>
      <c r="ER1796" s="28"/>
      <c r="ES1796" s="28"/>
      <c r="ET1796" s="28"/>
      <c r="EY1796" s="194"/>
      <c r="FA1796" s="28"/>
      <c r="FB1796" s="28"/>
      <c r="FC1796" s="28"/>
      <c r="FH1796" s="194"/>
      <c r="FJ1796" s="28"/>
      <c r="FK1796" s="28"/>
      <c r="FL1796" s="28"/>
      <c r="FQ1796" s="194"/>
      <c r="FS1796" s="28"/>
      <c r="FT1796" s="28"/>
      <c r="FU1796" s="28"/>
      <c r="FZ1796" s="194"/>
      <c r="GB1796" s="28"/>
      <c r="GC1796" s="28"/>
      <c r="GD1796" s="28"/>
      <c r="GI1796" s="194"/>
      <c r="GK1796" s="28"/>
      <c r="GL1796" s="28"/>
      <c r="GM1796" s="28"/>
      <c r="GR1796" s="194"/>
      <c r="GT1796" s="28"/>
      <c r="GU1796" s="28"/>
      <c r="GV1796" s="28"/>
      <c r="HA1796" s="194"/>
      <c r="HC1796" s="28"/>
      <c r="HD1796" s="28"/>
      <c r="HE1796" s="28"/>
      <c r="HJ1796" s="28"/>
      <c r="HK1796" s="28"/>
      <c r="HL1796" s="28"/>
      <c r="HM1796" s="28"/>
      <c r="HN1796" s="28"/>
      <c r="HO1796" s="28"/>
      <c r="HP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</row>
    <row r="1797" spans="1:249" s="50" customFormat="1" ht="18">
      <c r="A1797" s="206" t="s">
        <v>4938</v>
      </c>
      <c r="B1797" s="28"/>
      <c r="C1797" s="28"/>
      <c r="D1797" s="28"/>
      <c r="E1797" s="28"/>
      <c r="F1797" s="284">
        <f t="shared" si="33"/>
        <v>19</v>
      </c>
      <c r="J1797" s="50">
        <v>19</v>
      </c>
      <c r="N1797" s="28"/>
      <c r="O1797" s="28"/>
      <c r="T1797" s="194"/>
      <c r="V1797" s="28"/>
      <c r="W1797" s="28"/>
      <c r="X1797" s="28"/>
      <c r="AC1797" s="194"/>
      <c r="AE1797" s="28"/>
      <c r="AF1797" s="28"/>
      <c r="AG1797" s="28"/>
      <c r="AL1797" s="194"/>
      <c r="AN1797" s="28"/>
      <c r="AO1797" s="28"/>
      <c r="AP1797" s="28"/>
      <c r="AU1797" s="194"/>
      <c r="AW1797" s="28"/>
      <c r="AX1797" s="28"/>
      <c r="AY1797" s="28"/>
      <c r="BD1797" s="194"/>
      <c r="BF1797" s="28"/>
      <c r="BG1797" s="28"/>
      <c r="BH1797" s="28"/>
      <c r="BM1797" s="194"/>
      <c r="BO1797" s="28"/>
      <c r="BP1797" s="28"/>
      <c r="BQ1797" s="28"/>
      <c r="BV1797" s="194"/>
      <c r="BX1797" s="28"/>
      <c r="BY1797" s="28"/>
      <c r="BZ1797" s="28"/>
      <c r="CE1797" s="194"/>
      <c r="CG1797" s="28"/>
      <c r="CH1797" s="28"/>
      <c r="CI1797" s="28"/>
      <c r="CN1797" s="194"/>
      <c r="CP1797" s="28"/>
      <c r="CQ1797" s="28"/>
      <c r="CR1797" s="28"/>
      <c r="CW1797" s="194"/>
      <c r="CY1797" s="28"/>
      <c r="CZ1797" s="28"/>
      <c r="DA1797" s="28"/>
      <c r="DF1797" s="194"/>
      <c r="DH1797" s="28"/>
      <c r="DI1797" s="28"/>
      <c r="DJ1797" s="28"/>
      <c r="DO1797" s="194"/>
      <c r="DQ1797" s="28"/>
      <c r="DR1797" s="28"/>
      <c r="DS1797" s="28"/>
      <c r="DX1797" s="194"/>
      <c r="DZ1797" s="28"/>
      <c r="EA1797" s="28"/>
      <c r="EB1797" s="28"/>
      <c r="EG1797" s="194"/>
      <c r="EI1797" s="28"/>
      <c r="EJ1797" s="28"/>
      <c r="EK1797" s="28"/>
      <c r="EP1797" s="194"/>
      <c r="ER1797" s="28"/>
      <c r="ES1797" s="28"/>
      <c r="ET1797" s="28"/>
      <c r="EY1797" s="194"/>
      <c r="FA1797" s="28"/>
      <c r="FB1797" s="28"/>
      <c r="FC1797" s="28"/>
      <c r="FH1797" s="194"/>
      <c r="FJ1797" s="28"/>
      <c r="FK1797" s="28"/>
      <c r="FL1797" s="28"/>
      <c r="FQ1797" s="194"/>
      <c r="FS1797" s="28"/>
      <c r="FT1797" s="28"/>
      <c r="FU1797" s="28"/>
      <c r="FZ1797" s="194"/>
      <c r="GB1797" s="28"/>
      <c r="GC1797" s="28"/>
      <c r="GD1797" s="28"/>
      <c r="GI1797" s="194"/>
      <c r="GK1797" s="28"/>
      <c r="GL1797" s="28"/>
      <c r="GM1797" s="28"/>
      <c r="GR1797" s="194"/>
      <c r="GT1797" s="28"/>
      <c r="GU1797" s="28"/>
      <c r="GV1797" s="28"/>
      <c r="HA1797" s="194"/>
      <c r="HC1797" s="28"/>
      <c r="HD1797" s="28"/>
      <c r="HE1797" s="28"/>
      <c r="HJ1797" s="28"/>
      <c r="HK1797" s="28"/>
      <c r="HL1797" s="28"/>
      <c r="HM1797" s="28"/>
      <c r="HN1797" s="28"/>
      <c r="HO1797" s="28"/>
      <c r="HP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</row>
    <row r="1798" spans="1:249" s="50" customFormat="1" ht="18">
      <c r="A1798" s="206" t="s">
        <v>4807</v>
      </c>
      <c r="B1798" s="28"/>
      <c r="C1798" s="28"/>
      <c r="D1798" s="28"/>
      <c r="E1798" s="28"/>
      <c r="F1798" s="284">
        <f t="shared" si="33"/>
        <v>6</v>
      </c>
      <c r="I1798" s="50">
        <v>6</v>
      </c>
      <c r="N1798" s="28"/>
      <c r="O1798" s="28"/>
      <c r="T1798" s="194"/>
      <c r="V1798" s="28"/>
      <c r="W1798" s="28"/>
      <c r="X1798" s="28"/>
      <c r="AC1798" s="194"/>
      <c r="AE1798" s="28"/>
      <c r="AF1798" s="28"/>
      <c r="AG1798" s="28"/>
      <c r="AL1798" s="194"/>
      <c r="AN1798" s="28"/>
      <c r="AO1798" s="28"/>
      <c r="AP1798" s="28"/>
      <c r="AU1798" s="194"/>
      <c r="AW1798" s="28"/>
      <c r="AX1798" s="28"/>
      <c r="AY1798" s="28"/>
      <c r="BD1798" s="194"/>
      <c r="BF1798" s="28"/>
      <c r="BG1798" s="28"/>
      <c r="BH1798" s="28"/>
      <c r="BM1798" s="194"/>
      <c r="BO1798" s="28"/>
      <c r="BP1798" s="28"/>
      <c r="BQ1798" s="28"/>
      <c r="BV1798" s="194"/>
      <c r="BX1798" s="28"/>
      <c r="BY1798" s="28"/>
      <c r="BZ1798" s="28"/>
      <c r="CE1798" s="194"/>
      <c r="CG1798" s="28"/>
      <c r="CH1798" s="28"/>
      <c r="CI1798" s="28"/>
      <c r="CN1798" s="194"/>
      <c r="CP1798" s="28"/>
      <c r="CQ1798" s="28"/>
      <c r="CR1798" s="28"/>
      <c r="CW1798" s="194"/>
      <c r="CY1798" s="28"/>
      <c r="CZ1798" s="28"/>
      <c r="DA1798" s="28"/>
      <c r="DF1798" s="194"/>
      <c r="DH1798" s="28"/>
      <c r="DI1798" s="28"/>
      <c r="DJ1798" s="28"/>
      <c r="DO1798" s="194"/>
      <c r="DQ1798" s="28"/>
      <c r="DR1798" s="28"/>
      <c r="DS1798" s="28"/>
      <c r="DX1798" s="194"/>
      <c r="DZ1798" s="28"/>
      <c r="EA1798" s="28"/>
      <c r="EB1798" s="28"/>
      <c r="EG1798" s="194"/>
      <c r="EI1798" s="28"/>
      <c r="EJ1798" s="28"/>
      <c r="EK1798" s="28"/>
      <c r="EP1798" s="194"/>
      <c r="ER1798" s="28"/>
      <c r="ES1798" s="28"/>
      <c r="ET1798" s="28"/>
      <c r="EY1798" s="194"/>
      <c r="FA1798" s="28"/>
      <c r="FB1798" s="28"/>
      <c r="FC1798" s="28"/>
      <c r="FH1798" s="194"/>
      <c r="FJ1798" s="28"/>
      <c r="FK1798" s="28"/>
      <c r="FL1798" s="28"/>
      <c r="FQ1798" s="194"/>
      <c r="FS1798" s="28"/>
      <c r="FT1798" s="28"/>
      <c r="FU1798" s="28"/>
      <c r="FZ1798" s="194"/>
      <c r="GB1798" s="28"/>
      <c r="GC1798" s="28"/>
      <c r="GD1798" s="28"/>
      <c r="GI1798" s="194"/>
      <c r="GK1798" s="28"/>
      <c r="GL1798" s="28"/>
      <c r="GM1798" s="28"/>
      <c r="GR1798" s="194"/>
      <c r="GT1798" s="28"/>
      <c r="GU1798" s="28"/>
      <c r="GV1798" s="28"/>
      <c r="HA1798" s="194"/>
      <c r="HC1798" s="28"/>
      <c r="HD1798" s="28"/>
      <c r="HE1798" s="28"/>
      <c r="HJ1798" s="28"/>
      <c r="HK1798" s="28"/>
      <c r="HL1798" s="28"/>
      <c r="HM1798" s="28"/>
      <c r="HN1798" s="28"/>
      <c r="HO1798" s="28"/>
      <c r="HP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</row>
    <row r="1799" spans="1:249" s="50" customFormat="1" ht="18">
      <c r="A1799" s="206" t="s">
        <v>5060</v>
      </c>
      <c r="B1799" s="28"/>
      <c r="C1799" s="28"/>
      <c r="D1799" s="28"/>
      <c r="E1799" s="28"/>
      <c r="F1799" s="284">
        <f t="shared" si="33"/>
        <v>2</v>
      </c>
      <c r="J1799" s="50">
        <v>2</v>
      </c>
      <c r="N1799" s="28"/>
      <c r="O1799" s="28"/>
      <c r="T1799" s="194"/>
      <c r="V1799" s="28"/>
      <c r="W1799" s="28"/>
      <c r="X1799" s="28"/>
      <c r="AC1799" s="194"/>
      <c r="AE1799" s="28"/>
      <c r="AF1799" s="28"/>
      <c r="AG1799" s="28"/>
      <c r="AL1799" s="194"/>
      <c r="AN1799" s="28"/>
      <c r="AO1799" s="28"/>
      <c r="AP1799" s="28"/>
      <c r="AU1799" s="194"/>
      <c r="AW1799" s="28"/>
      <c r="AX1799" s="28"/>
      <c r="AY1799" s="28"/>
      <c r="BD1799" s="194"/>
      <c r="BF1799" s="28"/>
      <c r="BG1799" s="28"/>
      <c r="BH1799" s="28"/>
      <c r="BM1799" s="194"/>
      <c r="BO1799" s="28"/>
      <c r="BP1799" s="28"/>
      <c r="BQ1799" s="28"/>
      <c r="BV1799" s="194"/>
      <c r="BX1799" s="28"/>
      <c r="BY1799" s="28"/>
      <c r="BZ1799" s="28"/>
      <c r="CE1799" s="194"/>
      <c r="CG1799" s="28"/>
      <c r="CH1799" s="28"/>
      <c r="CI1799" s="28"/>
      <c r="CN1799" s="194"/>
      <c r="CP1799" s="28"/>
      <c r="CQ1799" s="28"/>
      <c r="CR1799" s="28"/>
      <c r="CW1799" s="194"/>
      <c r="CY1799" s="28"/>
      <c r="CZ1799" s="28"/>
      <c r="DA1799" s="28"/>
      <c r="DF1799" s="194"/>
      <c r="DH1799" s="28"/>
      <c r="DI1799" s="28"/>
      <c r="DJ1799" s="28"/>
      <c r="DO1799" s="194"/>
      <c r="DQ1799" s="28"/>
      <c r="DR1799" s="28"/>
      <c r="DS1799" s="28"/>
      <c r="DX1799" s="194"/>
      <c r="DZ1799" s="28"/>
      <c r="EA1799" s="28"/>
      <c r="EB1799" s="28"/>
      <c r="EG1799" s="194"/>
      <c r="EI1799" s="28"/>
      <c r="EJ1799" s="28"/>
      <c r="EK1799" s="28"/>
      <c r="EP1799" s="194"/>
      <c r="ER1799" s="28"/>
      <c r="ES1799" s="28"/>
      <c r="ET1799" s="28"/>
      <c r="EY1799" s="194"/>
      <c r="FA1799" s="28"/>
      <c r="FB1799" s="28"/>
      <c r="FC1799" s="28"/>
      <c r="FH1799" s="194"/>
      <c r="FJ1799" s="28"/>
      <c r="FK1799" s="28"/>
      <c r="FL1799" s="28"/>
      <c r="FQ1799" s="194"/>
      <c r="FS1799" s="28"/>
      <c r="FT1799" s="28"/>
      <c r="FU1799" s="28"/>
      <c r="FZ1799" s="194"/>
      <c r="GB1799" s="28"/>
      <c r="GC1799" s="28"/>
      <c r="GD1799" s="28"/>
      <c r="GI1799" s="194"/>
      <c r="GK1799" s="28"/>
      <c r="GL1799" s="28"/>
      <c r="GM1799" s="28"/>
      <c r="GR1799" s="194"/>
      <c r="GT1799" s="28"/>
      <c r="GU1799" s="28"/>
      <c r="GV1799" s="28"/>
      <c r="HA1799" s="194"/>
      <c r="HC1799" s="28"/>
      <c r="HD1799" s="28"/>
      <c r="HE1799" s="28"/>
      <c r="HJ1799" s="28"/>
      <c r="HK1799" s="28"/>
      <c r="HL1799" s="28"/>
      <c r="HM1799" s="28"/>
      <c r="HN1799" s="28"/>
      <c r="HO1799" s="28"/>
      <c r="HP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</row>
    <row r="1800" spans="1:249" s="50" customFormat="1" ht="18">
      <c r="A1800" s="206" t="s">
        <v>5089</v>
      </c>
      <c r="B1800" s="28"/>
      <c r="C1800" s="28"/>
      <c r="D1800" s="28"/>
      <c r="E1800" s="28"/>
      <c r="F1800" s="284">
        <f t="shared" si="33"/>
        <v>5</v>
      </c>
      <c r="J1800" s="50">
        <v>5</v>
      </c>
      <c r="K1800" s="487"/>
      <c r="N1800" s="28"/>
      <c r="O1800" s="28"/>
      <c r="T1800" s="194"/>
      <c r="V1800" s="28"/>
      <c r="W1800" s="28"/>
      <c r="X1800" s="28"/>
      <c r="AC1800" s="194"/>
      <c r="AE1800" s="28"/>
      <c r="AF1800" s="28"/>
      <c r="AG1800" s="28"/>
      <c r="AL1800" s="194"/>
      <c r="AN1800" s="28"/>
      <c r="AO1800" s="28"/>
      <c r="AP1800" s="28"/>
      <c r="AU1800" s="194"/>
      <c r="AW1800" s="28"/>
      <c r="AX1800" s="28"/>
      <c r="AY1800" s="28"/>
      <c r="BD1800" s="194"/>
      <c r="BF1800" s="28"/>
      <c r="BG1800" s="28"/>
      <c r="BH1800" s="28"/>
      <c r="BM1800" s="194"/>
      <c r="BO1800" s="28"/>
      <c r="BP1800" s="28"/>
      <c r="BQ1800" s="28"/>
      <c r="BV1800" s="194"/>
      <c r="BX1800" s="28"/>
      <c r="BY1800" s="28"/>
      <c r="BZ1800" s="28"/>
      <c r="CE1800" s="194"/>
      <c r="CG1800" s="28"/>
      <c r="CH1800" s="28"/>
      <c r="CI1800" s="28"/>
      <c r="CN1800" s="194"/>
      <c r="CP1800" s="28"/>
      <c r="CQ1800" s="28"/>
      <c r="CR1800" s="28"/>
      <c r="CW1800" s="194"/>
      <c r="CY1800" s="28"/>
      <c r="CZ1800" s="28"/>
      <c r="DA1800" s="28"/>
      <c r="DF1800" s="194"/>
      <c r="DH1800" s="28"/>
      <c r="DI1800" s="28"/>
      <c r="DJ1800" s="28"/>
      <c r="DO1800" s="194"/>
      <c r="DQ1800" s="28"/>
      <c r="DR1800" s="28"/>
      <c r="DS1800" s="28"/>
      <c r="DX1800" s="194"/>
      <c r="DZ1800" s="28"/>
      <c r="EA1800" s="28"/>
      <c r="EB1800" s="28"/>
      <c r="EG1800" s="194"/>
      <c r="EI1800" s="28"/>
      <c r="EJ1800" s="28"/>
      <c r="EK1800" s="28"/>
      <c r="EP1800" s="194"/>
      <c r="ER1800" s="28"/>
      <c r="ES1800" s="28"/>
      <c r="ET1800" s="28"/>
      <c r="EY1800" s="194"/>
      <c r="FA1800" s="28"/>
      <c r="FB1800" s="28"/>
      <c r="FC1800" s="28"/>
      <c r="FH1800" s="194"/>
      <c r="FJ1800" s="28"/>
      <c r="FK1800" s="28"/>
      <c r="FL1800" s="28"/>
      <c r="FQ1800" s="194"/>
      <c r="FS1800" s="28"/>
      <c r="FT1800" s="28"/>
      <c r="FU1800" s="28"/>
      <c r="FZ1800" s="194"/>
      <c r="GB1800" s="28"/>
      <c r="GC1800" s="28"/>
      <c r="GD1800" s="28"/>
      <c r="GI1800" s="194"/>
      <c r="GK1800" s="28"/>
      <c r="GL1800" s="28"/>
      <c r="GM1800" s="28"/>
      <c r="GR1800" s="194"/>
      <c r="GT1800" s="28"/>
      <c r="GU1800" s="28"/>
      <c r="GV1800" s="28"/>
      <c r="HA1800" s="194"/>
      <c r="HC1800" s="28"/>
      <c r="HD1800" s="28"/>
      <c r="HE1800" s="28"/>
      <c r="HJ1800" s="28"/>
      <c r="HK1800" s="28"/>
      <c r="HL1800" s="28"/>
      <c r="HM1800" s="28"/>
      <c r="HN1800" s="28"/>
      <c r="HO1800" s="28"/>
      <c r="HP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</row>
    <row r="1801" spans="1:249" s="50" customFormat="1" ht="18">
      <c r="A1801" s="206" t="s">
        <v>5494</v>
      </c>
      <c r="B1801" s="28"/>
      <c r="C1801" s="28"/>
      <c r="D1801" s="28"/>
      <c r="F1801" s="284">
        <f t="shared" si="33"/>
        <v>17</v>
      </c>
      <c r="J1801" s="50">
        <v>17</v>
      </c>
      <c r="N1801" s="28"/>
      <c r="O1801" s="28"/>
      <c r="T1801" s="194"/>
      <c r="V1801" s="28"/>
      <c r="W1801" s="28"/>
      <c r="X1801" s="28"/>
      <c r="AC1801" s="194"/>
      <c r="AE1801" s="28"/>
      <c r="AF1801" s="28"/>
      <c r="AG1801" s="28"/>
      <c r="AL1801" s="194"/>
      <c r="AN1801" s="28"/>
      <c r="AO1801" s="28"/>
      <c r="AP1801" s="28"/>
      <c r="AU1801" s="194"/>
      <c r="AW1801" s="28"/>
      <c r="AX1801" s="28"/>
      <c r="AY1801" s="28"/>
      <c r="BD1801" s="194"/>
      <c r="BF1801" s="28"/>
      <c r="BG1801" s="28"/>
      <c r="BH1801" s="28"/>
      <c r="BM1801" s="194"/>
      <c r="BO1801" s="28"/>
      <c r="BP1801" s="28"/>
      <c r="BQ1801" s="28"/>
      <c r="BV1801" s="194"/>
      <c r="BX1801" s="28"/>
      <c r="BY1801" s="28"/>
      <c r="BZ1801" s="28"/>
      <c r="CE1801" s="194"/>
      <c r="CG1801" s="28"/>
      <c r="CH1801" s="28"/>
      <c r="CI1801" s="28"/>
      <c r="CN1801" s="194"/>
      <c r="CP1801" s="28"/>
      <c r="CQ1801" s="28"/>
      <c r="CR1801" s="28"/>
      <c r="CW1801" s="194"/>
      <c r="CY1801" s="28"/>
      <c r="CZ1801" s="28"/>
      <c r="DA1801" s="28"/>
      <c r="DF1801" s="194"/>
      <c r="DH1801" s="28"/>
      <c r="DI1801" s="28"/>
      <c r="DJ1801" s="28"/>
      <c r="DO1801" s="194"/>
      <c r="DQ1801" s="28"/>
      <c r="DR1801" s="28"/>
      <c r="DS1801" s="28"/>
      <c r="DX1801" s="194"/>
      <c r="DZ1801" s="28"/>
      <c r="EA1801" s="28"/>
      <c r="EB1801" s="28"/>
      <c r="EG1801" s="194"/>
      <c r="EI1801" s="28"/>
      <c r="EJ1801" s="28"/>
      <c r="EK1801" s="28"/>
      <c r="EP1801" s="194"/>
      <c r="ER1801" s="28"/>
      <c r="ES1801" s="28"/>
      <c r="ET1801" s="28"/>
      <c r="EY1801" s="194"/>
      <c r="FA1801" s="28"/>
      <c r="FB1801" s="28"/>
      <c r="FC1801" s="28"/>
      <c r="FH1801" s="194"/>
      <c r="FJ1801" s="28"/>
      <c r="FK1801" s="28"/>
      <c r="FL1801" s="28"/>
      <c r="FQ1801" s="194"/>
      <c r="FS1801" s="28"/>
      <c r="FT1801" s="28"/>
      <c r="FU1801" s="28"/>
      <c r="FZ1801" s="194"/>
      <c r="GB1801" s="28"/>
      <c r="GC1801" s="28"/>
      <c r="GD1801" s="28"/>
      <c r="GI1801" s="194"/>
      <c r="GK1801" s="28"/>
      <c r="GL1801" s="28"/>
      <c r="GM1801" s="28"/>
      <c r="GR1801" s="194"/>
      <c r="GT1801" s="28"/>
      <c r="GU1801" s="28"/>
      <c r="GV1801" s="28"/>
      <c r="HA1801" s="194"/>
      <c r="HC1801" s="28"/>
      <c r="HD1801" s="28"/>
      <c r="HE1801" s="28"/>
      <c r="HJ1801" s="28"/>
      <c r="HK1801" s="28"/>
      <c r="HL1801" s="28"/>
      <c r="HM1801" s="28"/>
      <c r="HN1801" s="28"/>
      <c r="HO1801" s="28"/>
      <c r="HP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</row>
    <row r="1802" spans="1:249" s="50" customFormat="1" ht="18">
      <c r="A1802" s="206" t="s">
        <v>5428</v>
      </c>
      <c r="B1802" s="28"/>
      <c r="C1802" s="28"/>
      <c r="D1802" s="28"/>
      <c r="E1802" s="28"/>
      <c r="F1802" s="284">
        <f t="shared" si="33"/>
        <v>35</v>
      </c>
      <c r="H1802" s="50">
        <v>35</v>
      </c>
      <c r="N1802" s="28"/>
      <c r="O1802" s="28"/>
      <c r="T1802" s="194"/>
      <c r="V1802" s="28"/>
      <c r="W1802" s="28"/>
      <c r="X1802" s="28"/>
      <c r="AC1802" s="194"/>
      <c r="AE1802" s="28"/>
      <c r="AF1802" s="28"/>
      <c r="AG1802" s="28"/>
      <c r="AL1802" s="194"/>
      <c r="AN1802" s="28"/>
      <c r="AO1802" s="28"/>
      <c r="AP1802" s="28"/>
      <c r="AU1802" s="194"/>
      <c r="AW1802" s="28"/>
      <c r="AX1802" s="28"/>
      <c r="AY1802" s="28"/>
      <c r="BD1802" s="194"/>
      <c r="BF1802" s="28"/>
      <c r="BG1802" s="28"/>
      <c r="BH1802" s="28"/>
      <c r="BM1802" s="194"/>
      <c r="BO1802" s="28"/>
      <c r="BP1802" s="28"/>
      <c r="BQ1802" s="28"/>
      <c r="BV1802" s="194"/>
      <c r="BX1802" s="28"/>
      <c r="BY1802" s="28"/>
      <c r="BZ1802" s="28"/>
      <c r="CE1802" s="194"/>
      <c r="CG1802" s="28"/>
      <c r="CH1802" s="28"/>
      <c r="CI1802" s="28"/>
      <c r="CN1802" s="194"/>
      <c r="CP1802" s="28"/>
      <c r="CQ1802" s="28"/>
      <c r="CR1802" s="28"/>
      <c r="CW1802" s="194"/>
      <c r="CY1802" s="28"/>
      <c r="CZ1802" s="28"/>
      <c r="DA1802" s="28"/>
      <c r="DF1802" s="194"/>
      <c r="DH1802" s="28"/>
      <c r="DI1802" s="28"/>
      <c r="DJ1802" s="28"/>
      <c r="DO1802" s="194"/>
      <c r="DQ1802" s="28"/>
      <c r="DR1802" s="28"/>
      <c r="DS1802" s="28"/>
      <c r="DX1802" s="194"/>
      <c r="DZ1802" s="28"/>
      <c r="EA1802" s="28"/>
      <c r="EB1802" s="28"/>
      <c r="EG1802" s="194"/>
      <c r="EI1802" s="28"/>
      <c r="EJ1802" s="28"/>
      <c r="EK1802" s="28"/>
      <c r="EP1802" s="194"/>
      <c r="ER1802" s="28"/>
      <c r="ES1802" s="28"/>
      <c r="ET1802" s="28"/>
      <c r="EY1802" s="194"/>
      <c r="FA1802" s="28"/>
      <c r="FB1802" s="28"/>
      <c r="FC1802" s="28"/>
      <c r="FH1802" s="194"/>
      <c r="FJ1802" s="28"/>
      <c r="FK1802" s="28"/>
      <c r="FL1802" s="28"/>
      <c r="FQ1802" s="194"/>
      <c r="FS1802" s="28"/>
      <c r="FT1802" s="28"/>
      <c r="FU1802" s="28"/>
      <c r="FZ1802" s="194"/>
      <c r="GB1802" s="28"/>
      <c r="GC1802" s="28"/>
      <c r="GD1802" s="28"/>
      <c r="GI1802" s="194"/>
      <c r="GK1802" s="28"/>
      <c r="GL1802" s="28"/>
      <c r="GM1802" s="28"/>
      <c r="GR1802" s="194"/>
      <c r="GT1802" s="28"/>
      <c r="GU1802" s="28"/>
      <c r="GV1802" s="28"/>
      <c r="HA1802" s="194"/>
      <c r="HC1802" s="28"/>
      <c r="HD1802" s="28"/>
      <c r="HE1802" s="28"/>
      <c r="HJ1802" s="28"/>
      <c r="HK1802" s="28"/>
      <c r="HL1802" s="28"/>
      <c r="HM1802" s="28"/>
      <c r="HN1802" s="28"/>
      <c r="HO1802" s="28"/>
      <c r="HP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</row>
    <row r="1803" spans="1:249" s="50" customFormat="1" ht="18">
      <c r="A1803" s="206" t="s">
        <v>4587</v>
      </c>
      <c r="B1803" s="28"/>
      <c r="C1803" s="28"/>
      <c r="D1803" s="28"/>
      <c r="E1803" s="28"/>
      <c r="F1803" s="284">
        <f t="shared" si="33"/>
        <v>1</v>
      </c>
      <c r="I1803" s="50">
        <v>1</v>
      </c>
      <c r="K1803" s="194"/>
      <c r="N1803" s="28"/>
      <c r="O1803" s="28"/>
      <c r="T1803" s="194"/>
      <c r="V1803" s="28"/>
      <c r="W1803" s="28"/>
      <c r="X1803" s="28"/>
      <c r="AC1803" s="194"/>
      <c r="AE1803" s="28"/>
      <c r="AF1803" s="28"/>
      <c r="AG1803" s="28"/>
      <c r="AL1803" s="194"/>
      <c r="AN1803" s="28"/>
      <c r="AO1803" s="28"/>
      <c r="AP1803" s="28"/>
      <c r="AU1803" s="194"/>
      <c r="AW1803" s="28"/>
      <c r="AX1803" s="28"/>
      <c r="AY1803" s="28"/>
      <c r="BD1803" s="194"/>
      <c r="BF1803" s="28"/>
      <c r="BG1803" s="28"/>
      <c r="BH1803" s="28"/>
      <c r="BM1803" s="194"/>
      <c r="BO1803" s="28"/>
      <c r="BP1803" s="28"/>
      <c r="BQ1803" s="28"/>
      <c r="BV1803" s="194"/>
      <c r="BX1803" s="28"/>
      <c r="BY1803" s="28"/>
      <c r="BZ1803" s="28"/>
      <c r="CE1803" s="194"/>
      <c r="CG1803" s="28"/>
      <c r="CH1803" s="28"/>
      <c r="CI1803" s="28"/>
      <c r="CN1803" s="194"/>
      <c r="CP1803" s="28"/>
      <c r="CQ1803" s="28"/>
      <c r="CR1803" s="28"/>
      <c r="CW1803" s="194"/>
      <c r="CY1803" s="28"/>
      <c r="CZ1803" s="28"/>
      <c r="DA1803" s="28"/>
      <c r="DF1803" s="194"/>
      <c r="DH1803" s="28"/>
      <c r="DI1803" s="28"/>
      <c r="DJ1803" s="28"/>
      <c r="DO1803" s="194"/>
      <c r="DQ1803" s="28"/>
      <c r="DR1803" s="28"/>
      <c r="DS1803" s="28"/>
      <c r="DX1803" s="194"/>
      <c r="DZ1803" s="28"/>
      <c r="EA1803" s="28"/>
      <c r="EB1803" s="28"/>
      <c r="EG1803" s="194"/>
      <c r="EI1803" s="28"/>
      <c r="EJ1803" s="28"/>
      <c r="EK1803" s="28"/>
      <c r="EP1803" s="194"/>
      <c r="ER1803" s="28"/>
      <c r="ES1803" s="28"/>
      <c r="ET1803" s="28"/>
      <c r="EY1803" s="194"/>
      <c r="FA1803" s="28"/>
      <c r="FB1803" s="28"/>
      <c r="FC1803" s="28"/>
      <c r="FH1803" s="194"/>
      <c r="FJ1803" s="28"/>
      <c r="FK1803" s="28"/>
      <c r="FL1803" s="28"/>
      <c r="FQ1803" s="194"/>
      <c r="FS1803" s="28"/>
      <c r="FT1803" s="28"/>
      <c r="FU1803" s="28"/>
      <c r="FZ1803" s="194"/>
      <c r="GB1803" s="28"/>
      <c r="GC1803" s="28"/>
      <c r="GD1803" s="28"/>
      <c r="GI1803" s="194"/>
      <c r="GK1803" s="28"/>
      <c r="GL1803" s="28"/>
      <c r="GM1803" s="28"/>
      <c r="GR1803" s="194"/>
      <c r="GT1803" s="28"/>
      <c r="GU1803" s="28"/>
      <c r="GV1803" s="28"/>
      <c r="HA1803" s="194"/>
      <c r="HC1803" s="28"/>
      <c r="HD1803" s="28"/>
      <c r="HE1803" s="28"/>
      <c r="HJ1803" s="28"/>
      <c r="HK1803" s="28"/>
      <c r="HL1803" s="28"/>
      <c r="HM1803" s="28"/>
      <c r="HN1803" s="28"/>
      <c r="HO1803" s="28"/>
      <c r="HP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</row>
    <row r="1804" spans="1:249" s="50" customFormat="1" ht="18">
      <c r="A1804" s="206" t="s">
        <v>5059</v>
      </c>
      <c r="B1804" s="28"/>
      <c r="C1804" s="28"/>
      <c r="D1804" s="28"/>
      <c r="E1804" s="28"/>
      <c r="F1804" s="284">
        <f t="shared" si="33"/>
        <v>7</v>
      </c>
      <c r="J1804" s="50">
        <v>7</v>
      </c>
      <c r="N1804" s="28"/>
      <c r="O1804" s="28"/>
      <c r="T1804" s="194"/>
      <c r="V1804" s="28"/>
      <c r="W1804" s="28"/>
      <c r="X1804" s="28"/>
      <c r="AC1804" s="194"/>
      <c r="AE1804" s="28"/>
      <c r="AF1804" s="28"/>
      <c r="AG1804" s="28"/>
      <c r="AL1804" s="194"/>
      <c r="AN1804" s="28"/>
      <c r="AO1804" s="28"/>
      <c r="AP1804" s="28"/>
      <c r="AU1804" s="194"/>
      <c r="AW1804" s="28"/>
      <c r="AX1804" s="28"/>
      <c r="AY1804" s="28"/>
      <c r="BD1804" s="194"/>
      <c r="BF1804" s="28"/>
      <c r="BG1804" s="28"/>
      <c r="BH1804" s="28"/>
      <c r="BM1804" s="194"/>
      <c r="BO1804" s="28"/>
      <c r="BP1804" s="28"/>
      <c r="BQ1804" s="28"/>
      <c r="BV1804" s="194"/>
      <c r="BX1804" s="28"/>
      <c r="BY1804" s="28"/>
      <c r="BZ1804" s="28"/>
      <c r="CE1804" s="194"/>
      <c r="CG1804" s="28"/>
      <c r="CH1804" s="28"/>
      <c r="CI1804" s="28"/>
      <c r="CN1804" s="194"/>
      <c r="CP1804" s="28"/>
      <c r="CQ1804" s="28"/>
      <c r="CR1804" s="28"/>
      <c r="CW1804" s="194"/>
      <c r="CY1804" s="28"/>
      <c r="CZ1804" s="28"/>
      <c r="DA1804" s="28"/>
      <c r="DF1804" s="194"/>
      <c r="DH1804" s="28"/>
      <c r="DI1804" s="28"/>
      <c r="DJ1804" s="28"/>
      <c r="DO1804" s="194"/>
      <c r="DQ1804" s="28"/>
      <c r="DR1804" s="28"/>
      <c r="DS1804" s="28"/>
      <c r="DX1804" s="194"/>
      <c r="DZ1804" s="28"/>
      <c r="EA1804" s="28"/>
      <c r="EB1804" s="28"/>
      <c r="EG1804" s="194"/>
      <c r="EI1804" s="28"/>
      <c r="EJ1804" s="28"/>
      <c r="EK1804" s="28"/>
      <c r="EP1804" s="194"/>
      <c r="ER1804" s="28"/>
      <c r="ES1804" s="28"/>
      <c r="ET1804" s="28"/>
      <c r="EY1804" s="194"/>
      <c r="FA1804" s="28"/>
      <c r="FB1804" s="28"/>
      <c r="FC1804" s="28"/>
      <c r="FH1804" s="194"/>
      <c r="FJ1804" s="28"/>
      <c r="FK1804" s="28"/>
      <c r="FL1804" s="28"/>
      <c r="FQ1804" s="194"/>
      <c r="FS1804" s="28"/>
      <c r="FT1804" s="28"/>
      <c r="FU1804" s="28"/>
      <c r="FZ1804" s="194"/>
      <c r="GB1804" s="28"/>
      <c r="GC1804" s="28"/>
      <c r="GD1804" s="28"/>
      <c r="GI1804" s="194"/>
      <c r="GK1804" s="28"/>
      <c r="GL1804" s="28"/>
      <c r="GM1804" s="28"/>
      <c r="GR1804" s="194"/>
      <c r="GT1804" s="28"/>
      <c r="GU1804" s="28"/>
      <c r="GV1804" s="28"/>
      <c r="HA1804" s="194"/>
      <c r="HC1804" s="28"/>
      <c r="HD1804" s="28"/>
      <c r="HE1804" s="28"/>
      <c r="HJ1804" s="28"/>
      <c r="HK1804" s="28"/>
      <c r="HL1804" s="28"/>
      <c r="HM1804" s="28"/>
      <c r="HN1804" s="28"/>
      <c r="HO1804" s="28"/>
      <c r="HP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</row>
    <row r="1805" spans="1:249" s="50" customFormat="1" ht="18">
      <c r="A1805" s="206" t="s">
        <v>4520</v>
      </c>
      <c r="B1805" s="28"/>
      <c r="C1805" s="28"/>
      <c r="D1805" s="28"/>
      <c r="E1805" s="28"/>
      <c r="F1805" s="284">
        <f t="shared" si="33"/>
        <v>169</v>
      </c>
      <c r="G1805" s="50">
        <v>41</v>
      </c>
      <c r="H1805" s="50">
        <v>128</v>
      </c>
      <c r="K1805" s="194"/>
      <c r="N1805" s="28"/>
      <c r="O1805" s="28"/>
      <c r="T1805" s="194"/>
      <c r="V1805" s="28"/>
      <c r="W1805" s="28"/>
      <c r="X1805" s="28"/>
      <c r="AC1805" s="194"/>
      <c r="AE1805" s="28"/>
      <c r="AF1805" s="28"/>
      <c r="AG1805" s="28"/>
      <c r="AL1805" s="194"/>
      <c r="AN1805" s="28"/>
      <c r="AO1805" s="28"/>
      <c r="AP1805" s="28"/>
      <c r="AU1805" s="194"/>
      <c r="AW1805" s="28"/>
      <c r="AX1805" s="28"/>
      <c r="AY1805" s="28"/>
      <c r="BD1805" s="194"/>
      <c r="BF1805" s="28"/>
      <c r="BG1805" s="28"/>
      <c r="BH1805" s="28"/>
      <c r="BM1805" s="194"/>
      <c r="BO1805" s="28"/>
      <c r="BP1805" s="28"/>
      <c r="BQ1805" s="28"/>
      <c r="BV1805" s="194"/>
      <c r="BX1805" s="28"/>
      <c r="BY1805" s="28"/>
      <c r="BZ1805" s="28"/>
      <c r="CE1805" s="194"/>
      <c r="CG1805" s="28"/>
      <c r="CH1805" s="28"/>
      <c r="CI1805" s="28"/>
      <c r="CN1805" s="194"/>
      <c r="CP1805" s="28"/>
      <c r="CQ1805" s="28"/>
      <c r="CR1805" s="28"/>
      <c r="CW1805" s="194"/>
      <c r="CY1805" s="28"/>
      <c r="CZ1805" s="28"/>
      <c r="DA1805" s="28"/>
      <c r="DF1805" s="194"/>
      <c r="DH1805" s="28"/>
      <c r="DI1805" s="28"/>
      <c r="DJ1805" s="28"/>
      <c r="DO1805" s="194"/>
      <c r="DQ1805" s="28"/>
      <c r="DR1805" s="28"/>
      <c r="DS1805" s="28"/>
      <c r="DX1805" s="194"/>
      <c r="DZ1805" s="28"/>
      <c r="EA1805" s="28"/>
      <c r="EB1805" s="28"/>
      <c r="EG1805" s="194"/>
      <c r="EI1805" s="28"/>
      <c r="EJ1805" s="28"/>
      <c r="EK1805" s="28"/>
      <c r="EP1805" s="194"/>
      <c r="ER1805" s="28"/>
      <c r="ES1805" s="28"/>
      <c r="ET1805" s="28"/>
      <c r="EY1805" s="194"/>
      <c r="FA1805" s="28"/>
      <c r="FB1805" s="28"/>
      <c r="FC1805" s="28"/>
      <c r="FH1805" s="194"/>
      <c r="FJ1805" s="28"/>
      <c r="FK1805" s="28"/>
      <c r="FL1805" s="28"/>
      <c r="FQ1805" s="194"/>
      <c r="FS1805" s="28"/>
      <c r="FT1805" s="28"/>
      <c r="FU1805" s="28"/>
      <c r="FZ1805" s="194"/>
      <c r="GB1805" s="28"/>
      <c r="GC1805" s="28"/>
      <c r="GD1805" s="28"/>
      <c r="GI1805" s="194"/>
      <c r="GK1805" s="28"/>
      <c r="GL1805" s="28"/>
      <c r="GM1805" s="28"/>
      <c r="GR1805" s="194"/>
      <c r="GT1805" s="28"/>
      <c r="GU1805" s="28"/>
      <c r="GV1805" s="28"/>
      <c r="HA1805" s="194"/>
      <c r="HC1805" s="28"/>
      <c r="HD1805" s="28"/>
      <c r="HE1805" s="28"/>
      <c r="HJ1805" s="28"/>
      <c r="HK1805" s="28"/>
      <c r="HL1805" s="28"/>
      <c r="HM1805" s="28"/>
      <c r="HN1805" s="28"/>
      <c r="HO1805" s="28"/>
      <c r="HP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</row>
    <row r="1806" spans="1:249" s="50" customFormat="1" ht="18">
      <c r="A1806" s="206" t="s">
        <v>5030</v>
      </c>
      <c r="B1806" s="28"/>
      <c r="C1806" s="28"/>
      <c r="D1806" s="28"/>
      <c r="E1806" s="28"/>
      <c r="F1806" s="284">
        <f t="shared" si="33"/>
        <v>1</v>
      </c>
      <c r="K1806" s="50">
        <v>1</v>
      </c>
      <c r="N1806" s="28"/>
      <c r="O1806" s="28"/>
      <c r="T1806" s="194"/>
      <c r="V1806" s="28"/>
      <c r="W1806" s="28"/>
      <c r="X1806" s="28"/>
      <c r="AC1806" s="194"/>
      <c r="AE1806" s="28"/>
      <c r="AF1806" s="28"/>
      <c r="AG1806" s="28"/>
      <c r="AL1806" s="194"/>
      <c r="AN1806" s="28"/>
      <c r="AO1806" s="28"/>
      <c r="AP1806" s="28"/>
      <c r="AU1806" s="194"/>
      <c r="AW1806" s="28"/>
      <c r="AX1806" s="28"/>
      <c r="AY1806" s="28"/>
      <c r="BD1806" s="194"/>
      <c r="BF1806" s="28"/>
      <c r="BG1806" s="28"/>
      <c r="BH1806" s="28"/>
      <c r="BM1806" s="194"/>
      <c r="BO1806" s="28"/>
      <c r="BP1806" s="28"/>
      <c r="BQ1806" s="28"/>
      <c r="BV1806" s="194"/>
      <c r="BX1806" s="28"/>
      <c r="BY1806" s="28"/>
      <c r="BZ1806" s="28"/>
      <c r="CE1806" s="194"/>
      <c r="CG1806" s="28"/>
      <c r="CH1806" s="28"/>
      <c r="CI1806" s="28"/>
      <c r="CN1806" s="194"/>
      <c r="CP1806" s="28"/>
      <c r="CQ1806" s="28"/>
      <c r="CR1806" s="28"/>
      <c r="CW1806" s="194"/>
      <c r="CY1806" s="28"/>
      <c r="CZ1806" s="28"/>
      <c r="DA1806" s="28"/>
      <c r="DF1806" s="194"/>
      <c r="DH1806" s="28"/>
      <c r="DI1806" s="28"/>
      <c r="DJ1806" s="28"/>
      <c r="DO1806" s="194"/>
      <c r="DQ1806" s="28"/>
      <c r="DR1806" s="28"/>
      <c r="DS1806" s="28"/>
      <c r="DX1806" s="194"/>
      <c r="DZ1806" s="28"/>
      <c r="EA1806" s="28"/>
      <c r="EB1806" s="28"/>
      <c r="EG1806" s="194"/>
      <c r="EI1806" s="28"/>
      <c r="EJ1806" s="28"/>
      <c r="EK1806" s="28"/>
      <c r="EP1806" s="194"/>
      <c r="ER1806" s="28"/>
      <c r="ES1806" s="28"/>
      <c r="ET1806" s="28"/>
      <c r="EY1806" s="194"/>
      <c r="FA1806" s="28"/>
      <c r="FB1806" s="28"/>
      <c r="FC1806" s="28"/>
      <c r="FH1806" s="194"/>
      <c r="FJ1806" s="28"/>
      <c r="FK1806" s="28"/>
      <c r="FL1806" s="28"/>
      <c r="FQ1806" s="194"/>
      <c r="FS1806" s="28"/>
      <c r="FT1806" s="28"/>
      <c r="FU1806" s="28"/>
      <c r="FZ1806" s="194"/>
      <c r="GB1806" s="28"/>
      <c r="GC1806" s="28"/>
      <c r="GD1806" s="28"/>
      <c r="GI1806" s="194"/>
      <c r="GK1806" s="28"/>
      <c r="GL1806" s="28"/>
      <c r="GM1806" s="28"/>
      <c r="GR1806" s="194"/>
      <c r="GT1806" s="28"/>
      <c r="GU1806" s="28"/>
      <c r="GV1806" s="28"/>
      <c r="HA1806" s="194"/>
      <c r="HC1806" s="28"/>
      <c r="HD1806" s="28"/>
      <c r="HE1806" s="28"/>
      <c r="HJ1806" s="28"/>
      <c r="HK1806" s="28"/>
      <c r="HL1806" s="28"/>
      <c r="HM1806" s="28"/>
      <c r="HN1806" s="28"/>
      <c r="HO1806" s="28"/>
      <c r="HP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</row>
    <row r="1807" spans="1:249" s="50" customFormat="1" ht="18">
      <c r="A1807" s="206" t="s">
        <v>4796</v>
      </c>
      <c r="B1807" s="28"/>
      <c r="C1807" s="28"/>
      <c r="D1807" s="28"/>
      <c r="E1807" s="28"/>
      <c r="F1807" s="284">
        <f t="shared" si="33"/>
        <v>26</v>
      </c>
      <c r="I1807" s="50">
        <v>1</v>
      </c>
      <c r="J1807" s="50">
        <v>25</v>
      </c>
      <c r="N1807" s="28"/>
      <c r="O1807" s="28"/>
      <c r="T1807" s="194"/>
      <c r="V1807" s="28"/>
      <c r="W1807" s="28"/>
      <c r="X1807" s="28"/>
      <c r="AC1807" s="194"/>
      <c r="AE1807" s="28"/>
      <c r="AF1807" s="28"/>
      <c r="AG1807" s="28"/>
      <c r="AL1807" s="194"/>
      <c r="AN1807" s="28"/>
      <c r="AO1807" s="28"/>
      <c r="AP1807" s="28"/>
      <c r="AU1807" s="194"/>
      <c r="AW1807" s="28"/>
      <c r="AX1807" s="28"/>
      <c r="AY1807" s="28"/>
      <c r="BD1807" s="194"/>
      <c r="BF1807" s="28"/>
      <c r="BG1807" s="28"/>
      <c r="BH1807" s="28"/>
      <c r="BM1807" s="194"/>
      <c r="BO1807" s="28"/>
      <c r="BP1807" s="28"/>
      <c r="BQ1807" s="28"/>
      <c r="BV1807" s="194"/>
      <c r="BX1807" s="28"/>
      <c r="BY1807" s="28"/>
      <c r="BZ1807" s="28"/>
      <c r="CE1807" s="194"/>
      <c r="CG1807" s="28"/>
      <c r="CH1807" s="28"/>
      <c r="CI1807" s="28"/>
      <c r="CN1807" s="194"/>
      <c r="CP1807" s="28"/>
      <c r="CQ1807" s="28"/>
      <c r="CR1807" s="28"/>
      <c r="CW1807" s="194"/>
      <c r="CY1807" s="28"/>
      <c r="CZ1807" s="28"/>
      <c r="DA1807" s="28"/>
      <c r="DF1807" s="194"/>
      <c r="DH1807" s="28"/>
      <c r="DI1807" s="28"/>
      <c r="DJ1807" s="28"/>
      <c r="DO1807" s="194"/>
      <c r="DQ1807" s="28"/>
      <c r="DR1807" s="28"/>
      <c r="DS1807" s="28"/>
      <c r="DX1807" s="194"/>
      <c r="DZ1807" s="28"/>
      <c r="EA1807" s="28"/>
      <c r="EB1807" s="28"/>
      <c r="EG1807" s="194"/>
      <c r="EI1807" s="28"/>
      <c r="EJ1807" s="28"/>
      <c r="EK1807" s="28"/>
      <c r="EP1807" s="194"/>
      <c r="ER1807" s="28"/>
      <c r="ES1807" s="28"/>
      <c r="ET1807" s="28"/>
      <c r="EY1807" s="194"/>
      <c r="FA1807" s="28"/>
      <c r="FB1807" s="28"/>
      <c r="FC1807" s="28"/>
      <c r="FH1807" s="194"/>
      <c r="FJ1807" s="28"/>
      <c r="FK1807" s="28"/>
      <c r="FL1807" s="28"/>
      <c r="FQ1807" s="194"/>
      <c r="FS1807" s="28"/>
      <c r="FT1807" s="28"/>
      <c r="FU1807" s="28"/>
      <c r="FZ1807" s="194"/>
      <c r="GB1807" s="28"/>
      <c r="GC1807" s="28"/>
      <c r="GD1807" s="28"/>
      <c r="GI1807" s="194"/>
      <c r="GK1807" s="28"/>
      <c r="GL1807" s="28"/>
      <c r="GM1807" s="28"/>
      <c r="GR1807" s="194"/>
      <c r="GT1807" s="28"/>
      <c r="GU1807" s="28"/>
      <c r="GV1807" s="28"/>
      <c r="HA1807" s="194"/>
      <c r="HC1807" s="28"/>
      <c r="HD1807" s="28"/>
      <c r="HE1807" s="28"/>
      <c r="HJ1807" s="28"/>
      <c r="HK1807" s="28"/>
      <c r="HL1807" s="28"/>
      <c r="HM1807" s="28"/>
      <c r="HN1807" s="28"/>
      <c r="HO1807" s="28"/>
      <c r="HP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</row>
    <row r="1808" spans="1:249" s="50" customFormat="1" ht="18">
      <c r="A1808" s="206" t="s">
        <v>4582</v>
      </c>
      <c r="B1808" s="28"/>
      <c r="C1808" s="28"/>
      <c r="D1808" s="28"/>
      <c r="E1808" s="28"/>
      <c r="F1808" s="284">
        <f t="shared" si="33"/>
        <v>1</v>
      </c>
      <c r="I1808" s="50">
        <v>1</v>
      </c>
      <c r="K1808" s="194"/>
      <c r="N1808" s="28"/>
      <c r="O1808" s="28"/>
      <c r="T1808" s="194"/>
      <c r="V1808" s="28"/>
      <c r="W1808" s="28"/>
      <c r="X1808" s="28"/>
      <c r="AC1808" s="194"/>
      <c r="AE1808" s="28"/>
      <c r="AF1808" s="28"/>
      <c r="AG1808" s="28"/>
      <c r="AL1808" s="194"/>
      <c r="AN1808" s="28"/>
      <c r="AO1808" s="28"/>
      <c r="AP1808" s="28"/>
      <c r="AU1808" s="194"/>
      <c r="AW1808" s="28"/>
      <c r="AX1808" s="28"/>
      <c r="AY1808" s="28"/>
      <c r="BD1808" s="194"/>
      <c r="BF1808" s="28"/>
      <c r="BG1808" s="28"/>
      <c r="BH1808" s="28"/>
      <c r="BM1808" s="194"/>
      <c r="BO1808" s="28"/>
      <c r="BP1808" s="28"/>
      <c r="BQ1808" s="28"/>
      <c r="BV1808" s="194"/>
      <c r="BX1808" s="28"/>
      <c r="BY1808" s="28"/>
      <c r="BZ1808" s="28"/>
      <c r="CE1808" s="194"/>
      <c r="CG1808" s="28"/>
      <c r="CH1808" s="28"/>
      <c r="CI1808" s="28"/>
      <c r="CN1808" s="194"/>
      <c r="CP1808" s="28"/>
      <c r="CQ1808" s="28"/>
      <c r="CR1808" s="28"/>
      <c r="CW1808" s="194"/>
      <c r="CY1808" s="28"/>
      <c r="CZ1808" s="28"/>
      <c r="DA1808" s="28"/>
      <c r="DF1808" s="194"/>
      <c r="DH1808" s="28"/>
      <c r="DI1808" s="28"/>
      <c r="DJ1808" s="28"/>
      <c r="DO1808" s="194"/>
      <c r="DQ1808" s="28"/>
      <c r="DR1808" s="28"/>
      <c r="DS1808" s="28"/>
      <c r="DX1808" s="194"/>
      <c r="DZ1808" s="28"/>
      <c r="EA1808" s="28"/>
      <c r="EB1808" s="28"/>
      <c r="EG1808" s="194"/>
      <c r="EI1808" s="28"/>
      <c r="EJ1808" s="28"/>
      <c r="EK1808" s="28"/>
      <c r="EP1808" s="194"/>
      <c r="ER1808" s="28"/>
      <c r="ES1808" s="28"/>
      <c r="ET1808" s="28"/>
      <c r="EY1808" s="194"/>
      <c r="FA1808" s="28"/>
      <c r="FB1808" s="28"/>
      <c r="FC1808" s="28"/>
      <c r="FH1808" s="194"/>
      <c r="FJ1808" s="28"/>
      <c r="FK1808" s="28"/>
      <c r="FL1808" s="28"/>
      <c r="FQ1808" s="194"/>
      <c r="FS1808" s="28"/>
      <c r="FT1808" s="28"/>
      <c r="FU1808" s="28"/>
      <c r="FZ1808" s="194"/>
      <c r="GB1808" s="28"/>
      <c r="GC1808" s="28"/>
      <c r="GD1808" s="28"/>
      <c r="GI1808" s="194"/>
      <c r="GK1808" s="28"/>
      <c r="GL1808" s="28"/>
      <c r="GM1808" s="28"/>
      <c r="GR1808" s="194"/>
      <c r="GT1808" s="28"/>
      <c r="GU1808" s="28"/>
      <c r="GV1808" s="28"/>
      <c r="HA1808" s="194"/>
      <c r="HC1808" s="28"/>
      <c r="HD1808" s="28"/>
      <c r="HE1808" s="28"/>
      <c r="HJ1808" s="28"/>
      <c r="HK1808" s="28"/>
      <c r="HL1808" s="28"/>
      <c r="HM1808" s="28"/>
      <c r="HN1808" s="28"/>
      <c r="HO1808" s="28"/>
      <c r="HP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</row>
    <row r="1809" spans="1:249" s="50" customFormat="1" ht="18">
      <c r="A1809" s="206" t="s">
        <v>4584</v>
      </c>
      <c r="B1809" s="28"/>
      <c r="C1809" s="28"/>
      <c r="D1809" s="28"/>
      <c r="E1809" s="28"/>
      <c r="F1809" s="284">
        <f t="shared" si="33"/>
        <v>2</v>
      </c>
      <c r="I1809" s="50">
        <v>2</v>
      </c>
      <c r="K1809" s="194"/>
      <c r="N1809" s="28"/>
      <c r="O1809" s="28"/>
      <c r="T1809" s="194"/>
      <c r="V1809" s="28"/>
      <c r="W1809" s="28"/>
      <c r="X1809" s="28"/>
      <c r="AC1809" s="194"/>
      <c r="AE1809" s="28"/>
      <c r="AF1809" s="28"/>
      <c r="AG1809" s="28"/>
      <c r="AL1809" s="194"/>
      <c r="AN1809" s="28"/>
      <c r="AO1809" s="28"/>
      <c r="AP1809" s="28"/>
      <c r="AU1809" s="194"/>
      <c r="AW1809" s="28"/>
      <c r="AX1809" s="28"/>
      <c r="AY1809" s="28"/>
      <c r="BD1809" s="194"/>
      <c r="BF1809" s="28"/>
      <c r="BG1809" s="28"/>
      <c r="BH1809" s="28"/>
      <c r="BM1809" s="194"/>
      <c r="BO1809" s="28"/>
      <c r="BP1809" s="28"/>
      <c r="BQ1809" s="28"/>
      <c r="BV1809" s="194"/>
      <c r="BX1809" s="28"/>
      <c r="BY1809" s="28"/>
      <c r="BZ1809" s="28"/>
      <c r="CE1809" s="194"/>
      <c r="CG1809" s="28"/>
      <c r="CH1809" s="28"/>
      <c r="CI1809" s="28"/>
      <c r="CN1809" s="194"/>
      <c r="CP1809" s="28"/>
      <c r="CQ1809" s="28"/>
      <c r="CR1809" s="28"/>
      <c r="CW1809" s="194"/>
      <c r="CY1809" s="28"/>
      <c r="CZ1809" s="28"/>
      <c r="DA1809" s="28"/>
      <c r="DF1809" s="194"/>
      <c r="DH1809" s="28"/>
      <c r="DI1809" s="28"/>
      <c r="DJ1809" s="28"/>
      <c r="DO1809" s="194"/>
      <c r="DQ1809" s="28"/>
      <c r="DR1809" s="28"/>
      <c r="DS1809" s="28"/>
      <c r="DX1809" s="194"/>
      <c r="DZ1809" s="28"/>
      <c r="EA1809" s="28"/>
      <c r="EB1809" s="28"/>
      <c r="EG1809" s="194"/>
      <c r="EI1809" s="28"/>
      <c r="EJ1809" s="28"/>
      <c r="EK1809" s="28"/>
      <c r="EP1809" s="194"/>
      <c r="ER1809" s="28"/>
      <c r="ES1809" s="28"/>
      <c r="ET1809" s="28"/>
      <c r="EY1809" s="194"/>
      <c r="FA1809" s="28"/>
      <c r="FB1809" s="28"/>
      <c r="FC1809" s="28"/>
      <c r="FH1809" s="194"/>
      <c r="FJ1809" s="28"/>
      <c r="FK1809" s="28"/>
      <c r="FL1809" s="28"/>
      <c r="FQ1809" s="194"/>
      <c r="FS1809" s="28"/>
      <c r="FT1809" s="28"/>
      <c r="FU1809" s="28"/>
      <c r="FZ1809" s="194"/>
      <c r="GB1809" s="28"/>
      <c r="GC1809" s="28"/>
      <c r="GD1809" s="28"/>
      <c r="GI1809" s="194"/>
      <c r="GK1809" s="28"/>
      <c r="GL1809" s="28"/>
      <c r="GM1809" s="28"/>
      <c r="GR1809" s="194"/>
      <c r="GT1809" s="28"/>
      <c r="GU1809" s="28"/>
      <c r="GV1809" s="28"/>
      <c r="HA1809" s="194"/>
      <c r="HC1809" s="28"/>
      <c r="HD1809" s="28"/>
      <c r="HE1809" s="28"/>
      <c r="HJ1809" s="28"/>
      <c r="HK1809" s="28"/>
      <c r="HL1809" s="28"/>
      <c r="HM1809" s="28"/>
      <c r="HN1809" s="28"/>
      <c r="HO1809" s="28"/>
      <c r="HP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</row>
    <row r="1810" spans="1:249" s="50" customFormat="1" ht="18">
      <c r="A1810" s="206" t="s">
        <v>4978</v>
      </c>
      <c r="B1810" s="28"/>
      <c r="C1810" s="28"/>
      <c r="D1810" s="28"/>
      <c r="E1810" s="28"/>
      <c r="F1810" s="284">
        <f t="shared" si="33"/>
        <v>1</v>
      </c>
      <c r="J1810" s="50">
        <v>1</v>
      </c>
      <c r="N1810" s="28"/>
      <c r="O1810" s="28"/>
      <c r="T1810" s="194"/>
      <c r="V1810" s="28"/>
      <c r="W1810" s="28"/>
      <c r="X1810" s="28"/>
      <c r="AC1810" s="194"/>
      <c r="AE1810" s="28"/>
      <c r="AF1810" s="28"/>
      <c r="AG1810" s="28"/>
      <c r="AL1810" s="194"/>
      <c r="AN1810" s="28"/>
      <c r="AO1810" s="28"/>
      <c r="AP1810" s="28"/>
      <c r="AU1810" s="194"/>
      <c r="AW1810" s="28"/>
      <c r="AX1810" s="28"/>
      <c r="AY1810" s="28"/>
      <c r="BD1810" s="194"/>
      <c r="BF1810" s="28"/>
      <c r="BG1810" s="28"/>
      <c r="BH1810" s="28"/>
      <c r="BM1810" s="194"/>
      <c r="BO1810" s="28"/>
      <c r="BP1810" s="28"/>
      <c r="BQ1810" s="28"/>
      <c r="BV1810" s="194"/>
      <c r="BX1810" s="28"/>
      <c r="BY1810" s="28"/>
      <c r="BZ1810" s="28"/>
      <c r="CE1810" s="194"/>
      <c r="CG1810" s="28"/>
      <c r="CH1810" s="28"/>
      <c r="CI1810" s="28"/>
      <c r="CN1810" s="194"/>
      <c r="CP1810" s="28"/>
      <c r="CQ1810" s="28"/>
      <c r="CR1810" s="28"/>
      <c r="CW1810" s="194"/>
      <c r="CY1810" s="28"/>
      <c r="CZ1810" s="28"/>
      <c r="DA1810" s="28"/>
      <c r="DF1810" s="194"/>
      <c r="DH1810" s="28"/>
      <c r="DI1810" s="28"/>
      <c r="DJ1810" s="28"/>
      <c r="DO1810" s="194"/>
      <c r="DQ1810" s="28"/>
      <c r="DR1810" s="28"/>
      <c r="DS1810" s="28"/>
      <c r="DX1810" s="194"/>
      <c r="DZ1810" s="28"/>
      <c r="EA1810" s="28"/>
      <c r="EB1810" s="28"/>
      <c r="EG1810" s="194"/>
      <c r="EI1810" s="28"/>
      <c r="EJ1810" s="28"/>
      <c r="EK1810" s="28"/>
      <c r="EP1810" s="194"/>
      <c r="ER1810" s="28"/>
      <c r="ES1810" s="28"/>
      <c r="ET1810" s="28"/>
      <c r="EY1810" s="194"/>
      <c r="FA1810" s="28"/>
      <c r="FB1810" s="28"/>
      <c r="FC1810" s="28"/>
      <c r="FH1810" s="194"/>
      <c r="FJ1810" s="28"/>
      <c r="FK1810" s="28"/>
      <c r="FL1810" s="28"/>
      <c r="FQ1810" s="194"/>
      <c r="FS1810" s="28"/>
      <c r="FT1810" s="28"/>
      <c r="FU1810" s="28"/>
      <c r="FZ1810" s="194"/>
      <c r="GB1810" s="28"/>
      <c r="GC1810" s="28"/>
      <c r="GD1810" s="28"/>
      <c r="GI1810" s="194"/>
      <c r="GK1810" s="28"/>
      <c r="GL1810" s="28"/>
      <c r="GM1810" s="28"/>
      <c r="GR1810" s="194"/>
      <c r="GT1810" s="28"/>
      <c r="GU1810" s="28"/>
      <c r="GV1810" s="28"/>
      <c r="HA1810" s="194"/>
      <c r="HC1810" s="28"/>
      <c r="HD1810" s="28"/>
      <c r="HE1810" s="28"/>
      <c r="HJ1810" s="28"/>
      <c r="HK1810" s="28"/>
      <c r="HL1810" s="28"/>
      <c r="HM1810" s="28"/>
      <c r="HN1810" s="28"/>
      <c r="HO1810" s="28"/>
      <c r="HP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</row>
    <row r="1811" spans="1:249" s="50" customFormat="1" ht="18">
      <c r="A1811" s="206" t="s">
        <v>4936</v>
      </c>
      <c r="B1811" s="28"/>
      <c r="C1811" s="28"/>
      <c r="D1811" s="28"/>
      <c r="E1811" s="28"/>
      <c r="F1811" s="284">
        <f t="shared" si="33"/>
        <v>6</v>
      </c>
      <c r="J1811" s="50">
        <v>6</v>
      </c>
      <c r="N1811" s="28"/>
      <c r="O1811" s="28"/>
      <c r="T1811" s="194"/>
      <c r="V1811" s="28"/>
      <c r="W1811" s="28"/>
      <c r="X1811" s="28"/>
      <c r="AC1811" s="194"/>
      <c r="AE1811" s="28"/>
      <c r="AF1811" s="28"/>
      <c r="AG1811" s="28"/>
      <c r="AL1811" s="194"/>
      <c r="AN1811" s="28"/>
      <c r="AO1811" s="28"/>
      <c r="AP1811" s="28"/>
      <c r="AU1811" s="194"/>
      <c r="AW1811" s="28"/>
      <c r="AX1811" s="28"/>
      <c r="AY1811" s="28"/>
      <c r="BD1811" s="194"/>
      <c r="BF1811" s="28"/>
      <c r="BG1811" s="28"/>
      <c r="BH1811" s="28"/>
      <c r="BM1811" s="194"/>
      <c r="BO1811" s="28"/>
      <c r="BP1811" s="28"/>
      <c r="BQ1811" s="28"/>
      <c r="BV1811" s="194"/>
      <c r="BX1811" s="28"/>
      <c r="BY1811" s="28"/>
      <c r="BZ1811" s="28"/>
      <c r="CE1811" s="194"/>
      <c r="CG1811" s="28"/>
      <c r="CH1811" s="28"/>
      <c r="CI1811" s="28"/>
      <c r="CN1811" s="194"/>
      <c r="CP1811" s="28"/>
      <c r="CQ1811" s="28"/>
      <c r="CR1811" s="28"/>
      <c r="CW1811" s="194"/>
      <c r="CY1811" s="28"/>
      <c r="CZ1811" s="28"/>
      <c r="DA1811" s="28"/>
      <c r="DF1811" s="194"/>
      <c r="DH1811" s="28"/>
      <c r="DI1811" s="28"/>
      <c r="DJ1811" s="28"/>
      <c r="DO1811" s="194"/>
      <c r="DQ1811" s="28"/>
      <c r="DR1811" s="28"/>
      <c r="DS1811" s="28"/>
      <c r="DX1811" s="194"/>
      <c r="DZ1811" s="28"/>
      <c r="EA1811" s="28"/>
      <c r="EB1811" s="28"/>
      <c r="EG1811" s="194"/>
      <c r="EI1811" s="28"/>
      <c r="EJ1811" s="28"/>
      <c r="EK1811" s="28"/>
      <c r="EP1811" s="194"/>
      <c r="ER1811" s="28"/>
      <c r="ES1811" s="28"/>
      <c r="ET1811" s="28"/>
      <c r="EY1811" s="194"/>
      <c r="FA1811" s="28"/>
      <c r="FB1811" s="28"/>
      <c r="FC1811" s="28"/>
      <c r="FH1811" s="194"/>
      <c r="FJ1811" s="28"/>
      <c r="FK1811" s="28"/>
      <c r="FL1811" s="28"/>
      <c r="FQ1811" s="194"/>
      <c r="FS1811" s="28"/>
      <c r="FT1811" s="28"/>
      <c r="FU1811" s="28"/>
      <c r="FZ1811" s="194"/>
      <c r="GB1811" s="28"/>
      <c r="GC1811" s="28"/>
      <c r="GD1811" s="28"/>
      <c r="GI1811" s="194"/>
      <c r="GK1811" s="28"/>
      <c r="GL1811" s="28"/>
      <c r="GM1811" s="28"/>
      <c r="GR1811" s="194"/>
      <c r="GT1811" s="28"/>
      <c r="GU1811" s="28"/>
      <c r="GV1811" s="28"/>
      <c r="HA1811" s="194"/>
      <c r="HC1811" s="28"/>
      <c r="HD1811" s="28"/>
      <c r="HE1811" s="28"/>
      <c r="HJ1811" s="28"/>
      <c r="HK1811" s="28"/>
      <c r="HL1811" s="28"/>
      <c r="HM1811" s="28"/>
      <c r="HN1811" s="28"/>
      <c r="HO1811" s="28"/>
      <c r="HP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</row>
    <row r="1812" spans="1:249" s="50" customFormat="1" ht="18">
      <c r="A1812" s="206" t="s">
        <v>4592</v>
      </c>
      <c r="B1812" s="28"/>
      <c r="C1812" s="28"/>
      <c r="D1812" s="28"/>
      <c r="E1812" s="28"/>
      <c r="F1812" s="284">
        <f t="shared" si="33"/>
        <v>5</v>
      </c>
      <c r="I1812" s="50">
        <v>5</v>
      </c>
      <c r="K1812" s="194"/>
      <c r="N1812" s="28"/>
      <c r="O1812" s="28"/>
      <c r="T1812" s="194"/>
      <c r="V1812" s="28"/>
      <c r="W1812" s="28"/>
      <c r="X1812" s="28"/>
      <c r="AC1812" s="194"/>
      <c r="AE1812" s="28"/>
      <c r="AF1812" s="28"/>
      <c r="AG1812" s="28"/>
      <c r="AL1812" s="194"/>
      <c r="AN1812" s="28"/>
      <c r="AO1812" s="28"/>
      <c r="AP1812" s="28"/>
      <c r="AU1812" s="194"/>
      <c r="AW1812" s="28"/>
      <c r="AX1812" s="28"/>
      <c r="AY1812" s="28"/>
      <c r="BD1812" s="194"/>
      <c r="BF1812" s="28"/>
      <c r="BG1812" s="28"/>
      <c r="BH1812" s="28"/>
      <c r="BM1812" s="194"/>
      <c r="BO1812" s="28"/>
      <c r="BP1812" s="28"/>
      <c r="BQ1812" s="28"/>
      <c r="BV1812" s="194"/>
      <c r="BX1812" s="28"/>
      <c r="BY1812" s="28"/>
      <c r="BZ1812" s="28"/>
      <c r="CE1812" s="194"/>
      <c r="CG1812" s="28"/>
      <c r="CH1812" s="28"/>
      <c r="CI1812" s="28"/>
      <c r="CN1812" s="194"/>
      <c r="CP1812" s="28"/>
      <c r="CQ1812" s="28"/>
      <c r="CR1812" s="28"/>
      <c r="CW1812" s="194"/>
      <c r="CY1812" s="28"/>
      <c r="CZ1812" s="28"/>
      <c r="DA1812" s="28"/>
      <c r="DF1812" s="194"/>
      <c r="DH1812" s="28"/>
      <c r="DI1812" s="28"/>
      <c r="DJ1812" s="28"/>
      <c r="DO1812" s="194"/>
      <c r="DQ1812" s="28"/>
      <c r="DR1812" s="28"/>
      <c r="DS1812" s="28"/>
      <c r="DX1812" s="194"/>
      <c r="DZ1812" s="28"/>
      <c r="EA1812" s="28"/>
      <c r="EB1812" s="28"/>
      <c r="EG1812" s="194"/>
      <c r="EI1812" s="28"/>
      <c r="EJ1812" s="28"/>
      <c r="EK1812" s="28"/>
      <c r="EP1812" s="194"/>
      <c r="ER1812" s="28"/>
      <c r="ES1812" s="28"/>
      <c r="ET1812" s="28"/>
      <c r="EY1812" s="194"/>
      <c r="FA1812" s="28"/>
      <c r="FB1812" s="28"/>
      <c r="FC1812" s="28"/>
      <c r="FH1812" s="194"/>
      <c r="FJ1812" s="28"/>
      <c r="FK1812" s="28"/>
      <c r="FL1812" s="28"/>
      <c r="FQ1812" s="194"/>
      <c r="FS1812" s="28"/>
      <c r="FT1812" s="28"/>
      <c r="FU1812" s="28"/>
      <c r="FZ1812" s="194"/>
      <c r="GB1812" s="28"/>
      <c r="GC1812" s="28"/>
      <c r="GD1812" s="28"/>
      <c r="GI1812" s="194"/>
      <c r="GK1812" s="28"/>
      <c r="GL1812" s="28"/>
      <c r="GM1812" s="28"/>
      <c r="GR1812" s="194"/>
      <c r="GT1812" s="28"/>
      <c r="GU1812" s="28"/>
      <c r="GV1812" s="28"/>
      <c r="HA1812" s="194"/>
      <c r="HC1812" s="28"/>
      <c r="HD1812" s="28"/>
      <c r="HE1812" s="28"/>
      <c r="HJ1812" s="28"/>
      <c r="HK1812" s="28"/>
      <c r="HL1812" s="28"/>
      <c r="HM1812" s="28"/>
      <c r="HN1812" s="28"/>
      <c r="HO1812" s="28"/>
      <c r="HP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</row>
    <row r="1813" spans="1:249" s="50" customFormat="1" ht="18">
      <c r="A1813" s="206" t="s">
        <v>4945</v>
      </c>
      <c r="B1813" s="28"/>
      <c r="C1813" s="28"/>
      <c r="D1813" s="28"/>
      <c r="E1813" s="28"/>
      <c r="F1813" s="284">
        <f t="shared" si="33"/>
        <v>14</v>
      </c>
      <c r="J1813" s="50">
        <v>13</v>
      </c>
      <c r="K1813" s="50">
        <v>1</v>
      </c>
      <c r="N1813" s="28"/>
      <c r="O1813" s="28"/>
      <c r="T1813" s="194"/>
      <c r="V1813" s="28"/>
      <c r="W1813" s="28"/>
      <c r="X1813" s="28"/>
      <c r="AC1813" s="194"/>
      <c r="AE1813" s="28"/>
      <c r="AF1813" s="28"/>
      <c r="AG1813" s="28"/>
      <c r="AL1813" s="194"/>
      <c r="AN1813" s="28"/>
      <c r="AO1813" s="28"/>
      <c r="AP1813" s="28"/>
      <c r="AU1813" s="194"/>
      <c r="AW1813" s="28"/>
      <c r="AX1813" s="28"/>
      <c r="AY1813" s="28"/>
      <c r="BD1813" s="194"/>
      <c r="BF1813" s="28"/>
      <c r="BG1813" s="28"/>
      <c r="BH1813" s="28"/>
      <c r="BM1813" s="194"/>
      <c r="BO1813" s="28"/>
      <c r="BP1813" s="28"/>
      <c r="BQ1813" s="28"/>
      <c r="BV1813" s="194"/>
      <c r="BX1813" s="28"/>
      <c r="BY1813" s="28"/>
      <c r="BZ1813" s="28"/>
      <c r="CE1813" s="194"/>
      <c r="CG1813" s="28"/>
      <c r="CH1813" s="28"/>
      <c r="CI1813" s="28"/>
      <c r="CN1813" s="194"/>
      <c r="CP1813" s="28"/>
      <c r="CQ1813" s="28"/>
      <c r="CR1813" s="28"/>
      <c r="CW1813" s="194"/>
      <c r="CY1813" s="28"/>
      <c r="CZ1813" s="28"/>
      <c r="DA1813" s="28"/>
      <c r="DF1813" s="194"/>
      <c r="DH1813" s="28"/>
      <c r="DI1813" s="28"/>
      <c r="DJ1813" s="28"/>
      <c r="DO1813" s="194"/>
      <c r="DQ1813" s="28"/>
      <c r="DR1813" s="28"/>
      <c r="DS1813" s="28"/>
      <c r="DX1813" s="194"/>
      <c r="DZ1813" s="28"/>
      <c r="EA1813" s="28"/>
      <c r="EB1813" s="28"/>
      <c r="EG1813" s="194"/>
      <c r="EI1813" s="28"/>
      <c r="EJ1813" s="28"/>
      <c r="EK1813" s="28"/>
      <c r="EP1813" s="194"/>
      <c r="ER1813" s="28"/>
      <c r="ES1813" s="28"/>
      <c r="ET1813" s="28"/>
      <c r="EY1813" s="194"/>
      <c r="FA1813" s="28"/>
      <c r="FB1813" s="28"/>
      <c r="FC1813" s="28"/>
      <c r="FH1813" s="194"/>
      <c r="FJ1813" s="28"/>
      <c r="FK1813" s="28"/>
      <c r="FL1813" s="28"/>
      <c r="FQ1813" s="194"/>
      <c r="FS1813" s="28"/>
      <c r="FT1813" s="28"/>
      <c r="FU1813" s="28"/>
      <c r="FZ1813" s="194"/>
      <c r="GB1813" s="28"/>
      <c r="GC1813" s="28"/>
      <c r="GD1813" s="28"/>
      <c r="GI1813" s="194"/>
      <c r="GK1813" s="28"/>
      <c r="GL1813" s="28"/>
      <c r="GM1813" s="28"/>
      <c r="GR1813" s="194"/>
      <c r="GT1813" s="28"/>
      <c r="GU1813" s="28"/>
      <c r="GV1813" s="28"/>
      <c r="HA1813" s="194"/>
      <c r="HC1813" s="28"/>
      <c r="HD1813" s="28"/>
      <c r="HE1813" s="28"/>
      <c r="HJ1813" s="28"/>
      <c r="HK1813" s="28"/>
      <c r="HL1813" s="28"/>
      <c r="HM1813" s="28"/>
      <c r="HN1813" s="28"/>
      <c r="HO1813" s="28"/>
      <c r="HP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</row>
    <row r="1814" spans="1:249" s="50" customFormat="1" ht="18">
      <c r="A1814" s="206" t="s">
        <v>5382</v>
      </c>
      <c r="B1814" s="28"/>
      <c r="C1814" s="28"/>
      <c r="D1814" s="28"/>
      <c r="E1814" s="28"/>
      <c r="F1814" s="284">
        <f t="shared" si="33"/>
        <v>4</v>
      </c>
      <c r="H1814" s="50">
        <v>4</v>
      </c>
      <c r="N1814" s="28"/>
      <c r="O1814" s="28"/>
      <c r="T1814" s="194"/>
      <c r="V1814" s="28"/>
      <c r="W1814" s="28"/>
      <c r="X1814" s="28"/>
      <c r="AC1814" s="194"/>
      <c r="AE1814" s="28"/>
      <c r="AF1814" s="28"/>
      <c r="AG1814" s="28"/>
      <c r="AL1814" s="194"/>
      <c r="AN1814" s="28"/>
      <c r="AO1814" s="28"/>
      <c r="AP1814" s="28"/>
      <c r="AU1814" s="194"/>
      <c r="AW1814" s="28"/>
      <c r="AX1814" s="28"/>
      <c r="AY1814" s="28"/>
      <c r="BD1814" s="194"/>
      <c r="BF1814" s="28"/>
      <c r="BG1814" s="28"/>
      <c r="BH1814" s="28"/>
      <c r="BM1814" s="194"/>
      <c r="BO1814" s="28"/>
      <c r="BP1814" s="28"/>
      <c r="BQ1814" s="28"/>
      <c r="BV1814" s="194"/>
      <c r="BX1814" s="28"/>
      <c r="BY1814" s="28"/>
      <c r="BZ1814" s="28"/>
      <c r="CE1814" s="194"/>
      <c r="CG1814" s="28"/>
      <c r="CH1814" s="28"/>
      <c r="CI1814" s="28"/>
      <c r="CN1814" s="194"/>
      <c r="CP1814" s="28"/>
      <c r="CQ1814" s="28"/>
      <c r="CR1814" s="28"/>
      <c r="CW1814" s="194"/>
      <c r="CY1814" s="28"/>
      <c r="CZ1814" s="28"/>
      <c r="DA1814" s="28"/>
      <c r="DF1814" s="194"/>
      <c r="DH1814" s="28"/>
      <c r="DI1814" s="28"/>
      <c r="DJ1814" s="28"/>
      <c r="DO1814" s="194"/>
      <c r="DQ1814" s="28"/>
      <c r="DR1814" s="28"/>
      <c r="DS1814" s="28"/>
      <c r="DX1814" s="194"/>
      <c r="DZ1814" s="28"/>
      <c r="EA1814" s="28"/>
      <c r="EB1814" s="28"/>
      <c r="EG1814" s="194"/>
      <c r="EI1814" s="28"/>
      <c r="EJ1814" s="28"/>
      <c r="EK1814" s="28"/>
      <c r="EP1814" s="194"/>
      <c r="ER1814" s="28"/>
      <c r="ES1814" s="28"/>
      <c r="ET1814" s="28"/>
      <c r="EY1814" s="194"/>
      <c r="FA1814" s="28"/>
      <c r="FB1814" s="28"/>
      <c r="FC1814" s="28"/>
      <c r="FH1814" s="194"/>
      <c r="FJ1814" s="28"/>
      <c r="FK1814" s="28"/>
      <c r="FL1814" s="28"/>
      <c r="FQ1814" s="194"/>
      <c r="FS1814" s="28"/>
      <c r="FT1814" s="28"/>
      <c r="FU1814" s="28"/>
      <c r="FZ1814" s="194"/>
      <c r="GB1814" s="28"/>
      <c r="GC1814" s="28"/>
      <c r="GD1814" s="28"/>
      <c r="GI1814" s="194"/>
      <c r="GK1814" s="28"/>
      <c r="GL1814" s="28"/>
      <c r="GM1814" s="28"/>
      <c r="GR1814" s="194"/>
      <c r="GT1814" s="28"/>
      <c r="GU1814" s="28"/>
      <c r="GV1814" s="28"/>
      <c r="HA1814" s="194"/>
      <c r="HC1814" s="28"/>
      <c r="HD1814" s="28"/>
      <c r="HE1814" s="28"/>
      <c r="HJ1814" s="28"/>
      <c r="HK1814" s="28"/>
      <c r="HL1814" s="28"/>
      <c r="HM1814" s="28"/>
      <c r="HN1814" s="28"/>
      <c r="HO1814" s="28"/>
      <c r="HP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</row>
    <row r="1815" spans="1:249" s="50" customFormat="1" ht="18">
      <c r="A1815" s="206" t="s">
        <v>4979</v>
      </c>
      <c r="B1815" s="28"/>
      <c r="C1815" s="28"/>
      <c r="D1815" s="28"/>
      <c r="E1815" s="28"/>
      <c r="F1815" s="284">
        <f t="shared" si="33"/>
        <v>3</v>
      </c>
      <c r="J1815" s="50">
        <v>3</v>
      </c>
      <c r="N1815" s="28"/>
      <c r="O1815" s="28"/>
      <c r="T1815" s="194"/>
      <c r="V1815" s="28"/>
      <c r="W1815" s="28"/>
      <c r="X1815" s="28"/>
      <c r="AC1815" s="194"/>
      <c r="AE1815" s="28"/>
      <c r="AF1815" s="28"/>
      <c r="AG1815" s="28"/>
      <c r="AL1815" s="194"/>
      <c r="AN1815" s="28"/>
      <c r="AO1815" s="28"/>
      <c r="AP1815" s="28"/>
      <c r="AU1815" s="194"/>
      <c r="AW1815" s="28"/>
      <c r="AX1815" s="28"/>
      <c r="AY1815" s="28"/>
      <c r="BD1815" s="194"/>
      <c r="BF1815" s="28"/>
      <c r="BG1815" s="28"/>
      <c r="BH1815" s="28"/>
      <c r="BM1815" s="194"/>
      <c r="BO1815" s="28"/>
      <c r="BP1815" s="28"/>
      <c r="BQ1815" s="28"/>
      <c r="BV1815" s="194"/>
      <c r="BX1815" s="28"/>
      <c r="BY1815" s="28"/>
      <c r="BZ1815" s="28"/>
      <c r="CE1815" s="194"/>
      <c r="CG1815" s="28"/>
      <c r="CH1815" s="28"/>
      <c r="CI1815" s="28"/>
      <c r="CN1815" s="194"/>
      <c r="CP1815" s="28"/>
      <c r="CQ1815" s="28"/>
      <c r="CR1815" s="28"/>
      <c r="CW1815" s="194"/>
      <c r="CY1815" s="28"/>
      <c r="CZ1815" s="28"/>
      <c r="DA1815" s="28"/>
      <c r="DF1815" s="194"/>
      <c r="DH1815" s="28"/>
      <c r="DI1815" s="28"/>
      <c r="DJ1815" s="28"/>
      <c r="DO1815" s="194"/>
      <c r="DQ1815" s="28"/>
      <c r="DR1815" s="28"/>
      <c r="DS1815" s="28"/>
      <c r="DX1815" s="194"/>
      <c r="DZ1815" s="28"/>
      <c r="EA1815" s="28"/>
      <c r="EB1815" s="28"/>
      <c r="EG1815" s="194"/>
      <c r="EI1815" s="28"/>
      <c r="EJ1815" s="28"/>
      <c r="EK1815" s="28"/>
      <c r="EP1815" s="194"/>
      <c r="ER1815" s="28"/>
      <c r="ES1815" s="28"/>
      <c r="ET1815" s="28"/>
      <c r="EY1815" s="194"/>
      <c r="FA1815" s="28"/>
      <c r="FB1815" s="28"/>
      <c r="FC1815" s="28"/>
      <c r="FH1815" s="194"/>
      <c r="FJ1815" s="28"/>
      <c r="FK1815" s="28"/>
      <c r="FL1815" s="28"/>
      <c r="FQ1815" s="194"/>
      <c r="FS1815" s="28"/>
      <c r="FT1815" s="28"/>
      <c r="FU1815" s="28"/>
      <c r="FZ1815" s="194"/>
      <c r="GB1815" s="28"/>
      <c r="GC1815" s="28"/>
      <c r="GD1815" s="28"/>
      <c r="GI1815" s="194"/>
      <c r="GK1815" s="28"/>
      <c r="GL1815" s="28"/>
      <c r="GM1815" s="28"/>
      <c r="GR1815" s="194"/>
      <c r="GT1815" s="28"/>
      <c r="GU1815" s="28"/>
      <c r="GV1815" s="28"/>
      <c r="HA1815" s="194"/>
      <c r="HC1815" s="28"/>
      <c r="HD1815" s="28"/>
      <c r="HE1815" s="28"/>
      <c r="HJ1815" s="28"/>
      <c r="HK1815" s="28"/>
      <c r="HL1815" s="28"/>
      <c r="HM1815" s="28"/>
      <c r="HN1815" s="28"/>
      <c r="HO1815" s="28"/>
      <c r="HP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</row>
    <row r="1816" spans="1:249" s="50" customFormat="1" ht="18">
      <c r="A1816" s="206" t="s">
        <v>4836</v>
      </c>
      <c r="B1816" s="28"/>
      <c r="C1816" s="28"/>
      <c r="D1816" s="28"/>
      <c r="E1816" s="28"/>
      <c r="F1816" s="284">
        <f t="shared" si="33"/>
        <v>12</v>
      </c>
      <c r="J1816" s="50">
        <v>12</v>
      </c>
      <c r="N1816" s="28"/>
      <c r="O1816" s="28"/>
      <c r="T1816" s="194"/>
      <c r="V1816" s="28"/>
      <c r="W1816" s="28"/>
      <c r="X1816" s="28"/>
      <c r="AC1816" s="194"/>
      <c r="AE1816" s="28"/>
      <c r="AF1816" s="28"/>
      <c r="AG1816" s="28"/>
      <c r="AL1816" s="194"/>
      <c r="AN1816" s="28"/>
      <c r="AO1816" s="28"/>
      <c r="AP1816" s="28"/>
      <c r="AU1816" s="194"/>
      <c r="AW1816" s="28"/>
      <c r="AX1816" s="28"/>
      <c r="AY1816" s="28"/>
      <c r="BD1816" s="194"/>
      <c r="BF1816" s="28"/>
      <c r="BG1816" s="28"/>
      <c r="BH1816" s="28"/>
      <c r="BM1816" s="194"/>
      <c r="BO1816" s="28"/>
      <c r="BP1816" s="28"/>
      <c r="BQ1816" s="28"/>
      <c r="BV1816" s="194"/>
      <c r="BX1816" s="28"/>
      <c r="BY1816" s="28"/>
      <c r="BZ1816" s="28"/>
      <c r="CE1816" s="194"/>
      <c r="CG1816" s="28"/>
      <c r="CH1816" s="28"/>
      <c r="CI1816" s="28"/>
      <c r="CN1816" s="194"/>
      <c r="CP1816" s="28"/>
      <c r="CQ1816" s="28"/>
      <c r="CR1816" s="28"/>
      <c r="CW1816" s="194"/>
      <c r="CY1816" s="28"/>
      <c r="CZ1816" s="28"/>
      <c r="DA1816" s="28"/>
      <c r="DF1816" s="194"/>
      <c r="DH1816" s="28"/>
      <c r="DI1816" s="28"/>
      <c r="DJ1816" s="28"/>
      <c r="DO1816" s="194"/>
      <c r="DQ1816" s="28"/>
      <c r="DR1816" s="28"/>
      <c r="DS1816" s="28"/>
      <c r="DX1816" s="194"/>
      <c r="DZ1816" s="28"/>
      <c r="EA1816" s="28"/>
      <c r="EB1816" s="28"/>
      <c r="EG1816" s="194"/>
      <c r="EI1816" s="28"/>
      <c r="EJ1816" s="28"/>
      <c r="EK1816" s="28"/>
      <c r="EP1816" s="194"/>
      <c r="ER1816" s="28"/>
      <c r="ES1816" s="28"/>
      <c r="ET1816" s="28"/>
      <c r="EY1816" s="194"/>
      <c r="FA1816" s="28"/>
      <c r="FB1816" s="28"/>
      <c r="FC1816" s="28"/>
      <c r="FH1816" s="194"/>
      <c r="FJ1816" s="28"/>
      <c r="FK1816" s="28"/>
      <c r="FL1816" s="28"/>
      <c r="FQ1816" s="194"/>
      <c r="FS1816" s="28"/>
      <c r="FT1816" s="28"/>
      <c r="FU1816" s="28"/>
      <c r="FZ1816" s="194"/>
      <c r="GB1816" s="28"/>
      <c r="GC1816" s="28"/>
      <c r="GD1816" s="28"/>
      <c r="GI1816" s="194"/>
      <c r="GK1816" s="28"/>
      <c r="GL1816" s="28"/>
      <c r="GM1816" s="28"/>
      <c r="GR1816" s="194"/>
      <c r="GT1816" s="28"/>
      <c r="GU1816" s="28"/>
      <c r="GV1816" s="28"/>
      <c r="HA1816" s="194"/>
      <c r="HC1816" s="28"/>
      <c r="HD1816" s="28"/>
      <c r="HE1816" s="28"/>
      <c r="HJ1816" s="28"/>
      <c r="HK1816" s="28"/>
      <c r="HL1816" s="28"/>
      <c r="HM1816" s="28"/>
      <c r="HN1816" s="28"/>
      <c r="HO1816" s="28"/>
      <c r="HP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</row>
    <row r="1817" spans="1:249" s="50" customFormat="1" ht="18">
      <c r="A1817" s="206" t="s">
        <v>4831</v>
      </c>
      <c r="B1817" s="28"/>
      <c r="C1817" s="28"/>
      <c r="D1817" s="28"/>
      <c r="E1817" s="28"/>
      <c r="F1817" s="284">
        <f t="shared" si="33"/>
        <v>3</v>
      </c>
      <c r="J1817" s="487">
        <v>3</v>
      </c>
      <c r="K1817" s="194"/>
      <c r="N1817" s="28"/>
      <c r="O1817" s="28"/>
      <c r="T1817" s="194"/>
      <c r="V1817" s="28"/>
      <c r="W1817" s="28"/>
      <c r="X1817" s="28"/>
      <c r="AC1817" s="194"/>
      <c r="AE1817" s="28"/>
      <c r="AF1817" s="28"/>
      <c r="AG1817" s="28"/>
      <c r="AL1817" s="194"/>
      <c r="AN1817" s="28"/>
      <c r="AO1817" s="28"/>
      <c r="AP1817" s="28"/>
      <c r="AU1817" s="194"/>
      <c r="AW1817" s="28"/>
      <c r="AX1817" s="28"/>
      <c r="AY1817" s="28"/>
      <c r="BD1817" s="194"/>
      <c r="BF1817" s="28"/>
      <c r="BG1817" s="28"/>
      <c r="BH1817" s="28"/>
      <c r="BM1817" s="194"/>
      <c r="BO1817" s="28"/>
      <c r="BP1817" s="28"/>
      <c r="BQ1817" s="28"/>
      <c r="BV1817" s="194"/>
      <c r="BX1817" s="28"/>
      <c r="BY1817" s="28"/>
      <c r="BZ1817" s="28"/>
      <c r="CE1817" s="194"/>
      <c r="CG1817" s="28"/>
      <c r="CH1817" s="28"/>
      <c r="CI1817" s="28"/>
      <c r="CN1817" s="194"/>
      <c r="CP1817" s="28"/>
      <c r="CQ1817" s="28"/>
      <c r="CR1817" s="28"/>
      <c r="CW1817" s="194"/>
      <c r="CY1817" s="28"/>
      <c r="CZ1817" s="28"/>
      <c r="DA1817" s="28"/>
      <c r="DF1817" s="194"/>
      <c r="DH1817" s="28"/>
      <c r="DI1817" s="28"/>
      <c r="DJ1817" s="28"/>
      <c r="DO1817" s="194"/>
      <c r="DQ1817" s="28"/>
      <c r="DR1817" s="28"/>
      <c r="DS1817" s="28"/>
      <c r="DX1817" s="194"/>
      <c r="DZ1817" s="28"/>
      <c r="EA1817" s="28"/>
      <c r="EB1817" s="28"/>
      <c r="EG1817" s="194"/>
      <c r="EI1817" s="28"/>
      <c r="EJ1817" s="28"/>
      <c r="EK1817" s="28"/>
      <c r="EP1817" s="194"/>
      <c r="ER1817" s="28"/>
      <c r="ES1817" s="28"/>
      <c r="ET1817" s="28"/>
      <c r="EY1817" s="194"/>
      <c r="FA1817" s="28"/>
      <c r="FB1817" s="28"/>
      <c r="FC1817" s="28"/>
      <c r="FH1817" s="194"/>
      <c r="FJ1817" s="28"/>
      <c r="FK1817" s="28"/>
      <c r="FL1817" s="28"/>
      <c r="FQ1817" s="194"/>
      <c r="FS1817" s="28"/>
      <c r="FT1817" s="28"/>
      <c r="FU1817" s="28"/>
      <c r="FZ1817" s="194"/>
      <c r="GB1817" s="28"/>
      <c r="GC1817" s="28"/>
      <c r="GD1817" s="28"/>
      <c r="GI1817" s="194"/>
      <c r="GK1817" s="28"/>
      <c r="GL1817" s="28"/>
      <c r="GM1817" s="28"/>
      <c r="GR1817" s="194"/>
      <c r="GT1817" s="28"/>
      <c r="GU1817" s="28"/>
      <c r="GV1817" s="28"/>
      <c r="HA1817" s="194"/>
      <c r="HC1817" s="28"/>
      <c r="HD1817" s="28"/>
      <c r="HE1817" s="28"/>
      <c r="HJ1817" s="28"/>
      <c r="HK1817" s="28"/>
      <c r="HL1817" s="28"/>
      <c r="HM1817" s="28"/>
      <c r="HN1817" s="28"/>
      <c r="HO1817" s="28"/>
      <c r="HP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</row>
    <row r="1818" spans="1:249" s="50" customFormat="1" ht="18">
      <c r="A1818" s="206" t="s">
        <v>5491</v>
      </c>
      <c r="B1818" s="28"/>
      <c r="C1818" s="28"/>
      <c r="D1818" s="28"/>
      <c r="F1818" s="284">
        <f t="shared" si="33"/>
        <v>3</v>
      </c>
      <c r="J1818" s="50">
        <v>3</v>
      </c>
      <c r="N1818" s="28"/>
      <c r="O1818" s="28"/>
      <c r="T1818" s="194"/>
      <c r="V1818" s="28"/>
      <c r="W1818" s="28"/>
      <c r="X1818" s="28"/>
      <c r="AC1818" s="194"/>
      <c r="AE1818" s="28"/>
      <c r="AF1818" s="28"/>
      <c r="AG1818" s="28"/>
      <c r="AL1818" s="194"/>
      <c r="AN1818" s="28"/>
      <c r="AO1818" s="28"/>
      <c r="AP1818" s="28"/>
      <c r="AU1818" s="194"/>
      <c r="AW1818" s="28"/>
      <c r="AX1818" s="28"/>
      <c r="AY1818" s="28"/>
      <c r="BD1818" s="194"/>
      <c r="BF1818" s="28"/>
      <c r="BG1818" s="28"/>
      <c r="BH1818" s="28"/>
      <c r="BM1818" s="194"/>
      <c r="BO1818" s="28"/>
      <c r="BP1818" s="28"/>
      <c r="BQ1818" s="28"/>
      <c r="BV1818" s="194"/>
      <c r="BX1818" s="28"/>
      <c r="BY1818" s="28"/>
      <c r="BZ1818" s="28"/>
      <c r="CE1818" s="194"/>
      <c r="CG1818" s="28"/>
      <c r="CH1818" s="28"/>
      <c r="CI1818" s="28"/>
      <c r="CN1818" s="194"/>
      <c r="CP1818" s="28"/>
      <c r="CQ1818" s="28"/>
      <c r="CR1818" s="28"/>
      <c r="CW1818" s="194"/>
      <c r="CY1818" s="28"/>
      <c r="CZ1818" s="28"/>
      <c r="DA1818" s="28"/>
      <c r="DF1818" s="194"/>
      <c r="DH1818" s="28"/>
      <c r="DI1818" s="28"/>
      <c r="DJ1818" s="28"/>
      <c r="DO1818" s="194"/>
      <c r="DQ1818" s="28"/>
      <c r="DR1818" s="28"/>
      <c r="DS1818" s="28"/>
      <c r="DX1818" s="194"/>
      <c r="DZ1818" s="28"/>
      <c r="EA1818" s="28"/>
      <c r="EB1818" s="28"/>
      <c r="EG1818" s="194"/>
      <c r="EI1818" s="28"/>
      <c r="EJ1818" s="28"/>
      <c r="EK1818" s="28"/>
      <c r="EP1818" s="194"/>
      <c r="ER1818" s="28"/>
      <c r="ES1818" s="28"/>
      <c r="ET1818" s="28"/>
      <c r="EY1818" s="194"/>
      <c r="FA1818" s="28"/>
      <c r="FB1818" s="28"/>
      <c r="FC1818" s="28"/>
      <c r="FH1818" s="194"/>
      <c r="FJ1818" s="28"/>
      <c r="FK1818" s="28"/>
      <c r="FL1818" s="28"/>
      <c r="FQ1818" s="194"/>
      <c r="FS1818" s="28"/>
      <c r="FT1818" s="28"/>
      <c r="FU1818" s="28"/>
      <c r="FZ1818" s="194"/>
      <c r="GB1818" s="28"/>
      <c r="GC1818" s="28"/>
      <c r="GD1818" s="28"/>
      <c r="GI1818" s="194"/>
      <c r="GK1818" s="28"/>
      <c r="GL1818" s="28"/>
      <c r="GM1818" s="28"/>
      <c r="GR1818" s="194"/>
      <c r="GT1818" s="28"/>
      <c r="GU1818" s="28"/>
      <c r="GV1818" s="28"/>
      <c r="HA1818" s="194"/>
      <c r="HC1818" s="28"/>
      <c r="HD1818" s="28"/>
      <c r="HE1818" s="28"/>
      <c r="HJ1818" s="28"/>
      <c r="HK1818" s="28"/>
      <c r="HL1818" s="28"/>
      <c r="HM1818" s="28"/>
      <c r="HN1818" s="28"/>
      <c r="HO1818" s="28"/>
      <c r="HP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</row>
    <row r="1819" spans="1:249" s="50" customFormat="1" ht="18">
      <c r="A1819" s="206" t="s">
        <v>4567</v>
      </c>
      <c r="B1819" s="28"/>
      <c r="C1819" s="28"/>
      <c r="D1819" s="28"/>
      <c r="E1819" s="28"/>
      <c r="F1819" s="284">
        <f t="shared" si="33"/>
        <v>2</v>
      </c>
      <c r="J1819" s="50">
        <v>2</v>
      </c>
      <c r="K1819" s="194"/>
      <c r="N1819" s="28"/>
      <c r="O1819" s="28"/>
      <c r="T1819" s="194"/>
      <c r="V1819" s="28"/>
      <c r="W1819" s="28"/>
      <c r="X1819" s="28"/>
      <c r="AC1819" s="194"/>
      <c r="AE1819" s="28"/>
      <c r="AF1819" s="28"/>
      <c r="AG1819" s="28"/>
      <c r="AL1819" s="194"/>
      <c r="AN1819" s="28"/>
      <c r="AO1819" s="28"/>
      <c r="AP1819" s="28"/>
      <c r="AU1819" s="194"/>
      <c r="AW1819" s="28"/>
      <c r="AX1819" s="28"/>
      <c r="AY1819" s="28"/>
      <c r="BD1819" s="194"/>
      <c r="BF1819" s="28"/>
      <c r="BG1819" s="28"/>
      <c r="BH1819" s="28"/>
      <c r="BM1819" s="194"/>
      <c r="BO1819" s="28"/>
      <c r="BP1819" s="28"/>
      <c r="BQ1819" s="28"/>
      <c r="BV1819" s="194"/>
      <c r="BX1819" s="28"/>
      <c r="BY1819" s="28"/>
      <c r="BZ1819" s="28"/>
      <c r="CE1819" s="194"/>
      <c r="CG1819" s="28"/>
      <c r="CH1819" s="28"/>
      <c r="CI1819" s="28"/>
      <c r="CN1819" s="194"/>
      <c r="CP1819" s="28"/>
      <c r="CQ1819" s="28"/>
      <c r="CR1819" s="28"/>
      <c r="CW1819" s="194"/>
      <c r="CY1819" s="28"/>
      <c r="CZ1819" s="28"/>
      <c r="DA1819" s="28"/>
      <c r="DF1819" s="194"/>
      <c r="DH1819" s="28"/>
      <c r="DI1819" s="28"/>
      <c r="DJ1819" s="28"/>
      <c r="DO1819" s="194"/>
      <c r="DQ1819" s="28"/>
      <c r="DR1819" s="28"/>
      <c r="DS1819" s="28"/>
      <c r="DX1819" s="194"/>
      <c r="DZ1819" s="28"/>
      <c r="EA1819" s="28"/>
      <c r="EB1819" s="28"/>
      <c r="EG1819" s="194"/>
      <c r="EI1819" s="28"/>
      <c r="EJ1819" s="28"/>
      <c r="EK1819" s="28"/>
      <c r="EP1819" s="194"/>
      <c r="ER1819" s="28"/>
      <c r="ES1819" s="28"/>
      <c r="ET1819" s="28"/>
      <c r="EY1819" s="194"/>
      <c r="FA1819" s="28"/>
      <c r="FB1819" s="28"/>
      <c r="FC1819" s="28"/>
      <c r="FH1819" s="194"/>
      <c r="FJ1819" s="28"/>
      <c r="FK1819" s="28"/>
      <c r="FL1819" s="28"/>
      <c r="FQ1819" s="194"/>
      <c r="FS1819" s="28"/>
      <c r="FT1819" s="28"/>
      <c r="FU1819" s="28"/>
      <c r="FZ1819" s="194"/>
      <c r="GB1819" s="28"/>
      <c r="GC1819" s="28"/>
      <c r="GD1819" s="28"/>
      <c r="GI1819" s="194"/>
      <c r="GK1819" s="28"/>
      <c r="GL1819" s="28"/>
      <c r="GM1819" s="28"/>
      <c r="GR1819" s="194"/>
      <c r="GT1819" s="28"/>
      <c r="GU1819" s="28"/>
      <c r="GV1819" s="28"/>
      <c r="HA1819" s="194"/>
      <c r="HC1819" s="28"/>
      <c r="HD1819" s="28"/>
      <c r="HE1819" s="28"/>
      <c r="HJ1819" s="28"/>
      <c r="HK1819" s="28"/>
      <c r="HL1819" s="28"/>
      <c r="HM1819" s="28"/>
      <c r="HN1819" s="28"/>
      <c r="HO1819" s="28"/>
      <c r="HP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</row>
    <row r="1820" spans="1:249" s="50" customFormat="1" ht="18">
      <c r="A1820" s="206" t="s">
        <v>4591</v>
      </c>
      <c r="B1820" s="28"/>
      <c r="C1820" s="28"/>
      <c r="D1820" s="28"/>
      <c r="E1820" s="28"/>
      <c r="F1820" s="284">
        <f t="shared" si="33"/>
        <v>15</v>
      </c>
      <c r="I1820" s="50">
        <v>15</v>
      </c>
      <c r="K1820" s="194"/>
      <c r="N1820" s="28"/>
      <c r="O1820" s="28"/>
      <c r="T1820" s="194"/>
      <c r="V1820" s="28"/>
      <c r="W1820" s="28"/>
      <c r="X1820" s="28"/>
      <c r="AC1820" s="194"/>
      <c r="AE1820" s="28"/>
      <c r="AF1820" s="28"/>
      <c r="AG1820" s="28"/>
      <c r="AL1820" s="194"/>
      <c r="AN1820" s="28"/>
      <c r="AO1820" s="28"/>
      <c r="AP1820" s="28"/>
      <c r="AU1820" s="194"/>
      <c r="AW1820" s="28"/>
      <c r="AX1820" s="28"/>
      <c r="AY1820" s="28"/>
      <c r="BD1820" s="194"/>
      <c r="BF1820" s="28"/>
      <c r="BG1820" s="28"/>
      <c r="BH1820" s="28"/>
      <c r="BM1820" s="194"/>
      <c r="BO1820" s="28"/>
      <c r="BP1820" s="28"/>
      <c r="BQ1820" s="28"/>
      <c r="BV1820" s="194"/>
      <c r="BX1820" s="28"/>
      <c r="BY1820" s="28"/>
      <c r="BZ1820" s="28"/>
      <c r="CE1820" s="194"/>
      <c r="CG1820" s="28"/>
      <c r="CH1820" s="28"/>
      <c r="CI1820" s="28"/>
      <c r="CN1820" s="194"/>
      <c r="CP1820" s="28"/>
      <c r="CQ1820" s="28"/>
      <c r="CR1820" s="28"/>
      <c r="CW1820" s="194"/>
      <c r="CY1820" s="28"/>
      <c r="CZ1820" s="28"/>
      <c r="DA1820" s="28"/>
      <c r="DF1820" s="194"/>
      <c r="DH1820" s="28"/>
      <c r="DI1820" s="28"/>
      <c r="DJ1820" s="28"/>
      <c r="DO1820" s="194"/>
      <c r="DQ1820" s="28"/>
      <c r="DR1820" s="28"/>
      <c r="DS1820" s="28"/>
      <c r="DX1820" s="194"/>
      <c r="DZ1820" s="28"/>
      <c r="EA1820" s="28"/>
      <c r="EB1820" s="28"/>
      <c r="EG1820" s="194"/>
      <c r="EI1820" s="28"/>
      <c r="EJ1820" s="28"/>
      <c r="EK1820" s="28"/>
      <c r="EP1820" s="194"/>
      <c r="ER1820" s="28"/>
      <c r="ES1820" s="28"/>
      <c r="ET1820" s="28"/>
      <c r="EY1820" s="194"/>
      <c r="FA1820" s="28"/>
      <c r="FB1820" s="28"/>
      <c r="FC1820" s="28"/>
      <c r="FH1820" s="194"/>
      <c r="FJ1820" s="28"/>
      <c r="FK1820" s="28"/>
      <c r="FL1820" s="28"/>
      <c r="FQ1820" s="194"/>
      <c r="FS1820" s="28"/>
      <c r="FT1820" s="28"/>
      <c r="FU1820" s="28"/>
      <c r="FZ1820" s="194"/>
      <c r="GB1820" s="28"/>
      <c r="GC1820" s="28"/>
      <c r="GD1820" s="28"/>
      <c r="GI1820" s="194"/>
      <c r="GK1820" s="28"/>
      <c r="GL1820" s="28"/>
      <c r="GM1820" s="28"/>
      <c r="GR1820" s="194"/>
      <c r="GT1820" s="28"/>
      <c r="GU1820" s="28"/>
      <c r="GV1820" s="28"/>
      <c r="HA1820" s="194"/>
      <c r="HC1820" s="28"/>
      <c r="HD1820" s="28"/>
      <c r="HE1820" s="28"/>
      <c r="HJ1820" s="28"/>
      <c r="HK1820" s="28"/>
      <c r="HL1820" s="28"/>
      <c r="HM1820" s="28"/>
      <c r="HN1820" s="28"/>
      <c r="HO1820" s="28"/>
      <c r="HP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</row>
    <row r="1821" spans="1:249" s="50" customFormat="1" ht="18">
      <c r="A1821" s="206" t="s">
        <v>5087</v>
      </c>
      <c r="B1821" s="28"/>
      <c r="C1821" s="28"/>
      <c r="D1821" s="28"/>
      <c r="E1821" s="28"/>
      <c r="F1821" s="284">
        <f t="shared" si="33"/>
        <v>2</v>
      </c>
      <c r="J1821" s="50">
        <v>2</v>
      </c>
      <c r="N1821" s="28"/>
      <c r="O1821" s="28"/>
      <c r="T1821" s="194"/>
      <c r="V1821" s="28"/>
      <c r="W1821" s="28"/>
      <c r="X1821" s="28"/>
      <c r="AC1821" s="194"/>
      <c r="AE1821" s="28"/>
      <c r="AF1821" s="28"/>
      <c r="AG1821" s="28"/>
      <c r="AL1821" s="194"/>
      <c r="AN1821" s="28"/>
      <c r="AO1821" s="28"/>
      <c r="AP1821" s="28"/>
      <c r="AU1821" s="194"/>
      <c r="AW1821" s="28"/>
      <c r="AX1821" s="28"/>
      <c r="AY1821" s="28"/>
      <c r="BD1821" s="194"/>
      <c r="BF1821" s="28"/>
      <c r="BG1821" s="28"/>
      <c r="BH1821" s="28"/>
      <c r="BM1821" s="194"/>
      <c r="BO1821" s="28"/>
      <c r="BP1821" s="28"/>
      <c r="BQ1821" s="28"/>
      <c r="BV1821" s="194"/>
      <c r="BX1821" s="28"/>
      <c r="BY1821" s="28"/>
      <c r="BZ1821" s="28"/>
      <c r="CE1821" s="194"/>
      <c r="CG1821" s="28"/>
      <c r="CH1821" s="28"/>
      <c r="CI1821" s="28"/>
      <c r="CN1821" s="194"/>
      <c r="CP1821" s="28"/>
      <c r="CQ1821" s="28"/>
      <c r="CR1821" s="28"/>
      <c r="CW1821" s="194"/>
      <c r="CY1821" s="28"/>
      <c r="CZ1821" s="28"/>
      <c r="DA1821" s="28"/>
      <c r="DF1821" s="194"/>
      <c r="DH1821" s="28"/>
      <c r="DI1821" s="28"/>
      <c r="DJ1821" s="28"/>
      <c r="DO1821" s="194"/>
      <c r="DQ1821" s="28"/>
      <c r="DR1821" s="28"/>
      <c r="DS1821" s="28"/>
      <c r="DX1821" s="194"/>
      <c r="DZ1821" s="28"/>
      <c r="EA1821" s="28"/>
      <c r="EB1821" s="28"/>
      <c r="EG1821" s="194"/>
      <c r="EI1821" s="28"/>
      <c r="EJ1821" s="28"/>
      <c r="EK1821" s="28"/>
      <c r="EP1821" s="194"/>
      <c r="ER1821" s="28"/>
      <c r="ES1821" s="28"/>
      <c r="ET1821" s="28"/>
      <c r="EY1821" s="194"/>
      <c r="FA1821" s="28"/>
      <c r="FB1821" s="28"/>
      <c r="FC1821" s="28"/>
      <c r="FH1821" s="194"/>
      <c r="FJ1821" s="28"/>
      <c r="FK1821" s="28"/>
      <c r="FL1821" s="28"/>
      <c r="FQ1821" s="194"/>
      <c r="FS1821" s="28"/>
      <c r="FT1821" s="28"/>
      <c r="FU1821" s="28"/>
      <c r="FZ1821" s="194"/>
      <c r="GB1821" s="28"/>
      <c r="GC1821" s="28"/>
      <c r="GD1821" s="28"/>
      <c r="GI1821" s="194"/>
      <c r="GK1821" s="28"/>
      <c r="GL1821" s="28"/>
      <c r="GM1821" s="28"/>
      <c r="GR1821" s="194"/>
      <c r="GT1821" s="28"/>
      <c r="GU1821" s="28"/>
      <c r="GV1821" s="28"/>
      <c r="HA1821" s="194"/>
      <c r="HC1821" s="28"/>
      <c r="HD1821" s="28"/>
      <c r="HE1821" s="28"/>
      <c r="HJ1821" s="28"/>
      <c r="HK1821" s="28"/>
      <c r="HL1821" s="28"/>
      <c r="HM1821" s="28"/>
      <c r="HN1821" s="28"/>
      <c r="HO1821" s="28"/>
      <c r="HP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</row>
    <row r="1822" spans="1:249" s="50" customFormat="1" ht="18">
      <c r="A1822" s="206" t="s">
        <v>4980</v>
      </c>
      <c r="B1822" s="28"/>
      <c r="C1822" s="28"/>
      <c r="D1822" s="28"/>
      <c r="E1822" s="28"/>
      <c r="F1822" s="284">
        <f t="shared" si="33"/>
        <v>4</v>
      </c>
      <c r="I1822" s="50">
        <v>4</v>
      </c>
      <c r="N1822" s="28"/>
      <c r="O1822" s="28"/>
      <c r="T1822" s="194"/>
      <c r="V1822" s="28"/>
      <c r="W1822" s="28"/>
      <c r="X1822" s="28"/>
      <c r="AC1822" s="194"/>
      <c r="AE1822" s="28"/>
      <c r="AF1822" s="28"/>
      <c r="AG1822" s="28"/>
      <c r="AL1822" s="194"/>
      <c r="AN1822" s="28"/>
      <c r="AO1822" s="28"/>
      <c r="AP1822" s="28"/>
      <c r="AU1822" s="194"/>
      <c r="AW1822" s="28"/>
      <c r="AX1822" s="28"/>
      <c r="AY1822" s="28"/>
      <c r="BD1822" s="194"/>
      <c r="BF1822" s="28"/>
      <c r="BG1822" s="28"/>
      <c r="BH1822" s="28"/>
      <c r="BM1822" s="194"/>
      <c r="BO1822" s="28"/>
      <c r="BP1822" s="28"/>
      <c r="BQ1822" s="28"/>
      <c r="BV1822" s="194"/>
      <c r="BX1822" s="28"/>
      <c r="BY1822" s="28"/>
      <c r="BZ1822" s="28"/>
      <c r="CE1822" s="194"/>
      <c r="CG1822" s="28"/>
      <c r="CH1822" s="28"/>
      <c r="CI1822" s="28"/>
      <c r="CN1822" s="194"/>
      <c r="CP1822" s="28"/>
      <c r="CQ1822" s="28"/>
      <c r="CR1822" s="28"/>
      <c r="CW1822" s="194"/>
      <c r="CY1822" s="28"/>
      <c r="CZ1822" s="28"/>
      <c r="DA1822" s="28"/>
      <c r="DF1822" s="194"/>
      <c r="DH1822" s="28"/>
      <c r="DI1822" s="28"/>
      <c r="DJ1822" s="28"/>
      <c r="DO1822" s="194"/>
      <c r="DQ1822" s="28"/>
      <c r="DR1822" s="28"/>
      <c r="DS1822" s="28"/>
      <c r="DX1822" s="194"/>
      <c r="DZ1822" s="28"/>
      <c r="EA1822" s="28"/>
      <c r="EB1822" s="28"/>
      <c r="EG1822" s="194"/>
      <c r="EI1822" s="28"/>
      <c r="EJ1822" s="28"/>
      <c r="EK1822" s="28"/>
      <c r="EP1822" s="194"/>
      <c r="ER1822" s="28"/>
      <c r="ES1822" s="28"/>
      <c r="ET1822" s="28"/>
      <c r="EY1822" s="194"/>
      <c r="FA1822" s="28"/>
      <c r="FB1822" s="28"/>
      <c r="FC1822" s="28"/>
      <c r="FH1822" s="194"/>
      <c r="FJ1822" s="28"/>
      <c r="FK1822" s="28"/>
      <c r="FL1822" s="28"/>
      <c r="FQ1822" s="194"/>
      <c r="FS1822" s="28"/>
      <c r="FT1822" s="28"/>
      <c r="FU1822" s="28"/>
      <c r="FZ1822" s="194"/>
      <c r="GB1822" s="28"/>
      <c r="GC1822" s="28"/>
      <c r="GD1822" s="28"/>
      <c r="GI1822" s="194"/>
      <c r="GK1822" s="28"/>
      <c r="GL1822" s="28"/>
      <c r="GM1822" s="28"/>
      <c r="GR1822" s="194"/>
      <c r="GT1822" s="28"/>
      <c r="GU1822" s="28"/>
      <c r="GV1822" s="28"/>
      <c r="HA1822" s="194"/>
      <c r="HC1822" s="28"/>
      <c r="HD1822" s="28"/>
      <c r="HE1822" s="28"/>
      <c r="HJ1822" s="28"/>
      <c r="HK1822" s="28"/>
      <c r="HL1822" s="28"/>
      <c r="HM1822" s="28"/>
      <c r="HN1822" s="28"/>
      <c r="HO1822" s="28"/>
      <c r="HP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</row>
    <row r="1823" spans="1:249" s="50" customFormat="1" ht="18">
      <c r="A1823" s="206" t="s">
        <v>4566</v>
      </c>
      <c r="B1823" s="28"/>
      <c r="C1823" s="28"/>
      <c r="D1823" s="28"/>
      <c r="E1823" s="28"/>
      <c r="F1823" s="284">
        <f t="shared" si="33"/>
        <v>5</v>
      </c>
      <c r="J1823" s="50">
        <v>5</v>
      </c>
      <c r="K1823" s="194"/>
      <c r="N1823" s="28"/>
      <c r="O1823" s="28"/>
      <c r="T1823" s="194"/>
      <c r="V1823" s="28"/>
      <c r="W1823" s="28"/>
      <c r="X1823" s="28"/>
      <c r="AC1823" s="194"/>
      <c r="AE1823" s="28"/>
      <c r="AF1823" s="28"/>
      <c r="AG1823" s="28"/>
      <c r="AL1823" s="194"/>
      <c r="AN1823" s="28"/>
      <c r="AO1823" s="28"/>
      <c r="AP1823" s="28"/>
      <c r="AU1823" s="194"/>
      <c r="AW1823" s="28"/>
      <c r="AX1823" s="28"/>
      <c r="AY1823" s="28"/>
      <c r="BD1823" s="194"/>
      <c r="BF1823" s="28"/>
      <c r="BG1823" s="28"/>
      <c r="BH1823" s="28"/>
      <c r="BM1823" s="194"/>
      <c r="BO1823" s="28"/>
      <c r="BP1823" s="28"/>
      <c r="BQ1823" s="28"/>
      <c r="BV1823" s="194"/>
      <c r="BX1823" s="28"/>
      <c r="BY1823" s="28"/>
      <c r="BZ1823" s="28"/>
      <c r="CE1823" s="194"/>
      <c r="CG1823" s="28"/>
      <c r="CH1823" s="28"/>
      <c r="CI1823" s="28"/>
      <c r="CN1823" s="194"/>
      <c r="CP1823" s="28"/>
      <c r="CQ1823" s="28"/>
      <c r="CR1823" s="28"/>
      <c r="CW1823" s="194"/>
      <c r="CY1823" s="28"/>
      <c r="CZ1823" s="28"/>
      <c r="DA1823" s="28"/>
      <c r="DF1823" s="194"/>
      <c r="DH1823" s="28"/>
      <c r="DI1823" s="28"/>
      <c r="DJ1823" s="28"/>
      <c r="DO1823" s="194"/>
      <c r="DQ1823" s="28"/>
      <c r="DR1823" s="28"/>
      <c r="DS1823" s="28"/>
      <c r="DX1823" s="194"/>
      <c r="DZ1823" s="28"/>
      <c r="EA1823" s="28"/>
      <c r="EB1823" s="28"/>
      <c r="EG1823" s="194"/>
      <c r="EI1823" s="28"/>
      <c r="EJ1823" s="28"/>
      <c r="EK1823" s="28"/>
      <c r="EP1823" s="194"/>
      <c r="ER1823" s="28"/>
      <c r="ES1823" s="28"/>
      <c r="ET1823" s="28"/>
      <c r="EY1823" s="194"/>
      <c r="FA1823" s="28"/>
      <c r="FB1823" s="28"/>
      <c r="FC1823" s="28"/>
      <c r="FH1823" s="194"/>
      <c r="FJ1823" s="28"/>
      <c r="FK1823" s="28"/>
      <c r="FL1823" s="28"/>
      <c r="FQ1823" s="194"/>
      <c r="FS1823" s="28"/>
      <c r="FT1823" s="28"/>
      <c r="FU1823" s="28"/>
      <c r="FZ1823" s="194"/>
      <c r="GB1823" s="28"/>
      <c r="GC1823" s="28"/>
      <c r="GD1823" s="28"/>
      <c r="GI1823" s="194"/>
      <c r="GK1823" s="28"/>
      <c r="GL1823" s="28"/>
      <c r="GM1823" s="28"/>
      <c r="GR1823" s="194"/>
      <c r="GT1823" s="28"/>
      <c r="GU1823" s="28"/>
      <c r="GV1823" s="28"/>
      <c r="HA1823" s="194"/>
      <c r="HC1823" s="28"/>
      <c r="HD1823" s="28"/>
      <c r="HE1823" s="28"/>
      <c r="HJ1823" s="28"/>
      <c r="HK1823" s="28"/>
      <c r="HL1823" s="28"/>
      <c r="HM1823" s="28"/>
      <c r="HN1823" s="28"/>
      <c r="HO1823" s="28"/>
      <c r="HP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</row>
    <row r="1824" spans="1:249" s="50" customFormat="1" ht="18">
      <c r="A1824" s="206" t="s">
        <v>5058</v>
      </c>
      <c r="B1824" s="28"/>
      <c r="C1824" s="28"/>
      <c r="D1824" s="28"/>
      <c r="E1824" s="28"/>
      <c r="F1824" s="284">
        <f t="shared" si="33"/>
        <v>1</v>
      </c>
      <c r="J1824" s="50">
        <v>1</v>
      </c>
      <c r="N1824" s="28"/>
      <c r="O1824" s="28"/>
      <c r="T1824" s="194"/>
      <c r="V1824" s="28"/>
      <c r="W1824" s="28"/>
      <c r="X1824" s="28"/>
      <c r="AC1824" s="194"/>
      <c r="AE1824" s="28"/>
      <c r="AF1824" s="28"/>
      <c r="AG1824" s="28"/>
      <c r="AL1824" s="194"/>
      <c r="AN1824" s="28"/>
      <c r="AO1824" s="28"/>
      <c r="AP1824" s="28"/>
      <c r="AU1824" s="194"/>
      <c r="AW1824" s="28"/>
      <c r="AX1824" s="28"/>
      <c r="AY1824" s="28"/>
      <c r="BD1824" s="194"/>
      <c r="BF1824" s="28"/>
      <c r="BG1824" s="28"/>
      <c r="BH1824" s="28"/>
      <c r="BM1824" s="194"/>
      <c r="BO1824" s="28"/>
      <c r="BP1824" s="28"/>
      <c r="BQ1824" s="28"/>
      <c r="BV1824" s="194"/>
      <c r="BX1824" s="28"/>
      <c r="BY1824" s="28"/>
      <c r="BZ1824" s="28"/>
      <c r="CE1824" s="194"/>
      <c r="CG1824" s="28"/>
      <c r="CH1824" s="28"/>
      <c r="CI1824" s="28"/>
      <c r="CN1824" s="194"/>
      <c r="CP1824" s="28"/>
      <c r="CQ1824" s="28"/>
      <c r="CR1824" s="28"/>
      <c r="CW1824" s="194"/>
      <c r="CY1824" s="28"/>
      <c r="CZ1824" s="28"/>
      <c r="DA1824" s="28"/>
      <c r="DF1824" s="194"/>
      <c r="DH1824" s="28"/>
      <c r="DI1824" s="28"/>
      <c r="DJ1824" s="28"/>
      <c r="DO1824" s="194"/>
      <c r="DQ1824" s="28"/>
      <c r="DR1824" s="28"/>
      <c r="DS1824" s="28"/>
      <c r="DX1824" s="194"/>
      <c r="DZ1824" s="28"/>
      <c r="EA1824" s="28"/>
      <c r="EB1824" s="28"/>
      <c r="EG1824" s="194"/>
      <c r="EI1824" s="28"/>
      <c r="EJ1824" s="28"/>
      <c r="EK1824" s="28"/>
      <c r="EP1824" s="194"/>
      <c r="ER1824" s="28"/>
      <c r="ES1824" s="28"/>
      <c r="ET1824" s="28"/>
      <c r="EY1824" s="194"/>
      <c r="FA1824" s="28"/>
      <c r="FB1824" s="28"/>
      <c r="FC1824" s="28"/>
      <c r="FH1824" s="194"/>
      <c r="FJ1824" s="28"/>
      <c r="FK1824" s="28"/>
      <c r="FL1824" s="28"/>
      <c r="FQ1824" s="194"/>
      <c r="FS1824" s="28"/>
      <c r="FT1824" s="28"/>
      <c r="FU1824" s="28"/>
      <c r="FZ1824" s="194"/>
      <c r="GB1824" s="28"/>
      <c r="GC1824" s="28"/>
      <c r="GD1824" s="28"/>
      <c r="GI1824" s="194"/>
      <c r="GK1824" s="28"/>
      <c r="GL1824" s="28"/>
      <c r="GM1824" s="28"/>
      <c r="GR1824" s="194"/>
      <c r="GT1824" s="28"/>
      <c r="GU1824" s="28"/>
      <c r="GV1824" s="28"/>
      <c r="HA1824" s="194"/>
      <c r="HC1824" s="28"/>
      <c r="HD1824" s="28"/>
      <c r="HE1824" s="28"/>
      <c r="HJ1824" s="28"/>
      <c r="HK1824" s="28"/>
      <c r="HL1824" s="28"/>
      <c r="HM1824" s="28"/>
      <c r="HN1824" s="28"/>
      <c r="HO1824" s="28"/>
      <c r="HP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</row>
    <row r="1825" spans="1:249" s="50" customFormat="1" ht="18">
      <c r="A1825" s="206" t="s">
        <v>5338</v>
      </c>
      <c r="B1825" s="28"/>
      <c r="C1825" s="28"/>
      <c r="D1825" s="28"/>
      <c r="E1825" s="28"/>
      <c r="F1825" s="284">
        <f t="shared" si="33"/>
        <v>3</v>
      </c>
      <c r="I1825" s="50">
        <v>3</v>
      </c>
      <c r="K1825" s="487"/>
      <c r="N1825" s="28"/>
      <c r="O1825" s="28"/>
      <c r="T1825" s="194"/>
      <c r="V1825" s="28"/>
      <c r="W1825" s="28"/>
      <c r="X1825" s="28"/>
      <c r="AC1825" s="194"/>
      <c r="AE1825" s="28"/>
      <c r="AF1825" s="28"/>
      <c r="AG1825" s="28"/>
      <c r="AL1825" s="194"/>
      <c r="AN1825" s="28"/>
      <c r="AO1825" s="28"/>
      <c r="AP1825" s="28"/>
      <c r="AU1825" s="194"/>
      <c r="AW1825" s="28"/>
      <c r="AX1825" s="28"/>
      <c r="AY1825" s="28"/>
      <c r="BD1825" s="194"/>
      <c r="BF1825" s="28"/>
      <c r="BG1825" s="28"/>
      <c r="BH1825" s="28"/>
      <c r="BM1825" s="194"/>
      <c r="BO1825" s="28"/>
      <c r="BP1825" s="28"/>
      <c r="BQ1825" s="28"/>
      <c r="BV1825" s="194"/>
      <c r="BX1825" s="28"/>
      <c r="BY1825" s="28"/>
      <c r="BZ1825" s="28"/>
      <c r="CE1825" s="194"/>
      <c r="CG1825" s="28"/>
      <c r="CH1825" s="28"/>
      <c r="CI1825" s="28"/>
      <c r="CN1825" s="194"/>
      <c r="CP1825" s="28"/>
      <c r="CQ1825" s="28"/>
      <c r="CR1825" s="28"/>
      <c r="CW1825" s="194"/>
      <c r="CY1825" s="28"/>
      <c r="CZ1825" s="28"/>
      <c r="DA1825" s="28"/>
      <c r="DF1825" s="194"/>
      <c r="DH1825" s="28"/>
      <c r="DI1825" s="28"/>
      <c r="DJ1825" s="28"/>
      <c r="DO1825" s="194"/>
      <c r="DQ1825" s="28"/>
      <c r="DR1825" s="28"/>
      <c r="DS1825" s="28"/>
      <c r="DX1825" s="194"/>
      <c r="DZ1825" s="28"/>
      <c r="EA1825" s="28"/>
      <c r="EB1825" s="28"/>
      <c r="EG1825" s="194"/>
      <c r="EI1825" s="28"/>
      <c r="EJ1825" s="28"/>
      <c r="EK1825" s="28"/>
      <c r="EP1825" s="194"/>
      <c r="ER1825" s="28"/>
      <c r="ES1825" s="28"/>
      <c r="ET1825" s="28"/>
      <c r="EY1825" s="194"/>
      <c r="FA1825" s="28"/>
      <c r="FB1825" s="28"/>
      <c r="FC1825" s="28"/>
      <c r="FH1825" s="194"/>
      <c r="FJ1825" s="28"/>
      <c r="FK1825" s="28"/>
      <c r="FL1825" s="28"/>
      <c r="FQ1825" s="194"/>
      <c r="FS1825" s="28"/>
      <c r="FT1825" s="28"/>
      <c r="FU1825" s="28"/>
      <c r="FZ1825" s="194"/>
      <c r="GB1825" s="28"/>
      <c r="GC1825" s="28"/>
      <c r="GD1825" s="28"/>
      <c r="GI1825" s="194"/>
      <c r="GK1825" s="28"/>
      <c r="GL1825" s="28"/>
      <c r="GM1825" s="28"/>
      <c r="GR1825" s="194"/>
      <c r="GT1825" s="28"/>
      <c r="GU1825" s="28"/>
      <c r="GV1825" s="28"/>
      <c r="HA1825" s="194"/>
      <c r="HC1825" s="28"/>
      <c r="HD1825" s="28"/>
      <c r="HE1825" s="28"/>
      <c r="HJ1825" s="28"/>
      <c r="HK1825" s="28"/>
      <c r="HL1825" s="28"/>
      <c r="HM1825" s="28"/>
      <c r="HN1825" s="28"/>
      <c r="HO1825" s="28"/>
      <c r="HP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</row>
    <row r="1826" spans="1:249" s="50" customFormat="1" ht="18">
      <c r="A1826" s="206" t="s">
        <v>4841</v>
      </c>
      <c r="B1826" s="28"/>
      <c r="C1826" s="28"/>
      <c r="D1826" s="28"/>
      <c r="E1826" s="28"/>
      <c r="F1826" s="284">
        <f t="shared" si="33"/>
        <v>21</v>
      </c>
      <c r="H1826" s="50">
        <v>17</v>
      </c>
      <c r="I1826" s="50">
        <v>4</v>
      </c>
      <c r="N1826" s="28"/>
      <c r="O1826" s="28"/>
      <c r="T1826" s="194"/>
      <c r="V1826" s="28"/>
      <c r="W1826" s="28"/>
      <c r="X1826" s="28"/>
      <c r="AC1826" s="194"/>
      <c r="AE1826" s="28"/>
      <c r="AF1826" s="28"/>
      <c r="AG1826" s="28"/>
      <c r="AL1826" s="194"/>
      <c r="AN1826" s="28"/>
      <c r="AO1826" s="28"/>
      <c r="AP1826" s="28"/>
      <c r="AU1826" s="194"/>
      <c r="AW1826" s="28"/>
      <c r="AX1826" s="28"/>
      <c r="AY1826" s="28"/>
      <c r="BD1826" s="194"/>
      <c r="BF1826" s="28"/>
      <c r="BG1826" s="28"/>
      <c r="BH1826" s="28"/>
      <c r="BM1826" s="194"/>
      <c r="BO1826" s="28"/>
      <c r="BP1826" s="28"/>
      <c r="BQ1826" s="28"/>
      <c r="BV1826" s="194"/>
      <c r="BX1826" s="28"/>
      <c r="BY1826" s="28"/>
      <c r="BZ1826" s="28"/>
      <c r="CE1826" s="194"/>
      <c r="CG1826" s="28"/>
      <c r="CH1826" s="28"/>
      <c r="CI1826" s="28"/>
      <c r="CN1826" s="194"/>
      <c r="CP1826" s="28"/>
      <c r="CQ1826" s="28"/>
      <c r="CR1826" s="28"/>
      <c r="CW1826" s="194"/>
      <c r="CY1826" s="28"/>
      <c r="CZ1826" s="28"/>
      <c r="DA1826" s="28"/>
      <c r="DF1826" s="194"/>
      <c r="DH1826" s="28"/>
      <c r="DI1826" s="28"/>
      <c r="DJ1826" s="28"/>
      <c r="DO1826" s="194"/>
      <c r="DQ1826" s="28"/>
      <c r="DR1826" s="28"/>
      <c r="DS1826" s="28"/>
      <c r="DX1826" s="194"/>
      <c r="DZ1826" s="28"/>
      <c r="EA1826" s="28"/>
      <c r="EB1826" s="28"/>
      <c r="EG1826" s="194"/>
      <c r="EI1826" s="28"/>
      <c r="EJ1826" s="28"/>
      <c r="EK1826" s="28"/>
      <c r="EP1826" s="194"/>
      <c r="ER1826" s="28"/>
      <c r="ES1826" s="28"/>
      <c r="ET1826" s="28"/>
      <c r="EY1826" s="194"/>
      <c r="FA1826" s="28"/>
      <c r="FB1826" s="28"/>
      <c r="FC1826" s="28"/>
      <c r="FH1826" s="194"/>
      <c r="FJ1826" s="28"/>
      <c r="FK1826" s="28"/>
      <c r="FL1826" s="28"/>
      <c r="FQ1826" s="194"/>
      <c r="FS1826" s="28"/>
      <c r="FT1826" s="28"/>
      <c r="FU1826" s="28"/>
      <c r="FZ1826" s="194"/>
      <c r="GB1826" s="28"/>
      <c r="GC1826" s="28"/>
      <c r="GD1826" s="28"/>
      <c r="GI1826" s="194"/>
      <c r="GK1826" s="28"/>
      <c r="GL1826" s="28"/>
      <c r="GM1826" s="28"/>
      <c r="GR1826" s="194"/>
      <c r="GT1826" s="28"/>
      <c r="GU1826" s="28"/>
      <c r="GV1826" s="28"/>
      <c r="HA1826" s="194"/>
      <c r="HC1826" s="28"/>
      <c r="HD1826" s="28"/>
      <c r="HE1826" s="28"/>
      <c r="HJ1826" s="28"/>
      <c r="HK1826" s="28"/>
      <c r="HL1826" s="28"/>
      <c r="HM1826" s="28"/>
      <c r="HN1826" s="28"/>
      <c r="HO1826" s="28"/>
      <c r="HP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</row>
    <row r="1827" spans="1:249" s="50" customFormat="1" ht="18">
      <c r="A1827" s="206" t="s">
        <v>5451</v>
      </c>
      <c r="B1827" s="28"/>
      <c r="C1827" s="28"/>
      <c r="D1827" s="28"/>
      <c r="E1827" s="28"/>
      <c r="F1827" s="284">
        <f t="shared" si="33"/>
        <v>1</v>
      </c>
      <c r="I1827" s="50">
        <v>1</v>
      </c>
      <c r="N1827" s="28"/>
      <c r="O1827" s="28"/>
      <c r="T1827" s="194"/>
      <c r="V1827" s="28"/>
      <c r="W1827" s="28"/>
      <c r="X1827" s="28"/>
      <c r="AC1827" s="194"/>
      <c r="AE1827" s="28"/>
      <c r="AF1827" s="28"/>
      <c r="AG1827" s="28"/>
      <c r="AL1827" s="194"/>
      <c r="AN1827" s="28"/>
      <c r="AO1827" s="28"/>
      <c r="AP1827" s="28"/>
      <c r="AU1827" s="194"/>
      <c r="AW1827" s="28"/>
      <c r="AX1827" s="28"/>
      <c r="AY1827" s="28"/>
      <c r="BD1827" s="194"/>
      <c r="BF1827" s="28"/>
      <c r="BG1827" s="28"/>
      <c r="BH1827" s="28"/>
      <c r="BM1827" s="194"/>
      <c r="BO1827" s="28"/>
      <c r="BP1827" s="28"/>
      <c r="BQ1827" s="28"/>
      <c r="BV1827" s="194"/>
      <c r="BX1827" s="28"/>
      <c r="BY1827" s="28"/>
      <c r="BZ1827" s="28"/>
      <c r="CE1827" s="194"/>
      <c r="CG1827" s="28"/>
      <c r="CH1827" s="28"/>
      <c r="CI1827" s="28"/>
      <c r="CN1827" s="194"/>
      <c r="CP1827" s="28"/>
      <c r="CQ1827" s="28"/>
      <c r="CR1827" s="28"/>
      <c r="CW1827" s="194"/>
      <c r="CY1827" s="28"/>
      <c r="CZ1827" s="28"/>
      <c r="DA1827" s="28"/>
      <c r="DF1827" s="194"/>
      <c r="DH1827" s="28"/>
      <c r="DI1827" s="28"/>
      <c r="DJ1827" s="28"/>
      <c r="DO1827" s="194"/>
      <c r="DQ1827" s="28"/>
      <c r="DR1827" s="28"/>
      <c r="DS1827" s="28"/>
      <c r="DX1827" s="194"/>
      <c r="DZ1827" s="28"/>
      <c r="EA1827" s="28"/>
      <c r="EB1827" s="28"/>
      <c r="EG1827" s="194"/>
      <c r="EI1827" s="28"/>
      <c r="EJ1827" s="28"/>
      <c r="EK1827" s="28"/>
      <c r="EP1827" s="194"/>
      <c r="ER1827" s="28"/>
      <c r="ES1827" s="28"/>
      <c r="ET1827" s="28"/>
      <c r="EY1827" s="194"/>
      <c r="FA1827" s="28"/>
      <c r="FB1827" s="28"/>
      <c r="FC1827" s="28"/>
      <c r="FH1827" s="194"/>
      <c r="FJ1827" s="28"/>
      <c r="FK1827" s="28"/>
      <c r="FL1827" s="28"/>
      <c r="FQ1827" s="194"/>
      <c r="FS1827" s="28"/>
      <c r="FT1827" s="28"/>
      <c r="FU1827" s="28"/>
      <c r="FZ1827" s="194"/>
      <c r="GB1827" s="28"/>
      <c r="GC1827" s="28"/>
      <c r="GD1827" s="28"/>
      <c r="GI1827" s="194"/>
      <c r="GK1827" s="28"/>
      <c r="GL1827" s="28"/>
      <c r="GM1827" s="28"/>
      <c r="GR1827" s="194"/>
      <c r="GT1827" s="28"/>
      <c r="GU1827" s="28"/>
      <c r="GV1827" s="28"/>
      <c r="HA1827" s="194"/>
      <c r="HC1827" s="28"/>
      <c r="HD1827" s="28"/>
      <c r="HE1827" s="28"/>
      <c r="HJ1827" s="28"/>
      <c r="HK1827" s="28"/>
      <c r="HL1827" s="28"/>
      <c r="HM1827" s="28"/>
      <c r="HN1827" s="28"/>
      <c r="HO1827" s="28"/>
      <c r="HP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</row>
    <row r="1828" spans="1:249" s="50" customFormat="1" ht="18">
      <c r="A1828" s="206" t="s">
        <v>5490</v>
      </c>
      <c r="B1828" s="28"/>
      <c r="C1828" s="28"/>
      <c r="D1828" s="28"/>
      <c r="F1828" s="284">
        <f t="shared" si="33"/>
        <v>3</v>
      </c>
      <c r="J1828" s="50">
        <v>3</v>
      </c>
      <c r="N1828" s="28"/>
      <c r="O1828" s="28"/>
      <c r="T1828" s="194"/>
      <c r="V1828" s="28"/>
      <c r="W1828" s="28"/>
      <c r="X1828" s="28"/>
      <c r="AC1828" s="194"/>
      <c r="AE1828" s="28"/>
      <c r="AF1828" s="28"/>
      <c r="AG1828" s="28"/>
      <c r="AL1828" s="194"/>
      <c r="AN1828" s="28"/>
      <c r="AO1828" s="28"/>
      <c r="AP1828" s="28"/>
      <c r="AU1828" s="194"/>
      <c r="AW1828" s="28"/>
      <c r="AX1828" s="28"/>
      <c r="AY1828" s="28"/>
      <c r="BD1828" s="194"/>
      <c r="BF1828" s="28"/>
      <c r="BG1828" s="28"/>
      <c r="BH1828" s="28"/>
      <c r="BM1828" s="194"/>
      <c r="BO1828" s="28"/>
      <c r="BP1828" s="28"/>
      <c r="BQ1828" s="28"/>
      <c r="BV1828" s="194"/>
      <c r="BX1828" s="28"/>
      <c r="BY1828" s="28"/>
      <c r="BZ1828" s="28"/>
      <c r="CE1828" s="194"/>
      <c r="CG1828" s="28"/>
      <c r="CH1828" s="28"/>
      <c r="CI1828" s="28"/>
      <c r="CN1828" s="194"/>
      <c r="CP1828" s="28"/>
      <c r="CQ1828" s="28"/>
      <c r="CR1828" s="28"/>
      <c r="CW1828" s="194"/>
      <c r="CY1828" s="28"/>
      <c r="CZ1828" s="28"/>
      <c r="DA1828" s="28"/>
      <c r="DF1828" s="194"/>
      <c r="DH1828" s="28"/>
      <c r="DI1828" s="28"/>
      <c r="DJ1828" s="28"/>
      <c r="DO1828" s="194"/>
      <c r="DQ1828" s="28"/>
      <c r="DR1828" s="28"/>
      <c r="DS1828" s="28"/>
      <c r="DX1828" s="194"/>
      <c r="DZ1828" s="28"/>
      <c r="EA1828" s="28"/>
      <c r="EB1828" s="28"/>
      <c r="EG1828" s="194"/>
      <c r="EI1828" s="28"/>
      <c r="EJ1828" s="28"/>
      <c r="EK1828" s="28"/>
      <c r="EP1828" s="194"/>
      <c r="ER1828" s="28"/>
      <c r="ES1828" s="28"/>
      <c r="ET1828" s="28"/>
      <c r="EY1828" s="194"/>
      <c r="FA1828" s="28"/>
      <c r="FB1828" s="28"/>
      <c r="FC1828" s="28"/>
      <c r="FH1828" s="194"/>
      <c r="FJ1828" s="28"/>
      <c r="FK1828" s="28"/>
      <c r="FL1828" s="28"/>
      <c r="FQ1828" s="194"/>
      <c r="FS1828" s="28"/>
      <c r="FT1828" s="28"/>
      <c r="FU1828" s="28"/>
      <c r="FZ1828" s="194"/>
      <c r="GB1828" s="28"/>
      <c r="GC1828" s="28"/>
      <c r="GD1828" s="28"/>
      <c r="GI1828" s="194"/>
      <c r="GK1828" s="28"/>
      <c r="GL1828" s="28"/>
      <c r="GM1828" s="28"/>
      <c r="GR1828" s="194"/>
      <c r="GT1828" s="28"/>
      <c r="GU1828" s="28"/>
      <c r="GV1828" s="28"/>
      <c r="HA1828" s="194"/>
      <c r="HC1828" s="28"/>
      <c r="HD1828" s="28"/>
      <c r="HE1828" s="28"/>
      <c r="HJ1828" s="28"/>
      <c r="HK1828" s="28"/>
      <c r="HL1828" s="28"/>
      <c r="HM1828" s="28"/>
      <c r="HN1828" s="28"/>
      <c r="HO1828" s="28"/>
      <c r="HP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</row>
    <row r="1829" spans="1:249" s="50" customFormat="1" ht="18">
      <c r="A1829" s="206" t="s">
        <v>5453</v>
      </c>
      <c r="B1829" s="28"/>
      <c r="C1829" s="28"/>
      <c r="D1829" s="28"/>
      <c r="E1829" s="28"/>
      <c r="F1829" s="284">
        <f t="shared" si="33"/>
        <v>1</v>
      </c>
      <c r="I1829" s="50">
        <v>1</v>
      </c>
      <c r="N1829" s="28"/>
      <c r="O1829" s="28"/>
      <c r="T1829" s="194"/>
      <c r="V1829" s="28"/>
      <c r="W1829" s="28"/>
      <c r="X1829" s="28"/>
      <c r="AC1829" s="194"/>
      <c r="AE1829" s="28"/>
      <c r="AF1829" s="28"/>
      <c r="AG1829" s="28"/>
      <c r="AL1829" s="194"/>
      <c r="AN1829" s="28"/>
      <c r="AO1829" s="28"/>
      <c r="AP1829" s="28"/>
      <c r="AU1829" s="194"/>
      <c r="AW1829" s="28"/>
      <c r="AX1829" s="28"/>
      <c r="AY1829" s="28"/>
      <c r="BD1829" s="194"/>
      <c r="BF1829" s="28"/>
      <c r="BG1829" s="28"/>
      <c r="BH1829" s="28"/>
      <c r="BM1829" s="194"/>
      <c r="BO1829" s="28"/>
      <c r="BP1829" s="28"/>
      <c r="BQ1829" s="28"/>
      <c r="BV1829" s="194"/>
      <c r="BX1829" s="28"/>
      <c r="BY1829" s="28"/>
      <c r="BZ1829" s="28"/>
      <c r="CE1829" s="194"/>
      <c r="CG1829" s="28"/>
      <c r="CH1829" s="28"/>
      <c r="CI1829" s="28"/>
      <c r="CN1829" s="194"/>
      <c r="CP1829" s="28"/>
      <c r="CQ1829" s="28"/>
      <c r="CR1829" s="28"/>
      <c r="CW1829" s="194"/>
      <c r="CY1829" s="28"/>
      <c r="CZ1829" s="28"/>
      <c r="DA1829" s="28"/>
      <c r="DF1829" s="194"/>
      <c r="DH1829" s="28"/>
      <c r="DI1829" s="28"/>
      <c r="DJ1829" s="28"/>
      <c r="DO1829" s="194"/>
      <c r="DQ1829" s="28"/>
      <c r="DR1829" s="28"/>
      <c r="DS1829" s="28"/>
      <c r="DX1829" s="194"/>
      <c r="DZ1829" s="28"/>
      <c r="EA1829" s="28"/>
      <c r="EB1829" s="28"/>
      <c r="EG1829" s="194"/>
      <c r="EI1829" s="28"/>
      <c r="EJ1829" s="28"/>
      <c r="EK1829" s="28"/>
      <c r="EP1829" s="194"/>
      <c r="ER1829" s="28"/>
      <c r="ES1829" s="28"/>
      <c r="ET1829" s="28"/>
      <c r="EY1829" s="194"/>
      <c r="FA1829" s="28"/>
      <c r="FB1829" s="28"/>
      <c r="FC1829" s="28"/>
      <c r="FH1829" s="194"/>
      <c r="FJ1829" s="28"/>
      <c r="FK1829" s="28"/>
      <c r="FL1829" s="28"/>
      <c r="FQ1829" s="194"/>
      <c r="FS1829" s="28"/>
      <c r="FT1829" s="28"/>
      <c r="FU1829" s="28"/>
      <c r="FZ1829" s="194"/>
      <c r="GB1829" s="28"/>
      <c r="GC1829" s="28"/>
      <c r="GD1829" s="28"/>
      <c r="GI1829" s="194"/>
      <c r="GK1829" s="28"/>
      <c r="GL1829" s="28"/>
      <c r="GM1829" s="28"/>
      <c r="GR1829" s="194"/>
      <c r="GT1829" s="28"/>
      <c r="GU1829" s="28"/>
      <c r="GV1829" s="28"/>
      <c r="HA1829" s="194"/>
      <c r="HC1829" s="28"/>
      <c r="HD1829" s="28"/>
      <c r="HE1829" s="28"/>
      <c r="HJ1829" s="28"/>
      <c r="HK1829" s="28"/>
      <c r="HL1829" s="28"/>
      <c r="HM1829" s="28"/>
      <c r="HN1829" s="28"/>
      <c r="HO1829" s="28"/>
      <c r="HP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</row>
    <row r="1830" spans="1:249" s="50" customFormat="1" ht="18">
      <c r="A1830" s="206" t="s">
        <v>4552</v>
      </c>
      <c r="B1830" s="28"/>
      <c r="C1830" s="28"/>
      <c r="D1830" s="28"/>
      <c r="E1830" s="28"/>
      <c r="F1830" s="284">
        <f t="shared" si="33"/>
        <v>1</v>
      </c>
      <c r="J1830" s="50">
        <v>1</v>
      </c>
      <c r="K1830" s="194"/>
      <c r="N1830" s="28"/>
      <c r="O1830" s="28"/>
      <c r="T1830" s="194"/>
      <c r="V1830" s="28"/>
      <c r="W1830" s="28"/>
      <c r="X1830" s="28"/>
      <c r="AC1830" s="194"/>
      <c r="AE1830" s="28"/>
      <c r="AF1830" s="28"/>
      <c r="AG1830" s="28"/>
      <c r="AL1830" s="194"/>
      <c r="AN1830" s="28"/>
      <c r="AO1830" s="28"/>
      <c r="AP1830" s="28"/>
      <c r="AU1830" s="194"/>
      <c r="AW1830" s="28"/>
      <c r="AX1830" s="28"/>
      <c r="AY1830" s="28"/>
      <c r="BD1830" s="194"/>
      <c r="BF1830" s="28"/>
      <c r="BG1830" s="28"/>
      <c r="BH1830" s="28"/>
      <c r="BM1830" s="194"/>
      <c r="BO1830" s="28"/>
      <c r="BP1830" s="28"/>
      <c r="BQ1830" s="28"/>
      <c r="BV1830" s="194"/>
      <c r="BX1830" s="28"/>
      <c r="BY1830" s="28"/>
      <c r="BZ1830" s="28"/>
      <c r="CE1830" s="194"/>
      <c r="CG1830" s="28"/>
      <c r="CH1830" s="28"/>
      <c r="CI1830" s="28"/>
      <c r="CN1830" s="194"/>
      <c r="CP1830" s="28"/>
      <c r="CQ1830" s="28"/>
      <c r="CR1830" s="28"/>
      <c r="CW1830" s="194"/>
      <c r="CY1830" s="28"/>
      <c r="CZ1830" s="28"/>
      <c r="DA1830" s="28"/>
      <c r="DF1830" s="194"/>
      <c r="DH1830" s="28"/>
      <c r="DI1830" s="28"/>
      <c r="DJ1830" s="28"/>
      <c r="DO1830" s="194"/>
      <c r="DQ1830" s="28"/>
      <c r="DR1830" s="28"/>
      <c r="DS1830" s="28"/>
      <c r="DX1830" s="194"/>
      <c r="DZ1830" s="28"/>
      <c r="EA1830" s="28"/>
      <c r="EB1830" s="28"/>
      <c r="EG1830" s="194"/>
      <c r="EI1830" s="28"/>
      <c r="EJ1830" s="28"/>
      <c r="EK1830" s="28"/>
      <c r="EP1830" s="194"/>
      <c r="ER1830" s="28"/>
      <c r="ES1830" s="28"/>
      <c r="ET1830" s="28"/>
      <c r="EY1830" s="194"/>
      <c r="FA1830" s="28"/>
      <c r="FB1830" s="28"/>
      <c r="FC1830" s="28"/>
      <c r="FH1830" s="194"/>
      <c r="FJ1830" s="28"/>
      <c r="FK1830" s="28"/>
      <c r="FL1830" s="28"/>
      <c r="FQ1830" s="194"/>
      <c r="FS1830" s="28"/>
      <c r="FT1830" s="28"/>
      <c r="FU1830" s="28"/>
      <c r="FZ1830" s="194"/>
      <c r="GB1830" s="28"/>
      <c r="GC1830" s="28"/>
      <c r="GD1830" s="28"/>
      <c r="GI1830" s="194"/>
      <c r="GK1830" s="28"/>
      <c r="GL1830" s="28"/>
      <c r="GM1830" s="28"/>
      <c r="GR1830" s="194"/>
      <c r="GT1830" s="28"/>
      <c r="GU1830" s="28"/>
      <c r="GV1830" s="28"/>
      <c r="HA1830" s="194"/>
      <c r="HC1830" s="28"/>
      <c r="HD1830" s="28"/>
      <c r="HE1830" s="28"/>
      <c r="HJ1830" s="28"/>
      <c r="HK1830" s="28"/>
      <c r="HL1830" s="28"/>
      <c r="HM1830" s="28"/>
      <c r="HN1830" s="28"/>
      <c r="HO1830" s="28"/>
      <c r="HP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</row>
    <row r="1831" spans="1:249" s="50" customFormat="1" ht="18">
      <c r="A1831" s="206" t="s">
        <v>4939</v>
      </c>
      <c r="B1831" s="28"/>
      <c r="C1831" s="28"/>
      <c r="D1831" s="28"/>
      <c r="E1831" s="28"/>
      <c r="F1831" s="284">
        <f t="shared" si="33"/>
        <v>24</v>
      </c>
      <c r="J1831" s="50">
        <v>24</v>
      </c>
      <c r="N1831" s="28"/>
      <c r="O1831" s="28"/>
      <c r="T1831" s="194"/>
      <c r="V1831" s="28"/>
      <c r="W1831" s="28"/>
      <c r="X1831" s="28"/>
      <c r="AC1831" s="194"/>
      <c r="AE1831" s="28"/>
      <c r="AF1831" s="28"/>
      <c r="AG1831" s="28"/>
      <c r="AL1831" s="194"/>
      <c r="AN1831" s="28"/>
      <c r="AO1831" s="28"/>
      <c r="AP1831" s="28"/>
      <c r="AU1831" s="194"/>
      <c r="AW1831" s="28"/>
      <c r="AX1831" s="28"/>
      <c r="AY1831" s="28"/>
      <c r="BD1831" s="194"/>
      <c r="BF1831" s="28"/>
      <c r="BG1831" s="28"/>
      <c r="BH1831" s="28"/>
      <c r="BM1831" s="194"/>
      <c r="BO1831" s="28"/>
      <c r="BP1831" s="28"/>
      <c r="BQ1831" s="28"/>
      <c r="BV1831" s="194"/>
      <c r="BX1831" s="28"/>
      <c r="BY1831" s="28"/>
      <c r="BZ1831" s="28"/>
      <c r="CE1831" s="194"/>
      <c r="CG1831" s="28"/>
      <c r="CH1831" s="28"/>
      <c r="CI1831" s="28"/>
      <c r="CN1831" s="194"/>
      <c r="CP1831" s="28"/>
      <c r="CQ1831" s="28"/>
      <c r="CR1831" s="28"/>
      <c r="CW1831" s="194"/>
      <c r="CY1831" s="28"/>
      <c r="CZ1831" s="28"/>
      <c r="DA1831" s="28"/>
      <c r="DF1831" s="194"/>
      <c r="DH1831" s="28"/>
      <c r="DI1831" s="28"/>
      <c r="DJ1831" s="28"/>
      <c r="DO1831" s="194"/>
      <c r="DQ1831" s="28"/>
      <c r="DR1831" s="28"/>
      <c r="DS1831" s="28"/>
      <c r="DX1831" s="194"/>
      <c r="DZ1831" s="28"/>
      <c r="EA1831" s="28"/>
      <c r="EB1831" s="28"/>
      <c r="EG1831" s="194"/>
      <c r="EI1831" s="28"/>
      <c r="EJ1831" s="28"/>
      <c r="EK1831" s="28"/>
      <c r="EP1831" s="194"/>
      <c r="ER1831" s="28"/>
      <c r="ES1831" s="28"/>
      <c r="ET1831" s="28"/>
      <c r="EY1831" s="194"/>
      <c r="FA1831" s="28"/>
      <c r="FB1831" s="28"/>
      <c r="FC1831" s="28"/>
      <c r="FH1831" s="194"/>
      <c r="FJ1831" s="28"/>
      <c r="FK1831" s="28"/>
      <c r="FL1831" s="28"/>
      <c r="FQ1831" s="194"/>
      <c r="FS1831" s="28"/>
      <c r="FT1831" s="28"/>
      <c r="FU1831" s="28"/>
      <c r="FZ1831" s="194"/>
      <c r="GB1831" s="28"/>
      <c r="GC1831" s="28"/>
      <c r="GD1831" s="28"/>
      <c r="GI1831" s="194"/>
      <c r="GK1831" s="28"/>
      <c r="GL1831" s="28"/>
      <c r="GM1831" s="28"/>
      <c r="GR1831" s="194"/>
      <c r="GT1831" s="28"/>
      <c r="GU1831" s="28"/>
      <c r="GV1831" s="28"/>
      <c r="HA1831" s="194"/>
      <c r="HC1831" s="28"/>
      <c r="HD1831" s="28"/>
      <c r="HE1831" s="28"/>
      <c r="HJ1831" s="28"/>
      <c r="HK1831" s="28"/>
      <c r="HL1831" s="28"/>
      <c r="HM1831" s="28"/>
      <c r="HN1831" s="28"/>
      <c r="HO1831" s="28"/>
      <c r="HP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</row>
    <row r="1832" spans="1:249" s="50" customFormat="1" ht="18">
      <c r="A1832" s="206" t="s">
        <v>4829</v>
      </c>
      <c r="B1832" s="28"/>
      <c r="C1832" s="28"/>
      <c r="D1832" s="28"/>
      <c r="E1832" s="28"/>
      <c r="F1832" s="284">
        <f t="shared" si="33"/>
        <v>11</v>
      </c>
      <c r="J1832" s="50">
        <v>11</v>
      </c>
      <c r="K1832" s="194"/>
      <c r="N1832" s="28"/>
      <c r="O1832" s="28"/>
      <c r="T1832" s="194"/>
      <c r="V1832" s="28"/>
      <c r="W1832" s="28"/>
      <c r="X1832" s="28"/>
      <c r="AC1832" s="194"/>
      <c r="AE1832" s="28"/>
      <c r="AF1832" s="28"/>
      <c r="AG1832" s="28"/>
      <c r="AL1832" s="194"/>
      <c r="AN1832" s="28"/>
      <c r="AO1832" s="28"/>
      <c r="AP1832" s="28"/>
      <c r="AU1832" s="194"/>
      <c r="AW1832" s="28"/>
      <c r="AX1832" s="28"/>
      <c r="AY1832" s="28"/>
      <c r="BD1832" s="194"/>
      <c r="BF1832" s="28"/>
      <c r="BG1832" s="28"/>
      <c r="BH1832" s="28"/>
      <c r="BM1832" s="194"/>
      <c r="BO1832" s="28"/>
      <c r="BP1832" s="28"/>
      <c r="BQ1832" s="28"/>
      <c r="BV1832" s="194"/>
      <c r="BX1832" s="28"/>
      <c r="BY1832" s="28"/>
      <c r="BZ1832" s="28"/>
      <c r="CE1832" s="194"/>
      <c r="CG1832" s="28"/>
      <c r="CH1832" s="28"/>
      <c r="CI1832" s="28"/>
      <c r="CN1832" s="194"/>
      <c r="CP1832" s="28"/>
      <c r="CQ1832" s="28"/>
      <c r="CR1832" s="28"/>
      <c r="CW1832" s="194"/>
      <c r="CY1832" s="28"/>
      <c r="CZ1832" s="28"/>
      <c r="DA1832" s="28"/>
      <c r="DF1832" s="194"/>
      <c r="DH1832" s="28"/>
      <c r="DI1832" s="28"/>
      <c r="DJ1832" s="28"/>
      <c r="DO1832" s="194"/>
      <c r="DQ1832" s="28"/>
      <c r="DR1832" s="28"/>
      <c r="DS1832" s="28"/>
      <c r="DX1832" s="194"/>
      <c r="DZ1832" s="28"/>
      <c r="EA1832" s="28"/>
      <c r="EB1832" s="28"/>
      <c r="EG1832" s="194"/>
      <c r="EI1832" s="28"/>
      <c r="EJ1832" s="28"/>
      <c r="EK1832" s="28"/>
      <c r="EP1832" s="194"/>
      <c r="ER1832" s="28"/>
      <c r="ES1832" s="28"/>
      <c r="ET1832" s="28"/>
      <c r="EY1832" s="194"/>
      <c r="FA1832" s="28"/>
      <c r="FB1832" s="28"/>
      <c r="FC1832" s="28"/>
      <c r="FH1832" s="194"/>
      <c r="FJ1832" s="28"/>
      <c r="FK1832" s="28"/>
      <c r="FL1832" s="28"/>
      <c r="FQ1832" s="194"/>
      <c r="FS1832" s="28"/>
      <c r="FT1832" s="28"/>
      <c r="FU1832" s="28"/>
      <c r="FZ1832" s="194"/>
      <c r="GB1832" s="28"/>
      <c r="GC1832" s="28"/>
      <c r="GD1832" s="28"/>
      <c r="GI1832" s="194"/>
      <c r="GK1832" s="28"/>
      <c r="GL1832" s="28"/>
      <c r="GM1832" s="28"/>
      <c r="GR1832" s="194"/>
      <c r="GT1832" s="28"/>
      <c r="GU1832" s="28"/>
      <c r="GV1832" s="28"/>
      <c r="HA1832" s="194"/>
      <c r="HC1832" s="28"/>
      <c r="HD1832" s="28"/>
      <c r="HE1832" s="28"/>
      <c r="HJ1832" s="28"/>
      <c r="HK1832" s="28"/>
      <c r="HL1832" s="28"/>
      <c r="HM1832" s="28"/>
      <c r="HN1832" s="28"/>
      <c r="HO1832" s="28"/>
      <c r="HP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</row>
    <row r="1833" spans="1:249" s="50" customFormat="1" ht="18">
      <c r="A1833" s="206" t="s">
        <v>5496</v>
      </c>
      <c r="B1833" s="28"/>
      <c r="C1833" s="28"/>
      <c r="D1833" s="28"/>
      <c r="F1833" s="284">
        <f t="shared" si="33"/>
        <v>4</v>
      </c>
      <c r="J1833" s="50">
        <v>4</v>
      </c>
      <c r="N1833" s="28"/>
      <c r="O1833" s="28"/>
      <c r="T1833" s="194"/>
      <c r="V1833" s="28"/>
      <c r="W1833" s="28"/>
      <c r="X1833" s="28"/>
      <c r="AC1833" s="194"/>
      <c r="AE1833" s="28"/>
      <c r="AF1833" s="28"/>
      <c r="AG1833" s="28"/>
      <c r="AL1833" s="194"/>
      <c r="AN1833" s="28"/>
      <c r="AO1833" s="28"/>
      <c r="AP1833" s="28"/>
      <c r="AU1833" s="194"/>
      <c r="AW1833" s="28"/>
      <c r="AX1833" s="28"/>
      <c r="AY1833" s="28"/>
      <c r="BD1833" s="194"/>
      <c r="BF1833" s="28"/>
      <c r="BG1833" s="28"/>
      <c r="BH1833" s="28"/>
      <c r="BM1833" s="194"/>
      <c r="BO1833" s="28"/>
      <c r="BP1833" s="28"/>
      <c r="BQ1833" s="28"/>
      <c r="BV1833" s="194"/>
      <c r="BX1833" s="28"/>
      <c r="BY1833" s="28"/>
      <c r="BZ1833" s="28"/>
      <c r="CE1833" s="194"/>
      <c r="CG1833" s="28"/>
      <c r="CH1833" s="28"/>
      <c r="CI1833" s="28"/>
      <c r="CN1833" s="194"/>
      <c r="CP1833" s="28"/>
      <c r="CQ1833" s="28"/>
      <c r="CR1833" s="28"/>
      <c r="CW1833" s="194"/>
      <c r="CY1833" s="28"/>
      <c r="CZ1833" s="28"/>
      <c r="DA1833" s="28"/>
      <c r="DF1833" s="194"/>
      <c r="DH1833" s="28"/>
      <c r="DI1833" s="28"/>
      <c r="DJ1833" s="28"/>
      <c r="DO1833" s="194"/>
      <c r="DQ1833" s="28"/>
      <c r="DR1833" s="28"/>
      <c r="DS1833" s="28"/>
      <c r="DX1833" s="194"/>
      <c r="DZ1833" s="28"/>
      <c r="EA1833" s="28"/>
      <c r="EB1833" s="28"/>
      <c r="EG1833" s="194"/>
      <c r="EI1833" s="28"/>
      <c r="EJ1833" s="28"/>
      <c r="EK1833" s="28"/>
      <c r="EP1833" s="194"/>
      <c r="ER1833" s="28"/>
      <c r="ES1833" s="28"/>
      <c r="ET1833" s="28"/>
      <c r="EY1833" s="194"/>
      <c r="FA1833" s="28"/>
      <c r="FB1833" s="28"/>
      <c r="FC1833" s="28"/>
      <c r="FH1833" s="194"/>
      <c r="FJ1833" s="28"/>
      <c r="FK1833" s="28"/>
      <c r="FL1833" s="28"/>
      <c r="FQ1833" s="194"/>
      <c r="FS1833" s="28"/>
      <c r="FT1833" s="28"/>
      <c r="FU1833" s="28"/>
      <c r="FZ1833" s="194"/>
      <c r="GB1833" s="28"/>
      <c r="GC1833" s="28"/>
      <c r="GD1833" s="28"/>
      <c r="GI1833" s="194"/>
      <c r="GK1833" s="28"/>
      <c r="GL1833" s="28"/>
      <c r="GM1833" s="28"/>
      <c r="GR1833" s="194"/>
      <c r="GT1833" s="28"/>
      <c r="GU1833" s="28"/>
      <c r="GV1833" s="28"/>
      <c r="HA1833" s="194"/>
      <c r="HC1833" s="28"/>
      <c r="HD1833" s="28"/>
      <c r="HE1833" s="28"/>
      <c r="HJ1833" s="28"/>
      <c r="HK1833" s="28"/>
      <c r="HL1833" s="28"/>
      <c r="HM1833" s="28"/>
      <c r="HN1833" s="28"/>
      <c r="HO1833" s="28"/>
      <c r="HP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</row>
    <row r="1834" spans="1:249" s="50" customFormat="1" ht="18">
      <c r="A1834" s="206" t="s">
        <v>5463</v>
      </c>
      <c r="B1834" s="28"/>
      <c r="C1834" s="28"/>
      <c r="D1834" s="28"/>
      <c r="F1834" s="284">
        <f t="shared" si="33"/>
        <v>3</v>
      </c>
      <c r="J1834" s="50">
        <v>3</v>
      </c>
      <c r="N1834" s="28"/>
      <c r="O1834" s="28"/>
      <c r="T1834" s="194"/>
      <c r="V1834" s="28"/>
      <c r="W1834" s="28"/>
      <c r="X1834" s="28"/>
      <c r="AC1834" s="194"/>
      <c r="AE1834" s="28"/>
      <c r="AF1834" s="28"/>
      <c r="AG1834" s="28"/>
      <c r="AL1834" s="194"/>
      <c r="AN1834" s="28"/>
      <c r="AO1834" s="28"/>
      <c r="AP1834" s="28"/>
      <c r="AU1834" s="194"/>
      <c r="AW1834" s="28"/>
      <c r="AX1834" s="28"/>
      <c r="AY1834" s="28"/>
      <c r="BD1834" s="194"/>
      <c r="BF1834" s="28"/>
      <c r="BG1834" s="28"/>
      <c r="BH1834" s="28"/>
      <c r="BM1834" s="194"/>
      <c r="BO1834" s="28"/>
      <c r="BP1834" s="28"/>
      <c r="BQ1834" s="28"/>
      <c r="BV1834" s="194"/>
      <c r="BX1834" s="28"/>
      <c r="BY1834" s="28"/>
      <c r="BZ1834" s="28"/>
      <c r="CE1834" s="194"/>
      <c r="CG1834" s="28"/>
      <c r="CH1834" s="28"/>
      <c r="CI1834" s="28"/>
      <c r="CN1834" s="194"/>
      <c r="CP1834" s="28"/>
      <c r="CQ1834" s="28"/>
      <c r="CR1834" s="28"/>
      <c r="CW1834" s="194"/>
      <c r="CY1834" s="28"/>
      <c r="CZ1834" s="28"/>
      <c r="DA1834" s="28"/>
      <c r="DF1834" s="194"/>
      <c r="DH1834" s="28"/>
      <c r="DI1834" s="28"/>
      <c r="DJ1834" s="28"/>
      <c r="DO1834" s="194"/>
      <c r="DQ1834" s="28"/>
      <c r="DR1834" s="28"/>
      <c r="DS1834" s="28"/>
      <c r="DX1834" s="194"/>
      <c r="DZ1834" s="28"/>
      <c r="EA1834" s="28"/>
      <c r="EB1834" s="28"/>
      <c r="EG1834" s="194"/>
      <c r="EI1834" s="28"/>
      <c r="EJ1834" s="28"/>
      <c r="EK1834" s="28"/>
      <c r="EP1834" s="194"/>
      <c r="ER1834" s="28"/>
      <c r="ES1834" s="28"/>
      <c r="ET1834" s="28"/>
      <c r="EY1834" s="194"/>
      <c r="FA1834" s="28"/>
      <c r="FB1834" s="28"/>
      <c r="FC1834" s="28"/>
      <c r="FH1834" s="194"/>
      <c r="FJ1834" s="28"/>
      <c r="FK1834" s="28"/>
      <c r="FL1834" s="28"/>
      <c r="FQ1834" s="194"/>
      <c r="FS1834" s="28"/>
      <c r="FT1834" s="28"/>
      <c r="FU1834" s="28"/>
      <c r="FZ1834" s="194"/>
      <c r="GB1834" s="28"/>
      <c r="GC1834" s="28"/>
      <c r="GD1834" s="28"/>
      <c r="GI1834" s="194"/>
      <c r="GK1834" s="28"/>
      <c r="GL1834" s="28"/>
      <c r="GM1834" s="28"/>
      <c r="GR1834" s="194"/>
      <c r="GT1834" s="28"/>
      <c r="GU1834" s="28"/>
      <c r="GV1834" s="28"/>
      <c r="HA1834" s="194"/>
      <c r="HC1834" s="28"/>
      <c r="HD1834" s="28"/>
      <c r="HE1834" s="28"/>
      <c r="HJ1834" s="28"/>
      <c r="HK1834" s="28"/>
      <c r="HL1834" s="28"/>
      <c r="HM1834" s="28"/>
      <c r="HN1834" s="28"/>
      <c r="HO1834" s="28"/>
      <c r="HP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</row>
    <row r="1835" spans="1:249" s="50" customFormat="1" ht="18">
      <c r="A1835" s="206" t="s">
        <v>4586</v>
      </c>
      <c r="B1835" s="28"/>
      <c r="C1835" s="28"/>
      <c r="D1835" s="28"/>
      <c r="E1835" s="28"/>
      <c r="F1835" s="284">
        <f t="shared" ref="F1835:F1894" si="34">SUM(G1835:L1835)</f>
        <v>4</v>
      </c>
      <c r="I1835" s="50">
        <v>4</v>
      </c>
      <c r="K1835" s="194"/>
      <c r="N1835" s="28"/>
      <c r="O1835" s="28"/>
      <c r="T1835" s="194"/>
      <c r="V1835" s="28"/>
      <c r="W1835" s="28"/>
      <c r="X1835" s="28"/>
      <c r="AC1835" s="194"/>
      <c r="AE1835" s="28"/>
      <c r="AF1835" s="28"/>
      <c r="AG1835" s="28"/>
      <c r="AL1835" s="194"/>
      <c r="AN1835" s="28"/>
      <c r="AO1835" s="28"/>
      <c r="AP1835" s="28"/>
      <c r="AU1835" s="194"/>
      <c r="AW1835" s="28"/>
      <c r="AX1835" s="28"/>
      <c r="AY1835" s="28"/>
      <c r="BD1835" s="194"/>
      <c r="BF1835" s="28"/>
      <c r="BG1835" s="28"/>
      <c r="BH1835" s="28"/>
      <c r="BM1835" s="194"/>
      <c r="BO1835" s="28"/>
      <c r="BP1835" s="28"/>
      <c r="BQ1835" s="28"/>
      <c r="BV1835" s="194"/>
      <c r="BX1835" s="28"/>
      <c r="BY1835" s="28"/>
      <c r="BZ1835" s="28"/>
      <c r="CE1835" s="194"/>
      <c r="CG1835" s="28"/>
      <c r="CH1835" s="28"/>
      <c r="CI1835" s="28"/>
      <c r="CN1835" s="194"/>
      <c r="CP1835" s="28"/>
      <c r="CQ1835" s="28"/>
      <c r="CR1835" s="28"/>
      <c r="CW1835" s="194"/>
      <c r="CY1835" s="28"/>
      <c r="CZ1835" s="28"/>
      <c r="DA1835" s="28"/>
      <c r="DF1835" s="194"/>
      <c r="DH1835" s="28"/>
      <c r="DI1835" s="28"/>
      <c r="DJ1835" s="28"/>
      <c r="DO1835" s="194"/>
      <c r="DQ1835" s="28"/>
      <c r="DR1835" s="28"/>
      <c r="DS1835" s="28"/>
      <c r="DX1835" s="194"/>
      <c r="DZ1835" s="28"/>
      <c r="EA1835" s="28"/>
      <c r="EB1835" s="28"/>
      <c r="EG1835" s="194"/>
      <c r="EI1835" s="28"/>
      <c r="EJ1835" s="28"/>
      <c r="EK1835" s="28"/>
      <c r="EP1835" s="194"/>
      <c r="ER1835" s="28"/>
      <c r="ES1835" s="28"/>
      <c r="ET1835" s="28"/>
      <c r="EY1835" s="194"/>
      <c r="FA1835" s="28"/>
      <c r="FB1835" s="28"/>
      <c r="FC1835" s="28"/>
      <c r="FH1835" s="194"/>
      <c r="FJ1835" s="28"/>
      <c r="FK1835" s="28"/>
      <c r="FL1835" s="28"/>
      <c r="FQ1835" s="194"/>
      <c r="FS1835" s="28"/>
      <c r="FT1835" s="28"/>
      <c r="FU1835" s="28"/>
      <c r="FZ1835" s="194"/>
      <c r="GB1835" s="28"/>
      <c r="GC1835" s="28"/>
      <c r="GD1835" s="28"/>
      <c r="GI1835" s="194"/>
      <c r="GK1835" s="28"/>
      <c r="GL1835" s="28"/>
      <c r="GM1835" s="28"/>
      <c r="GR1835" s="194"/>
      <c r="GT1835" s="28"/>
      <c r="GU1835" s="28"/>
      <c r="GV1835" s="28"/>
      <c r="HA1835" s="194"/>
      <c r="HC1835" s="28"/>
      <c r="HD1835" s="28"/>
      <c r="HE1835" s="28"/>
      <c r="HJ1835" s="28"/>
      <c r="HK1835" s="28"/>
      <c r="HL1835" s="28"/>
      <c r="HM1835" s="28"/>
      <c r="HN1835" s="28"/>
      <c r="HO1835" s="28"/>
      <c r="HP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</row>
    <row r="1836" spans="1:249" s="50" customFormat="1" ht="18">
      <c r="A1836" s="206" t="s">
        <v>4981</v>
      </c>
      <c r="B1836" s="28"/>
      <c r="C1836" s="28"/>
      <c r="D1836" s="28"/>
      <c r="E1836" s="28"/>
      <c r="F1836" s="284">
        <f t="shared" si="34"/>
        <v>55</v>
      </c>
      <c r="H1836" s="50">
        <v>55</v>
      </c>
      <c r="N1836" s="28"/>
      <c r="O1836" s="28"/>
      <c r="T1836" s="194"/>
      <c r="V1836" s="28"/>
      <c r="W1836" s="28"/>
      <c r="X1836" s="28"/>
      <c r="AC1836" s="194"/>
      <c r="AE1836" s="28"/>
      <c r="AF1836" s="28"/>
      <c r="AG1836" s="28"/>
      <c r="AL1836" s="194"/>
      <c r="AN1836" s="28"/>
      <c r="AO1836" s="28"/>
      <c r="AP1836" s="28"/>
      <c r="AU1836" s="194"/>
      <c r="AW1836" s="28"/>
      <c r="AX1836" s="28"/>
      <c r="AY1836" s="28"/>
      <c r="BD1836" s="194"/>
      <c r="BF1836" s="28"/>
      <c r="BG1836" s="28"/>
      <c r="BH1836" s="28"/>
      <c r="BM1836" s="194"/>
      <c r="BO1836" s="28"/>
      <c r="BP1836" s="28"/>
      <c r="BQ1836" s="28"/>
      <c r="BV1836" s="194"/>
      <c r="BX1836" s="28"/>
      <c r="BY1836" s="28"/>
      <c r="BZ1836" s="28"/>
      <c r="CE1836" s="194"/>
      <c r="CG1836" s="28"/>
      <c r="CH1836" s="28"/>
      <c r="CI1836" s="28"/>
      <c r="CN1836" s="194"/>
      <c r="CP1836" s="28"/>
      <c r="CQ1836" s="28"/>
      <c r="CR1836" s="28"/>
      <c r="CW1836" s="194"/>
      <c r="CY1836" s="28"/>
      <c r="CZ1836" s="28"/>
      <c r="DA1836" s="28"/>
      <c r="DF1836" s="194"/>
      <c r="DH1836" s="28"/>
      <c r="DI1836" s="28"/>
      <c r="DJ1836" s="28"/>
      <c r="DO1836" s="194"/>
      <c r="DQ1836" s="28"/>
      <c r="DR1836" s="28"/>
      <c r="DS1836" s="28"/>
      <c r="DX1836" s="194"/>
      <c r="DZ1836" s="28"/>
      <c r="EA1836" s="28"/>
      <c r="EB1836" s="28"/>
      <c r="EG1836" s="194"/>
      <c r="EI1836" s="28"/>
      <c r="EJ1836" s="28"/>
      <c r="EK1836" s="28"/>
      <c r="EP1836" s="194"/>
      <c r="ER1836" s="28"/>
      <c r="ES1836" s="28"/>
      <c r="ET1836" s="28"/>
      <c r="EY1836" s="194"/>
      <c r="FA1836" s="28"/>
      <c r="FB1836" s="28"/>
      <c r="FC1836" s="28"/>
      <c r="FH1836" s="194"/>
      <c r="FJ1836" s="28"/>
      <c r="FK1836" s="28"/>
      <c r="FL1836" s="28"/>
      <c r="FQ1836" s="194"/>
      <c r="FS1836" s="28"/>
      <c r="FT1836" s="28"/>
      <c r="FU1836" s="28"/>
      <c r="FZ1836" s="194"/>
      <c r="GB1836" s="28"/>
      <c r="GC1836" s="28"/>
      <c r="GD1836" s="28"/>
      <c r="GI1836" s="194"/>
      <c r="GK1836" s="28"/>
      <c r="GL1836" s="28"/>
      <c r="GM1836" s="28"/>
      <c r="GR1836" s="194"/>
      <c r="GT1836" s="28"/>
      <c r="GU1836" s="28"/>
      <c r="GV1836" s="28"/>
      <c r="HA1836" s="194"/>
      <c r="HC1836" s="28"/>
      <c r="HD1836" s="28"/>
      <c r="HE1836" s="28"/>
      <c r="HJ1836" s="28"/>
      <c r="HK1836" s="28"/>
      <c r="HL1836" s="28"/>
      <c r="HM1836" s="28"/>
      <c r="HN1836" s="28"/>
      <c r="HO1836" s="28"/>
      <c r="HP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</row>
    <row r="1837" spans="1:249" s="50" customFormat="1" ht="18">
      <c r="A1837" s="206" t="s">
        <v>5452</v>
      </c>
      <c r="B1837" s="28"/>
      <c r="C1837" s="28"/>
      <c r="D1837" s="28"/>
      <c r="E1837" s="28"/>
      <c r="F1837" s="284">
        <f t="shared" si="34"/>
        <v>11</v>
      </c>
      <c r="I1837" s="50">
        <v>11</v>
      </c>
      <c r="N1837" s="28"/>
      <c r="O1837" s="28"/>
      <c r="T1837" s="194"/>
      <c r="V1837" s="28"/>
      <c r="W1837" s="28"/>
      <c r="X1837" s="28"/>
      <c r="AC1837" s="194"/>
      <c r="AE1837" s="28"/>
      <c r="AF1837" s="28"/>
      <c r="AG1837" s="28"/>
      <c r="AL1837" s="194"/>
      <c r="AN1837" s="28"/>
      <c r="AO1837" s="28"/>
      <c r="AP1837" s="28"/>
      <c r="AU1837" s="194"/>
      <c r="AW1837" s="28"/>
      <c r="AX1837" s="28"/>
      <c r="AY1837" s="28"/>
      <c r="BD1837" s="194"/>
      <c r="BF1837" s="28"/>
      <c r="BG1837" s="28"/>
      <c r="BH1837" s="28"/>
      <c r="BM1837" s="194"/>
      <c r="BO1837" s="28"/>
      <c r="BP1837" s="28"/>
      <c r="BQ1837" s="28"/>
      <c r="BV1837" s="194"/>
      <c r="BX1837" s="28"/>
      <c r="BY1837" s="28"/>
      <c r="BZ1837" s="28"/>
      <c r="CE1837" s="194"/>
      <c r="CG1837" s="28"/>
      <c r="CH1837" s="28"/>
      <c r="CI1837" s="28"/>
      <c r="CN1837" s="194"/>
      <c r="CP1837" s="28"/>
      <c r="CQ1837" s="28"/>
      <c r="CR1837" s="28"/>
      <c r="CW1837" s="194"/>
      <c r="CY1837" s="28"/>
      <c r="CZ1837" s="28"/>
      <c r="DA1837" s="28"/>
      <c r="DF1837" s="194"/>
      <c r="DH1837" s="28"/>
      <c r="DI1837" s="28"/>
      <c r="DJ1837" s="28"/>
      <c r="DO1837" s="194"/>
      <c r="DQ1837" s="28"/>
      <c r="DR1837" s="28"/>
      <c r="DS1837" s="28"/>
      <c r="DX1837" s="194"/>
      <c r="DZ1837" s="28"/>
      <c r="EA1837" s="28"/>
      <c r="EB1837" s="28"/>
      <c r="EG1837" s="194"/>
      <c r="EI1837" s="28"/>
      <c r="EJ1837" s="28"/>
      <c r="EK1837" s="28"/>
      <c r="EP1837" s="194"/>
      <c r="ER1837" s="28"/>
      <c r="ES1837" s="28"/>
      <c r="ET1837" s="28"/>
      <c r="EY1837" s="194"/>
      <c r="FA1837" s="28"/>
      <c r="FB1837" s="28"/>
      <c r="FC1837" s="28"/>
      <c r="FH1837" s="194"/>
      <c r="FJ1837" s="28"/>
      <c r="FK1837" s="28"/>
      <c r="FL1837" s="28"/>
      <c r="FQ1837" s="194"/>
      <c r="FS1837" s="28"/>
      <c r="FT1837" s="28"/>
      <c r="FU1837" s="28"/>
      <c r="FZ1837" s="194"/>
      <c r="GB1837" s="28"/>
      <c r="GC1837" s="28"/>
      <c r="GD1837" s="28"/>
      <c r="GI1837" s="194"/>
      <c r="GK1837" s="28"/>
      <c r="GL1837" s="28"/>
      <c r="GM1837" s="28"/>
      <c r="GR1837" s="194"/>
      <c r="GT1837" s="28"/>
      <c r="GU1837" s="28"/>
      <c r="GV1837" s="28"/>
      <c r="HA1837" s="194"/>
      <c r="HC1837" s="28"/>
      <c r="HD1837" s="28"/>
      <c r="HE1837" s="28"/>
      <c r="HJ1837" s="28"/>
      <c r="HK1837" s="28"/>
      <c r="HL1837" s="28"/>
      <c r="HM1837" s="28"/>
      <c r="HN1837" s="28"/>
      <c r="HO1837" s="28"/>
      <c r="HP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</row>
    <row r="1838" spans="1:249" s="50" customFormat="1" ht="18">
      <c r="A1838" s="206" t="s">
        <v>4784</v>
      </c>
      <c r="B1838" s="28"/>
      <c r="C1838" s="28"/>
      <c r="D1838" s="28"/>
      <c r="E1838" s="28"/>
      <c r="F1838" s="284">
        <f t="shared" si="34"/>
        <v>3</v>
      </c>
      <c r="K1838" s="487">
        <v>3</v>
      </c>
      <c r="N1838" s="28"/>
      <c r="O1838" s="28"/>
      <c r="T1838" s="194"/>
      <c r="V1838" s="28"/>
      <c r="W1838" s="28"/>
      <c r="X1838" s="28"/>
      <c r="AC1838" s="194"/>
      <c r="AE1838" s="28"/>
      <c r="AF1838" s="28"/>
      <c r="AG1838" s="28"/>
      <c r="AL1838" s="194"/>
      <c r="AN1838" s="28"/>
      <c r="AO1838" s="28"/>
      <c r="AP1838" s="28"/>
      <c r="AU1838" s="194"/>
      <c r="AW1838" s="28"/>
      <c r="AX1838" s="28"/>
      <c r="AY1838" s="28"/>
      <c r="BD1838" s="194"/>
      <c r="BF1838" s="28"/>
      <c r="BG1838" s="28"/>
      <c r="BH1838" s="28"/>
      <c r="BM1838" s="194"/>
      <c r="BO1838" s="28"/>
      <c r="BP1838" s="28"/>
      <c r="BQ1838" s="28"/>
      <c r="BV1838" s="194"/>
      <c r="BX1838" s="28"/>
      <c r="BY1838" s="28"/>
      <c r="BZ1838" s="28"/>
      <c r="CE1838" s="194"/>
      <c r="CG1838" s="28"/>
      <c r="CH1838" s="28"/>
      <c r="CI1838" s="28"/>
      <c r="CN1838" s="194"/>
      <c r="CP1838" s="28"/>
      <c r="CQ1838" s="28"/>
      <c r="CR1838" s="28"/>
      <c r="CW1838" s="194"/>
      <c r="CY1838" s="28"/>
      <c r="CZ1838" s="28"/>
      <c r="DA1838" s="28"/>
      <c r="DF1838" s="194"/>
      <c r="DH1838" s="28"/>
      <c r="DI1838" s="28"/>
      <c r="DJ1838" s="28"/>
      <c r="DO1838" s="194"/>
      <c r="DQ1838" s="28"/>
      <c r="DR1838" s="28"/>
      <c r="DS1838" s="28"/>
      <c r="DX1838" s="194"/>
      <c r="DZ1838" s="28"/>
      <c r="EA1838" s="28"/>
      <c r="EB1838" s="28"/>
      <c r="EG1838" s="194"/>
      <c r="EI1838" s="28"/>
      <c r="EJ1838" s="28"/>
      <c r="EK1838" s="28"/>
      <c r="EP1838" s="194"/>
      <c r="ER1838" s="28"/>
      <c r="ES1838" s="28"/>
      <c r="ET1838" s="28"/>
      <c r="EY1838" s="194"/>
      <c r="FA1838" s="28"/>
      <c r="FB1838" s="28"/>
      <c r="FC1838" s="28"/>
      <c r="FH1838" s="194"/>
      <c r="FJ1838" s="28"/>
      <c r="FK1838" s="28"/>
      <c r="FL1838" s="28"/>
      <c r="FQ1838" s="194"/>
      <c r="FS1838" s="28"/>
      <c r="FT1838" s="28"/>
      <c r="FU1838" s="28"/>
      <c r="FZ1838" s="194"/>
      <c r="GB1838" s="28"/>
      <c r="GC1838" s="28"/>
      <c r="GD1838" s="28"/>
      <c r="GI1838" s="194"/>
      <c r="GK1838" s="28"/>
      <c r="GL1838" s="28"/>
      <c r="GM1838" s="28"/>
      <c r="GR1838" s="194"/>
      <c r="GT1838" s="28"/>
      <c r="GU1838" s="28"/>
      <c r="GV1838" s="28"/>
      <c r="HA1838" s="194"/>
      <c r="HC1838" s="28"/>
      <c r="HD1838" s="28"/>
      <c r="HE1838" s="28"/>
      <c r="HJ1838" s="28"/>
      <c r="HK1838" s="28"/>
      <c r="HL1838" s="28"/>
      <c r="HM1838" s="28"/>
      <c r="HN1838" s="28"/>
      <c r="HO1838" s="28"/>
      <c r="HP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</row>
    <row r="1839" spans="1:249" s="50" customFormat="1" ht="18">
      <c r="A1839" s="206" t="s">
        <v>4593</v>
      </c>
      <c r="B1839" s="28"/>
      <c r="C1839" s="28"/>
      <c r="D1839" s="28"/>
      <c r="E1839" s="28"/>
      <c r="F1839" s="284">
        <f t="shared" si="34"/>
        <v>5</v>
      </c>
      <c r="I1839" s="50">
        <v>5</v>
      </c>
      <c r="K1839" s="194"/>
      <c r="N1839" s="28"/>
      <c r="O1839" s="28"/>
      <c r="T1839" s="194"/>
      <c r="V1839" s="28"/>
      <c r="W1839" s="28"/>
      <c r="X1839" s="28"/>
      <c r="AC1839" s="194"/>
      <c r="AE1839" s="28"/>
      <c r="AF1839" s="28"/>
      <c r="AG1839" s="28"/>
      <c r="AL1839" s="194"/>
      <c r="AN1839" s="28"/>
      <c r="AO1839" s="28"/>
      <c r="AP1839" s="28"/>
      <c r="AU1839" s="194"/>
      <c r="AW1839" s="28"/>
      <c r="AX1839" s="28"/>
      <c r="AY1839" s="28"/>
      <c r="BD1839" s="194"/>
      <c r="BF1839" s="28"/>
      <c r="BG1839" s="28"/>
      <c r="BH1839" s="28"/>
      <c r="BM1839" s="194"/>
      <c r="BO1839" s="28"/>
      <c r="BP1839" s="28"/>
      <c r="BQ1839" s="28"/>
      <c r="BV1839" s="194"/>
      <c r="BX1839" s="28"/>
      <c r="BY1839" s="28"/>
      <c r="BZ1839" s="28"/>
      <c r="CE1839" s="194"/>
      <c r="CG1839" s="28"/>
      <c r="CH1839" s="28"/>
      <c r="CI1839" s="28"/>
      <c r="CN1839" s="194"/>
      <c r="CP1839" s="28"/>
      <c r="CQ1839" s="28"/>
      <c r="CR1839" s="28"/>
      <c r="CW1839" s="194"/>
      <c r="CY1839" s="28"/>
      <c r="CZ1839" s="28"/>
      <c r="DA1839" s="28"/>
      <c r="DF1839" s="194"/>
      <c r="DH1839" s="28"/>
      <c r="DI1839" s="28"/>
      <c r="DJ1839" s="28"/>
      <c r="DO1839" s="194"/>
      <c r="DQ1839" s="28"/>
      <c r="DR1839" s="28"/>
      <c r="DS1839" s="28"/>
      <c r="DX1839" s="194"/>
      <c r="DZ1839" s="28"/>
      <c r="EA1839" s="28"/>
      <c r="EB1839" s="28"/>
      <c r="EG1839" s="194"/>
      <c r="EI1839" s="28"/>
      <c r="EJ1839" s="28"/>
      <c r="EK1839" s="28"/>
      <c r="EP1839" s="194"/>
      <c r="ER1839" s="28"/>
      <c r="ES1839" s="28"/>
      <c r="ET1839" s="28"/>
      <c r="EY1839" s="194"/>
      <c r="FA1839" s="28"/>
      <c r="FB1839" s="28"/>
      <c r="FC1839" s="28"/>
      <c r="FH1839" s="194"/>
      <c r="FJ1839" s="28"/>
      <c r="FK1839" s="28"/>
      <c r="FL1839" s="28"/>
      <c r="FQ1839" s="194"/>
      <c r="FS1839" s="28"/>
      <c r="FT1839" s="28"/>
      <c r="FU1839" s="28"/>
      <c r="FZ1839" s="194"/>
      <c r="GB1839" s="28"/>
      <c r="GC1839" s="28"/>
      <c r="GD1839" s="28"/>
      <c r="GI1839" s="194"/>
      <c r="GK1839" s="28"/>
      <c r="GL1839" s="28"/>
      <c r="GM1839" s="28"/>
      <c r="GR1839" s="194"/>
      <c r="GT1839" s="28"/>
      <c r="GU1839" s="28"/>
      <c r="GV1839" s="28"/>
      <c r="HA1839" s="194"/>
      <c r="HC1839" s="28"/>
      <c r="HD1839" s="28"/>
      <c r="HE1839" s="28"/>
      <c r="HJ1839" s="28"/>
      <c r="HK1839" s="28"/>
      <c r="HL1839" s="28"/>
      <c r="HM1839" s="28"/>
      <c r="HN1839" s="28"/>
      <c r="HO1839" s="28"/>
      <c r="HP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</row>
    <row r="1840" spans="1:249" s="50" customFormat="1" ht="18">
      <c r="A1840" s="206" t="s">
        <v>4526</v>
      </c>
      <c r="B1840" s="28"/>
      <c r="C1840" s="28"/>
      <c r="D1840" s="28"/>
      <c r="E1840" s="28"/>
      <c r="F1840" s="284">
        <f t="shared" si="34"/>
        <v>7</v>
      </c>
      <c r="H1840" s="50">
        <v>7</v>
      </c>
      <c r="K1840" s="194"/>
      <c r="N1840" s="28"/>
      <c r="O1840" s="28"/>
      <c r="T1840" s="194"/>
      <c r="V1840" s="28"/>
      <c r="W1840" s="28"/>
      <c r="X1840" s="28"/>
      <c r="AC1840" s="194"/>
      <c r="AE1840" s="28"/>
      <c r="AF1840" s="28"/>
      <c r="AG1840" s="28"/>
      <c r="AL1840" s="194"/>
      <c r="AN1840" s="28"/>
      <c r="AO1840" s="28"/>
      <c r="AP1840" s="28"/>
      <c r="AU1840" s="194"/>
      <c r="AW1840" s="28"/>
      <c r="AX1840" s="28"/>
      <c r="AY1840" s="28"/>
      <c r="BD1840" s="194"/>
      <c r="BF1840" s="28"/>
      <c r="BG1840" s="28"/>
      <c r="BH1840" s="28"/>
      <c r="BM1840" s="194"/>
      <c r="BO1840" s="28"/>
      <c r="BP1840" s="28"/>
      <c r="BQ1840" s="28"/>
      <c r="BV1840" s="194"/>
      <c r="BX1840" s="28"/>
      <c r="BY1840" s="28"/>
      <c r="BZ1840" s="28"/>
      <c r="CE1840" s="194"/>
      <c r="CG1840" s="28"/>
      <c r="CH1840" s="28"/>
      <c r="CI1840" s="28"/>
      <c r="CN1840" s="194"/>
      <c r="CP1840" s="28"/>
      <c r="CQ1840" s="28"/>
      <c r="CR1840" s="28"/>
      <c r="CW1840" s="194"/>
      <c r="CY1840" s="28"/>
      <c r="CZ1840" s="28"/>
      <c r="DA1840" s="28"/>
      <c r="DF1840" s="194"/>
      <c r="DH1840" s="28"/>
      <c r="DI1840" s="28"/>
      <c r="DJ1840" s="28"/>
      <c r="DO1840" s="194"/>
      <c r="DQ1840" s="28"/>
      <c r="DR1840" s="28"/>
      <c r="DS1840" s="28"/>
      <c r="DX1840" s="194"/>
      <c r="DZ1840" s="28"/>
      <c r="EA1840" s="28"/>
      <c r="EB1840" s="28"/>
      <c r="EG1840" s="194"/>
      <c r="EI1840" s="28"/>
      <c r="EJ1840" s="28"/>
      <c r="EK1840" s="28"/>
      <c r="EP1840" s="194"/>
      <c r="ER1840" s="28"/>
      <c r="ES1840" s="28"/>
      <c r="ET1840" s="28"/>
      <c r="EY1840" s="194"/>
      <c r="FA1840" s="28"/>
      <c r="FB1840" s="28"/>
      <c r="FC1840" s="28"/>
      <c r="FH1840" s="194"/>
      <c r="FJ1840" s="28"/>
      <c r="FK1840" s="28"/>
      <c r="FL1840" s="28"/>
      <c r="FQ1840" s="194"/>
      <c r="FS1840" s="28"/>
      <c r="FT1840" s="28"/>
      <c r="FU1840" s="28"/>
      <c r="FZ1840" s="194"/>
      <c r="GB1840" s="28"/>
      <c r="GC1840" s="28"/>
      <c r="GD1840" s="28"/>
      <c r="GI1840" s="194"/>
      <c r="GK1840" s="28"/>
      <c r="GL1840" s="28"/>
      <c r="GM1840" s="28"/>
      <c r="GR1840" s="194"/>
      <c r="GT1840" s="28"/>
      <c r="GU1840" s="28"/>
      <c r="GV1840" s="28"/>
      <c r="HA1840" s="194"/>
      <c r="HC1840" s="28"/>
      <c r="HD1840" s="28"/>
      <c r="HE1840" s="28"/>
      <c r="HJ1840" s="28"/>
      <c r="HK1840" s="28"/>
      <c r="HL1840" s="28"/>
      <c r="HM1840" s="28"/>
      <c r="HN1840" s="28"/>
      <c r="HO1840" s="28"/>
      <c r="HP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</row>
    <row r="1841" spans="1:249" s="50" customFormat="1" ht="18">
      <c r="A1841" s="206" t="s">
        <v>4576</v>
      </c>
      <c r="B1841" s="28"/>
      <c r="C1841" s="28"/>
      <c r="D1841" s="28"/>
      <c r="E1841" s="28"/>
      <c r="F1841" s="284">
        <f t="shared" si="34"/>
        <v>1</v>
      </c>
      <c r="J1841" s="50">
        <v>1</v>
      </c>
      <c r="K1841" s="194"/>
      <c r="N1841" s="28"/>
      <c r="O1841" s="28"/>
      <c r="T1841" s="194"/>
      <c r="V1841" s="28"/>
      <c r="W1841" s="28"/>
      <c r="X1841" s="28"/>
      <c r="AC1841" s="194"/>
      <c r="AE1841" s="28"/>
      <c r="AF1841" s="28"/>
      <c r="AG1841" s="28"/>
      <c r="AL1841" s="194"/>
      <c r="AN1841" s="28"/>
      <c r="AO1841" s="28"/>
      <c r="AP1841" s="28"/>
      <c r="AU1841" s="194"/>
      <c r="AW1841" s="28"/>
      <c r="AX1841" s="28"/>
      <c r="AY1841" s="28"/>
      <c r="BD1841" s="194"/>
      <c r="BF1841" s="28"/>
      <c r="BG1841" s="28"/>
      <c r="BH1841" s="28"/>
      <c r="BM1841" s="194"/>
      <c r="BO1841" s="28"/>
      <c r="BP1841" s="28"/>
      <c r="BQ1841" s="28"/>
      <c r="BV1841" s="194"/>
      <c r="BX1841" s="28"/>
      <c r="BY1841" s="28"/>
      <c r="BZ1841" s="28"/>
      <c r="CE1841" s="194"/>
      <c r="CG1841" s="28"/>
      <c r="CH1841" s="28"/>
      <c r="CI1841" s="28"/>
      <c r="CN1841" s="194"/>
      <c r="CP1841" s="28"/>
      <c r="CQ1841" s="28"/>
      <c r="CR1841" s="28"/>
      <c r="CW1841" s="194"/>
      <c r="CY1841" s="28"/>
      <c r="CZ1841" s="28"/>
      <c r="DA1841" s="28"/>
      <c r="DF1841" s="194"/>
      <c r="DH1841" s="28"/>
      <c r="DI1841" s="28"/>
      <c r="DJ1841" s="28"/>
      <c r="DO1841" s="194"/>
      <c r="DQ1841" s="28"/>
      <c r="DR1841" s="28"/>
      <c r="DS1841" s="28"/>
      <c r="DX1841" s="194"/>
      <c r="DZ1841" s="28"/>
      <c r="EA1841" s="28"/>
      <c r="EB1841" s="28"/>
      <c r="EG1841" s="194"/>
      <c r="EI1841" s="28"/>
      <c r="EJ1841" s="28"/>
      <c r="EK1841" s="28"/>
      <c r="EP1841" s="194"/>
      <c r="ER1841" s="28"/>
      <c r="ES1841" s="28"/>
      <c r="ET1841" s="28"/>
      <c r="EY1841" s="194"/>
      <c r="FA1841" s="28"/>
      <c r="FB1841" s="28"/>
      <c r="FC1841" s="28"/>
      <c r="FH1841" s="194"/>
      <c r="FJ1841" s="28"/>
      <c r="FK1841" s="28"/>
      <c r="FL1841" s="28"/>
      <c r="FQ1841" s="194"/>
      <c r="FS1841" s="28"/>
      <c r="FT1841" s="28"/>
      <c r="FU1841" s="28"/>
      <c r="FZ1841" s="194"/>
      <c r="GB1841" s="28"/>
      <c r="GC1841" s="28"/>
      <c r="GD1841" s="28"/>
      <c r="GI1841" s="194"/>
      <c r="GK1841" s="28"/>
      <c r="GL1841" s="28"/>
      <c r="GM1841" s="28"/>
      <c r="GR1841" s="194"/>
      <c r="GT1841" s="28"/>
      <c r="GU1841" s="28"/>
      <c r="GV1841" s="28"/>
      <c r="HA1841" s="194"/>
      <c r="HC1841" s="28"/>
      <c r="HD1841" s="28"/>
      <c r="HE1841" s="28"/>
      <c r="HJ1841" s="28"/>
      <c r="HK1841" s="28"/>
      <c r="HL1841" s="28"/>
      <c r="HM1841" s="28"/>
      <c r="HN1841" s="28"/>
      <c r="HO1841" s="28"/>
      <c r="HP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</row>
    <row r="1842" spans="1:249" s="50" customFormat="1" ht="18">
      <c r="A1842" s="206" t="s">
        <v>4577</v>
      </c>
      <c r="B1842" s="28"/>
      <c r="C1842" s="28"/>
      <c r="D1842" s="28"/>
      <c r="E1842" s="28"/>
      <c r="F1842" s="284">
        <f t="shared" si="34"/>
        <v>12</v>
      </c>
      <c r="J1842" s="50">
        <v>11</v>
      </c>
      <c r="K1842" s="487">
        <v>1</v>
      </c>
      <c r="N1842" s="28"/>
      <c r="O1842" s="28"/>
      <c r="T1842" s="194"/>
      <c r="V1842" s="28"/>
      <c r="W1842" s="28"/>
      <c r="X1842" s="28"/>
      <c r="AC1842" s="194"/>
      <c r="AE1842" s="28"/>
      <c r="AF1842" s="28"/>
      <c r="AG1842" s="28"/>
      <c r="AL1842" s="194"/>
      <c r="AN1842" s="28"/>
      <c r="AO1842" s="28"/>
      <c r="AP1842" s="28"/>
      <c r="AU1842" s="194"/>
      <c r="AW1842" s="28"/>
      <c r="AX1842" s="28"/>
      <c r="AY1842" s="28"/>
      <c r="BD1842" s="194"/>
      <c r="BF1842" s="28"/>
      <c r="BG1842" s="28"/>
      <c r="BH1842" s="28"/>
      <c r="BM1842" s="194"/>
      <c r="BO1842" s="28"/>
      <c r="BP1842" s="28"/>
      <c r="BQ1842" s="28"/>
      <c r="BV1842" s="194"/>
      <c r="BX1842" s="28"/>
      <c r="BY1842" s="28"/>
      <c r="BZ1842" s="28"/>
      <c r="CE1842" s="194"/>
      <c r="CG1842" s="28"/>
      <c r="CH1842" s="28"/>
      <c r="CI1842" s="28"/>
      <c r="CN1842" s="194"/>
      <c r="CP1842" s="28"/>
      <c r="CQ1842" s="28"/>
      <c r="CR1842" s="28"/>
      <c r="CW1842" s="194"/>
      <c r="CY1842" s="28"/>
      <c r="CZ1842" s="28"/>
      <c r="DA1842" s="28"/>
      <c r="DF1842" s="194"/>
      <c r="DH1842" s="28"/>
      <c r="DI1842" s="28"/>
      <c r="DJ1842" s="28"/>
      <c r="DO1842" s="194"/>
      <c r="DQ1842" s="28"/>
      <c r="DR1842" s="28"/>
      <c r="DS1842" s="28"/>
      <c r="DX1842" s="194"/>
      <c r="DZ1842" s="28"/>
      <c r="EA1842" s="28"/>
      <c r="EB1842" s="28"/>
      <c r="EG1842" s="194"/>
      <c r="EI1842" s="28"/>
      <c r="EJ1842" s="28"/>
      <c r="EK1842" s="28"/>
      <c r="EP1842" s="194"/>
      <c r="ER1842" s="28"/>
      <c r="ES1842" s="28"/>
      <c r="ET1842" s="28"/>
      <c r="EY1842" s="194"/>
      <c r="FA1842" s="28"/>
      <c r="FB1842" s="28"/>
      <c r="FC1842" s="28"/>
      <c r="FH1842" s="194"/>
      <c r="FJ1842" s="28"/>
      <c r="FK1842" s="28"/>
      <c r="FL1842" s="28"/>
      <c r="FQ1842" s="194"/>
      <c r="FS1842" s="28"/>
      <c r="FT1842" s="28"/>
      <c r="FU1842" s="28"/>
      <c r="FZ1842" s="194"/>
      <c r="GB1842" s="28"/>
      <c r="GC1842" s="28"/>
      <c r="GD1842" s="28"/>
      <c r="GI1842" s="194"/>
      <c r="GK1842" s="28"/>
      <c r="GL1842" s="28"/>
      <c r="GM1842" s="28"/>
      <c r="GR1842" s="194"/>
      <c r="GT1842" s="28"/>
      <c r="GU1842" s="28"/>
      <c r="GV1842" s="28"/>
      <c r="HA1842" s="194"/>
      <c r="HC1842" s="28"/>
      <c r="HD1842" s="28"/>
      <c r="HE1842" s="28"/>
      <c r="HJ1842" s="28"/>
      <c r="HK1842" s="28"/>
      <c r="HL1842" s="28"/>
      <c r="HM1842" s="28"/>
      <c r="HN1842" s="28"/>
      <c r="HO1842" s="28"/>
      <c r="HP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</row>
    <row r="1843" spans="1:249" s="50" customFormat="1" ht="18">
      <c r="A1843" s="206" t="s">
        <v>4838</v>
      </c>
      <c r="B1843" s="28"/>
      <c r="C1843" s="28"/>
      <c r="D1843" s="28"/>
      <c r="E1843" s="28"/>
      <c r="F1843" s="284">
        <f t="shared" si="34"/>
        <v>4</v>
      </c>
      <c r="I1843" s="50">
        <v>2</v>
      </c>
      <c r="J1843" s="50">
        <v>2</v>
      </c>
      <c r="N1843" s="28"/>
      <c r="O1843" s="28"/>
      <c r="T1843" s="194"/>
      <c r="V1843" s="28"/>
      <c r="W1843" s="28"/>
      <c r="X1843" s="28"/>
      <c r="AC1843" s="194"/>
      <c r="AE1843" s="28"/>
      <c r="AF1843" s="28"/>
      <c r="AG1843" s="28"/>
      <c r="AL1843" s="194"/>
      <c r="AN1843" s="28"/>
      <c r="AO1843" s="28"/>
      <c r="AP1843" s="28"/>
      <c r="AU1843" s="194"/>
      <c r="AW1843" s="28"/>
      <c r="AX1843" s="28"/>
      <c r="AY1843" s="28"/>
      <c r="BD1843" s="194"/>
      <c r="BF1843" s="28"/>
      <c r="BG1843" s="28"/>
      <c r="BH1843" s="28"/>
      <c r="BM1843" s="194"/>
      <c r="BO1843" s="28"/>
      <c r="BP1843" s="28"/>
      <c r="BQ1843" s="28"/>
      <c r="BV1843" s="194"/>
      <c r="BX1843" s="28"/>
      <c r="BY1843" s="28"/>
      <c r="BZ1843" s="28"/>
      <c r="CE1843" s="194"/>
      <c r="CG1843" s="28"/>
      <c r="CH1843" s="28"/>
      <c r="CI1843" s="28"/>
      <c r="CN1843" s="194"/>
      <c r="CP1843" s="28"/>
      <c r="CQ1843" s="28"/>
      <c r="CR1843" s="28"/>
      <c r="CW1843" s="194"/>
      <c r="CY1843" s="28"/>
      <c r="CZ1843" s="28"/>
      <c r="DA1843" s="28"/>
      <c r="DF1843" s="194"/>
      <c r="DH1843" s="28"/>
      <c r="DI1843" s="28"/>
      <c r="DJ1843" s="28"/>
      <c r="DO1843" s="194"/>
      <c r="DQ1843" s="28"/>
      <c r="DR1843" s="28"/>
      <c r="DS1843" s="28"/>
      <c r="DX1843" s="194"/>
      <c r="DZ1843" s="28"/>
      <c r="EA1843" s="28"/>
      <c r="EB1843" s="28"/>
      <c r="EG1843" s="194"/>
      <c r="EI1843" s="28"/>
      <c r="EJ1843" s="28"/>
      <c r="EK1843" s="28"/>
      <c r="EP1843" s="194"/>
      <c r="ER1843" s="28"/>
      <c r="ES1843" s="28"/>
      <c r="ET1843" s="28"/>
      <c r="EY1843" s="194"/>
      <c r="FA1843" s="28"/>
      <c r="FB1843" s="28"/>
      <c r="FC1843" s="28"/>
      <c r="FH1843" s="194"/>
      <c r="FJ1843" s="28"/>
      <c r="FK1843" s="28"/>
      <c r="FL1843" s="28"/>
      <c r="FQ1843" s="194"/>
      <c r="FS1843" s="28"/>
      <c r="FT1843" s="28"/>
      <c r="FU1843" s="28"/>
      <c r="FZ1843" s="194"/>
      <c r="GB1843" s="28"/>
      <c r="GC1843" s="28"/>
      <c r="GD1843" s="28"/>
      <c r="GI1843" s="194"/>
      <c r="GK1843" s="28"/>
      <c r="GL1843" s="28"/>
      <c r="GM1843" s="28"/>
      <c r="GR1843" s="194"/>
      <c r="GT1843" s="28"/>
      <c r="GU1843" s="28"/>
      <c r="GV1843" s="28"/>
      <c r="HA1843" s="194"/>
      <c r="HC1843" s="28"/>
      <c r="HD1843" s="28"/>
      <c r="HE1843" s="28"/>
      <c r="HJ1843" s="28"/>
      <c r="HK1843" s="28"/>
      <c r="HL1843" s="28"/>
      <c r="HM1843" s="28"/>
      <c r="HN1843" s="28"/>
      <c r="HO1843" s="28"/>
      <c r="HP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</row>
    <row r="1844" spans="1:249" s="50" customFormat="1" ht="18">
      <c r="A1844" s="206" t="s">
        <v>5337</v>
      </c>
      <c r="B1844" s="28"/>
      <c r="C1844" s="28"/>
      <c r="D1844" s="28"/>
      <c r="E1844" s="28"/>
      <c r="F1844" s="284">
        <f t="shared" si="34"/>
        <v>10</v>
      </c>
      <c r="I1844" s="50">
        <v>10</v>
      </c>
      <c r="K1844" s="487"/>
      <c r="N1844" s="28"/>
      <c r="O1844" s="28"/>
      <c r="T1844" s="194"/>
      <c r="V1844" s="28"/>
      <c r="W1844" s="28"/>
      <c r="X1844" s="28"/>
      <c r="AC1844" s="194"/>
      <c r="AE1844" s="28"/>
      <c r="AF1844" s="28"/>
      <c r="AG1844" s="28"/>
      <c r="AL1844" s="194"/>
      <c r="AN1844" s="28"/>
      <c r="AO1844" s="28"/>
      <c r="AP1844" s="28"/>
      <c r="AU1844" s="194"/>
      <c r="AW1844" s="28"/>
      <c r="AX1844" s="28"/>
      <c r="AY1844" s="28"/>
      <c r="BD1844" s="194"/>
      <c r="BF1844" s="28"/>
      <c r="BG1844" s="28"/>
      <c r="BH1844" s="28"/>
      <c r="BM1844" s="194"/>
      <c r="BO1844" s="28"/>
      <c r="BP1844" s="28"/>
      <c r="BQ1844" s="28"/>
      <c r="BV1844" s="194"/>
      <c r="BX1844" s="28"/>
      <c r="BY1844" s="28"/>
      <c r="BZ1844" s="28"/>
      <c r="CE1844" s="194"/>
      <c r="CG1844" s="28"/>
      <c r="CH1844" s="28"/>
      <c r="CI1844" s="28"/>
      <c r="CN1844" s="194"/>
      <c r="CP1844" s="28"/>
      <c r="CQ1844" s="28"/>
      <c r="CR1844" s="28"/>
      <c r="CW1844" s="194"/>
      <c r="CY1844" s="28"/>
      <c r="CZ1844" s="28"/>
      <c r="DA1844" s="28"/>
      <c r="DF1844" s="194"/>
      <c r="DH1844" s="28"/>
      <c r="DI1844" s="28"/>
      <c r="DJ1844" s="28"/>
      <c r="DO1844" s="194"/>
      <c r="DQ1844" s="28"/>
      <c r="DR1844" s="28"/>
      <c r="DS1844" s="28"/>
      <c r="DX1844" s="194"/>
      <c r="DZ1844" s="28"/>
      <c r="EA1844" s="28"/>
      <c r="EB1844" s="28"/>
      <c r="EG1844" s="194"/>
      <c r="EI1844" s="28"/>
      <c r="EJ1844" s="28"/>
      <c r="EK1844" s="28"/>
      <c r="EP1844" s="194"/>
      <c r="ER1844" s="28"/>
      <c r="ES1844" s="28"/>
      <c r="ET1844" s="28"/>
      <c r="EY1844" s="194"/>
      <c r="FA1844" s="28"/>
      <c r="FB1844" s="28"/>
      <c r="FC1844" s="28"/>
      <c r="FH1844" s="194"/>
      <c r="FJ1844" s="28"/>
      <c r="FK1844" s="28"/>
      <c r="FL1844" s="28"/>
      <c r="FQ1844" s="194"/>
      <c r="FS1844" s="28"/>
      <c r="FT1844" s="28"/>
      <c r="FU1844" s="28"/>
      <c r="FZ1844" s="194"/>
      <c r="GB1844" s="28"/>
      <c r="GC1844" s="28"/>
      <c r="GD1844" s="28"/>
      <c r="GI1844" s="194"/>
      <c r="GK1844" s="28"/>
      <c r="GL1844" s="28"/>
      <c r="GM1844" s="28"/>
      <c r="GR1844" s="194"/>
      <c r="GT1844" s="28"/>
      <c r="GU1844" s="28"/>
      <c r="GV1844" s="28"/>
      <c r="HA1844" s="194"/>
      <c r="HC1844" s="28"/>
      <c r="HD1844" s="28"/>
      <c r="HE1844" s="28"/>
      <c r="HJ1844" s="28"/>
      <c r="HK1844" s="28"/>
      <c r="HL1844" s="28"/>
      <c r="HM1844" s="28"/>
      <c r="HN1844" s="28"/>
      <c r="HO1844" s="28"/>
      <c r="HP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</row>
    <row r="1845" spans="1:249" s="50" customFormat="1" ht="18">
      <c r="A1845" s="206" t="s">
        <v>4557</v>
      </c>
      <c r="B1845" s="28"/>
      <c r="C1845" s="28"/>
      <c r="D1845" s="28"/>
      <c r="E1845" s="28"/>
      <c r="F1845" s="284">
        <f t="shared" si="34"/>
        <v>31</v>
      </c>
      <c r="J1845" s="50">
        <v>31</v>
      </c>
      <c r="K1845" s="194"/>
      <c r="N1845" s="28"/>
      <c r="O1845" s="28"/>
      <c r="T1845" s="194"/>
      <c r="V1845" s="28"/>
      <c r="W1845" s="28"/>
      <c r="X1845" s="28"/>
      <c r="AC1845" s="194"/>
      <c r="AE1845" s="28"/>
      <c r="AF1845" s="28"/>
      <c r="AG1845" s="28"/>
      <c r="AL1845" s="194"/>
      <c r="AN1845" s="28"/>
      <c r="AO1845" s="28"/>
      <c r="AP1845" s="28"/>
      <c r="AU1845" s="194"/>
      <c r="AW1845" s="28"/>
      <c r="AX1845" s="28"/>
      <c r="AY1845" s="28"/>
      <c r="BD1845" s="194"/>
      <c r="BF1845" s="28"/>
      <c r="BG1845" s="28"/>
      <c r="BH1845" s="28"/>
      <c r="BM1845" s="194"/>
      <c r="BO1845" s="28"/>
      <c r="BP1845" s="28"/>
      <c r="BQ1845" s="28"/>
      <c r="BV1845" s="194"/>
      <c r="BX1845" s="28"/>
      <c r="BY1845" s="28"/>
      <c r="BZ1845" s="28"/>
      <c r="CE1845" s="194"/>
      <c r="CG1845" s="28"/>
      <c r="CH1845" s="28"/>
      <c r="CI1845" s="28"/>
      <c r="CN1845" s="194"/>
      <c r="CP1845" s="28"/>
      <c r="CQ1845" s="28"/>
      <c r="CR1845" s="28"/>
      <c r="CW1845" s="194"/>
      <c r="CY1845" s="28"/>
      <c r="CZ1845" s="28"/>
      <c r="DA1845" s="28"/>
      <c r="DF1845" s="194"/>
      <c r="DH1845" s="28"/>
      <c r="DI1845" s="28"/>
      <c r="DJ1845" s="28"/>
      <c r="DO1845" s="194"/>
      <c r="DQ1845" s="28"/>
      <c r="DR1845" s="28"/>
      <c r="DS1845" s="28"/>
      <c r="DX1845" s="194"/>
      <c r="DZ1845" s="28"/>
      <c r="EA1845" s="28"/>
      <c r="EB1845" s="28"/>
      <c r="EG1845" s="194"/>
      <c r="EI1845" s="28"/>
      <c r="EJ1845" s="28"/>
      <c r="EK1845" s="28"/>
      <c r="EP1845" s="194"/>
      <c r="ER1845" s="28"/>
      <c r="ES1845" s="28"/>
      <c r="ET1845" s="28"/>
      <c r="EY1845" s="194"/>
      <c r="FA1845" s="28"/>
      <c r="FB1845" s="28"/>
      <c r="FC1845" s="28"/>
      <c r="FH1845" s="194"/>
      <c r="FJ1845" s="28"/>
      <c r="FK1845" s="28"/>
      <c r="FL1845" s="28"/>
      <c r="FQ1845" s="194"/>
      <c r="FS1845" s="28"/>
      <c r="FT1845" s="28"/>
      <c r="FU1845" s="28"/>
      <c r="FZ1845" s="194"/>
      <c r="GB1845" s="28"/>
      <c r="GC1845" s="28"/>
      <c r="GD1845" s="28"/>
      <c r="GI1845" s="194"/>
      <c r="GK1845" s="28"/>
      <c r="GL1845" s="28"/>
      <c r="GM1845" s="28"/>
      <c r="GR1845" s="194"/>
      <c r="GT1845" s="28"/>
      <c r="GU1845" s="28"/>
      <c r="GV1845" s="28"/>
      <c r="HA1845" s="194"/>
      <c r="HC1845" s="28"/>
      <c r="HD1845" s="28"/>
      <c r="HE1845" s="28"/>
      <c r="HJ1845" s="28"/>
      <c r="HK1845" s="28"/>
      <c r="HL1845" s="28"/>
      <c r="HM1845" s="28"/>
      <c r="HN1845" s="28"/>
      <c r="HO1845" s="28"/>
      <c r="HP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</row>
    <row r="1846" spans="1:249" s="50" customFormat="1" ht="18">
      <c r="A1846" s="206" t="s">
        <v>4724</v>
      </c>
      <c r="B1846" s="28"/>
      <c r="C1846" s="28"/>
      <c r="D1846" s="28"/>
      <c r="E1846" s="28"/>
      <c r="F1846" s="284">
        <f t="shared" si="34"/>
        <v>1</v>
      </c>
      <c r="J1846" s="50">
        <v>1</v>
      </c>
      <c r="K1846" s="194"/>
      <c r="N1846" s="28"/>
      <c r="O1846" s="28"/>
      <c r="T1846" s="194"/>
      <c r="V1846" s="28"/>
      <c r="W1846" s="28"/>
      <c r="X1846" s="28"/>
      <c r="AC1846" s="194"/>
      <c r="AE1846" s="28"/>
      <c r="AF1846" s="28"/>
      <c r="AG1846" s="28"/>
      <c r="AL1846" s="194"/>
      <c r="AN1846" s="28"/>
      <c r="AO1846" s="28"/>
      <c r="AP1846" s="28"/>
      <c r="AU1846" s="194"/>
      <c r="AW1846" s="28"/>
      <c r="AX1846" s="28"/>
      <c r="AY1846" s="28"/>
      <c r="BD1846" s="194"/>
      <c r="BF1846" s="28"/>
      <c r="BG1846" s="28"/>
      <c r="BH1846" s="28"/>
      <c r="BM1846" s="194"/>
      <c r="BO1846" s="28"/>
      <c r="BP1846" s="28"/>
      <c r="BQ1846" s="28"/>
      <c r="BV1846" s="194"/>
      <c r="BX1846" s="28"/>
      <c r="BY1846" s="28"/>
      <c r="BZ1846" s="28"/>
      <c r="CE1846" s="194"/>
      <c r="CG1846" s="28"/>
      <c r="CH1846" s="28"/>
      <c r="CI1846" s="28"/>
      <c r="CN1846" s="194"/>
      <c r="CP1846" s="28"/>
      <c r="CQ1846" s="28"/>
      <c r="CR1846" s="28"/>
      <c r="CW1846" s="194"/>
      <c r="CY1846" s="28"/>
      <c r="CZ1846" s="28"/>
      <c r="DA1846" s="28"/>
      <c r="DF1846" s="194"/>
      <c r="DH1846" s="28"/>
      <c r="DI1846" s="28"/>
      <c r="DJ1846" s="28"/>
      <c r="DO1846" s="194"/>
      <c r="DQ1846" s="28"/>
      <c r="DR1846" s="28"/>
      <c r="DS1846" s="28"/>
      <c r="DX1846" s="194"/>
      <c r="DZ1846" s="28"/>
      <c r="EA1846" s="28"/>
      <c r="EB1846" s="28"/>
      <c r="EG1846" s="194"/>
      <c r="EI1846" s="28"/>
      <c r="EJ1846" s="28"/>
      <c r="EK1846" s="28"/>
      <c r="EP1846" s="194"/>
      <c r="ER1846" s="28"/>
      <c r="ES1846" s="28"/>
      <c r="ET1846" s="28"/>
      <c r="EY1846" s="194"/>
      <c r="FA1846" s="28"/>
      <c r="FB1846" s="28"/>
      <c r="FC1846" s="28"/>
      <c r="FH1846" s="194"/>
      <c r="FJ1846" s="28"/>
      <c r="FK1846" s="28"/>
      <c r="FL1846" s="28"/>
      <c r="FQ1846" s="194"/>
      <c r="FS1846" s="28"/>
      <c r="FT1846" s="28"/>
      <c r="FU1846" s="28"/>
      <c r="FZ1846" s="194"/>
      <c r="GB1846" s="28"/>
      <c r="GC1846" s="28"/>
      <c r="GD1846" s="28"/>
      <c r="GI1846" s="194"/>
      <c r="GK1846" s="28"/>
      <c r="GL1846" s="28"/>
      <c r="GM1846" s="28"/>
      <c r="GR1846" s="194"/>
      <c r="GT1846" s="28"/>
      <c r="GU1846" s="28"/>
      <c r="GV1846" s="28"/>
      <c r="HA1846" s="194"/>
      <c r="HC1846" s="28"/>
      <c r="HD1846" s="28"/>
      <c r="HE1846" s="28"/>
      <c r="HJ1846" s="28"/>
      <c r="HK1846" s="28"/>
      <c r="HL1846" s="28"/>
      <c r="HM1846" s="28"/>
      <c r="HN1846" s="28"/>
      <c r="HO1846" s="28"/>
      <c r="HP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</row>
    <row r="1847" spans="1:249" s="50" customFormat="1" ht="18">
      <c r="A1847" s="206" t="s">
        <v>5439</v>
      </c>
      <c r="B1847" s="28"/>
      <c r="C1847" s="28"/>
      <c r="D1847" s="28"/>
      <c r="E1847" s="28"/>
      <c r="F1847" s="284">
        <f t="shared" si="34"/>
        <v>1</v>
      </c>
      <c r="J1847" s="50">
        <v>1</v>
      </c>
      <c r="N1847" s="28"/>
      <c r="O1847" s="28"/>
      <c r="T1847" s="194"/>
      <c r="V1847" s="28"/>
      <c r="W1847" s="28"/>
      <c r="X1847" s="28"/>
      <c r="AC1847" s="194"/>
      <c r="AE1847" s="28"/>
      <c r="AF1847" s="28"/>
      <c r="AG1847" s="28"/>
      <c r="AL1847" s="194"/>
      <c r="AN1847" s="28"/>
      <c r="AO1847" s="28"/>
      <c r="AP1847" s="28"/>
      <c r="AU1847" s="194"/>
      <c r="AW1847" s="28"/>
      <c r="AX1847" s="28"/>
      <c r="AY1847" s="28"/>
      <c r="BD1847" s="194"/>
      <c r="BF1847" s="28"/>
      <c r="BG1847" s="28"/>
      <c r="BH1847" s="28"/>
      <c r="BM1847" s="194"/>
      <c r="BO1847" s="28"/>
      <c r="BP1847" s="28"/>
      <c r="BQ1847" s="28"/>
      <c r="BV1847" s="194"/>
      <c r="BX1847" s="28"/>
      <c r="BY1847" s="28"/>
      <c r="BZ1847" s="28"/>
      <c r="CE1847" s="194"/>
      <c r="CG1847" s="28"/>
      <c r="CH1847" s="28"/>
      <c r="CI1847" s="28"/>
      <c r="CN1847" s="194"/>
      <c r="CP1847" s="28"/>
      <c r="CQ1847" s="28"/>
      <c r="CR1847" s="28"/>
      <c r="CW1847" s="194"/>
      <c r="CY1847" s="28"/>
      <c r="CZ1847" s="28"/>
      <c r="DA1847" s="28"/>
      <c r="DF1847" s="194"/>
      <c r="DH1847" s="28"/>
      <c r="DI1847" s="28"/>
      <c r="DJ1847" s="28"/>
      <c r="DO1847" s="194"/>
      <c r="DQ1847" s="28"/>
      <c r="DR1847" s="28"/>
      <c r="DS1847" s="28"/>
      <c r="DX1847" s="194"/>
      <c r="DZ1847" s="28"/>
      <c r="EA1847" s="28"/>
      <c r="EB1847" s="28"/>
      <c r="EG1847" s="194"/>
      <c r="EI1847" s="28"/>
      <c r="EJ1847" s="28"/>
      <c r="EK1847" s="28"/>
      <c r="EP1847" s="194"/>
      <c r="ER1847" s="28"/>
      <c r="ES1847" s="28"/>
      <c r="ET1847" s="28"/>
      <c r="EY1847" s="194"/>
      <c r="FA1847" s="28"/>
      <c r="FB1847" s="28"/>
      <c r="FC1847" s="28"/>
      <c r="FH1847" s="194"/>
      <c r="FJ1847" s="28"/>
      <c r="FK1847" s="28"/>
      <c r="FL1847" s="28"/>
      <c r="FQ1847" s="194"/>
      <c r="FS1847" s="28"/>
      <c r="FT1847" s="28"/>
      <c r="FU1847" s="28"/>
      <c r="FZ1847" s="194"/>
      <c r="GB1847" s="28"/>
      <c r="GC1847" s="28"/>
      <c r="GD1847" s="28"/>
      <c r="GI1847" s="194"/>
      <c r="GK1847" s="28"/>
      <c r="GL1847" s="28"/>
      <c r="GM1847" s="28"/>
      <c r="GR1847" s="194"/>
      <c r="GT1847" s="28"/>
      <c r="GU1847" s="28"/>
      <c r="GV1847" s="28"/>
      <c r="HA1847" s="194"/>
      <c r="HC1847" s="28"/>
      <c r="HD1847" s="28"/>
      <c r="HE1847" s="28"/>
      <c r="HJ1847" s="28"/>
      <c r="HK1847" s="28"/>
      <c r="HL1847" s="28"/>
      <c r="HM1847" s="28"/>
      <c r="HN1847" s="28"/>
      <c r="HO1847" s="28"/>
      <c r="HP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</row>
    <row r="1848" spans="1:249" s="50" customFormat="1" ht="18">
      <c r="A1848" s="206" t="s">
        <v>5384</v>
      </c>
      <c r="B1848" s="28"/>
      <c r="C1848" s="28"/>
      <c r="D1848" s="28"/>
      <c r="E1848" s="28"/>
      <c r="F1848" s="284">
        <f t="shared" si="34"/>
        <v>1</v>
      </c>
      <c r="H1848" s="50">
        <v>1</v>
      </c>
      <c r="N1848" s="28"/>
      <c r="O1848" s="28"/>
      <c r="T1848" s="194"/>
      <c r="V1848" s="28"/>
      <c r="W1848" s="28"/>
      <c r="X1848" s="28"/>
      <c r="AC1848" s="194"/>
      <c r="AE1848" s="28"/>
      <c r="AF1848" s="28"/>
      <c r="AG1848" s="28"/>
      <c r="AL1848" s="194"/>
      <c r="AN1848" s="28"/>
      <c r="AO1848" s="28"/>
      <c r="AP1848" s="28"/>
      <c r="AU1848" s="194"/>
      <c r="AW1848" s="28"/>
      <c r="AX1848" s="28"/>
      <c r="AY1848" s="28"/>
      <c r="BD1848" s="194"/>
      <c r="BF1848" s="28"/>
      <c r="BG1848" s="28"/>
      <c r="BH1848" s="28"/>
      <c r="BM1848" s="194"/>
      <c r="BO1848" s="28"/>
      <c r="BP1848" s="28"/>
      <c r="BQ1848" s="28"/>
      <c r="BV1848" s="194"/>
      <c r="BX1848" s="28"/>
      <c r="BY1848" s="28"/>
      <c r="BZ1848" s="28"/>
      <c r="CE1848" s="194"/>
      <c r="CG1848" s="28"/>
      <c r="CH1848" s="28"/>
      <c r="CI1848" s="28"/>
      <c r="CN1848" s="194"/>
      <c r="CP1848" s="28"/>
      <c r="CQ1848" s="28"/>
      <c r="CR1848" s="28"/>
      <c r="CW1848" s="194"/>
      <c r="CY1848" s="28"/>
      <c r="CZ1848" s="28"/>
      <c r="DA1848" s="28"/>
      <c r="DF1848" s="194"/>
      <c r="DH1848" s="28"/>
      <c r="DI1848" s="28"/>
      <c r="DJ1848" s="28"/>
      <c r="DO1848" s="194"/>
      <c r="DQ1848" s="28"/>
      <c r="DR1848" s="28"/>
      <c r="DS1848" s="28"/>
      <c r="DX1848" s="194"/>
      <c r="DZ1848" s="28"/>
      <c r="EA1848" s="28"/>
      <c r="EB1848" s="28"/>
      <c r="EG1848" s="194"/>
      <c r="EI1848" s="28"/>
      <c r="EJ1848" s="28"/>
      <c r="EK1848" s="28"/>
      <c r="EP1848" s="194"/>
      <c r="ER1848" s="28"/>
      <c r="ES1848" s="28"/>
      <c r="ET1848" s="28"/>
      <c r="EY1848" s="194"/>
      <c r="FA1848" s="28"/>
      <c r="FB1848" s="28"/>
      <c r="FC1848" s="28"/>
      <c r="FH1848" s="194"/>
      <c r="FJ1848" s="28"/>
      <c r="FK1848" s="28"/>
      <c r="FL1848" s="28"/>
      <c r="FQ1848" s="194"/>
      <c r="FS1848" s="28"/>
      <c r="FT1848" s="28"/>
      <c r="FU1848" s="28"/>
      <c r="FZ1848" s="194"/>
      <c r="GB1848" s="28"/>
      <c r="GC1848" s="28"/>
      <c r="GD1848" s="28"/>
      <c r="GI1848" s="194"/>
      <c r="GK1848" s="28"/>
      <c r="GL1848" s="28"/>
      <c r="GM1848" s="28"/>
      <c r="GR1848" s="194"/>
      <c r="GT1848" s="28"/>
      <c r="GU1848" s="28"/>
      <c r="GV1848" s="28"/>
      <c r="HA1848" s="194"/>
      <c r="HC1848" s="28"/>
      <c r="HD1848" s="28"/>
      <c r="HE1848" s="28"/>
      <c r="HJ1848" s="28"/>
      <c r="HK1848" s="28"/>
      <c r="HL1848" s="28"/>
      <c r="HM1848" s="28"/>
      <c r="HN1848" s="28"/>
      <c r="HO1848" s="28"/>
      <c r="HP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</row>
    <row r="1849" spans="1:249" s="50" customFormat="1" ht="18">
      <c r="A1849" s="206" t="s">
        <v>4734</v>
      </c>
      <c r="B1849" s="28"/>
      <c r="C1849" s="28"/>
      <c r="D1849" s="28"/>
      <c r="E1849" s="28"/>
      <c r="F1849" s="284">
        <f t="shared" si="34"/>
        <v>19</v>
      </c>
      <c r="H1849" s="50">
        <v>18</v>
      </c>
      <c r="I1849" s="50">
        <v>1</v>
      </c>
      <c r="K1849" s="194"/>
      <c r="N1849" s="28"/>
      <c r="O1849" s="28"/>
      <c r="T1849" s="194"/>
      <c r="V1849" s="28"/>
      <c r="W1849" s="28"/>
      <c r="X1849" s="28"/>
      <c r="AC1849" s="194"/>
      <c r="AE1849" s="28"/>
      <c r="AF1849" s="28"/>
      <c r="AG1849" s="28"/>
      <c r="AL1849" s="194"/>
      <c r="AN1849" s="28"/>
      <c r="AO1849" s="28"/>
      <c r="AP1849" s="28"/>
      <c r="AU1849" s="194"/>
      <c r="AW1849" s="28"/>
      <c r="AX1849" s="28"/>
      <c r="AY1849" s="28"/>
      <c r="BD1849" s="194"/>
      <c r="BF1849" s="28"/>
      <c r="BG1849" s="28"/>
      <c r="BH1849" s="28"/>
      <c r="BM1849" s="194"/>
      <c r="BO1849" s="28"/>
      <c r="BP1849" s="28"/>
      <c r="BQ1849" s="28"/>
      <c r="BV1849" s="194"/>
      <c r="BX1849" s="28"/>
      <c r="BY1849" s="28"/>
      <c r="BZ1849" s="28"/>
      <c r="CE1849" s="194"/>
      <c r="CG1849" s="28"/>
      <c r="CH1849" s="28"/>
      <c r="CI1849" s="28"/>
      <c r="CN1849" s="194"/>
      <c r="CP1849" s="28"/>
      <c r="CQ1849" s="28"/>
      <c r="CR1849" s="28"/>
      <c r="CW1849" s="194"/>
      <c r="CY1849" s="28"/>
      <c r="CZ1849" s="28"/>
      <c r="DA1849" s="28"/>
      <c r="DF1849" s="194"/>
      <c r="DH1849" s="28"/>
      <c r="DI1849" s="28"/>
      <c r="DJ1849" s="28"/>
      <c r="DO1849" s="194"/>
      <c r="DQ1849" s="28"/>
      <c r="DR1849" s="28"/>
      <c r="DS1849" s="28"/>
      <c r="DX1849" s="194"/>
      <c r="DZ1849" s="28"/>
      <c r="EA1849" s="28"/>
      <c r="EB1849" s="28"/>
      <c r="EG1849" s="194"/>
      <c r="EI1849" s="28"/>
      <c r="EJ1849" s="28"/>
      <c r="EK1849" s="28"/>
      <c r="EP1849" s="194"/>
      <c r="ER1849" s="28"/>
      <c r="ES1849" s="28"/>
      <c r="ET1849" s="28"/>
      <c r="EY1849" s="194"/>
      <c r="FA1849" s="28"/>
      <c r="FB1849" s="28"/>
      <c r="FC1849" s="28"/>
      <c r="FH1849" s="194"/>
      <c r="FJ1849" s="28"/>
      <c r="FK1849" s="28"/>
      <c r="FL1849" s="28"/>
      <c r="FQ1849" s="194"/>
      <c r="FS1849" s="28"/>
      <c r="FT1849" s="28"/>
      <c r="FU1849" s="28"/>
      <c r="FZ1849" s="194"/>
      <c r="GB1849" s="28"/>
      <c r="GC1849" s="28"/>
      <c r="GD1849" s="28"/>
      <c r="GI1849" s="194"/>
      <c r="GK1849" s="28"/>
      <c r="GL1849" s="28"/>
      <c r="GM1849" s="28"/>
      <c r="GR1849" s="194"/>
      <c r="GT1849" s="28"/>
      <c r="GU1849" s="28"/>
      <c r="GV1849" s="28"/>
      <c r="HA1849" s="194"/>
      <c r="HC1849" s="28"/>
      <c r="HD1849" s="28"/>
      <c r="HE1849" s="28"/>
      <c r="HJ1849" s="28"/>
      <c r="HK1849" s="28"/>
      <c r="HL1849" s="28"/>
      <c r="HM1849" s="28"/>
      <c r="HN1849" s="28"/>
      <c r="HO1849" s="28"/>
      <c r="HP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</row>
    <row r="1850" spans="1:249" s="50" customFormat="1" ht="18">
      <c r="A1850" s="206" t="s">
        <v>4927</v>
      </c>
      <c r="B1850" s="28"/>
      <c r="C1850" s="28"/>
      <c r="D1850" s="28"/>
      <c r="E1850" s="28"/>
      <c r="F1850" s="284">
        <f t="shared" si="34"/>
        <v>2</v>
      </c>
      <c r="I1850" s="50">
        <v>2</v>
      </c>
      <c r="N1850" s="28"/>
      <c r="O1850" s="28"/>
      <c r="T1850" s="194"/>
      <c r="V1850" s="28"/>
      <c r="W1850" s="28"/>
      <c r="X1850" s="28"/>
      <c r="AC1850" s="194"/>
      <c r="AE1850" s="28"/>
      <c r="AF1850" s="28"/>
      <c r="AG1850" s="28"/>
      <c r="AL1850" s="194"/>
      <c r="AN1850" s="28"/>
      <c r="AO1850" s="28"/>
      <c r="AP1850" s="28"/>
      <c r="AU1850" s="194"/>
      <c r="AW1850" s="28"/>
      <c r="AX1850" s="28"/>
      <c r="AY1850" s="28"/>
      <c r="BD1850" s="194"/>
      <c r="BF1850" s="28"/>
      <c r="BG1850" s="28"/>
      <c r="BH1850" s="28"/>
      <c r="BM1850" s="194"/>
      <c r="BO1850" s="28"/>
      <c r="BP1850" s="28"/>
      <c r="BQ1850" s="28"/>
      <c r="BV1850" s="194"/>
      <c r="BX1850" s="28"/>
      <c r="BY1850" s="28"/>
      <c r="BZ1850" s="28"/>
      <c r="CE1850" s="194"/>
      <c r="CG1850" s="28"/>
      <c r="CH1850" s="28"/>
      <c r="CI1850" s="28"/>
      <c r="CN1850" s="194"/>
      <c r="CP1850" s="28"/>
      <c r="CQ1850" s="28"/>
      <c r="CR1850" s="28"/>
      <c r="CW1850" s="194"/>
      <c r="CY1850" s="28"/>
      <c r="CZ1850" s="28"/>
      <c r="DA1850" s="28"/>
      <c r="DF1850" s="194"/>
      <c r="DH1850" s="28"/>
      <c r="DI1850" s="28"/>
      <c r="DJ1850" s="28"/>
      <c r="DO1850" s="194"/>
      <c r="DQ1850" s="28"/>
      <c r="DR1850" s="28"/>
      <c r="DS1850" s="28"/>
      <c r="DX1850" s="194"/>
      <c r="DZ1850" s="28"/>
      <c r="EA1850" s="28"/>
      <c r="EB1850" s="28"/>
      <c r="EG1850" s="194"/>
      <c r="EI1850" s="28"/>
      <c r="EJ1850" s="28"/>
      <c r="EK1850" s="28"/>
      <c r="EP1850" s="194"/>
      <c r="ER1850" s="28"/>
      <c r="ES1850" s="28"/>
      <c r="ET1850" s="28"/>
      <c r="EY1850" s="194"/>
      <c r="FA1850" s="28"/>
      <c r="FB1850" s="28"/>
      <c r="FC1850" s="28"/>
      <c r="FH1850" s="194"/>
      <c r="FJ1850" s="28"/>
      <c r="FK1850" s="28"/>
      <c r="FL1850" s="28"/>
      <c r="FQ1850" s="194"/>
      <c r="FS1850" s="28"/>
      <c r="FT1850" s="28"/>
      <c r="FU1850" s="28"/>
      <c r="FZ1850" s="194"/>
      <c r="GB1850" s="28"/>
      <c r="GC1850" s="28"/>
      <c r="GD1850" s="28"/>
      <c r="GI1850" s="194"/>
      <c r="GK1850" s="28"/>
      <c r="GL1850" s="28"/>
      <c r="GM1850" s="28"/>
      <c r="GR1850" s="194"/>
      <c r="GT1850" s="28"/>
      <c r="GU1850" s="28"/>
      <c r="GV1850" s="28"/>
      <c r="HA1850" s="194"/>
      <c r="HC1850" s="28"/>
      <c r="HD1850" s="28"/>
      <c r="HE1850" s="28"/>
      <c r="HJ1850" s="28"/>
      <c r="HK1850" s="28"/>
      <c r="HL1850" s="28"/>
      <c r="HM1850" s="28"/>
      <c r="HN1850" s="28"/>
      <c r="HO1850" s="28"/>
      <c r="HP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</row>
    <row r="1851" spans="1:249" s="50" customFormat="1" ht="18">
      <c r="A1851" s="206" t="s">
        <v>5441</v>
      </c>
      <c r="B1851" s="28"/>
      <c r="C1851" s="28"/>
      <c r="D1851" s="28"/>
      <c r="E1851" s="28"/>
      <c r="F1851" s="284">
        <f t="shared" si="34"/>
        <v>1</v>
      </c>
      <c r="J1851" s="50">
        <v>1</v>
      </c>
      <c r="N1851" s="28"/>
      <c r="O1851" s="28"/>
      <c r="T1851" s="194"/>
      <c r="V1851" s="28"/>
      <c r="W1851" s="28"/>
      <c r="X1851" s="28"/>
      <c r="AC1851" s="194"/>
      <c r="AE1851" s="28"/>
      <c r="AF1851" s="28"/>
      <c r="AG1851" s="28"/>
      <c r="AL1851" s="194"/>
      <c r="AN1851" s="28"/>
      <c r="AO1851" s="28"/>
      <c r="AP1851" s="28"/>
      <c r="AU1851" s="194"/>
      <c r="AW1851" s="28"/>
      <c r="AX1851" s="28"/>
      <c r="AY1851" s="28"/>
      <c r="BD1851" s="194"/>
      <c r="BF1851" s="28"/>
      <c r="BG1851" s="28"/>
      <c r="BH1851" s="28"/>
      <c r="BM1851" s="194"/>
      <c r="BO1851" s="28"/>
      <c r="BP1851" s="28"/>
      <c r="BQ1851" s="28"/>
      <c r="BV1851" s="194"/>
      <c r="BX1851" s="28"/>
      <c r="BY1851" s="28"/>
      <c r="BZ1851" s="28"/>
      <c r="CE1851" s="194"/>
      <c r="CG1851" s="28"/>
      <c r="CH1851" s="28"/>
      <c r="CI1851" s="28"/>
      <c r="CN1851" s="194"/>
      <c r="CP1851" s="28"/>
      <c r="CQ1851" s="28"/>
      <c r="CR1851" s="28"/>
      <c r="CW1851" s="194"/>
      <c r="CY1851" s="28"/>
      <c r="CZ1851" s="28"/>
      <c r="DA1851" s="28"/>
      <c r="DF1851" s="194"/>
      <c r="DH1851" s="28"/>
      <c r="DI1851" s="28"/>
      <c r="DJ1851" s="28"/>
      <c r="DO1851" s="194"/>
      <c r="DQ1851" s="28"/>
      <c r="DR1851" s="28"/>
      <c r="DS1851" s="28"/>
      <c r="DX1851" s="194"/>
      <c r="DZ1851" s="28"/>
      <c r="EA1851" s="28"/>
      <c r="EB1851" s="28"/>
      <c r="EG1851" s="194"/>
      <c r="EI1851" s="28"/>
      <c r="EJ1851" s="28"/>
      <c r="EK1851" s="28"/>
      <c r="EP1851" s="194"/>
      <c r="ER1851" s="28"/>
      <c r="ES1851" s="28"/>
      <c r="ET1851" s="28"/>
      <c r="EY1851" s="194"/>
      <c r="FA1851" s="28"/>
      <c r="FB1851" s="28"/>
      <c r="FC1851" s="28"/>
      <c r="FH1851" s="194"/>
      <c r="FJ1851" s="28"/>
      <c r="FK1851" s="28"/>
      <c r="FL1851" s="28"/>
      <c r="FQ1851" s="194"/>
      <c r="FS1851" s="28"/>
      <c r="FT1851" s="28"/>
      <c r="FU1851" s="28"/>
      <c r="FZ1851" s="194"/>
      <c r="GB1851" s="28"/>
      <c r="GC1851" s="28"/>
      <c r="GD1851" s="28"/>
      <c r="GI1851" s="194"/>
      <c r="GK1851" s="28"/>
      <c r="GL1851" s="28"/>
      <c r="GM1851" s="28"/>
      <c r="GR1851" s="194"/>
      <c r="GT1851" s="28"/>
      <c r="GU1851" s="28"/>
      <c r="GV1851" s="28"/>
      <c r="HA1851" s="194"/>
      <c r="HC1851" s="28"/>
      <c r="HD1851" s="28"/>
      <c r="HE1851" s="28"/>
      <c r="HJ1851" s="28"/>
      <c r="HK1851" s="28"/>
      <c r="HL1851" s="28"/>
      <c r="HM1851" s="28"/>
      <c r="HN1851" s="28"/>
      <c r="HO1851" s="28"/>
      <c r="HP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</row>
    <row r="1852" spans="1:249" s="50" customFormat="1" ht="18">
      <c r="A1852" s="206" t="s">
        <v>4551</v>
      </c>
      <c r="B1852" s="28"/>
      <c r="C1852" s="28"/>
      <c r="D1852" s="28"/>
      <c r="E1852" s="28"/>
      <c r="F1852" s="284">
        <f t="shared" si="34"/>
        <v>17</v>
      </c>
      <c r="I1852" s="50">
        <v>6</v>
      </c>
      <c r="J1852" s="50">
        <v>11</v>
      </c>
      <c r="K1852" s="194"/>
      <c r="N1852" s="28"/>
      <c r="O1852" s="28"/>
      <c r="T1852" s="194"/>
      <c r="V1852" s="28"/>
      <c r="W1852" s="28"/>
      <c r="X1852" s="28"/>
      <c r="AC1852" s="194"/>
      <c r="AE1852" s="28"/>
      <c r="AF1852" s="28"/>
      <c r="AG1852" s="28"/>
      <c r="AL1852" s="194"/>
      <c r="AN1852" s="28"/>
      <c r="AO1852" s="28"/>
      <c r="AP1852" s="28"/>
      <c r="AU1852" s="194"/>
      <c r="AW1852" s="28"/>
      <c r="AX1852" s="28"/>
      <c r="AY1852" s="28"/>
      <c r="BD1852" s="194"/>
      <c r="BF1852" s="28"/>
      <c r="BG1852" s="28"/>
      <c r="BH1852" s="28"/>
      <c r="BM1852" s="194"/>
      <c r="BO1852" s="28"/>
      <c r="BP1852" s="28"/>
      <c r="BQ1852" s="28"/>
      <c r="BV1852" s="194"/>
      <c r="BX1852" s="28"/>
      <c r="BY1852" s="28"/>
      <c r="BZ1852" s="28"/>
      <c r="CE1852" s="194"/>
      <c r="CG1852" s="28"/>
      <c r="CH1852" s="28"/>
      <c r="CI1852" s="28"/>
      <c r="CN1852" s="194"/>
      <c r="CP1852" s="28"/>
      <c r="CQ1852" s="28"/>
      <c r="CR1852" s="28"/>
      <c r="CW1852" s="194"/>
      <c r="CY1852" s="28"/>
      <c r="CZ1852" s="28"/>
      <c r="DA1852" s="28"/>
      <c r="DF1852" s="194"/>
      <c r="DH1852" s="28"/>
      <c r="DI1852" s="28"/>
      <c r="DJ1852" s="28"/>
      <c r="DO1852" s="194"/>
      <c r="DQ1852" s="28"/>
      <c r="DR1852" s="28"/>
      <c r="DS1852" s="28"/>
      <c r="DX1852" s="194"/>
      <c r="DZ1852" s="28"/>
      <c r="EA1852" s="28"/>
      <c r="EB1852" s="28"/>
      <c r="EG1852" s="194"/>
      <c r="EI1852" s="28"/>
      <c r="EJ1852" s="28"/>
      <c r="EK1852" s="28"/>
      <c r="EP1852" s="194"/>
      <c r="ER1852" s="28"/>
      <c r="ES1852" s="28"/>
      <c r="ET1852" s="28"/>
      <c r="EY1852" s="194"/>
      <c r="FA1852" s="28"/>
      <c r="FB1852" s="28"/>
      <c r="FC1852" s="28"/>
      <c r="FH1852" s="194"/>
      <c r="FJ1852" s="28"/>
      <c r="FK1852" s="28"/>
      <c r="FL1852" s="28"/>
      <c r="FQ1852" s="194"/>
      <c r="FS1852" s="28"/>
      <c r="FT1852" s="28"/>
      <c r="FU1852" s="28"/>
      <c r="FZ1852" s="194"/>
      <c r="GB1852" s="28"/>
      <c r="GC1852" s="28"/>
      <c r="GD1852" s="28"/>
      <c r="GI1852" s="194"/>
      <c r="GK1852" s="28"/>
      <c r="GL1852" s="28"/>
      <c r="GM1852" s="28"/>
      <c r="GR1852" s="194"/>
      <c r="GT1852" s="28"/>
      <c r="GU1852" s="28"/>
      <c r="GV1852" s="28"/>
      <c r="HA1852" s="194"/>
      <c r="HC1852" s="28"/>
      <c r="HD1852" s="28"/>
      <c r="HE1852" s="28"/>
      <c r="HJ1852" s="28"/>
      <c r="HK1852" s="28"/>
      <c r="HL1852" s="28"/>
      <c r="HM1852" s="28"/>
      <c r="HN1852" s="28"/>
      <c r="HO1852" s="28"/>
      <c r="HP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</row>
    <row r="1853" spans="1:249" s="50" customFormat="1" ht="18">
      <c r="A1853" s="206" t="s">
        <v>4571</v>
      </c>
      <c r="B1853" s="28"/>
      <c r="C1853" s="28"/>
      <c r="D1853" s="28"/>
      <c r="E1853" s="28"/>
      <c r="F1853" s="284">
        <f t="shared" si="34"/>
        <v>39</v>
      </c>
      <c r="J1853" s="50">
        <v>39</v>
      </c>
      <c r="K1853" s="194"/>
      <c r="N1853" s="28"/>
      <c r="O1853" s="28"/>
      <c r="T1853" s="194"/>
      <c r="V1853" s="28"/>
      <c r="W1853" s="28"/>
      <c r="X1853" s="28"/>
      <c r="AC1853" s="194"/>
      <c r="AE1853" s="28"/>
      <c r="AF1853" s="28"/>
      <c r="AG1853" s="28"/>
      <c r="AL1853" s="194"/>
      <c r="AN1853" s="28"/>
      <c r="AO1853" s="28"/>
      <c r="AP1853" s="28"/>
      <c r="AU1853" s="194"/>
      <c r="AW1853" s="28"/>
      <c r="AX1853" s="28"/>
      <c r="AY1853" s="28"/>
      <c r="BD1853" s="194"/>
      <c r="BF1853" s="28"/>
      <c r="BG1853" s="28"/>
      <c r="BH1853" s="28"/>
      <c r="BM1853" s="194"/>
      <c r="BO1853" s="28"/>
      <c r="BP1853" s="28"/>
      <c r="BQ1853" s="28"/>
      <c r="BV1853" s="194"/>
      <c r="BX1853" s="28"/>
      <c r="BY1853" s="28"/>
      <c r="BZ1853" s="28"/>
      <c r="CE1853" s="194"/>
      <c r="CG1853" s="28"/>
      <c r="CH1853" s="28"/>
      <c r="CI1853" s="28"/>
      <c r="CN1853" s="194"/>
      <c r="CP1853" s="28"/>
      <c r="CQ1853" s="28"/>
      <c r="CR1853" s="28"/>
      <c r="CW1853" s="194"/>
      <c r="CY1853" s="28"/>
      <c r="CZ1853" s="28"/>
      <c r="DA1853" s="28"/>
      <c r="DF1853" s="194"/>
      <c r="DH1853" s="28"/>
      <c r="DI1853" s="28"/>
      <c r="DJ1853" s="28"/>
      <c r="DO1853" s="194"/>
      <c r="DQ1853" s="28"/>
      <c r="DR1853" s="28"/>
      <c r="DS1853" s="28"/>
      <c r="DX1853" s="194"/>
      <c r="DZ1853" s="28"/>
      <c r="EA1853" s="28"/>
      <c r="EB1853" s="28"/>
      <c r="EG1853" s="194"/>
      <c r="EI1853" s="28"/>
      <c r="EJ1853" s="28"/>
      <c r="EK1853" s="28"/>
      <c r="EP1853" s="194"/>
      <c r="ER1853" s="28"/>
      <c r="ES1853" s="28"/>
      <c r="ET1853" s="28"/>
      <c r="EY1853" s="194"/>
      <c r="FA1853" s="28"/>
      <c r="FB1853" s="28"/>
      <c r="FC1853" s="28"/>
      <c r="FH1853" s="194"/>
      <c r="FJ1853" s="28"/>
      <c r="FK1853" s="28"/>
      <c r="FL1853" s="28"/>
      <c r="FQ1853" s="194"/>
      <c r="FS1853" s="28"/>
      <c r="FT1853" s="28"/>
      <c r="FU1853" s="28"/>
      <c r="FZ1853" s="194"/>
      <c r="GB1853" s="28"/>
      <c r="GC1853" s="28"/>
      <c r="GD1853" s="28"/>
      <c r="GI1853" s="194"/>
      <c r="GK1853" s="28"/>
      <c r="GL1853" s="28"/>
      <c r="GM1853" s="28"/>
      <c r="GR1853" s="194"/>
      <c r="GT1853" s="28"/>
      <c r="GU1853" s="28"/>
      <c r="GV1853" s="28"/>
      <c r="HA1853" s="194"/>
      <c r="HC1853" s="28"/>
      <c r="HD1853" s="28"/>
      <c r="HE1853" s="28"/>
      <c r="HJ1853" s="28"/>
      <c r="HK1853" s="28"/>
      <c r="HL1853" s="28"/>
      <c r="HM1853" s="28"/>
      <c r="HN1853" s="28"/>
      <c r="HO1853" s="28"/>
      <c r="HP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</row>
    <row r="1854" spans="1:249" s="50" customFormat="1" ht="18">
      <c r="A1854" s="206" t="s">
        <v>5033</v>
      </c>
      <c r="B1854" s="28"/>
      <c r="C1854" s="28"/>
      <c r="D1854" s="28"/>
      <c r="E1854" s="28"/>
      <c r="F1854" s="284">
        <f t="shared" si="34"/>
        <v>2</v>
      </c>
      <c r="J1854" s="50">
        <v>2</v>
      </c>
      <c r="N1854" s="28"/>
      <c r="O1854" s="28"/>
      <c r="T1854" s="194"/>
      <c r="V1854" s="28"/>
      <c r="W1854" s="28"/>
      <c r="X1854" s="28"/>
      <c r="AC1854" s="194"/>
      <c r="AE1854" s="28"/>
      <c r="AF1854" s="28"/>
      <c r="AG1854" s="28"/>
      <c r="AL1854" s="194"/>
      <c r="AN1854" s="28"/>
      <c r="AO1854" s="28"/>
      <c r="AP1854" s="28"/>
      <c r="AU1854" s="194"/>
      <c r="AW1854" s="28"/>
      <c r="AX1854" s="28"/>
      <c r="AY1854" s="28"/>
      <c r="BD1854" s="194"/>
      <c r="BF1854" s="28"/>
      <c r="BG1854" s="28"/>
      <c r="BH1854" s="28"/>
      <c r="BM1854" s="194"/>
      <c r="BO1854" s="28"/>
      <c r="BP1854" s="28"/>
      <c r="BQ1854" s="28"/>
      <c r="BV1854" s="194"/>
      <c r="BX1854" s="28"/>
      <c r="BY1854" s="28"/>
      <c r="BZ1854" s="28"/>
      <c r="CE1854" s="194"/>
      <c r="CG1854" s="28"/>
      <c r="CH1854" s="28"/>
      <c r="CI1854" s="28"/>
      <c r="CN1854" s="194"/>
      <c r="CP1854" s="28"/>
      <c r="CQ1854" s="28"/>
      <c r="CR1854" s="28"/>
      <c r="CW1854" s="194"/>
      <c r="CY1854" s="28"/>
      <c r="CZ1854" s="28"/>
      <c r="DA1854" s="28"/>
      <c r="DF1854" s="194"/>
      <c r="DH1854" s="28"/>
      <c r="DI1854" s="28"/>
      <c r="DJ1854" s="28"/>
      <c r="DO1854" s="194"/>
      <c r="DQ1854" s="28"/>
      <c r="DR1854" s="28"/>
      <c r="DS1854" s="28"/>
      <c r="DX1854" s="194"/>
      <c r="DZ1854" s="28"/>
      <c r="EA1854" s="28"/>
      <c r="EB1854" s="28"/>
      <c r="EG1854" s="194"/>
      <c r="EI1854" s="28"/>
      <c r="EJ1854" s="28"/>
      <c r="EK1854" s="28"/>
      <c r="EP1854" s="194"/>
      <c r="ER1854" s="28"/>
      <c r="ES1854" s="28"/>
      <c r="ET1854" s="28"/>
      <c r="EY1854" s="194"/>
      <c r="FA1854" s="28"/>
      <c r="FB1854" s="28"/>
      <c r="FC1854" s="28"/>
      <c r="FH1854" s="194"/>
      <c r="FJ1854" s="28"/>
      <c r="FK1854" s="28"/>
      <c r="FL1854" s="28"/>
      <c r="FQ1854" s="194"/>
      <c r="FS1854" s="28"/>
      <c r="FT1854" s="28"/>
      <c r="FU1854" s="28"/>
      <c r="FZ1854" s="194"/>
      <c r="GB1854" s="28"/>
      <c r="GC1854" s="28"/>
      <c r="GD1854" s="28"/>
      <c r="GI1854" s="194"/>
      <c r="GK1854" s="28"/>
      <c r="GL1854" s="28"/>
      <c r="GM1854" s="28"/>
      <c r="GR1854" s="194"/>
      <c r="GT1854" s="28"/>
      <c r="GU1854" s="28"/>
      <c r="GV1854" s="28"/>
      <c r="HA1854" s="194"/>
      <c r="HC1854" s="28"/>
      <c r="HD1854" s="28"/>
      <c r="HE1854" s="28"/>
      <c r="HJ1854" s="28"/>
      <c r="HK1854" s="28"/>
      <c r="HL1854" s="28"/>
      <c r="HM1854" s="28"/>
      <c r="HN1854" s="28"/>
      <c r="HO1854" s="28"/>
      <c r="HP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</row>
    <row r="1855" spans="1:249" s="50" customFormat="1" ht="18">
      <c r="A1855" s="206" t="s">
        <v>4525</v>
      </c>
      <c r="B1855" s="28"/>
      <c r="C1855" s="28"/>
      <c r="D1855" s="28"/>
      <c r="E1855" s="28"/>
      <c r="F1855" s="284">
        <f t="shared" si="34"/>
        <v>1</v>
      </c>
      <c r="H1855" s="50">
        <v>1</v>
      </c>
      <c r="K1855" s="194"/>
      <c r="N1855" s="28"/>
      <c r="O1855" s="28"/>
      <c r="T1855" s="194"/>
      <c r="V1855" s="28"/>
      <c r="W1855" s="28"/>
      <c r="X1855" s="28"/>
      <c r="AC1855" s="194"/>
      <c r="AE1855" s="28"/>
      <c r="AF1855" s="28"/>
      <c r="AG1855" s="28"/>
      <c r="AL1855" s="194"/>
      <c r="AN1855" s="28"/>
      <c r="AO1855" s="28"/>
      <c r="AP1855" s="28"/>
      <c r="AU1855" s="194"/>
      <c r="AW1855" s="28"/>
      <c r="AX1855" s="28"/>
      <c r="AY1855" s="28"/>
      <c r="BD1855" s="194"/>
      <c r="BF1855" s="28"/>
      <c r="BG1855" s="28"/>
      <c r="BH1855" s="28"/>
      <c r="BM1855" s="194"/>
      <c r="BO1855" s="28"/>
      <c r="BP1855" s="28"/>
      <c r="BQ1855" s="28"/>
      <c r="BV1855" s="194"/>
      <c r="BX1855" s="28"/>
      <c r="BY1855" s="28"/>
      <c r="BZ1855" s="28"/>
      <c r="CE1855" s="194"/>
      <c r="CG1855" s="28"/>
      <c r="CH1855" s="28"/>
      <c r="CI1855" s="28"/>
      <c r="CN1855" s="194"/>
      <c r="CP1855" s="28"/>
      <c r="CQ1855" s="28"/>
      <c r="CR1855" s="28"/>
      <c r="CW1855" s="194"/>
      <c r="CY1855" s="28"/>
      <c r="CZ1855" s="28"/>
      <c r="DA1855" s="28"/>
      <c r="DF1855" s="194"/>
      <c r="DH1855" s="28"/>
      <c r="DI1855" s="28"/>
      <c r="DJ1855" s="28"/>
      <c r="DO1855" s="194"/>
      <c r="DQ1855" s="28"/>
      <c r="DR1855" s="28"/>
      <c r="DS1855" s="28"/>
      <c r="DX1855" s="194"/>
      <c r="DZ1855" s="28"/>
      <c r="EA1855" s="28"/>
      <c r="EB1855" s="28"/>
      <c r="EG1855" s="194"/>
      <c r="EI1855" s="28"/>
      <c r="EJ1855" s="28"/>
      <c r="EK1855" s="28"/>
      <c r="EP1855" s="194"/>
      <c r="ER1855" s="28"/>
      <c r="ES1855" s="28"/>
      <c r="ET1855" s="28"/>
      <c r="EY1855" s="194"/>
      <c r="FA1855" s="28"/>
      <c r="FB1855" s="28"/>
      <c r="FC1855" s="28"/>
      <c r="FH1855" s="194"/>
      <c r="FJ1855" s="28"/>
      <c r="FK1855" s="28"/>
      <c r="FL1855" s="28"/>
      <c r="FQ1855" s="194"/>
      <c r="FS1855" s="28"/>
      <c r="FT1855" s="28"/>
      <c r="FU1855" s="28"/>
      <c r="FZ1855" s="194"/>
      <c r="GB1855" s="28"/>
      <c r="GC1855" s="28"/>
      <c r="GD1855" s="28"/>
      <c r="GI1855" s="194"/>
      <c r="GK1855" s="28"/>
      <c r="GL1855" s="28"/>
      <c r="GM1855" s="28"/>
      <c r="GR1855" s="194"/>
      <c r="GT1855" s="28"/>
      <c r="GU1855" s="28"/>
      <c r="GV1855" s="28"/>
      <c r="HA1855" s="194"/>
      <c r="HC1855" s="28"/>
      <c r="HD1855" s="28"/>
      <c r="HE1855" s="28"/>
      <c r="HJ1855" s="28"/>
      <c r="HK1855" s="28"/>
      <c r="HL1855" s="28"/>
      <c r="HM1855" s="28"/>
      <c r="HN1855" s="28"/>
      <c r="HO1855" s="28"/>
      <c r="HP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</row>
    <row r="1856" spans="1:249" s="50" customFormat="1" ht="18">
      <c r="A1856" s="206" t="s">
        <v>4729</v>
      </c>
      <c r="B1856" s="28"/>
      <c r="C1856" s="28"/>
      <c r="D1856" s="28"/>
      <c r="E1856" s="28"/>
      <c r="F1856" s="284">
        <f t="shared" si="34"/>
        <v>2</v>
      </c>
      <c r="J1856" s="50">
        <v>2</v>
      </c>
      <c r="K1856" s="194"/>
      <c r="N1856" s="28"/>
      <c r="O1856" s="28"/>
      <c r="T1856" s="194"/>
      <c r="V1856" s="28"/>
      <c r="W1856" s="28"/>
      <c r="X1856" s="28"/>
      <c r="AC1856" s="194"/>
      <c r="AE1856" s="28"/>
      <c r="AF1856" s="28"/>
      <c r="AG1856" s="28"/>
      <c r="AL1856" s="194"/>
      <c r="AN1856" s="28"/>
      <c r="AO1856" s="28"/>
      <c r="AP1856" s="28"/>
      <c r="AU1856" s="194"/>
      <c r="AW1856" s="28"/>
      <c r="AX1856" s="28"/>
      <c r="AY1856" s="28"/>
      <c r="BD1856" s="194"/>
      <c r="BF1856" s="28"/>
      <c r="BG1856" s="28"/>
      <c r="BH1856" s="28"/>
      <c r="BM1856" s="194"/>
      <c r="BO1856" s="28"/>
      <c r="BP1856" s="28"/>
      <c r="BQ1856" s="28"/>
      <c r="BV1856" s="194"/>
      <c r="BX1856" s="28"/>
      <c r="BY1856" s="28"/>
      <c r="BZ1856" s="28"/>
      <c r="CE1856" s="194"/>
      <c r="CG1856" s="28"/>
      <c r="CH1856" s="28"/>
      <c r="CI1856" s="28"/>
      <c r="CN1856" s="194"/>
      <c r="CP1856" s="28"/>
      <c r="CQ1856" s="28"/>
      <c r="CR1856" s="28"/>
      <c r="CW1856" s="194"/>
      <c r="CY1856" s="28"/>
      <c r="CZ1856" s="28"/>
      <c r="DA1856" s="28"/>
      <c r="DF1856" s="194"/>
      <c r="DH1856" s="28"/>
      <c r="DI1856" s="28"/>
      <c r="DJ1856" s="28"/>
      <c r="DO1856" s="194"/>
      <c r="DQ1856" s="28"/>
      <c r="DR1856" s="28"/>
      <c r="DS1856" s="28"/>
      <c r="DX1856" s="194"/>
      <c r="DZ1856" s="28"/>
      <c r="EA1856" s="28"/>
      <c r="EB1856" s="28"/>
      <c r="EG1856" s="194"/>
      <c r="EI1856" s="28"/>
      <c r="EJ1856" s="28"/>
      <c r="EK1856" s="28"/>
      <c r="EP1856" s="194"/>
      <c r="ER1856" s="28"/>
      <c r="ES1856" s="28"/>
      <c r="ET1856" s="28"/>
      <c r="EY1856" s="194"/>
      <c r="FA1856" s="28"/>
      <c r="FB1856" s="28"/>
      <c r="FC1856" s="28"/>
      <c r="FH1856" s="194"/>
      <c r="FJ1856" s="28"/>
      <c r="FK1856" s="28"/>
      <c r="FL1856" s="28"/>
      <c r="FQ1856" s="194"/>
      <c r="FS1856" s="28"/>
      <c r="FT1856" s="28"/>
      <c r="FU1856" s="28"/>
      <c r="FZ1856" s="194"/>
      <c r="GB1856" s="28"/>
      <c r="GC1856" s="28"/>
      <c r="GD1856" s="28"/>
      <c r="GI1856" s="194"/>
      <c r="GK1856" s="28"/>
      <c r="GL1856" s="28"/>
      <c r="GM1856" s="28"/>
      <c r="GR1856" s="194"/>
      <c r="GT1856" s="28"/>
      <c r="GU1856" s="28"/>
      <c r="GV1856" s="28"/>
      <c r="HA1856" s="194"/>
      <c r="HC1856" s="28"/>
      <c r="HD1856" s="28"/>
      <c r="HE1856" s="28"/>
      <c r="HJ1856" s="28"/>
      <c r="HK1856" s="28"/>
      <c r="HL1856" s="28"/>
      <c r="HM1856" s="28"/>
      <c r="HN1856" s="28"/>
      <c r="HO1856" s="28"/>
      <c r="HP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</row>
    <row r="1857" spans="1:249" s="50" customFormat="1" ht="18">
      <c r="A1857" s="206" t="s">
        <v>4589</v>
      </c>
      <c r="B1857" s="28"/>
      <c r="C1857" s="28"/>
      <c r="D1857" s="28"/>
      <c r="E1857" s="28"/>
      <c r="F1857" s="284">
        <f t="shared" si="34"/>
        <v>19</v>
      </c>
      <c r="I1857" s="50">
        <v>16</v>
      </c>
      <c r="J1857" s="50">
        <v>3</v>
      </c>
      <c r="K1857" s="194"/>
      <c r="N1857" s="28"/>
      <c r="O1857" s="28"/>
      <c r="T1857" s="194"/>
      <c r="V1857" s="28"/>
      <c r="W1857" s="28"/>
      <c r="X1857" s="28"/>
      <c r="AC1857" s="194"/>
      <c r="AE1857" s="28"/>
      <c r="AF1857" s="28"/>
      <c r="AG1857" s="28"/>
      <c r="AL1857" s="194"/>
      <c r="AN1857" s="28"/>
      <c r="AO1857" s="28"/>
      <c r="AP1857" s="28"/>
      <c r="AU1857" s="194"/>
      <c r="AW1857" s="28"/>
      <c r="AX1857" s="28"/>
      <c r="AY1857" s="28"/>
      <c r="BD1857" s="194"/>
      <c r="BF1857" s="28"/>
      <c r="BG1857" s="28"/>
      <c r="BH1857" s="28"/>
      <c r="BM1857" s="194"/>
      <c r="BO1857" s="28"/>
      <c r="BP1857" s="28"/>
      <c r="BQ1857" s="28"/>
      <c r="BV1857" s="194"/>
      <c r="BX1857" s="28"/>
      <c r="BY1857" s="28"/>
      <c r="BZ1857" s="28"/>
      <c r="CE1857" s="194"/>
      <c r="CG1857" s="28"/>
      <c r="CH1857" s="28"/>
      <c r="CI1857" s="28"/>
      <c r="CN1857" s="194"/>
      <c r="CP1857" s="28"/>
      <c r="CQ1857" s="28"/>
      <c r="CR1857" s="28"/>
      <c r="CW1857" s="194"/>
      <c r="CY1857" s="28"/>
      <c r="CZ1857" s="28"/>
      <c r="DA1857" s="28"/>
      <c r="DF1857" s="194"/>
      <c r="DH1857" s="28"/>
      <c r="DI1857" s="28"/>
      <c r="DJ1857" s="28"/>
      <c r="DO1857" s="194"/>
      <c r="DQ1857" s="28"/>
      <c r="DR1857" s="28"/>
      <c r="DS1857" s="28"/>
      <c r="DX1857" s="194"/>
      <c r="DZ1857" s="28"/>
      <c r="EA1857" s="28"/>
      <c r="EB1857" s="28"/>
      <c r="EG1857" s="194"/>
      <c r="EI1857" s="28"/>
      <c r="EJ1857" s="28"/>
      <c r="EK1857" s="28"/>
      <c r="EP1857" s="194"/>
      <c r="ER1857" s="28"/>
      <c r="ES1857" s="28"/>
      <c r="ET1857" s="28"/>
      <c r="EY1857" s="194"/>
      <c r="FA1857" s="28"/>
      <c r="FB1857" s="28"/>
      <c r="FC1857" s="28"/>
      <c r="FH1857" s="194"/>
      <c r="FJ1857" s="28"/>
      <c r="FK1857" s="28"/>
      <c r="FL1857" s="28"/>
      <c r="FQ1857" s="194"/>
      <c r="FS1857" s="28"/>
      <c r="FT1857" s="28"/>
      <c r="FU1857" s="28"/>
      <c r="FZ1857" s="194"/>
      <c r="GB1857" s="28"/>
      <c r="GC1857" s="28"/>
      <c r="GD1857" s="28"/>
      <c r="GI1857" s="194"/>
      <c r="GK1857" s="28"/>
      <c r="GL1857" s="28"/>
      <c r="GM1857" s="28"/>
      <c r="GR1857" s="194"/>
      <c r="GT1857" s="28"/>
      <c r="GU1857" s="28"/>
      <c r="GV1857" s="28"/>
      <c r="HA1857" s="194"/>
      <c r="HC1857" s="28"/>
      <c r="HD1857" s="28"/>
      <c r="HE1857" s="28"/>
      <c r="HJ1857" s="28"/>
      <c r="HK1857" s="28"/>
      <c r="HL1857" s="28"/>
      <c r="HM1857" s="28"/>
      <c r="HN1857" s="28"/>
      <c r="HO1857" s="28"/>
      <c r="HP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</row>
    <row r="1858" spans="1:249" s="50" customFormat="1" ht="18">
      <c r="A1858" s="206" t="s">
        <v>5379</v>
      </c>
      <c r="B1858" s="28"/>
      <c r="C1858" s="28"/>
      <c r="D1858" s="28"/>
      <c r="E1858" s="28"/>
      <c r="F1858" s="284">
        <f t="shared" si="34"/>
        <v>7</v>
      </c>
      <c r="J1858" s="50">
        <v>7</v>
      </c>
      <c r="N1858" s="28"/>
      <c r="O1858" s="28"/>
      <c r="T1858" s="194"/>
      <c r="V1858" s="28"/>
      <c r="W1858" s="28"/>
      <c r="X1858" s="28"/>
      <c r="AC1858" s="194"/>
      <c r="AE1858" s="28"/>
      <c r="AF1858" s="28"/>
      <c r="AG1858" s="28"/>
      <c r="AL1858" s="194"/>
      <c r="AN1858" s="28"/>
      <c r="AO1858" s="28"/>
      <c r="AP1858" s="28"/>
      <c r="AU1858" s="194"/>
      <c r="AW1858" s="28"/>
      <c r="AX1858" s="28"/>
      <c r="AY1858" s="28"/>
      <c r="BD1858" s="194"/>
      <c r="BF1858" s="28"/>
      <c r="BG1858" s="28"/>
      <c r="BH1858" s="28"/>
      <c r="BM1858" s="194"/>
      <c r="BO1858" s="28"/>
      <c r="BP1858" s="28"/>
      <c r="BQ1858" s="28"/>
      <c r="BV1858" s="194"/>
      <c r="BX1858" s="28"/>
      <c r="BY1858" s="28"/>
      <c r="BZ1858" s="28"/>
      <c r="CE1858" s="194"/>
      <c r="CG1858" s="28"/>
      <c r="CH1858" s="28"/>
      <c r="CI1858" s="28"/>
      <c r="CN1858" s="194"/>
      <c r="CP1858" s="28"/>
      <c r="CQ1858" s="28"/>
      <c r="CR1858" s="28"/>
      <c r="CW1858" s="194"/>
      <c r="CY1858" s="28"/>
      <c r="CZ1858" s="28"/>
      <c r="DA1858" s="28"/>
      <c r="DF1858" s="194"/>
      <c r="DH1858" s="28"/>
      <c r="DI1858" s="28"/>
      <c r="DJ1858" s="28"/>
      <c r="DO1858" s="194"/>
      <c r="DQ1858" s="28"/>
      <c r="DR1858" s="28"/>
      <c r="DS1858" s="28"/>
      <c r="DX1858" s="194"/>
      <c r="DZ1858" s="28"/>
      <c r="EA1858" s="28"/>
      <c r="EB1858" s="28"/>
      <c r="EG1858" s="194"/>
      <c r="EI1858" s="28"/>
      <c r="EJ1858" s="28"/>
      <c r="EK1858" s="28"/>
      <c r="EP1858" s="194"/>
      <c r="ER1858" s="28"/>
      <c r="ES1858" s="28"/>
      <c r="ET1858" s="28"/>
      <c r="EY1858" s="194"/>
      <c r="FA1858" s="28"/>
      <c r="FB1858" s="28"/>
      <c r="FC1858" s="28"/>
      <c r="FH1858" s="194"/>
      <c r="FJ1858" s="28"/>
      <c r="FK1858" s="28"/>
      <c r="FL1858" s="28"/>
      <c r="FQ1858" s="194"/>
      <c r="FS1858" s="28"/>
      <c r="FT1858" s="28"/>
      <c r="FU1858" s="28"/>
      <c r="FZ1858" s="194"/>
      <c r="GB1858" s="28"/>
      <c r="GC1858" s="28"/>
      <c r="GD1858" s="28"/>
      <c r="GI1858" s="194"/>
      <c r="GK1858" s="28"/>
      <c r="GL1858" s="28"/>
      <c r="GM1858" s="28"/>
      <c r="GR1858" s="194"/>
      <c r="GT1858" s="28"/>
      <c r="GU1858" s="28"/>
      <c r="GV1858" s="28"/>
      <c r="HA1858" s="194"/>
      <c r="HC1858" s="28"/>
      <c r="HD1858" s="28"/>
      <c r="HE1858" s="28"/>
      <c r="HJ1858" s="28"/>
      <c r="HK1858" s="28"/>
      <c r="HL1858" s="28"/>
      <c r="HM1858" s="28"/>
      <c r="HN1858" s="28"/>
      <c r="HO1858" s="28"/>
      <c r="HP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</row>
    <row r="1859" spans="1:249" s="50" customFormat="1" ht="18">
      <c r="A1859" s="206" t="s">
        <v>4574</v>
      </c>
      <c r="B1859" s="28"/>
      <c r="C1859" s="28"/>
      <c r="D1859" s="28"/>
      <c r="E1859" s="28"/>
      <c r="F1859" s="284">
        <f t="shared" si="34"/>
        <v>2</v>
      </c>
      <c r="J1859" s="50">
        <v>2</v>
      </c>
      <c r="K1859" s="194"/>
      <c r="N1859" s="28"/>
      <c r="O1859" s="28"/>
      <c r="T1859" s="194"/>
      <c r="V1859" s="28"/>
      <c r="W1859" s="28"/>
      <c r="X1859" s="28"/>
      <c r="AC1859" s="194"/>
      <c r="AE1859" s="28"/>
      <c r="AF1859" s="28"/>
      <c r="AG1859" s="28"/>
      <c r="AL1859" s="194"/>
      <c r="AN1859" s="28"/>
      <c r="AO1859" s="28"/>
      <c r="AP1859" s="28"/>
      <c r="AU1859" s="194"/>
      <c r="AW1859" s="28"/>
      <c r="AX1859" s="28"/>
      <c r="AY1859" s="28"/>
      <c r="BD1859" s="194"/>
      <c r="BF1859" s="28"/>
      <c r="BG1859" s="28"/>
      <c r="BH1859" s="28"/>
      <c r="BM1859" s="194"/>
      <c r="BO1859" s="28"/>
      <c r="BP1859" s="28"/>
      <c r="BQ1859" s="28"/>
      <c r="BV1859" s="194"/>
      <c r="BX1859" s="28"/>
      <c r="BY1859" s="28"/>
      <c r="BZ1859" s="28"/>
      <c r="CE1859" s="194"/>
      <c r="CG1859" s="28"/>
      <c r="CH1859" s="28"/>
      <c r="CI1859" s="28"/>
      <c r="CN1859" s="194"/>
      <c r="CP1859" s="28"/>
      <c r="CQ1859" s="28"/>
      <c r="CR1859" s="28"/>
      <c r="CW1859" s="194"/>
      <c r="CY1859" s="28"/>
      <c r="CZ1859" s="28"/>
      <c r="DA1859" s="28"/>
      <c r="DF1859" s="194"/>
      <c r="DH1859" s="28"/>
      <c r="DI1859" s="28"/>
      <c r="DJ1859" s="28"/>
      <c r="DO1859" s="194"/>
      <c r="DQ1859" s="28"/>
      <c r="DR1859" s="28"/>
      <c r="DS1859" s="28"/>
      <c r="DX1859" s="194"/>
      <c r="DZ1859" s="28"/>
      <c r="EA1859" s="28"/>
      <c r="EB1859" s="28"/>
      <c r="EG1859" s="194"/>
      <c r="EI1859" s="28"/>
      <c r="EJ1859" s="28"/>
      <c r="EK1859" s="28"/>
      <c r="EP1859" s="194"/>
      <c r="ER1859" s="28"/>
      <c r="ES1859" s="28"/>
      <c r="ET1859" s="28"/>
      <c r="EY1859" s="194"/>
      <c r="FA1859" s="28"/>
      <c r="FB1859" s="28"/>
      <c r="FC1859" s="28"/>
      <c r="FH1859" s="194"/>
      <c r="FJ1859" s="28"/>
      <c r="FK1859" s="28"/>
      <c r="FL1859" s="28"/>
      <c r="FQ1859" s="194"/>
      <c r="FS1859" s="28"/>
      <c r="FT1859" s="28"/>
      <c r="FU1859" s="28"/>
      <c r="FZ1859" s="194"/>
      <c r="GB1859" s="28"/>
      <c r="GC1859" s="28"/>
      <c r="GD1859" s="28"/>
      <c r="GI1859" s="194"/>
      <c r="GK1859" s="28"/>
      <c r="GL1859" s="28"/>
      <c r="GM1859" s="28"/>
      <c r="GR1859" s="194"/>
      <c r="GT1859" s="28"/>
      <c r="GU1859" s="28"/>
      <c r="GV1859" s="28"/>
      <c r="HA1859" s="194"/>
      <c r="HC1859" s="28"/>
      <c r="HD1859" s="28"/>
      <c r="HE1859" s="28"/>
      <c r="HJ1859" s="28"/>
      <c r="HK1859" s="28"/>
      <c r="HL1859" s="28"/>
      <c r="HM1859" s="28"/>
      <c r="HN1859" s="28"/>
      <c r="HO1859" s="28"/>
      <c r="HP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</row>
    <row r="1860" spans="1:249" s="50" customFormat="1" ht="18">
      <c r="A1860" s="206" t="s">
        <v>4523</v>
      </c>
      <c r="B1860" s="28"/>
      <c r="C1860" s="28"/>
      <c r="D1860" s="28"/>
      <c r="E1860" s="28"/>
      <c r="F1860" s="284">
        <f t="shared" si="34"/>
        <v>18</v>
      </c>
      <c r="H1860" s="50">
        <v>18</v>
      </c>
      <c r="K1860" s="194"/>
      <c r="N1860" s="28"/>
      <c r="O1860" s="28"/>
      <c r="T1860" s="194"/>
      <c r="V1860" s="28"/>
      <c r="W1860" s="28"/>
      <c r="X1860" s="28"/>
      <c r="AC1860" s="194"/>
      <c r="AE1860" s="28"/>
      <c r="AF1860" s="28"/>
      <c r="AG1860" s="28"/>
      <c r="AL1860" s="194"/>
      <c r="AN1860" s="28"/>
      <c r="AO1860" s="28"/>
      <c r="AP1860" s="28"/>
      <c r="AU1860" s="194"/>
      <c r="AW1860" s="28"/>
      <c r="AX1860" s="28"/>
      <c r="AY1860" s="28"/>
      <c r="BD1860" s="194"/>
      <c r="BF1860" s="28"/>
      <c r="BG1860" s="28"/>
      <c r="BH1860" s="28"/>
      <c r="BM1860" s="194"/>
      <c r="BO1860" s="28"/>
      <c r="BP1860" s="28"/>
      <c r="BQ1860" s="28"/>
      <c r="BV1860" s="194"/>
      <c r="BX1860" s="28"/>
      <c r="BY1860" s="28"/>
      <c r="BZ1860" s="28"/>
      <c r="CE1860" s="194"/>
      <c r="CG1860" s="28"/>
      <c r="CH1860" s="28"/>
      <c r="CI1860" s="28"/>
      <c r="CN1860" s="194"/>
      <c r="CP1860" s="28"/>
      <c r="CQ1860" s="28"/>
      <c r="CR1860" s="28"/>
      <c r="CW1860" s="194"/>
      <c r="CY1860" s="28"/>
      <c r="CZ1860" s="28"/>
      <c r="DA1860" s="28"/>
      <c r="DF1860" s="194"/>
      <c r="DH1860" s="28"/>
      <c r="DI1860" s="28"/>
      <c r="DJ1860" s="28"/>
      <c r="DO1860" s="194"/>
      <c r="DQ1860" s="28"/>
      <c r="DR1860" s="28"/>
      <c r="DS1860" s="28"/>
      <c r="DX1860" s="194"/>
      <c r="DZ1860" s="28"/>
      <c r="EA1860" s="28"/>
      <c r="EB1860" s="28"/>
      <c r="EG1860" s="194"/>
      <c r="EI1860" s="28"/>
      <c r="EJ1860" s="28"/>
      <c r="EK1860" s="28"/>
      <c r="EP1860" s="194"/>
      <c r="ER1860" s="28"/>
      <c r="ES1860" s="28"/>
      <c r="ET1860" s="28"/>
      <c r="EY1860" s="194"/>
      <c r="FA1860" s="28"/>
      <c r="FB1860" s="28"/>
      <c r="FC1860" s="28"/>
      <c r="FH1860" s="194"/>
      <c r="FJ1860" s="28"/>
      <c r="FK1860" s="28"/>
      <c r="FL1860" s="28"/>
      <c r="FQ1860" s="194"/>
      <c r="FS1860" s="28"/>
      <c r="FT1860" s="28"/>
      <c r="FU1860" s="28"/>
      <c r="FZ1860" s="194"/>
      <c r="GB1860" s="28"/>
      <c r="GC1860" s="28"/>
      <c r="GD1860" s="28"/>
      <c r="GI1860" s="194"/>
      <c r="GK1860" s="28"/>
      <c r="GL1860" s="28"/>
      <c r="GM1860" s="28"/>
      <c r="GR1860" s="194"/>
      <c r="GT1860" s="28"/>
      <c r="GU1860" s="28"/>
      <c r="GV1860" s="28"/>
      <c r="HA1860" s="194"/>
      <c r="HC1860" s="28"/>
      <c r="HD1860" s="28"/>
      <c r="HE1860" s="28"/>
      <c r="HJ1860" s="28"/>
      <c r="HK1860" s="28"/>
      <c r="HL1860" s="28"/>
      <c r="HM1860" s="28"/>
      <c r="HN1860" s="28"/>
      <c r="HO1860" s="28"/>
      <c r="HP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</row>
    <row r="1861" spans="1:249" s="50" customFormat="1" ht="18">
      <c r="A1861" s="206" t="s">
        <v>5088</v>
      </c>
      <c r="B1861" s="28"/>
      <c r="C1861" s="28"/>
      <c r="D1861" s="28"/>
      <c r="E1861" s="28"/>
      <c r="F1861" s="284">
        <f t="shared" si="34"/>
        <v>30</v>
      </c>
      <c r="I1861" s="50">
        <v>5</v>
      </c>
      <c r="J1861" s="50">
        <v>15</v>
      </c>
      <c r="K1861" s="50">
        <v>10</v>
      </c>
      <c r="N1861" s="28"/>
      <c r="O1861" s="28"/>
      <c r="T1861" s="194"/>
      <c r="V1861" s="28"/>
      <c r="W1861" s="28"/>
      <c r="X1861" s="28"/>
      <c r="AC1861" s="194"/>
      <c r="AE1861" s="28"/>
      <c r="AF1861" s="28"/>
      <c r="AG1861" s="28"/>
      <c r="AL1861" s="194"/>
      <c r="AN1861" s="28"/>
      <c r="AO1861" s="28"/>
      <c r="AP1861" s="28"/>
      <c r="AU1861" s="194"/>
      <c r="AW1861" s="28"/>
      <c r="AX1861" s="28"/>
      <c r="AY1861" s="28"/>
      <c r="BD1861" s="194"/>
      <c r="BF1861" s="28"/>
      <c r="BG1861" s="28"/>
      <c r="BH1861" s="28"/>
      <c r="BM1861" s="194"/>
      <c r="BO1861" s="28"/>
      <c r="BP1861" s="28"/>
      <c r="BQ1861" s="28"/>
      <c r="BV1861" s="194"/>
      <c r="BX1861" s="28"/>
      <c r="BY1861" s="28"/>
      <c r="BZ1861" s="28"/>
      <c r="CE1861" s="194"/>
      <c r="CG1861" s="28"/>
      <c r="CH1861" s="28"/>
      <c r="CI1861" s="28"/>
      <c r="CN1861" s="194"/>
      <c r="CP1861" s="28"/>
      <c r="CQ1861" s="28"/>
      <c r="CR1861" s="28"/>
      <c r="CW1861" s="194"/>
      <c r="CY1861" s="28"/>
      <c r="CZ1861" s="28"/>
      <c r="DA1861" s="28"/>
      <c r="DF1861" s="194"/>
      <c r="DH1861" s="28"/>
      <c r="DI1861" s="28"/>
      <c r="DJ1861" s="28"/>
      <c r="DO1861" s="194"/>
      <c r="DQ1861" s="28"/>
      <c r="DR1861" s="28"/>
      <c r="DS1861" s="28"/>
      <c r="DX1861" s="194"/>
      <c r="DZ1861" s="28"/>
      <c r="EA1861" s="28"/>
      <c r="EB1861" s="28"/>
      <c r="EG1861" s="194"/>
      <c r="EI1861" s="28"/>
      <c r="EJ1861" s="28"/>
      <c r="EK1861" s="28"/>
      <c r="EP1861" s="194"/>
      <c r="ER1861" s="28"/>
      <c r="ES1861" s="28"/>
      <c r="ET1861" s="28"/>
      <c r="EY1861" s="194"/>
      <c r="FA1861" s="28"/>
      <c r="FB1861" s="28"/>
      <c r="FC1861" s="28"/>
      <c r="FH1861" s="194"/>
      <c r="FJ1861" s="28"/>
      <c r="FK1861" s="28"/>
      <c r="FL1861" s="28"/>
      <c r="FQ1861" s="194"/>
      <c r="FS1861" s="28"/>
      <c r="FT1861" s="28"/>
      <c r="FU1861" s="28"/>
      <c r="FZ1861" s="194"/>
      <c r="GB1861" s="28"/>
      <c r="GC1861" s="28"/>
      <c r="GD1861" s="28"/>
      <c r="GI1861" s="194"/>
      <c r="GK1861" s="28"/>
      <c r="GL1861" s="28"/>
      <c r="GM1861" s="28"/>
      <c r="GR1861" s="194"/>
      <c r="GT1861" s="28"/>
      <c r="GU1861" s="28"/>
      <c r="GV1861" s="28"/>
      <c r="HA1861" s="194"/>
      <c r="HC1861" s="28"/>
      <c r="HD1861" s="28"/>
      <c r="HE1861" s="28"/>
      <c r="HJ1861" s="28"/>
      <c r="HK1861" s="28"/>
      <c r="HL1861" s="28"/>
      <c r="HM1861" s="28"/>
      <c r="HN1861" s="28"/>
      <c r="HO1861" s="28"/>
      <c r="HP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</row>
    <row r="1862" spans="1:249" s="50" customFormat="1" ht="18">
      <c r="A1862" s="206" t="s">
        <v>4983</v>
      </c>
      <c r="B1862" s="28"/>
      <c r="C1862" s="28"/>
      <c r="D1862" s="28"/>
      <c r="E1862" s="28"/>
      <c r="F1862" s="284">
        <f t="shared" si="34"/>
        <v>7</v>
      </c>
      <c r="H1862" s="50">
        <v>7</v>
      </c>
      <c r="N1862" s="28"/>
      <c r="O1862" s="28"/>
      <c r="T1862" s="194"/>
      <c r="V1862" s="28"/>
      <c r="W1862" s="28"/>
      <c r="X1862" s="28"/>
      <c r="AC1862" s="194"/>
      <c r="AE1862" s="28"/>
      <c r="AF1862" s="28"/>
      <c r="AG1862" s="28"/>
      <c r="AL1862" s="194"/>
      <c r="AN1862" s="28"/>
      <c r="AO1862" s="28"/>
      <c r="AP1862" s="28"/>
      <c r="AU1862" s="194"/>
      <c r="AW1862" s="28"/>
      <c r="AX1862" s="28"/>
      <c r="AY1862" s="28"/>
      <c r="BD1862" s="194"/>
      <c r="BF1862" s="28"/>
      <c r="BG1862" s="28"/>
      <c r="BH1862" s="28"/>
      <c r="BM1862" s="194"/>
      <c r="BO1862" s="28"/>
      <c r="BP1862" s="28"/>
      <c r="BQ1862" s="28"/>
      <c r="BV1862" s="194"/>
      <c r="BX1862" s="28"/>
      <c r="BY1862" s="28"/>
      <c r="BZ1862" s="28"/>
      <c r="CE1862" s="194"/>
      <c r="CG1862" s="28"/>
      <c r="CH1862" s="28"/>
      <c r="CI1862" s="28"/>
      <c r="CN1862" s="194"/>
      <c r="CP1862" s="28"/>
      <c r="CQ1862" s="28"/>
      <c r="CR1862" s="28"/>
      <c r="CW1862" s="194"/>
      <c r="CY1862" s="28"/>
      <c r="CZ1862" s="28"/>
      <c r="DA1862" s="28"/>
      <c r="DF1862" s="194"/>
      <c r="DH1862" s="28"/>
      <c r="DI1862" s="28"/>
      <c r="DJ1862" s="28"/>
      <c r="DO1862" s="194"/>
      <c r="DQ1862" s="28"/>
      <c r="DR1862" s="28"/>
      <c r="DS1862" s="28"/>
      <c r="DX1862" s="194"/>
      <c r="DZ1862" s="28"/>
      <c r="EA1862" s="28"/>
      <c r="EB1862" s="28"/>
      <c r="EG1862" s="194"/>
      <c r="EI1862" s="28"/>
      <c r="EJ1862" s="28"/>
      <c r="EK1862" s="28"/>
      <c r="EP1862" s="194"/>
      <c r="ER1862" s="28"/>
      <c r="ES1862" s="28"/>
      <c r="ET1862" s="28"/>
      <c r="EY1862" s="194"/>
      <c r="FA1862" s="28"/>
      <c r="FB1862" s="28"/>
      <c r="FC1862" s="28"/>
      <c r="FH1862" s="194"/>
      <c r="FJ1862" s="28"/>
      <c r="FK1862" s="28"/>
      <c r="FL1862" s="28"/>
      <c r="FQ1862" s="194"/>
      <c r="FS1862" s="28"/>
      <c r="FT1862" s="28"/>
      <c r="FU1862" s="28"/>
      <c r="FZ1862" s="194"/>
      <c r="GB1862" s="28"/>
      <c r="GC1862" s="28"/>
      <c r="GD1862" s="28"/>
      <c r="GI1862" s="194"/>
      <c r="GK1862" s="28"/>
      <c r="GL1862" s="28"/>
      <c r="GM1862" s="28"/>
      <c r="GR1862" s="194"/>
      <c r="GT1862" s="28"/>
      <c r="GU1862" s="28"/>
      <c r="GV1862" s="28"/>
      <c r="HA1862" s="194"/>
      <c r="HC1862" s="28"/>
      <c r="HD1862" s="28"/>
      <c r="HE1862" s="28"/>
      <c r="HJ1862" s="28"/>
      <c r="HK1862" s="28"/>
      <c r="HL1862" s="28"/>
      <c r="HM1862" s="28"/>
      <c r="HN1862" s="28"/>
      <c r="HO1862" s="28"/>
      <c r="HP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</row>
    <row r="1863" spans="1:249" s="50" customFormat="1" ht="18">
      <c r="A1863" s="206" t="s">
        <v>5029</v>
      </c>
      <c r="B1863" s="28"/>
      <c r="C1863" s="28"/>
      <c r="D1863" s="28"/>
      <c r="E1863" s="28"/>
      <c r="F1863" s="284">
        <f t="shared" si="34"/>
        <v>3</v>
      </c>
      <c r="K1863" s="50">
        <v>3</v>
      </c>
      <c r="N1863" s="28"/>
      <c r="O1863" s="28"/>
      <c r="T1863" s="194"/>
      <c r="V1863" s="28"/>
      <c r="W1863" s="28"/>
      <c r="X1863" s="28"/>
      <c r="AC1863" s="194"/>
      <c r="AE1863" s="28"/>
      <c r="AF1863" s="28"/>
      <c r="AG1863" s="28"/>
      <c r="AL1863" s="194"/>
      <c r="AN1863" s="28"/>
      <c r="AO1863" s="28"/>
      <c r="AP1863" s="28"/>
      <c r="AU1863" s="194"/>
      <c r="AW1863" s="28"/>
      <c r="AX1863" s="28"/>
      <c r="AY1863" s="28"/>
      <c r="BD1863" s="194"/>
      <c r="BF1863" s="28"/>
      <c r="BG1863" s="28"/>
      <c r="BH1863" s="28"/>
      <c r="BM1863" s="194"/>
      <c r="BO1863" s="28"/>
      <c r="BP1863" s="28"/>
      <c r="BQ1863" s="28"/>
      <c r="BV1863" s="194"/>
      <c r="BX1863" s="28"/>
      <c r="BY1863" s="28"/>
      <c r="BZ1863" s="28"/>
      <c r="CE1863" s="194"/>
      <c r="CG1863" s="28"/>
      <c r="CH1863" s="28"/>
      <c r="CI1863" s="28"/>
      <c r="CN1863" s="194"/>
      <c r="CP1863" s="28"/>
      <c r="CQ1863" s="28"/>
      <c r="CR1863" s="28"/>
      <c r="CW1863" s="194"/>
      <c r="CY1863" s="28"/>
      <c r="CZ1863" s="28"/>
      <c r="DA1863" s="28"/>
      <c r="DF1863" s="194"/>
      <c r="DH1863" s="28"/>
      <c r="DI1863" s="28"/>
      <c r="DJ1863" s="28"/>
      <c r="DO1863" s="194"/>
      <c r="DQ1863" s="28"/>
      <c r="DR1863" s="28"/>
      <c r="DS1863" s="28"/>
      <c r="DX1863" s="194"/>
      <c r="DZ1863" s="28"/>
      <c r="EA1863" s="28"/>
      <c r="EB1863" s="28"/>
      <c r="EG1863" s="194"/>
      <c r="EI1863" s="28"/>
      <c r="EJ1863" s="28"/>
      <c r="EK1863" s="28"/>
      <c r="EP1863" s="194"/>
      <c r="ER1863" s="28"/>
      <c r="ES1863" s="28"/>
      <c r="ET1863" s="28"/>
      <c r="EY1863" s="194"/>
      <c r="FA1863" s="28"/>
      <c r="FB1863" s="28"/>
      <c r="FC1863" s="28"/>
      <c r="FH1863" s="194"/>
      <c r="FJ1863" s="28"/>
      <c r="FK1863" s="28"/>
      <c r="FL1863" s="28"/>
      <c r="FQ1863" s="194"/>
      <c r="FS1863" s="28"/>
      <c r="FT1863" s="28"/>
      <c r="FU1863" s="28"/>
      <c r="FZ1863" s="194"/>
      <c r="GB1863" s="28"/>
      <c r="GC1863" s="28"/>
      <c r="GD1863" s="28"/>
      <c r="GI1863" s="194"/>
      <c r="GK1863" s="28"/>
      <c r="GL1863" s="28"/>
      <c r="GM1863" s="28"/>
      <c r="GR1863" s="194"/>
      <c r="GT1863" s="28"/>
      <c r="GU1863" s="28"/>
      <c r="GV1863" s="28"/>
      <c r="HA1863" s="194"/>
      <c r="HC1863" s="28"/>
      <c r="HD1863" s="28"/>
      <c r="HE1863" s="28"/>
      <c r="HJ1863" s="28"/>
      <c r="HK1863" s="28"/>
      <c r="HL1863" s="28"/>
      <c r="HM1863" s="28"/>
      <c r="HN1863" s="28"/>
      <c r="HO1863" s="28"/>
      <c r="HP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</row>
    <row r="1864" spans="1:249" s="50" customFormat="1" ht="18">
      <c r="A1864" s="206" t="s">
        <v>4522</v>
      </c>
      <c r="B1864" s="28"/>
      <c r="C1864" s="28"/>
      <c r="D1864" s="28"/>
      <c r="E1864" s="28"/>
      <c r="F1864" s="284">
        <f t="shared" si="34"/>
        <v>2</v>
      </c>
      <c r="H1864" s="50">
        <v>2</v>
      </c>
      <c r="K1864" s="194"/>
      <c r="N1864" s="28"/>
      <c r="O1864" s="28"/>
      <c r="T1864" s="194"/>
      <c r="V1864" s="28"/>
      <c r="W1864" s="28"/>
      <c r="X1864" s="28"/>
      <c r="AC1864" s="194"/>
      <c r="AE1864" s="28"/>
      <c r="AF1864" s="28"/>
      <c r="AG1864" s="28"/>
      <c r="AL1864" s="194"/>
      <c r="AN1864" s="28"/>
      <c r="AO1864" s="28"/>
      <c r="AP1864" s="28"/>
      <c r="AU1864" s="194"/>
      <c r="AW1864" s="28"/>
      <c r="AX1864" s="28"/>
      <c r="AY1864" s="28"/>
      <c r="BD1864" s="194"/>
      <c r="BF1864" s="28"/>
      <c r="BG1864" s="28"/>
      <c r="BH1864" s="28"/>
      <c r="BM1864" s="194"/>
      <c r="BO1864" s="28"/>
      <c r="BP1864" s="28"/>
      <c r="BQ1864" s="28"/>
      <c r="BV1864" s="194"/>
      <c r="BX1864" s="28"/>
      <c r="BY1864" s="28"/>
      <c r="BZ1864" s="28"/>
      <c r="CE1864" s="194"/>
      <c r="CG1864" s="28"/>
      <c r="CH1864" s="28"/>
      <c r="CI1864" s="28"/>
      <c r="CN1864" s="194"/>
      <c r="CP1864" s="28"/>
      <c r="CQ1864" s="28"/>
      <c r="CR1864" s="28"/>
      <c r="CW1864" s="194"/>
      <c r="CY1864" s="28"/>
      <c r="CZ1864" s="28"/>
      <c r="DA1864" s="28"/>
      <c r="DF1864" s="194"/>
      <c r="DH1864" s="28"/>
      <c r="DI1864" s="28"/>
      <c r="DJ1864" s="28"/>
      <c r="DO1864" s="194"/>
      <c r="DQ1864" s="28"/>
      <c r="DR1864" s="28"/>
      <c r="DS1864" s="28"/>
      <c r="DX1864" s="194"/>
      <c r="DZ1864" s="28"/>
      <c r="EA1864" s="28"/>
      <c r="EB1864" s="28"/>
      <c r="EG1864" s="194"/>
      <c r="EI1864" s="28"/>
      <c r="EJ1864" s="28"/>
      <c r="EK1864" s="28"/>
      <c r="EP1864" s="194"/>
      <c r="ER1864" s="28"/>
      <c r="ES1864" s="28"/>
      <c r="ET1864" s="28"/>
      <c r="EY1864" s="194"/>
      <c r="FA1864" s="28"/>
      <c r="FB1864" s="28"/>
      <c r="FC1864" s="28"/>
      <c r="FH1864" s="194"/>
      <c r="FJ1864" s="28"/>
      <c r="FK1864" s="28"/>
      <c r="FL1864" s="28"/>
      <c r="FQ1864" s="194"/>
      <c r="FS1864" s="28"/>
      <c r="FT1864" s="28"/>
      <c r="FU1864" s="28"/>
      <c r="FZ1864" s="194"/>
      <c r="GB1864" s="28"/>
      <c r="GC1864" s="28"/>
      <c r="GD1864" s="28"/>
      <c r="GI1864" s="194"/>
      <c r="GK1864" s="28"/>
      <c r="GL1864" s="28"/>
      <c r="GM1864" s="28"/>
      <c r="GR1864" s="194"/>
      <c r="GT1864" s="28"/>
      <c r="GU1864" s="28"/>
      <c r="GV1864" s="28"/>
      <c r="HA1864" s="194"/>
      <c r="HC1864" s="28"/>
      <c r="HD1864" s="28"/>
      <c r="HE1864" s="28"/>
      <c r="HJ1864" s="28"/>
      <c r="HK1864" s="28"/>
      <c r="HL1864" s="28"/>
      <c r="HM1864" s="28"/>
      <c r="HN1864" s="28"/>
      <c r="HO1864" s="28"/>
      <c r="HP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</row>
    <row r="1865" spans="1:249" s="50" customFormat="1" ht="18">
      <c r="A1865" s="206" t="s">
        <v>5449</v>
      </c>
      <c r="B1865" s="28"/>
      <c r="C1865" s="28"/>
      <c r="D1865" s="28"/>
      <c r="E1865" s="28"/>
      <c r="F1865" s="284">
        <f t="shared" si="34"/>
        <v>3</v>
      </c>
      <c r="J1865" s="50">
        <v>3</v>
      </c>
      <c r="N1865" s="28"/>
      <c r="O1865" s="28"/>
      <c r="T1865" s="194"/>
      <c r="V1865" s="28"/>
      <c r="W1865" s="28"/>
      <c r="X1865" s="28"/>
      <c r="AC1865" s="194"/>
      <c r="AE1865" s="28"/>
      <c r="AF1865" s="28"/>
      <c r="AG1865" s="28"/>
      <c r="AL1865" s="194"/>
      <c r="AN1865" s="28"/>
      <c r="AO1865" s="28"/>
      <c r="AP1865" s="28"/>
      <c r="AU1865" s="194"/>
      <c r="AW1865" s="28"/>
      <c r="AX1865" s="28"/>
      <c r="AY1865" s="28"/>
      <c r="BD1865" s="194"/>
      <c r="BF1865" s="28"/>
      <c r="BG1865" s="28"/>
      <c r="BH1865" s="28"/>
      <c r="BM1865" s="194"/>
      <c r="BO1865" s="28"/>
      <c r="BP1865" s="28"/>
      <c r="BQ1865" s="28"/>
      <c r="BV1865" s="194"/>
      <c r="BX1865" s="28"/>
      <c r="BY1865" s="28"/>
      <c r="BZ1865" s="28"/>
      <c r="CE1865" s="194"/>
      <c r="CG1865" s="28"/>
      <c r="CH1865" s="28"/>
      <c r="CI1865" s="28"/>
      <c r="CN1865" s="194"/>
      <c r="CP1865" s="28"/>
      <c r="CQ1865" s="28"/>
      <c r="CR1865" s="28"/>
      <c r="CW1865" s="194"/>
      <c r="CY1865" s="28"/>
      <c r="CZ1865" s="28"/>
      <c r="DA1865" s="28"/>
      <c r="DF1865" s="194"/>
      <c r="DH1865" s="28"/>
      <c r="DI1865" s="28"/>
      <c r="DJ1865" s="28"/>
      <c r="DO1865" s="194"/>
      <c r="DQ1865" s="28"/>
      <c r="DR1865" s="28"/>
      <c r="DS1865" s="28"/>
      <c r="DX1865" s="194"/>
      <c r="DZ1865" s="28"/>
      <c r="EA1865" s="28"/>
      <c r="EB1865" s="28"/>
      <c r="EG1865" s="194"/>
      <c r="EI1865" s="28"/>
      <c r="EJ1865" s="28"/>
      <c r="EK1865" s="28"/>
      <c r="EP1865" s="194"/>
      <c r="ER1865" s="28"/>
      <c r="ES1865" s="28"/>
      <c r="ET1865" s="28"/>
      <c r="EY1865" s="194"/>
      <c r="FA1865" s="28"/>
      <c r="FB1865" s="28"/>
      <c r="FC1865" s="28"/>
      <c r="FH1865" s="194"/>
      <c r="FJ1865" s="28"/>
      <c r="FK1865" s="28"/>
      <c r="FL1865" s="28"/>
      <c r="FQ1865" s="194"/>
      <c r="FS1865" s="28"/>
      <c r="FT1865" s="28"/>
      <c r="FU1865" s="28"/>
      <c r="FZ1865" s="194"/>
      <c r="GB1865" s="28"/>
      <c r="GC1865" s="28"/>
      <c r="GD1865" s="28"/>
      <c r="GI1865" s="194"/>
      <c r="GK1865" s="28"/>
      <c r="GL1865" s="28"/>
      <c r="GM1865" s="28"/>
      <c r="GR1865" s="194"/>
      <c r="GT1865" s="28"/>
      <c r="GU1865" s="28"/>
      <c r="GV1865" s="28"/>
      <c r="HA1865" s="194"/>
      <c r="HC1865" s="28"/>
      <c r="HD1865" s="28"/>
      <c r="HE1865" s="28"/>
      <c r="HJ1865" s="28"/>
      <c r="HK1865" s="28"/>
      <c r="HL1865" s="28"/>
      <c r="HM1865" s="28"/>
      <c r="HN1865" s="28"/>
      <c r="HO1865" s="28"/>
      <c r="HP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</row>
    <row r="1866" spans="1:249" s="50" customFormat="1" ht="18">
      <c r="A1866" s="206" t="s">
        <v>4562</v>
      </c>
      <c r="B1866" s="28"/>
      <c r="C1866" s="28"/>
      <c r="D1866" s="28"/>
      <c r="E1866" s="28"/>
      <c r="F1866" s="284">
        <f t="shared" si="34"/>
        <v>16</v>
      </c>
      <c r="J1866" s="50">
        <v>16</v>
      </c>
      <c r="K1866" s="194"/>
      <c r="N1866" s="28"/>
      <c r="O1866" s="28"/>
      <c r="T1866" s="194"/>
      <c r="V1866" s="28"/>
      <c r="W1866" s="28"/>
      <c r="X1866" s="28"/>
      <c r="AC1866" s="194"/>
      <c r="AE1866" s="28"/>
      <c r="AF1866" s="28"/>
      <c r="AG1866" s="28"/>
      <c r="AL1866" s="194"/>
      <c r="AN1866" s="28"/>
      <c r="AO1866" s="28"/>
      <c r="AP1866" s="28"/>
      <c r="AU1866" s="194"/>
      <c r="AW1866" s="28"/>
      <c r="AX1866" s="28"/>
      <c r="AY1866" s="28"/>
      <c r="BD1866" s="194"/>
      <c r="BF1866" s="28"/>
      <c r="BG1866" s="28"/>
      <c r="BH1866" s="28"/>
      <c r="BM1866" s="194"/>
      <c r="BO1866" s="28"/>
      <c r="BP1866" s="28"/>
      <c r="BQ1866" s="28"/>
      <c r="BV1866" s="194"/>
      <c r="BX1866" s="28"/>
      <c r="BY1866" s="28"/>
      <c r="BZ1866" s="28"/>
      <c r="CE1866" s="194"/>
      <c r="CG1866" s="28"/>
      <c r="CH1866" s="28"/>
      <c r="CI1866" s="28"/>
      <c r="CN1866" s="194"/>
      <c r="CP1866" s="28"/>
      <c r="CQ1866" s="28"/>
      <c r="CR1866" s="28"/>
      <c r="CW1866" s="194"/>
      <c r="CY1866" s="28"/>
      <c r="CZ1866" s="28"/>
      <c r="DA1866" s="28"/>
      <c r="DF1866" s="194"/>
      <c r="DH1866" s="28"/>
      <c r="DI1866" s="28"/>
      <c r="DJ1866" s="28"/>
      <c r="DO1866" s="194"/>
      <c r="DQ1866" s="28"/>
      <c r="DR1866" s="28"/>
      <c r="DS1866" s="28"/>
      <c r="DX1866" s="194"/>
      <c r="DZ1866" s="28"/>
      <c r="EA1866" s="28"/>
      <c r="EB1866" s="28"/>
      <c r="EG1866" s="194"/>
      <c r="EI1866" s="28"/>
      <c r="EJ1866" s="28"/>
      <c r="EK1866" s="28"/>
      <c r="EP1866" s="194"/>
      <c r="ER1866" s="28"/>
      <c r="ES1866" s="28"/>
      <c r="ET1866" s="28"/>
      <c r="EY1866" s="194"/>
      <c r="FA1866" s="28"/>
      <c r="FB1866" s="28"/>
      <c r="FC1866" s="28"/>
      <c r="FH1866" s="194"/>
      <c r="FJ1866" s="28"/>
      <c r="FK1866" s="28"/>
      <c r="FL1866" s="28"/>
      <c r="FQ1866" s="194"/>
      <c r="FS1866" s="28"/>
      <c r="FT1866" s="28"/>
      <c r="FU1866" s="28"/>
      <c r="FZ1866" s="194"/>
      <c r="GB1866" s="28"/>
      <c r="GC1866" s="28"/>
      <c r="GD1866" s="28"/>
      <c r="GI1866" s="194"/>
      <c r="GK1866" s="28"/>
      <c r="GL1866" s="28"/>
      <c r="GM1866" s="28"/>
      <c r="GR1866" s="194"/>
      <c r="GT1866" s="28"/>
      <c r="GU1866" s="28"/>
      <c r="GV1866" s="28"/>
      <c r="HA1866" s="194"/>
      <c r="HC1866" s="28"/>
      <c r="HD1866" s="28"/>
      <c r="HE1866" s="28"/>
      <c r="HJ1866" s="28"/>
      <c r="HK1866" s="28"/>
      <c r="HL1866" s="28"/>
      <c r="HM1866" s="28"/>
      <c r="HN1866" s="28"/>
      <c r="HO1866" s="28"/>
      <c r="HP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</row>
    <row r="1867" spans="1:249" s="50" customFormat="1" ht="18">
      <c r="A1867" s="206" t="s">
        <v>4565</v>
      </c>
      <c r="B1867" s="28"/>
      <c r="C1867" s="28"/>
      <c r="D1867" s="28"/>
      <c r="E1867" s="28"/>
      <c r="F1867" s="284">
        <f t="shared" si="34"/>
        <v>36</v>
      </c>
      <c r="H1867" s="50">
        <v>5</v>
      </c>
      <c r="I1867" s="50">
        <v>20</v>
      </c>
      <c r="J1867" s="50">
        <v>11</v>
      </c>
      <c r="K1867" s="194"/>
      <c r="N1867" s="28"/>
      <c r="O1867" s="28"/>
      <c r="T1867" s="194"/>
      <c r="V1867" s="28"/>
      <c r="W1867" s="28"/>
      <c r="X1867" s="28"/>
      <c r="AC1867" s="194"/>
      <c r="AE1867" s="28"/>
      <c r="AF1867" s="28"/>
      <c r="AG1867" s="28"/>
      <c r="AL1867" s="194"/>
      <c r="AN1867" s="28"/>
      <c r="AO1867" s="28"/>
      <c r="AP1867" s="28"/>
      <c r="AU1867" s="194"/>
      <c r="AW1867" s="28"/>
      <c r="AX1867" s="28"/>
      <c r="AY1867" s="28"/>
      <c r="BD1867" s="194"/>
      <c r="BF1867" s="28"/>
      <c r="BG1867" s="28"/>
      <c r="BH1867" s="28"/>
      <c r="BM1867" s="194"/>
      <c r="BO1867" s="28"/>
      <c r="BP1867" s="28"/>
      <c r="BQ1867" s="28"/>
      <c r="BV1867" s="194"/>
      <c r="BX1867" s="28"/>
      <c r="BY1867" s="28"/>
      <c r="BZ1867" s="28"/>
      <c r="CE1867" s="194"/>
      <c r="CG1867" s="28"/>
      <c r="CH1867" s="28"/>
      <c r="CI1867" s="28"/>
      <c r="CN1867" s="194"/>
      <c r="CP1867" s="28"/>
      <c r="CQ1867" s="28"/>
      <c r="CR1867" s="28"/>
      <c r="CW1867" s="194"/>
      <c r="CY1867" s="28"/>
      <c r="CZ1867" s="28"/>
      <c r="DA1867" s="28"/>
      <c r="DF1867" s="194"/>
      <c r="DH1867" s="28"/>
      <c r="DI1867" s="28"/>
      <c r="DJ1867" s="28"/>
      <c r="DO1867" s="194"/>
      <c r="DQ1867" s="28"/>
      <c r="DR1867" s="28"/>
      <c r="DS1867" s="28"/>
      <c r="DX1867" s="194"/>
      <c r="DZ1867" s="28"/>
      <c r="EA1867" s="28"/>
      <c r="EB1867" s="28"/>
      <c r="EG1867" s="194"/>
      <c r="EI1867" s="28"/>
      <c r="EJ1867" s="28"/>
      <c r="EK1867" s="28"/>
      <c r="EP1867" s="194"/>
      <c r="ER1867" s="28"/>
      <c r="ES1867" s="28"/>
      <c r="ET1867" s="28"/>
      <c r="EY1867" s="194"/>
      <c r="FA1867" s="28"/>
      <c r="FB1867" s="28"/>
      <c r="FC1867" s="28"/>
      <c r="FH1867" s="194"/>
      <c r="FJ1867" s="28"/>
      <c r="FK1867" s="28"/>
      <c r="FL1867" s="28"/>
      <c r="FQ1867" s="194"/>
      <c r="FS1867" s="28"/>
      <c r="FT1867" s="28"/>
      <c r="FU1867" s="28"/>
      <c r="FZ1867" s="194"/>
      <c r="GB1867" s="28"/>
      <c r="GC1867" s="28"/>
      <c r="GD1867" s="28"/>
      <c r="GI1867" s="194"/>
      <c r="GK1867" s="28"/>
      <c r="GL1867" s="28"/>
      <c r="GM1867" s="28"/>
      <c r="GR1867" s="194"/>
      <c r="GT1867" s="28"/>
      <c r="GU1867" s="28"/>
      <c r="GV1867" s="28"/>
      <c r="HA1867" s="194"/>
      <c r="HC1867" s="28"/>
      <c r="HD1867" s="28"/>
      <c r="HE1867" s="28"/>
      <c r="HJ1867" s="28"/>
      <c r="HK1867" s="28"/>
      <c r="HL1867" s="28"/>
      <c r="HM1867" s="28"/>
      <c r="HN1867" s="28"/>
      <c r="HO1867" s="28"/>
      <c r="HP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</row>
    <row r="1868" spans="1:249" s="50" customFormat="1" ht="18">
      <c r="A1868" s="206" t="s">
        <v>4934</v>
      </c>
      <c r="B1868" s="28"/>
      <c r="C1868" s="28"/>
      <c r="D1868" s="28"/>
      <c r="E1868" s="28"/>
      <c r="F1868" s="284">
        <f t="shared" si="34"/>
        <v>3</v>
      </c>
      <c r="I1868" s="50">
        <v>3</v>
      </c>
      <c r="N1868" s="28"/>
      <c r="O1868" s="28"/>
      <c r="T1868" s="194"/>
      <c r="V1868" s="28"/>
      <c r="W1868" s="28"/>
      <c r="X1868" s="28"/>
      <c r="AC1868" s="194"/>
      <c r="AE1868" s="28"/>
      <c r="AF1868" s="28"/>
      <c r="AG1868" s="28"/>
      <c r="AL1868" s="194"/>
      <c r="AN1868" s="28"/>
      <c r="AO1868" s="28"/>
      <c r="AP1868" s="28"/>
      <c r="AU1868" s="194"/>
      <c r="AW1868" s="28"/>
      <c r="AX1868" s="28"/>
      <c r="AY1868" s="28"/>
      <c r="BD1868" s="194"/>
      <c r="BF1868" s="28"/>
      <c r="BG1868" s="28"/>
      <c r="BH1868" s="28"/>
      <c r="BM1868" s="194"/>
      <c r="BO1868" s="28"/>
      <c r="BP1868" s="28"/>
      <c r="BQ1868" s="28"/>
      <c r="BV1868" s="194"/>
      <c r="BX1868" s="28"/>
      <c r="BY1868" s="28"/>
      <c r="BZ1868" s="28"/>
      <c r="CE1868" s="194"/>
      <c r="CG1868" s="28"/>
      <c r="CH1868" s="28"/>
      <c r="CI1868" s="28"/>
      <c r="CN1868" s="194"/>
      <c r="CP1868" s="28"/>
      <c r="CQ1868" s="28"/>
      <c r="CR1868" s="28"/>
      <c r="CW1868" s="194"/>
      <c r="CY1868" s="28"/>
      <c r="CZ1868" s="28"/>
      <c r="DA1868" s="28"/>
      <c r="DF1868" s="194"/>
      <c r="DH1868" s="28"/>
      <c r="DI1868" s="28"/>
      <c r="DJ1868" s="28"/>
      <c r="DO1868" s="194"/>
      <c r="DQ1868" s="28"/>
      <c r="DR1868" s="28"/>
      <c r="DS1868" s="28"/>
      <c r="DX1868" s="194"/>
      <c r="DZ1868" s="28"/>
      <c r="EA1868" s="28"/>
      <c r="EB1868" s="28"/>
      <c r="EG1868" s="194"/>
      <c r="EI1868" s="28"/>
      <c r="EJ1868" s="28"/>
      <c r="EK1868" s="28"/>
      <c r="EP1868" s="194"/>
      <c r="ER1868" s="28"/>
      <c r="ES1868" s="28"/>
      <c r="ET1868" s="28"/>
      <c r="EY1868" s="194"/>
      <c r="FA1868" s="28"/>
      <c r="FB1868" s="28"/>
      <c r="FC1868" s="28"/>
      <c r="FH1868" s="194"/>
      <c r="FJ1868" s="28"/>
      <c r="FK1868" s="28"/>
      <c r="FL1868" s="28"/>
      <c r="FQ1868" s="194"/>
      <c r="FS1868" s="28"/>
      <c r="FT1868" s="28"/>
      <c r="FU1868" s="28"/>
      <c r="FZ1868" s="194"/>
      <c r="GB1868" s="28"/>
      <c r="GC1868" s="28"/>
      <c r="GD1868" s="28"/>
      <c r="GI1868" s="194"/>
      <c r="GK1868" s="28"/>
      <c r="GL1868" s="28"/>
      <c r="GM1868" s="28"/>
      <c r="GR1868" s="194"/>
      <c r="GT1868" s="28"/>
      <c r="GU1868" s="28"/>
      <c r="GV1868" s="28"/>
      <c r="HA1868" s="194"/>
      <c r="HC1868" s="28"/>
      <c r="HD1868" s="28"/>
      <c r="HE1868" s="28"/>
      <c r="HJ1868" s="28"/>
      <c r="HK1868" s="28"/>
      <c r="HL1868" s="28"/>
      <c r="HM1868" s="28"/>
      <c r="HN1868" s="28"/>
      <c r="HO1868" s="28"/>
      <c r="HP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</row>
    <row r="1869" spans="1:249" s="50" customFormat="1" ht="18">
      <c r="A1869" s="206" t="s">
        <v>5334</v>
      </c>
      <c r="B1869" s="28"/>
      <c r="C1869" s="28"/>
      <c r="D1869" s="28"/>
      <c r="E1869" s="28"/>
      <c r="F1869" s="284">
        <f t="shared" si="34"/>
        <v>11</v>
      </c>
      <c r="I1869" s="50">
        <v>11</v>
      </c>
      <c r="K1869" s="487"/>
      <c r="N1869" s="28"/>
      <c r="O1869" s="28"/>
      <c r="T1869" s="194"/>
      <c r="V1869" s="28"/>
      <c r="W1869" s="28"/>
      <c r="X1869" s="28"/>
      <c r="AC1869" s="194"/>
      <c r="AE1869" s="28"/>
      <c r="AF1869" s="28"/>
      <c r="AG1869" s="28"/>
      <c r="AL1869" s="194"/>
      <c r="AN1869" s="28"/>
      <c r="AO1869" s="28"/>
      <c r="AP1869" s="28"/>
      <c r="AU1869" s="194"/>
      <c r="AW1869" s="28"/>
      <c r="AX1869" s="28"/>
      <c r="AY1869" s="28"/>
      <c r="BD1869" s="194"/>
      <c r="BF1869" s="28"/>
      <c r="BG1869" s="28"/>
      <c r="BH1869" s="28"/>
      <c r="BM1869" s="194"/>
      <c r="BO1869" s="28"/>
      <c r="BP1869" s="28"/>
      <c r="BQ1869" s="28"/>
      <c r="BV1869" s="194"/>
      <c r="BX1869" s="28"/>
      <c r="BY1869" s="28"/>
      <c r="BZ1869" s="28"/>
      <c r="CE1869" s="194"/>
      <c r="CG1869" s="28"/>
      <c r="CH1869" s="28"/>
      <c r="CI1869" s="28"/>
      <c r="CN1869" s="194"/>
      <c r="CP1869" s="28"/>
      <c r="CQ1869" s="28"/>
      <c r="CR1869" s="28"/>
      <c r="CW1869" s="194"/>
      <c r="CY1869" s="28"/>
      <c r="CZ1869" s="28"/>
      <c r="DA1869" s="28"/>
      <c r="DF1869" s="194"/>
      <c r="DH1869" s="28"/>
      <c r="DI1869" s="28"/>
      <c r="DJ1869" s="28"/>
      <c r="DO1869" s="194"/>
      <c r="DQ1869" s="28"/>
      <c r="DR1869" s="28"/>
      <c r="DS1869" s="28"/>
      <c r="DX1869" s="194"/>
      <c r="DZ1869" s="28"/>
      <c r="EA1869" s="28"/>
      <c r="EB1869" s="28"/>
      <c r="EG1869" s="194"/>
      <c r="EI1869" s="28"/>
      <c r="EJ1869" s="28"/>
      <c r="EK1869" s="28"/>
      <c r="EP1869" s="194"/>
      <c r="ER1869" s="28"/>
      <c r="ES1869" s="28"/>
      <c r="ET1869" s="28"/>
      <c r="EY1869" s="194"/>
      <c r="FA1869" s="28"/>
      <c r="FB1869" s="28"/>
      <c r="FC1869" s="28"/>
      <c r="FH1869" s="194"/>
      <c r="FJ1869" s="28"/>
      <c r="FK1869" s="28"/>
      <c r="FL1869" s="28"/>
      <c r="FQ1869" s="194"/>
      <c r="FS1869" s="28"/>
      <c r="FT1869" s="28"/>
      <c r="FU1869" s="28"/>
      <c r="FZ1869" s="194"/>
      <c r="GB1869" s="28"/>
      <c r="GC1869" s="28"/>
      <c r="GD1869" s="28"/>
      <c r="GI1869" s="194"/>
      <c r="GK1869" s="28"/>
      <c r="GL1869" s="28"/>
      <c r="GM1869" s="28"/>
      <c r="GR1869" s="194"/>
      <c r="GT1869" s="28"/>
      <c r="GU1869" s="28"/>
      <c r="GV1869" s="28"/>
      <c r="HA1869" s="194"/>
      <c r="HC1869" s="28"/>
      <c r="HD1869" s="28"/>
      <c r="HE1869" s="28"/>
      <c r="HJ1869" s="28"/>
      <c r="HK1869" s="28"/>
      <c r="HL1869" s="28"/>
      <c r="HM1869" s="28"/>
      <c r="HN1869" s="28"/>
      <c r="HO1869" s="28"/>
      <c r="HP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</row>
    <row r="1870" spans="1:249" s="50" customFormat="1" ht="18">
      <c r="A1870" s="206" t="s">
        <v>5025</v>
      </c>
      <c r="B1870" s="28"/>
      <c r="C1870" s="28"/>
      <c r="D1870" s="28"/>
      <c r="E1870" s="28"/>
      <c r="F1870" s="284">
        <f t="shared" si="34"/>
        <v>10</v>
      </c>
      <c r="K1870" s="50">
        <v>10</v>
      </c>
      <c r="N1870" s="28"/>
      <c r="O1870" s="28"/>
      <c r="T1870" s="194"/>
      <c r="V1870" s="28"/>
      <c r="W1870" s="28"/>
      <c r="X1870" s="28"/>
      <c r="AC1870" s="194"/>
      <c r="AE1870" s="28"/>
      <c r="AF1870" s="28"/>
      <c r="AG1870" s="28"/>
      <c r="AL1870" s="194"/>
      <c r="AN1870" s="28"/>
      <c r="AO1870" s="28"/>
      <c r="AP1870" s="28"/>
      <c r="AU1870" s="194"/>
      <c r="AW1870" s="28"/>
      <c r="AX1870" s="28"/>
      <c r="AY1870" s="28"/>
      <c r="BD1870" s="194"/>
      <c r="BF1870" s="28"/>
      <c r="BG1870" s="28"/>
      <c r="BH1870" s="28"/>
      <c r="BM1870" s="194"/>
      <c r="BO1870" s="28"/>
      <c r="BP1870" s="28"/>
      <c r="BQ1870" s="28"/>
      <c r="BV1870" s="194"/>
      <c r="BX1870" s="28"/>
      <c r="BY1870" s="28"/>
      <c r="BZ1870" s="28"/>
      <c r="CE1870" s="194"/>
      <c r="CG1870" s="28"/>
      <c r="CH1870" s="28"/>
      <c r="CI1870" s="28"/>
      <c r="CN1870" s="194"/>
      <c r="CP1870" s="28"/>
      <c r="CQ1870" s="28"/>
      <c r="CR1870" s="28"/>
      <c r="CW1870" s="194"/>
      <c r="CY1870" s="28"/>
      <c r="CZ1870" s="28"/>
      <c r="DA1870" s="28"/>
      <c r="DF1870" s="194"/>
      <c r="DH1870" s="28"/>
      <c r="DI1870" s="28"/>
      <c r="DJ1870" s="28"/>
      <c r="DO1870" s="194"/>
      <c r="DQ1870" s="28"/>
      <c r="DR1870" s="28"/>
      <c r="DS1870" s="28"/>
      <c r="DX1870" s="194"/>
      <c r="DZ1870" s="28"/>
      <c r="EA1870" s="28"/>
      <c r="EB1870" s="28"/>
      <c r="EG1870" s="194"/>
      <c r="EI1870" s="28"/>
      <c r="EJ1870" s="28"/>
      <c r="EK1870" s="28"/>
      <c r="EP1870" s="194"/>
      <c r="ER1870" s="28"/>
      <c r="ES1870" s="28"/>
      <c r="ET1870" s="28"/>
      <c r="EY1870" s="194"/>
      <c r="FA1870" s="28"/>
      <c r="FB1870" s="28"/>
      <c r="FC1870" s="28"/>
      <c r="FH1870" s="194"/>
      <c r="FJ1870" s="28"/>
      <c r="FK1870" s="28"/>
      <c r="FL1870" s="28"/>
      <c r="FQ1870" s="194"/>
      <c r="FS1870" s="28"/>
      <c r="FT1870" s="28"/>
      <c r="FU1870" s="28"/>
      <c r="FZ1870" s="194"/>
      <c r="GB1870" s="28"/>
      <c r="GC1870" s="28"/>
      <c r="GD1870" s="28"/>
      <c r="GI1870" s="194"/>
      <c r="GK1870" s="28"/>
      <c r="GL1870" s="28"/>
      <c r="GM1870" s="28"/>
      <c r="GR1870" s="194"/>
      <c r="GT1870" s="28"/>
      <c r="GU1870" s="28"/>
      <c r="GV1870" s="28"/>
      <c r="HA1870" s="194"/>
      <c r="HC1870" s="28"/>
      <c r="HD1870" s="28"/>
      <c r="HE1870" s="28"/>
      <c r="HJ1870" s="28"/>
      <c r="HK1870" s="28"/>
      <c r="HL1870" s="28"/>
      <c r="HM1870" s="28"/>
      <c r="HN1870" s="28"/>
      <c r="HO1870" s="28"/>
      <c r="HP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</row>
    <row r="1871" spans="1:249" s="50" customFormat="1" ht="18">
      <c r="A1871" s="206" t="s">
        <v>5027</v>
      </c>
      <c r="B1871" s="28"/>
      <c r="C1871" s="28"/>
      <c r="D1871" s="28"/>
      <c r="E1871" s="28"/>
      <c r="F1871" s="284">
        <f t="shared" si="34"/>
        <v>15</v>
      </c>
      <c r="K1871" s="50">
        <v>15</v>
      </c>
      <c r="N1871" s="28"/>
      <c r="O1871" s="28"/>
      <c r="T1871" s="194"/>
      <c r="V1871" s="28"/>
      <c r="W1871" s="28"/>
      <c r="X1871" s="28"/>
      <c r="AC1871" s="194"/>
      <c r="AE1871" s="28"/>
      <c r="AF1871" s="28"/>
      <c r="AG1871" s="28"/>
      <c r="AL1871" s="194"/>
      <c r="AN1871" s="28"/>
      <c r="AO1871" s="28"/>
      <c r="AP1871" s="28"/>
      <c r="AU1871" s="194"/>
      <c r="AW1871" s="28"/>
      <c r="AX1871" s="28"/>
      <c r="AY1871" s="28"/>
      <c r="BD1871" s="194"/>
      <c r="BF1871" s="28"/>
      <c r="BG1871" s="28"/>
      <c r="BH1871" s="28"/>
      <c r="BM1871" s="194"/>
      <c r="BO1871" s="28"/>
      <c r="BP1871" s="28"/>
      <c r="BQ1871" s="28"/>
      <c r="BV1871" s="194"/>
      <c r="BX1871" s="28"/>
      <c r="BY1871" s="28"/>
      <c r="BZ1871" s="28"/>
      <c r="CE1871" s="194"/>
      <c r="CG1871" s="28"/>
      <c r="CH1871" s="28"/>
      <c r="CI1871" s="28"/>
      <c r="CN1871" s="194"/>
      <c r="CP1871" s="28"/>
      <c r="CQ1871" s="28"/>
      <c r="CR1871" s="28"/>
      <c r="CW1871" s="194"/>
      <c r="CY1871" s="28"/>
      <c r="CZ1871" s="28"/>
      <c r="DA1871" s="28"/>
      <c r="DF1871" s="194"/>
      <c r="DH1871" s="28"/>
      <c r="DI1871" s="28"/>
      <c r="DJ1871" s="28"/>
      <c r="DO1871" s="194"/>
      <c r="DQ1871" s="28"/>
      <c r="DR1871" s="28"/>
      <c r="DS1871" s="28"/>
      <c r="DX1871" s="194"/>
      <c r="DZ1871" s="28"/>
      <c r="EA1871" s="28"/>
      <c r="EB1871" s="28"/>
      <c r="EG1871" s="194"/>
      <c r="EI1871" s="28"/>
      <c r="EJ1871" s="28"/>
      <c r="EK1871" s="28"/>
      <c r="EP1871" s="194"/>
      <c r="ER1871" s="28"/>
      <c r="ES1871" s="28"/>
      <c r="ET1871" s="28"/>
      <c r="EY1871" s="194"/>
      <c r="FA1871" s="28"/>
      <c r="FB1871" s="28"/>
      <c r="FC1871" s="28"/>
      <c r="FH1871" s="194"/>
      <c r="FJ1871" s="28"/>
      <c r="FK1871" s="28"/>
      <c r="FL1871" s="28"/>
      <c r="FQ1871" s="194"/>
      <c r="FS1871" s="28"/>
      <c r="FT1871" s="28"/>
      <c r="FU1871" s="28"/>
      <c r="FZ1871" s="194"/>
      <c r="GB1871" s="28"/>
      <c r="GC1871" s="28"/>
      <c r="GD1871" s="28"/>
      <c r="GI1871" s="194"/>
      <c r="GK1871" s="28"/>
      <c r="GL1871" s="28"/>
      <c r="GM1871" s="28"/>
      <c r="GR1871" s="194"/>
      <c r="GT1871" s="28"/>
      <c r="GU1871" s="28"/>
      <c r="GV1871" s="28"/>
      <c r="HA1871" s="194"/>
      <c r="HC1871" s="28"/>
      <c r="HD1871" s="28"/>
      <c r="HE1871" s="28"/>
      <c r="HJ1871" s="28"/>
      <c r="HK1871" s="28"/>
      <c r="HL1871" s="28"/>
      <c r="HM1871" s="28"/>
      <c r="HN1871" s="28"/>
      <c r="HO1871" s="28"/>
      <c r="HP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</row>
    <row r="1872" spans="1:249" s="50" customFormat="1" ht="18">
      <c r="A1872" s="206" t="s">
        <v>4942</v>
      </c>
      <c r="B1872" s="28"/>
      <c r="C1872" s="28"/>
      <c r="D1872" s="28"/>
      <c r="E1872" s="28"/>
      <c r="F1872" s="284">
        <f t="shared" si="34"/>
        <v>12</v>
      </c>
      <c r="J1872" s="50">
        <v>12</v>
      </c>
      <c r="N1872" s="28"/>
      <c r="O1872" s="28"/>
      <c r="T1872" s="194"/>
      <c r="V1872" s="28"/>
      <c r="W1872" s="28"/>
      <c r="X1872" s="28"/>
      <c r="AC1872" s="194"/>
      <c r="AE1872" s="28"/>
      <c r="AF1872" s="28"/>
      <c r="AG1872" s="28"/>
      <c r="AL1872" s="194"/>
      <c r="AN1872" s="28"/>
      <c r="AO1872" s="28"/>
      <c r="AP1872" s="28"/>
      <c r="AU1872" s="194"/>
      <c r="AW1872" s="28"/>
      <c r="AX1872" s="28"/>
      <c r="AY1872" s="28"/>
      <c r="BD1872" s="194"/>
      <c r="BF1872" s="28"/>
      <c r="BG1872" s="28"/>
      <c r="BH1872" s="28"/>
      <c r="BM1872" s="194"/>
      <c r="BO1872" s="28"/>
      <c r="BP1872" s="28"/>
      <c r="BQ1872" s="28"/>
      <c r="BV1872" s="194"/>
      <c r="BX1872" s="28"/>
      <c r="BY1872" s="28"/>
      <c r="BZ1872" s="28"/>
      <c r="CE1872" s="194"/>
      <c r="CG1872" s="28"/>
      <c r="CH1872" s="28"/>
      <c r="CI1872" s="28"/>
      <c r="CN1872" s="194"/>
      <c r="CP1872" s="28"/>
      <c r="CQ1872" s="28"/>
      <c r="CR1872" s="28"/>
      <c r="CW1872" s="194"/>
      <c r="CY1872" s="28"/>
      <c r="CZ1872" s="28"/>
      <c r="DA1872" s="28"/>
      <c r="DF1872" s="194"/>
      <c r="DH1872" s="28"/>
      <c r="DI1872" s="28"/>
      <c r="DJ1872" s="28"/>
      <c r="DO1872" s="194"/>
      <c r="DQ1872" s="28"/>
      <c r="DR1872" s="28"/>
      <c r="DS1872" s="28"/>
      <c r="DX1872" s="194"/>
      <c r="DZ1872" s="28"/>
      <c r="EA1872" s="28"/>
      <c r="EB1872" s="28"/>
      <c r="EG1872" s="194"/>
      <c r="EI1872" s="28"/>
      <c r="EJ1872" s="28"/>
      <c r="EK1872" s="28"/>
      <c r="EP1872" s="194"/>
      <c r="ER1872" s="28"/>
      <c r="ES1872" s="28"/>
      <c r="ET1872" s="28"/>
      <c r="EY1872" s="194"/>
      <c r="FA1872" s="28"/>
      <c r="FB1872" s="28"/>
      <c r="FC1872" s="28"/>
      <c r="FH1872" s="194"/>
      <c r="FJ1872" s="28"/>
      <c r="FK1872" s="28"/>
      <c r="FL1872" s="28"/>
      <c r="FQ1872" s="194"/>
      <c r="FS1872" s="28"/>
      <c r="FT1872" s="28"/>
      <c r="FU1872" s="28"/>
      <c r="FZ1872" s="194"/>
      <c r="GB1872" s="28"/>
      <c r="GC1872" s="28"/>
      <c r="GD1872" s="28"/>
      <c r="GI1872" s="194"/>
      <c r="GK1872" s="28"/>
      <c r="GL1872" s="28"/>
      <c r="GM1872" s="28"/>
      <c r="GR1872" s="194"/>
      <c r="GT1872" s="28"/>
      <c r="GU1872" s="28"/>
      <c r="GV1872" s="28"/>
      <c r="HA1872" s="194"/>
      <c r="HC1872" s="28"/>
      <c r="HD1872" s="28"/>
      <c r="HE1872" s="28"/>
      <c r="HJ1872" s="28"/>
      <c r="HK1872" s="28"/>
      <c r="HL1872" s="28"/>
      <c r="HM1872" s="28"/>
      <c r="HN1872" s="28"/>
      <c r="HO1872" s="28"/>
      <c r="HP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</row>
    <row r="1873" spans="1:249" s="50" customFormat="1" ht="18" customHeight="1">
      <c r="A1873" s="206" t="s">
        <v>4928</v>
      </c>
      <c r="B1873" s="28"/>
      <c r="C1873" s="28"/>
      <c r="D1873" s="28"/>
      <c r="E1873" s="28"/>
      <c r="F1873" s="284">
        <f t="shared" si="34"/>
        <v>21</v>
      </c>
      <c r="I1873" s="50">
        <v>5</v>
      </c>
      <c r="J1873" s="50">
        <v>16</v>
      </c>
      <c r="N1873" s="28"/>
      <c r="O1873" s="28"/>
      <c r="T1873" s="194"/>
      <c r="V1873" s="28"/>
      <c r="W1873" s="28"/>
      <c r="X1873" s="28"/>
      <c r="AC1873" s="194"/>
      <c r="AE1873" s="28"/>
      <c r="AF1873" s="28"/>
      <c r="AG1873" s="28"/>
      <c r="AL1873" s="194"/>
      <c r="AN1873" s="28"/>
      <c r="AO1873" s="28"/>
      <c r="AP1873" s="28"/>
      <c r="AU1873" s="194"/>
      <c r="AW1873" s="28"/>
      <c r="AX1873" s="28"/>
      <c r="AY1873" s="28"/>
      <c r="BD1873" s="194"/>
      <c r="BF1873" s="28"/>
      <c r="BG1873" s="28"/>
      <c r="BH1873" s="28"/>
      <c r="BM1873" s="194"/>
      <c r="BO1873" s="28"/>
      <c r="BP1873" s="28"/>
      <c r="BQ1873" s="28"/>
      <c r="BV1873" s="194"/>
      <c r="BX1873" s="28"/>
      <c r="BY1873" s="28"/>
      <c r="BZ1873" s="28"/>
      <c r="CE1873" s="194"/>
      <c r="CG1873" s="28"/>
      <c r="CH1873" s="28"/>
      <c r="CI1873" s="28"/>
      <c r="CN1873" s="194"/>
      <c r="CP1873" s="28"/>
      <c r="CQ1873" s="28"/>
      <c r="CR1873" s="28"/>
      <c r="CW1873" s="194"/>
      <c r="CY1873" s="28"/>
      <c r="CZ1873" s="28"/>
      <c r="DA1873" s="28"/>
      <c r="DF1873" s="194"/>
      <c r="DH1873" s="28"/>
      <c r="DI1873" s="28"/>
      <c r="DJ1873" s="28"/>
      <c r="DO1873" s="194"/>
      <c r="DQ1873" s="28"/>
      <c r="DR1873" s="28"/>
      <c r="DS1873" s="28"/>
      <c r="DX1873" s="194"/>
      <c r="DZ1873" s="28"/>
      <c r="EA1873" s="28"/>
      <c r="EB1873" s="28"/>
      <c r="EG1873" s="194"/>
      <c r="EI1873" s="28"/>
      <c r="EJ1873" s="28"/>
      <c r="EK1873" s="28"/>
      <c r="EP1873" s="194"/>
      <c r="ER1873" s="28"/>
      <c r="ES1873" s="28"/>
      <c r="ET1873" s="28"/>
      <c r="EY1873" s="194"/>
      <c r="FA1873" s="28"/>
      <c r="FB1873" s="28"/>
      <c r="FC1873" s="28"/>
      <c r="FH1873" s="194"/>
      <c r="FJ1873" s="28"/>
      <c r="FK1873" s="28"/>
      <c r="FL1873" s="28"/>
      <c r="FQ1873" s="194"/>
      <c r="FS1873" s="28"/>
      <c r="FT1873" s="28"/>
      <c r="FU1873" s="28"/>
      <c r="FZ1873" s="194"/>
      <c r="GB1873" s="28"/>
      <c r="GC1873" s="28"/>
      <c r="GD1873" s="28"/>
      <c r="GI1873" s="194"/>
      <c r="GK1873" s="28"/>
      <c r="GL1873" s="28"/>
      <c r="GM1873" s="28"/>
      <c r="GR1873" s="194"/>
      <c r="GT1873" s="28"/>
      <c r="GU1873" s="28"/>
      <c r="GV1873" s="28"/>
      <c r="HA1873" s="194"/>
      <c r="HC1873" s="28"/>
      <c r="HD1873" s="28"/>
      <c r="HE1873" s="28"/>
      <c r="HJ1873" s="28"/>
      <c r="HK1873" s="28"/>
      <c r="HL1873" s="28"/>
      <c r="HM1873" s="28"/>
      <c r="HN1873" s="28"/>
      <c r="HO1873" s="28"/>
      <c r="HP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</row>
    <row r="1874" spans="1:249" s="50" customFormat="1" ht="18" customHeight="1">
      <c r="A1874" s="287" t="s">
        <v>5501</v>
      </c>
      <c r="B1874" s="28"/>
      <c r="C1874" s="28"/>
      <c r="D1874" s="28"/>
      <c r="F1874" s="284">
        <f t="shared" si="34"/>
        <v>12</v>
      </c>
      <c r="J1874" s="50">
        <v>12</v>
      </c>
      <c r="N1874" s="28"/>
      <c r="O1874" s="28"/>
      <c r="T1874" s="194"/>
      <c r="V1874" s="28"/>
      <c r="W1874" s="28"/>
      <c r="X1874" s="28"/>
      <c r="AC1874" s="194"/>
      <c r="AE1874" s="28"/>
      <c r="AF1874" s="28"/>
      <c r="AG1874" s="28"/>
      <c r="AL1874" s="194"/>
      <c r="AN1874" s="28"/>
      <c r="AO1874" s="28"/>
      <c r="AP1874" s="28"/>
      <c r="AU1874" s="194"/>
      <c r="AW1874" s="28"/>
      <c r="AX1874" s="28"/>
      <c r="AY1874" s="28"/>
      <c r="BD1874" s="194"/>
      <c r="BF1874" s="28"/>
      <c r="BG1874" s="28"/>
      <c r="BH1874" s="28"/>
      <c r="BM1874" s="194"/>
      <c r="BO1874" s="28"/>
      <c r="BP1874" s="28"/>
      <c r="BQ1874" s="28"/>
      <c r="BV1874" s="194"/>
      <c r="BX1874" s="28"/>
      <c r="BY1874" s="28"/>
      <c r="BZ1874" s="28"/>
      <c r="CE1874" s="194"/>
      <c r="CG1874" s="28"/>
      <c r="CH1874" s="28"/>
      <c r="CI1874" s="28"/>
      <c r="CN1874" s="194"/>
      <c r="CP1874" s="28"/>
      <c r="CQ1874" s="28"/>
      <c r="CR1874" s="28"/>
      <c r="CW1874" s="194"/>
      <c r="CY1874" s="28"/>
      <c r="CZ1874" s="28"/>
      <c r="DA1874" s="28"/>
      <c r="DF1874" s="194"/>
      <c r="DH1874" s="28"/>
      <c r="DI1874" s="28"/>
      <c r="DJ1874" s="28"/>
      <c r="DO1874" s="194"/>
      <c r="DQ1874" s="28"/>
      <c r="DR1874" s="28"/>
      <c r="DS1874" s="28"/>
      <c r="DX1874" s="194"/>
      <c r="DZ1874" s="28"/>
      <c r="EA1874" s="28"/>
      <c r="EB1874" s="28"/>
      <c r="EG1874" s="194"/>
      <c r="EI1874" s="28"/>
      <c r="EJ1874" s="28"/>
      <c r="EK1874" s="28"/>
      <c r="EP1874" s="194"/>
      <c r="ER1874" s="28"/>
      <c r="ES1874" s="28"/>
      <c r="ET1874" s="28"/>
      <c r="EY1874" s="194"/>
      <c r="FA1874" s="28"/>
      <c r="FB1874" s="28"/>
      <c r="FC1874" s="28"/>
      <c r="FH1874" s="194"/>
      <c r="FJ1874" s="28"/>
      <c r="FK1874" s="28"/>
      <c r="FL1874" s="28"/>
      <c r="FQ1874" s="194"/>
      <c r="FS1874" s="28"/>
      <c r="FT1874" s="28"/>
      <c r="FU1874" s="28"/>
      <c r="FZ1874" s="194"/>
      <c r="GB1874" s="28"/>
      <c r="GC1874" s="28"/>
      <c r="GD1874" s="28"/>
      <c r="GI1874" s="194"/>
      <c r="GK1874" s="28"/>
      <c r="GL1874" s="28"/>
      <c r="GM1874" s="28"/>
      <c r="GR1874" s="194"/>
      <c r="GT1874" s="28"/>
      <c r="GU1874" s="28"/>
      <c r="GV1874" s="28"/>
      <c r="HA1874" s="194"/>
      <c r="HC1874" s="28"/>
      <c r="HD1874" s="28"/>
      <c r="HE1874" s="28"/>
      <c r="HJ1874" s="28"/>
      <c r="HK1874" s="28"/>
      <c r="HL1874" s="28"/>
      <c r="HM1874" s="28"/>
      <c r="HN1874" s="28"/>
      <c r="HO1874" s="28"/>
      <c r="HP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</row>
    <row r="1875" spans="1:249" s="50" customFormat="1" ht="18" customHeight="1">
      <c r="A1875" s="287" t="s">
        <v>5502</v>
      </c>
      <c r="B1875" s="28"/>
      <c r="C1875" s="28"/>
      <c r="D1875" s="28"/>
      <c r="F1875" s="284">
        <f t="shared" si="34"/>
        <v>5</v>
      </c>
      <c r="J1875" s="50">
        <v>5</v>
      </c>
      <c r="N1875" s="28"/>
      <c r="O1875" s="28"/>
      <c r="T1875" s="194"/>
      <c r="V1875" s="28"/>
      <c r="W1875" s="28"/>
      <c r="X1875" s="28"/>
      <c r="AC1875" s="194"/>
      <c r="AE1875" s="28"/>
      <c r="AF1875" s="28"/>
      <c r="AG1875" s="28"/>
      <c r="AL1875" s="194"/>
      <c r="AN1875" s="28"/>
      <c r="AO1875" s="28"/>
      <c r="AP1875" s="28"/>
      <c r="AU1875" s="194"/>
      <c r="AW1875" s="28"/>
      <c r="AX1875" s="28"/>
      <c r="AY1875" s="28"/>
      <c r="BD1875" s="194"/>
      <c r="BF1875" s="28"/>
      <c r="BG1875" s="28"/>
      <c r="BH1875" s="28"/>
      <c r="BM1875" s="194"/>
      <c r="BO1875" s="28"/>
      <c r="BP1875" s="28"/>
      <c r="BQ1875" s="28"/>
      <c r="BV1875" s="194"/>
      <c r="BX1875" s="28"/>
      <c r="BY1875" s="28"/>
      <c r="BZ1875" s="28"/>
      <c r="CE1875" s="194"/>
      <c r="CG1875" s="28"/>
      <c r="CH1875" s="28"/>
      <c r="CI1875" s="28"/>
      <c r="CN1875" s="194"/>
      <c r="CP1875" s="28"/>
      <c r="CQ1875" s="28"/>
      <c r="CR1875" s="28"/>
      <c r="CW1875" s="194"/>
      <c r="CY1875" s="28"/>
      <c r="CZ1875" s="28"/>
      <c r="DA1875" s="28"/>
      <c r="DF1875" s="194"/>
      <c r="DH1875" s="28"/>
      <c r="DI1875" s="28"/>
      <c r="DJ1875" s="28"/>
      <c r="DO1875" s="194"/>
      <c r="DQ1875" s="28"/>
      <c r="DR1875" s="28"/>
      <c r="DS1875" s="28"/>
      <c r="DX1875" s="194"/>
      <c r="DZ1875" s="28"/>
      <c r="EA1875" s="28"/>
      <c r="EB1875" s="28"/>
      <c r="EG1875" s="194"/>
      <c r="EI1875" s="28"/>
      <c r="EJ1875" s="28"/>
      <c r="EK1875" s="28"/>
      <c r="EP1875" s="194"/>
      <c r="ER1875" s="28"/>
      <c r="ES1875" s="28"/>
      <c r="ET1875" s="28"/>
      <c r="EY1875" s="194"/>
      <c r="FA1875" s="28"/>
      <c r="FB1875" s="28"/>
      <c r="FC1875" s="28"/>
      <c r="FH1875" s="194"/>
      <c r="FJ1875" s="28"/>
      <c r="FK1875" s="28"/>
      <c r="FL1875" s="28"/>
      <c r="FQ1875" s="194"/>
      <c r="FS1875" s="28"/>
      <c r="FT1875" s="28"/>
      <c r="FU1875" s="28"/>
      <c r="FZ1875" s="194"/>
      <c r="GB1875" s="28"/>
      <c r="GC1875" s="28"/>
      <c r="GD1875" s="28"/>
      <c r="GI1875" s="194"/>
      <c r="GK1875" s="28"/>
      <c r="GL1875" s="28"/>
      <c r="GM1875" s="28"/>
      <c r="GR1875" s="194"/>
      <c r="GT1875" s="28"/>
      <c r="GU1875" s="28"/>
      <c r="GV1875" s="28"/>
      <c r="HA1875" s="194"/>
      <c r="HC1875" s="28"/>
      <c r="HD1875" s="28"/>
      <c r="HE1875" s="28"/>
      <c r="HJ1875" s="28"/>
      <c r="HK1875" s="28"/>
      <c r="HL1875" s="28"/>
      <c r="HM1875" s="28"/>
      <c r="HN1875" s="28"/>
      <c r="HO1875" s="28"/>
      <c r="HP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</row>
    <row r="1876" spans="1:249" s="50" customFormat="1" ht="18" customHeight="1">
      <c r="A1876" s="287" t="s">
        <v>5503</v>
      </c>
      <c r="B1876" s="28"/>
      <c r="C1876" s="28"/>
      <c r="D1876" s="28"/>
      <c r="F1876" s="284">
        <f t="shared" si="34"/>
        <v>25</v>
      </c>
      <c r="J1876" s="50">
        <v>25</v>
      </c>
      <c r="N1876" s="28"/>
      <c r="O1876" s="28"/>
      <c r="T1876" s="194"/>
      <c r="V1876" s="28"/>
      <c r="W1876" s="28"/>
      <c r="X1876" s="28"/>
      <c r="AC1876" s="194"/>
      <c r="AE1876" s="28"/>
      <c r="AF1876" s="28"/>
      <c r="AG1876" s="28"/>
      <c r="AL1876" s="194"/>
      <c r="AN1876" s="28"/>
      <c r="AO1876" s="28"/>
      <c r="AP1876" s="28"/>
      <c r="AU1876" s="194"/>
      <c r="AW1876" s="28"/>
      <c r="AX1876" s="28"/>
      <c r="AY1876" s="28"/>
      <c r="BD1876" s="194"/>
      <c r="BF1876" s="28"/>
      <c r="BG1876" s="28"/>
      <c r="BH1876" s="28"/>
      <c r="BM1876" s="194"/>
      <c r="BO1876" s="28"/>
      <c r="BP1876" s="28"/>
      <c r="BQ1876" s="28"/>
      <c r="BV1876" s="194"/>
      <c r="BX1876" s="28"/>
      <c r="BY1876" s="28"/>
      <c r="BZ1876" s="28"/>
      <c r="CE1876" s="194"/>
      <c r="CG1876" s="28"/>
      <c r="CH1876" s="28"/>
      <c r="CI1876" s="28"/>
      <c r="CN1876" s="194"/>
      <c r="CP1876" s="28"/>
      <c r="CQ1876" s="28"/>
      <c r="CR1876" s="28"/>
      <c r="CW1876" s="194"/>
      <c r="CY1876" s="28"/>
      <c r="CZ1876" s="28"/>
      <c r="DA1876" s="28"/>
      <c r="DF1876" s="194"/>
      <c r="DH1876" s="28"/>
      <c r="DI1876" s="28"/>
      <c r="DJ1876" s="28"/>
      <c r="DO1876" s="194"/>
      <c r="DQ1876" s="28"/>
      <c r="DR1876" s="28"/>
      <c r="DS1876" s="28"/>
      <c r="DX1876" s="194"/>
      <c r="DZ1876" s="28"/>
      <c r="EA1876" s="28"/>
      <c r="EB1876" s="28"/>
      <c r="EG1876" s="194"/>
      <c r="EI1876" s="28"/>
      <c r="EJ1876" s="28"/>
      <c r="EK1876" s="28"/>
      <c r="EP1876" s="194"/>
      <c r="ER1876" s="28"/>
      <c r="ES1876" s="28"/>
      <c r="ET1876" s="28"/>
      <c r="EY1876" s="194"/>
      <c r="FA1876" s="28"/>
      <c r="FB1876" s="28"/>
      <c r="FC1876" s="28"/>
      <c r="FH1876" s="194"/>
      <c r="FJ1876" s="28"/>
      <c r="FK1876" s="28"/>
      <c r="FL1876" s="28"/>
      <c r="FQ1876" s="194"/>
      <c r="FS1876" s="28"/>
      <c r="FT1876" s="28"/>
      <c r="FU1876" s="28"/>
      <c r="FZ1876" s="194"/>
      <c r="GB1876" s="28"/>
      <c r="GC1876" s="28"/>
      <c r="GD1876" s="28"/>
      <c r="GI1876" s="194"/>
      <c r="GK1876" s="28"/>
      <c r="GL1876" s="28"/>
      <c r="GM1876" s="28"/>
      <c r="GR1876" s="194"/>
      <c r="GT1876" s="28"/>
      <c r="GU1876" s="28"/>
      <c r="GV1876" s="28"/>
      <c r="HA1876" s="194"/>
      <c r="HC1876" s="28"/>
      <c r="HD1876" s="28"/>
      <c r="HE1876" s="28"/>
      <c r="HJ1876" s="28"/>
      <c r="HK1876" s="28"/>
      <c r="HL1876" s="28"/>
      <c r="HM1876" s="28"/>
      <c r="HN1876" s="28"/>
      <c r="HO1876" s="28"/>
      <c r="HP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</row>
    <row r="1877" spans="1:249" s="50" customFormat="1" ht="18" customHeight="1">
      <c r="A1877" s="287" t="s">
        <v>5504</v>
      </c>
      <c r="B1877" s="28"/>
      <c r="C1877" s="28"/>
      <c r="D1877" s="28"/>
      <c r="F1877" s="284">
        <f t="shared" si="34"/>
        <v>8</v>
      </c>
      <c r="J1877" s="50">
        <v>8</v>
      </c>
      <c r="N1877" s="28"/>
      <c r="O1877" s="28"/>
      <c r="T1877" s="194"/>
      <c r="V1877" s="28"/>
      <c r="W1877" s="28"/>
      <c r="X1877" s="28"/>
      <c r="AC1877" s="194"/>
      <c r="AE1877" s="28"/>
      <c r="AF1877" s="28"/>
      <c r="AG1877" s="28"/>
      <c r="AL1877" s="194"/>
      <c r="AN1877" s="28"/>
      <c r="AO1877" s="28"/>
      <c r="AP1877" s="28"/>
      <c r="AU1877" s="194"/>
      <c r="AW1877" s="28"/>
      <c r="AX1877" s="28"/>
      <c r="AY1877" s="28"/>
      <c r="BD1877" s="194"/>
      <c r="BF1877" s="28"/>
      <c r="BG1877" s="28"/>
      <c r="BH1877" s="28"/>
      <c r="BM1877" s="194"/>
      <c r="BO1877" s="28"/>
      <c r="BP1877" s="28"/>
      <c r="BQ1877" s="28"/>
      <c r="BV1877" s="194"/>
      <c r="BX1877" s="28"/>
      <c r="BY1877" s="28"/>
      <c r="BZ1877" s="28"/>
      <c r="CE1877" s="194"/>
      <c r="CG1877" s="28"/>
      <c r="CH1877" s="28"/>
      <c r="CI1877" s="28"/>
      <c r="CN1877" s="194"/>
      <c r="CP1877" s="28"/>
      <c r="CQ1877" s="28"/>
      <c r="CR1877" s="28"/>
      <c r="CW1877" s="194"/>
      <c r="CY1877" s="28"/>
      <c r="CZ1877" s="28"/>
      <c r="DA1877" s="28"/>
      <c r="DF1877" s="194"/>
      <c r="DH1877" s="28"/>
      <c r="DI1877" s="28"/>
      <c r="DJ1877" s="28"/>
      <c r="DO1877" s="194"/>
      <c r="DQ1877" s="28"/>
      <c r="DR1877" s="28"/>
      <c r="DS1877" s="28"/>
      <c r="DX1877" s="194"/>
      <c r="DZ1877" s="28"/>
      <c r="EA1877" s="28"/>
      <c r="EB1877" s="28"/>
      <c r="EG1877" s="194"/>
      <c r="EI1877" s="28"/>
      <c r="EJ1877" s="28"/>
      <c r="EK1877" s="28"/>
      <c r="EP1877" s="194"/>
      <c r="ER1877" s="28"/>
      <c r="ES1877" s="28"/>
      <c r="ET1877" s="28"/>
      <c r="EY1877" s="194"/>
      <c r="FA1877" s="28"/>
      <c r="FB1877" s="28"/>
      <c r="FC1877" s="28"/>
      <c r="FH1877" s="194"/>
      <c r="FJ1877" s="28"/>
      <c r="FK1877" s="28"/>
      <c r="FL1877" s="28"/>
      <c r="FQ1877" s="194"/>
      <c r="FS1877" s="28"/>
      <c r="FT1877" s="28"/>
      <c r="FU1877" s="28"/>
      <c r="FZ1877" s="194"/>
      <c r="GB1877" s="28"/>
      <c r="GC1877" s="28"/>
      <c r="GD1877" s="28"/>
      <c r="GI1877" s="194"/>
      <c r="GK1877" s="28"/>
      <c r="GL1877" s="28"/>
      <c r="GM1877" s="28"/>
      <c r="GR1877" s="194"/>
      <c r="GT1877" s="28"/>
      <c r="GU1877" s="28"/>
      <c r="GV1877" s="28"/>
      <c r="HA1877" s="194"/>
      <c r="HC1877" s="28"/>
      <c r="HD1877" s="28"/>
      <c r="HE1877" s="28"/>
      <c r="HJ1877" s="28"/>
      <c r="HK1877" s="28"/>
      <c r="HL1877" s="28"/>
      <c r="HM1877" s="28"/>
      <c r="HN1877" s="28"/>
      <c r="HO1877" s="28"/>
      <c r="HP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</row>
    <row r="1878" spans="1:249" s="50" customFormat="1" ht="18" customHeight="1">
      <c r="A1878" s="287" t="s">
        <v>5505</v>
      </c>
      <c r="B1878" s="28"/>
      <c r="C1878" s="28"/>
      <c r="D1878" s="28"/>
      <c r="F1878" s="284">
        <f t="shared" si="34"/>
        <v>5</v>
      </c>
      <c r="J1878" s="50">
        <v>5</v>
      </c>
      <c r="N1878" s="28"/>
      <c r="O1878" s="28"/>
      <c r="T1878" s="194"/>
      <c r="V1878" s="28"/>
      <c r="W1878" s="28"/>
      <c r="X1878" s="28"/>
      <c r="AC1878" s="194"/>
      <c r="AE1878" s="28"/>
      <c r="AF1878" s="28"/>
      <c r="AG1878" s="28"/>
      <c r="AL1878" s="194"/>
      <c r="AN1878" s="28"/>
      <c r="AO1878" s="28"/>
      <c r="AP1878" s="28"/>
      <c r="AU1878" s="194"/>
      <c r="AW1878" s="28"/>
      <c r="AX1878" s="28"/>
      <c r="AY1878" s="28"/>
      <c r="BD1878" s="194"/>
      <c r="BF1878" s="28"/>
      <c r="BG1878" s="28"/>
      <c r="BH1878" s="28"/>
      <c r="BM1878" s="194"/>
      <c r="BO1878" s="28"/>
      <c r="BP1878" s="28"/>
      <c r="BQ1878" s="28"/>
      <c r="BV1878" s="194"/>
      <c r="BX1878" s="28"/>
      <c r="BY1878" s="28"/>
      <c r="BZ1878" s="28"/>
      <c r="CE1878" s="194"/>
      <c r="CG1878" s="28"/>
      <c r="CH1878" s="28"/>
      <c r="CI1878" s="28"/>
      <c r="CN1878" s="194"/>
      <c r="CP1878" s="28"/>
      <c r="CQ1878" s="28"/>
      <c r="CR1878" s="28"/>
      <c r="CW1878" s="194"/>
      <c r="CY1878" s="28"/>
      <c r="CZ1878" s="28"/>
      <c r="DA1878" s="28"/>
      <c r="DF1878" s="194"/>
      <c r="DH1878" s="28"/>
      <c r="DI1878" s="28"/>
      <c r="DJ1878" s="28"/>
      <c r="DO1878" s="194"/>
      <c r="DQ1878" s="28"/>
      <c r="DR1878" s="28"/>
      <c r="DS1878" s="28"/>
      <c r="DX1878" s="194"/>
      <c r="DZ1878" s="28"/>
      <c r="EA1878" s="28"/>
      <c r="EB1878" s="28"/>
      <c r="EG1878" s="194"/>
      <c r="EI1878" s="28"/>
      <c r="EJ1878" s="28"/>
      <c r="EK1878" s="28"/>
      <c r="EP1878" s="194"/>
      <c r="ER1878" s="28"/>
      <c r="ES1878" s="28"/>
      <c r="ET1878" s="28"/>
      <c r="EY1878" s="194"/>
      <c r="FA1878" s="28"/>
      <c r="FB1878" s="28"/>
      <c r="FC1878" s="28"/>
      <c r="FH1878" s="194"/>
      <c r="FJ1878" s="28"/>
      <c r="FK1878" s="28"/>
      <c r="FL1878" s="28"/>
      <c r="FQ1878" s="194"/>
      <c r="FS1878" s="28"/>
      <c r="FT1878" s="28"/>
      <c r="FU1878" s="28"/>
      <c r="FZ1878" s="194"/>
      <c r="GB1878" s="28"/>
      <c r="GC1878" s="28"/>
      <c r="GD1878" s="28"/>
      <c r="GI1878" s="194"/>
      <c r="GK1878" s="28"/>
      <c r="GL1878" s="28"/>
      <c r="GM1878" s="28"/>
      <c r="GR1878" s="194"/>
      <c r="GT1878" s="28"/>
      <c r="GU1878" s="28"/>
      <c r="GV1878" s="28"/>
      <c r="HA1878" s="194"/>
      <c r="HC1878" s="28"/>
      <c r="HD1878" s="28"/>
      <c r="HE1878" s="28"/>
      <c r="HJ1878" s="28"/>
      <c r="HK1878" s="28"/>
      <c r="HL1878" s="28"/>
      <c r="HM1878" s="28"/>
      <c r="HN1878" s="28"/>
      <c r="HO1878" s="28"/>
      <c r="HP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</row>
    <row r="1879" spans="1:249" s="50" customFormat="1" ht="18" customHeight="1">
      <c r="A1879" s="287" t="s">
        <v>5506</v>
      </c>
      <c r="B1879" s="28"/>
      <c r="C1879" s="28"/>
      <c r="D1879" s="28"/>
      <c r="F1879" s="284">
        <f t="shared" si="34"/>
        <v>2</v>
      </c>
      <c r="J1879" s="50">
        <v>2</v>
      </c>
      <c r="N1879" s="28"/>
      <c r="O1879" s="28"/>
      <c r="T1879" s="194"/>
      <c r="V1879" s="28"/>
      <c r="W1879" s="28"/>
      <c r="X1879" s="28"/>
      <c r="AC1879" s="194"/>
      <c r="AE1879" s="28"/>
      <c r="AF1879" s="28"/>
      <c r="AG1879" s="28"/>
      <c r="AL1879" s="194"/>
      <c r="AN1879" s="28"/>
      <c r="AO1879" s="28"/>
      <c r="AP1879" s="28"/>
      <c r="AU1879" s="194"/>
      <c r="AW1879" s="28"/>
      <c r="AX1879" s="28"/>
      <c r="AY1879" s="28"/>
      <c r="BD1879" s="194"/>
      <c r="BF1879" s="28"/>
      <c r="BG1879" s="28"/>
      <c r="BH1879" s="28"/>
      <c r="BM1879" s="194"/>
      <c r="BO1879" s="28"/>
      <c r="BP1879" s="28"/>
      <c r="BQ1879" s="28"/>
      <c r="BV1879" s="194"/>
      <c r="BX1879" s="28"/>
      <c r="BY1879" s="28"/>
      <c r="BZ1879" s="28"/>
      <c r="CE1879" s="194"/>
      <c r="CG1879" s="28"/>
      <c r="CH1879" s="28"/>
      <c r="CI1879" s="28"/>
      <c r="CN1879" s="194"/>
      <c r="CP1879" s="28"/>
      <c r="CQ1879" s="28"/>
      <c r="CR1879" s="28"/>
      <c r="CW1879" s="194"/>
      <c r="CY1879" s="28"/>
      <c r="CZ1879" s="28"/>
      <c r="DA1879" s="28"/>
      <c r="DF1879" s="194"/>
      <c r="DH1879" s="28"/>
      <c r="DI1879" s="28"/>
      <c r="DJ1879" s="28"/>
      <c r="DO1879" s="194"/>
      <c r="DQ1879" s="28"/>
      <c r="DR1879" s="28"/>
      <c r="DS1879" s="28"/>
      <c r="DX1879" s="194"/>
      <c r="DZ1879" s="28"/>
      <c r="EA1879" s="28"/>
      <c r="EB1879" s="28"/>
      <c r="EG1879" s="194"/>
      <c r="EI1879" s="28"/>
      <c r="EJ1879" s="28"/>
      <c r="EK1879" s="28"/>
      <c r="EP1879" s="194"/>
      <c r="ER1879" s="28"/>
      <c r="ES1879" s="28"/>
      <c r="ET1879" s="28"/>
      <c r="EY1879" s="194"/>
      <c r="FA1879" s="28"/>
      <c r="FB1879" s="28"/>
      <c r="FC1879" s="28"/>
      <c r="FH1879" s="194"/>
      <c r="FJ1879" s="28"/>
      <c r="FK1879" s="28"/>
      <c r="FL1879" s="28"/>
      <c r="FQ1879" s="194"/>
      <c r="FS1879" s="28"/>
      <c r="FT1879" s="28"/>
      <c r="FU1879" s="28"/>
      <c r="FZ1879" s="194"/>
      <c r="GB1879" s="28"/>
      <c r="GC1879" s="28"/>
      <c r="GD1879" s="28"/>
      <c r="GI1879" s="194"/>
      <c r="GK1879" s="28"/>
      <c r="GL1879" s="28"/>
      <c r="GM1879" s="28"/>
      <c r="GR1879" s="194"/>
      <c r="GT1879" s="28"/>
      <c r="GU1879" s="28"/>
      <c r="GV1879" s="28"/>
      <c r="HA1879" s="194"/>
      <c r="HC1879" s="28"/>
      <c r="HD1879" s="28"/>
      <c r="HE1879" s="28"/>
      <c r="HJ1879" s="28"/>
      <c r="HK1879" s="28"/>
      <c r="HL1879" s="28"/>
      <c r="HM1879" s="28"/>
      <c r="HN1879" s="28"/>
      <c r="HO1879" s="28"/>
      <c r="HP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</row>
    <row r="1880" spans="1:249" s="50" customFormat="1" ht="18" customHeight="1">
      <c r="A1880" s="287" t="s">
        <v>5507</v>
      </c>
      <c r="B1880" s="28"/>
      <c r="C1880" s="28"/>
      <c r="D1880" s="28"/>
      <c r="F1880" s="284">
        <f t="shared" si="34"/>
        <v>11</v>
      </c>
      <c r="J1880" s="50">
        <v>11</v>
      </c>
      <c r="N1880" s="28"/>
      <c r="O1880" s="28"/>
      <c r="T1880" s="194"/>
      <c r="V1880" s="28"/>
      <c r="W1880" s="28"/>
      <c r="X1880" s="28"/>
      <c r="AC1880" s="194"/>
      <c r="AE1880" s="28"/>
      <c r="AF1880" s="28"/>
      <c r="AG1880" s="28"/>
      <c r="AL1880" s="194"/>
      <c r="AN1880" s="28"/>
      <c r="AO1880" s="28"/>
      <c r="AP1880" s="28"/>
      <c r="AU1880" s="194"/>
      <c r="AW1880" s="28"/>
      <c r="AX1880" s="28"/>
      <c r="AY1880" s="28"/>
      <c r="BD1880" s="194"/>
      <c r="BF1880" s="28"/>
      <c r="BG1880" s="28"/>
      <c r="BH1880" s="28"/>
      <c r="BM1880" s="194"/>
      <c r="BO1880" s="28"/>
      <c r="BP1880" s="28"/>
      <c r="BQ1880" s="28"/>
      <c r="BV1880" s="194"/>
      <c r="BX1880" s="28"/>
      <c r="BY1880" s="28"/>
      <c r="BZ1880" s="28"/>
      <c r="CE1880" s="194"/>
      <c r="CG1880" s="28"/>
      <c r="CH1880" s="28"/>
      <c r="CI1880" s="28"/>
      <c r="CN1880" s="194"/>
      <c r="CP1880" s="28"/>
      <c r="CQ1880" s="28"/>
      <c r="CR1880" s="28"/>
      <c r="CW1880" s="194"/>
      <c r="CY1880" s="28"/>
      <c r="CZ1880" s="28"/>
      <c r="DA1880" s="28"/>
      <c r="DF1880" s="194"/>
      <c r="DH1880" s="28"/>
      <c r="DI1880" s="28"/>
      <c r="DJ1880" s="28"/>
      <c r="DO1880" s="194"/>
      <c r="DQ1880" s="28"/>
      <c r="DR1880" s="28"/>
      <c r="DS1880" s="28"/>
      <c r="DX1880" s="194"/>
      <c r="DZ1880" s="28"/>
      <c r="EA1880" s="28"/>
      <c r="EB1880" s="28"/>
      <c r="EG1880" s="194"/>
      <c r="EI1880" s="28"/>
      <c r="EJ1880" s="28"/>
      <c r="EK1880" s="28"/>
      <c r="EP1880" s="194"/>
      <c r="ER1880" s="28"/>
      <c r="ES1880" s="28"/>
      <c r="ET1880" s="28"/>
      <c r="EY1880" s="194"/>
      <c r="FA1880" s="28"/>
      <c r="FB1880" s="28"/>
      <c r="FC1880" s="28"/>
      <c r="FH1880" s="194"/>
      <c r="FJ1880" s="28"/>
      <c r="FK1880" s="28"/>
      <c r="FL1880" s="28"/>
      <c r="FQ1880" s="194"/>
      <c r="FS1880" s="28"/>
      <c r="FT1880" s="28"/>
      <c r="FU1880" s="28"/>
      <c r="FZ1880" s="194"/>
      <c r="GB1880" s="28"/>
      <c r="GC1880" s="28"/>
      <c r="GD1880" s="28"/>
      <c r="GI1880" s="194"/>
      <c r="GK1880" s="28"/>
      <c r="GL1880" s="28"/>
      <c r="GM1880" s="28"/>
      <c r="GR1880" s="194"/>
      <c r="GT1880" s="28"/>
      <c r="GU1880" s="28"/>
      <c r="GV1880" s="28"/>
      <c r="HA1880" s="194"/>
      <c r="HC1880" s="28"/>
      <c r="HD1880" s="28"/>
      <c r="HE1880" s="28"/>
      <c r="HJ1880" s="28"/>
      <c r="HK1880" s="28"/>
      <c r="HL1880" s="28"/>
      <c r="HM1880" s="28"/>
      <c r="HN1880" s="28"/>
      <c r="HO1880" s="28"/>
      <c r="HP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</row>
    <row r="1881" spans="1:249" s="50" customFormat="1" ht="18" customHeight="1">
      <c r="A1881" s="287" t="s">
        <v>5508</v>
      </c>
      <c r="B1881" s="28"/>
      <c r="C1881" s="28"/>
      <c r="D1881" s="28"/>
      <c r="F1881" s="284">
        <f t="shared" si="34"/>
        <v>1</v>
      </c>
      <c r="J1881" s="50">
        <v>1</v>
      </c>
      <c r="N1881" s="28"/>
      <c r="O1881" s="28"/>
      <c r="T1881" s="194"/>
      <c r="V1881" s="28"/>
      <c r="W1881" s="28"/>
      <c r="X1881" s="28"/>
      <c r="AC1881" s="194"/>
      <c r="AE1881" s="28"/>
      <c r="AF1881" s="28"/>
      <c r="AG1881" s="28"/>
      <c r="AL1881" s="194"/>
      <c r="AN1881" s="28"/>
      <c r="AO1881" s="28"/>
      <c r="AP1881" s="28"/>
      <c r="AU1881" s="194"/>
      <c r="AW1881" s="28"/>
      <c r="AX1881" s="28"/>
      <c r="AY1881" s="28"/>
      <c r="BD1881" s="194"/>
      <c r="BF1881" s="28"/>
      <c r="BG1881" s="28"/>
      <c r="BH1881" s="28"/>
      <c r="BM1881" s="194"/>
      <c r="BO1881" s="28"/>
      <c r="BP1881" s="28"/>
      <c r="BQ1881" s="28"/>
      <c r="BV1881" s="194"/>
      <c r="BX1881" s="28"/>
      <c r="BY1881" s="28"/>
      <c r="BZ1881" s="28"/>
      <c r="CE1881" s="194"/>
      <c r="CG1881" s="28"/>
      <c r="CH1881" s="28"/>
      <c r="CI1881" s="28"/>
      <c r="CN1881" s="194"/>
      <c r="CP1881" s="28"/>
      <c r="CQ1881" s="28"/>
      <c r="CR1881" s="28"/>
      <c r="CW1881" s="194"/>
      <c r="CY1881" s="28"/>
      <c r="CZ1881" s="28"/>
      <c r="DA1881" s="28"/>
      <c r="DF1881" s="194"/>
      <c r="DH1881" s="28"/>
      <c r="DI1881" s="28"/>
      <c r="DJ1881" s="28"/>
      <c r="DO1881" s="194"/>
      <c r="DQ1881" s="28"/>
      <c r="DR1881" s="28"/>
      <c r="DS1881" s="28"/>
      <c r="DX1881" s="194"/>
      <c r="DZ1881" s="28"/>
      <c r="EA1881" s="28"/>
      <c r="EB1881" s="28"/>
      <c r="EG1881" s="194"/>
      <c r="EI1881" s="28"/>
      <c r="EJ1881" s="28"/>
      <c r="EK1881" s="28"/>
      <c r="EP1881" s="194"/>
      <c r="ER1881" s="28"/>
      <c r="ES1881" s="28"/>
      <c r="ET1881" s="28"/>
      <c r="EY1881" s="194"/>
      <c r="FA1881" s="28"/>
      <c r="FB1881" s="28"/>
      <c r="FC1881" s="28"/>
      <c r="FH1881" s="194"/>
      <c r="FJ1881" s="28"/>
      <c r="FK1881" s="28"/>
      <c r="FL1881" s="28"/>
      <c r="FQ1881" s="194"/>
      <c r="FS1881" s="28"/>
      <c r="FT1881" s="28"/>
      <c r="FU1881" s="28"/>
      <c r="FZ1881" s="194"/>
      <c r="GB1881" s="28"/>
      <c r="GC1881" s="28"/>
      <c r="GD1881" s="28"/>
      <c r="GI1881" s="194"/>
      <c r="GK1881" s="28"/>
      <c r="GL1881" s="28"/>
      <c r="GM1881" s="28"/>
      <c r="GR1881" s="194"/>
      <c r="GT1881" s="28"/>
      <c r="GU1881" s="28"/>
      <c r="GV1881" s="28"/>
      <c r="HA1881" s="194"/>
      <c r="HC1881" s="28"/>
      <c r="HD1881" s="28"/>
      <c r="HE1881" s="28"/>
      <c r="HJ1881" s="28"/>
      <c r="HK1881" s="28"/>
      <c r="HL1881" s="28"/>
      <c r="HM1881" s="28"/>
      <c r="HN1881" s="28"/>
      <c r="HO1881" s="28"/>
      <c r="HP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</row>
    <row r="1882" spans="1:249" s="50" customFormat="1" ht="18" customHeight="1">
      <c r="A1882" s="287" t="s">
        <v>5509</v>
      </c>
      <c r="B1882" s="28"/>
      <c r="C1882" s="28"/>
      <c r="D1882" s="28"/>
      <c r="F1882" s="284">
        <f t="shared" si="34"/>
        <v>1</v>
      </c>
      <c r="J1882" s="50">
        <v>1</v>
      </c>
      <c r="N1882" s="28"/>
      <c r="O1882" s="28"/>
      <c r="T1882" s="194"/>
      <c r="V1882" s="28"/>
      <c r="W1882" s="28"/>
      <c r="X1882" s="28"/>
      <c r="AC1882" s="194"/>
      <c r="AE1882" s="28"/>
      <c r="AF1882" s="28"/>
      <c r="AG1882" s="28"/>
      <c r="AL1882" s="194"/>
      <c r="AN1882" s="28"/>
      <c r="AO1882" s="28"/>
      <c r="AP1882" s="28"/>
      <c r="AU1882" s="194"/>
      <c r="AW1882" s="28"/>
      <c r="AX1882" s="28"/>
      <c r="AY1882" s="28"/>
      <c r="BD1882" s="194"/>
      <c r="BF1882" s="28"/>
      <c r="BG1882" s="28"/>
      <c r="BH1882" s="28"/>
      <c r="BM1882" s="194"/>
      <c r="BO1882" s="28"/>
      <c r="BP1882" s="28"/>
      <c r="BQ1882" s="28"/>
      <c r="BV1882" s="194"/>
      <c r="BX1882" s="28"/>
      <c r="BY1882" s="28"/>
      <c r="BZ1882" s="28"/>
      <c r="CE1882" s="194"/>
      <c r="CG1882" s="28"/>
      <c r="CH1882" s="28"/>
      <c r="CI1882" s="28"/>
      <c r="CN1882" s="194"/>
      <c r="CP1882" s="28"/>
      <c r="CQ1882" s="28"/>
      <c r="CR1882" s="28"/>
      <c r="CW1882" s="194"/>
      <c r="CY1882" s="28"/>
      <c r="CZ1882" s="28"/>
      <c r="DA1882" s="28"/>
      <c r="DF1882" s="194"/>
      <c r="DH1882" s="28"/>
      <c r="DI1882" s="28"/>
      <c r="DJ1882" s="28"/>
      <c r="DO1882" s="194"/>
      <c r="DQ1882" s="28"/>
      <c r="DR1882" s="28"/>
      <c r="DS1882" s="28"/>
      <c r="DX1882" s="194"/>
      <c r="DZ1882" s="28"/>
      <c r="EA1882" s="28"/>
      <c r="EB1882" s="28"/>
      <c r="EG1882" s="194"/>
      <c r="EI1882" s="28"/>
      <c r="EJ1882" s="28"/>
      <c r="EK1882" s="28"/>
      <c r="EP1882" s="194"/>
      <c r="ER1882" s="28"/>
      <c r="ES1882" s="28"/>
      <c r="ET1882" s="28"/>
      <c r="EY1882" s="194"/>
      <c r="FA1882" s="28"/>
      <c r="FB1882" s="28"/>
      <c r="FC1882" s="28"/>
      <c r="FH1882" s="194"/>
      <c r="FJ1882" s="28"/>
      <c r="FK1882" s="28"/>
      <c r="FL1882" s="28"/>
      <c r="FQ1882" s="194"/>
      <c r="FS1882" s="28"/>
      <c r="FT1882" s="28"/>
      <c r="FU1882" s="28"/>
      <c r="FZ1882" s="194"/>
      <c r="GB1882" s="28"/>
      <c r="GC1882" s="28"/>
      <c r="GD1882" s="28"/>
      <c r="GI1882" s="194"/>
      <c r="GK1882" s="28"/>
      <c r="GL1882" s="28"/>
      <c r="GM1882" s="28"/>
      <c r="GR1882" s="194"/>
      <c r="GT1882" s="28"/>
      <c r="GU1882" s="28"/>
      <c r="GV1882" s="28"/>
      <c r="HA1882" s="194"/>
      <c r="HC1882" s="28"/>
      <c r="HD1882" s="28"/>
      <c r="HE1882" s="28"/>
      <c r="HJ1882" s="28"/>
      <c r="HK1882" s="28"/>
      <c r="HL1882" s="28"/>
      <c r="HM1882" s="28"/>
      <c r="HN1882" s="28"/>
      <c r="HO1882" s="28"/>
      <c r="HP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</row>
    <row r="1883" spans="1:249" s="50" customFormat="1" ht="18" customHeight="1">
      <c r="A1883" s="287" t="s">
        <v>5510</v>
      </c>
      <c r="B1883" s="28"/>
      <c r="C1883" s="28"/>
      <c r="D1883" s="28"/>
      <c r="F1883" s="284">
        <f t="shared" si="34"/>
        <v>3</v>
      </c>
      <c r="J1883" s="50">
        <v>3</v>
      </c>
      <c r="N1883" s="28"/>
      <c r="O1883" s="28"/>
      <c r="T1883" s="194"/>
      <c r="V1883" s="28"/>
      <c r="W1883" s="28"/>
      <c r="X1883" s="28"/>
      <c r="AC1883" s="194"/>
      <c r="AE1883" s="28"/>
      <c r="AF1883" s="28"/>
      <c r="AG1883" s="28"/>
      <c r="AL1883" s="194"/>
      <c r="AN1883" s="28"/>
      <c r="AO1883" s="28"/>
      <c r="AP1883" s="28"/>
      <c r="AU1883" s="194"/>
      <c r="AW1883" s="28"/>
      <c r="AX1883" s="28"/>
      <c r="AY1883" s="28"/>
      <c r="BD1883" s="194"/>
      <c r="BF1883" s="28"/>
      <c r="BG1883" s="28"/>
      <c r="BH1883" s="28"/>
      <c r="BM1883" s="194"/>
      <c r="BO1883" s="28"/>
      <c r="BP1883" s="28"/>
      <c r="BQ1883" s="28"/>
      <c r="BV1883" s="194"/>
      <c r="BX1883" s="28"/>
      <c r="BY1883" s="28"/>
      <c r="BZ1883" s="28"/>
      <c r="CE1883" s="194"/>
      <c r="CG1883" s="28"/>
      <c r="CH1883" s="28"/>
      <c r="CI1883" s="28"/>
      <c r="CN1883" s="194"/>
      <c r="CP1883" s="28"/>
      <c r="CQ1883" s="28"/>
      <c r="CR1883" s="28"/>
      <c r="CW1883" s="194"/>
      <c r="CY1883" s="28"/>
      <c r="CZ1883" s="28"/>
      <c r="DA1883" s="28"/>
      <c r="DF1883" s="194"/>
      <c r="DH1883" s="28"/>
      <c r="DI1883" s="28"/>
      <c r="DJ1883" s="28"/>
      <c r="DO1883" s="194"/>
      <c r="DQ1883" s="28"/>
      <c r="DR1883" s="28"/>
      <c r="DS1883" s="28"/>
      <c r="DX1883" s="194"/>
      <c r="DZ1883" s="28"/>
      <c r="EA1883" s="28"/>
      <c r="EB1883" s="28"/>
      <c r="EG1883" s="194"/>
      <c r="EI1883" s="28"/>
      <c r="EJ1883" s="28"/>
      <c r="EK1883" s="28"/>
      <c r="EP1883" s="194"/>
      <c r="ER1883" s="28"/>
      <c r="ES1883" s="28"/>
      <c r="ET1883" s="28"/>
      <c r="EY1883" s="194"/>
      <c r="FA1883" s="28"/>
      <c r="FB1883" s="28"/>
      <c r="FC1883" s="28"/>
      <c r="FH1883" s="194"/>
      <c r="FJ1883" s="28"/>
      <c r="FK1883" s="28"/>
      <c r="FL1883" s="28"/>
      <c r="FQ1883" s="194"/>
      <c r="FS1883" s="28"/>
      <c r="FT1883" s="28"/>
      <c r="FU1883" s="28"/>
      <c r="FZ1883" s="194"/>
      <c r="GB1883" s="28"/>
      <c r="GC1883" s="28"/>
      <c r="GD1883" s="28"/>
      <c r="GI1883" s="194"/>
      <c r="GK1883" s="28"/>
      <c r="GL1883" s="28"/>
      <c r="GM1883" s="28"/>
      <c r="GR1883" s="194"/>
      <c r="GT1883" s="28"/>
      <c r="GU1883" s="28"/>
      <c r="GV1883" s="28"/>
      <c r="HA1883" s="194"/>
      <c r="HC1883" s="28"/>
      <c r="HD1883" s="28"/>
      <c r="HE1883" s="28"/>
      <c r="HJ1883" s="28"/>
      <c r="HK1883" s="28"/>
      <c r="HL1883" s="28"/>
      <c r="HM1883" s="28"/>
      <c r="HN1883" s="28"/>
      <c r="HO1883" s="28"/>
      <c r="HP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</row>
    <row r="1884" spans="1:249" s="50" customFormat="1" ht="18" customHeight="1">
      <c r="A1884" s="287" t="s">
        <v>5511</v>
      </c>
      <c r="C1884" s="28"/>
      <c r="D1884" s="28"/>
      <c r="E1884" s="28"/>
      <c r="F1884" s="284">
        <f t="shared" si="34"/>
        <v>1</v>
      </c>
      <c r="J1884" s="50">
        <v>1</v>
      </c>
      <c r="N1884" s="28"/>
      <c r="O1884" s="28"/>
      <c r="T1884" s="194"/>
      <c r="V1884" s="28"/>
      <c r="W1884" s="28"/>
      <c r="X1884" s="28"/>
      <c r="AC1884" s="194"/>
      <c r="AE1884" s="28"/>
      <c r="AF1884" s="28"/>
      <c r="AG1884" s="28"/>
      <c r="AL1884" s="194"/>
      <c r="AN1884" s="28"/>
      <c r="AO1884" s="28"/>
      <c r="AP1884" s="28"/>
      <c r="AU1884" s="194"/>
      <c r="AW1884" s="28"/>
      <c r="AX1884" s="28"/>
      <c r="AY1884" s="28"/>
      <c r="BD1884" s="194"/>
      <c r="BF1884" s="28"/>
      <c r="BG1884" s="28"/>
      <c r="BH1884" s="28"/>
      <c r="BM1884" s="194"/>
      <c r="BO1884" s="28"/>
      <c r="BP1884" s="28"/>
      <c r="BQ1884" s="28"/>
      <c r="BV1884" s="194"/>
      <c r="BX1884" s="28"/>
      <c r="BY1884" s="28"/>
      <c r="BZ1884" s="28"/>
      <c r="CE1884" s="194"/>
      <c r="CG1884" s="28"/>
      <c r="CH1884" s="28"/>
      <c r="CI1884" s="28"/>
      <c r="CN1884" s="194"/>
      <c r="CP1884" s="28"/>
      <c r="CQ1884" s="28"/>
      <c r="CR1884" s="28"/>
      <c r="CW1884" s="194"/>
      <c r="CY1884" s="28"/>
      <c r="CZ1884" s="28"/>
      <c r="DA1884" s="28"/>
      <c r="DF1884" s="194"/>
      <c r="DH1884" s="28"/>
      <c r="DI1884" s="28"/>
      <c r="DJ1884" s="28"/>
      <c r="DO1884" s="194"/>
      <c r="DQ1884" s="28"/>
      <c r="DR1884" s="28"/>
      <c r="DS1884" s="28"/>
      <c r="DX1884" s="194"/>
      <c r="DZ1884" s="28"/>
      <c r="EA1884" s="28"/>
      <c r="EB1884" s="28"/>
      <c r="EG1884" s="194"/>
      <c r="EI1884" s="28"/>
      <c r="EJ1884" s="28"/>
      <c r="EK1884" s="28"/>
      <c r="EP1884" s="194"/>
      <c r="ER1884" s="28"/>
      <c r="ES1884" s="28"/>
      <c r="ET1884" s="28"/>
      <c r="EY1884" s="194"/>
      <c r="FA1884" s="28"/>
      <c r="FB1884" s="28"/>
      <c r="FC1884" s="28"/>
      <c r="FH1884" s="194"/>
      <c r="FJ1884" s="28"/>
      <c r="FK1884" s="28"/>
      <c r="FL1884" s="28"/>
      <c r="FQ1884" s="194"/>
      <c r="FS1884" s="28"/>
      <c r="FT1884" s="28"/>
      <c r="FU1884" s="28"/>
      <c r="FZ1884" s="194"/>
      <c r="GB1884" s="28"/>
      <c r="GC1884" s="28"/>
      <c r="GD1884" s="28"/>
      <c r="GI1884" s="194"/>
      <c r="GK1884" s="28"/>
      <c r="GL1884" s="28"/>
      <c r="GM1884" s="28"/>
      <c r="GR1884" s="194"/>
      <c r="GT1884" s="28"/>
      <c r="GU1884" s="28"/>
      <c r="GV1884" s="28"/>
      <c r="HA1884" s="194"/>
      <c r="HC1884" s="28"/>
      <c r="HD1884" s="28"/>
      <c r="HE1884" s="28"/>
      <c r="HJ1884" s="28"/>
      <c r="HK1884" s="28"/>
      <c r="HL1884" s="28"/>
      <c r="HM1884" s="28"/>
      <c r="HN1884" s="28"/>
      <c r="HO1884" s="28"/>
      <c r="HP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</row>
    <row r="1885" spans="1:249" s="50" customFormat="1" ht="18" customHeight="1">
      <c r="A1885" s="287" t="s">
        <v>5512</v>
      </c>
      <c r="C1885" s="28"/>
      <c r="D1885" s="28"/>
      <c r="E1885" s="28"/>
      <c r="F1885" s="284">
        <f t="shared" si="34"/>
        <v>12</v>
      </c>
      <c r="I1885" s="50">
        <v>12</v>
      </c>
      <c r="N1885" s="28"/>
      <c r="O1885" s="28"/>
      <c r="T1885" s="194"/>
      <c r="V1885" s="28"/>
      <c r="W1885" s="28"/>
      <c r="X1885" s="28"/>
      <c r="AC1885" s="194"/>
      <c r="AE1885" s="28"/>
      <c r="AF1885" s="28"/>
      <c r="AG1885" s="28"/>
      <c r="AL1885" s="194"/>
      <c r="AN1885" s="28"/>
      <c r="AO1885" s="28"/>
      <c r="AP1885" s="28"/>
      <c r="AU1885" s="194"/>
      <c r="AW1885" s="28"/>
      <c r="AX1885" s="28"/>
      <c r="AY1885" s="28"/>
      <c r="BD1885" s="194"/>
      <c r="BF1885" s="28"/>
      <c r="BG1885" s="28"/>
      <c r="BH1885" s="28"/>
      <c r="BM1885" s="194"/>
      <c r="BO1885" s="28"/>
      <c r="BP1885" s="28"/>
      <c r="BQ1885" s="28"/>
      <c r="BV1885" s="194"/>
      <c r="BX1885" s="28"/>
      <c r="BY1885" s="28"/>
      <c r="BZ1885" s="28"/>
      <c r="CE1885" s="194"/>
      <c r="CG1885" s="28"/>
      <c r="CH1885" s="28"/>
      <c r="CI1885" s="28"/>
      <c r="CN1885" s="194"/>
      <c r="CP1885" s="28"/>
      <c r="CQ1885" s="28"/>
      <c r="CR1885" s="28"/>
      <c r="CW1885" s="194"/>
      <c r="CY1885" s="28"/>
      <c r="CZ1885" s="28"/>
      <c r="DA1885" s="28"/>
      <c r="DF1885" s="194"/>
      <c r="DH1885" s="28"/>
      <c r="DI1885" s="28"/>
      <c r="DJ1885" s="28"/>
      <c r="DO1885" s="194"/>
      <c r="DQ1885" s="28"/>
      <c r="DR1885" s="28"/>
      <c r="DS1885" s="28"/>
      <c r="DX1885" s="194"/>
      <c r="DZ1885" s="28"/>
      <c r="EA1885" s="28"/>
      <c r="EB1885" s="28"/>
      <c r="EG1885" s="194"/>
      <c r="EI1885" s="28"/>
      <c r="EJ1885" s="28"/>
      <c r="EK1885" s="28"/>
      <c r="EP1885" s="194"/>
      <c r="ER1885" s="28"/>
      <c r="ES1885" s="28"/>
      <c r="ET1885" s="28"/>
      <c r="EY1885" s="194"/>
      <c r="FA1885" s="28"/>
      <c r="FB1885" s="28"/>
      <c r="FC1885" s="28"/>
      <c r="FH1885" s="194"/>
      <c r="FJ1885" s="28"/>
      <c r="FK1885" s="28"/>
      <c r="FL1885" s="28"/>
      <c r="FQ1885" s="194"/>
      <c r="FS1885" s="28"/>
      <c r="FT1885" s="28"/>
      <c r="FU1885" s="28"/>
      <c r="FZ1885" s="194"/>
      <c r="GB1885" s="28"/>
      <c r="GC1885" s="28"/>
      <c r="GD1885" s="28"/>
      <c r="GI1885" s="194"/>
      <c r="GK1885" s="28"/>
      <c r="GL1885" s="28"/>
      <c r="GM1885" s="28"/>
      <c r="GR1885" s="194"/>
      <c r="GT1885" s="28"/>
      <c r="GU1885" s="28"/>
      <c r="GV1885" s="28"/>
      <c r="HA1885" s="194"/>
      <c r="HC1885" s="28"/>
      <c r="HD1885" s="28"/>
      <c r="HE1885" s="28"/>
      <c r="HJ1885" s="28"/>
      <c r="HK1885" s="28"/>
      <c r="HL1885" s="28"/>
      <c r="HM1885" s="28"/>
      <c r="HN1885" s="28"/>
      <c r="HO1885" s="28"/>
      <c r="HP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</row>
    <row r="1886" spans="1:249" s="50" customFormat="1" ht="18" customHeight="1">
      <c r="A1886" s="287" t="s">
        <v>5513</v>
      </c>
      <c r="C1886" s="28"/>
      <c r="D1886" s="28"/>
      <c r="E1886" s="28"/>
      <c r="F1886" s="284">
        <f t="shared" si="34"/>
        <v>2</v>
      </c>
      <c r="I1886" s="50">
        <v>2</v>
      </c>
      <c r="N1886" s="28"/>
      <c r="O1886" s="28"/>
      <c r="T1886" s="194"/>
      <c r="V1886" s="28"/>
      <c r="W1886" s="28"/>
      <c r="X1886" s="28"/>
      <c r="AC1886" s="194"/>
      <c r="AE1886" s="28"/>
      <c r="AF1886" s="28"/>
      <c r="AG1886" s="28"/>
      <c r="AL1886" s="194"/>
      <c r="AN1886" s="28"/>
      <c r="AO1886" s="28"/>
      <c r="AP1886" s="28"/>
      <c r="AU1886" s="194"/>
      <c r="AW1886" s="28"/>
      <c r="AX1886" s="28"/>
      <c r="AY1886" s="28"/>
      <c r="BD1886" s="194"/>
      <c r="BF1886" s="28"/>
      <c r="BG1886" s="28"/>
      <c r="BH1886" s="28"/>
      <c r="BM1886" s="194"/>
      <c r="BO1886" s="28"/>
      <c r="BP1886" s="28"/>
      <c r="BQ1886" s="28"/>
      <c r="BV1886" s="194"/>
      <c r="BX1886" s="28"/>
      <c r="BY1886" s="28"/>
      <c r="BZ1886" s="28"/>
      <c r="CE1886" s="194"/>
      <c r="CG1886" s="28"/>
      <c r="CH1886" s="28"/>
      <c r="CI1886" s="28"/>
      <c r="CN1886" s="194"/>
      <c r="CP1886" s="28"/>
      <c r="CQ1886" s="28"/>
      <c r="CR1886" s="28"/>
      <c r="CW1886" s="194"/>
      <c r="CY1886" s="28"/>
      <c r="CZ1886" s="28"/>
      <c r="DA1886" s="28"/>
      <c r="DF1886" s="194"/>
      <c r="DH1886" s="28"/>
      <c r="DI1886" s="28"/>
      <c r="DJ1886" s="28"/>
      <c r="DO1886" s="194"/>
      <c r="DQ1886" s="28"/>
      <c r="DR1886" s="28"/>
      <c r="DS1886" s="28"/>
      <c r="DX1886" s="194"/>
      <c r="DZ1886" s="28"/>
      <c r="EA1886" s="28"/>
      <c r="EB1886" s="28"/>
      <c r="EG1886" s="194"/>
      <c r="EI1886" s="28"/>
      <c r="EJ1886" s="28"/>
      <c r="EK1886" s="28"/>
      <c r="EP1886" s="194"/>
      <c r="ER1886" s="28"/>
      <c r="ES1886" s="28"/>
      <c r="ET1886" s="28"/>
      <c r="EY1886" s="194"/>
      <c r="FA1886" s="28"/>
      <c r="FB1886" s="28"/>
      <c r="FC1886" s="28"/>
      <c r="FH1886" s="194"/>
      <c r="FJ1886" s="28"/>
      <c r="FK1886" s="28"/>
      <c r="FL1886" s="28"/>
      <c r="FQ1886" s="194"/>
      <c r="FS1886" s="28"/>
      <c r="FT1886" s="28"/>
      <c r="FU1886" s="28"/>
      <c r="FZ1886" s="194"/>
      <c r="GB1886" s="28"/>
      <c r="GC1886" s="28"/>
      <c r="GD1886" s="28"/>
      <c r="GI1886" s="194"/>
      <c r="GK1886" s="28"/>
      <c r="GL1886" s="28"/>
      <c r="GM1886" s="28"/>
      <c r="GR1886" s="194"/>
      <c r="GT1886" s="28"/>
      <c r="GU1886" s="28"/>
      <c r="GV1886" s="28"/>
      <c r="HA1886" s="194"/>
      <c r="HC1886" s="28"/>
      <c r="HD1886" s="28"/>
      <c r="HE1886" s="28"/>
      <c r="HJ1886" s="28"/>
      <c r="HK1886" s="28"/>
      <c r="HL1886" s="28"/>
      <c r="HM1886" s="28"/>
      <c r="HN1886" s="28"/>
      <c r="HO1886" s="28"/>
      <c r="HP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</row>
    <row r="1887" spans="1:249" s="50" customFormat="1" ht="18" customHeight="1">
      <c r="A1887" s="287" t="s">
        <v>5514</v>
      </c>
      <c r="C1887" s="28"/>
      <c r="D1887" s="28"/>
      <c r="E1887" s="28"/>
      <c r="F1887" s="284">
        <f t="shared" si="34"/>
        <v>2</v>
      </c>
      <c r="I1887" s="50">
        <v>2</v>
      </c>
      <c r="N1887" s="28"/>
      <c r="O1887" s="28"/>
      <c r="T1887" s="194"/>
      <c r="V1887" s="28"/>
      <c r="W1887" s="28"/>
      <c r="X1887" s="28"/>
      <c r="AC1887" s="194"/>
      <c r="AE1887" s="28"/>
      <c r="AF1887" s="28"/>
      <c r="AG1887" s="28"/>
      <c r="AL1887" s="194"/>
      <c r="AN1887" s="28"/>
      <c r="AO1887" s="28"/>
      <c r="AP1887" s="28"/>
      <c r="AU1887" s="194"/>
      <c r="AW1887" s="28"/>
      <c r="AX1887" s="28"/>
      <c r="AY1887" s="28"/>
      <c r="BD1887" s="194"/>
      <c r="BF1887" s="28"/>
      <c r="BG1887" s="28"/>
      <c r="BH1887" s="28"/>
      <c r="BM1887" s="194"/>
      <c r="BO1887" s="28"/>
      <c r="BP1887" s="28"/>
      <c r="BQ1887" s="28"/>
      <c r="BV1887" s="194"/>
      <c r="BX1887" s="28"/>
      <c r="BY1887" s="28"/>
      <c r="BZ1887" s="28"/>
      <c r="CE1887" s="194"/>
      <c r="CG1887" s="28"/>
      <c r="CH1887" s="28"/>
      <c r="CI1887" s="28"/>
      <c r="CN1887" s="194"/>
      <c r="CP1887" s="28"/>
      <c r="CQ1887" s="28"/>
      <c r="CR1887" s="28"/>
      <c r="CW1887" s="194"/>
      <c r="CY1887" s="28"/>
      <c r="CZ1887" s="28"/>
      <c r="DA1887" s="28"/>
      <c r="DF1887" s="194"/>
      <c r="DH1887" s="28"/>
      <c r="DI1887" s="28"/>
      <c r="DJ1887" s="28"/>
      <c r="DO1887" s="194"/>
      <c r="DQ1887" s="28"/>
      <c r="DR1887" s="28"/>
      <c r="DS1887" s="28"/>
      <c r="DX1887" s="194"/>
      <c r="DZ1887" s="28"/>
      <c r="EA1887" s="28"/>
      <c r="EB1887" s="28"/>
      <c r="EG1887" s="194"/>
      <c r="EI1887" s="28"/>
      <c r="EJ1887" s="28"/>
      <c r="EK1887" s="28"/>
      <c r="EP1887" s="194"/>
      <c r="ER1887" s="28"/>
      <c r="ES1887" s="28"/>
      <c r="ET1887" s="28"/>
      <c r="EY1887" s="194"/>
      <c r="FA1887" s="28"/>
      <c r="FB1887" s="28"/>
      <c r="FC1887" s="28"/>
      <c r="FH1887" s="194"/>
      <c r="FJ1887" s="28"/>
      <c r="FK1887" s="28"/>
      <c r="FL1887" s="28"/>
      <c r="FQ1887" s="194"/>
      <c r="FS1887" s="28"/>
      <c r="FT1887" s="28"/>
      <c r="FU1887" s="28"/>
      <c r="FZ1887" s="194"/>
      <c r="GB1887" s="28"/>
      <c r="GC1887" s="28"/>
      <c r="GD1887" s="28"/>
      <c r="GI1887" s="194"/>
      <c r="GK1887" s="28"/>
      <c r="GL1887" s="28"/>
      <c r="GM1887" s="28"/>
      <c r="GR1887" s="194"/>
      <c r="GT1887" s="28"/>
      <c r="GU1887" s="28"/>
      <c r="GV1887" s="28"/>
      <c r="HA1887" s="194"/>
      <c r="HC1887" s="28"/>
      <c r="HD1887" s="28"/>
      <c r="HE1887" s="28"/>
      <c r="HJ1887" s="28"/>
      <c r="HK1887" s="28"/>
      <c r="HL1887" s="28"/>
      <c r="HM1887" s="28"/>
      <c r="HN1887" s="28"/>
      <c r="HO1887" s="28"/>
      <c r="HP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</row>
    <row r="1888" spans="1:249" s="50" customFormat="1" ht="18" customHeight="1">
      <c r="A1888" s="287" t="s">
        <v>5515</v>
      </c>
      <c r="C1888" s="28"/>
      <c r="D1888" s="28"/>
      <c r="E1888" s="28"/>
      <c r="F1888" s="284">
        <f t="shared" si="34"/>
        <v>1</v>
      </c>
      <c r="I1888" s="50">
        <v>1</v>
      </c>
      <c r="N1888" s="28"/>
      <c r="O1888" s="28"/>
      <c r="T1888" s="194"/>
      <c r="V1888" s="28"/>
      <c r="W1888" s="28"/>
      <c r="X1888" s="28"/>
      <c r="AC1888" s="194"/>
      <c r="AE1888" s="28"/>
      <c r="AF1888" s="28"/>
      <c r="AG1888" s="28"/>
      <c r="AL1888" s="194"/>
      <c r="AN1888" s="28"/>
      <c r="AO1888" s="28"/>
      <c r="AP1888" s="28"/>
      <c r="AU1888" s="194"/>
      <c r="AW1888" s="28"/>
      <c r="AX1888" s="28"/>
      <c r="AY1888" s="28"/>
      <c r="BD1888" s="194"/>
      <c r="BF1888" s="28"/>
      <c r="BG1888" s="28"/>
      <c r="BH1888" s="28"/>
      <c r="BM1888" s="194"/>
      <c r="BO1888" s="28"/>
      <c r="BP1888" s="28"/>
      <c r="BQ1888" s="28"/>
      <c r="BV1888" s="194"/>
      <c r="BX1888" s="28"/>
      <c r="BY1888" s="28"/>
      <c r="BZ1888" s="28"/>
      <c r="CE1888" s="194"/>
      <c r="CG1888" s="28"/>
      <c r="CH1888" s="28"/>
      <c r="CI1888" s="28"/>
      <c r="CN1888" s="194"/>
      <c r="CP1888" s="28"/>
      <c r="CQ1888" s="28"/>
      <c r="CR1888" s="28"/>
      <c r="CW1888" s="194"/>
      <c r="CY1888" s="28"/>
      <c r="CZ1888" s="28"/>
      <c r="DA1888" s="28"/>
      <c r="DF1888" s="194"/>
      <c r="DH1888" s="28"/>
      <c r="DI1888" s="28"/>
      <c r="DJ1888" s="28"/>
      <c r="DO1888" s="194"/>
      <c r="DQ1888" s="28"/>
      <c r="DR1888" s="28"/>
      <c r="DS1888" s="28"/>
      <c r="DX1888" s="194"/>
      <c r="DZ1888" s="28"/>
      <c r="EA1888" s="28"/>
      <c r="EB1888" s="28"/>
      <c r="EG1888" s="194"/>
      <c r="EI1888" s="28"/>
      <c r="EJ1888" s="28"/>
      <c r="EK1888" s="28"/>
      <c r="EP1888" s="194"/>
      <c r="ER1888" s="28"/>
      <c r="ES1888" s="28"/>
      <c r="ET1888" s="28"/>
      <c r="EY1888" s="194"/>
      <c r="FA1888" s="28"/>
      <c r="FB1888" s="28"/>
      <c r="FC1888" s="28"/>
      <c r="FH1888" s="194"/>
      <c r="FJ1888" s="28"/>
      <c r="FK1888" s="28"/>
      <c r="FL1888" s="28"/>
      <c r="FQ1888" s="194"/>
      <c r="FS1888" s="28"/>
      <c r="FT1888" s="28"/>
      <c r="FU1888" s="28"/>
      <c r="FZ1888" s="194"/>
      <c r="GB1888" s="28"/>
      <c r="GC1888" s="28"/>
      <c r="GD1888" s="28"/>
      <c r="GI1888" s="194"/>
      <c r="GK1888" s="28"/>
      <c r="GL1888" s="28"/>
      <c r="GM1888" s="28"/>
      <c r="GR1888" s="194"/>
      <c r="GT1888" s="28"/>
      <c r="GU1888" s="28"/>
      <c r="GV1888" s="28"/>
      <c r="HA1888" s="194"/>
      <c r="HC1888" s="28"/>
      <c r="HD1888" s="28"/>
      <c r="HE1888" s="28"/>
      <c r="HJ1888" s="28"/>
      <c r="HK1888" s="28"/>
      <c r="HL1888" s="28"/>
      <c r="HM1888" s="28"/>
      <c r="HN1888" s="28"/>
      <c r="HO1888" s="28"/>
      <c r="HP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</row>
    <row r="1889" spans="1:249" s="50" customFormat="1" ht="18" customHeight="1">
      <c r="A1889" s="287" t="s">
        <v>5518</v>
      </c>
      <c r="C1889" s="28"/>
      <c r="D1889" s="28"/>
      <c r="E1889" s="28"/>
      <c r="F1889" s="284">
        <f t="shared" si="34"/>
        <v>5</v>
      </c>
      <c r="I1889" s="50">
        <v>5</v>
      </c>
      <c r="N1889" s="28"/>
      <c r="O1889" s="28"/>
      <c r="T1889" s="194"/>
      <c r="V1889" s="28"/>
      <c r="W1889" s="28"/>
      <c r="X1889" s="28"/>
      <c r="AC1889" s="194"/>
      <c r="AE1889" s="28"/>
      <c r="AF1889" s="28"/>
      <c r="AG1889" s="28"/>
      <c r="AL1889" s="194"/>
      <c r="AN1889" s="28"/>
      <c r="AO1889" s="28"/>
      <c r="AP1889" s="28"/>
      <c r="AU1889" s="194"/>
      <c r="AW1889" s="28"/>
      <c r="AX1889" s="28"/>
      <c r="AY1889" s="28"/>
      <c r="BD1889" s="194"/>
      <c r="BF1889" s="28"/>
      <c r="BG1889" s="28"/>
      <c r="BH1889" s="28"/>
      <c r="BM1889" s="194"/>
      <c r="BO1889" s="28"/>
      <c r="BP1889" s="28"/>
      <c r="BQ1889" s="28"/>
      <c r="BV1889" s="194"/>
      <c r="BX1889" s="28"/>
      <c r="BY1889" s="28"/>
      <c r="BZ1889" s="28"/>
      <c r="CE1889" s="194"/>
      <c r="CG1889" s="28"/>
      <c r="CH1889" s="28"/>
      <c r="CI1889" s="28"/>
      <c r="CN1889" s="194"/>
      <c r="CP1889" s="28"/>
      <c r="CQ1889" s="28"/>
      <c r="CR1889" s="28"/>
      <c r="CW1889" s="194"/>
      <c r="CY1889" s="28"/>
      <c r="CZ1889" s="28"/>
      <c r="DA1889" s="28"/>
      <c r="DF1889" s="194"/>
      <c r="DH1889" s="28"/>
      <c r="DI1889" s="28"/>
      <c r="DJ1889" s="28"/>
      <c r="DO1889" s="194"/>
      <c r="DQ1889" s="28"/>
      <c r="DR1889" s="28"/>
      <c r="DS1889" s="28"/>
      <c r="DX1889" s="194"/>
      <c r="DZ1889" s="28"/>
      <c r="EA1889" s="28"/>
      <c r="EB1889" s="28"/>
      <c r="EG1889" s="194"/>
      <c r="EI1889" s="28"/>
      <c r="EJ1889" s="28"/>
      <c r="EK1889" s="28"/>
      <c r="EP1889" s="194"/>
      <c r="ER1889" s="28"/>
      <c r="ES1889" s="28"/>
      <c r="ET1889" s="28"/>
      <c r="EY1889" s="194"/>
      <c r="FA1889" s="28"/>
      <c r="FB1889" s="28"/>
      <c r="FC1889" s="28"/>
      <c r="FH1889" s="194"/>
      <c r="FJ1889" s="28"/>
      <c r="FK1889" s="28"/>
      <c r="FL1889" s="28"/>
      <c r="FQ1889" s="194"/>
      <c r="FS1889" s="28"/>
      <c r="FT1889" s="28"/>
      <c r="FU1889" s="28"/>
      <c r="FZ1889" s="194"/>
      <c r="GB1889" s="28"/>
      <c r="GC1889" s="28"/>
      <c r="GD1889" s="28"/>
      <c r="GI1889" s="194"/>
      <c r="GK1889" s="28"/>
      <c r="GL1889" s="28"/>
      <c r="GM1889" s="28"/>
      <c r="GR1889" s="194"/>
      <c r="GT1889" s="28"/>
      <c r="GU1889" s="28"/>
      <c r="GV1889" s="28"/>
      <c r="HA1889" s="194"/>
      <c r="HC1889" s="28"/>
      <c r="HD1889" s="28"/>
      <c r="HE1889" s="28"/>
      <c r="HJ1889" s="28"/>
      <c r="HK1889" s="28"/>
      <c r="HL1889" s="28"/>
      <c r="HM1889" s="28"/>
      <c r="HN1889" s="28"/>
      <c r="HO1889" s="28"/>
      <c r="HP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</row>
    <row r="1890" spans="1:249" s="50" customFormat="1" ht="18" customHeight="1">
      <c r="A1890" s="287" t="s">
        <v>5519</v>
      </c>
      <c r="C1890" s="28"/>
      <c r="D1890" s="28"/>
      <c r="E1890" s="28"/>
      <c r="F1890" s="284">
        <f t="shared" si="34"/>
        <v>1</v>
      </c>
      <c r="I1890" s="50">
        <v>1</v>
      </c>
      <c r="N1890" s="28"/>
      <c r="O1890" s="28"/>
      <c r="T1890" s="194"/>
      <c r="V1890" s="28"/>
      <c r="W1890" s="28"/>
      <c r="X1890" s="28"/>
      <c r="AC1890" s="194"/>
      <c r="AE1890" s="28"/>
      <c r="AF1890" s="28"/>
      <c r="AG1890" s="28"/>
      <c r="AL1890" s="194"/>
      <c r="AN1890" s="28"/>
      <c r="AO1890" s="28"/>
      <c r="AP1890" s="28"/>
      <c r="AU1890" s="194"/>
      <c r="AW1890" s="28"/>
      <c r="AX1890" s="28"/>
      <c r="AY1890" s="28"/>
      <c r="BD1890" s="194"/>
      <c r="BF1890" s="28"/>
      <c r="BG1890" s="28"/>
      <c r="BH1890" s="28"/>
      <c r="BM1890" s="194"/>
      <c r="BO1890" s="28"/>
      <c r="BP1890" s="28"/>
      <c r="BQ1890" s="28"/>
      <c r="BV1890" s="194"/>
      <c r="BX1890" s="28"/>
      <c r="BY1890" s="28"/>
      <c r="BZ1890" s="28"/>
      <c r="CE1890" s="194"/>
      <c r="CG1890" s="28"/>
      <c r="CH1890" s="28"/>
      <c r="CI1890" s="28"/>
      <c r="CN1890" s="194"/>
      <c r="CP1890" s="28"/>
      <c r="CQ1890" s="28"/>
      <c r="CR1890" s="28"/>
      <c r="CW1890" s="194"/>
      <c r="CY1890" s="28"/>
      <c r="CZ1890" s="28"/>
      <c r="DA1890" s="28"/>
      <c r="DF1890" s="194"/>
      <c r="DH1890" s="28"/>
      <c r="DI1890" s="28"/>
      <c r="DJ1890" s="28"/>
      <c r="DO1890" s="194"/>
      <c r="DQ1890" s="28"/>
      <c r="DR1890" s="28"/>
      <c r="DS1890" s="28"/>
      <c r="DX1890" s="194"/>
      <c r="DZ1890" s="28"/>
      <c r="EA1890" s="28"/>
      <c r="EB1890" s="28"/>
      <c r="EG1890" s="194"/>
      <c r="EI1890" s="28"/>
      <c r="EJ1890" s="28"/>
      <c r="EK1890" s="28"/>
      <c r="EP1890" s="194"/>
      <c r="ER1890" s="28"/>
      <c r="ES1890" s="28"/>
      <c r="ET1890" s="28"/>
      <c r="EY1890" s="194"/>
      <c r="FA1890" s="28"/>
      <c r="FB1890" s="28"/>
      <c r="FC1890" s="28"/>
      <c r="FH1890" s="194"/>
      <c r="FJ1890" s="28"/>
      <c r="FK1890" s="28"/>
      <c r="FL1890" s="28"/>
      <c r="FQ1890" s="194"/>
      <c r="FS1890" s="28"/>
      <c r="FT1890" s="28"/>
      <c r="FU1890" s="28"/>
      <c r="FZ1890" s="194"/>
      <c r="GB1890" s="28"/>
      <c r="GC1890" s="28"/>
      <c r="GD1890" s="28"/>
      <c r="GI1890" s="194"/>
      <c r="GK1890" s="28"/>
      <c r="GL1890" s="28"/>
      <c r="GM1890" s="28"/>
      <c r="GR1890" s="194"/>
      <c r="GT1890" s="28"/>
      <c r="GU1890" s="28"/>
      <c r="GV1890" s="28"/>
      <c r="HA1890" s="194"/>
      <c r="HC1890" s="28"/>
      <c r="HD1890" s="28"/>
      <c r="HE1890" s="28"/>
      <c r="HJ1890" s="28"/>
      <c r="HK1890" s="28"/>
      <c r="HL1890" s="28"/>
      <c r="HM1890" s="28"/>
      <c r="HN1890" s="28"/>
      <c r="HO1890" s="28"/>
      <c r="HP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</row>
    <row r="1891" spans="1:249" s="50" customFormat="1" ht="18" customHeight="1">
      <c r="A1891" s="287" t="s">
        <v>5521</v>
      </c>
      <c r="B1891" s="28"/>
      <c r="C1891" s="28"/>
      <c r="D1891" s="28"/>
      <c r="E1891" s="28"/>
      <c r="F1891" s="284">
        <f t="shared" si="34"/>
        <v>38</v>
      </c>
      <c r="G1891" s="50">
        <v>38</v>
      </c>
      <c r="N1891" s="28"/>
      <c r="O1891" s="28"/>
      <c r="T1891" s="194"/>
      <c r="V1891" s="28"/>
      <c r="W1891" s="28"/>
      <c r="X1891" s="28"/>
      <c r="AC1891" s="194"/>
      <c r="AE1891" s="28"/>
      <c r="AF1891" s="28"/>
      <c r="AG1891" s="28"/>
      <c r="AL1891" s="194"/>
      <c r="AN1891" s="28"/>
      <c r="AO1891" s="28"/>
      <c r="AP1891" s="28"/>
      <c r="AU1891" s="194"/>
      <c r="AW1891" s="28"/>
      <c r="AX1891" s="28"/>
      <c r="AY1891" s="28"/>
      <c r="BD1891" s="194"/>
      <c r="BF1891" s="28"/>
      <c r="BG1891" s="28"/>
      <c r="BH1891" s="28"/>
      <c r="BM1891" s="194"/>
      <c r="BO1891" s="28"/>
      <c r="BP1891" s="28"/>
      <c r="BQ1891" s="28"/>
      <c r="BV1891" s="194"/>
      <c r="BX1891" s="28"/>
      <c r="BY1891" s="28"/>
      <c r="BZ1891" s="28"/>
      <c r="CE1891" s="194"/>
      <c r="CG1891" s="28"/>
      <c r="CH1891" s="28"/>
      <c r="CI1891" s="28"/>
      <c r="CN1891" s="194"/>
      <c r="CP1891" s="28"/>
      <c r="CQ1891" s="28"/>
      <c r="CR1891" s="28"/>
      <c r="CW1891" s="194"/>
      <c r="CY1891" s="28"/>
      <c r="CZ1891" s="28"/>
      <c r="DA1891" s="28"/>
      <c r="DF1891" s="194"/>
      <c r="DH1891" s="28"/>
      <c r="DI1891" s="28"/>
      <c r="DJ1891" s="28"/>
      <c r="DO1891" s="194"/>
      <c r="DQ1891" s="28"/>
      <c r="DR1891" s="28"/>
      <c r="DS1891" s="28"/>
      <c r="DX1891" s="194"/>
      <c r="DZ1891" s="28"/>
      <c r="EA1891" s="28"/>
      <c r="EB1891" s="28"/>
      <c r="EG1891" s="194"/>
      <c r="EI1891" s="28"/>
      <c r="EJ1891" s="28"/>
      <c r="EK1891" s="28"/>
      <c r="EP1891" s="194"/>
      <c r="ER1891" s="28"/>
      <c r="ES1891" s="28"/>
      <c r="ET1891" s="28"/>
      <c r="EY1891" s="194"/>
      <c r="FA1891" s="28"/>
      <c r="FB1891" s="28"/>
      <c r="FC1891" s="28"/>
      <c r="FH1891" s="194"/>
      <c r="FJ1891" s="28"/>
      <c r="FK1891" s="28"/>
      <c r="FL1891" s="28"/>
      <c r="FQ1891" s="194"/>
      <c r="FS1891" s="28"/>
      <c r="FT1891" s="28"/>
      <c r="FU1891" s="28"/>
      <c r="FZ1891" s="194"/>
      <c r="GB1891" s="28"/>
      <c r="GC1891" s="28"/>
      <c r="GD1891" s="28"/>
      <c r="GI1891" s="194"/>
      <c r="GK1891" s="28"/>
      <c r="GL1891" s="28"/>
      <c r="GM1891" s="28"/>
      <c r="GR1891" s="194"/>
      <c r="GT1891" s="28"/>
      <c r="GU1891" s="28"/>
      <c r="GV1891" s="28"/>
      <c r="HA1891" s="194"/>
      <c r="HC1891" s="28"/>
      <c r="HD1891" s="28"/>
      <c r="HE1891" s="28"/>
      <c r="HJ1891" s="28"/>
      <c r="HK1891" s="28"/>
      <c r="HL1891" s="28"/>
      <c r="HM1891" s="28"/>
      <c r="HN1891" s="28"/>
      <c r="HO1891" s="28"/>
      <c r="HP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</row>
    <row r="1892" spans="1:249" s="50" customFormat="1" ht="18" customHeight="1">
      <c r="A1892" s="287" t="s">
        <v>5522</v>
      </c>
      <c r="B1892" s="28"/>
      <c r="C1892" s="28"/>
      <c r="D1892" s="28"/>
      <c r="E1892" s="28"/>
      <c r="F1892" s="284">
        <f t="shared" si="34"/>
        <v>60</v>
      </c>
      <c r="G1892" s="50">
        <v>60</v>
      </c>
      <c r="N1892" s="28"/>
      <c r="O1892" s="28"/>
      <c r="T1892" s="194"/>
      <c r="V1892" s="28"/>
      <c r="W1892" s="28"/>
      <c r="X1892" s="28"/>
      <c r="AC1892" s="194"/>
      <c r="AE1892" s="28"/>
      <c r="AF1892" s="28"/>
      <c r="AG1892" s="28"/>
      <c r="AL1892" s="194"/>
      <c r="AN1892" s="28"/>
      <c r="AO1892" s="28"/>
      <c r="AP1892" s="28"/>
      <c r="AU1892" s="194"/>
      <c r="AW1892" s="28"/>
      <c r="AX1892" s="28"/>
      <c r="AY1892" s="28"/>
      <c r="BD1892" s="194"/>
      <c r="BF1892" s="28"/>
      <c r="BG1892" s="28"/>
      <c r="BH1892" s="28"/>
      <c r="BM1892" s="194"/>
      <c r="BO1892" s="28"/>
      <c r="BP1892" s="28"/>
      <c r="BQ1892" s="28"/>
      <c r="BV1892" s="194"/>
      <c r="BX1892" s="28"/>
      <c r="BY1892" s="28"/>
      <c r="BZ1892" s="28"/>
      <c r="CE1892" s="194"/>
      <c r="CG1892" s="28"/>
      <c r="CH1892" s="28"/>
      <c r="CI1892" s="28"/>
      <c r="CN1892" s="194"/>
      <c r="CP1892" s="28"/>
      <c r="CQ1892" s="28"/>
      <c r="CR1892" s="28"/>
      <c r="CW1892" s="194"/>
      <c r="CY1892" s="28"/>
      <c r="CZ1892" s="28"/>
      <c r="DA1892" s="28"/>
      <c r="DF1892" s="194"/>
      <c r="DH1892" s="28"/>
      <c r="DI1892" s="28"/>
      <c r="DJ1892" s="28"/>
      <c r="DO1892" s="194"/>
      <c r="DQ1892" s="28"/>
      <c r="DR1892" s="28"/>
      <c r="DS1892" s="28"/>
      <c r="DX1892" s="194"/>
      <c r="DZ1892" s="28"/>
      <c r="EA1892" s="28"/>
      <c r="EB1892" s="28"/>
      <c r="EG1892" s="194"/>
      <c r="EI1892" s="28"/>
      <c r="EJ1892" s="28"/>
      <c r="EK1892" s="28"/>
      <c r="EP1892" s="194"/>
      <c r="ER1892" s="28"/>
      <c r="ES1892" s="28"/>
      <c r="ET1892" s="28"/>
      <c r="EY1892" s="194"/>
      <c r="FA1892" s="28"/>
      <c r="FB1892" s="28"/>
      <c r="FC1892" s="28"/>
      <c r="FH1892" s="194"/>
      <c r="FJ1892" s="28"/>
      <c r="FK1892" s="28"/>
      <c r="FL1892" s="28"/>
      <c r="FQ1892" s="194"/>
      <c r="FS1892" s="28"/>
      <c r="FT1892" s="28"/>
      <c r="FU1892" s="28"/>
      <c r="FZ1892" s="194"/>
      <c r="GB1892" s="28"/>
      <c r="GC1892" s="28"/>
      <c r="GD1892" s="28"/>
      <c r="GI1892" s="194"/>
      <c r="GK1892" s="28"/>
      <c r="GL1892" s="28"/>
      <c r="GM1892" s="28"/>
      <c r="GR1892" s="194"/>
      <c r="GT1892" s="28"/>
      <c r="GU1892" s="28"/>
      <c r="GV1892" s="28"/>
      <c r="HA1892" s="194"/>
      <c r="HC1892" s="28"/>
      <c r="HD1892" s="28"/>
      <c r="HE1892" s="28"/>
      <c r="HJ1892" s="28"/>
      <c r="HK1892" s="28"/>
      <c r="HL1892" s="28"/>
      <c r="HM1892" s="28"/>
      <c r="HN1892" s="28"/>
      <c r="HO1892" s="28"/>
      <c r="HP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</row>
    <row r="1893" spans="1:249" s="50" customFormat="1" ht="18" customHeight="1">
      <c r="A1893" s="287" t="s">
        <v>5523</v>
      </c>
      <c r="B1893" s="28"/>
      <c r="C1893" s="28"/>
      <c r="D1893" s="28"/>
      <c r="E1893" s="28"/>
      <c r="F1893" s="284">
        <f t="shared" si="34"/>
        <v>21</v>
      </c>
      <c r="G1893" s="50">
        <v>21</v>
      </c>
      <c r="N1893" s="28"/>
      <c r="O1893" s="28"/>
      <c r="T1893" s="194"/>
      <c r="V1893" s="28"/>
      <c r="W1893" s="28"/>
      <c r="X1893" s="28"/>
      <c r="AC1893" s="194"/>
      <c r="AE1893" s="28"/>
      <c r="AF1893" s="28"/>
      <c r="AG1893" s="28"/>
      <c r="AL1893" s="194"/>
      <c r="AN1893" s="28"/>
      <c r="AO1893" s="28"/>
      <c r="AP1893" s="28"/>
      <c r="AU1893" s="194"/>
      <c r="AW1893" s="28"/>
      <c r="AX1893" s="28"/>
      <c r="AY1893" s="28"/>
      <c r="BD1893" s="194"/>
      <c r="BF1893" s="28"/>
      <c r="BG1893" s="28"/>
      <c r="BH1893" s="28"/>
      <c r="BM1893" s="194"/>
      <c r="BO1893" s="28"/>
      <c r="BP1893" s="28"/>
      <c r="BQ1893" s="28"/>
      <c r="BV1893" s="194"/>
      <c r="BX1893" s="28"/>
      <c r="BY1893" s="28"/>
      <c r="BZ1893" s="28"/>
      <c r="CE1893" s="194"/>
      <c r="CG1893" s="28"/>
      <c r="CH1893" s="28"/>
      <c r="CI1893" s="28"/>
      <c r="CN1893" s="194"/>
      <c r="CP1893" s="28"/>
      <c r="CQ1893" s="28"/>
      <c r="CR1893" s="28"/>
      <c r="CW1893" s="194"/>
      <c r="CY1893" s="28"/>
      <c r="CZ1893" s="28"/>
      <c r="DA1893" s="28"/>
      <c r="DF1893" s="194"/>
      <c r="DH1893" s="28"/>
      <c r="DI1893" s="28"/>
      <c r="DJ1893" s="28"/>
      <c r="DO1893" s="194"/>
      <c r="DQ1893" s="28"/>
      <c r="DR1893" s="28"/>
      <c r="DS1893" s="28"/>
      <c r="DX1893" s="194"/>
      <c r="DZ1893" s="28"/>
      <c r="EA1893" s="28"/>
      <c r="EB1893" s="28"/>
      <c r="EG1893" s="194"/>
      <c r="EI1893" s="28"/>
      <c r="EJ1893" s="28"/>
      <c r="EK1893" s="28"/>
      <c r="EP1893" s="194"/>
      <c r="ER1893" s="28"/>
      <c r="ES1893" s="28"/>
      <c r="ET1893" s="28"/>
      <c r="EY1893" s="194"/>
      <c r="FA1893" s="28"/>
      <c r="FB1893" s="28"/>
      <c r="FC1893" s="28"/>
      <c r="FH1893" s="194"/>
      <c r="FJ1893" s="28"/>
      <c r="FK1893" s="28"/>
      <c r="FL1893" s="28"/>
      <c r="FQ1893" s="194"/>
      <c r="FS1893" s="28"/>
      <c r="FT1893" s="28"/>
      <c r="FU1893" s="28"/>
      <c r="FZ1893" s="194"/>
      <c r="GB1893" s="28"/>
      <c r="GC1893" s="28"/>
      <c r="GD1893" s="28"/>
      <c r="GI1893" s="194"/>
      <c r="GK1893" s="28"/>
      <c r="GL1893" s="28"/>
      <c r="GM1893" s="28"/>
      <c r="GR1893" s="194"/>
      <c r="GT1893" s="28"/>
      <c r="GU1893" s="28"/>
      <c r="GV1893" s="28"/>
      <c r="HA1893" s="194"/>
      <c r="HC1893" s="28"/>
      <c r="HD1893" s="28"/>
      <c r="HE1893" s="28"/>
      <c r="HJ1893" s="28"/>
      <c r="HK1893" s="28"/>
      <c r="HL1893" s="28"/>
      <c r="HM1893" s="28"/>
      <c r="HN1893" s="28"/>
      <c r="HO1893" s="28"/>
      <c r="HP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</row>
    <row r="1894" spans="1:249" s="50" customFormat="1" ht="18" customHeight="1">
      <c r="A1894" s="287" t="s">
        <v>5524</v>
      </c>
      <c r="B1894" s="362"/>
      <c r="C1894" s="362"/>
      <c r="D1894" s="362"/>
      <c r="E1894" s="362"/>
      <c r="F1894" s="284">
        <f t="shared" si="34"/>
        <v>3</v>
      </c>
      <c r="G1894" s="50">
        <v>3</v>
      </c>
      <c r="N1894" s="28"/>
      <c r="O1894" s="28"/>
      <c r="T1894" s="194"/>
      <c r="V1894" s="28"/>
      <c r="W1894" s="28"/>
      <c r="X1894" s="28"/>
      <c r="AC1894" s="194"/>
      <c r="AE1894" s="28"/>
      <c r="AF1894" s="28"/>
      <c r="AG1894" s="28"/>
      <c r="AL1894" s="194"/>
      <c r="AN1894" s="28"/>
      <c r="AO1894" s="28"/>
      <c r="AP1894" s="28"/>
      <c r="AU1894" s="194"/>
      <c r="AW1894" s="28"/>
      <c r="AX1894" s="28"/>
      <c r="AY1894" s="28"/>
      <c r="BD1894" s="194"/>
      <c r="BF1894" s="28"/>
      <c r="BG1894" s="28"/>
      <c r="BH1894" s="28"/>
      <c r="BM1894" s="194"/>
      <c r="BO1894" s="28"/>
      <c r="BP1894" s="28"/>
      <c r="BQ1894" s="28"/>
      <c r="BV1894" s="194"/>
      <c r="BX1894" s="28"/>
      <c r="BY1894" s="28"/>
      <c r="BZ1894" s="28"/>
      <c r="CE1894" s="194"/>
      <c r="CG1894" s="28"/>
      <c r="CH1894" s="28"/>
      <c r="CI1894" s="28"/>
      <c r="CN1894" s="194"/>
      <c r="CP1894" s="28"/>
      <c r="CQ1894" s="28"/>
      <c r="CR1894" s="28"/>
      <c r="CW1894" s="194"/>
      <c r="CY1894" s="28"/>
      <c r="CZ1894" s="28"/>
      <c r="DA1894" s="28"/>
      <c r="DF1894" s="194"/>
      <c r="DH1894" s="28"/>
      <c r="DI1894" s="28"/>
      <c r="DJ1894" s="28"/>
      <c r="DO1894" s="194"/>
      <c r="DQ1894" s="28"/>
      <c r="DR1894" s="28"/>
      <c r="DS1894" s="28"/>
      <c r="DX1894" s="194"/>
      <c r="DZ1894" s="28"/>
      <c r="EA1894" s="28"/>
      <c r="EB1894" s="28"/>
      <c r="EG1894" s="194"/>
      <c r="EI1894" s="28"/>
      <c r="EJ1894" s="28"/>
      <c r="EK1894" s="28"/>
      <c r="EP1894" s="194"/>
      <c r="ER1894" s="28"/>
      <c r="ES1894" s="28"/>
      <c r="ET1894" s="28"/>
      <c r="EY1894" s="194"/>
      <c r="FA1894" s="28"/>
      <c r="FB1894" s="28"/>
      <c r="FC1894" s="28"/>
      <c r="FH1894" s="194"/>
      <c r="FJ1894" s="28"/>
      <c r="FK1894" s="28"/>
      <c r="FL1894" s="28"/>
      <c r="FQ1894" s="194"/>
      <c r="FS1894" s="28"/>
      <c r="FT1894" s="28"/>
      <c r="FU1894" s="28"/>
      <c r="FZ1894" s="194"/>
      <c r="GB1894" s="28"/>
      <c r="GC1894" s="28"/>
      <c r="GD1894" s="28"/>
      <c r="GI1894" s="194"/>
      <c r="GK1894" s="28"/>
      <c r="GL1894" s="28"/>
      <c r="GM1894" s="28"/>
      <c r="GR1894" s="194"/>
      <c r="GT1894" s="28"/>
      <c r="GU1894" s="28"/>
      <c r="GV1894" s="28"/>
      <c r="HA1894" s="194"/>
      <c r="HC1894" s="28"/>
      <c r="HD1894" s="28"/>
      <c r="HE1894" s="28"/>
      <c r="HJ1894" s="28"/>
      <c r="HK1894" s="28"/>
      <c r="HL1894" s="28"/>
      <c r="HM1894" s="28"/>
      <c r="HN1894" s="28"/>
      <c r="HO1894" s="28"/>
      <c r="HP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</row>
    <row r="1895" spans="1:249" s="50" customFormat="1" ht="18" customHeight="1">
      <c r="A1895" s="287"/>
      <c r="B1895" s="28"/>
      <c r="C1895" s="28"/>
      <c r="D1895" s="28"/>
      <c r="E1895" s="28"/>
      <c r="F1895" s="28"/>
      <c r="G1895" s="28"/>
      <c r="N1895" s="28"/>
      <c r="O1895" s="28"/>
      <c r="T1895" s="194"/>
      <c r="V1895" s="28"/>
      <c r="W1895" s="28"/>
      <c r="X1895" s="28"/>
      <c r="AC1895" s="194"/>
      <c r="AE1895" s="28"/>
      <c r="AF1895" s="28"/>
      <c r="AG1895" s="28"/>
      <c r="AL1895" s="194"/>
      <c r="AN1895" s="28"/>
      <c r="AO1895" s="28"/>
      <c r="AP1895" s="28"/>
      <c r="AU1895" s="194"/>
      <c r="AW1895" s="28"/>
      <c r="AX1895" s="28"/>
      <c r="AY1895" s="28"/>
      <c r="BD1895" s="194"/>
      <c r="BF1895" s="28"/>
      <c r="BG1895" s="28"/>
      <c r="BH1895" s="28"/>
      <c r="BM1895" s="194"/>
      <c r="BO1895" s="28"/>
      <c r="BP1895" s="28"/>
      <c r="BQ1895" s="28"/>
      <c r="BV1895" s="194"/>
      <c r="BX1895" s="28"/>
      <c r="BY1895" s="28"/>
      <c r="BZ1895" s="28"/>
      <c r="CE1895" s="194"/>
      <c r="CG1895" s="28"/>
      <c r="CH1895" s="28"/>
      <c r="CI1895" s="28"/>
      <c r="CN1895" s="194"/>
      <c r="CP1895" s="28"/>
      <c r="CQ1895" s="28"/>
      <c r="CR1895" s="28"/>
      <c r="CW1895" s="194"/>
      <c r="CY1895" s="28"/>
      <c r="CZ1895" s="28"/>
      <c r="DA1895" s="28"/>
      <c r="DF1895" s="194"/>
      <c r="DH1895" s="28"/>
      <c r="DI1895" s="28"/>
      <c r="DJ1895" s="28"/>
      <c r="DO1895" s="194"/>
      <c r="DQ1895" s="28"/>
      <c r="DR1895" s="28"/>
      <c r="DS1895" s="28"/>
      <c r="DX1895" s="194"/>
      <c r="DZ1895" s="28"/>
      <c r="EA1895" s="28"/>
      <c r="EB1895" s="28"/>
      <c r="EG1895" s="194"/>
      <c r="EI1895" s="28"/>
      <c r="EJ1895" s="28"/>
      <c r="EK1895" s="28"/>
      <c r="EP1895" s="194"/>
      <c r="ER1895" s="28"/>
      <c r="ES1895" s="28"/>
      <c r="ET1895" s="28"/>
      <c r="EY1895" s="194"/>
      <c r="FA1895" s="28"/>
      <c r="FB1895" s="28"/>
      <c r="FC1895" s="28"/>
      <c r="FH1895" s="194"/>
      <c r="FJ1895" s="28"/>
      <c r="FK1895" s="28"/>
      <c r="FL1895" s="28"/>
      <c r="FQ1895" s="194"/>
      <c r="FS1895" s="28"/>
      <c r="FT1895" s="28"/>
      <c r="FU1895" s="28"/>
      <c r="FZ1895" s="194"/>
      <c r="GB1895" s="28"/>
      <c r="GC1895" s="28"/>
      <c r="GD1895" s="28"/>
      <c r="GI1895" s="194"/>
      <c r="GK1895" s="28"/>
      <c r="GL1895" s="28"/>
      <c r="GM1895" s="28"/>
      <c r="GR1895" s="194"/>
      <c r="GT1895" s="28"/>
      <c r="GU1895" s="28"/>
      <c r="GV1895" s="28"/>
      <c r="HA1895" s="194"/>
      <c r="HC1895" s="28"/>
      <c r="HD1895" s="28"/>
      <c r="HE1895" s="28"/>
      <c r="HJ1895" s="28"/>
      <c r="HK1895" s="28"/>
      <c r="HL1895" s="28"/>
      <c r="HM1895" s="28"/>
      <c r="HN1895" s="28"/>
      <c r="HO1895" s="28"/>
      <c r="HP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</row>
    <row r="1896" spans="1:249" s="50" customFormat="1" ht="18" customHeight="1">
      <c r="A1896" s="287"/>
      <c r="B1896" s="28"/>
      <c r="C1896" s="28"/>
      <c r="D1896" s="28"/>
      <c r="E1896" s="28"/>
      <c r="F1896" s="28"/>
      <c r="G1896" s="28"/>
      <c r="N1896" s="28"/>
      <c r="O1896" s="28"/>
      <c r="T1896" s="194"/>
      <c r="V1896" s="28"/>
      <c r="W1896" s="28"/>
      <c r="X1896" s="28"/>
      <c r="AC1896" s="194"/>
      <c r="AE1896" s="28"/>
      <c r="AF1896" s="28"/>
      <c r="AG1896" s="28"/>
      <c r="AL1896" s="194"/>
      <c r="AN1896" s="28"/>
      <c r="AO1896" s="28"/>
      <c r="AP1896" s="28"/>
      <c r="AU1896" s="194"/>
      <c r="AW1896" s="28"/>
      <c r="AX1896" s="28"/>
      <c r="AY1896" s="28"/>
      <c r="BD1896" s="194"/>
      <c r="BF1896" s="28"/>
      <c r="BG1896" s="28"/>
      <c r="BH1896" s="28"/>
      <c r="BM1896" s="194"/>
      <c r="BO1896" s="28"/>
      <c r="BP1896" s="28"/>
      <c r="BQ1896" s="28"/>
      <c r="BV1896" s="194"/>
      <c r="BX1896" s="28"/>
      <c r="BY1896" s="28"/>
      <c r="BZ1896" s="28"/>
      <c r="CE1896" s="194"/>
      <c r="CG1896" s="28"/>
      <c r="CH1896" s="28"/>
      <c r="CI1896" s="28"/>
      <c r="CN1896" s="194"/>
      <c r="CP1896" s="28"/>
      <c r="CQ1896" s="28"/>
      <c r="CR1896" s="28"/>
      <c r="CW1896" s="194"/>
      <c r="CY1896" s="28"/>
      <c r="CZ1896" s="28"/>
      <c r="DA1896" s="28"/>
      <c r="DF1896" s="194"/>
      <c r="DH1896" s="28"/>
      <c r="DI1896" s="28"/>
      <c r="DJ1896" s="28"/>
      <c r="DO1896" s="194"/>
      <c r="DQ1896" s="28"/>
      <c r="DR1896" s="28"/>
      <c r="DS1896" s="28"/>
      <c r="DX1896" s="194"/>
      <c r="DZ1896" s="28"/>
      <c r="EA1896" s="28"/>
      <c r="EB1896" s="28"/>
      <c r="EG1896" s="194"/>
      <c r="EI1896" s="28"/>
      <c r="EJ1896" s="28"/>
      <c r="EK1896" s="28"/>
      <c r="EP1896" s="194"/>
      <c r="ER1896" s="28"/>
      <c r="ES1896" s="28"/>
      <c r="ET1896" s="28"/>
      <c r="EY1896" s="194"/>
      <c r="FA1896" s="28"/>
      <c r="FB1896" s="28"/>
      <c r="FC1896" s="28"/>
      <c r="FH1896" s="194"/>
      <c r="FJ1896" s="28"/>
      <c r="FK1896" s="28"/>
      <c r="FL1896" s="28"/>
      <c r="FQ1896" s="194"/>
      <c r="FS1896" s="28"/>
      <c r="FT1896" s="28"/>
      <c r="FU1896" s="28"/>
      <c r="FZ1896" s="194"/>
      <c r="GB1896" s="28"/>
      <c r="GC1896" s="28"/>
      <c r="GD1896" s="28"/>
      <c r="GI1896" s="194"/>
      <c r="GK1896" s="28"/>
      <c r="GL1896" s="28"/>
      <c r="GM1896" s="28"/>
      <c r="GR1896" s="194"/>
      <c r="GT1896" s="28"/>
      <c r="GU1896" s="28"/>
      <c r="GV1896" s="28"/>
      <c r="HA1896" s="194"/>
      <c r="HC1896" s="28"/>
      <c r="HD1896" s="28"/>
      <c r="HE1896" s="28"/>
      <c r="HJ1896" s="28"/>
      <c r="HK1896" s="28"/>
      <c r="HL1896" s="28"/>
      <c r="HM1896" s="28"/>
      <c r="HN1896" s="28"/>
      <c r="HO1896" s="28"/>
      <c r="HP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</row>
    <row r="1897" spans="1:249" s="50" customFormat="1" ht="18" customHeight="1">
      <c r="A1897" s="287"/>
      <c r="B1897" s="28"/>
      <c r="C1897" s="28"/>
      <c r="D1897" s="28"/>
      <c r="E1897" s="28"/>
      <c r="F1897" s="284"/>
      <c r="G1897" s="28"/>
      <c r="K1897" s="487"/>
      <c r="N1897" s="28"/>
      <c r="O1897" s="28"/>
      <c r="T1897" s="194"/>
      <c r="V1897" s="28"/>
      <c r="W1897" s="28"/>
      <c r="X1897" s="28"/>
      <c r="AC1897" s="194"/>
      <c r="AE1897" s="28"/>
      <c r="AF1897" s="28"/>
      <c r="AG1897" s="28"/>
      <c r="AL1897" s="194"/>
      <c r="AN1897" s="28"/>
      <c r="AO1897" s="28"/>
      <c r="AP1897" s="28"/>
      <c r="AU1897" s="194"/>
      <c r="AW1897" s="28"/>
      <c r="AX1897" s="28"/>
      <c r="AY1897" s="28"/>
      <c r="BD1897" s="194"/>
      <c r="BF1897" s="28"/>
      <c r="BG1897" s="28"/>
      <c r="BH1897" s="28"/>
      <c r="BM1897" s="194"/>
      <c r="BO1897" s="28"/>
      <c r="BP1897" s="28"/>
      <c r="BQ1897" s="28"/>
      <c r="BV1897" s="194"/>
      <c r="BX1897" s="28"/>
      <c r="BY1897" s="28"/>
      <c r="BZ1897" s="28"/>
      <c r="CE1897" s="194"/>
      <c r="CG1897" s="28"/>
      <c r="CH1897" s="28"/>
      <c r="CI1897" s="28"/>
      <c r="CN1897" s="194"/>
      <c r="CP1897" s="28"/>
      <c r="CQ1897" s="28"/>
      <c r="CR1897" s="28"/>
      <c r="CW1897" s="194"/>
      <c r="CY1897" s="28"/>
      <c r="CZ1897" s="28"/>
      <c r="DA1897" s="28"/>
      <c r="DF1897" s="194"/>
      <c r="DH1897" s="28"/>
      <c r="DI1897" s="28"/>
      <c r="DJ1897" s="28"/>
      <c r="DO1897" s="194"/>
      <c r="DQ1897" s="28"/>
      <c r="DR1897" s="28"/>
      <c r="DS1897" s="28"/>
      <c r="DX1897" s="194"/>
      <c r="DZ1897" s="28"/>
      <c r="EA1897" s="28"/>
      <c r="EB1897" s="28"/>
      <c r="EG1897" s="194"/>
      <c r="EI1897" s="28"/>
      <c r="EJ1897" s="28"/>
      <c r="EK1897" s="28"/>
      <c r="EP1897" s="194"/>
      <c r="ER1897" s="28"/>
      <c r="ES1897" s="28"/>
      <c r="ET1897" s="28"/>
      <c r="EY1897" s="194"/>
      <c r="FA1897" s="28"/>
      <c r="FB1897" s="28"/>
      <c r="FC1897" s="28"/>
      <c r="FH1897" s="194"/>
      <c r="FJ1897" s="28"/>
      <c r="FK1897" s="28"/>
      <c r="FL1897" s="28"/>
      <c r="FQ1897" s="194"/>
      <c r="FS1897" s="28"/>
      <c r="FT1897" s="28"/>
      <c r="FU1897" s="28"/>
      <c r="FZ1897" s="194"/>
      <c r="GB1897" s="28"/>
      <c r="GC1897" s="28"/>
      <c r="GD1897" s="28"/>
      <c r="GI1897" s="194"/>
      <c r="GK1897" s="28"/>
      <c r="GL1897" s="28"/>
      <c r="GM1897" s="28"/>
      <c r="GR1897" s="194"/>
      <c r="GT1897" s="28"/>
      <c r="GU1897" s="28"/>
      <c r="GV1897" s="28"/>
      <c r="HA1897" s="194"/>
      <c r="HC1897" s="28"/>
      <c r="HD1897" s="28"/>
      <c r="HE1897" s="28"/>
      <c r="HJ1897" s="28"/>
      <c r="HK1897" s="28"/>
      <c r="HL1897" s="28"/>
      <c r="HM1897" s="28"/>
      <c r="HN1897" s="28"/>
      <c r="HO1897" s="28"/>
      <c r="HP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</row>
    <row r="1898" spans="1:249" s="50" customFormat="1" ht="18" customHeight="1">
      <c r="A1898" s="287"/>
      <c r="B1898" s="28"/>
      <c r="C1898" s="28"/>
      <c r="D1898" s="28"/>
      <c r="F1898" s="28"/>
      <c r="G1898" s="28"/>
      <c r="K1898" s="194"/>
      <c r="N1898" s="28"/>
      <c r="O1898" s="28"/>
      <c r="T1898" s="194"/>
      <c r="V1898" s="28"/>
      <c r="W1898" s="28"/>
      <c r="X1898" s="28"/>
      <c r="AC1898" s="194"/>
      <c r="AE1898" s="28"/>
      <c r="AF1898" s="28"/>
      <c r="AG1898" s="28"/>
      <c r="AL1898" s="194"/>
      <c r="AN1898" s="28"/>
      <c r="AO1898" s="28"/>
      <c r="AP1898" s="28"/>
      <c r="AU1898" s="194"/>
      <c r="AW1898" s="28"/>
      <c r="AX1898" s="28"/>
      <c r="AY1898" s="28"/>
      <c r="BD1898" s="194"/>
      <c r="BF1898" s="28"/>
      <c r="BG1898" s="28"/>
      <c r="BH1898" s="28"/>
      <c r="BM1898" s="194"/>
      <c r="BO1898" s="28"/>
      <c r="BP1898" s="28"/>
      <c r="BQ1898" s="28"/>
      <c r="BV1898" s="194"/>
      <c r="BX1898" s="28"/>
      <c r="BY1898" s="28"/>
      <c r="BZ1898" s="28"/>
      <c r="CE1898" s="194"/>
      <c r="CG1898" s="28"/>
      <c r="CH1898" s="28"/>
      <c r="CI1898" s="28"/>
      <c r="CN1898" s="194"/>
      <c r="CP1898" s="28"/>
      <c r="CQ1898" s="28"/>
      <c r="CR1898" s="28"/>
      <c r="CW1898" s="194"/>
      <c r="CY1898" s="28"/>
      <c r="CZ1898" s="28"/>
      <c r="DA1898" s="28"/>
      <c r="DF1898" s="194"/>
      <c r="DH1898" s="28"/>
      <c r="DI1898" s="28"/>
      <c r="DJ1898" s="28"/>
      <c r="DO1898" s="194"/>
      <c r="DQ1898" s="28"/>
      <c r="DR1898" s="28"/>
      <c r="DS1898" s="28"/>
      <c r="DX1898" s="194"/>
      <c r="DZ1898" s="28"/>
      <c r="EA1898" s="28"/>
      <c r="EB1898" s="28"/>
      <c r="EG1898" s="194"/>
      <c r="EI1898" s="28"/>
      <c r="EJ1898" s="28"/>
      <c r="EK1898" s="28"/>
      <c r="EP1898" s="194"/>
      <c r="ER1898" s="28"/>
      <c r="ES1898" s="28"/>
      <c r="ET1898" s="28"/>
      <c r="EY1898" s="194"/>
      <c r="FA1898" s="28"/>
      <c r="FB1898" s="28"/>
      <c r="FC1898" s="28"/>
      <c r="FH1898" s="194"/>
      <c r="FJ1898" s="28"/>
      <c r="FK1898" s="28"/>
      <c r="FL1898" s="28"/>
      <c r="FQ1898" s="194"/>
      <c r="FS1898" s="28"/>
      <c r="FT1898" s="28"/>
      <c r="FU1898" s="28"/>
      <c r="FZ1898" s="194"/>
      <c r="GB1898" s="28"/>
      <c r="GC1898" s="28"/>
      <c r="GD1898" s="28"/>
      <c r="GI1898" s="194"/>
      <c r="GK1898" s="28"/>
      <c r="GL1898" s="28"/>
      <c r="GM1898" s="28"/>
      <c r="GR1898" s="194"/>
      <c r="GT1898" s="28"/>
      <c r="GU1898" s="28"/>
      <c r="GV1898" s="28"/>
      <c r="HA1898" s="194"/>
      <c r="HC1898" s="28"/>
      <c r="HD1898" s="28"/>
      <c r="HE1898" s="28"/>
      <c r="HJ1898" s="28"/>
      <c r="HK1898" s="28"/>
      <c r="HL1898" s="28"/>
      <c r="HM1898" s="28"/>
      <c r="HN1898" s="28"/>
      <c r="HO1898" s="28"/>
      <c r="HP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</row>
    <row r="1899" spans="1:249" s="50" customFormat="1" ht="18" customHeight="1">
      <c r="A1899" s="287"/>
      <c r="B1899" s="28"/>
      <c r="C1899" s="28"/>
      <c r="D1899" s="28"/>
      <c r="E1899" s="28"/>
      <c r="F1899" s="284"/>
      <c r="G1899" s="28"/>
      <c r="K1899" s="194"/>
      <c r="N1899" s="28"/>
      <c r="O1899" s="28"/>
      <c r="T1899" s="194"/>
      <c r="V1899" s="28"/>
      <c r="W1899" s="28"/>
      <c r="X1899" s="28"/>
      <c r="AC1899" s="194"/>
      <c r="AE1899" s="28"/>
      <c r="AF1899" s="28"/>
      <c r="AG1899" s="28"/>
      <c r="AL1899" s="194"/>
      <c r="AN1899" s="28"/>
      <c r="AO1899" s="28"/>
      <c r="AP1899" s="28"/>
      <c r="AU1899" s="194"/>
      <c r="AW1899" s="28"/>
      <c r="AX1899" s="28"/>
      <c r="AY1899" s="28"/>
      <c r="BD1899" s="194"/>
      <c r="BF1899" s="28"/>
      <c r="BG1899" s="28"/>
      <c r="BH1899" s="28"/>
      <c r="BM1899" s="194"/>
      <c r="BO1899" s="28"/>
      <c r="BP1899" s="28"/>
      <c r="BQ1899" s="28"/>
      <c r="BV1899" s="194"/>
      <c r="BX1899" s="28"/>
      <c r="BY1899" s="28"/>
      <c r="BZ1899" s="28"/>
      <c r="CE1899" s="194"/>
      <c r="CG1899" s="28"/>
      <c r="CH1899" s="28"/>
      <c r="CI1899" s="28"/>
      <c r="CN1899" s="194"/>
      <c r="CP1899" s="28"/>
      <c r="CQ1899" s="28"/>
      <c r="CR1899" s="28"/>
      <c r="CW1899" s="194"/>
      <c r="CY1899" s="28"/>
      <c r="CZ1899" s="28"/>
      <c r="DA1899" s="28"/>
      <c r="DF1899" s="194"/>
      <c r="DH1899" s="28"/>
      <c r="DI1899" s="28"/>
      <c r="DJ1899" s="28"/>
      <c r="DO1899" s="194"/>
      <c r="DQ1899" s="28"/>
      <c r="DR1899" s="28"/>
      <c r="DS1899" s="28"/>
      <c r="DX1899" s="194"/>
      <c r="DZ1899" s="28"/>
      <c r="EA1899" s="28"/>
      <c r="EB1899" s="28"/>
      <c r="EG1899" s="194"/>
      <c r="EI1899" s="28"/>
      <c r="EJ1899" s="28"/>
      <c r="EK1899" s="28"/>
      <c r="EP1899" s="194"/>
      <c r="ER1899" s="28"/>
      <c r="ES1899" s="28"/>
      <c r="ET1899" s="28"/>
      <c r="EY1899" s="194"/>
      <c r="FA1899" s="28"/>
      <c r="FB1899" s="28"/>
      <c r="FC1899" s="28"/>
      <c r="FH1899" s="194"/>
      <c r="FJ1899" s="28"/>
      <c r="FK1899" s="28"/>
      <c r="FL1899" s="28"/>
      <c r="FQ1899" s="194"/>
      <c r="FS1899" s="28"/>
      <c r="FT1899" s="28"/>
      <c r="FU1899" s="28"/>
      <c r="FZ1899" s="194"/>
      <c r="GB1899" s="28"/>
      <c r="GC1899" s="28"/>
      <c r="GD1899" s="28"/>
      <c r="GI1899" s="194"/>
      <c r="GK1899" s="28"/>
      <c r="GL1899" s="28"/>
      <c r="GM1899" s="28"/>
      <c r="GR1899" s="194"/>
      <c r="GT1899" s="28"/>
      <c r="GU1899" s="28"/>
      <c r="GV1899" s="28"/>
      <c r="HA1899" s="194"/>
      <c r="HC1899" s="28"/>
      <c r="HD1899" s="28"/>
      <c r="HE1899" s="28"/>
      <c r="HJ1899" s="28"/>
      <c r="HK1899" s="28"/>
      <c r="HL1899" s="28"/>
      <c r="HM1899" s="28"/>
      <c r="HN1899" s="28"/>
      <c r="HO1899" s="28"/>
      <c r="HP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</row>
    <row r="1900" spans="1:249" s="50" customFormat="1" ht="18" customHeight="1">
      <c r="A1900" s="28"/>
      <c r="B1900" s="28"/>
      <c r="C1900" s="28"/>
      <c r="D1900" s="28"/>
      <c r="E1900" s="28"/>
      <c r="G1900" s="28"/>
      <c r="K1900" s="194"/>
      <c r="M1900" s="28"/>
      <c r="N1900" s="28"/>
      <c r="O1900" s="28"/>
      <c r="T1900" s="194"/>
      <c r="V1900" s="28"/>
      <c r="W1900" s="28"/>
      <c r="X1900" s="28"/>
      <c r="AC1900" s="194"/>
      <c r="AE1900" s="28"/>
      <c r="AF1900" s="28"/>
      <c r="AG1900" s="28"/>
      <c r="AL1900" s="194"/>
      <c r="AN1900" s="28"/>
      <c r="AO1900" s="28"/>
      <c r="AP1900" s="28"/>
      <c r="AU1900" s="194"/>
      <c r="AW1900" s="28"/>
      <c r="AX1900" s="28"/>
      <c r="AY1900" s="28"/>
      <c r="BD1900" s="194"/>
      <c r="BF1900" s="28"/>
      <c r="BG1900" s="28"/>
      <c r="BH1900" s="28"/>
      <c r="BM1900" s="194"/>
      <c r="BO1900" s="28"/>
      <c r="BP1900" s="28"/>
      <c r="BQ1900" s="28"/>
      <c r="BV1900" s="194"/>
      <c r="BX1900" s="28"/>
      <c r="BY1900" s="28"/>
      <c r="BZ1900" s="28"/>
      <c r="CE1900" s="194"/>
      <c r="CG1900" s="28"/>
      <c r="CH1900" s="28"/>
      <c r="CI1900" s="28"/>
      <c r="CN1900" s="194"/>
      <c r="CP1900" s="28"/>
      <c r="CQ1900" s="28"/>
      <c r="CR1900" s="28"/>
      <c r="CW1900" s="194"/>
      <c r="CY1900" s="28"/>
      <c r="CZ1900" s="28"/>
      <c r="DA1900" s="28"/>
      <c r="DF1900" s="194"/>
      <c r="DH1900" s="28"/>
      <c r="DI1900" s="28"/>
      <c r="DJ1900" s="28"/>
      <c r="DO1900" s="194"/>
      <c r="DQ1900" s="28"/>
      <c r="DR1900" s="28"/>
      <c r="DS1900" s="28"/>
      <c r="DX1900" s="194"/>
      <c r="DZ1900" s="28"/>
      <c r="EA1900" s="28"/>
      <c r="EB1900" s="28"/>
      <c r="EG1900" s="194"/>
      <c r="EI1900" s="28"/>
      <c r="EJ1900" s="28"/>
      <c r="EK1900" s="28"/>
      <c r="EP1900" s="194"/>
      <c r="ER1900" s="28"/>
      <c r="ES1900" s="28"/>
      <c r="ET1900" s="28"/>
      <c r="EY1900" s="194"/>
      <c r="FA1900" s="28"/>
      <c r="FB1900" s="28"/>
      <c r="FC1900" s="28"/>
      <c r="FH1900" s="194"/>
      <c r="FJ1900" s="28"/>
      <c r="FK1900" s="28"/>
      <c r="FL1900" s="28"/>
      <c r="FQ1900" s="194"/>
      <c r="FS1900" s="28"/>
      <c r="FT1900" s="28"/>
      <c r="FU1900" s="28"/>
      <c r="FZ1900" s="194"/>
      <c r="GB1900" s="28"/>
      <c r="GC1900" s="28"/>
      <c r="GD1900" s="28"/>
      <c r="GI1900" s="194"/>
      <c r="GK1900" s="28"/>
      <c r="GL1900" s="28"/>
      <c r="GM1900" s="28"/>
      <c r="GR1900" s="194"/>
      <c r="GT1900" s="28"/>
      <c r="GU1900" s="28"/>
      <c r="GV1900" s="28"/>
      <c r="HA1900" s="194"/>
      <c r="HC1900" s="28"/>
      <c r="HD1900" s="28"/>
      <c r="HE1900" s="28"/>
      <c r="HJ1900" s="28"/>
      <c r="HK1900" s="28"/>
      <c r="HL1900" s="28"/>
      <c r="HM1900" s="28"/>
      <c r="HN1900" s="28"/>
      <c r="HO1900" s="28"/>
      <c r="HP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</row>
    <row r="1901" spans="1:249" s="50" customFormat="1" ht="14.25">
      <c r="A1901" s="28"/>
      <c r="B1901" s="28"/>
      <c r="C1901" s="28"/>
      <c r="D1901" s="28"/>
      <c r="E1901" s="28"/>
      <c r="F1901" s="50">
        <f t="shared" ref="F1901:K1901" si="35">SUM(F681:F1900)</f>
        <v>41813</v>
      </c>
      <c r="G1901" s="50">
        <f t="shared" si="35"/>
        <v>7199</v>
      </c>
      <c r="H1901" s="50">
        <f t="shared" si="35"/>
        <v>22516</v>
      </c>
      <c r="I1901" s="50">
        <f t="shared" si="35"/>
        <v>7161</v>
      </c>
      <c r="J1901" s="50">
        <f t="shared" si="35"/>
        <v>4727</v>
      </c>
      <c r="K1901" s="50">
        <f t="shared" si="35"/>
        <v>210</v>
      </c>
      <c r="M1901" s="28"/>
      <c r="N1901" s="28"/>
      <c r="O1901" s="28"/>
      <c r="T1901" s="194"/>
      <c r="V1901" s="28"/>
      <c r="W1901" s="28"/>
      <c r="X1901" s="28"/>
      <c r="AC1901" s="194"/>
      <c r="AE1901" s="28"/>
      <c r="AF1901" s="28"/>
      <c r="AG1901" s="28"/>
      <c r="AL1901" s="194"/>
      <c r="AN1901" s="28"/>
      <c r="AO1901" s="28"/>
      <c r="AP1901" s="28"/>
      <c r="AU1901" s="194"/>
      <c r="AW1901" s="28"/>
      <c r="AX1901" s="28"/>
      <c r="AY1901" s="28"/>
      <c r="BD1901" s="194"/>
      <c r="BF1901" s="28"/>
      <c r="BG1901" s="28"/>
      <c r="BH1901" s="28"/>
      <c r="BM1901" s="194"/>
      <c r="BO1901" s="28"/>
      <c r="BP1901" s="28"/>
      <c r="BQ1901" s="28"/>
      <c r="BV1901" s="194"/>
      <c r="BX1901" s="28"/>
      <c r="BY1901" s="28"/>
      <c r="BZ1901" s="28"/>
      <c r="CE1901" s="194"/>
      <c r="CG1901" s="28"/>
      <c r="CH1901" s="28"/>
      <c r="CI1901" s="28"/>
      <c r="CN1901" s="194"/>
      <c r="CP1901" s="28"/>
      <c r="CQ1901" s="28"/>
      <c r="CR1901" s="28"/>
      <c r="CW1901" s="194"/>
      <c r="CY1901" s="28"/>
      <c r="CZ1901" s="28"/>
      <c r="DA1901" s="28"/>
      <c r="DF1901" s="194"/>
      <c r="DH1901" s="28"/>
      <c r="DI1901" s="28"/>
      <c r="DJ1901" s="28"/>
      <c r="DO1901" s="194"/>
      <c r="DQ1901" s="28"/>
      <c r="DR1901" s="28"/>
      <c r="DS1901" s="28"/>
      <c r="DX1901" s="194"/>
      <c r="DZ1901" s="28"/>
      <c r="EA1901" s="28"/>
      <c r="EB1901" s="28"/>
      <c r="EG1901" s="194"/>
      <c r="EI1901" s="28"/>
      <c r="EJ1901" s="28"/>
      <c r="EK1901" s="28"/>
      <c r="EP1901" s="194"/>
      <c r="ER1901" s="28"/>
      <c r="ES1901" s="28"/>
      <c r="ET1901" s="28"/>
      <c r="EY1901" s="194"/>
      <c r="FA1901" s="28"/>
      <c r="FB1901" s="28"/>
      <c r="FC1901" s="28"/>
      <c r="FH1901" s="194"/>
      <c r="FJ1901" s="28"/>
      <c r="FK1901" s="28"/>
      <c r="FL1901" s="28"/>
      <c r="FQ1901" s="194"/>
      <c r="FS1901" s="28"/>
      <c r="FT1901" s="28"/>
      <c r="FU1901" s="28"/>
      <c r="FZ1901" s="194"/>
      <c r="GB1901" s="28"/>
      <c r="GC1901" s="28"/>
      <c r="GD1901" s="28"/>
      <c r="GI1901" s="194"/>
      <c r="GK1901" s="28"/>
      <c r="GL1901" s="28"/>
      <c r="GM1901" s="28"/>
      <c r="GR1901" s="194"/>
      <c r="GT1901" s="28"/>
      <c r="GU1901" s="28"/>
      <c r="GV1901" s="28"/>
      <c r="HA1901" s="194"/>
      <c r="HC1901" s="28"/>
      <c r="HD1901" s="28"/>
      <c r="HE1901" s="28"/>
      <c r="HJ1901" s="28"/>
      <c r="HK1901" s="28"/>
      <c r="HL1901" s="28"/>
      <c r="HM1901" s="28"/>
      <c r="HN1901" s="28"/>
      <c r="HO1901" s="28"/>
      <c r="HP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</row>
    <row r="1902" spans="1:249" s="50" customFormat="1" ht="14.25">
      <c r="A1902" s="28"/>
      <c r="B1902" s="28"/>
      <c r="C1902" s="28"/>
      <c r="D1902" s="28"/>
      <c r="E1902" s="28"/>
      <c r="G1902" s="28"/>
      <c r="K1902" s="194"/>
      <c r="M1902" s="28"/>
      <c r="N1902" s="28"/>
      <c r="O1902" s="28"/>
      <c r="T1902" s="194"/>
      <c r="V1902" s="28"/>
      <c r="W1902" s="28"/>
      <c r="X1902" s="28"/>
      <c r="AC1902" s="194"/>
      <c r="AE1902" s="28"/>
      <c r="AF1902" s="28"/>
      <c r="AG1902" s="28"/>
      <c r="AL1902" s="194"/>
      <c r="AN1902" s="28"/>
      <c r="AO1902" s="28"/>
      <c r="AP1902" s="28"/>
      <c r="AU1902" s="194"/>
      <c r="AW1902" s="28"/>
      <c r="AX1902" s="28"/>
      <c r="AY1902" s="28"/>
      <c r="BD1902" s="194"/>
      <c r="BF1902" s="28"/>
      <c r="BG1902" s="28"/>
      <c r="BH1902" s="28"/>
      <c r="BM1902" s="194"/>
      <c r="BO1902" s="28"/>
      <c r="BP1902" s="28"/>
      <c r="BQ1902" s="28"/>
      <c r="BV1902" s="194"/>
      <c r="BX1902" s="28"/>
      <c r="BY1902" s="28"/>
      <c r="BZ1902" s="28"/>
      <c r="CE1902" s="194"/>
      <c r="CG1902" s="28"/>
      <c r="CH1902" s="28"/>
      <c r="CI1902" s="28"/>
      <c r="CN1902" s="194"/>
      <c r="CP1902" s="28"/>
      <c r="CQ1902" s="28"/>
      <c r="CR1902" s="28"/>
      <c r="CW1902" s="194"/>
      <c r="CY1902" s="28"/>
      <c r="CZ1902" s="28"/>
      <c r="DA1902" s="28"/>
      <c r="DF1902" s="194"/>
      <c r="DH1902" s="28"/>
      <c r="DI1902" s="28"/>
      <c r="DJ1902" s="28"/>
      <c r="DO1902" s="194"/>
      <c r="DQ1902" s="28"/>
      <c r="DR1902" s="28"/>
      <c r="DS1902" s="28"/>
      <c r="DX1902" s="194"/>
      <c r="DZ1902" s="28"/>
      <c r="EA1902" s="28"/>
      <c r="EB1902" s="28"/>
      <c r="EG1902" s="194"/>
      <c r="EI1902" s="28"/>
      <c r="EJ1902" s="28"/>
      <c r="EK1902" s="28"/>
      <c r="EP1902" s="194"/>
      <c r="ER1902" s="28"/>
      <c r="ES1902" s="28"/>
      <c r="ET1902" s="28"/>
      <c r="EY1902" s="194"/>
      <c r="FA1902" s="28"/>
      <c r="FB1902" s="28"/>
      <c r="FC1902" s="28"/>
      <c r="FH1902" s="194"/>
      <c r="FJ1902" s="28"/>
      <c r="FK1902" s="28"/>
      <c r="FL1902" s="28"/>
      <c r="FQ1902" s="194"/>
      <c r="FS1902" s="28"/>
      <c r="FT1902" s="28"/>
      <c r="FU1902" s="28"/>
      <c r="FZ1902" s="194"/>
      <c r="GB1902" s="28"/>
      <c r="GC1902" s="28"/>
      <c r="GD1902" s="28"/>
      <c r="GI1902" s="194"/>
      <c r="GK1902" s="28"/>
      <c r="GL1902" s="28"/>
      <c r="GM1902" s="28"/>
      <c r="GR1902" s="194"/>
      <c r="GT1902" s="28"/>
      <c r="GU1902" s="28"/>
      <c r="GV1902" s="28"/>
      <c r="HA1902" s="194"/>
      <c r="HC1902" s="28"/>
      <c r="HD1902" s="28"/>
      <c r="HE1902" s="28"/>
      <c r="HJ1902" s="28"/>
      <c r="HK1902" s="28"/>
      <c r="HL1902" s="28"/>
      <c r="HM1902" s="28"/>
      <c r="HN1902" s="28"/>
      <c r="HO1902" s="28"/>
      <c r="HP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</row>
    <row r="1903" spans="1:249" s="50" customFormat="1" ht="14.25">
      <c r="A1903" s="28"/>
      <c r="B1903" s="28"/>
      <c r="C1903" s="28"/>
      <c r="D1903" s="28"/>
      <c r="E1903" s="28"/>
      <c r="F1903" s="28"/>
      <c r="G1903" s="28"/>
      <c r="K1903" s="194"/>
      <c r="M1903" s="28"/>
      <c r="N1903" s="28"/>
      <c r="O1903" s="28"/>
      <c r="T1903" s="194"/>
      <c r="V1903" s="28"/>
      <c r="W1903" s="28"/>
      <c r="X1903" s="28"/>
      <c r="AC1903" s="194"/>
      <c r="AE1903" s="28"/>
      <c r="AF1903" s="28"/>
      <c r="AG1903" s="28"/>
      <c r="AL1903" s="194"/>
      <c r="AN1903" s="28"/>
      <c r="AO1903" s="28"/>
      <c r="AP1903" s="28"/>
      <c r="AU1903" s="194"/>
      <c r="AW1903" s="28"/>
      <c r="AX1903" s="28"/>
      <c r="AY1903" s="28"/>
      <c r="BD1903" s="194"/>
      <c r="BF1903" s="28"/>
      <c r="BG1903" s="28"/>
      <c r="BH1903" s="28"/>
      <c r="BM1903" s="194"/>
      <c r="BO1903" s="28"/>
      <c r="BP1903" s="28"/>
      <c r="BQ1903" s="28"/>
      <c r="BV1903" s="194"/>
      <c r="BX1903" s="28"/>
      <c r="BY1903" s="28"/>
      <c r="BZ1903" s="28"/>
      <c r="CE1903" s="194"/>
      <c r="CG1903" s="28"/>
      <c r="CH1903" s="28"/>
      <c r="CI1903" s="28"/>
      <c r="CN1903" s="194"/>
      <c r="CP1903" s="28"/>
      <c r="CQ1903" s="28"/>
      <c r="CR1903" s="28"/>
      <c r="CW1903" s="194"/>
      <c r="CY1903" s="28"/>
      <c r="CZ1903" s="28"/>
      <c r="DA1903" s="28"/>
      <c r="DF1903" s="194"/>
      <c r="DH1903" s="28"/>
      <c r="DI1903" s="28"/>
      <c r="DJ1903" s="28"/>
      <c r="DO1903" s="194"/>
      <c r="DQ1903" s="28"/>
      <c r="DR1903" s="28"/>
      <c r="DS1903" s="28"/>
      <c r="DX1903" s="194"/>
      <c r="DZ1903" s="28"/>
      <c r="EA1903" s="28"/>
      <c r="EB1903" s="28"/>
      <c r="EG1903" s="194"/>
      <c r="EI1903" s="28"/>
      <c r="EJ1903" s="28"/>
      <c r="EK1903" s="28"/>
      <c r="EP1903" s="194"/>
      <c r="ER1903" s="28"/>
      <c r="ES1903" s="28"/>
      <c r="ET1903" s="28"/>
      <c r="EY1903" s="194"/>
      <c r="FA1903" s="28"/>
      <c r="FB1903" s="28"/>
      <c r="FC1903" s="28"/>
      <c r="FH1903" s="194"/>
      <c r="FJ1903" s="28"/>
      <c r="FK1903" s="28"/>
      <c r="FL1903" s="28"/>
      <c r="FQ1903" s="194"/>
      <c r="FS1903" s="28"/>
      <c r="FT1903" s="28"/>
      <c r="FU1903" s="28"/>
      <c r="FZ1903" s="194"/>
      <c r="GB1903" s="28"/>
      <c r="GC1903" s="28"/>
      <c r="GD1903" s="28"/>
      <c r="GI1903" s="194"/>
      <c r="GK1903" s="28"/>
      <c r="GL1903" s="28"/>
      <c r="GM1903" s="28"/>
      <c r="GR1903" s="194"/>
      <c r="GT1903" s="28"/>
      <c r="GU1903" s="28"/>
      <c r="GV1903" s="28"/>
      <c r="HA1903" s="194"/>
      <c r="HC1903" s="28"/>
      <c r="HD1903" s="28"/>
      <c r="HE1903" s="28"/>
      <c r="HJ1903" s="28"/>
      <c r="HK1903" s="28"/>
      <c r="HL1903" s="28"/>
      <c r="HM1903" s="28"/>
      <c r="HN1903" s="28"/>
      <c r="HO1903" s="28"/>
      <c r="HP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</row>
    <row r="1904" spans="1:249" s="50" customFormat="1" ht="14.25">
      <c r="A1904" s="28"/>
      <c r="B1904" s="28"/>
      <c r="C1904" s="28"/>
      <c r="D1904" s="28"/>
      <c r="E1904" s="28"/>
      <c r="G1904" s="28"/>
      <c r="K1904" s="194"/>
      <c r="M1904" s="28"/>
      <c r="N1904" s="28"/>
      <c r="O1904" s="28"/>
      <c r="T1904" s="194"/>
      <c r="V1904" s="28"/>
      <c r="W1904" s="28"/>
      <c r="X1904" s="28"/>
      <c r="AC1904" s="194"/>
      <c r="AE1904" s="28"/>
      <c r="AF1904" s="28"/>
      <c r="AG1904" s="28"/>
      <c r="AL1904" s="194"/>
      <c r="AN1904" s="28"/>
      <c r="AO1904" s="28"/>
      <c r="AP1904" s="28"/>
      <c r="AU1904" s="194"/>
      <c r="AW1904" s="28"/>
      <c r="AX1904" s="28"/>
      <c r="AY1904" s="28"/>
      <c r="BD1904" s="194"/>
      <c r="BF1904" s="28"/>
      <c r="BG1904" s="28"/>
      <c r="BH1904" s="28"/>
      <c r="BM1904" s="194"/>
      <c r="BO1904" s="28"/>
      <c r="BP1904" s="28"/>
      <c r="BQ1904" s="28"/>
      <c r="BV1904" s="194"/>
      <c r="BX1904" s="28"/>
      <c r="BY1904" s="28"/>
      <c r="BZ1904" s="28"/>
      <c r="CE1904" s="194"/>
      <c r="CG1904" s="28"/>
      <c r="CH1904" s="28"/>
      <c r="CI1904" s="28"/>
      <c r="CN1904" s="194"/>
      <c r="CP1904" s="28"/>
      <c r="CQ1904" s="28"/>
      <c r="CR1904" s="28"/>
      <c r="CW1904" s="194"/>
      <c r="CY1904" s="28"/>
      <c r="CZ1904" s="28"/>
      <c r="DA1904" s="28"/>
      <c r="DF1904" s="194"/>
      <c r="DH1904" s="28"/>
      <c r="DI1904" s="28"/>
      <c r="DJ1904" s="28"/>
      <c r="DO1904" s="194"/>
      <c r="DQ1904" s="28"/>
      <c r="DR1904" s="28"/>
      <c r="DS1904" s="28"/>
      <c r="DX1904" s="194"/>
      <c r="DZ1904" s="28"/>
      <c r="EA1904" s="28"/>
      <c r="EB1904" s="28"/>
      <c r="EG1904" s="194"/>
      <c r="EI1904" s="28"/>
      <c r="EJ1904" s="28"/>
      <c r="EK1904" s="28"/>
      <c r="EP1904" s="194"/>
      <c r="ER1904" s="28"/>
      <c r="ES1904" s="28"/>
      <c r="ET1904" s="28"/>
      <c r="EY1904" s="194"/>
      <c r="FA1904" s="28"/>
      <c r="FB1904" s="28"/>
      <c r="FC1904" s="28"/>
      <c r="FH1904" s="194"/>
      <c r="FJ1904" s="28"/>
      <c r="FK1904" s="28"/>
      <c r="FL1904" s="28"/>
      <c r="FQ1904" s="194"/>
      <c r="FS1904" s="28"/>
      <c r="FT1904" s="28"/>
      <c r="FU1904" s="28"/>
      <c r="FZ1904" s="194"/>
      <c r="GB1904" s="28"/>
      <c r="GC1904" s="28"/>
      <c r="GD1904" s="28"/>
      <c r="GI1904" s="194"/>
      <c r="GK1904" s="28"/>
      <c r="GL1904" s="28"/>
      <c r="GM1904" s="28"/>
      <c r="GR1904" s="194"/>
      <c r="GT1904" s="28"/>
      <c r="GU1904" s="28"/>
      <c r="GV1904" s="28"/>
      <c r="HA1904" s="194"/>
      <c r="HC1904" s="28"/>
      <c r="HD1904" s="28"/>
      <c r="HE1904" s="28"/>
      <c r="HJ1904" s="28"/>
      <c r="HK1904" s="28"/>
      <c r="HL1904" s="28"/>
      <c r="HM1904" s="28"/>
      <c r="HN1904" s="28"/>
      <c r="HO1904" s="28"/>
      <c r="HP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</row>
    <row r="1905" spans="1:249" s="50" customFormat="1" ht="14.25">
      <c r="A1905" s="28"/>
      <c r="B1905" s="28"/>
      <c r="C1905" s="28"/>
      <c r="D1905" s="28"/>
      <c r="E1905" s="28"/>
      <c r="G1905" s="28"/>
      <c r="K1905" s="194"/>
      <c r="M1905" s="28"/>
      <c r="N1905" s="28"/>
      <c r="O1905" s="28"/>
      <c r="T1905" s="194"/>
      <c r="V1905" s="28"/>
      <c r="W1905" s="28"/>
      <c r="X1905" s="28"/>
      <c r="AC1905" s="194"/>
      <c r="AE1905" s="28"/>
      <c r="AF1905" s="28"/>
      <c r="AG1905" s="28"/>
      <c r="AL1905" s="194"/>
      <c r="AN1905" s="28"/>
      <c r="AO1905" s="28"/>
      <c r="AP1905" s="28"/>
      <c r="AU1905" s="194"/>
      <c r="AW1905" s="28"/>
      <c r="AX1905" s="28"/>
      <c r="AY1905" s="28"/>
      <c r="BD1905" s="194"/>
      <c r="BF1905" s="28"/>
      <c r="BG1905" s="28"/>
      <c r="BH1905" s="28"/>
      <c r="BM1905" s="194"/>
      <c r="BO1905" s="28"/>
      <c r="BP1905" s="28"/>
      <c r="BQ1905" s="28"/>
      <c r="BV1905" s="194"/>
      <c r="BX1905" s="28"/>
      <c r="BY1905" s="28"/>
      <c r="BZ1905" s="28"/>
      <c r="CE1905" s="194"/>
      <c r="CG1905" s="28"/>
      <c r="CH1905" s="28"/>
      <c r="CI1905" s="28"/>
      <c r="CN1905" s="194"/>
      <c r="CP1905" s="28"/>
      <c r="CQ1905" s="28"/>
      <c r="CR1905" s="28"/>
      <c r="CW1905" s="194"/>
      <c r="CY1905" s="28"/>
      <c r="CZ1905" s="28"/>
      <c r="DA1905" s="28"/>
      <c r="DF1905" s="194"/>
      <c r="DH1905" s="28"/>
      <c r="DI1905" s="28"/>
      <c r="DJ1905" s="28"/>
      <c r="DO1905" s="194"/>
      <c r="DQ1905" s="28"/>
      <c r="DR1905" s="28"/>
      <c r="DS1905" s="28"/>
      <c r="DX1905" s="194"/>
      <c r="DZ1905" s="28"/>
      <c r="EA1905" s="28"/>
      <c r="EB1905" s="28"/>
      <c r="EG1905" s="194"/>
      <c r="EI1905" s="28"/>
      <c r="EJ1905" s="28"/>
      <c r="EK1905" s="28"/>
      <c r="EP1905" s="194"/>
      <c r="ER1905" s="28"/>
      <c r="ES1905" s="28"/>
      <c r="ET1905" s="28"/>
      <c r="EY1905" s="194"/>
      <c r="FA1905" s="28"/>
      <c r="FB1905" s="28"/>
      <c r="FC1905" s="28"/>
      <c r="FH1905" s="194"/>
      <c r="FJ1905" s="28"/>
      <c r="FK1905" s="28"/>
      <c r="FL1905" s="28"/>
      <c r="FQ1905" s="194"/>
      <c r="FS1905" s="28"/>
      <c r="FT1905" s="28"/>
      <c r="FU1905" s="28"/>
      <c r="FZ1905" s="194"/>
      <c r="GB1905" s="28"/>
      <c r="GC1905" s="28"/>
      <c r="GD1905" s="28"/>
      <c r="GI1905" s="194"/>
      <c r="GK1905" s="28"/>
      <c r="GL1905" s="28"/>
      <c r="GM1905" s="28"/>
      <c r="GR1905" s="194"/>
      <c r="GT1905" s="28"/>
      <c r="GU1905" s="28"/>
      <c r="GV1905" s="28"/>
      <c r="HA1905" s="194"/>
      <c r="HC1905" s="28"/>
      <c r="HD1905" s="28"/>
      <c r="HE1905" s="28"/>
      <c r="HJ1905" s="28"/>
      <c r="HK1905" s="28"/>
      <c r="HL1905" s="28"/>
      <c r="HM1905" s="28"/>
      <c r="HN1905" s="28"/>
      <c r="HO1905" s="28"/>
      <c r="HP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</row>
    <row r="1906" spans="1:249" s="50" customFormat="1" ht="14.25">
      <c r="A1906" s="28"/>
      <c r="B1906" s="28"/>
      <c r="C1906" s="28"/>
      <c r="D1906" s="28"/>
      <c r="E1906" s="28"/>
      <c r="F1906" s="28"/>
      <c r="G1906" s="28"/>
      <c r="K1906" s="194"/>
      <c r="M1906" s="28"/>
      <c r="N1906" s="28"/>
      <c r="O1906" s="28"/>
      <c r="T1906" s="194"/>
      <c r="V1906" s="28"/>
      <c r="W1906" s="28"/>
      <c r="X1906" s="28"/>
      <c r="AC1906" s="194"/>
      <c r="AE1906" s="28"/>
      <c r="AF1906" s="28"/>
      <c r="AG1906" s="28"/>
      <c r="AL1906" s="194"/>
      <c r="AN1906" s="28"/>
      <c r="AO1906" s="28"/>
      <c r="AP1906" s="28"/>
      <c r="AU1906" s="194"/>
      <c r="AW1906" s="28"/>
      <c r="AX1906" s="28"/>
      <c r="AY1906" s="28"/>
      <c r="BD1906" s="194"/>
      <c r="BF1906" s="28"/>
      <c r="BG1906" s="28"/>
      <c r="BH1906" s="28"/>
      <c r="BM1906" s="194"/>
      <c r="BO1906" s="28"/>
      <c r="BP1906" s="28"/>
      <c r="BQ1906" s="28"/>
      <c r="BV1906" s="194"/>
      <c r="BX1906" s="28"/>
      <c r="BY1906" s="28"/>
      <c r="BZ1906" s="28"/>
      <c r="CE1906" s="194"/>
      <c r="CG1906" s="28"/>
      <c r="CH1906" s="28"/>
      <c r="CI1906" s="28"/>
      <c r="CN1906" s="194"/>
      <c r="CP1906" s="28"/>
      <c r="CQ1906" s="28"/>
      <c r="CR1906" s="28"/>
      <c r="CW1906" s="194"/>
      <c r="CY1906" s="28"/>
      <c r="CZ1906" s="28"/>
      <c r="DA1906" s="28"/>
      <c r="DF1906" s="194"/>
      <c r="DH1906" s="28"/>
      <c r="DI1906" s="28"/>
      <c r="DJ1906" s="28"/>
      <c r="DO1906" s="194"/>
      <c r="DQ1906" s="28"/>
      <c r="DR1906" s="28"/>
      <c r="DS1906" s="28"/>
      <c r="DX1906" s="194"/>
      <c r="DZ1906" s="28"/>
      <c r="EA1906" s="28"/>
      <c r="EB1906" s="28"/>
      <c r="EG1906" s="194"/>
      <c r="EI1906" s="28"/>
      <c r="EJ1906" s="28"/>
      <c r="EK1906" s="28"/>
      <c r="EP1906" s="194"/>
      <c r="ER1906" s="28"/>
      <c r="ES1906" s="28"/>
      <c r="ET1906" s="28"/>
      <c r="EY1906" s="194"/>
      <c r="FA1906" s="28"/>
      <c r="FB1906" s="28"/>
      <c r="FC1906" s="28"/>
      <c r="FH1906" s="194"/>
      <c r="FJ1906" s="28"/>
      <c r="FK1906" s="28"/>
      <c r="FL1906" s="28"/>
      <c r="FQ1906" s="194"/>
      <c r="FS1906" s="28"/>
      <c r="FT1906" s="28"/>
      <c r="FU1906" s="28"/>
      <c r="FZ1906" s="194"/>
      <c r="GB1906" s="28"/>
      <c r="GC1906" s="28"/>
      <c r="GD1906" s="28"/>
      <c r="GI1906" s="194"/>
      <c r="GK1906" s="28"/>
      <c r="GL1906" s="28"/>
      <c r="GM1906" s="28"/>
      <c r="GR1906" s="194"/>
      <c r="GT1906" s="28"/>
      <c r="GU1906" s="28"/>
      <c r="GV1906" s="28"/>
      <c r="HA1906" s="194"/>
      <c r="HC1906" s="28"/>
      <c r="HD1906" s="28"/>
      <c r="HE1906" s="28"/>
      <c r="HJ1906" s="28"/>
      <c r="HK1906" s="28"/>
      <c r="HL1906" s="28"/>
      <c r="HM1906" s="28"/>
      <c r="HN1906" s="28"/>
      <c r="HO1906" s="28"/>
      <c r="HP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</row>
    <row r="1907" spans="1:249" s="50" customFormat="1" ht="14.25">
      <c r="A1907" s="28"/>
      <c r="B1907" s="28"/>
      <c r="C1907" s="28"/>
      <c r="D1907" s="28"/>
      <c r="E1907" s="28"/>
      <c r="G1907" s="28"/>
      <c r="K1907" s="194"/>
      <c r="M1907" s="28"/>
      <c r="N1907" s="28"/>
      <c r="O1907" s="28"/>
      <c r="T1907" s="194"/>
      <c r="V1907" s="28"/>
      <c r="W1907" s="28"/>
      <c r="X1907" s="28"/>
      <c r="AC1907" s="194"/>
      <c r="AE1907" s="28"/>
      <c r="AF1907" s="28"/>
      <c r="AG1907" s="28"/>
      <c r="AL1907" s="194"/>
      <c r="AN1907" s="28"/>
      <c r="AO1907" s="28"/>
      <c r="AP1907" s="28"/>
      <c r="AU1907" s="194"/>
      <c r="AW1907" s="28"/>
      <c r="AX1907" s="28"/>
      <c r="AY1907" s="28"/>
      <c r="BD1907" s="194"/>
      <c r="BF1907" s="28"/>
      <c r="BG1907" s="28"/>
      <c r="BH1907" s="28"/>
      <c r="BM1907" s="194"/>
      <c r="BO1907" s="28"/>
      <c r="BP1907" s="28"/>
      <c r="BQ1907" s="28"/>
      <c r="BV1907" s="194"/>
      <c r="BX1907" s="28"/>
      <c r="BY1907" s="28"/>
      <c r="BZ1907" s="28"/>
      <c r="CE1907" s="194"/>
      <c r="CG1907" s="28"/>
      <c r="CH1907" s="28"/>
      <c r="CI1907" s="28"/>
      <c r="CN1907" s="194"/>
      <c r="CP1907" s="28"/>
      <c r="CQ1907" s="28"/>
      <c r="CR1907" s="28"/>
      <c r="CW1907" s="194"/>
      <c r="CY1907" s="28"/>
      <c r="CZ1907" s="28"/>
      <c r="DA1907" s="28"/>
      <c r="DF1907" s="194"/>
      <c r="DH1907" s="28"/>
      <c r="DI1907" s="28"/>
      <c r="DJ1907" s="28"/>
      <c r="DO1907" s="194"/>
      <c r="DQ1907" s="28"/>
      <c r="DR1907" s="28"/>
      <c r="DS1907" s="28"/>
      <c r="DX1907" s="194"/>
      <c r="DZ1907" s="28"/>
      <c r="EA1907" s="28"/>
      <c r="EB1907" s="28"/>
      <c r="EG1907" s="194"/>
      <c r="EI1907" s="28"/>
      <c r="EJ1907" s="28"/>
      <c r="EK1907" s="28"/>
      <c r="EP1907" s="194"/>
      <c r="ER1907" s="28"/>
      <c r="ES1907" s="28"/>
      <c r="ET1907" s="28"/>
      <c r="EY1907" s="194"/>
      <c r="FA1907" s="28"/>
      <c r="FB1907" s="28"/>
      <c r="FC1907" s="28"/>
      <c r="FH1907" s="194"/>
      <c r="FJ1907" s="28"/>
      <c r="FK1907" s="28"/>
      <c r="FL1907" s="28"/>
      <c r="FQ1907" s="194"/>
      <c r="FS1907" s="28"/>
      <c r="FT1907" s="28"/>
      <c r="FU1907" s="28"/>
      <c r="FZ1907" s="194"/>
      <c r="GB1907" s="28"/>
      <c r="GC1907" s="28"/>
      <c r="GD1907" s="28"/>
      <c r="GI1907" s="194"/>
      <c r="GK1907" s="28"/>
      <c r="GL1907" s="28"/>
      <c r="GM1907" s="28"/>
      <c r="GR1907" s="194"/>
      <c r="GT1907" s="28"/>
      <c r="GU1907" s="28"/>
      <c r="GV1907" s="28"/>
      <c r="HA1907" s="194"/>
      <c r="HC1907" s="28"/>
      <c r="HD1907" s="28"/>
      <c r="HE1907" s="28"/>
      <c r="HJ1907" s="28"/>
      <c r="HK1907" s="28"/>
      <c r="HL1907" s="28"/>
      <c r="HM1907" s="28"/>
      <c r="HN1907" s="28"/>
      <c r="HO1907" s="28"/>
      <c r="HP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</row>
    <row r="1908" spans="1:249" s="50" customFormat="1" ht="14.25">
      <c r="A1908" s="28"/>
      <c r="B1908" s="28"/>
      <c r="C1908" s="28"/>
      <c r="D1908" s="28"/>
      <c r="E1908" s="28"/>
      <c r="G1908" s="28"/>
      <c r="K1908" s="194"/>
      <c r="M1908" s="28"/>
      <c r="N1908" s="28"/>
      <c r="O1908" s="28"/>
      <c r="T1908" s="194"/>
      <c r="V1908" s="28"/>
      <c r="W1908" s="28"/>
      <c r="X1908" s="28"/>
      <c r="AC1908" s="194"/>
      <c r="AE1908" s="28"/>
      <c r="AF1908" s="28"/>
      <c r="AG1908" s="28"/>
      <c r="AL1908" s="194"/>
      <c r="AN1908" s="28"/>
      <c r="AO1908" s="28"/>
      <c r="AP1908" s="28"/>
      <c r="AU1908" s="194"/>
      <c r="AW1908" s="28"/>
      <c r="AX1908" s="28"/>
      <c r="AY1908" s="28"/>
      <c r="BD1908" s="194"/>
      <c r="BF1908" s="28"/>
      <c r="BG1908" s="28"/>
      <c r="BH1908" s="28"/>
      <c r="BM1908" s="194"/>
      <c r="BO1908" s="28"/>
      <c r="BP1908" s="28"/>
      <c r="BQ1908" s="28"/>
      <c r="BV1908" s="194"/>
      <c r="BX1908" s="28"/>
      <c r="BY1908" s="28"/>
      <c r="BZ1908" s="28"/>
      <c r="CE1908" s="194"/>
      <c r="CG1908" s="28"/>
      <c r="CH1908" s="28"/>
      <c r="CI1908" s="28"/>
      <c r="CN1908" s="194"/>
      <c r="CP1908" s="28"/>
      <c r="CQ1908" s="28"/>
      <c r="CR1908" s="28"/>
      <c r="CW1908" s="194"/>
      <c r="CY1908" s="28"/>
      <c r="CZ1908" s="28"/>
      <c r="DA1908" s="28"/>
      <c r="DF1908" s="194"/>
      <c r="DH1908" s="28"/>
      <c r="DI1908" s="28"/>
      <c r="DJ1908" s="28"/>
      <c r="DO1908" s="194"/>
      <c r="DQ1908" s="28"/>
      <c r="DR1908" s="28"/>
      <c r="DS1908" s="28"/>
      <c r="DX1908" s="194"/>
      <c r="DZ1908" s="28"/>
      <c r="EA1908" s="28"/>
      <c r="EB1908" s="28"/>
      <c r="EG1908" s="194"/>
      <c r="EI1908" s="28"/>
      <c r="EJ1908" s="28"/>
      <c r="EK1908" s="28"/>
      <c r="EP1908" s="194"/>
      <c r="ER1908" s="28"/>
      <c r="ES1908" s="28"/>
      <c r="ET1908" s="28"/>
      <c r="EY1908" s="194"/>
      <c r="FA1908" s="28"/>
      <c r="FB1908" s="28"/>
      <c r="FC1908" s="28"/>
      <c r="FH1908" s="194"/>
      <c r="FJ1908" s="28"/>
      <c r="FK1908" s="28"/>
      <c r="FL1908" s="28"/>
      <c r="FQ1908" s="194"/>
      <c r="FS1908" s="28"/>
      <c r="FT1908" s="28"/>
      <c r="FU1908" s="28"/>
      <c r="FZ1908" s="194"/>
      <c r="GB1908" s="28"/>
      <c r="GC1908" s="28"/>
      <c r="GD1908" s="28"/>
      <c r="GI1908" s="194"/>
      <c r="GK1908" s="28"/>
      <c r="GL1908" s="28"/>
      <c r="GM1908" s="28"/>
      <c r="GR1908" s="194"/>
      <c r="GT1908" s="28"/>
      <c r="GU1908" s="28"/>
      <c r="GV1908" s="28"/>
      <c r="HA1908" s="194"/>
      <c r="HC1908" s="28"/>
      <c r="HD1908" s="28"/>
      <c r="HE1908" s="28"/>
      <c r="HJ1908" s="28"/>
      <c r="HK1908" s="28"/>
      <c r="HL1908" s="28"/>
      <c r="HM1908" s="28"/>
      <c r="HN1908" s="28"/>
      <c r="HO1908" s="28"/>
      <c r="HP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</row>
    <row r="1909" spans="1:249" s="50" customFormat="1" ht="14.25">
      <c r="A1909" s="28"/>
      <c r="B1909" s="28"/>
      <c r="C1909" s="28"/>
      <c r="D1909" s="28"/>
      <c r="E1909" s="28"/>
      <c r="G1909" s="28"/>
      <c r="K1909" s="194"/>
      <c r="M1909" s="28"/>
      <c r="N1909" s="28"/>
      <c r="O1909" s="28"/>
      <c r="T1909" s="194"/>
      <c r="V1909" s="28"/>
      <c r="W1909" s="28"/>
      <c r="X1909" s="28"/>
      <c r="AC1909" s="194"/>
      <c r="AE1909" s="28"/>
      <c r="AF1909" s="28"/>
      <c r="AG1909" s="28"/>
      <c r="AL1909" s="194"/>
      <c r="AN1909" s="28"/>
      <c r="AO1909" s="28"/>
      <c r="AP1909" s="28"/>
      <c r="AU1909" s="194"/>
      <c r="AW1909" s="28"/>
      <c r="AX1909" s="28"/>
      <c r="AY1909" s="28"/>
      <c r="BD1909" s="194"/>
      <c r="BF1909" s="28"/>
      <c r="BG1909" s="28"/>
      <c r="BH1909" s="28"/>
      <c r="BM1909" s="194"/>
      <c r="BO1909" s="28"/>
      <c r="BP1909" s="28"/>
      <c r="BQ1909" s="28"/>
      <c r="BV1909" s="194"/>
      <c r="BX1909" s="28"/>
      <c r="BY1909" s="28"/>
      <c r="BZ1909" s="28"/>
      <c r="CE1909" s="194"/>
      <c r="CG1909" s="28"/>
      <c r="CH1909" s="28"/>
      <c r="CI1909" s="28"/>
      <c r="CN1909" s="194"/>
      <c r="CP1909" s="28"/>
      <c r="CQ1909" s="28"/>
      <c r="CR1909" s="28"/>
      <c r="CW1909" s="194"/>
      <c r="CY1909" s="28"/>
      <c r="CZ1909" s="28"/>
      <c r="DA1909" s="28"/>
      <c r="DF1909" s="194"/>
      <c r="DH1909" s="28"/>
      <c r="DI1909" s="28"/>
      <c r="DJ1909" s="28"/>
      <c r="DO1909" s="194"/>
      <c r="DQ1909" s="28"/>
      <c r="DR1909" s="28"/>
      <c r="DS1909" s="28"/>
      <c r="DX1909" s="194"/>
      <c r="DZ1909" s="28"/>
      <c r="EA1909" s="28"/>
      <c r="EB1909" s="28"/>
      <c r="EG1909" s="194"/>
      <c r="EI1909" s="28"/>
      <c r="EJ1909" s="28"/>
      <c r="EK1909" s="28"/>
      <c r="EP1909" s="194"/>
      <c r="ER1909" s="28"/>
      <c r="ES1909" s="28"/>
      <c r="ET1909" s="28"/>
      <c r="EY1909" s="194"/>
      <c r="FA1909" s="28"/>
      <c r="FB1909" s="28"/>
      <c r="FC1909" s="28"/>
      <c r="FH1909" s="194"/>
      <c r="FJ1909" s="28"/>
      <c r="FK1909" s="28"/>
      <c r="FL1909" s="28"/>
      <c r="FQ1909" s="194"/>
      <c r="FS1909" s="28"/>
      <c r="FT1909" s="28"/>
      <c r="FU1909" s="28"/>
      <c r="FZ1909" s="194"/>
      <c r="GB1909" s="28"/>
      <c r="GC1909" s="28"/>
      <c r="GD1909" s="28"/>
      <c r="GI1909" s="194"/>
      <c r="GK1909" s="28"/>
      <c r="GL1909" s="28"/>
      <c r="GM1909" s="28"/>
      <c r="GR1909" s="194"/>
      <c r="GT1909" s="28"/>
      <c r="GU1909" s="28"/>
      <c r="GV1909" s="28"/>
      <c r="HA1909" s="194"/>
      <c r="HC1909" s="28"/>
      <c r="HD1909" s="28"/>
      <c r="HE1909" s="28"/>
      <c r="HJ1909" s="28"/>
      <c r="HK1909" s="28"/>
      <c r="HL1909" s="28"/>
      <c r="HM1909" s="28"/>
      <c r="HN1909" s="28"/>
      <c r="HO1909" s="28"/>
      <c r="HP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</row>
    <row r="1910" spans="1:249" s="50" customFormat="1" ht="14.25">
      <c r="A1910" s="28"/>
      <c r="B1910" s="28"/>
      <c r="C1910" s="28"/>
      <c r="D1910" s="28"/>
      <c r="E1910" s="28"/>
      <c r="F1910" s="28"/>
      <c r="G1910" s="28"/>
      <c r="K1910" s="194"/>
      <c r="M1910" s="28"/>
      <c r="N1910" s="28"/>
      <c r="O1910" s="28"/>
      <c r="T1910" s="194"/>
      <c r="V1910" s="28"/>
      <c r="W1910" s="28"/>
      <c r="X1910" s="28"/>
      <c r="AC1910" s="194"/>
      <c r="AE1910" s="28"/>
      <c r="AF1910" s="28"/>
      <c r="AG1910" s="28"/>
      <c r="AL1910" s="194"/>
      <c r="AN1910" s="28"/>
      <c r="AO1910" s="28"/>
      <c r="AP1910" s="28"/>
      <c r="AU1910" s="194"/>
      <c r="AW1910" s="28"/>
      <c r="AX1910" s="28"/>
      <c r="AY1910" s="28"/>
      <c r="BD1910" s="194"/>
      <c r="BF1910" s="28"/>
      <c r="BG1910" s="28"/>
      <c r="BH1910" s="28"/>
      <c r="BM1910" s="194"/>
      <c r="BO1910" s="28"/>
      <c r="BP1910" s="28"/>
      <c r="BQ1910" s="28"/>
      <c r="BV1910" s="194"/>
      <c r="BX1910" s="28"/>
      <c r="BY1910" s="28"/>
      <c r="BZ1910" s="28"/>
      <c r="CE1910" s="194"/>
      <c r="CG1910" s="28"/>
      <c r="CH1910" s="28"/>
      <c r="CI1910" s="28"/>
      <c r="CN1910" s="194"/>
      <c r="CP1910" s="28"/>
      <c r="CQ1910" s="28"/>
      <c r="CR1910" s="28"/>
      <c r="CW1910" s="194"/>
      <c r="CY1910" s="28"/>
      <c r="CZ1910" s="28"/>
      <c r="DA1910" s="28"/>
      <c r="DF1910" s="194"/>
      <c r="DH1910" s="28"/>
      <c r="DI1910" s="28"/>
      <c r="DJ1910" s="28"/>
      <c r="DO1910" s="194"/>
      <c r="DQ1910" s="28"/>
      <c r="DR1910" s="28"/>
      <c r="DS1910" s="28"/>
      <c r="DX1910" s="194"/>
      <c r="DZ1910" s="28"/>
      <c r="EA1910" s="28"/>
      <c r="EB1910" s="28"/>
      <c r="EG1910" s="194"/>
      <c r="EI1910" s="28"/>
      <c r="EJ1910" s="28"/>
      <c r="EK1910" s="28"/>
      <c r="EP1910" s="194"/>
      <c r="ER1910" s="28"/>
      <c r="ES1910" s="28"/>
      <c r="ET1910" s="28"/>
      <c r="EY1910" s="194"/>
      <c r="FA1910" s="28"/>
      <c r="FB1910" s="28"/>
      <c r="FC1910" s="28"/>
      <c r="FH1910" s="194"/>
      <c r="FJ1910" s="28"/>
      <c r="FK1910" s="28"/>
      <c r="FL1910" s="28"/>
      <c r="FQ1910" s="194"/>
      <c r="FS1910" s="28"/>
      <c r="FT1910" s="28"/>
      <c r="FU1910" s="28"/>
      <c r="FZ1910" s="194"/>
      <c r="GB1910" s="28"/>
      <c r="GC1910" s="28"/>
      <c r="GD1910" s="28"/>
      <c r="GI1910" s="194"/>
      <c r="GK1910" s="28"/>
      <c r="GL1910" s="28"/>
      <c r="GM1910" s="28"/>
      <c r="GR1910" s="194"/>
      <c r="GT1910" s="28"/>
      <c r="GU1910" s="28"/>
      <c r="GV1910" s="28"/>
      <c r="HA1910" s="194"/>
      <c r="HC1910" s="28"/>
      <c r="HD1910" s="28"/>
      <c r="HE1910" s="28"/>
      <c r="HJ1910" s="28"/>
      <c r="HK1910" s="28"/>
      <c r="HL1910" s="28"/>
      <c r="HM1910" s="28"/>
      <c r="HN1910" s="28"/>
      <c r="HO1910" s="28"/>
      <c r="HP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</row>
    <row r="1911" spans="1:249" s="50" customFormat="1" ht="14.25">
      <c r="A1911" s="28"/>
      <c r="B1911" s="28"/>
      <c r="C1911" s="28"/>
      <c r="D1911" s="28"/>
      <c r="E1911" s="28"/>
      <c r="G1911" s="28"/>
      <c r="K1911" s="194"/>
      <c r="M1911" s="28"/>
      <c r="N1911" s="28"/>
      <c r="O1911" s="28"/>
      <c r="T1911" s="194"/>
      <c r="V1911" s="28"/>
      <c r="W1911" s="28"/>
      <c r="X1911" s="28"/>
      <c r="AC1911" s="194"/>
      <c r="AE1911" s="28"/>
      <c r="AF1911" s="28"/>
      <c r="AG1911" s="28"/>
      <c r="AL1911" s="194"/>
      <c r="AN1911" s="28"/>
      <c r="AO1911" s="28"/>
      <c r="AP1911" s="28"/>
      <c r="AU1911" s="194"/>
      <c r="AW1911" s="28"/>
      <c r="AX1911" s="28"/>
      <c r="AY1911" s="28"/>
      <c r="BD1911" s="194"/>
      <c r="BF1911" s="28"/>
      <c r="BG1911" s="28"/>
      <c r="BH1911" s="28"/>
      <c r="BM1911" s="194"/>
      <c r="BO1911" s="28"/>
      <c r="BP1911" s="28"/>
      <c r="BQ1911" s="28"/>
      <c r="BV1911" s="194"/>
      <c r="BX1911" s="28"/>
      <c r="BY1911" s="28"/>
      <c r="BZ1911" s="28"/>
      <c r="CE1911" s="194"/>
      <c r="CG1911" s="28"/>
      <c r="CH1911" s="28"/>
      <c r="CI1911" s="28"/>
      <c r="CN1911" s="194"/>
      <c r="CP1911" s="28"/>
      <c r="CQ1911" s="28"/>
      <c r="CR1911" s="28"/>
      <c r="CW1911" s="194"/>
      <c r="CY1911" s="28"/>
      <c r="CZ1911" s="28"/>
      <c r="DA1911" s="28"/>
      <c r="DF1911" s="194"/>
      <c r="DH1911" s="28"/>
      <c r="DI1911" s="28"/>
      <c r="DJ1911" s="28"/>
      <c r="DO1911" s="194"/>
      <c r="DQ1911" s="28"/>
      <c r="DR1911" s="28"/>
      <c r="DS1911" s="28"/>
      <c r="DX1911" s="194"/>
      <c r="DZ1911" s="28"/>
      <c r="EA1911" s="28"/>
      <c r="EB1911" s="28"/>
      <c r="EG1911" s="194"/>
      <c r="EI1911" s="28"/>
      <c r="EJ1911" s="28"/>
      <c r="EK1911" s="28"/>
      <c r="EP1911" s="194"/>
      <c r="ER1911" s="28"/>
      <c r="ES1911" s="28"/>
      <c r="ET1911" s="28"/>
      <c r="EY1911" s="194"/>
      <c r="FA1911" s="28"/>
      <c r="FB1911" s="28"/>
      <c r="FC1911" s="28"/>
      <c r="FH1911" s="194"/>
      <c r="FJ1911" s="28"/>
      <c r="FK1911" s="28"/>
      <c r="FL1911" s="28"/>
      <c r="FQ1911" s="194"/>
      <c r="FS1911" s="28"/>
      <c r="FT1911" s="28"/>
      <c r="FU1911" s="28"/>
      <c r="FZ1911" s="194"/>
      <c r="GB1911" s="28"/>
      <c r="GC1911" s="28"/>
      <c r="GD1911" s="28"/>
      <c r="GI1911" s="194"/>
      <c r="GK1911" s="28"/>
      <c r="GL1911" s="28"/>
      <c r="GM1911" s="28"/>
      <c r="GR1911" s="194"/>
      <c r="GT1911" s="28"/>
      <c r="GU1911" s="28"/>
      <c r="GV1911" s="28"/>
      <c r="HA1911" s="194"/>
      <c r="HC1911" s="28"/>
      <c r="HD1911" s="28"/>
      <c r="HE1911" s="28"/>
      <c r="HJ1911" s="28"/>
      <c r="HK1911" s="28"/>
      <c r="HL1911" s="28"/>
      <c r="HM1911" s="28"/>
      <c r="HN1911" s="28"/>
      <c r="HO1911" s="28"/>
      <c r="HP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</row>
    <row r="1912" spans="1:249" s="50" customFormat="1" ht="14.25">
      <c r="A1912" s="28"/>
      <c r="B1912" s="28"/>
      <c r="C1912" s="28"/>
      <c r="D1912" s="28"/>
      <c r="E1912" s="28"/>
      <c r="G1912" s="28"/>
      <c r="K1912" s="194"/>
      <c r="M1912" s="28"/>
      <c r="N1912" s="28"/>
      <c r="O1912" s="28"/>
      <c r="T1912" s="194"/>
      <c r="V1912" s="28"/>
      <c r="W1912" s="28"/>
      <c r="X1912" s="28"/>
      <c r="AC1912" s="194"/>
      <c r="AE1912" s="28"/>
      <c r="AF1912" s="28"/>
      <c r="AG1912" s="28"/>
      <c r="AL1912" s="194"/>
      <c r="AN1912" s="28"/>
      <c r="AO1912" s="28"/>
      <c r="AP1912" s="28"/>
      <c r="AU1912" s="194"/>
      <c r="AW1912" s="28"/>
      <c r="AX1912" s="28"/>
      <c r="AY1912" s="28"/>
      <c r="BD1912" s="194"/>
      <c r="BF1912" s="28"/>
      <c r="BG1912" s="28"/>
      <c r="BH1912" s="28"/>
      <c r="BM1912" s="194"/>
      <c r="BO1912" s="28"/>
      <c r="BP1912" s="28"/>
      <c r="BQ1912" s="28"/>
      <c r="BV1912" s="194"/>
      <c r="BX1912" s="28"/>
      <c r="BY1912" s="28"/>
      <c r="BZ1912" s="28"/>
      <c r="CE1912" s="194"/>
      <c r="CG1912" s="28"/>
      <c r="CH1912" s="28"/>
      <c r="CI1912" s="28"/>
      <c r="CN1912" s="194"/>
      <c r="CP1912" s="28"/>
      <c r="CQ1912" s="28"/>
      <c r="CR1912" s="28"/>
      <c r="CW1912" s="194"/>
      <c r="CY1912" s="28"/>
      <c r="CZ1912" s="28"/>
      <c r="DA1912" s="28"/>
      <c r="DF1912" s="194"/>
      <c r="DH1912" s="28"/>
      <c r="DI1912" s="28"/>
      <c r="DJ1912" s="28"/>
      <c r="DO1912" s="194"/>
      <c r="DQ1912" s="28"/>
      <c r="DR1912" s="28"/>
      <c r="DS1912" s="28"/>
      <c r="DX1912" s="194"/>
      <c r="DZ1912" s="28"/>
      <c r="EA1912" s="28"/>
      <c r="EB1912" s="28"/>
      <c r="EG1912" s="194"/>
      <c r="EI1912" s="28"/>
      <c r="EJ1912" s="28"/>
      <c r="EK1912" s="28"/>
      <c r="EP1912" s="194"/>
      <c r="ER1912" s="28"/>
      <c r="ES1912" s="28"/>
      <c r="ET1912" s="28"/>
      <c r="EY1912" s="194"/>
      <c r="FA1912" s="28"/>
      <c r="FB1912" s="28"/>
      <c r="FC1912" s="28"/>
      <c r="FH1912" s="194"/>
      <c r="FJ1912" s="28"/>
      <c r="FK1912" s="28"/>
      <c r="FL1912" s="28"/>
      <c r="FQ1912" s="194"/>
      <c r="FS1912" s="28"/>
      <c r="FT1912" s="28"/>
      <c r="FU1912" s="28"/>
      <c r="FZ1912" s="194"/>
      <c r="GB1912" s="28"/>
      <c r="GC1912" s="28"/>
      <c r="GD1912" s="28"/>
      <c r="GI1912" s="194"/>
      <c r="GK1912" s="28"/>
      <c r="GL1912" s="28"/>
      <c r="GM1912" s="28"/>
      <c r="GR1912" s="194"/>
      <c r="GT1912" s="28"/>
      <c r="GU1912" s="28"/>
      <c r="GV1912" s="28"/>
      <c r="HA1912" s="194"/>
      <c r="HC1912" s="28"/>
      <c r="HD1912" s="28"/>
      <c r="HE1912" s="28"/>
      <c r="HJ1912" s="28"/>
      <c r="HK1912" s="28"/>
      <c r="HL1912" s="28"/>
      <c r="HM1912" s="28"/>
      <c r="HN1912" s="28"/>
      <c r="HO1912" s="28"/>
      <c r="HP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</row>
    <row r="1913" spans="1:249" s="50" customFormat="1" ht="14.25">
      <c r="A1913" s="28"/>
      <c r="B1913" s="28"/>
      <c r="C1913" s="28"/>
      <c r="D1913" s="28"/>
      <c r="E1913" s="28"/>
      <c r="G1913" s="28"/>
      <c r="K1913" s="194"/>
      <c r="M1913" s="28"/>
      <c r="N1913" s="28"/>
      <c r="O1913" s="28"/>
      <c r="T1913" s="194"/>
      <c r="V1913" s="28"/>
      <c r="W1913" s="28"/>
      <c r="X1913" s="28"/>
      <c r="AC1913" s="194"/>
      <c r="AE1913" s="28"/>
      <c r="AF1913" s="28"/>
      <c r="AG1913" s="28"/>
      <c r="AL1913" s="194"/>
      <c r="AN1913" s="28"/>
      <c r="AO1913" s="28"/>
      <c r="AP1913" s="28"/>
      <c r="AU1913" s="194"/>
      <c r="AW1913" s="28"/>
      <c r="AX1913" s="28"/>
      <c r="AY1913" s="28"/>
      <c r="BD1913" s="194"/>
      <c r="BF1913" s="28"/>
      <c r="BG1913" s="28"/>
      <c r="BH1913" s="28"/>
      <c r="BM1913" s="194"/>
      <c r="BO1913" s="28"/>
      <c r="BP1913" s="28"/>
      <c r="BQ1913" s="28"/>
      <c r="BV1913" s="194"/>
      <c r="BX1913" s="28"/>
      <c r="BY1913" s="28"/>
      <c r="BZ1913" s="28"/>
      <c r="CE1913" s="194"/>
      <c r="CG1913" s="28"/>
      <c r="CH1913" s="28"/>
      <c r="CI1913" s="28"/>
      <c r="CN1913" s="194"/>
      <c r="CP1913" s="28"/>
      <c r="CQ1913" s="28"/>
      <c r="CR1913" s="28"/>
      <c r="CW1913" s="194"/>
      <c r="CY1913" s="28"/>
      <c r="CZ1913" s="28"/>
      <c r="DA1913" s="28"/>
      <c r="DF1913" s="194"/>
      <c r="DH1913" s="28"/>
      <c r="DI1913" s="28"/>
      <c r="DJ1913" s="28"/>
      <c r="DO1913" s="194"/>
      <c r="DQ1913" s="28"/>
      <c r="DR1913" s="28"/>
      <c r="DS1913" s="28"/>
      <c r="DX1913" s="194"/>
      <c r="DZ1913" s="28"/>
      <c r="EA1913" s="28"/>
      <c r="EB1913" s="28"/>
      <c r="EG1913" s="194"/>
      <c r="EI1913" s="28"/>
      <c r="EJ1913" s="28"/>
      <c r="EK1913" s="28"/>
      <c r="EP1913" s="194"/>
      <c r="ER1913" s="28"/>
      <c r="ES1913" s="28"/>
      <c r="ET1913" s="28"/>
      <c r="EY1913" s="194"/>
      <c r="FA1913" s="28"/>
      <c r="FB1913" s="28"/>
      <c r="FC1913" s="28"/>
      <c r="FH1913" s="194"/>
      <c r="FJ1913" s="28"/>
      <c r="FK1913" s="28"/>
      <c r="FL1913" s="28"/>
      <c r="FQ1913" s="194"/>
      <c r="FS1913" s="28"/>
      <c r="FT1913" s="28"/>
      <c r="FU1913" s="28"/>
      <c r="FZ1913" s="194"/>
      <c r="GB1913" s="28"/>
      <c r="GC1913" s="28"/>
      <c r="GD1913" s="28"/>
      <c r="GI1913" s="194"/>
      <c r="GK1913" s="28"/>
      <c r="GL1913" s="28"/>
      <c r="GM1913" s="28"/>
      <c r="GR1913" s="194"/>
      <c r="GT1913" s="28"/>
      <c r="GU1913" s="28"/>
      <c r="GV1913" s="28"/>
      <c r="HA1913" s="194"/>
      <c r="HC1913" s="28"/>
      <c r="HD1913" s="28"/>
      <c r="HE1913" s="28"/>
      <c r="HJ1913" s="28"/>
      <c r="HK1913" s="28"/>
      <c r="HL1913" s="28"/>
      <c r="HM1913" s="28"/>
      <c r="HN1913" s="28"/>
      <c r="HO1913" s="28"/>
      <c r="HP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</row>
    <row r="1914" spans="1:249" s="50" customFormat="1" ht="14.25">
      <c r="A1914" s="28"/>
      <c r="B1914" s="28"/>
      <c r="C1914" s="28"/>
      <c r="D1914" s="28"/>
      <c r="E1914" s="28"/>
      <c r="G1914" s="28"/>
      <c r="K1914" s="194"/>
      <c r="M1914" s="28"/>
      <c r="N1914" s="28"/>
      <c r="O1914" s="28"/>
      <c r="T1914" s="194"/>
      <c r="V1914" s="28"/>
      <c r="W1914" s="28"/>
      <c r="X1914" s="28"/>
      <c r="AC1914" s="194"/>
      <c r="AE1914" s="28"/>
      <c r="AF1914" s="28"/>
      <c r="AG1914" s="28"/>
      <c r="AL1914" s="194"/>
      <c r="AN1914" s="28"/>
      <c r="AO1914" s="28"/>
      <c r="AP1914" s="28"/>
      <c r="AU1914" s="194"/>
      <c r="AW1914" s="28"/>
      <c r="AX1914" s="28"/>
      <c r="AY1914" s="28"/>
      <c r="BD1914" s="194"/>
      <c r="BF1914" s="28"/>
      <c r="BG1914" s="28"/>
      <c r="BH1914" s="28"/>
      <c r="BM1914" s="194"/>
      <c r="BO1914" s="28"/>
      <c r="BP1914" s="28"/>
      <c r="BQ1914" s="28"/>
      <c r="BV1914" s="194"/>
      <c r="BX1914" s="28"/>
      <c r="BY1914" s="28"/>
      <c r="BZ1914" s="28"/>
      <c r="CE1914" s="194"/>
      <c r="CG1914" s="28"/>
      <c r="CH1914" s="28"/>
      <c r="CI1914" s="28"/>
      <c r="CN1914" s="194"/>
      <c r="CP1914" s="28"/>
      <c r="CQ1914" s="28"/>
      <c r="CR1914" s="28"/>
      <c r="CW1914" s="194"/>
      <c r="CY1914" s="28"/>
      <c r="CZ1914" s="28"/>
      <c r="DA1914" s="28"/>
      <c r="DF1914" s="194"/>
      <c r="DH1914" s="28"/>
      <c r="DI1914" s="28"/>
      <c r="DJ1914" s="28"/>
      <c r="DO1914" s="194"/>
      <c r="DQ1914" s="28"/>
      <c r="DR1914" s="28"/>
      <c r="DS1914" s="28"/>
      <c r="DX1914" s="194"/>
      <c r="DZ1914" s="28"/>
      <c r="EA1914" s="28"/>
      <c r="EB1914" s="28"/>
      <c r="EG1914" s="194"/>
      <c r="EI1914" s="28"/>
      <c r="EJ1914" s="28"/>
      <c r="EK1914" s="28"/>
      <c r="EP1914" s="194"/>
      <c r="ER1914" s="28"/>
      <c r="ES1914" s="28"/>
      <c r="ET1914" s="28"/>
      <c r="EY1914" s="194"/>
      <c r="FA1914" s="28"/>
      <c r="FB1914" s="28"/>
      <c r="FC1914" s="28"/>
      <c r="FH1914" s="194"/>
      <c r="FJ1914" s="28"/>
      <c r="FK1914" s="28"/>
      <c r="FL1914" s="28"/>
      <c r="FQ1914" s="194"/>
      <c r="FS1914" s="28"/>
      <c r="FT1914" s="28"/>
      <c r="FU1914" s="28"/>
      <c r="FZ1914" s="194"/>
      <c r="GB1914" s="28"/>
      <c r="GC1914" s="28"/>
      <c r="GD1914" s="28"/>
      <c r="GI1914" s="194"/>
      <c r="GK1914" s="28"/>
      <c r="GL1914" s="28"/>
      <c r="GM1914" s="28"/>
      <c r="GR1914" s="194"/>
      <c r="GT1914" s="28"/>
      <c r="GU1914" s="28"/>
      <c r="GV1914" s="28"/>
      <c r="HA1914" s="194"/>
      <c r="HC1914" s="28"/>
      <c r="HD1914" s="28"/>
      <c r="HE1914" s="28"/>
      <c r="HJ1914" s="28"/>
      <c r="HK1914" s="28"/>
      <c r="HL1914" s="28"/>
      <c r="HM1914" s="28"/>
      <c r="HN1914" s="28"/>
      <c r="HO1914" s="28"/>
      <c r="HP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</row>
    <row r="1915" spans="1:249" s="50" customFormat="1" ht="14.25">
      <c r="A1915" s="28"/>
      <c r="B1915" s="28"/>
      <c r="C1915" s="28"/>
      <c r="D1915" s="28"/>
      <c r="E1915" s="28"/>
      <c r="F1915" s="28"/>
      <c r="G1915" s="28"/>
      <c r="K1915" s="194"/>
      <c r="M1915" s="28"/>
      <c r="N1915" s="28"/>
      <c r="O1915" s="28"/>
      <c r="T1915" s="194"/>
      <c r="V1915" s="28"/>
      <c r="W1915" s="28"/>
      <c r="X1915" s="28"/>
      <c r="AC1915" s="194"/>
      <c r="AE1915" s="28"/>
      <c r="AF1915" s="28"/>
      <c r="AG1915" s="28"/>
      <c r="AL1915" s="194"/>
      <c r="AN1915" s="28"/>
      <c r="AO1915" s="28"/>
      <c r="AP1915" s="28"/>
      <c r="AU1915" s="194"/>
      <c r="AW1915" s="28"/>
      <c r="AX1915" s="28"/>
      <c r="AY1915" s="28"/>
      <c r="BD1915" s="194"/>
      <c r="BF1915" s="28"/>
      <c r="BG1915" s="28"/>
      <c r="BH1915" s="28"/>
      <c r="BM1915" s="194"/>
      <c r="BO1915" s="28"/>
      <c r="BP1915" s="28"/>
      <c r="BQ1915" s="28"/>
      <c r="BV1915" s="194"/>
      <c r="BX1915" s="28"/>
      <c r="BY1915" s="28"/>
      <c r="BZ1915" s="28"/>
      <c r="CE1915" s="194"/>
      <c r="CG1915" s="28"/>
      <c r="CH1915" s="28"/>
      <c r="CI1915" s="28"/>
      <c r="CN1915" s="194"/>
      <c r="CP1915" s="28"/>
      <c r="CQ1915" s="28"/>
      <c r="CR1915" s="28"/>
      <c r="CW1915" s="194"/>
      <c r="CY1915" s="28"/>
      <c r="CZ1915" s="28"/>
      <c r="DA1915" s="28"/>
      <c r="DF1915" s="194"/>
      <c r="DH1915" s="28"/>
      <c r="DI1915" s="28"/>
      <c r="DJ1915" s="28"/>
      <c r="DO1915" s="194"/>
      <c r="DQ1915" s="28"/>
      <c r="DR1915" s="28"/>
      <c r="DS1915" s="28"/>
      <c r="DX1915" s="194"/>
      <c r="DZ1915" s="28"/>
      <c r="EA1915" s="28"/>
      <c r="EB1915" s="28"/>
      <c r="EG1915" s="194"/>
      <c r="EI1915" s="28"/>
      <c r="EJ1915" s="28"/>
      <c r="EK1915" s="28"/>
      <c r="EP1915" s="194"/>
      <c r="ER1915" s="28"/>
      <c r="ES1915" s="28"/>
      <c r="ET1915" s="28"/>
      <c r="EY1915" s="194"/>
      <c r="FA1915" s="28"/>
      <c r="FB1915" s="28"/>
      <c r="FC1915" s="28"/>
      <c r="FH1915" s="194"/>
      <c r="FJ1915" s="28"/>
      <c r="FK1915" s="28"/>
      <c r="FL1915" s="28"/>
      <c r="FQ1915" s="194"/>
      <c r="FS1915" s="28"/>
      <c r="FT1915" s="28"/>
      <c r="FU1915" s="28"/>
      <c r="FZ1915" s="194"/>
      <c r="GB1915" s="28"/>
      <c r="GC1915" s="28"/>
      <c r="GD1915" s="28"/>
      <c r="GI1915" s="194"/>
      <c r="GK1915" s="28"/>
      <c r="GL1915" s="28"/>
      <c r="GM1915" s="28"/>
      <c r="GR1915" s="194"/>
      <c r="GT1915" s="28"/>
      <c r="GU1915" s="28"/>
      <c r="GV1915" s="28"/>
      <c r="HA1915" s="194"/>
      <c r="HC1915" s="28"/>
      <c r="HD1915" s="28"/>
      <c r="HE1915" s="28"/>
      <c r="HJ1915" s="28"/>
      <c r="HK1915" s="28"/>
      <c r="HL1915" s="28"/>
      <c r="HM1915" s="28"/>
      <c r="HN1915" s="28"/>
      <c r="HO1915" s="28"/>
      <c r="HP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</row>
    <row r="1916" spans="1:249" s="50" customFormat="1" ht="14.25">
      <c r="A1916" s="28"/>
      <c r="B1916" s="28"/>
      <c r="C1916" s="28"/>
      <c r="D1916" s="28"/>
      <c r="E1916" s="28"/>
      <c r="F1916" s="28"/>
      <c r="G1916" s="28"/>
      <c r="K1916" s="194"/>
      <c r="M1916" s="28"/>
      <c r="N1916" s="28"/>
      <c r="O1916" s="28"/>
      <c r="T1916" s="194"/>
      <c r="V1916" s="28"/>
      <c r="W1916" s="28"/>
      <c r="X1916" s="28"/>
      <c r="AC1916" s="194"/>
      <c r="AE1916" s="28"/>
      <c r="AF1916" s="28"/>
      <c r="AG1916" s="28"/>
      <c r="AL1916" s="194"/>
      <c r="AN1916" s="28"/>
      <c r="AO1916" s="28"/>
      <c r="AP1916" s="28"/>
      <c r="AU1916" s="194"/>
      <c r="AW1916" s="28"/>
      <c r="AX1916" s="28"/>
      <c r="AY1916" s="28"/>
      <c r="BD1916" s="194"/>
      <c r="BF1916" s="28"/>
      <c r="BG1916" s="28"/>
      <c r="BH1916" s="28"/>
      <c r="BM1916" s="194"/>
      <c r="BO1916" s="28"/>
      <c r="BP1916" s="28"/>
      <c r="BQ1916" s="28"/>
      <c r="BV1916" s="194"/>
      <c r="BX1916" s="28"/>
      <c r="BY1916" s="28"/>
      <c r="BZ1916" s="28"/>
      <c r="CE1916" s="194"/>
      <c r="CG1916" s="28"/>
      <c r="CH1916" s="28"/>
      <c r="CI1916" s="28"/>
      <c r="CN1916" s="194"/>
      <c r="CP1916" s="28"/>
      <c r="CQ1916" s="28"/>
      <c r="CR1916" s="28"/>
      <c r="CW1916" s="194"/>
      <c r="CY1916" s="28"/>
      <c r="CZ1916" s="28"/>
      <c r="DA1916" s="28"/>
      <c r="DF1916" s="194"/>
      <c r="DH1916" s="28"/>
      <c r="DI1916" s="28"/>
      <c r="DJ1916" s="28"/>
      <c r="DO1916" s="194"/>
      <c r="DQ1916" s="28"/>
      <c r="DR1916" s="28"/>
      <c r="DS1916" s="28"/>
      <c r="DX1916" s="194"/>
      <c r="DZ1916" s="28"/>
      <c r="EA1916" s="28"/>
      <c r="EB1916" s="28"/>
      <c r="EG1916" s="194"/>
      <c r="EI1916" s="28"/>
      <c r="EJ1916" s="28"/>
      <c r="EK1916" s="28"/>
      <c r="EP1916" s="194"/>
      <c r="ER1916" s="28"/>
      <c r="ES1916" s="28"/>
      <c r="ET1916" s="28"/>
      <c r="EY1916" s="194"/>
      <c r="FA1916" s="28"/>
      <c r="FB1916" s="28"/>
      <c r="FC1916" s="28"/>
      <c r="FH1916" s="194"/>
      <c r="FJ1916" s="28"/>
      <c r="FK1916" s="28"/>
      <c r="FL1916" s="28"/>
      <c r="FQ1916" s="194"/>
      <c r="FS1916" s="28"/>
      <c r="FT1916" s="28"/>
      <c r="FU1916" s="28"/>
      <c r="FZ1916" s="194"/>
      <c r="GB1916" s="28"/>
      <c r="GC1916" s="28"/>
      <c r="GD1916" s="28"/>
      <c r="GI1916" s="194"/>
      <c r="GK1916" s="28"/>
      <c r="GL1916" s="28"/>
      <c r="GM1916" s="28"/>
      <c r="GR1916" s="194"/>
      <c r="GT1916" s="28"/>
      <c r="GU1916" s="28"/>
      <c r="GV1916" s="28"/>
      <c r="HA1916" s="194"/>
      <c r="HC1916" s="28"/>
      <c r="HD1916" s="28"/>
      <c r="HE1916" s="28"/>
      <c r="HJ1916" s="28"/>
      <c r="HK1916" s="28"/>
      <c r="HL1916" s="28"/>
      <c r="HM1916" s="28"/>
      <c r="HN1916" s="28"/>
      <c r="HO1916" s="28"/>
      <c r="HP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</row>
    <row r="1917" spans="1:249" s="50" customFormat="1" ht="14.25">
      <c r="A1917" s="28"/>
      <c r="B1917" s="28"/>
      <c r="C1917" s="28"/>
      <c r="D1917" s="28"/>
      <c r="E1917" s="28"/>
      <c r="G1917" s="28"/>
      <c r="K1917" s="194"/>
      <c r="M1917" s="28"/>
      <c r="N1917" s="28"/>
      <c r="O1917" s="28"/>
      <c r="T1917" s="194"/>
      <c r="V1917" s="28"/>
      <c r="W1917" s="28"/>
      <c r="X1917" s="28"/>
      <c r="AC1917" s="194"/>
      <c r="AE1917" s="28"/>
      <c r="AF1917" s="28"/>
      <c r="AG1917" s="28"/>
      <c r="AL1917" s="194"/>
      <c r="AN1917" s="28"/>
      <c r="AO1917" s="28"/>
      <c r="AP1917" s="28"/>
      <c r="AU1917" s="194"/>
      <c r="AW1917" s="28"/>
      <c r="AX1917" s="28"/>
      <c r="AY1917" s="28"/>
      <c r="BD1917" s="194"/>
      <c r="BF1917" s="28"/>
      <c r="BG1917" s="28"/>
      <c r="BH1917" s="28"/>
      <c r="BM1917" s="194"/>
      <c r="BO1917" s="28"/>
      <c r="BP1917" s="28"/>
      <c r="BQ1917" s="28"/>
      <c r="BV1917" s="194"/>
      <c r="BX1917" s="28"/>
      <c r="BY1917" s="28"/>
      <c r="BZ1917" s="28"/>
      <c r="CE1917" s="194"/>
      <c r="CG1917" s="28"/>
      <c r="CH1917" s="28"/>
      <c r="CI1917" s="28"/>
      <c r="CN1917" s="194"/>
      <c r="CP1917" s="28"/>
      <c r="CQ1917" s="28"/>
      <c r="CR1917" s="28"/>
      <c r="CW1917" s="194"/>
      <c r="CY1917" s="28"/>
      <c r="CZ1917" s="28"/>
      <c r="DA1917" s="28"/>
      <c r="DF1917" s="194"/>
      <c r="DH1917" s="28"/>
      <c r="DI1917" s="28"/>
      <c r="DJ1917" s="28"/>
      <c r="DO1917" s="194"/>
      <c r="DQ1917" s="28"/>
      <c r="DR1917" s="28"/>
      <c r="DS1917" s="28"/>
      <c r="DX1917" s="194"/>
      <c r="DZ1917" s="28"/>
      <c r="EA1917" s="28"/>
      <c r="EB1917" s="28"/>
      <c r="EG1917" s="194"/>
      <c r="EI1917" s="28"/>
      <c r="EJ1917" s="28"/>
      <c r="EK1917" s="28"/>
      <c r="EP1917" s="194"/>
      <c r="ER1917" s="28"/>
      <c r="ES1917" s="28"/>
      <c r="ET1917" s="28"/>
      <c r="EY1917" s="194"/>
      <c r="FA1917" s="28"/>
      <c r="FB1917" s="28"/>
      <c r="FC1917" s="28"/>
      <c r="FH1917" s="194"/>
      <c r="FJ1917" s="28"/>
      <c r="FK1917" s="28"/>
      <c r="FL1917" s="28"/>
      <c r="FQ1917" s="194"/>
      <c r="FS1917" s="28"/>
      <c r="FT1917" s="28"/>
      <c r="FU1917" s="28"/>
      <c r="FZ1917" s="194"/>
      <c r="GB1917" s="28"/>
      <c r="GC1917" s="28"/>
      <c r="GD1917" s="28"/>
      <c r="GI1917" s="194"/>
      <c r="GK1917" s="28"/>
      <c r="GL1917" s="28"/>
      <c r="GM1917" s="28"/>
      <c r="GR1917" s="194"/>
      <c r="GT1917" s="28"/>
      <c r="GU1917" s="28"/>
      <c r="GV1917" s="28"/>
      <c r="HA1917" s="194"/>
      <c r="HC1917" s="28"/>
      <c r="HD1917" s="28"/>
      <c r="HE1917" s="28"/>
      <c r="HJ1917" s="28"/>
      <c r="HK1917" s="28"/>
      <c r="HL1917" s="28"/>
      <c r="HM1917" s="28"/>
      <c r="HN1917" s="28"/>
      <c r="HO1917" s="28"/>
      <c r="HP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</row>
    <row r="1918" spans="1:249" s="50" customFormat="1" ht="14.25">
      <c r="A1918" s="28"/>
      <c r="B1918" s="28"/>
      <c r="C1918" s="28"/>
      <c r="D1918" s="28"/>
      <c r="E1918" s="28"/>
      <c r="F1918" s="28"/>
      <c r="G1918" s="28"/>
      <c r="K1918" s="194"/>
      <c r="M1918" s="28"/>
      <c r="N1918" s="28"/>
      <c r="O1918" s="28"/>
      <c r="T1918" s="194"/>
      <c r="V1918" s="28"/>
      <c r="W1918" s="28"/>
      <c r="X1918" s="28"/>
      <c r="AC1918" s="194"/>
      <c r="AE1918" s="28"/>
      <c r="AF1918" s="28"/>
      <c r="AG1918" s="28"/>
      <c r="AL1918" s="194"/>
      <c r="AN1918" s="28"/>
      <c r="AO1918" s="28"/>
      <c r="AP1918" s="28"/>
      <c r="AU1918" s="194"/>
      <c r="AW1918" s="28"/>
      <c r="AX1918" s="28"/>
      <c r="AY1918" s="28"/>
      <c r="BD1918" s="194"/>
      <c r="BF1918" s="28"/>
      <c r="BG1918" s="28"/>
      <c r="BH1918" s="28"/>
      <c r="BM1918" s="194"/>
      <c r="BO1918" s="28"/>
      <c r="BP1918" s="28"/>
      <c r="BQ1918" s="28"/>
      <c r="BV1918" s="194"/>
      <c r="BX1918" s="28"/>
      <c r="BY1918" s="28"/>
      <c r="BZ1918" s="28"/>
      <c r="CE1918" s="194"/>
      <c r="CG1918" s="28"/>
      <c r="CH1918" s="28"/>
      <c r="CI1918" s="28"/>
      <c r="CN1918" s="194"/>
      <c r="CP1918" s="28"/>
      <c r="CQ1918" s="28"/>
      <c r="CR1918" s="28"/>
      <c r="CW1918" s="194"/>
      <c r="CY1918" s="28"/>
      <c r="CZ1918" s="28"/>
      <c r="DA1918" s="28"/>
      <c r="DF1918" s="194"/>
      <c r="DH1918" s="28"/>
      <c r="DI1918" s="28"/>
      <c r="DJ1918" s="28"/>
      <c r="DO1918" s="194"/>
      <c r="DQ1918" s="28"/>
      <c r="DR1918" s="28"/>
      <c r="DS1918" s="28"/>
      <c r="DX1918" s="194"/>
      <c r="DZ1918" s="28"/>
      <c r="EA1918" s="28"/>
      <c r="EB1918" s="28"/>
      <c r="EG1918" s="194"/>
      <c r="EI1918" s="28"/>
      <c r="EJ1918" s="28"/>
      <c r="EK1918" s="28"/>
      <c r="EP1918" s="194"/>
      <c r="ER1918" s="28"/>
      <c r="ES1918" s="28"/>
      <c r="ET1918" s="28"/>
      <c r="EY1918" s="194"/>
      <c r="FA1918" s="28"/>
      <c r="FB1918" s="28"/>
      <c r="FC1918" s="28"/>
      <c r="FH1918" s="194"/>
      <c r="FJ1918" s="28"/>
      <c r="FK1918" s="28"/>
      <c r="FL1918" s="28"/>
      <c r="FQ1918" s="194"/>
      <c r="FS1918" s="28"/>
      <c r="FT1918" s="28"/>
      <c r="FU1918" s="28"/>
      <c r="FZ1918" s="194"/>
      <c r="GB1918" s="28"/>
      <c r="GC1918" s="28"/>
      <c r="GD1918" s="28"/>
      <c r="GI1918" s="194"/>
      <c r="GK1918" s="28"/>
      <c r="GL1918" s="28"/>
      <c r="GM1918" s="28"/>
      <c r="GR1918" s="194"/>
      <c r="GT1918" s="28"/>
      <c r="GU1918" s="28"/>
      <c r="GV1918" s="28"/>
      <c r="HA1918" s="194"/>
      <c r="HC1918" s="28"/>
      <c r="HD1918" s="28"/>
      <c r="HE1918" s="28"/>
      <c r="HJ1918" s="28"/>
      <c r="HK1918" s="28"/>
      <c r="HL1918" s="28"/>
      <c r="HM1918" s="28"/>
      <c r="HN1918" s="28"/>
      <c r="HO1918" s="28"/>
      <c r="HP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</row>
    <row r="1919" spans="1:249" s="50" customFormat="1" ht="14.25">
      <c r="A1919" s="28"/>
      <c r="B1919" s="28"/>
      <c r="C1919" s="28"/>
      <c r="D1919" s="28"/>
      <c r="E1919" s="28"/>
      <c r="G1919" s="28"/>
      <c r="K1919" s="194"/>
      <c r="M1919" s="28"/>
      <c r="N1919" s="28"/>
      <c r="O1919" s="28"/>
      <c r="T1919" s="194"/>
      <c r="V1919" s="28"/>
      <c r="W1919" s="28"/>
      <c r="X1919" s="28"/>
      <c r="AC1919" s="194"/>
      <c r="AE1919" s="28"/>
      <c r="AF1919" s="28"/>
      <c r="AG1919" s="28"/>
      <c r="AL1919" s="194"/>
      <c r="AN1919" s="28"/>
      <c r="AO1919" s="28"/>
      <c r="AP1919" s="28"/>
      <c r="AU1919" s="194"/>
      <c r="AW1919" s="28"/>
      <c r="AX1919" s="28"/>
      <c r="AY1919" s="28"/>
      <c r="BD1919" s="194"/>
      <c r="BF1919" s="28"/>
      <c r="BG1919" s="28"/>
      <c r="BH1919" s="28"/>
      <c r="BM1919" s="194"/>
      <c r="BO1919" s="28"/>
      <c r="BP1919" s="28"/>
      <c r="BQ1919" s="28"/>
      <c r="BV1919" s="194"/>
      <c r="BX1919" s="28"/>
      <c r="BY1919" s="28"/>
      <c r="BZ1919" s="28"/>
      <c r="CE1919" s="194"/>
      <c r="CG1919" s="28"/>
      <c r="CH1919" s="28"/>
      <c r="CI1919" s="28"/>
      <c r="CN1919" s="194"/>
      <c r="CP1919" s="28"/>
      <c r="CQ1919" s="28"/>
      <c r="CR1919" s="28"/>
      <c r="CW1919" s="194"/>
      <c r="CY1919" s="28"/>
      <c r="CZ1919" s="28"/>
      <c r="DA1919" s="28"/>
      <c r="DF1919" s="194"/>
      <c r="DH1919" s="28"/>
      <c r="DI1919" s="28"/>
      <c r="DJ1919" s="28"/>
      <c r="DO1919" s="194"/>
      <c r="DQ1919" s="28"/>
      <c r="DR1919" s="28"/>
      <c r="DS1919" s="28"/>
      <c r="DX1919" s="194"/>
      <c r="DZ1919" s="28"/>
      <c r="EA1919" s="28"/>
      <c r="EB1919" s="28"/>
      <c r="EG1919" s="194"/>
      <c r="EI1919" s="28"/>
      <c r="EJ1919" s="28"/>
      <c r="EK1919" s="28"/>
      <c r="EP1919" s="194"/>
      <c r="ER1919" s="28"/>
      <c r="ES1919" s="28"/>
      <c r="ET1919" s="28"/>
      <c r="EY1919" s="194"/>
      <c r="FA1919" s="28"/>
      <c r="FB1919" s="28"/>
      <c r="FC1919" s="28"/>
      <c r="FH1919" s="194"/>
      <c r="FJ1919" s="28"/>
      <c r="FK1919" s="28"/>
      <c r="FL1919" s="28"/>
      <c r="FQ1919" s="194"/>
      <c r="FS1919" s="28"/>
      <c r="FT1919" s="28"/>
      <c r="FU1919" s="28"/>
      <c r="FZ1919" s="194"/>
      <c r="GB1919" s="28"/>
      <c r="GC1919" s="28"/>
      <c r="GD1919" s="28"/>
      <c r="GI1919" s="194"/>
      <c r="GK1919" s="28"/>
      <c r="GL1919" s="28"/>
      <c r="GM1919" s="28"/>
      <c r="GR1919" s="194"/>
      <c r="GT1919" s="28"/>
      <c r="GU1919" s="28"/>
      <c r="GV1919" s="28"/>
      <c r="HA1919" s="194"/>
      <c r="HC1919" s="28"/>
      <c r="HD1919" s="28"/>
      <c r="HE1919" s="28"/>
      <c r="HJ1919" s="28"/>
      <c r="HK1919" s="28"/>
      <c r="HL1919" s="28"/>
      <c r="HM1919" s="28"/>
      <c r="HN1919" s="28"/>
      <c r="HO1919" s="28"/>
      <c r="HP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</row>
    <row r="1920" spans="1:249" s="50" customFormat="1" ht="14.25">
      <c r="A1920" s="28"/>
      <c r="B1920" s="28"/>
      <c r="C1920" s="28"/>
      <c r="D1920" s="28"/>
      <c r="E1920" s="28"/>
      <c r="G1920" s="28"/>
      <c r="K1920" s="194"/>
      <c r="M1920" s="28"/>
      <c r="N1920" s="28"/>
      <c r="O1920" s="28"/>
      <c r="T1920" s="194"/>
      <c r="V1920" s="28"/>
      <c r="W1920" s="28"/>
      <c r="X1920" s="28"/>
      <c r="AC1920" s="194"/>
      <c r="AE1920" s="28"/>
      <c r="AF1920" s="28"/>
      <c r="AG1920" s="28"/>
      <c r="AL1920" s="194"/>
      <c r="AN1920" s="28"/>
      <c r="AO1920" s="28"/>
      <c r="AP1920" s="28"/>
      <c r="AU1920" s="194"/>
      <c r="AW1920" s="28"/>
      <c r="AX1920" s="28"/>
      <c r="AY1920" s="28"/>
      <c r="BD1920" s="194"/>
      <c r="BF1920" s="28"/>
      <c r="BG1920" s="28"/>
      <c r="BH1920" s="28"/>
      <c r="BM1920" s="194"/>
      <c r="BO1920" s="28"/>
      <c r="BP1920" s="28"/>
      <c r="BQ1920" s="28"/>
      <c r="BV1920" s="194"/>
      <c r="BX1920" s="28"/>
      <c r="BY1920" s="28"/>
      <c r="BZ1920" s="28"/>
      <c r="CE1920" s="194"/>
      <c r="CG1920" s="28"/>
      <c r="CH1920" s="28"/>
      <c r="CI1920" s="28"/>
      <c r="CN1920" s="194"/>
      <c r="CP1920" s="28"/>
      <c r="CQ1920" s="28"/>
      <c r="CR1920" s="28"/>
      <c r="CW1920" s="194"/>
      <c r="CY1920" s="28"/>
      <c r="CZ1920" s="28"/>
      <c r="DA1920" s="28"/>
      <c r="DF1920" s="194"/>
      <c r="DH1920" s="28"/>
      <c r="DI1920" s="28"/>
      <c r="DJ1920" s="28"/>
      <c r="DO1920" s="194"/>
      <c r="DQ1920" s="28"/>
      <c r="DR1920" s="28"/>
      <c r="DS1920" s="28"/>
      <c r="DX1920" s="194"/>
      <c r="DZ1920" s="28"/>
      <c r="EA1920" s="28"/>
      <c r="EB1920" s="28"/>
      <c r="EG1920" s="194"/>
      <c r="EI1920" s="28"/>
      <c r="EJ1920" s="28"/>
      <c r="EK1920" s="28"/>
      <c r="EP1920" s="194"/>
      <c r="ER1920" s="28"/>
      <c r="ES1920" s="28"/>
      <c r="ET1920" s="28"/>
      <c r="EY1920" s="194"/>
      <c r="FA1920" s="28"/>
      <c r="FB1920" s="28"/>
      <c r="FC1920" s="28"/>
      <c r="FH1920" s="194"/>
      <c r="FJ1920" s="28"/>
      <c r="FK1920" s="28"/>
      <c r="FL1920" s="28"/>
      <c r="FQ1920" s="194"/>
      <c r="FS1920" s="28"/>
      <c r="FT1920" s="28"/>
      <c r="FU1920" s="28"/>
      <c r="FZ1920" s="194"/>
      <c r="GB1920" s="28"/>
      <c r="GC1920" s="28"/>
      <c r="GD1920" s="28"/>
      <c r="GI1920" s="194"/>
      <c r="GK1920" s="28"/>
      <c r="GL1920" s="28"/>
      <c r="GM1920" s="28"/>
      <c r="GR1920" s="194"/>
      <c r="GT1920" s="28"/>
      <c r="GU1920" s="28"/>
      <c r="GV1920" s="28"/>
      <c r="HA1920" s="194"/>
      <c r="HC1920" s="28"/>
      <c r="HD1920" s="28"/>
      <c r="HE1920" s="28"/>
      <c r="HJ1920" s="28"/>
      <c r="HK1920" s="28"/>
      <c r="HL1920" s="28"/>
      <c r="HM1920" s="28"/>
      <c r="HN1920" s="28"/>
      <c r="HO1920" s="28"/>
      <c r="HP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</row>
    <row r="1921" spans="1:249" s="50" customFormat="1" ht="14.25">
      <c r="A1921" s="28"/>
      <c r="B1921" s="28"/>
      <c r="C1921" s="28"/>
      <c r="D1921" s="28"/>
      <c r="E1921" s="28"/>
      <c r="G1921" s="28"/>
      <c r="K1921" s="194"/>
      <c r="M1921" s="28"/>
      <c r="N1921" s="28"/>
      <c r="O1921" s="28"/>
      <c r="T1921" s="194"/>
      <c r="V1921" s="28"/>
      <c r="W1921" s="28"/>
      <c r="X1921" s="28"/>
      <c r="AC1921" s="194"/>
      <c r="AE1921" s="28"/>
      <c r="AF1921" s="28"/>
      <c r="AG1921" s="28"/>
      <c r="AL1921" s="194"/>
      <c r="AN1921" s="28"/>
      <c r="AO1921" s="28"/>
      <c r="AP1921" s="28"/>
      <c r="AU1921" s="194"/>
      <c r="AW1921" s="28"/>
      <c r="AX1921" s="28"/>
      <c r="AY1921" s="28"/>
      <c r="BD1921" s="194"/>
      <c r="BF1921" s="28"/>
      <c r="BG1921" s="28"/>
      <c r="BH1921" s="28"/>
      <c r="BM1921" s="194"/>
      <c r="BO1921" s="28"/>
      <c r="BP1921" s="28"/>
      <c r="BQ1921" s="28"/>
      <c r="BV1921" s="194"/>
      <c r="BX1921" s="28"/>
      <c r="BY1921" s="28"/>
      <c r="BZ1921" s="28"/>
      <c r="CE1921" s="194"/>
      <c r="CG1921" s="28"/>
      <c r="CH1921" s="28"/>
      <c r="CI1921" s="28"/>
      <c r="CN1921" s="194"/>
      <c r="CP1921" s="28"/>
      <c r="CQ1921" s="28"/>
      <c r="CR1921" s="28"/>
      <c r="CW1921" s="194"/>
      <c r="CY1921" s="28"/>
      <c r="CZ1921" s="28"/>
      <c r="DA1921" s="28"/>
      <c r="DF1921" s="194"/>
      <c r="DH1921" s="28"/>
      <c r="DI1921" s="28"/>
      <c r="DJ1921" s="28"/>
      <c r="DO1921" s="194"/>
      <c r="DQ1921" s="28"/>
      <c r="DR1921" s="28"/>
      <c r="DS1921" s="28"/>
      <c r="DX1921" s="194"/>
      <c r="DZ1921" s="28"/>
      <c r="EA1921" s="28"/>
      <c r="EB1921" s="28"/>
      <c r="EG1921" s="194"/>
      <c r="EI1921" s="28"/>
      <c r="EJ1921" s="28"/>
      <c r="EK1921" s="28"/>
      <c r="EP1921" s="194"/>
      <c r="ER1921" s="28"/>
      <c r="ES1921" s="28"/>
      <c r="ET1921" s="28"/>
      <c r="EY1921" s="194"/>
      <c r="FA1921" s="28"/>
      <c r="FB1921" s="28"/>
      <c r="FC1921" s="28"/>
      <c r="FH1921" s="194"/>
      <c r="FJ1921" s="28"/>
      <c r="FK1921" s="28"/>
      <c r="FL1921" s="28"/>
      <c r="FQ1921" s="194"/>
      <c r="FS1921" s="28"/>
      <c r="FT1921" s="28"/>
      <c r="FU1921" s="28"/>
      <c r="FZ1921" s="194"/>
      <c r="GB1921" s="28"/>
      <c r="GC1921" s="28"/>
      <c r="GD1921" s="28"/>
      <c r="GI1921" s="194"/>
      <c r="GK1921" s="28"/>
      <c r="GL1921" s="28"/>
      <c r="GM1921" s="28"/>
      <c r="GR1921" s="194"/>
      <c r="GT1921" s="28"/>
      <c r="GU1921" s="28"/>
      <c r="GV1921" s="28"/>
      <c r="HA1921" s="194"/>
      <c r="HC1921" s="28"/>
      <c r="HD1921" s="28"/>
      <c r="HE1921" s="28"/>
      <c r="HJ1921" s="28"/>
      <c r="HK1921" s="28"/>
      <c r="HL1921" s="28"/>
      <c r="HM1921" s="28"/>
      <c r="HN1921" s="28"/>
      <c r="HO1921" s="28"/>
      <c r="HP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</row>
    <row r="1922" spans="1:249" s="50" customFormat="1" ht="14.25">
      <c r="A1922" s="28"/>
      <c r="B1922" s="28"/>
      <c r="C1922" s="28"/>
      <c r="D1922" s="28"/>
      <c r="E1922" s="28"/>
      <c r="F1922" s="28"/>
      <c r="G1922" s="28"/>
      <c r="K1922" s="194"/>
      <c r="M1922" s="28"/>
      <c r="N1922" s="28"/>
      <c r="O1922" s="28"/>
      <c r="T1922" s="194"/>
      <c r="V1922" s="28"/>
      <c r="W1922" s="28"/>
      <c r="X1922" s="28"/>
      <c r="AC1922" s="194"/>
      <c r="AE1922" s="28"/>
      <c r="AF1922" s="28"/>
      <c r="AG1922" s="28"/>
      <c r="AL1922" s="194"/>
      <c r="AN1922" s="28"/>
      <c r="AO1922" s="28"/>
      <c r="AP1922" s="28"/>
      <c r="AU1922" s="194"/>
      <c r="AW1922" s="28"/>
      <c r="AX1922" s="28"/>
      <c r="AY1922" s="28"/>
      <c r="BD1922" s="194"/>
      <c r="BF1922" s="28"/>
      <c r="BG1922" s="28"/>
      <c r="BH1922" s="28"/>
      <c r="BM1922" s="194"/>
      <c r="BO1922" s="28"/>
      <c r="BP1922" s="28"/>
      <c r="BQ1922" s="28"/>
      <c r="BV1922" s="194"/>
      <c r="BX1922" s="28"/>
      <c r="BY1922" s="28"/>
      <c r="BZ1922" s="28"/>
      <c r="CE1922" s="194"/>
      <c r="CG1922" s="28"/>
      <c r="CH1922" s="28"/>
      <c r="CI1922" s="28"/>
      <c r="CN1922" s="194"/>
      <c r="CP1922" s="28"/>
      <c r="CQ1922" s="28"/>
      <c r="CR1922" s="28"/>
      <c r="CW1922" s="194"/>
      <c r="CY1922" s="28"/>
      <c r="CZ1922" s="28"/>
      <c r="DA1922" s="28"/>
      <c r="DF1922" s="194"/>
      <c r="DH1922" s="28"/>
      <c r="DI1922" s="28"/>
      <c r="DJ1922" s="28"/>
      <c r="DO1922" s="194"/>
      <c r="DQ1922" s="28"/>
      <c r="DR1922" s="28"/>
      <c r="DS1922" s="28"/>
      <c r="DX1922" s="194"/>
      <c r="DZ1922" s="28"/>
      <c r="EA1922" s="28"/>
      <c r="EB1922" s="28"/>
      <c r="EG1922" s="194"/>
      <c r="EI1922" s="28"/>
      <c r="EJ1922" s="28"/>
      <c r="EK1922" s="28"/>
      <c r="EP1922" s="194"/>
      <c r="ER1922" s="28"/>
      <c r="ES1922" s="28"/>
      <c r="ET1922" s="28"/>
      <c r="EY1922" s="194"/>
      <c r="FA1922" s="28"/>
      <c r="FB1922" s="28"/>
      <c r="FC1922" s="28"/>
      <c r="FH1922" s="194"/>
      <c r="FJ1922" s="28"/>
      <c r="FK1922" s="28"/>
      <c r="FL1922" s="28"/>
      <c r="FQ1922" s="194"/>
      <c r="FS1922" s="28"/>
      <c r="FT1922" s="28"/>
      <c r="FU1922" s="28"/>
      <c r="FZ1922" s="194"/>
      <c r="GB1922" s="28"/>
      <c r="GC1922" s="28"/>
      <c r="GD1922" s="28"/>
      <c r="GI1922" s="194"/>
      <c r="GK1922" s="28"/>
      <c r="GL1922" s="28"/>
      <c r="GM1922" s="28"/>
      <c r="GR1922" s="194"/>
      <c r="GT1922" s="28"/>
      <c r="GU1922" s="28"/>
      <c r="GV1922" s="28"/>
      <c r="HA1922" s="194"/>
      <c r="HC1922" s="28"/>
      <c r="HD1922" s="28"/>
      <c r="HE1922" s="28"/>
      <c r="HJ1922" s="28"/>
      <c r="HK1922" s="28"/>
      <c r="HL1922" s="28"/>
      <c r="HM1922" s="28"/>
      <c r="HN1922" s="28"/>
      <c r="HO1922" s="28"/>
      <c r="HP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</row>
    <row r="1923" spans="1:249" s="50" customFormat="1" ht="14.25">
      <c r="A1923" s="28"/>
      <c r="B1923" s="28"/>
      <c r="C1923" s="28"/>
      <c r="D1923" s="28"/>
      <c r="E1923" s="28"/>
      <c r="G1923" s="28"/>
      <c r="K1923" s="194"/>
      <c r="M1923" s="28"/>
      <c r="N1923" s="28"/>
      <c r="O1923" s="28"/>
      <c r="T1923" s="194"/>
      <c r="V1923" s="28"/>
      <c r="W1923" s="28"/>
      <c r="X1923" s="28"/>
      <c r="AC1923" s="194"/>
      <c r="AE1923" s="28"/>
      <c r="AF1923" s="28"/>
      <c r="AG1923" s="28"/>
      <c r="AL1923" s="194"/>
      <c r="AN1923" s="28"/>
      <c r="AO1923" s="28"/>
      <c r="AP1923" s="28"/>
      <c r="AU1923" s="194"/>
      <c r="AW1923" s="28"/>
      <c r="AX1923" s="28"/>
      <c r="AY1923" s="28"/>
      <c r="BD1923" s="194"/>
      <c r="BF1923" s="28"/>
      <c r="BG1923" s="28"/>
      <c r="BH1923" s="28"/>
      <c r="BM1923" s="194"/>
      <c r="BO1923" s="28"/>
      <c r="BP1923" s="28"/>
      <c r="BQ1923" s="28"/>
      <c r="BV1923" s="194"/>
      <c r="BX1923" s="28"/>
      <c r="BY1923" s="28"/>
      <c r="BZ1923" s="28"/>
      <c r="CE1923" s="194"/>
      <c r="CG1923" s="28"/>
      <c r="CH1923" s="28"/>
      <c r="CI1923" s="28"/>
      <c r="CN1923" s="194"/>
      <c r="CP1923" s="28"/>
      <c r="CQ1923" s="28"/>
      <c r="CR1923" s="28"/>
      <c r="CW1923" s="194"/>
      <c r="CY1923" s="28"/>
      <c r="CZ1923" s="28"/>
      <c r="DA1923" s="28"/>
      <c r="DF1923" s="194"/>
      <c r="DH1923" s="28"/>
      <c r="DI1923" s="28"/>
      <c r="DJ1923" s="28"/>
      <c r="DO1923" s="194"/>
      <c r="DQ1923" s="28"/>
      <c r="DR1923" s="28"/>
      <c r="DS1923" s="28"/>
      <c r="DX1923" s="194"/>
      <c r="DZ1923" s="28"/>
      <c r="EA1923" s="28"/>
      <c r="EB1923" s="28"/>
      <c r="EG1923" s="194"/>
      <c r="EI1923" s="28"/>
      <c r="EJ1923" s="28"/>
      <c r="EK1923" s="28"/>
      <c r="EP1923" s="194"/>
      <c r="ER1923" s="28"/>
      <c r="ES1923" s="28"/>
      <c r="ET1923" s="28"/>
      <c r="EY1923" s="194"/>
      <c r="FA1923" s="28"/>
      <c r="FB1923" s="28"/>
      <c r="FC1923" s="28"/>
      <c r="FH1923" s="194"/>
      <c r="FJ1923" s="28"/>
      <c r="FK1923" s="28"/>
      <c r="FL1923" s="28"/>
      <c r="FQ1923" s="194"/>
      <c r="FS1923" s="28"/>
      <c r="FT1923" s="28"/>
      <c r="FU1923" s="28"/>
      <c r="FZ1923" s="194"/>
      <c r="GB1923" s="28"/>
      <c r="GC1923" s="28"/>
      <c r="GD1923" s="28"/>
      <c r="GI1923" s="194"/>
      <c r="GK1923" s="28"/>
      <c r="GL1923" s="28"/>
      <c r="GM1923" s="28"/>
      <c r="GR1923" s="194"/>
      <c r="GT1923" s="28"/>
      <c r="GU1923" s="28"/>
      <c r="GV1923" s="28"/>
      <c r="HA1923" s="194"/>
      <c r="HC1923" s="28"/>
      <c r="HD1923" s="28"/>
      <c r="HE1923" s="28"/>
      <c r="HJ1923" s="28"/>
      <c r="HK1923" s="28"/>
      <c r="HL1923" s="28"/>
      <c r="HM1923" s="28"/>
      <c r="HN1923" s="28"/>
      <c r="HO1923" s="28"/>
      <c r="HP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</row>
    <row r="1924" spans="1:249" s="50" customFormat="1" ht="14.25">
      <c r="A1924" s="28"/>
      <c r="B1924" s="28"/>
      <c r="C1924" s="28"/>
      <c r="D1924" s="28"/>
      <c r="E1924" s="28"/>
      <c r="G1924" s="28"/>
      <c r="K1924" s="194"/>
      <c r="M1924" s="28"/>
      <c r="N1924" s="28"/>
      <c r="O1924" s="28"/>
      <c r="T1924" s="194"/>
      <c r="V1924" s="28"/>
      <c r="W1924" s="28"/>
      <c r="X1924" s="28"/>
      <c r="AC1924" s="194"/>
      <c r="AE1924" s="28"/>
      <c r="AF1924" s="28"/>
      <c r="AG1924" s="28"/>
      <c r="AL1924" s="194"/>
      <c r="AN1924" s="28"/>
      <c r="AO1924" s="28"/>
      <c r="AP1924" s="28"/>
      <c r="AU1924" s="194"/>
      <c r="AW1924" s="28"/>
      <c r="AX1924" s="28"/>
      <c r="AY1924" s="28"/>
      <c r="BD1924" s="194"/>
      <c r="BF1924" s="28"/>
      <c r="BG1924" s="28"/>
      <c r="BH1924" s="28"/>
      <c r="BM1924" s="194"/>
      <c r="BO1924" s="28"/>
      <c r="BP1924" s="28"/>
      <c r="BQ1924" s="28"/>
      <c r="BV1924" s="194"/>
      <c r="BX1924" s="28"/>
      <c r="BY1924" s="28"/>
      <c r="BZ1924" s="28"/>
      <c r="CE1924" s="194"/>
      <c r="CG1924" s="28"/>
      <c r="CH1924" s="28"/>
      <c r="CI1924" s="28"/>
      <c r="CN1924" s="194"/>
      <c r="CP1924" s="28"/>
      <c r="CQ1924" s="28"/>
      <c r="CR1924" s="28"/>
      <c r="CW1924" s="194"/>
      <c r="CY1924" s="28"/>
      <c r="CZ1924" s="28"/>
      <c r="DA1924" s="28"/>
      <c r="DF1924" s="194"/>
      <c r="DH1924" s="28"/>
      <c r="DI1924" s="28"/>
      <c r="DJ1924" s="28"/>
      <c r="DO1924" s="194"/>
      <c r="DQ1924" s="28"/>
      <c r="DR1924" s="28"/>
      <c r="DS1924" s="28"/>
      <c r="DX1924" s="194"/>
      <c r="DZ1924" s="28"/>
      <c r="EA1924" s="28"/>
      <c r="EB1924" s="28"/>
      <c r="EG1924" s="194"/>
      <c r="EI1924" s="28"/>
      <c r="EJ1924" s="28"/>
      <c r="EK1924" s="28"/>
      <c r="EP1924" s="194"/>
      <c r="ER1924" s="28"/>
      <c r="ES1924" s="28"/>
      <c r="ET1924" s="28"/>
      <c r="EY1924" s="194"/>
      <c r="FA1924" s="28"/>
      <c r="FB1924" s="28"/>
      <c r="FC1924" s="28"/>
      <c r="FH1924" s="194"/>
      <c r="FJ1924" s="28"/>
      <c r="FK1924" s="28"/>
      <c r="FL1924" s="28"/>
      <c r="FQ1924" s="194"/>
      <c r="FS1924" s="28"/>
      <c r="FT1924" s="28"/>
      <c r="FU1924" s="28"/>
      <c r="FZ1924" s="194"/>
      <c r="GB1924" s="28"/>
      <c r="GC1924" s="28"/>
      <c r="GD1924" s="28"/>
      <c r="GI1924" s="194"/>
      <c r="GK1924" s="28"/>
      <c r="GL1924" s="28"/>
      <c r="GM1924" s="28"/>
      <c r="GR1924" s="194"/>
      <c r="GT1924" s="28"/>
      <c r="GU1924" s="28"/>
      <c r="GV1924" s="28"/>
      <c r="HA1924" s="194"/>
      <c r="HC1924" s="28"/>
      <c r="HD1924" s="28"/>
      <c r="HE1924" s="28"/>
      <c r="HJ1924" s="28"/>
      <c r="HK1924" s="28"/>
      <c r="HL1924" s="28"/>
      <c r="HM1924" s="28"/>
      <c r="HN1924" s="28"/>
      <c r="HO1924" s="28"/>
      <c r="HP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</row>
    <row r="1925" spans="1:249" s="50" customFormat="1" ht="14.25">
      <c r="A1925" s="28"/>
      <c r="B1925" s="28"/>
      <c r="C1925" s="28"/>
      <c r="D1925" s="28"/>
      <c r="E1925" s="28"/>
      <c r="G1925" s="28"/>
      <c r="K1925" s="194"/>
      <c r="M1925" s="28"/>
      <c r="N1925" s="28"/>
      <c r="O1925" s="28"/>
      <c r="T1925" s="194"/>
      <c r="V1925" s="28"/>
      <c r="W1925" s="28"/>
      <c r="X1925" s="28"/>
      <c r="AC1925" s="194"/>
      <c r="AE1925" s="28"/>
      <c r="AF1925" s="28"/>
      <c r="AG1925" s="28"/>
      <c r="AL1925" s="194"/>
      <c r="AN1925" s="28"/>
      <c r="AO1925" s="28"/>
      <c r="AP1925" s="28"/>
      <c r="AU1925" s="194"/>
      <c r="AW1925" s="28"/>
      <c r="AX1925" s="28"/>
      <c r="AY1925" s="28"/>
      <c r="BD1925" s="194"/>
      <c r="BF1925" s="28"/>
      <c r="BG1925" s="28"/>
      <c r="BH1925" s="28"/>
      <c r="BM1925" s="194"/>
      <c r="BO1925" s="28"/>
      <c r="BP1925" s="28"/>
      <c r="BQ1925" s="28"/>
      <c r="BV1925" s="194"/>
      <c r="BX1925" s="28"/>
      <c r="BY1925" s="28"/>
      <c r="BZ1925" s="28"/>
      <c r="CE1925" s="194"/>
      <c r="CG1925" s="28"/>
      <c r="CH1925" s="28"/>
      <c r="CI1925" s="28"/>
      <c r="CN1925" s="194"/>
      <c r="CP1925" s="28"/>
      <c r="CQ1925" s="28"/>
      <c r="CR1925" s="28"/>
      <c r="CW1925" s="194"/>
      <c r="CY1925" s="28"/>
      <c r="CZ1925" s="28"/>
      <c r="DA1925" s="28"/>
      <c r="DF1925" s="194"/>
      <c r="DH1925" s="28"/>
      <c r="DI1925" s="28"/>
      <c r="DJ1925" s="28"/>
      <c r="DO1925" s="194"/>
      <c r="DQ1925" s="28"/>
      <c r="DR1925" s="28"/>
      <c r="DS1925" s="28"/>
      <c r="DX1925" s="194"/>
      <c r="DZ1925" s="28"/>
      <c r="EA1925" s="28"/>
      <c r="EB1925" s="28"/>
      <c r="EG1925" s="194"/>
      <c r="EI1925" s="28"/>
      <c r="EJ1925" s="28"/>
      <c r="EK1925" s="28"/>
      <c r="EP1925" s="194"/>
      <c r="ER1925" s="28"/>
      <c r="ES1925" s="28"/>
      <c r="ET1925" s="28"/>
      <c r="EY1925" s="194"/>
      <c r="FA1925" s="28"/>
      <c r="FB1925" s="28"/>
      <c r="FC1925" s="28"/>
      <c r="FH1925" s="194"/>
      <c r="FJ1925" s="28"/>
      <c r="FK1925" s="28"/>
      <c r="FL1925" s="28"/>
      <c r="FQ1925" s="194"/>
      <c r="FS1925" s="28"/>
      <c r="FT1925" s="28"/>
      <c r="FU1925" s="28"/>
      <c r="FZ1925" s="194"/>
      <c r="GB1925" s="28"/>
      <c r="GC1925" s="28"/>
      <c r="GD1925" s="28"/>
      <c r="GI1925" s="194"/>
      <c r="GK1925" s="28"/>
      <c r="GL1925" s="28"/>
      <c r="GM1925" s="28"/>
      <c r="GR1925" s="194"/>
      <c r="GT1925" s="28"/>
      <c r="GU1925" s="28"/>
      <c r="GV1925" s="28"/>
      <c r="HA1925" s="194"/>
      <c r="HC1925" s="28"/>
      <c r="HD1925" s="28"/>
      <c r="HE1925" s="28"/>
      <c r="HJ1925" s="28"/>
      <c r="HK1925" s="28"/>
      <c r="HL1925" s="28"/>
      <c r="HM1925" s="28"/>
      <c r="HN1925" s="28"/>
      <c r="HO1925" s="28"/>
      <c r="HP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</row>
    <row r="1926" spans="1:249" s="50" customFormat="1" ht="14.25">
      <c r="A1926" s="28"/>
      <c r="B1926" s="28"/>
      <c r="C1926" s="28"/>
      <c r="D1926" s="28"/>
      <c r="E1926" s="28"/>
      <c r="G1926" s="28"/>
      <c r="K1926" s="194"/>
      <c r="M1926" s="28"/>
      <c r="N1926" s="28"/>
      <c r="O1926" s="28"/>
      <c r="T1926" s="194"/>
      <c r="V1926" s="28"/>
      <c r="W1926" s="28"/>
      <c r="X1926" s="28"/>
      <c r="AC1926" s="194"/>
      <c r="AE1926" s="28"/>
      <c r="AF1926" s="28"/>
      <c r="AG1926" s="28"/>
      <c r="AL1926" s="194"/>
      <c r="AN1926" s="28"/>
      <c r="AO1926" s="28"/>
      <c r="AP1926" s="28"/>
      <c r="AU1926" s="194"/>
      <c r="AW1926" s="28"/>
      <c r="AX1926" s="28"/>
      <c r="AY1926" s="28"/>
      <c r="BD1926" s="194"/>
      <c r="BF1926" s="28"/>
      <c r="BG1926" s="28"/>
      <c r="BH1926" s="28"/>
      <c r="BM1926" s="194"/>
      <c r="BO1926" s="28"/>
      <c r="BP1926" s="28"/>
      <c r="BQ1926" s="28"/>
      <c r="BV1926" s="194"/>
      <c r="BX1926" s="28"/>
      <c r="BY1926" s="28"/>
      <c r="BZ1926" s="28"/>
      <c r="CE1926" s="194"/>
      <c r="CG1926" s="28"/>
      <c r="CH1926" s="28"/>
      <c r="CI1926" s="28"/>
      <c r="CN1926" s="194"/>
      <c r="CP1926" s="28"/>
      <c r="CQ1926" s="28"/>
      <c r="CR1926" s="28"/>
      <c r="CW1926" s="194"/>
      <c r="CY1926" s="28"/>
      <c r="CZ1926" s="28"/>
      <c r="DA1926" s="28"/>
      <c r="DF1926" s="194"/>
      <c r="DH1926" s="28"/>
      <c r="DI1926" s="28"/>
      <c r="DJ1926" s="28"/>
      <c r="DO1926" s="194"/>
      <c r="DQ1926" s="28"/>
      <c r="DR1926" s="28"/>
      <c r="DS1926" s="28"/>
      <c r="DX1926" s="194"/>
      <c r="DZ1926" s="28"/>
      <c r="EA1926" s="28"/>
      <c r="EB1926" s="28"/>
      <c r="EG1926" s="194"/>
      <c r="EI1926" s="28"/>
      <c r="EJ1926" s="28"/>
      <c r="EK1926" s="28"/>
      <c r="EP1926" s="194"/>
      <c r="ER1926" s="28"/>
      <c r="ES1926" s="28"/>
      <c r="ET1926" s="28"/>
      <c r="EY1926" s="194"/>
      <c r="FA1926" s="28"/>
      <c r="FB1926" s="28"/>
      <c r="FC1926" s="28"/>
      <c r="FH1926" s="194"/>
      <c r="FJ1926" s="28"/>
      <c r="FK1926" s="28"/>
      <c r="FL1926" s="28"/>
      <c r="FQ1926" s="194"/>
      <c r="FS1926" s="28"/>
      <c r="FT1926" s="28"/>
      <c r="FU1926" s="28"/>
      <c r="FZ1926" s="194"/>
      <c r="GB1926" s="28"/>
      <c r="GC1926" s="28"/>
      <c r="GD1926" s="28"/>
      <c r="GI1926" s="194"/>
      <c r="GK1926" s="28"/>
      <c r="GL1926" s="28"/>
      <c r="GM1926" s="28"/>
      <c r="GR1926" s="194"/>
      <c r="GT1926" s="28"/>
      <c r="GU1926" s="28"/>
      <c r="GV1926" s="28"/>
      <c r="HA1926" s="194"/>
      <c r="HC1926" s="28"/>
      <c r="HD1926" s="28"/>
      <c r="HE1926" s="28"/>
      <c r="HJ1926" s="28"/>
      <c r="HK1926" s="28"/>
      <c r="HL1926" s="28"/>
      <c r="HM1926" s="28"/>
      <c r="HN1926" s="28"/>
      <c r="HO1926" s="28"/>
      <c r="HP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</row>
    <row r="1927" spans="1:249" s="50" customFormat="1" ht="14.25">
      <c r="A1927" s="28"/>
      <c r="B1927" s="28"/>
      <c r="C1927" s="28"/>
      <c r="D1927" s="28"/>
      <c r="E1927" s="28"/>
      <c r="G1927" s="28"/>
      <c r="K1927" s="194"/>
      <c r="M1927" s="28"/>
      <c r="N1927" s="28"/>
      <c r="O1927" s="28"/>
      <c r="T1927" s="194"/>
      <c r="V1927" s="28"/>
      <c r="W1927" s="28"/>
      <c r="X1927" s="28"/>
      <c r="AC1927" s="194"/>
      <c r="AE1927" s="28"/>
      <c r="AF1927" s="28"/>
      <c r="AG1927" s="28"/>
      <c r="AL1927" s="194"/>
      <c r="AN1927" s="28"/>
      <c r="AO1927" s="28"/>
      <c r="AP1927" s="28"/>
      <c r="AU1927" s="194"/>
      <c r="AW1927" s="28"/>
      <c r="AX1927" s="28"/>
      <c r="AY1927" s="28"/>
      <c r="BD1927" s="194"/>
      <c r="BF1927" s="28"/>
      <c r="BG1927" s="28"/>
      <c r="BH1927" s="28"/>
      <c r="BM1927" s="194"/>
      <c r="BO1927" s="28"/>
      <c r="BP1927" s="28"/>
      <c r="BQ1927" s="28"/>
      <c r="BV1927" s="194"/>
      <c r="BX1927" s="28"/>
      <c r="BY1927" s="28"/>
      <c r="BZ1927" s="28"/>
      <c r="CE1927" s="194"/>
      <c r="CG1927" s="28"/>
      <c r="CH1927" s="28"/>
      <c r="CI1927" s="28"/>
      <c r="CN1927" s="194"/>
      <c r="CP1927" s="28"/>
      <c r="CQ1927" s="28"/>
      <c r="CR1927" s="28"/>
      <c r="CW1927" s="194"/>
      <c r="CY1927" s="28"/>
      <c r="CZ1927" s="28"/>
      <c r="DA1927" s="28"/>
      <c r="DF1927" s="194"/>
      <c r="DH1927" s="28"/>
      <c r="DI1927" s="28"/>
      <c r="DJ1927" s="28"/>
      <c r="DO1927" s="194"/>
      <c r="DQ1927" s="28"/>
      <c r="DR1927" s="28"/>
      <c r="DS1927" s="28"/>
      <c r="DX1927" s="194"/>
      <c r="DZ1927" s="28"/>
      <c r="EA1927" s="28"/>
      <c r="EB1927" s="28"/>
      <c r="EG1927" s="194"/>
      <c r="EI1927" s="28"/>
      <c r="EJ1927" s="28"/>
      <c r="EK1927" s="28"/>
      <c r="EP1927" s="194"/>
      <c r="ER1927" s="28"/>
      <c r="ES1927" s="28"/>
      <c r="ET1927" s="28"/>
      <c r="EY1927" s="194"/>
      <c r="FA1927" s="28"/>
      <c r="FB1927" s="28"/>
      <c r="FC1927" s="28"/>
      <c r="FH1927" s="194"/>
      <c r="FJ1927" s="28"/>
      <c r="FK1927" s="28"/>
      <c r="FL1927" s="28"/>
      <c r="FQ1927" s="194"/>
      <c r="FS1927" s="28"/>
      <c r="FT1927" s="28"/>
      <c r="FU1927" s="28"/>
      <c r="FZ1927" s="194"/>
      <c r="GB1927" s="28"/>
      <c r="GC1927" s="28"/>
      <c r="GD1927" s="28"/>
      <c r="GI1927" s="194"/>
      <c r="GK1927" s="28"/>
      <c r="GL1927" s="28"/>
      <c r="GM1927" s="28"/>
      <c r="GR1927" s="194"/>
      <c r="GT1927" s="28"/>
      <c r="GU1927" s="28"/>
      <c r="GV1927" s="28"/>
      <c r="HA1927" s="194"/>
      <c r="HC1927" s="28"/>
      <c r="HD1927" s="28"/>
      <c r="HE1927" s="28"/>
      <c r="HJ1927" s="28"/>
      <c r="HK1927" s="28"/>
      <c r="HL1927" s="28"/>
      <c r="HM1927" s="28"/>
      <c r="HN1927" s="28"/>
      <c r="HO1927" s="28"/>
      <c r="HP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</row>
    <row r="1928" spans="1:249" s="50" customFormat="1" ht="14.25">
      <c r="A1928" s="28"/>
      <c r="B1928" s="28"/>
      <c r="C1928" s="28"/>
      <c r="D1928" s="28"/>
      <c r="E1928" s="28"/>
      <c r="G1928" s="28"/>
      <c r="K1928" s="194"/>
      <c r="M1928" s="28"/>
      <c r="N1928" s="28"/>
      <c r="O1928" s="28"/>
      <c r="T1928" s="194"/>
      <c r="V1928" s="28"/>
      <c r="W1928" s="28"/>
      <c r="X1928" s="28"/>
      <c r="AC1928" s="194"/>
      <c r="AE1928" s="28"/>
      <c r="AF1928" s="28"/>
      <c r="AG1928" s="28"/>
      <c r="AL1928" s="194"/>
      <c r="AN1928" s="28"/>
      <c r="AO1928" s="28"/>
      <c r="AP1928" s="28"/>
      <c r="AU1928" s="194"/>
      <c r="AW1928" s="28"/>
      <c r="AX1928" s="28"/>
      <c r="AY1928" s="28"/>
      <c r="BD1928" s="194"/>
      <c r="BF1928" s="28"/>
      <c r="BG1928" s="28"/>
      <c r="BH1928" s="28"/>
      <c r="BM1928" s="194"/>
      <c r="BO1928" s="28"/>
      <c r="BP1928" s="28"/>
      <c r="BQ1928" s="28"/>
      <c r="BV1928" s="194"/>
      <c r="BX1928" s="28"/>
      <c r="BY1928" s="28"/>
      <c r="BZ1928" s="28"/>
      <c r="CE1928" s="194"/>
      <c r="CG1928" s="28"/>
      <c r="CH1928" s="28"/>
      <c r="CI1928" s="28"/>
      <c r="CN1928" s="194"/>
      <c r="CP1928" s="28"/>
      <c r="CQ1928" s="28"/>
      <c r="CR1928" s="28"/>
      <c r="CW1928" s="194"/>
      <c r="CY1928" s="28"/>
      <c r="CZ1928" s="28"/>
      <c r="DA1928" s="28"/>
      <c r="DF1928" s="194"/>
      <c r="DH1928" s="28"/>
      <c r="DI1928" s="28"/>
      <c r="DJ1928" s="28"/>
      <c r="DO1928" s="194"/>
      <c r="DQ1928" s="28"/>
      <c r="DR1928" s="28"/>
      <c r="DS1928" s="28"/>
      <c r="DX1928" s="194"/>
      <c r="DZ1928" s="28"/>
      <c r="EA1928" s="28"/>
      <c r="EB1928" s="28"/>
      <c r="EG1928" s="194"/>
      <c r="EI1928" s="28"/>
      <c r="EJ1928" s="28"/>
      <c r="EK1928" s="28"/>
      <c r="EP1928" s="194"/>
      <c r="ER1928" s="28"/>
      <c r="ES1928" s="28"/>
      <c r="ET1928" s="28"/>
      <c r="EY1928" s="194"/>
      <c r="FA1928" s="28"/>
      <c r="FB1928" s="28"/>
      <c r="FC1928" s="28"/>
      <c r="FH1928" s="194"/>
      <c r="FJ1928" s="28"/>
      <c r="FK1928" s="28"/>
      <c r="FL1928" s="28"/>
      <c r="FQ1928" s="194"/>
      <c r="FS1928" s="28"/>
      <c r="FT1928" s="28"/>
      <c r="FU1928" s="28"/>
      <c r="FZ1928" s="194"/>
      <c r="GB1928" s="28"/>
      <c r="GC1928" s="28"/>
      <c r="GD1928" s="28"/>
      <c r="GI1928" s="194"/>
      <c r="GK1928" s="28"/>
      <c r="GL1928" s="28"/>
      <c r="GM1928" s="28"/>
      <c r="GR1928" s="194"/>
      <c r="GT1928" s="28"/>
      <c r="GU1928" s="28"/>
      <c r="GV1928" s="28"/>
      <c r="HA1928" s="194"/>
      <c r="HC1928" s="28"/>
      <c r="HD1928" s="28"/>
      <c r="HE1928" s="28"/>
      <c r="HJ1928" s="28"/>
      <c r="HK1928" s="28"/>
      <c r="HL1928" s="28"/>
      <c r="HM1928" s="28"/>
      <c r="HN1928" s="28"/>
      <c r="HO1928" s="28"/>
      <c r="HP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</row>
    <row r="1929" spans="1:249" s="50" customFormat="1" ht="14.25">
      <c r="A1929" s="28"/>
      <c r="B1929" s="28"/>
      <c r="C1929" s="28"/>
      <c r="D1929" s="28"/>
      <c r="E1929" s="28"/>
      <c r="F1929" s="28"/>
      <c r="G1929" s="28"/>
      <c r="K1929" s="194"/>
      <c r="M1929" s="28"/>
      <c r="N1929" s="28"/>
      <c r="O1929" s="28"/>
      <c r="T1929" s="194"/>
      <c r="V1929" s="28"/>
      <c r="W1929" s="28"/>
      <c r="X1929" s="28"/>
      <c r="AC1929" s="194"/>
      <c r="AE1929" s="28"/>
      <c r="AF1929" s="28"/>
      <c r="AG1929" s="28"/>
      <c r="AL1929" s="194"/>
      <c r="AN1929" s="28"/>
      <c r="AO1929" s="28"/>
      <c r="AP1929" s="28"/>
      <c r="AU1929" s="194"/>
      <c r="AW1929" s="28"/>
      <c r="AX1929" s="28"/>
      <c r="AY1929" s="28"/>
      <c r="BD1929" s="194"/>
      <c r="BF1929" s="28"/>
      <c r="BG1929" s="28"/>
      <c r="BH1929" s="28"/>
      <c r="BM1929" s="194"/>
      <c r="BO1929" s="28"/>
      <c r="BP1929" s="28"/>
      <c r="BQ1929" s="28"/>
      <c r="BV1929" s="194"/>
      <c r="BX1929" s="28"/>
      <c r="BY1929" s="28"/>
      <c r="BZ1929" s="28"/>
      <c r="CE1929" s="194"/>
      <c r="CG1929" s="28"/>
      <c r="CH1929" s="28"/>
      <c r="CI1929" s="28"/>
      <c r="CN1929" s="194"/>
      <c r="CP1929" s="28"/>
      <c r="CQ1929" s="28"/>
      <c r="CR1929" s="28"/>
      <c r="CW1929" s="194"/>
      <c r="CY1929" s="28"/>
      <c r="CZ1929" s="28"/>
      <c r="DA1929" s="28"/>
      <c r="DF1929" s="194"/>
      <c r="DH1929" s="28"/>
      <c r="DI1929" s="28"/>
      <c r="DJ1929" s="28"/>
      <c r="DO1929" s="194"/>
      <c r="DQ1929" s="28"/>
      <c r="DR1929" s="28"/>
      <c r="DS1929" s="28"/>
      <c r="DX1929" s="194"/>
      <c r="DZ1929" s="28"/>
      <c r="EA1929" s="28"/>
      <c r="EB1929" s="28"/>
      <c r="EG1929" s="194"/>
      <c r="EI1929" s="28"/>
      <c r="EJ1929" s="28"/>
      <c r="EK1929" s="28"/>
      <c r="EP1929" s="194"/>
      <c r="ER1929" s="28"/>
      <c r="ES1929" s="28"/>
      <c r="ET1929" s="28"/>
      <c r="EY1929" s="194"/>
      <c r="FA1929" s="28"/>
      <c r="FB1929" s="28"/>
      <c r="FC1929" s="28"/>
      <c r="FH1929" s="194"/>
      <c r="FJ1929" s="28"/>
      <c r="FK1929" s="28"/>
      <c r="FL1929" s="28"/>
      <c r="FQ1929" s="194"/>
      <c r="FS1929" s="28"/>
      <c r="FT1929" s="28"/>
      <c r="FU1929" s="28"/>
      <c r="FZ1929" s="194"/>
      <c r="GB1929" s="28"/>
      <c r="GC1929" s="28"/>
      <c r="GD1929" s="28"/>
      <c r="GI1929" s="194"/>
      <c r="GK1929" s="28"/>
      <c r="GL1929" s="28"/>
      <c r="GM1929" s="28"/>
      <c r="GR1929" s="194"/>
      <c r="GT1929" s="28"/>
      <c r="GU1929" s="28"/>
      <c r="GV1929" s="28"/>
      <c r="HA1929" s="194"/>
      <c r="HC1929" s="28"/>
      <c r="HD1929" s="28"/>
      <c r="HE1929" s="28"/>
      <c r="HJ1929" s="28"/>
      <c r="HK1929" s="28"/>
      <c r="HL1929" s="28"/>
      <c r="HM1929" s="28"/>
      <c r="HN1929" s="28"/>
      <c r="HO1929" s="28"/>
      <c r="HP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</row>
    <row r="1930" spans="1:249" s="50" customFormat="1" ht="14.25">
      <c r="A1930" s="28"/>
      <c r="B1930" s="28"/>
      <c r="C1930" s="28"/>
      <c r="D1930" s="28"/>
      <c r="E1930" s="28"/>
      <c r="G1930" s="28"/>
      <c r="K1930" s="194"/>
      <c r="M1930" s="28"/>
      <c r="N1930" s="28"/>
      <c r="O1930" s="28"/>
      <c r="T1930" s="194"/>
      <c r="V1930" s="28"/>
      <c r="W1930" s="28"/>
      <c r="X1930" s="28"/>
      <c r="AC1930" s="194"/>
      <c r="AE1930" s="28"/>
      <c r="AF1930" s="28"/>
      <c r="AG1930" s="28"/>
      <c r="AL1930" s="194"/>
      <c r="AN1930" s="28"/>
      <c r="AO1930" s="28"/>
      <c r="AP1930" s="28"/>
      <c r="AU1930" s="194"/>
      <c r="AW1930" s="28"/>
      <c r="AX1930" s="28"/>
      <c r="AY1930" s="28"/>
      <c r="BD1930" s="194"/>
      <c r="BF1930" s="28"/>
      <c r="BG1930" s="28"/>
      <c r="BH1930" s="28"/>
      <c r="BM1930" s="194"/>
      <c r="BO1930" s="28"/>
      <c r="BP1930" s="28"/>
      <c r="BQ1930" s="28"/>
      <c r="BV1930" s="194"/>
      <c r="BX1930" s="28"/>
      <c r="BY1930" s="28"/>
      <c r="BZ1930" s="28"/>
      <c r="CE1930" s="194"/>
      <c r="CG1930" s="28"/>
      <c r="CH1930" s="28"/>
      <c r="CI1930" s="28"/>
      <c r="CN1930" s="194"/>
      <c r="CP1930" s="28"/>
      <c r="CQ1930" s="28"/>
      <c r="CR1930" s="28"/>
      <c r="CW1930" s="194"/>
      <c r="CY1930" s="28"/>
      <c r="CZ1930" s="28"/>
      <c r="DA1930" s="28"/>
      <c r="DF1930" s="194"/>
      <c r="DH1930" s="28"/>
      <c r="DI1930" s="28"/>
      <c r="DJ1930" s="28"/>
      <c r="DO1930" s="194"/>
      <c r="DQ1930" s="28"/>
      <c r="DR1930" s="28"/>
      <c r="DS1930" s="28"/>
      <c r="DX1930" s="194"/>
      <c r="DZ1930" s="28"/>
      <c r="EA1930" s="28"/>
      <c r="EB1930" s="28"/>
      <c r="EG1930" s="194"/>
      <c r="EI1930" s="28"/>
      <c r="EJ1930" s="28"/>
      <c r="EK1930" s="28"/>
      <c r="EP1930" s="194"/>
      <c r="ER1930" s="28"/>
      <c r="ES1930" s="28"/>
      <c r="ET1930" s="28"/>
      <c r="EY1930" s="194"/>
      <c r="FA1930" s="28"/>
      <c r="FB1930" s="28"/>
      <c r="FC1930" s="28"/>
      <c r="FH1930" s="194"/>
      <c r="FJ1930" s="28"/>
      <c r="FK1930" s="28"/>
      <c r="FL1930" s="28"/>
      <c r="FQ1930" s="194"/>
      <c r="FS1930" s="28"/>
      <c r="FT1930" s="28"/>
      <c r="FU1930" s="28"/>
      <c r="FZ1930" s="194"/>
      <c r="GB1930" s="28"/>
      <c r="GC1930" s="28"/>
      <c r="GD1930" s="28"/>
      <c r="GI1930" s="194"/>
      <c r="GK1930" s="28"/>
      <c r="GL1930" s="28"/>
      <c r="GM1930" s="28"/>
      <c r="GR1930" s="194"/>
      <c r="GT1930" s="28"/>
      <c r="GU1930" s="28"/>
      <c r="GV1930" s="28"/>
      <c r="HA1930" s="194"/>
      <c r="HC1930" s="28"/>
      <c r="HD1930" s="28"/>
      <c r="HE1930" s="28"/>
      <c r="HJ1930" s="28"/>
      <c r="HK1930" s="28"/>
      <c r="HL1930" s="28"/>
      <c r="HM1930" s="28"/>
      <c r="HN1930" s="28"/>
      <c r="HO1930" s="28"/>
      <c r="HP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</row>
    <row r="1931" spans="1:249" s="50" customFormat="1" ht="14.25">
      <c r="A1931" s="28"/>
      <c r="B1931" s="28"/>
      <c r="C1931" s="28"/>
      <c r="D1931" s="28"/>
      <c r="E1931" s="28"/>
      <c r="G1931" s="28"/>
      <c r="K1931" s="194"/>
      <c r="M1931" s="28"/>
      <c r="N1931" s="28"/>
      <c r="O1931" s="28"/>
      <c r="T1931" s="194"/>
      <c r="V1931" s="28"/>
      <c r="W1931" s="28"/>
      <c r="X1931" s="28"/>
      <c r="AC1931" s="194"/>
      <c r="AE1931" s="28"/>
      <c r="AF1931" s="28"/>
      <c r="AG1931" s="28"/>
      <c r="AL1931" s="194"/>
      <c r="AN1931" s="28"/>
      <c r="AO1931" s="28"/>
      <c r="AP1931" s="28"/>
      <c r="AU1931" s="194"/>
      <c r="AW1931" s="28"/>
      <c r="AX1931" s="28"/>
      <c r="AY1931" s="28"/>
      <c r="BD1931" s="194"/>
      <c r="BF1931" s="28"/>
      <c r="BG1931" s="28"/>
      <c r="BH1931" s="28"/>
      <c r="BM1931" s="194"/>
      <c r="BO1931" s="28"/>
      <c r="BP1931" s="28"/>
      <c r="BQ1931" s="28"/>
      <c r="BV1931" s="194"/>
      <c r="BX1931" s="28"/>
      <c r="BY1931" s="28"/>
      <c r="BZ1931" s="28"/>
      <c r="CE1931" s="194"/>
      <c r="CG1931" s="28"/>
      <c r="CH1931" s="28"/>
      <c r="CI1931" s="28"/>
      <c r="CN1931" s="194"/>
      <c r="CP1931" s="28"/>
      <c r="CQ1931" s="28"/>
      <c r="CR1931" s="28"/>
      <c r="CW1931" s="194"/>
      <c r="CY1931" s="28"/>
      <c r="CZ1931" s="28"/>
      <c r="DA1931" s="28"/>
      <c r="DF1931" s="194"/>
      <c r="DH1931" s="28"/>
      <c r="DI1931" s="28"/>
      <c r="DJ1931" s="28"/>
      <c r="DO1931" s="194"/>
      <c r="DQ1931" s="28"/>
      <c r="DR1931" s="28"/>
      <c r="DS1931" s="28"/>
      <c r="DX1931" s="194"/>
      <c r="DZ1931" s="28"/>
      <c r="EA1931" s="28"/>
      <c r="EB1931" s="28"/>
      <c r="EG1931" s="194"/>
      <c r="EI1931" s="28"/>
      <c r="EJ1931" s="28"/>
      <c r="EK1931" s="28"/>
      <c r="EP1931" s="194"/>
      <c r="ER1931" s="28"/>
      <c r="ES1931" s="28"/>
      <c r="ET1931" s="28"/>
      <c r="EY1931" s="194"/>
      <c r="FA1931" s="28"/>
      <c r="FB1931" s="28"/>
      <c r="FC1931" s="28"/>
      <c r="FH1931" s="194"/>
      <c r="FJ1931" s="28"/>
      <c r="FK1931" s="28"/>
      <c r="FL1931" s="28"/>
      <c r="FQ1931" s="194"/>
      <c r="FS1931" s="28"/>
      <c r="FT1931" s="28"/>
      <c r="FU1931" s="28"/>
      <c r="FZ1931" s="194"/>
      <c r="GB1931" s="28"/>
      <c r="GC1931" s="28"/>
      <c r="GD1931" s="28"/>
      <c r="GI1931" s="194"/>
      <c r="GK1931" s="28"/>
      <c r="GL1931" s="28"/>
      <c r="GM1931" s="28"/>
      <c r="GR1931" s="194"/>
      <c r="GT1931" s="28"/>
      <c r="GU1931" s="28"/>
      <c r="GV1931" s="28"/>
      <c r="HA1931" s="194"/>
      <c r="HC1931" s="28"/>
      <c r="HD1931" s="28"/>
      <c r="HE1931" s="28"/>
      <c r="HJ1931" s="28"/>
      <c r="HK1931" s="28"/>
      <c r="HL1931" s="28"/>
      <c r="HM1931" s="28"/>
      <c r="HN1931" s="28"/>
      <c r="HO1931" s="28"/>
      <c r="HP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</row>
    <row r="1932" spans="1:249" s="50" customFormat="1" ht="14.25">
      <c r="A1932" s="28"/>
      <c r="B1932" s="28"/>
      <c r="C1932" s="28"/>
      <c r="D1932" s="28"/>
      <c r="E1932" s="28"/>
      <c r="G1932" s="28"/>
      <c r="K1932" s="194"/>
      <c r="M1932" s="28"/>
      <c r="N1932" s="28"/>
      <c r="O1932" s="28"/>
      <c r="T1932" s="194"/>
      <c r="V1932" s="28"/>
      <c r="W1932" s="28"/>
      <c r="X1932" s="28"/>
      <c r="AC1932" s="194"/>
      <c r="AE1932" s="28"/>
      <c r="AF1932" s="28"/>
      <c r="AG1932" s="28"/>
      <c r="AL1932" s="194"/>
      <c r="AN1932" s="28"/>
      <c r="AO1932" s="28"/>
      <c r="AP1932" s="28"/>
      <c r="AU1932" s="194"/>
      <c r="AW1932" s="28"/>
      <c r="AX1932" s="28"/>
      <c r="AY1932" s="28"/>
      <c r="BD1932" s="194"/>
      <c r="BF1932" s="28"/>
      <c r="BG1932" s="28"/>
      <c r="BH1932" s="28"/>
      <c r="BM1932" s="194"/>
      <c r="BO1932" s="28"/>
      <c r="BP1932" s="28"/>
      <c r="BQ1932" s="28"/>
      <c r="BV1932" s="194"/>
      <c r="BX1932" s="28"/>
      <c r="BY1932" s="28"/>
      <c r="BZ1932" s="28"/>
      <c r="CE1932" s="194"/>
      <c r="CG1932" s="28"/>
      <c r="CH1932" s="28"/>
      <c r="CI1932" s="28"/>
      <c r="CN1932" s="194"/>
      <c r="CP1932" s="28"/>
      <c r="CQ1932" s="28"/>
      <c r="CR1932" s="28"/>
      <c r="CW1932" s="194"/>
      <c r="CY1932" s="28"/>
      <c r="CZ1932" s="28"/>
      <c r="DA1932" s="28"/>
      <c r="DF1932" s="194"/>
      <c r="DH1932" s="28"/>
      <c r="DI1932" s="28"/>
      <c r="DJ1932" s="28"/>
      <c r="DO1932" s="194"/>
      <c r="DQ1932" s="28"/>
      <c r="DR1932" s="28"/>
      <c r="DS1932" s="28"/>
      <c r="DX1932" s="194"/>
      <c r="DZ1932" s="28"/>
      <c r="EA1932" s="28"/>
      <c r="EB1932" s="28"/>
      <c r="EG1932" s="194"/>
      <c r="EI1932" s="28"/>
      <c r="EJ1932" s="28"/>
      <c r="EK1932" s="28"/>
      <c r="EP1932" s="194"/>
      <c r="ER1932" s="28"/>
      <c r="ES1932" s="28"/>
      <c r="ET1932" s="28"/>
      <c r="EY1932" s="194"/>
      <c r="FA1932" s="28"/>
      <c r="FB1932" s="28"/>
      <c r="FC1932" s="28"/>
      <c r="FH1932" s="194"/>
      <c r="FJ1932" s="28"/>
      <c r="FK1932" s="28"/>
      <c r="FL1932" s="28"/>
      <c r="FQ1932" s="194"/>
      <c r="FS1932" s="28"/>
      <c r="FT1932" s="28"/>
      <c r="FU1932" s="28"/>
      <c r="FZ1932" s="194"/>
      <c r="GB1932" s="28"/>
      <c r="GC1932" s="28"/>
      <c r="GD1932" s="28"/>
      <c r="GI1932" s="194"/>
      <c r="GK1932" s="28"/>
      <c r="GL1932" s="28"/>
      <c r="GM1932" s="28"/>
      <c r="GR1932" s="194"/>
      <c r="GT1932" s="28"/>
      <c r="GU1932" s="28"/>
      <c r="GV1932" s="28"/>
      <c r="HA1932" s="194"/>
      <c r="HC1932" s="28"/>
      <c r="HD1932" s="28"/>
      <c r="HE1932" s="28"/>
      <c r="HJ1932" s="28"/>
      <c r="HK1932" s="28"/>
      <c r="HL1932" s="28"/>
      <c r="HM1932" s="28"/>
      <c r="HN1932" s="28"/>
      <c r="HO1932" s="28"/>
      <c r="HP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</row>
    <row r="1933" spans="1:249" s="50" customFormat="1" ht="14.25">
      <c r="A1933" s="28"/>
      <c r="B1933" s="28"/>
      <c r="C1933" s="28"/>
      <c r="D1933" s="28"/>
      <c r="E1933" s="28"/>
      <c r="F1933" s="28"/>
      <c r="G1933" s="28"/>
      <c r="K1933" s="194"/>
      <c r="M1933" s="28"/>
      <c r="N1933" s="28"/>
      <c r="O1933" s="28"/>
      <c r="T1933" s="194"/>
      <c r="V1933" s="28"/>
      <c r="W1933" s="28"/>
      <c r="X1933" s="28"/>
      <c r="AC1933" s="194"/>
      <c r="AE1933" s="28"/>
      <c r="AF1933" s="28"/>
      <c r="AG1933" s="28"/>
      <c r="AL1933" s="194"/>
      <c r="AN1933" s="28"/>
      <c r="AO1933" s="28"/>
      <c r="AP1933" s="28"/>
      <c r="AU1933" s="194"/>
      <c r="AW1933" s="28"/>
      <c r="AX1933" s="28"/>
      <c r="AY1933" s="28"/>
      <c r="BD1933" s="194"/>
      <c r="BF1933" s="28"/>
      <c r="BG1933" s="28"/>
      <c r="BH1933" s="28"/>
      <c r="BM1933" s="194"/>
      <c r="BO1933" s="28"/>
      <c r="BP1933" s="28"/>
      <c r="BQ1933" s="28"/>
      <c r="BV1933" s="194"/>
      <c r="BX1933" s="28"/>
      <c r="BY1933" s="28"/>
      <c r="BZ1933" s="28"/>
      <c r="CE1933" s="194"/>
      <c r="CG1933" s="28"/>
      <c r="CH1933" s="28"/>
      <c r="CI1933" s="28"/>
      <c r="CN1933" s="194"/>
      <c r="CP1933" s="28"/>
      <c r="CQ1933" s="28"/>
      <c r="CR1933" s="28"/>
      <c r="CW1933" s="194"/>
      <c r="CY1933" s="28"/>
      <c r="CZ1933" s="28"/>
      <c r="DA1933" s="28"/>
      <c r="DF1933" s="194"/>
      <c r="DH1933" s="28"/>
      <c r="DI1933" s="28"/>
      <c r="DJ1933" s="28"/>
      <c r="DO1933" s="194"/>
      <c r="DQ1933" s="28"/>
      <c r="DR1933" s="28"/>
      <c r="DS1933" s="28"/>
      <c r="DX1933" s="194"/>
      <c r="DZ1933" s="28"/>
      <c r="EA1933" s="28"/>
      <c r="EB1933" s="28"/>
      <c r="EG1933" s="194"/>
      <c r="EI1933" s="28"/>
      <c r="EJ1933" s="28"/>
      <c r="EK1933" s="28"/>
      <c r="EP1933" s="194"/>
      <c r="ER1933" s="28"/>
      <c r="ES1933" s="28"/>
      <c r="ET1933" s="28"/>
      <c r="EY1933" s="194"/>
      <c r="FA1933" s="28"/>
      <c r="FB1933" s="28"/>
      <c r="FC1933" s="28"/>
      <c r="FH1933" s="194"/>
      <c r="FJ1933" s="28"/>
      <c r="FK1933" s="28"/>
      <c r="FL1933" s="28"/>
      <c r="FQ1933" s="194"/>
      <c r="FS1933" s="28"/>
      <c r="FT1933" s="28"/>
      <c r="FU1933" s="28"/>
      <c r="FZ1933" s="194"/>
      <c r="GB1933" s="28"/>
      <c r="GC1933" s="28"/>
      <c r="GD1933" s="28"/>
      <c r="GI1933" s="194"/>
      <c r="GK1933" s="28"/>
      <c r="GL1933" s="28"/>
      <c r="GM1933" s="28"/>
      <c r="GR1933" s="194"/>
      <c r="GT1933" s="28"/>
      <c r="GU1933" s="28"/>
      <c r="GV1933" s="28"/>
      <c r="HA1933" s="194"/>
      <c r="HC1933" s="28"/>
      <c r="HD1933" s="28"/>
      <c r="HE1933" s="28"/>
      <c r="HJ1933" s="28"/>
      <c r="HK1933" s="28"/>
      <c r="HL1933" s="28"/>
      <c r="HM1933" s="28"/>
      <c r="HN1933" s="28"/>
      <c r="HO1933" s="28"/>
      <c r="HP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</row>
    <row r="1934" spans="1:249" s="50" customFormat="1" ht="14.25">
      <c r="A1934" s="28"/>
      <c r="B1934" s="28"/>
      <c r="C1934" s="28"/>
      <c r="D1934" s="28"/>
      <c r="E1934" s="28"/>
      <c r="G1934" s="28"/>
      <c r="K1934" s="194"/>
      <c r="M1934" s="28"/>
      <c r="N1934" s="28"/>
      <c r="O1934" s="28"/>
      <c r="T1934" s="194"/>
      <c r="V1934" s="28"/>
      <c r="W1934" s="28"/>
      <c r="X1934" s="28"/>
      <c r="AC1934" s="194"/>
      <c r="AE1934" s="28"/>
      <c r="AF1934" s="28"/>
      <c r="AG1934" s="28"/>
      <c r="AL1934" s="194"/>
      <c r="AN1934" s="28"/>
      <c r="AO1934" s="28"/>
      <c r="AP1934" s="28"/>
      <c r="AU1934" s="194"/>
      <c r="AW1934" s="28"/>
      <c r="AX1934" s="28"/>
      <c r="AY1934" s="28"/>
      <c r="BD1934" s="194"/>
      <c r="BF1934" s="28"/>
      <c r="BG1934" s="28"/>
      <c r="BH1934" s="28"/>
      <c r="BM1934" s="194"/>
      <c r="BO1934" s="28"/>
      <c r="BP1934" s="28"/>
      <c r="BQ1934" s="28"/>
      <c r="BV1934" s="194"/>
      <c r="BX1934" s="28"/>
      <c r="BY1934" s="28"/>
      <c r="BZ1934" s="28"/>
      <c r="CE1934" s="194"/>
      <c r="CG1934" s="28"/>
      <c r="CH1934" s="28"/>
      <c r="CI1934" s="28"/>
      <c r="CN1934" s="194"/>
      <c r="CP1934" s="28"/>
      <c r="CQ1934" s="28"/>
      <c r="CR1934" s="28"/>
      <c r="CW1934" s="194"/>
      <c r="CY1934" s="28"/>
      <c r="CZ1934" s="28"/>
      <c r="DA1934" s="28"/>
      <c r="DF1934" s="194"/>
      <c r="DH1934" s="28"/>
      <c r="DI1934" s="28"/>
      <c r="DJ1934" s="28"/>
      <c r="DO1934" s="194"/>
      <c r="DQ1934" s="28"/>
      <c r="DR1934" s="28"/>
      <c r="DS1934" s="28"/>
      <c r="DX1934" s="194"/>
      <c r="DZ1934" s="28"/>
      <c r="EA1934" s="28"/>
      <c r="EB1934" s="28"/>
      <c r="EG1934" s="194"/>
      <c r="EI1934" s="28"/>
      <c r="EJ1934" s="28"/>
      <c r="EK1934" s="28"/>
      <c r="EP1934" s="194"/>
      <c r="ER1934" s="28"/>
      <c r="ES1934" s="28"/>
      <c r="ET1934" s="28"/>
      <c r="EY1934" s="194"/>
      <c r="FA1934" s="28"/>
      <c r="FB1934" s="28"/>
      <c r="FC1934" s="28"/>
      <c r="FH1934" s="194"/>
      <c r="FJ1934" s="28"/>
      <c r="FK1934" s="28"/>
      <c r="FL1934" s="28"/>
      <c r="FQ1934" s="194"/>
      <c r="FS1934" s="28"/>
      <c r="FT1934" s="28"/>
      <c r="FU1934" s="28"/>
      <c r="FZ1934" s="194"/>
      <c r="GB1934" s="28"/>
      <c r="GC1934" s="28"/>
      <c r="GD1934" s="28"/>
      <c r="GI1934" s="194"/>
      <c r="GK1934" s="28"/>
      <c r="GL1934" s="28"/>
      <c r="GM1934" s="28"/>
      <c r="GR1934" s="194"/>
      <c r="GT1934" s="28"/>
      <c r="GU1934" s="28"/>
      <c r="GV1934" s="28"/>
      <c r="HA1934" s="194"/>
      <c r="HC1934" s="28"/>
      <c r="HD1934" s="28"/>
      <c r="HE1934" s="28"/>
      <c r="HJ1934" s="28"/>
      <c r="HK1934" s="28"/>
      <c r="HL1934" s="28"/>
      <c r="HM1934" s="28"/>
      <c r="HN1934" s="28"/>
      <c r="HO1934" s="28"/>
      <c r="HP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</row>
    <row r="1935" spans="1:249" s="50" customFormat="1" ht="14.25">
      <c r="A1935" s="28"/>
      <c r="B1935" s="28"/>
      <c r="C1935" s="28"/>
      <c r="D1935" s="28"/>
      <c r="E1935" s="28"/>
      <c r="G1935" s="28"/>
      <c r="K1935" s="194"/>
      <c r="M1935" s="28"/>
      <c r="N1935" s="28"/>
      <c r="O1935" s="28"/>
      <c r="T1935" s="194"/>
      <c r="V1935" s="28"/>
      <c r="W1935" s="28"/>
      <c r="X1935" s="28"/>
      <c r="AC1935" s="194"/>
      <c r="AE1935" s="28"/>
      <c r="AF1935" s="28"/>
      <c r="AG1935" s="28"/>
      <c r="AL1935" s="194"/>
      <c r="AN1935" s="28"/>
      <c r="AO1935" s="28"/>
      <c r="AP1935" s="28"/>
      <c r="AU1935" s="194"/>
      <c r="AW1935" s="28"/>
      <c r="AX1935" s="28"/>
      <c r="AY1935" s="28"/>
      <c r="BD1935" s="194"/>
      <c r="BF1935" s="28"/>
      <c r="BG1935" s="28"/>
      <c r="BH1935" s="28"/>
      <c r="BM1935" s="194"/>
      <c r="BO1935" s="28"/>
      <c r="BP1935" s="28"/>
      <c r="BQ1935" s="28"/>
      <c r="BV1935" s="194"/>
      <c r="BX1935" s="28"/>
      <c r="BY1935" s="28"/>
      <c r="BZ1935" s="28"/>
      <c r="CE1935" s="194"/>
      <c r="CG1935" s="28"/>
      <c r="CH1935" s="28"/>
      <c r="CI1935" s="28"/>
      <c r="CN1935" s="194"/>
      <c r="CP1935" s="28"/>
      <c r="CQ1935" s="28"/>
      <c r="CR1935" s="28"/>
      <c r="CW1935" s="194"/>
      <c r="CY1935" s="28"/>
      <c r="CZ1935" s="28"/>
      <c r="DA1935" s="28"/>
      <c r="DF1935" s="194"/>
      <c r="DH1935" s="28"/>
      <c r="DI1935" s="28"/>
      <c r="DJ1935" s="28"/>
      <c r="DO1935" s="194"/>
      <c r="DQ1935" s="28"/>
      <c r="DR1935" s="28"/>
      <c r="DS1935" s="28"/>
      <c r="DX1935" s="194"/>
      <c r="DZ1935" s="28"/>
      <c r="EA1935" s="28"/>
      <c r="EB1935" s="28"/>
      <c r="EG1935" s="194"/>
      <c r="EI1935" s="28"/>
      <c r="EJ1935" s="28"/>
      <c r="EK1935" s="28"/>
      <c r="EP1935" s="194"/>
      <c r="ER1935" s="28"/>
      <c r="ES1935" s="28"/>
      <c r="ET1935" s="28"/>
      <c r="EY1935" s="194"/>
      <c r="FA1935" s="28"/>
      <c r="FB1935" s="28"/>
      <c r="FC1935" s="28"/>
      <c r="FH1935" s="194"/>
      <c r="FJ1935" s="28"/>
      <c r="FK1935" s="28"/>
      <c r="FL1935" s="28"/>
      <c r="FQ1935" s="194"/>
      <c r="FS1935" s="28"/>
      <c r="FT1935" s="28"/>
      <c r="FU1935" s="28"/>
      <c r="FZ1935" s="194"/>
      <c r="GB1935" s="28"/>
      <c r="GC1935" s="28"/>
      <c r="GD1935" s="28"/>
      <c r="GI1935" s="194"/>
      <c r="GK1935" s="28"/>
      <c r="GL1935" s="28"/>
      <c r="GM1935" s="28"/>
      <c r="GR1935" s="194"/>
      <c r="GT1935" s="28"/>
      <c r="GU1935" s="28"/>
      <c r="GV1935" s="28"/>
      <c r="HA1935" s="194"/>
      <c r="HC1935" s="28"/>
      <c r="HD1935" s="28"/>
      <c r="HE1935" s="28"/>
      <c r="HJ1935" s="28"/>
      <c r="HK1935" s="28"/>
      <c r="HL1935" s="28"/>
      <c r="HM1935" s="28"/>
      <c r="HN1935" s="28"/>
      <c r="HO1935" s="28"/>
      <c r="HP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</row>
    <row r="1936" spans="1:249" s="50" customFormat="1" ht="14.25">
      <c r="A1936" s="28"/>
      <c r="B1936" s="28"/>
      <c r="C1936" s="28"/>
      <c r="D1936" s="28"/>
      <c r="E1936" s="28"/>
      <c r="G1936" s="28"/>
      <c r="K1936" s="194"/>
      <c r="M1936" s="28"/>
      <c r="N1936" s="28"/>
      <c r="O1936" s="28"/>
      <c r="T1936" s="194"/>
      <c r="V1936" s="28"/>
      <c r="W1936" s="28"/>
      <c r="X1936" s="28"/>
      <c r="AC1936" s="194"/>
      <c r="AE1936" s="28"/>
      <c r="AF1936" s="28"/>
      <c r="AG1936" s="28"/>
      <c r="AL1936" s="194"/>
      <c r="AN1936" s="28"/>
      <c r="AO1936" s="28"/>
      <c r="AP1936" s="28"/>
      <c r="AU1936" s="194"/>
      <c r="AW1936" s="28"/>
      <c r="AX1936" s="28"/>
      <c r="AY1936" s="28"/>
      <c r="BD1936" s="194"/>
      <c r="BF1936" s="28"/>
      <c r="BG1936" s="28"/>
      <c r="BH1936" s="28"/>
      <c r="BM1936" s="194"/>
      <c r="BO1936" s="28"/>
      <c r="BP1936" s="28"/>
      <c r="BQ1936" s="28"/>
      <c r="BV1936" s="194"/>
      <c r="BX1936" s="28"/>
      <c r="BY1936" s="28"/>
      <c r="BZ1936" s="28"/>
      <c r="CE1936" s="194"/>
      <c r="CG1936" s="28"/>
      <c r="CH1936" s="28"/>
      <c r="CI1936" s="28"/>
      <c r="CN1936" s="194"/>
      <c r="CP1936" s="28"/>
      <c r="CQ1936" s="28"/>
      <c r="CR1936" s="28"/>
      <c r="CW1936" s="194"/>
      <c r="CY1936" s="28"/>
      <c r="CZ1936" s="28"/>
      <c r="DA1936" s="28"/>
      <c r="DF1936" s="194"/>
      <c r="DH1936" s="28"/>
      <c r="DI1936" s="28"/>
      <c r="DJ1936" s="28"/>
      <c r="DO1936" s="194"/>
      <c r="DQ1936" s="28"/>
      <c r="DR1936" s="28"/>
      <c r="DS1936" s="28"/>
      <c r="DX1936" s="194"/>
      <c r="DZ1936" s="28"/>
      <c r="EA1936" s="28"/>
      <c r="EB1936" s="28"/>
      <c r="EG1936" s="194"/>
      <c r="EI1936" s="28"/>
      <c r="EJ1936" s="28"/>
      <c r="EK1936" s="28"/>
      <c r="EP1936" s="194"/>
      <c r="ER1936" s="28"/>
      <c r="ES1936" s="28"/>
      <c r="ET1936" s="28"/>
      <c r="EY1936" s="194"/>
      <c r="FA1936" s="28"/>
      <c r="FB1936" s="28"/>
      <c r="FC1936" s="28"/>
      <c r="FH1936" s="194"/>
      <c r="FJ1936" s="28"/>
      <c r="FK1936" s="28"/>
      <c r="FL1936" s="28"/>
      <c r="FQ1936" s="194"/>
      <c r="FS1936" s="28"/>
      <c r="FT1936" s="28"/>
      <c r="FU1936" s="28"/>
      <c r="FZ1936" s="194"/>
      <c r="GB1936" s="28"/>
      <c r="GC1936" s="28"/>
      <c r="GD1936" s="28"/>
      <c r="GI1936" s="194"/>
      <c r="GK1936" s="28"/>
      <c r="GL1936" s="28"/>
      <c r="GM1936" s="28"/>
      <c r="GR1936" s="194"/>
      <c r="GT1936" s="28"/>
      <c r="GU1936" s="28"/>
      <c r="GV1936" s="28"/>
      <c r="HA1936" s="194"/>
      <c r="HC1936" s="28"/>
      <c r="HD1936" s="28"/>
      <c r="HE1936" s="28"/>
      <c r="HJ1936" s="28"/>
      <c r="HK1936" s="28"/>
      <c r="HL1936" s="28"/>
      <c r="HM1936" s="28"/>
      <c r="HN1936" s="28"/>
      <c r="HO1936" s="28"/>
      <c r="HP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</row>
    <row r="1937" spans="1:249" s="50" customFormat="1" ht="14.25">
      <c r="A1937" s="28"/>
      <c r="B1937" s="28"/>
      <c r="C1937" s="28"/>
      <c r="D1937" s="28"/>
      <c r="E1937" s="28"/>
      <c r="F1937" s="28"/>
      <c r="G1937" s="28"/>
      <c r="K1937" s="194"/>
      <c r="M1937" s="28"/>
      <c r="N1937" s="28"/>
      <c r="O1937" s="28"/>
      <c r="T1937" s="194"/>
      <c r="V1937" s="28"/>
      <c r="W1937" s="28"/>
      <c r="X1937" s="28"/>
      <c r="AC1937" s="194"/>
      <c r="AE1937" s="28"/>
      <c r="AF1937" s="28"/>
      <c r="AG1937" s="28"/>
      <c r="AL1937" s="194"/>
      <c r="AN1937" s="28"/>
      <c r="AO1937" s="28"/>
      <c r="AP1937" s="28"/>
      <c r="AU1937" s="194"/>
      <c r="AW1937" s="28"/>
      <c r="AX1937" s="28"/>
      <c r="AY1937" s="28"/>
      <c r="BD1937" s="194"/>
      <c r="BF1937" s="28"/>
      <c r="BG1937" s="28"/>
      <c r="BH1937" s="28"/>
      <c r="BM1937" s="194"/>
      <c r="BO1937" s="28"/>
      <c r="BP1937" s="28"/>
      <c r="BQ1937" s="28"/>
      <c r="BV1937" s="194"/>
      <c r="BX1937" s="28"/>
      <c r="BY1937" s="28"/>
      <c r="BZ1937" s="28"/>
      <c r="CE1937" s="194"/>
      <c r="CG1937" s="28"/>
      <c r="CH1937" s="28"/>
      <c r="CI1937" s="28"/>
      <c r="CN1937" s="194"/>
      <c r="CP1937" s="28"/>
      <c r="CQ1937" s="28"/>
      <c r="CR1937" s="28"/>
      <c r="CW1937" s="194"/>
      <c r="CY1937" s="28"/>
      <c r="CZ1937" s="28"/>
      <c r="DA1937" s="28"/>
      <c r="DF1937" s="194"/>
      <c r="DH1937" s="28"/>
      <c r="DI1937" s="28"/>
      <c r="DJ1937" s="28"/>
      <c r="DO1937" s="194"/>
      <c r="DQ1937" s="28"/>
      <c r="DR1937" s="28"/>
      <c r="DS1937" s="28"/>
      <c r="DX1937" s="194"/>
      <c r="DZ1937" s="28"/>
      <c r="EA1937" s="28"/>
      <c r="EB1937" s="28"/>
      <c r="EG1937" s="194"/>
      <c r="EI1937" s="28"/>
      <c r="EJ1937" s="28"/>
      <c r="EK1937" s="28"/>
      <c r="EP1937" s="194"/>
      <c r="ER1937" s="28"/>
      <c r="ES1937" s="28"/>
      <c r="ET1937" s="28"/>
      <c r="EY1937" s="194"/>
      <c r="FA1937" s="28"/>
      <c r="FB1937" s="28"/>
      <c r="FC1937" s="28"/>
      <c r="FH1937" s="194"/>
      <c r="FJ1937" s="28"/>
      <c r="FK1937" s="28"/>
      <c r="FL1937" s="28"/>
      <c r="FQ1937" s="194"/>
      <c r="FS1937" s="28"/>
      <c r="FT1937" s="28"/>
      <c r="FU1937" s="28"/>
      <c r="FZ1937" s="194"/>
      <c r="GB1937" s="28"/>
      <c r="GC1937" s="28"/>
      <c r="GD1937" s="28"/>
      <c r="GI1937" s="194"/>
      <c r="GK1937" s="28"/>
      <c r="GL1937" s="28"/>
      <c r="GM1937" s="28"/>
      <c r="GR1937" s="194"/>
      <c r="GT1937" s="28"/>
      <c r="GU1937" s="28"/>
      <c r="GV1937" s="28"/>
      <c r="HA1937" s="194"/>
      <c r="HC1937" s="28"/>
      <c r="HD1937" s="28"/>
      <c r="HE1937" s="28"/>
      <c r="HJ1937" s="28"/>
      <c r="HK1937" s="28"/>
      <c r="HL1937" s="28"/>
      <c r="HM1937" s="28"/>
      <c r="HN1937" s="28"/>
      <c r="HO1937" s="28"/>
      <c r="HP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</row>
    <row r="1938" spans="1:249" s="50" customFormat="1" ht="14.25">
      <c r="A1938" s="28"/>
      <c r="B1938" s="28"/>
      <c r="C1938" s="28"/>
      <c r="D1938" s="28"/>
      <c r="E1938" s="28"/>
      <c r="F1938" s="28"/>
      <c r="G1938" s="28"/>
      <c r="K1938" s="194"/>
      <c r="M1938" s="28"/>
      <c r="N1938" s="28"/>
      <c r="O1938" s="28"/>
      <c r="T1938" s="194"/>
      <c r="V1938" s="28"/>
      <c r="W1938" s="28"/>
      <c r="X1938" s="28"/>
      <c r="AC1938" s="194"/>
      <c r="AE1938" s="28"/>
      <c r="AF1938" s="28"/>
      <c r="AG1938" s="28"/>
      <c r="AL1938" s="194"/>
      <c r="AN1938" s="28"/>
      <c r="AO1938" s="28"/>
      <c r="AP1938" s="28"/>
      <c r="AU1938" s="194"/>
      <c r="AW1938" s="28"/>
      <c r="AX1938" s="28"/>
      <c r="AY1938" s="28"/>
      <c r="BD1938" s="194"/>
      <c r="BF1938" s="28"/>
      <c r="BG1938" s="28"/>
      <c r="BH1938" s="28"/>
      <c r="BM1938" s="194"/>
      <c r="BO1938" s="28"/>
      <c r="BP1938" s="28"/>
      <c r="BQ1938" s="28"/>
      <c r="BV1938" s="194"/>
      <c r="BX1938" s="28"/>
      <c r="BY1938" s="28"/>
      <c r="BZ1938" s="28"/>
      <c r="CE1938" s="194"/>
      <c r="CG1938" s="28"/>
      <c r="CH1938" s="28"/>
      <c r="CI1938" s="28"/>
      <c r="CN1938" s="194"/>
      <c r="CP1938" s="28"/>
      <c r="CQ1938" s="28"/>
      <c r="CR1938" s="28"/>
      <c r="CW1938" s="194"/>
      <c r="CY1938" s="28"/>
      <c r="CZ1938" s="28"/>
      <c r="DA1938" s="28"/>
      <c r="DF1938" s="194"/>
      <c r="DH1938" s="28"/>
      <c r="DI1938" s="28"/>
      <c r="DJ1938" s="28"/>
      <c r="DO1938" s="194"/>
      <c r="DQ1938" s="28"/>
      <c r="DR1938" s="28"/>
      <c r="DS1938" s="28"/>
      <c r="DX1938" s="194"/>
      <c r="DZ1938" s="28"/>
      <c r="EA1938" s="28"/>
      <c r="EB1938" s="28"/>
      <c r="EG1938" s="194"/>
      <c r="EI1938" s="28"/>
      <c r="EJ1938" s="28"/>
      <c r="EK1938" s="28"/>
      <c r="EP1938" s="194"/>
      <c r="ER1938" s="28"/>
      <c r="ES1938" s="28"/>
      <c r="ET1938" s="28"/>
      <c r="EY1938" s="194"/>
      <c r="FA1938" s="28"/>
      <c r="FB1938" s="28"/>
      <c r="FC1938" s="28"/>
      <c r="FH1938" s="194"/>
      <c r="FJ1938" s="28"/>
      <c r="FK1938" s="28"/>
      <c r="FL1938" s="28"/>
      <c r="FQ1938" s="194"/>
      <c r="FS1938" s="28"/>
      <c r="FT1938" s="28"/>
      <c r="FU1938" s="28"/>
      <c r="FZ1938" s="194"/>
      <c r="GB1938" s="28"/>
      <c r="GC1938" s="28"/>
      <c r="GD1938" s="28"/>
      <c r="GI1938" s="194"/>
      <c r="GK1938" s="28"/>
      <c r="GL1938" s="28"/>
      <c r="GM1938" s="28"/>
      <c r="GR1938" s="194"/>
      <c r="GT1938" s="28"/>
      <c r="GU1938" s="28"/>
      <c r="GV1938" s="28"/>
      <c r="HA1938" s="194"/>
      <c r="HC1938" s="28"/>
      <c r="HD1938" s="28"/>
      <c r="HE1938" s="28"/>
      <c r="HJ1938" s="28"/>
      <c r="HK1938" s="28"/>
      <c r="HL1938" s="28"/>
      <c r="HM1938" s="28"/>
      <c r="HN1938" s="28"/>
      <c r="HO1938" s="28"/>
      <c r="HP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</row>
    <row r="1939" spans="1:249" s="50" customFormat="1" ht="14.25">
      <c r="A1939" s="28"/>
      <c r="B1939" s="28"/>
      <c r="C1939" s="28"/>
      <c r="D1939" s="28"/>
      <c r="E1939" s="28"/>
      <c r="G1939" s="28"/>
      <c r="K1939" s="194"/>
      <c r="M1939" s="28"/>
      <c r="N1939" s="28"/>
      <c r="O1939" s="28"/>
      <c r="T1939" s="194"/>
      <c r="V1939" s="28"/>
      <c r="W1939" s="28"/>
      <c r="X1939" s="28"/>
      <c r="AC1939" s="194"/>
      <c r="AE1939" s="28"/>
      <c r="AF1939" s="28"/>
      <c r="AG1939" s="28"/>
      <c r="AL1939" s="194"/>
      <c r="AN1939" s="28"/>
      <c r="AO1939" s="28"/>
      <c r="AP1939" s="28"/>
      <c r="AU1939" s="194"/>
      <c r="AW1939" s="28"/>
      <c r="AX1939" s="28"/>
      <c r="AY1939" s="28"/>
      <c r="BD1939" s="194"/>
      <c r="BF1939" s="28"/>
      <c r="BG1939" s="28"/>
      <c r="BH1939" s="28"/>
      <c r="BM1939" s="194"/>
      <c r="BO1939" s="28"/>
      <c r="BP1939" s="28"/>
      <c r="BQ1939" s="28"/>
      <c r="BV1939" s="194"/>
      <c r="BX1939" s="28"/>
      <c r="BY1939" s="28"/>
      <c r="BZ1939" s="28"/>
      <c r="CE1939" s="194"/>
      <c r="CG1939" s="28"/>
      <c r="CH1939" s="28"/>
      <c r="CI1939" s="28"/>
      <c r="CN1939" s="194"/>
      <c r="CP1939" s="28"/>
      <c r="CQ1939" s="28"/>
      <c r="CR1939" s="28"/>
      <c r="CW1939" s="194"/>
      <c r="CY1939" s="28"/>
      <c r="CZ1939" s="28"/>
      <c r="DA1939" s="28"/>
      <c r="DF1939" s="194"/>
      <c r="DH1939" s="28"/>
      <c r="DI1939" s="28"/>
      <c r="DJ1939" s="28"/>
      <c r="DO1939" s="194"/>
      <c r="DQ1939" s="28"/>
      <c r="DR1939" s="28"/>
      <c r="DS1939" s="28"/>
      <c r="DX1939" s="194"/>
      <c r="DZ1939" s="28"/>
      <c r="EA1939" s="28"/>
      <c r="EB1939" s="28"/>
      <c r="EG1939" s="194"/>
      <c r="EI1939" s="28"/>
      <c r="EJ1939" s="28"/>
      <c r="EK1939" s="28"/>
      <c r="EP1939" s="194"/>
      <c r="ER1939" s="28"/>
      <c r="ES1939" s="28"/>
      <c r="ET1939" s="28"/>
      <c r="EY1939" s="194"/>
      <c r="FA1939" s="28"/>
      <c r="FB1939" s="28"/>
      <c r="FC1939" s="28"/>
      <c r="FH1939" s="194"/>
      <c r="FJ1939" s="28"/>
      <c r="FK1939" s="28"/>
      <c r="FL1939" s="28"/>
      <c r="FQ1939" s="194"/>
      <c r="FS1939" s="28"/>
      <c r="FT1939" s="28"/>
      <c r="FU1939" s="28"/>
      <c r="FZ1939" s="194"/>
      <c r="GB1939" s="28"/>
      <c r="GC1939" s="28"/>
      <c r="GD1939" s="28"/>
      <c r="GI1939" s="194"/>
      <c r="GK1939" s="28"/>
      <c r="GL1939" s="28"/>
      <c r="GM1939" s="28"/>
      <c r="GR1939" s="194"/>
      <c r="GT1939" s="28"/>
      <c r="GU1939" s="28"/>
      <c r="GV1939" s="28"/>
      <c r="HA1939" s="194"/>
      <c r="HC1939" s="28"/>
      <c r="HD1939" s="28"/>
      <c r="HE1939" s="28"/>
      <c r="HJ1939" s="28"/>
      <c r="HK1939" s="28"/>
      <c r="HL1939" s="28"/>
      <c r="HM1939" s="28"/>
      <c r="HN1939" s="28"/>
      <c r="HO1939" s="28"/>
      <c r="HP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</row>
    <row r="1940" spans="1:249" s="50" customFormat="1" ht="14.25">
      <c r="A1940" s="28"/>
      <c r="B1940" s="28"/>
      <c r="C1940" s="28"/>
      <c r="D1940" s="28"/>
      <c r="E1940" s="28"/>
      <c r="F1940" s="28"/>
      <c r="G1940" s="28"/>
      <c r="K1940" s="28"/>
      <c r="M1940" s="28"/>
      <c r="N1940" s="28"/>
      <c r="O1940" s="28"/>
      <c r="T1940" s="194"/>
      <c r="V1940" s="28"/>
      <c r="W1940" s="28"/>
      <c r="X1940" s="28"/>
      <c r="AC1940" s="194"/>
      <c r="AE1940" s="28"/>
      <c r="AF1940" s="28"/>
      <c r="AG1940" s="28"/>
      <c r="AL1940" s="194"/>
      <c r="AN1940" s="28"/>
      <c r="AO1940" s="28"/>
      <c r="AP1940" s="28"/>
      <c r="AU1940" s="194"/>
      <c r="AW1940" s="28"/>
      <c r="AX1940" s="28"/>
      <c r="AY1940" s="28"/>
      <c r="BD1940" s="194"/>
      <c r="BF1940" s="28"/>
      <c r="BG1940" s="28"/>
      <c r="BH1940" s="28"/>
      <c r="BM1940" s="194"/>
      <c r="BO1940" s="28"/>
      <c r="BP1940" s="28"/>
      <c r="BQ1940" s="28"/>
      <c r="BV1940" s="194"/>
      <c r="BX1940" s="28"/>
      <c r="BY1940" s="28"/>
      <c r="BZ1940" s="28"/>
      <c r="CE1940" s="194"/>
      <c r="CG1940" s="28"/>
      <c r="CH1940" s="28"/>
      <c r="CI1940" s="28"/>
      <c r="CN1940" s="194"/>
      <c r="CP1940" s="28"/>
      <c r="CQ1940" s="28"/>
      <c r="CR1940" s="28"/>
      <c r="CW1940" s="194"/>
      <c r="CY1940" s="28"/>
      <c r="CZ1940" s="28"/>
      <c r="DA1940" s="28"/>
      <c r="DF1940" s="194"/>
      <c r="DH1940" s="28"/>
      <c r="DI1940" s="28"/>
      <c r="DJ1940" s="28"/>
      <c r="DO1940" s="194"/>
      <c r="DQ1940" s="28"/>
      <c r="DR1940" s="28"/>
      <c r="DS1940" s="28"/>
      <c r="DX1940" s="194"/>
      <c r="DZ1940" s="28"/>
      <c r="EA1940" s="28"/>
      <c r="EB1940" s="28"/>
      <c r="EG1940" s="194"/>
      <c r="EI1940" s="28"/>
      <c r="EJ1940" s="28"/>
      <c r="EK1940" s="28"/>
      <c r="EP1940" s="194"/>
      <c r="ER1940" s="28"/>
      <c r="ES1940" s="28"/>
      <c r="ET1940" s="28"/>
      <c r="EY1940" s="194"/>
      <c r="FA1940" s="28"/>
      <c r="FB1940" s="28"/>
      <c r="FC1940" s="28"/>
      <c r="FH1940" s="194"/>
      <c r="FJ1940" s="28"/>
      <c r="FK1940" s="28"/>
      <c r="FL1940" s="28"/>
      <c r="FQ1940" s="194"/>
      <c r="FS1940" s="28"/>
      <c r="FT1940" s="28"/>
      <c r="FU1940" s="28"/>
      <c r="FZ1940" s="194"/>
      <c r="GB1940" s="28"/>
      <c r="GC1940" s="28"/>
      <c r="GD1940" s="28"/>
      <c r="GI1940" s="194"/>
      <c r="GK1940" s="28"/>
      <c r="GL1940" s="28"/>
      <c r="GM1940" s="28"/>
      <c r="GR1940" s="194"/>
      <c r="GT1940" s="28"/>
      <c r="GU1940" s="28"/>
      <c r="GV1940" s="28"/>
      <c r="HA1940" s="194"/>
      <c r="HC1940" s="28"/>
      <c r="HD1940" s="28"/>
      <c r="HE1940" s="28"/>
      <c r="HJ1940" s="28"/>
      <c r="HK1940" s="28"/>
      <c r="HL1940" s="28"/>
      <c r="HM1940" s="28"/>
      <c r="HN1940" s="28"/>
      <c r="HO1940" s="28"/>
      <c r="HP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</row>
    <row r="1941" spans="1:249" s="50" customFormat="1" ht="14.25">
      <c r="A1941" s="28"/>
      <c r="B1941" s="28"/>
      <c r="C1941" s="28"/>
      <c r="D1941" s="28"/>
      <c r="E1941" s="28"/>
      <c r="G1941" s="28"/>
      <c r="K1941" s="194"/>
      <c r="M1941" s="28"/>
      <c r="N1941" s="28"/>
      <c r="O1941" s="28"/>
      <c r="T1941" s="194"/>
      <c r="V1941" s="28"/>
      <c r="W1941" s="28"/>
      <c r="X1941" s="28"/>
      <c r="AC1941" s="194"/>
      <c r="AE1941" s="28"/>
      <c r="AF1941" s="28"/>
      <c r="AG1941" s="28"/>
      <c r="AL1941" s="194"/>
      <c r="AN1941" s="28"/>
      <c r="AO1941" s="28"/>
      <c r="AP1941" s="28"/>
      <c r="AU1941" s="194"/>
      <c r="AW1941" s="28"/>
      <c r="AX1941" s="28"/>
      <c r="AY1941" s="28"/>
      <c r="BD1941" s="194"/>
      <c r="BF1941" s="28"/>
      <c r="BG1941" s="28"/>
      <c r="BH1941" s="28"/>
      <c r="BM1941" s="194"/>
      <c r="BO1941" s="28"/>
      <c r="BP1941" s="28"/>
      <c r="BQ1941" s="28"/>
      <c r="BV1941" s="194"/>
      <c r="BX1941" s="28"/>
      <c r="BY1941" s="28"/>
      <c r="BZ1941" s="28"/>
      <c r="CE1941" s="194"/>
      <c r="CG1941" s="28"/>
      <c r="CH1941" s="28"/>
      <c r="CI1941" s="28"/>
      <c r="CN1941" s="194"/>
      <c r="CP1941" s="28"/>
      <c r="CQ1941" s="28"/>
      <c r="CR1941" s="28"/>
      <c r="CW1941" s="194"/>
      <c r="CY1941" s="28"/>
      <c r="CZ1941" s="28"/>
      <c r="DA1941" s="28"/>
      <c r="DF1941" s="194"/>
      <c r="DH1941" s="28"/>
      <c r="DI1941" s="28"/>
      <c r="DJ1941" s="28"/>
      <c r="DO1941" s="194"/>
      <c r="DQ1941" s="28"/>
      <c r="DR1941" s="28"/>
      <c r="DS1941" s="28"/>
      <c r="DX1941" s="194"/>
      <c r="DZ1941" s="28"/>
      <c r="EA1941" s="28"/>
      <c r="EB1941" s="28"/>
      <c r="EG1941" s="194"/>
      <c r="EI1941" s="28"/>
      <c r="EJ1941" s="28"/>
      <c r="EK1941" s="28"/>
      <c r="EP1941" s="194"/>
      <c r="ER1941" s="28"/>
      <c r="ES1941" s="28"/>
      <c r="ET1941" s="28"/>
      <c r="EY1941" s="194"/>
      <c r="FA1941" s="28"/>
      <c r="FB1941" s="28"/>
      <c r="FC1941" s="28"/>
      <c r="FH1941" s="194"/>
      <c r="FJ1941" s="28"/>
      <c r="FK1941" s="28"/>
      <c r="FL1941" s="28"/>
      <c r="FQ1941" s="194"/>
      <c r="FS1941" s="28"/>
      <c r="FT1941" s="28"/>
      <c r="FU1941" s="28"/>
      <c r="FZ1941" s="194"/>
      <c r="GB1941" s="28"/>
      <c r="GC1941" s="28"/>
      <c r="GD1941" s="28"/>
      <c r="GI1941" s="194"/>
      <c r="GK1941" s="28"/>
      <c r="GL1941" s="28"/>
      <c r="GM1941" s="28"/>
      <c r="GR1941" s="194"/>
      <c r="GT1941" s="28"/>
      <c r="GU1941" s="28"/>
      <c r="GV1941" s="28"/>
      <c r="HA1941" s="194"/>
      <c r="HC1941" s="28"/>
      <c r="HD1941" s="28"/>
      <c r="HE1941" s="28"/>
      <c r="HJ1941" s="28"/>
      <c r="HK1941" s="28"/>
      <c r="HL1941" s="28"/>
      <c r="HM1941" s="28"/>
      <c r="HN1941" s="28"/>
      <c r="HO1941" s="28"/>
      <c r="HP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</row>
    <row r="1942" spans="1:249" s="50" customFormat="1" ht="14.25">
      <c r="A1942" s="28"/>
      <c r="B1942" s="28"/>
      <c r="C1942" s="28"/>
      <c r="D1942" s="28"/>
      <c r="E1942" s="28"/>
      <c r="F1942" s="28"/>
      <c r="G1942" s="28"/>
      <c r="K1942" s="28"/>
      <c r="M1942" s="28"/>
      <c r="N1942" s="28"/>
      <c r="O1942" s="28"/>
      <c r="T1942" s="194"/>
      <c r="V1942" s="28"/>
      <c r="W1942" s="28"/>
      <c r="X1942" s="28"/>
      <c r="AC1942" s="194"/>
      <c r="AE1942" s="28"/>
      <c r="AF1942" s="28"/>
      <c r="AG1942" s="28"/>
      <c r="AL1942" s="194"/>
      <c r="AN1942" s="28"/>
      <c r="AO1942" s="28"/>
      <c r="AP1942" s="28"/>
      <c r="AU1942" s="194"/>
      <c r="AW1942" s="28"/>
      <c r="AX1942" s="28"/>
      <c r="AY1942" s="28"/>
      <c r="BD1942" s="194"/>
      <c r="BF1942" s="28"/>
      <c r="BG1942" s="28"/>
      <c r="BH1942" s="28"/>
      <c r="BM1942" s="194"/>
      <c r="BO1942" s="28"/>
      <c r="BP1942" s="28"/>
      <c r="BQ1942" s="28"/>
      <c r="BV1942" s="194"/>
      <c r="BX1942" s="28"/>
      <c r="BY1942" s="28"/>
      <c r="BZ1942" s="28"/>
      <c r="CE1942" s="194"/>
      <c r="CG1942" s="28"/>
      <c r="CH1942" s="28"/>
      <c r="CI1942" s="28"/>
      <c r="CN1942" s="194"/>
      <c r="CP1942" s="28"/>
      <c r="CQ1942" s="28"/>
      <c r="CR1942" s="28"/>
      <c r="CW1942" s="194"/>
      <c r="CY1942" s="28"/>
      <c r="CZ1942" s="28"/>
      <c r="DA1942" s="28"/>
      <c r="DF1942" s="194"/>
      <c r="DH1942" s="28"/>
      <c r="DI1942" s="28"/>
      <c r="DJ1942" s="28"/>
      <c r="DO1942" s="194"/>
      <c r="DQ1942" s="28"/>
      <c r="DR1942" s="28"/>
      <c r="DS1942" s="28"/>
      <c r="DX1942" s="194"/>
      <c r="DZ1942" s="28"/>
      <c r="EA1942" s="28"/>
      <c r="EB1942" s="28"/>
      <c r="EG1942" s="194"/>
      <c r="EI1942" s="28"/>
      <c r="EJ1942" s="28"/>
      <c r="EK1942" s="28"/>
      <c r="EP1942" s="194"/>
      <c r="ER1942" s="28"/>
      <c r="ES1942" s="28"/>
      <c r="ET1942" s="28"/>
      <c r="EY1942" s="194"/>
      <c r="FA1942" s="28"/>
      <c r="FB1942" s="28"/>
      <c r="FC1942" s="28"/>
      <c r="FH1942" s="194"/>
      <c r="FJ1942" s="28"/>
      <c r="FK1942" s="28"/>
      <c r="FL1942" s="28"/>
      <c r="FQ1942" s="194"/>
      <c r="FS1942" s="28"/>
      <c r="FT1942" s="28"/>
      <c r="FU1942" s="28"/>
      <c r="FZ1942" s="194"/>
      <c r="GB1942" s="28"/>
      <c r="GC1942" s="28"/>
      <c r="GD1942" s="28"/>
      <c r="GI1942" s="194"/>
      <c r="GK1942" s="28"/>
      <c r="GL1942" s="28"/>
      <c r="GM1942" s="28"/>
      <c r="GR1942" s="194"/>
      <c r="GT1942" s="28"/>
      <c r="GU1942" s="28"/>
      <c r="GV1942" s="28"/>
      <c r="HA1942" s="194"/>
      <c r="HC1942" s="28"/>
      <c r="HD1942" s="28"/>
      <c r="HE1942" s="28"/>
      <c r="HJ1942" s="28"/>
      <c r="HK1942" s="28"/>
      <c r="HL1942" s="28"/>
      <c r="HM1942" s="28"/>
      <c r="HN1942" s="28"/>
      <c r="HO1942" s="28"/>
      <c r="HP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</row>
    <row r="1943" spans="1:249" s="50" customFormat="1" ht="14.25">
      <c r="A1943" s="28"/>
      <c r="B1943" s="28"/>
      <c r="C1943" s="28"/>
      <c r="D1943" s="28"/>
      <c r="E1943" s="28"/>
      <c r="F1943" s="28"/>
      <c r="G1943" s="28"/>
      <c r="K1943" s="194"/>
      <c r="M1943" s="28"/>
      <c r="N1943" s="28"/>
      <c r="O1943" s="28"/>
      <c r="T1943" s="194"/>
      <c r="V1943" s="28"/>
      <c r="W1943" s="28"/>
      <c r="X1943" s="28"/>
      <c r="AC1943" s="194"/>
      <c r="AE1943" s="28"/>
      <c r="AF1943" s="28"/>
      <c r="AG1943" s="28"/>
      <c r="AL1943" s="194"/>
      <c r="AN1943" s="28"/>
      <c r="AO1943" s="28"/>
      <c r="AP1943" s="28"/>
      <c r="AU1943" s="194"/>
      <c r="AW1943" s="28"/>
      <c r="AX1943" s="28"/>
      <c r="AY1943" s="28"/>
      <c r="BD1943" s="194"/>
      <c r="BF1943" s="28"/>
      <c r="BG1943" s="28"/>
      <c r="BH1943" s="28"/>
      <c r="BM1943" s="194"/>
      <c r="BO1943" s="28"/>
      <c r="BP1943" s="28"/>
      <c r="BQ1943" s="28"/>
      <c r="BV1943" s="194"/>
      <c r="BX1943" s="28"/>
      <c r="BY1943" s="28"/>
      <c r="BZ1943" s="28"/>
      <c r="CE1943" s="194"/>
      <c r="CG1943" s="28"/>
      <c r="CH1943" s="28"/>
      <c r="CI1943" s="28"/>
      <c r="CN1943" s="194"/>
      <c r="CP1943" s="28"/>
      <c r="CQ1943" s="28"/>
      <c r="CR1943" s="28"/>
      <c r="CW1943" s="194"/>
      <c r="CY1943" s="28"/>
      <c r="CZ1943" s="28"/>
      <c r="DA1943" s="28"/>
      <c r="DF1943" s="194"/>
      <c r="DH1943" s="28"/>
      <c r="DI1943" s="28"/>
      <c r="DJ1943" s="28"/>
      <c r="DO1943" s="194"/>
      <c r="DQ1943" s="28"/>
      <c r="DR1943" s="28"/>
      <c r="DS1943" s="28"/>
      <c r="DX1943" s="194"/>
      <c r="DZ1943" s="28"/>
      <c r="EA1943" s="28"/>
      <c r="EB1943" s="28"/>
      <c r="EG1943" s="194"/>
      <c r="EI1943" s="28"/>
      <c r="EJ1943" s="28"/>
      <c r="EK1943" s="28"/>
      <c r="EP1943" s="194"/>
      <c r="ER1943" s="28"/>
      <c r="ES1943" s="28"/>
      <c r="ET1943" s="28"/>
      <c r="EY1943" s="194"/>
      <c r="FA1943" s="28"/>
      <c r="FB1943" s="28"/>
      <c r="FC1943" s="28"/>
      <c r="FH1943" s="194"/>
      <c r="FJ1943" s="28"/>
      <c r="FK1943" s="28"/>
      <c r="FL1943" s="28"/>
      <c r="FQ1943" s="194"/>
      <c r="FS1943" s="28"/>
      <c r="FT1943" s="28"/>
      <c r="FU1943" s="28"/>
      <c r="FZ1943" s="194"/>
      <c r="GB1943" s="28"/>
      <c r="GC1943" s="28"/>
      <c r="GD1943" s="28"/>
      <c r="GI1943" s="194"/>
      <c r="GK1943" s="28"/>
      <c r="GL1943" s="28"/>
      <c r="GM1943" s="28"/>
      <c r="GR1943" s="194"/>
      <c r="GT1943" s="28"/>
      <c r="GU1943" s="28"/>
      <c r="GV1943" s="28"/>
      <c r="HA1943" s="194"/>
      <c r="HC1943" s="28"/>
      <c r="HD1943" s="28"/>
      <c r="HE1943" s="28"/>
      <c r="HJ1943" s="28"/>
      <c r="HK1943" s="28"/>
      <c r="HL1943" s="28"/>
      <c r="HM1943" s="28"/>
      <c r="HN1943" s="28"/>
      <c r="HO1943" s="28"/>
      <c r="HP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</row>
    <row r="1944" spans="1:249" s="50" customFormat="1" ht="14.25">
      <c r="A1944" s="28"/>
      <c r="B1944" s="28"/>
      <c r="C1944" s="28"/>
      <c r="D1944" s="28"/>
      <c r="E1944" s="28"/>
      <c r="G1944" s="28"/>
      <c r="K1944" s="194"/>
      <c r="M1944" s="28"/>
      <c r="N1944" s="28"/>
      <c r="O1944" s="28"/>
      <c r="T1944" s="194"/>
      <c r="V1944" s="28"/>
      <c r="W1944" s="28"/>
      <c r="X1944" s="28"/>
      <c r="AC1944" s="194"/>
      <c r="AE1944" s="28"/>
      <c r="AF1944" s="28"/>
      <c r="AG1944" s="28"/>
      <c r="AL1944" s="194"/>
      <c r="AN1944" s="28"/>
      <c r="AO1944" s="28"/>
      <c r="AP1944" s="28"/>
      <c r="AU1944" s="194"/>
      <c r="AW1944" s="28"/>
      <c r="AX1944" s="28"/>
      <c r="AY1944" s="28"/>
      <c r="BD1944" s="194"/>
      <c r="BF1944" s="28"/>
      <c r="BG1944" s="28"/>
      <c r="BH1944" s="28"/>
      <c r="BM1944" s="194"/>
      <c r="BO1944" s="28"/>
      <c r="BP1944" s="28"/>
      <c r="BQ1944" s="28"/>
      <c r="BV1944" s="194"/>
      <c r="BX1944" s="28"/>
      <c r="BY1944" s="28"/>
      <c r="BZ1944" s="28"/>
      <c r="CE1944" s="194"/>
      <c r="CG1944" s="28"/>
      <c r="CH1944" s="28"/>
      <c r="CI1944" s="28"/>
      <c r="CN1944" s="194"/>
      <c r="CP1944" s="28"/>
      <c r="CQ1944" s="28"/>
      <c r="CR1944" s="28"/>
      <c r="CW1944" s="194"/>
      <c r="CY1944" s="28"/>
      <c r="CZ1944" s="28"/>
      <c r="DA1944" s="28"/>
      <c r="DF1944" s="194"/>
      <c r="DH1944" s="28"/>
      <c r="DI1944" s="28"/>
      <c r="DJ1944" s="28"/>
      <c r="DO1944" s="194"/>
      <c r="DQ1944" s="28"/>
      <c r="DR1944" s="28"/>
      <c r="DS1944" s="28"/>
      <c r="DX1944" s="194"/>
      <c r="DZ1944" s="28"/>
      <c r="EA1944" s="28"/>
      <c r="EB1944" s="28"/>
      <c r="EG1944" s="194"/>
      <c r="EI1944" s="28"/>
      <c r="EJ1944" s="28"/>
      <c r="EK1944" s="28"/>
      <c r="EP1944" s="194"/>
      <c r="ER1944" s="28"/>
      <c r="ES1944" s="28"/>
      <c r="ET1944" s="28"/>
      <c r="EY1944" s="194"/>
      <c r="FA1944" s="28"/>
      <c r="FB1944" s="28"/>
      <c r="FC1944" s="28"/>
      <c r="FH1944" s="194"/>
      <c r="FJ1944" s="28"/>
      <c r="FK1944" s="28"/>
      <c r="FL1944" s="28"/>
      <c r="FQ1944" s="194"/>
      <c r="FS1944" s="28"/>
      <c r="FT1944" s="28"/>
      <c r="FU1944" s="28"/>
      <c r="FZ1944" s="194"/>
      <c r="GB1944" s="28"/>
      <c r="GC1944" s="28"/>
      <c r="GD1944" s="28"/>
      <c r="GI1944" s="194"/>
      <c r="GK1944" s="28"/>
      <c r="GL1944" s="28"/>
      <c r="GM1944" s="28"/>
      <c r="GR1944" s="194"/>
      <c r="GT1944" s="28"/>
      <c r="GU1944" s="28"/>
      <c r="GV1944" s="28"/>
      <c r="HA1944" s="194"/>
      <c r="HC1944" s="28"/>
      <c r="HD1944" s="28"/>
      <c r="HE1944" s="28"/>
      <c r="HJ1944" s="28"/>
      <c r="HK1944" s="28"/>
      <c r="HL1944" s="28"/>
      <c r="HM1944" s="28"/>
      <c r="HN1944" s="28"/>
      <c r="HO1944" s="28"/>
      <c r="HP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</row>
    <row r="1945" spans="1:249" s="50" customFormat="1" ht="14.25">
      <c r="A1945" s="28"/>
      <c r="B1945" s="28"/>
      <c r="C1945" s="28"/>
      <c r="D1945" s="28"/>
      <c r="E1945" s="28"/>
      <c r="F1945" s="28"/>
      <c r="G1945" s="28"/>
      <c r="K1945" s="194"/>
      <c r="M1945" s="28"/>
      <c r="N1945" s="28"/>
      <c r="O1945" s="28"/>
      <c r="T1945" s="194"/>
      <c r="V1945" s="28"/>
      <c r="W1945" s="28"/>
      <c r="X1945" s="28"/>
      <c r="AC1945" s="194"/>
      <c r="AE1945" s="28"/>
      <c r="AF1945" s="28"/>
      <c r="AG1945" s="28"/>
      <c r="AL1945" s="194"/>
      <c r="AN1945" s="28"/>
      <c r="AO1945" s="28"/>
      <c r="AP1945" s="28"/>
      <c r="AU1945" s="194"/>
      <c r="AW1945" s="28"/>
      <c r="AX1945" s="28"/>
      <c r="AY1945" s="28"/>
      <c r="BD1945" s="194"/>
      <c r="BF1945" s="28"/>
      <c r="BG1945" s="28"/>
      <c r="BH1945" s="28"/>
      <c r="BM1945" s="194"/>
      <c r="BO1945" s="28"/>
      <c r="BP1945" s="28"/>
      <c r="BQ1945" s="28"/>
      <c r="BV1945" s="194"/>
      <c r="BX1945" s="28"/>
      <c r="BY1945" s="28"/>
      <c r="BZ1945" s="28"/>
      <c r="CE1945" s="194"/>
      <c r="CG1945" s="28"/>
      <c r="CH1945" s="28"/>
      <c r="CI1945" s="28"/>
      <c r="CN1945" s="194"/>
      <c r="CP1945" s="28"/>
      <c r="CQ1945" s="28"/>
      <c r="CR1945" s="28"/>
      <c r="CW1945" s="194"/>
      <c r="CY1945" s="28"/>
      <c r="CZ1945" s="28"/>
      <c r="DA1945" s="28"/>
      <c r="DF1945" s="194"/>
      <c r="DH1945" s="28"/>
      <c r="DI1945" s="28"/>
      <c r="DJ1945" s="28"/>
      <c r="DO1945" s="194"/>
      <c r="DQ1945" s="28"/>
      <c r="DR1945" s="28"/>
      <c r="DS1945" s="28"/>
      <c r="DX1945" s="194"/>
      <c r="DZ1945" s="28"/>
      <c r="EA1945" s="28"/>
      <c r="EB1945" s="28"/>
      <c r="EG1945" s="194"/>
      <c r="EI1945" s="28"/>
      <c r="EJ1945" s="28"/>
      <c r="EK1945" s="28"/>
      <c r="EP1945" s="194"/>
      <c r="ER1945" s="28"/>
      <c r="ES1945" s="28"/>
      <c r="ET1945" s="28"/>
      <c r="EY1945" s="194"/>
      <c r="FA1945" s="28"/>
      <c r="FB1945" s="28"/>
      <c r="FC1945" s="28"/>
      <c r="FH1945" s="194"/>
      <c r="FJ1945" s="28"/>
      <c r="FK1945" s="28"/>
      <c r="FL1945" s="28"/>
      <c r="FQ1945" s="194"/>
      <c r="FS1945" s="28"/>
      <c r="FT1945" s="28"/>
      <c r="FU1945" s="28"/>
      <c r="FZ1945" s="194"/>
      <c r="GB1945" s="28"/>
      <c r="GC1945" s="28"/>
      <c r="GD1945" s="28"/>
      <c r="GI1945" s="194"/>
      <c r="GK1945" s="28"/>
      <c r="GL1945" s="28"/>
      <c r="GM1945" s="28"/>
      <c r="GR1945" s="194"/>
      <c r="GT1945" s="28"/>
      <c r="GU1945" s="28"/>
      <c r="GV1945" s="28"/>
      <c r="HA1945" s="194"/>
      <c r="HC1945" s="28"/>
      <c r="HD1945" s="28"/>
      <c r="HE1945" s="28"/>
      <c r="HJ1945" s="28"/>
      <c r="HK1945" s="28"/>
      <c r="HL1945" s="28"/>
      <c r="HM1945" s="28"/>
      <c r="HN1945" s="28"/>
      <c r="HO1945" s="28"/>
      <c r="HP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</row>
    <row r="1946" spans="1:249" s="50" customFormat="1" ht="14.25">
      <c r="A1946" s="28"/>
      <c r="B1946" s="28"/>
      <c r="C1946" s="28"/>
      <c r="D1946" s="28"/>
      <c r="E1946" s="28"/>
      <c r="F1946" s="28"/>
      <c r="G1946" s="28"/>
      <c r="K1946" s="194"/>
      <c r="M1946" s="28"/>
      <c r="N1946" s="28"/>
      <c r="O1946" s="28"/>
      <c r="T1946" s="194"/>
      <c r="V1946" s="28"/>
      <c r="W1946" s="28"/>
      <c r="X1946" s="28"/>
      <c r="AC1946" s="194"/>
      <c r="AE1946" s="28"/>
      <c r="AF1946" s="28"/>
      <c r="AG1946" s="28"/>
      <c r="AL1946" s="194"/>
      <c r="AN1946" s="28"/>
      <c r="AO1946" s="28"/>
      <c r="AP1946" s="28"/>
      <c r="AU1946" s="194"/>
      <c r="AW1946" s="28"/>
      <c r="AX1946" s="28"/>
      <c r="AY1946" s="28"/>
      <c r="BD1946" s="194"/>
      <c r="BF1946" s="28"/>
      <c r="BG1946" s="28"/>
      <c r="BH1946" s="28"/>
      <c r="BM1946" s="194"/>
      <c r="BO1946" s="28"/>
      <c r="BP1946" s="28"/>
      <c r="BQ1946" s="28"/>
      <c r="BV1946" s="194"/>
      <c r="BX1946" s="28"/>
      <c r="BY1946" s="28"/>
      <c r="BZ1946" s="28"/>
      <c r="CE1946" s="194"/>
      <c r="CG1946" s="28"/>
      <c r="CH1946" s="28"/>
      <c r="CI1946" s="28"/>
      <c r="CN1946" s="194"/>
      <c r="CP1946" s="28"/>
      <c r="CQ1946" s="28"/>
      <c r="CR1946" s="28"/>
      <c r="CW1946" s="194"/>
      <c r="CY1946" s="28"/>
      <c r="CZ1946" s="28"/>
      <c r="DA1946" s="28"/>
      <c r="DF1946" s="194"/>
      <c r="DH1946" s="28"/>
      <c r="DI1946" s="28"/>
      <c r="DJ1946" s="28"/>
      <c r="DO1946" s="194"/>
      <c r="DQ1946" s="28"/>
      <c r="DR1946" s="28"/>
      <c r="DS1946" s="28"/>
      <c r="DX1946" s="194"/>
      <c r="DZ1946" s="28"/>
      <c r="EA1946" s="28"/>
      <c r="EB1946" s="28"/>
      <c r="EG1946" s="194"/>
      <c r="EI1946" s="28"/>
      <c r="EJ1946" s="28"/>
      <c r="EK1946" s="28"/>
      <c r="EP1946" s="194"/>
      <c r="ER1946" s="28"/>
      <c r="ES1946" s="28"/>
      <c r="ET1946" s="28"/>
      <c r="EY1946" s="194"/>
      <c r="FA1946" s="28"/>
      <c r="FB1946" s="28"/>
      <c r="FC1946" s="28"/>
      <c r="FH1946" s="194"/>
      <c r="FJ1946" s="28"/>
      <c r="FK1946" s="28"/>
      <c r="FL1946" s="28"/>
      <c r="FQ1946" s="194"/>
      <c r="FS1946" s="28"/>
      <c r="FT1946" s="28"/>
      <c r="FU1946" s="28"/>
      <c r="FZ1946" s="194"/>
      <c r="GB1946" s="28"/>
      <c r="GC1946" s="28"/>
      <c r="GD1946" s="28"/>
      <c r="GI1946" s="194"/>
      <c r="GK1946" s="28"/>
      <c r="GL1946" s="28"/>
      <c r="GM1946" s="28"/>
      <c r="GR1946" s="194"/>
      <c r="GT1946" s="28"/>
      <c r="GU1946" s="28"/>
      <c r="GV1946" s="28"/>
      <c r="HA1946" s="194"/>
      <c r="HC1946" s="28"/>
      <c r="HD1946" s="28"/>
      <c r="HE1946" s="28"/>
      <c r="HJ1946" s="28"/>
      <c r="HK1946" s="28"/>
      <c r="HL1946" s="28"/>
      <c r="HM1946" s="28"/>
      <c r="HN1946" s="28"/>
      <c r="HO1946" s="28"/>
      <c r="HP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</row>
    <row r="1947" spans="1:249" s="50" customFormat="1" ht="14.25">
      <c r="A1947" s="28"/>
      <c r="B1947" s="28"/>
      <c r="C1947" s="28"/>
      <c r="D1947" s="28"/>
      <c r="E1947" s="28"/>
      <c r="F1947" s="28"/>
      <c r="G1947" s="28"/>
      <c r="K1947" s="194"/>
      <c r="M1947" s="28"/>
      <c r="N1947" s="28"/>
      <c r="O1947" s="28"/>
      <c r="T1947" s="194"/>
      <c r="V1947" s="28"/>
      <c r="W1947" s="28"/>
      <c r="X1947" s="28"/>
      <c r="AC1947" s="194"/>
      <c r="AE1947" s="28"/>
      <c r="AF1947" s="28"/>
      <c r="AG1947" s="28"/>
      <c r="AL1947" s="194"/>
      <c r="AN1947" s="28"/>
      <c r="AO1947" s="28"/>
      <c r="AP1947" s="28"/>
      <c r="AU1947" s="194"/>
      <c r="AW1947" s="28"/>
      <c r="AX1947" s="28"/>
      <c r="AY1947" s="28"/>
      <c r="BD1947" s="194"/>
      <c r="BF1947" s="28"/>
      <c r="BG1947" s="28"/>
      <c r="BH1947" s="28"/>
      <c r="BM1947" s="194"/>
      <c r="BO1947" s="28"/>
      <c r="BP1947" s="28"/>
      <c r="BQ1947" s="28"/>
      <c r="BV1947" s="194"/>
      <c r="BX1947" s="28"/>
      <c r="BY1947" s="28"/>
      <c r="BZ1947" s="28"/>
      <c r="CE1947" s="194"/>
      <c r="CG1947" s="28"/>
      <c r="CH1947" s="28"/>
      <c r="CI1947" s="28"/>
      <c r="CN1947" s="194"/>
      <c r="CP1947" s="28"/>
      <c r="CQ1947" s="28"/>
      <c r="CR1947" s="28"/>
      <c r="CW1947" s="194"/>
      <c r="CY1947" s="28"/>
      <c r="CZ1947" s="28"/>
      <c r="DA1947" s="28"/>
      <c r="DF1947" s="194"/>
      <c r="DH1947" s="28"/>
      <c r="DI1947" s="28"/>
      <c r="DJ1947" s="28"/>
      <c r="DO1947" s="194"/>
      <c r="DQ1947" s="28"/>
      <c r="DR1947" s="28"/>
      <c r="DS1947" s="28"/>
      <c r="DX1947" s="194"/>
      <c r="DZ1947" s="28"/>
      <c r="EA1947" s="28"/>
      <c r="EB1947" s="28"/>
      <c r="EG1947" s="194"/>
      <c r="EI1947" s="28"/>
      <c r="EJ1947" s="28"/>
      <c r="EK1947" s="28"/>
      <c r="EP1947" s="194"/>
      <c r="ER1947" s="28"/>
      <c r="ES1947" s="28"/>
      <c r="ET1947" s="28"/>
      <c r="EY1947" s="194"/>
      <c r="FA1947" s="28"/>
      <c r="FB1947" s="28"/>
      <c r="FC1947" s="28"/>
      <c r="FH1947" s="194"/>
      <c r="FJ1947" s="28"/>
      <c r="FK1947" s="28"/>
      <c r="FL1947" s="28"/>
      <c r="FQ1947" s="194"/>
      <c r="FS1947" s="28"/>
      <c r="FT1947" s="28"/>
      <c r="FU1947" s="28"/>
      <c r="FZ1947" s="194"/>
      <c r="GB1947" s="28"/>
      <c r="GC1947" s="28"/>
      <c r="GD1947" s="28"/>
      <c r="GI1947" s="194"/>
      <c r="GK1947" s="28"/>
      <c r="GL1947" s="28"/>
      <c r="GM1947" s="28"/>
      <c r="GR1947" s="194"/>
      <c r="GT1947" s="28"/>
      <c r="GU1947" s="28"/>
      <c r="GV1947" s="28"/>
      <c r="HA1947" s="194"/>
      <c r="HC1947" s="28"/>
      <c r="HD1947" s="28"/>
      <c r="HE1947" s="28"/>
      <c r="HJ1947" s="28"/>
      <c r="HK1947" s="28"/>
      <c r="HL1947" s="28"/>
      <c r="HM1947" s="28"/>
      <c r="HN1947" s="28"/>
      <c r="HO1947" s="28"/>
      <c r="HP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</row>
    <row r="1948" spans="1:249" s="50" customFormat="1" ht="14.25">
      <c r="A1948" s="28"/>
      <c r="B1948" s="28"/>
      <c r="C1948" s="28"/>
      <c r="D1948" s="28"/>
      <c r="E1948" s="28"/>
      <c r="F1948" s="28"/>
      <c r="G1948" s="28"/>
      <c r="K1948" s="194"/>
      <c r="M1948" s="28"/>
      <c r="N1948" s="28"/>
      <c r="O1948" s="28"/>
      <c r="T1948" s="194"/>
      <c r="V1948" s="28"/>
      <c r="W1948" s="28"/>
      <c r="X1948" s="28"/>
      <c r="AC1948" s="194"/>
      <c r="AE1948" s="28"/>
      <c r="AF1948" s="28"/>
      <c r="AG1948" s="28"/>
      <c r="AL1948" s="194"/>
      <c r="AN1948" s="28"/>
      <c r="AO1948" s="28"/>
      <c r="AP1948" s="28"/>
      <c r="AU1948" s="194"/>
      <c r="AW1948" s="28"/>
      <c r="AX1948" s="28"/>
      <c r="AY1948" s="28"/>
      <c r="BD1948" s="194"/>
      <c r="BF1948" s="28"/>
      <c r="BG1948" s="28"/>
      <c r="BH1948" s="28"/>
      <c r="BM1948" s="194"/>
      <c r="BO1948" s="28"/>
      <c r="BP1948" s="28"/>
      <c r="BQ1948" s="28"/>
      <c r="BV1948" s="194"/>
      <c r="BX1948" s="28"/>
      <c r="BY1948" s="28"/>
      <c r="BZ1948" s="28"/>
      <c r="CE1948" s="194"/>
      <c r="CG1948" s="28"/>
      <c r="CH1948" s="28"/>
      <c r="CI1948" s="28"/>
      <c r="CN1948" s="194"/>
      <c r="CP1948" s="28"/>
      <c r="CQ1948" s="28"/>
      <c r="CR1948" s="28"/>
      <c r="CW1948" s="194"/>
      <c r="CY1948" s="28"/>
      <c r="CZ1948" s="28"/>
      <c r="DA1948" s="28"/>
      <c r="DF1948" s="194"/>
      <c r="DH1948" s="28"/>
      <c r="DI1948" s="28"/>
      <c r="DJ1948" s="28"/>
      <c r="DO1948" s="194"/>
      <c r="DQ1948" s="28"/>
      <c r="DR1948" s="28"/>
      <c r="DS1948" s="28"/>
      <c r="DX1948" s="194"/>
      <c r="DZ1948" s="28"/>
      <c r="EA1948" s="28"/>
      <c r="EB1948" s="28"/>
      <c r="EG1948" s="194"/>
      <c r="EI1948" s="28"/>
      <c r="EJ1948" s="28"/>
      <c r="EK1948" s="28"/>
      <c r="EP1948" s="194"/>
      <c r="ER1948" s="28"/>
      <c r="ES1948" s="28"/>
      <c r="ET1948" s="28"/>
      <c r="EY1948" s="194"/>
      <c r="FA1948" s="28"/>
      <c r="FB1948" s="28"/>
      <c r="FC1948" s="28"/>
      <c r="FH1948" s="194"/>
      <c r="FJ1948" s="28"/>
      <c r="FK1948" s="28"/>
      <c r="FL1948" s="28"/>
      <c r="FQ1948" s="194"/>
      <c r="FS1948" s="28"/>
      <c r="FT1948" s="28"/>
      <c r="FU1948" s="28"/>
      <c r="FZ1948" s="194"/>
      <c r="GB1948" s="28"/>
      <c r="GC1948" s="28"/>
      <c r="GD1948" s="28"/>
      <c r="GI1948" s="194"/>
      <c r="GK1948" s="28"/>
      <c r="GL1948" s="28"/>
      <c r="GM1948" s="28"/>
      <c r="GR1948" s="194"/>
      <c r="GT1948" s="28"/>
      <c r="GU1948" s="28"/>
      <c r="GV1948" s="28"/>
      <c r="HA1948" s="194"/>
      <c r="HC1948" s="28"/>
      <c r="HD1948" s="28"/>
      <c r="HE1948" s="28"/>
      <c r="HJ1948" s="28"/>
      <c r="HK1948" s="28"/>
      <c r="HL1948" s="28"/>
      <c r="HM1948" s="28"/>
      <c r="HN1948" s="28"/>
      <c r="HO1948" s="28"/>
      <c r="HP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</row>
    <row r="1949" spans="1:249" s="50" customFormat="1" ht="14.25">
      <c r="A1949" s="28"/>
      <c r="B1949" s="28"/>
      <c r="C1949" s="28"/>
      <c r="D1949" s="28"/>
      <c r="E1949" s="28"/>
      <c r="F1949" s="28"/>
      <c r="G1949" s="28"/>
      <c r="K1949" s="194"/>
      <c r="M1949" s="28"/>
      <c r="N1949" s="28"/>
      <c r="O1949" s="28"/>
      <c r="T1949" s="194"/>
      <c r="V1949" s="28"/>
      <c r="W1949" s="28"/>
      <c r="X1949" s="28"/>
      <c r="AC1949" s="194"/>
      <c r="AE1949" s="28"/>
      <c r="AF1949" s="28"/>
      <c r="AG1949" s="28"/>
      <c r="AL1949" s="194"/>
      <c r="AN1949" s="28"/>
      <c r="AO1949" s="28"/>
      <c r="AP1949" s="28"/>
      <c r="AU1949" s="194"/>
      <c r="AW1949" s="28"/>
      <c r="AX1949" s="28"/>
      <c r="AY1949" s="28"/>
      <c r="BD1949" s="194"/>
      <c r="BF1949" s="28"/>
      <c r="BG1949" s="28"/>
      <c r="BH1949" s="28"/>
      <c r="BM1949" s="194"/>
      <c r="BO1949" s="28"/>
      <c r="BP1949" s="28"/>
      <c r="BQ1949" s="28"/>
      <c r="BV1949" s="194"/>
      <c r="BX1949" s="28"/>
      <c r="BY1949" s="28"/>
      <c r="BZ1949" s="28"/>
      <c r="CE1949" s="194"/>
      <c r="CG1949" s="28"/>
      <c r="CH1949" s="28"/>
      <c r="CI1949" s="28"/>
      <c r="CN1949" s="194"/>
      <c r="CP1949" s="28"/>
      <c r="CQ1949" s="28"/>
      <c r="CR1949" s="28"/>
      <c r="CW1949" s="194"/>
      <c r="CY1949" s="28"/>
      <c r="CZ1949" s="28"/>
      <c r="DA1949" s="28"/>
      <c r="DF1949" s="194"/>
      <c r="DH1949" s="28"/>
      <c r="DI1949" s="28"/>
      <c r="DJ1949" s="28"/>
      <c r="DO1949" s="194"/>
      <c r="DQ1949" s="28"/>
      <c r="DR1949" s="28"/>
      <c r="DS1949" s="28"/>
      <c r="DX1949" s="194"/>
      <c r="DZ1949" s="28"/>
      <c r="EA1949" s="28"/>
      <c r="EB1949" s="28"/>
      <c r="EG1949" s="194"/>
      <c r="EI1949" s="28"/>
      <c r="EJ1949" s="28"/>
      <c r="EK1949" s="28"/>
      <c r="EP1949" s="194"/>
      <c r="ER1949" s="28"/>
      <c r="ES1949" s="28"/>
      <c r="ET1949" s="28"/>
      <c r="EY1949" s="194"/>
      <c r="FA1949" s="28"/>
      <c r="FB1949" s="28"/>
      <c r="FC1949" s="28"/>
      <c r="FH1949" s="194"/>
      <c r="FJ1949" s="28"/>
      <c r="FK1949" s="28"/>
      <c r="FL1949" s="28"/>
      <c r="FQ1949" s="194"/>
      <c r="FS1949" s="28"/>
      <c r="FT1949" s="28"/>
      <c r="FU1949" s="28"/>
      <c r="FZ1949" s="194"/>
      <c r="GB1949" s="28"/>
      <c r="GC1949" s="28"/>
      <c r="GD1949" s="28"/>
      <c r="GI1949" s="194"/>
      <c r="GK1949" s="28"/>
      <c r="GL1949" s="28"/>
      <c r="GM1949" s="28"/>
      <c r="GR1949" s="194"/>
      <c r="GT1949" s="28"/>
      <c r="GU1949" s="28"/>
      <c r="GV1949" s="28"/>
      <c r="HA1949" s="194"/>
      <c r="HC1949" s="28"/>
      <c r="HD1949" s="28"/>
      <c r="HE1949" s="28"/>
      <c r="HJ1949" s="28"/>
      <c r="HK1949" s="28"/>
      <c r="HL1949" s="28"/>
      <c r="HM1949" s="28"/>
      <c r="HN1949" s="28"/>
      <c r="HO1949" s="28"/>
      <c r="HP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</row>
    <row r="1950" spans="1:249" s="50" customFormat="1" ht="14.25">
      <c r="A1950" s="28"/>
      <c r="B1950" s="28"/>
      <c r="C1950" s="28"/>
      <c r="D1950" s="28"/>
      <c r="E1950" s="28"/>
      <c r="F1950" s="28"/>
      <c r="G1950" s="28"/>
      <c r="K1950" s="194"/>
      <c r="M1950" s="28"/>
      <c r="N1950" s="28"/>
      <c r="O1950" s="28"/>
      <c r="T1950" s="194"/>
      <c r="V1950" s="28"/>
      <c r="W1950" s="28"/>
      <c r="X1950" s="28"/>
      <c r="AC1950" s="194"/>
      <c r="AE1950" s="28"/>
      <c r="AF1950" s="28"/>
      <c r="AG1950" s="28"/>
      <c r="AL1950" s="194"/>
      <c r="AN1950" s="28"/>
      <c r="AO1950" s="28"/>
      <c r="AP1950" s="28"/>
      <c r="AU1950" s="194"/>
      <c r="AW1950" s="28"/>
      <c r="AX1950" s="28"/>
      <c r="AY1950" s="28"/>
      <c r="BD1950" s="194"/>
      <c r="BF1950" s="28"/>
      <c r="BG1950" s="28"/>
      <c r="BH1950" s="28"/>
      <c r="BM1950" s="194"/>
      <c r="BO1950" s="28"/>
      <c r="BP1950" s="28"/>
      <c r="BQ1950" s="28"/>
      <c r="BV1950" s="194"/>
      <c r="BX1950" s="28"/>
      <c r="BY1950" s="28"/>
      <c r="BZ1950" s="28"/>
      <c r="CE1950" s="194"/>
      <c r="CG1950" s="28"/>
      <c r="CH1950" s="28"/>
      <c r="CI1950" s="28"/>
      <c r="CN1950" s="194"/>
      <c r="CP1950" s="28"/>
      <c r="CQ1950" s="28"/>
      <c r="CR1950" s="28"/>
      <c r="CW1950" s="194"/>
      <c r="CY1950" s="28"/>
      <c r="CZ1950" s="28"/>
      <c r="DA1950" s="28"/>
      <c r="DF1950" s="194"/>
      <c r="DH1950" s="28"/>
      <c r="DI1950" s="28"/>
      <c r="DJ1950" s="28"/>
      <c r="DO1950" s="194"/>
      <c r="DQ1950" s="28"/>
      <c r="DR1950" s="28"/>
      <c r="DS1950" s="28"/>
      <c r="DX1950" s="194"/>
      <c r="DZ1950" s="28"/>
      <c r="EA1950" s="28"/>
      <c r="EB1950" s="28"/>
      <c r="EG1950" s="194"/>
      <c r="EI1950" s="28"/>
      <c r="EJ1950" s="28"/>
      <c r="EK1950" s="28"/>
      <c r="EP1950" s="194"/>
      <c r="ER1950" s="28"/>
      <c r="ES1950" s="28"/>
      <c r="ET1950" s="28"/>
      <c r="EY1950" s="194"/>
      <c r="FA1950" s="28"/>
      <c r="FB1950" s="28"/>
      <c r="FC1950" s="28"/>
      <c r="FH1950" s="194"/>
      <c r="FJ1950" s="28"/>
      <c r="FK1950" s="28"/>
      <c r="FL1950" s="28"/>
      <c r="FQ1950" s="194"/>
      <c r="FS1950" s="28"/>
      <c r="FT1950" s="28"/>
      <c r="FU1950" s="28"/>
      <c r="FZ1950" s="194"/>
      <c r="GB1950" s="28"/>
      <c r="GC1950" s="28"/>
      <c r="GD1950" s="28"/>
      <c r="GI1950" s="194"/>
      <c r="GK1950" s="28"/>
      <c r="GL1950" s="28"/>
      <c r="GM1950" s="28"/>
      <c r="GR1950" s="194"/>
      <c r="GT1950" s="28"/>
      <c r="GU1950" s="28"/>
      <c r="GV1950" s="28"/>
      <c r="HA1950" s="194"/>
      <c r="HC1950" s="28"/>
      <c r="HD1950" s="28"/>
      <c r="HE1950" s="28"/>
      <c r="HJ1950" s="28"/>
      <c r="HK1950" s="28"/>
      <c r="HL1950" s="28"/>
      <c r="HM1950" s="28"/>
      <c r="HN1950" s="28"/>
      <c r="HO1950" s="28"/>
      <c r="HP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</row>
    <row r="1951" spans="1:249" s="50" customFormat="1" ht="14.25">
      <c r="A1951" s="28"/>
      <c r="B1951" s="28"/>
      <c r="C1951" s="28"/>
      <c r="D1951" s="28"/>
      <c r="E1951" s="28"/>
      <c r="F1951" s="28"/>
      <c r="G1951" s="28"/>
      <c r="K1951" s="194"/>
      <c r="M1951" s="28"/>
      <c r="N1951" s="28"/>
      <c r="O1951" s="28"/>
      <c r="T1951" s="194"/>
      <c r="V1951" s="28"/>
      <c r="W1951" s="28"/>
      <c r="X1951" s="28"/>
      <c r="AC1951" s="194"/>
      <c r="AE1951" s="28"/>
      <c r="AF1951" s="28"/>
      <c r="AG1951" s="28"/>
      <c r="AL1951" s="194"/>
      <c r="AN1951" s="28"/>
      <c r="AO1951" s="28"/>
      <c r="AP1951" s="28"/>
      <c r="AU1951" s="194"/>
      <c r="AW1951" s="28"/>
      <c r="AX1951" s="28"/>
      <c r="AY1951" s="28"/>
      <c r="BD1951" s="194"/>
      <c r="BF1951" s="28"/>
      <c r="BG1951" s="28"/>
      <c r="BH1951" s="28"/>
      <c r="BM1951" s="194"/>
      <c r="BO1951" s="28"/>
      <c r="BP1951" s="28"/>
      <c r="BQ1951" s="28"/>
      <c r="BV1951" s="194"/>
      <c r="BX1951" s="28"/>
      <c r="BY1951" s="28"/>
      <c r="BZ1951" s="28"/>
      <c r="CE1951" s="194"/>
      <c r="CG1951" s="28"/>
      <c r="CH1951" s="28"/>
      <c r="CI1951" s="28"/>
      <c r="CN1951" s="194"/>
      <c r="CP1951" s="28"/>
      <c r="CQ1951" s="28"/>
      <c r="CR1951" s="28"/>
      <c r="CW1951" s="194"/>
      <c r="CY1951" s="28"/>
      <c r="CZ1951" s="28"/>
      <c r="DA1951" s="28"/>
      <c r="DF1951" s="194"/>
      <c r="DH1951" s="28"/>
      <c r="DI1951" s="28"/>
      <c r="DJ1951" s="28"/>
      <c r="DO1951" s="194"/>
      <c r="DQ1951" s="28"/>
      <c r="DR1951" s="28"/>
      <c r="DS1951" s="28"/>
      <c r="DX1951" s="194"/>
      <c r="DZ1951" s="28"/>
      <c r="EA1951" s="28"/>
      <c r="EB1951" s="28"/>
      <c r="EG1951" s="194"/>
      <c r="EI1951" s="28"/>
      <c r="EJ1951" s="28"/>
      <c r="EK1951" s="28"/>
      <c r="EP1951" s="194"/>
      <c r="ER1951" s="28"/>
      <c r="ES1951" s="28"/>
      <c r="ET1951" s="28"/>
      <c r="EY1951" s="194"/>
      <c r="FA1951" s="28"/>
      <c r="FB1951" s="28"/>
      <c r="FC1951" s="28"/>
      <c r="FH1951" s="194"/>
      <c r="FJ1951" s="28"/>
      <c r="FK1951" s="28"/>
      <c r="FL1951" s="28"/>
      <c r="FQ1951" s="194"/>
      <c r="FS1951" s="28"/>
      <c r="FT1951" s="28"/>
      <c r="FU1951" s="28"/>
      <c r="FZ1951" s="194"/>
      <c r="GB1951" s="28"/>
      <c r="GC1951" s="28"/>
      <c r="GD1951" s="28"/>
      <c r="GI1951" s="194"/>
      <c r="GK1951" s="28"/>
      <c r="GL1951" s="28"/>
      <c r="GM1951" s="28"/>
      <c r="GR1951" s="194"/>
      <c r="GT1951" s="28"/>
      <c r="GU1951" s="28"/>
      <c r="GV1951" s="28"/>
      <c r="HA1951" s="194"/>
      <c r="HC1951" s="28"/>
      <c r="HD1951" s="28"/>
      <c r="HE1951" s="28"/>
      <c r="HJ1951" s="28"/>
      <c r="HK1951" s="28"/>
      <c r="HL1951" s="28"/>
      <c r="HM1951" s="28"/>
      <c r="HN1951" s="28"/>
      <c r="HO1951" s="28"/>
      <c r="HP1951" s="28"/>
      <c r="HQ1951" s="28"/>
      <c r="HR1951" s="28"/>
      <c r="HS1951" s="28"/>
      <c r="HT1951" s="28"/>
      <c r="HU1951" s="28"/>
      <c r="HV1951" s="28"/>
      <c r="HW1951" s="28"/>
      <c r="HX1951" s="28"/>
      <c r="HY1951" s="28"/>
      <c r="HZ1951" s="28"/>
      <c r="IA1951" s="28"/>
      <c r="IB1951" s="28"/>
      <c r="IC1951" s="28"/>
      <c r="ID1951" s="28"/>
      <c r="IE1951" s="28"/>
      <c r="IF1951" s="28"/>
      <c r="IG1951" s="28"/>
      <c r="IH1951" s="28"/>
      <c r="II1951" s="28"/>
      <c r="IJ1951" s="28"/>
      <c r="IK1951" s="28"/>
      <c r="IL1951" s="28"/>
      <c r="IM1951" s="28"/>
      <c r="IN1951" s="28"/>
      <c r="IO1951" s="28"/>
    </row>
    <row r="1952" spans="1:249" s="50" customFormat="1" ht="14.25">
      <c r="A1952" s="28"/>
      <c r="B1952" s="28"/>
      <c r="C1952" s="28"/>
      <c r="D1952" s="28"/>
      <c r="E1952" s="28"/>
      <c r="F1952" s="28"/>
      <c r="G1952" s="28"/>
      <c r="K1952" s="194"/>
      <c r="M1952" s="28"/>
      <c r="N1952" s="28"/>
      <c r="O1952" s="28"/>
      <c r="T1952" s="194"/>
      <c r="V1952" s="28"/>
      <c r="W1952" s="28"/>
      <c r="X1952" s="28"/>
      <c r="AC1952" s="194"/>
      <c r="AE1952" s="28"/>
      <c r="AF1952" s="28"/>
      <c r="AG1952" s="28"/>
      <c r="AL1952" s="194"/>
      <c r="AN1952" s="28"/>
      <c r="AO1952" s="28"/>
      <c r="AP1952" s="28"/>
      <c r="AU1952" s="194"/>
      <c r="AW1952" s="28"/>
      <c r="AX1952" s="28"/>
      <c r="AY1952" s="28"/>
      <c r="BD1952" s="194"/>
      <c r="BF1952" s="28"/>
      <c r="BG1952" s="28"/>
      <c r="BH1952" s="28"/>
      <c r="BM1952" s="194"/>
      <c r="BO1952" s="28"/>
      <c r="BP1952" s="28"/>
      <c r="BQ1952" s="28"/>
      <c r="BV1952" s="194"/>
      <c r="BX1952" s="28"/>
      <c r="BY1952" s="28"/>
      <c r="BZ1952" s="28"/>
      <c r="CE1952" s="194"/>
      <c r="CG1952" s="28"/>
      <c r="CH1952" s="28"/>
      <c r="CI1952" s="28"/>
      <c r="CN1952" s="194"/>
      <c r="CP1952" s="28"/>
      <c r="CQ1952" s="28"/>
      <c r="CR1952" s="28"/>
      <c r="CW1952" s="194"/>
      <c r="CY1952" s="28"/>
      <c r="CZ1952" s="28"/>
      <c r="DA1952" s="28"/>
      <c r="DF1952" s="194"/>
      <c r="DH1952" s="28"/>
      <c r="DI1952" s="28"/>
      <c r="DJ1952" s="28"/>
      <c r="DO1952" s="194"/>
      <c r="DQ1952" s="28"/>
      <c r="DR1952" s="28"/>
      <c r="DS1952" s="28"/>
      <c r="DX1952" s="194"/>
      <c r="DZ1952" s="28"/>
      <c r="EA1952" s="28"/>
      <c r="EB1952" s="28"/>
      <c r="EG1952" s="194"/>
      <c r="EI1952" s="28"/>
      <c r="EJ1952" s="28"/>
      <c r="EK1952" s="28"/>
      <c r="EP1952" s="194"/>
      <c r="ER1952" s="28"/>
      <c r="ES1952" s="28"/>
      <c r="ET1952" s="28"/>
      <c r="EY1952" s="194"/>
      <c r="FA1952" s="28"/>
      <c r="FB1952" s="28"/>
      <c r="FC1952" s="28"/>
      <c r="FH1952" s="194"/>
      <c r="FJ1952" s="28"/>
      <c r="FK1952" s="28"/>
      <c r="FL1952" s="28"/>
      <c r="FQ1952" s="194"/>
      <c r="FS1952" s="28"/>
      <c r="FT1952" s="28"/>
      <c r="FU1952" s="28"/>
      <c r="FZ1952" s="194"/>
      <c r="GB1952" s="28"/>
      <c r="GC1952" s="28"/>
      <c r="GD1952" s="28"/>
      <c r="GI1952" s="194"/>
      <c r="GK1952" s="28"/>
      <c r="GL1952" s="28"/>
      <c r="GM1952" s="28"/>
      <c r="GR1952" s="194"/>
      <c r="GT1952" s="28"/>
      <c r="GU1952" s="28"/>
      <c r="GV1952" s="28"/>
      <c r="HA1952" s="194"/>
      <c r="HC1952" s="28"/>
      <c r="HD1952" s="28"/>
      <c r="HE1952" s="28"/>
      <c r="HJ1952" s="28"/>
      <c r="HK1952" s="28"/>
      <c r="HL1952" s="28"/>
      <c r="HM1952" s="28"/>
      <c r="HN1952" s="28"/>
      <c r="HO1952" s="28"/>
      <c r="HP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</row>
    <row r="1953" spans="1:249" s="50" customFormat="1" ht="14.25">
      <c r="A1953" s="28"/>
      <c r="B1953" s="28"/>
      <c r="C1953" s="28"/>
      <c r="D1953" s="28"/>
      <c r="E1953" s="28"/>
      <c r="F1953" s="28"/>
      <c r="G1953" s="28"/>
      <c r="K1953" s="194"/>
      <c r="M1953" s="28"/>
      <c r="N1953" s="28"/>
      <c r="O1953" s="28"/>
      <c r="T1953" s="194"/>
      <c r="V1953" s="28"/>
      <c r="W1953" s="28"/>
      <c r="X1953" s="28"/>
      <c r="AC1953" s="194"/>
      <c r="AE1953" s="28"/>
      <c r="AF1953" s="28"/>
      <c r="AG1953" s="28"/>
      <c r="AL1953" s="194"/>
      <c r="AN1953" s="28"/>
      <c r="AO1953" s="28"/>
      <c r="AP1953" s="28"/>
      <c r="AU1953" s="194"/>
      <c r="AW1953" s="28"/>
      <c r="AX1953" s="28"/>
      <c r="AY1953" s="28"/>
      <c r="BD1953" s="194"/>
      <c r="BF1953" s="28"/>
      <c r="BG1953" s="28"/>
      <c r="BH1953" s="28"/>
      <c r="BM1953" s="194"/>
      <c r="BO1953" s="28"/>
      <c r="BP1953" s="28"/>
      <c r="BQ1953" s="28"/>
      <c r="BV1953" s="194"/>
      <c r="BX1953" s="28"/>
      <c r="BY1953" s="28"/>
      <c r="BZ1953" s="28"/>
      <c r="CE1953" s="194"/>
      <c r="CG1953" s="28"/>
      <c r="CH1953" s="28"/>
      <c r="CI1953" s="28"/>
      <c r="CN1953" s="194"/>
      <c r="CP1953" s="28"/>
      <c r="CQ1953" s="28"/>
      <c r="CR1953" s="28"/>
      <c r="CW1953" s="194"/>
      <c r="CY1953" s="28"/>
      <c r="CZ1953" s="28"/>
      <c r="DA1953" s="28"/>
      <c r="DF1953" s="194"/>
      <c r="DH1953" s="28"/>
      <c r="DI1953" s="28"/>
      <c r="DJ1953" s="28"/>
      <c r="DO1953" s="194"/>
      <c r="DQ1953" s="28"/>
      <c r="DR1953" s="28"/>
      <c r="DS1953" s="28"/>
      <c r="DX1953" s="194"/>
      <c r="DZ1953" s="28"/>
      <c r="EA1953" s="28"/>
      <c r="EB1953" s="28"/>
      <c r="EG1953" s="194"/>
      <c r="EI1953" s="28"/>
      <c r="EJ1953" s="28"/>
      <c r="EK1953" s="28"/>
      <c r="EP1953" s="194"/>
      <c r="ER1953" s="28"/>
      <c r="ES1953" s="28"/>
      <c r="ET1953" s="28"/>
      <c r="EY1953" s="194"/>
      <c r="FA1953" s="28"/>
      <c r="FB1953" s="28"/>
      <c r="FC1953" s="28"/>
      <c r="FH1953" s="194"/>
      <c r="FJ1953" s="28"/>
      <c r="FK1953" s="28"/>
      <c r="FL1953" s="28"/>
      <c r="FQ1953" s="194"/>
      <c r="FS1953" s="28"/>
      <c r="FT1953" s="28"/>
      <c r="FU1953" s="28"/>
      <c r="FZ1953" s="194"/>
      <c r="GB1953" s="28"/>
      <c r="GC1953" s="28"/>
      <c r="GD1953" s="28"/>
      <c r="GI1953" s="194"/>
      <c r="GK1953" s="28"/>
      <c r="GL1953" s="28"/>
      <c r="GM1953" s="28"/>
      <c r="GR1953" s="194"/>
      <c r="GT1953" s="28"/>
      <c r="GU1953" s="28"/>
      <c r="GV1953" s="28"/>
      <c r="HA1953" s="194"/>
      <c r="HC1953" s="28"/>
      <c r="HD1953" s="28"/>
      <c r="HE1953" s="28"/>
      <c r="HJ1953" s="28"/>
      <c r="HK1953" s="28"/>
      <c r="HL1953" s="28"/>
      <c r="HM1953" s="28"/>
      <c r="HN1953" s="28"/>
      <c r="HO1953" s="28"/>
      <c r="HP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</row>
    <row r="1954" spans="1:249" s="50" customFormat="1" ht="14.25">
      <c r="A1954" s="28"/>
      <c r="B1954" s="28"/>
      <c r="C1954" s="28"/>
      <c r="D1954" s="28"/>
      <c r="E1954" s="28"/>
      <c r="F1954" s="28"/>
      <c r="G1954" s="28"/>
      <c r="K1954" s="194"/>
      <c r="M1954" s="28"/>
      <c r="N1954" s="28"/>
      <c r="O1954" s="28"/>
      <c r="T1954" s="194"/>
      <c r="V1954" s="28"/>
      <c r="W1954" s="28"/>
      <c r="X1954" s="28"/>
      <c r="AC1954" s="194"/>
      <c r="AE1954" s="28"/>
      <c r="AF1954" s="28"/>
      <c r="AG1954" s="28"/>
      <c r="AL1954" s="194"/>
      <c r="AN1954" s="28"/>
      <c r="AO1954" s="28"/>
      <c r="AP1954" s="28"/>
      <c r="AU1954" s="194"/>
      <c r="AW1954" s="28"/>
      <c r="AX1954" s="28"/>
      <c r="AY1954" s="28"/>
      <c r="BD1954" s="194"/>
      <c r="BF1954" s="28"/>
      <c r="BG1954" s="28"/>
      <c r="BH1954" s="28"/>
      <c r="BM1954" s="194"/>
      <c r="BO1954" s="28"/>
      <c r="BP1954" s="28"/>
      <c r="BQ1954" s="28"/>
      <c r="BV1954" s="194"/>
      <c r="BX1954" s="28"/>
      <c r="BY1954" s="28"/>
      <c r="BZ1954" s="28"/>
      <c r="CE1954" s="194"/>
      <c r="CG1954" s="28"/>
      <c r="CH1954" s="28"/>
      <c r="CI1954" s="28"/>
      <c r="CN1954" s="194"/>
      <c r="CP1954" s="28"/>
      <c r="CQ1954" s="28"/>
      <c r="CR1954" s="28"/>
      <c r="CW1954" s="194"/>
      <c r="CY1954" s="28"/>
      <c r="CZ1954" s="28"/>
      <c r="DA1954" s="28"/>
      <c r="DF1954" s="194"/>
      <c r="DH1954" s="28"/>
      <c r="DI1954" s="28"/>
      <c r="DJ1954" s="28"/>
      <c r="DO1954" s="194"/>
      <c r="DQ1954" s="28"/>
      <c r="DR1954" s="28"/>
      <c r="DS1954" s="28"/>
      <c r="DX1954" s="194"/>
      <c r="DZ1954" s="28"/>
      <c r="EA1954" s="28"/>
      <c r="EB1954" s="28"/>
      <c r="EG1954" s="194"/>
      <c r="EI1954" s="28"/>
      <c r="EJ1954" s="28"/>
      <c r="EK1954" s="28"/>
      <c r="EP1954" s="194"/>
      <c r="ER1954" s="28"/>
      <c r="ES1954" s="28"/>
      <c r="ET1954" s="28"/>
      <c r="EY1954" s="194"/>
      <c r="FA1954" s="28"/>
      <c r="FB1954" s="28"/>
      <c r="FC1954" s="28"/>
      <c r="FH1954" s="194"/>
      <c r="FJ1954" s="28"/>
      <c r="FK1954" s="28"/>
      <c r="FL1954" s="28"/>
      <c r="FQ1954" s="194"/>
      <c r="FS1954" s="28"/>
      <c r="FT1954" s="28"/>
      <c r="FU1954" s="28"/>
      <c r="FZ1954" s="194"/>
      <c r="GB1954" s="28"/>
      <c r="GC1954" s="28"/>
      <c r="GD1954" s="28"/>
      <c r="GI1954" s="194"/>
      <c r="GK1954" s="28"/>
      <c r="GL1954" s="28"/>
      <c r="GM1954" s="28"/>
      <c r="GR1954" s="194"/>
      <c r="GT1954" s="28"/>
      <c r="GU1954" s="28"/>
      <c r="GV1954" s="28"/>
      <c r="HA1954" s="194"/>
      <c r="HC1954" s="28"/>
      <c r="HD1954" s="28"/>
      <c r="HE1954" s="28"/>
      <c r="HJ1954" s="28"/>
      <c r="HK1954" s="28"/>
      <c r="HL1954" s="28"/>
      <c r="HM1954" s="28"/>
      <c r="HN1954" s="28"/>
      <c r="HO1954" s="28"/>
      <c r="HP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</row>
    <row r="1955" spans="1:249" s="50" customFormat="1" ht="14.25">
      <c r="A1955" s="28"/>
      <c r="B1955" s="28"/>
      <c r="C1955" s="28"/>
      <c r="D1955" s="28"/>
      <c r="E1955" s="28"/>
      <c r="F1955" s="28"/>
      <c r="G1955" s="28"/>
      <c r="K1955" s="194"/>
      <c r="M1955" s="28"/>
      <c r="N1955" s="28"/>
      <c r="O1955" s="28"/>
      <c r="T1955" s="194"/>
      <c r="V1955" s="28"/>
      <c r="W1955" s="28"/>
      <c r="X1955" s="28"/>
      <c r="AC1955" s="194"/>
      <c r="AE1955" s="28"/>
      <c r="AF1955" s="28"/>
      <c r="AG1955" s="28"/>
      <c r="AL1955" s="194"/>
      <c r="AN1955" s="28"/>
      <c r="AO1955" s="28"/>
      <c r="AP1955" s="28"/>
      <c r="AU1955" s="194"/>
      <c r="AW1955" s="28"/>
      <c r="AX1955" s="28"/>
      <c r="AY1955" s="28"/>
      <c r="BD1955" s="194"/>
      <c r="BF1955" s="28"/>
      <c r="BG1955" s="28"/>
      <c r="BH1955" s="28"/>
      <c r="BM1955" s="194"/>
      <c r="BO1955" s="28"/>
      <c r="BP1955" s="28"/>
      <c r="BQ1955" s="28"/>
      <c r="BV1955" s="194"/>
      <c r="BX1955" s="28"/>
      <c r="BY1955" s="28"/>
      <c r="BZ1955" s="28"/>
      <c r="CE1955" s="194"/>
      <c r="CG1955" s="28"/>
      <c r="CH1955" s="28"/>
      <c r="CI1955" s="28"/>
      <c r="CN1955" s="194"/>
      <c r="CP1955" s="28"/>
      <c r="CQ1955" s="28"/>
      <c r="CR1955" s="28"/>
      <c r="CW1955" s="194"/>
      <c r="CY1955" s="28"/>
      <c r="CZ1955" s="28"/>
      <c r="DA1955" s="28"/>
      <c r="DF1955" s="194"/>
      <c r="DH1955" s="28"/>
      <c r="DI1955" s="28"/>
      <c r="DJ1955" s="28"/>
      <c r="DO1955" s="194"/>
      <c r="DQ1955" s="28"/>
      <c r="DR1955" s="28"/>
      <c r="DS1955" s="28"/>
      <c r="DX1955" s="194"/>
      <c r="DZ1955" s="28"/>
      <c r="EA1955" s="28"/>
      <c r="EB1955" s="28"/>
      <c r="EG1955" s="194"/>
      <c r="EI1955" s="28"/>
      <c r="EJ1955" s="28"/>
      <c r="EK1955" s="28"/>
      <c r="EP1955" s="194"/>
      <c r="ER1955" s="28"/>
      <c r="ES1955" s="28"/>
      <c r="ET1955" s="28"/>
      <c r="EY1955" s="194"/>
      <c r="FA1955" s="28"/>
      <c r="FB1955" s="28"/>
      <c r="FC1955" s="28"/>
      <c r="FH1955" s="194"/>
      <c r="FJ1955" s="28"/>
      <c r="FK1955" s="28"/>
      <c r="FL1955" s="28"/>
      <c r="FQ1955" s="194"/>
      <c r="FS1955" s="28"/>
      <c r="FT1955" s="28"/>
      <c r="FU1955" s="28"/>
      <c r="FZ1955" s="194"/>
      <c r="GB1955" s="28"/>
      <c r="GC1955" s="28"/>
      <c r="GD1955" s="28"/>
      <c r="GI1955" s="194"/>
      <c r="GK1955" s="28"/>
      <c r="GL1955" s="28"/>
      <c r="GM1955" s="28"/>
      <c r="GR1955" s="194"/>
      <c r="GT1955" s="28"/>
      <c r="GU1955" s="28"/>
      <c r="GV1955" s="28"/>
      <c r="HA1955" s="194"/>
      <c r="HC1955" s="28"/>
      <c r="HD1955" s="28"/>
      <c r="HE1955" s="28"/>
      <c r="HJ1955" s="28"/>
      <c r="HK1955" s="28"/>
      <c r="HL1955" s="28"/>
      <c r="HM1955" s="28"/>
      <c r="HN1955" s="28"/>
      <c r="HO1955" s="28"/>
      <c r="HP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</row>
    <row r="1956" spans="1:249" s="50" customFormat="1" ht="14.25">
      <c r="A1956" s="28"/>
      <c r="B1956" s="28"/>
      <c r="C1956" s="28"/>
      <c r="D1956" s="28"/>
      <c r="E1956" s="28"/>
      <c r="F1956" s="28"/>
      <c r="G1956" s="28"/>
      <c r="K1956" s="194"/>
      <c r="M1956" s="28"/>
      <c r="N1956" s="28"/>
      <c r="O1956" s="28"/>
      <c r="T1956" s="194"/>
      <c r="V1956" s="28"/>
      <c r="W1956" s="28"/>
      <c r="X1956" s="28"/>
      <c r="AC1956" s="194"/>
      <c r="AE1956" s="28"/>
      <c r="AF1956" s="28"/>
      <c r="AG1956" s="28"/>
      <c r="AL1956" s="194"/>
      <c r="AN1956" s="28"/>
      <c r="AO1956" s="28"/>
      <c r="AP1956" s="28"/>
      <c r="AU1956" s="194"/>
      <c r="AW1956" s="28"/>
      <c r="AX1956" s="28"/>
      <c r="AY1956" s="28"/>
      <c r="BD1956" s="194"/>
      <c r="BF1956" s="28"/>
      <c r="BG1956" s="28"/>
      <c r="BH1956" s="28"/>
      <c r="BM1956" s="194"/>
      <c r="BO1956" s="28"/>
      <c r="BP1956" s="28"/>
      <c r="BQ1956" s="28"/>
      <c r="BV1956" s="194"/>
      <c r="BX1956" s="28"/>
      <c r="BY1956" s="28"/>
      <c r="BZ1956" s="28"/>
      <c r="CE1956" s="194"/>
      <c r="CG1956" s="28"/>
      <c r="CH1956" s="28"/>
      <c r="CI1956" s="28"/>
      <c r="CN1956" s="194"/>
      <c r="CP1956" s="28"/>
      <c r="CQ1956" s="28"/>
      <c r="CR1956" s="28"/>
      <c r="CW1956" s="194"/>
      <c r="CY1956" s="28"/>
      <c r="CZ1956" s="28"/>
      <c r="DA1956" s="28"/>
      <c r="DF1956" s="194"/>
      <c r="DH1956" s="28"/>
      <c r="DI1956" s="28"/>
      <c r="DJ1956" s="28"/>
      <c r="DO1956" s="194"/>
      <c r="DQ1956" s="28"/>
      <c r="DR1956" s="28"/>
      <c r="DS1956" s="28"/>
      <c r="DX1956" s="194"/>
      <c r="DZ1956" s="28"/>
      <c r="EA1956" s="28"/>
      <c r="EB1956" s="28"/>
      <c r="EG1956" s="194"/>
      <c r="EI1956" s="28"/>
      <c r="EJ1956" s="28"/>
      <c r="EK1956" s="28"/>
      <c r="EP1956" s="194"/>
      <c r="ER1956" s="28"/>
      <c r="ES1956" s="28"/>
      <c r="ET1956" s="28"/>
      <c r="EY1956" s="194"/>
      <c r="FA1956" s="28"/>
      <c r="FB1956" s="28"/>
      <c r="FC1956" s="28"/>
      <c r="FH1956" s="194"/>
      <c r="FJ1956" s="28"/>
      <c r="FK1956" s="28"/>
      <c r="FL1956" s="28"/>
      <c r="FQ1956" s="194"/>
      <c r="FS1956" s="28"/>
      <c r="FT1956" s="28"/>
      <c r="FU1956" s="28"/>
      <c r="FZ1956" s="194"/>
      <c r="GB1956" s="28"/>
      <c r="GC1956" s="28"/>
      <c r="GD1956" s="28"/>
      <c r="GI1956" s="194"/>
      <c r="GK1956" s="28"/>
      <c r="GL1956" s="28"/>
      <c r="GM1956" s="28"/>
      <c r="GR1956" s="194"/>
      <c r="GT1956" s="28"/>
      <c r="GU1956" s="28"/>
      <c r="GV1956" s="28"/>
      <c r="HA1956" s="194"/>
      <c r="HC1956" s="28"/>
      <c r="HD1956" s="28"/>
      <c r="HE1956" s="28"/>
      <c r="HJ1956" s="28"/>
      <c r="HK1956" s="28"/>
      <c r="HL1956" s="28"/>
      <c r="HM1956" s="28"/>
      <c r="HN1956" s="28"/>
      <c r="HO1956" s="28"/>
      <c r="HP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</row>
    <row r="1957" spans="1:249" s="50" customFormat="1" ht="14.25">
      <c r="A1957" s="28"/>
      <c r="B1957" s="28"/>
      <c r="C1957" s="28"/>
      <c r="D1957" s="28"/>
      <c r="E1957" s="28"/>
      <c r="F1957" s="28"/>
      <c r="G1957" s="28"/>
      <c r="K1957" s="194"/>
      <c r="M1957" s="28"/>
      <c r="N1957" s="28"/>
      <c r="O1957" s="28"/>
      <c r="T1957" s="194"/>
      <c r="V1957" s="28"/>
      <c r="W1957" s="28"/>
      <c r="X1957" s="28"/>
      <c r="AC1957" s="194"/>
      <c r="AE1957" s="28"/>
      <c r="AF1957" s="28"/>
      <c r="AG1957" s="28"/>
      <c r="AL1957" s="194"/>
      <c r="AN1957" s="28"/>
      <c r="AO1957" s="28"/>
      <c r="AP1957" s="28"/>
      <c r="AU1957" s="194"/>
      <c r="AW1957" s="28"/>
      <c r="AX1957" s="28"/>
      <c r="AY1957" s="28"/>
      <c r="BD1957" s="194"/>
      <c r="BF1957" s="28"/>
      <c r="BG1957" s="28"/>
      <c r="BH1957" s="28"/>
      <c r="BM1957" s="194"/>
      <c r="BO1957" s="28"/>
      <c r="BP1957" s="28"/>
      <c r="BQ1957" s="28"/>
      <c r="BV1957" s="194"/>
      <c r="BX1957" s="28"/>
      <c r="BY1957" s="28"/>
      <c r="BZ1957" s="28"/>
      <c r="CE1957" s="194"/>
      <c r="CG1957" s="28"/>
      <c r="CH1957" s="28"/>
      <c r="CI1957" s="28"/>
      <c r="CN1957" s="194"/>
      <c r="CP1957" s="28"/>
      <c r="CQ1957" s="28"/>
      <c r="CR1957" s="28"/>
      <c r="CW1957" s="194"/>
      <c r="CY1957" s="28"/>
      <c r="CZ1957" s="28"/>
      <c r="DA1957" s="28"/>
      <c r="DF1957" s="194"/>
      <c r="DH1957" s="28"/>
      <c r="DI1957" s="28"/>
      <c r="DJ1957" s="28"/>
      <c r="DO1957" s="194"/>
      <c r="DQ1957" s="28"/>
      <c r="DR1957" s="28"/>
      <c r="DS1957" s="28"/>
      <c r="DX1957" s="194"/>
      <c r="DZ1957" s="28"/>
      <c r="EA1957" s="28"/>
      <c r="EB1957" s="28"/>
      <c r="EG1957" s="194"/>
      <c r="EI1957" s="28"/>
      <c r="EJ1957" s="28"/>
      <c r="EK1957" s="28"/>
      <c r="EP1957" s="194"/>
      <c r="ER1957" s="28"/>
      <c r="ES1957" s="28"/>
      <c r="ET1957" s="28"/>
      <c r="EY1957" s="194"/>
      <c r="FA1957" s="28"/>
      <c r="FB1957" s="28"/>
      <c r="FC1957" s="28"/>
      <c r="FH1957" s="194"/>
      <c r="FJ1957" s="28"/>
      <c r="FK1957" s="28"/>
      <c r="FL1957" s="28"/>
      <c r="FQ1957" s="194"/>
      <c r="FS1957" s="28"/>
      <c r="FT1957" s="28"/>
      <c r="FU1957" s="28"/>
      <c r="FZ1957" s="194"/>
      <c r="GB1957" s="28"/>
      <c r="GC1957" s="28"/>
      <c r="GD1957" s="28"/>
      <c r="GI1957" s="194"/>
      <c r="GK1957" s="28"/>
      <c r="GL1957" s="28"/>
      <c r="GM1957" s="28"/>
      <c r="GR1957" s="194"/>
      <c r="GT1957" s="28"/>
      <c r="GU1957" s="28"/>
      <c r="GV1957" s="28"/>
      <c r="HA1957" s="194"/>
      <c r="HC1957" s="28"/>
      <c r="HD1957" s="28"/>
      <c r="HE1957" s="28"/>
      <c r="HJ1957" s="28"/>
      <c r="HK1957" s="28"/>
      <c r="HL1957" s="28"/>
      <c r="HM1957" s="28"/>
      <c r="HN1957" s="28"/>
      <c r="HO1957" s="28"/>
      <c r="HP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</row>
    <row r="1958" spans="1:249" s="50" customFormat="1" ht="14.25">
      <c r="A1958" s="28"/>
      <c r="B1958" s="28"/>
      <c r="C1958" s="28"/>
      <c r="D1958" s="28"/>
      <c r="E1958" s="28"/>
      <c r="F1958" s="28"/>
      <c r="G1958" s="28"/>
      <c r="K1958" s="194"/>
      <c r="M1958" s="28"/>
      <c r="N1958" s="28"/>
      <c r="O1958" s="28"/>
      <c r="T1958" s="194"/>
      <c r="V1958" s="28"/>
      <c r="W1958" s="28"/>
      <c r="X1958" s="28"/>
      <c r="AC1958" s="194"/>
      <c r="AE1958" s="28"/>
      <c r="AF1958" s="28"/>
      <c r="AG1958" s="28"/>
      <c r="AL1958" s="194"/>
      <c r="AN1958" s="28"/>
      <c r="AO1958" s="28"/>
      <c r="AP1958" s="28"/>
      <c r="AU1958" s="194"/>
      <c r="AW1958" s="28"/>
      <c r="AX1958" s="28"/>
      <c r="AY1958" s="28"/>
      <c r="BD1958" s="194"/>
      <c r="BF1958" s="28"/>
      <c r="BG1958" s="28"/>
      <c r="BH1958" s="28"/>
      <c r="BM1958" s="194"/>
      <c r="BO1958" s="28"/>
      <c r="BP1958" s="28"/>
      <c r="BQ1958" s="28"/>
      <c r="BV1958" s="194"/>
      <c r="BX1958" s="28"/>
      <c r="BY1958" s="28"/>
      <c r="BZ1958" s="28"/>
      <c r="CE1958" s="194"/>
      <c r="CG1958" s="28"/>
      <c r="CH1958" s="28"/>
      <c r="CI1958" s="28"/>
      <c r="CN1958" s="194"/>
      <c r="CP1958" s="28"/>
      <c r="CQ1958" s="28"/>
      <c r="CR1958" s="28"/>
      <c r="CW1958" s="194"/>
      <c r="CY1958" s="28"/>
      <c r="CZ1958" s="28"/>
      <c r="DA1958" s="28"/>
      <c r="DF1958" s="194"/>
      <c r="DH1958" s="28"/>
      <c r="DI1958" s="28"/>
      <c r="DJ1958" s="28"/>
      <c r="DO1958" s="194"/>
      <c r="DQ1958" s="28"/>
      <c r="DR1958" s="28"/>
      <c r="DS1958" s="28"/>
      <c r="DX1958" s="194"/>
      <c r="DZ1958" s="28"/>
      <c r="EA1958" s="28"/>
      <c r="EB1958" s="28"/>
      <c r="EG1958" s="194"/>
      <c r="EI1958" s="28"/>
      <c r="EJ1958" s="28"/>
      <c r="EK1958" s="28"/>
      <c r="EP1958" s="194"/>
      <c r="ER1958" s="28"/>
      <c r="ES1958" s="28"/>
      <c r="ET1958" s="28"/>
      <c r="EY1958" s="194"/>
      <c r="FA1958" s="28"/>
      <c r="FB1958" s="28"/>
      <c r="FC1958" s="28"/>
      <c r="FH1958" s="194"/>
      <c r="FJ1958" s="28"/>
      <c r="FK1958" s="28"/>
      <c r="FL1958" s="28"/>
      <c r="FQ1958" s="194"/>
      <c r="FS1958" s="28"/>
      <c r="FT1958" s="28"/>
      <c r="FU1958" s="28"/>
      <c r="FZ1958" s="194"/>
      <c r="GB1958" s="28"/>
      <c r="GC1958" s="28"/>
      <c r="GD1958" s="28"/>
      <c r="GI1958" s="194"/>
      <c r="GK1958" s="28"/>
      <c r="GL1958" s="28"/>
      <c r="GM1958" s="28"/>
      <c r="GR1958" s="194"/>
      <c r="GT1958" s="28"/>
      <c r="GU1958" s="28"/>
      <c r="GV1958" s="28"/>
      <c r="HA1958" s="194"/>
      <c r="HC1958" s="28"/>
      <c r="HD1958" s="28"/>
      <c r="HE1958" s="28"/>
      <c r="HJ1958" s="28"/>
      <c r="HK1958" s="28"/>
      <c r="HL1958" s="28"/>
      <c r="HM1958" s="28"/>
      <c r="HN1958" s="28"/>
      <c r="HO1958" s="28"/>
      <c r="HP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</row>
    <row r="1959" spans="1:249" s="50" customFormat="1" ht="14.25">
      <c r="A1959" s="28"/>
      <c r="B1959" s="28"/>
      <c r="C1959" s="28"/>
      <c r="D1959" s="28"/>
      <c r="E1959" s="28"/>
      <c r="F1959" s="28"/>
      <c r="G1959" s="28"/>
      <c r="K1959" s="194"/>
      <c r="M1959" s="28"/>
      <c r="N1959" s="28"/>
      <c r="O1959" s="28"/>
      <c r="T1959" s="194"/>
      <c r="V1959" s="28"/>
      <c r="W1959" s="28"/>
      <c r="X1959" s="28"/>
      <c r="AC1959" s="194"/>
      <c r="AE1959" s="28"/>
      <c r="AF1959" s="28"/>
      <c r="AG1959" s="28"/>
      <c r="AL1959" s="194"/>
      <c r="AN1959" s="28"/>
      <c r="AO1959" s="28"/>
      <c r="AP1959" s="28"/>
      <c r="AU1959" s="194"/>
      <c r="AW1959" s="28"/>
      <c r="AX1959" s="28"/>
      <c r="AY1959" s="28"/>
      <c r="BD1959" s="194"/>
      <c r="BF1959" s="28"/>
      <c r="BG1959" s="28"/>
      <c r="BH1959" s="28"/>
      <c r="BM1959" s="194"/>
      <c r="BO1959" s="28"/>
      <c r="BP1959" s="28"/>
      <c r="BQ1959" s="28"/>
      <c r="BV1959" s="194"/>
      <c r="BX1959" s="28"/>
      <c r="BY1959" s="28"/>
      <c r="BZ1959" s="28"/>
      <c r="CE1959" s="194"/>
      <c r="CG1959" s="28"/>
      <c r="CH1959" s="28"/>
      <c r="CI1959" s="28"/>
      <c r="CN1959" s="194"/>
      <c r="CP1959" s="28"/>
      <c r="CQ1959" s="28"/>
      <c r="CR1959" s="28"/>
      <c r="CW1959" s="194"/>
      <c r="CY1959" s="28"/>
      <c r="CZ1959" s="28"/>
      <c r="DA1959" s="28"/>
      <c r="DF1959" s="194"/>
      <c r="DH1959" s="28"/>
      <c r="DI1959" s="28"/>
      <c r="DJ1959" s="28"/>
      <c r="DO1959" s="194"/>
      <c r="DQ1959" s="28"/>
      <c r="DR1959" s="28"/>
      <c r="DS1959" s="28"/>
      <c r="DX1959" s="194"/>
      <c r="DZ1959" s="28"/>
      <c r="EA1959" s="28"/>
      <c r="EB1959" s="28"/>
      <c r="EG1959" s="194"/>
      <c r="EI1959" s="28"/>
      <c r="EJ1959" s="28"/>
      <c r="EK1959" s="28"/>
      <c r="EP1959" s="194"/>
      <c r="ER1959" s="28"/>
      <c r="ES1959" s="28"/>
      <c r="ET1959" s="28"/>
      <c r="EY1959" s="194"/>
      <c r="FA1959" s="28"/>
      <c r="FB1959" s="28"/>
      <c r="FC1959" s="28"/>
      <c r="FH1959" s="194"/>
      <c r="FJ1959" s="28"/>
      <c r="FK1959" s="28"/>
      <c r="FL1959" s="28"/>
      <c r="FQ1959" s="194"/>
      <c r="FS1959" s="28"/>
      <c r="FT1959" s="28"/>
      <c r="FU1959" s="28"/>
      <c r="FZ1959" s="194"/>
      <c r="GB1959" s="28"/>
      <c r="GC1959" s="28"/>
      <c r="GD1959" s="28"/>
      <c r="GI1959" s="194"/>
      <c r="GK1959" s="28"/>
      <c r="GL1959" s="28"/>
      <c r="GM1959" s="28"/>
      <c r="GR1959" s="194"/>
      <c r="GT1959" s="28"/>
      <c r="GU1959" s="28"/>
      <c r="GV1959" s="28"/>
      <c r="HA1959" s="194"/>
      <c r="HC1959" s="28"/>
      <c r="HD1959" s="28"/>
      <c r="HE1959" s="28"/>
      <c r="HJ1959" s="28"/>
      <c r="HK1959" s="28"/>
      <c r="HL1959" s="28"/>
      <c r="HM1959" s="28"/>
      <c r="HN1959" s="28"/>
      <c r="HO1959" s="28"/>
      <c r="HP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</row>
    <row r="1960" spans="1:249" s="50" customFormat="1" ht="14.25">
      <c r="A1960" s="28"/>
      <c r="B1960" s="28"/>
      <c r="C1960" s="28"/>
      <c r="D1960" s="28"/>
      <c r="E1960" s="28"/>
      <c r="F1960" s="28"/>
      <c r="G1960" s="28"/>
      <c r="K1960" s="194"/>
      <c r="M1960" s="28"/>
      <c r="N1960" s="28"/>
      <c r="O1960" s="28"/>
      <c r="T1960" s="194"/>
      <c r="V1960" s="28"/>
      <c r="W1960" s="28"/>
      <c r="X1960" s="28"/>
      <c r="AC1960" s="194"/>
      <c r="AE1960" s="28"/>
      <c r="AF1960" s="28"/>
      <c r="AG1960" s="28"/>
      <c r="AL1960" s="194"/>
      <c r="AN1960" s="28"/>
      <c r="AO1960" s="28"/>
      <c r="AP1960" s="28"/>
      <c r="AU1960" s="194"/>
      <c r="AW1960" s="28"/>
      <c r="AX1960" s="28"/>
      <c r="AY1960" s="28"/>
      <c r="BD1960" s="194"/>
      <c r="BF1960" s="28"/>
      <c r="BG1960" s="28"/>
      <c r="BH1960" s="28"/>
      <c r="BM1960" s="194"/>
      <c r="BO1960" s="28"/>
      <c r="BP1960" s="28"/>
      <c r="BQ1960" s="28"/>
      <c r="BV1960" s="194"/>
      <c r="BX1960" s="28"/>
      <c r="BY1960" s="28"/>
      <c r="BZ1960" s="28"/>
      <c r="CE1960" s="194"/>
      <c r="CG1960" s="28"/>
      <c r="CH1960" s="28"/>
      <c r="CI1960" s="28"/>
      <c r="CN1960" s="194"/>
      <c r="CP1960" s="28"/>
      <c r="CQ1960" s="28"/>
      <c r="CR1960" s="28"/>
      <c r="CW1960" s="194"/>
      <c r="CY1960" s="28"/>
      <c r="CZ1960" s="28"/>
      <c r="DA1960" s="28"/>
      <c r="DF1960" s="194"/>
      <c r="DH1960" s="28"/>
      <c r="DI1960" s="28"/>
      <c r="DJ1960" s="28"/>
      <c r="DO1960" s="194"/>
      <c r="DQ1960" s="28"/>
      <c r="DR1960" s="28"/>
      <c r="DS1960" s="28"/>
      <c r="DX1960" s="194"/>
      <c r="DZ1960" s="28"/>
      <c r="EA1960" s="28"/>
      <c r="EB1960" s="28"/>
      <c r="EG1960" s="194"/>
      <c r="EI1960" s="28"/>
      <c r="EJ1960" s="28"/>
      <c r="EK1960" s="28"/>
      <c r="EP1960" s="194"/>
      <c r="ER1960" s="28"/>
      <c r="ES1960" s="28"/>
      <c r="ET1960" s="28"/>
      <c r="EY1960" s="194"/>
      <c r="FA1960" s="28"/>
      <c r="FB1960" s="28"/>
      <c r="FC1960" s="28"/>
      <c r="FH1960" s="194"/>
      <c r="FJ1960" s="28"/>
      <c r="FK1960" s="28"/>
      <c r="FL1960" s="28"/>
      <c r="FQ1960" s="194"/>
      <c r="FS1960" s="28"/>
      <c r="FT1960" s="28"/>
      <c r="FU1960" s="28"/>
      <c r="FZ1960" s="194"/>
      <c r="GB1960" s="28"/>
      <c r="GC1960" s="28"/>
      <c r="GD1960" s="28"/>
      <c r="GI1960" s="194"/>
      <c r="GK1960" s="28"/>
      <c r="GL1960" s="28"/>
      <c r="GM1960" s="28"/>
      <c r="GR1960" s="194"/>
      <c r="GT1960" s="28"/>
      <c r="GU1960" s="28"/>
      <c r="GV1960" s="28"/>
      <c r="HA1960" s="194"/>
      <c r="HC1960" s="28"/>
      <c r="HD1960" s="28"/>
      <c r="HE1960" s="28"/>
      <c r="HJ1960" s="28"/>
      <c r="HK1960" s="28"/>
      <c r="HL1960" s="28"/>
      <c r="HM1960" s="28"/>
      <c r="HN1960" s="28"/>
      <c r="HO1960" s="28"/>
      <c r="HP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</row>
    <row r="1961" spans="1:249" s="50" customFormat="1" ht="14.25">
      <c r="A1961" s="28"/>
      <c r="B1961" s="28"/>
      <c r="C1961" s="28"/>
      <c r="D1961" s="28"/>
      <c r="E1961" s="28"/>
      <c r="F1961" s="28"/>
      <c r="G1961" s="28"/>
      <c r="K1961" s="194"/>
      <c r="M1961" s="28"/>
      <c r="N1961" s="28"/>
      <c r="O1961" s="28"/>
      <c r="T1961" s="194"/>
      <c r="V1961" s="28"/>
      <c r="W1961" s="28"/>
      <c r="X1961" s="28"/>
      <c r="AC1961" s="194"/>
      <c r="AE1961" s="28"/>
      <c r="AF1961" s="28"/>
      <c r="AG1961" s="28"/>
      <c r="AL1961" s="194"/>
      <c r="AN1961" s="28"/>
      <c r="AO1961" s="28"/>
      <c r="AP1961" s="28"/>
      <c r="AU1961" s="194"/>
      <c r="AW1961" s="28"/>
      <c r="AX1961" s="28"/>
      <c r="AY1961" s="28"/>
      <c r="BD1961" s="194"/>
      <c r="BF1961" s="28"/>
      <c r="BG1961" s="28"/>
      <c r="BH1961" s="28"/>
      <c r="BM1961" s="194"/>
      <c r="BO1961" s="28"/>
      <c r="BP1961" s="28"/>
      <c r="BQ1961" s="28"/>
      <c r="BV1961" s="194"/>
      <c r="BX1961" s="28"/>
      <c r="BY1961" s="28"/>
      <c r="BZ1961" s="28"/>
      <c r="CE1961" s="194"/>
      <c r="CG1961" s="28"/>
      <c r="CH1961" s="28"/>
      <c r="CI1961" s="28"/>
      <c r="CN1961" s="194"/>
      <c r="CP1961" s="28"/>
      <c r="CQ1961" s="28"/>
      <c r="CR1961" s="28"/>
      <c r="CW1961" s="194"/>
      <c r="CY1961" s="28"/>
      <c r="CZ1961" s="28"/>
      <c r="DA1961" s="28"/>
      <c r="DF1961" s="194"/>
      <c r="DH1961" s="28"/>
      <c r="DI1961" s="28"/>
      <c r="DJ1961" s="28"/>
      <c r="DO1961" s="194"/>
      <c r="DQ1961" s="28"/>
      <c r="DR1961" s="28"/>
      <c r="DS1961" s="28"/>
      <c r="DX1961" s="194"/>
      <c r="DZ1961" s="28"/>
      <c r="EA1961" s="28"/>
      <c r="EB1961" s="28"/>
      <c r="EG1961" s="194"/>
      <c r="EI1961" s="28"/>
      <c r="EJ1961" s="28"/>
      <c r="EK1961" s="28"/>
      <c r="EP1961" s="194"/>
      <c r="ER1961" s="28"/>
      <c r="ES1961" s="28"/>
      <c r="ET1961" s="28"/>
      <c r="EY1961" s="194"/>
      <c r="FA1961" s="28"/>
      <c r="FB1961" s="28"/>
      <c r="FC1961" s="28"/>
      <c r="FH1961" s="194"/>
      <c r="FJ1961" s="28"/>
      <c r="FK1961" s="28"/>
      <c r="FL1961" s="28"/>
      <c r="FQ1961" s="194"/>
      <c r="FS1961" s="28"/>
      <c r="FT1961" s="28"/>
      <c r="FU1961" s="28"/>
      <c r="FZ1961" s="194"/>
      <c r="GB1961" s="28"/>
      <c r="GC1961" s="28"/>
      <c r="GD1961" s="28"/>
      <c r="GI1961" s="194"/>
      <c r="GK1961" s="28"/>
      <c r="GL1961" s="28"/>
      <c r="GM1961" s="28"/>
      <c r="GR1961" s="194"/>
      <c r="GT1961" s="28"/>
      <c r="GU1961" s="28"/>
      <c r="GV1961" s="28"/>
      <c r="HA1961" s="194"/>
      <c r="HC1961" s="28"/>
      <c r="HD1961" s="28"/>
      <c r="HE1961" s="28"/>
      <c r="HJ1961" s="28"/>
      <c r="HK1961" s="28"/>
      <c r="HL1961" s="28"/>
      <c r="HM1961" s="28"/>
      <c r="HN1961" s="28"/>
      <c r="HO1961" s="28"/>
      <c r="HP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</row>
    <row r="1962" spans="1:249" s="50" customFormat="1" ht="14.25">
      <c r="A1962" s="28"/>
      <c r="B1962" s="28"/>
      <c r="C1962" s="28"/>
      <c r="D1962" s="28"/>
      <c r="E1962" s="28"/>
      <c r="F1962" s="28"/>
      <c r="G1962" s="28"/>
      <c r="K1962" s="194"/>
      <c r="M1962" s="28"/>
      <c r="N1962" s="28"/>
      <c r="O1962" s="28"/>
      <c r="T1962" s="194"/>
      <c r="V1962" s="28"/>
      <c r="W1962" s="28"/>
      <c r="X1962" s="28"/>
      <c r="AC1962" s="194"/>
      <c r="AE1962" s="28"/>
      <c r="AF1962" s="28"/>
      <c r="AG1962" s="28"/>
      <c r="AL1962" s="194"/>
      <c r="AN1962" s="28"/>
      <c r="AO1962" s="28"/>
      <c r="AP1962" s="28"/>
      <c r="AU1962" s="194"/>
      <c r="AW1962" s="28"/>
      <c r="AX1962" s="28"/>
      <c r="AY1962" s="28"/>
      <c r="BD1962" s="194"/>
      <c r="BF1962" s="28"/>
      <c r="BG1962" s="28"/>
      <c r="BH1962" s="28"/>
      <c r="BM1962" s="194"/>
      <c r="BO1962" s="28"/>
      <c r="BP1962" s="28"/>
      <c r="BQ1962" s="28"/>
      <c r="BV1962" s="194"/>
      <c r="BX1962" s="28"/>
      <c r="BY1962" s="28"/>
      <c r="BZ1962" s="28"/>
      <c r="CE1962" s="194"/>
      <c r="CG1962" s="28"/>
      <c r="CH1962" s="28"/>
      <c r="CI1962" s="28"/>
      <c r="CN1962" s="194"/>
      <c r="CP1962" s="28"/>
      <c r="CQ1962" s="28"/>
      <c r="CR1962" s="28"/>
      <c r="CW1962" s="194"/>
      <c r="CY1962" s="28"/>
      <c r="CZ1962" s="28"/>
      <c r="DA1962" s="28"/>
      <c r="DF1962" s="194"/>
      <c r="DH1962" s="28"/>
      <c r="DI1962" s="28"/>
      <c r="DJ1962" s="28"/>
      <c r="DO1962" s="194"/>
      <c r="DQ1962" s="28"/>
      <c r="DR1962" s="28"/>
      <c r="DS1962" s="28"/>
      <c r="DX1962" s="194"/>
      <c r="DZ1962" s="28"/>
      <c r="EA1962" s="28"/>
      <c r="EB1962" s="28"/>
      <c r="EG1962" s="194"/>
      <c r="EI1962" s="28"/>
      <c r="EJ1962" s="28"/>
      <c r="EK1962" s="28"/>
      <c r="EP1962" s="194"/>
      <c r="ER1962" s="28"/>
      <c r="ES1962" s="28"/>
      <c r="ET1962" s="28"/>
      <c r="EY1962" s="194"/>
      <c r="FA1962" s="28"/>
      <c r="FB1962" s="28"/>
      <c r="FC1962" s="28"/>
      <c r="FH1962" s="194"/>
      <c r="FJ1962" s="28"/>
      <c r="FK1962" s="28"/>
      <c r="FL1962" s="28"/>
      <c r="FQ1962" s="194"/>
      <c r="FS1962" s="28"/>
      <c r="FT1962" s="28"/>
      <c r="FU1962" s="28"/>
      <c r="FZ1962" s="194"/>
      <c r="GB1962" s="28"/>
      <c r="GC1962" s="28"/>
      <c r="GD1962" s="28"/>
      <c r="GI1962" s="194"/>
      <c r="GK1962" s="28"/>
      <c r="GL1962" s="28"/>
      <c r="GM1962" s="28"/>
      <c r="GR1962" s="194"/>
      <c r="GT1962" s="28"/>
      <c r="GU1962" s="28"/>
      <c r="GV1962" s="28"/>
      <c r="HA1962" s="194"/>
      <c r="HC1962" s="28"/>
      <c r="HD1962" s="28"/>
      <c r="HE1962" s="28"/>
      <c r="HJ1962" s="28"/>
      <c r="HK1962" s="28"/>
      <c r="HL1962" s="28"/>
      <c r="HM1962" s="28"/>
      <c r="HN1962" s="28"/>
      <c r="HO1962" s="28"/>
      <c r="HP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</row>
    <row r="1963" spans="1:249" s="50" customFormat="1" ht="14.25">
      <c r="A1963" s="28"/>
      <c r="B1963" s="28"/>
      <c r="C1963" s="28"/>
      <c r="D1963" s="28"/>
      <c r="E1963" s="28"/>
      <c r="F1963" s="28"/>
      <c r="G1963" s="28"/>
      <c r="K1963" s="194"/>
      <c r="M1963" s="28"/>
      <c r="N1963" s="28"/>
      <c r="O1963" s="28"/>
      <c r="T1963" s="194"/>
      <c r="V1963" s="28"/>
      <c r="W1963" s="28"/>
      <c r="X1963" s="28"/>
      <c r="AC1963" s="194"/>
      <c r="AE1963" s="28"/>
      <c r="AF1963" s="28"/>
      <c r="AG1963" s="28"/>
      <c r="AL1963" s="194"/>
      <c r="AN1963" s="28"/>
      <c r="AO1963" s="28"/>
      <c r="AP1963" s="28"/>
      <c r="AU1963" s="194"/>
      <c r="AW1963" s="28"/>
      <c r="AX1963" s="28"/>
      <c r="AY1963" s="28"/>
      <c r="BD1963" s="194"/>
      <c r="BF1963" s="28"/>
      <c r="BG1963" s="28"/>
      <c r="BH1963" s="28"/>
      <c r="BM1963" s="194"/>
      <c r="BO1963" s="28"/>
      <c r="BP1963" s="28"/>
      <c r="BQ1963" s="28"/>
      <c r="BV1963" s="194"/>
      <c r="BX1963" s="28"/>
      <c r="BY1963" s="28"/>
      <c r="BZ1963" s="28"/>
      <c r="CE1963" s="194"/>
      <c r="CG1963" s="28"/>
      <c r="CH1963" s="28"/>
      <c r="CI1963" s="28"/>
      <c r="CN1963" s="194"/>
      <c r="CP1963" s="28"/>
      <c r="CQ1963" s="28"/>
      <c r="CR1963" s="28"/>
      <c r="CW1963" s="194"/>
      <c r="CY1963" s="28"/>
      <c r="CZ1963" s="28"/>
      <c r="DA1963" s="28"/>
      <c r="DF1963" s="194"/>
      <c r="DH1963" s="28"/>
      <c r="DI1963" s="28"/>
      <c r="DJ1963" s="28"/>
      <c r="DO1963" s="194"/>
      <c r="DQ1963" s="28"/>
      <c r="DR1963" s="28"/>
      <c r="DS1963" s="28"/>
      <c r="DX1963" s="194"/>
      <c r="DZ1963" s="28"/>
      <c r="EA1963" s="28"/>
      <c r="EB1963" s="28"/>
      <c r="EG1963" s="194"/>
      <c r="EI1963" s="28"/>
      <c r="EJ1963" s="28"/>
      <c r="EK1963" s="28"/>
      <c r="EP1963" s="194"/>
      <c r="ER1963" s="28"/>
      <c r="ES1963" s="28"/>
      <c r="ET1963" s="28"/>
      <c r="EY1963" s="194"/>
      <c r="FA1963" s="28"/>
      <c r="FB1963" s="28"/>
      <c r="FC1963" s="28"/>
      <c r="FH1963" s="194"/>
      <c r="FJ1963" s="28"/>
      <c r="FK1963" s="28"/>
      <c r="FL1963" s="28"/>
      <c r="FQ1963" s="194"/>
      <c r="FS1963" s="28"/>
      <c r="FT1963" s="28"/>
      <c r="FU1963" s="28"/>
      <c r="FZ1963" s="194"/>
      <c r="GB1963" s="28"/>
      <c r="GC1963" s="28"/>
      <c r="GD1963" s="28"/>
      <c r="GI1963" s="194"/>
      <c r="GK1963" s="28"/>
      <c r="GL1963" s="28"/>
      <c r="GM1963" s="28"/>
      <c r="GR1963" s="194"/>
      <c r="GT1963" s="28"/>
      <c r="GU1963" s="28"/>
      <c r="GV1963" s="28"/>
      <c r="HA1963" s="194"/>
      <c r="HC1963" s="28"/>
      <c r="HD1963" s="28"/>
      <c r="HE1963" s="28"/>
      <c r="HJ1963" s="28"/>
      <c r="HK1963" s="28"/>
      <c r="HL1963" s="28"/>
      <c r="HM1963" s="28"/>
      <c r="HN1963" s="28"/>
      <c r="HO1963" s="28"/>
      <c r="HP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</row>
    <row r="1964" spans="1:249" s="50" customFormat="1" ht="14.25">
      <c r="A1964" s="28"/>
      <c r="B1964" s="28"/>
      <c r="C1964" s="28"/>
      <c r="D1964" s="28"/>
      <c r="E1964" s="28"/>
      <c r="F1964" s="28"/>
      <c r="G1964" s="28"/>
      <c r="K1964" s="194"/>
      <c r="M1964" s="28"/>
      <c r="N1964" s="28"/>
      <c r="O1964" s="28"/>
      <c r="T1964" s="194"/>
      <c r="V1964" s="28"/>
      <c r="W1964" s="28"/>
      <c r="X1964" s="28"/>
      <c r="AC1964" s="194"/>
      <c r="AE1964" s="28"/>
      <c r="AF1964" s="28"/>
      <c r="AG1964" s="28"/>
      <c r="AL1964" s="194"/>
      <c r="AN1964" s="28"/>
      <c r="AO1964" s="28"/>
      <c r="AP1964" s="28"/>
      <c r="AU1964" s="194"/>
      <c r="AW1964" s="28"/>
      <c r="AX1964" s="28"/>
      <c r="AY1964" s="28"/>
      <c r="BD1964" s="194"/>
      <c r="BF1964" s="28"/>
      <c r="BG1964" s="28"/>
      <c r="BH1964" s="28"/>
      <c r="BM1964" s="194"/>
      <c r="BO1964" s="28"/>
      <c r="BP1964" s="28"/>
      <c r="BQ1964" s="28"/>
      <c r="BV1964" s="194"/>
      <c r="BX1964" s="28"/>
      <c r="BY1964" s="28"/>
      <c r="BZ1964" s="28"/>
      <c r="CE1964" s="194"/>
      <c r="CG1964" s="28"/>
      <c r="CH1964" s="28"/>
      <c r="CI1964" s="28"/>
      <c r="CN1964" s="194"/>
      <c r="CP1964" s="28"/>
      <c r="CQ1964" s="28"/>
      <c r="CR1964" s="28"/>
      <c r="CW1964" s="194"/>
      <c r="CY1964" s="28"/>
      <c r="CZ1964" s="28"/>
      <c r="DA1964" s="28"/>
      <c r="DF1964" s="194"/>
      <c r="DH1964" s="28"/>
      <c r="DI1964" s="28"/>
      <c r="DJ1964" s="28"/>
      <c r="DO1964" s="194"/>
      <c r="DQ1964" s="28"/>
      <c r="DR1964" s="28"/>
      <c r="DS1964" s="28"/>
      <c r="DX1964" s="194"/>
      <c r="DZ1964" s="28"/>
      <c r="EA1964" s="28"/>
      <c r="EB1964" s="28"/>
      <c r="EG1964" s="194"/>
      <c r="EI1964" s="28"/>
      <c r="EJ1964" s="28"/>
      <c r="EK1964" s="28"/>
      <c r="EP1964" s="194"/>
      <c r="ER1964" s="28"/>
      <c r="ES1964" s="28"/>
      <c r="ET1964" s="28"/>
      <c r="EY1964" s="194"/>
      <c r="FA1964" s="28"/>
      <c r="FB1964" s="28"/>
      <c r="FC1964" s="28"/>
      <c r="FH1964" s="194"/>
      <c r="FJ1964" s="28"/>
      <c r="FK1964" s="28"/>
      <c r="FL1964" s="28"/>
      <c r="FQ1964" s="194"/>
      <c r="FS1964" s="28"/>
      <c r="FT1964" s="28"/>
      <c r="FU1964" s="28"/>
      <c r="FZ1964" s="194"/>
      <c r="GB1964" s="28"/>
      <c r="GC1964" s="28"/>
      <c r="GD1964" s="28"/>
      <c r="GI1964" s="194"/>
      <c r="GK1964" s="28"/>
      <c r="GL1964" s="28"/>
      <c r="GM1964" s="28"/>
      <c r="GR1964" s="194"/>
      <c r="GT1964" s="28"/>
      <c r="GU1964" s="28"/>
      <c r="GV1964" s="28"/>
      <c r="HA1964" s="194"/>
      <c r="HC1964" s="28"/>
      <c r="HD1964" s="28"/>
      <c r="HE1964" s="28"/>
      <c r="HJ1964" s="28"/>
      <c r="HK1964" s="28"/>
      <c r="HL1964" s="28"/>
      <c r="HM1964" s="28"/>
      <c r="HN1964" s="28"/>
      <c r="HO1964" s="28"/>
      <c r="HP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</row>
    <row r="1965" spans="1:249" s="50" customFormat="1" ht="14.25">
      <c r="A1965" s="28"/>
      <c r="B1965" s="28"/>
      <c r="C1965" s="28"/>
      <c r="D1965" s="28"/>
      <c r="E1965" s="28"/>
      <c r="F1965" s="28"/>
      <c r="G1965" s="28"/>
      <c r="K1965" s="194"/>
      <c r="M1965" s="28"/>
      <c r="N1965" s="28"/>
      <c r="O1965" s="28"/>
      <c r="T1965" s="194"/>
      <c r="V1965" s="28"/>
      <c r="W1965" s="28"/>
      <c r="X1965" s="28"/>
      <c r="AC1965" s="194"/>
      <c r="AE1965" s="28"/>
      <c r="AF1965" s="28"/>
      <c r="AG1965" s="28"/>
      <c r="AL1965" s="194"/>
      <c r="AN1965" s="28"/>
      <c r="AO1965" s="28"/>
      <c r="AP1965" s="28"/>
      <c r="AU1965" s="194"/>
      <c r="AW1965" s="28"/>
      <c r="AX1965" s="28"/>
      <c r="AY1965" s="28"/>
      <c r="BD1965" s="194"/>
      <c r="BF1965" s="28"/>
      <c r="BG1965" s="28"/>
      <c r="BH1965" s="28"/>
      <c r="BM1965" s="194"/>
      <c r="BO1965" s="28"/>
      <c r="BP1965" s="28"/>
      <c r="BQ1965" s="28"/>
      <c r="BV1965" s="194"/>
      <c r="BX1965" s="28"/>
      <c r="BY1965" s="28"/>
      <c r="BZ1965" s="28"/>
      <c r="CE1965" s="194"/>
      <c r="CG1965" s="28"/>
      <c r="CH1965" s="28"/>
      <c r="CI1965" s="28"/>
      <c r="CN1965" s="194"/>
      <c r="CP1965" s="28"/>
      <c r="CQ1965" s="28"/>
      <c r="CR1965" s="28"/>
      <c r="CW1965" s="194"/>
      <c r="CY1965" s="28"/>
      <c r="CZ1965" s="28"/>
      <c r="DA1965" s="28"/>
      <c r="DF1965" s="194"/>
      <c r="DH1965" s="28"/>
      <c r="DI1965" s="28"/>
      <c r="DJ1965" s="28"/>
      <c r="DO1965" s="194"/>
      <c r="DQ1965" s="28"/>
      <c r="DR1965" s="28"/>
      <c r="DS1965" s="28"/>
      <c r="DX1965" s="194"/>
      <c r="DZ1965" s="28"/>
      <c r="EA1965" s="28"/>
      <c r="EB1965" s="28"/>
      <c r="EG1965" s="194"/>
      <c r="EI1965" s="28"/>
      <c r="EJ1965" s="28"/>
      <c r="EK1965" s="28"/>
      <c r="EP1965" s="194"/>
      <c r="ER1965" s="28"/>
      <c r="ES1965" s="28"/>
      <c r="ET1965" s="28"/>
      <c r="EY1965" s="194"/>
      <c r="FA1965" s="28"/>
      <c r="FB1965" s="28"/>
      <c r="FC1965" s="28"/>
      <c r="FH1965" s="194"/>
      <c r="FJ1965" s="28"/>
      <c r="FK1965" s="28"/>
      <c r="FL1965" s="28"/>
      <c r="FQ1965" s="194"/>
      <c r="FS1965" s="28"/>
      <c r="FT1965" s="28"/>
      <c r="FU1965" s="28"/>
      <c r="FZ1965" s="194"/>
      <c r="GB1965" s="28"/>
      <c r="GC1965" s="28"/>
      <c r="GD1965" s="28"/>
      <c r="GI1965" s="194"/>
      <c r="GK1965" s="28"/>
      <c r="GL1965" s="28"/>
      <c r="GM1965" s="28"/>
      <c r="GR1965" s="194"/>
      <c r="GT1965" s="28"/>
      <c r="GU1965" s="28"/>
      <c r="GV1965" s="28"/>
      <c r="HA1965" s="194"/>
      <c r="HC1965" s="28"/>
      <c r="HD1965" s="28"/>
      <c r="HE1965" s="28"/>
      <c r="HJ1965" s="28"/>
      <c r="HK1965" s="28"/>
      <c r="HL1965" s="28"/>
      <c r="HM1965" s="28"/>
      <c r="HN1965" s="28"/>
      <c r="HO1965" s="28"/>
      <c r="HP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</row>
    <row r="1966" spans="1:249" s="50" customFormat="1" ht="14.25">
      <c r="A1966" s="28"/>
      <c r="B1966" s="28"/>
      <c r="C1966" s="28"/>
      <c r="D1966" s="28"/>
      <c r="E1966" s="28"/>
      <c r="G1966" s="28"/>
      <c r="K1966" s="194"/>
      <c r="M1966" s="28"/>
      <c r="N1966" s="28"/>
      <c r="O1966" s="28"/>
      <c r="T1966" s="194"/>
      <c r="V1966" s="28"/>
      <c r="W1966" s="28"/>
      <c r="X1966" s="28"/>
      <c r="AC1966" s="194"/>
      <c r="AE1966" s="28"/>
      <c r="AF1966" s="28"/>
      <c r="AG1966" s="28"/>
      <c r="AL1966" s="194"/>
      <c r="AN1966" s="28"/>
      <c r="AO1966" s="28"/>
      <c r="AP1966" s="28"/>
      <c r="AU1966" s="194"/>
      <c r="AW1966" s="28"/>
      <c r="AX1966" s="28"/>
      <c r="AY1966" s="28"/>
      <c r="BD1966" s="194"/>
      <c r="BF1966" s="28"/>
      <c r="BG1966" s="28"/>
      <c r="BH1966" s="28"/>
      <c r="BM1966" s="194"/>
      <c r="BO1966" s="28"/>
      <c r="BP1966" s="28"/>
      <c r="BQ1966" s="28"/>
      <c r="BV1966" s="194"/>
      <c r="BX1966" s="28"/>
      <c r="BY1966" s="28"/>
      <c r="BZ1966" s="28"/>
      <c r="CE1966" s="194"/>
      <c r="CG1966" s="28"/>
      <c r="CH1966" s="28"/>
      <c r="CI1966" s="28"/>
      <c r="CN1966" s="194"/>
      <c r="CP1966" s="28"/>
      <c r="CQ1966" s="28"/>
      <c r="CR1966" s="28"/>
      <c r="CW1966" s="194"/>
      <c r="CY1966" s="28"/>
      <c r="CZ1966" s="28"/>
      <c r="DA1966" s="28"/>
      <c r="DF1966" s="194"/>
      <c r="DH1966" s="28"/>
      <c r="DI1966" s="28"/>
      <c r="DJ1966" s="28"/>
      <c r="DO1966" s="194"/>
      <c r="DQ1966" s="28"/>
      <c r="DR1966" s="28"/>
      <c r="DS1966" s="28"/>
      <c r="DX1966" s="194"/>
      <c r="DZ1966" s="28"/>
      <c r="EA1966" s="28"/>
      <c r="EB1966" s="28"/>
      <c r="EG1966" s="194"/>
      <c r="EI1966" s="28"/>
      <c r="EJ1966" s="28"/>
      <c r="EK1966" s="28"/>
      <c r="EP1966" s="194"/>
      <c r="ER1966" s="28"/>
      <c r="ES1966" s="28"/>
      <c r="ET1966" s="28"/>
      <c r="EY1966" s="194"/>
      <c r="FA1966" s="28"/>
      <c r="FB1966" s="28"/>
      <c r="FC1966" s="28"/>
      <c r="FH1966" s="194"/>
      <c r="FJ1966" s="28"/>
      <c r="FK1966" s="28"/>
      <c r="FL1966" s="28"/>
      <c r="FQ1966" s="194"/>
      <c r="FS1966" s="28"/>
      <c r="FT1966" s="28"/>
      <c r="FU1966" s="28"/>
      <c r="FZ1966" s="194"/>
      <c r="GB1966" s="28"/>
      <c r="GC1966" s="28"/>
      <c r="GD1966" s="28"/>
      <c r="GI1966" s="194"/>
      <c r="GK1966" s="28"/>
      <c r="GL1966" s="28"/>
      <c r="GM1966" s="28"/>
      <c r="GR1966" s="194"/>
      <c r="GT1966" s="28"/>
      <c r="GU1966" s="28"/>
      <c r="GV1966" s="28"/>
      <c r="HA1966" s="194"/>
      <c r="HC1966" s="28"/>
      <c r="HD1966" s="28"/>
      <c r="HE1966" s="28"/>
      <c r="HJ1966" s="28"/>
      <c r="HK1966" s="28"/>
      <c r="HL1966" s="28"/>
      <c r="HM1966" s="28"/>
      <c r="HN1966" s="28"/>
      <c r="HO1966" s="28"/>
      <c r="HP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</row>
    <row r="1967" spans="1:249" s="50" customFormat="1" ht="14.25">
      <c r="A1967" s="28"/>
      <c r="B1967" s="28"/>
      <c r="C1967" s="28"/>
      <c r="D1967" s="28"/>
      <c r="E1967" s="28"/>
      <c r="F1967" s="28"/>
      <c r="G1967" s="28"/>
      <c r="K1967" s="194"/>
      <c r="M1967" s="28"/>
      <c r="N1967" s="28"/>
      <c r="O1967" s="28"/>
      <c r="T1967" s="194"/>
      <c r="V1967" s="28"/>
      <c r="W1967" s="28"/>
      <c r="X1967" s="28"/>
      <c r="AC1967" s="194"/>
      <c r="AE1967" s="28"/>
      <c r="AF1967" s="28"/>
      <c r="AG1967" s="28"/>
      <c r="AL1967" s="194"/>
      <c r="AN1967" s="28"/>
      <c r="AO1967" s="28"/>
      <c r="AP1967" s="28"/>
      <c r="AU1967" s="194"/>
      <c r="AW1967" s="28"/>
      <c r="AX1967" s="28"/>
      <c r="AY1967" s="28"/>
      <c r="BD1967" s="194"/>
      <c r="BF1967" s="28"/>
      <c r="BG1967" s="28"/>
      <c r="BH1967" s="28"/>
      <c r="BM1967" s="194"/>
      <c r="BO1967" s="28"/>
      <c r="BP1967" s="28"/>
      <c r="BQ1967" s="28"/>
      <c r="BV1967" s="194"/>
      <c r="BX1967" s="28"/>
      <c r="BY1967" s="28"/>
      <c r="BZ1967" s="28"/>
      <c r="CE1967" s="194"/>
      <c r="CG1967" s="28"/>
      <c r="CH1967" s="28"/>
      <c r="CI1967" s="28"/>
      <c r="CN1967" s="194"/>
      <c r="CP1967" s="28"/>
      <c r="CQ1967" s="28"/>
      <c r="CR1967" s="28"/>
      <c r="CW1967" s="194"/>
      <c r="CY1967" s="28"/>
      <c r="CZ1967" s="28"/>
      <c r="DA1967" s="28"/>
      <c r="DF1967" s="194"/>
      <c r="DH1967" s="28"/>
      <c r="DI1967" s="28"/>
      <c r="DJ1967" s="28"/>
      <c r="DO1967" s="194"/>
      <c r="DQ1967" s="28"/>
      <c r="DR1967" s="28"/>
      <c r="DS1967" s="28"/>
      <c r="DX1967" s="194"/>
      <c r="DZ1967" s="28"/>
      <c r="EA1967" s="28"/>
      <c r="EB1967" s="28"/>
      <c r="EG1967" s="194"/>
      <c r="EI1967" s="28"/>
      <c r="EJ1967" s="28"/>
      <c r="EK1967" s="28"/>
      <c r="EP1967" s="194"/>
      <c r="ER1967" s="28"/>
      <c r="ES1967" s="28"/>
      <c r="ET1967" s="28"/>
      <c r="EY1967" s="194"/>
      <c r="FA1967" s="28"/>
      <c r="FB1967" s="28"/>
      <c r="FC1967" s="28"/>
      <c r="FH1967" s="194"/>
      <c r="FJ1967" s="28"/>
      <c r="FK1967" s="28"/>
      <c r="FL1967" s="28"/>
      <c r="FQ1967" s="194"/>
      <c r="FS1967" s="28"/>
      <c r="FT1967" s="28"/>
      <c r="FU1967" s="28"/>
      <c r="FZ1967" s="194"/>
      <c r="GB1967" s="28"/>
      <c r="GC1967" s="28"/>
      <c r="GD1967" s="28"/>
      <c r="GI1967" s="194"/>
      <c r="GK1967" s="28"/>
      <c r="GL1967" s="28"/>
      <c r="GM1967" s="28"/>
      <c r="GR1967" s="194"/>
      <c r="GT1967" s="28"/>
      <c r="GU1967" s="28"/>
      <c r="GV1967" s="28"/>
      <c r="HA1967" s="194"/>
      <c r="HC1967" s="28"/>
      <c r="HD1967" s="28"/>
      <c r="HE1967" s="28"/>
      <c r="HJ1967" s="28"/>
      <c r="HK1967" s="28"/>
      <c r="HL1967" s="28"/>
      <c r="HM1967" s="28"/>
      <c r="HN1967" s="28"/>
      <c r="HO1967" s="28"/>
      <c r="HP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</row>
    <row r="1968" spans="1:249" s="50" customFormat="1" ht="14.25">
      <c r="A1968" s="28"/>
      <c r="B1968" s="28"/>
      <c r="C1968" s="28"/>
      <c r="D1968" s="28"/>
      <c r="E1968" s="28"/>
      <c r="F1968" s="28"/>
      <c r="G1968" s="28"/>
      <c r="K1968" s="194"/>
      <c r="M1968" s="28"/>
      <c r="N1968" s="28"/>
      <c r="O1968" s="28"/>
      <c r="T1968" s="194"/>
      <c r="V1968" s="28"/>
      <c r="W1968" s="28"/>
      <c r="X1968" s="28"/>
      <c r="AC1968" s="194"/>
      <c r="AE1968" s="28"/>
      <c r="AF1968" s="28"/>
      <c r="AG1968" s="28"/>
      <c r="AL1968" s="194"/>
      <c r="AN1968" s="28"/>
      <c r="AO1968" s="28"/>
      <c r="AP1968" s="28"/>
      <c r="AU1968" s="194"/>
      <c r="AW1968" s="28"/>
      <c r="AX1968" s="28"/>
      <c r="AY1968" s="28"/>
      <c r="BD1968" s="194"/>
      <c r="BF1968" s="28"/>
      <c r="BG1968" s="28"/>
      <c r="BH1968" s="28"/>
      <c r="BM1968" s="194"/>
      <c r="BO1968" s="28"/>
      <c r="BP1968" s="28"/>
      <c r="BQ1968" s="28"/>
      <c r="BV1968" s="194"/>
      <c r="BX1968" s="28"/>
      <c r="BY1968" s="28"/>
      <c r="BZ1968" s="28"/>
      <c r="CE1968" s="194"/>
      <c r="CG1968" s="28"/>
      <c r="CH1968" s="28"/>
      <c r="CI1968" s="28"/>
      <c r="CN1968" s="194"/>
      <c r="CP1968" s="28"/>
      <c r="CQ1968" s="28"/>
      <c r="CR1968" s="28"/>
      <c r="CW1968" s="194"/>
      <c r="CY1968" s="28"/>
      <c r="CZ1968" s="28"/>
      <c r="DA1968" s="28"/>
      <c r="DF1968" s="194"/>
      <c r="DH1968" s="28"/>
      <c r="DI1968" s="28"/>
      <c r="DJ1968" s="28"/>
      <c r="DO1968" s="194"/>
      <c r="DQ1968" s="28"/>
      <c r="DR1968" s="28"/>
      <c r="DS1968" s="28"/>
      <c r="DX1968" s="194"/>
      <c r="DZ1968" s="28"/>
      <c r="EA1968" s="28"/>
      <c r="EB1968" s="28"/>
      <c r="EG1968" s="194"/>
      <c r="EI1968" s="28"/>
      <c r="EJ1968" s="28"/>
      <c r="EK1968" s="28"/>
      <c r="EP1968" s="194"/>
      <c r="ER1968" s="28"/>
      <c r="ES1968" s="28"/>
      <c r="ET1968" s="28"/>
      <c r="EY1968" s="194"/>
      <c r="FA1968" s="28"/>
      <c r="FB1968" s="28"/>
      <c r="FC1968" s="28"/>
      <c r="FH1968" s="194"/>
      <c r="FJ1968" s="28"/>
      <c r="FK1968" s="28"/>
      <c r="FL1968" s="28"/>
      <c r="FQ1968" s="194"/>
      <c r="FS1968" s="28"/>
      <c r="FT1968" s="28"/>
      <c r="FU1968" s="28"/>
      <c r="FZ1968" s="194"/>
      <c r="GB1968" s="28"/>
      <c r="GC1968" s="28"/>
      <c r="GD1968" s="28"/>
      <c r="GI1968" s="194"/>
      <c r="GK1968" s="28"/>
      <c r="GL1968" s="28"/>
      <c r="GM1968" s="28"/>
      <c r="GR1968" s="194"/>
      <c r="GT1968" s="28"/>
      <c r="GU1968" s="28"/>
      <c r="GV1968" s="28"/>
      <c r="HA1968" s="194"/>
      <c r="HC1968" s="28"/>
      <c r="HD1968" s="28"/>
      <c r="HE1968" s="28"/>
      <c r="HJ1968" s="28"/>
      <c r="HK1968" s="28"/>
      <c r="HL1968" s="28"/>
      <c r="HM1968" s="28"/>
      <c r="HN1968" s="28"/>
      <c r="HO1968" s="28"/>
      <c r="HP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</row>
    <row r="1969" spans="1:249" s="50" customFormat="1" ht="14.25">
      <c r="A1969" s="28"/>
      <c r="B1969" s="28"/>
      <c r="C1969" s="28"/>
      <c r="D1969" s="28"/>
      <c r="E1969" s="28"/>
      <c r="F1969" s="28"/>
      <c r="G1969" s="28"/>
      <c r="K1969" s="194"/>
      <c r="M1969" s="28"/>
      <c r="N1969" s="28"/>
      <c r="O1969" s="28"/>
      <c r="T1969" s="194"/>
      <c r="V1969" s="28"/>
      <c r="W1969" s="28"/>
      <c r="X1969" s="28"/>
      <c r="AC1969" s="194"/>
      <c r="AE1969" s="28"/>
      <c r="AF1969" s="28"/>
      <c r="AG1969" s="28"/>
      <c r="AL1969" s="194"/>
      <c r="AN1969" s="28"/>
      <c r="AO1969" s="28"/>
      <c r="AP1969" s="28"/>
      <c r="AU1969" s="194"/>
      <c r="AW1969" s="28"/>
      <c r="AX1969" s="28"/>
      <c r="AY1969" s="28"/>
      <c r="BD1969" s="194"/>
      <c r="BF1969" s="28"/>
      <c r="BG1969" s="28"/>
      <c r="BH1969" s="28"/>
      <c r="BM1969" s="194"/>
      <c r="BO1969" s="28"/>
      <c r="BP1969" s="28"/>
      <c r="BQ1969" s="28"/>
      <c r="BV1969" s="194"/>
      <c r="BX1969" s="28"/>
      <c r="BY1969" s="28"/>
      <c r="BZ1969" s="28"/>
      <c r="CE1969" s="194"/>
      <c r="CG1969" s="28"/>
      <c r="CH1969" s="28"/>
      <c r="CI1969" s="28"/>
      <c r="CN1969" s="194"/>
      <c r="CP1969" s="28"/>
      <c r="CQ1969" s="28"/>
      <c r="CR1969" s="28"/>
      <c r="CW1969" s="194"/>
      <c r="CY1969" s="28"/>
      <c r="CZ1969" s="28"/>
      <c r="DA1969" s="28"/>
      <c r="DF1969" s="194"/>
      <c r="DH1969" s="28"/>
      <c r="DI1969" s="28"/>
      <c r="DJ1969" s="28"/>
      <c r="DO1969" s="194"/>
      <c r="DQ1969" s="28"/>
      <c r="DR1969" s="28"/>
      <c r="DS1969" s="28"/>
      <c r="DX1969" s="194"/>
      <c r="DZ1969" s="28"/>
      <c r="EA1969" s="28"/>
      <c r="EB1969" s="28"/>
      <c r="EG1969" s="194"/>
      <c r="EI1969" s="28"/>
      <c r="EJ1969" s="28"/>
      <c r="EK1969" s="28"/>
      <c r="EP1969" s="194"/>
      <c r="ER1969" s="28"/>
      <c r="ES1969" s="28"/>
      <c r="ET1969" s="28"/>
      <c r="EY1969" s="194"/>
      <c r="FA1969" s="28"/>
      <c r="FB1969" s="28"/>
      <c r="FC1969" s="28"/>
      <c r="FH1969" s="194"/>
      <c r="FJ1969" s="28"/>
      <c r="FK1969" s="28"/>
      <c r="FL1969" s="28"/>
      <c r="FQ1969" s="194"/>
      <c r="FS1969" s="28"/>
      <c r="FT1969" s="28"/>
      <c r="FU1969" s="28"/>
      <c r="FZ1969" s="194"/>
      <c r="GB1969" s="28"/>
      <c r="GC1969" s="28"/>
      <c r="GD1969" s="28"/>
      <c r="GI1969" s="194"/>
      <c r="GK1969" s="28"/>
      <c r="GL1969" s="28"/>
      <c r="GM1969" s="28"/>
      <c r="GR1969" s="194"/>
      <c r="GT1969" s="28"/>
      <c r="GU1969" s="28"/>
      <c r="GV1969" s="28"/>
      <c r="HA1969" s="194"/>
      <c r="HC1969" s="28"/>
      <c r="HD1969" s="28"/>
      <c r="HE1969" s="28"/>
      <c r="HJ1969" s="28"/>
      <c r="HK1969" s="28"/>
      <c r="HL1969" s="28"/>
      <c r="HM1969" s="28"/>
      <c r="HN1969" s="28"/>
      <c r="HO1969" s="28"/>
      <c r="HP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</row>
    <row r="1970" spans="1:249" s="50" customFormat="1" ht="14.25">
      <c r="A1970" s="28"/>
      <c r="B1970" s="28"/>
      <c r="C1970" s="28"/>
      <c r="D1970" s="28"/>
      <c r="E1970" s="28"/>
      <c r="F1970" s="28"/>
      <c r="G1970" s="28"/>
      <c r="K1970" s="194"/>
      <c r="M1970" s="28"/>
      <c r="N1970" s="28"/>
      <c r="O1970" s="28"/>
      <c r="T1970" s="194"/>
      <c r="V1970" s="28"/>
      <c r="W1970" s="28"/>
      <c r="X1970" s="28"/>
      <c r="AC1970" s="194"/>
      <c r="AE1970" s="28"/>
      <c r="AF1970" s="28"/>
      <c r="AG1970" s="28"/>
      <c r="AL1970" s="194"/>
      <c r="AN1970" s="28"/>
      <c r="AO1970" s="28"/>
      <c r="AP1970" s="28"/>
      <c r="AU1970" s="194"/>
      <c r="AW1970" s="28"/>
      <c r="AX1970" s="28"/>
      <c r="AY1970" s="28"/>
      <c r="BD1970" s="194"/>
      <c r="BF1970" s="28"/>
      <c r="BG1970" s="28"/>
      <c r="BH1970" s="28"/>
      <c r="BM1970" s="194"/>
      <c r="BO1970" s="28"/>
      <c r="BP1970" s="28"/>
      <c r="BQ1970" s="28"/>
      <c r="BV1970" s="194"/>
      <c r="BX1970" s="28"/>
      <c r="BY1970" s="28"/>
      <c r="BZ1970" s="28"/>
      <c r="CE1970" s="194"/>
      <c r="CG1970" s="28"/>
      <c r="CH1970" s="28"/>
      <c r="CI1970" s="28"/>
      <c r="CN1970" s="194"/>
      <c r="CP1970" s="28"/>
      <c r="CQ1970" s="28"/>
      <c r="CR1970" s="28"/>
      <c r="CW1970" s="194"/>
      <c r="CY1970" s="28"/>
      <c r="CZ1970" s="28"/>
      <c r="DA1970" s="28"/>
      <c r="DF1970" s="194"/>
      <c r="DH1970" s="28"/>
      <c r="DI1970" s="28"/>
      <c r="DJ1970" s="28"/>
      <c r="DO1970" s="194"/>
      <c r="DQ1970" s="28"/>
      <c r="DR1970" s="28"/>
      <c r="DS1970" s="28"/>
      <c r="DX1970" s="194"/>
      <c r="DZ1970" s="28"/>
      <c r="EA1970" s="28"/>
      <c r="EB1970" s="28"/>
      <c r="EG1970" s="194"/>
      <c r="EI1970" s="28"/>
      <c r="EJ1970" s="28"/>
      <c r="EK1970" s="28"/>
      <c r="EP1970" s="194"/>
      <c r="ER1970" s="28"/>
      <c r="ES1970" s="28"/>
      <c r="ET1970" s="28"/>
      <c r="EY1970" s="194"/>
      <c r="FA1970" s="28"/>
      <c r="FB1970" s="28"/>
      <c r="FC1970" s="28"/>
      <c r="FH1970" s="194"/>
      <c r="FJ1970" s="28"/>
      <c r="FK1970" s="28"/>
      <c r="FL1970" s="28"/>
      <c r="FQ1970" s="194"/>
      <c r="FS1970" s="28"/>
      <c r="FT1970" s="28"/>
      <c r="FU1970" s="28"/>
      <c r="FZ1970" s="194"/>
      <c r="GB1970" s="28"/>
      <c r="GC1970" s="28"/>
      <c r="GD1970" s="28"/>
      <c r="GI1970" s="194"/>
      <c r="GK1970" s="28"/>
      <c r="GL1970" s="28"/>
      <c r="GM1970" s="28"/>
      <c r="GR1970" s="194"/>
      <c r="GT1970" s="28"/>
      <c r="GU1970" s="28"/>
      <c r="GV1970" s="28"/>
      <c r="HA1970" s="194"/>
      <c r="HC1970" s="28"/>
      <c r="HD1970" s="28"/>
      <c r="HE1970" s="28"/>
      <c r="HJ1970" s="28"/>
      <c r="HK1970" s="28"/>
      <c r="HL1970" s="28"/>
      <c r="HM1970" s="28"/>
      <c r="HN1970" s="28"/>
      <c r="HO1970" s="28"/>
      <c r="HP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</row>
    <row r="1971" spans="1:249" s="50" customFormat="1" ht="14.25">
      <c r="A1971" s="28"/>
      <c r="B1971" s="28"/>
      <c r="C1971" s="28"/>
      <c r="D1971" s="28"/>
      <c r="E1971" s="28"/>
      <c r="F1971" s="28"/>
      <c r="G1971" s="28"/>
      <c r="K1971" s="194"/>
      <c r="M1971" s="28"/>
      <c r="N1971" s="28"/>
      <c r="O1971" s="28"/>
      <c r="T1971" s="194"/>
      <c r="V1971" s="28"/>
      <c r="W1971" s="28"/>
      <c r="X1971" s="28"/>
      <c r="AC1971" s="194"/>
      <c r="AE1971" s="28"/>
      <c r="AF1971" s="28"/>
      <c r="AG1971" s="28"/>
      <c r="AL1971" s="194"/>
      <c r="AN1971" s="28"/>
      <c r="AO1971" s="28"/>
      <c r="AP1971" s="28"/>
      <c r="AU1971" s="194"/>
      <c r="AW1971" s="28"/>
      <c r="AX1971" s="28"/>
      <c r="AY1971" s="28"/>
      <c r="BD1971" s="194"/>
      <c r="BF1971" s="28"/>
      <c r="BG1971" s="28"/>
      <c r="BH1971" s="28"/>
      <c r="BM1971" s="194"/>
      <c r="BO1971" s="28"/>
      <c r="BP1971" s="28"/>
      <c r="BQ1971" s="28"/>
      <c r="BV1971" s="194"/>
      <c r="BX1971" s="28"/>
      <c r="BY1971" s="28"/>
      <c r="BZ1971" s="28"/>
      <c r="CE1971" s="194"/>
      <c r="CG1971" s="28"/>
      <c r="CH1971" s="28"/>
      <c r="CI1971" s="28"/>
      <c r="CN1971" s="194"/>
      <c r="CP1971" s="28"/>
      <c r="CQ1971" s="28"/>
      <c r="CR1971" s="28"/>
      <c r="CW1971" s="194"/>
      <c r="CY1971" s="28"/>
      <c r="CZ1971" s="28"/>
      <c r="DA1971" s="28"/>
      <c r="DF1971" s="194"/>
      <c r="DH1971" s="28"/>
      <c r="DI1971" s="28"/>
      <c r="DJ1971" s="28"/>
      <c r="DO1971" s="194"/>
      <c r="DQ1971" s="28"/>
      <c r="DR1971" s="28"/>
      <c r="DS1971" s="28"/>
      <c r="DX1971" s="194"/>
      <c r="DZ1971" s="28"/>
      <c r="EA1971" s="28"/>
      <c r="EB1971" s="28"/>
      <c r="EG1971" s="194"/>
      <c r="EI1971" s="28"/>
      <c r="EJ1971" s="28"/>
      <c r="EK1971" s="28"/>
      <c r="EP1971" s="194"/>
      <c r="ER1971" s="28"/>
      <c r="ES1971" s="28"/>
      <c r="ET1971" s="28"/>
      <c r="EY1971" s="194"/>
      <c r="FA1971" s="28"/>
      <c r="FB1971" s="28"/>
      <c r="FC1971" s="28"/>
      <c r="FH1971" s="194"/>
      <c r="FJ1971" s="28"/>
      <c r="FK1971" s="28"/>
      <c r="FL1971" s="28"/>
      <c r="FQ1971" s="194"/>
      <c r="FS1971" s="28"/>
      <c r="FT1971" s="28"/>
      <c r="FU1971" s="28"/>
      <c r="FZ1971" s="194"/>
      <c r="GB1971" s="28"/>
      <c r="GC1971" s="28"/>
      <c r="GD1971" s="28"/>
      <c r="GI1971" s="194"/>
      <c r="GK1971" s="28"/>
      <c r="GL1971" s="28"/>
      <c r="GM1971" s="28"/>
      <c r="GR1971" s="194"/>
      <c r="GT1971" s="28"/>
      <c r="GU1971" s="28"/>
      <c r="GV1971" s="28"/>
      <c r="HA1971" s="194"/>
      <c r="HC1971" s="28"/>
      <c r="HD1971" s="28"/>
      <c r="HE1971" s="28"/>
      <c r="HJ1971" s="28"/>
      <c r="HK1971" s="28"/>
      <c r="HL1971" s="28"/>
      <c r="HM1971" s="28"/>
      <c r="HN1971" s="28"/>
      <c r="HO1971" s="28"/>
      <c r="HP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</row>
    <row r="1972" spans="1:249" s="50" customFormat="1" ht="14.25">
      <c r="A1972" s="28"/>
      <c r="B1972" s="28"/>
      <c r="C1972" s="28"/>
      <c r="D1972" s="28"/>
      <c r="E1972" s="28"/>
      <c r="F1972" s="28"/>
      <c r="G1972" s="28"/>
      <c r="K1972" s="194"/>
      <c r="M1972" s="28"/>
      <c r="N1972" s="28"/>
      <c r="O1972" s="28"/>
      <c r="T1972" s="194"/>
      <c r="V1972" s="28"/>
      <c r="W1972" s="28"/>
      <c r="X1972" s="28"/>
      <c r="AC1972" s="194"/>
      <c r="AE1972" s="28"/>
      <c r="AF1972" s="28"/>
      <c r="AG1972" s="28"/>
      <c r="AL1972" s="194"/>
      <c r="AN1972" s="28"/>
      <c r="AO1972" s="28"/>
      <c r="AP1972" s="28"/>
      <c r="AU1972" s="194"/>
      <c r="AW1972" s="28"/>
      <c r="AX1972" s="28"/>
      <c r="AY1972" s="28"/>
      <c r="BD1972" s="194"/>
      <c r="BF1972" s="28"/>
      <c r="BG1972" s="28"/>
      <c r="BH1972" s="28"/>
      <c r="BM1972" s="194"/>
      <c r="BO1972" s="28"/>
      <c r="BP1972" s="28"/>
      <c r="BQ1972" s="28"/>
      <c r="BV1972" s="194"/>
      <c r="BX1972" s="28"/>
      <c r="BY1972" s="28"/>
      <c r="BZ1972" s="28"/>
      <c r="CE1972" s="194"/>
      <c r="CG1972" s="28"/>
      <c r="CH1972" s="28"/>
      <c r="CI1972" s="28"/>
      <c r="CN1972" s="194"/>
      <c r="CP1972" s="28"/>
      <c r="CQ1972" s="28"/>
      <c r="CR1972" s="28"/>
      <c r="CW1972" s="194"/>
      <c r="CY1972" s="28"/>
      <c r="CZ1972" s="28"/>
      <c r="DA1972" s="28"/>
      <c r="DF1972" s="194"/>
      <c r="DH1972" s="28"/>
      <c r="DI1972" s="28"/>
      <c r="DJ1972" s="28"/>
      <c r="DO1972" s="194"/>
      <c r="DQ1972" s="28"/>
      <c r="DR1972" s="28"/>
      <c r="DS1972" s="28"/>
      <c r="DX1972" s="194"/>
      <c r="DZ1972" s="28"/>
      <c r="EA1972" s="28"/>
      <c r="EB1972" s="28"/>
      <c r="EG1972" s="194"/>
      <c r="EI1972" s="28"/>
      <c r="EJ1972" s="28"/>
      <c r="EK1972" s="28"/>
      <c r="EP1972" s="194"/>
      <c r="ER1972" s="28"/>
      <c r="ES1972" s="28"/>
      <c r="ET1972" s="28"/>
      <c r="EY1972" s="194"/>
      <c r="FA1972" s="28"/>
      <c r="FB1972" s="28"/>
      <c r="FC1972" s="28"/>
      <c r="FH1972" s="194"/>
      <c r="FJ1972" s="28"/>
      <c r="FK1972" s="28"/>
      <c r="FL1972" s="28"/>
      <c r="FQ1972" s="194"/>
      <c r="FS1972" s="28"/>
      <c r="FT1972" s="28"/>
      <c r="FU1972" s="28"/>
      <c r="FZ1972" s="194"/>
      <c r="GB1972" s="28"/>
      <c r="GC1972" s="28"/>
      <c r="GD1972" s="28"/>
      <c r="GI1972" s="194"/>
      <c r="GK1972" s="28"/>
      <c r="GL1972" s="28"/>
      <c r="GM1972" s="28"/>
      <c r="GR1972" s="194"/>
      <c r="GT1972" s="28"/>
      <c r="GU1972" s="28"/>
      <c r="GV1972" s="28"/>
      <c r="HA1972" s="194"/>
      <c r="HC1972" s="28"/>
      <c r="HD1972" s="28"/>
      <c r="HE1972" s="28"/>
      <c r="HJ1972" s="28"/>
      <c r="HK1972" s="28"/>
      <c r="HL1972" s="28"/>
      <c r="HM1972" s="28"/>
      <c r="HN1972" s="28"/>
      <c r="HO1972" s="28"/>
      <c r="HP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</row>
    <row r="1973" spans="1:249" s="50" customFormat="1" ht="14.25">
      <c r="A1973" s="28"/>
      <c r="B1973" s="28"/>
      <c r="C1973" s="28"/>
      <c r="D1973" s="28"/>
      <c r="E1973" s="28"/>
      <c r="F1973" s="28"/>
      <c r="G1973" s="28"/>
      <c r="K1973" s="194"/>
      <c r="M1973" s="28"/>
      <c r="N1973" s="28"/>
      <c r="O1973" s="28"/>
      <c r="T1973" s="194"/>
      <c r="V1973" s="28"/>
      <c r="W1973" s="28"/>
      <c r="X1973" s="28"/>
      <c r="AC1973" s="194"/>
      <c r="AE1973" s="28"/>
      <c r="AF1973" s="28"/>
      <c r="AG1973" s="28"/>
      <c r="AL1973" s="194"/>
      <c r="AN1973" s="28"/>
      <c r="AO1973" s="28"/>
      <c r="AP1973" s="28"/>
      <c r="AU1973" s="194"/>
      <c r="AW1973" s="28"/>
      <c r="AX1973" s="28"/>
      <c r="AY1973" s="28"/>
      <c r="BD1973" s="194"/>
      <c r="BF1973" s="28"/>
      <c r="BG1973" s="28"/>
      <c r="BH1973" s="28"/>
      <c r="BM1973" s="194"/>
      <c r="BO1973" s="28"/>
      <c r="BP1973" s="28"/>
      <c r="BQ1973" s="28"/>
      <c r="BV1973" s="194"/>
      <c r="BX1973" s="28"/>
      <c r="BY1973" s="28"/>
      <c r="BZ1973" s="28"/>
      <c r="CE1973" s="194"/>
      <c r="CG1973" s="28"/>
      <c r="CH1973" s="28"/>
      <c r="CI1973" s="28"/>
      <c r="CN1973" s="194"/>
      <c r="CP1973" s="28"/>
      <c r="CQ1973" s="28"/>
      <c r="CR1973" s="28"/>
      <c r="CW1973" s="194"/>
      <c r="CY1973" s="28"/>
      <c r="CZ1973" s="28"/>
      <c r="DA1973" s="28"/>
      <c r="DF1973" s="194"/>
      <c r="DH1973" s="28"/>
      <c r="DI1973" s="28"/>
      <c r="DJ1973" s="28"/>
      <c r="DO1973" s="194"/>
      <c r="DQ1973" s="28"/>
      <c r="DR1973" s="28"/>
      <c r="DS1973" s="28"/>
      <c r="DX1973" s="194"/>
      <c r="DZ1973" s="28"/>
      <c r="EA1973" s="28"/>
      <c r="EB1973" s="28"/>
      <c r="EG1973" s="194"/>
      <c r="EI1973" s="28"/>
      <c r="EJ1973" s="28"/>
      <c r="EK1973" s="28"/>
      <c r="EP1973" s="194"/>
      <c r="ER1973" s="28"/>
      <c r="ES1973" s="28"/>
      <c r="ET1973" s="28"/>
      <c r="EY1973" s="194"/>
      <c r="FA1973" s="28"/>
      <c r="FB1973" s="28"/>
      <c r="FC1973" s="28"/>
      <c r="FH1973" s="194"/>
      <c r="FJ1973" s="28"/>
      <c r="FK1973" s="28"/>
      <c r="FL1973" s="28"/>
      <c r="FQ1973" s="194"/>
      <c r="FS1973" s="28"/>
      <c r="FT1973" s="28"/>
      <c r="FU1973" s="28"/>
      <c r="FZ1973" s="194"/>
      <c r="GB1973" s="28"/>
      <c r="GC1973" s="28"/>
      <c r="GD1973" s="28"/>
      <c r="GI1973" s="194"/>
      <c r="GK1973" s="28"/>
      <c r="GL1973" s="28"/>
      <c r="GM1973" s="28"/>
      <c r="GR1973" s="194"/>
      <c r="GT1973" s="28"/>
      <c r="GU1973" s="28"/>
      <c r="GV1973" s="28"/>
      <c r="HA1973" s="194"/>
      <c r="HC1973" s="28"/>
      <c r="HD1973" s="28"/>
      <c r="HE1973" s="28"/>
      <c r="HJ1973" s="28"/>
      <c r="HK1973" s="28"/>
      <c r="HL1973" s="28"/>
      <c r="HM1973" s="28"/>
      <c r="HN1973" s="28"/>
      <c r="HO1973" s="28"/>
      <c r="HP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</row>
    <row r="1974" spans="1:249" s="50" customFormat="1" ht="14.25">
      <c r="A1974" s="28"/>
      <c r="B1974" s="28"/>
      <c r="C1974" s="28"/>
      <c r="D1974" s="28"/>
      <c r="E1974" s="28"/>
      <c r="F1974" s="28"/>
      <c r="G1974" s="28"/>
      <c r="K1974" s="194"/>
      <c r="M1974" s="28"/>
      <c r="N1974" s="28"/>
      <c r="O1974" s="28"/>
      <c r="T1974" s="194"/>
      <c r="V1974" s="28"/>
      <c r="W1974" s="28"/>
      <c r="X1974" s="28"/>
      <c r="AC1974" s="194"/>
      <c r="AE1974" s="28"/>
      <c r="AF1974" s="28"/>
      <c r="AG1974" s="28"/>
      <c r="AL1974" s="194"/>
      <c r="AN1974" s="28"/>
      <c r="AO1974" s="28"/>
      <c r="AP1974" s="28"/>
      <c r="AU1974" s="194"/>
      <c r="AW1974" s="28"/>
      <c r="AX1974" s="28"/>
      <c r="AY1974" s="28"/>
      <c r="BD1974" s="194"/>
      <c r="BF1974" s="28"/>
      <c r="BG1974" s="28"/>
      <c r="BH1974" s="28"/>
      <c r="BM1974" s="194"/>
      <c r="BO1974" s="28"/>
      <c r="BP1974" s="28"/>
      <c r="BQ1974" s="28"/>
      <c r="BV1974" s="194"/>
      <c r="BX1974" s="28"/>
      <c r="BY1974" s="28"/>
      <c r="BZ1974" s="28"/>
      <c r="CE1974" s="194"/>
      <c r="CG1974" s="28"/>
      <c r="CH1974" s="28"/>
      <c r="CI1974" s="28"/>
      <c r="CN1974" s="194"/>
      <c r="CP1974" s="28"/>
      <c r="CQ1974" s="28"/>
      <c r="CR1974" s="28"/>
      <c r="CW1974" s="194"/>
      <c r="CY1974" s="28"/>
      <c r="CZ1974" s="28"/>
      <c r="DA1974" s="28"/>
      <c r="DF1974" s="194"/>
      <c r="DH1974" s="28"/>
      <c r="DI1974" s="28"/>
      <c r="DJ1974" s="28"/>
      <c r="DO1974" s="194"/>
      <c r="DQ1974" s="28"/>
      <c r="DR1974" s="28"/>
      <c r="DS1974" s="28"/>
      <c r="DX1974" s="194"/>
      <c r="DZ1974" s="28"/>
      <c r="EA1974" s="28"/>
      <c r="EB1974" s="28"/>
      <c r="EG1974" s="194"/>
      <c r="EI1974" s="28"/>
      <c r="EJ1974" s="28"/>
      <c r="EK1974" s="28"/>
      <c r="EP1974" s="194"/>
      <c r="ER1974" s="28"/>
      <c r="ES1974" s="28"/>
      <c r="ET1974" s="28"/>
      <c r="EY1974" s="194"/>
      <c r="FA1974" s="28"/>
      <c r="FB1974" s="28"/>
      <c r="FC1974" s="28"/>
      <c r="FH1974" s="194"/>
      <c r="FJ1974" s="28"/>
      <c r="FK1974" s="28"/>
      <c r="FL1974" s="28"/>
      <c r="FQ1974" s="194"/>
      <c r="FS1974" s="28"/>
      <c r="FT1974" s="28"/>
      <c r="FU1974" s="28"/>
      <c r="FZ1974" s="194"/>
      <c r="GB1974" s="28"/>
      <c r="GC1974" s="28"/>
      <c r="GD1974" s="28"/>
      <c r="GI1974" s="194"/>
      <c r="GK1974" s="28"/>
      <c r="GL1974" s="28"/>
      <c r="GM1974" s="28"/>
      <c r="GR1974" s="194"/>
      <c r="GT1974" s="28"/>
      <c r="GU1974" s="28"/>
      <c r="GV1974" s="28"/>
      <c r="HA1974" s="194"/>
      <c r="HC1974" s="28"/>
      <c r="HD1974" s="28"/>
      <c r="HE1974" s="28"/>
      <c r="HJ1974" s="28"/>
      <c r="HK1974" s="28"/>
      <c r="HL1974" s="28"/>
      <c r="HM1974" s="28"/>
      <c r="HN1974" s="28"/>
      <c r="HO1974" s="28"/>
      <c r="HP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</row>
    <row r="1975" spans="1:249" s="50" customFormat="1" ht="14.25">
      <c r="A1975" s="28"/>
      <c r="B1975" s="28"/>
      <c r="C1975" s="28"/>
      <c r="D1975" s="28"/>
      <c r="E1975" s="28"/>
      <c r="F1975" s="28"/>
      <c r="G1975" s="28"/>
      <c r="K1975" s="194"/>
      <c r="M1975" s="28"/>
      <c r="N1975" s="28"/>
      <c r="O1975" s="28"/>
      <c r="T1975" s="194"/>
      <c r="V1975" s="28"/>
      <c r="W1975" s="28"/>
      <c r="X1975" s="28"/>
      <c r="AC1975" s="194"/>
      <c r="AE1975" s="28"/>
      <c r="AF1975" s="28"/>
      <c r="AG1975" s="28"/>
      <c r="AL1975" s="194"/>
      <c r="AN1975" s="28"/>
      <c r="AO1975" s="28"/>
      <c r="AP1975" s="28"/>
      <c r="AU1975" s="194"/>
      <c r="AW1975" s="28"/>
      <c r="AX1975" s="28"/>
      <c r="AY1975" s="28"/>
      <c r="BD1975" s="194"/>
      <c r="BF1975" s="28"/>
      <c r="BG1975" s="28"/>
      <c r="BH1975" s="28"/>
      <c r="BM1975" s="194"/>
      <c r="BO1975" s="28"/>
      <c r="BP1975" s="28"/>
      <c r="BQ1975" s="28"/>
      <c r="BV1975" s="194"/>
      <c r="BX1975" s="28"/>
      <c r="BY1975" s="28"/>
      <c r="BZ1975" s="28"/>
      <c r="CE1975" s="194"/>
      <c r="CG1975" s="28"/>
      <c r="CH1975" s="28"/>
      <c r="CI1975" s="28"/>
      <c r="CN1975" s="194"/>
      <c r="CP1975" s="28"/>
      <c r="CQ1975" s="28"/>
      <c r="CR1975" s="28"/>
      <c r="CW1975" s="194"/>
      <c r="CY1975" s="28"/>
      <c r="CZ1975" s="28"/>
      <c r="DA1975" s="28"/>
      <c r="DF1975" s="194"/>
      <c r="DH1975" s="28"/>
      <c r="DI1975" s="28"/>
      <c r="DJ1975" s="28"/>
      <c r="DO1975" s="194"/>
      <c r="DQ1975" s="28"/>
      <c r="DR1975" s="28"/>
      <c r="DS1975" s="28"/>
      <c r="DX1975" s="194"/>
      <c r="DZ1975" s="28"/>
      <c r="EA1975" s="28"/>
      <c r="EB1975" s="28"/>
      <c r="EG1975" s="194"/>
      <c r="EI1975" s="28"/>
      <c r="EJ1975" s="28"/>
      <c r="EK1975" s="28"/>
      <c r="EP1975" s="194"/>
      <c r="ER1975" s="28"/>
      <c r="ES1975" s="28"/>
      <c r="ET1975" s="28"/>
      <c r="EY1975" s="194"/>
      <c r="FA1975" s="28"/>
      <c r="FB1975" s="28"/>
      <c r="FC1975" s="28"/>
      <c r="FH1975" s="194"/>
      <c r="FJ1975" s="28"/>
      <c r="FK1975" s="28"/>
      <c r="FL1975" s="28"/>
      <c r="FQ1975" s="194"/>
      <c r="FS1975" s="28"/>
      <c r="FT1975" s="28"/>
      <c r="FU1975" s="28"/>
      <c r="FZ1975" s="194"/>
      <c r="GB1975" s="28"/>
      <c r="GC1975" s="28"/>
      <c r="GD1975" s="28"/>
      <c r="GI1975" s="194"/>
      <c r="GK1975" s="28"/>
      <c r="GL1975" s="28"/>
      <c r="GM1975" s="28"/>
      <c r="GR1975" s="194"/>
      <c r="GT1975" s="28"/>
      <c r="GU1975" s="28"/>
      <c r="GV1975" s="28"/>
      <c r="HA1975" s="194"/>
      <c r="HC1975" s="28"/>
      <c r="HD1975" s="28"/>
      <c r="HE1975" s="28"/>
      <c r="HJ1975" s="28"/>
      <c r="HK1975" s="28"/>
      <c r="HL1975" s="28"/>
      <c r="HM1975" s="28"/>
      <c r="HN1975" s="28"/>
      <c r="HO1975" s="28"/>
      <c r="HP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</row>
    <row r="1976" spans="1:249" s="50" customFormat="1" ht="14.25">
      <c r="A1976" s="28"/>
      <c r="B1976" s="28"/>
      <c r="C1976" s="28"/>
      <c r="D1976" s="28"/>
      <c r="E1976" s="28"/>
      <c r="F1976" s="28"/>
      <c r="G1976" s="28"/>
      <c r="K1976" s="194"/>
      <c r="M1976" s="28"/>
      <c r="N1976" s="28"/>
      <c r="O1976" s="28"/>
      <c r="T1976" s="194"/>
      <c r="V1976" s="28"/>
      <c r="W1976" s="28"/>
      <c r="X1976" s="28"/>
      <c r="AC1976" s="194"/>
      <c r="AE1976" s="28"/>
      <c r="AF1976" s="28"/>
      <c r="AG1976" s="28"/>
      <c r="AL1976" s="194"/>
      <c r="AN1976" s="28"/>
      <c r="AO1976" s="28"/>
      <c r="AP1976" s="28"/>
      <c r="AU1976" s="194"/>
      <c r="AW1976" s="28"/>
      <c r="AX1976" s="28"/>
      <c r="AY1976" s="28"/>
      <c r="BD1976" s="194"/>
      <c r="BF1976" s="28"/>
      <c r="BG1976" s="28"/>
      <c r="BH1976" s="28"/>
      <c r="BM1976" s="194"/>
      <c r="BO1976" s="28"/>
      <c r="BP1976" s="28"/>
      <c r="BQ1976" s="28"/>
      <c r="BV1976" s="194"/>
      <c r="BX1976" s="28"/>
      <c r="BY1976" s="28"/>
      <c r="BZ1976" s="28"/>
      <c r="CE1976" s="194"/>
      <c r="CG1976" s="28"/>
      <c r="CH1976" s="28"/>
      <c r="CI1976" s="28"/>
      <c r="CN1976" s="194"/>
      <c r="CP1976" s="28"/>
      <c r="CQ1976" s="28"/>
      <c r="CR1976" s="28"/>
      <c r="CW1976" s="194"/>
      <c r="CY1976" s="28"/>
      <c r="CZ1976" s="28"/>
      <c r="DA1976" s="28"/>
      <c r="DF1976" s="194"/>
      <c r="DH1976" s="28"/>
      <c r="DI1976" s="28"/>
      <c r="DJ1976" s="28"/>
      <c r="DO1976" s="194"/>
      <c r="DQ1976" s="28"/>
      <c r="DR1976" s="28"/>
      <c r="DS1976" s="28"/>
      <c r="DX1976" s="194"/>
      <c r="DZ1976" s="28"/>
      <c r="EA1976" s="28"/>
      <c r="EB1976" s="28"/>
      <c r="EG1976" s="194"/>
      <c r="EI1976" s="28"/>
      <c r="EJ1976" s="28"/>
      <c r="EK1976" s="28"/>
      <c r="EP1976" s="194"/>
      <c r="ER1976" s="28"/>
      <c r="ES1976" s="28"/>
      <c r="ET1976" s="28"/>
      <c r="EY1976" s="194"/>
      <c r="FA1976" s="28"/>
      <c r="FB1976" s="28"/>
      <c r="FC1976" s="28"/>
      <c r="FH1976" s="194"/>
      <c r="FJ1976" s="28"/>
      <c r="FK1976" s="28"/>
      <c r="FL1976" s="28"/>
      <c r="FQ1976" s="194"/>
      <c r="FS1976" s="28"/>
      <c r="FT1976" s="28"/>
      <c r="FU1976" s="28"/>
      <c r="FZ1976" s="194"/>
      <c r="GB1976" s="28"/>
      <c r="GC1976" s="28"/>
      <c r="GD1976" s="28"/>
      <c r="GI1976" s="194"/>
      <c r="GK1976" s="28"/>
      <c r="GL1976" s="28"/>
      <c r="GM1976" s="28"/>
      <c r="GR1976" s="194"/>
      <c r="GT1976" s="28"/>
      <c r="GU1976" s="28"/>
      <c r="GV1976" s="28"/>
      <c r="HA1976" s="194"/>
      <c r="HC1976" s="28"/>
      <c r="HD1976" s="28"/>
      <c r="HE1976" s="28"/>
      <c r="HJ1976" s="28"/>
      <c r="HK1976" s="28"/>
      <c r="HL1976" s="28"/>
      <c r="HM1976" s="28"/>
      <c r="HN1976" s="28"/>
      <c r="HO1976" s="28"/>
      <c r="HP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</row>
    <row r="1977" spans="1:249" s="50" customFormat="1" ht="14.25">
      <c r="A1977" s="28"/>
      <c r="B1977" s="28"/>
      <c r="C1977" s="28"/>
      <c r="D1977" s="28"/>
      <c r="E1977" s="28"/>
      <c r="F1977" s="28"/>
      <c r="G1977" s="28"/>
      <c r="K1977" s="194"/>
      <c r="M1977" s="28"/>
      <c r="N1977" s="28"/>
      <c r="O1977" s="28"/>
      <c r="T1977" s="194"/>
      <c r="V1977" s="28"/>
      <c r="W1977" s="28"/>
      <c r="X1977" s="28"/>
      <c r="AC1977" s="194"/>
      <c r="AE1977" s="28"/>
      <c r="AF1977" s="28"/>
      <c r="AG1977" s="28"/>
      <c r="AL1977" s="194"/>
      <c r="AN1977" s="28"/>
      <c r="AO1977" s="28"/>
      <c r="AP1977" s="28"/>
      <c r="AU1977" s="194"/>
      <c r="AW1977" s="28"/>
      <c r="AX1977" s="28"/>
      <c r="AY1977" s="28"/>
      <c r="BD1977" s="194"/>
      <c r="BF1977" s="28"/>
      <c r="BG1977" s="28"/>
      <c r="BH1977" s="28"/>
      <c r="BM1977" s="194"/>
      <c r="BO1977" s="28"/>
      <c r="BP1977" s="28"/>
      <c r="BQ1977" s="28"/>
      <c r="BV1977" s="194"/>
      <c r="BX1977" s="28"/>
      <c r="BY1977" s="28"/>
      <c r="BZ1977" s="28"/>
      <c r="CE1977" s="194"/>
      <c r="CG1977" s="28"/>
      <c r="CH1977" s="28"/>
      <c r="CI1977" s="28"/>
      <c r="CN1977" s="194"/>
      <c r="CP1977" s="28"/>
      <c r="CQ1977" s="28"/>
      <c r="CR1977" s="28"/>
      <c r="CW1977" s="194"/>
      <c r="CY1977" s="28"/>
      <c r="CZ1977" s="28"/>
      <c r="DA1977" s="28"/>
      <c r="DF1977" s="194"/>
      <c r="DH1977" s="28"/>
      <c r="DI1977" s="28"/>
      <c r="DJ1977" s="28"/>
      <c r="DO1977" s="194"/>
      <c r="DQ1977" s="28"/>
      <c r="DR1977" s="28"/>
      <c r="DS1977" s="28"/>
      <c r="DX1977" s="194"/>
      <c r="DZ1977" s="28"/>
      <c r="EA1977" s="28"/>
      <c r="EB1977" s="28"/>
      <c r="EG1977" s="194"/>
      <c r="EI1977" s="28"/>
      <c r="EJ1977" s="28"/>
      <c r="EK1977" s="28"/>
      <c r="EP1977" s="194"/>
      <c r="ER1977" s="28"/>
      <c r="ES1977" s="28"/>
      <c r="ET1977" s="28"/>
      <c r="EY1977" s="194"/>
      <c r="FA1977" s="28"/>
      <c r="FB1977" s="28"/>
      <c r="FC1977" s="28"/>
      <c r="FH1977" s="194"/>
      <c r="FJ1977" s="28"/>
      <c r="FK1977" s="28"/>
      <c r="FL1977" s="28"/>
      <c r="FQ1977" s="194"/>
      <c r="FS1977" s="28"/>
      <c r="FT1977" s="28"/>
      <c r="FU1977" s="28"/>
      <c r="FZ1977" s="194"/>
      <c r="GB1977" s="28"/>
      <c r="GC1977" s="28"/>
      <c r="GD1977" s="28"/>
      <c r="GI1977" s="194"/>
      <c r="GK1977" s="28"/>
      <c r="GL1977" s="28"/>
      <c r="GM1977" s="28"/>
      <c r="GR1977" s="194"/>
      <c r="GT1977" s="28"/>
      <c r="GU1977" s="28"/>
      <c r="GV1977" s="28"/>
      <c r="HA1977" s="194"/>
      <c r="HC1977" s="28"/>
      <c r="HD1977" s="28"/>
      <c r="HE1977" s="28"/>
      <c r="HJ1977" s="28"/>
      <c r="HK1977" s="28"/>
      <c r="HL1977" s="28"/>
      <c r="HM1977" s="28"/>
      <c r="HN1977" s="28"/>
      <c r="HO1977" s="28"/>
      <c r="HP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</row>
    <row r="1978" spans="1:249" s="50" customFormat="1" ht="14.25">
      <c r="A1978" s="28"/>
      <c r="B1978" s="28"/>
      <c r="C1978" s="28"/>
      <c r="D1978" s="28"/>
      <c r="E1978" s="28"/>
      <c r="F1978" s="28"/>
      <c r="G1978" s="28"/>
      <c r="K1978" s="194"/>
      <c r="M1978" s="28"/>
      <c r="N1978" s="28"/>
      <c r="O1978" s="28"/>
      <c r="T1978" s="194"/>
      <c r="V1978" s="28"/>
      <c r="W1978" s="28"/>
      <c r="X1978" s="28"/>
      <c r="AC1978" s="194"/>
      <c r="AE1978" s="28"/>
      <c r="AF1978" s="28"/>
      <c r="AG1978" s="28"/>
      <c r="AL1978" s="194"/>
      <c r="AN1978" s="28"/>
      <c r="AO1978" s="28"/>
      <c r="AP1978" s="28"/>
      <c r="AU1978" s="194"/>
      <c r="AW1978" s="28"/>
      <c r="AX1978" s="28"/>
      <c r="AY1978" s="28"/>
      <c r="BD1978" s="194"/>
      <c r="BF1978" s="28"/>
      <c r="BG1978" s="28"/>
      <c r="BH1978" s="28"/>
      <c r="BM1978" s="194"/>
      <c r="BO1978" s="28"/>
      <c r="BP1978" s="28"/>
      <c r="BQ1978" s="28"/>
      <c r="BV1978" s="194"/>
      <c r="BX1978" s="28"/>
      <c r="BY1978" s="28"/>
      <c r="BZ1978" s="28"/>
      <c r="CE1978" s="194"/>
      <c r="CG1978" s="28"/>
      <c r="CH1978" s="28"/>
      <c r="CI1978" s="28"/>
      <c r="CN1978" s="194"/>
      <c r="CP1978" s="28"/>
      <c r="CQ1978" s="28"/>
      <c r="CR1978" s="28"/>
      <c r="CW1978" s="194"/>
      <c r="CY1978" s="28"/>
      <c r="CZ1978" s="28"/>
      <c r="DA1978" s="28"/>
      <c r="DF1978" s="194"/>
      <c r="DH1978" s="28"/>
      <c r="DI1978" s="28"/>
      <c r="DJ1978" s="28"/>
      <c r="DO1978" s="194"/>
      <c r="DQ1978" s="28"/>
      <c r="DR1978" s="28"/>
      <c r="DS1978" s="28"/>
      <c r="DX1978" s="194"/>
      <c r="DZ1978" s="28"/>
      <c r="EA1978" s="28"/>
      <c r="EB1978" s="28"/>
      <c r="EG1978" s="194"/>
      <c r="EI1978" s="28"/>
      <c r="EJ1978" s="28"/>
      <c r="EK1978" s="28"/>
      <c r="EP1978" s="194"/>
      <c r="ER1978" s="28"/>
      <c r="ES1978" s="28"/>
      <c r="ET1978" s="28"/>
      <c r="EY1978" s="194"/>
      <c r="FA1978" s="28"/>
      <c r="FB1978" s="28"/>
      <c r="FC1978" s="28"/>
      <c r="FH1978" s="194"/>
      <c r="FJ1978" s="28"/>
      <c r="FK1978" s="28"/>
      <c r="FL1978" s="28"/>
      <c r="FQ1978" s="194"/>
      <c r="FS1978" s="28"/>
      <c r="FT1978" s="28"/>
      <c r="FU1978" s="28"/>
      <c r="FZ1978" s="194"/>
      <c r="GB1978" s="28"/>
      <c r="GC1978" s="28"/>
      <c r="GD1978" s="28"/>
      <c r="GI1978" s="194"/>
      <c r="GK1978" s="28"/>
      <c r="GL1978" s="28"/>
      <c r="GM1978" s="28"/>
      <c r="GR1978" s="194"/>
      <c r="GT1978" s="28"/>
      <c r="GU1978" s="28"/>
      <c r="GV1978" s="28"/>
      <c r="HA1978" s="194"/>
      <c r="HC1978" s="28"/>
      <c r="HD1978" s="28"/>
      <c r="HE1978" s="28"/>
      <c r="HJ1978" s="28"/>
      <c r="HK1978" s="28"/>
      <c r="HL1978" s="28"/>
      <c r="HM1978" s="28"/>
      <c r="HN1978" s="28"/>
      <c r="HO1978" s="28"/>
      <c r="HP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</row>
    <row r="1979" spans="1:249" s="50" customFormat="1" ht="14.25">
      <c r="A1979" s="28"/>
      <c r="B1979" s="28"/>
      <c r="C1979" s="28"/>
      <c r="D1979" s="28"/>
      <c r="E1979" s="28"/>
      <c r="F1979" s="28"/>
      <c r="G1979" s="28"/>
      <c r="K1979" s="194"/>
      <c r="M1979" s="28"/>
      <c r="N1979" s="28"/>
      <c r="O1979" s="28"/>
      <c r="T1979" s="194"/>
      <c r="V1979" s="28"/>
      <c r="W1979" s="28"/>
      <c r="X1979" s="28"/>
      <c r="AC1979" s="194"/>
      <c r="AE1979" s="28"/>
      <c r="AF1979" s="28"/>
      <c r="AG1979" s="28"/>
      <c r="AL1979" s="194"/>
      <c r="AN1979" s="28"/>
      <c r="AO1979" s="28"/>
      <c r="AP1979" s="28"/>
      <c r="AU1979" s="194"/>
      <c r="AW1979" s="28"/>
      <c r="AX1979" s="28"/>
      <c r="AY1979" s="28"/>
      <c r="BD1979" s="194"/>
      <c r="BF1979" s="28"/>
      <c r="BG1979" s="28"/>
      <c r="BH1979" s="28"/>
      <c r="BM1979" s="194"/>
      <c r="BO1979" s="28"/>
      <c r="BP1979" s="28"/>
      <c r="BQ1979" s="28"/>
      <c r="BV1979" s="194"/>
      <c r="BX1979" s="28"/>
      <c r="BY1979" s="28"/>
      <c r="BZ1979" s="28"/>
      <c r="CE1979" s="194"/>
      <c r="CG1979" s="28"/>
      <c r="CH1979" s="28"/>
      <c r="CI1979" s="28"/>
      <c r="CN1979" s="194"/>
      <c r="CP1979" s="28"/>
      <c r="CQ1979" s="28"/>
      <c r="CR1979" s="28"/>
      <c r="CW1979" s="194"/>
      <c r="CY1979" s="28"/>
      <c r="CZ1979" s="28"/>
      <c r="DA1979" s="28"/>
      <c r="DF1979" s="194"/>
      <c r="DH1979" s="28"/>
      <c r="DI1979" s="28"/>
      <c r="DJ1979" s="28"/>
      <c r="DO1979" s="194"/>
      <c r="DQ1979" s="28"/>
      <c r="DR1979" s="28"/>
      <c r="DS1979" s="28"/>
      <c r="DX1979" s="194"/>
      <c r="DZ1979" s="28"/>
      <c r="EA1979" s="28"/>
      <c r="EB1979" s="28"/>
      <c r="EG1979" s="194"/>
      <c r="EI1979" s="28"/>
      <c r="EJ1979" s="28"/>
      <c r="EK1979" s="28"/>
      <c r="EP1979" s="194"/>
      <c r="ER1979" s="28"/>
      <c r="ES1979" s="28"/>
      <c r="ET1979" s="28"/>
      <c r="EY1979" s="194"/>
      <c r="FA1979" s="28"/>
      <c r="FB1979" s="28"/>
      <c r="FC1979" s="28"/>
      <c r="FH1979" s="194"/>
      <c r="FJ1979" s="28"/>
      <c r="FK1979" s="28"/>
      <c r="FL1979" s="28"/>
      <c r="FQ1979" s="194"/>
      <c r="FS1979" s="28"/>
      <c r="FT1979" s="28"/>
      <c r="FU1979" s="28"/>
      <c r="FZ1979" s="194"/>
      <c r="GB1979" s="28"/>
      <c r="GC1979" s="28"/>
      <c r="GD1979" s="28"/>
      <c r="GI1979" s="194"/>
      <c r="GK1979" s="28"/>
      <c r="GL1979" s="28"/>
      <c r="GM1979" s="28"/>
      <c r="GR1979" s="194"/>
      <c r="GT1979" s="28"/>
      <c r="GU1979" s="28"/>
      <c r="GV1979" s="28"/>
      <c r="HA1979" s="194"/>
      <c r="HC1979" s="28"/>
      <c r="HD1979" s="28"/>
      <c r="HE1979" s="28"/>
      <c r="HJ1979" s="28"/>
      <c r="HK1979" s="28"/>
      <c r="HL1979" s="28"/>
      <c r="HM1979" s="28"/>
      <c r="HN1979" s="28"/>
      <c r="HO1979" s="28"/>
      <c r="HP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</row>
    <row r="1980" spans="1:249" s="50" customFormat="1" ht="14.25">
      <c r="A1980" s="28"/>
      <c r="B1980" s="28"/>
      <c r="C1980" s="28"/>
      <c r="D1980" s="28"/>
      <c r="E1980" s="28"/>
      <c r="F1980" s="28"/>
      <c r="G1980" s="28"/>
      <c r="K1980" s="194"/>
      <c r="M1980" s="28"/>
      <c r="N1980" s="28"/>
      <c r="O1980" s="28"/>
      <c r="T1980" s="194"/>
      <c r="V1980" s="28"/>
      <c r="W1980" s="28"/>
      <c r="X1980" s="28"/>
      <c r="AC1980" s="194"/>
      <c r="AE1980" s="28"/>
      <c r="AF1980" s="28"/>
      <c r="AG1980" s="28"/>
      <c r="AL1980" s="194"/>
      <c r="AN1980" s="28"/>
      <c r="AO1980" s="28"/>
      <c r="AP1980" s="28"/>
      <c r="AU1980" s="194"/>
      <c r="AW1980" s="28"/>
      <c r="AX1980" s="28"/>
      <c r="AY1980" s="28"/>
      <c r="BD1980" s="194"/>
      <c r="BF1980" s="28"/>
      <c r="BG1980" s="28"/>
      <c r="BH1980" s="28"/>
      <c r="BM1980" s="194"/>
      <c r="BO1980" s="28"/>
      <c r="BP1980" s="28"/>
      <c r="BQ1980" s="28"/>
      <c r="BV1980" s="194"/>
      <c r="BX1980" s="28"/>
      <c r="BY1980" s="28"/>
      <c r="BZ1980" s="28"/>
      <c r="CE1980" s="194"/>
      <c r="CG1980" s="28"/>
      <c r="CH1980" s="28"/>
      <c r="CI1980" s="28"/>
      <c r="CN1980" s="194"/>
      <c r="CP1980" s="28"/>
      <c r="CQ1980" s="28"/>
      <c r="CR1980" s="28"/>
      <c r="CW1980" s="194"/>
      <c r="CY1980" s="28"/>
      <c r="CZ1980" s="28"/>
      <c r="DA1980" s="28"/>
      <c r="DF1980" s="194"/>
      <c r="DH1980" s="28"/>
      <c r="DI1980" s="28"/>
      <c r="DJ1980" s="28"/>
      <c r="DO1980" s="194"/>
      <c r="DQ1980" s="28"/>
      <c r="DR1980" s="28"/>
      <c r="DS1980" s="28"/>
      <c r="DX1980" s="194"/>
      <c r="DZ1980" s="28"/>
      <c r="EA1980" s="28"/>
      <c r="EB1980" s="28"/>
      <c r="EG1980" s="194"/>
      <c r="EI1980" s="28"/>
      <c r="EJ1980" s="28"/>
      <c r="EK1980" s="28"/>
      <c r="EP1980" s="194"/>
      <c r="ER1980" s="28"/>
      <c r="ES1980" s="28"/>
      <c r="ET1980" s="28"/>
      <c r="EY1980" s="194"/>
      <c r="FA1980" s="28"/>
      <c r="FB1980" s="28"/>
      <c r="FC1980" s="28"/>
      <c r="FH1980" s="194"/>
      <c r="FJ1980" s="28"/>
      <c r="FK1980" s="28"/>
      <c r="FL1980" s="28"/>
      <c r="FQ1980" s="194"/>
      <c r="FS1980" s="28"/>
      <c r="FT1980" s="28"/>
      <c r="FU1980" s="28"/>
      <c r="FZ1980" s="194"/>
      <c r="GB1980" s="28"/>
      <c r="GC1980" s="28"/>
      <c r="GD1980" s="28"/>
      <c r="GI1980" s="194"/>
      <c r="GK1980" s="28"/>
      <c r="GL1980" s="28"/>
      <c r="GM1980" s="28"/>
      <c r="GR1980" s="194"/>
      <c r="GT1980" s="28"/>
      <c r="GU1980" s="28"/>
      <c r="GV1980" s="28"/>
      <c r="HA1980" s="194"/>
      <c r="HC1980" s="28"/>
      <c r="HD1980" s="28"/>
      <c r="HE1980" s="28"/>
      <c r="HJ1980" s="28"/>
      <c r="HK1980" s="28"/>
      <c r="HL1980" s="28"/>
      <c r="HM1980" s="28"/>
      <c r="HN1980" s="28"/>
      <c r="HO1980" s="28"/>
      <c r="HP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</row>
    <row r="1981" spans="1:249" s="50" customFormat="1" ht="14.25">
      <c r="A1981" s="28"/>
      <c r="B1981" s="28"/>
      <c r="C1981" s="28"/>
      <c r="D1981" s="28"/>
      <c r="F1981" s="28"/>
      <c r="G1981" s="28"/>
      <c r="K1981" s="194"/>
      <c r="M1981" s="28"/>
      <c r="N1981" s="28"/>
      <c r="O1981" s="28"/>
      <c r="T1981" s="194"/>
      <c r="V1981" s="28"/>
      <c r="W1981" s="28"/>
      <c r="X1981" s="28"/>
      <c r="AC1981" s="194"/>
      <c r="AE1981" s="28"/>
      <c r="AF1981" s="28"/>
      <c r="AG1981" s="28"/>
      <c r="AL1981" s="194"/>
      <c r="AN1981" s="28"/>
      <c r="AO1981" s="28"/>
      <c r="AP1981" s="28"/>
      <c r="AU1981" s="194"/>
      <c r="AW1981" s="28"/>
      <c r="AX1981" s="28"/>
      <c r="AY1981" s="28"/>
      <c r="BD1981" s="194"/>
      <c r="BF1981" s="28"/>
      <c r="BG1981" s="28"/>
      <c r="BH1981" s="28"/>
      <c r="BM1981" s="194"/>
      <c r="BO1981" s="28"/>
      <c r="BP1981" s="28"/>
      <c r="BQ1981" s="28"/>
      <c r="BV1981" s="194"/>
      <c r="BX1981" s="28"/>
      <c r="BY1981" s="28"/>
      <c r="BZ1981" s="28"/>
      <c r="CE1981" s="194"/>
      <c r="CG1981" s="28"/>
      <c r="CH1981" s="28"/>
      <c r="CI1981" s="28"/>
      <c r="CN1981" s="194"/>
      <c r="CP1981" s="28"/>
      <c r="CQ1981" s="28"/>
      <c r="CR1981" s="28"/>
      <c r="CW1981" s="194"/>
      <c r="CY1981" s="28"/>
      <c r="CZ1981" s="28"/>
      <c r="DA1981" s="28"/>
      <c r="DF1981" s="194"/>
      <c r="DH1981" s="28"/>
      <c r="DI1981" s="28"/>
      <c r="DJ1981" s="28"/>
      <c r="DO1981" s="194"/>
      <c r="DQ1981" s="28"/>
      <c r="DR1981" s="28"/>
      <c r="DS1981" s="28"/>
      <c r="DX1981" s="194"/>
      <c r="DZ1981" s="28"/>
      <c r="EA1981" s="28"/>
      <c r="EB1981" s="28"/>
      <c r="EG1981" s="194"/>
      <c r="EI1981" s="28"/>
      <c r="EJ1981" s="28"/>
      <c r="EK1981" s="28"/>
      <c r="EP1981" s="194"/>
      <c r="ER1981" s="28"/>
      <c r="ES1981" s="28"/>
      <c r="ET1981" s="28"/>
      <c r="EY1981" s="194"/>
      <c r="FA1981" s="28"/>
      <c r="FB1981" s="28"/>
      <c r="FC1981" s="28"/>
      <c r="FH1981" s="194"/>
      <c r="FJ1981" s="28"/>
      <c r="FK1981" s="28"/>
      <c r="FL1981" s="28"/>
      <c r="FQ1981" s="194"/>
      <c r="FS1981" s="28"/>
      <c r="FT1981" s="28"/>
      <c r="FU1981" s="28"/>
      <c r="FZ1981" s="194"/>
      <c r="GB1981" s="28"/>
      <c r="GC1981" s="28"/>
      <c r="GD1981" s="28"/>
      <c r="GI1981" s="194"/>
      <c r="GK1981" s="28"/>
      <c r="GL1981" s="28"/>
      <c r="GM1981" s="28"/>
      <c r="GR1981" s="194"/>
      <c r="GT1981" s="28"/>
      <c r="GU1981" s="28"/>
      <c r="GV1981" s="28"/>
      <c r="HA1981" s="194"/>
      <c r="HC1981" s="28"/>
      <c r="HD1981" s="28"/>
      <c r="HE1981" s="28"/>
      <c r="HJ1981" s="28"/>
      <c r="HK1981" s="28"/>
      <c r="HL1981" s="28"/>
      <c r="HM1981" s="28"/>
      <c r="HN1981" s="28"/>
      <c r="HO1981" s="28"/>
      <c r="HP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</row>
    <row r="1982" spans="1:249" s="50" customFormat="1" ht="14.25">
      <c r="A1982" s="28"/>
      <c r="B1982" s="28"/>
      <c r="C1982" s="28"/>
      <c r="D1982" s="28"/>
      <c r="E1982" s="28"/>
      <c r="F1982" s="28"/>
      <c r="G1982" s="28"/>
      <c r="K1982" s="194"/>
      <c r="M1982" s="28"/>
      <c r="N1982" s="28"/>
      <c r="O1982" s="28"/>
      <c r="T1982" s="194"/>
      <c r="V1982" s="28"/>
      <c r="W1982" s="28"/>
      <c r="X1982" s="28"/>
      <c r="AC1982" s="194"/>
      <c r="AE1982" s="28"/>
      <c r="AF1982" s="28"/>
      <c r="AG1982" s="28"/>
      <c r="AL1982" s="194"/>
      <c r="AN1982" s="28"/>
      <c r="AO1982" s="28"/>
      <c r="AP1982" s="28"/>
      <c r="AU1982" s="194"/>
      <c r="AW1982" s="28"/>
      <c r="AX1982" s="28"/>
      <c r="AY1982" s="28"/>
      <c r="BD1982" s="194"/>
      <c r="BF1982" s="28"/>
      <c r="BG1982" s="28"/>
      <c r="BH1982" s="28"/>
      <c r="BM1982" s="194"/>
      <c r="BO1982" s="28"/>
      <c r="BP1982" s="28"/>
      <c r="BQ1982" s="28"/>
      <c r="BV1982" s="194"/>
      <c r="BX1982" s="28"/>
      <c r="BY1982" s="28"/>
      <c r="BZ1982" s="28"/>
      <c r="CE1982" s="194"/>
      <c r="CG1982" s="28"/>
      <c r="CH1982" s="28"/>
      <c r="CI1982" s="28"/>
      <c r="CN1982" s="194"/>
      <c r="CP1982" s="28"/>
      <c r="CQ1982" s="28"/>
      <c r="CR1982" s="28"/>
      <c r="CW1982" s="194"/>
      <c r="CY1982" s="28"/>
      <c r="CZ1982" s="28"/>
      <c r="DA1982" s="28"/>
      <c r="DF1982" s="194"/>
      <c r="DH1982" s="28"/>
      <c r="DI1982" s="28"/>
      <c r="DJ1982" s="28"/>
      <c r="DO1982" s="194"/>
      <c r="DQ1982" s="28"/>
      <c r="DR1982" s="28"/>
      <c r="DS1982" s="28"/>
      <c r="DX1982" s="194"/>
      <c r="DZ1982" s="28"/>
      <c r="EA1982" s="28"/>
      <c r="EB1982" s="28"/>
      <c r="EG1982" s="194"/>
      <c r="EI1982" s="28"/>
      <c r="EJ1982" s="28"/>
      <c r="EK1982" s="28"/>
      <c r="EP1982" s="194"/>
      <c r="ER1982" s="28"/>
      <c r="ES1982" s="28"/>
      <c r="ET1982" s="28"/>
      <c r="EY1982" s="194"/>
      <c r="FA1982" s="28"/>
      <c r="FB1982" s="28"/>
      <c r="FC1982" s="28"/>
      <c r="FH1982" s="194"/>
      <c r="FJ1982" s="28"/>
      <c r="FK1982" s="28"/>
      <c r="FL1982" s="28"/>
      <c r="FQ1982" s="194"/>
      <c r="FS1982" s="28"/>
      <c r="FT1982" s="28"/>
      <c r="FU1982" s="28"/>
      <c r="FZ1982" s="194"/>
      <c r="GB1982" s="28"/>
      <c r="GC1982" s="28"/>
      <c r="GD1982" s="28"/>
      <c r="GI1982" s="194"/>
      <c r="GK1982" s="28"/>
      <c r="GL1982" s="28"/>
      <c r="GM1982" s="28"/>
      <c r="GR1982" s="194"/>
      <c r="GT1982" s="28"/>
      <c r="GU1982" s="28"/>
      <c r="GV1982" s="28"/>
      <c r="HA1982" s="194"/>
      <c r="HC1982" s="28"/>
      <c r="HD1982" s="28"/>
      <c r="HE1982" s="28"/>
      <c r="HJ1982" s="28"/>
      <c r="HK1982" s="28"/>
      <c r="HL1982" s="28"/>
      <c r="HM1982" s="28"/>
      <c r="HN1982" s="28"/>
      <c r="HO1982" s="28"/>
      <c r="HP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</row>
    <row r="1983" spans="1:249" s="50" customFormat="1" ht="14.25">
      <c r="A1983" s="28"/>
      <c r="B1983" s="28"/>
      <c r="C1983" s="28"/>
      <c r="D1983" s="28"/>
      <c r="E1983" s="28"/>
      <c r="F1983" s="28"/>
      <c r="G1983" s="28"/>
      <c r="K1983" s="194"/>
      <c r="M1983" s="28"/>
      <c r="N1983" s="28"/>
      <c r="O1983" s="28"/>
      <c r="T1983" s="194"/>
      <c r="V1983" s="28"/>
      <c r="W1983" s="28"/>
      <c r="X1983" s="28"/>
      <c r="AC1983" s="194"/>
      <c r="AE1983" s="28"/>
      <c r="AF1983" s="28"/>
      <c r="AG1983" s="28"/>
      <c r="AL1983" s="194"/>
      <c r="AN1983" s="28"/>
      <c r="AO1983" s="28"/>
      <c r="AP1983" s="28"/>
      <c r="AU1983" s="194"/>
      <c r="AW1983" s="28"/>
      <c r="AX1983" s="28"/>
      <c r="AY1983" s="28"/>
      <c r="BD1983" s="194"/>
      <c r="BF1983" s="28"/>
      <c r="BG1983" s="28"/>
      <c r="BH1983" s="28"/>
      <c r="BM1983" s="194"/>
      <c r="BO1983" s="28"/>
      <c r="BP1983" s="28"/>
      <c r="BQ1983" s="28"/>
      <c r="BV1983" s="194"/>
      <c r="BX1983" s="28"/>
      <c r="BY1983" s="28"/>
      <c r="BZ1983" s="28"/>
      <c r="CE1983" s="194"/>
      <c r="CG1983" s="28"/>
      <c r="CH1983" s="28"/>
      <c r="CI1983" s="28"/>
      <c r="CN1983" s="194"/>
      <c r="CP1983" s="28"/>
      <c r="CQ1983" s="28"/>
      <c r="CR1983" s="28"/>
      <c r="CW1983" s="194"/>
      <c r="CY1983" s="28"/>
      <c r="CZ1983" s="28"/>
      <c r="DA1983" s="28"/>
      <c r="DF1983" s="194"/>
      <c r="DH1983" s="28"/>
      <c r="DI1983" s="28"/>
      <c r="DJ1983" s="28"/>
      <c r="DO1983" s="194"/>
      <c r="DQ1983" s="28"/>
      <c r="DR1983" s="28"/>
      <c r="DS1983" s="28"/>
      <c r="DX1983" s="194"/>
      <c r="DZ1983" s="28"/>
      <c r="EA1983" s="28"/>
      <c r="EB1983" s="28"/>
      <c r="EG1983" s="194"/>
      <c r="EI1983" s="28"/>
      <c r="EJ1983" s="28"/>
      <c r="EK1983" s="28"/>
      <c r="EP1983" s="194"/>
      <c r="ER1983" s="28"/>
      <c r="ES1983" s="28"/>
      <c r="ET1983" s="28"/>
      <c r="EY1983" s="194"/>
      <c r="FA1983" s="28"/>
      <c r="FB1983" s="28"/>
      <c r="FC1983" s="28"/>
      <c r="FH1983" s="194"/>
      <c r="FJ1983" s="28"/>
      <c r="FK1983" s="28"/>
      <c r="FL1983" s="28"/>
      <c r="FQ1983" s="194"/>
      <c r="FS1983" s="28"/>
      <c r="FT1983" s="28"/>
      <c r="FU1983" s="28"/>
      <c r="FZ1983" s="194"/>
      <c r="GB1983" s="28"/>
      <c r="GC1983" s="28"/>
      <c r="GD1983" s="28"/>
      <c r="GI1983" s="194"/>
      <c r="GK1983" s="28"/>
      <c r="GL1983" s="28"/>
      <c r="GM1983" s="28"/>
      <c r="GR1983" s="194"/>
      <c r="GT1983" s="28"/>
      <c r="GU1983" s="28"/>
      <c r="GV1983" s="28"/>
      <c r="HA1983" s="194"/>
      <c r="HC1983" s="28"/>
      <c r="HD1983" s="28"/>
      <c r="HE1983" s="28"/>
      <c r="HJ1983" s="28"/>
      <c r="HK1983" s="28"/>
      <c r="HL1983" s="28"/>
      <c r="HM1983" s="28"/>
      <c r="HN1983" s="28"/>
      <c r="HO1983" s="28"/>
      <c r="HP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</row>
    <row r="1984" spans="1:249" s="50" customFormat="1" ht="14.25">
      <c r="A1984" s="28"/>
      <c r="B1984" s="28"/>
      <c r="C1984" s="28"/>
      <c r="D1984" s="28"/>
      <c r="E1984" s="28"/>
      <c r="F1984" s="28"/>
      <c r="G1984" s="28"/>
      <c r="K1984" s="194"/>
      <c r="M1984" s="28"/>
      <c r="N1984" s="28"/>
      <c r="O1984" s="28"/>
      <c r="T1984" s="194"/>
      <c r="V1984" s="28"/>
      <c r="W1984" s="28"/>
      <c r="X1984" s="28"/>
      <c r="AC1984" s="194"/>
      <c r="AE1984" s="28"/>
      <c r="AF1984" s="28"/>
      <c r="AG1984" s="28"/>
      <c r="AL1984" s="194"/>
      <c r="AN1984" s="28"/>
      <c r="AO1984" s="28"/>
      <c r="AP1984" s="28"/>
      <c r="AU1984" s="194"/>
      <c r="AW1984" s="28"/>
      <c r="AX1984" s="28"/>
      <c r="AY1984" s="28"/>
      <c r="BD1984" s="194"/>
      <c r="BF1984" s="28"/>
      <c r="BG1984" s="28"/>
      <c r="BH1984" s="28"/>
      <c r="BM1984" s="194"/>
      <c r="BO1984" s="28"/>
      <c r="BP1984" s="28"/>
      <c r="BQ1984" s="28"/>
      <c r="BV1984" s="194"/>
      <c r="BX1984" s="28"/>
      <c r="BY1984" s="28"/>
      <c r="BZ1984" s="28"/>
      <c r="CE1984" s="194"/>
      <c r="CG1984" s="28"/>
      <c r="CH1984" s="28"/>
      <c r="CI1984" s="28"/>
      <c r="CN1984" s="194"/>
      <c r="CP1984" s="28"/>
      <c r="CQ1984" s="28"/>
      <c r="CR1984" s="28"/>
      <c r="CW1984" s="194"/>
      <c r="CY1984" s="28"/>
      <c r="CZ1984" s="28"/>
      <c r="DA1984" s="28"/>
      <c r="DF1984" s="194"/>
      <c r="DH1984" s="28"/>
      <c r="DI1984" s="28"/>
      <c r="DJ1984" s="28"/>
      <c r="DO1984" s="194"/>
      <c r="DQ1984" s="28"/>
      <c r="DR1984" s="28"/>
      <c r="DS1984" s="28"/>
      <c r="DX1984" s="194"/>
      <c r="DZ1984" s="28"/>
      <c r="EA1984" s="28"/>
      <c r="EB1984" s="28"/>
      <c r="EG1984" s="194"/>
      <c r="EI1984" s="28"/>
      <c r="EJ1984" s="28"/>
      <c r="EK1984" s="28"/>
      <c r="EP1984" s="194"/>
      <c r="ER1984" s="28"/>
      <c r="ES1984" s="28"/>
      <c r="ET1984" s="28"/>
      <c r="EY1984" s="194"/>
      <c r="FA1984" s="28"/>
      <c r="FB1984" s="28"/>
      <c r="FC1984" s="28"/>
      <c r="FH1984" s="194"/>
      <c r="FJ1984" s="28"/>
      <c r="FK1984" s="28"/>
      <c r="FL1984" s="28"/>
      <c r="FQ1984" s="194"/>
      <c r="FS1984" s="28"/>
      <c r="FT1984" s="28"/>
      <c r="FU1984" s="28"/>
      <c r="FZ1984" s="194"/>
      <c r="GB1984" s="28"/>
      <c r="GC1984" s="28"/>
      <c r="GD1984" s="28"/>
      <c r="GI1984" s="194"/>
      <c r="GK1984" s="28"/>
      <c r="GL1984" s="28"/>
      <c r="GM1984" s="28"/>
      <c r="GR1984" s="194"/>
      <c r="GT1984" s="28"/>
      <c r="GU1984" s="28"/>
      <c r="GV1984" s="28"/>
      <c r="HA1984" s="194"/>
      <c r="HC1984" s="28"/>
      <c r="HD1984" s="28"/>
      <c r="HE1984" s="28"/>
      <c r="HJ1984" s="28"/>
      <c r="HK1984" s="28"/>
      <c r="HL1984" s="28"/>
      <c r="HM1984" s="28"/>
      <c r="HN1984" s="28"/>
      <c r="HO1984" s="28"/>
      <c r="HP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</row>
    <row r="1985" spans="1:249" s="50" customFormat="1" ht="14.25">
      <c r="A1985" s="28"/>
      <c r="B1985" s="28"/>
      <c r="C1985" s="28"/>
      <c r="D1985" s="28"/>
      <c r="E1985" s="28"/>
      <c r="F1985" s="28"/>
      <c r="G1985" s="28"/>
      <c r="K1985" s="194"/>
      <c r="M1985" s="28"/>
      <c r="N1985" s="28"/>
      <c r="O1985" s="28"/>
      <c r="T1985" s="194"/>
      <c r="V1985" s="28"/>
      <c r="W1985" s="28"/>
      <c r="X1985" s="28"/>
      <c r="AC1985" s="194"/>
      <c r="AE1985" s="28"/>
      <c r="AF1985" s="28"/>
      <c r="AG1985" s="28"/>
      <c r="AL1985" s="194"/>
      <c r="AN1985" s="28"/>
      <c r="AO1985" s="28"/>
      <c r="AP1985" s="28"/>
      <c r="AU1985" s="194"/>
      <c r="AW1985" s="28"/>
      <c r="AX1985" s="28"/>
      <c r="AY1985" s="28"/>
      <c r="BD1985" s="194"/>
      <c r="BF1985" s="28"/>
      <c r="BG1985" s="28"/>
      <c r="BH1985" s="28"/>
      <c r="BM1985" s="194"/>
      <c r="BO1985" s="28"/>
      <c r="BP1985" s="28"/>
      <c r="BQ1985" s="28"/>
      <c r="BV1985" s="194"/>
      <c r="BX1985" s="28"/>
      <c r="BY1985" s="28"/>
      <c r="BZ1985" s="28"/>
      <c r="CE1985" s="194"/>
      <c r="CG1985" s="28"/>
      <c r="CH1985" s="28"/>
      <c r="CI1985" s="28"/>
      <c r="CN1985" s="194"/>
      <c r="CP1985" s="28"/>
      <c r="CQ1985" s="28"/>
      <c r="CR1985" s="28"/>
      <c r="CW1985" s="194"/>
      <c r="CY1985" s="28"/>
      <c r="CZ1985" s="28"/>
      <c r="DA1985" s="28"/>
      <c r="DF1985" s="194"/>
      <c r="DH1985" s="28"/>
      <c r="DI1985" s="28"/>
      <c r="DJ1985" s="28"/>
      <c r="DO1985" s="194"/>
      <c r="DQ1985" s="28"/>
      <c r="DR1985" s="28"/>
      <c r="DS1985" s="28"/>
      <c r="DX1985" s="194"/>
      <c r="DZ1985" s="28"/>
      <c r="EA1985" s="28"/>
      <c r="EB1985" s="28"/>
      <c r="EG1985" s="194"/>
      <c r="EI1985" s="28"/>
      <c r="EJ1985" s="28"/>
      <c r="EK1985" s="28"/>
      <c r="EP1985" s="194"/>
      <c r="ER1985" s="28"/>
      <c r="ES1985" s="28"/>
      <c r="ET1985" s="28"/>
      <c r="EY1985" s="194"/>
      <c r="FA1985" s="28"/>
      <c r="FB1985" s="28"/>
      <c r="FC1985" s="28"/>
      <c r="FH1985" s="194"/>
      <c r="FJ1985" s="28"/>
      <c r="FK1985" s="28"/>
      <c r="FL1985" s="28"/>
      <c r="FQ1985" s="194"/>
      <c r="FS1985" s="28"/>
      <c r="FT1985" s="28"/>
      <c r="FU1985" s="28"/>
      <c r="FZ1985" s="194"/>
      <c r="GB1985" s="28"/>
      <c r="GC1985" s="28"/>
      <c r="GD1985" s="28"/>
      <c r="GI1985" s="194"/>
      <c r="GK1985" s="28"/>
      <c r="GL1985" s="28"/>
      <c r="GM1985" s="28"/>
      <c r="GR1985" s="194"/>
      <c r="GT1985" s="28"/>
      <c r="GU1985" s="28"/>
      <c r="GV1985" s="28"/>
      <c r="HA1985" s="194"/>
      <c r="HC1985" s="28"/>
      <c r="HD1985" s="28"/>
      <c r="HE1985" s="28"/>
      <c r="HJ1985" s="28"/>
      <c r="HK1985" s="28"/>
      <c r="HL1985" s="28"/>
      <c r="HM1985" s="28"/>
      <c r="HN1985" s="28"/>
      <c r="HO1985" s="28"/>
      <c r="HP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</row>
    <row r="1986" spans="1:249" s="50" customFormat="1" ht="14.25">
      <c r="A1986" s="28"/>
      <c r="B1986" s="28"/>
      <c r="C1986" s="28"/>
      <c r="D1986" s="28"/>
      <c r="E1986" s="28"/>
      <c r="F1986" s="28"/>
      <c r="G1986" s="28"/>
      <c r="K1986" s="194"/>
      <c r="M1986" s="28"/>
      <c r="N1986" s="28"/>
      <c r="O1986" s="28"/>
      <c r="T1986" s="194"/>
      <c r="V1986" s="28"/>
      <c r="W1986" s="28"/>
      <c r="X1986" s="28"/>
      <c r="AC1986" s="194"/>
      <c r="AE1986" s="28"/>
      <c r="AF1986" s="28"/>
      <c r="AG1986" s="28"/>
      <c r="AL1986" s="194"/>
      <c r="AN1986" s="28"/>
      <c r="AO1986" s="28"/>
      <c r="AP1986" s="28"/>
      <c r="AU1986" s="194"/>
      <c r="AW1986" s="28"/>
      <c r="AX1986" s="28"/>
      <c r="AY1986" s="28"/>
      <c r="BD1986" s="194"/>
      <c r="BF1986" s="28"/>
      <c r="BG1986" s="28"/>
      <c r="BH1986" s="28"/>
      <c r="BM1986" s="194"/>
      <c r="BO1986" s="28"/>
      <c r="BP1986" s="28"/>
      <c r="BQ1986" s="28"/>
      <c r="BV1986" s="194"/>
      <c r="BX1986" s="28"/>
      <c r="BY1986" s="28"/>
      <c r="BZ1986" s="28"/>
      <c r="CE1986" s="194"/>
      <c r="CG1986" s="28"/>
      <c r="CH1986" s="28"/>
      <c r="CI1986" s="28"/>
      <c r="CN1986" s="194"/>
      <c r="CP1986" s="28"/>
      <c r="CQ1986" s="28"/>
      <c r="CR1986" s="28"/>
      <c r="CW1986" s="194"/>
      <c r="CY1986" s="28"/>
      <c r="CZ1986" s="28"/>
      <c r="DA1986" s="28"/>
      <c r="DF1986" s="194"/>
      <c r="DH1986" s="28"/>
      <c r="DI1986" s="28"/>
      <c r="DJ1986" s="28"/>
      <c r="DO1986" s="194"/>
      <c r="DQ1986" s="28"/>
      <c r="DR1986" s="28"/>
      <c r="DS1986" s="28"/>
      <c r="DX1986" s="194"/>
      <c r="DZ1986" s="28"/>
      <c r="EA1986" s="28"/>
      <c r="EB1986" s="28"/>
      <c r="EG1986" s="194"/>
      <c r="EI1986" s="28"/>
      <c r="EJ1986" s="28"/>
      <c r="EK1986" s="28"/>
      <c r="EP1986" s="194"/>
      <c r="ER1986" s="28"/>
      <c r="ES1986" s="28"/>
      <c r="ET1986" s="28"/>
      <c r="EY1986" s="194"/>
      <c r="FA1986" s="28"/>
      <c r="FB1986" s="28"/>
      <c r="FC1986" s="28"/>
      <c r="FH1986" s="194"/>
      <c r="FJ1986" s="28"/>
      <c r="FK1986" s="28"/>
      <c r="FL1986" s="28"/>
      <c r="FQ1986" s="194"/>
      <c r="FS1986" s="28"/>
      <c r="FT1986" s="28"/>
      <c r="FU1986" s="28"/>
      <c r="FZ1986" s="194"/>
      <c r="GB1986" s="28"/>
      <c r="GC1986" s="28"/>
      <c r="GD1986" s="28"/>
      <c r="GI1986" s="194"/>
      <c r="GK1986" s="28"/>
      <c r="GL1986" s="28"/>
      <c r="GM1986" s="28"/>
      <c r="GR1986" s="194"/>
      <c r="GT1986" s="28"/>
      <c r="GU1986" s="28"/>
      <c r="GV1986" s="28"/>
      <c r="HA1986" s="194"/>
      <c r="HC1986" s="28"/>
      <c r="HD1986" s="28"/>
      <c r="HE1986" s="28"/>
      <c r="HJ1986" s="28"/>
      <c r="HK1986" s="28"/>
      <c r="HL1986" s="28"/>
      <c r="HM1986" s="28"/>
      <c r="HN1986" s="28"/>
      <c r="HO1986" s="28"/>
      <c r="HP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</row>
    <row r="1987" spans="1:249" s="50" customFormat="1" ht="14.25">
      <c r="A1987" s="28"/>
      <c r="B1987" s="28"/>
      <c r="C1987" s="28"/>
      <c r="D1987" s="28"/>
      <c r="E1987" s="28"/>
      <c r="F1987" s="28"/>
      <c r="G1987" s="28"/>
      <c r="K1987" s="194"/>
      <c r="M1987" s="28"/>
      <c r="N1987" s="28"/>
      <c r="O1987" s="28"/>
      <c r="T1987" s="194"/>
      <c r="V1987" s="28"/>
      <c r="W1987" s="28"/>
      <c r="X1987" s="28"/>
      <c r="AC1987" s="194"/>
      <c r="AE1987" s="28"/>
      <c r="AF1987" s="28"/>
      <c r="AG1987" s="28"/>
      <c r="AL1987" s="194"/>
      <c r="AN1987" s="28"/>
      <c r="AO1987" s="28"/>
      <c r="AP1987" s="28"/>
      <c r="AU1987" s="194"/>
      <c r="AW1987" s="28"/>
      <c r="AX1987" s="28"/>
      <c r="AY1987" s="28"/>
      <c r="BD1987" s="194"/>
      <c r="BF1987" s="28"/>
      <c r="BG1987" s="28"/>
      <c r="BH1987" s="28"/>
      <c r="BM1987" s="194"/>
      <c r="BO1987" s="28"/>
      <c r="BP1987" s="28"/>
      <c r="BQ1987" s="28"/>
      <c r="BV1987" s="194"/>
      <c r="BX1987" s="28"/>
      <c r="BY1987" s="28"/>
      <c r="BZ1987" s="28"/>
      <c r="CE1987" s="194"/>
      <c r="CG1987" s="28"/>
      <c r="CH1987" s="28"/>
      <c r="CI1987" s="28"/>
      <c r="CN1987" s="194"/>
      <c r="CP1987" s="28"/>
      <c r="CQ1987" s="28"/>
      <c r="CR1987" s="28"/>
      <c r="CW1987" s="194"/>
      <c r="CY1987" s="28"/>
      <c r="CZ1987" s="28"/>
      <c r="DA1987" s="28"/>
      <c r="DF1987" s="194"/>
      <c r="DH1987" s="28"/>
      <c r="DI1987" s="28"/>
      <c r="DJ1987" s="28"/>
      <c r="DO1987" s="194"/>
      <c r="DQ1987" s="28"/>
      <c r="DR1987" s="28"/>
      <c r="DS1987" s="28"/>
      <c r="DX1987" s="194"/>
      <c r="DZ1987" s="28"/>
      <c r="EA1987" s="28"/>
      <c r="EB1987" s="28"/>
      <c r="EG1987" s="194"/>
      <c r="EI1987" s="28"/>
      <c r="EJ1987" s="28"/>
      <c r="EK1987" s="28"/>
      <c r="EP1987" s="194"/>
      <c r="ER1987" s="28"/>
      <c r="ES1987" s="28"/>
      <c r="ET1987" s="28"/>
      <c r="EY1987" s="194"/>
      <c r="FA1987" s="28"/>
      <c r="FB1987" s="28"/>
      <c r="FC1987" s="28"/>
      <c r="FH1987" s="194"/>
      <c r="FJ1987" s="28"/>
      <c r="FK1987" s="28"/>
      <c r="FL1987" s="28"/>
      <c r="FQ1987" s="194"/>
      <c r="FS1987" s="28"/>
      <c r="FT1987" s="28"/>
      <c r="FU1987" s="28"/>
      <c r="FZ1987" s="194"/>
      <c r="GB1987" s="28"/>
      <c r="GC1987" s="28"/>
      <c r="GD1987" s="28"/>
      <c r="GI1987" s="194"/>
      <c r="GK1987" s="28"/>
      <c r="GL1987" s="28"/>
      <c r="GM1987" s="28"/>
      <c r="GR1987" s="194"/>
      <c r="GT1987" s="28"/>
      <c r="GU1987" s="28"/>
      <c r="GV1987" s="28"/>
      <c r="HA1987" s="194"/>
      <c r="HC1987" s="28"/>
      <c r="HD1987" s="28"/>
      <c r="HE1987" s="28"/>
      <c r="HJ1987" s="28"/>
      <c r="HK1987" s="28"/>
      <c r="HL1987" s="28"/>
      <c r="HM1987" s="28"/>
      <c r="HN1987" s="28"/>
      <c r="HO1987" s="28"/>
      <c r="HP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</row>
    <row r="1988" spans="1:249" s="50" customFormat="1" ht="14.25">
      <c r="A1988" s="28"/>
      <c r="B1988" s="28"/>
      <c r="C1988" s="28"/>
      <c r="D1988" s="28"/>
      <c r="E1988" s="28"/>
      <c r="F1988" s="28"/>
      <c r="G1988" s="28"/>
      <c r="K1988" s="194"/>
      <c r="M1988" s="28"/>
      <c r="N1988" s="28"/>
      <c r="O1988" s="28"/>
      <c r="T1988" s="194"/>
      <c r="V1988" s="28"/>
      <c r="W1988" s="28"/>
      <c r="X1988" s="28"/>
      <c r="AC1988" s="194"/>
      <c r="AE1988" s="28"/>
      <c r="AF1988" s="28"/>
      <c r="AG1988" s="28"/>
      <c r="AL1988" s="194"/>
      <c r="AN1988" s="28"/>
      <c r="AO1988" s="28"/>
      <c r="AP1988" s="28"/>
      <c r="AU1988" s="194"/>
      <c r="AW1988" s="28"/>
      <c r="AX1988" s="28"/>
      <c r="AY1988" s="28"/>
      <c r="BD1988" s="194"/>
      <c r="BF1988" s="28"/>
      <c r="BG1988" s="28"/>
      <c r="BH1988" s="28"/>
      <c r="BM1988" s="194"/>
      <c r="BO1988" s="28"/>
      <c r="BP1988" s="28"/>
      <c r="BQ1988" s="28"/>
      <c r="BV1988" s="194"/>
      <c r="BX1988" s="28"/>
      <c r="BY1988" s="28"/>
      <c r="BZ1988" s="28"/>
      <c r="CE1988" s="194"/>
      <c r="CG1988" s="28"/>
      <c r="CH1988" s="28"/>
      <c r="CI1988" s="28"/>
      <c r="CN1988" s="194"/>
      <c r="CP1988" s="28"/>
      <c r="CQ1988" s="28"/>
      <c r="CR1988" s="28"/>
      <c r="CW1988" s="194"/>
      <c r="CY1988" s="28"/>
      <c r="CZ1988" s="28"/>
      <c r="DA1988" s="28"/>
      <c r="DF1988" s="194"/>
      <c r="DH1988" s="28"/>
      <c r="DI1988" s="28"/>
      <c r="DJ1988" s="28"/>
      <c r="DO1988" s="194"/>
      <c r="DQ1988" s="28"/>
      <c r="DR1988" s="28"/>
      <c r="DS1988" s="28"/>
      <c r="DX1988" s="194"/>
      <c r="DZ1988" s="28"/>
      <c r="EA1988" s="28"/>
      <c r="EB1988" s="28"/>
      <c r="EG1988" s="194"/>
      <c r="EI1988" s="28"/>
      <c r="EJ1988" s="28"/>
      <c r="EK1988" s="28"/>
      <c r="EP1988" s="194"/>
      <c r="ER1988" s="28"/>
      <c r="ES1988" s="28"/>
      <c r="ET1988" s="28"/>
      <c r="EY1988" s="194"/>
      <c r="FA1988" s="28"/>
      <c r="FB1988" s="28"/>
      <c r="FC1988" s="28"/>
      <c r="FH1988" s="194"/>
      <c r="FJ1988" s="28"/>
      <c r="FK1988" s="28"/>
      <c r="FL1988" s="28"/>
      <c r="FQ1988" s="194"/>
      <c r="FS1988" s="28"/>
      <c r="FT1988" s="28"/>
      <c r="FU1988" s="28"/>
      <c r="FZ1988" s="194"/>
      <c r="GB1988" s="28"/>
      <c r="GC1988" s="28"/>
      <c r="GD1988" s="28"/>
      <c r="GI1988" s="194"/>
      <c r="GK1988" s="28"/>
      <c r="GL1988" s="28"/>
      <c r="GM1988" s="28"/>
      <c r="GR1988" s="194"/>
      <c r="GT1988" s="28"/>
      <c r="GU1988" s="28"/>
      <c r="GV1988" s="28"/>
      <c r="HA1988" s="194"/>
      <c r="HC1988" s="28"/>
      <c r="HD1988" s="28"/>
      <c r="HE1988" s="28"/>
      <c r="HJ1988" s="28"/>
      <c r="HK1988" s="28"/>
      <c r="HL1988" s="28"/>
      <c r="HM1988" s="28"/>
      <c r="HN1988" s="28"/>
      <c r="HO1988" s="28"/>
      <c r="HP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</row>
    <row r="1989" spans="1:249" s="50" customFormat="1" ht="14.25">
      <c r="A1989" s="28"/>
      <c r="B1989" s="28"/>
      <c r="C1989" s="28"/>
      <c r="D1989" s="28"/>
      <c r="E1989" s="28"/>
      <c r="F1989" s="28"/>
      <c r="G1989" s="28"/>
      <c r="K1989" s="194"/>
      <c r="M1989" s="28"/>
      <c r="N1989" s="28"/>
      <c r="O1989" s="28"/>
      <c r="T1989" s="194"/>
      <c r="V1989" s="28"/>
      <c r="W1989" s="28"/>
      <c r="X1989" s="28"/>
      <c r="AC1989" s="194"/>
      <c r="AE1989" s="28"/>
      <c r="AF1989" s="28"/>
      <c r="AG1989" s="28"/>
      <c r="AL1989" s="194"/>
      <c r="AN1989" s="28"/>
      <c r="AO1989" s="28"/>
      <c r="AP1989" s="28"/>
      <c r="AU1989" s="194"/>
      <c r="AW1989" s="28"/>
      <c r="AX1989" s="28"/>
      <c r="AY1989" s="28"/>
      <c r="BD1989" s="194"/>
      <c r="BF1989" s="28"/>
      <c r="BG1989" s="28"/>
      <c r="BH1989" s="28"/>
      <c r="BM1989" s="194"/>
      <c r="BO1989" s="28"/>
      <c r="BP1989" s="28"/>
      <c r="BQ1989" s="28"/>
      <c r="BV1989" s="194"/>
      <c r="BX1989" s="28"/>
      <c r="BY1989" s="28"/>
      <c r="BZ1989" s="28"/>
      <c r="CE1989" s="194"/>
      <c r="CG1989" s="28"/>
      <c r="CH1989" s="28"/>
      <c r="CI1989" s="28"/>
      <c r="CN1989" s="194"/>
      <c r="CP1989" s="28"/>
      <c r="CQ1989" s="28"/>
      <c r="CR1989" s="28"/>
      <c r="CW1989" s="194"/>
      <c r="CY1989" s="28"/>
      <c r="CZ1989" s="28"/>
      <c r="DA1989" s="28"/>
      <c r="DF1989" s="194"/>
      <c r="DH1989" s="28"/>
      <c r="DI1989" s="28"/>
      <c r="DJ1989" s="28"/>
      <c r="DO1989" s="194"/>
      <c r="DQ1989" s="28"/>
      <c r="DR1989" s="28"/>
      <c r="DS1989" s="28"/>
      <c r="DX1989" s="194"/>
      <c r="DZ1989" s="28"/>
      <c r="EA1989" s="28"/>
      <c r="EB1989" s="28"/>
      <c r="EG1989" s="194"/>
      <c r="EI1989" s="28"/>
      <c r="EJ1989" s="28"/>
      <c r="EK1989" s="28"/>
      <c r="EP1989" s="194"/>
      <c r="ER1989" s="28"/>
      <c r="ES1989" s="28"/>
      <c r="ET1989" s="28"/>
      <c r="EY1989" s="194"/>
      <c r="FA1989" s="28"/>
      <c r="FB1989" s="28"/>
      <c r="FC1989" s="28"/>
      <c r="FH1989" s="194"/>
      <c r="FJ1989" s="28"/>
      <c r="FK1989" s="28"/>
      <c r="FL1989" s="28"/>
      <c r="FQ1989" s="194"/>
      <c r="FS1989" s="28"/>
      <c r="FT1989" s="28"/>
      <c r="FU1989" s="28"/>
      <c r="FZ1989" s="194"/>
      <c r="GB1989" s="28"/>
      <c r="GC1989" s="28"/>
      <c r="GD1989" s="28"/>
      <c r="GI1989" s="194"/>
      <c r="GK1989" s="28"/>
      <c r="GL1989" s="28"/>
      <c r="GM1989" s="28"/>
      <c r="GR1989" s="194"/>
      <c r="GT1989" s="28"/>
      <c r="GU1989" s="28"/>
      <c r="GV1989" s="28"/>
      <c r="HA1989" s="194"/>
      <c r="HC1989" s="28"/>
      <c r="HD1989" s="28"/>
      <c r="HE1989" s="28"/>
      <c r="HJ1989" s="28"/>
      <c r="HK1989" s="28"/>
      <c r="HL1989" s="28"/>
      <c r="HM1989" s="28"/>
      <c r="HN1989" s="28"/>
      <c r="HO1989" s="28"/>
      <c r="HP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</row>
    <row r="1990" spans="1:249" s="50" customFormat="1" ht="14.25">
      <c r="A1990" s="28"/>
      <c r="B1990" s="28"/>
      <c r="C1990" s="28"/>
      <c r="D1990" s="28"/>
      <c r="E1990" s="28"/>
      <c r="F1990" s="28"/>
      <c r="G1990" s="28"/>
      <c r="K1990" s="194"/>
      <c r="M1990" s="28"/>
      <c r="N1990" s="28"/>
      <c r="O1990" s="28"/>
      <c r="T1990" s="194"/>
      <c r="V1990" s="28"/>
      <c r="W1990" s="28"/>
      <c r="X1990" s="28"/>
      <c r="AC1990" s="194"/>
      <c r="AE1990" s="28"/>
      <c r="AF1990" s="28"/>
      <c r="AG1990" s="28"/>
      <c r="AL1990" s="194"/>
      <c r="AN1990" s="28"/>
      <c r="AO1990" s="28"/>
      <c r="AP1990" s="28"/>
      <c r="AU1990" s="194"/>
      <c r="AW1990" s="28"/>
      <c r="AX1990" s="28"/>
      <c r="AY1990" s="28"/>
      <c r="BD1990" s="194"/>
      <c r="BF1990" s="28"/>
      <c r="BG1990" s="28"/>
      <c r="BH1990" s="28"/>
      <c r="BM1990" s="194"/>
      <c r="BO1990" s="28"/>
      <c r="BP1990" s="28"/>
      <c r="BQ1990" s="28"/>
      <c r="BV1990" s="194"/>
      <c r="BX1990" s="28"/>
      <c r="BY1990" s="28"/>
      <c r="BZ1990" s="28"/>
      <c r="CE1990" s="194"/>
      <c r="CG1990" s="28"/>
      <c r="CH1990" s="28"/>
      <c r="CI1990" s="28"/>
      <c r="CN1990" s="194"/>
      <c r="CP1990" s="28"/>
      <c r="CQ1990" s="28"/>
      <c r="CR1990" s="28"/>
      <c r="CW1990" s="194"/>
      <c r="CY1990" s="28"/>
      <c r="CZ1990" s="28"/>
      <c r="DA1990" s="28"/>
      <c r="DF1990" s="194"/>
      <c r="DH1990" s="28"/>
      <c r="DI1990" s="28"/>
      <c r="DJ1990" s="28"/>
      <c r="DO1990" s="194"/>
      <c r="DQ1990" s="28"/>
      <c r="DR1990" s="28"/>
      <c r="DS1990" s="28"/>
      <c r="DX1990" s="194"/>
      <c r="DZ1990" s="28"/>
      <c r="EA1990" s="28"/>
      <c r="EB1990" s="28"/>
      <c r="EG1990" s="194"/>
      <c r="EI1990" s="28"/>
      <c r="EJ1990" s="28"/>
      <c r="EK1990" s="28"/>
      <c r="EP1990" s="194"/>
      <c r="ER1990" s="28"/>
      <c r="ES1990" s="28"/>
      <c r="ET1990" s="28"/>
      <c r="EY1990" s="194"/>
      <c r="FA1990" s="28"/>
      <c r="FB1990" s="28"/>
      <c r="FC1990" s="28"/>
      <c r="FH1990" s="194"/>
      <c r="FJ1990" s="28"/>
      <c r="FK1990" s="28"/>
      <c r="FL1990" s="28"/>
      <c r="FQ1990" s="194"/>
      <c r="FS1990" s="28"/>
      <c r="FT1990" s="28"/>
      <c r="FU1990" s="28"/>
      <c r="FZ1990" s="194"/>
      <c r="GB1990" s="28"/>
      <c r="GC1990" s="28"/>
      <c r="GD1990" s="28"/>
      <c r="GI1990" s="194"/>
      <c r="GK1990" s="28"/>
      <c r="GL1990" s="28"/>
      <c r="GM1990" s="28"/>
      <c r="GR1990" s="194"/>
      <c r="GT1990" s="28"/>
      <c r="GU1990" s="28"/>
      <c r="GV1990" s="28"/>
      <c r="HA1990" s="194"/>
      <c r="HC1990" s="28"/>
      <c r="HD1990" s="28"/>
      <c r="HE1990" s="28"/>
      <c r="HJ1990" s="28"/>
      <c r="HK1990" s="28"/>
      <c r="HL1990" s="28"/>
      <c r="HM1990" s="28"/>
      <c r="HN1990" s="28"/>
      <c r="HO1990" s="28"/>
      <c r="HP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</row>
    <row r="1991" spans="1:249" s="50" customFormat="1" ht="14.25">
      <c r="A1991" s="28"/>
      <c r="B1991" s="28"/>
      <c r="C1991" s="28"/>
      <c r="D1991" s="28"/>
      <c r="E1991" s="28"/>
      <c r="F1991" s="28"/>
      <c r="G1991" s="28"/>
      <c r="K1991" s="194"/>
      <c r="M1991" s="28"/>
      <c r="N1991" s="28"/>
      <c r="O1991" s="28"/>
      <c r="T1991" s="194"/>
      <c r="V1991" s="28"/>
      <c r="W1991" s="28"/>
      <c r="X1991" s="28"/>
      <c r="AC1991" s="194"/>
      <c r="AE1991" s="28"/>
      <c r="AF1991" s="28"/>
      <c r="AG1991" s="28"/>
      <c r="AL1991" s="194"/>
      <c r="AN1991" s="28"/>
      <c r="AO1991" s="28"/>
      <c r="AP1991" s="28"/>
      <c r="AU1991" s="194"/>
      <c r="AW1991" s="28"/>
      <c r="AX1991" s="28"/>
      <c r="AY1991" s="28"/>
      <c r="BD1991" s="194"/>
      <c r="BF1991" s="28"/>
      <c r="BG1991" s="28"/>
      <c r="BH1991" s="28"/>
      <c r="BM1991" s="194"/>
      <c r="BO1991" s="28"/>
      <c r="BP1991" s="28"/>
      <c r="BQ1991" s="28"/>
      <c r="BV1991" s="194"/>
      <c r="BX1991" s="28"/>
      <c r="BY1991" s="28"/>
      <c r="BZ1991" s="28"/>
      <c r="CE1991" s="194"/>
      <c r="CG1991" s="28"/>
      <c r="CH1991" s="28"/>
      <c r="CI1991" s="28"/>
      <c r="CN1991" s="194"/>
      <c r="CP1991" s="28"/>
      <c r="CQ1991" s="28"/>
      <c r="CR1991" s="28"/>
      <c r="CW1991" s="194"/>
      <c r="CY1991" s="28"/>
      <c r="CZ1991" s="28"/>
      <c r="DA1991" s="28"/>
      <c r="DF1991" s="194"/>
      <c r="DH1991" s="28"/>
      <c r="DI1991" s="28"/>
      <c r="DJ1991" s="28"/>
      <c r="DO1991" s="194"/>
      <c r="DQ1991" s="28"/>
      <c r="DR1991" s="28"/>
      <c r="DS1991" s="28"/>
      <c r="DX1991" s="194"/>
      <c r="DZ1991" s="28"/>
      <c r="EA1991" s="28"/>
      <c r="EB1991" s="28"/>
      <c r="EG1991" s="194"/>
      <c r="EI1991" s="28"/>
      <c r="EJ1991" s="28"/>
      <c r="EK1991" s="28"/>
      <c r="EP1991" s="194"/>
      <c r="ER1991" s="28"/>
      <c r="ES1991" s="28"/>
      <c r="ET1991" s="28"/>
      <c r="EY1991" s="194"/>
      <c r="FA1991" s="28"/>
      <c r="FB1991" s="28"/>
      <c r="FC1991" s="28"/>
      <c r="FH1991" s="194"/>
      <c r="FJ1991" s="28"/>
      <c r="FK1991" s="28"/>
      <c r="FL1991" s="28"/>
      <c r="FQ1991" s="194"/>
      <c r="FS1991" s="28"/>
      <c r="FT1991" s="28"/>
      <c r="FU1991" s="28"/>
      <c r="FZ1991" s="194"/>
      <c r="GB1991" s="28"/>
      <c r="GC1991" s="28"/>
      <c r="GD1991" s="28"/>
      <c r="GI1991" s="194"/>
      <c r="GK1991" s="28"/>
      <c r="GL1991" s="28"/>
      <c r="GM1991" s="28"/>
      <c r="GR1991" s="194"/>
      <c r="GT1991" s="28"/>
      <c r="GU1991" s="28"/>
      <c r="GV1991" s="28"/>
      <c r="HA1991" s="194"/>
      <c r="HC1991" s="28"/>
      <c r="HD1991" s="28"/>
      <c r="HE1991" s="28"/>
      <c r="HJ1991" s="28"/>
      <c r="HK1991" s="28"/>
      <c r="HL1991" s="28"/>
      <c r="HM1991" s="28"/>
      <c r="HN1991" s="28"/>
      <c r="HO1991" s="28"/>
      <c r="HP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</row>
    <row r="1992" spans="1:249" s="50" customFormat="1" ht="14.25">
      <c r="A1992" s="28"/>
      <c r="B1992" s="28"/>
      <c r="C1992" s="28"/>
      <c r="D1992" s="28"/>
      <c r="E1992" s="28"/>
      <c r="F1992" s="28"/>
      <c r="G1992" s="28"/>
      <c r="K1992" s="194"/>
      <c r="M1992" s="28"/>
      <c r="N1992" s="28"/>
      <c r="O1992" s="28"/>
      <c r="T1992" s="194"/>
      <c r="V1992" s="28"/>
      <c r="W1992" s="28"/>
      <c r="X1992" s="28"/>
      <c r="AC1992" s="194"/>
      <c r="AE1992" s="28"/>
      <c r="AF1992" s="28"/>
      <c r="AG1992" s="28"/>
      <c r="AL1992" s="194"/>
      <c r="AN1992" s="28"/>
      <c r="AO1992" s="28"/>
      <c r="AP1992" s="28"/>
      <c r="AU1992" s="194"/>
      <c r="AW1992" s="28"/>
      <c r="AX1992" s="28"/>
      <c r="AY1992" s="28"/>
      <c r="BD1992" s="194"/>
      <c r="BF1992" s="28"/>
      <c r="BG1992" s="28"/>
      <c r="BH1992" s="28"/>
      <c r="BM1992" s="194"/>
      <c r="BO1992" s="28"/>
      <c r="BP1992" s="28"/>
      <c r="BQ1992" s="28"/>
      <c r="BV1992" s="194"/>
      <c r="BX1992" s="28"/>
      <c r="BY1992" s="28"/>
      <c r="BZ1992" s="28"/>
      <c r="CE1992" s="194"/>
      <c r="CG1992" s="28"/>
      <c r="CH1992" s="28"/>
      <c r="CI1992" s="28"/>
      <c r="CN1992" s="194"/>
      <c r="CP1992" s="28"/>
      <c r="CQ1992" s="28"/>
      <c r="CR1992" s="28"/>
      <c r="CW1992" s="194"/>
      <c r="CY1992" s="28"/>
      <c r="CZ1992" s="28"/>
      <c r="DA1992" s="28"/>
      <c r="DF1992" s="194"/>
      <c r="DH1992" s="28"/>
      <c r="DI1992" s="28"/>
      <c r="DJ1992" s="28"/>
      <c r="DO1992" s="194"/>
      <c r="DQ1992" s="28"/>
      <c r="DR1992" s="28"/>
      <c r="DS1992" s="28"/>
      <c r="DX1992" s="194"/>
      <c r="DZ1992" s="28"/>
      <c r="EA1992" s="28"/>
      <c r="EB1992" s="28"/>
      <c r="EG1992" s="194"/>
      <c r="EI1992" s="28"/>
      <c r="EJ1992" s="28"/>
      <c r="EK1992" s="28"/>
      <c r="EP1992" s="194"/>
      <c r="ER1992" s="28"/>
      <c r="ES1992" s="28"/>
      <c r="ET1992" s="28"/>
      <c r="EY1992" s="194"/>
      <c r="FA1992" s="28"/>
      <c r="FB1992" s="28"/>
      <c r="FC1992" s="28"/>
      <c r="FH1992" s="194"/>
      <c r="FJ1992" s="28"/>
      <c r="FK1992" s="28"/>
      <c r="FL1992" s="28"/>
      <c r="FQ1992" s="194"/>
      <c r="FS1992" s="28"/>
      <c r="FT1992" s="28"/>
      <c r="FU1992" s="28"/>
      <c r="FZ1992" s="194"/>
      <c r="GB1992" s="28"/>
      <c r="GC1992" s="28"/>
      <c r="GD1992" s="28"/>
      <c r="GI1992" s="194"/>
      <c r="GK1992" s="28"/>
      <c r="GL1992" s="28"/>
      <c r="GM1992" s="28"/>
      <c r="GR1992" s="194"/>
      <c r="GT1992" s="28"/>
      <c r="GU1992" s="28"/>
      <c r="GV1992" s="28"/>
      <c r="HA1992" s="194"/>
      <c r="HC1992" s="28"/>
      <c r="HD1992" s="28"/>
      <c r="HE1992" s="28"/>
      <c r="HJ1992" s="28"/>
      <c r="HK1992" s="28"/>
      <c r="HL1992" s="28"/>
      <c r="HM1992" s="28"/>
      <c r="HN1992" s="28"/>
      <c r="HO1992" s="28"/>
      <c r="HP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</row>
    <row r="1993" spans="1:249" s="50" customFormat="1" ht="14.25">
      <c r="A1993" s="28"/>
      <c r="B1993" s="28"/>
      <c r="C1993" s="28"/>
      <c r="D1993" s="28"/>
      <c r="E1993" s="28"/>
      <c r="F1993" s="28"/>
      <c r="G1993" s="28"/>
      <c r="K1993" s="194"/>
      <c r="M1993" s="28"/>
      <c r="N1993" s="28"/>
      <c r="O1993" s="28"/>
      <c r="T1993" s="194"/>
      <c r="V1993" s="28"/>
      <c r="W1993" s="28"/>
      <c r="X1993" s="28"/>
      <c r="AC1993" s="194"/>
      <c r="AE1993" s="28"/>
      <c r="AF1993" s="28"/>
      <c r="AG1993" s="28"/>
      <c r="AL1993" s="194"/>
      <c r="AN1993" s="28"/>
      <c r="AO1993" s="28"/>
      <c r="AP1993" s="28"/>
      <c r="AU1993" s="194"/>
      <c r="AW1993" s="28"/>
      <c r="AX1993" s="28"/>
      <c r="AY1993" s="28"/>
      <c r="BD1993" s="194"/>
      <c r="BF1993" s="28"/>
      <c r="BG1993" s="28"/>
      <c r="BH1993" s="28"/>
      <c r="BM1993" s="194"/>
      <c r="BO1993" s="28"/>
      <c r="BP1993" s="28"/>
      <c r="BQ1993" s="28"/>
      <c r="BV1993" s="194"/>
      <c r="BX1993" s="28"/>
      <c r="BY1993" s="28"/>
      <c r="BZ1993" s="28"/>
      <c r="CE1993" s="194"/>
      <c r="CG1993" s="28"/>
      <c r="CH1993" s="28"/>
      <c r="CI1993" s="28"/>
      <c r="CN1993" s="194"/>
      <c r="CP1993" s="28"/>
      <c r="CQ1993" s="28"/>
      <c r="CR1993" s="28"/>
      <c r="CW1993" s="194"/>
      <c r="CY1993" s="28"/>
      <c r="CZ1993" s="28"/>
      <c r="DA1993" s="28"/>
      <c r="DF1993" s="194"/>
      <c r="DH1993" s="28"/>
      <c r="DI1993" s="28"/>
      <c r="DJ1993" s="28"/>
      <c r="DO1993" s="194"/>
      <c r="DQ1993" s="28"/>
      <c r="DR1993" s="28"/>
      <c r="DS1993" s="28"/>
      <c r="DX1993" s="194"/>
      <c r="DZ1993" s="28"/>
      <c r="EA1993" s="28"/>
      <c r="EB1993" s="28"/>
      <c r="EG1993" s="194"/>
      <c r="EI1993" s="28"/>
      <c r="EJ1993" s="28"/>
      <c r="EK1993" s="28"/>
      <c r="EP1993" s="194"/>
      <c r="ER1993" s="28"/>
      <c r="ES1993" s="28"/>
      <c r="ET1993" s="28"/>
      <c r="EY1993" s="194"/>
      <c r="FA1993" s="28"/>
      <c r="FB1993" s="28"/>
      <c r="FC1993" s="28"/>
      <c r="FH1993" s="194"/>
      <c r="FJ1993" s="28"/>
      <c r="FK1993" s="28"/>
      <c r="FL1993" s="28"/>
      <c r="FQ1993" s="194"/>
      <c r="FS1993" s="28"/>
      <c r="FT1993" s="28"/>
      <c r="FU1993" s="28"/>
      <c r="FZ1993" s="194"/>
      <c r="GB1993" s="28"/>
      <c r="GC1993" s="28"/>
      <c r="GD1993" s="28"/>
      <c r="GI1993" s="194"/>
      <c r="GK1993" s="28"/>
      <c r="GL1993" s="28"/>
      <c r="GM1993" s="28"/>
      <c r="GR1993" s="194"/>
      <c r="GT1993" s="28"/>
      <c r="GU1993" s="28"/>
      <c r="GV1993" s="28"/>
      <c r="HA1993" s="194"/>
      <c r="HC1993" s="28"/>
      <c r="HD1993" s="28"/>
      <c r="HE1993" s="28"/>
      <c r="HJ1993" s="28"/>
      <c r="HK1993" s="28"/>
      <c r="HL1993" s="28"/>
      <c r="HM1993" s="28"/>
      <c r="HN1993" s="28"/>
      <c r="HO1993" s="28"/>
      <c r="HP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</row>
    <row r="1994" spans="1:249" s="50" customFormat="1" ht="14.25">
      <c r="A1994" s="28"/>
      <c r="B1994" s="28"/>
      <c r="C1994" s="28"/>
      <c r="D1994" s="28"/>
      <c r="E1994" s="28"/>
      <c r="F1994" s="28"/>
      <c r="G1994" s="28"/>
      <c r="K1994" s="194"/>
      <c r="M1994" s="28"/>
      <c r="N1994" s="28"/>
      <c r="O1994" s="28"/>
      <c r="T1994" s="194"/>
      <c r="V1994" s="28"/>
      <c r="W1994" s="28"/>
      <c r="X1994" s="28"/>
      <c r="AC1994" s="194"/>
      <c r="AE1994" s="28"/>
      <c r="AF1994" s="28"/>
      <c r="AG1994" s="28"/>
      <c r="AL1994" s="194"/>
      <c r="AN1994" s="28"/>
      <c r="AO1994" s="28"/>
      <c r="AP1994" s="28"/>
      <c r="AU1994" s="194"/>
      <c r="AW1994" s="28"/>
      <c r="AX1994" s="28"/>
      <c r="AY1994" s="28"/>
      <c r="BD1994" s="194"/>
      <c r="BF1994" s="28"/>
      <c r="BG1994" s="28"/>
      <c r="BH1994" s="28"/>
      <c r="BM1994" s="194"/>
      <c r="BO1994" s="28"/>
      <c r="BP1994" s="28"/>
      <c r="BQ1994" s="28"/>
      <c r="BV1994" s="194"/>
      <c r="BX1994" s="28"/>
      <c r="BY1994" s="28"/>
      <c r="BZ1994" s="28"/>
      <c r="CE1994" s="194"/>
      <c r="CG1994" s="28"/>
      <c r="CH1994" s="28"/>
      <c r="CI1994" s="28"/>
      <c r="CN1994" s="194"/>
      <c r="CP1994" s="28"/>
      <c r="CQ1994" s="28"/>
      <c r="CR1994" s="28"/>
      <c r="CW1994" s="194"/>
      <c r="CY1994" s="28"/>
      <c r="CZ1994" s="28"/>
      <c r="DA1994" s="28"/>
      <c r="DF1994" s="194"/>
      <c r="DH1994" s="28"/>
      <c r="DI1994" s="28"/>
      <c r="DJ1994" s="28"/>
      <c r="DO1994" s="194"/>
      <c r="DQ1994" s="28"/>
      <c r="DR1994" s="28"/>
      <c r="DS1994" s="28"/>
      <c r="DX1994" s="194"/>
      <c r="DZ1994" s="28"/>
      <c r="EA1994" s="28"/>
      <c r="EB1994" s="28"/>
      <c r="EG1994" s="194"/>
      <c r="EI1994" s="28"/>
      <c r="EJ1994" s="28"/>
      <c r="EK1994" s="28"/>
      <c r="EP1994" s="194"/>
      <c r="ER1994" s="28"/>
      <c r="ES1994" s="28"/>
      <c r="ET1994" s="28"/>
      <c r="EY1994" s="194"/>
      <c r="FA1994" s="28"/>
      <c r="FB1994" s="28"/>
      <c r="FC1994" s="28"/>
      <c r="FH1994" s="194"/>
      <c r="FJ1994" s="28"/>
      <c r="FK1994" s="28"/>
      <c r="FL1994" s="28"/>
      <c r="FQ1994" s="194"/>
      <c r="FS1994" s="28"/>
      <c r="FT1994" s="28"/>
      <c r="FU1994" s="28"/>
      <c r="FZ1994" s="194"/>
      <c r="GB1994" s="28"/>
      <c r="GC1994" s="28"/>
      <c r="GD1994" s="28"/>
      <c r="GI1994" s="194"/>
      <c r="GK1994" s="28"/>
      <c r="GL1994" s="28"/>
      <c r="GM1994" s="28"/>
      <c r="GR1994" s="194"/>
      <c r="GT1994" s="28"/>
      <c r="GU1994" s="28"/>
      <c r="GV1994" s="28"/>
      <c r="HA1994" s="194"/>
      <c r="HC1994" s="28"/>
      <c r="HD1994" s="28"/>
      <c r="HE1994" s="28"/>
      <c r="HJ1994" s="28"/>
      <c r="HK1994" s="28"/>
      <c r="HL1994" s="28"/>
      <c r="HM1994" s="28"/>
      <c r="HN1994" s="28"/>
      <c r="HO1994" s="28"/>
      <c r="HP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</row>
    <row r="1995" spans="1:249" s="50" customFormat="1" ht="14.25">
      <c r="A1995" s="28"/>
      <c r="B1995" s="28"/>
      <c r="C1995" s="28"/>
      <c r="D1995" s="28"/>
      <c r="E1995" s="28"/>
      <c r="F1995" s="28"/>
      <c r="G1995" s="28"/>
      <c r="K1995" s="194"/>
      <c r="M1995" s="28"/>
      <c r="N1995" s="28"/>
      <c r="O1995" s="28"/>
      <c r="T1995" s="194"/>
      <c r="V1995" s="28"/>
      <c r="W1995" s="28"/>
      <c r="X1995" s="28"/>
      <c r="AC1995" s="194"/>
      <c r="AE1995" s="28"/>
      <c r="AF1995" s="28"/>
      <c r="AG1995" s="28"/>
      <c r="AL1995" s="194"/>
      <c r="AN1995" s="28"/>
      <c r="AO1995" s="28"/>
      <c r="AP1995" s="28"/>
      <c r="AU1995" s="194"/>
      <c r="AW1995" s="28"/>
      <c r="AX1995" s="28"/>
      <c r="AY1995" s="28"/>
      <c r="BD1995" s="194"/>
      <c r="BF1995" s="28"/>
      <c r="BG1995" s="28"/>
      <c r="BH1995" s="28"/>
      <c r="BM1995" s="194"/>
      <c r="BO1995" s="28"/>
      <c r="BP1995" s="28"/>
      <c r="BQ1995" s="28"/>
      <c r="BV1995" s="194"/>
      <c r="BX1995" s="28"/>
      <c r="BY1995" s="28"/>
      <c r="BZ1995" s="28"/>
      <c r="CE1995" s="194"/>
      <c r="CG1995" s="28"/>
      <c r="CH1995" s="28"/>
      <c r="CI1995" s="28"/>
      <c r="CN1995" s="194"/>
      <c r="CP1995" s="28"/>
      <c r="CQ1995" s="28"/>
      <c r="CR1995" s="28"/>
      <c r="CW1995" s="194"/>
      <c r="CY1995" s="28"/>
      <c r="CZ1995" s="28"/>
      <c r="DA1995" s="28"/>
      <c r="DF1995" s="194"/>
      <c r="DH1995" s="28"/>
      <c r="DI1995" s="28"/>
      <c r="DJ1995" s="28"/>
      <c r="DO1995" s="194"/>
      <c r="DQ1995" s="28"/>
      <c r="DR1995" s="28"/>
      <c r="DS1995" s="28"/>
      <c r="DX1995" s="194"/>
      <c r="DZ1995" s="28"/>
      <c r="EA1995" s="28"/>
      <c r="EB1995" s="28"/>
      <c r="EG1995" s="194"/>
      <c r="EI1995" s="28"/>
      <c r="EJ1995" s="28"/>
      <c r="EK1995" s="28"/>
      <c r="EP1995" s="194"/>
      <c r="ER1995" s="28"/>
      <c r="ES1995" s="28"/>
      <c r="ET1995" s="28"/>
      <c r="EY1995" s="194"/>
      <c r="FA1995" s="28"/>
      <c r="FB1995" s="28"/>
      <c r="FC1995" s="28"/>
      <c r="FH1995" s="194"/>
      <c r="FJ1995" s="28"/>
      <c r="FK1995" s="28"/>
      <c r="FL1995" s="28"/>
      <c r="FQ1995" s="194"/>
      <c r="FS1995" s="28"/>
      <c r="FT1995" s="28"/>
      <c r="FU1995" s="28"/>
      <c r="FZ1995" s="194"/>
      <c r="GB1995" s="28"/>
      <c r="GC1995" s="28"/>
      <c r="GD1995" s="28"/>
      <c r="GI1995" s="194"/>
      <c r="GK1995" s="28"/>
      <c r="GL1995" s="28"/>
      <c r="GM1995" s="28"/>
      <c r="GR1995" s="194"/>
      <c r="GT1995" s="28"/>
      <c r="GU1995" s="28"/>
      <c r="GV1995" s="28"/>
      <c r="HA1995" s="194"/>
      <c r="HC1995" s="28"/>
      <c r="HD1995" s="28"/>
      <c r="HE1995" s="28"/>
      <c r="HJ1995" s="28"/>
      <c r="HK1995" s="28"/>
      <c r="HL1995" s="28"/>
      <c r="HM1995" s="28"/>
      <c r="HN1995" s="28"/>
      <c r="HO1995" s="28"/>
      <c r="HP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</row>
    <row r="1996" spans="1:249" s="50" customFormat="1" ht="14.25">
      <c r="A1996" s="28"/>
      <c r="B1996" s="28"/>
      <c r="C1996" s="28"/>
      <c r="D1996" s="28"/>
      <c r="E1996" s="28"/>
      <c r="F1996" s="28"/>
      <c r="G1996" s="28"/>
      <c r="K1996" s="194"/>
      <c r="M1996" s="28"/>
      <c r="N1996" s="28"/>
      <c r="O1996" s="28"/>
      <c r="T1996" s="194"/>
      <c r="V1996" s="28"/>
      <c r="W1996" s="28"/>
      <c r="X1996" s="28"/>
      <c r="AC1996" s="194"/>
      <c r="AE1996" s="28"/>
      <c r="AF1996" s="28"/>
      <c r="AG1996" s="28"/>
      <c r="AL1996" s="194"/>
      <c r="AN1996" s="28"/>
      <c r="AO1996" s="28"/>
      <c r="AP1996" s="28"/>
      <c r="AU1996" s="194"/>
      <c r="AW1996" s="28"/>
      <c r="AX1996" s="28"/>
      <c r="AY1996" s="28"/>
      <c r="BD1996" s="194"/>
      <c r="BF1996" s="28"/>
      <c r="BG1996" s="28"/>
      <c r="BH1996" s="28"/>
      <c r="BM1996" s="194"/>
      <c r="BO1996" s="28"/>
      <c r="BP1996" s="28"/>
      <c r="BQ1996" s="28"/>
      <c r="BV1996" s="194"/>
      <c r="BX1996" s="28"/>
      <c r="BY1996" s="28"/>
      <c r="BZ1996" s="28"/>
      <c r="CE1996" s="194"/>
      <c r="CG1996" s="28"/>
      <c r="CH1996" s="28"/>
      <c r="CI1996" s="28"/>
      <c r="CN1996" s="194"/>
      <c r="CP1996" s="28"/>
      <c r="CQ1996" s="28"/>
      <c r="CR1996" s="28"/>
      <c r="CW1996" s="194"/>
      <c r="CY1996" s="28"/>
      <c r="CZ1996" s="28"/>
      <c r="DA1996" s="28"/>
      <c r="DF1996" s="194"/>
      <c r="DH1996" s="28"/>
      <c r="DI1996" s="28"/>
      <c r="DJ1996" s="28"/>
      <c r="DO1996" s="194"/>
      <c r="DQ1996" s="28"/>
      <c r="DR1996" s="28"/>
      <c r="DS1996" s="28"/>
      <c r="DX1996" s="194"/>
      <c r="DZ1996" s="28"/>
      <c r="EA1996" s="28"/>
      <c r="EB1996" s="28"/>
      <c r="EG1996" s="194"/>
      <c r="EI1996" s="28"/>
      <c r="EJ1996" s="28"/>
      <c r="EK1996" s="28"/>
      <c r="EP1996" s="194"/>
      <c r="ER1996" s="28"/>
      <c r="ES1996" s="28"/>
      <c r="ET1996" s="28"/>
      <c r="EY1996" s="194"/>
      <c r="FA1996" s="28"/>
      <c r="FB1996" s="28"/>
      <c r="FC1996" s="28"/>
      <c r="FH1996" s="194"/>
      <c r="FJ1996" s="28"/>
      <c r="FK1996" s="28"/>
      <c r="FL1996" s="28"/>
      <c r="FQ1996" s="194"/>
      <c r="FS1996" s="28"/>
      <c r="FT1996" s="28"/>
      <c r="FU1996" s="28"/>
      <c r="FZ1996" s="194"/>
      <c r="GB1996" s="28"/>
      <c r="GC1996" s="28"/>
      <c r="GD1996" s="28"/>
      <c r="GI1996" s="194"/>
      <c r="GK1996" s="28"/>
      <c r="GL1996" s="28"/>
      <c r="GM1996" s="28"/>
      <c r="GR1996" s="194"/>
      <c r="GT1996" s="28"/>
      <c r="GU1996" s="28"/>
      <c r="GV1996" s="28"/>
      <c r="HA1996" s="194"/>
      <c r="HC1996" s="28"/>
      <c r="HD1996" s="28"/>
      <c r="HE1996" s="28"/>
      <c r="HJ1996" s="28"/>
      <c r="HK1996" s="28"/>
      <c r="HL1996" s="28"/>
      <c r="HM1996" s="28"/>
      <c r="HN1996" s="28"/>
      <c r="HO1996" s="28"/>
      <c r="HP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</row>
    <row r="1997" spans="1:249" s="50" customFormat="1" ht="14.25">
      <c r="A1997" s="28"/>
      <c r="B1997" s="28"/>
      <c r="C1997" s="28"/>
      <c r="D1997" s="28"/>
      <c r="E1997" s="28"/>
      <c r="F1997" s="28"/>
      <c r="G1997" s="28"/>
      <c r="K1997" s="194"/>
      <c r="M1997" s="28"/>
      <c r="N1997" s="28"/>
      <c r="O1997" s="28"/>
      <c r="T1997" s="194"/>
      <c r="V1997" s="28"/>
      <c r="W1997" s="28"/>
      <c r="X1997" s="28"/>
      <c r="AC1997" s="194"/>
      <c r="AE1997" s="28"/>
      <c r="AF1997" s="28"/>
      <c r="AG1997" s="28"/>
      <c r="AL1997" s="194"/>
      <c r="AN1997" s="28"/>
      <c r="AO1997" s="28"/>
      <c r="AP1997" s="28"/>
      <c r="AU1997" s="194"/>
      <c r="AW1997" s="28"/>
      <c r="AX1997" s="28"/>
      <c r="AY1997" s="28"/>
      <c r="BD1997" s="194"/>
      <c r="BF1997" s="28"/>
      <c r="BG1997" s="28"/>
      <c r="BH1997" s="28"/>
      <c r="BM1997" s="194"/>
      <c r="BO1997" s="28"/>
      <c r="BP1997" s="28"/>
      <c r="BQ1997" s="28"/>
      <c r="BV1997" s="194"/>
      <c r="BX1997" s="28"/>
      <c r="BY1997" s="28"/>
      <c r="BZ1997" s="28"/>
      <c r="CE1997" s="194"/>
      <c r="CG1997" s="28"/>
      <c r="CH1997" s="28"/>
      <c r="CI1997" s="28"/>
      <c r="CN1997" s="194"/>
      <c r="CP1997" s="28"/>
      <c r="CQ1997" s="28"/>
      <c r="CR1997" s="28"/>
      <c r="CW1997" s="194"/>
      <c r="CY1997" s="28"/>
      <c r="CZ1997" s="28"/>
      <c r="DA1997" s="28"/>
      <c r="DF1997" s="194"/>
      <c r="DH1997" s="28"/>
      <c r="DI1997" s="28"/>
      <c r="DJ1997" s="28"/>
      <c r="DO1997" s="194"/>
      <c r="DQ1997" s="28"/>
      <c r="DR1997" s="28"/>
      <c r="DS1997" s="28"/>
      <c r="DX1997" s="194"/>
      <c r="DZ1997" s="28"/>
      <c r="EA1997" s="28"/>
      <c r="EB1997" s="28"/>
      <c r="EG1997" s="194"/>
      <c r="EI1997" s="28"/>
      <c r="EJ1997" s="28"/>
      <c r="EK1997" s="28"/>
      <c r="EP1997" s="194"/>
      <c r="ER1997" s="28"/>
      <c r="ES1997" s="28"/>
      <c r="ET1997" s="28"/>
      <c r="EY1997" s="194"/>
      <c r="FA1997" s="28"/>
      <c r="FB1997" s="28"/>
      <c r="FC1997" s="28"/>
      <c r="FH1997" s="194"/>
      <c r="FJ1997" s="28"/>
      <c r="FK1997" s="28"/>
      <c r="FL1997" s="28"/>
      <c r="FQ1997" s="194"/>
      <c r="FS1997" s="28"/>
      <c r="FT1997" s="28"/>
      <c r="FU1997" s="28"/>
      <c r="FZ1997" s="194"/>
      <c r="GB1997" s="28"/>
      <c r="GC1997" s="28"/>
      <c r="GD1997" s="28"/>
      <c r="GI1997" s="194"/>
      <c r="GK1997" s="28"/>
      <c r="GL1997" s="28"/>
      <c r="GM1997" s="28"/>
      <c r="GR1997" s="194"/>
      <c r="GT1997" s="28"/>
      <c r="GU1997" s="28"/>
      <c r="GV1997" s="28"/>
      <c r="HA1997" s="194"/>
      <c r="HC1997" s="28"/>
      <c r="HD1997" s="28"/>
      <c r="HE1997" s="28"/>
      <c r="HJ1997" s="28"/>
      <c r="HK1997" s="28"/>
      <c r="HL1997" s="28"/>
      <c r="HM1997" s="28"/>
      <c r="HN1997" s="28"/>
      <c r="HO1997" s="28"/>
      <c r="HP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</row>
    <row r="1998" spans="1:249" s="50" customFormat="1" ht="14.25">
      <c r="A1998" s="28"/>
      <c r="B1998" s="28"/>
      <c r="C1998" s="28"/>
      <c r="D1998" s="28"/>
      <c r="E1998" s="28"/>
      <c r="F1998" s="28"/>
      <c r="G1998" s="28"/>
      <c r="K1998" s="194"/>
      <c r="M1998" s="28"/>
      <c r="N1998" s="28"/>
      <c r="O1998" s="28"/>
      <c r="T1998" s="194"/>
      <c r="V1998" s="28"/>
      <c r="W1998" s="28"/>
      <c r="X1998" s="28"/>
      <c r="AC1998" s="194"/>
      <c r="AE1998" s="28"/>
      <c r="AF1998" s="28"/>
      <c r="AG1998" s="28"/>
      <c r="AL1998" s="194"/>
      <c r="AN1998" s="28"/>
      <c r="AO1998" s="28"/>
      <c r="AP1998" s="28"/>
      <c r="AU1998" s="194"/>
      <c r="AW1998" s="28"/>
      <c r="AX1998" s="28"/>
      <c r="AY1998" s="28"/>
      <c r="BD1998" s="194"/>
      <c r="BF1998" s="28"/>
      <c r="BG1998" s="28"/>
      <c r="BH1998" s="28"/>
      <c r="BM1998" s="194"/>
      <c r="BO1998" s="28"/>
      <c r="BP1998" s="28"/>
      <c r="BQ1998" s="28"/>
      <c r="BV1998" s="194"/>
      <c r="BX1998" s="28"/>
      <c r="BY1998" s="28"/>
      <c r="BZ1998" s="28"/>
      <c r="CE1998" s="194"/>
      <c r="CG1998" s="28"/>
      <c r="CH1998" s="28"/>
      <c r="CI1998" s="28"/>
      <c r="CN1998" s="194"/>
      <c r="CP1998" s="28"/>
      <c r="CQ1998" s="28"/>
      <c r="CR1998" s="28"/>
      <c r="CW1998" s="194"/>
      <c r="CY1998" s="28"/>
      <c r="CZ1998" s="28"/>
      <c r="DA1998" s="28"/>
      <c r="DF1998" s="194"/>
      <c r="DH1998" s="28"/>
      <c r="DI1998" s="28"/>
      <c r="DJ1998" s="28"/>
      <c r="DO1998" s="194"/>
      <c r="DQ1998" s="28"/>
      <c r="DR1998" s="28"/>
      <c r="DS1998" s="28"/>
      <c r="DX1998" s="194"/>
      <c r="DZ1998" s="28"/>
      <c r="EA1998" s="28"/>
      <c r="EB1998" s="28"/>
      <c r="EG1998" s="194"/>
      <c r="EI1998" s="28"/>
      <c r="EJ1998" s="28"/>
      <c r="EK1998" s="28"/>
      <c r="EP1998" s="194"/>
      <c r="ER1998" s="28"/>
      <c r="ES1998" s="28"/>
      <c r="ET1998" s="28"/>
      <c r="EY1998" s="194"/>
      <c r="FA1998" s="28"/>
      <c r="FB1998" s="28"/>
      <c r="FC1998" s="28"/>
      <c r="FH1998" s="194"/>
      <c r="FJ1998" s="28"/>
      <c r="FK1998" s="28"/>
      <c r="FL1998" s="28"/>
      <c r="FQ1998" s="194"/>
      <c r="FS1998" s="28"/>
      <c r="FT1998" s="28"/>
      <c r="FU1998" s="28"/>
      <c r="FZ1998" s="194"/>
      <c r="GB1998" s="28"/>
      <c r="GC1998" s="28"/>
      <c r="GD1998" s="28"/>
      <c r="GI1998" s="194"/>
      <c r="GK1998" s="28"/>
      <c r="GL1998" s="28"/>
      <c r="GM1998" s="28"/>
      <c r="GR1998" s="194"/>
      <c r="GT1998" s="28"/>
      <c r="GU1998" s="28"/>
      <c r="GV1998" s="28"/>
      <c r="HA1998" s="194"/>
      <c r="HC1998" s="28"/>
      <c r="HD1998" s="28"/>
      <c r="HE1998" s="28"/>
      <c r="HJ1998" s="28"/>
      <c r="HK1998" s="28"/>
      <c r="HL1998" s="28"/>
      <c r="HM1998" s="28"/>
      <c r="HN1998" s="28"/>
      <c r="HO1998" s="28"/>
      <c r="HP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</row>
    <row r="1999" spans="1:249" s="50" customFormat="1" ht="14.25">
      <c r="A1999" s="28"/>
      <c r="B1999" s="28"/>
      <c r="C1999" s="28"/>
      <c r="D1999" s="28"/>
      <c r="E1999" s="28"/>
      <c r="F1999" s="28"/>
      <c r="G1999" s="28"/>
      <c r="K1999" s="194"/>
      <c r="M1999" s="28"/>
      <c r="N1999" s="28"/>
      <c r="O1999" s="28"/>
      <c r="T1999" s="194"/>
      <c r="V1999" s="28"/>
      <c r="W1999" s="28"/>
      <c r="X1999" s="28"/>
      <c r="AC1999" s="194"/>
      <c r="AE1999" s="28"/>
      <c r="AF1999" s="28"/>
      <c r="AG1999" s="28"/>
      <c r="AL1999" s="194"/>
      <c r="AN1999" s="28"/>
      <c r="AO1999" s="28"/>
      <c r="AP1999" s="28"/>
      <c r="AU1999" s="194"/>
      <c r="AW1999" s="28"/>
      <c r="AX1999" s="28"/>
      <c r="AY1999" s="28"/>
      <c r="BD1999" s="194"/>
      <c r="BF1999" s="28"/>
      <c r="BG1999" s="28"/>
      <c r="BH1999" s="28"/>
      <c r="BM1999" s="194"/>
      <c r="BO1999" s="28"/>
      <c r="BP1999" s="28"/>
      <c r="BQ1999" s="28"/>
      <c r="BV1999" s="194"/>
      <c r="BX1999" s="28"/>
      <c r="BY1999" s="28"/>
      <c r="BZ1999" s="28"/>
      <c r="CE1999" s="194"/>
      <c r="CG1999" s="28"/>
      <c r="CH1999" s="28"/>
      <c r="CI1999" s="28"/>
      <c r="CN1999" s="194"/>
      <c r="CP1999" s="28"/>
      <c r="CQ1999" s="28"/>
      <c r="CR1999" s="28"/>
      <c r="CW1999" s="194"/>
      <c r="CY1999" s="28"/>
      <c r="CZ1999" s="28"/>
      <c r="DA1999" s="28"/>
      <c r="DF1999" s="194"/>
      <c r="DH1999" s="28"/>
      <c r="DI1999" s="28"/>
      <c r="DJ1999" s="28"/>
      <c r="DO1999" s="194"/>
      <c r="DQ1999" s="28"/>
      <c r="DR1999" s="28"/>
      <c r="DS1999" s="28"/>
      <c r="DX1999" s="194"/>
      <c r="DZ1999" s="28"/>
      <c r="EA1999" s="28"/>
      <c r="EB1999" s="28"/>
      <c r="EG1999" s="194"/>
      <c r="EI1999" s="28"/>
      <c r="EJ1999" s="28"/>
      <c r="EK1999" s="28"/>
      <c r="EP1999" s="194"/>
      <c r="ER1999" s="28"/>
      <c r="ES1999" s="28"/>
      <c r="ET1999" s="28"/>
      <c r="EY1999" s="194"/>
      <c r="FA1999" s="28"/>
      <c r="FB1999" s="28"/>
      <c r="FC1999" s="28"/>
      <c r="FH1999" s="194"/>
      <c r="FJ1999" s="28"/>
      <c r="FK1999" s="28"/>
      <c r="FL1999" s="28"/>
      <c r="FQ1999" s="194"/>
      <c r="FS1999" s="28"/>
      <c r="FT1999" s="28"/>
      <c r="FU1999" s="28"/>
      <c r="FZ1999" s="194"/>
      <c r="GB1999" s="28"/>
      <c r="GC1999" s="28"/>
      <c r="GD1999" s="28"/>
      <c r="GI1999" s="194"/>
      <c r="GK1999" s="28"/>
      <c r="GL1999" s="28"/>
      <c r="GM1999" s="28"/>
      <c r="GR1999" s="194"/>
      <c r="GT1999" s="28"/>
      <c r="GU1999" s="28"/>
      <c r="GV1999" s="28"/>
      <c r="HA1999" s="194"/>
      <c r="HC1999" s="28"/>
      <c r="HD1999" s="28"/>
      <c r="HE1999" s="28"/>
      <c r="HJ1999" s="28"/>
      <c r="HK1999" s="28"/>
      <c r="HL1999" s="28"/>
      <c r="HM1999" s="28"/>
      <c r="HN1999" s="28"/>
      <c r="HO1999" s="28"/>
      <c r="HP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</row>
    <row r="2000" spans="1:249" s="50" customFormat="1" ht="14.25">
      <c r="A2000" s="28"/>
      <c r="B2000" s="28"/>
      <c r="C2000" s="28"/>
      <c r="D2000" s="28"/>
      <c r="E2000" s="28"/>
      <c r="F2000" s="28"/>
      <c r="G2000" s="28"/>
      <c r="K2000" s="194"/>
      <c r="M2000" s="28"/>
      <c r="N2000" s="28"/>
      <c r="O2000" s="28"/>
      <c r="T2000" s="194"/>
      <c r="V2000" s="28"/>
      <c r="W2000" s="28"/>
      <c r="X2000" s="28"/>
      <c r="AC2000" s="194"/>
      <c r="AE2000" s="28"/>
      <c r="AF2000" s="28"/>
      <c r="AG2000" s="28"/>
      <c r="AL2000" s="194"/>
      <c r="AN2000" s="28"/>
      <c r="AO2000" s="28"/>
      <c r="AP2000" s="28"/>
      <c r="AU2000" s="194"/>
      <c r="AW2000" s="28"/>
      <c r="AX2000" s="28"/>
      <c r="AY2000" s="28"/>
      <c r="BD2000" s="194"/>
      <c r="BF2000" s="28"/>
      <c r="BG2000" s="28"/>
      <c r="BH2000" s="28"/>
      <c r="BM2000" s="194"/>
      <c r="BO2000" s="28"/>
      <c r="BP2000" s="28"/>
      <c r="BQ2000" s="28"/>
      <c r="BV2000" s="194"/>
      <c r="BX2000" s="28"/>
      <c r="BY2000" s="28"/>
      <c r="BZ2000" s="28"/>
      <c r="CE2000" s="194"/>
      <c r="CG2000" s="28"/>
      <c r="CH2000" s="28"/>
      <c r="CI2000" s="28"/>
      <c r="CN2000" s="194"/>
      <c r="CP2000" s="28"/>
      <c r="CQ2000" s="28"/>
      <c r="CR2000" s="28"/>
      <c r="CW2000" s="194"/>
      <c r="CY2000" s="28"/>
      <c r="CZ2000" s="28"/>
      <c r="DA2000" s="28"/>
      <c r="DF2000" s="194"/>
      <c r="DH2000" s="28"/>
      <c r="DI2000" s="28"/>
      <c r="DJ2000" s="28"/>
      <c r="DO2000" s="194"/>
      <c r="DQ2000" s="28"/>
      <c r="DR2000" s="28"/>
      <c r="DS2000" s="28"/>
      <c r="DX2000" s="194"/>
      <c r="DZ2000" s="28"/>
      <c r="EA2000" s="28"/>
      <c r="EB2000" s="28"/>
      <c r="EG2000" s="194"/>
      <c r="EI2000" s="28"/>
      <c r="EJ2000" s="28"/>
      <c r="EK2000" s="28"/>
      <c r="EP2000" s="194"/>
      <c r="ER2000" s="28"/>
      <c r="ES2000" s="28"/>
      <c r="ET2000" s="28"/>
      <c r="EY2000" s="194"/>
      <c r="FA2000" s="28"/>
      <c r="FB2000" s="28"/>
      <c r="FC2000" s="28"/>
      <c r="FH2000" s="194"/>
      <c r="FJ2000" s="28"/>
      <c r="FK2000" s="28"/>
      <c r="FL2000" s="28"/>
      <c r="FQ2000" s="194"/>
      <c r="FS2000" s="28"/>
      <c r="FT2000" s="28"/>
      <c r="FU2000" s="28"/>
      <c r="FZ2000" s="194"/>
      <c r="GB2000" s="28"/>
      <c r="GC2000" s="28"/>
      <c r="GD2000" s="28"/>
      <c r="GI2000" s="194"/>
      <c r="GK2000" s="28"/>
      <c r="GL2000" s="28"/>
      <c r="GM2000" s="28"/>
      <c r="GR2000" s="194"/>
      <c r="GT2000" s="28"/>
      <c r="GU2000" s="28"/>
      <c r="GV2000" s="28"/>
      <c r="HA2000" s="194"/>
      <c r="HC2000" s="28"/>
      <c r="HD2000" s="28"/>
      <c r="HE2000" s="28"/>
      <c r="HJ2000" s="28"/>
      <c r="HK2000" s="28"/>
      <c r="HL2000" s="28"/>
      <c r="HM2000" s="28"/>
      <c r="HN2000" s="28"/>
      <c r="HO2000" s="28"/>
      <c r="HP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</row>
    <row r="2001" spans="1:249" s="50" customFormat="1" ht="14.25">
      <c r="A2001" s="28"/>
      <c r="B2001" s="28"/>
      <c r="C2001" s="28"/>
      <c r="D2001" s="28"/>
      <c r="E2001" s="28"/>
      <c r="F2001" s="28"/>
      <c r="G2001" s="28"/>
      <c r="K2001" s="194"/>
      <c r="M2001" s="28"/>
      <c r="N2001" s="28"/>
      <c r="O2001" s="28"/>
      <c r="T2001" s="194"/>
      <c r="V2001" s="28"/>
      <c r="W2001" s="28"/>
      <c r="X2001" s="28"/>
      <c r="AC2001" s="194"/>
      <c r="AE2001" s="28"/>
      <c r="AF2001" s="28"/>
      <c r="AG2001" s="28"/>
      <c r="AL2001" s="194"/>
      <c r="AN2001" s="28"/>
      <c r="AO2001" s="28"/>
      <c r="AP2001" s="28"/>
      <c r="AU2001" s="194"/>
      <c r="AW2001" s="28"/>
      <c r="AX2001" s="28"/>
      <c r="AY2001" s="28"/>
      <c r="BD2001" s="194"/>
      <c r="BF2001" s="28"/>
      <c r="BG2001" s="28"/>
      <c r="BH2001" s="28"/>
      <c r="BM2001" s="194"/>
      <c r="BO2001" s="28"/>
      <c r="BP2001" s="28"/>
      <c r="BQ2001" s="28"/>
      <c r="BV2001" s="194"/>
      <c r="BX2001" s="28"/>
      <c r="BY2001" s="28"/>
      <c r="BZ2001" s="28"/>
      <c r="CE2001" s="194"/>
      <c r="CG2001" s="28"/>
      <c r="CH2001" s="28"/>
      <c r="CI2001" s="28"/>
      <c r="CN2001" s="194"/>
      <c r="CP2001" s="28"/>
      <c r="CQ2001" s="28"/>
      <c r="CR2001" s="28"/>
      <c r="CW2001" s="194"/>
      <c r="CY2001" s="28"/>
      <c r="CZ2001" s="28"/>
      <c r="DA2001" s="28"/>
      <c r="DF2001" s="194"/>
      <c r="DH2001" s="28"/>
      <c r="DI2001" s="28"/>
      <c r="DJ2001" s="28"/>
      <c r="DO2001" s="194"/>
      <c r="DQ2001" s="28"/>
      <c r="DR2001" s="28"/>
      <c r="DS2001" s="28"/>
      <c r="DX2001" s="194"/>
      <c r="DZ2001" s="28"/>
      <c r="EA2001" s="28"/>
      <c r="EB2001" s="28"/>
      <c r="EG2001" s="194"/>
      <c r="EI2001" s="28"/>
      <c r="EJ2001" s="28"/>
      <c r="EK2001" s="28"/>
      <c r="EP2001" s="194"/>
      <c r="ER2001" s="28"/>
      <c r="ES2001" s="28"/>
      <c r="ET2001" s="28"/>
      <c r="EY2001" s="194"/>
      <c r="FA2001" s="28"/>
      <c r="FB2001" s="28"/>
      <c r="FC2001" s="28"/>
      <c r="FH2001" s="194"/>
      <c r="FJ2001" s="28"/>
      <c r="FK2001" s="28"/>
      <c r="FL2001" s="28"/>
      <c r="FQ2001" s="194"/>
      <c r="FS2001" s="28"/>
      <c r="FT2001" s="28"/>
      <c r="FU2001" s="28"/>
      <c r="FZ2001" s="194"/>
      <c r="GB2001" s="28"/>
      <c r="GC2001" s="28"/>
      <c r="GD2001" s="28"/>
      <c r="GI2001" s="194"/>
      <c r="GK2001" s="28"/>
      <c r="GL2001" s="28"/>
      <c r="GM2001" s="28"/>
      <c r="GR2001" s="194"/>
      <c r="GT2001" s="28"/>
      <c r="GU2001" s="28"/>
      <c r="GV2001" s="28"/>
      <c r="HA2001" s="194"/>
      <c r="HC2001" s="28"/>
      <c r="HD2001" s="28"/>
      <c r="HE2001" s="28"/>
      <c r="HJ2001" s="28"/>
      <c r="HK2001" s="28"/>
      <c r="HL2001" s="28"/>
      <c r="HM2001" s="28"/>
      <c r="HN2001" s="28"/>
      <c r="HO2001" s="28"/>
      <c r="HP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</row>
    <row r="2002" spans="1:249" s="50" customFormat="1" ht="14.25">
      <c r="A2002" s="28"/>
      <c r="B2002" s="28"/>
      <c r="C2002" s="28"/>
      <c r="D2002" s="28"/>
      <c r="E2002" s="28"/>
      <c r="F2002" s="28"/>
      <c r="G2002" s="28"/>
      <c r="K2002" s="194"/>
      <c r="M2002" s="28"/>
      <c r="N2002" s="28"/>
      <c r="O2002" s="28"/>
      <c r="T2002" s="194"/>
      <c r="V2002" s="28"/>
      <c r="W2002" s="28"/>
      <c r="X2002" s="28"/>
      <c r="AC2002" s="194"/>
      <c r="AE2002" s="28"/>
      <c r="AF2002" s="28"/>
      <c r="AG2002" s="28"/>
      <c r="AL2002" s="194"/>
      <c r="AN2002" s="28"/>
      <c r="AO2002" s="28"/>
      <c r="AP2002" s="28"/>
      <c r="AU2002" s="194"/>
      <c r="AW2002" s="28"/>
      <c r="AX2002" s="28"/>
      <c r="AY2002" s="28"/>
      <c r="BD2002" s="194"/>
      <c r="BF2002" s="28"/>
      <c r="BG2002" s="28"/>
      <c r="BH2002" s="28"/>
      <c r="BM2002" s="194"/>
      <c r="BO2002" s="28"/>
      <c r="BP2002" s="28"/>
      <c r="BQ2002" s="28"/>
      <c r="BV2002" s="194"/>
      <c r="BX2002" s="28"/>
      <c r="BY2002" s="28"/>
      <c r="BZ2002" s="28"/>
      <c r="CE2002" s="194"/>
      <c r="CG2002" s="28"/>
      <c r="CH2002" s="28"/>
      <c r="CI2002" s="28"/>
      <c r="CN2002" s="194"/>
      <c r="CP2002" s="28"/>
      <c r="CQ2002" s="28"/>
      <c r="CR2002" s="28"/>
      <c r="CW2002" s="194"/>
      <c r="CY2002" s="28"/>
      <c r="CZ2002" s="28"/>
      <c r="DA2002" s="28"/>
      <c r="DF2002" s="194"/>
      <c r="DH2002" s="28"/>
      <c r="DI2002" s="28"/>
      <c r="DJ2002" s="28"/>
      <c r="DO2002" s="194"/>
      <c r="DQ2002" s="28"/>
      <c r="DR2002" s="28"/>
      <c r="DS2002" s="28"/>
      <c r="DX2002" s="194"/>
      <c r="DZ2002" s="28"/>
      <c r="EA2002" s="28"/>
      <c r="EB2002" s="28"/>
      <c r="EG2002" s="194"/>
      <c r="EI2002" s="28"/>
      <c r="EJ2002" s="28"/>
      <c r="EK2002" s="28"/>
      <c r="EP2002" s="194"/>
      <c r="ER2002" s="28"/>
      <c r="ES2002" s="28"/>
      <c r="ET2002" s="28"/>
      <c r="EY2002" s="194"/>
      <c r="FA2002" s="28"/>
      <c r="FB2002" s="28"/>
      <c r="FC2002" s="28"/>
      <c r="FH2002" s="194"/>
      <c r="FJ2002" s="28"/>
      <c r="FK2002" s="28"/>
      <c r="FL2002" s="28"/>
      <c r="FQ2002" s="194"/>
      <c r="FS2002" s="28"/>
      <c r="FT2002" s="28"/>
      <c r="FU2002" s="28"/>
      <c r="FZ2002" s="194"/>
      <c r="GB2002" s="28"/>
      <c r="GC2002" s="28"/>
      <c r="GD2002" s="28"/>
      <c r="GI2002" s="194"/>
      <c r="GK2002" s="28"/>
      <c r="GL2002" s="28"/>
      <c r="GM2002" s="28"/>
      <c r="GR2002" s="194"/>
      <c r="GT2002" s="28"/>
      <c r="GU2002" s="28"/>
      <c r="GV2002" s="28"/>
      <c r="HA2002" s="194"/>
      <c r="HC2002" s="28"/>
      <c r="HD2002" s="28"/>
      <c r="HE2002" s="28"/>
      <c r="HJ2002" s="28"/>
      <c r="HK2002" s="28"/>
      <c r="HL2002" s="28"/>
      <c r="HM2002" s="28"/>
      <c r="HN2002" s="28"/>
      <c r="HO2002" s="28"/>
      <c r="HP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</row>
    <row r="2003" spans="1:249" s="50" customFormat="1" ht="14.25">
      <c r="A2003" s="28"/>
      <c r="B2003" s="28"/>
      <c r="C2003" s="28"/>
      <c r="D2003" s="28"/>
      <c r="E2003" s="28"/>
      <c r="G2003" s="28"/>
      <c r="K2003" s="194"/>
      <c r="M2003" s="28"/>
      <c r="N2003" s="28"/>
      <c r="O2003" s="28"/>
      <c r="T2003" s="194"/>
      <c r="V2003" s="28"/>
      <c r="W2003" s="28"/>
      <c r="X2003" s="28"/>
      <c r="AC2003" s="194"/>
      <c r="AE2003" s="28"/>
      <c r="AF2003" s="28"/>
      <c r="AG2003" s="28"/>
      <c r="AL2003" s="194"/>
      <c r="AN2003" s="28"/>
      <c r="AO2003" s="28"/>
      <c r="AP2003" s="28"/>
      <c r="AU2003" s="194"/>
      <c r="AW2003" s="28"/>
      <c r="AX2003" s="28"/>
      <c r="AY2003" s="28"/>
      <c r="BD2003" s="194"/>
      <c r="BF2003" s="28"/>
      <c r="BG2003" s="28"/>
      <c r="BH2003" s="28"/>
      <c r="BM2003" s="194"/>
      <c r="BO2003" s="28"/>
      <c r="BP2003" s="28"/>
      <c r="BQ2003" s="28"/>
      <c r="BV2003" s="194"/>
      <c r="BX2003" s="28"/>
      <c r="BY2003" s="28"/>
      <c r="BZ2003" s="28"/>
      <c r="CE2003" s="194"/>
      <c r="CG2003" s="28"/>
      <c r="CH2003" s="28"/>
      <c r="CI2003" s="28"/>
      <c r="CN2003" s="194"/>
      <c r="CP2003" s="28"/>
      <c r="CQ2003" s="28"/>
      <c r="CR2003" s="28"/>
      <c r="CW2003" s="194"/>
      <c r="CY2003" s="28"/>
      <c r="CZ2003" s="28"/>
      <c r="DA2003" s="28"/>
      <c r="DF2003" s="194"/>
      <c r="DH2003" s="28"/>
      <c r="DI2003" s="28"/>
      <c r="DJ2003" s="28"/>
      <c r="DO2003" s="194"/>
      <c r="DQ2003" s="28"/>
      <c r="DR2003" s="28"/>
      <c r="DS2003" s="28"/>
      <c r="DX2003" s="194"/>
      <c r="DZ2003" s="28"/>
      <c r="EA2003" s="28"/>
      <c r="EB2003" s="28"/>
      <c r="EG2003" s="194"/>
      <c r="EI2003" s="28"/>
      <c r="EJ2003" s="28"/>
      <c r="EK2003" s="28"/>
      <c r="EP2003" s="194"/>
      <c r="ER2003" s="28"/>
      <c r="ES2003" s="28"/>
      <c r="ET2003" s="28"/>
      <c r="EY2003" s="194"/>
      <c r="FA2003" s="28"/>
      <c r="FB2003" s="28"/>
      <c r="FC2003" s="28"/>
      <c r="FH2003" s="194"/>
      <c r="FJ2003" s="28"/>
      <c r="FK2003" s="28"/>
      <c r="FL2003" s="28"/>
      <c r="FQ2003" s="194"/>
      <c r="FS2003" s="28"/>
      <c r="FT2003" s="28"/>
      <c r="FU2003" s="28"/>
      <c r="FZ2003" s="194"/>
      <c r="GB2003" s="28"/>
      <c r="GC2003" s="28"/>
      <c r="GD2003" s="28"/>
      <c r="GI2003" s="194"/>
      <c r="GK2003" s="28"/>
      <c r="GL2003" s="28"/>
      <c r="GM2003" s="28"/>
      <c r="GR2003" s="194"/>
      <c r="GT2003" s="28"/>
      <c r="GU2003" s="28"/>
      <c r="GV2003" s="28"/>
      <c r="HA2003" s="194"/>
      <c r="HC2003" s="28"/>
      <c r="HD2003" s="28"/>
      <c r="HE2003" s="28"/>
      <c r="HJ2003" s="28"/>
      <c r="HK2003" s="28"/>
      <c r="HL2003" s="28"/>
      <c r="HM2003" s="28"/>
      <c r="HN2003" s="28"/>
      <c r="HO2003" s="28"/>
      <c r="HP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</row>
    <row r="2004" spans="1:249" s="50" customFormat="1" ht="14.25">
      <c r="A2004" s="28"/>
      <c r="B2004" s="28"/>
      <c r="C2004" s="28"/>
      <c r="D2004" s="28"/>
      <c r="E2004" s="28"/>
      <c r="G2004" s="28"/>
      <c r="K2004" s="194"/>
      <c r="M2004" s="28"/>
      <c r="N2004" s="28"/>
      <c r="O2004" s="28"/>
      <c r="T2004" s="194"/>
      <c r="V2004" s="28"/>
      <c r="W2004" s="28"/>
      <c r="X2004" s="28"/>
      <c r="AC2004" s="194"/>
      <c r="AE2004" s="28"/>
      <c r="AF2004" s="28"/>
      <c r="AG2004" s="28"/>
      <c r="AL2004" s="194"/>
      <c r="AN2004" s="28"/>
      <c r="AO2004" s="28"/>
      <c r="AP2004" s="28"/>
      <c r="AU2004" s="194"/>
      <c r="AW2004" s="28"/>
      <c r="AX2004" s="28"/>
      <c r="AY2004" s="28"/>
      <c r="BD2004" s="194"/>
      <c r="BF2004" s="28"/>
      <c r="BG2004" s="28"/>
      <c r="BH2004" s="28"/>
      <c r="BM2004" s="194"/>
      <c r="BO2004" s="28"/>
      <c r="BP2004" s="28"/>
      <c r="BQ2004" s="28"/>
      <c r="BV2004" s="194"/>
      <c r="BX2004" s="28"/>
      <c r="BY2004" s="28"/>
      <c r="BZ2004" s="28"/>
      <c r="CE2004" s="194"/>
      <c r="CG2004" s="28"/>
      <c r="CH2004" s="28"/>
      <c r="CI2004" s="28"/>
      <c r="CN2004" s="194"/>
      <c r="CP2004" s="28"/>
      <c r="CQ2004" s="28"/>
      <c r="CR2004" s="28"/>
      <c r="CW2004" s="194"/>
      <c r="CY2004" s="28"/>
      <c r="CZ2004" s="28"/>
      <c r="DA2004" s="28"/>
      <c r="DF2004" s="194"/>
      <c r="DH2004" s="28"/>
      <c r="DI2004" s="28"/>
      <c r="DJ2004" s="28"/>
      <c r="DO2004" s="194"/>
      <c r="DQ2004" s="28"/>
      <c r="DR2004" s="28"/>
      <c r="DS2004" s="28"/>
      <c r="DX2004" s="194"/>
      <c r="DZ2004" s="28"/>
      <c r="EA2004" s="28"/>
      <c r="EB2004" s="28"/>
      <c r="EG2004" s="194"/>
      <c r="EI2004" s="28"/>
      <c r="EJ2004" s="28"/>
      <c r="EK2004" s="28"/>
      <c r="EP2004" s="194"/>
      <c r="ER2004" s="28"/>
      <c r="ES2004" s="28"/>
      <c r="ET2004" s="28"/>
      <c r="EY2004" s="194"/>
      <c r="FA2004" s="28"/>
      <c r="FB2004" s="28"/>
      <c r="FC2004" s="28"/>
      <c r="FH2004" s="194"/>
      <c r="FJ2004" s="28"/>
      <c r="FK2004" s="28"/>
      <c r="FL2004" s="28"/>
      <c r="FQ2004" s="194"/>
      <c r="FS2004" s="28"/>
      <c r="FT2004" s="28"/>
      <c r="FU2004" s="28"/>
      <c r="FZ2004" s="194"/>
      <c r="GB2004" s="28"/>
      <c r="GC2004" s="28"/>
      <c r="GD2004" s="28"/>
      <c r="GI2004" s="194"/>
      <c r="GK2004" s="28"/>
      <c r="GL2004" s="28"/>
      <c r="GM2004" s="28"/>
      <c r="GR2004" s="194"/>
      <c r="GT2004" s="28"/>
      <c r="GU2004" s="28"/>
      <c r="GV2004" s="28"/>
      <c r="HA2004" s="194"/>
      <c r="HC2004" s="28"/>
      <c r="HD2004" s="28"/>
      <c r="HE2004" s="28"/>
      <c r="HJ2004" s="28"/>
      <c r="HK2004" s="28"/>
      <c r="HL2004" s="28"/>
      <c r="HM2004" s="28"/>
      <c r="HN2004" s="28"/>
      <c r="HO2004" s="28"/>
      <c r="HP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</row>
    <row r="2005" spans="1:249" s="50" customFormat="1" ht="14.25">
      <c r="A2005" s="28"/>
      <c r="B2005" s="28"/>
      <c r="C2005" s="28"/>
      <c r="D2005" s="28"/>
      <c r="E2005" s="28"/>
      <c r="F2005" s="28"/>
      <c r="G2005" s="28"/>
      <c r="K2005" s="194"/>
      <c r="M2005" s="28"/>
      <c r="N2005" s="28"/>
      <c r="O2005" s="28"/>
      <c r="T2005" s="194"/>
      <c r="V2005" s="28"/>
      <c r="W2005" s="28"/>
      <c r="X2005" s="28"/>
      <c r="AC2005" s="194"/>
      <c r="AE2005" s="28"/>
      <c r="AF2005" s="28"/>
      <c r="AG2005" s="28"/>
      <c r="AL2005" s="194"/>
      <c r="AN2005" s="28"/>
      <c r="AO2005" s="28"/>
      <c r="AP2005" s="28"/>
      <c r="AU2005" s="194"/>
      <c r="AW2005" s="28"/>
      <c r="AX2005" s="28"/>
      <c r="AY2005" s="28"/>
      <c r="BD2005" s="194"/>
      <c r="BF2005" s="28"/>
      <c r="BG2005" s="28"/>
      <c r="BH2005" s="28"/>
      <c r="BM2005" s="194"/>
      <c r="BO2005" s="28"/>
      <c r="BP2005" s="28"/>
      <c r="BQ2005" s="28"/>
      <c r="BV2005" s="194"/>
      <c r="BX2005" s="28"/>
      <c r="BY2005" s="28"/>
      <c r="BZ2005" s="28"/>
      <c r="CE2005" s="194"/>
      <c r="CG2005" s="28"/>
      <c r="CH2005" s="28"/>
      <c r="CI2005" s="28"/>
      <c r="CN2005" s="194"/>
      <c r="CP2005" s="28"/>
      <c r="CQ2005" s="28"/>
      <c r="CR2005" s="28"/>
      <c r="CW2005" s="194"/>
      <c r="CY2005" s="28"/>
      <c r="CZ2005" s="28"/>
      <c r="DA2005" s="28"/>
      <c r="DF2005" s="194"/>
      <c r="DH2005" s="28"/>
      <c r="DI2005" s="28"/>
      <c r="DJ2005" s="28"/>
      <c r="DO2005" s="194"/>
      <c r="DQ2005" s="28"/>
      <c r="DR2005" s="28"/>
      <c r="DS2005" s="28"/>
      <c r="DX2005" s="194"/>
      <c r="DZ2005" s="28"/>
      <c r="EA2005" s="28"/>
      <c r="EB2005" s="28"/>
      <c r="EG2005" s="194"/>
      <c r="EI2005" s="28"/>
      <c r="EJ2005" s="28"/>
      <c r="EK2005" s="28"/>
      <c r="EP2005" s="194"/>
      <c r="ER2005" s="28"/>
      <c r="ES2005" s="28"/>
      <c r="ET2005" s="28"/>
      <c r="EY2005" s="194"/>
      <c r="FA2005" s="28"/>
      <c r="FB2005" s="28"/>
      <c r="FC2005" s="28"/>
      <c r="FH2005" s="194"/>
      <c r="FJ2005" s="28"/>
      <c r="FK2005" s="28"/>
      <c r="FL2005" s="28"/>
      <c r="FQ2005" s="194"/>
      <c r="FS2005" s="28"/>
      <c r="FT2005" s="28"/>
      <c r="FU2005" s="28"/>
      <c r="FZ2005" s="194"/>
      <c r="GB2005" s="28"/>
      <c r="GC2005" s="28"/>
      <c r="GD2005" s="28"/>
      <c r="GI2005" s="194"/>
      <c r="GK2005" s="28"/>
      <c r="GL2005" s="28"/>
      <c r="GM2005" s="28"/>
      <c r="GR2005" s="194"/>
      <c r="GT2005" s="28"/>
      <c r="GU2005" s="28"/>
      <c r="GV2005" s="28"/>
      <c r="HA2005" s="194"/>
      <c r="HC2005" s="28"/>
      <c r="HD2005" s="28"/>
      <c r="HE2005" s="28"/>
      <c r="HJ2005" s="28"/>
      <c r="HK2005" s="28"/>
      <c r="HL2005" s="28"/>
      <c r="HM2005" s="28"/>
      <c r="HN2005" s="28"/>
      <c r="HO2005" s="28"/>
      <c r="HP2005" s="28"/>
      <c r="HQ2005" s="28"/>
      <c r="HR2005" s="28"/>
      <c r="HS2005" s="28"/>
      <c r="HT2005" s="28"/>
      <c r="HU2005" s="28"/>
      <c r="HV2005" s="28"/>
      <c r="HW2005" s="28"/>
      <c r="HX2005" s="28"/>
      <c r="HY2005" s="28"/>
      <c r="HZ2005" s="28"/>
      <c r="IA2005" s="28"/>
      <c r="IB2005" s="28"/>
      <c r="IC2005" s="28"/>
      <c r="ID2005" s="28"/>
      <c r="IE2005" s="28"/>
      <c r="IF2005" s="28"/>
      <c r="IG2005" s="28"/>
      <c r="IH2005" s="28"/>
      <c r="II2005" s="28"/>
      <c r="IJ2005" s="28"/>
      <c r="IK2005" s="28"/>
      <c r="IL2005" s="28"/>
      <c r="IM2005" s="28"/>
      <c r="IN2005" s="28"/>
      <c r="IO2005" s="28"/>
    </row>
    <row r="2006" spans="1:249" s="50" customFormat="1" ht="14.25">
      <c r="A2006" s="28"/>
      <c r="B2006" s="28"/>
      <c r="C2006" s="28"/>
      <c r="D2006" s="28"/>
      <c r="E2006" s="28"/>
      <c r="F2006" s="28"/>
      <c r="G2006" s="28"/>
      <c r="K2006" s="194"/>
      <c r="M2006" s="28"/>
      <c r="N2006" s="28"/>
      <c r="O2006" s="28"/>
      <c r="T2006" s="194"/>
      <c r="V2006" s="28"/>
      <c r="W2006" s="28"/>
      <c r="X2006" s="28"/>
      <c r="AC2006" s="194"/>
      <c r="AE2006" s="28"/>
      <c r="AF2006" s="28"/>
      <c r="AG2006" s="28"/>
      <c r="AL2006" s="194"/>
      <c r="AN2006" s="28"/>
      <c r="AO2006" s="28"/>
      <c r="AP2006" s="28"/>
      <c r="AU2006" s="194"/>
      <c r="AW2006" s="28"/>
      <c r="AX2006" s="28"/>
      <c r="AY2006" s="28"/>
      <c r="BD2006" s="194"/>
      <c r="BF2006" s="28"/>
      <c r="BG2006" s="28"/>
      <c r="BH2006" s="28"/>
      <c r="BM2006" s="194"/>
      <c r="BO2006" s="28"/>
      <c r="BP2006" s="28"/>
      <c r="BQ2006" s="28"/>
      <c r="BV2006" s="194"/>
      <c r="BX2006" s="28"/>
      <c r="BY2006" s="28"/>
      <c r="BZ2006" s="28"/>
      <c r="CE2006" s="194"/>
      <c r="CG2006" s="28"/>
      <c r="CH2006" s="28"/>
      <c r="CI2006" s="28"/>
      <c r="CN2006" s="194"/>
      <c r="CP2006" s="28"/>
      <c r="CQ2006" s="28"/>
      <c r="CR2006" s="28"/>
      <c r="CW2006" s="194"/>
      <c r="CY2006" s="28"/>
      <c r="CZ2006" s="28"/>
      <c r="DA2006" s="28"/>
      <c r="DF2006" s="194"/>
      <c r="DH2006" s="28"/>
      <c r="DI2006" s="28"/>
      <c r="DJ2006" s="28"/>
      <c r="DO2006" s="194"/>
      <c r="DQ2006" s="28"/>
      <c r="DR2006" s="28"/>
      <c r="DS2006" s="28"/>
      <c r="DX2006" s="194"/>
      <c r="DZ2006" s="28"/>
      <c r="EA2006" s="28"/>
      <c r="EB2006" s="28"/>
      <c r="EG2006" s="194"/>
      <c r="EI2006" s="28"/>
      <c r="EJ2006" s="28"/>
      <c r="EK2006" s="28"/>
      <c r="EP2006" s="194"/>
      <c r="ER2006" s="28"/>
      <c r="ES2006" s="28"/>
      <c r="ET2006" s="28"/>
      <c r="EY2006" s="194"/>
      <c r="FA2006" s="28"/>
      <c r="FB2006" s="28"/>
      <c r="FC2006" s="28"/>
      <c r="FH2006" s="194"/>
      <c r="FJ2006" s="28"/>
      <c r="FK2006" s="28"/>
      <c r="FL2006" s="28"/>
      <c r="FQ2006" s="194"/>
      <c r="FS2006" s="28"/>
      <c r="FT2006" s="28"/>
      <c r="FU2006" s="28"/>
      <c r="FZ2006" s="194"/>
      <c r="GB2006" s="28"/>
      <c r="GC2006" s="28"/>
      <c r="GD2006" s="28"/>
      <c r="GI2006" s="194"/>
      <c r="GK2006" s="28"/>
      <c r="GL2006" s="28"/>
      <c r="GM2006" s="28"/>
      <c r="GR2006" s="194"/>
      <c r="GT2006" s="28"/>
      <c r="GU2006" s="28"/>
      <c r="GV2006" s="28"/>
      <c r="HA2006" s="194"/>
      <c r="HC2006" s="28"/>
      <c r="HD2006" s="28"/>
      <c r="HE2006" s="28"/>
      <c r="HJ2006" s="28"/>
      <c r="HK2006" s="28"/>
      <c r="HL2006" s="28"/>
      <c r="HM2006" s="28"/>
      <c r="HN2006" s="28"/>
      <c r="HO2006" s="28"/>
      <c r="HP2006" s="28"/>
      <c r="HQ2006" s="28"/>
      <c r="HR2006" s="28"/>
      <c r="HS2006" s="28"/>
      <c r="HT2006" s="28"/>
      <c r="HU2006" s="28"/>
      <c r="HV2006" s="28"/>
      <c r="HW2006" s="28"/>
      <c r="HX2006" s="28"/>
      <c r="HY2006" s="28"/>
      <c r="HZ2006" s="28"/>
      <c r="IA2006" s="28"/>
      <c r="IB2006" s="28"/>
      <c r="IC2006" s="28"/>
      <c r="ID2006" s="28"/>
      <c r="IE2006" s="28"/>
      <c r="IF2006" s="28"/>
      <c r="IG2006" s="28"/>
      <c r="IH2006" s="28"/>
      <c r="II2006" s="28"/>
      <c r="IJ2006" s="28"/>
      <c r="IK2006" s="28"/>
      <c r="IL2006" s="28"/>
      <c r="IM2006" s="28"/>
      <c r="IN2006" s="28"/>
      <c r="IO2006" s="28"/>
    </row>
    <row r="2007" spans="1:249" s="50" customFormat="1" ht="14.25">
      <c r="A2007" s="28"/>
      <c r="B2007" s="28"/>
      <c r="C2007" s="28"/>
      <c r="D2007" s="28"/>
      <c r="E2007" s="28"/>
      <c r="F2007" s="28"/>
      <c r="G2007" s="28"/>
      <c r="K2007" s="194"/>
      <c r="M2007" s="28"/>
      <c r="N2007" s="28"/>
      <c r="O2007" s="28"/>
      <c r="T2007" s="194"/>
      <c r="V2007" s="28"/>
      <c r="W2007" s="28"/>
      <c r="X2007" s="28"/>
      <c r="AC2007" s="194"/>
      <c r="AE2007" s="28"/>
      <c r="AF2007" s="28"/>
      <c r="AG2007" s="28"/>
      <c r="AL2007" s="194"/>
      <c r="AN2007" s="28"/>
      <c r="AO2007" s="28"/>
      <c r="AP2007" s="28"/>
      <c r="AU2007" s="194"/>
      <c r="AW2007" s="28"/>
      <c r="AX2007" s="28"/>
      <c r="AY2007" s="28"/>
      <c r="BD2007" s="194"/>
      <c r="BF2007" s="28"/>
      <c r="BG2007" s="28"/>
      <c r="BH2007" s="28"/>
      <c r="BM2007" s="194"/>
      <c r="BO2007" s="28"/>
      <c r="BP2007" s="28"/>
      <c r="BQ2007" s="28"/>
      <c r="BV2007" s="194"/>
      <c r="BX2007" s="28"/>
      <c r="BY2007" s="28"/>
      <c r="BZ2007" s="28"/>
      <c r="CE2007" s="194"/>
      <c r="CG2007" s="28"/>
      <c r="CH2007" s="28"/>
      <c r="CI2007" s="28"/>
      <c r="CN2007" s="194"/>
      <c r="CP2007" s="28"/>
      <c r="CQ2007" s="28"/>
      <c r="CR2007" s="28"/>
      <c r="CW2007" s="194"/>
      <c r="CY2007" s="28"/>
      <c r="CZ2007" s="28"/>
      <c r="DA2007" s="28"/>
      <c r="DF2007" s="194"/>
      <c r="DH2007" s="28"/>
      <c r="DI2007" s="28"/>
      <c r="DJ2007" s="28"/>
      <c r="DO2007" s="194"/>
      <c r="DQ2007" s="28"/>
      <c r="DR2007" s="28"/>
      <c r="DS2007" s="28"/>
      <c r="DX2007" s="194"/>
      <c r="DZ2007" s="28"/>
      <c r="EA2007" s="28"/>
      <c r="EB2007" s="28"/>
      <c r="EG2007" s="194"/>
      <c r="EI2007" s="28"/>
      <c r="EJ2007" s="28"/>
      <c r="EK2007" s="28"/>
      <c r="EP2007" s="194"/>
      <c r="ER2007" s="28"/>
      <c r="ES2007" s="28"/>
      <c r="ET2007" s="28"/>
      <c r="EY2007" s="194"/>
      <c r="FA2007" s="28"/>
      <c r="FB2007" s="28"/>
      <c r="FC2007" s="28"/>
      <c r="FH2007" s="194"/>
      <c r="FJ2007" s="28"/>
      <c r="FK2007" s="28"/>
      <c r="FL2007" s="28"/>
      <c r="FQ2007" s="194"/>
      <c r="FS2007" s="28"/>
      <c r="FT2007" s="28"/>
      <c r="FU2007" s="28"/>
      <c r="FZ2007" s="194"/>
      <c r="GB2007" s="28"/>
      <c r="GC2007" s="28"/>
      <c r="GD2007" s="28"/>
      <c r="GI2007" s="194"/>
      <c r="GK2007" s="28"/>
      <c r="GL2007" s="28"/>
      <c r="GM2007" s="28"/>
      <c r="GR2007" s="194"/>
      <c r="GT2007" s="28"/>
      <c r="GU2007" s="28"/>
      <c r="GV2007" s="28"/>
      <c r="HA2007" s="194"/>
      <c r="HC2007" s="28"/>
      <c r="HD2007" s="28"/>
      <c r="HE2007" s="28"/>
      <c r="HJ2007" s="28"/>
      <c r="HK2007" s="28"/>
      <c r="HL2007" s="28"/>
      <c r="HM2007" s="28"/>
      <c r="HN2007" s="28"/>
      <c r="HO2007" s="28"/>
      <c r="HP2007" s="28"/>
      <c r="HQ2007" s="28"/>
      <c r="HR2007" s="28"/>
      <c r="HS2007" s="28"/>
      <c r="HT2007" s="28"/>
      <c r="HU2007" s="28"/>
      <c r="HV2007" s="28"/>
      <c r="HW2007" s="28"/>
      <c r="HX2007" s="28"/>
      <c r="HY2007" s="28"/>
      <c r="HZ2007" s="28"/>
      <c r="IA2007" s="28"/>
      <c r="IB2007" s="28"/>
      <c r="IC2007" s="28"/>
      <c r="ID2007" s="28"/>
      <c r="IE2007" s="28"/>
      <c r="IF2007" s="28"/>
      <c r="IG2007" s="28"/>
      <c r="IH2007" s="28"/>
      <c r="II2007" s="28"/>
      <c r="IJ2007" s="28"/>
      <c r="IK2007" s="28"/>
      <c r="IL2007" s="28"/>
      <c r="IM2007" s="28"/>
      <c r="IN2007" s="28"/>
      <c r="IO2007" s="28"/>
    </row>
    <row r="2008" spans="1:249" s="50" customFormat="1" ht="14.25">
      <c r="A2008" s="28"/>
      <c r="B2008" s="28"/>
      <c r="C2008" s="28"/>
      <c r="D2008" s="28"/>
      <c r="E2008" s="28"/>
      <c r="F2008" s="28"/>
      <c r="G2008" s="28"/>
      <c r="K2008" s="194"/>
      <c r="M2008" s="28"/>
      <c r="N2008" s="28"/>
      <c r="O2008" s="28"/>
      <c r="T2008" s="194"/>
      <c r="V2008" s="28"/>
      <c r="W2008" s="28"/>
      <c r="X2008" s="28"/>
      <c r="AC2008" s="194"/>
      <c r="AE2008" s="28"/>
      <c r="AF2008" s="28"/>
      <c r="AG2008" s="28"/>
      <c r="AL2008" s="194"/>
      <c r="AN2008" s="28"/>
      <c r="AO2008" s="28"/>
      <c r="AP2008" s="28"/>
      <c r="AU2008" s="194"/>
      <c r="AW2008" s="28"/>
      <c r="AX2008" s="28"/>
      <c r="AY2008" s="28"/>
      <c r="BD2008" s="194"/>
      <c r="BF2008" s="28"/>
      <c r="BG2008" s="28"/>
      <c r="BH2008" s="28"/>
      <c r="BM2008" s="194"/>
      <c r="BO2008" s="28"/>
      <c r="BP2008" s="28"/>
      <c r="BQ2008" s="28"/>
      <c r="BV2008" s="194"/>
      <c r="BX2008" s="28"/>
      <c r="BY2008" s="28"/>
      <c r="BZ2008" s="28"/>
      <c r="CE2008" s="194"/>
      <c r="CG2008" s="28"/>
      <c r="CH2008" s="28"/>
      <c r="CI2008" s="28"/>
      <c r="CN2008" s="194"/>
      <c r="CP2008" s="28"/>
      <c r="CQ2008" s="28"/>
      <c r="CR2008" s="28"/>
      <c r="CW2008" s="194"/>
      <c r="CY2008" s="28"/>
      <c r="CZ2008" s="28"/>
      <c r="DA2008" s="28"/>
      <c r="DF2008" s="194"/>
      <c r="DH2008" s="28"/>
      <c r="DI2008" s="28"/>
      <c r="DJ2008" s="28"/>
      <c r="DO2008" s="194"/>
      <c r="DQ2008" s="28"/>
      <c r="DR2008" s="28"/>
      <c r="DS2008" s="28"/>
      <c r="DX2008" s="194"/>
      <c r="DZ2008" s="28"/>
      <c r="EA2008" s="28"/>
      <c r="EB2008" s="28"/>
      <c r="EG2008" s="194"/>
      <c r="EI2008" s="28"/>
      <c r="EJ2008" s="28"/>
      <c r="EK2008" s="28"/>
      <c r="EP2008" s="194"/>
      <c r="ER2008" s="28"/>
      <c r="ES2008" s="28"/>
      <c r="ET2008" s="28"/>
      <c r="EY2008" s="194"/>
      <c r="FA2008" s="28"/>
      <c r="FB2008" s="28"/>
      <c r="FC2008" s="28"/>
      <c r="FH2008" s="194"/>
      <c r="FJ2008" s="28"/>
      <c r="FK2008" s="28"/>
      <c r="FL2008" s="28"/>
      <c r="FQ2008" s="194"/>
      <c r="FS2008" s="28"/>
      <c r="FT2008" s="28"/>
      <c r="FU2008" s="28"/>
      <c r="FZ2008" s="194"/>
      <c r="GB2008" s="28"/>
      <c r="GC2008" s="28"/>
      <c r="GD2008" s="28"/>
      <c r="GI2008" s="194"/>
      <c r="GK2008" s="28"/>
      <c r="GL2008" s="28"/>
      <c r="GM2008" s="28"/>
      <c r="GR2008" s="194"/>
      <c r="GT2008" s="28"/>
      <c r="GU2008" s="28"/>
      <c r="GV2008" s="28"/>
      <c r="HA2008" s="194"/>
      <c r="HC2008" s="28"/>
      <c r="HD2008" s="28"/>
      <c r="HE2008" s="28"/>
      <c r="HJ2008" s="28"/>
      <c r="HK2008" s="28"/>
      <c r="HL2008" s="28"/>
      <c r="HM2008" s="28"/>
      <c r="HN2008" s="28"/>
      <c r="HO2008" s="28"/>
      <c r="HP2008" s="28"/>
      <c r="HQ2008" s="28"/>
      <c r="HR2008" s="28"/>
      <c r="HS2008" s="28"/>
      <c r="HT2008" s="28"/>
      <c r="HU2008" s="28"/>
      <c r="HV2008" s="28"/>
      <c r="HW2008" s="28"/>
      <c r="HX2008" s="28"/>
      <c r="HY2008" s="28"/>
      <c r="HZ2008" s="28"/>
      <c r="IA2008" s="28"/>
      <c r="IB2008" s="28"/>
      <c r="IC2008" s="28"/>
      <c r="ID2008" s="28"/>
      <c r="IE2008" s="28"/>
      <c r="IF2008" s="28"/>
      <c r="IG2008" s="28"/>
      <c r="IH2008" s="28"/>
      <c r="II2008" s="28"/>
      <c r="IJ2008" s="28"/>
      <c r="IK2008" s="28"/>
      <c r="IL2008" s="28"/>
      <c r="IM2008" s="28"/>
      <c r="IN2008" s="28"/>
      <c r="IO2008" s="28"/>
    </row>
    <row r="2009" spans="1:249" s="50" customFormat="1" ht="14.25">
      <c r="A2009" s="28"/>
      <c r="B2009" s="28"/>
      <c r="C2009" s="28"/>
      <c r="D2009" s="28"/>
      <c r="E2009" s="28"/>
      <c r="F2009" s="28"/>
      <c r="G2009" s="28"/>
      <c r="K2009" s="194"/>
      <c r="M2009" s="28"/>
      <c r="N2009" s="28"/>
      <c r="O2009" s="28"/>
      <c r="T2009" s="194"/>
      <c r="V2009" s="28"/>
      <c r="W2009" s="28"/>
      <c r="X2009" s="28"/>
      <c r="AC2009" s="194"/>
      <c r="AE2009" s="28"/>
      <c r="AF2009" s="28"/>
      <c r="AG2009" s="28"/>
      <c r="AL2009" s="194"/>
      <c r="AN2009" s="28"/>
      <c r="AO2009" s="28"/>
      <c r="AP2009" s="28"/>
      <c r="AU2009" s="194"/>
      <c r="AW2009" s="28"/>
      <c r="AX2009" s="28"/>
      <c r="AY2009" s="28"/>
      <c r="BD2009" s="194"/>
      <c r="BF2009" s="28"/>
      <c r="BG2009" s="28"/>
      <c r="BH2009" s="28"/>
      <c r="BM2009" s="194"/>
      <c r="BO2009" s="28"/>
      <c r="BP2009" s="28"/>
      <c r="BQ2009" s="28"/>
      <c r="BV2009" s="194"/>
      <c r="BX2009" s="28"/>
      <c r="BY2009" s="28"/>
      <c r="BZ2009" s="28"/>
      <c r="CE2009" s="194"/>
      <c r="CG2009" s="28"/>
      <c r="CH2009" s="28"/>
      <c r="CI2009" s="28"/>
      <c r="CN2009" s="194"/>
      <c r="CP2009" s="28"/>
      <c r="CQ2009" s="28"/>
      <c r="CR2009" s="28"/>
      <c r="CW2009" s="194"/>
      <c r="CY2009" s="28"/>
      <c r="CZ2009" s="28"/>
      <c r="DA2009" s="28"/>
      <c r="DF2009" s="194"/>
      <c r="DH2009" s="28"/>
      <c r="DI2009" s="28"/>
      <c r="DJ2009" s="28"/>
      <c r="DO2009" s="194"/>
      <c r="DQ2009" s="28"/>
      <c r="DR2009" s="28"/>
      <c r="DS2009" s="28"/>
      <c r="DX2009" s="194"/>
      <c r="DZ2009" s="28"/>
      <c r="EA2009" s="28"/>
      <c r="EB2009" s="28"/>
      <c r="EG2009" s="194"/>
      <c r="EI2009" s="28"/>
      <c r="EJ2009" s="28"/>
      <c r="EK2009" s="28"/>
      <c r="EP2009" s="194"/>
      <c r="ER2009" s="28"/>
      <c r="ES2009" s="28"/>
      <c r="ET2009" s="28"/>
      <c r="EY2009" s="194"/>
      <c r="FA2009" s="28"/>
      <c r="FB2009" s="28"/>
      <c r="FC2009" s="28"/>
      <c r="FH2009" s="194"/>
      <c r="FJ2009" s="28"/>
      <c r="FK2009" s="28"/>
      <c r="FL2009" s="28"/>
      <c r="FQ2009" s="194"/>
      <c r="FS2009" s="28"/>
      <c r="FT2009" s="28"/>
      <c r="FU2009" s="28"/>
      <c r="FZ2009" s="194"/>
      <c r="GB2009" s="28"/>
      <c r="GC2009" s="28"/>
      <c r="GD2009" s="28"/>
      <c r="GI2009" s="194"/>
      <c r="GK2009" s="28"/>
      <c r="GL2009" s="28"/>
      <c r="GM2009" s="28"/>
      <c r="GR2009" s="194"/>
      <c r="GT2009" s="28"/>
      <c r="GU2009" s="28"/>
      <c r="GV2009" s="28"/>
      <c r="HA2009" s="194"/>
      <c r="HC2009" s="28"/>
      <c r="HD2009" s="28"/>
      <c r="HE2009" s="28"/>
      <c r="HJ2009" s="28"/>
      <c r="HK2009" s="28"/>
      <c r="HL2009" s="28"/>
      <c r="HM2009" s="28"/>
      <c r="HN2009" s="28"/>
      <c r="HO2009" s="28"/>
      <c r="HP2009" s="28"/>
      <c r="HQ2009" s="28"/>
      <c r="HR2009" s="28"/>
      <c r="HS2009" s="28"/>
      <c r="HT2009" s="28"/>
      <c r="HU2009" s="28"/>
      <c r="HV2009" s="28"/>
      <c r="HW2009" s="28"/>
      <c r="HX2009" s="28"/>
      <c r="HY2009" s="28"/>
      <c r="HZ2009" s="28"/>
      <c r="IA2009" s="28"/>
      <c r="IB2009" s="28"/>
      <c r="IC2009" s="28"/>
      <c r="ID2009" s="28"/>
      <c r="IE2009" s="28"/>
      <c r="IF2009" s="28"/>
      <c r="IG2009" s="28"/>
      <c r="IH2009" s="28"/>
      <c r="II2009" s="28"/>
      <c r="IJ2009" s="28"/>
      <c r="IK2009" s="28"/>
      <c r="IL2009" s="28"/>
      <c r="IM2009" s="28"/>
      <c r="IN2009" s="28"/>
      <c r="IO2009" s="28"/>
    </row>
    <row r="2010" spans="1:249" s="50" customFormat="1" ht="14.25">
      <c r="A2010" s="28"/>
      <c r="B2010" s="28"/>
      <c r="C2010" s="28"/>
      <c r="D2010" s="28"/>
      <c r="E2010" s="28"/>
      <c r="F2010" s="28"/>
      <c r="G2010" s="28"/>
      <c r="K2010" s="194"/>
      <c r="M2010" s="28"/>
      <c r="N2010" s="28"/>
      <c r="O2010" s="28"/>
      <c r="T2010" s="194"/>
      <c r="V2010" s="28"/>
      <c r="W2010" s="28"/>
      <c r="X2010" s="28"/>
      <c r="AC2010" s="194"/>
      <c r="AE2010" s="28"/>
      <c r="AF2010" s="28"/>
      <c r="AG2010" s="28"/>
      <c r="AL2010" s="194"/>
      <c r="AN2010" s="28"/>
      <c r="AO2010" s="28"/>
      <c r="AP2010" s="28"/>
      <c r="AU2010" s="194"/>
      <c r="AW2010" s="28"/>
      <c r="AX2010" s="28"/>
      <c r="AY2010" s="28"/>
      <c r="BD2010" s="194"/>
      <c r="BF2010" s="28"/>
      <c r="BG2010" s="28"/>
      <c r="BH2010" s="28"/>
      <c r="BM2010" s="194"/>
      <c r="BO2010" s="28"/>
      <c r="BP2010" s="28"/>
      <c r="BQ2010" s="28"/>
      <c r="BV2010" s="194"/>
      <c r="BX2010" s="28"/>
      <c r="BY2010" s="28"/>
      <c r="BZ2010" s="28"/>
      <c r="CE2010" s="194"/>
      <c r="CG2010" s="28"/>
      <c r="CH2010" s="28"/>
      <c r="CI2010" s="28"/>
      <c r="CN2010" s="194"/>
      <c r="CP2010" s="28"/>
      <c r="CQ2010" s="28"/>
      <c r="CR2010" s="28"/>
      <c r="CW2010" s="194"/>
      <c r="CY2010" s="28"/>
      <c r="CZ2010" s="28"/>
      <c r="DA2010" s="28"/>
      <c r="DF2010" s="194"/>
      <c r="DH2010" s="28"/>
      <c r="DI2010" s="28"/>
      <c r="DJ2010" s="28"/>
      <c r="DO2010" s="194"/>
      <c r="DQ2010" s="28"/>
      <c r="DR2010" s="28"/>
      <c r="DS2010" s="28"/>
      <c r="DX2010" s="194"/>
      <c r="DZ2010" s="28"/>
      <c r="EA2010" s="28"/>
      <c r="EB2010" s="28"/>
      <c r="EG2010" s="194"/>
      <c r="EI2010" s="28"/>
      <c r="EJ2010" s="28"/>
      <c r="EK2010" s="28"/>
      <c r="EP2010" s="194"/>
      <c r="ER2010" s="28"/>
      <c r="ES2010" s="28"/>
      <c r="ET2010" s="28"/>
      <c r="EY2010" s="194"/>
      <c r="FA2010" s="28"/>
      <c r="FB2010" s="28"/>
      <c r="FC2010" s="28"/>
      <c r="FH2010" s="194"/>
      <c r="FJ2010" s="28"/>
      <c r="FK2010" s="28"/>
      <c r="FL2010" s="28"/>
      <c r="FQ2010" s="194"/>
      <c r="FS2010" s="28"/>
      <c r="FT2010" s="28"/>
      <c r="FU2010" s="28"/>
      <c r="FZ2010" s="194"/>
      <c r="GB2010" s="28"/>
      <c r="GC2010" s="28"/>
      <c r="GD2010" s="28"/>
      <c r="GI2010" s="194"/>
      <c r="GK2010" s="28"/>
      <c r="GL2010" s="28"/>
      <c r="GM2010" s="28"/>
      <c r="GR2010" s="194"/>
      <c r="GT2010" s="28"/>
      <c r="GU2010" s="28"/>
      <c r="GV2010" s="28"/>
      <c r="HA2010" s="194"/>
      <c r="HC2010" s="28"/>
      <c r="HD2010" s="28"/>
      <c r="HE2010" s="28"/>
      <c r="HJ2010" s="28"/>
      <c r="HK2010" s="28"/>
      <c r="HL2010" s="28"/>
      <c r="HM2010" s="28"/>
      <c r="HN2010" s="28"/>
      <c r="HO2010" s="28"/>
      <c r="HP2010" s="28"/>
      <c r="HQ2010" s="28"/>
      <c r="HR2010" s="28"/>
      <c r="HS2010" s="28"/>
      <c r="HT2010" s="28"/>
      <c r="HU2010" s="28"/>
      <c r="HV2010" s="28"/>
      <c r="HW2010" s="28"/>
      <c r="HX2010" s="28"/>
      <c r="HY2010" s="28"/>
      <c r="HZ2010" s="28"/>
      <c r="IA2010" s="28"/>
      <c r="IB2010" s="28"/>
      <c r="IC2010" s="28"/>
      <c r="ID2010" s="28"/>
      <c r="IE2010" s="28"/>
      <c r="IF2010" s="28"/>
      <c r="IG2010" s="28"/>
      <c r="IH2010" s="28"/>
      <c r="II2010" s="28"/>
      <c r="IJ2010" s="28"/>
      <c r="IK2010" s="28"/>
      <c r="IL2010" s="28"/>
      <c r="IM2010" s="28"/>
      <c r="IN2010" s="28"/>
      <c r="IO2010" s="28"/>
    </row>
    <row r="2011" spans="1:249" s="50" customFormat="1" ht="14.25">
      <c r="A2011" s="28"/>
      <c r="B2011" s="28"/>
      <c r="C2011" s="28"/>
      <c r="D2011" s="28"/>
      <c r="E2011" s="28"/>
      <c r="F2011" s="28"/>
      <c r="G2011" s="28"/>
      <c r="K2011" s="194"/>
      <c r="M2011" s="28"/>
      <c r="N2011" s="28"/>
      <c r="O2011" s="28"/>
      <c r="T2011" s="194"/>
      <c r="V2011" s="28"/>
      <c r="W2011" s="28"/>
      <c r="X2011" s="28"/>
      <c r="AC2011" s="194"/>
      <c r="AE2011" s="28"/>
      <c r="AF2011" s="28"/>
      <c r="AG2011" s="28"/>
      <c r="AL2011" s="194"/>
      <c r="AN2011" s="28"/>
      <c r="AO2011" s="28"/>
      <c r="AP2011" s="28"/>
      <c r="AU2011" s="194"/>
      <c r="AW2011" s="28"/>
      <c r="AX2011" s="28"/>
      <c r="AY2011" s="28"/>
      <c r="BD2011" s="194"/>
      <c r="BF2011" s="28"/>
      <c r="BG2011" s="28"/>
      <c r="BH2011" s="28"/>
      <c r="BM2011" s="194"/>
      <c r="BO2011" s="28"/>
      <c r="BP2011" s="28"/>
      <c r="BQ2011" s="28"/>
      <c r="BV2011" s="194"/>
      <c r="BX2011" s="28"/>
      <c r="BY2011" s="28"/>
      <c r="BZ2011" s="28"/>
      <c r="CE2011" s="194"/>
      <c r="CG2011" s="28"/>
      <c r="CH2011" s="28"/>
      <c r="CI2011" s="28"/>
      <c r="CN2011" s="194"/>
      <c r="CP2011" s="28"/>
      <c r="CQ2011" s="28"/>
      <c r="CR2011" s="28"/>
      <c r="CW2011" s="194"/>
      <c r="CY2011" s="28"/>
      <c r="CZ2011" s="28"/>
      <c r="DA2011" s="28"/>
      <c r="DF2011" s="194"/>
      <c r="DH2011" s="28"/>
      <c r="DI2011" s="28"/>
      <c r="DJ2011" s="28"/>
      <c r="DO2011" s="194"/>
      <c r="DQ2011" s="28"/>
      <c r="DR2011" s="28"/>
      <c r="DS2011" s="28"/>
      <c r="DX2011" s="194"/>
      <c r="DZ2011" s="28"/>
      <c r="EA2011" s="28"/>
      <c r="EB2011" s="28"/>
      <c r="EG2011" s="194"/>
      <c r="EI2011" s="28"/>
      <c r="EJ2011" s="28"/>
      <c r="EK2011" s="28"/>
      <c r="EP2011" s="194"/>
      <c r="ER2011" s="28"/>
      <c r="ES2011" s="28"/>
      <c r="ET2011" s="28"/>
      <c r="EY2011" s="194"/>
      <c r="FA2011" s="28"/>
      <c r="FB2011" s="28"/>
      <c r="FC2011" s="28"/>
      <c r="FH2011" s="194"/>
      <c r="FJ2011" s="28"/>
      <c r="FK2011" s="28"/>
      <c r="FL2011" s="28"/>
      <c r="FQ2011" s="194"/>
      <c r="FS2011" s="28"/>
      <c r="FT2011" s="28"/>
      <c r="FU2011" s="28"/>
      <c r="FZ2011" s="194"/>
      <c r="GB2011" s="28"/>
      <c r="GC2011" s="28"/>
      <c r="GD2011" s="28"/>
      <c r="GI2011" s="194"/>
      <c r="GK2011" s="28"/>
      <c r="GL2011" s="28"/>
      <c r="GM2011" s="28"/>
      <c r="GR2011" s="194"/>
      <c r="GT2011" s="28"/>
      <c r="GU2011" s="28"/>
      <c r="GV2011" s="28"/>
      <c r="HA2011" s="194"/>
      <c r="HC2011" s="28"/>
      <c r="HD2011" s="28"/>
      <c r="HE2011" s="28"/>
      <c r="HJ2011" s="28"/>
      <c r="HK2011" s="28"/>
      <c r="HL2011" s="28"/>
      <c r="HM2011" s="28"/>
      <c r="HN2011" s="28"/>
      <c r="HO2011" s="28"/>
      <c r="HP2011" s="28"/>
      <c r="HQ2011" s="28"/>
      <c r="HR2011" s="28"/>
      <c r="HS2011" s="28"/>
      <c r="HT2011" s="28"/>
      <c r="HU2011" s="28"/>
      <c r="HV2011" s="28"/>
      <c r="HW2011" s="28"/>
      <c r="HX2011" s="28"/>
      <c r="HY2011" s="28"/>
      <c r="HZ2011" s="28"/>
      <c r="IA2011" s="28"/>
      <c r="IB2011" s="28"/>
      <c r="IC2011" s="28"/>
      <c r="ID2011" s="28"/>
      <c r="IE2011" s="28"/>
      <c r="IF2011" s="28"/>
      <c r="IG2011" s="28"/>
      <c r="IH2011" s="28"/>
      <c r="II2011" s="28"/>
      <c r="IJ2011" s="28"/>
      <c r="IK2011" s="28"/>
      <c r="IL2011" s="28"/>
      <c r="IM2011" s="28"/>
      <c r="IN2011" s="28"/>
      <c r="IO2011" s="28"/>
    </row>
    <row r="2012" spans="1:249" s="50" customFormat="1" ht="14.25">
      <c r="A2012" s="28"/>
      <c r="B2012" s="28"/>
      <c r="C2012" s="28"/>
      <c r="D2012" s="28"/>
      <c r="E2012" s="28"/>
      <c r="F2012" s="28"/>
      <c r="G2012" s="28"/>
      <c r="K2012" s="194"/>
      <c r="M2012" s="28"/>
      <c r="N2012" s="28"/>
      <c r="O2012" s="28"/>
      <c r="T2012" s="194"/>
      <c r="V2012" s="28"/>
      <c r="W2012" s="28"/>
      <c r="X2012" s="28"/>
      <c r="AC2012" s="194"/>
      <c r="AE2012" s="28"/>
      <c r="AF2012" s="28"/>
      <c r="AG2012" s="28"/>
      <c r="AL2012" s="194"/>
      <c r="AN2012" s="28"/>
      <c r="AO2012" s="28"/>
      <c r="AP2012" s="28"/>
      <c r="AU2012" s="194"/>
      <c r="AW2012" s="28"/>
      <c r="AX2012" s="28"/>
      <c r="AY2012" s="28"/>
      <c r="BD2012" s="194"/>
      <c r="BF2012" s="28"/>
      <c r="BG2012" s="28"/>
      <c r="BH2012" s="28"/>
      <c r="BM2012" s="194"/>
      <c r="BO2012" s="28"/>
      <c r="BP2012" s="28"/>
      <c r="BQ2012" s="28"/>
      <c r="BV2012" s="194"/>
      <c r="BX2012" s="28"/>
      <c r="BY2012" s="28"/>
      <c r="BZ2012" s="28"/>
      <c r="CE2012" s="194"/>
      <c r="CG2012" s="28"/>
      <c r="CH2012" s="28"/>
      <c r="CI2012" s="28"/>
      <c r="CN2012" s="194"/>
      <c r="CP2012" s="28"/>
      <c r="CQ2012" s="28"/>
      <c r="CR2012" s="28"/>
      <c r="CW2012" s="194"/>
      <c r="CY2012" s="28"/>
      <c r="CZ2012" s="28"/>
      <c r="DA2012" s="28"/>
      <c r="DF2012" s="194"/>
      <c r="DH2012" s="28"/>
      <c r="DI2012" s="28"/>
      <c r="DJ2012" s="28"/>
      <c r="DO2012" s="194"/>
      <c r="DQ2012" s="28"/>
      <c r="DR2012" s="28"/>
      <c r="DS2012" s="28"/>
      <c r="DX2012" s="194"/>
      <c r="DZ2012" s="28"/>
      <c r="EA2012" s="28"/>
      <c r="EB2012" s="28"/>
      <c r="EG2012" s="194"/>
      <c r="EI2012" s="28"/>
      <c r="EJ2012" s="28"/>
      <c r="EK2012" s="28"/>
      <c r="EP2012" s="194"/>
      <c r="ER2012" s="28"/>
      <c r="ES2012" s="28"/>
      <c r="ET2012" s="28"/>
      <c r="EY2012" s="194"/>
      <c r="FA2012" s="28"/>
      <c r="FB2012" s="28"/>
      <c r="FC2012" s="28"/>
      <c r="FH2012" s="194"/>
      <c r="FJ2012" s="28"/>
      <c r="FK2012" s="28"/>
      <c r="FL2012" s="28"/>
      <c r="FQ2012" s="194"/>
      <c r="FS2012" s="28"/>
      <c r="FT2012" s="28"/>
      <c r="FU2012" s="28"/>
      <c r="FZ2012" s="194"/>
      <c r="GB2012" s="28"/>
      <c r="GC2012" s="28"/>
      <c r="GD2012" s="28"/>
      <c r="GI2012" s="194"/>
      <c r="GK2012" s="28"/>
      <c r="GL2012" s="28"/>
      <c r="GM2012" s="28"/>
      <c r="GR2012" s="194"/>
      <c r="GT2012" s="28"/>
      <c r="GU2012" s="28"/>
      <c r="GV2012" s="28"/>
      <c r="HA2012" s="194"/>
      <c r="HC2012" s="28"/>
      <c r="HD2012" s="28"/>
      <c r="HE2012" s="28"/>
      <c r="HJ2012" s="28"/>
      <c r="HK2012" s="28"/>
      <c r="HL2012" s="28"/>
      <c r="HM2012" s="28"/>
      <c r="HN2012" s="28"/>
      <c r="HO2012" s="28"/>
      <c r="HP2012" s="28"/>
      <c r="HQ2012" s="28"/>
      <c r="HR2012" s="28"/>
      <c r="HS2012" s="28"/>
      <c r="HT2012" s="28"/>
      <c r="HU2012" s="28"/>
      <c r="HV2012" s="28"/>
      <c r="HW2012" s="28"/>
      <c r="HX2012" s="28"/>
      <c r="HY2012" s="28"/>
      <c r="HZ2012" s="28"/>
      <c r="IA2012" s="28"/>
      <c r="IB2012" s="28"/>
      <c r="IC2012" s="28"/>
      <c r="ID2012" s="28"/>
      <c r="IE2012" s="28"/>
      <c r="IF2012" s="28"/>
      <c r="IG2012" s="28"/>
      <c r="IH2012" s="28"/>
      <c r="II2012" s="28"/>
      <c r="IJ2012" s="28"/>
      <c r="IK2012" s="28"/>
      <c r="IL2012" s="28"/>
      <c r="IM2012" s="28"/>
      <c r="IN2012" s="28"/>
      <c r="IO2012" s="28"/>
    </row>
    <row r="2013" spans="1:249" s="50" customFormat="1" ht="14.25">
      <c r="A2013" s="28"/>
      <c r="B2013" s="28"/>
      <c r="C2013" s="28"/>
      <c r="D2013" s="28"/>
      <c r="E2013" s="28"/>
      <c r="F2013" s="28"/>
      <c r="G2013" s="28"/>
      <c r="K2013" s="194"/>
      <c r="M2013" s="28"/>
      <c r="N2013" s="28"/>
      <c r="O2013" s="28"/>
      <c r="T2013" s="194"/>
      <c r="V2013" s="28"/>
      <c r="W2013" s="28"/>
      <c r="X2013" s="28"/>
      <c r="AC2013" s="194"/>
      <c r="AE2013" s="28"/>
      <c r="AF2013" s="28"/>
      <c r="AG2013" s="28"/>
      <c r="AL2013" s="194"/>
      <c r="AN2013" s="28"/>
      <c r="AO2013" s="28"/>
      <c r="AP2013" s="28"/>
      <c r="AU2013" s="194"/>
      <c r="AW2013" s="28"/>
      <c r="AX2013" s="28"/>
      <c r="AY2013" s="28"/>
      <c r="BD2013" s="194"/>
      <c r="BF2013" s="28"/>
      <c r="BG2013" s="28"/>
      <c r="BH2013" s="28"/>
      <c r="BM2013" s="194"/>
      <c r="BO2013" s="28"/>
      <c r="BP2013" s="28"/>
      <c r="BQ2013" s="28"/>
      <c r="BV2013" s="194"/>
      <c r="BX2013" s="28"/>
      <c r="BY2013" s="28"/>
      <c r="BZ2013" s="28"/>
      <c r="CE2013" s="194"/>
      <c r="CG2013" s="28"/>
      <c r="CH2013" s="28"/>
      <c r="CI2013" s="28"/>
      <c r="CN2013" s="194"/>
      <c r="CP2013" s="28"/>
      <c r="CQ2013" s="28"/>
      <c r="CR2013" s="28"/>
      <c r="CW2013" s="194"/>
      <c r="CY2013" s="28"/>
      <c r="CZ2013" s="28"/>
      <c r="DA2013" s="28"/>
      <c r="DF2013" s="194"/>
      <c r="DH2013" s="28"/>
      <c r="DI2013" s="28"/>
      <c r="DJ2013" s="28"/>
      <c r="DO2013" s="194"/>
      <c r="DQ2013" s="28"/>
      <c r="DR2013" s="28"/>
      <c r="DS2013" s="28"/>
      <c r="DX2013" s="194"/>
      <c r="DZ2013" s="28"/>
      <c r="EA2013" s="28"/>
      <c r="EB2013" s="28"/>
      <c r="EG2013" s="194"/>
      <c r="EI2013" s="28"/>
      <c r="EJ2013" s="28"/>
      <c r="EK2013" s="28"/>
      <c r="EP2013" s="194"/>
      <c r="ER2013" s="28"/>
      <c r="ES2013" s="28"/>
      <c r="ET2013" s="28"/>
      <c r="EY2013" s="194"/>
      <c r="FA2013" s="28"/>
      <c r="FB2013" s="28"/>
      <c r="FC2013" s="28"/>
      <c r="FH2013" s="194"/>
      <c r="FJ2013" s="28"/>
      <c r="FK2013" s="28"/>
      <c r="FL2013" s="28"/>
      <c r="FQ2013" s="194"/>
      <c r="FS2013" s="28"/>
      <c r="FT2013" s="28"/>
      <c r="FU2013" s="28"/>
      <c r="FZ2013" s="194"/>
      <c r="GB2013" s="28"/>
      <c r="GC2013" s="28"/>
      <c r="GD2013" s="28"/>
      <c r="GI2013" s="194"/>
      <c r="GK2013" s="28"/>
      <c r="GL2013" s="28"/>
      <c r="GM2013" s="28"/>
      <c r="GR2013" s="194"/>
      <c r="GT2013" s="28"/>
      <c r="GU2013" s="28"/>
      <c r="GV2013" s="28"/>
      <c r="HA2013" s="194"/>
      <c r="HC2013" s="28"/>
      <c r="HD2013" s="28"/>
      <c r="HE2013" s="28"/>
      <c r="HJ2013" s="28"/>
      <c r="HK2013" s="28"/>
      <c r="HL2013" s="28"/>
      <c r="HM2013" s="28"/>
      <c r="HN2013" s="28"/>
      <c r="HO2013" s="28"/>
      <c r="HP2013" s="28"/>
      <c r="HQ2013" s="28"/>
      <c r="HR2013" s="28"/>
      <c r="HS2013" s="28"/>
      <c r="HT2013" s="28"/>
      <c r="HU2013" s="28"/>
      <c r="HV2013" s="28"/>
      <c r="HW2013" s="28"/>
      <c r="HX2013" s="28"/>
      <c r="HY2013" s="28"/>
      <c r="HZ2013" s="28"/>
      <c r="IA2013" s="28"/>
      <c r="IB2013" s="28"/>
      <c r="IC2013" s="28"/>
      <c r="ID2013" s="28"/>
      <c r="IE2013" s="28"/>
      <c r="IF2013" s="28"/>
      <c r="IG2013" s="28"/>
      <c r="IH2013" s="28"/>
      <c r="II2013" s="28"/>
      <c r="IJ2013" s="28"/>
      <c r="IK2013" s="28"/>
      <c r="IL2013" s="28"/>
      <c r="IM2013" s="28"/>
      <c r="IN2013" s="28"/>
      <c r="IO2013" s="28"/>
    </row>
    <row r="2014" spans="1:249" s="50" customFormat="1" ht="14.25">
      <c r="A2014" s="28"/>
      <c r="B2014" s="28"/>
      <c r="C2014" s="28"/>
      <c r="D2014" s="28"/>
      <c r="E2014" s="28"/>
      <c r="F2014" s="28"/>
      <c r="G2014" s="28"/>
      <c r="K2014" s="194"/>
      <c r="M2014" s="28"/>
      <c r="N2014" s="28"/>
      <c r="O2014" s="28"/>
      <c r="T2014" s="194"/>
      <c r="V2014" s="28"/>
      <c r="W2014" s="28"/>
      <c r="X2014" s="28"/>
      <c r="AC2014" s="194"/>
      <c r="AE2014" s="28"/>
      <c r="AF2014" s="28"/>
      <c r="AG2014" s="28"/>
      <c r="AL2014" s="194"/>
      <c r="AN2014" s="28"/>
      <c r="AO2014" s="28"/>
      <c r="AP2014" s="28"/>
      <c r="AU2014" s="194"/>
      <c r="AW2014" s="28"/>
      <c r="AX2014" s="28"/>
      <c r="AY2014" s="28"/>
      <c r="BD2014" s="194"/>
      <c r="BF2014" s="28"/>
      <c r="BG2014" s="28"/>
      <c r="BH2014" s="28"/>
      <c r="BM2014" s="194"/>
      <c r="BO2014" s="28"/>
      <c r="BP2014" s="28"/>
      <c r="BQ2014" s="28"/>
      <c r="BV2014" s="194"/>
      <c r="BX2014" s="28"/>
      <c r="BY2014" s="28"/>
      <c r="BZ2014" s="28"/>
      <c r="CE2014" s="194"/>
      <c r="CG2014" s="28"/>
      <c r="CH2014" s="28"/>
      <c r="CI2014" s="28"/>
      <c r="CN2014" s="194"/>
      <c r="CP2014" s="28"/>
      <c r="CQ2014" s="28"/>
      <c r="CR2014" s="28"/>
      <c r="CW2014" s="194"/>
      <c r="CY2014" s="28"/>
      <c r="CZ2014" s="28"/>
      <c r="DA2014" s="28"/>
      <c r="DF2014" s="194"/>
      <c r="DH2014" s="28"/>
      <c r="DI2014" s="28"/>
      <c r="DJ2014" s="28"/>
      <c r="DO2014" s="194"/>
      <c r="DQ2014" s="28"/>
      <c r="DR2014" s="28"/>
      <c r="DS2014" s="28"/>
      <c r="DX2014" s="194"/>
      <c r="DZ2014" s="28"/>
      <c r="EA2014" s="28"/>
      <c r="EB2014" s="28"/>
      <c r="EG2014" s="194"/>
      <c r="EI2014" s="28"/>
      <c r="EJ2014" s="28"/>
      <c r="EK2014" s="28"/>
      <c r="EP2014" s="194"/>
      <c r="ER2014" s="28"/>
      <c r="ES2014" s="28"/>
      <c r="ET2014" s="28"/>
      <c r="EY2014" s="194"/>
      <c r="FA2014" s="28"/>
      <c r="FB2014" s="28"/>
      <c r="FC2014" s="28"/>
      <c r="FH2014" s="194"/>
      <c r="FJ2014" s="28"/>
      <c r="FK2014" s="28"/>
      <c r="FL2014" s="28"/>
      <c r="FQ2014" s="194"/>
      <c r="FS2014" s="28"/>
      <c r="FT2014" s="28"/>
      <c r="FU2014" s="28"/>
      <c r="FZ2014" s="194"/>
      <c r="GB2014" s="28"/>
      <c r="GC2014" s="28"/>
      <c r="GD2014" s="28"/>
      <c r="GI2014" s="194"/>
      <c r="GK2014" s="28"/>
      <c r="GL2014" s="28"/>
      <c r="GM2014" s="28"/>
      <c r="GR2014" s="194"/>
      <c r="GT2014" s="28"/>
      <c r="GU2014" s="28"/>
      <c r="GV2014" s="28"/>
      <c r="HA2014" s="194"/>
      <c r="HC2014" s="28"/>
      <c r="HD2014" s="28"/>
      <c r="HE2014" s="28"/>
      <c r="HJ2014" s="28"/>
      <c r="HK2014" s="28"/>
      <c r="HL2014" s="28"/>
      <c r="HM2014" s="28"/>
      <c r="HN2014" s="28"/>
      <c r="HO2014" s="28"/>
      <c r="HP2014" s="28"/>
      <c r="HQ2014" s="28"/>
      <c r="HR2014" s="28"/>
      <c r="HS2014" s="28"/>
      <c r="HT2014" s="28"/>
      <c r="HU2014" s="28"/>
      <c r="HV2014" s="28"/>
      <c r="HW2014" s="28"/>
      <c r="HX2014" s="28"/>
      <c r="HY2014" s="28"/>
      <c r="HZ2014" s="28"/>
      <c r="IA2014" s="28"/>
      <c r="IB2014" s="28"/>
      <c r="IC2014" s="28"/>
      <c r="ID2014" s="28"/>
      <c r="IE2014" s="28"/>
      <c r="IF2014" s="28"/>
      <c r="IG2014" s="28"/>
      <c r="IH2014" s="28"/>
      <c r="II2014" s="28"/>
      <c r="IJ2014" s="28"/>
      <c r="IK2014" s="28"/>
      <c r="IL2014" s="28"/>
      <c r="IM2014" s="28"/>
      <c r="IN2014" s="28"/>
      <c r="IO2014" s="28"/>
    </row>
    <row r="2015" spans="1:249" s="50" customFormat="1" ht="14.25">
      <c r="A2015" s="28"/>
      <c r="B2015" s="28"/>
      <c r="C2015" s="28"/>
      <c r="D2015" s="28"/>
      <c r="E2015" s="28"/>
      <c r="F2015" s="28"/>
      <c r="G2015" s="28"/>
      <c r="K2015" s="194"/>
      <c r="M2015" s="28"/>
      <c r="N2015" s="28"/>
      <c r="O2015" s="28"/>
      <c r="T2015" s="194"/>
      <c r="V2015" s="28"/>
      <c r="W2015" s="28"/>
      <c r="X2015" s="28"/>
      <c r="AC2015" s="194"/>
      <c r="AE2015" s="28"/>
      <c r="AF2015" s="28"/>
      <c r="AG2015" s="28"/>
      <c r="AL2015" s="194"/>
      <c r="AN2015" s="28"/>
      <c r="AO2015" s="28"/>
      <c r="AP2015" s="28"/>
      <c r="AU2015" s="194"/>
      <c r="AW2015" s="28"/>
      <c r="AX2015" s="28"/>
      <c r="AY2015" s="28"/>
      <c r="BD2015" s="194"/>
      <c r="BF2015" s="28"/>
      <c r="BG2015" s="28"/>
      <c r="BH2015" s="28"/>
      <c r="BM2015" s="194"/>
      <c r="BO2015" s="28"/>
      <c r="BP2015" s="28"/>
      <c r="BQ2015" s="28"/>
      <c r="BV2015" s="194"/>
      <c r="BX2015" s="28"/>
      <c r="BY2015" s="28"/>
      <c r="BZ2015" s="28"/>
      <c r="CE2015" s="194"/>
      <c r="CG2015" s="28"/>
      <c r="CH2015" s="28"/>
      <c r="CI2015" s="28"/>
      <c r="CN2015" s="194"/>
      <c r="CP2015" s="28"/>
      <c r="CQ2015" s="28"/>
      <c r="CR2015" s="28"/>
      <c r="CW2015" s="194"/>
      <c r="CY2015" s="28"/>
      <c r="CZ2015" s="28"/>
      <c r="DA2015" s="28"/>
      <c r="DF2015" s="194"/>
      <c r="DH2015" s="28"/>
      <c r="DI2015" s="28"/>
      <c r="DJ2015" s="28"/>
      <c r="DO2015" s="194"/>
      <c r="DQ2015" s="28"/>
      <c r="DR2015" s="28"/>
      <c r="DS2015" s="28"/>
      <c r="DX2015" s="194"/>
      <c r="DZ2015" s="28"/>
      <c r="EA2015" s="28"/>
      <c r="EB2015" s="28"/>
      <c r="EG2015" s="194"/>
      <c r="EI2015" s="28"/>
      <c r="EJ2015" s="28"/>
      <c r="EK2015" s="28"/>
      <c r="EP2015" s="194"/>
      <c r="ER2015" s="28"/>
      <c r="ES2015" s="28"/>
      <c r="ET2015" s="28"/>
      <c r="EY2015" s="194"/>
      <c r="FA2015" s="28"/>
      <c r="FB2015" s="28"/>
      <c r="FC2015" s="28"/>
      <c r="FH2015" s="194"/>
      <c r="FJ2015" s="28"/>
      <c r="FK2015" s="28"/>
      <c r="FL2015" s="28"/>
      <c r="FQ2015" s="194"/>
      <c r="FS2015" s="28"/>
      <c r="FT2015" s="28"/>
      <c r="FU2015" s="28"/>
      <c r="FZ2015" s="194"/>
      <c r="GB2015" s="28"/>
      <c r="GC2015" s="28"/>
      <c r="GD2015" s="28"/>
      <c r="GI2015" s="194"/>
      <c r="GK2015" s="28"/>
      <c r="GL2015" s="28"/>
      <c r="GM2015" s="28"/>
      <c r="GR2015" s="194"/>
      <c r="GT2015" s="28"/>
      <c r="GU2015" s="28"/>
      <c r="GV2015" s="28"/>
      <c r="HA2015" s="194"/>
      <c r="HC2015" s="28"/>
      <c r="HD2015" s="28"/>
      <c r="HE2015" s="28"/>
      <c r="HJ2015" s="28"/>
      <c r="HK2015" s="28"/>
      <c r="HL2015" s="28"/>
      <c r="HM2015" s="28"/>
      <c r="HN2015" s="28"/>
      <c r="HO2015" s="28"/>
      <c r="HP2015" s="28"/>
      <c r="HQ2015" s="28"/>
      <c r="HR2015" s="28"/>
      <c r="HS2015" s="28"/>
      <c r="HT2015" s="28"/>
      <c r="HU2015" s="28"/>
      <c r="HV2015" s="28"/>
      <c r="HW2015" s="28"/>
      <c r="HX2015" s="28"/>
      <c r="HY2015" s="28"/>
      <c r="HZ2015" s="28"/>
      <c r="IA2015" s="28"/>
      <c r="IB2015" s="28"/>
      <c r="IC2015" s="28"/>
      <c r="ID2015" s="28"/>
      <c r="IE2015" s="28"/>
      <c r="IF2015" s="28"/>
      <c r="IG2015" s="28"/>
      <c r="IH2015" s="28"/>
      <c r="II2015" s="28"/>
      <c r="IJ2015" s="28"/>
      <c r="IK2015" s="28"/>
      <c r="IL2015" s="28"/>
      <c r="IM2015" s="28"/>
      <c r="IN2015" s="28"/>
      <c r="IO2015" s="28"/>
    </row>
    <row r="2016" spans="1:249" s="50" customFormat="1" ht="14.25">
      <c r="A2016" s="28"/>
      <c r="B2016" s="28"/>
      <c r="C2016" s="28"/>
      <c r="D2016" s="28"/>
      <c r="E2016" s="28"/>
      <c r="F2016" s="28"/>
      <c r="G2016" s="28"/>
      <c r="K2016" s="194"/>
      <c r="M2016" s="28"/>
      <c r="N2016" s="28"/>
      <c r="O2016" s="28"/>
      <c r="T2016" s="194"/>
      <c r="V2016" s="28"/>
      <c r="W2016" s="28"/>
      <c r="X2016" s="28"/>
      <c r="AC2016" s="194"/>
      <c r="AE2016" s="28"/>
      <c r="AF2016" s="28"/>
      <c r="AG2016" s="28"/>
      <c r="AL2016" s="194"/>
      <c r="AN2016" s="28"/>
      <c r="AO2016" s="28"/>
      <c r="AP2016" s="28"/>
      <c r="AU2016" s="194"/>
      <c r="AW2016" s="28"/>
      <c r="AX2016" s="28"/>
      <c r="AY2016" s="28"/>
      <c r="BD2016" s="194"/>
      <c r="BF2016" s="28"/>
      <c r="BG2016" s="28"/>
      <c r="BH2016" s="28"/>
      <c r="BM2016" s="194"/>
      <c r="BO2016" s="28"/>
      <c r="BP2016" s="28"/>
      <c r="BQ2016" s="28"/>
      <c r="BV2016" s="194"/>
      <c r="BX2016" s="28"/>
      <c r="BY2016" s="28"/>
      <c r="BZ2016" s="28"/>
      <c r="CE2016" s="194"/>
      <c r="CG2016" s="28"/>
      <c r="CH2016" s="28"/>
      <c r="CI2016" s="28"/>
      <c r="CN2016" s="194"/>
      <c r="CP2016" s="28"/>
      <c r="CQ2016" s="28"/>
      <c r="CR2016" s="28"/>
      <c r="CW2016" s="194"/>
      <c r="CY2016" s="28"/>
      <c r="CZ2016" s="28"/>
      <c r="DA2016" s="28"/>
      <c r="DF2016" s="194"/>
      <c r="DH2016" s="28"/>
      <c r="DI2016" s="28"/>
      <c r="DJ2016" s="28"/>
      <c r="DO2016" s="194"/>
      <c r="DQ2016" s="28"/>
      <c r="DR2016" s="28"/>
      <c r="DS2016" s="28"/>
      <c r="DX2016" s="194"/>
      <c r="DZ2016" s="28"/>
      <c r="EA2016" s="28"/>
      <c r="EB2016" s="28"/>
      <c r="EG2016" s="194"/>
      <c r="EI2016" s="28"/>
      <c r="EJ2016" s="28"/>
      <c r="EK2016" s="28"/>
      <c r="EP2016" s="194"/>
      <c r="ER2016" s="28"/>
      <c r="ES2016" s="28"/>
      <c r="ET2016" s="28"/>
      <c r="EY2016" s="194"/>
      <c r="FA2016" s="28"/>
      <c r="FB2016" s="28"/>
      <c r="FC2016" s="28"/>
      <c r="FH2016" s="194"/>
      <c r="FJ2016" s="28"/>
      <c r="FK2016" s="28"/>
      <c r="FL2016" s="28"/>
      <c r="FQ2016" s="194"/>
      <c r="FS2016" s="28"/>
      <c r="FT2016" s="28"/>
      <c r="FU2016" s="28"/>
      <c r="FZ2016" s="194"/>
      <c r="GB2016" s="28"/>
      <c r="GC2016" s="28"/>
      <c r="GD2016" s="28"/>
      <c r="GI2016" s="194"/>
      <c r="GK2016" s="28"/>
      <c r="GL2016" s="28"/>
      <c r="GM2016" s="28"/>
      <c r="GR2016" s="194"/>
      <c r="GT2016" s="28"/>
      <c r="GU2016" s="28"/>
      <c r="GV2016" s="28"/>
      <c r="HA2016" s="194"/>
      <c r="HC2016" s="28"/>
      <c r="HD2016" s="28"/>
      <c r="HE2016" s="28"/>
      <c r="HJ2016" s="28"/>
      <c r="HK2016" s="28"/>
      <c r="HL2016" s="28"/>
      <c r="HM2016" s="28"/>
      <c r="HN2016" s="28"/>
      <c r="HO2016" s="28"/>
      <c r="HP2016" s="28"/>
      <c r="HQ2016" s="28"/>
      <c r="HR2016" s="28"/>
      <c r="HS2016" s="28"/>
      <c r="HT2016" s="28"/>
      <c r="HU2016" s="28"/>
      <c r="HV2016" s="28"/>
      <c r="HW2016" s="28"/>
      <c r="HX2016" s="28"/>
      <c r="HY2016" s="28"/>
      <c r="HZ2016" s="28"/>
      <c r="IA2016" s="28"/>
      <c r="IB2016" s="28"/>
      <c r="IC2016" s="28"/>
      <c r="ID2016" s="28"/>
      <c r="IE2016" s="28"/>
      <c r="IF2016" s="28"/>
      <c r="IG2016" s="28"/>
      <c r="IH2016" s="28"/>
      <c r="II2016" s="28"/>
      <c r="IJ2016" s="28"/>
      <c r="IK2016" s="28"/>
      <c r="IL2016" s="28"/>
      <c r="IM2016" s="28"/>
      <c r="IN2016" s="28"/>
      <c r="IO2016" s="28"/>
    </row>
    <row r="2017" spans="1:249" s="50" customFormat="1" ht="14.25">
      <c r="A2017" s="28"/>
      <c r="B2017" s="28"/>
      <c r="C2017" s="28"/>
      <c r="D2017" s="28"/>
      <c r="E2017" s="28"/>
      <c r="F2017" s="28"/>
      <c r="G2017" s="28"/>
      <c r="K2017" s="194"/>
      <c r="M2017" s="28"/>
      <c r="N2017" s="28"/>
      <c r="O2017" s="28"/>
      <c r="T2017" s="194"/>
      <c r="V2017" s="28"/>
      <c r="W2017" s="28"/>
      <c r="X2017" s="28"/>
      <c r="AC2017" s="194"/>
      <c r="AE2017" s="28"/>
      <c r="AF2017" s="28"/>
      <c r="AG2017" s="28"/>
      <c r="AL2017" s="194"/>
      <c r="AN2017" s="28"/>
      <c r="AO2017" s="28"/>
      <c r="AP2017" s="28"/>
      <c r="AU2017" s="194"/>
      <c r="AW2017" s="28"/>
      <c r="AX2017" s="28"/>
      <c r="AY2017" s="28"/>
      <c r="BD2017" s="194"/>
      <c r="BF2017" s="28"/>
      <c r="BG2017" s="28"/>
      <c r="BH2017" s="28"/>
      <c r="BM2017" s="194"/>
      <c r="BO2017" s="28"/>
      <c r="BP2017" s="28"/>
      <c r="BQ2017" s="28"/>
      <c r="BV2017" s="194"/>
      <c r="BX2017" s="28"/>
      <c r="BY2017" s="28"/>
      <c r="BZ2017" s="28"/>
      <c r="CE2017" s="194"/>
      <c r="CG2017" s="28"/>
      <c r="CH2017" s="28"/>
      <c r="CI2017" s="28"/>
      <c r="CN2017" s="194"/>
      <c r="CP2017" s="28"/>
      <c r="CQ2017" s="28"/>
      <c r="CR2017" s="28"/>
      <c r="CW2017" s="194"/>
      <c r="CY2017" s="28"/>
      <c r="CZ2017" s="28"/>
      <c r="DA2017" s="28"/>
      <c r="DF2017" s="194"/>
      <c r="DH2017" s="28"/>
      <c r="DI2017" s="28"/>
      <c r="DJ2017" s="28"/>
      <c r="DO2017" s="194"/>
      <c r="DQ2017" s="28"/>
      <c r="DR2017" s="28"/>
      <c r="DS2017" s="28"/>
      <c r="DX2017" s="194"/>
      <c r="DZ2017" s="28"/>
      <c r="EA2017" s="28"/>
      <c r="EB2017" s="28"/>
      <c r="EG2017" s="194"/>
      <c r="EI2017" s="28"/>
      <c r="EJ2017" s="28"/>
      <c r="EK2017" s="28"/>
      <c r="EP2017" s="194"/>
      <c r="ER2017" s="28"/>
      <c r="ES2017" s="28"/>
      <c r="ET2017" s="28"/>
      <c r="EY2017" s="194"/>
      <c r="FA2017" s="28"/>
      <c r="FB2017" s="28"/>
      <c r="FC2017" s="28"/>
      <c r="FH2017" s="194"/>
      <c r="FJ2017" s="28"/>
      <c r="FK2017" s="28"/>
      <c r="FL2017" s="28"/>
      <c r="FQ2017" s="194"/>
      <c r="FS2017" s="28"/>
      <c r="FT2017" s="28"/>
      <c r="FU2017" s="28"/>
      <c r="FZ2017" s="194"/>
      <c r="GB2017" s="28"/>
      <c r="GC2017" s="28"/>
      <c r="GD2017" s="28"/>
      <c r="GI2017" s="194"/>
      <c r="GK2017" s="28"/>
      <c r="GL2017" s="28"/>
      <c r="GM2017" s="28"/>
      <c r="GR2017" s="194"/>
      <c r="GT2017" s="28"/>
      <c r="GU2017" s="28"/>
      <c r="GV2017" s="28"/>
      <c r="HA2017" s="194"/>
      <c r="HC2017" s="28"/>
      <c r="HD2017" s="28"/>
      <c r="HE2017" s="28"/>
      <c r="HJ2017" s="28"/>
      <c r="HK2017" s="28"/>
      <c r="HL2017" s="28"/>
      <c r="HM2017" s="28"/>
      <c r="HN2017" s="28"/>
      <c r="HO2017" s="28"/>
      <c r="HP2017" s="28"/>
      <c r="HQ2017" s="28"/>
      <c r="HR2017" s="28"/>
      <c r="HS2017" s="28"/>
      <c r="HT2017" s="28"/>
      <c r="HU2017" s="28"/>
      <c r="HV2017" s="28"/>
      <c r="HW2017" s="28"/>
      <c r="HX2017" s="28"/>
      <c r="HY2017" s="28"/>
      <c r="HZ2017" s="28"/>
      <c r="IA2017" s="28"/>
      <c r="IB2017" s="28"/>
      <c r="IC2017" s="28"/>
      <c r="ID2017" s="28"/>
      <c r="IE2017" s="28"/>
      <c r="IF2017" s="28"/>
      <c r="IG2017" s="28"/>
      <c r="IH2017" s="28"/>
      <c r="II2017" s="28"/>
      <c r="IJ2017" s="28"/>
      <c r="IK2017" s="28"/>
      <c r="IL2017" s="28"/>
      <c r="IM2017" s="28"/>
      <c r="IN2017" s="28"/>
      <c r="IO2017" s="28"/>
    </row>
    <row r="2018" spans="1:249" s="50" customFormat="1" ht="14.25">
      <c r="A2018" s="28"/>
      <c r="B2018" s="28"/>
      <c r="C2018" s="28"/>
      <c r="D2018" s="28"/>
      <c r="E2018" s="28"/>
      <c r="F2018" s="28"/>
      <c r="G2018" s="28"/>
      <c r="K2018" s="194"/>
      <c r="M2018" s="28"/>
      <c r="N2018" s="28"/>
      <c r="O2018" s="28"/>
      <c r="T2018" s="194"/>
      <c r="V2018" s="28"/>
      <c r="W2018" s="28"/>
      <c r="X2018" s="28"/>
      <c r="AC2018" s="194"/>
      <c r="AE2018" s="28"/>
      <c r="AF2018" s="28"/>
      <c r="AG2018" s="28"/>
      <c r="AL2018" s="194"/>
      <c r="AN2018" s="28"/>
      <c r="AO2018" s="28"/>
      <c r="AP2018" s="28"/>
      <c r="AU2018" s="194"/>
      <c r="AW2018" s="28"/>
      <c r="AX2018" s="28"/>
      <c r="AY2018" s="28"/>
      <c r="BD2018" s="194"/>
      <c r="BF2018" s="28"/>
      <c r="BG2018" s="28"/>
      <c r="BH2018" s="28"/>
      <c r="BM2018" s="194"/>
      <c r="BO2018" s="28"/>
      <c r="BP2018" s="28"/>
      <c r="BQ2018" s="28"/>
      <c r="BV2018" s="194"/>
      <c r="BX2018" s="28"/>
      <c r="BY2018" s="28"/>
      <c r="BZ2018" s="28"/>
      <c r="CE2018" s="194"/>
      <c r="CG2018" s="28"/>
      <c r="CH2018" s="28"/>
      <c r="CI2018" s="28"/>
      <c r="CN2018" s="194"/>
      <c r="CP2018" s="28"/>
      <c r="CQ2018" s="28"/>
      <c r="CR2018" s="28"/>
      <c r="CW2018" s="194"/>
      <c r="CY2018" s="28"/>
      <c r="CZ2018" s="28"/>
      <c r="DA2018" s="28"/>
      <c r="DF2018" s="194"/>
      <c r="DH2018" s="28"/>
      <c r="DI2018" s="28"/>
      <c r="DJ2018" s="28"/>
      <c r="DO2018" s="194"/>
      <c r="DQ2018" s="28"/>
      <c r="DR2018" s="28"/>
      <c r="DS2018" s="28"/>
      <c r="DX2018" s="194"/>
      <c r="DZ2018" s="28"/>
      <c r="EA2018" s="28"/>
      <c r="EB2018" s="28"/>
      <c r="EG2018" s="194"/>
      <c r="EI2018" s="28"/>
      <c r="EJ2018" s="28"/>
      <c r="EK2018" s="28"/>
      <c r="EP2018" s="194"/>
      <c r="ER2018" s="28"/>
      <c r="ES2018" s="28"/>
      <c r="ET2018" s="28"/>
      <c r="EY2018" s="194"/>
      <c r="FA2018" s="28"/>
      <c r="FB2018" s="28"/>
      <c r="FC2018" s="28"/>
      <c r="FH2018" s="194"/>
      <c r="FJ2018" s="28"/>
      <c r="FK2018" s="28"/>
      <c r="FL2018" s="28"/>
      <c r="FQ2018" s="194"/>
      <c r="FS2018" s="28"/>
      <c r="FT2018" s="28"/>
      <c r="FU2018" s="28"/>
      <c r="FZ2018" s="194"/>
      <c r="GB2018" s="28"/>
      <c r="GC2018" s="28"/>
      <c r="GD2018" s="28"/>
      <c r="GI2018" s="194"/>
      <c r="GK2018" s="28"/>
      <c r="GL2018" s="28"/>
      <c r="GM2018" s="28"/>
      <c r="GR2018" s="194"/>
      <c r="GT2018" s="28"/>
      <c r="GU2018" s="28"/>
      <c r="GV2018" s="28"/>
      <c r="HA2018" s="194"/>
      <c r="HC2018" s="28"/>
      <c r="HD2018" s="28"/>
      <c r="HE2018" s="28"/>
      <c r="HJ2018" s="28"/>
      <c r="HK2018" s="28"/>
      <c r="HL2018" s="28"/>
      <c r="HM2018" s="28"/>
      <c r="HN2018" s="28"/>
      <c r="HO2018" s="28"/>
      <c r="HP2018" s="28"/>
      <c r="HQ2018" s="28"/>
      <c r="HR2018" s="28"/>
      <c r="HS2018" s="28"/>
      <c r="HT2018" s="28"/>
      <c r="HU2018" s="28"/>
      <c r="HV2018" s="28"/>
      <c r="HW2018" s="28"/>
      <c r="HX2018" s="28"/>
      <c r="HY2018" s="28"/>
      <c r="HZ2018" s="28"/>
      <c r="IA2018" s="28"/>
      <c r="IB2018" s="28"/>
      <c r="IC2018" s="28"/>
      <c r="ID2018" s="28"/>
      <c r="IE2018" s="28"/>
      <c r="IF2018" s="28"/>
      <c r="IG2018" s="28"/>
      <c r="IH2018" s="28"/>
      <c r="II2018" s="28"/>
      <c r="IJ2018" s="28"/>
      <c r="IK2018" s="28"/>
      <c r="IL2018" s="28"/>
      <c r="IM2018" s="28"/>
      <c r="IN2018" s="28"/>
      <c r="IO2018" s="28"/>
    </row>
    <row r="2019" spans="1:249" s="50" customFormat="1" ht="14.25">
      <c r="A2019" s="28"/>
      <c r="B2019" s="28"/>
      <c r="C2019" s="28"/>
      <c r="D2019" s="28"/>
      <c r="E2019" s="28"/>
      <c r="F2019" s="28"/>
      <c r="G2019" s="28"/>
      <c r="K2019" s="194"/>
      <c r="M2019" s="28"/>
      <c r="N2019" s="28"/>
      <c r="O2019" s="28"/>
      <c r="T2019" s="194"/>
      <c r="V2019" s="28"/>
      <c r="W2019" s="28"/>
      <c r="X2019" s="28"/>
      <c r="AC2019" s="194"/>
      <c r="AE2019" s="28"/>
      <c r="AF2019" s="28"/>
      <c r="AG2019" s="28"/>
      <c r="AL2019" s="194"/>
      <c r="AN2019" s="28"/>
      <c r="AO2019" s="28"/>
      <c r="AP2019" s="28"/>
      <c r="AU2019" s="194"/>
      <c r="AW2019" s="28"/>
      <c r="AX2019" s="28"/>
      <c r="AY2019" s="28"/>
      <c r="BD2019" s="194"/>
      <c r="BF2019" s="28"/>
      <c r="BG2019" s="28"/>
      <c r="BH2019" s="28"/>
      <c r="BM2019" s="194"/>
      <c r="BO2019" s="28"/>
      <c r="BP2019" s="28"/>
      <c r="BQ2019" s="28"/>
      <c r="BV2019" s="194"/>
      <c r="BX2019" s="28"/>
      <c r="BY2019" s="28"/>
      <c r="BZ2019" s="28"/>
      <c r="CE2019" s="194"/>
      <c r="CG2019" s="28"/>
      <c r="CH2019" s="28"/>
      <c r="CI2019" s="28"/>
      <c r="CN2019" s="194"/>
      <c r="CP2019" s="28"/>
      <c r="CQ2019" s="28"/>
      <c r="CR2019" s="28"/>
      <c r="CW2019" s="194"/>
      <c r="CY2019" s="28"/>
      <c r="CZ2019" s="28"/>
      <c r="DA2019" s="28"/>
      <c r="DF2019" s="194"/>
      <c r="DH2019" s="28"/>
      <c r="DI2019" s="28"/>
      <c r="DJ2019" s="28"/>
      <c r="DO2019" s="194"/>
      <c r="DQ2019" s="28"/>
      <c r="DR2019" s="28"/>
      <c r="DS2019" s="28"/>
      <c r="DX2019" s="194"/>
      <c r="DZ2019" s="28"/>
      <c r="EA2019" s="28"/>
      <c r="EB2019" s="28"/>
      <c r="EG2019" s="194"/>
      <c r="EI2019" s="28"/>
      <c r="EJ2019" s="28"/>
      <c r="EK2019" s="28"/>
      <c r="EP2019" s="194"/>
      <c r="ER2019" s="28"/>
      <c r="ES2019" s="28"/>
      <c r="ET2019" s="28"/>
      <c r="EY2019" s="194"/>
      <c r="FA2019" s="28"/>
      <c r="FB2019" s="28"/>
      <c r="FC2019" s="28"/>
      <c r="FH2019" s="194"/>
      <c r="FJ2019" s="28"/>
      <c r="FK2019" s="28"/>
      <c r="FL2019" s="28"/>
      <c r="FQ2019" s="194"/>
      <c r="FS2019" s="28"/>
      <c r="FT2019" s="28"/>
      <c r="FU2019" s="28"/>
      <c r="FZ2019" s="194"/>
      <c r="GB2019" s="28"/>
      <c r="GC2019" s="28"/>
      <c r="GD2019" s="28"/>
      <c r="GI2019" s="194"/>
      <c r="GK2019" s="28"/>
      <c r="GL2019" s="28"/>
      <c r="GM2019" s="28"/>
      <c r="GR2019" s="194"/>
      <c r="GT2019" s="28"/>
      <c r="GU2019" s="28"/>
      <c r="GV2019" s="28"/>
      <c r="HA2019" s="194"/>
      <c r="HC2019" s="28"/>
      <c r="HD2019" s="28"/>
      <c r="HE2019" s="28"/>
      <c r="HJ2019" s="28"/>
      <c r="HK2019" s="28"/>
      <c r="HL2019" s="28"/>
      <c r="HM2019" s="28"/>
      <c r="HN2019" s="28"/>
      <c r="HO2019" s="28"/>
      <c r="HP2019" s="28"/>
      <c r="HQ2019" s="28"/>
      <c r="HR2019" s="28"/>
      <c r="HS2019" s="28"/>
      <c r="HT2019" s="28"/>
      <c r="HU2019" s="28"/>
      <c r="HV2019" s="28"/>
      <c r="HW2019" s="28"/>
      <c r="HX2019" s="28"/>
      <c r="HY2019" s="28"/>
      <c r="HZ2019" s="28"/>
      <c r="IA2019" s="28"/>
      <c r="IB2019" s="28"/>
      <c r="IC2019" s="28"/>
      <c r="ID2019" s="28"/>
      <c r="IE2019" s="28"/>
      <c r="IF2019" s="28"/>
      <c r="IG2019" s="28"/>
      <c r="IH2019" s="28"/>
      <c r="II2019" s="28"/>
      <c r="IJ2019" s="28"/>
      <c r="IK2019" s="28"/>
      <c r="IL2019" s="28"/>
      <c r="IM2019" s="28"/>
      <c r="IN2019" s="28"/>
      <c r="IO2019" s="28"/>
    </row>
    <row r="2020" spans="1:249" s="50" customFormat="1" ht="14.25">
      <c r="A2020" s="28"/>
      <c r="B2020" s="28"/>
      <c r="C2020" s="28"/>
      <c r="D2020" s="28"/>
      <c r="E2020" s="28"/>
      <c r="F2020" s="28"/>
      <c r="G2020" s="28"/>
      <c r="K2020" s="194"/>
      <c r="M2020" s="28"/>
      <c r="N2020" s="28"/>
      <c r="O2020" s="28"/>
      <c r="T2020" s="194"/>
      <c r="V2020" s="28"/>
      <c r="W2020" s="28"/>
      <c r="X2020" s="28"/>
      <c r="AC2020" s="194"/>
      <c r="AE2020" s="28"/>
      <c r="AF2020" s="28"/>
      <c r="AG2020" s="28"/>
      <c r="AL2020" s="194"/>
      <c r="AN2020" s="28"/>
      <c r="AO2020" s="28"/>
      <c r="AP2020" s="28"/>
      <c r="AU2020" s="194"/>
      <c r="AW2020" s="28"/>
      <c r="AX2020" s="28"/>
      <c r="AY2020" s="28"/>
      <c r="BD2020" s="194"/>
      <c r="BF2020" s="28"/>
      <c r="BG2020" s="28"/>
      <c r="BH2020" s="28"/>
      <c r="BM2020" s="194"/>
      <c r="BO2020" s="28"/>
      <c r="BP2020" s="28"/>
      <c r="BQ2020" s="28"/>
      <c r="BV2020" s="194"/>
      <c r="BX2020" s="28"/>
      <c r="BY2020" s="28"/>
      <c r="BZ2020" s="28"/>
      <c r="CE2020" s="194"/>
      <c r="CG2020" s="28"/>
      <c r="CH2020" s="28"/>
      <c r="CI2020" s="28"/>
      <c r="CN2020" s="194"/>
      <c r="CP2020" s="28"/>
      <c r="CQ2020" s="28"/>
      <c r="CR2020" s="28"/>
      <c r="CW2020" s="194"/>
      <c r="CY2020" s="28"/>
      <c r="CZ2020" s="28"/>
      <c r="DA2020" s="28"/>
      <c r="DF2020" s="194"/>
      <c r="DH2020" s="28"/>
      <c r="DI2020" s="28"/>
      <c r="DJ2020" s="28"/>
      <c r="DO2020" s="194"/>
      <c r="DQ2020" s="28"/>
      <c r="DR2020" s="28"/>
      <c r="DS2020" s="28"/>
      <c r="DX2020" s="194"/>
      <c r="DZ2020" s="28"/>
      <c r="EA2020" s="28"/>
      <c r="EB2020" s="28"/>
      <c r="EG2020" s="194"/>
      <c r="EI2020" s="28"/>
      <c r="EJ2020" s="28"/>
      <c r="EK2020" s="28"/>
      <c r="EP2020" s="194"/>
      <c r="ER2020" s="28"/>
      <c r="ES2020" s="28"/>
      <c r="ET2020" s="28"/>
      <c r="EY2020" s="194"/>
      <c r="FA2020" s="28"/>
      <c r="FB2020" s="28"/>
      <c r="FC2020" s="28"/>
      <c r="FH2020" s="194"/>
      <c r="FJ2020" s="28"/>
      <c r="FK2020" s="28"/>
      <c r="FL2020" s="28"/>
      <c r="FQ2020" s="194"/>
      <c r="FS2020" s="28"/>
      <c r="FT2020" s="28"/>
      <c r="FU2020" s="28"/>
      <c r="FZ2020" s="194"/>
      <c r="GB2020" s="28"/>
      <c r="GC2020" s="28"/>
      <c r="GD2020" s="28"/>
      <c r="GI2020" s="194"/>
      <c r="GK2020" s="28"/>
      <c r="GL2020" s="28"/>
      <c r="GM2020" s="28"/>
      <c r="GR2020" s="194"/>
      <c r="GT2020" s="28"/>
      <c r="GU2020" s="28"/>
      <c r="GV2020" s="28"/>
      <c r="HA2020" s="194"/>
      <c r="HC2020" s="28"/>
      <c r="HD2020" s="28"/>
      <c r="HE2020" s="28"/>
      <c r="HJ2020" s="28"/>
      <c r="HK2020" s="28"/>
      <c r="HL2020" s="28"/>
      <c r="HM2020" s="28"/>
      <c r="HN2020" s="28"/>
      <c r="HO2020" s="28"/>
      <c r="HP2020" s="28"/>
      <c r="HQ2020" s="28"/>
      <c r="HR2020" s="28"/>
      <c r="HS2020" s="28"/>
      <c r="HT2020" s="28"/>
      <c r="HU2020" s="28"/>
      <c r="HV2020" s="28"/>
      <c r="HW2020" s="28"/>
      <c r="HX2020" s="28"/>
      <c r="HY2020" s="28"/>
      <c r="HZ2020" s="28"/>
      <c r="IA2020" s="28"/>
      <c r="IB2020" s="28"/>
      <c r="IC2020" s="28"/>
      <c r="ID2020" s="28"/>
      <c r="IE2020" s="28"/>
      <c r="IF2020" s="28"/>
      <c r="IG2020" s="28"/>
      <c r="IH2020" s="28"/>
      <c r="II2020" s="28"/>
      <c r="IJ2020" s="28"/>
      <c r="IK2020" s="28"/>
      <c r="IL2020" s="28"/>
      <c r="IM2020" s="28"/>
      <c r="IN2020" s="28"/>
      <c r="IO2020" s="28"/>
    </row>
    <row r="2021" spans="1:249" s="50" customFormat="1" ht="14.25">
      <c r="A2021" s="28"/>
      <c r="B2021" s="28"/>
      <c r="C2021" s="28"/>
      <c r="D2021" s="28"/>
      <c r="E2021" s="28"/>
      <c r="F2021" s="28"/>
      <c r="G2021" s="28"/>
      <c r="K2021" s="194"/>
      <c r="M2021" s="28"/>
      <c r="N2021" s="28"/>
      <c r="O2021" s="28"/>
      <c r="T2021" s="194"/>
      <c r="V2021" s="28"/>
      <c r="W2021" s="28"/>
      <c r="X2021" s="28"/>
      <c r="AC2021" s="194"/>
      <c r="AE2021" s="28"/>
      <c r="AF2021" s="28"/>
      <c r="AG2021" s="28"/>
      <c r="AL2021" s="194"/>
      <c r="AN2021" s="28"/>
      <c r="AO2021" s="28"/>
      <c r="AP2021" s="28"/>
      <c r="AU2021" s="194"/>
      <c r="AW2021" s="28"/>
      <c r="AX2021" s="28"/>
      <c r="AY2021" s="28"/>
      <c r="BD2021" s="194"/>
      <c r="BF2021" s="28"/>
      <c r="BG2021" s="28"/>
      <c r="BH2021" s="28"/>
      <c r="BM2021" s="194"/>
      <c r="BO2021" s="28"/>
      <c r="BP2021" s="28"/>
      <c r="BQ2021" s="28"/>
      <c r="BV2021" s="194"/>
      <c r="BX2021" s="28"/>
      <c r="BY2021" s="28"/>
      <c r="BZ2021" s="28"/>
      <c r="CE2021" s="194"/>
      <c r="CG2021" s="28"/>
      <c r="CH2021" s="28"/>
      <c r="CI2021" s="28"/>
      <c r="CN2021" s="194"/>
      <c r="CP2021" s="28"/>
      <c r="CQ2021" s="28"/>
      <c r="CR2021" s="28"/>
      <c r="CW2021" s="194"/>
      <c r="CY2021" s="28"/>
      <c r="CZ2021" s="28"/>
      <c r="DA2021" s="28"/>
      <c r="DF2021" s="194"/>
      <c r="DH2021" s="28"/>
      <c r="DI2021" s="28"/>
      <c r="DJ2021" s="28"/>
      <c r="DO2021" s="194"/>
      <c r="DQ2021" s="28"/>
      <c r="DR2021" s="28"/>
      <c r="DS2021" s="28"/>
      <c r="DX2021" s="194"/>
      <c r="DZ2021" s="28"/>
      <c r="EA2021" s="28"/>
      <c r="EB2021" s="28"/>
      <c r="EG2021" s="194"/>
      <c r="EI2021" s="28"/>
      <c r="EJ2021" s="28"/>
      <c r="EK2021" s="28"/>
      <c r="EP2021" s="194"/>
      <c r="ER2021" s="28"/>
      <c r="ES2021" s="28"/>
      <c r="ET2021" s="28"/>
      <c r="EY2021" s="194"/>
      <c r="FA2021" s="28"/>
      <c r="FB2021" s="28"/>
      <c r="FC2021" s="28"/>
      <c r="FH2021" s="194"/>
      <c r="FJ2021" s="28"/>
      <c r="FK2021" s="28"/>
      <c r="FL2021" s="28"/>
      <c r="FQ2021" s="194"/>
      <c r="FS2021" s="28"/>
      <c r="FT2021" s="28"/>
      <c r="FU2021" s="28"/>
      <c r="FZ2021" s="194"/>
      <c r="GB2021" s="28"/>
      <c r="GC2021" s="28"/>
      <c r="GD2021" s="28"/>
      <c r="GI2021" s="194"/>
      <c r="GK2021" s="28"/>
      <c r="GL2021" s="28"/>
      <c r="GM2021" s="28"/>
      <c r="GR2021" s="194"/>
      <c r="GT2021" s="28"/>
      <c r="GU2021" s="28"/>
      <c r="GV2021" s="28"/>
      <c r="HA2021" s="194"/>
      <c r="HC2021" s="28"/>
      <c r="HD2021" s="28"/>
      <c r="HE2021" s="28"/>
      <c r="HJ2021" s="28"/>
      <c r="HK2021" s="28"/>
      <c r="HL2021" s="28"/>
      <c r="HM2021" s="28"/>
      <c r="HN2021" s="28"/>
      <c r="HO2021" s="28"/>
      <c r="HP2021" s="28"/>
      <c r="HQ2021" s="28"/>
      <c r="HR2021" s="28"/>
      <c r="HS2021" s="28"/>
      <c r="HT2021" s="28"/>
      <c r="HU2021" s="28"/>
      <c r="HV2021" s="28"/>
      <c r="HW2021" s="28"/>
      <c r="HX2021" s="28"/>
      <c r="HY2021" s="28"/>
      <c r="HZ2021" s="28"/>
      <c r="IA2021" s="28"/>
      <c r="IB2021" s="28"/>
      <c r="IC2021" s="28"/>
      <c r="ID2021" s="28"/>
      <c r="IE2021" s="28"/>
      <c r="IF2021" s="28"/>
      <c r="IG2021" s="28"/>
      <c r="IH2021" s="28"/>
      <c r="II2021" s="28"/>
      <c r="IJ2021" s="28"/>
      <c r="IK2021" s="28"/>
      <c r="IL2021" s="28"/>
      <c r="IM2021" s="28"/>
      <c r="IN2021" s="28"/>
      <c r="IO2021" s="28"/>
    </row>
    <row r="2022" spans="1:249" s="50" customFormat="1" ht="14.25">
      <c r="A2022" s="28"/>
      <c r="B2022" s="28"/>
      <c r="C2022" s="28"/>
      <c r="D2022" s="28"/>
      <c r="E2022" s="28"/>
      <c r="F2022" s="28"/>
      <c r="G2022" s="28"/>
      <c r="K2022" s="194"/>
      <c r="M2022" s="28"/>
      <c r="N2022" s="28"/>
      <c r="O2022" s="28"/>
      <c r="T2022" s="194"/>
      <c r="V2022" s="28"/>
      <c r="W2022" s="28"/>
      <c r="X2022" s="28"/>
      <c r="AC2022" s="194"/>
      <c r="AE2022" s="28"/>
      <c r="AF2022" s="28"/>
      <c r="AG2022" s="28"/>
      <c r="AL2022" s="194"/>
      <c r="AN2022" s="28"/>
      <c r="AO2022" s="28"/>
      <c r="AP2022" s="28"/>
      <c r="AU2022" s="194"/>
      <c r="AW2022" s="28"/>
      <c r="AX2022" s="28"/>
      <c r="AY2022" s="28"/>
      <c r="BD2022" s="194"/>
      <c r="BF2022" s="28"/>
      <c r="BG2022" s="28"/>
      <c r="BH2022" s="28"/>
      <c r="BM2022" s="194"/>
      <c r="BO2022" s="28"/>
      <c r="BP2022" s="28"/>
      <c r="BQ2022" s="28"/>
      <c r="BV2022" s="194"/>
      <c r="BX2022" s="28"/>
      <c r="BY2022" s="28"/>
      <c r="BZ2022" s="28"/>
      <c r="CE2022" s="194"/>
      <c r="CG2022" s="28"/>
      <c r="CH2022" s="28"/>
      <c r="CI2022" s="28"/>
      <c r="CN2022" s="194"/>
      <c r="CP2022" s="28"/>
      <c r="CQ2022" s="28"/>
      <c r="CR2022" s="28"/>
      <c r="CW2022" s="194"/>
      <c r="CY2022" s="28"/>
      <c r="CZ2022" s="28"/>
      <c r="DA2022" s="28"/>
      <c r="DF2022" s="194"/>
      <c r="DH2022" s="28"/>
      <c r="DI2022" s="28"/>
      <c r="DJ2022" s="28"/>
      <c r="DO2022" s="194"/>
      <c r="DQ2022" s="28"/>
      <c r="DR2022" s="28"/>
      <c r="DS2022" s="28"/>
      <c r="DX2022" s="194"/>
      <c r="DZ2022" s="28"/>
      <c r="EA2022" s="28"/>
      <c r="EB2022" s="28"/>
      <c r="EG2022" s="194"/>
      <c r="EI2022" s="28"/>
      <c r="EJ2022" s="28"/>
      <c r="EK2022" s="28"/>
      <c r="EP2022" s="194"/>
      <c r="ER2022" s="28"/>
      <c r="ES2022" s="28"/>
      <c r="ET2022" s="28"/>
      <c r="EY2022" s="194"/>
      <c r="FA2022" s="28"/>
      <c r="FB2022" s="28"/>
      <c r="FC2022" s="28"/>
      <c r="FH2022" s="194"/>
      <c r="FJ2022" s="28"/>
      <c r="FK2022" s="28"/>
      <c r="FL2022" s="28"/>
      <c r="FQ2022" s="194"/>
      <c r="FS2022" s="28"/>
      <c r="FT2022" s="28"/>
      <c r="FU2022" s="28"/>
      <c r="FZ2022" s="194"/>
      <c r="GB2022" s="28"/>
      <c r="GC2022" s="28"/>
      <c r="GD2022" s="28"/>
      <c r="GI2022" s="194"/>
      <c r="GK2022" s="28"/>
      <c r="GL2022" s="28"/>
      <c r="GM2022" s="28"/>
      <c r="GR2022" s="194"/>
      <c r="GT2022" s="28"/>
      <c r="GU2022" s="28"/>
      <c r="GV2022" s="28"/>
      <c r="HA2022" s="194"/>
      <c r="HC2022" s="28"/>
      <c r="HD2022" s="28"/>
      <c r="HE2022" s="28"/>
      <c r="HJ2022" s="28"/>
      <c r="HK2022" s="28"/>
      <c r="HL2022" s="28"/>
      <c r="HM2022" s="28"/>
      <c r="HN2022" s="28"/>
      <c r="HO2022" s="28"/>
      <c r="HP2022" s="28"/>
      <c r="HQ2022" s="28"/>
      <c r="HR2022" s="28"/>
      <c r="HS2022" s="28"/>
      <c r="HT2022" s="28"/>
      <c r="HU2022" s="28"/>
      <c r="HV2022" s="28"/>
      <c r="HW2022" s="28"/>
      <c r="HX2022" s="28"/>
      <c r="HY2022" s="28"/>
      <c r="HZ2022" s="28"/>
      <c r="IA2022" s="28"/>
      <c r="IB2022" s="28"/>
      <c r="IC2022" s="28"/>
      <c r="ID2022" s="28"/>
      <c r="IE2022" s="28"/>
      <c r="IF2022" s="28"/>
      <c r="IG2022" s="28"/>
      <c r="IH2022" s="28"/>
      <c r="II2022" s="28"/>
      <c r="IJ2022" s="28"/>
      <c r="IK2022" s="28"/>
      <c r="IL2022" s="28"/>
      <c r="IM2022" s="28"/>
      <c r="IN2022" s="28"/>
      <c r="IO2022" s="28"/>
    </row>
    <row r="2023" spans="1:249" s="50" customFormat="1" ht="14.25">
      <c r="A2023" s="28"/>
      <c r="B2023" s="28"/>
      <c r="C2023" s="28"/>
      <c r="D2023" s="28"/>
      <c r="E2023" s="28"/>
      <c r="F2023" s="28"/>
      <c r="G2023" s="28"/>
      <c r="K2023" s="194"/>
      <c r="M2023" s="28"/>
      <c r="N2023" s="28"/>
      <c r="O2023" s="28"/>
      <c r="T2023" s="194"/>
      <c r="V2023" s="28"/>
      <c r="W2023" s="28"/>
      <c r="X2023" s="28"/>
      <c r="AC2023" s="194"/>
      <c r="AE2023" s="28"/>
      <c r="AF2023" s="28"/>
      <c r="AG2023" s="28"/>
      <c r="AL2023" s="194"/>
      <c r="AN2023" s="28"/>
      <c r="AO2023" s="28"/>
      <c r="AP2023" s="28"/>
      <c r="AU2023" s="194"/>
      <c r="AW2023" s="28"/>
      <c r="AX2023" s="28"/>
      <c r="AY2023" s="28"/>
      <c r="BD2023" s="194"/>
      <c r="BF2023" s="28"/>
      <c r="BG2023" s="28"/>
      <c r="BH2023" s="28"/>
      <c r="BM2023" s="194"/>
      <c r="BO2023" s="28"/>
      <c r="BP2023" s="28"/>
      <c r="BQ2023" s="28"/>
      <c r="BV2023" s="194"/>
      <c r="BX2023" s="28"/>
      <c r="BY2023" s="28"/>
      <c r="BZ2023" s="28"/>
      <c r="CE2023" s="194"/>
      <c r="CG2023" s="28"/>
      <c r="CH2023" s="28"/>
      <c r="CI2023" s="28"/>
      <c r="CN2023" s="194"/>
      <c r="CP2023" s="28"/>
      <c r="CQ2023" s="28"/>
      <c r="CR2023" s="28"/>
      <c r="CW2023" s="194"/>
      <c r="CY2023" s="28"/>
      <c r="CZ2023" s="28"/>
      <c r="DA2023" s="28"/>
      <c r="DF2023" s="194"/>
      <c r="DH2023" s="28"/>
      <c r="DI2023" s="28"/>
      <c r="DJ2023" s="28"/>
      <c r="DO2023" s="194"/>
      <c r="DQ2023" s="28"/>
      <c r="DR2023" s="28"/>
      <c r="DS2023" s="28"/>
      <c r="DX2023" s="194"/>
      <c r="DZ2023" s="28"/>
      <c r="EA2023" s="28"/>
      <c r="EB2023" s="28"/>
      <c r="EG2023" s="194"/>
      <c r="EI2023" s="28"/>
      <c r="EJ2023" s="28"/>
      <c r="EK2023" s="28"/>
      <c r="EP2023" s="194"/>
      <c r="ER2023" s="28"/>
      <c r="ES2023" s="28"/>
      <c r="ET2023" s="28"/>
      <c r="EY2023" s="194"/>
      <c r="FA2023" s="28"/>
      <c r="FB2023" s="28"/>
      <c r="FC2023" s="28"/>
      <c r="FH2023" s="194"/>
      <c r="FJ2023" s="28"/>
      <c r="FK2023" s="28"/>
      <c r="FL2023" s="28"/>
      <c r="FQ2023" s="194"/>
      <c r="FS2023" s="28"/>
      <c r="FT2023" s="28"/>
      <c r="FU2023" s="28"/>
      <c r="FZ2023" s="194"/>
      <c r="GB2023" s="28"/>
      <c r="GC2023" s="28"/>
      <c r="GD2023" s="28"/>
      <c r="GI2023" s="194"/>
      <c r="GK2023" s="28"/>
      <c r="GL2023" s="28"/>
      <c r="GM2023" s="28"/>
      <c r="GR2023" s="194"/>
      <c r="GT2023" s="28"/>
      <c r="GU2023" s="28"/>
      <c r="GV2023" s="28"/>
      <c r="HA2023" s="194"/>
      <c r="HC2023" s="28"/>
      <c r="HD2023" s="28"/>
      <c r="HE2023" s="28"/>
      <c r="HJ2023" s="28"/>
      <c r="HK2023" s="28"/>
      <c r="HL2023" s="28"/>
      <c r="HM2023" s="28"/>
      <c r="HN2023" s="28"/>
      <c r="HO2023" s="28"/>
      <c r="HP2023" s="28"/>
      <c r="HQ2023" s="28"/>
      <c r="HR2023" s="28"/>
      <c r="HS2023" s="28"/>
      <c r="HT2023" s="28"/>
      <c r="HU2023" s="28"/>
      <c r="HV2023" s="28"/>
      <c r="HW2023" s="28"/>
      <c r="HX2023" s="28"/>
      <c r="HY2023" s="28"/>
      <c r="HZ2023" s="28"/>
      <c r="IA2023" s="28"/>
      <c r="IB2023" s="28"/>
      <c r="IC2023" s="28"/>
      <c r="ID2023" s="28"/>
      <c r="IE2023" s="28"/>
      <c r="IF2023" s="28"/>
      <c r="IG2023" s="28"/>
      <c r="IH2023" s="28"/>
      <c r="II2023" s="28"/>
      <c r="IJ2023" s="28"/>
      <c r="IK2023" s="28"/>
      <c r="IL2023" s="28"/>
      <c r="IM2023" s="28"/>
      <c r="IN2023" s="28"/>
      <c r="IO2023" s="28"/>
    </row>
    <row r="2024" spans="1:249" s="50" customFormat="1" ht="14.25">
      <c r="A2024" s="28"/>
      <c r="B2024" s="28"/>
      <c r="C2024" s="28"/>
      <c r="D2024" s="28"/>
      <c r="E2024" s="28"/>
      <c r="F2024" s="28"/>
      <c r="G2024" s="28"/>
      <c r="K2024" s="194"/>
      <c r="M2024" s="28"/>
      <c r="N2024" s="28"/>
      <c r="O2024" s="28"/>
      <c r="T2024" s="194"/>
      <c r="V2024" s="28"/>
      <c r="W2024" s="28"/>
      <c r="X2024" s="28"/>
      <c r="AC2024" s="194"/>
      <c r="AE2024" s="28"/>
      <c r="AF2024" s="28"/>
      <c r="AG2024" s="28"/>
      <c r="AL2024" s="194"/>
      <c r="AN2024" s="28"/>
      <c r="AO2024" s="28"/>
      <c r="AP2024" s="28"/>
      <c r="AU2024" s="194"/>
      <c r="AW2024" s="28"/>
      <c r="AX2024" s="28"/>
      <c r="AY2024" s="28"/>
      <c r="BD2024" s="194"/>
      <c r="BF2024" s="28"/>
      <c r="BG2024" s="28"/>
      <c r="BH2024" s="28"/>
      <c r="BM2024" s="194"/>
      <c r="BO2024" s="28"/>
      <c r="BP2024" s="28"/>
      <c r="BQ2024" s="28"/>
      <c r="BV2024" s="194"/>
      <c r="BX2024" s="28"/>
      <c r="BY2024" s="28"/>
      <c r="BZ2024" s="28"/>
      <c r="CE2024" s="194"/>
      <c r="CG2024" s="28"/>
      <c r="CH2024" s="28"/>
      <c r="CI2024" s="28"/>
      <c r="CN2024" s="194"/>
      <c r="CP2024" s="28"/>
      <c r="CQ2024" s="28"/>
      <c r="CR2024" s="28"/>
      <c r="CW2024" s="194"/>
      <c r="CY2024" s="28"/>
      <c r="CZ2024" s="28"/>
      <c r="DA2024" s="28"/>
      <c r="DF2024" s="194"/>
      <c r="DH2024" s="28"/>
      <c r="DI2024" s="28"/>
      <c r="DJ2024" s="28"/>
      <c r="DO2024" s="194"/>
      <c r="DQ2024" s="28"/>
      <c r="DR2024" s="28"/>
      <c r="DS2024" s="28"/>
      <c r="DX2024" s="194"/>
      <c r="DZ2024" s="28"/>
      <c r="EA2024" s="28"/>
      <c r="EB2024" s="28"/>
      <c r="EG2024" s="194"/>
      <c r="EI2024" s="28"/>
      <c r="EJ2024" s="28"/>
      <c r="EK2024" s="28"/>
      <c r="EP2024" s="194"/>
      <c r="ER2024" s="28"/>
      <c r="ES2024" s="28"/>
      <c r="ET2024" s="28"/>
      <c r="EY2024" s="194"/>
      <c r="FA2024" s="28"/>
      <c r="FB2024" s="28"/>
      <c r="FC2024" s="28"/>
      <c r="FH2024" s="194"/>
      <c r="FJ2024" s="28"/>
      <c r="FK2024" s="28"/>
      <c r="FL2024" s="28"/>
      <c r="FQ2024" s="194"/>
      <c r="FS2024" s="28"/>
      <c r="FT2024" s="28"/>
      <c r="FU2024" s="28"/>
      <c r="FZ2024" s="194"/>
      <c r="GB2024" s="28"/>
      <c r="GC2024" s="28"/>
      <c r="GD2024" s="28"/>
      <c r="GI2024" s="194"/>
      <c r="GK2024" s="28"/>
      <c r="GL2024" s="28"/>
      <c r="GM2024" s="28"/>
      <c r="GR2024" s="194"/>
      <c r="GT2024" s="28"/>
      <c r="GU2024" s="28"/>
      <c r="GV2024" s="28"/>
      <c r="HA2024" s="194"/>
      <c r="HC2024" s="28"/>
      <c r="HD2024" s="28"/>
      <c r="HE2024" s="28"/>
      <c r="HJ2024" s="28"/>
      <c r="HK2024" s="28"/>
      <c r="HL2024" s="28"/>
      <c r="HM2024" s="28"/>
      <c r="HN2024" s="28"/>
      <c r="HO2024" s="28"/>
      <c r="HP2024" s="28"/>
      <c r="HQ2024" s="28"/>
      <c r="HR2024" s="28"/>
      <c r="HS2024" s="28"/>
      <c r="HT2024" s="28"/>
      <c r="HU2024" s="28"/>
      <c r="HV2024" s="28"/>
      <c r="HW2024" s="28"/>
      <c r="HX2024" s="28"/>
      <c r="HY2024" s="28"/>
      <c r="HZ2024" s="28"/>
      <c r="IA2024" s="28"/>
      <c r="IB2024" s="28"/>
      <c r="IC2024" s="28"/>
      <c r="ID2024" s="28"/>
      <c r="IE2024" s="28"/>
      <c r="IF2024" s="28"/>
      <c r="IG2024" s="28"/>
      <c r="IH2024" s="28"/>
      <c r="II2024" s="28"/>
      <c r="IJ2024" s="28"/>
      <c r="IK2024" s="28"/>
      <c r="IL2024" s="28"/>
      <c r="IM2024" s="28"/>
      <c r="IN2024" s="28"/>
      <c r="IO2024" s="28"/>
    </row>
    <row r="2025" spans="1:249" s="50" customFormat="1" ht="14.25">
      <c r="A2025" s="28"/>
      <c r="B2025" s="28"/>
      <c r="C2025" s="28"/>
      <c r="D2025" s="28"/>
      <c r="E2025" s="28"/>
      <c r="F2025" s="28"/>
      <c r="G2025" s="28"/>
      <c r="K2025" s="194"/>
      <c r="M2025" s="28"/>
      <c r="N2025" s="28"/>
      <c r="O2025" s="28"/>
      <c r="T2025" s="194"/>
      <c r="V2025" s="28"/>
      <c r="W2025" s="28"/>
      <c r="X2025" s="28"/>
      <c r="AC2025" s="194"/>
      <c r="AE2025" s="28"/>
      <c r="AF2025" s="28"/>
      <c r="AG2025" s="28"/>
      <c r="AL2025" s="194"/>
      <c r="AN2025" s="28"/>
      <c r="AO2025" s="28"/>
      <c r="AP2025" s="28"/>
      <c r="AU2025" s="194"/>
      <c r="AW2025" s="28"/>
      <c r="AX2025" s="28"/>
      <c r="AY2025" s="28"/>
      <c r="BD2025" s="194"/>
      <c r="BF2025" s="28"/>
      <c r="BG2025" s="28"/>
      <c r="BH2025" s="28"/>
      <c r="BM2025" s="194"/>
      <c r="BO2025" s="28"/>
      <c r="BP2025" s="28"/>
      <c r="BQ2025" s="28"/>
      <c r="BV2025" s="194"/>
      <c r="BX2025" s="28"/>
      <c r="BY2025" s="28"/>
      <c r="BZ2025" s="28"/>
      <c r="CE2025" s="194"/>
      <c r="CG2025" s="28"/>
      <c r="CH2025" s="28"/>
      <c r="CI2025" s="28"/>
      <c r="CN2025" s="194"/>
      <c r="CP2025" s="28"/>
      <c r="CQ2025" s="28"/>
      <c r="CR2025" s="28"/>
      <c r="CW2025" s="194"/>
      <c r="CY2025" s="28"/>
      <c r="CZ2025" s="28"/>
      <c r="DA2025" s="28"/>
      <c r="DF2025" s="194"/>
      <c r="DH2025" s="28"/>
      <c r="DI2025" s="28"/>
      <c r="DJ2025" s="28"/>
      <c r="DO2025" s="194"/>
      <c r="DQ2025" s="28"/>
      <c r="DR2025" s="28"/>
      <c r="DS2025" s="28"/>
      <c r="DX2025" s="194"/>
      <c r="DZ2025" s="28"/>
      <c r="EA2025" s="28"/>
      <c r="EB2025" s="28"/>
      <c r="EG2025" s="194"/>
      <c r="EI2025" s="28"/>
      <c r="EJ2025" s="28"/>
      <c r="EK2025" s="28"/>
      <c r="EP2025" s="194"/>
      <c r="ER2025" s="28"/>
      <c r="ES2025" s="28"/>
      <c r="ET2025" s="28"/>
      <c r="EY2025" s="194"/>
      <c r="FA2025" s="28"/>
      <c r="FB2025" s="28"/>
      <c r="FC2025" s="28"/>
      <c r="FH2025" s="194"/>
      <c r="FJ2025" s="28"/>
      <c r="FK2025" s="28"/>
      <c r="FL2025" s="28"/>
      <c r="FQ2025" s="194"/>
      <c r="FS2025" s="28"/>
      <c r="FT2025" s="28"/>
      <c r="FU2025" s="28"/>
      <c r="FZ2025" s="194"/>
      <c r="GB2025" s="28"/>
      <c r="GC2025" s="28"/>
      <c r="GD2025" s="28"/>
      <c r="GI2025" s="194"/>
      <c r="GK2025" s="28"/>
      <c r="GL2025" s="28"/>
      <c r="GM2025" s="28"/>
      <c r="GR2025" s="194"/>
      <c r="GT2025" s="28"/>
      <c r="GU2025" s="28"/>
      <c r="GV2025" s="28"/>
      <c r="HA2025" s="194"/>
      <c r="HC2025" s="28"/>
      <c r="HD2025" s="28"/>
      <c r="HE2025" s="28"/>
      <c r="HJ2025" s="28"/>
      <c r="HK2025" s="28"/>
      <c r="HL2025" s="28"/>
      <c r="HM2025" s="28"/>
      <c r="HN2025" s="28"/>
      <c r="HO2025" s="28"/>
      <c r="HP2025" s="28"/>
      <c r="HQ2025" s="28"/>
      <c r="HR2025" s="28"/>
      <c r="HS2025" s="28"/>
      <c r="HT2025" s="28"/>
      <c r="HU2025" s="28"/>
      <c r="HV2025" s="28"/>
      <c r="HW2025" s="28"/>
      <c r="HX2025" s="28"/>
      <c r="HY2025" s="28"/>
      <c r="HZ2025" s="28"/>
      <c r="IA2025" s="28"/>
      <c r="IB2025" s="28"/>
      <c r="IC2025" s="28"/>
      <c r="ID2025" s="28"/>
      <c r="IE2025" s="28"/>
      <c r="IF2025" s="28"/>
      <c r="IG2025" s="28"/>
      <c r="IH2025" s="28"/>
      <c r="II2025" s="28"/>
      <c r="IJ2025" s="28"/>
      <c r="IK2025" s="28"/>
      <c r="IL2025" s="28"/>
      <c r="IM2025" s="28"/>
      <c r="IN2025" s="28"/>
      <c r="IO2025" s="28"/>
    </row>
    <row r="2026" spans="1:249" s="50" customFormat="1" ht="14.25">
      <c r="A2026" s="28"/>
      <c r="B2026" s="28"/>
      <c r="C2026" s="28"/>
      <c r="D2026" s="28"/>
      <c r="E2026" s="28"/>
      <c r="F2026" s="28"/>
      <c r="G2026" s="28"/>
      <c r="K2026" s="194"/>
      <c r="M2026" s="28"/>
      <c r="N2026" s="28"/>
      <c r="O2026" s="28"/>
      <c r="T2026" s="194"/>
      <c r="V2026" s="28"/>
      <c r="W2026" s="28"/>
      <c r="X2026" s="28"/>
      <c r="AC2026" s="194"/>
      <c r="AE2026" s="28"/>
      <c r="AF2026" s="28"/>
      <c r="AG2026" s="28"/>
      <c r="AL2026" s="194"/>
      <c r="AN2026" s="28"/>
      <c r="AO2026" s="28"/>
      <c r="AP2026" s="28"/>
      <c r="AU2026" s="194"/>
      <c r="AW2026" s="28"/>
      <c r="AX2026" s="28"/>
      <c r="AY2026" s="28"/>
      <c r="BD2026" s="194"/>
      <c r="BF2026" s="28"/>
      <c r="BG2026" s="28"/>
      <c r="BH2026" s="28"/>
      <c r="BM2026" s="194"/>
      <c r="BO2026" s="28"/>
      <c r="BP2026" s="28"/>
      <c r="BQ2026" s="28"/>
      <c r="BV2026" s="194"/>
      <c r="BX2026" s="28"/>
      <c r="BY2026" s="28"/>
      <c r="BZ2026" s="28"/>
      <c r="CE2026" s="194"/>
      <c r="CG2026" s="28"/>
      <c r="CH2026" s="28"/>
      <c r="CI2026" s="28"/>
      <c r="CN2026" s="194"/>
      <c r="CP2026" s="28"/>
      <c r="CQ2026" s="28"/>
      <c r="CR2026" s="28"/>
      <c r="CW2026" s="194"/>
      <c r="CY2026" s="28"/>
      <c r="CZ2026" s="28"/>
      <c r="DA2026" s="28"/>
      <c r="DF2026" s="194"/>
      <c r="DH2026" s="28"/>
      <c r="DI2026" s="28"/>
      <c r="DJ2026" s="28"/>
      <c r="DO2026" s="194"/>
      <c r="DQ2026" s="28"/>
      <c r="DR2026" s="28"/>
      <c r="DS2026" s="28"/>
      <c r="DX2026" s="194"/>
      <c r="DZ2026" s="28"/>
      <c r="EA2026" s="28"/>
      <c r="EB2026" s="28"/>
      <c r="EG2026" s="194"/>
      <c r="EI2026" s="28"/>
      <c r="EJ2026" s="28"/>
      <c r="EK2026" s="28"/>
      <c r="EP2026" s="194"/>
      <c r="ER2026" s="28"/>
      <c r="ES2026" s="28"/>
      <c r="ET2026" s="28"/>
      <c r="EY2026" s="194"/>
      <c r="FA2026" s="28"/>
      <c r="FB2026" s="28"/>
      <c r="FC2026" s="28"/>
      <c r="FH2026" s="194"/>
      <c r="FJ2026" s="28"/>
      <c r="FK2026" s="28"/>
      <c r="FL2026" s="28"/>
      <c r="FQ2026" s="194"/>
      <c r="FS2026" s="28"/>
      <c r="FT2026" s="28"/>
      <c r="FU2026" s="28"/>
      <c r="FZ2026" s="194"/>
      <c r="GB2026" s="28"/>
      <c r="GC2026" s="28"/>
      <c r="GD2026" s="28"/>
      <c r="GI2026" s="194"/>
      <c r="GK2026" s="28"/>
      <c r="GL2026" s="28"/>
      <c r="GM2026" s="28"/>
      <c r="GR2026" s="194"/>
      <c r="GT2026" s="28"/>
      <c r="GU2026" s="28"/>
      <c r="GV2026" s="28"/>
      <c r="HA2026" s="194"/>
      <c r="HC2026" s="28"/>
      <c r="HD2026" s="28"/>
      <c r="HE2026" s="28"/>
      <c r="HJ2026" s="28"/>
      <c r="HK2026" s="28"/>
      <c r="HL2026" s="28"/>
      <c r="HM2026" s="28"/>
      <c r="HN2026" s="28"/>
      <c r="HO2026" s="28"/>
      <c r="HP2026" s="28"/>
      <c r="HQ2026" s="28"/>
      <c r="HR2026" s="28"/>
      <c r="HS2026" s="28"/>
      <c r="HT2026" s="28"/>
      <c r="HU2026" s="28"/>
      <c r="HV2026" s="28"/>
      <c r="HW2026" s="28"/>
      <c r="HX2026" s="28"/>
      <c r="HY2026" s="28"/>
      <c r="HZ2026" s="28"/>
      <c r="IA2026" s="28"/>
      <c r="IB2026" s="28"/>
      <c r="IC2026" s="28"/>
      <c r="ID2026" s="28"/>
      <c r="IE2026" s="28"/>
      <c r="IF2026" s="28"/>
      <c r="IG2026" s="28"/>
      <c r="IH2026" s="28"/>
      <c r="II2026" s="28"/>
      <c r="IJ2026" s="28"/>
      <c r="IK2026" s="28"/>
      <c r="IL2026" s="28"/>
      <c r="IM2026" s="28"/>
      <c r="IN2026" s="28"/>
      <c r="IO2026" s="28"/>
    </row>
    <row r="2027" spans="1:249" s="50" customFormat="1" ht="14.25">
      <c r="A2027" s="28"/>
      <c r="B2027" s="28"/>
      <c r="C2027" s="28"/>
      <c r="D2027" s="28"/>
      <c r="E2027" s="28"/>
      <c r="G2027" s="28"/>
      <c r="K2027" s="194"/>
      <c r="M2027" s="28"/>
      <c r="N2027" s="28"/>
      <c r="O2027" s="28"/>
      <c r="T2027" s="194"/>
      <c r="V2027" s="28"/>
      <c r="W2027" s="28"/>
      <c r="X2027" s="28"/>
      <c r="AC2027" s="194"/>
      <c r="AE2027" s="28"/>
      <c r="AF2027" s="28"/>
      <c r="AG2027" s="28"/>
      <c r="AL2027" s="194"/>
      <c r="AN2027" s="28"/>
      <c r="AO2027" s="28"/>
      <c r="AP2027" s="28"/>
      <c r="AU2027" s="194"/>
      <c r="AW2027" s="28"/>
      <c r="AX2027" s="28"/>
      <c r="AY2027" s="28"/>
      <c r="BD2027" s="194"/>
      <c r="BF2027" s="28"/>
      <c r="BG2027" s="28"/>
      <c r="BH2027" s="28"/>
      <c r="BM2027" s="194"/>
      <c r="BO2027" s="28"/>
      <c r="BP2027" s="28"/>
      <c r="BQ2027" s="28"/>
      <c r="BV2027" s="194"/>
      <c r="BX2027" s="28"/>
      <c r="BY2027" s="28"/>
      <c r="BZ2027" s="28"/>
      <c r="CE2027" s="194"/>
      <c r="CG2027" s="28"/>
      <c r="CH2027" s="28"/>
      <c r="CI2027" s="28"/>
      <c r="CN2027" s="194"/>
      <c r="CP2027" s="28"/>
      <c r="CQ2027" s="28"/>
      <c r="CR2027" s="28"/>
      <c r="CW2027" s="194"/>
      <c r="CY2027" s="28"/>
      <c r="CZ2027" s="28"/>
      <c r="DA2027" s="28"/>
      <c r="DF2027" s="194"/>
      <c r="DH2027" s="28"/>
      <c r="DI2027" s="28"/>
      <c r="DJ2027" s="28"/>
      <c r="DO2027" s="194"/>
      <c r="DQ2027" s="28"/>
      <c r="DR2027" s="28"/>
      <c r="DS2027" s="28"/>
      <c r="DX2027" s="194"/>
      <c r="DZ2027" s="28"/>
      <c r="EA2027" s="28"/>
      <c r="EB2027" s="28"/>
      <c r="EG2027" s="194"/>
      <c r="EI2027" s="28"/>
      <c r="EJ2027" s="28"/>
      <c r="EK2027" s="28"/>
      <c r="EP2027" s="194"/>
      <c r="ER2027" s="28"/>
      <c r="ES2027" s="28"/>
      <c r="ET2027" s="28"/>
      <c r="EY2027" s="194"/>
      <c r="FA2027" s="28"/>
      <c r="FB2027" s="28"/>
      <c r="FC2027" s="28"/>
      <c r="FH2027" s="194"/>
      <c r="FJ2027" s="28"/>
      <c r="FK2027" s="28"/>
      <c r="FL2027" s="28"/>
      <c r="FQ2027" s="194"/>
      <c r="FS2027" s="28"/>
      <c r="FT2027" s="28"/>
      <c r="FU2027" s="28"/>
      <c r="FZ2027" s="194"/>
      <c r="GB2027" s="28"/>
      <c r="GC2027" s="28"/>
      <c r="GD2027" s="28"/>
      <c r="GI2027" s="194"/>
      <c r="GK2027" s="28"/>
      <c r="GL2027" s="28"/>
      <c r="GM2027" s="28"/>
      <c r="GR2027" s="194"/>
      <c r="GT2027" s="28"/>
      <c r="GU2027" s="28"/>
      <c r="GV2027" s="28"/>
      <c r="HA2027" s="194"/>
      <c r="HC2027" s="28"/>
      <c r="HD2027" s="28"/>
      <c r="HE2027" s="28"/>
      <c r="HJ2027" s="28"/>
      <c r="HK2027" s="28"/>
      <c r="HL2027" s="28"/>
      <c r="HM2027" s="28"/>
      <c r="HN2027" s="28"/>
      <c r="HO2027" s="28"/>
      <c r="HP2027" s="28"/>
      <c r="HQ2027" s="28"/>
      <c r="HR2027" s="28"/>
      <c r="HS2027" s="28"/>
      <c r="HT2027" s="28"/>
      <c r="HU2027" s="28"/>
      <c r="HV2027" s="28"/>
      <c r="HW2027" s="28"/>
      <c r="HX2027" s="28"/>
      <c r="HY2027" s="28"/>
      <c r="HZ2027" s="28"/>
      <c r="IA2027" s="28"/>
      <c r="IB2027" s="28"/>
      <c r="IC2027" s="28"/>
      <c r="ID2027" s="28"/>
      <c r="IE2027" s="28"/>
      <c r="IF2027" s="28"/>
      <c r="IG2027" s="28"/>
      <c r="IH2027" s="28"/>
      <c r="II2027" s="28"/>
      <c r="IJ2027" s="28"/>
      <c r="IK2027" s="28"/>
      <c r="IL2027" s="28"/>
      <c r="IM2027" s="28"/>
      <c r="IN2027" s="28"/>
      <c r="IO2027" s="28"/>
    </row>
    <row r="2028" spans="1:249" s="50" customFormat="1" ht="14.25">
      <c r="A2028" s="28"/>
      <c r="B2028" s="28"/>
      <c r="C2028" s="28"/>
      <c r="D2028" s="28"/>
      <c r="E2028" s="28"/>
      <c r="G2028" s="28"/>
      <c r="K2028" s="194"/>
      <c r="M2028" s="28"/>
      <c r="N2028" s="28"/>
      <c r="O2028" s="28"/>
      <c r="T2028" s="194"/>
      <c r="V2028" s="28"/>
      <c r="W2028" s="28"/>
      <c r="X2028" s="28"/>
      <c r="AC2028" s="194"/>
      <c r="AE2028" s="28"/>
      <c r="AF2028" s="28"/>
      <c r="AG2028" s="28"/>
      <c r="AL2028" s="194"/>
      <c r="AN2028" s="28"/>
      <c r="AO2028" s="28"/>
      <c r="AP2028" s="28"/>
      <c r="AU2028" s="194"/>
      <c r="AW2028" s="28"/>
      <c r="AX2028" s="28"/>
      <c r="AY2028" s="28"/>
      <c r="BD2028" s="194"/>
      <c r="BF2028" s="28"/>
      <c r="BG2028" s="28"/>
      <c r="BH2028" s="28"/>
      <c r="BM2028" s="194"/>
      <c r="BO2028" s="28"/>
      <c r="BP2028" s="28"/>
      <c r="BQ2028" s="28"/>
      <c r="BV2028" s="194"/>
      <c r="BX2028" s="28"/>
      <c r="BY2028" s="28"/>
      <c r="BZ2028" s="28"/>
      <c r="CE2028" s="194"/>
      <c r="CG2028" s="28"/>
      <c r="CH2028" s="28"/>
      <c r="CI2028" s="28"/>
      <c r="CN2028" s="194"/>
      <c r="CP2028" s="28"/>
      <c r="CQ2028" s="28"/>
      <c r="CR2028" s="28"/>
      <c r="CW2028" s="194"/>
      <c r="CY2028" s="28"/>
      <c r="CZ2028" s="28"/>
      <c r="DA2028" s="28"/>
      <c r="DF2028" s="194"/>
      <c r="DH2028" s="28"/>
      <c r="DI2028" s="28"/>
      <c r="DJ2028" s="28"/>
      <c r="DO2028" s="194"/>
      <c r="DQ2028" s="28"/>
      <c r="DR2028" s="28"/>
      <c r="DS2028" s="28"/>
      <c r="DX2028" s="194"/>
      <c r="DZ2028" s="28"/>
      <c r="EA2028" s="28"/>
      <c r="EB2028" s="28"/>
      <c r="EG2028" s="194"/>
      <c r="EI2028" s="28"/>
      <c r="EJ2028" s="28"/>
      <c r="EK2028" s="28"/>
      <c r="EP2028" s="194"/>
      <c r="ER2028" s="28"/>
      <c r="ES2028" s="28"/>
      <c r="ET2028" s="28"/>
      <c r="EY2028" s="194"/>
      <c r="FA2028" s="28"/>
      <c r="FB2028" s="28"/>
      <c r="FC2028" s="28"/>
      <c r="FH2028" s="194"/>
      <c r="FJ2028" s="28"/>
      <c r="FK2028" s="28"/>
      <c r="FL2028" s="28"/>
      <c r="FQ2028" s="194"/>
      <c r="FS2028" s="28"/>
      <c r="FT2028" s="28"/>
      <c r="FU2028" s="28"/>
      <c r="FZ2028" s="194"/>
      <c r="GB2028" s="28"/>
      <c r="GC2028" s="28"/>
      <c r="GD2028" s="28"/>
      <c r="GI2028" s="194"/>
      <c r="GK2028" s="28"/>
      <c r="GL2028" s="28"/>
      <c r="GM2028" s="28"/>
      <c r="GR2028" s="194"/>
      <c r="GT2028" s="28"/>
      <c r="GU2028" s="28"/>
      <c r="GV2028" s="28"/>
      <c r="HA2028" s="194"/>
      <c r="HC2028" s="28"/>
      <c r="HD2028" s="28"/>
      <c r="HE2028" s="28"/>
      <c r="HJ2028" s="28"/>
      <c r="HK2028" s="28"/>
      <c r="HL2028" s="28"/>
      <c r="HM2028" s="28"/>
      <c r="HN2028" s="28"/>
      <c r="HO2028" s="28"/>
      <c r="HP2028" s="28"/>
      <c r="HQ2028" s="28"/>
      <c r="HR2028" s="28"/>
      <c r="HS2028" s="28"/>
      <c r="HT2028" s="28"/>
      <c r="HU2028" s="28"/>
      <c r="HV2028" s="28"/>
      <c r="HW2028" s="28"/>
      <c r="HX2028" s="28"/>
      <c r="HY2028" s="28"/>
      <c r="HZ2028" s="28"/>
      <c r="IA2028" s="28"/>
      <c r="IB2028" s="28"/>
      <c r="IC2028" s="28"/>
      <c r="ID2028" s="28"/>
      <c r="IE2028" s="28"/>
      <c r="IF2028" s="28"/>
      <c r="IG2028" s="28"/>
      <c r="IH2028" s="28"/>
      <c r="II2028" s="28"/>
      <c r="IJ2028" s="28"/>
      <c r="IK2028" s="28"/>
      <c r="IL2028" s="28"/>
      <c r="IM2028" s="28"/>
      <c r="IN2028" s="28"/>
      <c r="IO2028" s="28"/>
    </row>
    <row r="2029" spans="1:249" s="50" customFormat="1" ht="14.25">
      <c r="A2029" s="28"/>
      <c r="B2029" s="28"/>
      <c r="C2029" s="28"/>
      <c r="D2029" s="28"/>
      <c r="E2029" s="28"/>
      <c r="F2029" s="28"/>
      <c r="G2029" s="28"/>
      <c r="K2029" s="194"/>
      <c r="M2029" s="28"/>
      <c r="N2029" s="28"/>
      <c r="O2029" s="28"/>
      <c r="T2029" s="194"/>
      <c r="V2029" s="28"/>
      <c r="W2029" s="28"/>
      <c r="X2029" s="28"/>
      <c r="AC2029" s="194"/>
      <c r="AE2029" s="28"/>
      <c r="AF2029" s="28"/>
      <c r="AG2029" s="28"/>
      <c r="AL2029" s="194"/>
      <c r="AN2029" s="28"/>
      <c r="AO2029" s="28"/>
      <c r="AP2029" s="28"/>
      <c r="AU2029" s="194"/>
      <c r="AW2029" s="28"/>
      <c r="AX2029" s="28"/>
      <c r="AY2029" s="28"/>
      <c r="BD2029" s="194"/>
      <c r="BF2029" s="28"/>
      <c r="BG2029" s="28"/>
      <c r="BH2029" s="28"/>
      <c r="BM2029" s="194"/>
      <c r="BO2029" s="28"/>
      <c r="BP2029" s="28"/>
      <c r="BQ2029" s="28"/>
      <c r="BV2029" s="194"/>
      <c r="BX2029" s="28"/>
      <c r="BY2029" s="28"/>
      <c r="BZ2029" s="28"/>
      <c r="CE2029" s="194"/>
      <c r="CG2029" s="28"/>
      <c r="CH2029" s="28"/>
      <c r="CI2029" s="28"/>
      <c r="CN2029" s="194"/>
      <c r="CP2029" s="28"/>
      <c r="CQ2029" s="28"/>
      <c r="CR2029" s="28"/>
      <c r="CW2029" s="194"/>
      <c r="CY2029" s="28"/>
      <c r="CZ2029" s="28"/>
      <c r="DA2029" s="28"/>
      <c r="DF2029" s="194"/>
      <c r="DH2029" s="28"/>
      <c r="DI2029" s="28"/>
      <c r="DJ2029" s="28"/>
      <c r="DO2029" s="194"/>
      <c r="DQ2029" s="28"/>
      <c r="DR2029" s="28"/>
      <c r="DS2029" s="28"/>
      <c r="DX2029" s="194"/>
      <c r="DZ2029" s="28"/>
      <c r="EA2029" s="28"/>
      <c r="EB2029" s="28"/>
      <c r="EG2029" s="194"/>
      <c r="EI2029" s="28"/>
      <c r="EJ2029" s="28"/>
      <c r="EK2029" s="28"/>
      <c r="EP2029" s="194"/>
      <c r="ER2029" s="28"/>
      <c r="ES2029" s="28"/>
      <c r="ET2029" s="28"/>
      <c r="EY2029" s="194"/>
      <c r="FA2029" s="28"/>
      <c r="FB2029" s="28"/>
      <c r="FC2029" s="28"/>
      <c r="FH2029" s="194"/>
      <c r="FJ2029" s="28"/>
      <c r="FK2029" s="28"/>
      <c r="FL2029" s="28"/>
      <c r="FQ2029" s="194"/>
      <c r="FS2029" s="28"/>
      <c r="FT2029" s="28"/>
      <c r="FU2029" s="28"/>
      <c r="FZ2029" s="194"/>
      <c r="GB2029" s="28"/>
      <c r="GC2029" s="28"/>
      <c r="GD2029" s="28"/>
      <c r="GI2029" s="194"/>
      <c r="GK2029" s="28"/>
      <c r="GL2029" s="28"/>
      <c r="GM2029" s="28"/>
      <c r="GR2029" s="194"/>
      <c r="GT2029" s="28"/>
      <c r="GU2029" s="28"/>
      <c r="GV2029" s="28"/>
      <c r="HA2029" s="194"/>
      <c r="HC2029" s="28"/>
      <c r="HD2029" s="28"/>
      <c r="HE2029" s="28"/>
      <c r="HJ2029" s="28"/>
      <c r="HK2029" s="28"/>
      <c r="HL2029" s="28"/>
      <c r="HM2029" s="28"/>
      <c r="HN2029" s="28"/>
      <c r="HO2029" s="28"/>
      <c r="HP2029" s="28"/>
      <c r="HQ2029" s="28"/>
      <c r="HR2029" s="28"/>
      <c r="HS2029" s="28"/>
      <c r="HT2029" s="28"/>
      <c r="HU2029" s="28"/>
      <c r="HV2029" s="28"/>
      <c r="HW2029" s="28"/>
      <c r="HX2029" s="28"/>
      <c r="HY2029" s="28"/>
      <c r="HZ2029" s="28"/>
      <c r="IA2029" s="28"/>
      <c r="IB2029" s="28"/>
      <c r="IC2029" s="28"/>
      <c r="ID2029" s="28"/>
      <c r="IE2029" s="28"/>
      <c r="IF2029" s="28"/>
      <c r="IG2029" s="28"/>
      <c r="IH2029" s="28"/>
      <c r="II2029" s="28"/>
      <c r="IJ2029" s="28"/>
      <c r="IK2029" s="28"/>
      <c r="IL2029" s="28"/>
      <c r="IM2029" s="28"/>
      <c r="IN2029" s="28"/>
      <c r="IO2029" s="28"/>
    </row>
    <row r="2030" spans="1:249" s="50" customFormat="1" ht="14.25">
      <c r="A2030" s="28"/>
      <c r="B2030" s="28"/>
      <c r="C2030" s="28"/>
      <c r="D2030" s="28"/>
      <c r="E2030" s="28"/>
      <c r="F2030" s="28"/>
      <c r="G2030" s="28"/>
      <c r="K2030" s="194"/>
      <c r="M2030" s="28"/>
      <c r="N2030" s="28"/>
      <c r="O2030" s="28"/>
      <c r="T2030" s="194"/>
      <c r="V2030" s="28"/>
      <c r="W2030" s="28"/>
      <c r="X2030" s="28"/>
      <c r="AC2030" s="194"/>
      <c r="AE2030" s="28"/>
      <c r="AF2030" s="28"/>
      <c r="AG2030" s="28"/>
      <c r="AL2030" s="194"/>
      <c r="AN2030" s="28"/>
      <c r="AO2030" s="28"/>
      <c r="AP2030" s="28"/>
      <c r="AU2030" s="194"/>
      <c r="AW2030" s="28"/>
      <c r="AX2030" s="28"/>
      <c r="AY2030" s="28"/>
      <c r="BD2030" s="194"/>
      <c r="BF2030" s="28"/>
      <c r="BG2030" s="28"/>
      <c r="BH2030" s="28"/>
      <c r="BM2030" s="194"/>
      <c r="BO2030" s="28"/>
      <c r="BP2030" s="28"/>
      <c r="BQ2030" s="28"/>
      <c r="BV2030" s="194"/>
      <c r="BX2030" s="28"/>
      <c r="BY2030" s="28"/>
      <c r="BZ2030" s="28"/>
      <c r="CE2030" s="194"/>
      <c r="CG2030" s="28"/>
      <c r="CH2030" s="28"/>
      <c r="CI2030" s="28"/>
      <c r="CN2030" s="194"/>
      <c r="CP2030" s="28"/>
      <c r="CQ2030" s="28"/>
      <c r="CR2030" s="28"/>
      <c r="CW2030" s="194"/>
      <c r="CY2030" s="28"/>
      <c r="CZ2030" s="28"/>
      <c r="DA2030" s="28"/>
      <c r="DF2030" s="194"/>
      <c r="DH2030" s="28"/>
      <c r="DI2030" s="28"/>
      <c r="DJ2030" s="28"/>
      <c r="DO2030" s="194"/>
      <c r="DQ2030" s="28"/>
      <c r="DR2030" s="28"/>
      <c r="DS2030" s="28"/>
      <c r="DX2030" s="194"/>
      <c r="DZ2030" s="28"/>
      <c r="EA2030" s="28"/>
      <c r="EB2030" s="28"/>
      <c r="EG2030" s="194"/>
      <c r="EI2030" s="28"/>
      <c r="EJ2030" s="28"/>
      <c r="EK2030" s="28"/>
      <c r="EP2030" s="194"/>
      <c r="ER2030" s="28"/>
      <c r="ES2030" s="28"/>
      <c r="ET2030" s="28"/>
      <c r="EY2030" s="194"/>
      <c r="FA2030" s="28"/>
      <c r="FB2030" s="28"/>
      <c r="FC2030" s="28"/>
      <c r="FH2030" s="194"/>
      <c r="FJ2030" s="28"/>
      <c r="FK2030" s="28"/>
      <c r="FL2030" s="28"/>
      <c r="FQ2030" s="194"/>
      <c r="FS2030" s="28"/>
      <c r="FT2030" s="28"/>
      <c r="FU2030" s="28"/>
      <c r="FZ2030" s="194"/>
      <c r="GB2030" s="28"/>
      <c r="GC2030" s="28"/>
      <c r="GD2030" s="28"/>
      <c r="GI2030" s="194"/>
      <c r="GK2030" s="28"/>
      <c r="GL2030" s="28"/>
      <c r="GM2030" s="28"/>
      <c r="GR2030" s="194"/>
      <c r="GT2030" s="28"/>
      <c r="GU2030" s="28"/>
      <c r="GV2030" s="28"/>
      <c r="HA2030" s="194"/>
      <c r="HC2030" s="28"/>
      <c r="HD2030" s="28"/>
      <c r="HE2030" s="28"/>
      <c r="HJ2030" s="28"/>
      <c r="HK2030" s="28"/>
      <c r="HL2030" s="28"/>
      <c r="HM2030" s="28"/>
      <c r="HN2030" s="28"/>
      <c r="HO2030" s="28"/>
      <c r="HP2030" s="28"/>
      <c r="HQ2030" s="28"/>
      <c r="HR2030" s="28"/>
      <c r="HS2030" s="28"/>
      <c r="HT2030" s="28"/>
      <c r="HU2030" s="28"/>
      <c r="HV2030" s="28"/>
      <c r="HW2030" s="28"/>
      <c r="HX2030" s="28"/>
      <c r="HY2030" s="28"/>
      <c r="HZ2030" s="28"/>
      <c r="IA2030" s="28"/>
      <c r="IB2030" s="28"/>
      <c r="IC2030" s="28"/>
      <c r="ID2030" s="28"/>
      <c r="IE2030" s="28"/>
      <c r="IF2030" s="28"/>
      <c r="IG2030" s="28"/>
      <c r="IH2030" s="28"/>
      <c r="II2030" s="28"/>
      <c r="IJ2030" s="28"/>
      <c r="IK2030" s="28"/>
      <c r="IL2030" s="28"/>
      <c r="IM2030" s="28"/>
      <c r="IN2030" s="28"/>
      <c r="IO2030" s="28"/>
    </row>
    <row r="2031" spans="1:249" s="50" customFormat="1" ht="14.25">
      <c r="A2031" s="28"/>
      <c r="B2031" s="28"/>
      <c r="C2031" s="28"/>
      <c r="D2031" s="28"/>
      <c r="E2031" s="28"/>
      <c r="F2031" s="28"/>
      <c r="G2031" s="28"/>
      <c r="K2031" s="194"/>
      <c r="M2031" s="28"/>
      <c r="N2031" s="28"/>
      <c r="O2031" s="28"/>
      <c r="T2031" s="194"/>
      <c r="V2031" s="28"/>
      <c r="W2031" s="28"/>
      <c r="X2031" s="28"/>
      <c r="AC2031" s="194"/>
      <c r="AE2031" s="28"/>
      <c r="AF2031" s="28"/>
      <c r="AG2031" s="28"/>
      <c r="AL2031" s="194"/>
      <c r="AN2031" s="28"/>
      <c r="AO2031" s="28"/>
      <c r="AP2031" s="28"/>
      <c r="AU2031" s="194"/>
      <c r="AW2031" s="28"/>
      <c r="AX2031" s="28"/>
      <c r="AY2031" s="28"/>
      <c r="BD2031" s="194"/>
      <c r="BF2031" s="28"/>
      <c r="BG2031" s="28"/>
      <c r="BH2031" s="28"/>
      <c r="BM2031" s="194"/>
      <c r="BO2031" s="28"/>
      <c r="BP2031" s="28"/>
      <c r="BQ2031" s="28"/>
      <c r="BV2031" s="194"/>
      <c r="BX2031" s="28"/>
      <c r="BY2031" s="28"/>
      <c r="BZ2031" s="28"/>
      <c r="CE2031" s="194"/>
      <c r="CG2031" s="28"/>
      <c r="CH2031" s="28"/>
      <c r="CI2031" s="28"/>
      <c r="CN2031" s="194"/>
      <c r="CP2031" s="28"/>
      <c r="CQ2031" s="28"/>
      <c r="CR2031" s="28"/>
      <c r="CW2031" s="194"/>
      <c r="CY2031" s="28"/>
      <c r="CZ2031" s="28"/>
      <c r="DA2031" s="28"/>
      <c r="DF2031" s="194"/>
      <c r="DH2031" s="28"/>
      <c r="DI2031" s="28"/>
      <c r="DJ2031" s="28"/>
      <c r="DO2031" s="194"/>
      <c r="DQ2031" s="28"/>
      <c r="DR2031" s="28"/>
      <c r="DS2031" s="28"/>
      <c r="DX2031" s="194"/>
      <c r="DZ2031" s="28"/>
      <c r="EA2031" s="28"/>
      <c r="EB2031" s="28"/>
      <c r="EG2031" s="194"/>
      <c r="EI2031" s="28"/>
      <c r="EJ2031" s="28"/>
      <c r="EK2031" s="28"/>
      <c r="EP2031" s="194"/>
      <c r="ER2031" s="28"/>
      <c r="ES2031" s="28"/>
      <c r="ET2031" s="28"/>
      <c r="EY2031" s="194"/>
      <c r="FA2031" s="28"/>
      <c r="FB2031" s="28"/>
      <c r="FC2031" s="28"/>
      <c r="FH2031" s="194"/>
      <c r="FJ2031" s="28"/>
      <c r="FK2031" s="28"/>
      <c r="FL2031" s="28"/>
      <c r="FQ2031" s="194"/>
      <c r="FS2031" s="28"/>
      <c r="FT2031" s="28"/>
      <c r="FU2031" s="28"/>
      <c r="FZ2031" s="194"/>
      <c r="GB2031" s="28"/>
      <c r="GC2031" s="28"/>
      <c r="GD2031" s="28"/>
      <c r="GI2031" s="194"/>
      <c r="GK2031" s="28"/>
      <c r="GL2031" s="28"/>
      <c r="GM2031" s="28"/>
      <c r="GR2031" s="194"/>
      <c r="GT2031" s="28"/>
      <c r="GU2031" s="28"/>
      <c r="GV2031" s="28"/>
      <c r="HA2031" s="194"/>
      <c r="HC2031" s="28"/>
      <c r="HD2031" s="28"/>
      <c r="HE2031" s="28"/>
      <c r="HJ2031" s="28"/>
      <c r="HK2031" s="28"/>
      <c r="HL2031" s="28"/>
      <c r="HM2031" s="28"/>
      <c r="HN2031" s="28"/>
      <c r="HO2031" s="28"/>
      <c r="HP2031" s="28"/>
      <c r="HQ2031" s="28"/>
      <c r="HR2031" s="28"/>
      <c r="HS2031" s="28"/>
      <c r="HT2031" s="28"/>
      <c r="HU2031" s="28"/>
      <c r="HV2031" s="28"/>
      <c r="HW2031" s="28"/>
      <c r="HX2031" s="28"/>
      <c r="HY2031" s="28"/>
      <c r="HZ2031" s="28"/>
      <c r="IA2031" s="28"/>
      <c r="IB2031" s="28"/>
      <c r="IC2031" s="28"/>
      <c r="ID2031" s="28"/>
      <c r="IE2031" s="28"/>
      <c r="IF2031" s="28"/>
      <c r="IG2031" s="28"/>
      <c r="IH2031" s="28"/>
      <c r="II2031" s="28"/>
      <c r="IJ2031" s="28"/>
      <c r="IK2031" s="28"/>
      <c r="IL2031" s="28"/>
      <c r="IM2031" s="28"/>
      <c r="IN2031" s="28"/>
      <c r="IO2031" s="28"/>
    </row>
    <row r="2032" spans="1:249" s="50" customFormat="1" ht="14.25">
      <c r="A2032" s="28"/>
      <c r="B2032" s="28"/>
      <c r="C2032" s="28"/>
      <c r="D2032" s="28"/>
      <c r="E2032" s="28"/>
      <c r="F2032" s="28"/>
      <c r="G2032" s="28"/>
      <c r="K2032" s="194"/>
      <c r="M2032" s="28"/>
      <c r="N2032" s="28"/>
      <c r="O2032" s="28"/>
      <c r="T2032" s="194"/>
      <c r="V2032" s="28"/>
      <c r="W2032" s="28"/>
      <c r="X2032" s="28"/>
      <c r="AC2032" s="194"/>
      <c r="AE2032" s="28"/>
      <c r="AF2032" s="28"/>
      <c r="AG2032" s="28"/>
      <c r="AL2032" s="194"/>
      <c r="AN2032" s="28"/>
      <c r="AO2032" s="28"/>
      <c r="AP2032" s="28"/>
      <c r="AU2032" s="194"/>
      <c r="AW2032" s="28"/>
      <c r="AX2032" s="28"/>
      <c r="AY2032" s="28"/>
      <c r="BD2032" s="194"/>
      <c r="BF2032" s="28"/>
      <c r="BG2032" s="28"/>
      <c r="BH2032" s="28"/>
      <c r="BM2032" s="194"/>
      <c r="BO2032" s="28"/>
      <c r="BP2032" s="28"/>
      <c r="BQ2032" s="28"/>
      <c r="BV2032" s="194"/>
      <c r="BX2032" s="28"/>
      <c r="BY2032" s="28"/>
      <c r="BZ2032" s="28"/>
      <c r="CE2032" s="194"/>
      <c r="CG2032" s="28"/>
      <c r="CH2032" s="28"/>
      <c r="CI2032" s="28"/>
      <c r="CN2032" s="194"/>
      <c r="CP2032" s="28"/>
      <c r="CQ2032" s="28"/>
      <c r="CR2032" s="28"/>
      <c r="CW2032" s="194"/>
      <c r="CY2032" s="28"/>
      <c r="CZ2032" s="28"/>
      <c r="DA2032" s="28"/>
      <c r="DF2032" s="194"/>
      <c r="DH2032" s="28"/>
      <c r="DI2032" s="28"/>
      <c r="DJ2032" s="28"/>
      <c r="DO2032" s="194"/>
      <c r="DQ2032" s="28"/>
      <c r="DR2032" s="28"/>
      <c r="DS2032" s="28"/>
      <c r="DX2032" s="194"/>
      <c r="DZ2032" s="28"/>
      <c r="EA2032" s="28"/>
      <c r="EB2032" s="28"/>
      <c r="EG2032" s="194"/>
      <c r="EI2032" s="28"/>
      <c r="EJ2032" s="28"/>
      <c r="EK2032" s="28"/>
      <c r="EP2032" s="194"/>
      <c r="ER2032" s="28"/>
      <c r="ES2032" s="28"/>
      <c r="ET2032" s="28"/>
      <c r="EY2032" s="194"/>
      <c r="FA2032" s="28"/>
      <c r="FB2032" s="28"/>
      <c r="FC2032" s="28"/>
      <c r="FH2032" s="194"/>
      <c r="FJ2032" s="28"/>
      <c r="FK2032" s="28"/>
      <c r="FL2032" s="28"/>
      <c r="FQ2032" s="194"/>
      <c r="FS2032" s="28"/>
      <c r="FT2032" s="28"/>
      <c r="FU2032" s="28"/>
      <c r="FZ2032" s="194"/>
      <c r="GB2032" s="28"/>
      <c r="GC2032" s="28"/>
      <c r="GD2032" s="28"/>
      <c r="GI2032" s="194"/>
      <c r="GK2032" s="28"/>
      <c r="GL2032" s="28"/>
      <c r="GM2032" s="28"/>
      <c r="GR2032" s="194"/>
      <c r="GT2032" s="28"/>
      <c r="GU2032" s="28"/>
      <c r="GV2032" s="28"/>
      <c r="HA2032" s="194"/>
      <c r="HC2032" s="28"/>
      <c r="HD2032" s="28"/>
      <c r="HE2032" s="28"/>
      <c r="HJ2032" s="28"/>
      <c r="HK2032" s="28"/>
      <c r="HL2032" s="28"/>
      <c r="HM2032" s="28"/>
      <c r="HN2032" s="28"/>
      <c r="HO2032" s="28"/>
      <c r="HP2032" s="28"/>
      <c r="HQ2032" s="28"/>
      <c r="HR2032" s="28"/>
      <c r="HS2032" s="28"/>
      <c r="HT2032" s="28"/>
      <c r="HU2032" s="28"/>
      <c r="HV2032" s="28"/>
      <c r="HW2032" s="28"/>
      <c r="HX2032" s="28"/>
      <c r="HY2032" s="28"/>
      <c r="HZ2032" s="28"/>
      <c r="IA2032" s="28"/>
      <c r="IB2032" s="28"/>
      <c r="IC2032" s="28"/>
      <c r="ID2032" s="28"/>
      <c r="IE2032" s="28"/>
      <c r="IF2032" s="28"/>
      <c r="IG2032" s="28"/>
      <c r="IH2032" s="28"/>
      <c r="II2032" s="28"/>
      <c r="IJ2032" s="28"/>
      <c r="IK2032" s="28"/>
      <c r="IL2032" s="28"/>
      <c r="IM2032" s="28"/>
      <c r="IN2032" s="28"/>
      <c r="IO2032" s="28"/>
    </row>
    <row r="2033" spans="1:249" s="50" customFormat="1" ht="14.25">
      <c r="A2033" s="28"/>
      <c r="B2033" s="28"/>
      <c r="C2033" s="28"/>
      <c r="D2033" s="28"/>
      <c r="E2033" s="28"/>
      <c r="F2033" s="28"/>
      <c r="G2033" s="28"/>
      <c r="K2033" s="194"/>
      <c r="M2033" s="28"/>
      <c r="N2033" s="28"/>
      <c r="O2033" s="28"/>
      <c r="T2033" s="194"/>
      <c r="V2033" s="28"/>
      <c r="W2033" s="28"/>
      <c r="X2033" s="28"/>
      <c r="AC2033" s="194"/>
      <c r="AE2033" s="28"/>
      <c r="AF2033" s="28"/>
      <c r="AG2033" s="28"/>
      <c r="AL2033" s="194"/>
      <c r="AN2033" s="28"/>
      <c r="AO2033" s="28"/>
      <c r="AP2033" s="28"/>
      <c r="AU2033" s="194"/>
      <c r="AW2033" s="28"/>
      <c r="AX2033" s="28"/>
      <c r="AY2033" s="28"/>
      <c r="BD2033" s="194"/>
      <c r="BF2033" s="28"/>
      <c r="BG2033" s="28"/>
      <c r="BH2033" s="28"/>
      <c r="BM2033" s="194"/>
      <c r="BO2033" s="28"/>
      <c r="BP2033" s="28"/>
      <c r="BQ2033" s="28"/>
      <c r="BV2033" s="194"/>
      <c r="BX2033" s="28"/>
      <c r="BY2033" s="28"/>
      <c r="BZ2033" s="28"/>
      <c r="CE2033" s="194"/>
      <c r="CG2033" s="28"/>
      <c r="CH2033" s="28"/>
      <c r="CI2033" s="28"/>
      <c r="CN2033" s="194"/>
      <c r="CP2033" s="28"/>
      <c r="CQ2033" s="28"/>
      <c r="CR2033" s="28"/>
      <c r="CW2033" s="194"/>
      <c r="CY2033" s="28"/>
      <c r="CZ2033" s="28"/>
      <c r="DA2033" s="28"/>
      <c r="DF2033" s="194"/>
      <c r="DH2033" s="28"/>
      <c r="DI2033" s="28"/>
      <c r="DJ2033" s="28"/>
      <c r="DO2033" s="194"/>
      <c r="DQ2033" s="28"/>
      <c r="DR2033" s="28"/>
      <c r="DS2033" s="28"/>
      <c r="DX2033" s="194"/>
      <c r="DZ2033" s="28"/>
      <c r="EA2033" s="28"/>
      <c r="EB2033" s="28"/>
      <c r="EG2033" s="194"/>
      <c r="EI2033" s="28"/>
      <c r="EJ2033" s="28"/>
      <c r="EK2033" s="28"/>
      <c r="EP2033" s="194"/>
      <c r="ER2033" s="28"/>
      <c r="ES2033" s="28"/>
      <c r="ET2033" s="28"/>
      <c r="EY2033" s="194"/>
      <c r="FA2033" s="28"/>
      <c r="FB2033" s="28"/>
      <c r="FC2033" s="28"/>
      <c r="FH2033" s="194"/>
      <c r="FJ2033" s="28"/>
      <c r="FK2033" s="28"/>
      <c r="FL2033" s="28"/>
      <c r="FQ2033" s="194"/>
      <c r="FS2033" s="28"/>
      <c r="FT2033" s="28"/>
      <c r="FU2033" s="28"/>
      <c r="FZ2033" s="194"/>
      <c r="GB2033" s="28"/>
      <c r="GC2033" s="28"/>
      <c r="GD2033" s="28"/>
      <c r="GI2033" s="194"/>
      <c r="GK2033" s="28"/>
      <c r="GL2033" s="28"/>
      <c r="GM2033" s="28"/>
      <c r="GR2033" s="194"/>
      <c r="GT2033" s="28"/>
      <c r="GU2033" s="28"/>
      <c r="GV2033" s="28"/>
      <c r="HA2033" s="194"/>
      <c r="HC2033" s="28"/>
      <c r="HD2033" s="28"/>
      <c r="HE2033" s="28"/>
      <c r="HJ2033" s="28"/>
      <c r="HK2033" s="28"/>
      <c r="HL2033" s="28"/>
      <c r="HM2033" s="28"/>
      <c r="HN2033" s="28"/>
      <c r="HO2033" s="28"/>
      <c r="HP2033" s="28"/>
      <c r="HQ2033" s="28"/>
      <c r="HR2033" s="28"/>
      <c r="HS2033" s="28"/>
      <c r="HT2033" s="28"/>
      <c r="HU2033" s="28"/>
      <c r="HV2033" s="28"/>
      <c r="HW2033" s="28"/>
      <c r="HX2033" s="28"/>
      <c r="HY2033" s="28"/>
      <c r="HZ2033" s="28"/>
      <c r="IA2033" s="28"/>
      <c r="IB2033" s="28"/>
      <c r="IC2033" s="28"/>
      <c r="ID2033" s="28"/>
      <c r="IE2033" s="28"/>
      <c r="IF2033" s="28"/>
      <c r="IG2033" s="28"/>
      <c r="IH2033" s="28"/>
      <c r="II2033" s="28"/>
      <c r="IJ2033" s="28"/>
      <c r="IK2033" s="28"/>
      <c r="IL2033" s="28"/>
      <c r="IM2033" s="28"/>
      <c r="IN2033" s="28"/>
      <c r="IO2033" s="28"/>
    </row>
    <row r="2034" spans="1:249" s="50" customFormat="1" ht="14.25">
      <c r="A2034" s="28"/>
      <c r="B2034" s="28"/>
      <c r="C2034" s="28"/>
      <c r="D2034" s="28"/>
      <c r="E2034" s="28"/>
      <c r="G2034" s="28"/>
      <c r="K2034" s="194"/>
      <c r="M2034" s="28"/>
      <c r="N2034" s="28"/>
      <c r="O2034" s="28"/>
      <c r="T2034" s="194"/>
      <c r="V2034" s="28"/>
      <c r="W2034" s="28"/>
      <c r="X2034" s="28"/>
      <c r="AC2034" s="194"/>
      <c r="AE2034" s="28"/>
      <c r="AF2034" s="28"/>
      <c r="AG2034" s="28"/>
      <c r="AL2034" s="194"/>
      <c r="AN2034" s="28"/>
      <c r="AO2034" s="28"/>
      <c r="AP2034" s="28"/>
      <c r="AU2034" s="194"/>
      <c r="AW2034" s="28"/>
      <c r="AX2034" s="28"/>
      <c r="AY2034" s="28"/>
      <c r="BD2034" s="194"/>
      <c r="BF2034" s="28"/>
      <c r="BG2034" s="28"/>
      <c r="BH2034" s="28"/>
      <c r="BM2034" s="194"/>
      <c r="BO2034" s="28"/>
      <c r="BP2034" s="28"/>
      <c r="BQ2034" s="28"/>
      <c r="BV2034" s="194"/>
      <c r="BX2034" s="28"/>
      <c r="BY2034" s="28"/>
      <c r="BZ2034" s="28"/>
      <c r="CE2034" s="194"/>
      <c r="CG2034" s="28"/>
      <c r="CH2034" s="28"/>
      <c r="CI2034" s="28"/>
      <c r="CN2034" s="194"/>
      <c r="CP2034" s="28"/>
      <c r="CQ2034" s="28"/>
      <c r="CR2034" s="28"/>
      <c r="CW2034" s="194"/>
      <c r="CY2034" s="28"/>
      <c r="CZ2034" s="28"/>
      <c r="DA2034" s="28"/>
      <c r="DF2034" s="194"/>
      <c r="DH2034" s="28"/>
      <c r="DI2034" s="28"/>
      <c r="DJ2034" s="28"/>
      <c r="DO2034" s="194"/>
      <c r="DQ2034" s="28"/>
      <c r="DR2034" s="28"/>
      <c r="DS2034" s="28"/>
      <c r="DX2034" s="194"/>
      <c r="DZ2034" s="28"/>
      <c r="EA2034" s="28"/>
      <c r="EB2034" s="28"/>
      <c r="EG2034" s="194"/>
      <c r="EI2034" s="28"/>
      <c r="EJ2034" s="28"/>
      <c r="EK2034" s="28"/>
      <c r="EP2034" s="194"/>
      <c r="ER2034" s="28"/>
      <c r="ES2034" s="28"/>
      <c r="ET2034" s="28"/>
      <c r="EY2034" s="194"/>
      <c r="FA2034" s="28"/>
      <c r="FB2034" s="28"/>
      <c r="FC2034" s="28"/>
      <c r="FH2034" s="194"/>
      <c r="FJ2034" s="28"/>
      <c r="FK2034" s="28"/>
      <c r="FL2034" s="28"/>
      <c r="FQ2034" s="194"/>
      <c r="FS2034" s="28"/>
      <c r="FT2034" s="28"/>
      <c r="FU2034" s="28"/>
      <c r="FZ2034" s="194"/>
      <c r="GB2034" s="28"/>
      <c r="GC2034" s="28"/>
      <c r="GD2034" s="28"/>
      <c r="GI2034" s="194"/>
      <c r="GK2034" s="28"/>
      <c r="GL2034" s="28"/>
      <c r="GM2034" s="28"/>
      <c r="GR2034" s="194"/>
      <c r="GT2034" s="28"/>
      <c r="GU2034" s="28"/>
      <c r="GV2034" s="28"/>
      <c r="HA2034" s="194"/>
      <c r="HC2034" s="28"/>
      <c r="HD2034" s="28"/>
      <c r="HE2034" s="28"/>
      <c r="HJ2034" s="28"/>
      <c r="HK2034" s="28"/>
      <c r="HL2034" s="28"/>
      <c r="HM2034" s="28"/>
      <c r="HN2034" s="28"/>
      <c r="HO2034" s="28"/>
      <c r="HP2034" s="28"/>
      <c r="HQ2034" s="28"/>
      <c r="HR2034" s="28"/>
      <c r="HS2034" s="28"/>
      <c r="HT2034" s="28"/>
      <c r="HU2034" s="28"/>
      <c r="HV2034" s="28"/>
      <c r="HW2034" s="28"/>
      <c r="HX2034" s="28"/>
      <c r="HY2034" s="28"/>
      <c r="HZ2034" s="28"/>
      <c r="IA2034" s="28"/>
      <c r="IB2034" s="28"/>
      <c r="IC2034" s="28"/>
      <c r="ID2034" s="28"/>
      <c r="IE2034" s="28"/>
      <c r="IF2034" s="28"/>
      <c r="IG2034" s="28"/>
      <c r="IH2034" s="28"/>
      <c r="II2034" s="28"/>
      <c r="IJ2034" s="28"/>
      <c r="IK2034" s="28"/>
      <c r="IL2034" s="28"/>
      <c r="IM2034" s="28"/>
      <c r="IN2034" s="28"/>
      <c r="IO2034" s="28"/>
    </row>
    <row r="2035" spans="1:249" s="50" customFormat="1" ht="14.25">
      <c r="A2035" s="28"/>
      <c r="B2035" s="28"/>
      <c r="C2035" s="28"/>
      <c r="D2035" s="28"/>
      <c r="E2035" s="28"/>
      <c r="F2035" s="28"/>
      <c r="G2035" s="28"/>
      <c r="K2035" s="194"/>
      <c r="M2035" s="28"/>
      <c r="N2035" s="28"/>
      <c r="O2035" s="28"/>
      <c r="T2035" s="194"/>
      <c r="V2035" s="28"/>
      <c r="W2035" s="28"/>
      <c r="X2035" s="28"/>
      <c r="AC2035" s="194"/>
      <c r="AE2035" s="28"/>
      <c r="AF2035" s="28"/>
      <c r="AG2035" s="28"/>
      <c r="AL2035" s="194"/>
      <c r="AN2035" s="28"/>
      <c r="AO2035" s="28"/>
      <c r="AP2035" s="28"/>
      <c r="AU2035" s="194"/>
      <c r="AW2035" s="28"/>
      <c r="AX2035" s="28"/>
      <c r="AY2035" s="28"/>
      <c r="BD2035" s="194"/>
      <c r="BF2035" s="28"/>
      <c r="BG2035" s="28"/>
      <c r="BH2035" s="28"/>
      <c r="BM2035" s="194"/>
      <c r="BO2035" s="28"/>
      <c r="BP2035" s="28"/>
      <c r="BQ2035" s="28"/>
      <c r="BV2035" s="194"/>
      <c r="BX2035" s="28"/>
      <c r="BY2035" s="28"/>
      <c r="BZ2035" s="28"/>
      <c r="CE2035" s="194"/>
      <c r="CG2035" s="28"/>
      <c r="CH2035" s="28"/>
      <c r="CI2035" s="28"/>
      <c r="CN2035" s="194"/>
      <c r="CP2035" s="28"/>
      <c r="CQ2035" s="28"/>
      <c r="CR2035" s="28"/>
      <c r="CW2035" s="194"/>
      <c r="CY2035" s="28"/>
      <c r="CZ2035" s="28"/>
      <c r="DA2035" s="28"/>
      <c r="DF2035" s="194"/>
      <c r="DH2035" s="28"/>
      <c r="DI2035" s="28"/>
      <c r="DJ2035" s="28"/>
      <c r="DO2035" s="194"/>
      <c r="DQ2035" s="28"/>
      <c r="DR2035" s="28"/>
      <c r="DS2035" s="28"/>
      <c r="DX2035" s="194"/>
      <c r="DZ2035" s="28"/>
      <c r="EA2035" s="28"/>
      <c r="EB2035" s="28"/>
      <c r="EG2035" s="194"/>
      <c r="EI2035" s="28"/>
      <c r="EJ2035" s="28"/>
      <c r="EK2035" s="28"/>
      <c r="EP2035" s="194"/>
      <c r="ER2035" s="28"/>
      <c r="ES2035" s="28"/>
      <c r="ET2035" s="28"/>
      <c r="EY2035" s="194"/>
      <c r="FA2035" s="28"/>
      <c r="FB2035" s="28"/>
      <c r="FC2035" s="28"/>
      <c r="FH2035" s="194"/>
      <c r="FJ2035" s="28"/>
      <c r="FK2035" s="28"/>
      <c r="FL2035" s="28"/>
      <c r="FQ2035" s="194"/>
      <c r="FS2035" s="28"/>
      <c r="FT2035" s="28"/>
      <c r="FU2035" s="28"/>
      <c r="FZ2035" s="194"/>
      <c r="GB2035" s="28"/>
      <c r="GC2035" s="28"/>
      <c r="GD2035" s="28"/>
      <c r="GI2035" s="194"/>
      <c r="GK2035" s="28"/>
      <c r="GL2035" s="28"/>
      <c r="GM2035" s="28"/>
      <c r="GR2035" s="194"/>
      <c r="GT2035" s="28"/>
      <c r="GU2035" s="28"/>
      <c r="GV2035" s="28"/>
      <c r="HA2035" s="194"/>
      <c r="HC2035" s="28"/>
      <c r="HD2035" s="28"/>
      <c r="HE2035" s="28"/>
      <c r="HJ2035" s="28"/>
      <c r="HK2035" s="28"/>
      <c r="HL2035" s="28"/>
      <c r="HM2035" s="28"/>
      <c r="HN2035" s="28"/>
      <c r="HO2035" s="28"/>
      <c r="HP2035" s="28"/>
      <c r="HQ2035" s="28"/>
      <c r="HR2035" s="28"/>
      <c r="HS2035" s="28"/>
      <c r="HT2035" s="28"/>
      <c r="HU2035" s="28"/>
      <c r="HV2035" s="28"/>
      <c r="HW2035" s="28"/>
      <c r="HX2035" s="28"/>
      <c r="HY2035" s="28"/>
      <c r="HZ2035" s="28"/>
      <c r="IA2035" s="28"/>
      <c r="IB2035" s="28"/>
      <c r="IC2035" s="28"/>
      <c r="ID2035" s="28"/>
      <c r="IE2035" s="28"/>
      <c r="IF2035" s="28"/>
      <c r="IG2035" s="28"/>
      <c r="IH2035" s="28"/>
      <c r="II2035" s="28"/>
      <c r="IJ2035" s="28"/>
      <c r="IK2035" s="28"/>
      <c r="IL2035" s="28"/>
      <c r="IM2035" s="28"/>
      <c r="IN2035" s="28"/>
      <c r="IO2035" s="28"/>
    </row>
    <row r="2036" spans="1:249" s="50" customFormat="1" ht="14.25">
      <c r="A2036" s="28"/>
      <c r="B2036" s="28"/>
      <c r="C2036" s="28"/>
      <c r="D2036" s="28"/>
      <c r="E2036" s="28"/>
      <c r="F2036" s="28"/>
      <c r="G2036" s="28"/>
      <c r="K2036" s="194"/>
      <c r="M2036" s="28"/>
      <c r="N2036" s="28"/>
      <c r="O2036" s="28"/>
      <c r="T2036" s="194"/>
      <c r="V2036" s="28"/>
      <c r="W2036" s="28"/>
      <c r="X2036" s="28"/>
      <c r="AC2036" s="194"/>
      <c r="AE2036" s="28"/>
      <c r="AF2036" s="28"/>
      <c r="AG2036" s="28"/>
      <c r="AL2036" s="194"/>
      <c r="AN2036" s="28"/>
      <c r="AO2036" s="28"/>
      <c r="AP2036" s="28"/>
      <c r="AU2036" s="194"/>
      <c r="AW2036" s="28"/>
      <c r="AX2036" s="28"/>
      <c r="AY2036" s="28"/>
      <c r="BD2036" s="194"/>
      <c r="BF2036" s="28"/>
      <c r="BG2036" s="28"/>
      <c r="BH2036" s="28"/>
      <c r="BM2036" s="194"/>
      <c r="BO2036" s="28"/>
      <c r="BP2036" s="28"/>
      <c r="BQ2036" s="28"/>
      <c r="BV2036" s="194"/>
      <c r="BX2036" s="28"/>
      <c r="BY2036" s="28"/>
      <c r="BZ2036" s="28"/>
      <c r="CE2036" s="194"/>
      <c r="CG2036" s="28"/>
      <c r="CH2036" s="28"/>
      <c r="CI2036" s="28"/>
      <c r="CN2036" s="194"/>
      <c r="CP2036" s="28"/>
      <c r="CQ2036" s="28"/>
      <c r="CR2036" s="28"/>
      <c r="CW2036" s="194"/>
      <c r="CY2036" s="28"/>
      <c r="CZ2036" s="28"/>
      <c r="DA2036" s="28"/>
      <c r="DF2036" s="194"/>
      <c r="DH2036" s="28"/>
      <c r="DI2036" s="28"/>
      <c r="DJ2036" s="28"/>
      <c r="DO2036" s="194"/>
      <c r="DQ2036" s="28"/>
      <c r="DR2036" s="28"/>
      <c r="DS2036" s="28"/>
      <c r="DX2036" s="194"/>
      <c r="DZ2036" s="28"/>
      <c r="EA2036" s="28"/>
      <c r="EB2036" s="28"/>
      <c r="EG2036" s="194"/>
      <c r="EI2036" s="28"/>
      <c r="EJ2036" s="28"/>
      <c r="EK2036" s="28"/>
      <c r="EP2036" s="194"/>
      <c r="ER2036" s="28"/>
      <c r="ES2036" s="28"/>
      <c r="ET2036" s="28"/>
      <c r="EY2036" s="194"/>
      <c r="FA2036" s="28"/>
      <c r="FB2036" s="28"/>
      <c r="FC2036" s="28"/>
      <c r="FH2036" s="194"/>
      <c r="FJ2036" s="28"/>
      <c r="FK2036" s="28"/>
      <c r="FL2036" s="28"/>
      <c r="FQ2036" s="194"/>
      <c r="FS2036" s="28"/>
      <c r="FT2036" s="28"/>
      <c r="FU2036" s="28"/>
      <c r="FZ2036" s="194"/>
      <c r="GB2036" s="28"/>
      <c r="GC2036" s="28"/>
      <c r="GD2036" s="28"/>
      <c r="GI2036" s="194"/>
      <c r="GK2036" s="28"/>
      <c r="GL2036" s="28"/>
      <c r="GM2036" s="28"/>
      <c r="GR2036" s="194"/>
      <c r="GT2036" s="28"/>
      <c r="GU2036" s="28"/>
      <c r="GV2036" s="28"/>
      <c r="HA2036" s="194"/>
      <c r="HC2036" s="28"/>
      <c r="HD2036" s="28"/>
      <c r="HE2036" s="28"/>
      <c r="HJ2036" s="28"/>
      <c r="HK2036" s="28"/>
      <c r="HL2036" s="28"/>
      <c r="HM2036" s="28"/>
      <c r="HN2036" s="28"/>
      <c r="HO2036" s="28"/>
      <c r="HP2036" s="28"/>
      <c r="HQ2036" s="28"/>
      <c r="HR2036" s="28"/>
      <c r="HS2036" s="28"/>
      <c r="HT2036" s="28"/>
      <c r="HU2036" s="28"/>
      <c r="HV2036" s="28"/>
      <c r="HW2036" s="28"/>
      <c r="HX2036" s="28"/>
      <c r="HY2036" s="28"/>
      <c r="HZ2036" s="28"/>
      <c r="IA2036" s="28"/>
      <c r="IB2036" s="28"/>
      <c r="IC2036" s="28"/>
      <c r="ID2036" s="28"/>
      <c r="IE2036" s="28"/>
      <c r="IF2036" s="28"/>
      <c r="IG2036" s="28"/>
      <c r="IH2036" s="28"/>
      <c r="II2036" s="28"/>
      <c r="IJ2036" s="28"/>
      <c r="IK2036" s="28"/>
      <c r="IL2036" s="28"/>
      <c r="IM2036" s="28"/>
      <c r="IN2036" s="28"/>
      <c r="IO2036" s="28"/>
    </row>
    <row r="2037" spans="1:249" s="50" customFormat="1" ht="14.25">
      <c r="A2037" s="28"/>
      <c r="B2037" s="28"/>
      <c r="C2037" s="28"/>
      <c r="D2037" s="28"/>
      <c r="E2037" s="28"/>
      <c r="F2037" s="28"/>
      <c r="G2037" s="28"/>
      <c r="K2037" s="194"/>
      <c r="M2037" s="28"/>
      <c r="N2037" s="28"/>
      <c r="O2037" s="28"/>
      <c r="T2037" s="194"/>
      <c r="V2037" s="28"/>
      <c r="W2037" s="28"/>
      <c r="X2037" s="28"/>
      <c r="AC2037" s="194"/>
      <c r="AE2037" s="28"/>
      <c r="AF2037" s="28"/>
      <c r="AG2037" s="28"/>
      <c r="AL2037" s="194"/>
      <c r="AN2037" s="28"/>
      <c r="AO2037" s="28"/>
      <c r="AP2037" s="28"/>
      <c r="AU2037" s="194"/>
      <c r="AW2037" s="28"/>
      <c r="AX2037" s="28"/>
      <c r="AY2037" s="28"/>
      <c r="BD2037" s="194"/>
      <c r="BF2037" s="28"/>
      <c r="BG2037" s="28"/>
      <c r="BH2037" s="28"/>
      <c r="BM2037" s="194"/>
      <c r="BO2037" s="28"/>
      <c r="BP2037" s="28"/>
      <c r="BQ2037" s="28"/>
      <c r="BV2037" s="194"/>
      <c r="BX2037" s="28"/>
      <c r="BY2037" s="28"/>
      <c r="BZ2037" s="28"/>
      <c r="CE2037" s="194"/>
      <c r="CG2037" s="28"/>
      <c r="CH2037" s="28"/>
      <c r="CI2037" s="28"/>
      <c r="CN2037" s="194"/>
      <c r="CP2037" s="28"/>
      <c r="CQ2037" s="28"/>
      <c r="CR2037" s="28"/>
      <c r="CW2037" s="194"/>
      <c r="CY2037" s="28"/>
      <c r="CZ2037" s="28"/>
      <c r="DA2037" s="28"/>
      <c r="DF2037" s="194"/>
      <c r="DH2037" s="28"/>
      <c r="DI2037" s="28"/>
      <c r="DJ2037" s="28"/>
      <c r="DO2037" s="194"/>
      <c r="DQ2037" s="28"/>
      <c r="DR2037" s="28"/>
      <c r="DS2037" s="28"/>
      <c r="DX2037" s="194"/>
      <c r="DZ2037" s="28"/>
      <c r="EA2037" s="28"/>
      <c r="EB2037" s="28"/>
      <c r="EG2037" s="194"/>
      <c r="EI2037" s="28"/>
      <c r="EJ2037" s="28"/>
      <c r="EK2037" s="28"/>
      <c r="EP2037" s="194"/>
      <c r="ER2037" s="28"/>
      <c r="ES2037" s="28"/>
      <c r="ET2037" s="28"/>
      <c r="EY2037" s="194"/>
      <c r="FA2037" s="28"/>
      <c r="FB2037" s="28"/>
      <c r="FC2037" s="28"/>
      <c r="FH2037" s="194"/>
      <c r="FJ2037" s="28"/>
      <c r="FK2037" s="28"/>
      <c r="FL2037" s="28"/>
      <c r="FQ2037" s="194"/>
      <c r="FS2037" s="28"/>
      <c r="FT2037" s="28"/>
      <c r="FU2037" s="28"/>
      <c r="FZ2037" s="194"/>
      <c r="GB2037" s="28"/>
      <c r="GC2037" s="28"/>
      <c r="GD2037" s="28"/>
      <c r="GI2037" s="194"/>
      <c r="GK2037" s="28"/>
      <c r="GL2037" s="28"/>
      <c r="GM2037" s="28"/>
      <c r="GR2037" s="194"/>
      <c r="GT2037" s="28"/>
      <c r="GU2037" s="28"/>
      <c r="GV2037" s="28"/>
      <c r="HA2037" s="194"/>
      <c r="HC2037" s="28"/>
      <c r="HD2037" s="28"/>
      <c r="HE2037" s="28"/>
      <c r="HJ2037" s="28"/>
      <c r="HK2037" s="28"/>
      <c r="HL2037" s="28"/>
      <c r="HM2037" s="28"/>
      <c r="HN2037" s="28"/>
      <c r="HO2037" s="28"/>
      <c r="HP2037" s="28"/>
      <c r="HQ2037" s="28"/>
      <c r="HR2037" s="28"/>
      <c r="HS2037" s="28"/>
      <c r="HT2037" s="28"/>
      <c r="HU2037" s="28"/>
      <c r="HV2037" s="28"/>
      <c r="HW2037" s="28"/>
      <c r="HX2037" s="28"/>
      <c r="HY2037" s="28"/>
      <c r="HZ2037" s="28"/>
      <c r="IA2037" s="28"/>
      <c r="IB2037" s="28"/>
      <c r="IC2037" s="28"/>
      <c r="ID2037" s="28"/>
      <c r="IE2037" s="28"/>
      <c r="IF2037" s="28"/>
      <c r="IG2037" s="28"/>
      <c r="IH2037" s="28"/>
      <c r="II2037" s="28"/>
      <c r="IJ2037" s="28"/>
      <c r="IK2037" s="28"/>
      <c r="IL2037" s="28"/>
      <c r="IM2037" s="28"/>
      <c r="IN2037" s="28"/>
      <c r="IO2037" s="28"/>
    </row>
    <row r="2038" spans="1:249" s="50" customFormat="1" ht="14.25">
      <c r="A2038" s="28"/>
      <c r="B2038" s="28"/>
      <c r="C2038" s="28"/>
      <c r="D2038" s="28"/>
      <c r="E2038" s="28"/>
      <c r="F2038" s="28"/>
      <c r="G2038" s="28"/>
      <c r="K2038" s="194"/>
      <c r="M2038" s="28"/>
      <c r="N2038" s="28"/>
      <c r="O2038" s="28"/>
      <c r="T2038" s="194"/>
      <c r="V2038" s="28"/>
      <c r="W2038" s="28"/>
      <c r="X2038" s="28"/>
      <c r="AC2038" s="194"/>
      <c r="AE2038" s="28"/>
      <c r="AF2038" s="28"/>
      <c r="AG2038" s="28"/>
      <c r="AL2038" s="194"/>
      <c r="AN2038" s="28"/>
      <c r="AO2038" s="28"/>
      <c r="AP2038" s="28"/>
      <c r="AU2038" s="194"/>
      <c r="AW2038" s="28"/>
      <c r="AX2038" s="28"/>
      <c r="AY2038" s="28"/>
      <c r="BD2038" s="194"/>
      <c r="BF2038" s="28"/>
      <c r="BG2038" s="28"/>
      <c r="BH2038" s="28"/>
      <c r="BM2038" s="194"/>
      <c r="BO2038" s="28"/>
      <c r="BP2038" s="28"/>
      <c r="BQ2038" s="28"/>
      <c r="BV2038" s="194"/>
      <c r="BX2038" s="28"/>
      <c r="BY2038" s="28"/>
      <c r="BZ2038" s="28"/>
      <c r="CE2038" s="194"/>
      <c r="CG2038" s="28"/>
      <c r="CH2038" s="28"/>
      <c r="CI2038" s="28"/>
      <c r="CN2038" s="194"/>
      <c r="CP2038" s="28"/>
      <c r="CQ2038" s="28"/>
      <c r="CR2038" s="28"/>
      <c r="CW2038" s="194"/>
      <c r="CY2038" s="28"/>
      <c r="CZ2038" s="28"/>
      <c r="DA2038" s="28"/>
      <c r="DF2038" s="194"/>
      <c r="DH2038" s="28"/>
      <c r="DI2038" s="28"/>
      <c r="DJ2038" s="28"/>
      <c r="DO2038" s="194"/>
      <c r="DQ2038" s="28"/>
      <c r="DR2038" s="28"/>
      <c r="DS2038" s="28"/>
      <c r="DX2038" s="194"/>
      <c r="DZ2038" s="28"/>
      <c r="EA2038" s="28"/>
      <c r="EB2038" s="28"/>
      <c r="EG2038" s="194"/>
      <c r="EI2038" s="28"/>
      <c r="EJ2038" s="28"/>
      <c r="EK2038" s="28"/>
      <c r="EP2038" s="194"/>
      <c r="ER2038" s="28"/>
      <c r="ES2038" s="28"/>
      <c r="ET2038" s="28"/>
      <c r="EY2038" s="194"/>
      <c r="FA2038" s="28"/>
      <c r="FB2038" s="28"/>
      <c r="FC2038" s="28"/>
      <c r="FH2038" s="194"/>
      <c r="FJ2038" s="28"/>
      <c r="FK2038" s="28"/>
      <c r="FL2038" s="28"/>
      <c r="FQ2038" s="194"/>
      <c r="FS2038" s="28"/>
      <c r="FT2038" s="28"/>
      <c r="FU2038" s="28"/>
      <c r="FZ2038" s="194"/>
      <c r="GB2038" s="28"/>
      <c r="GC2038" s="28"/>
      <c r="GD2038" s="28"/>
      <c r="GI2038" s="194"/>
      <c r="GK2038" s="28"/>
      <c r="GL2038" s="28"/>
      <c r="GM2038" s="28"/>
      <c r="GR2038" s="194"/>
      <c r="GT2038" s="28"/>
      <c r="GU2038" s="28"/>
      <c r="GV2038" s="28"/>
      <c r="HA2038" s="194"/>
      <c r="HC2038" s="28"/>
      <c r="HD2038" s="28"/>
      <c r="HE2038" s="28"/>
      <c r="HJ2038" s="28"/>
      <c r="HK2038" s="28"/>
      <c r="HL2038" s="28"/>
      <c r="HM2038" s="28"/>
      <c r="HN2038" s="28"/>
      <c r="HO2038" s="28"/>
      <c r="HP2038" s="28"/>
      <c r="HQ2038" s="28"/>
      <c r="HR2038" s="28"/>
      <c r="HS2038" s="28"/>
      <c r="HT2038" s="28"/>
      <c r="HU2038" s="28"/>
      <c r="HV2038" s="28"/>
      <c r="HW2038" s="28"/>
      <c r="HX2038" s="28"/>
      <c r="HY2038" s="28"/>
      <c r="HZ2038" s="28"/>
      <c r="IA2038" s="28"/>
      <c r="IB2038" s="28"/>
      <c r="IC2038" s="28"/>
      <c r="ID2038" s="28"/>
      <c r="IE2038" s="28"/>
      <c r="IF2038" s="28"/>
      <c r="IG2038" s="28"/>
      <c r="IH2038" s="28"/>
      <c r="II2038" s="28"/>
      <c r="IJ2038" s="28"/>
      <c r="IK2038" s="28"/>
      <c r="IL2038" s="28"/>
      <c r="IM2038" s="28"/>
      <c r="IN2038" s="28"/>
      <c r="IO2038" s="28"/>
    </row>
    <row r="2039" spans="1:249" s="50" customFormat="1" ht="14.25">
      <c r="A2039" s="28"/>
      <c r="B2039" s="28"/>
      <c r="C2039" s="28"/>
      <c r="D2039" s="28"/>
      <c r="E2039" s="28"/>
      <c r="F2039" s="28"/>
      <c r="G2039" s="28"/>
      <c r="K2039" s="194"/>
      <c r="M2039" s="28"/>
      <c r="N2039" s="28"/>
      <c r="O2039" s="28"/>
      <c r="T2039" s="194"/>
      <c r="V2039" s="28"/>
      <c r="W2039" s="28"/>
      <c r="X2039" s="28"/>
      <c r="AC2039" s="194"/>
      <c r="AE2039" s="28"/>
      <c r="AF2039" s="28"/>
      <c r="AG2039" s="28"/>
      <c r="AL2039" s="194"/>
      <c r="AN2039" s="28"/>
      <c r="AO2039" s="28"/>
      <c r="AP2039" s="28"/>
      <c r="AU2039" s="194"/>
      <c r="AW2039" s="28"/>
      <c r="AX2039" s="28"/>
      <c r="AY2039" s="28"/>
      <c r="BD2039" s="194"/>
      <c r="BF2039" s="28"/>
      <c r="BG2039" s="28"/>
      <c r="BH2039" s="28"/>
      <c r="BM2039" s="194"/>
      <c r="BO2039" s="28"/>
      <c r="BP2039" s="28"/>
      <c r="BQ2039" s="28"/>
      <c r="BV2039" s="194"/>
      <c r="BX2039" s="28"/>
      <c r="BY2039" s="28"/>
      <c r="BZ2039" s="28"/>
      <c r="CE2039" s="194"/>
      <c r="CG2039" s="28"/>
      <c r="CH2039" s="28"/>
      <c r="CI2039" s="28"/>
      <c r="CN2039" s="194"/>
      <c r="CP2039" s="28"/>
      <c r="CQ2039" s="28"/>
      <c r="CR2039" s="28"/>
      <c r="CW2039" s="194"/>
      <c r="CY2039" s="28"/>
      <c r="CZ2039" s="28"/>
      <c r="DA2039" s="28"/>
      <c r="DF2039" s="194"/>
      <c r="DH2039" s="28"/>
      <c r="DI2039" s="28"/>
      <c r="DJ2039" s="28"/>
      <c r="DO2039" s="194"/>
      <c r="DQ2039" s="28"/>
      <c r="DR2039" s="28"/>
      <c r="DS2039" s="28"/>
      <c r="DX2039" s="194"/>
      <c r="DZ2039" s="28"/>
      <c r="EA2039" s="28"/>
      <c r="EB2039" s="28"/>
      <c r="EG2039" s="194"/>
      <c r="EI2039" s="28"/>
      <c r="EJ2039" s="28"/>
      <c r="EK2039" s="28"/>
      <c r="EP2039" s="194"/>
      <c r="ER2039" s="28"/>
      <c r="ES2039" s="28"/>
      <c r="ET2039" s="28"/>
      <c r="EY2039" s="194"/>
      <c r="FA2039" s="28"/>
      <c r="FB2039" s="28"/>
      <c r="FC2039" s="28"/>
      <c r="FH2039" s="194"/>
      <c r="FJ2039" s="28"/>
      <c r="FK2039" s="28"/>
      <c r="FL2039" s="28"/>
      <c r="FQ2039" s="194"/>
      <c r="FS2039" s="28"/>
      <c r="FT2039" s="28"/>
      <c r="FU2039" s="28"/>
      <c r="FZ2039" s="194"/>
      <c r="GB2039" s="28"/>
      <c r="GC2039" s="28"/>
      <c r="GD2039" s="28"/>
      <c r="GI2039" s="194"/>
      <c r="GK2039" s="28"/>
      <c r="GL2039" s="28"/>
      <c r="GM2039" s="28"/>
      <c r="GR2039" s="194"/>
      <c r="GT2039" s="28"/>
      <c r="GU2039" s="28"/>
      <c r="GV2039" s="28"/>
      <c r="HA2039" s="194"/>
      <c r="HC2039" s="28"/>
      <c r="HD2039" s="28"/>
      <c r="HE2039" s="28"/>
      <c r="HJ2039" s="28"/>
      <c r="HK2039" s="28"/>
      <c r="HL2039" s="28"/>
      <c r="HM2039" s="28"/>
      <c r="HN2039" s="28"/>
      <c r="HO2039" s="28"/>
      <c r="HP2039" s="28"/>
      <c r="HQ2039" s="28"/>
      <c r="HR2039" s="28"/>
      <c r="HS2039" s="28"/>
      <c r="HT2039" s="28"/>
      <c r="HU2039" s="28"/>
      <c r="HV2039" s="28"/>
      <c r="HW2039" s="28"/>
      <c r="HX2039" s="28"/>
      <c r="HY2039" s="28"/>
      <c r="HZ2039" s="28"/>
      <c r="IA2039" s="28"/>
      <c r="IB2039" s="28"/>
      <c r="IC2039" s="28"/>
      <c r="ID2039" s="28"/>
      <c r="IE2039" s="28"/>
      <c r="IF2039" s="28"/>
      <c r="IG2039" s="28"/>
      <c r="IH2039" s="28"/>
      <c r="II2039" s="28"/>
      <c r="IJ2039" s="28"/>
      <c r="IK2039" s="28"/>
      <c r="IL2039" s="28"/>
      <c r="IM2039" s="28"/>
      <c r="IN2039" s="28"/>
      <c r="IO2039" s="28"/>
    </row>
    <row r="2040" spans="1:249" s="50" customFormat="1" ht="14.25">
      <c r="A2040" s="28"/>
      <c r="B2040" s="28"/>
      <c r="C2040" s="28"/>
      <c r="D2040" s="28"/>
      <c r="E2040" s="28"/>
      <c r="F2040" s="28"/>
      <c r="G2040" s="28"/>
      <c r="K2040" s="194"/>
      <c r="M2040" s="28"/>
      <c r="N2040" s="28"/>
      <c r="O2040" s="28"/>
      <c r="T2040" s="194"/>
      <c r="V2040" s="28"/>
      <c r="W2040" s="28"/>
      <c r="X2040" s="28"/>
      <c r="AC2040" s="194"/>
      <c r="AE2040" s="28"/>
      <c r="AF2040" s="28"/>
      <c r="AG2040" s="28"/>
      <c r="AL2040" s="194"/>
      <c r="AN2040" s="28"/>
      <c r="AO2040" s="28"/>
      <c r="AP2040" s="28"/>
      <c r="AU2040" s="194"/>
      <c r="AW2040" s="28"/>
      <c r="AX2040" s="28"/>
      <c r="AY2040" s="28"/>
      <c r="BD2040" s="194"/>
      <c r="BF2040" s="28"/>
      <c r="BG2040" s="28"/>
      <c r="BH2040" s="28"/>
      <c r="BM2040" s="194"/>
      <c r="BO2040" s="28"/>
      <c r="BP2040" s="28"/>
      <c r="BQ2040" s="28"/>
      <c r="BV2040" s="194"/>
      <c r="BX2040" s="28"/>
      <c r="BY2040" s="28"/>
      <c r="BZ2040" s="28"/>
      <c r="CE2040" s="194"/>
      <c r="CG2040" s="28"/>
      <c r="CH2040" s="28"/>
      <c r="CI2040" s="28"/>
      <c r="CN2040" s="194"/>
      <c r="CP2040" s="28"/>
      <c r="CQ2040" s="28"/>
      <c r="CR2040" s="28"/>
      <c r="CW2040" s="194"/>
      <c r="CY2040" s="28"/>
      <c r="CZ2040" s="28"/>
      <c r="DA2040" s="28"/>
      <c r="DF2040" s="194"/>
      <c r="DH2040" s="28"/>
      <c r="DI2040" s="28"/>
      <c r="DJ2040" s="28"/>
      <c r="DO2040" s="194"/>
      <c r="DQ2040" s="28"/>
      <c r="DR2040" s="28"/>
      <c r="DS2040" s="28"/>
      <c r="DX2040" s="194"/>
      <c r="DZ2040" s="28"/>
      <c r="EA2040" s="28"/>
      <c r="EB2040" s="28"/>
      <c r="EG2040" s="194"/>
      <c r="EI2040" s="28"/>
      <c r="EJ2040" s="28"/>
      <c r="EK2040" s="28"/>
      <c r="EP2040" s="194"/>
      <c r="ER2040" s="28"/>
      <c r="ES2040" s="28"/>
      <c r="ET2040" s="28"/>
      <c r="EY2040" s="194"/>
      <c r="FA2040" s="28"/>
      <c r="FB2040" s="28"/>
      <c r="FC2040" s="28"/>
      <c r="FH2040" s="194"/>
      <c r="FJ2040" s="28"/>
      <c r="FK2040" s="28"/>
      <c r="FL2040" s="28"/>
      <c r="FQ2040" s="194"/>
      <c r="FS2040" s="28"/>
      <c r="FT2040" s="28"/>
      <c r="FU2040" s="28"/>
      <c r="FZ2040" s="194"/>
      <c r="GB2040" s="28"/>
      <c r="GC2040" s="28"/>
      <c r="GD2040" s="28"/>
      <c r="GI2040" s="194"/>
      <c r="GK2040" s="28"/>
      <c r="GL2040" s="28"/>
      <c r="GM2040" s="28"/>
      <c r="GR2040" s="194"/>
      <c r="GT2040" s="28"/>
      <c r="GU2040" s="28"/>
      <c r="GV2040" s="28"/>
      <c r="HA2040" s="194"/>
      <c r="HC2040" s="28"/>
      <c r="HD2040" s="28"/>
      <c r="HE2040" s="28"/>
      <c r="HJ2040" s="28"/>
      <c r="HK2040" s="28"/>
      <c r="HL2040" s="28"/>
      <c r="HM2040" s="28"/>
      <c r="HN2040" s="28"/>
      <c r="HO2040" s="28"/>
      <c r="HP2040" s="28"/>
      <c r="HQ2040" s="28"/>
      <c r="HR2040" s="28"/>
      <c r="HS2040" s="28"/>
      <c r="HT2040" s="28"/>
      <c r="HU2040" s="28"/>
      <c r="HV2040" s="28"/>
      <c r="HW2040" s="28"/>
      <c r="HX2040" s="28"/>
      <c r="HY2040" s="28"/>
      <c r="HZ2040" s="28"/>
      <c r="IA2040" s="28"/>
      <c r="IB2040" s="28"/>
      <c r="IC2040" s="28"/>
      <c r="ID2040" s="28"/>
      <c r="IE2040" s="28"/>
      <c r="IF2040" s="28"/>
      <c r="IG2040" s="28"/>
      <c r="IH2040" s="28"/>
      <c r="II2040" s="28"/>
      <c r="IJ2040" s="28"/>
      <c r="IK2040" s="28"/>
      <c r="IL2040" s="28"/>
      <c r="IM2040" s="28"/>
      <c r="IN2040" s="28"/>
      <c r="IO2040" s="28"/>
    </row>
    <row r="2041" spans="1:249" s="50" customFormat="1" ht="14.25">
      <c r="A2041" s="28"/>
      <c r="B2041" s="28"/>
      <c r="C2041" s="28"/>
      <c r="D2041" s="28"/>
      <c r="E2041" s="28"/>
      <c r="F2041" s="28"/>
      <c r="G2041" s="28"/>
      <c r="K2041" s="194"/>
      <c r="M2041" s="28"/>
      <c r="N2041" s="28"/>
      <c r="O2041" s="28"/>
      <c r="T2041" s="194"/>
      <c r="V2041" s="28"/>
      <c r="W2041" s="28"/>
      <c r="X2041" s="28"/>
      <c r="AC2041" s="194"/>
      <c r="AE2041" s="28"/>
      <c r="AF2041" s="28"/>
      <c r="AG2041" s="28"/>
      <c r="AL2041" s="194"/>
      <c r="AN2041" s="28"/>
      <c r="AO2041" s="28"/>
      <c r="AP2041" s="28"/>
      <c r="AU2041" s="194"/>
      <c r="AW2041" s="28"/>
      <c r="AX2041" s="28"/>
      <c r="AY2041" s="28"/>
      <c r="BD2041" s="194"/>
      <c r="BF2041" s="28"/>
      <c r="BG2041" s="28"/>
      <c r="BH2041" s="28"/>
      <c r="BM2041" s="194"/>
      <c r="BO2041" s="28"/>
      <c r="BP2041" s="28"/>
      <c r="BQ2041" s="28"/>
      <c r="BV2041" s="194"/>
      <c r="BX2041" s="28"/>
      <c r="BY2041" s="28"/>
      <c r="BZ2041" s="28"/>
      <c r="CE2041" s="194"/>
      <c r="CG2041" s="28"/>
      <c r="CH2041" s="28"/>
      <c r="CI2041" s="28"/>
      <c r="CN2041" s="194"/>
      <c r="CP2041" s="28"/>
      <c r="CQ2041" s="28"/>
      <c r="CR2041" s="28"/>
      <c r="CW2041" s="194"/>
      <c r="CY2041" s="28"/>
      <c r="CZ2041" s="28"/>
      <c r="DA2041" s="28"/>
      <c r="DF2041" s="194"/>
      <c r="DH2041" s="28"/>
      <c r="DI2041" s="28"/>
      <c r="DJ2041" s="28"/>
      <c r="DO2041" s="194"/>
      <c r="DQ2041" s="28"/>
      <c r="DR2041" s="28"/>
      <c r="DS2041" s="28"/>
      <c r="DX2041" s="194"/>
      <c r="DZ2041" s="28"/>
      <c r="EA2041" s="28"/>
      <c r="EB2041" s="28"/>
      <c r="EG2041" s="194"/>
      <c r="EI2041" s="28"/>
      <c r="EJ2041" s="28"/>
      <c r="EK2041" s="28"/>
      <c r="EP2041" s="194"/>
      <c r="ER2041" s="28"/>
      <c r="ES2041" s="28"/>
      <c r="ET2041" s="28"/>
      <c r="EY2041" s="194"/>
      <c r="FA2041" s="28"/>
      <c r="FB2041" s="28"/>
      <c r="FC2041" s="28"/>
      <c r="FH2041" s="194"/>
      <c r="FJ2041" s="28"/>
      <c r="FK2041" s="28"/>
      <c r="FL2041" s="28"/>
      <c r="FQ2041" s="194"/>
      <c r="FS2041" s="28"/>
      <c r="FT2041" s="28"/>
      <c r="FU2041" s="28"/>
      <c r="FZ2041" s="194"/>
      <c r="GB2041" s="28"/>
      <c r="GC2041" s="28"/>
      <c r="GD2041" s="28"/>
      <c r="GI2041" s="194"/>
      <c r="GK2041" s="28"/>
      <c r="GL2041" s="28"/>
      <c r="GM2041" s="28"/>
      <c r="GR2041" s="194"/>
      <c r="GT2041" s="28"/>
      <c r="GU2041" s="28"/>
      <c r="GV2041" s="28"/>
      <c r="HA2041" s="194"/>
      <c r="HC2041" s="28"/>
      <c r="HD2041" s="28"/>
      <c r="HE2041" s="28"/>
      <c r="HJ2041" s="28"/>
      <c r="HK2041" s="28"/>
      <c r="HL2041" s="28"/>
      <c r="HM2041" s="28"/>
      <c r="HN2041" s="28"/>
      <c r="HO2041" s="28"/>
      <c r="HP2041" s="28"/>
      <c r="HQ2041" s="28"/>
      <c r="HR2041" s="28"/>
      <c r="HS2041" s="28"/>
      <c r="HT2041" s="28"/>
      <c r="HU2041" s="28"/>
      <c r="HV2041" s="28"/>
      <c r="HW2041" s="28"/>
      <c r="HX2041" s="28"/>
      <c r="HY2041" s="28"/>
      <c r="HZ2041" s="28"/>
      <c r="IA2041" s="28"/>
      <c r="IB2041" s="28"/>
      <c r="IC2041" s="28"/>
      <c r="ID2041" s="28"/>
      <c r="IE2041" s="28"/>
      <c r="IF2041" s="28"/>
      <c r="IG2041" s="28"/>
      <c r="IH2041" s="28"/>
      <c r="II2041" s="28"/>
      <c r="IJ2041" s="28"/>
      <c r="IK2041" s="28"/>
      <c r="IL2041" s="28"/>
      <c r="IM2041" s="28"/>
      <c r="IN2041" s="28"/>
      <c r="IO2041" s="28"/>
    </row>
    <row r="2042" spans="1:249" s="50" customFormat="1" ht="14.25">
      <c r="A2042" s="28"/>
      <c r="B2042" s="28"/>
      <c r="C2042" s="28"/>
      <c r="D2042" s="28"/>
      <c r="E2042" s="28"/>
      <c r="F2042" s="28"/>
      <c r="G2042" s="28"/>
      <c r="K2042" s="194"/>
      <c r="M2042" s="28"/>
      <c r="N2042" s="28"/>
      <c r="O2042" s="28"/>
      <c r="T2042" s="194"/>
      <c r="V2042" s="28"/>
      <c r="W2042" s="28"/>
      <c r="X2042" s="28"/>
      <c r="AC2042" s="194"/>
      <c r="AE2042" s="28"/>
      <c r="AF2042" s="28"/>
      <c r="AG2042" s="28"/>
      <c r="AL2042" s="194"/>
      <c r="AN2042" s="28"/>
      <c r="AO2042" s="28"/>
      <c r="AP2042" s="28"/>
      <c r="AU2042" s="194"/>
      <c r="AW2042" s="28"/>
      <c r="AX2042" s="28"/>
      <c r="AY2042" s="28"/>
      <c r="BD2042" s="194"/>
      <c r="BF2042" s="28"/>
      <c r="BG2042" s="28"/>
      <c r="BH2042" s="28"/>
      <c r="BM2042" s="194"/>
      <c r="BO2042" s="28"/>
      <c r="BP2042" s="28"/>
      <c r="BQ2042" s="28"/>
      <c r="BV2042" s="194"/>
      <c r="BX2042" s="28"/>
      <c r="BY2042" s="28"/>
      <c r="BZ2042" s="28"/>
      <c r="CE2042" s="194"/>
      <c r="CG2042" s="28"/>
      <c r="CH2042" s="28"/>
      <c r="CI2042" s="28"/>
      <c r="CN2042" s="194"/>
      <c r="CP2042" s="28"/>
      <c r="CQ2042" s="28"/>
      <c r="CR2042" s="28"/>
      <c r="CW2042" s="194"/>
      <c r="CY2042" s="28"/>
      <c r="CZ2042" s="28"/>
      <c r="DA2042" s="28"/>
      <c r="DF2042" s="194"/>
      <c r="DH2042" s="28"/>
      <c r="DI2042" s="28"/>
      <c r="DJ2042" s="28"/>
      <c r="DO2042" s="194"/>
      <c r="DQ2042" s="28"/>
      <c r="DR2042" s="28"/>
      <c r="DS2042" s="28"/>
      <c r="DX2042" s="194"/>
      <c r="DZ2042" s="28"/>
      <c r="EA2042" s="28"/>
      <c r="EB2042" s="28"/>
      <c r="EG2042" s="194"/>
      <c r="EI2042" s="28"/>
      <c r="EJ2042" s="28"/>
      <c r="EK2042" s="28"/>
      <c r="EP2042" s="194"/>
      <c r="ER2042" s="28"/>
      <c r="ES2042" s="28"/>
      <c r="ET2042" s="28"/>
      <c r="EY2042" s="194"/>
      <c r="FA2042" s="28"/>
      <c r="FB2042" s="28"/>
      <c r="FC2042" s="28"/>
      <c r="FH2042" s="194"/>
      <c r="FJ2042" s="28"/>
      <c r="FK2042" s="28"/>
      <c r="FL2042" s="28"/>
      <c r="FQ2042" s="194"/>
      <c r="FS2042" s="28"/>
      <c r="FT2042" s="28"/>
      <c r="FU2042" s="28"/>
      <c r="FZ2042" s="194"/>
      <c r="GB2042" s="28"/>
      <c r="GC2042" s="28"/>
      <c r="GD2042" s="28"/>
      <c r="GI2042" s="194"/>
      <c r="GK2042" s="28"/>
      <c r="GL2042" s="28"/>
      <c r="GM2042" s="28"/>
      <c r="GR2042" s="194"/>
      <c r="GT2042" s="28"/>
      <c r="GU2042" s="28"/>
      <c r="GV2042" s="28"/>
      <c r="HA2042" s="194"/>
      <c r="HC2042" s="28"/>
      <c r="HD2042" s="28"/>
      <c r="HE2042" s="28"/>
      <c r="HJ2042" s="28"/>
      <c r="HK2042" s="28"/>
      <c r="HL2042" s="28"/>
      <c r="HM2042" s="28"/>
      <c r="HN2042" s="28"/>
      <c r="HO2042" s="28"/>
      <c r="HP2042" s="28"/>
      <c r="HQ2042" s="28"/>
      <c r="HR2042" s="28"/>
      <c r="HS2042" s="28"/>
      <c r="HT2042" s="28"/>
      <c r="HU2042" s="28"/>
      <c r="HV2042" s="28"/>
      <c r="HW2042" s="28"/>
      <c r="HX2042" s="28"/>
      <c r="HY2042" s="28"/>
      <c r="HZ2042" s="28"/>
      <c r="IA2042" s="28"/>
      <c r="IB2042" s="28"/>
      <c r="IC2042" s="28"/>
      <c r="ID2042" s="28"/>
      <c r="IE2042" s="28"/>
      <c r="IF2042" s="28"/>
      <c r="IG2042" s="28"/>
      <c r="IH2042" s="28"/>
      <c r="II2042" s="28"/>
      <c r="IJ2042" s="28"/>
      <c r="IK2042" s="28"/>
      <c r="IL2042" s="28"/>
      <c r="IM2042" s="28"/>
      <c r="IN2042" s="28"/>
      <c r="IO2042" s="28"/>
    </row>
    <row r="2043" spans="1:249" s="50" customFormat="1" ht="14.25">
      <c r="A2043" s="28"/>
      <c r="B2043" s="28"/>
      <c r="C2043" s="28"/>
      <c r="D2043" s="28"/>
      <c r="E2043" s="28"/>
      <c r="F2043" s="28"/>
      <c r="G2043" s="28"/>
      <c r="K2043" s="194"/>
      <c r="M2043" s="28"/>
      <c r="N2043" s="28"/>
      <c r="O2043" s="28"/>
      <c r="T2043" s="194"/>
      <c r="V2043" s="28"/>
      <c r="W2043" s="28"/>
      <c r="X2043" s="28"/>
      <c r="AC2043" s="194"/>
      <c r="AE2043" s="28"/>
      <c r="AF2043" s="28"/>
      <c r="AG2043" s="28"/>
      <c r="AL2043" s="194"/>
      <c r="AN2043" s="28"/>
      <c r="AO2043" s="28"/>
      <c r="AP2043" s="28"/>
      <c r="AU2043" s="194"/>
      <c r="AW2043" s="28"/>
      <c r="AX2043" s="28"/>
      <c r="AY2043" s="28"/>
      <c r="BD2043" s="194"/>
      <c r="BF2043" s="28"/>
      <c r="BG2043" s="28"/>
      <c r="BH2043" s="28"/>
      <c r="BM2043" s="194"/>
      <c r="BO2043" s="28"/>
      <c r="BP2043" s="28"/>
      <c r="BQ2043" s="28"/>
      <c r="BV2043" s="194"/>
      <c r="BX2043" s="28"/>
      <c r="BY2043" s="28"/>
      <c r="BZ2043" s="28"/>
      <c r="CE2043" s="194"/>
      <c r="CG2043" s="28"/>
      <c r="CH2043" s="28"/>
      <c r="CI2043" s="28"/>
      <c r="CN2043" s="194"/>
      <c r="CP2043" s="28"/>
      <c r="CQ2043" s="28"/>
      <c r="CR2043" s="28"/>
      <c r="CW2043" s="194"/>
      <c r="CY2043" s="28"/>
      <c r="CZ2043" s="28"/>
      <c r="DA2043" s="28"/>
      <c r="DF2043" s="194"/>
      <c r="DH2043" s="28"/>
      <c r="DI2043" s="28"/>
      <c r="DJ2043" s="28"/>
      <c r="DO2043" s="194"/>
      <c r="DQ2043" s="28"/>
      <c r="DR2043" s="28"/>
      <c r="DS2043" s="28"/>
      <c r="DX2043" s="194"/>
      <c r="DZ2043" s="28"/>
      <c r="EA2043" s="28"/>
      <c r="EB2043" s="28"/>
      <c r="EG2043" s="194"/>
      <c r="EI2043" s="28"/>
      <c r="EJ2043" s="28"/>
      <c r="EK2043" s="28"/>
      <c r="EP2043" s="194"/>
      <c r="ER2043" s="28"/>
      <c r="ES2043" s="28"/>
      <c r="ET2043" s="28"/>
      <c r="EY2043" s="194"/>
      <c r="FA2043" s="28"/>
      <c r="FB2043" s="28"/>
      <c r="FC2043" s="28"/>
      <c r="FH2043" s="194"/>
      <c r="FJ2043" s="28"/>
      <c r="FK2043" s="28"/>
      <c r="FL2043" s="28"/>
      <c r="FQ2043" s="194"/>
      <c r="FS2043" s="28"/>
      <c r="FT2043" s="28"/>
      <c r="FU2043" s="28"/>
      <c r="FZ2043" s="194"/>
      <c r="GB2043" s="28"/>
      <c r="GC2043" s="28"/>
      <c r="GD2043" s="28"/>
      <c r="GI2043" s="194"/>
      <c r="GK2043" s="28"/>
      <c r="GL2043" s="28"/>
      <c r="GM2043" s="28"/>
      <c r="GR2043" s="194"/>
      <c r="GT2043" s="28"/>
      <c r="GU2043" s="28"/>
      <c r="GV2043" s="28"/>
      <c r="HA2043" s="194"/>
      <c r="HC2043" s="28"/>
      <c r="HD2043" s="28"/>
      <c r="HE2043" s="28"/>
      <c r="HJ2043" s="28"/>
      <c r="HK2043" s="28"/>
      <c r="HL2043" s="28"/>
      <c r="HM2043" s="28"/>
      <c r="HN2043" s="28"/>
      <c r="HO2043" s="28"/>
      <c r="HP2043" s="28"/>
      <c r="HQ2043" s="28"/>
      <c r="HR2043" s="28"/>
      <c r="HS2043" s="28"/>
      <c r="HT2043" s="28"/>
      <c r="HU2043" s="28"/>
      <c r="HV2043" s="28"/>
      <c r="HW2043" s="28"/>
      <c r="HX2043" s="28"/>
      <c r="HY2043" s="28"/>
      <c r="HZ2043" s="28"/>
      <c r="IA2043" s="28"/>
      <c r="IB2043" s="28"/>
      <c r="IC2043" s="28"/>
      <c r="ID2043" s="28"/>
      <c r="IE2043" s="28"/>
      <c r="IF2043" s="28"/>
      <c r="IG2043" s="28"/>
      <c r="IH2043" s="28"/>
      <c r="II2043" s="28"/>
      <c r="IJ2043" s="28"/>
      <c r="IK2043" s="28"/>
      <c r="IL2043" s="28"/>
      <c r="IM2043" s="28"/>
      <c r="IN2043" s="28"/>
      <c r="IO2043" s="28"/>
    </row>
    <row r="2044" spans="1:249" s="50" customFormat="1" ht="14.25">
      <c r="A2044" s="28"/>
      <c r="B2044" s="28"/>
      <c r="C2044" s="28"/>
      <c r="D2044" s="28"/>
      <c r="E2044" s="28"/>
      <c r="F2044" s="28"/>
      <c r="G2044" s="28"/>
      <c r="K2044" s="194"/>
      <c r="M2044" s="28"/>
      <c r="N2044" s="28"/>
      <c r="O2044" s="28"/>
      <c r="T2044" s="194"/>
      <c r="V2044" s="28"/>
      <c r="W2044" s="28"/>
      <c r="X2044" s="28"/>
      <c r="AC2044" s="194"/>
      <c r="AE2044" s="28"/>
      <c r="AF2044" s="28"/>
      <c r="AG2044" s="28"/>
      <c r="AL2044" s="194"/>
      <c r="AN2044" s="28"/>
      <c r="AO2044" s="28"/>
      <c r="AP2044" s="28"/>
      <c r="AU2044" s="194"/>
      <c r="AW2044" s="28"/>
      <c r="AX2044" s="28"/>
      <c r="AY2044" s="28"/>
      <c r="BD2044" s="194"/>
      <c r="BF2044" s="28"/>
      <c r="BG2044" s="28"/>
      <c r="BH2044" s="28"/>
      <c r="BM2044" s="194"/>
      <c r="BO2044" s="28"/>
      <c r="BP2044" s="28"/>
      <c r="BQ2044" s="28"/>
      <c r="BV2044" s="194"/>
      <c r="BX2044" s="28"/>
      <c r="BY2044" s="28"/>
      <c r="BZ2044" s="28"/>
      <c r="CE2044" s="194"/>
      <c r="CG2044" s="28"/>
      <c r="CH2044" s="28"/>
      <c r="CI2044" s="28"/>
      <c r="CN2044" s="194"/>
      <c r="CP2044" s="28"/>
      <c r="CQ2044" s="28"/>
      <c r="CR2044" s="28"/>
      <c r="CW2044" s="194"/>
      <c r="CY2044" s="28"/>
      <c r="CZ2044" s="28"/>
      <c r="DA2044" s="28"/>
      <c r="DF2044" s="194"/>
      <c r="DH2044" s="28"/>
      <c r="DI2044" s="28"/>
      <c r="DJ2044" s="28"/>
      <c r="DO2044" s="194"/>
      <c r="DQ2044" s="28"/>
      <c r="DR2044" s="28"/>
      <c r="DS2044" s="28"/>
      <c r="DX2044" s="194"/>
      <c r="DZ2044" s="28"/>
      <c r="EA2044" s="28"/>
      <c r="EB2044" s="28"/>
      <c r="EG2044" s="194"/>
      <c r="EI2044" s="28"/>
      <c r="EJ2044" s="28"/>
      <c r="EK2044" s="28"/>
      <c r="EP2044" s="194"/>
      <c r="ER2044" s="28"/>
      <c r="ES2044" s="28"/>
      <c r="ET2044" s="28"/>
      <c r="EY2044" s="194"/>
      <c r="FA2044" s="28"/>
      <c r="FB2044" s="28"/>
      <c r="FC2044" s="28"/>
      <c r="FH2044" s="194"/>
      <c r="FJ2044" s="28"/>
      <c r="FK2044" s="28"/>
      <c r="FL2044" s="28"/>
      <c r="FQ2044" s="194"/>
      <c r="FS2044" s="28"/>
      <c r="FT2044" s="28"/>
      <c r="FU2044" s="28"/>
      <c r="FZ2044" s="194"/>
      <c r="GB2044" s="28"/>
      <c r="GC2044" s="28"/>
      <c r="GD2044" s="28"/>
      <c r="GI2044" s="194"/>
      <c r="GK2044" s="28"/>
      <c r="GL2044" s="28"/>
      <c r="GM2044" s="28"/>
      <c r="GR2044" s="194"/>
      <c r="GT2044" s="28"/>
      <c r="GU2044" s="28"/>
      <c r="GV2044" s="28"/>
      <c r="HA2044" s="194"/>
      <c r="HC2044" s="28"/>
      <c r="HD2044" s="28"/>
      <c r="HE2044" s="28"/>
      <c r="HJ2044" s="28"/>
      <c r="HK2044" s="28"/>
      <c r="HL2044" s="28"/>
      <c r="HM2044" s="28"/>
      <c r="HN2044" s="28"/>
      <c r="HO2044" s="28"/>
      <c r="HP2044" s="28"/>
      <c r="HQ2044" s="28"/>
      <c r="HR2044" s="28"/>
      <c r="HS2044" s="28"/>
      <c r="HT2044" s="28"/>
      <c r="HU2044" s="28"/>
      <c r="HV2044" s="28"/>
      <c r="HW2044" s="28"/>
      <c r="HX2044" s="28"/>
      <c r="HY2044" s="28"/>
      <c r="HZ2044" s="28"/>
      <c r="IA2044" s="28"/>
      <c r="IB2044" s="28"/>
      <c r="IC2044" s="28"/>
      <c r="ID2044" s="28"/>
      <c r="IE2044" s="28"/>
      <c r="IF2044" s="28"/>
      <c r="IG2044" s="28"/>
      <c r="IH2044" s="28"/>
      <c r="II2044" s="28"/>
      <c r="IJ2044" s="28"/>
      <c r="IK2044" s="28"/>
      <c r="IL2044" s="28"/>
      <c r="IM2044" s="28"/>
      <c r="IN2044" s="28"/>
      <c r="IO2044" s="28"/>
    </row>
    <row r="2045" spans="1:249" s="50" customFormat="1" ht="14.25">
      <c r="A2045" s="28"/>
      <c r="B2045" s="28"/>
      <c r="C2045" s="28"/>
      <c r="D2045" s="28"/>
      <c r="E2045" s="28"/>
      <c r="F2045" s="28"/>
      <c r="G2045" s="28"/>
      <c r="K2045" s="194"/>
      <c r="M2045" s="28"/>
      <c r="N2045" s="28"/>
      <c r="O2045" s="28"/>
      <c r="T2045" s="194"/>
      <c r="V2045" s="28"/>
      <c r="W2045" s="28"/>
      <c r="X2045" s="28"/>
      <c r="AC2045" s="194"/>
      <c r="AE2045" s="28"/>
      <c r="AF2045" s="28"/>
      <c r="AG2045" s="28"/>
      <c r="AL2045" s="194"/>
      <c r="AN2045" s="28"/>
      <c r="AO2045" s="28"/>
      <c r="AP2045" s="28"/>
      <c r="AU2045" s="194"/>
      <c r="AW2045" s="28"/>
      <c r="AX2045" s="28"/>
      <c r="AY2045" s="28"/>
      <c r="BD2045" s="194"/>
      <c r="BF2045" s="28"/>
      <c r="BG2045" s="28"/>
      <c r="BH2045" s="28"/>
      <c r="BM2045" s="194"/>
      <c r="BO2045" s="28"/>
      <c r="BP2045" s="28"/>
      <c r="BQ2045" s="28"/>
      <c r="BV2045" s="194"/>
      <c r="BX2045" s="28"/>
      <c r="BY2045" s="28"/>
      <c r="BZ2045" s="28"/>
      <c r="CE2045" s="194"/>
      <c r="CG2045" s="28"/>
      <c r="CH2045" s="28"/>
      <c r="CI2045" s="28"/>
      <c r="CN2045" s="194"/>
      <c r="CP2045" s="28"/>
      <c r="CQ2045" s="28"/>
      <c r="CR2045" s="28"/>
      <c r="CW2045" s="194"/>
      <c r="CY2045" s="28"/>
      <c r="CZ2045" s="28"/>
      <c r="DA2045" s="28"/>
      <c r="DF2045" s="194"/>
      <c r="DH2045" s="28"/>
      <c r="DI2045" s="28"/>
      <c r="DJ2045" s="28"/>
      <c r="DO2045" s="194"/>
      <c r="DQ2045" s="28"/>
      <c r="DR2045" s="28"/>
      <c r="DS2045" s="28"/>
      <c r="DX2045" s="194"/>
      <c r="DZ2045" s="28"/>
      <c r="EA2045" s="28"/>
      <c r="EB2045" s="28"/>
      <c r="EG2045" s="194"/>
      <c r="EI2045" s="28"/>
      <c r="EJ2045" s="28"/>
      <c r="EK2045" s="28"/>
      <c r="EP2045" s="194"/>
      <c r="ER2045" s="28"/>
      <c r="ES2045" s="28"/>
      <c r="ET2045" s="28"/>
      <c r="EY2045" s="194"/>
      <c r="FA2045" s="28"/>
      <c r="FB2045" s="28"/>
      <c r="FC2045" s="28"/>
      <c r="FH2045" s="194"/>
      <c r="FJ2045" s="28"/>
      <c r="FK2045" s="28"/>
      <c r="FL2045" s="28"/>
      <c r="FQ2045" s="194"/>
      <c r="FS2045" s="28"/>
      <c r="FT2045" s="28"/>
      <c r="FU2045" s="28"/>
      <c r="FZ2045" s="194"/>
      <c r="GB2045" s="28"/>
      <c r="GC2045" s="28"/>
      <c r="GD2045" s="28"/>
      <c r="GI2045" s="194"/>
      <c r="GK2045" s="28"/>
      <c r="GL2045" s="28"/>
      <c r="GM2045" s="28"/>
      <c r="GR2045" s="194"/>
      <c r="GT2045" s="28"/>
      <c r="GU2045" s="28"/>
      <c r="GV2045" s="28"/>
      <c r="HA2045" s="194"/>
      <c r="HC2045" s="28"/>
      <c r="HD2045" s="28"/>
      <c r="HE2045" s="28"/>
      <c r="HJ2045" s="28"/>
      <c r="HK2045" s="28"/>
      <c r="HL2045" s="28"/>
      <c r="HM2045" s="28"/>
      <c r="HN2045" s="28"/>
      <c r="HO2045" s="28"/>
      <c r="HP2045" s="28"/>
      <c r="HQ2045" s="28"/>
      <c r="HR2045" s="28"/>
      <c r="HS2045" s="28"/>
      <c r="HT2045" s="28"/>
      <c r="HU2045" s="28"/>
      <c r="HV2045" s="28"/>
      <c r="HW2045" s="28"/>
      <c r="HX2045" s="28"/>
      <c r="HY2045" s="28"/>
      <c r="HZ2045" s="28"/>
      <c r="IA2045" s="28"/>
      <c r="IB2045" s="28"/>
      <c r="IC2045" s="28"/>
      <c r="ID2045" s="28"/>
      <c r="IE2045" s="28"/>
      <c r="IF2045" s="28"/>
      <c r="IG2045" s="28"/>
      <c r="IH2045" s="28"/>
      <c r="II2045" s="28"/>
      <c r="IJ2045" s="28"/>
      <c r="IK2045" s="28"/>
      <c r="IL2045" s="28"/>
      <c r="IM2045" s="28"/>
      <c r="IN2045" s="28"/>
      <c r="IO2045" s="28"/>
    </row>
    <row r="2046" spans="1:249" s="50" customFormat="1" ht="14.25">
      <c r="A2046" s="28"/>
      <c r="B2046" s="28"/>
      <c r="C2046" s="28"/>
      <c r="D2046" s="28"/>
      <c r="E2046" s="28"/>
      <c r="F2046" s="28"/>
      <c r="G2046" s="28"/>
      <c r="K2046" s="194"/>
      <c r="M2046" s="28"/>
      <c r="N2046" s="28"/>
      <c r="O2046" s="28"/>
      <c r="T2046" s="194"/>
      <c r="V2046" s="28"/>
      <c r="W2046" s="28"/>
      <c r="X2046" s="28"/>
      <c r="AC2046" s="194"/>
      <c r="AE2046" s="28"/>
      <c r="AF2046" s="28"/>
      <c r="AG2046" s="28"/>
      <c r="AL2046" s="194"/>
      <c r="AN2046" s="28"/>
      <c r="AO2046" s="28"/>
      <c r="AP2046" s="28"/>
      <c r="AU2046" s="194"/>
      <c r="AW2046" s="28"/>
      <c r="AX2046" s="28"/>
      <c r="AY2046" s="28"/>
      <c r="BD2046" s="194"/>
      <c r="BF2046" s="28"/>
      <c r="BG2046" s="28"/>
      <c r="BH2046" s="28"/>
      <c r="BM2046" s="194"/>
      <c r="BO2046" s="28"/>
      <c r="BP2046" s="28"/>
      <c r="BQ2046" s="28"/>
      <c r="BV2046" s="194"/>
      <c r="BX2046" s="28"/>
      <c r="BY2046" s="28"/>
      <c r="BZ2046" s="28"/>
      <c r="CE2046" s="194"/>
      <c r="CG2046" s="28"/>
      <c r="CH2046" s="28"/>
      <c r="CI2046" s="28"/>
      <c r="CN2046" s="194"/>
      <c r="CP2046" s="28"/>
      <c r="CQ2046" s="28"/>
      <c r="CR2046" s="28"/>
      <c r="CW2046" s="194"/>
      <c r="CY2046" s="28"/>
      <c r="CZ2046" s="28"/>
      <c r="DA2046" s="28"/>
      <c r="DF2046" s="194"/>
      <c r="DH2046" s="28"/>
      <c r="DI2046" s="28"/>
      <c r="DJ2046" s="28"/>
      <c r="DO2046" s="194"/>
      <c r="DQ2046" s="28"/>
      <c r="DR2046" s="28"/>
      <c r="DS2046" s="28"/>
      <c r="DX2046" s="194"/>
      <c r="DZ2046" s="28"/>
      <c r="EA2046" s="28"/>
      <c r="EB2046" s="28"/>
      <c r="EG2046" s="194"/>
      <c r="EI2046" s="28"/>
      <c r="EJ2046" s="28"/>
      <c r="EK2046" s="28"/>
      <c r="EP2046" s="194"/>
      <c r="ER2046" s="28"/>
      <c r="ES2046" s="28"/>
      <c r="ET2046" s="28"/>
      <c r="EY2046" s="194"/>
      <c r="FA2046" s="28"/>
      <c r="FB2046" s="28"/>
      <c r="FC2046" s="28"/>
      <c r="FH2046" s="194"/>
      <c r="FJ2046" s="28"/>
      <c r="FK2046" s="28"/>
      <c r="FL2046" s="28"/>
      <c r="FQ2046" s="194"/>
      <c r="FS2046" s="28"/>
      <c r="FT2046" s="28"/>
      <c r="FU2046" s="28"/>
      <c r="FZ2046" s="194"/>
      <c r="GB2046" s="28"/>
      <c r="GC2046" s="28"/>
      <c r="GD2046" s="28"/>
      <c r="GI2046" s="194"/>
      <c r="GK2046" s="28"/>
      <c r="GL2046" s="28"/>
      <c r="GM2046" s="28"/>
      <c r="GR2046" s="194"/>
      <c r="GT2046" s="28"/>
      <c r="GU2046" s="28"/>
      <c r="GV2046" s="28"/>
      <c r="HA2046" s="194"/>
      <c r="HC2046" s="28"/>
      <c r="HD2046" s="28"/>
      <c r="HE2046" s="28"/>
      <c r="HJ2046" s="28"/>
      <c r="HK2046" s="28"/>
      <c r="HL2046" s="28"/>
      <c r="HM2046" s="28"/>
      <c r="HN2046" s="28"/>
      <c r="HO2046" s="28"/>
      <c r="HP2046" s="28"/>
      <c r="HQ2046" s="28"/>
      <c r="HR2046" s="28"/>
      <c r="HS2046" s="28"/>
      <c r="HT2046" s="28"/>
      <c r="HU2046" s="28"/>
      <c r="HV2046" s="28"/>
      <c r="HW2046" s="28"/>
      <c r="HX2046" s="28"/>
      <c r="HY2046" s="28"/>
      <c r="HZ2046" s="28"/>
      <c r="IA2046" s="28"/>
      <c r="IB2046" s="28"/>
      <c r="IC2046" s="28"/>
      <c r="ID2046" s="28"/>
      <c r="IE2046" s="28"/>
      <c r="IF2046" s="28"/>
      <c r="IG2046" s="28"/>
      <c r="IH2046" s="28"/>
      <c r="II2046" s="28"/>
      <c r="IJ2046" s="28"/>
      <c r="IK2046" s="28"/>
      <c r="IL2046" s="28"/>
      <c r="IM2046" s="28"/>
      <c r="IN2046" s="28"/>
      <c r="IO2046" s="28"/>
    </row>
    <row r="2047" spans="1:249" s="50" customFormat="1" ht="14.25">
      <c r="A2047" s="28"/>
      <c r="B2047" s="28"/>
      <c r="C2047" s="28"/>
      <c r="D2047" s="28"/>
      <c r="E2047" s="28"/>
      <c r="F2047" s="28"/>
      <c r="G2047" s="28"/>
      <c r="K2047" s="194"/>
      <c r="M2047" s="28"/>
      <c r="N2047" s="28"/>
      <c r="O2047" s="28"/>
      <c r="T2047" s="194"/>
      <c r="V2047" s="28"/>
      <c r="W2047" s="28"/>
      <c r="X2047" s="28"/>
      <c r="AC2047" s="194"/>
      <c r="AE2047" s="28"/>
      <c r="AF2047" s="28"/>
      <c r="AG2047" s="28"/>
      <c r="AL2047" s="194"/>
      <c r="AN2047" s="28"/>
      <c r="AO2047" s="28"/>
      <c r="AP2047" s="28"/>
      <c r="AU2047" s="194"/>
      <c r="AW2047" s="28"/>
      <c r="AX2047" s="28"/>
      <c r="AY2047" s="28"/>
      <c r="BD2047" s="194"/>
      <c r="BF2047" s="28"/>
      <c r="BG2047" s="28"/>
      <c r="BH2047" s="28"/>
      <c r="BM2047" s="194"/>
      <c r="BO2047" s="28"/>
      <c r="BP2047" s="28"/>
      <c r="BQ2047" s="28"/>
      <c r="BV2047" s="194"/>
      <c r="BX2047" s="28"/>
      <c r="BY2047" s="28"/>
      <c r="BZ2047" s="28"/>
      <c r="CE2047" s="194"/>
      <c r="CG2047" s="28"/>
      <c r="CH2047" s="28"/>
      <c r="CI2047" s="28"/>
      <c r="CN2047" s="194"/>
      <c r="CP2047" s="28"/>
      <c r="CQ2047" s="28"/>
      <c r="CR2047" s="28"/>
      <c r="CW2047" s="194"/>
      <c r="CY2047" s="28"/>
      <c r="CZ2047" s="28"/>
      <c r="DA2047" s="28"/>
      <c r="DF2047" s="194"/>
      <c r="DH2047" s="28"/>
      <c r="DI2047" s="28"/>
      <c r="DJ2047" s="28"/>
      <c r="DO2047" s="194"/>
      <c r="DQ2047" s="28"/>
      <c r="DR2047" s="28"/>
      <c r="DS2047" s="28"/>
      <c r="DX2047" s="194"/>
      <c r="DZ2047" s="28"/>
      <c r="EA2047" s="28"/>
      <c r="EB2047" s="28"/>
      <c r="EG2047" s="194"/>
      <c r="EI2047" s="28"/>
      <c r="EJ2047" s="28"/>
      <c r="EK2047" s="28"/>
      <c r="EP2047" s="194"/>
      <c r="ER2047" s="28"/>
      <c r="ES2047" s="28"/>
      <c r="ET2047" s="28"/>
      <c r="EY2047" s="194"/>
      <c r="FA2047" s="28"/>
      <c r="FB2047" s="28"/>
      <c r="FC2047" s="28"/>
      <c r="FH2047" s="194"/>
      <c r="FJ2047" s="28"/>
      <c r="FK2047" s="28"/>
      <c r="FL2047" s="28"/>
      <c r="FQ2047" s="194"/>
      <c r="FS2047" s="28"/>
      <c r="FT2047" s="28"/>
      <c r="FU2047" s="28"/>
      <c r="FZ2047" s="194"/>
      <c r="GB2047" s="28"/>
      <c r="GC2047" s="28"/>
      <c r="GD2047" s="28"/>
      <c r="GI2047" s="194"/>
      <c r="GK2047" s="28"/>
      <c r="GL2047" s="28"/>
      <c r="GM2047" s="28"/>
      <c r="GR2047" s="194"/>
      <c r="GT2047" s="28"/>
      <c r="GU2047" s="28"/>
      <c r="GV2047" s="28"/>
      <c r="HA2047" s="194"/>
      <c r="HC2047" s="28"/>
      <c r="HD2047" s="28"/>
      <c r="HE2047" s="28"/>
      <c r="HJ2047" s="28"/>
      <c r="HK2047" s="28"/>
      <c r="HL2047" s="28"/>
      <c r="HM2047" s="28"/>
      <c r="HN2047" s="28"/>
      <c r="HO2047" s="28"/>
      <c r="HP2047" s="28"/>
      <c r="HQ2047" s="28"/>
      <c r="HR2047" s="28"/>
      <c r="HS2047" s="28"/>
      <c r="HT2047" s="28"/>
      <c r="HU2047" s="28"/>
      <c r="HV2047" s="28"/>
      <c r="HW2047" s="28"/>
      <c r="HX2047" s="28"/>
      <c r="HY2047" s="28"/>
      <c r="HZ2047" s="28"/>
      <c r="IA2047" s="28"/>
      <c r="IB2047" s="28"/>
      <c r="IC2047" s="28"/>
      <c r="ID2047" s="28"/>
      <c r="IE2047" s="28"/>
      <c r="IF2047" s="28"/>
      <c r="IG2047" s="28"/>
      <c r="IH2047" s="28"/>
      <c r="II2047" s="28"/>
      <c r="IJ2047" s="28"/>
      <c r="IK2047" s="28"/>
      <c r="IL2047" s="28"/>
      <c r="IM2047" s="28"/>
      <c r="IN2047" s="28"/>
      <c r="IO2047" s="28"/>
    </row>
    <row r="2048" spans="1:249" s="50" customFormat="1" ht="14.25">
      <c r="A2048" s="28"/>
      <c r="B2048" s="28"/>
      <c r="C2048" s="28"/>
      <c r="D2048" s="28"/>
      <c r="E2048" s="28"/>
      <c r="F2048" s="28"/>
      <c r="G2048" s="28"/>
      <c r="K2048" s="194"/>
      <c r="M2048" s="28"/>
      <c r="N2048" s="28"/>
      <c r="O2048" s="28"/>
      <c r="T2048" s="194"/>
      <c r="V2048" s="28"/>
      <c r="W2048" s="28"/>
      <c r="X2048" s="28"/>
      <c r="AC2048" s="194"/>
      <c r="AE2048" s="28"/>
      <c r="AF2048" s="28"/>
      <c r="AG2048" s="28"/>
      <c r="AL2048" s="194"/>
      <c r="AN2048" s="28"/>
      <c r="AO2048" s="28"/>
      <c r="AP2048" s="28"/>
      <c r="AU2048" s="194"/>
      <c r="AW2048" s="28"/>
      <c r="AX2048" s="28"/>
      <c r="AY2048" s="28"/>
      <c r="BD2048" s="194"/>
      <c r="BF2048" s="28"/>
      <c r="BG2048" s="28"/>
      <c r="BH2048" s="28"/>
      <c r="BM2048" s="194"/>
      <c r="BO2048" s="28"/>
      <c r="BP2048" s="28"/>
      <c r="BQ2048" s="28"/>
      <c r="BV2048" s="194"/>
      <c r="BX2048" s="28"/>
      <c r="BY2048" s="28"/>
      <c r="BZ2048" s="28"/>
      <c r="CE2048" s="194"/>
      <c r="CG2048" s="28"/>
      <c r="CH2048" s="28"/>
      <c r="CI2048" s="28"/>
      <c r="CN2048" s="194"/>
      <c r="CP2048" s="28"/>
      <c r="CQ2048" s="28"/>
      <c r="CR2048" s="28"/>
      <c r="CW2048" s="194"/>
      <c r="CY2048" s="28"/>
      <c r="CZ2048" s="28"/>
      <c r="DA2048" s="28"/>
      <c r="DF2048" s="194"/>
      <c r="DH2048" s="28"/>
      <c r="DI2048" s="28"/>
      <c r="DJ2048" s="28"/>
      <c r="DO2048" s="194"/>
      <c r="DQ2048" s="28"/>
      <c r="DR2048" s="28"/>
      <c r="DS2048" s="28"/>
      <c r="DX2048" s="194"/>
      <c r="DZ2048" s="28"/>
      <c r="EA2048" s="28"/>
      <c r="EB2048" s="28"/>
      <c r="EG2048" s="194"/>
      <c r="EI2048" s="28"/>
      <c r="EJ2048" s="28"/>
      <c r="EK2048" s="28"/>
      <c r="EP2048" s="194"/>
      <c r="ER2048" s="28"/>
      <c r="ES2048" s="28"/>
      <c r="ET2048" s="28"/>
      <c r="EY2048" s="194"/>
      <c r="FA2048" s="28"/>
      <c r="FB2048" s="28"/>
      <c r="FC2048" s="28"/>
      <c r="FH2048" s="194"/>
      <c r="FJ2048" s="28"/>
      <c r="FK2048" s="28"/>
      <c r="FL2048" s="28"/>
      <c r="FQ2048" s="194"/>
      <c r="FS2048" s="28"/>
      <c r="FT2048" s="28"/>
      <c r="FU2048" s="28"/>
      <c r="FZ2048" s="194"/>
      <c r="GB2048" s="28"/>
      <c r="GC2048" s="28"/>
      <c r="GD2048" s="28"/>
      <c r="GI2048" s="194"/>
      <c r="GK2048" s="28"/>
      <c r="GL2048" s="28"/>
      <c r="GM2048" s="28"/>
      <c r="GR2048" s="194"/>
      <c r="GT2048" s="28"/>
      <c r="GU2048" s="28"/>
      <c r="GV2048" s="28"/>
      <c r="HA2048" s="194"/>
      <c r="HC2048" s="28"/>
      <c r="HD2048" s="28"/>
      <c r="HE2048" s="28"/>
      <c r="HJ2048" s="28"/>
      <c r="HK2048" s="28"/>
      <c r="HL2048" s="28"/>
      <c r="HM2048" s="28"/>
      <c r="HN2048" s="28"/>
      <c r="HO2048" s="28"/>
      <c r="HP2048" s="28"/>
      <c r="HQ2048" s="28"/>
      <c r="HR2048" s="28"/>
      <c r="HS2048" s="28"/>
      <c r="HT2048" s="28"/>
      <c r="HU2048" s="28"/>
      <c r="HV2048" s="28"/>
      <c r="HW2048" s="28"/>
      <c r="HX2048" s="28"/>
      <c r="HY2048" s="28"/>
      <c r="HZ2048" s="28"/>
      <c r="IA2048" s="28"/>
      <c r="IB2048" s="28"/>
      <c r="IC2048" s="28"/>
      <c r="ID2048" s="28"/>
      <c r="IE2048" s="28"/>
      <c r="IF2048" s="28"/>
      <c r="IG2048" s="28"/>
      <c r="IH2048" s="28"/>
      <c r="II2048" s="28"/>
      <c r="IJ2048" s="28"/>
      <c r="IK2048" s="28"/>
      <c r="IL2048" s="28"/>
      <c r="IM2048" s="28"/>
      <c r="IN2048" s="28"/>
      <c r="IO2048" s="28"/>
    </row>
    <row r="2049" spans="1:249" s="50" customFormat="1" ht="14.25">
      <c r="A2049" s="28"/>
      <c r="B2049" s="28"/>
      <c r="C2049" s="28"/>
      <c r="D2049" s="28"/>
      <c r="E2049" s="28"/>
      <c r="F2049" s="28"/>
      <c r="G2049" s="28"/>
      <c r="K2049" s="194"/>
      <c r="M2049" s="28"/>
      <c r="N2049" s="28"/>
      <c r="O2049" s="28"/>
      <c r="T2049" s="194"/>
      <c r="V2049" s="28"/>
      <c r="W2049" s="28"/>
      <c r="X2049" s="28"/>
      <c r="AC2049" s="194"/>
      <c r="AE2049" s="28"/>
      <c r="AF2049" s="28"/>
      <c r="AG2049" s="28"/>
      <c r="AL2049" s="194"/>
      <c r="AN2049" s="28"/>
      <c r="AO2049" s="28"/>
      <c r="AP2049" s="28"/>
      <c r="AU2049" s="194"/>
      <c r="AW2049" s="28"/>
      <c r="AX2049" s="28"/>
      <c r="AY2049" s="28"/>
      <c r="BD2049" s="194"/>
      <c r="BF2049" s="28"/>
      <c r="BG2049" s="28"/>
      <c r="BH2049" s="28"/>
      <c r="BM2049" s="194"/>
      <c r="BO2049" s="28"/>
      <c r="BP2049" s="28"/>
      <c r="BQ2049" s="28"/>
      <c r="BV2049" s="194"/>
      <c r="BX2049" s="28"/>
      <c r="BY2049" s="28"/>
      <c r="BZ2049" s="28"/>
      <c r="CE2049" s="194"/>
      <c r="CG2049" s="28"/>
      <c r="CH2049" s="28"/>
      <c r="CI2049" s="28"/>
      <c r="CN2049" s="194"/>
      <c r="CP2049" s="28"/>
      <c r="CQ2049" s="28"/>
      <c r="CR2049" s="28"/>
      <c r="CW2049" s="194"/>
      <c r="CY2049" s="28"/>
      <c r="CZ2049" s="28"/>
      <c r="DA2049" s="28"/>
      <c r="DF2049" s="194"/>
      <c r="DH2049" s="28"/>
      <c r="DI2049" s="28"/>
      <c r="DJ2049" s="28"/>
      <c r="DO2049" s="194"/>
      <c r="DQ2049" s="28"/>
      <c r="DR2049" s="28"/>
      <c r="DS2049" s="28"/>
      <c r="DX2049" s="194"/>
      <c r="DZ2049" s="28"/>
      <c r="EA2049" s="28"/>
      <c r="EB2049" s="28"/>
      <c r="EG2049" s="194"/>
      <c r="EI2049" s="28"/>
      <c r="EJ2049" s="28"/>
      <c r="EK2049" s="28"/>
      <c r="EP2049" s="194"/>
      <c r="ER2049" s="28"/>
      <c r="ES2049" s="28"/>
      <c r="ET2049" s="28"/>
      <c r="EY2049" s="194"/>
      <c r="FA2049" s="28"/>
      <c r="FB2049" s="28"/>
      <c r="FC2049" s="28"/>
      <c r="FH2049" s="194"/>
      <c r="FJ2049" s="28"/>
      <c r="FK2049" s="28"/>
      <c r="FL2049" s="28"/>
      <c r="FQ2049" s="194"/>
      <c r="FS2049" s="28"/>
      <c r="FT2049" s="28"/>
      <c r="FU2049" s="28"/>
      <c r="FZ2049" s="194"/>
      <c r="GB2049" s="28"/>
      <c r="GC2049" s="28"/>
      <c r="GD2049" s="28"/>
      <c r="GI2049" s="194"/>
      <c r="GK2049" s="28"/>
      <c r="GL2049" s="28"/>
      <c r="GM2049" s="28"/>
      <c r="GR2049" s="194"/>
      <c r="GT2049" s="28"/>
      <c r="GU2049" s="28"/>
      <c r="GV2049" s="28"/>
      <c r="HA2049" s="194"/>
      <c r="HC2049" s="28"/>
      <c r="HD2049" s="28"/>
      <c r="HE2049" s="28"/>
      <c r="HJ2049" s="28"/>
      <c r="HK2049" s="28"/>
      <c r="HL2049" s="28"/>
      <c r="HM2049" s="28"/>
      <c r="HN2049" s="28"/>
      <c r="HO2049" s="28"/>
      <c r="HP2049" s="28"/>
      <c r="HQ2049" s="28"/>
      <c r="HR2049" s="28"/>
      <c r="HS2049" s="28"/>
      <c r="HT2049" s="28"/>
      <c r="HU2049" s="28"/>
      <c r="HV2049" s="28"/>
      <c r="HW2049" s="28"/>
      <c r="HX2049" s="28"/>
      <c r="HY2049" s="28"/>
      <c r="HZ2049" s="28"/>
      <c r="IA2049" s="28"/>
      <c r="IB2049" s="28"/>
      <c r="IC2049" s="28"/>
      <c r="ID2049" s="28"/>
      <c r="IE2049" s="28"/>
      <c r="IF2049" s="28"/>
      <c r="IG2049" s="28"/>
      <c r="IH2049" s="28"/>
      <c r="II2049" s="28"/>
      <c r="IJ2049" s="28"/>
      <c r="IK2049" s="28"/>
      <c r="IL2049" s="28"/>
      <c r="IM2049" s="28"/>
      <c r="IN2049" s="28"/>
      <c r="IO2049" s="28"/>
    </row>
    <row r="2050" spans="1:249" s="50" customFormat="1" ht="14.25">
      <c r="A2050" s="28"/>
      <c r="B2050" s="28"/>
      <c r="C2050" s="28"/>
      <c r="D2050" s="28"/>
      <c r="E2050" s="28"/>
      <c r="F2050" s="28"/>
      <c r="G2050" s="28"/>
      <c r="K2050" s="194"/>
      <c r="M2050" s="28"/>
      <c r="N2050" s="28"/>
      <c r="O2050" s="28"/>
      <c r="T2050" s="194"/>
      <c r="V2050" s="28"/>
      <c r="W2050" s="28"/>
      <c r="X2050" s="28"/>
      <c r="AC2050" s="194"/>
      <c r="AE2050" s="28"/>
      <c r="AF2050" s="28"/>
      <c r="AG2050" s="28"/>
      <c r="AL2050" s="194"/>
      <c r="AN2050" s="28"/>
      <c r="AO2050" s="28"/>
      <c r="AP2050" s="28"/>
      <c r="AU2050" s="194"/>
      <c r="AW2050" s="28"/>
      <c r="AX2050" s="28"/>
      <c r="AY2050" s="28"/>
      <c r="BD2050" s="194"/>
      <c r="BF2050" s="28"/>
      <c r="BG2050" s="28"/>
      <c r="BH2050" s="28"/>
      <c r="BM2050" s="194"/>
      <c r="BO2050" s="28"/>
      <c r="BP2050" s="28"/>
      <c r="BQ2050" s="28"/>
      <c r="BV2050" s="194"/>
      <c r="BX2050" s="28"/>
      <c r="BY2050" s="28"/>
      <c r="BZ2050" s="28"/>
      <c r="CE2050" s="194"/>
      <c r="CG2050" s="28"/>
      <c r="CH2050" s="28"/>
      <c r="CI2050" s="28"/>
      <c r="CN2050" s="194"/>
      <c r="CP2050" s="28"/>
      <c r="CQ2050" s="28"/>
      <c r="CR2050" s="28"/>
      <c r="CW2050" s="194"/>
      <c r="CY2050" s="28"/>
      <c r="CZ2050" s="28"/>
      <c r="DA2050" s="28"/>
      <c r="DF2050" s="194"/>
      <c r="DH2050" s="28"/>
      <c r="DI2050" s="28"/>
      <c r="DJ2050" s="28"/>
      <c r="DO2050" s="194"/>
      <c r="DQ2050" s="28"/>
      <c r="DR2050" s="28"/>
      <c r="DS2050" s="28"/>
      <c r="DX2050" s="194"/>
      <c r="DZ2050" s="28"/>
      <c r="EA2050" s="28"/>
      <c r="EB2050" s="28"/>
      <c r="EG2050" s="194"/>
      <c r="EI2050" s="28"/>
      <c r="EJ2050" s="28"/>
      <c r="EK2050" s="28"/>
      <c r="EP2050" s="194"/>
      <c r="ER2050" s="28"/>
      <c r="ES2050" s="28"/>
      <c r="ET2050" s="28"/>
      <c r="EY2050" s="194"/>
      <c r="FA2050" s="28"/>
      <c r="FB2050" s="28"/>
      <c r="FC2050" s="28"/>
      <c r="FH2050" s="194"/>
      <c r="FJ2050" s="28"/>
      <c r="FK2050" s="28"/>
      <c r="FL2050" s="28"/>
      <c r="FQ2050" s="194"/>
      <c r="FS2050" s="28"/>
      <c r="FT2050" s="28"/>
      <c r="FU2050" s="28"/>
      <c r="FZ2050" s="194"/>
      <c r="GB2050" s="28"/>
      <c r="GC2050" s="28"/>
      <c r="GD2050" s="28"/>
      <c r="GI2050" s="194"/>
      <c r="GK2050" s="28"/>
      <c r="GL2050" s="28"/>
      <c r="GM2050" s="28"/>
      <c r="GR2050" s="194"/>
      <c r="GT2050" s="28"/>
      <c r="GU2050" s="28"/>
      <c r="GV2050" s="28"/>
      <c r="HA2050" s="194"/>
      <c r="HC2050" s="28"/>
      <c r="HD2050" s="28"/>
      <c r="HE2050" s="28"/>
      <c r="HJ2050" s="28"/>
      <c r="HK2050" s="28"/>
      <c r="HL2050" s="28"/>
      <c r="HM2050" s="28"/>
      <c r="HN2050" s="28"/>
      <c r="HO2050" s="28"/>
      <c r="HP2050" s="28"/>
      <c r="HQ2050" s="28"/>
      <c r="HR2050" s="28"/>
      <c r="HS2050" s="28"/>
      <c r="HT2050" s="28"/>
      <c r="HU2050" s="28"/>
      <c r="HV2050" s="28"/>
      <c r="HW2050" s="28"/>
      <c r="HX2050" s="28"/>
      <c r="HY2050" s="28"/>
      <c r="HZ2050" s="28"/>
      <c r="IA2050" s="28"/>
      <c r="IB2050" s="28"/>
      <c r="IC2050" s="28"/>
      <c r="ID2050" s="28"/>
      <c r="IE2050" s="28"/>
      <c r="IF2050" s="28"/>
      <c r="IG2050" s="28"/>
      <c r="IH2050" s="28"/>
      <c r="II2050" s="28"/>
      <c r="IJ2050" s="28"/>
      <c r="IK2050" s="28"/>
      <c r="IL2050" s="28"/>
      <c r="IM2050" s="28"/>
      <c r="IN2050" s="28"/>
      <c r="IO2050" s="28"/>
    </row>
    <row r="2051" spans="1:249" s="50" customFormat="1" ht="14.25">
      <c r="A2051" s="28"/>
      <c r="B2051" s="28"/>
      <c r="C2051" s="28"/>
      <c r="D2051" s="28"/>
      <c r="E2051" s="28"/>
      <c r="F2051" s="28"/>
      <c r="G2051" s="28"/>
      <c r="K2051" s="194"/>
      <c r="M2051" s="28"/>
      <c r="N2051" s="28"/>
      <c r="O2051" s="28"/>
      <c r="T2051" s="194"/>
      <c r="V2051" s="28"/>
      <c r="W2051" s="28"/>
      <c r="X2051" s="28"/>
      <c r="AC2051" s="194"/>
      <c r="AE2051" s="28"/>
      <c r="AF2051" s="28"/>
      <c r="AG2051" s="28"/>
      <c r="AL2051" s="194"/>
      <c r="AN2051" s="28"/>
      <c r="AO2051" s="28"/>
      <c r="AP2051" s="28"/>
      <c r="AU2051" s="194"/>
      <c r="AW2051" s="28"/>
      <c r="AX2051" s="28"/>
      <c r="AY2051" s="28"/>
      <c r="BD2051" s="194"/>
      <c r="BF2051" s="28"/>
      <c r="BG2051" s="28"/>
      <c r="BH2051" s="28"/>
      <c r="BM2051" s="194"/>
      <c r="BO2051" s="28"/>
      <c r="BP2051" s="28"/>
      <c r="BQ2051" s="28"/>
      <c r="BV2051" s="194"/>
      <c r="BX2051" s="28"/>
      <c r="BY2051" s="28"/>
      <c r="BZ2051" s="28"/>
      <c r="CE2051" s="194"/>
      <c r="CG2051" s="28"/>
      <c r="CH2051" s="28"/>
      <c r="CI2051" s="28"/>
      <c r="CN2051" s="194"/>
      <c r="CP2051" s="28"/>
      <c r="CQ2051" s="28"/>
      <c r="CR2051" s="28"/>
      <c r="CW2051" s="194"/>
      <c r="CY2051" s="28"/>
      <c r="CZ2051" s="28"/>
      <c r="DA2051" s="28"/>
      <c r="DF2051" s="194"/>
      <c r="DH2051" s="28"/>
      <c r="DI2051" s="28"/>
      <c r="DJ2051" s="28"/>
      <c r="DO2051" s="194"/>
      <c r="DQ2051" s="28"/>
      <c r="DR2051" s="28"/>
      <c r="DS2051" s="28"/>
      <c r="DX2051" s="194"/>
      <c r="DZ2051" s="28"/>
      <c r="EA2051" s="28"/>
      <c r="EB2051" s="28"/>
      <c r="EG2051" s="194"/>
      <c r="EI2051" s="28"/>
      <c r="EJ2051" s="28"/>
      <c r="EK2051" s="28"/>
      <c r="EP2051" s="194"/>
      <c r="ER2051" s="28"/>
      <c r="ES2051" s="28"/>
      <c r="ET2051" s="28"/>
      <c r="EY2051" s="194"/>
      <c r="FA2051" s="28"/>
      <c r="FB2051" s="28"/>
      <c r="FC2051" s="28"/>
      <c r="FH2051" s="194"/>
      <c r="FJ2051" s="28"/>
      <c r="FK2051" s="28"/>
      <c r="FL2051" s="28"/>
      <c r="FQ2051" s="194"/>
      <c r="FS2051" s="28"/>
      <c r="FT2051" s="28"/>
      <c r="FU2051" s="28"/>
      <c r="FZ2051" s="194"/>
      <c r="GB2051" s="28"/>
      <c r="GC2051" s="28"/>
      <c r="GD2051" s="28"/>
      <c r="GI2051" s="194"/>
      <c r="GK2051" s="28"/>
      <c r="GL2051" s="28"/>
      <c r="GM2051" s="28"/>
      <c r="GR2051" s="194"/>
      <c r="GT2051" s="28"/>
      <c r="GU2051" s="28"/>
      <c r="GV2051" s="28"/>
      <c r="HA2051" s="194"/>
      <c r="HC2051" s="28"/>
      <c r="HD2051" s="28"/>
      <c r="HE2051" s="28"/>
      <c r="HJ2051" s="28"/>
      <c r="HK2051" s="28"/>
      <c r="HL2051" s="28"/>
      <c r="HM2051" s="28"/>
      <c r="HN2051" s="28"/>
      <c r="HO2051" s="28"/>
      <c r="HP2051" s="28"/>
      <c r="HQ2051" s="28"/>
      <c r="HR2051" s="28"/>
      <c r="HS2051" s="28"/>
      <c r="HT2051" s="28"/>
      <c r="HU2051" s="28"/>
      <c r="HV2051" s="28"/>
      <c r="HW2051" s="28"/>
      <c r="HX2051" s="28"/>
      <c r="HY2051" s="28"/>
      <c r="HZ2051" s="28"/>
      <c r="IA2051" s="28"/>
      <c r="IB2051" s="28"/>
      <c r="IC2051" s="28"/>
      <c r="ID2051" s="28"/>
      <c r="IE2051" s="28"/>
      <c r="IF2051" s="28"/>
      <c r="IG2051" s="28"/>
      <c r="IH2051" s="28"/>
      <c r="II2051" s="28"/>
      <c r="IJ2051" s="28"/>
      <c r="IK2051" s="28"/>
      <c r="IL2051" s="28"/>
      <c r="IM2051" s="28"/>
      <c r="IN2051" s="28"/>
      <c r="IO2051" s="28"/>
    </row>
    <row r="2052" spans="1:249" s="50" customFormat="1" ht="14.25">
      <c r="A2052" s="28"/>
      <c r="B2052" s="28"/>
      <c r="C2052" s="28"/>
      <c r="D2052" s="28"/>
      <c r="E2052" s="28"/>
      <c r="F2052" s="28"/>
      <c r="G2052" s="28"/>
      <c r="K2052" s="194"/>
      <c r="M2052" s="28"/>
      <c r="N2052" s="28"/>
      <c r="O2052" s="28"/>
      <c r="T2052" s="194"/>
      <c r="V2052" s="28"/>
      <c r="W2052" s="28"/>
      <c r="X2052" s="28"/>
      <c r="AC2052" s="194"/>
      <c r="AE2052" s="28"/>
      <c r="AF2052" s="28"/>
      <c r="AG2052" s="28"/>
      <c r="AL2052" s="194"/>
      <c r="AN2052" s="28"/>
      <c r="AO2052" s="28"/>
      <c r="AP2052" s="28"/>
      <c r="AU2052" s="194"/>
      <c r="AW2052" s="28"/>
      <c r="AX2052" s="28"/>
      <c r="AY2052" s="28"/>
      <c r="BD2052" s="194"/>
      <c r="BF2052" s="28"/>
      <c r="BG2052" s="28"/>
      <c r="BH2052" s="28"/>
      <c r="BM2052" s="194"/>
      <c r="BO2052" s="28"/>
      <c r="BP2052" s="28"/>
      <c r="BQ2052" s="28"/>
      <c r="BV2052" s="194"/>
      <c r="BX2052" s="28"/>
      <c r="BY2052" s="28"/>
      <c r="BZ2052" s="28"/>
      <c r="CE2052" s="194"/>
      <c r="CG2052" s="28"/>
      <c r="CH2052" s="28"/>
      <c r="CI2052" s="28"/>
      <c r="CN2052" s="194"/>
      <c r="CP2052" s="28"/>
      <c r="CQ2052" s="28"/>
      <c r="CR2052" s="28"/>
      <c r="CW2052" s="194"/>
      <c r="CY2052" s="28"/>
      <c r="CZ2052" s="28"/>
      <c r="DA2052" s="28"/>
      <c r="DF2052" s="194"/>
      <c r="DH2052" s="28"/>
      <c r="DI2052" s="28"/>
      <c r="DJ2052" s="28"/>
      <c r="DO2052" s="194"/>
      <c r="DQ2052" s="28"/>
      <c r="DR2052" s="28"/>
      <c r="DS2052" s="28"/>
      <c r="DX2052" s="194"/>
      <c r="DZ2052" s="28"/>
      <c r="EA2052" s="28"/>
      <c r="EB2052" s="28"/>
      <c r="EG2052" s="194"/>
      <c r="EI2052" s="28"/>
      <c r="EJ2052" s="28"/>
      <c r="EK2052" s="28"/>
      <c r="EP2052" s="194"/>
      <c r="ER2052" s="28"/>
      <c r="ES2052" s="28"/>
      <c r="ET2052" s="28"/>
      <c r="EY2052" s="194"/>
      <c r="FA2052" s="28"/>
      <c r="FB2052" s="28"/>
      <c r="FC2052" s="28"/>
      <c r="FH2052" s="194"/>
      <c r="FJ2052" s="28"/>
      <c r="FK2052" s="28"/>
      <c r="FL2052" s="28"/>
      <c r="FQ2052" s="194"/>
      <c r="FS2052" s="28"/>
      <c r="FT2052" s="28"/>
      <c r="FU2052" s="28"/>
      <c r="FZ2052" s="194"/>
      <c r="GB2052" s="28"/>
      <c r="GC2052" s="28"/>
      <c r="GD2052" s="28"/>
      <c r="GI2052" s="194"/>
      <c r="GK2052" s="28"/>
      <c r="GL2052" s="28"/>
      <c r="GM2052" s="28"/>
      <c r="GR2052" s="194"/>
      <c r="GT2052" s="28"/>
      <c r="GU2052" s="28"/>
      <c r="GV2052" s="28"/>
      <c r="HA2052" s="194"/>
      <c r="HC2052" s="28"/>
      <c r="HD2052" s="28"/>
      <c r="HE2052" s="28"/>
      <c r="HJ2052" s="28"/>
      <c r="HK2052" s="28"/>
      <c r="HL2052" s="28"/>
      <c r="HM2052" s="28"/>
      <c r="HN2052" s="28"/>
      <c r="HO2052" s="28"/>
      <c r="HP2052" s="28"/>
      <c r="HQ2052" s="28"/>
      <c r="HR2052" s="28"/>
      <c r="HS2052" s="28"/>
      <c r="HT2052" s="28"/>
      <c r="HU2052" s="28"/>
      <c r="HV2052" s="28"/>
      <c r="HW2052" s="28"/>
      <c r="HX2052" s="28"/>
      <c r="HY2052" s="28"/>
      <c r="HZ2052" s="28"/>
      <c r="IA2052" s="28"/>
      <c r="IB2052" s="28"/>
      <c r="IC2052" s="28"/>
      <c r="ID2052" s="28"/>
      <c r="IE2052" s="28"/>
      <c r="IF2052" s="28"/>
      <c r="IG2052" s="28"/>
      <c r="IH2052" s="28"/>
      <c r="II2052" s="28"/>
      <c r="IJ2052" s="28"/>
      <c r="IK2052" s="28"/>
      <c r="IL2052" s="28"/>
      <c r="IM2052" s="28"/>
      <c r="IN2052" s="28"/>
      <c r="IO2052" s="28"/>
    </row>
    <row r="2053" spans="1:249" s="50" customFormat="1" ht="14.25">
      <c r="A2053" s="28"/>
      <c r="B2053" s="28"/>
      <c r="C2053" s="28"/>
      <c r="D2053" s="28"/>
      <c r="E2053" s="28"/>
      <c r="F2053" s="28"/>
      <c r="G2053" s="28"/>
      <c r="K2053" s="194"/>
      <c r="M2053" s="28"/>
      <c r="N2053" s="28"/>
      <c r="O2053" s="28"/>
      <c r="T2053" s="194"/>
      <c r="V2053" s="28"/>
      <c r="W2053" s="28"/>
      <c r="X2053" s="28"/>
      <c r="AC2053" s="194"/>
      <c r="AE2053" s="28"/>
      <c r="AF2053" s="28"/>
      <c r="AG2053" s="28"/>
      <c r="AL2053" s="194"/>
      <c r="AN2053" s="28"/>
      <c r="AO2053" s="28"/>
      <c r="AP2053" s="28"/>
      <c r="AU2053" s="194"/>
      <c r="AW2053" s="28"/>
      <c r="AX2053" s="28"/>
      <c r="AY2053" s="28"/>
      <c r="BD2053" s="194"/>
      <c r="BF2053" s="28"/>
      <c r="BG2053" s="28"/>
      <c r="BH2053" s="28"/>
      <c r="BM2053" s="194"/>
      <c r="BO2053" s="28"/>
      <c r="BP2053" s="28"/>
      <c r="BQ2053" s="28"/>
      <c r="BV2053" s="194"/>
      <c r="BX2053" s="28"/>
      <c r="BY2053" s="28"/>
      <c r="BZ2053" s="28"/>
      <c r="CE2053" s="194"/>
      <c r="CG2053" s="28"/>
      <c r="CH2053" s="28"/>
      <c r="CI2053" s="28"/>
      <c r="CN2053" s="194"/>
      <c r="CP2053" s="28"/>
      <c r="CQ2053" s="28"/>
      <c r="CR2053" s="28"/>
      <c r="CW2053" s="194"/>
      <c r="CY2053" s="28"/>
      <c r="CZ2053" s="28"/>
      <c r="DA2053" s="28"/>
      <c r="DF2053" s="194"/>
      <c r="DH2053" s="28"/>
      <c r="DI2053" s="28"/>
      <c r="DJ2053" s="28"/>
      <c r="DO2053" s="194"/>
      <c r="DQ2053" s="28"/>
      <c r="DR2053" s="28"/>
      <c r="DS2053" s="28"/>
      <c r="DX2053" s="194"/>
      <c r="DZ2053" s="28"/>
      <c r="EA2053" s="28"/>
      <c r="EB2053" s="28"/>
      <c r="EG2053" s="194"/>
      <c r="EI2053" s="28"/>
      <c r="EJ2053" s="28"/>
      <c r="EK2053" s="28"/>
      <c r="EP2053" s="194"/>
      <c r="ER2053" s="28"/>
      <c r="ES2053" s="28"/>
      <c r="ET2053" s="28"/>
      <c r="EY2053" s="194"/>
      <c r="FA2053" s="28"/>
      <c r="FB2053" s="28"/>
      <c r="FC2053" s="28"/>
      <c r="FH2053" s="194"/>
      <c r="FJ2053" s="28"/>
      <c r="FK2053" s="28"/>
      <c r="FL2053" s="28"/>
      <c r="FQ2053" s="194"/>
      <c r="FS2053" s="28"/>
      <c r="FT2053" s="28"/>
      <c r="FU2053" s="28"/>
      <c r="FZ2053" s="194"/>
      <c r="GB2053" s="28"/>
      <c r="GC2053" s="28"/>
      <c r="GD2053" s="28"/>
      <c r="GI2053" s="194"/>
      <c r="GK2053" s="28"/>
      <c r="GL2053" s="28"/>
      <c r="GM2053" s="28"/>
      <c r="GR2053" s="194"/>
      <c r="GT2053" s="28"/>
      <c r="GU2053" s="28"/>
      <c r="GV2053" s="28"/>
      <c r="HA2053" s="194"/>
      <c r="HC2053" s="28"/>
      <c r="HD2053" s="28"/>
      <c r="HE2053" s="28"/>
      <c r="HJ2053" s="28"/>
      <c r="HK2053" s="28"/>
      <c r="HL2053" s="28"/>
      <c r="HM2053" s="28"/>
      <c r="HN2053" s="28"/>
      <c r="HO2053" s="28"/>
      <c r="HP2053" s="28"/>
      <c r="HQ2053" s="28"/>
      <c r="HR2053" s="28"/>
      <c r="HS2053" s="28"/>
      <c r="HT2053" s="28"/>
      <c r="HU2053" s="28"/>
      <c r="HV2053" s="28"/>
      <c r="HW2053" s="28"/>
      <c r="HX2053" s="28"/>
      <c r="HY2053" s="28"/>
      <c r="HZ2053" s="28"/>
      <c r="IA2053" s="28"/>
      <c r="IB2053" s="28"/>
      <c r="IC2053" s="28"/>
      <c r="ID2053" s="28"/>
      <c r="IE2053" s="28"/>
      <c r="IF2053" s="28"/>
      <c r="IG2053" s="28"/>
      <c r="IH2053" s="28"/>
      <c r="II2053" s="28"/>
      <c r="IJ2053" s="28"/>
      <c r="IK2053" s="28"/>
      <c r="IL2053" s="28"/>
      <c r="IM2053" s="28"/>
      <c r="IN2053" s="28"/>
      <c r="IO2053" s="28"/>
    </row>
    <row r="2054" spans="1:249" s="50" customFormat="1" ht="14.25">
      <c r="A2054" s="28"/>
      <c r="B2054" s="28"/>
      <c r="C2054" s="28"/>
      <c r="D2054" s="28"/>
      <c r="E2054" s="28"/>
      <c r="G2054" s="28"/>
      <c r="K2054" s="194"/>
      <c r="M2054" s="28"/>
      <c r="N2054" s="28"/>
      <c r="O2054" s="28"/>
      <c r="T2054" s="194"/>
      <c r="V2054" s="28"/>
      <c r="W2054" s="28"/>
      <c r="X2054" s="28"/>
      <c r="AC2054" s="194"/>
      <c r="AE2054" s="28"/>
      <c r="AF2054" s="28"/>
      <c r="AG2054" s="28"/>
      <c r="AL2054" s="194"/>
      <c r="AN2054" s="28"/>
      <c r="AO2054" s="28"/>
      <c r="AP2054" s="28"/>
      <c r="AU2054" s="194"/>
      <c r="AW2054" s="28"/>
      <c r="AX2054" s="28"/>
      <c r="AY2054" s="28"/>
      <c r="BD2054" s="194"/>
      <c r="BF2054" s="28"/>
      <c r="BG2054" s="28"/>
      <c r="BH2054" s="28"/>
      <c r="BM2054" s="194"/>
      <c r="BO2054" s="28"/>
      <c r="BP2054" s="28"/>
      <c r="BQ2054" s="28"/>
      <c r="BV2054" s="194"/>
      <c r="BX2054" s="28"/>
      <c r="BY2054" s="28"/>
      <c r="BZ2054" s="28"/>
      <c r="CE2054" s="194"/>
      <c r="CG2054" s="28"/>
      <c r="CH2054" s="28"/>
      <c r="CI2054" s="28"/>
      <c r="CN2054" s="194"/>
      <c r="CP2054" s="28"/>
      <c r="CQ2054" s="28"/>
      <c r="CR2054" s="28"/>
      <c r="CW2054" s="194"/>
      <c r="CY2054" s="28"/>
      <c r="CZ2054" s="28"/>
      <c r="DA2054" s="28"/>
      <c r="DF2054" s="194"/>
      <c r="DH2054" s="28"/>
      <c r="DI2054" s="28"/>
      <c r="DJ2054" s="28"/>
      <c r="DO2054" s="194"/>
      <c r="DQ2054" s="28"/>
      <c r="DR2054" s="28"/>
      <c r="DS2054" s="28"/>
      <c r="DX2054" s="194"/>
      <c r="DZ2054" s="28"/>
      <c r="EA2054" s="28"/>
      <c r="EB2054" s="28"/>
      <c r="EG2054" s="194"/>
      <c r="EI2054" s="28"/>
      <c r="EJ2054" s="28"/>
      <c r="EK2054" s="28"/>
      <c r="EP2054" s="194"/>
      <c r="ER2054" s="28"/>
      <c r="ES2054" s="28"/>
      <c r="ET2054" s="28"/>
      <c r="EY2054" s="194"/>
      <c r="FA2054" s="28"/>
      <c r="FB2054" s="28"/>
      <c r="FC2054" s="28"/>
      <c r="FH2054" s="194"/>
      <c r="FJ2054" s="28"/>
      <c r="FK2054" s="28"/>
      <c r="FL2054" s="28"/>
      <c r="FQ2054" s="194"/>
      <c r="FS2054" s="28"/>
      <c r="FT2054" s="28"/>
      <c r="FU2054" s="28"/>
      <c r="FZ2054" s="194"/>
      <c r="GB2054" s="28"/>
      <c r="GC2054" s="28"/>
      <c r="GD2054" s="28"/>
      <c r="GI2054" s="194"/>
      <c r="GK2054" s="28"/>
      <c r="GL2054" s="28"/>
      <c r="GM2054" s="28"/>
      <c r="GR2054" s="194"/>
      <c r="GT2054" s="28"/>
      <c r="GU2054" s="28"/>
      <c r="GV2054" s="28"/>
      <c r="HA2054" s="194"/>
      <c r="HC2054" s="28"/>
      <c r="HD2054" s="28"/>
      <c r="HE2054" s="28"/>
      <c r="HJ2054" s="28"/>
      <c r="HK2054" s="28"/>
      <c r="HL2054" s="28"/>
      <c r="HM2054" s="28"/>
      <c r="HN2054" s="28"/>
      <c r="HO2054" s="28"/>
      <c r="HP2054" s="28"/>
      <c r="HQ2054" s="28"/>
      <c r="HR2054" s="28"/>
      <c r="HS2054" s="28"/>
      <c r="HT2054" s="28"/>
      <c r="HU2054" s="28"/>
      <c r="HV2054" s="28"/>
      <c r="HW2054" s="28"/>
      <c r="HX2054" s="28"/>
      <c r="HY2054" s="28"/>
      <c r="HZ2054" s="28"/>
      <c r="IA2054" s="28"/>
      <c r="IB2054" s="28"/>
      <c r="IC2054" s="28"/>
      <c r="ID2054" s="28"/>
      <c r="IE2054" s="28"/>
      <c r="IF2054" s="28"/>
      <c r="IG2054" s="28"/>
      <c r="IH2054" s="28"/>
      <c r="II2054" s="28"/>
      <c r="IJ2054" s="28"/>
      <c r="IK2054" s="28"/>
      <c r="IL2054" s="28"/>
      <c r="IM2054" s="28"/>
      <c r="IN2054" s="28"/>
      <c r="IO2054" s="28"/>
    </row>
    <row r="2055" spans="1:249" s="50" customFormat="1" ht="14.25">
      <c r="A2055" s="28"/>
      <c r="B2055" s="28"/>
      <c r="C2055" s="28"/>
      <c r="D2055" s="28"/>
      <c r="E2055" s="28"/>
      <c r="F2055" s="28"/>
      <c r="G2055" s="28"/>
      <c r="K2055" s="194"/>
      <c r="M2055" s="28"/>
      <c r="N2055" s="28"/>
      <c r="O2055" s="28"/>
      <c r="T2055" s="194"/>
      <c r="V2055" s="28"/>
      <c r="W2055" s="28"/>
      <c r="X2055" s="28"/>
      <c r="AC2055" s="194"/>
      <c r="AE2055" s="28"/>
      <c r="AF2055" s="28"/>
      <c r="AG2055" s="28"/>
      <c r="AL2055" s="194"/>
      <c r="AN2055" s="28"/>
      <c r="AO2055" s="28"/>
      <c r="AP2055" s="28"/>
      <c r="AU2055" s="194"/>
      <c r="AW2055" s="28"/>
      <c r="AX2055" s="28"/>
      <c r="AY2055" s="28"/>
      <c r="BD2055" s="194"/>
      <c r="BF2055" s="28"/>
      <c r="BG2055" s="28"/>
      <c r="BH2055" s="28"/>
      <c r="BM2055" s="194"/>
      <c r="BO2055" s="28"/>
      <c r="BP2055" s="28"/>
      <c r="BQ2055" s="28"/>
      <c r="BV2055" s="194"/>
      <c r="BX2055" s="28"/>
      <c r="BY2055" s="28"/>
      <c r="BZ2055" s="28"/>
      <c r="CE2055" s="194"/>
      <c r="CG2055" s="28"/>
      <c r="CH2055" s="28"/>
      <c r="CI2055" s="28"/>
      <c r="CN2055" s="194"/>
      <c r="CP2055" s="28"/>
      <c r="CQ2055" s="28"/>
      <c r="CR2055" s="28"/>
      <c r="CW2055" s="194"/>
      <c r="CY2055" s="28"/>
      <c r="CZ2055" s="28"/>
      <c r="DA2055" s="28"/>
      <c r="DF2055" s="194"/>
      <c r="DH2055" s="28"/>
      <c r="DI2055" s="28"/>
      <c r="DJ2055" s="28"/>
      <c r="DO2055" s="194"/>
      <c r="DQ2055" s="28"/>
      <c r="DR2055" s="28"/>
      <c r="DS2055" s="28"/>
      <c r="DX2055" s="194"/>
      <c r="DZ2055" s="28"/>
      <c r="EA2055" s="28"/>
      <c r="EB2055" s="28"/>
      <c r="EG2055" s="194"/>
      <c r="EI2055" s="28"/>
      <c r="EJ2055" s="28"/>
      <c r="EK2055" s="28"/>
      <c r="EP2055" s="194"/>
      <c r="ER2055" s="28"/>
      <c r="ES2055" s="28"/>
      <c r="ET2055" s="28"/>
      <c r="EY2055" s="194"/>
      <c r="FA2055" s="28"/>
      <c r="FB2055" s="28"/>
      <c r="FC2055" s="28"/>
      <c r="FH2055" s="194"/>
      <c r="FJ2055" s="28"/>
      <c r="FK2055" s="28"/>
      <c r="FL2055" s="28"/>
      <c r="FQ2055" s="194"/>
      <c r="FS2055" s="28"/>
      <c r="FT2055" s="28"/>
      <c r="FU2055" s="28"/>
      <c r="FZ2055" s="194"/>
      <c r="GB2055" s="28"/>
      <c r="GC2055" s="28"/>
      <c r="GD2055" s="28"/>
      <c r="GI2055" s="194"/>
      <c r="GK2055" s="28"/>
      <c r="GL2055" s="28"/>
      <c r="GM2055" s="28"/>
      <c r="GR2055" s="194"/>
      <c r="GT2055" s="28"/>
      <c r="GU2055" s="28"/>
      <c r="GV2055" s="28"/>
      <c r="HA2055" s="194"/>
      <c r="HC2055" s="28"/>
      <c r="HD2055" s="28"/>
      <c r="HE2055" s="28"/>
      <c r="HJ2055" s="28"/>
      <c r="HK2055" s="28"/>
      <c r="HL2055" s="28"/>
      <c r="HM2055" s="28"/>
      <c r="HN2055" s="28"/>
      <c r="HO2055" s="28"/>
      <c r="HP2055" s="28"/>
      <c r="HQ2055" s="28"/>
      <c r="HR2055" s="28"/>
      <c r="HS2055" s="28"/>
      <c r="HT2055" s="28"/>
      <c r="HU2055" s="28"/>
      <c r="HV2055" s="28"/>
      <c r="HW2055" s="28"/>
      <c r="HX2055" s="28"/>
      <c r="HY2055" s="28"/>
      <c r="HZ2055" s="28"/>
      <c r="IA2055" s="28"/>
      <c r="IB2055" s="28"/>
      <c r="IC2055" s="28"/>
      <c r="ID2055" s="28"/>
      <c r="IE2055" s="28"/>
      <c r="IF2055" s="28"/>
      <c r="IG2055" s="28"/>
      <c r="IH2055" s="28"/>
      <c r="II2055" s="28"/>
      <c r="IJ2055" s="28"/>
      <c r="IK2055" s="28"/>
      <c r="IL2055" s="28"/>
      <c r="IM2055" s="28"/>
      <c r="IN2055" s="28"/>
      <c r="IO2055" s="28"/>
    </row>
    <row r="2056" spans="1:249" s="50" customFormat="1" ht="14.25">
      <c r="A2056" s="28"/>
      <c r="B2056" s="28"/>
      <c r="C2056" s="28"/>
      <c r="D2056" s="28"/>
      <c r="E2056" s="28"/>
      <c r="F2056" s="28"/>
      <c r="G2056" s="28"/>
      <c r="K2056" s="194"/>
      <c r="M2056" s="28"/>
      <c r="N2056" s="28"/>
      <c r="O2056" s="28"/>
      <c r="T2056" s="194"/>
      <c r="V2056" s="28"/>
      <c r="W2056" s="28"/>
      <c r="X2056" s="28"/>
      <c r="AC2056" s="194"/>
      <c r="AE2056" s="28"/>
      <c r="AF2056" s="28"/>
      <c r="AG2056" s="28"/>
      <c r="AL2056" s="194"/>
      <c r="AN2056" s="28"/>
      <c r="AO2056" s="28"/>
      <c r="AP2056" s="28"/>
      <c r="AU2056" s="194"/>
      <c r="AW2056" s="28"/>
      <c r="AX2056" s="28"/>
      <c r="AY2056" s="28"/>
      <c r="BD2056" s="194"/>
      <c r="BF2056" s="28"/>
      <c r="BG2056" s="28"/>
      <c r="BH2056" s="28"/>
      <c r="BM2056" s="194"/>
      <c r="BO2056" s="28"/>
      <c r="BP2056" s="28"/>
      <c r="BQ2056" s="28"/>
      <c r="BV2056" s="194"/>
      <c r="BX2056" s="28"/>
      <c r="BY2056" s="28"/>
      <c r="BZ2056" s="28"/>
      <c r="CE2056" s="194"/>
      <c r="CG2056" s="28"/>
      <c r="CH2056" s="28"/>
      <c r="CI2056" s="28"/>
      <c r="CN2056" s="194"/>
      <c r="CP2056" s="28"/>
      <c r="CQ2056" s="28"/>
      <c r="CR2056" s="28"/>
      <c r="CW2056" s="194"/>
      <c r="CY2056" s="28"/>
      <c r="CZ2056" s="28"/>
      <c r="DA2056" s="28"/>
      <c r="DF2056" s="194"/>
      <c r="DH2056" s="28"/>
      <c r="DI2056" s="28"/>
      <c r="DJ2056" s="28"/>
      <c r="DO2056" s="194"/>
      <c r="DQ2056" s="28"/>
      <c r="DR2056" s="28"/>
      <c r="DS2056" s="28"/>
      <c r="DX2056" s="194"/>
      <c r="DZ2056" s="28"/>
      <c r="EA2056" s="28"/>
      <c r="EB2056" s="28"/>
      <c r="EG2056" s="194"/>
      <c r="EI2056" s="28"/>
      <c r="EJ2056" s="28"/>
      <c r="EK2056" s="28"/>
      <c r="EP2056" s="194"/>
      <c r="ER2056" s="28"/>
      <c r="ES2056" s="28"/>
      <c r="ET2056" s="28"/>
      <c r="EY2056" s="194"/>
      <c r="FA2056" s="28"/>
      <c r="FB2056" s="28"/>
      <c r="FC2056" s="28"/>
      <c r="FH2056" s="194"/>
      <c r="FJ2056" s="28"/>
      <c r="FK2056" s="28"/>
      <c r="FL2056" s="28"/>
      <c r="FQ2056" s="194"/>
      <c r="FS2056" s="28"/>
      <c r="FT2056" s="28"/>
      <c r="FU2056" s="28"/>
      <c r="FZ2056" s="194"/>
      <c r="GB2056" s="28"/>
      <c r="GC2056" s="28"/>
      <c r="GD2056" s="28"/>
      <c r="GI2056" s="194"/>
      <c r="GK2056" s="28"/>
      <c r="GL2056" s="28"/>
      <c r="GM2056" s="28"/>
      <c r="GR2056" s="194"/>
      <c r="GT2056" s="28"/>
      <c r="GU2056" s="28"/>
      <c r="GV2056" s="28"/>
      <c r="HA2056" s="194"/>
      <c r="HC2056" s="28"/>
      <c r="HD2056" s="28"/>
      <c r="HE2056" s="28"/>
      <c r="HJ2056" s="28"/>
      <c r="HK2056" s="28"/>
      <c r="HL2056" s="28"/>
      <c r="HM2056" s="28"/>
      <c r="HN2056" s="28"/>
      <c r="HO2056" s="28"/>
      <c r="HP2056" s="28"/>
      <c r="HQ2056" s="28"/>
      <c r="HR2056" s="28"/>
      <c r="HS2056" s="28"/>
      <c r="HT2056" s="28"/>
      <c r="HU2056" s="28"/>
      <c r="HV2056" s="28"/>
      <c r="HW2056" s="28"/>
      <c r="HX2056" s="28"/>
      <c r="HY2056" s="28"/>
      <c r="HZ2056" s="28"/>
      <c r="IA2056" s="28"/>
      <c r="IB2056" s="28"/>
      <c r="IC2056" s="28"/>
      <c r="ID2056" s="28"/>
      <c r="IE2056" s="28"/>
      <c r="IF2056" s="28"/>
      <c r="IG2056" s="28"/>
      <c r="IH2056" s="28"/>
      <c r="II2056" s="28"/>
      <c r="IJ2056" s="28"/>
      <c r="IK2056" s="28"/>
      <c r="IL2056" s="28"/>
      <c r="IM2056" s="28"/>
      <c r="IN2056" s="28"/>
      <c r="IO2056" s="28"/>
    </row>
    <row r="2057" spans="1:249" s="50" customFormat="1" ht="14.25">
      <c r="A2057" s="28"/>
      <c r="B2057" s="28"/>
      <c r="C2057" s="28"/>
      <c r="D2057" s="28"/>
      <c r="E2057" s="28"/>
      <c r="G2057" s="28"/>
      <c r="K2057" s="194"/>
      <c r="M2057" s="28"/>
      <c r="N2057" s="28"/>
      <c r="O2057" s="28"/>
      <c r="T2057" s="194"/>
      <c r="V2057" s="28"/>
      <c r="W2057" s="28"/>
      <c r="X2057" s="28"/>
      <c r="AC2057" s="194"/>
      <c r="AE2057" s="28"/>
      <c r="AF2057" s="28"/>
      <c r="AG2057" s="28"/>
      <c r="AL2057" s="194"/>
      <c r="AN2057" s="28"/>
      <c r="AO2057" s="28"/>
      <c r="AP2057" s="28"/>
      <c r="AU2057" s="194"/>
      <c r="AW2057" s="28"/>
      <c r="AX2057" s="28"/>
      <c r="AY2057" s="28"/>
      <c r="BD2057" s="194"/>
      <c r="BF2057" s="28"/>
      <c r="BG2057" s="28"/>
      <c r="BH2057" s="28"/>
      <c r="BM2057" s="194"/>
      <c r="BO2057" s="28"/>
      <c r="BP2057" s="28"/>
      <c r="BQ2057" s="28"/>
      <c r="BV2057" s="194"/>
      <c r="BX2057" s="28"/>
      <c r="BY2057" s="28"/>
      <c r="BZ2057" s="28"/>
      <c r="CE2057" s="194"/>
      <c r="CG2057" s="28"/>
      <c r="CH2057" s="28"/>
      <c r="CI2057" s="28"/>
      <c r="CN2057" s="194"/>
      <c r="CP2057" s="28"/>
      <c r="CQ2057" s="28"/>
      <c r="CR2057" s="28"/>
      <c r="CW2057" s="194"/>
      <c r="CY2057" s="28"/>
      <c r="CZ2057" s="28"/>
      <c r="DA2057" s="28"/>
      <c r="DF2057" s="194"/>
      <c r="DH2057" s="28"/>
      <c r="DI2057" s="28"/>
      <c r="DJ2057" s="28"/>
      <c r="DO2057" s="194"/>
      <c r="DQ2057" s="28"/>
      <c r="DR2057" s="28"/>
      <c r="DS2057" s="28"/>
      <c r="DX2057" s="194"/>
      <c r="DZ2057" s="28"/>
      <c r="EA2057" s="28"/>
      <c r="EB2057" s="28"/>
      <c r="EG2057" s="194"/>
      <c r="EI2057" s="28"/>
      <c r="EJ2057" s="28"/>
      <c r="EK2057" s="28"/>
      <c r="EP2057" s="194"/>
      <c r="ER2057" s="28"/>
      <c r="ES2057" s="28"/>
      <c r="ET2057" s="28"/>
      <c r="EY2057" s="194"/>
      <c r="FA2057" s="28"/>
      <c r="FB2057" s="28"/>
      <c r="FC2057" s="28"/>
      <c r="FH2057" s="194"/>
      <c r="FJ2057" s="28"/>
      <c r="FK2057" s="28"/>
      <c r="FL2057" s="28"/>
      <c r="FQ2057" s="194"/>
      <c r="FS2057" s="28"/>
      <c r="FT2057" s="28"/>
      <c r="FU2057" s="28"/>
      <c r="FZ2057" s="194"/>
      <c r="GB2057" s="28"/>
      <c r="GC2057" s="28"/>
      <c r="GD2057" s="28"/>
      <c r="GI2057" s="194"/>
      <c r="GK2057" s="28"/>
      <c r="GL2057" s="28"/>
      <c r="GM2057" s="28"/>
      <c r="GR2057" s="194"/>
      <c r="GT2057" s="28"/>
      <c r="GU2057" s="28"/>
      <c r="GV2057" s="28"/>
      <c r="HA2057" s="194"/>
      <c r="HC2057" s="28"/>
      <c r="HD2057" s="28"/>
      <c r="HE2057" s="28"/>
      <c r="HJ2057" s="28"/>
      <c r="HK2057" s="28"/>
      <c r="HL2057" s="28"/>
      <c r="HM2057" s="28"/>
      <c r="HN2057" s="28"/>
      <c r="HO2057" s="28"/>
      <c r="HP2057" s="28"/>
      <c r="HQ2057" s="28"/>
      <c r="HR2057" s="28"/>
      <c r="HS2057" s="28"/>
      <c r="HT2057" s="28"/>
      <c r="HU2057" s="28"/>
      <c r="HV2057" s="28"/>
      <c r="HW2057" s="28"/>
      <c r="HX2057" s="28"/>
      <c r="HY2057" s="28"/>
      <c r="HZ2057" s="28"/>
      <c r="IA2057" s="28"/>
      <c r="IB2057" s="28"/>
      <c r="IC2057" s="28"/>
      <c r="ID2057" s="28"/>
      <c r="IE2057" s="28"/>
      <c r="IF2057" s="28"/>
      <c r="IG2057" s="28"/>
      <c r="IH2057" s="28"/>
      <c r="II2057" s="28"/>
      <c r="IJ2057" s="28"/>
      <c r="IK2057" s="28"/>
      <c r="IL2057" s="28"/>
      <c r="IM2057" s="28"/>
      <c r="IN2057" s="28"/>
      <c r="IO2057" s="28"/>
    </row>
    <row r="2058" spans="1:249" s="50" customFormat="1" ht="14.25">
      <c r="A2058" s="28"/>
      <c r="B2058" s="28"/>
      <c r="C2058" s="28"/>
      <c r="D2058" s="28"/>
      <c r="E2058" s="28"/>
      <c r="F2058" s="28"/>
      <c r="G2058" s="28"/>
      <c r="K2058" s="194"/>
      <c r="M2058" s="28"/>
      <c r="N2058" s="28"/>
      <c r="O2058" s="28"/>
      <c r="T2058" s="194"/>
      <c r="V2058" s="28"/>
      <c r="W2058" s="28"/>
      <c r="X2058" s="28"/>
      <c r="AC2058" s="194"/>
      <c r="AE2058" s="28"/>
      <c r="AF2058" s="28"/>
      <c r="AG2058" s="28"/>
      <c r="AL2058" s="194"/>
      <c r="AN2058" s="28"/>
      <c r="AO2058" s="28"/>
      <c r="AP2058" s="28"/>
      <c r="AU2058" s="194"/>
      <c r="AW2058" s="28"/>
      <c r="AX2058" s="28"/>
      <c r="AY2058" s="28"/>
      <c r="BD2058" s="194"/>
      <c r="BF2058" s="28"/>
      <c r="BG2058" s="28"/>
      <c r="BH2058" s="28"/>
      <c r="BM2058" s="194"/>
      <c r="BO2058" s="28"/>
      <c r="BP2058" s="28"/>
      <c r="BQ2058" s="28"/>
      <c r="BV2058" s="194"/>
      <c r="BX2058" s="28"/>
      <c r="BY2058" s="28"/>
      <c r="BZ2058" s="28"/>
      <c r="CE2058" s="194"/>
      <c r="CG2058" s="28"/>
      <c r="CH2058" s="28"/>
      <c r="CI2058" s="28"/>
      <c r="CN2058" s="194"/>
      <c r="CP2058" s="28"/>
      <c r="CQ2058" s="28"/>
      <c r="CR2058" s="28"/>
      <c r="CW2058" s="194"/>
      <c r="CY2058" s="28"/>
      <c r="CZ2058" s="28"/>
      <c r="DA2058" s="28"/>
      <c r="DF2058" s="194"/>
      <c r="DH2058" s="28"/>
      <c r="DI2058" s="28"/>
      <c r="DJ2058" s="28"/>
      <c r="DO2058" s="194"/>
      <c r="DQ2058" s="28"/>
      <c r="DR2058" s="28"/>
      <c r="DS2058" s="28"/>
      <c r="DX2058" s="194"/>
      <c r="DZ2058" s="28"/>
      <c r="EA2058" s="28"/>
      <c r="EB2058" s="28"/>
      <c r="EG2058" s="194"/>
      <c r="EI2058" s="28"/>
      <c r="EJ2058" s="28"/>
      <c r="EK2058" s="28"/>
      <c r="EP2058" s="194"/>
      <c r="ER2058" s="28"/>
      <c r="ES2058" s="28"/>
      <c r="ET2058" s="28"/>
      <c r="EY2058" s="194"/>
      <c r="FA2058" s="28"/>
      <c r="FB2058" s="28"/>
      <c r="FC2058" s="28"/>
      <c r="FH2058" s="194"/>
      <c r="FJ2058" s="28"/>
      <c r="FK2058" s="28"/>
      <c r="FL2058" s="28"/>
      <c r="FQ2058" s="194"/>
      <c r="FS2058" s="28"/>
      <c r="FT2058" s="28"/>
      <c r="FU2058" s="28"/>
      <c r="FZ2058" s="194"/>
      <c r="GB2058" s="28"/>
      <c r="GC2058" s="28"/>
      <c r="GD2058" s="28"/>
      <c r="GI2058" s="194"/>
      <c r="GK2058" s="28"/>
      <c r="GL2058" s="28"/>
      <c r="GM2058" s="28"/>
      <c r="GR2058" s="194"/>
      <c r="GT2058" s="28"/>
      <c r="GU2058" s="28"/>
      <c r="GV2058" s="28"/>
      <c r="HA2058" s="194"/>
      <c r="HC2058" s="28"/>
      <c r="HD2058" s="28"/>
      <c r="HE2058" s="28"/>
      <c r="HJ2058" s="28"/>
      <c r="HK2058" s="28"/>
      <c r="HL2058" s="28"/>
      <c r="HM2058" s="28"/>
      <c r="HN2058" s="28"/>
      <c r="HO2058" s="28"/>
      <c r="HP2058" s="28"/>
      <c r="HQ2058" s="28"/>
      <c r="HR2058" s="28"/>
      <c r="HS2058" s="28"/>
      <c r="HT2058" s="28"/>
      <c r="HU2058" s="28"/>
      <c r="HV2058" s="28"/>
      <c r="HW2058" s="28"/>
      <c r="HX2058" s="28"/>
      <c r="HY2058" s="28"/>
      <c r="HZ2058" s="28"/>
      <c r="IA2058" s="28"/>
      <c r="IB2058" s="28"/>
      <c r="IC2058" s="28"/>
      <c r="ID2058" s="28"/>
      <c r="IE2058" s="28"/>
      <c r="IF2058" s="28"/>
      <c r="IG2058" s="28"/>
      <c r="IH2058" s="28"/>
      <c r="II2058" s="28"/>
      <c r="IJ2058" s="28"/>
      <c r="IK2058" s="28"/>
      <c r="IL2058" s="28"/>
      <c r="IM2058" s="28"/>
      <c r="IN2058" s="28"/>
      <c r="IO2058" s="28"/>
    </row>
    <row r="2059" spans="1:249" s="50" customFormat="1" ht="14.25">
      <c r="A2059" s="28"/>
      <c r="B2059" s="28"/>
      <c r="C2059" s="28"/>
      <c r="D2059" s="28"/>
      <c r="E2059" s="28"/>
      <c r="F2059" s="28"/>
      <c r="G2059" s="28"/>
      <c r="K2059" s="194"/>
      <c r="M2059" s="28"/>
      <c r="N2059" s="28"/>
      <c r="O2059" s="28"/>
      <c r="T2059" s="194"/>
      <c r="V2059" s="28"/>
      <c r="W2059" s="28"/>
      <c r="X2059" s="28"/>
      <c r="AC2059" s="194"/>
      <c r="AE2059" s="28"/>
      <c r="AF2059" s="28"/>
      <c r="AG2059" s="28"/>
      <c r="AL2059" s="194"/>
      <c r="AN2059" s="28"/>
      <c r="AO2059" s="28"/>
      <c r="AP2059" s="28"/>
      <c r="AU2059" s="194"/>
      <c r="AW2059" s="28"/>
      <c r="AX2059" s="28"/>
      <c r="AY2059" s="28"/>
      <c r="BD2059" s="194"/>
      <c r="BF2059" s="28"/>
      <c r="BG2059" s="28"/>
      <c r="BH2059" s="28"/>
      <c r="BM2059" s="194"/>
      <c r="BO2059" s="28"/>
      <c r="BP2059" s="28"/>
      <c r="BQ2059" s="28"/>
      <c r="BV2059" s="194"/>
      <c r="BX2059" s="28"/>
      <c r="BY2059" s="28"/>
      <c r="BZ2059" s="28"/>
      <c r="CE2059" s="194"/>
      <c r="CG2059" s="28"/>
      <c r="CH2059" s="28"/>
      <c r="CI2059" s="28"/>
      <c r="CN2059" s="194"/>
      <c r="CP2059" s="28"/>
      <c r="CQ2059" s="28"/>
      <c r="CR2059" s="28"/>
      <c r="CW2059" s="194"/>
      <c r="CY2059" s="28"/>
      <c r="CZ2059" s="28"/>
      <c r="DA2059" s="28"/>
      <c r="DF2059" s="194"/>
      <c r="DH2059" s="28"/>
      <c r="DI2059" s="28"/>
      <c r="DJ2059" s="28"/>
      <c r="DO2059" s="194"/>
      <c r="DQ2059" s="28"/>
      <c r="DR2059" s="28"/>
      <c r="DS2059" s="28"/>
      <c r="DX2059" s="194"/>
      <c r="DZ2059" s="28"/>
      <c r="EA2059" s="28"/>
      <c r="EB2059" s="28"/>
      <c r="EG2059" s="194"/>
      <c r="EI2059" s="28"/>
      <c r="EJ2059" s="28"/>
      <c r="EK2059" s="28"/>
      <c r="EP2059" s="194"/>
      <c r="ER2059" s="28"/>
      <c r="ES2059" s="28"/>
      <c r="ET2059" s="28"/>
      <c r="EY2059" s="194"/>
      <c r="FA2059" s="28"/>
      <c r="FB2059" s="28"/>
      <c r="FC2059" s="28"/>
      <c r="FH2059" s="194"/>
      <c r="FJ2059" s="28"/>
      <c r="FK2059" s="28"/>
      <c r="FL2059" s="28"/>
      <c r="FQ2059" s="194"/>
      <c r="FS2059" s="28"/>
      <c r="FT2059" s="28"/>
      <c r="FU2059" s="28"/>
      <c r="FZ2059" s="194"/>
      <c r="GB2059" s="28"/>
      <c r="GC2059" s="28"/>
      <c r="GD2059" s="28"/>
      <c r="GI2059" s="194"/>
      <c r="GK2059" s="28"/>
      <c r="GL2059" s="28"/>
      <c r="GM2059" s="28"/>
      <c r="GR2059" s="194"/>
      <c r="GT2059" s="28"/>
      <c r="GU2059" s="28"/>
      <c r="GV2059" s="28"/>
      <c r="HA2059" s="194"/>
      <c r="HC2059" s="28"/>
      <c r="HD2059" s="28"/>
      <c r="HE2059" s="28"/>
      <c r="HJ2059" s="28"/>
      <c r="HK2059" s="28"/>
      <c r="HL2059" s="28"/>
      <c r="HM2059" s="28"/>
      <c r="HN2059" s="28"/>
      <c r="HO2059" s="28"/>
      <c r="HP2059" s="28"/>
      <c r="HQ2059" s="28"/>
      <c r="HR2059" s="28"/>
      <c r="HS2059" s="28"/>
      <c r="HT2059" s="28"/>
      <c r="HU2059" s="28"/>
      <c r="HV2059" s="28"/>
      <c r="HW2059" s="28"/>
      <c r="HX2059" s="28"/>
      <c r="HY2059" s="28"/>
      <c r="HZ2059" s="28"/>
      <c r="IA2059" s="28"/>
      <c r="IB2059" s="28"/>
      <c r="IC2059" s="28"/>
      <c r="ID2059" s="28"/>
      <c r="IE2059" s="28"/>
      <c r="IF2059" s="28"/>
      <c r="IG2059" s="28"/>
      <c r="IH2059" s="28"/>
      <c r="II2059" s="28"/>
      <c r="IJ2059" s="28"/>
      <c r="IK2059" s="28"/>
      <c r="IL2059" s="28"/>
      <c r="IM2059" s="28"/>
      <c r="IN2059" s="28"/>
      <c r="IO2059" s="28"/>
    </row>
    <row r="2060" spans="1:249" s="50" customFormat="1" ht="14.25">
      <c r="A2060" s="28"/>
      <c r="B2060" s="28"/>
      <c r="C2060" s="28"/>
      <c r="D2060" s="28"/>
      <c r="E2060" s="28"/>
      <c r="F2060" s="28"/>
      <c r="G2060" s="28"/>
      <c r="K2060" s="194"/>
      <c r="M2060" s="28"/>
      <c r="N2060" s="28"/>
      <c r="O2060" s="28"/>
      <c r="T2060" s="194"/>
      <c r="V2060" s="28"/>
      <c r="W2060" s="28"/>
      <c r="X2060" s="28"/>
      <c r="AC2060" s="194"/>
      <c r="AE2060" s="28"/>
      <c r="AF2060" s="28"/>
      <c r="AG2060" s="28"/>
      <c r="AL2060" s="194"/>
      <c r="AN2060" s="28"/>
      <c r="AO2060" s="28"/>
      <c r="AP2060" s="28"/>
      <c r="AU2060" s="194"/>
      <c r="AW2060" s="28"/>
      <c r="AX2060" s="28"/>
      <c r="AY2060" s="28"/>
      <c r="BD2060" s="194"/>
      <c r="BF2060" s="28"/>
      <c r="BG2060" s="28"/>
      <c r="BH2060" s="28"/>
      <c r="BM2060" s="194"/>
      <c r="BO2060" s="28"/>
      <c r="BP2060" s="28"/>
      <c r="BQ2060" s="28"/>
      <c r="BV2060" s="194"/>
      <c r="BX2060" s="28"/>
      <c r="BY2060" s="28"/>
      <c r="BZ2060" s="28"/>
      <c r="CE2060" s="194"/>
      <c r="CG2060" s="28"/>
      <c r="CH2060" s="28"/>
      <c r="CI2060" s="28"/>
      <c r="CN2060" s="194"/>
      <c r="CP2060" s="28"/>
      <c r="CQ2060" s="28"/>
      <c r="CR2060" s="28"/>
      <c r="CW2060" s="194"/>
      <c r="CY2060" s="28"/>
      <c r="CZ2060" s="28"/>
      <c r="DA2060" s="28"/>
      <c r="DF2060" s="194"/>
      <c r="DH2060" s="28"/>
      <c r="DI2060" s="28"/>
      <c r="DJ2060" s="28"/>
      <c r="DO2060" s="194"/>
      <c r="DQ2060" s="28"/>
      <c r="DR2060" s="28"/>
      <c r="DS2060" s="28"/>
      <c r="DX2060" s="194"/>
      <c r="DZ2060" s="28"/>
      <c r="EA2060" s="28"/>
      <c r="EB2060" s="28"/>
      <c r="EG2060" s="194"/>
      <c r="EI2060" s="28"/>
      <c r="EJ2060" s="28"/>
      <c r="EK2060" s="28"/>
      <c r="EP2060" s="194"/>
      <c r="ER2060" s="28"/>
      <c r="ES2060" s="28"/>
      <c r="ET2060" s="28"/>
      <c r="EY2060" s="194"/>
      <c r="FA2060" s="28"/>
      <c r="FB2060" s="28"/>
      <c r="FC2060" s="28"/>
      <c r="FH2060" s="194"/>
      <c r="FJ2060" s="28"/>
      <c r="FK2060" s="28"/>
      <c r="FL2060" s="28"/>
      <c r="FQ2060" s="194"/>
      <c r="FS2060" s="28"/>
      <c r="FT2060" s="28"/>
      <c r="FU2060" s="28"/>
      <c r="FZ2060" s="194"/>
      <c r="GB2060" s="28"/>
      <c r="GC2060" s="28"/>
      <c r="GD2060" s="28"/>
      <c r="GI2060" s="194"/>
      <c r="GK2060" s="28"/>
      <c r="GL2060" s="28"/>
      <c r="GM2060" s="28"/>
      <c r="GR2060" s="194"/>
      <c r="GT2060" s="28"/>
      <c r="GU2060" s="28"/>
      <c r="GV2060" s="28"/>
      <c r="HA2060" s="194"/>
      <c r="HC2060" s="28"/>
      <c r="HD2060" s="28"/>
      <c r="HE2060" s="28"/>
      <c r="HJ2060" s="28"/>
      <c r="HK2060" s="28"/>
      <c r="HL2060" s="28"/>
      <c r="HM2060" s="28"/>
      <c r="HN2060" s="28"/>
      <c r="HO2060" s="28"/>
      <c r="HP2060" s="28"/>
      <c r="HQ2060" s="28"/>
      <c r="HR2060" s="28"/>
      <c r="HS2060" s="28"/>
      <c r="HT2060" s="28"/>
      <c r="HU2060" s="28"/>
      <c r="HV2060" s="28"/>
      <c r="HW2060" s="28"/>
      <c r="HX2060" s="28"/>
      <c r="HY2060" s="28"/>
      <c r="HZ2060" s="28"/>
      <c r="IA2060" s="28"/>
      <c r="IB2060" s="28"/>
      <c r="IC2060" s="28"/>
      <c r="ID2060" s="28"/>
      <c r="IE2060" s="28"/>
      <c r="IF2060" s="28"/>
      <c r="IG2060" s="28"/>
      <c r="IH2060" s="28"/>
      <c r="II2060" s="28"/>
      <c r="IJ2060" s="28"/>
      <c r="IK2060" s="28"/>
      <c r="IL2060" s="28"/>
      <c r="IM2060" s="28"/>
      <c r="IN2060" s="28"/>
      <c r="IO2060" s="28"/>
    </row>
    <row r="2061" spans="1:249" s="50" customFormat="1" ht="14.25">
      <c r="A2061" s="28"/>
      <c r="B2061" s="28"/>
      <c r="C2061" s="28"/>
      <c r="D2061" s="28"/>
      <c r="E2061" s="28"/>
      <c r="F2061" s="28"/>
      <c r="G2061" s="28"/>
      <c r="K2061" s="194"/>
      <c r="M2061" s="28"/>
      <c r="N2061" s="28"/>
      <c r="O2061" s="28"/>
      <c r="T2061" s="194"/>
      <c r="V2061" s="28"/>
      <c r="W2061" s="28"/>
      <c r="X2061" s="28"/>
      <c r="AC2061" s="194"/>
      <c r="AE2061" s="28"/>
      <c r="AF2061" s="28"/>
      <c r="AG2061" s="28"/>
      <c r="AL2061" s="194"/>
      <c r="AN2061" s="28"/>
      <c r="AO2061" s="28"/>
      <c r="AP2061" s="28"/>
      <c r="AU2061" s="194"/>
      <c r="AW2061" s="28"/>
      <c r="AX2061" s="28"/>
      <c r="AY2061" s="28"/>
      <c r="BD2061" s="194"/>
      <c r="BF2061" s="28"/>
      <c r="BG2061" s="28"/>
      <c r="BH2061" s="28"/>
      <c r="BM2061" s="194"/>
      <c r="BO2061" s="28"/>
      <c r="BP2061" s="28"/>
      <c r="BQ2061" s="28"/>
      <c r="BV2061" s="194"/>
      <c r="BX2061" s="28"/>
      <c r="BY2061" s="28"/>
      <c r="BZ2061" s="28"/>
      <c r="CE2061" s="194"/>
      <c r="CG2061" s="28"/>
      <c r="CH2061" s="28"/>
      <c r="CI2061" s="28"/>
      <c r="CN2061" s="194"/>
      <c r="CP2061" s="28"/>
      <c r="CQ2061" s="28"/>
      <c r="CR2061" s="28"/>
      <c r="CW2061" s="194"/>
      <c r="CY2061" s="28"/>
      <c r="CZ2061" s="28"/>
      <c r="DA2061" s="28"/>
      <c r="DF2061" s="194"/>
      <c r="DH2061" s="28"/>
      <c r="DI2061" s="28"/>
      <c r="DJ2061" s="28"/>
      <c r="DO2061" s="194"/>
      <c r="DQ2061" s="28"/>
      <c r="DR2061" s="28"/>
      <c r="DS2061" s="28"/>
      <c r="DX2061" s="194"/>
      <c r="DZ2061" s="28"/>
      <c r="EA2061" s="28"/>
      <c r="EB2061" s="28"/>
      <c r="EG2061" s="194"/>
      <c r="EI2061" s="28"/>
      <c r="EJ2061" s="28"/>
      <c r="EK2061" s="28"/>
      <c r="EP2061" s="194"/>
      <c r="ER2061" s="28"/>
      <c r="ES2061" s="28"/>
      <c r="ET2061" s="28"/>
      <c r="EY2061" s="194"/>
      <c r="FA2061" s="28"/>
      <c r="FB2061" s="28"/>
      <c r="FC2061" s="28"/>
      <c r="FH2061" s="194"/>
      <c r="FJ2061" s="28"/>
      <c r="FK2061" s="28"/>
      <c r="FL2061" s="28"/>
      <c r="FQ2061" s="194"/>
      <c r="FS2061" s="28"/>
      <c r="FT2061" s="28"/>
      <c r="FU2061" s="28"/>
      <c r="FZ2061" s="194"/>
      <c r="GB2061" s="28"/>
      <c r="GC2061" s="28"/>
      <c r="GD2061" s="28"/>
      <c r="GI2061" s="194"/>
      <c r="GK2061" s="28"/>
      <c r="GL2061" s="28"/>
      <c r="GM2061" s="28"/>
      <c r="GR2061" s="194"/>
      <c r="GT2061" s="28"/>
      <c r="GU2061" s="28"/>
      <c r="GV2061" s="28"/>
      <c r="HA2061" s="194"/>
      <c r="HC2061" s="28"/>
      <c r="HD2061" s="28"/>
      <c r="HE2061" s="28"/>
      <c r="HJ2061" s="28"/>
      <c r="HK2061" s="28"/>
      <c r="HL2061" s="28"/>
      <c r="HM2061" s="28"/>
      <c r="HN2061" s="28"/>
      <c r="HO2061" s="28"/>
      <c r="HP2061" s="28"/>
      <c r="HQ2061" s="28"/>
      <c r="HR2061" s="28"/>
      <c r="HS2061" s="28"/>
      <c r="HT2061" s="28"/>
      <c r="HU2061" s="28"/>
      <c r="HV2061" s="28"/>
      <c r="HW2061" s="28"/>
      <c r="HX2061" s="28"/>
      <c r="HY2061" s="28"/>
      <c r="HZ2061" s="28"/>
      <c r="IA2061" s="28"/>
      <c r="IB2061" s="28"/>
      <c r="IC2061" s="28"/>
      <c r="ID2061" s="28"/>
      <c r="IE2061" s="28"/>
      <c r="IF2061" s="28"/>
      <c r="IG2061" s="28"/>
      <c r="IH2061" s="28"/>
      <c r="II2061" s="28"/>
      <c r="IJ2061" s="28"/>
      <c r="IK2061" s="28"/>
      <c r="IL2061" s="28"/>
      <c r="IM2061" s="28"/>
      <c r="IN2061" s="28"/>
      <c r="IO2061" s="28"/>
    </row>
    <row r="2062" spans="1:249" s="50" customFormat="1" ht="14.25">
      <c r="A2062" s="28"/>
      <c r="B2062" s="28"/>
      <c r="C2062" s="28"/>
      <c r="D2062" s="28"/>
      <c r="E2062" s="28"/>
      <c r="G2062" s="28"/>
      <c r="K2062" s="194"/>
      <c r="M2062" s="28"/>
      <c r="N2062" s="28"/>
      <c r="O2062" s="28"/>
      <c r="T2062" s="194"/>
      <c r="V2062" s="28"/>
      <c r="W2062" s="28"/>
      <c r="X2062" s="28"/>
      <c r="AC2062" s="194"/>
      <c r="AE2062" s="28"/>
      <c r="AF2062" s="28"/>
      <c r="AG2062" s="28"/>
      <c r="AL2062" s="194"/>
      <c r="AN2062" s="28"/>
      <c r="AO2062" s="28"/>
      <c r="AP2062" s="28"/>
      <c r="AU2062" s="194"/>
      <c r="AW2062" s="28"/>
      <c r="AX2062" s="28"/>
      <c r="AY2062" s="28"/>
      <c r="BD2062" s="194"/>
      <c r="BF2062" s="28"/>
      <c r="BG2062" s="28"/>
      <c r="BH2062" s="28"/>
      <c r="BM2062" s="194"/>
      <c r="BO2062" s="28"/>
      <c r="BP2062" s="28"/>
      <c r="BQ2062" s="28"/>
      <c r="BV2062" s="194"/>
      <c r="BX2062" s="28"/>
      <c r="BY2062" s="28"/>
      <c r="BZ2062" s="28"/>
      <c r="CE2062" s="194"/>
      <c r="CG2062" s="28"/>
      <c r="CH2062" s="28"/>
      <c r="CI2062" s="28"/>
      <c r="CN2062" s="194"/>
      <c r="CP2062" s="28"/>
      <c r="CQ2062" s="28"/>
      <c r="CR2062" s="28"/>
      <c r="CW2062" s="194"/>
      <c r="CY2062" s="28"/>
      <c r="CZ2062" s="28"/>
      <c r="DA2062" s="28"/>
      <c r="DF2062" s="194"/>
      <c r="DH2062" s="28"/>
      <c r="DI2062" s="28"/>
      <c r="DJ2062" s="28"/>
      <c r="DO2062" s="194"/>
      <c r="DQ2062" s="28"/>
      <c r="DR2062" s="28"/>
      <c r="DS2062" s="28"/>
      <c r="DX2062" s="194"/>
      <c r="DZ2062" s="28"/>
      <c r="EA2062" s="28"/>
      <c r="EB2062" s="28"/>
      <c r="EG2062" s="194"/>
      <c r="EI2062" s="28"/>
      <c r="EJ2062" s="28"/>
      <c r="EK2062" s="28"/>
      <c r="EP2062" s="194"/>
      <c r="ER2062" s="28"/>
      <c r="ES2062" s="28"/>
      <c r="ET2062" s="28"/>
      <c r="EY2062" s="194"/>
      <c r="FA2062" s="28"/>
      <c r="FB2062" s="28"/>
      <c r="FC2062" s="28"/>
      <c r="FH2062" s="194"/>
      <c r="FJ2062" s="28"/>
      <c r="FK2062" s="28"/>
      <c r="FL2062" s="28"/>
      <c r="FQ2062" s="194"/>
      <c r="FS2062" s="28"/>
      <c r="FT2062" s="28"/>
      <c r="FU2062" s="28"/>
      <c r="FZ2062" s="194"/>
      <c r="GB2062" s="28"/>
      <c r="GC2062" s="28"/>
      <c r="GD2062" s="28"/>
      <c r="GI2062" s="194"/>
      <c r="GK2062" s="28"/>
      <c r="GL2062" s="28"/>
      <c r="GM2062" s="28"/>
      <c r="GR2062" s="194"/>
      <c r="GT2062" s="28"/>
      <c r="GU2062" s="28"/>
      <c r="GV2062" s="28"/>
      <c r="HA2062" s="194"/>
      <c r="HC2062" s="28"/>
      <c r="HD2062" s="28"/>
      <c r="HE2062" s="28"/>
      <c r="HJ2062" s="28"/>
      <c r="HK2062" s="28"/>
      <c r="HL2062" s="28"/>
      <c r="HM2062" s="28"/>
      <c r="HN2062" s="28"/>
      <c r="HO2062" s="28"/>
      <c r="HP2062" s="28"/>
      <c r="HQ2062" s="28"/>
      <c r="HR2062" s="28"/>
      <c r="HS2062" s="28"/>
      <c r="HT2062" s="28"/>
      <c r="HU2062" s="28"/>
      <c r="HV2062" s="28"/>
      <c r="HW2062" s="28"/>
      <c r="HX2062" s="28"/>
      <c r="HY2062" s="28"/>
      <c r="HZ2062" s="28"/>
      <c r="IA2062" s="28"/>
      <c r="IB2062" s="28"/>
      <c r="IC2062" s="28"/>
      <c r="ID2062" s="28"/>
      <c r="IE2062" s="28"/>
      <c r="IF2062" s="28"/>
      <c r="IG2062" s="28"/>
      <c r="IH2062" s="28"/>
      <c r="II2062" s="28"/>
      <c r="IJ2062" s="28"/>
      <c r="IK2062" s="28"/>
      <c r="IL2062" s="28"/>
      <c r="IM2062" s="28"/>
      <c r="IN2062" s="28"/>
      <c r="IO2062" s="28"/>
    </row>
    <row r="2063" spans="1:249" s="50" customFormat="1" ht="14.25">
      <c r="A2063" s="28"/>
      <c r="B2063" s="28"/>
      <c r="C2063" s="28"/>
      <c r="D2063" s="28"/>
      <c r="E2063" s="28"/>
      <c r="F2063" s="28"/>
      <c r="G2063" s="28"/>
      <c r="K2063" s="194"/>
      <c r="M2063" s="28"/>
      <c r="N2063" s="28"/>
      <c r="O2063" s="28"/>
      <c r="T2063" s="194"/>
      <c r="V2063" s="28"/>
      <c r="W2063" s="28"/>
      <c r="X2063" s="28"/>
      <c r="AC2063" s="194"/>
      <c r="AE2063" s="28"/>
      <c r="AF2063" s="28"/>
      <c r="AG2063" s="28"/>
      <c r="AL2063" s="194"/>
      <c r="AN2063" s="28"/>
      <c r="AO2063" s="28"/>
      <c r="AP2063" s="28"/>
      <c r="AU2063" s="194"/>
      <c r="AW2063" s="28"/>
      <c r="AX2063" s="28"/>
      <c r="AY2063" s="28"/>
      <c r="BD2063" s="194"/>
      <c r="BF2063" s="28"/>
      <c r="BG2063" s="28"/>
      <c r="BH2063" s="28"/>
      <c r="BM2063" s="194"/>
      <c r="BO2063" s="28"/>
      <c r="BP2063" s="28"/>
      <c r="BQ2063" s="28"/>
      <c r="BV2063" s="194"/>
      <c r="BX2063" s="28"/>
      <c r="BY2063" s="28"/>
      <c r="BZ2063" s="28"/>
      <c r="CE2063" s="194"/>
      <c r="CG2063" s="28"/>
      <c r="CH2063" s="28"/>
      <c r="CI2063" s="28"/>
      <c r="CN2063" s="194"/>
      <c r="CP2063" s="28"/>
      <c r="CQ2063" s="28"/>
      <c r="CR2063" s="28"/>
      <c r="CW2063" s="194"/>
      <c r="CY2063" s="28"/>
      <c r="CZ2063" s="28"/>
      <c r="DA2063" s="28"/>
      <c r="DF2063" s="194"/>
      <c r="DH2063" s="28"/>
      <c r="DI2063" s="28"/>
      <c r="DJ2063" s="28"/>
      <c r="DO2063" s="194"/>
      <c r="DQ2063" s="28"/>
      <c r="DR2063" s="28"/>
      <c r="DS2063" s="28"/>
      <c r="DX2063" s="194"/>
      <c r="DZ2063" s="28"/>
      <c r="EA2063" s="28"/>
      <c r="EB2063" s="28"/>
      <c r="EG2063" s="194"/>
      <c r="EI2063" s="28"/>
      <c r="EJ2063" s="28"/>
      <c r="EK2063" s="28"/>
      <c r="EP2063" s="194"/>
      <c r="ER2063" s="28"/>
      <c r="ES2063" s="28"/>
      <c r="ET2063" s="28"/>
      <c r="EY2063" s="194"/>
      <c r="FA2063" s="28"/>
      <c r="FB2063" s="28"/>
      <c r="FC2063" s="28"/>
      <c r="FH2063" s="194"/>
      <c r="FJ2063" s="28"/>
      <c r="FK2063" s="28"/>
      <c r="FL2063" s="28"/>
      <c r="FQ2063" s="194"/>
      <c r="FS2063" s="28"/>
      <c r="FT2063" s="28"/>
      <c r="FU2063" s="28"/>
      <c r="FZ2063" s="194"/>
      <c r="GB2063" s="28"/>
      <c r="GC2063" s="28"/>
      <c r="GD2063" s="28"/>
      <c r="GI2063" s="194"/>
      <c r="GK2063" s="28"/>
      <c r="GL2063" s="28"/>
      <c r="GM2063" s="28"/>
      <c r="GR2063" s="194"/>
      <c r="GT2063" s="28"/>
      <c r="GU2063" s="28"/>
      <c r="GV2063" s="28"/>
      <c r="HA2063" s="194"/>
      <c r="HC2063" s="28"/>
      <c r="HD2063" s="28"/>
      <c r="HE2063" s="28"/>
      <c r="HJ2063" s="28"/>
      <c r="HK2063" s="28"/>
      <c r="HL2063" s="28"/>
      <c r="HM2063" s="28"/>
      <c r="HN2063" s="28"/>
      <c r="HO2063" s="28"/>
      <c r="HP2063" s="28"/>
      <c r="HQ2063" s="28"/>
      <c r="HR2063" s="28"/>
      <c r="HS2063" s="28"/>
      <c r="HT2063" s="28"/>
      <c r="HU2063" s="28"/>
      <c r="HV2063" s="28"/>
      <c r="HW2063" s="28"/>
      <c r="HX2063" s="28"/>
      <c r="HY2063" s="28"/>
      <c r="HZ2063" s="28"/>
      <c r="IA2063" s="28"/>
      <c r="IB2063" s="28"/>
      <c r="IC2063" s="28"/>
      <c r="ID2063" s="28"/>
      <c r="IE2063" s="28"/>
      <c r="IF2063" s="28"/>
      <c r="IG2063" s="28"/>
      <c r="IH2063" s="28"/>
      <c r="II2063" s="28"/>
      <c r="IJ2063" s="28"/>
      <c r="IK2063" s="28"/>
      <c r="IL2063" s="28"/>
      <c r="IM2063" s="28"/>
      <c r="IN2063" s="28"/>
      <c r="IO2063" s="28"/>
    </row>
    <row r="2064" spans="1:249" s="50" customFormat="1" ht="14.25">
      <c r="A2064" s="28"/>
      <c r="B2064" s="28"/>
      <c r="C2064" s="28"/>
      <c r="D2064" s="28"/>
      <c r="E2064" s="28"/>
      <c r="F2064" s="28"/>
      <c r="G2064" s="28"/>
      <c r="K2064" s="194"/>
      <c r="M2064" s="28"/>
      <c r="N2064" s="28"/>
      <c r="O2064" s="28"/>
      <c r="T2064" s="194"/>
      <c r="V2064" s="28"/>
      <c r="W2064" s="28"/>
      <c r="X2064" s="28"/>
      <c r="AC2064" s="194"/>
      <c r="AE2064" s="28"/>
      <c r="AF2064" s="28"/>
      <c r="AG2064" s="28"/>
      <c r="AL2064" s="194"/>
      <c r="AN2064" s="28"/>
      <c r="AO2064" s="28"/>
      <c r="AP2064" s="28"/>
      <c r="AU2064" s="194"/>
      <c r="AW2064" s="28"/>
      <c r="AX2064" s="28"/>
      <c r="AY2064" s="28"/>
      <c r="BD2064" s="194"/>
      <c r="BF2064" s="28"/>
      <c r="BG2064" s="28"/>
      <c r="BH2064" s="28"/>
      <c r="BM2064" s="194"/>
      <c r="BO2064" s="28"/>
      <c r="BP2064" s="28"/>
      <c r="BQ2064" s="28"/>
      <c r="BV2064" s="194"/>
      <c r="BX2064" s="28"/>
      <c r="BY2064" s="28"/>
      <c r="BZ2064" s="28"/>
      <c r="CE2064" s="194"/>
      <c r="CG2064" s="28"/>
      <c r="CH2064" s="28"/>
      <c r="CI2064" s="28"/>
      <c r="CN2064" s="194"/>
      <c r="CP2064" s="28"/>
      <c r="CQ2064" s="28"/>
      <c r="CR2064" s="28"/>
      <c r="CW2064" s="194"/>
      <c r="CY2064" s="28"/>
      <c r="CZ2064" s="28"/>
      <c r="DA2064" s="28"/>
      <c r="DF2064" s="194"/>
      <c r="DH2064" s="28"/>
      <c r="DI2064" s="28"/>
      <c r="DJ2064" s="28"/>
      <c r="DO2064" s="194"/>
      <c r="DQ2064" s="28"/>
      <c r="DR2064" s="28"/>
      <c r="DS2064" s="28"/>
      <c r="DX2064" s="194"/>
      <c r="DZ2064" s="28"/>
      <c r="EA2064" s="28"/>
      <c r="EB2064" s="28"/>
      <c r="EG2064" s="194"/>
      <c r="EI2064" s="28"/>
      <c r="EJ2064" s="28"/>
      <c r="EK2064" s="28"/>
      <c r="EP2064" s="194"/>
      <c r="ER2064" s="28"/>
      <c r="ES2064" s="28"/>
      <c r="ET2064" s="28"/>
      <c r="EY2064" s="194"/>
      <c r="FA2064" s="28"/>
      <c r="FB2064" s="28"/>
      <c r="FC2064" s="28"/>
      <c r="FH2064" s="194"/>
      <c r="FJ2064" s="28"/>
      <c r="FK2064" s="28"/>
      <c r="FL2064" s="28"/>
      <c r="FQ2064" s="194"/>
      <c r="FS2064" s="28"/>
      <c r="FT2064" s="28"/>
      <c r="FU2064" s="28"/>
      <c r="FZ2064" s="194"/>
      <c r="GB2064" s="28"/>
      <c r="GC2064" s="28"/>
      <c r="GD2064" s="28"/>
      <c r="GI2064" s="194"/>
      <c r="GK2064" s="28"/>
      <c r="GL2064" s="28"/>
      <c r="GM2064" s="28"/>
      <c r="GR2064" s="194"/>
      <c r="GT2064" s="28"/>
      <c r="GU2064" s="28"/>
      <c r="GV2064" s="28"/>
      <c r="HA2064" s="194"/>
      <c r="HC2064" s="28"/>
      <c r="HD2064" s="28"/>
      <c r="HE2064" s="28"/>
      <c r="HJ2064" s="28"/>
      <c r="HK2064" s="28"/>
      <c r="HL2064" s="28"/>
      <c r="HM2064" s="28"/>
      <c r="HN2064" s="28"/>
      <c r="HO2064" s="28"/>
      <c r="HP2064" s="28"/>
      <c r="HQ2064" s="28"/>
      <c r="HR2064" s="28"/>
      <c r="HS2064" s="28"/>
      <c r="HT2064" s="28"/>
      <c r="HU2064" s="28"/>
      <c r="HV2064" s="28"/>
      <c r="HW2064" s="28"/>
      <c r="HX2064" s="28"/>
      <c r="HY2064" s="28"/>
      <c r="HZ2064" s="28"/>
      <c r="IA2064" s="28"/>
      <c r="IB2064" s="28"/>
      <c r="IC2064" s="28"/>
      <c r="ID2064" s="28"/>
      <c r="IE2064" s="28"/>
      <c r="IF2064" s="28"/>
      <c r="IG2064" s="28"/>
      <c r="IH2064" s="28"/>
      <c r="II2064" s="28"/>
      <c r="IJ2064" s="28"/>
      <c r="IK2064" s="28"/>
      <c r="IL2064" s="28"/>
      <c r="IM2064" s="28"/>
      <c r="IN2064" s="28"/>
      <c r="IO2064" s="28"/>
    </row>
    <row r="2065" spans="1:249" s="50" customFormat="1" ht="14.25">
      <c r="A2065" s="28"/>
      <c r="B2065" s="28"/>
      <c r="C2065" s="28"/>
      <c r="D2065" s="28"/>
      <c r="E2065" s="28"/>
      <c r="F2065" s="28"/>
      <c r="G2065" s="28"/>
      <c r="K2065" s="194"/>
      <c r="M2065" s="28"/>
      <c r="N2065" s="28"/>
      <c r="O2065" s="28"/>
      <c r="T2065" s="194"/>
      <c r="V2065" s="28"/>
      <c r="W2065" s="28"/>
      <c r="X2065" s="28"/>
      <c r="AC2065" s="194"/>
      <c r="AE2065" s="28"/>
      <c r="AF2065" s="28"/>
      <c r="AG2065" s="28"/>
      <c r="AL2065" s="194"/>
      <c r="AN2065" s="28"/>
      <c r="AO2065" s="28"/>
      <c r="AP2065" s="28"/>
      <c r="AU2065" s="194"/>
      <c r="AW2065" s="28"/>
      <c r="AX2065" s="28"/>
      <c r="AY2065" s="28"/>
      <c r="BD2065" s="194"/>
      <c r="BF2065" s="28"/>
      <c r="BG2065" s="28"/>
      <c r="BH2065" s="28"/>
      <c r="BM2065" s="194"/>
      <c r="BO2065" s="28"/>
      <c r="BP2065" s="28"/>
      <c r="BQ2065" s="28"/>
      <c r="BV2065" s="194"/>
      <c r="BX2065" s="28"/>
      <c r="BY2065" s="28"/>
      <c r="BZ2065" s="28"/>
      <c r="CE2065" s="194"/>
      <c r="CG2065" s="28"/>
      <c r="CH2065" s="28"/>
      <c r="CI2065" s="28"/>
      <c r="CN2065" s="194"/>
      <c r="CP2065" s="28"/>
      <c r="CQ2065" s="28"/>
      <c r="CR2065" s="28"/>
      <c r="CW2065" s="194"/>
      <c r="CY2065" s="28"/>
      <c r="CZ2065" s="28"/>
      <c r="DA2065" s="28"/>
      <c r="DF2065" s="194"/>
      <c r="DH2065" s="28"/>
      <c r="DI2065" s="28"/>
      <c r="DJ2065" s="28"/>
      <c r="DO2065" s="194"/>
      <c r="DQ2065" s="28"/>
      <c r="DR2065" s="28"/>
      <c r="DS2065" s="28"/>
      <c r="DX2065" s="194"/>
      <c r="DZ2065" s="28"/>
      <c r="EA2065" s="28"/>
      <c r="EB2065" s="28"/>
      <c r="EG2065" s="194"/>
      <c r="EI2065" s="28"/>
      <c r="EJ2065" s="28"/>
      <c r="EK2065" s="28"/>
      <c r="EP2065" s="194"/>
      <c r="ER2065" s="28"/>
      <c r="ES2065" s="28"/>
      <c r="ET2065" s="28"/>
      <c r="EY2065" s="194"/>
      <c r="FA2065" s="28"/>
      <c r="FB2065" s="28"/>
      <c r="FC2065" s="28"/>
      <c r="FH2065" s="194"/>
      <c r="FJ2065" s="28"/>
      <c r="FK2065" s="28"/>
      <c r="FL2065" s="28"/>
      <c r="FQ2065" s="194"/>
      <c r="FS2065" s="28"/>
      <c r="FT2065" s="28"/>
      <c r="FU2065" s="28"/>
      <c r="FZ2065" s="194"/>
      <c r="GB2065" s="28"/>
      <c r="GC2065" s="28"/>
      <c r="GD2065" s="28"/>
      <c r="GI2065" s="194"/>
      <c r="GK2065" s="28"/>
      <c r="GL2065" s="28"/>
      <c r="GM2065" s="28"/>
      <c r="GR2065" s="194"/>
      <c r="GT2065" s="28"/>
      <c r="GU2065" s="28"/>
      <c r="GV2065" s="28"/>
      <c r="HA2065" s="194"/>
      <c r="HC2065" s="28"/>
      <c r="HD2065" s="28"/>
      <c r="HE2065" s="28"/>
      <c r="HJ2065" s="28"/>
      <c r="HK2065" s="28"/>
      <c r="HL2065" s="28"/>
      <c r="HM2065" s="28"/>
      <c r="HN2065" s="28"/>
      <c r="HO2065" s="28"/>
      <c r="HP2065" s="28"/>
      <c r="HQ2065" s="28"/>
      <c r="HR2065" s="28"/>
      <c r="HS2065" s="28"/>
      <c r="HT2065" s="28"/>
      <c r="HU2065" s="28"/>
      <c r="HV2065" s="28"/>
      <c r="HW2065" s="28"/>
      <c r="HX2065" s="28"/>
      <c r="HY2065" s="28"/>
      <c r="HZ2065" s="28"/>
      <c r="IA2065" s="28"/>
      <c r="IB2065" s="28"/>
      <c r="IC2065" s="28"/>
      <c r="ID2065" s="28"/>
      <c r="IE2065" s="28"/>
      <c r="IF2065" s="28"/>
      <c r="IG2065" s="28"/>
      <c r="IH2065" s="28"/>
      <c r="II2065" s="28"/>
      <c r="IJ2065" s="28"/>
      <c r="IK2065" s="28"/>
      <c r="IL2065" s="28"/>
      <c r="IM2065" s="28"/>
      <c r="IN2065" s="28"/>
      <c r="IO2065" s="28"/>
    </row>
    <row r="2066" spans="1:249" s="50" customFormat="1" ht="14.25">
      <c r="A2066" s="28"/>
      <c r="B2066" s="28"/>
      <c r="C2066" s="28"/>
      <c r="D2066" s="28"/>
      <c r="E2066" s="28"/>
      <c r="F2066" s="28"/>
      <c r="G2066" s="28"/>
      <c r="K2066" s="194"/>
      <c r="M2066" s="28"/>
      <c r="N2066" s="28"/>
      <c r="O2066" s="28"/>
      <c r="T2066" s="194"/>
      <c r="V2066" s="28"/>
      <c r="W2066" s="28"/>
      <c r="X2066" s="28"/>
      <c r="AC2066" s="194"/>
      <c r="AE2066" s="28"/>
      <c r="AF2066" s="28"/>
      <c r="AG2066" s="28"/>
      <c r="AL2066" s="194"/>
      <c r="AN2066" s="28"/>
      <c r="AO2066" s="28"/>
      <c r="AP2066" s="28"/>
      <c r="AU2066" s="194"/>
      <c r="AW2066" s="28"/>
      <c r="AX2066" s="28"/>
      <c r="AY2066" s="28"/>
      <c r="BD2066" s="194"/>
      <c r="BF2066" s="28"/>
      <c r="BG2066" s="28"/>
      <c r="BH2066" s="28"/>
      <c r="BM2066" s="194"/>
      <c r="BO2066" s="28"/>
      <c r="BP2066" s="28"/>
      <c r="BQ2066" s="28"/>
      <c r="BV2066" s="194"/>
      <c r="BX2066" s="28"/>
      <c r="BY2066" s="28"/>
      <c r="BZ2066" s="28"/>
      <c r="CE2066" s="194"/>
      <c r="CG2066" s="28"/>
      <c r="CH2066" s="28"/>
      <c r="CI2066" s="28"/>
      <c r="CN2066" s="194"/>
      <c r="CP2066" s="28"/>
      <c r="CQ2066" s="28"/>
      <c r="CR2066" s="28"/>
      <c r="CW2066" s="194"/>
      <c r="CY2066" s="28"/>
      <c r="CZ2066" s="28"/>
      <c r="DA2066" s="28"/>
      <c r="DF2066" s="194"/>
      <c r="DH2066" s="28"/>
      <c r="DI2066" s="28"/>
      <c r="DJ2066" s="28"/>
      <c r="DO2066" s="194"/>
      <c r="DQ2066" s="28"/>
      <c r="DR2066" s="28"/>
      <c r="DS2066" s="28"/>
      <c r="DX2066" s="194"/>
      <c r="DZ2066" s="28"/>
      <c r="EA2066" s="28"/>
      <c r="EB2066" s="28"/>
      <c r="EG2066" s="194"/>
      <c r="EI2066" s="28"/>
      <c r="EJ2066" s="28"/>
      <c r="EK2066" s="28"/>
      <c r="EP2066" s="194"/>
      <c r="ER2066" s="28"/>
      <c r="ES2066" s="28"/>
      <c r="ET2066" s="28"/>
      <c r="EY2066" s="194"/>
      <c r="FA2066" s="28"/>
      <c r="FB2066" s="28"/>
      <c r="FC2066" s="28"/>
      <c r="FH2066" s="194"/>
      <c r="FJ2066" s="28"/>
      <c r="FK2066" s="28"/>
      <c r="FL2066" s="28"/>
      <c r="FQ2066" s="194"/>
      <c r="FS2066" s="28"/>
      <c r="FT2066" s="28"/>
      <c r="FU2066" s="28"/>
      <c r="FZ2066" s="194"/>
      <c r="GB2066" s="28"/>
      <c r="GC2066" s="28"/>
      <c r="GD2066" s="28"/>
      <c r="GI2066" s="194"/>
      <c r="GK2066" s="28"/>
      <c r="GL2066" s="28"/>
      <c r="GM2066" s="28"/>
      <c r="GR2066" s="194"/>
      <c r="GT2066" s="28"/>
      <c r="GU2066" s="28"/>
      <c r="GV2066" s="28"/>
      <c r="HA2066" s="194"/>
      <c r="HC2066" s="28"/>
      <c r="HD2066" s="28"/>
      <c r="HE2066" s="28"/>
      <c r="HJ2066" s="28"/>
      <c r="HK2066" s="28"/>
      <c r="HL2066" s="28"/>
      <c r="HM2066" s="28"/>
      <c r="HN2066" s="28"/>
      <c r="HO2066" s="28"/>
      <c r="HP2066" s="28"/>
      <c r="HQ2066" s="28"/>
      <c r="HR2066" s="28"/>
      <c r="HS2066" s="28"/>
      <c r="HT2066" s="28"/>
      <c r="HU2066" s="28"/>
      <c r="HV2066" s="28"/>
      <c r="HW2066" s="28"/>
      <c r="HX2066" s="28"/>
      <c r="HY2066" s="28"/>
      <c r="HZ2066" s="28"/>
      <c r="IA2066" s="28"/>
      <c r="IB2066" s="28"/>
      <c r="IC2066" s="28"/>
      <c r="ID2066" s="28"/>
      <c r="IE2066" s="28"/>
      <c r="IF2066" s="28"/>
      <c r="IG2066" s="28"/>
      <c r="IH2066" s="28"/>
      <c r="II2066" s="28"/>
      <c r="IJ2066" s="28"/>
      <c r="IK2066" s="28"/>
      <c r="IL2066" s="28"/>
      <c r="IM2066" s="28"/>
      <c r="IN2066" s="28"/>
      <c r="IO2066" s="28"/>
    </row>
    <row r="2067" spans="1:249" s="50" customFormat="1" ht="14.25">
      <c r="A2067" s="28"/>
      <c r="B2067" s="28"/>
      <c r="C2067" s="28"/>
      <c r="D2067" s="28"/>
      <c r="E2067" s="28"/>
      <c r="F2067" s="28"/>
      <c r="G2067" s="28"/>
      <c r="K2067" s="194"/>
      <c r="M2067" s="28"/>
      <c r="N2067" s="28"/>
      <c r="O2067" s="28"/>
      <c r="T2067" s="194"/>
      <c r="V2067" s="28"/>
      <c r="W2067" s="28"/>
      <c r="X2067" s="28"/>
      <c r="AC2067" s="194"/>
      <c r="AE2067" s="28"/>
      <c r="AF2067" s="28"/>
      <c r="AG2067" s="28"/>
      <c r="AL2067" s="194"/>
      <c r="AN2067" s="28"/>
      <c r="AO2067" s="28"/>
      <c r="AP2067" s="28"/>
      <c r="AU2067" s="194"/>
      <c r="AW2067" s="28"/>
      <c r="AX2067" s="28"/>
      <c r="AY2067" s="28"/>
      <c r="BD2067" s="194"/>
      <c r="BF2067" s="28"/>
      <c r="BG2067" s="28"/>
      <c r="BH2067" s="28"/>
      <c r="BM2067" s="194"/>
      <c r="BO2067" s="28"/>
      <c r="BP2067" s="28"/>
      <c r="BQ2067" s="28"/>
      <c r="BV2067" s="194"/>
      <c r="BX2067" s="28"/>
      <c r="BY2067" s="28"/>
      <c r="BZ2067" s="28"/>
      <c r="CE2067" s="194"/>
      <c r="CG2067" s="28"/>
      <c r="CH2067" s="28"/>
      <c r="CI2067" s="28"/>
      <c r="CN2067" s="194"/>
      <c r="CP2067" s="28"/>
      <c r="CQ2067" s="28"/>
      <c r="CR2067" s="28"/>
      <c r="CW2067" s="194"/>
      <c r="CY2067" s="28"/>
      <c r="CZ2067" s="28"/>
      <c r="DA2067" s="28"/>
      <c r="DF2067" s="194"/>
      <c r="DH2067" s="28"/>
      <c r="DI2067" s="28"/>
      <c r="DJ2067" s="28"/>
      <c r="DO2067" s="194"/>
      <c r="DQ2067" s="28"/>
      <c r="DR2067" s="28"/>
      <c r="DS2067" s="28"/>
      <c r="DX2067" s="194"/>
      <c r="DZ2067" s="28"/>
      <c r="EA2067" s="28"/>
      <c r="EB2067" s="28"/>
      <c r="EG2067" s="194"/>
      <c r="EI2067" s="28"/>
      <c r="EJ2067" s="28"/>
      <c r="EK2067" s="28"/>
      <c r="EP2067" s="194"/>
      <c r="ER2067" s="28"/>
      <c r="ES2067" s="28"/>
      <c r="ET2067" s="28"/>
      <c r="EY2067" s="194"/>
      <c r="FA2067" s="28"/>
      <c r="FB2067" s="28"/>
      <c r="FC2067" s="28"/>
      <c r="FH2067" s="194"/>
      <c r="FJ2067" s="28"/>
      <c r="FK2067" s="28"/>
      <c r="FL2067" s="28"/>
      <c r="FQ2067" s="194"/>
      <c r="FS2067" s="28"/>
      <c r="FT2067" s="28"/>
      <c r="FU2067" s="28"/>
      <c r="FZ2067" s="194"/>
      <c r="GB2067" s="28"/>
      <c r="GC2067" s="28"/>
      <c r="GD2067" s="28"/>
      <c r="GI2067" s="194"/>
      <c r="GK2067" s="28"/>
      <c r="GL2067" s="28"/>
      <c r="GM2067" s="28"/>
      <c r="GR2067" s="194"/>
      <c r="GT2067" s="28"/>
      <c r="GU2067" s="28"/>
      <c r="GV2067" s="28"/>
      <c r="HA2067" s="194"/>
      <c r="HC2067" s="28"/>
      <c r="HD2067" s="28"/>
      <c r="HE2067" s="28"/>
      <c r="HJ2067" s="28"/>
      <c r="HK2067" s="28"/>
      <c r="HL2067" s="28"/>
      <c r="HM2067" s="28"/>
      <c r="HN2067" s="28"/>
      <c r="HO2067" s="28"/>
      <c r="HP2067" s="28"/>
      <c r="HQ2067" s="28"/>
      <c r="HR2067" s="28"/>
      <c r="HS2067" s="28"/>
      <c r="HT2067" s="28"/>
      <c r="HU2067" s="28"/>
      <c r="HV2067" s="28"/>
      <c r="HW2067" s="28"/>
      <c r="HX2067" s="28"/>
      <c r="HY2067" s="28"/>
      <c r="HZ2067" s="28"/>
      <c r="IA2067" s="28"/>
      <c r="IB2067" s="28"/>
      <c r="IC2067" s="28"/>
      <c r="ID2067" s="28"/>
      <c r="IE2067" s="28"/>
      <c r="IF2067" s="28"/>
      <c r="IG2067" s="28"/>
      <c r="IH2067" s="28"/>
      <c r="II2067" s="28"/>
      <c r="IJ2067" s="28"/>
      <c r="IK2067" s="28"/>
      <c r="IL2067" s="28"/>
      <c r="IM2067" s="28"/>
      <c r="IN2067" s="28"/>
      <c r="IO2067" s="28"/>
    </row>
    <row r="2068" spans="1:249" s="50" customFormat="1" ht="14.25">
      <c r="A2068" s="28"/>
      <c r="B2068" s="28"/>
      <c r="C2068" s="28"/>
      <c r="D2068" s="28"/>
      <c r="E2068" s="28"/>
      <c r="G2068" s="28"/>
      <c r="K2068" s="194"/>
      <c r="M2068" s="28"/>
      <c r="N2068" s="28"/>
      <c r="O2068" s="28"/>
      <c r="T2068" s="194"/>
      <c r="V2068" s="28"/>
      <c r="W2068" s="28"/>
      <c r="X2068" s="28"/>
      <c r="AC2068" s="194"/>
      <c r="AE2068" s="28"/>
      <c r="AF2068" s="28"/>
      <c r="AG2068" s="28"/>
      <c r="AL2068" s="194"/>
      <c r="AN2068" s="28"/>
      <c r="AO2068" s="28"/>
      <c r="AP2068" s="28"/>
      <c r="AU2068" s="194"/>
      <c r="AW2068" s="28"/>
      <c r="AX2068" s="28"/>
      <c r="AY2068" s="28"/>
      <c r="BD2068" s="194"/>
      <c r="BF2068" s="28"/>
      <c r="BG2068" s="28"/>
      <c r="BH2068" s="28"/>
      <c r="BM2068" s="194"/>
      <c r="BO2068" s="28"/>
      <c r="BP2068" s="28"/>
      <c r="BQ2068" s="28"/>
      <c r="BV2068" s="194"/>
      <c r="BX2068" s="28"/>
      <c r="BY2068" s="28"/>
      <c r="BZ2068" s="28"/>
      <c r="CE2068" s="194"/>
      <c r="CG2068" s="28"/>
      <c r="CH2068" s="28"/>
      <c r="CI2068" s="28"/>
      <c r="CN2068" s="194"/>
      <c r="CP2068" s="28"/>
      <c r="CQ2068" s="28"/>
      <c r="CR2068" s="28"/>
      <c r="CW2068" s="194"/>
      <c r="CY2068" s="28"/>
      <c r="CZ2068" s="28"/>
      <c r="DA2068" s="28"/>
      <c r="DF2068" s="194"/>
      <c r="DH2068" s="28"/>
      <c r="DI2068" s="28"/>
      <c r="DJ2068" s="28"/>
      <c r="DO2068" s="194"/>
      <c r="DQ2068" s="28"/>
      <c r="DR2068" s="28"/>
      <c r="DS2068" s="28"/>
      <c r="DX2068" s="194"/>
      <c r="DZ2068" s="28"/>
      <c r="EA2068" s="28"/>
      <c r="EB2068" s="28"/>
      <c r="EG2068" s="194"/>
      <c r="EI2068" s="28"/>
      <c r="EJ2068" s="28"/>
      <c r="EK2068" s="28"/>
      <c r="EP2068" s="194"/>
      <c r="ER2068" s="28"/>
      <c r="ES2068" s="28"/>
      <c r="ET2068" s="28"/>
      <c r="EY2068" s="194"/>
      <c r="FA2068" s="28"/>
      <c r="FB2068" s="28"/>
      <c r="FC2068" s="28"/>
      <c r="FH2068" s="194"/>
      <c r="FJ2068" s="28"/>
      <c r="FK2068" s="28"/>
      <c r="FL2068" s="28"/>
      <c r="FQ2068" s="194"/>
      <c r="FS2068" s="28"/>
      <c r="FT2068" s="28"/>
      <c r="FU2068" s="28"/>
      <c r="FZ2068" s="194"/>
      <c r="GB2068" s="28"/>
      <c r="GC2068" s="28"/>
      <c r="GD2068" s="28"/>
      <c r="GI2068" s="194"/>
      <c r="GK2068" s="28"/>
      <c r="GL2068" s="28"/>
      <c r="GM2068" s="28"/>
      <c r="GR2068" s="194"/>
      <c r="GT2068" s="28"/>
      <c r="GU2068" s="28"/>
      <c r="GV2068" s="28"/>
      <c r="HA2068" s="194"/>
      <c r="HC2068" s="28"/>
      <c r="HD2068" s="28"/>
      <c r="HE2068" s="28"/>
      <c r="HJ2068" s="28"/>
      <c r="HK2068" s="28"/>
      <c r="HL2068" s="28"/>
      <c r="HM2068" s="28"/>
      <c r="HN2068" s="28"/>
      <c r="HO2068" s="28"/>
      <c r="HP2068" s="28"/>
      <c r="HQ2068" s="28"/>
      <c r="HR2068" s="28"/>
      <c r="HS2068" s="28"/>
      <c r="HT2068" s="28"/>
      <c r="HU2068" s="28"/>
      <c r="HV2068" s="28"/>
      <c r="HW2068" s="28"/>
      <c r="HX2068" s="28"/>
      <c r="HY2068" s="28"/>
      <c r="HZ2068" s="28"/>
      <c r="IA2068" s="28"/>
      <c r="IB2068" s="28"/>
      <c r="IC2068" s="28"/>
      <c r="ID2068" s="28"/>
      <c r="IE2068" s="28"/>
      <c r="IF2068" s="28"/>
      <c r="IG2068" s="28"/>
      <c r="IH2068" s="28"/>
      <c r="II2068" s="28"/>
      <c r="IJ2068" s="28"/>
      <c r="IK2068" s="28"/>
      <c r="IL2068" s="28"/>
      <c r="IM2068" s="28"/>
      <c r="IN2068" s="28"/>
      <c r="IO2068" s="28"/>
    </row>
    <row r="2069" spans="1:249" s="50" customFormat="1" ht="14.25">
      <c r="A2069" s="28"/>
      <c r="B2069" s="28"/>
      <c r="C2069" s="28"/>
      <c r="D2069" s="28"/>
      <c r="E2069" s="28"/>
      <c r="F2069" s="28"/>
      <c r="G2069" s="28"/>
      <c r="K2069" s="194"/>
      <c r="M2069" s="28"/>
      <c r="N2069" s="28"/>
      <c r="O2069" s="28"/>
      <c r="T2069" s="194"/>
      <c r="V2069" s="28"/>
      <c r="W2069" s="28"/>
      <c r="X2069" s="28"/>
      <c r="AC2069" s="194"/>
      <c r="AE2069" s="28"/>
      <c r="AF2069" s="28"/>
      <c r="AG2069" s="28"/>
      <c r="AL2069" s="194"/>
      <c r="AN2069" s="28"/>
      <c r="AO2069" s="28"/>
      <c r="AP2069" s="28"/>
      <c r="AU2069" s="194"/>
      <c r="AW2069" s="28"/>
      <c r="AX2069" s="28"/>
      <c r="AY2069" s="28"/>
      <c r="BD2069" s="194"/>
      <c r="BF2069" s="28"/>
      <c r="BG2069" s="28"/>
      <c r="BH2069" s="28"/>
      <c r="BM2069" s="194"/>
      <c r="BO2069" s="28"/>
      <c r="BP2069" s="28"/>
      <c r="BQ2069" s="28"/>
      <c r="BV2069" s="194"/>
      <c r="BX2069" s="28"/>
      <c r="BY2069" s="28"/>
      <c r="BZ2069" s="28"/>
      <c r="CE2069" s="194"/>
      <c r="CG2069" s="28"/>
      <c r="CH2069" s="28"/>
      <c r="CI2069" s="28"/>
      <c r="CN2069" s="194"/>
      <c r="CP2069" s="28"/>
      <c r="CQ2069" s="28"/>
      <c r="CR2069" s="28"/>
      <c r="CW2069" s="194"/>
      <c r="CY2069" s="28"/>
      <c r="CZ2069" s="28"/>
      <c r="DA2069" s="28"/>
      <c r="DF2069" s="194"/>
      <c r="DH2069" s="28"/>
      <c r="DI2069" s="28"/>
      <c r="DJ2069" s="28"/>
      <c r="DO2069" s="194"/>
      <c r="DQ2069" s="28"/>
      <c r="DR2069" s="28"/>
      <c r="DS2069" s="28"/>
      <c r="DX2069" s="194"/>
      <c r="DZ2069" s="28"/>
      <c r="EA2069" s="28"/>
      <c r="EB2069" s="28"/>
      <c r="EG2069" s="194"/>
      <c r="EI2069" s="28"/>
      <c r="EJ2069" s="28"/>
      <c r="EK2069" s="28"/>
      <c r="EP2069" s="194"/>
      <c r="ER2069" s="28"/>
      <c r="ES2069" s="28"/>
      <c r="ET2069" s="28"/>
      <c r="EY2069" s="194"/>
      <c r="FA2069" s="28"/>
      <c r="FB2069" s="28"/>
      <c r="FC2069" s="28"/>
      <c r="FH2069" s="194"/>
      <c r="FJ2069" s="28"/>
      <c r="FK2069" s="28"/>
      <c r="FL2069" s="28"/>
      <c r="FQ2069" s="194"/>
      <c r="FS2069" s="28"/>
      <c r="FT2069" s="28"/>
      <c r="FU2069" s="28"/>
      <c r="FZ2069" s="194"/>
      <c r="GB2069" s="28"/>
      <c r="GC2069" s="28"/>
      <c r="GD2069" s="28"/>
      <c r="GI2069" s="194"/>
      <c r="GK2069" s="28"/>
      <c r="GL2069" s="28"/>
      <c r="GM2069" s="28"/>
      <c r="GR2069" s="194"/>
      <c r="GT2069" s="28"/>
      <c r="GU2069" s="28"/>
      <c r="GV2069" s="28"/>
      <c r="HA2069" s="194"/>
      <c r="HC2069" s="28"/>
      <c r="HD2069" s="28"/>
      <c r="HE2069" s="28"/>
      <c r="HJ2069" s="28"/>
      <c r="HK2069" s="28"/>
      <c r="HL2069" s="28"/>
      <c r="HM2069" s="28"/>
      <c r="HN2069" s="28"/>
      <c r="HO2069" s="28"/>
      <c r="HP2069" s="28"/>
      <c r="HQ2069" s="28"/>
      <c r="HR2069" s="28"/>
      <c r="HS2069" s="28"/>
      <c r="HT2069" s="28"/>
      <c r="HU2069" s="28"/>
      <c r="HV2069" s="28"/>
      <c r="HW2069" s="28"/>
      <c r="HX2069" s="28"/>
      <c r="HY2069" s="28"/>
      <c r="HZ2069" s="28"/>
      <c r="IA2069" s="28"/>
      <c r="IB2069" s="28"/>
      <c r="IC2069" s="28"/>
      <c r="ID2069" s="28"/>
      <c r="IE2069" s="28"/>
      <c r="IF2069" s="28"/>
      <c r="IG2069" s="28"/>
      <c r="IH2069" s="28"/>
      <c r="II2069" s="28"/>
      <c r="IJ2069" s="28"/>
      <c r="IK2069" s="28"/>
      <c r="IL2069" s="28"/>
      <c r="IM2069" s="28"/>
      <c r="IN2069" s="28"/>
      <c r="IO2069" s="28"/>
    </row>
    <row r="2070" spans="1:249" s="50" customFormat="1" ht="14.25">
      <c r="A2070" s="28"/>
      <c r="B2070" s="28"/>
      <c r="C2070" s="28"/>
      <c r="D2070" s="28"/>
      <c r="E2070" s="28"/>
      <c r="F2070" s="28"/>
      <c r="G2070" s="28"/>
      <c r="K2070" s="194"/>
      <c r="M2070" s="28"/>
      <c r="N2070" s="28"/>
      <c r="O2070" s="28"/>
      <c r="T2070" s="194"/>
      <c r="V2070" s="28"/>
      <c r="W2070" s="28"/>
      <c r="X2070" s="28"/>
      <c r="AC2070" s="194"/>
      <c r="AE2070" s="28"/>
      <c r="AF2070" s="28"/>
      <c r="AG2070" s="28"/>
      <c r="AL2070" s="194"/>
      <c r="AN2070" s="28"/>
      <c r="AO2070" s="28"/>
      <c r="AP2070" s="28"/>
      <c r="AU2070" s="194"/>
      <c r="AW2070" s="28"/>
      <c r="AX2070" s="28"/>
      <c r="AY2070" s="28"/>
      <c r="BD2070" s="194"/>
      <c r="BF2070" s="28"/>
      <c r="BG2070" s="28"/>
      <c r="BH2070" s="28"/>
      <c r="BM2070" s="194"/>
      <c r="BO2070" s="28"/>
      <c r="BP2070" s="28"/>
      <c r="BQ2070" s="28"/>
      <c r="BV2070" s="194"/>
      <c r="BX2070" s="28"/>
      <c r="BY2070" s="28"/>
      <c r="BZ2070" s="28"/>
      <c r="CE2070" s="194"/>
      <c r="CG2070" s="28"/>
      <c r="CH2070" s="28"/>
      <c r="CI2070" s="28"/>
      <c r="CN2070" s="194"/>
      <c r="CP2070" s="28"/>
      <c r="CQ2070" s="28"/>
      <c r="CR2070" s="28"/>
      <c r="CW2070" s="194"/>
      <c r="CY2070" s="28"/>
      <c r="CZ2070" s="28"/>
      <c r="DA2070" s="28"/>
      <c r="DF2070" s="194"/>
      <c r="DH2070" s="28"/>
      <c r="DI2070" s="28"/>
      <c r="DJ2070" s="28"/>
      <c r="DO2070" s="194"/>
      <c r="DQ2070" s="28"/>
      <c r="DR2070" s="28"/>
      <c r="DS2070" s="28"/>
      <c r="DX2070" s="194"/>
      <c r="DZ2070" s="28"/>
      <c r="EA2070" s="28"/>
      <c r="EB2070" s="28"/>
      <c r="EG2070" s="194"/>
      <c r="EI2070" s="28"/>
      <c r="EJ2070" s="28"/>
      <c r="EK2070" s="28"/>
      <c r="EP2070" s="194"/>
      <c r="ER2070" s="28"/>
      <c r="ES2070" s="28"/>
      <c r="ET2070" s="28"/>
      <c r="EY2070" s="194"/>
      <c r="FA2070" s="28"/>
      <c r="FB2070" s="28"/>
      <c r="FC2070" s="28"/>
      <c r="FH2070" s="194"/>
      <c r="FJ2070" s="28"/>
      <c r="FK2070" s="28"/>
      <c r="FL2070" s="28"/>
      <c r="FQ2070" s="194"/>
      <c r="FS2070" s="28"/>
      <c r="FT2070" s="28"/>
      <c r="FU2070" s="28"/>
      <c r="FZ2070" s="194"/>
      <c r="GB2070" s="28"/>
      <c r="GC2070" s="28"/>
      <c r="GD2070" s="28"/>
      <c r="GI2070" s="194"/>
      <c r="GK2070" s="28"/>
      <c r="GL2070" s="28"/>
      <c r="GM2070" s="28"/>
      <c r="GR2070" s="194"/>
      <c r="GT2070" s="28"/>
      <c r="GU2070" s="28"/>
      <c r="GV2070" s="28"/>
      <c r="HA2070" s="194"/>
      <c r="HC2070" s="28"/>
      <c r="HD2070" s="28"/>
      <c r="HE2070" s="28"/>
      <c r="HJ2070" s="28"/>
      <c r="HK2070" s="28"/>
      <c r="HL2070" s="28"/>
      <c r="HM2070" s="28"/>
      <c r="HN2070" s="28"/>
      <c r="HO2070" s="28"/>
      <c r="HP2070" s="28"/>
      <c r="HQ2070" s="28"/>
      <c r="HR2070" s="28"/>
      <c r="HS2070" s="28"/>
      <c r="HT2070" s="28"/>
      <c r="HU2070" s="28"/>
      <c r="HV2070" s="28"/>
      <c r="HW2070" s="28"/>
      <c r="HX2070" s="28"/>
      <c r="HY2070" s="28"/>
      <c r="HZ2070" s="28"/>
      <c r="IA2070" s="28"/>
      <c r="IB2070" s="28"/>
      <c r="IC2070" s="28"/>
      <c r="ID2070" s="28"/>
      <c r="IE2070" s="28"/>
      <c r="IF2070" s="28"/>
      <c r="IG2070" s="28"/>
      <c r="IH2070" s="28"/>
      <c r="II2070" s="28"/>
      <c r="IJ2070" s="28"/>
      <c r="IK2070" s="28"/>
      <c r="IL2070" s="28"/>
      <c r="IM2070" s="28"/>
      <c r="IN2070" s="28"/>
      <c r="IO2070" s="28"/>
    </row>
    <row r="2071" spans="1:249" s="50" customFormat="1" ht="14.25">
      <c r="A2071" s="28"/>
      <c r="B2071" s="28"/>
      <c r="C2071" s="28"/>
      <c r="D2071" s="28"/>
      <c r="E2071" s="28"/>
      <c r="F2071" s="28"/>
      <c r="G2071" s="28"/>
      <c r="K2071" s="194"/>
      <c r="M2071" s="28"/>
      <c r="N2071" s="28"/>
      <c r="O2071" s="28"/>
      <c r="T2071" s="194"/>
      <c r="V2071" s="28"/>
      <c r="W2071" s="28"/>
      <c r="X2071" s="28"/>
      <c r="AC2071" s="194"/>
      <c r="AE2071" s="28"/>
      <c r="AF2071" s="28"/>
      <c r="AG2071" s="28"/>
      <c r="AL2071" s="194"/>
      <c r="AN2071" s="28"/>
      <c r="AO2071" s="28"/>
      <c r="AP2071" s="28"/>
      <c r="AU2071" s="194"/>
      <c r="AW2071" s="28"/>
      <c r="AX2071" s="28"/>
      <c r="AY2071" s="28"/>
      <c r="BD2071" s="194"/>
      <c r="BF2071" s="28"/>
      <c r="BG2071" s="28"/>
      <c r="BH2071" s="28"/>
      <c r="BM2071" s="194"/>
      <c r="BO2071" s="28"/>
      <c r="BP2071" s="28"/>
      <c r="BQ2071" s="28"/>
      <c r="BV2071" s="194"/>
      <c r="BX2071" s="28"/>
      <c r="BY2071" s="28"/>
      <c r="BZ2071" s="28"/>
      <c r="CE2071" s="194"/>
      <c r="CG2071" s="28"/>
      <c r="CH2071" s="28"/>
      <c r="CI2071" s="28"/>
      <c r="CN2071" s="194"/>
      <c r="CP2071" s="28"/>
      <c r="CQ2071" s="28"/>
      <c r="CR2071" s="28"/>
      <c r="CW2071" s="194"/>
      <c r="CY2071" s="28"/>
      <c r="CZ2071" s="28"/>
      <c r="DA2071" s="28"/>
      <c r="DF2071" s="194"/>
      <c r="DH2071" s="28"/>
      <c r="DI2071" s="28"/>
      <c r="DJ2071" s="28"/>
      <c r="DO2071" s="194"/>
      <c r="DQ2071" s="28"/>
      <c r="DR2071" s="28"/>
      <c r="DS2071" s="28"/>
      <c r="DX2071" s="194"/>
      <c r="DZ2071" s="28"/>
      <c r="EA2071" s="28"/>
      <c r="EB2071" s="28"/>
      <c r="EG2071" s="194"/>
      <c r="EI2071" s="28"/>
      <c r="EJ2071" s="28"/>
      <c r="EK2071" s="28"/>
      <c r="EP2071" s="194"/>
      <c r="ER2071" s="28"/>
      <c r="ES2071" s="28"/>
      <c r="ET2071" s="28"/>
      <c r="EY2071" s="194"/>
      <c r="FA2071" s="28"/>
      <c r="FB2071" s="28"/>
      <c r="FC2071" s="28"/>
      <c r="FH2071" s="194"/>
      <c r="FJ2071" s="28"/>
      <c r="FK2071" s="28"/>
      <c r="FL2071" s="28"/>
      <c r="FQ2071" s="194"/>
      <c r="FS2071" s="28"/>
      <c r="FT2071" s="28"/>
      <c r="FU2071" s="28"/>
      <c r="FZ2071" s="194"/>
      <c r="GB2071" s="28"/>
      <c r="GC2071" s="28"/>
      <c r="GD2071" s="28"/>
      <c r="GI2071" s="194"/>
      <c r="GK2071" s="28"/>
      <c r="GL2071" s="28"/>
      <c r="GM2071" s="28"/>
      <c r="GR2071" s="194"/>
      <c r="GT2071" s="28"/>
      <c r="GU2071" s="28"/>
      <c r="GV2071" s="28"/>
      <c r="HA2071" s="194"/>
      <c r="HC2071" s="28"/>
      <c r="HD2071" s="28"/>
      <c r="HE2071" s="28"/>
      <c r="HJ2071" s="28"/>
      <c r="HK2071" s="28"/>
      <c r="HL2071" s="28"/>
      <c r="HM2071" s="28"/>
      <c r="HN2071" s="28"/>
      <c r="HO2071" s="28"/>
      <c r="HP2071" s="28"/>
      <c r="HQ2071" s="28"/>
      <c r="HR2071" s="28"/>
      <c r="HS2071" s="28"/>
      <c r="HT2071" s="28"/>
      <c r="HU2071" s="28"/>
      <c r="HV2071" s="28"/>
      <c r="HW2071" s="28"/>
      <c r="HX2071" s="28"/>
      <c r="HY2071" s="28"/>
      <c r="HZ2071" s="28"/>
      <c r="IA2071" s="28"/>
      <c r="IB2071" s="28"/>
      <c r="IC2071" s="28"/>
      <c r="ID2071" s="28"/>
      <c r="IE2071" s="28"/>
      <c r="IF2071" s="28"/>
      <c r="IG2071" s="28"/>
      <c r="IH2071" s="28"/>
      <c r="II2071" s="28"/>
      <c r="IJ2071" s="28"/>
      <c r="IK2071" s="28"/>
      <c r="IL2071" s="28"/>
      <c r="IM2071" s="28"/>
      <c r="IN2071" s="28"/>
      <c r="IO2071" s="28"/>
    </row>
    <row r="2072" spans="1:249" s="50" customFormat="1" ht="14.25">
      <c r="A2072" s="28"/>
      <c r="B2072" s="28"/>
      <c r="C2072" s="28"/>
      <c r="D2072" s="28"/>
      <c r="E2072" s="28"/>
      <c r="G2072" s="28"/>
      <c r="K2072" s="194"/>
      <c r="M2072" s="28"/>
      <c r="N2072" s="28"/>
      <c r="O2072" s="28"/>
      <c r="T2072" s="194"/>
      <c r="V2072" s="28"/>
      <c r="W2072" s="28"/>
      <c r="X2072" s="28"/>
      <c r="AC2072" s="194"/>
      <c r="AE2072" s="28"/>
      <c r="AF2072" s="28"/>
      <c r="AG2072" s="28"/>
      <c r="AL2072" s="194"/>
      <c r="AN2072" s="28"/>
      <c r="AO2072" s="28"/>
      <c r="AP2072" s="28"/>
      <c r="AU2072" s="194"/>
      <c r="AW2072" s="28"/>
      <c r="AX2072" s="28"/>
      <c r="AY2072" s="28"/>
      <c r="BD2072" s="194"/>
      <c r="BF2072" s="28"/>
      <c r="BG2072" s="28"/>
      <c r="BH2072" s="28"/>
      <c r="BM2072" s="194"/>
      <c r="BO2072" s="28"/>
      <c r="BP2072" s="28"/>
      <c r="BQ2072" s="28"/>
      <c r="BV2072" s="194"/>
      <c r="BX2072" s="28"/>
      <c r="BY2072" s="28"/>
      <c r="BZ2072" s="28"/>
      <c r="CE2072" s="194"/>
      <c r="CG2072" s="28"/>
      <c r="CH2072" s="28"/>
      <c r="CI2072" s="28"/>
      <c r="CN2072" s="194"/>
      <c r="CP2072" s="28"/>
      <c r="CQ2072" s="28"/>
      <c r="CR2072" s="28"/>
      <c r="CW2072" s="194"/>
      <c r="CY2072" s="28"/>
      <c r="CZ2072" s="28"/>
      <c r="DA2072" s="28"/>
      <c r="DF2072" s="194"/>
      <c r="DH2072" s="28"/>
      <c r="DI2072" s="28"/>
      <c r="DJ2072" s="28"/>
      <c r="DO2072" s="194"/>
      <c r="DQ2072" s="28"/>
      <c r="DR2072" s="28"/>
      <c r="DS2072" s="28"/>
      <c r="DX2072" s="194"/>
      <c r="DZ2072" s="28"/>
      <c r="EA2072" s="28"/>
      <c r="EB2072" s="28"/>
      <c r="EG2072" s="194"/>
      <c r="EI2072" s="28"/>
      <c r="EJ2072" s="28"/>
      <c r="EK2072" s="28"/>
      <c r="EP2072" s="194"/>
      <c r="ER2072" s="28"/>
      <c r="ES2072" s="28"/>
      <c r="ET2072" s="28"/>
      <c r="EY2072" s="194"/>
      <c r="FA2072" s="28"/>
      <c r="FB2072" s="28"/>
      <c r="FC2072" s="28"/>
      <c r="FH2072" s="194"/>
      <c r="FJ2072" s="28"/>
      <c r="FK2072" s="28"/>
      <c r="FL2072" s="28"/>
      <c r="FQ2072" s="194"/>
      <c r="FS2072" s="28"/>
      <c r="FT2072" s="28"/>
      <c r="FU2072" s="28"/>
      <c r="FZ2072" s="194"/>
      <c r="GB2072" s="28"/>
      <c r="GC2072" s="28"/>
      <c r="GD2072" s="28"/>
      <c r="GI2072" s="194"/>
      <c r="GK2072" s="28"/>
      <c r="GL2072" s="28"/>
      <c r="GM2072" s="28"/>
      <c r="GR2072" s="194"/>
      <c r="GT2072" s="28"/>
      <c r="GU2072" s="28"/>
      <c r="GV2072" s="28"/>
      <c r="HA2072" s="194"/>
      <c r="HC2072" s="28"/>
      <c r="HD2072" s="28"/>
      <c r="HE2072" s="28"/>
      <c r="HJ2072" s="28"/>
      <c r="HK2072" s="28"/>
      <c r="HL2072" s="28"/>
      <c r="HM2072" s="28"/>
      <c r="HN2072" s="28"/>
      <c r="HO2072" s="28"/>
      <c r="HP2072" s="28"/>
      <c r="HQ2072" s="28"/>
      <c r="HR2072" s="28"/>
      <c r="HS2072" s="28"/>
      <c r="HT2072" s="28"/>
      <c r="HU2072" s="28"/>
      <c r="HV2072" s="28"/>
      <c r="HW2072" s="28"/>
      <c r="HX2072" s="28"/>
      <c r="HY2072" s="28"/>
      <c r="HZ2072" s="28"/>
      <c r="IA2072" s="28"/>
      <c r="IB2072" s="28"/>
      <c r="IC2072" s="28"/>
      <c r="ID2072" s="28"/>
      <c r="IE2072" s="28"/>
      <c r="IF2072" s="28"/>
      <c r="IG2072" s="28"/>
      <c r="IH2072" s="28"/>
      <c r="II2072" s="28"/>
      <c r="IJ2072" s="28"/>
      <c r="IK2072" s="28"/>
      <c r="IL2072" s="28"/>
      <c r="IM2072" s="28"/>
      <c r="IN2072" s="28"/>
      <c r="IO2072" s="28"/>
    </row>
    <row r="2073" spans="1:249" s="50" customFormat="1" ht="14.25">
      <c r="A2073" s="28"/>
      <c r="B2073" s="28"/>
      <c r="C2073" s="28"/>
      <c r="D2073" s="28"/>
      <c r="E2073" s="28"/>
      <c r="G2073" s="28"/>
      <c r="K2073" s="194"/>
      <c r="M2073" s="28"/>
      <c r="N2073" s="28"/>
      <c r="O2073" s="28"/>
      <c r="T2073" s="194"/>
      <c r="V2073" s="28"/>
      <c r="W2073" s="28"/>
      <c r="X2073" s="28"/>
      <c r="AC2073" s="194"/>
      <c r="AE2073" s="28"/>
      <c r="AF2073" s="28"/>
      <c r="AG2073" s="28"/>
      <c r="AL2073" s="194"/>
      <c r="AN2073" s="28"/>
      <c r="AO2073" s="28"/>
      <c r="AP2073" s="28"/>
      <c r="AU2073" s="194"/>
      <c r="AW2073" s="28"/>
      <c r="AX2073" s="28"/>
      <c r="AY2073" s="28"/>
      <c r="BD2073" s="194"/>
      <c r="BF2073" s="28"/>
      <c r="BG2073" s="28"/>
      <c r="BH2073" s="28"/>
      <c r="BM2073" s="194"/>
      <c r="BO2073" s="28"/>
      <c r="BP2073" s="28"/>
      <c r="BQ2073" s="28"/>
      <c r="BV2073" s="194"/>
      <c r="BX2073" s="28"/>
      <c r="BY2073" s="28"/>
      <c r="BZ2073" s="28"/>
      <c r="CE2073" s="194"/>
      <c r="CG2073" s="28"/>
      <c r="CH2073" s="28"/>
      <c r="CI2073" s="28"/>
      <c r="CN2073" s="194"/>
      <c r="CP2073" s="28"/>
      <c r="CQ2073" s="28"/>
      <c r="CR2073" s="28"/>
      <c r="CW2073" s="194"/>
      <c r="CY2073" s="28"/>
      <c r="CZ2073" s="28"/>
      <c r="DA2073" s="28"/>
      <c r="DF2073" s="194"/>
      <c r="DH2073" s="28"/>
      <c r="DI2073" s="28"/>
      <c r="DJ2073" s="28"/>
      <c r="DO2073" s="194"/>
      <c r="DQ2073" s="28"/>
      <c r="DR2073" s="28"/>
      <c r="DS2073" s="28"/>
      <c r="DX2073" s="194"/>
      <c r="DZ2073" s="28"/>
      <c r="EA2073" s="28"/>
      <c r="EB2073" s="28"/>
      <c r="EG2073" s="194"/>
      <c r="EI2073" s="28"/>
      <c r="EJ2073" s="28"/>
      <c r="EK2073" s="28"/>
      <c r="EP2073" s="194"/>
      <c r="ER2073" s="28"/>
      <c r="ES2073" s="28"/>
      <c r="ET2073" s="28"/>
      <c r="EY2073" s="194"/>
      <c r="FA2073" s="28"/>
      <c r="FB2073" s="28"/>
      <c r="FC2073" s="28"/>
      <c r="FH2073" s="194"/>
      <c r="FJ2073" s="28"/>
      <c r="FK2073" s="28"/>
      <c r="FL2073" s="28"/>
      <c r="FQ2073" s="194"/>
      <c r="FS2073" s="28"/>
      <c r="FT2073" s="28"/>
      <c r="FU2073" s="28"/>
      <c r="FZ2073" s="194"/>
      <c r="GB2073" s="28"/>
      <c r="GC2073" s="28"/>
      <c r="GD2073" s="28"/>
      <c r="GI2073" s="194"/>
      <c r="GK2073" s="28"/>
      <c r="GL2073" s="28"/>
      <c r="GM2073" s="28"/>
      <c r="GR2073" s="194"/>
      <c r="GT2073" s="28"/>
      <c r="GU2073" s="28"/>
      <c r="GV2073" s="28"/>
      <c r="HA2073" s="194"/>
      <c r="HC2073" s="28"/>
      <c r="HD2073" s="28"/>
      <c r="HE2073" s="28"/>
      <c r="HJ2073" s="28"/>
      <c r="HK2073" s="28"/>
      <c r="HL2073" s="28"/>
      <c r="HM2073" s="28"/>
      <c r="HN2073" s="28"/>
      <c r="HO2073" s="28"/>
      <c r="HP2073" s="28"/>
      <c r="HQ2073" s="28"/>
      <c r="HR2073" s="28"/>
      <c r="HS2073" s="28"/>
      <c r="HT2073" s="28"/>
      <c r="HU2073" s="28"/>
      <c r="HV2073" s="28"/>
      <c r="HW2073" s="28"/>
      <c r="HX2073" s="28"/>
      <c r="HY2073" s="28"/>
      <c r="HZ2073" s="28"/>
      <c r="IA2073" s="28"/>
      <c r="IB2073" s="28"/>
      <c r="IC2073" s="28"/>
      <c r="ID2073" s="28"/>
      <c r="IE2073" s="28"/>
      <c r="IF2073" s="28"/>
      <c r="IG2073" s="28"/>
      <c r="IH2073" s="28"/>
      <c r="II2073" s="28"/>
      <c r="IJ2073" s="28"/>
      <c r="IK2073" s="28"/>
      <c r="IL2073" s="28"/>
      <c r="IM2073" s="28"/>
      <c r="IN2073" s="28"/>
      <c r="IO2073" s="28"/>
    </row>
    <row r="2074" spans="1:249" s="50" customFormat="1" ht="14.25">
      <c r="A2074" s="28"/>
      <c r="B2074" s="28"/>
      <c r="C2074" s="28"/>
      <c r="D2074" s="28"/>
      <c r="E2074" s="28"/>
      <c r="F2074" s="28"/>
      <c r="G2074" s="28"/>
      <c r="K2074" s="194"/>
      <c r="M2074" s="28"/>
      <c r="N2074" s="28"/>
      <c r="O2074" s="28"/>
      <c r="T2074" s="194"/>
      <c r="V2074" s="28"/>
      <c r="W2074" s="28"/>
      <c r="X2074" s="28"/>
      <c r="AC2074" s="194"/>
      <c r="AE2074" s="28"/>
      <c r="AF2074" s="28"/>
      <c r="AG2074" s="28"/>
      <c r="AL2074" s="194"/>
      <c r="AN2074" s="28"/>
      <c r="AO2074" s="28"/>
      <c r="AP2074" s="28"/>
      <c r="AU2074" s="194"/>
      <c r="AW2074" s="28"/>
      <c r="AX2074" s="28"/>
      <c r="AY2074" s="28"/>
      <c r="BD2074" s="194"/>
      <c r="BF2074" s="28"/>
      <c r="BG2074" s="28"/>
      <c r="BH2074" s="28"/>
      <c r="BM2074" s="194"/>
      <c r="BO2074" s="28"/>
      <c r="BP2074" s="28"/>
      <c r="BQ2074" s="28"/>
      <c r="BV2074" s="194"/>
      <c r="BX2074" s="28"/>
      <c r="BY2074" s="28"/>
      <c r="BZ2074" s="28"/>
      <c r="CE2074" s="194"/>
      <c r="CG2074" s="28"/>
      <c r="CH2074" s="28"/>
      <c r="CI2074" s="28"/>
      <c r="CN2074" s="194"/>
      <c r="CP2074" s="28"/>
      <c r="CQ2074" s="28"/>
      <c r="CR2074" s="28"/>
      <c r="CW2074" s="194"/>
      <c r="CY2074" s="28"/>
      <c r="CZ2074" s="28"/>
      <c r="DA2074" s="28"/>
      <c r="DF2074" s="194"/>
      <c r="DH2074" s="28"/>
      <c r="DI2074" s="28"/>
      <c r="DJ2074" s="28"/>
      <c r="DO2074" s="194"/>
      <c r="DQ2074" s="28"/>
      <c r="DR2074" s="28"/>
      <c r="DS2074" s="28"/>
      <c r="DX2074" s="194"/>
      <c r="DZ2074" s="28"/>
      <c r="EA2074" s="28"/>
      <c r="EB2074" s="28"/>
      <c r="EG2074" s="194"/>
      <c r="EI2074" s="28"/>
      <c r="EJ2074" s="28"/>
      <c r="EK2074" s="28"/>
      <c r="EP2074" s="194"/>
      <c r="ER2074" s="28"/>
      <c r="ES2074" s="28"/>
      <c r="ET2074" s="28"/>
      <c r="EY2074" s="194"/>
      <c r="FA2074" s="28"/>
      <c r="FB2074" s="28"/>
      <c r="FC2074" s="28"/>
      <c r="FH2074" s="194"/>
      <c r="FJ2074" s="28"/>
      <c r="FK2074" s="28"/>
      <c r="FL2074" s="28"/>
      <c r="FQ2074" s="194"/>
      <c r="FS2074" s="28"/>
      <c r="FT2074" s="28"/>
      <c r="FU2074" s="28"/>
      <c r="FZ2074" s="194"/>
      <c r="GB2074" s="28"/>
      <c r="GC2074" s="28"/>
      <c r="GD2074" s="28"/>
      <c r="GI2074" s="194"/>
      <c r="GK2074" s="28"/>
      <c r="GL2074" s="28"/>
      <c r="GM2074" s="28"/>
      <c r="GR2074" s="194"/>
      <c r="GT2074" s="28"/>
      <c r="GU2074" s="28"/>
      <c r="GV2074" s="28"/>
      <c r="HA2074" s="194"/>
      <c r="HC2074" s="28"/>
      <c r="HD2074" s="28"/>
      <c r="HE2074" s="28"/>
      <c r="HJ2074" s="28"/>
      <c r="HK2074" s="28"/>
      <c r="HL2074" s="28"/>
      <c r="HM2074" s="28"/>
      <c r="HN2074" s="28"/>
      <c r="HO2074" s="28"/>
      <c r="HP2074" s="28"/>
      <c r="HQ2074" s="28"/>
      <c r="HR2074" s="28"/>
      <c r="HS2074" s="28"/>
      <c r="HT2074" s="28"/>
      <c r="HU2074" s="28"/>
      <c r="HV2074" s="28"/>
      <c r="HW2074" s="28"/>
      <c r="HX2074" s="28"/>
      <c r="HY2074" s="28"/>
      <c r="HZ2074" s="28"/>
      <c r="IA2074" s="28"/>
      <c r="IB2074" s="28"/>
      <c r="IC2074" s="28"/>
      <c r="ID2074" s="28"/>
      <c r="IE2074" s="28"/>
      <c r="IF2074" s="28"/>
      <c r="IG2074" s="28"/>
      <c r="IH2074" s="28"/>
      <c r="II2074" s="28"/>
      <c r="IJ2074" s="28"/>
      <c r="IK2074" s="28"/>
      <c r="IL2074" s="28"/>
      <c r="IM2074" s="28"/>
      <c r="IN2074" s="28"/>
      <c r="IO2074" s="28"/>
    </row>
    <row r="2075" spans="1:249" s="50" customFormat="1" ht="14.25">
      <c r="A2075" s="28"/>
      <c r="B2075" s="28"/>
      <c r="C2075" s="28"/>
      <c r="D2075" s="28"/>
      <c r="E2075" s="28"/>
      <c r="G2075" s="28"/>
      <c r="K2075" s="194"/>
      <c r="M2075" s="28"/>
      <c r="N2075" s="28"/>
      <c r="O2075" s="28"/>
      <c r="T2075" s="194"/>
      <c r="V2075" s="28"/>
      <c r="W2075" s="28"/>
      <c r="X2075" s="28"/>
      <c r="AC2075" s="194"/>
      <c r="AE2075" s="28"/>
      <c r="AF2075" s="28"/>
      <c r="AG2075" s="28"/>
      <c r="AL2075" s="194"/>
      <c r="AN2075" s="28"/>
      <c r="AO2075" s="28"/>
      <c r="AP2075" s="28"/>
      <c r="AU2075" s="194"/>
      <c r="AW2075" s="28"/>
      <c r="AX2075" s="28"/>
      <c r="AY2075" s="28"/>
      <c r="BD2075" s="194"/>
      <c r="BF2075" s="28"/>
      <c r="BG2075" s="28"/>
      <c r="BH2075" s="28"/>
      <c r="BM2075" s="194"/>
      <c r="BO2075" s="28"/>
      <c r="BP2075" s="28"/>
      <c r="BQ2075" s="28"/>
      <c r="BV2075" s="194"/>
      <c r="BX2075" s="28"/>
      <c r="BY2075" s="28"/>
      <c r="BZ2075" s="28"/>
      <c r="CE2075" s="194"/>
      <c r="CG2075" s="28"/>
      <c r="CH2075" s="28"/>
      <c r="CI2075" s="28"/>
      <c r="CN2075" s="194"/>
      <c r="CP2075" s="28"/>
      <c r="CQ2075" s="28"/>
      <c r="CR2075" s="28"/>
      <c r="CW2075" s="194"/>
      <c r="CY2075" s="28"/>
      <c r="CZ2075" s="28"/>
      <c r="DA2075" s="28"/>
      <c r="DF2075" s="194"/>
      <c r="DH2075" s="28"/>
      <c r="DI2075" s="28"/>
      <c r="DJ2075" s="28"/>
      <c r="DO2075" s="194"/>
      <c r="DQ2075" s="28"/>
      <c r="DR2075" s="28"/>
      <c r="DS2075" s="28"/>
      <c r="DX2075" s="194"/>
      <c r="DZ2075" s="28"/>
      <c r="EA2075" s="28"/>
      <c r="EB2075" s="28"/>
      <c r="EG2075" s="194"/>
      <c r="EI2075" s="28"/>
      <c r="EJ2075" s="28"/>
      <c r="EK2075" s="28"/>
      <c r="EP2075" s="194"/>
      <c r="ER2075" s="28"/>
      <c r="ES2075" s="28"/>
      <c r="ET2075" s="28"/>
      <c r="EY2075" s="194"/>
      <c r="FA2075" s="28"/>
      <c r="FB2075" s="28"/>
      <c r="FC2075" s="28"/>
      <c r="FH2075" s="194"/>
      <c r="FJ2075" s="28"/>
      <c r="FK2075" s="28"/>
      <c r="FL2075" s="28"/>
      <c r="FQ2075" s="194"/>
      <c r="FS2075" s="28"/>
      <c r="FT2075" s="28"/>
      <c r="FU2075" s="28"/>
      <c r="FZ2075" s="194"/>
      <c r="GB2075" s="28"/>
      <c r="GC2075" s="28"/>
      <c r="GD2075" s="28"/>
      <c r="GI2075" s="194"/>
      <c r="GK2075" s="28"/>
      <c r="GL2075" s="28"/>
      <c r="GM2075" s="28"/>
      <c r="GR2075" s="194"/>
      <c r="GT2075" s="28"/>
      <c r="GU2075" s="28"/>
      <c r="GV2075" s="28"/>
      <c r="HA2075" s="194"/>
      <c r="HC2075" s="28"/>
      <c r="HD2075" s="28"/>
      <c r="HE2075" s="28"/>
      <c r="HJ2075" s="28"/>
      <c r="HK2075" s="28"/>
      <c r="HL2075" s="28"/>
      <c r="HM2075" s="28"/>
      <c r="HN2075" s="28"/>
      <c r="HO2075" s="28"/>
      <c r="HP2075" s="28"/>
      <c r="HQ2075" s="28"/>
      <c r="HR2075" s="28"/>
      <c r="HS2075" s="28"/>
      <c r="HT2075" s="28"/>
      <c r="HU2075" s="28"/>
      <c r="HV2075" s="28"/>
      <c r="HW2075" s="28"/>
      <c r="HX2075" s="28"/>
      <c r="HY2075" s="28"/>
      <c r="HZ2075" s="28"/>
      <c r="IA2075" s="28"/>
      <c r="IB2075" s="28"/>
      <c r="IC2075" s="28"/>
      <c r="ID2075" s="28"/>
      <c r="IE2075" s="28"/>
      <c r="IF2075" s="28"/>
      <c r="IG2075" s="28"/>
      <c r="IH2075" s="28"/>
      <c r="II2075" s="28"/>
      <c r="IJ2075" s="28"/>
      <c r="IK2075" s="28"/>
      <c r="IL2075" s="28"/>
      <c r="IM2075" s="28"/>
      <c r="IN2075" s="28"/>
      <c r="IO2075" s="28"/>
    </row>
    <row r="2076" spans="1:249" s="50" customFormat="1" ht="14.25">
      <c r="A2076" s="28"/>
      <c r="B2076" s="28"/>
      <c r="C2076" s="28"/>
      <c r="D2076" s="28"/>
      <c r="E2076" s="28"/>
      <c r="F2076" s="28"/>
      <c r="G2076" s="28"/>
      <c r="K2076" s="194"/>
      <c r="M2076" s="28"/>
      <c r="N2076" s="28"/>
      <c r="O2076" s="28"/>
      <c r="T2076" s="194"/>
      <c r="V2076" s="28"/>
      <c r="W2076" s="28"/>
      <c r="X2076" s="28"/>
      <c r="AC2076" s="194"/>
      <c r="AE2076" s="28"/>
      <c r="AF2076" s="28"/>
      <c r="AG2076" s="28"/>
      <c r="AL2076" s="194"/>
      <c r="AN2076" s="28"/>
      <c r="AO2076" s="28"/>
      <c r="AP2076" s="28"/>
      <c r="AU2076" s="194"/>
      <c r="AW2076" s="28"/>
      <c r="AX2076" s="28"/>
      <c r="AY2076" s="28"/>
      <c r="BD2076" s="194"/>
      <c r="BF2076" s="28"/>
      <c r="BG2076" s="28"/>
      <c r="BH2076" s="28"/>
      <c r="BM2076" s="194"/>
      <c r="BO2076" s="28"/>
      <c r="BP2076" s="28"/>
      <c r="BQ2076" s="28"/>
      <c r="BV2076" s="194"/>
      <c r="BX2076" s="28"/>
      <c r="BY2076" s="28"/>
      <c r="BZ2076" s="28"/>
      <c r="CE2076" s="194"/>
      <c r="CG2076" s="28"/>
      <c r="CH2076" s="28"/>
      <c r="CI2076" s="28"/>
      <c r="CN2076" s="194"/>
      <c r="CP2076" s="28"/>
      <c r="CQ2076" s="28"/>
      <c r="CR2076" s="28"/>
      <c r="CW2076" s="194"/>
      <c r="CY2076" s="28"/>
      <c r="CZ2076" s="28"/>
      <c r="DA2076" s="28"/>
      <c r="DF2076" s="194"/>
      <c r="DH2076" s="28"/>
      <c r="DI2076" s="28"/>
      <c r="DJ2076" s="28"/>
      <c r="DO2076" s="194"/>
      <c r="DQ2076" s="28"/>
      <c r="DR2076" s="28"/>
      <c r="DS2076" s="28"/>
      <c r="DX2076" s="194"/>
      <c r="DZ2076" s="28"/>
      <c r="EA2076" s="28"/>
      <c r="EB2076" s="28"/>
      <c r="EG2076" s="194"/>
      <c r="EI2076" s="28"/>
      <c r="EJ2076" s="28"/>
      <c r="EK2076" s="28"/>
      <c r="EP2076" s="194"/>
      <c r="ER2076" s="28"/>
      <c r="ES2076" s="28"/>
      <c r="ET2076" s="28"/>
      <c r="EY2076" s="194"/>
      <c r="FA2076" s="28"/>
      <c r="FB2076" s="28"/>
      <c r="FC2076" s="28"/>
      <c r="FH2076" s="194"/>
      <c r="FJ2076" s="28"/>
      <c r="FK2076" s="28"/>
      <c r="FL2076" s="28"/>
      <c r="FQ2076" s="194"/>
      <c r="FS2076" s="28"/>
      <c r="FT2076" s="28"/>
      <c r="FU2076" s="28"/>
      <c r="FZ2076" s="194"/>
      <c r="GB2076" s="28"/>
      <c r="GC2076" s="28"/>
      <c r="GD2076" s="28"/>
      <c r="GI2076" s="194"/>
      <c r="GK2076" s="28"/>
      <c r="GL2076" s="28"/>
      <c r="GM2076" s="28"/>
      <c r="GR2076" s="194"/>
      <c r="GT2076" s="28"/>
      <c r="GU2076" s="28"/>
      <c r="GV2076" s="28"/>
      <c r="HA2076" s="194"/>
      <c r="HC2076" s="28"/>
      <c r="HD2076" s="28"/>
      <c r="HE2076" s="28"/>
      <c r="HJ2076" s="28"/>
      <c r="HK2076" s="28"/>
      <c r="HL2076" s="28"/>
      <c r="HM2076" s="28"/>
      <c r="HN2076" s="28"/>
      <c r="HO2076" s="28"/>
      <c r="HP2076" s="28"/>
      <c r="HQ2076" s="28"/>
      <c r="HR2076" s="28"/>
      <c r="HS2076" s="28"/>
      <c r="HT2076" s="28"/>
      <c r="HU2076" s="28"/>
      <c r="HV2076" s="28"/>
      <c r="HW2076" s="28"/>
      <c r="HX2076" s="28"/>
      <c r="HY2076" s="28"/>
      <c r="HZ2076" s="28"/>
      <c r="IA2076" s="28"/>
      <c r="IB2076" s="28"/>
      <c r="IC2076" s="28"/>
      <c r="ID2076" s="28"/>
      <c r="IE2076" s="28"/>
      <c r="IF2076" s="28"/>
      <c r="IG2076" s="28"/>
      <c r="IH2076" s="28"/>
      <c r="II2076" s="28"/>
      <c r="IJ2076" s="28"/>
      <c r="IK2076" s="28"/>
      <c r="IL2076" s="28"/>
      <c r="IM2076" s="28"/>
      <c r="IN2076" s="28"/>
      <c r="IO2076" s="28"/>
    </row>
    <row r="2077" spans="1:249" s="50" customFormat="1" ht="14.25">
      <c r="A2077" s="28"/>
      <c r="B2077" s="28"/>
      <c r="C2077" s="28"/>
      <c r="D2077" s="28"/>
      <c r="E2077" s="28"/>
      <c r="F2077" s="28"/>
      <c r="G2077" s="28"/>
      <c r="K2077" s="194"/>
      <c r="M2077" s="28"/>
      <c r="N2077" s="28"/>
      <c r="O2077" s="28"/>
      <c r="T2077" s="194"/>
      <c r="V2077" s="28"/>
      <c r="W2077" s="28"/>
      <c r="X2077" s="28"/>
      <c r="AC2077" s="194"/>
      <c r="AE2077" s="28"/>
      <c r="AF2077" s="28"/>
      <c r="AG2077" s="28"/>
      <c r="AL2077" s="194"/>
      <c r="AN2077" s="28"/>
      <c r="AO2077" s="28"/>
      <c r="AP2077" s="28"/>
      <c r="AU2077" s="194"/>
      <c r="AW2077" s="28"/>
      <c r="AX2077" s="28"/>
      <c r="AY2077" s="28"/>
      <c r="BD2077" s="194"/>
      <c r="BF2077" s="28"/>
      <c r="BG2077" s="28"/>
      <c r="BH2077" s="28"/>
      <c r="BM2077" s="194"/>
      <c r="BO2077" s="28"/>
      <c r="BP2077" s="28"/>
      <c r="BQ2077" s="28"/>
      <c r="BV2077" s="194"/>
      <c r="BX2077" s="28"/>
      <c r="BY2077" s="28"/>
      <c r="BZ2077" s="28"/>
      <c r="CE2077" s="194"/>
      <c r="CG2077" s="28"/>
      <c r="CH2077" s="28"/>
      <c r="CI2077" s="28"/>
      <c r="CN2077" s="194"/>
      <c r="CP2077" s="28"/>
      <c r="CQ2077" s="28"/>
      <c r="CR2077" s="28"/>
      <c r="CW2077" s="194"/>
      <c r="CY2077" s="28"/>
      <c r="CZ2077" s="28"/>
      <c r="DA2077" s="28"/>
      <c r="DF2077" s="194"/>
      <c r="DH2077" s="28"/>
      <c r="DI2077" s="28"/>
      <c r="DJ2077" s="28"/>
      <c r="DO2077" s="194"/>
      <c r="DQ2077" s="28"/>
      <c r="DR2077" s="28"/>
      <c r="DS2077" s="28"/>
      <c r="DX2077" s="194"/>
      <c r="DZ2077" s="28"/>
      <c r="EA2077" s="28"/>
      <c r="EB2077" s="28"/>
      <c r="EG2077" s="194"/>
      <c r="EI2077" s="28"/>
      <c r="EJ2077" s="28"/>
      <c r="EK2077" s="28"/>
      <c r="EP2077" s="194"/>
      <c r="ER2077" s="28"/>
      <c r="ES2077" s="28"/>
      <c r="ET2077" s="28"/>
      <c r="EY2077" s="194"/>
      <c r="FA2077" s="28"/>
      <c r="FB2077" s="28"/>
      <c r="FC2077" s="28"/>
      <c r="FH2077" s="194"/>
      <c r="FJ2077" s="28"/>
      <c r="FK2077" s="28"/>
      <c r="FL2077" s="28"/>
      <c r="FQ2077" s="194"/>
      <c r="FS2077" s="28"/>
      <c r="FT2077" s="28"/>
      <c r="FU2077" s="28"/>
      <c r="FZ2077" s="194"/>
      <c r="GB2077" s="28"/>
      <c r="GC2077" s="28"/>
      <c r="GD2077" s="28"/>
      <c r="GI2077" s="194"/>
      <c r="GK2077" s="28"/>
      <c r="GL2077" s="28"/>
      <c r="GM2077" s="28"/>
      <c r="GR2077" s="194"/>
      <c r="GT2077" s="28"/>
      <c r="GU2077" s="28"/>
      <c r="GV2077" s="28"/>
      <c r="HA2077" s="194"/>
      <c r="HC2077" s="28"/>
      <c r="HD2077" s="28"/>
      <c r="HE2077" s="28"/>
      <c r="HJ2077" s="28"/>
      <c r="HK2077" s="28"/>
      <c r="HL2077" s="28"/>
      <c r="HM2077" s="28"/>
      <c r="HN2077" s="28"/>
      <c r="HO2077" s="28"/>
      <c r="HP2077" s="28"/>
      <c r="HQ2077" s="28"/>
      <c r="HR2077" s="28"/>
      <c r="HS2077" s="28"/>
      <c r="HT2077" s="28"/>
      <c r="HU2077" s="28"/>
      <c r="HV2077" s="28"/>
      <c r="HW2077" s="28"/>
      <c r="HX2077" s="28"/>
      <c r="HY2077" s="28"/>
      <c r="HZ2077" s="28"/>
      <c r="IA2077" s="28"/>
      <c r="IB2077" s="28"/>
      <c r="IC2077" s="28"/>
      <c r="ID2077" s="28"/>
      <c r="IE2077" s="28"/>
      <c r="IF2077" s="28"/>
      <c r="IG2077" s="28"/>
      <c r="IH2077" s="28"/>
      <c r="II2077" s="28"/>
      <c r="IJ2077" s="28"/>
      <c r="IK2077" s="28"/>
      <c r="IL2077" s="28"/>
      <c r="IM2077" s="28"/>
      <c r="IN2077" s="28"/>
      <c r="IO2077" s="28"/>
    </row>
    <row r="2078" spans="1:249" s="50" customFormat="1" ht="14.25">
      <c r="A2078" s="28"/>
      <c r="B2078" s="28"/>
      <c r="C2078" s="28"/>
      <c r="D2078" s="28"/>
      <c r="E2078" s="28"/>
      <c r="F2078" s="28"/>
      <c r="G2078" s="28"/>
      <c r="K2078" s="194"/>
      <c r="M2078" s="28"/>
      <c r="N2078" s="28"/>
      <c r="O2078" s="28"/>
      <c r="T2078" s="194"/>
      <c r="V2078" s="28"/>
      <c r="W2078" s="28"/>
      <c r="X2078" s="28"/>
      <c r="AC2078" s="194"/>
      <c r="AE2078" s="28"/>
      <c r="AF2078" s="28"/>
      <c r="AG2078" s="28"/>
      <c r="AL2078" s="194"/>
      <c r="AN2078" s="28"/>
      <c r="AO2078" s="28"/>
      <c r="AP2078" s="28"/>
      <c r="AU2078" s="194"/>
      <c r="AW2078" s="28"/>
      <c r="AX2078" s="28"/>
      <c r="AY2078" s="28"/>
      <c r="BD2078" s="194"/>
      <c r="BF2078" s="28"/>
      <c r="BG2078" s="28"/>
      <c r="BH2078" s="28"/>
      <c r="BM2078" s="194"/>
      <c r="BO2078" s="28"/>
      <c r="BP2078" s="28"/>
      <c r="BQ2078" s="28"/>
      <c r="BV2078" s="194"/>
      <c r="BX2078" s="28"/>
      <c r="BY2078" s="28"/>
      <c r="BZ2078" s="28"/>
      <c r="CE2078" s="194"/>
      <c r="CG2078" s="28"/>
      <c r="CH2078" s="28"/>
      <c r="CI2078" s="28"/>
      <c r="CN2078" s="194"/>
      <c r="CP2078" s="28"/>
      <c r="CQ2078" s="28"/>
      <c r="CR2078" s="28"/>
      <c r="CW2078" s="194"/>
      <c r="CY2078" s="28"/>
      <c r="CZ2078" s="28"/>
      <c r="DA2078" s="28"/>
      <c r="DF2078" s="194"/>
      <c r="DH2078" s="28"/>
      <c r="DI2078" s="28"/>
      <c r="DJ2078" s="28"/>
      <c r="DO2078" s="194"/>
      <c r="DQ2078" s="28"/>
      <c r="DR2078" s="28"/>
      <c r="DS2078" s="28"/>
      <c r="DX2078" s="194"/>
      <c r="DZ2078" s="28"/>
      <c r="EA2078" s="28"/>
      <c r="EB2078" s="28"/>
      <c r="EG2078" s="194"/>
      <c r="EI2078" s="28"/>
      <c r="EJ2078" s="28"/>
      <c r="EK2078" s="28"/>
      <c r="EP2078" s="194"/>
      <c r="ER2078" s="28"/>
      <c r="ES2078" s="28"/>
      <c r="ET2078" s="28"/>
      <c r="EY2078" s="194"/>
      <c r="FA2078" s="28"/>
      <c r="FB2078" s="28"/>
      <c r="FC2078" s="28"/>
      <c r="FH2078" s="194"/>
      <c r="FJ2078" s="28"/>
      <c r="FK2078" s="28"/>
      <c r="FL2078" s="28"/>
      <c r="FQ2078" s="194"/>
      <c r="FS2078" s="28"/>
      <c r="FT2078" s="28"/>
      <c r="FU2078" s="28"/>
      <c r="FZ2078" s="194"/>
      <c r="GB2078" s="28"/>
      <c r="GC2078" s="28"/>
      <c r="GD2078" s="28"/>
      <c r="GI2078" s="194"/>
      <c r="GK2078" s="28"/>
      <c r="GL2078" s="28"/>
      <c r="GM2078" s="28"/>
      <c r="GR2078" s="194"/>
      <c r="GT2078" s="28"/>
      <c r="GU2078" s="28"/>
      <c r="GV2078" s="28"/>
      <c r="HA2078" s="194"/>
      <c r="HC2078" s="28"/>
      <c r="HD2078" s="28"/>
      <c r="HE2078" s="28"/>
      <c r="HJ2078" s="28"/>
      <c r="HK2078" s="28"/>
      <c r="HL2078" s="28"/>
      <c r="HM2078" s="28"/>
      <c r="HN2078" s="28"/>
      <c r="HO2078" s="28"/>
      <c r="HP2078" s="28"/>
      <c r="HQ2078" s="28"/>
      <c r="HR2078" s="28"/>
      <c r="HS2078" s="28"/>
      <c r="HT2078" s="28"/>
      <c r="HU2078" s="28"/>
      <c r="HV2078" s="28"/>
      <c r="HW2078" s="28"/>
      <c r="HX2078" s="28"/>
      <c r="HY2078" s="28"/>
      <c r="HZ2078" s="28"/>
      <c r="IA2078" s="28"/>
      <c r="IB2078" s="28"/>
      <c r="IC2078" s="28"/>
      <c r="ID2078" s="28"/>
      <c r="IE2078" s="28"/>
      <c r="IF2078" s="28"/>
      <c r="IG2078" s="28"/>
      <c r="IH2078" s="28"/>
      <c r="II2078" s="28"/>
      <c r="IJ2078" s="28"/>
      <c r="IK2078" s="28"/>
      <c r="IL2078" s="28"/>
      <c r="IM2078" s="28"/>
      <c r="IN2078" s="28"/>
      <c r="IO2078" s="28"/>
    </row>
    <row r="2079" spans="1:249" s="50" customFormat="1" ht="14.25">
      <c r="A2079" s="28"/>
      <c r="B2079" s="28"/>
      <c r="C2079" s="28"/>
      <c r="D2079" s="28"/>
      <c r="E2079" s="28"/>
      <c r="F2079" s="28"/>
      <c r="G2079" s="28"/>
      <c r="K2079" s="194"/>
      <c r="M2079" s="28"/>
      <c r="N2079" s="28"/>
      <c r="O2079" s="28"/>
      <c r="T2079" s="194"/>
      <c r="V2079" s="28"/>
      <c r="W2079" s="28"/>
      <c r="X2079" s="28"/>
      <c r="AC2079" s="194"/>
      <c r="AE2079" s="28"/>
      <c r="AF2079" s="28"/>
      <c r="AG2079" s="28"/>
      <c r="AL2079" s="194"/>
      <c r="AN2079" s="28"/>
      <c r="AO2079" s="28"/>
      <c r="AP2079" s="28"/>
      <c r="AU2079" s="194"/>
      <c r="AW2079" s="28"/>
      <c r="AX2079" s="28"/>
      <c r="AY2079" s="28"/>
      <c r="BD2079" s="194"/>
      <c r="BF2079" s="28"/>
      <c r="BG2079" s="28"/>
      <c r="BH2079" s="28"/>
      <c r="BM2079" s="194"/>
      <c r="BO2079" s="28"/>
      <c r="BP2079" s="28"/>
      <c r="BQ2079" s="28"/>
      <c r="BV2079" s="194"/>
      <c r="BX2079" s="28"/>
      <c r="BY2079" s="28"/>
      <c r="BZ2079" s="28"/>
      <c r="CE2079" s="194"/>
      <c r="CG2079" s="28"/>
      <c r="CH2079" s="28"/>
      <c r="CI2079" s="28"/>
      <c r="CN2079" s="194"/>
      <c r="CP2079" s="28"/>
      <c r="CQ2079" s="28"/>
      <c r="CR2079" s="28"/>
      <c r="CW2079" s="194"/>
      <c r="CY2079" s="28"/>
      <c r="CZ2079" s="28"/>
      <c r="DA2079" s="28"/>
      <c r="DF2079" s="194"/>
      <c r="DH2079" s="28"/>
      <c r="DI2079" s="28"/>
      <c r="DJ2079" s="28"/>
      <c r="DO2079" s="194"/>
      <c r="DQ2079" s="28"/>
      <c r="DR2079" s="28"/>
      <c r="DS2079" s="28"/>
      <c r="DX2079" s="194"/>
      <c r="DZ2079" s="28"/>
      <c r="EA2079" s="28"/>
      <c r="EB2079" s="28"/>
      <c r="EG2079" s="194"/>
      <c r="EI2079" s="28"/>
      <c r="EJ2079" s="28"/>
      <c r="EK2079" s="28"/>
      <c r="EP2079" s="194"/>
      <c r="ER2079" s="28"/>
      <c r="ES2079" s="28"/>
      <c r="ET2079" s="28"/>
      <c r="EY2079" s="194"/>
      <c r="FA2079" s="28"/>
      <c r="FB2079" s="28"/>
      <c r="FC2079" s="28"/>
      <c r="FH2079" s="194"/>
      <c r="FJ2079" s="28"/>
      <c r="FK2079" s="28"/>
      <c r="FL2079" s="28"/>
      <c r="FQ2079" s="194"/>
      <c r="FS2079" s="28"/>
      <c r="FT2079" s="28"/>
      <c r="FU2079" s="28"/>
      <c r="FZ2079" s="194"/>
      <c r="GB2079" s="28"/>
      <c r="GC2079" s="28"/>
      <c r="GD2079" s="28"/>
      <c r="GI2079" s="194"/>
      <c r="GK2079" s="28"/>
      <c r="GL2079" s="28"/>
      <c r="GM2079" s="28"/>
      <c r="GR2079" s="194"/>
      <c r="GT2079" s="28"/>
      <c r="GU2079" s="28"/>
      <c r="GV2079" s="28"/>
      <c r="HA2079" s="194"/>
      <c r="HC2079" s="28"/>
      <c r="HD2079" s="28"/>
      <c r="HE2079" s="28"/>
      <c r="HJ2079" s="28"/>
      <c r="HK2079" s="28"/>
      <c r="HL2079" s="28"/>
      <c r="HM2079" s="28"/>
      <c r="HN2079" s="28"/>
      <c r="HO2079" s="28"/>
      <c r="HP2079" s="28"/>
      <c r="HQ2079" s="28"/>
      <c r="HR2079" s="28"/>
      <c r="HS2079" s="28"/>
      <c r="HT2079" s="28"/>
      <c r="HU2079" s="28"/>
      <c r="HV2079" s="28"/>
      <c r="HW2079" s="28"/>
      <c r="HX2079" s="28"/>
      <c r="HY2079" s="28"/>
      <c r="HZ2079" s="28"/>
      <c r="IA2079" s="28"/>
      <c r="IB2079" s="28"/>
      <c r="IC2079" s="28"/>
      <c r="ID2079" s="28"/>
      <c r="IE2079" s="28"/>
      <c r="IF2079" s="28"/>
      <c r="IG2079" s="28"/>
      <c r="IH2079" s="28"/>
      <c r="II2079" s="28"/>
      <c r="IJ2079" s="28"/>
      <c r="IK2079" s="28"/>
      <c r="IL2079" s="28"/>
      <c r="IM2079" s="28"/>
      <c r="IN2079" s="28"/>
      <c r="IO2079" s="28"/>
    </row>
    <row r="2080" spans="1:249" s="50" customFormat="1" ht="14.25">
      <c r="A2080" s="28"/>
      <c r="B2080" s="28"/>
      <c r="C2080" s="28"/>
      <c r="D2080" s="28"/>
      <c r="E2080" s="28"/>
      <c r="F2080" s="28"/>
      <c r="G2080" s="28"/>
      <c r="K2080" s="194"/>
      <c r="M2080" s="28"/>
      <c r="N2080" s="28"/>
      <c r="O2080" s="28"/>
      <c r="T2080" s="194"/>
      <c r="V2080" s="28"/>
      <c r="W2080" s="28"/>
      <c r="X2080" s="28"/>
      <c r="AC2080" s="194"/>
      <c r="AE2080" s="28"/>
      <c r="AF2080" s="28"/>
      <c r="AG2080" s="28"/>
      <c r="AL2080" s="194"/>
      <c r="AN2080" s="28"/>
      <c r="AO2080" s="28"/>
      <c r="AP2080" s="28"/>
      <c r="AU2080" s="194"/>
      <c r="AW2080" s="28"/>
      <c r="AX2080" s="28"/>
      <c r="AY2080" s="28"/>
      <c r="BD2080" s="194"/>
      <c r="BF2080" s="28"/>
      <c r="BG2080" s="28"/>
      <c r="BH2080" s="28"/>
      <c r="BM2080" s="194"/>
      <c r="BO2080" s="28"/>
      <c r="BP2080" s="28"/>
      <c r="BQ2080" s="28"/>
      <c r="BV2080" s="194"/>
      <c r="BX2080" s="28"/>
      <c r="BY2080" s="28"/>
      <c r="BZ2080" s="28"/>
      <c r="CE2080" s="194"/>
      <c r="CG2080" s="28"/>
      <c r="CH2080" s="28"/>
      <c r="CI2080" s="28"/>
      <c r="CN2080" s="194"/>
      <c r="CP2080" s="28"/>
      <c r="CQ2080" s="28"/>
      <c r="CR2080" s="28"/>
      <c r="CW2080" s="194"/>
      <c r="CY2080" s="28"/>
      <c r="CZ2080" s="28"/>
      <c r="DA2080" s="28"/>
      <c r="DF2080" s="194"/>
      <c r="DH2080" s="28"/>
      <c r="DI2080" s="28"/>
      <c r="DJ2080" s="28"/>
      <c r="DO2080" s="194"/>
      <c r="DQ2080" s="28"/>
      <c r="DR2080" s="28"/>
      <c r="DS2080" s="28"/>
      <c r="DX2080" s="194"/>
      <c r="DZ2080" s="28"/>
      <c r="EA2080" s="28"/>
      <c r="EB2080" s="28"/>
      <c r="EG2080" s="194"/>
      <c r="EI2080" s="28"/>
      <c r="EJ2080" s="28"/>
      <c r="EK2080" s="28"/>
      <c r="EP2080" s="194"/>
      <c r="ER2080" s="28"/>
      <c r="ES2080" s="28"/>
      <c r="ET2080" s="28"/>
      <c r="EY2080" s="194"/>
      <c r="FA2080" s="28"/>
      <c r="FB2080" s="28"/>
      <c r="FC2080" s="28"/>
      <c r="FH2080" s="194"/>
      <c r="FJ2080" s="28"/>
      <c r="FK2080" s="28"/>
      <c r="FL2080" s="28"/>
      <c r="FQ2080" s="194"/>
      <c r="FS2080" s="28"/>
      <c r="FT2080" s="28"/>
      <c r="FU2080" s="28"/>
      <c r="FZ2080" s="194"/>
      <c r="GB2080" s="28"/>
      <c r="GC2080" s="28"/>
      <c r="GD2080" s="28"/>
      <c r="GI2080" s="194"/>
      <c r="GK2080" s="28"/>
      <c r="GL2080" s="28"/>
      <c r="GM2080" s="28"/>
      <c r="GR2080" s="194"/>
      <c r="GT2080" s="28"/>
      <c r="GU2080" s="28"/>
      <c r="GV2080" s="28"/>
      <c r="HA2080" s="194"/>
      <c r="HC2080" s="28"/>
      <c r="HD2080" s="28"/>
      <c r="HE2080" s="28"/>
      <c r="HJ2080" s="28"/>
      <c r="HK2080" s="28"/>
      <c r="HL2080" s="28"/>
      <c r="HM2080" s="28"/>
      <c r="HN2080" s="28"/>
      <c r="HO2080" s="28"/>
      <c r="HP2080" s="28"/>
      <c r="HQ2080" s="28"/>
      <c r="HR2080" s="28"/>
      <c r="HS2080" s="28"/>
      <c r="HT2080" s="28"/>
      <c r="HU2080" s="28"/>
      <c r="HV2080" s="28"/>
      <c r="HW2080" s="28"/>
      <c r="HX2080" s="28"/>
      <c r="HY2080" s="28"/>
      <c r="HZ2080" s="28"/>
      <c r="IA2080" s="28"/>
      <c r="IB2080" s="28"/>
      <c r="IC2080" s="28"/>
      <c r="ID2080" s="28"/>
      <c r="IE2080" s="28"/>
      <c r="IF2080" s="28"/>
      <c r="IG2080" s="28"/>
      <c r="IH2080" s="28"/>
      <c r="II2080" s="28"/>
      <c r="IJ2080" s="28"/>
      <c r="IK2080" s="28"/>
      <c r="IL2080" s="28"/>
      <c r="IM2080" s="28"/>
      <c r="IN2080" s="28"/>
      <c r="IO2080" s="28"/>
    </row>
    <row r="2081" spans="1:249" s="50" customFormat="1" ht="14.25">
      <c r="A2081" s="28"/>
      <c r="B2081" s="28"/>
      <c r="C2081" s="28"/>
      <c r="D2081" s="28"/>
      <c r="E2081" s="28"/>
      <c r="F2081" s="28"/>
      <c r="G2081" s="28"/>
      <c r="K2081" s="194"/>
      <c r="M2081" s="28"/>
      <c r="N2081" s="28"/>
      <c r="O2081" s="28"/>
      <c r="T2081" s="194"/>
      <c r="V2081" s="28"/>
      <c r="W2081" s="28"/>
      <c r="X2081" s="28"/>
      <c r="AC2081" s="194"/>
      <c r="AE2081" s="28"/>
      <c r="AF2081" s="28"/>
      <c r="AG2081" s="28"/>
      <c r="AL2081" s="194"/>
      <c r="AN2081" s="28"/>
      <c r="AO2081" s="28"/>
      <c r="AP2081" s="28"/>
      <c r="AU2081" s="194"/>
      <c r="AW2081" s="28"/>
      <c r="AX2081" s="28"/>
      <c r="AY2081" s="28"/>
      <c r="BD2081" s="194"/>
      <c r="BF2081" s="28"/>
      <c r="BG2081" s="28"/>
      <c r="BH2081" s="28"/>
      <c r="BM2081" s="194"/>
      <c r="BO2081" s="28"/>
      <c r="BP2081" s="28"/>
      <c r="BQ2081" s="28"/>
      <c r="BV2081" s="194"/>
      <c r="BX2081" s="28"/>
      <c r="BY2081" s="28"/>
      <c r="BZ2081" s="28"/>
      <c r="CE2081" s="194"/>
      <c r="CG2081" s="28"/>
      <c r="CH2081" s="28"/>
      <c r="CI2081" s="28"/>
      <c r="CN2081" s="194"/>
      <c r="CP2081" s="28"/>
      <c r="CQ2081" s="28"/>
      <c r="CR2081" s="28"/>
      <c r="CW2081" s="194"/>
      <c r="CY2081" s="28"/>
      <c r="CZ2081" s="28"/>
      <c r="DA2081" s="28"/>
      <c r="DF2081" s="194"/>
      <c r="DH2081" s="28"/>
      <c r="DI2081" s="28"/>
      <c r="DJ2081" s="28"/>
      <c r="DO2081" s="194"/>
      <c r="DQ2081" s="28"/>
      <c r="DR2081" s="28"/>
      <c r="DS2081" s="28"/>
      <c r="DX2081" s="194"/>
      <c r="DZ2081" s="28"/>
      <c r="EA2081" s="28"/>
      <c r="EB2081" s="28"/>
      <c r="EG2081" s="194"/>
      <c r="EI2081" s="28"/>
      <c r="EJ2081" s="28"/>
      <c r="EK2081" s="28"/>
      <c r="EP2081" s="194"/>
      <c r="ER2081" s="28"/>
      <c r="ES2081" s="28"/>
      <c r="ET2081" s="28"/>
      <c r="EY2081" s="194"/>
      <c r="FA2081" s="28"/>
      <c r="FB2081" s="28"/>
      <c r="FC2081" s="28"/>
      <c r="FH2081" s="194"/>
      <c r="FJ2081" s="28"/>
      <c r="FK2081" s="28"/>
      <c r="FL2081" s="28"/>
      <c r="FQ2081" s="194"/>
      <c r="FS2081" s="28"/>
      <c r="FT2081" s="28"/>
      <c r="FU2081" s="28"/>
      <c r="FZ2081" s="194"/>
      <c r="GB2081" s="28"/>
      <c r="GC2081" s="28"/>
      <c r="GD2081" s="28"/>
      <c r="GI2081" s="194"/>
      <c r="GK2081" s="28"/>
      <c r="GL2081" s="28"/>
      <c r="GM2081" s="28"/>
      <c r="GR2081" s="194"/>
      <c r="GT2081" s="28"/>
      <c r="GU2081" s="28"/>
      <c r="GV2081" s="28"/>
      <c r="HA2081" s="194"/>
      <c r="HC2081" s="28"/>
      <c r="HD2081" s="28"/>
      <c r="HE2081" s="28"/>
      <c r="HJ2081" s="28"/>
      <c r="HK2081" s="28"/>
      <c r="HL2081" s="28"/>
      <c r="HM2081" s="28"/>
      <c r="HN2081" s="28"/>
      <c r="HO2081" s="28"/>
      <c r="HP2081" s="28"/>
      <c r="HQ2081" s="28"/>
      <c r="HR2081" s="28"/>
      <c r="HS2081" s="28"/>
      <c r="HT2081" s="28"/>
      <c r="HU2081" s="28"/>
      <c r="HV2081" s="28"/>
      <c r="HW2081" s="28"/>
      <c r="HX2081" s="28"/>
      <c r="HY2081" s="28"/>
      <c r="HZ2081" s="28"/>
      <c r="IA2081" s="28"/>
      <c r="IB2081" s="28"/>
      <c r="IC2081" s="28"/>
      <c r="ID2081" s="28"/>
      <c r="IE2081" s="28"/>
      <c r="IF2081" s="28"/>
      <c r="IG2081" s="28"/>
      <c r="IH2081" s="28"/>
      <c r="II2081" s="28"/>
      <c r="IJ2081" s="28"/>
      <c r="IK2081" s="28"/>
      <c r="IL2081" s="28"/>
      <c r="IM2081" s="28"/>
      <c r="IN2081" s="28"/>
      <c r="IO2081" s="28"/>
    </row>
    <row r="2082" spans="1:249" s="50" customFormat="1" ht="14.25">
      <c r="A2082" s="28"/>
      <c r="B2082" s="28"/>
      <c r="C2082" s="28"/>
      <c r="D2082" s="28"/>
      <c r="E2082" s="28"/>
      <c r="F2082" s="28"/>
      <c r="G2082" s="28"/>
      <c r="K2082" s="194"/>
      <c r="M2082" s="28"/>
      <c r="N2082" s="28"/>
      <c r="O2082" s="28"/>
      <c r="T2082" s="194"/>
      <c r="V2082" s="28"/>
      <c r="W2082" s="28"/>
      <c r="X2082" s="28"/>
      <c r="AC2082" s="194"/>
      <c r="AE2082" s="28"/>
      <c r="AF2082" s="28"/>
      <c r="AG2082" s="28"/>
      <c r="AL2082" s="194"/>
      <c r="AN2082" s="28"/>
      <c r="AO2082" s="28"/>
      <c r="AP2082" s="28"/>
      <c r="AU2082" s="194"/>
      <c r="AW2082" s="28"/>
      <c r="AX2082" s="28"/>
      <c r="AY2082" s="28"/>
      <c r="BD2082" s="194"/>
      <c r="BF2082" s="28"/>
      <c r="BG2082" s="28"/>
      <c r="BH2082" s="28"/>
      <c r="BM2082" s="194"/>
      <c r="BO2082" s="28"/>
      <c r="BP2082" s="28"/>
      <c r="BQ2082" s="28"/>
      <c r="BV2082" s="194"/>
      <c r="BX2082" s="28"/>
      <c r="BY2082" s="28"/>
      <c r="BZ2082" s="28"/>
      <c r="CE2082" s="194"/>
      <c r="CG2082" s="28"/>
      <c r="CH2082" s="28"/>
      <c r="CI2082" s="28"/>
      <c r="CN2082" s="194"/>
      <c r="CP2082" s="28"/>
      <c r="CQ2082" s="28"/>
      <c r="CR2082" s="28"/>
      <c r="CW2082" s="194"/>
      <c r="CY2082" s="28"/>
      <c r="CZ2082" s="28"/>
      <c r="DA2082" s="28"/>
      <c r="DF2082" s="194"/>
      <c r="DH2082" s="28"/>
      <c r="DI2082" s="28"/>
      <c r="DJ2082" s="28"/>
      <c r="DO2082" s="194"/>
      <c r="DQ2082" s="28"/>
      <c r="DR2082" s="28"/>
      <c r="DS2082" s="28"/>
      <c r="DX2082" s="194"/>
      <c r="DZ2082" s="28"/>
      <c r="EA2082" s="28"/>
      <c r="EB2082" s="28"/>
      <c r="EG2082" s="194"/>
      <c r="EI2082" s="28"/>
      <c r="EJ2082" s="28"/>
      <c r="EK2082" s="28"/>
      <c r="EP2082" s="194"/>
      <c r="ER2082" s="28"/>
      <c r="ES2082" s="28"/>
      <c r="ET2082" s="28"/>
      <c r="EY2082" s="194"/>
      <c r="FA2082" s="28"/>
      <c r="FB2082" s="28"/>
      <c r="FC2082" s="28"/>
      <c r="FH2082" s="194"/>
      <c r="FJ2082" s="28"/>
      <c r="FK2082" s="28"/>
      <c r="FL2082" s="28"/>
      <c r="FQ2082" s="194"/>
      <c r="FS2082" s="28"/>
      <c r="FT2082" s="28"/>
      <c r="FU2082" s="28"/>
      <c r="FZ2082" s="194"/>
      <c r="GB2082" s="28"/>
      <c r="GC2082" s="28"/>
      <c r="GD2082" s="28"/>
      <c r="GI2082" s="194"/>
      <c r="GK2082" s="28"/>
      <c r="GL2082" s="28"/>
      <c r="GM2082" s="28"/>
      <c r="GR2082" s="194"/>
      <c r="GT2082" s="28"/>
      <c r="GU2082" s="28"/>
      <c r="GV2082" s="28"/>
      <c r="HA2082" s="194"/>
      <c r="HC2082" s="28"/>
      <c r="HD2082" s="28"/>
      <c r="HE2082" s="28"/>
      <c r="HJ2082" s="28"/>
      <c r="HK2082" s="28"/>
      <c r="HL2082" s="28"/>
      <c r="HM2082" s="28"/>
      <c r="HN2082" s="28"/>
      <c r="HO2082" s="28"/>
      <c r="HP2082" s="28"/>
      <c r="HQ2082" s="28"/>
      <c r="HR2082" s="28"/>
      <c r="HS2082" s="28"/>
      <c r="HT2082" s="28"/>
      <c r="HU2082" s="28"/>
      <c r="HV2082" s="28"/>
      <c r="HW2082" s="28"/>
      <c r="HX2082" s="28"/>
      <c r="HY2082" s="28"/>
      <c r="HZ2082" s="28"/>
      <c r="IA2082" s="28"/>
      <c r="IB2082" s="28"/>
      <c r="IC2082" s="28"/>
      <c r="ID2082" s="28"/>
      <c r="IE2082" s="28"/>
      <c r="IF2082" s="28"/>
      <c r="IG2082" s="28"/>
      <c r="IH2082" s="28"/>
      <c r="II2082" s="28"/>
      <c r="IJ2082" s="28"/>
      <c r="IK2082" s="28"/>
      <c r="IL2082" s="28"/>
      <c r="IM2082" s="28"/>
      <c r="IN2082" s="28"/>
      <c r="IO2082" s="28"/>
    </row>
    <row r="2083" spans="1:249" s="50" customFormat="1" ht="14.25">
      <c r="A2083" s="28"/>
      <c r="B2083" s="28"/>
      <c r="C2083" s="28"/>
      <c r="D2083" s="28"/>
      <c r="E2083" s="28"/>
      <c r="F2083" s="28"/>
      <c r="G2083" s="28"/>
      <c r="K2083" s="194"/>
      <c r="M2083" s="28"/>
      <c r="N2083" s="28"/>
      <c r="O2083" s="28"/>
      <c r="T2083" s="194"/>
      <c r="V2083" s="28"/>
      <c r="W2083" s="28"/>
      <c r="X2083" s="28"/>
      <c r="AC2083" s="194"/>
      <c r="AE2083" s="28"/>
      <c r="AF2083" s="28"/>
      <c r="AG2083" s="28"/>
      <c r="AL2083" s="194"/>
      <c r="AN2083" s="28"/>
      <c r="AO2083" s="28"/>
      <c r="AP2083" s="28"/>
      <c r="AU2083" s="194"/>
      <c r="AW2083" s="28"/>
      <c r="AX2083" s="28"/>
      <c r="AY2083" s="28"/>
      <c r="BD2083" s="194"/>
      <c r="BF2083" s="28"/>
      <c r="BG2083" s="28"/>
      <c r="BH2083" s="28"/>
      <c r="BM2083" s="194"/>
      <c r="BO2083" s="28"/>
      <c r="BP2083" s="28"/>
      <c r="BQ2083" s="28"/>
      <c r="BV2083" s="194"/>
      <c r="BX2083" s="28"/>
      <c r="BY2083" s="28"/>
      <c r="BZ2083" s="28"/>
      <c r="CE2083" s="194"/>
      <c r="CG2083" s="28"/>
      <c r="CH2083" s="28"/>
      <c r="CI2083" s="28"/>
      <c r="CN2083" s="194"/>
      <c r="CP2083" s="28"/>
      <c r="CQ2083" s="28"/>
      <c r="CR2083" s="28"/>
      <c r="CW2083" s="194"/>
      <c r="CY2083" s="28"/>
      <c r="CZ2083" s="28"/>
      <c r="DA2083" s="28"/>
      <c r="DF2083" s="194"/>
      <c r="DH2083" s="28"/>
      <c r="DI2083" s="28"/>
      <c r="DJ2083" s="28"/>
      <c r="DO2083" s="194"/>
      <c r="DQ2083" s="28"/>
      <c r="DR2083" s="28"/>
      <c r="DS2083" s="28"/>
      <c r="DX2083" s="194"/>
      <c r="DZ2083" s="28"/>
      <c r="EA2083" s="28"/>
      <c r="EB2083" s="28"/>
      <c r="EG2083" s="194"/>
      <c r="EI2083" s="28"/>
      <c r="EJ2083" s="28"/>
      <c r="EK2083" s="28"/>
      <c r="EP2083" s="194"/>
      <c r="ER2083" s="28"/>
      <c r="ES2083" s="28"/>
      <c r="ET2083" s="28"/>
      <c r="EY2083" s="194"/>
      <c r="FA2083" s="28"/>
      <c r="FB2083" s="28"/>
      <c r="FC2083" s="28"/>
      <c r="FH2083" s="194"/>
      <c r="FJ2083" s="28"/>
      <c r="FK2083" s="28"/>
      <c r="FL2083" s="28"/>
      <c r="FQ2083" s="194"/>
      <c r="FS2083" s="28"/>
      <c r="FT2083" s="28"/>
      <c r="FU2083" s="28"/>
      <c r="FZ2083" s="194"/>
      <c r="GB2083" s="28"/>
      <c r="GC2083" s="28"/>
      <c r="GD2083" s="28"/>
      <c r="GI2083" s="194"/>
      <c r="GK2083" s="28"/>
      <c r="GL2083" s="28"/>
      <c r="GM2083" s="28"/>
      <c r="GR2083" s="194"/>
      <c r="GT2083" s="28"/>
      <c r="GU2083" s="28"/>
      <c r="GV2083" s="28"/>
      <c r="HA2083" s="194"/>
      <c r="HC2083" s="28"/>
      <c r="HD2083" s="28"/>
      <c r="HE2083" s="28"/>
      <c r="HJ2083" s="28"/>
      <c r="HK2083" s="28"/>
      <c r="HL2083" s="28"/>
      <c r="HM2083" s="28"/>
      <c r="HN2083" s="28"/>
      <c r="HO2083" s="28"/>
      <c r="HP2083" s="28"/>
      <c r="HQ2083" s="28"/>
      <c r="HR2083" s="28"/>
      <c r="HS2083" s="28"/>
      <c r="HT2083" s="28"/>
      <c r="HU2083" s="28"/>
      <c r="HV2083" s="28"/>
      <c r="HW2083" s="28"/>
      <c r="HX2083" s="28"/>
      <c r="HY2083" s="28"/>
      <c r="HZ2083" s="28"/>
      <c r="IA2083" s="28"/>
      <c r="IB2083" s="28"/>
      <c r="IC2083" s="28"/>
      <c r="ID2083" s="28"/>
      <c r="IE2083" s="28"/>
      <c r="IF2083" s="28"/>
      <c r="IG2083" s="28"/>
      <c r="IH2083" s="28"/>
      <c r="II2083" s="28"/>
      <c r="IJ2083" s="28"/>
      <c r="IK2083" s="28"/>
      <c r="IL2083" s="28"/>
      <c r="IM2083" s="28"/>
      <c r="IN2083" s="28"/>
      <c r="IO2083" s="28"/>
    </row>
    <row r="2084" spans="1:249" s="50" customFormat="1" ht="14.25">
      <c r="A2084" s="28"/>
      <c r="B2084" s="28"/>
      <c r="C2084" s="28"/>
      <c r="D2084" s="28"/>
      <c r="E2084" s="28"/>
      <c r="G2084" s="28"/>
      <c r="K2084" s="194"/>
      <c r="M2084" s="28"/>
      <c r="N2084" s="28"/>
      <c r="O2084" s="28"/>
      <c r="T2084" s="194"/>
      <c r="V2084" s="28"/>
      <c r="W2084" s="28"/>
      <c r="X2084" s="28"/>
      <c r="AC2084" s="194"/>
      <c r="AE2084" s="28"/>
      <c r="AF2084" s="28"/>
      <c r="AG2084" s="28"/>
      <c r="AL2084" s="194"/>
      <c r="AN2084" s="28"/>
      <c r="AO2084" s="28"/>
      <c r="AP2084" s="28"/>
      <c r="AU2084" s="194"/>
      <c r="AW2084" s="28"/>
      <c r="AX2084" s="28"/>
      <c r="AY2084" s="28"/>
      <c r="BD2084" s="194"/>
      <c r="BF2084" s="28"/>
      <c r="BG2084" s="28"/>
      <c r="BH2084" s="28"/>
      <c r="BM2084" s="194"/>
      <c r="BO2084" s="28"/>
      <c r="BP2084" s="28"/>
      <c r="BQ2084" s="28"/>
      <c r="BV2084" s="194"/>
      <c r="BX2084" s="28"/>
      <c r="BY2084" s="28"/>
      <c r="BZ2084" s="28"/>
      <c r="CE2084" s="194"/>
      <c r="CG2084" s="28"/>
      <c r="CH2084" s="28"/>
      <c r="CI2084" s="28"/>
      <c r="CN2084" s="194"/>
      <c r="CP2084" s="28"/>
      <c r="CQ2084" s="28"/>
      <c r="CR2084" s="28"/>
      <c r="CW2084" s="194"/>
      <c r="CY2084" s="28"/>
      <c r="CZ2084" s="28"/>
      <c r="DA2084" s="28"/>
      <c r="DF2084" s="194"/>
      <c r="DH2084" s="28"/>
      <c r="DI2084" s="28"/>
      <c r="DJ2084" s="28"/>
      <c r="DO2084" s="194"/>
      <c r="DQ2084" s="28"/>
      <c r="DR2084" s="28"/>
      <c r="DS2084" s="28"/>
      <c r="DX2084" s="194"/>
      <c r="DZ2084" s="28"/>
      <c r="EA2084" s="28"/>
      <c r="EB2084" s="28"/>
      <c r="EG2084" s="194"/>
      <c r="EI2084" s="28"/>
      <c r="EJ2084" s="28"/>
      <c r="EK2084" s="28"/>
      <c r="EP2084" s="194"/>
      <c r="ER2084" s="28"/>
      <c r="ES2084" s="28"/>
      <c r="ET2084" s="28"/>
      <c r="EY2084" s="194"/>
      <c r="FA2084" s="28"/>
      <c r="FB2084" s="28"/>
      <c r="FC2084" s="28"/>
      <c r="FH2084" s="194"/>
      <c r="FJ2084" s="28"/>
      <c r="FK2084" s="28"/>
      <c r="FL2084" s="28"/>
      <c r="FQ2084" s="194"/>
      <c r="FS2084" s="28"/>
      <c r="FT2084" s="28"/>
      <c r="FU2084" s="28"/>
      <c r="FZ2084" s="194"/>
      <c r="GB2084" s="28"/>
      <c r="GC2084" s="28"/>
      <c r="GD2084" s="28"/>
      <c r="GI2084" s="194"/>
      <c r="GK2084" s="28"/>
      <c r="GL2084" s="28"/>
      <c r="GM2084" s="28"/>
      <c r="GR2084" s="194"/>
      <c r="GT2084" s="28"/>
      <c r="GU2084" s="28"/>
      <c r="GV2084" s="28"/>
      <c r="HA2084" s="194"/>
      <c r="HC2084" s="28"/>
      <c r="HD2084" s="28"/>
      <c r="HE2084" s="28"/>
      <c r="HJ2084" s="28"/>
      <c r="HK2084" s="28"/>
      <c r="HL2084" s="28"/>
      <c r="HM2084" s="28"/>
      <c r="HN2084" s="28"/>
      <c r="HO2084" s="28"/>
      <c r="HP2084" s="28"/>
      <c r="HQ2084" s="28"/>
      <c r="HR2084" s="28"/>
      <c r="HS2084" s="28"/>
      <c r="HT2084" s="28"/>
      <c r="HU2084" s="28"/>
      <c r="HV2084" s="28"/>
      <c r="HW2084" s="28"/>
      <c r="HX2084" s="28"/>
      <c r="HY2084" s="28"/>
      <c r="HZ2084" s="28"/>
      <c r="IA2084" s="28"/>
      <c r="IB2084" s="28"/>
      <c r="IC2084" s="28"/>
      <c r="ID2084" s="28"/>
      <c r="IE2084" s="28"/>
      <c r="IF2084" s="28"/>
      <c r="IG2084" s="28"/>
      <c r="IH2084" s="28"/>
      <c r="II2084" s="28"/>
      <c r="IJ2084" s="28"/>
      <c r="IK2084" s="28"/>
      <c r="IL2084" s="28"/>
      <c r="IM2084" s="28"/>
      <c r="IN2084" s="28"/>
      <c r="IO2084" s="28"/>
    </row>
    <row r="2085" spans="1:249" s="50" customFormat="1" ht="14.25">
      <c r="A2085" s="28"/>
      <c r="B2085" s="28"/>
      <c r="C2085" s="28"/>
      <c r="D2085" s="28"/>
      <c r="E2085" s="28"/>
      <c r="F2085" s="28"/>
      <c r="G2085" s="28"/>
      <c r="K2085" s="194"/>
      <c r="M2085" s="28"/>
      <c r="N2085" s="28"/>
      <c r="O2085" s="28"/>
      <c r="T2085" s="194"/>
      <c r="V2085" s="28"/>
      <c r="W2085" s="28"/>
      <c r="X2085" s="28"/>
      <c r="AC2085" s="194"/>
      <c r="AE2085" s="28"/>
      <c r="AF2085" s="28"/>
      <c r="AG2085" s="28"/>
      <c r="AL2085" s="194"/>
      <c r="AN2085" s="28"/>
      <c r="AO2085" s="28"/>
      <c r="AP2085" s="28"/>
      <c r="AU2085" s="194"/>
      <c r="AW2085" s="28"/>
      <c r="AX2085" s="28"/>
      <c r="AY2085" s="28"/>
      <c r="BD2085" s="194"/>
      <c r="BF2085" s="28"/>
      <c r="BG2085" s="28"/>
      <c r="BH2085" s="28"/>
      <c r="BM2085" s="194"/>
      <c r="BO2085" s="28"/>
      <c r="BP2085" s="28"/>
      <c r="BQ2085" s="28"/>
      <c r="BV2085" s="194"/>
      <c r="BX2085" s="28"/>
      <c r="BY2085" s="28"/>
      <c r="BZ2085" s="28"/>
      <c r="CE2085" s="194"/>
      <c r="CG2085" s="28"/>
      <c r="CH2085" s="28"/>
      <c r="CI2085" s="28"/>
      <c r="CN2085" s="194"/>
      <c r="CP2085" s="28"/>
      <c r="CQ2085" s="28"/>
      <c r="CR2085" s="28"/>
      <c r="CW2085" s="194"/>
      <c r="CY2085" s="28"/>
      <c r="CZ2085" s="28"/>
      <c r="DA2085" s="28"/>
      <c r="DF2085" s="194"/>
      <c r="DH2085" s="28"/>
      <c r="DI2085" s="28"/>
      <c r="DJ2085" s="28"/>
      <c r="DO2085" s="194"/>
      <c r="DQ2085" s="28"/>
      <c r="DR2085" s="28"/>
      <c r="DS2085" s="28"/>
      <c r="DX2085" s="194"/>
      <c r="DZ2085" s="28"/>
      <c r="EA2085" s="28"/>
      <c r="EB2085" s="28"/>
      <c r="EG2085" s="194"/>
      <c r="EI2085" s="28"/>
      <c r="EJ2085" s="28"/>
      <c r="EK2085" s="28"/>
      <c r="EP2085" s="194"/>
      <c r="ER2085" s="28"/>
      <c r="ES2085" s="28"/>
      <c r="ET2085" s="28"/>
      <c r="EY2085" s="194"/>
      <c r="FA2085" s="28"/>
      <c r="FB2085" s="28"/>
      <c r="FC2085" s="28"/>
      <c r="FH2085" s="194"/>
      <c r="FJ2085" s="28"/>
      <c r="FK2085" s="28"/>
      <c r="FL2085" s="28"/>
      <c r="FQ2085" s="194"/>
      <c r="FS2085" s="28"/>
      <c r="FT2085" s="28"/>
      <c r="FU2085" s="28"/>
      <c r="FZ2085" s="194"/>
      <c r="GB2085" s="28"/>
      <c r="GC2085" s="28"/>
      <c r="GD2085" s="28"/>
      <c r="GI2085" s="194"/>
      <c r="GK2085" s="28"/>
      <c r="GL2085" s="28"/>
      <c r="GM2085" s="28"/>
      <c r="GR2085" s="194"/>
      <c r="GT2085" s="28"/>
      <c r="GU2085" s="28"/>
      <c r="GV2085" s="28"/>
      <c r="HA2085" s="194"/>
      <c r="HC2085" s="28"/>
      <c r="HD2085" s="28"/>
      <c r="HE2085" s="28"/>
      <c r="HJ2085" s="28"/>
      <c r="HK2085" s="28"/>
      <c r="HL2085" s="28"/>
      <c r="HM2085" s="28"/>
      <c r="HN2085" s="28"/>
      <c r="HO2085" s="28"/>
      <c r="HP2085" s="28"/>
      <c r="HQ2085" s="28"/>
      <c r="HR2085" s="28"/>
      <c r="HS2085" s="28"/>
      <c r="HT2085" s="28"/>
      <c r="HU2085" s="28"/>
      <c r="HV2085" s="28"/>
      <c r="HW2085" s="28"/>
      <c r="HX2085" s="28"/>
      <c r="HY2085" s="28"/>
      <c r="HZ2085" s="28"/>
      <c r="IA2085" s="28"/>
      <c r="IB2085" s="28"/>
      <c r="IC2085" s="28"/>
      <c r="ID2085" s="28"/>
      <c r="IE2085" s="28"/>
      <c r="IF2085" s="28"/>
      <c r="IG2085" s="28"/>
      <c r="IH2085" s="28"/>
      <c r="II2085" s="28"/>
      <c r="IJ2085" s="28"/>
      <c r="IK2085" s="28"/>
      <c r="IL2085" s="28"/>
      <c r="IM2085" s="28"/>
      <c r="IN2085" s="28"/>
      <c r="IO2085" s="28"/>
    </row>
    <row r="2086" spans="1:249" s="50" customFormat="1" ht="14.25">
      <c r="A2086" s="28"/>
      <c r="B2086" s="28"/>
      <c r="C2086" s="28"/>
      <c r="D2086" s="28"/>
      <c r="E2086" s="28"/>
      <c r="F2086" s="28"/>
      <c r="G2086" s="28"/>
      <c r="K2086" s="194"/>
      <c r="M2086" s="28"/>
      <c r="N2086" s="28"/>
      <c r="O2086" s="28"/>
      <c r="T2086" s="194"/>
      <c r="V2086" s="28"/>
      <c r="W2086" s="28"/>
      <c r="X2086" s="28"/>
      <c r="AC2086" s="194"/>
      <c r="AE2086" s="28"/>
      <c r="AF2086" s="28"/>
      <c r="AG2086" s="28"/>
      <c r="AL2086" s="194"/>
      <c r="AN2086" s="28"/>
      <c r="AO2086" s="28"/>
      <c r="AP2086" s="28"/>
      <c r="AU2086" s="194"/>
      <c r="AW2086" s="28"/>
      <c r="AX2086" s="28"/>
      <c r="AY2086" s="28"/>
      <c r="BD2086" s="194"/>
      <c r="BF2086" s="28"/>
      <c r="BG2086" s="28"/>
      <c r="BH2086" s="28"/>
      <c r="BM2086" s="194"/>
      <c r="BO2086" s="28"/>
      <c r="BP2086" s="28"/>
      <c r="BQ2086" s="28"/>
      <c r="BV2086" s="194"/>
      <c r="BX2086" s="28"/>
      <c r="BY2086" s="28"/>
      <c r="BZ2086" s="28"/>
      <c r="CE2086" s="194"/>
      <c r="CG2086" s="28"/>
      <c r="CH2086" s="28"/>
      <c r="CI2086" s="28"/>
      <c r="CN2086" s="194"/>
      <c r="CP2086" s="28"/>
      <c r="CQ2086" s="28"/>
      <c r="CR2086" s="28"/>
      <c r="CW2086" s="194"/>
      <c r="CY2086" s="28"/>
      <c r="CZ2086" s="28"/>
      <c r="DA2086" s="28"/>
      <c r="DF2086" s="194"/>
      <c r="DH2086" s="28"/>
      <c r="DI2086" s="28"/>
      <c r="DJ2086" s="28"/>
      <c r="DO2086" s="194"/>
      <c r="DQ2086" s="28"/>
      <c r="DR2086" s="28"/>
      <c r="DS2086" s="28"/>
      <c r="DX2086" s="194"/>
      <c r="DZ2086" s="28"/>
      <c r="EA2086" s="28"/>
      <c r="EB2086" s="28"/>
      <c r="EG2086" s="194"/>
      <c r="EI2086" s="28"/>
      <c r="EJ2086" s="28"/>
      <c r="EK2086" s="28"/>
      <c r="EP2086" s="194"/>
      <c r="ER2086" s="28"/>
      <c r="ES2086" s="28"/>
      <c r="ET2086" s="28"/>
      <c r="EY2086" s="194"/>
      <c r="FA2086" s="28"/>
      <c r="FB2086" s="28"/>
      <c r="FC2086" s="28"/>
      <c r="FH2086" s="194"/>
      <c r="FJ2086" s="28"/>
      <c r="FK2086" s="28"/>
      <c r="FL2086" s="28"/>
      <c r="FQ2086" s="194"/>
      <c r="FS2086" s="28"/>
      <c r="FT2086" s="28"/>
      <c r="FU2086" s="28"/>
      <c r="FZ2086" s="194"/>
      <c r="GB2086" s="28"/>
      <c r="GC2086" s="28"/>
      <c r="GD2086" s="28"/>
      <c r="GI2086" s="194"/>
      <c r="GK2086" s="28"/>
      <c r="GL2086" s="28"/>
      <c r="GM2086" s="28"/>
      <c r="GR2086" s="194"/>
      <c r="GT2086" s="28"/>
      <c r="GU2086" s="28"/>
      <c r="GV2086" s="28"/>
      <c r="HA2086" s="194"/>
      <c r="HC2086" s="28"/>
      <c r="HD2086" s="28"/>
      <c r="HE2086" s="28"/>
      <c r="HJ2086" s="28"/>
      <c r="HK2086" s="28"/>
      <c r="HL2086" s="28"/>
      <c r="HM2086" s="28"/>
      <c r="HN2086" s="28"/>
      <c r="HO2086" s="28"/>
      <c r="HP2086" s="28"/>
      <c r="HQ2086" s="28"/>
      <c r="HR2086" s="28"/>
      <c r="HS2086" s="28"/>
      <c r="HT2086" s="28"/>
      <c r="HU2086" s="28"/>
      <c r="HV2086" s="28"/>
      <c r="HW2086" s="28"/>
      <c r="HX2086" s="28"/>
      <c r="HY2086" s="28"/>
      <c r="HZ2086" s="28"/>
      <c r="IA2086" s="28"/>
      <c r="IB2086" s="28"/>
      <c r="IC2086" s="28"/>
      <c r="ID2086" s="28"/>
      <c r="IE2086" s="28"/>
      <c r="IF2086" s="28"/>
      <c r="IG2086" s="28"/>
      <c r="IH2086" s="28"/>
      <c r="II2086" s="28"/>
      <c r="IJ2086" s="28"/>
      <c r="IK2086" s="28"/>
      <c r="IL2086" s="28"/>
      <c r="IM2086" s="28"/>
      <c r="IN2086" s="28"/>
      <c r="IO2086" s="28"/>
    </row>
    <row r="2087" spans="1:249" s="50" customFormat="1" ht="14.25">
      <c r="A2087" s="28"/>
      <c r="B2087" s="28"/>
      <c r="C2087" s="28"/>
      <c r="D2087" s="28"/>
      <c r="E2087" s="28"/>
      <c r="F2087" s="28"/>
      <c r="G2087" s="28"/>
      <c r="K2087" s="194"/>
      <c r="M2087" s="28"/>
      <c r="N2087" s="28"/>
      <c r="O2087" s="28"/>
      <c r="T2087" s="194"/>
      <c r="V2087" s="28"/>
      <c r="W2087" s="28"/>
      <c r="X2087" s="28"/>
      <c r="AC2087" s="194"/>
      <c r="AE2087" s="28"/>
      <c r="AF2087" s="28"/>
      <c r="AG2087" s="28"/>
      <c r="AL2087" s="194"/>
      <c r="AN2087" s="28"/>
      <c r="AO2087" s="28"/>
      <c r="AP2087" s="28"/>
      <c r="AU2087" s="194"/>
      <c r="AW2087" s="28"/>
      <c r="AX2087" s="28"/>
      <c r="AY2087" s="28"/>
      <c r="BD2087" s="194"/>
      <c r="BF2087" s="28"/>
      <c r="BG2087" s="28"/>
      <c r="BH2087" s="28"/>
      <c r="BM2087" s="194"/>
      <c r="BO2087" s="28"/>
      <c r="BP2087" s="28"/>
      <c r="BQ2087" s="28"/>
      <c r="BV2087" s="194"/>
      <c r="BX2087" s="28"/>
      <c r="BY2087" s="28"/>
      <c r="BZ2087" s="28"/>
      <c r="CE2087" s="194"/>
      <c r="CG2087" s="28"/>
      <c r="CH2087" s="28"/>
      <c r="CI2087" s="28"/>
      <c r="CN2087" s="194"/>
      <c r="CP2087" s="28"/>
      <c r="CQ2087" s="28"/>
      <c r="CR2087" s="28"/>
      <c r="CW2087" s="194"/>
      <c r="CY2087" s="28"/>
      <c r="CZ2087" s="28"/>
      <c r="DA2087" s="28"/>
      <c r="DF2087" s="194"/>
      <c r="DH2087" s="28"/>
      <c r="DI2087" s="28"/>
      <c r="DJ2087" s="28"/>
      <c r="DO2087" s="194"/>
      <c r="DQ2087" s="28"/>
      <c r="DR2087" s="28"/>
      <c r="DS2087" s="28"/>
      <c r="DX2087" s="194"/>
      <c r="DZ2087" s="28"/>
      <c r="EA2087" s="28"/>
      <c r="EB2087" s="28"/>
      <c r="EG2087" s="194"/>
      <c r="EI2087" s="28"/>
      <c r="EJ2087" s="28"/>
      <c r="EK2087" s="28"/>
      <c r="EP2087" s="194"/>
      <c r="ER2087" s="28"/>
      <c r="ES2087" s="28"/>
      <c r="ET2087" s="28"/>
      <c r="EY2087" s="194"/>
      <c r="FA2087" s="28"/>
      <c r="FB2087" s="28"/>
      <c r="FC2087" s="28"/>
      <c r="FH2087" s="194"/>
      <c r="FJ2087" s="28"/>
      <c r="FK2087" s="28"/>
      <c r="FL2087" s="28"/>
      <c r="FQ2087" s="194"/>
      <c r="FS2087" s="28"/>
      <c r="FT2087" s="28"/>
      <c r="FU2087" s="28"/>
      <c r="FZ2087" s="194"/>
      <c r="GB2087" s="28"/>
      <c r="GC2087" s="28"/>
      <c r="GD2087" s="28"/>
      <c r="GI2087" s="194"/>
      <c r="GK2087" s="28"/>
      <c r="GL2087" s="28"/>
      <c r="GM2087" s="28"/>
      <c r="GR2087" s="194"/>
      <c r="GT2087" s="28"/>
      <c r="GU2087" s="28"/>
      <c r="GV2087" s="28"/>
      <c r="HA2087" s="194"/>
      <c r="HC2087" s="28"/>
      <c r="HD2087" s="28"/>
      <c r="HE2087" s="28"/>
      <c r="HJ2087" s="28"/>
      <c r="HK2087" s="28"/>
      <c r="HL2087" s="28"/>
      <c r="HM2087" s="28"/>
      <c r="HN2087" s="28"/>
      <c r="HO2087" s="28"/>
      <c r="HP2087" s="28"/>
      <c r="HQ2087" s="28"/>
      <c r="HR2087" s="28"/>
      <c r="HS2087" s="28"/>
      <c r="HT2087" s="28"/>
      <c r="HU2087" s="28"/>
      <c r="HV2087" s="28"/>
      <c r="HW2087" s="28"/>
      <c r="HX2087" s="28"/>
      <c r="HY2087" s="28"/>
      <c r="HZ2087" s="28"/>
      <c r="IA2087" s="28"/>
      <c r="IB2087" s="28"/>
      <c r="IC2087" s="28"/>
      <c r="ID2087" s="28"/>
      <c r="IE2087" s="28"/>
      <c r="IF2087" s="28"/>
      <c r="IG2087" s="28"/>
      <c r="IH2087" s="28"/>
      <c r="II2087" s="28"/>
      <c r="IJ2087" s="28"/>
      <c r="IK2087" s="28"/>
      <c r="IL2087" s="28"/>
      <c r="IM2087" s="28"/>
      <c r="IN2087" s="28"/>
      <c r="IO2087" s="28"/>
    </row>
    <row r="2088" spans="1:249" s="50" customFormat="1" ht="14.25">
      <c r="A2088" s="28"/>
      <c r="B2088" s="28"/>
      <c r="C2088" s="28"/>
      <c r="D2088" s="28"/>
      <c r="E2088" s="28"/>
      <c r="F2088" s="28"/>
      <c r="G2088" s="28"/>
      <c r="K2088" s="194"/>
      <c r="M2088" s="28"/>
      <c r="N2088" s="28"/>
      <c r="O2088" s="28"/>
      <c r="T2088" s="194"/>
      <c r="V2088" s="28"/>
      <c r="W2088" s="28"/>
      <c r="X2088" s="28"/>
      <c r="AC2088" s="194"/>
      <c r="AE2088" s="28"/>
      <c r="AF2088" s="28"/>
      <c r="AG2088" s="28"/>
      <c r="AL2088" s="194"/>
      <c r="AN2088" s="28"/>
      <c r="AO2088" s="28"/>
      <c r="AP2088" s="28"/>
      <c r="AU2088" s="194"/>
      <c r="AW2088" s="28"/>
      <c r="AX2088" s="28"/>
      <c r="AY2088" s="28"/>
      <c r="BD2088" s="194"/>
      <c r="BF2088" s="28"/>
      <c r="BG2088" s="28"/>
      <c r="BH2088" s="28"/>
      <c r="BM2088" s="194"/>
      <c r="BO2088" s="28"/>
      <c r="BP2088" s="28"/>
      <c r="BQ2088" s="28"/>
      <c r="BV2088" s="194"/>
      <c r="BX2088" s="28"/>
      <c r="BY2088" s="28"/>
      <c r="BZ2088" s="28"/>
      <c r="CE2088" s="194"/>
      <c r="CG2088" s="28"/>
      <c r="CH2088" s="28"/>
      <c r="CI2088" s="28"/>
      <c r="CN2088" s="194"/>
      <c r="CP2088" s="28"/>
      <c r="CQ2088" s="28"/>
      <c r="CR2088" s="28"/>
      <c r="CW2088" s="194"/>
      <c r="CY2088" s="28"/>
      <c r="CZ2088" s="28"/>
      <c r="DA2088" s="28"/>
      <c r="DF2088" s="194"/>
      <c r="DH2088" s="28"/>
      <c r="DI2088" s="28"/>
      <c r="DJ2088" s="28"/>
      <c r="DO2088" s="194"/>
      <c r="DQ2088" s="28"/>
      <c r="DR2088" s="28"/>
      <c r="DS2088" s="28"/>
      <c r="DX2088" s="194"/>
      <c r="DZ2088" s="28"/>
      <c r="EA2088" s="28"/>
      <c r="EB2088" s="28"/>
      <c r="EG2088" s="194"/>
      <c r="EI2088" s="28"/>
      <c r="EJ2088" s="28"/>
      <c r="EK2088" s="28"/>
      <c r="EP2088" s="194"/>
      <c r="ER2088" s="28"/>
      <c r="ES2088" s="28"/>
      <c r="ET2088" s="28"/>
      <c r="EY2088" s="194"/>
      <c r="FA2088" s="28"/>
      <c r="FB2088" s="28"/>
      <c r="FC2088" s="28"/>
      <c r="FH2088" s="194"/>
      <c r="FJ2088" s="28"/>
      <c r="FK2088" s="28"/>
      <c r="FL2088" s="28"/>
      <c r="FQ2088" s="194"/>
      <c r="FS2088" s="28"/>
      <c r="FT2088" s="28"/>
      <c r="FU2088" s="28"/>
      <c r="FZ2088" s="194"/>
      <c r="GB2088" s="28"/>
      <c r="GC2088" s="28"/>
      <c r="GD2088" s="28"/>
      <c r="GI2088" s="194"/>
      <c r="GK2088" s="28"/>
      <c r="GL2088" s="28"/>
      <c r="GM2088" s="28"/>
      <c r="GR2088" s="194"/>
      <c r="GT2088" s="28"/>
      <c r="GU2088" s="28"/>
      <c r="GV2088" s="28"/>
      <c r="HA2088" s="194"/>
      <c r="HC2088" s="28"/>
      <c r="HD2088" s="28"/>
      <c r="HE2088" s="28"/>
      <c r="HJ2088" s="28"/>
      <c r="HK2088" s="28"/>
      <c r="HL2088" s="28"/>
      <c r="HM2088" s="28"/>
      <c r="HN2088" s="28"/>
      <c r="HO2088" s="28"/>
      <c r="HP2088" s="28"/>
      <c r="HQ2088" s="28"/>
      <c r="HR2088" s="28"/>
      <c r="HS2088" s="28"/>
      <c r="HT2088" s="28"/>
      <c r="HU2088" s="28"/>
      <c r="HV2088" s="28"/>
      <c r="HW2088" s="28"/>
      <c r="HX2088" s="28"/>
      <c r="HY2088" s="28"/>
      <c r="HZ2088" s="28"/>
      <c r="IA2088" s="28"/>
      <c r="IB2088" s="28"/>
      <c r="IC2088" s="28"/>
      <c r="ID2088" s="28"/>
      <c r="IE2088" s="28"/>
      <c r="IF2088" s="28"/>
      <c r="IG2088" s="28"/>
      <c r="IH2088" s="28"/>
      <c r="II2088" s="28"/>
      <c r="IJ2088" s="28"/>
      <c r="IK2088" s="28"/>
      <c r="IL2088" s="28"/>
      <c r="IM2088" s="28"/>
      <c r="IN2088" s="28"/>
      <c r="IO2088" s="28"/>
    </row>
    <row r="2089" spans="1:249" s="50" customFormat="1" ht="14.25">
      <c r="A2089" s="28"/>
      <c r="B2089" s="28"/>
      <c r="C2089" s="28"/>
      <c r="D2089" s="28"/>
      <c r="E2089" s="28"/>
      <c r="F2089" s="28"/>
      <c r="G2089" s="28"/>
      <c r="K2089" s="194"/>
      <c r="M2089" s="28"/>
      <c r="N2089" s="28"/>
      <c r="O2089" s="28"/>
      <c r="T2089" s="194"/>
      <c r="V2089" s="28"/>
      <c r="W2089" s="28"/>
      <c r="X2089" s="28"/>
      <c r="AC2089" s="194"/>
      <c r="AE2089" s="28"/>
      <c r="AF2089" s="28"/>
      <c r="AG2089" s="28"/>
      <c r="AL2089" s="194"/>
      <c r="AN2089" s="28"/>
      <c r="AO2089" s="28"/>
      <c r="AP2089" s="28"/>
      <c r="AU2089" s="194"/>
      <c r="AW2089" s="28"/>
      <c r="AX2089" s="28"/>
      <c r="AY2089" s="28"/>
      <c r="BD2089" s="194"/>
      <c r="BF2089" s="28"/>
      <c r="BG2089" s="28"/>
      <c r="BH2089" s="28"/>
      <c r="BM2089" s="194"/>
      <c r="BO2089" s="28"/>
      <c r="BP2089" s="28"/>
      <c r="BQ2089" s="28"/>
      <c r="BV2089" s="194"/>
      <c r="BX2089" s="28"/>
      <c r="BY2089" s="28"/>
      <c r="BZ2089" s="28"/>
      <c r="CE2089" s="194"/>
      <c r="CG2089" s="28"/>
      <c r="CH2089" s="28"/>
      <c r="CI2089" s="28"/>
      <c r="CN2089" s="194"/>
      <c r="CP2089" s="28"/>
      <c r="CQ2089" s="28"/>
      <c r="CR2089" s="28"/>
      <c r="CW2089" s="194"/>
      <c r="CY2089" s="28"/>
      <c r="CZ2089" s="28"/>
      <c r="DA2089" s="28"/>
      <c r="DF2089" s="194"/>
      <c r="DH2089" s="28"/>
      <c r="DI2089" s="28"/>
      <c r="DJ2089" s="28"/>
      <c r="DO2089" s="194"/>
      <c r="DQ2089" s="28"/>
      <c r="DR2089" s="28"/>
      <c r="DS2089" s="28"/>
      <c r="DX2089" s="194"/>
      <c r="DZ2089" s="28"/>
      <c r="EA2089" s="28"/>
      <c r="EB2089" s="28"/>
      <c r="EG2089" s="194"/>
      <c r="EI2089" s="28"/>
      <c r="EJ2089" s="28"/>
      <c r="EK2089" s="28"/>
      <c r="EP2089" s="194"/>
      <c r="ER2089" s="28"/>
      <c r="ES2089" s="28"/>
      <c r="ET2089" s="28"/>
      <c r="EY2089" s="194"/>
      <c r="FA2089" s="28"/>
      <c r="FB2089" s="28"/>
      <c r="FC2089" s="28"/>
      <c r="FH2089" s="194"/>
      <c r="FJ2089" s="28"/>
      <c r="FK2089" s="28"/>
      <c r="FL2089" s="28"/>
      <c r="FQ2089" s="194"/>
      <c r="FS2089" s="28"/>
      <c r="FT2089" s="28"/>
      <c r="FU2089" s="28"/>
      <c r="FZ2089" s="194"/>
      <c r="GB2089" s="28"/>
      <c r="GC2089" s="28"/>
      <c r="GD2089" s="28"/>
      <c r="GI2089" s="194"/>
      <c r="GK2089" s="28"/>
      <c r="GL2089" s="28"/>
      <c r="GM2089" s="28"/>
      <c r="GR2089" s="194"/>
      <c r="GT2089" s="28"/>
      <c r="GU2089" s="28"/>
      <c r="GV2089" s="28"/>
      <c r="HA2089" s="194"/>
      <c r="HC2089" s="28"/>
      <c r="HD2089" s="28"/>
      <c r="HE2089" s="28"/>
      <c r="HJ2089" s="28"/>
      <c r="HK2089" s="28"/>
      <c r="HL2089" s="28"/>
      <c r="HM2089" s="28"/>
      <c r="HN2089" s="28"/>
      <c r="HO2089" s="28"/>
      <c r="HP2089" s="28"/>
      <c r="HQ2089" s="28"/>
      <c r="HR2089" s="28"/>
      <c r="HS2089" s="28"/>
      <c r="HT2089" s="28"/>
      <c r="HU2089" s="28"/>
      <c r="HV2089" s="28"/>
      <c r="HW2089" s="28"/>
      <c r="HX2089" s="28"/>
      <c r="HY2089" s="28"/>
      <c r="HZ2089" s="28"/>
      <c r="IA2089" s="28"/>
      <c r="IB2089" s="28"/>
      <c r="IC2089" s="28"/>
      <c r="ID2089" s="28"/>
      <c r="IE2089" s="28"/>
      <c r="IF2089" s="28"/>
      <c r="IG2089" s="28"/>
      <c r="IH2089" s="28"/>
      <c r="II2089" s="28"/>
      <c r="IJ2089" s="28"/>
      <c r="IK2089" s="28"/>
      <c r="IL2089" s="28"/>
      <c r="IM2089" s="28"/>
      <c r="IN2089" s="28"/>
      <c r="IO2089" s="28"/>
    </row>
    <row r="2090" spans="1:249" s="50" customFormat="1" ht="14.25">
      <c r="A2090" s="28"/>
      <c r="B2090" s="28"/>
      <c r="C2090" s="28"/>
      <c r="D2090" s="28"/>
      <c r="E2090" s="28"/>
      <c r="F2090" s="28"/>
      <c r="G2090" s="28"/>
      <c r="K2090" s="194"/>
      <c r="M2090" s="28"/>
      <c r="N2090" s="28"/>
      <c r="O2090" s="28"/>
      <c r="T2090" s="194"/>
      <c r="V2090" s="28"/>
      <c r="W2090" s="28"/>
      <c r="X2090" s="28"/>
      <c r="AC2090" s="194"/>
      <c r="AE2090" s="28"/>
      <c r="AF2090" s="28"/>
      <c r="AG2090" s="28"/>
      <c r="AL2090" s="194"/>
      <c r="AN2090" s="28"/>
      <c r="AO2090" s="28"/>
      <c r="AP2090" s="28"/>
      <c r="AU2090" s="194"/>
      <c r="AW2090" s="28"/>
      <c r="AX2090" s="28"/>
      <c r="AY2090" s="28"/>
      <c r="BD2090" s="194"/>
      <c r="BF2090" s="28"/>
      <c r="BG2090" s="28"/>
      <c r="BH2090" s="28"/>
      <c r="BM2090" s="194"/>
      <c r="BO2090" s="28"/>
      <c r="BP2090" s="28"/>
      <c r="BQ2090" s="28"/>
      <c r="BV2090" s="194"/>
      <c r="BX2090" s="28"/>
      <c r="BY2090" s="28"/>
      <c r="BZ2090" s="28"/>
      <c r="CE2090" s="194"/>
      <c r="CG2090" s="28"/>
      <c r="CH2090" s="28"/>
      <c r="CI2090" s="28"/>
      <c r="CN2090" s="194"/>
      <c r="CP2090" s="28"/>
      <c r="CQ2090" s="28"/>
      <c r="CR2090" s="28"/>
      <c r="CW2090" s="194"/>
      <c r="CY2090" s="28"/>
      <c r="CZ2090" s="28"/>
      <c r="DA2090" s="28"/>
      <c r="DF2090" s="194"/>
      <c r="DH2090" s="28"/>
      <c r="DI2090" s="28"/>
      <c r="DJ2090" s="28"/>
      <c r="DO2090" s="194"/>
      <c r="DQ2090" s="28"/>
      <c r="DR2090" s="28"/>
      <c r="DS2090" s="28"/>
      <c r="DX2090" s="194"/>
      <c r="DZ2090" s="28"/>
      <c r="EA2090" s="28"/>
      <c r="EB2090" s="28"/>
      <c r="EG2090" s="194"/>
      <c r="EI2090" s="28"/>
      <c r="EJ2090" s="28"/>
      <c r="EK2090" s="28"/>
      <c r="EP2090" s="194"/>
      <c r="ER2090" s="28"/>
      <c r="ES2090" s="28"/>
      <c r="ET2090" s="28"/>
      <c r="EY2090" s="194"/>
      <c r="FA2090" s="28"/>
      <c r="FB2090" s="28"/>
      <c r="FC2090" s="28"/>
      <c r="FH2090" s="194"/>
      <c r="FJ2090" s="28"/>
      <c r="FK2090" s="28"/>
      <c r="FL2090" s="28"/>
      <c r="FQ2090" s="194"/>
      <c r="FS2090" s="28"/>
      <c r="FT2090" s="28"/>
      <c r="FU2090" s="28"/>
      <c r="FZ2090" s="194"/>
      <c r="GB2090" s="28"/>
      <c r="GC2090" s="28"/>
      <c r="GD2090" s="28"/>
      <c r="GI2090" s="194"/>
      <c r="GK2090" s="28"/>
      <c r="GL2090" s="28"/>
      <c r="GM2090" s="28"/>
      <c r="GR2090" s="194"/>
      <c r="GT2090" s="28"/>
      <c r="GU2090" s="28"/>
      <c r="GV2090" s="28"/>
      <c r="HA2090" s="194"/>
      <c r="HC2090" s="28"/>
      <c r="HD2090" s="28"/>
      <c r="HE2090" s="28"/>
      <c r="HJ2090" s="28"/>
      <c r="HK2090" s="28"/>
      <c r="HL2090" s="28"/>
      <c r="HM2090" s="28"/>
      <c r="HN2090" s="28"/>
      <c r="HO2090" s="28"/>
      <c r="HP2090" s="28"/>
      <c r="HQ2090" s="28"/>
      <c r="HR2090" s="28"/>
      <c r="HS2090" s="28"/>
      <c r="HT2090" s="28"/>
      <c r="HU2090" s="28"/>
      <c r="HV2090" s="28"/>
      <c r="HW2090" s="28"/>
      <c r="HX2090" s="28"/>
      <c r="HY2090" s="28"/>
      <c r="HZ2090" s="28"/>
      <c r="IA2090" s="28"/>
      <c r="IB2090" s="28"/>
      <c r="IC2090" s="28"/>
      <c r="ID2090" s="28"/>
      <c r="IE2090" s="28"/>
      <c r="IF2090" s="28"/>
      <c r="IG2090" s="28"/>
      <c r="IH2090" s="28"/>
      <c r="II2090" s="28"/>
      <c r="IJ2090" s="28"/>
      <c r="IK2090" s="28"/>
      <c r="IL2090" s="28"/>
      <c r="IM2090" s="28"/>
      <c r="IN2090" s="28"/>
      <c r="IO2090" s="28"/>
    </row>
    <row r="2091" spans="1:249" s="50" customFormat="1" ht="14.25">
      <c r="A2091" s="28"/>
      <c r="B2091" s="28"/>
      <c r="C2091" s="28"/>
      <c r="D2091" s="28"/>
      <c r="E2091" s="28"/>
      <c r="F2091" s="28"/>
      <c r="G2091" s="28"/>
      <c r="K2091" s="194"/>
      <c r="M2091" s="28"/>
      <c r="N2091" s="28"/>
      <c r="O2091" s="28"/>
      <c r="T2091" s="194"/>
      <c r="V2091" s="28"/>
      <c r="W2091" s="28"/>
      <c r="X2091" s="28"/>
      <c r="AC2091" s="194"/>
      <c r="AE2091" s="28"/>
      <c r="AF2091" s="28"/>
      <c r="AG2091" s="28"/>
      <c r="AL2091" s="194"/>
      <c r="AN2091" s="28"/>
      <c r="AO2091" s="28"/>
      <c r="AP2091" s="28"/>
      <c r="AU2091" s="194"/>
      <c r="AW2091" s="28"/>
      <c r="AX2091" s="28"/>
      <c r="AY2091" s="28"/>
      <c r="BD2091" s="194"/>
      <c r="BF2091" s="28"/>
      <c r="BG2091" s="28"/>
      <c r="BH2091" s="28"/>
      <c r="BM2091" s="194"/>
      <c r="BO2091" s="28"/>
      <c r="BP2091" s="28"/>
      <c r="BQ2091" s="28"/>
      <c r="BV2091" s="194"/>
      <c r="BX2091" s="28"/>
      <c r="BY2091" s="28"/>
      <c r="BZ2091" s="28"/>
      <c r="CE2091" s="194"/>
      <c r="CG2091" s="28"/>
      <c r="CH2091" s="28"/>
      <c r="CI2091" s="28"/>
      <c r="CN2091" s="194"/>
      <c r="CP2091" s="28"/>
      <c r="CQ2091" s="28"/>
      <c r="CR2091" s="28"/>
      <c r="CW2091" s="194"/>
      <c r="CY2091" s="28"/>
      <c r="CZ2091" s="28"/>
      <c r="DA2091" s="28"/>
      <c r="DF2091" s="194"/>
      <c r="DH2091" s="28"/>
      <c r="DI2091" s="28"/>
      <c r="DJ2091" s="28"/>
      <c r="DO2091" s="194"/>
      <c r="DQ2091" s="28"/>
      <c r="DR2091" s="28"/>
      <c r="DS2091" s="28"/>
      <c r="DX2091" s="194"/>
      <c r="DZ2091" s="28"/>
      <c r="EA2091" s="28"/>
      <c r="EB2091" s="28"/>
      <c r="EG2091" s="194"/>
      <c r="EI2091" s="28"/>
      <c r="EJ2091" s="28"/>
      <c r="EK2091" s="28"/>
      <c r="EP2091" s="194"/>
      <c r="ER2091" s="28"/>
      <c r="ES2091" s="28"/>
      <c r="ET2091" s="28"/>
      <c r="EY2091" s="194"/>
      <c r="FA2091" s="28"/>
      <c r="FB2091" s="28"/>
      <c r="FC2091" s="28"/>
      <c r="FH2091" s="194"/>
      <c r="FJ2091" s="28"/>
      <c r="FK2091" s="28"/>
      <c r="FL2091" s="28"/>
      <c r="FQ2091" s="194"/>
      <c r="FS2091" s="28"/>
      <c r="FT2091" s="28"/>
      <c r="FU2091" s="28"/>
      <c r="FZ2091" s="194"/>
      <c r="GB2091" s="28"/>
      <c r="GC2091" s="28"/>
      <c r="GD2091" s="28"/>
      <c r="GI2091" s="194"/>
      <c r="GK2091" s="28"/>
      <c r="GL2091" s="28"/>
      <c r="GM2091" s="28"/>
      <c r="GR2091" s="194"/>
      <c r="GT2091" s="28"/>
      <c r="GU2091" s="28"/>
      <c r="GV2091" s="28"/>
      <c r="HA2091" s="194"/>
      <c r="HC2091" s="28"/>
      <c r="HD2091" s="28"/>
      <c r="HE2091" s="28"/>
      <c r="HJ2091" s="28"/>
      <c r="HK2091" s="28"/>
      <c r="HL2091" s="28"/>
      <c r="HM2091" s="28"/>
      <c r="HN2091" s="28"/>
      <c r="HO2091" s="28"/>
      <c r="HP2091" s="28"/>
      <c r="HQ2091" s="28"/>
      <c r="HR2091" s="28"/>
      <c r="HS2091" s="28"/>
      <c r="HT2091" s="28"/>
      <c r="HU2091" s="28"/>
      <c r="HV2091" s="28"/>
      <c r="HW2091" s="28"/>
      <c r="HX2091" s="28"/>
      <c r="HY2091" s="28"/>
      <c r="HZ2091" s="28"/>
      <c r="IA2091" s="28"/>
      <c r="IB2091" s="28"/>
      <c r="IC2091" s="28"/>
      <c r="ID2091" s="28"/>
      <c r="IE2091" s="28"/>
      <c r="IF2091" s="28"/>
      <c r="IG2091" s="28"/>
      <c r="IH2091" s="28"/>
      <c r="II2091" s="28"/>
      <c r="IJ2091" s="28"/>
      <c r="IK2091" s="28"/>
      <c r="IL2091" s="28"/>
      <c r="IM2091" s="28"/>
      <c r="IN2091" s="28"/>
      <c r="IO2091" s="28"/>
    </row>
    <row r="2092" spans="1:249" s="50" customFormat="1" ht="14.25">
      <c r="A2092" s="28"/>
      <c r="B2092" s="28"/>
      <c r="C2092" s="28"/>
      <c r="D2092" s="28"/>
      <c r="E2092" s="28"/>
      <c r="F2092" s="28"/>
      <c r="G2092" s="28"/>
      <c r="K2092" s="194"/>
      <c r="M2092" s="28"/>
      <c r="N2092" s="28"/>
      <c r="O2092" s="28"/>
      <c r="T2092" s="194"/>
      <c r="V2092" s="28"/>
      <c r="W2092" s="28"/>
      <c r="X2092" s="28"/>
      <c r="AC2092" s="194"/>
      <c r="AE2092" s="28"/>
      <c r="AF2092" s="28"/>
      <c r="AG2092" s="28"/>
      <c r="AL2092" s="194"/>
      <c r="AN2092" s="28"/>
      <c r="AO2092" s="28"/>
      <c r="AP2092" s="28"/>
      <c r="AU2092" s="194"/>
      <c r="AW2092" s="28"/>
      <c r="AX2092" s="28"/>
      <c r="AY2092" s="28"/>
      <c r="BD2092" s="194"/>
      <c r="BF2092" s="28"/>
      <c r="BG2092" s="28"/>
      <c r="BH2092" s="28"/>
      <c r="BM2092" s="194"/>
      <c r="BO2092" s="28"/>
      <c r="BP2092" s="28"/>
      <c r="BQ2092" s="28"/>
      <c r="BV2092" s="194"/>
      <c r="BX2092" s="28"/>
      <c r="BY2092" s="28"/>
      <c r="BZ2092" s="28"/>
      <c r="CE2092" s="194"/>
      <c r="CG2092" s="28"/>
      <c r="CH2092" s="28"/>
      <c r="CI2092" s="28"/>
      <c r="CN2092" s="194"/>
      <c r="CP2092" s="28"/>
      <c r="CQ2092" s="28"/>
      <c r="CR2092" s="28"/>
      <c r="CW2092" s="194"/>
      <c r="CY2092" s="28"/>
      <c r="CZ2092" s="28"/>
      <c r="DA2092" s="28"/>
      <c r="DF2092" s="194"/>
      <c r="DH2092" s="28"/>
      <c r="DI2092" s="28"/>
      <c r="DJ2092" s="28"/>
      <c r="DO2092" s="194"/>
      <c r="DQ2092" s="28"/>
      <c r="DR2092" s="28"/>
      <c r="DS2092" s="28"/>
      <c r="DX2092" s="194"/>
      <c r="DZ2092" s="28"/>
      <c r="EA2092" s="28"/>
      <c r="EB2092" s="28"/>
      <c r="EG2092" s="194"/>
      <c r="EI2092" s="28"/>
      <c r="EJ2092" s="28"/>
      <c r="EK2092" s="28"/>
      <c r="EP2092" s="194"/>
      <c r="ER2092" s="28"/>
      <c r="ES2092" s="28"/>
      <c r="ET2092" s="28"/>
      <c r="EY2092" s="194"/>
      <c r="FA2092" s="28"/>
      <c r="FB2092" s="28"/>
      <c r="FC2092" s="28"/>
      <c r="FH2092" s="194"/>
      <c r="FJ2092" s="28"/>
      <c r="FK2092" s="28"/>
      <c r="FL2092" s="28"/>
      <c r="FQ2092" s="194"/>
      <c r="FS2092" s="28"/>
      <c r="FT2092" s="28"/>
      <c r="FU2092" s="28"/>
      <c r="FZ2092" s="194"/>
      <c r="GB2092" s="28"/>
      <c r="GC2092" s="28"/>
      <c r="GD2092" s="28"/>
      <c r="GI2092" s="194"/>
      <c r="GK2092" s="28"/>
      <c r="GL2092" s="28"/>
      <c r="GM2092" s="28"/>
      <c r="GR2092" s="194"/>
      <c r="GT2092" s="28"/>
      <c r="GU2092" s="28"/>
      <c r="GV2092" s="28"/>
      <c r="HA2092" s="194"/>
      <c r="HC2092" s="28"/>
      <c r="HD2092" s="28"/>
      <c r="HE2092" s="28"/>
      <c r="HJ2092" s="28"/>
      <c r="HK2092" s="28"/>
      <c r="HL2092" s="28"/>
      <c r="HM2092" s="28"/>
      <c r="HN2092" s="28"/>
      <c r="HO2092" s="28"/>
      <c r="HP2092" s="28"/>
      <c r="HQ2092" s="28"/>
      <c r="HR2092" s="28"/>
      <c r="HS2092" s="28"/>
      <c r="HT2092" s="28"/>
      <c r="HU2092" s="28"/>
      <c r="HV2092" s="28"/>
      <c r="HW2092" s="28"/>
      <c r="HX2092" s="28"/>
      <c r="HY2092" s="28"/>
      <c r="HZ2092" s="28"/>
      <c r="IA2092" s="28"/>
      <c r="IB2092" s="28"/>
      <c r="IC2092" s="28"/>
      <c r="ID2092" s="28"/>
      <c r="IE2092" s="28"/>
      <c r="IF2092" s="28"/>
      <c r="IG2092" s="28"/>
      <c r="IH2092" s="28"/>
      <c r="II2092" s="28"/>
      <c r="IJ2092" s="28"/>
      <c r="IK2092" s="28"/>
      <c r="IL2092" s="28"/>
      <c r="IM2092" s="28"/>
      <c r="IN2092" s="28"/>
      <c r="IO2092" s="28"/>
    </row>
    <row r="2093" spans="1:249" s="50" customFormat="1" ht="14.25">
      <c r="A2093" s="28"/>
      <c r="B2093" s="28"/>
      <c r="C2093" s="28"/>
      <c r="D2093" s="28"/>
      <c r="E2093" s="28"/>
      <c r="F2093" s="28"/>
      <c r="G2093" s="28"/>
      <c r="K2093" s="194"/>
      <c r="M2093" s="28"/>
      <c r="N2093" s="28"/>
      <c r="O2093" s="28"/>
      <c r="T2093" s="194"/>
      <c r="V2093" s="28"/>
      <c r="W2093" s="28"/>
      <c r="X2093" s="28"/>
      <c r="AC2093" s="194"/>
      <c r="AE2093" s="28"/>
      <c r="AF2093" s="28"/>
      <c r="AG2093" s="28"/>
      <c r="AL2093" s="194"/>
      <c r="AN2093" s="28"/>
      <c r="AO2093" s="28"/>
      <c r="AP2093" s="28"/>
      <c r="AU2093" s="194"/>
      <c r="AW2093" s="28"/>
      <c r="AX2093" s="28"/>
      <c r="AY2093" s="28"/>
      <c r="BD2093" s="194"/>
      <c r="BF2093" s="28"/>
      <c r="BG2093" s="28"/>
      <c r="BH2093" s="28"/>
      <c r="BM2093" s="194"/>
      <c r="BO2093" s="28"/>
      <c r="BP2093" s="28"/>
      <c r="BQ2093" s="28"/>
      <c r="BV2093" s="194"/>
      <c r="BX2093" s="28"/>
      <c r="BY2093" s="28"/>
      <c r="BZ2093" s="28"/>
      <c r="CE2093" s="194"/>
      <c r="CG2093" s="28"/>
      <c r="CH2093" s="28"/>
      <c r="CI2093" s="28"/>
      <c r="CN2093" s="194"/>
      <c r="CP2093" s="28"/>
      <c r="CQ2093" s="28"/>
      <c r="CR2093" s="28"/>
      <c r="CW2093" s="194"/>
      <c r="CY2093" s="28"/>
      <c r="CZ2093" s="28"/>
      <c r="DA2093" s="28"/>
      <c r="DF2093" s="194"/>
      <c r="DH2093" s="28"/>
      <c r="DI2093" s="28"/>
      <c r="DJ2093" s="28"/>
      <c r="DO2093" s="194"/>
      <c r="DQ2093" s="28"/>
      <c r="DR2093" s="28"/>
      <c r="DS2093" s="28"/>
      <c r="DX2093" s="194"/>
      <c r="DZ2093" s="28"/>
      <c r="EA2093" s="28"/>
      <c r="EB2093" s="28"/>
      <c r="EG2093" s="194"/>
      <c r="EI2093" s="28"/>
      <c r="EJ2093" s="28"/>
      <c r="EK2093" s="28"/>
      <c r="EP2093" s="194"/>
      <c r="ER2093" s="28"/>
      <c r="ES2093" s="28"/>
      <c r="ET2093" s="28"/>
      <c r="EY2093" s="194"/>
      <c r="FA2093" s="28"/>
      <c r="FB2093" s="28"/>
      <c r="FC2093" s="28"/>
      <c r="FH2093" s="194"/>
      <c r="FJ2093" s="28"/>
      <c r="FK2093" s="28"/>
      <c r="FL2093" s="28"/>
      <c r="FQ2093" s="194"/>
      <c r="FS2093" s="28"/>
      <c r="FT2093" s="28"/>
      <c r="FU2093" s="28"/>
      <c r="FZ2093" s="194"/>
      <c r="GB2093" s="28"/>
      <c r="GC2093" s="28"/>
      <c r="GD2093" s="28"/>
      <c r="GI2093" s="194"/>
      <c r="GK2093" s="28"/>
      <c r="GL2093" s="28"/>
      <c r="GM2093" s="28"/>
      <c r="GR2093" s="194"/>
      <c r="GT2093" s="28"/>
      <c r="GU2093" s="28"/>
      <c r="GV2093" s="28"/>
      <c r="HA2093" s="194"/>
      <c r="HC2093" s="28"/>
      <c r="HD2093" s="28"/>
      <c r="HE2093" s="28"/>
      <c r="HJ2093" s="28"/>
      <c r="HK2093" s="28"/>
      <c r="HL2093" s="28"/>
      <c r="HM2093" s="28"/>
      <c r="HN2093" s="28"/>
      <c r="HO2093" s="28"/>
      <c r="HP2093" s="28"/>
      <c r="HQ2093" s="28"/>
      <c r="HR2093" s="28"/>
      <c r="HS2093" s="28"/>
      <c r="HT2093" s="28"/>
      <c r="HU2093" s="28"/>
      <c r="HV2093" s="28"/>
      <c r="HW2093" s="28"/>
      <c r="HX2093" s="28"/>
      <c r="HY2093" s="28"/>
      <c r="HZ2093" s="28"/>
      <c r="IA2093" s="28"/>
      <c r="IB2093" s="28"/>
      <c r="IC2093" s="28"/>
      <c r="ID2093" s="28"/>
      <c r="IE2093" s="28"/>
      <c r="IF2093" s="28"/>
      <c r="IG2093" s="28"/>
      <c r="IH2093" s="28"/>
      <c r="II2093" s="28"/>
      <c r="IJ2093" s="28"/>
      <c r="IK2093" s="28"/>
      <c r="IL2093" s="28"/>
      <c r="IM2093" s="28"/>
      <c r="IN2093" s="28"/>
      <c r="IO2093" s="28"/>
    </row>
    <row r="2094" spans="1:249" s="50" customFormat="1" ht="14.25">
      <c r="A2094" s="28"/>
      <c r="B2094" s="28"/>
      <c r="C2094" s="28"/>
      <c r="D2094" s="28"/>
      <c r="E2094" s="28"/>
      <c r="F2094" s="28"/>
      <c r="G2094" s="28"/>
      <c r="K2094" s="194"/>
      <c r="M2094" s="28"/>
      <c r="N2094" s="28"/>
      <c r="O2094" s="28"/>
      <c r="T2094" s="194"/>
      <c r="V2094" s="28"/>
      <c r="W2094" s="28"/>
      <c r="X2094" s="28"/>
      <c r="AC2094" s="194"/>
      <c r="AE2094" s="28"/>
      <c r="AF2094" s="28"/>
      <c r="AG2094" s="28"/>
      <c r="AL2094" s="194"/>
      <c r="AN2094" s="28"/>
      <c r="AO2094" s="28"/>
      <c r="AP2094" s="28"/>
      <c r="AU2094" s="194"/>
      <c r="AW2094" s="28"/>
      <c r="AX2094" s="28"/>
      <c r="AY2094" s="28"/>
      <c r="BD2094" s="194"/>
      <c r="BF2094" s="28"/>
      <c r="BG2094" s="28"/>
      <c r="BH2094" s="28"/>
      <c r="BM2094" s="194"/>
      <c r="BO2094" s="28"/>
      <c r="BP2094" s="28"/>
      <c r="BQ2094" s="28"/>
      <c r="BV2094" s="194"/>
      <c r="BX2094" s="28"/>
      <c r="BY2094" s="28"/>
      <c r="BZ2094" s="28"/>
      <c r="CE2094" s="194"/>
      <c r="CG2094" s="28"/>
      <c r="CH2094" s="28"/>
      <c r="CI2094" s="28"/>
      <c r="CN2094" s="194"/>
      <c r="CP2094" s="28"/>
      <c r="CQ2094" s="28"/>
      <c r="CR2094" s="28"/>
      <c r="CW2094" s="194"/>
      <c r="CY2094" s="28"/>
      <c r="CZ2094" s="28"/>
      <c r="DA2094" s="28"/>
      <c r="DF2094" s="194"/>
      <c r="DH2094" s="28"/>
      <c r="DI2094" s="28"/>
      <c r="DJ2094" s="28"/>
      <c r="DO2094" s="194"/>
      <c r="DQ2094" s="28"/>
      <c r="DR2094" s="28"/>
      <c r="DS2094" s="28"/>
      <c r="DX2094" s="194"/>
      <c r="DZ2094" s="28"/>
      <c r="EA2094" s="28"/>
      <c r="EB2094" s="28"/>
      <c r="EG2094" s="194"/>
      <c r="EI2094" s="28"/>
      <c r="EJ2094" s="28"/>
      <c r="EK2094" s="28"/>
      <c r="EP2094" s="194"/>
      <c r="ER2094" s="28"/>
      <c r="ES2094" s="28"/>
      <c r="ET2094" s="28"/>
      <c r="EY2094" s="194"/>
      <c r="FA2094" s="28"/>
      <c r="FB2094" s="28"/>
      <c r="FC2094" s="28"/>
      <c r="FH2094" s="194"/>
      <c r="FJ2094" s="28"/>
      <c r="FK2094" s="28"/>
      <c r="FL2094" s="28"/>
      <c r="FQ2094" s="194"/>
      <c r="FS2094" s="28"/>
      <c r="FT2094" s="28"/>
      <c r="FU2094" s="28"/>
      <c r="FZ2094" s="194"/>
      <c r="GB2094" s="28"/>
      <c r="GC2094" s="28"/>
      <c r="GD2094" s="28"/>
      <c r="GI2094" s="194"/>
      <c r="GK2094" s="28"/>
      <c r="GL2094" s="28"/>
      <c r="GM2094" s="28"/>
      <c r="GR2094" s="194"/>
      <c r="GT2094" s="28"/>
      <c r="GU2094" s="28"/>
      <c r="GV2094" s="28"/>
      <c r="HA2094" s="194"/>
      <c r="HC2094" s="28"/>
      <c r="HD2094" s="28"/>
      <c r="HE2094" s="28"/>
      <c r="HJ2094" s="28"/>
      <c r="HK2094" s="28"/>
      <c r="HL2094" s="28"/>
      <c r="HM2094" s="28"/>
      <c r="HN2094" s="28"/>
      <c r="HO2094" s="28"/>
      <c r="HP2094" s="28"/>
      <c r="HQ2094" s="28"/>
      <c r="HR2094" s="28"/>
      <c r="HS2094" s="28"/>
      <c r="HT2094" s="28"/>
      <c r="HU2094" s="28"/>
      <c r="HV2094" s="28"/>
      <c r="HW2094" s="28"/>
      <c r="HX2094" s="28"/>
      <c r="HY2094" s="28"/>
      <c r="HZ2094" s="28"/>
      <c r="IA2094" s="28"/>
      <c r="IB2094" s="28"/>
      <c r="IC2094" s="28"/>
      <c r="ID2094" s="28"/>
      <c r="IE2094" s="28"/>
      <c r="IF2094" s="28"/>
      <c r="IG2094" s="28"/>
      <c r="IH2094" s="28"/>
      <c r="II2094" s="28"/>
      <c r="IJ2094" s="28"/>
      <c r="IK2094" s="28"/>
      <c r="IL2094" s="28"/>
      <c r="IM2094" s="28"/>
      <c r="IN2094" s="28"/>
      <c r="IO2094" s="28"/>
    </row>
    <row r="2095" spans="1:249" s="50" customFormat="1" ht="14.25">
      <c r="A2095" s="28"/>
      <c r="B2095" s="28"/>
      <c r="C2095" s="28"/>
      <c r="D2095" s="28"/>
      <c r="E2095" s="28"/>
      <c r="F2095" s="28"/>
      <c r="G2095" s="28"/>
      <c r="K2095" s="194"/>
      <c r="M2095" s="28"/>
      <c r="N2095" s="28"/>
      <c r="O2095" s="28"/>
      <c r="T2095" s="194"/>
      <c r="V2095" s="28"/>
      <c r="W2095" s="28"/>
      <c r="X2095" s="28"/>
      <c r="AC2095" s="194"/>
      <c r="AE2095" s="28"/>
      <c r="AF2095" s="28"/>
      <c r="AG2095" s="28"/>
      <c r="AL2095" s="194"/>
      <c r="AN2095" s="28"/>
      <c r="AO2095" s="28"/>
      <c r="AP2095" s="28"/>
      <c r="AU2095" s="194"/>
      <c r="AW2095" s="28"/>
      <c r="AX2095" s="28"/>
      <c r="AY2095" s="28"/>
      <c r="BD2095" s="194"/>
      <c r="BF2095" s="28"/>
      <c r="BG2095" s="28"/>
      <c r="BH2095" s="28"/>
      <c r="BM2095" s="194"/>
      <c r="BO2095" s="28"/>
      <c r="BP2095" s="28"/>
      <c r="BQ2095" s="28"/>
      <c r="BV2095" s="194"/>
      <c r="BX2095" s="28"/>
      <c r="BY2095" s="28"/>
      <c r="BZ2095" s="28"/>
      <c r="CE2095" s="194"/>
      <c r="CG2095" s="28"/>
      <c r="CH2095" s="28"/>
      <c r="CI2095" s="28"/>
      <c r="CN2095" s="194"/>
      <c r="CP2095" s="28"/>
      <c r="CQ2095" s="28"/>
      <c r="CR2095" s="28"/>
      <c r="CW2095" s="194"/>
      <c r="CY2095" s="28"/>
      <c r="CZ2095" s="28"/>
      <c r="DA2095" s="28"/>
      <c r="DF2095" s="194"/>
      <c r="DH2095" s="28"/>
      <c r="DI2095" s="28"/>
      <c r="DJ2095" s="28"/>
      <c r="DO2095" s="194"/>
      <c r="DQ2095" s="28"/>
      <c r="DR2095" s="28"/>
      <c r="DS2095" s="28"/>
      <c r="DX2095" s="194"/>
      <c r="DZ2095" s="28"/>
      <c r="EA2095" s="28"/>
      <c r="EB2095" s="28"/>
      <c r="EG2095" s="194"/>
      <c r="EI2095" s="28"/>
      <c r="EJ2095" s="28"/>
      <c r="EK2095" s="28"/>
      <c r="EP2095" s="194"/>
      <c r="ER2095" s="28"/>
      <c r="ES2095" s="28"/>
      <c r="ET2095" s="28"/>
      <c r="EY2095" s="194"/>
      <c r="FA2095" s="28"/>
      <c r="FB2095" s="28"/>
      <c r="FC2095" s="28"/>
      <c r="FH2095" s="194"/>
      <c r="FJ2095" s="28"/>
      <c r="FK2095" s="28"/>
      <c r="FL2095" s="28"/>
      <c r="FQ2095" s="194"/>
      <c r="FS2095" s="28"/>
      <c r="FT2095" s="28"/>
      <c r="FU2095" s="28"/>
      <c r="FZ2095" s="194"/>
      <c r="GB2095" s="28"/>
      <c r="GC2095" s="28"/>
      <c r="GD2095" s="28"/>
      <c r="GI2095" s="194"/>
      <c r="GK2095" s="28"/>
      <c r="GL2095" s="28"/>
      <c r="GM2095" s="28"/>
      <c r="GR2095" s="194"/>
      <c r="GT2095" s="28"/>
      <c r="GU2095" s="28"/>
      <c r="GV2095" s="28"/>
      <c r="HA2095" s="194"/>
      <c r="HC2095" s="28"/>
      <c r="HD2095" s="28"/>
      <c r="HE2095" s="28"/>
      <c r="HJ2095" s="28"/>
      <c r="HK2095" s="28"/>
      <c r="HL2095" s="28"/>
      <c r="HM2095" s="28"/>
      <c r="HN2095" s="28"/>
      <c r="HO2095" s="28"/>
      <c r="HP2095" s="28"/>
      <c r="HQ2095" s="28"/>
      <c r="HR2095" s="28"/>
      <c r="HS2095" s="28"/>
      <c r="HT2095" s="28"/>
      <c r="HU2095" s="28"/>
      <c r="HV2095" s="28"/>
      <c r="HW2095" s="28"/>
      <c r="HX2095" s="28"/>
      <c r="HY2095" s="28"/>
      <c r="HZ2095" s="28"/>
      <c r="IA2095" s="28"/>
      <c r="IB2095" s="28"/>
      <c r="IC2095" s="28"/>
      <c r="ID2095" s="28"/>
      <c r="IE2095" s="28"/>
      <c r="IF2095" s="28"/>
      <c r="IG2095" s="28"/>
      <c r="IH2095" s="28"/>
      <c r="II2095" s="28"/>
      <c r="IJ2095" s="28"/>
      <c r="IK2095" s="28"/>
      <c r="IL2095" s="28"/>
      <c r="IM2095" s="28"/>
      <c r="IN2095" s="28"/>
      <c r="IO2095" s="28"/>
    </row>
    <row r="2096" spans="1:249" s="50" customFormat="1" ht="14.25">
      <c r="A2096" s="28"/>
      <c r="B2096" s="28"/>
      <c r="C2096" s="28"/>
      <c r="D2096" s="28"/>
      <c r="E2096" s="28"/>
      <c r="F2096" s="28"/>
      <c r="G2096" s="28"/>
      <c r="K2096" s="194"/>
      <c r="M2096" s="28"/>
      <c r="N2096" s="28"/>
      <c r="O2096" s="28"/>
      <c r="T2096" s="194"/>
      <c r="V2096" s="28"/>
      <c r="W2096" s="28"/>
      <c r="X2096" s="28"/>
      <c r="AC2096" s="194"/>
      <c r="AE2096" s="28"/>
      <c r="AF2096" s="28"/>
      <c r="AG2096" s="28"/>
      <c r="AL2096" s="194"/>
      <c r="AN2096" s="28"/>
      <c r="AO2096" s="28"/>
      <c r="AP2096" s="28"/>
      <c r="AU2096" s="194"/>
      <c r="AW2096" s="28"/>
      <c r="AX2096" s="28"/>
      <c r="AY2096" s="28"/>
      <c r="BD2096" s="194"/>
      <c r="BF2096" s="28"/>
      <c r="BG2096" s="28"/>
      <c r="BH2096" s="28"/>
      <c r="BM2096" s="194"/>
      <c r="BO2096" s="28"/>
      <c r="BP2096" s="28"/>
      <c r="BQ2096" s="28"/>
      <c r="BV2096" s="194"/>
      <c r="BX2096" s="28"/>
      <c r="BY2096" s="28"/>
      <c r="BZ2096" s="28"/>
      <c r="CE2096" s="194"/>
      <c r="CG2096" s="28"/>
      <c r="CH2096" s="28"/>
      <c r="CI2096" s="28"/>
      <c r="CN2096" s="194"/>
      <c r="CP2096" s="28"/>
      <c r="CQ2096" s="28"/>
      <c r="CR2096" s="28"/>
      <c r="CW2096" s="194"/>
      <c r="CY2096" s="28"/>
      <c r="CZ2096" s="28"/>
      <c r="DA2096" s="28"/>
      <c r="DF2096" s="194"/>
      <c r="DH2096" s="28"/>
      <c r="DI2096" s="28"/>
      <c r="DJ2096" s="28"/>
      <c r="DO2096" s="194"/>
      <c r="DQ2096" s="28"/>
      <c r="DR2096" s="28"/>
      <c r="DS2096" s="28"/>
      <c r="DX2096" s="194"/>
      <c r="DZ2096" s="28"/>
      <c r="EA2096" s="28"/>
      <c r="EB2096" s="28"/>
      <c r="EG2096" s="194"/>
      <c r="EI2096" s="28"/>
      <c r="EJ2096" s="28"/>
      <c r="EK2096" s="28"/>
      <c r="EP2096" s="194"/>
      <c r="ER2096" s="28"/>
      <c r="ES2096" s="28"/>
      <c r="ET2096" s="28"/>
      <c r="EY2096" s="194"/>
      <c r="FA2096" s="28"/>
      <c r="FB2096" s="28"/>
      <c r="FC2096" s="28"/>
      <c r="FH2096" s="194"/>
      <c r="FJ2096" s="28"/>
      <c r="FK2096" s="28"/>
      <c r="FL2096" s="28"/>
      <c r="FQ2096" s="194"/>
      <c r="FS2096" s="28"/>
      <c r="FT2096" s="28"/>
      <c r="FU2096" s="28"/>
      <c r="FZ2096" s="194"/>
      <c r="GB2096" s="28"/>
      <c r="GC2096" s="28"/>
      <c r="GD2096" s="28"/>
      <c r="GI2096" s="194"/>
      <c r="GK2096" s="28"/>
      <c r="GL2096" s="28"/>
      <c r="GM2096" s="28"/>
      <c r="GR2096" s="194"/>
      <c r="GT2096" s="28"/>
      <c r="GU2096" s="28"/>
      <c r="GV2096" s="28"/>
      <c r="HA2096" s="194"/>
      <c r="HC2096" s="28"/>
      <c r="HD2096" s="28"/>
      <c r="HE2096" s="28"/>
      <c r="HJ2096" s="28"/>
      <c r="HK2096" s="28"/>
      <c r="HL2096" s="28"/>
      <c r="HM2096" s="28"/>
      <c r="HN2096" s="28"/>
      <c r="HO2096" s="28"/>
      <c r="HP2096" s="28"/>
      <c r="HQ2096" s="28"/>
      <c r="HR2096" s="28"/>
      <c r="HS2096" s="28"/>
      <c r="HT2096" s="28"/>
      <c r="HU2096" s="28"/>
      <c r="HV2096" s="28"/>
      <c r="HW2096" s="28"/>
      <c r="HX2096" s="28"/>
      <c r="HY2096" s="28"/>
      <c r="HZ2096" s="28"/>
      <c r="IA2096" s="28"/>
      <c r="IB2096" s="28"/>
      <c r="IC2096" s="28"/>
      <c r="ID2096" s="28"/>
      <c r="IE2096" s="28"/>
      <c r="IF2096" s="28"/>
      <c r="IG2096" s="28"/>
      <c r="IH2096" s="28"/>
      <c r="II2096" s="28"/>
      <c r="IJ2096" s="28"/>
      <c r="IK2096" s="28"/>
      <c r="IL2096" s="28"/>
      <c r="IM2096" s="28"/>
      <c r="IN2096" s="28"/>
      <c r="IO2096" s="28"/>
    </row>
    <row r="2097" spans="1:249" s="50" customFormat="1" ht="14.25">
      <c r="A2097" s="28"/>
      <c r="B2097" s="28"/>
      <c r="C2097" s="28"/>
      <c r="D2097" s="28"/>
      <c r="E2097" s="28"/>
      <c r="F2097" s="28"/>
      <c r="G2097" s="28"/>
      <c r="K2097" s="194"/>
      <c r="M2097" s="28"/>
      <c r="N2097" s="28"/>
      <c r="O2097" s="28"/>
      <c r="T2097" s="194"/>
      <c r="V2097" s="28"/>
      <c r="W2097" s="28"/>
      <c r="X2097" s="28"/>
      <c r="AC2097" s="194"/>
      <c r="AE2097" s="28"/>
      <c r="AF2097" s="28"/>
      <c r="AG2097" s="28"/>
      <c r="AL2097" s="194"/>
      <c r="AN2097" s="28"/>
      <c r="AO2097" s="28"/>
      <c r="AP2097" s="28"/>
      <c r="AU2097" s="194"/>
      <c r="AW2097" s="28"/>
      <c r="AX2097" s="28"/>
      <c r="AY2097" s="28"/>
      <c r="BD2097" s="194"/>
      <c r="BF2097" s="28"/>
      <c r="BG2097" s="28"/>
      <c r="BH2097" s="28"/>
      <c r="BM2097" s="194"/>
      <c r="BO2097" s="28"/>
      <c r="BP2097" s="28"/>
      <c r="BQ2097" s="28"/>
      <c r="BV2097" s="194"/>
      <c r="BX2097" s="28"/>
      <c r="BY2097" s="28"/>
      <c r="BZ2097" s="28"/>
      <c r="CE2097" s="194"/>
      <c r="CG2097" s="28"/>
      <c r="CH2097" s="28"/>
      <c r="CI2097" s="28"/>
      <c r="CN2097" s="194"/>
      <c r="CP2097" s="28"/>
      <c r="CQ2097" s="28"/>
      <c r="CR2097" s="28"/>
      <c r="CW2097" s="194"/>
      <c r="CY2097" s="28"/>
      <c r="CZ2097" s="28"/>
      <c r="DA2097" s="28"/>
      <c r="DF2097" s="194"/>
      <c r="DH2097" s="28"/>
      <c r="DI2097" s="28"/>
      <c r="DJ2097" s="28"/>
      <c r="DO2097" s="194"/>
      <c r="DQ2097" s="28"/>
      <c r="DR2097" s="28"/>
      <c r="DS2097" s="28"/>
      <c r="DX2097" s="194"/>
      <c r="DZ2097" s="28"/>
      <c r="EA2097" s="28"/>
      <c r="EB2097" s="28"/>
      <c r="EG2097" s="194"/>
      <c r="EI2097" s="28"/>
      <c r="EJ2097" s="28"/>
      <c r="EK2097" s="28"/>
      <c r="EP2097" s="194"/>
      <c r="ER2097" s="28"/>
      <c r="ES2097" s="28"/>
      <c r="ET2097" s="28"/>
      <c r="EY2097" s="194"/>
      <c r="FA2097" s="28"/>
      <c r="FB2097" s="28"/>
      <c r="FC2097" s="28"/>
      <c r="FH2097" s="194"/>
      <c r="FJ2097" s="28"/>
      <c r="FK2097" s="28"/>
      <c r="FL2097" s="28"/>
      <c r="FQ2097" s="194"/>
      <c r="FS2097" s="28"/>
      <c r="FT2097" s="28"/>
      <c r="FU2097" s="28"/>
      <c r="FZ2097" s="194"/>
      <c r="GB2097" s="28"/>
      <c r="GC2097" s="28"/>
      <c r="GD2097" s="28"/>
      <c r="GI2097" s="194"/>
      <c r="GK2097" s="28"/>
      <c r="GL2097" s="28"/>
      <c r="GM2097" s="28"/>
      <c r="GR2097" s="194"/>
      <c r="GT2097" s="28"/>
      <c r="GU2097" s="28"/>
      <c r="GV2097" s="28"/>
      <c r="HA2097" s="194"/>
      <c r="HC2097" s="28"/>
      <c r="HD2097" s="28"/>
      <c r="HE2097" s="28"/>
      <c r="HJ2097" s="28"/>
      <c r="HK2097" s="28"/>
      <c r="HL2097" s="28"/>
      <c r="HM2097" s="28"/>
      <c r="HN2097" s="28"/>
      <c r="HO2097" s="28"/>
      <c r="HP2097" s="28"/>
      <c r="HQ2097" s="28"/>
      <c r="HR2097" s="28"/>
      <c r="HS2097" s="28"/>
      <c r="HT2097" s="28"/>
      <c r="HU2097" s="28"/>
      <c r="HV2097" s="28"/>
      <c r="HW2097" s="28"/>
      <c r="HX2097" s="28"/>
      <c r="HY2097" s="28"/>
      <c r="HZ2097" s="28"/>
      <c r="IA2097" s="28"/>
      <c r="IB2097" s="28"/>
      <c r="IC2097" s="28"/>
      <c r="ID2097" s="28"/>
      <c r="IE2097" s="28"/>
      <c r="IF2097" s="28"/>
      <c r="IG2097" s="28"/>
      <c r="IH2097" s="28"/>
      <c r="II2097" s="28"/>
      <c r="IJ2097" s="28"/>
      <c r="IK2097" s="28"/>
      <c r="IL2097" s="28"/>
      <c r="IM2097" s="28"/>
      <c r="IN2097" s="28"/>
      <c r="IO2097" s="28"/>
    </row>
    <row r="2098" spans="1:249" s="50" customFormat="1" ht="14.25">
      <c r="A2098" s="28"/>
      <c r="B2098" s="28"/>
      <c r="C2098" s="28"/>
      <c r="D2098" s="28"/>
      <c r="E2098" s="28"/>
      <c r="F2098" s="28"/>
      <c r="G2098" s="28"/>
      <c r="K2098" s="194"/>
      <c r="M2098" s="28"/>
      <c r="N2098" s="28"/>
      <c r="O2098" s="28"/>
      <c r="T2098" s="194"/>
      <c r="V2098" s="28"/>
      <c r="W2098" s="28"/>
      <c r="X2098" s="28"/>
      <c r="AC2098" s="194"/>
      <c r="AE2098" s="28"/>
      <c r="AF2098" s="28"/>
      <c r="AG2098" s="28"/>
      <c r="AL2098" s="194"/>
      <c r="AN2098" s="28"/>
      <c r="AO2098" s="28"/>
      <c r="AP2098" s="28"/>
      <c r="AU2098" s="194"/>
      <c r="AW2098" s="28"/>
      <c r="AX2098" s="28"/>
      <c r="AY2098" s="28"/>
      <c r="BD2098" s="194"/>
      <c r="BF2098" s="28"/>
      <c r="BG2098" s="28"/>
      <c r="BH2098" s="28"/>
      <c r="BM2098" s="194"/>
      <c r="BO2098" s="28"/>
      <c r="BP2098" s="28"/>
      <c r="BQ2098" s="28"/>
      <c r="BV2098" s="194"/>
      <c r="BX2098" s="28"/>
      <c r="BY2098" s="28"/>
      <c r="BZ2098" s="28"/>
      <c r="CE2098" s="194"/>
      <c r="CG2098" s="28"/>
      <c r="CH2098" s="28"/>
      <c r="CI2098" s="28"/>
      <c r="CN2098" s="194"/>
      <c r="CP2098" s="28"/>
      <c r="CQ2098" s="28"/>
      <c r="CR2098" s="28"/>
      <c r="CW2098" s="194"/>
      <c r="CY2098" s="28"/>
      <c r="CZ2098" s="28"/>
      <c r="DA2098" s="28"/>
      <c r="DF2098" s="194"/>
      <c r="DH2098" s="28"/>
      <c r="DI2098" s="28"/>
      <c r="DJ2098" s="28"/>
      <c r="DO2098" s="194"/>
      <c r="DQ2098" s="28"/>
      <c r="DR2098" s="28"/>
      <c r="DS2098" s="28"/>
      <c r="DX2098" s="194"/>
      <c r="DZ2098" s="28"/>
      <c r="EA2098" s="28"/>
      <c r="EB2098" s="28"/>
      <c r="EG2098" s="194"/>
      <c r="EI2098" s="28"/>
      <c r="EJ2098" s="28"/>
      <c r="EK2098" s="28"/>
      <c r="EP2098" s="194"/>
      <c r="ER2098" s="28"/>
      <c r="ES2098" s="28"/>
      <c r="ET2098" s="28"/>
      <c r="EY2098" s="194"/>
      <c r="FA2098" s="28"/>
      <c r="FB2098" s="28"/>
      <c r="FC2098" s="28"/>
      <c r="FH2098" s="194"/>
      <c r="FJ2098" s="28"/>
      <c r="FK2098" s="28"/>
      <c r="FL2098" s="28"/>
      <c r="FQ2098" s="194"/>
      <c r="FS2098" s="28"/>
      <c r="FT2098" s="28"/>
      <c r="FU2098" s="28"/>
      <c r="FZ2098" s="194"/>
      <c r="GB2098" s="28"/>
      <c r="GC2098" s="28"/>
      <c r="GD2098" s="28"/>
      <c r="GI2098" s="194"/>
      <c r="GK2098" s="28"/>
      <c r="GL2098" s="28"/>
      <c r="GM2098" s="28"/>
      <c r="GR2098" s="194"/>
      <c r="GT2098" s="28"/>
      <c r="GU2098" s="28"/>
      <c r="GV2098" s="28"/>
      <c r="HA2098" s="194"/>
      <c r="HC2098" s="28"/>
      <c r="HD2098" s="28"/>
      <c r="HE2098" s="28"/>
      <c r="HJ2098" s="28"/>
      <c r="HK2098" s="28"/>
      <c r="HL2098" s="28"/>
      <c r="HM2098" s="28"/>
      <c r="HN2098" s="28"/>
      <c r="HO2098" s="28"/>
      <c r="HP2098" s="28"/>
      <c r="HQ2098" s="28"/>
      <c r="HR2098" s="28"/>
      <c r="HS2098" s="28"/>
      <c r="HT2098" s="28"/>
      <c r="HU2098" s="28"/>
      <c r="HV2098" s="28"/>
      <c r="HW2098" s="28"/>
      <c r="HX2098" s="28"/>
      <c r="HY2098" s="28"/>
      <c r="HZ2098" s="28"/>
      <c r="IA2098" s="28"/>
      <c r="IB2098" s="28"/>
      <c r="IC2098" s="28"/>
      <c r="ID2098" s="28"/>
      <c r="IE2098" s="28"/>
      <c r="IF2098" s="28"/>
      <c r="IG2098" s="28"/>
      <c r="IH2098" s="28"/>
      <c r="II2098" s="28"/>
      <c r="IJ2098" s="28"/>
      <c r="IK2098" s="28"/>
      <c r="IL2098" s="28"/>
      <c r="IM2098" s="28"/>
      <c r="IN2098" s="28"/>
      <c r="IO2098" s="28"/>
    </row>
    <row r="2099" spans="1:249" s="50" customFormat="1" ht="14.25">
      <c r="A2099" s="28"/>
      <c r="B2099" s="28"/>
      <c r="C2099" s="28"/>
      <c r="D2099" s="28"/>
      <c r="E2099" s="28"/>
      <c r="F2099" s="28"/>
      <c r="G2099" s="28"/>
      <c r="K2099" s="194"/>
      <c r="M2099" s="28"/>
      <c r="N2099" s="28"/>
      <c r="O2099" s="28"/>
      <c r="T2099" s="194"/>
      <c r="V2099" s="28"/>
      <c r="W2099" s="28"/>
      <c r="X2099" s="28"/>
      <c r="AC2099" s="194"/>
      <c r="AE2099" s="28"/>
      <c r="AF2099" s="28"/>
      <c r="AG2099" s="28"/>
      <c r="AL2099" s="194"/>
      <c r="AN2099" s="28"/>
      <c r="AO2099" s="28"/>
      <c r="AP2099" s="28"/>
      <c r="AU2099" s="194"/>
      <c r="AW2099" s="28"/>
      <c r="AX2099" s="28"/>
      <c r="AY2099" s="28"/>
      <c r="BD2099" s="194"/>
      <c r="BF2099" s="28"/>
      <c r="BG2099" s="28"/>
      <c r="BH2099" s="28"/>
      <c r="BM2099" s="194"/>
      <c r="BO2099" s="28"/>
      <c r="BP2099" s="28"/>
      <c r="BQ2099" s="28"/>
      <c r="BV2099" s="194"/>
      <c r="BX2099" s="28"/>
      <c r="BY2099" s="28"/>
      <c r="BZ2099" s="28"/>
      <c r="CE2099" s="194"/>
      <c r="CG2099" s="28"/>
      <c r="CH2099" s="28"/>
      <c r="CI2099" s="28"/>
      <c r="CN2099" s="194"/>
      <c r="CP2099" s="28"/>
      <c r="CQ2099" s="28"/>
      <c r="CR2099" s="28"/>
      <c r="CW2099" s="194"/>
      <c r="CY2099" s="28"/>
      <c r="CZ2099" s="28"/>
      <c r="DA2099" s="28"/>
      <c r="DF2099" s="194"/>
      <c r="DH2099" s="28"/>
      <c r="DI2099" s="28"/>
      <c r="DJ2099" s="28"/>
      <c r="DO2099" s="194"/>
      <c r="DQ2099" s="28"/>
      <c r="DR2099" s="28"/>
      <c r="DS2099" s="28"/>
      <c r="DX2099" s="194"/>
      <c r="DZ2099" s="28"/>
      <c r="EA2099" s="28"/>
      <c r="EB2099" s="28"/>
      <c r="EG2099" s="194"/>
      <c r="EI2099" s="28"/>
      <c r="EJ2099" s="28"/>
      <c r="EK2099" s="28"/>
      <c r="EP2099" s="194"/>
      <c r="ER2099" s="28"/>
      <c r="ES2099" s="28"/>
      <c r="ET2099" s="28"/>
      <c r="EY2099" s="194"/>
      <c r="FA2099" s="28"/>
      <c r="FB2099" s="28"/>
      <c r="FC2099" s="28"/>
      <c r="FH2099" s="194"/>
      <c r="FJ2099" s="28"/>
      <c r="FK2099" s="28"/>
      <c r="FL2099" s="28"/>
      <c r="FQ2099" s="194"/>
      <c r="FS2099" s="28"/>
      <c r="FT2099" s="28"/>
      <c r="FU2099" s="28"/>
      <c r="FZ2099" s="194"/>
      <c r="GB2099" s="28"/>
      <c r="GC2099" s="28"/>
      <c r="GD2099" s="28"/>
      <c r="GI2099" s="194"/>
      <c r="GK2099" s="28"/>
      <c r="GL2099" s="28"/>
      <c r="GM2099" s="28"/>
      <c r="GR2099" s="194"/>
      <c r="GT2099" s="28"/>
      <c r="GU2099" s="28"/>
      <c r="GV2099" s="28"/>
      <c r="HA2099" s="194"/>
      <c r="HC2099" s="28"/>
      <c r="HD2099" s="28"/>
      <c r="HE2099" s="28"/>
      <c r="HJ2099" s="28"/>
      <c r="HK2099" s="28"/>
      <c r="HL2099" s="28"/>
      <c r="HM2099" s="28"/>
      <c r="HN2099" s="28"/>
      <c r="HO2099" s="28"/>
      <c r="HP2099" s="28"/>
      <c r="HQ2099" s="28"/>
      <c r="HR2099" s="28"/>
      <c r="HS2099" s="28"/>
      <c r="HT2099" s="28"/>
      <c r="HU2099" s="28"/>
      <c r="HV2099" s="28"/>
      <c r="HW2099" s="28"/>
      <c r="HX2099" s="28"/>
      <c r="HY2099" s="28"/>
      <c r="HZ2099" s="28"/>
      <c r="IA2099" s="28"/>
      <c r="IB2099" s="28"/>
      <c r="IC2099" s="28"/>
      <c r="ID2099" s="28"/>
      <c r="IE2099" s="28"/>
      <c r="IF2099" s="28"/>
      <c r="IG2099" s="28"/>
      <c r="IH2099" s="28"/>
      <c r="II2099" s="28"/>
      <c r="IJ2099" s="28"/>
      <c r="IK2099" s="28"/>
      <c r="IL2099" s="28"/>
      <c r="IM2099" s="28"/>
      <c r="IN2099" s="28"/>
      <c r="IO2099" s="28"/>
    </row>
    <row r="2100" spans="1:249" s="50" customFormat="1" ht="14.25">
      <c r="A2100" s="28"/>
      <c r="B2100" s="28"/>
      <c r="C2100" s="28"/>
      <c r="D2100" s="28"/>
      <c r="E2100" s="28"/>
      <c r="F2100" s="28"/>
      <c r="G2100" s="28"/>
      <c r="K2100" s="194"/>
      <c r="M2100" s="28"/>
      <c r="N2100" s="28"/>
      <c r="O2100" s="28"/>
      <c r="T2100" s="194"/>
      <c r="V2100" s="28"/>
      <c r="W2100" s="28"/>
      <c r="X2100" s="28"/>
      <c r="AC2100" s="194"/>
      <c r="AE2100" s="28"/>
      <c r="AF2100" s="28"/>
      <c r="AG2100" s="28"/>
      <c r="AL2100" s="194"/>
      <c r="AN2100" s="28"/>
      <c r="AO2100" s="28"/>
      <c r="AP2100" s="28"/>
      <c r="AU2100" s="194"/>
      <c r="AW2100" s="28"/>
      <c r="AX2100" s="28"/>
      <c r="AY2100" s="28"/>
      <c r="BD2100" s="194"/>
      <c r="BF2100" s="28"/>
      <c r="BG2100" s="28"/>
      <c r="BH2100" s="28"/>
      <c r="BM2100" s="194"/>
      <c r="BO2100" s="28"/>
      <c r="BP2100" s="28"/>
      <c r="BQ2100" s="28"/>
      <c r="BV2100" s="194"/>
      <c r="BX2100" s="28"/>
      <c r="BY2100" s="28"/>
      <c r="BZ2100" s="28"/>
      <c r="CE2100" s="194"/>
      <c r="CG2100" s="28"/>
      <c r="CH2100" s="28"/>
      <c r="CI2100" s="28"/>
      <c r="CN2100" s="194"/>
      <c r="CP2100" s="28"/>
      <c r="CQ2100" s="28"/>
      <c r="CR2100" s="28"/>
      <c r="CW2100" s="194"/>
      <c r="CY2100" s="28"/>
      <c r="CZ2100" s="28"/>
      <c r="DA2100" s="28"/>
      <c r="DF2100" s="194"/>
      <c r="DH2100" s="28"/>
      <c r="DI2100" s="28"/>
      <c r="DJ2100" s="28"/>
      <c r="DO2100" s="194"/>
      <c r="DQ2100" s="28"/>
      <c r="DR2100" s="28"/>
      <c r="DS2100" s="28"/>
      <c r="DX2100" s="194"/>
      <c r="DZ2100" s="28"/>
      <c r="EA2100" s="28"/>
      <c r="EB2100" s="28"/>
      <c r="EG2100" s="194"/>
      <c r="EI2100" s="28"/>
      <c r="EJ2100" s="28"/>
      <c r="EK2100" s="28"/>
      <c r="EP2100" s="194"/>
      <c r="ER2100" s="28"/>
      <c r="ES2100" s="28"/>
      <c r="ET2100" s="28"/>
      <c r="EY2100" s="194"/>
      <c r="FA2100" s="28"/>
      <c r="FB2100" s="28"/>
      <c r="FC2100" s="28"/>
      <c r="FH2100" s="194"/>
      <c r="FJ2100" s="28"/>
      <c r="FK2100" s="28"/>
      <c r="FL2100" s="28"/>
      <c r="FQ2100" s="194"/>
      <c r="FS2100" s="28"/>
      <c r="FT2100" s="28"/>
      <c r="FU2100" s="28"/>
      <c r="FZ2100" s="194"/>
      <c r="GB2100" s="28"/>
      <c r="GC2100" s="28"/>
      <c r="GD2100" s="28"/>
      <c r="GI2100" s="194"/>
      <c r="GK2100" s="28"/>
      <c r="GL2100" s="28"/>
      <c r="GM2100" s="28"/>
      <c r="GR2100" s="194"/>
      <c r="GT2100" s="28"/>
      <c r="GU2100" s="28"/>
      <c r="GV2100" s="28"/>
      <c r="HA2100" s="194"/>
      <c r="HC2100" s="28"/>
      <c r="HD2100" s="28"/>
      <c r="HE2100" s="28"/>
      <c r="HJ2100" s="28"/>
      <c r="HK2100" s="28"/>
      <c r="HL2100" s="28"/>
      <c r="HM2100" s="28"/>
      <c r="HN2100" s="28"/>
      <c r="HO2100" s="28"/>
      <c r="HP2100" s="28"/>
      <c r="HQ2100" s="28"/>
      <c r="HR2100" s="28"/>
      <c r="HS2100" s="28"/>
      <c r="HT2100" s="28"/>
      <c r="HU2100" s="28"/>
      <c r="HV2100" s="28"/>
      <c r="HW2100" s="28"/>
      <c r="HX2100" s="28"/>
      <c r="HY2100" s="28"/>
      <c r="HZ2100" s="28"/>
      <c r="IA2100" s="28"/>
      <c r="IB2100" s="28"/>
      <c r="IC2100" s="28"/>
      <c r="ID2100" s="28"/>
      <c r="IE2100" s="28"/>
      <c r="IF2100" s="28"/>
      <c r="IG2100" s="28"/>
      <c r="IH2100" s="28"/>
      <c r="II2100" s="28"/>
      <c r="IJ2100" s="28"/>
      <c r="IK2100" s="28"/>
      <c r="IL2100" s="28"/>
      <c r="IM2100" s="28"/>
      <c r="IN2100" s="28"/>
      <c r="IO2100" s="28"/>
    </row>
    <row r="2101" spans="1:249" s="50" customFormat="1" ht="14.25">
      <c r="A2101" s="28"/>
      <c r="B2101" s="28"/>
      <c r="C2101" s="28"/>
      <c r="D2101" s="28"/>
      <c r="E2101" s="28"/>
      <c r="F2101" s="28"/>
      <c r="G2101" s="28"/>
      <c r="K2101" s="194"/>
      <c r="M2101" s="28"/>
      <c r="N2101" s="28"/>
      <c r="O2101" s="28"/>
      <c r="T2101" s="194"/>
      <c r="V2101" s="28"/>
      <c r="W2101" s="28"/>
      <c r="X2101" s="28"/>
      <c r="AC2101" s="194"/>
      <c r="AE2101" s="28"/>
      <c r="AF2101" s="28"/>
      <c r="AG2101" s="28"/>
      <c r="AL2101" s="194"/>
      <c r="AN2101" s="28"/>
      <c r="AO2101" s="28"/>
      <c r="AP2101" s="28"/>
      <c r="AU2101" s="194"/>
      <c r="AW2101" s="28"/>
      <c r="AX2101" s="28"/>
      <c r="AY2101" s="28"/>
      <c r="BD2101" s="194"/>
      <c r="BF2101" s="28"/>
      <c r="BG2101" s="28"/>
      <c r="BH2101" s="28"/>
      <c r="BM2101" s="194"/>
      <c r="BO2101" s="28"/>
      <c r="BP2101" s="28"/>
      <c r="BQ2101" s="28"/>
      <c r="BV2101" s="194"/>
      <c r="BX2101" s="28"/>
      <c r="BY2101" s="28"/>
      <c r="BZ2101" s="28"/>
      <c r="CE2101" s="194"/>
      <c r="CG2101" s="28"/>
      <c r="CH2101" s="28"/>
      <c r="CI2101" s="28"/>
      <c r="CN2101" s="194"/>
      <c r="CP2101" s="28"/>
      <c r="CQ2101" s="28"/>
      <c r="CR2101" s="28"/>
      <c r="CW2101" s="194"/>
      <c r="CY2101" s="28"/>
      <c r="CZ2101" s="28"/>
      <c r="DA2101" s="28"/>
      <c r="DF2101" s="194"/>
      <c r="DH2101" s="28"/>
      <c r="DI2101" s="28"/>
      <c r="DJ2101" s="28"/>
      <c r="DO2101" s="194"/>
      <c r="DQ2101" s="28"/>
      <c r="DR2101" s="28"/>
      <c r="DS2101" s="28"/>
      <c r="DX2101" s="194"/>
      <c r="DZ2101" s="28"/>
      <c r="EA2101" s="28"/>
      <c r="EB2101" s="28"/>
      <c r="EG2101" s="194"/>
      <c r="EI2101" s="28"/>
      <c r="EJ2101" s="28"/>
      <c r="EK2101" s="28"/>
      <c r="EP2101" s="194"/>
      <c r="ER2101" s="28"/>
      <c r="ES2101" s="28"/>
      <c r="ET2101" s="28"/>
      <c r="EY2101" s="194"/>
      <c r="FA2101" s="28"/>
      <c r="FB2101" s="28"/>
      <c r="FC2101" s="28"/>
      <c r="FH2101" s="194"/>
      <c r="FJ2101" s="28"/>
      <c r="FK2101" s="28"/>
      <c r="FL2101" s="28"/>
      <c r="FQ2101" s="194"/>
      <c r="FS2101" s="28"/>
      <c r="FT2101" s="28"/>
      <c r="FU2101" s="28"/>
      <c r="FZ2101" s="194"/>
      <c r="GB2101" s="28"/>
      <c r="GC2101" s="28"/>
      <c r="GD2101" s="28"/>
      <c r="GI2101" s="194"/>
      <c r="GK2101" s="28"/>
      <c r="GL2101" s="28"/>
      <c r="GM2101" s="28"/>
      <c r="GR2101" s="194"/>
      <c r="GT2101" s="28"/>
      <c r="GU2101" s="28"/>
      <c r="GV2101" s="28"/>
      <c r="HA2101" s="194"/>
      <c r="HC2101" s="28"/>
      <c r="HD2101" s="28"/>
      <c r="HE2101" s="28"/>
      <c r="HJ2101" s="28"/>
      <c r="HK2101" s="28"/>
      <c r="HL2101" s="28"/>
      <c r="HM2101" s="28"/>
      <c r="HN2101" s="28"/>
      <c r="HO2101" s="28"/>
      <c r="HP2101" s="28"/>
      <c r="HQ2101" s="28"/>
      <c r="HR2101" s="28"/>
      <c r="HS2101" s="28"/>
      <c r="HT2101" s="28"/>
      <c r="HU2101" s="28"/>
      <c r="HV2101" s="28"/>
      <c r="HW2101" s="28"/>
      <c r="HX2101" s="28"/>
      <c r="HY2101" s="28"/>
      <c r="HZ2101" s="28"/>
      <c r="IA2101" s="28"/>
      <c r="IB2101" s="28"/>
      <c r="IC2101" s="28"/>
      <c r="ID2101" s="28"/>
      <c r="IE2101" s="28"/>
      <c r="IF2101" s="28"/>
      <c r="IG2101" s="28"/>
      <c r="IH2101" s="28"/>
      <c r="II2101" s="28"/>
      <c r="IJ2101" s="28"/>
      <c r="IK2101" s="28"/>
      <c r="IL2101" s="28"/>
      <c r="IM2101" s="28"/>
      <c r="IN2101" s="28"/>
      <c r="IO2101" s="28"/>
    </row>
    <row r="2102" spans="1:249" s="50" customFormat="1" ht="14.25">
      <c r="A2102" s="28"/>
      <c r="B2102" s="28"/>
      <c r="C2102" s="28"/>
      <c r="D2102" s="28"/>
      <c r="E2102" s="28"/>
      <c r="F2102" s="28"/>
      <c r="G2102" s="28"/>
      <c r="K2102" s="194"/>
      <c r="M2102" s="28"/>
      <c r="N2102" s="28"/>
      <c r="O2102" s="28"/>
      <c r="T2102" s="194"/>
      <c r="V2102" s="28"/>
      <c r="W2102" s="28"/>
      <c r="X2102" s="28"/>
      <c r="AC2102" s="194"/>
      <c r="AE2102" s="28"/>
      <c r="AF2102" s="28"/>
      <c r="AG2102" s="28"/>
      <c r="AL2102" s="194"/>
      <c r="AN2102" s="28"/>
      <c r="AO2102" s="28"/>
      <c r="AP2102" s="28"/>
      <c r="AU2102" s="194"/>
      <c r="AW2102" s="28"/>
      <c r="AX2102" s="28"/>
      <c r="AY2102" s="28"/>
      <c r="BD2102" s="194"/>
      <c r="BF2102" s="28"/>
      <c r="BG2102" s="28"/>
      <c r="BH2102" s="28"/>
      <c r="BM2102" s="194"/>
      <c r="BO2102" s="28"/>
      <c r="BP2102" s="28"/>
      <c r="BQ2102" s="28"/>
      <c r="BV2102" s="194"/>
      <c r="BX2102" s="28"/>
      <c r="BY2102" s="28"/>
      <c r="BZ2102" s="28"/>
      <c r="CE2102" s="194"/>
      <c r="CG2102" s="28"/>
      <c r="CH2102" s="28"/>
      <c r="CI2102" s="28"/>
      <c r="CN2102" s="194"/>
      <c r="CP2102" s="28"/>
      <c r="CQ2102" s="28"/>
      <c r="CR2102" s="28"/>
      <c r="CW2102" s="194"/>
      <c r="CY2102" s="28"/>
      <c r="CZ2102" s="28"/>
      <c r="DA2102" s="28"/>
      <c r="DF2102" s="194"/>
      <c r="DH2102" s="28"/>
      <c r="DI2102" s="28"/>
      <c r="DJ2102" s="28"/>
      <c r="DO2102" s="194"/>
      <c r="DQ2102" s="28"/>
      <c r="DR2102" s="28"/>
      <c r="DS2102" s="28"/>
      <c r="DX2102" s="194"/>
      <c r="DZ2102" s="28"/>
      <c r="EA2102" s="28"/>
      <c r="EB2102" s="28"/>
      <c r="EG2102" s="194"/>
      <c r="EI2102" s="28"/>
      <c r="EJ2102" s="28"/>
      <c r="EK2102" s="28"/>
      <c r="EP2102" s="194"/>
      <c r="ER2102" s="28"/>
      <c r="ES2102" s="28"/>
      <c r="ET2102" s="28"/>
      <c r="EY2102" s="194"/>
      <c r="FA2102" s="28"/>
      <c r="FB2102" s="28"/>
      <c r="FC2102" s="28"/>
      <c r="FH2102" s="194"/>
      <c r="FJ2102" s="28"/>
      <c r="FK2102" s="28"/>
      <c r="FL2102" s="28"/>
      <c r="FQ2102" s="194"/>
      <c r="FS2102" s="28"/>
      <c r="FT2102" s="28"/>
      <c r="FU2102" s="28"/>
      <c r="FZ2102" s="194"/>
      <c r="GB2102" s="28"/>
      <c r="GC2102" s="28"/>
      <c r="GD2102" s="28"/>
      <c r="GI2102" s="194"/>
      <c r="GK2102" s="28"/>
      <c r="GL2102" s="28"/>
      <c r="GM2102" s="28"/>
      <c r="GR2102" s="194"/>
      <c r="GT2102" s="28"/>
      <c r="GU2102" s="28"/>
      <c r="GV2102" s="28"/>
      <c r="HA2102" s="194"/>
      <c r="HC2102" s="28"/>
      <c r="HD2102" s="28"/>
      <c r="HE2102" s="28"/>
      <c r="HJ2102" s="28"/>
      <c r="HK2102" s="28"/>
      <c r="HL2102" s="28"/>
      <c r="HM2102" s="28"/>
      <c r="HN2102" s="28"/>
      <c r="HO2102" s="28"/>
      <c r="HP2102" s="28"/>
      <c r="HQ2102" s="28"/>
      <c r="HR2102" s="28"/>
      <c r="HS2102" s="28"/>
      <c r="HT2102" s="28"/>
      <c r="HU2102" s="28"/>
      <c r="HV2102" s="28"/>
      <c r="HW2102" s="28"/>
      <c r="HX2102" s="28"/>
      <c r="HY2102" s="28"/>
      <c r="HZ2102" s="28"/>
      <c r="IA2102" s="28"/>
      <c r="IB2102" s="28"/>
      <c r="IC2102" s="28"/>
      <c r="ID2102" s="28"/>
      <c r="IE2102" s="28"/>
      <c r="IF2102" s="28"/>
      <c r="IG2102" s="28"/>
      <c r="IH2102" s="28"/>
      <c r="II2102" s="28"/>
      <c r="IJ2102" s="28"/>
      <c r="IK2102" s="28"/>
      <c r="IL2102" s="28"/>
      <c r="IM2102" s="28"/>
      <c r="IN2102" s="28"/>
      <c r="IO2102" s="28"/>
    </row>
    <row r="2103" spans="1:249" s="50" customFormat="1" ht="14.25">
      <c r="A2103" s="28"/>
      <c r="B2103" s="28"/>
      <c r="C2103" s="28"/>
      <c r="D2103" s="28"/>
      <c r="E2103" s="28"/>
      <c r="F2103" s="28"/>
      <c r="G2103" s="28"/>
      <c r="K2103" s="194"/>
      <c r="M2103" s="28"/>
      <c r="N2103" s="28"/>
      <c r="O2103" s="28"/>
      <c r="T2103" s="194"/>
      <c r="V2103" s="28"/>
      <c r="W2103" s="28"/>
      <c r="X2103" s="28"/>
      <c r="AC2103" s="194"/>
      <c r="AE2103" s="28"/>
      <c r="AF2103" s="28"/>
      <c r="AG2103" s="28"/>
      <c r="AL2103" s="194"/>
      <c r="AN2103" s="28"/>
      <c r="AO2103" s="28"/>
      <c r="AP2103" s="28"/>
      <c r="AU2103" s="194"/>
      <c r="AW2103" s="28"/>
      <c r="AX2103" s="28"/>
      <c r="AY2103" s="28"/>
      <c r="BD2103" s="194"/>
      <c r="BF2103" s="28"/>
      <c r="BG2103" s="28"/>
      <c r="BH2103" s="28"/>
      <c r="BM2103" s="194"/>
      <c r="BO2103" s="28"/>
      <c r="BP2103" s="28"/>
      <c r="BQ2103" s="28"/>
      <c r="BV2103" s="194"/>
      <c r="BX2103" s="28"/>
      <c r="BY2103" s="28"/>
      <c r="BZ2103" s="28"/>
      <c r="CE2103" s="194"/>
      <c r="CG2103" s="28"/>
      <c r="CH2103" s="28"/>
      <c r="CI2103" s="28"/>
      <c r="CN2103" s="194"/>
      <c r="CP2103" s="28"/>
      <c r="CQ2103" s="28"/>
      <c r="CR2103" s="28"/>
      <c r="CW2103" s="194"/>
      <c r="CY2103" s="28"/>
      <c r="CZ2103" s="28"/>
      <c r="DA2103" s="28"/>
      <c r="DF2103" s="194"/>
      <c r="DH2103" s="28"/>
      <c r="DI2103" s="28"/>
      <c r="DJ2103" s="28"/>
      <c r="DO2103" s="194"/>
      <c r="DQ2103" s="28"/>
      <c r="DR2103" s="28"/>
      <c r="DS2103" s="28"/>
      <c r="DX2103" s="194"/>
      <c r="DZ2103" s="28"/>
      <c r="EA2103" s="28"/>
      <c r="EB2103" s="28"/>
      <c r="EG2103" s="194"/>
      <c r="EI2103" s="28"/>
      <c r="EJ2103" s="28"/>
      <c r="EK2103" s="28"/>
      <c r="EP2103" s="194"/>
      <c r="ER2103" s="28"/>
      <c r="ES2103" s="28"/>
      <c r="ET2103" s="28"/>
      <c r="EY2103" s="194"/>
      <c r="FA2103" s="28"/>
      <c r="FB2103" s="28"/>
      <c r="FC2103" s="28"/>
      <c r="FH2103" s="194"/>
      <c r="FJ2103" s="28"/>
      <c r="FK2103" s="28"/>
      <c r="FL2103" s="28"/>
      <c r="FQ2103" s="194"/>
      <c r="FS2103" s="28"/>
      <c r="FT2103" s="28"/>
      <c r="FU2103" s="28"/>
      <c r="FZ2103" s="194"/>
      <c r="GB2103" s="28"/>
      <c r="GC2103" s="28"/>
      <c r="GD2103" s="28"/>
      <c r="GI2103" s="194"/>
      <c r="GK2103" s="28"/>
      <c r="GL2103" s="28"/>
      <c r="GM2103" s="28"/>
      <c r="GR2103" s="194"/>
      <c r="GT2103" s="28"/>
      <c r="GU2103" s="28"/>
      <c r="GV2103" s="28"/>
      <c r="HA2103" s="194"/>
      <c r="HC2103" s="28"/>
      <c r="HD2103" s="28"/>
      <c r="HE2103" s="28"/>
      <c r="HJ2103" s="28"/>
      <c r="HK2103" s="28"/>
      <c r="HL2103" s="28"/>
      <c r="HM2103" s="28"/>
      <c r="HN2103" s="28"/>
      <c r="HO2103" s="28"/>
      <c r="HP2103" s="28"/>
      <c r="HQ2103" s="28"/>
      <c r="HR2103" s="28"/>
      <c r="HS2103" s="28"/>
      <c r="HT2103" s="28"/>
      <c r="HU2103" s="28"/>
      <c r="HV2103" s="28"/>
      <c r="HW2103" s="28"/>
      <c r="HX2103" s="28"/>
      <c r="HY2103" s="28"/>
      <c r="HZ2103" s="28"/>
      <c r="IA2103" s="28"/>
      <c r="IB2103" s="28"/>
      <c r="IC2103" s="28"/>
      <c r="ID2103" s="28"/>
      <c r="IE2103" s="28"/>
      <c r="IF2103" s="28"/>
      <c r="IG2103" s="28"/>
      <c r="IH2103" s="28"/>
      <c r="II2103" s="28"/>
      <c r="IJ2103" s="28"/>
      <c r="IK2103" s="28"/>
      <c r="IL2103" s="28"/>
      <c r="IM2103" s="28"/>
      <c r="IN2103" s="28"/>
      <c r="IO2103" s="28"/>
    </row>
    <row r="2104" spans="1:249" s="50" customFormat="1" ht="14.25">
      <c r="A2104" s="28"/>
      <c r="B2104" s="28"/>
      <c r="C2104" s="28"/>
      <c r="D2104" s="28"/>
      <c r="E2104" s="28"/>
      <c r="F2104" s="28"/>
      <c r="G2104" s="28"/>
      <c r="K2104" s="194"/>
      <c r="M2104" s="28"/>
      <c r="N2104" s="28"/>
      <c r="O2104" s="28"/>
      <c r="T2104" s="194"/>
      <c r="V2104" s="28"/>
      <c r="W2104" s="28"/>
      <c r="X2104" s="28"/>
      <c r="AC2104" s="194"/>
      <c r="AE2104" s="28"/>
      <c r="AF2104" s="28"/>
      <c r="AG2104" s="28"/>
      <c r="AL2104" s="194"/>
      <c r="AN2104" s="28"/>
      <c r="AO2104" s="28"/>
      <c r="AP2104" s="28"/>
      <c r="AU2104" s="194"/>
      <c r="AW2104" s="28"/>
      <c r="AX2104" s="28"/>
      <c r="AY2104" s="28"/>
      <c r="BD2104" s="194"/>
      <c r="BF2104" s="28"/>
      <c r="BG2104" s="28"/>
      <c r="BH2104" s="28"/>
      <c r="BM2104" s="194"/>
      <c r="BO2104" s="28"/>
      <c r="BP2104" s="28"/>
      <c r="BQ2104" s="28"/>
      <c r="BV2104" s="194"/>
      <c r="BX2104" s="28"/>
      <c r="BY2104" s="28"/>
      <c r="BZ2104" s="28"/>
      <c r="CE2104" s="194"/>
      <c r="CG2104" s="28"/>
      <c r="CH2104" s="28"/>
      <c r="CI2104" s="28"/>
      <c r="CN2104" s="194"/>
      <c r="CP2104" s="28"/>
      <c r="CQ2104" s="28"/>
      <c r="CR2104" s="28"/>
      <c r="CW2104" s="194"/>
      <c r="CY2104" s="28"/>
      <c r="CZ2104" s="28"/>
      <c r="DA2104" s="28"/>
      <c r="DF2104" s="194"/>
      <c r="DH2104" s="28"/>
      <c r="DI2104" s="28"/>
      <c r="DJ2104" s="28"/>
      <c r="DO2104" s="194"/>
      <c r="DQ2104" s="28"/>
      <c r="DR2104" s="28"/>
      <c r="DS2104" s="28"/>
      <c r="DX2104" s="194"/>
      <c r="DZ2104" s="28"/>
      <c r="EA2104" s="28"/>
      <c r="EB2104" s="28"/>
      <c r="EG2104" s="194"/>
      <c r="EI2104" s="28"/>
      <c r="EJ2104" s="28"/>
      <c r="EK2104" s="28"/>
      <c r="EP2104" s="194"/>
      <c r="ER2104" s="28"/>
      <c r="ES2104" s="28"/>
      <c r="ET2104" s="28"/>
      <c r="EY2104" s="194"/>
      <c r="FA2104" s="28"/>
      <c r="FB2104" s="28"/>
      <c r="FC2104" s="28"/>
      <c r="FH2104" s="194"/>
      <c r="FJ2104" s="28"/>
      <c r="FK2104" s="28"/>
      <c r="FL2104" s="28"/>
      <c r="FQ2104" s="194"/>
      <c r="FS2104" s="28"/>
      <c r="FT2104" s="28"/>
      <c r="FU2104" s="28"/>
      <c r="FZ2104" s="194"/>
      <c r="GB2104" s="28"/>
      <c r="GC2104" s="28"/>
      <c r="GD2104" s="28"/>
      <c r="GI2104" s="194"/>
      <c r="GK2104" s="28"/>
      <c r="GL2104" s="28"/>
      <c r="GM2104" s="28"/>
      <c r="GR2104" s="194"/>
      <c r="GT2104" s="28"/>
      <c r="GU2104" s="28"/>
      <c r="GV2104" s="28"/>
      <c r="HA2104" s="194"/>
      <c r="HC2104" s="28"/>
      <c r="HD2104" s="28"/>
      <c r="HE2104" s="28"/>
      <c r="HJ2104" s="28"/>
      <c r="HK2104" s="28"/>
      <c r="HL2104" s="28"/>
      <c r="HM2104" s="28"/>
      <c r="HN2104" s="28"/>
      <c r="HO2104" s="28"/>
      <c r="HP2104" s="28"/>
      <c r="HQ2104" s="28"/>
      <c r="HR2104" s="28"/>
      <c r="HS2104" s="28"/>
      <c r="HT2104" s="28"/>
      <c r="HU2104" s="28"/>
      <c r="HV2104" s="28"/>
      <c r="HW2104" s="28"/>
      <c r="HX2104" s="28"/>
      <c r="HY2104" s="28"/>
      <c r="HZ2104" s="28"/>
      <c r="IA2104" s="28"/>
      <c r="IB2104" s="28"/>
      <c r="IC2104" s="28"/>
      <c r="ID2104" s="28"/>
      <c r="IE2104" s="28"/>
      <c r="IF2104" s="28"/>
      <c r="IG2104" s="28"/>
      <c r="IH2104" s="28"/>
      <c r="II2104" s="28"/>
      <c r="IJ2104" s="28"/>
      <c r="IK2104" s="28"/>
      <c r="IL2104" s="28"/>
      <c r="IM2104" s="28"/>
      <c r="IN2104" s="28"/>
      <c r="IO2104" s="28"/>
    </row>
    <row r="2105" spans="1:249" s="50" customFormat="1" ht="14.25">
      <c r="A2105" s="28"/>
      <c r="B2105" s="28"/>
      <c r="C2105" s="28"/>
      <c r="D2105" s="28"/>
      <c r="E2105" s="28"/>
      <c r="F2105" s="28"/>
      <c r="G2105" s="28"/>
      <c r="K2105" s="194"/>
      <c r="M2105" s="28"/>
      <c r="N2105" s="28"/>
      <c r="O2105" s="28"/>
      <c r="T2105" s="194"/>
      <c r="V2105" s="28"/>
      <c r="W2105" s="28"/>
      <c r="X2105" s="28"/>
      <c r="AC2105" s="194"/>
      <c r="AE2105" s="28"/>
      <c r="AF2105" s="28"/>
      <c r="AG2105" s="28"/>
      <c r="AL2105" s="194"/>
      <c r="AN2105" s="28"/>
      <c r="AO2105" s="28"/>
      <c r="AP2105" s="28"/>
      <c r="AU2105" s="194"/>
      <c r="AW2105" s="28"/>
      <c r="AX2105" s="28"/>
      <c r="AY2105" s="28"/>
      <c r="BD2105" s="194"/>
      <c r="BF2105" s="28"/>
      <c r="BG2105" s="28"/>
      <c r="BH2105" s="28"/>
      <c r="BM2105" s="194"/>
      <c r="BO2105" s="28"/>
      <c r="BP2105" s="28"/>
      <c r="BQ2105" s="28"/>
      <c r="BV2105" s="194"/>
      <c r="BX2105" s="28"/>
      <c r="BY2105" s="28"/>
      <c r="BZ2105" s="28"/>
      <c r="CE2105" s="194"/>
      <c r="CG2105" s="28"/>
      <c r="CH2105" s="28"/>
      <c r="CI2105" s="28"/>
      <c r="CN2105" s="194"/>
      <c r="CP2105" s="28"/>
      <c r="CQ2105" s="28"/>
      <c r="CR2105" s="28"/>
      <c r="CW2105" s="194"/>
      <c r="CY2105" s="28"/>
      <c r="CZ2105" s="28"/>
      <c r="DA2105" s="28"/>
      <c r="DF2105" s="194"/>
      <c r="DH2105" s="28"/>
      <c r="DI2105" s="28"/>
      <c r="DJ2105" s="28"/>
      <c r="DO2105" s="194"/>
      <c r="DQ2105" s="28"/>
      <c r="DR2105" s="28"/>
      <c r="DS2105" s="28"/>
      <c r="DX2105" s="194"/>
      <c r="DZ2105" s="28"/>
      <c r="EA2105" s="28"/>
      <c r="EB2105" s="28"/>
      <c r="EG2105" s="194"/>
      <c r="EI2105" s="28"/>
      <c r="EJ2105" s="28"/>
      <c r="EK2105" s="28"/>
      <c r="EP2105" s="194"/>
      <c r="ER2105" s="28"/>
      <c r="ES2105" s="28"/>
      <c r="ET2105" s="28"/>
      <c r="EY2105" s="194"/>
      <c r="FA2105" s="28"/>
      <c r="FB2105" s="28"/>
      <c r="FC2105" s="28"/>
      <c r="FH2105" s="194"/>
      <c r="FJ2105" s="28"/>
      <c r="FK2105" s="28"/>
      <c r="FL2105" s="28"/>
      <c r="FQ2105" s="194"/>
      <c r="FS2105" s="28"/>
      <c r="FT2105" s="28"/>
      <c r="FU2105" s="28"/>
      <c r="FZ2105" s="194"/>
      <c r="GB2105" s="28"/>
      <c r="GC2105" s="28"/>
      <c r="GD2105" s="28"/>
      <c r="GI2105" s="194"/>
      <c r="GK2105" s="28"/>
      <c r="GL2105" s="28"/>
      <c r="GM2105" s="28"/>
      <c r="GR2105" s="194"/>
      <c r="GT2105" s="28"/>
      <c r="GU2105" s="28"/>
      <c r="GV2105" s="28"/>
      <c r="HA2105" s="194"/>
      <c r="HC2105" s="28"/>
      <c r="HD2105" s="28"/>
      <c r="HE2105" s="28"/>
      <c r="HJ2105" s="28"/>
      <c r="HK2105" s="28"/>
      <c r="HL2105" s="28"/>
      <c r="HM2105" s="28"/>
      <c r="HN2105" s="28"/>
      <c r="HO2105" s="28"/>
      <c r="HP2105" s="28"/>
      <c r="HQ2105" s="28"/>
      <c r="HR2105" s="28"/>
      <c r="HS2105" s="28"/>
      <c r="HT2105" s="28"/>
      <c r="HU2105" s="28"/>
      <c r="HV2105" s="28"/>
      <c r="HW2105" s="28"/>
      <c r="HX2105" s="28"/>
      <c r="HY2105" s="28"/>
      <c r="HZ2105" s="28"/>
      <c r="IA2105" s="28"/>
      <c r="IB2105" s="28"/>
      <c r="IC2105" s="28"/>
      <c r="ID2105" s="28"/>
      <c r="IE2105" s="28"/>
      <c r="IF2105" s="28"/>
      <c r="IG2105" s="28"/>
      <c r="IH2105" s="28"/>
      <c r="II2105" s="28"/>
      <c r="IJ2105" s="28"/>
      <c r="IK2105" s="28"/>
      <c r="IL2105" s="28"/>
      <c r="IM2105" s="28"/>
      <c r="IN2105" s="28"/>
      <c r="IO2105" s="28"/>
    </row>
    <row r="2106" spans="1:249" s="50" customFormat="1" ht="14.25">
      <c r="A2106" s="28"/>
      <c r="B2106" s="28"/>
      <c r="C2106" s="28"/>
      <c r="D2106" s="28"/>
      <c r="E2106" s="28"/>
      <c r="F2106" s="28"/>
      <c r="G2106" s="28"/>
      <c r="K2106" s="194"/>
      <c r="M2106" s="28"/>
      <c r="N2106" s="28"/>
      <c r="O2106" s="28"/>
      <c r="T2106" s="194"/>
      <c r="V2106" s="28"/>
      <c r="W2106" s="28"/>
      <c r="X2106" s="28"/>
      <c r="AC2106" s="194"/>
      <c r="AE2106" s="28"/>
      <c r="AF2106" s="28"/>
      <c r="AG2106" s="28"/>
      <c r="AL2106" s="194"/>
      <c r="AN2106" s="28"/>
      <c r="AO2106" s="28"/>
      <c r="AP2106" s="28"/>
      <c r="AU2106" s="194"/>
      <c r="AW2106" s="28"/>
      <c r="AX2106" s="28"/>
      <c r="AY2106" s="28"/>
      <c r="BD2106" s="194"/>
      <c r="BF2106" s="28"/>
      <c r="BG2106" s="28"/>
      <c r="BH2106" s="28"/>
      <c r="BM2106" s="194"/>
      <c r="BO2106" s="28"/>
      <c r="BP2106" s="28"/>
      <c r="BQ2106" s="28"/>
      <c r="BV2106" s="194"/>
      <c r="BX2106" s="28"/>
      <c r="BY2106" s="28"/>
      <c r="BZ2106" s="28"/>
      <c r="CE2106" s="194"/>
      <c r="CG2106" s="28"/>
      <c r="CH2106" s="28"/>
      <c r="CI2106" s="28"/>
      <c r="CN2106" s="194"/>
      <c r="CP2106" s="28"/>
      <c r="CQ2106" s="28"/>
      <c r="CR2106" s="28"/>
      <c r="CW2106" s="194"/>
      <c r="CY2106" s="28"/>
      <c r="CZ2106" s="28"/>
      <c r="DA2106" s="28"/>
      <c r="DF2106" s="194"/>
      <c r="DH2106" s="28"/>
      <c r="DI2106" s="28"/>
      <c r="DJ2106" s="28"/>
      <c r="DO2106" s="194"/>
      <c r="DQ2106" s="28"/>
      <c r="DR2106" s="28"/>
      <c r="DS2106" s="28"/>
      <c r="DX2106" s="194"/>
      <c r="DZ2106" s="28"/>
      <c r="EA2106" s="28"/>
      <c r="EB2106" s="28"/>
      <c r="EG2106" s="194"/>
      <c r="EI2106" s="28"/>
      <c r="EJ2106" s="28"/>
      <c r="EK2106" s="28"/>
      <c r="EP2106" s="194"/>
      <c r="ER2106" s="28"/>
      <c r="ES2106" s="28"/>
      <c r="ET2106" s="28"/>
      <c r="EY2106" s="194"/>
      <c r="FA2106" s="28"/>
      <c r="FB2106" s="28"/>
      <c r="FC2106" s="28"/>
      <c r="FH2106" s="194"/>
      <c r="FJ2106" s="28"/>
      <c r="FK2106" s="28"/>
      <c r="FL2106" s="28"/>
      <c r="FQ2106" s="194"/>
      <c r="FS2106" s="28"/>
      <c r="FT2106" s="28"/>
      <c r="FU2106" s="28"/>
      <c r="FZ2106" s="194"/>
      <c r="GB2106" s="28"/>
      <c r="GC2106" s="28"/>
      <c r="GD2106" s="28"/>
      <c r="GI2106" s="194"/>
      <c r="GK2106" s="28"/>
      <c r="GL2106" s="28"/>
      <c r="GM2106" s="28"/>
      <c r="GR2106" s="194"/>
      <c r="GT2106" s="28"/>
      <c r="GU2106" s="28"/>
      <c r="GV2106" s="28"/>
      <c r="HA2106" s="194"/>
      <c r="HC2106" s="28"/>
      <c r="HD2106" s="28"/>
      <c r="HE2106" s="28"/>
      <c r="HJ2106" s="28"/>
      <c r="HK2106" s="28"/>
      <c r="HL2106" s="28"/>
      <c r="HM2106" s="28"/>
      <c r="HN2106" s="28"/>
      <c r="HO2106" s="28"/>
      <c r="HP2106" s="28"/>
      <c r="HQ2106" s="28"/>
      <c r="HR2106" s="28"/>
      <c r="HS2106" s="28"/>
      <c r="HT2106" s="28"/>
      <c r="HU2106" s="28"/>
      <c r="HV2106" s="28"/>
      <c r="HW2106" s="28"/>
      <c r="HX2106" s="28"/>
      <c r="HY2106" s="28"/>
      <c r="HZ2106" s="28"/>
      <c r="IA2106" s="28"/>
      <c r="IB2106" s="28"/>
      <c r="IC2106" s="28"/>
      <c r="ID2106" s="28"/>
      <c r="IE2106" s="28"/>
      <c r="IF2106" s="28"/>
      <c r="IG2106" s="28"/>
      <c r="IH2106" s="28"/>
      <c r="II2106" s="28"/>
      <c r="IJ2106" s="28"/>
      <c r="IK2106" s="28"/>
      <c r="IL2106" s="28"/>
      <c r="IM2106" s="28"/>
      <c r="IN2106" s="28"/>
      <c r="IO2106" s="28"/>
    </row>
    <row r="2107" spans="1:249" s="50" customFormat="1" ht="14.25">
      <c r="A2107" s="28"/>
      <c r="B2107" s="28"/>
      <c r="C2107" s="28"/>
      <c r="D2107" s="28"/>
      <c r="E2107" s="28"/>
      <c r="F2107" s="28"/>
      <c r="G2107" s="28"/>
      <c r="K2107" s="194"/>
      <c r="M2107" s="28"/>
      <c r="N2107" s="28"/>
      <c r="O2107" s="28"/>
      <c r="T2107" s="194"/>
      <c r="V2107" s="28"/>
      <c r="W2107" s="28"/>
      <c r="X2107" s="28"/>
      <c r="AC2107" s="194"/>
      <c r="AE2107" s="28"/>
      <c r="AF2107" s="28"/>
      <c r="AG2107" s="28"/>
      <c r="AL2107" s="194"/>
      <c r="AN2107" s="28"/>
      <c r="AO2107" s="28"/>
      <c r="AP2107" s="28"/>
      <c r="AU2107" s="194"/>
      <c r="AW2107" s="28"/>
      <c r="AX2107" s="28"/>
      <c r="AY2107" s="28"/>
      <c r="BD2107" s="194"/>
      <c r="BF2107" s="28"/>
      <c r="BG2107" s="28"/>
      <c r="BH2107" s="28"/>
      <c r="BM2107" s="194"/>
      <c r="BO2107" s="28"/>
      <c r="BP2107" s="28"/>
      <c r="BQ2107" s="28"/>
      <c r="BV2107" s="194"/>
      <c r="BX2107" s="28"/>
      <c r="BY2107" s="28"/>
      <c r="BZ2107" s="28"/>
      <c r="CE2107" s="194"/>
      <c r="CG2107" s="28"/>
      <c r="CH2107" s="28"/>
      <c r="CI2107" s="28"/>
      <c r="CN2107" s="194"/>
      <c r="CP2107" s="28"/>
      <c r="CQ2107" s="28"/>
      <c r="CR2107" s="28"/>
      <c r="CW2107" s="194"/>
      <c r="CY2107" s="28"/>
      <c r="CZ2107" s="28"/>
      <c r="DA2107" s="28"/>
      <c r="DF2107" s="194"/>
      <c r="DH2107" s="28"/>
      <c r="DI2107" s="28"/>
      <c r="DJ2107" s="28"/>
      <c r="DO2107" s="194"/>
      <c r="DQ2107" s="28"/>
      <c r="DR2107" s="28"/>
      <c r="DS2107" s="28"/>
      <c r="DX2107" s="194"/>
      <c r="DZ2107" s="28"/>
      <c r="EA2107" s="28"/>
      <c r="EB2107" s="28"/>
      <c r="EG2107" s="194"/>
      <c r="EI2107" s="28"/>
      <c r="EJ2107" s="28"/>
      <c r="EK2107" s="28"/>
      <c r="EP2107" s="194"/>
      <c r="ER2107" s="28"/>
      <c r="ES2107" s="28"/>
      <c r="ET2107" s="28"/>
      <c r="EY2107" s="194"/>
      <c r="FA2107" s="28"/>
      <c r="FB2107" s="28"/>
      <c r="FC2107" s="28"/>
      <c r="FH2107" s="194"/>
      <c r="FJ2107" s="28"/>
      <c r="FK2107" s="28"/>
      <c r="FL2107" s="28"/>
      <c r="FQ2107" s="194"/>
      <c r="FS2107" s="28"/>
      <c r="FT2107" s="28"/>
      <c r="FU2107" s="28"/>
      <c r="FZ2107" s="194"/>
      <c r="GB2107" s="28"/>
      <c r="GC2107" s="28"/>
      <c r="GD2107" s="28"/>
      <c r="GI2107" s="194"/>
      <c r="GK2107" s="28"/>
      <c r="GL2107" s="28"/>
      <c r="GM2107" s="28"/>
      <c r="GR2107" s="194"/>
      <c r="GT2107" s="28"/>
      <c r="GU2107" s="28"/>
      <c r="GV2107" s="28"/>
      <c r="HA2107" s="194"/>
      <c r="HC2107" s="28"/>
      <c r="HD2107" s="28"/>
      <c r="HE2107" s="28"/>
      <c r="HJ2107" s="28"/>
      <c r="HK2107" s="28"/>
      <c r="HL2107" s="28"/>
      <c r="HM2107" s="28"/>
      <c r="HN2107" s="28"/>
      <c r="HO2107" s="28"/>
      <c r="HP2107" s="28"/>
      <c r="HQ2107" s="28"/>
      <c r="HR2107" s="28"/>
      <c r="HS2107" s="28"/>
      <c r="HT2107" s="28"/>
      <c r="HU2107" s="28"/>
      <c r="HV2107" s="28"/>
      <c r="HW2107" s="28"/>
      <c r="HX2107" s="28"/>
      <c r="HY2107" s="28"/>
      <c r="HZ2107" s="28"/>
      <c r="IA2107" s="28"/>
      <c r="IB2107" s="28"/>
      <c r="IC2107" s="28"/>
      <c r="ID2107" s="28"/>
      <c r="IE2107" s="28"/>
      <c r="IF2107" s="28"/>
      <c r="IG2107" s="28"/>
      <c r="IH2107" s="28"/>
      <c r="II2107" s="28"/>
      <c r="IJ2107" s="28"/>
      <c r="IK2107" s="28"/>
      <c r="IL2107" s="28"/>
      <c r="IM2107" s="28"/>
      <c r="IN2107" s="28"/>
      <c r="IO2107" s="28"/>
    </row>
    <row r="2108" spans="1:249" s="50" customFormat="1" ht="14.25">
      <c r="A2108" s="28"/>
      <c r="B2108" s="28"/>
      <c r="C2108" s="28"/>
      <c r="D2108" s="28"/>
      <c r="E2108" s="28"/>
      <c r="F2108" s="28"/>
      <c r="G2108" s="28"/>
      <c r="K2108" s="194"/>
      <c r="M2108" s="28"/>
      <c r="N2108" s="28"/>
      <c r="O2108" s="28"/>
      <c r="T2108" s="194"/>
      <c r="V2108" s="28"/>
      <c r="W2108" s="28"/>
      <c r="X2108" s="28"/>
      <c r="AC2108" s="194"/>
      <c r="AE2108" s="28"/>
      <c r="AF2108" s="28"/>
      <c r="AG2108" s="28"/>
      <c r="AL2108" s="194"/>
      <c r="AN2108" s="28"/>
      <c r="AO2108" s="28"/>
      <c r="AP2108" s="28"/>
      <c r="AU2108" s="194"/>
      <c r="AW2108" s="28"/>
      <c r="AX2108" s="28"/>
      <c r="AY2108" s="28"/>
      <c r="BD2108" s="194"/>
      <c r="BF2108" s="28"/>
      <c r="BG2108" s="28"/>
      <c r="BH2108" s="28"/>
      <c r="BM2108" s="194"/>
      <c r="BO2108" s="28"/>
      <c r="BP2108" s="28"/>
      <c r="BQ2108" s="28"/>
      <c r="BV2108" s="194"/>
      <c r="BX2108" s="28"/>
      <c r="BY2108" s="28"/>
      <c r="BZ2108" s="28"/>
      <c r="CE2108" s="194"/>
      <c r="CG2108" s="28"/>
      <c r="CH2108" s="28"/>
      <c r="CI2108" s="28"/>
      <c r="CN2108" s="194"/>
      <c r="CP2108" s="28"/>
      <c r="CQ2108" s="28"/>
      <c r="CR2108" s="28"/>
      <c r="CW2108" s="194"/>
      <c r="CY2108" s="28"/>
      <c r="CZ2108" s="28"/>
      <c r="DA2108" s="28"/>
      <c r="DF2108" s="194"/>
      <c r="DH2108" s="28"/>
      <c r="DI2108" s="28"/>
      <c r="DJ2108" s="28"/>
      <c r="DO2108" s="194"/>
      <c r="DQ2108" s="28"/>
      <c r="DR2108" s="28"/>
      <c r="DS2108" s="28"/>
      <c r="DX2108" s="194"/>
      <c r="DZ2108" s="28"/>
      <c r="EA2108" s="28"/>
      <c r="EB2108" s="28"/>
      <c r="EG2108" s="194"/>
      <c r="EI2108" s="28"/>
      <c r="EJ2108" s="28"/>
      <c r="EK2108" s="28"/>
      <c r="EP2108" s="194"/>
      <c r="ER2108" s="28"/>
      <c r="ES2108" s="28"/>
      <c r="ET2108" s="28"/>
      <c r="EY2108" s="194"/>
      <c r="FA2108" s="28"/>
      <c r="FB2108" s="28"/>
      <c r="FC2108" s="28"/>
      <c r="FH2108" s="194"/>
      <c r="FJ2108" s="28"/>
      <c r="FK2108" s="28"/>
      <c r="FL2108" s="28"/>
      <c r="FQ2108" s="194"/>
      <c r="FS2108" s="28"/>
      <c r="FT2108" s="28"/>
      <c r="FU2108" s="28"/>
      <c r="FZ2108" s="194"/>
      <c r="GB2108" s="28"/>
      <c r="GC2108" s="28"/>
      <c r="GD2108" s="28"/>
      <c r="GI2108" s="194"/>
      <c r="GK2108" s="28"/>
      <c r="GL2108" s="28"/>
      <c r="GM2108" s="28"/>
      <c r="GR2108" s="194"/>
      <c r="GT2108" s="28"/>
      <c r="GU2108" s="28"/>
      <c r="GV2108" s="28"/>
      <c r="HA2108" s="194"/>
      <c r="HC2108" s="28"/>
      <c r="HD2108" s="28"/>
      <c r="HE2108" s="28"/>
      <c r="HJ2108" s="28"/>
      <c r="HK2108" s="28"/>
      <c r="HL2108" s="28"/>
      <c r="HM2108" s="28"/>
      <c r="HN2108" s="28"/>
      <c r="HO2108" s="28"/>
      <c r="HP2108" s="28"/>
      <c r="HQ2108" s="28"/>
      <c r="HR2108" s="28"/>
      <c r="HS2108" s="28"/>
      <c r="HT2108" s="28"/>
      <c r="HU2108" s="28"/>
      <c r="HV2108" s="28"/>
      <c r="HW2108" s="28"/>
      <c r="HX2108" s="28"/>
      <c r="HY2108" s="28"/>
      <c r="HZ2108" s="28"/>
      <c r="IA2108" s="28"/>
      <c r="IB2108" s="28"/>
      <c r="IC2108" s="28"/>
      <c r="ID2108" s="28"/>
      <c r="IE2108" s="28"/>
      <c r="IF2108" s="28"/>
      <c r="IG2108" s="28"/>
      <c r="IH2108" s="28"/>
      <c r="II2108" s="28"/>
      <c r="IJ2108" s="28"/>
      <c r="IK2108" s="28"/>
      <c r="IL2108" s="28"/>
      <c r="IM2108" s="28"/>
      <c r="IN2108" s="28"/>
      <c r="IO2108" s="28"/>
    </row>
    <row r="2109" spans="1:249" s="50" customFormat="1" ht="14.25">
      <c r="A2109" s="28"/>
      <c r="B2109" s="28"/>
      <c r="C2109" s="28"/>
      <c r="D2109" s="28"/>
      <c r="E2109" s="28"/>
      <c r="F2109" s="28"/>
      <c r="G2109" s="28"/>
      <c r="K2109" s="194"/>
      <c r="M2109" s="28"/>
      <c r="N2109" s="28"/>
      <c r="O2109" s="28"/>
      <c r="T2109" s="194"/>
      <c r="V2109" s="28"/>
      <c r="W2109" s="28"/>
      <c r="X2109" s="28"/>
      <c r="AC2109" s="194"/>
      <c r="AE2109" s="28"/>
      <c r="AF2109" s="28"/>
      <c r="AG2109" s="28"/>
      <c r="AL2109" s="194"/>
      <c r="AN2109" s="28"/>
      <c r="AO2109" s="28"/>
      <c r="AP2109" s="28"/>
      <c r="AU2109" s="194"/>
      <c r="AW2109" s="28"/>
      <c r="AX2109" s="28"/>
      <c r="AY2109" s="28"/>
      <c r="BD2109" s="194"/>
      <c r="BF2109" s="28"/>
      <c r="BG2109" s="28"/>
      <c r="BH2109" s="28"/>
      <c r="BM2109" s="194"/>
      <c r="BO2109" s="28"/>
      <c r="BP2109" s="28"/>
      <c r="BQ2109" s="28"/>
      <c r="BV2109" s="194"/>
      <c r="BX2109" s="28"/>
      <c r="BY2109" s="28"/>
      <c r="BZ2109" s="28"/>
      <c r="CE2109" s="194"/>
      <c r="CG2109" s="28"/>
      <c r="CH2109" s="28"/>
      <c r="CI2109" s="28"/>
      <c r="CN2109" s="194"/>
      <c r="CP2109" s="28"/>
      <c r="CQ2109" s="28"/>
      <c r="CR2109" s="28"/>
      <c r="CW2109" s="194"/>
      <c r="CY2109" s="28"/>
      <c r="CZ2109" s="28"/>
      <c r="DA2109" s="28"/>
      <c r="DF2109" s="194"/>
      <c r="DH2109" s="28"/>
      <c r="DI2109" s="28"/>
      <c r="DJ2109" s="28"/>
      <c r="DO2109" s="194"/>
      <c r="DQ2109" s="28"/>
      <c r="DR2109" s="28"/>
      <c r="DS2109" s="28"/>
      <c r="DX2109" s="194"/>
      <c r="DZ2109" s="28"/>
      <c r="EA2109" s="28"/>
      <c r="EB2109" s="28"/>
      <c r="EG2109" s="194"/>
      <c r="EI2109" s="28"/>
      <c r="EJ2109" s="28"/>
      <c r="EK2109" s="28"/>
      <c r="EP2109" s="194"/>
      <c r="ER2109" s="28"/>
      <c r="ES2109" s="28"/>
      <c r="ET2109" s="28"/>
      <c r="EY2109" s="194"/>
      <c r="FA2109" s="28"/>
      <c r="FB2109" s="28"/>
      <c r="FC2109" s="28"/>
      <c r="FH2109" s="194"/>
      <c r="FJ2109" s="28"/>
      <c r="FK2109" s="28"/>
      <c r="FL2109" s="28"/>
      <c r="FQ2109" s="194"/>
      <c r="FS2109" s="28"/>
      <c r="FT2109" s="28"/>
      <c r="FU2109" s="28"/>
      <c r="FZ2109" s="194"/>
      <c r="GB2109" s="28"/>
      <c r="GC2109" s="28"/>
      <c r="GD2109" s="28"/>
      <c r="GI2109" s="194"/>
      <c r="GK2109" s="28"/>
      <c r="GL2109" s="28"/>
      <c r="GM2109" s="28"/>
      <c r="GR2109" s="194"/>
      <c r="GT2109" s="28"/>
      <c r="GU2109" s="28"/>
      <c r="GV2109" s="28"/>
      <c r="HA2109" s="194"/>
      <c r="HC2109" s="28"/>
      <c r="HD2109" s="28"/>
      <c r="HE2109" s="28"/>
      <c r="HJ2109" s="28"/>
      <c r="HK2109" s="28"/>
      <c r="HL2109" s="28"/>
      <c r="HM2109" s="28"/>
      <c r="HN2109" s="28"/>
      <c r="HO2109" s="28"/>
      <c r="HP2109" s="28"/>
      <c r="HQ2109" s="28"/>
      <c r="HR2109" s="28"/>
      <c r="HS2109" s="28"/>
      <c r="HT2109" s="28"/>
      <c r="HU2109" s="28"/>
      <c r="HV2109" s="28"/>
      <c r="HW2109" s="28"/>
      <c r="HX2109" s="28"/>
      <c r="HY2109" s="28"/>
      <c r="HZ2109" s="28"/>
      <c r="IA2109" s="28"/>
      <c r="IB2109" s="28"/>
      <c r="IC2109" s="28"/>
      <c r="ID2109" s="28"/>
      <c r="IE2109" s="28"/>
      <c r="IF2109" s="28"/>
      <c r="IG2109" s="28"/>
      <c r="IH2109" s="28"/>
      <c r="II2109" s="28"/>
      <c r="IJ2109" s="28"/>
      <c r="IK2109" s="28"/>
      <c r="IL2109" s="28"/>
      <c r="IM2109" s="28"/>
      <c r="IN2109" s="28"/>
      <c r="IO2109" s="28"/>
    </row>
    <row r="2110" spans="1:249" s="50" customFormat="1" ht="18" customHeight="1">
      <c r="A2110" s="28"/>
      <c r="B2110" s="28"/>
      <c r="C2110" s="28"/>
      <c r="D2110" s="28"/>
      <c r="E2110" s="28"/>
      <c r="G2110" s="28"/>
      <c r="K2110" s="194"/>
      <c r="M2110" s="28"/>
      <c r="N2110" s="28"/>
      <c r="O2110" s="28"/>
      <c r="T2110" s="194"/>
      <c r="V2110" s="28"/>
      <c r="W2110" s="28"/>
      <c r="X2110" s="28"/>
      <c r="AC2110" s="194"/>
      <c r="AE2110" s="28"/>
      <c r="AF2110" s="28"/>
      <c r="AG2110" s="28"/>
      <c r="AL2110" s="194"/>
      <c r="AN2110" s="28"/>
      <c r="AO2110" s="28"/>
      <c r="AP2110" s="28"/>
      <c r="AU2110" s="194"/>
      <c r="AW2110" s="28"/>
      <c r="AX2110" s="28"/>
      <c r="AY2110" s="28"/>
      <c r="BD2110" s="194"/>
      <c r="BF2110" s="28"/>
      <c r="BG2110" s="28"/>
      <c r="BH2110" s="28"/>
      <c r="BM2110" s="194"/>
      <c r="BO2110" s="28"/>
      <c r="BP2110" s="28"/>
      <c r="BQ2110" s="28"/>
      <c r="BV2110" s="194"/>
      <c r="BX2110" s="28"/>
      <c r="BY2110" s="28"/>
      <c r="BZ2110" s="28"/>
      <c r="CE2110" s="194"/>
      <c r="CG2110" s="28"/>
      <c r="CH2110" s="28"/>
      <c r="CI2110" s="28"/>
      <c r="CN2110" s="194"/>
      <c r="CP2110" s="28"/>
      <c r="CQ2110" s="28"/>
      <c r="CR2110" s="28"/>
      <c r="CW2110" s="194"/>
      <c r="CY2110" s="28"/>
      <c r="CZ2110" s="28"/>
      <c r="DA2110" s="28"/>
      <c r="DF2110" s="194"/>
      <c r="DH2110" s="28"/>
      <c r="DI2110" s="28"/>
      <c r="DJ2110" s="28"/>
      <c r="DO2110" s="194"/>
      <c r="DQ2110" s="28"/>
      <c r="DR2110" s="28"/>
      <c r="DS2110" s="28"/>
      <c r="DX2110" s="194"/>
      <c r="DZ2110" s="28"/>
      <c r="EA2110" s="28"/>
      <c r="EB2110" s="28"/>
      <c r="EG2110" s="194"/>
      <c r="EI2110" s="28"/>
      <c r="EJ2110" s="28"/>
      <c r="EK2110" s="28"/>
      <c r="EP2110" s="194"/>
      <c r="ER2110" s="28"/>
      <c r="ES2110" s="28"/>
      <c r="ET2110" s="28"/>
      <c r="EY2110" s="194"/>
      <c r="FA2110" s="28"/>
      <c r="FB2110" s="28"/>
      <c r="FC2110" s="28"/>
      <c r="FH2110" s="194"/>
      <c r="FJ2110" s="28"/>
      <c r="FK2110" s="28"/>
      <c r="FL2110" s="28"/>
      <c r="FQ2110" s="194"/>
      <c r="FS2110" s="28"/>
      <c r="FT2110" s="28"/>
      <c r="FU2110" s="28"/>
      <c r="FZ2110" s="194"/>
      <c r="GB2110" s="28"/>
      <c r="GC2110" s="28"/>
      <c r="GD2110" s="28"/>
      <c r="GI2110" s="194"/>
      <c r="GK2110" s="28"/>
      <c r="GL2110" s="28"/>
      <c r="GM2110" s="28"/>
      <c r="GR2110" s="194"/>
      <c r="GT2110" s="28"/>
      <c r="GU2110" s="28"/>
      <c r="GV2110" s="28"/>
      <c r="HA2110" s="194"/>
      <c r="HC2110" s="28"/>
      <c r="HD2110" s="28"/>
      <c r="HE2110" s="28"/>
      <c r="HJ2110" s="28"/>
      <c r="HK2110" s="28"/>
      <c r="HL2110" s="28"/>
      <c r="HM2110" s="28"/>
      <c r="HN2110" s="28"/>
      <c r="HO2110" s="28"/>
      <c r="HP2110" s="28"/>
      <c r="HQ2110" s="28"/>
      <c r="HR2110" s="28"/>
      <c r="HS2110" s="28"/>
      <c r="HT2110" s="28"/>
      <c r="HU2110" s="28"/>
      <c r="HV2110" s="28"/>
      <c r="HW2110" s="28"/>
      <c r="HX2110" s="28"/>
      <c r="HY2110" s="28"/>
      <c r="HZ2110" s="28"/>
      <c r="IA2110" s="28"/>
      <c r="IB2110" s="28"/>
      <c r="IC2110" s="28"/>
      <c r="ID2110" s="28"/>
      <c r="IE2110" s="28"/>
      <c r="IF2110" s="28"/>
      <c r="IG2110" s="28"/>
      <c r="IH2110" s="28"/>
      <c r="II2110" s="28"/>
      <c r="IJ2110" s="28"/>
      <c r="IK2110" s="28"/>
      <c r="IL2110" s="28"/>
      <c r="IM2110" s="28"/>
      <c r="IN2110" s="28"/>
      <c r="IO2110" s="28"/>
    </row>
    <row r="2111" spans="1:249" s="50" customFormat="1" ht="18" customHeight="1">
      <c r="A2111" s="28"/>
      <c r="B2111" s="28"/>
      <c r="C2111" s="28"/>
      <c r="D2111" s="28"/>
      <c r="E2111" s="28"/>
      <c r="F2111" s="28"/>
      <c r="G2111" s="28"/>
      <c r="K2111" s="194"/>
      <c r="M2111" s="28"/>
      <c r="N2111" s="28"/>
      <c r="O2111" s="28"/>
      <c r="T2111" s="194"/>
      <c r="V2111" s="28"/>
      <c r="W2111" s="28"/>
      <c r="X2111" s="28"/>
      <c r="AC2111" s="194"/>
      <c r="AE2111" s="28"/>
      <c r="AF2111" s="28"/>
      <c r="AG2111" s="28"/>
      <c r="AL2111" s="194"/>
      <c r="AN2111" s="28"/>
      <c r="AO2111" s="28"/>
      <c r="AP2111" s="28"/>
      <c r="AU2111" s="194"/>
      <c r="AW2111" s="28"/>
      <c r="AX2111" s="28"/>
      <c r="AY2111" s="28"/>
      <c r="BD2111" s="194"/>
      <c r="BF2111" s="28"/>
      <c r="BG2111" s="28"/>
      <c r="BH2111" s="28"/>
      <c r="BM2111" s="194"/>
      <c r="BO2111" s="28"/>
      <c r="BP2111" s="28"/>
      <c r="BQ2111" s="28"/>
      <c r="BV2111" s="194"/>
      <c r="BX2111" s="28"/>
      <c r="BY2111" s="28"/>
      <c r="BZ2111" s="28"/>
      <c r="CE2111" s="194"/>
      <c r="CG2111" s="28"/>
      <c r="CH2111" s="28"/>
      <c r="CI2111" s="28"/>
      <c r="CN2111" s="194"/>
      <c r="CP2111" s="28"/>
      <c r="CQ2111" s="28"/>
      <c r="CR2111" s="28"/>
      <c r="CW2111" s="194"/>
      <c r="CY2111" s="28"/>
      <c r="CZ2111" s="28"/>
      <c r="DA2111" s="28"/>
      <c r="DF2111" s="194"/>
      <c r="DH2111" s="28"/>
      <c r="DI2111" s="28"/>
      <c r="DJ2111" s="28"/>
      <c r="DO2111" s="194"/>
      <c r="DQ2111" s="28"/>
      <c r="DR2111" s="28"/>
      <c r="DS2111" s="28"/>
      <c r="DX2111" s="194"/>
      <c r="DZ2111" s="28"/>
      <c r="EA2111" s="28"/>
      <c r="EB2111" s="28"/>
      <c r="EG2111" s="194"/>
      <c r="EI2111" s="28"/>
      <c r="EJ2111" s="28"/>
      <c r="EK2111" s="28"/>
      <c r="EP2111" s="194"/>
      <c r="ER2111" s="28"/>
      <c r="ES2111" s="28"/>
      <c r="ET2111" s="28"/>
      <c r="EY2111" s="194"/>
      <c r="FA2111" s="28"/>
      <c r="FB2111" s="28"/>
      <c r="FC2111" s="28"/>
      <c r="FH2111" s="194"/>
      <c r="FJ2111" s="28"/>
      <c r="FK2111" s="28"/>
      <c r="FL2111" s="28"/>
      <c r="FQ2111" s="194"/>
      <c r="FS2111" s="28"/>
      <c r="FT2111" s="28"/>
      <c r="FU2111" s="28"/>
      <c r="FZ2111" s="194"/>
      <c r="GB2111" s="28"/>
      <c r="GC2111" s="28"/>
      <c r="GD2111" s="28"/>
      <c r="GI2111" s="194"/>
      <c r="GK2111" s="28"/>
      <c r="GL2111" s="28"/>
      <c r="GM2111" s="28"/>
      <c r="GR2111" s="194"/>
      <c r="GT2111" s="28"/>
      <c r="GU2111" s="28"/>
      <c r="GV2111" s="28"/>
      <c r="HA2111" s="194"/>
      <c r="HC2111" s="28"/>
      <c r="HD2111" s="28"/>
      <c r="HE2111" s="28"/>
      <c r="HJ2111" s="28"/>
      <c r="HK2111" s="28"/>
      <c r="HL2111" s="28"/>
      <c r="HM2111" s="28"/>
      <c r="HN2111" s="28"/>
      <c r="HO2111" s="28"/>
      <c r="HP2111" s="28"/>
      <c r="HQ2111" s="28"/>
      <c r="HR2111" s="28"/>
      <c r="HS2111" s="28"/>
      <c r="HT2111" s="28"/>
      <c r="HU2111" s="28"/>
      <c r="HV2111" s="28"/>
      <c r="HW2111" s="28"/>
      <c r="HX2111" s="28"/>
      <c r="HY2111" s="28"/>
      <c r="HZ2111" s="28"/>
      <c r="IA2111" s="28"/>
      <c r="IB2111" s="28"/>
      <c r="IC2111" s="28"/>
      <c r="ID2111" s="28"/>
      <c r="IE2111" s="28"/>
      <c r="IF2111" s="28"/>
      <c r="IG2111" s="28"/>
      <c r="IH2111" s="28"/>
      <c r="II2111" s="28"/>
      <c r="IJ2111" s="28"/>
      <c r="IK2111" s="28"/>
      <c r="IL2111" s="28"/>
      <c r="IM2111" s="28"/>
      <c r="IN2111" s="28"/>
      <c r="IO2111" s="28"/>
    </row>
    <row r="2112" spans="1:249" s="50" customFormat="1" ht="18" customHeight="1">
      <c r="A2112" s="28"/>
      <c r="B2112" s="28"/>
      <c r="C2112" s="28"/>
      <c r="D2112" s="28"/>
      <c r="E2112" s="28"/>
      <c r="F2112" s="28"/>
      <c r="G2112" s="28"/>
      <c r="K2112" s="194"/>
      <c r="M2112" s="28"/>
      <c r="N2112" s="28"/>
      <c r="O2112" s="28"/>
      <c r="T2112" s="194"/>
      <c r="V2112" s="28"/>
      <c r="W2112" s="28"/>
      <c r="X2112" s="28"/>
      <c r="AC2112" s="194"/>
      <c r="AE2112" s="28"/>
      <c r="AF2112" s="28"/>
      <c r="AG2112" s="28"/>
      <c r="AL2112" s="194"/>
      <c r="AN2112" s="28"/>
      <c r="AO2112" s="28"/>
      <c r="AP2112" s="28"/>
      <c r="AU2112" s="194"/>
      <c r="AW2112" s="28"/>
      <c r="AX2112" s="28"/>
      <c r="AY2112" s="28"/>
      <c r="BD2112" s="194"/>
      <c r="BF2112" s="28"/>
      <c r="BG2112" s="28"/>
      <c r="BH2112" s="28"/>
      <c r="BM2112" s="194"/>
      <c r="BO2112" s="28"/>
      <c r="BP2112" s="28"/>
      <c r="BQ2112" s="28"/>
      <c r="BV2112" s="194"/>
      <c r="BX2112" s="28"/>
      <c r="BY2112" s="28"/>
      <c r="BZ2112" s="28"/>
      <c r="CE2112" s="194"/>
      <c r="CG2112" s="28"/>
      <c r="CH2112" s="28"/>
      <c r="CI2112" s="28"/>
      <c r="CN2112" s="194"/>
      <c r="CP2112" s="28"/>
      <c r="CQ2112" s="28"/>
      <c r="CR2112" s="28"/>
      <c r="CW2112" s="194"/>
      <c r="CY2112" s="28"/>
      <c r="CZ2112" s="28"/>
      <c r="DA2112" s="28"/>
      <c r="DF2112" s="194"/>
      <c r="DH2112" s="28"/>
      <c r="DI2112" s="28"/>
      <c r="DJ2112" s="28"/>
      <c r="DO2112" s="194"/>
      <c r="DQ2112" s="28"/>
      <c r="DR2112" s="28"/>
      <c r="DS2112" s="28"/>
      <c r="DX2112" s="194"/>
      <c r="DZ2112" s="28"/>
      <c r="EA2112" s="28"/>
      <c r="EB2112" s="28"/>
      <c r="EG2112" s="194"/>
      <c r="EI2112" s="28"/>
      <c r="EJ2112" s="28"/>
      <c r="EK2112" s="28"/>
      <c r="EP2112" s="194"/>
      <c r="ER2112" s="28"/>
      <c r="ES2112" s="28"/>
      <c r="ET2112" s="28"/>
      <c r="EY2112" s="194"/>
      <c r="FA2112" s="28"/>
      <c r="FB2112" s="28"/>
      <c r="FC2112" s="28"/>
      <c r="FH2112" s="194"/>
      <c r="FJ2112" s="28"/>
      <c r="FK2112" s="28"/>
      <c r="FL2112" s="28"/>
      <c r="FQ2112" s="194"/>
      <c r="FS2112" s="28"/>
      <c r="FT2112" s="28"/>
      <c r="FU2112" s="28"/>
      <c r="FZ2112" s="194"/>
      <c r="GB2112" s="28"/>
      <c r="GC2112" s="28"/>
      <c r="GD2112" s="28"/>
      <c r="GI2112" s="194"/>
      <c r="GK2112" s="28"/>
      <c r="GL2112" s="28"/>
      <c r="GM2112" s="28"/>
      <c r="GR2112" s="194"/>
      <c r="GT2112" s="28"/>
      <c r="GU2112" s="28"/>
      <c r="GV2112" s="28"/>
      <c r="HA2112" s="194"/>
      <c r="HC2112" s="28"/>
      <c r="HD2112" s="28"/>
      <c r="HE2112" s="28"/>
      <c r="HJ2112" s="28"/>
      <c r="HK2112" s="28"/>
      <c r="HL2112" s="28"/>
      <c r="HM2112" s="28"/>
      <c r="HN2112" s="28"/>
      <c r="HO2112" s="28"/>
      <c r="HP2112" s="28"/>
      <c r="HQ2112" s="28"/>
      <c r="HR2112" s="28"/>
      <c r="HS2112" s="28"/>
      <c r="HT2112" s="28"/>
      <c r="HU2112" s="28"/>
      <c r="HV2112" s="28"/>
      <c r="HW2112" s="28"/>
      <c r="HX2112" s="28"/>
      <c r="HY2112" s="28"/>
      <c r="HZ2112" s="28"/>
      <c r="IA2112" s="28"/>
      <c r="IB2112" s="28"/>
      <c r="IC2112" s="28"/>
      <c r="ID2112" s="28"/>
      <c r="IE2112" s="28"/>
      <c r="IF2112" s="28"/>
      <c r="IG2112" s="28"/>
      <c r="IH2112" s="28"/>
      <c r="II2112" s="28"/>
      <c r="IJ2112" s="28"/>
      <c r="IK2112" s="28"/>
      <c r="IL2112" s="28"/>
      <c r="IM2112" s="28"/>
      <c r="IN2112" s="28"/>
      <c r="IO2112" s="28"/>
    </row>
    <row r="2113" spans="1:249" s="50" customFormat="1" ht="18" customHeight="1">
      <c r="A2113" s="28"/>
      <c r="B2113" s="28"/>
      <c r="C2113" s="28"/>
      <c r="D2113" s="28"/>
      <c r="E2113" s="28"/>
      <c r="F2113" s="28"/>
      <c r="G2113" s="28"/>
      <c r="K2113" s="194"/>
      <c r="M2113" s="28"/>
      <c r="N2113" s="28"/>
      <c r="O2113" s="28"/>
      <c r="T2113" s="194"/>
      <c r="V2113" s="28"/>
      <c r="W2113" s="28"/>
      <c r="X2113" s="28"/>
      <c r="AC2113" s="194"/>
      <c r="AE2113" s="28"/>
      <c r="AF2113" s="28"/>
      <c r="AG2113" s="28"/>
      <c r="AL2113" s="194"/>
      <c r="AN2113" s="28"/>
      <c r="AO2113" s="28"/>
      <c r="AP2113" s="28"/>
      <c r="AU2113" s="194"/>
      <c r="AW2113" s="28"/>
      <c r="AX2113" s="28"/>
      <c r="AY2113" s="28"/>
      <c r="BD2113" s="194"/>
      <c r="BF2113" s="28"/>
      <c r="BG2113" s="28"/>
      <c r="BH2113" s="28"/>
      <c r="BM2113" s="194"/>
      <c r="BO2113" s="28"/>
      <c r="BP2113" s="28"/>
      <c r="BQ2113" s="28"/>
      <c r="BV2113" s="194"/>
      <c r="BX2113" s="28"/>
      <c r="BY2113" s="28"/>
      <c r="BZ2113" s="28"/>
      <c r="CE2113" s="194"/>
      <c r="CG2113" s="28"/>
      <c r="CH2113" s="28"/>
      <c r="CI2113" s="28"/>
      <c r="CN2113" s="194"/>
      <c r="CP2113" s="28"/>
      <c r="CQ2113" s="28"/>
      <c r="CR2113" s="28"/>
      <c r="CW2113" s="194"/>
      <c r="CY2113" s="28"/>
      <c r="CZ2113" s="28"/>
      <c r="DA2113" s="28"/>
      <c r="DF2113" s="194"/>
      <c r="DH2113" s="28"/>
      <c r="DI2113" s="28"/>
      <c r="DJ2113" s="28"/>
      <c r="DO2113" s="194"/>
      <c r="DQ2113" s="28"/>
      <c r="DR2113" s="28"/>
      <c r="DS2113" s="28"/>
      <c r="DX2113" s="194"/>
      <c r="DZ2113" s="28"/>
      <c r="EA2113" s="28"/>
      <c r="EB2113" s="28"/>
      <c r="EG2113" s="194"/>
      <c r="EI2113" s="28"/>
      <c r="EJ2113" s="28"/>
      <c r="EK2113" s="28"/>
      <c r="EP2113" s="194"/>
      <c r="ER2113" s="28"/>
      <c r="ES2113" s="28"/>
      <c r="ET2113" s="28"/>
      <c r="EY2113" s="194"/>
      <c r="FA2113" s="28"/>
      <c r="FB2113" s="28"/>
      <c r="FC2113" s="28"/>
      <c r="FH2113" s="194"/>
      <c r="FJ2113" s="28"/>
      <c r="FK2113" s="28"/>
      <c r="FL2113" s="28"/>
      <c r="FQ2113" s="194"/>
      <c r="FS2113" s="28"/>
      <c r="FT2113" s="28"/>
      <c r="FU2113" s="28"/>
      <c r="FZ2113" s="194"/>
      <c r="GB2113" s="28"/>
      <c r="GC2113" s="28"/>
      <c r="GD2113" s="28"/>
      <c r="GI2113" s="194"/>
      <c r="GK2113" s="28"/>
      <c r="GL2113" s="28"/>
      <c r="GM2113" s="28"/>
      <c r="GR2113" s="194"/>
      <c r="GT2113" s="28"/>
      <c r="GU2113" s="28"/>
      <c r="GV2113" s="28"/>
      <c r="HA2113" s="194"/>
      <c r="HC2113" s="28"/>
      <c r="HD2113" s="28"/>
      <c r="HE2113" s="28"/>
      <c r="HJ2113" s="28"/>
      <c r="HK2113" s="28"/>
      <c r="HL2113" s="28"/>
      <c r="HM2113" s="28"/>
      <c r="HN2113" s="28"/>
      <c r="HO2113" s="28"/>
      <c r="HP2113" s="28"/>
      <c r="HQ2113" s="28"/>
      <c r="HR2113" s="28"/>
      <c r="HS2113" s="28"/>
      <c r="HT2113" s="28"/>
      <c r="HU2113" s="28"/>
      <c r="HV2113" s="28"/>
      <c r="HW2113" s="28"/>
      <c r="HX2113" s="28"/>
      <c r="HY2113" s="28"/>
      <c r="HZ2113" s="28"/>
      <c r="IA2113" s="28"/>
      <c r="IB2113" s="28"/>
      <c r="IC2113" s="28"/>
      <c r="ID2113" s="28"/>
      <c r="IE2113" s="28"/>
      <c r="IF2113" s="28"/>
      <c r="IG2113" s="28"/>
      <c r="IH2113" s="28"/>
      <c r="II2113" s="28"/>
      <c r="IJ2113" s="28"/>
      <c r="IK2113" s="28"/>
      <c r="IL2113" s="28"/>
      <c r="IM2113" s="28"/>
      <c r="IN2113" s="28"/>
      <c r="IO2113" s="28"/>
    </row>
    <row r="2114" spans="1:249" s="50" customFormat="1" ht="18" customHeight="1">
      <c r="A2114" s="28"/>
      <c r="B2114" s="28"/>
      <c r="C2114" s="28"/>
      <c r="D2114" s="28"/>
      <c r="E2114" s="28"/>
      <c r="F2114" s="28"/>
      <c r="G2114" s="28"/>
      <c r="K2114" s="194"/>
      <c r="M2114" s="28"/>
      <c r="N2114" s="28"/>
      <c r="O2114" s="28"/>
      <c r="T2114" s="194"/>
      <c r="V2114" s="28"/>
      <c r="W2114" s="28"/>
      <c r="X2114" s="28"/>
      <c r="AC2114" s="194"/>
      <c r="AE2114" s="28"/>
      <c r="AF2114" s="28"/>
      <c r="AG2114" s="28"/>
      <c r="AL2114" s="194"/>
      <c r="AN2114" s="28"/>
      <c r="AO2114" s="28"/>
      <c r="AP2114" s="28"/>
      <c r="AU2114" s="194"/>
      <c r="AW2114" s="28"/>
      <c r="AX2114" s="28"/>
      <c r="AY2114" s="28"/>
      <c r="BD2114" s="194"/>
      <c r="BF2114" s="28"/>
      <c r="BG2114" s="28"/>
      <c r="BH2114" s="28"/>
      <c r="BM2114" s="194"/>
      <c r="BO2114" s="28"/>
      <c r="BP2114" s="28"/>
      <c r="BQ2114" s="28"/>
      <c r="BV2114" s="194"/>
      <c r="BX2114" s="28"/>
      <c r="BY2114" s="28"/>
      <c r="BZ2114" s="28"/>
      <c r="CE2114" s="194"/>
      <c r="CG2114" s="28"/>
      <c r="CH2114" s="28"/>
      <c r="CI2114" s="28"/>
      <c r="CN2114" s="194"/>
      <c r="CP2114" s="28"/>
      <c r="CQ2114" s="28"/>
      <c r="CR2114" s="28"/>
      <c r="CW2114" s="194"/>
      <c r="CY2114" s="28"/>
      <c r="CZ2114" s="28"/>
      <c r="DA2114" s="28"/>
      <c r="DF2114" s="194"/>
      <c r="DH2114" s="28"/>
      <c r="DI2114" s="28"/>
      <c r="DJ2114" s="28"/>
      <c r="DO2114" s="194"/>
      <c r="DQ2114" s="28"/>
      <c r="DR2114" s="28"/>
      <c r="DS2114" s="28"/>
      <c r="DX2114" s="194"/>
      <c r="DZ2114" s="28"/>
      <c r="EA2114" s="28"/>
      <c r="EB2114" s="28"/>
      <c r="EG2114" s="194"/>
      <c r="EI2114" s="28"/>
      <c r="EJ2114" s="28"/>
      <c r="EK2114" s="28"/>
      <c r="EP2114" s="194"/>
      <c r="ER2114" s="28"/>
      <c r="ES2114" s="28"/>
      <c r="ET2114" s="28"/>
      <c r="EY2114" s="194"/>
      <c r="FA2114" s="28"/>
      <c r="FB2114" s="28"/>
      <c r="FC2114" s="28"/>
      <c r="FH2114" s="194"/>
      <c r="FJ2114" s="28"/>
      <c r="FK2114" s="28"/>
      <c r="FL2114" s="28"/>
      <c r="FQ2114" s="194"/>
      <c r="FS2114" s="28"/>
      <c r="FT2114" s="28"/>
      <c r="FU2114" s="28"/>
      <c r="FZ2114" s="194"/>
      <c r="GB2114" s="28"/>
      <c r="GC2114" s="28"/>
      <c r="GD2114" s="28"/>
      <c r="GI2114" s="194"/>
      <c r="GK2114" s="28"/>
      <c r="GL2114" s="28"/>
      <c r="GM2114" s="28"/>
      <c r="GR2114" s="194"/>
      <c r="GT2114" s="28"/>
      <c r="GU2114" s="28"/>
      <c r="GV2114" s="28"/>
      <c r="HA2114" s="194"/>
      <c r="HC2114" s="28"/>
      <c r="HD2114" s="28"/>
      <c r="HE2114" s="28"/>
      <c r="HJ2114" s="28"/>
      <c r="HK2114" s="28"/>
      <c r="HL2114" s="28"/>
      <c r="HM2114" s="28"/>
      <c r="HN2114" s="28"/>
      <c r="HO2114" s="28"/>
      <c r="HP2114" s="28"/>
      <c r="HQ2114" s="28"/>
      <c r="HR2114" s="28"/>
      <c r="HS2114" s="28"/>
      <c r="HT2114" s="28"/>
      <c r="HU2114" s="28"/>
      <c r="HV2114" s="28"/>
      <c r="HW2114" s="28"/>
      <c r="HX2114" s="28"/>
      <c r="HY2114" s="28"/>
      <c r="HZ2114" s="28"/>
      <c r="IA2114" s="28"/>
      <c r="IB2114" s="28"/>
      <c r="IC2114" s="28"/>
      <c r="ID2114" s="28"/>
      <c r="IE2114" s="28"/>
      <c r="IF2114" s="28"/>
      <c r="IG2114" s="28"/>
      <c r="IH2114" s="28"/>
      <c r="II2114" s="28"/>
      <c r="IJ2114" s="28"/>
      <c r="IK2114" s="28"/>
      <c r="IL2114" s="28"/>
      <c r="IM2114" s="28"/>
      <c r="IN2114" s="28"/>
      <c r="IO2114" s="28"/>
    </row>
    <row r="2115" spans="1:249" s="50" customFormat="1" ht="18" customHeight="1">
      <c r="A2115" s="28"/>
      <c r="B2115" s="28"/>
      <c r="C2115" s="28"/>
      <c r="D2115" s="28"/>
      <c r="E2115" s="28"/>
      <c r="F2115" s="28"/>
      <c r="G2115" s="28"/>
      <c r="K2115" s="194"/>
      <c r="M2115" s="28"/>
      <c r="N2115" s="28"/>
      <c r="O2115" s="28"/>
      <c r="T2115" s="194"/>
      <c r="V2115" s="28"/>
      <c r="W2115" s="28"/>
      <c r="X2115" s="28"/>
      <c r="AC2115" s="194"/>
      <c r="AE2115" s="28"/>
      <c r="AF2115" s="28"/>
      <c r="AG2115" s="28"/>
      <c r="AL2115" s="194"/>
      <c r="AN2115" s="28"/>
      <c r="AO2115" s="28"/>
      <c r="AP2115" s="28"/>
      <c r="AU2115" s="194"/>
      <c r="AW2115" s="28"/>
      <c r="AX2115" s="28"/>
      <c r="AY2115" s="28"/>
      <c r="BD2115" s="194"/>
      <c r="BF2115" s="28"/>
      <c r="BG2115" s="28"/>
      <c r="BH2115" s="28"/>
      <c r="BM2115" s="194"/>
      <c r="BO2115" s="28"/>
      <c r="BP2115" s="28"/>
      <c r="BQ2115" s="28"/>
      <c r="BV2115" s="194"/>
      <c r="BX2115" s="28"/>
      <c r="BY2115" s="28"/>
      <c r="BZ2115" s="28"/>
      <c r="CE2115" s="194"/>
      <c r="CG2115" s="28"/>
      <c r="CH2115" s="28"/>
      <c r="CI2115" s="28"/>
      <c r="CN2115" s="194"/>
      <c r="CP2115" s="28"/>
      <c r="CQ2115" s="28"/>
      <c r="CR2115" s="28"/>
      <c r="CW2115" s="194"/>
      <c r="CY2115" s="28"/>
      <c r="CZ2115" s="28"/>
      <c r="DA2115" s="28"/>
      <c r="DF2115" s="194"/>
      <c r="DH2115" s="28"/>
      <c r="DI2115" s="28"/>
      <c r="DJ2115" s="28"/>
      <c r="DO2115" s="194"/>
      <c r="DQ2115" s="28"/>
      <c r="DR2115" s="28"/>
      <c r="DS2115" s="28"/>
      <c r="DX2115" s="194"/>
      <c r="DZ2115" s="28"/>
      <c r="EA2115" s="28"/>
      <c r="EB2115" s="28"/>
      <c r="EG2115" s="194"/>
      <c r="EI2115" s="28"/>
      <c r="EJ2115" s="28"/>
      <c r="EK2115" s="28"/>
      <c r="EP2115" s="194"/>
      <c r="ER2115" s="28"/>
      <c r="ES2115" s="28"/>
      <c r="ET2115" s="28"/>
      <c r="EY2115" s="194"/>
      <c r="FA2115" s="28"/>
      <c r="FB2115" s="28"/>
      <c r="FC2115" s="28"/>
      <c r="FH2115" s="194"/>
      <c r="FJ2115" s="28"/>
      <c r="FK2115" s="28"/>
      <c r="FL2115" s="28"/>
      <c r="FQ2115" s="194"/>
      <c r="FS2115" s="28"/>
      <c r="FT2115" s="28"/>
      <c r="FU2115" s="28"/>
      <c r="FZ2115" s="194"/>
      <c r="GB2115" s="28"/>
      <c r="GC2115" s="28"/>
      <c r="GD2115" s="28"/>
      <c r="GI2115" s="194"/>
      <c r="GK2115" s="28"/>
      <c r="GL2115" s="28"/>
      <c r="GM2115" s="28"/>
      <c r="GR2115" s="194"/>
      <c r="GT2115" s="28"/>
      <c r="GU2115" s="28"/>
      <c r="GV2115" s="28"/>
      <c r="HA2115" s="194"/>
      <c r="HC2115" s="28"/>
      <c r="HD2115" s="28"/>
      <c r="HE2115" s="28"/>
      <c r="HJ2115" s="28"/>
      <c r="HK2115" s="28"/>
      <c r="HL2115" s="28"/>
      <c r="HM2115" s="28"/>
      <c r="HN2115" s="28"/>
      <c r="HO2115" s="28"/>
      <c r="HP2115" s="28"/>
      <c r="HQ2115" s="28"/>
      <c r="HR2115" s="28"/>
      <c r="HS2115" s="28"/>
      <c r="HT2115" s="28"/>
      <c r="HU2115" s="28"/>
      <c r="HV2115" s="28"/>
      <c r="HW2115" s="28"/>
      <c r="HX2115" s="28"/>
      <c r="HY2115" s="28"/>
      <c r="HZ2115" s="28"/>
      <c r="IA2115" s="28"/>
      <c r="IB2115" s="28"/>
      <c r="IC2115" s="28"/>
      <c r="ID2115" s="28"/>
      <c r="IE2115" s="28"/>
      <c r="IF2115" s="28"/>
      <c r="IG2115" s="28"/>
      <c r="IH2115" s="28"/>
      <c r="II2115" s="28"/>
      <c r="IJ2115" s="28"/>
      <c r="IK2115" s="28"/>
      <c r="IL2115" s="28"/>
      <c r="IM2115" s="28"/>
      <c r="IN2115" s="28"/>
      <c r="IO2115" s="28"/>
    </row>
    <row r="2116" spans="1:249" s="50" customFormat="1" ht="18" customHeight="1">
      <c r="A2116" s="28"/>
      <c r="B2116" s="28"/>
      <c r="C2116" s="28"/>
      <c r="D2116" s="28"/>
      <c r="E2116" s="28"/>
      <c r="F2116" s="28"/>
      <c r="G2116" s="28"/>
      <c r="K2116" s="194"/>
      <c r="M2116" s="28"/>
      <c r="N2116" s="28"/>
      <c r="O2116" s="28"/>
      <c r="T2116" s="194"/>
      <c r="V2116" s="28"/>
      <c r="W2116" s="28"/>
      <c r="X2116" s="28"/>
      <c r="AC2116" s="194"/>
      <c r="AE2116" s="28"/>
      <c r="AF2116" s="28"/>
      <c r="AG2116" s="28"/>
      <c r="AL2116" s="194"/>
      <c r="AN2116" s="28"/>
      <c r="AO2116" s="28"/>
      <c r="AP2116" s="28"/>
      <c r="AU2116" s="194"/>
      <c r="AW2116" s="28"/>
      <c r="AX2116" s="28"/>
      <c r="AY2116" s="28"/>
      <c r="BD2116" s="194"/>
      <c r="BF2116" s="28"/>
      <c r="BG2116" s="28"/>
      <c r="BH2116" s="28"/>
      <c r="BM2116" s="194"/>
      <c r="BO2116" s="28"/>
      <c r="BP2116" s="28"/>
      <c r="BQ2116" s="28"/>
      <c r="BV2116" s="194"/>
      <c r="BX2116" s="28"/>
      <c r="BY2116" s="28"/>
      <c r="BZ2116" s="28"/>
      <c r="CE2116" s="194"/>
      <c r="CG2116" s="28"/>
      <c r="CH2116" s="28"/>
      <c r="CI2116" s="28"/>
      <c r="CN2116" s="194"/>
      <c r="CP2116" s="28"/>
      <c r="CQ2116" s="28"/>
      <c r="CR2116" s="28"/>
      <c r="CW2116" s="194"/>
      <c r="CY2116" s="28"/>
      <c r="CZ2116" s="28"/>
      <c r="DA2116" s="28"/>
      <c r="DF2116" s="194"/>
      <c r="DH2116" s="28"/>
      <c r="DI2116" s="28"/>
      <c r="DJ2116" s="28"/>
      <c r="DO2116" s="194"/>
      <c r="DQ2116" s="28"/>
      <c r="DR2116" s="28"/>
      <c r="DS2116" s="28"/>
      <c r="DX2116" s="194"/>
      <c r="DZ2116" s="28"/>
      <c r="EA2116" s="28"/>
      <c r="EB2116" s="28"/>
      <c r="EG2116" s="194"/>
      <c r="EI2116" s="28"/>
      <c r="EJ2116" s="28"/>
      <c r="EK2116" s="28"/>
      <c r="EP2116" s="194"/>
      <c r="ER2116" s="28"/>
      <c r="ES2116" s="28"/>
      <c r="ET2116" s="28"/>
      <c r="EY2116" s="194"/>
      <c r="FA2116" s="28"/>
      <c r="FB2116" s="28"/>
      <c r="FC2116" s="28"/>
      <c r="FH2116" s="194"/>
      <c r="FJ2116" s="28"/>
      <c r="FK2116" s="28"/>
      <c r="FL2116" s="28"/>
      <c r="FQ2116" s="194"/>
      <c r="FS2116" s="28"/>
      <c r="FT2116" s="28"/>
      <c r="FU2116" s="28"/>
      <c r="FZ2116" s="194"/>
      <c r="GB2116" s="28"/>
      <c r="GC2116" s="28"/>
      <c r="GD2116" s="28"/>
      <c r="GI2116" s="194"/>
      <c r="GK2116" s="28"/>
      <c r="GL2116" s="28"/>
      <c r="GM2116" s="28"/>
      <c r="GR2116" s="194"/>
      <c r="GT2116" s="28"/>
      <c r="GU2116" s="28"/>
      <c r="GV2116" s="28"/>
      <c r="HA2116" s="194"/>
      <c r="HC2116" s="28"/>
      <c r="HD2116" s="28"/>
      <c r="HE2116" s="28"/>
      <c r="HJ2116" s="28"/>
      <c r="HK2116" s="28"/>
      <c r="HL2116" s="28"/>
      <c r="HM2116" s="28"/>
      <c r="HN2116" s="28"/>
      <c r="HO2116" s="28"/>
      <c r="HP2116" s="28"/>
      <c r="HQ2116" s="28"/>
      <c r="HR2116" s="28"/>
      <c r="HS2116" s="28"/>
      <c r="HT2116" s="28"/>
      <c r="HU2116" s="28"/>
      <c r="HV2116" s="28"/>
      <c r="HW2116" s="28"/>
      <c r="HX2116" s="28"/>
      <c r="HY2116" s="28"/>
      <c r="HZ2116" s="28"/>
      <c r="IA2116" s="28"/>
      <c r="IB2116" s="28"/>
      <c r="IC2116" s="28"/>
      <c r="ID2116" s="28"/>
      <c r="IE2116" s="28"/>
      <c r="IF2116" s="28"/>
      <c r="IG2116" s="28"/>
      <c r="IH2116" s="28"/>
      <c r="II2116" s="28"/>
      <c r="IJ2116" s="28"/>
      <c r="IK2116" s="28"/>
      <c r="IL2116" s="28"/>
      <c r="IM2116" s="28"/>
      <c r="IN2116" s="28"/>
      <c r="IO2116" s="28"/>
    </row>
    <row r="2117" spans="1:249" s="50" customFormat="1" ht="18" customHeight="1">
      <c r="A2117" s="28"/>
      <c r="B2117" s="28"/>
      <c r="C2117" s="28"/>
      <c r="D2117" s="28"/>
      <c r="E2117" s="28"/>
      <c r="F2117" s="28"/>
      <c r="G2117" s="28"/>
      <c r="K2117" s="194"/>
      <c r="M2117" s="28"/>
      <c r="N2117" s="28"/>
      <c r="O2117" s="28"/>
      <c r="T2117" s="194"/>
      <c r="V2117" s="28"/>
      <c r="W2117" s="28"/>
      <c r="X2117" s="28"/>
      <c r="AC2117" s="194"/>
      <c r="AE2117" s="28"/>
      <c r="AF2117" s="28"/>
      <c r="AG2117" s="28"/>
      <c r="AL2117" s="194"/>
      <c r="AN2117" s="28"/>
      <c r="AO2117" s="28"/>
      <c r="AP2117" s="28"/>
      <c r="AU2117" s="194"/>
      <c r="AW2117" s="28"/>
      <c r="AX2117" s="28"/>
      <c r="AY2117" s="28"/>
      <c r="BD2117" s="194"/>
      <c r="BF2117" s="28"/>
      <c r="BG2117" s="28"/>
      <c r="BH2117" s="28"/>
      <c r="BM2117" s="194"/>
      <c r="BO2117" s="28"/>
      <c r="BP2117" s="28"/>
      <c r="BQ2117" s="28"/>
      <c r="BV2117" s="194"/>
      <c r="BX2117" s="28"/>
      <c r="BY2117" s="28"/>
      <c r="BZ2117" s="28"/>
      <c r="CE2117" s="194"/>
      <c r="CG2117" s="28"/>
      <c r="CH2117" s="28"/>
      <c r="CI2117" s="28"/>
      <c r="CN2117" s="194"/>
      <c r="CP2117" s="28"/>
      <c r="CQ2117" s="28"/>
      <c r="CR2117" s="28"/>
      <c r="CW2117" s="194"/>
      <c r="CY2117" s="28"/>
      <c r="CZ2117" s="28"/>
      <c r="DA2117" s="28"/>
      <c r="DF2117" s="194"/>
      <c r="DH2117" s="28"/>
      <c r="DI2117" s="28"/>
      <c r="DJ2117" s="28"/>
      <c r="DO2117" s="194"/>
      <c r="DQ2117" s="28"/>
      <c r="DR2117" s="28"/>
      <c r="DS2117" s="28"/>
      <c r="DX2117" s="194"/>
      <c r="DZ2117" s="28"/>
      <c r="EA2117" s="28"/>
      <c r="EB2117" s="28"/>
      <c r="EG2117" s="194"/>
      <c r="EI2117" s="28"/>
      <c r="EJ2117" s="28"/>
      <c r="EK2117" s="28"/>
      <c r="EP2117" s="194"/>
      <c r="ER2117" s="28"/>
      <c r="ES2117" s="28"/>
      <c r="ET2117" s="28"/>
      <c r="EY2117" s="194"/>
      <c r="FA2117" s="28"/>
      <c r="FB2117" s="28"/>
      <c r="FC2117" s="28"/>
      <c r="FH2117" s="194"/>
      <c r="FJ2117" s="28"/>
      <c r="FK2117" s="28"/>
      <c r="FL2117" s="28"/>
      <c r="FQ2117" s="194"/>
      <c r="FS2117" s="28"/>
      <c r="FT2117" s="28"/>
      <c r="FU2117" s="28"/>
      <c r="FZ2117" s="194"/>
      <c r="GB2117" s="28"/>
      <c r="GC2117" s="28"/>
      <c r="GD2117" s="28"/>
      <c r="GI2117" s="194"/>
      <c r="GK2117" s="28"/>
      <c r="GL2117" s="28"/>
      <c r="GM2117" s="28"/>
      <c r="GR2117" s="194"/>
      <c r="GT2117" s="28"/>
      <c r="GU2117" s="28"/>
      <c r="GV2117" s="28"/>
      <c r="HA2117" s="194"/>
      <c r="HC2117" s="28"/>
      <c r="HD2117" s="28"/>
      <c r="HE2117" s="28"/>
      <c r="HJ2117" s="28"/>
      <c r="HK2117" s="28"/>
      <c r="HL2117" s="28"/>
      <c r="HM2117" s="28"/>
      <c r="HN2117" s="28"/>
      <c r="HO2117" s="28"/>
      <c r="HP2117" s="28"/>
      <c r="HQ2117" s="28"/>
      <c r="HR2117" s="28"/>
      <c r="HS2117" s="28"/>
      <c r="HT2117" s="28"/>
      <c r="HU2117" s="28"/>
      <c r="HV2117" s="28"/>
      <c r="HW2117" s="28"/>
      <c r="HX2117" s="28"/>
      <c r="HY2117" s="28"/>
      <c r="HZ2117" s="28"/>
      <c r="IA2117" s="28"/>
      <c r="IB2117" s="28"/>
      <c r="IC2117" s="28"/>
      <c r="ID2117" s="28"/>
      <c r="IE2117" s="28"/>
      <c r="IF2117" s="28"/>
      <c r="IG2117" s="28"/>
      <c r="IH2117" s="28"/>
      <c r="II2117" s="28"/>
      <c r="IJ2117" s="28"/>
      <c r="IK2117" s="28"/>
      <c r="IL2117" s="28"/>
      <c r="IM2117" s="28"/>
      <c r="IN2117" s="28"/>
      <c r="IO2117" s="28"/>
    </row>
    <row r="2118" spans="1:249" s="50" customFormat="1" ht="18" customHeight="1">
      <c r="A2118" s="28"/>
      <c r="B2118" s="28"/>
      <c r="C2118" s="28"/>
      <c r="D2118" s="28"/>
      <c r="E2118" s="28"/>
      <c r="F2118" s="28"/>
      <c r="G2118" s="28"/>
      <c r="K2118" s="194"/>
      <c r="M2118" s="28"/>
      <c r="N2118" s="28"/>
      <c r="O2118" s="28"/>
      <c r="T2118" s="194"/>
      <c r="V2118" s="28"/>
      <c r="W2118" s="28"/>
      <c r="X2118" s="28"/>
      <c r="AC2118" s="194"/>
      <c r="AE2118" s="28"/>
      <c r="AF2118" s="28"/>
      <c r="AG2118" s="28"/>
      <c r="AL2118" s="194"/>
      <c r="AN2118" s="28"/>
      <c r="AO2118" s="28"/>
      <c r="AP2118" s="28"/>
      <c r="AU2118" s="194"/>
      <c r="AW2118" s="28"/>
      <c r="AX2118" s="28"/>
      <c r="AY2118" s="28"/>
      <c r="BD2118" s="194"/>
      <c r="BF2118" s="28"/>
      <c r="BG2118" s="28"/>
      <c r="BH2118" s="28"/>
      <c r="BM2118" s="194"/>
      <c r="BO2118" s="28"/>
      <c r="BP2118" s="28"/>
      <c r="BQ2118" s="28"/>
      <c r="BV2118" s="194"/>
      <c r="BX2118" s="28"/>
      <c r="BY2118" s="28"/>
      <c r="BZ2118" s="28"/>
      <c r="CE2118" s="194"/>
      <c r="CG2118" s="28"/>
      <c r="CH2118" s="28"/>
      <c r="CI2118" s="28"/>
      <c r="CN2118" s="194"/>
      <c r="CP2118" s="28"/>
      <c r="CQ2118" s="28"/>
      <c r="CR2118" s="28"/>
      <c r="CW2118" s="194"/>
      <c r="CY2118" s="28"/>
      <c r="CZ2118" s="28"/>
      <c r="DA2118" s="28"/>
      <c r="DF2118" s="194"/>
      <c r="DH2118" s="28"/>
      <c r="DI2118" s="28"/>
      <c r="DJ2118" s="28"/>
      <c r="DO2118" s="194"/>
      <c r="DQ2118" s="28"/>
      <c r="DR2118" s="28"/>
      <c r="DS2118" s="28"/>
      <c r="DX2118" s="194"/>
      <c r="DZ2118" s="28"/>
      <c r="EA2118" s="28"/>
      <c r="EB2118" s="28"/>
      <c r="EG2118" s="194"/>
      <c r="EI2118" s="28"/>
      <c r="EJ2118" s="28"/>
      <c r="EK2118" s="28"/>
      <c r="EP2118" s="194"/>
      <c r="ER2118" s="28"/>
      <c r="ES2118" s="28"/>
      <c r="ET2118" s="28"/>
      <c r="EY2118" s="194"/>
      <c r="FA2118" s="28"/>
      <c r="FB2118" s="28"/>
      <c r="FC2118" s="28"/>
      <c r="FH2118" s="194"/>
      <c r="FJ2118" s="28"/>
      <c r="FK2118" s="28"/>
      <c r="FL2118" s="28"/>
      <c r="FQ2118" s="194"/>
      <c r="FS2118" s="28"/>
      <c r="FT2118" s="28"/>
      <c r="FU2118" s="28"/>
      <c r="FZ2118" s="194"/>
      <c r="GB2118" s="28"/>
      <c r="GC2118" s="28"/>
      <c r="GD2118" s="28"/>
      <c r="GI2118" s="194"/>
      <c r="GK2118" s="28"/>
      <c r="GL2118" s="28"/>
      <c r="GM2118" s="28"/>
      <c r="GR2118" s="194"/>
      <c r="GT2118" s="28"/>
      <c r="GU2118" s="28"/>
      <c r="GV2118" s="28"/>
      <c r="HA2118" s="194"/>
      <c r="HC2118" s="28"/>
      <c r="HD2118" s="28"/>
      <c r="HE2118" s="28"/>
      <c r="HJ2118" s="28"/>
      <c r="HK2118" s="28"/>
      <c r="HL2118" s="28"/>
      <c r="HM2118" s="28"/>
      <c r="HN2118" s="28"/>
      <c r="HO2118" s="28"/>
      <c r="HP2118" s="28"/>
      <c r="HQ2118" s="28"/>
      <c r="HR2118" s="28"/>
      <c r="HS2118" s="28"/>
      <c r="HT2118" s="28"/>
      <c r="HU2118" s="28"/>
      <c r="HV2118" s="28"/>
      <c r="HW2118" s="28"/>
      <c r="HX2118" s="28"/>
      <c r="HY2118" s="28"/>
      <c r="HZ2118" s="28"/>
      <c r="IA2118" s="28"/>
      <c r="IB2118" s="28"/>
      <c r="IC2118" s="28"/>
      <c r="ID2118" s="28"/>
      <c r="IE2118" s="28"/>
      <c r="IF2118" s="28"/>
      <c r="IG2118" s="28"/>
      <c r="IH2118" s="28"/>
      <c r="II2118" s="28"/>
      <c r="IJ2118" s="28"/>
      <c r="IK2118" s="28"/>
      <c r="IL2118" s="28"/>
      <c r="IM2118" s="28"/>
      <c r="IN2118" s="28"/>
      <c r="IO2118" s="28"/>
    </row>
    <row r="2119" spans="1:249" s="50" customFormat="1" ht="18" customHeight="1">
      <c r="A2119" s="28"/>
      <c r="B2119" s="28"/>
      <c r="C2119" s="28"/>
      <c r="D2119" s="28"/>
      <c r="E2119" s="28"/>
      <c r="F2119" s="28"/>
      <c r="G2119" s="28"/>
      <c r="K2119" s="194"/>
      <c r="M2119" s="28"/>
      <c r="N2119" s="28"/>
      <c r="O2119" s="28"/>
      <c r="T2119" s="194"/>
      <c r="V2119" s="28"/>
      <c r="W2119" s="28"/>
      <c r="X2119" s="28"/>
      <c r="AC2119" s="194"/>
      <c r="AE2119" s="28"/>
      <c r="AF2119" s="28"/>
      <c r="AG2119" s="28"/>
      <c r="AL2119" s="194"/>
      <c r="AN2119" s="28"/>
      <c r="AO2119" s="28"/>
      <c r="AP2119" s="28"/>
      <c r="AU2119" s="194"/>
      <c r="AW2119" s="28"/>
      <c r="AX2119" s="28"/>
      <c r="AY2119" s="28"/>
      <c r="BD2119" s="194"/>
      <c r="BF2119" s="28"/>
      <c r="BG2119" s="28"/>
      <c r="BH2119" s="28"/>
      <c r="BM2119" s="194"/>
      <c r="BO2119" s="28"/>
      <c r="BP2119" s="28"/>
      <c r="BQ2119" s="28"/>
      <c r="BV2119" s="194"/>
      <c r="BX2119" s="28"/>
      <c r="BY2119" s="28"/>
      <c r="BZ2119" s="28"/>
      <c r="CE2119" s="194"/>
      <c r="CG2119" s="28"/>
      <c r="CH2119" s="28"/>
      <c r="CI2119" s="28"/>
      <c r="CN2119" s="194"/>
      <c r="CP2119" s="28"/>
      <c r="CQ2119" s="28"/>
      <c r="CR2119" s="28"/>
      <c r="CW2119" s="194"/>
      <c r="CY2119" s="28"/>
      <c r="CZ2119" s="28"/>
      <c r="DA2119" s="28"/>
      <c r="DF2119" s="194"/>
      <c r="DH2119" s="28"/>
      <c r="DI2119" s="28"/>
      <c r="DJ2119" s="28"/>
      <c r="DO2119" s="194"/>
      <c r="DQ2119" s="28"/>
      <c r="DR2119" s="28"/>
      <c r="DS2119" s="28"/>
      <c r="DX2119" s="194"/>
      <c r="DZ2119" s="28"/>
      <c r="EA2119" s="28"/>
      <c r="EB2119" s="28"/>
      <c r="EG2119" s="194"/>
      <c r="EI2119" s="28"/>
      <c r="EJ2119" s="28"/>
      <c r="EK2119" s="28"/>
      <c r="EP2119" s="194"/>
      <c r="ER2119" s="28"/>
      <c r="ES2119" s="28"/>
      <c r="ET2119" s="28"/>
      <c r="EY2119" s="194"/>
      <c r="FA2119" s="28"/>
      <c r="FB2119" s="28"/>
      <c r="FC2119" s="28"/>
      <c r="FH2119" s="194"/>
      <c r="FJ2119" s="28"/>
      <c r="FK2119" s="28"/>
      <c r="FL2119" s="28"/>
      <c r="FQ2119" s="194"/>
      <c r="FS2119" s="28"/>
      <c r="FT2119" s="28"/>
      <c r="FU2119" s="28"/>
      <c r="FZ2119" s="194"/>
      <c r="GB2119" s="28"/>
      <c r="GC2119" s="28"/>
      <c r="GD2119" s="28"/>
      <c r="GI2119" s="194"/>
      <c r="GK2119" s="28"/>
      <c r="GL2119" s="28"/>
      <c r="GM2119" s="28"/>
      <c r="GR2119" s="194"/>
      <c r="GT2119" s="28"/>
      <c r="GU2119" s="28"/>
      <c r="GV2119" s="28"/>
      <c r="HA2119" s="194"/>
      <c r="HC2119" s="28"/>
      <c r="HD2119" s="28"/>
      <c r="HE2119" s="28"/>
      <c r="HJ2119" s="28"/>
      <c r="HK2119" s="28"/>
      <c r="HL2119" s="28"/>
      <c r="HM2119" s="28"/>
      <c r="HN2119" s="28"/>
      <c r="HO2119" s="28"/>
      <c r="HP2119" s="28"/>
      <c r="HQ2119" s="28"/>
      <c r="HR2119" s="28"/>
      <c r="HS2119" s="28"/>
      <c r="HT2119" s="28"/>
      <c r="HU2119" s="28"/>
      <c r="HV2119" s="28"/>
      <c r="HW2119" s="28"/>
      <c r="HX2119" s="28"/>
      <c r="HY2119" s="28"/>
      <c r="HZ2119" s="28"/>
      <c r="IA2119" s="28"/>
      <c r="IB2119" s="28"/>
      <c r="IC2119" s="28"/>
      <c r="ID2119" s="28"/>
      <c r="IE2119" s="28"/>
      <c r="IF2119" s="28"/>
      <c r="IG2119" s="28"/>
      <c r="IH2119" s="28"/>
      <c r="II2119" s="28"/>
      <c r="IJ2119" s="28"/>
      <c r="IK2119" s="28"/>
      <c r="IL2119" s="28"/>
      <c r="IM2119" s="28"/>
      <c r="IN2119" s="28"/>
      <c r="IO2119" s="28"/>
    </row>
    <row r="2120" spans="1:249" s="50" customFormat="1" ht="18" customHeight="1">
      <c r="A2120" s="28"/>
      <c r="B2120" s="28"/>
      <c r="C2120" s="28"/>
      <c r="D2120" s="28"/>
      <c r="E2120" s="28"/>
      <c r="F2120" s="28"/>
      <c r="G2120" s="28"/>
      <c r="K2120" s="194"/>
      <c r="M2120" s="28"/>
      <c r="N2120" s="28"/>
      <c r="O2120" s="28"/>
      <c r="T2120" s="194"/>
      <c r="V2120" s="28"/>
      <c r="W2120" s="28"/>
      <c r="X2120" s="28"/>
      <c r="AC2120" s="194"/>
      <c r="AE2120" s="28"/>
      <c r="AF2120" s="28"/>
      <c r="AG2120" s="28"/>
      <c r="AL2120" s="194"/>
      <c r="AN2120" s="28"/>
      <c r="AO2120" s="28"/>
      <c r="AP2120" s="28"/>
      <c r="AU2120" s="194"/>
      <c r="AW2120" s="28"/>
      <c r="AX2120" s="28"/>
      <c r="AY2120" s="28"/>
      <c r="BD2120" s="194"/>
      <c r="BF2120" s="28"/>
      <c r="BG2120" s="28"/>
      <c r="BH2120" s="28"/>
      <c r="BM2120" s="194"/>
      <c r="BO2120" s="28"/>
      <c r="BP2120" s="28"/>
      <c r="BQ2120" s="28"/>
      <c r="BV2120" s="194"/>
      <c r="BX2120" s="28"/>
      <c r="BY2120" s="28"/>
      <c r="BZ2120" s="28"/>
      <c r="CE2120" s="194"/>
      <c r="CG2120" s="28"/>
      <c r="CH2120" s="28"/>
      <c r="CI2120" s="28"/>
      <c r="CN2120" s="194"/>
      <c r="CP2120" s="28"/>
      <c r="CQ2120" s="28"/>
      <c r="CR2120" s="28"/>
      <c r="CW2120" s="194"/>
      <c r="CY2120" s="28"/>
      <c r="CZ2120" s="28"/>
      <c r="DA2120" s="28"/>
      <c r="DF2120" s="194"/>
      <c r="DH2120" s="28"/>
      <c r="DI2120" s="28"/>
      <c r="DJ2120" s="28"/>
      <c r="DO2120" s="194"/>
      <c r="DQ2120" s="28"/>
      <c r="DR2120" s="28"/>
      <c r="DS2120" s="28"/>
      <c r="DX2120" s="194"/>
      <c r="DZ2120" s="28"/>
      <c r="EA2120" s="28"/>
      <c r="EB2120" s="28"/>
      <c r="EG2120" s="194"/>
      <c r="EI2120" s="28"/>
      <c r="EJ2120" s="28"/>
      <c r="EK2120" s="28"/>
      <c r="EP2120" s="194"/>
      <c r="ER2120" s="28"/>
      <c r="ES2120" s="28"/>
      <c r="ET2120" s="28"/>
      <c r="EY2120" s="194"/>
      <c r="FA2120" s="28"/>
      <c r="FB2120" s="28"/>
      <c r="FC2120" s="28"/>
      <c r="FH2120" s="194"/>
      <c r="FJ2120" s="28"/>
      <c r="FK2120" s="28"/>
      <c r="FL2120" s="28"/>
      <c r="FQ2120" s="194"/>
      <c r="FS2120" s="28"/>
      <c r="FT2120" s="28"/>
      <c r="FU2120" s="28"/>
      <c r="FZ2120" s="194"/>
      <c r="GB2120" s="28"/>
      <c r="GC2120" s="28"/>
      <c r="GD2120" s="28"/>
      <c r="GI2120" s="194"/>
      <c r="GK2120" s="28"/>
      <c r="GL2120" s="28"/>
      <c r="GM2120" s="28"/>
      <c r="GR2120" s="194"/>
      <c r="GT2120" s="28"/>
      <c r="GU2120" s="28"/>
      <c r="GV2120" s="28"/>
      <c r="HA2120" s="194"/>
      <c r="HC2120" s="28"/>
      <c r="HD2120" s="28"/>
      <c r="HE2120" s="28"/>
      <c r="HJ2120" s="28"/>
      <c r="HK2120" s="28"/>
      <c r="HL2120" s="28"/>
      <c r="HM2120" s="28"/>
      <c r="HN2120" s="28"/>
      <c r="HO2120" s="28"/>
      <c r="HP2120" s="28"/>
      <c r="HQ2120" s="28"/>
      <c r="HR2120" s="28"/>
      <c r="HS2120" s="28"/>
      <c r="HT2120" s="28"/>
      <c r="HU2120" s="28"/>
      <c r="HV2120" s="28"/>
      <c r="HW2120" s="28"/>
      <c r="HX2120" s="28"/>
      <c r="HY2120" s="28"/>
      <c r="HZ2120" s="28"/>
      <c r="IA2120" s="28"/>
      <c r="IB2120" s="28"/>
      <c r="IC2120" s="28"/>
      <c r="ID2120" s="28"/>
      <c r="IE2120" s="28"/>
      <c r="IF2120" s="28"/>
      <c r="IG2120" s="28"/>
      <c r="IH2120" s="28"/>
      <c r="II2120" s="28"/>
      <c r="IJ2120" s="28"/>
      <c r="IK2120" s="28"/>
      <c r="IL2120" s="28"/>
      <c r="IM2120" s="28"/>
      <c r="IN2120" s="28"/>
      <c r="IO2120" s="28"/>
    </row>
    <row r="2121" spans="1:249" s="50" customFormat="1" ht="18" customHeight="1">
      <c r="A2121" s="28"/>
      <c r="B2121" s="28"/>
      <c r="C2121" s="28"/>
      <c r="D2121" s="28"/>
      <c r="E2121" s="28"/>
      <c r="F2121" s="28"/>
      <c r="G2121" s="28"/>
      <c r="K2121" s="194"/>
      <c r="M2121" s="28"/>
      <c r="N2121" s="28"/>
      <c r="O2121" s="28"/>
      <c r="T2121" s="194"/>
      <c r="V2121" s="28"/>
      <c r="W2121" s="28"/>
      <c r="X2121" s="28"/>
      <c r="AC2121" s="194"/>
      <c r="AE2121" s="28"/>
      <c r="AF2121" s="28"/>
      <c r="AG2121" s="28"/>
      <c r="AL2121" s="194"/>
      <c r="AN2121" s="28"/>
      <c r="AO2121" s="28"/>
      <c r="AP2121" s="28"/>
      <c r="AU2121" s="194"/>
      <c r="AW2121" s="28"/>
      <c r="AX2121" s="28"/>
      <c r="AY2121" s="28"/>
      <c r="BD2121" s="194"/>
      <c r="BF2121" s="28"/>
      <c r="BG2121" s="28"/>
      <c r="BH2121" s="28"/>
      <c r="BM2121" s="194"/>
      <c r="BO2121" s="28"/>
      <c r="BP2121" s="28"/>
      <c r="BQ2121" s="28"/>
      <c r="BV2121" s="194"/>
      <c r="BX2121" s="28"/>
      <c r="BY2121" s="28"/>
      <c r="BZ2121" s="28"/>
      <c r="CE2121" s="194"/>
      <c r="CG2121" s="28"/>
      <c r="CH2121" s="28"/>
      <c r="CI2121" s="28"/>
      <c r="CN2121" s="194"/>
      <c r="CP2121" s="28"/>
      <c r="CQ2121" s="28"/>
      <c r="CR2121" s="28"/>
      <c r="CW2121" s="194"/>
      <c r="CY2121" s="28"/>
      <c r="CZ2121" s="28"/>
      <c r="DA2121" s="28"/>
      <c r="DF2121" s="194"/>
      <c r="DH2121" s="28"/>
      <c r="DI2121" s="28"/>
      <c r="DJ2121" s="28"/>
      <c r="DO2121" s="194"/>
      <c r="DQ2121" s="28"/>
      <c r="DR2121" s="28"/>
      <c r="DS2121" s="28"/>
      <c r="DX2121" s="194"/>
      <c r="DZ2121" s="28"/>
      <c r="EA2121" s="28"/>
      <c r="EB2121" s="28"/>
      <c r="EG2121" s="194"/>
      <c r="EI2121" s="28"/>
      <c r="EJ2121" s="28"/>
      <c r="EK2121" s="28"/>
      <c r="EP2121" s="194"/>
      <c r="ER2121" s="28"/>
      <c r="ES2121" s="28"/>
      <c r="ET2121" s="28"/>
      <c r="EY2121" s="194"/>
      <c r="FA2121" s="28"/>
      <c r="FB2121" s="28"/>
      <c r="FC2121" s="28"/>
      <c r="FH2121" s="194"/>
      <c r="FJ2121" s="28"/>
      <c r="FK2121" s="28"/>
      <c r="FL2121" s="28"/>
      <c r="FQ2121" s="194"/>
      <c r="FS2121" s="28"/>
      <c r="FT2121" s="28"/>
      <c r="FU2121" s="28"/>
      <c r="FZ2121" s="194"/>
      <c r="GB2121" s="28"/>
      <c r="GC2121" s="28"/>
      <c r="GD2121" s="28"/>
      <c r="GI2121" s="194"/>
      <c r="GK2121" s="28"/>
      <c r="GL2121" s="28"/>
      <c r="GM2121" s="28"/>
      <c r="GR2121" s="194"/>
      <c r="GT2121" s="28"/>
      <c r="GU2121" s="28"/>
      <c r="GV2121" s="28"/>
      <c r="HA2121" s="194"/>
      <c r="HC2121" s="28"/>
      <c r="HD2121" s="28"/>
      <c r="HE2121" s="28"/>
      <c r="HJ2121" s="28"/>
      <c r="HK2121" s="28"/>
      <c r="HL2121" s="28"/>
      <c r="HM2121" s="28"/>
      <c r="HN2121" s="28"/>
      <c r="HO2121" s="28"/>
      <c r="HP2121" s="28"/>
      <c r="HQ2121" s="28"/>
      <c r="HR2121" s="28"/>
      <c r="HS2121" s="28"/>
      <c r="HT2121" s="28"/>
      <c r="HU2121" s="28"/>
      <c r="HV2121" s="28"/>
      <c r="HW2121" s="28"/>
      <c r="HX2121" s="28"/>
      <c r="HY2121" s="28"/>
      <c r="HZ2121" s="28"/>
      <c r="IA2121" s="28"/>
      <c r="IB2121" s="28"/>
      <c r="IC2121" s="28"/>
      <c r="ID2121" s="28"/>
      <c r="IE2121" s="28"/>
      <c r="IF2121" s="28"/>
      <c r="IG2121" s="28"/>
      <c r="IH2121" s="28"/>
      <c r="II2121" s="28"/>
      <c r="IJ2121" s="28"/>
      <c r="IK2121" s="28"/>
      <c r="IL2121" s="28"/>
      <c r="IM2121" s="28"/>
      <c r="IN2121" s="28"/>
      <c r="IO2121" s="28"/>
    </row>
    <row r="2122" spans="1:249" s="50" customFormat="1" ht="18" customHeight="1">
      <c r="A2122" s="28"/>
      <c r="B2122" s="28"/>
      <c r="C2122" s="28"/>
      <c r="D2122" s="28"/>
      <c r="E2122" s="28"/>
      <c r="F2122" s="28"/>
      <c r="G2122" s="28"/>
      <c r="K2122" s="194"/>
      <c r="M2122" s="28"/>
      <c r="N2122" s="28"/>
      <c r="O2122" s="28"/>
      <c r="T2122" s="194"/>
      <c r="V2122" s="28"/>
      <c r="W2122" s="28"/>
      <c r="X2122" s="28"/>
      <c r="AC2122" s="194"/>
      <c r="AE2122" s="28"/>
      <c r="AF2122" s="28"/>
      <c r="AG2122" s="28"/>
      <c r="AL2122" s="194"/>
      <c r="AN2122" s="28"/>
      <c r="AO2122" s="28"/>
      <c r="AP2122" s="28"/>
      <c r="AU2122" s="194"/>
      <c r="AW2122" s="28"/>
      <c r="AX2122" s="28"/>
      <c r="AY2122" s="28"/>
      <c r="BD2122" s="194"/>
      <c r="BF2122" s="28"/>
      <c r="BG2122" s="28"/>
      <c r="BH2122" s="28"/>
      <c r="BM2122" s="194"/>
      <c r="BO2122" s="28"/>
      <c r="BP2122" s="28"/>
      <c r="BQ2122" s="28"/>
      <c r="BV2122" s="194"/>
      <c r="BX2122" s="28"/>
      <c r="BY2122" s="28"/>
      <c r="BZ2122" s="28"/>
      <c r="CE2122" s="194"/>
      <c r="CG2122" s="28"/>
      <c r="CH2122" s="28"/>
      <c r="CI2122" s="28"/>
      <c r="CN2122" s="194"/>
      <c r="CP2122" s="28"/>
      <c r="CQ2122" s="28"/>
      <c r="CR2122" s="28"/>
      <c r="CW2122" s="194"/>
      <c r="CY2122" s="28"/>
      <c r="CZ2122" s="28"/>
      <c r="DA2122" s="28"/>
      <c r="DF2122" s="194"/>
      <c r="DH2122" s="28"/>
      <c r="DI2122" s="28"/>
      <c r="DJ2122" s="28"/>
      <c r="DO2122" s="194"/>
      <c r="DQ2122" s="28"/>
      <c r="DR2122" s="28"/>
      <c r="DS2122" s="28"/>
      <c r="DX2122" s="194"/>
      <c r="DZ2122" s="28"/>
      <c r="EA2122" s="28"/>
      <c r="EB2122" s="28"/>
      <c r="EG2122" s="194"/>
      <c r="EI2122" s="28"/>
      <c r="EJ2122" s="28"/>
      <c r="EK2122" s="28"/>
      <c r="EP2122" s="194"/>
      <c r="ER2122" s="28"/>
      <c r="ES2122" s="28"/>
      <c r="ET2122" s="28"/>
      <c r="EY2122" s="194"/>
      <c r="FA2122" s="28"/>
      <c r="FB2122" s="28"/>
      <c r="FC2122" s="28"/>
      <c r="FH2122" s="194"/>
      <c r="FJ2122" s="28"/>
      <c r="FK2122" s="28"/>
      <c r="FL2122" s="28"/>
      <c r="FQ2122" s="194"/>
      <c r="FS2122" s="28"/>
      <c r="FT2122" s="28"/>
      <c r="FU2122" s="28"/>
      <c r="FZ2122" s="194"/>
      <c r="GB2122" s="28"/>
      <c r="GC2122" s="28"/>
      <c r="GD2122" s="28"/>
      <c r="GI2122" s="194"/>
      <c r="GK2122" s="28"/>
      <c r="GL2122" s="28"/>
      <c r="GM2122" s="28"/>
      <c r="GR2122" s="194"/>
      <c r="GT2122" s="28"/>
      <c r="GU2122" s="28"/>
      <c r="GV2122" s="28"/>
      <c r="HA2122" s="194"/>
      <c r="HC2122" s="28"/>
      <c r="HD2122" s="28"/>
      <c r="HE2122" s="28"/>
      <c r="HJ2122" s="28"/>
      <c r="HK2122" s="28"/>
      <c r="HL2122" s="28"/>
      <c r="HM2122" s="28"/>
      <c r="HN2122" s="28"/>
      <c r="HO2122" s="28"/>
      <c r="HP2122" s="28"/>
      <c r="HQ2122" s="28"/>
      <c r="HR2122" s="28"/>
      <c r="HS2122" s="28"/>
      <c r="HT2122" s="28"/>
      <c r="HU2122" s="28"/>
      <c r="HV2122" s="28"/>
      <c r="HW2122" s="28"/>
      <c r="HX2122" s="28"/>
      <c r="HY2122" s="28"/>
      <c r="HZ2122" s="28"/>
      <c r="IA2122" s="28"/>
      <c r="IB2122" s="28"/>
      <c r="IC2122" s="28"/>
      <c r="ID2122" s="28"/>
      <c r="IE2122" s="28"/>
      <c r="IF2122" s="28"/>
      <c r="IG2122" s="28"/>
      <c r="IH2122" s="28"/>
      <c r="II2122" s="28"/>
      <c r="IJ2122" s="28"/>
      <c r="IK2122" s="28"/>
      <c r="IL2122" s="28"/>
      <c r="IM2122" s="28"/>
      <c r="IN2122" s="28"/>
      <c r="IO2122" s="28"/>
    </row>
    <row r="2123" spans="1:249" s="50" customFormat="1" ht="18" customHeight="1">
      <c r="A2123" s="28"/>
      <c r="B2123" s="28"/>
      <c r="C2123" s="28"/>
      <c r="D2123" s="28"/>
      <c r="E2123" s="28"/>
      <c r="F2123" s="28"/>
      <c r="G2123" s="28"/>
      <c r="K2123" s="194"/>
      <c r="M2123" s="28"/>
      <c r="N2123" s="28"/>
      <c r="O2123" s="28"/>
      <c r="T2123" s="194"/>
      <c r="V2123" s="28"/>
      <c r="W2123" s="28"/>
      <c r="X2123" s="28"/>
      <c r="AC2123" s="194"/>
      <c r="AE2123" s="28"/>
      <c r="AF2123" s="28"/>
      <c r="AG2123" s="28"/>
      <c r="AL2123" s="194"/>
      <c r="AN2123" s="28"/>
      <c r="AO2123" s="28"/>
      <c r="AP2123" s="28"/>
      <c r="AU2123" s="194"/>
      <c r="AW2123" s="28"/>
      <c r="AX2123" s="28"/>
      <c r="AY2123" s="28"/>
      <c r="BD2123" s="194"/>
      <c r="BF2123" s="28"/>
      <c r="BG2123" s="28"/>
      <c r="BH2123" s="28"/>
      <c r="BM2123" s="194"/>
      <c r="BO2123" s="28"/>
      <c r="BP2123" s="28"/>
      <c r="BQ2123" s="28"/>
      <c r="BV2123" s="194"/>
      <c r="BX2123" s="28"/>
      <c r="BY2123" s="28"/>
      <c r="BZ2123" s="28"/>
      <c r="CE2123" s="194"/>
      <c r="CG2123" s="28"/>
      <c r="CH2123" s="28"/>
      <c r="CI2123" s="28"/>
      <c r="CN2123" s="194"/>
      <c r="CP2123" s="28"/>
      <c r="CQ2123" s="28"/>
      <c r="CR2123" s="28"/>
      <c r="CW2123" s="194"/>
      <c r="CY2123" s="28"/>
      <c r="CZ2123" s="28"/>
      <c r="DA2123" s="28"/>
      <c r="DF2123" s="194"/>
      <c r="DH2123" s="28"/>
      <c r="DI2123" s="28"/>
      <c r="DJ2123" s="28"/>
      <c r="DO2123" s="194"/>
      <c r="DQ2123" s="28"/>
      <c r="DR2123" s="28"/>
      <c r="DS2123" s="28"/>
      <c r="DX2123" s="194"/>
      <c r="DZ2123" s="28"/>
      <c r="EA2123" s="28"/>
      <c r="EB2123" s="28"/>
      <c r="EG2123" s="194"/>
      <c r="EI2123" s="28"/>
      <c r="EJ2123" s="28"/>
      <c r="EK2123" s="28"/>
      <c r="EP2123" s="194"/>
      <c r="ER2123" s="28"/>
      <c r="ES2123" s="28"/>
      <c r="ET2123" s="28"/>
      <c r="EY2123" s="194"/>
      <c r="FA2123" s="28"/>
      <c r="FB2123" s="28"/>
      <c r="FC2123" s="28"/>
      <c r="FH2123" s="194"/>
      <c r="FJ2123" s="28"/>
      <c r="FK2123" s="28"/>
      <c r="FL2123" s="28"/>
      <c r="FQ2123" s="194"/>
      <c r="FS2123" s="28"/>
      <c r="FT2123" s="28"/>
      <c r="FU2123" s="28"/>
      <c r="FZ2123" s="194"/>
      <c r="GB2123" s="28"/>
      <c r="GC2123" s="28"/>
      <c r="GD2123" s="28"/>
      <c r="GI2123" s="194"/>
      <c r="GK2123" s="28"/>
      <c r="GL2123" s="28"/>
      <c r="GM2123" s="28"/>
      <c r="GR2123" s="194"/>
      <c r="GT2123" s="28"/>
      <c r="GU2123" s="28"/>
      <c r="GV2123" s="28"/>
      <c r="HA2123" s="194"/>
      <c r="HC2123" s="28"/>
      <c r="HD2123" s="28"/>
      <c r="HE2123" s="28"/>
      <c r="HJ2123" s="28"/>
      <c r="HK2123" s="28"/>
      <c r="HL2123" s="28"/>
      <c r="HM2123" s="28"/>
      <c r="HN2123" s="28"/>
      <c r="HO2123" s="28"/>
      <c r="HP2123" s="28"/>
      <c r="HQ2123" s="28"/>
      <c r="HR2123" s="28"/>
      <c r="HS2123" s="28"/>
      <c r="HT2123" s="28"/>
      <c r="HU2123" s="28"/>
      <c r="HV2123" s="28"/>
      <c r="HW2123" s="28"/>
      <c r="HX2123" s="28"/>
      <c r="HY2123" s="28"/>
      <c r="HZ2123" s="28"/>
      <c r="IA2123" s="28"/>
      <c r="IB2123" s="28"/>
      <c r="IC2123" s="28"/>
      <c r="ID2123" s="28"/>
      <c r="IE2123" s="28"/>
      <c r="IF2123" s="28"/>
      <c r="IG2123" s="28"/>
      <c r="IH2123" s="28"/>
      <c r="II2123" s="28"/>
      <c r="IJ2123" s="28"/>
      <c r="IK2123" s="28"/>
      <c r="IL2123" s="28"/>
      <c r="IM2123" s="28"/>
      <c r="IN2123" s="28"/>
      <c r="IO2123" s="28"/>
    </row>
    <row r="2124" spans="1:249" s="50" customFormat="1" ht="18" customHeight="1">
      <c r="A2124" s="28"/>
      <c r="B2124" s="28"/>
      <c r="C2124" s="28"/>
      <c r="D2124" s="28"/>
      <c r="E2124" s="28"/>
      <c r="F2124" s="28"/>
      <c r="G2124" s="28"/>
      <c r="K2124" s="194"/>
      <c r="M2124" s="28"/>
      <c r="N2124" s="28"/>
      <c r="O2124" s="28"/>
      <c r="T2124" s="194"/>
      <c r="V2124" s="28"/>
      <c r="W2124" s="28"/>
      <c r="X2124" s="28"/>
      <c r="AC2124" s="194"/>
      <c r="AE2124" s="28"/>
      <c r="AF2124" s="28"/>
      <c r="AG2124" s="28"/>
      <c r="AL2124" s="194"/>
      <c r="AN2124" s="28"/>
      <c r="AO2124" s="28"/>
      <c r="AP2124" s="28"/>
      <c r="AU2124" s="194"/>
      <c r="AW2124" s="28"/>
      <c r="AX2124" s="28"/>
      <c r="AY2124" s="28"/>
      <c r="BD2124" s="194"/>
      <c r="BF2124" s="28"/>
      <c r="BG2124" s="28"/>
      <c r="BH2124" s="28"/>
      <c r="BM2124" s="194"/>
      <c r="BO2124" s="28"/>
      <c r="BP2124" s="28"/>
      <c r="BQ2124" s="28"/>
      <c r="BV2124" s="194"/>
      <c r="BX2124" s="28"/>
      <c r="BY2124" s="28"/>
      <c r="BZ2124" s="28"/>
      <c r="CE2124" s="194"/>
      <c r="CG2124" s="28"/>
      <c r="CH2124" s="28"/>
      <c r="CI2124" s="28"/>
      <c r="CN2124" s="194"/>
      <c r="CP2124" s="28"/>
      <c r="CQ2124" s="28"/>
      <c r="CR2124" s="28"/>
      <c r="CW2124" s="194"/>
      <c r="CY2124" s="28"/>
      <c r="CZ2124" s="28"/>
      <c r="DA2124" s="28"/>
      <c r="DF2124" s="194"/>
      <c r="DH2124" s="28"/>
      <c r="DI2124" s="28"/>
      <c r="DJ2124" s="28"/>
      <c r="DO2124" s="194"/>
      <c r="DQ2124" s="28"/>
      <c r="DR2124" s="28"/>
      <c r="DS2124" s="28"/>
      <c r="DX2124" s="194"/>
      <c r="DZ2124" s="28"/>
      <c r="EA2124" s="28"/>
      <c r="EB2124" s="28"/>
      <c r="EG2124" s="194"/>
      <c r="EI2124" s="28"/>
      <c r="EJ2124" s="28"/>
      <c r="EK2124" s="28"/>
      <c r="EP2124" s="194"/>
      <c r="ER2124" s="28"/>
      <c r="ES2124" s="28"/>
      <c r="ET2124" s="28"/>
      <c r="EY2124" s="194"/>
      <c r="FA2124" s="28"/>
      <c r="FB2124" s="28"/>
      <c r="FC2124" s="28"/>
      <c r="FH2124" s="194"/>
      <c r="FJ2124" s="28"/>
      <c r="FK2124" s="28"/>
      <c r="FL2124" s="28"/>
      <c r="FQ2124" s="194"/>
      <c r="FS2124" s="28"/>
      <c r="FT2124" s="28"/>
      <c r="FU2124" s="28"/>
      <c r="FZ2124" s="194"/>
      <c r="GB2124" s="28"/>
      <c r="GC2124" s="28"/>
      <c r="GD2124" s="28"/>
      <c r="GI2124" s="194"/>
      <c r="GK2124" s="28"/>
      <c r="GL2124" s="28"/>
      <c r="GM2124" s="28"/>
      <c r="GR2124" s="194"/>
      <c r="GT2124" s="28"/>
      <c r="GU2124" s="28"/>
      <c r="GV2124" s="28"/>
      <c r="HA2124" s="194"/>
      <c r="HC2124" s="28"/>
      <c r="HD2124" s="28"/>
      <c r="HE2124" s="28"/>
      <c r="HJ2124" s="28"/>
      <c r="HK2124" s="28"/>
      <c r="HL2124" s="28"/>
      <c r="HM2124" s="28"/>
      <c r="HN2124" s="28"/>
      <c r="HO2124" s="28"/>
      <c r="HP2124" s="28"/>
      <c r="HQ2124" s="28"/>
      <c r="HR2124" s="28"/>
      <c r="HS2124" s="28"/>
      <c r="HT2124" s="28"/>
      <c r="HU2124" s="28"/>
      <c r="HV2124" s="28"/>
      <c r="HW2124" s="28"/>
      <c r="HX2124" s="28"/>
      <c r="HY2124" s="28"/>
      <c r="HZ2124" s="28"/>
      <c r="IA2124" s="28"/>
      <c r="IB2124" s="28"/>
      <c r="IC2124" s="28"/>
      <c r="ID2124" s="28"/>
      <c r="IE2124" s="28"/>
      <c r="IF2124" s="28"/>
      <c r="IG2124" s="28"/>
      <c r="IH2124" s="28"/>
      <c r="II2124" s="28"/>
      <c r="IJ2124" s="28"/>
      <c r="IK2124" s="28"/>
      <c r="IL2124" s="28"/>
      <c r="IM2124" s="28"/>
      <c r="IN2124" s="28"/>
      <c r="IO2124" s="28"/>
    </row>
    <row r="2125" spans="1:249" s="50" customFormat="1" ht="18" customHeight="1">
      <c r="A2125" s="28"/>
      <c r="B2125" s="28"/>
      <c r="C2125" s="28"/>
      <c r="D2125" s="28"/>
      <c r="E2125" s="28"/>
      <c r="F2125" s="28"/>
      <c r="G2125" s="28"/>
      <c r="K2125" s="194"/>
      <c r="M2125" s="28"/>
      <c r="N2125" s="28"/>
      <c r="O2125" s="28"/>
      <c r="T2125" s="194"/>
      <c r="V2125" s="28"/>
      <c r="W2125" s="28"/>
      <c r="X2125" s="28"/>
      <c r="AC2125" s="194"/>
      <c r="AE2125" s="28"/>
      <c r="AF2125" s="28"/>
      <c r="AG2125" s="28"/>
      <c r="AL2125" s="194"/>
      <c r="AN2125" s="28"/>
      <c r="AO2125" s="28"/>
      <c r="AP2125" s="28"/>
      <c r="AU2125" s="194"/>
      <c r="AW2125" s="28"/>
      <c r="AX2125" s="28"/>
      <c r="AY2125" s="28"/>
      <c r="BD2125" s="194"/>
      <c r="BF2125" s="28"/>
      <c r="BG2125" s="28"/>
      <c r="BH2125" s="28"/>
      <c r="BM2125" s="194"/>
      <c r="BO2125" s="28"/>
      <c r="BP2125" s="28"/>
      <c r="BQ2125" s="28"/>
      <c r="BV2125" s="194"/>
      <c r="BX2125" s="28"/>
      <c r="BY2125" s="28"/>
      <c r="BZ2125" s="28"/>
      <c r="CE2125" s="194"/>
      <c r="CG2125" s="28"/>
      <c r="CH2125" s="28"/>
      <c r="CI2125" s="28"/>
      <c r="CN2125" s="194"/>
      <c r="CP2125" s="28"/>
      <c r="CQ2125" s="28"/>
      <c r="CR2125" s="28"/>
      <c r="CW2125" s="194"/>
      <c r="CY2125" s="28"/>
      <c r="CZ2125" s="28"/>
      <c r="DA2125" s="28"/>
      <c r="DF2125" s="194"/>
      <c r="DH2125" s="28"/>
      <c r="DI2125" s="28"/>
      <c r="DJ2125" s="28"/>
      <c r="DO2125" s="194"/>
      <c r="DQ2125" s="28"/>
      <c r="DR2125" s="28"/>
      <c r="DS2125" s="28"/>
      <c r="DX2125" s="194"/>
      <c r="DZ2125" s="28"/>
      <c r="EA2125" s="28"/>
      <c r="EB2125" s="28"/>
      <c r="EG2125" s="194"/>
      <c r="EI2125" s="28"/>
      <c r="EJ2125" s="28"/>
      <c r="EK2125" s="28"/>
      <c r="EP2125" s="194"/>
      <c r="ER2125" s="28"/>
      <c r="ES2125" s="28"/>
      <c r="ET2125" s="28"/>
      <c r="EY2125" s="194"/>
      <c r="FA2125" s="28"/>
      <c r="FB2125" s="28"/>
      <c r="FC2125" s="28"/>
      <c r="FH2125" s="194"/>
      <c r="FJ2125" s="28"/>
      <c r="FK2125" s="28"/>
      <c r="FL2125" s="28"/>
      <c r="FQ2125" s="194"/>
      <c r="FS2125" s="28"/>
      <c r="FT2125" s="28"/>
      <c r="FU2125" s="28"/>
      <c r="FZ2125" s="194"/>
      <c r="GB2125" s="28"/>
      <c r="GC2125" s="28"/>
      <c r="GD2125" s="28"/>
      <c r="GI2125" s="194"/>
      <c r="GK2125" s="28"/>
      <c r="GL2125" s="28"/>
      <c r="GM2125" s="28"/>
      <c r="GR2125" s="194"/>
      <c r="GT2125" s="28"/>
      <c r="GU2125" s="28"/>
      <c r="GV2125" s="28"/>
      <c r="HA2125" s="194"/>
      <c r="HC2125" s="28"/>
      <c r="HD2125" s="28"/>
      <c r="HE2125" s="28"/>
      <c r="HJ2125" s="28"/>
      <c r="HK2125" s="28"/>
      <c r="HL2125" s="28"/>
      <c r="HM2125" s="28"/>
      <c r="HN2125" s="28"/>
      <c r="HO2125" s="28"/>
      <c r="HP2125" s="28"/>
      <c r="HQ2125" s="28"/>
      <c r="HR2125" s="28"/>
      <c r="HS2125" s="28"/>
      <c r="HT2125" s="28"/>
      <c r="HU2125" s="28"/>
      <c r="HV2125" s="28"/>
      <c r="HW2125" s="28"/>
      <c r="HX2125" s="28"/>
      <c r="HY2125" s="28"/>
      <c r="HZ2125" s="28"/>
      <c r="IA2125" s="28"/>
      <c r="IB2125" s="28"/>
      <c r="IC2125" s="28"/>
      <c r="ID2125" s="28"/>
      <c r="IE2125" s="28"/>
      <c r="IF2125" s="28"/>
      <c r="IG2125" s="28"/>
      <c r="IH2125" s="28"/>
      <c r="II2125" s="28"/>
      <c r="IJ2125" s="28"/>
      <c r="IK2125" s="28"/>
      <c r="IL2125" s="28"/>
      <c r="IM2125" s="28"/>
      <c r="IN2125" s="28"/>
      <c r="IO2125" s="28"/>
    </row>
    <row r="2126" spans="1:249" s="50" customFormat="1" ht="18" customHeight="1">
      <c r="A2126" s="28"/>
      <c r="B2126" s="28"/>
      <c r="C2126" s="28"/>
      <c r="D2126" s="28"/>
      <c r="E2126" s="28"/>
      <c r="F2126" s="28"/>
      <c r="G2126" s="28"/>
      <c r="K2126" s="194"/>
      <c r="M2126" s="28"/>
      <c r="N2126" s="28"/>
      <c r="O2126" s="28"/>
      <c r="T2126" s="194"/>
      <c r="V2126" s="28"/>
      <c r="W2126" s="28"/>
      <c r="X2126" s="28"/>
      <c r="AC2126" s="194"/>
      <c r="AE2126" s="28"/>
      <c r="AF2126" s="28"/>
      <c r="AG2126" s="28"/>
      <c r="AL2126" s="194"/>
      <c r="AN2126" s="28"/>
      <c r="AO2126" s="28"/>
      <c r="AP2126" s="28"/>
      <c r="AU2126" s="194"/>
      <c r="AW2126" s="28"/>
      <c r="AX2126" s="28"/>
      <c r="AY2126" s="28"/>
      <c r="BD2126" s="194"/>
      <c r="BF2126" s="28"/>
      <c r="BG2126" s="28"/>
      <c r="BH2126" s="28"/>
      <c r="BM2126" s="194"/>
      <c r="BO2126" s="28"/>
      <c r="BP2126" s="28"/>
      <c r="BQ2126" s="28"/>
      <c r="BV2126" s="194"/>
      <c r="BX2126" s="28"/>
      <c r="BY2126" s="28"/>
      <c r="BZ2126" s="28"/>
      <c r="CE2126" s="194"/>
      <c r="CG2126" s="28"/>
      <c r="CH2126" s="28"/>
      <c r="CI2126" s="28"/>
      <c r="CN2126" s="194"/>
      <c r="CP2126" s="28"/>
      <c r="CQ2126" s="28"/>
      <c r="CR2126" s="28"/>
      <c r="CW2126" s="194"/>
      <c r="CY2126" s="28"/>
      <c r="CZ2126" s="28"/>
      <c r="DA2126" s="28"/>
      <c r="DF2126" s="194"/>
      <c r="DH2126" s="28"/>
      <c r="DI2126" s="28"/>
      <c r="DJ2126" s="28"/>
      <c r="DO2126" s="194"/>
      <c r="DQ2126" s="28"/>
      <c r="DR2126" s="28"/>
      <c r="DS2126" s="28"/>
      <c r="DX2126" s="194"/>
      <c r="DZ2126" s="28"/>
      <c r="EA2126" s="28"/>
      <c r="EB2126" s="28"/>
      <c r="EG2126" s="194"/>
      <c r="EI2126" s="28"/>
      <c r="EJ2126" s="28"/>
      <c r="EK2126" s="28"/>
      <c r="EP2126" s="194"/>
      <c r="ER2126" s="28"/>
      <c r="ES2126" s="28"/>
      <c r="ET2126" s="28"/>
      <c r="EY2126" s="194"/>
      <c r="FA2126" s="28"/>
      <c r="FB2126" s="28"/>
      <c r="FC2126" s="28"/>
      <c r="FH2126" s="194"/>
      <c r="FJ2126" s="28"/>
      <c r="FK2126" s="28"/>
      <c r="FL2126" s="28"/>
      <c r="FQ2126" s="194"/>
      <c r="FS2126" s="28"/>
      <c r="FT2126" s="28"/>
      <c r="FU2126" s="28"/>
      <c r="FZ2126" s="194"/>
      <c r="GB2126" s="28"/>
      <c r="GC2126" s="28"/>
      <c r="GD2126" s="28"/>
      <c r="GI2126" s="194"/>
      <c r="GK2126" s="28"/>
      <c r="GL2126" s="28"/>
      <c r="GM2126" s="28"/>
      <c r="GR2126" s="194"/>
      <c r="GT2126" s="28"/>
      <c r="GU2126" s="28"/>
      <c r="GV2126" s="28"/>
      <c r="HA2126" s="194"/>
      <c r="HC2126" s="28"/>
      <c r="HD2126" s="28"/>
      <c r="HE2126" s="28"/>
      <c r="HJ2126" s="28"/>
      <c r="HK2126" s="28"/>
      <c r="HL2126" s="28"/>
      <c r="HM2126" s="28"/>
      <c r="HN2126" s="28"/>
      <c r="HO2126" s="28"/>
      <c r="HP2126" s="28"/>
      <c r="HQ2126" s="28"/>
      <c r="HR2126" s="28"/>
      <c r="HS2126" s="28"/>
      <c r="HT2126" s="28"/>
      <c r="HU2126" s="28"/>
      <c r="HV2126" s="28"/>
      <c r="HW2126" s="28"/>
      <c r="HX2126" s="28"/>
      <c r="HY2126" s="28"/>
      <c r="HZ2126" s="28"/>
      <c r="IA2126" s="28"/>
      <c r="IB2126" s="28"/>
      <c r="IC2126" s="28"/>
      <c r="ID2126" s="28"/>
      <c r="IE2126" s="28"/>
      <c r="IF2126" s="28"/>
      <c r="IG2126" s="28"/>
      <c r="IH2126" s="28"/>
      <c r="II2126" s="28"/>
      <c r="IJ2126" s="28"/>
      <c r="IK2126" s="28"/>
      <c r="IL2126" s="28"/>
      <c r="IM2126" s="28"/>
      <c r="IN2126" s="28"/>
      <c r="IO2126" s="28"/>
    </row>
    <row r="2127" spans="1:249" s="50" customFormat="1" ht="18" customHeight="1">
      <c r="A2127" s="28"/>
      <c r="B2127" s="28"/>
      <c r="C2127" s="28"/>
      <c r="D2127" s="28"/>
      <c r="E2127" s="28"/>
      <c r="F2127" s="28"/>
      <c r="G2127" s="28"/>
      <c r="K2127" s="194"/>
      <c r="M2127" s="28"/>
      <c r="N2127" s="28"/>
      <c r="O2127" s="28"/>
      <c r="T2127" s="194"/>
      <c r="V2127" s="28"/>
      <c r="W2127" s="28"/>
      <c r="X2127" s="28"/>
      <c r="AC2127" s="194"/>
      <c r="AE2127" s="28"/>
      <c r="AF2127" s="28"/>
      <c r="AG2127" s="28"/>
      <c r="AL2127" s="194"/>
      <c r="AN2127" s="28"/>
      <c r="AO2127" s="28"/>
      <c r="AP2127" s="28"/>
      <c r="AU2127" s="194"/>
      <c r="AW2127" s="28"/>
      <c r="AX2127" s="28"/>
      <c r="AY2127" s="28"/>
      <c r="BD2127" s="194"/>
      <c r="BF2127" s="28"/>
      <c r="BG2127" s="28"/>
      <c r="BH2127" s="28"/>
      <c r="BM2127" s="194"/>
      <c r="BO2127" s="28"/>
      <c r="BP2127" s="28"/>
      <c r="BQ2127" s="28"/>
      <c r="BV2127" s="194"/>
      <c r="BX2127" s="28"/>
      <c r="BY2127" s="28"/>
      <c r="BZ2127" s="28"/>
      <c r="CE2127" s="194"/>
      <c r="CG2127" s="28"/>
      <c r="CH2127" s="28"/>
      <c r="CI2127" s="28"/>
      <c r="CN2127" s="194"/>
      <c r="CP2127" s="28"/>
      <c r="CQ2127" s="28"/>
      <c r="CR2127" s="28"/>
      <c r="CW2127" s="194"/>
      <c r="CY2127" s="28"/>
      <c r="CZ2127" s="28"/>
      <c r="DA2127" s="28"/>
      <c r="DF2127" s="194"/>
      <c r="DH2127" s="28"/>
      <c r="DI2127" s="28"/>
      <c r="DJ2127" s="28"/>
      <c r="DO2127" s="194"/>
      <c r="DQ2127" s="28"/>
      <c r="DR2127" s="28"/>
      <c r="DS2127" s="28"/>
      <c r="DX2127" s="194"/>
      <c r="DZ2127" s="28"/>
      <c r="EA2127" s="28"/>
      <c r="EB2127" s="28"/>
      <c r="EG2127" s="194"/>
      <c r="EI2127" s="28"/>
      <c r="EJ2127" s="28"/>
      <c r="EK2127" s="28"/>
      <c r="EP2127" s="194"/>
      <c r="ER2127" s="28"/>
      <c r="ES2127" s="28"/>
      <c r="ET2127" s="28"/>
      <c r="EY2127" s="194"/>
      <c r="FA2127" s="28"/>
      <c r="FB2127" s="28"/>
      <c r="FC2127" s="28"/>
      <c r="FH2127" s="194"/>
      <c r="FJ2127" s="28"/>
      <c r="FK2127" s="28"/>
      <c r="FL2127" s="28"/>
      <c r="FQ2127" s="194"/>
      <c r="FS2127" s="28"/>
      <c r="FT2127" s="28"/>
      <c r="FU2127" s="28"/>
      <c r="FZ2127" s="194"/>
      <c r="GB2127" s="28"/>
      <c r="GC2127" s="28"/>
      <c r="GD2127" s="28"/>
      <c r="GI2127" s="194"/>
      <c r="GK2127" s="28"/>
      <c r="GL2127" s="28"/>
      <c r="GM2127" s="28"/>
      <c r="GR2127" s="194"/>
      <c r="GT2127" s="28"/>
      <c r="GU2127" s="28"/>
      <c r="GV2127" s="28"/>
      <c r="HA2127" s="194"/>
      <c r="HC2127" s="28"/>
      <c r="HD2127" s="28"/>
      <c r="HE2127" s="28"/>
      <c r="HJ2127" s="28"/>
      <c r="HK2127" s="28"/>
      <c r="HL2127" s="28"/>
      <c r="HM2127" s="28"/>
      <c r="HN2127" s="28"/>
      <c r="HO2127" s="28"/>
      <c r="HP2127" s="28"/>
      <c r="HQ2127" s="28"/>
      <c r="HR2127" s="28"/>
      <c r="HS2127" s="28"/>
      <c r="HT2127" s="28"/>
      <c r="HU2127" s="28"/>
      <c r="HV2127" s="28"/>
      <c r="HW2127" s="28"/>
      <c r="HX2127" s="28"/>
      <c r="HY2127" s="28"/>
      <c r="HZ2127" s="28"/>
      <c r="IA2127" s="28"/>
      <c r="IB2127" s="28"/>
      <c r="IC2127" s="28"/>
      <c r="ID2127" s="28"/>
      <c r="IE2127" s="28"/>
      <c r="IF2127" s="28"/>
      <c r="IG2127" s="28"/>
      <c r="IH2127" s="28"/>
      <c r="II2127" s="28"/>
      <c r="IJ2127" s="28"/>
      <c r="IK2127" s="28"/>
      <c r="IL2127" s="28"/>
      <c r="IM2127" s="28"/>
      <c r="IN2127" s="28"/>
      <c r="IO2127" s="28"/>
    </row>
    <row r="2128" spans="1:249" s="50" customFormat="1" ht="18" customHeight="1">
      <c r="A2128" s="28"/>
      <c r="B2128" s="28"/>
      <c r="C2128" s="28"/>
      <c r="D2128" s="28"/>
      <c r="E2128" s="28"/>
      <c r="F2128" s="28"/>
      <c r="G2128" s="28"/>
      <c r="K2128" s="194"/>
      <c r="M2128" s="28"/>
      <c r="N2128" s="28"/>
      <c r="O2128" s="28"/>
      <c r="T2128" s="194"/>
      <c r="V2128" s="28"/>
      <c r="W2128" s="28"/>
      <c r="X2128" s="28"/>
      <c r="AC2128" s="194"/>
      <c r="AE2128" s="28"/>
      <c r="AF2128" s="28"/>
      <c r="AG2128" s="28"/>
      <c r="AL2128" s="194"/>
      <c r="AN2128" s="28"/>
      <c r="AO2128" s="28"/>
      <c r="AP2128" s="28"/>
      <c r="AU2128" s="194"/>
      <c r="AW2128" s="28"/>
      <c r="AX2128" s="28"/>
      <c r="AY2128" s="28"/>
      <c r="BD2128" s="194"/>
      <c r="BF2128" s="28"/>
      <c r="BG2128" s="28"/>
      <c r="BH2128" s="28"/>
      <c r="BM2128" s="194"/>
      <c r="BO2128" s="28"/>
      <c r="BP2128" s="28"/>
      <c r="BQ2128" s="28"/>
      <c r="BV2128" s="194"/>
      <c r="BX2128" s="28"/>
      <c r="BY2128" s="28"/>
      <c r="BZ2128" s="28"/>
      <c r="CE2128" s="194"/>
      <c r="CG2128" s="28"/>
      <c r="CH2128" s="28"/>
      <c r="CI2128" s="28"/>
      <c r="CN2128" s="194"/>
      <c r="CP2128" s="28"/>
      <c r="CQ2128" s="28"/>
      <c r="CR2128" s="28"/>
      <c r="CW2128" s="194"/>
      <c r="CY2128" s="28"/>
      <c r="CZ2128" s="28"/>
      <c r="DA2128" s="28"/>
      <c r="DF2128" s="194"/>
      <c r="DH2128" s="28"/>
      <c r="DI2128" s="28"/>
      <c r="DJ2128" s="28"/>
      <c r="DO2128" s="194"/>
      <c r="DQ2128" s="28"/>
      <c r="DR2128" s="28"/>
      <c r="DS2128" s="28"/>
      <c r="DX2128" s="194"/>
      <c r="DZ2128" s="28"/>
      <c r="EA2128" s="28"/>
      <c r="EB2128" s="28"/>
      <c r="EG2128" s="194"/>
      <c r="EI2128" s="28"/>
      <c r="EJ2128" s="28"/>
      <c r="EK2128" s="28"/>
      <c r="EP2128" s="194"/>
      <c r="ER2128" s="28"/>
      <c r="ES2128" s="28"/>
      <c r="ET2128" s="28"/>
      <c r="EY2128" s="194"/>
      <c r="FA2128" s="28"/>
      <c r="FB2128" s="28"/>
      <c r="FC2128" s="28"/>
      <c r="FH2128" s="194"/>
      <c r="FJ2128" s="28"/>
      <c r="FK2128" s="28"/>
      <c r="FL2128" s="28"/>
      <c r="FQ2128" s="194"/>
      <c r="FS2128" s="28"/>
      <c r="FT2128" s="28"/>
      <c r="FU2128" s="28"/>
      <c r="FZ2128" s="194"/>
      <c r="GB2128" s="28"/>
      <c r="GC2128" s="28"/>
      <c r="GD2128" s="28"/>
      <c r="GI2128" s="194"/>
      <c r="GK2128" s="28"/>
      <c r="GL2128" s="28"/>
      <c r="GM2128" s="28"/>
      <c r="GR2128" s="194"/>
      <c r="GT2128" s="28"/>
      <c r="GU2128" s="28"/>
      <c r="GV2128" s="28"/>
      <c r="HA2128" s="194"/>
      <c r="HC2128" s="28"/>
      <c r="HD2128" s="28"/>
      <c r="HE2128" s="28"/>
      <c r="HJ2128" s="28"/>
      <c r="HK2128" s="28"/>
      <c r="HL2128" s="28"/>
      <c r="HM2128" s="28"/>
      <c r="HN2128" s="28"/>
      <c r="HO2128" s="28"/>
      <c r="HP2128" s="28"/>
      <c r="HQ2128" s="28"/>
      <c r="HR2128" s="28"/>
      <c r="HS2128" s="28"/>
      <c r="HT2128" s="28"/>
      <c r="HU2128" s="28"/>
      <c r="HV2128" s="28"/>
      <c r="HW2128" s="28"/>
      <c r="HX2128" s="28"/>
      <c r="HY2128" s="28"/>
      <c r="HZ2128" s="28"/>
      <c r="IA2128" s="28"/>
      <c r="IB2128" s="28"/>
      <c r="IC2128" s="28"/>
      <c r="ID2128" s="28"/>
      <c r="IE2128" s="28"/>
      <c r="IF2128" s="28"/>
      <c r="IG2128" s="28"/>
      <c r="IH2128" s="28"/>
      <c r="II2128" s="28"/>
      <c r="IJ2128" s="28"/>
      <c r="IK2128" s="28"/>
      <c r="IL2128" s="28"/>
      <c r="IM2128" s="28"/>
      <c r="IN2128" s="28"/>
      <c r="IO2128" s="28"/>
    </row>
    <row r="2129" spans="1:249" s="50" customFormat="1" ht="18" customHeight="1">
      <c r="A2129" s="28"/>
      <c r="B2129" s="28"/>
      <c r="C2129" s="28"/>
      <c r="D2129" s="28"/>
      <c r="E2129" s="28"/>
      <c r="F2129" s="28"/>
      <c r="G2129" s="28"/>
      <c r="K2129" s="194"/>
      <c r="M2129" s="28"/>
      <c r="N2129" s="28"/>
      <c r="O2129" s="28"/>
      <c r="T2129" s="194"/>
      <c r="V2129" s="28"/>
      <c r="W2129" s="28"/>
      <c r="X2129" s="28"/>
      <c r="AC2129" s="194"/>
      <c r="AE2129" s="28"/>
      <c r="AF2129" s="28"/>
      <c r="AG2129" s="28"/>
      <c r="AL2129" s="194"/>
      <c r="AN2129" s="28"/>
      <c r="AO2129" s="28"/>
      <c r="AP2129" s="28"/>
      <c r="AU2129" s="194"/>
      <c r="AW2129" s="28"/>
      <c r="AX2129" s="28"/>
      <c r="AY2129" s="28"/>
      <c r="BD2129" s="194"/>
      <c r="BF2129" s="28"/>
      <c r="BG2129" s="28"/>
      <c r="BH2129" s="28"/>
      <c r="BM2129" s="194"/>
      <c r="BO2129" s="28"/>
      <c r="BP2129" s="28"/>
      <c r="BQ2129" s="28"/>
      <c r="BV2129" s="194"/>
      <c r="BX2129" s="28"/>
      <c r="BY2129" s="28"/>
      <c r="BZ2129" s="28"/>
      <c r="CE2129" s="194"/>
      <c r="CG2129" s="28"/>
      <c r="CH2129" s="28"/>
      <c r="CI2129" s="28"/>
      <c r="CN2129" s="194"/>
      <c r="CP2129" s="28"/>
      <c r="CQ2129" s="28"/>
      <c r="CR2129" s="28"/>
      <c r="CW2129" s="194"/>
      <c r="CY2129" s="28"/>
      <c r="CZ2129" s="28"/>
      <c r="DA2129" s="28"/>
      <c r="DF2129" s="194"/>
      <c r="DH2129" s="28"/>
      <c r="DI2129" s="28"/>
      <c r="DJ2129" s="28"/>
      <c r="DO2129" s="194"/>
      <c r="DQ2129" s="28"/>
      <c r="DR2129" s="28"/>
      <c r="DS2129" s="28"/>
      <c r="DX2129" s="194"/>
      <c r="DZ2129" s="28"/>
      <c r="EA2129" s="28"/>
      <c r="EB2129" s="28"/>
      <c r="EG2129" s="194"/>
      <c r="EI2129" s="28"/>
      <c r="EJ2129" s="28"/>
      <c r="EK2129" s="28"/>
      <c r="EP2129" s="194"/>
      <c r="ER2129" s="28"/>
      <c r="ES2129" s="28"/>
      <c r="ET2129" s="28"/>
      <c r="EY2129" s="194"/>
      <c r="FA2129" s="28"/>
      <c r="FB2129" s="28"/>
      <c r="FC2129" s="28"/>
      <c r="FH2129" s="194"/>
      <c r="FJ2129" s="28"/>
      <c r="FK2129" s="28"/>
      <c r="FL2129" s="28"/>
      <c r="FQ2129" s="194"/>
      <c r="FS2129" s="28"/>
      <c r="FT2129" s="28"/>
      <c r="FU2129" s="28"/>
      <c r="FZ2129" s="194"/>
      <c r="GB2129" s="28"/>
      <c r="GC2129" s="28"/>
      <c r="GD2129" s="28"/>
      <c r="GI2129" s="194"/>
      <c r="GK2129" s="28"/>
      <c r="GL2129" s="28"/>
      <c r="GM2129" s="28"/>
      <c r="GR2129" s="194"/>
      <c r="GT2129" s="28"/>
      <c r="GU2129" s="28"/>
      <c r="GV2129" s="28"/>
      <c r="HA2129" s="194"/>
      <c r="HC2129" s="28"/>
      <c r="HD2129" s="28"/>
      <c r="HE2129" s="28"/>
      <c r="HJ2129" s="28"/>
      <c r="HK2129" s="28"/>
      <c r="HL2129" s="28"/>
      <c r="HM2129" s="28"/>
      <c r="HN2129" s="28"/>
      <c r="HO2129" s="28"/>
      <c r="HP2129" s="28"/>
      <c r="HQ2129" s="28"/>
      <c r="HR2129" s="28"/>
      <c r="HS2129" s="28"/>
      <c r="HT2129" s="28"/>
      <c r="HU2129" s="28"/>
      <c r="HV2129" s="28"/>
      <c r="HW2129" s="28"/>
      <c r="HX2129" s="28"/>
      <c r="HY2129" s="28"/>
      <c r="HZ2129" s="28"/>
      <c r="IA2129" s="28"/>
      <c r="IB2129" s="28"/>
      <c r="IC2129" s="28"/>
      <c r="ID2129" s="28"/>
      <c r="IE2129" s="28"/>
      <c r="IF2129" s="28"/>
      <c r="IG2129" s="28"/>
      <c r="IH2129" s="28"/>
      <c r="II2129" s="28"/>
      <c r="IJ2129" s="28"/>
      <c r="IK2129" s="28"/>
      <c r="IL2129" s="28"/>
      <c r="IM2129" s="28"/>
      <c r="IN2129" s="28"/>
      <c r="IO2129" s="28"/>
    </row>
    <row r="2130" spans="1:249" s="50" customFormat="1" ht="18" customHeight="1">
      <c r="A2130" s="28"/>
      <c r="B2130" s="28"/>
      <c r="C2130" s="28"/>
      <c r="D2130" s="28"/>
      <c r="E2130" s="28"/>
      <c r="F2130" s="28"/>
      <c r="G2130" s="28"/>
      <c r="K2130" s="194"/>
      <c r="M2130" s="28"/>
      <c r="N2130" s="28"/>
      <c r="O2130" s="28"/>
      <c r="T2130" s="194"/>
      <c r="V2130" s="28"/>
      <c r="W2130" s="28"/>
      <c r="X2130" s="28"/>
      <c r="AC2130" s="194"/>
      <c r="AE2130" s="28"/>
      <c r="AF2130" s="28"/>
      <c r="AG2130" s="28"/>
      <c r="AL2130" s="194"/>
      <c r="AN2130" s="28"/>
      <c r="AO2130" s="28"/>
      <c r="AP2130" s="28"/>
      <c r="AU2130" s="194"/>
      <c r="AW2130" s="28"/>
      <c r="AX2130" s="28"/>
      <c r="AY2130" s="28"/>
      <c r="BD2130" s="194"/>
      <c r="BF2130" s="28"/>
      <c r="BG2130" s="28"/>
      <c r="BH2130" s="28"/>
      <c r="BM2130" s="194"/>
      <c r="BO2130" s="28"/>
      <c r="BP2130" s="28"/>
      <c r="BQ2130" s="28"/>
      <c r="BV2130" s="194"/>
      <c r="BX2130" s="28"/>
      <c r="BY2130" s="28"/>
      <c r="BZ2130" s="28"/>
      <c r="CE2130" s="194"/>
      <c r="CG2130" s="28"/>
      <c r="CH2130" s="28"/>
      <c r="CI2130" s="28"/>
      <c r="CN2130" s="194"/>
      <c r="CP2130" s="28"/>
      <c r="CQ2130" s="28"/>
      <c r="CR2130" s="28"/>
      <c r="CW2130" s="194"/>
      <c r="CY2130" s="28"/>
      <c r="CZ2130" s="28"/>
      <c r="DA2130" s="28"/>
      <c r="DF2130" s="194"/>
      <c r="DH2130" s="28"/>
      <c r="DI2130" s="28"/>
      <c r="DJ2130" s="28"/>
      <c r="DO2130" s="194"/>
      <c r="DQ2130" s="28"/>
      <c r="DR2130" s="28"/>
      <c r="DS2130" s="28"/>
      <c r="DX2130" s="194"/>
      <c r="DZ2130" s="28"/>
      <c r="EA2130" s="28"/>
      <c r="EB2130" s="28"/>
      <c r="EG2130" s="194"/>
      <c r="EI2130" s="28"/>
      <c r="EJ2130" s="28"/>
      <c r="EK2130" s="28"/>
      <c r="EP2130" s="194"/>
      <c r="ER2130" s="28"/>
      <c r="ES2130" s="28"/>
      <c r="ET2130" s="28"/>
      <c r="EY2130" s="194"/>
      <c r="FA2130" s="28"/>
      <c r="FB2130" s="28"/>
      <c r="FC2130" s="28"/>
      <c r="FH2130" s="194"/>
      <c r="FJ2130" s="28"/>
      <c r="FK2130" s="28"/>
      <c r="FL2130" s="28"/>
      <c r="FQ2130" s="194"/>
      <c r="FS2130" s="28"/>
      <c r="FT2130" s="28"/>
      <c r="FU2130" s="28"/>
      <c r="FZ2130" s="194"/>
      <c r="GB2130" s="28"/>
      <c r="GC2130" s="28"/>
      <c r="GD2130" s="28"/>
      <c r="GI2130" s="194"/>
      <c r="GK2130" s="28"/>
      <c r="GL2130" s="28"/>
      <c r="GM2130" s="28"/>
      <c r="GR2130" s="194"/>
      <c r="GT2130" s="28"/>
      <c r="GU2130" s="28"/>
      <c r="GV2130" s="28"/>
      <c r="HA2130" s="194"/>
      <c r="HC2130" s="28"/>
      <c r="HD2130" s="28"/>
      <c r="HE2130" s="28"/>
      <c r="HJ2130" s="28"/>
      <c r="HK2130" s="28"/>
      <c r="HL2130" s="28"/>
      <c r="HM2130" s="28"/>
      <c r="HN2130" s="28"/>
      <c r="HO2130" s="28"/>
      <c r="HP2130" s="28"/>
      <c r="HQ2130" s="28"/>
      <c r="HR2130" s="28"/>
      <c r="HS2130" s="28"/>
      <c r="HT2130" s="28"/>
      <c r="HU2130" s="28"/>
      <c r="HV2130" s="28"/>
      <c r="HW2130" s="28"/>
      <c r="HX2130" s="28"/>
      <c r="HY2130" s="28"/>
      <c r="HZ2130" s="28"/>
      <c r="IA2130" s="28"/>
      <c r="IB2130" s="28"/>
      <c r="IC2130" s="28"/>
      <c r="ID2130" s="28"/>
      <c r="IE2130" s="28"/>
      <c r="IF2130" s="28"/>
      <c r="IG2130" s="28"/>
      <c r="IH2130" s="28"/>
      <c r="II2130" s="28"/>
      <c r="IJ2130" s="28"/>
      <c r="IK2130" s="28"/>
      <c r="IL2130" s="28"/>
      <c r="IM2130" s="28"/>
      <c r="IN2130" s="28"/>
      <c r="IO2130" s="28"/>
    </row>
    <row r="2131" spans="1:249" s="50" customFormat="1" ht="18" customHeight="1">
      <c r="A2131" s="28"/>
      <c r="B2131" s="28"/>
      <c r="C2131" s="28"/>
      <c r="D2131" s="28"/>
      <c r="E2131" s="28"/>
      <c r="F2131" s="28"/>
      <c r="G2131" s="28"/>
      <c r="K2131" s="194"/>
      <c r="M2131" s="28"/>
      <c r="N2131" s="28"/>
      <c r="O2131" s="28"/>
      <c r="T2131" s="194"/>
      <c r="V2131" s="28"/>
      <c r="W2131" s="28"/>
      <c r="X2131" s="28"/>
      <c r="AC2131" s="194"/>
      <c r="AE2131" s="28"/>
      <c r="AF2131" s="28"/>
      <c r="AG2131" s="28"/>
      <c r="AL2131" s="194"/>
      <c r="AN2131" s="28"/>
      <c r="AO2131" s="28"/>
      <c r="AP2131" s="28"/>
      <c r="AU2131" s="194"/>
      <c r="AW2131" s="28"/>
      <c r="AX2131" s="28"/>
      <c r="AY2131" s="28"/>
      <c r="BD2131" s="194"/>
      <c r="BF2131" s="28"/>
      <c r="BG2131" s="28"/>
      <c r="BH2131" s="28"/>
      <c r="BM2131" s="194"/>
      <c r="BO2131" s="28"/>
      <c r="BP2131" s="28"/>
      <c r="BQ2131" s="28"/>
      <c r="BV2131" s="194"/>
      <c r="BX2131" s="28"/>
      <c r="BY2131" s="28"/>
      <c r="BZ2131" s="28"/>
      <c r="CE2131" s="194"/>
      <c r="CG2131" s="28"/>
      <c r="CH2131" s="28"/>
      <c r="CI2131" s="28"/>
      <c r="CN2131" s="194"/>
      <c r="CP2131" s="28"/>
      <c r="CQ2131" s="28"/>
      <c r="CR2131" s="28"/>
      <c r="CW2131" s="194"/>
      <c r="CY2131" s="28"/>
      <c r="CZ2131" s="28"/>
      <c r="DA2131" s="28"/>
      <c r="DF2131" s="194"/>
      <c r="DH2131" s="28"/>
      <c r="DI2131" s="28"/>
      <c r="DJ2131" s="28"/>
      <c r="DO2131" s="194"/>
      <c r="DQ2131" s="28"/>
      <c r="DR2131" s="28"/>
      <c r="DS2131" s="28"/>
      <c r="DX2131" s="194"/>
      <c r="DZ2131" s="28"/>
      <c r="EA2131" s="28"/>
      <c r="EB2131" s="28"/>
      <c r="EG2131" s="194"/>
      <c r="EI2131" s="28"/>
      <c r="EJ2131" s="28"/>
      <c r="EK2131" s="28"/>
      <c r="EP2131" s="194"/>
      <c r="ER2131" s="28"/>
      <c r="ES2131" s="28"/>
      <c r="ET2131" s="28"/>
      <c r="EY2131" s="194"/>
      <c r="FA2131" s="28"/>
      <c r="FB2131" s="28"/>
      <c r="FC2131" s="28"/>
      <c r="FH2131" s="194"/>
      <c r="FJ2131" s="28"/>
      <c r="FK2131" s="28"/>
      <c r="FL2131" s="28"/>
      <c r="FQ2131" s="194"/>
      <c r="FS2131" s="28"/>
      <c r="FT2131" s="28"/>
      <c r="FU2131" s="28"/>
      <c r="FZ2131" s="194"/>
      <c r="GB2131" s="28"/>
      <c r="GC2131" s="28"/>
      <c r="GD2131" s="28"/>
      <c r="GI2131" s="194"/>
      <c r="GK2131" s="28"/>
      <c r="GL2131" s="28"/>
      <c r="GM2131" s="28"/>
      <c r="GR2131" s="194"/>
      <c r="GT2131" s="28"/>
      <c r="GU2131" s="28"/>
      <c r="GV2131" s="28"/>
      <c r="HA2131" s="194"/>
      <c r="HC2131" s="28"/>
      <c r="HD2131" s="28"/>
      <c r="HE2131" s="28"/>
      <c r="HJ2131" s="28"/>
      <c r="HK2131" s="28"/>
      <c r="HL2131" s="28"/>
      <c r="HM2131" s="28"/>
      <c r="HN2131" s="28"/>
      <c r="HO2131" s="28"/>
      <c r="HP2131" s="28"/>
      <c r="HQ2131" s="28"/>
      <c r="HR2131" s="28"/>
      <c r="HS2131" s="28"/>
      <c r="HT2131" s="28"/>
      <c r="HU2131" s="28"/>
      <c r="HV2131" s="28"/>
      <c r="HW2131" s="28"/>
      <c r="HX2131" s="28"/>
      <c r="HY2131" s="28"/>
      <c r="HZ2131" s="28"/>
      <c r="IA2131" s="28"/>
      <c r="IB2131" s="28"/>
      <c r="IC2131" s="28"/>
      <c r="ID2131" s="28"/>
      <c r="IE2131" s="28"/>
      <c r="IF2131" s="28"/>
      <c r="IG2131" s="28"/>
      <c r="IH2131" s="28"/>
      <c r="II2131" s="28"/>
      <c r="IJ2131" s="28"/>
      <c r="IK2131" s="28"/>
      <c r="IL2131" s="28"/>
      <c r="IM2131" s="28"/>
      <c r="IN2131" s="28"/>
      <c r="IO2131" s="28"/>
    </row>
    <row r="2132" spans="1:249" s="50" customFormat="1" ht="18" customHeight="1">
      <c r="A2132" s="28"/>
      <c r="B2132" s="28"/>
      <c r="C2132" s="28"/>
      <c r="D2132" s="28"/>
      <c r="E2132" s="28"/>
      <c r="F2132" s="28"/>
      <c r="G2132" s="28"/>
      <c r="K2132" s="194"/>
      <c r="M2132" s="28"/>
      <c r="N2132" s="28"/>
      <c r="O2132" s="28"/>
      <c r="T2132" s="194"/>
      <c r="V2132" s="28"/>
      <c r="W2132" s="28"/>
      <c r="X2132" s="28"/>
      <c r="AC2132" s="194"/>
      <c r="AE2132" s="28"/>
      <c r="AF2132" s="28"/>
      <c r="AG2132" s="28"/>
      <c r="AL2132" s="194"/>
      <c r="AN2132" s="28"/>
      <c r="AO2132" s="28"/>
      <c r="AP2132" s="28"/>
      <c r="AU2132" s="194"/>
      <c r="AW2132" s="28"/>
      <c r="AX2132" s="28"/>
      <c r="AY2132" s="28"/>
      <c r="BD2132" s="194"/>
      <c r="BF2132" s="28"/>
      <c r="BG2132" s="28"/>
      <c r="BH2132" s="28"/>
      <c r="BM2132" s="194"/>
      <c r="BO2132" s="28"/>
      <c r="BP2132" s="28"/>
      <c r="BQ2132" s="28"/>
      <c r="BV2132" s="194"/>
      <c r="BX2132" s="28"/>
      <c r="BY2132" s="28"/>
      <c r="BZ2132" s="28"/>
      <c r="CE2132" s="194"/>
      <c r="CG2132" s="28"/>
      <c r="CH2132" s="28"/>
      <c r="CI2132" s="28"/>
      <c r="CN2132" s="194"/>
      <c r="CP2132" s="28"/>
      <c r="CQ2132" s="28"/>
      <c r="CR2132" s="28"/>
      <c r="CW2132" s="194"/>
      <c r="CY2132" s="28"/>
      <c r="CZ2132" s="28"/>
      <c r="DA2132" s="28"/>
      <c r="DF2132" s="194"/>
      <c r="DH2132" s="28"/>
      <c r="DI2132" s="28"/>
      <c r="DJ2132" s="28"/>
      <c r="DO2132" s="194"/>
      <c r="DQ2132" s="28"/>
      <c r="DR2132" s="28"/>
      <c r="DS2132" s="28"/>
      <c r="DX2132" s="194"/>
      <c r="DZ2132" s="28"/>
      <c r="EA2132" s="28"/>
      <c r="EB2132" s="28"/>
      <c r="EG2132" s="194"/>
      <c r="EI2132" s="28"/>
      <c r="EJ2132" s="28"/>
      <c r="EK2132" s="28"/>
      <c r="EP2132" s="194"/>
      <c r="ER2132" s="28"/>
      <c r="ES2132" s="28"/>
      <c r="ET2132" s="28"/>
      <c r="EY2132" s="194"/>
      <c r="FA2132" s="28"/>
      <c r="FB2132" s="28"/>
      <c r="FC2132" s="28"/>
      <c r="FH2132" s="194"/>
      <c r="FJ2132" s="28"/>
      <c r="FK2132" s="28"/>
      <c r="FL2132" s="28"/>
      <c r="FQ2132" s="194"/>
      <c r="FS2132" s="28"/>
      <c r="FT2132" s="28"/>
      <c r="FU2132" s="28"/>
      <c r="FZ2132" s="194"/>
      <c r="GB2132" s="28"/>
      <c r="GC2132" s="28"/>
      <c r="GD2132" s="28"/>
      <c r="GI2132" s="194"/>
      <c r="GK2132" s="28"/>
      <c r="GL2132" s="28"/>
      <c r="GM2132" s="28"/>
      <c r="GR2132" s="194"/>
      <c r="GT2132" s="28"/>
      <c r="GU2132" s="28"/>
      <c r="GV2132" s="28"/>
      <c r="HA2132" s="194"/>
      <c r="HC2132" s="28"/>
      <c r="HD2132" s="28"/>
      <c r="HE2132" s="28"/>
      <c r="HJ2132" s="28"/>
      <c r="HK2132" s="28"/>
      <c r="HL2132" s="28"/>
      <c r="HM2132" s="28"/>
      <c r="HN2132" s="28"/>
      <c r="HO2132" s="28"/>
      <c r="HP2132" s="28"/>
      <c r="HQ2132" s="28"/>
      <c r="HR2132" s="28"/>
      <c r="HS2132" s="28"/>
      <c r="HT2132" s="28"/>
      <c r="HU2132" s="28"/>
      <c r="HV2132" s="28"/>
      <c r="HW2132" s="28"/>
      <c r="HX2132" s="28"/>
      <c r="HY2132" s="28"/>
      <c r="HZ2132" s="28"/>
      <c r="IA2132" s="28"/>
      <c r="IB2132" s="28"/>
      <c r="IC2132" s="28"/>
      <c r="ID2132" s="28"/>
      <c r="IE2132" s="28"/>
      <c r="IF2132" s="28"/>
      <c r="IG2132" s="28"/>
      <c r="IH2132" s="28"/>
      <c r="II2132" s="28"/>
      <c r="IJ2132" s="28"/>
      <c r="IK2132" s="28"/>
      <c r="IL2132" s="28"/>
      <c r="IM2132" s="28"/>
      <c r="IN2132" s="28"/>
      <c r="IO2132" s="28"/>
    </row>
    <row r="2133" spans="1:249" s="50" customFormat="1" ht="18" customHeight="1">
      <c r="A2133" s="28"/>
      <c r="B2133" s="28"/>
      <c r="C2133" s="28"/>
      <c r="D2133" s="28"/>
      <c r="E2133" s="28"/>
      <c r="F2133" s="28"/>
      <c r="G2133" s="28"/>
      <c r="K2133" s="194"/>
      <c r="M2133" s="28"/>
      <c r="N2133" s="28"/>
      <c r="O2133" s="28"/>
      <c r="T2133" s="194"/>
      <c r="V2133" s="28"/>
      <c r="W2133" s="28"/>
      <c r="X2133" s="28"/>
      <c r="AC2133" s="194"/>
      <c r="AE2133" s="28"/>
      <c r="AF2133" s="28"/>
      <c r="AG2133" s="28"/>
      <c r="AL2133" s="194"/>
      <c r="AN2133" s="28"/>
      <c r="AO2133" s="28"/>
      <c r="AP2133" s="28"/>
      <c r="AU2133" s="194"/>
      <c r="AW2133" s="28"/>
      <c r="AX2133" s="28"/>
      <c r="AY2133" s="28"/>
      <c r="BD2133" s="194"/>
      <c r="BF2133" s="28"/>
      <c r="BG2133" s="28"/>
      <c r="BH2133" s="28"/>
      <c r="BM2133" s="194"/>
      <c r="BO2133" s="28"/>
      <c r="BP2133" s="28"/>
      <c r="BQ2133" s="28"/>
      <c r="BV2133" s="194"/>
      <c r="BX2133" s="28"/>
      <c r="BY2133" s="28"/>
      <c r="BZ2133" s="28"/>
      <c r="CE2133" s="194"/>
      <c r="CG2133" s="28"/>
      <c r="CH2133" s="28"/>
      <c r="CI2133" s="28"/>
      <c r="CN2133" s="194"/>
      <c r="CP2133" s="28"/>
      <c r="CQ2133" s="28"/>
      <c r="CR2133" s="28"/>
      <c r="CW2133" s="194"/>
      <c r="CY2133" s="28"/>
      <c r="CZ2133" s="28"/>
      <c r="DA2133" s="28"/>
      <c r="DF2133" s="194"/>
      <c r="DH2133" s="28"/>
      <c r="DI2133" s="28"/>
      <c r="DJ2133" s="28"/>
      <c r="DO2133" s="194"/>
      <c r="DQ2133" s="28"/>
      <c r="DR2133" s="28"/>
      <c r="DS2133" s="28"/>
      <c r="DX2133" s="194"/>
      <c r="DZ2133" s="28"/>
      <c r="EA2133" s="28"/>
      <c r="EB2133" s="28"/>
      <c r="EG2133" s="194"/>
      <c r="EI2133" s="28"/>
      <c r="EJ2133" s="28"/>
      <c r="EK2133" s="28"/>
      <c r="EP2133" s="194"/>
      <c r="ER2133" s="28"/>
      <c r="ES2133" s="28"/>
      <c r="ET2133" s="28"/>
      <c r="EY2133" s="194"/>
      <c r="FA2133" s="28"/>
      <c r="FB2133" s="28"/>
      <c r="FC2133" s="28"/>
      <c r="FH2133" s="194"/>
      <c r="FJ2133" s="28"/>
      <c r="FK2133" s="28"/>
      <c r="FL2133" s="28"/>
      <c r="FQ2133" s="194"/>
      <c r="FS2133" s="28"/>
      <c r="FT2133" s="28"/>
      <c r="FU2133" s="28"/>
      <c r="FZ2133" s="194"/>
      <c r="GB2133" s="28"/>
      <c r="GC2133" s="28"/>
      <c r="GD2133" s="28"/>
      <c r="GI2133" s="194"/>
      <c r="GK2133" s="28"/>
      <c r="GL2133" s="28"/>
      <c r="GM2133" s="28"/>
      <c r="GR2133" s="194"/>
      <c r="GT2133" s="28"/>
      <c r="GU2133" s="28"/>
      <c r="GV2133" s="28"/>
      <c r="HA2133" s="194"/>
      <c r="HC2133" s="28"/>
      <c r="HD2133" s="28"/>
      <c r="HE2133" s="28"/>
      <c r="HJ2133" s="28"/>
      <c r="HK2133" s="28"/>
      <c r="HL2133" s="28"/>
      <c r="HM2133" s="28"/>
      <c r="HN2133" s="28"/>
      <c r="HO2133" s="28"/>
      <c r="HP2133" s="28"/>
      <c r="HQ2133" s="28"/>
      <c r="HR2133" s="28"/>
      <c r="HS2133" s="28"/>
      <c r="HT2133" s="28"/>
      <c r="HU2133" s="28"/>
      <c r="HV2133" s="28"/>
      <c r="HW2133" s="28"/>
      <c r="HX2133" s="28"/>
      <c r="HY2133" s="28"/>
      <c r="HZ2133" s="28"/>
      <c r="IA2133" s="28"/>
      <c r="IB2133" s="28"/>
      <c r="IC2133" s="28"/>
      <c r="ID2133" s="28"/>
      <c r="IE2133" s="28"/>
      <c r="IF2133" s="28"/>
      <c r="IG2133" s="28"/>
      <c r="IH2133" s="28"/>
      <c r="II2133" s="28"/>
      <c r="IJ2133" s="28"/>
      <c r="IK2133" s="28"/>
      <c r="IL2133" s="28"/>
      <c r="IM2133" s="28"/>
      <c r="IN2133" s="28"/>
      <c r="IO2133" s="28"/>
    </row>
    <row r="2134" spans="1:249" s="50" customFormat="1" ht="18" customHeight="1">
      <c r="A2134" s="28"/>
      <c r="B2134" s="28"/>
      <c r="C2134" s="28"/>
      <c r="D2134" s="28"/>
      <c r="F2134" s="28"/>
      <c r="G2134" s="28"/>
      <c r="K2134" s="194"/>
      <c r="M2134" s="28"/>
      <c r="N2134" s="28"/>
      <c r="O2134" s="28"/>
      <c r="T2134" s="194"/>
      <c r="V2134" s="28"/>
      <c r="W2134" s="28"/>
      <c r="X2134" s="28"/>
      <c r="AC2134" s="194"/>
      <c r="AE2134" s="28"/>
      <c r="AF2134" s="28"/>
      <c r="AG2134" s="28"/>
      <c r="AL2134" s="194"/>
      <c r="AN2134" s="28"/>
      <c r="AO2134" s="28"/>
      <c r="AP2134" s="28"/>
      <c r="AU2134" s="194"/>
      <c r="AW2134" s="28"/>
      <c r="AX2134" s="28"/>
      <c r="AY2134" s="28"/>
      <c r="BD2134" s="194"/>
      <c r="BF2134" s="28"/>
      <c r="BG2134" s="28"/>
      <c r="BH2134" s="28"/>
      <c r="BM2134" s="194"/>
      <c r="BO2134" s="28"/>
      <c r="BP2134" s="28"/>
      <c r="BQ2134" s="28"/>
      <c r="BV2134" s="194"/>
      <c r="BX2134" s="28"/>
      <c r="BY2134" s="28"/>
      <c r="BZ2134" s="28"/>
      <c r="CE2134" s="194"/>
      <c r="CG2134" s="28"/>
      <c r="CH2134" s="28"/>
      <c r="CI2134" s="28"/>
      <c r="CN2134" s="194"/>
      <c r="CP2134" s="28"/>
      <c r="CQ2134" s="28"/>
      <c r="CR2134" s="28"/>
      <c r="CW2134" s="194"/>
      <c r="CY2134" s="28"/>
      <c r="CZ2134" s="28"/>
      <c r="DA2134" s="28"/>
      <c r="DF2134" s="194"/>
      <c r="DH2134" s="28"/>
      <c r="DI2134" s="28"/>
      <c r="DJ2134" s="28"/>
      <c r="DO2134" s="194"/>
      <c r="DQ2134" s="28"/>
      <c r="DR2134" s="28"/>
      <c r="DS2134" s="28"/>
      <c r="DX2134" s="194"/>
      <c r="DZ2134" s="28"/>
      <c r="EA2134" s="28"/>
      <c r="EB2134" s="28"/>
      <c r="EG2134" s="194"/>
      <c r="EI2134" s="28"/>
      <c r="EJ2134" s="28"/>
      <c r="EK2134" s="28"/>
      <c r="EP2134" s="194"/>
      <c r="ER2134" s="28"/>
      <c r="ES2134" s="28"/>
      <c r="ET2134" s="28"/>
      <c r="EY2134" s="194"/>
      <c r="FA2134" s="28"/>
      <c r="FB2134" s="28"/>
      <c r="FC2134" s="28"/>
      <c r="FH2134" s="194"/>
      <c r="FJ2134" s="28"/>
      <c r="FK2134" s="28"/>
      <c r="FL2134" s="28"/>
      <c r="FQ2134" s="194"/>
      <c r="FS2134" s="28"/>
      <c r="FT2134" s="28"/>
      <c r="FU2134" s="28"/>
      <c r="FZ2134" s="194"/>
      <c r="GB2134" s="28"/>
      <c r="GC2134" s="28"/>
      <c r="GD2134" s="28"/>
      <c r="GI2134" s="194"/>
      <c r="GK2134" s="28"/>
      <c r="GL2134" s="28"/>
      <c r="GM2134" s="28"/>
      <c r="GR2134" s="194"/>
      <c r="GT2134" s="28"/>
      <c r="GU2134" s="28"/>
      <c r="GV2134" s="28"/>
      <c r="HA2134" s="194"/>
      <c r="HC2134" s="28"/>
      <c r="HD2134" s="28"/>
      <c r="HE2134" s="28"/>
      <c r="HJ2134" s="28"/>
      <c r="HK2134" s="28"/>
      <c r="HL2134" s="28"/>
      <c r="HM2134" s="28"/>
      <c r="HN2134" s="28"/>
      <c r="HO2134" s="28"/>
      <c r="HP2134" s="28"/>
      <c r="HQ2134" s="28"/>
      <c r="HR2134" s="28"/>
      <c r="HS2134" s="28"/>
      <c r="HT2134" s="28"/>
      <c r="HU2134" s="28"/>
      <c r="HV2134" s="28"/>
      <c r="HW2134" s="28"/>
      <c r="HX2134" s="28"/>
      <c r="HY2134" s="28"/>
      <c r="HZ2134" s="28"/>
      <c r="IA2134" s="28"/>
      <c r="IB2134" s="28"/>
      <c r="IC2134" s="28"/>
      <c r="ID2134" s="28"/>
      <c r="IE2134" s="28"/>
      <c r="IF2134" s="28"/>
      <c r="IG2134" s="28"/>
      <c r="IH2134" s="28"/>
      <c r="II2134" s="28"/>
      <c r="IJ2134" s="28"/>
      <c r="IK2134" s="28"/>
      <c r="IL2134" s="28"/>
      <c r="IM2134" s="28"/>
      <c r="IN2134" s="28"/>
      <c r="IO2134" s="28"/>
    </row>
    <row r="2135" spans="1:249" s="50" customFormat="1" ht="18" customHeight="1">
      <c r="A2135" s="28"/>
      <c r="B2135" s="28"/>
      <c r="C2135" s="28"/>
      <c r="D2135" s="28"/>
      <c r="F2135" s="28"/>
      <c r="G2135" s="28"/>
      <c r="K2135" s="194"/>
      <c r="M2135" s="28"/>
      <c r="N2135" s="28"/>
      <c r="O2135" s="28"/>
      <c r="T2135" s="194"/>
      <c r="V2135" s="28"/>
      <c r="W2135" s="28"/>
      <c r="X2135" s="28"/>
      <c r="AC2135" s="194"/>
      <c r="AE2135" s="28"/>
      <c r="AF2135" s="28"/>
      <c r="AG2135" s="28"/>
      <c r="AL2135" s="194"/>
      <c r="AN2135" s="28"/>
      <c r="AO2135" s="28"/>
      <c r="AP2135" s="28"/>
      <c r="AU2135" s="194"/>
      <c r="AW2135" s="28"/>
      <c r="AX2135" s="28"/>
      <c r="AY2135" s="28"/>
      <c r="BD2135" s="194"/>
      <c r="BF2135" s="28"/>
      <c r="BG2135" s="28"/>
      <c r="BH2135" s="28"/>
      <c r="BM2135" s="194"/>
      <c r="BO2135" s="28"/>
      <c r="BP2135" s="28"/>
      <c r="BQ2135" s="28"/>
      <c r="BV2135" s="194"/>
      <c r="BX2135" s="28"/>
      <c r="BY2135" s="28"/>
      <c r="BZ2135" s="28"/>
      <c r="CE2135" s="194"/>
      <c r="CG2135" s="28"/>
      <c r="CH2135" s="28"/>
      <c r="CI2135" s="28"/>
      <c r="CN2135" s="194"/>
      <c r="CP2135" s="28"/>
      <c r="CQ2135" s="28"/>
      <c r="CR2135" s="28"/>
      <c r="CW2135" s="194"/>
      <c r="CY2135" s="28"/>
      <c r="CZ2135" s="28"/>
      <c r="DA2135" s="28"/>
      <c r="DF2135" s="194"/>
      <c r="DH2135" s="28"/>
      <c r="DI2135" s="28"/>
      <c r="DJ2135" s="28"/>
      <c r="DO2135" s="194"/>
      <c r="DQ2135" s="28"/>
      <c r="DR2135" s="28"/>
      <c r="DS2135" s="28"/>
      <c r="DX2135" s="194"/>
      <c r="DZ2135" s="28"/>
      <c r="EA2135" s="28"/>
      <c r="EB2135" s="28"/>
      <c r="EG2135" s="194"/>
      <c r="EI2135" s="28"/>
      <c r="EJ2135" s="28"/>
      <c r="EK2135" s="28"/>
      <c r="EP2135" s="194"/>
      <c r="ER2135" s="28"/>
      <c r="ES2135" s="28"/>
      <c r="ET2135" s="28"/>
      <c r="EY2135" s="194"/>
      <c r="FA2135" s="28"/>
      <c r="FB2135" s="28"/>
      <c r="FC2135" s="28"/>
      <c r="FH2135" s="194"/>
      <c r="FJ2135" s="28"/>
      <c r="FK2135" s="28"/>
      <c r="FL2135" s="28"/>
      <c r="FQ2135" s="194"/>
      <c r="FS2135" s="28"/>
      <c r="FT2135" s="28"/>
      <c r="FU2135" s="28"/>
      <c r="FZ2135" s="194"/>
      <c r="GB2135" s="28"/>
      <c r="GC2135" s="28"/>
      <c r="GD2135" s="28"/>
      <c r="GI2135" s="194"/>
      <c r="GK2135" s="28"/>
      <c r="GL2135" s="28"/>
      <c r="GM2135" s="28"/>
      <c r="GR2135" s="194"/>
      <c r="GT2135" s="28"/>
      <c r="GU2135" s="28"/>
      <c r="GV2135" s="28"/>
      <c r="HA2135" s="194"/>
      <c r="HC2135" s="28"/>
      <c r="HD2135" s="28"/>
      <c r="HE2135" s="28"/>
      <c r="HJ2135" s="28"/>
      <c r="HK2135" s="28"/>
      <c r="HL2135" s="28"/>
      <c r="HM2135" s="28"/>
      <c r="HN2135" s="28"/>
      <c r="HO2135" s="28"/>
      <c r="HP2135" s="28"/>
      <c r="HQ2135" s="28"/>
      <c r="HR2135" s="28"/>
      <c r="HS2135" s="28"/>
      <c r="HT2135" s="28"/>
      <c r="HU2135" s="28"/>
      <c r="HV2135" s="28"/>
      <c r="HW2135" s="28"/>
      <c r="HX2135" s="28"/>
      <c r="HY2135" s="28"/>
      <c r="HZ2135" s="28"/>
      <c r="IA2135" s="28"/>
      <c r="IB2135" s="28"/>
      <c r="IC2135" s="28"/>
      <c r="ID2135" s="28"/>
      <c r="IE2135" s="28"/>
      <c r="IF2135" s="28"/>
      <c r="IG2135" s="28"/>
      <c r="IH2135" s="28"/>
      <c r="II2135" s="28"/>
      <c r="IJ2135" s="28"/>
      <c r="IK2135" s="28"/>
      <c r="IL2135" s="28"/>
      <c r="IM2135" s="28"/>
      <c r="IN2135" s="28"/>
      <c r="IO2135" s="28"/>
    </row>
    <row r="2136" spans="1:249" s="50" customFormat="1" ht="18" customHeight="1">
      <c r="A2136" s="28"/>
      <c r="B2136" s="28"/>
      <c r="C2136" s="28"/>
      <c r="D2136" s="28"/>
      <c r="F2136" s="28"/>
      <c r="G2136" s="28"/>
      <c r="K2136" s="194"/>
      <c r="M2136" s="28"/>
      <c r="N2136" s="28"/>
      <c r="O2136" s="28"/>
      <c r="T2136" s="194"/>
      <c r="V2136" s="28"/>
      <c r="W2136" s="28"/>
      <c r="X2136" s="28"/>
      <c r="AC2136" s="194"/>
      <c r="AE2136" s="28"/>
      <c r="AF2136" s="28"/>
      <c r="AG2136" s="28"/>
      <c r="AL2136" s="194"/>
      <c r="AN2136" s="28"/>
      <c r="AO2136" s="28"/>
      <c r="AP2136" s="28"/>
      <c r="AU2136" s="194"/>
      <c r="AW2136" s="28"/>
      <c r="AX2136" s="28"/>
      <c r="AY2136" s="28"/>
      <c r="BD2136" s="194"/>
      <c r="BF2136" s="28"/>
      <c r="BG2136" s="28"/>
      <c r="BH2136" s="28"/>
      <c r="BM2136" s="194"/>
      <c r="BO2136" s="28"/>
      <c r="BP2136" s="28"/>
      <c r="BQ2136" s="28"/>
      <c r="BV2136" s="194"/>
      <c r="BX2136" s="28"/>
      <c r="BY2136" s="28"/>
      <c r="BZ2136" s="28"/>
      <c r="CE2136" s="194"/>
      <c r="CG2136" s="28"/>
      <c r="CH2136" s="28"/>
      <c r="CI2136" s="28"/>
      <c r="CN2136" s="194"/>
      <c r="CP2136" s="28"/>
      <c r="CQ2136" s="28"/>
      <c r="CR2136" s="28"/>
      <c r="CW2136" s="194"/>
      <c r="CY2136" s="28"/>
      <c r="CZ2136" s="28"/>
      <c r="DA2136" s="28"/>
      <c r="DF2136" s="194"/>
      <c r="DH2136" s="28"/>
      <c r="DI2136" s="28"/>
      <c r="DJ2136" s="28"/>
      <c r="DO2136" s="194"/>
      <c r="DQ2136" s="28"/>
      <c r="DR2136" s="28"/>
      <c r="DS2136" s="28"/>
      <c r="DX2136" s="194"/>
      <c r="DZ2136" s="28"/>
      <c r="EA2136" s="28"/>
      <c r="EB2136" s="28"/>
      <c r="EG2136" s="194"/>
      <c r="EI2136" s="28"/>
      <c r="EJ2136" s="28"/>
      <c r="EK2136" s="28"/>
      <c r="EP2136" s="194"/>
      <c r="ER2136" s="28"/>
      <c r="ES2136" s="28"/>
      <c r="ET2136" s="28"/>
      <c r="EY2136" s="194"/>
      <c r="FA2136" s="28"/>
      <c r="FB2136" s="28"/>
      <c r="FC2136" s="28"/>
      <c r="FH2136" s="194"/>
      <c r="FJ2136" s="28"/>
      <c r="FK2136" s="28"/>
      <c r="FL2136" s="28"/>
      <c r="FQ2136" s="194"/>
      <c r="FS2136" s="28"/>
      <c r="FT2136" s="28"/>
      <c r="FU2136" s="28"/>
      <c r="FZ2136" s="194"/>
      <c r="GB2136" s="28"/>
      <c r="GC2136" s="28"/>
      <c r="GD2136" s="28"/>
      <c r="GI2136" s="194"/>
      <c r="GK2136" s="28"/>
      <c r="GL2136" s="28"/>
      <c r="GM2136" s="28"/>
      <c r="GR2136" s="194"/>
      <c r="GT2136" s="28"/>
      <c r="GU2136" s="28"/>
      <c r="GV2136" s="28"/>
      <c r="HA2136" s="194"/>
      <c r="HC2136" s="28"/>
      <c r="HD2136" s="28"/>
      <c r="HE2136" s="28"/>
      <c r="HJ2136" s="28"/>
      <c r="HK2136" s="28"/>
      <c r="HL2136" s="28"/>
      <c r="HM2136" s="28"/>
      <c r="HN2136" s="28"/>
      <c r="HO2136" s="28"/>
      <c r="HP2136" s="28"/>
      <c r="HQ2136" s="28"/>
      <c r="HR2136" s="28"/>
      <c r="HS2136" s="28"/>
      <c r="HT2136" s="28"/>
      <c r="HU2136" s="28"/>
      <c r="HV2136" s="28"/>
      <c r="HW2136" s="28"/>
      <c r="HX2136" s="28"/>
      <c r="HY2136" s="28"/>
      <c r="HZ2136" s="28"/>
      <c r="IA2136" s="28"/>
      <c r="IB2136" s="28"/>
      <c r="IC2136" s="28"/>
      <c r="ID2136" s="28"/>
      <c r="IE2136" s="28"/>
      <c r="IF2136" s="28"/>
      <c r="IG2136" s="28"/>
      <c r="IH2136" s="28"/>
      <c r="II2136" s="28"/>
      <c r="IJ2136" s="28"/>
      <c r="IK2136" s="28"/>
      <c r="IL2136" s="28"/>
      <c r="IM2136" s="28"/>
      <c r="IN2136" s="28"/>
      <c r="IO2136" s="28"/>
    </row>
    <row r="2137" spans="1:249" s="50" customFormat="1" ht="18" customHeight="1">
      <c r="A2137" s="28"/>
      <c r="B2137" s="28"/>
      <c r="C2137" s="28"/>
      <c r="D2137" s="28"/>
      <c r="E2137" s="28"/>
      <c r="F2137" s="28"/>
      <c r="G2137" s="28"/>
      <c r="K2137" s="194"/>
      <c r="M2137" s="28"/>
      <c r="N2137" s="28"/>
      <c r="O2137" s="28"/>
      <c r="T2137" s="194"/>
      <c r="V2137" s="28"/>
      <c r="W2137" s="28"/>
      <c r="X2137" s="28"/>
      <c r="AC2137" s="194"/>
      <c r="AE2137" s="28"/>
      <c r="AF2137" s="28"/>
      <c r="AG2137" s="28"/>
      <c r="AL2137" s="194"/>
      <c r="AN2137" s="28"/>
      <c r="AO2137" s="28"/>
      <c r="AP2137" s="28"/>
      <c r="AU2137" s="194"/>
      <c r="AW2137" s="28"/>
      <c r="AX2137" s="28"/>
      <c r="AY2137" s="28"/>
      <c r="BD2137" s="194"/>
      <c r="BF2137" s="28"/>
      <c r="BG2137" s="28"/>
      <c r="BH2137" s="28"/>
      <c r="BM2137" s="194"/>
      <c r="BO2137" s="28"/>
      <c r="BP2137" s="28"/>
      <c r="BQ2137" s="28"/>
      <c r="BV2137" s="194"/>
      <c r="BX2137" s="28"/>
      <c r="BY2137" s="28"/>
      <c r="BZ2137" s="28"/>
      <c r="CE2137" s="194"/>
      <c r="CG2137" s="28"/>
      <c r="CH2137" s="28"/>
      <c r="CI2137" s="28"/>
      <c r="CN2137" s="194"/>
      <c r="CP2137" s="28"/>
      <c r="CQ2137" s="28"/>
      <c r="CR2137" s="28"/>
      <c r="CW2137" s="194"/>
      <c r="CY2137" s="28"/>
      <c r="CZ2137" s="28"/>
      <c r="DA2137" s="28"/>
      <c r="DF2137" s="194"/>
      <c r="DH2137" s="28"/>
      <c r="DI2137" s="28"/>
      <c r="DJ2137" s="28"/>
      <c r="DO2137" s="194"/>
      <c r="DQ2137" s="28"/>
      <c r="DR2137" s="28"/>
      <c r="DS2137" s="28"/>
      <c r="DX2137" s="194"/>
      <c r="DZ2137" s="28"/>
      <c r="EA2137" s="28"/>
      <c r="EB2137" s="28"/>
      <c r="EG2137" s="194"/>
      <c r="EI2137" s="28"/>
      <c r="EJ2137" s="28"/>
      <c r="EK2137" s="28"/>
      <c r="EP2137" s="194"/>
      <c r="ER2137" s="28"/>
      <c r="ES2137" s="28"/>
      <c r="ET2137" s="28"/>
      <c r="EY2137" s="194"/>
      <c r="FA2137" s="28"/>
      <c r="FB2137" s="28"/>
      <c r="FC2137" s="28"/>
      <c r="FH2137" s="194"/>
      <c r="FJ2137" s="28"/>
      <c r="FK2137" s="28"/>
      <c r="FL2137" s="28"/>
      <c r="FQ2137" s="194"/>
      <c r="FS2137" s="28"/>
      <c r="FT2137" s="28"/>
      <c r="FU2137" s="28"/>
      <c r="FZ2137" s="194"/>
      <c r="GB2137" s="28"/>
      <c r="GC2137" s="28"/>
      <c r="GD2137" s="28"/>
      <c r="GI2137" s="194"/>
      <c r="GK2137" s="28"/>
      <c r="GL2137" s="28"/>
      <c r="GM2137" s="28"/>
      <c r="GR2137" s="194"/>
      <c r="GT2137" s="28"/>
      <c r="GU2137" s="28"/>
      <c r="GV2137" s="28"/>
      <c r="HA2137" s="194"/>
      <c r="HC2137" s="28"/>
      <c r="HD2137" s="28"/>
      <c r="HE2137" s="28"/>
      <c r="HJ2137" s="28"/>
      <c r="HK2137" s="28"/>
      <c r="HL2137" s="28"/>
      <c r="HM2137" s="28"/>
      <c r="HN2137" s="28"/>
      <c r="HO2137" s="28"/>
      <c r="HP2137" s="28"/>
      <c r="HQ2137" s="28"/>
      <c r="HR2137" s="28"/>
      <c r="HS2137" s="28"/>
      <c r="HT2137" s="28"/>
      <c r="HU2137" s="28"/>
      <c r="HV2137" s="28"/>
      <c r="HW2137" s="28"/>
      <c r="HX2137" s="28"/>
      <c r="HY2137" s="28"/>
      <c r="HZ2137" s="28"/>
      <c r="IA2137" s="28"/>
      <c r="IB2137" s="28"/>
      <c r="IC2137" s="28"/>
      <c r="ID2137" s="28"/>
      <c r="IE2137" s="28"/>
      <c r="IF2137" s="28"/>
      <c r="IG2137" s="28"/>
      <c r="IH2137" s="28"/>
      <c r="II2137" s="28"/>
      <c r="IJ2137" s="28"/>
      <c r="IK2137" s="28"/>
      <c r="IL2137" s="28"/>
      <c r="IM2137" s="28"/>
      <c r="IN2137" s="28"/>
      <c r="IO2137" s="28"/>
    </row>
    <row r="2138" spans="1:249" s="50" customFormat="1" ht="18" customHeight="1">
      <c r="A2138" s="28"/>
      <c r="B2138" s="28"/>
      <c r="C2138" s="28"/>
      <c r="D2138" s="28"/>
      <c r="F2138" s="28"/>
      <c r="G2138" s="28"/>
      <c r="K2138" s="194"/>
      <c r="M2138" s="28"/>
      <c r="N2138" s="28"/>
      <c r="O2138" s="28"/>
      <c r="T2138" s="194"/>
      <c r="V2138" s="28"/>
      <c r="W2138" s="28"/>
      <c r="X2138" s="28"/>
      <c r="AC2138" s="194"/>
      <c r="AE2138" s="28"/>
      <c r="AF2138" s="28"/>
      <c r="AG2138" s="28"/>
      <c r="AL2138" s="194"/>
      <c r="AN2138" s="28"/>
      <c r="AO2138" s="28"/>
      <c r="AP2138" s="28"/>
      <c r="AU2138" s="194"/>
      <c r="AW2138" s="28"/>
      <c r="AX2138" s="28"/>
      <c r="AY2138" s="28"/>
      <c r="BD2138" s="194"/>
      <c r="BF2138" s="28"/>
      <c r="BG2138" s="28"/>
      <c r="BH2138" s="28"/>
      <c r="BM2138" s="194"/>
      <c r="BO2138" s="28"/>
      <c r="BP2138" s="28"/>
      <c r="BQ2138" s="28"/>
      <c r="BV2138" s="194"/>
      <c r="BX2138" s="28"/>
      <c r="BY2138" s="28"/>
      <c r="BZ2138" s="28"/>
      <c r="CE2138" s="194"/>
      <c r="CG2138" s="28"/>
      <c r="CH2138" s="28"/>
      <c r="CI2138" s="28"/>
      <c r="CN2138" s="194"/>
      <c r="CP2138" s="28"/>
      <c r="CQ2138" s="28"/>
      <c r="CR2138" s="28"/>
      <c r="CW2138" s="194"/>
      <c r="CY2138" s="28"/>
      <c r="CZ2138" s="28"/>
      <c r="DA2138" s="28"/>
      <c r="DF2138" s="194"/>
      <c r="DH2138" s="28"/>
      <c r="DI2138" s="28"/>
      <c r="DJ2138" s="28"/>
      <c r="DO2138" s="194"/>
      <c r="DQ2138" s="28"/>
      <c r="DR2138" s="28"/>
      <c r="DS2138" s="28"/>
      <c r="DX2138" s="194"/>
      <c r="DZ2138" s="28"/>
      <c r="EA2138" s="28"/>
      <c r="EB2138" s="28"/>
      <c r="EG2138" s="194"/>
      <c r="EI2138" s="28"/>
      <c r="EJ2138" s="28"/>
      <c r="EK2138" s="28"/>
      <c r="EP2138" s="194"/>
      <c r="ER2138" s="28"/>
      <c r="ES2138" s="28"/>
      <c r="ET2138" s="28"/>
      <c r="EY2138" s="194"/>
      <c r="FA2138" s="28"/>
      <c r="FB2138" s="28"/>
      <c r="FC2138" s="28"/>
      <c r="FH2138" s="194"/>
      <c r="FJ2138" s="28"/>
      <c r="FK2138" s="28"/>
      <c r="FL2138" s="28"/>
      <c r="FQ2138" s="194"/>
      <c r="FS2138" s="28"/>
      <c r="FT2138" s="28"/>
      <c r="FU2138" s="28"/>
      <c r="FZ2138" s="194"/>
      <c r="GB2138" s="28"/>
      <c r="GC2138" s="28"/>
      <c r="GD2138" s="28"/>
      <c r="GI2138" s="194"/>
      <c r="GK2138" s="28"/>
      <c r="GL2138" s="28"/>
      <c r="GM2138" s="28"/>
      <c r="GR2138" s="194"/>
      <c r="GT2138" s="28"/>
      <c r="GU2138" s="28"/>
      <c r="GV2138" s="28"/>
      <c r="HA2138" s="194"/>
      <c r="HC2138" s="28"/>
      <c r="HD2138" s="28"/>
      <c r="HE2138" s="28"/>
      <c r="HJ2138" s="28"/>
      <c r="HK2138" s="28"/>
      <c r="HL2138" s="28"/>
      <c r="HM2138" s="28"/>
      <c r="HN2138" s="28"/>
      <c r="HO2138" s="28"/>
      <c r="HP2138" s="28"/>
      <c r="HQ2138" s="28"/>
      <c r="HR2138" s="28"/>
      <c r="HS2138" s="28"/>
      <c r="HT2138" s="28"/>
      <c r="HU2138" s="28"/>
      <c r="HV2138" s="28"/>
      <c r="HW2138" s="28"/>
      <c r="HX2138" s="28"/>
      <c r="HY2138" s="28"/>
      <c r="HZ2138" s="28"/>
      <c r="IA2138" s="28"/>
      <c r="IB2138" s="28"/>
      <c r="IC2138" s="28"/>
      <c r="ID2138" s="28"/>
      <c r="IE2138" s="28"/>
      <c r="IF2138" s="28"/>
      <c r="IG2138" s="28"/>
      <c r="IH2138" s="28"/>
      <c r="II2138" s="28"/>
      <c r="IJ2138" s="28"/>
      <c r="IK2138" s="28"/>
      <c r="IL2138" s="28"/>
      <c r="IM2138" s="28"/>
      <c r="IN2138" s="28"/>
      <c r="IO2138" s="28"/>
    </row>
    <row r="2139" spans="1:249" s="50" customFormat="1" ht="18" customHeight="1">
      <c r="A2139" s="28"/>
      <c r="B2139" s="28"/>
      <c r="C2139" s="28"/>
      <c r="D2139" s="28"/>
      <c r="F2139" s="28"/>
      <c r="G2139" s="28"/>
      <c r="K2139" s="194"/>
      <c r="M2139" s="28"/>
      <c r="N2139" s="28"/>
      <c r="O2139" s="28"/>
      <c r="T2139" s="194"/>
      <c r="V2139" s="28"/>
      <c r="W2139" s="28"/>
      <c r="X2139" s="28"/>
      <c r="AC2139" s="194"/>
      <c r="AE2139" s="28"/>
      <c r="AF2139" s="28"/>
      <c r="AG2139" s="28"/>
      <c r="AL2139" s="194"/>
      <c r="AN2139" s="28"/>
      <c r="AO2139" s="28"/>
      <c r="AP2139" s="28"/>
      <c r="AU2139" s="194"/>
      <c r="AW2139" s="28"/>
      <c r="AX2139" s="28"/>
      <c r="AY2139" s="28"/>
      <c r="BD2139" s="194"/>
      <c r="BF2139" s="28"/>
      <c r="BG2139" s="28"/>
      <c r="BH2139" s="28"/>
      <c r="BM2139" s="194"/>
      <c r="BO2139" s="28"/>
      <c r="BP2139" s="28"/>
      <c r="BQ2139" s="28"/>
      <c r="BV2139" s="194"/>
      <c r="BX2139" s="28"/>
      <c r="BY2139" s="28"/>
      <c r="BZ2139" s="28"/>
      <c r="CE2139" s="194"/>
      <c r="CG2139" s="28"/>
      <c r="CH2139" s="28"/>
      <c r="CI2139" s="28"/>
      <c r="CN2139" s="194"/>
      <c r="CP2139" s="28"/>
      <c r="CQ2139" s="28"/>
      <c r="CR2139" s="28"/>
      <c r="CW2139" s="194"/>
      <c r="CY2139" s="28"/>
      <c r="CZ2139" s="28"/>
      <c r="DA2139" s="28"/>
      <c r="DF2139" s="194"/>
      <c r="DH2139" s="28"/>
      <c r="DI2139" s="28"/>
      <c r="DJ2139" s="28"/>
      <c r="DO2139" s="194"/>
      <c r="DQ2139" s="28"/>
      <c r="DR2139" s="28"/>
      <c r="DS2139" s="28"/>
      <c r="DX2139" s="194"/>
      <c r="DZ2139" s="28"/>
      <c r="EA2139" s="28"/>
      <c r="EB2139" s="28"/>
      <c r="EG2139" s="194"/>
      <c r="EI2139" s="28"/>
      <c r="EJ2139" s="28"/>
      <c r="EK2139" s="28"/>
      <c r="EP2139" s="194"/>
      <c r="ER2139" s="28"/>
      <c r="ES2139" s="28"/>
      <c r="ET2139" s="28"/>
      <c r="EY2139" s="194"/>
      <c r="FA2139" s="28"/>
      <c r="FB2139" s="28"/>
      <c r="FC2139" s="28"/>
      <c r="FH2139" s="194"/>
      <c r="FJ2139" s="28"/>
      <c r="FK2139" s="28"/>
      <c r="FL2139" s="28"/>
      <c r="FQ2139" s="194"/>
      <c r="FS2139" s="28"/>
      <c r="FT2139" s="28"/>
      <c r="FU2139" s="28"/>
      <c r="FZ2139" s="194"/>
      <c r="GB2139" s="28"/>
      <c r="GC2139" s="28"/>
      <c r="GD2139" s="28"/>
      <c r="GI2139" s="194"/>
      <c r="GK2139" s="28"/>
      <c r="GL2139" s="28"/>
      <c r="GM2139" s="28"/>
      <c r="GR2139" s="194"/>
      <c r="GT2139" s="28"/>
      <c r="GU2139" s="28"/>
      <c r="GV2139" s="28"/>
      <c r="HA2139" s="194"/>
      <c r="HC2139" s="28"/>
      <c r="HD2139" s="28"/>
      <c r="HE2139" s="28"/>
      <c r="HJ2139" s="28"/>
      <c r="HK2139" s="28"/>
      <c r="HL2139" s="28"/>
      <c r="HM2139" s="28"/>
      <c r="HN2139" s="28"/>
      <c r="HO2139" s="28"/>
      <c r="HP2139" s="28"/>
      <c r="HQ2139" s="28"/>
      <c r="HR2139" s="28"/>
      <c r="HS2139" s="28"/>
      <c r="HT2139" s="28"/>
      <c r="HU2139" s="28"/>
      <c r="HV2139" s="28"/>
      <c r="HW2139" s="28"/>
      <c r="HX2139" s="28"/>
      <c r="HY2139" s="28"/>
      <c r="HZ2139" s="28"/>
      <c r="IA2139" s="28"/>
      <c r="IB2139" s="28"/>
      <c r="IC2139" s="28"/>
      <c r="ID2139" s="28"/>
      <c r="IE2139" s="28"/>
      <c r="IF2139" s="28"/>
      <c r="IG2139" s="28"/>
      <c r="IH2139" s="28"/>
      <c r="II2139" s="28"/>
      <c r="IJ2139" s="28"/>
      <c r="IK2139" s="28"/>
      <c r="IL2139" s="28"/>
      <c r="IM2139" s="28"/>
      <c r="IN2139" s="28"/>
      <c r="IO2139" s="28"/>
    </row>
    <row r="2140" spans="1:249" s="50" customFormat="1" ht="18" customHeight="1">
      <c r="A2140" s="28"/>
      <c r="B2140" s="28"/>
      <c r="C2140" s="28"/>
      <c r="D2140" s="28"/>
      <c r="G2140" s="28"/>
      <c r="K2140" s="194"/>
      <c r="M2140" s="28"/>
      <c r="N2140" s="28"/>
      <c r="O2140" s="28"/>
      <c r="T2140" s="194"/>
      <c r="V2140" s="28"/>
      <c r="W2140" s="28"/>
      <c r="X2140" s="28"/>
      <c r="AC2140" s="194"/>
      <c r="AE2140" s="28"/>
      <c r="AF2140" s="28"/>
      <c r="AG2140" s="28"/>
      <c r="AL2140" s="194"/>
      <c r="AN2140" s="28"/>
      <c r="AO2140" s="28"/>
      <c r="AP2140" s="28"/>
      <c r="AU2140" s="194"/>
      <c r="AW2140" s="28"/>
      <c r="AX2140" s="28"/>
      <c r="AY2140" s="28"/>
      <c r="BD2140" s="194"/>
      <c r="BF2140" s="28"/>
      <c r="BG2140" s="28"/>
      <c r="BH2140" s="28"/>
      <c r="BM2140" s="194"/>
      <c r="BO2140" s="28"/>
      <c r="BP2140" s="28"/>
      <c r="BQ2140" s="28"/>
      <c r="BV2140" s="194"/>
      <c r="BX2140" s="28"/>
      <c r="BY2140" s="28"/>
      <c r="BZ2140" s="28"/>
      <c r="CE2140" s="194"/>
      <c r="CG2140" s="28"/>
      <c r="CH2140" s="28"/>
      <c r="CI2140" s="28"/>
      <c r="CN2140" s="194"/>
      <c r="CP2140" s="28"/>
      <c r="CQ2140" s="28"/>
      <c r="CR2140" s="28"/>
      <c r="CW2140" s="194"/>
      <c r="CY2140" s="28"/>
      <c r="CZ2140" s="28"/>
      <c r="DA2140" s="28"/>
      <c r="DF2140" s="194"/>
      <c r="DH2140" s="28"/>
      <c r="DI2140" s="28"/>
      <c r="DJ2140" s="28"/>
      <c r="DO2140" s="194"/>
      <c r="DQ2140" s="28"/>
      <c r="DR2140" s="28"/>
      <c r="DS2140" s="28"/>
      <c r="DX2140" s="194"/>
      <c r="DZ2140" s="28"/>
      <c r="EA2140" s="28"/>
      <c r="EB2140" s="28"/>
      <c r="EG2140" s="194"/>
      <c r="EI2140" s="28"/>
      <c r="EJ2140" s="28"/>
      <c r="EK2140" s="28"/>
      <c r="EP2140" s="194"/>
      <c r="ER2140" s="28"/>
      <c r="ES2140" s="28"/>
      <c r="ET2140" s="28"/>
      <c r="EY2140" s="194"/>
      <c r="FA2140" s="28"/>
      <c r="FB2140" s="28"/>
      <c r="FC2140" s="28"/>
      <c r="FH2140" s="194"/>
      <c r="FJ2140" s="28"/>
      <c r="FK2140" s="28"/>
      <c r="FL2140" s="28"/>
      <c r="FQ2140" s="194"/>
      <c r="FS2140" s="28"/>
      <c r="FT2140" s="28"/>
      <c r="FU2140" s="28"/>
      <c r="FZ2140" s="194"/>
      <c r="GB2140" s="28"/>
      <c r="GC2140" s="28"/>
      <c r="GD2140" s="28"/>
      <c r="GI2140" s="194"/>
      <c r="GK2140" s="28"/>
      <c r="GL2140" s="28"/>
      <c r="GM2140" s="28"/>
      <c r="GR2140" s="194"/>
      <c r="GT2140" s="28"/>
      <c r="GU2140" s="28"/>
      <c r="GV2140" s="28"/>
      <c r="HA2140" s="194"/>
      <c r="HC2140" s="28"/>
      <c r="HD2140" s="28"/>
      <c r="HE2140" s="28"/>
      <c r="HJ2140" s="28"/>
      <c r="HK2140" s="28"/>
      <c r="HL2140" s="28"/>
      <c r="HM2140" s="28"/>
      <c r="HN2140" s="28"/>
      <c r="HO2140" s="28"/>
      <c r="HP2140" s="28"/>
      <c r="HQ2140" s="28"/>
      <c r="HR2140" s="28"/>
      <c r="HS2140" s="28"/>
      <c r="HT2140" s="28"/>
      <c r="HU2140" s="28"/>
      <c r="HV2140" s="28"/>
      <c r="HW2140" s="28"/>
      <c r="HX2140" s="28"/>
      <c r="HY2140" s="28"/>
      <c r="HZ2140" s="28"/>
      <c r="IA2140" s="28"/>
      <c r="IB2140" s="28"/>
      <c r="IC2140" s="28"/>
      <c r="ID2140" s="28"/>
      <c r="IE2140" s="28"/>
      <c r="IF2140" s="28"/>
      <c r="IG2140" s="28"/>
      <c r="IH2140" s="28"/>
      <c r="II2140" s="28"/>
      <c r="IJ2140" s="28"/>
      <c r="IK2140" s="28"/>
      <c r="IL2140" s="28"/>
      <c r="IM2140" s="28"/>
      <c r="IN2140" s="28"/>
      <c r="IO2140" s="28"/>
    </row>
    <row r="2141" spans="1:249" s="50" customFormat="1" ht="18" customHeight="1">
      <c r="A2141" s="28"/>
      <c r="B2141" s="28"/>
      <c r="C2141" s="28"/>
      <c r="D2141" s="28"/>
      <c r="F2141" s="28"/>
      <c r="G2141" s="28"/>
      <c r="K2141" s="194"/>
      <c r="M2141" s="28"/>
      <c r="N2141" s="28"/>
      <c r="O2141" s="28"/>
      <c r="T2141" s="194"/>
      <c r="V2141" s="28"/>
      <c r="W2141" s="28"/>
      <c r="X2141" s="28"/>
      <c r="AC2141" s="194"/>
      <c r="AE2141" s="28"/>
      <c r="AF2141" s="28"/>
      <c r="AG2141" s="28"/>
      <c r="AL2141" s="194"/>
      <c r="AN2141" s="28"/>
      <c r="AO2141" s="28"/>
      <c r="AP2141" s="28"/>
      <c r="AU2141" s="194"/>
      <c r="AW2141" s="28"/>
      <c r="AX2141" s="28"/>
      <c r="AY2141" s="28"/>
      <c r="BD2141" s="194"/>
      <c r="BF2141" s="28"/>
      <c r="BG2141" s="28"/>
      <c r="BH2141" s="28"/>
      <c r="BM2141" s="194"/>
      <c r="BO2141" s="28"/>
      <c r="BP2141" s="28"/>
      <c r="BQ2141" s="28"/>
      <c r="BV2141" s="194"/>
      <c r="BX2141" s="28"/>
      <c r="BY2141" s="28"/>
      <c r="BZ2141" s="28"/>
      <c r="CE2141" s="194"/>
      <c r="CG2141" s="28"/>
      <c r="CH2141" s="28"/>
      <c r="CI2141" s="28"/>
      <c r="CN2141" s="194"/>
      <c r="CP2141" s="28"/>
      <c r="CQ2141" s="28"/>
      <c r="CR2141" s="28"/>
      <c r="CW2141" s="194"/>
      <c r="CY2141" s="28"/>
      <c r="CZ2141" s="28"/>
      <c r="DA2141" s="28"/>
      <c r="DF2141" s="194"/>
      <c r="DH2141" s="28"/>
      <c r="DI2141" s="28"/>
      <c r="DJ2141" s="28"/>
      <c r="DO2141" s="194"/>
      <c r="DQ2141" s="28"/>
      <c r="DR2141" s="28"/>
      <c r="DS2141" s="28"/>
      <c r="DX2141" s="194"/>
      <c r="DZ2141" s="28"/>
      <c r="EA2141" s="28"/>
      <c r="EB2141" s="28"/>
      <c r="EG2141" s="194"/>
      <c r="EI2141" s="28"/>
      <c r="EJ2141" s="28"/>
      <c r="EK2141" s="28"/>
      <c r="EP2141" s="194"/>
      <c r="ER2141" s="28"/>
      <c r="ES2141" s="28"/>
      <c r="ET2141" s="28"/>
      <c r="EY2141" s="194"/>
      <c r="FA2141" s="28"/>
      <c r="FB2141" s="28"/>
      <c r="FC2141" s="28"/>
      <c r="FH2141" s="194"/>
      <c r="FJ2141" s="28"/>
      <c r="FK2141" s="28"/>
      <c r="FL2141" s="28"/>
      <c r="FQ2141" s="194"/>
      <c r="FS2141" s="28"/>
      <c r="FT2141" s="28"/>
      <c r="FU2141" s="28"/>
      <c r="FZ2141" s="194"/>
      <c r="GB2141" s="28"/>
      <c r="GC2141" s="28"/>
      <c r="GD2141" s="28"/>
      <c r="GI2141" s="194"/>
      <c r="GK2141" s="28"/>
      <c r="GL2141" s="28"/>
      <c r="GM2141" s="28"/>
      <c r="GR2141" s="194"/>
      <c r="GT2141" s="28"/>
      <c r="GU2141" s="28"/>
      <c r="GV2141" s="28"/>
      <c r="HA2141" s="194"/>
      <c r="HC2141" s="28"/>
      <c r="HD2141" s="28"/>
      <c r="HE2141" s="28"/>
      <c r="HJ2141" s="28"/>
      <c r="HK2141" s="28"/>
      <c r="HL2141" s="28"/>
      <c r="HM2141" s="28"/>
      <c r="HN2141" s="28"/>
      <c r="HO2141" s="28"/>
      <c r="HP2141" s="28"/>
      <c r="HQ2141" s="28"/>
      <c r="HR2141" s="28"/>
      <c r="HS2141" s="28"/>
      <c r="HT2141" s="28"/>
      <c r="HU2141" s="28"/>
      <c r="HV2141" s="28"/>
      <c r="HW2141" s="28"/>
      <c r="HX2141" s="28"/>
      <c r="HY2141" s="28"/>
      <c r="HZ2141" s="28"/>
      <c r="IA2141" s="28"/>
      <c r="IB2141" s="28"/>
      <c r="IC2141" s="28"/>
      <c r="ID2141" s="28"/>
      <c r="IE2141" s="28"/>
      <c r="IF2141" s="28"/>
      <c r="IG2141" s="28"/>
      <c r="IH2141" s="28"/>
      <c r="II2141" s="28"/>
      <c r="IJ2141" s="28"/>
      <c r="IK2141" s="28"/>
      <c r="IL2141" s="28"/>
      <c r="IM2141" s="28"/>
      <c r="IN2141" s="28"/>
      <c r="IO2141" s="28"/>
    </row>
    <row r="2142" spans="1:249" s="50" customFormat="1" ht="18" customHeight="1">
      <c r="A2142" s="28"/>
      <c r="B2142" s="28"/>
      <c r="C2142" s="28"/>
      <c r="D2142" s="28"/>
      <c r="F2142" s="28"/>
      <c r="G2142" s="28"/>
      <c r="K2142" s="194"/>
      <c r="M2142" s="28"/>
      <c r="N2142" s="28"/>
      <c r="O2142" s="28"/>
      <c r="T2142" s="194"/>
      <c r="V2142" s="28"/>
      <c r="W2142" s="28"/>
      <c r="X2142" s="28"/>
      <c r="AC2142" s="194"/>
      <c r="AE2142" s="28"/>
      <c r="AF2142" s="28"/>
      <c r="AG2142" s="28"/>
      <c r="AL2142" s="194"/>
      <c r="AN2142" s="28"/>
      <c r="AO2142" s="28"/>
      <c r="AP2142" s="28"/>
      <c r="AU2142" s="194"/>
      <c r="AW2142" s="28"/>
      <c r="AX2142" s="28"/>
      <c r="AY2142" s="28"/>
      <c r="BD2142" s="194"/>
      <c r="BF2142" s="28"/>
      <c r="BG2142" s="28"/>
      <c r="BH2142" s="28"/>
      <c r="BM2142" s="194"/>
      <c r="BO2142" s="28"/>
      <c r="BP2142" s="28"/>
      <c r="BQ2142" s="28"/>
      <c r="BV2142" s="194"/>
      <c r="BX2142" s="28"/>
      <c r="BY2142" s="28"/>
      <c r="BZ2142" s="28"/>
      <c r="CE2142" s="194"/>
      <c r="CG2142" s="28"/>
      <c r="CH2142" s="28"/>
      <c r="CI2142" s="28"/>
      <c r="CN2142" s="194"/>
      <c r="CP2142" s="28"/>
      <c r="CQ2142" s="28"/>
      <c r="CR2142" s="28"/>
      <c r="CW2142" s="194"/>
      <c r="CY2142" s="28"/>
      <c r="CZ2142" s="28"/>
      <c r="DA2142" s="28"/>
      <c r="DF2142" s="194"/>
      <c r="DH2142" s="28"/>
      <c r="DI2142" s="28"/>
      <c r="DJ2142" s="28"/>
      <c r="DO2142" s="194"/>
      <c r="DQ2142" s="28"/>
      <c r="DR2142" s="28"/>
      <c r="DS2142" s="28"/>
      <c r="DX2142" s="194"/>
      <c r="DZ2142" s="28"/>
      <c r="EA2142" s="28"/>
      <c r="EB2142" s="28"/>
      <c r="EG2142" s="194"/>
      <c r="EI2142" s="28"/>
      <c r="EJ2142" s="28"/>
      <c r="EK2142" s="28"/>
      <c r="EP2142" s="194"/>
      <c r="ER2142" s="28"/>
      <c r="ES2142" s="28"/>
      <c r="ET2142" s="28"/>
      <c r="EY2142" s="194"/>
      <c r="FA2142" s="28"/>
      <c r="FB2142" s="28"/>
      <c r="FC2142" s="28"/>
      <c r="FH2142" s="194"/>
      <c r="FJ2142" s="28"/>
      <c r="FK2142" s="28"/>
      <c r="FL2142" s="28"/>
      <c r="FQ2142" s="194"/>
      <c r="FS2142" s="28"/>
      <c r="FT2142" s="28"/>
      <c r="FU2142" s="28"/>
      <c r="FZ2142" s="194"/>
      <c r="GB2142" s="28"/>
      <c r="GC2142" s="28"/>
      <c r="GD2142" s="28"/>
      <c r="GI2142" s="194"/>
      <c r="GK2142" s="28"/>
      <c r="GL2142" s="28"/>
      <c r="GM2142" s="28"/>
      <c r="GR2142" s="194"/>
      <c r="GT2142" s="28"/>
      <c r="GU2142" s="28"/>
      <c r="GV2142" s="28"/>
      <c r="HA2142" s="194"/>
      <c r="HC2142" s="28"/>
      <c r="HD2142" s="28"/>
      <c r="HE2142" s="28"/>
      <c r="HJ2142" s="28"/>
      <c r="HK2142" s="28"/>
      <c r="HL2142" s="28"/>
      <c r="HM2142" s="28"/>
      <c r="HN2142" s="28"/>
      <c r="HO2142" s="28"/>
      <c r="HP2142" s="28"/>
      <c r="HQ2142" s="28"/>
      <c r="HR2142" s="28"/>
      <c r="HS2142" s="28"/>
      <c r="HT2142" s="28"/>
      <c r="HU2142" s="28"/>
      <c r="HV2142" s="28"/>
      <c r="HW2142" s="28"/>
      <c r="HX2142" s="28"/>
      <c r="HY2142" s="28"/>
      <c r="HZ2142" s="28"/>
      <c r="IA2142" s="28"/>
      <c r="IB2142" s="28"/>
      <c r="IC2142" s="28"/>
      <c r="ID2142" s="28"/>
      <c r="IE2142" s="28"/>
      <c r="IF2142" s="28"/>
      <c r="IG2142" s="28"/>
      <c r="IH2142" s="28"/>
      <c r="II2142" s="28"/>
      <c r="IJ2142" s="28"/>
      <c r="IK2142" s="28"/>
      <c r="IL2142" s="28"/>
      <c r="IM2142" s="28"/>
      <c r="IN2142" s="28"/>
      <c r="IO2142" s="28"/>
    </row>
    <row r="2143" spans="1:249" s="50" customFormat="1" ht="18" customHeight="1">
      <c r="A2143" s="28"/>
      <c r="B2143" s="28"/>
      <c r="C2143" s="28"/>
      <c r="D2143" s="28"/>
      <c r="F2143" s="28"/>
      <c r="G2143" s="28"/>
      <c r="K2143" s="194"/>
      <c r="M2143" s="28"/>
      <c r="N2143" s="28"/>
      <c r="O2143" s="28"/>
      <c r="T2143" s="194"/>
      <c r="V2143" s="28"/>
      <c r="W2143" s="28"/>
      <c r="X2143" s="28"/>
      <c r="AC2143" s="194"/>
      <c r="AE2143" s="28"/>
      <c r="AF2143" s="28"/>
      <c r="AG2143" s="28"/>
      <c r="AL2143" s="194"/>
      <c r="AN2143" s="28"/>
      <c r="AO2143" s="28"/>
      <c r="AP2143" s="28"/>
      <c r="AU2143" s="194"/>
      <c r="AW2143" s="28"/>
      <c r="AX2143" s="28"/>
      <c r="AY2143" s="28"/>
      <c r="BD2143" s="194"/>
      <c r="BF2143" s="28"/>
      <c r="BG2143" s="28"/>
      <c r="BH2143" s="28"/>
      <c r="BM2143" s="194"/>
      <c r="BO2143" s="28"/>
      <c r="BP2143" s="28"/>
      <c r="BQ2143" s="28"/>
      <c r="BV2143" s="194"/>
      <c r="BX2143" s="28"/>
      <c r="BY2143" s="28"/>
      <c r="BZ2143" s="28"/>
      <c r="CE2143" s="194"/>
      <c r="CG2143" s="28"/>
      <c r="CH2143" s="28"/>
      <c r="CI2143" s="28"/>
      <c r="CN2143" s="194"/>
      <c r="CP2143" s="28"/>
      <c r="CQ2143" s="28"/>
      <c r="CR2143" s="28"/>
      <c r="CW2143" s="194"/>
      <c r="CY2143" s="28"/>
      <c r="CZ2143" s="28"/>
      <c r="DA2143" s="28"/>
      <c r="DF2143" s="194"/>
      <c r="DH2143" s="28"/>
      <c r="DI2143" s="28"/>
      <c r="DJ2143" s="28"/>
      <c r="DO2143" s="194"/>
      <c r="DQ2143" s="28"/>
      <c r="DR2143" s="28"/>
      <c r="DS2143" s="28"/>
      <c r="DX2143" s="194"/>
      <c r="DZ2143" s="28"/>
      <c r="EA2143" s="28"/>
      <c r="EB2143" s="28"/>
      <c r="EG2143" s="194"/>
      <c r="EI2143" s="28"/>
      <c r="EJ2143" s="28"/>
      <c r="EK2143" s="28"/>
      <c r="EP2143" s="194"/>
      <c r="ER2143" s="28"/>
      <c r="ES2143" s="28"/>
      <c r="ET2143" s="28"/>
      <c r="EY2143" s="194"/>
      <c r="FA2143" s="28"/>
      <c r="FB2143" s="28"/>
      <c r="FC2143" s="28"/>
      <c r="FH2143" s="194"/>
      <c r="FJ2143" s="28"/>
      <c r="FK2143" s="28"/>
      <c r="FL2143" s="28"/>
      <c r="FQ2143" s="194"/>
      <c r="FS2143" s="28"/>
      <c r="FT2143" s="28"/>
      <c r="FU2143" s="28"/>
      <c r="FZ2143" s="194"/>
      <c r="GB2143" s="28"/>
      <c r="GC2143" s="28"/>
      <c r="GD2143" s="28"/>
      <c r="GI2143" s="194"/>
      <c r="GK2143" s="28"/>
      <c r="GL2143" s="28"/>
      <c r="GM2143" s="28"/>
      <c r="GR2143" s="194"/>
      <c r="GT2143" s="28"/>
      <c r="GU2143" s="28"/>
      <c r="GV2143" s="28"/>
      <c r="HA2143" s="194"/>
      <c r="HC2143" s="28"/>
      <c r="HD2143" s="28"/>
      <c r="HE2143" s="28"/>
      <c r="HJ2143" s="28"/>
      <c r="HK2143" s="28"/>
      <c r="HL2143" s="28"/>
      <c r="HM2143" s="28"/>
      <c r="HN2143" s="28"/>
      <c r="HO2143" s="28"/>
      <c r="HP2143" s="28"/>
      <c r="HQ2143" s="28"/>
      <c r="HR2143" s="28"/>
      <c r="HS2143" s="28"/>
      <c r="HT2143" s="28"/>
      <c r="HU2143" s="28"/>
      <c r="HV2143" s="28"/>
      <c r="HW2143" s="28"/>
      <c r="HX2143" s="28"/>
      <c r="HY2143" s="28"/>
      <c r="HZ2143" s="28"/>
      <c r="IA2143" s="28"/>
      <c r="IB2143" s="28"/>
      <c r="IC2143" s="28"/>
      <c r="ID2143" s="28"/>
      <c r="IE2143" s="28"/>
      <c r="IF2143" s="28"/>
      <c r="IG2143" s="28"/>
      <c r="IH2143" s="28"/>
      <c r="II2143" s="28"/>
      <c r="IJ2143" s="28"/>
      <c r="IK2143" s="28"/>
      <c r="IL2143" s="28"/>
      <c r="IM2143" s="28"/>
      <c r="IN2143" s="28"/>
      <c r="IO2143" s="28"/>
    </row>
    <row r="2144" spans="1:249" s="50" customFormat="1" ht="18" customHeight="1">
      <c r="A2144" s="28"/>
      <c r="B2144" s="28"/>
      <c r="C2144" s="28"/>
      <c r="D2144" s="28"/>
      <c r="F2144" s="28"/>
      <c r="G2144" s="28"/>
      <c r="K2144" s="194"/>
      <c r="M2144" s="28"/>
      <c r="N2144" s="28"/>
      <c r="O2144" s="28"/>
      <c r="T2144" s="194"/>
      <c r="V2144" s="28"/>
      <c r="W2144" s="28"/>
      <c r="X2144" s="28"/>
      <c r="AC2144" s="194"/>
      <c r="AE2144" s="28"/>
      <c r="AF2144" s="28"/>
      <c r="AG2144" s="28"/>
      <c r="AL2144" s="194"/>
      <c r="AN2144" s="28"/>
      <c r="AO2144" s="28"/>
      <c r="AP2144" s="28"/>
      <c r="AU2144" s="194"/>
      <c r="AW2144" s="28"/>
      <c r="AX2144" s="28"/>
      <c r="AY2144" s="28"/>
      <c r="BD2144" s="194"/>
      <c r="BF2144" s="28"/>
      <c r="BG2144" s="28"/>
      <c r="BH2144" s="28"/>
      <c r="BM2144" s="194"/>
      <c r="BO2144" s="28"/>
      <c r="BP2144" s="28"/>
      <c r="BQ2144" s="28"/>
      <c r="BV2144" s="194"/>
      <c r="BX2144" s="28"/>
      <c r="BY2144" s="28"/>
      <c r="BZ2144" s="28"/>
      <c r="CE2144" s="194"/>
      <c r="CG2144" s="28"/>
      <c r="CH2144" s="28"/>
      <c r="CI2144" s="28"/>
      <c r="CN2144" s="194"/>
      <c r="CP2144" s="28"/>
      <c r="CQ2144" s="28"/>
      <c r="CR2144" s="28"/>
      <c r="CW2144" s="194"/>
      <c r="CY2144" s="28"/>
      <c r="CZ2144" s="28"/>
      <c r="DA2144" s="28"/>
      <c r="DF2144" s="194"/>
      <c r="DH2144" s="28"/>
      <c r="DI2144" s="28"/>
      <c r="DJ2144" s="28"/>
      <c r="DO2144" s="194"/>
      <c r="DQ2144" s="28"/>
      <c r="DR2144" s="28"/>
      <c r="DS2144" s="28"/>
      <c r="DX2144" s="194"/>
      <c r="DZ2144" s="28"/>
      <c r="EA2144" s="28"/>
      <c r="EB2144" s="28"/>
      <c r="EG2144" s="194"/>
      <c r="EI2144" s="28"/>
      <c r="EJ2144" s="28"/>
      <c r="EK2144" s="28"/>
      <c r="EP2144" s="194"/>
      <c r="ER2144" s="28"/>
      <c r="ES2144" s="28"/>
      <c r="ET2144" s="28"/>
      <c r="EY2144" s="194"/>
      <c r="FA2144" s="28"/>
      <c r="FB2144" s="28"/>
      <c r="FC2144" s="28"/>
      <c r="FH2144" s="194"/>
      <c r="FJ2144" s="28"/>
      <c r="FK2144" s="28"/>
      <c r="FL2144" s="28"/>
      <c r="FQ2144" s="194"/>
      <c r="FS2144" s="28"/>
      <c r="FT2144" s="28"/>
      <c r="FU2144" s="28"/>
      <c r="FZ2144" s="194"/>
      <c r="GB2144" s="28"/>
      <c r="GC2144" s="28"/>
      <c r="GD2144" s="28"/>
      <c r="GI2144" s="194"/>
      <c r="GK2144" s="28"/>
      <c r="GL2144" s="28"/>
      <c r="GM2144" s="28"/>
      <c r="GR2144" s="194"/>
      <c r="GT2144" s="28"/>
      <c r="GU2144" s="28"/>
      <c r="GV2144" s="28"/>
      <c r="HA2144" s="194"/>
      <c r="HC2144" s="28"/>
      <c r="HD2144" s="28"/>
      <c r="HE2144" s="28"/>
      <c r="HJ2144" s="28"/>
      <c r="HK2144" s="28"/>
      <c r="HL2144" s="28"/>
      <c r="HM2144" s="28"/>
      <c r="HN2144" s="28"/>
      <c r="HO2144" s="28"/>
      <c r="HP2144" s="28"/>
      <c r="HQ2144" s="28"/>
      <c r="HR2144" s="28"/>
      <c r="HS2144" s="28"/>
      <c r="HT2144" s="28"/>
      <c r="HU2144" s="28"/>
      <c r="HV2144" s="28"/>
      <c r="HW2144" s="28"/>
      <c r="HX2144" s="28"/>
      <c r="HY2144" s="28"/>
      <c r="HZ2144" s="28"/>
      <c r="IA2144" s="28"/>
      <c r="IB2144" s="28"/>
      <c r="IC2144" s="28"/>
      <c r="ID2144" s="28"/>
      <c r="IE2144" s="28"/>
      <c r="IF2144" s="28"/>
      <c r="IG2144" s="28"/>
      <c r="IH2144" s="28"/>
      <c r="II2144" s="28"/>
      <c r="IJ2144" s="28"/>
      <c r="IK2144" s="28"/>
      <c r="IL2144" s="28"/>
      <c r="IM2144" s="28"/>
      <c r="IN2144" s="28"/>
      <c r="IO2144" s="28"/>
    </row>
    <row r="2145" spans="1:249" s="50" customFormat="1" ht="18" customHeight="1">
      <c r="A2145" s="28"/>
      <c r="B2145" s="28"/>
      <c r="C2145" s="28"/>
      <c r="D2145" s="28"/>
      <c r="F2145" s="28"/>
      <c r="G2145" s="28"/>
      <c r="K2145" s="194"/>
      <c r="M2145" s="28"/>
      <c r="N2145" s="28"/>
      <c r="O2145" s="28"/>
      <c r="T2145" s="194"/>
      <c r="V2145" s="28"/>
      <c r="W2145" s="28"/>
      <c r="X2145" s="28"/>
      <c r="AC2145" s="194"/>
      <c r="AE2145" s="28"/>
      <c r="AF2145" s="28"/>
      <c r="AG2145" s="28"/>
      <c r="AL2145" s="194"/>
      <c r="AN2145" s="28"/>
      <c r="AO2145" s="28"/>
      <c r="AP2145" s="28"/>
      <c r="AU2145" s="194"/>
      <c r="AW2145" s="28"/>
      <c r="AX2145" s="28"/>
      <c r="AY2145" s="28"/>
      <c r="BD2145" s="194"/>
      <c r="BF2145" s="28"/>
      <c r="BG2145" s="28"/>
      <c r="BH2145" s="28"/>
      <c r="BM2145" s="194"/>
      <c r="BO2145" s="28"/>
      <c r="BP2145" s="28"/>
      <c r="BQ2145" s="28"/>
      <c r="BV2145" s="194"/>
      <c r="BX2145" s="28"/>
      <c r="BY2145" s="28"/>
      <c r="BZ2145" s="28"/>
      <c r="CE2145" s="194"/>
      <c r="CG2145" s="28"/>
      <c r="CH2145" s="28"/>
      <c r="CI2145" s="28"/>
      <c r="CN2145" s="194"/>
      <c r="CP2145" s="28"/>
      <c r="CQ2145" s="28"/>
      <c r="CR2145" s="28"/>
      <c r="CW2145" s="194"/>
      <c r="CY2145" s="28"/>
      <c r="CZ2145" s="28"/>
      <c r="DA2145" s="28"/>
      <c r="DF2145" s="194"/>
      <c r="DH2145" s="28"/>
      <c r="DI2145" s="28"/>
      <c r="DJ2145" s="28"/>
      <c r="DO2145" s="194"/>
      <c r="DQ2145" s="28"/>
      <c r="DR2145" s="28"/>
      <c r="DS2145" s="28"/>
      <c r="DX2145" s="194"/>
      <c r="DZ2145" s="28"/>
      <c r="EA2145" s="28"/>
      <c r="EB2145" s="28"/>
      <c r="EG2145" s="194"/>
      <c r="EI2145" s="28"/>
      <c r="EJ2145" s="28"/>
      <c r="EK2145" s="28"/>
      <c r="EP2145" s="194"/>
      <c r="ER2145" s="28"/>
      <c r="ES2145" s="28"/>
      <c r="ET2145" s="28"/>
      <c r="EY2145" s="194"/>
      <c r="FA2145" s="28"/>
      <c r="FB2145" s="28"/>
      <c r="FC2145" s="28"/>
      <c r="FH2145" s="194"/>
      <c r="FJ2145" s="28"/>
      <c r="FK2145" s="28"/>
      <c r="FL2145" s="28"/>
      <c r="FQ2145" s="194"/>
      <c r="FS2145" s="28"/>
      <c r="FT2145" s="28"/>
      <c r="FU2145" s="28"/>
      <c r="FZ2145" s="194"/>
      <c r="GB2145" s="28"/>
      <c r="GC2145" s="28"/>
      <c r="GD2145" s="28"/>
      <c r="GI2145" s="194"/>
      <c r="GK2145" s="28"/>
      <c r="GL2145" s="28"/>
      <c r="GM2145" s="28"/>
      <c r="GR2145" s="194"/>
      <c r="GT2145" s="28"/>
      <c r="GU2145" s="28"/>
      <c r="GV2145" s="28"/>
      <c r="HA2145" s="194"/>
      <c r="HC2145" s="28"/>
      <c r="HD2145" s="28"/>
      <c r="HE2145" s="28"/>
      <c r="HJ2145" s="28"/>
      <c r="HK2145" s="28"/>
      <c r="HL2145" s="28"/>
      <c r="HM2145" s="28"/>
      <c r="HN2145" s="28"/>
      <c r="HO2145" s="28"/>
      <c r="HP2145" s="28"/>
      <c r="HQ2145" s="28"/>
      <c r="HR2145" s="28"/>
      <c r="HS2145" s="28"/>
      <c r="HT2145" s="28"/>
      <c r="HU2145" s="28"/>
      <c r="HV2145" s="28"/>
      <c r="HW2145" s="28"/>
      <c r="HX2145" s="28"/>
      <c r="HY2145" s="28"/>
      <c r="HZ2145" s="28"/>
      <c r="IA2145" s="28"/>
      <c r="IB2145" s="28"/>
      <c r="IC2145" s="28"/>
      <c r="ID2145" s="28"/>
      <c r="IE2145" s="28"/>
      <c r="IF2145" s="28"/>
      <c r="IG2145" s="28"/>
      <c r="IH2145" s="28"/>
      <c r="II2145" s="28"/>
      <c r="IJ2145" s="28"/>
      <c r="IK2145" s="28"/>
      <c r="IL2145" s="28"/>
      <c r="IM2145" s="28"/>
      <c r="IN2145" s="28"/>
      <c r="IO2145" s="28"/>
    </row>
    <row r="2146" spans="1:249" s="50" customFormat="1" ht="18" customHeight="1">
      <c r="A2146" s="28"/>
      <c r="B2146" s="28"/>
      <c r="C2146" s="28"/>
      <c r="D2146" s="28"/>
      <c r="F2146" s="28"/>
      <c r="G2146" s="28"/>
      <c r="K2146" s="194"/>
      <c r="M2146" s="28"/>
      <c r="N2146" s="28"/>
      <c r="O2146" s="28"/>
      <c r="T2146" s="194"/>
      <c r="V2146" s="28"/>
      <c r="W2146" s="28"/>
      <c r="X2146" s="28"/>
      <c r="AC2146" s="194"/>
      <c r="AE2146" s="28"/>
      <c r="AF2146" s="28"/>
      <c r="AG2146" s="28"/>
      <c r="AL2146" s="194"/>
      <c r="AN2146" s="28"/>
      <c r="AO2146" s="28"/>
      <c r="AP2146" s="28"/>
      <c r="AU2146" s="194"/>
      <c r="AW2146" s="28"/>
      <c r="AX2146" s="28"/>
      <c r="AY2146" s="28"/>
      <c r="BD2146" s="194"/>
      <c r="BF2146" s="28"/>
      <c r="BG2146" s="28"/>
      <c r="BH2146" s="28"/>
      <c r="BM2146" s="194"/>
      <c r="BO2146" s="28"/>
      <c r="BP2146" s="28"/>
      <c r="BQ2146" s="28"/>
      <c r="BV2146" s="194"/>
      <c r="BX2146" s="28"/>
      <c r="BY2146" s="28"/>
      <c r="BZ2146" s="28"/>
      <c r="CE2146" s="194"/>
      <c r="CG2146" s="28"/>
      <c r="CH2146" s="28"/>
      <c r="CI2146" s="28"/>
      <c r="CN2146" s="194"/>
      <c r="CP2146" s="28"/>
      <c r="CQ2146" s="28"/>
      <c r="CR2146" s="28"/>
      <c r="CW2146" s="194"/>
      <c r="CY2146" s="28"/>
      <c r="CZ2146" s="28"/>
      <c r="DA2146" s="28"/>
      <c r="DF2146" s="194"/>
      <c r="DH2146" s="28"/>
      <c r="DI2146" s="28"/>
      <c r="DJ2146" s="28"/>
      <c r="DO2146" s="194"/>
      <c r="DQ2146" s="28"/>
      <c r="DR2146" s="28"/>
      <c r="DS2146" s="28"/>
      <c r="DX2146" s="194"/>
      <c r="DZ2146" s="28"/>
      <c r="EA2146" s="28"/>
      <c r="EB2146" s="28"/>
      <c r="EG2146" s="194"/>
      <c r="EI2146" s="28"/>
      <c r="EJ2146" s="28"/>
      <c r="EK2146" s="28"/>
      <c r="EP2146" s="194"/>
      <c r="ER2146" s="28"/>
      <c r="ES2146" s="28"/>
      <c r="ET2146" s="28"/>
      <c r="EY2146" s="194"/>
      <c r="FA2146" s="28"/>
      <c r="FB2146" s="28"/>
      <c r="FC2146" s="28"/>
      <c r="FH2146" s="194"/>
      <c r="FJ2146" s="28"/>
      <c r="FK2146" s="28"/>
      <c r="FL2146" s="28"/>
      <c r="FQ2146" s="194"/>
      <c r="FS2146" s="28"/>
      <c r="FT2146" s="28"/>
      <c r="FU2146" s="28"/>
      <c r="FZ2146" s="194"/>
      <c r="GB2146" s="28"/>
      <c r="GC2146" s="28"/>
      <c r="GD2146" s="28"/>
      <c r="GI2146" s="194"/>
      <c r="GK2146" s="28"/>
      <c r="GL2146" s="28"/>
      <c r="GM2146" s="28"/>
      <c r="GR2146" s="194"/>
      <c r="GT2146" s="28"/>
      <c r="GU2146" s="28"/>
      <c r="GV2146" s="28"/>
      <c r="HA2146" s="194"/>
      <c r="HC2146" s="28"/>
      <c r="HD2146" s="28"/>
      <c r="HE2146" s="28"/>
      <c r="HJ2146" s="28"/>
      <c r="HK2146" s="28"/>
      <c r="HL2146" s="28"/>
      <c r="HM2146" s="28"/>
      <c r="HN2146" s="28"/>
      <c r="HO2146" s="28"/>
      <c r="HP2146" s="28"/>
      <c r="HQ2146" s="28"/>
      <c r="HR2146" s="28"/>
      <c r="HS2146" s="28"/>
      <c r="HT2146" s="28"/>
      <c r="HU2146" s="28"/>
      <c r="HV2146" s="28"/>
      <c r="HW2146" s="28"/>
      <c r="HX2146" s="28"/>
      <c r="HY2146" s="28"/>
      <c r="HZ2146" s="28"/>
      <c r="IA2146" s="28"/>
      <c r="IB2146" s="28"/>
      <c r="IC2146" s="28"/>
      <c r="ID2146" s="28"/>
      <c r="IE2146" s="28"/>
      <c r="IF2146" s="28"/>
      <c r="IG2146" s="28"/>
      <c r="IH2146" s="28"/>
      <c r="II2146" s="28"/>
      <c r="IJ2146" s="28"/>
      <c r="IK2146" s="28"/>
      <c r="IL2146" s="28"/>
      <c r="IM2146" s="28"/>
      <c r="IN2146" s="28"/>
      <c r="IO2146" s="28"/>
    </row>
    <row r="2147" spans="1:249" s="50" customFormat="1" ht="18" customHeight="1">
      <c r="A2147" s="28"/>
      <c r="B2147" s="28"/>
      <c r="C2147" s="28"/>
      <c r="D2147" s="28"/>
      <c r="E2147" s="28"/>
      <c r="F2147" s="28"/>
      <c r="G2147" s="28"/>
      <c r="K2147" s="194"/>
      <c r="M2147" s="28"/>
      <c r="N2147" s="28"/>
      <c r="O2147" s="28"/>
      <c r="T2147" s="194"/>
      <c r="V2147" s="28"/>
      <c r="W2147" s="28"/>
      <c r="X2147" s="28"/>
      <c r="AC2147" s="194"/>
      <c r="AE2147" s="28"/>
      <c r="AF2147" s="28"/>
      <c r="AG2147" s="28"/>
      <c r="AL2147" s="194"/>
      <c r="AN2147" s="28"/>
      <c r="AO2147" s="28"/>
      <c r="AP2147" s="28"/>
      <c r="AU2147" s="194"/>
      <c r="AW2147" s="28"/>
      <c r="AX2147" s="28"/>
      <c r="AY2147" s="28"/>
      <c r="BD2147" s="194"/>
      <c r="BF2147" s="28"/>
      <c r="BG2147" s="28"/>
      <c r="BH2147" s="28"/>
      <c r="BM2147" s="194"/>
      <c r="BO2147" s="28"/>
      <c r="BP2147" s="28"/>
      <c r="BQ2147" s="28"/>
      <c r="BV2147" s="194"/>
      <c r="BX2147" s="28"/>
      <c r="BY2147" s="28"/>
      <c r="BZ2147" s="28"/>
      <c r="CE2147" s="194"/>
      <c r="CG2147" s="28"/>
      <c r="CH2147" s="28"/>
      <c r="CI2147" s="28"/>
      <c r="CN2147" s="194"/>
      <c r="CP2147" s="28"/>
      <c r="CQ2147" s="28"/>
      <c r="CR2147" s="28"/>
      <c r="CW2147" s="194"/>
      <c r="CY2147" s="28"/>
      <c r="CZ2147" s="28"/>
      <c r="DA2147" s="28"/>
      <c r="DF2147" s="194"/>
      <c r="DH2147" s="28"/>
      <c r="DI2147" s="28"/>
      <c r="DJ2147" s="28"/>
      <c r="DO2147" s="194"/>
      <c r="DQ2147" s="28"/>
      <c r="DR2147" s="28"/>
      <c r="DS2147" s="28"/>
      <c r="DX2147" s="194"/>
      <c r="DZ2147" s="28"/>
      <c r="EA2147" s="28"/>
      <c r="EB2147" s="28"/>
      <c r="EG2147" s="194"/>
      <c r="EI2147" s="28"/>
      <c r="EJ2147" s="28"/>
      <c r="EK2147" s="28"/>
      <c r="EP2147" s="194"/>
      <c r="ER2147" s="28"/>
      <c r="ES2147" s="28"/>
      <c r="ET2147" s="28"/>
      <c r="EY2147" s="194"/>
      <c r="FA2147" s="28"/>
      <c r="FB2147" s="28"/>
      <c r="FC2147" s="28"/>
      <c r="FH2147" s="194"/>
      <c r="FJ2147" s="28"/>
      <c r="FK2147" s="28"/>
      <c r="FL2147" s="28"/>
      <c r="FQ2147" s="194"/>
      <c r="FS2147" s="28"/>
      <c r="FT2147" s="28"/>
      <c r="FU2147" s="28"/>
      <c r="FZ2147" s="194"/>
      <c r="GB2147" s="28"/>
      <c r="GC2147" s="28"/>
      <c r="GD2147" s="28"/>
      <c r="GI2147" s="194"/>
      <c r="GK2147" s="28"/>
      <c r="GL2147" s="28"/>
      <c r="GM2147" s="28"/>
      <c r="GR2147" s="194"/>
      <c r="GT2147" s="28"/>
      <c r="GU2147" s="28"/>
      <c r="GV2147" s="28"/>
      <c r="HA2147" s="194"/>
      <c r="HC2147" s="28"/>
      <c r="HD2147" s="28"/>
      <c r="HE2147" s="28"/>
      <c r="HJ2147" s="28"/>
      <c r="HK2147" s="28"/>
      <c r="HL2147" s="28"/>
      <c r="HM2147" s="28"/>
      <c r="HN2147" s="28"/>
      <c r="HO2147" s="28"/>
      <c r="HP2147" s="28"/>
      <c r="HQ2147" s="28"/>
      <c r="HR2147" s="28"/>
      <c r="HS2147" s="28"/>
      <c r="HT2147" s="28"/>
      <c r="HU2147" s="28"/>
      <c r="HV2147" s="28"/>
      <c r="HW2147" s="28"/>
      <c r="HX2147" s="28"/>
      <c r="HY2147" s="28"/>
      <c r="HZ2147" s="28"/>
      <c r="IA2147" s="28"/>
      <c r="IB2147" s="28"/>
      <c r="IC2147" s="28"/>
      <c r="ID2147" s="28"/>
      <c r="IE2147" s="28"/>
      <c r="IF2147" s="28"/>
      <c r="IG2147" s="28"/>
      <c r="IH2147" s="28"/>
      <c r="II2147" s="28"/>
      <c r="IJ2147" s="28"/>
      <c r="IK2147" s="28"/>
      <c r="IL2147" s="28"/>
      <c r="IM2147" s="28"/>
      <c r="IN2147" s="28"/>
      <c r="IO2147" s="28"/>
    </row>
    <row r="2148" spans="1:249" s="50" customFormat="1" ht="18" customHeight="1">
      <c r="A2148" s="28"/>
      <c r="B2148" s="28"/>
      <c r="C2148" s="28"/>
      <c r="D2148" s="28"/>
      <c r="F2148" s="28"/>
      <c r="G2148" s="28"/>
      <c r="K2148" s="194"/>
      <c r="M2148" s="28"/>
      <c r="N2148" s="28"/>
      <c r="O2148" s="28"/>
      <c r="T2148" s="194"/>
      <c r="V2148" s="28"/>
      <c r="W2148" s="28"/>
      <c r="X2148" s="28"/>
      <c r="AC2148" s="194"/>
      <c r="AE2148" s="28"/>
      <c r="AF2148" s="28"/>
      <c r="AG2148" s="28"/>
      <c r="AL2148" s="194"/>
      <c r="AN2148" s="28"/>
      <c r="AO2148" s="28"/>
      <c r="AP2148" s="28"/>
      <c r="AU2148" s="194"/>
      <c r="AW2148" s="28"/>
      <c r="AX2148" s="28"/>
      <c r="AY2148" s="28"/>
      <c r="BD2148" s="194"/>
      <c r="BF2148" s="28"/>
      <c r="BG2148" s="28"/>
      <c r="BH2148" s="28"/>
      <c r="BM2148" s="194"/>
      <c r="BO2148" s="28"/>
      <c r="BP2148" s="28"/>
      <c r="BQ2148" s="28"/>
      <c r="BV2148" s="194"/>
      <c r="BX2148" s="28"/>
      <c r="BY2148" s="28"/>
      <c r="BZ2148" s="28"/>
      <c r="CE2148" s="194"/>
      <c r="CG2148" s="28"/>
      <c r="CH2148" s="28"/>
      <c r="CI2148" s="28"/>
      <c r="CN2148" s="194"/>
      <c r="CP2148" s="28"/>
      <c r="CQ2148" s="28"/>
      <c r="CR2148" s="28"/>
      <c r="CW2148" s="194"/>
      <c r="CY2148" s="28"/>
      <c r="CZ2148" s="28"/>
      <c r="DA2148" s="28"/>
      <c r="DF2148" s="194"/>
      <c r="DH2148" s="28"/>
      <c r="DI2148" s="28"/>
      <c r="DJ2148" s="28"/>
      <c r="DO2148" s="194"/>
      <c r="DQ2148" s="28"/>
      <c r="DR2148" s="28"/>
      <c r="DS2148" s="28"/>
      <c r="DX2148" s="194"/>
      <c r="DZ2148" s="28"/>
      <c r="EA2148" s="28"/>
      <c r="EB2148" s="28"/>
      <c r="EG2148" s="194"/>
      <c r="EI2148" s="28"/>
      <c r="EJ2148" s="28"/>
      <c r="EK2148" s="28"/>
      <c r="EP2148" s="194"/>
      <c r="ER2148" s="28"/>
      <c r="ES2148" s="28"/>
      <c r="ET2148" s="28"/>
      <c r="EY2148" s="194"/>
      <c r="FA2148" s="28"/>
      <c r="FB2148" s="28"/>
      <c r="FC2148" s="28"/>
      <c r="FH2148" s="194"/>
      <c r="FJ2148" s="28"/>
      <c r="FK2148" s="28"/>
      <c r="FL2148" s="28"/>
      <c r="FQ2148" s="194"/>
      <c r="FS2148" s="28"/>
      <c r="FT2148" s="28"/>
      <c r="FU2148" s="28"/>
      <c r="FZ2148" s="194"/>
      <c r="GB2148" s="28"/>
      <c r="GC2148" s="28"/>
      <c r="GD2148" s="28"/>
      <c r="GI2148" s="194"/>
      <c r="GK2148" s="28"/>
      <c r="GL2148" s="28"/>
      <c r="GM2148" s="28"/>
      <c r="GR2148" s="194"/>
      <c r="GT2148" s="28"/>
      <c r="GU2148" s="28"/>
      <c r="GV2148" s="28"/>
      <c r="HA2148" s="194"/>
      <c r="HC2148" s="28"/>
      <c r="HD2148" s="28"/>
      <c r="HE2148" s="28"/>
      <c r="HJ2148" s="28"/>
      <c r="HK2148" s="28"/>
      <c r="HL2148" s="28"/>
      <c r="HM2148" s="28"/>
      <c r="HN2148" s="28"/>
      <c r="HO2148" s="28"/>
      <c r="HP2148" s="28"/>
      <c r="HQ2148" s="28"/>
      <c r="HR2148" s="28"/>
      <c r="HS2148" s="28"/>
      <c r="HT2148" s="28"/>
      <c r="HU2148" s="28"/>
      <c r="HV2148" s="28"/>
      <c r="HW2148" s="28"/>
      <c r="HX2148" s="28"/>
      <c r="HY2148" s="28"/>
      <c r="HZ2148" s="28"/>
      <c r="IA2148" s="28"/>
      <c r="IB2148" s="28"/>
      <c r="IC2148" s="28"/>
      <c r="ID2148" s="28"/>
      <c r="IE2148" s="28"/>
      <c r="IF2148" s="28"/>
      <c r="IG2148" s="28"/>
      <c r="IH2148" s="28"/>
      <c r="II2148" s="28"/>
      <c r="IJ2148" s="28"/>
      <c r="IK2148" s="28"/>
      <c r="IL2148" s="28"/>
      <c r="IM2148" s="28"/>
      <c r="IN2148" s="28"/>
      <c r="IO2148" s="28"/>
    </row>
    <row r="2149" spans="1:249" s="50" customFormat="1" ht="18" customHeight="1">
      <c r="A2149" s="28"/>
      <c r="B2149" s="28"/>
      <c r="C2149" s="28"/>
      <c r="D2149" s="28"/>
      <c r="F2149" s="28"/>
      <c r="G2149" s="28"/>
      <c r="K2149" s="194"/>
      <c r="M2149" s="28"/>
      <c r="N2149" s="28"/>
      <c r="O2149" s="28"/>
      <c r="T2149" s="194"/>
      <c r="V2149" s="28"/>
      <c r="W2149" s="28"/>
      <c r="X2149" s="28"/>
      <c r="AC2149" s="194"/>
      <c r="AE2149" s="28"/>
      <c r="AF2149" s="28"/>
      <c r="AG2149" s="28"/>
      <c r="AL2149" s="194"/>
      <c r="AN2149" s="28"/>
      <c r="AO2149" s="28"/>
      <c r="AP2149" s="28"/>
      <c r="AU2149" s="194"/>
      <c r="AW2149" s="28"/>
      <c r="AX2149" s="28"/>
      <c r="AY2149" s="28"/>
      <c r="BD2149" s="194"/>
      <c r="BF2149" s="28"/>
      <c r="BG2149" s="28"/>
      <c r="BH2149" s="28"/>
      <c r="BM2149" s="194"/>
      <c r="BO2149" s="28"/>
      <c r="BP2149" s="28"/>
      <c r="BQ2149" s="28"/>
      <c r="BV2149" s="194"/>
      <c r="BX2149" s="28"/>
      <c r="BY2149" s="28"/>
      <c r="BZ2149" s="28"/>
      <c r="CE2149" s="194"/>
      <c r="CG2149" s="28"/>
      <c r="CH2149" s="28"/>
      <c r="CI2149" s="28"/>
      <c r="CN2149" s="194"/>
      <c r="CP2149" s="28"/>
      <c r="CQ2149" s="28"/>
      <c r="CR2149" s="28"/>
      <c r="CW2149" s="194"/>
      <c r="CY2149" s="28"/>
      <c r="CZ2149" s="28"/>
      <c r="DA2149" s="28"/>
      <c r="DF2149" s="194"/>
      <c r="DH2149" s="28"/>
      <c r="DI2149" s="28"/>
      <c r="DJ2149" s="28"/>
      <c r="DO2149" s="194"/>
      <c r="DQ2149" s="28"/>
      <c r="DR2149" s="28"/>
      <c r="DS2149" s="28"/>
      <c r="DX2149" s="194"/>
      <c r="DZ2149" s="28"/>
      <c r="EA2149" s="28"/>
      <c r="EB2149" s="28"/>
      <c r="EG2149" s="194"/>
      <c r="EI2149" s="28"/>
      <c r="EJ2149" s="28"/>
      <c r="EK2149" s="28"/>
      <c r="EP2149" s="194"/>
      <c r="ER2149" s="28"/>
      <c r="ES2149" s="28"/>
      <c r="ET2149" s="28"/>
      <c r="EY2149" s="194"/>
      <c r="FA2149" s="28"/>
      <c r="FB2149" s="28"/>
      <c r="FC2149" s="28"/>
      <c r="FH2149" s="194"/>
      <c r="FJ2149" s="28"/>
      <c r="FK2149" s="28"/>
      <c r="FL2149" s="28"/>
      <c r="FQ2149" s="194"/>
      <c r="FS2149" s="28"/>
      <c r="FT2149" s="28"/>
      <c r="FU2149" s="28"/>
      <c r="FZ2149" s="194"/>
      <c r="GB2149" s="28"/>
      <c r="GC2149" s="28"/>
      <c r="GD2149" s="28"/>
      <c r="GI2149" s="194"/>
      <c r="GK2149" s="28"/>
      <c r="GL2149" s="28"/>
      <c r="GM2149" s="28"/>
      <c r="GR2149" s="194"/>
      <c r="GT2149" s="28"/>
      <c r="GU2149" s="28"/>
      <c r="GV2149" s="28"/>
      <c r="HA2149" s="194"/>
      <c r="HC2149" s="28"/>
      <c r="HD2149" s="28"/>
      <c r="HE2149" s="28"/>
      <c r="HJ2149" s="28"/>
      <c r="HK2149" s="28"/>
      <c r="HL2149" s="28"/>
      <c r="HM2149" s="28"/>
      <c r="HN2149" s="28"/>
      <c r="HO2149" s="28"/>
      <c r="HP2149" s="28"/>
      <c r="HQ2149" s="28"/>
      <c r="HR2149" s="28"/>
      <c r="HS2149" s="28"/>
      <c r="HT2149" s="28"/>
      <c r="HU2149" s="28"/>
      <c r="HV2149" s="28"/>
      <c r="HW2149" s="28"/>
      <c r="HX2149" s="28"/>
      <c r="HY2149" s="28"/>
      <c r="HZ2149" s="28"/>
      <c r="IA2149" s="28"/>
      <c r="IB2149" s="28"/>
      <c r="IC2149" s="28"/>
      <c r="ID2149" s="28"/>
      <c r="IE2149" s="28"/>
      <c r="IF2149" s="28"/>
      <c r="IG2149" s="28"/>
      <c r="IH2149" s="28"/>
      <c r="II2149" s="28"/>
      <c r="IJ2149" s="28"/>
      <c r="IK2149" s="28"/>
      <c r="IL2149" s="28"/>
      <c r="IM2149" s="28"/>
      <c r="IN2149" s="28"/>
      <c r="IO2149" s="28"/>
    </row>
    <row r="2150" spans="1:249" s="50" customFormat="1" ht="18" customHeight="1">
      <c r="A2150" s="28"/>
      <c r="B2150" s="28"/>
      <c r="C2150" s="28"/>
      <c r="D2150" s="28"/>
      <c r="F2150" s="28"/>
      <c r="G2150" s="28"/>
      <c r="K2150" s="194"/>
      <c r="M2150" s="28"/>
      <c r="N2150" s="28"/>
      <c r="O2150" s="28"/>
      <c r="T2150" s="194"/>
      <c r="V2150" s="28"/>
      <c r="W2150" s="28"/>
      <c r="X2150" s="28"/>
      <c r="AC2150" s="194"/>
      <c r="AE2150" s="28"/>
      <c r="AF2150" s="28"/>
      <c r="AG2150" s="28"/>
      <c r="AL2150" s="194"/>
      <c r="AN2150" s="28"/>
      <c r="AO2150" s="28"/>
      <c r="AP2150" s="28"/>
      <c r="AU2150" s="194"/>
      <c r="AW2150" s="28"/>
      <c r="AX2150" s="28"/>
      <c r="AY2150" s="28"/>
      <c r="BD2150" s="194"/>
      <c r="BF2150" s="28"/>
      <c r="BG2150" s="28"/>
      <c r="BH2150" s="28"/>
      <c r="BM2150" s="194"/>
      <c r="BO2150" s="28"/>
      <c r="BP2150" s="28"/>
      <c r="BQ2150" s="28"/>
      <c r="BV2150" s="194"/>
      <c r="BX2150" s="28"/>
      <c r="BY2150" s="28"/>
      <c r="BZ2150" s="28"/>
      <c r="CE2150" s="194"/>
      <c r="CG2150" s="28"/>
      <c r="CH2150" s="28"/>
      <c r="CI2150" s="28"/>
      <c r="CN2150" s="194"/>
      <c r="CP2150" s="28"/>
      <c r="CQ2150" s="28"/>
      <c r="CR2150" s="28"/>
      <c r="CW2150" s="194"/>
      <c r="CY2150" s="28"/>
      <c r="CZ2150" s="28"/>
      <c r="DA2150" s="28"/>
      <c r="DF2150" s="194"/>
      <c r="DH2150" s="28"/>
      <c r="DI2150" s="28"/>
      <c r="DJ2150" s="28"/>
      <c r="DO2150" s="194"/>
      <c r="DQ2150" s="28"/>
      <c r="DR2150" s="28"/>
      <c r="DS2150" s="28"/>
      <c r="DX2150" s="194"/>
      <c r="DZ2150" s="28"/>
      <c r="EA2150" s="28"/>
      <c r="EB2150" s="28"/>
      <c r="EG2150" s="194"/>
      <c r="EI2150" s="28"/>
      <c r="EJ2150" s="28"/>
      <c r="EK2150" s="28"/>
      <c r="EP2150" s="194"/>
      <c r="ER2150" s="28"/>
      <c r="ES2150" s="28"/>
      <c r="ET2150" s="28"/>
      <c r="EY2150" s="194"/>
      <c r="FA2150" s="28"/>
      <c r="FB2150" s="28"/>
      <c r="FC2150" s="28"/>
      <c r="FH2150" s="194"/>
      <c r="FJ2150" s="28"/>
      <c r="FK2150" s="28"/>
      <c r="FL2150" s="28"/>
      <c r="FQ2150" s="194"/>
      <c r="FS2150" s="28"/>
      <c r="FT2150" s="28"/>
      <c r="FU2150" s="28"/>
      <c r="FZ2150" s="194"/>
      <c r="GB2150" s="28"/>
      <c r="GC2150" s="28"/>
      <c r="GD2150" s="28"/>
      <c r="GI2150" s="194"/>
      <c r="GK2150" s="28"/>
      <c r="GL2150" s="28"/>
      <c r="GM2150" s="28"/>
      <c r="GR2150" s="194"/>
      <c r="GT2150" s="28"/>
      <c r="GU2150" s="28"/>
      <c r="GV2150" s="28"/>
      <c r="HA2150" s="194"/>
      <c r="HC2150" s="28"/>
      <c r="HD2150" s="28"/>
      <c r="HE2150" s="28"/>
      <c r="HJ2150" s="28"/>
      <c r="HK2150" s="28"/>
      <c r="HL2150" s="28"/>
      <c r="HM2150" s="28"/>
      <c r="HN2150" s="28"/>
      <c r="HO2150" s="28"/>
      <c r="HP2150" s="28"/>
      <c r="HQ2150" s="28"/>
      <c r="HR2150" s="28"/>
      <c r="HS2150" s="28"/>
      <c r="HT2150" s="28"/>
      <c r="HU2150" s="28"/>
      <c r="HV2150" s="28"/>
      <c r="HW2150" s="28"/>
      <c r="HX2150" s="28"/>
      <c r="HY2150" s="28"/>
      <c r="HZ2150" s="28"/>
      <c r="IA2150" s="28"/>
      <c r="IB2150" s="28"/>
      <c r="IC2150" s="28"/>
      <c r="ID2150" s="28"/>
      <c r="IE2150" s="28"/>
      <c r="IF2150" s="28"/>
      <c r="IG2150" s="28"/>
      <c r="IH2150" s="28"/>
      <c r="II2150" s="28"/>
      <c r="IJ2150" s="28"/>
      <c r="IK2150" s="28"/>
      <c r="IL2150" s="28"/>
      <c r="IM2150" s="28"/>
      <c r="IN2150" s="28"/>
      <c r="IO2150" s="28"/>
    </row>
    <row r="2151" spans="1:249" s="50" customFormat="1" ht="18" customHeight="1">
      <c r="A2151" s="28"/>
      <c r="B2151" s="28"/>
      <c r="C2151" s="28"/>
      <c r="D2151" s="28"/>
      <c r="F2151" s="28"/>
      <c r="G2151" s="28"/>
      <c r="K2151" s="194"/>
      <c r="M2151" s="28"/>
      <c r="N2151" s="28"/>
      <c r="O2151" s="28"/>
      <c r="T2151" s="194"/>
      <c r="V2151" s="28"/>
      <c r="W2151" s="28"/>
      <c r="X2151" s="28"/>
      <c r="AC2151" s="194"/>
      <c r="AE2151" s="28"/>
      <c r="AF2151" s="28"/>
      <c r="AG2151" s="28"/>
      <c r="AL2151" s="194"/>
      <c r="AN2151" s="28"/>
      <c r="AO2151" s="28"/>
      <c r="AP2151" s="28"/>
      <c r="AU2151" s="194"/>
      <c r="AW2151" s="28"/>
      <c r="AX2151" s="28"/>
      <c r="AY2151" s="28"/>
      <c r="BD2151" s="194"/>
      <c r="BF2151" s="28"/>
      <c r="BG2151" s="28"/>
      <c r="BH2151" s="28"/>
      <c r="BM2151" s="194"/>
      <c r="BO2151" s="28"/>
      <c r="BP2151" s="28"/>
      <c r="BQ2151" s="28"/>
      <c r="BV2151" s="194"/>
      <c r="BX2151" s="28"/>
      <c r="BY2151" s="28"/>
      <c r="BZ2151" s="28"/>
      <c r="CE2151" s="194"/>
      <c r="CG2151" s="28"/>
      <c r="CH2151" s="28"/>
      <c r="CI2151" s="28"/>
      <c r="CN2151" s="194"/>
      <c r="CP2151" s="28"/>
      <c r="CQ2151" s="28"/>
      <c r="CR2151" s="28"/>
      <c r="CW2151" s="194"/>
      <c r="CY2151" s="28"/>
      <c r="CZ2151" s="28"/>
      <c r="DA2151" s="28"/>
      <c r="DF2151" s="194"/>
      <c r="DH2151" s="28"/>
      <c r="DI2151" s="28"/>
      <c r="DJ2151" s="28"/>
      <c r="DO2151" s="194"/>
      <c r="DQ2151" s="28"/>
      <c r="DR2151" s="28"/>
      <c r="DS2151" s="28"/>
      <c r="DX2151" s="194"/>
      <c r="DZ2151" s="28"/>
      <c r="EA2151" s="28"/>
      <c r="EB2151" s="28"/>
      <c r="EG2151" s="194"/>
      <c r="EI2151" s="28"/>
      <c r="EJ2151" s="28"/>
      <c r="EK2151" s="28"/>
      <c r="EP2151" s="194"/>
      <c r="ER2151" s="28"/>
      <c r="ES2151" s="28"/>
      <c r="ET2151" s="28"/>
      <c r="EY2151" s="194"/>
      <c r="FA2151" s="28"/>
      <c r="FB2151" s="28"/>
      <c r="FC2151" s="28"/>
      <c r="FH2151" s="194"/>
      <c r="FJ2151" s="28"/>
      <c r="FK2151" s="28"/>
      <c r="FL2151" s="28"/>
      <c r="FQ2151" s="194"/>
      <c r="FS2151" s="28"/>
      <c r="FT2151" s="28"/>
      <c r="FU2151" s="28"/>
      <c r="FZ2151" s="194"/>
      <c r="GB2151" s="28"/>
      <c r="GC2151" s="28"/>
      <c r="GD2151" s="28"/>
      <c r="GI2151" s="194"/>
      <c r="GK2151" s="28"/>
      <c r="GL2151" s="28"/>
      <c r="GM2151" s="28"/>
      <c r="GR2151" s="194"/>
      <c r="GT2151" s="28"/>
      <c r="GU2151" s="28"/>
      <c r="GV2151" s="28"/>
      <c r="HA2151" s="194"/>
      <c r="HC2151" s="28"/>
      <c r="HD2151" s="28"/>
      <c r="HE2151" s="28"/>
      <c r="HJ2151" s="28"/>
      <c r="HK2151" s="28"/>
      <c r="HL2151" s="28"/>
      <c r="HM2151" s="28"/>
      <c r="HN2151" s="28"/>
      <c r="HO2151" s="28"/>
      <c r="HP2151" s="28"/>
      <c r="HQ2151" s="28"/>
      <c r="HR2151" s="28"/>
      <c r="HS2151" s="28"/>
      <c r="HT2151" s="28"/>
      <c r="HU2151" s="28"/>
      <c r="HV2151" s="28"/>
      <c r="HW2151" s="28"/>
      <c r="HX2151" s="28"/>
      <c r="HY2151" s="28"/>
      <c r="HZ2151" s="28"/>
      <c r="IA2151" s="28"/>
      <c r="IB2151" s="28"/>
      <c r="IC2151" s="28"/>
      <c r="ID2151" s="28"/>
      <c r="IE2151" s="28"/>
      <c r="IF2151" s="28"/>
      <c r="IG2151" s="28"/>
      <c r="IH2151" s="28"/>
      <c r="II2151" s="28"/>
      <c r="IJ2151" s="28"/>
      <c r="IK2151" s="28"/>
      <c r="IL2151" s="28"/>
      <c r="IM2151" s="28"/>
      <c r="IN2151" s="28"/>
      <c r="IO2151" s="28"/>
    </row>
    <row r="2152" spans="1:249" s="50" customFormat="1" ht="18" customHeight="1">
      <c r="A2152" s="28"/>
      <c r="B2152" s="28"/>
      <c r="C2152" s="28"/>
      <c r="D2152" s="28"/>
      <c r="E2152" s="28"/>
      <c r="F2152" s="28"/>
      <c r="G2152" s="28"/>
      <c r="K2152" s="194"/>
      <c r="M2152" s="28"/>
      <c r="N2152" s="28"/>
      <c r="O2152" s="28"/>
      <c r="T2152" s="194"/>
      <c r="V2152" s="28"/>
      <c r="W2152" s="28"/>
      <c r="X2152" s="28"/>
      <c r="AC2152" s="194"/>
      <c r="AE2152" s="28"/>
      <c r="AF2152" s="28"/>
      <c r="AG2152" s="28"/>
      <c r="AL2152" s="194"/>
      <c r="AN2152" s="28"/>
      <c r="AO2152" s="28"/>
      <c r="AP2152" s="28"/>
      <c r="AU2152" s="194"/>
      <c r="AW2152" s="28"/>
      <c r="AX2152" s="28"/>
      <c r="AY2152" s="28"/>
      <c r="BD2152" s="194"/>
      <c r="BF2152" s="28"/>
      <c r="BG2152" s="28"/>
      <c r="BH2152" s="28"/>
      <c r="BM2152" s="194"/>
      <c r="BO2152" s="28"/>
      <c r="BP2152" s="28"/>
      <c r="BQ2152" s="28"/>
      <c r="BV2152" s="194"/>
      <c r="BX2152" s="28"/>
      <c r="BY2152" s="28"/>
      <c r="BZ2152" s="28"/>
      <c r="CE2152" s="194"/>
      <c r="CG2152" s="28"/>
      <c r="CH2152" s="28"/>
      <c r="CI2152" s="28"/>
      <c r="CN2152" s="194"/>
      <c r="CP2152" s="28"/>
      <c r="CQ2152" s="28"/>
      <c r="CR2152" s="28"/>
      <c r="CW2152" s="194"/>
      <c r="CY2152" s="28"/>
      <c r="CZ2152" s="28"/>
      <c r="DA2152" s="28"/>
      <c r="DF2152" s="194"/>
      <c r="DH2152" s="28"/>
      <c r="DI2152" s="28"/>
      <c r="DJ2152" s="28"/>
      <c r="DO2152" s="194"/>
      <c r="DQ2152" s="28"/>
      <c r="DR2152" s="28"/>
      <c r="DS2152" s="28"/>
      <c r="DX2152" s="194"/>
      <c r="DZ2152" s="28"/>
      <c r="EA2152" s="28"/>
      <c r="EB2152" s="28"/>
      <c r="EG2152" s="194"/>
      <c r="EI2152" s="28"/>
      <c r="EJ2152" s="28"/>
      <c r="EK2152" s="28"/>
      <c r="EP2152" s="194"/>
      <c r="ER2152" s="28"/>
      <c r="ES2152" s="28"/>
      <c r="ET2152" s="28"/>
      <c r="EY2152" s="194"/>
      <c r="FA2152" s="28"/>
      <c r="FB2152" s="28"/>
      <c r="FC2152" s="28"/>
      <c r="FH2152" s="194"/>
      <c r="FJ2152" s="28"/>
      <c r="FK2152" s="28"/>
      <c r="FL2152" s="28"/>
      <c r="FQ2152" s="194"/>
      <c r="FS2152" s="28"/>
      <c r="FT2152" s="28"/>
      <c r="FU2152" s="28"/>
      <c r="FZ2152" s="194"/>
      <c r="GB2152" s="28"/>
      <c r="GC2152" s="28"/>
      <c r="GD2152" s="28"/>
      <c r="GI2152" s="194"/>
      <c r="GK2152" s="28"/>
      <c r="GL2152" s="28"/>
      <c r="GM2152" s="28"/>
      <c r="GR2152" s="194"/>
      <c r="GT2152" s="28"/>
      <c r="GU2152" s="28"/>
      <c r="GV2152" s="28"/>
      <c r="HA2152" s="194"/>
      <c r="HC2152" s="28"/>
      <c r="HD2152" s="28"/>
      <c r="HE2152" s="28"/>
      <c r="HJ2152" s="28"/>
      <c r="HK2152" s="28"/>
      <c r="HL2152" s="28"/>
      <c r="HM2152" s="28"/>
      <c r="HN2152" s="28"/>
      <c r="HO2152" s="28"/>
      <c r="HP2152" s="28"/>
      <c r="HQ2152" s="28"/>
      <c r="HR2152" s="28"/>
      <c r="HS2152" s="28"/>
      <c r="HT2152" s="28"/>
      <c r="HU2152" s="28"/>
      <c r="HV2152" s="28"/>
      <c r="HW2152" s="28"/>
      <c r="HX2152" s="28"/>
      <c r="HY2152" s="28"/>
      <c r="HZ2152" s="28"/>
      <c r="IA2152" s="28"/>
      <c r="IB2152" s="28"/>
      <c r="IC2152" s="28"/>
      <c r="ID2152" s="28"/>
      <c r="IE2152" s="28"/>
      <c r="IF2152" s="28"/>
      <c r="IG2152" s="28"/>
      <c r="IH2152" s="28"/>
      <c r="II2152" s="28"/>
      <c r="IJ2152" s="28"/>
      <c r="IK2152" s="28"/>
      <c r="IL2152" s="28"/>
      <c r="IM2152" s="28"/>
      <c r="IN2152" s="28"/>
      <c r="IO2152" s="28"/>
    </row>
    <row r="2153" spans="1:249" s="50" customFormat="1" ht="18" customHeight="1">
      <c r="A2153" s="28"/>
      <c r="B2153" s="28"/>
      <c r="C2153" s="28"/>
      <c r="D2153" s="28"/>
      <c r="F2153" s="28"/>
      <c r="G2153" s="28"/>
      <c r="K2153" s="194"/>
      <c r="M2153" s="28"/>
      <c r="N2153" s="28"/>
      <c r="O2153" s="28"/>
      <c r="T2153" s="194"/>
      <c r="V2153" s="28"/>
      <c r="W2153" s="28"/>
      <c r="X2153" s="28"/>
      <c r="AC2153" s="194"/>
      <c r="AE2153" s="28"/>
      <c r="AF2153" s="28"/>
      <c r="AG2153" s="28"/>
      <c r="AL2153" s="194"/>
      <c r="AN2153" s="28"/>
      <c r="AO2153" s="28"/>
      <c r="AP2153" s="28"/>
      <c r="AU2153" s="194"/>
      <c r="AW2153" s="28"/>
      <c r="AX2153" s="28"/>
      <c r="AY2153" s="28"/>
      <c r="BD2153" s="194"/>
      <c r="BF2153" s="28"/>
      <c r="BG2153" s="28"/>
      <c r="BH2153" s="28"/>
      <c r="BM2153" s="194"/>
      <c r="BO2153" s="28"/>
      <c r="BP2153" s="28"/>
      <c r="BQ2153" s="28"/>
      <c r="BV2153" s="194"/>
      <c r="BX2153" s="28"/>
      <c r="BY2153" s="28"/>
      <c r="BZ2153" s="28"/>
      <c r="CE2153" s="194"/>
      <c r="CG2153" s="28"/>
      <c r="CH2153" s="28"/>
      <c r="CI2153" s="28"/>
      <c r="CN2153" s="194"/>
      <c r="CP2153" s="28"/>
      <c r="CQ2153" s="28"/>
      <c r="CR2153" s="28"/>
      <c r="CW2153" s="194"/>
      <c r="CY2153" s="28"/>
      <c r="CZ2153" s="28"/>
      <c r="DA2153" s="28"/>
      <c r="DF2153" s="194"/>
      <c r="DH2153" s="28"/>
      <c r="DI2153" s="28"/>
      <c r="DJ2153" s="28"/>
      <c r="DO2153" s="194"/>
      <c r="DQ2153" s="28"/>
      <c r="DR2153" s="28"/>
      <c r="DS2153" s="28"/>
      <c r="DX2153" s="194"/>
      <c r="DZ2153" s="28"/>
      <c r="EA2153" s="28"/>
      <c r="EB2153" s="28"/>
      <c r="EG2153" s="194"/>
      <c r="EI2153" s="28"/>
      <c r="EJ2153" s="28"/>
      <c r="EK2153" s="28"/>
      <c r="EP2153" s="194"/>
      <c r="ER2153" s="28"/>
      <c r="ES2153" s="28"/>
      <c r="ET2153" s="28"/>
      <c r="EY2153" s="194"/>
      <c r="FA2153" s="28"/>
      <c r="FB2153" s="28"/>
      <c r="FC2153" s="28"/>
      <c r="FH2153" s="194"/>
      <c r="FJ2153" s="28"/>
      <c r="FK2153" s="28"/>
      <c r="FL2153" s="28"/>
      <c r="FQ2153" s="194"/>
      <c r="FS2153" s="28"/>
      <c r="FT2153" s="28"/>
      <c r="FU2153" s="28"/>
      <c r="FZ2153" s="194"/>
      <c r="GB2153" s="28"/>
      <c r="GC2153" s="28"/>
      <c r="GD2153" s="28"/>
      <c r="GI2153" s="194"/>
      <c r="GK2153" s="28"/>
      <c r="GL2153" s="28"/>
      <c r="GM2153" s="28"/>
      <c r="GR2153" s="194"/>
      <c r="GT2153" s="28"/>
      <c r="GU2153" s="28"/>
      <c r="GV2153" s="28"/>
      <c r="HA2153" s="194"/>
      <c r="HC2153" s="28"/>
      <c r="HD2153" s="28"/>
      <c r="HE2153" s="28"/>
      <c r="HJ2153" s="28"/>
      <c r="HK2153" s="28"/>
      <c r="HL2153" s="28"/>
      <c r="HM2153" s="28"/>
      <c r="HN2153" s="28"/>
      <c r="HO2153" s="28"/>
      <c r="HP2153" s="28"/>
      <c r="HQ2153" s="28"/>
      <c r="HR2153" s="28"/>
      <c r="HS2153" s="28"/>
      <c r="HT2153" s="28"/>
      <c r="HU2153" s="28"/>
      <c r="HV2153" s="28"/>
      <c r="HW2153" s="28"/>
      <c r="HX2153" s="28"/>
      <c r="HY2153" s="28"/>
      <c r="HZ2153" s="28"/>
      <c r="IA2153" s="28"/>
      <c r="IB2153" s="28"/>
      <c r="IC2153" s="28"/>
      <c r="ID2153" s="28"/>
      <c r="IE2153" s="28"/>
      <c r="IF2153" s="28"/>
      <c r="IG2153" s="28"/>
      <c r="IH2153" s="28"/>
      <c r="II2153" s="28"/>
      <c r="IJ2153" s="28"/>
      <c r="IK2153" s="28"/>
      <c r="IL2153" s="28"/>
      <c r="IM2153" s="28"/>
      <c r="IN2153" s="28"/>
      <c r="IO2153" s="28"/>
    </row>
    <row r="2154" spans="1:249" s="50" customFormat="1" ht="18" customHeight="1">
      <c r="A2154" s="28"/>
      <c r="B2154" s="28"/>
      <c r="C2154" s="28"/>
      <c r="D2154" s="28"/>
      <c r="E2154" s="28"/>
      <c r="F2154" s="28"/>
      <c r="G2154" s="28"/>
      <c r="K2154" s="194"/>
      <c r="M2154" s="28"/>
      <c r="N2154" s="28"/>
      <c r="O2154" s="28"/>
      <c r="T2154" s="194"/>
      <c r="V2154" s="28"/>
      <c r="W2154" s="28"/>
      <c r="X2154" s="28"/>
      <c r="AC2154" s="194"/>
      <c r="AE2154" s="28"/>
      <c r="AF2154" s="28"/>
      <c r="AG2154" s="28"/>
      <c r="AL2154" s="194"/>
      <c r="AN2154" s="28"/>
      <c r="AO2154" s="28"/>
      <c r="AP2154" s="28"/>
      <c r="AU2154" s="194"/>
      <c r="AW2154" s="28"/>
      <c r="AX2154" s="28"/>
      <c r="AY2154" s="28"/>
      <c r="BD2154" s="194"/>
      <c r="BF2154" s="28"/>
      <c r="BG2154" s="28"/>
      <c r="BH2154" s="28"/>
      <c r="BM2154" s="194"/>
      <c r="BO2154" s="28"/>
      <c r="BP2154" s="28"/>
      <c r="BQ2154" s="28"/>
      <c r="BV2154" s="194"/>
      <c r="BX2154" s="28"/>
      <c r="BY2154" s="28"/>
      <c r="BZ2154" s="28"/>
      <c r="CE2154" s="194"/>
      <c r="CG2154" s="28"/>
      <c r="CH2154" s="28"/>
      <c r="CI2154" s="28"/>
      <c r="CN2154" s="194"/>
      <c r="CP2154" s="28"/>
      <c r="CQ2154" s="28"/>
      <c r="CR2154" s="28"/>
      <c r="CW2154" s="194"/>
      <c r="CY2154" s="28"/>
      <c r="CZ2154" s="28"/>
      <c r="DA2154" s="28"/>
      <c r="DF2154" s="194"/>
      <c r="DH2154" s="28"/>
      <c r="DI2154" s="28"/>
      <c r="DJ2154" s="28"/>
      <c r="DO2154" s="194"/>
      <c r="DQ2154" s="28"/>
      <c r="DR2154" s="28"/>
      <c r="DS2154" s="28"/>
      <c r="DX2154" s="194"/>
      <c r="DZ2154" s="28"/>
      <c r="EA2154" s="28"/>
      <c r="EB2154" s="28"/>
      <c r="EG2154" s="194"/>
      <c r="EI2154" s="28"/>
      <c r="EJ2154" s="28"/>
      <c r="EK2154" s="28"/>
      <c r="EP2154" s="194"/>
      <c r="ER2154" s="28"/>
      <c r="ES2154" s="28"/>
      <c r="ET2154" s="28"/>
      <c r="EY2154" s="194"/>
      <c r="FA2154" s="28"/>
      <c r="FB2154" s="28"/>
      <c r="FC2154" s="28"/>
      <c r="FH2154" s="194"/>
      <c r="FJ2154" s="28"/>
      <c r="FK2154" s="28"/>
      <c r="FL2154" s="28"/>
      <c r="FQ2154" s="194"/>
      <c r="FS2154" s="28"/>
      <c r="FT2154" s="28"/>
      <c r="FU2154" s="28"/>
      <c r="FZ2154" s="194"/>
      <c r="GB2154" s="28"/>
      <c r="GC2154" s="28"/>
      <c r="GD2154" s="28"/>
      <c r="GI2154" s="194"/>
      <c r="GK2154" s="28"/>
      <c r="GL2154" s="28"/>
      <c r="GM2154" s="28"/>
      <c r="GR2154" s="194"/>
      <c r="GT2154" s="28"/>
      <c r="GU2154" s="28"/>
      <c r="GV2154" s="28"/>
      <c r="HA2154" s="194"/>
      <c r="HC2154" s="28"/>
      <c r="HD2154" s="28"/>
      <c r="HE2154" s="28"/>
      <c r="HJ2154" s="28"/>
      <c r="HK2154" s="28"/>
      <c r="HL2154" s="28"/>
      <c r="HM2154" s="28"/>
      <c r="HN2154" s="28"/>
      <c r="HO2154" s="28"/>
      <c r="HP2154" s="28"/>
      <c r="HQ2154" s="28"/>
      <c r="HR2154" s="28"/>
      <c r="HS2154" s="28"/>
      <c r="HT2154" s="28"/>
      <c r="HU2154" s="28"/>
      <c r="HV2154" s="28"/>
      <c r="HW2154" s="28"/>
      <c r="HX2154" s="28"/>
      <c r="HY2154" s="28"/>
      <c r="HZ2154" s="28"/>
      <c r="IA2154" s="28"/>
      <c r="IB2154" s="28"/>
      <c r="IC2154" s="28"/>
      <c r="ID2154" s="28"/>
      <c r="IE2154" s="28"/>
      <c r="IF2154" s="28"/>
      <c r="IG2154" s="28"/>
      <c r="IH2154" s="28"/>
      <c r="II2154" s="28"/>
      <c r="IJ2154" s="28"/>
      <c r="IK2154" s="28"/>
      <c r="IL2154" s="28"/>
      <c r="IM2154" s="28"/>
      <c r="IN2154" s="28"/>
      <c r="IO2154" s="28"/>
    </row>
    <row r="2155" spans="1:249" s="50" customFormat="1" ht="18" customHeight="1">
      <c r="A2155" s="228"/>
      <c r="B2155" s="28"/>
      <c r="C2155" s="28"/>
      <c r="D2155" s="28"/>
      <c r="F2155" s="28"/>
      <c r="G2155" s="28"/>
      <c r="K2155" s="194"/>
      <c r="M2155" s="28"/>
      <c r="N2155" s="28"/>
      <c r="O2155" s="28"/>
      <c r="T2155" s="194"/>
      <c r="V2155" s="28"/>
      <c r="W2155" s="28"/>
      <c r="X2155" s="28"/>
      <c r="AC2155" s="194"/>
      <c r="AE2155" s="28"/>
      <c r="AF2155" s="28"/>
      <c r="AG2155" s="28"/>
      <c r="AL2155" s="194"/>
      <c r="AN2155" s="28"/>
      <c r="AO2155" s="28"/>
      <c r="AP2155" s="28"/>
      <c r="AU2155" s="194"/>
      <c r="AW2155" s="28"/>
      <c r="AX2155" s="28"/>
      <c r="AY2155" s="28"/>
      <c r="BD2155" s="194"/>
      <c r="BF2155" s="28"/>
      <c r="BG2155" s="28"/>
      <c r="BH2155" s="28"/>
      <c r="BM2155" s="194"/>
      <c r="BO2155" s="28"/>
      <c r="BP2155" s="28"/>
      <c r="BQ2155" s="28"/>
      <c r="BV2155" s="194"/>
      <c r="BX2155" s="28"/>
      <c r="BY2155" s="28"/>
      <c r="BZ2155" s="28"/>
      <c r="CE2155" s="194"/>
      <c r="CG2155" s="28"/>
      <c r="CH2155" s="28"/>
      <c r="CI2155" s="28"/>
      <c r="CN2155" s="194"/>
      <c r="CP2155" s="28"/>
      <c r="CQ2155" s="28"/>
      <c r="CR2155" s="28"/>
      <c r="CW2155" s="194"/>
      <c r="CY2155" s="28"/>
      <c r="CZ2155" s="28"/>
      <c r="DA2155" s="28"/>
      <c r="DF2155" s="194"/>
      <c r="DH2155" s="28"/>
      <c r="DI2155" s="28"/>
      <c r="DJ2155" s="28"/>
      <c r="DO2155" s="194"/>
      <c r="DQ2155" s="28"/>
      <c r="DR2155" s="28"/>
      <c r="DS2155" s="28"/>
      <c r="DX2155" s="194"/>
      <c r="DZ2155" s="28"/>
      <c r="EA2155" s="28"/>
      <c r="EB2155" s="28"/>
      <c r="EG2155" s="194"/>
      <c r="EI2155" s="28"/>
      <c r="EJ2155" s="28"/>
      <c r="EK2155" s="28"/>
      <c r="EP2155" s="194"/>
      <c r="ER2155" s="28"/>
      <c r="ES2155" s="28"/>
      <c r="ET2155" s="28"/>
      <c r="EY2155" s="194"/>
      <c r="FA2155" s="28"/>
      <c r="FB2155" s="28"/>
      <c r="FC2155" s="28"/>
      <c r="FH2155" s="194"/>
      <c r="FJ2155" s="28"/>
      <c r="FK2155" s="28"/>
      <c r="FL2155" s="28"/>
      <c r="FQ2155" s="194"/>
      <c r="FS2155" s="28"/>
      <c r="FT2155" s="28"/>
      <c r="FU2155" s="28"/>
      <c r="FZ2155" s="194"/>
      <c r="GB2155" s="28"/>
      <c r="GC2155" s="28"/>
      <c r="GD2155" s="28"/>
      <c r="GI2155" s="194"/>
      <c r="GK2155" s="28"/>
      <c r="GL2155" s="28"/>
      <c r="GM2155" s="28"/>
      <c r="GR2155" s="194"/>
      <c r="GT2155" s="28"/>
      <c r="GU2155" s="28"/>
      <c r="GV2155" s="28"/>
      <c r="HA2155" s="194"/>
      <c r="HC2155" s="28"/>
      <c r="HD2155" s="28"/>
      <c r="HE2155" s="28"/>
      <c r="HJ2155" s="28"/>
      <c r="HK2155" s="28"/>
      <c r="HL2155" s="28"/>
      <c r="HM2155" s="28"/>
      <c r="HN2155" s="28"/>
      <c r="HO2155" s="28"/>
      <c r="HP2155" s="28"/>
      <c r="HQ2155" s="28"/>
      <c r="HR2155" s="28"/>
      <c r="HS2155" s="28"/>
      <c r="HT2155" s="28"/>
      <c r="HU2155" s="28"/>
      <c r="HV2155" s="28"/>
      <c r="HW2155" s="28"/>
      <c r="HX2155" s="28"/>
      <c r="HY2155" s="28"/>
      <c r="HZ2155" s="28"/>
      <c r="IA2155" s="28"/>
      <c r="IB2155" s="28"/>
      <c r="IC2155" s="28"/>
      <c r="ID2155" s="28"/>
      <c r="IE2155" s="28"/>
      <c r="IF2155" s="28"/>
      <c r="IG2155" s="28"/>
      <c r="IH2155" s="28"/>
      <c r="II2155" s="28"/>
      <c r="IJ2155" s="28"/>
      <c r="IK2155" s="28"/>
      <c r="IL2155" s="28"/>
      <c r="IM2155" s="28"/>
      <c r="IN2155" s="28"/>
      <c r="IO2155" s="28"/>
    </row>
    <row r="2156" spans="1:249" s="50" customFormat="1" ht="18" customHeight="1">
      <c r="A2156" s="228"/>
      <c r="B2156" s="28"/>
      <c r="C2156" s="28"/>
      <c r="D2156" s="28"/>
      <c r="F2156" s="28"/>
      <c r="G2156" s="28"/>
      <c r="K2156" s="194"/>
      <c r="M2156" s="28"/>
      <c r="N2156" s="28"/>
      <c r="O2156" s="28"/>
      <c r="T2156" s="194"/>
      <c r="V2156" s="28"/>
      <c r="W2156" s="28"/>
      <c r="X2156" s="28"/>
      <c r="AC2156" s="194"/>
      <c r="AE2156" s="28"/>
      <c r="AF2156" s="28"/>
      <c r="AG2156" s="28"/>
      <c r="AL2156" s="194"/>
      <c r="AN2156" s="28"/>
      <c r="AO2156" s="28"/>
      <c r="AP2156" s="28"/>
      <c r="AU2156" s="194"/>
      <c r="AW2156" s="28"/>
      <c r="AX2156" s="28"/>
      <c r="AY2156" s="28"/>
      <c r="BD2156" s="194"/>
      <c r="BF2156" s="28"/>
      <c r="BG2156" s="28"/>
      <c r="BH2156" s="28"/>
      <c r="BM2156" s="194"/>
      <c r="BO2156" s="28"/>
      <c r="BP2156" s="28"/>
      <c r="BQ2156" s="28"/>
      <c r="BV2156" s="194"/>
      <c r="BX2156" s="28"/>
      <c r="BY2156" s="28"/>
      <c r="BZ2156" s="28"/>
      <c r="CE2156" s="194"/>
      <c r="CG2156" s="28"/>
      <c r="CH2156" s="28"/>
      <c r="CI2156" s="28"/>
      <c r="CN2156" s="194"/>
      <c r="CP2156" s="28"/>
      <c r="CQ2156" s="28"/>
      <c r="CR2156" s="28"/>
      <c r="CW2156" s="194"/>
      <c r="CY2156" s="28"/>
      <c r="CZ2156" s="28"/>
      <c r="DA2156" s="28"/>
      <c r="DF2156" s="194"/>
      <c r="DH2156" s="28"/>
      <c r="DI2156" s="28"/>
      <c r="DJ2156" s="28"/>
      <c r="DO2156" s="194"/>
      <c r="DQ2156" s="28"/>
      <c r="DR2156" s="28"/>
      <c r="DS2156" s="28"/>
      <c r="DX2156" s="194"/>
      <c r="DZ2156" s="28"/>
      <c r="EA2156" s="28"/>
      <c r="EB2156" s="28"/>
      <c r="EG2156" s="194"/>
      <c r="EI2156" s="28"/>
      <c r="EJ2156" s="28"/>
      <c r="EK2156" s="28"/>
      <c r="EP2156" s="194"/>
      <c r="ER2156" s="28"/>
      <c r="ES2156" s="28"/>
      <c r="ET2156" s="28"/>
      <c r="EY2156" s="194"/>
      <c r="FA2156" s="28"/>
      <c r="FB2156" s="28"/>
      <c r="FC2156" s="28"/>
      <c r="FH2156" s="194"/>
      <c r="FJ2156" s="28"/>
      <c r="FK2156" s="28"/>
      <c r="FL2156" s="28"/>
      <c r="FQ2156" s="194"/>
      <c r="FS2156" s="28"/>
      <c r="FT2156" s="28"/>
      <c r="FU2156" s="28"/>
      <c r="FZ2156" s="194"/>
      <c r="GB2156" s="28"/>
      <c r="GC2156" s="28"/>
      <c r="GD2156" s="28"/>
      <c r="GI2156" s="194"/>
      <c r="GK2156" s="28"/>
      <c r="GL2156" s="28"/>
      <c r="GM2156" s="28"/>
      <c r="GR2156" s="194"/>
      <c r="GT2156" s="28"/>
      <c r="GU2156" s="28"/>
      <c r="GV2156" s="28"/>
      <c r="HA2156" s="194"/>
      <c r="HC2156" s="28"/>
      <c r="HD2156" s="28"/>
      <c r="HE2156" s="28"/>
      <c r="HJ2156" s="28"/>
      <c r="HK2156" s="28"/>
      <c r="HL2156" s="28"/>
      <c r="HM2156" s="28"/>
      <c r="HN2156" s="28"/>
      <c r="HO2156" s="28"/>
      <c r="HP2156" s="28"/>
      <c r="HQ2156" s="28"/>
      <c r="HR2156" s="28"/>
      <c r="HS2156" s="28"/>
      <c r="HT2156" s="28"/>
      <c r="HU2156" s="28"/>
      <c r="HV2156" s="28"/>
      <c r="HW2156" s="28"/>
      <c r="HX2156" s="28"/>
      <c r="HY2156" s="28"/>
      <c r="HZ2156" s="28"/>
      <c r="IA2156" s="28"/>
      <c r="IB2156" s="28"/>
      <c r="IC2156" s="28"/>
      <c r="ID2156" s="28"/>
      <c r="IE2156" s="28"/>
      <c r="IF2156" s="28"/>
      <c r="IG2156" s="28"/>
      <c r="IH2156" s="28"/>
      <c r="II2156" s="28"/>
      <c r="IJ2156" s="28"/>
      <c r="IK2156" s="28"/>
      <c r="IL2156" s="28"/>
      <c r="IM2156" s="28"/>
      <c r="IN2156" s="28"/>
      <c r="IO2156" s="28"/>
    </row>
    <row r="2157" spans="1:249" s="50" customFormat="1" ht="18" customHeight="1">
      <c r="A2157" s="228"/>
      <c r="B2157" s="28"/>
      <c r="C2157" s="28"/>
      <c r="D2157" s="28"/>
      <c r="F2157" s="28"/>
      <c r="G2157" s="28"/>
      <c r="K2157" s="194"/>
      <c r="M2157" s="28"/>
      <c r="N2157" s="28"/>
      <c r="O2157" s="28"/>
      <c r="T2157" s="194"/>
      <c r="V2157" s="28"/>
      <c r="W2157" s="28"/>
      <c r="X2157" s="28"/>
      <c r="AC2157" s="194"/>
      <c r="AE2157" s="28"/>
      <c r="AF2157" s="28"/>
      <c r="AG2157" s="28"/>
      <c r="AL2157" s="194"/>
      <c r="AN2157" s="28"/>
      <c r="AO2157" s="28"/>
      <c r="AP2157" s="28"/>
      <c r="AU2157" s="194"/>
      <c r="AW2157" s="28"/>
      <c r="AX2157" s="28"/>
      <c r="AY2157" s="28"/>
      <c r="BD2157" s="194"/>
      <c r="BF2157" s="28"/>
      <c r="BG2157" s="28"/>
      <c r="BH2157" s="28"/>
      <c r="BM2157" s="194"/>
      <c r="BO2157" s="28"/>
      <c r="BP2157" s="28"/>
      <c r="BQ2157" s="28"/>
      <c r="BV2157" s="194"/>
      <c r="BX2157" s="28"/>
      <c r="BY2157" s="28"/>
      <c r="BZ2157" s="28"/>
      <c r="CE2157" s="194"/>
      <c r="CG2157" s="28"/>
      <c r="CH2157" s="28"/>
      <c r="CI2157" s="28"/>
      <c r="CN2157" s="194"/>
      <c r="CP2157" s="28"/>
      <c r="CQ2157" s="28"/>
      <c r="CR2157" s="28"/>
      <c r="CW2157" s="194"/>
      <c r="CY2157" s="28"/>
      <c r="CZ2157" s="28"/>
      <c r="DA2157" s="28"/>
      <c r="DF2157" s="194"/>
      <c r="DH2157" s="28"/>
      <c r="DI2157" s="28"/>
      <c r="DJ2157" s="28"/>
      <c r="DO2157" s="194"/>
      <c r="DQ2157" s="28"/>
      <c r="DR2157" s="28"/>
      <c r="DS2157" s="28"/>
      <c r="DX2157" s="194"/>
      <c r="DZ2157" s="28"/>
      <c r="EA2157" s="28"/>
      <c r="EB2157" s="28"/>
      <c r="EG2157" s="194"/>
      <c r="EI2157" s="28"/>
      <c r="EJ2157" s="28"/>
      <c r="EK2157" s="28"/>
      <c r="EP2157" s="194"/>
      <c r="ER2157" s="28"/>
      <c r="ES2157" s="28"/>
      <c r="ET2157" s="28"/>
      <c r="EY2157" s="194"/>
      <c r="FA2157" s="28"/>
      <c r="FB2157" s="28"/>
      <c r="FC2157" s="28"/>
      <c r="FH2157" s="194"/>
      <c r="FJ2157" s="28"/>
      <c r="FK2157" s="28"/>
      <c r="FL2157" s="28"/>
      <c r="FQ2157" s="194"/>
      <c r="FS2157" s="28"/>
      <c r="FT2157" s="28"/>
      <c r="FU2157" s="28"/>
      <c r="FZ2157" s="194"/>
      <c r="GB2157" s="28"/>
      <c r="GC2157" s="28"/>
      <c r="GD2157" s="28"/>
      <c r="GI2157" s="194"/>
      <c r="GK2157" s="28"/>
      <c r="GL2157" s="28"/>
      <c r="GM2157" s="28"/>
      <c r="GR2157" s="194"/>
      <c r="GT2157" s="28"/>
      <c r="GU2157" s="28"/>
      <c r="GV2157" s="28"/>
      <c r="HA2157" s="194"/>
      <c r="HC2157" s="28"/>
      <c r="HD2157" s="28"/>
      <c r="HE2157" s="28"/>
      <c r="HJ2157" s="28"/>
      <c r="HK2157" s="28"/>
      <c r="HL2157" s="28"/>
      <c r="HM2157" s="28"/>
      <c r="HN2157" s="28"/>
      <c r="HO2157" s="28"/>
      <c r="HP2157" s="28"/>
      <c r="HQ2157" s="28"/>
      <c r="HR2157" s="28"/>
      <c r="HS2157" s="28"/>
      <c r="HT2157" s="28"/>
      <c r="HU2157" s="28"/>
      <c r="HV2157" s="28"/>
      <c r="HW2157" s="28"/>
      <c r="HX2157" s="28"/>
      <c r="HY2157" s="28"/>
      <c r="HZ2157" s="28"/>
      <c r="IA2157" s="28"/>
      <c r="IB2157" s="28"/>
      <c r="IC2157" s="28"/>
      <c r="ID2157" s="28"/>
      <c r="IE2157" s="28"/>
      <c r="IF2157" s="28"/>
      <c r="IG2157" s="28"/>
      <c r="IH2157" s="28"/>
      <c r="II2157" s="28"/>
      <c r="IJ2157" s="28"/>
      <c r="IK2157" s="28"/>
      <c r="IL2157" s="28"/>
      <c r="IM2157" s="28"/>
      <c r="IN2157" s="28"/>
      <c r="IO2157" s="28"/>
    </row>
    <row r="2158" spans="1:249" s="50" customFormat="1" ht="18" customHeight="1">
      <c r="A2158" s="28"/>
      <c r="B2158" s="28"/>
      <c r="C2158" s="28"/>
      <c r="D2158" s="28"/>
      <c r="E2158" s="28"/>
      <c r="F2158" s="28"/>
      <c r="G2158" s="28"/>
      <c r="K2158" s="194"/>
      <c r="M2158" s="28"/>
      <c r="N2158" s="28"/>
      <c r="O2158" s="28"/>
      <c r="T2158" s="194"/>
      <c r="V2158" s="28"/>
      <c r="W2158" s="28"/>
      <c r="X2158" s="28"/>
      <c r="AC2158" s="194"/>
      <c r="AE2158" s="28"/>
      <c r="AF2158" s="28"/>
      <c r="AG2158" s="28"/>
      <c r="AL2158" s="194"/>
      <c r="AN2158" s="28"/>
      <c r="AO2158" s="28"/>
      <c r="AP2158" s="28"/>
      <c r="AU2158" s="194"/>
      <c r="AW2158" s="28"/>
      <c r="AX2158" s="28"/>
      <c r="AY2158" s="28"/>
      <c r="BD2158" s="194"/>
      <c r="BF2158" s="28"/>
      <c r="BG2158" s="28"/>
      <c r="BH2158" s="28"/>
      <c r="BM2158" s="194"/>
      <c r="BO2158" s="28"/>
      <c r="BP2158" s="28"/>
      <c r="BQ2158" s="28"/>
      <c r="BV2158" s="194"/>
      <c r="BX2158" s="28"/>
      <c r="BY2158" s="28"/>
      <c r="BZ2158" s="28"/>
      <c r="CE2158" s="194"/>
      <c r="CG2158" s="28"/>
      <c r="CH2158" s="28"/>
      <c r="CI2158" s="28"/>
      <c r="CN2158" s="194"/>
      <c r="CP2158" s="28"/>
      <c r="CQ2158" s="28"/>
      <c r="CR2158" s="28"/>
      <c r="CW2158" s="194"/>
      <c r="CY2158" s="28"/>
      <c r="CZ2158" s="28"/>
      <c r="DA2158" s="28"/>
      <c r="DF2158" s="194"/>
      <c r="DH2158" s="28"/>
      <c r="DI2158" s="28"/>
      <c r="DJ2158" s="28"/>
      <c r="DO2158" s="194"/>
      <c r="DQ2158" s="28"/>
      <c r="DR2158" s="28"/>
      <c r="DS2158" s="28"/>
      <c r="DX2158" s="194"/>
      <c r="DZ2158" s="28"/>
      <c r="EA2158" s="28"/>
      <c r="EB2158" s="28"/>
      <c r="EG2158" s="194"/>
      <c r="EI2158" s="28"/>
      <c r="EJ2158" s="28"/>
      <c r="EK2158" s="28"/>
      <c r="EP2158" s="194"/>
      <c r="ER2158" s="28"/>
      <c r="ES2158" s="28"/>
      <c r="ET2158" s="28"/>
      <c r="EY2158" s="194"/>
      <c r="FA2158" s="28"/>
      <c r="FB2158" s="28"/>
      <c r="FC2158" s="28"/>
      <c r="FH2158" s="194"/>
      <c r="FJ2158" s="28"/>
      <c r="FK2158" s="28"/>
      <c r="FL2158" s="28"/>
      <c r="FQ2158" s="194"/>
      <c r="FS2158" s="28"/>
      <c r="FT2158" s="28"/>
      <c r="FU2158" s="28"/>
      <c r="FZ2158" s="194"/>
      <c r="GB2158" s="28"/>
      <c r="GC2158" s="28"/>
      <c r="GD2158" s="28"/>
      <c r="GI2158" s="194"/>
      <c r="GK2158" s="28"/>
      <c r="GL2158" s="28"/>
      <c r="GM2158" s="28"/>
      <c r="GR2158" s="194"/>
      <c r="GT2158" s="28"/>
      <c r="GU2158" s="28"/>
      <c r="GV2158" s="28"/>
      <c r="HA2158" s="194"/>
      <c r="HC2158" s="28"/>
      <c r="HD2158" s="28"/>
      <c r="HE2158" s="28"/>
      <c r="HJ2158" s="28"/>
      <c r="HK2158" s="28"/>
      <c r="HL2158" s="28"/>
      <c r="HM2158" s="28"/>
      <c r="HN2158" s="28"/>
      <c r="HO2158" s="28"/>
      <c r="HP2158" s="28"/>
      <c r="HQ2158" s="28"/>
      <c r="HR2158" s="28"/>
      <c r="HS2158" s="28"/>
      <c r="HT2158" s="28"/>
      <c r="HU2158" s="28"/>
      <c r="HV2158" s="28"/>
      <c r="HW2158" s="28"/>
      <c r="HX2158" s="28"/>
      <c r="HY2158" s="28"/>
      <c r="HZ2158" s="28"/>
      <c r="IA2158" s="28"/>
      <c r="IB2158" s="28"/>
      <c r="IC2158" s="28"/>
      <c r="ID2158" s="28"/>
      <c r="IE2158" s="28"/>
      <c r="IF2158" s="28"/>
      <c r="IG2158" s="28"/>
      <c r="IH2158" s="28"/>
      <c r="II2158" s="28"/>
      <c r="IJ2158" s="28"/>
      <c r="IK2158" s="28"/>
      <c r="IL2158" s="28"/>
      <c r="IM2158" s="28"/>
      <c r="IN2158" s="28"/>
      <c r="IO2158" s="28"/>
    </row>
    <row r="2159" spans="1:249" s="50" customFormat="1" ht="18" customHeight="1">
      <c r="A2159" s="228"/>
      <c r="B2159" s="28"/>
      <c r="C2159" s="28"/>
      <c r="D2159" s="28"/>
      <c r="F2159" s="28"/>
      <c r="G2159" s="28"/>
      <c r="K2159" s="194"/>
      <c r="M2159" s="28"/>
      <c r="N2159" s="28"/>
      <c r="O2159" s="28"/>
      <c r="T2159" s="194"/>
      <c r="V2159" s="28"/>
      <c r="W2159" s="28"/>
      <c r="X2159" s="28"/>
      <c r="AC2159" s="194"/>
      <c r="AE2159" s="28"/>
      <c r="AF2159" s="28"/>
      <c r="AG2159" s="28"/>
      <c r="AL2159" s="194"/>
      <c r="AN2159" s="28"/>
      <c r="AO2159" s="28"/>
      <c r="AP2159" s="28"/>
      <c r="AU2159" s="194"/>
      <c r="AW2159" s="28"/>
      <c r="AX2159" s="28"/>
      <c r="AY2159" s="28"/>
      <c r="BD2159" s="194"/>
      <c r="BF2159" s="28"/>
      <c r="BG2159" s="28"/>
      <c r="BH2159" s="28"/>
      <c r="BM2159" s="194"/>
      <c r="BO2159" s="28"/>
      <c r="BP2159" s="28"/>
      <c r="BQ2159" s="28"/>
      <c r="BV2159" s="194"/>
      <c r="BX2159" s="28"/>
      <c r="BY2159" s="28"/>
      <c r="BZ2159" s="28"/>
      <c r="CE2159" s="194"/>
      <c r="CG2159" s="28"/>
      <c r="CH2159" s="28"/>
      <c r="CI2159" s="28"/>
      <c r="CN2159" s="194"/>
      <c r="CP2159" s="28"/>
      <c r="CQ2159" s="28"/>
      <c r="CR2159" s="28"/>
      <c r="CW2159" s="194"/>
      <c r="CY2159" s="28"/>
      <c r="CZ2159" s="28"/>
      <c r="DA2159" s="28"/>
      <c r="DF2159" s="194"/>
      <c r="DH2159" s="28"/>
      <c r="DI2159" s="28"/>
      <c r="DJ2159" s="28"/>
      <c r="DO2159" s="194"/>
      <c r="DQ2159" s="28"/>
      <c r="DR2159" s="28"/>
      <c r="DS2159" s="28"/>
      <c r="DX2159" s="194"/>
      <c r="DZ2159" s="28"/>
      <c r="EA2159" s="28"/>
      <c r="EB2159" s="28"/>
      <c r="EG2159" s="194"/>
      <c r="EI2159" s="28"/>
      <c r="EJ2159" s="28"/>
      <c r="EK2159" s="28"/>
      <c r="EP2159" s="194"/>
      <c r="ER2159" s="28"/>
      <c r="ES2159" s="28"/>
      <c r="ET2159" s="28"/>
      <c r="EY2159" s="194"/>
      <c r="FA2159" s="28"/>
      <c r="FB2159" s="28"/>
      <c r="FC2159" s="28"/>
      <c r="FH2159" s="194"/>
      <c r="FJ2159" s="28"/>
      <c r="FK2159" s="28"/>
      <c r="FL2159" s="28"/>
      <c r="FQ2159" s="194"/>
      <c r="FS2159" s="28"/>
      <c r="FT2159" s="28"/>
      <c r="FU2159" s="28"/>
      <c r="FZ2159" s="194"/>
      <c r="GB2159" s="28"/>
      <c r="GC2159" s="28"/>
      <c r="GD2159" s="28"/>
      <c r="GI2159" s="194"/>
      <c r="GK2159" s="28"/>
      <c r="GL2159" s="28"/>
      <c r="GM2159" s="28"/>
      <c r="GR2159" s="194"/>
      <c r="GT2159" s="28"/>
      <c r="GU2159" s="28"/>
      <c r="GV2159" s="28"/>
      <c r="HA2159" s="194"/>
      <c r="HC2159" s="28"/>
      <c r="HD2159" s="28"/>
      <c r="HE2159" s="28"/>
      <c r="HJ2159" s="28"/>
      <c r="HK2159" s="28"/>
      <c r="HL2159" s="28"/>
      <c r="HM2159" s="28"/>
      <c r="HN2159" s="28"/>
      <c r="HO2159" s="28"/>
      <c r="HP2159" s="28"/>
      <c r="HQ2159" s="28"/>
      <c r="HR2159" s="28"/>
      <c r="HS2159" s="28"/>
      <c r="HT2159" s="28"/>
      <c r="HU2159" s="28"/>
      <c r="HV2159" s="28"/>
      <c r="HW2159" s="28"/>
      <c r="HX2159" s="28"/>
      <c r="HY2159" s="28"/>
      <c r="HZ2159" s="28"/>
      <c r="IA2159" s="28"/>
      <c r="IB2159" s="28"/>
      <c r="IC2159" s="28"/>
      <c r="ID2159" s="28"/>
      <c r="IE2159" s="28"/>
      <c r="IF2159" s="28"/>
      <c r="IG2159" s="28"/>
      <c r="IH2159" s="28"/>
      <c r="II2159" s="28"/>
      <c r="IJ2159" s="28"/>
      <c r="IK2159" s="28"/>
      <c r="IL2159" s="28"/>
      <c r="IM2159" s="28"/>
      <c r="IN2159" s="28"/>
      <c r="IO2159" s="28"/>
    </row>
    <row r="2160" spans="1:249" s="50" customFormat="1" ht="18" customHeight="1">
      <c r="A2160" s="228"/>
      <c r="B2160" s="28"/>
      <c r="C2160" s="28"/>
      <c r="D2160" s="28"/>
      <c r="G2160" s="28"/>
      <c r="K2160" s="194"/>
      <c r="M2160" s="28"/>
      <c r="N2160" s="28"/>
      <c r="O2160" s="28"/>
      <c r="T2160" s="194"/>
      <c r="V2160" s="28"/>
      <c r="W2160" s="28"/>
      <c r="X2160" s="28"/>
      <c r="AC2160" s="194"/>
      <c r="AE2160" s="28"/>
      <c r="AF2160" s="28"/>
      <c r="AG2160" s="28"/>
      <c r="AL2160" s="194"/>
      <c r="AN2160" s="28"/>
      <c r="AO2160" s="28"/>
      <c r="AP2160" s="28"/>
      <c r="AU2160" s="194"/>
      <c r="AW2160" s="28"/>
      <c r="AX2160" s="28"/>
      <c r="AY2160" s="28"/>
      <c r="BD2160" s="194"/>
      <c r="BF2160" s="28"/>
      <c r="BG2160" s="28"/>
      <c r="BH2160" s="28"/>
      <c r="BM2160" s="194"/>
      <c r="BO2160" s="28"/>
      <c r="BP2160" s="28"/>
      <c r="BQ2160" s="28"/>
      <c r="BV2160" s="194"/>
      <c r="BX2160" s="28"/>
      <c r="BY2160" s="28"/>
      <c r="BZ2160" s="28"/>
      <c r="CE2160" s="194"/>
      <c r="CG2160" s="28"/>
      <c r="CH2160" s="28"/>
      <c r="CI2160" s="28"/>
      <c r="CN2160" s="194"/>
      <c r="CP2160" s="28"/>
      <c r="CQ2160" s="28"/>
      <c r="CR2160" s="28"/>
      <c r="CW2160" s="194"/>
      <c r="CY2160" s="28"/>
      <c r="CZ2160" s="28"/>
      <c r="DA2160" s="28"/>
      <c r="DF2160" s="194"/>
      <c r="DH2160" s="28"/>
      <c r="DI2160" s="28"/>
      <c r="DJ2160" s="28"/>
      <c r="DO2160" s="194"/>
      <c r="DQ2160" s="28"/>
      <c r="DR2160" s="28"/>
      <c r="DS2160" s="28"/>
      <c r="DX2160" s="194"/>
      <c r="DZ2160" s="28"/>
      <c r="EA2160" s="28"/>
      <c r="EB2160" s="28"/>
      <c r="EG2160" s="194"/>
      <c r="EI2160" s="28"/>
      <c r="EJ2160" s="28"/>
      <c r="EK2160" s="28"/>
      <c r="EP2160" s="194"/>
      <c r="ER2160" s="28"/>
      <c r="ES2160" s="28"/>
      <c r="ET2160" s="28"/>
      <c r="EY2160" s="194"/>
      <c r="FA2160" s="28"/>
      <c r="FB2160" s="28"/>
      <c r="FC2160" s="28"/>
      <c r="FH2160" s="194"/>
      <c r="FJ2160" s="28"/>
      <c r="FK2160" s="28"/>
      <c r="FL2160" s="28"/>
      <c r="FQ2160" s="194"/>
      <c r="FS2160" s="28"/>
      <c r="FT2160" s="28"/>
      <c r="FU2160" s="28"/>
      <c r="FZ2160" s="194"/>
      <c r="GB2160" s="28"/>
      <c r="GC2160" s="28"/>
      <c r="GD2160" s="28"/>
      <c r="GI2160" s="194"/>
      <c r="GK2160" s="28"/>
      <c r="GL2160" s="28"/>
      <c r="GM2160" s="28"/>
      <c r="GR2160" s="194"/>
      <c r="GT2160" s="28"/>
      <c r="GU2160" s="28"/>
      <c r="GV2160" s="28"/>
      <c r="HA2160" s="194"/>
      <c r="HC2160" s="28"/>
      <c r="HD2160" s="28"/>
      <c r="HE2160" s="28"/>
      <c r="HJ2160" s="28"/>
      <c r="HK2160" s="28"/>
      <c r="HL2160" s="28"/>
      <c r="HM2160" s="28"/>
      <c r="HN2160" s="28"/>
      <c r="HO2160" s="28"/>
      <c r="HP2160" s="28"/>
      <c r="HQ2160" s="28"/>
      <c r="HR2160" s="28"/>
      <c r="HS2160" s="28"/>
      <c r="HT2160" s="28"/>
      <c r="HU2160" s="28"/>
      <c r="HV2160" s="28"/>
      <c r="HW2160" s="28"/>
      <c r="HX2160" s="28"/>
      <c r="HY2160" s="28"/>
      <c r="HZ2160" s="28"/>
      <c r="IA2160" s="28"/>
      <c r="IB2160" s="28"/>
      <c r="IC2160" s="28"/>
      <c r="ID2160" s="28"/>
      <c r="IE2160" s="28"/>
      <c r="IF2160" s="28"/>
      <c r="IG2160" s="28"/>
      <c r="IH2160" s="28"/>
      <c r="II2160" s="28"/>
      <c r="IJ2160" s="28"/>
      <c r="IK2160" s="28"/>
      <c r="IL2160" s="28"/>
      <c r="IM2160" s="28"/>
      <c r="IN2160" s="28"/>
      <c r="IO2160" s="28"/>
    </row>
    <row r="2161" spans="1:249" s="50" customFormat="1" ht="15.75" customHeight="1">
      <c r="A2161" s="228"/>
      <c r="B2161" s="28"/>
      <c r="C2161" s="28"/>
      <c r="D2161" s="28"/>
      <c r="F2161" s="28"/>
      <c r="G2161" s="28"/>
      <c r="K2161" s="194"/>
      <c r="M2161" s="28"/>
      <c r="N2161" s="28"/>
      <c r="O2161" s="28"/>
      <c r="T2161" s="194"/>
      <c r="V2161" s="28"/>
      <c r="W2161" s="28"/>
      <c r="X2161" s="28"/>
      <c r="AC2161" s="194"/>
      <c r="AE2161" s="28"/>
      <c r="AF2161" s="28"/>
      <c r="AG2161" s="28"/>
      <c r="AL2161" s="194"/>
      <c r="AN2161" s="28"/>
      <c r="AO2161" s="28"/>
      <c r="AP2161" s="28"/>
      <c r="AU2161" s="194"/>
      <c r="AW2161" s="28"/>
      <c r="AX2161" s="28"/>
      <c r="AY2161" s="28"/>
      <c r="BD2161" s="194"/>
      <c r="BF2161" s="28"/>
      <c r="BG2161" s="28"/>
      <c r="BH2161" s="28"/>
      <c r="BM2161" s="194"/>
      <c r="BO2161" s="28"/>
      <c r="BP2161" s="28"/>
      <c r="BQ2161" s="28"/>
      <c r="BV2161" s="194"/>
      <c r="BX2161" s="28"/>
      <c r="BY2161" s="28"/>
      <c r="BZ2161" s="28"/>
      <c r="CE2161" s="194"/>
      <c r="CG2161" s="28"/>
      <c r="CH2161" s="28"/>
      <c r="CI2161" s="28"/>
      <c r="CN2161" s="194"/>
      <c r="CP2161" s="28"/>
      <c r="CQ2161" s="28"/>
      <c r="CR2161" s="28"/>
      <c r="CW2161" s="194"/>
      <c r="CY2161" s="28"/>
      <c r="CZ2161" s="28"/>
      <c r="DA2161" s="28"/>
      <c r="DF2161" s="194"/>
      <c r="DH2161" s="28"/>
      <c r="DI2161" s="28"/>
      <c r="DJ2161" s="28"/>
      <c r="DO2161" s="194"/>
      <c r="DQ2161" s="28"/>
      <c r="DR2161" s="28"/>
      <c r="DS2161" s="28"/>
      <c r="DX2161" s="194"/>
      <c r="DZ2161" s="28"/>
      <c r="EA2161" s="28"/>
      <c r="EB2161" s="28"/>
      <c r="EG2161" s="194"/>
      <c r="EI2161" s="28"/>
      <c r="EJ2161" s="28"/>
      <c r="EK2161" s="28"/>
      <c r="EP2161" s="194"/>
      <c r="ER2161" s="28"/>
      <c r="ES2161" s="28"/>
      <c r="ET2161" s="28"/>
      <c r="EY2161" s="194"/>
      <c r="FA2161" s="28"/>
      <c r="FB2161" s="28"/>
      <c r="FC2161" s="28"/>
      <c r="FH2161" s="194"/>
      <c r="FJ2161" s="28"/>
      <c r="FK2161" s="28"/>
      <c r="FL2161" s="28"/>
      <c r="FQ2161" s="194"/>
      <c r="FS2161" s="28"/>
      <c r="FT2161" s="28"/>
      <c r="FU2161" s="28"/>
      <c r="FZ2161" s="194"/>
      <c r="GB2161" s="28"/>
      <c r="GC2161" s="28"/>
      <c r="GD2161" s="28"/>
      <c r="GI2161" s="194"/>
      <c r="GK2161" s="28"/>
      <c r="GL2161" s="28"/>
      <c r="GM2161" s="28"/>
      <c r="GR2161" s="194"/>
      <c r="GT2161" s="28"/>
      <c r="GU2161" s="28"/>
      <c r="GV2161" s="28"/>
      <c r="HA2161" s="194"/>
      <c r="HC2161" s="28"/>
      <c r="HD2161" s="28"/>
      <c r="HE2161" s="28"/>
      <c r="HJ2161" s="28"/>
      <c r="HK2161" s="28"/>
      <c r="HL2161" s="28"/>
      <c r="HM2161" s="28"/>
      <c r="HN2161" s="28"/>
      <c r="HO2161" s="28"/>
      <c r="HP2161" s="28"/>
      <c r="HQ2161" s="28"/>
      <c r="HR2161" s="28"/>
      <c r="HS2161" s="28"/>
      <c r="HT2161" s="28"/>
      <c r="HU2161" s="28"/>
      <c r="HV2161" s="28"/>
      <c r="HW2161" s="28"/>
      <c r="HX2161" s="28"/>
      <c r="HY2161" s="28"/>
      <c r="HZ2161" s="28"/>
      <c r="IA2161" s="28"/>
      <c r="IB2161" s="28"/>
      <c r="IC2161" s="28"/>
      <c r="ID2161" s="28"/>
      <c r="IE2161" s="28"/>
      <c r="IF2161" s="28"/>
      <c r="IG2161" s="28"/>
      <c r="IH2161" s="28"/>
      <c r="II2161" s="28"/>
      <c r="IJ2161" s="28"/>
      <c r="IK2161" s="28"/>
      <c r="IL2161" s="28"/>
      <c r="IM2161" s="28"/>
      <c r="IN2161" s="28"/>
      <c r="IO2161" s="28"/>
    </row>
    <row r="2162" spans="1:249" s="50" customFormat="1" ht="14.25">
      <c r="A2162" s="228"/>
      <c r="B2162" s="28"/>
      <c r="C2162" s="28"/>
      <c r="D2162" s="28"/>
      <c r="F2162" s="28"/>
      <c r="G2162" s="28"/>
      <c r="K2162" s="194"/>
      <c r="M2162" s="28"/>
      <c r="N2162" s="28"/>
      <c r="O2162" s="28"/>
      <c r="T2162" s="194"/>
      <c r="V2162" s="28"/>
      <c r="W2162" s="28"/>
      <c r="X2162" s="28"/>
      <c r="AC2162" s="194"/>
      <c r="AE2162" s="28"/>
      <c r="AF2162" s="28"/>
      <c r="AG2162" s="28"/>
      <c r="AL2162" s="194"/>
      <c r="AN2162" s="28"/>
      <c r="AO2162" s="28"/>
      <c r="AP2162" s="28"/>
      <c r="AU2162" s="194"/>
      <c r="AW2162" s="28"/>
      <c r="AX2162" s="28"/>
      <c r="AY2162" s="28"/>
      <c r="BD2162" s="194"/>
      <c r="BF2162" s="28"/>
      <c r="BG2162" s="28"/>
      <c r="BH2162" s="28"/>
      <c r="BM2162" s="194"/>
      <c r="BO2162" s="28"/>
      <c r="BP2162" s="28"/>
      <c r="BQ2162" s="28"/>
      <c r="BV2162" s="194"/>
      <c r="BX2162" s="28"/>
      <c r="BY2162" s="28"/>
      <c r="BZ2162" s="28"/>
      <c r="CE2162" s="194"/>
      <c r="CG2162" s="28"/>
      <c r="CH2162" s="28"/>
      <c r="CI2162" s="28"/>
      <c r="CN2162" s="194"/>
      <c r="CP2162" s="28"/>
      <c r="CQ2162" s="28"/>
      <c r="CR2162" s="28"/>
      <c r="CW2162" s="194"/>
      <c r="CY2162" s="28"/>
      <c r="CZ2162" s="28"/>
      <c r="DA2162" s="28"/>
      <c r="DF2162" s="194"/>
      <c r="DH2162" s="28"/>
      <c r="DI2162" s="28"/>
      <c r="DJ2162" s="28"/>
      <c r="DO2162" s="194"/>
      <c r="DQ2162" s="28"/>
      <c r="DR2162" s="28"/>
      <c r="DS2162" s="28"/>
      <c r="DX2162" s="194"/>
      <c r="DZ2162" s="28"/>
      <c r="EA2162" s="28"/>
      <c r="EB2162" s="28"/>
      <c r="EG2162" s="194"/>
      <c r="EI2162" s="28"/>
      <c r="EJ2162" s="28"/>
      <c r="EK2162" s="28"/>
      <c r="EP2162" s="194"/>
      <c r="ER2162" s="28"/>
      <c r="ES2162" s="28"/>
      <c r="ET2162" s="28"/>
      <c r="EY2162" s="194"/>
      <c r="FA2162" s="28"/>
      <c r="FB2162" s="28"/>
      <c r="FC2162" s="28"/>
      <c r="FH2162" s="194"/>
      <c r="FJ2162" s="28"/>
      <c r="FK2162" s="28"/>
      <c r="FL2162" s="28"/>
      <c r="FQ2162" s="194"/>
      <c r="FS2162" s="28"/>
      <c r="FT2162" s="28"/>
      <c r="FU2162" s="28"/>
      <c r="FZ2162" s="194"/>
      <c r="GB2162" s="28"/>
      <c r="GC2162" s="28"/>
      <c r="GD2162" s="28"/>
      <c r="GI2162" s="194"/>
      <c r="GK2162" s="28"/>
      <c r="GL2162" s="28"/>
      <c r="GM2162" s="28"/>
      <c r="GR2162" s="194"/>
      <c r="GT2162" s="28"/>
      <c r="GU2162" s="28"/>
      <c r="GV2162" s="28"/>
      <c r="HA2162" s="194"/>
      <c r="HC2162" s="28"/>
      <c r="HD2162" s="28"/>
      <c r="HE2162" s="28"/>
      <c r="HJ2162" s="28"/>
      <c r="HK2162" s="28"/>
      <c r="HL2162" s="28"/>
      <c r="HM2162" s="28"/>
      <c r="HN2162" s="28"/>
      <c r="HO2162" s="28"/>
      <c r="HP2162" s="28"/>
      <c r="HQ2162" s="28"/>
      <c r="HR2162" s="28"/>
      <c r="HS2162" s="28"/>
      <c r="HT2162" s="28"/>
      <c r="HU2162" s="28"/>
      <c r="HV2162" s="28"/>
      <c r="HW2162" s="28"/>
      <c r="HX2162" s="28"/>
      <c r="HY2162" s="28"/>
      <c r="HZ2162" s="28"/>
      <c r="IA2162" s="28"/>
      <c r="IB2162" s="28"/>
      <c r="IC2162" s="28"/>
      <c r="ID2162" s="28"/>
      <c r="IE2162" s="28"/>
      <c r="IF2162" s="28"/>
      <c r="IG2162" s="28"/>
      <c r="IH2162" s="28"/>
      <c r="II2162" s="28"/>
      <c r="IJ2162" s="28"/>
      <c r="IK2162" s="28"/>
      <c r="IL2162" s="28"/>
      <c r="IM2162" s="28"/>
      <c r="IN2162" s="28"/>
      <c r="IO2162" s="28"/>
    </row>
    <row r="2163" spans="1:249" s="50" customFormat="1" ht="14.25">
      <c r="A2163" s="228"/>
      <c r="B2163" s="28"/>
      <c r="C2163" s="28"/>
      <c r="D2163" s="28"/>
      <c r="F2163" s="28"/>
      <c r="G2163" s="28"/>
      <c r="K2163" s="194"/>
      <c r="M2163" s="28"/>
      <c r="N2163" s="28"/>
      <c r="O2163" s="28"/>
      <c r="T2163" s="194"/>
      <c r="V2163" s="28"/>
      <c r="W2163" s="28"/>
      <c r="X2163" s="28"/>
      <c r="AC2163" s="194"/>
      <c r="AE2163" s="28"/>
      <c r="AF2163" s="28"/>
      <c r="AG2163" s="28"/>
      <c r="AL2163" s="194"/>
      <c r="AN2163" s="28"/>
      <c r="AO2163" s="28"/>
      <c r="AP2163" s="28"/>
      <c r="AU2163" s="194"/>
      <c r="AW2163" s="28"/>
      <c r="AX2163" s="28"/>
      <c r="AY2163" s="28"/>
      <c r="BD2163" s="194"/>
      <c r="BF2163" s="28"/>
      <c r="BG2163" s="28"/>
      <c r="BH2163" s="28"/>
      <c r="BM2163" s="194"/>
      <c r="BO2163" s="28"/>
      <c r="BP2163" s="28"/>
      <c r="BQ2163" s="28"/>
      <c r="BV2163" s="194"/>
      <c r="BX2163" s="28"/>
      <c r="BY2163" s="28"/>
      <c r="BZ2163" s="28"/>
      <c r="CE2163" s="194"/>
      <c r="CG2163" s="28"/>
      <c r="CH2163" s="28"/>
      <c r="CI2163" s="28"/>
      <c r="CN2163" s="194"/>
      <c r="CP2163" s="28"/>
      <c r="CQ2163" s="28"/>
      <c r="CR2163" s="28"/>
      <c r="CW2163" s="194"/>
      <c r="CY2163" s="28"/>
      <c r="CZ2163" s="28"/>
      <c r="DA2163" s="28"/>
      <c r="DF2163" s="194"/>
      <c r="DH2163" s="28"/>
      <c r="DI2163" s="28"/>
      <c r="DJ2163" s="28"/>
      <c r="DO2163" s="194"/>
      <c r="DQ2163" s="28"/>
      <c r="DR2163" s="28"/>
      <c r="DS2163" s="28"/>
      <c r="DX2163" s="194"/>
      <c r="DZ2163" s="28"/>
      <c r="EA2163" s="28"/>
      <c r="EB2163" s="28"/>
      <c r="EG2163" s="194"/>
      <c r="EI2163" s="28"/>
      <c r="EJ2163" s="28"/>
      <c r="EK2163" s="28"/>
      <c r="EP2163" s="194"/>
      <c r="ER2163" s="28"/>
      <c r="ES2163" s="28"/>
      <c r="ET2163" s="28"/>
      <c r="EY2163" s="194"/>
      <c r="FA2163" s="28"/>
      <c r="FB2163" s="28"/>
      <c r="FC2163" s="28"/>
      <c r="FH2163" s="194"/>
      <c r="FJ2163" s="28"/>
      <c r="FK2163" s="28"/>
      <c r="FL2163" s="28"/>
      <c r="FQ2163" s="194"/>
      <c r="FS2163" s="28"/>
      <c r="FT2163" s="28"/>
      <c r="FU2163" s="28"/>
      <c r="FZ2163" s="194"/>
      <c r="GB2163" s="28"/>
      <c r="GC2163" s="28"/>
      <c r="GD2163" s="28"/>
      <c r="GI2163" s="194"/>
      <c r="GK2163" s="28"/>
      <c r="GL2163" s="28"/>
      <c r="GM2163" s="28"/>
      <c r="GR2163" s="194"/>
      <c r="GT2163" s="28"/>
      <c r="GU2163" s="28"/>
      <c r="GV2163" s="28"/>
      <c r="HA2163" s="194"/>
      <c r="HC2163" s="28"/>
      <c r="HD2163" s="28"/>
      <c r="HE2163" s="28"/>
      <c r="HJ2163" s="28"/>
      <c r="HK2163" s="28"/>
      <c r="HL2163" s="28"/>
      <c r="HM2163" s="28"/>
      <c r="HN2163" s="28"/>
      <c r="HO2163" s="28"/>
      <c r="HP2163" s="28"/>
      <c r="HQ2163" s="28"/>
      <c r="HR2163" s="28"/>
      <c r="HS2163" s="28"/>
      <c r="HT2163" s="28"/>
      <c r="HU2163" s="28"/>
      <c r="HV2163" s="28"/>
      <c r="HW2163" s="28"/>
      <c r="HX2163" s="28"/>
      <c r="HY2163" s="28"/>
      <c r="HZ2163" s="28"/>
      <c r="IA2163" s="28"/>
      <c r="IB2163" s="28"/>
      <c r="IC2163" s="28"/>
      <c r="ID2163" s="28"/>
      <c r="IE2163" s="28"/>
      <c r="IF2163" s="28"/>
      <c r="IG2163" s="28"/>
      <c r="IH2163" s="28"/>
      <c r="II2163" s="28"/>
      <c r="IJ2163" s="28"/>
      <c r="IK2163" s="28"/>
      <c r="IL2163" s="28"/>
      <c r="IM2163" s="28"/>
      <c r="IN2163" s="28"/>
      <c r="IO2163" s="28"/>
    </row>
    <row r="2164" spans="1:249" s="50" customFormat="1" ht="14.25">
      <c r="A2164" s="228"/>
      <c r="B2164" s="28"/>
      <c r="C2164" s="28"/>
      <c r="D2164" s="28"/>
      <c r="F2164" s="28"/>
      <c r="G2164" s="28"/>
      <c r="K2164" s="194"/>
      <c r="M2164" s="28"/>
      <c r="N2164" s="28"/>
      <c r="O2164" s="28"/>
      <c r="T2164" s="194"/>
      <c r="V2164" s="28"/>
      <c r="W2164" s="28"/>
      <c r="X2164" s="28"/>
      <c r="AC2164" s="194"/>
      <c r="AE2164" s="28"/>
      <c r="AF2164" s="28"/>
      <c r="AG2164" s="28"/>
      <c r="AL2164" s="194"/>
      <c r="AN2164" s="28"/>
      <c r="AO2164" s="28"/>
      <c r="AP2164" s="28"/>
      <c r="AU2164" s="194"/>
      <c r="AW2164" s="28"/>
      <c r="AX2164" s="28"/>
      <c r="AY2164" s="28"/>
      <c r="BD2164" s="194"/>
      <c r="BF2164" s="28"/>
      <c r="BG2164" s="28"/>
      <c r="BH2164" s="28"/>
      <c r="BM2164" s="194"/>
      <c r="BO2164" s="28"/>
      <c r="BP2164" s="28"/>
      <c r="BQ2164" s="28"/>
      <c r="BV2164" s="194"/>
      <c r="BX2164" s="28"/>
      <c r="BY2164" s="28"/>
      <c r="BZ2164" s="28"/>
      <c r="CE2164" s="194"/>
      <c r="CG2164" s="28"/>
      <c r="CH2164" s="28"/>
      <c r="CI2164" s="28"/>
      <c r="CN2164" s="194"/>
      <c r="CP2164" s="28"/>
      <c r="CQ2164" s="28"/>
      <c r="CR2164" s="28"/>
      <c r="CW2164" s="194"/>
      <c r="CY2164" s="28"/>
      <c r="CZ2164" s="28"/>
      <c r="DA2164" s="28"/>
      <c r="DF2164" s="194"/>
      <c r="DH2164" s="28"/>
      <c r="DI2164" s="28"/>
      <c r="DJ2164" s="28"/>
      <c r="DO2164" s="194"/>
      <c r="DQ2164" s="28"/>
      <c r="DR2164" s="28"/>
      <c r="DS2164" s="28"/>
      <c r="DX2164" s="194"/>
      <c r="DZ2164" s="28"/>
      <c r="EA2164" s="28"/>
      <c r="EB2164" s="28"/>
      <c r="EG2164" s="194"/>
      <c r="EI2164" s="28"/>
      <c r="EJ2164" s="28"/>
      <c r="EK2164" s="28"/>
      <c r="EP2164" s="194"/>
      <c r="ER2164" s="28"/>
      <c r="ES2164" s="28"/>
      <c r="ET2164" s="28"/>
      <c r="EY2164" s="194"/>
      <c r="FA2164" s="28"/>
      <c r="FB2164" s="28"/>
      <c r="FC2164" s="28"/>
      <c r="FH2164" s="194"/>
      <c r="FJ2164" s="28"/>
      <c r="FK2164" s="28"/>
      <c r="FL2164" s="28"/>
      <c r="FQ2164" s="194"/>
      <c r="FS2164" s="28"/>
      <c r="FT2164" s="28"/>
      <c r="FU2164" s="28"/>
      <c r="FZ2164" s="194"/>
      <c r="GB2164" s="28"/>
      <c r="GC2164" s="28"/>
      <c r="GD2164" s="28"/>
      <c r="GI2164" s="194"/>
      <c r="GK2164" s="28"/>
      <c r="GL2164" s="28"/>
      <c r="GM2164" s="28"/>
      <c r="GR2164" s="194"/>
      <c r="GT2164" s="28"/>
      <c r="GU2164" s="28"/>
      <c r="GV2164" s="28"/>
      <c r="HA2164" s="194"/>
      <c r="HC2164" s="28"/>
      <c r="HD2164" s="28"/>
      <c r="HE2164" s="28"/>
      <c r="HJ2164" s="28"/>
      <c r="HK2164" s="28"/>
      <c r="HL2164" s="28"/>
      <c r="HM2164" s="28"/>
      <c r="HN2164" s="28"/>
      <c r="HO2164" s="28"/>
      <c r="HP2164" s="28"/>
      <c r="HQ2164" s="28"/>
      <c r="HR2164" s="28"/>
      <c r="HS2164" s="28"/>
      <c r="HT2164" s="28"/>
      <c r="HU2164" s="28"/>
      <c r="HV2164" s="28"/>
      <c r="HW2164" s="28"/>
      <c r="HX2164" s="28"/>
      <c r="HY2164" s="28"/>
      <c r="HZ2164" s="28"/>
      <c r="IA2164" s="28"/>
      <c r="IB2164" s="28"/>
      <c r="IC2164" s="28"/>
      <c r="ID2164" s="28"/>
      <c r="IE2164" s="28"/>
      <c r="IF2164" s="28"/>
      <c r="IG2164" s="28"/>
      <c r="IH2164" s="28"/>
      <c r="II2164" s="28"/>
      <c r="IJ2164" s="28"/>
      <c r="IK2164" s="28"/>
      <c r="IL2164" s="28"/>
      <c r="IM2164" s="28"/>
      <c r="IN2164" s="28"/>
      <c r="IO2164" s="28"/>
    </row>
    <row r="2165" spans="1:249" s="50" customFormat="1" ht="14.25">
      <c r="A2165" s="228"/>
      <c r="B2165" s="28"/>
      <c r="C2165" s="28"/>
      <c r="D2165" s="28"/>
      <c r="F2165" s="28"/>
      <c r="G2165" s="28"/>
      <c r="K2165" s="194"/>
      <c r="M2165" s="28"/>
      <c r="N2165" s="28"/>
      <c r="O2165" s="28"/>
      <c r="T2165" s="194"/>
      <c r="V2165" s="28"/>
      <c r="W2165" s="28"/>
      <c r="X2165" s="28"/>
      <c r="AC2165" s="194"/>
      <c r="AE2165" s="28"/>
      <c r="AF2165" s="28"/>
      <c r="AG2165" s="28"/>
      <c r="AL2165" s="194"/>
      <c r="AN2165" s="28"/>
      <c r="AO2165" s="28"/>
      <c r="AP2165" s="28"/>
      <c r="AU2165" s="194"/>
      <c r="AW2165" s="28"/>
      <c r="AX2165" s="28"/>
      <c r="AY2165" s="28"/>
      <c r="BD2165" s="194"/>
      <c r="BF2165" s="28"/>
      <c r="BG2165" s="28"/>
      <c r="BH2165" s="28"/>
      <c r="BM2165" s="194"/>
      <c r="BO2165" s="28"/>
      <c r="BP2165" s="28"/>
      <c r="BQ2165" s="28"/>
      <c r="BV2165" s="194"/>
      <c r="BX2165" s="28"/>
      <c r="BY2165" s="28"/>
      <c r="BZ2165" s="28"/>
      <c r="CE2165" s="194"/>
      <c r="CG2165" s="28"/>
      <c r="CH2165" s="28"/>
      <c r="CI2165" s="28"/>
      <c r="CN2165" s="194"/>
      <c r="CP2165" s="28"/>
      <c r="CQ2165" s="28"/>
      <c r="CR2165" s="28"/>
      <c r="CW2165" s="194"/>
      <c r="CY2165" s="28"/>
      <c r="CZ2165" s="28"/>
      <c r="DA2165" s="28"/>
      <c r="DF2165" s="194"/>
      <c r="DH2165" s="28"/>
      <c r="DI2165" s="28"/>
      <c r="DJ2165" s="28"/>
      <c r="DO2165" s="194"/>
      <c r="DQ2165" s="28"/>
      <c r="DR2165" s="28"/>
      <c r="DS2165" s="28"/>
      <c r="DX2165" s="194"/>
      <c r="DZ2165" s="28"/>
      <c r="EA2165" s="28"/>
      <c r="EB2165" s="28"/>
      <c r="EG2165" s="194"/>
      <c r="EI2165" s="28"/>
      <c r="EJ2165" s="28"/>
      <c r="EK2165" s="28"/>
      <c r="EP2165" s="194"/>
      <c r="ER2165" s="28"/>
      <c r="ES2165" s="28"/>
      <c r="ET2165" s="28"/>
      <c r="EY2165" s="194"/>
      <c r="FA2165" s="28"/>
      <c r="FB2165" s="28"/>
      <c r="FC2165" s="28"/>
      <c r="FH2165" s="194"/>
      <c r="FJ2165" s="28"/>
      <c r="FK2165" s="28"/>
      <c r="FL2165" s="28"/>
      <c r="FQ2165" s="194"/>
      <c r="FS2165" s="28"/>
      <c r="FT2165" s="28"/>
      <c r="FU2165" s="28"/>
      <c r="FZ2165" s="194"/>
      <c r="GB2165" s="28"/>
      <c r="GC2165" s="28"/>
      <c r="GD2165" s="28"/>
      <c r="GI2165" s="194"/>
      <c r="GK2165" s="28"/>
      <c r="GL2165" s="28"/>
      <c r="GM2165" s="28"/>
      <c r="GR2165" s="194"/>
      <c r="GT2165" s="28"/>
      <c r="GU2165" s="28"/>
      <c r="GV2165" s="28"/>
      <c r="HA2165" s="194"/>
      <c r="HC2165" s="28"/>
      <c r="HD2165" s="28"/>
      <c r="HE2165" s="28"/>
      <c r="HJ2165" s="28"/>
      <c r="HK2165" s="28"/>
      <c r="HL2165" s="28"/>
      <c r="HM2165" s="28"/>
      <c r="HN2165" s="28"/>
      <c r="HO2165" s="28"/>
      <c r="HP2165" s="28"/>
      <c r="HQ2165" s="28"/>
      <c r="HR2165" s="28"/>
      <c r="HS2165" s="28"/>
      <c r="HT2165" s="28"/>
      <c r="HU2165" s="28"/>
      <c r="HV2165" s="28"/>
      <c r="HW2165" s="28"/>
      <c r="HX2165" s="28"/>
      <c r="HY2165" s="28"/>
      <c r="HZ2165" s="28"/>
      <c r="IA2165" s="28"/>
      <c r="IB2165" s="28"/>
      <c r="IC2165" s="28"/>
      <c r="ID2165" s="28"/>
      <c r="IE2165" s="28"/>
      <c r="IF2165" s="28"/>
      <c r="IG2165" s="28"/>
      <c r="IH2165" s="28"/>
      <c r="II2165" s="28"/>
      <c r="IJ2165" s="28"/>
      <c r="IK2165" s="28"/>
      <c r="IL2165" s="28"/>
      <c r="IM2165" s="28"/>
      <c r="IN2165" s="28"/>
      <c r="IO2165" s="28"/>
    </row>
    <row r="2166" spans="1:249" s="50" customFormat="1" ht="14.25">
      <c r="A2166" s="228"/>
      <c r="B2166" s="28"/>
      <c r="C2166" s="28"/>
      <c r="D2166" s="28"/>
      <c r="F2166" s="28"/>
      <c r="G2166" s="28"/>
      <c r="K2166" s="194"/>
      <c r="M2166" s="28"/>
      <c r="N2166" s="28"/>
      <c r="O2166" s="28"/>
      <c r="T2166" s="194"/>
      <c r="V2166" s="28"/>
      <c r="W2166" s="28"/>
      <c r="X2166" s="28"/>
      <c r="AC2166" s="194"/>
      <c r="AE2166" s="28"/>
      <c r="AF2166" s="28"/>
      <c r="AG2166" s="28"/>
      <c r="AL2166" s="194"/>
      <c r="AN2166" s="28"/>
      <c r="AO2166" s="28"/>
      <c r="AP2166" s="28"/>
      <c r="AU2166" s="194"/>
      <c r="AW2166" s="28"/>
      <c r="AX2166" s="28"/>
      <c r="AY2166" s="28"/>
      <c r="BD2166" s="194"/>
      <c r="BF2166" s="28"/>
      <c r="BG2166" s="28"/>
      <c r="BH2166" s="28"/>
      <c r="BM2166" s="194"/>
      <c r="BO2166" s="28"/>
      <c r="BP2166" s="28"/>
      <c r="BQ2166" s="28"/>
      <c r="BV2166" s="194"/>
      <c r="BX2166" s="28"/>
      <c r="BY2166" s="28"/>
      <c r="BZ2166" s="28"/>
      <c r="CE2166" s="194"/>
      <c r="CG2166" s="28"/>
      <c r="CH2166" s="28"/>
      <c r="CI2166" s="28"/>
      <c r="CN2166" s="194"/>
      <c r="CP2166" s="28"/>
      <c r="CQ2166" s="28"/>
      <c r="CR2166" s="28"/>
      <c r="CW2166" s="194"/>
      <c r="CY2166" s="28"/>
      <c r="CZ2166" s="28"/>
      <c r="DA2166" s="28"/>
      <c r="DF2166" s="194"/>
      <c r="DH2166" s="28"/>
      <c r="DI2166" s="28"/>
      <c r="DJ2166" s="28"/>
      <c r="DO2166" s="194"/>
      <c r="DQ2166" s="28"/>
      <c r="DR2166" s="28"/>
      <c r="DS2166" s="28"/>
      <c r="DX2166" s="194"/>
      <c r="DZ2166" s="28"/>
      <c r="EA2166" s="28"/>
      <c r="EB2166" s="28"/>
      <c r="EG2166" s="194"/>
      <c r="EI2166" s="28"/>
      <c r="EJ2166" s="28"/>
      <c r="EK2166" s="28"/>
      <c r="EP2166" s="194"/>
      <c r="ER2166" s="28"/>
      <c r="ES2166" s="28"/>
      <c r="ET2166" s="28"/>
      <c r="EY2166" s="194"/>
      <c r="FA2166" s="28"/>
      <c r="FB2166" s="28"/>
      <c r="FC2166" s="28"/>
      <c r="FH2166" s="194"/>
      <c r="FJ2166" s="28"/>
      <c r="FK2166" s="28"/>
      <c r="FL2166" s="28"/>
      <c r="FQ2166" s="194"/>
      <c r="FS2166" s="28"/>
      <c r="FT2166" s="28"/>
      <c r="FU2166" s="28"/>
      <c r="FZ2166" s="194"/>
      <c r="GB2166" s="28"/>
      <c r="GC2166" s="28"/>
      <c r="GD2166" s="28"/>
      <c r="GI2166" s="194"/>
      <c r="GK2166" s="28"/>
      <c r="GL2166" s="28"/>
      <c r="GM2166" s="28"/>
      <c r="GR2166" s="194"/>
      <c r="GT2166" s="28"/>
      <c r="GU2166" s="28"/>
      <c r="GV2166" s="28"/>
      <c r="HA2166" s="194"/>
      <c r="HC2166" s="28"/>
      <c r="HD2166" s="28"/>
      <c r="HE2166" s="28"/>
      <c r="HJ2166" s="28"/>
      <c r="HK2166" s="28"/>
      <c r="HL2166" s="28"/>
      <c r="HM2166" s="28"/>
      <c r="HN2166" s="28"/>
      <c r="HO2166" s="28"/>
      <c r="HP2166" s="28"/>
      <c r="HQ2166" s="28"/>
      <c r="HR2166" s="28"/>
      <c r="HS2166" s="28"/>
      <c r="HT2166" s="28"/>
      <c r="HU2166" s="28"/>
      <c r="HV2166" s="28"/>
      <c r="HW2166" s="28"/>
      <c r="HX2166" s="28"/>
      <c r="HY2166" s="28"/>
      <c r="HZ2166" s="28"/>
      <c r="IA2166" s="28"/>
      <c r="IB2166" s="28"/>
      <c r="IC2166" s="28"/>
      <c r="ID2166" s="28"/>
      <c r="IE2166" s="28"/>
      <c r="IF2166" s="28"/>
      <c r="IG2166" s="28"/>
      <c r="IH2166" s="28"/>
      <c r="II2166" s="28"/>
      <c r="IJ2166" s="28"/>
      <c r="IK2166" s="28"/>
      <c r="IL2166" s="28"/>
      <c r="IM2166" s="28"/>
      <c r="IN2166" s="28"/>
      <c r="IO2166" s="28"/>
    </row>
    <row r="2167" spans="1:249" s="50" customFormat="1" ht="14.25">
      <c r="A2167" s="228"/>
      <c r="B2167" s="28"/>
      <c r="C2167" s="28"/>
      <c r="D2167" s="28"/>
      <c r="F2167" s="28"/>
      <c r="G2167" s="28"/>
      <c r="K2167" s="194"/>
      <c r="M2167" s="28"/>
      <c r="N2167" s="28"/>
      <c r="O2167" s="28"/>
      <c r="T2167" s="194"/>
      <c r="V2167" s="28"/>
      <c r="W2167" s="28"/>
      <c r="X2167" s="28"/>
      <c r="AC2167" s="194"/>
      <c r="AE2167" s="28"/>
      <c r="AF2167" s="28"/>
      <c r="AG2167" s="28"/>
      <c r="AL2167" s="194"/>
      <c r="AN2167" s="28"/>
      <c r="AO2167" s="28"/>
      <c r="AP2167" s="28"/>
      <c r="AU2167" s="194"/>
      <c r="AW2167" s="28"/>
      <c r="AX2167" s="28"/>
      <c r="AY2167" s="28"/>
      <c r="BD2167" s="194"/>
      <c r="BF2167" s="28"/>
      <c r="BG2167" s="28"/>
      <c r="BH2167" s="28"/>
      <c r="BM2167" s="194"/>
      <c r="BO2167" s="28"/>
      <c r="BP2167" s="28"/>
      <c r="BQ2167" s="28"/>
      <c r="BV2167" s="194"/>
      <c r="BX2167" s="28"/>
      <c r="BY2167" s="28"/>
      <c r="BZ2167" s="28"/>
      <c r="CE2167" s="194"/>
      <c r="CG2167" s="28"/>
      <c r="CH2167" s="28"/>
      <c r="CI2167" s="28"/>
      <c r="CN2167" s="194"/>
      <c r="CP2167" s="28"/>
      <c r="CQ2167" s="28"/>
      <c r="CR2167" s="28"/>
      <c r="CW2167" s="194"/>
      <c r="CY2167" s="28"/>
      <c r="CZ2167" s="28"/>
      <c r="DA2167" s="28"/>
      <c r="DF2167" s="194"/>
      <c r="DH2167" s="28"/>
      <c r="DI2167" s="28"/>
      <c r="DJ2167" s="28"/>
      <c r="DO2167" s="194"/>
      <c r="DQ2167" s="28"/>
      <c r="DR2167" s="28"/>
      <c r="DS2167" s="28"/>
      <c r="DX2167" s="194"/>
      <c r="DZ2167" s="28"/>
      <c r="EA2167" s="28"/>
      <c r="EB2167" s="28"/>
      <c r="EG2167" s="194"/>
      <c r="EI2167" s="28"/>
      <c r="EJ2167" s="28"/>
      <c r="EK2167" s="28"/>
      <c r="EP2167" s="194"/>
      <c r="ER2167" s="28"/>
      <c r="ES2167" s="28"/>
      <c r="ET2167" s="28"/>
      <c r="EY2167" s="194"/>
      <c r="FA2167" s="28"/>
      <c r="FB2167" s="28"/>
      <c r="FC2167" s="28"/>
      <c r="FH2167" s="194"/>
      <c r="FJ2167" s="28"/>
      <c r="FK2167" s="28"/>
      <c r="FL2167" s="28"/>
      <c r="FQ2167" s="194"/>
      <c r="FS2167" s="28"/>
      <c r="FT2167" s="28"/>
      <c r="FU2167" s="28"/>
      <c r="FZ2167" s="194"/>
      <c r="GB2167" s="28"/>
      <c r="GC2167" s="28"/>
      <c r="GD2167" s="28"/>
      <c r="GI2167" s="194"/>
      <c r="GK2167" s="28"/>
      <c r="GL2167" s="28"/>
      <c r="GM2167" s="28"/>
      <c r="GR2167" s="194"/>
      <c r="GT2167" s="28"/>
      <c r="GU2167" s="28"/>
      <c r="GV2167" s="28"/>
      <c r="HA2167" s="194"/>
      <c r="HC2167" s="28"/>
      <c r="HD2167" s="28"/>
      <c r="HE2167" s="28"/>
      <c r="HJ2167" s="28"/>
      <c r="HK2167" s="28"/>
      <c r="HL2167" s="28"/>
      <c r="HM2167" s="28"/>
      <c r="HN2167" s="28"/>
      <c r="HO2167" s="28"/>
      <c r="HP2167" s="28"/>
      <c r="HQ2167" s="28"/>
      <c r="HR2167" s="28"/>
      <c r="HS2167" s="28"/>
      <c r="HT2167" s="28"/>
      <c r="HU2167" s="28"/>
      <c r="HV2167" s="28"/>
      <c r="HW2167" s="28"/>
      <c r="HX2167" s="28"/>
      <c r="HY2167" s="28"/>
      <c r="HZ2167" s="28"/>
      <c r="IA2167" s="28"/>
      <c r="IB2167" s="28"/>
      <c r="IC2167" s="28"/>
      <c r="ID2167" s="28"/>
      <c r="IE2167" s="28"/>
      <c r="IF2167" s="28"/>
      <c r="IG2167" s="28"/>
      <c r="IH2167" s="28"/>
      <c r="II2167" s="28"/>
      <c r="IJ2167" s="28"/>
      <c r="IK2167" s="28"/>
      <c r="IL2167" s="28"/>
      <c r="IM2167" s="28"/>
      <c r="IN2167" s="28"/>
      <c r="IO2167" s="28"/>
    </row>
    <row r="2168" spans="1:249" s="50" customFormat="1" ht="14.25">
      <c r="A2168" s="228"/>
      <c r="B2168" s="28"/>
      <c r="C2168" s="28"/>
      <c r="D2168" s="28"/>
      <c r="F2168" s="28"/>
      <c r="G2168" s="28"/>
      <c r="K2168" s="194"/>
      <c r="M2168" s="28"/>
      <c r="N2168" s="28"/>
      <c r="O2168" s="28"/>
      <c r="T2168" s="194"/>
      <c r="V2168" s="28"/>
      <c r="W2168" s="28"/>
      <c r="X2168" s="28"/>
      <c r="AC2168" s="194"/>
      <c r="AE2168" s="28"/>
      <c r="AF2168" s="28"/>
      <c r="AG2168" s="28"/>
      <c r="AL2168" s="194"/>
      <c r="AN2168" s="28"/>
      <c r="AO2168" s="28"/>
      <c r="AP2168" s="28"/>
      <c r="AU2168" s="194"/>
      <c r="AW2168" s="28"/>
      <c r="AX2168" s="28"/>
      <c r="AY2168" s="28"/>
      <c r="BD2168" s="194"/>
      <c r="BF2168" s="28"/>
      <c r="BG2168" s="28"/>
      <c r="BH2168" s="28"/>
      <c r="BM2168" s="194"/>
      <c r="BO2168" s="28"/>
      <c r="BP2168" s="28"/>
      <c r="BQ2168" s="28"/>
      <c r="BV2168" s="194"/>
      <c r="BX2168" s="28"/>
      <c r="BY2168" s="28"/>
      <c r="BZ2168" s="28"/>
      <c r="CE2168" s="194"/>
      <c r="CG2168" s="28"/>
      <c r="CH2168" s="28"/>
      <c r="CI2168" s="28"/>
      <c r="CN2168" s="194"/>
      <c r="CP2168" s="28"/>
      <c r="CQ2168" s="28"/>
      <c r="CR2168" s="28"/>
      <c r="CW2168" s="194"/>
      <c r="CY2168" s="28"/>
      <c r="CZ2168" s="28"/>
      <c r="DA2168" s="28"/>
      <c r="DF2168" s="194"/>
      <c r="DH2168" s="28"/>
      <c r="DI2168" s="28"/>
      <c r="DJ2168" s="28"/>
      <c r="DO2168" s="194"/>
      <c r="DQ2168" s="28"/>
      <c r="DR2168" s="28"/>
      <c r="DS2168" s="28"/>
      <c r="DX2168" s="194"/>
      <c r="DZ2168" s="28"/>
      <c r="EA2168" s="28"/>
      <c r="EB2168" s="28"/>
      <c r="EG2168" s="194"/>
      <c r="EI2168" s="28"/>
      <c r="EJ2168" s="28"/>
      <c r="EK2168" s="28"/>
      <c r="EP2168" s="194"/>
      <c r="ER2168" s="28"/>
      <c r="ES2168" s="28"/>
      <c r="ET2168" s="28"/>
      <c r="EY2168" s="194"/>
      <c r="FA2168" s="28"/>
      <c r="FB2168" s="28"/>
      <c r="FC2168" s="28"/>
      <c r="FH2168" s="194"/>
      <c r="FJ2168" s="28"/>
      <c r="FK2168" s="28"/>
      <c r="FL2168" s="28"/>
      <c r="FQ2168" s="194"/>
      <c r="FS2168" s="28"/>
      <c r="FT2168" s="28"/>
      <c r="FU2168" s="28"/>
      <c r="FZ2168" s="194"/>
      <c r="GB2168" s="28"/>
      <c r="GC2168" s="28"/>
      <c r="GD2168" s="28"/>
      <c r="GI2168" s="194"/>
      <c r="GK2168" s="28"/>
      <c r="GL2168" s="28"/>
      <c r="GM2168" s="28"/>
      <c r="GR2168" s="194"/>
      <c r="GT2168" s="28"/>
      <c r="GU2168" s="28"/>
      <c r="GV2168" s="28"/>
      <c r="HA2168" s="194"/>
      <c r="HC2168" s="28"/>
      <c r="HD2168" s="28"/>
      <c r="HE2168" s="28"/>
      <c r="HJ2168" s="28"/>
      <c r="HK2168" s="28"/>
      <c r="HL2168" s="28"/>
      <c r="HM2168" s="28"/>
      <c r="HN2168" s="28"/>
      <c r="HO2168" s="28"/>
      <c r="HP2168" s="28"/>
      <c r="HQ2168" s="28"/>
      <c r="HR2168" s="28"/>
      <c r="HS2168" s="28"/>
      <c r="HT2168" s="28"/>
      <c r="HU2168" s="28"/>
      <c r="HV2168" s="28"/>
      <c r="HW2168" s="28"/>
      <c r="HX2168" s="28"/>
      <c r="HY2168" s="28"/>
      <c r="HZ2168" s="28"/>
      <c r="IA2168" s="28"/>
      <c r="IB2168" s="28"/>
      <c r="IC2168" s="28"/>
      <c r="ID2168" s="28"/>
      <c r="IE2168" s="28"/>
      <c r="IF2168" s="28"/>
      <c r="IG2168" s="28"/>
      <c r="IH2168" s="28"/>
      <c r="II2168" s="28"/>
      <c r="IJ2168" s="28"/>
      <c r="IK2168" s="28"/>
      <c r="IL2168" s="28"/>
      <c r="IM2168" s="28"/>
      <c r="IN2168" s="28"/>
      <c r="IO2168" s="28"/>
    </row>
    <row r="2169" spans="1:249" s="50" customFormat="1" ht="14.25">
      <c r="A2169" s="228"/>
      <c r="B2169" s="28"/>
      <c r="C2169" s="28"/>
      <c r="D2169" s="28"/>
      <c r="F2169" s="28"/>
      <c r="G2169" s="28"/>
      <c r="K2169" s="194"/>
      <c r="M2169" s="28"/>
      <c r="N2169" s="28"/>
      <c r="O2169" s="28"/>
      <c r="T2169" s="194"/>
      <c r="V2169" s="28"/>
      <c r="W2169" s="28"/>
      <c r="X2169" s="28"/>
      <c r="AC2169" s="194"/>
      <c r="AE2169" s="28"/>
      <c r="AF2169" s="28"/>
      <c r="AG2169" s="28"/>
      <c r="AL2169" s="194"/>
      <c r="AN2169" s="28"/>
      <c r="AO2169" s="28"/>
      <c r="AP2169" s="28"/>
      <c r="AU2169" s="194"/>
      <c r="AW2169" s="28"/>
      <c r="AX2169" s="28"/>
      <c r="AY2169" s="28"/>
      <c r="BD2169" s="194"/>
      <c r="BF2169" s="28"/>
      <c r="BG2169" s="28"/>
      <c r="BH2169" s="28"/>
      <c r="BM2169" s="194"/>
      <c r="BO2169" s="28"/>
      <c r="BP2169" s="28"/>
      <c r="BQ2169" s="28"/>
      <c r="BV2169" s="194"/>
      <c r="BX2169" s="28"/>
      <c r="BY2169" s="28"/>
      <c r="BZ2169" s="28"/>
      <c r="CE2169" s="194"/>
      <c r="CG2169" s="28"/>
      <c r="CH2169" s="28"/>
      <c r="CI2169" s="28"/>
      <c r="CN2169" s="194"/>
      <c r="CP2169" s="28"/>
      <c r="CQ2169" s="28"/>
      <c r="CR2169" s="28"/>
      <c r="CW2169" s="194"/>
      <c r="CY2169" s="28"/>
      <c r="CZ2169" s="28"/>
      <c r="DA2169" s="28"/>
      <c r="DF2169" s="194"/>
      <c r="DH2169" s="28"/>
      <c r="DI2169" s="28"/>
      <c r="DJ2169" s="28"/>
      <c r="DO2169" s="194"/>
      <c r="DQ2169" s="28"/>
      <c r="DR2169" s="28"/>
      <c r="DS2169" s="28"/>
      <c r="DX2169" s="194"/>
      <c r="DZ2169" s="28"/>
      <c r="EA2169" s="28"/>
      <c r="EB2169" s="28"/>
      <c r="EG2169" s="194"/>
      <c r="EI2169" s="28"/>
      <c r="EJ2169" s="28"/>
      <c r="EK2169" s="28"/>
      <c r="EP2169" s="194"/>
      <c r="ER2169" s="28"/>
      <c r="ES2169" s="28"/>
      <c r="ET2169" s="28"/>
      <c r="EY2169" s="194"/>
      <c r="FA2169" s="28"/>
      <c r="FB2169" s="28"/>
      <c r="FC2169" s="28"/>
      <c r="FH2169" s="194"/>
      <c r="FJ2169" s="28"/>
      <c r="FK2169" s="28"/>
      <c r="FL2169" s="28"/>
      <c r="FQ2169" s="194"/>
      <c r="FS2169" s="28"/>
      <c r="FT2169" s="28"/>
      <c r="FU2169" s="28"/>
      <c r="FZ2169" s="194"/>
      <c r="GB2169" s="28"/>
      <c r="GC2169" s="28"/>
      <c r="GD2169" s="28"/>
      <c r="GI2169" s="194"/>
      <c r="GK2169" s="28"/>
      <c r="GL2169" s="28"/>
      <c r="GM2169" s="28"/>
      <c r="GR2169" s="194"/>
      <c r="GT2169" s="28"/>
      <c r="GU2169" s="28"/>
      <c r="GV2169" s="28"/>
      <c r="HA2169" s="194"/>
      <c r="HC2169" s="28"/>
      <c r="HD2169" s="28"/>
      <c r="HE2169" s="28"/>
      <c r="HJ2169" s="28"/>
      <c r="HK2169" s="28"/>
      <c r="HL2169" s="28"/>
      <c r="HM2169" s="28"/>
      <c r="HN2169" s="28"/>
      <c r="HO2169" s="28"/>
      <c r="HP2169" s="28"/>
      <c r="HQ2169" s="28"/>
      <c r="HR2169" s="28"/>
      <c r="HS2169" s="28"/>
      <c r="HT2169" s="28"/>
      <c r="HU2169" s="28"/>
      <c r="HV2169" s="28"/>
      <c r="HW2169" s="28"/>
      <c r="HX2169" s="28"/>
      <c r="HY2169" s="28"/>
      <c r="HZ2169" s="28"/>
      <c r="IA2169" s="28"/>
      <c r="IB2169" s="28"/>
      <c r="IC2169" s="28"/>
      <c r="ID2169" s="28"/>
      <c r="IE2169" s="28"/>
      <c r="IF2169" s="28"/>
      <c r="IG2169" s="28"/>
      <c r="IH2169" s="28"/>
      <c r="II2169" s="28"/>
      <c r="IJ2169" s="28"/>
      <c r="IK2169" s="28"/>
      <c r="IL2169" s="28"/>
      <c r="IM2169" s="28"/>
      <c r="IN2169" s="28"/>
      <c r="IO2169" s="28"/>
    </row>
    <row r="2170" spans="1:249" s="50" customFormat="1" ht="14.25">
      <c r="A2170" s="28"/>
      <c r="B2170" s="28"/>
      <c r="C2170" s="28"/>
      <c r="D2170" s="28"/>
      <c r="E2170" s="28"/>
      <c r="F2170" s="28"/>
      <c r="G2170" s="28"/>
      <c r="K2170" s="194"/>
      <c r="M2170" s="28"/>
      <c r="N2170" s="28"/>
      <c r="O2170" s="28"/>
      <c r="T2170" s="194"/>
      <c r="V2170" s="28"/>
      <c r="W2170" s="28"/>
      <c r="X2170" s="28"/>
      <c r="AC2170" s="194"/>
      <c r="AE2170" s="28"/>
      <c r="AF2170" s="28"/>
      <c r="AG2170" s="28"/>
      <c r="AL2170" s="194"/>
      <c r="AN2170" s="28"/>
      <c r="AO2170" s="28"/>
      <c r="AP2170" s="28"/>
      <c r="AU2170" s="194"/>
      <c r="AW2170" s="28"/>
      <c r="AX2170" s="28"/>
      <c r="AY2170" s="28"/>
      <c r="BD2170" s="194"/>
      <c r="BF2170" s="28"/>
      <c r="BG2170" s="28"/>
      <c r="BH2170" s="28"/>
      <c r="BM2170" s="194"/>
      <c r="BO2170" s="28"/>
      <c r="BP2170" s="28"/>
      <c r="BQ2170" s="28"/>
      <c r="BV2170" s="194"/>
      <c r="BX2170" s="28"/>
      <c r="BY2170" s="28"/>
      <c r="BZ2170" s="28"/>
      <c r="CE2170" s="194"/>
      <c r="CG2170" s="28"/>
      <c r="CH2170" s="28"/>
      <c r="CI2170" s="28"/>
      <c r="CN2170" s="194"/>
      <c r="CP2170" s="28"/>
      <c r="CQ2170" s="28"/>
      <c r="CR2170" s="28"/>
      <c r="CW2170" s="194"/>
      <c r="CY2170" s="28"/>
      <c r="CZ2170" s="28"/>
      <c r="DA2170" s="28"/>
      <c r="DF2170" s="194"/>
      <c r="DH2170" s="28"/>
      <c r="DI2170" s="28"/>
      <c r="DJ2170" s="28"/>
      <c r="DO2170" s="194"/>
      <c r="DQ2170" s="28"/>
      <c r="DR2170" s="28"/>
      <c r="DS2170" s="28"/>
      <c r="DX2170" s="194"/>
      <c r="DZ2170" s="28"/>
      <c r="EA2170" s="28"/>
      <c r="EB2170" s="28"/>
      <c r="EG2170" s="194"/>
      <c r="EI2170" s="28"/>
      <c r="EJ2170" s="28"/>
      <c r="EK2170" s="28"/>
      <c r="EP2170" s="194"/>
      <c r="ER2170" s="28"/>
      <c r="ES2170" s="28"/>
      <c r="ET2170" s="28"/>
      <c r="EY2170" s="194"/>
      <c r="FA2170" s="28"/>
      <c r="FB2170" s="28"/>
      <c r="FC2170" s="28"/>
      <c r="FH2170" s="194"/>
      <c r="FJ2170" s="28"/>
      <c r="FK2170" s="28"/>
      <c r="FL2170" s="28"/>
      <c r="FQ2170" s="194"/>
      <c r="FS2170" s="28"/>
      <c r="FT2170" s="28"/>
      <c r="FU2170" s="28"/>
      <c r="FZ2170" s="194"/>
      <c r="GB2170" s="28"/>
      <c r="GC2170" s="28"/>
      <c r="GD2170" s="28"/>
      <c r="GI2170" s="194"/>
      <c r="GK2170" s="28"/>
      <c r="GL2170" s="28"/>
      <c r="GM2170" s="28"/>
      <c r="GR2170" s="194"/>
      <c r="GT2170" s="28"/>
      <c r="GU2170" s="28"/>
      <c r="GV2170" s="28"/>
      <c r="HA2170" s="194"/>
      <c r="HC2170" s="28"/>
      <c r="HD2170" s="28"/>
      <c r="HE2170" s="28"/>
      <c r="HJ2170" s="28"/>
      <c r="HK2170" s="28"/>
      <c r="HL2170" s="28"/>
      <c r="HM2170" s="28"/>
      <c r="HN2170" s="28"/>
      <c r="HO2170" s="28"/>
      <c r="HP2170" s="28"/>
      <c r="HQ2170" s="28"/>
      <c r="HR2170" s="28"/>
      <c r="HS2170" s="28"/>
      <c r="HT2170" s="28"/>
      <c r="HU2170" s="28"/>
      <c r="HV2170" s="28"/>
      <c r="HW2170" s="28"/>
      <c r="HX2170" s="28"/>
      <c r="HY2170" s="28"/>
      <c r="HZ2170" s="28"/>
      <c r="IA2170" s="28"/>
      <c r="IB2170" s="28"/>
      <c r="IC2170" s="28"/>
      <c r="ID2170" s="28"/>
      <c r="IE2170" s="28"/>
      <c r="IF2170" s="28"/>
      <c r="IG2170" s="28"/>
      <c r="IH2170" s="28"/>
      <c r="II2170" s="28"/>
      <c r="IJ2170" s="28"/>
      <c r="IK2170" s="28"/>
      <c r="IL2170" s="28"/>
      <c r="IM2170" s="28"/>
      <c r="IN2170" s="28"/>
      <c r="IO2170" s="28"/>
    </row>
    <row r="2171" spans="1:249" s="50" customFormat="1" ht="14.25">
      <c r="A2171" s="228"/>
      <c r="B2171" s="28"/>
      <c r="C2171" s="28"/>
      <c r="D2171" s="28"/>
      <c r="G2171" s="28"/>
      <c r="K2171" s="194"/>
      <c r="M2171" s="28"/>
      <c r="N2171" s="28"/>
      <c r="O2171" s="28"/>
      <c r="T2171" s="194"/>
      <c r="V2171" s="28"/>
      <c r="W2171" s="28"/>
      <c r="X2171" s="28"/>
      <c r="AC2171" s="194"/>
      <c r="AE2171" s="28"/>
      <c r="AF2171" s="28"/>
      <c r="AG2171" s="28"/>
      <c r="AL2171" s="194"/>
      <c r="AN2171" s="28"/>
      <c r="AO2171" s="28"/>
      <c r="AP2171" s="28"/>
      <c r="AU2171" s="194"/>
      <c r="AW2171" s="28"/>
      <c r="AX2171" s="28"/>
      <c r="AY2171" s="28"/>
      <c r="BD2171" s="194"/>
      <c r="BF2171" s="28"/>
      <c r="BG2171" s="28"/>
      <c r="BH2171" s="28"/>
      <c r="BM2171" s="194"/>
      <c r="BO2171" s="28"/>
      <c r="BP2171" s="28"/>
      <c r="BQ2171" s="28"/>
      <c r="BV2171" s="194"/>
      <c r="BX2171" s="28"/>
      <c r="BY2171" s="28"/>
      <c r="BZ2171" s="28"/>
      <c r="CE2171" s="194"/>
      <c r="CG2171" s="28"/>
      <c r="CH2171" s="28"/>
      <c r="CI2171" s="28"/>
      <c r="CN2171" s="194"/>
      <c r="CP2171" s="28"/>
      <c r="CQ2171" s="28"/>
      <c r="CR2171" s="28"/>
      <c r="CW2171" s="194"/>
      <c r="CY2171" s="28"/>
      <c r="CZ2171" s="28"/>
      <c r="DA2171" s="28"/>
      <c r="DF2171" s="194"/>
      <c r="DH2171" s="28"/>
      <c r="DI2171" s="28"/>
      <c r="DJ2171" s="28"/>
      <c r="DO2171" s="194"/>
      <c r="DQ2171" s="28"/>
      <c r="DR2171" s="28"/>
      <c r="DS2171" s="28"/>
      <c r="DX2171" s="194"/>
      <c r="DZ2171" s="28"/>
      <c r="EA2171" s="28"/>
      <c r="EB2171" s="28"/>
      <c r="EG2171" s="194"/>
      <c r="EI2171" s="28"/>
      <c r="EJ2171" s="28"/>
      <c r="EK2171" s="28"/>
      <c r="EP2171" s="194"/>
      <c r="ER2171" s="28"/>
      <c r="ES2171" s="28"/>
      <c r="ET2171" s="28"/>
      <c r="EY2171" s="194"/>
      <c r="FA2171" s="28"/>
      <c r="FB2171" s="28"/>
      <c r="FC2171" s="28"/>
      <c r="FH2171" s="194"/>
      <c r="FJ2171" s="28"/>
      <c r="FK2171" s="28"/>
      <c r="FL2171" s="28"/>
      <c r="FQ2171" s="194"/>
      <c r="FS2171" s="28"/>
      <c r="FT2171" s="28"/>
      <c r="FU2171" s="28"/>
      <c r="FZ2171" s="194"/>
      <c r="GB2171" s="28"/>
      <c r="GC2171" s="28"/>
      <c r="GD2171" s="28"/>
      <c r="GI2171" s="194"/>
      <c r="GK2171" s="28"/>
      <c r="GL2171" s="28"/>
      <c r="GM2171" s="28"/>
      <c r="GR2171" s="194"/>
      <c r="GT2171" s="28"/>
      <c r="GU2171" s="28"/>
      <c r="GV2171" s="28"/>
      <c r="HA2171" s="194"/>
      <c r="HC2171" s="28"/>
      <c r="HD2171" s="28"/>
      <c r="HE2171" s="28"/>
      <c r="HJ2171" s="28"/>
      <c r="HK2171" s="28"/>
      <c r="HL2171" s="28"/>
      <c r="HM2171" s="28"/>
      <c r="HN2171" s="28"/>
      <c r="HO2171" s="28"/>
      <c r="HP2171" s="28"/>
      <c r="HQ2171" s="28"/>
      <c r="HR2171" s="28"/>
      <c r="HS2171" s="28"/>
      <c r="HT2171" s="28"/>
      <c r="HU2171" s="28"/>
      <c r="HV2171" s="28"/>
      <c r="HW2171" s="28"/>
      <c r="HX2171" s="28"/>
      <c r="HY2171" s="28"/>
      <c r="HZ2171" s="28"/>
      <c r="IA2171" s="28"/>
      <c r="IB2171" s="28"/>
      <c r="IC2171" s="28"/>
      <c r="ID2171" s="28"/>
      <c r="IE2171" s="28"/>
      <c r="IF2171" s="28"/>
      <c r="IG2171" s="28"/>
      <c r="IH2171" s="28"/>
      <c r="II2171" s="28"/>
      <c r="IJ2171" s="28"/>
      <c r="IK2171" s="28"/>
      <c r="IL2171" s="28"/>
      <c r="IM2171" s="28"/>
      <c r="IN2171" s="28"/>
      <c r="IO2171" s="28"/>
    </row>
    <row r="2172" spans="1:249" s="50" customFormat="1" ht="14.25">
      <c r="A2172" s="28"/>
      <c r="B2172" s="28"/>
      <c r="C2172" s="28"/>
      <c r="D2172" s="28"/>
      <c r="F2172" s="28"/>
      <c r="G2172" s="28"/>
      <c r="K2172" s="194"/>
      <c r="M2172" s="28"/>
      <c r="N2172" s="28"/>
      <c r="O2172" s="28"/>
      <c r="T2172" s="194"/>
      <c r="V2172" s="28"/>
      <c r="W2172" s="28"/>
      <c r="X2172" s="28"/>
      <c r="AC2172" s="194"/>
      <c r="AE2172" s="28"/>
      <c r="AF2172" s="28"/>
      <c r="AG2172" s="28"/>
      <c r="AL2172" s="194"/>
      <c r="AN2172" s="28"/>
      <c r="AO2172" s="28"/>
      <c r="AP2172" s="28"/>
      <c r="AU2172" s="194"/>
      <c r="AW2172" s="28"/>
      <c r="AX2172" s="28"/>
      <c r="AY2172" s="28"/>
      <c r="BD2172" s="194"/>
      <c r="BF2172" s="28"/>
      <c r="BG2172" s="28"/>
      <c r="BH2172" s="28"/>
      <c r="BM2172" s="194"/>
      <c r="BO2172" s="28"/>
      <c r="BP2172" s="28"/>
      <c r="BQ2172" s="28"/>
      <c r="BV2172" s="194"/>
      <c r="BX2172" s="28"/>
      <c r="BY2172" s="28"/>
      <c r="BZ2172" s="28"/>
      <c r="CE2172" s="194"/>
      <c r="CG2172" s="28"/>
      <c r="CH2172" s="28"/>
      <c r="CI2172" s="28"/>
      <c r="CN2172" s="194"/>
      <c r="CP2172" s="28"/>
      <c r="CQ2172" s="28"/>
      <c r="CR2172" s="28"/>
      <c r="CW2172" s="194"/>
      <c r="CY2172" s="28"/>
      <c r="CZ2172" s="28"/>
      <c r="DA2172" s="28"/>
      <c r="DF2172" s="194"/>
      <c r="DH2172" s="28"/>
      <c r="DI2172" s="28"/>
      <c r="DJ2172" s="28"/>
      <c r="DO2172" s="194"/>
      <c r="DQ2172" s="28"/>
      <c r="DR2172" s="28"/>
      <c r="DS2172" s="28"/>
      <c r="DX2172" s="194"/>
      <c r="DZ2172" s="28"/>
      <c r="EA2172" s="28"/>
      <c r="EB2172" s="28"/>
      <c r="EG2172" s="194"/>
      <c r="EI2172" s="28"/>
      <c r="EJ2172" s="28"/>
      <c r="EK2172" s="28"/>
      <c r="EP2172" s="194"/>
      <c r="ER2172" s="28"/>
      <c r="ES2172" s="28"/>
      <c r="ET2172" s="28"/>
      <c r="EY2172" s="194"/>
      <c r="FA2172" s="28"/>
      <c r="FB2172" s="28"/>
      <c r="FC2172" s="28"/>
      <c r="FH2172" s="194"/>
      <c r="FJ2172" s="28"/>
      <c r="FK2172" s="28"/>
      <c r="FL2172" s="28"/>
      <c r="FQ2172" s="194"/>
      <c r="FS2172" s="28"/>
      <c r="FT2172" s="28"/>
      <c r="FU2172" s="28"/>
      <c r="FZ2172" s="194"/>
      <c r="GB2172" s="28"/>
      <c r="GC2172" s="28"/>
      <c r="GD2172" s="28"/>
      <c r="GI2172" s="194"/>
      <c r="GK2172" s="28"/>
      <c r="GL2172" s="28"/>
      <c r="GM2172" s="28"/>
      <c r="GR2172" s="194"/>
      <c r="GT2172" s="28"/>
      <c r="GU2172" s="28"/>
      <c r="GV2172" s="28"/>
      <c r="HA2172" s="194"/>
      <c r="HC2172" s="28"/>
      <c r="HD2172" s="28"/>
      <c r="HE2172" s="28"/>
      <c r="HJ2172" s="28"/>
      <c r="HK2172" s="28"/>
      <c r="HL2172" s="28"/>
      <c r="HM2172" s="28"/>
      <c r="HN2172" s="28"/>
      <c r="HO2172" s="28"/>
      <c r="HP2172" s="28"/>
      <c r="HQ2172" s="28"/>
      <c r="HR2172" s="28"/>
      <c r="HS2172" s="28"/>
      <c r="HT2172" s="28"/>
      <c r="HU2172" s="28"/>
      <c r="HV2172" s="28"/>
      <c r="HW2172" s="28"/>
      <c r="HX2172" s="28"/>
      <c r="HY2172" s="28"/>
      <c r="HZ2172" s="28"/>
      <c r="IA2172" s="28"/>
      <c r="IB2172" s="28"/>
      <c r="IC2172" s="28"/>
      <c r="ID2172" s="28"/>
      <c r="IE2172" s="28"/>
      <c r="IF2172" s="28"/>
      <c r="IG2172" s="28"/>
      <c r="IH2172" s="28"/>
      <c r="II2172" s="28"/>
      <c r="IJ2172" s="28"/>
      <c r="IK2172" s="28"/>
      <c r="IL2172" s="28"/>
      <c r="IM2172" s="28"/>
      <c r="IN2172" s="28"/>
      <c r="IO2172" s="28"/>
    </row>
    <row r="2173" spans="1:249" s="50" customFormat="1" ht="14.25">
      <c r="A2173" s="228"/>
      <c r="B2173" s="28"/>
      <c r="C2173" s="28"/>
      <c r="D2173" s="28"/>
      <c r="F2173" s="28"/>
      <c r="G2173" s="28"/>
      <c r="K2173" s="194"/>
      <c r="M2173" s="28"/>
      <c r="N2173" s="28"/>
      <c r="O2173" s="28"/>
      <c r="T2173" s="194"/>
      <c r="V2173" s="28"/>
      <c r="W2173" s="28"/>
      <c r="X2173" s="28"/>
      <c r="AC2173" s="194"/>
      <c r="AE2173" s="28"/>
      <c r="AF2173" s="28"/>
      <c r="AG2173" s="28"/>
      <c r="AL2173" s="194"/>
      <c r="AN2173" s="28"/>
      <c r="AO2173" s="28"/>
      <c r="AP2173" s="28"/>
      <c r="AU2173" s="194"/>
      <c r="AW2173" s="28"/>
      <c r="AX2173" s="28"/>
      <c r="AY2173" s="28"/>
      <c r="BD2173" s="194"/>
      <c r="BF2173" s="28"/>
      <c r="BG2173" s="28"/>
      <c r="BH2173" s="28"/>
      <c r="BM2173" s="194"/>
      <c r="BO2173" s="28"/>
      <c r="BP2173" s="28"/>
      <c r="BQ2173" s="28"/>
      <c r="BV2173" s="194"/>
      <c r="BX2173" s="28"/>
      <c r="BY2173" s="28"/>
      <c r="BZ2173" s="28"/>
      <c r="CE2173" s="194"/>
      <c r="CG2173" s="28"/>
      <c r="CH2173" s="28"/>
      <c r="CI2173" s="28"/>
      <c r="CN2173" s="194"/>
      <c r="CP2173" s="28"/>
      <c r="CQ2173" s="28"/>
      <c r="CR2173" s="28"/>
      <c r="CW2173" s="194"/>
      <c r="CY2173" s="28"/>
      <c r="CZ2173" s="28"/>
      <c r="DA2173" s="28"/>
      <c r="DF2173" s="194"/>
      <c r="DH2173" s="28"/>
      <c r="DI2173" s="28"/>
      <c r="DJ2173" s="28"/>
      <c r="DO2173" s="194"/>
      <c r="DQ2173" s="28"/>
      <c r="DR2173" s="28"/>
      <c r="DS2173" s="28"/>
      <c r="DX2173" s="194"/>
      <c r="DZ2173" s="28"/>
      <c r="EA2173" s="28"/>
      <c r="EB2173" s="28"/>
      <c r="EG2173" s="194"/>
      <c r="EI2173" s="28"/>
      <c r="EJ2173" s="28"/>
      <c r="EK2173" s="28"/>
      <c r="EP2173" s="194"/>
      <c r="ER2173" s="28"/>
      <c r="ES2173" s="28"/>
      <c r="ET2173" s="28"/>
      <c r="EY2173" s="194"/>
      <c r="FA2173" s="28"/>
      <c r="FB2173" s="28"/>
      <c r="FC2173" s="28"/>
      <c r="FH2173" s="194"/>
      <c r="FJ2173" s="28"/>
      <c r="FK2173" s="28"/>
      <c r="FL2173" s="28"/>
      <c r="FQ2173" s="194"/>
      <c r="FS2173" s="28"/>
      <c r="FT2173" s="28"/>
      <c r="FU2173" s="28"/>
      <c r="FZ2173" s="194"/>
      <c r="GB2173" s="28"/>
      <c r="GC2173" s="28"/>
      <c r="GD2173" s="28"/>
      <c r="GI2173" s="194"/>
      <c r="GK2173" s="28"/>
      <c r="GL2173" s="28"/>
      <c r="GM2173" s="28"/>
      <c r="GR2173" s="194"/>
      <c r="GT2173" s="28"/>
      <c r="GU2173" s="28"/>
      <c r="GV2173" s="28"/>
      <c r="HA2173" s="194"/>
      <c r="HC2173" s="28"/>
      <c r="HD2173" s="28"/>
      <c r="HE2173" s="28"/>
      <c r="HJ2173" s="28"/>
      <c r="HK2173" s="28"/>
      <c r="HL2173" s="28"/>
      <c r="HM2173" s="28"/>
      <c r="HN2173" s="28"/>
      <c r="HO2173" s="28"/>
      <c r="HP2173" s="28"/>
      <c r="HQ2173" s="28"/>
      <c r="HR2173" s="28"/>
      <c r="HS2173" s="28"/>
      <c r="HT2173" s="28"/>
      <c r="HU2173" s="28"/>
      <c r="HV2173" s="28"/>
      <c r="HW2173" s="28"/>
      <c r="HX2173" s="28"/>
      <c r="HY2173" s="28"/>
      <c r="HZ2173" s="28"/>
      <c r="IA2173" s="28"/>
      <c r="IB2173" s="28"/>
      <c r="IC2173" s="28"/>
      <c r="ID2173" s="28"/>
      <c r="IE2173" s="28"/>
      <c r="IF2173" s="28"/>
      <c r="IG2173" s="28"/>
      <c r="IH2173" s="28"/>
      <c r="II2173" s="28"/>
      <c r="IJ2173" s="28"/>
      <c r="IK2173" s="28"/>
      <c r="IL2173" s="28"/>
      <c r="IM2173" s="28"/>
      <c r="IN2173" s="28"/>
      <c r="IO2173" s="28"/>
    </row>
    <row r="2174" spans="1:249" s="50" customFormat="1" ht="14.25">
      <c r="A2174" s="228"/>
      <c r="B2174" s="28"/>
      <c r="C2174" s="28"/>
      <c r="D2174" s="28"/>
      <c r="F2174" s="28"/>
      <c r="G2174" s="28"/>
      <c r="K2174" s="194"/>
      <c r="M2174" s="28"/>
      <c r="N2174" s="28"/>
      <c r="O2174" s="28"/>
      <c r="T2174" s="194"/>
      <c r="V2174" s="28"/>
      <c r="W2174" s="28"/>
      <c r="X2174" s="28"/>
      <c r="AC2174" s="194"/>
      <c r="AE2174" s="28"/>
      <c r="AF2174" s="28"/>
      <c r="AG2174" s="28"/>
      <c r="AL2174" s="194"/>
      <c r="AN2174" s="28"/>
      <c r="AO2174" s="28"/>
      <c r="AP2174" s="28"/>
      <c r="AU2174" s="194"/>
      <c r="AW2174" s="28"/>
      <c r="AX2174" s="28"/>
      <c r="AY2174" s="28"/>
      <c r="BD2174" s="194"/>
      <c r="BF2174" s="28"/>
      <c r="BG2174" s="28"/>
      <c r="BH2174" s="28"/>
      <c r="BM2174" s="194"/>
      <c r="BO2174" s="28"/>
      <c r="BP2174" s="28"/>
      <c r="BQ2174" s="28"/>
      <c r="BV2174" s="194"/>
      <c r="BX2174" s="28"/>
      <c r="BY2174" s="28"/>
      <c r="BZ2174" s="28"/>
      <c r="CE2174" s="194"/>
      <c r="CG2174" s="28"/>
      <c r="CH2174" s="28"/>
      <c r="CI2174" s="28"/>
      <c r="CN2174" s="194"/>
      <c r="CP2174" s="28"/>
      <c r="CQ2174" s="28"/>
      <c r="CR2174" s="28"/>
      <c r="CW2174" s="194"/>
      <c r="CY2174" s="28"/>
      <c r="CZ2174" s="28"/>
      <c r="DA2174" s="28"/>
      <c r="DF2174" s="194"/>
      <c r="DH2174" s="28"/>
      <c r="DI2174" s="28"/>
      <c r="DJ2174" s="28"/>
      <c r="DO2174" s="194"/>
      <c r="DQ2174" s="28"/>
      <c r="DR2174" s="28"/>
      <c r="DS2174" s="28"/>
      <c r="DX2174" s="194"/>
      <c r="DZ2174" s="28"/>
      <c r="EA2174" s="28"/>
      <c r="EB2174" s="28"/>
      <c r="EG2174" s="194"/>
      <c r="EI2174" s="28"/>
      <c r="EJ2174" s="28"/>
      <c r="EK2174" s="28"/>
      <c r="EP2174" s="194"/>
      <c r="ER2174" s="28"/>
      <c r="ES2174" s="28"/>
      <c r="ET2174" s="28"/>
      <c r="EY2174" s="194"/>
      <c r="FA2174" s="28"/>
      <c r="FB2174" s="28"/>
      <c r="FC2174" s="28"/>
      <c r="FH2174" s="194"/>
      <c r="FJ2174" s="28"/>
      <c r="FK2174" s="28"/>
      <c r="FL2174" s="28"/>
      <c r="FQ2174" s="194"/>
      <c r="FS2174" s="28"/>
      <c r="FT2174" s="28"/>
      <c r="FU2174" s="28"/>
      <c r="FZ2174" s="194"/>
      <c r="GB2174" s="28"/>
      <c r="GC2174" s="28"/>
      <c r="GD2174" s="28"/>
      <c r="GI2174" s="194"/>
      <c r="GK2174" s="28"/>
      <c r="GL2174" s="28"/>
      <c r="GM2174" s="28"/>
      <c r="GR2174" s="194"/>
      <c r="GT2174" s="28"/>
      <c r="GU2174" s="28"/>
      <c r="GV2174" s="28"/>
      <c r="HA2174" s="194"/>
      <c r="HC2174" s="28"/>
      <c r="HD2174" s="28"/>
      <c r="HE2174" s="28"/>
      <c r="HJ2174" s="28"/>
      <c r="HK2174" s="28"/>
      <c r="HL2174" s="28"/>
      <c r="HM2174" s="28"/>
      <c r="HN2174" s="28"/>
      <c r="HO2174" s="28"/>
      <c r="HP2174" s="28"/>
      <c r="HQ2174" s="28"/>
      <c r="HR2174" s="28"/>
      <c r="HS2174" s="28"/>
      <c r="HT2174" s="28"/>
      <c r="HU2174" s="28"/>
      <c r="HV2174" s="28"/>
      <c r="HW2174" s="28"/>
      <c r="HX2174" s="28"/>
      <c r="HY2174" s="28"/>
      <c r="HZ2174" s="28"/>
      <c r="IA2174" s="28"/>
      <c r="IB2174" s="28"/>
      <c r="IC2174" s="28"/>
      <c r="ID2174" s="28"/>
      <c r="IE2174" s="28"/>
      <c r="IF2174" s="28"/>
      <c r="IG2174" s="28"/>
      <c r="IH2174" s="28"/>
      <c r="II2174" s="28"/>
      <c r="IJ2174" s="28"/>
      <c r="IK2174" s="28"/>
      <c r="IL2174" s="28"/>
      <c r="IM2174" s="28"/>
      <c r="IN2174" s="28"/>
      <c r="IO2174" s="28"/>
    </row>
    <row r="2175" spans="1:249" s="50" customFormat="1" ht="14.25">
      <c r="A2175" s="228"/>
      <c r="B2175" s="28"/>
      <c r="C2175" s="28"/>
      <c r="D2175" s="28"/>
      <c r="F2175" s="28"/>
      <c r="G2175" s="28"/>
      <c r="K2175" s="194"/>
      <c r="M2175" s="28"/>
      <c r="N2175" s="28"/>
      <c r="O2175" s="28"/>
      <c r="T2175" s="194"/>
      <c r="V2175" s="28"/>
      <c r="W2175" s="28"/>
      <c r="X2175" s="28"/>
      <c r="AC2175" s="194"/>
      <c r="AE2175" s="28"/>
      <c r="AF2175" s="28"/>
      <c r="AG2175" s="28"/>
      <c r="AL2175" s="194"/>
      <c r="AN2175" s="28"/>
      <c r="AO2175" s="28"/>
      <c r="AP2175" s="28"/>
      <c r="AU2175" s="194"/>
      <c r="AW2175" s="28"/>
      <c r="AX2175" s="28"/>
      <c r="AY2175" s="28"/>
      <c r="BD2175" s="194"/>
      <c r="BF2175" s="28"/>
      <c r="BG2175" s="28"/>
      <c r="BH2175" s="28"/>
      <c r="BM2175" s="194"/>
      <c r="BO2175" s="28"/>
      <c r="BP2175" s="28"/>
      <c r="BQ2175" s="28"/>
      <c r="BV2175" s="194"/>
      <c r="BX2175" s="28"/>
      <c r="BY2175" s="28"/>
      <c r="BZ2175" s="28"/>
      <c r="CE2175" s="194"/>
      <c r="CG2175" s="28"/>
      <c r="CH2175" s="28"/>
      <c r="CI2175" s="28"/>
      <c r="CN2175" s="194"/>
      <c r="CP2175" s="28"/>
      <c r="CQ2175" s="28"/>
      <c r="CR2175" s="28"/>
      <c r="CW2175" s="194"/>
      <c r="CY2175" s="28"/>
      <c r="CZ2175" s="28"/>
      <c r="DA2175" s="28"/>
      <c r="DF2175" s="194"/>
      <c r="DH2175" s="28"/>
      <c r="DI2175" s="28"/>
      <c r="DJ2175" s="28"/>
      <c r="DO2175" s="194"/>
      <c r="DQ2175" s="28"/>
      <c r="DR2175" s="28"/>
      <c r="DS2175" s="28"/>
      <c r="DX2175" s="194"/>
      <c r="DZ2175" s="28"/>
      <c r="EA2175" s="28"/>
      <c r="EB2175" s="28"/>
      <c r="EG2175" s="194"/>
      <c r="EI2175" s="28"/>
      <c r="EJ2175" s="28"/>
      <c r="EK2175" s="28"/>
      <c r="EP2175" s="194"/>
      <c r="ER2175" s="28"/>
      <c r="ES2175" s="28"/>
      <c r="ET2175" s="28"/>
      <c r="EY2175" s="194"/>
      <c r="FA2175" s="28"/>
      <c r="FB2175" s="28"/>
      <c r="FC2175" s="28"/>
      <c r="FH2175" s="194"/>
      <c r="FJ2175" s="28"/>
      <c r="FK2175" s="28"/>
      <c r="FL2175" s="28"/>
      <c r="FQ2175" s="194"/>
      <c r="FS2175" s="28"/>
      <c r="FT2175" s="28"/>
      <c r="FU2175" s="28"/>
      <c r="FZ2175" s="194"/>
      <c r="GB2175" s="28"/>
      <c r="GC2175" s="28"/>
      <c r="GD2175" s="28"/>
      <c r="GI2175" s="194"/>
      <c r="GK2175" s="28"/>
      <c r="GL2175" s="28"/>
      <c r="GM2175" s="28"/>
      <c r="GR2175" s="194"/>
      <c r="GT2175" s="28"/>
      <c r="GU2175" s="28"/>
      <c r="GV2175" s="28"/>
      <c r="HA2175" s="194"/>
      <c r="HC2175" s="28"/>
      <c r="HD2175" s="28"/>
      <c r="HE2175" s="28"/>
      <c r="HJ2175" s="28"/>
      <c r="HK2175" s="28"/>
      <c r="HL2175" s="28"/>
      <c r="HM2175" s="28"/>
      <c r="HN2175" s="28"/>
      <c r="HO2175" s="28"/>
      <c r="HP2175" s="28"/>
      <c r="HQ2175" s="28"/>
      <c r="HR2175" s="28"/>
      <c r="HS2175" s="28"/>
      <c r="HT2175" s="28"/>
      <c r="HU2175" s="28"/>
      <c r="HV2175" s="28"/>
      <c r="HW2175" s="28"/>
      <c r="HX2175" s="28"/>
      <c r="HY2175" s="28"/>
      <c r="HZ2175" s="28"/>
      <c r="IA2175" s="28"/>
      <c r="IB2175" s="28"/>
      <c r="IC2175" s="28"/>
      <c r="ID2175" s="28"/>
      <c r="IE2175" s="28"/>
      <c r="IF2175" s="28"/>
      <c r="IG2175" s="28"/>
      <c r="IH2175" s="28"/>
      <c r="II2175" s="28"/>
      <c r="IJ2175" s="28"/>
      <c r="IK2175" s="28"/>
      <c r="IL2175" s="28"/>
      <c r="IM2175" s="28"/>
      <c r="IN2175" s="28"/>
      <c r="IO2175" s="28"/>
    </row>
    <row r="2176" spans="1:249" s="50" customFormat="1" ht="14.25">
      <c r="A2176" s="28"/>
      <c r="B2176" s="28"/>
      <c r="C2176" s="28"/>
      <c r="D2176" s="28"/>
      <c r="F2176" s="28"/>
      <c r="G2176" s="28"/>
      <c r="K2176" s="194"/>
      <c r="M2176" s="28"/>
      <c r="N2176" s="28"/>
      <c r="O2176" s="28"/>
      <c r="T2176" s="194"/>
      <c r="V2176" s="28"/>
      <c r="W2176" s="28"/>
      <c r="X2176" s="28"/>
      <c r="AC2176" s="194"/>
      <c r="AE2176" s="28"/>
      <c r="AF2176" s="28"/>
      <c r="AG2176" s="28"/>
      <c r="AL2176" s="194"/>
      <c r="AN2176" s="28"/>
      <c r="AO2176" s="28"/>
      <c r="AP2176" s="28"/>
      <c r="AU2176" s="194"/>
      <c r="AW2176" s="28"/>
      <c r="AX2176" s="28"/>
      <c r="AY2176" s="28"/>
      <c r="BD2176" s="194"/>
      <c r="BF2176" s="28"/>
      <c r="BG2176" s="28"/>
      <c r="BH2176" s="28"/>
      <c r="BM2176" s="194"/>
      <c r="BO2176" s="28"/>
      <c r="BP2176" s="28"/>
      <c r="BQ2176" s="28"/>
      <c r="BV2176" s="194"/>
      <c r="BX2176" s="28"/>
      <c r="BY2176" s="28"/>
      <c r="BZ2176" s="28"/>
      <c r="CE2176" s="194"/>
      <c r="CG2176" s="28"/>
      <c r="CH2176" s="28"/>
      <c r="CI2176" s="28"/>
      <c r="CN2176" s="194"/>
      <c r="CP2176" s="28"/>
      <c r="CQ2176" s="28"/>
      <c r="CR2176" s="28"/>
      <c r="CW2176" s="194"/>
      <c r="CY2176" s="28"/>
      <c r="CZ2176" s="28"/>
      <c r="DA2176" s="28"/>
      <c r="DF2176" s="194"/>
      <c r="DH2176" s="28"/>
      <c r="DI2176" s="28"/>
      <c r="DJ2176" s="28"/>
      <c r="DO2176" s="194"/>
      <c r="DQ2176" s="28"/>
      <c r="DR2176" s="28"/>
      <c r="DS2176" s="28"/>
      <c r="DX2176" s="194"/>
      <c r="DZ2176" s="28"/>
      <c r="EA2176" s="28"/>
      <c r="EB2176" s="28"/>
      <c r="EG2176" s="194"/>
      <c r="EI2176" s="28"/>
      <c r="EJ2176" s="28"/>
      <c r="EK2176" s="28"/>
      <c r="EP2176" s="194"/>
      <c r="ER2176" s="28"/>
      <c r="ES2176" s="28"/>
      <c r="ET2176" s="28"/>
      <c r="EY2176" s="194"/>
      <c r="FA2176" s="28"/>
      <c r="FB2176" s="28"/>
      <c r="FC2176" s="28"/>
      <c r="FH2176" s="194"/>
      <c r="FJ2176" s="28"/>
      <c r="FK2176" s="28"/>
      <c r="FL2176" s="28"/>
      <c r="FQ2176" s="194"/>
      <c r="FS2176" s="28"/>
      <c r="FT2176" s="28"/>
      <c r="FU2176" s="28"/>
      <c r="FZ2176" s="194"/>
      <c r="GB2176" s="28"/>
      <c r="GC2176" s="28"/>
      <c r="GD2176" s="28"/>
      <c r="GI2176" s="194"/>
      <c r="GK2176" s="28"/>
      <c r="GL2176" s="28"/>
      <c r="GM2176" s="28"/>
      <c r="GR2176" s="194"/>
      <c r="GT2176" s="28"/>
      <c r="GU2176" s="28"/>
      <c r="GV2176" s="28"/>
      <c r="HA2176" s="194"/>
      <c r="HC2176" s="28"/>
      <c r="HD2176" s="28"/>
      <c r="HE2176" s="28"/>
      <c r="HJ2176" s="28"/>
      <c r="HK2176" s="28"/>
      <c r="HL2176" s="28"/>
      <c r="HM2176" s="28"/>
      <c r="HN2176" s="28"/>
      <c r="HO2176" s="28"/>
      <c r="HP2176" s="28"/>
      <c r="HQ2176" s="28"/>
      <c r="HR2176" s="28"/>
      <c r="HS2176" s="28"/>
      <c r="HT2176" s="28"/>
      <c r="HU2176" s="28"/>
      <c r="HV2176" s="28"/>
      <c r="HW2176" s="28"/>
      <c r="HX2176" s="28"/>
      <c r="HY2176" s="28"/>
      <c r="HZ2176" s="28"/>
      <c r="IA2176" s="28"/>
      <c r="IB2176" s="28"/>
      <c r="IC2176" s="28"/>
      <c r="ID2176" s="28"/>
      <c r="IE2176" s="28"/>
      <c r="IF2176" s="28"/>
      <c r="IG2176" s="28"/>
      <c r="IH2176" s="28"/>
      <c r="II2176" s="28"/>
      <c r="IJ2176" s="28"/>
      <c r="IK2176" s="28"/>
      <c r="IL2176" s="28"/>
      <c r="IM2176" s="28"/>
      <c r="IN2176" s="28"/>
      <c r="IO2176" s="28"/>
    </row>
    <row r="2177" spans="1:249" s="50" customFormat="1" ht="14.25">
      <c r="A2177" s="228"/>
      <c r="B2177" s="28"/>
      <c r="C2177" s="28"/>
      <c r="D2177" s="28"/>
      <c r="G2177" s="28"/>
      <c r="K2177" s="194"/>
      <c r="M2177" s="28"/>
      <c r="N2177" s="28"/>
      <c r="O2177" s="28"/>
      <c r="T2177" s="194"/>
      <c r="V2177" s="28"/>
      <c r="W2177" s="28"/>
      <c r="X2177" s="28"/>
      <c r="AC2177" s="194"/>
      <c r="AE2177" s="28"/>
      <c r="AF2177" s="28"/>
      <c r="AG2177" s="28"/>
      <c r="AL2177" s="194"/>
      <c r="AN2177" s="28"/>
      <c r="AO2177" s="28"/>
      <c r="AP2177" s="28"/>
      <c r="AU2177" s="194"/>
      <c r="AW2177" s="28"/>
      <c r="AX2177" s="28"/>
      <c r="AY2177" s="28"/>
      <c r="BD2177" s="194"/>
      <c r="BF2177" s="28"/>
      <c r="BG2177" s="28"/>
      <c r="BH2177" s="28"/>
      <c r="BM2177" s="194"/>
      <c r="BO2177" s="28"/>
      <c r="BP2177" s="28"/>
      <c r="BQ2177" s="28"/>
      <c r="BV2177" s="194"/>
      <c r="BX2177" s="28"/>
      <c r="BY2177" s="28"/>
      <c r="BZ2177" s="28"/>
      <c r="CE2177" s="194"/>
      <c r="CG2177" s="28"/>
      <c r="CH2177" s="28"/>
      <c r="CI2177" s="28"/>
      <c r="CN2177" s="194"/>
      <c r="CP2177" s="28"/>
      <c r="CQ2177" s="28"/>
      <c r="CR2177" s="28"/>
      <c r="CW2177" s="194"/>
      <c r="CY2177" s="28"/>
      <c r="CZ2177" s="28"/>
      <c r="DA2177" s="28"/>
      <c r="DF2177" s="194"/>
      <c r="DH2177" s="28"/>
      <c r="DI2177" s="28"/>
      <c r="DJ2177" s="28"/>
      <c r="DO2177" s="194"/>
      <c r="DQ2177" s="28"/>
      <c r="DR2177" s="28"/>
      <c r="DS2177" s="28"/>
      <c r="DX2177" s="194"/>
      <c r="DZ2177" s="28"/>
      <c r="EA2177" s="28"/>
      <c r="EB2177" s="28"/>
      <c r="EG2177" s="194"/>
      <c r="EI2177" s="28"/>
      <c r="EJ2177" s="28"/>
      <c r="EK2177" s="28"/>
      <c r="EP2177" s="194"/>
      <c r="ER2177" s="28"/>
      <c r="ES2177" s="28"/>
      <c r="ET2177" s="28"/>
      <c r="EY2177" s="194"/>
      <c r="FA2177" s="28"/>
      <c r="FB2177" s="28"/>
      <c r="FC2177" s="28"/>
      <c r="FH2177" s="194"/>
      <c r="FJ2177" s="28"/>
      <c r="FK2177" s="28"/>
      <c r="FL2177" s="28"/>
      <c r="FQ2177" s="194"/>
      <c r="FS2177" s="28"/>
      <c r="FT2177" s="28"/>
      <c r="FU2177" s="28"/>
      <c r="FZ2177" s="194"/>
      <c r="GB2177" s="28"/>
      <c r="GC2177" s="28"/>
      <c r="GD2177" s="28"/>
      <c r="GI2177" s="194"/>
      <c r="GK2177" s="28"/>
      <c r="GL2177" s="28"/>
      <c r="GM2177" s="28"/>
      <c r="GR2177" s="194"/>
      <c r="GT2177" s="28"/>
      <c r="GU2177" s="28"/>
      <c r="GV2177" s="28"/>
      <c r="HA2177" s="194"/>
      <c r="HC2177" s="28"/>
      <c r="HD2177" s="28"/>
      <c r="HE2177" s="28"/>
      <c r="HJ2177" s="28"/>
      <c r="HK2177" s="28"/>
      <c r="HL2177" s="28"/>
      <c r="HM2177" s="28"/>
      <c r="HN2177" s="28"/>
      <c r="HO2177" s="28"/>
      <c r="HP2177" s="28"/>
      <c r="HQ2177" s="28"/>
      <c r="HR2177" s="28"/>
      <c r="HS2177" s="28"/>
      <c r="HT2177" s="28"/>
      <c r="HU2177" s="28"/>
      <c r="HV2177" s="28"/>
      <c r="HW2177" s="28"/>
      <c r="HX2177" s="28"/>
      <c r="HY2177" s="28"/>
      <c r="HZ2177" s="28"/>
      <c r="IA2177" s="28"/>
      <c r="IB2177" s="28"/>
      <c r="IC2177" s="28"/>
      <c r="ID2177" s="28"/>
      <c r="IE2177" s="28"/>
      <c r="IF2177" s="28"/>
      <c r="IG2177" s="28"/>
      <c r="IH2177" s="28"/>
      <c r="II2177" s="28"/>
      <c r="IJ2177" s="28"/>
      <c r="IK2177" s="28"/>
      <c r="IL2177" s="28"/>
      <c r="IM2177" s="28"/>
      <c r="IN2177" s="28"/>
      <c r="IO2177" s="28"/>
    </row>
    <row r="2178" spans="1:249" s="50" customFormat="1" ht="14.25">
      <c r="A2178" s="228"/>
      <c r="B2178" s="28"/>
      <c r="C2178" s="28"/>
      <c r="D2178" s="28"/>
      <c r="G2178" s="28"/>
      <c r="K2178" s="194"/>
      <c r="M2178" s="28"/>
      <c r="N2178" s="28"/>
      <c r="O2178" s="28"/>
      <c r="T2178" s="194"/>
      <c r="V2178" s="28"/>
      <c r="W2178" s="28"/>
      <c r="X2178" s="28"/>
      <c r="AC2178" s="194"/>
      <c r="AE2178" s="28"/>
      <c r="AF2178" s="28"/>
      <c r="AG2178" s="28"/>
      <c r="AL2178" s="194"/>
      <c r="AN2178" s="28"/>
      <c r="AO2178" s="28"/>
      <c r="AP2178" s="28"/>
      <c r="AU2178" s="194"/>
      <c r="AW2178" s="28"/>
      <c r="AX2178" s="28"/>
      <c r="AY2178" s="28"/>
      <c r="BD2178" s="194"/>
      <c r="BF2178" s="28"/>
      <c r="BG2178" s="28"/>
      <c r="BH2178" s="28"/>
      <c r="BM2178" s="194"/>
      <c r="BO2178" s="28"/>
      <c r="BP2178" s="28"/>
      <c r="BQ2178" s="28"/>
      <c r="BV2178" s="194"/>
      <c r="BX2178" s="28"/>
      <c r="BY2178" s="28"/>
      <c r="BZ2178" s="28"/>
      <c r="CE2178" s="194"/>
      <c r="CG2178" s="28"/>
      <c r="CH2178" s="28"/>
      <c r="CI2178" s="28"/>
      <c r="CN2178" s="194"/>
      <c r="CP2178" s="28"/>
      <c r="CQ2178" s="28"/>
      <c r="CR2178" s="28"/>
      <c r="CW2178" s="194"/>
      <c r="CY2178" s="28"/>
      <c r="CZ2178" s="28"/>
      <c r="DA2178" s="28"/>
      <c r="DF2178" s="194"/>
      <c r="DH2178" s="28"/>
      <c r="DI2178" s="28"/>
      <c r="DJ2178" s="28"/>
      <c r="DO2178" s="194"/>
      <c r="DQ2178" s="28"/>
      <c r="DR2178" s="28"/>
      <c r="DS2178" s="28"/>
      <c r="DX2178" s="194"/>
      <c r="DZ2178" s="28"/>
      <c r="EA2178" s="28"/>
      <c r="EB2178" s="28"/>
      <c r="EG2178" s="194"/>
      <c r="EI2178" s="28"/>
      <c r="EJ2178" s="28"/>
      <c r="EK2178" s="28"/>
      <c r="EP2178" s="194"/>
      <c r="ER2178" s="28"/>
      <c r="ES2178" s="28"/>
      <c r="ET2178" s="28"/>
      <c r="EY2178" s="194"/>
      <c r="FA2178" s="28"/>
      <c r="FB2178" s="28"/>
      <c r="FC2178" s="28"/>
      <c r="FH2178" s="194"/>
      <c r="FJ2178" s="28"/>
      <c r="FK2178" s="28"/>
      <c r="FL2178" s="28"/>
      <c r="FQ2178" s="194"/>
      <c r="FS2178" s="28"/>
      <c r="FT2178" s="28"/>
      <c r="FU2178" s="28"/>
      <c r="FZ2178" s="194"/>
      <c r="GB2178" s="28"/>
      <c r="GC2178" s="28"/>
      <c r="GD2178" s="28"/>
      <c r="GI2178" s="194"/>
      <c r="GK2178" s="28"/>
      <c r="GL2178" s="28"/>
      <c r="GM2178" s="28"/>
      <c r="GR2178" s="194"/>
      <c r="GT2178" s="28"/>
      <c r="GU2178" s="28"/>
      <c r="GV2178" s="28"/>
      <c r="HA2178" s="194"/>
      <c r="HC2178" s="28"/>
      <c r="HD2178" s="28"/>
      <c r="HE2178" s="28"/>
      <c r="HJ2178" s="28"/>
      <c r="HK2178" s="28"/>
      <c r="HL2178" s="28"/>
      <c r="HM2178" s="28"/>
      <c r="HN2178" s="28"/>
      <c r="HO2178" s="28"/>
      <c r="HP2178" s="28"/>
      <c r="HQ2178" s="28"/>
      <c r="HR2178" s="28"/>
      <c r="HS2178" s="28"/>
      <c r="HT2178" s="28"/>
      <c r="HU2178" s="28"/>
      <c r="HV2178" s="28"/>
      <c r="HW2178" s="28"/>
      <c r="HX2178" s="28"/>
      <c r="HY2178" s="28"/>
      <c r="HZ2178" s="28"/>
      <c r="IA2178" s="28"/>
      <c r="IB2178" s="28"/>
      <c r="IC2178" s="28"/>
      <c r="ID2178" s="28"/>
      <c r="IE2178" s="28"/>
      <c r="IF2178" s="28"/>
      <c r="IG2178" s="28"/>
      <c r="IH2178" s="28"/>
      <c r="II2178" s="28"/>
      <c r="IJ2178" s="28"/>
      <c r="IK2178" s="28"/>
      <c r="IL2178" s="28"/>
      <c r="IM2178" s="28"/>
      <c r="IN2178" s="28"/>
      <c r="IO2178" s="28"/>
    </row>
    <row r="2179" spans="1:249" s="50" customFormat="1" ht="14.25">
      <c r="A2179" s="228"/>
      <c r="B2179" s="28"/>
      <c r="C2179" s="28"/>
      <c r="D2179" s="28"/>
      <c r="F2179" s="28"/>
      <c r="G2179" s="28"/>
      <c r="K2179" s="194"/>
      <c r="M2179" s="28"/>
      <c r="N2179" s="28"/>
      <c r="O2179" s="28"/>
      <c r="T2179" s="194"/>
      <c r="V2179" s="28"/>
      <c r="W2179" s="28"/>
      <c r="X2179" s="28"/>
      <c r="AC2179" s="194"/>
      <c r="AE2179" s="28"/>
      <c r="AF2179" s="28"/>
      <c r="AG2179" s="28"/>
      <c r="AL2179" s="194"/>
      <c r="AN2179" s="28"/>
      <c r="AO2179" s="28"/>
      <c r="AP2179" s="28"/>
      <c r="AU2179" s="194"/>
      <c r="AW2179" s="28"/>
      <c r="AX2179" s="28"/>
      <c r="AY2179" s="28"/>
      <c r="BD2179" s="194"/>
      <c r="BF2179" s="28"/>
      <c r="BG2179" s="28"/>
      <c r="BH2179" s="28"/>
      <c r="BM2179" s="194"/>
      <c r="BO2179" s="28"/>
      <c r="BP2179" s="28"/>
      <c r="BQ2179" s="28"/>
      <c r="BV2179" s="194"/>
      <c r="BX2179" s="28"/>
      <c r="BY2179" s="28"/>
      <c r="BZ2179" s="28"/>
      <c r="CE2179" s="194"/>
      <c r="CG2179" s="28"/>
      <c r="CH2179" s="28"/>
      <c r="CI2179" s="28"/>
      <c r="CN2179" s="194"/>
      <c r="CP2179" s="28"/>
      <c r="CQ2179" s="28"/>
      <c r="CR2179" s="28"/>
      <c r="CW2179" s="194"/>
      <c r="CY2179" s="28"/>
      <c r="CZ2179" s="28"/>
      <c r="DA2179" s="28"/>
      <c r="DF2179" s="194"/>
      <c r="DH2179" s="28"/>
      <c r="DI2179" s="28"/>
      <c r="DJ2179" s="28"/>
      <c r="DO2179" s="194"/>
      <c r="DQ2179" s="28"/>
      <c r="DR2179" s="28"/>
      <c r="DS2179" s="28"/>
      <c r="DX2179" s="194"/>
      <c r="DZ2179" s="28"/>
      <c r="EA2179" s="28"/>
      <c r="EB2179" s="28"/>
      <c r="EG2179" s="194"/>
      <c r="EI2179" s="28"/>
      <c r="EJ2179" s="28"/>
      <c r="EK2179" s="28"/>
      <c r="EP2179" s="194"/>
      <c r="ER2179" s="28"/>
      <c r="ES2179" s="28"/>
      <c r="ET2179" s="28"/>
      <c r="EY2179" s="194"/>
      <c r="FA2179" s="28"/>
      <c r="FB2179" s="28"/>
      <c r="FC2179" s="28"/>
      <c r="FH2179" s="194"/>
      <c r="FJ2179" s="28"/>
      <c r="FK2179" s="28"/>
      <c r="FL2179" s="28"/>
      <c r="FQ2179" s="194"/>
      <c r="FS2179" s="28"/>
      <c r="FT2179" s="28"/>
      <c r="FU2179" s="28"/>
      <c r="FZ2179" s="194"/>
      <c r="GB2179" s="28"/>
      <c r="GC2179" s="28"/>
      <c r="GD2179" s="28"/>
      <c r="GI2179" s="194"/>
      <c r="GK2179" s="28"/>
      <c r="GL2179" s="28"/>
      <c r="GM2179" s="28"/>
      <c r="GR2179" s="194"/>
      <c r="GT2179" s="28"/>
      <c r="GU2179" s="28"/>
      <c r="GV2179" s="28"/>
      <c r="HA2179" s="194"/>
      <c r="HC2179" s="28"/>
      <c r="HD2179" s="28"/>
      <c r="HE2179" s="28"/>
      <c r="HJ2179" s="28"/>
      <c r="HK2179" s="28"/>
      <c r="HL2179" s="28"/>
      <c r="HM2179" s="28"/>
      <c r="HN2179" s="28"/>
      <c r="HO2179" s="28"/>
      <c r="HP2179" s="28"/>
      <c r="HQ2179" s="28"/>
      <c r="HR2179" s="28"/>
      <c r="HS2179" s="28"/>
      <c r="HT2179" s="28"/>
      <c r="HU2179" s="28"/>
      <c r="HV2179" s="28"/>
      <c r="HW2179" s="28"/>
      <c r="HX2179" s="28"/>
      <c r="HY2179" s="28"/>
      <c r="HZ2179" s="28"/>
      <c r="IA2179" s="28"/>
      <c r="IB2179" s="28"/>
      <c r="IC2179" s="28"/>
      <c r="ID2179" s="28"/>
      <c r="IE2179" s="28"/>
      <c r="IF2179" s="28"/>
      <c r="IG2179" s="28"/>
      <c r="IH2179" s="28"/>
      <c r="II2179" s="28"/>
      <c r="IJ2179" s="28"/>
      <c r="IK2179" s="28"/>
      <c r="IL2179" s="28"/>
      <c r="IM2179" s="28"/>
      <c r="IN2179" s="28"/>
      <c r="IO2179" s="28"/>
    </row>
    <row r="2180" spans="1:249" s="50" customFormat="1" ht="14.25">
      <c r="A2180" s="228"/>
      <c r="B2180" s="28"/>
      <c r="C2180" s="28"/>
      <c r="D2180" s="28"/>
      <c r="F2180" s="28"/>
      <c r="G2180" s="28"/>
      <c r="K2180" s="194"/>
      <c r="M2180" s="28"/>
      <c r="N2180" s="28"/>
      <c r="O2180" s="28"/>
      <c r="T2180" s="194"/>
      <c r="V2180" s="28"/>
      <c r="W2180" s="28"/>
      <c r="X2180" s="28"/>
      <c r="AC2180" s="194"/>
      <c r="AE2180" s="28"/>
      <c r="AF2180" s="28"/>
      <c r="AG2180" s="28"/>
      <c r="AL2180" s="194"/>
      <c r="AN2180" s="28"/>
      <c r="AO2180" s="28"/>
      <c r="AP2180" s="28"/>
      <c r="AU2180" s="194"/>
      <c r="AW2180" s="28"/>
      <c r="AX2180" s="28"/>
      <c r="AY2180" s="28"/>
      <c r="BD2180" s="194"/>
      <c r="BF2180" s="28"/>
      <c r="BG2180" s="28"/>
      <c r="BH2180" s="28"/>
      <c r="BM2180" s="194"/>
      <c r="BO2180" s="28"/>
      <c r="BP2180" s="28"/>
      <c r="BQ2180" s="28"/>
      <c r="BV2180" s="194"/>
      <c r="BX2180" s="28"/>
      <c r="BY2180" s="28"/>
      <c r="BZ2180" s="28"/>
      <c r="CE2180" s="194"/>
      <c r="CG2180" s="28"/>
      <c r="CH2180" s="28"/>
      <c r="CI2180" s="28"/>
      <c r="CN2180" s="194"/>
      <c r="CP2180" s="28"/>
      <c r="CQ2180" s="28"/>
      <c r="CR2180" s="28"/>
      <c r="CW2180" s="194"/>
      <c r="CY2180" s="28"/>
      <c r="CZ2180" s="28"/>
      <c r="DA2180" s="28"/>
      <c r="DF2180" s="194"/>
      <c r="DH2180" s="28"/>
      <c r="DI2180" s="28"/>
      <c r="DJ2180" s="28"/>
      <c r="DO2180" s="194"/>
      <c r="DQ2180" s="28"/>
      <c r="DR2180" s="28"/>
      <c r="DS2180" s="28"/>
      <c r="DX2180" s="194"/>
      <c r="DZ2180" s="28"/>
      <c r="EA2180" s="28"/>
      <c r="EB2180" s="28"/>
      <c r="EG2180" s="194"/>
      <c r="EI2180" s="28"/>
      <c r="EJ2180" s="28"/>
      <c r="EK2180" s="28"/>
      <c r="EP2180" s="194"/>
      <c r="ER2180" s="28"/>
      <c r="ES2180" s="28"/>
      <c r="ET2180" s="28"/>
      <c r="EY2180" s="194"/>
      <c r="FA2180" s="28"/>
      <c r="FB2180" s="28"/>
      <c r="FC2180" s="28"/>
      <c r="FH2180" s="194"/>
      <c r="FJ2180" s="28"/>
      <c r="FK2180" s="28"/>
      <c r="FL2180" s="28"/>
      <c r="FQ2180" s="194"/>
      <c r="FS2180" s="28"/>
      <c r="FT2180" s="28"/>
      <c r="FU2180" s="28"/>
      <c r="FZ2180" s="194"/>
      <c r="GB2180" s="28"/>
      <c r="GC2180" s="28"/>
      <c r="GD2180" s="28"/>
      <c r="GI2180" s="194"/>
      <c r="GK2180" s="28"/>
      <c r="GL2180" s="28"/>
      <c r="GM2180" s="28"/>
      <c r="GR2180" s="194"/>
      <c r="GT2180" s="28"/>
      <c r="GU2180" s="28"/>
      <c r="GV2180" s="28"/>
      <c r="HA2180" s="194"/>
      <c r="HC2180" s="28"/>
      <c r="HD2180" s="28"/>
      <c r="HE2180" s="28"/>
      <c r="HJ2180" s="28"/>
      <c r="HK2180" s="28"/>
      <c r="HL2180" s="28"/>
      <c r="HM2180" s="28"/>
      <c r="HN2180" s="28"/>
      <c r="HO2180" s="28"/>
      <c r="HP2180" s="28"/>
      <c r="HQ2180" s="28"/>
      <c r="HR2180" s="28"/>
      <c r="HS2180" s="28"/>
      <c r="HT2180" s="28"/>
      <c r="HU2180" s="28"/>
      <c r="HV2180" s="28"/>
      <c r="HW2180" s="28"/>
      <c r="HX2180" s="28"/>
      <c r="HY2180" s="28"/>
      <c r="HZ2180" s="28"/>
      <c r="IA2180" s="28"/>
      <c r="IB2180" s="28"/>
      <c r="IC2180" s="28"/>
      <c r="ID2180" s="28"/>
      <c r="IE2180" s="28"/>
      <c r="IF2180" s="28"/>
      <c r="IG2180" s="28"/>
      <c r="IH2180" s="28"/>
      <c r="II2180" s="28"/>
      <c r="IJ2180" s="28"/>
      <c r="IK2180" s="28"/>
      <c r="IL2180" s="28"/>
      <c r="IM2180" s="28"/>
      <c r="IN2180" s="28"/>
      <c r="IO2180" s="28"/>
    </row>
    <row r="2181" spans="1:249" s="50" customFormat="1" ht="14.25">
      <c r="A2181" s="228"/>
      <c r="B2181" s="28"/>
      <c r="C2181" s="28"/>
      <c r="D2181" s="28"/>
      <c r="F2181" s="28"/>
      <c r="G2181" s="28"/>
      <c r="K2181" s="194"/>
      <c r="M2181" s="28"/>
      <c r="N2181" s="28"/>
      <c r="O2181" s="28"/>
      <c r="T2181" s="194"/>
      <c r="V2181" s="28"/>
      <c r="W2181" s="28"/>
      <c r="X2181" s="28"/>
      <c r="AC2181" s="194"/>
      <c r="AE2181" s="28"/>
      <c r="AF2181" s="28"/>
      <c r="AG2181" s="28"/>
      <c r="AL2181" s="194"/>
      <c r="AN2181" s="28"/>
      <c r="AO2181" s="28"/>
      <c r="AP2181" s="28"/>
      <c r="AU2181" s="194"/>
      <c r="AW2181" s="28"/>
      <c r="AX2181" s="28"/>
      <c r="AY2181" s="28"/>
      <c r="BD2181" s="194"/>
      <c r="BF2181" s="28"/>
      <c r="BG2181" s="28"/>
      <c r="BH2181" s="28"/>
      <c r="BM2181" s="194"/>
      <c r="BO2181" s="28"/>
      <c r="BP2181" s="28"/>
      <c r="BQ2181" s="28"/>
      <c r="BV2181" s="194"/>
      <c r="BX2181" s="28"/>
      <c r="BY2181" s="28"/>
      <c r="BZ2181" s="28"/>
      <c r="CE2181" s="194"/>
      <c r="CG2181" s="28"/>
      <c r="CH2181" s="28"/>
      <c r="CI2181" s="28"/>
      <c r="CN2181" s="194"/>
      <c r="CP2181" s="28"/>
      <c r="CQ2181" s="28"/>
      <c r="CR2181" s="28"/>
      <c r="CW2181" s="194"/>
      <c r="CY2181" s="28"/>
      <c r="CZ2181" s="28"/>
      <c r="DA2181" s="28"/>
      <c r="DF2181" s="194"/>
      <c r="DH2181" s="28"/>
      <c r="DI2181" s="28"/>
      <c r="DJ2181" s="28"/>
      <c r="DO2181" s="194"/>
      <c r="DQ2181" s="28"/>
      <c r="DR2181" s="28"/>
      <c r="DS2181" s="28"/>
      <c r="DX2181" s="194"/>
      <c r="DZ2181" s="28"/>
      <c r="EA2181" s="28"/>
      <c r="EB2181" s="28"/>
      <c r="EG2181" s="194"/>
      <c r="EI2181" s="28"/>
      <c r="EJ2181" s="28"/>
      <c r="EK2181" s="28"/>
      <c r="EP2181" s="194"/>
      <c r="ER2181" s="28"/>
      <c r="ES2181" s="28"/>
      <c r="ET2181" s="28"/>
      <c r="EY2181" s="194"/>
      <c r="FA2181" s="28"/>
      <c r="FB2181" s="28"/>
      <c r="FC2181" s="28"/>
      <c r="FH2181" s="194"/>
      <c r="FJ2181" s="28"/>
      <c r="FK2181" s="28"/>
      <c r="FL2181" s="28"/>
      <c r="FQ2181" s="194"/>
      <c r="FS2181" s="28"/>
      <c r="FT2181" s="28"/>
      <c r="FU2181" s="28"/>
      <c r="FZ2181" s="194"/>
      <c r="GB2181" s="28"/>
      <c r="GC2181" s="28"/>
      <c r="GD2181" s="28"/>
      <c r="GI2181" s="194"/>
      <c r="GK2181" s="28"/>
      <c r="GL2181" s="28"/>
      <c r="GM2181" s="28"/>
      <c r="GR2181" s="194"/>
      <c r="GT2181" s="28"/>
      <c r="GU2181" s="28"/>
      <c r="GV2181" s="28"/>
      <c r="HA2181" s="194"/>
      <c r="HC2181" s="28"/>
      <c r="HD2181" s="28"/>
      <c r="HE2181" s="28"/>
      <c r="HJ2181" s="28"/>
      <c r="HK2181" s="28"/>
      <c r="HL2181" s="28"/>
      <c r="HM2181" s="28"/>
      <c r="HN2181" s="28"/>
      <c r="HO2181" s="28"/>
      <c r="HP2181" s="28"/>
      <c r="HQ2181" s="28"/>
      <c r="HR2181" s="28"/>
      <c r="HS2181" s="28"/>
      <c r="HT2181" s="28"/>
      <c r="HU2181" s="28"/>
      <c r="HV2181" s="28"/>
      <c r="HW2181" s="28"/>
      <c r="HX2181" s="28"/>
      <c r="HY2181" s="28"/>
      <c r="HZ2181" s="28"/>
      <c r="IA2181" s="28"/>
      <c r="IB2181" s="28"/>
      <c r="IC2181" s="28"/>
      <c r="ID2181" s="28"/>
      <c r="IE2181" s="28"/>
      <c r="IF2181" s="28"/>
      <c r="IG2181" s="28"/>
      <c r="IH2181" s="28"/>
      <c r="II2181" s="28"/>
      <c r="IJ2181" s="28"/>
      <c r="IK2181" s="28"/>
      <c r="IL2181" s="28"/>
      <c r="IM2181" s="28"/>
      <c r="IN2181" s="28"/>
      <c r="IO2181" s="28"/>
    </row>
    <row r="2182" spans="1:249" s="50" customFormat="1" ht="14.25">
      <c r="A2182" s="228"/>
      <c r="B2182" s="28"/>
      <c r="C2182" s="28"/>
      <c r="D2182" s="28"/>
      <c r="E2182" s="28"/>
      <c r="F2182" s="28"/>
      <c r="G2182" s="28"/>
      <c r="K2182" s="194"/>
      <c r="M2182" s="28"/>
      <c r="N2182" s="28"/>
      <c r="O2182" s="28"/>
      <c r="T2182" s="194"/>
      <c r="V2182" s="28"/>
      <c r="W2182" s="28"/>
      <c r="X2182" s="28"/>
      <c r="AC2182" s="194"/>
      <c r="AE2182" s="28"/>
      <c r="AF2182" s="28"/>
      <c r="AG2182" s="28"/>
      <c r="AL2182" s="194"/>
      <c r="AN2182" s="28"/>
      <c r="AO2182" s="28"/>
      <c r="AP2182" s="28"/>
      <c r="AU2182" s="194"/>
      <c r="AW2182" s="28"/>
      <c r="AX2182" s="28"/>
      <c r="AY2182" s="28"/>
      <c r="BD2182" s="194"/>
      <c r="BF2182" s="28"/>
      <c r="BG2182" s="28"/>
      <c r="BH2182" s="28"/>
      <c r="BM2182" s="194"/>
      <c r="BO2182" s="28"/>
      <c r="BP2182" s="28"/>
      <c r="BQ2182" s="28"/>
      <c r="BV2182" s="194"/>
      <c r="BX2182" s="28"/>
      <c r="BY2182" s="28"/>
      <c r="BZ2182" s="28"/>
      <c r="CE2182" s="194"/>
      <c r="CG2182" s="28"/>
      <c r="CH2182" s="28"/>
      <c r="CI2182" s="28"/>
      <c r="CN2182" s="194"/>
      <c r="CP2182" s="28"/>
      <c r="CQ2182" s="28"/>
      <c r="CR2182" s="28"/>
      <c r="CW2182" s="194"/>
      <c r="CY2182" s="28"/>
      <c r="CZ2182" s="28"/>
      <c r="DA2182" s="28"/>
      <c r="DF2182" s="194"/>
      <c r="DH2182" s="28"/>
      <c r="DI2182" s="28"/>
      <c r="DJ2182" s="28"/>
      <c r="DO2182" s="194"/>
      <c r="DQ2182" s="28"/>
      <c r="DR2182" s="28"/>
      <c r="DS2182" s="28"/>
      <c r="DX2182" s="194"/>
      <c r="DZ2182" s="28"/>
      <c r="EA2182" s="28"/>
      <c r="EB2182" s="28"/>
      <c r="EG2182" s="194"/>
      <c r="EI2182" s="28"/>
      <c r="EJ2182" s="28"/>
      <c r="EK2182" s="28"/>
      <c r="EP2182" s="194"/>
      <c r="ER2182" s="28"/>
      <c r="ES2182" s="28"/>
      <c r="ET2182" s="28"/>
      <c r="EY2182" s="194"/>
      <c r="FA2182" s="28"/>
      <c r="FB2182" s="28"/>
      <c r="FC2182" s="28"/>
      <c r="FH2182" s="194"/>
      <c r="FJ2182" s="28"/>
      <c r="FK2182" s="28"/>
      <c r="FL2182" s="28"/>
      <c r="FQ2182" s="194"/>
      <c r="FS2182" s="28"/>
      <c r="FT2182" s="28"/>
      <c r="FU2182" s="28"/>
      <c r="FZ2182" s="194"/>
      <c r="GB2182" s="28"/>
      <c r="GC2182" s="28"/>
      <c r="GD2182" s="28"/>
      <c r="GI2182" s="194"/>
      <c r="GK2182" s="28"/>
      <c r="GL2182" s="28"/>
      <c r="GM2182" s="28"/>
      <c r="GR2182" s="194"/>
      <c r="GT2182" s="28"/>
      <c r="GU2182" s="28"/>
      <c r="GV2182" s="28"/>
      <c r="HA2182" s="194"/>
      <c r="HC2182" s="28"/>
      <c r="HD2182" s="28"/>
      <c r="HE2182" s="28"/>
      <c r="HJ2182" s="28"/>
      <c r="HK2182" s="28"/>
      <c r="HL2182" s="28"/>
      <c r="HM2182" s="28"/>
      <c r="HN2182" s="28"/>
      <c r="HO2182" s="28"/>
      <c r="HP2182" s="28"/>
      <c r="HQ2182" s="28"/>
      <c r="HR2182" s="28"/>
      <c r="HS2182" s="28"/>
      <c r="HT2182" s="28"/>
      <c r="HU2182" s="28"/>
      <c r="HV2182" s="28"/>
      <c r="HW2182" s="28"/>
      <c r="HX2182" s="28"/>
      <c r="HY2182" s="28"/>
      <c r="HZ2182" s="28"/>
      <c r="IA2182" s="28"/>
      <c r="IB2182" s="28"/>
      <c r="IC2182" s="28"/>
      <c r="ID2182" s="28"/>
      <c r="IE2182" s="28"/>
      <c r="IF2182" s="28"/>
      <c r="IG2182" s="28"/>
      <c r="IH2182" s="28"/>
      <c r="II2182" s="28"/>
      <c r="IJ2182" s="28"/>
      <c r="IK2182" s="28"/>
      <c r="IL2182" s="28"/>
      <c r="IM2182" s="28"/>
      <c r="IN2182" s="28"/>
      <c r="IO2182" s="28"/>
    </row>
    <row r="2183" spans="1:249" s="50" customFormat="1" ht="14.25">
      <c r="A2183" s="28"/>
      <c r="B2183" s="28"/>
      <c r="C2183" s="28"/>
      <c r="D2183" s="28"/>
      <c r="F2183" s="28"/>
      <c r="G2183" s="28"/>
      <c r="K2183" s="194"/>
      <c r="M2183" s="28"/>
      <c r="N2183" s="28"/>
      <c r="O2183" s="28"/>
      <c r="T2183" s="194"/>
      <c r="V2183" s="28"/>
      <c r="W2183" s="28"/>
      <c r="X2183" s="28"/>
      <c r="AC2183" s="194"/>
      <c r="AE2183" s="28"/>
      <c r="AF2183" s="28"/>
      <c r="AG2183" s="28"/>
      <c r="AL2183" s="194"/>
      <c r="AN2183" s="28"/>
      <c r="AO2183" s="28"/>
      <c r="AP2183" s="28"/>
      <c r="AU2183" s="194"/>
      <c r="AW2183" s="28"/>
      <c r="AX2183" s="28"/>
      <c r="AY2183" s="28"/>
      <c r="BD2183" s="194"/>
      <c r="BF2183" s="28"/>
      <c r="BG2183" s="28"/>
      <c r="BH2183" s="28"/>
      <c r="BM2183" s="194"/>
      <c r="BO2183" s="28"/>
      <c r="BP2183" s="28"/>
      <c r="BQ2183" s="28"/>
      <c r="BV2183" s="194"/>
      <c r="BX2183" s="28"/>
      <c r="BY2183" s="28"/>
      <c r="BZ2183" s="28"/>
      <c r="CE2183" s="194"/>
      <c r="CG2183" s="28"/>
      <c r="CH2183" s="28"/>
      <c r="CI2183" s="28"/>
      <c r="CN2183" s="194"/>
      <c r="CP2183" s="28"/>
      <c r="CQ2183" s="28"/>
      <c r="CR2183" s="28"/>
      <c r="CW2183" s="194"/>
      <c r="CY2183" s="28"/>
      <c r="CZ2183" s="28"/>
      <c r="DA2183" s="28"/>
      <c r="DF2183" s="194"/>
      <c r="DH2183" s="28"/>
      <c r="DI2183" s="28"/>
      <c r="DJ2183" s="28"/>
      <c r="DO2183" s="194"/>
      <c r="DQ2183" s="28"/>
      <c r="DR2183" s="28"/>
      <c r="DS2183" s="28"/>
      <c r="DX2183" s="194"/>
      <c r="DZ2183" s="28"/>
      <c r="EA2183" s="28"/>
      <c r="EB2183" s="28"/>
      <c r="EG2183" s="194"/>
      <c r="EI2183" s="28"/>
      <c r="EJ2183" s="28"/>
      <c r="EK2183" s="28"/>
      <c r="EP2183" s="194"/>
      <c r="ER2183" s="28"/>
      <c r="ES2183" s="28"/>
      <c r="ET2183" s="28"/>
      <c r="EY2183" s="194"/>
      <c r="FA2183" s="28"/>
      <c r="FB2183" s="28"/>
      <c r="FC2183" s="28"/>
      <c r="FH2183" s="194"/>
      <c r="FJ2183" s="28"/>
      <c r="FK2183" s="28"/>
      <c r="FL2183" s="28"/>
      <c r="FQ2183" s="194"/>
      <c r="FS2183" s="28"/>
      <c r="FT2183" s="28"/>
      <c r="FU2183" s="28"/>
      <c r="FZ2183" s="194"/>
      <c r="GB2183" s="28"/>
      <c r="GC2183" s="28"/>
      <c r="GD2183" s="28"/>
      <c r="GI2183" s="194"/>
      <c r="GK2183" s="28"/>
      <c r="GL2183" s="28"/>
      <c r="GM2183" s="28"/>
      <c r="GR2183" s="194"/>
      <c r="GT2183" s="28"/>
      <c r="GU2183" s="28"/>
      <c r="GV2183" s="28"/>
      <c r="HA2183" s="194"/>
      <c r="HC2183" s="28"/>
      <c r="HD2183" s="28"/>
      <c r="HE2183" s="28"/>
      <c r="HJ2183" s="28"/>
      <c r="HK2183" s="28"/>
      <c r="HL2183" s="28"/>
      <c r="HM2183" s="28"/>
      <c r="HN2183" s="28"/>
      <c r="HO2183" s="28"/>
      <c r="HP2183" s="28"/>
      <c r="HQ2183" s="28"/>
      <c r="HR2183" s="28"/>
      <c r="HS2183" s="28"/>
      <c r="HT2183" s="28"/>
      <c r="HU2183" s="28"/>
      <c r="HV2183" s="28"/>
      <c r="HW2183" s="28"/>
      <c r="HX2183" s="28"/>
      <c r="HY2183" s="28"/>
      <c r="HZ2183" s="28"/>
      <c r="IA2183" s="28"/>
      <c r="IB2183" s="28"/>
      <c r="IC2183" s="28"/>
      <c r="ID2183" s="28"/>
      <c r="IE2183" s="28"/>
      <c r="IF2183" s="28"/>
      <c r="IG2183" s="28"/>
      <c r="IH2183" s="28"/>
      <c r="II2183" s="28"/>
      <c r="IJ2183" s="28"/>
      <c r="IK2183" s="28"/>
      <c r="IL2183" s="28"/>
      <c r="IM2183" s="28"/>
      <c r="IN2183" s="28"/>
      <c r="IO2183" s="28"/>
    </row>
    <row r="2184" spans="1:249" s="50" customFormat="1" ht="14.25">
      <c r="A2184" s="28"/>
      <c r="B2184" s="28"/>
      <c r="C2184" s="28"/>
      <c r="D2184" s="28"/>
      <c r="G2184" s="28"/>
      <c r="K2184" s="194"/>
      <c r="M2184" s="28"/>
      <c r="N2184" s="28"/>
      <c r="O2184" s="28"/>
      <c r="T2184" s="194"/>
      <c r="V2184" s="28"/>
      <c r="W2184" s="28"/>
      <c r="X2184" s="28"/>
      <c r="AC2184" s="194"/>
      <c r="AE2184" s="28"/>
      <c r="AF2184" s="28"/>
      <c r="AG2184" s="28"/>
      <c r="AL2184" s="194"/>
      <c r="AN2184" s="28"/>
      <c r="AO2184" s="28"/>
      <c r="AP2184" s="28"/>
      <c r="AU2184" s="194"/>
      <c r="AW2184" s="28"/>
      <c r="AX2184" s="28"/>
      <c r="AY2184" s="28"/>
      <c r="BD2184" s="194"/>
      <c r="BF2184" s="28"/>
      <c r="BG2184" s="28"/>
      <c r="BH2184" s="28"/>
      <c r="BM2184" s="194"/>
      <c r="BO2184" s="28"/>
      <c r="BP2184" s="28"/>
      <c r="BQ2184" s="28"/>
      <c r="BV2184" s="194"/>
      <c r="BX2184" s="28"/>
      <c r="BY2184" s="28"/>
      <c r="BZ2184" s="28"/>
      <c r="CE2184" s="194"/>
      <c r="CG2184" s="28"/>
      <c r="CH2184" s="28"/>
      <c r="CI2184" s="28"/>
      <c r="CN2184" s="194"/>
      <c r="CP2184" s="28"/>
      <c r="CQ2184" s="28"/>
      <c r="CR2184" s="28"/>
      <c r="CW2184" s="194"/>
      <c r="CY2184" s="28"/>
      <c r="CZ2184" s="28"/>
      <c r="DA2184" s="28"/>
      <c r="DF2184" s="194"/>
      <c r="DH2184" s="28"/>
      <c r="DI2184" s="28"/>
      <c r="DJ2184" s="28"/>
      <c r="DO2184" s="194"/>
      <c r="DQ2184" s="28"/>
      <c r="DR2184" s="28"/>
      <c r="DS2184" s="28"/>
      <c r="DX2184" s="194"/>
      <c r="DZ2184" s="28"/>
      <c r="EA2184" s="28"/>
      <c r="EB2184" s="28"/>
      <c r="EG2184" s="194"/>
      <c r="EI2184" s="28"/>
      <c r="EJ2184" s="28"/>
      <c r="EK2184" s="28"/>
      <c r="EP2184" s="194"/>
      <c r="ER2184" s="28"/>
      <c r="ES2184" s="28"/>
      <c r="ET2184" s="28"/>
      <c r="EY2184" s="194"/>
      <c r="FA2184" s="28"/>
      <c r="FB2184" s="28"/>
      <c r="FC2184" s="28"/>
      <c r="FH2184" s="194"/>
      <c r="FJ2184" s="28"/>
      <c r="FK2184" s="28"/>
      <c r="FL2184" s="28"/>
      <c r="FQ2184" s="194"/>
      <c r="FS2184" s="28"/>
      <c r="FT2184" s="28"/>
      <c r="FU2184" s="28"/>
      <c r="FZ2184" s="194"/>
      <c r="GB2184" s="28"/>
      <c r="GC2184" s="28"/>
      <c r="GD2184" s="28"/>
      <c r="GI2184" s="194"/>
      <c r="GK2184" s="28"/>
      <c r="GL2184" s="28"/>
      <c r="GM2184" s="28"/>
      <c r="GR2184" s="194"/>
      <c r="GT2184" s="28"/>
      <c r="GU2184" s="28"/>
      <c r="GV2184" s="28"/>
      <c r="HA2184" s="194"/>
      <c r="HC2184" s="28"/>
      <c r="HD2184" s="28"/>
      <c r="HE2184" s="28"/>
      <c r="HJ2184" s="28"/>
      <c r="HK2184" s="28"/>
      <c r="HL2184" s="28"/>
      <c r="HM2184" s="28"/>
      <c r="HN2184" s="28"/>
      <c r="HO2184" s="28"/>
      <c r="HP2184" s="28"/>
      <c r="HQ2184" s="28"/>
      <c r="HR2184" s="28"/>
      <c r="HS2184" s="28"/>
      <c r="HT2184" s="28"/>
      <c r="HU2184" s="28"/>
      <c r="HV2184" s="28"/>
      <c r="HW2184" s="28"/>
      <c r="HX2184" s="28"/>
      <c r="HY2184" s="28"/>
      <c r="HZ2184" s="28"/>
      <c r="IA2184" s="28"/>
      <c r="IB2184" s="28"/>
      <c r="IC2184" s="28"/>
      <c r="ID2184" s="28"/>
      <c r="IE2184" s="28"/>
      <c r="IF2184" s="28"/>
      <c r="IG2184" s="28"/>
      <c r="IH2184" s="28"/>
      <c r="II2184" s="28"/>
      <c r="IJ2184" s="28"/>
      <c r="IK2184" s="28"/>
      <c r="IL2184" s="28"/>
      <c r="IM2184" s="28"/>
      <c r="IN2184" s="28"/>
      <c r="IO2184" s="28"/>
    </row>
    <row r="2185" spans="1:249" s="50" customFormat="1" ht="14.25">
      <c r="A2185" s="228"/>
      <c r="B2185" s="28"/>
      <c r="C2185" s="28"/>
      <c r="D2185" s="28"/>
      <c r="F2185" s="28"/>
      <c r="G2185" s="28"/>
      <c r="K2185" s="194"/>
      <c r="M2185" s="28"/>
      <c r="N2185" s="28"/>
      <c r="O2185" s="28"/>
      <c r="T2185" s="194"/>
      <c r="V2185" s="28"/>
      <c r="W2185" s="28"/>
      <c r="X2185" s="28"/>
      <c r="AC2185" s="194"/>
      <c r="AE2185" s="28"/>
      <c r="AF2185" s="28"/>
      <c r="AG2185" s="28"/>
      <c r="AL2185" s="194"/>
      <c r="AN2185" s="28"/>
      <c r="AO2185" s="28"/>
      <c r="AP2185" s="28"/>
      <c r="AU2185" s="194"/>
      <c r="AW2185" s="28"/>
      <c r="AX2185" s="28"/>
      <c r="AY2185" s="28"/>
      <c r="BD2185" s="194"/>
      <c r="BF2185" s="28"/>
      <c r="BG2185" s="28"/>
      <c r="BH2185" s="28"/>
      <c r="BM2185" s="194"/>
      <c r="BO2185" s="28"/>
      <c r="BP2185" s="28"/>
      <c r="BQ2185" s="28"/>
      <c r="BV2185" s="194"/>
      <c r="BX2185" s="28"/>
      <c r="BY2185" s="28"/>
      <c r="BZ2185" s="28"/>
      <c r="CE2185" s="194"/>
      <c r="CG2185" s="28"/>
      <c r="CH2185" s="28"/>
      <c r="CI2185" s="28"/>
      <c r="CN2185" s="194"/>
      <c r="CP2185" s="28"/>
      <c r="CQ2185" s="28"/>
      <c r="CR2185" s="28"/>
      <c r="CW2185" s="194"/>
      <c r="CY2185" s="28"/>
      <c r="CZ2185" s="28"/>
      <c r="DA2185" s="28"/>
      <c r="DF2185" s="194"/>
      <c r="DH2185" s="28"/>
      <c r="DI2185" s="28"/>
      <c r="DJ2185" s="28"/>
      <c r="DO2185" s="194"/>
      <c r="DQ2185" s="28"/>
      <c r="DR2185" s="28"/>
      <c r="DS2185" s="28"/>
      <c r="DX2185" s="194"/>
      <c r="DZ2185" s="28"/>
      <c r="EA2185" s="28"/>
      <c r="EB2185" s="28"/>
      <c r="EG2185" s="194"/>
      <c r="EI2185" s="28"/>
      <c r="EJ2185" s="28"/>
      <c r="EK2185" s="28"/>
      <c r="EP2185" s="194"/>
      <c r="ER2185" s="28"/>
      <c r="ES2185" s="28"/>
      <c r="ET2185" s="28"/>
      <c r="EY2185" s="194"/>
      <c r="FA2185" s="28"/>
      <c r="FB2185" s="28"/>
      <c r="FC2185" s="28"/>
      <c r="FH2185" s="194"/>
      <c r="FJ2185" s="28"/>
      <c r="FK2185" s="28"/>
      <c r="FL2185" s="28"/>
      <c r="FQ2185" s="194"/>
      <c r="FS2185" s="28"/>
      <c r="FT2185" s="28"/>
      <c r="FU2185" s="28"/>
      <c r="FZ2185" s="194"/>
      <c r="GB2185" s="28"/>
      <c r="GC2185" s="28"/>
      <c r="GD2185" s="28"/>
      <c r="GI2185" s="194"/>
      <c r="GK2185" s="28"/>
      <c r="GL2185" s="28"/>
      <c r="GM2185" s="28"/>
      <c r="GR2185" s="194"/>
      <c r="GT2185" s="28"/>
      <c r="GU2185" s="28"/>
      <c r="GV2185" s="28"/>
      <c r="HA2185" s="194"/>
      <c r="HC2185" s="28"/>
      <c r="HD2185" s="28"/>
      <c r="HE2185" s="28"/>
      <c r="HJ2185" s="28"/>
      <c r="HK2185" s="28"/>
      <c r="HL2185" s="28"/>
      <c r="HM2185" s="28"/>
      <c r="HN2185" s="28"/>
      <c r="HO2185" s="28"/>
      <c r="HP2185" s="28"/>
      <c r="HQ2185" s="28"/>
      <c r="HR2185" s="28"/>
      <c r="HS2185" s="28"/>
      <c r="HT2185" s="28"/>
      <c r="HU2185" s="28"/>
      <c r="HV2185" s="28"/>
      <c r="HW2185" s="28"/>
      <c r="HX2185" s="28"/>
      <c r="HY2185" s="28"/>
      <c r="HZ2185" s="28"/>
      <c r="IA2185" s="28"/>
      <c r="IB2185" s="28"/>
      <c r="IC2185" s="28"/>
      <c r="ID2185" s="28"/>
      <c r="IE2185" s="28"/>
      <c r="IF2185" s="28"/>
      <c r="IG2185" s="28"/>
      <c r="IH2185" s="28"/>
      <c r="II2185" s="28"/>
      <c r="IJ2185" s="28"/>
      <c r="IK2185" s="28"/>
      <c r="IL2185" s="28"/>
      <c r="IM2185" s="28"/>
      <c r="IN2185" s="28"/>
      <c r="IO2185" s="28"/>
    </row>
    <row r="2186" spans="1:249" s="50" customFormat="1" ht="14.25">
      <c r="A2186" s="228"/>
      <c r="B2186" s="28"/>
      <c r="C2186" s="28"/>
      <c r="D2186" s="28"/>
      <c r="F2186" s="28"/>
      <c r="G2186" s="28"/>
      <c r="K2186" s="194"/>
      <c r="M2186" s="28"/>
      <c r="N2186" s="28"/>
      <c r="O2186" s="28"/>
      <c r="T2186" s="194"/>
      <c r="V2186" s="28"/>
      <c r="W2186" s="28"/>
      <c r="X2186" s="28"/>
      <c r="AC2186" s="194"/>
      <c r="AE2186" s="28"/>
      <c r="AF2186" s="28"/>
      <c r="AG2186" s="28"/>
      <c r="AL2186" s="194"/>
      <c r="AN2186" s="28"/>
      <c r="AO2186" s="28"/>
      <c r="AP2186" s="28"/>
      <c r="AU2186" s="194"/>
      <c r="AW2186" s="28"/>
      <c r="AX2186" s="28"/>
      <c r="AY2186" s="28"/>
      <c r="BD2186" s="194"/>
      <c r="BF2186" s="28"/>
      <c r="BG2186" s="28"/>
      <c r="BH2186" s="28"/>
      <c r="BM2186" s="194"/>
      <c r="BO2186" s="28"/>
      <c r="BP2186" s="28"/>
      <c r="BQ2186" s="28"/>
      <c r="BV2186" s="194"/>
      <c r="BX2186" s="28"/>
      <c r="BY2186" s="28"/>
      <c r="BZ2186" s="28"/>
      <c r="CE2186" s="194"/>
      <c r="CG2186" s="28"/>
      <c r="CH2186" s="28"/>
      <c r="CI2186" s="28"/>
      <c r="CN2186" s="194"/>
      <c r="CP2186" s="28"/>
      <c r="CQ2186" s="28"/>
      <c r="CR2186" s="28"/>
      <c r="CW2186" s="194"/>
      <c r="CY2186" s="28"/>
      <c r="CZ2186" s="28"/>
      <c r="DA2186" s="28"/>
      <c r="DF2186" s="194"/>
      <c r="DH2186" s="28"/>
      <c r="DI2186" s="28"/>
      <c r="DJ2186" s="28"/>
      <c r="DO2186" s="194"/>
      <c r="DQ2186" s="28"/>
      <c r="DR2186" s="28"/>
      <c r="DS2186" s="28"/>
      <c r="DX2186" s="194"/>
      <c r="DZ2186" s="28"/>
      <c r="EA2186" s="28"/>
      <c r="EB2186" s="28"/>
      <c r="EG2186" s="194"/>
      <c r="EI2186" s="28"/>
      <c r="EJ2186" s="28"/>
      <c r="EK2186" s="28"/>
      <c r="EP2186" s="194"/>
      <c r="ER2186" s="28"/>
      <c r="ES2186" s="28"/>
      <c r="ET2186" s="28"/>
      <c r="EY2186" s="194"/>
      <c r="FA2186" s="28"/>
      <c r="FB2186" s="28"/>
      <c r="FC2186" s="28"/>
      <c r="FH2186" s="194"/>
      <c r="FJ2186" s="28"/>
      <c r="FK2186" s="28"/>
      <c r="FL2186" s="28"/>
      <c r="FQ2186" s="194"/>
      <c r="FS2186" s="28"/>
      <c r="FT2186" s="28"/>
      <c r="FU2186" s="28"/>
      <c r="FZ2186" s="194"/>
      <c r="GB2186" s="28"/>
      <c r="GC2186" s="28"/>
      <c r="GD2186" s="28"/>
      <c r="GI2186" s="194"/>
      <c r="GK2186" s="28"/>
      <c r="GL2186" s="28"/>
      <c r="GM2186" s="28"/>
      <c r="GR2186" s="194"/>
      <c r="GT2186" s="28"/>
      <c r="GU2186" s="28"/>
      <c r="GV2186" s="28"/>
      <c r="HA2186" s="194"/>
      <c r="HC2186" s="28"/>
      <c r="HD2186" s="28"/>
      <c r="HE2186" s="28"/>
      <c r="HJ2186" s="28"/>
      <c r="HK2186" s="28"/>
      <c r="HL2186" s="28"/>
      <c r="HM2186" s="28"/>
      <c r="HN2186" s="28"/>
      <c r="HO2186" s="28"/>
      <c r="HP2186" s="28"/>
      <c r="HQ2186" s="28"/>
      <c r="HR2186" s="28"/>
      <c r="HS2186" s="28"/>
      <c r="HT2186" s="28"/>
      <c r="HU2186" s="28"/>
      <c r="HV2186" s="28"/>
      <c r="HW2186" s="28"/>
      <c r="HX2186" s="28"/>
      <c r="HY2186" s="28"/>
      <c r="HZ2186" s="28"/>
      <c r="IA2186" s="28"/>
      <c r="IB2186" s="28"/>
      <c r="IC2186" s="28"/>
      <c r="ID2186" s="28"/>
      <c r="IE2186" s="28"/>
      <c r="IF2186" s="28"/>
      <c r="IG2186" s="28"/>
      <c r="IH2186" s="28"/>
      <c r="II2186" s="28"/>
      <c r="IJ2186" s="28"/>
      <c r="IK2186" s="28"/>
      <c r="IL2186" s="28"/>
      <c r="IM2186" s="28"/>
      <c r="IN2186" s="28"/>
      <c r="IO2186" s="28"/>
    </row>
    <row r="2187" spans="1:249" s="50" customFormat="1" ht="14.25">
      <c r="A2187" s="228"/>
      <c r="B2187" s="28"/>
      <c r="C2187" s="28"/>
      <c r="D2187" s="28"/>
      <c r="F2187" s="28"/>
      <c r="G2187" s="28"/>
      <c r="K2187" s="194"/>
      <c r="M2187" s="28"/>
      <c r="N2187" s="28"/>
      <c r="O2187" s="28"/>
      <c r="T2187" s="194"/>
      <c r="V2187" s="28"/>
      <c r="W2187" s="28"/>
      <c r="X2187" s="28"/>
      <c r="AC2187" s="194"/>
      <c r="AE2187" s="28"/>
      <c r="AF2187" s="28"/>
      <c r="AG2187" s="28"/>
      <c r="AL2187" s="194"/>
      <c r="AN2187" s="28"/>
      <c r="AO2187" s="28"/>
      <c r="AP2187" s="28"/>
      <c r="AU2187" s="194"/>
      <c r="AW2187" s="28"/>
      <c r="AX2187" s="28"/>
      <c r="AY2187" s="28"/>
      <c r="BD2187" s="194"/>
      <c r="BF2187" s="28"/>
      <c r="BG2187" s="28"/>
      <c r="BH2187" s="28"/>
      <c r="BM2187" s="194"/>
      <c r="BO2187" s="28"/>
      <c r="BP2187" s="28"/>
      <c r="BQ2187" s="28"/>
      <c r="BV2187" s="194"/>
      <c r="BX2187" s="28"/>
      <c r="BY2187" s="28"/>
      <c r="BZ2187" s="28"/>
      <c r="CE2187" s="194"/>
      <c r="CG2187" s="28"/>
      <c r="CH2187" s="28"/>
      <c r="CI2187" s="28"/>
      <c r="CN2187" s="194"/>
      <c r="CP2187" s="28"/>
      <c r="CQ2187" s="28"/>
      <c r="CR2187" s="28"/>
      <c r="CW2187" s="194"/>
      <c r="CY2187" s="28"/>
      <c r="CZ2187" s="28"/>
      <c r="DA2187" s="28"/>
      <c r="DF2187" s="194"/>
      <c r="DH2187" s="28"/>
      <c r="DI2187" s="28"/>
      <c r="DJ2187" s="28"/>
      <c r="DO2187" s="194"/>
      <c r="DQ2187" s="28"/>
      <c r="DR2187" s="28"/>
      <c r="DS2187" s="28"/>
      <c r="DX2187" s="194"/>
      <c r="DZ2187" s="28"/>
      <c r="EA2187" s="28"/>
      <c r="EB2187" s="28"/>
      <c r="EG2187" s="194"/>
      <c r="EI2187" s="28"/>
      <c r="EJ2187" s="28"/>
      <c r="EK2187" s="28"/>
      <c r="EP2187" s="194"/>
      <c r="ER2187" s="28"/>
      <c r="ES2187" s="28"/>
      <c r="ET2187" s="28"/>
      <c r="EY2187" s="194"/>
      <c r="FA2187" s="28"/>
      <c r="FB2187" s="28"/>
      <c r="FC2187" s="28"/>
      <c r="FH2187" s="194"/>
      <c r="FJ2187" s="28"/>
      <c r="FK2187" s="28"/>
      <c r="FL2187" s="28"/>
      <c r="FQ2187" s="194"/>
      <c r="FS2187" s="28"/>
      <c r="FT2187" s="28"/>
      <c r="FU2187" s="28"/>
      <c r="FZ2187" s="194"/>
      <c r="GB2187" s="28"/>
      <c r="GC2187" s="28"/>
      <c r="GD2187" s="28"/>
      <c r="GI2187" s="194"/>
      <c r="GK2187" s="28"/>
      <c r="GL2187" s="28"/>
      <c r="GM2187" s="28"/>
      <c r="GR2187" s="194"/>
      <c r="GT2187" s="28"/>
      <c r="GU2187" s="28"/>
      <c r="GV2187" s="28"/>
      <c r="HA2187" s="194"/>
      <c r="HC2187" s="28"/>
      <c r="HD2187" s="28"/>
      <c r="HE2187" s="28"/>
      <c r="HJ2187" s="28"/>
      <c r="HK2187" s="28"/>
      <c r="HL2187" s="28"/>
      <c r="HM2187" s="28"/>
      <c r="HN2187" s="28"/>
      <c r="HO2187" s="28"/>
      <c r="HP2187" s="28"/>
      <c r="HQ2187" s="28"/>
      <c r="HR2187" s="28"/>
      <c r="HS2187" s="28"/>
      <c r="HT2187" s="28"/>
      <c r="HU2187" s="28"/>
      <c r="HV2187" s="28"/>
      <c r="HW2187" s="28"/>
      <c r="HX2187" s="28"/>
      <c r="HY2187" s="28"/>
      <c r="HZ2187" s="28"/>
      <c r="IA2187" s="28"/>
      <c r="IB2187" s="28"/>
      <c r="IC2187" s="28"/>
      <c r="ID2187" s="28"/>
      <c r="IE2187" s="28"/>
      <c r="IF2187" s="28"/>
      <c r="IG2187" s="28"/>
      <c r="IH2187" s="28"/>
      <c r="II2187" s="28"/>
      <c r="IJ2187" s="28"/>
      <c r="IK2187" s="28"/>
      <c r="IL2187" s="28"/>
      <c r="IM2187" s="28"/>
      <c r="IN2187" s="28"/>
      <c r="IO2187" s="28"/>
    </row>
    <row r="2188" spans="1:249" s="50" customFormat="1" ht="14.25">
      <c r="A2188" s="28"/>
      <c r="B2188" s="28"/>
      <c r="C2188" s="28"/>
      <c r="D2188" s="28"/>
      <c r="F2188" s="28"/>
      <c r="G2188" s="28"/>
      <c r="K2188" s="194"/>
      <c r="M2188" s="28"/>
      <c r="N2188" s="28"/>
      <c r="O2188" s="28"/>
      <c r="T2188" s="194"/>
      <c r="V2188" s="28"/>
      <c r="W2188" s="28"/>
      <c r="X2188" s="28"/>
      <c r="AC2188" s="194"/>
      <c r="AE2188" s="28"/>
      <c r="AF2188" s="28"/>
      <c r="AG2188" s="28"/>
      <c r="AL2188" s="194"/>
      <c r="AN2188" s="28"/>
      <c r="AO2188" s="28"/>
      <c r="AP2188" s="28"/>
      <c r="AU2188" s="194"/>
      <c r="AW2188" s="28"/>
      <c r="AX2188" s="28"/>
      <c r="AY2188" s="28"/>
      <c r="BD2188" s="194"/>
      <c r="BF2188" s="28"/>
      <c r="BG2188" s="28"/>
      <c r="BH2188" s="28"/>
      <c r="BM2188" s="194"/>
      <c r="BO2188" s="28"/>
      <c r="BP2188" s="28"/>
      <c r="BQ2188" s="28"/>
      <c r="BV2188" s="194"/>
      <c r="BX2188" s="28"/>
      <c r="BY2188" s="28"/>
      <c r="BZ2188" s="28"/>
      <c r="CE2188" s="194"/>
      <c r="CG2188" s="28"/>
      <c r="CH2188" s="28"/>
      <c r="CI2188" s="28"/>
      <c r="CN2188" s="194"/>
      <c r="CP2188" s="28"/>
      <c r="CQ2188" s="28"/>
      <c r="CR2188" s="28"/>
      <c r="CW2188" s="194"/>
      <c r="CY2188" s="28"/>
      <c r="CZ2188" s="28"/>
      <c r="DA2188" s="28"/>
      <c r="DF2188" s="194"/>
      <c r="DH2188" s="28"/>
      <c r="DI2188" s="28"/>
      <c r="DJ2188" s="28"/>
      <c r="DO2188" s="194"/>
      <c r="DQ2188" s="28"/>
      <c r="DR2188" s="28"/>
      <c r="DS2188" s="28"/>
      <c r="DX2188" s="194"/>
      <c r="DZ2188" s="28"/>
      <c r="EA2188" s="28"/>
      <c r="EB2188" s="28"/>
      <c r="EG2188" s="194"/>
      <c r="EI2188" s="28"/>
      <c r="EJ2188" s="28"/>
      <c r="EK2188" s="28"/>
      <c r="EP2188" s="194"/>
      <c r="ER2188" s="28"/>
      <c r="ES2188" s="28"/>
      <c r="ET2188" s="28"/>
      <c r="EY2188" s="194"/>
      <c r="FA2188" s="28"/>
      <c r="FB2188" s="28"/>
      <c r="FC2188" s="28"/>
      <c r="FH2188" s="194"/>
      <c r="FJ2188" s="28"/>
      <c r="FK2188" s="28"/>
      <c r="FL2188" s="28"/>
      <c r="FQ2188" s="194"/>
      <c r="FS2188" s="28"/>
      <c r="FT2188" s="28"/>
      <c r="FU2188" s="28"/>
      <c r="FZ2188" s="194"/>
      <c r="GB2188" s="28"/>
      <c r="GC2188" s="28"/>
      <c r="GD2188" s="28"/>
      <c r="GI2188" s="194"/>
      <c r="GK2188" s="28"/>
      <c r="GL2188" s="28"/>
      <c r="GM2188" s="28"/>
      <c r="GR2188" s="194"/>
      <c r="GT2188" s="28"/>
      <c r="GU2188" s="28"/>
      <c r="GV2188" s="28"/>
      <c r="HA2188" s="194"/>
      <c r="HC2188" s="28"/>
      <c r="HD2188" s="28"/>
      <c r="HE2188" s="28"/>
      <c r="HJ2188" s="28"/>
      <c r="HK2188" s="28"/>
      <c r="HL2188" s="28"/>
      <c r="HM2188" s="28"/>
      <c r="HN2188" s="28"/>
      <c r="HO2188" s="28"/>
      <c r="HP2188" s="28"/>
      <c r="HQ2188" s="28"/>
      <c r="HR2188" s="28"/>
      <c r="HS2188" s="28"/>
      <c r="HT2188" s="28"/>
      <c r="HU2188" s="28"/>
      <c r="HV2188" s="28"/>
      <c r="HW2188" s="28"/>
      <c r="HX2188" s="28"/>
      <c r="HY2188" s="28"/>
      <c r="HZ2188" s="28"/>
      <c r="IA2188" s="28"/>
      <c r="IB2188" s="28"/>
      <c r="IC2188" s="28"/>
      <c r="ID2188" s="28"/>
      <c r="IE2188" s="28"/>
      <c r="IF2188" s="28"/>
      <c r="IG2188" s="28"/>
      <c r="IH2188" s="28"/>
      <c r="II2188" s="28"/>
      <c r="IJ2188" s="28"/>
      <c r="IK2188" s="28"/>
      <c r="IL2188" s="28"/>
      <c r="IM2188" s="28"/>
      <c r="IN2188" s="28"/>
      <c r="IO2188" s="28"/>
    </row>
    <row r="2189" spans="1:249" s="50" customFormat="1" ht="14.25">
      <c r="A2189" s="228"/>
      <c r="B2189" s="28"/>
      <c r="C2189" s="28"/>
      <c r="D2189" s="28"/>
      <c r="F2189" s="28"/>
      <c r="G2189" s="28"/>
      <c r="K2189" s="194"/>
      <c r="M2189" s="28"/>
      <c r="N2189" s="28"/>
      <c r="O2189" s="28"/>
      <c r="T2189" s="194"/>
      <c r="V2189" s="28"/>
      <c r="W2189" s="28"/>
      <c r="X2189" s="28"/>
      <c r="AC2189" s="194"/>
      <c r="AE2189" s="28"/>
      <c r="AF2189" s="28"/>
      <c r="AG2189" s="28"/>
      <c r="AL2189" s="194"/>
      <c r="AN2189" s="28"/>
      <c r="AO2189" s="28"/>
      <c r="AP2189" s="28"/>
      <c r="AU2189" s="194"/>
      <c r="AW2189" s="28"/>
      <c r="AX2189" s="28"/>
      <c r="AY2189" s="28"/>
      <c r="BD2189" s="194"/>
      <c r="BF2189" s="28"/>
      <c r="BG2189" s="28"/>
      <c r="BH2189" s="28"/>
      <c r="BM2189" s="194"/>
      <c r="BO2189" s="28"/>
      <c r="BP2189" s="28"/>
      <c r="BQ2189" s="28"/>
      <c r="BV2189" s="194"/>
      <c r="BX2189" s="28"/>
      <c r="BY2189" s="28"/>
      <c r="BZ2189" s="28"/>
      <c r="CE2189" s="194"/>
      <c r="CG2189" s="28"/>
      <c r="CH2189" s="28"/>
      <c r="CI2189" s="28"/>
      <c r="CN2189" s="194"/>
      <c r="CP2189" s="28"/>
      <c r="CQ2189" s="28"/>
      <c r="CR2189" s="28"/>
      <c r="CW2189" s="194"/>
      <c r="CY2189" s="28"/>
      <c r="CZ2189" s="28"/>
      <c r="DA2189" s="28"/>
      <c r="DF2189" s="194"/>
      <c r="DH2189" s="28"/>
      <c r="DI2189" s="28"/>
      <c r="DJ2189" s="28"/>
      <c r="DO2189" s="194"/>
      <c r="DQ2189" s="28"/>
      <c r="DR2189" s="28"/>
      <c r="DS2189" s="28"/>
      <c r="DX2189" s="194"/>
      <c r="DZ2189" s="28"/>
      <c r="EA2189" s="28"/>
      <c r="EB2189" s="28"/>
      <c r="EG2189" s="194"/>
      <c r="EI2189" s="28"/>
      <c r="EJ2189" s="28"/>
      <c r="EK2189" s="28"/>
      <c r="EP2189" s="194"/>
      <c r="ER2189" s="28"/>
      <c r="ES2189" s="28"/>
      <c r="ET2189" s="28"/>
      <c r="EY2189" s="194"/>
      <c r="FA2189" s="28"/>
      <c r="FB2189" s="28"/>
      <c r="FC2189" s="28"/>
      <c r="FH2189" s="194"/>
      <c r="FJ2189" s="28"/>
      <c r="FK2189" s="28"/>
      <c r="FL2189" s="28"/>
      <c r="FQ2189" s="194"/>
      <c r="FS2189" s="28"/>
      <c r="FT2189" s="28"/>
      <c r="FU2189" s="28"/>
      <c r="FZ2189" s="194"/>
      <c r="GB2189" s="28"/>
      <c r="GC2189" s="28"/>
      <c r="GD2189" s="28"/>
      <c r="GI2189" s="194"/>
      <c r="GK2189" s="28"/>
      <c r="GL2189" s="28"/>
      <c r="GM2189" s="28"/>
      <c r="GR2189" s="194"/>
      <c r="GT2189" s="28"/>
      <c r="GU2189" s="28"/>
      <c r="GV2189" s="28"/>
      <c r="HA2189" s="194"/>
      <c r="HC2189" s="28"/>
      <c r="HD2189" s="28"/>
      <c r="HE2189" s="28"/>
      <c r="HJ2189" s="28"/>
      <c r="HK2189" s="28"/>
      <c r="HL2189" s="28"/>
      <c r="HM2189" s="28"/>
      <c r="HN2189" s="28"/>
      <c r="HO2189" s="28"/>
      <c r="HP2189" s="28"/>
      <c r="HQ2189" s="28"/>
      <c r="HR2189" s="28"/>
      <c r="HS2189" s="28"/>
      <c r="HT2189" s="28"/>
      <c r="HU2189" s="28"/>
      <c r="HV2189" s="28"/>
      <c r="HW2189" s="28"/>
      <c r="HX2189" s="28"/>
      <c r="HY2189" s="28"/>
      <c r="HZ2189" s="28"/>
      <c r="IA2189" s="28"/>
      <c r="IB2189" s="28"/>
      <c r="IC2189" s="28"/>
      <c r="ID2189" s="28"/>
      <c r="IE2189" s="28"/>
      <c r="IF2189" s="28"/>
      <c r="IG2189" s="28"/>
      <c r="IH2189" s="28"/>
      <c r="II2189" s="28"/>
      <c r="IJ2189" s="28"/>
      <c r="IK2189" s="28"/>
      <c r="IL2189" s="28"/>
      <c r="IM2189" s="28"/>
      <c r="IN2189" s="28"/>
      <c r="IO2189" s="28"/>
    </row>
    <row r="2190" spans="1:249" s="50" customFormat="1" ht="14.25">
      <c r="A2190" s="228"/>
      <c r="B2190" s="28"/>
      <c r="C2190" s="28"/>
      <c r="D2190" s="28"/>
      <c r="F2190" s="28"/>
      <c r="G2190" s="28"/>
      <c r="K2190" s="194"/>
      <c r="M2190" s="28"/>
      <c r="N2190" s="28"/>
      <c r="O2190" s="28"/>
      <c r="T2190" s="194"/>
      <c r="V2190" s="28"/>
      <c r="W2190" s="28"/>
      <c r="X2190" s="28"/>
      <c r="AC2190" s="194"/>
      <c r="AE2190" s="28"/>
      <c r="AF2190" s="28"/>
      <c r="AG2190" s="28"/>
      <c r="AL2190" s="194"/>
      <c r="AN2190" s="28"/>
      <c r="AO2190" s="28"/>
      <c r="AP2190" s="28"/>
      <c r="AU2190" s="194"/>
      <c r="AW2190" s="28"/>
      <c r="AX2190" s="28"/>
      <c r="AY2190" s="28"/>
      <c r="BD2190" s="194"/>
      <c r="BF2190" s="28"/>
      <c r="BG2190" s="28"/>
      <c r="BH2190" s="28"/>
      <c r="BM2190" s="194"/>
      <c r="BO2190" s="28"/>
      <c r="BP2190" s="28"/>
      <c r="BQ2190" s="28"/>
      <c r="BV2190" s="194"/>
      <c r="BX2190" s="28"/>
      <c r="BY2190" s="28"/>
      <c r="BZ2190" s="28"/>
      <c r="CE2190" s="194"/>
      <c r="CG2190" s="28"/>
      <c r="CH2190" s="28"/>
      <c r="CI2190" s="28"/>
      <c r="CN2190" s="194"/>
      <c r="CP2190" s="28"/>
      <c r="CQ2190" s="28"/>
      <c r="CR2190" s="28"/>
      <c r="CW2190" s="194"/>
      <c r="CY2190" s="28"/>
      <c r="CZ2190" s="28"/>
      <c r="DA2190" s="28"/>
      <c r="DF2190" s="194"/>
      <c r="DH2190" s="28"/>
      <c r="DI2190" s="28"/>
      <c r="DJ2190" s="28"/>
      <c r="DO2190" s="194"/>
      <c r="DQ2190" s="28"/>
      <c r="DR2190" s="28"/>
      <c r="DS2190" s="28"/>
      <c r="DX2190" s="194"/>
      <c r="DZ2190" s="28"/>
      <c r="EA2190" s="28"/>
      <c r="EB2190" s="28"/>
      <c r="EG2190" s="194"/>
      <c r="EI2190" s="28"/>
      <c r="EJ2190" s="28"/>
      <c r="EK2190" s="28"/>
      <c r="EP2190" s="194"/>
      <c r="ER2190" s="28"/>
      <c r="ES2190" s="28"/>
      <c r="ET2190" s="28"/>
      <c r="EY2190" s="194"/>
      <c r="FA2190" s="28"/>
      <c r="FB2190" s="28"/>
      <c r="FC2190" s="28"/>
      <c r="FH2190" s="194"/>
      <c r="FJ2190" s="28"/>
      <c r="FK2190" s="28"/>
      <c r="FL2190" s="28"/>
      <c r="FQ2190" s="194"/>
      <c r="FS2190" s="28"/>
      <c r="FT2190" s="28"/>
      <c r="FU2190" s="28"/>
      <c r="FZ2190" s="194"/>
      <c r="GB2190" s="28"/>
      <c r="GC2190" s="28"/>
      <c r="GD2190" s="28"/>
      <c r="GI2190" s="194"/>
      <c r="GK2190" s="28"/>
      <c r="GL2190" s="28"/>
      <c r="GM2190" s="28"/>
      <c r="GR2190" s="194"/>
      <c r="GT2190" s="28"/>
      <c r="GU2190" s="28"/>
      <c r="GV2190" s="28"/>
      <c r="HA2190" s="194"/>
      <c r="HC2190" s="28"/>
      <c r="HD2190" s="28"/>
      <c r="HE2190" s="28"/>
      <c r="HJ2190" s="28"/>
      <c r="HK2190" s="28"/>
      <c r="HL2190" s="28"/>
      <c r="HM2190" s="28"/>
      <c r="HN2190" s="28"/>
      <c r="HO2190" s="28"/>
      <c r="HP2190" s="28"/>
      <c r="HQ2190" s="28"/>
      <c r="HR2190" s="28"/>
      <c r="HS2190" s="28"/>
      <c r="HT2190" s="28"/>
      <c r="HU2190" s="28"/>
      <c r="HV2190" s="28"/>
      <c r="HW2190" s="28"/>
      <c r="HX2190" s="28"/>
      <c r="HY2190" s="28"/>
      <c r="HZ2190" s="28"/>
      <c r="IA2190" s="28"/>
      <c r="IB2190" s="28"/>
      <c r="IC2190" s="28"/>
      <c r="ID2190" s="28"/>
      <c r="IE2190" s="28"/>
      <c r="IF2190" s="28"/>
      <c r="IG2190" s="28"/>
      <c r="IH2190" s="28"/>
      <c r="II2190" s="28"/>
      <c r="IJ2190" s="28"/>
      <c r="IK2190" s="28"/>
      <c r="IL2190" s="28"/>
      <c r="IM2190" s="28"/>
      <c r="IN2190" s="28"/>
      <c r="IO2190" s="28"/>
    </row>
    <row r="2191" spans="1:249" s="50" customFormat="1" ht="14.25">
      <c r="A2191" s="228"/>
      <c r="B2191" s="28"/>
      <c r="C2191" s="28"/>
      <c r="D2191" s="28"/>
      <c r="F2191" s="28"/>
      <c r="G2191" s="28"/>
      <c r="K2191" s="194"/>
      <c r="M2191" s="28"/>
      <c r="N2191" s="28"/>
      <c r="O2191" s="28"/>
      <c r="T2191" s="194"/>
      <c r="V2191" s="28"/>
      <c r="W2191" s="28"/>
      <c r="X2191" s="28"/>
      <c r="AC2191" s="194"/>
      <c r="AE2191" s="28"/>
      <c r="AF2191" s="28"/>
      <c r="AG2191" s="28"/>
      <c r="AL2191" s="194"/>
      <c r="AN2191" s="28"/>
      <c r="AO2191" s="28"/>
      <c r="AP2191" s="28"/>
      <c r="AU2191" s="194"/>
      <c r="AW2191" s="28"/>
      <c r="AX2191" s="28"/>
      <c r="AY2191" s="28"/>
      <c r="BD2191" s="194"/>
      <c r="BF2191" s="28"/>
      <c r="BG2191" s="28"/>
      <c r="BH2191" s="28"/>
      <c r="BM2191" s="194"/>
      <c r="BO2191" s="28"/>
      <c r="BP2191" s="28"/>
      <c r="BQ2191" s="28"/>
      <c r="BV2191" s="194"/>
      <c r="BX2191" s="28"/>
      <c r="BY2191" s="28"/>
      <c r="BZ2191" s="28"/>
      <c r="CE2191" s="194"/>
      <c r="CG2191" s="28"/>
      <c r="CH2191" s="28"/>
      <c r="CI2191" s="28"/>
      <c r="CN2191" s="194"/>
      <c r="CP2191" s="28"/>
      <c r="CQ2191" s="28"/>
      <c r="CR2191" s="28"/>
      <c r="CW2191" s="194"/>
      <c r="CY2191" s="28"/>
      <c r="CZ2191" s="28"/>
      <c r="DA2191" s="28"/>
      <c r="DF2191" s="194"/>
      <c r="DH2191" s="28"/>
      <c r="DI2191" s="28"/>
      <c r="DJ2191" s="28"/>
      <c r="DO2191" s="194"/>
      <c r="DQ2191" s="28"/>
      <c r="DR2191" s="28"/>
      <c r="DS2191" s="28"/>
      <c r="DX2191" s="194"/>
      <c r="DZ2191" s="28"/>
      <c r="EA2191" s="28"/>
      <c r="EB2191" s="28"/>
      <c r="EG2191" s="194"/>
      <c r="EI2191" s="28"/>
      <c r="EJ2191" s="28"/>
      <c r="EK2191" s="28"/>
      <c r="EP2191" s="194"/>
      <c r="ER2191" s="28"/>
      <c r="ES2191" s="28"/>
      <c r="ET2191" s="28"/>
      <c r="EY2191" s="194"/>
      <c r="FA2191" s="28"/>
      <c r="FB2191" s="28"/>
      <c r="FC2191" s="28"/>
      <c r="FH2191" s="194"/>
      <c r="FJ2191" s="28"/>
      <c r="FK2191" s="28"/>
      <c r="FL2191" s="28"/>
      <c r="FQ2191" s="194"/>
      <c r="FS2191" s="28"/>
      <c r="FT2191" s="28"/>
      <c r="FU2191" s="28"/>
      <c r="FZ2191" s="194"/>
      <c r="GB2191" s="28"/>
      <c r="GC2191" s="28"/>
      <c r="GD2191" s="28"/>
      <c r="GI2191" s="194"/>
      <c r="GK2191" s="28"/>
      <c r="GL2191" s="28"/>
      <c r="GM2191" s="28"/>
      <c r="GR2191" s="194"/>
      <c r="GT2191" s="28"/>
      <c r="GU2191" s="28"/>
      <c r="GV2191" s="28"/>
      <c r="HA2191" s="194"/>
      <c r="HC2191" s="28"/>
      <c r="HD2191" s="28"/>
      <c r="HE2191" s="28"/>
      <c r="HJ2191" s="28"/>
      <c r="HK2191" s="28"/>
      <c r="HL2191" s="28"/>
      <c r="HM2191" s="28"/>
      <c r="HN2191" s="28"/>
      <c r="HO2191" s="28"/>
      <c r="HP2191" s="28"/>
      <c r="HQ2191" s="28"/>
      <c r="HR2191" s="28"/>
      <c r="HS2191" s="28"/>
      <c r="HT2191" s="28"/>
      <c r="HU2191" s="28"/>
      <c r="HV2191" s="28"/>
      <c r="HW2191" s="28"/>
      <c r="HX2191" s="28"/>
      <c r="HY2191" s="28"/>
      <c r="HZ2191" s="28"/>
      <c r="IA2191" s="28"/>
      <c r="IB2191" s="28"/>
      <c r="IC2191" s="28"/>
      <c r="ID2191" s="28"/>
      <c r="IE2191" s="28"/>
      <c r="IF2191" s="28"/>
      <c r="IG2191" s="28"/>
      <c r="IH2191" s="28"/>
      <c r="II2191" s="28"/>
      <c r="IJ2191" s="28"/>
      <c r="IK2191" s="28"/>
      <c r="IL2191" s="28"/>
      <c r="IM2191" s="28"/>
      <c r="IN2191" s="28"/>
      <c r="IO2191" s="28"/>
    </row>
    <row r="2192" spans="1:249" s="50" customFormat="1" ht="14.25">
      <c r="A2192" s="228"/>
      <c r="B2192" s="28"/>
      <c r="C2192" s="28"/>
      <c r="D2192" s="28"/>
      <c r="F2192" s="28"/>
      <c r="G2192" s="28"/>
      <c r="K2192" s="194"/>
      <c r="M2192" s="28"/>
      <c r="N2192" s="28"/>
      <c r="O2192" s="28"/>
      <c r="T2192" s="194"/>
      <c r="V2192" s="28"/>
      <c r="W2192" s="28"/>
      <c r="X2192" s="28"/>
      <c r="AC2192" s="194"/>
      <c r="AE2192" s="28"/>
      <c r="AF2192" s="28"/>
      <c r="AG2192" s="28"/>
      <c r="AL2192" s="194"/>
      <c r="AN2192" s="28"/>
      <c r="AO2192" s="28"/>
      <c r="AP2192" s="28"/>
      <c r="AU2192" s="194"/>
      <c r="AW2192" s="28"/>
      <c r="AX2192" s="28"/>
      <c r="AY2192" s="28"/>
      <c r="BD2192" s="194"/>
      <c r="BF2192" s="28"/>
      <c r="BG2192" s="28"/>
      <c r="BH2192" s="28"/>
      <c r="BM2192" s="194"/>
      <c r="BO2192" s="28"/>
      <c r="BP2192" s="28"/>
      <c r="BQ2192" s="28"/>
      <c r="BV2192" s="194"/>
      <c r="BX2192" s="28"/>
      <c r="BY2192" s="28"/>
      <c r="BZ2192" s="28"/>
      <c r="CE2192" s="194"/>
      <c r="CG2192" s="28"/>
      <c r="CH2192" s="28"/>
      <c r="CI2192" s="28"/>
      <c r="CN2192" s="194"/>
      <c r="CP2192" s="28"/>
      <c r="CQ2192" s="28"/>
      <c r="CR2192" s="28"/>
      <c r="CW2192" s="194"/>
      <c r="CY2192" s="28"/>
      <c r="CZ2192" s="28"/>
      <c r="DA2192" s="28"/>
      <c r="DF2192" s="194"/>
      <c r="DH2192" s="28"/>
      <c r="DI2192" s="28"/>
      <c r="DJ2192" s="28"/>
      <c r="DO2192" s="194"/>
      <c r="DQ2192" s="28"/>
      <c r="DR2192" s="28"/>
      <c r="DS2192" s="28"/>
      <c r="DX2192" s="194"/>
      <c r="DZ2192" s="28"/>
      <c r="EA2192" s="28"/>
      <c r="EB2192" s="28"/>
      <c r="EG2192" s="194"/>
      <c r="EI2192" s="28"/>
      <c r="EJ2192" s="28"/>
      <c r="EK2192" s="28"/>
      <c r="EP2192" s="194"/>
      <c r="ER2192" s="28"/>
      <c r="ES2192" s="28"/>
      <c r="ET2192" s="28"/>
      <c r="EY2192" s="194"/>
      <c r="FA2192" s="28"/>
      <c r="FB2192" s="28"/>
      <c r="FC2192" s="28"/>
      <c r="FH2192" s="194"/>
      <c r="FJ2192" s="28"/>
      <c r="FK2192" s="28"/>
      <c r="FL2192" s="28"/>
      <c r="FQ2192" s="194"/>
      <c r="FS2192" s="28"/>
      <c r="FT2192" s="28"/>
      <c r="FU2192" s="28"/>
      <c r="FZ2192" s="194"/>
      <c r="GB2192" s="28"/>
      <c r="GC2192" s="28"/>
      <c r="GD2192" s="28"/>
      <c r="GI2192" s="194"/>
      <c r="GK2192" s="28"/>
      <c r="GL2192" s="28"/>
      <c r="GM2192" s="28"/>
      <c r="GR2192" s="194"/>
      <c r="GT2192" s="28"/>
      <c r="GU2192" s="28"/>
      <c r="GV2192" s="28"/>
      <c r="HA2192" s="194"/>
      <c r="HC2192" s="28"/>
      <c r="HD2192" s="28"/>
      <c r="HE2192" s="28"/>
      <c r="HJ2192" s="28"/>
      <c r="HK2192" s="28"/>
      <c r="HL2192" s="28"/>
      <c r="HM2192" s="28"/>
      <c r="HN2192" s="28"/>
      <c r="HO2192" s="28"/>
      <c r="HP2192" s="28"/>
      <c r="HQ2192" s="28"/>
      <c r="HR2192" s="28"/>
      <c r="HS2192" s="28"/>
      <c r="HT2192" s="28"/>
      <c r="HU2192" s="28"/>
      <c r="HV2192" s="28"/>
      <c r="HW2192" s="28"/>
      <c r="HX2192" s="28"/>
      <c r="HY2192" s="28"/>
      <c r="HZ2192" s="28"/>
      <c r="IA2192" s="28"/>
      <c r="IB2192" s="28"/>
      <c r="IC2192" s="28"/>
      <c r="ID2192" s="28"/>
      <c r="IE2192" s="28"/>
      <c r="IF2192" s="28"/>
      <c r="IG2192" s="28"/>
      <c r="IH2192" s="28"/>
      <c r="II2192" s="28"/>
      <c r="IJ2192" s="28"/>
      <c r="IK2192" s="28"/>
      <c r="IL2192" s="28"/>
      <c r="IM2192" s="28"/>
      <c r="IN2192" s="28"/>
      <c r="IO2192" s="28"/>
    </row>
    <row r="2193" spans="1:249" s="50" customFormat="1" ht="14.25">
      <c r="A2193" s="28"/>
      <c r="B2193" s="28"/>
      <c r="C2193" s="28"/>
      <c r="D2193" s="28"/>
      <c r="E2193" s="28"/>
      <c r="F2193" s="28"/>
      <c r="G2193" s="28"/>
      <c r="K2193" s="194"/>
      <c r="M2193" s="28"/>
      <c r="N2193" s="28"/>
      <c r="O2193" s="28"/>
      <c r="T2193" s="194"/>
      <c r="V2193" s="28"/>
      <c r="W2193" s="28"/>
      <c r="X2193" s="28"/>
      <c r="AC2193" s="194"/>
      <c r="AE2193" s="28"/>
      <c r="AF2193" s="28"/>
      <c r="AG2193" s="28"/>
      <c r="AL2193" s="194"/>
      <c r="AN2193" s="28"/>
      <c r="AO2193" s="28"/>
      <c r="AP2193" s="28"/>
      <c r="AU2193" s="194"/>
      <c r="AW2193" s="28"/>
      <c r="AX2193" s="28"/>
      <c r="AY2193" s="28"/>
      <c r="BD2193" s="194"/>
      <c r="BF2193" s="28"/>
      <c r="BG2193" s="28"/>
      <c r="BH2193" s="28"/>
      <c r="BM2193" s="194"/>
      <c r="BO2193" s="28"/>
      <c r="BP2193" s="28"/>
      <c r="BQ2193" s="28"/>
      <c r="BV2193" s="194"/>
      <c r="BX2193" s="28"/>
      <c r="BY2193" s="28"/>
      <c r="BZ2193" s="28"/>
      <c r="CE2193" s="194"/>
      <c r="CG2193" s="28"/>
      <c r="CH2193" s="28"/>
      <c r="CI2193" s="28"/>
      <c r="CN2193" s="194"/>
      <c r="CP2193" s="28"/>
      <c r="CQ2193" s="28"/>
      <c r="CR2193" s="28"/>
      <c r="CW2193" s="194"/>
      <c r="CY2193" s="28"/>
      <c r="CZ2193" s="28"/>
      <c r="DA2193" s="28"/>
      <c r="DF2193" s="194"/>
      <c r="DH2193" s="28"/>
      <c r="DI2193" s="28"/>
      <c r="DJ2193" s="28"/>
      <c r="DO2193" s="194"/>
      <c r="DQ2193" s="28"/>
      <c r="DR2193" s="28"/>
      <c r="DS2193" s="28"/>
      <c r="DX2193" s="194"/>
      <c r="DZ2193" s="28"/>
      <c r="EA2193" s="28"/>
      <c r="EB2193" s="28"/>
      <c r="EG2193" s="194"/>
      <c r="EI2193" s="28"/>
      <c r="EJ2193" s="28"/>
      <c r="EK2193" s="28"/>
      <c r="EP2193" s="194"/>
      <c r="ER2193" s="28"/>
      <c r="ES2193" s="28"/>
      <c r="ET2193" s="28"/>
      <c r="EY2193" s="194"/>
      <c r="FA2193" s="28"/>
      <c r="FB2193" s="28"/>
      <c r="FC2193" s="28"/>
      <c r="FH2193" s="194"/>
      <c r="FJ2193" s="28"/>
      <c r="FK2193" s="28"/>
      <c r="FL2193" s="28"/>
      <c r="FQ2193" s="194"/>
      <c r="FS2193" s="28"/>
      <c r="FT2193" s="28"/>
      <c r="FU2193" s="28"/>
      <c r="FZ2193" s="194"/>
      <c r="GB2193" s="28"/>
      <c r="GC2193" s="28"/>
      <c r="GD2193" s="28"/>
      <c r="GI2193" s="194"/>
      <c r="GK2193" s="28"/>
      <c r="GL2193" s="28"/>
      <c r="GM2193" s="28"/>
      <c r="GR2193" s="194"/>
      <c r="GT2193" s="28"/>
      <c r="GU2193" s="28"/>
      <c r="GV2193" s="28"/>
      <c r="HA2193" s="194"/>
      <c r="HC2193" s="28"/>
      <c r="HD2193" s="28"/>
      <c r="HE2193" s="28"/>
      <c r="HJ2193" s="28"/>
      <c r="HK2193" s="28"/>
      <c r="HL2193" s="28"/>
      <c r="HM2193" s="28"/>
      <c r="HN2193" s="28"/>
      <c r="HO2193" s="28"/>
      <c r="HP2193" s="28"/>
      <c r="HQ2193" s="28"/>
      <c r="HR2193" s="28"/>
      <c r="HS2193" s="28"/>
      <c r="HT2193" s="28"/>
      <c r="HU2193" s="28"/>
      <c r="HV2193" s="28"/>
      <c r="HW2193" s="28"/>
      <c r="HX2193" s="28"/>
      <c r="HY2193" s="28"/>
      <c r="HZ2193" s="28"/>
      <c r="IA2193" s="28"/>
      <c r="IB2193" s="28"/>
      <c r="IC2193" s="28"/>
      <c r="ID2193" s="28"/>
      <c r="IE2193" s="28"/>
      <c r="IF2193" s="28"/>
      <c r="IG2193" s="28"/>
      <c r="IH2193" s="28"/>
      <c r="II2193" s="28"/>
      <c r="IJ2193" s="28"/>
      <c r="IK2193" s="28"/>
      <c r="IL2193" s="28"/>
      <c r="IM2193" s="28"/>
      <c r="IN2193" s="28"/>
      <c r="IO2193" s="28"/>
    </row>
    <row r="2194" spans="1:249" s="50" customFormat="1" ht="14.25">
      <c r="A2194" s="28"/>
      <c r="B2194" s="28"/>
      <c r="C2194" s="28"/>
      <c r="D2194" s="28"/>
      <c r="F2194" s="28"/>
      <c r="G2194" s="28"/>
      <c r="K2194" s="194"/>
      <c r="M2194" s="28"/>
      <c r="N2194" s="28"/>
      <c r="O2194" s="28"/>
      <c r="T2194" s="194"/>
      <c r="V2194" s="28"/>
      <c r="W2194" s="28"/>
      <c r="X2194" s="28"/>
      <c r="AC2194" s="194"/>
      <c r="AE2194" s="28"/>
      <c r="AF2194" s="28"/>
      <c r="AG2194" s="28"/>
      <c r="AL2194" s="194"/>
      <c r="AN2194" s="28"/>
      <c r="AO2194" s="28"/>
      <c r="AP2194" s="28"/>
      <c r="AU2194" s="194"/>
      <c r="AW2194" s="28"/>
      <c r="AX2194" s="28"/>
      <c r="AY2194" s="28"/>
      <c r="BD2194" s="194"/>
      <c r="BF2194" s="28"/>
      <c r="BG2194" s="28"/>
      <c r="BH2194" s="28"/>
      <c r="BM2194" s="194"/>
      <c r="BO2194" s="28"/>
      <c r="BP2194" s="28"/>
      <c r="BQ2194" s="28"/>
      <c r="BV2194" s="194"/>
      <c r="BX2194" s="28"/>
      <c r="BY2194" s="28"/>
      <c r="BZ2194" s="28"/>
      <c r="CE2194" s="194"/>
      <c r="CG2194" s="28"/>
      <c r="CH2194" s="28"/>
      <c r="CI2194" s="28"/>
      <c r="CN2194" s="194"/>
      <c r="CP2194" s="28"/>
      <c r="CQ2194" s="28"/>
      <c r="CR2194" s="28"/>
      <c r="CW2194" s="194"/>
      <c r="CY2194" s="28"/>
      <c r="CZ2194" s="28"/>
      <c r="DA2194" s="28"/>
      <c r="DF2194" s="194"/>
      <c r="DH2194" s="28"/>
      <c r="DI2194" s="28"/>
      <c r="DJ2194" s="28"/>
      <c r="DO2194" s="194"/>
      <c r="DQ2194" s="28"/>
      <c r="DR2194" s="28"/>
      <c r="DS2194" s="28"/>
      <c r="DX2194" s="194"/>
      <c r="DZ2194" s="28"/>
      <c r="EA2194" s="28"/>
      <c r="EB2194" s="28"/>
      <c r="EG2194" s="194"/>
      <c r="EI2194" s="28"/>
      <c r="EJ2194" s="28"/>
      <c r="EK2194" s="28"/>
      <c r="EP2194" s="194"/>
      <c r="ER2194" s="28"/>
      <c r="ES2194" s="28"/>
      <c r="ET2194" s="28"/>
      <c r="EY2194" s="194"/>
      <c r="FA2194" s="28"/>
      <c r="FB2194" s="28"/>
      <c r="FC2194" s="28"/>
      <c r="FH2194" s="194"/>
      <c r="FJ2194" s="28"/>
      <c r="FK2194" s="28"/>
      <c r="FL2194" s="28"/>
      <c r="FQ2194" s="194"/>
      <c r="FS2194" s="28"/>
      <c r="FT2194" s="28"/>
      <c r="FU2194" s="28"/>
      <c r="FZ2194" s="194"/>
      <c r="GB2194" s="28"/>
      <c r="GC2194" s="28"/>
      <c r="GD2194" s="28"/>
      <c r="GI2194" s="194"/>
      <c r="GK2194" s="28"/>
      <c r="GL2194" s="28"/>
      <c r="GM2194" s="28"/>
      <c r="GR2194" s="194"/>
      <c r="GT2194" s="28"/>
      <c r="GU2194" s="28"/>
      <c r="GV2194" s="28"/>
      <c r="HA2194" s="194"/>
      <c r="HC2194" s="28"/>
      <c r="HD2194" s="28"/>
      <c r="HE2194" s="28"/>
      <c r="HJ2194" s="28"/>
      <c r="HK2194" s="28"/>
      <c r="HL2194" s="28"/>
      <c r="HM2194" s="28"/>
      <c r="HN2194" s="28"/>
      <c r="HO2194" s="28"/>
      <c r="HP2194" s="28"/>
      <c r="HQ2194" s="28"/>
      <c r="HR2194" s="28"/>
      <c r="HS2194" s="28"/>
      <c r="HT2194" s="28"/>
      <c r="HU2194" s="28"/>
      <c r="HV2194" s="28"/>
      <c r="HW2194" s="28"/>
      <c r="HX2194" s="28"/>
      <c r="HY2194" s="28"/>
      <c r="HZ2194" s="28"/>
      <c r="IA2194" s="28"/>
      <c r="IB2194" s="28"/>
      <c r="IC2194" s="28"/>
      <c r="ID2194" s="28"/>
      <c r="IE2194" s="28"/>
      <c r="IF2194" s="28"/>
      <c r="IG2194" s="28"/>
      <c r="IH2194" s="28"/>
      <c r="II2194" s="28"/>
      <c r="IJ2194" s="28"/>
      <c r="IK2194" s="28"/>
      <c r="IL2194" s="28"/>
      <c r="IM2194" s="28"/>
      <c r="IN2194" s="28"/>
      <c r="IO2194" s="28"/>
    </row>
    <row r="2195" spans="1:249" s="50" customFormat="1" ht="14.25">
      <c r="A2195" s="28"/>
      <c r="B2195" s="28"/>
      <c r="C2195" s="28"/>
      <c r="D2195" s="28"/>
      <c r="F2195" s="28"/>
      <c r="G2195" s="28"/>
      <c r="K2195" s="194"/>
      <c r="M2195" s="28"/>
      <c r="N2195" s="28"/>
      <c r="O2195" s="28"/>
      <c r="T2195" s="194"/>
      <c r="V2195" s="28"/>
      <c r="W2195" s="28"/>
      <c r="X2195" s="28"/>
      <c r="AC2195" s="194"/>
      <c r="AE2195" s="28"/>
      <c r="AF2195" s="28"/>
      <c r="AG2195" s="28"/>
      <c r="AL2195" s="194"/>
      <c r="AN2195" s="28"/>
      <c r="AO2195" s="28"/>
      <c r="AP2195" s="28"/>
      <c r="AU2195" s="194"/>
      <c r="AW2195" s="28"/>
      <c r="AX2195" s="28"/>
      <c r="AY2195" s="28"/>
      <c r="BD2195" s="194"/>
      <c r="BF2195" s="28"/>
      <c r="BG2195" s="28"/>
      <c r="BH2195" s="28"/>
      <c r="BM2195" s="194"/>
      <c r="BO2195" s="28"/>
      <c r="BP2195" s="28"/>
      <c r="BQ2195" s="28"/>
      <c r="BV2195" s="194"/>
      <c r="BX2195" s="28"/>
      <c r="BY2195" s="28"/>
      <c r="BZ2195" s="28"/>
      <c r="CE2195" s="194"/>
      <c r="CG2195" s="28"/>
      <c r="CH2195" s="28"/>
      <c r="CI2195" s="28"/>
      <c r="CN2195" s="194"/>
      <c r="CP2195" s="28"/>
      <c r="CQ2195" s="28"/>
      <c r="CR2195" s="28"/>
      <c r="CW2195" s="194"/>
      <c r="CY2195" s="28"/>
      <c r="CZ2195" s="28"/>
      <c r="DA2195" s="28"/>
      <c r="DF2195" s="194"/>
      <c r="DH2195" s="28"/>
      <c r="DI2195" s="28"/>
      <c r="DJ2195" s="28"/>
      <c r="DO2195" s="194"/>
      <c r="DQ2195" s="28"/>
      <c r="DR2195" s="28"/>
      <c r="DS2195" s="28"/>
      <c r="DX2195" s="194"/>
      <c r="DZ2195" s="28"/>
      <c r="EA2195" s="28"/>
      <c r="EB2195" s="28"/>
      <c r="EG2195" s="194"/>
      <c r="EI2195" s="28"/>
      <c r="EJ2195" s="28"/>
      <c r="EK2195" s="28"/>
      <c r="EP2195" s="194"/>
      <c r="ER2195" s="28"/>
      <c r="ES2195" s="28"/>
      <c r="ET2195" s="28"/>
      <c r="EY2195" s="194"/>
      <c r="FA2195" s="28"/>
      <c r="FB2195" s="28"/>
      <c r="FC2195" s="28"/>
      <c r="FH2195" s="194"/>
      <c r="FJ2195" s="28"/>
      <c r="FK2195" s="28"/>
      <c r="FL2195" s="28"/>
      <c r="FQ2195" s="194"/>
      <c r="FS2195" s="28"/>
      <c r="FT2195" s="28"/>
      <c r="FU2195" s="28"/>
      <c r="FZ2195" s="194"/>
      <c r="GB2195" s="28"/>
      <c r="GC2195" s="28"/>
      <c r="GD2195" s="28"/>
      <c r="GI2195" s="194"/>
      <c r="GK2195" s="28"/>
      <c r="GL2195" s="28"/>
      <c r="GM2195" s="28"/>
      <c r="GR2195" s="194"/>
      <c r="GT2195" s="28"/>
      <c r="GU2195" s="28"/>
      <c r="GV2195" s="28"/>
      <c r="HA2195" s="194"/>
      <c r="HC2195" s="28"/>
      <c r="HD2195" s="28"/>
      <c r="HE2195" s="28"/>
      <c r="HJ2195" s="28"/>
      <c r="HK2195" s="28"/>
      <c r="HL2195" s="28"/>
      <c r="HM2195" s="28"/>
      <c r="HN2195" s="28"/>
      <c r="HO2195" s="28"/>
      <c r="HP2195" s="28"/>
      <c r="HQ2195" s="28"/>
      <c r="HR2195" s="28"/>
      <c r="HS2195" s="28"/>
      <c r="HT2195" s="28"/>
      <c r="HU2195" s="28"/>
      <c r="HV2195" s="28"/>
      <c r="HW2195" s="28"/>
      <c r="HX2195" s="28"/>
      <c r="HY2195" s="28"/>
      <c r="HZ2195" s="28"/>
      <c r="IA2195" s="28"/>
      <c r="IB2195" s="28"/>
      <c r="IC2195" s="28"/>
      <c r="ID2195" s="28"/>
      <c r="IE2195" s="28"/>
      <c r="IF2195" s="28"/>
      <c r="IG2195" s="28"/>
      <c r="IH2195" s="28"/>
      <c r="II2195" s="28"/>
      <c r="IJ2195" s="28"/>
      <c r="IK2195" s="28"/>
      <c r="IL2195" s="28"/>
      <c r="IM2195" s="28"/>
      <c r="IN2195" s="28"/>
      <c r="IO2195" s="28"/>
    </row>
    <row r="2196" spans="1:249" s="50" customFormat="1" ht="14.25">
      <c r="A2196" s="228"/>
      <c r="B2196" s="28"/>
      <c r="C2196" s="28"/>
      <c r="D2196" s="28"/>
      <c r="F2196" s="28"/>
      <c r="G2196" s="28"/>
      <c r="K2196" s="194"/>
      <c r="M2196" s="28"/>
      <c r="N2196" s="28"/>
      <c r="O2196" s="28"/>
      <c r="T2196" s="194"/>
      <c r="V2196" s="28"/>
      <c r="W2196" s="28"/>
      <c r="X2196" s="28"/>
      <c r="AC2196" s="194"/>
      <c r="AE2196" s="28"/>
      <c r="AF2196" s="28"/>
      <c r="AG2196" s="28"/>
      <c r="AL2196" s="194"/>
      <c r="AN2196" s="28"/>
      <c r="AO2196" s="28"/>
      <c r="AP2196" s="28"/>
      <c r="AU2196" s="194"/>
      <c r="AW2196" s="28"/>
      <c r="AX2196" s="28"/>
      <c r="AY2196" s="28"/>
      <c r="BD2196" s="194"/>
      <c r="BF2196" s="28"/>
      <c r="BG2196" s="28"/>
      <c r="BH2196" s="28"/>
      <c r="BM2196" s="194"/>
      <c r="BO2196" s="28"/>
      <c r="BP2196" s="28"/>
      <c r="BQ2196" s="28"/>
      <c r="BV2196" s="194"/>
      <c r="BX2196" s="28"/>
      <c r="BY2196" s="28"/>
      <c r="BZ2196" s="28"/>
      <c r="CE2196" s="194"/>
      <c r="CG2196" s="28"/>
      <c r="CH2196" s="28"/>
      <c r="CI2196" s="28"/>
      <c r="CN2196" s="194"/>
      <c r="CP2196" s="28"/>
      <c r="CQ2196" s="28"/>
      <c r="CR2196" s="28"/>
      <c r="CW2196" s="194"/>
      <c r="CY2196" s="28"/>
      <c r="CZ2196" s="28"/>
      <c r="DA2196" s="28"/>
      <c r="DF2196" s="194"/>
      <c r="DH2196" s="28"/>
      <c r="DI2196" s="28"/>
      <c r="DJ2196" s="28"/>
      <c r="DO2196" s="194"/>
      <c r="DQ2196" s="28"/>
      <c r="DR2196" s="28"/>
      <c r="DS2196" s="28"/>
      <c r="DX2196" s="194"/>
      <c r="DZ2196" s="28"/>
      <c r="EA2196" s="28"/>
      <c r="EB2196" s="28"/>
      <c r="EG2196" s="194"/>
      <c r="EI2196" s="28"/>
      <c r="EJ2196" s="28"/>
      <c r="EK2196" s="28"/>
      <c r="EP2196" s="194"/>
      <c r="ER2196" s="28"/>
      <c r="ES2196" s="28"/>
      <c r="ET2196" s="28"/>
      <c r="EY2196" s="194"/>
      <c r="FA2196" s="28"/>
      <c r="FB2196" s="28"/>
      <c r="FC2196" s="28"/>
      <c r="FH2196" s="194"/>
      <c r="FJ2196" s="28"/>
      <c r="FK2196" s="28"/>
      <c r="FL2196" s="28"/>
      <c r="FQ2196" s="194"/>
      <c r="FS2196" s="28"/>
      <c r="FT2196" s="28"/>
      <c r="FU2196" s="28"/>
      <c r="FZ2196" s="194"/>
      <c r="GB2196" s="28"/>
      <c r="GC2196" s="28"/>
      <c r="GD2196" s="28"/>
      <c r="GI2196" s="194"/>
      <c r="GK2196" s="28"/>
      <c r="GL2196" s="28"/>
      <c r="GM2196" s="28"/>
      <c r="GR2196" s="194"/>
      <c r="GT2196" s="28"/>
      <c r="GU2196" s="28"/>
      <c r="GV2196" s="28"/>
      <c r="HA2196" s="194"/>
      <c r="HC2196" s="28"/>
      <c r="HD2196" s="28"/>
      <c r="HE2196" s="28"/>
      <c r="HJ2196" s="28"/>
      <c r="HK2196" s="28"/>
      <c r="HL2196" s="28"/>
      <c r="HM2196" s="28"/>
      <c r="HN2196" s="28"/>
      <c r="HO2196" s="28"/>
      <c r="HP2196" s="28"/>
      <c r="HQ2196" s="28"/>
      <c r="HR2196" s="28"/>
      <c r="HS2196" s="28"/>
      <c r="HT2196" s="28"/>
      <c r="HU2196" s="28"/>
      <c r="HV2196" s="28"/>
      <c r="HW2196" s="28"/>
      <c r="HX2196" s="28"/>
      <c r="HY2196" s="28"/>
      <c r="HZ2196" s="28"/>
      <c r="IA2196" s="28"/>
      <c r="IB2196" s="28"/>
      <c r="IC2196" s="28"/>
      <c r="ID2196" s="28"/>
      <c r="IE2196" s="28"/>
      <c r="IF2196" s="28"/>
      <c r="IG2196" s="28"/>
      <c r="IH2196" s="28"/>
      <c r="II2196" s="28"/>
      <c r="IJ2196" s="28"/>
      <c r="IK2196" s="28"/>
      <c r="IL2196" s="28"/>
      <c r="IM2196" s="28"/>
      <c r="IN2196" s="28"/>
      <c r="IO2196" s="28"/>
    </row>
    <row r="2197" spans="1:249" s="50" customFormat="1" ht="14.25">
      <c r="A2197" s="228"/>
      <c r="B2197" s="28"/>
      <c r="C2197" s="28"/>
      <c r="D2197" s="28"/>
      <c r="G2197" s="28"/>
      <c r="K2197" s="194"/>
      <c r="M2197" s="28"/>
      <c r="N2197" s="28"/>
      <c r="O2197" s="28"/>
      <c r="T2197" s="194"/>
      <c r="V2197" s="28"/>
      <c r="W2197" s="28"/>
      <c r="X2197" s="28"/>
      <c r="AC2197" s="194"/>
      <c r="AE2197" s="28"/>
      <c r="AF2197" s="28"/>
      <c r="AG2197" s="28"/>
      <c r="AL2197" s="194"/>
      <c r="AN2197" s="28"/>
      <c r="AO2197" s="28"/>
      <c r="AP2197" s="28"/>
      <c r="AU2197" s="194"/>
      <c r="AW2197" s="28"/>
      <c r="AX2197" s="28"/>
      <c r="AY2197" s="28"/>
      <c r="BD2197" s="194"/>
      <c r="BF2197" s="28"/>
      <c r="BG2197" s="28"/>
      <c r="BH2197" s="28"/>
      <c r="BM2197" s="194"/>
      <c r="BO2197" s="28"/>
      <c r="BP2197" s="28"/>
      <c r="BQ2197" s="28"/>
      <c r="BV2197" s="194"/>
      <c r="BX2197" s="28"/>
      <c r="BY2197" s="28"/>
      <c r="BZ2197" s="28"/>
      <c r="CE2197" s="194"/>
      <c r="CG2197" s="28"/>
      <c r="CH2197" s="28"/>
      <c r="CI2197" s="28"/>
      <c r="CN2197" s="194"/>
      <c r="CP2197" s="28"/>
      <c r="CQ2197" s="28"/>
      <c r="CR2197" s="28"/>
      <c r="CW2197" s="194"/>
      <c r="CY2197" s="28"/>
      <c r="CZ2197" s="28"/>
      <c r="DA2197" s="28"/>
      <c r="DF2197" s="194"/>
      <c r="DH2197" s="28"/>
      <c r="DI2197" s="28"/>
      <c r="DJ2197" s="28"/>
      <c r="DO2197" s="194"/>
      <c r="DQ2197" s="28"/>
      <c r="DR2197" s="28"/>
      <c r="DS2197" s="28"/>
      <c r="DX2197" s="194"/>
      <c r="DZ2197" s="28"/>
      <c r="EA2197" s="28"/>
      <c r="EB2197" s="28"/>
      <c r="EG2197" s="194"/>
      <c r="EI2197" s="28"/>
      <c r="EJ2197" s="28"/>
      <c r="EK2197" s="28"/>
      <c r="EP2197" s="194"/>
      <c r="ER2197" s="28"/>
      <c r="ES2197" s="28"/>
      <c r="ET2197" s="28"/>
      <c r="EY2197" s="194"/>
      <c r="FA2197" s="28"/>
      <c r="FB2197" s="28"/>
      <c r="FC2197" s="28"/>
      <c r="FH2197" s="194"/>
      <c r="FJ2197" s="28"/>
      <c r="FK2197" s="28"/>
      <c r="FL2197" s="28"/>
      <c r="FQ2197" s="194"/>
      <c r="FS2197" s="28"/>
      <c r="FT2197" s="28"/>
      <c r="FU2197" s="28"/>
      <c r="FZ2197" s="194"/>
      <c r="GB2197" s="28"/>
      <c r="GC2197" s="28"/>
      <c r="GD2197" s="28"/>
      <c r="GI2197" s="194"/>
      <c r="GK2197" s="28"/>
      <c r="GL2197" s="28"/>
      <c r="GM2197" s="28"/>
      <c r="GR2197" s="194"/>
      <c r="GT2197" s="28"/>
      <c r="GU2197" s="28"/>
      <c r="GV2197" s="28"/>
      <c r="HA2197" s="194"/>
      <c r="HC2197" s="28"/>
      <c r="HD2197" s="28"/>
      <c r="HE2197" s="28"/>
      <c r="HJ2197" s="28"/>
      <c r="HK2197" s="28"/>
      <c r="HL2197" s="28"/>
      <c r="HM2197" s="28"/>
      <c r="HN2197" s="28"/>
      <c r="HO2197" s="28"/>
      <c r="HP2197" s="28"/>
      <c r="HQ2197" s="28"/>
      <c r="HR2197" s="28"/>
      <c r="HS2197" s="28"/>
      <c r="HT2197" s="28"/>
      <c r="HU2197" s="28"/>
      <c r="HV2197" s="28"/>
      <c r="HW2197" s="28"/>
      <c r="HX2197" s="28"/>
      <c r="HY2197" s="28"/>
      <c r="HZ2197" s="28"/>
      <c r="IA2197" s="28"/>
      <c r="IB2197" s="28"/>
      <c r="IC2197" s="28"/>
      <c r="ID2197" s="28"/>
      <c r="IE2197" s="28"/>
      <c r="IF2197" s="28"/>
      <c r="IG2197" s="28"/>
      <c r="IH2197" s="28"/>
      <c r="II2197" s="28"/>
      <c r="IJ2197" s="28"/>
      <c r="IK2197" s="28"/>
      <c r="IL2197" s="28"/>
      <c r="IM2197" s="28"/>
      <c r="IN2197" s="28"/>
      <c r="IO2197" s="28"/>
    </row>
    <row r="2198" spans="1:249" s="50" customFormat="1" ht="14.25">
      <c r="A2198" s="228"/>
      <c r="B2198" s="28"/>
      <c r="C2198" s="28"/>
      <c r="D2198" s="28"/>
      <c r="F2198"/>
      <c r="G2198" s="28"/>
      <c r="K2198" s="194"/>
      <c r="M2198" s="28"/>
      <c r="N2198" s="28"/>
      <c r="O2198" s="28"/>
      <c r="T2198" s="194"/>
      <c r="V2198" s="28"/>
      <c r="W2198" s="28"/>
      <c r="X2198" s="28"/>
      <c r="AC2198" s="194"/>
      <c r="AE2198" s="28"/>
      <c r="AF2198" s="28"/>
      <c r="AG2198" s="28"/>
      <c r="AL2198" s="194"/>
      <c r="AN2198" s="28"/>
      <c r="AO2198" s="28"/>
      <c r="AP2198" s="28"/>
      <c r="AU2198" s="194"/>
      <c r="AW2198" s="28"/>
      <c r="AX2198" s="28"/>
      <c r="AY2198" s="28"/>
      <c r="BD2198" s="194"/>
      <c r="BF2198" s="28"/>
      <c r="BG2198" s="28"/>
      <c r="BH2198" s="28"/>
      <c r="BM2198" s="194"/>
      <c r="BO2198" s="28"/>
      <c r="BP2198" s="28"/>
      <c r="BQ2198" s="28"/>
      <c r="BV2198" s="194"/>
      <c r="BX2198" s="28"/>
      <c r="BY2198" s="28"/>
      <c r="BZ2198" s="28"/>
      <c r="CE2198" s="194"/>
      <c r="CG2198" s="28"/>
      <c r="CH2198" s="28"/>
      <c r="CI2198" s="28"/>
      <c r="CN2198" s="194"/>
      <c r="CP2198" s="28"/>
      <c r="CQ2198" s="28"/>
      <c r="CR2198" s="28"/>
      <c r="CW2198" s="194"/>
      <c r="CY2198" s="28"/>
      <c r="CZ2198" s="28"/>
      <c r="DA2198" s="28"/>
      <c r="DF2198" s="194"/>
      <c r="DH2198" s="28"/>
      <c r="DI2198" s="28"/>
      <c r="DJ2198" s="28"/>
      <c r="DO2198" s="194"/>
      <c r="DQ2198" s="28"/>
      <c r="DR2198" s="28"/>
      <c r="DS2198" s="28"/>
      <c r="DX2198" s="194"/>
      <c r="DZ2198" s="28"/>
      <c r="EA2198" s="28"/>
      <c r="EB2198" s="28"/>
      <c r="EG2198" s="194"/>
      <c r="EI2198" s="28"/>
      <c r="EJ2198" s="28"/>
      <c r="EK2198" s="28"/>
      <c r="EP2198" s="194"/>
      <c r="ER2198" s="28"/>
      <c r="ES2198" s="28"/>
      <c r="ET2198" s="28"/>
      <c r="EY2198" s="194"/>
      <c r="FA2198" s="28"/>
      <c r="FB2198" s="28"/>
      <c r="FC2198" s="28"/>
      <c r="FH2198" s="194"/>
      <c r="FJ2198" s="28"/>
      <c r="FK2198" s="28"/>
      <c r="FL2198" s="28"/>
      <c r="FQ2198" s="194"/>
      <c r="FS2198" s="28"/>
      <c r="FT2198" s="28"/>
      <c r="FU2198" s="28"/>
      <c r="FZ2198" s="194"/>
      <c r="GB2198" s="28"/>
      <c r="GC2198" s="28"/>
      <c r="GD2198" s="28"/>
      <c r="GI2198" s="194"/>
      <c r="GK2198" s="28"/>
      <c r="GL2198" s="28"/>
      <c r="GM2198" s="28"/>
      <c r="GR2198" s="194"/>
      <c r="GT2198" s="28"/>
      <c r="GU2198" s="28"/>
      <c r="GV2198" s="28"/>
      <c r="HA2198" s="194"/>
      <c r="HC2198" s="28"/>
      <c r="HD2198" s="28"/>
      <c r="HE2198" s="28"/>
      <c r="HJ2198" s="28"/>
      <c r="HK2198" s="28"/>
      <c r="HL2198" s="28"/>
      <c r="HM2198" s="28"/>
      <c r="HN2198" s="28"/>
      <c r="HO2198" s="28"/>
      <c r="HP2198" s="28"/>
      <c r="HQ2198" s="28"/>
      <c r="HR2198" s="28"/>
      <c r="HS2198" s="28"/>
      <c r="HT2198" s="28"/>
      <c r="HU2198" s="28"/>
      <c r="HV2198" s="28"/>
      <c r="HW2198" s="28"/>
      <c r="HX2198" s="28"/>
      <c r="HY2198" s="28"/>
      <c r="HZ2198" s="28"/>
      <c r="IA2198" s="28"/>
      <c r="IB2198" s="28"/>
      <c r="IC2198" s="28"/>
      <c r="ID2198" s="28"/>
      <c r="IE2198" s="28"/>
      <c r="IF2198" s="28"/>
      <c r="IG2198" s="28"/>
      <c r="IH2198" s="28"/>
      <c r="II2198" s="28"/>
      <c r="IJ2198" s="28"/>
      <c r="IK2198" s="28"/>
      <c r="IL2198" s="28"/>
      <c r="IM2198" s="28"/>
      <c r="IN2198" s="28"/>
      <c r="IO2198" s="28"/>
    </row>
    <row r="2199" spans="1:249" s="50" customFormat="1" ht="14.25">
      <c r="A2199" s="228"/>
      <c r="B2199" s="28"/>
      <c r="C2199" s="28"/>
      <c r="D2199" s="28"/>
      <c r="F2199"/>
      <c r="G2199"/>
      <c r="H2199" s="1"/>
      <c r="I2199" s="1"/>
      <c r="J2199" s="1"/>
      <c r="K2199" s="2"/>
      <c r="L2199" s="1"/>
      <c r="M2199"/>
      <c r="N2199" s="28"/>
      <c r="O2199" s="28"/>
      <c r="T2199" s="194"/>
      <c r="V2199" s="28"/>
      <c r="W2199" s="28"/>
      <c r="X2199" s="28"/>
      <c r="AC2199" s="194"/>
      <c r="AE2199" s="28"/>
      <c r="AF2199" s="28"/>
      <c r="AG2199" s="28"/>
      <c r="AL2199" s="194"/>
      <c r="AN2199" s="28"/>
      <c r="AO2199" s="28"/>
      <c r="AP2199" s="28"/>
      <c r="AU2199" s="194"/>
      <c r="AW2199" s="28"/>
      <c r="AX2199" s="28"/>
      <c r="AY2199" s="28"/>
      <c r="BD2199" s="194"/>
      <c r="BF2199" s="28"/>
      <c r="BG2199" s="28"/>
      <c r="BH2199" s="28"/>
      <c r="BM2199" s="194"/>
      <c r="BO2199" s="28"/>
      <c r="BP2199" s="28"/>
      <c r="BQ2199" s="28"/>
      <c r="BV2199" s="194"/>
      <c r="BX2199" s="28"/>
      <c r="BY2199" s="28"/>
      <c r="BZ2199" s="28"/>
      <c r="CE2199" s="194"/>
      <c r="CG2199" s="28"/>
      <c r="CH2199" s="28"/>
      <c r="CI2199" s="28"/>
      <c r="CN2199" s="194"/>
      <c r="CP2199" s="28"/>
      <c r="CQ2199" s="28"/>
      <c r="CR2199" s="28"/>
      <c r="CW2199" s="194"/>
      <c r="CY2199" s="28"/>
      <c r="CZ2199" s="28"/>
      <c r="DA2199" s="28"/>
      <c r="DF2199" s="194"/>
      <c r="DH2199" s="28"/>
      <c r="DI2199" s="28"/>
      <c r="DJ2199" s="28"/>
      <c r="DO2199" s="194"/>
      <c r="DQ2199" s="28"/>
      <c r="DR2199" s="28"/>
      <c r="DS2199" s="28"/>
      <c r="DX2199" s="194"/>
      <c r="DZ2199" s="28"/>
      <c r="EA2199" s="28"/>
      <c r="EB2199" s="28"/>
      <c r="EG2199" s="194"/>
      <c r="EI2199" s="28"/>
      <c r="EJ2199" s="28"/>
      <c r="EK2199" s="28"/>
      <c r="EP2199" s="194"/>
      <c r="ER2199" s="28"/>
      <c r="ES2199" s="28"/>
      <c r="ET2199" s="28"/>
      <c r="EY2199" s="194"/>
      <c r="FA2199" s="28"/>
      <c r="FB2199" s="28"/>
      <c r="FC2199" s="28"/>
      <c r="FH2199" s="194"/>
      <c r="FJ2199" s="28"/>
      <c r="FK2199" s="28"/>
      <c r="FL2199" s="28"/>
      <c r="FQ2199" s="194"/>
      <c r="FS2199" s="28"/>
      <c r="FT2199" s="28"/>
      <c r="FU2199" s="28"/>
      <c r="FZ2199" s="194"/>
      <c r="GB2199" s="28"/>
      <c r="GC2199" s="28"/>
      <c r="GD2199" s="28"/>
      <c r="GI2199" s="194"/>
      <c r="GK2199" s="28"/>
      <c r="GL2199" s="28"/>
      <c r="GM2199" s="28"/>
      <c r="GR2199" s="194"/>
      <c r="GT2199" s="28"/>
      <c r="GU2199" s="28"/>
      <c r="GV2199" s="28"/>
      <c r="HA2199" s="194"/>
      <c r="HC2199" s="28"/>
      <c r="HD2199" s="28"/>
      <c r="HE2199" s="28"/>
      <c r="HJ2199" s="28"/>
      <c r="HK2199" s="28"/>
      <c r="HL2199" s="28"/>
      <c r="HM2199" s="28"/>
      <c r="HN2199" s="28"/>
      <c r="HO2199" s="28"/>
      <c r="HP2199" s="28"/>
      <c r="HQ2199" s="28"/>
      <c r="HR2199" s="28"/>
      <c r="HS2199" s="28"/>
      <c r="HT2199" s="28"/>
      <c r="HU2199" s="28"/>
      <c r="HV2199" s="28"/>
      <c r="HW2199" s="28"/>
      <c r="HX2199" s="28"/>
      <c r="HY2199" s="28"/>
      <c r="HZ2199" s="28"/>
      <c r="IA2199" s="28"/>
      <c r="IB2199" s="28"/>
      <c r="IC2199" s="28"/>
      <c r="ID2199" s="28"/>
      <c r="IE2199" s="28"/>
      <c r="IF2199" s="28"/>
      <c r="IG2199" s="28"/>
      <c r="IH2199" s="28"/>
      <c r="II2199" s="28"/>
      <c r="IJ2199" s="28"/>
      <c r="IK2199" s="28"/>
      <c r="IL2199" s="28"/>
      <c r="IM2199" s="28"/>
      <c r="IN2199" s="28"/>
      <c r="IO2199" s="28"/>
    </row>
    <row r="2200" spans="1:249" s="50" customFormat="1" ht="14.25">
      <c r="A2200" s="28"/>
      <c r="B2200" s="28"/>
      <c r="C2200" s="28"/>
      <c r="D2200" s="28"/>
      <c r="F2200"/>
      <c r="G2200"/>
      <c r="H2200" s="1"/>
      <c r="I2200" s="1"/>
      <c r="J2200" s="1"/>
      <c r="K2200" s="2"/>
      <c r="L2200" s="1"/>
      <c r="M2200"/>
      <c r="N2200" s="28"/>
      <c r="O2200" s="28"/>
      <c r="T2200" s="194"/>
      <c r="V2200" s="28"/>
      <c r="W2200" s="28"/>
      <c r="X2200" s="28"/>
      <c r="AC2200" s="194"/>
      <c r="AE2200" s="28"/>
      <c r="AF2200" s="28"/>
      <c r="AG2200" s="28"/>
      <c r="AL2200" s="194"/>
      <c r="AN2200" s="28"/>
      <c r="AO2200" s="28"/>
      <c r="AP2200" s="28"/>
      <c r="AU2200" s="194"/>
      <c r="AW2200" s="28"/>
      <c r="AX2200" s="28"/>
      <c r="AY2200" s="28"/>
      <c r="BD2200" s="194"/>
      <c r="BF2200" s="28"/>
      <c r="BG2200" s="28"/>
      <c r="BH2200" s="28"/>
      <c r="BM2200" s="194"/>
      <c r="BO2200" s="28"/>
      <c r="BP2200" s="28"/>
      <c r="BQ2200" s="28"/>
      <c r="BV2200" s="194"/>
      <c r="BX2200" s="28"/>
      <c r="BY2200" s="28"/>
      <c r="BZ2200" s="28"/>
      <c r="CE2200" s="194"/>
      <c r="CG2200" s="28"/>
      <c r="CH2200" s="28"/>
      <c r="CI2200" s="28"/>
      <c r="CN2200" s="194"/>
      <c r="CP2200" s="28"/>
      <c r="CQ2200" s="28"/>
      <c r="CR2200" s="28"/>
      <c r="CW2200" s="194"/>
      <c r="CY2200" s="28"/>
      <c r="CZ2200" s="28"/>
      <c r="DA2200" s="28"/>
      <c r="DF2200" s="194"/>
      <c r="DH2200" s="28"/>
      <c r="DI2200" s="28"/>
      <c r="DJ2200" s="28"/>
      <c r="DO2200" s="194"/>
      <c r="DQ2200" s="28"/>
      <c r="DR2200" s="28"/>
      <c r="DS2200" s="28"/>
      <c r="DX2200" s="194"/>
      <c r="DZ2200" s="28"/>
      <c r="EA2200" s="28"/>
      <c r="EB2200" s="28"/>
      <c r="EG2200" s="194"/>
      <c r="EI2200" s="28"/>
      <c r="EJ2200" s="28"/>
      <c r="EK2200" s="28"/>
      <c r="EP2200" s="194"/>
      <c r="ER2200" s="28"/>
      <c r="ES2200" s="28"/>
      <c r="ET2200" s="28"/>
      <c r="EY2200" s="194"/>
      <c r="FA2200" s="28"/>
      <c r="FB2200" s="28"/>
      <c r="FC2200" s="28"/>
      <c r="FH2200" s="194"/>
      <c r="FJ2200" s="28"/>
      <c r="FK2200" s="28"/>
      <c r="FL2200" s="28"/>
      <c r="FQ2200" s="194"/>
      <c r="FS2200" s="28"/>
      <c r="FT2200" s="28"/>
      <c r="FU2200" s="28"/>
      <c r="FZ2200" s="194"/>
      <c r="GB2200" s="28"/>
      <c r="GC2200" s="28"/>
      <c r="GD2200" s="28"/>
      <c r="GI2200" s="194"/>
      <c r="GK2200" s="28"/>
      <c r="GL2200" s="28"/>
      <c r="GM2200" s="28"/>
      <c r="GR2200" s="194"/>
      <c r="GT2200" s="28"/>
      <c r="GU2200" s="28"/>
      <c r="GV2200" s="28"/>
      <c r="HA2200" s="194"/>
      <c r="HC2200" s="28"/>
      <c r="HD2200" s="28"/>
      <c r="HE2200" s="28"/>
      <c r="HJ2200" s="28"/>
      <c r="HK2200" s="28"/>
      <c r="HL2200" s="28"/>
      <c r="HM2200" s="28"/>
      <c r="HN2200" s="28"/>
      <c r="HO2200" s="28"/>
      <c r="HP2200" s="28"/>
      <c r="HQ2200" s="28"/>
      <c r="HR2200" s="28"/>
      <c r="HS2200" s="28"/>
      <c r="HT2200" s="28"/>
      <c r="HU2200" s="28"/>
      <c r="HV2200" s="28"/>
      <c r="HW2200" s="28"/>
      <c r="HX2200" s="28"/>
      <c r="HY2200" s="28"/>
      <c r="HZ2200" s="28"/>
      <c r="IA2200" s="28"/>
      <c r="IB2200" s="28"/>
      <c r="IC2200" s="28"/>
      <c r="ID2200" s="28"/>
      <c r="IE2200" s="28"/>
      <c r="IF2200" s="28"/>
      <c r="IG2200" s="28"/>
      <c r="IH2200" s="28"/>
      <c r="II2200" s="28"/>
      <c r="IJ2200" s="28"/>
      <c r="IK2200" s="28"/>
      <c r="IL2200" s="28"/>
      <c r="IM2200" s="28"/>
      <c r="IN2200" s="28"/>
      <c r="IO2200" s="28"/>
    </row>
    <row r="2201" spans="1:249" s="50" customFormat="1" ht="14.25">
      <c r="A2201" s="28"/>
      <c r="B2201" s="28"/>
      <c r="C2201" s="28"/>
      <c r="D2201" s="28"/>
      <c r="E2201" s="28"/>
      <c r="F2201"/>
      <c r="G2201"/>
      <c r="H2201" s="1"/>
      <c r="I2201" s="1"/>
      <c r="J2201" s="1"/>
      <c r="K2201" s="2"/>
      <c r="L2201" s="1"/>
      <c r="M2201"/>
      <c r="N2201" s="28"/>
      <c r="O2201" s="28"/>
      <c r="T2201" s="194"/>
      <c r="V2201" s="28"/>
      <c r="W2201" s="28"/>
      <c r="X2201" s="28"/>
      <c r="AC2201" s="194"/>
      <c r="AE2201" s="28"/>
      <c r="AF2201" s="28"/>
      <c r="AG2201" s="28"/>
      <c r="AL2201" s="194"/>
      <c r="AN2201" s="28"/>
      <c r="AO2201" s="28"/>
      <c r="AP2201" s="28"/>
      <c r="AU2201" s="194"/>
      <c r="AW2201" s="28"/>
      <c r="AX2201" s="28"/>
      <c r="AY2201" s="28"/>
      <c r="BD2201" s="194"/>
      <c r="BF2201" s="28"/>
      <c r="BG2201" s="28"/>
      <c r="BH2201" s="28"/>
      <c r="BM2201" s="194"/>
      <c r="BO2201" s="28"/>
      <c r="BP2201" s="28"/>
      <c r="BQ2201" s="28"/>
      <c r="BV2201" s="194"/>
      <c r="BX2201" s="28"/>
      <c r="BY2201" s="28"/>
      <c r="BZ2201" s="28"/>
      <c r="CE2201" s="194"/>
      <c r="CG2201" s="28"/>
      <c r="CH2201" s="28"/>
      <c r="CI2201" s="28"/>
      <c r="CN2201" s="194"/>
      <c r="CP2201" s="28"/>
      <c r="CQ2201" s="28"/>
      <c r="CR2201" s="28"/>
      <c r="CW2201" s="194"/>
      <c r="CY2201" s="28"/>
      <c r="CZ2201" s="28"/>
      <c r="DA2201" s="28"/>
      <c r="DF2201" s="194"/>
      <c r="DH2201" s="28"/>
      <c r="DI2201" s="28"/>
      <c r="DJ2201" s="28"/>
      <c r="DO2201" s="194"/>
      <c r="DQ2201" s="28"/>
      <c r="DR2201" s="28"/>
      <c r="DS2201" s="28"/>
      <c r="DX2201" s="194"/>
      <c r="DZ2201" s="28"/>
      <c r="EA2201" s="28"/>
      <c r="EB2201" s="28"/>
      <c r="EG2201" s="194"/>
      <c r="EI2201" s="28"/>
      <c r="EJ2201" s="28"/>
      <c r="EK2201" s="28"/>
      <c r="EP2201" s="194"/>
      <c r="ER2201" s="28"/>
      <c r="ES2201" s="28"/>
      <c r="ET2201" s="28"/>
      <c r="EY2201" s="194"/>
      <c r="FA2201" s="28"/>
      <c r="FB2201" s="28"/>
      <c r="FC2201" s="28"/>
      <c r="FH2201" s="194"/>
      <c r="FJ2201" s="28"/>
      <c r="FK2201" s="28"/>
      <c r="FL2201" s="28"/>
      <c r="FQ2201" s="194"/>
      <c r="FS2201" s="28"/>
      <c r="FT2201" s="28"/>
      <c r="FU2201" s="28"/>
      <c r="FZ2201" s="194"/>
      <c r="GB2201" s="28"/>
      <c r="GC2201" s="28"/>
      <c r="GD2201" s="28"/>
      <c r="GI2201" s="194"/>
      <c r="GK2201" s="28"/>
      <c r="GL2201" s="28"/>
      <c r="GM2201" s="28"/>
      <c r="GR2201" s="194"/>
      <c r="GT2201" s="28"/>
      <c r="GU2201" s="28"/>
      <c r="GV2201" s="28"/>
      <c r="HA2201" s="194"/>
      <c r="HC2201" s="28"/>
      <c r="HD2201" s="28"/>
      <c r="HE2201" s="28"/>
      <c r="HJ2201" s="28"/>
      <c r="HK2201" s="28"/>
      <c r="HL2201" s="28"/>
      <c r="HM2201" s="28"/>
      <c r="HN2201" s="28"/>
      <c r="HO2201" s="28"/>
      <c r="HP2201" s="28"/>
      <c r="HQ2201" s="28"/>
      <c r="HR2201" s="28"/>
      <c r="HS2201" s="28"/>
      <c r="HT2201" s="28"/>
      <c r="HU2201" s="28"/>
      <c r="HV2201" s="28"/>
      <c r="HW2201" s="28"/>
      <c r="HX2201" s="28"/>
      <c r="HY2201" s="28"/>
      <c r="HZ2201" s="28"/>
      <c r="IA2201" s="28"/>
      <c r="IB2201" s="28"/>
      <c r="IC2201" s="28"/>
      <c r="ID2201" s="28"/>
      <c r="IE2201" s="28"/>
      <c r="IF2201" s="28"/>
      <c r="IG2201" s="28"/>
      <c r="IH2201" s="28"/>
      <c r="II2201" s="28"/>
      <c r="IJ2201" s="28"/>
      <c r="IK2201" s="28"/>
      <c r="IL2201" s="28"/>
      <c r="IM2201" s="28"/>
      <c r="IN2201" s="28"/>
      <c r="IO2201" s="28"/>
    </row>
    <row r="2202" spans="1:249" s="50" customFormat="1" ht="14.25">
      <c r="A2202" s="28"/>
      <c r="B2202" s="28"/>
      <c r="C2202" s="28"/>
      <c r="D2202" s="28"/>
      <c r="F2202"/>
      <c r="G2202"/>
      <c r="H2202" s="1"/>
      <c r="I2202" s="1"/>
      <c r="J2202" s="1"/>
      <c r="K2202" s="2"/>
      <c r="L2202" s="1"/>
      <c r="M2202"/>
      <c r="N2202" s="28"/>
      <c r="O2202" s="28"/>
      <c r="T2202" s="194"/>
      <c r="V2202" s="28"/>
      <c r="W2202" s="28"/>
      <c r="X2202" s="28"/>
      <c r="AC2202" s="194"/>
      <c r="AE2202" s="28"/>
      <c r="AF2202" s="28"/>
      <c r="AG2202" s="28"/>
      <c r="AL2202" s="194"/>
      <c r="AN2202" s="28"/>
      <c r="AO2202" s="28"/>
      <c r="AP2202" s="28"/>
      <c r="AU2202" s="194"/>
      <c r="AW2202" s="28"/>
      <c r="AX2202" s="28"/>
      <c r="AY2202" s="28"/>
      <c r="BD2202" s="194"/>
      <c r="BF2202" s="28"/>
      <c r="BG2202" s="28"/>
      <c r="BH2202" s="28"/>
      <c r="BM2202" s="194"/>
      <c r="BO2202" s="28"/>
      <c r="BP2202" s="28"/>
      <c r="BQ2202" s="28"/>
      <c r="BV2202" s="194"/>
      <c r="BX2202" s="28"/>
      <c r="BY2202" s="28"/>
      <c r="BZ2202" s="28"/>
      <c r="CE2202" s="194"/>
      <c r="CG2202" s="28"/>
      <c r="CH2202" s="28"/>
      <c r="CI2202" s="28"/>
      <c r="CN2202" s="194"/>
      <c r="CP2202" s="28"/>
      <c r="CQ2202" s="28"/>
      <c r="CR2202" s="28"/>
      <c r="CW2202" s="194"/>
      <c r="CY2202" s="28"/>
      <c r="CZ2202" s="28"/>
      <c r="DA2202" s="28"/>
      <c r="DF2202" s="194"/>
      <c r="DH2202" s="28"/>
      <c r="DI2202" s="28"/>
      <c r="DJ2202" s="28"/>
      <c r="DO2202" s="194"/>
      <c r="DQ2202" s="28"/>
      <c r="DR2202" s="28"/>
      <c r="DS2202" s="28"/>
      <c r="DX2202" s="194"/>
      <c r="DZ2202" s="28"/>
      <c r="EA2202" s="28"/>
      <c r="EB2202" s="28"/>
      <c r="EG2202" s="194"/>
      <c r="EI2202" s="28"/>
      <c r="EJ2202" s="28"/>
      <c r="EK2202" s="28"/>
      <c r="EP2202" s="194"/>
      <c r="ER2202" s="28"/>
      <c r="ES2202" s="28"/>
      <c r="ET2202" s="28"/>
      <c r="EY2202" s="194"/>
      <c r="FA2202" s="28"/>
      <c r="FB2202" s="28"/>
      <c r="FC2202" s="28"/>
      <c r="FH2202" s="194"/>
      <c r="FJ2202" s="28"/>
      <c r="FK2202" s="28"/>
      <c r="FL2202" s="28"/>
      <c r="FQ2202" s="194"/>
      <c r="FS2202" s="28"/>
      <c r="FT2202" s="28"/>
      <c r="FU2202" s="28"/>
      <c r="FZ2202" s="194"/>
      <c r="GB2202" s="28"/>
      <c r="GC2202" s="28"/>
      <c r="GD2202" s="28"/>
      <c r="GI2202" s="194"/>
      <c r="GK2202" s="28"/>
      <c r="GL2202" s="28"/>
      <c r="GM2202" s="28"/>
      <c r="GR2202" s="194"/>
      <c r="GT2202" s="28"/>
      <c r="GU2202" s="28"/>
      <c r="GV2202" s="28"/>
      <c r="HA2202" s="194"/>
      <c r="HC2202" s="28"/>
      <c r="HD2202" s="28"/>
      <c r="HE2202" s="28"/>
      <c r="HJ2202" s="28"/>
      <c r="HK2202" s="28"/>
      <c r="HL2202" s="28"/>
      <c r="HM2202" s="28"/>
      <c r="HN2202" s="28"/>
      <c r="HO2202" s="28"/>
      <c r="HP2202" s="28"/>
      <c r="HQ2202" s="28"/>
      <c r="HR2202" s="28"/>
      <c r="HS2202" s="28"/>
      <c r="HT2202" s="28"/>
      <c r="HU2202" s="28"/>
      <c r="HV2202" s="28"/>
      <c r="HW2202" s="28"/>
      <c r="HX2202" s="28"/>
      <c r="HY2202" s="28"/>
      <c r="HZ2202" s="28"/>
      <c r="IA2202" s="28"/>
      <c r="IB2202" s="28"/>
      <c r="IC2202" s="28"/>
      <c r="ID2202" s="28"/>
      <c r="IE2202" s="28"/>
      <c r="IF2202" s="28"/>
      <c r="IG2202" s="28"/>
      <c r="IH2202" s="28"/>
      <c r="II2202" s="28"/>
      <c r="IJ2202" s="28"/>
      <c r="IK2202" s="28"/>
      <c r="IL2202" s="28"/>
      <c r="IM2202" s="28"/>
      <c r="IN2202" s="28"/>
      <c r="IO2202" s="28"/>
    </row>
    <row r="2203" spans="1:249" s="50" customFormat="1" ht="14.25">
      <c r="A2203" s="28"/>
      <c r="B2203" s="28"/>
      <c r="C2203" s="28"/>
      <c r="D2203" s="28"/>
      <c r="F2203"/>
      <c r="G2203"/>
      <c r="H2203" s="1"/>
      <c r="I2203" s="1"/>
      <c r="J2203" s="1"/>
      <c r="K2203" s="2"/>
      <c r="L2203" s="1"/>
      <c r="M2203"/>
      <c r="N2203" s="28"/>
      <c r="O2203" s="28"/>
      <c r="T2203" s="194"/>
      <c r="V2203" s="28"/>
      <c r="W2203" s="28"/>
      <c r="X2203" s="28"/>
      <c r="AC2203" s="194"/>
      <c r="AE2203" s="28"/>
      <c r="AF2203" s="28"/>
      <c r="AG2203" s="28"/>
      <c r="AL2203" s="194"/>
      <c r="AN2203" s="28"/>
      <c r="AO2203" s="28"/>
      <c r="AP2203" s="28"/>
      <c r="AU2203" s="194"/>
      <c r="AW2203" s="28"/>
      <c r="AX2203" s="28"/>
      <c r="AY2203" s="28"/>
      <c r="BD2203" s="194"/>
      <c r="BF2203" s="28"/>
      <c r="BG2203" s="28"/>
      <c r="BH2203" s="28"/>
      <c r="BM2203" s="194"/>
      <c r="BO2203" s="28"/>
      <c r="BP2203" s="28"/>
      <c r="BQ2203" s="28"/>
      <c r="BV2203" s="194"/>
      <c r="BX2203" s="28"/>
      <c r="BY2203" s="28"/>
      <c r="BZ2203" s="28"/>
      <c r="CE2203" s="194"/>
      <c r="CG2203" s="28"/>
      <c r="CH2203" s="28"/>
      <c r="CI2203" s="28"/>
      <c r="CN2203" s="194"/>
      <c r="CP2203" s="28"/>
      <c r="CQ2203" s="28"/>
      <c r="CR2203" s="28"/>
      <c r="CW2203" s="194"/>
      <c r="CY2203" s="28"/>
      <c r="CZ2203" s="28"/>
      <c r="DA2203" s="28"/>
      <c r="DF2203" s="194"/>
      <c r="DH2203" s="28"/>
      <c r="DI2203" s="28"/>
      <c r="DJ2203" s="28"/>
      <c r="DO2203" s="194"/>
      <c r="DQ2203" s="28"/>
      <c r="DR2203" s="28"/>
      <c r="DS2203" s="28"/>
      <c r="DX2203" s="194"/>
      <c r="DZ2203" s="28"/>
      <c r="EA2203" s="28"/>
      <c r="EB2203" s="28"/>
      <c r="EG2203" s="194"/>
      <c r="EI2203" s="28"/>
      <c r="EJ2203" s="28"/>
      <c r="EK2203" s="28"/>
      <c r="EP2203" s="194"/>
      <c r="ER2203" s="28"/>
      <c r="ES2203" s="28"/>
      <c r="ET2203" s="28"/>
      <c r="EY2203" s="194"/>
      <c r="FA2203" s="28"/>
      <c r="FB2203" s="28"/>
      <c r="FC2203" s="28"/>
      <c r="FH2203" s="194"/>
      <c r="FJ2203" s="28"/>
      <c r="FK2203" s="28"/>
      <c r="FL2203" s="28"/>
      <c r="FQ2203" s="194"/>
      <c r="FS2203" s="28"/>
      <c r="FT2203" s="28"/>
      <c r="FU2203" s="28"/>
      <c r="FZ2203" s="194"/>
      <c r="GB2203" s="28"/>
      <c r="GC2203" s="28"/>
      <c r="GD2203" s="28"/>
      <c r="GI2203" s="194"/>
      <c r="GK2203" s="28"/>
      <c r="GL2203" s="28"/>
      <c r="GM2203" s="28"/>
      <c r="GR2203" s="194"/>
      <c r="GT2203" s="28"/>
      <c r="GU2203" s="28"/>
      <c r="GV2203" s="28"/>
      <c r="HA2203" s="194"/>
      <c r="HC2203" s="28"/>
      <c r="HD2203" s="28"/>
      <c r="HE2203" s="28"/>
      <c r="HJ2203" s="28"/>
      <c r="HK2203" s="28"/>
      <c r="HL2203" s="28"/>
      <c r="HM2203" s="28"/>
      <c r="HN2203" s="28"/>
      <c r="HO2203" s="28"/>
      <c r="HP2203" s="28"/>
      <c r="HQ2203" s="28"/>
      <c r="HR2203" s="28"/>
      <c r="HS2203" s="28"/>
      <c r="HT2203" s="28"/>
      <c r="HU2203" s="28"/>
      <c r="HV2203" s="28"/>
      <c r="HW2203" s="28"/>
      <c r="HX2203" s="28"/>
      <c r="HY2203" s="28"/>
      <c r="HZ2203" s="28"/>
      <c r="IA2203" s="28"/>
      <c r="IB2203" s="28"/>
      <c r="IC2203" s="28"/>
      <c r="ID2203" s="28"/>
      <c r="IE2203" s="28"/>
      <c r="IF2203" s="28"/>
      <c r="IG2203" s="28"/>
      <c r="IH2203" s="28"/>
      <c r="II2203" s="28"/>
      <c r="IJ2203" s="28"/>
      <c r="IK2203" s="28"/>
      <c r="IL2203" s="28"/>
      <c r="IM2203" s="28"/>
      <c r="IN2203" s="28"/>
      <c r="IO2203" s="28"/>
    </row>
    <row r="2204" spans="1:249" s="50" customFormat="1" ht="14.25">
      <c r="A2204" s="228"/>
      <c r="B2204" s="28"/>
      <c r="C2204" s="28"/>
      <c r="D2204" s="28"/>
      <c r="F2204"/>
      <c r="G2204"/>
      <c r="H2204" s="1"/>
      <c r="I2204" s="1"/>
      <c r="J2204" s="1"/>
      <c r="K2204" s="2"/>
      <c r="L2204" s="1"/>
      <c r="M2204"/>
      <c r="N2204" s="28"/>
      <c r="O2204" s="28"/>
      <c r="T2204" s="194"/>
      <c r="V2204" s="28"/>
      <c r="W2204" s="28"/>
      <c r="X2204" s="28"/>
      <c r="AC2204" s="194"/>
      <c r="AE2204" s="28"/>
      <c r="AF2204" s="28"/>
      <c r="AG2204" s="28"/>
      <c r="AL2204" s="194"/>
      <c r="AN2204" s="28"/>
      <c r="AO2204" s="28"/>
      <c r="AP2204" s="28"/>
      <c r="AU2204" s="194"/>
      <c r="AW2204" s="28"/>
      <c r="AX2204" s="28"/>
      <c r="AY2204" s="28"/>
      <c r="BD2204" s="194"/>
      <c r="BF2204" s="28"/>
      <c r="BG2204" s="28"/>
      <c r="BH2204" s="28"/>
      <c r="BM2204" s="194"/>
      <c r="BO2204" s="28"/>
      <c r="BP2204" s="28"/>
      <c r="BQ2204" s="28"/>
      <c r="BV2204" s="194"/>
      <c r="BX2204" s="28"/>
      <c r="BY2204" s="28"/>
      <c r="BZ2204" s="28"/>
      <c r="CE2204" s="194"/>
      <c r="CG2204" s="28"/>
      <c r="CH2204" s="28"/>
      <c r="CI2204" s="28"/>
      <c r="CN2204" s="194"/>
      <c r="CP2204" s="28"/>
      <c r="CQ2204" s="28"/>
      <c r="CR2204" s="28"/>
      <c r="CW2204" s="194"/>
      <c r="CY2204" s="28"/>
      <c r="CZ2204" s="28"/>
      <c r="DA2204" s="28"/>
      <c r="DF2204" s="194"/>
      <c r="DH2204" s="28"/>
      <c r="DI2204" s="28"/>
      <c r="DJ2204" s="28"/>
      <c r="DO2204" s="194"/>
      <c r="DQ2204" s="28"/>
      <c r="DR2204" s="28"/>
      <c r="DS2204" s="28"/>
      <c r="DX2204" s="194"/>
      <c r="DZ2204" s="28"/>
      <c r="EA2204" s="28"/>
      <c r="EB2204" s="28"/>
      <c r="EG2204" s="194"/>
      <c r="EI2204" s="28"/>
      <c r="EJ2204" s="28"/>
      <c r="EK2204" s="28"/>
      <c r="EP2204" s="194"/>
      <c r="ER2204" s="28"/>
      <c r="ES2204" s="28"/>
      <c r="ET2204" s="28"/>
      <c r="EY2204" s="194"/>
      <c r="FA2204" s="28"/>
      <c r="FB2204" s="28"/>
      <c r="FC2204" s="28"/>
      <c r="FH2204" s="194"/>
      <c r="FJ2204" s="28"/>
      <c r="FK2204" s="28"/>
      <c r="FL2204" s="28"/>
      <c r="FQ2204" s="194"/>
      <c r="FS2204" s="28"/>
      <c r="FT2204" s="28"/>
      <c r="FU2204" s="28"/>
      <c r="FZ2204" s="194"/>
      <c r="GB2204" s="28"/>
      <c r="GC2204" s="28"/>
      <c r="GD2204" s="28"/>
      <c r="GI2204" s="194"/>
      <c r="GK2204" s="28"/>
      <c r="GL2204" s="28"/>
      <c r="GM2204" s="28"/>
      <c r="GR2204" s="194"/>
      <c r="GT2204" s="28"/>
      <c r="GU2204" s="28"/>
      <c r="GV2204" s="28"/>
      <c r="HA2204" s="194"/>
      <c r="HC2204" s="28"/>
      <c r="HD2204" s="28"/>
      <c r="HE2204" s="28"/>
      <c r="HJ2204" s="28"/>
      <c r="HK2204" s="28"/>
      <c r="HL2204" s="28"/>
      <c r="HM2204" s="28"/>
      <c r="HN2204" s="28"/>
      <c r="HO2204" s="28"/>
      <c r="HP2204" s="28"/>
      <c r="HQ2204" s="28"/>
      <c r="HR2204" s="28"/>
      <c r="HS2204" s="28"/>
      <c r="HT2204" s="28"/>
      <c r="HU2204" s="28"/>
      <c r="HV2204" s="28"/>
      <c r="HW2204" s="28"/>
      <c r="HX2204" s="28"/>
      <c r="HY2204" s="28"/>
      <c r="HZ2204" s="28"/>
      <c r="IA2204" s="28"/>
      <c r="IB2204" s="28"/>
      <c r="IC2204" s="28"/>
      <c r="ID2204" s="28"/>
      <c r="IE2204" s="28"/>
      <c r="IF2204" s="28"/>
      <c r="IG2204" s="28"/>
      <c r="IH2204" s="28"/>
      <c r="II2204" s="28"/>
      <c r="IJ2204" s="28"/>
      <c r="IK2204" s="28"/>
      <c r="IL2204" s="28"/>
      <c r="IM2204" s="28"/>
      <c r="IN2204" s="28"/>
      <c r="IO2204" s="28"/>
    </row>
    <row r="2205" spans="1:249" s="50" customFormat="1" ht="14.25">
      <c r="A2205" s="228"/>
      <c r="B2205" s="28"/>
      <c r="C2205" s="28"/>
      <c r="D2205" s="28"/>
      <c r="F2205"/>
      <c r="G2205"/>
      <c r="H2205" s="1"/>
      <c r="I2205" s="1"/>
      <c r="J2205" s="1"/>
      <c r="K2205" s="2"/>
      <c r="L2205" s="1"/>
      <c r="M2205"/>
      <c r="N2205" s="28"/>
      <c r="O2205" s="28"/>
      <c r="T2205" s="28"/>
      <c r="V2205" s="28"/>
      <c r="W2205" s="28"/>
      <c r="X2205" s="28"/>
      <c r="AC2205" s="28"/>
      <c r="AE2205" s="28"/>
      <c r="AF2205" s="28"/>
      <c r="AG2205" s="28"/>
      <c r="AL2205" s="28"/>
      <c r="AN2205" s="28"/>
      <c r="AO2205" s="28"/>
      <c r="AP2205" s="28"/>
      <c r="AU2205" s="28"/>
      <c r="AW2205" s="28"/>
      <c r="AX2205" s="28"/>
      <c r="AY2205" s="28"/>
      <c r="BD2205" s="28"/>
      <c r="BF2205" s="28"/>
      <c r="BG2205" s="28"/>
      <c r="BH2205" s="28"/>
      <c r="BM2205" s="28"/>
      <c r="BO2205" s="28"/>
      <c r="BP2205" s="28"/>
      <c r="BQ2205" s="28"/>
      <c r="BV2205" s="28"/>
      <c r="BX2205" s="28"/>
      <c r="BY2205" s="28"/>
      <c r="BZ2205" s="28"/>
      <c r="CE2205" s="28"/>
      <c r="CG2205" s="28"/>
      <c r="CH2205" s="28"/>
      <c r="CI2205" s="28"/>
      <c r="CN2205" s="28"/>
      <c r="CP2205" s="28"/>
      <c r="CQ2205" s="28"/>
      <c r="CR2205" s="28"/>
      <c r="CW2205" s="28"/>
      <c r="CY2205" s="28"/>
      <c r="CZ2205" s="28"/>
      <c r="DA2205" s="28"/>
      <c r="DF2205" s="28"/>
      <c r="DH2205" s="28"/>
      <c r="DI2205" s="28"/>
      <c r="DJ2205" s="28"/>
      <c r="DO2205" s="28"/>
      <c r="DQ2205" s="28"/>
      <c r="DR2205" s="28"/>
      <c r="DS2205" s="28"/>
      <c r="DX2205" s="28"/>
      <c r="DZ2205" s="28"/>
      <c r="EA2205" s="28"/>
      <c r="EB2205" s="28"/>
      <c r="EG2205" s="28"/>
      <c r="EI2205" s="28"/>
      <c r="EJ2205" s="28"/>
      <c r="EK2205" s="28"/>
      <c r="EP2205" s="28"/>
      <c r="ER2205" s="28"/>
      <c r="ES2205" s="28"/>
      <c r="ET2205" s="28"/>
      <c r="EY2205" s="28"/>
      <c r="FA2205" s="28"/>
      <c r="FB2205" s="28"/>
      <c r="FC2205" s="28"/>
      <c r="FH2205" s="28"/>
      <c r="FJ2205" s="28"/>
      <c r="FK2205" s="28"/>
      <c r="FL2205" s="28"/>
      <c r="FQ2205" s="28"/>
      <c r="FS2205" s="28"/>
      <c r="FT2205" s="28"/>
      <c r="FU2205" s="28"/>
      <c r="FZ2205" s="28"/>
      <c r="GB2205" s="28"/>
      <c r="GC2205" s="28"/>
      <c r="GD2205" s="28"/>
      <c r="GI2205" s="28"/>
      <c r="GK2205" s="28"/>
      <c r="GL2205" s="28"/>
      <c r="GM2205" s="28"/>
      <c r="GR2205" s="28"/>
      <c r="GT2205" s="28"/>
      <c r="GU2205" s="28"/>
      <c r="GV2205" s="28"/>
      <c r="HA2205" s="28"/>
      <c r="HC2205" s="28"/>
      <c r="HD2205" s="28"/>
      <c r="HE2205" s="28"/>
      <c r="HJ2205" s="28"/>
      <c r="HK2205" s="28"/>
      <c r="HL2205" s="28"/>
      <c r="HM2205" s="28"/>
      <c r="HN2205" s="28"/>
      <c r="HO2205" s="28"/>
      <c r="HP2205" s="28"/>
      <c r="HQ2205" s="28"/>
      <c r="HR2205" s="28"/>
      <c r="HS2205" s="28"/>
      <c r="HT2205" s="28"/>
      <c r="HU2205" s="28"/>
      <c r="HV2205" s="28"/>
      <c r="HW2205" s="28"/>
      <c r="HX2205" s="28"/>
      <c r="HY2205" s="28"/>
      <c r="HZ2205" s="28"/>
      <c r="IA2205" s="28"/>
      <c r="IB2205" s="28"/>
      <c r="IC2205" s="28"/>
      <c r="ID2205" s="28"/>
      <c r="IE2205" s="28"/>
      <c r="IF2205" s="28"/>
      <c r="IG2205" s="28"/>
      <c r="IH2205" s="28"/>
      <c r="II2205" s="28"/>
      <c r="IJ2205" s="28"/>
      <c r="IK2205" s="28"/>
      <c r="IL2205" s="28"/>
      <c r="IM2205" s="28"/>
      <c r="IN2205" s="28"/>
      <c r="IO2205" s="28"/>
    </row>
    <row r="2206" spans="1:249" s="50" customFormat="1" ht="14.25">
      <c r="A2206" s="228"/>
      <c r="B2206" s="28"/>
      <c r="C2206" s="28"/>
      <c r="D2206" s="28"/>
      <c r="F2206"/>
      <c r="G2206"/>
      <c r="H2206" s="1"/>
      <c r="I2206" s="1"/>
      <c r="J2206" s="1"/>
      <c r="K2206" s="2"/>
      <c r="L2206" s="1"/>
      <c r="M2206"/>
      <c r="N2206" s="28"/>
      <c r="O2206" s="28"/>
      <c r="T2206" s="194"/>
      <c r="V2206" s="28"/>
      <c r="W2206" s="28"/>
      <c r="X2206" s="28"/>
      <c r="AC2206" s="194"/>
      <c r="AE2206" s="28"/>
      <c r="AF2206" s="28"/>
      <c r="AG2206" s="28"/>
      <c r="AL2206" s="194"/>
      <c r="AN2206" s="28"/>
      <c r="AO2206" s="28"/>
      <c r="AP2206" s="28"/>
      <c r="AU2206" s="194"/>
      <c r="AW2206" s="28"/>
      <c r="AX2206" s="28"/>
      <c r="AY2206" s="28"/>
      <c r="BD2206" s="194"/>
      <c r="BF2206" s="28"/>
      <c r="BG2206" s="28"/>
      <c r="BH2206" s="28"/>
      <c r="BM2206" s="194"/>
      <c r="BO2206" s="28"/>
      <c r="BP2206" s="28"/>
      <c r="BQ2206" s="28"/>
      <c r="BV2206" s="194"/>
      <c r="BX2206" s="28"/>
      <c r="BY2206" s="28"/>
      <c r="BZ2206" s="28"/>
      <c r="CE2206" s="194"/>
      <c r="CG2206" s="28"/>
      <c r="CH2206" s="28"/>
      <c r="CI2206" s="28"/>
      <c r="CN2206" s="194"/>
      <c r="CP2206" s="28"/>
      <c r="CQ2206" s="28"/>
      <c r="CR2206" s="28"/>
      <c r="CW2206" s="194"/>
      <c r="CY2206" s="28"/>
      <c r="CZ2206" s="28"/>
      <c r="DA2206" s="28"/>
      <c r="DF2206" s="194"/>
      <c r="DH2206" s="28"/>
      <c r="DI2206" s="28"/>
      <c r="DJ2206" s="28"/>
      <c r="DO2206" s="194"/>
      <c r="DQ2206" s="28"/>
      <c r="DR2206" s="28"/>
      <c r="DS2206" s="28"/>
      <c r="DX2206" s="194"/>
      <c r="DZ2206" s="28"/>
      <c r="EA2206" s="28"/>
      <c r="EB2206" s="28"/>
      <c r="EG2206" s="194"/>
      <c r="EI2206" s="28"/>
      <c r="EJ2206" s="28"/>
      <c r="EK2206" s="28"/>
      <c r="EP2206" s="194"/>
      <c r="ER2206" s="28"/>
      <c r="ES2206" s="28"/>
      <c r="ET2206" s="28"/>
      <c r="EY2206" s="194"/>
      <c r="FA2206" s="28"/>
      <c r="FB2206" s="28"/>
      <c r="FC2206" s="28"/>
      <c r="FH2206" s="194"/>
      <c r="FJ2206" s="28"/>
      <c r="FK2206" s="28"/>
      <c r="FL2206" s="28"/>
      <c r="FQ2206" s="194"/>
      <c r="FS2206" s="28"/>
      <c r="FT2206" s="28"/>
      <c r="FU2206" s="28"/>
      <c r="FZ2206" s="194"/>
      <c r="GB2206" s="28"/>
      <c r="GC2206" s="28"/>
      <c r="GD2206" s="28"/>
      <c r="GI2206" s="194"/>
      <c r="GK2206" s="28"/>
      <c r="GL2206" s="28"/>
      <c r="GM2206" s="28"/>
      <c r="GR2206" s="194"/>
      <c r="GT2206" s="28"/>
      <c r="GU2206" s="28"/>
      <c r="GV2206" s="28"/>
      <c r="HA2206" s="194"/>
      <c r="HC2206" s="28"/>
      <c r="HD2206" s="28"/>
      <c r="HE2206" s="28"/>
      <c r="HJ2206" s="28"/>
      <c r="HK2206" s="28"/>
      <c r="HL2206" s="28"/>
      <c r="HM2206" s="28"/>
      <c r="HN2206" s="28"/>
      <c r="HO2206" s="28"/>
      <c r="HP2206" s="28"/>
      <c r="HQ2206" s="28"/>
      <c r="HR2206" s="28"/>
      <c r="HS2206" s="28"/>
      <c r="HT2206" s="28"/>
      <c r="HU2206" s="28"/>
      <c r="HV2206" s="28"/>
      <c r="HW2206" s="28"/>
      <c r="HX2206" s="28"/>
      <c r="HY2206" s="28"/>
      <c r="HZ2206" s="28"/>
      <c r="IA2206" s="28"/>
      <c r="IB2206" s="28"/>
      <c r="IC2206" s="28"/>
      <c r="ID2206" s="28"/>
      <c r="IE2206" s="28"/>
      <c r="IF2206" s="28"/>
      <c r="IG2206" s="28"/>
      <c r="IH2206" s="28"/>
      <c r="II2206" s="28"/>
      <c r="IJ2206" s="28"/>
      <c r="IK2206" s="28"/>
      <c r="IL2206" s="28"/>
      <c r="IM2206" s="28"/>
      <c r="IN2206" s="28"/>
      <c r="IO2206" s="28"/>
    </row>
    <row r="2207" spans="1:249" s="50" customFormat="1" ht="14.25">
      <c r="A2207" s="228"/>
      <c r="B2207" s="28"/>
      <c r="C2207" s="28"/>
      <c r="D2207" s="28"/>
      <c r="E2207" s="28"/>
      <c r="F2207"/>
      <c r="G2207"/>
      <c r="H2207" s="1"/>
      <c r="I2207" s="1"/>
      <c r="J2207" s="1"/>
      <c r="K2207" s="2"/>
      <c r="L2207" s="1"/>
      <c r="M2207"/>
      <c r="N2207" s="28"/>
      <c r="O2207" s="28"/>
      <c r="T2207" s="28"/>
      <c r="V2207" s="28"/>
      <c r="W2207" s="28"/>
      <c r="X2207" s="28"/>
      <c r="AC2207" s="28"/>
      <c r="AE2207" s="28"/>
      <c r="AF2207" s="28"/>
      <c r="AG2207" s="28"/>
      <c r="AL2207" s="28"/>
      <c r="AN2207" s="28"/>
      <c r="AO2207" s="28"/>
      <c r="AP2207" s="28"/>
      <c r="AU2207" s="28"/>
      <c r="AW2207" s="28"/>
      <c r="AX2207" s="28"/>
      <c r="AY2207" s="28"/>
      <c r="BD2207" s="28"/>
      <c r="BF2207" s="28"/>
      <c r="BG2207" s="28"/>
      <c r="BH2207" s="28"/>
      <c r="BM2207" s="28"/>
      <c r="BO2207" s="28"/>
      <c r="BP2207" s="28"/>
      <c r="BQ2207" s="28"/>
      <c r="BV2207" s="28"/>
      <c r="BX2207" s="28"/>
      <c r="BY2207" s="28"/>
      <c r="BZ2207" s="28"/>
      <c r="CE2207" s="28"/>
      <c r="CG2207" s="28"/>
      <c r="CH2207" s="28"/>
      <c r="CI2207" s="28"/>
      <c r="CN2207" s="28"/>
      <c r="CP2207" s="28"/>
      <c r="CQ2207" s="28"/>
      <c r="CR2207" s="28"/>
      <c r="CW2207" s="28"/>
      <c r="CY2207" s="28"/>
      <c r="CZ2207" s="28"/>
      <c r="DA2207" s="28"/>
      <c r="DF2207" s="28"/>
      <c r="DH2207" s="28"/>
      <c r="DI2207" s="28"/>
      <c r="DJ2207" s="28"/>
      <c r="DO2207" s="28"/>
      <c r="DQ2207" s="28"/>
      <c r="DR2207" s="28"/>
      <c r="DS2207" s="28"/>
      <c r="DX2207" s="28"/>
      <c r="DZ2207" s="28"/>
      <c r="EA2207" s="28"/>
      <c r="EB2207" s="28"/>
      <c r="EG2207" s="28"/>
      <c r="EI2207" s="28"/>
      <c r="EJ2207" s="28"/>
      <c r="EK2207" s="28"/>
      <c r="EP2207" s="28"/>
      <c r="ER2207" s="28"/>
      <c r="ES2207" s="28"/>
      <c r="ET2207" s="28"/>
      <c r="EY2207" s="28"/>
      <c r="FA2207" s="28"/>
      <c r="FB2207" s="28"/>
      <c r="FC2207" s="28"/>
      <c r="FH2207" s="28"/>
      <c r="FJ2207" s="28"/>
      <c r="FK2207" s="28"/>
      <c r="FL2207" s="28"/>
      <c r="FQ2207" s="28"/>
      <c r="FS2207" s="28"/>
      <c r="FT2207" s="28"/>
      <c r="FU2207" s="28"/>
      <c r="FZ2207" s="28"/>
      <c r="GB2207" s="28"/>
      <c r="GC2207" s="28"/>
      <c r="GD2207" s="28"/>
      <c r="GI2207" s="28"/>
      <c r="GK2207" s="28"/>
      <c r="GL2207" s="28"/>
      <c r="GM2207" s="28"/>
      <c r="GR2207" s="28"/>
      <c r="GT2207" s="28"/>
      <c r="GU2207" s="28"/>
      <c r="GV2207" s="28"/>
      <c r="HA2207" s="28"/>
      <c r="HC2207" s="28"/>
      <c r="HD2207" s="28"/>
      <c r="HE2207" s="28"/>
      <c r="HJ2207" s="28"/>
      <c r="HK2207" s="28"/>
      <c r="HL2207" s="28"/>
      <c r="HM2207" s="28"/>
      <c r="HN2207" s="28"/>
      <c r="HO2207" s="28"/>
      <c r="HP2207" s="28"/>
      <c r="HQ2207" s="28"/>
      <c r="HR2207" s="28"/>
      <c r="HS2207" s="28"/>
      <c r="HT2207" s="28"/>
      <c r="HU2207" s="28"/>
      <c r="HV2207" s="28"/>
      <c r="HW2207" s="28"/>
      <c r="HX2207" s="28"/>
      <c r="HY2207" s="28"/>
      <c r="HZ2207" s="28"/>
      <c r="IA2207" s="28"/>
      <c r="IB2207" s="28"/>
      <c r="IC2207" s="28"/>
      <c r="ID2207" s="28"/>
      <c r="IE2207" s="28"/>
      <c r="IF2207" s="28"/>
      <c r="IG2207" s="28"/>
      <c r="IH2207" s="28"/>
      <c r="II2207" s="28"/>
      <c r="IJ2207" s="28"/>
      <c r="IK2207" s="28"/>
      <c r="IL2207" s="28"/>
      <c r="IM2207" s="28"/>
      <c r="IN2207" s="28"/>
      <c r="IO2207" s="28"/>
    </row>
    <row r="2208" spans="1:249" s="50" customFormat="1" ht="14.25">
      <c r="A2208" s="228"/>
      <c r="B2208" s="28"/>
      <c r="C2208" s="28"/>
      <c r="D2208" s="28"/>
      <c r="F2208"/>
      <c r="G2208"/>
      <c r="H2208" s="1"/>
      <c r="I2208" s="1"/>
      <c r="J2208" s="1"/>
      <c r="K2208" s="2"/>
      <c r="L2208" s="1"/>
      <c r="M2208"/>
      <c r="N2208" s="28"/>
      <c r="O2208" s="28"/>
      <c r="T2208" s="194"/>
      <c r="V2208" s="28"/>
      <c r="W2208" s="28"/>
      <c r="X2208" s="28"/>
      <c r="AC2208" s="194"/>
      <c r="AE2208" s="28"/>
      <c r="AF2208" s="28"/>
      <c r="AG2208" s="28"/>
      <c r="AL2208" s="194"/>
      <c r="AN2208" s="28"/>
      <c r="AO2208" s="28"/>
      <c r="AP2208" s="28"/>
      <c r="AU2208" s="194"/>
      <c r="AW2208" s="28"/>
      <c r="AX2208" s="28"/>
      <c r="AY2208" s="28"/>
      <c r="BD2208" s="194"/>
      <c r="BF2208" s="28"/>
      <c r="BG2208" s="28"/>
      <c r="BH2208" s="28"/>
      <c r="BM2208" s="194"/>
      <c r="BO2208" s="28"/>
      <c r="BP2208" s="28"/>
      <c r="BQ2208" s="28"/>
      <c r="BV2208" s="194"/>
      <c r="BX2208" s="28"/>
      <c r="BY2208" s="28"/>
      <c r="BZ2208" s="28"/>
      <c r="CE2208" s="194"/>
      <c r="CG2208" s="28"/>
      <c r="CH2208" s="28"/>
      <c r="CI2208" s="28"/>
      <c r="CN2208" s="194"/>
      <c r="CP2208" s="28"/>
      <c r="CQ2208" s="28"/>
      <c r="CR2208" s="28"/>
      <c r="CW2208" s="194"/>
      <c r="CY2208" s="28"/>
      <c r="CZ2208" s="28"/>
      <c r="DA2208" s="28"/>
      <c r="DF2208" s="194"/>
      <c r="DH2208" s="28"/>
      <c r="DI2208" s="28"/>
      <c r="DJ2208" s="28"/>
      <c r="DO2208" s="194"/>
      <c r="DQ2208" s="28"/>
      <c r="DR2208" s="28"/>
      <c r="DS2208" s="28"/>
      <c r="DX2208" s="194"/>
      <c r="DZ2208" s="28"/>
      <c r="EA2208" s="28"/>
      <c r="EB2208" s="28"/>
      <c r="EG2208" s="194"/>
      <c r="EI2208" s="28"/>
      <c r="EJ2208" s="28"/>
      <c r="EK2208" s="28"/>
      <c r="EP2208" s="194"/>
      <c r="ER2208" s="28"/>
      <c r="ES2208" s="28"/>
      <c r="ET2208" s="28"/>
      <c r="EY2208" s="194"/>
      <c r="FA2208" s="28"/>
      <c r="FB2208" s="28"/>
      <c r="FC2208" s="28"/>
      <c r="FH2208" s="194"/>
      <c r="FJ2208" s="28"/>
      <c r="FK2208" s="28"/>
      <c r="FL2208" s="28"/>
      <c r="FQ2208" s="194"/>
      <c r="FS2208" s="28"/>
      <c r="FT2208" s="28"/>
      <c r="FU2208" s="28"/>
      <c r="FZ2208" s="194"/>
      <c r="GB2208" s="28"/>
      <c r="GC2208" s="28"/>
      <c r="GD2208" s="28"/>
      <c r="GI2208" s="194"/>
      <c r="GK2208" s="28"/>
      <c r="GL2208" s="28"/>
      <c r="GM2208" s="28"/>
      <c r="GR2208" s="194"/>
      <c r="GT2208" s="28"/>
      <c r="GU2208" s="28"/>
      <c r="GV2208" s="28"/>
      <c r="HA2208" s="194"/>
      <c r="HC2208" s="28"/>
      <c r="HD2208" s="28"/>
      <c r="HE2208" s="28"/>
      <c r="HJ2208" s="28"/>
      <c r="HK2208" s="28"/>
      <c r="HL2208" s="28"/>
      <c r="HM2208" s="28"/>
      <c r="HN2208" s="28"/>
      <c r="HO2208" s="28"/>
      <c r="HP2208" s="28"/>
      <c r="HQ2208" s="28"/>
      <c r="HR2208" s="28"/>
      <c r="HS2208" s="28"/>
      <c r="HT2208" s="28"/>
      <c r="HU2208" s="28"/>
      <c r="HV2208" s="28"/>
      <c r="HW2208" s="28"/>
      <c r="HX2208" s="28"/>
      <c r="HY2208" s="28"/>
      <c r="HZ2208" s="28"/>
      <c r="IA2208" s="28"/>
      <c r="IB2208" s="28"/>
      <c r="IC2208" s="28"/>
      <c r="ID2208" s="28"/>
      <c r="IE2208" s="28"/>
      <c r="IF2208" s="28"/>
      <c r="IG2208" s="28"/>
      <c r="IH2208" s="28"/>
      <c r="II2208" s="28"/>
      <c r="IJ2208" s="28"/>
      <c r="IK2208" s="28"/>
      <c r="IL2208" s="28"/>
      <c r="IM2208" s="28"/>
      <c r="IN2208" s="28"/>
      <c r="IO2208" s="28"/>
    </row>
    <row r="2209" spans="1:249" s="50" customFormat="1" ht="14.25">
      <c r="A2209" s="228"/>
      <c r="B2209" s="28"/>
      <c r="C2209" s="28"/>
      <c r="D2209" s="28"/>
      <c r="F2209"/>
      <c r="G2209"/>
      <c r="H2209" s="1"/>
      <c r="I2209" s="1"/>
      <c r="J2209" s="1"/>
      <c r="K2209" s="2"/>
      <c r="L2209" s="1"/>
      <c r="M2209"/>
      <c r="N2209" s="28"/>
      <c r="O2209" s="28"/>
      <c r="T2209" s="194"/>
      <c r="V2209" s="28"/>
      <c r="W2209" s="28"/>
      <c r="X2209" s="28"/>
      <c r="AC2209" s="194"/>
      <c r="AE2209" s="28"/>
      <c r="AF2209" s="28"/>
      <c r="AG2209" s="28"/>
      <c r="AL2209" s="194"/>
      <c r="AN2209" s="28"/>
      <c r="AO2209" s="28"/>
      <c r="AP2209" s="28"/>
      <c r="AU2209" s="194"/>
      <c r="AW2209" s="28"/>
      <c r="AX2209" s="28"/>
      <c r="AY2209" s="28"/>
      <c r="BD2209" s="194"/>
      <c r="BF2209" s="28"/>
      <c r="BG2209" s="28"/>
      <c r="BH2209" s="28"/>
      <c r="BM2209" s="194"/>
      <c r="BO2209" s="28"/>
      <c r="BP2209" s="28"/>
      <c r="BQ2209" s="28"/>
      <c r="BV2209" s="194"/>
      <c r="BX2209" s="28"/>
      <c r="BY2209" s="28"/>
      <c r="BZ2209" s="28"/>
      <c r="CE2209" s="194"/>
      <c r="CG2209" s="28"/>
      <c r="CH2209" s="28"/>
      <c r="CI2209" s="28"/>
      <c r="CN2209" s="194"/>
      <c r="CP2209" s="28"/>
      <c r="CQ2209" s="28"/>
      <c r="CR2209" s="28"/>
      <c r="CW2209" s="194"/>
      <c r="CY2209" s="28"/>
      <c r="CZ2209" s="28"/>
      <c r="DA2209" s="28"/>
      <c r="DF2209" s="194"/>
      <c r="DH2209" s="28"/>
      <c r="DI2209" s="28"/>
      <c r="DJ2209" s="28"/>
      <c r="DO2209" s="194"/>
      <c r="DQ2209" s="28"/>
      <c r="DR2209" s="28"/>
      <c r="DS2209" s="28"/>
      <c r="DX2209" s="194"/>
      <c r="DZ2209" s="28"/>
      <c r="EA2209" s="28"/>
      <c r="EB2209" s="28"/>
      <c r="EG2209" s="194"/>
      <c r="EI2209" s="28"/>
      <c r="EJ2209" s="28"/>
      <c r="EK2209" s="28"/>
      <c r="EP2209" s="194"/>
      <c r="ER2209" s="28"/>
      <c r="ES2209" s="28"/>
      <c r="ET2209" s="28"/>
      <c r="EY2209" s="194"/>
      <c r="FA2209" s="28"/>
      <c r="FB2209" s="28"/>
      <c r="FC2209" s="28"/>
      <c r="FH2209" s="194"/>
      <c r="FJ2209" s="28"/>
      <c r="FK2209" s="28"/>
      <c r="FL2209" s="28"/>
      <c r="FQ2209" s="194"/>
      <c r="FS2209" s="28"/>
      <c r="FT2209" s="28"/>
      <c r="FU2209" s="28"/>
      <c r="FZ2209" s="194"/>
      <c r="GB2209" s="28"/>
      <c r="GC2209" s="28"/>
      <c r="GD2209" s="28"/>
      <c r="GI2209" s="194"/>
      <c r="GK2209" s="28"/>
      <c r="GL2209" s="28"/>
      <c r="GM2209" s="28"/>
      <c r="GR2209" s="194"/>
      <c r="GT2209" s="28"/>
      <c r="GU2209" s="28"/>
      <c r="GV2209" s="28"/>
      <c r="HA2209" s="194"/>
      <c r="HC2209" s="28"/>
      <c r="HD2209" s="28"/>
      <c r="HE2209" s="28"/>
      <c r="HJ2209" s="28"/>
      <c r="HK2209" s="28"/>
      <c r="HL2209" s="28"/>
      <c r="HM2209" s="28"/>
      <c r="HN2209" s="28"/>
      <c r="HO2209" s="28"/>
      <c r="HP2209" s="28"/>
      <c r="HQ2209" s="28"/>
      <c r="HR2209" s="28"/>
      <c r="HS2209" s="28"/>
      <c r="HT2209" s="28"/>
      <c r="HU2209" s="28"/>
      <c r="HV2209" s="28"/>
      <c r="HW2209" s="28"/>
      <c r="HX2209" s="28"/>
      <c r="HY2209" s="28"/>
      <c r="HZ2209" s="28"/>
      <c r="IA2209" s="28"/>
      <c r="IB2209" s="28"/>
      <c r="IC2209" s="28"/>
      <c r="ID2209" s="28"/>
      <c r="IE2209" s="28"/>
      <c r="IF2209" s="28"/>
      <c r="IG2209" s="28"/>
      <c r="IH2209" s="28"/>
      <c r="II2209" s="28"/>
      <c r="IJ2209" s="28"/>
      <c r="IK2209" s="28"/>
      <c r="IL2209" s="28"/>
      <c r="IM2209" s="28"/>
      <c r="IN2209" s="28"/>
      <c r="IO2209" s="28"/>
    </row>
    <row r="2210" spans="1:249" s="50" customFormat="1" ht="14.25">
      <c r="A2210" s="228"/>
      <c r="B2210" s="28"/>
      <c r="C2210" s="28"/>
      <c r="D2210" s="28"/>
      <c r="F2210"/>
      <c r="G2210"/>
      <c r="H2210" s="1"/>
      <c r="I2210" s="1"/>
      <c r="J2210" s="1"/>
      <c r="K2210" s="2"/>
      <c r="L2210" s="1"/>
      <c r="M2210"/>
      <c r="N2210" s="28"/>
      <c r="O2210" s="28"/>
      <c r="T2210" s="194"/>
      <c r="V2210" s="28"/>
      <c r="W2210" s="28"/>
      <c r="X2210" s="28"/>
      <c r="AC2210" s="194"/>
      <c r="AE2210" s="28"/>
      <c r="AF2210" s="28"/>
      <c r="AG2210" s="28"/>
      <c r="AL2210" s="194"/>
      <c r="AN2210" s="28"/>
      <c r="AO2210" s="28"/>
      <c r="AP2210" s="28"/>
      <c r="AU2210" s="194"/>
      <c r="AW2210" s="28"/>
      <c r="AX2210" s="28"/>
      <c r="AY2210" s="28"/>
      <c r="BD2210" s="194"/>
      <c r="BF2210" s="28"/>
      <c r="BG2210" s="28"/>
      <c r="BH2210" s="28"/>
      <c r="BM2210" s="194"/>
      <c r="BO2210" s="28"/>
      <c r="BP2210" s="28"/>
      <c r="BQ2210" s="28"/>
      <c r="BV2210" s="194"/>
      <c r="BX2210" s="28"/>
      <c r="BY2210" s="28"/>
      <c r="BZ2210" s="28"/>
      <c r="CE2210" s="194"/>
      <c r="CG2210" s="28"/>
      <c r="CH2210" s="28"/>
      <c r="CI2210" s="28"/>
      <c r="CN2210" s="194"/>
      <c r="CP2210" s="28"/>
      <c r="CQ2210" s="28"/>
      <c r="CR2210" s="28"/>
      <c r="CW2210" s="194"/>
      <c r="CY2210" s="28"/>
      <c r="CZ2210" s="28"/>
      <c r="DA2210" s="28"/>
      <c r="DF2210" s="194"/>
      <c r="DH2210" s="28"/>
      <c r="DI2210" s="28"/>
      <c r="DJ2210" s="28"/>
      <c r="DO2210" s="194"/>
      <c r="DQ2210" s="28"/>
      <c r="DR2210" s="28"/>
      <c r="DS2210" s="28"/>
      <c r="DX2210" s="194"/>
      <c r="DZ2210" s="28"/>
      <c r="EA2210" s="28"/>
      <c r="EB2210" s="28"/>
      <c r="EG2210" s="194"/>
      <c r="EI2210" s="28"/>
      <c r="EJ2210" s="28"/>
      <c r="EK2210" s="28"/>
      <c r="EP2210" s="194"/>
      <c r="ER2210" s="28"/>
      <c r="ES2210" s="28"/>
      <c r="ET2210" s="28"/>
      <c r="EY2210" s="194"/>
      <c r="FA2210" s="28"/>
      <c r="FB2210" s="28"/>
      <c r="FC2210" s="28"/>
      <c r="FH2210" s="194"/>
      <c r="FJ2210" s="28"/>
      <c r="FK2210" s="28"/>
      <c r="FL2210" s="28"/>
      <c r="FQ2210" s="194"/>
      <c r="FS2210" s="28"/>
      <c r="FT2210" s="28"/>
      <c r="FU2210" s="28"/>
      <c r="FZ2210" s="194"/>
      <c r="GB2210" s="28"/>
      <c r="GC2210" s="28"/>
      <c r="GD2210" s="28"/>
      <c r="GI2210" s="194"/>
      <c r="GK2210" s="28"/>
      <c r="GL2210" s="28"/>
      <c r="GM2210" s="28"/>
      <c r="GR2210" s="194"/>
      <c r="GT2210" s="28"/>
      <c r="GU2210" s="28"/>
      <c r="GV2210" s="28"/>
      <c r="HA2210" s="194"/>
      <c r="HC2210" s="28"/>
      <c r="HD2210" s="28"/>
      <c r="HE2210" s="28"/>
      <c r="HJ2210" s="28"/>
      <c r="HK2210" s="28"/>
      <c r="HL2210" s="28"/>
      <c r="HM2210" s="28"/>
      <c r="HN2210" s="28"/>
      <c r="HO2210" s="28"/>
      <c r="HP2210" s="28"/>
      <c r="HQ2210" s="28"/>
      <c r="HR2210" s="28"/>
      <c r="HS2210" s="28"/>
      <c r="HT2210" s="28"/>
      <c r="HU2210" s="28"/>
      <c r="HV2210" s="28"/>
      <c r="HW2210" s="28"/>
      <c r="HX2210" s="28"/>
      <c r="HY2210" s="28"/>
      <c r="HZ2210" s="28"/>
      <c r="IA2210" s="28"/>
      <c r="IB2210" s="28"/>
      <c r="IC2210" s="28"/>
      <c r="ID2210" s="28"/>
      <c r="IE2210" s="28"/>
      <c r="IF2210" s="28"/>
      <c r="IG2210" s="28"/>
      <c r="IH2210" s="28"/>
      <c r="II2210" s="28"/>
      <c r="IJ2210" s="28"/>
      <c r="IK2210" s="28"/>
      <c r="IL2210" s="28"/>
      <c r="IM2210" s="28"/>
      <c r="IN2210" s="28"/>
      <c r="IO2210" s="28"/>
    </row>
    <row r="2211" spans="1:249" s="50" customFormat="1" ht="14.25">
      <c r="A2211" s="228"/>
      <c r="B2211" s="28"/>
      <c r="C2211" s="28"/>
      <c r="D2211" s="28"/>
      <c r="F2211"/>
      <c r="G2211"/>
      <c r="H2211" s="1"/>
      <c r="I2211" s="1"/>
      <c r="J2211" s="1"/>
      <c r="K2211" s="2"/>
      <c r="L2211" s="1"/>
      <c r="M2211"/>
      <c r="N2211" s="28"/>
      <c r="O2211" s="28"/>
      <c r="T2211" s="194"/>
      <c r="V2211" s="28"/>
      <c r="W2211" s="28"/>
      <c r="X2211" s="28"/>
      <c r="AC2211" s="194"/>
      <c r="AE2211" s="28"/>
      <c r="AF2211" s="28"/>
      <c r="AG2211" s="28"/>
      <c r="AL2211" s="194"/>
      <c r="AN2211" s="28"/>
      <c r="AO2211" s="28"/>
      <c r="AP2211" s="28"/>
      <c r="AU2211" s="194"/>
      <c r="AW2211" s="28"/>
      <c r="AX2211" s="28"/>
      <c r="AY2211" s="28"/>
      <c r="BD2211" s="194"/>
      <c r="BF2211" s="28"/>
      <c r="BG2211" s="28"/>
      <c r="BH2211" s="28"/>
      <c r="BM2211" s="194"/>
      <c r="BO2211" s="28"/>
      <c r="BP2211" s="28"/>
      <c r="BQ2211" s="28"/>
      <c r="BV2211" s="194"/>
      <c r="BX2211" s="28"/>
      <c r="BY2211" s="28"/>
      <c r="BZ2211" s="28"/>
      <c r="CE2211" s="194"/>
      <c r="CG2211" s="28"/>
      <c r="CH2211" s="28"/>
      <c r="CI2211" s="28"/>
      <c r="CN2211" s="194"/>
      <c r="CP2211" s="28"/>
      <c r="CQ2211" s="28"/>
      <c r="CR2211" s="28"/>
      <c r="CW2211" s="194"/>
      <c r="CY2211" s="28"/>
      <c r="CZ2211" s="28"/>
      <c r="DA2211" s="28"/>
      <c r="DF2211" s="194"/>
      <c r="DH2211" s="28"/>
      <c r="DI2211" s="28"/>
      <c r="DJ2211" s="28"/>
      <c r="DO2211" s="194"/>
      <c r="DQ2211" s="28"/>
      <c r="DR2211" s="28"/>
      <c r="DS2211" s="28"/>
      <c r="DX2211" s="194"/>
      <c r="DZ2211" s="28"/>
      <c r="EA2211" s="28"/>
      <c r="EB2211" s="28"/>
      <c r="EG2211" s="194"/>
      <c r="EI2211" s="28"/>
      <c r="EJ2211" s="28"/>
      <c r="EK2211" s="28"/>
      <c r="EP2211" s="194"/>
      <c r="ER2211" s="28"/>
      <c r="ES2211" s="28"/>
      <c r="ET2211" s="28"/>
      <c r="EY2211" s="194"/>
      <c r="FA2211" s="28"/>
      <c r="FB2211" s="28"/>
      <c r="FC2211" s="28"/>
      <c r="FH2211" s="194"/>
      <c r="FJ2211" s="28"/>
      <c r="FK2211" s="28"/>
      <c r="FL2211" s="28"/>
      <c r="FQ2211" s="194"/>
      <c r="FS2211" s="28"/>
      <c r="FT2211" s="28"/>
      <c r="FU2211" s="28"/>
      <c r="FZ2211" s="194"/>
      <c r="GB2211" s="28"/>
      <c r="GC2211" s="28"/>
      <c r="GD2211" s="28"/>
      <c r="GI2211" s="194"/>
      <c r="GK2211" s="28"/>
      <c r="GL2211" s="28"/>
      <c r="GM2211" s="28"/>
      <c r="GR2211" s="194"/>
      <c r="GT2211" s="28"/>
      <c r="GU2211" s="28"/>
      <c r="GV2211" s="28"/>
      <c r="HA2211" s="194"/>
      <c r="HC2211" s="28"/>
      <c r="HD2211" s="28"/>
      <c r="HE2211" s="28"/>
      <c r="HJ2211" s="28"/>
      <c r="HK2211" s="28"/>
      <c r="HL2211" s="28"/>
      <c r="HM2211" s="28"/>
      <c r="HN2211" s="28"/>
      <c r="HO2211" s="28"/>
      <c r="HP2211" s="28"/>
      <c r="HQ2211" s="28"/>
      <c r="HR2211" s="28"/>
      <c r="HS2211" s="28"/>
      <c r="HT2211" s="28"/>
      <c r="HU2211" s="28"/>
      <c r="HV2211" s="28"/>
      <c r="HW2211" s="28"/>
      <c r="HX2211" s="28"/>
      <c r="HY2211" s="28"/>
      <c r="HZ2211" s="28"/>
      <c r="IA2211" s="28"/>
      <c r="IB2211" s="28"/>
      <c r="IC2211" s="28"/>
      <c r="ID2211" s="28"/>
      <c r="IE2211" s="28"/>
      <c r="IF2211" s="28"/>
      <c r="IG2211" s="28"/>
      <c r="IH2211" s="28"/>
      <c r="II2211" s="28"/>
      <c r="IJ2211" s="28"/>
      <c r="IK2211" s="28"/>
      <c r="IL2211" s="28"/>
      <c r="IM2211" s="28"/>
      <c r="IN2211" s="28"/>
      <c r="IO2211" s="28"/>
    </row>
    <row r="2212" spans="1:249" s="50" customFormat="1" ht="14.25">
      <c r="A2212" s="228"/>
      <c r="B2212" s="28"/>
      <c r="C2212" s="28"/>
      <c r="D2212" s="28"/>
      <c r="F2212"/>
      <c r="G2212"/>
      <c r="H2212" s="1"/>
      <c r="I2212" s="1"/>
      <c r="J2212" s="1"/>
      <c r="K2212" s="2"/>
      <c r="L2212" s="1"/>
      <c r="M2212"/>
      <c r="N2212" s="28"/>
      <c r="O2212" s="28"/>
      <c r="T2212" s="194"/>
      <c r="V2212" s="28"/>
      <c r="W2212" s="28"/>
      <c r="X2212" s="28"/>
      <c r="AC2212" s="194"/>
      <c r="AE2212" s="28"/>
      <c r="AF2212" s="28"/>
      <c r="AG2212" s="28"/>
      <c r="AL2212" s="194"/>
      <c r="AN2212" s="28"/>
      <c r="AO2212" s="28"/>
      <c r="AP2212" s="28"/>
      <c r="AU2212" s="194"/>
      <c r="AW2212" s="28"/>
      <c r="AX2212" s="28"/>
      <c r="AY2212" s="28"/>
      <c r="BD2212" s="194"/>
      <c r="BF2212" s="28"/>
      <c r="BG2212" s="28"/>
      <c r="BH2212" s="28"/>
      <c r="BM2212" s="194"/>
      <c r="BO2212" s="28"/>
      <c r="BP2212" s="28"/>
      <c r="BQ2212" s="28"/>
      <c r="BV2212" s="194"/>
      <c r="BX2212" s="28"/>
      <c r="BY2212" s="28"/>
      <c r="BZ2212" s="28"/>
      <c r="CE2212" s="194"/>
      <c r="CG2212" s="28"/>
      <c r="CH2212" s="28"/>
      <c r="CI2212" s="28"/>
      <c r="CN2212" s="194"/>
      <c r="CP2212" s="28"/>
      <c r="CQ2212" s="28"/>
      <c r="CR2212" s="28"/>
      <c r="CW2212" s="194"/>
      <c r="CY2212" s="28"/>
      <c r="CZ2212" s="28"/>
      <c r="DA2212" s="28"/>
      <c r="DF2212" s="194"/>
      <c r="DH2212" s="28"/>
      <c r="DI2212" s="28"/>
      <c r="DJ2212" s="28"/>
      <c r="DO2212" s="194"/>
      <c r="DQ2212" s="28"/>
      <c r="DR2212" s="28"/>
      <c r="DS2212" s="28"/>
      <c r="DX2212" s="194"/>
      <c r="DZ2212" s="28"/>
      <c r="EA2212" s="28"/>
      <c r="EB2212" s="28"/>
      <c r="EG2212" s="194"/>
      <c r="EI2212" s="28"/>
      <c r="EJ2212" s="28"/>
      <c r="EK2212" s="28"/>
      <c r="EP2212" s="194"/>
      <c r="ER2212" s="28"/>
      <c r="ES2212" s="28"/>
      <c r="ET2212" s="28"/>
      <c r="EY2212" s="194"/>
      <c r="FA2212" s="28"/>
      <c r="FB2212" s="28"/>
      <c r="FC2212" s="28"/>
      <c r="FH2212" s="194"/>
      <c r="FJ2212" s="28"/>
      <c r="FK2212" s="28"/>
      <c r="FL2212" s="28"/>
      <c r="FQ2212" s="194"/>
      <c r="FS2212" s="28"/>
      <c r="FT2212" s="28"/>
      <c r="FU2212" s="28"/>
      <c r="FZ2212" s="194"/>
      <c r="GB2212" s="28"/>
      <c r="GC2212" s="28"/>
      <c r="GD2212" s="28"/>
      <c r="GI2212" s="194"/>
      <c r="GK2212" s="28"/>
      <c r="GL2212" s="28"/>
      <c r="GM2212" s="28"/>
      <c r="GR2212" s="194"/>
      <c r="GT2212" s="28"/>
      <c r="GU2212" s="28"/>
      <c r="GV2212" s="28"/>
      <c r="HA2212" s="194"/>
      <c r="HC2212" s="28"/>
      <c r="HD2212" s="28"/>
      <c r="HE2212" s="28"/>
      <c r="HJ2212" s="28"/>
      <c r="HK2212" s="28"/>
      <c r="HL2212" s="28"/>
      <c r="HM2212" s="28"/>
      <c r="HN2212" s="28"/>
      <c r="HO2212" s="28"/>
      <c r="HP2212" s="28"/>
      <c r="HQ2212" s="28"/>
      <c r="HR2212" s="28"/>
      <c r="HS2212" s="28"/>
      <c r="HT2212" s="28"/>
      <c r="HU2212" s="28"/>
      <c r="HV2212" s="28"/>
      <c r="HW2212" s="28"/>
      <c r="HX2212" s="28"/>
      <c r="HY2212" s="28"/>
      <c r="HZ2212" s="28"/>
      <c r="IA2212" s="28"/>
      <c r="IB2212" s="28"/>
      <c r="IC2212" s="28"/>
      <c r="ID2212" s="28"/>
      <c r="IE2212" s="28"/>
      <c r="IF2212" s="28"/>
      <c r="IG2212" s="28"/>
      <c r="IH2212" s="28"/>
      <c r="II2212" s="28"/>
      <c r="IJ2212" s="28"/>
      <c r="IK2212" s="28"/>
      <c r="IL2212" s="28"/>
      <c r="IM2212" s="28"/>
      <c r="IN2212" s="28"/>
      <c r="IO2212" s="28"/>
    </row>
    <row r="2213" spans="1:249" s="50" customFormat="1" ht="14.25">
      <c r="A2213" s="228"/>
      <c r="B2213" s="28"/>
      <c r="C2213" s="28"/>
      <c r="D2213" s="28"/>
      <c r="F2213"/>
      <c r="G2213"/>
      <c r="H2213" s="1"/>
      <c r="I2213" s="1"/>
      <c r="J2213" s="1"/>
      <c r="K2213" s="2"/>
      <c r="L2213" s="1"/>
      <c r="M2213"/>
      <c r="N2213" s="28"/>
      <c r="O2213" s="28"/>
      <c r="T2213" s="194"/>
      <c r="V2213" s="28"/>
      <c r="W2213" s="28"/>
      <c r="X2213" s="28"/>
      <c r="AC2213" s="194"/>
      <c r="AE2213" s="28"/>
      <c r="AF2213" s="28"/>
      <c r="AG2213" s="28"/>
      <c r="AL2213" s="194"/>
      <c r="AN2213" s="28"/>
      <c r="AO2213" s="28"/>
      <c r="AP2213" s="28"/>
      <c r="AU2213" s="194"/>
      <c r="AW2213" s="28"/>
      <c r="AX2213" s="28"/>
      <c r="AY2213" s="28"/>
      <c r="BD2213" s="194"/>
      <c r="BF2213" s="28"/>
      <c r="BG2213" s="28"/>
      <c r="BH2213" s="28"/>
      <c r="BM2213" s="194"/>
      <c r="BO2213" s="28"/>
      <c r="BP2213" s="28"/>
      <c r="BQ2213" s="28"/>
      <c r="BV2213" s="194"/>
      <c r="BX2213" s="28"/>
      <c r="BY2213" s="28"/>
      <c r="BZ2213" s="28"/>
      <c r="CE2213" s="194"/>
      <c r="CG2213" s="28"/>
      <c r="CH2213" s="28"/>
      <c r="CI2213" s="28"/>
      <c r="CN2213" s="194"/>
      <c r="CP2213" s="28"/>
      <c r="CQ2213" s="28"/>
      <c r="CR2213" s="28"/>
      <c r="CW2213" s="194"/>
      <c r="CY2213" s="28"/>
      <c r="CZ2213" s="28"/>
      <c r="DA2213" s="28"/>
      <c r="DF2213" s="194"/>
      <c r="DH2213" s="28"/>
      <c r="DI2213" s="28"/>
      <c r="DJ2213" s="28"/>
      <c r="DO2213" s="194"/>
      <c r="DQ2213" s="28"/>
      <c r="DR2213" s="28"/>
      <c r="DS2213" s="28"/>
      <c r="DX2213" s="194"/>
      <c r="DZ2213" s="28"/>
      <c r="EA2213" s="28"/>
      <c r="EB2213" s="28"/>
      <c r="EG2213" s="194"/>
      <c r="EI2213" s="28"/>
      <c r="EJ2213" s="28"/>
      <c r="EK2213" s="28"/>
      <c r="EP2213" s="194"/>
      <c r="ER2213" s="28"/>
      <c r="ES2213" s="28"/>
      <c r="ET2213" s="28"/>
      <c r="EY2213" s="194"/>
      <c r="FA2213" s="28"/>
      <c r="FB2213" s="28"/>
      <c r="FC2213" s="28"/>
      <c r="FH2213" s="194"/>
      <c r="FJ2213" s="28"/>
      <c r="FK2213" s="28"/>
      <c r="FL2213" s="28"/>
      <c r="FQ2213" s="194"/>
      <c r="FS2213" s="28"/>
      <c r="FT2213" s="28"/>
      <c r="FU2213" s="28"/>
      <c r="FZ2213" s="194"/>
      <c r="GB2213" s="28"/>
      <c r="GC2213" s="28"/>
      <c r="GD2213" s="28"/>
      <c r="GI2213" s="194"/>
      <c r="GK2213" s="28"/>
      <c r="GL2213" s="28"/>
      <c r="GM2213" s="28"/>
      <c r="GR2213" s="194"/>
      <c r="GT2213" s="28"/>
      <c r="GU2213" s="28"/>
      <c r="GV2213" s="28"/>
      <c r="HA2213" s="194"/>
      <c r="HC2213" s="28"/>
      <c r="HD2213" s="28"/>
      <c r="HE2213" s="28"/>
      <c r="HJ2213" s="28"/>
      <c r="HK2213" s="28"/>
      <c r="HL2213" s="28"/>
      <c r="HM2213" s="28"/>
      <c r="HN2213" s="28"/>
      <c r="HO2213" s="28"/>
      <c r="HP2213" s="28"/>
      <c r="HQ2213" s="28"/>
      <c r="HR2213" s="28"/>
      <c r="HS2213" s="28"/>
      <c r="HT2213" s="28"/>
      <c r="HU2213" s="28"/>
      <c r="HV2213" s="28"/>
      <c r="HW2213" s="28"/>
      <c r="HX2213" s="28"/>
      <c r="HY2213" s="28"/>
      <c r="HZ2213" s="28"/>
      <c r="IA2213" s="28"/>
      <c r="IB2213" s="28"/>
      <c r="IC2213" s="28"/>
      <c r="ID2213" s="28"/>
      <c r="IE2213" s="28"/>
      <c r="IF2213" s="28"/>
      <c r="IG2213" s="28"/>
      <c r="IH2213" s="28"/>
      <c r="II2213" s="28"/>
      <c r="IJ2213" s="28"/>
      <c r="IK2213" s="28"/>
      <c r="IL2213" s="28"/>
      <c r="IM2213" s="28"/>
      <c r="IN2213" s="28"/>
      <c r="IO2213" s="28"/>
    </row>
    <row r="2214" spans="1:249" s="50" customFormat="1" ht="14.25">
      <c r="A2214" s="228"/>
      <c r="B2214" s="28"/>
      <c r="C2214" s="28"/>
      <c r="D2214" s="28"/>
      <c r="F2214"/>
      <c r="G2214"/>
      <c r="H2214" s="1"/>
      <c r="I2214" s="1"/>
      <c r="J2214" s="1"/>
      <c r="K2214" s="2"/>
      <c r="L2214" s="1"/>
      <c r="M2214"/>
      <c r="N2214" s="28"/>
      <c r="O2214" s="28"/>
      <c r="T2214" s="194"/>
      <c r="V2214" s="28"/>
      <c r="W2214" s="28"/>
      <c r="X2214" s="28"/>
      <c r="AC2214" s="194"/>
      <c r="AE2214" s="28"/>
      <c r="AF2214" s="28"/>
      <c r="AG2214" s="28"/>
      <c r="AL2214" s="194"/>
      <c r="AN2214" s="28"/>
      <c r="AO2214" s="28"/>
      <c r="AP2214" s="28"/>
      <c r="AU2214" s="194"/>
      <c r="AW2214" s="28"/>
      <c r="AX2214" s="28"/>
      <c r="AY2214" s="28"/>
      <c r="BD2214" s="194"/>
      <c r="BF2214" s="28"/>
      <c r="BG2214" s="28"/>
      <c r="BH2214" s="28"/>
      <c r="BM2214" s="194"/>
      <c r="BO2214" s="28"/>
      <c r="BP2214" s="28"/>
      <c r="BQ2214" s="28"/>
      <c r="BV2214" s="194"/>
      <c r="BX2214" s="28"/>
      <c r="BY2214" s="28"/>
      <c r="BZ2214" s="28"/>
      <c r="CE2214" s="194"/>
      <c r="CG2214" s="28"/>
      <c r="CH2214" s="28"/>
      <c r="CI2214" s="28"/>
      <c r="CN2214" s="194"/>
      <c r="CP2214" s="28"/>
      <c r="CQ2214" s="28"/>
      <c r="CR2214" s="28"/>
      <c r="CW2214" s="194"/>
      <c r="CY2214" s="28"/>
      <c r="CZ2214" s="28"/>
      <c r="DA2214" s="28"/>
      <c r="DF2214" s="194"/>
      <c r="DH2214" s="28"/>
      <c r="DI2214" s="28"/>
      <c r="DJ2214" s="28"/>
      <c r="DO2214" s="194"/>
      <c r="DQ2214" s="28"/>
      <c r="DR2214" s="28"/>
      <c r="DS2214" s="28"/>
      <c r="DX2214" s="194"/>
      <c r="DZ2214" s="28"/>
      <c r="EA2214" s="28"/>
      <c r="EB2214" s="28"/>
      <c r="EG2214" s="194"/>
      <c r="EI2214" s="28"/>
      <c r="EJ2214" s="28"/>
      <c r="EK2214" s="28"/>
      <c r="EP2214" s="194"/>
      <c r="ER2214" s="28"/>
      <c r="ES2214" s="28"/>
      <c r="ET2214" s="28"/>
      <c r="EY2214" s="194"/>
      <c r="FA2214" s="28"/>
      <c r="FB2214" s="28"/>
      <c r="FC2214" s="28"/>
      <c r="FH2214" s="194"/>
      <c r="FJ2214" s="28"/>
      <c r="FK2214" s="28"/>
      <c r="FL2214" s="28"/>
      <c r="FQ2214" s="194"/>
      <c r="FS2214" s="28"/>
      <c r="FT2214" s="28"/>
      <c r="FU2214" s="28"/>
      <c r="FZ2214" s="194"/>
      <c r="GB2214" s="28"/>
      <c r="GC2214" s="28"/>
      <c r="GD2214" s="28"/>
      <c r="GI2214" s="194"/>
      <c r="GK2214" s="28"/>
      <c r="GL2214" s="28"/>
      <c r="GM2214" s="28"/>
      <c r="GR2214" s="194"/>
      <c r="GT2214" s="28"/>
      <c r="GU2214" s="28"/>
      <c r="GV2214" s="28"/>
      <c r="HA2214" s="194"/>
      <c r="HC2214" s="28"/>
      <c r="HD2214" s="28"/>
      <c r="HE2214" s="28"/>
      <c r="HJ2214" s="28"/>
      <c r="HK2214" s="28"/>
      <c r="HL2214" s="28"/>
      <c r="HM2214" s="28"/>
      <c r="HN2214" s="28"/>
      <c r="HO2214" s="28"/>
      <c r="HP2214" s="28"/>
      <c r="HQ2214" s="28"/>
      <c r="HR2214" s="28"/>
      <c r="HS2214" s="28"/>
      <c r="HT2214" s="28"/>
      <c r="HU2214" s="28"/>
      <c r="HV2214" s="28"/>
      <c r="HW2214" s="28"/>
      <c r="HX2214" s="28"/>
      <c r="HY2214" s="28"/>
      <c r="HZ2214" s="28"/>
      <c r="IA2214" s="28"/>
      <c r="IB2214" s="28"/>
      <c r="IC2214" s="28"/>
      <c r="ID2214" s="28"/>
      <c r="IE2214" s="28"/>
      <c r="IF2214" s="28"/>
      <c r="IG2214" s="28"/>
      <c r="IH2214" s="28"/>
      <c r="II2214" s="28"/>
      <c r="IJ2214" s="28"/>
      <c r="IK2214" s="28"/>
      <c r="IL2214" s="28"/>
      <c r="IM2214" s="28"/>
      <c r="IN2214" s="28"/>
      <c r="IO2214" s="28"/>
    </row>
    <row r="2215" spans="1:249" s="50" customFormat="1" ht="14.25">
      <c r="A2215" s="228"/>
      <c r="B2215" s="28"/>
      <c r="C2215" s="28"/>
      <c r="D2215" s="28"/>
      <c r="F2215"/>
      <c r="G2215"/>
      <c r="H2215" s="1"/>
      <c r="I2215" s="1"/>
      <c r="J2215" s="1"/>
      <c r="K2215" s="2"/>
      <c r="L2215" s="1"/>
      <c r="M2215"/>
      <c r="N2215" s="28"/>
      <c r="O2215" s="28"/>
      <c r="T2215" s="194"/>
      <c r="V2215" s="28"/>
      <c r="W2215" s="28"/>
      <c r="X2215" s="28"/>
      <c r="AC2215" s="194"/>
      <c r="AE2215" s="28"/>
      <c r="AF2215" s="28"/>
      <c r="AG2215" s="28"/>
      <c r="AL2215" s="194"/>
      <c r="AN2215" s="28"/>
      <c r="AO2215" s="28"/>
      <c r="AP2215" s="28"/>
      <c r="AU2215" s="194"/>
      <c r="AW2215" s="28"/>
      <c r="AX2215" s="28"/>
      <c r="AY2215" s="28"/>
      <c r="BD2215" s="194"/>
      <c r="BF2215" s="28"/>
      <c r="BG2215" s="28"/>
      <c r="BH2215" s="28"/>
      <c r="BM2215" s="194"/>
      <c r="BO2215" s="28"/>
      <c r="BP2215" s="28"/>
      <c r="BQ2215" s="28"/>
      <c r="BV2215" s="194"/>
      <c r="BX2215" s="28"/>
      <c r="BY2215" s="28"/>
      <c r="BZ2215" s="28"/>
      <c r="CE2215" s="194"/>
      <c r="CG2215" s="28"/>
      <c r="CH2215" s="28"/>
      <c r="CI2215" s="28"/>
      <c r="CN2215" s="194"/>
      <c r="CP2215" s="28"/>
      <c r="CQ2215" s="28"/>
      <c r="CR2215" s="28"/>
      <c r="CW2215" s="194"/>
      <c r="CY2215" s="28"/>
      <c r="CZ2215" s="28"/>
      <c r="DA2215" s="28"/>
      <c r="DF2215" s="194"/>
      <c r="DH2215" s="28"/>
      <c r="DI2215" s="28"/>
      <c r="DJ2215" s="28"/>
      <c r="DO2215" s="194"/>
      <c r="DQ2215" s="28"/>
      <c r="DR2215" s="28"/>
      <c r="DS2215" s="28"/>
      <c r="DX2215" s="194"/>
      <c r="DZ2215" s="28"/>
      <c r="EA2215" s="28"/>
      <c r="EB2215" s="28"/>
      <c r="EG2215" s="194"/>
      <c r="EI2215" s="28"/>
      <c r="EJ2215" s="28"/>
      <c r="EK2215" s="28"/>
      <c r="EP2215" s="194"/>
      <c r="ER2215" s="28"/>
      <c r="ES2215" s="28"/>
      <c r="ET2215" s="28"/>
      <c r="EY2215" s="194"/>
      <c r="FA2215" s="28"/>
      <c r="FB2215" s="28"/>
      <c r="FC2215" s="28"/>
      <c r="FH2215" s="194"/>
      <c r="FJ2215" s="28"/>
      <c r="FK2215" s="28"/>
      <c r="FL2215" s="28"/>
      <c r="FQ2215" s="194"/>
      <c r="FS2215" s="28"/>
      <c r="FT2215" s="28"/>
      <c r="FU2215" s="28"/>
      <c r="FZ2215" s="194"/>
      <c r="GB2215" s="28"/>
      <c r="GC2215" s="28"/>
      <c r="GD2215" s="28"/>
      <c r="GI2215" s="194"/>
      <c r="GK2215" s="28"/>
      <c r="GL2215" s="28"/>
      <c r="GM2215" s="28"/>
      <c r="GR2215" s="194"/>
      <c r="GT2215" s="28"/>
      <c r="GU2215" s="28"/>
      <c r="GV2215" s="28"/>
      <c r="HA2215" s="194"/>
      <c r="HC2215" s="28"/>
      <c r="HD2215" s="28"/>
      <c r="HE2215" s="28"/>
      <c r="HJ2215" s="28"/>
      <c r="HK2215" s="28"/>
      <c r="HL2215" s="28"/>
      <c r="HM2215" s="28"/>
      <c r="HN2215" s="28"/>
      <c r="HO2215" s="28"/>
      <c r="HP2215" s="28"/>
      <c r="HQ2215" s="28"/>
      <c r="HR2215" s="28"/>
      <c r="HS2215" s="28"/>
      <c r="HT2215" s="28"/>
      <c r="HU2215" s="28"/>
      <c r="HV2215" s="28"/>
      <c r="HW2215" s="28"/>
      <c r="HX2215" s="28"/>
      <c r="HY2215" s="28"/>
      <c r="HZ2215" s="28"/>
      <c r="IA2215" s="28"/>
      <c r="IB2215" s="28"/>
      <c r="IC2215" s="28"/>
      <c r="ID2215" s="28"/>
      <c r="IE2215" s="28"/>
      <c r="IF2215" s="28"/>
      <c r="IG2215" s="28"/>
      <c r="IH2215" s="28"/>
      <c r="II2215" s="28"/>
      <c r="IJ2215" s="28"/>
      <c r="IK2215" s="28"/>
      <c r="IL2215" s="28"/>
      <c r="IM2215" s="28"/>
      <c r="IN2215" s="28"/>
      <c r="IO2215" s="28"/>
    </row>
    <row r="2216" spans="1:249" s="50" customFormat="1" ht="14.25">
      <c r="A2216" s="228"/>
      <c r="B2216" s="28"/>
      <c r="C2216" s="28"/>
      <c r="D2216" s="28"/>
      <c r="F2216"/>
      <c r="G2216"/>
      <c r="H2216" s="1"/>
      <c r="I2216" s="1"/>
      <c r="J2216" s="1"/>
      <c r="K2216" s="2"/>
      <c r="L2216" s="1"/>
      <c r="M2216"/>
      <c r="N2216" s="28"/>
      <c r="O2216" s="28"/>
      <c r="T2216" s="194"/>
      <c r="V2216" s="28"/>
      <c r="W2216" s="28"/>
      <c r="X2216" s="28"/>
      <c r="AC2216" s="194"/>
      <c r="AE2216" s="28"/>
      <c r="AF2216" s="28"/>
      <c r="AG2216" s="28"/>
      <c r="AL2216" s="194"/>
      <c r="AN2216" s="28"/>
      <c r="AO2216" s="28"/>
      <c r="AP2216" s="28"/>
      <c r="AU2216" s="194"/>
      <c r="AW2216" s="28"/>
      <c r="AX2216" s="28"/>
      <c r="AY2216" s="28"/>
      <c r="BD2216" s="194"/>
      <c r="BF2216" s="28"/>
      <c r="BG2216" s="28"/>
      <c r="BH2216" s="28"/>
      <c r="BM2216" s="194"/>
      <c r="BO2216" s="28"/>
      <c r="BP2216" s="28"/>
      <c r="BQ2216" s="28"/>
      <c r="BV2216" s="194"/>
      <c r="BX2216" s="28"/>
      <c r="BY2216" s="28"/>
      <c r="BZ2216" s="28"/>
      <c r="CE2216" s="194"/>
      <c r="CG2216" s="28"/>
      <c r="CH2216" s="28"/>
      <c r="CI2216" s="28"/>
      <c r="CN2216" s="194"/>
      <c r="CP2216" s="28"/>
      <c r="CQ2216" s="28"/>
      <c r="CR2216" s="28"/>
      <c r="CW2216" s="194"/>
      <c r="CY2216" s="28"/>
      <c r="CZ2216" s="28"/>
      <c r="DA2216" s="28"/>
      <c r="DF2216" s="194"/>
      <c r="DH2216" s="28"/>
      <c r="DI2216" s="28"/>
      <c r="DJ2216" s="28"/>
      <c r="DO2216" s="194"/>
      <c r="DQ2216" s="28"/>
      <c r="DR2216" s="28"/>
      <c r="DS2216" s="28"/>
      <c r="DX2216" s="194"/>
      <c r="DZ2216" s="28"/>
      <c r="EA2216" s="28"/>
      <c r="EB2216" s="28"/>
      <c r="EG2216" s="194"/>
      <c r="EI2216" s="28"/>
      <c r="EJ2216" s="28"/>
      <c r="EK2216" s="28"/>
      <c r="EP2216" s="194"/>
      <c r="ER2216" s="28"/>
      <c r="ES2216" s="28"/>
      <c r="ET2216" s="28"/>
      <c r="EY2216" s="194"/>
      <c r="FA2216" s="28"/>
      <c r="FB2216" s="28"/>
      <c r="FC2216" s="28"/>
      <c r="FH2216" s="194"/>
      <c r="FJ2216" s="28"/>
      <c r="FK2216" s="28"/>
      <c r="FL2216" s="28"/>
      <c r="FQ2216" s="194"/>
      <c r="FS2216" s="28"/>
      <c r="FT2216" s="28"/>
      <c r="FU2216" s="28"/>
      <c r="FZ2216" s="194"/>
      <c r="GB2216" s="28"/>
      <c r="GC2216" s="28"/>
      <c r="GD2216" s="28"/>
      <c r="GI2216" s="194"/>
      <c r="GK2216" s="28"/>
      <c r="GL2216" s="28"/>
      <c r="GM2216" s="28"/>
      <c r="GR2216" s="194"/>
      <c r="GT2216" s="28"/>
      <c r="GU2216" s="28"/>
      <c r="GV2216" s="28"/>
      <c r="HA2216" s="194"/>
      <c r="HC2216" s="28"/>
      <c r="HD2216" s="28"/>
      <c r="HE2216" s="28"/>
      <c r="HJ2216" s="28"/>
      <c r="HK2216" s="28"/>
      <c r="HL2216" s="28"/>
      <c r="HM2216" s="28"/>
      <c r="HN2216" s="28"/>
      <c r="HO2216" s="28"/>
      <c r="HP2216" s="28"/>
      <c r="HQ2216" s="28"/>
      <c r="HR2216" s="28"/>
      <c r="HS2216" s="28"/>
      <c r="HT2216" s="28"/>
      <c r="HU2216" s="28"/>
      <c r="HV2216" s="28"/>
      <c r="HW2216" s="28"/>
      <c r="HX2216" s="28"/>
      <c r="HY2216" s="28"/>
      <c r="HZ2216" s="28"/>
      <c r="IA2216" s="28"/>
      <c r="IB2216" s="28"/>
      <c r="IC2216" s="28"/>
      <c r="ID2216" s="28"/>
      <c r="IE2216" s="28"/>
      <c r="IF2216" s="28"/>
      <c r="IG2216" s="28"/>
      <c r="IH2216" s="28"/>
      <c r="II2216" s="28"/>
      <c r="IJ2216" s="28"/>
      <c r="IK2216" s="28"/>
      <c r="IL2216" s="28"/>
      <c r="IM2216" s="28"/>
      <c r="IN2216" s="28"/>
      <c r="IO2216" s="28"/>
    </row>
    <row r="2217" spans="1:249" s="50" customFormat="1" ht="14.25">
      <c r="A2217" s="28"/>
      <c r="B2217" s="28"/>
      <c r="C2217" s="28"/>
      <c r="D2217" s="28"/>
      <c r="E2217" s="28"/>
      <c r="F2217"/>
      <c r="G2217"/>
      <c r="H2217" s="1"/>
      <c r="I2217" s="1"/>
      <c r="J2217" s="1"/>
      <c r="K2217" s="2"/>
      <c r="L2217" s="1"/>
      <c r="M2217"/>
      <c r="N2217" s="28"/>
      <c r="O2217" s="28"/>
      <c r="T2217" s="194"/>
      <c r="V2217" s="28"/>
      <c r="W2217" s="28"/>
      <c r="X2217" s="28"/>
      <c r="AC2217" s="194"/>
      <c r="AE2217" s="28"/>
      <c r="AF2217" s="28"/>
      <c r="AG2217" s="28"/>
      <c r="AL2217" s="194"/>
      <c r="AN2217" s="28"/>
      <c r="AO2217" s="28"/>
      <c r="AP2217" s="28"/>
      <c r="AU2217" s="194"/>
      <c r="AW2217" s="28"/>
      <c r="AX2217" s="28"/>
      <c r="AY2217" s="28"/>
      <c r="BD2217" s="194"/>
      <c r="BF2217" s="28"/>
      <c r="BG2217" s="28"/>
      <c r="BH2217" s="28"/>
      <c r="BM2217" s="194"/>
      <c r="BO2217" s="28"/>
      <c r="BP2217" s="28"/>
      <c r="BQ2217" s="28"/>
      <c r="BV2217" s="194"/>
      <c r="BX2217" s="28"/>
      <c r="BY2217" s="28"/>
      <c r="BZ2217" s="28"/>
      <c r="CE2217" s="194"/>
      <c r="CG2217" s="28"/>
      <c r="CH2217" s="28"/>
      <c r="CI2217" s="28"/>
      <c r="CN2217" s="194"/>
      <c r="CP2217" s="28"/>
      <c r="CQ2217" s="28"/>
      <c r="CR2217" s="28"/>
      <c r="CW2217" s="194"/>
      <c r="CY2217" s="28"/>
      <c r="CZ2217" s="28"/>
      <c r="DA2217" s="28"/>
      <c r="DF2217" s="194"/>
      <c r="DH2217" s="28"/>
      <c r="DI2217" s="28"/>
      <c r="DJ2217" s="28"/>
      <c r="DO2217" s="194"/>
      <c r="DQ2217" s="28"/>
      <c r="DR2217" s="28"/>
      <c r="DS2217" s="28"/>
      <c r="DX2217" s="194"/>
      <c r="DZ2217" s="28"/>
      <c r="EA2217" s="28"/>
      <c r="EB2217" s="28"/>
      <c r="EG2217" s="194"/>
      <c r="EI2217" s="28"/>
      <c r="EJ2217" s="28"/>
      <c r="EK2217" s="28"/>
      <c r="EP2217" s="194"/>
      <c r="ER2217" s="28"/>
      <c r="ES2217" s="28"/>
      <c r="ET2217" s="28"/>
      <c r="EY2217" s="194"/>
      <c r="FA2217" s="28"/>
      <c r="FB2217" s="28"/>
      <c r="FC2217" s="28"/>
      <c r="FH2217" s="194"/>
      <c r="FJ2217" s="28"/>
      <c r="FK2217" s="28"/>
      <c r="FL2217" s="28"/>
      <c r="FQ2217" s="194"/>
      <c r="FS2217" s="28"/>
      <c r="FT2217" s="28"/>
      <c r="FU2217" s="28"/>
      <c r="FZ2217" s="194"/>
      <c r="GB2217" s="28"/>
      <c r="GC2217" s="28"/>
      <c r="GD2217" s="28"/>
      <c r="GI2217" s="194"/>
      <c r="GK2217" s="28"/>
      <c r="GL2217" s="28"/>
      <c r="GM2217" s="28"/>
      <c r="GR2217" s="194"/>
      <c r="GT2217" s="28"/>
      <c r="GU2217" s="28"/>
      <c r="GV2217" s="28"/>
      <c r="HA2217" s="194"/>
      <c r="HC2217" s="28"/>
      <c r="HD2217" s="28"/>
      <c r="HE2217" s="28"/>
      <c r="HJ2217" s="28"/>
      <c r="HK2217" s="28"/>
      <c r="HL2217" s="28"/>
      <c r="HM2217" s="28"/>
      <c r="HN2217" s="28"/>
      <c r="HO2217" s="28"/>
      <c r="HP2217" s="28"/>
      <c r="HQ2217" s="28"/>
      <c r="HR2217" s="28"/>
      <c r="HS2217" s="28"/>
      <c r="HT2217" s="28"/>
      <c r="HU2217" s="28"/>
      <c r="HV2217" s="28"/>
      <c r="HW2217" s="28"/>
      <c r="HX2217" s="28"/>
      <c r="HY2217" s="28"/>
      <c r="HZ2217" s="28"/>
      <c r="IA2217" s="28"/>
      <c r="IB2217" s="28"/>
      <c r="IC2217" s="28"/>
      <c r="ID2217" s="28"/>
      <c r="IE2217" s="28"/>
      <c r="IF2217" s="28"/>
      <c r="IG2217" s="28"/>
      <c r="IH2217" s="28"/>
      <c r="II2217" s="28"/>
      <c r="IJ2217" s="28"/>
      <c r="IK2217" s="28"/>
      <c r="IL2217" s="28"/>
      <c r="IM2217" s="28"/>
      <c r="IN2217" s="28"/>
      <c r="IO2217" s="28"/>
    </row>
    <row r="2218" spans="1:249" s="50" customFormat="1" ht="14.25">
      <c r="A2218" s="228"/>
      <c r="B2218" s="28"/>
      <c r="C2218" s="28"/>
      <c r="D2218" s="28"/>
      <c r="F2218"/>
      <c r="G2218"/>
      <c r="H2218" s="1"/>
      <c r="I2218" s="1"/>
      <c r="J2218" s="1"/>
      <c r="K2218" s="2"/>
      <c r="L2218" s="1"/>
      <c r="M2218"/>
      <c r="N2218" s="28"/>
      <c r="O2218" s="28"/>
      <c r="T2218" s="194"/>
      <c r="V2218" s="28"/>
      <c r="W2218" s="28"/>
      <c r="X2218" s="28"/>
      <c r="AC2218" s="194"/>
      <c r="AE2218" s="28"/>
      <c r="AF2218" s="28"/>
      <c r="AG2218" s="28"/>
      <c r="AL2218" s="194"/>
      <c r="AN2218" s="28"/>
      <c r="AO2218" s="28"/>
      <c r="AP2218" s="28"/>
      <c r="AU2218" s="194"/>
      <c r="AW2218" s="28"/>
      <c r="AX2218" s="28"/>
      <c r="AY2218" s="28"/>
      <c r="BD2218" s="194"/>
      <c r="BF2218" s="28"/>
      <c r="BG2218" s="28"/>
      <c r="BH2218" s="28"/>
      <c r="BM2218" s="194"/>
      <c r="BO2218" s="28"/>
      <c r="BP2218" s="28"/>
      <c r="BQ2218" s="28"/>
      <c r="BV2218" s="194"/>
      <c r="BX2218" s="28"/>
      <c r="BY2218" s="28"/>
      <c r="BZ2218" s="28"/>
      <c r="CE2218" s="194"/>
      <c r="CG2218" s="28"/>
      <c r="CH2218" s="28"/>
      <c r="CI2218" s="28"/>
      <c r="CN2218" s="194"/>
      <c r="CP2218" s="28"/>
      <c r="CQ2218" s="28"/>
      <c r="CR2218" s="28"/>
      <c r="CW2218" s="194"/>
      <c r="CY2218" s="28"/>
      <c r="CZ2218" s="28"/>
      <c r="DA2218" s="28"/>
      <c r="DF2218" s="194"/>
      <c r="DH2218" s="28"/>
      <c r="DI2218" s="28"/>
      <c r="DJ2218" s="28"/>
      <c r="DO2218" s="194"/>
      <c r="DQ2218" s="28"/>
      <c r="DR2218" s="28"/>
      <c r="DS2218" s="28"/>
      <c r="DX2218" s="194"/>
      <c r="DZ2218" s="28"/>
      <c r="EA2218" s="28"/>
      <c r="EB2218" s="28"/>
      <c r="EG2218" s="194"/>
      <c r="EI2218" s="28"/>
      <c r="EJ2218" s="28"/>
      <c r="EK2218" s="28"/>
      <c r="EP2218" s="194"/>
      <c r="ER2218" s="28"/>
      <c r="ES2218" s="28"/>
      <c r="ET2218" s="28"/>
      <c r="EY2218" s="194"/>
      <c r="FA2218" s="28"/>
      <c r="FB2218" s="28"/>
      <c r="FC2218" s="28"/>
      <c r="FH2218" s="194"/>
      <c r="FJ2218" s="28"/>
      <c r="FK2218" s="28"/>
      <c r="FL2218" s="28"/>
      <c r="FQ2218" s="194"/>
      <c r="FS2218" s="28"/>
      <c r="FT2218" s="28"/>
      <c r="FU2218" s="28"/>
      <c r="FZ2218" s="194"/>
      <c r="GB2218" s="28"/>
      <c r="GC2218" s="28"/>
      <c r="GD2218" s="28"/>
      <c r="GI2218" s="194"/>
      <c r="GK2218" s="28"/>
      <c r="GL2218" s="28"/>
      <c r="GM2218" s="28"/>
      <c r="GR2218" s="194"/>
      <c r="GT2218" s="28"/>
      <c r="GU2218" s="28"/>
      <c r="GV2218" s="28"/>
      <c r="HA2218" s="194"/>
      <c r="HC2218" s="28"/>
      <c r="HD2218" s="28"/>
      <c r="HE2218" s="28"/>
      <c r="HJ2218" s="28"/>
      <c r="HK2218" s="28"/>
      <c r="HL2218" s="28"/>
      <c r="HM2218" s="28"/>
      <c r="HN2218" s="28"/>
      <c r="HO2218" s="28"/>
      <c r="HP2218" s="28"/>
      <c r="HQ2218" s="28"/>
      <c r="HR2218" s="28"/>
      <c r="HS2218" s="28"/>
      <c r="HT2218" s="28"/>
      <c r="HU2218" s="28"/>
      <c r="HV2218" s="28"/>
      <c r="HW2218" s="28"/>
      <c r="HX2218" s="28"/>
      <c r="HY2218" s="28"/>
      <c r="HZ2218" s="28"/>
      <c r="IA2218" s="28"/>
      <c r="IB2218" s="28"/>
      <c r="IC2218" s="28"/>
      <c r="ID2218" s="28"/>
      <c r="IE2218" s="28"/>
      <c r="IF2218" s="28"/>
      <c r="IG2218" s="28"/>
      <c r="IH2218" s="28"/>
      <c r="II2218" s="28"/>
      <c r="IJ2218" s="28"/>
      <c r="IK2218" s="28"/>
      <c r="IL2218" s="28"/>
      <c r="IM2218" s="28"/>
      <c r="IN2218" s="28"/>
      <c r="IO2218" s="28"/>
    </row>
    <row r="2219" spans="1:249" s="50" customFormat="1" ht="14.25">
      <c r="A2219" s="228"/>
      <c r="B2219" s="28"/>
      <c r="C2219" s="28"/>
      <c r="D2219" s="28"/>
      <c r="F2219"/>
      <c r="G2219"/>
      <c r="H2219" s="1"/>
      <c r="I2219" s="1"/>
      <c r="J2219" s="1"/>
      <c r="K2219" s="2"/>
      <c r="L2219" s="1"/>
      <c r="M2219"/>
      <c r="N2219" s="28"/>
      <c r="O2219" s="28"/>
      <c r="T2219" s="194"/>
      <c r="V2219" s="28"/>
      <c r="W2219" s="28"/>
      <c r="X2219" s="28"/>
      <c r="AC2219" s="194"/>
      <c r="AE2219" s="28"/>
      <c r="AF2219" s="28"/>
      <c r="AG2219" s="28"/>
      <c r="AL2219" s="194"/>
      <c r="AN2219" s="28"/>
      <c r="AO2219" s="28"/>
      <c r="AP2219" s="28"/>
      <c r="AU2219" s="194"/>
      <c r="AW2219" s="28"/>
      <c r="AX2219" s="28"/>
      <c r="AY2219" s="28"/>
      <c r="BD2219" s="194"/>
      <c r="BF2219" s="28"/>
      <c r="BG2219" s="28"/>
      <c r="BH2219" s="28"/>
      <c r="BM2219" s="194"/>
      <c r="BO2219" s="28"/>
      <c r="BP2219" s="28"/>
      <c r="BQ2219" s="28"/>
      <c r="BV2219" s="194"/>
      <c r="BX2219" s="28"/>
      <c r="BY2219" s="28"/>
      <c r="BZ2219" s="28"/>
      <c r="CE2219" s="194"/>
      <c r="CG2219" s="28"/>
      <c r="CH2219" s="28"/>
      <c r="CI2219" s="28"/>
      <c r="CN2219" s="194"/>
      <c r="CP2219" s="28"/>
      <c r="CQ2219" s="28"/>
      <c r="CR2219" s="28"/>
      <c r="CW2219" s="194"/>
      <c r="CY2219" s="28"/>
      <c r="CZ2219" s="28"/>
      <c r="DA2219" s="28"/>
      <c r="DF2219" s="194"/>
      <c r="DH2219" s="28"/>
      <c r="DI2219" s="28"/>
      <c r="DJ2219" s="28"/>
      <c r="DO2219" s="194"/>
      <c r="DQ2219" s="28"/>
      <c r="DR2219" s="28"/>
      <c r="DS2219" s="28"/>
      <c r="DX2219" s="194"/>
      <c r="DZ2219" s="28"/>
      <c r="EA2219" s="28"/>
      <c r="EB2219" s="28"/>
      <c r="EG2219" s="194"/>
      <c r="EI2219" s="28"/>
      <c r="EJ2219" s="28"/>
      <c r="EK2219" s="28"/>
      <c r="EP2219" s="194"/>
      <c r="ER2219" s="28"/>
      <c r="ES2219" s="28"/>
      <c r="ET2219" s="28"/>
      <c r="EY2219" s="194"/>
      <c r="FA2219" s="28"/>
      <c r="FB2219" s="28"/>
      <c r="FC2219" s="28"/>
      <c r="FH2219" s="194"/>
      <c r="FJ2219" s="28"/>
      <c r="FK2219" s="28"/>
      <c r="FL2219" s="28"/>
      <c r="FQ2219" s="194"/>
      <c r="FS2219" s="28"/>
      <c r="FT2219" s="28"/>
      <c r="FU2219" s="28"/>
      <c r="FZ2219" s="194"/>
      <c r="GB2219" s="28"/>
      <c r="GC2219" s="28"/>
      <c r="GD2219" s="28"/>
      <c r="GI2219" s="194"/>
      <c r="GK2219" s="28"/>
      <c r="GL2219" s="28"/>
      <c r="GM2219" s="28"/>
      <c r="GR2219" s="194"/>
      <c r="GT2219" s="28"/>
      <c r="GU2219" s="28"/>
      <c r="GV2219" s="28"/>
      <c r="HA2219" s="194"/>
      <c r="HC2219" s="28"/>
      <c r="HD2219" s="28"/>
      <c r="HE2219" s="28"/>
      <c r="HJ2219" s="28"/>
      <c r="HK2219" s="28"/>
      <c r="HL2219" s="28"/>
      <c r="HM2219" s="28"/>
      <c r="HN2219" s="28"/>
      <c r="HO2219" s="28"/>
      <c r="HP2219" s="28"/>
      <c r="HQ2219" s="28"/>
      <c r="HR2219" s="28"/>
      <c r="HS2219" s="28"/>
      <c r="HT2219" s="28"/>
      <c r="HU2219" s="28"/>
      <c r="HV2219" s="28"/>
      <c r="HW2219" s="28"/>
      <c r="HX2219" s="28"/>
      <c r="HY2219" s="28"/>
      <c r="HZ2219" s="28"/>
      <c r="IA2219" s="28"/>
      <c r="IB2219" s="28"/>
      <c r="IC2219" s="28"/>
      <c r="ID2219" s="28"/>
      <c r="IE2219" s="28"/>
      <c r="IF2219" s="28"/>
      <c r="IG2219" s="28"/>
      <c r="IH2219" s="28"/>
      <c r="II2219" s="28"/>
      <c r="IJ2219" s="28"/>
      <c r="IK2219" s="28"/>
      <c r="IL2219" s="28"/>
      <c r="IM2219" s="28"/>
      <c r="IN2219" s="28"/>
      <c r="IO2219" s="28"/>
    </row>
    <row r="2220" spans="1:249" s="50" customFormat="1" ht="14.25">
      <c r="A2220" s="28"/>
      <c r="B2220" s="28"/>
      <c r="C2220" s="28"/>
      <c r="D2220" s="28"/>
      <c r="E2220" s="28"/>
      <c r="F2220"/>
      <c r="G2220"/>
      <c r="H2220" s="1"/>
      <c r="I2220" s="1"/>
      <c r="J2220" s="1"/>
      <c r="K2220" s="2"/>
      <c r="L2220" s="1"/>
      <c r="M2220"/>
      <c r="N2220" s="28"/>
      <c r="O2220" s="28"/>
      <c r="T2220" s="194"/>
      <c r="V2220" s="28"/>
      <c r="W2220" s="28"/>
      <c r="X2220" s="28"/>
      <c r="AC2220" s="194"/>
      <c r="AE2220" s="28"/>
      <c r="AF2220" s="28"/>
      <c r="AG2220" s="28"/>
      <c r="AL2220" s="194"/>
      <c r="AN2220" s="28"/>
      <c r="AO2220" s="28"/>
      <c r="AP2220" s="28"/>
      <c r="AU2220" s="194"/>
      <c r="AW2220" s="28"/>
      <c r="AX2220" s="28"/>
      <c r="AY2220" s="28"/>
      <c r="BD2220" s="194"/>
      <c r="BF2220" s="28"/>
      <c r="BG2220" s="28"/>
      <c r="BH2220" s="28"/>
      <c r="BM2220" s="194"/>
      <c r="BO2220" s="28"/>
      <c r="BP2220" s="28"/>
      <c r="BQ2220" s="28"/>
      <c r="BV2220" s="194"/>
      <c r="BX2220" s="28"/>
      <c r="BY2220" s="28"/>
      <c r="BZ2220" s="28"/>
      <c r="CE2220" s="194"/>
      <c r="CG2220" s="28"/>
      <c r="CH2220" s="28"/>
      <c r="CI2220" s="28"/>
      <c r="CN2220" s="194"/>
      <c r="CP2220" s="28"/>
      <c r="CQ2220" s="28"/>
      <c r="CR2220" s="28"/>
      <c r="CW2220" s="194"/>
      <c r="CY2220" s="28"/>
      <c r="CZ2220" s="28"/>
      <c r="DA2220" s="28"/>
      <c r="DF2220" s="194"/>
      <c r="DH2220" s="28"/>
      <c r="DI2220" s="28"/>
      <c r="DJ2220" s="28"/>
      <c r="DO2220" s="194"/>
      <c r="DQ2220" s="28"/>
      <c r="DR2220" s="28"/>
      <c r="DS2220" s="28"/>
      <c r="DX2220" s="194"/>
      <c r="DZ2220" s="28"/>
      <c r="EA2220" s="28"/>
      <c r="EB2220" s="28"/>
      <c r="EG2220" s="194"/>
      <c r="EI2220" s="28"/>
      <c r="EJ2220" s="28"/>
      <c r="EK2220" s="28"/>
      <c r="EP2220" s="194"/>
      <c r="ER2220" s="28"/>
      <c r="ES2220" s="28"/>
      <c r="ET2220" s="28"/>
      <c r="EY2220" s="194"/>
      <c r="FA2220" s="28"/>
      <c r="FB2220" s="28"/>
      <c r="FC2220" s="28"/>
      <c r="FH2220" s="194"/>
      <c r="FJ2220" s="28"/>
      <c r="FK2220" s="28"/>
      <c r="FL2220" s="28"/>
      <c r="FQ2220" s="194"/>
      <c r="FS2220" s="28"/>
      <c r="FT2220" s="28"/>
      <c r="FU2220" s="28"/>
      <c r="FZ2220" s="194"/>
      <c r="GB2220" s="28"/>
      <c r="GC2220" s="28"/>
      <c r="GD2220" s="28"/>
      <c r="GI2220" s="194"/>
      <c r="GK2220" s="28"/>
      <c r="GL2220" s="28"/>
      <c r="GM2220" s="28"/>
      <c r="GR2220" s="194"/>
      <c r="GT2220" s="28"/>
      <c r="GU2220" s="28"/>
      <c r="GV2220" s="28"/>
      <c r="HA2220" s="194"/>
      <c r="HC2220" s="28"/>
      <c r="HD2220" s="28"/>
      <c r="HE2220" s="28"/>
      <c r="HJ2220" s="28"/>
      <c r="HK2220" s="28"/>
      <c r="HL2220" s="28"/>
      <c r="HM2220" s="28"/>
      <c r="HN2220" s="28"/>
      <c r="HO2220" s="28"/>
      <c r="HP2220" s="28"/>
      <c r="HQ2220" s="28"/>
      <c r="HR2220" s="28"/>
      <c r="HS2220" s="28"/>
      <c r="HT2220" s="28"/>
      <c r="HU2220" s="28"/>
      <c r="HV2220" s="28"/>
      <c r="HW2220" s="28"/>
      <c r="HX2220" s="28"/>
      <c r="HY2220" s="28"/>
      <c r="HZ2220" s="28"/>
      <c r="IA2220" s="28"/>
      <c r="IB2220" s="28"/>
      <c r="IC2220" s="28"/>
      <c r="ID2220" s="28"/>
      <c r="IE2220" s="28"/>
      <c r="IF2220" s="28"/>
      <c r="IG2220" s="28"/>
      <c r="IH2220" s="28"/>
      <c r="II2220" s="28"/>
      <c r="IJ2220" s="28"/>
      <c r="IK2220" s="28"/>
      <c r="IL2220" s="28"/>
      <c r="IM2220" s="28"/>
      <c r="IN2220" s="28"/>
      <c r="IO2220" s="28"/>
    </row>
    <row r="2221" spans="1:249" s="50" customFormat="1" ht="14.25">
      <c r="A2221" s="28"/>
      <c r="B2221" s="28"/>
      <c r="C2221" s="28"/>
      <c r="D2221" s="28"/>
      <c r="F2221"/>
      <c r="G2221"/>
      <c r="H2221" s="1"/>
      <c r="I2221" s="1"/>
      <c r="J2221" s="1"/>
      <c r="K2221" s="2"/>
      <c r="L2221" s="1"/>
      <c r="M2221"/>
      <c r="N2221" s="28"/>
      <c r="O2221" s="28"/>
      <c r="T2221" s="194"/>
      <c r="V2221" s="28"/>
      <c r="W2221" s="28"/>
      <c r="X2221" s="28"/>
      <c r="AC2221" s="194"/>
      <c r="AE2221" s="28"/>
      <c r="AF2221" s="28"/>
      <c r="AG2221" s="28"/>
      <c r="AL2221" s="194"/>
      <c r="AN2221" s="28"/>
      <c r="AO2221" s="28"/>
      <c r="AP2221" s="28"/>
      <c r="AU2221" s="194"/>
      <c r="AW2221" s="28"/>
      <c r="AX2221" s="28"/>
      <c r="AY2221" s="28"/>
      <c r="BD2221" s="194"/>
      <c r="BF2221" s="28"/>
      <c r="BG2221" s="28"/>
      <c r="BH2221" s="28"/>
      <c r="BM2221" s="194"/>
      <c r="BO2221" s="28"/>
      <c r="BP2221" s="28"/>
      <c r="BQ2221" s="28"/>
      <c r="BV2221" s="194"/>
      <c r="BX2221" s="28"/>
      <c r="BY2221" s="28"/>
      <c r="BZ2221" s="28"/>
      <c r="CE2221" s="194"/>
      <c r="CG2221" s="28"/>
      <c r="CH2221" s="28"/>
      <c r="CI2221" s="28"/>
      <c r="CN2221" s="194"/>
      <c r="CP2221" s="28"/>
      <c r="CQ2221" s="28"/>
      <c r="CR2221" s="28"/>
      <c r="CW2221" s="194"/>
      <c r="CY2221" s="28"/>
      <c r="CZ2221" s="28"/>
      <c r="DA2221" s="28"/>
      <c r="DF2221" s="194"/>
      <c r="DH2221" s="28"/>
      <c r="DI2221" s="28"/>
      <c r="DJ2221" s="28"/>
      <c r="DO2221" s="194"/>
      <c r="DQ2221" s="28"/>
      <c r="DR2221" s="28"/>
      <c r="DS2221" s="28"/>
      <c r="DX2221" s="194"/>
      <c r="DZ2221" s="28"/>
      <c r="EA2221" s="28"/>
      <c r="EB2221" s="28"/>
      <c r="EG2221" s="194"/>
      <c r="EI2221" s="28"/>
      <c r="EJ2221" s="28"/>
      <c r="EK2221" s="28"/>
      <c r="EP2221" s="194"/>
      <c r="ER2221" s="28"/>
      <c r="ES2221" s="28"/>
      <c r="ET2221" s="28"/>
      <c r="EY2221" s="194"/>
      <c r="FA2221" s="28"/>
      <c r="FB2221" s="28"/>
      <c r="FC2221" s="28"/>
      <c r="FH2221" s="194"/>
      <c r="FJ2221" s="28"/>
      <c r="FK2221" s="28"/>
      <c r="FL2221" s="28"/>
      <c r="FQ2221" s="194"/>
      <c r="FS2221" s="28"/>
      <c r="FT2221" s="28"/>
      <c r="FU2221" s="28"/>
      <c r="FZ2221" s="194"/>
      <c r="GB2221" s="28"/>
      <c r="GC2221" s="28"/>
      <c r="GD2221" s="28"/>
      <c r="GI2221" s="194"/>
      <c r="GK2221" s="28"/>
      <c r="GL2221" s="28"/>
      <c r="GM2221" s="28"/>
      <c r="GR2221" s="194"/>
      <c r="GT2221" s="28"/>
      <c r="GU2221" s="28"/>
      <c r="GV2221" s="28"/>
      <c r="HA2221" s="194"/>
      <c r="HC2221" s="28"/>
      <c r="HD2221" s="28"/>
      <c r="HE2221" s="28"/>
      <c r="HJ2221" s="28"/>
      <c r="HK2221" s="28"/>
      <c r="HL2221" s="28"/>
      <c r="HM2221" s="28"/>
      <c r="HN2221" s="28"/>
      <c r="HO2221" s="28"/>
      <c r="HP2221" s="28"/>
      <c r="HQ2221" s="28"/>
      <c r="HR2221" s="28"/>
      <c r="HS2221" s="28"/>
      <c r="HT2221" s="28"/>
      <c r="HU2221" s="28"/>
      <c r="HV2221" s="28"/>
      <c r="HW2221" s="28"/>
      <c r="HX2221" s="28"/>
      <c r="HY2221" s="28"/>
      <c r="HZ2221" s="28"/>
      <c r="IA2221" s="28"/>
      <c r="IB2221" s="28"/>
      <c r="IC2221" s="28"/>
      <c r="ID2221" s="28"/>
      <c r="IE2221" s="28"/>
      <c r="IF2221" s="28"/>
      <c r="IG2221" s="28"/>
      <c r="IH2221" s="28"/>
      <c r="II2221" s="28"/>
      <c r="IJ2221" s="28"/>
      <c r="IK2221" s="28"/>
      <c r="IL2221" s="28"/>
      <c r="IM2221" s="28"/>
      <c r="IN2221" s="28"/>
      <c r="IO2221" s="28"/>
    </row>
    <row r="2222" spans="1:249" s="50" customFormat="1" ht="14.25">
      <c r="A2222" s="228"/>
      <c r="B2222" s="28"/>
      <c r="C2222" s="28"/>
      <c r="D2222" s="28"/>
      <c r="F2222"/>
      <c r="G2222"/>
      <c r="H2222" s="1"/>
      <c r="I2222" s="1"/>
      <c r="J2222" s="1"/>
      <c r="K2222" s="2"/>
      <c r="L2222" s="1"/>
      <c r="M2222"/>
      <c r="N2222" s="28"/>
      <c r="O2222" s="28"/>
      <c r="T2222" s="194"/>
      <c r="V2222" s="28"/>
      <c r="W2222" s="28"/>
      <c r="X2222" s="28"/>
      <c r="AC2222" s="194"/>
      <c r="AE2222" s="28"/>
      <c r="AF2222" s="28"/>
      <c r="AG2222" s="28"/>
      <c r="AL2222" s="194"/>
      <c r="AN2222" s="28"/>
      <c r="AO2222" s="28"/>
      <c r="AP2222" s="28"/>
      <c r="AU2222" s="194"/>
      <c r="AW2222" s="28"/>
      <c r="AX2222" s="28"/>
      <c r="AY2222" s="28"/>
      <c r="BD2222" s="194"/>
      <c r="BF2222" s="28"/>
      <c r="BG2222" s="28"/>
      <c r="BH2222" s="28"/>
      <c r="BM2222" s="194"/>
      <c r="BO2222" s="28"/>
      <c r="BP2222" s="28"/>
      <c r="BQ2222" s="28"/>
      <c r="BV2222" s="194"/>
      <c r="BX2222" s="28"/>
      <c r="BY2222" s="28"/>
      <c r="BZ2222" s="28"/>
      <c r="CE2222" s="194"/>
      <c r="CG2222" s="28"/>
      <c r="CH2222" s="28"/>
      <c r="CI2222" s="28"/>
      <c r="CN2222" s="194"/>
      <c r="CP2222" s="28"/>
      <c r="CQ2222" s="28"/>
      <c r="CR2222" s="28"/>
      <c r="CW2222" s="194"/>
      <c r="CY2222" s="28"/>
      <c r="CZ2222" s="28"/>
      <c r="DA2222" s="28"/>
      <c r="DF2222" s="194"/>
      <c r="DH2222" s="28"/>
      <c r="DI2222" s="28"/>
      <c r="DJ2222" s="28"/>
      <c r="DO2222" s="194"/>
      <c r="DQ2222" s="28"/>
      <c r="DR2222" s="28"/>
      <c r="DS2222" s="28"/>
      <c r="DX2222" s="194"/>
      <c r="DZ2222" s="28"/>
      <c r="EA2222" s="28"/>
      <c r="EB2222" s="28"/>
      <c r="EG2222" s="194"/>
      <c r="EI2222" s="28"/>
      <c r="EJ2222" s="28"/>
      <c r="EK2222" s="28"/>
      <c r="EP2222" s="194"/>
      <c r="ER2222" s="28"/>
      <c r="ES2222" s="28"/>
      <c r="ET2222" s="28"/>
      <c r="EY2222" s="194"/>
      <c r="FA2222" s="28"/>
      <c r="FB2222" s="28"/>
      <c r="FC2222" s="28"/>
      <c r="FH2222" s="194"/>
      <c r="FJ2222" s="28"/>
      <c r="FK2222" s="28"/>
      <c r="FL2222" s="28"/>
      <c r="FQ2222" s="194"/>
      <c r="FS2222" s="28"/>
      <c r="FT2222" s="28"/>
      <c r="FU2222" s="28"/>
      <c r="FZ2222" s="194"/>
      <c r="GB2222" s="28"/>
      <c r="GC2222" s="28"/>
      <c r="GD2222" s="28"/>
      <c r="GI2222" s="194"/>
      <c r="GK2222" s="28"/>
      <c r="GL2222" s="28"/>
      <c r="GM2222" s="28"/>
      <c r="GR2222" s="194"/>
      <c r="GT2222" s="28"/>
      <c r="GU2222" s="28"/>
      <c r="GV2222" s="28"/>
      <c r="HA2222" s="194"/>
      <c r="HC2222" s="28"/>
      <c r="HD2222" s="28"/>
      <c r="HE2222" s="28"/>
      <c r="HJ2222" s="28"/>
      <c r="HK2222" s="28"/>
      <c r="HL2222" s="28"/>
      <c r="HM2222" s="28"/>
      <c r="HN2222" s="28"/>
      <c r="HO2222" s="28"/>
      <c r="HP2222" s="28"/>
      <c r="HQ2222" s="28"/>
      <c r="HR2222" s="28"/>
      <c r="HS2222" s="28"/>
      <c r="HT2222" s="28"/>
      <c r="HU2222" s="28"/>
      <c r="HV2222" s="28"/>
      <c r="HW2222" s="28"/>
      <c r="HX2222" s="28"/>
      <c r="HY2222" s="28"/>
      <c r="HZ2222" s="28"/>
      <c r="IA2222" s="28"/>
      <c r="IB2222" s="28"/>
      <c r="IC2222" s="28"/>
      <c r="ID2222" s="28"/>
      <c r="IE2222" s="28"/>
      <c r="IF2222" s="28"/>
      <c r="IG2222" s="28"/>
      <c r="IH2222" s="28"/>
      <c r="II2222" s="28"/>
      <c r="IJ2222" s="28"/>
      <c r="IK2222" s="28"/>
      <c r="IL2222" s="28"/>
      <c r="IM2222" s="28"/>
      <c r="IN2222" s="28"/>
      <c r="IO2222" s="28"/>
    </row>
    <row r="2223" spans="1:249" s="50" customFormat="1" ht="14.25">
      <c r="A2223" s="28"/>
      <c r="B2223" s="28"/>
      <c r="C2223" s="28"/>
      <c r="D2223" s="28"/>
      <c r="E2223" s="28"/>
      <c r="F2223"/>
      <c r="G2223"/>
      <c r="H2223" s="1"/>
      <c r="I2223" s="1"/>
      <c r="J2223" s="1"/>
      <c r="K2223" s="2"/>
      <c r="L2223" s="1"/>
      <c r="M2223"/>
      <c r="N2223" s="28"/>
      <c r="O2223" s="28"/>
      <c r="T2223" s="194"/>
      <c r="V2223" s="28"/>
      <c r="W2223" s="28"/>
      <c r="X2223" s="28"/>
      <c r="AC2223" s="194"/>
      <c r="AE2223" s="28"/>
      <c r="AF2223" s="28"/>
      <c r="AG2223" s="28"/>
      <c r="AL2223" s="194"/>
      <c r="AN2223" s="28"/>
      <c r="AO2223" s="28"/>
      <c r="AP2223" s="28"/>
      <c r="AU2223" s="194"/>
      <c r="AW2223" s="28"/>
      <c r="AX2223" s="28"/>
      <c r="AY2223" s="28"/>
      <c r="BD2223" s="194"/>
      <c r="BF2223" s="28"/>
      <c r="BG2223" s="28"/>
      <c r="BH2223" s="28"/>
      <c r="BM2223" s="194"/>
      <c r="BO2223" s="28"/>
      <c r="BP2223" s="28"/>
      <c r="BQ2223" s="28"/>
      <c r="BV2223" s="194"/>
      <c r="BX2223" s="28"/>
      <c r="BY2223" s="28"/>
      <c r="BZ2223" s="28"/>
      <c r="CE2223" s="194"/>
      <c r="CG2223" s="28"/>
      <c r="CH2223" s="28"/>
      <c r="CI2223" s="28"/>
      <c r="CN2223" s="194"/>
      <c r="CP2223" s="28"/>
      <c r="CQ2223" s="28"/>
      <c r="CR2223" s="28"/>
      <c r="CW2223" s="194"/>
      <c r="CY2223" s="28"/>
      <c r="CZ2223" s="28"/>
      <c r="DA2223" s="28"/>
      <c r="DF2223" s="194"/>
      <c r="DH2223" s="28"/>
      <c r="DI2223" s="28"/>
      <c r="DJ2223" s="28"/>
      <c r="DO2223" s="194"/>
      <c r="DQ2223" s="28"/>
      <c r="DR2223" s="28"/>
      <c r="DS2223" s="28"/>
      <c r="DX2223" s="194"/>
      <c r="DZ2223" s="28"/>
      <c r="EA2223" s="28"/>
      <c r="EB2223" s="28"/>
      <c r="EG2223" s="194"/>
      <c r="EI2223" s="28"/>
      <c r="EJ2223" s="28"/>
      <c r="EK2223" s="28"/>
      <c r="EP2223" s="194"/>
      <c r="ER2223" s="28"/>
      <c r="ES2223" s="28"/>
      <c r="ET2223" s="28"/>
      <c r="EY2223" s="194"/>
      <c r="FA2223" s="28"/>
      <c r="FB2223" s="28"/>
      <c r="FC2223" s="28"/>
      <c r="FH2223" s="194"/>
      <c r="FJ2223" s="28"/>
      <c r="FK2223" s="28"/>
      <c r="FL2223" s="28"/>
      <c r="FQ2223" s="194"/>
      <c r="FS2223" s="28"/>
      <c r="FT2223" s="28"/>
      <c r="FU2223" s="28"/>
      <c r="FZ2223" s="194"/>
      <c r="GB2223" s="28"/>
      <c r="GC2223" s="28"/>
      <c r="GD2223" s="28"/>
      <c r="GI2223" s="194"/>
      <c r="GK2223" s="28"/>
      <c r="GL2223" s="28"/>
      <c r="GM2223" s="28"/>
      <c r="GR2223" s="194"/>
      <c r="GT2223" s="28"/>
      <c r="GU2223" s="28"/>
      <c r="GV2223" s="28"/>
      <c r="HA2223" s="194"/>
      <c r="HC2223" s="28"/>
      <c r="HD2223" s="28"/>
      <c r="HE2223" s="28"/>
      <c r="HJ2223" s="28"/>
      <c r="HK2223" s="28"/>
      <c r="HL2223" s="28"/>
      <c r="HM2223" s="28"/>
      <c r="HN2223" s="28"/>
      <c r="HO2223" s="28"/>
      <c r="HP2223" s="28"/>
      <c r="HQ2223" s="28"/>
      <c r="HR2223" s="28"/>
      <c r="HS2223" s="28"/>
      <c r="HT2223" s="28"/>
      <c r="HU2223" s="28"/>
      <c r="HV2223" s="28"/>
      <c r="HW2223" s="28"/>
      <c r="HX2223" s="28"/>
      <c r="HY2223" s="28"/>
      <c r="HZ2223" s="28"/>
      <c r="IA2223" s="28"/>
      <c r="IB2223" s="28"/>
      <c r="IC2223" s="28"/>
      <c r="ID2223" s="28"/>
      <c r="IE2223" s="28"/>
      <c r="IF2223" s="28"/>
      <c r="IG2223" s="28"/>
      <c r="IH2223" s="28"/>
      <c r="II2223" s="28"/>
      <c r="IJ2223" s="28"/>
      <c r="IK2223" s="28"/>
      <c r="IL2223" s="28"/>
      <c r="IM2223" s="28"/>
      <c r="IN2223" s="28"/>
      <c r="IO2223" s="28"/>
    </row>
    <row r="2224" spans="1:249" s="50" customFormat="1" ht="14.25">
      <c r="A2224" s="28"/>
      <c r="B2224" s="28"/>
      <c r="C2224" s="28"/>
      <c r="D2224" s="28"/>
      <c r="F2224"/>
      <c r="G2224"/>
      <c r="H2224" s="1"/>
      <c r="I2224" s="1"/>
      <c r="J2224" s="1"/>
      <c r="K2224" s="2"/>
      <c r="L2224" s="1"/>
      <c r="M2224"/>
      <c r="N2224" s="28"/>
      <c r="O2224" s="28"/>
      <c r="T2224" s="194"/>
      <c r="V2224" s="28"/>
      <c r="W2224" s="28"/>
      <c r="X2224" s="28"/>
      <c r="AC2224" s="194"/>
      <c r="AE2224" s="28"/>
      <c r="AF2224" s="28"/>
      <c r="AG2224" s="28"/>
      <c r="AL2224" s="194"/>
      <c r="AN2224" s="28"/>
      <c r="AO2224" s="28"/>
      <c r="AP2224" s="28"/>
      <c r="AU2224" s="194"/>
      <c r="AW2224" s="28"/>
      <c r="AX2224" s="28"/>
      <c r="AY2224" s="28"/>
      <c r="BD2224" s="194"/>
      <c r="BF2224" s="28"/>
      <c r="BG2224" s="28"/>
      <c r="BH2224" s="28"/>
      <c r="BM2224" s="194"/>
      <c r="BO2224" s="28"/>
      <c r="BP2224" s="28"/>
      <c r="BQ2224" s="28"/>
      <c r="BV2224" s="194"/>
      <c r="BX2224" s="28"/>
      <c r="BY2224" s="28"/>
      <c r="BZ2224" s="28"/>
      <c r="CE2224" s="194"/>
      <c r="CG2224" s="28"/>
      <c r="CH2224" s="28"/>
      <c r="CI2224" s="28"/>
      <c r="CN2224" s="194"/>
      <c r="CP2224" s="28"/>
      <c r="CQ2224" s="28"/>
      <c r="CR2224" s="28"/>
      <c r="CW2224" s="194"/>
      <c r="CY2224" s="28"/>
      <c r="CZ2224" s="28"/>
      <c r="DA2224" s="28"/>
      <c r="DF2224" s="194"/>
      <c r="DH2224" s="28"/>
      <c r="DI2224" s="28"/>
      <c r="DJ2224" s="28"/>
      <c r="DO2224" s="194"/>
      <c r="DQ2224" s="28"/>
      <c r="DR2224" s="28"/>
      <c r="DS2224" s="28"/>
      <c r="DX2224" s="194"/>
      <c r="DZ2224" s="28"/>
      <c r="EA2224" s="28"/>
      <c r="EB2224" s="28"/>
      <c r="EG2224" s="194"/>
      <c r="EI2224" s="28"/>
      <c r="EJ2224" s="28"/>
      <c r="EK2224" s="28"/>
      <c r="EP2224" s="194"/>
      <c r="ER2224" s="28"/>
      <c r="ES2224" s="28"/>
      <c r="ET2224" s="28"/>
      <c r="EY2224" s="194"/>
      <c r="FA2224" s="28"/>
      <c r="FB2224" s="28"/>
      <c r="FC2224" s="28"/>
      <c r="FH2224" s="194"/>
      <c r="FJ2224" s="28"/>
      <c r="FK2224" s="28"/>
      <c r="FL2224" s="28"/>
      <c r="FQ2224" s="194"/>
      <c r="FS2224" s="28"/>
      <c r="FT2224" s="28"/>
      <c r="FU2224" s="28"/>
      <c r="FZ2224" s="194"/>
      <c r="GB2224" s="28"/>
      <c r="GC2224" s="28"/>
      <c r="GD2224" s="28"/>
      <c r="GI2224" s="194"/>
      <c r="GK2224" s="28"/>
      <c r="GL2224" s="28"/>
      <c r="GM2224" s="28"/>
      <c r="GR2224" s="194"/>
      <c r="GT2224" s="28"/>
      <c r="GU2224" s="28"/>
      <c r="GV2224" s="28"/>
      <c r="HA2224" s="194"/>
      <c r="HC2224" s="28"/>
      <c r="HD2224" s="28"/>
      <c r="HE2224" s="28"/>
      <c r="HJ2224" s="28"/>
      <c r="HK2224" s="28"/>
      <c r="HL2224" s="28"/>
      <c r="HM2224" s="28"/>
      <c r="HN2224" s="28"/>
      <c r="HO2224" s="28"/>
      <c r="HP2224" s="28"/>
      <c r="HQ2224" s="28"/>
      <c r="HR2224" s="28"/>
      <c r="HS2224" s="28"/>
      <c r="HT2224" s="28"/>
      <c r="HU2224" s="28"/>
      <c r="HV2224" s="28"/>
      <c r="HW2224" s="28"/>
      <c r="HX2224" s="28"/>
      <c r="HY2224" s="28"/>
      <c r="HZ2224" s="28"/>
      <c r="IA2224" s="28"/>
      <c r="IB2224" s="28"/>
      <c r="IC2224" s="28"/>
      <c r="ID2224" s="28"/>
      <c r="IE2224" s="28"/>
      <c r="IF2224" s="28"/>
      <c r="IG2224" s="28"/>
      <c r="IH2224" s="28"/>
      <c r="II2224" s="28"/>
      <c r="IJ2224" s="28"/>
      <c r="IK2224" s="28"/>
      <c r="IL2224" s="28"/>
      <c r="IM2224" s="28"/>
      <c r="IN2224" s="28"/>
      <c r="IO2224" s="28"/>
    </row>
    <row r="2225" spans="1:249" s="50" customFormat="1" ht="14.25">
      <c r="A2225" s="228"/>
      <c r="B2225" s="28"/>
      <c r="C2225" s="28"/>
      <c r="D2225" s="28"/>
      <c r="E2225" s="28"/>
      <c r="F2225"/>
      <c r="G2225"/>
      <c r="H2225" s="1"/>
      <c r="I2225" s="1"/>
      <c r="J2225" s="1"/>
      <c r="K2225" s="2"/>
      <c r="L2225" s="1"/>
      <c r="M2225"/>
      <c r="N2225" s="28"/>
      <c r="O2225" s="28"/>
      <c r="T2225" s="194"/>
      <c r="V2225" s="28"/>
      <c r="W2225" s="28"/>
      <c r="X2225" s="28"/>
      <c r="AC2225" s="194"/>
      <c r="AE2225" s="28"/>
      <c r="AF2225" s="28"/>
      <c r="AG2225" s="28"/>
      <c r="AL2225" s="194"/>
      <c r="AN2225" s="28"/>
      <c r="AO2225" s="28"/>
      <c r="AP2225" s="28"/>
      <c r="AU2225" s="194"/>
      <c r="AW2225" s="28"/>
      <c r="AX2225" s="28"/>
      <c r="AY2225" s="28"/>
      <c r="BD2225" s="194"/>
      <c r="BF2225" s="28"/>
      <c r="BG2225" s="28"/>
      <c r="BH2225" s="28"/>
      <c r="BM2225" s="194"/>
      <c r="BO2225" s="28"/>
      <c r="BP2225" s="28"/>
      <c r="BQ2225" s="28"/>
      <c r="BV2225" s="194"/>
      <c r="BX2225" s="28"/>
      <c r="BY2225" s="28"/>
      <c r="BZ2225" s="28"/>
      <c r="CE2225" s="194"/>
      <c r="CG2225" s="28"/>
      <c r="CH2225" s="28"/>
      <c r="CI2225" s="28"/>
      <c r="CN2225" s="194"/>
      <c r="CP2225" s="28"/>
      <c r="CQ2225" s="28"/>
      <c r="CR2225" s="28"/>
      <c r="CW2225" s="194"/>
      <c r="CY2225" s="28"/>
      <c r="CZ2225" s="28"/>
      <c r="DA2225" s="28"/>
      <c r="DF2225" s="194"/>
      <c r="DH2225" s="28"/>
      <c r="DI2225" s="28"/>
      <c r="DJ2225" s="28"/>
      <c r="DO2225" s="194"/>
      <c r="DQ2225" s="28"/>
      <c r="DR2225" s="28"/>
      <c r="DS2225" s="28"/>
      <c r="DX2225" s="194"/>
      <c r="DZ2225" s="28"/>
      <c r="EA2225" s="28"/>
      <c r="EB2225" s="28"/>
      <c r="EG2225" s="194"/>
      <c r="EI2225" s="28"/>
      <c r="EJ2225" s="28"/>
      <c r="EK2225" s="28"/>
      <c r="EP2225" s="194"/>
      <c r="ER2225" s="28"/>
      <c r="ES2225" s="28"/>
      <c r="ET2225" s="28"/>
      <c r="EY2225" s="194"/>
      <c r="FA2225" s="28"/>
      <c r="FB2225" s="28"/>
      <c r="FC2225" s="28"/>
      <c r="FH2225" s="194"/>
      <c r="FJ2225" s="28"/>
      <c r="FK2225" s="28"/>
      <c r="FL2225" s="28"/>
      <c r="FQ2225" s="194"/>
      <c r="FS2225" s="28"/>
      <c r="FT2225" s="28"/>
      <c r="FU2225" s="28"/>
      <c r="FZ2225" s="194"/>
      <c r="GB2225" s="28"/>
      <c r="GC2225" s="28"/>
      <c r="GD2225" s="28"/>
      <c r="GI2225" s="194"/>
      <c r="GK2225" s="28"/>
      <c r="GL2225" s="28"/>
      <c r="GM2225" s="28"/>
      <c r="GR2225" s="194"/>
      <c r="GT2225" s="28"/>
      <c r="GU2225" s="28"/>
      <c r="GV2225" s="28"/>
      <c r="HA2225" s="194"/>
      <c r="HC2225" s="28"/>
      <c r="HD2225" s="28"/>
      <c r="HE2225" s="28"/>
      <c r="HJ2225" s="28"/>
      <c r="HK2225" s="28"/>
      <c r="HL2225" s="28"/>
      <c r="HM2225" s="28"/>
      <c r="HN2225" s="28"/>
      <c r="HO2225" s="28"/>
      <c r="HP2225" s="28"/>
      <c r="HQ2225" s="28"/>
      <c r="HR2225" s="28"/>
      <c r="HS2225" s="28"/>
      <c r="HT2225" s="28"/>
      <c r="HU2225" s="28"/>
      <c r="HV2225" s="28"/>
      <c r="HW2225" s="28"/>
      <c r="HX2225" s="28"/>
      <c r="HY2225" s="28"/>
      <c r="HZ2225" s="28"/>
      <c r="IA2225" s="28"/>
      <c r="IB2225" s="28"/>
      <c r="IC2225" s="28"/>
      <c r="ID2225" s="28"/>
      <c r="IE2225" s="28"/>
      <c r="IF2225" s="28"/>
      <c r="IG2225" s="28"/>
      <c r="IH2225" s="28"/>
      <c r="II2225" s="28"/>
      <c r="IJ2225" s="28"/>
      <c r="IK2225" s="28"/>
      <c r="IL2225" s="28"/>
      <c r="IM2225" s="28"/>
      <c r="IN2225" s="28"/>
      <c r="IO2225" s="28"/>
    </row>
    <row r="2226" spans="1:249" s="50" customFormat="1" ht="14.25">
      <c r="A2226" s="28"/>
      <c r="B2226" s="28"/>
      <c r="C2226" s="28"/>
      <c r="D2226" s="28"/>
      <c r="F2226"/>
      <c r="G2226"/>
      <c r="H2226" s="1"/>
      <c r="I2226" s="1"/>
      <c r="J2226" s="1"/>
      <c r="K2226" s="2"/>
      <c r="L2226" s="1"/>
      <c r="M2226"/>
      <c r="N2226" s="28"/>
      <c r="O2226" s="28"/>
      <c r="T2226" s="194"/>
      <c r="V2226" s="28"/>
      <c r="W2226" s="28"/>
      <c r="X2226" s="28"/>
      <c r="AC2226" s="194"/>
      <c r="AE2226" s="28"/>
      <c r="AF2226" s="28"/>
      <c r="AG2226" s="28"/>
      <c r="AL2226" s="194"/>
      <c r="AN2226" s="28"/>
      <c r="AO2226" s="28"/>
      <c r="AP2226" s="28"/>
      <c r="AU2226" s="194"/>
      <c r="AW2226" s="28"/>
      <c r="AX2226" s="28"/>
      <c r="AY2226" s="28"/>
      <c r="BD2226" s="194"/>
      <c r="BF2226" s="28"/>
      <c r="BG2226" s="28"/>
      <c r="BH2226" s="28"/>
      <c r="BM2226" s="194"/>
      <c r="BO2226" s="28"/>
      <c r="BP2226" s="28"/>
      <c r="BQ2226" s="28"/>
      <c r="BV2226" s="194"/>
      <c r="BX2226" s="28"/>
      <c r="BY2226" s="28"/>
      <c r="BZ2226" s="28"/>
      <c r="CE2226" s="194"/>
      <c r="CG2226" s="28"/>
      <c r="CH2226" s="28"/>
      <c r="CI2226" s="28"/>
      <c r="CN2226" s="194"/>
      <c r="CP2226" s="28"/>
      <c r="CQ2226" s="28"/>
      <c r="CR2226" s="28"/>
      <c r="CW2226" s="194"/>
      <c r="CY2226" s="28"/>
      <c r="CZ2226" s="28"/>
      <c r="DA2226" s="28"/>
      <c r="DF2226" s="194"/>
      <c r="DH2226" s="28"/>
      <c r="DI2226" s="28"/>
      <c r="DJ2226" s="28"/>
      <c r="DO2226" s="194"/>
      <c r="DQ2226" s="28"/>
      <c r="DR2226" s="28"/>
      <c r="DS2226" s="28"/>
      <c r="DX2226" s="194"/>
      <c r="DZ2226" s="28"/>
      <c r="EA2226" s="28"/>
      <c r="EB2226" s="28"/>
      <c r="EG2226" s="194"/>
      <c r="EI2226" s="28"/>
      <c r="EJ2226" s="28"/>
      <c r="EK2226" s="28"/>
      <c r="EP2226" s="194"/>
      <c r="ER2226" s="28"/>
      <c r="ES2226" s="28"/>
      <c r="ET2226" s="28"/>
      <c r="EY2226" s="194"/>
      <c r="FA2226" s="28"/>
      <c r="FB2226" s="28"/>
      <c r="FC2226" s="28"/>
      <c r="FH2226" s="194"/>
      <c r="FJ2226" s="28"/>
      <c r="FK2226" s="28"/>
      <c r="FL2226" s="28"/>
      <c r="FQ2226" s="194"/>
      <c r="FS2226" s="28"/>
      <c r="FT2226" s="28"/>
      <c r="FU2226" s="28"/>
      <c r="FZ2226" s="194"/>
      <c r="GB2226" s="28"/>
      <c r="GC2226" s="28"/>
      <c r="GD2226" s="28"/>
      <c r="GI2226" s="194"/>
      <c r="GK2226" s="28"/>
      <c r="GL2226" s="28"/>
      <c r="GM2226" s="28"/>
      <c r="GR2226" s="194"/>
      <c r="GT2226" s="28"/>
      <c r="GU2226" s="28"/>
      <c r="GV2226" s="28"/>
      <c r="HA2226" s="194"/>
      <c r="HC2226" s="28"/>
      <c r="HD2226" s="28"/>
      <c r="HE2226" s="28"/>
      <c r="HJ2226" s="28"/>
      <c r="HK2226" s="28"/>
      <c r="HL2226" s="28"/>
      <c r="HM2226" s="28"/>
      <c r="HN2226" s="28"/>
      <c r="HO2226" s="28"/>
      <c r="HP2226" s="28"/>
      <c r="HQ2226" s="28"/>
      <c r="HR2226" s="28"/>
      <c r="HS2226" s="28"/>
      <c r="HT2226" s="28"/>
      <c r="HU2226" s="28"/>
      <c r="HV2226" s="28"/>
      <c r="HW2226" s="28"/>
      <c r="HX2226" s="28"/>
      <c r="HY2226" s="28"/>
      <c r="HZ2226" s="28"/>
      <c r="IA2226" s="28"/>
      <c r="IB2226" s="28"/>
      <c r="IC2226" s="28"/>
      <c r="ID2226" s="28"/>
      <c r="IE2226" s="28"/>
      <c r="IF2226" s="28"/>
      <c r="IG2226" s="28"/>
      <c r="IH2226" s="28"/>
      <c r="II2226" s="28"/>
      <c r="IJ2226" s="28"/>
      <c r="IK2226" s="28"/>
      <c r="IL2226" s="28"/>
      <c r="IM2226" s="28"/>
      <c r="IN2226" s="28"/>
      <c r="IO2226" s="28"/>
    </row>
    <row r="2227" spans="1:249" s="50" customFormat="1" ht="14.25">
      <c r="A2227" s="228"/>
      <c r="B2227" s="28"/>
      <c r="C2227" s="28"/>
      <c r="D2227" s="28"/>
      <c r="F2227"/>
      <c r="G2227"/>
      <c r="H2227" s="1"/>
      <c r="I2227" s="1"/>
      <c r="J2227" s="1"/>
      <c r="K2227" s="2"/>
      <c r="L2227" s="1"/>
      <c r="M2227"/>
      <c r="N2227" s="28"/>
      <c r="O2227" s="28"/>
      <c r="T2227" s="194"/>
      <c r="V2227" s="28"/>
      <c r="W2227" s="28"/>
      <c r="X2227" s="28"/>
      <c r="AC2227" s="194"/>
      <c r="AE2227" s="28"/>
      <c r="AF2227" s="28"/>
      <c r="AG2227" s="28"/>
      <c r="AL2227" s="194"/>
      <c r="AN2227" s="28"/>
      <c r="AO2227" s="28"/>
      <c r="AP2227" s="28"/>
      <c r="AU2227" s="194"/>
      <c r="AW2227" s="28"/>
      <c r="AX2227" s="28"/>
      <c r="AY2227" s="28"/>
      <c r="BD2227" s="194"/>
      <c r="BF2227" s="28"/>
      <c r="BG2227" s="28"/>
      <c r="BH2227" s="28"/>
      <c r="BM2227" s="194"/>
      <c r="BO2227" s="28"/>
      <c r="BP2227" s="28"/>
      <c r="BQ2227" s="28"/>
      <c r="BV2227" s="194"/>
      <c r="BX2227" s="28"/>
      <c r="BY2227" s="28"/>
      <c r="BZ2227" s="28"/>
      <c r="CE2227" s="194"/>
      <c r="CG2227" s="28"/>
      <c r="CH2227" s="28"/>
      <c r="CI2227" s="28"/>
      <c r="CN2227" s="194"/>
      <c r="CP2227" s="28"/>
      <c r="CQ2227" s="28"/>
      <c r="CR2227" s="28"/>
      <c r="CW2227" s="194"/>
      <c r="CY2227" s="28"/>
      <c r="CZ2227" s="28"/>
      <c r="DA2227" s="28"/>
      <c r="DF2227" s="194"/>
      <c r="DH2227" s="28"/>
      <c r="DI2227" s="28"/>
      <c r="DJ2227" s="28"/>
      <c r="DO2227" s="194"/>
      <c r="DQ2227" s="28"/>
      <c r="DR2227" s="28"/>
      <c r="DS2227" s="28"/>
      <c r="DX2227" s="194"/>
      <c r="DZ2227" s="28"/>
      <c r="EA2227" s="28"/>
      <c r="EB2227" s="28"/>
      <c r="EG2227" s="194"/>
      <c r="EI2227" s="28"/>
      <c r="EJ2227" s="28"/>
      <c r="EK2227" s="28"/>
      <c r="EP2227" s="194"/>
      <c r="ER2227" s="28"/>
      <c r="ES2227" s="28"/>
      <c r="ET2227" s="28"/>
      <c r="EY2227" s="194"/>
      <c r="FA2227" s="28"/>
      <c r="FB2227" s="28"/>
      <c r="FC2227" s="28"/>
      <c r="FH2227" s="194"/>
      <c r="FJ2227" s="28"/>
      <c r="FK2227" s="28"/>
      <c r="FL2227" s="28"/>
      <c r="FQ2227" s="194"/>
      <c r="FS2227" s="28"/>
      <c r="FT2227" s="28"/>
      <c r="FU2227" s="28"/>
      <c r="FZ2227" s="194"/>
      <c r="GB2227" s="28"/>
      <c r="GC2227" s="28"/>
      <c r="GD2227" s="28"/>
      <c r="GI2227" s="194"/>
      <c r="GK2227" s="28"/>
      <c r="GL2227" s="28"/>
      <c r="GM2227" s="28"/>
      <c r="GR2227" s="194"/>
      <c r="GT2227" s="28"/>
      <c r="GU2227" s="28"/>
      <c r="GV2227" s="28"/>
      <c r="HA2227" s="194"/>
      <c r="HC2227" s="28"/>
      <c r="HD2227" s="28"/>
      <c r="HE2227" s="28"/>
      <c r="HJ2227" s="28"/>
      <c r="HK2227" s="28"/>
      <c r="HL2227" s="28"/>
      <c r="HM2227" s="28"/>
      <c r="HN2227" s="28"/>
      <c r="HO2227" s="28"/>
      <c r="HP2227" s="28"/>
      <c r="HQ2227" s="28"/>
      <c r="HR2227" s="28"/>
      <c r="HS2227" s="28"/>
      <c r="HT2227" s="28"/>
      <c r="HU2227" s="28"/>
      <c r="HV2227" s="28"/>
      <c r="HW2227" s="28"/>
      <c r="HX2227" s="28"/>
      <c r="HY2227" s="28"/>
      <c r="HZ2227" s="28"/>
      <c r="IA2227" s="28"/>
      <c r="IB2227" s="28"/>
      <c r="IC2227" s="28"/>
      <c r="ID2227" s="28"/>
      <c r="IE2227" s="28"/>
      <c r="IF2227" s="28"/>
      <c r="IG2227" s="28"/>
      <c r="IH2227" s="28"/>
      <c r="II2227" s="28"/>
      <c r="IJ2227" s="28"/>
      <c r="IK2227" s="28"/>
      <c r="IL2227" s="28"/>
      <c r="IM2227" s="28"/>
      <c r="IN2227" s="28"/>
      <c r="IO2227" s="28"/>
    </row>
    <row r="2228" spans="1:249" s="50" customFormat="1" ht="14.25">
      <c r="A2228" s="28"/>
      <c r="B2228" s="28"/>
      <c r="C2228" s="28"/>
      <c r="D2228" s="28"/>
      <c r="E2228" s="28"/>
      <c r="F2228"/>
      <c r="G2228"/>
      <c r="H2228" s="1"/>
      <c r="I2228" s="1"/>
      <c r="J2228" s="1"/>
      <c r="K2228" s="2"/>
      <c r="L2228" s="1"/>
      <c r="M2228"/>
      <c r="N2228" s="28"/>
      <c r="O2228" s="28"/>
      <c r="T2228" s="194"/>
      <c r="V2228" s="28"/>
      <c r="W2228" s="28"/>
      <c r="X2228" s="28"/>
      <c r="AC2228" s="194"/>
      <c r="AE2228" s="28"/>
      <c r="AF2228" s="28"/>
      <c r="AG2228" s="28"/>
      <c r="AL2228" s="194"/>
      <c r="AN2228" s="28"/>
      <c r="AO2228" s="28"/>
      <c r="AP2228" s="28"/>
      <c r="AU2228" s="194"/>
      <c r="AW2228" s="28"/>
      <c r="AX2228" s="28"/>
      <c r="AY2228" s="28"/>
      <c r="BD2228" s="194"/>
      <c r="BF2228" s="28"/>
      <c r="BG2228" s="28"/>
      <c r="BH2228" s="28"/>
      <c r="BM2228" s="194"/>
      <c r="BO2228" s="28"/>
      <c r="BP2228" s="28"/>
      <c r="BQ2228" s="28"/>
      <c r="BV2228" s="194"/>
      <c r="BX2228" s="28"/>
      <c r="BY2228" s="28"/>
      <c r="BZ2228" s="28"/>
      <c r="CE2228" s="194"/>
      <c r="CG2228" s="28"/>
      <c r="CH2228" s="28"/>
      <c r="CI2228" s="28"/>
      <c r="CN2228" s="194"/>
      <c r="CP2228" s="28"/>
      <c r="CQ2228" s="28"/>
      <c r="CR2228" s="28"/>
      <c r="CW2228" s="194"/>
      <c r="CY2228" s="28"/>
      <c r="CZ2228" s="28"/>
      <c r="DA2228" s="28"/>
      <c r="DF2228" s="194"/>
      <c r="DH2228" s="28"/>
      <c r="DI2228" s="28"/>
      <c r="DJ2228" s="28"/>
      <c r="DO2228" s="194"/>
      <c r="DQ2228" s="28"/>
      <c r="DR2228" s="28"/>
      <c r="DS2228" s="28"/>
      <c r="DX2228" s="194"/>
      <c r="DZ2228" s="28"/>
      <c r="EA2228" s="28"/>
      <c r="EB2228" s="28"/>
      <c r="EG2228" s="194"/>
      <c r="EI2228" s="28"/>
      <c r="EJ2228" s="28"/>
      <c r="EK2228" s="28"/>
      <c r="EP2228" s="194"/>
      <c r="ER2228" s="28"/>
      <c r="ES2228" s="28"/>
      <c r="ET2228" s="28"/>
      <c r="EY2228" s="194"/>
      <c r="FA2228" s="28"/>
      <c r="FB2228" s="28"/>
      <c r="FC2228" s="28"/>
      <c r="FH2228" s="194"/>
      <c r="FJ2228" s="28"/>
      <c r="FK2228" s="28"/>
      <c r="FL2228" s="28"/>
      <c r="FQ2228" s="194"/>
      <c r="FS2228" s="28"/>
      <c r="FT2228" s="28"/>
      <c r="FU2228" s="28"/>
      <c r="FZ2228" s="194"/>
      <c r="GB2228" s="28"/>
      <c r="GC2228" s="28"/>
      <c r="GD2228" s="28"/>
      <c r="GI2228" s="194"/>
      <c r="GK2228" s="28"/>
      <c r="GL2228" s="28"/>
      <c r="GM2228" s="28"/>
      <c r="GR2228" s="194"/>
      <c r="GT2228" s="28"/>
      <c r="GU2228" s="28"/>
      <c r="GV2228" s="28"/>
      <c r="HA2228" s="194"/>
      <c r="HC2228" s="28"/>
      <c r="HD2228" s="28"/>
      <c r="HE2228" s="28"/>
      <c r="HJ2228" s="28"/>
      <c r="HK2228" s="28"/>
      <c r="HL2228" s="28"/>
      <c r="HM2228" s="28"/>
      <c r="HN2228" s="28"/>
      <c r="HO2228" s="28"/>
      <c r="HP2228" s="28"/>
      <c r="HQ2228" s="28"/>
      <c r="HR2228" s="28"/>
      <c r="HS2228" s="28"/>
      <c r="HT2228" s="28"/>
      <c r="HU2228" s="28"/>
      <c r="HV2228" s="28"/>
      <c r="HW2228" s="28"/>
      <c r="HX2228" s="28"/>
      <c r="HY2228" s="28"/>
      <c r="HZ2228" s="28"/>
      <c r="IA2228" s="28"/>
      <c r="IB2228" s="28"/>
      <c r="IC2228" s="28"/>
      <c r="ID2228" s="28"/>
      <c r="IE2228" s="28"/>
      <c r="IF2228" s="28"/>
      <c r="IG2228" s="28"/>
      <c r="IH2228" s="28"/>
      <c r="II2228" s="28"/>
      <c r="IJ2228" s="28"/>
      <c r="IK2228" s="28"/>
      <c r="IL2228" s="28"/>
      <c r="IM2228" s="28"/>
      <c r="IN2228" s="28"/>
      <c r="IO2228" s="28"/>
    </row>
    <row r="2229" spans="1:249" s="50" customFormat="1" ht="14.25">
      <c r="A2229" s="228"/>
      <c r="B2229" s="28"/>
      <c r="C2229" s="28"/>
      <c r="D2229" s="28"/>
      <c r="E2229" s="28"/>
      <c r="F2229"/>
      <c r="G2229"/>
      <c r="H2229" s="1"/>
      <c r="I2229" s="1"/>
      <c r="J2229" s="1"/>
      <c r="K2229" s="2"/>
      <c r="L2229" s="1"/>
      <c r="M2229"/>
      <c r="N2229" s="28"/>
      <c r="O2229" s="28"/>
      <c r="T2229" s="194"/>
      <c r="V2229" s="28"/>
      <c r="W2229" s="28"/>
      <c r="X2229" s="28"/>
      <c r="AC2229" s="194"/>
      <c r="AE2229" s="28"/>
      <c r="AF2229" s="28"/>
      <c r="AG2229" s="28"/>
      <c r="AL2229" s="194"/>
      <c r="AN2229" s="28"/>
      <c r="AO2229" s="28"/>
      <c r="AP2229" s="28"/>
      <c r="AU2229" s="194"/>
      <c r="AW2229" s="28"/>
      <c r="AX2229" s="28"/>
      <c r="AY2229" s="28"/>
      <c r="BD2229" s="194"/>
      <c r="BF2229" s="28"/>
      <c r="BG2229" s="28"/>
      <c r="BH2229" s="28"/>
      <c r="BM2229" s="194"/>
      <c r="BO2229" s="28"/>
      <c r="BP2229" s="28"/>
      <c r="BQ2229" s="28"/>
      <c r="BV2229" s="194"/>
      <c r="BX2229" s="28"/>
      <c r="BY2229" s="28"/>
      <c r="BZ2229" s="28"/>
      <c r="CE2229" s="194"/>
      <c r="CG2229" s="28"/>
      <c r="CH2229" s="28"/>
      <c r="CI2229" s="28"/>
      <c r="CN2229" s="194"/>
      <c r="CP2229" s="28"/>
      <c r="CQ2229" s="28"/>
      <c r="CR2229" s="28"/>
      <c r="CW2229" s="194"/>
      <c r="CY2229" s="28"/>
      <c r="CZ2229" s="28"/>
      <c r="DA2229" s="28"/>
      <c r="DF2229" s="194"/>
      <c r="DH2229" s="28"/>
      <c r="DI2229" s="28"/>
      <c r="DJ2229" s="28"/>
      <c r="DO2229" s="194"/>
      <c r="DQ2229" s="28"/>
      <c r="DR2229" s="28"/>
      <c r="DS2229" s="28"/>
      <c r="DX2229" s="194"/>
      <c r="DZ2229" s="28"/>
      <c r="EA2229" s="28"/>
      <c r="EB2229" s="28"/>
      <c r="EG2229" s="194"/>
      <c r="EI2229" s="28"/>
      <c r="EJ2229" s="28"/>
      <c r="EK2229" s="28"/>
      <c r="EP2229" s="194"/>
      <c r="ER2229" s="28"/>
      <c r="ES2229" s="28"/>
      <c r="ET2229" s="28"/>
      <c r="EY2229" s="194"/>
      <c r="FA2229" s="28"/>
      <c r="FB2229" s="28"/>
      <c r="FC2229" s="28"/>
      <c r="FH2229" s="194"/>
      <c r="FJ2229" s="28"/>
      <c r="FK2229" s="28"/>
      <c r="FL2229" s="28"/>
      <c r="FQ2229" s="194"/>
      <c r="FS2229" s="28"/>
      <c r="FT2229" s="28"/>
      <c r="FU2229" s="28"/>
      <c r="FZ2229" s="194"/>
      <c r="GB2229" s="28"/>
      <c r="GC2229" s="28"/>
      <c r="GD2229" s="28"/>
      <c r="GI2229" s="194"/>
      <c r="GK2229" s="28"/>
      <c r="GL2229" s="28"/>
      <c r="GM2229" s="28"/>
      <c r="GR2229" s="194"/>
      <c r="GT2229" s="28"/>
      <c r="GU2229" s="28"/>
      <c r="GV2229" s="28"/>
      <c r="HA2229" s="194"/>
      <c r="HC2229" s="28"/>
      <c r="HD2229" s="28"/>
      <c r="HE2229" s="28"/>
      <c r="HJ2229" s="28"/>
      <c r="HK2229" s="28"/>
      <c r="HL2229" s="28"/>
      <c r="HM2229" s="28"/>
      <c r="HN2229" s="28"/>
      <c r="HO2229" s="28"/>
      <c r="HP2229" s="28"/>
      <c r="HQ2229" s="28"/>
      <c r="HR2229" s="28"/>
      <c r="HS2229" s="28"/>
      <c r="HT2229" s="28"/>
      <c r="HU2229" s="28"/>
      <c r="HV2229" s="28"/>
      <c r="HW2229" s="28"/>
      <c r="HX2229" s="28"/>
      <c r="HY2229" s="28"/>
      <c r="HZ2229" s="28"/>
      <c r="IA2229" s="28"/>
      <c r="IB2229" s="28"/>
      <c r="IC2229" s="28"/>
      <c r="ID2229" s="28"/>
      <c r="IE2229" s="28"/>
      <c r="IF2229" s="28"/>
      <c r="IG2229" s="28"/>
      <c r="IH2229" s="28"/>
      <c r="II2229" s="28"/>
      <c r="IJ2229" s="28"/>
      <c r="IK2229" s="28"/>
      <c r="IL2229" s="28"/>
      <c r="IM2229" s="28"/>
      <c r="IN2229" s="28"/>
      <c r="IO2229" s="28"/>
    </row>
    <row r="2230" spans="1:249" s="50" customFormat="1" ht="14.25">
      <c r="A2230" s="28"/>
      <c r="B2230" s="28"/>
      <c r="C2230" s="28"/>
      <c r="D2230" s="28"/>
      <c r="E2230" s="28"/>
      <c r="F2230"/>
      <c r="G2230"/>
      <c r="H2230" s="1"/>
      <c r="I2230" s="1"/>
      <c r="J2230" s="1"/>
      <c r="K2230" s="2"/>
      <c r="L2230" s="1"/>
      <c r="M2230"/>
      <c r="N2230" s="28"/>
      <c r="O2230" s="28"/>
      <c r="T2230" s="194"/>
      <c r="V2230" s="28"/>
      <c r="W2230" s="28"/>
      <c r="X2230" s="28"/>
      <c r="AC2230" s="194"/>
      <c r="AE2230" s="28"/>
      <c r="AF2230" s="28"/>
      <c r="AG2230" s="28"/>
      <c r="AL2230" s="194"/>
      <c r="AN2230" s="28"/>
      <c r="AO2230" s="28"/>
      <c r="AP2230" s="28"/>
      <c r="AU2230" s="194"/>
      <c r="AW2230" s="28"/>
      <c r="AX2230" s="28"/>
      <c r="AY2230" s="28"/>
      <c r="BD2230" s="194"/>
      <c r="BF2230" s="28"/>
      <c r="BG2230" s="28"/>
      <c r="BH2230" s="28"/>
      <c r="BM2230" s="194"/>
      <c r="BO2230" s="28"/>
      <c r="BP2230" s="28"/>
      <c r="BQ2230" s="28"/>
      <c r="BV2230" s="194"/>
      <c r="BX2230" s="28"/>
      <c r="BY2230" s="28"/>
      <c r="BZ2230" s="28"/>
      <c r="CE2230" s="194"/>
      <c r="CG2230" s="28"/>
      <c r="CH2230" s="28"/>
      <c r="CI2230" s="28"/>
      <c r="CN2230" s="194"/>
      <c r="CP2230" s="28"/>
      <c r="CQ2230" s="28"/>
      <c r="CR2230" s="28"/>
      <c r="CW2230" s="194"/>
      <c r="CY2230" s="28"/>
      <c r="CZ2230" s="28"/>
      <c r="DA2230" s="28"/>
      <c r="DF2230" s="194"/>
      <c r="DH2230" s="28"/>
      <c r="DI2230" s="28"/>
      <c r="DJ2230" s="28"/>
      <c r="DO2230" s="194"/>
      <c r="DQ2230" s="28"/>
      <c r="DR2230" s="28"/>
      <c r="DS2230" s="28"/>
      <c r="DX2230" s="194"/>
      <c r="DZ2230" s="28"/>
      <c r="EA2230" s="28"/>
      <c r="EB2230" s="28"/>
      <c r="EG2230" s="194"/>
      <c r="EI2230" s="28"/>
      <c r="EJ2230" s="28"/>
      <c r="EK2230" s="28"/>
      <c r="EP2230" s="194"/>
      <c r="ER2230" s="28"/>
      <c r="ES2230" s="28"/>
      <c r="ET2230" s="28"/>
      <c r="EY2230" s="194"/>
      <c r="FA2230" s="28"/>
      <c r="FB2230" s="28"/>
      <c r="FC2230" s="28"/>
      <c r="FH2230" s="194"/>
      <c r="FJ2230" s="28"/>
      <c r="FK2230" s="28"/>
      <c r="FL2230" s="28"/>
      <c r="FQ2230" s="194"/>
      <c r="FS2230" s="28"/>
      <c r="FT2230" s="28"/>
      <c r="FU2230" s="28"/>
      <c r="FZ2230" s="194"/>
      <c r="GB2230" s="28"/>
      <c r="GC2230" s="28"/>
      <c r="GD2230" s="28"/>
      <c r="GI2230" s="194"/>
      <c r="GK2230" s="28"/>
      <c r="GL2230" s="28"/>
      <c r="GM2230" s="28"/>
      <c r="GR2230" s="194"/>
      <c r="GT2230" s="28"/>
      <c r="GU2230" s="28"/>
      <c r="GV2230" s="28"/>
      <c r="HA2230" s="194"/>
      <c r="HC2230" s="28"/>
      <c r="HD2230" s="28"/>
      <c r="HE2230" s="28"/>
      <c r="HJ2230" s="28"/>
      <c r="HK2230" s="28"/>
      <c r="HL2230" s="28"/>
      <c r="HM2230" s="28"/>
      <c r="HN2230" s="28"/>
      <c r="HO2230" s="28"/>
      <c r="HP2230" s="28"/>
      <c r="HQ2230" s="28"/>
      <c r="HR2230" s="28"/>
      <c r="HS2230" s="28"/>
      <c r="HT2230" s="28"/>
      <c r="HU2230" s="28"/>
      <c r="HV2230" s="28"/>
      <c r="HW2230" s="28"/>
      <c r="HX2230" s="28"/>
      <c r="HY2230" s="28"/>
      <c r="HZ2230" s="28"/>
      <c r="IA2230" s="28"/>
      <c r="IB2230" s="28"/>
      <c r="IC2230" s="28"/>
      <c r="ID2230" s="28"/>
      <c r="IE2230" s="28"/>
      <c r="IF2230" s="28"/>
      <c r="IG2230" s="28"/>
      <c r="IH2230" s="28"/>
      <c r="II2230" s="28"/>
      <c r="IJ2230" s="28"/>
      <c r="IK2230" s="28"/>
      <c r="IL2230" s="28"/>
      <c r="IM2230" s="28"/>
      <c r="IN2230" s="28"/>
      <c r="IO2230" s="28"/>
    </row>
    <row r="2231" spans="1:249" s="50" customFormat="1" ht="14.25">
      <c r="A2231" s="228"/>
      <c r="B2231" s="28"/>
      <c r="C2231" s="28"/>
      <c r="D2231" s="28"/>
      <c r="E2231" s="28"/>
      <c r="F2231"/>
      <c r="G2231"/>
      <c r="H2231" s="1"/>
      <c r="I2231" s="1"/>
      <c r="J2231" s="1"/>
      <c r="K2231" s="2"/>
      <c r="L2231" s="1"/>
      <c r="M2231"/>
      <c r="N2231" s="28"/>
      <c r="O2231" s="28"/>
      <c r="T2231" s="194"/>
      <c r="V2231" s="28"/>
      <c r="W2231" s="28"/>
      <c r="X2231" s="28"/>
      <c r="AC2231" s="194"/>
      <c r="AE2231" s="28"/>
      <c r="AF2231" s="28"/>
      <c r="AG2231" s="28"/>
      <c r="AL2231" s="194"/>
      <c r="AN2231" s="28"/>
      <c r="AO2231" s="28"/>
      <c r="AP2231" s="28"/>
      <c r="AU2231" s="194"/>
      <c r="AW2231" s="28"/>
      <c r="AX2231" s="28"/>
      <c r="AY2231" s="28"/>
      <c r="BD2231" s="194"/>
      <c r="BF2231" s="28"/>
      <c r="BG2231" s="28"/>
      <c r="BH2231" s="28"/>
      <c r="BM2231" s="194"/>
      <c r="BO2231" s="28"/>
      <c r="BP2231" s="28"/>
      <c r="BQ2231" s="28"/>
      <c r="BV2231" s="194"/>
      <c r="BX2231" s="28"/>
      <c r="BY2231" s="28"/>
      <c r="BZ2231" s="28"/>
      <c r="CE2231" s="194"/>
      <c r="CG2231" s="28"/>
      <c r="CH2231" s="28"/>
      <c r="CI2231" s="28"/>
      <c r="CN2231" s="194"/>
      <c r="CP2231" s="28"/>
      <c r="CQ2231" s="28"/>
      <c r="CR2231" s="28"/>
      <c r="CW2231" s="194"/>
      <c r="CY2231" s="28"/>
      <c r="CZ2231" s="28"/>
      <c r="DA2231" s="28"/>
      <c r="DF2231" s="194"/>
      <c r="DH2231" s="28"/>
      <c r="DI2231" s="28"/>
      <c r="DJ2231" s="28"/>
      <c r="DO2231" s="194"/>
      <c r="DQ2231" s="28"/>
      <c r="DR2231" s="28"/>
      <c r="DS2231" s="28"/>
      <c r="DX2231" s="194"/>
      <c r="DZ2231" s="28"/>
      <c r="EA2231" s="28"/>
      <c r="EB2231" s="28"/>
      <c r="EG2231" s="194"/>
      <c r="EI2231" s="28"/>
      <c r="EJ2231" s="28"/>
      <c r="EK2231" s="28"/>
      <c r="EP2231" s="194"/>
      <c r="ER2231" s="28"/>
      <c r="ES2231" s="28"/>
      <c r="ET2231" s="28"/>
      <c r="EY2231" s="194"/>
      <c r="FA2231" s="28"/>
      <c r="FB2231" s="28"/>
      <c r="FC2231" s="28"/>
      <c r="FH2231" s="194"/>
      <c r="FJ2231" s="28"/>
      <c r="FK2231" s="28"/>
      <c r="FL2231" s="28"/>
      <c r="FQ2231" s="194"/>
      <c r="FS2231" s="28"/>
      <c r="FT2231" s="28"/>
      <c r="FU2231" s="28"/>
      <c r="FZ2231" s="194"/>
      <c r="GB2231" s="28"/>
      <c r="GC2231" s="28"/>
      <c r="GD2231" s="28"/>
      <c r="GI2231" s="194"/>
      <c r="GK2231" s="28"/>
      <c r="GL2231" s="28"/>
      <c r="GM2231" s="28"/>
      <c r="GR2231" s="194"/>
      <c r="GT2231" s="28"/>
      <c r="GU2231" s="28"/>
      <c r="GV2231" s="28"/>
      <c r="HA2231" s="194"/>
      <c r="HC2231" s="28"/>
      <c r="HD2231" s="28"/>
      <c r="HE2231" s="28"/>
      <c r="HJ2231" s="28"/>
      <c r="HK2231" s="28"/>
      <c r="HL2231" s="28"/>
      <c r="HM2231" s="28"/>
      <c r="HN2231" s="28"/>
      <c r="HO2231" s="28"/>
      <c r="HP2231" s="28"/>
      <c r="HQ2231" s="28"/>
      <c r="HR2231" s="28"/>
      <c r="HS2231" s="28"/>
      <c r="HT2231" s="28"/>
      <c r="HU2231" s="28"/>
      <c r="HV2231" s="28"/>
      <c r="HW2231" s="28"/>
      <c r="HX2231" s="28"/>
      <c r="HY2231" s="28"/>
      <c r="HZ2231" s="28"/>
      <c r="IA2231" s="28"/>
      <c r="IB2231" s="28"/>
      <c r="IC2231" s="28"/>
      <c r="ID2231" s="28"/>
      <c r="IE2231" s="28"/>
      <c r="IF2231" s="28"/>
      <c r="IG2231" s="28"/>
      <c r="IH2231" s="28"/>
      <c r="II2231" s="28"/>
      <c r="IJ2231" s="28"/>
      <c r="IK2231" s="28"/>
      <c r="IL2231" s="28"/>
      <c r="IM2231" s="28"/>
      <c r="IN2231" s="28"/>
      <c r="IO2231" s="28"/>
    </row>
    <row r="2232" spans="1:249" s="50" customFormat="1" ht="14.25">
      <c r="A2232" s="28"/>
      <c r="B2232" s="28"/>
      <c r="C2232" s="28"/>
      <c r="D2232" s="28"/>
      <c r="E2232" s="28"/>
      <c r="F2232"/>
      <c r="G2232"/>
      <c r="H2232" s="1"/>
      <c r="I2232" s="1"/>
      <c r="J2232" s="1"/>
      <c r="K2232" s="2"/>
      <c r="L2232" s="1"/>
      <c r="M2232"/>
      <c r="N2232" s="28"/>
      <c r="O2232" s="28"/>
      <c r="T2232" s="194"/>
      <c r="V2232" s="28"/>
      <c r="W2232" s="28"/>
      <c r="X2232" s="28"/>
      <c r="AC2232" s="194"/>
      <c r="AE2232" s="28"/>
      <c r="AF2232" s="28"/>
      <c r="AG2232" s="28"/>
      <c r="AL2232" s="194"/>
      <c r="AN2232" s="28"/>
      <c r="AO2232" s="28"/>
      <c r="AP2232" s="28"/>
      <c r="AU2232" s="194"/>
      <c r="AW2232" s="28"/>
      <c r="AX2232" s="28"/>
      <c r="AY2232" s="28"/>
      <c r="BD2232" s="194"/>
      <c r="BF2232" s="28"/>
      <c r="BG2232" s="28"/>
      <c r="BH2232" s="28"/>
      <c r="BM2232" s="194"/>
      <c r="BO2232" s="28"/>
      <c r="BP2232" s="28"/>
      <c r="BQ2232" s="28"/>
      <c r="BV2232" s="194"/>
      <c r="BX2232" s="28"/>
      <c r="BY2232" s="28"/>
      <c r="BZ2232" s="28"/>
      <c r="CE2232" s="194"/>
      <c r="CG2232" s="28"/>
      <c r="CH2232" s="28"/>
      <c r="CI2232" s="28"/>
      <c r="CN2232" s="194"/>
      <c r="CP2232" s="28"/>
      <c r="CQ2232" s="28"/>
      <c r="CR2232" s="28"/>
      <c r="CW2232" s="194"/>
      <c r="CY2232" s="28"/>
      <c r="CZ2232" s="28"/>
      <c r="DA2232" s="28"/>
      <c r="DF2232" s="194"/>
      <c r="DH2232" s="28"/>
      <c r="DI2232" s="28"/>
      <c r="DJ2232" s="28"/>
      <c r="DO2232" s="194"/>
      <c r="DQ2232" s="28"/>
      <c r="DR2232" s="28"/>
      <c r="DS2232" s="28"/>
      <c r="DX2232" s="194"/>
      <c r="DZ2232" s="28"/>
      <c r="EA2232" s="28"/>
      <c r="EB2232" s="28"/>
      <c r="EG2232" s="194"/>
      <c r="EI2232" s="28"/>
      <c r="EJ2232" s="28"/>
      <c r="EK2232" s="28"/>
      <c r="EP2232" s="194"/>
      <c r="ER2232" s="28"/>
      <c r="ES2232" s="28"/>
      <c r="ET2232" s="28"/>
      <c r="EY2232" s="194"/>
      <c r="FA2232" s="28"/>
      <c r="FB2232" s="28"/>
      <c r="FC2232" s="28"/>
      <c r="FH2232" s="194"/>
      <c r="FJ2232" s="28"/>
      <c r="FK2232" s="28"/>
      <c r="FL2232" s="28"/>
      <c r="FQ2232" s="194"/>
      <c r="FS2232" s="28"/>
      <c r="FT2232" s="28"/>
      <c r="FU2232" s="28"/>
      <c r="FZ2232" s="194"/>
      <c r="GB2232" s="28"/>
      <c r="GC2232" s="28"/>
      <c r="GD2232" s="28"/>
      <c r="GI2232" s="194"/>
      <c r="GK2232" s="28"/>
      <c r="GL2232" s="28"/>
      <c r="GM2232" s="28"/>
      <c r="GR2232" s="194"/>
      <c r="GT2232" s="28"/>
      <c r="GU2232" s="28"/>
      <c r="GV2232" s="28"/>
      <c r="HA2232" s="194"/>
      <c r="HC2232" s="28"/>
      <c r="HD2232" s="28"/>
      <c r="HE2232" s="28"/>
      <c r="HJ2232" s="28"/>
      <c r="HK2232" s="28"/>
      <c r="HL2232" s="28"/>
      <c r="HM2232" s="28"/>
      <c r="HN2232" s="28"/>
      <c r="HO2232" s="28"/>
      <c r="HP2232" s="28"/>
      <c r="HQ2232" s="28"/>
      <c r="HR2232" s="28"/>
      <c r="HS2232" s="28"/>
      <c r="HT2232" s="28"/>
      <c r="HU2232" s="28"/>
      <c r="HV2232" s="28"/>
      <c r="HW2232" s="28"/>
      <c r="HX2232" s="28"/>
      <c r="HY2232" s="28"/>
      <c r="HZ2232" s="28"/>
      <c r="IA2232" s="28"/>
      <c r="IB2232" s="28"/>
      <c r="IC2232" s="28"/>
      <c r="ID2232" s="28"/>
      <c r="IE2232" s="28"/>
      <c r="IF2232" s="28"/>
      <c r="IG2232" s="28"/>
      <c r="IH2232" s="28"/>
      <c r="II2232" s="28"/>
      <c r="IJ2232" s="28"/>
      <c r="IK2232" s="28"/>
      <c r="IL2232" s="28"/>
      <c r="IM2232" s="28"/>
      <c r="IN2232" s="28"/>
      <c r="IO2232" s="28"/>
    </row>
    <row r="2233" spans="1:249" s="50" customFormat="1" ht="14.25">
      <c r="A2233" s="28"/>
      <c r="B2233" s="28"/>
      <c r="C2233" s="28"/>
      <c r="D2233" s="28"/>
      <c r="E2233" s="28"/>
      <c r="F2233"/>
      <c r="G2233"/>
      <c r="H2233" s="1"/>
      <c r="I2233" s="1"/>
      <c r="J2233" s="1"/>
      <c r="K2233" s="2"/>
      <c r="L2233" s="1"/>
      <c r="M2233"/>
      <c r="N2233" s="28"/>
      <c r="O2233" s="28"/>
      <c r="T2233" s="194"/>
      <c r="V2233" s="28"/>
      <c r="W2233" s="28"/>
      <c r="X2233" s="28"/>
      <c r="AC2233" s="194"/>
      <c r="AE2233" s="28"/>
      <c r="AF2233" s="28"/>
      <c r="AG2233" s="28"/>
      <c r="AL2233" s="194"/>
      <c r="AN2233" s="28"/>
      <c r="AO2233" s="28"/>
      <c r="AP2233" s="28"/>
      <c r="AU2233" s="194"/>
      <c r="AW2233" s="28"/>
      <c r="AX2233" s="28"/>
      <c r="AY2233" s="28"/>
      <c r="BD2233" s="194"/>
      <c r="BF2233" s="28"/>
      <c r="BG2233" s="28"/>
      <c r="BH2233" s="28"/>
      <c r="BM2233" s="194"/>
      <c r="BO2233" s="28"/>
      <c r="BP2233" s="28"/>
      <c r="BQ2233" s="28"/>
      <c r="BV2233" s="194"/>
      <c r="BX2233" s="28"/>
      <c r="BY2233" s="28"/>
      <c r="BZ2233" s="28"/>
      <c r="CE2233" s="194"/>
      <c r="CG2233" s="28"/>
      <c r="CH2233" s="28"/>
      <c r="CI2233" s="28"/>
      <c r="CN2233" s="194"/>
      <c r="CP2233" s="28"/>
      <c r="CQ2233" s="28"/>
      <c r="CR2233" s="28"/>
      <c r="CW2233" s="194"/>
      <c r="CY2233" s="28"/>
      <c r="CZ2233" s="28"/>
      <c r="DA2233" s="28"/>
      <c r="DF2233" s="194"/>
      <c r="DH2233" s="28"/>
      <c r="DI2233" s="28"/>
      <c r="DJ2233" s="28"/>
      <c r="DO2233" s="194"/>
      <c r="DQ2233" s="28"/>
      <c r="DR2233" s="28"/>
      <c r="DS2233" s="28"/>
      <c r="DX2233" s="194"/>
      <c r="DZ2233" s="28"/>
      <c r="EA2233" s="28"/>
      <c r="EB2233" s="28"/>
      <c r="EG2233" s="194"/>
      <c r="EI2233" s="28"/>
      <c r="EJ2233" s="28"/>
      <c r="EK2233" s="28"/>
      <c r="EP2233" s="194"/>
      <c r="ER2233" s="28"/>
      <c r="ES2233" s="28"/>
      <c r="ET2233" s="28"/>
      <c r="EY2233" s="194"/>
      <c r="FA2233" s="28"/>
      <c r="FB2233" s="28"/>
      <c r="FC2233" s="28"/>
      <c r="FH2233" s="194"/>
      <c r="FJ2233" s="28"/>
      <c r="FK2233" s="28"/>
      <c r="FL2233" s="28"/>
      <c r="FQ2233" s="194"/>
      <c r="FS2233" s="28"/>
      <c r="FT2233" s="28"/>
      <c r="FU2233" s="28"/>
      <c r="FZ2233" s="194"/>
      <c r="GB2233" s="28"/>
      <c r="GC2233" s="28"/>
      <c r="GD2233" s="28"/>
      <c r="GI2233" s="194"/>
      <c r="GK2233" s="28"/>
      <c r="GL2233" s="28"/>
      <c r="GM2233" s="28"/>
      <c r="GR2233" s="194"/>
      <c r="GT2233" s="28"/>
      <c r="GU2233" s="28"/>
      <c r="GV2233" s="28"/>
      <c r="HA2233" s="194"/>
      <c r="HC2233" s="28"/>
      <c r="HD2233" s="28"/>
      <c r="HE2233" s="28"/>
      <c r="HJ2233" s="28"/>
      <c r="HK2233" s="28"/>
      <c r="HL2233" s="28"/>
      <c r="HM2233" s="28"/>
      <c r="HN2233" s="28"/>
      <c r="HO2233" s="28"/>
      <c r="HP2233" s="28"/>
      <c r="HQ2233" s="28"/>
      <c r="HR2233" s="28"/>
      <c r="HS2233" s="28"/>
      <c r="HT2233" s="28"/>
      <c r="HU2233" s="28"/>
      <c r="HV2233" s="28"/>
      <c r="HW2233" s="28"/>
      <c r="HX2233" s="28"/>
      <c r="HY2233" s="28"/>
      <c r="HZ2233" s="28"/>
      <c r="IA2233" s="28"/>
      <c r="IB2233" s="28"/>
      <c r="IC2233" s="28"/>
      <c r="ID2233" s="28"/>
      <c r="IE2233" s="28"/>
      <c r="IF2233" s="28"/>
      <c r="IG2233" s="28"/>
      <c r="IH2233" s="28"/>
      <c r="II2233" s="28"/>
      <c r="IJ2233" s="28"/>
      <c r="IK2233" s="28"/>
      <c r="IL2233" s="28"/>
      <c r="IM2233" s="28"/>
      <c r="IN2233" s="28"/>
      <c r="IO2233" s="28"/>
    </row>
    <row r="2234" spans="1:249" s="50" customFormat="1" ht="14.25">
      <c r="A2234" s="228"/>
      <c r="B2234" s="28"/>
      <c r="C2234" s="28"/>
      <c r="D2234" s="28"/>
      <c r="E2234" s="28"/>
      <c r="F2234"/>
      <c r="G2234"/>
      <c r="H2234" s="1"/>
      <c r="I2234" s="1"/>
      <c r="J2234" s="1"/>
      <c r="K2234" s="2"/>
      <c r="L2234" s="1"/>
      <c r="M2234"/>
      <c r="N2234" s="28"/>
      <c r="O2234" s="28"/>
      <c r="T2234" s="194"/>
      <c r="V2234" s="28"/>
      <c r="W2234" s="28"/>
      <c r="X2234" s="28"/>
      <c r="AC2234" s="194"/>
      <c r="AE2234" s="28"/>
      <c r="AF2234" s="28"/>
      <c r="AG2234" s="28"/>
      <c r="AL2234" s="194"/>
      <c r="AN2234" s="28"/>
      <c r="AO2234" s="28"/>
      <c r="AP2234" s="28"/>
      <c r="AU2234" s="194"/>
      <c r="AW2234" s="28"/>
      <c r="AX2234" s="28"/>
      <c r="AY2234" s="28"/>
      <c r="BD2234" s="194"/>
      <c r="BF2234" s="28"/>
      <c r="BG2234" s="28"/>
      <c r="BH2234" s="28"/>
      <c r="BM2234" s="194"/>
      <c r="BO2234" s="28"/>
      <c r="BP2234" s="28"/>
      <c r="BQ2234" s="28"/>
      <c r="BV2234" s="194"/>
      <c r="BX2234" s="28"/>
      <c r="BY2234" s="28"/>
      <c r="BZ2234" s="28"/>
      <c r="CE2234" s="194"/>
      <c r="CG2234" s="28"/>
      <c r="CH2234" s="28"/>
      <c r="CI2234" s="28"/>
      <c r="CN2234" s="194"/>
      <c r="CP2234" s="28"/>
      <c r="CQ2234" s="28"/>
      <c r="CR2234" s="28"/>
      <c r="CW2234" s="194"/>
      <c r="CY2234" s="28"/>
      <c r="CZ2234" s="28"/>
      <c r="DA2234" s="28"/>
      <c r="DF2234" s="194"/>
      <c r="DH2234" s="28"/>
      <c r="DI2234" s="28"/>
      <c r="DJ2234" s="28"/>
      <c r="DO2234" s="194"/>
      <c r="DQ2234" s="28"/>
      <c r="DR2234" s="28"/>
      <c r="DS2234" s="28"/>
      <c r="DX2234" s="194"/>
      <c r="DZ2234" s="28"/>
      <c r="EA2234" s="28"/>
      <c r="EB2234" s="28"/>
      <c r="EG2234" s="194"/>
      <c r="EI2234" s="28"/>
      <c r="EJ2234" s="28"/>
      <c r="EK2234" s="28"/>
      <c r="EP2234" s="194"/>
      <c r="ER2234" s="28"/>
      <c r="ES2234" s="28"/>
      <c r="ET2234" s="28"/>
      <c r="EY2234" s="194"/>
      <c r="FA2234" s="28"/>
      <c r="FB2234" s="28"/>
      <c r="FC2234" s="28"/>
      <c r="FH2234" s="194"/>
      <c r="FJ2234" s="28"/>
      <c r="FK2234" s="28"/>
      <c r="FL2234" s="28"/>
      <c r="FQ2234" s="194"/>
      <c r="FS2234" s="28"/>
      <c r="FT2234" s="28"/>
      <c r="FU2234" s="28"/>
      <c r="FZ2234" s="194"/>
      <c r="GB2234" s="28"/>
      <c r="GC2234" s="28"/>
      <c r="GD2234" s="28"/>
      <c r="GI2234" s="194"/>
      <c r="GK2234" s="28"/>
      <c r="GL2234" s="28"/>
      <c r="GM2234" s="28"/>
      <c r="GR2234" s="194"/>
      <c r="GT2234" s="28"/>
      <c r="GU2234" s="28"/>
      <c r="GV2234" s="28"/>
      <c r="HA2234" s="194"/>
      <c r="HC2234" s="28"/>
      <c r="HD2234" s="28"/>
      <c r="HE2234" s="28"/>
      <c r="HJ2234" s="28"/>
      <c r="HK2234" s="28"/>
      <c r="HL2234" s="28"/>
      <c r="HM2234" s="28"/>
      <c r="HN2234" s="28"/>
      <c r="HO2234" s="28"/>
      <c r="HP2234" s="28"/>
      <c r="HQ2234" s="28"/>
      <c r="HR2234" s="28"/>
      <c r="HS2234" s="28"/>
      <c r="HT2234" s="28"/>
      <c r="HU2234" s="28"/>
      <c r="HV2234" s="28"/>
      <c r="HW2234" s="28"/>
      <c r="HX2234" s="28"/>
      <c r="HY2234" s="28"/>
      <c r="HZ2234" s="28"/>
      <c r="IA2234" s="28"/>
      <c r="IB2234" s="28"/>
      <c r="IC2234" s="28"/>
      <c r="ID2234" s="28"/>
      <c r="IE2234" s="28"/>
      <c r="IF2234" s="28"/>
      <c r="IG2234" s="28"/>
      <c r="IH2234" s="28"/>
      <c r="II2234" s="28"/>
      <c r="IJ2234" s="28"/>
      <c r="IK2234" s="28"/>
      <c r="IL2234" s="28"/>
      <c r="IM2234" s="28"/>
      <c r="IN2234" s="28"/>
      <c r="IO2234" s="28"/>
    </row>
    <row r="2235" spans="1:249" s="50" customFormat="1" ht="14.25">
      <c r="A2235" s="228"/>
      <c r="B2235" s="28"/>
      <c r="C2235" s="28"/>
      <c r="D2235" s="28"/>
      <c r="E2235" s="28"/>
      <c r="F2235"/>
      <c r="G2235"/>
      <c r="H2235" s="1"/>
      <c r="I2235" s="1"/>
      <c r="J2235" s="1"/>
      <c r="K2235" s="2"/>
      <c r="L2235" s="1"/>
      <c r="M2235"/>
      <c r="N2235" s="28"/>
      <c r="O2235" s="28"/>
      <c r="T2235" s="194"/>
      <c r="V2235" s="28"/>
      <c r="W2235" s="28"/>
      <c r="X2235" s="28"/>
      <c r="AC2235" s="194"/>
      <c r="AE2235" s="28"/>
      <c r="AF2235" s="28"/>
      <c r="AG2235" s="28"/>
      <c r="AL2235" s="194"/>
      <c r="AN2235" s="28"/>
      <c r="AO2235" s="28"/>
      <c r="AP2235" s="28"/>
      <c r="AU2235" s="194"/>
      <c r="AW2235" s="28"/>
      <c r="AX2235" s="28"/>
      <c r="AY2235" s="28"/>
      <c r="BD2235" s="194"/>
      <c r="BF2235" s="28"/>
      <c r="BG2235" s="28"/>
      <c r="BH2235" s="28"/>
      <c r="BM2235" s="194"/>
      <c r="BO2235" s="28"/>
      <c r="BP2235" s="28"/>
      <c r="BQ2235" s="28"/>
      <c r="BV2235" s="194"/>
      <c r="BX2235" s="28"/>
      <c r="BY2235" s="28"/>
      <c r="BZ2235" s="28"/>
      <c r="CE2235" s="194"/>
      <c r="CG2235" s="28"/>
      <c r="CH2235" s="28"/>
      <c r="CI2235" s="28"/>
      <c r="CN2235" s="194"/>
      <c r="CP2235" s="28"/>
      <c r="CQ2235" s="28"/>
      <c r="CR2235" s="28"/>
      <c r="CW2235" s="194"/>
      <c r="CY2235" s="28"/>
      <c r="CZ2235" s="28"/>
      <c r="DA2235" s="28"/>
      <c r="DF2235" s="194"/>
      <c r="DH2235" s="28"/>
      <c r="DI2235" s="28"/>
      <c r="DJ2235" s="28"/>
      <c r="DO2235" s="194"/>
      <c r="DQ2235" s="28"/>
      <c r="DR2235" s="28"/>
      <c r="DS2235" s="28"/>
      <c r="DX2235" s="194"/>
      <c r="DZ2235" s="28"/>
      <c r="EA2235" s="28"/>
      <c r="EB2235" s="28"/>
      <c r="EG2235" s="194"/>
      <c r="EI2235" s="28"/>
      <c r="EJ2235" s="28"/>
      <c r="EK2235" s="28"/>
      <c r="EP2235" s="194"/>
      <c r="ER2235" s="28"/>
      <c r="ES2235" s="28"/>
      <c r="ET2235" s="28"/>
      <c r="EY2235" s="194"/>
      <c r="FA2235" s="28"/>
      <c r="FB2235" s="28"/>
      <c r="FC2235" s="28"/>
      <c r="FH2235" s="194"/>
      <c r="FJ2235" s="28"/>
      <c r="FK2235" s="28"/>
      <c r="FL2235" s="28"/>
      <c r="FQ2235" s="194"/>
      <c r="FS2235" s="28"/>
      <c r="FT2235" s="28"/>
      <c r="FU2235" s="28"/>
      <c r="FZ2235" s="194"/>
      <c r="GB2235" s="28"/>
      <c r="GC2235" s="28"/>
      <c r="GD2235" s="28"/>
      <c r="GI2235" s="194"/>
      <c r="GK2235" s="28"/>
      <c r="GL2235" s="28"/>
      <c r="GM2235" s="28"/>
      <c r="GR2235" s="194"/>
      <c r="GT2235" s="28"/>
      <c r="GU2235" s="28"/>
      <c r="GV2235" s="28"/>
      <c r="HA2235" s="194"/>
      <c r="HC2235" s="28"/>
      <c r="HD2235" s="28"/>
      <c r="HE2235" s="28"/>
      <c r="HJ2235" s="28"/>
      <c r="HK2235" s="28"/>
      <c r="HL2235" s="28"/>
      <c r="HM2235" s="28"/>
      <c r="HN2235" s="28"/>
      <c r="HO2235" s="28"/>
      <c r="HP2235" s="28"/>
      <c r="HQ2235" s="28"/>
      <c r="HR2235" s="28"/>
      <c r="HS2235" s="28"/>
      <c r="HT2235" s="28"/>
      <c r="HU2235" s="28"/>
      <c r="HV2235" s="28"/>
      <c r="HW2235" s="28"/>
      <c r="HX2235" s="28"/>
      <c r="HY2235" s="28"/>
      <c r="HZ2235" s="28"/>
      <c r="IA2235" s="28"/>
      <c r="IB2235" s="28"/>
      <c r="IC2235" s="28"/>
      <c r="ID2235" s="28"/>
      <c r="IE2235" s="28"/>
      <c r="IF2235" s="28"/>
      <c r="IG2235" s="28"/>
      <c r="IH2235" s="28"/>
      <c r="II2235" s="28"/>
      <c r="IJ2235" s="28"/>
      <c r="IK2235" s="28"/>
      <c r="IL2235" s="28"/>
      <c r="IM2235" s="28"/>
      <c r="IN2235" s="28"/>
      <c r="IO2235" s="28"/>
    </row>
    <row r="2236" spans="1:249" s="50" customFormat="1" ht="14.25">
      <c r="A2236" s="28"/>
      <c r="B2236" s="28"/>
      <c r="C2236" s="28"/>
      <c r="D2236" s="28"/>
      <c r="E2236" s="28"/>
      <c r="F2236"/>
      <c r="G2236"/>
      <c r="H2236" s="1"/>
      <c r="I2236" s="1"/>
      <c r="J2236" s="1"/>
      <c r="K2236" s="2"/>
      <c r="L2236" s="1"/>
      <c r="M2236"/>
      <c r="N2236" s="28"/>
      <c r="O2236" s="28"/>
      <c r="T2236" s="194"/>
      <c r="V2236" s="28"/>
      <c r="W2236" s="28"/>
      <c r="X2236" s="28"/>
      <c r="AC2236" s="194"/>
      <c r="AE2236" s="28"/>
      <c r="AF2236" s="28"/>
      <c r="AG2236" s="28"/>
      <c r="AL2236" s="194"/>
      <c r="AN2236" s="28"/>
      <c r="AO2236" s="28"/>
      <c r="AP2236" s="28"/>
      <c r="AU2236" s="194"/>
      <c r="AW2236" s="28"/>
      <c r="AX2236" s="28"/>
      <c r="AY2236" s="28"/>
      <c r="BD2236" s="194"/>
      <c r="BF2236" s="28"/>
      <c r="BG2236" s="28"/>
      <c r="BH2236" s="28"/>
      <c r="BM2236" s="194"/>
      <c r="BO2236" s="28"/>
      <c r="BP2236" s="28"/>
      <c r="BQ2236" s="28"/>
      <c r="BV2236" s="194"/>
      <c r="BX2236" s="28"/>
      <c r="BY2236" s="28"/>
      <c r="BZ2236" s="28"/>
      <c r="CE2236" s="194"/>
      <c r="CG2236" s="28"/>
      <c r="CH2236" s="28"/>
      <c r="CI2236" s="28"/>
      <c r="CN2236" s="194"/>
      <c r="CP2236" s="28"/>
      <c r="CQ2236" s="28"/>
      <c r="CR2236" s="28"/>
      <c r="CW2236" s="194"/>
      <c r="CY2236" s="28"/>
      <c r="CZ2236" s="28"/>
      <c r="DA2236" s="28"/>
      <c r="DF2236" s="194"/>
      <c r="DH2236" s="28"/>
      <c r="DI2236" s="28"/>
      <c r="DJ2236" s="28"/>
      <c r="DO2236" s="194"/>
      <c r="DQ2236" s="28"/>
      <c r="DR2236" s="28"/>
      <c r="DS2236" s="28"/>
      <c r="DX2236" s="194"/>
      <c r="DZ2236" s="28"/>
      <c r="EA2236" s="28"/>
      <c r="EB2236" s="28"/>
      <c r="EG2236" s="194"/>
      <c r="EI2236" s="28"/>
      <c r="EJ2236" s="28"/>
      <c r="EK2236" s="28"/>
      <c r="EP2236" s="194"/>
      <c r="ER2236" s="28"/>
      <c r="ES2236" s="28"/>
      <c r="ET2236" s="28"/>
      <c r="EY2236" s="194"/>
      <c r="FA2236" s="28"/>
      <c r="FB2236" s="28"/>
      <c r="FC2236" s="28"/>
      <c r="FH2236" s="194"/>
      <c r="FJ2236" s="28"/>
      <c r="FK2236" s="28"/>
      <c r="FL2236" s="28"/>
      <c r="FQ2236" s="194"/>
      <c r="FS2236" s="28"/>
      <c r="FT2236" s="28"/>
      <c r="FU2236" s="28"/>
      <c r="FZ2236" s="194"/>
      <c r="GB2236" s="28"/>
      <c r="GC2236" s="28"/>
      <c r="GD2236" s="28"/>
      <c r="GI2236" s="194"/>
      <c r="GK2236" s="28"/>
      <c r="GL2236" s="28"/>
      <c r="GM2236" s="28"/>
      <c r="GR2236" s="194"/>
      <c r="GT2236" s="28"/>
      <c r="GU2236" s="28"/>
      <c r="GV2236" s="28"/>
      <c r="HA2236" s="194"/>
      <c r="HC2236" s="28"/>
      <c r="HD2236" s="28"/>
      <c r="HE2236" s="28"/>
      <c r="HJ2236" s="28"/>
      <c r="HK2236" s="28"/>
      <c r="HL2236" s="28"/>
      <c r="HM2236" s="28"/>
      <c r="HN2236" s="28"/>
      <c r="HO2236" s="28"/>
      <c r="HP2236" s="28"/>
      <c r="HQ2236" s="28"/>
      <c r="HR2236" s="28"/>
      <c r="HS2236" s="28"/>
      <c r="HT2236" s="28"/>
      <c r="HU2236" s="28"/>
      <c r="HV2236" s="28"/>
      <c r="HW2236" s="28"/>
      <c r="HX2236" s="28"/>
      <c r="HY2236" s="28"/>
      <c r="HZ2236" s="28"/>
      <c r="IA2236" s="28"/>
      <c r="IB2236" s="28"/>
      <c r="IC2236" s="28"/>
      <c r="ID2236" s="28"/>
      <c r="IE2236" s="28"/>
      <c r="IF2236" s="28"/>
      <c r="IG2236" s="28"/>
      <c r="IH2236" s="28"/>
      <c r="II2236" s="28"/>
      <c r="IJ2236" s="28"/>
      <c r="IK2236" s="28"/>
      <c r="IL2236" s="28"/>
      <c r="IM2236" s="28"/>
      <c r="IN2236" s="28"/>
      <c r="IO2236" s="28"/>
    </row>
    <row r="2237" spans="1:249" s="50" customFormat="1" ht="14.25">
      <c r="A2237" s="228"/>
      <c r="B2237" s="28"/>
      <c r="C2237" s="28"/>
      <c r="D2237" s="28"/>
      <c r="E2237" s="28"/>
      <c r="F2237"/>
      <c r="G2237"/>
      <c r="H2237" s="1"/>
      <c r="I2237" s="1"/>
      <c r="J2237" s="1"/>
      <c r="K2237" s="2"/>
      <c r="L2237" s="1"/>
      <c r="M2237"/>
      <c r="N2237" s="28"/>
      <c r="O2237" s="28"/>
      <c r="T2237" s="194"/>
      <c r="V2237" s="28"/>
      <c r="W2237" s="28"/>
      <c r="X2237" s="28"/>
      <c r="AC2237" s="194"/>
      <c r="AE2237" s="28"/>
      <c r="AF2237" s="28"/>
      <c r="AG2237" s="28"/>
      <c r="AL2237" s="194"/>
      <c r="AN2237" s="28"/>
      <c r="AO2237" s="28"/>
      <c r="AP2237" s="28"/>
      <c r="AU2237" s="194"/>
      <c r="AW2237" s="28"/>
      <c r="AX2237" s="28"/>
      <c r="AY2237" s="28"/>
      <c r="BD2237" s="194"/>
      <c r="BF2237" s="28"/>
      <c r="BG2237" s="28"/>
      <c r="BH2237" s="28"/>
      <c r="BM2237" s="194"/>
      <c r="BO2237" s="28"/>
      <c r="BP2237" s="28"/>
      <c r="BQ2237" s="28"/>
      <c r="BV2237" s="194"/>
      <c r="BX2237" s="28"/>
      <c r="BY2237" s="28"/>
      <c r="BZ2237" s="28"/>
      <c r="CE2237" s="194"/>
      <c r="CG2237" s="28"/>
      <c r="CH2237" s="28"/>
      <c r="CI2237" s="28"/>
      <c r="CN2237" s="194"/>
      <c r="CP2237" s="28"/>
      <c r="CQ2237" s="28"/>
      <c r="CR2237" s="28"/>
      <c r="CW2237" s="194"/>
      <c r="CY2237" s="28"/>
      <c r="CZ2237" s="28"/>
      <c r="DA2237" s="28"/>
      <c r="DF2237" s="194"/>
      <c r="DH2237" s="28"/>
      <c r="DI2237" s="28"/>
      <c r="DJ2237" s="28"/>
      <c r="DO2237" s="194"/>
      <c r="DQ2237" s="28"/>
      <c r="DR2237" s="28"/>
      <c r="DS2237" s="28"/>
      <c r="DX2237" s="194"/>
      <c r="DZ2237" s="28"/>
      <c r="EA2237" s="28"/>
      <c r="EB2237" s="28"/>
      <c r="EG2237" s="194"/>
      <c r="EI2237" s="28"/>
      <c r="EJ2237" s="28"/>
      <c r="EK2237" s="28"/>
      <c r="EP2237" s="194"/>
      <c r="ER2237" s="28"/>
      <c r="ES2237" s="28"/>
      <c r="ET2237" s="28"/>
      <c r="EY2237" s="194"/>
      <c r="FA2237" s="28"/>
      <c r="FB2237" s="28"/>
      <c r="FC2237" s="28"/>
      <c r="FH2237" s="194"/>
      <c r="FJ2237" s="28"/>
      <c r="FK2237" s="28"/>
      <c r="FL2237" s="28"/>
      <c r="FQ2237" s="194"/>
      <c r="FS2237" s="28"/>
      <c r="FT2237" s="28"/>
      <c r="FU2237" s="28"/>
      <c r="FZ2237" s="194"/>
      <c r="GB2237" s="28"/>
      <c r="GC2237" s="28"/>
      <c r="GD2237" s="28"/>
      <c r="GI2237" s="194"/>
      <c r="GK2237" s="28"/>
      <c r="GL2237" s="28"/>
      <c r="GM2237" s="28"/>
      <c r="GR2237" s="194"/>
      <c r="GT2237" s="28"/>
      <c r="GU2237" s="28"/>
      <c r="GV2237" s="28"/>
      <c r="HA2237" s="194"/>
      <c r="HC2237" s="28"/>
      <c r="HD2237" s="28"/>
      <c r="HE2237" s="28"/>
      <c r="HJ2237" s="28"/>
      <c r="HK2237" s="28"/>
      <c r="HL2237" s="28"/>
      <c r="HM2237" s="28"/>
      <c r="HN2237" s="28"/>
      <c r="HO2237" s="28"/>
      <c r="HP2237" s="28"/>
      <c r="HQ2237" s="28"/>
      <c r="HR2237" s="28"/>
      <c r="HS2237" s="28"/>
      <c r="HT2237" s="28"/>
      <c r="HU2237" s="28"/>
      <c r="HV2237" s="28"/>
      <c r="HW2237" s="28"/>
      <c r="HX2237" s="28"/>
      <c r="HY2237" s="28"/>
      <c r="HZ2237" s="28"/>
      <c r="IA2237" s="28"/>
      <c r="IB2237" s="28"/>
      <c r="IC2237" s="28"/>
      <c r="ID2237" s="28"/>
      <c r="IE2237" s="28"/>
      <c r="IF2237" s="28"/>
      <c r="IG2237" s="28"/>
      <c r="IH2237" s="28"/>
      <c r="II2237" s="28"/>
      <c r="IJ2237" s="28"/>
      <c r="IK2237" s="28"/>
      <c r="IL2237" s="28"/>
      <c r="IM2237" s="28"/>
      <c r="IN2237" s="28"/>
      <c r="IO2237" s="28"/>
    </row>
    <row r="2238" spans="1:249" s="50" customFormat="1" ht="14.25">
      <c r="A2238" s="28"/>
      <c r="B2238" s="28"/>
      <c r="C2238" s="28"/>
      <c r="D2238" s="28"/>
      <c r="E2238" s="28"/>
      <c r="F2238"/>
      <c r="G2238"/>
      <c r="H2238" s="1"/>
      <c r="I2238" s="1"/>
      <c r="J2238" s="1"/>
      <c r="K2238" s="2"/>
      <c r="L2238" s="1"/>
      <c r="M2238"/>
      <c r="N2238" s="28"/>
      <c r="O2238" s="28"/>
      <c r="T2238" s="194"/>
      <c r="V2238" s="28"/>
      <c r="W2238" s="28"/>
      <c r="X2238" s="28"/>
      <c r="AC2238" s="194"/>
      <c r="AE2238" s="28"/>
      <c r="AF2238" s="28"/>
      <c r="AG2238" s="28"/>
      <c r="AL2238" s="194"/>
      <c r="AN2238" s="28"/>
      <c r="AO2238" s="28"/>
      <c r="AP2238" s="28"/>
      <c r="AU2238" s="194"/>
      <c r="AW2238" s="28"/>
      <c r="AX2238" s="28"/>
      <c r="AY2238" s="28"/>
      <c r="BD2238" s="194"/>
      <c r="BF2238" s="28"/>
      <c r="BG2238" s="28"/>
      <c r="BH2238" s="28"/>
      <c r="BM2238" s="194"/>
      <c r="BO2238" s="28"/>
      <c r="BP2238" s="28"/>
      <c r="BQ2238" s="28"/>
      <c r="BV2238" s="194"/>
      <c r="BX2238" s="28"/>
      <c r="BY2238" s="28"/>
      <c r="BZ2238" s="28"/>
      <c r="CE2238" s="194"/>
      <c r="CG2238" s="28"/>
      <c r="CH2238" s="28"/>
      <c r="CI2238" s="28"/>
      <c r="CN2238" s="194"/>
      <c r="CP2238" s="28"/>
      <c r="CQ2238" s="28"/>
      <c r="CR2238" s="28"/>
      <c r="CW2238" s="194"/>
      <c r="CY2238" s="28"/>
      <c r="CZ2238" s="28"/>
      <c r="DA2238" s="28"/>
      <c r="DF2238" s="194"/>
      <c r="DH2238" s="28"/>
      <c r="DI2238" s="28"/>
      <c r="DJ2238" s="28"/>
      <c r="DO2238" s="194"/>
      <c r="DQ2238" s="28"/>
      <c r="DR2238" s="28"/>
      <c r="DS2238" s="28"/>
      <c r="DX2238" s="194"/>
      <c r="DZ2238" s="28"/>
      <c r="EA2238" s="28"/>
      <c r="EB2238" s="28"/>
      <c r="EG2238" s="194"/>
      <c r="EI2238" s="28"/>
      <c r="EJ2238" s="28"/>
      <c r="EK2238" s="28"/>
      <c r="EP2238" s="194"/>
      <c r="ER2238" s="28"/>
      <c r="ES2238" s="28"/>
      <c r="ET2238" s="28"/>
      <c r="EY2238" s="194"/>
      <c r="FA2238" s="28"/>
      <c r="FB2238" s="28"/>
      <c r="FC2238" s="28"/>
      <c r="FH2238" s="194"/>
      <c r="FJ2238" s="28"/>
      <c r="FK2238" s="28"/>
      <c r="FL2238" s="28"/>
      <c r="FQ2238" s="194"/>
      <c r="FS2238" s="28"/>
      <c r="FT2238" s="28"/>
      <c r="FU2238" s="28"/>
      <c r="FZ2238" s="194"/>
      <c r="GB2238" s="28"/>
      <c r="GC2238" s="28"/>
      <c r="GD2238" s="28"/>
      <c r="GI2238" s="194"/>
      <c r="GK2238" s="28"/>
      <c r="GL2238" s="28"/>
      <c r="GM2238" s="28"/>
      <c r="GR2238" s="194"/>
      <c r="GT2238" s="28"/>
      <c r="GU2238" s="28"/>
      <c r="GV2238" s="28"/>
      <c r="HA2238" s="194"/>
      <c r="HC2238" s="28"/>
      <c r="HD2238" s="28"/>
      <c r="HE2238" s="28"/>
      <c r="HJ2238" s="28"/>
      <c r="HK2238" s="28"/>
      <c r="HL2238" s="28"/>
      <c r="HM2238" s="28"/>
      <c r="HN2238" s="28"/>
      <c r="HO2238" s="28"/>
      <c r="HP2238" s="28"/>
      <c r="HQ2238" s="28"/>
      <c r="HR2238" s="28"/>
      <c r="HS2238" s="28"/>
      <c r="HT2238" s="28"/>
      <c r="HU2238" s="28"/>
      <c r="HV2238" s="28"/>
      <c r="HW2238" s="28"/>
      <c r="HX2238" s="28"/>
      <c r="HY2238" s="28"/>
      <c r="HZ2238" s="28"/>
      <c r="IA2238" s="28"/>
      <c r="IB2238" s="28"/>
      <c r="IC2238" s="28"/>
      <c r="ID2238" s="28"/>
      <c r="IE2238" s="28"/>
      <c r="IF2238" s="28"/>
      <c r="IG2238" s="28"/>
      <c r="IH2238" s="28"/>
      <c r="II2238" s="28"/>
      <c r="IJ2238" s="28"/>
      <c r="IK2238" s="28"/>
      <c r="IL2238" s="28"/>
      <c r="IM2238" s="28"/>
      <c r="IN2238" s="28"/>
      <c r="IO2238" s="28"/>
    </row>
    <row r="2239" spans="1:249" s="50" customFormat="1" ht="14.25">
      <c r="A2239" s="228"/>
      <c r="B2239" s="28"/>
      <c r="C2239" s="28"/>
      <c r="D2239" s="28"/>
      <c r="E2239" s="28"/>
      <c r="F2239"/>
      <c r="G2239"/>
      <c r="H2239" s="1"/>
      <c r="I2239" s="1"/>
      <c r="J2239" s="1"/>
      <c r="K2239" s="2"/>
      <c r="L2239" s="1"/>
      <c r="M2239"/>
      <c r="N2239" s="28"/>
      <c r="O2239" s="28"/>
      <c r="T2239" s="194"/>
      <c r="V2239" s="28"/>
      <c r="W2239" s="28"/>
      <c r="X2239" s="28"/>
      <c r="AC2239" s="194"/>
      <c r="AE2239" s="28"/>
      <c r="AF2239" s="28"/>
      <c r="AG2239" s="28"/>
      <c r="AL2239" s="194"/>
      <c r="AN2239" s="28"/>
      <c r="AO2239" s="28"/>
      <c r="AP2239" s="28"/>
      <c r="AU2239" s="194"/>
      <c r="AW2239" s="28"/>
      <c r="AX2239" s="28"/>
      <c r="AY2239" s="28"/>
      <c r="BD2239" s="194"/>
      <c r="BF2239" s="28"/>
      <c r="BG2239" s="28"/>
      <c r="BH2239" s="28"/>
      <c r="BM2239" s="194"/>
      <c r="BO2239" s="28"/>
      <c r="BP2239" s="28"/>
      <c r="BQ2239" s="28"/>
      <c r="BV2239" s="194"/>
      <c r="BX2239" s="28"/>
      <c r="BY2239" s="28"/>
      <c r="BZ2239" s="28"/>
      <c r="CE2239" s="194"/>
      <c r="CG2239" s="28"/>
      <c r="CH2239" s="28"/>
      <c r="CI2239" s="28"/>
      <c r="CN2239" s="194"/>
      <c r="CP2239" s="28"/>
      <c r="CQ2239" s="28"/>
      <c r="CR2239" s="28"/>
      <c r="CW2239" s="194"/>
      <c r="CY2239" s="28"/>
      <c r="CZ2239" s="28"/>
      <c r="DA2239" s="28"/>
      <c r="DF2239" s="194"/>
      <c r="DH2239" s="28"/>
      <c r="DI2239" s="28"/>
      <c r="DJ2239" s="28"/>
      <c r="DO2239" s="194"/>
      <c r="DQ2239" s="28"/>
      <c r="DR2239" s="28"/>
      <c r="DS2239" s="28"/>
      <c r="DX2239" s="194"/>
      <c r="DZ2239" s="28"/>
      <c r="EA2239" s="28"/>
      <c r="EB2239" s="28"/>
      <c r="EG2239" s="194"/>
      <c r="EI2239" s="28"/>
      <c r="EJ2239" s="28"/>
      <c r="EK2239" s="28"/>
      <c r="EP2239" s="194"/>
      <c r="ER2239" s="28"/>
      <c r="ES2239" s="28"/>
      <c r="ET2239" s="28"/>
      <c r="EY2239" s="194"/>
      <c r="FA2239" s="28"/>
      <c r="FB2239" s="28"/>
      <c r="FC2239" s="28"/>
      <c r="FH2239" s="194"/>
      <c r="FJ2239" s="28"/>
      <c r="FK2239" s="28"/>
      <c r="FL2239" s="28"/>
      <c r="FQ2239" s="194"/>
      <c r="FS2239" s="28"/>
      <c r="FT2239" s="28"/>
      <c r="FU2239" s="28"/>
      <c r="FZ2239" s="194"/>
      <c r="GB2239" s="28"/>
      <c r="GC2239" s="28"/>
      <c r="GD2239" s="28"/>
      <c r="GI2239" s="194"/>
      <c r="GK2239" s="28"/>
      <c r="GL2239" s="28"/>
      <c r="GM2239" s="28"/>
      <c r="GR2239" s="194"/>
      <c r="GT2239" s="28"/>
      <c r="GU2239" s="28"/>
      <c r="GV2239" s="28"/>
      <c r="HA2239" s="194"/>
      <c r="HC2239" s="28"/>
      <c r="HD2239" s="28"/>
      <c r="HE2239" s="28"/>
      <c r="HJ2239" s="28"/>
      <c r="HK2239" s="28"/>
      <c r="HL2239" s="28"/>
      <c r="HM2239" s="28"/>
      <c r="HN2239" s="28"/>
      <c r="HO2239" s="28"/>
      <c r="HP2239" s="28"/>
      <c r="HQ2239" s="28"/>
      <c r="HR2239" s="28"/>
      <c r="HS2239" s="28"/>
      <c r="HT2239" s="28"/>
      <c r="HU2239" s="28"/>
      <c r="HV2239" s="28"/>
      <c r="HW2239" s="28"/>
      <c r="HX2239" s="28"/>
      <c r="HY2239" s="28"/>
      <c r="HZ2239" s="28"/>
      <c r="IA2239" s="28"/>
      <c r="IB2239" s="28"/>
      <c r="IC2239" s="28"/>
      <c r="ID2239" s="28"/>
      <c r="IE2239" s="28"/>
      <c r="IF2239" s="28"/>
      <c r="IG2239" s="28"/>
      <c r="IH2239" s="28"/>
      <c r="II2239" s="28"/>
      <c r="IJ2239" s="28"/>
      <c r="IK2239" s="28"/>
      <c r="IL2239" s="28"/>
      <c r="IM2239" s="28"/>
      <c r="IN2239" s="28"/>
      <c r="IO2239" s="28"/>
    </row>
    <row r="2240" spans="1:249" s="50" customFormat="1" ht="14.25">
      <c r="A2240" s="28"/>
      <c r="B2240" s="28"/>
      <c r="C2240" s="28"/>
      <c r="D2240" s="28"/>
      <c r="E2240" s="28"/>
      <c r="F2240"/>
      <c r="G2240"/>
      <c r="H2240" s="1"/>
      <c r="I2240" s="1"/>
      <c r="J2240" s="1"/>
      <c r="K2240" s="2"/>
      <c r="L2240" s="1"/>
      <c r="M2240"/>
      <c r="N2240" s="28"/>
      <c r="O2240" s="28"/>
      <c r="T2240" s="194"/>
      <c r="V2240" s="28"/>
      <c r="W2240" s="28"/>
      <c r="X2240" s="28"/>
      <c r="AC2240" s="194"/>
      <c r="AE2240" s="28"/>
      <c r="AF2240" s="28"/>
      <c r="AG2240" s="28"/>
      <c r="AL2240" s="194"/>
      <c r="AN2240" s="28"/>
      <c r="AO2240" s="28"/>
      <c r="AP2240" s="28"/>
      <c r="AU2240" s="194"/>
      <c r="AW2240" s="28"/>
      <c r="AX2240" s="28"/>
      <c r="AY2240" s="28"/>
      <c r="BD2240" s="194"/>
      <c r="BF2240" s="28"/>
      <c r="BG2240" s="28"/>
      <c r="BH2240" s="28"/>
      <c r="BM2240" s="194"/>
      <c r="BO2240" s="28"/>
      <c r="BP2240" s="28"/>
      <c r="BQ2240" s="28"/>
      <c r="BV2240" s="194"/>
      <c r="BX2240" s="28"/>
      <c r="BY2240" s="28"/>
      <c r="BZ2240" s="28"/>
      <c r="CE2240" s="194"/>
      <c r="CG2240" s="28"/>
      <c r="CH2240" s="28"/>
      <c r="CI2240" s="28"/>
      <c r="CN2240" s="194"/>
      <c r="CP2240" s="28"/>
      <c r="CQ2240" s="28"/>
      <c r="CR2240" s="28"/>
      <c r="CW2240" s="194"/>
      <c r="CY2240" s="28"/>
      <c r="CZ2240" s="28"/>
      <c r="DA2240" s="28"/>
      <c r="DF2240" s="194"/>
      <c r="DH2240" s="28"/>
      <c r="DI2240" s="28"/>
      <c r="DJ2240" s="28"/>
      <c r="DO2240" s="194"/>
      <c r="DQ2240" s="28"/>
      <c r="DR2240" s="28"/>
      <c r="DS2240" s="28"/>
      <c r="DX2240" s="194"/>
      <c r="DZ2240" s="28"/>
      <c r="EA2240" s="28"/>
      <c r="EB2240" s="28"/>
      <c r="EG2240" s="194"/>
      <c r="EI2240" s="28"/>
      <c r="EJ2240" s="28"/>
      <c r="EK2240" s="28"/>
      <c r="EP2240" s="194"/>
      <c r="ER2240" s="28"/>
      <c r="ES2240" s="28"/>
      <c r="ET2240" s="28"/>
      <c r="EY2240" s="194"/>
      <c r="FA2240" s="28"/>
      <c r="FB2240" s="28"/>
      <c r="FC2240" s="28"/>
      <c r="FH2240" s="194"/>
      <c r="FJ2240" s="28"/>
      <c r="FK2240" s="28"/>
      <c r="FL2240" s="28"/>
      <c r="FQ2240" s="194"/>
      <c r="FS2240" s="28"/>
      <c r="FT2240" s="28"/>
      <c r="FU2240" s="28"/>
      <c r="FZ2240" s="194"/>
      <c r="GB2240" s="28"/>
      <c r="GC2240" s="28"/>
      <c r="GD2240" s="28"/>
      <c r="GI2240" s="194"/>
      <c r="GK2240" s="28"/>
      <c r="GL2240" s="28"/>
      <c r="GM2240" s="28"/>
      <c r="GR2240" s="194"/>
      <c r="GT2240" s="28"/>
      <c r="GU2240" s="28"/>
      <c r="GV2240" s="28"/>
      <c r="HA2240" s="194"/>
      <c r="HC2240" s="28"/>
      <c r="HD2240" s="28"/>
      <c r="HE2240" s="28"/>
      <c r="HJ2240" s="28"/>
      <c r="HK2240" s="28"/>
      <c r="HL2240" s="28"/>
      <c r="HM2240" s="28"/>
      <c r="HN2240" s="28"/>
      <c r="HO2240" s="28"/>
      <c r="HP2240" s="28"/>
      <c r="HQ2240" s="28"/>
      <c r="HR2240" s="28"/>
      <c r="HS2240" s="28"/>
      <c r="HT2240" s="28"/>
      <c r="HU2240" s="28"/>
      <c r="HV2240" s="28"/>
      <c r="HW2240" s="28"/>
      <c r="HX2240" s="28"/>
      <c r="HY2240" s="28"/>
      <c r="HZ2240" s="28"/>
      <c r="IA2240" s="28"/>
      <c r="IB2240" s="28"/>
      <c r="IC2240" s="28"/>
      <c r="ID2240" s="28"/>
      <c r="IE2240" s="28"/>
      <c r="IF2240" s="28"/>
      <c r="IG2240" s="28"/>
      <c r="IH2240" s="28"/>
      <c r="II2240" s="28"/>
      <c r="IJ2240" s="28"/>
      <c r="IK2240" s="28"/>
      <c r="IL2240" s="28"/>
      <c r="IM2240" s="28"/>
      <c r="IN2240" s="28"/>
      <c r="IO2240" s="28"/>
    </row>
    <row r="2241" spans="1:249" s="50" customFormat="1" ht="14.25">
      <c r="A2241" s="28"/>
      <c r="B2241" s="28"/>
      <c r="C2241" s="28"/>
      <c r="D2241" s="28"/>
      <c r="E2241" s="28"/>
      <c r="F2241"/>
      <c r="G2241"/>
      <c r="H2241" s="1"/>
      <c r="I2241" s="1"/>
      <c r="J2241" s="1"/>
      <c r="K2241" s="2"/>
      <c r="L2241" s="1"/>
      <c r="M2241"/>
      <c r="N2241" s="28"/>
      <c r="O2241" s="28"/>
      <c r="T2241" s="194"/>
      <c r="V2241" s="28"/>
      <c r="W2241" s="28"/>
      <c r="X2241" s="28"/>
      <c r="AC2241" s="194"/>
      <c r="AE2241" s="28"/>
      <c r="AF2241" s="28"/>
      <c r="AG2241" s="28"/>
      <c r="AL2241" s="194"/>
      <c r="AN2241" s="28"/>
      <c r="AO2241" s="28"/>
      <c r="AP2241" s="28"/>
      <c r="AU2241" s="194"/>
      <c r="AW2241" s="28"/>
      <c r="AX2241" s="28"/>
      <c r="AY2241" s="28"/>
      <c r="BD2241" s="194"/>
      <c r="BF2241" s="28"/>
      <c r="BG2241" s="28"/>
      <c r="BH2241" s="28"/>
      <c r="BM2241" s="194"/>
      <c r="BO2241" s="28"/>
      <c r="BP2241" s="28"/>
      <c r="BQ2241" s="28"/>
      <c r="BV2241" s="194"/>
      <c r="BX2241" s="28"/>
      <c r="BY2241" s="28"/>
      <c r="BZ2241" s="28"/>
      <c r="CE2241" s="194"/>
      <c r="CG2241" s="28"/>
      <c r="CH2241" s="28"/>
      <c r="CI2241" s="28"/>
      <c r="CN2241" s="194"/>
      <c r="CP2241" s="28"/>
      <c r="CQ2241" s="28"/>
      <c r="CR2241" s="28"/>
      <c r="CW2241" s="194"/>
      <c r="CY2241" s="28"/>
      <c r="CZ2241" s="28"/>
      <c r="DA2241" s="28"/>
      <c r="DF2241" s="194"/>
      <c r="DH2241" s="28"/>
      <c r="DI2241" s="28"/>
      <c r="DJ2241" s="28"/>
      <c r="DO2241" s="194"/>
      <c r="DQ2241" s="28"/>
      <c r="DR2241" s="28"/>
      <c r="DS2241" s="28"/>
      <c r="DX2241" s="194"/>
      <c r="DZ2241" s="28"/>
      <c r="EA2241" s="28"/>
      <c r="EB2241" s="28"/>
      <c r="EG2241" s="194"/>
      <c r="EI2241" s="28"/>
      <c r="EJ2241" s="28"/>
      <c r="EK2241" s="28"/>
      <c r="EP2241" s="194"/>
      <c r="ER2241" s="28"/>
      <c r="ES2241" s="28"/>
      <c r="ET2241" s="28"/>
      <c r="EY2241" s="194"/>
      <c r="FA2241" s="28"/>
      <c r="FB2241" s="28"/>
      <c r="FC2241" s="28"/>
      <c r="FH2241" s="194"/>
      <c r="FJ2241" s="28"/>
      <c r="FK2241" s="28"/>
      <c r="FL2241" s="28"/>
      <c r="FQ2241" s="194"/>
      <c r="FS2241" s="28"/>
      <c r="FT2241" s="28"/>
      <c r="FU2241" s="28"/>
      <c r="FZ2241" s="194"/>
      <c r="GB2241" s="28"/>
      <c r="GC2241" s="28"/>
      <c r="GD2241" s="28"/>
      <c r="GI2241" s="194"/>
      <c r="GK2241" s="28"/>
      <c r="GL2241" s="28"/>
      <c r="GM2241" s="28"/>
      <c r="GR2241" s="194"/>
      <c r="GT2241" s="28"/>
      <c r="GU2241" s="28"/>
      <c r="GV2241" s="28"/>
      <c r="HA2241" s="194"/>
      <c r="HC2241" s="28"/>
      <c r="HD2241" s="28"/>
      <c r="HE2241" s="28"/>
      <c r="HJ2241" s="28"/>
      <c r="HK2241" s="28"/>
      <c r="HL2241" s="28"/>
      <c r="HM2241" s="28"/>
      <c r="HN2241" s="28"/>
      <c r="HO2241" s="28"/>
      <c r="HP2241" s="28"/>
      <c r="HQ2241" s="28"/>
      <c r="HR2241" s="28"/>
      <c r="HS2241" s="28"/>
      <c r="HT2241" s="28"/>
      <c r="HU2241" s="28"/>
      <c r="HV2241" s="28"/>
      <c r="HW2241" s="28"/>
      <c r="HX2241" s="28"/>
      <c r="HY2241" s="28"/>
      <c r="HZ2241" s="28"/>
      <c r="IA2241" s="28"/>
      <c r="IB2241" s="28"/>
      <c r="IC2241" s="28"/>
      <c r="ID2241" s="28"/>
      <c r="IE2241" s="28"/>
      <c r="IF2241" s="28"/>
      <c r="IG2241" s="28"/>
      <c r="IH2241" s="28"/>
      <c r="II2241" s="28"/>
      <c r="IJ2241" s="28"/>
      <c r="IK2241" s="28"/>
      <c r="IL2241" s="28"/>
      <c r="IM2241" s="28"/>
      <c r="IN2241" s="28"/>
      <c r="IO2241" s="28"/>
    </row>
    <row r="2242" spans="1:249" s="50" customFormat="1" ht="14.25">
      <c r="A2242" s="28"/>
      <c r="B2242" s="28"/>
      <c r="C2242" s="28"/>
      <c r="D2242" s="28"/>
      <c r="E2242" s="28"/>
      <c r="F2242"/>
      <c r="G2242"/>
      <c r="H2242" s="1"/>
      <c r="I2242" s="1"/>
      <c r="J2242" s="1"/>
      <c r="K2242" s="2"/>
      <c r="L2242" s="1"/>
      <c r="M2242"/>
      <c r="N2242" s="28"/>
      <c r="O2242" s="28"/>
      <c r="T2242" s="194"/>
      <c r="V2242" s="28"/>
      <c r="W2242" s="28"/>
      <c r="X2242" s="28"/>
      <c r="AC2242" s="194"/>
      <c r="AE2242" s="28"/>
      <c r="AF2242" s="28"/>
      <c r="AG2242" s="28"/>
      <c r="AL2242" s="194"/>
      <c r="AN2242" s="28"/>
      <c r="AO2242" s="28"/>
      <c r="AP2242" s="28"/>
      <c r="AU2242" s="194"/>
      <c r="AW2242" s="28"/>
      <c r="AX2242" s="28"/>
      <c r="AY2242" s="28"/>
      <c r="BD2242" s="194"/>
      <c r="BF2242" s="28"/>
      <c r="BG2242" s="28"/>
      <c r="BH2242" s="28"/>
      <c r="BM2242" s="194"/>
      <c r="BO2242" s="28"/>
      <c r="BP2242" s="28"/>
      <c r="BQ2242" s="28"/>
      <c r="BV2242" s="194"/>
      <c r="BX2242" s="28"/>
      <c r="BY2242" s="28"/>
      <c r="BZ2242" s="28"/>
      <c r="CE2242" s="194"/>
      <c r="CG2242" s="28"/>
      <c r="CH2242" s="28"/>
      <c r="CI2242" s="28"/>
      <c r="CN2242" s="194"/>
      <c r="CP2242" s="28"/>
      <c r="CQ2242" s="28"/>
      <c r="CR2242" s="28"/>
      <c r="CW2242" s="194"/>
      <c r="CY2242" s="28"/>
      <c r="CZ2242" s="28"/>
      <c r="DA2242" s="28"/>
      <c r="DF2242" s="194"/>
      <c r="DH2242" s="28"/>
      <c r="DI2242" s="28"/>
      <c r="DJ2242" s="28"/>
      <c r="DO2242" s="194"/>
      <c r="DQ2242" s="28"/>
      <c r="DR2242" s="28"/>
      <c r="DS2242" s="28"/>
      <c r="DX2242" s="194"/>
      <c r="DZ2242" s="28"/>
      <c r="EA2242" s="28"/>
      <c r="EB2242" s="28"/>
      <c r="EG2242" s="194"/>
      <c r="EI2242" s="28"/>
      <c r="EJ2242" s="28"/>
      <c r="EK2242" s="28"/>
      <c r="EP2242" s="194"/>
      <c r="ER2242" s="28"/>
      <c r="ES2242" s="28"/>
      <c r="ET2242" s="28"/>
      <c r="EY2242" s="194"/>
      <c r="FA2242" s="28"/>
      <c r="FB2242" s="28"/>
      <c r="FC2242" s="28"/>
      <c r="FH2242" s="194"/>
      <c r="FJ2242" s="28"/>
      <c r="FK2242" s="28"/>
      <c r="FL2242" s="28"/>
      <c r="FQ2242" s="194"/>
      <c r="FS2242" s="28"/>
      <c r="FT2242" s="28"/>
      <c r="FU2242" s="28"/>
      <c r="FZ2242" s="194"/>
      <c r="GB2242" s="28"/>
      <c r="GC2242" s="28"/>
      <c r="GD2242" s="28"/>
      <c r="GI2242" s="194"/>
      <c r="GK2242" s="28"/>
      <c r="GL2242" s="28"/>
      <c r="GM2242" s="28"/>
      <c r="GR2242" s="194"/>
      <c r="GT2242" s="28"/>
      <c r="GU2242" s="28"/>
      <c r="GV2242" s="28"/>
      <c r="HA2242" s="194"/>
      <c r="HC2242" s="28"/>
      <c r="HD2242" s="28"/>
      <c r="HE2242" s="28"/>
      <c r="HJ2242" s="28"/>
      <c r="HK2242" s="28"/>
      <c r="HL2242" s="28"/>
      <c r="HM2242" s="28"/>
      <c r="HN2242" s="28"/>
      <c r="HO2242" s="28"/>
      <c r="HP2242" s="28"/>
      <c r="HQ2242" s="28"/>
      <c r="HR2242" s="28"/>
      <c r="HS2242" s="28"/>
      <c r="HT2242" s="28"/>
      <c r="HU2242" s="28"/>
      <c r="HV2242" s="28"/>
      <c r="HW2242" s="28"/>
      <c r="HX2242" s="28"/>
      <c r="HY2242" s="28"/>
      <c r="HZ2242" s="28"/>
      <c r="IA2242" s="28"/>
      <c r="IB2242" s="28"/>
      <c r="IC2242" s="28"/>
      <c r="ID2242" s="28"/>
      <c r="IE2242" s="28"/>
      <c r="IF2242" s="28"/>
      <c r="IG2242" s="28"/>
      <c r="IH2242" s="28"/>
      <c r="II2242" s="28"/>
      <c r="IJ2242" s="28"/>
      <c r="IK2242" s="28"/>
      <c r="IL2242" s="28"/>
      <c r="IM2242" s="28"/>
      <c r="IN2242" s="28"/>
      <c r="IO2242" s="28"/>
    </row>
    <row r="2243" spans="1:249" s="50" customFormat="1" ht="14.25">
      <c r="A2243" s="28"/>
      <c r="B2243" s="28"/>
      <c r="C2243" s="28"/>
      <c r="D2243" s="28"/>
      <c r="E2243" s="28"/>
      <c r="F2243"/>
      <c r="G2243"/>
      <c r="H2243" s="1"/>
      <c r="I2243" s="1"/>
      <c r="J2243" s="1"/>
      <c r="K2243" s="2"/>
      <c r="L2243" s="1"/>
      <c r="M2243"/>
      <c r="N2243" s="28"/>
      <c r="O2243" s="28"/>
      <c r="T2243" s="194"/>
      <c r="V2243" s="28"/>
      <c r="W2243" s="28"/>
      <c r="X2243" s="28"/>
      <c r="AC2243" s="194"/>
      <c r="AE2243" s="28"/>
      <c r="AF2243" s="28"/>
      <c r="AG2243" s="28"/>
      <c r="AL2243" s="194"/>
      <c r="AN2243" s="28"/>
      <c r="AO2243" s="28"/>
      <c r="AP2243" s="28"/>
      <c r="AU2243" s="194"/>
      <c r="AW2243" s="28"/>
      <c r="AX2243" s="28"/>
      <c r="AY2243" s="28"/>
      <c r="BD2243" s="194"/>
      <c r="BF2243" s="28"/>
      <c r="BG2243" s="28"/>
      <c r="BH2243" s="28"/>
      <c r="BM2243" s="194"/>
      <c r="BO2243" s="28"/>
      <c r="BP2243" s="28"/>
      <c r="BQ2243" s="28"/>
      <c r="BV2243" s="194"/>
      <c r="BX2243" s="28"/>
      <c r="BY2243" s="28"/>
      <c r="BZ2243" s="28"/>
      <c r="CE2243" s="194"/>
      <c r="CG2243" s="28"/>
      <c r="CH2243" s="28"/>
      <c r="CI2243" s="28"/>
      <c r="CN2243" s="194"/>
      <c r="CP2243" s="28"/>
      <c r="CQ2243" s="28"/>
      <c r="CR2243" s="28"/>
      <c r="CW2243" s="194"/>
      <c r="CY2243" s="28"/>
      <c r="CZ2243" s="28"/>
      <c r="DA2243" s="28"/>
      <c r="DF2243" s="194"/>
      <c r="DH2243" s="28"/>
      <c r="DI2243" s="28"/>
      <c r="DJ2243" s="28"/>
      <c r="DO2243" s="194"/>
      <c r="DQ2243" s="28"/>
      <c r="DR2243" s="28"/>
      <c r="DS2243" s="28"/>
      <c r="DX2243" s="194"/>
      <c r="DZ2243" s="28"/>
      <c r="EA2243" s="28"/>
      <c r="EB2243" s="28"/>
      <c r="EG2243" s="194"/>
      <c r="EI2243" s="28"/>
      <c r="EJ2243" s="28"/>
      <c r="EK2243" s="28"/>
      <c r="EP2243" s="194"/>
      <c r="ER2243" s="28"/>
      <c r="ES2243" s="28"/>
      <c r="ET2243" s="28"/>
      <c r="EY2243" s="194"/>
      <c r="FA2243" s="28"/>
      <c r="FB2243" s="28"/>
      <c r="FC2243" s="28"/>
      <c r="FH2243" s="194"/>
      <c r="FJ2243" s="28"/>
      <c r="FK2243" s="28"/>
      <c r="FL2243" s="28"/>
      <c r="FQ2243" s="194"/>
      <c r="FS2243" s="28"/>
      <c r="FT2243" s="28"/>
      <c r="FU2243" s="28"/>
      <c r="FZ2243" s="194"/>
      <c r="GB2243" s="28"/>
      <c r="GC2243" s="28"/>
      <c r="GD2243" s="28"/>
      <c r="GI2243" s="194"/>
      <c r="GK2243" s="28"/>
      <c r="GL2243" s="28"/>
      <c r="GM2243" s="28"/>
      <c r="GR2243" s="194"/>
      <c r="GT2243" s="28"/>
      <c r="GU2243" s="28"/>
      <c r="GV2243" s="28"/>
      <c r="HA2243" s="194"/>
      <c r="HC2243" s="28"/>
      <c r="HD2243" s="28"/>
      <c r="HE2243" s="28"/>
      <c r="HJ2243" s="28"/>
      <c r="HK2243" s="28"/>
      <c r="HL2243" s="28"/>
      <c r="HM2243" s="28"/>
      <c r="HN2243" s="28"/>
      <c r="HO2243" s="28"/>
      <c r="HP2243" s="28"/>
      <c r="HQ2243" s="28"/>
      <c r="HR2243" s="28"/>
      <c r="HS2243" s="28"/>
      <c r="HT2243" s="28"/>
      <c r="HU2243" s="28"/>
      <c r="HV2243" s="28"/>
      <c r="HW2243" s="28"/>
      <c r="HX2243" s="28"/>
      <c r="HY2243" s="28"/>
      <c r="HZ2243" s="28"/>
      <c r="IA2243" s="28"/>
      <c r="IB2243" s="28"/>
      <c r="IC2243" s="28"/>
      <c r="ID2243" s="28"/>
      <c r="IE2243" s="28"/>
      <c r="IF2243" s="28"/>
      <c r="IG2243" s="28"/>
      <c r="IH2243" s="28"/>
      <c r="II2243" s="28"/>
      <c r="IJ2243" s="28"/>
      <c r="IK2243" s="28"/>
      <c r="IL2243" s="28"/>
      <c r="IM2243" s="28"/>
      <c r="IN2243" s="28"/>
      <c r="IO2243" s="28"/>
    </row>
    <row r="2244" spans="1:249" s="50" customFormat="1" ht="14.25">
      <c r="A2244" s="28"/>
      <c r="B2244" s="28"/>
      <c r="C2244" s="28"/>
      <c r="D2244" s="28"/>
      <c r="E2244" s="28"/>
      <c r="F2244"/>
      <c r="G2244"/>
      <c r="H2244" s="1"/>
      <c r="I2244" s="1"/>
      <c r="J2244" s="1"/>
      <c r="K2244" s="2"/>
      <c r="L2244" s="1"/>
      <c r="M2244"/>
      <c r="N2244" s="28"/>
      <c r="O2244" s="28"/>
      <c r="T2244" s="194"/>
      <c r="V2244" s="28"/>
      <c r="W2244" s="28"/>
      <c r="X2244" s="28"/>
      <c r="AC2244" s="194"/>
      <c r="AE2244" s="28"/>
      <c r="AF2244" s="28"/>
      <c r="AG2244" s="28"/>
      <c r="AL2244" s="194"/>
      <c r="AN2244" s="28"/>
      <c r="AO2244" s="28"/>
      <c r="AP2244" s="28"/>
      <c r="AU2244" s="194"/>
      <c r="AW2244" s="28"/>
      <c r="AX2244" s="28"/>
      <c r="AY2244" s="28"/>
      <c r="BD2244" s="194"/>
      <c r="BF2244" s="28"/>
      <c r="BG2244" s="28"/>
      <c r="BH2244" s="28"/>
      <c r="BM2244" s="194"/>
      <c r="BO2244" s="28"/>
      <c r="BP2244" s="28"/>
      <c r="BQ2244" s="28"/>
      <c r="BV2244" s="194"/>
      <c r="BX2244" s="28"/>
      <c r="BY2244" s="28"/>
      <c r="BZ2244" s="28"/>
      <c r="CE2244" s="194"/>
      <c r="CG2244" s="28"/>
      <c r="CH2244" s="28"/>
      <c r="CI2244" s="28"/>
      <c r="CN2244" s="194"/>
      <c r="CP2244" s="28"/>
      <c r="CQ2244" s="28"/>
      <c r="CR2244" s="28"/>
      <c r="CW2244" s="194"/>
      <c r="CY2244" s="28"/>
      <c r="CZ2244" s="28"/>
      <c r="DA2244" s="28"/>
      <c r="DF2244" s="194"/>
      <c r="DH2244" s="28"/>
      <c r="DI2244" s="28"/>
      <c r="DJ2244" s="28"/>
      <c r="DO2244" s="194"/>
      <c r="DQ2244" s="28"/>
      <c r="DR2244" s="28"/>
      <c r="DS2244" s="28"/>
      <c r="DX2244" s="194"/>
      <c r="DZ2244" s="28"/>
      <c r="EA2244" s="28"/>
      <c r="EB2244" s="28"/>
      <c r="EG2244" s="194"/>
      <c r="EI2244" s="28"/>
      <c r="EJ2244" s="28"/>
      <c r="EK2244" s="28"/>
      <c r="EP2244" s="194"/>
      <c r="ER2244" s="28"/>
      <c r="ES2244" s="28"/>
      <c r="ET2244" s="28"/>
      <c r="EY2244" s="194"/>
      <c r="FA2244" s="28"/>
      <c r="FB2244" s="28"/>
      <c r="FC2244" s="28"/>
      <c r="FH2244" s="194"/>
      <c r="FJ2244" s="28"/>
      <c r="FK2244" s="28"/>
      <c r="FL2244" s="28"/>
      <c r="FQ2244" s="194"/>
      <c r="FS2244" s="28"/>
      <c r="FT2244" s="28"/>
      <c r="FU2244" s="28"/>
      <c r="FZ2244" s="194"/>
      <c r="GB2244" s="28"/>
      <c r="GC2244" s="28"/>
      <c r="GD2244" s="28"/>
      <c r="GI2244" s="194"/>
      <c r="GK2244" s="28"/>
      <c r="GL2244" s="28"/>
      <c r="GM2244" s="28"/>
      <c r="GR2244" s="194"/>
      <c r="GT2244" s="28"/>
      <c r="GU2244" s="28"/>
      <c r="GV2244" s="28"/>
      <c r="HA2244" s="194"/>
      <c r="HC2244" s="28"/>
      <c r="HD2244" s="28"/>
      <c r="HE2244" s="28"/>
      <c r="HJ2244" s="28"/>
      <c r="HK2244" s="28"/>
      <c r="HL2244" s="28"/>
      <c r="HM2244" s="28"/>
      <c r="HN2244" s="28"/>
      <c r="HO2244" s="28"/>
      <c r="HP2244" s="28"/>
      <c r="HQ2244" s="28"/>
      <c r="HR2244" s="28"/>
      <c r="HS2244" s="28"/>
      <c r="HT2244" s="28"/>
      <c r="HU2244" s="28"/>
      <c r="HV2244" s="28"/>
      <c r="HW2244" s="28"/>
      <c r="HX2244" s="28"/>
      <c r="HY2244" s="28"/>
      <c r="HZ2244" s="28"/>
      <c r="IA2244" s="28"/>
      <c r="IB2244" s="28"/>
      <c r="IC2244" s="28"/>
      <c r="ID2244" s="28"/>
      <c r="IE2244" s="28"/>
      <c r="IF2244" s="28"/>
      <c r="IG2244" s="28"/>
      <c r="IH2244" s="28"/>
      <c r="II2244" s="28"/>
      <c r="IJ2244" s="28"/>
      <c r="IK2244" s="28"/>
      <c r="IL2244" s="28"/>
      <c r="IM2244" s="28"/>
      <c r="IN2244" s="28"/>
      <c r="IO2244" s="28"/>
    </row>
    <row r="2245" spans="1:249" s="50" customFormat="1" ht="14.25">
      <c r="A2245" s="28"/>
      <c r="B2245" s="28"/>
      <c r="C2245" s="28"/>
      <c r="D2245" s="28"/>
      <c r="E2245" s="28"/>
      <c r="F2245"/>
      <c r="G2245"/>
      <c r="H2245" s="1"/>
      <c r="I2245" s="1"/>
      <c r="J2245" s="1"/>
      <c r="K2245" s="2"/>
      <c r="L2245" s="1"/>
      <c r="M2245"/>
      <c r="N2245" s="28"/>
      <c r="O2245" s="28"/>
      <c r="T2245" s="194"/>
      <c r="V2245" s="28"/>
      <c r="W2245" s="28"/>
      <c r="X2245" s="28"/>
      <c r="AC2245" s="194"/>
      <c r="AE2245" s="28"/>
      <c r="AF2245" s="28"/>
      <c r="AG2245" s="28"/>
      <c r="AL2245" s="194"/>
      <c r="AN2245" s="28"/>
      <c r="AO2245" s="28"/>
      <c r="AP2245" s="28"/>
      <c r="AU2245" s="194"/>
      <c r="AW2245" s="28"/>
      <c r="AX2245" s="28"/>
      <c r="AY2245" s="28"/>
      <c r="BD2245" s="194"/>
      <c r="BF2245" s="28"/>
      <c r="BG2245" s="28"/>
      <c r="BH2245" s="28"/>
      <c r="BM2245" s="194"/>
      <c r="BO2245" s="28"/>
      <c r="BP2245" s="28"/>
      <c r="BQ2245" s="28"/>
      <c r="BV2245" s="194"/>
      <c r="BX2245" s="28"/>
      <c r="BY2245" s="28"/>
      <c r="BZ2245" s="28"/>
      <c r="CE2245" s="194"/>
      <c r="CG2245" s="28"/>
      <c r="CH2245" s="28"/>
      <c r="CI2245" s="28"/>
      <c r="CN2245" s="194"/>
      <c r="CP2245" s="28"/>
      <c r="CQ2245" s="28"/>
      <c r="CR2245" s="28"/>
      <c r="CW2245" s="194"/>
      <c r="CY2245" s="28"/>
      <c r="CZ2245" s="28"/>
      <c r="DA2245" s="28"/>
      <c r="DF2245" s="194"/>
      <c r="DH2245" s="28"/>
      <c r="DI2245" s="28"/>
      <c r="DJ2245" s="28"/>
      <c r="DO2245" s="194"/>
      <c r="DQ2245" s="28"/>
      <c r="DR2245" s="28"/>
      <c r="DS2245" s="28"/>
      <c r="DX2245" s="194"/>
      <c r="DZ2245" s="28"/>
      <c r="EA2245" s="28"/>
      <c r="EB2245" s="28"/>
      <c r="EG2245" s="194"/>
      <c r="EI2245" s="28"/>
      <c r="EJ2245" s="28"/>
      <c r="EK2245" s="28"/>
      <c r="EP2245" s="194"/>
      <c r="ER2245" s="28"/>
      <c r="ES2245" s="28"/>
      <c r="ET2245" s="28"/>
      <c r="EY2245" s="194"/>
      <c r="FA2245" s="28"/>
      <c r="FB2245" s="28"/>
      <c r="FC2245" s="28"/>
      <c r="FH2245" s="194"/>
      <c r="FJ2245" s="28"/>
      <c r="FK2245" s="28"/>
      <c r="FL2245" s="28"/>
      <c r="FQ2245" s="194"/>
      <c r="FS2245" s="28"/>
      <c r="FT2245" s="28"/>
      <c r="FU2245" s="28"/>
      <c r="FZ2245" s="194"/>
      <c r="GB2245" s="28"/>
      <c r="GC2245" s="28"/>
      <c r="GD2245" s="28"/>
      <c r="GI2245" s="194"/>
      <c r="GK2245" s="28"/>
      <c r="GL2245" s="28"/>
      <c r="GM2245" s="28"/>
      <c r="GR2245" s="194"/>
      <c r="GT2245" s="28"/>
      <c r="GU2245" s="28"/>
      <c r="GV2245" s="28"/>
      <c r="HA2245" s="194"/>
      <c r="HC2245" s="28"/>
      <c r="HD2245" s="28"/>
      <c r="HE2245" s="28"/>
      <c r="HJ2245" s="28"/>
      <c r="HK2245" s="28"/>
      <c r="HL2245" s="28"/>
      <c r="HM2245" s="28"/>
      <c r="HN2245" s="28"/>
      <c r="HO2245" s="28"/>
      <c r="HP2245" s="28"/>
      <c r="HQ2245" s="28"/>
      <c r="HR2245" s="28"/>
      <c r="HS2245" s="28"/>
      <c r="HT2245" s="28"/>
      <c r="HU2245" s="28"/>
      <c r="HV2245" s="28"/>
      <c r="HW2245" s="28"/>
      <c r="HX2245" s="28"/>
      <c r="HY2245" s="28"/>
      <c r="HZ2245" s="28"/>
      <c r="IA2245" s="28"/>
      <c r="IB2245" s="28"/>
      <c r="IC2245" s="28"/>
      <c r="ID2245" s="28"/>
      <c r="IE2245" s="28"/>
      <c r="IF2245" s="28"/>
      <c r="IG2245" s="28"/>
      <c r="IH2245" s="28"/>
      <c r="II2245" s="28"/>
      <c r="IJ2245" s="28"/>
      <c r="IK2245" s="28"/>
      <c r="IL2245" s="28"/>
      <c r="IM2245" s="28"/>
      <c r="IN2245" s="28"/>
      <c r="IO2245" s="28"/>
    </row>
    <row r="2246" spans="1:249" s="50" customFormat="1" ht="14.25">
      <c r="A2246" s="28"/>
      <c r="B2246" s="28"/>
      <c r="C2246" s="28"/>
      <c r="D2246" s="28"/>
      <c r="E2246" s="28"/>
      <c r="F2246"/>
      <c r="G2246"/>
      <c r="H2246" s="1"/>
      <c r="I2246" s="1"/>
      <c r="J2246" s="1"/>
      <c r="K2246" s="2"/>
      <c r="L2246" s="1"/>
      <c r="M2246"/>
      <c r="N2246" s="28"/>
      <c r="O2246" s="28"/>
      <c r="T2246" s="194"/>
      <c r="V2246" s="28"/>
      <c r="W2246" s="28"/>
      <c r="X2246" s="28"/>
      <c r="AC2246" s="194"/>
      <c r="AE2246" s="28"/>
      <c r="AF2246" s="28"/>
      <c r="AG2246" s="28"/>
      <c r="AL2246" s="194"/>
      <c r="AN2246" s="28"/>
      <c r="AO2246" s="28"/>
      <c r="AP2246" s="28"/>
      <c r="AU2246" s="194"/>
      <c r="AW2246" s="28"/>
      <c r="AX2246" s="28"/>
      <c r="AY2246" s="28"/>
      <c r="BD2246" s="194"/>
      <c r="BF2246" s="28"/>
      <c r="BG2246" s="28"/>
      <c r="BH2246" s="28"/>
      <c r="BM2246" s="194"/>
      <c r="BO2246" s="28"/>
      <c r="BP2246" s="28"/>
      <c r="BQ2246" s="28"/>
      <c r="BV2246" s="194"/>
      <c r="BX2246" s="28"/>
      <c r="BY2246" s="28"/>
      <c r="BZ2246" s="28"/>
      <c r="CE2246" s="194"/>
      <c r="CG2246" s="28"/>
      <c r="CH2246" s="28"/>
      <c r="CI2246" s="28"/>
      <c r="CN2246" s="194"/>
      <c r="CP2246" s="28"/>
      <c r="CQ2246" s="28"/>
      <c r="CR2246" s="28"/>
      <c r="CW2246" s="194"/>
      <c r="CY2246" s="28"/>
      <c r="CZ2246" s="28"/>
      <c r="DA2246" s="28"/>
      <c r="DF2246" s="194"/>
      <c r="DH2246" s="28"/>
      <c r="DI2246" s="28"/>
      <c r="DJ2246" s="28"/>
      <c r="DO2246" s="194"/>
      <c r="DQ2246" s="28"/>
      <c r="DR2246" s="28"/>
      <c r="DS2246" s="28"/>
      <c r="DX2246" s="194"/>
      <c r="DZ2246" s="28"/>
      <c r="EA2246" s="28"/>
      <c r="EB2246" s="28"/>
      <c r="EG2246" s="194"/>
      <c r="EI2246" s="28"/>
      <c r="EJ2246" s="28"/>
      <c r="EK2246" s="28"/>
      <c r="EP2246" s="194"/>
      <c r="ER2246" s="28"/>
      <c r="ES2246" s="28"/>
      <c r="ET2246" s="28"/>
      <c r="EY2246" s="194"/>
      <c r="FA2246" s="28"/>
      <c r="FB2246" s="28"/>
      <c r="FC2246" s="28"/>
      <c r="FH2246" s="194"/>
      <c r="FJ2246" s="28"/>
      <c r="FK2246" s="28"/>
      <c r="FL2246" s="28"/>
      <c r="FQ2246" s="194"/>
      <c r="FS2246" s="28"/>
      <c r="FT2246" s="28"/>
      <c r="FU2246" s="28"/>
      <c r="FZ2246" s="194"/>
      <c r="GB2246" s="28"/>
      <c r="GC2246" s="28"/>
      <c r="GD2246" s="28"/>
      <c r="GI2246" s="194"/>
      <c r="GK2246" s="28"/>
      <c r="GL2246" s="28"/>
      <c r="GM2246" s="28"/>
      <c r="GR2246" s="194"/>
      <c r="GT2246" s="28"/>
      <c r="GU2246" s="28"/>
      <c r="GV2246" s="28"/>
      <c r="HA2246" s="194"/>
      <c r="HC2246" s="28"/>
      <c r="HD2246" s="28"/>
      <c r="HE2246" s="28"/>
      <c r="HJ2246" s="28"/>
      <c r="HK2246" s="28"/>
      <c r="HL2246" s="28"/>
      <c r="HM2246" s="28"/>
      <c r="HN2246" s="28"/>
      <c r="HO2246" s="28"/>
      <c r="HP2246" s="28"/>
      <c r="HQ2246" s="28"/>
      <c r="HR2246" s="28"/>
      <c r="HS2246" s="28"/>
      <c r="HT2246" s="28"/>
      <c r="HU2246" s="28"/>
      <c r="HV2246" s="28"/>
      <c r="HW2246" s="28"/>
      <c r="HX2246" s="28"/>
      <c r="HY2246" s="28"/>
      <c r="HZ2246" s="28"/>
      <c r="IA2246" s="28"/>
      <c r="IB2246" s="28"/>
      <c r="IC2246" s="28"/>
      <c r="ID2246" s="28"/>
      <c r="IE2246" s="28"/>
      <c r="IF2246" s="28"/>
      <c r="IG2246" s="28"/>
      <c r="IH2246" s="28"/>
      <c r="II2246" s="28"/>
      <c r="IJ2246" s="28"/>
      <c r="IK2246" s="28"/>
      <c r="IL2246" s="28"/>
      <c r="IM2246" s="28"/>
      <c r="IN2246" s="28"/>
      <c r="IO2246" s="28"/>
    </row>
    <row r="2247" spans="1:249" s="50" customFormat="1" ht="14.25">
      <c r="A2247" s="28"/>
      <c r="B2247" s="28"/>
      <c r="C2247" s="28"/>
      <c r="D2247" s="28"/>
      <c r="E2247" s="28"/>
      <c r="F2247"/>
      <c r="G2247"/>
      <c r="H2247" s="1"/>
      <c r="I2247" s="1"/>
      <c r="J2247" s="1"/>
      <c r="K2247" s="2"/>
      <c r="L2247" s="1"/>
      <c r="M2247"/>
      <c r="N2247" s="28"/>
      <c r="O2247" s="28"/>
      <c r="T2247" s="194"/>
      <c r="V2247" s="28"/>
      <c r="W2247" s="28"/>
      <c r="X2247" s="28"/>
      <c r="AC2247" s="194"/>
      <c r="AE2247" s="28"/>
      <c r="AF2247" s="28"/>
      <c r="AG2247" s="28"/>
      <c r="AL2247" s="194"/>
      <c r="AN2247" s="28"/>
      <c r="AO2247" s="28"/>
      <c r="AP2247" s="28"/>
      <c r="AU2247" s="194"/>
      <c r="AW2247" s="28"/>
      <c r="AX2247" s="28"/>
      <c r="AY2247" s="28"/>
      <c r="BD2247" s="194"/>
      <c r="BF2247" s="28"/>
      <c r="BG2247" s="28"/>
      <c r="BH2247" s="28"/>
      <c r="BM2247" s="194"/>
      <c r="BO2247" s="28"/>
      <c r="BP2247" s="28"/>
      <c r="BQ2247" s="28"/>
      <c r="BV2247" s="194"/>
      <c r="BX2247" s="28"/>
      <c r="BY2247" s="28"/>
      <c r="BZ2247" s="28"/>
      <c r="CE2247" s="194"/>
      <c r="CG2247" s="28"/>
      <c r="CH2247" s="28"/>
      <c r="CI2247" s="28"/>
      <c r="CN2247" s="194"/>
      <c r="CP2247" s="28"/>
      <c r="CQ2247" s="28"/>
      <c r="CR2247" s="28"/>
      <c r="CW2247" s="194"/>
      <c r="CY2247" s="28"/>
      <c r="CZ2247" s="28"/>
      <c r="DA2247" s="28"/>
      <c r="DF2247" s="194"/>
      <c r="DH2247" s="28"/>
      <c r="DI2247" s="28"/>
      <c r="DJ2247" s="28"/>
      <c r="DO2247" s="194"/>
      <c r="DQ2247" s="28"/>
      <c r="DR2247" s="28"/>
      <c r="DS2247" s="28"/>
      <c r="DX2247" s="194"/>
      <c r="DZ2247" s="28"/>
      <c r="EA2247" s="28"/>
      <c r="EB2247" s="28"/>
      <c r="EG2247" s="194"/>
      <c r="EI2247" s="28"/>
      <c r="EJ2247" s="28"/>
      <c r="EK2247" s="28"/>
      <c r="EP2247" s="194"/>
      <c r="ER2247" s="28"/>
      <c r="ES2247" s="28"/>
      <c r="ET2247" s="28"/>
      <c r="EY2247" s="194"/>
      <c r="FA2247" s="28"/>
      <c r="FB2247" s="28"/>
      <c r="FC2247" s="28"/>
      <c r="FH2247" s="194"/>
      <c r="FJ2247" s="28"/>
      <c r="FK2247" s="28"/>
      <c r="FL2247" s="28"/>
      <c r="FQ2247" s="194"/>
      <c r="FS2247" s="28"/>
      <c r="FT2247" s="28"/>
      <c r="FU2247" s="28"/>
      <c r="FZ2247" s="194"/>
      <c r="GB2247" s="28"/>
      <c r="GC2247" s="28"/>
      <c r="GD2247" s="28"/>
      <c r="GI2247" s="194"/>
      <c r="GK2247" s="28"/>
      <c r="GL2247" s="28"/>
      <c r="GM2247" s="28"/>
      <c r="GR2247" s="194"/>
      <c r="GT2247" s="28"/>
      <c r="GU2247" s="28"/>
      <c r="GV2247" s="28"/>
      <c r="HA2247" s="194"/>
      <c r="HC2247" s="28"/>
      <c r="HD2247" s="28"/>
      <c r="HE2247" s="28"/>
      <c r="HJ2247" s="28"/>
      <c r="HK2247" s="28"/>
      <c r="HL2247" s="28"/>
      <c r="HM2247" s="28"/>
      <c r="HN2247" s="28"/>
      <c r="HO2247" s="28"/>
      <c r="HP2247" s="28"/>
      <c r="HQ2247" s="28"/>
      <c r="HR2247" s="28"/>
      <c r="HS2247" s="28"/>
      <c r="HT2247" s="28"/>
      <c r="HU2247" s="28"/>
      <c r="HV2247" s="28"/>
      <c r="HW2247" s="28"/>
      <c r="HX2247" s="28"/>
      <c r="HY2247" s="28"/>
      <c r="HZ2247" s="28"/>
      <c r="IA2247" s="28"/>
      <c r="IB2247" s="28"/>
      <c r="IC2247" s="28"/>
      <c r="ID2247" s="28"/>
      <c r="IE2247" s="28"/>
      <c r="IF2247" s="28"/>
      <c r="IG2247" s="28"/>
      <c r="IH2247" s="28"/>
      <c r="II2247" s="28"/>
      <c r="IJ2247" s="28"/>
      <c r="IK2247" s="28"/>
      <c r="IL2247" s="28"/>
      <c r="IM2247" s="28"/>
      <c r="IN2247" s="28"/>
      <c r="IO2247" s="28"/>
    </row>
    <row r="2248" spans="1:249" s="50" customFormat="1" ht="14.25">
      <c r="A2248" s="28"/>
      <c r="B2248" s="28"/>
      <c r="C2248" s="28"/>
      <c r="D2248" s="28"/>
      <c r="E2248" s="28"/>
      <c r="F2248"/>
      <c r="G2248"/>
      <c r="H2248" s="1"/>
      <c r="I2248" s="1"/>
      <c r="J2248" s="1"/>
      <c r="K2248" s="2"/>
      <c r="L2248" s="1"/>
      <c r="M2248"/>
      <c r="N2248" s="28"/>
      <c r="O2248" s="28"/>
      <c r="T2248" s="194"/>
      <c r="V2248" s="28"/>
      <c r="W2248" s="28"/>
      <c r="X2248" s="28"/>
      <c r="AC2248" s="194"/>
      <c r="AE2248" s="28"/>
      <c r="AF2248" s="28"/>
      <c r="AG2248" s="28"/>
      <c r="AL2248" s="194"/>
      <c r="AN2248" s="28"/>
      <c r="AO2248" s="28"/>
      <c r="AP2248" s="28"/>
      <c r="AU2248" s="194"/>
      <c r="AW2248" s="28"/>
      <c r="AX2248" s="28"/>
      <c r="AY2248" s="28"/>
      <c r="BD2248" s="194"/>
      <c r="BF2248" s="28"/>
      <c r="BG2248" s="28"/>
      <c r="BH2248" s="28"/>
      <c r="BM2248" s="194"/>
      <c r="BO2248" s="28"/>
      <c r="BP2248" s="28"/>
      <c r="BQ2248" s="28"/>
      <c r="BV2248" s="194"/>
      <c r="BX2248" s="28"/>
      <c r="BY2248" s="28"/>
      <c r="BZ2248" s="28"/>
      <c r="CE2248" s="194"/>
      <c r="CG2248" s="28"/>
      <c r="CH2248" s="28"/>
      <c r="CI2248" s="28"/>
      <c r="CN2248" s="194"/>
      <c r="CP2248" s="28"/>
      <c r="CQ2248" s="28"/>
      <c r="CR2248" s="28"/>
      <c r="CW2248" s="194"/>
      <c r="CY2248" s="28"/>
      <c r="CZ2248" s="28"/>
      <c r="DA2248" s="28"/>
      <c r="DF2248" s="194"/>
      <c r="DH2248" s="28"/>
      <c r="DI2248" s="28"/>
      <c r="DJ2248" s="28"/>
      <c r="DO2248" s="194"/>
      <c r="DQ2248" s="28"/>
      <c r="DR2248" s="28"/>
      <c r="DS2248" s="28"/>
      <c r="DX2248" s="194"/>
      <c r="DZ2248" s="28"/>
      <c r="EA2248" s="28"/>
      <c r="EB2248" s="28"/>
      <c r="EG2248" s="194"/>
      <c r="EI2248" s="28"/>
      <c r="EJ2248" s="28"/>
      <c r="EK2248" s="28"/>
      <c r="EP2248" s="194"/>
      <c r="ER2248" s="28"/>
      <c r="ES2248" s="28"/>
      <c r="ET2248" s="28"/>
      <c r="EY2248" s="194"/>
      <c r="FA2248" s="28"/>
      <c r="FB2248" s="28"/>
      <c r="FC2248" s="28"/>
      <c r="FH2248" s="194"/>
      <c r="FJ2248" s="28"/>
      <c r="FK2248" s="28"/>
      <c r="FL2248" s="28"/>
      <c r="FQ2248" s="194"/>
      <c r="FS2248" s="28"/>
      <c r="FT2248" s="28"/>
      <c r="FU2248" s="28"/>
      <c r="FZ2248" s="194"/>
      <c r="GB2248" s="28"/>
      <c r="GC2248" s="28"/>
      <c r="GD2248" s="28"/>
      <c r="GI2248" s="194"/>
      <c r="GK2248" s="28"/>
      <c r="GL2248" s="28"/>
      <c r="GM2248" s="28"/>
      <c r="GR2248" s="194"/>
      <c r="GT2248" s="28"/>
      <c r="GU2248" s="28"/>
      <c r="GV2248" s="28"/>
      <c r="HA2248" s="194"/>
      <c r="HC2248" s="28"/>
      <c r="HD2248" s="28"/>
      <c r="HE2248" s="28"/>
      <c r="HJ2248" s="28"/>
      <c r="HK2248" s="28"/>
      <c r="HL2248" s="28"/>
      <c r="HM2248" s="28"/>
      <c r="HN2248" s="28"/>
      <c r="HO2248" s="28"/>
      <c r="HP2248" s="28"/>
      <c r="HQ2248" s="28"/>
      <c r="HR2248" s="28"/>
      <c r="HS2248" s="28"/>
      <c r="HT2248" s="28"/>
      <c r="HU2248" s="28"/>
      <c r="HV2248" s="28"/>
      <c r="HW2248" s="28"/>
      <c r="HX2248" s="28"/>
      <c r="HY2248" s="28"/>
      <c r="HZ2248" s="28"/>
      <c r="IA2248" s="28"/>
      <c r="IB2248" s="28"/>
      <c r="IC2248" s="28"/>
      <c r="ID2248" s="28"/>
      <c r="IE2248" s="28"/>
      <c r="IF2248" s="28"/>
      <c r="IG2248" s="28"/>
      <c r="IH2248" s="28"/>
      <c r="II2248" s="28"/>
      <c r="IJ2248" s="28"/>
      <c r="IK2248" s="28"/>
      <c r="IL2248" s="28"/>
      <c r="IM2248" s="28"/>
      <c r="IN2248" s="28"/>
      <c r="IO2248" s="28"/>
    </row>
    <row r="2249" spans="1:249" s="50" customFormat="1" ht="14.25">
      <c r="A2249" s="28"/>
      <c r="B2249" s="28"/>
      <c r="C2249" s="28"/>
      <c r="D2249" s="28"/>
      <c r="E2249" s="28"/>
      <c r="F2249"/>
      <c r="G2249"/>
      <c r="H2249" s="1"/>
      <c r="I2249" s="1"/>
      <c r="J2249" s="1"/>
      <c r="K2249" s="2"/>
      <c r="L2249" s="1"/>
      <c r="M2249"/>
      <c r="N2249" s="28"/>
      <c r="O2249" s="28"/>
      <c r="T2249" s="194"/>
      <c r="V2249" s="28"/>
      <c r="W2249" s="28"/>
      <c r="X2249" s="28"/>
      <c r="AC2249" s="194"/>
      <c r="AE2249" s="28"/>
      <c r="AF2249" s="28"/>
      <c r="AG2249" s="28"/>
      <c r="AL2249" s="194"/>
      <c r="AN2249" s="28"/>
      <c r="AO2249" s="28"/>
      <c r="AP2249" s="28"/>
      <c r="AU2249" s="194"/>
      <c r="AW2249" s="28"/>
      <c r="AX2249" s="28"/>
      <c r="AY2249" s="28"/>
      <c r="BD2249" s="194"/>
      <c r="BF2249" s="28"/>
      <c r="BG2249" s="28"/>
      <c r="BH2249" s="28"/>
      <c r="BM2249" s="194"/>
      <c r="BO2249" s="28"/>
      <c r="BP2249" s="28"/>
      <c r="BQ2249" s="28"/>
      <c r="BV2249" s="194"/>
      <c r="BX2249" s="28"/>
      <c r="BY2249" s="28"/>
      <c r="BZ2249" s="28"/>
      <c r="CE2249" s="194"/>
      <c r="CG2249" s="28"/>
      <c r="CH2249" s="28"/>
      <c r="CI2249" s="28"/>
      <c r="CN2249" s="194"/>
      <c r="CP2249" s="28"/>
      <c r="CQ2249" s="28"/>
      <c r="CR2249" s="28"/>
      <c r="CW2249" s="194"/>
      <c r="CY2249" s="28"/>
      <c r="CZ2249" s="28"/>
      <c r="DA2249" s="28"/>
      <c r="DF2249" s="194"/>
      <c r="DH2249" s="28"/>
      <c r="DI2249" s="28"/>
      <c r="DJ2249" s="28"/>
      <c r="DO2249" s="194"/>
      <c r="DQ2249" s="28"/>
      <c r="DR2249" s="28"/>
      <c r="DS2249" s="28"/>
      <c r="DX2249" s="194"/>
      <c r="DZ2249" s="28"/>
      <c r="EA2249" s="28"/>
      <c r="EB2249" s="28"/>
      <c r="EG2249" s="194"/>
      <c r="EI2249" s="28"/>
      <c r="EJ2249" s="28"/>
      <c r="EK2249" s="28"/>
      <c r="EP2249" s="194"/>
      <c r="ER2249" s="28"/>
      <c r="ES2249" s="28"/>
      <c r="ET2249" s="28"/>
      <c r="EY2249" s="194"/>
      <c r="FA2249" s="28"/>
      <c r="FB2249" s="28"/>
      <c r="FC2249" s="28"/>
      <c r="FH2249" s="194"/>
      <c r="FJ2249" s="28"/>
      <c r="FK2249" s="28"/>
      <c r="FL2249" s="28"/>
      <c r="FQ2249" s="194"/>
      <c r="FS2249" s="28"/>
      <c r="FT2249" s="28"/>
      <c r="FU2249" s="28"/>
      <c r="FZ2249" s="194"/>
      <c r="GB2249" s="28"/>
      <c r="GC2249" s="28"/>
      <c r="GD2249" s="28"/>
      <c r="GI2249" s="194"/>
      <c r="GK2249" s="28"/>
      <c r="GL2249" s="28"/>
      <c r="GM2249" s="28"/>
      <c r="GR2249" s="194"/>
      <c r="GT2249" s="28"/>
      <c r="GU2249" s="28"/>
      <c r="GV2249" s="28"/>
      <c r="HA2249" s="194"/>
      <c r="HC2249" s="28"/>
      <c r="HD2249" s="28"/>
      <c r="HE2249" s="28"/>
      <c r="HJ2249" s="28"/>
      <c r="HK2249" s="28"/>
      <c r="HL2249" s="28"/>
      <c r="HM2249" s="28"/>
      <c r="HN2249" s="28"/>
      <c r="HO2249" s="28"/>
      <c r="HP2249" s="28"/>
      <c r="HQ2249" s="28"/>
      <c r="HR2249" s="28"/>
      <c r="HS2249" s="28"/>
      <c r="HT2249" s="28"/>
      <c r="HU2249" s="28"/>
      <c r="HV2249" s="28"/>
      <c r="HW2249" s="28"/>
      <c r="HX2249" s="28"/>
      <c r="HY2249" s="28"/>
      <c r="HZ2249" s="28"/>
      <c r="IA2249" s="28"/>
      <c r="IB2249" s="28"/>
      <c r="IC2249" s="28"/>
      <c r="ID2249" s="28"/>
      <c r="IE2249" s="28"/>
      <c r="IF2249" s="28"/>
      <c r="IG2249" s="28"/>
      <c r="IH2249" s="28"/>
      <c r="II2249" s="28"/>
      <c r="IJ2249" s="28"/>
      <c r="IK2249" s="28"/>
      <c r="IL2249" s="28"/>
      <c r="IM2249" s="28"/>
      <c r="IN2249" s="28"/>
      <c r="IO2249" s="28"/>
    </row>
    <row r="2250" spans="1:249" s="50" customFormat="1" ht="14.25">
      <c r="A2250" s="28"/>
      <c r="B2250" s="28"/>
      <c r="C2250" s="28"/>
      <c r="D2250" s="28"/>
      <c r="E2250" s="28"/>
      <c r="F2250"/>
      <c r="G2250"/>
      <c r="H2250" s="1"/>
      <c r="I2250" s="1"/>
      <c r="J2250" s="1"/>
      <c r="K2250" s="2"/>
      <c r="L2250" s="1"/>
      <c r="M2250"/>
      <c r="N2250" s="28"/>
      <c r="O2250" s="28"/>
      <c r="T2250" s="194"/>
      <c r="V2250" s="28"/>
      <c r="W2250" s="28"/>
      <c r="X2250" s="28"/>
      <c r="AC2250" s="194"/>
      <c r="AE2250" s="28"/>
      <c r="AF2250" s="28"/>
      <c r="AG2250" s="28"/>
      <c r="AL2250" s="194"/>
      <c r="AN2250" s="28"/>
      <c r="AO2250" s="28"/>
      <c r="AP2250" s="28"/>
      <c r="AU2250" s="194"/>
      <c r="AW2250" s="28"/>
      <c r="AX2250" s="28"/>
      <c r="AY2250" s="28"/>
      <c r="BD2250" s="194"/>
      <c r="BF2250" s="28"/>
      <c r="BG2250" s="28"/>
      <c r="BH2250" s="28"/>
      <c r="BM2250" s="194"/>
      <c r="BO2250" s="28"/>
      <c r="BP2250" s="28"/>
      <c r="BQ2250" s="28"/>
      <c r="BV2250" s="194"/>
      <c r="BX2250" s="28"/>
      <c r="BY2250" s="28"/>
      <c r="BZ2250" s="28"/>
      <c r="CE2250" s="194"/>
      <c r="CG2250" s="28"/>
      <c r="CH2250" s="28"/>
      <c r="CI2250" s="28"/>
      <c r="CN2250" s="194"/>
      <c r="CP2250" s="28"/>
      <c r="CQ2250" s="28"/>
      <c r="CR2250" s="28"/>
      <c r="CW2250" s="194"/>
      <c r="CY2250" s="28"/>
      <c r="CZ2250" s="28"/>
      <c r="DA2250" s="28"/>
      <c r="DF2250" s="194"/>
      <c r="DH2250" s="28"/>
      <c r="DI2250" s="28"/>
      <c r="DJ2250" s="28"/>
      <c r="DO2250" s="194"/>
      <c r="DQ2250" s="28"/>
      <c r="DR2250" s="28"/>
      <c r="DS2250" s="28"/>
      <c r="DX2250" s="194"/>
      <c r="DZ2250" s="28"/>
      <c r="EA2250" s="28"/>
      <c r="EB2250" s="28"/>
      <c r="EG2250" s="194"/>
      <c r="EI2250" s="28"/>
      <c r="EJ2250" s="28"/>
      <c r="EK2250" s="28"/>
      <c r="EP2250" s="194"/>
      <c r="ER2250" s="28"/>
      <c r="ES2250" s="28"/>
      <c r="ET2250" s="28"/>
      <c r="EY2250" s="194"/>
      <c r="FA2250" s="28"/>
      <c r="FB2250" s="28"/>
      <c r="FC2250" s="28"/>
      <c r="FH2250" s="194"/>
      <c r="FJ2250" s="28"/>
      <c r="FK2250" s="28"/>
      <c r="FL2250" s="28"/>
      <c r="FQ2250" s="194"/>
      <c r="FS2250" s="28"/>
      <c r="FT2250" s="28"/>
      <c r="FU2250" s="28"/>
      <c r="FZ2250" s="194"/>
      <c r="GB2250" s="28"/>
      <c r="GC2250" s="28"/>
      <c r="GD2250" s="28"/>
      <c r="GI2250" s="194"/>
      <c r="GK2250" s="28"/>
      <c r="GL2250" s="28"/>
      <c r="GM2250" s="28"/>
      <c r="GR2250" s="194"/>
      <c r="GT2250" s="28"/>
      <c r="GU2250" s="28"/>
      <c r="GV2250" s="28"/>
      <c r="HA2250" s="194"/>
      <c r="HC2250" s="28"/>
      <c r="HD2250" s="28"/>
      <c r="HE2250" s="28"/>
      <c r="HJ2250" s="28"/>
      <c r="HK2250" s="28"/>
      <c r="HL2250" s="28"/>
      <c r="HM2250" s="28"/>
      <c r="HN2250" s="28"/>
      <c r="HO2250" s="28"/>
      <c r="HP2250" s="28"/>
      <c r="HQ2250" s="28"/>
      <c r="HR2250" s="28"/>
      <c r="HS2250" s="28"/>
      <c r="HT2250" s="28"/>
      <c r="HU2250" s="28"/>
      <c r="HV2250" s="28"/>
      <c r="HW2250" s="28"/>
      <c r="HX2250" s="28"/>
      <c r="HY2250" s="28"/>
      <c r="HZ2250" s="28"/>
      <c r="IA2250" s="28"/>
      <c r="IB2250" s="28"/>
      <c r="IC2250" s="28"/>
      <c r="ID2250" s="28"/>
      <c r="IE2250" s="28"/>
      <c r="IF2250" s="28"/>
      <c r="IG2250" s="28"/>
      <c r="IH2250" s="28"/>
      <c r="II2250" s="28"/>
      <c r="IJ2250" s="28"/>
      <c r="IK2250" s="28"/>
      <c r="IL2250" s="28"/>
      <c r="IM2250" s="28"/>
      <c r="IN2250" s="28"/>
      <c r="IO2250" s="28"/>
    </row>
    <row r="2251" spans="1:249" s="50" customFormat="1" ht="14.25">
      <c r="A2251" s="28"/>
      <c r="B2251" s="28"/>
      <c r="C2251" s="28"/>
      <c r="D2251" s="28"/>
      <c r="E2251" s="28"/>
      <c r="F2251"/>
      <c r="G2251"/>
      <c r="H2251" s="1"/>
      <c r="I2251" s="1"/>
      <c r="J2251" s="1"/>
      <c r="K2251" s="2"/>
      <c r="L2251" s="1"/>
      <c r="M2251"/>
      <c r="N2251" s="28"/>
      <c r="O2251" s="28"/>
      <c r="T2251" s="194"/>
      <c r="V2251" s="28"/>
      <c r="W2251" s="28"/>
      <c r="X2251" s="28"/>
      <c r="AC2251" s="194"/>
      <c r="AE2251" s="28"/>
      <c r="AF2251" s="28"/>
      <c r="AG2251" s="28"/>
      <c r="AL2251" s="194"/>
      <c r="AN2251" s="28"/>
      <c r="AO2251" s="28"/>
      <c r="AP2251" s="28"/>
      <c r="AU2251" s="194"/>
      <c r="AW2251" s="28"/>
      <c r="AX2251" s="28"/>
      <c r="AY2251" s="28"/>
      <c r="BD2251" s="194"/>
      <c r="BF2251" s="28"/>
      <c r="BG2251" s="28"/>
      <c r="BH2251" s="28"/>
      <c r="BM2251" s="194"/>
      <c r="BO2251" s="28"/>
      <c r="BP2251" s="28"/>
      <c r="BQ2251" s="28"/>
      <c r="BV2251" s="194"/>
      <c r="BX2251" s="28"/>
      <c r="BY2251" s="28"/>
      <c r="BZ2251" s="28"/>
      <c r="CE2251" s="194"/>
      <c r="CG2251" s="28"/>
      <c r="CH2251" s="28"/>
      <c r="CI2251" s="28"/>
      <c r="CN2251" s="194"/>
      <c r="CP2251" s="28"/>
      <c r="CQ2251" s="28"/>
      <c r="CR2251" s="28"/>
      <c r="CW2251" s="194"/>
      <c r="CY2251" s="28"/>
      <c r="CZ2251" s="28"/>
      <c r="DA2251" s="28"/>
      <c r="DF2251" s="194"/>
      <c r="DH2251" s="28"/>
      <c r="DI2251" s="28"/>
      <c r="DJ2251" s="28"/>
      <c r="DO2251" s="194"/>
      <c r="DQ2251" s="28"/>
      <c r="DR2251" s="28"/>
      <c r="DS2251" s="28"/>
      <c r="DX2251" s="194"/>
      <c r="DZ2251" s="28"/>
      <c r="EA2251" s="28"/>
      <c r="EB2251" s="28"/>
      <c r="EG2251" s="194"/>
      <c r="EI2251" s="28"/>
      <c r="EJ2251" s="28"/>
      <c r="EK2251" s="28"/>
      <c r="EP2251" s="194"/>
      <c r="ER2251" s="28"/>
      <c r="ES2251" s="28"/>
      <c r="ET2251" s="28"/>
      <c r="EY2251" s="194"/>
      <c r="FA2251" s="28"/>
      <c r="FB2251" s="28"/>
      <c r="FC2251" s="28"/>
      <c r="FH2251" s="194"/>
      <c r="FJ2251" s="28"/>
      <c r="FK2251" s="28"/>
      <c r="FL2251" s="28"/>
      <c r="FQ2251" s="194"/>
      <c r="FS2251" s="28"/>
      <c r="FT2251" s="28"/>
      <c r="FU2251" s="28"/>
      <c r="FZ2251" s="194"/>
      <c r="GB2251" s="28"/>
      <c r="GC2251" s="28"/>
      <c r="GD2251" s="28"/>
      <c r="GI2251" s="194"/>
      <c r="GK2251" s="28"/>
      <c r="GL2251" s="28"/>
      <c r="GM2251" s="28"/>
      <c r="GR2251" s="194"/>
      <c r="GT2251" s="28"/>
      <c r="GU2251" s="28"/>
      <c r="GV2251" s="28"/>
      <c r="HA2251" s="194"/>
      <c r="HC2251" s="28"/>
      <c r="HD2251" s="28"/>
      <c r="HE2251" s="28"/>
      <c r="HJ2251" s="28"/>
      <c r="HK2251" s="28"/>
      <c r="HL2251" s="28"/>
      <c r="HM2251" s="28"/>
      <c r="HN2251" s="28"/>
      <c r="HO2251" s="28"/>
      <c r="HP2251" s="28"/>
      <c r="HQ2251" s="28"/>
      <c r="HR2251" s="28"/>
      <c r="HS2251" s="28"/>
      <c r="HT2251" s="28"/>
      <c r="HU2251" s="28"/>
      <c r="HV2251" s="28"/>
      <c r="HW2251" s="28"/>
      <c r="HX2251" s="28"/>
      <c r="HY2251" s="28"/>
      <c r="HZ2251" s="28"/>
      <c r="IA2251" s="28"/>
      <c r="IB2251" s="28"/>
      <c r="IC2251" s="28"/>
      <c r="ID2251" s="28"/>
      <c r="IE2251" s="28"/>
      <c r="IF2251" s="28"/>
      <c r="IG2251" s="28"/>
      <c r="IH2251" s="28"/>
      <c r="II2251" s="28"/>
      <c r="IJ2251" s="28"/>
      <c r="IK2251" s="28"/>
      <c r="IL2251" s="28"/>
      <c r="IM2251" s="28"/>
      <c r="IN2251" s="28"/>
      <c r="IO2251" s="28"/>
    </row>
    <row r="2252" spans="1:249" s="50" customFormat="1" ht="14.25">
      <c r="A2252" s="28"/>
      <c r="B2252" s="28"/>
      <c r="C2252" s="28"/>
      <c r="D2252" s="28"/>
      <c r="E2252" s="28"/>
      <c r="F2252"/>
      <c r="G2252"/>
      <c r="H2252" s="1"/>
      <c r="I2252" s="1"/>
      <c r="J2252" s="1"/>
      <c r="K2252" s="2"/>
      <c r="L2252" s="1"/>
      <c r="M2252"/>
      <c r="N2252" s="28"/>
      <c r="O2252" s="28"/>
      <c r="T2252" s="194"/>
      <c r="V2252" s="28"/>
      <c r="W2252" s="28"/>
      <c r="X2252" s="28"/>
      <c r="AC2252" s="194"/>
      <c r="AE2252" s="28"/>
      <c r="AF2252" s="28"/>
      <c r="AG2252" s="28"/>
      <c r="AL2252" s="194"/>
      <c r="AN2252" s="28"/>
      <c r="AO2252" s="28"/>
      <c r="AP2252" s="28"/>
      <c r="AU2252" s="194"/>
      <c r="AW2252" s="28"/>
      <c r="AX2252" s="28"/>
      <c r="AY2252" s="28"/>
      <c r="BD2252" s="194"/>
      <c r="BF2252" s="28"/>
      <c r="BG2252" s="28"/>
      <c r="BH2252" s="28"/>
      <c r="BM2252" s="194"/>
      <c r="BO2252" s="28"/>
      <c r="BP2252" s="28"/>
      <c r="BQ2252" s="28"/>
      <c r="BV2252" s="194"/>
      <c r="BX2252" s="28"/>
      <c r="BY2252" s="28"/>
      <c r="BZ2252" s="28"/>
      <c r="CE2252" s="194"/>
      <c r="CG2252" s="28"/>
      <c r="CH2252" s="28"/>
      <c r="CI2252" s="28"/>
      <c r="CN2252" s="194"/>
      <c r="CP2252" s="28"/>
      <c r="CQ2252" s="28"/>
      <c r="CR2252" s="28"/>
      <c r="CW2252" s="194"/>
      <c r="CY2252" s="28"/>
      <c r="CZ2252" s="28"/>
      <c r="DA2252" s="28"/>
      <c r="DF2252" s="194"/>
      <c r="DH2252" s="28"/>
      <c r="DI2252" s="28"/>
      <c r="DJ2252" s="28"/>
      <c r="DO2252" s="194"/>
      <c r="DQ2252" s="28"/>
      <c r="DR2252" s="28"/>
      <c r="DS2252" s="28"/>
      <c r="DX2252" s="194"/>
      <c r="DZ2252" s="28"/>
      <c r="EA2252" s="28"/>
      <c r="EB2252" s="28"/>
      <c r="EG2252" s="194"/>
      <c r="EI2252" s="28"/>
      <c r="EJ2252" s="28"/>
      <c r="EK2252" s="28"/>
      <c r="EP2252" s="194"/>
      <c r="ER2252" s="28"/>
      <c r="ES2252" s="28"/>
      <c r="ET2252" s="28"/>
      <c r="EY2252" s="194"/>
      <c r="FA2252" s="28"/>
      <c r="FB2252" s="28"/>
      <c r="FC2252" s="28"/>
      <c r="FH2252" s="194"/>
      <c r="FJ2252" s="28"/>
      <c r="FK2252" s="28"/>
      <c r="FL2252" s="28"/>
      <c r="FQ2252" s="194"/>
      <c r="FS2252" s="28"/>
      <c r="FT2252" s="28"/>
      <c r="FU2252" s="28"/>
      <c r="FZ2252" s="194"/>
      <c r="GB2252" s="28"/>
      <c r="GC2252" s="28"/>
      <c r="GD2252" s="28"/>
      <c r="GI2252" s="194"/>
      <c r="GK2252" s="28"/>
      <c r="GL2252" s="28"/>
      <c r="GM2252" s="28"/>
      <c r="GR2252" s="194"/>
      <c r="GT2252" s="28"/>
      <c r="GU2252" s="28"/>
      <c r="GV2252" s="28"/>
      <c r="HA2252" s="194"/>
      <c r="HC2252" s="28"/>
      <c r="HD2252" s="28"/>
      <c r="HE2252" s="28"/>
      <c r="HJ2252" s="28"/>
      <c r="HK2252" s="28"/>
      <c r="HL2252" s="28"/>
      <c r="HM2252" s="28"/>
      <c r="HN2252" s="28"/>
      <c r="HO2252" s="28"/>
      <c r="HP2252" s="28"/>
      <c r="HQ2252" s="28"/>
      <c r="HR2252" s="28"/>
      <c r="HS2252" s="28"/>
      <c r="HT2252" s="28"/>
      <c r="HU2252" s="28"/>
      <c r="HV2252" s="28"/>
      <c r="HW2252" s="28"/>
      <c r="HX2252" s="28"/>
      <c r="HY2252" s="28"/>
      <c r="HZ2252" s="28"/>
      <c r="IA2252" s="28"/>
      <c r="IB2252" s="28"/>
      <c r="IC2252" s="28"/>
      <c r="ID2252" s="28"/>
      <c r="IE2252" s="28"/>
      <c r="IF2252" s="28"/>
      <c r="IG2252" s="28"/>
      <c r="IH2252" s="28"/>
      <c r="II2252" s="28"/>
      <c r="IJ2252" s="28"/>
      <c r="IK2252" s="28"/>
      <c r="IL2252" s="28"/>
      <c r="IM2252" s="28"/>
      <c r="IN2252" s="28"/>
      <c r="IO2252" s="28"/>
    </row>
    <row r="2253" spans="1:249" s="50" customFormat="1" ht="14.25">
      <c r="A2253" s="28"/>
      <c r="B2253" s="28"/>
      <c r="C2253" s="28"/>
      <c r="D2253" s="28"/>
      <c r="E2253" s="28"/>
      <c r="F2253"/>
      <c r="G2253"/>
      <c r="H2253" s="1"/>
      <c r="I2253" s="1"/>
      <c r="J2253" s="1"/>
      <c r="K2253" s="2"/>
      <c r="L2253" s="1"/>
      <c r="M2253"/>
      <c r="N2253" s="28"/>
      <c r="O2253" s="28"/>
      <c r="T2253" s="194"/>
      <c r="V2253" s="28"/>
      <c r="W2253" s="28"/>
      <c r="X2253" s="28"/>
      <c r="AC2253" s="194"/>
      <c r="AE2253" s="28"/>
      <c r="AF2253" s="28"/>
      <c r="AG2253" s="28"/>
      <c r="AL2253" s="194"/>
      <c r="AN2253" s="28"/>
      <c r="AO2253" s="28"/>
      <c r="AP2253" s="28"/>
      <c r="AU2253" s="194"/>
      <c r="AW2253" s="28"/>
      <c r="AX2253" s="28"/>
      <c r="AY2253" s="28"/>
      <c r="BD2253" s="194"/>
      <c r="BF2253" s="28"/>
      <c r="BG2253" s="28"/>
      <c r="BH2253" s="28"/>
      <c r="BM2253" s="194"/>
      <c r="BO2253" s="28"/>
      <c r="BP2253" s="28"/>
      <c r="BQ2253" s="28"/>
      <c r="BV2253" s="194"/>
      <c r="BX2253" s="28"/>
      <c r="BY2253" s="28"/>
      <c r="BZ2253" s="28"/>
      <c r="CE2253" s="194"/>
      <c r="CG2253" s="28"/>
      <c r="CH2253" s="28"/>
      <c r="CI2253" s="28"/>
      <c r="CN2253" s="194"/>
      <c r="CP2253" s="28"/>
      <c r="CQ2253" s="28"/>
      <c r="CR2253" s="28"/>
      <c r="CW2253" s="194"/>
      <c r="CY2253" s="28"/>
      <c r="CZ2253" s="28"/>
      <c r="DA2253" s="28"/>
      <c r="DF2253" s="194"/>
      <c r="DH2253" s="28"/>
      <c r="DI2253" s="28"/>
      <c r="DJ2253" s="28"/>
      <c r="DO2253" s="194"/>
      <c r="DQ2253" s="28"/>
      <c r="DR2253" s="28"/>
      <c r="DS2253" s="28"/>
      <c r="DX2253" s="194"/>
      <c r="DZ2253" s="28"/>
      <c r="EA2253" s="28"/>
      <c r="EB2253" s="28"/>
      <c r="EG2253" s="194"/>
      <c r="EI2253" s="28"/>
      <c r="EJ2253" s="28"/>
      <c r="EK2253" s="28"/>
      <c r="EP2253" s="194"/>
      <c r="ER2253" s="28"/>
      <c r="ES2253" s="28"/>
      <c r="ET2253" s="28"/>
      <c r="EY2253" s="194"/>
      <c r="FA2253" s="28"/>
      <c r="FB2253" s="28"/>
      <c r="FC2253" s="28"/>
      <c r="FH2253" s="194"/>
      <c r="FJ2253" s="28"/>
      <c r="FK2253" s="28"/>
      <c r="FL2253" s="28"/>
      <c r="FQ2253" s="194"/>
      <c r="FS2253" s="28"/>
      <c r="FT2253" s="28"/>
      <c r="FU2253" s="28"/>
      <c r="FZ2253" s="194"/>
      <c r="GB2253" s="28"/>
      <c r="GC2253" s="28"/>
      <c r="GD2253" s="28"/>
      <c r="GI2253" s="194"/>
      <c r="GK2253" s="28"/>
      <c r="GL2253" s="28"/>
      <c r="GM2253" s="28"/>
      <c r="GR2253" s="194"/>
      <c r="GT2253" s="28"/>
      <c r="GU2253" s="28"/>
      <c r="GV2253" s="28"/>
      <c r="HA2253" s="194"/>
      <c r="HC2253" s="28"/>
      <c r="HD2253" s="28"/>
      <c r="HE2253" s="28"/>
      <c r="HJ2253" s="28"/>
      <c r="HK2253" s="28"/>
      <c r="HL2253" s="28"/>
      <c r="HM2253" s="28"/>
      <c r="HN2253" s="28"/>
      <c r="HO2253" s="28"/>
      <c r="HP2253" s="28"/>
      <c r="HQ2253" s="28"/>
      <c r="HR2253" s="28"/>
      <c r="HS2253" s="28"/>
      <c r="HT2253" s="28"/>
      <c r="HU2253" s="28"/>
      <c r="HV2253" s="28"/>
      <c r="HW2253" s="28"/>
      <c r="HX2253" s="28"/>
      <c r="HY2253" s="28"/>
      <c r="HZ2253" s="28"/>
      <c r="IA2253" s="28"/>
      <c r="IB2253" s="28"/>
      <c r="IC2253" s="28"/>
      <c r="ID2253" s="28"/>
      <c r="IE2253" s="28"/>
      <c r="IF2253" s="28"/>
      <c r="IG2253" s="28"/>
      <c r="IH2253" s="28"/>
      <c r="II2253" s="28"/>
      <c r="IJ2253" s="28"/>
      <c r="IK2253" s="28"/>
      <c r="IL2253" s="28"/>
      <c r="IM2253" s="28"/>
      <c r="IN2253" s="28"/>
      <c r="IO2253" s="28"/>
    </row>
    <row r="2254" spans="1:249" s="50" customFormat="1" ht="14.25">
      <c r="A2254" s="28"/>
      <c r="B2254" s="28"/>
      <c r="C2254" s="28"/>
      <c r="D2254" s="28"/>
      <c r="E2254" s="28"/>
      <c r="F2254"/>
      <c r="G2254"/>
      <c r="H2254" s="1"/>
      <c r="I2254" s="1"/>
      <c r="J2254" s="1"/>
      <c r="K2254" s="2"/>
      <c r="L2254" s="1"/>
      <c r="M2254"/>
      <c r="N2254" s="28"/>
      <c r="O2254" s="28"/>
      <c r="T2254" s="194"/>
      <c r="V2254" s="28"/>
      <c r="W2254" s="28"/>
      <c r="X2254" s="28"/>
      <c r="AC2254" s="194"/>
      <c r="AE2254" s="28"/>
      <c r="AF2254" s="28"/>
      <c r="AG2254" s="28"/>
      <c r="AL2254" s="194"/>
      <c r="AN2254" s="28"/>
      <c r="AO2254" s="28"/>
      <c r="AP2254" s="28"/>
      <c r="AU2254" s="194"/>
      <c r="AW2254" s="28"/>
      <c r="AX2254" s="28"/>
      <c r="AY2254" s="28"/>
      <c r="BD2254" s="194"/>
      <c r="BF2254" s="28"/>
      <c r="BG2254" s="28"/>
      <c r="BH2254" s="28"/>
      <c r="BM2254" s="194"/>
      <c r="BO2254" s="28"/>
      <c r="BP2254" s="28"/>
      <c r="BQ2254" s="28"/>
      <c r="BV2254" s="194"/>
      <c r="BX2254" s="28"/>
      <c r="BY2254" s="28"/>
      <c r="BZ2254" s="28"/>
      <c r="CE2254" s="194"/>
      <c r="CG2254" s="28"/>
      <c r="CH2254" s="28"/>
      <c r="CI2254" s="28"/>
      <c r="CN2254" s="194"/>
      <c r="CP2254" s="28"/>
      <c r="CQ2254" s="28"/>
      <c r="CR2254" s="28"/>
      <c r="CW2254" s="194"/>
      <c r="CY2254" s="28"/>
      <c r="CZ2254" s="28"/>
      <c r="DA2254" s="28"/>
      <c r="DF2254" s="194"/>
      <c r="DH2254" s="28"/>
      <c r="DI2254" s="28"/>
      <c r="DJ2254" s="28"/>
      <c r="DO2254" s="194"/>
      <c r="DQ2254" s="28"/>
      <c r="DR2254" s="28"/>
      <c r="DS2254" s="28"/>
      <c r="DX2254" s="194"/>
      <c r="DZ2254" s="28"/>
      <c r="EA2254" s="28"/>
      <c r="EB2254" s="28"/>
      <c r="EG2254" s="194"/>
      <c r="EI2254" s="28"/>
      <c r="EJ2254" s="28"/>
      <c r="EK2254" s="28"/>
      <c r="EP2254" s="194"/>
      <c r="ER2254" s="28"/>
      <c r="ES2254" s="28"/>
      <c r="ET2254" s="28"/>
      <c r="EY2254" s="194"/>
      <c r="FA2254" s="28"/>
      <c r="FB2254" s="28"/>
      <c r="FC2254" s="28"/>
      <c r="FH2254" s="194"/>
      <c r="FJ2254" s="28"/>
      <c r="FK2254" s="28"/>
      <c r="FL2254" s="28"/>
      <c r="FQ2254" s="194"/>
      <c r="FS2254" s="28"/>
      <c r="FT2254" s="28"/>
      <c r="FU2254" s="28"/>
      <c r="FZ2254" s="194"/>
      <c r="GB2254" s="28"/>
      <c r="GC2254" s="28"/>
      <c r="GD2254" s="28"/>
      <c r="GI2254" s="194"/>
      <c r="GK2254" s="28"/>
      <c r="GL2254" s="28"/>
      <c r="GM2254" s="28"/>
      <c r="GR2254" s="194"/>
      <c r="GT2254" s="28"/>
      <c r="GU2254" s="28"/>
      <c r="GV2254" s="28"/>
      <c r="HA2254" s="194"/>
      <c r="HC2254" s="28"/>
      <c r="HD2254" s="28"/>
      <c r="HE2254" s="28"/>
      <c r="HJ2254" s="28"/>
      <c r="HK2254" s="28"/>
      <c r="HL2254" s="28"/>
      <c r="HM2254" s="28"/>
      <c r="HN2254" s="28"/>
      <c r="HO2254" s="28"/>
      <c r="HP2254" s="28"/>
      <c r="HQ2254" s="28"/>
      <c r="HR2254" s="28"/>
      <c r="HS2254" s="28"/>
      <c r="HT2254" s="28"/>
      <c r="HU2254" s="28"/>
      <c r="HV2254" s="28"/>
      <c r="HW2254" s="28"/>
      <c r="HX2254" s="28"/>
      <c r="HY2254" s="28"/>
      <c r="HZ2254" s="28"/>
      <c r="IA2254" s="28"/>
      <c r="IB2254" s="28"/>
      <c r="IC2254" s="28"/>
      <c r="ID2254" s="28"/>
      <c r="IE2254" s="28"/>
      <c r="IF2254" s="28"/>
      <c r="IG2254" s="28"/>
      <c r="IH2254" s="28"/>
      <c r="II2254" s="28"/>
      <c r="IJ2254" s="28"/>
      <c r="IK2254" s="28"/>
      <c r="IL2254" s="28"/>
      <c r="IM2254" s="28"/>
      <c r="IN2254" s="28"/>
      <c r="IO2254" s="28"/>
    </row>
    <row r="2255" spans="1:249" s="50" customFormat="1" ht="14.25">
      <c r="A2255" s="28"/>
      <c r="B2255" s="28"/>
      <c r="C2255" s="28"/>
      <c r="D2255" s="28"/>
      <c r="E2255" s="28"/>
      <c r="F2255"/>
      <c r="G2255"/>
      <c r="H2255" s="1"/>
      <c r="I2255" s="1"/>
      <c r="J2255" s="1"/>
      <c r="K2255" s="2"/>
      <c r="L2255" s="1"/>
      <c r="M2255"/>
      <c r="N2255" s="28"/>
      <c r="O2255" s="28"/>
      <c r="T2255" s="194"/>
      <c r="V2255" s="28"/>
      <c r="W2255" s="28"/>
      <c r="X2255" s="28"/>
      <c r="AC2255" s="194"/>
      <c r="AE2255" s="28"/>
      <c r="AF2255" s="28"/>
      <c r="AG2255" s="28"/>
      <c r="AL2255" s="194"/>
      <c r="AN2255" s="28"/>
      <c r="AO2255" s="28"/>
      <c r="AP2255" s="28"/>
      <c r="AU2255" s="194"/>
      <c r="AW2255" s="28"/>
      <c r="AX2255" s="28"/>
      <c r="AY2255" s="28"/>
      <c r="BD2255" s="194"/>
      <c r="BF2255" s="28"/>
      <c r="BG2255" s="28"/>
      <c r="BH2255" s="28"/>
      <c r="BM2255" s="194"/>
      <c r="BO2255" s="28"/>
      <c r="BP2255" s="28"/>
      <c r="BQ2255" s="28"/>
      <c r="BV2255" s="194"/>
      <c r="BX2255" s="28"/>
      <c r="BY2255" s="28"/>
      <c r="BZ2255" s="28"/>
      <c r="CE2255" s="194"/>
      <c r="CG2255" s="28"/>
      <c r="CH2255" s="28"/>
      <c r="CI2255" s="28"/>
      <c r="CN2255" s="194"/>
      <c r="CP2255" s="28"/>
      <c r="CQ2255" s="28"/>
      <c r="CR2255" s="28"/>
      <c r="CW2255" s="194"/>
      <c r="CY2255" s="28"/>
      <c r="CZ2255" s="28"/>
      <c r="DA2255" s="28"/>
      <c r="DF2255" s="194"/>
      <c r="DH2255" s="28"/>
      <c r="DI2255" s="28"/>
      <c r="DJ2255" s="28"/>
      <c r="DO2255" s="194"/>
      <c r="DQ2255" s="28"/>
      <c r="DR2255" s="28"/>
      <c r="DS2255" s="28"/>
      <c r="DX2255" s="194"/>
      <c r="DZ2255" s="28"/>
      <c r="EA2255" s="28"/>
      <c r="EB2255" s="28"/>
      <c r="EG2255" s="194"/>
      <c r="EI2255" s="28"/>
      <c r="EJ2255" s="28"/>
      <c r="EK2255" s="28"/>
      <c r="EP2255" s="194"/>
      <c r="ER2255" s="28"/>
      <c r="ES2255" s="28"/>
      <c r="ET2255" s="28"/>
      <c r="EY2255" s="194"/>
      <c r="FA2255" s="28"/>
      <c r="FB2255" s="28"/>
      <c r="FC2255" s="28"/>
      <c r="FH2255" s="194"/>
      <c r="FJ2255" s="28"/>
      <c r="FK2255" s="28"/>
      <c r="FL2255" s="28"/>
      <c r="FQ2255" s="194"/>
      <c r="FS2255" s="28"/>
      <c r="FT2255" s="28"/>
      <c r="FU2255" s="28"/>
      <c r="FZ2255" s="194"/>
      <c r="GB2255" s="28"/>
      <c r="GC2255" s="28"/>
      <c r="GD2255" s="28"/>
      <c r="GI2255" s="194"/>
      <c r="GK2255" s="28"/>
      <c r="GL2255" s="28"/>
      <c r="GM2255" s="28"/>
      <c r="GR2255" s="194"/>
      <c r="GT2255" s="28"/>
      <c r="GU2255" s="28"/>
      <c r="GV2255" s="28"/>
      <c r="HA2255" s="194"/>
      <c r="HC2255" s="28"/>
      <c r="HD2255" s="28"/>
      <c r="HE2255" s="28"/>
      <c r="HJ2255" s="28"/>
      <c r="HK2255" s="28"/>
      <c r="HL2255" s="28"/>
      <c r="HM2255" s="28"/>
      <c r="HN2255" s="28"/>
      <c r="HO2255" s="28"/>
      <c r="HP2255" s="28"/>
      <c r="HQ2255" s="28"/>
      <c r="HR2255" s="28"/>
      <c r="HS2255" s="28"/>
      <c r="HT2255" s="28"/>
      <c r="HU2255" s="28"/>
      <c r="HV2255" s="28"/>
      <c r="HW2255" s="28"/>
      <c r="HX2255" s="28"/>
      <c r="HY2255" s="28"/>
      <c r="HZ2255" s="28"/>
      <c r="IA2255" s="28"/>
      <c r="IB2255" s="28"/>
      <c r="IC2255" s="28"/>
      <c r="ID2255" s="28"/>
      <c r="IE2255" s="28"/>
      <c r="IF2255" s="28"/>
      <c r="IG2255" s="28"/>
      <c r="IH2255" s="28"/>
      <c r="II2255" s="28"/>
      <c r="IJ2255" s="28"/>
      <c r="IK2255" s="28"/>
      <c r="IL2255" s="28"/>
      <c r="IM2255" s="28"/>
      <c r="IN2255" s="28"/>
      <c r="IO2255" s="28"/>
    </row>
    <row r="2256" spans="1:249" s="50" customFormat="1" ht="14.25">
      <c r="A2256" s="28"/>
      <c r="B2256" s="28"/>
      <c r="C2256" s="28"/>
      <c r="D2256" s="28"/>
      <c r="E2256" s="28"/>
      <c r="F2256"/>
      <c r="G2256"/>
      <c r="H2256" s="1"/>
      <c r="I2256" s="1"/>
      <c r="J2256" s="1"/>
      <c r="K2256" s="2"/>
      <c r="L2256" s="1"/>
      <c r="M2256"/>
      <c r="N2256" s="28"/>
      <c r="O2256" s="28"/>
      <c r="T2256" s="194"/>
      <c r="V2256" s="28"/>
      <c r="W2256" s="28"/>
      <c r="X2256" s="28"/>
      <c r="AC2256" s="194"/>
      <c r="AE2256" s="28"/>
      <c r="AF2256" s="28"/>
      <c r="AG2256" s="28"/>
      <c r="AL2256" s="194"/>
      <c r="AN2256" s="28"/>
      <c r="AO2256" s="28"/>
      <c r="AP2256" s="28"/>
      <c r="AU2256" s="194"/>
      <c r="AW2256" s="28"/>
      <c r="AX2256" s="28"/>
      <c r="AY2256" s="28"/>
      <c r="BD2256" s="194"/>
      <c r="BF2256" s="28"/>
      <c r="BG2256" s="28"/>
      <c r="BH2256" s="28"/>
      <c r="BM2256" s="194"/>
      <c r="BO2256" s="28"/>
      <c r="BP2256" s="28"/>
      <c r="BQ2256" s="28"/>
      <c r="BV2256" s="194"/>
      <c r="BX2256" s="28"/>
      <c r="BY2256" s="28"/>
      <c r="BZ2256" s="28"/>
      <c r="CE2256" s="194"/>
      <c r="CG2256" s="28"/>
      <c r="CH2256" s="28"/>
      <c r="CI2256" s="28"/>
      <c r="CN2256" s="194"/>
      <c r="CP2256" s="28"/>
      <c r="CQ2256" s="28"/>
      <c r="CR2256" s="28"/>
      <c r="CW2256" s="194"/>
      <c r="CY2256" s="28"/>
      <c r="CZ2256" s="28"/>
      <c r="DA2256" s="28"/>
      <c r="DF2256" s="194"/>
      <c r="DH2256" s="28"/>
      <c r="DI2256" s="28"/>
      <c r="DJ2256" s="28"/>
      <c r="DO2256" s="194"/>
      <c r="DQ2256" s="28"/>
      <c r="DR2256" s="28"/>
      <c r="DS2256" s="28"/>
      <c r="DX2256" s="194"/>
      <c r="DZ2256" s="28"/>
      <c r="EA2256" s="28"/>
      <c r="EB2256" s="28"/>
      <c r="EG2256" s="194"/>
      <c r="EI2256" s="28"/>
      <c r="EJ2256" s="28"/>
      <c r="EK2256" s="28"/>
      <c r="EP2256" s="194"/>
      <c r="ER2256" s="28"/>
      <c r="ES2256" s="28"/>
      <c r="ET2256" s="28"/>
      <c r="EY2256" s="194"/>
      <c r="FA2256" s="28"/>
      <c r="FB2256" s="28"/>
      <c r="FC2256" s="28"/>
      <c r="FH2256" s="194"/>
      <c r="FJ2256" s="28"/>
      <c r="FK2256" s="28"/>
      <c r="FL2256" s="28"/>
      <c r="FQ2256" s="194"/>
      <c r="FS2256" s="28"/>
      <c r="FT2256" s="28"/>
      <c r="FU2256" s="28"/>
      <c r="FZ2256" s="194"/>
      <c r="GB2256" s="28"/>
      <c r="GC2256" s="28"/>
      <c r="GD2256" s="28"/>
      <c r="GI2256" s="194"/>
      <c r="GK2256" s="28"/>
      <c r="GL2256" s="28"/>
      <c r="GM2256" s="28"/>
      <c r="GR2256" s="194"/>
      <c r="GT2256" s="28"/>
      <c r="GU2256" s="28"/>
      <c r="GV2256" s="28"/>
      <c r="HA2256" s="194"/>
      <c r="HC2256" s="28"/>
      <c r="HD2256" s="28"/>
      <c r="HE2256" s="28"/>
      <c r="HJ2256" s="28"/>
      <c r="HK2256" s="28"/>
      <c r="HL2256" s="28"/>
      <c r="HM2256" s="28"/>
      <c r="HN2256" s="28"/>
      <c r="HO2256" s="28"/>
      <c r="HP2256" s="28"/>
      <c r="HQ2256" s="28"/>
      <c r="HR2256" s="28"/>
      <c r="HS2256" s="28"/>
      <c r="HT2256" s="28"/>
      <c r="HU2256" s="28"/>
      <c r="HV2256" s="28"/>
      <c r="HW2256" s="28"/>
      <c r="HX2256" s="28"/>
      <c r="HY2256" s="28"/>
      <c r="HZ2256" s="28"/>
      <c r="IA2256" s="28"/>
      <c r="IB2256" s="28"/>
      <c r="IC2256" s="28"/>
      <c r="ID2256" s="28"/>
      <c r="IE2256" s="28"/>
      <c r="IF2256" s="28"/>
      <c r="IG2256" s="28"/>
      <c r="IH2256" s="28"/>
      <c r="II2256" s="28"/>
      <c r="IJ2256" s="28"/>
      <c r="IK2256" s="28"/>
      <c r="IL2256" s="28"/>
      <c r="IM2256" s="28"/>
      <c r="IN2256" s="28"/>
      <c r="IO2256" s="28"/>
    </row>
    <row r="2257" spans="1:249" s="50" customFormat="1" ht="14.25">
      <c r="A2257" s="28"/>
      <c r="B2257" s="28"/>
      <c r="C2257" s="28"/>
      <c r="D2257" s="28"/>
      <c r="E2257" s="28"/>
      <c r="F2257"/>
      <c r="G2257"/>
      <c r="H2257" s="1"/>
      <c r="I2257" s="1"/>
      <c r="J2257" s="1"/>
      <c r="K2257" s="2"/>
      <c r="L2257" s="1"/>
      <c r="M2257"/>
      <c r="N2257" s="28"/>
      <c r="O2257" s="28"/>
      <c r="T2257" s="194"/>
      <c r="V2257" s="28"/>
      <c r="W2257" s="28"/>
      <c r="X2257" s="28"/>
      <c r="AC2257" s="194"/>
      <c r="AE2257" s="28"/>
      <c r="AF2257" s="28"/>
      <c r="AG2257" s="28"/>
      <c r="AL2257" s="194"/>
      <c r="AN2257" s="28"/>
      <c r="AO2257" s="28"/>
      <c r="AP2257" s="28"/>
      <c r="AU2257" s="194"/>
      <c r="AW2257" s="28"/>
      <c r="AX2257" s="28"/>
      <c r="AY2257" s="28"/>
      <c r="BD2257" s="194"/>
      <c r="BF2257" s="28"/>
      <c r="BG2257" s="28"/>
      <c r="BH2257" s="28"/>
      <c r="BM2257" s="194"/>
      <c r="BO2257" s="28"/>
      <c r="BP2257" s="28"/>
      <c r="BQ2257" s="28"/>
      <c r="BV2257" s="194"/>
      <c r="BX2257" s="28"/>
      <c r="BY2257" s="28"/>
      <c r="BZ2257" s="28"/>
      <c r="CE2257" s="194"/>
      <c r="CG2257" s="28"/>
      <c r="CH2257" s="28"/>
      <c r="CI2257" s="28"/>
      <c r="CN2257" s="194"/>
      <c r="CP2257" s="28"/>
      <c r="CQ2257" s="28"/>
      <c r="CR2257" s="28"/>
      <c r="CW2257" s="194"/>
      <c r="CY2257" s="28"/>
      <c r="CZ2257" s="28"/>
      <c r="DA2257" s="28"/>
      <c r="DF2257" s="194"/>
      <c r="DH2257" s="28"/>
      <c r="DI2257" s="28"/>
      <c r="DJ2257" s="28"/>
      <c r="DO2257" s="194"/>
      <c r="DQ2257" s="28"/>
      <c r="DR2257" s="28"/>
      <c r="DS2257" s="28"/>
      <c r="DX2257" s="194"/>
      <c r="DZ2257" s="28"/>
      <c r="EA2257" s="28"/>
      <c r="EB2257" s="28"/>
      <c r="EG2257" s="194"/>
      <c r="EI2257" s="28"/>
      <c r="EJ2257" s="28"/>
      <c r="EK2257" s="28"/>
      <c r="EP2257" s="194"/>
      <c r="ER2257" s="28"/>
      <c r="ES2257" s="28"/>
      <c r="ET2257" s="28"/>
      <c r="EY2257" s="194"/>
      <c r="FA2257" s="28"/>
      <c r="FB2257" s="28"/>
      <c r="FC2257" s="28"/>
      <c r="FH2257" s="194"/>
      <c r="FJ2257" s="28"/>
      <c r="FK2257" s="28"/>
      <c r="FL2257" s="28"/>
      <c r="FQ2257" s="194"/>
      <c r="FS2257" s="28"/>
      <c r="FT2257" s="28"/>
      <c r="FU2257" s="28"/>
      <c r="FZ2257" s="194"/>
      <c r="GB2257" s="28"/>
      <c r="GC2257" s="28"/>
      <c r="GD2257" s="28"/>
      <c r="GI2257" s="194"/>
      <c r="GK2257" s="28"/>
      <c r="GL2257" s="28"/>
      <c r="GM2257" s="28"/>
      <c r="GR2257" s="194"/>
      <c r="GT2257" s="28"/>
      <c r="GU2257" s="28"/>
      <c r="GV2257" s="28"/>
      <c r="HA2257" s="194"/>
      <c r="HC2257" s="28"/>
      <c r="HD2257" s="28"/>
      <c r="HE2257" s="28"/>
      <c r="HJ2257" s="28"/>
      <c r="HK2257" s="28"/>
      <c r="HL2257" s="28"/>
      <c r="HM2257" s="28"/>
      <c r="HN2257" s="28"/>
      <c r="HO2257" s="28"/>
      <c r="HP2257" s="28"/>
      <c r="HQ2257" s="28"/>
      <c r="HR2257" s="28"/>
      <c r="HS2257" s="28"/>
      <c r="HT2257" s="28"/>
      <c r="HU2257" s="28"/>
      <c r="HV2257" s="28"/>
      <c r="HW2257" s="28"/>
      <c r="HX2257" s="28"/>
      <c r="HY2257" s="28"/>
      <c r="HZ2257" s="28"/>
      <c r="IA2257" s="28"/>
      <c r="IB2257" s="28"/>
      <c r="IC2257" s="28"/>
      <c r="ID2257" s="28"/>
      <c r="IE2257" s="28"/>
      <c r="IF2257" s="28"/>
      <c r="IG2257" s="28"/>
      <c r="IH2257" s="28"/>
      <c r="II2257" s="28"/>
      <c r="IJ2257" s="28"/>
      <c r="IK2257" s="28"/>
      <c r="IL2257" s="28"/>
      <c r="IM2257" s="28"/>
      <c r="IN2257" s="28"/>
      <c r="IO2257" s="28"/>
    </row>
    <row r="2258" spans="1:249" s="50" customFormat="1" ht="14.25">
      <c r="A2258" s="28"/>
      <c r="B2258" s="28"/>
      <c r="C2258" s="28"/>
      <c r="D2258" s="28"/>
      <c r="E2258" s="28"/>
      <c r="F2258"/>
      <c r="G2258"/>
      <c r="H2258" s="1"/>
      <c r="I2258" s="1"/>
      <c r="J2258" s="1"/>
      <c r="K2258" s="2"/>
      <c r="L2258" s="1"/>
      <c r="M2258"/>
      <c r="N2258" s="28"/>
      <c r="O2258" s="28"/>
      <c r="T2258" s="194"/>
      <c r="V2258" s="28"/>
      <c r="W2258" s="28"/>
      <c r="X2258" s="28"/>
      <c r="AC2258" s="194"/>
      <c r="AE2258" s="28"/>
      <c r="AF2258" s="28"/>
      <c r="AG2258" s="28"/>
      <c r="AL2258" s="194"/>
      <c r="AN2258" s="28"/>
      <c r="AO2258" s="28"/>
      <c r="AP2258" s="28"/>
      <c r="AU2258" s="194"/>
      <c r="AW2258" s="28"/>
      <c r="AX2258" s="28"/>
      <c r="AY2258" s="28"/>
      <c r="BD2258" s="194"/>
      <c r="BF2258" s="28"/>
      <c r="BG2258" s="28"/>
      <c r="BH2258" s="28"/>
      <c r="BM2258" s="194"/>
      <c r="BO2258" s="28"/>
      <c r="BP2258" s="28"/>
      <c r="BQ2258" s="28"/>
      <c r="BV2258" s="194"/>
      <c r="BX2258" s="28"/>
      <c r="BY2258" s="28"/>
      <c r="BZ2258" s="28"/>
      <c r="CE2258" s="194"/>
      <c r="CG2258" s="28"/>
      <c r="CH2258" s="28"/>
      <c r="CI2258" s="28"/>
      <c r="CN2258" s="194"/>
      <c r="CP2258" s="28"/>
      <c r="CQ2258" s="28"/>
      <c r="CR2258" s="28"/>
      <c r="CW2258" s="194"/>
      <c r="CY2258" s="28"/>
      <c r="CZ2258" s="28"/>
      <c r="DA2258" s="28"/>
      <c r="DF2258" s="194"/>
      <c r="DH2258" s="28"/>
      <c r="DI2258" s="28"/>
      <c r="DJ2258" s="28"/>
      <c r="DO2258" s="194"/>
      <c r="DQ2258" s="28"/>
      <c r="DR2258" s="28"/>
      <c r="DS2258" s="28"/>
      <c r="DX2258" s="194"/>
      <c r="DZ2258" s="28"/>
      <c r="EA2258" s="28"/>
      <c r="EB2258" s="28"/>
      <c r="EG2258" s="194"/>
      <c r="EI2258" s="28"/>
      <c r="EJ2258" s="28"/>
      <c r="EK2258" s="28"/>
      <c r="EP2258" s="194"/>
      <c r="ER2258" s="28"/>
      <c r="ES2258" s="28"/>
      <c r="ET2258" s="28"/>
      <c r="EY2258" s="194"/>
      <c r="FA2258" s="28"/>
      <c r="FB2258" s="28"/>
      <c r="FC2258" s="28"/>
      <c r="FH2258" s="194"/>
      <c r="FJ2258" s="28"/>
      <c r="FK2258" s="28"/>
      <c r="FL2258" s="28"/>
      <c r="FQ2258" s="194"/>
      <c r="FS2258" s="28"/>
      <c r="FT2258" s="28"/>
      <c r="FU2258" s="28"/>
      <c r="FZ2258" s="194"/>
      <c r="GB2258" s="28"/>
      <c r="GC2258" s="28"/>
      <c r="GD2258" s="28"/>
      <c r="GI2258" s="194"/>
      <c r="GK2258" s="28"/>
      <c r="GL2258" s="28"/>
      <c r="GM2258" s="28"/>
      <c r="GR2258" s="194"/>
      <c r="GT2258" s="28"/>
      <c r="GU2258" s="28"/>
      <c r="GV2258" s="28"/>
      <c r="HA2258" s="194"/>
      <c r="HC2258" s="28"/>
      <c r="HD2258" s="28"/>
      <c r="HE2258" s="28"/>
      <c r="HJ2258" s="28"/>
      <c r="HK2258" s="28"/>
      <c r="HL2258" s="28"/>
      <c r="HM2258" s="28"/>
      <c r="HN2258" s="28"/>
      <c r="HO2258" s="28"/>
      <c r="HP2258" s="28"/>
      <c r="HQ2258" s="28"/>
      <c r="HR2258" s="28"/>
      <c r="HS2258" s="28"/>
      <c r="HT2258" s="28"/>
      <c r="HU2258" s="28"/>
      <c r="HV2258" s="28"/>
      <c r="HW2258" s="28"/>
      <c r="HX2258" s="28"/>
      <c r="HY2258" s="28"/>
      <c r="HZ2258" s="28"/>
      <c r="IA2258" s="28"/>
      <c r="IB2258" s="28"/>
      <c r="IC2258" s="28"/>
      <c r="ID2258" s="28"/>
      <c r="IE2258" s="28"/>
      <c r="IF2258" s="28"/>
      <c r="IG2258" s="28"/>
      <c r="IH2258" s="28"/>
      <c r="II2258" s="28"/>
      <c r="IJ2258" s="28"/>
      <c r="IK2258" s="28"/>
      <c r="IL2258" s="28"/>
      <c r="IM2258" s="28"/>
      <c r="IN2258" s="28"/>
      <c r="IO2258" s="28"/>
    </row>
    <row r="2259" spans="1:249" s="50" customFormat="1" ht="14.25">
      <c r="A2259" s="28"/>
      <c r="B2259" s="28"/>
      <c r="C2259" s="28"/>
      <c r="D2259" s="28"/>
      <c r="E2259" s="28"/>
      <c r="F2259"/>
      <c r="G2259"/>
      <c r="H2259" s="1"/>
      <c r="I2259" s="1"/>
      <c r="J2259" s="1"/>
      <c r="K2259" s="2"/>
      <c r="L2259" s="1"/>
      <c r="M2259"/>
      <c r="N2259" s="28"/>
      <c r="O2259" s="28"/>
      <c r="T2259" s="194"/>
      <c r="V2259" s="28"/>
      <c r="W2259" s="28"/>
      <c r="X2259" s="28"/>
      <c r="AC2259" s="194"/>
      <c r="AE2259" s="28"/>
      <c r="AF2259" s="28"/>
      <c r="AG2259" s="28"/>
      <c r="AL2259" s="194"/>
      <c r="AN2259" s="28"/>
      <c r="AO2259" s="28"/>
      <c r="AP2259" s="28"/>
      <c r="AU2259" s="194"/>
      <c r="AW2259" s="28"/>
      <c r="AX2259" s="28"/>
      <c r="AY2259" s="28"/>
      <c r="BD2259" s="194"/>
      <c r="BF2259" s="28"/>
      <c r="BG2259" s="28"/>
      <c r="BH2259" s="28"/>
      <c r="BM2259" s="194"/>
      <c r="BO2259" s="28"/>
      <c r="BP2259" s="28"/>
      <c r="BQ2259" s="28"/>
      <c r="BV2259" s="194"/>
      <c r="BX2259" s="28"/>
      <c r="BY2259" s="28"/>
      <c r="BZ2259" s="28"/>
      <c r="CE2259" s="194"/>
      <c r="CG2259" s="28"/>
      <c r="CH2259" s="28"/>
      <c r="CI2259" s="28"/>
      <c r="CN2259" s="194"/>
      <c r="CP2259" s="28"/>
      <c r="CQ2259" s="28"/>
      <c r="CR2259" s="28"/>
      <c r="CW2259" s="194"/>
      <c r="CY2259" s="28"/>
      <c r="CZ2259" s="28"/>
      <c r="DA2259" s="28"/>
      <c r="DF2259" s="194"/>
      <c r="DH2259" s="28"/>
      <c r="DI2259" s="28"/>
      <c r="DJ2259" s="28"/>
      <c r="DO2259" s="194"/>
      <c r="DQ2259" s="28"/>
      <c r="DR2259" s="28"/>
      <c r="DS2259" s="28"/>
      <c r="DX2259" s="194"/>
      <c r="DZ2259" s="28"/>
      <c r="EA2259" s="28"/>
      <c r="EB2259" s="28"/>
      <c r="EG2259" s="194"/>
      <c r="EI2259" s="28"/>
      <c r="EJ2259" s="28"/>
      <c r="EK2259" s="28"/>
      <c r="EP2259" s="194"/>
      <c r="ER2259" s="28"/>
      <c r="ES2259" s="28"/>
      <c r="ET2259" s="28"/>
      <c r="EY2259" s="194"/>
      <c r="FA2259" s="28"/>
      <c r="FB2259" s="28"/>
      <c r="FC2259" s="28"/>
      <c r="FH2259" s="194"/>
      <c r="FJ2259" s="28"/>
      <c r="FK2259" s="28"/>
      <c r="FL2259" s="28"/>
      <c r="FQ2259" s="194"/>
      <c r="FS2259" s="28"/>
      <c r="FT2259" s="28"/>
      <c r="FU2259" s="28"/>
      <c r="FZ2259" s="194"/>
      <c r="GB2259" s="28"/>
      <c r="GC2259" s="28"/>
      <c r="GD2259" s="28"/>
      <c r="GI2259" s="194"/>
      <c r="GK2259" s="28"/>
      <c r="GL2259" s="28"/>
      <c r="GM2259" s="28"/>
      <c r="GR2259" s="194"/>
      <c r="GT2259" s="28"/>
      <c r="GU2259" s="28"/>
      <c r="GV2259" s="28"/>
      <c r="HA2259" s="194"/>
      <c r="HC2259" s="28"/>
      <c r="HD2259" s="28"/>
      <c r="HE2259" s="28"/>
      <c r="HJ2259" s="28"/>
      <c r="HK2259" s="28"/>
      <c r="HL2259" s="28"/>
      <c r="HM2259" s="28"/>
      <c r="HN2259" s="28"/>
      <c r="HO2259" s="28"/>
      <c r="HP2259" s="28"/>
      <c r="HQ2259" s="28"/>
      <c r="HR2259" s="28"/>
      <c r="HS2259" s="28"/>
      <c r="HT2259" s="28"/>
      <c r="HU2259" s="28"/>
      <c r="HV2259" s="28"/>
      <c r="HW2259" s="28"/>
      <c r="HX2259" s="28"/>
      <c r="HY2259" s="28"/>
      <c r="HZ2259" s="28"/>
      <c r="IA2259" s="28"/>
      <c r="IB2259" s="28"/>
      <c r="IC2259" s="28"/>
      <c r="ID2259" s="28"/>
      <c r="IE2259" s="28"/>
      <c r="IF2259" s="28"/>
      <c r="IG2259" s="28"/>
      <c r="IH2259" s="28"/>
      <c r="II2259" s="28"/>
      <c r="IJ2259" s="28"/>
      <c r="IK2259" s="28"/>
      <c r="IL2259" s="28"/>
      <c r="IM2259" s="28"/>
      <c r="IN2259" s="28"/>
      <c r="IO2259" s="28"/>
    </row>
    <row r="2260" spans="1:249" s="50" customFormat="1" ht="14.25">
      <c r="A2260" s="28"/>
      <c r="B2260" s="28"/>
      <c r="C2260" s="28"/>
      <c r="D2260" s="28"/>
      <c r="E2260" s="28"/>
      <c r="F2260"/>
      <c r="G2260"/>
      <c r="H2260" s="1"/>
      <c r="I2260" s="1"/>
      <c r="J2260" s="1"/>
      <c r="K2260" s="2"/>
      <c r="L2260" s="1"/>
      <c r="M2260"/>
      <c r="N2260" s="28"/>
      <c r="O2260" s="28"/>
      <c r="T2260" s="194"/>
      <c r="V2260" s="28"/>
      <c r="W2260" s="28"/>
      <c r="X2260" s="28"/>
      <c r="AC2260" s="194"/>
      <c r="AE2260" s="28"/>
      <c r="AF2260" s="28"/>
      <c r="AG2260" s="28"/>
      <c r="AL2260" s="194"/>
      <c r="AN2260" s="28"/>
      <c r="AO2260" s="28"/>
      <c r="AP2260" s="28"/>
      <c r="AU2260" s="194"/>
      <c r="AW2260" s="28"/>
      <c r="AX2260" s="28"/>
      <c r="AY2260" s="28"/>
      <c r="BD2260" s="194"/>
      <c r="BF2260" s="28"/>
      <c r="BG2260" s="28"/>
      <c r="BH2260" s="28"/>
      <c r="BM2260" s="194"/>
      <c r="BO2260" s="28"/>
      <c r="BP2260" s="28"/>
      <c r="BQ2260" s="28"/>
      <c r="BV2260" s="194"/>
      <c r="BX2260" s="28"/>
      <c r="BY2260" s="28"/>
      <c r="BZ2260" s="28"/>
      <c r="CE2260" s="194"/>
      <c r="CG2260" s="28"/>
      <c r="CH2260" s="28"/>
      <c r="CI2260" s="28"/>
      <c r="CN2260" s="194"/>
      <c r="CP2260" s="28"/>
      <c r="CQ2260" s="28"/>
      <c r="CR2260" s="28"/>
      <c r="CW2260" s="194"/>
      <c r="CY2260" s="28"/>
      <c r="CZ2260" s="28"/>
      <c r="DA2260" s="28"/>
      <c r="DF2260" s="194"/>
      <c r="DH2260" s="28"/>
      <c r="DI2260" s="28"/>
      <c r="DJ2260" s="28"/>
      <c r="DO2260" s="194"/>
      <c r="DQ2260" s="28"/>
      <c r="DR2260" s="28"/>
      <c r="DS2260" s="28"/>
      <c r="DX2260" s="194"/>
      <c r="DZ2260" s="28"/>
      <c r="EA2260" s="28"/>
      <c r="EB2260" s="28"/>
      <c r="EG2260" s="194"/>
      <c r="EI2260" s="28"/>
      <c r="EJ2260" s="28"/>
      <c r="EK2260" s="28"/>
      <c r="EP2260" s="194"/>
      <c r="ER2260" s="28"/>
      <c r="ES2260" s="28"/>
      <c r="ET2260" s="28"/>
      <c r="EY2260" s="194"/>
      <c r="FA2260" s="28"/>
      <c r="FB2260" s="28"/>
      <c r="FC2260" s="28"/>
      <c r="FH2260" s="194"/>
      <c r="FJ2260" s="28"/>
      <c r="FK2260" s="28"/>
      <c r="FL2260" s="28"/>
      <c r="FQ2260" s="194"/>
      <c r="FS2260" s="28"/>
      <c r="FT2260" s="28"/>
      <c r="FU2260" s="28"/>
      <c r="FZ2260" s="194"/>
      <c r="GB2260" s="28"/>
      <c r="GC2260" s="28"/>
      <c r="GD2260" s="28"/>
      <c r="GI2260" s="194"/>
      <c r="GK2260" s="28"/>
      <c r="GL2260" s="28"/>
      <c r="GM2260" s="28"/>
      <c r="GR2260" s="194"/>
      <c r="GT2260" s="28"/>
      <c r="GU2260" s="28"/>
      <c r="GV2260" s="28"/>
      <c r="HA2260" s="194"/>
      <c r="HC2260" s="28"/>
      <c r="HD2260" s="28"/>
      <c r="HE2260" s="28"/>
      <c r="HJ2260" s="28"/>
      <c r="HK2260" s="28"/>
      <c r="HL2260" s="28"/>
      <c r="HM2260" s="28"/>
      <c r="HN2260" s="28"/>
      <c r="HO2260" s="28"/>
      <c r="HP2260" s="28"/>
      <c r="HQ2260" s="28"/>
      <c r="HR2260" s="28"/>
      <c r="HS2260" s="28"/>
      <c r="HT2260" s="28"/>
      <c r="HU2260" s="28"/>
      <c r="HV2260" s="28"/>
      <c r="HW2260" s="28"/>
      <c r="HX2260" s="28"/>
      <c r="HY2260" s="28"/>
      <c r="HZ2260" s="28"/>
      <c r="IA2260" s="28"/>
      <c r="IB2260" s="28"/>
      <c r="IC2260" s="28"/>
      <c r="ID2260" s="28"/>
      <c r="IE2260" s="28"/>
      <c r="IF2260" s="28"/>
      <c r="IG2260" s="28"/>
      <c r="IH2260" s="28"/>
      <c r="II2260" s="28"/>
      <c r="IJ2260" s="28"/>
      <c r="IK2260" s="28"/>
      <c r="IL2260" s="28"/>
      <c r="IM2260" s="28"/>
      <c r="IN2260" s="28"/>
      <c r="IO2260" s="28"/>
    </row>
    <row r="2261" spans="1:249" s="50" customFormat="1" ht="14.25">
      <c r="A2261" s="28"/>
      <c r="B2261" s="28"/>
      <c r="C2261" s="28"/>
      <c r="D2261" s="28"/>
      <c r="E2261" s="28"/>
      <c r="F2261"/>
      <c r="G2261"/>
      <c r="H2261" s="1"/>
      <c r="I2261" s="1"/>
      <c r="J2261" s="1"/>
      <c r="K2261" s="2"/>
      <c r="L2261" s="1"/>
      <c r="M2261"/>
      <c r="N2261" s="28"/>
      <c r="O2261" s="28"/>
      <c r="T2261" s="194"/>
      <c r="V2261" s="28"/>
      <c r="W2261" s="28"/>
      <c r="X2261" s="28"/>
      <c r="AC2261" s="194"/>
      <c r="AE2261" s="28"/>
      <c r="AF2261" s="28"/>
      <c r="AG2261" s="28"/>
      <c r="AL2261" s="194"/>
      <c r="AN2261" s="28"/>
      <c r="AO2261" s="28"/>
      <c r="AP2261" s="28"/>
      <c r="AU2261" s="194"/>
      <c r="AW2261" s="28"/>
      <c r="AX2261" s="28"/>
      <c r="AY2261" s="28"/>
      <c r="BD2261" s="194"/>
      <c r="BF2261" s="28"/>
      <c r="BG2261" s="28"/>
      <c r="BH2261" s="28"/>
      <c r="BM2261" s="194"/>
      <c r="BO2261" s="28"/>
      <c r="BP2261" s="28"/>
      <c r="BQ2261" s="28"/>
      <c r="BV2261" s="194"/>
      <c r="BX2261" s="28"/>
      <c r="BY2261" s="28"/>
      <c r="BZ2261" s="28"/>
      <c r="CE2261" s="194"/>
      <c r="CG2261" s="28"/>
      <c r="CH2261" s="28"/>
      <c r="CI2261" s="28"/>
      <c r="CN2261" s="194"/>
      <c r="CP2261" s="28"/>
      <c r="CQ2261" s="28"/>
      <c r="CR2261" s="28"/>
      <c r="CW2261" s="194"/>
      <c r="CY2261" s="28"/>
      <c r="CZ2261" s="28"/>
      <c r="DA2261" s="28"/>
      <c r="DF2261" s="194"/>
      <c r="DH2261" s="28"/>
      <c r="DI2261" s="28"/>
      <c r="DJ2261" s="28"/>
      <c r="DO2261" s="194"/>
      <c r="DQ2261" s="28"/>
      <c r="DR2261" s="28"/>
      <c r="DS2261" s="28"/>
      <c r="DX2261" s="194"/>
      <c r="DZ2261" s="28"/>
      <c r="EA2261" s="28"/>
      <c r="EB2261" s="28"/>
      <c r="EG2261" s="194"/>
      <c r="EI2261" s="28"/>
      <c r="EJ2261" s="28"/>
      <c r="EK2261" s="28"/>
      <c r="EP2261" s="194"/>
      <c r="ER2261" s="28"/>
      <c r="ES2261" s="28"/>
      <c r="ET2261" s="28"/>
      <c r="EY2261" s="194"/>
      <c r="FA2261" s="28"/>
      <c r="FB2261" s="28"/>
      <c r="FC2261" s="28"/>
      <c r="FH2261" s="194"/>
      <c r="FJ2261" s="28"/>
      <c r="FK2261" s="28"/>
      <c r="FL2261" s="28"/>
      <c r="FQ2261" s="194"/>
      <c r="FS2261" s="28"/>
      <c r="FT2261" s="28"/>
      <c r="FU2261" s="28"/>
      <c r="FZ2261" s="194"/>
      <c r="GB2261" s="28"/>
      <c r="GC2261" s="28"/>
      <c r="GD2261" s="28"/>
      <c r="GI2261" s="194"/>
      <c r="GK2261" s="28"/>
      <c r="GL2261" s="28"/>
      <c r="GM2261" s="28"/>
      <c r="GR2261" s="194"/>
      <c r="GT2261" s="28"/>
      <c r="GU2261" s="28"/>
      <c r="GV2261" s="28"/>
      <c r="HA2261" s="194"/>
      <c r="HC2261" s="28"/>
      <c r="HD2261" s="28"/>
      <c r="HE2261" s="28"/>
      <c r="HJ2261" s="28"/>
      <c r="HK2261" s="28"/>
      <c r="HL2261" s="28"/>
      <c r="HM2261" s="28"/>
      <c r="HN2261" s="28"/>
      <c r="HO2261" s="28"/>
      <c r="HP2261" s="28"/>
      <c r="HQ2261" s="28"/>
      <c r="HR2261" s="28"/>
      <c r="HS2261" s="28"/>
      <c r="HT2261" s="28"/>
      <c r="HU2261" s="28"/>
      <c r="HV2261" s="28"/>
      <c r="HW2261" s="28"/>
      <c r="HX2261" s="28"/>
      <c r="HY2261" s="28"/>
      <c r="HZ2261" s="28"/>
      <c r="IA2261" s="28"/>
      <c r="IB2261" s="28"/>
      <c r="IC2261" s="28"/>
      <c r="ID2261" s="28"/>
      <c r="IE2261" s="28"/>
      <c r="IF2261" s="28"/>
      <c r="IG2261" s="28"/>
      <c r="IH2261" s="28"/>
      <c r="II2261" s="28"/>
      <c r="IJ2261" s="28"/>
      <c r="IK2261" s="28"/>
      <c r="IL2261" s="28"/>
      <c r="IM2261" s="28"/>
      <c r="IN2261" s="28"/>
      <c r="IO2261" s="28"/>
    </row>
    <row r="2262" spans="1:249" s="50" customFormat="1" ht="14.25">
      <c r="A2262" s="28"/>
      <c r="B2262" s="28"/>
      <c r="C2262" s="28"/>
      <c r="D2262" s="28"/>
      <c r="E2262" s="28"/>
      <c r="F2262"/>
      <c r="G2262"/>
      <c r="H2262" s="1"/>
      <c r="I2262" s="1"/>
      <c r="J2262" s="1"/>
      <c r="K2262" s="2"/>
      <c r="L2262" s="1"/>
      <c r="M2262"/>
      <c r="N2262" s="28"/>
      <c r="O2262" s="28"/>
      <c r="T2262" s="194"/>
      <c r="V2262" s="28"/>
      <c r="W2262" s="28"/>
      <c r="X2262" s="28"/>
      <c r="AC2262" s="194"/>
      <c r="AE2262" s="28"/>
      <c r="AF2262" s="28"/>
      <c r="AG2262" s="28"/>
      <c r="AL2262" s="194"/>
      <c r="AN2262" s="28"/>
      <c r="AO2262" s="28"/>
      <c r="AP2262" s="28"/>
      <c r="AU2262" s="194"/>
      <c r="AW2262" s="28"/>
      <c r="AX2262" s="28"/>
      <c r="AY2262" s="28"/>
      <c r="BD2262" s="194"/>
      <c r="BF2262" s="28"/>
      <c r="BG2262" s="28"/>
      <c r="BH2262" s="28"/>
      <c r="BM2262" s="194"/>
      <c r="BO2262" s="28"/>
      <c r="BP2262" s="28"/>
      <c r="BQ2262" s="28"/>
      <c r="BV2262" s="194"/>
      <c r="BX2262" s="28"/>
      <c r="BY2262" s="28"/>
      <c r="BZ2262" s="28"/>
      <c r="CE2262" s="194"/>
      <c r="CG2262" s="28"/>
      <c r="CH2262" s="28"/>
      <c r="CI2262" s="28"/>
      <c r="CN2262" s="194"/>
      <c r="CP2262" s="28"/>
      <c r="CQ2262" s="28"/>
      <c r="CR2262" s="28"/>
      <c r="CW2262" s="194"/>
      <c r="CY2262" s="28"/>
      <c r="CZ2262" s="28"/>
      <c r="DA2262" s="28"/>
      <c r="DF2262" s="194"/>
      <c r="DH2262" s="28"/>
      <c r="DI2262" s="28"/>
      <c r="DJ2262" s="28"/>
      <c r="DO2262" s="194"/>
      <c r="DQ2262" s="28"/>
      <c r="DR2262" s="28"/>
      <c r="DS2262" s="28"/>
      <c r="DX2262" s="194"/>
      <c r="DZ2262" s="28"/>
      <c r="EA2262" s="28"/>
      <c r="EB2262" s="28"/>
      <c r="EG2262" s="194"/>
      <c r="EI2262" s="28"/>
      <c r="EJ2262" s="28"/>
      <c r="EK2262" s="28"/>
      <c r="EP2262" s="194"/>
      <c r="ER2262" s="28"/>
      <c r="ES2262" s="28"/>
      <c r="ET2262" s="28"/>
      <c r="EY2262" s="194"/>
      <c r="FA2262" s="28"/>
      <c r="FB2262" s="28"/>
      <c r="FC2262" s="28"/>
      <c r="FH2262" s="194"/>
      <c r="FJ2262" s="28"/>
      <c r="FK2262" s="28"/>
      <c r="FL2262" s="28"/>
      <c r="FQ2262" s="194"/>
      <c r="FS2262" s="28"/>
      <c r="FT2262" s="28"/>
      <c r="FU2262" s="28"/>
      <c r="FZ2262" s="194"/>
      <c r="GB2262" s="28"/>
      <c r="GC2262" s="28"/>
      <c r="GD2262" s="28"/>
      <c r="GI2262" s="194"/>
      <c r="GK2262" s="28"/>
      <c r="GL2262" s="28"/>
      <c r="GM2262" s="28"/>
      <c r="GR2262" s="194"/>
      <c r="GT2262" s="28"/>
      <c r="GU2262" s="28"/>
      <c r="GV2262" s="28"/>
      <c r="HA2262" s="194"/>
      <c r="HC2262" s="28"/>
      <c r="HD2262" s="28"/>
      <c r="HE2262" s="28"/>
      <c r="HJ2262" s="28"/>
      <c r="HK2262" s="28"/>
      <c r="HL2262" s="28"/>
      <c r="HM2262" s="28"/>
      <c r="HN2262" s="28"/>
      <c r="HO2262" s="28"/>
      <c r="HP2262" s="28"/>
      <c r="HQ2262" s="28"/>
      <c r="HR2262" s="28"/>
      <c r="HS2262" s="28"/>
      <c r="HT2262" s="28"/>
      <c r="HU2262" s="28"/>
      <c r="HV2262" s="28"/>
      <c r="HW2262" s="28"/>
      <c r="HX2262" s="28"/>
      <c r="HY2262" s="28"/>
      <c r="HZ2262" s="28"/>
      <c r="IA2262" s="28"/>
      <c r="IB2262" s="28"/>
      <c r="IC2262" s="28"/>
      <c r="ID2262" s="28"/>
      <c r="IE2262" s="28"/>
      <c r="IF2262" s="28"/>
      <c r="IG2262" s="28"/>
      <c r="IH2262" s="28"/>
      <c r="II2262" s="28"/>
      <c r="IJ2262" s="28"/>
      <c r="IK2262" s="28"/>
      <c r="IL2262" s="28"/>
      <c r="IM2262" s="28"/>
      <c r="IN2262" s="28"/>
      <c r="IO2262" s="28"/>
    </row>
    <row r="2263" spans="1:249" s="50" customFormat="1" ht="14.25">
      <c r="A2263" s="28"/>
      <c r="B2263" s="28"/>
      <c r="C2263" s="28"/>
      <c r="D2263" s="28"/>
      <c r="E2263" s="28"/>
      <c r="F2263"/>
      <c r="G2263"/>
      <c r="H2263" s="1"/>
      <c r="I2263" s="1"/>
      <c r="J2263" s="1"/>
      <c r="K2263" s="2"/>
      <c r="L2263" s="1"/>
      <c r="M2263"/>
      <c r="N2263" s="28"/>
      <c r="O2263" s="28"/>
      <c r="T2263" s="194"/>
      <c r="V2263" s="28"/>
      <c r="W2263" s="28"/>
      <c r="X2263" s="28"/>
      <c r="AC2263" s="194"/>
      <c r="AE2263" s="28"/>
      <c r="AF2263" s="28"/>
      <c r="AG2263" s="28"/>
      <c r="AL2263" s="194"/>
      <c r="AN2263" s="28"/>
      <c r="AO2263" s="28"/>
      <c r="AP2263" s="28"/>
      <c r="AU2263" s="194"/>
      <c r="AW2263" s="28"/>
      <c r="AX2263" s="28"/>
      <c r="AY2263" s="28"/>
      <c r="BD2263" s="194"/>
      <c r="BF2263" s="28"/>
      <c r="BG2263" s="28"/>
      <c r="BH2263" s="28"/>
      <c r="BM2263" s="194"/>
      <c r="BO2263" s="28"/>
      <c r="BP2263" s="28"/>
      <c r="BQ2263" s="28"/>
      <c r="BV2263" s="194"/>
      <c r="BX2263" s="28"/>
      <c r="BY2263" s="28"/>
      <c r="BZ2263" s="28"/>
      <c r="CE2263" s="194"/>
      <c r="CG2263" s="28"/>
      <c r="CH2263" s="28"/>
      <c r="CI2263" s="28"/>
      <c r="CN2263" s="194"/>
      <c r="CP2263" s="28"/>
      <c r="CQ2263" s="28"/>
      <c r="CR2263" s="28"/>
      <c r="CW2263" s="194"/>
      <c r="CY2263" s="28"/>
      <c r="CZ2263" s="28"/>
      <c r="DA2263" s="28"/>
      <c r="DF2263" s="194"/>
      <c r="DH2263" s="28"/>
      <c r="DI2263" s="28"/>
      <c r="DJ2263" s="28"/>
      <c r="DO2263" s="194"/>
      <c r="DQ2263" s="28"/>
      <c r="DR2263" s="28"/>
      <c r="DS2263" s="28"/>
      <c r="DX2263" s="194"/>
      <c r="DZ2263" s="28"/>
      <c r="EA2263" s="28"/>
      <c r="EB2263" s="28"/>
      <c r="EG2263" s="194"/>
      <c r="EI2263" s="28"/>
      <c r="EJ2263" s="28"/>
      <c r="EK2263" s="28"/>
      <c r="EP2263" s="194"/>
      <c r="ER2263" s="28"/>
      <c r="ES2263" s="28"/>
      <c r="ET2263" s="28"/>
      <c r="EY2263" s="194"/>
      <c r="FA2263" s="28"/>
      <c r="FB2263" s="28"/>
      <c r="FC2263" s="28"/>
      <c r="FH2263" s="194"/>
      <c r="FJ2263" s="28"/>
      <c r="FK2263" s="28"/>
      <c r="FL2263" s="28"/>
      <c r="FQ2263" s="194"/>
      <c r="FS2263" s="28"/>
      <c r="FT2263" s="28"/>
      <c r="FU2263" s="28"/>
      <c r="FZ2263" s="194"/>
      <c r="GB2263" s="28"/>
      <c r="GC2263" s="28"/>
      <c r="GD2263" s="28"/>
      <c r="GI2263" s="194"/>
      <c r="GK2263" s="28"/>
      <c r="GL2263" s="28"/>
      <c r="GM2263" s="28"/>
      <c r="GR2263" s="194"/>
      <c r="GT2263" s="28"/>
      <c r="GU2263" s="28"/>
      <c r="GV2263" s="28"/>
      <c r="HA2263" s="194"/>
      <c r="HC2263" s="28"/>
      <c r="HD2263" s="28"/>
      <c r="HE2263" s="28"/>
      <c r="HJ2263" s="28"/>
      <c r="HK2263" s="28"/>
      <c r="HL2263" s="28"/>
      <c r="HM2263" s="28"/>
      <c r="HN2263" s="28"/>
      <c r="HO2263" s="28"/>
      <c r="HP2263" s="28"/>
      <c r="HQ2263" s="28"/>
      <c r="HR2263" s="28"/>
      <c r="HS2263" s="28"/>
      <c r="HT2263" s="28"/>
      <c r="HU2263" s="28"/>
      <c r="HV2263" s="28"/>
      <c r="HW2263" s="28"/>
      <c r="HX2263" s="28"/>
      <c r="HY2263" s="28"/>
      <c r="HZ2263" s="28"/>
      <c r="IA2263" s="28"/>
      <c r="IB2263" s="28"/>
      <c r="IC2263" s="28"/>
      <c r="ID2263" s="28"/>
      <c r="IE2263" s="28"/>
      <c r="IF2263" s="28"/>
      <c r="IG2263" s="28"/>
      <c r="IH2263" s="28"/>
      <c r="II2263" s="28"/>
      <c r="IJ2263" s="28"/>
      <c r="IK2263" s="28"/>
      <c r="IL2263" s="28"/>
      <c r="IM2263" s="28"/>
      <c r="IN2263" s="28"/>
      <c r="IO2263" s="28"/>
    </row>
    <row r="2264" spans="1:249" s="50" customFormat="1" ht="14.25">
      <c r="A2264" s="28"/>
      <c r="B2264" s="28"/>
      <c r="C2264" s="28"/>
      <c r="D2264" s="28"/>
      <c r="E2264" s="28"/>
      <c r="F2264"/>
      <c r="G2264"/>
      <c r="H2264" s="1"/>
      <c r="I2264" s="1"/>
      <c r="J2264" s="1"/>
      <c r="K2264" s="2"/>
      <c r="L2264" s="1"/>
      <c r="M2264"/>
      <c r="N2264" s="28"/>
      <c r="O2264" s="28"/>
      <c r="T2264" s="194"/>
      <c r="V2264" s="28"/>
      <c r="W2264" s="28"/>
      <c r="X2264" s="28"/>
      <c r="AC2264" s="194"/>
      <c r="AE2264" s="28"/>
      <c r="AF2264" s="28"/>
      <c r="AG2264" s="28"/>
      <c r="AL2264" s="194"/>
      <c r="AN2264" s="28"/>
      <c r="AO2264" s="28"/>
      <c r="AP2264" s="28"/>
      <c r="AU2264" s="194"/>
      <c r="AW2264" s="28"/>
      <c r="AX2264" s="28"/>
      <c r="AY2264" s="28"/>
      <c r="BD2264" s="194"/>
      <c r="BF2264" s="28"/>
      <c r="BG2264" s="28"/>
      <c r="BH2264" s="28"/>
      <c r="BM2264" s="194"/>
      <c r="BO2264" s="28"/>
      <c r="BP2264" s="28"/>
      <c r="BQ2264" s="28"/>
      <c r="BV2264" s="194"/>
      <c r="BX2264" s="28"/>
      <c r="BY2264" s="28"/>
      <c r="BZ2264" s="28"/>
      <c r="CE2264" s="194"/>
      <c r="CG2264" s="28"/>
      <c r="CH2264" s="28"/>
      <c r="CI2264" s="28"/>
      <c r="CN2264" s="194"/>
      <c r="CP2264" s="28"/>
      <c r="CQ2264" s="28"/>
      <c r="CR2264" s="28"/>
      <c r="CW2264" s="194"/>
      <c r="CY2264" s="28"/>
      <c r="CZ2264" s="28"/>
      <c r="DA2264" s="28"/>
      <c r="DF2264" s="194"/>
      <c r="DH2264" s="28"/>
      <c r="DI2264" s="28"/>
      <c r="DJ2264" s="28"/>
      <c r="DO2264" s="194"/>
      <c r="DQ2264" s="28"/>
      <c r="DR2264" s="28"/>
      <c r="DS2264" s="28"/>
      <c r="DX2264" s="194"/>
      <c r="DZ2264" s="28"/>
      <c r="EA2264" s="28"/>
      <c r="EB2264" s="28"/>
      <c r="EG2264" s="194"/>
      <c r="EI2264" s="28"/>
      <c r="EJ2264" s="28"/>
      <c r="EK2264" s="28"/>
      <c r="EP2264" s="194"/>
      <c r="ER2264" s="28"/>
      <c r="ES2264" s="28"/>
      <c r="ET2264" s="28"/>
      <c r="EY2264" s="194"/>
      <c r="FA2264" s="28"/>
      <c r="FB2264" s="28"/>
      <c r="FC2264" s="28"/>
      <c r="FH2264" s="194"/>
      <c r="FJ2264" s="28"/>
      <c r="FK2264" s="28"/>
      <c r="FL2264" s="28"/>
      <c r="FQ2264" s="194"/>
      <c r="FS2264" s="28"/>
      <c r="FT2264" s="28"/>
      <c r="FU2264" s="28"/>
      <c r="FZ2264" s="194"/>
      <c r="GB2264" s="28"/>
      <c r="GC2264" s="28"/>
      <c r="GD2264" s="28"/>
      <c r="GI2264" s="194"/>
      <c r="GK2264" s="28"/>
      <c r="GL2264" s="28"/>
      <c r="GM2264" s="28"/>
      <c r="GR2264" s="194"/>
      <c r="GT2264" s="28"/>
      <c r="GU2264" s="28"/>
      <c r="GV2264" s="28"/>
      <c r="HA2264" s="194"/>
      <c r="HC2264" s="28"/>
      <c r="HD2264" s="28"/>
      <c r="HE2264" s="28"/>
      <c r="HJ2264" s="28"/>
      <c r="HK2264" s="28"/>
      <c r="HL2264" s="28"/>
      <c r="HM2264" s="28"/>
      <c r="HN2264" s="28"/>
      <c r="HO2264" s="28"/>
      <c r="HP2264" s="28"/>
      <c r="HQ2264" s="28"/>
      <c r="HR2264" s="28"/>
      <c r="HS2264" s="28"/>
      <c r="HT2264" s="28"/>
      <c r="HU2264" s="28"/>
      <c r="HV2264" s="28"/>
      <c r="HW2264" s="28"/>
      <c r="HX2264" s="28"/>
      <c r="HY2264" s="28"/>
      <c r="HZ2264" s="28"/>
      <c r="IA2264" s="28"/>
      <c r="IB2264" s="28"/>
      <c r="IC2264" s="28"/>
      <c r="ID2264" s="28"/>
      <c r="IE2264" s="28"/>
      <c r="IF2264" s="28"/>
      <c r="IG2264" s="28"/>
      <c r="IH2264" s="28"/>
      <c r="II2264" s="28"/>
      <c r="IJ2264" s="28"/>
      <c r="IK2264" s="28"/>
      <c r="IL2264" s="28"/>
      <c r="IM2264" s="28"/>
      <c r="IN2264" s="28"/>
      <c r="IO2264" s="28"/>
    </row>
    <row r="2265" spans="1:249" s="50" customFormat="1" ht="14.25">
      <c r="A2265" s="28"/>
      <c r="B2265" s="28"/>
      <c r="C2265" s="28"/>
      <c r="D2265" s="28"/>
      <c r="E2265" s="28"/>
      <c r="F2265"/>
      <c r="G2265"/>
      <c r="H2265" s="1"/>
      <c r="I2265" s="1"/>
      <c r="J2265" s="1"/>
      <c r="K2265" s="2"/>
      <c r="L2265" s="1"/>
      <c r="M2265"/>
      <c r="N2265" s="28"/>
      <c r="O2265" s="28"/>
      <c r="T2265" s="194"/>
      <c r="V2265" s="28"/>
      <c r="W2265" s="28"/>
      <c r="X2265" s="28"/>
      <c r="AC2265" s="194"/>
      <c r="AE2265" s="28"/>
      <c r="AF2265" s="28"/>
      <c r="AG2265" s="28"/>
      <c r="AL2265" s="194"/>
      <c r="AN2265" s="28"/>
      <c r="AO2265" s="28"/>
      <c r="AP2265" s="28"/>
      <c r="AU2265" s="194"/>
      <c r="AW2265" s="28"/>
      <c r="AX2265" s="28"/>
      <c r="AY2265" s="28"/>
      <c r="BD2265" s="194"/>
      <c r="BF2265" s="28"/>
      <c r="BG2265" s="28"/>
      <c r="BH2265" s="28"/>
      <c r="BM2265" s="194"/>
      <c r="BO2265" s="28"/>
      <c r="BP2265" s="28"/>
      <c r="BQ2265" s="28"/>
      <c r="BV2265" s="194"/>
      <c r="BX2265" s="28"/>
      <c r="BY2265" s="28"/>
      <c r="BZ2265" s="28"/>
      <c r="CE2265" s="194"/>
      <c r="CG2265" s="28"/>
      <c r="CH2265" s="28"/>
      <c r="CI2265" s="28"/>
      <c r="CN2265" s="194"/>
      <c r="CP2265" s="28"/>
      <c r="CQ2265" s="28"/>
      <c r="CR2265" s="28"/>
      <c r="CW2265" s="194"/>
      <c r="CY2265" s="28"/>
      <c r="CZ2265" s="28"/>
      <c r="DA2265" s="28"/>
      <c r="DF2265" s="194"/>
      <c r="DH2265" s="28"/>
      <c r="DI2265" s="28"/>
      <c r="DJ2265" s="28"/>
      <c r="DO2265" s="194"/>
      <c r="DQ2265" s="28"/>
      <c r="DR2265" s="28"/>
      <c r="DS2265" s="28"/>
      <c r="DX2265" s="194"/>
      <c r="DZ2265" s="28"/>
      <c r="EA2265" s="28"/>
      <c r="EB2265" s="28"/>
      <c r="EG2265" s="194"/>
      <c r="EI2265" s="28"/>
      <c r="EJ2265" s="28"/>
      <c r="EK2265" s="28"/>
      <c r="EP2265" s="194"/>
      <c r="ER2265" s="28"/>
      <c r="ES2265" s="28"/>
      <c r="ET2265" s="28"/>
      <c r="EY2265" s="194"/>
      <c r="FA2265" s="28"/>
      <c r="FB2265" s="28"/>
      <c r="FC2265" s="28"/>
      <c r="FH2265" s="194"/>
      <c r="FJ2265" s="28"/>
      <c r="FK2265" s="28"/>
      <c r="FL2265" s="28"/>
      <c r="FQ2265" s="194"/>
      <c r="FS2265" s="28"/>
      <c r="FT2265" s="28"/>
      <c r="FU2265" s="28"/>
      <c r="FZ2265" s="194"/>
      <c r="GB2265" s="28"/>
      <c r="GC2265" s="28"/>
      <c r="GD2265" s="28"/>
      <c r="GI2265" s="194"/>
      <c r="GK2265" s="28"/>
      <c r="GL2265" s="28"/>
      <c r="GM2265" s="28"/>
      <c r="GR2265" s="194"/>
      <c r="GT2265" s="28"/>
      <c r="GU2265" s="28"/>
      <c r="GV2265" s="28"/>
      <c r="HA2265" s="194"/>
      <c r="HC2265" s="28"/>
      <c r="HD2265" s="28"/>
      <c r="HE2265" s="28"/>
      <c r="HJ2265" s="28"/>
      <c r="HK2265" s="28"/>
      <c r="HL2265" s="28"/>
      <c r="HM2265" s="28"/>
      <c r="HN2265" s="28"/>
      <c r="HO2265" s="28"/>
      <c r="HP2265" s="28"/>
      <c r="HQ2265" s="28"/>
      <c r="HR2265" s="28"/>
      <c r="HS2265" s="28"/>
      <c r="HT2265" s="28"/>
      <c r="HU2265" s="28"/>
      <c r="HV2265" s="28"/>
      <c r="HW2265" s="28"/>
      <c r="HX2265" s="28"/>
      <c r="HY2265" s="28"/>
      <c r="HZ2265" s="28"/>
      <c r="IA2265" s="28"/>
      <c r="IB2265" s="28"/>
      <c r="IC2265" s="28"/>
      <c r="ID2265" s="28"/>
      <c r="IE2265" s="28"/>
      <c r="IF2265" s="28"/>
      <c r="IG2265" s="28"/>
      <c r="IH2265" s="28"/>
      <c r="II2265" s="28"/>
      <c r="IJ2265" s="28"/>
      <c r="IK2265" s="28"/>
      <c r="IL2265" s="28"/>
      <c r="IM2265" s="28"/>
      <c r="IN2265" s="28"/>
      <c r="IO2265" s="28"/>
    </row>
    <row r="2266" spans="1:249" s="50" customFormat="1" ht="14.25">
      <c r="A2266" s="28"/>
      <c r="B2266" s="28"/>
      <c r="C2266" s="28"/>
      <c r="D2266" s="28"/>
      <c r="E2266" s="28"/>
      <c r="F2266"/>
      <c r="G2266"/>
      <c r="H2266" s="1"/>
      <c r="I2266" s="1"/>
      <c r="J2266" s="1"/>
      <c r="K2266" s="2"/>
      <c r="L2266" s="1"/>
      <c r="M2266"/>
      <c r="N2266" s="28"/>
      <c r="O2266" s="28"/>
      <c r="T2266" s="194"/>
      <c r="V2266" s="28"/>
      <c r="W2266" s="28"/>
      <c r="X2266" s="28"/>
      <c r="AC2266" s="194"/>
      <c r="AE2266" s="28"/>
      <c r="AF2266" s="28"/>
      <c r="AG2266" s="28"/>
      <c r="AL2266" s="194"/>
      <c r="AN2266" s="28"/>
      <c r="AO2266" s="28"/>
      <c r="AP2266" s="28"/>
      <c r="AU2266" s="194"/>
      <c r="AW2266" s="28"/>
      <c r="AX2266" s="28"/>
      <c r="AY2266" s="28"/>
      <c r="BD2266" s="194"/>
      <c r="BF2266" s="28"/>
      <c r="BG2266" s="28"/>
      <c r="BH2266" s="28"/>
      <c r="BM2266" s="194"/>
      <c r="BO2266" s="28"/>
      <c r="BP2266" s="28"/>
      <c r="BQ2266" s="28"/>
      <c r="BV2266" s="194"/>
      <c r="BX2266" s="28"/>
      <c r="BY2266" s="28"/>
      <c r="BZ2266" s="28"/>
      <c r="CE2266" s="194"/>
      <c r="CG2266" s="28"/>
      <c r="CH2266" s="28"/>
      <c r="CI2266" s="28"/>
      <c r="CN2266" s="194"/>
      <c r="CP2266" s="28"/>
      <c r="CQ2266" s="28"/>
      <c r="CR2266" s="28"/>
      <c r="CW2266" s="194"/>
      <c r="CY2266" s="28"/>
      <c r="CZ2266" s="28"/>
      <c r="DA2266" s="28"/>
      <c r="DF2266" s="194"/>
      <c r="DH2266" s="28"/>
      <c r="DI2266" s="28"/>
      <c r="DJ2266" s="28"/>
      <c r="DO2266" s="194"/>
      <c r="DQ2266" s="28"/>
      <c r="DR2266" s="28"/>
      <c r="DS2266" s="28"/>
      <c r="DX2266" s="194"/>
      <c r="DZ2266" s="28"/>
      <c r="EA2266" s="28"/>
      <c r="EB2266" s="28"/>
      <c r="EG2266" s="194"/>
      <c r="EI2266" s="28"/>
      <c r="EJ2266" s="28"/>
      <c r="EK2266" s="28"/>
      <c r="EP2266" s="194"/>
      <c r="ER2266" s="28"/>
      <c r="ES2266" s="28"/>
      <c r="ET2266" s="28"/>
      <c r="EY2266" s="194"/>
      <c r="FA2266" s="28"/>
      <c r="FB2266" s="28"/>
      <c r="FC2266" s="28"/>
      <c r="FH2266" s="194"/>
      <c r="FJ2266" s="28"/>
      <c r="FK2266" s="28"/>
      <c r="FL2266" s="28"/>
      <c r="FQ2266" s="194"/>
      <c r="FS2266" s="28"/>
      <c r="FT2266" s="28"/>
      <c r="FU2266" s="28"/>
      <c r="FZ2266" s="194"/>
      <c r="GB2266" s="28"/>
      <c r="GC2266" s="28"/>
      <c r="GD2266" s="28"/>
      <c r="GI2266" s="194"/>
      <c r="GK2266" s="28"/>
      <c r="GL2266" s="28"/>
      <c r="GM2266" s="28"/>
      <c r="GR2266" s="194"/>
      <c r="GT2266" s="28"/>
      <c r="GU2266" s="28"/>
      <c r="GV2266" s="28"/>
      <c r="HA2266" s="194"/>
      <c r="HC2266" s="28"/>
      <c r="HD2266" s="28"/>
      <c r="HE2266" s="28"/>
      <c r="HJ2266" s="28"/>
      <c r="HK2266" s="28"/>
      <c r="HL2266" s="28"/>
      <c r="HM2266" s="28"/>
      <c r="HN2266" s="28"/>
      <c r="HO2266" s="28"/>
      <c r="HP2266" s="28"/>
      <c r="HQ2266" s="28"/>
      <c r="HR2266" s="28"/>
      <c r="HS2266" s="28"/>
      <c r="HT2266" s="28"/>
      <c r="HU2266" s="28"/>
      <c r="HV2266" s="28"/>
      <c r="HW2266" s="28"/>
      <c r="HX2266" s="28"/>
      <c r="HY2266" s="28"/>
      <c r="HZ2266" s="28"/>
      <c r="IA2266" s="28"/>
      <c r="IB2266" s="28"/>
      <c r="IC2266" s="28"/>
      <c r="ID2266" s="28"/>
      <c r="IE2266" s="28"/>
      <c r="IF2266" s="28"/>
      <c r="IG2266" s="28"/>
      <c r="IH2266" s="28"/>
      <c r="II2266" s="28"/>
      <c r="IJ2266" s="28"/>
      <c r="IK2266" s="28"/>
      <c r="IL2266" s="28"/>
      <c r="IM2266" s="28"/>
      <c r="IN2266" s="28"/>
      <c r="IO2266" s="28"/>
    </row>
    <row r="2267" spans="1:249" s="50" customFormat="1" ht="14.25">
      <c r="A2267" s="28"/>
      <c r="B2267" s="28"/>
      <c r="C2267" s="28"/>
      <c r="D2267" s="28"/>
      <c r="E2267" s="28"/>
      <c r="F2267"/>
      <c r="G2267"/>
      <c r="H2267" s="1"/>
      <c r="I2267" s="1"/>
      <c r="J2267" s="1"/>
      <c r="K2267" s="2"/>
      <c r="L2267" s="1"/>
      <c r="M2267"/>
      <c r="N2267" s="28"/>
      <c r="O2267" s="28"/>
      <c r="T2267" s="194"/>
      <c r="V2267" s="28"/>
      <c r="W2267" s="28"/>
      <c r="X2267" s="28"/>
      <c r="AC2267" s="194"/>
      <c r="AE2267" s="28"/>
      <c r="AF2267" s="28"/>
      <c r="AG2267" s="28"/>
      <c r="AL2267" s="194"/>
      <c r="AN2267" s="28"/>
      <c r="AO2267" s="28"/>
      <c r="AP2267" s="28"/>
      <c r="AU2267" s="194"/>
      <c r="AW2267" s="28"/>
      <c r="AX2267" s="28"/>
      <c r="AY2267" s="28"/>
      <c r="BD2267" s="194"/>
      <c r="BF2267" s="28"/>
      <c r="BG2267" s="28"/>
      <c r="BH2267" s="28"/>
      <c r="BM2267" s="194"/>
      <c r="BO2267" s="28"/>
      <c r="BP2267" s="28"/>
      <c r="BQ2267" s="28"/>
      <c r="BV2267" s="194"/>
      <c r="BX2267" s="28"/>
      <c r="BY2267" s="28"/>
      <c r="BZ2267" s="28"/>
      <c r="CE2267" s="194"/>
      <c r="CG2267" s="28"/>
      <c r="CH2267" s="28"/>
      <c r="CI2267" s="28"/>
      <c r="CN2267" s="194"/>
      <c r="CP2267" s="28"/>
      <c r="CQ2267" s="28"/>
      <c r="CR2267" s="28"/>
      <c r="CW2267" s="194"/>
      <c r="CY2267" s="28"/>
      <c r="CZ2267" s="28"/>
      <c r="DA2267" s="28"/>
      <c r="DF2267" s="194"/>
      <c r="DH2267" s="28"/>
      <c r="DI2267" s="28"/>
      <c r="DJ2267" s="28"/>
      <c r="DO2267" s="194"/>
      <c r="DQ2267" s="28"/>
      <c r="DR2267" s="28"/>
      <c r="DS2267" s="28"/>
      <c r="DX2267" s="194"/>
      <c r="DZ2267" s="28"/>
      <c r="EA2267" s="28"/>
      <c r="EB2267" s="28"/>
      <c r="EG2267" s="194"/>
      <c r="EI2267" s="28"/>
      <c r="EJ2267" s="28"/>
      <c r="EK2267" s="28"/>
      <c r="EP2267" s="194"/>
      <c r="ER2267" s="28"/>
      <c r="ES2267" s="28"/>
      <c r="ET2267" s="28"/>
      <c r="EY2267" s="194"/>
      <c r="FA2267" s="28"/>
      <c r="FB2267" s="28"/>
      <c r="FC2267" s="28"/>
      <c r="FH2267" s="194"/>
      <c r="FJ2267" s="28"/>
      <c r="FK2267" s="28"/>
      <c r="FL2267" s="28"/>
      <c r="FQ2267" s="194"/>
      <c r="FS2267" s="28"/>
      <c r="FT2267" s="28"/>
      <c r="FU2267" s="28"/>
      <c r="FZ2267" s="194"/>
      <c r="GB2267" s="28"/>
      <c r="GC2267" s="28"/>
      <c r="GD2267" s="28"/>
      <c r="GI2267" s="194"/>
      <c r="GK2267" s="28"/>
      <c r="GL2267" s="28"/>
      <c r="GM2267" s="28"/>
      <c r="GR2267" s="194"/>
      <c r="GT2267" s="28"/>
      <c r="GU2267" s="28"/>
      <c r="GV2267" s="28"/>
      <c r="HA2267" s="194"/>
      <c r="HC2267" s="28"/>
      <c r="HD2267" s="28"/>
      <c r="HE2267" s="28"/>
      <c r="HJ2267" s="28"/>
      <c r="HK2267" s="28"/>
      <c r="HL2267" s="28"/>
      <c r="HM2267" s="28"/>
      <c r="HN2267" s="28"/>
      <c r="HO2267" s="28"/>
      <c r="HP2267" s="28"/>
      <c r="HQ2267" s="28"/>
      <c r="HR2267" s="28"/>
      <c r="HS2267" s="28"/>
      <c r="HT2267" s="28"/>
      <c r="HU2267" s="28"/>
      <c r="HV2267" s="28"/>
      <c r="HW2267" s="28"/>
      <c r="HX2267" s="28"/>
      <c r="HY2267" s="28"/>
      <c r="HZ2267" s="28"/>
      <c r="IA2267" s="28"/>
      <c r="IB2267" s="28"/>
      <c r="IC2267" s="28"/>
      <c r="ID2267" s="28"/>
      <c r="IE2267" s="28"/>
      <c r="IF2267" s="28"/>
      <c r="IG2267" s="28"/>
      <c r="IH2267" s="28"/>
      <c r="II2267" s="28"/>
      <c r="IJ2267" s="28"/>
      <c r="IK2267" s="28"/>
      <c r="IL2267" s="28"/>
      <c r="IM2267" s="28"/>
      <c r="IN2267" s="28"/>
      <c r="IO2267" s="28"/>
    </row>
    <row r="2268" spans="1:249" s="50" customFormat="1" ht="14.25">
      <c r="A2268" s="28"/>
      <c r="B2268" s="28"/>
      <c r="C2268" s="28"/>
      <c r="D2268" s="28"/>
      <c r="E2268" s="28"/>
      <c r="F2268"/>
      <c r="G2268"/>
      <c r="H2268" s="1"/>
      <c r="I2268" s="1"/>
      <c r="J2268" s="1"/>
      <c r="K2268" s="2"/>
      <c r="L2268" s="1"/>
      <c r="M2268"/>
      <c r="N2268" s="28"/>
      <c r="O2268" s="28"/>
      <c r="T2268" s="194"/>
      <c r="V2268" s="28"/>
      <c r="W2268" s="28"/>
      <c r="X2268" s="28"/>
      <c r="AC2268" s="194"/>
      <c r="AE2268" s="28"/>
      <c r="AF2268" s="28"/>
      <c r="AG2268" s="28"/>
      <c r="AL2268" s="194"/>
      <c r="AN2268" s="28"/>
      <c r="AO2268" s="28"/>
      <c r="AP2268" s="28"/>
      <c r="AU2268" s="194"/>
      <c r="AW2268" s="28"/>
      <c r="AX2268" s="28"/>
      <c r="AY2268" s="28"/>
      <c r="BD2268" s="194"/>
      <c r="BF2268" s="28"/>
      <c r="BG2268" s="28"/>
      <c r="BH2268" s="28"/>
      <c r="BM2268" s="194"/>
      <c r="BO2268" s="28"/>
      <c r="BP2268" s="28"/>
      <c r="BQ2268" s="28"/>
      <c r="BV2268" s="194"/>
      <c r="BX2268" s="28"/>
      <c r="BY2268" s="28"/>
      <c r="BZ2268" s="28"/>
      <c r="CE2268" s="194"/>
      <c r="CG2268" s="28"/>
      <c r="CH2268" s="28"/>
      <c r="CI2268" s="28"/>
      <c r="CN2268" s="194"/>
      <c r="CP2268" s="28"/>
      <c r="CQ2268" s="28"/>
      <c r="CR2268" s="28"/>
      <c r="CW2268" s="194"/>
      <c r="CY2268" s="28"/>
      <c r="CZ2268" s="28"/>
      <c r="DA2268" s="28"/>
      <c r="DF2268" s="194"/>
      <c r="DH2268" s="28"/>
      <c r="DI2268" s="28"/>
      <c r="DJ2268" s="28"/>
      <c r="DO2268" s="194"/>
      <c r="DQ2268" s="28"/>
      <c r="DR2268" s="28"/>
      <c r="DS2268" s="28"/>
      <c r="DX2268" s="194"/>
      <c r="DZ2268" s="28"/>
      <c r="EA2268" s="28"/>
      <c r="EB2268" s="28"/>
      <c r="EG2268" s="194"/>
      <c r="EI2268" s="28"/>
      <c r="EJ2268" s="28"/>
      <c r="EK2268" s="28"/>
      <c r="EP2268" s="194"/>
      <c r="ER2268" s="28"/>
      <c r="ES2268" s="28"/>
      <c r="ET2268" s="28"/>
      <c r="EY2268" s="194"/>
      <c r="FA2268" s="28"/>
      <c r="FB2268" s="28"/>
      <c r="FC2268" s="28"/>
      <c r="FH2268" s="194"/>
      <c r="FJ2268" s="28"/>
      <c r="FK2268" s="28"/>
      <c r="FL2268" s="28"/>
      <c r="FQ2268" s="194"/>
      <c r="FS2268" s="28"/>
      <c r="FT2268" s="28"/>
      <c r="FU2268" s="28"/>
      <c r="FZ2268" s="194"/>
      <c r="GB2268" s="28"/>
      <c r="GC2268" s="28"/>
      <c r="GD2268" s="28"/>
      <c r="GI2268" s="194"/>
      <c r="GK2268" s="28"/>
      <c r="GL2268" s="28"/>
      <c r="GM2268" s="28"/>
      <c r="GR2268" s="194"/>
      <c r="GT2268" s="28"/>
      <c r="GU2268" s="28"/>
      <c r="GV2268" s="28"/>
      <c r="HA2268" s="194"/>
      <c r="HC2268" s="28"/>
      <c r="HD2268" s="28"/>
      <c r="HE2268" s="28"/>
      <c r="HJ2268" s="28"/>
      <c r="HK2268" s="28"/>
      <c r="HL2268" s="28"/>
      <c r="HM2268" s="28"/>
      <c r="HN2268" s="28"/>
      <c r="HO2268" s="28"/>
      <c r="HP2268" s="28"/>
      <c r="HQ2268" s="28"/>
      <c r="HR2268" s="28"/>
      <c r="HS2268" s="28"/>
      <c r="HT2268" s="28"/>
      <c r="HU2268" s="28"/>
      <c r="HV2268" s="28"/>
      <c r="HW2268" s="28"/>
      <c r="HX2268" s="28"/>
      <c r="HY2268" s="28"/>
      <c r="HZ2268" s="28"/>
      <c r="IA2268" s="28"/>
      <c r="IB2268" s="28"/>
      <c r="IC2268" s="28"/>
      <c r="ID2268" s="28"/>
      <c r="IE2268" s="28"/>
      <c r="IF2268" s="28"/>
      <c r="IG2268" s="28"/>
      <c r="IH2268" s="28"/>
      <c r="II2268" s="28"/>
      <c r="IJ2268" s="28"/>
      <c r="IK2268" s="28"/>
      <c r="IL2268" s="28"/>
      <c r="IM2268" s="28"/>
      <c r="IN2268" s="28"/>
      <c r="IO2268" s="28"/>
    </row>
    <row r="2269" spans="1:249" s="50" customFormat="1" ht="14.25">
      <c r="A2269" s="28"/>
      <c r="B2269" s="28"/>
      <c r="C2269" s="28"/>
      <c r="D2269" s="28"/>
      <c r="E2269" s="28"/>
      <c r="F2269"/>
      <c r="G2269"/>
      <c r="H2269" s="1"/>
      <c r="I2269" s="1"/>
      <c r="J2269" s="1"/>
      <c r="K2269" s="2"/>
      <c r="L2269" s="1"/>
      <c r="M2269"/>
      <c r="N2269" s="28"/>
      <c r="O2269" s="28"/>
      <c r="T2269" s="194"/>
      <c r="V2269" s="28"/>
      <c r="W2269" s="28"/>
      <c r="X2269" s="28"/>
      <c r="AC2269" s="194"/>
      <c r="AE2269" s="28"/>
      <c r="AF2269" s="28"/>
      <c r="AG2269" s="28"/>
      <c r="AL2269" s="194"/>
      <c r="AN2269" s="28"/>
      <c r="AO2269" s="28"/>
      <c r="AP2269" s="28"/>
      <c r="AU2269" s="194"/>
      <c r="AW2269" s="28"/>
      <c r="AX2269" s="28"/>
      <c r="AY2269" s="28"/>
      <c r="BD2269" s="194"/>
      <c r="BF2269" s="28"/>
      <c r="BG2269" s="28"/>
      <c r="BH2269" s="28"/>
      <c r="BM2269" s="194"/>
      <c r="BO2269" s="28"/>
      <c r="BP2269" s="28"/>
      <c r="BQ2269" s="28"/>
      <c r="BV2269" s="194"/>
      <c r="BX2269" s="28"/>
      <c r="BY2269" s="28"/>
      <c r="BZ2269" s="28"/>
      <c r="CE2269" s="194"/>
      <c r="CG2269" s="28"/>
      <c r="CH2269" s="28"/>
      <c r="CI2269" s="28"/>
      <c r="CN2269" s="194"/>
      <c r="CP2269" s="28"/>
      <c r="CQ2269" s="28"/>
      <c r="CR2269" s="28"/>
      <c r="CW2269" s="194"/>
      <c r="CY2269" s="28"/>
      <c r="CZ2269" s="28"/>
      <c r="DA2269" s="28"/>
      <c r="DF2269" s="194"/>
      <c r="DH2269" s="28"/>
      <c r="DI2269" s="28"/>
      <c r="DJ2269" s="28"/>
      <c r="DO2269" s="194"/>
      <c r="DQ2269" s="28"/>
      <c r="DR2269" s="28"/>
      <c r="DS2269" s="28"/>
      <c r="DX2269" s="194"/>
      <c r="DZ2269" s="28"/>
      <c r="EA2269" s="28"/>
      <c r="EB2269" s="28"/>
      <c r="EG2269" s="194"/>
      <c r="EI2269" s="28"/>
      <c r="EJ2269" s="28"/>
      <c r="EK2269" s="28"/>
      <c r="EP2269" s="194"/>
      <c r="ER2269" s="28"/>
      <c r="ES2269" s="28"/>
      <c r="ET2269" s="28"/>
      <c r="EY2269" s="194"/>
      <c r="FA2269" s="28"/>
      <c r="FB2269" s="28"/>
      <c r="FC2269" s="28"/>
      <c r="FH2269" s="194"/>
      <c r="FJ2269" s="28"/>
      <c r="FK2269" s="28"/>
      <c r="FL2269" s="28"/>
      <c r="FQ2269" s="194"/>
      <c r="FS2269" s="28"/>
      <c r="FT2269" s="28"/>
      <c r="FU2269" s="28"/>
      <c r="FZ2269" s="194"/>
      <c r="GB2269" s="28"/>
      <c r="GC2269" s="28"/>
      <c r="GD2269" s="28"/>
      <c r="GI2269" s="194"/>
      <c r="GK2269" s="28"/>
      <c r="GL2269" s="28"/>
      <c r="GM2269" s="28"/>
      <c r="GR2269" s="194"/>
      <c r="GT2269" s="28"/>
      <c r="GU2269" s="28"/>
      <c r="GV2269" s="28"/>
      <c r="HA2269" s="194"/>
      <c r="HC2269" s="28"/>
      <c r="HD2269" s="28"/>
      <c r="HE2269" s="28"/>
      <c r="HJ2269" s="28"/>
      <c r="HK2269" s="28"/>
      <c r="HL2269" s="28"/>
      <c r="HM2269" s="28"/>
      <c r="HN2269" s="28"/>
      <c r="HO2269" s="28"/>
      <c r="HP2269" s="28"/>
      <c r="HQ2269" s="28"/>
      <c r="HR2269" s="28"/>
      <c r="HS2269" s="28"/>
      <c r="HT2269" s="28"/>
      <c r="HU2269" s="28"/>
      <c r="HV2269" s="28"/>
      <c r="HW2269" s="28"/>
      <c r="HX2269" s="28"/>
      <c r="HY2269" s="28"/>
      <c r="HZ2269" s="28"/>
      <c r="IA2269" s="28"/>
      <c r="IB2269" s="28"/>
      <c r="IC2269" s="28"/>
      <c r="ID2269" s="28"/>
      <c r="IE2269" s="28"/>
      <c r="IF2269" s="28"/>
      <c r="IG2269" s="28"/>
      <c r="IH2269" s="28"/>
      <c r="II2269" s="28"/>
      <c r="IJ2269" s="28"/>
      <c r="IK2269" s="28"/>
      <c r="IL2269" s="28"/>
      <c r="IM2269" s="28"/>
      <c r="IN2269" s="28"/>
      <c r="IO2269" s="28"/>
    </row>
    <row r="2270" spans="1:249" s="50" customFormat="1" ht="14.25">
      <c r="A2270" s="28"/>
      <c r="B2270" s="28"/>
      <c r="C2270" s="28"/>
      <c r="D2270" s="28"/>
      <c r="E2270" s="28"/>
      <c r="F2270"/>
      <c r="G2270"/>
      <c r="H2270" s="1"/>
      <c r="I2270" s="1"/>
      <c r="J2270" s="1"/>
      <c r="K2270" s="2"/>
      <c r="L2270" s="1"/>
      <c r="M2270"/>
      <c r="N2270" s="28"/>
      <c r="O2270" s="28"/>
      <c r="T2270" s="194"/>
      <c r="V2270" s="28"/>
      <c r="W2270" s="28"/>
      <c r="X2270" s="28"/>
      <c r="AC2270" s="194"/>
      <c r="AE2270" s="28"/>
      <c r="AF2270" s="28"/>
      <c r="AG2270" s="28"/>
      <c r="AL2270" s="194"/>
      <c r="AN2270" s="28"/>
      <c r="AO2270" s="28"/>
      <c r="AP2270" s="28"/>
      <c r="AU2270" s="194"/>
      <c r="AW2270" s="28"/>
      <c r="AX2270" s="28"/>
      <c r="AY2270" s="28"/>
      <c r="BD2270" s="194"/>
      <c r="BF2270" s="28"/>
      <c r="BG2270" s="28"/>
      <c r="BH2270" s="28"/>
      <c r="BM2270" s="194"/>
      <c r="BO2270" s="28"/>
      <c r="BP2270" s="28"/>
      <c r="BQ2270" s="28"/>
      <c r="BV2270" s="194"/>
      <c r="BX2270" s="28"/>
      <c r="BY2270" s="28"/>
      <c r="BZ2270" s="28"/>
      <c r="CE2270" s="194"/>
      <c r="CG2270" s="28"/>
      <c r="CH2270" s="28"/>
      <c r="CI2270" s="28"/>
      <c r="CN2270" s="194"/>
      <c r="CP2270" s="28"/>
      <c r="CQ2270" s="28"/>
      <c r="CR2270" s="28"/>
      <c r="CW2270" s="194"/>
      <c r="CY2270" s="28"/>
      <c r="CZ2270" s="28"/>
      <c r="DA2270" s="28"/>
      <c r="DF2270" s="194"/>
      <c r="DH2270" s="28"/>
      <c r="DI2270" s="28"/>
      <c r="DJ2270" s="28"/>
      <c r="DO2270" s="194"/>
      <c r="DQ2270" s="28"/>
      <c r="DR2270" s="28"/>
      <c r="DS2270" s="28"/>
      <c r="DX2270" s="194"/>
      <c r="DZ2270" s="28"/>
      <c r="EA2270" s="28"/>
      <c r="EB2270" s="28"/>
      <c r="EG2270" s="194"/>
      <c r="EI2270" s="28"/>
      <c r="EJ2270" s="28"/>
      <c r="EK2270" s="28"/>
      <c r="EP2270" s="194"/>
      <c r="ER2270" s="28"/>
      <c r="ES2270" s="28"/>
      <c r="ET2270" s="28"/>
      <c r="EY2270" s="194"/>
      <c r="FA2270" s="28"/>
      <c r="FB2270" s="28"/>
      <c r="FC2270" s="28"/>
      <c r="FH2270" s="194"/>
      <c r="FJ2270" s="28"/>
      <c r="FK2270" s="28"/>
      <c r="FL2270" s="28"/>
      <c r="FQ2270" s="194"/>
      <c r="FS2270" s="28"/>
      <c r="FT2270" s="28"/>
      <c r="FU2270" s="28"/>
      <c r="FZ2270" s="194"/>
      <c r="GB2270" s="28"/>
      <c r="GC2270" s="28"/>
      <c r="GD2270" s="28"/>
      <c r="GI2270" s="194"/>
      <c r="GK2270" s="28"/>
      <c r="GL2270" s="28"/>
      <c r="GM2270" s="28"/>
      <c r="GR2270" s="194"/>
      <c r="GT2270" s="28"/>
      <c r="GU2270" s="28"/>
      <c r="GV2270" s="28"/>
      <c r="HA2270" s="194"/>
      <c r="HC2270" s="28"/>
      <c r="HD2270" s="28"/>
      <c r="HE2270" s="28"/>
      <c r="HJ2270" s="28"/>
      <c r="HK2270" s="28"/>
      <c r="HL2270" s="28"/>
      <c r="HM2270" s="28"/>
      <c r="HN2270" s="28"/>
      <c r="HO2270" s="28"/>
      <c r="HP2270" s="28"/>
      <c r="HQ2270" s="28"/>
      <c r="HR2270" s="28"/>
      <c r="HS2270" s="28"/>
      <c r="HT2270" s="28"/>
      <c r="HU2270" s="28"/>
      <c r="HV2270" s="28"/>
      <c r="HW2270" s="28"/>
      <c r="HX2270" s="28"/>
      <c r="HY2270" s="28"/>
      <c r="HZ2270" s="28"/>
      <c r="IA2270" s="28"/>
      <c r="IB2270" s="28"/>
      <c r="IC2270" s="28"/>
      <c r="ID2270" s="28"/>
      <c r="IE2270" s="28"/>
      <c r="IF2270" s="28"/>
      <c r="IG2270" s="28"/>
      <c r="IH2270" s="28"/>
      <c r="II2270" s="28"/>
      <c r="IJ2270" s="28"/>
      <c r="IK2270" s="28"/>
      <c r="IL2270" s="28"/>
      <c r="IM2270" s="28"/>
      <c r="IN2270" s="28"/>
      <c r="IO2270" s="28"/>
    </row>
    <row r="2271" spans="1:249" s="50" customFormat="1" ht="14.25">
      <c r="A2271" s="28"/>
      <c r="B2271" s="28"/>
      <c r="C2271" s="28"/>
      <c r="D2271" s="28"/>
      <c r="E2271" s="28"/>
      <c r="F2271"/>
      <c r="G2271"/>
      <c r="H2271" s="1"/>
      <c r="I2271" s="1"/>
      <c r="J2271" s="1"/>
      <c r="K2271" s="2"/>
      <c r="L2271" s="1"/>
      <c r="M2271"/>
      <c r="N2271" s="28"/>
      <c r="O2271" s="28"/>
      <c r="T2271" s="194"/>
      <c r="V2271" s="28"/>
      <c r="W2271" s="28"/>
      <c r="X2271" s="28"/>
      <c r="AC2271" s="194"/>
      <c r="AE2271" s="28"/>
      <c r="AF2271" s="28"/>
      <c r="AG2271" s="28"/>
      <c r="AL2271" s="194"/>
      <c r="AN2271" s="28"/>
      <c r="AO2271" s="28"/>
      <c r="AP2271" s="28"/>
      <c r="AU2271" s="194"/>
      <c r="AW2271" s="28"/>
      <c r="AX2271" s="28"/>
      <c r="AY2271" s="28"/>
      <c r="BD2271" s="194"/>
      <c r="BF2271" s="28"/>
      <c r="BG2271" s="28"/>
      <c r="BH2271" s="28"/>
      <c r="BM2271" s="194"/>
      <c r="BO2271" s="28"/>
      <c r="BP2271" s="28"/>
      <c r="BQ2271" s="28"/>
      <c r="BV2271" s="194"/>
      <c r="BX2271" s="28"/>
      <c r="BY2271" s="28"/>
      <c r="BZ2271" s="28"/>
      <c r="CE2271" s="194"/>
      <c r="CG2271" s="28"/>
      <c r="CH2271" s="28"/>
      <c r="CI2271" s="28"/>
      <c r="CN2271" s="194"/>
      <c r="CP2271" s="28"/>
      <c r="CQ2271" s="28"/>
      <c r="CR2271" s="28"/>
      <c r="CW2271" s="194"/>
      <c r="CY2271" s="28"/>
      <c r="CZ2271" s="28"/>
      <c r="DA2271" s="28"/>
      <c r="DF2271" s="194"/>
      <c r="DH2271" s="28"/>
      <c r="DI2271" s="28"/>
      <c r="DJ2271" s="28"/>
      <c r="DO2271" s="194"/>
      <c r="DQ2271" s="28"/>
      <c r="DR2271" s="28"/>
      <c r="DS2271" s="28"/>
      <c r="DX2271" s="194"/>
      <c r="DZ2271" s="28"/>
      <c r="EA2271" s="28"/>
      <c r="EB2271" s="28"/>
      <c r="EG2271" s="194"/>
      <c r="EI2271" s="28"/>
      <c r="EJ2271" s="28"/>
      <c r="EK2271" s="28"/>
      <c r="EP2271" s="194"/>
      <c r="ER2271" s="28"/>
      <c r="ES2271" s="28"/>
      <c r="ET2271" s="28"/>
      <c r="EY2271" s="194"/>
      <c r="FA2271" s="28"/>
      <c r="FB2271" s="28"/>
      <c r="FC2271" s="28"/>
      <c r="FH2271" s="194"/>
      <c r="FJ2271" s="28"/>
      <c r="FK2271" s="28"/>
      <c r="FL2271" s="28"/>
      <c r="FQ2271" s="194"/>
      <c r="FS2271" s="28"/>
      <c r="FT2271" s="28"/>
      <c r="FU2271" s="28"/>
      <c r="FZ2271" s="194"/>
      <c r="GB2271" s="28"/>
      <c r="GC2271" s="28"/>
      <c r="GD2271" s="28"/>
      <c r="GI2271" s="194"/>
      <c r="GK2271" s="28"/>
      <c r="GL2271" s="28"/>
      <c r="GM2271" s="28"/>
      <c r="GR2271" s="194"/>
      <c r="GT2271" s="28"/>
      <c r="GU2271" s="28"/>
      <c r="GV2271" s="28"/>
      <c r="HA2271" s="194"/>
      <c r="HC2271" s="28"/>
      <c r="HD2271" s="28"/>
      <c r="HE2271" s="28"/>
      <c r="HJ2271" s="28"/>
      <c r="HK2271" s="28"/>
      <c r="HL2271" s="28"/>
      <c r="HM2271" s="28"/>
      <c r="HN2271" s="28"/>
      <c r="HO2271" s="28"/>
      <c r="HP2271" s="28"/>
      <c r="HQ2271" s="28"/>
      <c r="HR2271" s="28"/>
      <c r="HS2271" s="28"/>
      <c r="HT2271" s="28"/>
      <c r="HU2271" s="28"/>
      <c r="HV2271" s="28"/>
      <c r="HW2271" s="28"/>
      <c r="HX2271" s="28"/>
      <c r="HY2271" s="28"/>
      <c r="HZ2271" s="28"/>
      <c r="IA2271" s="28"/>
      <c r="IB2271" s="28"/>
      <c r="IC2271" s="28"/>
      <c r="ID2271" s="28"/>
      <c r="IE2271" s="28"/>
      <c r="IF2271" s="28"/>
      <c r="IG2271" s="28"/>
      <c r="IH2271" s="28"/>
      <c r="II2271" s="28"/>
      <c r="IJ2271" s="28"/>
      <c r="IK2271" s="28"/>
      <c r="IL2271" s="28"/>
      <c r="IM2271" s="28"/>
      <c r="IN2271" s="28"/>
      <c r="IO2271" s="28"/>
    </row>
    <row r="2272" spans="1:249" s="50" customFormat="1" ht="14.25">
      <c r="A2272" s="28"/>
      <c r="B2272" s="28"/>
      <c r="C2272" s="28"/>
      <c r="D2272" s="28"/>
      <c r="E2272" s="28"/>
      <c r="F2272"/>
      <c r="G2272"/>
      <c r="H2272" s="1"/>
      <c r="I2272" s="1"/>
      <c r="J2272" s="1"/>
      <c r="K2272" s="2"/>
      <c r="L2272" s="1"/>
      <c r="M2272"/>
      <c r="N2272" s="28"/>
      <c r="O2272" s="28"/>
      <c r="T2272" s="194"/>
      <c r="V2272" s="28"/>
      <c r="W2272" s="28"/>
      <c r="X2272" s="28"/>
      <c r="AC2272" s="194"/>
      <c r="AE2272" s="28"/>
      <c r="AF2272" s="28"/>
      <c r="AG2272" s="28"/>
      <c r="AL2272" s="194"/>
      <c r="AN2272" s="28"/>
      <c r="AO2272" s="28"/>
      <c r="AP2272" s="28"/>
      <c r="AU2272" s="194"/>
      <c r="AW2272" s="28"/>
      <c r="AX2272" s="28"/>
      <c r="AY2272" s="28"/>
      <c r="BD2272" s="194"/>
      <c r="BF2272" s="28"/>
      <c r="BG2272" s="28"/>
      <c r="BH2272" s="28"/>
      <c r="BM2272" s="194"/>
      <c r="BO2272" s="28"/>
      <c r="BP2272" s="28"/>
      <c r="BQ2272" s="28"/>
      <c r="BV2272" s="194"/>
      <c r="BX2272" s="28"/>
      <c r="BY2272" s="28"/>
      <c r="BZ2272" s="28"/>
      <c r="CE2272" s="194"/>
      <c r="CG2272" s="28"/>
      <c r="CH2272" s="28"/>
      <c r="CI2272" s="28"/>
      <c r="CN2272" s="194"/>
      <c r="CP2272" s="28"/>
      <c r="CQ2272" s="28"/>
      <c r="CR2272" s="28"/>
      <c r="CW2272" s="194"/>
      <c r="CY2272" s="28"/>
      <c r="CZ2272" s="28"/>
      <c r="DA2272" s="28"/>
      <c r="DF2272" s="194"/>
      <c r="DH2272" s="28"/>
      <c r="DI2272" s="28"/>
      <c r="DJ2272" s="28"/>
      <c r="DO2272" s="194"/>
      <c r="DQ2272" s="28"/>
      <c r="DR2272" s="28"/>
      <c r="DS2272" s="28"/>
      <c r="DX2272" s="194"/>
      <c r="DZ2272" s="28"/>
      <c r="EA2272" s="28"/>
      <c r="EB2272" s="28"/>
      <c r="EG2272" s="194"/>
      <c r="EI2272" s="28"/>
      <c r="EJ2272" s="28"/>
      <c r="EK2272" s="28"/>
      <c r="EP2272" s="194"/>
      <c r="ER2272" s="28"/>
      <c r="ES2272" s="28"/>
      <c r="ET2272" s="28"/>
      <c r="EY2272" s="194"/>
      <c r="FA2272" s="28"/>
      <c r="FB2272" s="28"/>
      <c r="FC2272" s="28"/>
      <c r="FH2272" s="194"/>
      <c r="FJ2272" s="28"/>
      <c r="FK2272" s="28"/>
      <c r="FL2272" s="28"/>
      <c r="FQ2272" s="194"/>
      <c r="FS2272" s="28"/>
      <c r="FT2272" s="28"/>
      <c r="FU2272" s="28"/>
      <c r="FZ2272" s="194"/>
      <c r="GB2272" s="28"/>
      <c r="GC2272" s="28"/>
      <c r="GD2272" s="28"/>
      <c r="GI2272" s="194"/>
      <c r="GK2272" s="28"/>
      <c r="GL2272" s="28"/>
      <c r="GM2272" s="28"/>
      <c r="GR2272" s="194"/>
      <c r="GT2272" s="28"/>
      <c r="GU2272" s="28"/>
      <c r="GV2272" s="28"/>
      <c r="HA2272" s="194"/>
      <c r="HC2272" s="28"/>
      <c r="HD2272" s="28"/>
      <c r="HE2272" s="28"/>
      <c r="HJ2272" s="28"/>
      <c r="HK2272" s="28"/>
      <c r="HL2272" s="28"/>
      <c r="HM2272" s="28"/>
      <c r="HN2272" s="28"/>
      <c r="HO2272" s="28"/>
      <c r="HP2272" s="28"/>
      <c r="HQ2272" s="28"/>
      <c r="HR2272" s="28"/>
      <c r="HS2272" s="28"/>
      <c r="HT2272" s="28"/>
      <c r="HU2272" s="28"/>
      <c r="HV2272" s="28"/>
      <c r="HW2272" s="28"/>
      <c r="HX2272" s="28"/>
      <c r="HY2272" s="28"/>
      <c r="HZ2272" s="28"/>
      <c r="IA2272" s="28"/>
      <c r="IB2272" s="28"/>
      <c r="IC2272" s="28"/>
      <c r="ID2272" s="28"/>
      <c r="IE2272" s="28"/>
      <c r="IF2272" s="28"/>
      <c r="IG2272" s="28"/>
      <c r="IH2272" s="28"/>
      <c r="II2272" s="28"/>
      <c r="IJ2272" s="28"/>
      <c r="IK2272" s="28"/>
      <c r="IL2272" s="28"/>
      <c r="IM2272" s="28"/>
      <c r="IN2272" s="28"/>
      <c r="IO2272" s="28"/>
    </row>
    <row r="2273" spans="1:249" s="50" customFormat="1" ht="14.25">
      <c r="A2273" s="28"/>
      <c r="B2273" s="28"/>
      <c r="C2273" s="28"/>
      <c r="D2273" s="28"/>
      <c r="E2273" s="28"/>
      <c r="F2273"/>
      <c r="G2273"/>
      <c r="H2273" s="1"/>
      <c r="I2273" s="1"/>
      <c r="J2273" s="1"/>
      <c r="K2273" s="2"/>
      <c r="L2273" s="1"/>
      <c r="M2273"/>
      <c r="N2273" s="28"/>
      <c r="O2273" s="28"/>
      <c r="T2273" s="194"/>
      <c r="V2273" s="28"/>
      <c r="W2273" s="28"/>
      <c r="X2273" s="28"/>
      <c r="AC2273" s="194"/>
      <c r="AE2273" s="28"/>
      <c r="AF2273" s="28"/>
      <c r="AG2273" s="28"/>
      <c r="AL2273" s="194"/>
      <c r="AN2273" s="28"/>
      <c r="AO2273" s="28"/>
      <c r="AP2273" s="28"/>
      <c r="AU2273" s="194"/>
      <c r="AW2273" s="28"/>
      <c r="AX2273" s="28"/>
      <c r="AY2273" s="28"/>
      <c r="BD2273" s="194"/>
      <c r="BF2273" s="28"/>
      <c r="BG2273" s="28"/>
      <c r="BH2273" s="28"/>
      <c r="BM2273" s="194"/>
      <c r="BO2273" s="28"/>
      <c r="BP2273" s="28"/>
      <c r="BQ2273" s="28"/>
      <c r="BV2273" s="194"/>
      <c r="BX2273" s="28"/>
      <c r="BY2273" s="28"/>
      <c r="BZ2273" s="28"/>
      <c r="CE2273" s="194"/>
      <c r="CG2273" s="28"/>
      <c r="CH2273" s="28"/>
      <c r="CI2273" s="28"/>
      <c r="CN2273" s="194"/>
      <c r="CP2273" s="28"/>
      <c r="CQ2273" s="28"/>
      <c r="CR2273" s="28"/>
      <c r="CW2273" s="194"/>
      <c r="CY2273" s="28"/>
      <c r="CZ2273" s="28"/>
      <c r="DA2273" s="28"/>
      <c r="DF2273" s="194"/>
      <c r="DH2273" s="28"/>
      <c r="DI2273" s="28"/>
      <c r="DJ2273" s="28"/>
      <c r="DO2273" s="194"/>
      <c r="DQ2273" s="28"/>
      <c r="DR2273" s="28"/>
      <c r="DS2273" s="28"/>
      <c r="DX2273" s="194"/>
      <c r="DZ2273" s="28"/>
      <c r="EA2273" s="28"/>
      <c r="EB2273" s="28"/>
      <c r="EG2273" s="194"/>
      <c r="EI2273" s="28"/>
      <c r="EJ2273" s="28"/>
      <c r="EK2273" s="28"/>
      <c r="EP2273" s="194"/>
      <c r="ER2273" s="28"/>
      <c r="ES2273" s="28"/>
      <c r="ET2273" s="28"/>
      <c r="EY2273" s="194"/>
      <c r="FA2273" s="28"/>
      <c r="FB2273" s="28"/>
      <c r="FC2273" s="28"/>
      <c r="FH2273" s="194"/>
      <c r="FJ2273" s="28"/>
      <c r="FK2273" s="28"/>
      <c r="FL2273" s="28"/>
      <c r="FQ2273" s="194"/>
      <c r="FS2273" s="28"/>
      <c r="FT2273" s="28"/>
      <c r="FU2273" s="28"/>
      <c r="FZ2273" s="194"/>
      <c r="GB2273" s="28"/>
      <c r="GC2273" s="28"/>
      <c r="GD2273" s="28"/>
      <c r="GI2273" s="194"/>
      <c r="GK2273" s="28"/>
      <c r="GL2273" s="28"/>
      <c r="GM2273" s="28"/>
      <c r="GR2273" s="194"/>
      <c r="GT2273" s="28"/>
      <c r="GU2273" s="28"/>
      <c r="GV2273" s="28"/>
      <c r="HA2273" s="194"/>
      <c r="HC2273" s="28"/>
      <c r="HD2273" s="28"/>
      <c r="HE2273" s="28"/>
      <c r="HJ2273" s="28"/>
      <c r="HK2273" s="28"/>
      <c r="HL2273" s="28"/>
      <c r="HM2273" s="28"/>
      <c r="HN2273" s="28"/>
      <c r="HO2273" s="28"/>
      <c r="HP2273" s="28"/>
      <c r="HQ2273" s="28"/>
      <c r="HR2273" s="28"/>
      <c r="HS2273" s="28"/>
      <c r="HT2273" s="28"/>
      <c r="HU2273" s="28"/>
      <c r="HV2273" s="28"/>
      <c r="HW2273" s="28"/>
      <c r="HX2273" s="28"/>
      <c r="HY2273" s="28"/>
      <c r="HZ2273" s="28"/>
      <c r="IA2273" s="28"/>
      <c r="IB2273" s="28"/>
      <c r="IC2273" s="28"/>
      <c r="ID2273" s="28"/>
      <c r="IE2273" s="28"/>
      <c r="IF2273" s="28"/>
      <c r="IG2273" s="28"/>
      <c r="IH2273" s="28"/>
      <c r="II2273" s="28"/>
      <c r="IJ2273" s="28"/>
      <c r="IK2273" s="28"/>
      <c r="IL2273" s="28"/>
      <c r="IM2273" s="28"/>
      <c r="IN2273" s="28"/>
      <c r="IO2273" s="28"/>
    </row>
    <row r="2274" spans="1:249" s="50" customFormat="1" ht="14.25">
      <c r="A2274" s="28"/>
      <c r="B2274" s="28"/>
      <c r="C2274" s="28"/>
      <c r="D2274" s="28"/>
      <c r="E2274" s="28"/>
      <c r="F2274"/>
      <c r="G2274"/>
      <c r="H2274" s="1"/>
      <c r="I2274" s="1"/>
      <c r="J2274" s="1"/>
      <c r="K2274" s="2"/>
      <c r="L2274" s="1"/>
      <c r="M2274"/>
      <c r="N2274" s="28"/>
      <c r="O2274" s="28"/>
      <c r="T2274" s="194"/>
      <c r="V2274" s="28"/>
      <c r="W2274" s="28"/>
      <c r="X2274" s="28"/>
      <c r="AC2274" s="194"/>
      <c r="AE2274" s="28"/>
      <c r="AF2274" s="28"/>
      <c r="AG2274" s="28"/>
      <c r="AL2274" s="194"/>
      <c r="AN2274" s="28"/>
      <c r="AO2274" s="28"/>
      <c r="AP2274" s="28"/>
      <c r="AU2274" s="194"/>
      <c r="AW2274" s="28"/>
      <c r="AX2274" s="28"/>
      <c r="AY2274" s="28"/>
      <c r="BD2274" s="194"/>
      <c r="BF2274" s="28"/>
      <c r="BG2274" s="28"/>
      <c r="BH2274" s="28"/>
      <c r="BM2274" s="194"/>
      <c r="BO2274" s="28"/>
      <c r="BP2274" s="28"/>
      <c r="BQ2274" s="28"/>
      <c r="BV2274" s="194"/>
      <c r="BX2274" s="28"/>
      <c r="BY2274" s="28"/>
      <c r="BZ2274" s="28"/>
      <c r="CE2274" s="194"/>
      <c r="CG2274" s="28"/>
      <c r="CH2274" s="28"/>
      <c r="CI2274" s="28"/>
      <c r="CN2274" s="194"/>
      <c r="CP2274" s="28"/>
      <c r="CQ2274" s="28"/>
      <c r="CR2274" s="28"/>
      <c r="CW2274" s="194"/>
      <c r="CY2274" s="28"/>
      <c r="CZ2274" s="28"/>
      <c r="DA2274" s="28"/>
      <c r="DF2274" s="194"/>
      <c r="DH2274" s="28"/>
      <c r="DI2274" s="28"/>
      <c r="DJ2274" s="28"/>
      <c r="DO2274" s="194"/>
      <c r="DQ2274" s="28"/>
      <c r="DR2274" s="28"/>
      <c r="DS2274" s="28"/>
      <c r="DX2274" s="194"/>
      <c r="DZ2274" s="28"/>
      <c r="EA2274" s="28"/>
      <c r="EB2274" s="28"/>
      <c r="EG2274" s="194"/>
      <c r="EI2274" s="28"/>
      <c r="EJ2274" s="28"/>
      <c r="EK2274" s="28"/>
      <c r="EP2274" s="194"/>
      <c r="ER2274" s="28"/>
      <c r="ES2274" s="28"/>
      <c r="ET2274" s="28"/>
      <c r="EY2274" s="194"/>
      <c r="FA2274" s="28"/>
      <c r="FB2274" s="28"/>
      <c r="FC2274" s="28"/>
      <c r="FH2274" s="194"/>
      <c r="FJ2274" s="28"/>
      <c r="FK2274" s="28"/>
      <c r="FL2274" s="28"/>
      <c r="FQ2274" s="194"/>
      <c r="FS2274" s="28"/>
      <c r="FT2274" s="28"/>
      <c r="FU2274" s="28"/>
      <c r="FZ2274" s="194"/>
      <c r="GB2274" s="28"/>
      <c r="GC2274" s="28"/>
      <c r="GD2274" s="28"/>
      <c r="GI2274" s="194"/>
      <c r="GK2274" s="28"/>
      <c r="GL2274" s="28"/>
      <c r="GM2274" s="28"/>
      <c r="GR2274" s="194"/>
      <c r="GT2274" s="28"/>
      <c r="GU2274" s="28"/>
      <c r="GV2274" s="28"/>
      <c r="HA2274" s="194"/>
      <c r="HC2274" s="28"/>
      <c r="HD2274" s="28"/>
      <c r="HE2274" s="28"/>
      <c r="HJ2274" s="28"/>
      <c r="HK2274" s="28"/>
      <c r="HL2274" s="28"/>
      <c r="HM2274" s="28"/>
      <c r="HN2274" s="28"/>
      <c r="HO2274" s="28"/>
      <c r="HP2274" s="28"/>
      <c r="HQ2274" s="28"/>
      <c r="HR2274" s="28"/>
      <c r="HS2274" s="28"/>
      <c r="HT2274" s="28"/>
      <c r="HU2274" s="28"/>
      <c r="HV2274" s="28"/>
      <c r="HW2274" s="28"/>
      <c r="HX2274" s="28"/>
      <c r="HY2274" s="28"/>
      <c r="HZ2274" s="28"/>
      <c r="IA2274" s="28"/>
      <c r="IB2274" s="28"/>
      <c r="IC2274" s="28"/>
      <c r="ID2274" s="28"/>
      <c r="IE2274" s="28"/>
      <c r="IF2274" s="28"/>
      <c r="IG2274" s="28"/>
      <c r="IH2274" s="28"/>
      <c r="II2274" s="28"/>
      <c r="IJ2274" s="28"/>
      <c r="IK2274" s="28"/>
      <c r="IL2274" s="28"/>
      <c r="IM2274" s="28"/>
      <c r="IN2274" s="28"/>
      <c r="IO2274" s="28"/>
    </row>
    <row r="2275" spans="1:249" s="50" customFormat="1" ht="14.25">
      <c r="A2275" s="28"/>
      <c r="B2275" s="28"/>
      <c r="C2275" s="28"/>
      <c r="D2275" s="28"/>
      <c r="E2275" s="28"/>
      <c r="F2275"/>
      <c r="G2275"/>
      <c r="H2275" s="1"/>
      <c r="I2275" s="1"/>
      <c r="J2275" s="1"/>
      <c r="K2275" s="2"/>
      <c r="L2275" s="1"/>
      <c r="M2275"/>
      <c r="N2275" s="28"/>
      <c r="O2275" s="28"/>
      <c r="T2275" s="194"/>
      <c r="V2275" s="28"/>
      <c r="W2275" s="28"/>
      <c r="X2275" s="28"/>
      <c r="AC2275" s="194"/>
      <c r="AE2275" s="28"/>
      <c r="AF2275" s="28"/>
      <c r="AG2275" s="28"/>
      <c r="AL2275" s="194"/>
      <c r="AN2275" s="28"/>
      <c r="AO2275" s="28"/>
      <c r="AP2275" s="28"/>
      <c r="AU2275" s="194"/>
      <c r="AW2275" s="28"/>
      <c r="AX2275" s="28"/>
      <c r="AY2275" s="28"/>
      <c r="BD2275" s="194"/>
      <c r="BF2275" s="28"/>
      <c r="BG2275" s="28"/>
      <c r="BH2275" s="28"/>
      <c r="BM2275" s="194"/>
      <c r="BO2275" s="28"/>
      <c r="BP2275" s="28"/>
      <c r="BQ2275" s="28"/>
      <c r="BV2275" s="194"/>
      <c r="BX2275" s="28"/>
      <c r="BY2275" s="28"/>
      <c r="BZ2275" s="28"/>
      <c r="CE2275" s="194"/>
      <c r="CG2275" s="28"/>
      <c r="CH2275" s="28"/>
      <c r="CI2275" s="28"/>
      <c r="CN2275" s="194"/>
      <c r="CP2275" s="28"/>
      <c r="CQ2275" s="28"/>
      <c r="CR2275" s="28"/>
      <c r="CW2275" s="194"/>
      <c r="CY2275" s="28"/>
      <c r="CZ2275" s="28"/>
      <c r="DA2275" s="28"/>
      <c r="DF2275" s="194"/>
      <c r="DH2275" s="28"/>
      <c r="DI2275" s="28"/>
      <c r="DJ2275" s="28"/>
      <c r="DO2275" s="194"/>
      <c r="DQ2275" s="28"/>
      <c r="DR2275" s="28"/>
      <c r="DS2275" s="28"/>
      <c r="DX2275" s="194"/>
      <c r="DZ2275" s="28"/>
      <c r="EA2275" s="28"/>
      <c r="EB2275" s="28"/>
      <c r="EG2275" s="194"/>
      <c r="EI2275" s="28"/>
      <c r="EJ2275" s="28"/>
      <c r="EK2275" s="28"/>
      <c r="EP2275" s="194"/>
      <c r="ER2275" s="28"/>
      <c r="ES2275" s="28"/>
      <c r="ET2275" s="28"/>
      <c r="EY2275" s="194"/>
      <c r="FA2275" s="28"/>
      <c r="FB2275" s="28"/>
      <c r="FC2275" s="28"/>
      <c r="FH2275" s="194"/>
      <c r="FJ2275" s="28"/>
      <c r="FK2275" s="28"/>
      <c r="FL2275" s="28"/>
      <c r="FQ2275" s="194"/>
      <c r="FS2275" s="28"/>
      <c r="FT2275" s="28"/>
      <c r="FU2275" s="28"/>
      <c r="FZ2275" s="194"/>
      <c r="GB2275" s="28"/>
      <c r="GC2275" s="28"/>
      <c r="GD2275" s="28"/>
      <c r="GI2275" s="194"/>
      <c r="GK2275" s="28"/>
      <c r="GL2275" s="28"/>
      <c r="GM2275" s="28"/>
      <c r="GR2275" s="194"/>
      <c r="GT2275" s="28"/>
      <c r="GU2275" s="28"/>
      <c r="GV2275" s="28"/>
      <c r="HA2275" s="194"/>
      <c r="HC2275" s="28"/>
      <c r="HD2275" s="28"/>
      <c r="HE2275" s="28"/>
      <c r="HJ2275" s="28"/>
      <c r="HK2275" s="28"/>
      <c r="HL2275" s="28"/>
      <c r="HM2275" s="28"/>
      <c r="HN2275" s="28"/>
      <c r="HO2275" s="28"/>
      <c r="HP2275" s="28"/>
      <c r="HQ2275" s="28"/>
      <c r="HR2275" s="28"/>
      <c r="HS2275" s="28"/>
      <c r="HT2275" s="28"/>
      <c r="HU2275" s="28"/>
      <c r="HV2275" s="28"/>
      <c r="HW2275" s="28"/>
      <c r="HX2275" s="28"/>
      <c r="HY2275" s="28"/>
      <c r="HZ2275" s="28"/>
      <c r="IA2275" s="28"/>
      <c r="IB2275" s="28"/>
      <c r="IC2275" s="28"/>
      <c r="ID2275" s="28"/>
      <c r="IE2275" s="28"/>
      <c r="IF2275" s="28"/>
      <c r="IG2275" s="28"/>
      <c r="IH2275" s="28"/>
      <c r="II2275" s="28"/>
      <c r="IJ2275" s="28"/>
      <c r="IK2275" s="28"/>
      <c r="IL2275" s="28"/>
      <c r="IM2275" s="28"/>
      <c r="IN2275" s="28"/>
      <c r="IO2275" s="28"/>
    </row>
    <row r="2276" spans="1:249" s="50" customFormat="1" ht="14.25">
      <c r="A2276" s="28"/>
      <c r="B2276" s="28"/>
      <c r="C2276" s="28"/>
      <c r="D2276" s="28"/>
      <c r="E2276" s="28"/>
      <c r="F2276"/>
      <c r="G2276"/>
      <c r="H2276" s="1"/>
      <c r="I2276" s="1"/>
      <c r="J2276" s="1"/>
      <c r="K2276" s="2"/>
      <c r="L2276" s="1"/>
      <c r="M2276"/>
      <c r="N2276" s="28"/>
      <c r="O2276" s="28"/>
      <c r="T2276" s="194"/>
      <c r="V2276" s="28"/>
      <c r="W2276" s="28"/>
      <c r="X2276" s="28"/>
      <c r="AC2276" s="194"/>
      <c r="AE2276" s="28"/>
      <c r="AF2276" s="28"/>
      <c r="AG2276" s="28"/>
      <c r="AL2276" s="194"/>
      <c r="AN2276" s="28"/>
      <c r="AO2276" s="28"/>
      <c r="AP2276" s="28"/>
      <c r="AU2276" s="194"/>
      <c r="AW2276" s="28"/>
      <c r="AX2276" s="28"/>
      <c r="AY2276" s="28"/>
      <c r="BD2276" s="194"/>
      <c r="BF2276" s="28"/>
      <c r="BG2276" s="28"/>
      <c r="BH2276" s="28"/>
      <c r="BM2276" s="194"/>
      <c r="BO2276" s="28"/>
      <c r="BP2276" s="28"/>
      <c r="BQ2276" s="28"/>
      <c r="BV2276" s="194"/>
      <c r="BX2276" s="28"/>
      <c r="BY2276" s="28"/>
      <c r="BZ2276" s="28"/>
      <c r="CE2276" s="194"/>
      <c r="CG2276" s="28"/>
      <c r="CH2276" s="28"/>
      <c r="CI2276" s="28"/>
      <c r="CN2276" s="194"/>
      <c r="CP2276" s="28"/>
      <c r="CQ2276" s="28"/>
      <c r="CR2276" s="28"/>
      <c r="CW2276" s="194"/>
      <c r="CY2276" s="28"/>
      <c r="CZ2276" s="28"/>
      <c r="DA2276" s="28"/>
      <c r="DF2276" s="194"/>
      <c r="DH2276" s="28"/>
      <c r="DI2276" s="28"/>
      <c r="DJ2276" s="28"/>
      <c r="DO2276" s="194"/>
      <c r="DQ2276" s="28"/>
      <c r="DR2276" s="28"/>
      <c r="DS2276" s="28"/>
      <c r="DX2276" s="194"/>
      <c r="DZ2276" s="28"/>
      <c r="EA2276" s="28"/>
      <c r="EB2276" s="28"/>
      <c r="EG2276" s="194"/>
      <c r="EI2276" s="28"/>
      <c r="EJ2276" s="28"/>
      <c r="EK2276" s="28"/>
      <c r="EP2276" s="194"/>
      <c r="ER2276" s="28"/>
      <c r="ES2276" s="28"/>
      <c r="ET2276" s="28"/>
      <c r="EY2276" s="194"/>
      <c r="FA2276" s="28"/>
      <c r="FB2276" s="28"/>
      <c r="FC2276" s="28"/>
      <c r="FH2276" s="194"/>
      <c r="FJ2276" s="28"/>
      <c r="FK2276" s="28"/>
      <c r="FL2276" s="28"/>
      <c r="FQ2276" s="194"/>
      <c r="FS2276" s="28"/>
      <c r="FT2276" s="28"/>
      <c r="FU2276" s="28"/>
      <c r="FZ2276" s="194"/>
      <c r="GB2276" s="28"/>
      <c r="GC2276" s="28"/>
      <c r="GD2276" s="28"/>
      <c r="GI2276" s="194"/>
      <c r="GK2276" s="28"/>
      <c r="GL2276" s="28"/>
      <c r="GM2276" s="28"/>
      <c r="GR2276" s="194"/>
      <c r="GT2276" s="28"/>
      <c r="GU2276" s="28"/>
      <c r="GV2276" s="28"/>
      <c r="HA2276" s="194"/>
      <c r="HC2276" s="28"/>
      <c r="HD2276" s="28"/>
      <c r="HE2276" s="28"/>
      <c r="HJ2276" s="28"/>
      <c r="HK2276" s="28"/>
      <c r="HL2276" s="28"/>
      <c r="HM2276" s="28"/>
      <c r="HN2276" s="28"/>
      <c r="HO2276" s="28"/>
      <c r="HP2276" s="28"/>
      <c r="HQ2276" s="28"/>
      <c r="HR2276" s="28"/>
      <c r="HS2276" s="28"/>
      <c r="HT2276" s="28"/>
      <c r="HU2276" s="28"/>
      <c r="HV2276" s="28"/>
      <c r="HW2276" s="28"/>
      <c r="HX2276" s="28"/>
      <c r="HY2276" s="28"/>
      <c r="HZ2276" s="28"/>
      <c r="IA2276" s="28"/>
      <c r="IB2276" s="28"/>
      <c r="IC2276" s="28"/>
      <c r="ID2276" s="28"/>
      <c r="IE2276" s="28"/>
      <c r="IF2276" s="28"/>
      <c r="IG2276" s="28"/>
      <c r="IH2276" s="28"/>
      <c r="II2276" s="28"/>
      <c r="IJ2276" s="28"/>
      <c r="IK2276" s="28"/>
      <c r="IL2276" s="28"/>
      <c r="IM2276" s="28"/>
      <c r="IN2276" s="28"/>
      <c r="IO2276" s="28"/>
    </row>
    <row r="2277" spans="1:249" s="50" customFormat="1" ht="14.25">
      <c r="A2277" s="28"/>
      <c r="B2277" s="28"/>
      <c r="C2277" s="28"/>
      <c r="D2277" s="28"/>
      <c r="E2277" s="28"/>
      <c r="F2277"/>
      <c r="G2277"/>
      <c r="H2277" s="1"/>
      <c r="I2277" s="1"/>
      <c r="J2277" s="1"/>
      <c r="K2277" s="2"/>
      <c r="L2277" s="1"/>
      <c r="M2277"/>
      <c r="N2277" s="28"/>
      <c r="O2277" s="28"/>
      <c r="T2277" s="194"/>
      <c r="V2277" s="28"/>
      <c r="W2277" s="28"/>
      <c r="X2277" s="28"/>
      <c r="AC2277" s="194"/>
      <c r="AE2277" s="28"/>
      <c r="AF2277" s="28"/>
      <c r="AG2277" s="28"/>
      <c r="AL2277" s="194"/>
      <c r="AN2277" s="28"/>
      <c r="AO2277" s="28"/>
      <c r="AP2277" s="28"/>
      <c r="AU2277" s="194"/>
      <c r="AW2277" s="28"/>
      <c r="AX2277" s="28"/>
      <c r="AY2277" s="28"/>
      <c r="BD2277" s="194"/>
      <c r="BF2277" s="28"/>
      <c r="BG2277" s="28"/>
      <c r="BH2277" s="28"/>
      <c r="BM2277" s="194"/>
      <c r="BO2277" s="28"/>
      <c r="BP2277" s="28"/>
      <c r="BQ2277" s="28"/>
      <c r="BV2277" s="194"/>
      <c r="BX2277" s="28"/>
      <c r="BY2277" s="28"/>
      <c r="BZ2277" s="28"/>
      <c r="CE2277" s="194"/>
      <c r="CG2277" s="28"/>
      <c r="CH2277" s="28"/>
      <c r="CI2277" s="28"/>
      <c r="CN2277" s="194"/>
      <c r="CP2277" s="28"/>
      <c r="CQ2277" s="28"/>
      <c r="CR2277" s="28"/>
      <c r="CW2277" s="194"/>
      <c r="CY2277" s="28"/>
      <c r="CZ2277" s="28"/>
      <c r="DA2277" s="28"/>
      <c r="DF2277" s="194"/>
      <c r="DH2277" s="28"/>
      <c r="DI2277" s="28"/>
      <c r="DJ2277" s="28"/>
      <c r="DO2277" s="194"/>
      <c r="DQ2277" s="28"/>
      <c r="DR2277" s="28"/>
      <c r="DS2277" s="28"/>
      <c r="DX2277" s="194"/>
      <c r="DZ2277" s="28"/>
      <c r="EA2277" s="28"/>
      <c r="EB2277" s="28"/>
      <c r="EG2277" s="194"/>
      <c r="EI2277" s="28"/>
      <c r="EJ2277" s="28"/>
      <c r="EK2277" s="28"/>
      <c r="EP2277" s="194"/>
      <c r="ER2277" s="28"/>
      <c r="ES2277" s="28"/>
      <c r="ET2277" s="28"/>
      <c r="EY2277" s="194"/>
      <c r="FA2277" s="28"/>
      <c r="FB2277" s="28"/>
      <c r="FC2277" s="28"/>
      <c r="FH2277" s="194"/>
      <c r="FJ2277" s="28"/>
      <c r="FK2277" s="28"/>
      <c r="FL2277" s="28"/>
      <c r="FQ2277" s="194"/>
      <c r="FS2277" s="28"/>
      <c r="FT2277" s="28"/>
      <c r="FU2277" s="28"/>
      <c r="FZ2277" s="194"/>
      <c r="GB2277" s="28"/>
      <c r="GC2277" s="28"/>
      <c r="GD2277" s="28"/>
      <c r="GI2277" s="194"/>
      <c r="GK2277" s="28"/>
      <c r="GL2277" s="28"/>
      <c r="GM2277" s="28"/>
      <c r="GR2277" s="194"/>
      <c r="GT2277" s="28"/>
      <c r="GU2277" s="28"/>
      <c r="GV2277" s="28"/>
      <c r="HA2277" s="194"/>
      <c r="HC2277" s="28"/>
      <c r="HD2277" s="28"/>
      <c r="HE2277" s="28"/>
      <c r="HJ2277" s="28"/>
      <c r="HK2277" s="28"/>
      <c r="HL2277" s="28"/>
      <c r="HM2277" s="28"/>
      <c r="HN2277" s="28"/>
      <c r="HO2277" s="28"/>
      <c r="HP2277" s="28"/>
      <c r="HQ2277" s="28"/>
      <c r="HR2277" s="28"/>
      <c r="HS2277" s="28"/>
      <c r="HT2277" s="28"/>
      <c r="HU2277" s="28"/>
      <c r="HV2277" s="28"/>
      <c r="HW2277" s="28"/>
      <c r="HX2277" s="28"/>
      <c r="HY2277" s="28"/>
      <c r="HZ2277" s="28"/>
      <c r="IA2277" s="28"/>
      <c r="IB2277" s="28"/>
      <c r="IC2277" s="28"/>
      <c r="ID2277" s="28"/>
      <c r="IE2277" s="28"/>
      <c r="IF2277" s="28"/>
      <c r="IG2277" s="28"/>
      <c r="IH2277" s="28"/>
      <c r="II2277" s="28"/>
      <c r="IJ2277" s="28"/>
      <c r="IK2277" s="28"/>
      <c r="IL2277" s="28"/>
      <c r="IM2277" s="28"/>
      <c r="IN2277" s="28"/>
      <c r="IO2277" s="28"/>
    </row>
    <row r="2278" spans="1:249" s="50" customFormat="1" ht="14.25">
      <c r="A2278" s="28"/>
      <c r="B2278" s="28"/>
      <c r="C2278" s="28"/>
      <c r="D2278" s="28"/>
      <c r="E2278" s="28"/>
      <c r="F2278"/>
      <c r="G2278"/>
      <c r="H2278" s="1"/>
      <c r="I2278" s="1"/>
      <c r="J2278" s="1"/>
      <c r="K2278" s="2"/>
      <c r="L2278" s="1"/>
      <c r="M2278"/>
      <c r="N2278" s="28"/>
      <c r="O2278" s="28"/>
      <c r="T2278" s="194"/>
      <c r="V2278" s="28"/>
      <c r="W2278" s="28"/>
      <c r="X2278" s="28"/>
      <c r="AC2278" s="194"/>
      <c r="AE2278" s="28"/>
      <c r="AF2278" s="28"/>
      <c r="AG2278" s="28"/>
      <c r="AL2278" s="194"/>
      <c r="AN2278" s="28"/>
      <c r="AO2278" s="28"/>
      <c r="AP2278" s="28"/>
      <c r="AU2278" s="194"/>
      <c r="AW2278" s="28"/>
      <c r="AX2278" s="28"/>
      <c r="AY2278" s="28"/>
      <c r="BD2278" s="194"/>
      <c r="BF2278" s="28"/>
      <c r="BG2278" s="28"/>
      <c r="BH2278" s="28"/>
      <c r="BM2278" s="194"/>
      <c r="BO2278" s="28"/>
      <c r="BP2278" s="28"/>
      <c r="BQ2278" s="28"/>
      <c r="BV2278" s="194"/>
      <c r="BX2278" s="28"/>
      <c r="BY2278" s="28"/>
      <c r="BZ2278" s="28"/>
      <c r="CE2278" s="194"/>
      <c r="CG2278" s="28"/>
      <c r="CH2278" s="28"/>
      <c r="CI2278" s="28"/>
      <c r="CN2278" s="194"/>
      <c r="CP2278" s="28"/>
      <c r="CQ2278" s="28"/>
      <c r="CR2278" s="28"/>
      <c r="CW2278" s="194"/>
      <c r="CY2278" s="28"/>
      <c r="CZ2278" s="28"/>
      <c r="DA2278" s="28"/>
      <c r="DF2278" s="194"/>
      <c r="DH2278" s="28"/>
      <c r="DI2278" s="28"/>
      <c r="DJ2278" s="28"/>
      <c r="DO2278" s="194"/>
      <c r="DQ2278" s="28"/>
      <c r="DR2278" s="28"/>
      <c r="DS2278" s="28"/>
      <c r="DX2278" s="194"/>
      <c r="DZ2278" s="28"/>
      <c r="EA2278" s="28"/>
      <c r="EB2278" s="28"/>
      <c r="EG2278" s="194"/>
      <c r="EI2278" s="28"/>
      <c r="EJ2278" s="28"/>
      <c r="EK2278" s="28"/>
      <c r="EP2278" s="194"/>
      <c r="ER2278" s="28"/>
      <c r="ES2278" s="28"/>
      <c r="ET2278" s="28"/>
      <c r="EY2278" s="194"/>
      <c r="FA2278" s="28"/>
      <c r="FB2278" s="28"/>
      <c r="FC2278" s="28"/>
      <c r="FH2278" s="194"/>
      <c r="FJ2278" s="28"/>
      <c r="FK2278" s="28"/>
      <c r="FL2278" s="28"/>
      <c r="FQ2278" s="194"/>
      <c r="FS2278" s="28"/>
      <c r="FT2278" s="28"/>
      <c r="FU2278" s="28"/>
      <c r="FZ2278" s="194"/>
      <c r="GB2278" s="28"/>
      <c r="GC2278" s="28"/>
      <c r="GD2278" s="28"/>
      <c r="GI2278" s="194"/>
      <c r="GK2278" s="28"/>
      <c r="GL2278" s="28"/>
      <c r="GM2278" s="28"/>
      <c r="GR2278" s="194"/>
      <c r="GT2278" s="28"/>
      <c r="GU2278" s="28"/>
      <c r="GV2278" s="28"/>
      <c r="HA2278" s="194"/>
      <c r="HC2278" s="28"/>
      <c r="HD2278" s="28"/>
      <c r="HE2278" s="28"/>
      <c r="HJ2278" s="28"/>
      <c r="HK2278" s="28"/>
      <c r="HL2278" s="28"/>
      <c r="HM2278" s="28"/>
      <c r="HN2278" s="28"/>
      <c r="HO2278" s="28"/>
      <c r="HP2278" s="28"/>
      <c r="HQ2278" s="28"/>
      <c r="HR2278" s="28"/>
      <c r="HS2278" s="28"/>
      <c r="HT2278" s="28"/>
      <c r="HU2278" s="28"/>
      <c r="HV2278" s="28"/>
      <c r="HW2278" s="28"/>
      <c r="HX2278" s="28"/>
      <c r="HY2278" s="28"/>
      <c r="HZ2278" s="28"/>
      <c r="IA2278" s="28"/>
      <c r="IB2278" s="28"/>
      <c r="IC2278" s="28"/>
      <c r="ID2278" s="28"/>
      <c r="IE2278" s="28"/>
      <c r="IF2278" s="28"/>
      <c r="IG2278" s="28"/>
      <c r="IH2278" s="28"/>
      <c r="II2278" s="28"/>
      <c r="IJ2278" s="28"/>
      <c r="IK2278" s="28"/>
      <c r="IL2278" s="28"/>
      <c r="IM2278" s="28"/>
      <c r="IN2278" s="28"/>
      <c r="IO2278" s="28"/>
    </row>
    <row r="2279" spans="1:249" s="50" customFormat="1" ht="14.25">
      <c r="A2279" s="28"/>
      <c r="B2279" s="28"/>
      <c r="C2279" s="28"/>
      <c r="D2279" s="28"/>
      <c r="E2279" s="28"/>
      <c r="F2279"/>
      <c r="G2279"/>
      <c r="H2279" s="1"/>
      <c r="I2279" s="1"/>
      <c r="J2279" s="1"/>
      <c r="K2279" s="2"/>
      <c r="L2279" s="1"/>
      <c r="M2279"/>
      <c r="N2279" s="28"/>
      <c r="O2279" s="28"/>
      <c r="T2279" s="194"/>
      <c r="V2279" s="28"/>
      <c r="W2279" s="28"/>
      <c r="X2279" s="28"/>
      <c r="AC2279" s="194"/>
      <c r="AE2279" s="28"/>
      <c r="AF2279" s="28"/>
      <c r="AG2279" s="28"/>
      <c r="AL2279" s="194"/>
      <c r="AN2279" s="28"/>
      <c r="AO2279" s="28"/>
      <c r="AP2279" s="28"/>
      <c r="AU2279" s="194"/>
      <c r="AW2279" s="28"/>
      <c r="AX2279" s="28"/>
      <c r="AY2279" s="28"/>
      <c r="BD2279" s="194"/>
      <c r="BF2279" s="28"/>
      <c r="BG2279" s="28"/>
      <c r="BH2279" s="28"/>
      <c r="BM2279" s="194"/>
      <c r="BO2279" s="28"/>
      <c r="BP2279" s="28"/>
      <c r="BQ2279" s="28"/>
      <c r="BV2279" s="194"/>
      <c r="BX2279" s="28"/>
      <c r="BY2279" s="28"/>
      <c r="BZ2279" s="28"/>
      <c r="CE2279" s="194"/>
      <c r="CG2279" s="28"/>
      <c r="CH2279" s="28"/>
      <c r="CI2279" s="28"/>
      <c r="CN2279" s="194"/>
      <c r="CP2279" s="28"/>
      <c r="CQ2279" s="28"/>
      <c r="CR2279" s="28"/>
      <c r="CW2279" s="194"/>
      <c r="CY2279" s="28"/>
      <c r="CZ2279" s="28"/>
      <c r="DA2279" s="28"/>
      <c r="DF2279" s="194"/>
      <c r="DH2279" s="28"/>
      <c r="DI2279" s="28"/>
      <c r="DJ2279" s="28"/>
      <c r="DO2279" s="194"/>
      <c r="DQ2279" s="28"/>
      <c r="DR2279" s="28"/>
      <c r="DS2279" s="28"/>
      <c r="DX2279" s="194"/>
      <c r="DZ2279" s="28"/>
      <c r="EA2279" s="28"/>
      <c r="EB2279" s="28"/>
      <c r="EG2279" s="194"/>
      <c r="EI2279" s="28"/>
      <c r="EJ2279" s="28"/>
      <c r="EK2279" s="28"/>
      <c r="EP2279" s="194"/>
      <c r="ER2279" s="28"/>
      <c r="ES2279" s="28"/>
      <c r="ET2279" s="28"/>
      <c r="EY2279" s="194"/>
      <c r="FA2279" s="28"/>
      <c r="FB2279" s="28"/>
      <c r="FC2279" s="28"/>
      <c r="FH2279" s="194"/>
      <c r="FJ2279" s="28"/>
      <c r="FK2279" s="28"/>
      <c r="FL2279" s="28"/>
      <c r="FQ2279" s="194"/>
      <c r="FS2279" s="28"/>
      <c r="FT2279" s="28"/>
      <c r="FU2279" s="28"/>
      <c r="FZ2279" s="194"/>
      <c r="GB2279" s="28"/>
      <c r="GC2279" s="28"/>
      <c r="GD2279" s="28"/>
      <c r="GI2279" s="194"/>
      <c r="GK2279" s="28"/>
      <c r="GL2279" s="28"/>
      <c r="GM2279" s="28"/>
      <c r="GR2279" s="194"/>
      <c r="GT2279" s="28"/>
      <c r="GU2279" s="28"/>
      <c r="GV2279" s="28"/>
      <c r="HA2279" s="194"/>
      <c r="HC2279" s="28"/>
      <c r="HD2279" s="28"/>
      <c r="HE2279" s="28"/>
      <c r="HJ2279" s="28"/>
      <c r="HK2279" s="28"/>
      <c r="HL2279" s="28"/>
      <c r="HM2279" s="28"/>
      <c r="HN2279" s="28"/>
      <c r="HO2279" s="28"/>
      <c r="HP2279" s="28"/>
      <c r="HQ2279" s="28"/>
      <c r="HR2279" s="28"/>
      <c r="HS2279" s="28"/>
      <c r="HT2279" s="28"/>
      <c r="HU2279" s="28"/>
      <c r="HV2279" s="28"/>
      <c r="HW2279" s="28"/>
      <c r="HX2279" s="28"/>
      <c r="HY2279" s="28"/>
      <c r="HZ2279" s="28"/>
      <c r="IA2279" s="28"/>
      <c r="IB2279" s="28"/>
      <c r="IC2279" s="28"/>
      <c r="ID2279" s="28"/>
      <c r="IE2279" s="28"/>
      <c r="IF2279" s="28"/>
      <c r="IG2279" s="28"/>
      <c r="IH2279" s="28"/>
      <c r="II2279" s="28"/>
      <c r="IJ2279" s="28"/>
      <c r="IK2279" s="28"/>
      <c r="IL2279" s="28"/>
      <c r="IM2279" s="28"/>
      <c r="IN2279" s="28"/>
      <c r="IO2279" s="28"/>
    </row>
    <row r="2280" spans="1:249" s="50" customFormat="1" ht="14.25">
      <c r="A2280" s="28"/>
      <c r="B2280" s="28"/>
      <c r="C2280" s="28"/>
      <c r="D2280" s="28"/>
      <c r="E2280" s="28"/>
      <c r="F2280"/>
      <c r="G2280"/>
      <c r="H2280" s="1"/>
      <c r="I2280" s="1"/>
      <c r="J2280" s="1"/>
      <c r="K2280" s="2"/>
      <c r="L2280" s="1"/>
      <c r="M2280"/>
      <c r="N2280" s="28"/>
      <c r="O2280" s="28"/>
      <c r="T2280" s="194"/>
      <c r="V2280" s="28"/>
      <c r="W2280" s="28"/>
      <c r="X2280" s="28"/>
      <c r="AC2280" s="194"/>
      <c r="AE2280" s="28"/>
      <c r="AF2280" s="28"/>
      <c r="AG2280" s="28"/>
      <c r="AL2280" s="194"/>
      <c r="AN2280" s="28"/>
      <c r="AO2280" s="28"/>
      <c r="AP2280" s="28"/>
      <c r="AU2280" s="194"/>
      <c r="AW2280" s="28"/>
      <c r="AX2280" s="28"/>
      <c r="AY2280" s="28"/>
      <c r="BD2280" s="194"/>
      <c r="BF2280" s="28"/>
      <c r="BG2280" s="28"/>
      <c r="BH2280" s="28"/>
      <c r="BM2280" s="194"/>
      <c r="BO2280" s="28"/>
      <c r="BP2280" s="28"/>
      <c r="BQ2280" s="28"/>
      <c r="BV2280" s="194"/>
      <c r="BX2280" s="28"/>
      <c r="BY2280" s="28"/>
      <c r="BZ2280" s="28"/>
      <c r="CE2280" s="194"/>
      <c r="CG2280" s="28"/>
      <c r="CH2280" s="28"/>
      <c r="CI2280" s="28"/>
      <c r="CN2280" s="194"/>
      <c r="CP2280" s="28"/>
      <c r="CQ2280" s="28"/>
      <c r="CR2280" s="28"/>
      <c r="CW2280" s="194"/>
      <c r="CY2280" s="28"/>
      <c r="CZ2280" s="28"/>
      <c r="DA2280" s="28"/>
      <c r="DF2280" s="194"/>
      <c r="DH2280" s="28"/>
      <c r="DI2280" s="28"/>
      <c r="DJ2280" s="28"/>
      <c r="DO2280" s="194"/>
      <c r="DQ2280" s="28"/>
      <c r="DR2280" s="28"/>
      <c r="DS2280" s="28"/>
      <c r="DX2280" s="194"/>
      <c r="DZ2280" s="28"/>
      <c r="EA2280" s="28"/>
      <c r="EB2280" s="28"/>
      <c r="EG2280" s="194"/>
      <c r="EI2280" s="28"/>
      <c r="EJ2280" s="28"/>
      <c r="EK2280" s="28"/>
      <c r="EP2280" s="194"/>
      <c r="ER2280" s="28"/>
      <c r="ES2280" s="28"/>
      <c r="ET2280" s="28"/>
      <c r="EY2280" s="194"/>
      <c r="FA2280" s="28"/>
      <c r="FB2280" s="28"/>
      <c r="FC2280" s="28"/>
      <c r="FH2280" s="194"/>
      <c r="FJ2280" s="28"/>
      <c r="FK2280" s="28"/>
      <c r="FL2280" s="28"/>
      <c r="FQ2280" s="194"/>
      <c r="FS2280" s="28"/>
      <c r="FT2280" s="28"/>
      <c r="FU2280" s="28"/>
      <c r="FZ2280" s="194"/>
      <c r="GB2280" s="28"/>
      <c r="GC2280" s="28"/>
      <c r="GD2280" s="28"/>
      <c r="GI2280" s="194"/>
      <c r="GK2280" s="28"/>
      <c r="GL2280" s="28"/>
      <c r="GM2280" s="28"/>
      <c r="GR2280" s="194"/>
      <c r="GT2280" s="28"/>
      <c r="GU2280" s="28"/>
      <c r="GV2280" s="28"/>
      <c r="HA2280" s="194"/>
      <c r="HC2280" s="28"/>
      <c r="HD2280" s="28"/>
      <c r="HE2280" s="28"/>
      <c r="HJ2280" s="28"/>
      <c r="HK2280" s="28"/>
      <c r="HL2280" s="28"/>
      <c r="HM2280" s="28"/>
      <c r="HN2280" s="28"/>
      <c r="HO2280" s="28"/>
      <c r="HP2280" s="28"/>
      <c r="HQ2280" s="28"/>
      <c r="HR2280" s="28"/>
      <c r="HS2280" s="28"/>
      <c r="HT2280" s="28"/>
      <c r="HU2280" s="28"/>
      <c r="HV2280" s="28"/>
      <c r="HW2280" s="28"/>
      <c r="HX2280" s="28"/>
      <c r="HY2280" s="28"/>
      <c r="HZ2280" s="28"/>
      <c r="IA2280" s="28"/>
      <c r="IB2280" s="28"/>
      <c r="IC2280" s="28"/>
      <c r="ID2280" s="28"/>
      <c r="IE2280" s="28"/>
      <c r="IF2280" s="28"/>
      <c r="IG2280" s="28"/>
      <c r="IH2280" s="28"/>
      <c r="II2280" s="28"/>
      <c r="IJ2280" s="28"/>
      <c r="IK2280" s="28"/>
      <c r="IL2280" s="28"/>
      <c r="IM2280" s="28"/>
      <c r="IN2280" s="28"/>
      <c r="IO2280" s="28"/>
    </row>
    <row r="2281" spans="1:249" s="50" customFormat="1" ht="14.25">
      <c r="A2281" s="28"/>
      <c r="B2281" s="28"/>
      <c r="C2281" s="28"/>
      <c r="D2281" s="28"/>
      <c r="E2281" s="28"/>
      <c r="F2281"/>
      <c r="G2281"/>
      <c r="H2281" s="1"/>
      <c r="I2281" s="1"/>
      <c r="J2281" s="1"/>
      <c r="K2281" s="2"/>
      <c r="L2281" s="1"/>
      <c r="M2281"/>
      <c r="N2281" s="28"/>
      <c r="O2281" s="28"/>
      <c r="T2281" s="194"/>
      <c r="V2281" s="28"/>
      <c r="W2281" s="28"/>
      <c r="X2281" s="28"/>
      <c r="AC2281" s="194"/>
      <c r="AE2281" s="28"/>
      <c r="AF2281" s="28"/>
      <c r="AG2281" s="28"/>
      <c r="AL2281" s="194"/>
      <c r="AN2281" s="28"/>
      <c r="AO2281" s="28"/>
      <c r="AP2281" s="28"/>
      <c r="AU2281" s="194"/>
      <c r="AW2281" s="28"/>
      <c r="AX2281" s="28"/>
      <c r="AY2281" s="28"/>
      <c r="BD2281" s="194"/>
      <c r="BF2281" s="28"/>
      <c r="BG2281" s="28"/>
      <c r="BH2281" s="28"/>
      <c r="BM2281" s="194"/>
      <c r="BO2281" s="28"/>
      <c r="BP2281" s="28"/>
      <c r="BQ2281" s="28"/>
      <c r="BV2281" s="194"/>
      <c r="BX2281" s="28"/>
      <c r="BY2281" s="28"/>
      <c r="BZ2281" s="28"/>
      <c r="CE2281" s="194"/>
      <c r="CG2281" s="28"/>
      <c r="CH2281" s="28"/>
      <c r="CI2281" s="28"/>
      <c r="CN2281" s="194"/>
      <c r="CP2281" s="28"/>
      <c r="CQ2281" s="28"/>
      <c r="CR2281" s="28"/>
      <c r="CW2281" s="194"/>
      <c r="CY2281" s="28"/>
      <c r="CZ2281" s="28"/>
      <c r="DA2281" s="28"/>
      <c r="DF2281" s="194"/>
      <c r="DH2281" s="28"/>
      <c r="DI2281" s="28"/>
      <c r="DJ2281" s="28"/>
      <c r="DO2281" s="194"/>
      <c r="DQ2281" s="28"/>
      <c r="DR2281" s="28"/>
      <c r="DS2281" s="28"/>
      <c r="DX2281" s="194"/>
      <c r="DZ2281" s="28"/>
      <c r="EA2281" s="28"/>
      <c r="EB2281" s="28"/>
      <c r="EG2281" s="194"/>
      <c r="EI2281" s="28"/>
      <c r="EJ2281" s="28"/>
      <c r="EK2281" s="28"/>
      <c r="EP2281" s="194"/>
      <c r="ER2281" s="28"/>
      <c r="ES2281" s="28"/>
      <c r="ET2281" s="28"/>
      <c r="EY2281" s="194"/>
      <c r="FA2281" s="28"/>
      <c r="FB2281" s="28"/>
      <c r="FC2281" s="28"/>
      <c r="FH2281" s="194"/>
      <c r="FJ2281" s="28"/>
      <c r="FK2281" s="28"/>
      <c r="FL2281" s="28"/>
      <c r="FQ2281" s="194"/>
      <c r="FS2281" s="28"/>
      <c r="FT2281" s="28"/>
      <c r="FU2281" s="28"/>
      <c r="FZ2281" s="194"/>
      <c r="GB2281" s="28"/>
      <c r="GC2281" s="28"/>
      <c r="GD2281" s="28"/>
      <c r="GI2281" s="194"/>
      <c r="GK2281" s="28"/>
      <c r="GL2281" s="28"/>
      <c r="GM2281" s="28"/>
      <c r="GR2281" s="194"/>
      <c r="GT2281" s="28"/>
      <c r="GU2281" s="28"/>
      <c r="GV2281" s="28"/>
      <c r="HA2281" s="194"/>
      <c r="HC2281" s="28"/>
      <c r="HD2281" s="28"/>
      <c r="HE2281" s="28"/>
      <c r="HJ2281" s="28"/>
      <c r="HK2281" s="28"/>
      <c r="HL2281" s="28"/>
      <c r="HM2281" s="28"/>
      <c r="HN2281" s="28"/>
      <c r="HO2281" s="28"/>
      <c r="HP2281" s="28"/>
      <c r="HQ2281" s="28"/>
      <c r="HR2281" s="28"/>
      <c r="HS2281" s="28"/>
      <c r="HT2281" s="28"/>
      <c r="HU2281" s="28"/>
      <c r="HV2281" s="28"/>
      <c r="HW2281" s="28"/>
      <c r="HX2281" s="28"/>
      <c r="HY2281" s="28"/>
      <c r="HZ2281" s="28"/>
      <c r="IA2281" s="28"/>
      <c r="IB2281" s="28"/>
      <c r="IC2281" s="28"/>
      <c r="ID2281" s="28"/>
      <c r="IE2281" s="28"/>
      <c r="IF2281" s="28"/>
      <c r="IG2281" s="28"/>
      <c r="IH2281" s="28"/>
      <c r="II2281" s="28"/>
      <c r="IJ2281" s="28"/>
      <c r="IK2281" s="28"/>
      <c r="IL2281" s="28"/>
      <c r="IM2281" s="28"/>
      <c r="IN2281" s="28"/>
      <c r="IO2281" s="28"/>
    </row>
    <row r="2282" spans="1:249" s="50" customFormat="1" ht="14.25">
      <c r="A2282" s="28"/>
      <c r="B2282" s="28"/>
      <c r="C2282" s="28"/>
      <c r="D2282" s="28"/>
      <c r="E2282" s="28"/>
      <c r="F2282"/>
      <c r="G2282"/>
      <c r="H2282" s="1"/>
      <c r="I2282" s="1"/>
      <c r="J2282" s="1"/>
      <c r="K2282" s="2"/>
      <c r="L2282" s="1"/>
      <c r="M2282"/>
      <c r="N2282" s="28"/>
      <c r="O2282" s="28"/>
      <c r="T2282" s="194"/>
      <c r="V2282" s="28"/>
      <c r="W2282" s="28"/>
      <c r="X2282" s="28"/>
      <c r="AC2282" s="194"/>
      <c r="AE2282" s="28"/>
      <c r="AF2282" s="28"/>
      <c r="AG2282" s="28"/>
      <c r="AL2282" s="194"/>
      <c r="AN2282" s="28"/>
      <c r="AO2282" s="28"/>
      <c r="AP2282" s="28"/>
      <c r="AU2282" s="194"/>
      <c r="AW2282" s="28"/>
      <c r="AX2282" s="28"/>
      <c r="AY2282" s="28"/>
      <c r="BD2282" s="194"/>
      <c r="BF2282" s="28"/>
      <c r="BG2282" s="28"/>
      <c r="BH2282" s="28"/>
      <c r="BM2282" s="194"/>
      <c r="BO2282" s="28"/>
      <c r="BP2282" s="28"/>
      <c r="BQ2282" s="28"/>
      <c r="BV2282" s="194"/>
      <c r="BX2282" s="28"/>
      <c r="BY2282" s="28"/>
      <c r="BZ2282" s="28"/>
      <c r="CE2282" s="194"/>
      <c r="CG2282" s="28"/>
      <c r="CH2282" s="28"/>
      <c r="CI2282" s="28"/>
      <c r="CN2282" s="194"/>
      <c r="CP2282" s="28"/>
      <c r="CQ2282" s="28"/>
      <c r="CR2282" s="28"/>
      <c r="CW2282" s="194"/>
      <c r="CY2282" s="28"/>
      <c r="CZ2282" s="28"/>
      <c r="DA2282" s="28"/>
      <c r="DF2282" s="194"/>
      <c r="DH2282" s="28"/>
      <c r="DI2282" s="28"/>
      <c r="DJ2282" s="28"/>
      <c r="DO2282" s="194"/>
      <c r="DQ2282" s="28"/>
      <c r="DR2282" s="28"/>
      <c r="DS2282" s="28"/>
      <c r="DX2282" s="194"/>
      <c r="DZ2282" s="28"/>
      <c r="EA2282" s="28"/>
      <c r="EB2282" s="28"/>
      <c r="EG2282" s="194"/>
      <c r="EI2282" s="28"/>
      <c r="EJ2282" s="28"/>
      <c r="EK2282" s="28"/>
      <c r="EP2282" s="194"/>
      <c r="ER2282" s="28"/>
      <c r="ES2282" s="28"/>
      <c r="ET2282" s="28"/>
      <c r="EY2282" s="194"/>
      <c r="FA2282" s="28"/>
      <c r="FB2282" s="28"/>
      <c r="FC2282" s="28"/>
      <c r="FH2282" s="194"/>
      <c r="FJ2282" s="28"/>
      <c r="FK2282" s="28"/>
      <c r="FL2282" s="28"/>
      <c r="FQ2282" s="194"/>
      <c r="FS2282" s="28"/>
      <c r="FT2282" s="28"/>
      <c r="FU2282" s="28"/>
      <c r="FZ2282" s="194"/>
      <c r="GB2282" s="28"/>
      <c r="GC2282" s="28"/>
      <c r="GD2282" s="28"/>
      <c r="GI2282" s="194"/>
      <c r="GK2282" s="28"/>
      <c r="GL2282" s="28"/>
      <c r="GM2282" s="28"/>
      <c r="GR2282" s="194"/>
      <c r="GT2282" s="28"/>
      <c r="GU2282" s="28"/>
      <c r="GV2282" s="28"/>
      <c r="HA2282" s="194"/>
      <c r="HC2282" s="28"/>
      <c r="HD2282" s="28"/>
      <c r="HE2282" s="28"/>
      <c r="HJ2282" s="28"/>
      <c r="HK2282" s="28"/>
      <c r="HL2282" s="28"/>
      <c r="HM2282" s="28"/>
      <c r="HN2282" s="28"/>
      <c r="HO2282" s="28"/>
      <c r="HP2282" s="28"/>
      <c r="HQ2282" s="28"/>
      <c r="HR2282" s="28"/>
      <c r="HS2282" s="28"/>
      <c r="HT2282" s="28"/>
      <c r="HU2282" s="28"/>
      <c r="HV2282" s="28"/>
      <c r="HW2282" s="28"/>
      <c r="HX2282" s="28"/>
      <c r="HY2282" s="28"/>
      <c r="HZ2282" s="28"/>
      <c r="IA2282" s="28"/>
      <c r="IB2282" s="28"/>
      <c r="IC2282" s="28"/>
      <c r="ID2282" s="28"/>
      <c r="IE2282" s="28"/>
      <c r="IF2282" s="28"/>
      <c r="IG2282" s="28"/>
      <c r="IH2282" s="28"/>
      <c r="II2282" s="28"/>
      <c r="IJ2282" s="28"/>
      <c r="IK2282" s="28"/>
      <c r="IL2282" s="28"/>
      <c r="IM2282" s="28"/>
      <c r="IN2282" s="28"/>
      <c r="IO2282" s="28"/>
    </row>
    <row r="2283" spans="1:249" s="50" customFormat="1" ht="14.25">
      <c r="A2283" s="28"/>
      <c r="B2283" s="28"/>
      <c r="C2283" s="28"/>
      <c r="D2283" s="28"/>
      <c r="E2283" s="28"/>
      <c r="F2283"/>
      <c r="G2283"/>
      <c r="H2283" s="1"/>
      <c r="I2283" s="1"/>
      <c r="J2283" s="1"/>
      <c r="K2283" s="2"/>
      <c r="L2283" s="1"/>
      <c r="M2283"/>
      <c r="N2283" s="28"/>
      <c r="O2283" s="28"/>
      <c r="T2283" s="194"/>
      <c r="V2283" s="28"/>
      <c r="W2283" s="28"/>
      <c r="X2283" s="28"/>
      <c r="AC2283" s="194"/>
      <c r="AE2283" s="28"/>
      <c r="AF2283" s="28"/>
      <c r="AG2283" s="28"/>
      <c r="AL2283" s="194"/>
      <c r="AN2283" s="28"/>
      <c r="AO2283" s="28"/>
      <c r="AP2283" s="28"/>
      <c r="AU2283" s="194"/>
      <c r="AW2283" s="28"/>
      <c r="AX2283" s="28"/>
      <c r="AY2283" s="28"/>
      <c r="BD2283" s="194"/>
      <c r="BF2283" s="28"/>
      <c r="BG2283" s="28"/>
      <c r="BH2283" s="28"/>
      <c r="BM2283" s="194"/>
      <c r="BO2283" s="28"/>
      <c r="BP2283" s="28"/>
      <c r="BQ2283" s="28"/>
      <c r="BV2283" s="194"/>
      <c r="BX2283" s="28"/>
      <c r="BY2283" s="28"/>
      <c r="BZ2283" s="28"/>
      <c r="CE2283" s="194"/>
      <c r="CG2283" s="28"/>
      <c r="CH2283" s="28"/>
      <c r="CI2283" s="28"/>
      <c r="CN2283" s="194"/>
      <c r="CP2283" s="28"/>
      <c r="CQ2283" s="28"/>
      <c r="CR2283" s="28"/>
      <c r="CW2283" s="194"/>
      <c r="CY2283" s="28"/>
      <c r="CZ2283" s="28"/>
      <c r="DA2283" s="28"/>
      <c r="DF2283" s="194"/>
      <c r="DH2283" s="28"/>
      <c r="DI2283" s="28"/>
      <c r="DJ2283" s="28"/>
      <c r="DO2283" s="194"/>
      <c r="DQ2283" s="28"/>
      <c r="DR2283" s="28"/>
      <c r="DS2283" s="28"/>
      <c r="DX2283" s="194"/>
      <c r="DZ2283" s="28"/>
      <c r="EA2283" s="28"/>
      <c r="EB2283" s="28"/>
      <c r="EG2283" s="194"/>
      <c r="EI2283" s="28"/>
      <c r="EJ2283" s="28"/>
      <c r="EK2283" s="28"/>
      <c r="EP2283" s="194"/>
      <c r="ER2283" s="28"/>
      <c r="ES2283" s="28"/>
      <c r="ET2283" s="28"/>
      <c r="EY2283" s="194"/>
      <c r="FA2283" s="28"/>
      <c r="FB2283" s="28"/>
      <c r="FC2283" s="28"/>
      <c r="FH2283" s="194"/>
      <c r="FJ2283" s="28"/>
      <c r="FK2283" s="28"/>
      <c r="FL2283" s="28"/>
      <c r="FQ2283" s="194"/>
      <c r="FS2283" s="28"/>
      <c r="FT2283" s="28"/>
      <c r="FU2283" s="28"/>
      <c r="FZ2283" s="194"/>
      <c r="GB2283" s="28"/>
      <c r="GC2283" s="28"/>
      <c r="GD2283" s="28"/>
      <c r="GI2283" s="194"/>
      <c r="GK2283" s="28"/>
      <c r="GL2283" s="28"/>
      <c r="GM2283" s="28"/>
      <c r="GR2283" s="194"/>
      <c r="GT2283" s="28"/>
      <c r="GU2283" s="28"/>
      <c r="GV2283" s="28"/>
      <c r="HA2283" s="194"/>
      <c r="HC2283" s="28"/>
      <c r="HD2283" s="28"/>
      <c r="HE2283" s="28"/>
      <c r="HJ2283" s="28"/>
      <c r="HK2283" s="28"/>
      <c r="HL2283" s="28"/>
      <c r="HM2283" s="28"/>
      <c r="HN2283" s="28"/>
      <c r="HO2283" s="28"/>
      <c r="HP2283" s="28"/>
      <c r="HQ2283" s="28"/>
      <c r="HR2283" s="28"/>
      <c r="HS2283" s="28"/>
      <c r="HT2283" s="28"/>
      <c r="HU2283" s="28"/>
      <c r="HV2283" s="28"/>
      <c r="HW2283" s="28"/>
      <c r="HX2283" s="28"/>
      <c r="HY2283" s="28"/>
      <c r="HZ2283" s="28"/>
      <c r="IA2283" s="28"/>
      <c r="IB2283" s="28"/>
      <c r="IC2283" s="28"/>
      <c r="ID2283" s="28"/>
      <c r="IE2283" s="28"/>
      <c r="IF2283" s="28"/>
      <c r="IG2283" s="28"/>
      <c r="IH2283" s="28"/>
      <c r="II2283" s="28"/>
      <c r="IJ2283" s="28"/>
      <c r="IK2283" s="28"/>
      <c r="IL2283" s="28"/>
      <c r="IM2283" s="28"/>
      <c r="IN2283" s="28"/>
      <c r="IO2283" s="28"/>
    </row>
    <row r="2284" spans="1:249" s="50" customFormat="1" ht="14.25">
      <c r="A2284" s="28"/>
      <c r="B2284" s="28"/>
      <c r="C2284" s="28"/>
      <c r="D2284" s="28"/>
      <c r="E2284" s="28"/>
      <c r="F2284"/>
      <c r="G2284"/>
      <c r="H2284" s="1"/>
      <c r="I2284" s="1"/>
      <c r="J2284" s="1"/>
      <c r="K2284" s="2"/>
      <c r="L2284" s="1"/>
      <c r="M2284"/>
      <c r="N2284" s="28"/>
      <c r="O2284" s="28"/>
      <c r="T2284" s="194"/>
      <c r="V2284" s="28"/>
      <c r="W2284" s="28"/>
      <c r="X2284" s="28"/>
      <c r="AC2284" s="194"/>
      <c r="AE2284" s="28"/>
      <c r="AF2284" s="28"/>
      <c r="AG2284" s="28"/>
      <c r="AL2284" s="194"/>
      <c r="AN2284" s="28"/>
      <c r="AO2284" s="28"/>
      <c r="AP2284" s="28"/>
      <c r="AU2284" s="194"/>
      <c r="AW2284" s="28"/>
      <c r="AX2284" s="28"/>
      <c r="AY2284" s="28"/>
      <c r="BD2284" s="194"/>
      <c r="BF2284" s="28"/>
      <c r="BG2284" s="28"/>
      <c r="BH2284" s="28"/>
      <c r="BM2284" s="194"/>
      <c r="BO2284" s="28"/>
      <c r="BP2284" s="28"/>
      <c r="BQ2284" s="28"/>
      <c r="BV2284" s="194"/>
      <c r="BX2284" s="28"/>
      <c r="BY2284" s="28"/>
      <c r="BZ2284" s="28"/>
      <c r="CE2284" s="194"/>
      <c r="CG2284" s="28"/>
      <c r="CH2284" s="28"/>
      <c r="CI2284" s="28"/>
      <c r="CN2284" s="194"/>
      <c r="CP2284" s="28"/>
      <c r="CQ2284" s="28"/>
      <c r="CR2284" s="28"/>
      <c r="CW2284" s="194"/>
      <c r="CY2284" s="28"/>
      <c r="CZ2284" s="28"/>
      <c r="DA2284" s="28"/>
      <c r="DF2284" s="194"/>
      <c r="DH2284" s="28"/>
      <c r="DI2284" s="28"/>
      <c r="DJ2284" s="28"/>
      <c r="DO2284" s="194"/>
      <c r="DQ2284" s="28"/>
      <c r="DR2284" s="28"/>
      <c r="DS2284" s="28"/>
      <c r="DX2284" s="194"/>
      <c r="DZ2284" s="28"/>
      <c r="EA2284" s="28"/>
      <c r="EB2284" s="28"/>
      <c r="EG2284" s="194"/>
      <c r="EI2284" s="28"/>
      <c r="EJ2284" s="28"/>
      <c r="EK2284" s="28"/>
      <c r="EP2284" s="194"/>
      <c r="ER2284" s="28"/>
      <c r="ES2284" s="28"/>
      <c r="ET2284" s="28"/>
      <c r="EY2284" s="194"/>
      <c r="FA2284" s="28"/>
      <c r="FB2284" s="28"/>
      <c r="FC2284" s="28"/>
      <c r="FH2284" s="194"/>
      <c r="FJ2284" s="28"/>
      <c r="FK2284" s="28"/>
      <c r="FL2284" s="28"/>
      <c r="FQ2284" s="194"/>
      <c r="FS2284" s="28"/>
      <c r="FT2284" s="28"/>
      <c r="FU2284" s="28"/>
      <c r="FZ2284" s="194"/>
      <c r="GB2284" s="28"/>
      <c r="GC2284" s="28"/>
      <c r="GD2284" s="28"/>
      <c r="GI2284" s="194"/>
      <c r="GK2284" s="28"/>
      <c r="GL2284" s="28"/>
      <c r="GM2284" s="28"/>
      <c r="GR2284" s="194"/>
      <c r="GT2284" s="28"/>
      <c r="GU2284" s="28"/>
      <c r="GV2284" s="28"/>
      <c r="HA2284" s="194"/>
      <c r="HC2284" s="28"/>
      <c r="HD2284" s="28"/>
      <c r="HE2284" s="28"/>
      <c r="HJ2284" s="28"/>
      <c r="HK2284" s="28"/>
      <c r="HL2284" s="28"/>
      <c r="HM2284" s="28"/>
      <c r="HN2284" s="28"/>
      <c r="HO2284" s="28"/>
      <c r="HP2284" s="28"/>
      <c r="HQ2284" s="28"/>
      <c r="HR2284" s="28"/>
      <c r="HS2284" s="28"/>
      <c r="HT2284" s="28"/>
      <c r="HU2284" s="28"/>
      <c r="HV2284" s="28"/>
      <c r="HW2284" s="28"/>
      <c r="HX2284" s="28"/>
      <c r="HY2284" s="28"/>
      <c r="HZ2284" s="28"/>
      <c r="IA2284" s="28"/>
      <c r="IB2284" s="28"/>
      <c r="IC2284" s="28"/>
      <c r="ID2284" s="28"/>
      <c r="IE2284" s="28"/>
      <c r="IF2284" s="28"/>
      <c r="IG2284" s="28"/>
      <c r="IH2284" s="28"/>
      <c r="II2284" s="28"/>
      <c r="IJ2284" s="28"/>
      <c r="IK2284" s="28"/>
      <c r="IL2284" s="28"/>
      <c r="IM2284" s="28"/>
      <c r="IN2284" s="28"/>
      <c r="IO2284" s="28"/>
    </row>
    <row r="2285" spans="1:249" s="50" customFormat="1" ht="14.25">
      <c r="A2285" s="28"/>
      <c r="B2285" s="28"/>
      <c r="C2285" s="28"/>
      <c r="D2285" s="28"/>
      <c r="E2285" s="28"/>
      <c r="F2285"/>
      <c r="G2285"/>
      <c r="H2285" s="1"/>
      <c r="I2285" s="1"/>
      <c r="J2285" s="1"/>
      <c r="K2285" s="2"/>
      <c r="L2285" s="1"/>
      <c r="M2285"/>
      <c r="N2285" s="28"/>
      <c r="O2285" s="28"/>
      <c r="T2285" s="194"/>
      <c r="V2285" s="28"/>
      <c r="W2285" s="28"/>
      <c r="X2285" s="28"/>
      <c r="AC2285" s="194"/>
      <c r="AE2285" s="28"/>
      <c r="AF2285" s="28"/>
      <c r="AG2285" s="28"/>
      <c r="AL2285" s="194"/>
      <c r="AN2285" s="28"/>
      <c r="AO2285" s="28"/>
      <c r="AP2285" s="28"/>
      <c r="AU2285" s="194"/>
      <c r="AW2285" s="28"/>
      <c r="AX2285" s="28"/>
      <c r="AY2285" s="28"/>
      <c r="BD2285" s="194"/>
      <c r="BF2285" s="28"/>
      <c r="BG2285" s="28"/>
      <c r="BH2285" s="28"/>
      <c r="BM2285" s="194"/>
      <c r="BO2285" s="28"/>
      <c r="BP2285" s="28"/>
      <c r="BQ2285" s="28"/>
      <c r="BV2285" s="194"/>
      <c r="BX2285" s="28"/>
      <c r="BY2285" s="28"/>
      <c r="BZ2285" s="28"/>
      <c r="CE2285" s="194"/>
      <c r="CG2285" s="28"/>
      <c r="CH2285" s="28"/>
      <c r="CI2285" s="28"/>
      <c r="CN2285" s="194"/>
      <c r="CP2285" s="28"/>
      <c r="CQ2285" s="28"/>
      <c r="CR2285" s="28"/>
      <c r="CW2285" s="194"/>
      <c r="CY2285" s="28"/>
      <c r="CZ2285" s="28"/>
      <c r="DA2285" s="28"/>
      <c r="DF2285" s="194"/>
      <c r="DH2285" s="28"/>
      <c r="DI2285" s="28"/>
      <c r="DJ2285" s="28"/>
      <c r="DO2285" s="194"/>
      <c r="DQ2285" s="28"/>
      <c r="DR2285" s="28"/>
      <c r="DS2285" s="28"/>
      <c r="DX2285" s="194"/>
      <c r="DZ2285" s="28"/>
      <c r="EA2285" s="28"/>
      <c r="EB2285" s="28"/>
      <c r="EG2285" s="194"/>
      <c r="EI2285" s="28"/>
      <c r="EJ2285" s="28"/>
      <c r="EK2285" s="28"/>
      <c r="EP2285" s="194"/>
      <c r="ER2285" s="28"/>
      <c r="ES2285" s="28"/>
      <c r="ET2285" s="28"/>
      <c r="EY2285" s="194"/>
      <c r="FA2285" s="28"/>
      <c r="FB2285" s="28"/>
      <c r="FC2285" s="28"/>
      <c r="FH2285" s="194"/>
      <c r="FJ2285" s="28"/>
      <c r="FK2285" s="28"/>
      <c r="FL2285" s="28"/>
      <c r="FQ2285" s="194"/>
      <c r="FS2285" s="28"/>
      <c r="FT2285" s="28"/>
      <c r="FU2285" s="28"/>
      <c r="FZ2285" s="194"/>
      <c r="GB2285" s="28"/>
      <c r="GC2285" s="28"/>
      <c r="GD2285" s="28"/>
      <c r="GI2285" s="194"/>
      <c r="GK2285" s="28"/>
      <c r="GL2285" s="28"/>
      <c r="GM2285" s="28"/>
      <c r="GR2285" s="194"/>
      <c r="GT2285" s="28"/>
      <c r="GU2285" s="28"/>
      <c r="GV2285" s="28"/>
      <c r="HA2285" s="194"/>
      <c r="HC2285" s="28"/>
      <c r="HD2285" s="28"/>
      <c r="HE2285" s="28"/>
      <c r="HJ2285" s="28"/>
      <c r="HK2285" s="28"/>
      <c r="HL2285" s="28"/>
      <c r="HM2285" s="28"/>
      <c r="HN2285" s="28"/>
      <c r="HO2285" s="28"/>
      <c r="HP2285" s="28"/>
      <c r="HQ2285" s="28"/>
      <c r="HR2285" s="28"/>
      <c r="HS2285" s="28"/>
      <c r="HT2285" s="28"/>
      <c r="HU2285" s="28"/>
      <c r="HV2285" s="28"/>
      <c r="HW2285" s="28"/>
      <c r="HX2285" s="28"/>
      <c r="HY2285" s="28"/>
      <c r="HZ2285" s="28"/>
      <c r="IA2285" s="28"/>
      <c r="IB2285" s="28"/>
      <c r="IC2285" s="28"/>
      <c r="ID2285" s="28"/>
      <c r="IE2285" s="28"/>
      <c r="IF2285" s="28"/>
      <c r="IG2285" s="28"/>
      <c r="IH2285" s="28"/>
      <c r="II2285" s="28"/>
      <c r="IJ2285" s="28"/>
      <c r="IK2285" s="28"/>
      <c r="IL2285" s="28"/>
      <c r="IM2285" s="28"/>
      <c r="IN2285" s="28"/>
      <c r="IO2285" s="28"/>
    </row>
    <row r="2286" spans="1:249" s="50" customFormat="1" ht="14.25">
      <c r="A2286" s="28"/>
      <c r="B2286" s="28"/>
      <c r="C2286" s="28"/>
      <c r="D2286" s="28"/>
      <c r="E2286" s="28"/>
      <c r="F2286"/>
      <c r="G2286"/>
      <c r="H2286" s="1"/>
      <c r="I2286" s="1"/>
      <c r="J2286" s="1"/>
      <c r="K2286" s="2"/>
      <c r="L2286" s="1"/>
      <c r="M2286"/>
      <c r="N2286" s="28"/>
      <c r="O2286" s="28"/>
      <c r="T2286" s="194"/>
      <c r="V2286" s="28"/>
      <c r="W2286" s="28"/>
      <c r="X2286" s="28"/>
      <c r="AC2286" s="194"/>
      <c r="AE2286" s="28"/>
      <c r="AF2286" s="28"/>
      <c r="AG2286" s="28"/>
      <c r="AL2286" s="194"/>
      <c r="AN2286" s="28"/>
      <c r="AO2286" s="28"/>
      <c r="AP2286" s="28"/>
      <c r="AU2286" s="194"/>
      <c r="AW2286" s="28"/>
      <c r="AX2286" s="28"/>
      <c r="AY2286" s="28"/>
      <c r="BD2286" s="194"/>
      <c r="BF2286" s="28"/>
      <c r="BG2286" s="28"/>
      <c r="BH2286" s="28"/>
      <c r="BM2286" s="194"/>
      <c r="BO2286" s="28"/>
      <c r="BP2286" s="28"/>
      <c r="BQ2286" s="28"/>
      <c r="BV2286" s="194"/>
      <c r="BX2286" s="28"/>
      <c r="BY2286" s="28"/>
      <c r="BZ2286" s="28"/>
      <c r="CE2286" s="194"/>
      <c r="CG2286" s="28"/>
      <c r="CH2286" s="28"/>
      <c r="CI2286" s="28"/>
      <c r="CN2286" s="194"/>
      <c r="CP2286" s="28"/>
      <c r="CQ2286" s="28"/>
      <c r="CR2286" s="28"/>
      <c r="CW2286" s="194"/>
      <c r="CY2286" s="28"/>
      <c r="CZ2286" s="28"/>
      <c r="DA2286" s="28"/>
      <c r="DF2286" s="194"/>
      <c r="DH2286" s="28"/>
      <c r="DI2286" s="28"/>
      <c r="DJ2286" s="28"/>
      <c r="DO2286" s="194"/>
      <c r="DQ2286" s="28"/>
      <c r="DR2286" s="28"/>
      <c r="DS2286" s="28"/>
      <c r="DX2286" s="194"/>
      <c r="DZ2286" s="28"/>
      <c r="EA2286" s="28"/>
      <c r="EB2286" s="28"/>
      <c r="EG2286" s="194"/>
      <c r="EI2286" s="28"/>
      <c r="EJ2286" s="28"/>
      <c r="EK2286" s="28"/>
      <c r="EP2286" s="194"/>
      <c r="ER2286" s="28"/>
      <c r="ES2286" s="28"/>
      <c r="ET2286" s="28"/>
      <c r="EY2286" s="194"/>
      <c r="FA2286" s="28"/>
      <c r="FB2286" s="28"/>
      <c r="FC2286" s="28"/>
      <c r="FH2286" s="194"/>
      <c r="FJ2286" s="28"/>
      <c r="FK2286" s="28"/>
      <c r="FL2286" s="28"/>
      <c r="FQ2286" s="194"/>
      <c r="FS2286" s="28"/>
      <c r="FT2286" s="28"/>
      <c r="FU2286" s="28"/>
      <c r="FZ2286" s="194"/>
      <c r="GB2286" s="28"/>
      <c r="GC2286" s="28"/>
      <c r="GD2286" s="28"/>
      <c r="GI2286" s="194"/>
      <c r="GK2286" s="28"/>
      <c r="GL2286" s="28"/>
      <c r="GM2286" s="28"/>
      <c r="GR2286" s="194"/>
      <c r="GT2286" s="28"/>
      <c r="GU2286" s="28"/>
      <c r="GV2286" s="28"/>
      <c r="HA2286" s="194"/>
      <c r="HC2286" s="28"/>
      <c r="HD2286" s="28"/>
      <c r="HE2286" s="28"/>
      <c r="HJ2286" s="28"/>
      <c r="HK2286" s="28"/>
      <c r="HL2286" s="28"/>
      <c r="HM2286" s="28"/>
      <c r="HN2286" s="28"/>
      <c r="HO2286" s="28"/>
      <c r="HP2286" s="28"/>
      <c r="HQ2286" s="28"/>
      <c r="HR2286" s="28"/>
      <c r="HS2286" s="28"/>
      <c r="HT2286" s="28"/>
      <c r="HU2286" s="28"/>
      <c r="HV2286" s="28"/>
      <c r="HW2286" s="28"/>
      <c r="HX2286" s="28"/>
      <c r="HY2286" s="28"/>
      <c r="HZ2286" s="28"/>
      <c r="IA2286" s="28"/>
      <c r="IB2286" s="28"/>
      <c r="IC2286" s="28"/>
      <c r="ID2286" s="28"/>
      <c r="IE2286" s="28"/>
      <c r="IF2286" s="28"/>
      <c r="IG2286" s="28"/>
      <c r="IH2286" s="28"/>
      <c r="II2286" s="28"/>
      <c r="IJ2286" s="28"/>
      <c r="IK2286" s="28"/>
      <c r="IL2286" s="28"/>
      <c r="IM2286" s="28"/>
      <c r="IN2286" s="28"/>
      <c r="IO2286" s="28"/>
    </row>
    <row r="2287" spans="1:249" s="50" customFormat="1" ht="14.25">
      <c r="A2287" s="28"/>
      <c r="B2287" s="28"/>
      <c r="C2287" s="28"/>
      <c r="D2287" s="28"/>
      <c r="E2287" s="28"/>
      <c r="F2287"/>
      <c r="G2287"/>
      <c r="H2287" s="1"/>
      <c r="I2287" s="1"/>
      <c r="J2287" s="1"/>
      <c r="K2287" s="2"/>
      <c r="L2287" s="1"/>
      <c r="M2287"/>
      <c r="N2287" s="28"/>
      <c r="O2287" s="28"/>
      <c r="T2287" s="194"/>
      <c r="V2287" s="28"/>
      <c r="W2287" s="28"/>
      <c r="X2287" s="28"/>
      <c r="AC2287" s="194"/>
      <c r="AE2287" s="28"/>
      <c r="AF2287" s="28"/>
      <c r="AG2287" s="28"/>
      <c r="AL2287" s="194"/>
      <c r="AN2287" s="28"/>
      <c r="AO2287" s="28"/>
      <c r="AP2287" s="28"/>
      <c r="AU2287" s="194"/>
      <c r="AW2287" s="28"/>
      <c r="AX2287" s="28"/>
      <c r="AY2287" s="28"/>
      <c r="BD2287" s="194"/>
      <c r="BF2287" s="28"/>
      <c r="BG2287" s="28"/>
      <c r="BH2287" s="28"/>
      <c r="BM2287" s="194"/>
      <c r="BO2287" s="28"/>
      <c r="BP2287" s="28"/>
      <c r="BQ2287" s="28"/>
      <c r="BV2287" s="194"/>
      <c r="BX2287" s="28"/>
      <c r="BY2287" s="28"/>
      <c r="BZ2287" s="28"/>
      <c r="CE2287" s="194"/>
      <c r="CG2287" s="28"/>
      <c r="CH2287" s="28"/>
      <c r="CI2287" s="28"/>
      <c r="CN2287" s="194"/>
      <c r="CP2287" s="28"/>
      <c r="CQ2287" s="28"/>
      <c r="CR2287" s="28"/>
      <c r="CW2287" s="194"/>
      <c r="CY2287" s="28"/>
      <c r="CZ2287" s="28"/>
      <c r="DA2287" s="28"/>
      <c r="DF2287" s="194"/>
      <c r="DH2287" s="28"/>
      <c r="DI2287" s="28"/>
      <c r="DJ2287" s="28"/>
      <c r="DO2287" s="194"/>
      <c r="DQ2287" s="28"/>
      <c r="DR2287" s="28"/>
      <c r="DS2287" s="28"/>
      <c r="DX2287" s="194"/>
      <c r="DZ2287" s="28"/>
      <c r="EA2287" s="28"/>
      <c r="EB2287" s="28"/>
      <c r="EG2287" s="194"/>
      <c r="EI2287" s="28"/>
      <c r="EJ2287" s="28"/>
      <c r="EK2287" s="28"/>
      <c r="EP2287" s="194"/>
      <c r="ER2287" s="28"/>
      <c r="ES2287" s="28"/>
      <c r="ET2287" s="28"/>
      <c r="EY2287" s="194"/>
      <c r="FA2287" s="28"/>
      <c r="FB2287" s="28"/>
      <c r="FC2287" s="28"/>
      <c r="FH2287" s="194"/>
      <c r="FJ2287" s="28"/>
      <c r="FK2287" s="28"/>
      <c r="FL2287" s="28"/>
      <c r="FQ2287" s="194"/>
      <c r="FS2287" s="28"/>
      <c r="FT2287" s="28"/>
      <c r="FU2287" s="28"/>
      <c r="FZ2287" s="194"/>
      <c r="GB2287" s="28"/>
      <c r="GC2287" s="28"/>
      <c r="GD2287" s="28"/>
      <c r="GI2287" s="194"/>
      <c r="GK2287" s="28"/>
      <c r="GL2287" s="28"/>
      <c r="GM2287" s="28"/>
      <c r="GR2287" s="194"/>
      <c r="GT2287" s="28"/>
      <c r="GU2287" s="28"/>
      <c r="GV2287" s="28"/>
      <c r="HA2287" s="194"/>
      <c r="HC2287" s="28"/>
      <c r="HD2287" s="28"/>
      <c r="HE2287" s="28"/>
      <c r="HJ2287" s="28"/>
      <c r="HK2287" s="28"/>
      <c r="HL2287" s="28"/>
      <c r="HM2287" s="28"/>
      <c r="HN2287" s="28"/>
      <c r="HO2287" s="28"/>
      <c r="HP2287" s="28"/>
      <c r="HQ2287" s="28"/>
      <c r="HR2287" s="28"/>
      <c r="HS2287" s="28"/>
      <c r="HT2287" s="28"/>
      <c r="HU2287" s="28"/>
      <c r="HV2287" s="28"/>
      <c r="HW2287" s="28"/>
      <c r="HX2287" s="28"/>
      <c r="HY2287" s="28"/>
      <c r="HZ2287" s="28"/>
      <c r="IA2287" s="28"/>
      <c r="IB2287" s="28"/>
      <c r="IC2287" s="28"/>
      <c r="ID2287" s="28"/>
      <c r="IE2287" s="28"/>
      <c r="IF2287" s="28"/>
      <c r="IG2287" s="28"/>
      <c r="IH2287" s="28"/>
      <c r="II2287" s="28"/>
      <c r="IJ2287" s="28"/>
      <c r="IK2287" s="28"/>
      <c r="IL2287" s="28"/>
      <c r="IM2287" s="28"/>
      <c r="IN2287" s="28"/>
      <c r="IO2287" s="28"/>
    </row>
    <row r="2288" spans="1:249" s="50" customFormat="1" ht="14.25">
      <c r="A2288" s="28"/>
      <c r="B2288" s="28"/>
      <c r="C2288" s="28"/>
      <c r="D2288" s="28"/>
      <c r="E2288" s="28"/>
      <c r="F2288"/>
      <c r="G2288"/>
      <c r="H2288" s="1"/>
      <c r="I2288" s="1"/>
      <c r="J2288" s="1"/>
      <c r="K2288" s="2"/>
      <c r="L2288" s="1"/>
      <c r="M2288"/>
      <c r="N2288" s="28"/>
      <c r="O2288" s="28"/>
      <c r="T2288" s="194"/>
      <c r="V2288" s="28"/>
      <c r="W2288" s="28"/>
      <c r="X2288" s="28"/>
      <c r="AC2288" s="194"/>
      <c r="AE2288" s="28"/>
      <c r="AF2288" s="28"/>
      <c r="AG2288" s="28"/>
      <c r="AL2288" s="194"/>
      <c r="AN2288" s="28"/>
      <c r="AO2288" s="28"/>
      <c r="AP2288" s="28"/>
      <c r="AU2288" s="194"/>
      <c r="AW2288" s="28"/>
      <c r="AX2288" s="28"/>
      <c r="AY2288" s="28"/>
      <c r="BD2288" s="194"/>
      <c r="BF2288" s="28"/>
      <c r="BG2288" s="28"/>
      <c r="BH2288" s="28"/>
      <c r="BM2288" s="194"/>
      <c r="BO2288" s="28"/>
      <c r="BP2288" s="28"/>
      <c r="BQ2288" s="28"/>
      <c r="BV2288" s="194"/>
      <c r="BX2288" s="28"/>
      <c r="BY2288" s="28"/>
      <c r="BZ2288" s="28"/>
      <c r="CE2288" s="194"/>
      <c r="CG2288" s="28"/>
      <c r="CH2288" s="28"/>
      <c r="CI2288" s="28"/>
      <c r="CN2288" s="194"/>
      <c r="CP2288" s="28"/>
      <c r="CQ2288" s="28"/>
      <c r="CR2288" s="28"/>
      <c r="CW2288" s="194"/>
      <c r="CY2288" s="28"/>
      <c r="CZ2288" s="28"/>
      <c r="DA2288" s="28"/>
      <c r="DF2288" s="194"/>
      <c r="DH2288" s="28"/>
      <c r="DI2288" s="28"/>
      <c r="DJ2288" s="28"/>
      <c r="DO2288" s="194"/>
      <c r="DQ2288" s="28"/>
      <c r="DR2288" s="28"/>
      <c r="DS2288" s="28"/>
      <c r="DX2288" s="194"/>
      <c r="DZ2288" s="28"/>
      <c r="EA2288" s="28"/>
      <c r="EB2288" s="28"/>
      <c r="EG2288" s="194"/>
      <c r="EI2288" s="28"/>
      <c r="EJ2288" s="28"/>
      <c r="EK2288" s="28"/>
      <c r="EP2288" s="194"/>
      <c r="ER2288" s="28"/>
      <c r="ES2288" s="28"/>
      <c r="ET2288" s="28"/>
      <c r="EY2288" s="194"/>
      <c r="FA2288" s="28"/>
      <c r="FB2288" s="28"/>
      <c r="FC2288" s="28"/>
      <c r="FH2288" s="194"/>
      <c r="FJ2288" s="28"/>
      <c r="FK2288" s="28"/>
      <c r="FL2288" s="28"/>
      <c r="FQ2288" s="194"/>
      <c r="FS2288" s="28"/>
      <c r="FT2288" s="28"/>
      <c r="FU2288" s="28"/>
      <c r="FZ2288" s="194"/>
      <c r="GB2288" s="28"/>
      <c r="GC2288" s="28"/>
      <c r="GD2288" s="28"/>
      <c r="GI2288" s="194"/>
      <c r="GK2288" s="28"/>
      <c r="GL2288" s="28"/>
      <c r="GM2288" s="28"/>
      <c r="GR2288" s="194"/>
      <c r="GT2288" s="28"/>
      <c r="GU2288" s="28"/>
      <c r="GV2288" s="28"/>
      <c r="HA2288" s="194"/>
      <c r="HC2288" s="28"/>
      <c r="HD2288" s="28"/>
      <c r="HE2288" s="28"/>
      <c r="HJ2288" s="28"/>
      <c r="HK2288" s="28"/>
      <c r="HL2288" s="28"/>
      <c r="HM2288" s="28"/>
      <c r="HN2288" s="28"/>
      <c r="HO2288" s="28"/>
      <c r="HP2288" s="28"/>
      <c r="HQ2288" s="28"/>
      <c r="HR2288" s="28"/>
      <c r="HS2288" s="28"/>
      <c r="HT2288" s="28"/>
      <c r="HU2288" s="28"/>
      <c r="HV2288" s="28"/>
      <c r="HW2288" s="28"/>
      <c r="HX2288" s="28"/>
      <c r="HY2288" s="28"/>
      <c r="HZ2288" s="28"/>
      <c r="IA2288" s="28"/>
      <c r="IB2288" s="28"/>
      <c r="IC2288" s="28"/>
      <c r="ID2288" s="28"/>
      <c r="IE2288" s="28"/>
      <c r="IF2288" s="28"/>
      <c r="IG2288" s="28"/>
      <c r="IH2288" s="28"/>
      <c r="II2288" s="28"/>
      <c r="IJ2288" s="28"/>
      <c r="IK2288" s="28"/>
      <c r="IL2288" s="28"/>
      <c r="IM2288" s="28"/>
      <c r="IN2288" s="28"/>
      <c r="IO2288" s="28"/>
    </row>
    <row r="2289" spans="1:249" s="50" customFormat="1" ht="14.25">
      <c r="A2289" s="28"/>
      <c r="B2289" s="28"/>
      <c r="C2289" s="28"/>
      <c r="D2289" s="28"/>
      <c r="E2289" s="28"/>
      <c r="F2289"/>
      <c r="G2289"/>
      <c r="H2289" s="1"/>
      <c r="I2289" s="1"/>
      <c r="J2289" s="1"/>
      <c r="K2289" s="2"/>
      <c r="L2289" s="1"/>
      <c r="M2289"/>
      <c r="N2289" s="28"/>
      <c r="O2289" s="28"/>
      <c r="T2289" s="194"/>
      <c r="V2289" s="28"/>
      <c r="W2289" s="28"/>
      <c r="X2289" s="28"/>
      <c r="AC2289" s="194"/>
      <c r="AE2289" s="28"/>
      <c r="AF2289" s="28"/>
      <c r="AG2289" s="28"/>
      <c r="AL2289" s="194"/>
      <c r="AN2289" s="28"/>
      <c r="AO2289" s="28"/>
      <c r="AP2289" s="28"/>
      <c r="AU2289" s="194"/>
      <c r="AW2289" s="28"/>
      <c r="AX2289" s="28"/>
      <c r="AY2289" s="28"/>
      <c r="BD2289" s="194"/>
      <c r="BF2289" s="28"/>
      <c r="BG2289" s="28"/>
      <c r="BH2289" s="28"/>
      <c r="BM2289" s="194"/>
      <c r="BO2289" s="28"/>
      <c r="BP2289" s="28"/>
      <c r="BQ2289" s="28"/>
      <c r="BV2289" s="194"/>
      <c r="BX2289" s="28"/>
      <c r="BY2289" s="28"/>
      <c r="BZ2289" s="28"/>
      <c r="CE2289" s="194"/>
      <c r="CG2289" s="28"/>
      <c r="CH2289" s="28"/>
      <c r="CI2289" s="28"/>
      <c r="CN2289" s="194"/>
      <c r="CP2289" s="28"/>
      <c r="CQ2289" s="28"/>
      <c r="CR2289" s="28"/>
      <c r="CW2289" s="194"/>
      <c r="CY2289" s="28"/>
      <c r="CZ2289" s="28"/>
      <c r="DA2289" s="28"/>
      <c r="DF2289" s="194"/>
      <c r="DH2289" s="28"/>
      <c r="DI2289" s="28"/>
      <c r="DJ2289" s="28"/>
      <c r="DO2289" s="194"/>
      <c r="DQ2289" s="28"/>
      <c r="DR2289" s="28"/>
      <c r="DS2289" s="28"/>
      <c r="DX2289" s="194"/>
      <c r="DZ2289" s="28"/>
      <c r="EA2289" s="28"/>
      <c r="EB2289" s="28"/>
      <c r="EG2289" s="194"/>
      <c r="EI2289" s="28"/>
      <c r="EJ2289" s="28"/>
      <c r="EK2289" s="28"/>
      <c r="EP2289" s="194"/>
      <c r="ER2289" s="28"/>
      <c r="ES2289" s="28"/>
      <c r="ET2289" s="28"/>
      <c r="EY2289" s="194"/>
      <c r="FA2289" s="28"/>
      <c r="FB2289" s="28"/>
      <c r="FC2289" s="28"/>
      <c r="FH2289" s="194"/>
      <c r="FJ2289" s="28"/>
      <c r="FK2289" s="28"/>
      <c r="FL2289" s="28"/>
      <c r="FQ2289" s="194"/>
      <c r="FS2289" s="28"/>
      <c r="FT2289" s="28"/>
      <c r="FU2289" s="28"/>
      <c r="FZ2289" s="194"/>
      <c r="GB2289" s="28"/>
      <c r="GC2289" s="28"/>
      <c r="GD2289" s="28"/>
      <c r="GI2289" s="194"/>
      <c r="GK2289" s="28"/>
      <c r="GL2289" s="28"/>
      <c r="GM2289" s="28"/>
      <c r="GR2289" s="194"/>
      <c r="GT2289" s="28"/>
      <c r="GU2289" s="28"/>
      <c r="GV2289" s="28"/>
      <c r="HA2289" s="194"/>
      <c r="HC2289" s="28"/>
      <c r="HD2289" s="28"/>
      <c r="HE2289" s="28"/>
      <c r="HJ2289" s="28"/>
      <c r="HK2289" s="28"/>
      <c r="HL2289" s="28"/>
      <c r="HM2289" s="28"/>
      <c r="HN2289" s="28"/>
      <c r="HO2289" s="28"/>
      <c r="HP2289" s="28"/>
      <c r="HQ2289" s="28"/>
      <c r="HR2289" s="28"/>
      <c r="HS2289" s="28"/>
      <c r="HT2289" s="28"/>
      <c r="HU2289" s="28"/>
      <c r="HV2289" s="28"/>
      <c r="HW2289" s="28"/>
      <c r="HX2289" s="28"/>
      <c r="HY2289" s="28"/>
      <c r="HZ2289" s="28"/>
      <c r="IA2289" s="28"/>
      <c r="IB2289" s="28"/>
      <c r="IC2289" s="28"/>
      <c r="ID2289" s="28"/>
      <c r="IE2289" s="28"/>
      <c r="IF2289" s="28"/>
      <c r="IG2289" s="28"/>
      <c r="IH2289" s="28"/>
      <c r="II2289" s="28"/>
      <c r="IJ2289" s="28"/>
      <c r="IK2289" s="28"/>
      <c r="IL2289" s="28"/>
      <c r="IM2289" s="28"/>
      <c r="IN2289" s="28"/>
      <c r="IO2289" s="28"/>
    </row>
    <row r="2290" spans="1:249" s="50" customFormat="1" ht="14.25">
      <c r="A2290" s="28"/>
      <c r="B2290" s="28"/>
      <c r="C2290" s="28"/>
      <c r="D2290" s="28"/>
      <c r="E2290" s="28"/>
      <c r="F2290"/>
      <c r="G2290"/>
      <c r="H2290" s="1"/>
      <c r="I2290" s="1"/>
      <c r="J2290" s="1"/>
      <c r="K2290" s="2"/>
      <c r="L2290" s="1"/>
      <c r="M2290"/>
      <c r="N2290" s="28"/>
      <c r="O2290" s="28"/>
      <c r="T2290" s="194"/>
      <c r="V2290" s="28"/>
      <c r="W2290" s="28"/>
      <c r="X2290" s="28"/>
      <c r="AC2290" s="194"/>
      <c r="AE2290" s="28"/>
      <c r="AF2290" s="28"/>
      <c r="AG2290" s="28"/>
      <c r="AL2290" s="194"/>
      <c r="AN2290" s="28"/>
      <c r="AO2290" s="28"/>
      <c r="AP2290" s="28"/>
      <c r="AU2290" s="194"/>
      <c r="AW2290" s="28"/>
      <c r="AX2290" s="28"/>
      <c r="AY2290" s="28"/>
      <c r="BD2290" s="194"/>
      <c r="BF2290" s="28"/>
      <c r="BG2290" s="28"/>
      <c r="BH2290" s="28"/>
      <c r="BM2290" s="194"/>
      <c r="BO2290" s="28"/>
      <c r="BP2290" s="28"/>
      <c r="BQ2290" s="28"/>
      <c r="BV2290" s="194"/>
      <c r="BX2290" s="28"/>
      <c r="BY2290" s="28"/>
      <c r="BZ2290" s="28"/>
      <c r="CE2290" s="194"/>
      <c r="CG2290" s="28"/>
      <c r="CH2290" s="28"/>
      <c r="CI2290" s="28"/>
      <c r="CN2290" s="194"/>
      <c r="CP2290" s="28"/>
      <c r="CQ2290" s="28"/>
      <c r="CR2290" s="28"/>
      <c r="CW2290" s="194"/>
      <c r="CY2290" s="28"/>
      <c r="CZ2290" s="28"/>
      <c r="DA2290" s="28"/>
      <c r="DF2290" s="194"/>
      <c r="DH2290" s="28"/>
      <c r="DI2290" s="28"/>
      <c r="DJ2290" s="28"/>
      <c r="DO2290" s="194"/>
      <c r="DQ2290" s="28"/>
      <c r="DR2290" s="28"/>
      <c r="DS2290" s="28"/>
      <c r="DX2290" s="194"/>
      <c r="DZ2290" s="28"/>
      <c r="EA2290" s="28"/>
      <c r="EB2290" s="28"/>
      <c r="EG2290" s="194"/>
      <c r="EI2290" s="28"/>
      <c r="EJ2290" s="28"/>
      <c r="EK2290" s="28"/>
      <c r="EP2290" s="194"/>
      <c r="ER2290" s="28"/>
      <c r="ES2290" s="28"/>
      <c r="ET2290" s="28"/>
      <c r="EY2290" s="194"/>
      <c r="FA2290" s="28"/>
      <c r="FB2290" s="28"/>
      <c r="FC2290" s="28"/>
      <c r="FH2290" s="194"/>
      <c r="FJ2290" s="28"/>
      <c r="FK2290" s="28"/>
      <c r="FL2290" s="28"/>
      <c r="FQ2290" s="194"/>
      <c r="FS2290" s="28"/>
      <c r="FT2290" s="28"/>
      <c r="FU2290" s="28"/>
      <c r="FZ2290" s="194"/>
      <c r="GB2290" s="28"/>
      <c r="GC2290" s="28"/>
      <c r="GD2290" s="28"/>
      <c r="GI2290" s="194"/>
      <c r="GK2290" s="28"/>
      <c r="GL2290" s="28"/>
      <c r="GM2290" s="28"/>
      <c r="GR2290" s="194"/>
      <c r="GT2290" s="28"/>
      <c r="GU2290" s="28"/>
      <c r="GV2290" s="28"/>
      <c r="HA2290" s="194"/>
      <c r="HC2290" s="28"/>
      <c r="HD2290" s="28"/>
      <c r="HE2290" s="28"/>
      <c r="HJ2290" s="28"/>
      <c r="HK2290" s="28"/>
      <c r="HL2290" s="28"/>
      <c r="HM2290" s="28"/>
      <c r="HN2290" s="28"/>
      <c r="HO2290" s="28"/>
      <c r="HP2290" s="28"/>
      <c r="HQ2290" s="28"/>
      <c r="HR2290" s="28"/>
      <c r="HS2290" s="28"/>
      <c r="HT2290" s="28"/>
      <c r="HU2290" s="28"/>
      <c r="HV2290" s="28"/>
      <c r="HW2290" s="28"/>
      <c r="HX2290" s="28"/>
      <c r="HY2290" s="28"/>
      <c r="HZ2290" s="28"/>
      <c r="IA2290" s="28"/>
      <c r="IB2290" s="28"/>
      <c r="IC2290" s="28"/>
      <c r="ID2290" s="28"/>
      <c r="IE2290" s="28"/>
      <c r="IF2290" s="28"/>
      <c r="IG2290" s="28"/>
      <c r="IH2290" s="28"/>
      <c r="II2290" s="28"/>
      <c r="IJ2290" s="28"/>
      <c r="IK2290" s="28"/>
      <c r="IL2290" s="28"/>
      <c r="IM2290" s="28"/>
      <c r="IN2290" s="28"/>
      <c r="IO2290" s="28"/>
    </row>
    <row r="2291" spans="1:249" s="50" customFormat="1" ht="14.25">
      <c r="A2291" s="28"/>
      <c r="B2291" s="28"/>
      <c r="C2291" s="28"/>
      <c r="D2291" s="28"/>
      <c r="E2291" s="28"/>
      <c r="F2291"/>
      <c r="G2291"/>
      <c r="H2291" s="1"/>
      <c r="I2291" s="1"/>
      <c r="J2291" s="1"/>
      <c r="K2291" s="2"/>
      <c r="L2291" s="1"/>
      <c r="M2291"/>
      <c r="N2291" s="28"/>
      <c r="O2291" s="28"/>
      <c r="T2291" s="194"/>
      <c r="V2291" s="28"/>
      <c r="W2291" s="28"/>
      <c r="X2291" s="28"/>
      <c r="AC2291" s="194"/>
      <c r="AE2291" s="28"/>
      <c r="AF2291" s="28"/>
      <c r="AG2291" s="28"/>
      <c r="AL2291" s="194"/>
      <c r="AN2291" s="28"/>
      <c r="AO2291" s="28"/>
      <c r="AP2291" s="28"/>
      <c r="AU2291" s="194"/>
      <c r="AW2291" s="28"/>
      <c r="AX2291" s="28"/>
      <c r="AY2291" s="28"/>
      <c r="BD2291" s="194"/>
      <c r="BF2291" s="28"/>
      <c r="BG2291" s="28"/>
      <c r="BH2291" s="28"/>
      <c r="BM2291" s="194"/>
      <c r="BO2291" s="28"/>
      <c r="BP2291" s="28"/>
      <c r="BQ2291" s="28"/>
      <c r="BV2291" s="194"/>
      <c r="BX2291" s="28"/>
      <c r="BY2291" s="28"/>
      <c r="BZ2291" s="28"/>
      <c r="CE2291" s="194"/>
      <c r="CG2291" s="28"/>
      <c r="CH2291" s="28"/>
      <c r="CI2291" s="28"/>
      <c r="CN2291" s="194"/>
      <c r="CP2291" s="28"/>
      <c r="CQ2291" s="28"/>
      <c r="CR2291" s="28"/>
      <c r="CW2291" s="194"/>
      <c r="CY2291" s="28"/>
      <c r="CZ2291" s="28"/>
      <c r="DA2291" s="28"/>
      <c r="DF2291" s="194"/>
      <c r="DH2291" s="28"/>
      <c r="DI2291" s="28"/>
      <c r="DJ2291" s="28"/>
      <c r="DO2291" s="194"/>
      <c r="DQ2291" s="28"/>
      <c r="DR2291" s="28"/>
      <c r="DS2291" s="28"/>
      <c r="DX2291" s="194"/>
      <c r="DZ2291" s="28"/>
      <c r="EA2291" s="28"/>
      <c r="EB2291" s="28"/>
      <c r="EG2291" s="194"/>
      <c r="EI2291" s="28"/>
      <c r="EJ2291" s="28"/>
      <c r="EK2291" s="28"/>
      <c r="EP2291" s="194"/>
      <c r="ER2291" s="28"/>
      <c r="ES2291" s="28"/>
      <c r="ET2291" s="28"/>
      <c r="EY2291" s="194"/>
      <c r="FA2291" s="28"/>
      <c r="FB2291" s="28"/>
      <c r="FC2291" s="28"/>
      <c r="FH2291" s="194"/>
      <c r="FJ2291" s="28"/>
      <c r="FK2291" s="28"/>
      <c r="FL2291" s="28"/>
      <c r="FQ2291" s="194"/>
      <c r="FS2291" s="28"/>
      <c r="FT2291" s="28"/>
      <c r="FU2291" s="28"/>
      <c r="FZ2291" s="194"/>
      <c r="GB2291" s="28"/>
      <c r="GC2291" s="28"/>
      <c r="GD2291" s="28"/>
      <c r="GI2291" s="194"/>
      <c r="GK2291" s="28"/>
      <c r="GL2291" s="28"/>
      <c r="GM2291" s="28"/>
      <c r="GR2291" s="194"/>
      <c r="GT2291" s="28"/>
      <c r="GU2291" s="28"/>
      <c r="GV2291" s="28"/>
      <c r="HA2291" s="194"/>
      <c r="HC2291" s="28"/>
      <c r="HD2291" s="28"/>
      <c r="HE2291" s="28"/>
      <c r="HJ2291" s="28"/>
      <c r="HK2291" s="28"/>
      <c r="HL2291" s="28"/>
      <c r="HM2291" s="28"/>
      <c r="HN2291" s="28"/>
      <c r="HO2291" s="28"/>
      <c r="HP2291" s="28"/>
      <c r="HQ2291" s="28"/>
      <c r="HR2291" s="28"/>
      <c r="HS2291" s="28"/>
      <c r="HT2291" s="28"/>
      <c r="HU2291" s="28"/>
      <c r="HV2291" s="28"/>
      <c r="HW2291" s="28"/>
      <c r="HX2291" s="28"/>
      <c r="HY2291" s="28"/>
      <c r="HZ2291" s="28"/>
      <c r="IA2291" s="28"/>
      <c r="IB2291" s="28"/>
      <c r="IC2291" s="28"/>
      <c r="ID2291" s="28"/>
      <c r="IE2291" s="28"/>
      <c r="IF2291" s="28"/>
      <c r="IG2291" s="28"/>
      <c r="IH2291" s="28"/>
      <c r="II2291" s="28"/>
      <c r="IJ2291" s="28"/>
      <c r="IK2291" s="28"/>
      <c r="IL2291" s="28"/>
      <c r="IM2291" s="28"/>
      <c r="IN2291" s="28"/>
      <c r="IO2291" s="28"/>
    </row>
    <row r="2292" spans="1:249" s="50" customFormat="1" ht="14.25">
      <c r="A2292" s="28"/>
      <c r="B2292" s="28"/>
      <c r="C2292" s="28"/>
      <c r="D2292" s="28"/>
      <c r="E2292" s="28"/>
      <c r="F2292"/>
      <c r="G2292"/>
      <c r="H2292" s="1"/>
      <c r="I2292" s="1"/>
      <c r="J2292" s="1"/>
      <c r="K2292" s="2"/>
      <c r="L2292" s="1"/>
      <c r="M2292"/>
      <c r="N2292" s="28"/>
      <c r="O2292" s="28"/>
      <c r="T2292" s="194"/>
      <c r="V2292" s="28"/>
      <c r="W2292" s="28"/>
      <c r="X2292" s="28"/>
      <c r="AC2292" s="194"/>
      <c r="AE2292" s="28"/>
      <c r="AF2292" s="28"/>
      <c r="AG2292" s="28"/>
      <c r="AL2292" s="194"/>
      <c r="AN2292" s="28"/>
      <c r="AO2292" s="28"/>
      <c r="AP2292" s="28"/>
      <c r="AU2292" s="194"/>
      <c r="AW2292" s="28"/>
      <c r="AX2292" s="28"/>
      <c r="AY2292" s="28"/>
      <c r="BD2292" s="194"/>
      <c r="BF2292" s="28"/>
      <c r="BG2292" s="28"/>
      <c r="BH2292" s="28"/>
      <c r="BM2292" s="194"/>
      <c r="BO2292" s="28"/>
      <c r="BP2292" s="28"/>
      <c r="BQ2292" s="28"/>
      <c r="BV2292" s="194"/>
      <c r="BX2292" s="28"/>
      <c r="BY2292" s="28"/>
      <c r="BZ2292" s="28"/>
      <c r="CE2292" s="194"/>
      <c r="CG2292" s="28"/>
      <c r="CH2292" s="28"/>
      <c r="CI2292" s="28"/>
      <c r="CN2292" s="194"/>
      <c r="CP2292" s="28"/>
      <c r="CQ2292" s="28"/>
      <c r="CR2292" s="28"/>
      <c r="CW2292" s="194"/>
      <c r="CY2292" s="28"/>
      <c r="CZ2292" s="28"/>
      <c r="DA2292" s="28"/>
      <c r="DF2292" s="194"/>
      <c r="DH2292" s="28"/>
      <c r="DI2292" s="28"/>
      <c r="DJ2292" s="28"/>
      <c r="DO2292" s="194"/>
      <c r="DQ2292" s="28"/>
      <c r="DR2292" s="28"/>
      <c r="DS2292" s="28"/>
      <c r="DX2292" s="194"/>
      <c r="DZ2292" s="28"/>
      <c r="EA2292" s="28"/>
      <c r="EB2292" s="28"/>
      <c r="EG2292" s="194"/>
      <c r="EI2292" s="28"/>
      <c r="EJ2292" s="28"/>
      <c r="EK2292" s="28"/>
      <c r="EP2292" s="194"/>
      <c r="ER2292" s="28"/>
      <c r="ES2292" s="28"/>
      <c r="ET2292" s="28"/>
      <c r="EY2292" s="194"/>
      <c r="FA2292" s="28"/>
      <c r="FB2292" s="28"/>
      <c r="FC2292" s="28"/>
      <c r="FH2292" s="194"/>
      <c r="FJ2292" s="28"/>
      <c r="FK2292" s="28"/>
      <c r="FL2292" s="28"/>
      <c r="FQ2292" s="194"/>
      <c r="FS2292" s="28"/>
      <c r="FT2292" s="28"/>
      <c r="FU2292" s="28"/>
      <c r="FZ2292" s="194"/>
      <c r="GB2292" s="28"/>
      <c r="GC2292" s="28"/>
      <c r="GD2292" s="28"/>
      <c r="GI2292" s="194"/>
      <c r="GK2292" s="28"/>
      <c r="GL2292" s="28"/>
      <c r="GM2292" s="28"/>
      <c r="GR2292" s="194"/>
      <c r="GT2292" s="28"/>
      <c r="GU2292" s="28"/>
      <c r="GV2292" s="28"/>
      <c r="HA2292" s="194"/>
      <c r="HC2292" s="28"/>
      <c r="HD2292" s="28"/>
      <c r="HE2292" s="28"/>
      <c r="HJ2292" s="28"/>
      <c r="HK2292" s="28"/>
      <c r="HL2292" s="28"/>
      <c r="HM2292" s="28"/>
      <c r="HN2292" s="28"/>
      <c r="HO2292" s="28"/>
      <c r="HP2292" s="28"/>
      <c r="HQ2292" s="28"/>
      <c r="HR2292" s="28"/>
      <c r="HS2292" s="28"/>
      <c r="HT2292" s="28"/>
      <c r="HU2292" s="28"/>
      <c r="HV2292" s="28"/>
      <c r="HW2292" s="28"/>
      <c r="HX2292" s="28"/>
      <c r="HY2292" s="28"/>
      <c r="HZ2292" s="28"/>
      <c r="IA2292" s="28"/>
      <c r="IB2292" s="28"/>
      <c r="IC2292" s="28"/>
      <c r="ID2292" s="28"/>
      <c r="IE2292" s="28"/>
      <c r="IF2292" s="28"/>
      <c r="IG2292" s="28"/>
      <c r="IH2292" s="28"/>
      <c r="II2292" s="28"/>
      <c r="IJ2292" s="28"/>
      <c r="IK2292" s="28"/>
      <c r="IL2292" s="28"/>
      <c r="IM2292" s="28"/>
      <c r="IN2292" s="28"/>
      <c r="IO2292" s="28"/>
    </row>
    <row r="2293" spans="1:249" s="50" customFormat="1" ht="14.25">
      <c r="A2293" s="28"/>
      <c r="B2293" s="28"/>
      <c r="C2293" s="28"/>
      <c r="D2293" s="28"/>
      <c r="E2293" s="28"/>
      <c r="F2293"/>
      <c r="G2293"/>
      <c r="H2293" s="1"/>
      <c r="I2293" s="1"/>
      <c r="J2293" s="1"/>
      <c r="K2293" s="2"/>
      <c r="L2293" s="1"/>
      <c r="M2293"/>
      <c r="N2293" s="28"/>
      <c r="O2293" s="28"/>
      <c r="T2293" s="194"/>
      <c r="V2293" s="28"/>
      <c r="W2293" s="28"/>
      <c r="X2293" s="28"/>
      <c r="AC2293" s="194"/>
      <c r="AE2293" s="28"/>
      <c r="AF2293" s="28"/>
      <c r="AG2293" s="28"/>
      <c r="AL2293" s="194"/>
      <c r="AN2293" s="28"/>
      <c r="AO2293" s="28"/>
      <c r="AP2293" s="28"/>
      <c r="AU2293" s="194"/>
      <c r="AW2293" s="28"/>
      <c r="AX2293" s="28"/>
      <c r="AY2293" s="28"/>
      <c r="BD2293" s="194"/>
      <c r="BF2293" s="28"/>
      <c r="BG2293" s="28"/>
      <c r="BH2293" s="28"/>
      <c r="BM2293" s="194"/>
      <c r="BO2293" s="28"/>
      <c r="BP2293" s="28"/>
      <c r="BQ2293" s="28"/>
      <c r="BV2293" s="194"/>
      <c r="BX2293" s="28"/>
      <c r="BY2293" s="28"/>
      <c r="BZ2293" s="28"/>
      <c r="CE2293" s="194"/>
      <c r="CG2293" s="28"/>
      <c r="CH2293" s="28"/>
      <c r="CI2293" s="28"/>
      <c r="CN2293" s="194"/>
      <c r="CP2293" s="28"/>
      <c r="CQ2293" s="28"/>
      <c r="CR2293" s="28"/>
      <c r="CW2293" s="194"/>
      <c r="CY2293" s="28"/>
      <c r="CZ2293" s="28"/>
      <c r="DA2293" s="28"/>
      <c r="DF2293" s="194"/>
      <c r="DH2293" s="28"/>
      <c r="DI2293" s="28"/>
      <c r="DJ2293" s="28"/>
      <c r="DO2293" s="194"/>
      <c r="DQ2293" s="28"/>
      <c r="DR2293" s="28"/>
      <c r="DS2293" s="28"/>
      <c r="DX2293" s="194"/>
      <c r="DZ2293" s="28"/>
      <c r="EA2293" s="28"/>
      <c r="EB2293" s="28"/>
      <c r="EG2293" s="194"/>
      <c r="EI2293" s="28"/>
      <c r="EJ2293" s="28"/>
      <c r="EK2293" s="28"/>
      <c r="EP2293" s="194"/>
      <c r="ER2293" s="28"/>
      <c r="ES2293" s="28"/>
      <c r="ET2293" s="28"/>
      <c r="EY2293" s="194"/>
      <c r="FA2293" s="28"/>
      <c r="FB2293" s="28"/>
      <c r="FC2293" s="28"/>
      <c r="FH2293" s="194"/>
      <c r="FJ2293" s="28"/>
      <c r="FK2293" s="28"/>
      <c r="FL2293" s="28"/>
      <c r="FQ2293" s="194"/>
      <c r="FS2293" s="28"/>
      <c r="FT2293" s="28"/>
      <c r="FU2293" s="28"/>
      <c r="FZ2293" s="194"/>
      <c r="GB2293" s="28"/>
      <c r="GC2293" s="28"/>
      <c r="GD2293" s="28"/>
      <c r="GI2293" s="194"/>
      <c r="GK2293" s="28"/>
      <c r="GL2293" s="28"/>
      <c r="GM2293" s="28"/>
      <c r="GR2293" s="194"/>
      <c r="GT2293" s="28"/>
      <c r="GU2293" s="28"/>
      <c r="GV2293" s="28"/>
      <c r="HA2293" s="194"/>
      <c r="HC2293" s="28"/>
      <c r="HD2293" s="28"/>
      <c r="HE2293" s="28"/>
      <c r="HJ2293" s="28"/>
      <c r="HK2293" s="28"/>
      <c r="HL2293" s="28"/>
      <c r="HM2293" s="28"/>
      <c r="HN2293" s="28"/>
      <c r="HO2293" s="28"/>
      <c r="HP2293" s="28"/>
      <c r="HQ2293" s="28"/>
      <c r="HR2293" s="28"/>
      <c r="HS2293" s="28"/>
      <c r="HT2293" s="28"/>
      <c r="HU2293" s="28"/>
      <c r="HV2293" s="28"/>
      <c r="HW2293" s="28"/>
      <c r="HX2293" s="28"/>
      <c r="HY2293" s="28"/>
      <c r="HZ2293" s="28"/>
      <c r="IA2293" s="28"/>
      <c r="IB2293" s="28"/>
      <c r="IC2293" s="28"/>
      <c r="ID2293" s="28"/>
      <c r="IE2293" s="28"/>
      <c r="IF2293" s="28"/>
      <c r="IG2293" s="28"/>
      <c r="IH2293" s="28"/>
      <c r="II2293" s="28"/>
      <c r="IJ2293" s="28"/>
      <c r="IK2293" s="28"/>
      <c r="IL2293" s="28"/>
      <c r="IM2293" s="28"/>
      <c r="IN2293" s="28"/>
      <c r="IO2293" s="28"/>
    </row>
    <row r="2294" spans="1:249" s="50" customFormat="1" ht="14.25">
      <c r="A2294" s="28"/>
      <c r="B2294" s="28"/>
      <c r="C2294" s="28"/>
      <c r="D2294" s="28"/>
      <c r="E2294" s="28"/>
      <c r="F2294"/>
      <c r="G2294"/>
      <c r="H2294" s="1"/>
      <c r="I2294" s="1"/>
      <c r="J2294" s="1"/>
      <c r="K2294" s="2"/>
      <c r="L2294" s="1"/>
      <c r="M2294"/>
      <c r="N2294" s="28"/>
      <c r="O2294" s="28"/>
      <c r="T2294" s="194"/>
      <c r="V2294" s="28"/>
      <c r="W2294" s="28"/>
      <c r="X2294" s="28"/>
      <c r="AC2294" s="194"/>
      <c r="AE2294" s="28"/>
      <c r="AF2294" s="28"/>
      <c r="AG2294" s="28"/>
      <c r="AL2294" s="194"/>
      <c r="AN2294" s="28"/>
      <c r="AO2294" s="28"/>
      <c r="AP2294" s="28"/>
      <c r="AU2294" s="194"/>
      <c r="AW2294" s="28"/>
      <c r="AX2294" s="28"/>
      <c r="AY2294" s="28"/>
      <c r="BD2294" s="194"/>
      <c r="BF2294" s="28"/>
      <c r="BG2294" s="28"/>
      <c r="BH2294" s="28"/>
      <c r="BM2294" s="194"/>
      <c r="BO2294" s="28"/>
      <c r="BP2294" s="28"/>
      <c r="BQ2294" s="28"/>
      <c r="BV2294" s="194"/>
      <c r="BX2294" s="28"/>
      <c r="BY2294" s="28"/>
      <c r="BZ2294" s="28"/>
      <c r="CE2294" s="194"/>
      <c r="CG2294" s="28"/>
      <c r="CH2294" s="28"/>
      <c r="CI2294" s="28"/>
      <c r="CN2294" s="194"/>
      <c r="CP2294" s="28"/>
      <c r="CQ2294" s="28"/>
      <c r="CR2294" s="28"/>
      <c r="CW2294" s="194"/>
      <c r="CY2294" s="28"/>
      <c r="CZ2294" s="28"/>
      <c r="DA2294" s="28"/>
      <c r="DF2294" s="194"/>
      <c r="DH2294" s="28"/>
      <c r="DI2294" s="28"/>
      <c r="DJ2294" s="28"/>
      <c r="DO2294" s="194"/>
      <c r="DQ2294" s="28"/>
      <c r="DR2294" s="28"/>
      <c r="DS2294" s="28"/>
      <c r="DX2294" s="194"/>
      <c r="DZ2294" s="28"/>
      <c r="EA2294" s="28"/>
      <c r="EB2294" s="28"/>
      <c r="EG2294" s="194"/>
      <c r="EI2294" s="28"/>
      <c r="EJ2294" s="28"/>
      <c r="EK2294" s="28"/>
      <c r="EP2294" s="194"/>
      <c r="ER2294" s="28"/>
      <c r="ES2294" s="28"/>
      <c r="ET2294" s="28"/>
      <c r="EY2294" s="194"/>
      <c r="FA2294" s="28"/>
      <c r="FB2294" s="28"/>
      <c r="FC2294" s="28"/>
      <c r="FH2294" s="194"/>
      <c r="FJ2294" s="28"/>
      <c r="FK2294" s="28"/>
      <c r="FL2294" s="28"/>
      <c r="FQ2294" s="194"/>
      <c r="FS2294" s="28"/>
      <c r="FT2294" s="28"/>
      <c r="FU2294" s="28"/>
      <c r="FZ2294" s="194"/>
      <c r="GB2294" s="28"/>
      <c r="GC2294" s="28"/>
      <c r="GD2294" s="28"/>
      <c r="GI2294" s="194"/>
      <c r="GK2294" s="28"/>
      <c r="GL2294" s="28"/>
      <c r="GM2294" s="28"/>
      <c r="GR2294" s="194"/>
      <c r="GT2294" s="28"/>
      <c r="GU2294" s="28"/>
      <c r="GV2294" s="28"/>
      <c r="HA2294" s="194"/>
      <c r="HC2294" s="28"/>
      <c r="HD2294" s="28"/>
      <c r="HE2294" s="28"/>
      <c r="HJ2294" s="28"/>
      <c r="HK2294" s="28"/>
      <c r="HL2294" s="28"/>
      <c r="HM2294" s="28"/>
      <c r="HN2294" s="28"/>
      <c r="HO2294" s="28"/>
      <c r="HP2294" s="28"/>
      <c r="HQ2294" s="28"/>
      <c r="HR2294" s="28"/>
      <c r="HS2294" s="28"/>
      <c r="HT2294" s="28"/>
      <c r="HU2294" s="28"/>
      <c r="HV2294" s="28"/>
      <c r="HW2294" s="28"/>
      <c r="HX2294" s="28"/>
      <c r="HY2294" s="28"/>
      <c r="HZ2294" s="28"/>
      <c r="IA2294" s="28"/>
      <c r="IB2294" s="28"/>
      <c r="IC2294" s="28"/>
      <c r="ID2294" s="28"/>
      <c r="IE2294" s="28"/>
      <c r="IF2294" s="28"/>
      <c r="IG2294" s="28"/>
      <c r="IH2294" s="28"/>
      <c r="II2294" s="28"/>
      <c r="IJ2294" s="28"/>
      <c r="IK2294" s="28"/>
      <c r="IL2294" s="28"/>
      <c r="IM2294" s="28"/>
      <c r="IN2294" s="28"/>
      <c r="IO2294" s="28"/>
    </row>
    <row r="2295" spans="1:249" s="50" customFormat="1" ht="14.25">
      <c r="A2295" s="28"/>
      <c r="B2295" s="28"/>
      <c r="C2295" s="28"/>
      <c r="D2295" s="28"/>
      <c r="E2295" s="28"/>
      <c r="F2295"/>
      <c r="G2295"/>
      <c r="H2295" s="1"/>
      <c r="I2295" s="1"/>
      <c r="J2295" s="1"/>
      <c r="K2295" s="2"/>
      <c r="L2295" s="1"/>
      <c r="M2295"/>
      <c r="N2295" s="28"/>
      <c r="O2295" s="28"/>
      <c r="T2295" s="194"/>
      <c r="V2295" s="28"/>
      <c r="W2295" s="28"/>
      <c r="X2295" s="28"/>
      <c r="AC2295" s="194"/>
      <c r="AE2295" s="28"/>
      <c r="AF2295" s="28"/>
      <c r="AG2295" s="28"/>
      <c r="AL2295" s="194"/>
      <c r="AN2295" s="28"/>
      <c r="AO2295" s="28"/>
      <c r="AP2295" s="28"/>
      <c r="AU2295" s="194"/>
      <c r="AW2295" s="28"/>
      <c r="AX2295" s="28"/>
      <c r="AY2295" s="28"/>
      <c r="BD2295" s="194"/>
      <c r="BF2295" s="28"/>
      <c r="BG2295" s="28"/>
      <c r="BH2295" s="28"/>
      <c r="BM2295" s="194"/>
      <c r="BO2295" s="28"/>
      <c r="BP2295" s="28"/>
      <c r="BQ2295" s="28"/>
      <c r="BV2295" s="194"/>
      <c r="BX2295" s="28"/>
      <c r="BY2295" s="28"/>
      <c r="BZ2295" s="28"/>
      <c r="CE2295" s="194"/>
      <c r="CG2295" s="28"/>
      <c r="CH2295" s="28"/>
      <c r="CI2295" s="28"/>
      <c r="CN2295" s="194"/>
      <c r="CP2295" s="28"/>
      <c r="CQ2295" s="28"/>
      <c r="CR2295" s="28"/>
      <c r="CW2295" s="194"/>
      <c r="CY2295" s="28"/>
      <c r="CZ2295" s="28"/>
      <c r="DA2295" s="28"/>
      <c r="DF2295" s="194"/>
      <c r="DH2295" s="28"/>
      <c r="DI2295" s="28"/>
      <c r="DJ2295" s="28"/>
      <c r="DO2295" s="194"/>
      <c r="DQ2295" s="28"/>
      <c r="DR2295" s="28"/>
      <c r="DS2295" s="28"/>
      <c r="DX2295" s="194"/>
      <c r="DZ2295" s="28"/>
      <c r="EA2295" s="28"/>
      <c r="EB2295" s="28"/>
      <c r="EG2295" s="194"/>
      <c r="EI2295" s="28"/>
      <c r="EJ2295" s="28"/>
      <c r="EK2295" s="28"/>
      <c r="EP2295" s="194"/>
      <c r="ER2295" s="28"/>
      <c r="ES2295" s="28"/>
      <c r="ET2295" s="28"/>
      <c r="EY2295" s="194"/>
      <c r="FA2295" s="28"/>
      <c r="FB2295" s="28"/>
      <c r="FC2295" s="28"/>
      <c r="FH2295" s="194"/>
      <c r="FJ2295" s="28"/>
      <c r="FK2295" s="28"/>
      <c r="FL2295" s="28"/>
      <c r="FQ2295" s="194"/>
      <c r="FS2295" s="28"/>
      <c r="FT2295" s="28"/>
      <c r="FU2295" s="28"/>
      <c r="FZ2295" s="194"/>
      <c r="GB2295" s="28"/>
      <c r="GC2295" s="28"/>
      <c r="GD2295" s="28"/>
      <c r="GI2295" s="194"/>
      <c r="GK2295" s="28"/>
      <c r="GL2295" s="28"/>
      <c r="GM2295" s="28"/>
      <c r="GR2295" s="194"/>
      <c r="GT2295" s="28"/>
      <c r="GU2295" s="28"/>
      <c r="GV2295" s="28"/>
      <c r="HA2295" s="194"/>
      <c r="HC2295" s="28"/>
      <c r="HD2295" s="28"/>
      <c r="HE2295" s="28"/>
      <c r="HJ2295" s="28"/>
      <c r="HK2295" s="28"/>
      <c r="HL2295" s="28"/>
      <c r="HM2295" s="28"/>
      <c r="HN2295" s="28"/>
      <c r="HO2295" s="28"/>
      <c r="HP2295" s="28"/>
      <c r="HQ2295" s="28"/>
      <c r="HR2295" s="28"/>
      <c r="HS2295" s="28"/>
      <c r="HT2295" s="28"/>
      <c r="HU2295" s="28"/>
      <c r="HV2295" s="28"/>
      <c r="HW2295" s="28"/>
      <c r="HX2295" s="28"/>
      <c r="HY2295" s="28"/>
      <c r="HZ2295" s="28"/>
      <c r="IA2295" s="28"/>
      <c r="IB2295" s="28"/>
      <c r="IC2295" s="28"/>
      <c r="ID2295" s="28"/>
      <c r="IE2295" s="28"/>
      <c r="IF2295" s="28"/>
      <c r="IG2295" s="28"/>
      <c r="IH2295" s="28"/>
      <c r="II2295" s="28"/>
      <c r="IJ2295" s="28"/>
      <c r="IK2295" s="28"/>
      <c r="IL2295" s="28"/>
      <c r="IM2295" s="28"/>
      <c r="IN2295" s="28"/>
      <c r="IO2295" s="28"/>
    </row>
    <row r="2296" spans="1:249" s="50" customFormat="1" ht="14.25">
      <c r="A2296" s="28"/>
      <c r="B2296" s="28"/>
      <c r="C2296" s="28"/>
      <c r="D2296" s="28"/>
      <c r="E2296" s="28"/>
      <c r="F2296"/>
      <c r="G2296"/>
      <c r="H2296" s="1"/>
      <c r="I2296" s="1"/>
      <c r="J2296" s="1"/>
      <c r="K2296" s="2"/>
      <c r="L2296" s="1"/>
      <c r="M2296"/>
      <c r="N2296" s="28"/>
      <c r="O2296" s="28"/>
      <c r="T2296" s="194"/>
      <c r="V2296" s="28"/>
      <c r="W2296" s="28"/>
      <c r="X2296" s="28"/>
      <c r="AC2296" s="194"/>
      <c r="AE2296" s="28"/>
      <c r="AF2296" s="28"/>
      <c r="AG2296" s="28"/>
      <c r="AL2296" s="194"/>
      <c r="AN2296" s="28"/>
      <c r="AO2296" s="28"/>
      <c r="AP2296" s="28"/>
      <c r="AU2296" s="194"/>
      <c r="AW2296" s="28"/>
      <c r="AX2296" s="28"/>
      <c r="AY2296" s="28"/>
      <c r="BD2296" s="194"/>
      <c r="BF2296" s="28"/>
      <c r="BG2296" s="28"/>
      <c r="BH2296" s="28"/>
      <c r="BM2296" s="194"/>
      <c r="BO2296" s="28"/>
      <c r="BP2296" s="28"/>
      <c r="BQ2296" s="28"/>
      <c r="BV2296" s="194"/>
      <c r="BX2296" s="28"/>
      <c r="BY2296" s="28"/>
      <c r="BZ2296" s="28"/>
      <c r="CE2296" s="194"/>
      <c r="CG2296" s="28"/>
      <c r="CH2296" s="28"/>
      <c r="CI2296" s="28"/>
      <c r="CN2296" s="194"/>
      <c r="CP2296" s="28"/>
      <c r="CQ2296" s="28"/>
      <c r="CR2296" s="28"/>
      <c r="CW2296" s="194"/>
      <c r="CY2296" s="28"/>
      <c r="CZ2296" s="28"/>
      <c r="DA2296" s="28"/>
      <c r="DF2296" s="194"/>
      <c r="DH2296" s="28"/>
      <c r="DI2296" s="28"/>
      <c r="DJ2296" s="28"/>
      <c r="DO2296" s="194"/>
      <c r="DQ2296" s="28"/>
      <c r="DR2296" s="28"/>
      <c r="DS2296" s="28"/>
      <c r="DX2296" s="194"/>
      <c r="DZ2296" s="28"/>
      <c r="EA2296" s="28"/>
      <c r="EB2296" s="28"/>
      <c r="EG2296" s="194"/>
      <c r="EI2296" s="28"/>
      <c r="EJ2296" s="28"/>
      <c r="EK2296" s="28"/>
      <c r="EP2296" s="194"/>
      <c r="ER2296" s="28"/>
      <c r="ES2296" s="28"/>
      <c r="ET2296" s="28"/>
      <c r="EY2296" s="194"/>
      <c r="FA2296" s="28"/>
      <c r="FB2296" s="28"/>
      <c r="FC2296" s="28"/>
      <c r="FH2296" s="194"/>
      <c r="FJ2296" s="28"/>
      <c r="FK2296" s="28"/>
      <c r="FL2296" s="28"/>
      <c r="FQ2296" s="194"/>
      <c r="FS2296" s="28"/>
      <c r="FT2296" s="28"/>
      <c r="FU2296" s="28"/>
      <c r="FZ2296" s="194"/>
      <c r="GB2296" s="28"/>
      <c r="GC2296" s="28"/>
      <c r="GD2296" s="28"/>
      <c r="GI2296" s="194"/>
      <c r="GK2296" s="28"/>
      <c r="GL2296" s="28"/>
      <c r="GM2296" s="28"/>
      <c r="GR2296" s="194"/>
      <c r="GT2296" s="28"/>
      <c r="GU2296" s="28"/>
      <c r="GV2296" s="28"/>
      <c r="HA2296" s="194"/>
      <c r="HC2296" s="28"/>
      <c r="HD2296" s="28"/>
      <c r="HE2296" s="28"/>
      <c r="HJ2296" s="28"/>
      <c r="HK2296" s="28"/>
      <c r="HL2296" s="28"/>
      <c r="HM2296" s="28"/>
      <c r="HN2296" s="28"/>
      <c r="HO2296" s="28"/>
      <c r="HP2296" s="28"/>
      <c r="HQ2296" s="28"/>
      <c r="HR2296" s="28"/>
      <c r="HS2296" s="28"/>
      <c r="HT2296" s="28"/>
      <c r="HU2296" s="28"/>
      <c r="HV2296" s="28"/>
      <c r="HW2296" s="28"/>
      <c r="HX2296" s="28"/>
      <c r="HY2296" s="28"/>
      <c r="HZ2296" s="28"/>
      <c r="IA2296" s="28"/>
      <c r="IB2296" s="28"/>
      <c r="IC2296" s="28"/>
      <c r="ID2296" s="28"/>
      <c r="IE2296" s="28"/>
      <c r="IF2296" s="28"/>
      <c r="IG2296" s="28"/>
      <c r="IH2296" s="28"/>
      <c r="II2296" s="28"/>
      <c r="IJ2296" s="28"/>
      <c r="IK2296" s="28"/>
      <c r="IL2296" s="28"/>
      <c r="IM2296" s="28"/>
      <c r="IN2296" s="28"/>
      <c r="IO2296" s="28"/>
    </row>
    <row r="2297" spans="1:249" s="50" customFormat="1" ht="14.25">
      <c r="A2297" s="28"/>
      <c r="B2297" s="28"/>
      <c r="C2297" s="28"/>
      <c r="D2297" s="28"/>
      <c r="E2297" s="28"/>
      <c r="F2297"/>
      <c r="G2297"/>
      <c r="H2297" s="1"/>
      <c r="I2297" s="1"/>
      <c r="J2297" s="1"/>
      <c r="K2297" s="2"/>
      <c r="L2297" s="1"/>
      <c r="M2297"/>
      <c r="N2297" s="28"/>
      <c r="O2297" s="28"/>
      <c r="T2297" s="194"/>
      <c r="V2297" s="28"/>
      <c r="W2297" s="28"/>
      <c r="X2297" s="28"/>
      <c r="AC2297" s="194"/>
      <c r="AE2297" s="28"/>
      <c r="AF2297" s="28"/>
      <c r="AG2297" s="28"/>
      <c r="AL2297" s="194"/>
      <c r="AN2297" s="28"/>
      <c r="AO2297" s="28"/>
      <c r="AP2297" s="28"/>
      <c r="AU2297" s="194"/>
      <c r="AW2297" s="28"/>
      <c r="AX2297" s="28"/>
      <c r="AY2297" s="28"/>
      <c r="BD2297" s="194"/>
      <c r="BF2297" s="28"/>
      <c r="BG2297" s="28"/>
      <c r="BH2297" s="28"/>
      <c r="BM2297" s="194"/>
      <c r="BO2297" s="28"/>
      <c r="BP2297" s="28"/>
      <c r="BQ2297" s="28"/>
      <c r="BV2297" s="194"/>
      <c r="BX2297" s="28"/>
      <c r="BY2297" s="28"/>
      <c r="BZ2297" s="28"/>
      <c r="CE2297" s="194"/>
      <c r="CG2297" s="28"/>
      <c r="CH2297" s="28"/>
      <c r="CI2297" s="28"/>
      <c r="CN2297" s="194"/>
      <c r="CP2297" s="28"/>
      <c r="CQ2297" s="28"/>
      <c r="CR2297" s="28"/>
      <c r="CW2297" s="194"/>
      <c r="CY2297" s="28"/>
      <c r="CZ2297" s="28"/>
      <c r="DA2297" s="28"/>
      <c r="DF2297" s="194"/>
      <c r="DH2297" s="28"/>
      <c r="DI2297" s="28"/>
      <c r="DJ2297" s="28"/>
      <c r="DO2297" s="194"/>
      <c r="DQ2297" s="28"/>
      <c r="DR2297" s="28"/>
      <c r="DS2297" s="28"/>
      <c r="DX2297" s="194"/>
      <c r="DZ2297" s="28"/>
      <c r="EA2297" s="28"/>
      <c r="EB2297" s="28"/>
      <c r="EG2297" s="194"/>
      <c r="EI2297" s="28"/>
      <c r="EJ2297" s="28"/>
      <c r="EK2297" s="28"/>
      <c r="EP2297" s="194"/>
      <c r="ER2297" s="28"/>
      <c r="ES2297" s="28"/>
      <c r="ET2297" s="28"/>
      <c r="EY2297" s="194"/>
      <c r="FA2297" s="28"/>
      <c r="FB2297" s="28"/>
      <c r="FC2297" s="28"/>
      <c r="FH2297" s="194"/>
      <c r="FJ2297" s="28"/>
      <c r="FK2297" s="28"/>
      <c r="FL2297" s="28"/>
      <c r="FQ2297" s="194"/>
      <c r="FS2297" s="28"/>
      <c r="FT2297" s="28"/>
      <c r="FU2297" s="28"/>
      <c r="FZ2297" s="194"/>
      <c r="GB2297" s="28"/>
      <c r="GC2297" s="28"/>
      <c r="GD2297" s="28"/>
      <c r="GI2297" s="194"/>
      <c r="GK2297" s="28"/>
      <c r="GL2297" s="28"/>
      <c r="GM2297" s="28"/>
      <c r="GR2297" s="194"/>
      <c r="GT2297" s="28"/>
      <c r="GU2297" s="28"/>
      <c r="GV2297" s="28"/>
      <c r="HA2297" s="194"/>
      <c r="HC2297" s="28"/>
      <c r="HD2297" s="28"/>
      <c r="HE2297" s="28"/>
      <c r="HJ2297" s="28"/>
      <c r="HK2297" s="28"/>
      <c r="HL2297" s="28"/>
      <c r="HM2297" s="28"/>
      <c r="HN2297" s="28"/>
      <c r="HO2297" s="28"/>
      <c r="HP2297" s="28"/>
      <c r="HQ2297" s="28"/>
      <c r="HR2297" s="28"/>
      <c r="HS2297" s="28"/>
      <c r="HT2297" s="28"/>
      <c r="HU2297" s="28"/>
      <c r="HV2297" s="28"/>
      <c r="HW2297" s="28"/>
      <c r="HX2297" s="28"/>
      <c r="HY2297" s="28"/>
      <c r="HZ2297" s="28"/>
      <c r="IA2297" s="28"/>
      <c r="IB2297" s="28"/>
      <c r="IC2297" s="28"/>
      <c r="ID2297" s="28"/>
      <c r="IE2297" s="28"/>
      <c r="IF2297" s="28"/>
      <c r="IG2297" s="28"/>
      <c r="IH2297" s="28"/>
      <c r="II2297" s="28"/>
      <c r="IJ2297" s="28"/>
      <c r="IK2297" s="28"/>
      <c r="IL2297" s="28"/>
      <c r="IM2297" s="28"/>
      <c r="IN2297" s="28"/>
      <c r="IO2297" s="28"/>
    </row>
    <row r="2298" spans="1:249" s="50" customFormat="1" ht="14.25">
      <c r="A2298" s="28"/>
      <c r="B2298" s="28"/>
      <c r="C2298" s="28"/>
      <c r="D2298" s="28"/>
      <c r="E2298" s="28"/>
      <c r="F2298"/>
      <c r="G2298"/>
      <c r="H2298" s="1"/>
      <c r="I2298" s="1"/>
      <c r="J2298" s="1"/>
      <c r="K2298" s="2"/>
      <c r="L2298" s="1"/>
      <c r="M2298"/>
      <c r="N2298" s="28"/>
      <c r="O2298" s="28"/>
      <c r="T2298" s="194"/>
      <c r="V2298" s="28"/>
      <c r="W2298" s="28"/>
      <c r="X2298" s="28"/>
      <c r="AC2298" s="194"/>
      <c r="AE2298" s="28"/>
      <c r="AF2298" s="28"/>
      <c r="AG2298" s="28"/>
      <c r="AL2298" s="194"/>
      <c r="AN2298" s="28"/>
      <c r="AO2298" s="28"/>
      <c r="AP2298" s="28"/>
      <c r="AU2298" s="194"/>
      <c r="AW2298" s="28"/>
      <c r="AX2298" s="28"/>
      <c r="AY2298" s="28"/>
      <c r="BD2298" s="194"/>
      <c r="BF2298" s="28"/>
      <c r="BG2298" s="28"/>
      <c r="BH2298" s="28"/>
      <c r="BM2298" s="194"/>
      <c r="BO2298" s="28"/>
      <c r="BP2298" s="28"/>
      <c r="BQ2298" s="28"/>
      <c r="BV2298" s="194"/>
      <c r="BX2298" s="28"/>
      <c r="BY2298" s="28"/>
      <c r="BZ2298" s="28"/>
      <c r="CE2298" s="194"/>
      <c r="CG2298" s="28"/>
      <c r="CH2298" s="28"/>
      <c r="CI2298" s="28"/>
      <c r="CN2298" s="194"/>
      <c r="CP2298" s="28"/>
      <c r="CQ2298" s="28"/>
      <c r="CR2298" s="28"/>
      <c r="CW2298" s="194"/>
      <c r="CY2298" s="28"/>
      <c r="CZ2298" s="28"/>
      <c r="DA2298" s="28"/>
      <c r="DF2298" s="194"/>
      <c r="DH2298" s="28"/>
      <c r="DI2298" s="28"/>
      <c r="DJ2298" s="28"/>
      <c r="DO2298" s="194"/>
      <c r="DQ2298" s="28"/>
      <c r="DR2298" s="28"/>
      <c r="DS2298" s="28"/>
      <c r="DX2298" s="194"/>
      <c r="DZ2298" s="28"/>
      <c r="EA2298" s="28"/>
      <c r="EB2298" s="28"/>
      <c r="EG2298" s="194"/>
      <c r="EI2298" s="28"/>
      <c r="EJ2298" s="28"/>
      <c r="EK2298" s="28"/>
      <c r="EP2298" s="194"/>
      <c r="ER2298" s="28"/>
      <c r="ES2298" s="28"/>
      <c r="ET2298" s="28"/>
      <c r="EY2298" s="194"/>
      <c r="FA2298" s="28"/>
      <c r="FB2298" s="28"/>
      <c r="FC2298" s="28"/>
      <c r="FH2298" s="194"/>
      <c r="FJ2298" s="28"/>
      <c r="FK2298" s="28"/>
      <c r="FL2298" s="28"/>
      <c r="FQ2298" s="194"/>
      <c r="FS2298" s="28"/>
      <c r="FT2298" s="28"/>
      <c r="FU2298" s="28"/>
      <c r="FZ2298" s="194"/>
      <c r="GB2298" s="28"/>
      <c r="GC2298" s="28"/>
      <c r="GD2298" s="28"/>
      <c r="GI2298" s="194"/>
      <c r="GK2298" s="28"/>
      <c r="GL2298" s="28"/>
      <c r="GM2298" s="28"/>
      <c r="GR2298" s="194"/>
      <c r="GT2298" s="28"/>
      <c r="GU2298" s="28"/>
      <c r="GV2298" s="28"/>
      <c r="HA2298" s="194"/>
      <c r="HC2298" s="28"/>
      <c r="HD2298" s="28"/>
      <c r="HE2298" s="28"/>
      <c r="HJ2298" s="28"/>
      <c r="HK2298" s="28"/>
      <c r="HL2298" s="28"/>
      <c r="HM2298" s="28"/>
      <c r="HN2298" s="28"/>
      <c r="HO2298" s="28"/>
      <c r="HP2298" s="28"/>
      <c r="HQ2298" s="28"/>
      <c r="HR2298" s="28"/>
      <c r="HS2298" s="28"/>
      <c r="HT2298" s="28"/>
      <c r="HU2298" s="28"/>
      <c r="HV2298" s="28"/>
      <c r="HW2298" s="28"/>
      <c r="HX2298" s="28"/>
      <c r="HY2298" s="28"/>
      <c r="HZ2298" s="28"/>
      <c r="IA2298" s="28"/>
      <c r="IB2298" s="28"/>
      <c r="IC2298" s="28"/>
      <c r="ID2298" s="28"/>
      <c r="IE2298" s="28"/>
      <c r="IF2298" s="28"/>
      <c r="IG2298" s="28"/>
      <c r="IH2298" s="28"/>
      <c r="II2298" s="28"/>
      <c r="IJ2298" s="28"/>
      <c r="IK2298" s="28"/>
      <c r="IL2298" s="28"/>
      <c r="IM2298" s="28"/>
      <c r="IN2298" s="28"/>
      <c r="IO2298" s="28"/>
    </row>
    <row r="2299" spans="1:249" s="50" customFormat="1" ht="14.25">
      <c r="A2299" s="28"/>
      <c r="B2299" s="28"/>
      <c r="C2299" s="28"/>
      <c r="D2299" s="28"/>
      <c r="E2299" s="28"/>
      <c r="F2299"/>
      <c r="G2299"/>
      <c r="H2299" s="1"/>
      <c r="I2299" s="1"/>
      <c r="J2299" s="1"/>
      <c r="K2299" s="2"/>
      <c r="L2299" s="1"/>
      <c r="M2299"/>
      <c r="N2299" s="28"/>
      <c r="O2299" s="28"/>
      <c r="T2299" s="194"/>
      <c r="V2299" s="28"/>
      <c r="W2299" s="28"/>
      <c r="X2299" s="28"/>
      <c r="AC2299" s="194"/>
      <c r="AE2299" s="28"/>
      <c r="AF2299" s="28"/>
      <c r="AG2299" s="28"/>
      <c r="AL2299" s="194"/>
      <c r="AN2299" s="28"/>
      <c r="AO2299" s="28"/>
      <c r="AP2299" s="28"/>
      <c r="AU2299" s="194"/>
      <c r="AW2299" s="28"/>
      <c r="AX2299" s="28"/>
      <c r="AY2299" s="28"/>
      <c r="BD2299" s="194"/>
      <c r="BF2299" s="28"/>
      <c r="BG2299" s="28"/>
      <c r="BH2299" s="28"/>
      <c r="BM2299" s="194"/>
      <c r="BO2299" s="28"/>
      <c r="BP2299" s="28"/>
      <c r="BQ2299" s="28"/>
      <c r="BV2299" s="194"/>
      <c r="BX2299" s="28"/>
      <c r="BY2299" s="28"/>
      <c r="BZ2299" s="28"/>
      <c r="CE2299" s="194"/>
      <c r="CG2299" s="28"/>
      <c r="CH2299" s="28"/>
      <c r="CI2299" s="28"/>
      <c r="CN2299" s="194"/>
      <c r="CP2299" s="28"/>
      <c r="CQ2299" s="28"/>
      <c r="CR2299" s="28"/>
      <c r="CW2299" s="194"/>
      <c r="CY2299" s="28"/>
      <c r="CZ2299" s="28"/>
      <c r="DA2299" s="28"/>
      <c r="DF2299" s="194"/>
      <c r="DH2299" s="28"/>
      <c r="DI2299" s="28"/>
      <c r="DJ2299" s="28"/>
      <c r="DO2299" s="194"/>
      <c r="DQ2299" s="28"/>
      <c r="DR2299" s="28"/>
      <c r="DS2299" s="28"/>
      <c r="DX2299" s="194"/>
      <c r="DZ2299" s="28"/>
      <c r="EA2299" s="28"/>
      <c r="EB2299" s="28"/>
      <c r="EG2299" s="194"/>
      <c r="EI2299" s="28"/>
      <c r="EJ2299" s="28"/>
      <c r="EK2299" s="28"/>
      <c r="EP2299" s="194"/>
      <c r="ER2299" s="28"/>
      <c r="ES2299" s="28"/>
      <c r="ET2299" s="28"/>
      <c r="EY2299" s="194"/>
      <c r="FA2299" s="28"/>
      <c r="FB2299" s="28"/>
      <c r="FC2299" s="28"/>
      <c r="FH2299" s="194"/>
      <c r="FJ2299" s="28"/>
      <c r="FK2299" s="28"/>
      <c r="FL2299" s="28"/>
      <c r="FQ2299" s="194"/>
      <c r="FS2299" s="28"/>
      <c r="FT2299" s="28"/>
      <c r="FU2299" s="28"/>
      <c r="FZ2299" s="194"/>
      <c r="GB2299" s="28"/>
      <c r="GC2299" s="28"/>
      <c r="GD2299" s="28"/>
      <c r="GI2299" s="194"/>
      <c r="GK2299" s="28"/>
      <c r="GL2299" s="28"/>
      <c r="GM2299" s="28"/>
      <c r="GR2299" s="194"/>
      <c r="GT2299" s="28"/>
      <c r="GU2299" s="28"/>
      <c r="GV2299" s="28"/>
      <c r="HA2299" s="194"/>
      <c r="HC2299" s="28"/>
      <c r="HD2299" s="28"/>
      <c r="HE2299" s="28"/>
      <c r="HJ2299" s="28"/>
      <c r="HK2299" s="28"/>
      <c r="HL2299" s="28"/>
      <c r="HM2299" s="28"/>
      <c r="HN2299" s="28"/>
      <c r="HO2299" s="28"/>
      <c r="HP2299" s="28"/>
      <c r="HQ2299" s="28"/>
      <c r="HR2299" s="28"/>
      <c r="HS2299" s="28"/>
      <c r="HT2299" s="28"/>
      <c r="HU2299" s="28"/>
      <c r="HV2299" s="28"/>
      <c r="HW2299" s="28"/>
      <c r="HX2299" s="28"/>
      <c r="HY2299" s="28"/>
      <c r="HZ2299" s="28"/>
      <c r="IA2299" s="28"/>
      <c r="IB2299" s="28"/>
      <c r="IC2299" s="28"/>
      <c r="ID2299" s="28"/>
      <c r="IE2299" s="28"/>
      <c r="IF2299" s="28"/>
      <c r="IG2299" s="28"/>
      <c r="IH2299" s="28"/>
      <c r="II2299" s="28"/>
      <c r="IJ2299" s="28"/>
      <c r="IK2299" s="28"/>
      <c r="IL2299" s="28"/>
      <c r="IM2299" s="28"/>
      <c r="IN2299" s="28"/>
      <c r="IO2299" s="28"/>
    </row>
    <row r="2300" spans="1:249" s="50" customFormat="1" ht="14.25">
      <c r="A2300" s="28"/>
      <c r="B2300" s="28"/>
      <c r="C2300" s="28"/>
      <c r="D2300" s="28"/>
      <c r="E2300" s="28"/>
      <c r="F2300"/>
      <c r="G2300"/>
      <c r="H2300" s="1"/>
      <c r="I2300" s="1"/>
      <c r="J2300" s="1"/>
      <c r="K2300" s="2"/>
      <c r="L2300" s="1"/>
      <c r="M2300"/>
      <c r="N2300" s="28"/>
      <c r="O2300" s="28"/>
      <c r="T2300" s="194"/>
      <c r="V2300" s="28"/>
      <c r="W2300" s="28"/>
      <c r="X2300" s="28"/>
      <c r="AC2300" s="194"/>
      <c r="AE2300" s="28"/>
      <c r="AF2300" s="28"/>
      <c r="AG2300" s="28"/>
      <c r="AL2300" s="194"/>
      <c r="AN2300" s="28"/>
      <c r="AO2300" s="28"/>
      <c r="AP2300" s="28"/>
      <c r="AU2300" s="194"/>
      <c r="AW2300" s="28"/>
      <c r="AX2300" s="28"/>
      <c r="AY2300" s="28"/>
      <c r="BD2300" s="194"/>
      <c r="BF2300" s="28"/>
      <c r="BG2300" s="28"/>
      <c r="BH2300" s="28"/>
      <c r="BM2300" s="194"/>
      <c r="BO2300" s="28"/>
      <c r="BP2300" s="28"/>
      <c r="BQ2300" s="28"/>
      <c r="BV2300" s="194"/>
      <c r="BX2300" s="28"/>
      <c r="BY2300" s="28"/>
      <c r="BZ2300" s="28"/>
      <c r="CE2300" s="194"/>
      <c r="CG2300" s="28"/>
      <c r="CH2300" s="28"/>
      <c r="CI2300" s="28"/>
      <c r="CN2300" s="194"/>
      <c r="CP2300" s="28"/>
      <c r="CQ2300" s="28"/>
      <c r="CR2300" s="28"/>
      <c r="CW2300" s="194"/>
      <c r="CY2300" s="28"/>
      <c r="CZ2300" s="28"/>
      <c r="DA2300" s="28"/>
      <c r="DF2300" s="194"/>
      <c r="DH2300" s="28"/>
      <c r="DI2300" s="28"/>
      <c r="DJ2300" s="28"/>
      <c r="DO2300" s="194"/>
      <c r="DQ2300" s="28"/>
      <c r="DR2300" s="28"/>
      <c r="DS2300" s="28"/>
      <c r="DX2300" s="194"/>
      <c r="DZ2300" s="28"/>
      <c r="EA2300" s="28"/>
      <c r="EB2300" s="28"/>
      <c r="EG2300" s="194"/>
      <c r="EI2300" s="28"/>
      <c r="EJ2300" s="28"/>
      <c r="EK2300" s="28"/>
      <c r="EP2300" s="194"/>
      <c r="ER2300" s="28"/>
      <c r="ES2300" s="28"/>
      <c r="ET2300" s="28"/>
      <c r="EY2300" s="194"/>
      <c r="FA2300" s="28"/>
      <c r="FB2300" s="28"/>
      <c r="FC2300" s="28"/>
      <c r="FH2300" s="194"/>
      <c r="FJ2300" s="28"/>
      <c r="FK2300" s="28"/>
      <c r="FL2300" s="28"/>
      <c r="FQ2300" s="194"/>
      <c r="FS2300" s="28"/>
      <c r="FT2300" s="28"/>
      <c r="FU2300" s="28"/>
      <c r="FZ2300" s="194"/>
      <c r="GB2300" s="28"/>
      <c r="GC2300" s="28"/>
      <c r="GD2300" s="28"/>
      <c r="GI2300" s="194"/>
      <c r="GK2300" s="28"/>
      <c r="GL2300" s="28"/>
      <c r="GM2300" s="28"/>
      <c r="GR2300" s="194"/>
      <c r="GT2300" s="28"/>
      <c r="GU2300" s="28"/>
      <c r="GV2300" s="28"/>
      <c r="HA2300" s="194"/>
      <c r="HC2300" s="28"/>
      <c r="HD2300" s="28"/>
      <c r="HE2300" s="28"/>
      <c r="HJ2300" s="28"/>
      <c r="HK2300" s="28"/>
      <c r="HL2300" s="28"/>
      <c r="HM2300" s="28"/>
      <c r="HN2300" s="28"/>
      <c r="HO2300" s="28"/>
      <c r="HP2300" s="28"/>
      <c r="HQ2300" s="28"/>
      <c r="HR2300" s="28"/>
      <c r="HS2300" s="28"/>
      <c r="HT2300" s="28"/>
      <c r="HU2300" s="28"/>
      <c r="HV2300" s="28"/>
      <c r="HW2300" s="28"/>
      <c r="HX2300" s="28"/>
      <c r="HY2300" s="28"/>
      <c r="HZ2300" s="28"/>
      <c r="IA2300" s="28"/>
      <c r="IB2300" s="28"/>
      <c r="IC2300" s="28"/>
      <c r="ID2300" s="28"/>
      <c r="IE2300" s="28"/>
      <c r="IF2300" s="28"/>
      <c r="IG2300" s="28"/>
      <c r="IH2300" s="28"/>
      <c r="II2300" s="28"/>
      <c r="IJ2300" s="28"/>
      <c r="IK2300" s="28"/>
      <c r="IL2300" s="28"/>
      <c r="IM2300" s="28"/>
      <c r="IN2300" s="28"/>
      <c r="IO2300" s="28"/>
    </row>
    <row r="2301" spans="1:249" s="50" customFormat="1" ht="14.25">
      <c r="A2301" s="28"/>
      <c r="B2301" s="28"/>
      <c r="C2301" s="28"/>
      <c r="D2301" s="28"/>
      <c r="E2301" s="28"/>
      <c r="F2301"/>
      <c r="G2301"/>
      <c r="H2301" s="1"/>
      <c r="I2301" s="1"/>
      <c r="J2301" s="1"/>
      <c r="K2301" s="2"/>
      <c r="L2301" s="1"/>
      <c r="M2301"/>
      <c r="N2301" s="28"/>
      <c r="O2301" s="28"/>
      <c r="T2301" s="194"/>
      <c r="V2301" s="28"/>
      <c r="W2301" s="28"/>
      <c r="X2301" s="28"/>
      <c r="AC2301" s="194"/>
      <c r="AE2301" s="28"/>
      <c r="AF2301" s="28"/>
      <c r="AG2301" s="28"/>
      <c r="AL2301" s="194"/>
      <c r="AN2301" s="28"/>
      <c r="AO2301" s="28"/>
      <c r="AP2301" s="28"/>
      <c r="AU2301" s="194"/>
      <c r="AW2301" s="28"/>
      <c r="AX2301" s="28"/>
      <c r="AY2301" s="28"/>
      <c r="BD2301" s="194"/>
      <c r="BF2301" s="28"/>
      <c r="BG2301" s="28"/>
      <c r="BH2301" s="28"/>
      <c r="BM2301" s="194"/>
      <c r="BO2301" s="28"/>
      <c r="BP2301" s="28"/>
      <c r="BQ2301" s="28"/>
      <c r="BV2301" s="194"/>
      <c r="BX2301" s="28"/>
      <c r="BY2301" s="28"/>
      <c r="BZ2301" s="28"/>
      <c r="CE2301" s="194"/>
      <c r="CG2301" s="28"/>
      <c r="CH2301" s="28"/>
      <c r="CI2301" s="28"/>
      <c r="CN2301" s="194"/>
      <c r="CP2301" s="28"/>
      <c r="CQ2301" s="28"/>
      <c r="CR2301" s="28"/>
      <c r="CW2301" s="194"/>
      <c r="CY2301" s="28"/>
      <c r="CZ2301" s="28"/>
      <c r="DA2301" s="28"/>
      <c r="DF2301" s="194"/>
      <c r="DH2301" s="28"/>
      <c r="DI2301" s="28"/>
      <c r="DJ2301" s="28"/>
      <c r="DO2301" s="194"/>
      <c r="DQ2301" s="28"/>
      <c r="DR2301" s="28"/>
      <c r="DS2301" s="28"/>
      <c r="DX2301" s="194"/>
      <c r="DZ2301" s="28"/>
      <c r="EA2301" s="28"/>
      <c r="EB2301" s="28"/>
      <c r="EG2301" s="194"/>
      <c r="EI2301" s="28"/>
      <c r="EJ2301" s="28"/>
      <c r="EK2301" s="28"/>
      <c r="EP2301" s="194"/>
      <c r="ER2301" s="28"/>
      <c r="ES2301" s="28"/>
      <c r="ET2301" s="28"/>
      <c r="EY2301" s="194"/>
      <c r="FA2301" s="28"/>
      <c r="FB2301" s="28"/>
      <c r="FC2301" s="28"/>
      <c r="FH2301" s="194"/>
      <c r="FJ2301" s="28"/>
      <c r="FK2301" s="28"/>
      <c r="FL2301" s="28"/>
      <c r="FQ2301" s="194"/>
      <c r="FS2301" s="28"/>
      <c r="FT2301" s="28"/>
      <c r="FU2301" s="28"/>
      <c r="FZ2301" s="194"/>
      <c r="GB2301" s="28"/>
      <c r="GC2301" s="28"/>
      <c r="GD2301" s="28"/>
      <c r="GI2301" s="194"/>
      <c r="GK2301" s="28"/>
      <c r="GL2301" s="28"/>
      <c r="GM2301" s="28"/>
      <c r="GR2301" s="194"/>
      <c r="GT2301" s="28"/>
      <c r="GU2301" s="28"/>
      <c r="GV2301" s="28"/>
      <c r="HA2301" s="194"/>
      <c r="HC2301" s="28"/>
      <c r="HD2301" s="28"/>
      <c r="HE2301" s="28"/>
      <c r="HJ2301" s="28"/>
      <c r="HK2301" s="28"/>
      <c r="HL2301" s="28"/>
      <c r="HM2301" s="28"/>
      <c r="HN2301" s="28"/>
      <c r="HO2301" s="28"/>
      <c r="HP2301" s="28"/>
      <c r="HQ2301" s="28"/>
      <c r="HR2301" s="28"/>
      <c r="HS2301" s="28"/>
      <c r="HT2301" s="28"/>
      <c r="HU2301" s="28"/>
      <c r="HV2301" s="28"/>
      <c r="HW2301" s="28"/>
      <c r="HX2301" s="28"/>
      <c r="HY2301" s="28"/>
      <c r="HZ2301" s="28"/>
      <c r="IA2301" s="28"/>
      <c r="IB2301" s="28"/>
      <c r="IC2301" s="28"/>
      <c r="ID2301" s="28"/>
      <c r="IE2301" s="28"/>
      <c r="IF2301" s="28"/>
      <c r="IG2301" s="28"/>
      <c r="IH2301" s="28"/>
      <c r="II2301" s="28"/>
      <c r="IJ2301" s="28"/>
      <c r="IK2301" s="28"/>
      <c r="IL2301" s="28"/>
      <c r="IM2301" s="28"/>
      <c r="IN2301" s="28"/>
      <c r="IO2301" s="28"/>
    </row>
    <row r="2302" spans="1:249" s="50" customFormat="1" ht="14.25">
      <c r="A2302" s="28"/>
      <c r="B2302" s="28"/>
      <c r="C2302" s="28"/>
      <c r="D2302" s="28"/>
      <c r="E2302" s="28"/>
      <c r="F2302"/>
      <c r="G2302"/>
      <c r="H2302" s="1"/>
      <c r="I2302" s="1"/>
      <c r="J2302" s="1"/>
      <c r="K2302" s="2"/>
      <c r="L2302" s="1"/>
      <c r="M2302"/>
      <c r="N2302" s="28"/>
      <c r="O2302" s="28"/>
      <c r="T2302" s="194"/>
      <c r="V2302" s="28"/>
      <c r="W2302" s="28"/>
      <c r="X2302" s="28"/>
      <c r="AC2302" s="194"/>
      <c r="AE2302" s="28"/>
      <c r="AF2302" s="28"/>
      <c r="AG2302" s="28"/>
      <c r="AL2302" s="194"/>
      <c r="AN2302" s="28"/>
      <c r="AO2302" s="28"/>
      <c r="AP2302" s="28"/>
      <c r="AU2302" s="194"/>
      <c r="AW2302" s="28"/>
      <c r="AX2302" s="28"/>
      <c r="AY2302" s="28"/>
      <c r="BD2302" s="194"/>
      <c r="BF2302" s="28"/>
      <c r="BG2302" s="28"/>
      <c r="BH2302" s="28"/>
      <c r="BM2302" s="194"/>
      <c r="BO2302" s="28"/>
      <c r="BP2302" s="28"/>
      <c r="BQ2302" s="28"/>
      <c r="BV2302" s="194"/>
      <c r="BX2302" s="28"/>
      <c r="BY2302" s="28"/>
      <c r="BZ2302" s="28"/>
      <c r="CE2302" s="194"/>
      <c r="CG2302" s="28"/>
      <c r="CH2302" s="28"/>
      <c r="CI2302" s="28"/>
      <c r="CN2302" s="194"/>
      <c r="CP2302" s="28"/>
      <c r="CQ2302" s="28"/>
      <c r="CR2302" s="28"/>
      <c r="CW2302" s="194"/>
      <c r="CY2302" s="28"/>
      <c r="CZ2302" s="28"/>
      <c r="DA2302" s="28"/>
      <c r="DF2302" s="194"/>
      <c r="DH2302" s="28"/>
      <c r="DI2302" s="28"/>
      <c r="DJ2302" s="28"/>
      <c r="DO2302" s="194"/>
      <c r="DQ2302" s="28"/>
      <c r="DR2302" s="28"/>
      <c r="DS2302" s="28"/>
      <c r="DX2302" s="194"/>
      <c r="DZ2302" s="28"/>
      <c r="EA2302" s="28"/>
      <c r="EB2302" s="28"/>
      <c r="EG2302" s="194"/>
      <c r="EI2302" s="28"/>
      <c r="EJ2302" s="28"/>
      <c r="EK2302" s="28"/>
      <c r="EP2302" s="194"/>
      <c r="ER2302" s="28"/>
      <c r="ES2302" s="28"/>
      <c r="ET2302" s="28"/>
      <c r="EY2302" s="194"/>
      <c r="FA2302" s="28"/>
      <c r="FB2302" s="28"/>
      <c r="FC2302" s="28"/>
      <c r="FH2302" s="194"/>
      <c r="FJ2302" s="28"/>
      <c r="FK2302" s="28"/>
      <c r="FL2302" s="28"/>
      <c r="FQ2302" s="194"/>
      <c r="FS2302" s="28"/>
      <c r="FT2302" s="28"/>
      <c r="FU2302" s="28"/>
      <c r="FZ2302" s="194"/>
      <c r="GB2302" s="28"/>
      <c r="GC2302" s="28"/>
      <c r="GD2302" s="28"/>
      <c r="GI2302" s="194"/>
      <c r="GK2302" s="28"/>
      <c r="GL2302" s="28"/>
      <c r="GM2302" s="28"/>
      <c r="GR2302" s="194"/>
      <c r="GT2302" s="28"/>
      <c r="GU2302" s="28"/>
      <c r="GV2302" s="28"/>
      <c r="HA2302" s="194"/>
      <c r="HC2302" s="28"/>
      <c r="HD2302" s="28"/>
      <c r="HE2302" s="28"/>
      <c r="HJ2302" s="28"/>
      <c r="HK2302" s="28"/>
      <c r="HL2302" s="28"/>
      <c r="HM2302" s="28"/>
      <c r="HN2302" s="28"/>
      <c r="HO2302" s="28"/>
      <c r="HP2302" s="28"/>
      <c r="HQ2302" s="28"/>
      <c r="HR2302" s="28"/>
      <c r="HS2302" s="28"/>
      <c r="HT2302" s="28"/>
      <c r="HU2302" s="28"/>
      <c r="HV2302" s="28"/>
      <c r="HW2302" s="28"/>
      <c r="HX2302" s="28"/>
      <c r="HY2302" s="28"/>
      <c r="HZ2302" s="28"/>
      <c r="IA2302" s="28"/>
      <c r="IB2302" s="28"/>
      <c r="IC2302" s="28"/>
      <c r="ID2302" s="28"/>
      <c r="IE2302" s="28"/>
      <c r="IF2302" s="28"/>
      <c r="IG2302" s="28"/>
      <c r="IH2302" s="28"/>
      <c r="II2302" s="28"/>
      <c r="IJ2302" s="28"/>
      <c r="IK2302" s="28"/>
      <c r="IL2302" s="28"/>
      <c r="IM2302" s="28"/>
      <c r="IN2302" s="28"/>
      <c r="IO2302" s="28"/>
    </row>
    <row r="2303" spans="1:249" s="50" customFormat="1" ht="14.25">
      <c r="A2303" s="28"/>
      <c r="B2303" s="28"/>
      <c r="C2303" s="28"/>
      <c r="D2303" s="28"/>
      <c r="E2303" s="28"/>
      <c r="F2303"/>
      <c r="G2303"/>
      <c r="H2303" s="1"/>
      <c r="I2303" s="1"/>
      <c r="J2303" s="1"/>
      <c r="K2303" s="2"/>
      <c r="L2303" s="1"/>
      <c r="M2303"/>
      <c r="N2303" s="28"/>
      <c r="O2303" s="28"/>
      <c r="T2303" s="194"/>
      <c r="V2303" s="28"/>
      <c r="W2303" s="28"/>
      <c r="X2303" s="28"/>
      <c r="AC2303" s="194"/>
      <c r="AE2303" s="28"/>
      <c r="AF2303" s="28"/>
      <c r="AG2303" s="28"/>
      <c r="AL2303" s="194"/>
      <c r="AN2303" s="28"/>
      <c r="AO2303" s="28"/>
      <c r="AP2303" s="28"/>
      <c r="AU2303" s="194"/>
      <c r="AW2303" s="28"/>
      <c r="AX2303" s="28"/>
      <c r="AY2303" s="28"/>
      <c r="BD2303" s="194"/>
      <c r="BF2303" s="28"/>
      <c r="BG2303" s="28"/>
      <c r="BH2303" s="28"/>
      <c r="BM2303" s="194"/>
      <c r="BO2303" s="28"/>
      <c r="BP2303" s="28"/>
      <c r="BQ2303" s="28"/>
      <c r="BV2303" s="194"/>
      <c r="BX2303" s="28"/>
      <c r="BY2303" s="28"/>
      <c r="BZ2303" s="28"/>
      <c r="CE2303" s="194"/>
      <c r="CG2303" s="28"/>
      <c r="CH2303" s="28"/>
      <c r="CI2303" s="28"/>
      <c r="CN2303" s="194"/>
      <c r="CP2303" s="28"/>
      <c r="CQ2303" s="28"/>
      <c r="CR2303" s="28"/>
      <c r="CW2303" s="194"/>
      <c r="CY2303" s="28"/>
      <c r="CZ2303" s="28"/>
      <c r="DA2303" s="28"/>
      <c r="DF2303" s="194"/>
      <c r="DH2303" s="28"/>
      <c r="DI2303" s="28"/>
      <c r="DJ2303" s="28"/>
      <c r="DO2303" s="194"/>
      <c r="DQ2303" s="28"/>
      <c r="DR2303" s="28"/>
      <c r="DS2303" s="28"/>
      <c r="DX2303" s="194"/>
      <c r="DZ2303" s="28"/>
      <c r="EA2303" s="28"/>
      <c r="EB2303" s="28"/>
      <c r="EG2303" s="194"/>
      <c r="EI2303" s="28"/>
      <c r="EJ2303" s="28"/>
      <c r="EK2303" s="28"/>
      <c r="EP2303" s="194"/>
      <c r="ER2303" s="28"/>
      <c r="ES2303" s="28"/>
      <c r="ET2303" s="28"/>
      <c r="EY2303" s="194"/>
      <c r="FA2303" s="28"/>
      <c r="FB2303" s="28"/>
      <c r="FC2303" s="28"/>
      <c r="FH2303" s="194"/>
      <c r="FJ2303" s="28"/>
      <c r="FK2303" s="28"/>
      <c r="FL2303" s="28"/>
      <c r="FQ2303" s="194"/>
      <c r="FS2303" s="28"/>
      <c r="FT2303" s="28"/>
      <c r="FU2303" s="28"/>
      <c r="FZ2303" s="194"/>
      <c r="GB2303" s="28"/>
      <c r="GC2303" s="28"/>
      <c r="GD2303" s="28"/>
      <c r="GI2303" s="194"/>
      <c r="GK2303" s="28"/>
      <c r="GL2303" s="28"/>
      <c r="GM2303" s="28"/>
      <c r="GR2303" s="194"/>
      <c r="GT2303" s="28"/>
      <c r="GU2303" s="28"/>
      <c r="GV2303" s="28"/>
      <c r="HA2303" s="194"/>
      <c r="HC2303" s="28"/>
      <c r="HD2303" s="28"/>
      <c r="HE2303" s="28"/>
      <c r="HJ2303" s="28"/>
      <c r="HK2303" s="28"/>
      <c r="HL2303" s="28"/>
      <c r="HM2303" s="28"/>
      <c r="HN2303" s="28"/>
      <c r="HO2303" s="28"/>
      <c r="HP2303" s="28"/>
      <c r="HQ2303" s="28"/>
      <c r="HR2303" s="28"/>
      <c r="HS2303" s="28"/>
      <c r="HT2303" s="28"/>
      <c r="HU2303" s="28"/>
      <c r="HV2303" s="28"/>
      <c r="HW2303" s="28"/>
      <c r="HX2303" s="28"/>
      <c r="HY2303" s="28"/>
      <c r="HZ2303" s="28"/>
      <c r="IA2303" s="28"/>
      <c r="IB2303" s="28"/>
      <c r="IC2303" s="28"/>
      <c r="ID2303" s="28"/>
      <c r="IE2303" s="28"/>
      <c r="IF2303" s="28"/>
      <c r="IG2303" s="28"/>
      <c r="IH2303" s="28"/>
      <c r="II2303" s="28"/>
      <c r="IJ2303" s="28"/>
      <c r="IK2303" s="28"/>
      <c r="IL2303" s="28"/>
      <c r="IM2303" s="28"/>
      <c r="IN2303" s="28"/>
      <c r="IO2303" s="28"/>
    </row>
    <row r="2304" spans="1:249" s="50" customFormat="1" ht="14.25">
      <c r="A2304" s="28"/>
      <c r="B2304" s="28"/>
      <c r="C2304" s="28"/>
      <c r="D2304" s="28"/>
      <c r="E2304" s="28"/>
      <c r="F2304"/>
      <c r="G2304"/>
      <c r="H2304" s="1"/>
      <c r="I2304" s="1"/>
      <c r="J2304" s="1"/>
      <c r="K2304" s="2"/>
      <c r="L2304" s="1"/>
      <c r="M2304"/>
      <c r="N2304" s="28"/>
      <c r="O2304" s="28"/>
      <c r="T2304" s="194"/>
      <c r="V2304" s="28"/>
      <c r="W2304" s="28"/>
      <c r="X2304" s="28"/>
      <c r="AC2304" s="194"/>
      <c r="AE2304" s="28"/>
      <c r="AF2304" s="28"/>
      <c r="AG2304" s="28"/>
      <c r="AL2304" s="194"/>
      <c r="AN2304" s="28"/>
      <c r="AO2304" s="28"/>
      <c r="AP2304" s="28"/>
      <c r="AU2304" s="194"/>
      <c r="AW2304" s="28"/>
      <c r="AX2304" s="28"/>
      <c r="AY2304" s="28"/>
      <c r="BD2304" s="194"/>
      <c r="BF2304" s="28"/>
      <c r="BG2304" s="28"/>
      <c r="BH2304" s="28"/>
      <c r="BM2304" s="194"/>
      <c r="BO2304" s="28"/>
      <c r="BP2304" s="28"/>
      <c r="BQ2304" s="28"/>
      <c r="BV2304" s="194"/>
      <c r="BX2304" s="28"/>
      <c r="BY2304" s="28"/>
      <c r="BZ2304" s="28"/>
      <c r="CE2304" s="194"/>
      <c r="CG2304" s="28"/>
      <c r="CH2304" s="28"/>
      <c r="CI2304" s="28"/>
      <c r="CN2304" s="194"/>
      <c r="CP2304" s="28"/>
      <c r="CQ2304" s="28"/>
      <c r="CR2304" s="28"/>
      <c r="CW2304" s="194"/>
      <c r="CY2304" s="28"/>
      <c r="CZ2304" s="28"/>
      <c r="DA2304" s="28"/>
      <c r="DF2304" s="194"/>
      <c r="DH2304" s="28"/>
      <c r="DI2304" s="28"/>
      <c r="DJ2304" s="28"/>
      <c r="DO2304" s="194"/>
      <c r="DQ2304" s="28"/>
      <c r="DR2304" s="28"/>
      <c r="DS2304" s="28"/>
      <c r="DX2304" s="194"/>
      <c r="DZ2304" s="28"/>
      <c r="EA2304" s="28"/>
      <c r="EB2304" s="28"/>
      <c r="EG2304" s="194"/>
      <c r="EI2304" s="28"/>
      <c r="EJ2304" s="28"/>
      <c r="EK2304" s="28"/>
      <c r="EP2304" s="194"/>
      <c r="ER2304" s="28"/>
      <c r="ES2304" s="28"/>
      <c r="ET2304" s="28"/>
      <c r="EY2304" s="194"/>
      <c r="FA2304" s="28"/>
      <c r="FB2304" s="28"/>
      <c r="FC2304" s="28"/>
      <c r="FH2304" s="194"/>
      <c r="FJ2304" s="28"/>
      <c r="FK2304" s="28"/>
      <c r="FL2304" s="28"/>
      <c r="FQ2304" s="194"/>
      <c r="FS2304" s="28"/>
      <c r="FT2304" s="28"/>
      <c r="FU2304" s="28"/>
      <c r="FZ2304" s="194"/>
      <c r="GB2304" s="28"/>
      <c r="GC2304" s="28"/>
      <c r="GD2304" s="28"/>
      <c r="GI2304" s="194"/>
      <c r="GK2304" s="28"/>
      <c r="GL2304" s="28"/>
      <c r="GM2304" s="28"/>
      <c r="GR2304" s="194"/>
      <c r="GT2304" s="28"/>
      <c r="GU2304" s="28"/>
      <c r="GV2304" s="28"/>
      <c r="HA2304" s="194"/>
      <c r="HC2304" s="28"/>
      <c r="HD2304" s="28"/>
      <c r="HE2304" s="28"/>
      <c r="HJ2304" s="28"/>
      <c r="HK2304" s="28"/>
      <c r="HL2304" s="28"/>
      <c r="HM2304" s="28"/>
      <c r="HN2304" s="28"/>
      <c r="HO2304" s="28"/>
      <c r="HP2304" s="28"/>
      <c r="HQ2304" s="28"/>
      <c r="HR2304" s="28"/>
      <c r="HS2304" s="28"/>
      <c r="HT2304" s="28"/>
      <c r="HU2304" s="28"/>
      <c r="HV2304" s="28"/>
      <c r="HW2304" s="28"/>
      <c r="HX2304" s="28"/>
      <c r="HY2304" s="28"/>
      <c r="HZ2304" s="28"/>
      <c r="IA2304" s="28"/>
      <c r="IB2304" s="28"/>
      <c r="IC2304" s="28"/>
      <c r="ID2304" s="28"/>
      <c r="IE2304" s="28"/>
      <c r="IF2304" s="28"/>
      <c r="IG2304" s="28"/>
      <c r="IH2304" s="28"/>
      <c r="II2304" s="28"/>
      <c r="IJ2304" s="28"/>
      <c r="IK2304" s="28"/>
      <c r="IL2304" s="28"/>
      <c r="IM2304" s="28"/>
      <c r="IN2304" s="28"/>
      <c r="IO2304" s="28"/>
    </row>
    <row r="2305" spans="1:249" s="50" customFormat="1" ht="14.25">
      <c r="A2305" s="28"/>
      <c r="B2305" s="28"/>
      <c r="C2305" s="28"/>
      <c r="D2305" s="28"/>
      <c r="E2305" s="28"/>
      <c r="F2305"/>
      <c r="G2305"/>
      <c r="H2305" s="1"/>
      <c r="I2305" s="1"/>
      <c r="J2305" s="1"/>
      <c r="K2305" s="2"/>
      <c r="L2305" s="1"/>
      <c r="M2305"/>
      <c r="N2305" s="28"/>
      <c r="O2305" s="28"/>
      <c r="T2305" s="194"/>
      <c r="V2305" s="28"/>
      <c r="W2305" s="28"/>
      <c r="X2305" s="28"/>
      <c r="AC2305" s="194"/>
      <c r="AE2305" s="28"/>
      <c r="AF2305" s="28"/>
      <c r="AG2305" s="28"/>
      <c r="AL2305" s="194"/>
      <c r="AN2305" s="28"/>
      <c r="AO2305" s="28"/>
      <c r="AP2305" s="28"/>
      <c r="AU2305" s="194"/>
      <c r="AW2305" s="28"/>
      <c r="AX2305" s="28"/>
      <c r="AY2305" s="28"/>
      <c r="BD2305" s="194"/>
      <c r="BF2305" s="28"/>
      <c r="BG2305" s="28"/>
      <c r="BH2305" s="28"/>
      <c r="BM2305" s="194"/>
      <c r="BO2305" s="28"/>
      <c r="BP2305" s="28"/>
      <c r="BQ2305" s="28"/>
      <c r="BV2305" s="194"/>
      <c r="BX2305" s="28"/>
      <c r="BY2305" s="28"/>
      <c r="BZ2305" s="28"/>
      <c r="CE2305" s="194"/>
      <c r="CG2305" s="28"/>
      <c r="CH2305" s="28"/>
      <c r="CI2305" s="28"/>
      <c r="CN2305" s="194"/>
      <c r="CP2305" s="28"/>
      <c r="CQ2305" s="28"/>
      <c r="CR2305" s="28"/>
      <c r="CW2305" s="194"/>
      <c r="CY2305" s="28"/>
      <c r="CZ2305" s="28"/>
      <c r="DA2305" s="28"/>
      <c r="DF2305" s="194"/>
      <c r="DH2305" s="28"/>
      <c r="DI2305" s="28"/>
      <c r="DJ2305" s="28"/>
      <c r="DO2305" s="194"/>
      <c r="DQ2305" s="28"/>
      <c r="DR2305" s="28"/>
      <c r="DS2305" s="28"/>
      <c r="DX2305" s="194"/>
      <c r="DZ2305" s="28"/>
      <c r="EA2305" s="28"/>
      <c r="EB2305" s="28"/>
      <c r="EG2305" s="194"/>
      <c r="EI2305" s="28"/>
      <c r="EJ2305" s="28"/>
      <c r="EK2305" s="28"/>
      <c r="EP2305" s="194"/>
      <c r="ER2305" s="28"/>
      <c r="ES2305" s="28"/>
      <c r="ET2305" s="28"/>
      <c r="EY2305" s="194"/>
      <c r="FA2305" s="28"/>
      <c r="FB2305" s="28"/>
      <c r="FC2305" s="28"/>
      <c r="FH2305" s="194"/>
      <c r="FJ2305" s="28"/>
      <c r="FK2305" s="28"/>
      <c r="FL2305" s="28"/>
      <c r="FQ2305" s="194"/>
      <c r="FS2305" s="28"/>
      <c r="FT2305" s="28"/>
      <c r="FU2305" s="28"/>
      <c r="FZ2305" s="194"/>
      <c r="GB2305" s="28"/>
      <c r="GC2305" s="28"/>
      <c r="GD2305" s="28"/>
      <c r="GI2305" s="194"/>
      <c r="GK2305" s="28"/>
      <c r="GL2305" s="28"/>
      <c r="GM2305" s="28"/>
      <c r="GR2305" s="194"/>
      <c r="GT2305" s="28"/>
      <c r="GU2305" s="28"/>
      <c r="GV2305" s="28"/>
      <c r="HA2305" s="194"/>
      <c r="HC2305" s="28"/>
      <c r="HD2305" s="28"/>
      <c r="HE2305" s="28"/>
      <c r="HJ2305" s="28"/>
      <c r="HK2305" s="28"/>
      <c r="HL2305" s="28"/>
      <c r="HM2305" s="28"/>
      <c r="HN2305" s="28"/>
      <c r="HO2305" s="28"/>
      <c r="HP2305" s="28"/>
      <c r="HQ2305" s="28"/>
      <c r="HR2305" s="28"/>
      <c r="HS2305" s="28"/>
      <c r="HT2305" s="28"/>
      <c r="HU2305" s="28"/>
      <c r="HV2305" s="28"/>
      <c r="HW2305" s="28"/>
      <c r="HX2305" s="28"/>
      <c r="HY2305" s="28"/>
      <c r="HZ2305" s="28"/>
      <c r="IA2305" s="28"/>
      <c r="IB2305" s="28"/>
      <c r="IC2305" s="28"/>
      <c r="ID2305" s="28"/>
      <c r="IE2305" s="28"/>
      <c r="IF2305" s="28"/>
      <c r="IG2305" s="28"/>
      <c r="IH2305" s="28"/>
      <c r="II2305" s="28"/>
      <c r="IJ2305" s="28"/>
      <c r="IK2305" s="28"/>
      <c r="IL2305" s="28"/>
      <c r="IM2305" s="28"/>
      <c r="IN2305" s="28"/>
      <c r="IO2305" s="28"/>
    </row>
    <row r="2306" spans="1:249" s="50" customFormat="1" ht="14.25">
      <c r="A2306" s="28"/>
      <c r="B2306" s="28"/>
      <c r="C2306" s="28"/>
      <c r="D2306" s="28"/>
      <c r="E2306" s="28"/>
      <c r="F2306"/>
      <c r="G2306"/>
      <c r="H2306" s="1"/>
      <c r="I2306" s="1"/>
      <c r="J2306" s="1"/>
      <c r="K2306" s="2"/>
      <c r="L2306" s="1"/>
      <c r="M2306"/>
      <c r="N2306" s="28"/>
      <c r="O2306" s="28"/>
      <c r="T2306" s="194"/>
      <c r="V2306" s="28"/>
      <c r="W2306" s="28"/>
      <c r="X2306" s="28"/>
      <c r="AC2306" s="194"/>
      <c r="AE2306" s="28"/>
      <c r="AF2306" s="28"/>
      <c r="AG2306" s="28"/>
      <c r="AL2306" s="194"/>
      <c r="AN2306" s="28"/>
      <c r="AO2306" s="28"/>
      <c r="AP2306" s="28"/>
      <c r="AU2306" s="194"/>
      <c r="AW2306" s="28"/>
      <c r="AX2306" s="28"/>
      <c r="AY2306" s="28"/>
      <c r="BD2306" s="194"/>
      <c r="BF2306" s="28"/>
      <c r="BG2306" s="28"/>
      <c r="BH2306" s="28"/>
      <c r="BM2306" s="194"/>
      <c r="BO2306" s="28"/>
      <c r="BP2306" s="28"/>
      <c r="BQ2306" s="28"/>
      <c r="BV2306" s="194"/>
      <c r="BX2306" s="28"/>
      <c r="BY2306" s="28"/>
      <c r="BZ2306" s="28"/>
      <c r="CE2306" s="194"/>
      <c r="CG2306" s="28"/>
      <c r="CH2306" s="28"/>
      <c r="CI2306" s="28"/>
      <c r="CN2306" s="194"/>
      <c r="CP2306" s="28"/>
      <c r="CQ2306" s="28"/>
      <c r="CR2306" s="28"/>
      <c r="CW2306" s="194"/>
      <c r="CY2306" s="28"/>
      <c r="CZ2306" s="28"/>
      <c r="DA2306" s="28"/>
      <c r="DF2306" s="194"/>
      <c r="DH2306" s="28"/>
      <c r="DI2306" s="28"/>
      <c r="DJ2306" s="28"/>
      <c r="DO2306" s="194"/>
      <c r="DQ2306" s="28"/>
      <c r="DR2306" s="28"/>
      <c r="DS2306" s="28"/>
      <c r="DX2306" s="194"/>
      <c r="DZ2306" s="28"/>
      <c r="EA2306" s="28"/>
      <c r="EB2306" s="28"/>
      <c r="EG2306" s="194"/>
      <c r="EI2306" s="28"/>
      <c r="EJ2306" s="28"/>
      <c r="EK2306" s="28"/>
      <c r="EP2306" s="194"/>
      <c r="ER2306" s="28"/>
      <c r="ES2306" s="28"/>
      <c r="ET2306" s="28"/>
      <c r="EY2306" s="194"/>
      <c r="FA2306" s="28"/>
      <c r="FB2306" s="28"/>
      <c r="FC2306" s="28"/>
      <c r="FH2306" s="194"/>
      <c r="FJ2306" s="28"/>
      <c r="FK2306" s="28"/>
      <c r="FL2306" s="28"/>
      <c r="FQ2306" s="194"/>
      <c r="FS2306" s="28"/>
      <c r="FT2306" s="28"/>
      <c r="FU2306" s="28"/>
      <c r="FZ2306" s="194"/>
      <c r="GB2306" s="28"/>
      <c r="GC2306" s="28"/>
      <c r="GD2306" s="28"/>
      <c r="GI2306" s="194"/>
      <c r="GK2306" s="28"/>
      <c r="GL2306" s="28"/>
      <c r="GM2306" s="28"/>
      <c r="GR2306" s="194"/>
      <c r="GT2306" s="28"/>
      <c r="GU2306" s="28"/>
      <c r="GV2306" s="28"/>
      <c r="HA2306" s="194"/>
      <c r="HC2306" s="28"/>
      <c r="HD2306" s="28"/>
      <c r="HE2306" s="28"/>
      <c r="HJ2306" s="28"/>
      <c r="HK2306" s="28"/>
      <c r="HL2306" s="28"/>
      <c r="HM2306" s="28"/>
      <c r="HN2306" s="28"/>
      <c r="HO2306" s="28"/>
      <c r="HP2306" s="28"/>
      <c r="HQ2306" s="28"/>
      <c r="HR2306" s="28"/>
      <c r="HS2306" s="28"/>
      <c r="HT2306" s="28"/>
      <c r="HU2306" s="28"/>
      <c r="HV2306" s="28"/>
      <c r="HW2306" s="28"/>
      <c r="HX2306" s="28"/>
      <c r="HY2306" s="28"/>
      <c r="HZ2306" s="28"/>
      <c r="IA2306" s="28"/>
      <c r="IB2306" s="28"/>
      <c r="IC2306" s="28"/>
      <c r="ID2306" s="28"/>
      <c r="IE2306" s="28"/>
      <c r="IF2306" s="28"/>
      <c r="IG2306" s="28"/>
      <c r="IH2306" s="28"/>
      <c r="II2306" s="28"/>
      <c r="IJ2306" s="28"/>
      <c r="IK2306" s="28"/>
      <c r="IL2306" s="28"/>
      <c r="IM2306" s="28"/>
      <c r="IN2306" s="28"/>
      <c r="IO2306" s="28"/>
    </row>
    <row r="2307" spans="1:249" s="50" customFormat="1" ht="14.25">
      <c r="A2307" s="28"/>
      <c r="B2307" s="28"/>
      <c r="C2307" s="28"/>
      <c r="D2307" s="28"/>
      <c r="E2307" s="28"/>
      <c r="F2307"/>
      <c r="G2307"/>
      <c r="H2307" s="1"/>
      <c r="I2307" s="1"/>
      <c r="J2307" s="1"/>
      <c r="K2307" s="2"/>
      <c r="L2307" s="1"/>
      <c r="M2307"/>
      <c r="N2307" s="28"/>
      <c r="O2307" s="28"/>
      <c r="T2307" s="194"/>
      <c r="V2307" s="28"/>
      <c r="W2307" s="28"/>
      <c r="X2307" s="28"/>
      <c r="AC2307" s="194"/>
      <c r="AE2307" s="28"/>
      <c r="AF2307" s="28"/>
      <c r="AG2307" s="28"/>
      <c r="AL2307" s="194"/>
      <c r="AN2307" s="28"/>
      <c r="AO2307" s="28"/>
      <c r="AP2307" s="28"/>
      <c r="AU2307" s="194"/>
      <c r="AW2307" s="28"/>
      <c r="AX2307" s="28"/>
      <c r="AY2307" s="28"/>
      <c r="BD2307" s="194"/>
      <c r="BF2307" s="28"/>
      <c r="BG2307" s="28"/>
      <c r="BH2307" s="28"/>
      <c r="BM2307" s="194"/>
      <c r="BO2307" s="28"/>
      <c r="BP2307" s="28"/>
      <c r="BQ2307" s="28"/>
      <c r="BV2307" s="194"/>
      <c r="BX2307" s="28"/>
      <c r="BY2307" s="28"/>
      <c r="BZ2307" s="28"/>
      <c r="CE2307" s="194"/>
      <c r="CG2307" s="28"/>
      <c r="CH2307" s="28"/>
      <c r="CI2307" s="28"/>
      <c r="CN2307" s="194"/>
      <c r="CP2307" s="28"/>
      <c r="CQ2307" s="28"/>
      <c r="CR2307" s="28"/>
      <c r="CW2307" s="194"/>
      <c r="CY2307" s="28"/>
      <c r="CZ2307" s="28"/>
      <c r="DA2307" s="28"/>
      <c r="DF2307" s="194"/>
      <c r="DH2307" s="28"/>
      <c r="DI2307" s="28"/>
      <c r="DJ2307" s="28"/>
      <c r="DO2307" s="194"/>
      <c r="DQ2307" s="28"/>
      <c r="DR2307" s="28"/>
      <c r="DS2307" s="28"/>
      <c r="DX2307" s="194"/>
      <c r="DZ2307" s="28"/>
      <c r="EA2307" s="28"/>
      <c r="EB2307" s="28"/>
      <c r="EG2307" s="194"/>
      <c r="EI2307" s="28"/>
      <c r="EJ2307" s="28"/>
      <c r="EK2307" s="28"/>
      <c r="EP2307" s="194"/>
      <c r="ER2307" s="28"/>
      <c r="ES2307" s="28"/>
      <c r="ET2307" s="28"/>
      <c r="EY2307" s="194"/>
      <c r="FA2307" s="28"/>
      <c r="FB2307" s="28"/>
      <c r="FC2307" s="28"/>
      <c r="FH2307" s="194"/>
      <c r="FJ2307" s="28"/>
      <c r="FK2307" s="28"/>
      <c r="FL2307" s="28"/>
      <c r="FQ2307" s="194"/>
      <c r="FS2307" s="28"/>
      <c r="FT2307" s="28"/>
      <c r="FU2307" s="28"/>
      <c r="FZ2307" s="194"/>
      <c r="GB2307" s="28"/>
      <c r="GC2307" s="28"/>
      <c r="GD2307" s="28"/>
      <c r="GI2307" s="194"/>
      <c r="GK2307" s="28"/>
      <c r="GL2307" s="28"/>
      <c r="GM2307" s="28"/>
      <c r="GR2307" s="194"/>
      <c r="GT2307" s="28"/>
      <c r="GU2307" s="28"/>
      <c r="GV2307" s="28"/>
      <c r="HA2307" s="194"/>
      <c r="HC2307" s="28"/>
      <c r="HD2307" s="28"/>
      <c r="HE2307" s="28"/>
      <c r="HJ2307" s="28"/>
      <c r="HK2307" s="28"/>
      <c r="HL2307" s="28"/>
      <c r="HM2307" s="28"/>
      <c r="HN2307" s="28"/>
      <c r="HO2307" s="28"/>
      <c r="HP2307" s="28"/>
      <c r="HQ2307" s="28"/>
      <c r="HR2307" s="28"/>
      <c r="HS2307" s="28"/>
      <c r="HT2307" s="28"/>
      <c r="HU2307" s="28"/>
      <c r="HV2307" s="28"/>
      <c r="HW2307" s="28"/>
      <c r="HX2307" s="28"/>
      <c r="HY2307" s="28"/>
      <c r="HZ2307" s="28"/>
      <c r="IA2307" s="28"/>
      <c r="IB2307" s="28"/>
      <c r="IC2307" s="28"/>
      <c r="ID2307" s="28"/>
      <c r="IE2307" s="28"/>
      <c r="IF2307" s="28"/>
      <c r="IG2307" s="28"/>
      <c r="IH2307" s="28"/>
      <c r="II2307" s="28"/>
      <c r="IJ2307" s="28"/>
      <c r="IK2307" s="28"/>
      <c r="IL2307" s="28"/>
      <c r="IM2307" s="28"/>
      <c r="IN2307" s="28"/>
      <c r="IO2307" s="28"/>
    </row>
    <row r="2308" spans="1:249" s="50" customFormat="1" ht="14.25">
      <c r="A2308" s="28"/>
      <c r="B2308" s="28"/>
      <c r="C2308" s="28"/>
      <c r="D2308" s="28"/>
      <c r="E2308" s="28"/>
      <c r="F2308"/>
      <c r="G2308"/>
      <c r="H2308" s="1"/>
      <c r="I2308" s="1"/>
      <c r="J2308" s="1"/>
      <c r="K2308" s="2"/>
      <c r="L2308" s="1"/>
      <c r="M2308"/>
      <c r="N2308" s="28"/>
      <c r="O2308" s="28"/>
      <c r="T2308" s="194"/>
      <c r="V2308" s="28"/>
      <c r="W2308" s="28"/>
      <c r="X2308" s="28"/>
      <c r="AC2308" s="194"/>
      <c r="AE2308" s="28"/>
      <c r="AF2308" s="28"/>
      <c r="AG2308" s="28"/>
      <c r="AL2308" s="194"/>
      <c r="AN2308" s="28"/>
      <c r="AO2308" s="28"/>
      <c r="AP2308" s="28"/>
      <c r="AU2308" s="194"/>
      <c r="AW2308" s="28"/>
      <c r="AX2308" s="28"/>
      <c r="AY2308" s="28"/>
      <c r="BD2308" s="194"/>
      <c r="BF2308" s="28"/>
      <c r="BG2308" s="28"/>
      <c r="BH2308" s="28"/>
      <c r="BM2308" s="194"/>
      <c r="BO2308" s="28"/>
      <c r="BP2308" s="28"/>
      <c r="BQ2308" s="28"/>
      <c r="BV2308" s="194"/>
      <c r="BX2308" s="28"/>
      <c r="BY2308" s="28"/>
      <c r="BZ2308" s="28"/>
      <c r="CE2308" s="194"/>
      <c r="CG2308" s="28"/>
      <c r="CH2308" s="28"/>
      <c r="CI2308" s="28"/>
      <c r="CN2308" s="194"/>
      <c r="CP2308" s="28"/>
      <c r="CQ2308" s="28"/>
      <c r="CR2308" s="28"/>
      <c r="CW2308" s="194"/>
      <c r="CY2308" s="28"/>
      <c r="CZ2308" s="28"/>
      <c r="DA2308" s="28"/>
      <c r="DF2308" s="194"/>
      <c r="DH2308" s="28"/>
      <c r="DI2308" s="28"/>
      <c r="DJ2308" s="28"/>
      <c r="DO2308" s="194"/>
      <c r="DQ2308" s="28"/>
      <c r="DR2308" s="28"/>
      <c r="DS2308" s="28"/>
      <c r="DX2308" s="194"/>
      <c r="DZ2308" s="28"/>
      <c r="EA2308" s="28"/>
      <c r="EB2308" s="28"/>
      <c r="EG2308" s="194"/>
      <c r="EI2308" s="28"/>
      <c r="EJ2308" s="28"/>
      <c r="EK2308" s="28"/>
      <c r="EP2308" s="194"/>
      <c r="ER2308" s="28"/>
      <c r="ES2308" s="28"/>
      <c r="ET2308" s="28"/>
      <c r="EY2308" s="194"/>
      <c r="FA2308" s="28"/>
      <c r="FB2308" s="28"/>
      <c r="FC2308" s="28"/>
      <c r="FH2308" s="194"/>
      <c r="FJ2308" s="28"/>
      <c r="FK2308" s="28"/>
      <c r="FL2308" s="28"/>
      <c r="FQ2308" s="194"/>
      <c r="FS2308" s="28"/>
      <c r="FT2308" s="28"/>
      <c r="FU2308" s="28"/>
      <c r="FZ2308" s="194"/>
      <c r="GB2308" s="28"/>
      <c r="GC2308" s="28"/>
      <c r="GD2308" s="28"/>
      <c r="GI2308" s="194"/>
      <c r="GK2308" s="28"/>
      <c r="GL2308" s="28"/>
      <c r="GM2308" s="28"/>
      <c r="GR2308" s="194"/>
      <c r="GT2308" s="28"/>
      <c r="GU2308" s="28"/>
      <c r="GV2308" s="28"/>
      <c r="HA2308" s="194"/>
      <c r="HC2308" s="28"/>
      <c r="HD2308" s="28"/>
      <c r="HE2308" s="28"/>
      <c r="HJ2308" s="28"/>
      <c r="HK2308" s="28"/>
      <c r="HL2308" s="28"/>
      <c r="HM2308" s="28"/>
      <c r="HN2308" s="28"/>
      <c r="HO2308" s="28"/>
      <c r="HP2308" s="28"/>
      <c r="HQ2308" s="28"/>
      <c r="HR2308" s="28"/>
      <c r="HS2308" s="28"/>
      <c r="HT2308" s="28"/>
      <c r="HU2308" s="28"/>
      <c r="HV2308" s="28"/>
      <c r="HW2308" s="28"/>
      <c r="HX2308" s="28"/>
      <c r="HY2308" s="28"/>
      <c r="HZ2308" s="28"/>
      <c r="IA2308" s="28"/>
      <c r="IB2308" s="28"/>
      <c r="IC2308" s="28"/>
      <c r="ID2308" s="28"/>
      <c r="IE2308" s="28"/>
      <c r="IF2308" s="28"/>
      <c r="IG2308" s="28"/>
      <c r="IH2308" s="28"/>
      <c r="II2308" s="28"/>
      <c r="IJ2308" s="28"/>
      <c r="IK2308" s="28"/>
      <c r="IL2308" s="28"/>
      <c r="IM2308" s="28"/>
      <c r="IN2308" s="28"/>
      <c r="IO2308" s="28"/>
    </row>
    <row r="2309" spans="1:249" s="50" customFormat="1" ht="14.25">
      <c r="A2309" s="28"/>
      <c r="B2309" s="28"/>
      <c r="C2309" s="28"/>
      <c r="D2309" s="28"/>
      <c r="E2309" s="28"/>
      <c r="F2309"/>
      <c r="G2309"/>
      <c r="H2309" s="1"/>
      <c r="I2309" s="1"/>
      <c r="J2309" s="1"/>
      <c r="K2309" s="2"/>
      <c r="L2309" s="1"/>
      <c r="M2309"/>
      <c r="N2309" s="28"/>
      <c r="O2309" s="28"/>
      <c r="T2309" s="194"/>
      <c r="V2309" s="28"/>
      <c r="W2309" s="28"/>
      <c r="X2309" s="28"/>
      <c r="AC2309" s="194"/>
      <c r="AE2309" s="28"/>
      <c r="AF2309" s="28"/>
      <c r="AG2309" s="28"/>
      <c r="AL2309" s="194"/>
      <c r="AN2309" s="28"/>
      <c r="AO2309" s="28"/>
      <c r="AP2309" s="28"/>
      <c r="AU2309" s="194"/>
      <c r="AW2309" s="28"/>
      <c r="AX2309" s="28"/>
      <c r="AY2309" s="28"/>
      <c r="BD2309" s="194"/>
      <c r="BF2309" s="28"/>
      <c r="BG2309" s="28"/>
      <c r="BH2309" s="28"/>
      <c r="BM2309" s="194"/>
      <c r="BO2309" s="28"/>
      <c r="BP2309" s="28"/>
      <c r="BQ2309" s="28"/>
      <c r="BV2309" s="194"/>
      <c r="BX2309" s="28"/>
      <c r="BY2309" s="28"/>
      <c r="BZ2309" s="28"/>
      <c r="CE2309" s="194"/>
      <c r="CG2309" s="28"/>
      <c r="CH2309" s="28"/>
      <c r="CI2309" s="28"/>
      <c r="CN2309" s="194"/>
      <c r="CP2309" s="28"/>
      <c r="CQ2309" s="28"/>
      <c r="CR2309" s="28"/>
      <c r="CW2309" s="194"/>
      <c r="CY2309" s="28"/>
      <c r="CZ2309" s="28"/>
      <c r="DA2309" s="28"/>
      <c r="DF2309" s="194"/>
      <c r="DH2309" s="28"/>
      <c r="DI2309" s="28"/>
      <c r="DJ2309" s="28"/>
      <c r="DO2309" s="194"/>
      <c r="DQ2309" s="28"/>
      <c r="DR2309" s="28"/>
      <c r="DS2309" s="28"/>
      <c r="DX2309" s="194"/>
      <c r="DZ2309" s="28"/>
      <c r="EA2309" s="28"/>
      <c r="EB2309" s="28"/>
      <c r="EG2309" s="194"/>
      <c r="EI2309" s="28"/>
      <c r="EJ2309" s="28"/>
      <c r="EK2309" s="28"/>
      <c r="EP2309" s="194"/>
      <c r="ER2309" s="28"/>
      <c r="ES2309" s="28"/>
      <c r="ET2309" s="28"/>
      <c r="EY2309" s="194"/>
      <c r="FA2309" s="28"/>
      <c r="FB2309" s="28"/>
      <c r="FC2309" s="28"/>
      <c r="FH2309" s="194"/>
      <c r="FJ2309" s="28"/>
      <c r="FK2309" s="28"/>
      <c r="FL2309" s="28"/>
      <c r="FQ2309" s="194"/>
      <c r="FS2309" s="28"/>
      <c r="FT2309" s="28"/>
      <c r="FU2309" s="28"/>
      <c r="FZ2309" s="194"/>
      <c r="GB2309" s="28"/>
      <c r="GC2309" s="28"/>
      <c r="GD2309" s="28"/>
      <c r="GI2309" s="194"/>
      <c r="GK2309" s="28"/>
      <c r="GL2309" s="28"/>
      <c r="GM2309" s="28"/>
      <c r="GR2309" s="194"/>
      <c r="GT2309" s="28"/>
      <c r="GU2309" s="28"/>
      <c r="GV2309" s="28"/>
      <c r="HA2309" s="194"/>
      <c r="HC2309" s="28"/>
      <c r="HD2309" s="28"/>
      <c r="HE2309" s="28"/>
      <c r="HJ2309" s="28"/>
      <c r="HK2309" s="28"/>
      <c r="HL2309" s="28"/>
      <c r="HM2309" s="28"/>
      <c r="HN2309" s="28"/>
      <c r="HO2309" s="28"/>
      <c r="HP2309" s="28"/>
      <c r="HQ2309" s="28"/>
      <c r="HR2309" s="28"/>
      <c r="HS2309" s="28"/>
      <c r="HT2309" s="28"/>
      <c r="HU2309" s="28"/>
      <c r="HV2309" s="28"/>
      <c r="HW2309" s="28"/>
      <c r="HX2309" s="28"/>
      <c r="HY2309" s="28"/>
      <c r="HZ2309" s="28"/>
      <c r="IA2309" s="28"/>
      <c r="IB2309" s="28"/>
      <c r="IC2309" s="28"/>
      <c r="ID2309" s="28"/>
      <c r="IE2309" s="28"/>
      <c r="IF2309" s="28"/>
      <c r="IG2309" s="28"/>
      <c r="IH2309" s="28"/>
      <c r="II2309" s="28"/>
      <c r="IJ2309" s="28"/>
      <c r="IK2309" s="28"/>
      <c r="IL2309" s="28"/>
      <c r="IM2309" s="28"/>
      <c r="IN2309" s="28"/>
      <c r="IO2309" s="28"/>
    </row>
    <row r="2310" spans="1:249" s="50" customFormat="1" ht="14.25">
      <c r="A2310" s="28"/>
      <c r="B2310" s="28"/>
      <c r="C2310" s="28"/>
      <c r="D2310" s="28"/>
      <c r="E2310" s="28"/>
      <c r="F2310"/>
      <c r="G2310"/>
      <c r="H2310" s="1"/>
      <c r="I2310" s="1"/>
      <c r="J2310" s="1"/>
      <c r="K2310" s="2"/>
      <c r="L2310" s="1"/>
      <c r="M2310"/>
      <c r="N2310" s="28"/>
      <c r="O2310" s="28"/>
      <c r="T2310" s="194"/>
      <c r="V2310" s="28"/>
      <c r="W2310" s="28"/>
      <c r="X2310" s="28"/>
      <c r="AC2310" s="194"/>
      <c r="AE2310" s="28"/>
      <c r="AF2310" s="28"/>
      <c r="AG2310" s="28"/>
      <c r="AL2310" s="194"/>
      <c r="AN2310" s="28"/>
      <c r="AO2310" s="28"/>
      <c r="AP2310" s="28"/>
      <c r="AU2310" s="194"/>
      <c r="AW2310" s="28"/>
      <c r="AX2310" s="28"/>
      <c r="AY2310" s="28"/>
      <c r="BD2310" s="194"/>
      <c r="BF2310" s="28"/>
      <c r="BG2310" s="28"/>
      <c r="BH2310" s="28"/>
      <c r="BM2310" s="194"/>
      <c r="BO2310" s="28"/>
      <c r="BP2310" s="28"/>
      <c r="BQ2310" s="28"/>
      <c r="BV2310" s="194"/>
      <c r="BX2310" s="28"/>
      <c r="BY2310" s="28"/>
      <c r="BZ2310" s="28"/>
      <c r="CE2310" s="194"/>
      <c r="CG2310" s="28"/>
      <c r="CH2310" s="28"/>
      <c r="CI2310" s="28"/>
      <c r="CN2310" s="194"/>
      <c r="CP2310" s="28"/>
      <c r="CQ2310" s="28"/>
      <c r="CR2310" s="28"/>
      <c r="CW2310" s="194"/>
      <c r="CY2310" s="28"/>
      <c r="CZ2310" s="28"/>
      <c r="DA2310" s="28"/>
      <c r="DF2310" s="194"/>
      <c r="DH2310" s="28"/>
      <c r="DI2310" s="28"/>
      <c r="DJ2310" s="28"/>
      <c r="DO2310" s="194"/>
      <c r="DQ2310" s="28"/>
      <c r="DR2310" s="28"/>
      <c r="DS2310" s="28"/>
      <c r="DX2310" s="194"/>
      <c r="DZ2310" s="28"/>
      <c r="EA2310" s="28"/>
      <c r="EB2310" s="28"/>
      <c r="EG2310" s="194"/>
      <c r="EI2310" s="28"/>
      <c r="EJ2310" s="28"/>
      <c r="EK2310" s="28"/>
      <c r="EP2310" s="194"/>
      <c r="ER2310" s="28"/>
      <c r="ES2310" s="28"/>
      <c r="ET2310" s="28"/>
      <c r="EY2310" s="194"/>
      <c r="FA2310" s="28"/>
      <c r="FB2310" s="28"/>
      <c r="FC2310" s="28"/>
      <c r="FH2310" s="194"/>
      <c r="FJ2310" s="28"/>
      <c r="FK2310" s="28"/>
      <c r="FL2310" s="28"/>
      <c r="FQ2310" s="194"/>
      <c r="FS2310" s="28"/>
      <c r="FT2310" s="28"/>
      <c r="FU2310" s="28"/>
      <c r="FZ2310" s="194"/>
      <c r="GB2310" s="28"/>
      <c r="GC2310" s="28"/>
      <c r="GD2310" s="28"/>
      <c r="GI2310" s="194"/>
      <c r="GK2310" s="28"/>
      <c r="GL2310" s="28"/>
      <c r="GM2310" s="28"/>
      <c r="GR2310" s="194"/>
      <c r="GT2310" s="28"/>
      <c r="GU2310" s="28"/>
      <c r="GV2310" s="28"/>
      <c r="HA2310" s="194"/>
      <c r="HC2310" s="28"/>
      <c r="HD2310" s="28"/>
      <c r="HE2310" s="28"/>
      <c r="HJ2310" s="28"/>
      <c r="HK2310" s="28"/>
      <c r="HL2310" s="28"/>
      <c r="HM2310" s="28"/>
      <c r="HN2310" s="28"/>
      <c r="HO2310" s="28"/>
      <c r="HP2310" s="28"/>
      <c r="HQ2310" s="28"/>
      <c r="HR2310" s="28"/>
      <c r="HS2310" s="28"/>
      <c r="HT2310" s="28"/>
      <c r="HU2310" s="28"/>
      <c r="HV2310" s="28"/>
      <c r="HW2310" s="28"/>
      <c r="HX2310" s="28"/>
      <c r="HY2310" s="28"/>
      <c r="HZ2310" s="28"/>
      <c r="IA2310" s="28"/>
      <c r="IB2310" s="28"/>
      <c r="IC2310" s="28"/>
      <c r="ID2310" s="28"/>
      <c r="IE2310" s="28"/>
      <c r="IF2310" s="28"/>
      <c r="IG2310" s="28"/>
      <c r="IH2310" s="28"/>
      <c r="II2310" s="28"/>
      <c r="IJ2310" s="28"/>
      <c r="IK2310" s="28"/>
      <c r="IL2310" s="28"/>
      <c r="IM2310" s="28"/>
      <c r="IN2310" s="28"/>
      <c r="IO2310" s="28"/>
    </row>
    <row r="2311" spans="1:249" s="50" customFormat="1" ht="14.25">
      <c r="A2311" s="28"/>
      <c r="B2311" s="28"/>
      <c r="C2311" s="28"/>
      <c r="D2311" s="28"/>
      <c r="E2311" s="28"/>
      <c r="F2311"/>
      <c r="G2311"/>
      <c r="H2311" s="1"/>
      <c r="I2311" s="1"/>
      <c r="J2311" s="1"/>
      <c r="K2311" s="2"/>
      <c r="L2311" s="1"/>
      <c r="M2311"/>
      <c r="N2311" s="28"/>
      <c r="O2311" s="28"/>
      <c r="T2311" s="194"/>
      <c r="V2311" s="28"/>
      <c r="W2311" s="28"/>
      <c r="X2311" s="28"/>
      <c r="AC2311" s="194"/>
      <c r="AE2311" s="28"/>
      <c r="AF2311" s="28"/>
      <c r="AG2311" s="28"/>
      <c r="AL2311" s="194"/>
      <c r="AN2311" s="28"/>
      <c r="AO2311" s="28"/>
      <c r="AP2311" s="28"/>
      <c r="AU2311" s="194"/>
      <c r="AW2311" s="28"/>
      <c r="AX2311" s="28"/>
      <c r="AY2311" s="28"/>
      <c r="BD2311" s="194"/>
      <c r="BF2311" s="28"/>
      <c r="BG2311" s="28"/>
      <c r="BH2311" s="28"/>
      <c r="BM2311" s="194"/>
      <c r="BO2311" s="28"/>
      <c r="BP2311" s="28"/>
      <c r="BQ2311" s="28"/>
      <c r="BV2311" s="194"/>
      <c r="BX2311" s="28"/>
      <c r="BY2311" s="28"/>
      <c r="BZ2311" s="28"/>
      <c r="CE2311" s="194"/>
      <c r="CG2311" s="28"/>
      <c r="CH2311" s="28"/>
      <c r="CI2311" s="28"/>
      <c r="CN2311" s="194"/>
      <c r="CP2311" s="28"/>
      <c r="CQ2311" s="28"/>
      <c r="CR2311" s="28"/>
      <c r="CW2311" s="194"/>
      <c r="CY2311" s="28"/>
      <c r="CZ2311" s="28"/>
      <c r="DA2311" s="28"/>
      <c r="DF2311" s="194"/>
      <c r="DH2311" s="28"/>
      <c r="DI2311" s="28"/>
      <c r="DJ2311" s="28"/>
      <c r="DO2311" s="194"/>
      <c r="DQ2311" s="28"/>
      <c r="DR2311" s="28"/>
      <c r="DS2311" s="28"/>
      <c r="DX2311" s="194"/>
      <c r="DZ2311" s="28"/>
      <c r="EA2311" s="28"/>
      <c r="EB2311" s="28"/>
      <c r="EG2311" s="194"/>
      <c r="EI2311" s="28"/>
      <c r="EJ2311" s="28"/>
      <c r="EK2311" s="28"/>
      <c r="EP2311" s="194"/>
      <c r="ER2311" s="28"/>
      <c r="ES2311" s="28"/>
      <c r="ET2311" s="28"/>
      <c r="EY2311" s="194"/>
      <c r="FA2311" s="28"/>
      <c r="FB2311" s="28"/>
      <c r="FC2311" s="28"/>
      <c r="FH2311" s="194"/>
      <c r="FJ2311" s="28"/>
      <c r="FK2311" s="28"/>
      <c r="FL2311" s="28"/>
      <c r="FQ2311" s="194"/>
      <c r="FS2311" s="28"/>
      <c r="FT2311" s="28"/>
      <c r="FU2311" s="28"/>
      <c r="FZ2311" s="194"/>
      <c r="GB2311" s="28"/>
      <c r="GC2311" s="28"/>
      <c r="GD2311" s="28"/>
      <c r="GI2311" s="194"/>
      <c r="GK2311" s="28"/>
      <c r="GL2311" s="28"/>
      <c r="GM2311" s="28"/>
      <c r="GR2311" s="194"/>
      <c r="GT2311" s="28"/>
      <c r="GU2311" s="28"/>
      <c r="GV2311" s="28"/>
      <c r="HA2311" s="194"/>
      <c r="HC2311" s="28"/>
      <c r="HD2311" s="28"/>
      <c r="HE2311" s="28"/>
      <c r="HJ2311" s="28"/>
      <c r="HK2311" s="28"/>
      <c r="HL2311" s="28"/>
      <c r="HM2311" s="28"/>
      <c r="HN2311" s="28"/>
      <c r="HO2311" s="28"/>
      <c r="HP2311" s="28"/>
      <c r="HQ2311" s="28"/>
      <c r="HR2311" s="28"/>
      <c r="HS2311" s="28"/>
      <c r="HT2311" s="28"/>
      <c r="HU2311" s="28"/>
      <c r="HV2311" s="28"/>
      <c r="HW2311" s="28"/>
      <c r="HX2311" s="28"/>
      <c r="HY2311" s="28"/>
      <c r="HZ2311" s="28"/>
      <c r="IA2311" s="28"/>
      <c r="IB2311" s="28"/>
      <c r="IC2311" s="28"/>
      <c r="ID2311" s="28"/>
      <c r="IE2311" s="28"/>
      <c r="IF2311" s="28"/>
      <c r="IG2311" s="28"/>
      <c r="IH2311" s="28"/>
      <c r="II2311" s="28"/>
      <c r="IJ2311" s="28"/>
      <c r="IK2311" s="28"/>
      <c r="IL2311" s="28"/>
      <c r="IM2311" s="28"/>
      <c r="IN2311" s="28"/>
      <c r="IO2311" s="28"/>
    </row>
    <row r="2312" spans="1:249" s="50" customFormat="1" ht="14.25">
      <c r="A2312" s="28"/>
      <c r="B2312" s="28"/>
      <c r="C2312" s="28"/>
      <c r="D2312" s="28"/>
      <c r="E2312" s="28"/>
      <c r="F2312"/>
      <c r="G2312"/>
      <c r="H2312" s="1"/>
      <c r="I2312" s="1"/>
      <c r="J2312" s="1"/>
      <c r="K2312" s="2"/>
      <c r="L2312" s="1"/>
      <c r="M2312"/>
      <c r="N2312" s="28"/>
      <c r="O2312" s="28"/>
      <c r="T2312" s="194"/>
      <c r="V2312" s="28"/>
      <c r="W2312" s="28"/>
      <c r="X2312" s="28"/>
      <c r="AC2312" s="194"/>
      <c r="AE2312" s="28"/>
      <c r="AF2312" s="28"/>
      <c r="AG2312" s="28"/>
      <c r="AL2312" s="194"/>
      <c r="AN2312" s="28"/>
      <c r="AO2312" s="28"/>
      <c r="AP2312" s="28"/>
      <c r="AU2312" s="194"/>
      <c r="AW2312" s="28"/>
      <c r="AX2312" s="28"/>
      <c r="AY2312" s="28"/>
      <c r="BD2312" s="194"/>
      <c r="BF2312" s="28"/>
      <c r="BG2312" s="28"/>
      <c r="BH2312" s="28"/>
      <c r="BM2312" s="194"/>
      <c r="BO2312" s="28"/>
      <c r="BP2312" s="28"/>
      <c r="BQ2312" s="28"/>
      <c r="BV2312" s="194"/>
      <c r="BX2312" s="28"/>
      <c r="BY2312" s="28"/>
      <c r="BZ2312" s="28"/>
      <c r="CE2312" s="194"/>
      <c r="CG2312" s="28"/>
      <c r="CH2312" s="28"/>
      <c r="CI2312" s="28"/>
      <c r="CN2312" s="194"/>
      <c r="CP2312" s="28"/>
      <c r="CQ2312" s="28"/>
      <c r="CR2312" s="28"/>
      <c r="CW2312" s="194"/>
      <c r="CY2312" s="28"/>
      <c r="CZ2312" s="28"/>
      <c r="DA2312" s="28"/>
      <c r="DF2312" s="194"/>
      <c r="DH2312" s="28"/>
      <c r="DI2312" s="28"/>
      <c r="DJ2312" s="28"/>
      <c r="DO2312" s="194"/>
      <c r="DQ2312" s="28"/>
      <c r="DR2312" s="28"/>
      <c r="DS2312" s="28"/>
      <c r="DX2312" s="194"/>
      <c r="DZ2312" s="28"/>
      <c r="EA2312" s="28"/>
      <c r="EB2312" s="28"/>
      <c r="EG2312" s="194"/>
      <c r="EI2312" s="28"/>
      <c r="EJ2312" s="28"/>
      <c r="EK2312" s="28"/>
      <c r="EP2312" s="194"/>
      <c r="ER2312" s="28"/>
      <c r="ES2312" s="28"/>
      <c r="ET2312" s="28"/>
      <c r="EY2312" s="194"/>
      <c r="FA2312" s="28"/>
      <c r="FB2312" s="28"/>
      <c r="FC2312" s="28"/>
      <c r="FH2312" s="194"/>
      <c r="FJ2312" s="28"/>
      <c r="FK2312" s="28"/>
      <c r="FL2312" s="28"/>
      <c r="FQ2312" s="194"/>
      <c r="FS2312" s="28"/>
      <c r="FT2312" s="28"/>
      <c r="FU2312" s="28"/>
      <c r="FZ2312" s="194"/>
      <c r="GB2312" s="28"/>
      <c r="GC2312" s="28"/>
      <c r="GD2312" s="28"/>
      <c r="GI2312" s="194"/>
      <c r="GK2312" s="28"/>
      <c r="GL2312" s="28"/>
      <c r="GM2312" s="28"/>
      <c r="GR2312" s="194"/>
      <c r="GT2312" s="28"/>
      <c r="GU2312" s="28"/>
      <c r="GV2312" s="28"/>
      <c r="HA2312" s="194"/>
      <c r="HC2312" s="28"/>
      <c r="HD2312" s="28"/>
      <c r="HE2312" s="28"/>
      <c r="HJ2312" s="28"/>
      <c r="HK2312" s="28"/>
      <c r="HL2312" s="28"/>
      <c r="HM2312" s="28"/>
      <c r="HN2312" s="28"/>
      <c r="HO2312" s="28"/>
      <c r="HP2312" s="28"/>
      <c r="HQ2312" s="28"/>
      <c r="HR2312" s="28"/>
      <c r="HS2312" s="28"/>
      <c r="HT2312" s="28"/>
      <c r="HU2312" s="28"/>
      <c r="HV2312" s="28"/>
      <c r="HW2312" s="28"/>
      <c r="HX2312" s="28"/>
      <c r="HY2312" s="28"/>
      <c r="HZ2312" s="28"/>
      <c r="IA2312" s="28"/>
      <c r="IB2312" s="28"/>
      <c r="IC2312" s="28"/>
      <c r="ID2312" s="28"/>
      <c r="IE2312" s="28"/>
      <c r="IF2312" s="28"/>
      <c r="IG2312" s="28"/>
      <c r="IH2312" s="28"/>
      <c r="II2312" s="28"/>
      <c r="IJ2312" s="28"/>
      <c r="IK2312" s="28"/>
      <c r="IL2312" s="28"/>
      <c r="IM2312" s="28"/>
      <c r="IN2312" s="28"/>
      <c r="IO2312" s="28"/>
    </row>
    <row r="2313" spans="1:249" s="50" customFormat="1" ht="14.25">
      <c r="A2313" s="28"/>
      <c r="B2313" s="28"/>
      <c r="C2313" s="28"/>
      <c r="D2313" s="28"/>
      <c r="E2313" s="28"/>
      <c r="F2313"/>
      <c r="G2313"/>
      <c r="H2313" s="1"/>
      <c r="I2313" s="1"/>
      <c r="J2313" s="1"/>
      <c r="K2313" s="2"/>
      <c r="L2313" s="1"/>
      <c r="M2313"/>
      <c r="N2313" s="28"/>
      <c r="O2313" s="28"/>
      <c r="T2313" s="194"/>
      <c r="V2313" s="28"/>
      <c r="W2313" s="28"/>
      <c r="X2313" s="28"/>
      <c r="AC2313" s="194"/>
      <c r="AE2313" s="28"/>
      <c r="AF2313" s="28"/>
      <c r="AG2313" s="28"/>
      <c r="AL2313" s="194"/>
      <c r="AN2313" s="28"/>
      <c r="AO2313" s="28"/>
      <c r="AP2313" s="28"/>
      <c r="AU2313" s="194"/>
      <c r="AW2313" s="28"/>
      <c r="AX2313" s="28"/>
      <c r="AY2313" s="28"/>
      <c r="BD2313" s="194"/>
      <c r="BF2313" s="28"/>
      <c r="BG2313" s="28"/>
      <c r="BH2313" s="28"/>
      <c r="BM2313" s="194"/>
      <c r="BO2313" s="28"/>
      <c r="BP2313" s="28"/>
      <c r="BQ2313" s="28"/>
      <c r="BV2313" s="194"/>
      <c r="BX2313" s="28"/>
      <c r="BY2313" s="28"/>
      <c r="BZ2313" s="28"/>
      <c r="CE2313" s="194"/>
      <c r="CG2313" s="28"/>
      <c r="CH2313" s="28"/>
      <c r="CI2313" s="28"/>
      <c r="CN2313" s="194"/>
      <c r="CP2313" s="28"/>
      <c r="CQ2313" s="28"/>
      <c r="CR2313" s="28"/>
      <c r="CW2313" s="194"/>
      <c r="CY2313" s="28"/>
      <c r="CZ2313" s="28"/>
      <c r="DA2313" s="28"/>
      <c r="DF2313" s="194"/>
      <c r="DH2313" s="28"/>
      <c r="DI2313" s="28"/>
      <c r="DJ2313" s="28"/>
      <c r="DO2313" s="194"/>
      <c r="DQ2313" s="28"/>
      <c r="DR2313" s="28"/>
      <c r="DS2313" s="28"/>
      <c r="DX2313" s="194"/>
      <c r="DZ2313" s="28"/>
      <c r="EA2313" s="28"/>
      <c r="EB2313" s="28"/>
      <c r="EG2313" s="194"/>
      <c r="EI2313" s="28"/>
      <c r="EJ2313" s="28"/>
      <c r="EK2313" s="28"/>
      <c r="EP2313" s="194"/>
      <c r="ER2313" s="28"/>
      <c r="ES2313" s="28"/>
      <c r="ET2313" s="28"/>
      <c r="EY2313" s="194"/>
      <c r="FA2313" s="28"/>
      <c r="FB2313" s="28"/>
      <c r="FC2313" s="28"/>
      <c r="FH2313" s="194"/>
      <c r="FJ2313" s="28"/>
      <c r="FK2313" s="28"/>
      <c r="FL2313" s="28"/>
      <c r="FQ2313" s="194"/>
      <c r="FS2313" s="28"/>
      <c r="FT2313" s="28"/>
      <c r="FU2313" s="28"/>
      <c r="FZ2313" s="194"/>
      <c r="GB2313" s="28"/>
      <c r="GC2313" s="28"/>
      <c r="GD2313" s="28"/>
      <c r="GI2313" s="194"/>
      <c r="GK2313" s="28"/>
      <c r="GL2313" s="28"/>
      <c r="GM2313" s="28"/>
      <c r="GR2313" s="194"/>
      <c r="GT2313" s="28"/>
      <c r="GU2313" s="28"/>
      <c r="GV2313" s="28"/>
      <c r="HA2313" s="194"/>
      <c r="HC2313" s="28"/>
      <c r="HD2313" s="28"/>
      <c r="HE2313" s="28"/>
      <c r="HJ2313" s="28"/>
      <c r="HK2313" s="28"/>
      <c r="HL2313" s="28"/>
      <c r="HM2313" s="28"/>
      <c r="HN2313" s="28"/>
      <c r="HO2313" s="28"/>
      <c r="HP2313" s="28"/>
      <c r="HQ2313" s="28"/>
      <c r="HR2313" s="28"/>
      <c r="HS2313" s="28"/>
      <c r="HT2313" s="28"/>
      <c r="HU2313" s="28"/>
      <c r="HV2313" s="28"/>
      <c r="HW2313" s="28"/>
      <c r="HX2313" s="28"/>
      <c r="HY2313" s="28"/>
      <c r="HZ2313" s="28"/>
      <c r="IA2313" s="28"/>
      <c r="IB2313" s="28"/>
      <c r="IC2313" s="28"/>
      <c r="ID2313" s="28"/>
      <c r="IE2313" s="28"/>
      <c r="IF2313" s="28"/>
      <c r="IG2313" s="28"/>
      <c r="IH2313" s="28"/>
      <c r="II2313" s="28"/>
      <c r="IJ2313" s="28"/>
      <c r="IK2313" s="28"/>
      <c r="IL2313" s="28"/>
      <c r="IM2313" s="28"/>
      <c r="IN2313" s="28"/>
      <c r="IO2313" s="28"/>
    </row>
    <row r="2314" spans="1:249" s="50" customFormat="1" ht="14.25">
      <c r="A2314" s="28"/>
      <c r="B2314" s="28"/>
      <c r="C2314" s="28"/>
      <c r="D2314" s="28"/>
      <c r="E2314" s="28"/>
      <c r="F2314"/>
      <c r="G2314"/>
      <c r="H2314" s="1"/>
      <c r="I2314" s="1"/>
      <c r="J2314" s="1"/>
      <c r="K2314" s="2"/>
      <c r="L2314" s="1"/>
      <c r="M2314"/>
      <c r="N2314" s="28"/>
      <c r="O2314" s="28"/>
      <c r="T2314" s="194"/>
      <c r="V2314" s="28"/>
      <c r="W2314" s="28"/>
      <c r="X2314" s="28"/>
      <c r="AC2314" s="194"/>
      <c r="AE2314" s="28"/>
      <c r="AF2314" s="28"/>
      <c r="AG2314" s="28"/>
      <c r="AL2314" s="194"/>
      <c r="AN2314" s="28"/>
      <c r="AO2314" s="28"/>
      <c r="AP2314" s="28"/>
      <c r="AU2314" s="194"/>
      <c r="AW2314" s="28"/>
      <c r="AX2314" s="28"/>
      <c r="AY2314" s="28"/>
      <c r="BD2314" s="194"/>
      <c r="BF2314" s="28"/>
      <c r="BG2314" s="28"/>
      <c r="BH2314" s="28"/>
      <c r="BM2314" s="194"/>
      <c r="BO2314" s="28"/>
      <c r="BP2314" s="28"/>
      <c r="BQ2314" s="28"/>
      <c r="BV2314" s="194"/>
      <c r="BX2314" s="28"/>
      <c r="BY2314" s="28"/>
      <c r="BZ2314" s="28"/>
      <c r="CE2314" s="194"/>
      <c r="CG2314" s="28"/>
      <c r="CH2314" s="28"/>
      <c r="CI2314" s="28"/>
      <c r="CN2314" s="194"/>
      <c r="CP2314" s="28"/>
      <c r="CQ2314" s="28"/>
      <c r="CR2314" s="28"/>
      <c r="CW2314" s="194"/>
      <c r="CY2314" s="28"/>
      <c r="CZ2314" s="28"/>
      <c r="DA2314" s="28"/>
      <c r="DF2314" s="194"/>
      <c r="DH2314" s="28"/>
      <c r="DI2314" s="28"/>
      <c r="DJ2314" s="28"/>
      <c r="DO2314" s="194"/>
      <c r="DQ2314" s="28"/>
      <c r="DR2314" s="28"/>
      <c r="DS2314" s="28"/>
      <c r="DX2314" s="194"/>
      <c r="DZ2314" s="28"/>
      <c r="EA2314" s="28"/>
      <c r="EB2314" s="28"/>
      <c r="EG2314" s="194"/>
      <c r="EI2314" s="28"/>
      <c r="EJ2314" s="28"/>
      <c r="EK2314" s="28"/>
      <c r="EP2314" s="194"/>
      <c r="ER2314" s="28"/>
      <c r="ES2314" s="28"/>
      <c r="ET2314" s="28"/>
      <c r="EY2314" s="194"/>
      <c r="FA2314" s="28"/>
      <c r="FB2314" s="28"/>
      <c r="FC2314" s="28"/>
      <c r="FH2314" s="194"/>
      <c r="FJ2314" s="28"/>
      <c r="FK2314" s="28"/>
      <c r="FL2314" s="28"/>
      <c r="FQ2314" s="194"/>
      <c r="FS2314" s="28"/>
      <c r="FT2314" s="28"/>
      <c r="FU2314" s="28"/>
      <c r="FZ2314" s="194"/>
      <c r="GB2314" s="28"/>
      <c r="GC2314" s="28"/>
      <c r="GD2314" s="28"/>
      <c r="GI2314" s="194"/>
      <c r="GK2314" s="28"/>
      <c r="GL2314" s="28"/>
      <c r="GM2314" s="28"/>
      <c r="GR2314" s="194"/>
      <c r="GT2314" s="28"/>
      <c r="GU2314" s="28"/>
      <c r="GV2314" s="28"/>
      <c r="HA2314" s="194"/>
      <c r="HC2314" s="28"/>
      <c r="HD2314" s="28"/>
      <c r="HE2314" s="28"/>
      <c r="HJ2314" s="28"/>
      <c r="HK2314" s="28"/>
      <c r="HL2314" s="28"/>
      <c r="HM2314" s="28"/>
      <c r="HN2314" s="28"/>
      <c r="HO2314" s="28"/>
      <c r="HP2314" s="28"/>
      <c r="HQ2314" s="28"/>
      <c r="HR2314" s="28"/>
      <c r="HS2314" s="28"/>
      <c r="HT2314" s="28"/>
      <c r="HU2314" s="28"/>
      <c r="HV2314" s="28"/>
      <c r="HW2314" s="28"/>
      <c r="HX2314" s="28"/>
      <c r="HY2314" s="28"/>
      <c r="HZ2314" s="28"/>
      <c r="IA2314" s="28"/>
      <c r="IB2314" s="28"/>
      <c r="IC2314" s="28"/>
      <c r="ID2314" s="28"/>
      <c r="IE2314" s="28"/>
      <c r="IF2314" s="28"/>
      <c r="IG2314" s="28"/>
      <c r="IH2314" s="28"/>
      <c r="II2314" s="28"/>
      <c r="IJ2314" s="28"/>
      <c r="IK2314" s="28"/>
      <c r="IL2314" s="28"/>
      <c r="IM2314" s="28"/>
      <c r="IN2314" s="28"/>
      <c r="IO2314" s="28"/>
    </row>
    <row r="2315" spans="1:249" s="50" customFormat="1" ht="14.25">
      <c r="A2315" s="28"/>
      <c r="B2315" s="28"/>
      <c r="C2315" s="28"/>
      <c r="D2315" s="28"/>
      <c r="E2315" s="28"/>
      <c r="F2315"/>
      <c r="G2315"/>
      <c r="H2315" s="1"/>
      <c r="I2315" s="1"/>
      <c r="J2315" s="1"/>
      <c r="K2315" s="2"/>
      <c r="L2315" s="1"/>
      <c r="M2315"/>
      <c r="N2315" s="28"/>
      <c r="O2315" s="28"/>
      <c r="T2315" s="194"/>
      <c r="V2315" s="28"/>
      <c r="W2315" s="28"/>
      <c r="X2315" s="28"/>
      <c r="AC2315" s="194"/>
      <c r="AE2315" s="28"/>
      <c r="AF2315" s="28"/>
      <c r="AG2315" s="28"/>
      <c r="AL2315" s="194"/>
      <c r="AN2315" s="28"/>
      <c r="AO2315" s="28"/>
      <c r="AP2315" s="28"/>
      <c r="AU2315" s="194"/>
      <c r="AW2315" s="28"/>
      <c r="AX2315" s="28"/>
      <c r="AY2315" s="28"/>
      <c r="BD2315" s="194"/>
      <c r="BF2315" s="28"/>
      <c r="BG2315" s="28"/>
      <c r="BH2315" s="28"/>
      <c r="BM2315" s="194"/>
      <c r="BO2315" s="28"/>
      <c r="BP2315" s="28"/>
      <c r="BQ2315" s="28"/>
      <c r="BV2315" s="194"/>
      <c r="BX2315" s="28"/>
      <c r="BY2315" s="28"/>
      <c r="BZ2315" s="28"/>
      <c r="CE2315" s="194"/>
      <c r="CG2315" s="28"/>
      <c r="CH2315" s="28"/>
      <c r="CI2315" s="28"/>
      <c r="CN2315" s="194"/>
      <c r="CP2315" s="28"/>
      <c r="CQ2315" s="28"/>
      <c r="CR2315" s="28"/>
      <c r="CW2315" s="194"/>
      <c r="CY2315" s="28"/>
      <c r="CZ2315" s="28"/>
      <c r="DA2315" s="28"/>
      <c r="DF2315" s="194"/>
      <c r="DH2315" s="28"/>
      <c r="DI2315" s="28"/>
      <c r="DJ2315" s="28"/>
      <c r="DO2315" s="194"/>
      <c r="DQ2315" s="28"/>
      <c r="DR2315" s="28"/>
      <c r="DS2315" s="28"/>
      <c r="DX2315" s="194"/>
      <c r="DZ2315" s="28"/>
      <c r="EA2315" s="28"/>
      <c r="EB2315" s="28"/>
      <c r="EG2315" s="194"/>
      <c r="EI2315" s="28"/>
      <c r="EJ2315" s="28"/>
      <c r="EK2315" s="28"/>
      <c r="EP2315" s="194"/>
      <c r="ER2315" s="28"/>
      <c r="ES2315" s="28"/>
      <c r="ET2315" s="28"/>
      <c r="EY2315" s="194"/>
      <c r="FA2315" s="28"/>
      <c r="FB2315" s="28"/>
      <c r="FC2315" s="28"/>
      <c r="FH2315" s="194"/>
      <c r="FJ2315" s="28"/>
      <c r="FK2315" s="28"/>
      <c r="FL2315" s="28"/>
      <c r="FQ2315" s="194"/>
      <c r="FS2315" s="28"/>
      <c r="FT2315" s="28"/>
      <c r="FU2315" s="28"/>
      <c r="FZ2315" s="194"/>
      <c r="GB2315" s="28"/>
      <c r="GC2315" s="28"/>
      <c r="GD2315" s="28"/>
      <c r="GI2315" s="194"/>
      <c r="GK2315" s="28"/>
      <c r="GL2315" s="28"/>
      <c r="GM2315" s="28"/>
      <c r="GR2315" s="194"/>
      <c r="GT2315" s="28"/>
      <c r="GU2315" s="28"/>
      <c r="GV2315" s="28"/>
      <c r="HA2315" s="194"/>
      <c r="HC2315" s="28"/>
      <c r="HD2315" s="28"/>
      <c r="HE2315" s="28"/>
      <c r="HJ2315" s="28"/>
      <c r="HK2315" s="28"/>
      <c r="HL2315" s="28"/>
      <c r="HM2315" s="28"/>
      <c r="HN2315" s="28"/>
      <c r="HO2315" s="28"/>
      <c r="HP2315" s="28"/>
      <c r="HQ2315" s="28"/>
      <c r="HR2315" s="28"/>
      <c r="HS2315" s="28"/>
      <c r="HT2315" s="28"/>
      <c r="HU2315" s="28"/>
      <c r="HV2315" s="28"/>
      <c r="HW2315" s="28"/>
      <c r="HX2315" s="28"/>
      <c r="HY2315" s="28"/>
      <c r="HZ2315" s="28"/>
      <c r="IA2315" s="28"/>
      <c r="IB2315" s="28"/>
      <c r="IC2315" s="28"/>
      <c r="ID2315" s="28"/>
      <c r="IE2315" s="28"/>
      <c r="IF2315" s="28"/>
      <c r="IG2315" s="28"/>
      <c r="IH2315" s="28"/>
      <c r="II2315" s="28"/>
      <c r="IJ2315" s="28"/>
      <c r="IK2315" s="28"/>
      <c r="IL2315" s="28"/>
      <c r="IM2315" s="28"/>
      <c r="IN2315" s="28"/>
      <c r="IO2315" s="28"/>
    </row>
    <row r="2316" spans="1:249" s="50" customFormat="1" ht="14.25">
      <c r="A2316" s="28"/>
      <c r="B2316" s="28"/>
      <c r="C2316" s="28"/>
      <c r="D2316" s="28"/>
      <c r="E2316" s="28"/>
      <c r="F2316"/>
      <c r="G2316"/>
      <c r="H2316" s="1"/>
      <c r="I2316" s="1"/>
      <c r="J2316" s="1"/>
      <c r="K2316" s="2"/>
      <c r="L2316" s="1"/>
      <c r="M2316"/>
      <c r="N2316" s="28"/>
      <c r="O2316" s="28"/>
      <c r="T2316" s="194"/>
      <c r="V2316" s="28"/>
      <c r="W2316" s="28"/>
      <c r="X2316" s="28"/>
      <c r="AC2316" s="194"/>
      <c r="AE2316" s="28"/>
      <c r="AF2316" s="28"/>
      <c r="AG2316" s="28"/>
      <c r="AL2316" s="194"/>
      <c r="AN2316" s="28"/>
      <c r="AO2316" s="28"/>
      <c r="AP2316" s="28"/>
      <c r="AU2316" s="194"/>
      <c r="AW2316" s="28"/>
      <c r="AX2316" s="28"/>
      <c r="AY2316" s="28"/>
      <c r="BD2316" s="194"/>
      <c r="BF2316" s="28"/>
      <c r="BG2316" s="28"/>
      <c r="BH2316" s="28"/>
      <c r="BM2316" s="194"/>
      <c r="BO2316" s="28"/>
      <c r="BP2316" s="28"/>
      <c r="BQ2316" s="28"/>
      <c r="BV2316" s="194"/>
      <c r="BX2316" s="28"/>
      <c r="BY2316" s="28"/>
      <c r="BZ2316" s="28"/>
      <c r="CE2316" s="194"/>
      <c r="CG2316" s="28"/>
      <c r="CH2316" s="28"/>
      <c r="CI2316" s="28"/>
      <c r="CN2316" s="194"/>
      <c r="CP2316" s="28"/>
      <c r="CQ2316" s="28"/>
      <c r="CR2316" s="28"/>
      <c r="CW2316" s="194"/>
      <c r="CY2316" s="28"/>
      <c r="CZ2316" s="28"/>
      <c r="DA2316" s="28"/>
      <c r="DF2316" s="194"/>
      <c r="DH2316" s="28"/>
      <c r="DI2316" s="28"/>
      <c r="DJ2316" s="28"/>
      <c r="DO2316" s="194"/>
      <c r="DQ2316" s="28"/>
      <c r="DR2316" s="28"/>
      <c r="DS2316" s="28"/>
      <c r="DX2316" s="194"/>
      <c r="DZ2316" s="28"/>
      <c r="EA2316" s="28"/>
      <c r="EB2316" s="28"/>
      <c r="EG2316" s="194"/>
      <c r="EI2316" s="28"/>
      <c r="EJ2316" s="28"/>
      <c r="EK2316" s="28"/>
      <c r="EP2316" s="194"/>
      <c r="ER2316" s="28"/>
      <c r="ES2316" s="28"/>
      <c r="ET2316" s="28"/>
      <c r="EY2316" s="194"/>
      <c r="FA2316" s="28"/>
      <c r="FB2316" s="28"/>
      <c r="FC2316" s="28"/>
      <c r="FH2316" s="194"/>
      <c r="FJ2316" s="28"/>
      <c r="FK2316" s="28"/>
      <c r="FL2316" s="28"/>
      <c r="FQ2316" s="194"/>
      <c r="FS2316" s="28"/>
      <c r="FT2316" s="28"/>
      <c r="FU2316" s="28"/>
      <c r="FZ2316" s="194"/>
      <c r="GB2316" s="28"/>
      <c r="GC2316" s="28"/>
      <c r="GD2316" s="28"/>
      <c r="GI2316" s="194"/>
      <c r="GK2316" s="28"/>
      <c r="GL2316" s="28"/>
      <c r="GM2316" s="28"/>
      <c r="GR2316" s="194"/>
      <c r="GT2316" s="28"/>
      <c r="GU2316" s="28"/>
      <c r="GV2316" s="28"/>
      <c r="HA2316" s="194"/>
      <c r="HC2316" s="28"/>
      <c r="HD2316" s="28"/>
      <c r="HE2316" s="28"/>
      <c r="HJ2316" s="28"/>
      <c r="HK2316" s="28"/>
      <c r="HL2316" s="28"/>
      <c r="HM2316" s="28"/>
      <c r="HN2316" s="28"/>
      <c r="HO2316" s="28"/>
      <c r="HP2316" s="28"/>
      <c r="HQ2316" s="28"/>
      <c r="HR2316" s="28"/>
      <c r="HS2316" s="28"/>
      <c r="HT2316" s="28"/>
      <c r="HU2316" s="28"/>
      <c r="HV2316" s="28"/>
      <c r="HW2316" s="28"/>
      <c r="HX2316" s="28"/>
      <c r="HY2316" s="28"/>
      <c r="HZ2316" s="28"/>
      <c r="IA2316" s="28"/>
      <c r="IB2316" s="28"/>
      <c r="IC2316" s="28"/>
      <c r="ID2316" s="28"/>
      <c r="IE2316" s="28"/>
      <c r="IF2316" s="28"/>
      <c r="IG2316" s="28"/>
      <c r="IH2316" s="28"/>
      <c r="II2316" s="28"/>
      <c r="IJ2316" s="28"/>
      <c r="IK2316" s="28"/>
      <c r="IL2316" s="28"/>
      <c r="IM2316" s="28"/>
      <c r="IN2316" s="28"/>
      <c r="IO2316" s="28"/>
    </row>
    <row r="2317" spans="1:249" s="50" customFormat="1" ht="14.25">
      <c r="A2317" s="28"/>
      <c r="B2317" s="28"/>
      <c r="C2317" s="28"/>
      <c r="D2317" s="28"/>
      <c r="E2317" s="28"/>
      <c r="F2317"/>
      <c r="G2317"/>
      <c r="H2317" s="1"/>
      <c r="I2317" s="1"/>
      <c r="J2317" s="1"/>
      <c r="K2317" s="2"/>
      <c r="L2317" s="1"/>
      <c r="M2317"/>
      <c r="N2317" s="28"/>
      <c r="O2317" s="28"/>
      <c r="T2317" s="194"/>
      <c r="V2317" s="28"/>
      <c r="W2317" s="28"/>
      <c r="X2317" s="28"/>
      <c r="AC2317" s="194"/>
      <c r="AE2317" s="28"/>
      <c r="AF2317" s="28"/>
      <c r="AG2317" s="28"/>
      <c r="AL2317" s="194"/>
      <c r="AN2317" s="28"/>
      <c r="AO2317" s="28"/>
      <c r="AP2317" s="28"/>
      <c r="AU2317" s="194"/>
      <c r="AW2317" s="28"/>
      <c r="AX2317" s="28"/>
      <c r="AY2317" s="28"/>
      <c r="BD2317" s="194"/>
      <c r="BF2317" s="28"/>
      <c r="BG2317" s="28"/>
      <c r="BH2317" s="28"/>
      <c r="BM2317" s="194"/>
      <c r="BO2317" s="28"/>
      <c r="BP2317" s="28"/>
      <c r="BQ2317" s="28"/>
      <c r="BV2317" s="194"/>
      <c r="BX2317" s="28"/>
      <c r="BY2317" s="28"/>
      <c r="BZ2317" s="28"/>
      <c r="CE2317" s="194"/>
      <c r="CG2317" s="28"/>
      <c r="CH2317" s="28"/>
      <c r="CI2317" s="28"/>
      <c r="CN2317" s="194"/>
      <c r="CP2317" s="28"/>
      <c r="CQ2317" s="28"/>
      <c r="CR2317" s="28"/>
      <c r="CW2317" s="194"/>
      <c r="CY2317" s="28"/>
      <c r="CZ2317" s="28"/>
      <c r="DA2317" s="28"/>
      <c r="DF2317" s="194"/>
      <c r="DH2317" s="28"/>
      <c r="DI2317" s="28"/>
      <c r="DJ2317" s="28"/>
      <c r="DO2317" s="194"/>
      <c r="DQ2317" s="28"/>
      <c r="DR2317" s="28"/>
      <c r="DS2317" s="28"/>
      <c r="DX2317" s="194"/>
      <c r="DZ2317" s="28"/>
      <c r="EA2317" s="28"/>
      <c r="EB2317" s="28"/>
      <c r="EG2317" s="194"/>
      <c r="EI2317" s="28"/>
      <c r="EJ2317" s="28"/>
      <c r="EK2317" s="28"/>
      <c r="EP2317" s="194"/>
      <c r="ER2317" s="28"/>
      <c r="ES2317" s="28"/>
      <c r="ET2317" s="28"/>
      <c r="EY2317" s="194"/>
      <c r="FA2317" s="28"/>
      <c r="FB2317" s="28"/>
      <c r="FC2317" s="28"/>
      <c r="FH2317" s="194"/>
      <c r="FJ2317" s="28"/>
      <c r="FK2317" s="28"/>
      <c r="FL2317" s="28"/>
      <c r="FQ2317" s="194"/>
      <c r="FS2317" s="28"/>
      <c r="FT2317" s="28"/>
      <c r="FU2317" s="28"/>
      <c r="FZ2317" s="194"/>
      <c r="GB2317" s="28"/>
      <c r="GC2317" s="28"/>
      <c r="GD2317" s="28"/>
      <c r="GI2317" s="194"/>
      <c r="GK2317" s="28"/>
      <c r="GL2317" s="28"/>
      <c r="GM2317" s="28"/>
      <c r="GR2317" s="194"/>
      <c r="GT2317" s="28"/>
      <c r="GU2317" s="28"/>
      <c r="GV2317" s="28"/>
      <c r="HA2317" s="194"/>
      <c r="HC2317" s="28"/>
      <c r="HD2317" s="28"/>
      <c r="HE2317" s="28"/>
      <c r="HJ2317" s="28"/>
      <c r="HK2317" s="28"/>
      <c r="HL2317" s="28"/>
      <c r="HM2317" s="28"/>
      <c r="HN2317" s="28"/>
      <c r="HO2317" s="28"/>
      <c r="HP2317" s="28"/>
      <c r="HQ2317" s="28"/>
      <c r="HR2317" s="28"/>
      <c r="HS2317" s="28"/>
      <c r="HT2317" s="28"/>
      <c r="HU2317" s="28"/>
      <c r="HV2317" s="28"/>
      <c r="HW2317" s="28"/>
      <c r="HX2317" s="28"/>
      <c r="HY2317" s="28"/>
      <c r="HZ2317" s="28"/>
      <c r="IA2317" s="28"/>
      <c r="IB2317" s="28"/>
      <c r="IC2317" s="28"/>
      <c r="ID2317" s="28"/>
      <c r="IE2317" s="28"/>
      <c r="IF2317" s="28"/>
      <c r="IG2317" s="28"/>
      <c r="IH2317" s="28"/>
      <c r="II2317" s="28"/>
      <c r="IJ2317" s="28"/>
      <c r="IK2317" s="28"/>
      <c r="IL2317" s="28"/>
      <c r="IM2317" s="28"/>
      <c r="IN2317" s="28"/>
      <c r="IO2317" s="28"/>
    </row>
    <row r="2318" spans="1:249" s="50" customFormat="1" ht="14.25">
      <c r="A2318" s="28"/>
      <c r="B2318" s="28"/>
      <c r="C2318" s="28"/>
      <c r="D2318" s="28"/>
      <c r="E2318" s="28"/>
      <c r="F2318"/>
      <c r="G2318"/>
      <c r="H2318" s="1"/>
      <c r="I2318" s="1"/>
      <c r="J2318" s="1"/>
      <c r="K2318" s="2"/>
      <c r="L2318" s="1"/>
      <c r="M2318"/>
      <c r="N2318" s="28"/>
      <c r="O2318" s="28"/>
      <c r="T2318" s="194"/>
      <c r="V2318" s="28"/>
      <c r="W2318" s="28"/>
      <c r="X2318" s="28"/>
      <c r="AC2318" s="194"/>
      <c r="AE2318" s="28"/>
      <c r="AF2318" s="28"/>
      <c r="AG2318" s="28"/>
      <c r="AL2318" s="194"/>
      <c r="AN2318" s="28"/>
      <c r="AO2318" s="28"/>
      <c r="AP2318" s="28"/>
      <c r="AU2318" s="194"/>
      <c r="AW2318" s="28"/>
      <c r="AX2318" s="28"/>
      <c r="AY2318" s="28"/>
      <c r="BD2318" s="194"/>
      <c r="BF2318" s="28"/>
      <c r="BG2318" s="28"/>
      <c r="BH2318" s="28"/>
      <c r="BM2318" s="194"/>
      <c r="BO2318" s="28"/>
      <c r="BP2318" s="28"/>
      <c r="BQ2318" s="28"/>
      <c r="BV2318" s="194"/>
      <c r="BX2318" s="28"/>
      <c r="BY2318" s="28"/>
      <c r="BZ2318" s="28"/>
      <c r="CE2318" s="194"/>
      <c r="CG2318" s="28"/>
      <c r="CH2318" s="28"/>
      <c r="CI2318" s="28"/>
      <c r="CN2318" s="194"/>
      <c r="CP2318" s="28"/>
      <c r="CQ2318" s="28"/>
      <c r="CR2318" s="28"/>
      <c r="CW2318" s="194"/>
      <c r="CY2318" s="28"/>
      <c r="CZ2318" s="28"/>
      <c r="DA2318" s="28"/>
      <c r="DF2318" s="194"/>
      <c r="DH2318" s="28"/>
      <c r="DI2318" s="28"/>
      <c r="DJ2318" s="28"/>
      <c r="DO2318" s="194"/>
      <c r="DQ2318" s="28"/>
      <c r="DR2318" s="28"/>
      <c r="DS2318" s="28"/>
      <c r="DX2318" s="194"/>
      <c r="DZ2318" s="28"/>
      <c r="EA2318" s="28"/>
      <c r="EB2318" s="28"/>
      <c r="EG2318" s="194"/>
      <c r="EI2318" s="28"/>
      <c r="EJ2318" s="28"/>
      <c r="EK2318" s="28"/>
      <c r="EP2318" s="194"/>
      <c r="ER2318" s="28"/>
      <c r="ES2318" s="28"/>
      <c r="ET2318" s="28"/>
      <c r="EY2318" s="194"/>
      <c r="FA2318" s="28"/>
      <c r="FB2318" s="28"/>
      <c r="FC2318" s="28"/>
      <c r="FH2318" s="194"/>
      <c r="FJ2318" s="28"/>
      <c r="FK2318" s="28"/>
      <c r="FL2318" s="28"/>
      <c r="FQ2318" s="194"/>
      <c r="FS2318" s="28"/>
      <c r="FT2318" s="28"/>
      <c r="FU2318" s="28"/>
      <c r="FZ2318" s="194"/>
      <c r="GB2318" s="28"/>
      <c r="GC2318" s="28"/>
      <c r="GD2318" s="28"/>
      <c r="GI2318" s="194"/>
      <c r="GK2318" s="28"/>
      <c r="GL2318" s="28"/>
      <c r="GM2318" s="28"/>
      <c r="GR2318" s="194"/>
      <c r="GT2318" s="28"/>
      <c r="GU2318" s="28"/>
      <c r="GV2318" s="28"/>
      <c r="HA2318" s="194"/>
      <c r="HC2318" s="28"/>
      <c r="HD2318" s="28"/>
      <c r="HE2318" s="28"/>
      <c r="HJ2318" s="28"/>
      <c r="HK2318" s="28"/>
      <c r="HL2318" s="28"/>
      <c r="HM2318" s="28"/>
      <c r="HN2318" s="28"/>
      <c r="HO2318" s="28"/>
      <c r="HP2318" s="28"/>
      <c r="HQ2318" s="28"/>
      <c r="HR2318" s="28"/>
      <c r="HS2318" s="28"/>
      <c r="HT2318" s="28"/>
      <c r="HU2318" s="28"/>
      <c r="HV2318" s="28"/>
      <c r="HW2318" s="28"/>
      <c r="HX2318" s="28"/>
      <c r="HY2318" s="28"/>
      <c r="HZ2318" s="28"/>
      <c r="IA2318" s="28"/>
      <c r="IB2318" s="28"/>
      <c r="IC2318" s="28"/>
      <c r="ID2318" s="28"/>
      <c r="IE2318" s="28"/>
      <c r="IF2318" s="28"/>
      <c r="IG2318" s="28"/>
      <c r="IH2318" s="28"/>
      <c r="II2318" s="28"/>
      <c r="IJ2318" s="28"/>
      <c r="IK2318" s="28"/>
      <c r="IL2318" s="28"/>
      <c r="IM2318" s="28"/>
      <c r="IN2318" s="28"/>
      <c r="IO2318" s="28"/>
    </row>
    <row r="2319" spans="1:249" s="50" customFormat="1" ht="14.25">
      <c r="A2319" s="28"/>
      <c r="B2319" s="28"/>
      <c r="C2319" s="28"/>
      <c r="D2319" s="28"/>
      <c r="E2319" s="28"/>
      <c r="F2319"/>
      <c r="G2319"/>
      <c r="H2319" s="1"/>
      <c r="I2319" s="1"/>
      <c r="J2319" s="1"/>
      <c r="K2319" s="2"/>
      <c r="L2319" s="1"/>
      <c r="M2319"/>
      <c r="N2319" s="28"/>
      <c r="O2319" s="28"/>
      <c r="T2319" s="194"/>
      <c r="V2319" s="28"/>
      <c r="W2319" s="28"/>
      <c r="X2319" s="28"/>
      <c r="AC2319" s="194"/>
      <c r="AE2319" s="28"/>
      <c r="AF2319" s="28"/>
      <c r="AG2319" s="28"/>
      <c r="AL2319" s="194"/>
      <c r="AN2319" s="28"/>
      <c r="AO2319" s="28"/>
      <c r="AP2319" s="28"/>
      <c r="AU2319" s="194"/>
      <c r="AW2319" s="28"/>
      <c r="AX2319" s="28"/>
      <c r="AY2319" s="28"/>
      <c r="BD2319" s="194"/>
      <c r="BF2319" s="28"/>
      <c r="BG2319" s="28"/>
      <c r="BH2319" s="28"/>
      <c r="BM2319" s="194"/>
      <c r="BO2319" s="28"/>
      <c r="BP2319" s="28"/>
      <c r="BQ2319" s="28"/>
      <c r="BV2319" s="194"/>
      <c r="BX2319" s="28"/>
      <c r="BY2319" s="28"/>
      <c r="BZ2319" s="28"/>
      <c r="CE2319" s="194"/>
      <c r="CG2319" s="28"/>
      <c r="CH2319" s="28"/>
      <c r="CI2319" s="28"/>
      <c r="CN2319" s="194"/>
      <c r="CP2319" s="28"/>
      <c r="CQ2319" s="28"/>
      <c r="CR2319" s="28"/>
      <c r="CW2319" s="194"/>
      <c r="CY2319" s="28"/>
      <c r="CZ2319" s="28"/>
      <c r="DA2319" s="28"/>
      <c r="DF2319" s="194"/>
      <c r="DH2319" s="28"/>
      <c r="DI2319" s="28"/>
      <c r="DJ2319" s="28"/>
      <c r="DO2319" s="194"/>
      <c r="DQ2319" s="28"/>
      <c r="DR2319" s="28"/>
      <c r="DS2319" s="28"/>
      <c r="DX2319" s="194"/>
      <c r="DZ2319" s="28"/>
      <c r="EA2319" s="28"/>
      <c r="EB2319" s="28"/>
      <c r="EG2319" s="194"/>
      <c r="EI2319" s="28"/>
      <c r="EJ2319" s="28"/>
      <c r="EK2319" s="28"/>
      <c r="EP2319" s="194"/>
      <c r="ER2319" s="28"/>
      <c r="ES2319" s="28"/>
      <c r="ET2319" s="28"/>
      <c r="EY2319" s="194"/>
      <c r="FA2319" s="28"/>
      <c r="FB2319" s="28"/>
      <c r="FC2319" s="28"/>
      <c r="FH2319" s="194"/>
      <c r="FJ2319" s="28"/>
      <c r="FK2319" s="28"/>
      <c r="FL2319" s="28"/>
      <c r="FQ2319" s="194"/>
      <c r="FS2319" s="28"/>
      <c r="FT2319" s="28"/>
      <c r="FU2319" s="28"/>
      <c r="FZ2319" s="194"/>
      <c r="GB2319" s="28"/>
      <c r="GC2319" s="28"/>
      <c r="GD2319" s="28"/>
      <c r="GI2319" s="194"/>
      <c r="GK2319" s="28"/>
      <c r="GL2319" s="28"/>
      <c r="GM2319" s="28"/>
      <c r="GR2319" s="194"/>
      <c r="GT2319" s="28"/>
      <c r="GU2319" s="28"/>
      <c r="GV2319" s="28"/>
      <c r="HA2319" s="194"/>
      <c r="HC2319" s="28"/>
      <c r="HD2319" s="28"/>
      <c r="HE2319" s="28"/>
      <c r="HJ2319" s="28"/>
      <c r="HK2319" s="28"/>
      <c r="HL2319" s="28"/>
      <c r="HM2319" s="28"/>
      <c r="HN2319" s="28"/>
      <c r="HO2319" s="28"/>
      <c r="HP2319" s="28"/>
      <c r="HQ2319" s="28"/>
      <c r="HR2319" s="28"/>
      <c r="HS2319" s="28"/>
      <c r="HT2319" s="28"/>
      <c r="HU2319" s="28"/>
      <c r="HV2319" s="28"/>
      <c r="HW2319" s="28"/>
      <c r="HX2319" s="28"/>
      <c r="HY2319" s="28"/>
      <c r="HZ2319" s="28"/>
      <c r="IA2319" s="28"/>
      <c r="IB2319" s="28"/>
      <c r="IC2319" s="28"/>
      <c r="ID2319" s="28"/>
      <c r="IE2319" s="28"/>
      <c r="IF2319" s="28"/>
      <c r="IG2319" s="28"/>
      <c r="IH2319" s="28"/>
      <c r="II2319" s="28"/>
      <c r="IJ2319" s="28"/>
      <c r="IK2319" s="28"/>
      <c r="IL2319" s="28"/>
      <c r="IM2319" s="28"/>
      <c r="IN2319" s="28"/>
      <c r="IO2319" s="28"/>
    </row>
    <row r="2320" spans="1:249" s="50" customFormat="1" ht="14.25">
      <c r="A2320" s="28"/>
      <c r="B2320" s="28"/>
      <c r="C2320" s="28"/>
      <c r="D2320" s="28"/>
      <c r="E2320" s="28"/>
      <c r="F2320"/>
      <c r="G2320"/>
      <c r="H2320" s="1"/>
      <c r="I2320" s="1"/>
      <c r="J2320" s="1"/>
      <c r="K2320" s="2"/>
      <c r="L2320" s="1"/>
      <c r="M2320"/>
      <c r="N2320" s="28"/>
      <c r="O2320" s="28"/>
      <c r="T2320" s="194"/>
      <c r="V2320" s="28"/>
      <c r="W2320" s="28"/>
      <c r="X2320" s="28"/>
      <c r="AC2320" s="194"/>
      <c r="AE2320" s="28"/>
      <c r="AF2320" s="28"/>
      <c r="AG2320" s="28"/>
      <c r="AL2320" s="194"/>
      <c r="AN2320" s="28"/>
      <c r="AO2320" s="28"/>
      <c r="AP2320" s="28"/>
      <c r="AU2320" s="194"/>
      <c r="AW2320" s="28"/>
      <c r="AX2320" s="28"/>
      <c r="AY2320" s="28"/>
      <c r="BD2320" s="194"/>
      <c r="BF2320" s="28"/>
      <c r="BG2320" s="28"/>
      <c r="BH2320" s="28"/>
      <c r="BM2320" s="194"/>
      <c r="BO2320" s="28"/>
      <c r="BP2320" s="28"/>
      <c r="BQ2320" s="28"/>
      <c r="BV2320" s="194"/>
      <c r="BX2320" s="28"/>
      <c r="BY2320" s="28"/>
      <c r="BZ2320" s="28"/>
      <c r="CE2320" s="194"/>
      <c r="CG2320" s="28"/>
      <c r="CH2320" s="28"/>
      <c r="CI2320" s="28"/>
      <c r="CN2320" s="194"/>
      <c r="CP2320" s="28"/>
      <c r="CQ2320" s="28"/>
      <c r="CR2320" s="28"/>
      <c r="CW2320" s="194"/>
      <c r="CY2320" s="28"/>
      <c r="CZ2320" s="28"/>
      <c r="DA2320" s="28"/>
      <c r="DF2320" s="194"/>
      <c r="DH2320" s="28"/>
      <c r="DI2320" s="28"/>
      <c r="DJ2320" s="28"/>
      <c r="DO2320" s="194"/>
      <c r="DQ2320" s="28"/>
      <c r="DR2320" s="28"/>
      <c r="DS2320" s="28"/>
      <c r="DX2320" s="194"/>
      <c r="DZ2320" s="28"/>
      <c r="EA2320" s="28"/>
      <c r="EB2320" s="28"/>
      <c r="EG2320" s="194"/>
      <c r="EI2320" s="28"/>
      <c r="EJ2320" s="28"/>
      <c r="EK2320" s="28"/>
      <c r="EP2320" s="194"/>
      <c r="ER2320" s="28"/>
      <c r="ES2320" s="28"/>
      <c r="ET2320" s="28"/>
      <c r="EY2320" s="194"/>
      <c r="FA2320" s="28"/>
      <c r="FB2320" s="28"/>
      <c r="FC2320" s="28"/>
      <c r="FH2320" s="194"/>
      <c r="FJ2320" s="28"/>
      <c r="FK2320" s="28"/>
      <c r="FL2320" s="28"/>
      <c r="FQ2320" s="194"/>
      <c r="FS2320" s="28"/>
      <c r="FT2320" s="28"/>
      <c r="FU2320" s="28"/>
      <c r="FZ2320" s="194"/>
      <c r="GB2320" s="28"/>
      <c r="GC2320" s="28"/>
      <c r="GD2320" s="28"/>
      <c r="GI2320" s="194"/>
      <c r="GK2320" s="28"/>
      <c r="GL2320" s="28"/>
      <c r="GM2320" s="28"/>
      <c r="GR2320" s="194"/>
      <c r="GT2320" s="28"/>
      <c r="GU2320" s="28"/>
      <c r="GV2320" s="28"/>
      <c r="HA2320" s="194"/>
      <c r="HC2320" s="28"/>
      <c r="HD2320" s="28"/>
      <c r="HE2320" s="28"/>
      <c r="HJ2320" s="28"/>
      <c r="HK2320" s="28"/>
      <c r="HL2320" s="28"/>
      <c r="HM2320" s="28"/>
      <c r="HN2320" s="28"/>
      <c r="HO2320" s="28"/>
      <c r="HP2320" s="28"/>
      <c r="HQ2320" s="28"/>
      <c r="HR2320" s="28"/>
      <c r="HS2320" s="28"/>
      <c r="HT2320" s="28"/>
      <c r="HU2320" s="28"/>
      <c r="HV2320" s="28"/>
      <c r="HW2320" s="28"/>
      <c r="HX2320" s="28"/>
      <c r="HY2320" s="28"/>
      <c r="HZ2320" s="28"/>
      <c r="IA2320" s="28"/>
      <c r="IB2320" s="28"/>
      <c r="IC2320" s="28"/>
      <c r="ID2320" s="28"/>
      <c r="IE2320" s="28"/>
      <c r="IF2320" s="28"/>
      <c r="IG2320" s="28"/>
      <c r="IH2320" s="28"/>
      <c r="II2320" s="28"/>
      <c r="IJ2320" s="28"/>
      <c r="IK2320" s="28"/>
      <c r="IL2320" s="28"/>
      <c r="IM2320" s="28"/>
      <c r="IN2320" s="28"/>
      <c r="IO2320" s="28"/>
    </row>
    <row r="2321" spans="1:249" s="50" customFormat="1" ht="14.25">
      <c r="A2321" s="28"/>
      <c r="B2321" s="28"/>
      <c r="C2321" s="28"/>
      <c r="D2321" s="28"/>
      <c r="E2321" s="28"/>
      <c r="F2321"/>
      <c r="G2321"/>
      <c r="H2321" s="1"/>
      <c r="I2321" s="1"/>
      <c r="J2321" s="1"/>
      <c r="K2321" s="2"/>
      <c r="L2321" s="1"/>
      <c r="M2321"/>
      <c r="N2321" s="28"/>
      <c r="O2321" s="28"/>
      <c r="T2321" s="194"/>
      <c r="V2321" s="28"/>
      <c r="W2321" s="28"/>
      <c r="X2321" s="28"/>
      <c r="AC2321" s="194"/>
      <c r="AE2321" s="28"/>
      <c r="AF2321" s="28"/>
      <c r="AG2321" s="28"/>
      <c r="AL2321" s="194"/>
      <c r="AN2321" s="28"/>
      <c r="AO2321" s="28"/>
      <c r="AP2321" s="28"/>
      <c r="AU2321" s="194"/>
      <c r="AW2321" s="28"/>
      <c r="AX2321" s="28"/>
      <c r="AY2321" s="28"/>
      <c r="BD2321" s="194"/>
      <c r="BF2321" s="28"/>
      <c r="BG2321" s="28"/>
      <c r="BH2321" s="28"/>
      <c r="BM2321" s="194"/>
      <c r="BO2321" s="28"/>
      <c r="BP2321" s="28"/>
      <c r="BQ2321" s="28"/>
      <c r="BV2321" s="194"/>
      <c r="BX2321" s="28"/>
      <c r="BY2321" s="28"/>
      <c r="BZ2321" s="28"/>
      <c r="CE2321" s="194"/>
      <c r="CG2321" s="28"/>
      <c r="CH2321" s="28"/>
      <c r="CI2321" s="28"/>
      <c r="CN2321" s="194"/>
      <c r="CP2321" s="28"/>
      <c r="CQ2321" s="28"/>
      <c r="CR2321" s="28"/>
      <c r="CW2321" s="194"/>
      <c r="CY2321" s="28"/>
      <c r="CZ2321" s="28"/>
      <c r="DA2321" s="28"/>
      <c r="DF2321" s="194"/>
      <c r="DH2321" s="28"/>
      <c r="DI2321" s="28"/>
      <c r="DJ2321" s="28"/>
      <c r="DO2321" s="194"/>
      <c r="DQ2321" s="28"/>
      <c r="DR2321" s="28"/>
      <c r="DS2321" s="28"/>
      <c r="DX2321" s="194"/>
      <c r="DZ2321" s="28"/>
      <c r="EA2321" s="28"/>
      <c r="EB2321" s="28"/>
      <c r="EG2321" s="194"/>
      <c r="EI2321" s="28"/>
      <c r="EJ2321" s="28"/>
      <c r="EK2321" s="28"/>
      <c r="EP2321" s="194"/>
      <c r="ER2321" s="28"/>
      <c r="ES2321" s="28"/>
      <c r="ET2321" s="28"/>
      <c r="EY2321" s="194"/>
      <c r="FA2321" s="28"/>
      <c r="FB2321" s="28"/>
      <c r="FC2321" s="28"/>
      <c r="FH2321" s="194"/>
      <c r="FJ2321" s="28"/>
      <c r="FK2321" s="28"/>
      <c r="FL2321" s="28"/>
      <c r="FQ2321" s="194"/>
      <c r="FS2321" s="28"/>
      <c r="FT2321" s="28"/>
      <c r="FU2321" s="28"/>
      <c r="FZ2321" s="194"/>
      <c r="GB2321" s="28"/>
      <c r="GC2321" s="28"/>
      <c r="GD2321" s="28"/>
      <c r="GI2321" s="194"/>
      <c r="GK2321" s="28"/>
      <c r="GL2321" s="28"/>
      <c r="GM2321" s="28"/>
      <c r="GR2321" s="194"/>
      <c r="GT2321" s="28"/>
      <c r="GU2321" s="28"/>
      <c r="GV2321" s="28"/>
      <c r="HA2321" s="194"/>
      <c r="HC2321" s="28"/>
      <c r="HD2321" s="28"/>
      <c r="HE2321" s="28"/>
      <c r="HJ2321" s="28"/>
      <c r="HK2321" s="28"/>
      <c r="HL2321" s="28"/>
      <c r="HM2321" s="28"/>
      <c r="HN2321" s="28"/>
      <c r="HO2321" s="28"/>
      <c r="HP2321" s="28"/>
      <c r="HQ2321" s="28"/>
      <c r="HR2321" s="28"/>
      <c r="HS2321" s="28"/>
      <c r="HT2321" s="28"/>
      <c r="HU2321" s="28"/>
      <c r="HV2321" s="28"/>
      <c r="HW2321" s="28"/>
      <c r="HX2321" s="28"/>
      <c r="HY2321" s="28"/>
      <c r="HZ2321" s="28"/>
      <c r="IA2321" s="28"/>
      <c r="IB2321" s="28"/>
      <c r="IC2321" s="28"/>
      <c r="ID2321" s="28"/>
      <c r="IE2321" s="28"/>
      <c r="IF2321" s="28"/>
      <c r="IG2321" s="28"/>
      <c r="IH2321" s="28"/>
      <c r="II2321" s="28"/>
      <c r="IJ2321" s="28"/>
      <c r="IK2321" s="28"/>
      <c r="IL2321" s="28"/>
      <c r="IM2321" s="28"/>
      <c r="IN2321" s="28"/>
      <c r="IO2321" s="28"/>
    </row>
    <row r="2322" spans="1:249" s="50" customFormat="1" ht="14.25">
      <c r="A2322" s="28"/>
      <c r="B2322" s="28"/>
      <c r="C2322" s="28"/>
      <c r="D2322" s="28"/>
      <c r="E2322" s="28"/>
      <c r="F2322"/>
      <c r="G2322"/>
      <c r="H2322" s="1"/>
      <c r="I2322" s="1"/>
      <c r="J2322" s="1"/>
      <c r="K2322" s="2"/>
      <c r="L2322" s="1"/>
      <c r="M2322"/>
      <c r="N2322" s="28"/>
      <c r="O2322" s="28"/>
      <c r="T2322" s="194"/>
      <c r="V2322" s="28"/>
      <c r="W2322" s="28"/>
      <c r="X2322" s="28"/>
      <c r="AC2322" s="194"/>
      <c r="AE2322" s="28"/>
      <c r="AF2322" s="28"/>
      <c r="AG2322" s="28"/>
      <c r="AL2322" s="194"/>
      <c r="AN2322" s="28"/>
      <c r="AO2322" s="28"/>
      <c r="AP2322" s="28"/>
      <c r="AU2322" s="194"/>
      <c r="AW2322" s="28"/>
      <c r="AX2322" s="28"/>
      <c r="AY2322" s="28"/>
      <c r="BD2322" s="194"/>
      <c r="BF2322" s="28"/>
      <c r="BG2322" s="28"/>
      <c r="BH2322" s="28"/>
      <c r="BM2322" s="194"/>
      <c r="BO2322" s="28"/>
      <c r="BP2322" s="28"/>
      <c r="BQ2322" s="28"/>
      <c r="BV2322" s="194"/>
      <c r="BX2322" s="28"/>
      <c r="BY2322" s="28"/>
      <c r="BZ2322" s="28"/>
      <c r="CE2322" s="194"/>
      <c r="CG2322" s="28"/>
      <c r="CH2322" s="28"/>
      <c r="CI2322" s="28"/>
      <c r="CN2322" s="194"/>
      <c r="CP2322" s="28"/>
      <c r="CQ2322" s="28"/>
      <c r="CR2322" s="28"/>
      <c r="CW2322" s="194"/>
      <c r="CY2322" s="28"/>
      <c r="CZ2322" s="28"/>
      <c r="DA2322" s="28"/>
      <c r="DF2322" s="194"/>
      <c r="DH2322" s="28"/>
      <c r="DI2322" s="28"/>
      <c r="DJ2322" s="28"/>
      <c r="DO2322" s="194"/>
      <c r="DQ2322" s="28"/>
      <c r="DR2322" s="28"/>
      <c r="DS2322" s="28"/>
      <c r="DX2322" s="194"/>
      <c r="DZ2322" s="28"/>
      <c r="EA2322" s="28"/>
      <c r="EB2322" s="28"/>
      <c r="EG2322" s="194"/>
      <c r="EI2322" s="28"/>
      <c r="EJ2322" s="28"/>
      <c r="EK2322" s="28"/>
      <c r="EP2322" s="194"/>
      <c r="ER2322" s="28"/>
      <c r="ES2322" s="28"/>
      <c r="ET2322" s="28"/>
      <c r="EY2322" s="194"/>
      <c r="FA2322" s="28"/>
      <c r="FB2322" s="28"/>
      <c r="FC2322" s="28"/>
      <c r="FH2322" s="194"/>
      <c r="FJ2322" s="28"/>
      <c r="FK2322" s="28"/>
      <c r="FL2322" s="28"/>
      <c r="FQ2322" s="194"/>
      <c r="FS2322" s="28"/>
      <c r="FT2322" s="28"/>
      <c r="FU2322" s="28"/>
      <c r="FZ2322" s="194"/>
      <c r="GB2322" s="28"/>
      <c r="GC2322" s="28"/>
      <c r="GD2322" s="28"/>
      <c r="GI2322" s="194"/>
      <c r="GK2322" s="28"/>
      <c r="GL2322" s="28"/>
      <c r="GM2322" s="28"/>
      <c r="GR2322" s="194"/>
      <c r="GT2322" s="28"/>
      <c r="GU2322" s="28"/>
      <c r="GV2322" s="28"/>
      <c r="HA2322" s="194"/>
      <c r="HC2322" s="28"/>
      <c r="HD2322" s="28"/>
      <c r="HE2322" s="28"/>
      <c r="HJ2322" s="28"/>
      <c r="HK2322" s="28"/>
      <c r="HL2322" s="28"/>
      <c r="HM2322" s="28"/>
      <c r="HN2322" s="28"/>
      <c r="HO2322" s="28"/>
      <c r="HP2322" s="28"/>
      <c r="HQ2322" s="28"/>
      <c r="HR2322" s="28"/>
      <c r="HS2322" s="28"/>
      <c r="HT2322" s="28"/>
      <c r="HU2322" s="28"/>
      <c r="HV2322" s="28"/>
      <c r="HW2322" s="28"/>
      <c r="HX2322" s="28"/>
      <c r="HY2322" s="28"/>
      <c r="HZ2322" s="28"/>
      <c r="IA2322" s="28"/>
      <c r="IB2322" s="28"/>
      <c r="IC2322" s="28"/>
      <c r="ID2322" s="28"/>
      <c r="IE2322" s="28"/>
      <c r="IF2322" s="28"/>
      <c r="IG2322" s="28"/>
      <c r="IH2322" s="28"/>
      <c r="II2322" s="28"/>
      <c r="IJ2322" s="28"/>
      <c r="IK2322" s="28"/>
      <c r="IL2322" s="28"/>
      <c r="IM2322" s="28"/>
      <c r="IN2322" s="28"/>
      <c r="IO2322" s="28"/>
    </row>
    <row r="2323" spans="1:249" s="50" customFormat="1" ht="14.25">
      <c r="A2323" s="28"/>
      <c r="B2323" s="28"/>
      <c r="C2323" s="28"/>
      <c r="D2323" s="28"/>
      <c r="E2323" s="28"/>
      <c r="F2323"/>
      <c r="G2323"/>
      <c r="H2323" s="1"/>
      <c r="I2323" s="1"/>
      <c r="J2323" s="1"/>
      <c r="K2323" s="2"/>
      <c r="L2323" s="1"/>
      <c r="M2323"/>
      <c r="N2323" s="28"/>
      <c r="O2323" s="28"/>
      <c r="T2323" s="194"/>
      <c r="V2323" s="28"/>
      <c r="W2323" s="28"/>
      <c r="X2323" s="28"/>
      <c r="AC2323" s="194"/>
      <c r="AE2323" s="28"/>
      <c r="AF2323" s="28"/>
      <c r="AG2323" s="28"/>
      <c r="AL2323" s="194"/>
      <c r="AN2323" s="28"/>
      <c r="AO2323" s="28"/>
      <c r="AP2323" s="28"/>
      <c r="AU2323" s="194"/>
      <c r="AW2323" s="28"/>
      <c r="AX2323" s="28"/>
      <c r="AY2323" s="28"/>
      <c r="BD2323" s="194"/>
      <c r="BF2323" s="28"/>
      <c r="BG2323" s="28"/>
      <c r="BH2323" s="28"/>
      <c r="BM2323" s="194"/>
      <c r="BO2323" s="28"/>
      <c r="BP2323" s="28"/>
      <c r="BQ2323" s="28"/>
      <c r="BV2323" s="194"/>
      <c r="BX2323" s="28"/>
      <c r="BY2323" s="28"/>
      <c r="BZ2323" s="28"/>
      <c r="CE2323" s="194"/>
      <c r="CG2323" s="28"/>
      <c r="CH2323" s="28"/>
      <c r="CI2323" s="28"/>
      <c r="CN2323" s="194"/>
      <c r="CP2323" s="28"/>
      <c r="CQ2323" s="28"/>
      <c r="CR2323" s="28"/>
      <c r="CW2323" s="194"/>
      <c r="CY2323" s="28"/>
      <c r="CZ2323" s="28"/>
      <c r="DA2323" s="28"/>
      <c r="DF2323" s="194"/>
      <c r="DH2323" s="28"/>
      <c r="DI2323" s="28"/>
      <c r="DJ2323" s="28"/>
      <c r="DO2323" s="194"/>
      <c r="DQ2323" s="28"/>
      <c r="DR2323" s="28"/>
      <c r="DS2323" s="28"/>
      <c r="DX2323" s="194"/>
      <c r="DZ2323" s="28"/>
      <c r="EA2323" s="28"/>
      <c r="EB2323" s="28"/>
      <c r="EG2323" s="194"/>
      <c r="EI2323" s="28"/>
      <c r="EJ2323" s="28"/>
      <c r="EK2323" s="28"/>
      <c r="EP2323" s="194"/>
      <c r="ER2323" s="28"/>
      <c r="ES2323" s="28"/>
      <c r="ET2323" s="28"/>
      <c r="EY2323" s="194"/>
      <c r="FA2323" s="28"/>
      <c r="FB2323" s="28"/>
      <c r="FC2323" s="28"/>
      <c r="FH2323" s="194"/>
      <c r="FJ2323" s="28"/>
      <c r="FK2323" s="28"/>
      <c r="FL2323" s="28"/>
      <c r="FQ2323" s="194"/>
      <c r="FS2323" s="28"/>
      <c r="FT2323" s="28"/>
      <c r="FU2323" s="28"/>
      <c r="FZ2323" s="194"/>
      <c r="GB2323" s="28"/>
      <c r="GC2323" s="28"/>
      <c r="GD2323" s="28"/>
      <c r="GI2323" s="194"/>
      <c r="GK2323" s="28"/>
      <c r="GL2323" s="28"/>
      <c r="GM2323" s="28"/>
      <c r="GR2323" s="194"/>
      <c r="GT2323" s="28"/>
      <c r="GU2323" s="28"/>
      <c r="GV2323" s="28"/>
      <c r="HA2323" s="194"/>
      <c r="HC2323" s="28"/>
      <c r="HD2323" s="28"/>
      <c r="HE2323" s="28"/>
      <c r="HJ2323" s="28"/>
      <c r="HK2323" s="28"/>
      <c r="HL2323" s="28"/>
      <c r="HM2323" s="28"/>
      <c r="HN2323" s="28"/>
      <c r="HO2323" s="28"/>
      <c r="HP2323" s="28"/>
      <c r="HQ2323" s="28"/>
      <c r="HR2323" s="28"/>
      <c r="HS2323" s="28"/>
      <c r="HT2323" s="28"/>
      <c r="HU2323" s="28"/>
      <c r="HV2323" s="28"/>
      <c r="HW2323" s="28"/>
      <c r="HX2323" s="28"/>
      <c r="HY2323" s="28"/>
      <c r="HZ2323" s="28"/>
      <c r="IA2323" s="28"/>
      <c r="IB2323" s="28"/>
      <c r="IC2323" s="28"/>
      <c r="ID2323" s="28"/>
      <c r="IE2323" s="28"/>
      <c r="IF2323" s="28"/>
      <c r="IG2323" s="28"/>
      <c r="IH2323" s="28"/>
      <c r="II2323" s="28"/>
      <c r="IJ2323" s="28"/>
      <c r="IK2323" s="28"/>
      <c r="IL2323" s="28"/>
      <c r="IM2323" s="28"/>
      <c r="IN2323" s="28"/>
      <c r="IO2323" s="28"/>
    </row>
    <row r="2324" spans="1:249" s="50" customFormat="1" ht="14.25">
      <c r="A2324" s="28"/>
      <c r="B2324" s="28"/>
      <c r="C2324" s="28"/>
      <c r="D2324" s="28"/>
      <c r="E2324" s="28"/>
      <c r="F2324"/>
      <c r="G2324"/>
      <c r="H2324" s="1"/>
      <c r="I2324" s="1"/>
      <c r="J2324" s="1"/>
      <c r="K2324" s="2"/>
      <c r="L2324" s="1"/>
      <c r="M2324"/>
      <c r="N2324" s="28"/>
      <c r="O2324" s="28"/>
      <c r="T2324" s="194"/>
      <c r="V2324" s="28"/>
      <c r="W2324" s="28"/>
      <c r="X2324" s="28"/>
      <c r="AC2324" s="194"/>
      <c r="AE2324" s="28"/>
      <c r="AF2324" s="28"/>
      <c r="AG2324" s="28"/>
      <c r="AL2324" s="194"/>
      <c r="AN2324" s="28"/>
      <c r="AO2324" s="28"/>
      <c r="AP2324" s="28"/>
      <c r="AU2324" s="194"/>
      <c r="AW2324" s="28"/>
      <c r="AX2324" s="28"/>
      <c r="AY2324" s="28"/>
      <c r="BD2324" s="194"/>
      <c r="BF2324" s="28"/>
      <c r="BG2324" s="28"/>
      <c r="BH2324" s="28"/>
      <c r="BM2324" s="194"/>
      <c r="BO2324" s="28"/>
      <c r="BP2324" s="28"/>
      <c r="BQ2324" s="28"/>
      <c r="BV2324" s="194"/>
      <c r="BX2324" s="28"/>
      <c r="BY2324" s="28"/>
      <c r="BZ2324" s="28"/>
      <c r="CE2324" s="194"/>
      <c r="CG2324" s="28"/>
      <c r="CH2324" s="28"/>
      <c r="CI2324" s="28"/>
      <c r="CN2324" s="194"/>
      <c r="CP2324" s="28"/>
      <c r="CQ2324" s="28"/>
      <c r="CR2324" s="28"/>
      <c r="CW2324" s="194"/>
      <c r="CY2324" s="28"/>
      <c r="CZ2324" s="28"/>
      <c r="DA2324" s="28"/>
      <c r="DF2324" s="194"/>
      <c r="DH2324" s="28"/>
      <c r="DI2324" s="28"/>
      <c r="DJ2324" s="28"/>
      <c r="DO2324" s="194"/>
      <c r="DQ2324" s="28"/>
      <c r="DR2324" s="28"/>
      <c r="DS2324" s="28"/>
      <c r="DX2324" s="194"/>
      <c r="DZ2324" s="28"/>
      <c r="EA2324" s="28"/>
      <c r="EB2324" s="28"/>
      <c r="EG2324" s="194"/>
      <c r="EI2324" s="28"/>
      <c r="EJ2324" s="28"/>
      <c r="EK2324" s="28"/>
      <c r="EP2324" s="194"/>
      <c r="ER2324" s="28"/>
      <c r="ES2324" s="28"/>
      <c r="ET2324" s="28"/>
      <c r="EY2324" s="194"/>
      <c r="FA2324" s="28"/>
      <c r="FB2324" s="28"/>
      <c r="FC2324" s="28"/>
      <c r="FH2324" s="194"/>
      <c r="FJ2324" s="28"/>
      <c r="FK2324" s="28"/>
      <c r="FL2324" s="28"/>
      <c r="FQ2324" s="194"/>
      <c r="FS2324" s="28"/>
      <c r="FT2324" s="28"/>
      <c r="FU2324" s="28"/>
      <c r="FZ2324" s="194"/>
      <c r="GB2324" s="28"/>
      <c r="GC2324" s="28"/>
      <c r="GD2324" s="28"/>
      <c r="GI2324" s="194"/>
      <c r="GK2324" s="28"/>
      <c r="GL2324" s="28"/>
      <c r="GM2324" s="28"/>
      <c r="GR2324" s="194"/>
      <c r="GT2324" s="28"/>
      <c r="GU2324" s="28"/>
      <c r="GV2324" s="28"/>
      <c r="HA2324" s="194"/>
      <c r="HC2324" s="28"/>
      <c r="HD2324" s="28"/>
      <c r="HE2324" s="28"/>
      <c r="HJ2324" s="28"/>
      <c r="HK2324" s="28"/>
      <c r="HL2324" s="28"/>
      <c r="HM2324" s="28"/>
      <c r="HN2324" s="28"/>
      <c r="HO2324" s="28"/>
      <c r="HP2324" s="28"/>
      <c r="HQ2324" s="28"/>
      <c r="HR2324" s="28"/>
      <c r="HS2324" s="28"/>
      <c r="HT2324" s="28"/>
      <c r="HU2324" s="28"/>
      <c r="HV2324" s="28"/>
      <c r="HW2324" s="28"/>
      <c r="HX2324" s="28"/>
      <c r="HY2324" s="28"/>
      <c r="HZ2324" s="28"/>
      <c r="IA2324" s="28"/>
      <c r="IB2324" s="28"/>
      <c r="IC2324" s="28"/>
      <c r="ID2324" s="28"/>
      <c r="IE2324" s="28"/>
      <c r="IF2324" s="28"/>
      <c r="IG2324" s="28"/>
      <c r="IH2324" s="28"/>
      <c r="II2324" s="28"/>
      <c r="IJ2324" s="28"/>
      <c r="IK2324" s="28"/>
      <c r="IL2324" s="28"/>
      <c r="IM2324" s="28"/>
      <c r="IN2324" s="28"/>
      <c r="IO2324" s="28"/>
    </row>
    <row r="2325" spans="1:249" s="50" customFormat="1" ht="14.25">
      <c r="A2325" s="28"/>
      <c r="B2325" s="28"/>
      <c r="C2325" s="28"/>
      <c r="D2325" s="28"/>
      <c r="E2325" s="28"/>
      <c r="F2325"/>
      <c r="G2325"/>
      <c r="H2325" s="1"/>
      <c r="I2325" s="1"/>
      <c r="J2325" s="1"/>
      <c r="K2325" s="2"/>
      <c r="L2325" s="1"/>
      <c r="M2325"/>
      <c r="N2325" s="28"/>
      <c r="O2325" s="28"/>
      <c r="T2325" s="194"/>
      <c r="V2325" s="28"/>
      <c r="W2325" s="28"/>
      <c r="X2325" s="28"/>
      <c r="AC2325" s="194"/>
      <c r="AE2325" s="28"/>
      <c r="AF2325" s="28"/>
      <c r="AG2325" s="28"/>
      <c r="AL2325" s="194"/>
      <c r="AN2325" s="28"/>
      <c r="AO2325" s="28"/>
      <c r="AP2325" s="28"/>
      <c r="AU2325" s="194"/>
      <c r="AW2325" s="28"/>
      <c r="AX2325" s="28"/>
      <c r="AY2325" s="28"/>
      <c r="BD2325" s="194"/>
      <c r="BF2325" s="28"/>
      <c r="BG2325" s="28"/>
      <c r="BH2325" s="28"/>
      <c r="BM2325" s="194"/>
      <c r="BO2325" s="28"/>
      <c r="BP2325" s="28"/>
      <c r="BQ2325" s="28"/>
      <c r="BV2325" s="194"/>
      <c r="BX2325" s="28"/>
      <c r="BY2325" s="28"/>
      <c r="BZ2325" s="28"/>
      <c r="CE2325" s="194"/>
      <c r="CG2325" s="28"/>
      <c r="CH2325" s="28"/>
      <c r="CI2325" s="28"/>
      <c r="CN2325" s="194"/>
      <c r="CP2325" s="28"/>
      <c r="CQ2325" s="28"/>
      <c r="CR2325" s="28"/>
      <c r="CW2325" s="194"/>
      <c r="CY2325" s="28"/>
      <c r="CZ2325" s="28"/>
      <c r="DA2325" s="28"/>
      <c r="DF2325" s="194"/>
      <c r="DH2325" s="28"/>
      <c r="DI2325" s="28"/>
      <c r="DJ2325" s="28"/>
      <c r="DO2325" s="194"/>
      <c r="DQ2325" s="28"/>
      <c r="DR2325" s="28"/>
      <c r="DS2325" s="28"/>
      <c r="DX2325" s="194"/>
      <c r="DZ2325" s="28"/>
      <c r="EA2325" s="28"/>
      <c r="EB2325" s="28"/>
      <c r="EG2325" s="194"/>
      <c r="EI2325" s="28"/>
      <c r="EJ2325" s="28"/>
      <c r="EK2325" s="28"/>
      <c r="EP2325" s="194"/>
      <c r="ER2325" s="28"/>
      <c r="ES2325" s="28"/>
      <c r="ET2325" s="28"/>
      <c r="EY2325" s="194"/>
      <c r="FA2325" s="28"/>
      <c r="FB2325" s="28"/>
      <c r="FC2325" s="28"/>
      <c r="FH2325" s="194"/>
      <c r="FJ2325" s="28"/>
      <c r="FK2325" s="28"/>
      <c r="FL2325" s="28"/>
      <c r="FQ2325" s="194"/>
      <c r="FS2325" s="28"/>
      <c r="FT2325" s="28"/>
      <c r="FU2325" s="28"/>
      <c r="FZ2325" s="194"/>
      <c r="GB2325" s="28"/>
      <c r="GC2325" s="28"/>
      <c r="GD2325" s="28"/>
      <c r="GI2325" s="194"/>
      <c r="GK2325" s="28"/>
      <c r="GL2325" s="28"/>
      <c r="GM2325" s="28"/>
      <c r="GR2325" s="194"/>
      <c r="GT2325" s="28"/>
      <c r="GU2325" s="28"/>
      <c r="GV2325" s="28"/>
      <c r="HA2325" s="194"/>
      <c r="HC2325" s="28"/>
      <c r="HD2325" s="28"/>
      <c r="HE2325" s="28"/>
      <c r="HJ2325" s="28"/>
      <c r="HK2325" s="28"/>
      <c r="HL2325" s="28"/>
      <c r="HM2325" s="28"/>
      <c r="HN2325" s="28"/>
      <c r="HO2325" s="28"/>
      <c r="HP2325" s="28"/>
      <c r="HQ2325" s="28"/>
      <c r="HR2325" s="28"/>
      <c r="HS2325" s="28"/>
      <c r="HT2325" s="28"/>
      <c r="HU2325" s="28"/>
      <c r="HV2325" s="28"/>
      <c r="HW2325" s="28"/>
      <c r="HX2325" s="28"/>
      <c r="HY2325" s="28"/>
      <c r="HZ2325" s="28"/>
      <c r="IA2325" s="28"/>
      <c r="IB2325" s="28"/>
      <c r="IC2325" s="28"/>
      <c r="ID2325" s="28"/>
      <c r="IE2325" s="28"/>
      <c r="IF2325" s="28"/>
      <c r="IG2325" s="28"/>
      <c r="IH2325" s="28"/>
      <c r="II2325" s="28"/>
      <c r="IJ2325" s="28"/>
      <c r="IK2325" s="28"/>
      <c r="IL2325" s="28"/>
      <c r="IM2325" s="28"/>
      <c r="IN2325" s="28"/>
      <c r="IO2325" s="28"/>
    </row>
    <row r="2326" spans="1:249" s="50" customFormat="1" ht="14.25">
      <c r="A2326" s="28"/>
      <c r="B2326" s="28"/>
      <c r="C2326" s="28"/>
      <c r="D2326" s="28"/>
      <c r="E2326" s="28"/>
      <c r="F2326"/>
      <c r="G2326"/>
      <c r="H2326" s="1"/>
      <c r="I2326" s="1"/>
      <c r="J2326" s="1"/>
      <c r="K2326" s="2"/>
      <c r="L2326" s="1"/>
      <c r="M2326"/>
      <c r="N2326" s="28"/>
      <c r="O2326" s="28"/>
      <c r="T2326" s="194"/>
      <c r="V2326" s="28"/>
      <c r="W2326" s="28"/>
      <c r="X2326" s="28"/>
      <c r="AC2326" s="194"/>
      <c r="AE2326" s="28"/>
      <c r="AF2326" s="28"/>
      <c r="AG2326" s="28"/>
      <c r="AL2326" s="194"/>
      <c r="AN2326" s="28"/>
      <c r="AO2326" s="28"/>
      <c r="AP2326" s="28"/>
      <c r="AU2326" s="194"/>
      <c r="AW2326" s="28"/>
      <c r="AX2326" s="28"/>
      <c r="AY2326" s="28"/>
      <c r="BD2326" s="194"/>
      <c r="BF2326" s="28"/>
      <c r="BG2326" s="28"/>
      <c r="BH2326" s="28"/>
      <c r="BM2326" s="194"/>
      <c r="BO2326" s="28"/>
      <c r="BP2326" s="28"/>
      <c r="BQ2326" s="28"/>
      <c r="BV2326" s="194"/>
      <c r="BX2326" s="28"/>
      <c r="BY2326" s="28"/>
      <c r="BZ2326" s="28"/>
      <c r="CE2326" s="194"/>
      <c r="CG2326" s="28"/>
      <c r="CH2326" s="28"/>
      <c r="CI2326" s="28"/>
      <c r="CN2326" s="194"/>
      <c r="CP2326" s="28"/>
      <c r="CQ2326" s="28"/>
      <c r="CR2326" s="28"/>
      <c r="CW2326" s="194"/>
      <c r="CY2326" s="28"/>
      <c r="CZ2326" s="28"/>
      <c r="DA2326" s="28"/>
      <c r="DF2326" s="194"/>
      <c r="DH2326" s="28"/>
      <c r="DI2326" s="28"/>
      <c r="DJ2326" s="28"/>
      <c r="DO2326" s="194"/>
      <c r="DQ2326" s="28"/>
      <c r="DR2326" s="28"/>
      <c r="DS2326" s="28"/>
      <c r="DX2326" s="194"/>
      <c r="DZ2326" s="28"/>
      <c r="EA2326" s="28"/>
      <c r="EB2326" s="28"/>
      <c r="EG2326" s="194"/>
      <c r="EI2326" s="28"/>
      <c r="EJ2326" s="28"/>
      <c r="EK2326" s="28"/>
      <c r="EP2326" s="194"/>
      <c r="ER2326" s="28"/>
      <c r="ES2326" s="28"/>
      <c r="ET2326" s="28"/>
      <c r="EY2326" s="194"/>
      <c r="FA2326" s="28"/>
      <c r="FB2326" s="28"/>
      <c r="FC2326" s="28"/>
      <c r="FH2326" s="194"/>
      <c r="FJ2326" s="28"/>
      <c r="FK2326" s="28"/>
      <c r="FL2326" s="28"/>
      <c r="FQ2326" s="194"/>
      <c r="FS2326" s="28"/>
      <c r="FT2326" s="28"/>
      <c r="FU2326" s="28"/>
      <c r="FZ2326" s="194"/>
      <c r="GB2326" s="28"/>
      <c r="GC2326" s="28"/>
      <c r="GD2326" s="28"/>
      <c r="GI2326" s="194"/>
      <c r="GK2326" s="28"/>
      <c r="GL2326" s="28"/>
      <c r="GM2326" s="28"/>
      <c r="GR2326" s="194"/>
      <c r="GT2326" s="28"/>
      <c r="GU2326" s="28"/>
      <c r="GV2326" s="28"/>
      <c r="HA2326" s="194"/>
      <c r="HC2326" s="28"/>
      <c r="HD2326" s="28"/>
      <c r="HE2326" s="28"/>
      <c r="HJ2326" s="28"/>
      <c r="HK2326" s="28"/>
      <c r="HL2326" s="28"/>
      <c r="HM2326" s="28"/>
      <c r="HN2326" s="28"/>
      <c r="HO2326" s="28"/>
      <c r="HP2326" s="28"/>
      <c r="HQ2326" s="28"/>
      <c r="HR2326" s="28"/>
      <c r="HS2326" s="28"/>
      <c r="HT2326" s="28"/>
      <c r="HU2326" s="28"/>
      <c r="HV2326" s="28"/>
      <c r="HW2326" s="28"/>
      <c r="HX2326" s="28"/>
      <c r="HY2326" s="28"/>
      <c r="HZ2326" s="28"/>
      <c r="IA2326" s="28"/>
      <c r="IB2326" s="28"/>
      <c r="IC2326" s="28"/>
      <c r="ID2326" s="28"/>
      <c r="IE2326" s="28"/>
      <c r="IF2326" s="28"/>
      <c r="IG2326" s="28"/>
      <c r="IH2326" s="28"/>
      <c r="II2326" s="28"/>
      <c r="IJ2326" s="28"/>
      <c r="IK2326" s="28"/>
      <c r="IL2326" s="28"/>
      <c r="IM2326" s="28"/>
      <c r="IN2326" s="28"/>
      <c r="IO2326" s="28"/>
    </row>
    <row r="2327" spans="1:249" s="50" customFormat="1" ht="14.25">
      <c r="A2327" s="28"/>
      <c r="B2327" s="28"/>
      <c r="C2327" s="28"/>
      <c r="D2327" s="28"/>
      <c r="E2327" s="28"/>
      <c r="F2327"/>
      <c r="G2327"/>
      <c r="H2327" s="1"/>
      <c r="I2327" s="1"/>
      <c r="J2327" s="1"/>
      <c r="K2327" s="2"/>
      <c r="L2327" s="1"/>
      <c r="M2327"/>
      <c r="N2327" s="28"/>
      <c r="O2327" s="28"/>
      <c r="T2327" s="194"/>
      <c r="V2327" s="28"/>
      <c r="W2327" s="28"/>
      <c r="X2327" s="28"/>
      <c r="AC2327" s="194"/>
      <c r="AE2327" s="28"/>
      <c r="AF2327" s="28"/>
      <c r="AG2327" s="28"/>
      <c r="AL2327" s="194"/>
      <c r="AN2327" s="28"/>
      <c r="AO2327" s="28"/>
      <c r="AP2327" s="28"/>
      <c r="AU2327" s="194"/>
      <c r="AW2327" s="28"/>
      <c r="AX2327" s="28"/>
      <c r="AY2327" s="28"/>
      <c r="BD2327" s="194"/>
      <c r="BF2327" s="28"/>
      <c r="BG2327" s="28"/>
      <c r="BH2327" s="28"/>
      <c r="BM2327" s="194"/>
      <c r="BO2327" s="28"/>
      <c r="BP2327" s="28"/>
      <c r="BQ2327" s="28"/>
      <c r="BV2327" s="194"/>
      <c r="BX2327" s="28"/>
      <c r="BY2327" s="28"/>
      <c r="BZ2327" s="28"/>
      <c r="CE2327" s="194"/>
      <c r="CG2327" s="28"/>
      <c r="CH2327" s="28"/>
      <c r="CI2327" s="28"/>
      <c r="CN2327" s="194"/>
      <c r="CP2327" s="28"/>
      <c r="CQ2327" s="28"/>
      <c r="CR2327" s="28"/>
      <c r="CW2327" s="194"/>
      <c r="CY2327" s="28"/>
      <c r="CZ2327" s="28"/>
      <c r="DA2327" s="28"/>
      <c r="DF2327" s="194"/>
      <c r="DH2327" s="28"/>
      <c r="DI2327" s="28"/>
      <c r="DJ2327" s="28"/>
      <c r="DO2327" s="194"/>
      <c r="DQ2327" s="28"/>
      <c r="DR2327" s="28"/>
      <c r="DS2327" s="28"/>
      <c r="DX2327" s="194"/>
      <c r="DZ2327" s="28"/>
      <c r="EA2327" s="28"/>
      <c r="EB2327" s="28"/>
      <c r="EG2327" s="194"/>
      <c r="EI2327" s="28"/>
      <c r="EJ2327" s="28"/>
      <c r="EK2327" s="28"/>
      <c r="EP2327" s="194"/>
      <c r="ER2327" s="28"/>
      <c r="ES2327" s="28"/>
      <c r="ET2327" s="28"/>
      <c r="EY2327" s="194"/>
      <c r="FA2327" s="28"/>
      <c r="FB2327" s="28"/>
      <c r="FC2327" s="28"/>
      <c r="FH2327" s="194"/>
      <c r="FJ2327" s="28"/>
      <c r="FK2327" s="28"/>
      <c r="FL2327" s="28"/>
      <c r="FQ2327" s="194"/>
      <c r="FS2327" s="28"/>
      <c r="FT2327" s="28"/>
      <c r="FU2327" s="28"/>
      <c r="FZ2327" s="194"/>
      <c r="GB2327" s="28"/>
      <c r="GC2327" s="28"/>
      <c r="GD2327" s="28"/>
      <c r="GI2327" s="194"/>
      <c r="GK2327" s="28"/>
      <c r="GL2327" s="28"/>
      <c r="GM2327" s="28"/>
      <c r="GR2327" s="194"/>
      <c r="GT2327" s="28"/>
      <c r="GU2327" s="28"/>
      <c r="GV2327" s="28"/>
      <c r="HA2327" s="194"/>
      <c r="HC2327" s="28"/>
      <c r="HD2327" s="28"/>
      <c r="HE2327" s="28"/>
      <c r="HJ2327" s="28"/>
      <c r="HK2327" s="28"/>
      <c r="HL2327" s="28"/>
      <c r="HM2327" s="28"/>
      <c r="HN2327" s="28"/>
      <c r="HO2327" s="28"/>
      <c r="HP2327" s="28"/>
      <c r="HQ2327" s="28"/>
      <c r="HR2327" s="28"/>
      <c r="HS2327" s="28"/>
      <c r="HT2327" s="28"/>
      <c r="HU2327" s="28"/>
      <c r="HV2327" s="28"/>
      <c r="HW2327" s="28"/>
      <c r="HX2327" s="28"/>
      <c r="HY2327" s="28"/>
      <c r="HZ2327" s="28"/>
      <c r="IA2327" s="28"/>
      <c r="IB2327" s="28"/>
      <c r="IC2327" s="28"/>
      <c r="ID2327" s="28"/>
      <c r="IE2327" s="28"/>
      <c r="IF2327" s="28"/>
      <c r="IG2327" s="28"/>
      <c r="IH2327" s="28"/>
      <c r="II2327" s="28"/>
      <c r="IJ2327" s="28"/>
      <c r="IK2327" s="28"/>
      <c r="IL2327" s="28"/>
      <c r="IM2327" s="28"/>
      <c r="IN2327" s="28"/>
      <c r="IO2327" s="28"/>
    </row>
    <row r="2328" spans="1:249" s="50" customFormat="1" ht="14.25">
      <c r="A2328" s="28"/>
      <c r="B2328" s="28"/>
      <c r="C2328" s="28"/>
      <c r="D2328" s="28"/>
      <c r="E2328" s="28"/>
      <c r="F2328"/>
      <c r="G2328"/>
      <c r="H2328" s="1"/>
      <c r="I2328" s="1"/>
      <c r="J2328" s="1"/>
      <c r="K2328" s="2"/>
      <c r="L2328" s="1"/>
      <c r="M2328"/>
      <c r="N2328" s="28"/>
      <c r="O2328" s="28"/>
      <c r="T2328" s="194"/>
      <c r="V2328" s="28"/>
      <c r="W2328" s="28"/>
      <c r="X2328" s="28"/>
      <c r="AC2328" s="194"/>
      <c r="AE2328" s="28"/>
      <c r="AF2328" s="28"/>
      <c r="AG2328" s="28"/>
      <c r="AL2328" s="194"/>
      <c r="AN2328" s="28"/>
      <c r="AO2328" s="28"/>
      <c r="AP2328" s="28"/>
      <c r="AU2328" s="194"/>
      <c r="AW2328" s="28"/>
      <c r="AX2328" s="28"/>
      <c r="AY2328" s="28"/>
      <c r="BD2328" s="194"/>
      <c r="BF2328" s="28"/>
      <c r="BG2328" s="28"/>
      <c r="BH2328" s="28"/>
      <c r="BM2328" s="194"/>
      <c r="BO2328" s="28"/>
      <c r="BP2328" s="28"/>
      <c r="BQ2328" s="28"/>
      <c r="BV2328" s="194"/>
      <c r="BX2328" s="28"/>
      <c r="BY2328" s="28"/>
      <c r="BZ2328" s="28"/>
      <c r="CE2328" s="194"/>
      <c r="CG2328" s="28"/>
      <c r="CH2328" s="28"/>
      <c r="CI2328" s="28"/>
      <c r="CN2328" s="194"/>
      <c r="CP2328" s="28"/>
      <c r="CQ2328" s="28"/>
      <c r="CR2328" s="28"/>
      <c r="CW2328" s="194"/>
      <c r="CY2328" s="28"/>
      <c r="CZ2328" s="28"/>
      <c r="DA2328" s="28"/>
      <c r="DF2328" s="194"/>
      <c r="DH2328" s="28"/>
      <c r="DI2328" s="28"/>
      <c r="DJ2328" s="28"/>
      <c r="DO2328" s="194"/>
      <c r="DQ2328" s="28"/>
      <c r="DR2328" s="28"/>
      <c r="DS2328" s="28"/>
      <c r="DX2328" s="194"/>
      <c r="DZ2328" s="28"/>
      <c r="EA2328" s="28"/>
      <c r="EB2328" s="28"/>
      <c r="EG2328" s="194"/>
      <c r="EI2328" s="28"/>
      <c r="EJ2328" s="28"/>
      <c r="EK2328" s="28"/>
      <c r="EP2328" s="194"/>
      <c r="ER2328" s="28"/>
      <c r="ES2328" s="28"/>
      <c r="ET2328" s="28"/>
      <c r="EY2328" s="194"/>
      <c r="FA2328" s="28"/>
      <c r="FB2328" s="28"/>
      <c r="FC2328" s="28"/>
      <c r="FH2328" s="194"/>
      <c r="FJ2328" s="28"/>
      <c r="FK2328" s="28"/>
      <c r="FL2328" s="28"/>
      <c r="FQ2328" s="194"/>
      <c r="FS2328" s="28"/>
      <c r="FT2328" s="28"/>
      <c r="FU2328" s="28"/>
      <c r="FZ2328" s="194"/>
      <c r="GB2328" s="28"/>
      <c r="GC2328" s="28"/>
      <c r="GD2328" s="28"/>
      <c r="GI2328" s="194"/>
      <c r="GK2328" s="28"/>
      <c r="GL2328" s="28"/>
      <c r="GM2328" s="28"/>
      <c r="GR2328" s="194"/>
      <c r="GT2328" s="28"/>
      <c r="GU2328" s="28"/>
      <c r="GV2328" s="28"/>
      <c r="HA2328" s="194"/>
      <c r="HC2328" s="28"/>
      <c r="HD2328" s="28"/>
      <c r="HE2328" s="28"/>
      <c r="HJ2328" s="28"/>
      <c r="HK2328" s="28"/>
      <c r="HL2328" s="28"/>
      <c r="HM2328" s="28"/>
      <c r="HN2328" s="28"/>
      <c r="HO2328" s="28"/>
      <c r="HP2328" s="28"/>
      <c r="HQ2328" s="28"/>
      <c r="HR2328" s="28"/>
      <c r="HS2328" s="28"/>
      <c r="HT2328" s="28"/>
      <c r="HU2328" s="28"/>
      <c r="HV2328" s="28"/>
      <c r="HW2328" s="28"/>
      <c r="HX2328" s="28"/>
      <c r="HY2328" s="28"/>
      <c r="HZ2328" s="28"/>
      <c r="IA2328" s="28"/>
      <c r="IB2328" s="28"/>
      <c r="IC2328" s="28"/>
      <c r="ID2328" s="28"/>
      <c r="IE2328" s="28"/>
      <c r="IF2328" s="28"/>
      <c r="IG2328" s="28"/>
      <c r="IH2328" s="28"/>
      <c r="II2328" s="28"/>
      <c r="IJ2328" s="28"/>
      <c r="IK2328" s="28"/>
      <c r="IL2328" s="28"/>
      <c r="IM2328" s="28"/>
      <c r="IN2328" s="28"/>
      <c r="IO2328" s="28"/>
    </row>
    <row r="2329" spans="1:249" s="50" customFormat="1" ht="14.25">
      <c r="A2329" s="28"/>
      <c r="B2329" s="28"/>
      <c r="C2329" s="28"/>
      <c r="D2329" s="28"/>
      <c r="E2329" s="28"/>
      <c r="F2329"/>
      <c r="G2329"/>
      <c r="H2329" s="1"/>
      <c r="I2329" s="1"/>
      <c r="J2329" s="1"/>
      <c r="K2329" s="2"/>
      <c r="L2329" s="1"/>
      <c r="M2329"/>
      <c r="N2329" s="28"/>
      <c r="O2329" s="28"/>
      <c r="T2329" s="194"/>
      <c r="V2329" s="28"/>
      <c r="W2329" s="28"/>
      <c r="X2329" s="28"/>
      <c r="AC2329" s="194"/>
      <c r="AE2329" s="28"/>
      <c r="AF2329" s="28"/>
      <c r="AG2329" s="28"/>
      <c r="AL2329" s="194"/>
      <c r="AN2329" s="28"/>
      <c r="AO2329" s="28"/>
      <c r="AP2329" s="28"/>
      <c r="AU2329" s="194"/>
      <c r="AW2329" s="28"/>
      <c r="AX2329" s="28"/>
      <c r="AY2329" s="28"/>
      <c r="BD2329" s="194"/>
      <c r="BF2329" s="28"/>
      <c r="BG2329" s="28"/>
      <c r="BH2329" s="28"/>
      <c r="BM2329" s="194"/>
      <c r="BO2329" s="28"/>
      <c r="BP2329" s="28"/>
      <c r="BQ2329" s="28"/>
      <c r="BV2329" s="194"/>
      <c r="BX2329" s="28"/>
      <c r="BY2329" s="28"/>
      <c r="BZ2329" s="28"/>
      <c r="CE2329" s="194"/>
      <c r="CG2329" s="28"/>
      <c r="CH2329" s="28"/>
      <c r="CI2329" s="28"/>
      <c r="CN2329" s="194"/>
      <c r="CP2329" s="28"/>
      <c r="CQ2329" s="28"/>
      <c r="CR2329" s="28"/>
      <c r="CW2329" s="194"/>
      <c r="CY2329" s="28"/>
      <c r="CZ2329" s="28"/>
      <c r="DA2329" s="28"/>
      <c r="DF2329" s="194"/>
      <c r="DH2329" s="28"/>
      <c r="DI2329" s="28"/>
      <c r="DJ2329" s="28"/>
      <c r="DO2329" s="194"/>
      <c r="DQ2329" s="28"/>
      <c r="DR2329" s="28"/>
      <c r="DS2329" s="28"/>
      <c r="DX2329" s="194"/>
      <c r="DZ2329" s="28"/>
      <c r="EA2329" s="28"/>
      <c r="EB2329" s="28"/>
      <c r="EG2329" s="194"/>
      <c r="EI2329" s="28"/>
      <c r="EJ2329" s="28"/>
      <c r="EK2329" s="28"/>
      <c r="EP2329" s="194"/>
      <c r="ER2329" s="28"/>
      <c r="ES2329" s="28"/>
      <c r="ET2329" s="28"/>
      <c r="EY2329" s="194"/>
      <c r="FA2329" s="28"/>
      <c r="FB2329" s="28"/>
      <c r="FC2329" s="28"/>
      <c r="FH2329" s="194"/>
      <c r="FJ2329" s="28"/>
      <c r="FK2329" s="28"/>
      <c r="FL2329" s="28"/>
      <c r="FQ2329" s="194"/>
      <c r="FS2329" s="28"/>
      <c r="FT2329" s="28"/>
      <c r="FU2329" s="28"/>
      <c r="FZ2329" s="194"/>
      <c r="GB2329" s="28"/>
      <c r="GC2329" s="28"/>
      <c r="GD2329" s="28"/>
      <c r="GI2329" s="194"/>
      <c r="GK2329" s="28"/>
      <c r="GL2329" s="28"/>
      <c r="GM2329" s="28"/>
      <c r="GR2329" s="194"/>
      <c r="GT2329" s="28"/>
      <c r="GU2329" s="28"/>
      <c r="GV2329" s="28"/>
      <c r="HA2329" s="194"/>
      <c r="HC2329" s="28"/>
      <c r="HD2329" s="28"/>
      <c r="HE2329" s="28"/>
      <c r="HJ2329" s="28"/>
      <c r="HK2329" s="28"/>
      <c r="HL2329" s="28"/>
      <c r="HM2329" s="28"/>
      <c r="HN2329" s="28"/>
      <c r="HO2329" s="28"/>
      <c r="HP2329" s="28"/>
      <c r="HQ2329" s="28"/>
      <c r="HR2329" s="28"/>
      <c r="HS2329" s="28"/>
      <c r="HT2329" s="28"/>
      <c r="HU2329" s="28"/>
      <c r="HV2329" s="28"/>
      <c r="HW2329" s="28"/>
      <c r="HX2329" s="28"/>
      <c r="HY2329" s="28"/>
      <c r="HZ2329" s="28"/>
      <c r="IA2329" s="28"/>
      <c r="IB2329" s="28"/>
      <c r="IC2329" s="28"/>
      <c r="ID2329" s="28"/>
      <c r="IE2329" s="28"/>
      <c r="IF2329" s="28"/>
      <c r="IG2329" s="28"/>
      <c r="IH2329" s="28"/>
      <c r="II2329" s="28"/>
      <c r="IJ2329" s="28"/>
      <c r="IK2329" s="28"/>
      <c r="IL2329" s="28"/>
      <c r="IM2329" s="28"/>
      <c r="IN2329" s="28"/>
      <c r="IO2329" s="28"/>
    </row>
    <row r="2330" spans="1:249" s="50" customFormat="1" ht="14.25">
      <c r="A2330" s="28"/>
      <c r="B2330" s="28"/>
      <c r="C2330" s="28"/>
      <c r="D2330" s="28"/>
      <c r="E2330" s="28"/>
      <c r="F2330"/>
      <c r="G2330"/>
      <c r="H2330" s="1"/>
      <c r="I2330" s="1"/>
      <c r="J2330" s="1"/>
      <c r="K2330" s="2"/>
      <c r="L2330" s="1"/>
      <c r="M2330"/>
      <c r="N2330" s="28"/>
      <c r="O2330" s="28"/>
      <c r="T2330" s="194"/>
      <c r="V2330" s="28"/>
      <c r="W2330" s="28"/>
      <c r="X2330" s="28"/>
      <c r="AC2330" s="194"/>
      <c r="AE2330" s="28"/>
      <c r="AF2330" s="28"/>
      <c r="AG2330" s="28"/>
      <c r="AL2330" s="194"/>
      <c r="AN2330" s="28"/>
      <c r="AO2330" s="28"/>
      <c r="AP2330" s="28"/>
      <c r="AU2330" s="194"/>
      <c r="AW2330" s="28"/>
      <c r="AX2330" s="28"/>
      <c r="AY2330" s="28"/>
      <c r="BD2330" s="194"/>
      <c r="BF2330" s="28"/>
      <c r="BG2330" s="28"/>
      <c r="BH2330" s="28"/>
      <c r="BM2330" s="194"/>
      <c r="BO2330" s="28"/>
      <c r="BP2330" s="28"/>
      <c r="BQ2330" s="28"/>
      <c r="BV2330" s="194"/>
      <c r="BX2330" s="28"/>
      <c r="BY2330" s="28"/>
      <c r="BZ2330" s="28"/>
      <c r="CE2330" s="194"/>
      <c r="CG2330" s="28"/>
      <c r="CH2330" s="28"/>
      <c r="CI2330" s="28"/>
      <c r="CN2330" s="194"/>
      <c r="CP2330" s="28"/>
      <c r="CQ2330" s="28"/>
      <c r="CR2330" s="28"/>
      <c r="CW2330" s="194"/>
      <c r="CY2330" s="28"/>
      <c r="CZ2330" s="28"/>
      <c r="DA2330" s="28"/>
      <c r="DF2330" s="194"/>
      <c r="DH2330" s="28"/>
      <c r="DI2330" s="28"/>
      <c r="DJ2330" s="28"/>
      <c r="DO2330" s="194"/>
      <c r="DQ2330" s="28"/>
      <c r="DR2330" s="28"/>
      <c r="DS2330" s="28"/>
      <c r="DX2330" s="194"/>
      <c r="DZ2330" s="28"/>
      <c r="EA2330" s="28"/>
      <c r="EB2330" s="28"/>
      <c r="EG2330" s="194"/>
      <c r="EI2330" s="28"/>
      <c r="EJ2330" s="28"/>
      <c r="EK2330" s="28"/>
      <c r="EP2330" s="194"/>
      <c r="ER2330" s="28"/>
      <c r="ES2330" s="28"/>
      <c r="ET2330" s="28"/>
      <c r="EY2330" s="194"/>
      <c r="FA2330" s="28"/>
      <c r="FB2330" s="28"/>
      <c r="FC2330" s="28"/>
      <c r="FH2330" s="194"/>
      <c r="FJ2330" s="28"/>
      <c r="FK2330" s="28"/>
      <c r="FL2330" s="28"/>
      <c r="FQ2330" s="194"/>
      <c r="FS2330" s="28"/>
      <c r="FT2330" s="28"/>
      <c r="FU2330" s="28"/>
      <c r="FZ2330" s="194"/>
      <c r="GB2330" s="28"/>
      <c r="GC2330" s="28"/>
      <c r="GD2330" s="28"/>
      <c r="GI2330" s="194"/>
      <c r="GK2330" s="28"/>
      <c r="GL2330" s="28"/>
      <c r="GM2330" s="28"/>
      <c r="GR2330" s="194"/>
      <c r="GT2330" s="28"/>
      <c r="GU2330" s="28"/>
      <c r="GV2330" s="28"/>
      <c r="HA2330" s="194"/>
      <c r="HC2330" s="28"/>
      <c r="HD2330" s="28"/>
      <c r="HE2330" s="28"/>
      <c r="HJ2330" s="28"/>
      <c r="HK2330" s="28"/>
      <c r="HL2330" s="28"/>
      <c r="HM2330" s="28"/>
      <c r="HN2330" s="28"/>
      <c r="HO2330" s="28"/>
      <c r="HP2330" s="28"/>
      <c r="HQ2330" s="28"/>
      <c r="HR2330" s="28"/>
      <c r="HS2330" s="28"/>
      <c r="HT2330" s="28"/>
      <c r="HU2330" s="28"/>
      <c r="HV2330" s="28"/>
      <c r="HW2330" s="28"/>
      <c r="HX2330" s="28"/>
      <c r="HY2330" s="28"/>
      <c r="HZ2330" s="28"/>
      <c r="IA2330" s="28"/>
      <c r="IB2330" s="28"/>
      <c r="IC2330" s="28"/>
      <c r="ID2330" s="28"/>
      <c r="IE2330" s="28"/>
      <c r="IF2330" s="28"/>
      <c r="IG2330" s="28"/>
      <c r="IH2330" s="28"/>
      <c r="II2330" s="28"/>
      <c r="IJ2330" s="28"/>
      <c r="IK2330" s="28"/>
      <c r="IL2330" s="28"/>
      <c r="IM2330" s="28"/>
      <c r="IN2330" s="28"/>
      <c r="IO2330" s="28"/>
    </row>
    <row r="2331" spans="1:249" s="50" customFormat="1" ht="14.25">
      <c r="A2331" s="28"/>
      <c r="B2331" s="28"/>
      <c r="C2331" s="28"/>
      <c r="D2331" s="28"/>
      <c r="E2331" s="28"/>
      <c r="F2331"/>
      <c r="G2331"/>
      <c r="H2331" s="1"/>
      <c r="I2331" s="1"/>
      <c r="J2331" s="1"/>
      <c r="K2331" s="2"/>
      <c r="L2331" s="1"/>
      <c r="M2331"/>
      <c r="N2331" s="28"/>
      <c r="O2331" s="28"/>
      <c r="T2331" s="194"/>
      <c r="V2331" s="28"/>
      <c r="W2331" s="28"/>
      <c r="X2331" s="28"/>
      <c r="AC2331" s="194"/>
      <c r="AE2331" s="28"/>
      <c r="AF2331" s="28"/>
      <c r="AG2331" s="28"/>
      <c r="AL2331" s="194"/>
      <c r="AN2331" s="28"/>
      <c r="AO2331" s="28"/>
      <c r="AP2331" s="28"/>
      <c r="AU2331" s="194"/>
      <c r="AW2331" s="28"/>
      <c r="AX2331" s="28"/>
      <c r="AY2331" s="28"/>
      <c r="BD2331" s="194"/>
      <c r="BF2331" s="28"/>
      <c r="BG2331" s="28"/>
      <c r="BH2331" s="28"/>
      <c r="BM2331" s="194"/>
      <c r="BO2331" s="28"/>
      <c r="BP2331" s="28"/>
      <c r="BQ2331" s="28"/>
      <c r="BV2331" s="194"/>
      <c r="BX2331" s="28"/>
      <c r="BY2331" s="28"/>
      <c r="BZ2331" s="28"/>
      <c r="CE2331" s="194"/>
      <c r="CG2331" s="28"/>
      <c r="CH2331" s="28"/>
      <c r="CI2331" s="28"/>
      <c r="CN2331" s="194"/>
      <c r="CP2331" s="28"/>
      <c r="CQ2331" s="28"/>
      <c r="CR2331" s="28"/>
      <c r="CW2331" s="194"/>
      <c r="CY2331" s="28"/>
      <c r="CZ2331" s="28"/>
      <c r="DA2331" s="28"/>
      <c r="DF2331" s="194"/>
      <c r="DH2331" s="28"/>
      <c r="DI2331" s="28"/>
      <c r="DJ2331" s="28"/>
      <c r="DO2331" s="194"/>
      <c r="DQ2331" s="28"/>
      <c r="DR2331" s="28"/>
      <c r="DS2331" s="28"/>
      <c r="DX2331" s="194"/>
      <c r="DZ2331" s="28"/>
      <c r="EA2331" s="28"/>
      <c r="EB2331" s="28"/>
      <c r="EG2331" s="194"/>
      <c r="EI2331" s="28"/>
      <c r="EJ2331" s="28"/>
      <c r="EK2331" s="28"/>
      <c r="EP2331" s="194"/>
      <c r="ER2331" s="28"/>
      <c r="ES2331" s="28"/>
      <c r="ET2331" s="28"/>
      <c r="EY2331" s="194"/>
      <c r="FA2331" s="28"/>
      <c r="FB2331" s="28"/>
      <c r="FC2331" s="28"/>
      <c r="FH2331" s="194"/>
      <c r="FJ2331" s="28"/>
      <c r="FK2331" s="28"/>
      <c r="FL2331" s="28"/>
      <c r="FQ2331" s="194"/>
      <c r="FS2331" s="28"/>
      <c r="FT2331" s="28"/>
      <c r="FU2331" s="28"/>
      <c r="FZ2331" s="194"/>
      <c r="GB2331" s="28"/>
      <c r="GC2331" s="28"/>
      <c r="GD2331" s="28"/>
      <c r="GI2331" s="194"/>
      <c r="GK2331" s="28"/>
      <c r="GL2331" s="28"/>
      <c r="GM2331" s="28"/>
      <c r="GR2331" s="194"/>
      <c r="GT2331" s="28"/>
      <c r="GU2331" s="28"/>
      <c r="GV2331" s="28"/>
      <c r="HA2331" s="194"/>
      <c r="HC2331" s="28"/>
      <c r="HD2331" s="28"/>
      <c r="HE2331" s="28"/>
      <c r="HJ2331" s="28"/>
      <c r="HK2331" s="28"/>
      <c r="HL2331" s="28"/>
      <c r="HM2331" s="28"/>
      <c r="HN2331" s="28"/>
      <c r="HO2331" s="28"/>
      <c r="HP2331" s="28"/>
      <c r="HQ2331" s="28"/>
      <c r="HR2331" s="28"/>
      <c r="HS2331" s="28"/>
      <c r="HT2331" s="28"/>
      <c r="HU2331" s="28"/>
      <c r="HV2331" s="28"/>
      <c r="HW2331" s="28"/>
      <c r="HX2331" s="28"/>
      <c r="HY2331" s="28"/>
      <c r="HZ2331" s="28"/>
      <c r="IA2331" s="28"/>
      <c r="IB2331" s="28"/>
      <c r="IC2331" s="28"/>
      <c r="ID2331" s="28"/>
      <c r="IE2331" s="28"/>
      <c r="IF2331" s="28"/>
      <c r="IG2331" s="28"/>
      <c r="IH2331" s="28"/>
      <c r="II2331" s="28"/>
      <c r="IJ2331" s="28"/>
      <c r="IK2331" s="28"/>
      <c r="IL2331" s="28"/>
      <c r="IM2331" s="28"/>
      <c r="IN2331" s="28"/>
      <c r="IO2331" s="28"/>
    </row>
    <row r="2332" spans="1:249" s="50" customFormat="1" ht="14.25">
      <c r="A2332" s="28"/>
      <c r="B2332" s="28"/>
      <c r="C2332" s="28"/>
      <c r="D2332" s="28"/>
      <c r="E2332" s="28"/>
      <c r="F2332"/>
      <c r="G2332"/>
      <c r="H2332" s="1"/>
      <c r="I2332" s="1"/>
      <c r="J2332" s="1"/>
      <c r="K2332" s="2"/>
      <c r="L2332" s="1"/>
      <c r="M2332"/>
      <c r="N2332" s="28"/>
      <c r="O2332" s="28"/>
      <c r="T2332" s="194"/>
      <c r="V2332" s="28"/>
      <c r="W2332" s="28"/>
      <c r="X2332" s="28"/>
      <c r="AC2332" s="194"/>
      <c r="AE2332" s="28"/>
      <c r="AF2332" s="28"/>
      <c r="AG2332" s="28"/>
      <c r="AL2332" s="194"/>
      <c r="AN2332" s="28"/>
      <c r="AO2332" s="28"/>
      <c r="AP2332" s="28"/>
      <c r="AU2332" s="194"/>
      <c r="AW2332" s="28"/>
      <c r="AX2332" s="28"/>
      <c r="AY2332" s="28"/>
      <c r="BD2332" s="194"/>
      <c r="BF2332" s="28"/>
      <c r="BG2332" s="28"/>
      <c r="BH2332" s="28"/>
      <c r="BM2332" s="194"/>
      <c r="BO2332" s="28"/>
      <c r="BP2332" s="28"/>
      <c r="BQ2332" s="28"/>
      <c r="BV2332" s="194"/>
      <c r="BX2332" s="28"/>
      <c r="BY2332" s="28"/>
      <c r="BZ2332" s="28"/>
      <c r="CE2332" s="194"/>
      <c r="CG2332" s="28"/>
      <c r="CH2332" s="28"/>
      <c r="CI2332" s="28"/>
      <c r="CN2332" s="194"/>
      <c r="CP2332" s="28"/>
      <c r="CQ2332" s="28"/>
      <c r="CR2332" s="28"/>
      <c r="CW2332" s="194"/>
      <c r="CY2332" s="28"/>
      <c r="CZ2332" s="28"/>
      <c r="DA2332" s="28"/>
      <c r="DF2332" s="194"/>
      <c r="DH2332" s="28"/>
      <c r="DI2332" s="28"/>
      <c r="DJ2332" s="28"/>
      <c r="DO2332" s="194"/>
      <c r="DQ2332" s="28"/>
      <c r="DR2332" s="28"/>
      <c r="DS2332" s="28"/>
      <c r="DX2332" s="194"/>
      <c r="DZ2332" s="28"/>
      <c r="EA2332" s="28"/>
      <c r="EB2332" s="28"/>
      <c r="EG2332" s="194"/>
      <c r="EI2332" s="28"/>
      <c r="EJ2332" s="28"/>
      <c r="EK2332" s="28"/>
      <c r="EP2332" s="194"/>
      <c r="ER2332" s="28"/>
      <c r="ES2332" s="28"/>
      <c r="ET2332" s="28"/>
      <c r="EY2332" s="194"/>
      <c r="FA2332" s="28"/>
      <c r="FB2332" s="28"/>
      <c r="FC2332" s="28"/>
      <c r="FH2332" s="194"/>
      <c r="FJ2332" s="28"/>
      <c r="FK2332" s="28"/>
      <c r="FL2332" s="28"/>
      <c r="FQ2332" s="194"/>
      <c r="FS2332" s="28"/>
      <c r="FT2332" s="28"/>
      <c r="FU2332" s="28"/>
      <c r="FZ2332" s="194"/>
      <c r="GB2332" s="28"/>
      <c r="GC2332" s="28"/>
      <c r="GD2332" s="28"/>
      <c r="GI2332" s="194"/>
      <c r="GK2332" s="28"/>
      <c r="GL2332" s="28"/>
      <c r="GM2332" s="28"/>
      <c r="GR2332" s="194"/>
      <c r="GT2332" s="28"/>
      <c r="GU2332" s="28"/>
      <c r="GV2332" s="28"/>
      <c r="HA2332" s="194"/>
      <c r="HC2332" s="28"/>
      <c r="HD2332" s="28"/>
      <c r="HE2332" s="28"/>
      <c r="HJ2332" s="28"/>
      <c r="HK2332" s="28"/>
      <c r="HL2332" s="28"/>
      <c r="HM2332" s="28"/>
      <c r="HN2332" s="28"/>
      <c r="HO2332" s="28"/>
      <c r="HP2332" s="28"/>
      <c r="HQ2332" s="28"/>
      <c r="HR2332" s="28"/>
      <c r="HS2332" s="28"/>
      <c r="HT2332" s="28"/>
      <c r="HU2332" s="28"/>
      <c r="HV2332" s="28"/>
      <c r="HW2332" s="28"/>
      <c r="HX2332" s="28"/>
      <c r="HY2332" s="28"/>
      <c r="HZ2332" s="28"/>
      <c r="IA2332" s="28"/>
      <c r="IB2332" s="28"/>
      <c r="IC2332" s="28"/>
      <c r="ID2332" s="28"/>
      <c r="IE2332" s="28"/>
      <c r="IF2332" s="28"/>
      <c r="IG2332" s="28"/>
      <c r="IH2332" s="28"/>
      <c r="II2332" s="28"/>
      <c r="IJ2332" s="28"/>
      <c r="IK2332" s="28"/>
      <c r="IL2332" s="28"/>
      <c r="IM2332" s="28"/>
      <c r="IN2332" s="28"/>
      <c r="IO2332" s="28"/>
    </row>
    <row r="2333" spans="1:249" s="50" customFormat="1" ht="14.25">
      <c r="A2333" s="28"/>
      <c r="B2333" s="28"/>
      <c r="C2333" s="28"/>
      <c r="D2333" s="28"/>
      <c r="E2333" s="28"/>
      <c r="F2333"/>
      <c r="G2333"/>
      <c r="H2333" s="1"/>
      <c r="I2333" s="1"/>
      <c r="J2333" s="1"/>
      <c r="K2333" s="2"/>
      <c r="L2333" s="1"/>
      <c r="M2333"/>
      <c r="N2333" s="28"/>
      <c r="O2333" s="28"/>
      <c r="T2333" s="194"/>
      <c r="V2333" s="28"/>
      <c r="W2333" s="28"/>
      <c r="X2333" s="28"/>
      <c r="AC2333" s="194"/>
      <c r="AE2333" s="28"/>
      <c r="AF2333" s="28"/>
      <c r="AG2333" s="28"/>
      <c r="AL2333" s="194"/>
      <c r="AN2333" s="28"/>
      <c r="AO2333" s="28"/>
      <c r="AP2333" s="28"/>
      <c r="AU2333" s="194"/>
      <c r="AW2333" s="28"/>
      <c r="AX2333" s="28"/>
      <c r="AY2333" s="28"/>
      <c r="BD2333" s="194"/>
      <c r="BF2333" s="28"/>
      <c r="BG2333" s="28"/>
      <c r="BH2333" s="28"/>
      <c r="BM2333" s="194"/>
      <c r="BO2333" s="28"/>
      <c r="BP2333" s="28"/>
      <c r="BQ2333" s="28"/>
      <c r="BV2333" s="194"/>
      <c r="BX2333" s="28"/>
      <c r="BY2333" s="28"/>
      <c r="BZ2333" s="28"/>
      <c r="CE2333" s="194"/>
      <c r="CG2333" s="28"/>
      <c r="CH2333" s="28"/>
      <c r="CI2333" s="28"/>
      <c r="CN2333" s="194"/>
      <c r="CP2333" s="28"/>
      <c r="CQ2333" s="28"/>
      <c r="CR2333" s="28"/>
      <c r="CW2333" s="194"/>
      <c r="CY2333" s="28"/>
      <c r="CZ2333" s="28"/>
      <c r="DA2333" s="28"/>
      <c r="DF2333" s="194"/>
      <c r="DH2333" s="28"/>
      <c r="DI2333" s="28"/>
      <c r="DJ2333" s="28"/>
      <c r="DO2333" s="194"/>
      <c r="DQ2333" s="28"/>
      <c r="DR2333" s="28"/>
      <c r="DS2333" s="28"/>
      <c r="DX2333" s="194"/>
      <c r="DZ2333" s="28"/>
      <c r="EA2333" s="28"/>
      <c r="EB2333" s="28"/>
      <c r="EG2333" s="194"/>
      <c r="EI2333" s="28"/>
      <c r="EJ2333" s="28"/>
      <c r="EK2333" s="28"/>
      <c r="EP2333" s="194"/>
      <c r="ER2333" s="28"/>
      <c r="ES2333" s="28"/>
      <c r="ET2333" s="28"/>
      <c r="EY2333" s="194"/>
      <c r="FA2333" s="28"/>
      <c r="FB2333" s="28"/>
      <c r="FC2333" s="28"/>
      <c r="FH2333" s="194"/>
      <c r="FJ2333" s="28"/>
      <c r="FK2333" s="28"/>
      <c r="FL2333" s="28"/>
      <c r="FQ2333" s="194"/>
      <c r="FS2333" s="28"/>
      <c r="FT2333" s="28"/>
      <c r="FU2333" s="28"/>
      <c r="FZ2333" s="194"/>
      <c r="GB2333" s="28"/>
      <c r="GC2333" s="28"/>
      <c r="GD2333" s="28"/>
      <c r="GI2333" s="194"/>
      <c r="GK2333" s="28"/>
      <c r="GL2333" s="28"/>
      <c r="GM2333" s="28"/>
      <c r="GR2333" s="194"/>
      <c r="GT2333" s="28"/>
      <c r="GU2333" s="28"/>
      <c r="GV2333" s="28"/>
      <c r="HA2333" s="194"/>
      <c r="HC2333" s="28"/>
      <c r="HD2333" s="28"/>
      <c r="HE2333" s="28"/>
      <c r="HJ2333" s="28"/>
      <c r="HK2333" s="28"/>
      <c r="HL2333" s="28"/>
      <c r="HM2333" s="28"/>
      <c r="HN2333" s="28"/>
      <c r="HO2333" s="28"/>
      <c r="HP2333" s="28"/>
      <c r="HQ2333" s="28"/>
      <c r="HR2333" s="28"/>
      <c r="HS2333" s="28"/>
      <c r="HT2333" s="28"/>
      <c r="HU2333" s="28"/>
      <c r="HV2333" s="28"/>
      <c r="HW2333" s="28"/>
      <c r="HX2333" s="28"/>
      <c r="HY2333" s="28"/>
      <c r="HZ2333" s="28"/>
      <c r="IA2333" s="28"/>
      <c r="IB2333" s="28"/>
      <c r="IC2333" s="28"/>
      <c r="ID2333" s="28"/>
      <c r="IE2333" s="28"/>
      <c r="IF2333" s="28"/>
      <c r="IG2333" s="28"/>
      <c r="IH2333" s="28"/>
      <c r="II2333" s="28"/>
      <c r="IJ2333" s="28"/>
      <c r="IK2333" s="28"/>
      <c r="IL2333" s="28"/>
      <c r="IM2333" s="28"/>
      <c r="IN2333" s="28"/>
      <c r="IO2333" s="28"/>
    </row>
    <row r="2334" spans="1:249" s="50" customFormat="1" ht="14.25">
      <c r="A2334" s="28"/>
      <c r="B2334" s="28"/>
      <c r="C2334" s="28"/>
      <c r="D2334" s="28"/>
      <c r="E2334" s="28"/>
      <c r="F2334"/>
      <c r="G2334"/>
      <c r="H2334" s="1"/>
      <c r="I2334" s="1"/>
      <c r="J2334" s="1"/>
      <c r="K2334" s="2"/>
      <c r="L2334" s="1"/>
      <c r="M2334"/>
      <c r="N2334" s="28"/>
      <c r="O2334" s="28"/>
      <c r="T2334" s="194"/>
      <c r="V2334" s="28"/>
      <c r="W2334" s="28"/>
      <c r="X2334" s="28"/>
      <c r="AC2334" s="194"/>
      <c r="AE2334" s="28"/>
      <c r="AF2334" s="28"/>
      <c r="AG2334" s="28"/>
      <c r="AL2334" s="194"/>
      <c r="AN2334" s="28"/>
      <c r="AO2334" s="28"/>
      <c r="AP2334" s="28"/>
      <c r="AU2334" s="194"/>
      <c r="AW2334" s="28"/>
      <c r="AX2334" s="28"/>
      <c r="AY2334" s="28"/>
      <c r="BD2334" s="194"/>
      <c r="BF2334" s="28"/>
      <c r="BG2334" s="28"/>
      <c r="BH2334" s="28"/>
      <c r="BM2334" s="194"/>
      <c r="BO2334" s="28"/>
      <c r="BP2334" s="28"/>
      <c r="BQ2334" s="28"/>
      <c r="BV2334" s="194"/>
      <c r="BX2334" s="28"/>
      <c r="BY2334" s="28"/>
      <c r="BZ2334" s="28"/>
      <c r="CE2334" s="194"/>
      <c r="CG2334" s="28"/>
      <c r="CH2334" s="28"/>
      <c r="CI2334" s="28"/>
      <c r="CN2334" s="194"/>
      <c r="CP2334" s="28"/>
      <c r="CQ2334" s="28"/>
      <c r="CR2334" s="28"/>
      <c r="CW2334" s="194"/>
      <c r="CY2334" s="28"/>
      <c r="CZ2334" s="28"/>
      <c r="DA2334" s="28"/>
      <c r="DF2334" s="194"/>
      <c r="DH2334" s="28"/>
      <c r="DI2334" s="28"/>
      <c r="DJ2334" s="28"/>
      <c r="DO2334" s="194"/>
      <c r="DQ2334" s="28"/>
      <c r="DR2334" s="28"/>
      <c r="DS2334" s="28"/>
      <c r="DX2334" s="194"/>
      <c r="DZ2334" s="28"/>
      <c r="EA2334" s="28"/>
      <c r="EB2334" s="28"/>
      <c r="EG2334" s="194"/>
      <c r="EI2334" s="28"/>
      <c r="EJ2334" s="28"/>
      <c r="EK2334" s="28"/>
      <c r="EP2334" s="194"/>
      <c r="ER2334" s="28"/>
      <c r="ES2334" s="28"/>
      <c r="ET2334" s="28"/>
      <c r="EY2334" s="194"/>
      <c r="FA2334" s="28"/>
      <c r="FB2334" s="28"/>
      <c r="FC2334" s="28"/>
      <c r="FH2334" s="194"/>
      <c r="FJ2334" s="28"/>
      <c r="FK2334" s="28"/>
      <c r="FL2334" s="28"/>
      <c r="FQ2334" s="194"/>
      <c r="FS2334" s="28"/>
      <c r="FT2334" s="28"/>
      <c r="FU2334" s="28"/>
      <c r="FZ2334" s="194"/>
      <c r="GB2334" s="28"/>
      <c r="GC2334" s="28"/>
      <c r="GD2334" s="28"/>
      <c r="GI2334" s="194"/>
      <c r="GK2334" s="28"/>
      <c r="GL2334" s="28"/>
      <c r="GM2334" s="28"/>
      <c r="GR2334" s="194"/>
      <c r="GT2334" s="28"/>
      <c r="GU2334" s="28"/>
      <c r="GV2334" s="28"/>
      <c r="HA2334" s="194"/>
      <c r="HC2334" s="28"/>
      <c r="HD2334" s="28"/>
      <c r="HE2334" s="28"/>
      <c r="HJ2334" s="28"/>
      <c r="HK2334" s="28"/>
      <c r="HL2334" s="28"/>
      <c r="HM2334" s="28"/>
      <c r="HN2334" s="28"/>
      <c r="HO2334" s="28"/>
      <c r="HP2334" s="28"/>
      <c r="HQ2334" s="28"/>
      <c r="HR2334" s="28"/>
      <c r="HS2334" s="28"/>
      <c r="HT2334" s="28"/>
      <c r="HU2334" s="28"/>
      <c r="HV2334" s="28"/>
      <c r="HW2334" s="28"/>
      <c r="HX2334" s="28"/>
      <c r="HY2334" s="28"/>
      <c r="HZ2334" s="28"/>
      <c r="IA2334" s="28"/>
      <c r="IB2334" s="28"/>
      <c r="IC2334" s="28"/>
      <c r="ID2334" s="28"/>
      <c r="IE2334" s="28"/>
      <c r="IF2334" s="28"/>
      <c r="IG2334" s="28"/>
      <c r="IH2334" s="28"/>
      <c r="II2334" s="28"/>
      <c r="IJ2334" s="28"/>
      <c r="IK2334" s="28"/>
      <c r="IL2334" s="28"/>
      <c r="IM2334" s="28"/>
      <c r="IN2334" s="28"/>
      <c r="IO2334" s="28"/>
    </row>
    <row r="2335" spans="1:249" s="50" customFormat="1" ht="14.25">
      <c r="A2335" s="28"/>
      <c r="B2335" s="28"/>
      <c r="C2335" s="28"/>
      <c r="D2335" s="28"/>
      <c r="E2335" s="28"/>
      <c r="F2335"/>
      <c r="G2335"/>
      <c r="H2335" s="1"/>
      <c r="I2335" s="1"/>
      <c r="J2335" s="1"/>
      <c r="K2335" s="2"/>
      <c r="L2335" s="1"/>
      <c r="M2335"/>
      <c r="N2335" s="28"/>
      <c r="O2335" s="28"/>
      <c r="T2335" s="194"/>
      <c r="V2335" s="28"/>
      <c r="W2335" s="28"/>
      <c r="X2335" s="28"/>
      <c r="AC2335" s="194"/>
      <c r="AE2335" s="28"/>
      <c r="AF2335" s="28"/>
      <c r="AG2335" s="28"/>
      <c r="AL2335" s="194"/>
      <c r="AN2335" s="28"/>
      <c r="AO2335" s="28"/>
      <c r="AP2335" s="28"/>
      <c r="AU2335" s="194"/>
      <c r="AW2335" s="28"/>
      <c r="AX2335" s="28"/>
      <c r="AY2335" s="28"/>
      <c r="BD2335" s="194"/>
      <c r="BF2335" s="28"/>
      <c r="BG2335" s="28"/>
      <c r="BH2335" s="28"/>
      <c r="BM2335" s="194"/>
      <c r="BO2335" s="28"/>
      <c r="BP2335" s="28"/>
      <c r="BQ2335" s="28"/>
      <c r="BV2335" s="194"/>
      <c r="BX2335" s="28"/>
      <c r="BY2335" s="28"/>
      <c r="BZ2335" s="28"/>
      <c r="CE2335" s="194"/>
      <c r="CG2335" s="28"/>
      <c r="CH2335" s="28"/>
      <c r="CI2335" s="28"/>
      <c r="CN2335" s="194"/>
      <c r="CP2335" s="28"/>
      <c r="CQ2335" s="28"/>
      <c r="CR2335" s="28"/>
      <c r="CW2335" s="194"/>
      <c r="CY2335" s="28"/>
      <c r="CZ2335" s="28"/>
      <c r="DA2335" s="28"/>
      <c r="DF2335" s="194"/>
      <c r="DH2335" s="28"/>
      <c r="DI2335" s="28"/>
      <c r="DJ2335" s="28"/>
      <c r="DO2335" s="194"/>
      <c r="DQ2335" s="28"/>
      <c r="DR2335" s="28"/>
      <c r="DS2335" s="28"/>
      <c r="DX2335" s="194"/>
      <c r="DZ2335" s="28"/>
      <c r="EA2335" s="28"/>
      <c r="EB2335" s="28"/>
      <c r="EG2335" s="194"/>
      <c r="EI2335" s="28"/>
      <c r="EJ2335" s="28"/>
      <c r="EK2335" s="28"/>
      <c r="EP2335" s="194"/>
      <c r="ER2335" s="28"/>
      <c r="ES2335" s="28"/>
      <c r="ET2335" s="28"/>
      <c r="EY2335" s="194"/>
      <c r="FA2335" s="28"/>
      <c r="FB2335" s="28"/>
      <c r="FC2335" s="28"/>
      <c r="FH2335" s="194"/>
      <c r="FJ2335" s="28"/>
      <c r="FK2335" s="28"/>
      <c r="FL2335" s="28"/>
      <c r="FQ2335" s="194"/>
      <c r="FS2335" s="28"/>
      <c r="FT2335" s="28"/>
      <c r="FU2335" s="28"/>
      <c r="FZ2335" s="194"/>
      <c r="GB2335" s="28"/>
      <c r="GC2335" s="28"/>
      <c r="GD2335" s="28"/>
      <c r="GI2335" s="194"/>
      <c r="GK2335" s="28"/>
      <c r="GL2335" s="28"/>
      <c r="GM2335" s="28"/>
      <c r="GR2335" s="194"/>
      <c r="GT2335" s="28"/>
      <c r="GU2335" s="28"/>
      <c r="GV2335" s="28"/>
      <c r="HA2335" s="194"/>
      <c r="HC2335" s="28"/>
      <c r="HD2335" s="28"/>
      <c r="HE2335" s="28"/>
      <c r="HJ2335" s="28"/>
      <c r="HK2335" s="28"/>
      <c r="HL2335" s="28"/>
      <c r="HM2335" s="28"/>
      <c r="HN2335" s="28"/>
      <c r="HO2335" s="28"/>
      <c r="HP2335" s="28"/>
      <c r="HQ2335" s="28"/>
      <c r="HR2335" s="28"/>
      <c r="HS2335" s="28"/>
      <c r="HT2335" s="28"/>
      <c r="HU2335" s="28"/>
      <c r="HV2335" s="28"/>
      <c r="HW2335" s="28"/>
      <c r="HX2335" s="28"/>
      <c r="HY2335" s="28"/>
      <c r="HZ2335" s="28"/>
      <c r="IA2335" s="28"/>
      <c r="IB2335" s="28"/>
      <c r="IC2335" s="28"/>
      <c r="ID2335" s="28"/>
      <c r="IE2335" s="28"/>
      <c r="IF2335" s="28"/>
      <c r="IG2335" s="28"/>
      <c r="IH2335" s="28"/>
      <c r="II2335" s="28"/>
      <c r="IJ2335" s="28"/>
      <c r="IK2335" s="28"/>
      <c r="IL2335" s="28"/>
      <c r="IM2335" s="28"/>
      <c r="IN2335" s="28"/>
      <c r="IO2335" s="28"/>
    </row>
    <row r="2336" spans="1:249" s="50" customFormat="1" ht="14.25">
      <c r="A2336" s="28"/>
      <c r="B2336" s="28"/>
      <c r="C2336" s="28"/>
      <c r="D2336" s="28"/>
      <c r="E2336" s="28"/>
      <c r="F2336"/>
      <c r="G2336"/>
      <c r="H2336" s="1"/>
      <c r="I2336" s="1"/>
      <c r="J2336" s="1"/>
      <c r="K2336" s="2"/>
      <c r="L2336" s="1"/>
      <c r="M2336"/>
      <c r="N2336" s="28"/>
      <c r="O2336" s="28"/>
      <c r="T2336" s="194"/>
      <c r="V2336" s="28"/>
      <c r="W2336" s="28"/>
      <c r="X2336" s="28"/>
      <c r="AC2336" s="194"/>
      <c r="AE2336" s="28"/>
      <c r="AF2336" s="28"/>
      <c r="AG2336" s="28"/>
      <c r="AL2336" s="194"/>
      <c r="AN2336" s="28"/>
      <c r="AO2336" s="28"/>
      <c r="AP2336" s="28"/>
      <c r="AU2336" s="194"/>
      <c r="AW2336" s="28"/>
      <c r="AX2336" s="28"/>
      <c r="AY2336" s="28"/>
      <c r="BD2336" s="194"/>
      <c r="BF2336" s="28"/>
      <c r="BG2336" s="28"/>
      <c r="BH2336" s="28"/>
      <c r="BM2336" s="194"/>
      <c r="BO2336" s="28"/>
      <c r="BP2336" s="28"/>
      <c r="BQ2336" s="28"/>
      <c r="BV2336" s="194"/>
      <c r="BX2336" s="28"/>
      <c r="BY2336" s="28"/>
      <c r="BZ2336" s="28"/>
      <c r="CE2336" s="194"/>
      <c r="CG2336" s="28"/>
      <c r="CH2336" s="28"/>
      <c r="CI2336" s="28"/>
      <c r="CN2336" s="194"/>
      <c r="CP2336" s="28"/>
      <c r="CQ2336" s="28"/>
      <c r="CR2336" s="28"/>
      <c r="CW2336" s="194"/>
      <c r="CY2336" s="28"/>
      <c r="CZ2336" s="28"/>
      <c r="DA2336" s="28"/>
      <c r="DF2336" s="194"/>
      <c r="DH2336" s="28"/>
      <c r="DI2336" s="28"/>
      <c r="DJ2336" s="28"/>
      <c r="DO2336" s="194"/>
      <c r="DQ2336" s="28"/>
      <c r="DR2336" s="28"/>
      <c r="DS2336" s="28"/>
      <c r="DX2336" s="194"/>
      <c r="DZ2336" s="28"/>
      <c r="EA2336" s="28"/>
      <c r="EB2336" s="28"/>
      <c r="EG2336" s="194"/>
      <c r="EI2336" s="28"/>
      <c r="EJ2336" s="28"/>
      <c r="EK2336" s="28"/>
      <c r="EP2336" s="194"/>
      <c r="ER2336" s="28"/>
      <c r="ES2336" s="28"/>
      <c r="ET2336" s="28"/>
      <c r="EY2336" s="194"/>
      <c r="FA2336" s="28"/>
      <c r="FB2336" s="28"/>
      <c r="FC2336" s="28"/>
      <c r="FH2336" s="194"/>
      <c r="FJ2336" s="28"/>
      <c r="FK2336" s="28"/>
      <c r="FL2336" s="28"/>
      <c r="FQ2336" s="194"/>
      <c r="FS2336" s="28"/>
      <c r="FT2336" s="28"/>
      <c r="FU2336" s="28"/>
      <c r="FZ2336" s="194"/>
      <c r="GB2336" s="28"/>
      <c r="GC2336" s="28"/>
      <c r="GD2336" s="28"/>
      <c r="GI2336" s="194"/>
      <c r="GK2336" s="28"/>
      <c r="GL2336" s="28"/>
      <c r="GM2336" s="28"/>
      <c r="GR2336" s="194"/>
      <c r="GT2336" s="28"/>
      <c r="GU2336" s="28"/>
      <c r="GV2336" s="28"/>
      <c r="HA2336" s="194"/>
      <c r="HC2336" s="28"/>
      <c r="HD2336" s="28"/>
      <c r="HE2336" s="28"/>
      <c r="HJ2336" s="28"/>
      <c r="HK2336" s="28"/>
      <c r="HL2336" s="28"/>
      <c r="HM2336" s="28"/>
      <c r="HN2336" s="28"/>
      <c r="HO2336" s="28"/>
      <c r="HP2336" s="28"/>
      <c r="HQ2336" s="28"/>
      <c r="HR2336" s="28"/>
      <c r="HS2336" s="28"/>
      <c r="HT2336" s="28"/>
      <c r="HU2336" s="28"/>
      <c r="HV2336" s="28"/>
      <c r="HW2336" s="28"/>
      <c r="HX2336" s="28"/>
      <c r="HY2336" s="28"/>
      <c r="HZ2336" s="28"/>
      <c r="IA2336" s="28"/>
      <c r="IB2336" s="28"/>
      <c r="IC2336" s="28"/>
      <c r="ID2336" s="28"/>
      <c r="IE2336" s="28"/>
      <c r="IF2336" s="28"/>
      <c r="IG2336" s="28"/>
      <c r="IH2336" s="28"/>
      <c r="II2336" s="28"/>
      <c r="IJ2336" s="28"/>
      <c r="IK2336" s="28"/>
      <c r="IL2336" s="28"/>
      <c r="IM2336" s="28"/>
      <c r="IN2336" s="28"/>
      <c r="IO2336" s="28"/>
    </row>
    <row r="2337" spans="1:249" s="50" customFormat="1" ht="14.25">
      <c r="A2337" s="28"/>
      <c r="B2337" s="28"/>
      <c r="C2337" s="28"/>
      <c r="D2337" s="28"/>
      <c r="E2337" s="28"/>
      <c r="F2337"/>
      <c r="G2337"/>
      <c r="H2337" s="1"/>
      <c r="I2337" s="1"/>
      <c r="J2337" s="1"/>
      <c r="K2337" s="2"/>
      <c r="L2337" s="1"/>
      <c r="M2337"/>
      <c r="N2337" s="28"/>
      <c r="O2337" s="28"/>
      <c r="T2337" s="194"/>
      <c r="V2337" s="28"/>
      <c r="W2337" s="28"/>
      <c r="X2337" s="28"/>
      <c r="AC2337" s="194"/>
      <c r="AE2337" s="28"/>
      <c r="AF2337" s="28"/>
      <c r="AG2337" s="28"/>
      <c r="AL2337" s="194"/>
      <c r="AN2337" s="28"/>
      <c r="AO2337" s="28"/>
      <c r="AP2337" s="28"/>
      <c r="AU2337" s="194"/>
      <c r="AW2337" s="28"/>
      <c r="AX2337" s="28"/>
      <c r="AY2337" s="28"/>
      <c r="BD2337" s="194"/>
      <c r="BF2337" s="28"/>
      <c r="BG2337" s="28"/>
      <c r="BH2337" s="28"/>
      <c r="BM2337" s="194"/>
      <c r="BO2337" s="28"/>
      <c r="BP2337" s="28"/>
      <c r="BQ2337" s="28"/>
      <c r="BV2337" s="194"/>
      <c r="BX2337" s="28"/>
      <c r="BY2337" s="28"/>
      <c r="BZ2337" s="28"/>
      <c r="CE2337" s="194"/>
      <c r="CG2337" s="28"/>
      <c r="CH2337" s="28"/>
      <c r="CI2337" s="28"/>
      <c r="CN2337" s="194"/>
      <c r="CP2337" s="28"/>
      <c r="CQ2337" s="28"/>
      <c r="CR2337" s="28"/>
      <c r="CW2337" s="194"/>
      <c r="CY2337" s="28"/>
      <c r="CZ2337" s="28"/>
      <c r="DA2337" s="28"/>
      <c r="DF2337" s="194"/>
      <c r="DH2337" s="28"/>
      <c r="DI2337" s="28"/>
      <c r="DJ2337" s="28"/>
      <c r="DO2337" s="194"/>
      <c r="DQ2337" s="28"/>
      <c r="DR2337" s="28"/>
      <c r="DS2337" s="28"/>
      <c r="DX2337" s="194"/>
      <c r="DZ2337" s="28"/>
      <c r="EA2337" s="28"/>
      <c r="EB2337" s="28"/>
      <c r="EG2337" s="194"/>
      <c r="EI2337" s="28"/>
      <c r="EJ2337" s="28"/>
      <c r="EK2337" s="28"/>
      <c r="EP2337" s="194"/>
      <c r="ER2337" s="28"/>
      <c r="ES2337" s="28"/>
      <c r="ET2337" s="28"/>
      <c r="EY2337" s="194"/>
      <c r="FA2337" s="28"/>
      <c r="FB2337" s="28"/>
      <c r="FC2337" s="28"/>
      <c r="FH2337" s="194"/>
      <c r="FJ2337" s="28"/>
      <c r="FK2337" s="28"/>
      <c r="FL2337" s="28"/>
      <c r="FQ2337" s="194"/>
      <c r="FS2337" s="28"/>
      <c r="FT2337" s="28"/>
      <c r="FU2337" s="28"/>
      <c r="FZ2337" s="194"/>
      <c r="GB2337" s="28"/>
      <c r="GC2337" s="28"/>
      <c r="GD2337" s="28"/>
      <c r="GI2337" s="194"/>
      <c r="GK2337" s="28"/>
      <c r="GL2337" s="28"/>
      <c r="GM2337" s="28"/>
      <c r="GR2337" s="194"/>
      <c r="GT2337" s="28"/>
      <c r="GU2337" s="28"/>
      <c r="GV2337" s="28"/>
      <c r="HA2337" s="194"/>
      <c r="HC2337" s="28"/>
      <c r="HD2337" s="28"/>
      <c r="HE2337" s="28"/>
      <c r="HJ2337" s="28"/>
      <c r="HK2337" s="28"/>
      <c r="HL2337" s="28"/>
      <c r="HM2337" s="28"/>
      <c r="HN2337" s="28"/>
      <c r="HO2337" s="28"/>
      <c r="HP2337" s="28"/>
      <c r="HQ2337" s="28"/>
      <c r="HR2337" s="28"/>
      <c r="HS2337" s="28"/>
      <c r="HT2337" s="28"/>
      <c r="HU2337" s="28"/>
      <c r="HV2337" s="28"/>
      <c r="HW2337" s="28"/>
      <c r="HX2337" s="28"/>
      <c r="HY2337" s="28"/>
      <c r="HZ2337" s="28"/>
      <c r="IA2337" s="28"/>
      <c r="IB2337" s="28"/>
      <c r="IC2337" s="28"/>
      <c r="ID2337" s="28"/>
      <c r="IE2337" s="28"/>
      <c r="IF2337" s="28"/>
      <c r="IG2337" s="28"/>
      <c r="IH2337" s="28"/>
      <c r="II2337" s="28"/>
      <c r="IJ2337" s="28"/>
      <c r="IK2337" s="28"/>
      <c r="IL2337" s="28"/>
      <c r="IM2337" s="28"/>
      <c r="IN2337" s="28"/>
      <c r="IO2337" s="28"/>
    </row>
    <row r="2338" spans="1:249" s="50" customFormat="1" ht="14.25">
      <c r="A2338" s="28"/>
      <c r="B2338" s="28"/>
      <c r="C2338" s="28"/>
      <c r="D2338" s="28"/>
      <c r="E2338" s="28"/>
      <c r="F2338"/>
      <c r="G2338"/>
      <c r="H2338" s="1"/>
      <c r="I2338" s="1"/>
      <c r="J2338" s="1"/>
      <c r="K2338" s="2"/>
      <c r="L2338" s="1"/>
      <c r="M2338"/>
      <c r="N2338" s="28"/>
      <c r="O2338" s="28"/>
      <c r="T2338" s="194"/>
      <c r="V2338" s="28"/>
      <c r="W2338" s="28"/>
      <c r="X2338" s="28"/>
      <c r="AC2338" s="194"/>
      <c r="AE2338" s="28"/>
      <c r="AF2338" s="28"/>
      <c r="AG2338" s="28"/>
      <c r="AL2338" s="194"/>
      <c r="AN2338" s="28"/>
      <c r="AO2338" s="28"/>
      <c r="AP2338" s="28"/>
      <c r="AU2338" s="194"/>
      <c r="AW2338" s="28"/>
      <c r="AX2338" s="28"/>
      <c r="AY2338" s="28"/>
      <c r="BD2338" s="194"/>
      <c r="BF2338" s="28"/>
      <c r="BG2338" s="28"/>
      <c r="BH2338" s="28"/>
      <c r="BM2338" s="194"/>
      <c r="BO2338" s="28"/>
      <c r="BP2338" s="28"/>
      <c r="BQ2338" s="28"/>
      <c r="BV2338" s="194"/>
      <c r="BX2338" s="28"/>
      <c r="BY2338" s="28"/>
      <c r="BZ2338" s="28"/>
      <c r="CE2338" s="194"/>
      <c r="CG2338" s="28"/>
      <c r="CH2338" s="28"/>
      <c r="CI2338" s="28"/>
      <c r="CN2338" s="194"/>
      <c r="CP2338" s="28"/>
      <c r="CQ2338" s="28"/>
      <c r="CR2338" s="28"/>
      <c r="CW2338" s="194"/>
      <c r="CY2338" s="28"/>
      <c r="CZ2338" s="28"/>
      <c r="DA2338" s="28"/>
      <c r="DF2338" s="194"/>
      <c r="DH2338" s="28"/>
      <c r="DI2338" s="28"/>
      <c r="DJ2338" s="28"/>
      <c r="DO2338" s="194"/>
      <c r="DQ2338" s="28"/>
      <c r="DR2338" s="28"/>
      <c r="DS2338" s="28"/>
      <c r="DX2338" s="194"/>
      <c r="DZ2338" s="28"/>
      <c r="EA2338" s="28"/>
      <c r="EB2338" s="28"/>
      <c r="EG2338" s="194"/>
      <c r="EI2338" s="28"/>
      <c r="EJ2338" s="28"/>
      <c r="EK2338" s="28"/>
      <c r="EP2338" s="194"/>
      <c r="ER2338" s="28"/>
      <c r="ES2338" s="28"/>
      <c r="ET2338" s="28"/>
      <c r="EY2338" s="194"/>
      <c r="FA2338" s="28"/>
      <c r="FB2338" s="28"/>
      <c r="FC2338" s="28"/>
      <c r="FH2338" s="194"/>
      <c r="FJ2338" s="28"/>
      <c r="FK2338" s="28"/>
      <c r="FL2338" s="28"/>
      <c r="FQ2338" s="194"/>
      <c r="FS2338" s="28"/>
      <c r="FT2338" s="28"/>
      <c r="FU2338" s="28"/>
      <c r="FZ2338" s="194"/>
      <c r="GB2338" s="28"/>
      <c r="GC2338" s="28"/>
      <c r="GD2338" s="28"/>
      <c r="GI2338" s="194"/>
      <c r="GK2338" s="28"/>
      <c r="GL2338" s="28"/>
      <c r="GM2338" s="28"/>
      <c r="GR2338" s="194"/>
      <c r="GT2338" s="28"/>
      <c r="GU2338" s="28"/>
      <c r="GV2338" s="28"/>
      <c r="HA2338" s="194"/>
      <c r="HC2338" s="28"/>
      <c r="HD2338" s="28"/>
      <c r="HE2338" s="28"/>
      <c r="HJ2338" s="28"/>
      <c r="HK2338" s="28"/>
      <c r="HL2338" s="28"/>
      <c r="HM2338" s="28"/>
      <c r="HN2338" s="28"/>
      <c r="HO2338" s="28"/>
      <c r="HP2338" s="28"/>
      <c r="HQ2338" s="28"/>
      <c r="HR2338" s="28"/>
      <c r="HS2338" s="28"/>
      <c r="HT2338" s="28"/>
      <c r="HU2338" s="28"/>
      <c r="HV2338" s="28"/>
      <c r="HW2338" s="28"/>
      <c r="HX2338" s="28"/>
      <c r="HY2338" s="28"/>
      <c r="HZ2338" s="28"/>
      <c r="IA2338" s="28"/>
      <c r="IB2338" s="28"/>
      <c r="IC2338" s="28"/>
      <c r="ID2338" s="28"/>
      <c r="IE2338" s="28"/>
      <c r="IF2338" s="28"/>
      <c r="IG2338" s="28"/>
      <c r="IH2338" s="28"/>
      <c r="II2338" s="28"/>
      <c r="IJ2338" s="28"/>
      <c r="IK2338" s="28"/>
      <c r="IL2338" s="28"/>
      <c r="IM2338" s="28"/>
      <c r="IN2338" s="28"/>
      <c r="IO2338" s="28"/>
    </row>
    <row r="2339" spans="1:249" s="50" customFormat="1" ht="14.25">
      <c r="A2339" s="28"/>
      <c r="B2339" s="28"/>
      <c r="C2339" s="28"/>
      <c r="D2339" s="28"/>
      <c r="E2339" s="28"/>
      <c r="F2339"/>
      <c r="G2339"/>
      <c r="H2339" s="1"/>
      <c r="I2339" s="1"/>
      <c r="J2339" s="1"/>
      <c r="K2339" s="2"/>
      <c r="L2339" s="1"/>
      <c r="M2339"/>
      <c r="N2339" s="28"/>
      <c r="O2339" s="28"/>
      <c r="T2339" s="194"/>
      <c r="V2339" s="28"/>
      <c r="W2339" s="28"/>
      <c r="X2339" s="28"/>
      <c r="AC2339" s="194"/>
      <c r="AE2339" s="28"/>
      <c r="AF2339" s="28"/>
      <c r="AG2339" s="28"/>
      <c r="AL2339" s="194"/>
      <c r="AN2339" s="28"/>
      <c r="AO2339" s="28"/>
      <c r="AP2339" s="28"/>
      <c r="AU2339" s="194"/>
      <c r="AW2339" s="28"/>
      <c r="AX2339" s="28"/>
      <c r="AY2339" s="28"/>
      <c r="BD2339" s="194"/>
      <c r="BF2339" s="28"/>
      <c r="BG2339" s="28"/>
      <c r="BH2339" s="28"/>
      <c r="BM2339" s="194"/>
      <c r="BO2339" s="28"/>
      <c r="BP2339" s="28"/>
      <c r="BQ2339" s="28"/>
      <c r="BV2339" s="194"/>
      <c r="BX2339" s="28"/>
      <c r="BY2339" s="28"/>
      <c r="BZ2339" s="28"/>
      <c r="CE2339" s="194"/>
      <c r="CG2339" s="28"/>
      <c r="CH2339" s="28"/>
      <c r="CI2339" s="28"/>
      <c r="CN2339" s="194"/>
      <c r="CP2339" s="28"/>
      <c r="CQ2339" s="28"/>
      <c r="CR2339" s="28"/>
      <c r="CW2339" s="194"/>
      <c r="CY2339" s="28"/>
      <c r="CZ2339" s="28"/>
      <c r="DA2339" s="28"/>
      <c r="DF2339" s="194"/>
      <c r="DH2339" s="28"/>
      <c r="DI2339" s="28"/>
      <c r="DJ2339" s="28"/>
      <c r="DO2339" s="194"/>
      <c r="DQ2339" s="28"/>
      <c r="DR2339" s="28"/>
      <c r="DS2339" s="28"/>
      <c r="DX2339" s="194"/>
      <c r="DZ2339" s="28"/>
      <c r="EA2339" s="28"/>
      <c r="EB2339" s="28"/>
      <c r="EG2339" s="194"/>
      <c r="EI2339" s="28"/>
      <c r="EJ2339" s="28"/>
      <c r="EK2339" s="28"/>
      <c r="EP2339" s="194"/>
      <c r="ER2339" s="28"/>
      <c r="ES2339" s="28"/>
      <c r="ET2339" s="28"/>
      <c r="EY2339" s="194"/>
      <c r="FA2339" s="28"/>
      <c r="FB2339" s="28"/>
      <c r="FC2339" s="28"/>
      <c r="FH2339" s="194"/>
      <c r="FJ2339" s="28"/>
      <c r="FK2339" s="28"/>
      <c r="FL2339" s="28"/>
      <c r="FQ2339" s="194"/>
      <c r="FS2339" s="28"/>
      <c r="FT2339" s="28"/>
      <c r="FU2339" s="28"/>
      <c r="FZ2339" s="194"/>
      <c r="GB2339" s="28"/>
      <c r="GC2339" s="28"/>
      <c r="GD2339" s="28"/>
      <c r="GI2339" s="194"/>
      <c r="GK2339" s="28"/>
      <c r="GL2339" s="28"/>
      <c r="GM2339" s="28"/>
      <c r="GR2339" s="194"/>
      <c r="GT2339" s="28"/>
      <c r="GU2339" s="28"/>
      <c r="GV2339" s="28"/>
      <c r="HA2339" s="194"/>
      <c r="HC2339" s="28"/>
      <c r="HD2339" s="28"/>
      <c r="HE2339" s="28"/>
      <c r="HJ2339" s="28"/>
      <c r="HK2339" s="28"/>
      <c r="HL2339" s="28"/>
      <c r="HM2339" s="28"/>
      <c r="HN2339" s="28"/>
      <c r="HO2339" s="28"/>
      <c r="HP2339" s="28"/>
      <c r="HQ2339" s="28"/>
      <c r="HR2339" s="28"/>
      <c r="HS2339" s="28"/>
      <c r="HT2339" s="28"/>
      <c r="HU2339" s="28"/>
      <c r="HV2339" s="28"/>
      <c r="HW2339" s="28"/>
      <c r="HX2339" s="28"/>
      <c r="HY2339" s="28"/>
      <c r="HZ2339" s="28"/>
      <c r="IA2339" s="28"/>
      <c r="IB2339" s="28"/>
      <c r="IC2339" s="28"/>
      <c r="ID2339" s="28"/>
      <c r="IE2339" s="28"/>
      <c r="IF2339" s="28"/>
      <c r="IG2339" s="28"/>
      <c r="IH2339" s="28"/>
      <c r="II2339" s="28"/>
      <c r="IJ2339" s="28"/>
      <c r="IK2339" s="28"/>
      <c r="IL2339" s="28"/>
      <c r="IM2339" s="28"/>
      <c r="IN2339" s="28"/>
      <c r="IO2339" s="28"/>
    </row>
    <row r="2340" spans="1:249" s="50" customFormat="1" ht="14.25">
      <c r="A2340" s="28"/>
      <c r="B2340" s="28"/>
      <c r="C2340" s="28"/>
      <c r="D2340" s="28"/>
      <c r="E2340" s="28"/>
      <c r="F2340"/>
      <c r="G2340"/>
      <c r="H2340" s="1"/>
      <c r="I2340" s="1"/>
      <c r="J2340" s="1"/>
      <c r="K2340" s="2"/>
      <c r="L2340" s="1"/>
      <c r="M2340"/>
      <c r="N2340" s="28"/>
      <c r="O2340" s="28"/>
      <c r="T2340" s="194"/>
      <c r="V2340" s="28"/>
      <c r="W2340" s="28"/>
      <c r="X2340" s="28"/>
      <c r="AC2340" s="194"/>
      <c r="AE2340" s="28"/>
      <c r="AF2340" s="28"/>
      <c r="AG2340" s="28"/>
      <c r="AL2340" s="194"/>
      <c r="AN2340" s="28"/>
      <c r="AO2340" s="28"/>
      <c r="AP2340" s="28"/>
      <c r="AU2340" s="194"/>
      <c r="AW2340" s="28"/>
      <c r="AX2340" s="28"/>
      <c r="AY2340" s="28"/>
      <c r="BD2340" s="194"/>
      <c r="BF2340" s="28"/>
      <c r="BG2340" s="28"/>
      <c r="BH2340" s="28"/>
      <c r="BM2340" s="194"/>
      <c r="BO2340" s="28"/>
      <c r="BP2340" s="28"/>
      <c r="BQ2340" s="28"/>
      <c r="BV2340" s="194"/>
      <c r="BX2340" s="28"/>
      <c r="BY2340" s="28"/>
      <c r="BZ2340" s="28"/>
      <c r="CE2340" s="194"/>
      <c r="CG2340" s="28"/>
      <c r="CH2340" s="28"/>
      <c r="CI2340" s="28"/>
      <c r="CN2340" s="194"/>
      <c r="CP2340" s="28"/>
      <c r="CQ2340" s="28"/>
      <c r="CR2340" s="28"/>
      <c r="CW2340" s="194"/>
      <c r="CY2340" s="28"/>
      <c r="CZ2340" s="28"/>
      <c r="DA2340" s="28"/>
      <c r="DF2340" s="194"/>
      <c r="DH2340" s="28"/>
      <c r="DI2340" s="28"/>
      <c r="DJ2340" s="28"/>
      <c r="DO2340" s="194"/>
      <c r="DQ2340" s="28"/>
      <c r="DR2340" s="28"/>
      <c r="DS2340" s="28"/>
      <c r="DX2340" s="194"/>
      <c r="DZ2340" s="28"/>
      <c r="EA2340" s="28"/>
      <c r="EB2340" s="28"/>
      <c r="EG2340" s="194"/>
      <c r="EI2340" s="28"/>
      <c r="EJ2340" s="28"/>
      <c r="EK2340" s="28"/>
      <c r="EP2340" s="194"/>
      <c r="ER2340" s="28"/>
      <c r="ES2340" s="28"/>
      <c r="ET2340" s="28"/>
      <c r="EY2340" s="194"/>
      <c r="FA2340" s="28"/>
      <c r="FB2340" s="28"/>
      <c r="FC2340" s="28"/>
      <c r="FH2340" s="194"/>
      <c r="FJ2340" s="28"/>
      <c r="FK2340" s="28"/>
      <c r="FL2340" s="28"/>
      <c r="FQ2340" s="194"/>
      <c r="FS2340" s="28"/>
      <c r="FT2340" s="28"/>
      <c r="FU2340" s="28"/>
      <c r="FZ2340" s="194"/>
      <c r="GB2340" s="28"/>
      <c r="GC2340" s="28"/>
      <c r="GD2340" s="28"/>
      <c r="GI2340" s="194"/>
      <c r="GK2340" s="28"/>
      <c r="GL2340" s="28"/>
      <c r="GM2340" s="28"/>
      <c r="GR2340" s="194"/>
      <c r="GT2340" s="28"/>
      <c r="GU2340" s="28"/>
      <c r="GV2340" s="28"/>
      <c r="HA2340" s="194"/>
      <c r="HC2340" s="28"/>
      <c r="HD2340" s="28"/>
      <c r="HE2340" s="28"/>
      <c r="HJ2340" s="28"/>
      <c r="HK2340" s="28"/>
      <c r="HL2340" s="28"/>
      <c r="HM2340" s="28"/>
      <c r="HN2340" s="28"/>
      <c r="HO2340" s="28"/>
      <c r="HP2340" s="28"/>
      <c r="HQ2340" s="28"/>
      <c r="HR2340" s="28"/>
      <c r="HS2340" s="28"/>
      <c r="HT2340" s="28"/>
      <c r="HU2340" s="28"/>
      <c r="HV2340" s="28"/>
      <c r="HW2340" s="28"/>
      <c r="HX2340" s="28"/>
      <c r="HY2340" s="28"/>
      <c r="HZ2340" s="28"/>
      <c r="IA2340" s="28"/>
      <c r="IB2340" s="28"/>
      <c r="IC2340" s="28"/>
      <c r="ID2340" s="28"/>
      <c r="IE2340" s="28"/>
      <c r="IF2340" s="28"/>
      <c r="IG2340" s="28"/>
      <c r="IH2340" s="28"/>
      <c r="II2340" s="28"/>
      <c r="IJ2340" s="28"/>
      <c r="IK2340" s="28"/>
      <c r="IL2340" s="28"/>
      <c r="IM2340" s="28"/>
      <c r="IN2340" s="28"/>
      <c r="IO2340" s="28"/>
    </row>
    <row r="2341" spans="1:249" s="50" customFormat="1" ht="14.25">
      <c r="A2341" s="28"/>
      <c r="B2341" s="28"/>
      <c r="C2341" s="28"/>
      <c r="D2341" s="28"/>
      <c r="E2341" s="28"/>
      <c r="F2341"/>
      <c r="G2341"/>
      <c r="H2341" s="1"/>
      <c r="I2341" s="1"/>
      <c r="J2341" s="1"/>
      <c r="K2341" s="2"/>
      <c r="L2341" s="1"/>
      <c r="M2341"/>
      <c r="N2341" s="28"/>
      <c r="O2341" s="28"/>
      <c r="T2341" s="194"/>
      <c r="V2341" s="28"/>
      <c r="W2341" s="28"/>
      <c r="X2341" s="28"/>
      <c r="AC2341" s="194"/>
      <c r="AE2341" s="28"/>
      <c r="AF2341" s="28"/>
      <c r="AG2341" s="28"/>
      <c r="AL2341" s="194"/>
      <c r="AN2341" s="28"/>
      <c r="AO2341" s="28"/>
      <c r="AP2341" s="28"/>
      <c r="AU2341" s="194"/>
      <c r="AW2341" s="28"/>
      <c r="AX2341" s="28"/>
      <c r="AY2341" s="28"/>
      <c r="BD2341" s="194"/>
      <c r="BF2341" s="28"/>
      <c r="BG2341" s="28"/>
      <c r="BH2341" s="28"/>
      <c r="BM2341" s="194"/>
      <c r="BO2341" s="28"/>
      <c r="BP2341" s="28"/>
      <c r="BQ2341" s="28"/>
      <c r="BV2341" s="194"/>
      <c r="BX2341" s="28"/>
      <c r="BY2341" s="28"/>
      <c r="BZ2341" s="28"/>
      <c r="CE2341" s="194"/>
      <c r="CG2341" s="28"/>
      <c r="CH2341" s="28"/>
      <c r="CI2341" s="28"/>
      <c r="CN2341" s="194"/>
      <c r="CP2341" s="28"/>
      <c r="CQ2341" s="28"/>
      <c r="CR2341" s="28"/>
      <c r="CW2341" s="194"/>
      <c r="CY2341" s="28"/>
      <c r="CZ2341" s="28"/>
      <c r="DA2341" s="28"/>
      <c r="DF2341" s="194"/>
      <c r="DH2341" s="28"/>
      <c r="DI2341" s="28"/>
      <c r="DJ2341" s="28"/>
      <c r="DO2341" s="194"/>
      <c r="DQ2341" s="28"/>
      <c r="DR2341" s="28"/>
      <c r="DS2341" s="28"/>
      <c r="DX2341" s="194"/>
      <c r="DZ2341" s="28"/>
      <c r="EA2341" s="28"/>
      <c r="EB2341" s="28"/>
      <c r="EG2341" s="194"/>
      <c r="EI2341" s="28"/>
      <c r="EJ2341" s="28"/>
      <c r="EK2341" s="28"/>
      <c r="EP2341" s="194"/>
      <c r="ER2341" s="28"/>
      <c r="ES2341" s="28"/>
      <c r="ET2341" s="28"/>
      <c r="EY2341" s="194"/>
      <c r="FA2341" s="28"/>
      <c r="FB2341" s="28"/>
      <c r="FC2341" s="28"/>
      <c r="FH2341" s="194"/>
      <c r="FJ2341" s="28"/>
      <c r="FK2341" s="28"/>
      <c r="FL2341" s="28"/>
      <c r="FQ2341" s="194"/>
      <c r="FS2341" s="28"/>
      <c r="FT2341" s="28"/>
      <c r="FU2341" s="28"/>
      <c r="FZ2341" s="194"/>
      <c r="GB2341" s="28"/>
      <c r="GC2341" s="28"/>
      <c r="GD2341" s="28"/>
      <c r="GI2341" s="194"/>
      <c r="GK2341" s="28"/>
      <c r="GL2341" s="28"/>
      <c r="GM2341" s="28"/>
      <c r="GR2341" s="194"/>
      <c r="GT2341" s="28"/>
      <c r="GU2341" s="28"/>
      <c r="GV2341" s="28"/>
      <c r="HA2341" s="194"/>
      <c r="HC2341" s="28"/>
      <c r="HD2341" s="28"/>
      <c r="HE2341" s="28"/>
      <c r="HJ2341" s="28"/>
      <c r="HK2341" s="28"/>
      <c r="HL2341" s="28"/>
      <c r="HM2341" s="28"/>
      <c r="HN2341" s="28"/>
      <c r="HO2341" s="28"/>
      <c r="HP2341" s="28"/>
      <c r="HQ2341" s="28"/>
      <c r="HR2341" s="28"/>
      <c r="HS2341" s="28"/>
      <c r="HT2341" s="28"/>
      <c r="HU2341" s="28"/>
      <c r="HV2341" s="28"/>
      <c r="HW2341" s="28"/>
      <c r="HX2341" s="28"/>
      <c r="HY2341" s="28"/>
      <c r="HZ2341" s="28"/>
      <c r="IA2341" s="28"/>
      <c r="IB2341" s="28"/>
      <c r="IC2341" s="28"/>
      <c r="ID2341" s="28"/>
      <c r="IE2341" s="28"/>
      <c r="IF2341" s="28"/>
      <c r="IG2341" s="28"/>
      <c r="IH2341" s="28"/>
      <c r="II2341" s="28"/>
      <c r="IJ2341" s="28"/>
      <c r="IK2341" s="28"/>
      <c r="IL2341" s="28"/>
      <c r="IM2341" s="28"/>
      <c r="IN2341" s="28"/>
      <c r="IO2341" s="28"/>
    </row>
    <row r="2342" spans="1:249" s="50" customFormat="1" ht="14.25">
      <c r="A2342" s="28"/>
      <c r="B2342" s="28"/>
      <c r="C2342" s="28"/>
      <c r="D2342" s="28"/>
      <c r="E2342" s="28"/>
      <c r="F2342"/>
      <c r="G2342"/>
      <c r="H2342" s="1"/>
      <c r="I2342" s="1"/>
      <c r="J2342" s="1"/>
      <c r="K2342" s="2"/>
      <c r="L2342" s="1"/>
      <c r="M2342"/>
      <c r="N2342" s="28"/>
      <c r="O2342" s="28"/>
      <c r="T2342" s="194"/>
      <c r="V2342" s="28"/>
      <c r="W2342" s="28"/>
      <c r="X2342" s="28"/>
      <c r="AC2342" s="194"/>
      <c r="AE2342" s="28"/>
      <c r="AF2342" s="28"/>
      <c r="AG2342" s="28"/>
      <c r="AL2342" s="194"/>
      <c r="AN2342" s="28"/>
      <c r="AO2342" s="28"/>
      <c r="AP2342" s="28"/>
      <c r="AU2342" s="194"/>
      <c r="AW2342" s="28"/>
      <c r="AX2342" s="28"/>
      <c r="AY2342" s="28"/>
      <c r="BD2342" s="194"/>
      <c r="BF2342" s="28"/>
      <c r="BG2342" s="28"/>
      <c r="BH2342" s="28"/>
      <c r="BM2342" s="194"/>
      <c r="BO2342" s="28"/>
      <c r="BP2342" s="28"/>
      <c r="BQ2342" s="28"/>
      <c r="BV2342" s="194"/>
      <c r="BX2342" s="28"/>
      <c r="BY2342" s="28"/>
      <c r="BZ2342" s="28"/>
      <c r="CE2342" s="194"/>
      <c r="CG2342" s="28"/>
      <c r="CH2342" s="28"/>
      <c r="CI2342" s="28"/>
      <c r="CN2342" s="194"/>
      <c r="CP2342" s="28"/>
      <c r="CQ2342" s="28"/>
      <c r="CR2342" s="28"/>
      <c r="CW2342" s="194"/>
      <c r="CY2342" s="28"/>
      <c r="CZ2342" s="28"/>
      <c r="DA2342" s="28"/>
      <c r="DF2342" s="194"/>
      <c r="DH2342" s="28"/>
      <c r="DI2342" s="28"/>
      <c r="DJ2342" s="28"/>
      <c r="DO2342" s="194"/>
      <c r="DQ2342" s="28"/>
      <c r="DR2342" s="28"/>
      <c r="DS2342" s="28"/>
      <c r="DX2342" s="194"/>
      <c r="DZ2342" s="28"/>
      <c r="EA2342" s="28"/>
      <c r="EB2342" s="28"/>
      <c r="EG2342" s="194"/>
      <c r="EI2342" s="28"/>
      <c r="EJ2342" s="28"/>
      <c r="EK2342" s="28"/>
      <c r="EP2342" s="194"/>
      <c r="ER2342" s="28"/>
      <c r="ES2342" s="28"/>
      <c r="ET2342" s="28"/>
      <c r="EY2342" s="194"/>
      <c r="FA2342" s="28"/>
      <c r="FB2342" s="28"/>
      <c r="FC2342" s="28"/>
      <c r="FH2342" s="194"/>
      <c r="FJ2342" s="28"/>
      <c r="FK2342" s="28"/>
      <c r="FL2342" s="28"/>
      <c r="FQ2342" s="194"/>
      <c r="FS2342" s="28"/>
      <c r="FT2342" s="28"/>
      <c r="FU2342" s="28"/>
      <c r="FZ2342" s="194"/>
      <c r="GB2342" s="28"/>
      <c r="GC2342" s="28"/>
      <c r="GD2342" s="28"/>
      <c r="GI2342" s="194"/>
      <c r="GK2342" s="28"/>
      <c r="GL2342" s="28"/>
      <c r="GM2342" s="28"/>
      <c r="GR2342" s="194"/>
      <c r="GT2342" s="28"/>
      <c r="GU2342" s="28"/>
      <c r="GV2342" s="28"/>
      <c r="HA2342" s="194"/>
      <c r="HC2342" s="28"/>
      <c r="HD2342" s="28"/>
      <c r="HE2342" s="28"/>
      <c r="HJ2342" s="28"/>
      <c r="HK2342" s="28"/>
      <c r="HL2342" s="28"/>
      <c r="HM2342" s="28"/>
      <c r="HN2342" s="28"/>
      <c r="HO2342" s="28"/>
      <c r="HP2342" s="28"/>
      <c r="HQ2342" s="28"/>
      <c r="HR2342" s="28"/>
      <c r="HS2342" s="28"/>
      <c r="HT2342" s="28"/>
      <c r="HU2342" s="28"/>
      <c r="HV2342" s="28"/>
      <c r="HW2342" s="28"/>
      <c r="HX2342" s="28"/>
      <c r="HY2342" s="28"/>
      <c r="HZ2342" s="28"/>
      <c r="IA2342" s="28"/>
      <c r="IB2342" s="28"/>
      <c r="IC2342" s="28"/>
      <c r="ID2342" s="28"/>
      <c r="IE2342" s="28"/>
      <c r="IF2342" s="28"/>
      <c r="IG2342" s="28"/>
      <c r="IH2342" s="28"/>
      <c r="II2342" s="28"/>
      <c r="IJ2342" s="28"/>
      <c r="IK2342" s="28"/>
      <c r="IL2342" s="28"/>
      <c r="IM2342" s="28"/>
      <c r="IN2342" s="28"/>
      <c r="IO2342" s="28"/>
    </row>
    <row r="2343" spans="1:249" s="50" customFormat="1" ht="14.25">
      <c r="A2343" s="28"/>
      <c r="B2343" s="28"/>
      <c r="C2343" s="28"/>
      <c r="D2343" s="28"/>
      <c r="E2343" s="28"/>
      <c r="F2343"/>
      <c r="G2343"/>
      <c r="H2343" s="1"/>
      <c r="I2343" s="1"/>
      <c r="J2343" s="1"/>
      <c r="K2343" s="2"/>
      <c r="L2343" s="1"/>
      <c r="M2343"/>
      <c r="N2343" s="28"/>
      <c r="O2343" s="28"/>
      <c r="T2343" s="194"/>
      <c r="V2343" s="28"/>
      <c r="W2343" s="28"/>
      <c r="X2343" s="28"/>
      <c r="AC2343" s="194"/>
      <c r="AE2343" s="28"/>
      <c r="AF2343" s="28"/>
      <c r="AG2343" s="28"/>
      <c r="AL2343" s="194"/>
      <c r="AN2343" s="28"/>
      <c r="AO2343" s="28"/>
      <c r="AP2343" s="28"/>
      <c r="AU2343" s="194"/>
      <c r="AW2343" s="28"/>
      <c r="AX2343" s="28"/>
      <c r="AY2343" s="28"/>
      <c r="BD2343" s="194"/>
      <c r="BF2343" s="28"/>
      <c r="BG2343" s="28"/>
      <c r="BH2343" s="28"/>
      <c r="BM2343" s="194"/>
      <c r="BO2343" s="28"/>
      <c r="BP2343" s="28"/>
      <c r="BQ2343" s="28"/>
      <c r="BV2343" s="194"/>
      <c r="BX2343" s="28"/>
      <c r="BY2343" s="28"/>
      <c r="BZ2343" s="28"/>
      <c r="CE2343" s="194"/>
      <c r="CG2343" s="28"/>
      <c r="CH2343" s="28"/>
      <c r="CI2343" s="28"/>
      <c r="CN2343" s="194"/>
      <c r="CP2343" s="28"/>
      <c r="CQ2343" s="28"/>
      <c r="CR2343" s="28"/>
      <c r="CW2343" s="194"/>
      <c r="CY2343" s="28"/>
      <c r="CZ2343" s="28"/>
      <c r="DA2343" s="28"/>
      <c r="DF2343" s="194"/>
      <c r="DH2343" s="28"/>
      <c r="DI2343" s="28"/>
      <c r="DJ2343" s="28"/>
      <c r="DO2343" s="194"/>
      <c r="DQ2343" s="28"/>
      <c r="DR2343" s="28"/>
      <c r="DS2343" s="28"/>
      <c r="DX2343" s="194"/>
      <c r="DZ2343" s="28"/>
      <c r="EA2343" s="28"/>
      <c r="EB2343" s="28"/>
      <c r="EG2343" s="194"/>
      <c r="EI2343" s="28"/>
      <c r="EJ2343" s="28"/>
      <c r="EK2343" s="28"/>
      <c r="EP2343" s="194"/>
      <c r="ER2343" s="28"/>
      <c r="ES2343" s="28"/>
      <c r="ET2343" s="28"/>
      <c r="EY2343" s="194"/>
      <c r="FA2343" s="28"/>
      <c r="FB2343" s="28"/>
      <c r="FC2343" s="28"/>
      <c r="FH2343" s="194"/>
      <c r="FJ2343" s="28"/>
      <c r="FK2343" s="28"/>
      <c r="FL2343" s="28"/>
      <c r="FQ2343" s="194"/>
      <c r="FS2343" s="28"/>
      <c r="FT2343" s="28"/>
      <c r="FU2343" s="28"/>
      <c r="FZ2343" s="194"/>
      <c r="GB2343" s="28"/>
      <c r="GC2343" s="28"/>
      <c r="GD2343" s="28"/>
      <c r="GI2343" s="194"/>
      <c r="GK2343" s="28"/>
      <c r="GL2343" s="28"/>
      <c r="GM2343" s="28"/>
      <c r="GR2343" s="194"/>
      <c r="GT2343" s="28"/>
      <c r="GU2343" s="28"/>
      <c r="GV2343" s="28"/>
      <c r="HA2343" s="194"/>
      <c r="HC2343" s="28"/>
      <c r="HD2343" s="28"/>
      <c r="HE2343" s="28"/>
      <c r="HJ2343" s="28"/>
      <c r="HK2343" s="28"/>
      <c r="HL2343" s="28"/>
      <c r="HM2343" s="28"/>
      <c r="HN2343" s="28"/>
      <c r="HO2343" s="28"/>
      <c r="HP2343" s="28"/>
      <c r="HQ2343" s="28"/>
      <c r="HR2343" s="28"/>
      <c r="HS2343" s="28"/>
      <c r="HT2343" s="28"/>
      <c r="HU2343" s="28"/>
      <c r="HV2343" s="28"/>
      <c r="HW2343" s="28"/>
      <c r="HX2343" s="28"/>
      <c r="HY2343" s="28"/>
      <c r="HZ2343" s="28"/>
      <c r="IA2343" s="28"/>
      <c r="IB2343" s="28"/>
      <c r="IC2343" s="28"/>
      <c r="ID2343" s="28"/>
      <c r="IE2343" s="28"/>
      <c r="IF2343" s="28"/>
      <c r="IG2343" s="28"/>
      <c r="IH2343" s="28"/>
      <c r="II2343" s="28"/>
      <c r="IJ2343" s="28"/>
      <c r="IK2343" s="28"/>
      <c r="IL2343" s="28"/>
      <c r="IM2343" s="28"/>
      <c r="IN2343" s="28"/>
      <c r="IO2343" s="28"/>
    </row>
    <row r="2344" spans="1:249" s="50" customFormat="1" ht="14.25">
      <c r="A2344" s="28"/>
      <c r="B2344" s="28"/>
      <c r="C2344" s="28"/>
      <c r="D2344" s="28"/>
      <c r="E2344" s="28"/>
      <c r="F2344"/>
      <c r="G2344"/>
      <c r="H2344" s="1"/>
      <c r="I2344" s="1"/>
      <c r="J2344" s="1"/>
      <c r="K2344" s="2"/>
      <c r="L2344" s="1"/>
      <c r="M2344"/>
      <c r="N2344" s="28"/>
      <c r="O2344" s="28"/>
      <c r="T2344" s="194"/>
      <c r="V2344" s="28"/>
      <c r="W2344" s="28"/>
      <c r="X2344" s="28"/>
      <c r="AC2344" s="194"/>
      <c r="AE2344" s="28"/>
      <c r="AF2344" s="28"/>
      <c r="AG2344" s="28"/>
      <c r="AL2344" s="194"/>
      <c r="AN2344" s="28"/>
      <c r="AO2344" s="28"/>
      <c r="AP2344" s="28"/>
      <c r="AU2344" s="194"/>
      <c r="AW2344" s="28"/>
      <c r="AX2344" s="28"/>
      <c r="AY2344" s="28"/>
      <c r="BD2344" s="194"/>
      <c r="BF2344" s="28"/>
      <c r="BG2344" s="28"/>
      <c r="BH2344" s="28"/>
      <c r="BM2344" s="194"/>
      <c r="BO2344" s="28"/>
      <c r="BP2344" s="28"/>
      <c r="BQ2344" s="28"/>
      <c r="BV2344" s="194"/>
      <c r="BX2344" s="28"/>
      <c r="BY2344" s="28"/>
      <c r="BZ2344" s="28"/>
      <c r="CE2344" s="194"/>
      <c r="CG2344" s="28"/>
      <c r="CH2344" s="28"/>
      <c r="CI2344" s="28"/>
      <c r="CN2344" s="194"/>
      <c r="CP2344" s="28"/>
      <c r="CQ2344" s="28"/>
      <c r="CR2344" s="28"/>
      <c r="CW2344" s="194"/>
      <c r="CY2344" s="28"/>
      <c r="CZ2344" s="28"/>
      <c r="DA2344" s="28"/>
      <c r="DF2344" s="194"/>
      <c r="DH2344" s="28"/>
      <c r="DI2344" s="28"/>
      <c r="DJ2344" s="28"/>
      <c r="DO2344" s="194"/>
      <c r="DQ2344" s="28"/>
      <c r="DR2344" s="28"/>
      <c r="DS2344" s="28"/>
      <c r="DX2344" s="194"/>
      <c r="DZ2344" s="28"/>
      <c r="EA2344" s="28"/>
      <c r="EB2344" s="28"/>
      <c r="EG2344" s="194"/>
      <c r="EI2344" s="28"/>
      <c r="EJ2344" s="28"/>
      <c r="EK2344" s="28"/>
      <c r="EP2344" s="194"/>
      <c r="ER2344" s="28"/>
      <c r="ES2344" s="28"/>
      <c r="ET2344" s="28"/>
      <c r="EY2344" s="194"/>
      <c r="FA2344" s="28"/>
      <c r="FB2344" s="28"/>
      <c r="FC2344" s="28"/>
      <c r="FH2344" s="194"/>
      <c r="FJ2344" s="28"/>
      <c r="FK2344" s="28"/>
      <c r="FL2344" s="28"/>
      <c r="FQ2344" s="194"/>
      <c r="FS2344" s="28"/>
      <c r="FT2344" s="28"/>
      <c r="FU2344" s="28"/>
      <c r="FZ2344" s="194"/>
      <c r="GB2344" s="28"/>
      <c r="GC2344" s="28"/>
      <c r="GD2344" s="28"/>
      <c r="GI2344" s="194"/>
      <c r="GK2344" s="28"/>
      <c r="GL2344" s="28"/>
      <c r="GM2344" s="28"/>
      <c r="GR2344" s="194"/>
      <c r="GT2344" s="28"/>
      <c r="GU2344" s="28"/>
      <c r="GV2344" s="28"/>
      <c r="HA2344" s="194"/>
      <c r="HC2344" s="28"/>
      <c r="HD2344" s="28"/>
      <c r="HE2344" s="28"/>
      <c r="HJ2344" s="28"/>
      <c r="HK2344" s="28"/>
      <c r="HL2344" s="28"/>
      <c r="HM2344" s="28"/>
      <c r="HN2344" s="28"/>
      <c r="HO2344" s="28"/>
      <c r="HP2344" s="28"/>
      <c r="HQ2344" s="28"/>
      <c r="HR2344" s="28"/>
      <c r="HS2344" s="28"/>
      <c r="HT2344" s="28"/>
      <c r="HU2344" s="28"/>
      <c r="HV2344" s="28"/>
      <c r="HW2344" s="28"/>
      <c r="HX2344" s="28"/>
      <c r="HY2344" s="28"/>
      <c r="HZ2344" s="28"/>
      <c r="IA2344" s="28"/>
      <c r="IB2344" s="28"/>
      <c r="IC2344" s="28"/>
      <c r="ID2344" s="28"/>
      <c r="IE2344" s="28"/>
      <c r="IF2344" s="28"/>
      <c r="IG2344" s="28"/>
      <c r="IH2344" s="28"/>
      <c r="II2344" s="28"/>
      <c r="IJ2344" s="28"/>
      <c r="IK2344" s="28"/>
      <c r="IL2344" s="28"/>
      <c r="IM2344" s="28"/>
      <c r="IN2344" s="28"/>
      <c r="IO2344" s="28"/>
    </row>
    <row r="2345" spans="1:249" s="50" customFormat="1" ht="14.25">
      <c r="A2345" s="28"/>
      <c r="B2345" s="28"/>
      <c r="C2345" s="28"/>
      <c r="D2345" s="28"/>
      <c r="E2345" s="28"/>
      <c r="F2345"/>
      <c r="G2345"/>
      <c r="H2345" s="1"/>
      <c r="I2345" s="1"/>
      <c r="J2345" s="1"/>
      <c r="K2345" s="2"/>
      <c r="L2345" s="1"/>
      <c r="M2345"/>
      <c r="N2345" s="28"/>
      <c r="O2345" s="28"/>
      <c r="T2345" s="194"/>
      <c r="V2345" s="28"/>
      <c r="W2345" s="28"/>
      <c r="X2345" s="28"/>
      <c r="AC2345" s="194"/>
      <c r="AE2345" s="28"/>
      <c r="AF2345" s="28"/>
      <c r="AG2345" s="28"/>
      <c r="AL2345" s="194"/>
      <c r="AN2345" s="28"/>
      <c r="AO2345" s="28"/>
      <c r="AP2345" s="28"/>
      <c r="AU2345" s="194"/>
      <c r="AW2345" s="28"/>
      <c r="AX2345" s="28"/>
      <c r="AY2345" s="28"/>
      <c r="BD2345" s="194"/>
      <c r="BF2345" s="28"/>
      <c r="BG2345" s="28"/>
      <c r="BH2345" s="28"/>
      <c r="BM2345" s="194"/>
      <c r="BO2345" s="28"/>
      <c r="BP2345" s="28"/>
      <c r="BQ2345" s="28"/>
      <c r="BV2345" s="194"/>
      <c r="BX2345" s="28"/>
      <c r="BY2345" s="28"/>
      <c r="BZ2345" s="28"/>
      <c r="CE2345" s="194"/>
      <c r="CG2345" s="28"/>
      <c r="CH2345" s="28"/>
      <c r="CI2345" s="28"/>
      <c r="CN2345" s="194"/>
      <c r="CP2345" s="28"/>
      <c r="CQ2345" s="28"/>
      <c r="CR2345" s="28"/>
      <c r="CW2345" s="194"/>
      <c r="CY2345" s="28"/>
      <c r="CZ2345" s="28"/>
      <c r="DA2345" s="28"/>
      <c r="DF2345" s="194"/>
      <c r="DH2345" s="28"/>
      <c r="DI2345" s="28"/>
      <c r="DJ2345" s="28"/>
      <c r="DO2345" s="194"/>
      <c r="DQ2345" s="28"/>
      <c r="DR2345" s="28"/>
      <c r="DS2345" s="28"/>
      <c r="DX2345" s="194"/>
      <c r="DZ2345" s="28"/>
      <c r="EA2345" s="28"/>
      <c r="EB2345" s="28"/>
      <c r="EG2345" s="194"/>
      <c r="EI2345" s="28"/>
      <c r="EJ2345" s="28"/>
      <c r="EK2345" s="28"/>
      <c r="EP2345" s="194"/>
      <c r="ER2345" s="28"/>
      <c r="ES2345" s="28"/>
      <c r="ET2345" s="28"/>
      <c r="EY2345" s="194"/>
      <c r="FA2345" s="28"/>
      <c r="FB2345" s="28"/>
      <c r="FC2345" s="28"/>
      <c r="FH2345" s="194"/>
      <c r="FJ2345" s="28"/>
      <c r="FK2345" s="28"/>
      <c r="FL2345" s="28"/>
      <c r="FQ2345" s="194"/>
      <c r="FS2345" s="28"/>
      <c r="FT2345" s="28"/>
      <c r="FU2345" s="28"/>
      <c r="FZ2345" s="194"/>
      <c r="GB2345" s="28"/>
      <c r="GC2345" s="28"/>
      <c r="GD2345" s="28"/>
      <c r="GI2345" s="194"/>
      <c r="GK2345" s="28"/>
      <c r="GL2345" s="28"/>
      <c r="GM2345" s="28"/>
      <c r="GR2345" s="194"/>
      <c r="GT2345" s="28"/>
      <c r="GU2345" s="28"/>
      <c r="GV2345" s="28"/>
      <c r="HA2345" s="194"/>
      <c r="HC2345" s="28"/>
      <c r="HD2345" s="28"/>
      <c r="HE2345" s="28"/>
      <c r="HJ2345" s="28"/>
      <c r="HK2345" s="28"/>
      <c r="HL2345" s="28"/>
      <c r="HM2345" s="28"/>
      <c r="HN2345" s="28"/>
      <c r="HO2345" s="28"/>
      <c r="HP2345" s="28"/>
      <c r="HQ2345" s="28"/>
      <c r="HR2345" s="28"/>
      <c r="HS2345" s="28"/>
      <c r="HT2345" s="28"/>
      <c r="HU2345" s="28"/>
      <c r="HV2345" s="28"/>
      <c r="HW2345" s="28"/>
      <c r="HX2345" s="28"/>
      <c r="HY2345" s="28"/>
      <c r="HZ2345" s="28"/>
      <c r="IA2345" s="28"/>
      <c r="IB2345" s="28"/>
      <c r="IC2345" s="28"/>
      <c r="ID2345" s="28"/>
      <c r="IE2345" s="28"/>
      <c r="IF2345" s="28"/>
      <c r="IG2345" s="28"/>
      <c r="IH2345" s="28"/>
      <c r="II2345" s="28"/>
      <c r="IJ2345" s="28"/>
      <c r="IK2345" s="28"/>
      <c r="IL2345" s="28"/>
      <c r="IM2345" s="28"/>
      <c r="IN2345" s="28"/>
      <c r="IO2345" s="28"/>
    </row>
    <row r="2346" spans="1:249" s="50" customFormat="1" ht="14.25">
      <c r="A2346" s="28"/>
      <c r="B2346" s="28"/>
      <c r="C2346" s="28"/>
      <c r="D2346" s="28"/>
      <c r="E2346" s="28"/>
      <c r="F2346"/>
      <c r="G2346"/>
      <c r="H2346" s="1"/>
      <c r="I2346" s="1"/>
      <c r="J2346" s="1"/>
      <c r="K2346" s="2"/>
      <c r="L2346" s="1"/>
      <c r="M2346"/>
      <c r="N2346" s="28"/>
      <c r="O2346" s="28"/>
      <c r="T2346" s="194"/>
      <c r="V2346" s="28"/>
      <c r="W2346" s="28"/>
      <c r="X2346" s="28"/>
      <c r="AC2346" s="194"/>
      <c r="AE2346" s="28"/>
      <c r="AF2346" s="28"/>
      <c r="AG2346" s="28"/>
      <c r="AL2346" s="194"/>
      <c r="AN2346" s="28"/>
      <c r="AO2346" s="28"/>
      <c r="AP2346" s="28"/>
      <c r="AU2346" s="194"/>
      <c r="AW2346" s="28"/>
      <c r="AX2346" s="28"/>
      <c r="AY2346" s="28"/>
      <c r="BD2346" s="194"/>
      <c r="BF2346" s="28"/>
      <c r="BG2346" s="28"/>
      <c r="BH2346" s="28"/>
      <c r="BM2346" s="194"/>
      <c r="BO2346" s="28"/>
      <c r="BP2346" s="28"/>
      <c r="BQ2346" s="28"/>
      <c r="BV2346" s="194"/>
      <c r="BX2346" s="28"/>
      <c r="BY2346" s="28"/>
      <c r="BZ2346" s="28"/>
      <c r="CE2346" s="194"/>
      <c r="CG2346" s="28"/>
      <c r="CH2346" s="28"/>
      <c r="CI2346" s="28"/>
      <c r="CN2346" s="194"/>
      <c r="CP2346" s="28"/>
      <c r="CQ2346" s="28"/>
      <c r="CR2346" s="28"/>
      <c r="CW2346" s="194"/>
      <c r="CY2346" s="28"/>
      <c r="CZ2346" s="28"/>
      <c r="DA2346" s="28"/>
      <c r="DF2346" s="194"/>
      <c r="DH2346" s="28"/>
      <c r="DI2346" s="28"/>
      <c r="DJ2346" s="28"/>
      <c r="DO2346" s="194"/>
      <c r="DQ2346" s="28"/>
      <c r="DR2346" s="28"/>
      <c r="DS2346" s="28"/>
      <c r="DX2346" s="194"/>
      <c r="DZ2346" s="28"/>
      <c r="EA2346" s="28"/>
      <c r="EB2346" s="28"/>
      <c r="EG2346" s="194"/>
      <c r="EI2346" s="28"/>
      <c r="EJ2346" s="28"/>
      <c r="EK2346" s="28"/>
      <c r="EP2346" s="194"/>
      <c r="ER2346" s="28"/>
      <c r="ES2346" s="28"/>
      <c r="ET2346" s="28"/>
      <c r="EY2346" s="194"/>
      <c r="FA2346" s="28"/>
      <c r="FB2346" s="28"/>
      <c r="FC2346" s="28"/>
      <c r="FH2346" s="194"/>
      <c r="FJ2346" s="28"/>
      <c r="FK2346" s="28"/>
      <c r="FL2346" s="28"/>
      <c r="FQ2346" s="194"/>
      <c r="FS2346" s="28"/>
      <c r="FT2346" s="28"/>
      <c r="FU2346" s="28"/>
      <c r="FZ2346" s="194"/>
      <c r="GB2346" s="28"/>
      <c r="GC2346" s="28"/>
      <c r="GD2346" s="28"/>
      <c r="GI2346" s="194"/>
      <c r="GK2346" s="28"/>
      <c r="GL2346" s="28"/>
      <c r="GM2346" s="28"/>
      <c r="GR2346" s="194"/>
      <c r="GT2346" s="28"/>
      <c r="GU2346" s="28"/>
      <c r="GV2346" s="28"/>
      <c r="HA2346" s="194"/>
      <c r="HC2346" s="28"/>
      <c r="HD2346" s="28"/>
      <c r="HE2346" s="28"/>
      <c r="HJ2346" s="28"/>
      <c r="HK2346" s="28"/>
      <c r="HL2346" s="28"/>
      <c r="HM2346" s="28"/>
      <c r="HN2346" s="28"/>
      <c r="HO2346" s="28"/>
      <c r="HP2346" s="28"/>
      <c r="HQ2346" s="28"/>
      <c r="HR2346" s="28"/>
      <c r="HS2346" s="28"/>
      <c r="HT2346" s="28"/>
      <c r="HU2346" s="28"/>
      <c r="HV2346" s="28"/>
      <c r="HW2346" s="28"/>
      <c r="HX2346" s="28"/>
      <c r="HY2346" s="28"/>
      <c r="HZ2346" s="28"/>
      <c r="IA2346" s="28"/>
      <c r="IB2346" s="28"/>
      <c r="IC2346" s="28"/>
      <c r="ID2346" s="28"/>
      <c r="IE2346" s="28"/>
      <c r="IF2346" s="28"/>
      <c r="IG2346" s="28"/>
      <c r="IH2346" s="28"/>
      <c r="II2346" s="28"/>
      <c r="IJ2346" s="28"/>
      <c r="IK2346" s="28"/>
      <c r="IL2346" s="28"/>
      <c r="IM2346" s="28"/>
      <c r="IN2346" s="28"/>
      <c r="IO2346" s="28"/>
    </row>
    <row r="2347" spans="1:249" s="50" customFormat="1" ht="14.25">
      <c r="A2347" s="28"/>
      <c r="B2347" s="28"/>
      <c r="C2347" s="28"/>
      <c r="D2347" s="28"/>
      <c r="E2347" s="28"/>
      <c r="F2347"/>
      <c r="G2347"/>
      <c r="H2347" s="1"/>
      <c r="I2347" s="1"/>
      <c r="J2347" s="1"/>
      <c r="K2347" s="2"/>
      <c r="L2347" s="1"/>
      <c r="M2347"/>
      <c r="N2347" s="28"/>
      <c r="O2347" s="28"/>
      <c r="T2347" s="194"/>
      <c r="V2347" s="28"/>
      <c r="W2347" s="28"/>
      <c r="X2347" s="28"/>
      <c r="AC2347" s="194"/>
      <c r="AE2347" s="28"/>
      <c r="AF2347" s="28"/>
      <c r="AG2347" s="28"/>
      <c r="AL2347" s="194"/>
      <c r="AN2347" s="28"/>
      <c r="AO2347" s="28"/>
      <c r="AP2347" s="28"/>
      <c r="AU2347" s="194"/>
      <c r="AW2347" s="28"/>
      <c r="AX2347" s="28"/>
      <c r="AY2347" s="28"/>
      <c r="BD2347" s="194"/>
      <c r="BF2347" s="28"/>
      <c r="BG2347" s="28"/>
      <c r="BH2347" s="28"/>
      <c r="BM2347" s="194"/>
      <c r="BO2347" s="28"/>
      <c r="BP2347" s="28"/>
      <c r="BQ2347" s="28"/>
      <c r="BV2347" s="194"/>
      <c r="BX2347" s="28"/>
      <c r="BY2347" s="28"/>
      <c r="BZ2347" s="28"/>
      <c r="CE2347" s="194"/>
      <c r="CG2347" s="28"/>
      <c r="CH2347" s="28"/>
      <c r="CI2347" s="28"/>
      <c r="CN2347" s="194"/>
      <c r="CP2347" s="28"/>
      <c r="CQ2347" s="28"/>
      <c r="CR2347" s="28"/>
      <c r="CW2347" s="194"/>
      <c r="CY2347" s="28"/>
      <c r="CZ2347" s="28"/>
      <c r="DA2347" s="28"/>
      <c r="DF2347" s="194"/>
      <c r="DH2347" s="28"/>
      <c r="DI2347" s="28"/>
      <c r="DJ2347" s="28"/>
      <c r="DO2347" s="194"/>
      <c r="DQ2347" s="28"/>
      <c r="DR2347" s="28"/>
      <c r="DS2347" s="28"/>
      <c r="DX2347" s="194"/>
      <c r="DZ2347" s="28"/>
      <c r="EA2347" s="28"/>
      <c r="EB2347" s="28"/>
      <c r="EG2347" s="194"/>
      <c r="EI2347" s="28"/>
      <c r="EJ2347" s="28"/>
      <c r="EK2347" s="28"/>
      <c r="EP2347" s="194"/>
      <c r="ER2347" s="28"/>
      <c r="ES2347" s="28"/>
      <c r="ET2347" s="28"/>
      <c r="EY2347" s="194"/>
      <c r="FA2347" s="28"/>
      <c r="FB2347" s="28"/>
      <c r="FC2347" s="28"/>
      <c r="FH2347" s="194"/>
      <c r="FJ2347" s="28"/>
      <c r="FK2347" s="28"/>
      <c r="FL2347" s="28"/>
      <c r="FQ2347" s="194"/>
      <c r="FS2347" s="28"/>
      <c r="FT2347" s="28"/>
      <c r="FU2347" s="28"/>
      <c r="FZ2347" s="194"/>
      <c r="GB2347" s="28"/>
      <c r="GC2347" s="28"/>
      <c r="GD2347" s="28"/>
      <c r="GI2347" s="194"/>
      <c r="GK2347" s="28"/>
      <c r="GL2347" s="28"/>
      <c r="GM2347" s="28"/>
      <c r="GR2347" s="194"/>
      <c r="GT2347" s="28"/>
      <c r="GU2347" s="28"/>
      <c r="GV2347" s="28"/>
      <c r="HA2347" s="194"/>
      <c r="HC2347" s="28"/>
      <c r="HD2347" s="28"/>
      <c r="HE2347" s="28"/>
      <c r="HJ2347" s="28"/>
      <c r="HK2347" s="28"/>
      <c r="HL2347" s="28"/>
      <c r="HM2347" s="28"/>
      <c r="HN2347" s="28"/>
      <c r="HO2347" s="28"/>
      <c r="HP2347" s="28"/>
      <c r="HQ2347" s="28"/>
      <c r="HR2347" s="28"/>
      <c r="HS2347" s="28"/>
      <c r="HT2347" s="28"/>
      <c r="HU2347" s="28"/>
      <c r="HV2347" s="28"/>
      <c r="HW2347" s="28"/>
      <c r="HX2347" s="28"/>
      <c r="HY2347" s="28"/>
      <c r="HZ2347" s="28"/>
      <c r="IA2347" s="28"/>
      <c r="IB2347" s="28"/>
      <c r="IC2347" s="28"/>
      <c r="ID2347" s="28"/>
      <c r="IE2347" s="28"/>
      <c r="IF2347" s="28"/>
      <c r="IG2347" s="28"/>
      <c r="IH2347" s="28"/>
      <c r="II2347" s="28"/>
      <c r="IJ2347" s="28"/>
      <c r="IK2347" s="28"/>
      <c r="IL2347" s="28"/>
      <c r="IM2347" s="28"/>
      <c r="IN2347" s="28"/>
      <c r="IO2347" s="28"/>
    </row>
    <row r="2348" spans="1:249" s="50" customFormat="1" ht="14.25">
      <c r="A2348" s="28"/>
      <c r="B2348" s="28"/>
      <c r="C2348" s="28"/>
      <c r="D2348" s="28"/>
      <c r="E2348" s="28"/>
      <c r="F2348"/>
      <c r="G2348"/>
      <c r="H2348" s="1"/>
      <c r="I2348" s="1"/>
      <c r="J2348" s="1"/>
      <c r="K2348" s="2"/>
      <c r="L2348" s="1"/>
      <c r="M2348"/>
      <c r="N2348" s="28"/>
      <c r="O2348" s="28"/>
      <c r="T2348" s="194"/>
      <c r="V2348" s="28"/>
      <c r="W2348" s="28"/>
      <c r="X2348" s="28"/>
      <c r="AC2348" s="194"/>
      <c r="AE2348" s="28"/>
      <c r="AF2348" s="28"/>
      <c r="AG2348" s="28"/>
      <c r="AL2348" s="194"/>
      <c r="AN2348" s="28"/>
      <c r="AO2348" s="28"/>
      <c r="AP2348" s="28"/>
      <c r="AU2348" s="194"/>
      <c r="AW2348" s="28"/>
      <c r="AX2348" s="28"/>
      <c r="AY2348" s="28"/>
      <c r="BD2348" s="194"/>
      <c r="BF2348" s="28"/>
      <c r="BG2348" s="28"/>
      <c r="BH2348" s="28"/>
      <c r="BM2348" s="194"/>
      <c r="BO2348" s="28"/>
      <c r="BP2348" s="28"/>
      <c r="BQ2348" s="28"/>
      <c r="BV2348" s="194"/>
      <c r="BX2348" s="28"/>
      <c r="BY2348" s="28"/>
      <c r="BZ2348" s="28"/>
      <c r="CE2348" s="194"/>
      <c r="CG2348" s="28"/>
      <c r="CH2348" s="28"/>
      <c r="CI2348" s="28"/>
      <c r="CN2348" s="194"/>
      <c r="CP2348" s="28"/>
      <c r="CQ2348" s="28"/>
      <c r="CR2348" s="28"/>
      <c r="CW2348" s="194"/>
      <c r="CY2348" s="28"/>
      <c r="CZ2348" s="28"/>
      <c r="DA2348" s="28"/>
      <c r="DF2348" s="194"/>
      <c r="DH2348" s="28"/>
      <c r="DI2348" s="28"/>
      <c r="DJ2348" s="28"/>
      <c r="DO2348" s="194"/>
      <c r="DQ2348" s="28"/>
      <c r="DR2348" s="28"/>
      <c r="DS2348" s="28"/>
      <c r="DX2348" s="194"/>
      <c r="DZ2348" s="28"/>
      <c r="EA2348" s="28"/>
      <c r="EB2348" s="28"/>
      <c r="EG2348" s="194"/>
      <c r="EI2348" s="28"/>
      <c r="EJ2348" s="28"/>
      <c r="EK2348" s="28"/>
      <c r="EP2348" s="194"/>
      <c r="ER2348" s="28"/>
      <c r="ES2348" s="28"/>
      <c r="ET2348" s="28"/>
      <c r="EY2348" s="194"/>
      <c r="FA2348" s="28"/>
      <c r="FB2348" s="28"/>
      <c r="FC2348" s="28"/>
      <c r="FH2348" s="194"/>
      <c r="FJ2348" s="28"/>
      <c r="FK2348" s="28"/>
      <c r="FL2348" s="28"/>
      <c r="FQ2348" s="194"/>
      <c r="FS2348" s="28"/>
      <c r="FT2348" s="28"/>
      <c r="FU2348" s="28"/>
      <c r="FZ2348" s="194"/>
      <c r="GB2348" s="28"/>
      <c r="GC2348" s="28"/>
      <c r="GD2348" s="28"/>
      <c r="GI2348" s="194"/>
      <c r="GK2348" s="28"/>
      <c r="GL2348" s="28"/>
      <c r="GM2348" s="28"/>
      <c r="GR2348" s="194"/>
      <c r="GT2348" s="28"/>
      <c r="GU2348" s="28"/>
      <c r="GV2348" s="28"/>
      <c r="HA2348" s="194"/>
      <c r="HC2348" s="28"/>
      <c r="HD2348" s="28"/>
      <c r="HE2348" s="28"/>
      <c r="HJ2348" s="28"/>
      <c r="HK2348" s="28"/>
      <c r="HL2348" s="28"/>
      <c r="HM2348" s="28"/>
      <c r="HN2348" s="28"/>
      <c r="HO2348" s="28"/>
      <c r="HP2348" s="28"/>
      <c r="HQ2348" s="28"/>
      <c r="HR2348" s="28"/>
      <c r="HS2348" s="28"/>
      <c r="HT2348" s="28"/>
      <c r="HU2348" s="28"/>
      <c r="HV2348" s="28"/>
      <c r="HW2348" s="28"/>
      <c r="HX2348" s="28"/>
      <c r="HY2348" s="28"/>
      <c r="HZ2348" s="28"/>
      <c r="IA2348" s="28"/>
      <c r="IB2348" s="28"/>
      <c r="IC2348" s="28"/>
      <c r="ID2348" s="28"/>
      <c r="IE2348" s="28"/>
      <c r="IF2348" s="28"/>
      <c r="IG2348" s="28"/>
      <c r="IH2348" s="28"/>
      <c r="II2348" s="28"/>
      <c r="IJ2348" s="28"/>
      <c r="IK2348" s="28"/>
      <c r="IL2348" s="28"/>
      <c r="IM2348" s="28"/>
      <c r="IN2348" s="28"/>
      <c r="IO2348" s="28"/>
    </row>
    <row r="2349" spans="1:249" s="50" customFormat="1" ht="14.25">
      <c r="A2349" s="28"/>
      <c r="B2349" s="28"/>
      <c r="C2349" s="28"/>
      <c r="D2349" s="28"/>
      <c r="E2349" s="28"/>
      <c r="F2349"/>
      <c r="G2349"/>
      <c r="H2349" s="1"/>
      <c r="I2349" s="1"/>
      <c r="J2349" s="1"/>
      <c r="K2349" s="2"/>
      <c r="L2349" s="1"/>
      <c r="M2349"/>
      <c r="N2349" s="28"/>
      <c r="O2349" s="28"/>
      <c r="T2349" s="194"/>
      <c r="V2349" s="28"/>
      <c r="W2349" s="28"/>
      <c r="X2349" s="28"/>
      <c r="AC2349" s="194"/>
      <c r="AE2349" s="28"/>
      <c r="AF2349" s="28"/>
      <c r="AG2349" s="28"/>
      <c r="AL2349" s="194"/>
      <c r="AN2349" s="28"/>
      <c r="AO2349" s="28"/>
      <c r="AP2349" s="28"/>
      <c r="AU2349" s="194"/>
      <c r="AW2349" s="28"/>
      <c r="AX2349" s="28"/>
      <c r="AY2349" s="28"/>
      <c r="BD2349" s="194"/>
      <c r="BF2349" s="28"/>
      <c r="BG2349" s="28"/>
      <c r="BH2349" s="28"/>
      <c r="BM2349" s="194"/>
      <c r="BO2349" s="28"/>
      <c r="BP2349" s="28"/>
      <c r="BQ2349" s="28"/>
      <c r="BV2349" s="194"/>
      <c r="BX2349" s="28"/>
      <c r="BY2349" s="28"/>
      <c r="BZ2349" s="28"/>
      <c r="CE2349" s="194"/>
      <c r="CG2349" s="28"/>
      <c r="CH2349" s="28"/>
      <c r="CI2349" s="28"/>
      <c r="CN2349" s="194"/>
      <c r="CP2349" s="28"/>
      <c r="CQ2349" s="28"/>
      <c r="CR2349" s="28"/>
      <c r="CW2349" s="194"/>
      <c r="CY2349" s="28"/>
      <c r="CZ2349" s="28"/>
      <c r="DA2349" s="28"/>
      <c r="DF2349" s="194"/>
      <c r="DH2349" s="28"/>
      <c r="DI2349" s="28"/>
      <c r="DJ2349" s="28"/>
      <c r="DO2349" s="194"/>
      <c r="DQ2349" s="28"/>
      <c r="DR2349" s="28"/>
      <c r="DS2349" s="28"/>
      <c r="DX2349" s="194"/>
      <c r="DZ2349" s="28"/>
      <c r="EA2349" s="28"/>
      <c r="EB2349" s="28"/>
      <c r="EG2349" s="194"/>
      <c r="EI2349" s="28"/>
      <c r="EJ2349" s="28"/>
      <c r="EK2349" s="28"/>
      <c r="EP2349" s="194"/>
      <c r="ER2349" s="28"/>
      <c r="ES2349" s="28"/>
      <c r="ET2349" s="28"/>
      <c r="EY2349" s="194"/>
      <c r="FA2349" s="28"/>
      <c r="FB2349" s="28"/>
      <c r="FC2349" s="28"/>
      <c r="FH2349" s="194"/>
      <c r="FJ2349" s="28"/>
      <c r="FK2349" s="28"/>
      <c r="FL2349" s="28"/>
      <c r="FQ2349" s="194"/>
      <c r="FS2349" s="28"/>
      <c r="FT2349" s="28"/>
      <c r="FU2349" s="28"/>
      <c r="FZ2349" s="194"/>
      <c r="GB2349" s="28"/>
      <c r="GC2349" s="28"/>
      <c r="GD2349" s="28"/>
      <c r="GI2349" s="194"/>
      <c r="GK2349" s="28"/>
      <c r="GL2349" s="28"/>
      <c r="GM2349" s="28"/>
      <c r="GR2349" s="194"/>
      <c r="GT2349" s="28"/>
      <c r="GU2349" s="28"/>
      <c r="GV2349" s="28"/>
      <c r="HA2349" s="194"/>
      <c r="HC2349" s="28"/>
      <c r="HD2349" s="28"/>
      <c r="HE2349" s="28"/>
      <c r="HJ2349" s="28"/>
      <c r="HK2349" s="28"/>
      <c r="HL2349" s="28"/>
      <c r="HM2349" s="28"/>
      <c r="HN2349" s="28"/>
      <c r="HO2349" s="28"/>
      <c r="HP2349" s="28"/>
      <c r="HQ2349" s="28"/>
      <c r="HR2349" s="28"/>
      <c r="HS2349" s="28"/>
      <c r="HT2349" s="28"/>
      <c r="HU2349" s="28"/>
      <c r="HV2349" s="28"/>
      <c r="HW2349" s="28"/>
      <c r="HX2349" s="28"/>
      <c r="HY2349" s="28"/>
      <c r="HZ2349" s="28"/>
      <c r="IA2349" s="28"/>
      <c r="IB2349" s="28"/>
      <c r="IC2349" s="28"/>
      <c r="ID2349" s="28"/>
      <c r="IE2349" s="28"/>
      <c r="IF2349" s="28"/>
      <c r="IG2349" s="28"/>
      <c r="IH2349" s="28"/>
      <c r="II2349" s="28"/>
      <c r="IJ2349" s="28"/>
      <c r="IK2349" s="28"/>
      <c r="IL2349" s="28"/>
      <c r="IM2349" s="28"/>
      <c r="IN2349" s="28"/>
      <c r="IO2349" s="28"/>
    </row>
    <row r="2350" spans="1:249" s="50" customFormat="1" ht="14.25">
      <c r="A2350" s="28"/>
      <c r="B2350" s="28"/>
      <c r="C2350" s="28"/>
      <c r="D2350" s="28"/>
      <c r="E2350" s="28"/>
      <c r="F2350"/>
      <c r="G2350"/>
      <c r="H2350" s="1"/>
      <c r="I2350" s="1"/>
      <c r="J2350" s="1"/>
      <c r="K2350" s="2"/>
      <c r="L2350" s="1"/>
      <c r="M2350"/>
      <c r="N2350" s="28"/>
      <c r="O2350" s="28"/>
      <c r="T2350" s="194"/>
      <c r="V2350" s="28"/>
      <c r="W2350" s="28"/>
      <c r="X2350" s="28"/>
      <c r="AC2350" s="194"/>
      <c r="AE2350" s="28"/>
      <c r="AF2350" s="28"/>
      <c r="AG2350" s="28"/>
      <c r="AL2350" s="194"/>
      <c r="AN2350" s="28"/>
      <c r="AO2350" s="28"/>
      <c r="AP2350" s="28"/>
      <c r="AU2350" s="194"/>
      <c r="AW2350" s="28"/>
      <c r="AX2350" s="28"/>
      <c r="AY2350" s="28"/>
      <c r="BD2350" s="194"/>
      <c r="BF2350" s="28"/>
      <c r="BG2350" s="28"/>
      <c r="BH2350" s="28"/>
      <c r="BM2350" s="194"/>
      <c r="BO2350" s="28"/>
      <c r="BP2350" s="28"/>
      <c r="BQ2350" s="28"/>
      <c r="BV2350" s="194"/>
      <c r="BX2350" s="28"/>
      <c r="BY2350" s="28"/>
      <c r="BZ2350" s="28"/>
      <c r="CE2350" s="194"/>
      <c r="CG2350" s="28"/>
      <c r="CH2350" s="28"/>
      <c r="CI2350" s="28"/>
      <c r="CN2350" s="194"/>
      <c r="CP2350" s="28"/>
      <c r="CQ2350" s="28"/>
      <c r="CR2350" s="28"/>
      <c r="CW2350" s="194"/>
      <c r="CY2350" s="28"/>
      <c r="CZ2350" s="28"/>
      <c r="DA2350" s="28"/>
      <c r="DF2350" s="194"/>
      <c r="DH2350" s="28"/>
      <c r="DI2350" s="28"/>
      <c r="DJ2350" s="28"/>
      <c r="DO2350" s="194"/>
      <c r="DQ2350" s="28"/>
      <c r="DR2350" s="28"/>
      <c r="DS2350" s="28"/>
      <c r="DX2350" s="194"/>
      <c r="DZ2350" s="28"/>
      <c r="EA2350" s="28"/>
      <c r="EB2350" s="28"/>
      <c r="EG2350" s="194"/>
      <c r="EI2350" s="28"/>
      <c r="EJ2350" s="28"/>
      <c r="EK2350" s="28"/>
      <c r="EP2350" s="194"/>
      <c r="ER2350" s="28"/>
      <c r="ES2350" s="28"/>
      <c r="ET2350" s="28"/>
      <c r="EY2350" s="194"/>
      <c r="FA2350" s="28"/>
      <c r="FB2350" s="28"/>
      <c r="FC2350" s="28"/>
      <c r="FH2350" s="194"/>
      <c r="FJ2350" s="28"/>
      <c r="FK2350" s="28"/>
      <c r="FL2350" s="28"/>
      <c r="FQ2350" s="194"/>
      <c r="FS2350" s="28"/>
      <c r="FT2350" s="28"/>
      <c r="FU2350" s="28"/>
      <c r="FZ2350" s="194"/>
      <c r="GB2350" s="28"/>
      <c r="GC2350" s="28"/>
      <c r="GD2350" s="28"/>
      <c r="GI2350" s="194"/>
      <c r="GK2350" s="28"/>
      <c r="GL2350" s="28"/>
      <c r="GM2350" s="28"/>
      <c r="GR2350" s="194"/>
      <c r="GT2350" s="28"/>
      <c r="GU2350" s="28"/>
      <c r="GV2350" s="28"/>
      <c r="HA2350" s="194"/>
      <c r="HC2350" s="28"/>
      <c r="HD2350" s="28"/>
      <c r="HE2350" s="28"/>
      <c r="HJ2350" s="28"/>
      <c r="HK2350" s="28"/>
      <c r="HL2350" s="28"/>
      <c r="HM2350" s="28"/>
      <c r="HN2350" s="28"/>
      <c r="HO2350" s="28"/>
      <c r="HP2350" s="28"/>
      <c r="HQ2350" s="28"/>
      <c r="HR2350" s="28"/>
      <c r="HS2350" s="28"/>
      <c r="HT2350" s="28"/>
      <c r="HU2350" s="28"/>
      <c r="HV2350" s="28"/>
      <c r="HW2350" s="28"/>
      <c r="HX2350" s="28"/>
      <c r="HY2350" s="28"/>
      <c r="HZ2350" s="28"/>
      <c r="IA2350" s="28"/>
      <c r="IB2350" s="28"/>
      <c r="IC2350" s="28"/>
      <c r="ID2350" s="28"/>
      <c r="IE2350" s="28"/>
      <c r="IF2350" s="28"/>
      <c r="IG2350" s="28"/>
      <c r="IH2350" s="28"/>
      <c r="II2350" s="28"/>
      <c r="IJ2350" s="28"/>
      <c r="IK2350" s="28"/>
      <c r="IL2350" s="28"/>
      <c r="IM2350" s="28"/>
      <c r="IN2350" s="28"/>
      <c r="IO2350" s="28"/>
    </row>
    <row r="2351" spans="1:249" s="50" customFormat="1" ht="14.25">
      <c r="A2351" s="28"/>
      <c r="B2351" s="28"/>
      <c r="C2351" s="28"/>
      <c r="D2351" s="28"/>
      <c r="E2351" s="28"/>
      <c r="F2351"/>
      <c r="G2351"/>
      <c r="H2351" s="1"/>
      <c r="I2351" s="1"/>
      <c r="J2351" s="1"/>
      <c r="K2351" s="2"/>
      <c r="L2351" s="1"/>
      <c r="M2351"/>
      <c r="N2351" s="28"/>
      <c r="O2351" s="28"/>
      <c r="T2351" s="194"/>
      <c r="V2351" s="28"/>
      <c r="W2351" s="28"/>
      <c r="X2351" s="28"/>
      <c r="AC2351" s="194"/>
      <c r="AE2351" s="28"/>
      <c r="AF2351" s="28"/>
      <c r="AG2351" s="28"/>
      <c r="AL2351" s="194"/>
      <c r="AN2351" s="28"/>
      <c r="AO2351" s="28"/>
      <c r="AP2351" s="28"/>
      <c r="AU2351" s="194"/>
      <c r="AW2351" s="28"/>
      <c r="AX2351" s="28"/>
      <c r="AY2351" s="28"/>
      <c r="BD2351" s="194"/>
      <c r="BF2351" s="28"/>
      <c r="BG2351" s="28"/>
      <c r="BH2351" s="28"/>
      <c r="BM2351" s="194"/>
      <c r="BO2351" s="28"/>
      <c r="BP2351" s="28"/>
      <c r="BQ2351" s="28"/>
      <c r="BV2351" s="194"/>
      <c r="BX2351" s="28"/>
      <c r="BY2351" s="28"/>
      <c r="BZ2351" s="28"/>
      <c r="CE2351" s="194"/>
      <c r="CG2351" s="28"/>
      <c r="CH2351" s="28"/>
      <c r="CI2351" s="28"/>
      <c r="CN2351" s="194"/>
      <c r="CP2351" s="28"/>
      <c r="CQ2351" s="28"/>
      <c r="CR2351" s="28"/>
      <c r="CW2351" s="194"/>
      <c r="CY2351" s="28"/>
      <c r="CZ2351" s="28"/>
      <c r="DA2351" s="28"/>
      <c r="DF2351" s="194"/>
      <c r="DH2351" s="28"/>
      <c r="DI2351" s="28"/>
      <c r="DJ2351" s="28"/>
      <c r="DO2351" s="194"/>
      <c r="DQ2351" s="28"/>
      <c r="DR2351" s="28"/>
      <c r="DS2351" s="28"/>
      <c r="DX2351" s="194"/>
      <c r="DZ2351" s="28"/>
      <c r="EA2351" s="28"/>
      <c r="EB2351" s="28"/>
      <c r="EG2351" s="194"/>
      <c r="EI2351" s="28"/>
      <c r="EJ2351" s="28"/>
      <c r="EK2351" s="28"/>
      <c r="EP2351" s="194"/>
      <c r="ER2351" s="28"/>
      <c r="ES2351" s="28"/>
      <c r="ET2351" s="28"/>
      <c r="EY2351" s="194"/>
      <c r="FA2351" s="28"/>
      <c r="FB2351" s="28"/>
      <c r="FC2351" s="28"/>
      <c r="FH2351" s="194"/>
      <c r="FJ2351" s="28"/>
      <c r="FK2351" s="28"/>
      <c r="FL2351" s="28"/>
      <c r="FQ2351" s="194"/>
      <c r="FS2351" s="28"/>
      <c r="FT2351" s="28"/>
      <c r="FU2351" s="28"/>
      <c r="FZ2351" s="194"/>
      <c r="GB2351" s="28"/>
      <c r="GC2351" s="28"/>
      <c r="GD2351" s="28"/>
      <c r="GI2351" s="194"/>
      <c r="GK2351" s="28"/>
      <c r="GL2351" s="28"/>
      <c r="GM2351" s="28"/>
      <c r="GR2351" s="194"/>
      <c r="GT2351" s="28"/>
      <c r="GU2351" s="28"/>
      <c r="GV2351" s="28"/>
      <c r="HA2351" s="194"/>
      <c r="HC2351" s="28"/>
      <c r="HD2351" s="28"/>
      <c r="HE2351" s="28"/>
      <c r="HJ2351" s="28"/>
      <c r="HK2351" s="28"/>
      <c r="HL2351" s="28"/>
      <c r="HM2351" s="28"/>
      <c r="HN2351" s="28"/>
      <c r="HO2351" s="28"/>
      <c r="HP2351" s="28"/>
      <c r="HQ2351" s="28"/>
      <c r="HR2351" s="28"/>
      <c r="HS2351" s="28"/>
      <c r="HT2351" s="28"/>
      <c r="HU2351" s="28"/>
      <c r="HV2351" s="28"/>
      <c r="HW2351" s="28"/>
      <c r="HX2351" s="28"/>
      <c r="HY2351" s="28"/>
      <c r="HZ2351" s="28"/>
      <c r="IA2351" s="28"/>
      <c r="IB2351" s="28"/>
      <c r="IC2351" s="28"/>
      <c r="ID2351" s="28"/>
      <c r="IE2351" s="28"/>
      <c r="IF2351" s="28"/>
      <c r="IG2351" s="28"/>
      <c r="IH2351" s="28"/>
      <c r="II2351" s="28"/>
      <c r="IJ2351" s="28"/>
      <c r="IK2351" s="28"/>
      <c r="IL2351" s="28"/>
      <c r="IM2351" s="28"/>
      <c r="IN2351" s="28"/>
      <c r="IO2351" s="28"/>
    </row>
    <row r="2352" spans="1:249" s="50" customFormat="1" ht="14.25">
      <c r="A2352" s="28"/>
      <c r="B2352" s="28"/>
      <c r="C2352" s="28"/>
      <c r="D2352" s="28"/>
      <c r="E2352" s="28"/>
      <c r="G2352"/>
      <c r="H2352" s="1"/>
      <c r="I2352" s="1"/>
      <c r="J2352" s="1"/>
      <c r="K2352" s="2"/>
      <c r="L2352" s="1"/>
      <c r="M2352"/>
      <c r="N2352" s="28"/>
      <c r="O2352" s="28"/>
      <c r="T2352" s="194"/>
      <c r="V2352" s="28"/>
      <c r="W2352" s="28"/>
      <c r="X2352" s="28"/>
      <c r="AC2352" s="194"/>
      <c r="AE2352" s="28"/>
      <c r="AF2352" s="28"/>
      <c r="AG2352" s="28"/>
      <c r="AL2352" s="194"/>
      <c r="AN2352" s="28"/>
      <c r="AO2352" s="28"/>
      <c r="AP2352" s="28"/>
      <c r="AU2352" s="194"/>
      <c r="AW2352" s="28"/>
      <c r="AX2352" s="28"/>
      <c r="AY2352" s="28"/>
      <c r="BD2352" s="194"/>
      <c r="BF2352" s="28"/>
      <c r="BG2352" s="28"/>
      <c r="BH2352" s="28"/>
      <c r="BM2352" s="194"/>
      <c r="BO2352" s="28"/>
      <c r="BP2352" s="28"/>
      <c r="BQ2352" s="28"/>
      <c r="BV2352" s="194"/>
      <c r="BX2352" s="28"/>
      <c r="BY2352" s="28"/>
      <c r="BZ2352" s="28"/>
      <c r="CE2352" s="194"/>
      <c r="CG2352" s="28"/>
      <c r="CH2352" s="28"/>
      <c r="CI2352" s="28"/>
      <c r="CN2352" s="194"/>
      <c r="CP2352" s="28"/>
      <c r="CQ2352" s="28"/>
      <c r="CR2352" s="28"/>
      <c r="CW2352" s="194"/>
      <c r="CY2352" s="28"/>
      <c r="CZ2352" s="28"/>
      <c r="DA2352" s="28"/>
      <c r="DF2352" s="194"/>
      <c r="DH2352" s="28"/>
      <c r="DI2352" s="28"/>
      <c r="DJ2352" s="28"/>
      <c r="DO2352" s="194"/>
      <c r="DQ2352" s="28"/>
      <c r="DR2352" s="28"/>
      <c r="DS2352" s="28"/>
      <c r="DX2352" s="194"/>
      <c r="DZ2352" s="28"/>
      <c r="EA2352" s="28"/>
      <c r="EB2352" s="28"/>
      <c r="EG2352" s="194"/>
      <c r="EI2352" s="28"/>
      <c r="EJ2352" s="28"/>
      <c r="EK2352" s="28"/>
      <c r="EP2352" s="194"/>
      <c r="ER2352" s="28"/>
      <c r="ES2352" s="28"/>
      <c r="ET2352" s="28"/>
      <c r="EY2352" s="194"/>
      <c r="FA2352" s="28"/>
      <c r="FB2352" s="28"/>
      <c r="FC2352" s="28"/>
      <c r="FH2352" s="194"/>
      <c r="FJ2352" s="28"/>
      <c r="FK2352" s="28"/>
      <c r="FL2352" s="28"/>
      <c r="FQ2352" s="194"/>
      <c r="FS2352" s="28"/>
      <c r="FT2352" s="28"/>
      <c r="FU2352" s="28"/>
      <c r="FZ2352" s="194"/>
      <c r="GB2352" s="28"/>
      <c r="GC2352" s="28"/>
      <c r="GD2352" s="28"/>
      <c r="GI2352" s="194"/>
      <c r="GK2352" s="28"/>
      <c r="GL2352" s="28"/>
      <c r="GM2352" s="28"/>
      <c r="GR2352" s="194"/>
      <c r="GT2352" s="28"/>
      <c r="GU2352" s="28"/>
      <c r="GV2352" s="28"/>
      <c r="HA2352" s="194"/>
      <c r="HC2352" s="28"/>
      <c r="HD2352" s="28"/>
      <c r="HE2352" s="28"/>
      <c r="HJ2352" s="28"/>
      <c r="HK2352" s="28"/>
      <c r="HL2352" s="28"/>
      <c r="HM2352" s="28"/>
      <c r="HN2352" s="28"/>
      <c r="HO2352" s="28"/>
      <c r="HP2352" s="28"/>
      <c r="HQ2352" s="28"/>
      <c r="HR2352" s="28"/>
      <c r="HS2352" s="28"/>
      <c r="HT2352" s="28"/>
      <c r="HU2352" s="28"/>
      <c r="HV2352" s="28"/>
      <c r="HW2352" s="28"/>
      <c r="HX2352" s="28"/>
      <c r="HY2352" s="28"/>
      <c r="HZ2352" s="28"/>
      <c r="IA2352" s="28"/>
      <c r="IB2352" s="28"/>
      <c r="IC2352" s="28"/>
      <c r="ID2352" s="28"/>
      <c r="IE2352" s="28"/>
      <c r="IF2352" s="28"/>
      <c r="IG2352" s="28"/>
      <c r="IH2352" s="28"/>
      <c r="II2352" s="28"/>
      <c r="IJ2352" s="28"/>
      <c r="IK2352" s="28"/>
      <c r="IL2352" s="28"/>
      <c r="IM2352" s="28"/>
      <c r="IN2352" s="28"/>
      <c r="IO2352" s="28"/>
    </row>
    <row r="2353" spans="1:249" s="50" customFormat="1" ht="14.25">
      <c r="B2353" s="28"/>
      <c r="C2353" s="28"/>
      <c r="E2353" s="28"/>
      <c r="F2353" s="10"/>
      <c r="G2353" s="228"/>
      <c r="H2353" s="228"/>
      <c r="I2353" s="28"/>
      <c r="J2353" s="28"/>
      <c r="K2353" s="28"/>
      <c r="M2353"/>
      <c r="N2353" s="28"/>
      <c r="O2353" s="28"/>
      <c r="T2353" s="194"/>
      <c r="V2353" s="28"/>
      <c r="W2353" s="28"/>
      <c r="X2353" s="28"/>
      <c r="AC2353" s="194"/>
      <c r="AE2353" s="28"/>
      <c r="AF2353" s="28"/>
      <c r="AG2353" s="28"/>
      <c r="AL2353" s="194"/>
      <c r="AN2353" s="28"/>
      <c r="AO2353" s="28"/>
      <c r="AP2353" s="28"/>
      <c r="AU2353" s="194"/>
      <c r="AW2353" s="28"/>
      <c r="AX2353" s="28"/>
      <c r="AY2353" s="28"/>
      <c r="BD2353" s="194"/>
      <c r="BF2353" s="28"/>
      <c r="BG2353" s="28"/>
      <c r="BH2353" s="28"/>
      <c r="BM2353" s="194"/>
      <c r="BO2353" s="28"/>
      <c r="BP2353" s="28"/>
      <c r="BQ2353" s="28"/>
      <c r="BV2353" s="194"/>
      <c r="BX2353" s="28"/>
      <c r="BY2353" s="28"/>
      <c r="BZ2353" s="28"/>
      <c r="CE2353" s="194"/>
      <c r="CG2353" s="28"/>
      <c r="CH2353" s="28"/>
      <c r="CI2353" s="28"/>
      <c r="CN2353" s="194"/>
      <c r="CP2353" s="28"/>
      <c r="CQ2353" s="28"/>
      <c r="CR2353" s="28"/>
      <c r="CW2353" s="194"/>
      <c r="CY2353" s="28"/>
      <c r="CZ2353" s="28"/>
      <c r="DA2353" s="28"/>
      <c r="DF2353" s="194"/>
      <c r="DH2353" s="28"/>
      <c r="DI2353" s="28"/>
      <c r="DJ2353" s="28"/>
      <c r="DO2353" s="194"/>
      <c r="DQ2353" s="28"/>
      <c r="DR2353" s="28"/>
      <c r="DS2353" s="28"/>
      <c r="DX2353" s="194"/>
      <c r="DZ2353" s="28"/>
      <c r="EA2353" s="28"/>
      <c r="EB2353" s="28"/>
      <c r="EG2353" s="194"/>
      <c r="EI2353" s="28"/>
      <c r="EJ2353" s="28"/>
      <c r="EK2353" s="28"/>
      <c r="EP2353" s="194"/>
      <c r="ER2353" s="28"/>
      <c r="ES2353" s="28"/>
      <c r="ET2353" s="28"/>
      <c r="EY2353" s="194"/>
      <c r="FA2353" s="28"/>
      <c r="FB2353" s="28"/>
      <c r="FC2353" s="28"/>
      <c r="FH2353" s="194"/>
      <c r="FJ2353" s="28"/>
      <c r="FK2353" s="28"/>
      <c r="FL2353" s="28"/>
      <c r="FQ2353" s="194"/>
      <c r="FS2353" s="28"/>
      <c r="FT2353" s="28"/>
      <c r="FU2353" s="28"/>
      <c r="FZ2353" s="194"/>
      <c r="GB2353" s="28"/>
      <c r="GC2353" s="28"/>
      <c r="GD2353" s="28"/>
      <c r="GI2353" s="194"/>
      <c r="GK2353" s="28"/>
      <c r="GL2353" s="28"/>
      <c r="GM2353" s="28"/>
      <c r="GR2353" s="194"/>
      <c r="GT2353" s="28"/>
      <c r="GU2353" s="28"/>
      <c r="GV2353" s="28"/>
      <c r="HA2353" s="194"/>
      <c r="HC2353" s="28"/>
      <c r="HD2353" s="28"/>
      <c r="HE2353" s="28"/>
      <c r="HJ2353" s="28"/>
      <c r="HK2353" s="28"/>
      <c r="HL2353" s="28"/>
      <c r="HM2353" s="28"/>
      <c r="HN2353" s="28"/>
      <c r="HO2353" s="28"/>
      <c r="HP2353" s="28"/>
      <c r="HQ2353" s="28"/>
      <c r="HR2353" s="28"/>
      <c r="HS2353" s="28"/>
      <c r="HT2353" s="28"/>
      <c r="HU2353" s="28"/>
      <c r="HV2353" s="28"/>
      <c r="HW2353" s="28"/>
      <c r="HX2353" s="28"/>
      <c r="HY2353" s="28"/>
      <c r="HZ2353" s="28"/>
      <c r="IA2353" s="28"/>
      <c r="IB2353" s="28"/>
      <c r="IC2353" s="28"/>
      <c r="ID2353" s="28"/>
      <c r="IE2353" s="28"/>
      <c r="IF2353" s="28"/>
      <c r="IG2353" s="28"/>
      <c r="IH2353" s="28"/>
      <c r="II2353" s="28"/>
      <c r="IJ2353" s="28"/>
      <c r="IK2353" s="28"/>
      <c r="IL2353" s="28"/>
      <c r="IM2353" s="28"/>
      <c r="IN2353" s="28"/>
      <c r="IO2353" s="28"/>
    </row>
    <row r="2354" spans="1:249" s="50" customFormat="1" ht="14.25">
      <c r="A2354"/>
      <c r="B2354"/>
      <c r="C2354"/>
      <c r="D2354"/>
      <c r="E2354"/>
      <c r="F2354" s="10"/>
      <c r="G2354" s="1"/>
      <c r="H2354" s="1"/>
      <c r="I2354" s="1"/>
      <c r="J2354" s="2"/>
      <c r="K2354" s="1"/>
      <c r="L2354"/>
      <c r="M2354"/>
      <c r="N2354" s="28"/>
      <c r="O2354" s="28"/>
      <c r="T2354" s="194"/>
      <c r="V2354" s="28"/>
      <c r="W2354" s="28"/>
      <c r="X2354" s="28"/>
      <c r="AC2354" s="194"/>
      <c r="AE2354" s="28"/>
      <c r="AF2354" s="28"/>
      <c r="AG2354" s="28"/>
      <c r="AL2354" s="194"/>
      <c r="AN2354" s="28"/>
      <c r="AO2354" s="28"/>
      <c r="AP2354" s="28"/>
      <c r="AU2354" s="194"/>
      <c r="AW2354" s="28"/>
      <c r="AX2354" s="28"/>
      <c r="AY2354" s="28"/>
      <c r="BD2354" s="194"/>
      <c r="BF2354" s="28"/>
      <c r="BG2354" s="28"/>
      <c r="BH2354" s="28"/>
      <c r="BM2354" s="194"/>
      <c r="BO2354" s="28"/>
      <c r="BP2354" s="28"/>
      <c r="BQ2354" s="28"/>
      <c r="BV2354" s="194"/>
      <c r="BX2354" s="28"/>
      <c r="BY2354" s="28"/>
      <c r="BZ2354" s="28"/>
      <c r="CE2354" s="194"/>
      <c r="CG2354" s="28"/>
      <c r="CH2354" s="28"/>
      <c r="CI2354" s="28"/>
      <c r="CN2354" s="194"/>
      <c r="CP2354" s="28"/>
      <c r="CQ2354" s="28"/>
      <c r="CR2354" s="28"/>
      <c r="CW2354" s="194"/>
      <c r="CY2354" s="28"/>
      <c r="CZ2354" s="28"/>
      <c r="DA2354" s="28"/>
      <c r="DF2354" s="194"/>
      <c r="DH2354" s="28"/>
      <c r="DI2354" s="28"/>
      <c r="DJ2354" s="28"/>
      <c r="DO2354" s="194"/>
      <c r="DQ2354" s="28"/>
      <c r="DR2354" s="28"/>
      <c r="DS2354" s="28"/>
      <c r="DX2354" s="194"/>
      <c r="DZ2354" s="28"/>
      <c r="EA2354" s="28"/>
      <c r="EB2354" s="28"/>
      <c r="EG2354" s="194"/>
      <c r="EI2354" s="28"/>
      <c r="EJ2354" s="28"/>
      <c r="EK2354" s="28"/>
      <c r="EP2354" s="194"/>
      <c r="ER2354" s="28"/>
      <c r="ES2354" s="28"/>
      <c r="ET2354" s="28"/>
      <c r="EY2354" s="194"/>
      <c r="FA2354" s="28"/>
      <c r="FB2354" s="28"/>
      <c r="FC2354" s="28"/>
      <c r="FH2354" s="194"/>
      <c r="FJ2354" s="28"/>
      <c r="FK2354" s="28"/>
      <c r="FL2354" s="28"/>
      <c r="FQ2354" s="194"/>
      <c r="FS2354" s="28"/>
      <c r="FT2354" s="28"/>
      <c r="FU2354" s="28"/>
      <c r="FZ2354" s="194"/>
      <c r="GB2354" s="28"/>
      <c r="GC2354" s="28"/>
      <c r="GD2354" s="28"/>
      <c r="GI2354" s="194"/>
      <c r="GK2354" s="28"/>
      <c r="GL2354" s="28"/>
      <c r="GM2354" s="28"/>
      <c r="GR2354" s="194"/>
      <c r="GT2354" s="28"/>
      <c r="GU2354" s="28"/>
      <c r="GV2354" s="28"/>
      <c r="HA2354" s="194"/>
      <c r="HC2354" s="28"/>
      <c r="HD2354" s="28"/>
      <c r="HE2354" s="28"/>
      <c r="HJ2354" s="28"/>
      <c r="HK2354" s="28"/>
      <c r="HL2354" s="28"/>
      <c r="HM2354" s="28"/>
      <c r="HN2354" s="28"/>
      <c r="HO2354" s="28"/>
      <c r="HP2354" s="28"/>
      <c r="HQ2354" s="28"/>
      <c r="HR2354" s="28"/>
      <c r="HS2354" s="28"/>
      <c r="HT2354" s="28"/>
      <c r="HU2354" s="28"/>
      <c r="HV2354" s="28"/>
      <c r="HW2354" s="28"/>
      <c r="HX2354" s="28"/>
      <c r="HY2354" s="28"/>
      <c r="HZ2354" s="28"/>
      <c r="IA2354" s="28"/>
      <c r="IB2354" s="28"/>
      <c r="IC2354" s="28"/>
      <c r="ID2354" s="28"/>
      <c r="IE2354" s="28"/>
      <c r="IF2354" s="28"/>
      <c r="IG2354" s="28"/>
      <c r="IH2354" s="28"/>
      <c r="II2354" s="28"/>
      <c r="IJ2354" s="28"/>
      <c r="IK2354" s="28"/>
      <c r="IL2354" s="28"/>
      <c r="IM2354" s="28"/>
      <c r="IN2354" s="28"/>
      <c r="IO2354" s="28"/>
    </row>
    <row r="2355" spans="1:249" s="50" customFormat="1" ht="14.25">
      <c r="A2355"/>
      <c r="B2355"/>
      <c r="C2355"/>
      <c r="D2355"/>
      <c r="E2355"/>
      <c r="F2355" s="10"/>
      <c r="G2355" s="1"/>
      <c r="H2355" s="1"/>
      <c r="I2355" s="1"/>
      <c r="J2355" s="2"/>
      <c r="K2355" s="1"/>
      <c r="L2355"/>
      <c r="M2355"/>
      <c r="N2355" s="28"/>
      <c r="O2355" s="28"/>
      <c r="T2355" s="194"/>
      <c r="V2355" s="28"/>
      <c r="W2355" s="28"/>
      <c r="X2355" s="28"/>
      <c r="AC2355" s="194"/>
      <c r="AE2355" s="28"/>
      <c r="AF2355" s="28"/>
      <c r="AG2355" s="28"/>
      <c r="AL2355" s="194"/>
      <c r="AN2355" s="28"/>
      <c r="AO2355" s="28"/>
      <c r="AP2355" s="28"/>
      <c r="AU2355" s="194"/>
      <c r="AW2355" s="28"/>
      <c r="AX2355" s="28"/>
      <c r="AY2355" s="28"/>
      <c r="BD2355" s="194"/>
      <c r="BF2355" s="28"/>
      <c r="BG2355" s="28"/>
      <c r="BH2355" s="28"/>
      <c r="BM2355" s="194"/>
      <c r="BO2355" s="28"/>
      <c r="BP2355" s="28"/>
      <c r="BQ2355" s="28"/>
      <c r="BV2355" s="194"/>
      <c r="BX2355" s="28"/>
      <c r="BY2355" s="28"/>
      <c r="BZ2355" s="28"/>
      <c r="CE2355" s="194"/>
      <c r="CG2355" s="28"/>
      <c r="CH2355" s="28"/>
      <c r="CI2355" s="28"/>
      <c r="CN2355" s="194"/>
      <c r="CP2355" s="28"/>
      <c r="CQ2355" s="28"/>
      <c r="CR2355" s="28"/>
      <c r="CW2355" s="194"/>
      <c r="CY2355" s="28"/>
      <c r="CZ2355" s="28"/>
      <c r="DA2355" s="28"/>
      <c r="DF2355" s="194"/>
      <c r="DH2355" s="28"/>
      <c r="DI2355" s="28"/>
      <c r="DJ2355" s="28"/>
      <c r="DO2355" s="194"/>
      <c r="DQ2355" s="28"/>
      <c r="DR2355" s="28"/>
      <c r="DS2355" s="28"/>
      <c r="DX2355" s="194"/>
      <c r="DZ2355" s="28"/>
      <c r="EA2355" s="28"/>
      <c r="EB2355" s="28"/>
      <c r="EG2355" s="194"/>
      <c r="EI2355" s="28"/>
      <c r="EJ2355" s="28"/>
      <c r="EK2355" s="28"/>
      <c r="EP2355" s="194"/>
      <c r="ER2355" s="28"/>
      <c r="ES2355" s="28"/>
      <c r="ET2355" s="28"/>
      <c r="EY2355" s="194"/>
      <c r="FA2355" s="28"/>
      <c r="FB2355" s="28"/>
      <c r="FC2355" s="28"/>
      <c r="FH2355" s="194"/>
      <c r="FJ2355" s="28"/>
      <c r="FK2355" s="28"/>
      <c r="FL2355" s="28"/>
      <c r="FQ2355" s="194"/>
      <c r="FS2355" s="28"/>
      <c r="FT2355" s="28"/>
      <c r="FU2355" s="28"/>
      <c r="FZ2355" s="194"/>
      <c r="GB2355" s="28"/>
      <c r="GC2355" s="28"/>
      <c r="GD2355" s="28"/>
      <c r="GI2355" s="194"/>
      <c r="GK2355" s="28"/>
      <c r="GL2355" s="28"/>
      <c r="GM2355" s="28"/>
      <c r="GR2355" s="194"/>
      <c r="GT2355" s="28"/>
      <c r="GU2355" s="28"/>
      <c r="GV2355" s="28"/>
      <c r="HA2355" s="194"/>
      <c r="HC2355" s="28"/>
      <c r="HD2355" s="28"/>
      <c r="HE2355" s="28"/>
      <c r="HJ2355" s="28"/>
      <c r="HK2355" s="28"/>
      <c r="HL2355" s="28"/>
      <c r="HM2355" s="28"/>
      <c r="HN2355" s="28"/>
      <c r="HO2355" s="28"/>
      <c r="HP2355" s="28"/>
      <c r="HQ2355" s="28"/>
      <c r="HR2355" s="28"/>
      <c r="HS2355" s="28"/>
      <c r="HT2355" s="28"/>
      <c r="HU2355" s="28"/>
      <c r="HV2355" s="28"/>
      <c r="HW2355" s="28"/>
      <c r="HX2355" s="28"/>
      <c r="HY2355" s="28"/>
      <c r="HZ2355" s="28"/>
      <c r="IA2355" s="28"/>
      <c r="IB2355" s="28"/>
      <c r="IC2355" s="28"/>
      <c r="ID2355" s="28"/>
      <c r="IE2355" s="28"/>
      <c r="IF2355" s="28"/>
      <c r="IG2355" s="28"/>
      <c r="IH2355" s="28"/>
      <c r="II2355" s="28"/>
      <c r="IJ2355" s="28"/>
      <c r="IK2355" s="28"/>
      <c r="IL2355" s="28"/>
      <c r="IM2355" s="28"/>
      <c r="IN2355" s="28"/>
      <c r="IO2355" s="28"/>
    </row>
    <row r="2356" spans="1:249" s="50" customFormat="1" ht="14.25">
      <c r="A2356"/>
      <c r="B2356"/>
      <c r="C2356"/>
      <c r="D2356"/>
      <c r="E2356"/>
      <c r="F2356" s="10"/>
      <c r="G2356" s="1"/>
      <c r="H2356" s="1"/>
      <c r="I2356" s="1"/>
      <c r="J2356" s="2"/>
      <c r="K2356" s="1"/>
      <c r="L2356"/>
      <c r="M2356"/>
      <c r="N2356" s="28"/>
      <c r="O2356" s="28"/>
      <c r="T2356" s="194"/>
      <c r="V2356" s="28"/>
      <c r="W2356" s="28"/>
      <c r="X2356" s="28"/>
      <c r="AC2356" s="194"/>
      <c r="AE2356" s="28"/>
      <c r="AF2356" s="28"/>
      <c r="AG2356" s="28"/>
      <c r="AL2356" s="194"/>
      <c r="AN2356" s="28"/>
      <c r="AO2356" s="28"/>
      <c r="AP2356" s="28"/>
      <c r="AU2356" s="194"/>
      <c r="AW2356" s="28"/>
      <c r="AX2356" s="28"/>
      <c r="AY2356" s="28"/>
      <c r="BD2356" s="194"/>
      <c r="BF2356" s="28"/>
      <c r="BG2356" s="28"/>
      <c r="BH2356" s="28"/>
      <c r="BM2356" s="194"/>
      <c r="BO2356" s="28"/>
      <c r="BP2356" s="28"/>
      <c r="BQ2356" s="28"/>
      <c r="BV2356" s="194"/>
      <c r="BX2356" s="28"/>
      <c r="BY2356" s="28"/>
      <c r="BZ2356" s="28"/>
      <c r="CE2356" s="194"/>
      <c r="CG2356" s="28"/>
      <c r="CH2356" s="28"/>
      <c r="CI2356" s="28"/>
      <c r="CN2356" s="194"/>
      <c r="CP2356" s="28"/>
      <c r="CQ2356" s="28"/>
      <c r="CR2356" s="28"/>
      <c r="CW2356" s="194"/>
      <c r="CY2356" s="28"/>
      <c r="CZ2356" s="28"/>
      <c r="DA2356" s="28"/>
      <c r="DF2356" s="194"/>
      <c r="DH2356" s="28"/>
      <c r="DI2356" s="28"/>
      <c r="DJ2356" s="28"/>
      <c r="DO2356" s="194"/>
      <c r="DQ2356" s="28"/>
      <c r="DR2356" s="28"/>
      <c r="DS2356" s="28"/>
      <c r="DX2356" s="194"/>
      <c r="DZ2356" s="28"/>
      <c r="EA2356" s="28"/>
      <c r="EB2356" s="28"/>
      <c r="EG2356" s="194"/>
      <c r="EI2356" s="28"/>
      <c r="EJ2356" s="28"/>
      <c r="EK2356" s="28"/>
      <c r="EP2356" s="194"/>
      <c r="ER2356" s="28"/>
      <c r="ES2356" s="28"/>
      <c r="ET2356" s="28"/>
      <c r="EY2356" s="194"/>
      <c r="FA2356" s="28"/>
      <c r="FB2356" s="28"/>
      <c r="FC2356" s="28"/>
      <c r="FH2356" s="194"/>
      <c r="FJ2356" s="28"/>
      <c r="FK2356" s="28"/>
      <c r="FL2356" s="28"/>
      <c r="FQ2356" s="194"/>
      <c r="FS2356" s="28"/>
      <c r="FT2356" s="28"/>
      <c r="FU2356" s="28"/>
      <c r="FZ2356" s="194"/>
      <c r="GB2356" s="28"/>
      <c r="GC2356" s="28"/>
      <c r="GD2356" s="28"/>
      <c r="GI2356" s="194"/>
      <c r="GK2356" s="28"/>
      <c r="GL2356" s="28"/>
      <c r="GM2356" s="28"/>
      <c r="GR2356" s="194"/>
      <c r="GT2356" s="28"/>
      <c r="GU2356" s="28"/>
      <c r="GV2356" s="28"/>
      <c r="HA2356" s="194"/>
      <c r="HC2356" s="28"/>
      <c r="HD2356" s="28"/>
      <c r="HE2356" s="28"/>
      <c r="HJ2356" s="28"/>
      <c r="HK2356" s="28"/>
      <c r="HL2356" s="28"/>
      <c r="HM2356" s="28"/>
      <c r="HN2356" s="28"/>
      <c r="HO2356" s="28"/>
      <c r="HP2356" s="28"/>
      <c r="HQ2356" s="28"/>
      <c r="HR2356" s="28"/>
      <c r="HS2356" s="28"/>
      <c r="HT2356" s="28"/>
      <c r="HU2356" s="28"/>
      <c r="HV2356" s="28"/>
      <c r="HW2356" s="28"/>
      <c r="HX2356" s="28"/>
      <c r="HY2356" s="28"/>
      <c r="HZ2356" s="28"/>
      <c r="IA2356" s="28"/>
      <c r="IB2356" s="28"/>
      <c r="IC2356" s="28"/>
      <c r="ID2356" s="28"/>
      <c r="IE2356" s="28"/>
      <c r="IF2356" s="28"/>
      <c r="IG2356" s="28"/>
      <c r="IH2356" s="28"/>
      <c r="II2356" s="28"/>
      <c r="IJ2356" s="28"/>
      <c r="IK2356" s="28"/>
      <c r="IL2356" s="28"/>
      <c r="IM2356" s="28"/>
      <c r="IN2356" s="28"/>
      <c r="IO2356" s="28"/>
    </row>
    <row r="2357" spans="1:249" s="50" customFormat="1" ht="14.25">
      <c r="A2357"/>
      <c r="B2357"/>
      <c r="C2357"/>
      <c r="D2357"/>
      <c r="E2357"/>
      <c r="F2357" s="10"/>
      <c r="G2357" s="1"/>
      <c r="H2357" s="1"/>
      <c r="I2357" s="1"/>
      <c r="J2357" s="2"/>
      <c r="K2357" s="1"/>
      <c r="L2357"/>
      <c r="M2357"/>
      <c r="N2357" s="28"/>
      <c r="O2357" s="28"/>
      <c r="T2357" s="194"/>
      <c r="V2357" s="28"/>
      <c r="W2357" s="28"/>
      <c r="X2357" s="28"/>
      <c r="AC2357" s="194"/>
      <c r="AE2357" s="28"/>
      <c r="AF2357" s="28"/>
      <c r="AG2357" s="28"/>
      <c r="AL2357" s="194"/>
      <c r="AN2357" s="28"/>
      <c r="AO2357" s="28"/>
      <c r="AP2357" s="28"/>
      <c r="AU2357" s="194"/>
      <c r="AW2357" s="28"/>
      <c r="AX2357" s="28"/>
      <c r="AY2357" s="28"/>
      <c r="BD2357" s="194"/>
      <c r="BF2357" s="28"/>
      <c r="BG2357" s="28"/>
      <c r="BH2357" s="28"/>
      <c r="BM2357" s="194"/>
      <c r="BO2357" s="28"/>
      <c r="BP2357" s="28"/>
      <c r="BQ2357" s="28"/>
      <c r="BV2357" s="194"/>
      <c r="BX2357" s="28"/>
      <c r="BY2357" s="28"/>
      <c r="BZ2357" s="28"/>
      <c r="CE2357" s="194"/>
      <c r="CG2357" s="28"/>
      <c r="CH2357" s="28"/>
      <c r="CI2357" s="28"/>
      <c r="CN2357" s="194"/>
      <c r="CP2357" s="28"/>
      <c r="CQ2357" s="28"/>
      <c r="CR2357" s="28"/>
      <c r="CW2357" s="194"/>
      <c r="CY2357" s="28"/>
      <c r="CZ2357" s="28"/>
      <c r="DA2357" s="28"/>
      <c r="DF2357" s="194"/>
      <c r="DH2357" s="28"/>
      <c r="DI2357" s="28"/>
      <c r="DJ2357" s="28"/>
      <c r="DO2357" s="194"/>
      <c r="DQ2357" s="28"/>
      <c r="DR2357" s="28"/>
      <c r="DS2357" s="28"/>
      <c r="DX2357" s="194"/>
      <c r="DZ2357" s="28"/>
      <c r="EA2357" s="28"/>
      <c r="EB2357" s="28"/>
      <c r="EG2357" s="194"/>
      <c r="EI2357" s="28"/>
      <c r="EJ2357" s="28"/>
      <c r="EK2357" s="28"/>
      <c r="EP2357" s="194"/>
      <c r="ER2357" s="28"/>
      <c r="ES2357" s="28"/>
      <c r="ET2357" s="28"/>
      <c r="EY2357" s="194"/>
      <c r="FA2357" s="28"/>
      <c r="FB2357" s="28"/>
      <c r="FC2357" s="28"/>
      <c r="FH2357" s="194"/>
      <c r="FJ2357" s="28"/>
      <c r="FK2357" s="28"/>
      <c r="FL2357" s="28"/>
      <c r="FQ2357" s="194"/>
      <c r="FS2357" s="28"/>
      <c r="FT2357" s="28"/>
      <c r="FU2357" s="28"/>
      <c r="FZ2357" s="194"/>
      <c r="GB2357" s="28"/>
      <c r="GC2357" s="28"/>
      <c r="GD2357" s="28"/>
      <c r="GI2357" s="194"/>
      <c r="GK2357" s="28"/>
      <c r="GL2357" s="28"/>
      <c r="GM2357" s="28"/>
      <c r="GR2357" s="194"/>
      <c r="GT2357" s="28"/>
      <c r="GU2357" s="28"/>
      <c r="GV2357" s="28"/>
      <c r="HA2357" s="194"/>
      <c r="HC2357" s="28"/>
      <c r="HD2357" s="28"/>
      <c r="HE2357" s="28"/>
      <c r="HJ2357" s="28"/>
      <c r="HK2357" s="28"/>
      <c r="HL2357" s="28"/>
      <c r="HM2357" s="28"/>
      <c r="HN2357" s="28"/>
      <c r="HO2357" s="28"/>
      <c r="HP2357" s="28"/>
      <c r="HQ2357" s="28"/>
      <c r="HR2357" s="28"/>
      <c r="HS2357" s="28"/>
      <c r="HT2357" s="28"/>
      <c r="HU2357" s="28"/>
      <c r="HV2357" s="28"/>
      <c r="HW2357" s="28"/>
      <c r="HX2357" s="28"/>
      <c r="HY2357" s="28"/>
      <c r="HZ2357" s="28"/>
      <c r="IA2357" s="28"/>
      <c r="IB2357" s="28"/>
      <c r="IC2357" s="28"/>
      <c r="ID2357" s="28"/>
      <c r="IE2357" s="28"/>
      <c r="IF2357" s="28"/>
      <c r="IG2357" s="28"/>
      <c r="IH2357" s="28"/>
      <c r="II2357" s="28"/>
      <c r="IJ2357" s="28"/>
      <c r="IK2357" s="28"/>
      <c r="IL2357" s="28"/>
      <c r="IM2357" s="28"/>
      <c r="IN2357" s="28"/>
      <c r="IO2357" s="28"/>
    </row>
    <row r="2358" spans="1:249" s="50" customFormat="1" ht="14.25">
      <c r="A2358"/>
      <c r="B2358"/>
      <c r="C2358"/>
      <c r="D2358"/>
      <c r="E2358"/>
      <c r="F2358" s="10"/>
      <c r="G2358" s="1"/>
      <c r="H2358" s="1"/>
      <c r="I2358" s="1"/>
      <c r="J2358" s="2"/>
      <c r="K2358" s="1"/>
      <c r="L2358"/>
      <c r="M2358"/>
      <c r="N2358" s="28"/>
      <c r="O2358" s="28"/>
      <c r="T2358" s="194"/>
      <c r="V2358" s="28"/>
      <c r="W2358" s="28"/>
      <c r="X2358" s="28"/>
      <c r="AC2358" s="194"/>
      <c r="AE2358" s="28"/>
      <c r="AF2358" s="28"/>
      <c r="AG2358" s="28"/>
      <c r="AL2358" s="194"/>
      <c r="AN2358" s="28"/>
      <c r="AO2358" s="28"/>
      <c r="AP2358" s="28"/>
      <c r="AU2358" s="194"/>
      <c r="AW2358" s="28"/>
      <c r="AX2358" s="28"/>
      <c r="AY2358" s="28"/>
      <c r="BD2358" s="194"/>
      <c r="BF2358" s="28"/>
      <c r="BG2358" s="28"/>
      <c r="BH2358" s="28"/>
      <c r="BM2358" s="194"/>
      <c r="BO2358" s="28"/>
      <c r="BP2358" s="28"/>
      <c r="BQ2358" s="28"/>
      <c r="BV2358" s="194"/>
      <c r="BX2358" s="28"/>
      <c r="BY2358" s="28"/>
      <c r="BZ2358" s="28"/>
      <c r="CE2358" s="194"/>
      <c r="CG2358" s="28"/>
      <c r="CH2358" s="28"/>
      <c r="CI2358" s="28"/>
      <c r="CN2358" s="194"/>
      <c r="CP2358" s="28"/>
      <c r="CQ2358" s="28"/>
      <c r="CR2358" s="28"/>
      <c r="CW2358" s="194"/>
      <c r="CY2358" s="28"/>
      <c r="CZ2358" s="28"/>
      <c r="DA2358" s="28"/>
      <c r="DF2358" s="194"/>
      <c r="DH2358" s="28"/>
      <c r="DI2358" s="28"/>
      <c r="DJ2358" s="28"/>
      <c r="DO2358" s="194"/>
      <c r="DQ2358" s="28"/>
      <c r="DR2358" s="28"/>
      <c r="DS2358" s="28"/>
      <c r="DX2358" s="194"/>
      <c r="DZ2358" s="28"/>
      <c r="EA2358" s="28"/>
      <c r="EB2358" s="28"/>
      <c r="EG2358" s="194"/>
      <c r="EI2358" s="28"/>
      <c r="EJ2358" s="28"/>
      <c r="EK2358" s="28"/>
      <c r="EP2358" s="194"/>
      <c r="ER2358" s="28"/>
      <c r="ES2358" s="28"/>
      <c r="ET2358" s="28"/>
      <c r="EY2358" s="194"/>
      <c r="FA2358" s="28"/>
      <c r="FB2358" s="28"/>
      <c r="FC2358" s="28"/>
      <c r="FH2358" s="194"/>
      <c r="FJ2358" s="28"/>
      <c r="FK2358" s="28"/>
      <c r="FL2358" s="28"/>
      <c r="FQ2358" s="194"/>
      <c r="FS2358" s="28"/>
      <c r="FT2358" s="28"/>
      <c r="FU2358" s="28"/>
      <c r="FZ2358" s="194"/>
      <c r="GB2358" s="28"/>
      <c r="GC2358" s="28"/>
      <c r="GD2358" s="28"/>
      <c r="GI2358" s="194"/>
      <c r="GK2358" s="28"/>
      <c r="GL2358" s="28"/>
      <c r="GM2358" s="28"/>
      <c r="GR2358" s="194"/>
      <c r="GT2358" s="28"/>
      <c r="GU2358" s="28"/>
      <c r="GV2358" s="28"/>
      <c r="HA2358" s="194"/>
      <c r="HC2358" s="28"/>
      <c r="HD2358" s="28"/>
      <c r="HE2358" s="28"/>
      <c r="HJ2358" s="28"/>
      <c r="HK2358" s="28"/>
      <c r="HL2358" s="28"/>
      <c r="HM2358" s="28"/>
      <c r="HN2358" s="28"/>
      <c r="HO2358" s="28"/>
      <c r="HP2358" s="28"/>
      <c r="HQ2358" s="28"/>
      <c r="HR2358" s="28"/>
      <c r="HS2358" s="28"/>
      <c r="HT2358" s="28"/>
      <c r="HU2358" s="28"/>
      <c r="HV2358" s="28"/>
      <c r="HW2358" s="28"/>
      <c r="HX2358" s="28"/>
      <c r="HY2358" s="28"/>
      <c r="HZ2358" s="28"/>
      <c r="IA2358" s="28"/>
      <c r="IB2358" s="28"/>
      <c r="IC2358" s="28"/>
      <c r="ID2358" s="28"/>
      <c r="IE2358" s="28"/>
      <c r="IF2358" s="28"/>
      <c r="IG2358" s="28"/>
      <c r="IH2358" s="28"/>
      <c r="II2358" s="28"/>
      <c r="IJ2358" s="28"/>
      <c r="IK2358" s="28"/>
      <c r="IL2358" s="28"/>
      <c r="IM2358" s="28"/>
      <c r="IN2358" s="28"/>
      <c r="IO2358" s="28"/>
    </row>
    <row r="2359" spans="1:249" s="50" customFormat="1" ht="14.25">
      <c r="A2359"/>
      <c r="B2359"/>
      <c r="C2359"/>
      <c r="D2359"/>
      <c r="E2359"/>
      <c r="F2359" s="10"/>
      <c r="G2359" s="1"/>
      <c r="H2359" s="1"/>
      <c r="I2359" s="1"/>
      <c r="J2359" s="2"/>
      <c r="K2359" s="1"/>
      <c r="L2359"/>
      <c r="M2359"/>
      <c r="N2359" s="28"/>
      <c r="O2359" s="28"/>
      <c r="T2359" s="194"/>
      <c r="V2359" s="28"/>
      <c r="W2359" s="28"/>
      <c r="X2359" s="28"/>
      <c r="AC2359" s="194"/>
      <c r="AE2359" s="28"/>
      <c r="AF2359" s="28"/>
      <c r="AG2359" s="28"/>
      <c r="AL2359" s="194"/>
      <c r="AN2359" s="28"/>
      <c r="AO2359" s="28"/>
      <c r="AP2359" s="28"/>
      <c r="AU2359" s="194"/>
      <c r="AW2359" s="28"/>
      <c r="AX2359" s="28"/>
      <c r="AY2359" s="28"/>
      <c r="BD2359" s="194"/>
      <c r="BF2359" s="28"/>
      <c r="BG2359" s="28"/>
      <c r="BH2359" s="28"/>
      <c r="BM2359" s="194"/>
      <c r="BO2359" s="28"/>
      <c r="BP2359" s="28"/>
      <c r="BQ2359" s="28"/>
      <c r="BV2359" s="194"/>
      <c r="BX2359" s="28"/>
      <c r="BY2359" s="28"/>
      <c r="BZ2359" s="28"/>
      <c r="CE2359" s="194"/>
      <c r="CG2359" s="28"/>
      <c r="CH2359" s="28"/>
      <c r="CI2359" s="28"/>
      <c r="CN2359" s="194"/>
      <c r="CP2359" s="28"/>
      <c r="CQ2359" s="28"/>
      <c r="CR2359" s="28"/>
      <c r="CW2359" s="194"/>
      <c r="CY2359" s="28"/>
      <c r="CZ2359" s="28"/>
      <c r="DA2359" s="28"/>
      <c r="DF2359" s="194"/>
      <c r="DH2359" s="28"/>
      <c r="DI2359" s="28"/>
      <c r="DJ2359" s="28"/>
      <c r="DO2359" s="194"/>
      <c r="DQ2359" s="28"/>
      <c r="DR2359" s="28"/>
      <c r="DS2359" s="28"/>
      <c r="DX2359" s="194"/>
      <c r="DZ2359" s="28"/>
      <c r="EA2359" s="28"/>
      <c r="EB2359" s="28"/>
      <c r="EG2359" s="194"/>
      <c r="EI2359" s="28"/>
      <c r="EJ2359" s="28"/>
      <c r="EK2359" s="28"/>
      <c r="EP2359" s="194"/>
      <c r="ER2359" s="28"/>
      <c r="ES2359" s="28"/>
      <c r="ET2359" s="28"/>
      <c r="EY2359" s="194"/>
      <c r="FA2359" s="28"/>
      <c r="FB2359" s="28"/>
      <c r="FC2359" s="28"/>
      <c r="FH2359" s="194"/>
      <c r="FJ2359" s="28"/>
      <c r="FK2359" s="28"/>
      <c r="FL2359" s="28"/>
      <c r="FQ2359" s="194"/>
      <c r="FS2359" s="28"/>
      <c r="FT2359" s="28"/>
      <c r="FU2359" s="28"/>
      <c r="FZ2359" s="194"/>
      <c r="GB2359" s="28"/>
      <c r="GC2359" s="28"/>
      <c r="GD2359" s="28"/>
      <c r="GI2359" s="194"/>
      <c r="GK2359" s="28"/>
      <c r="GL2359" s="28"/>
      <c r="GM2359" s="28"/>
      <c r="GR2359" s="194"/>
      <c r="GT2359" s="28"/>
      <c r="GU2359" s="28"/>
      <c r="GV2359" s="28"/>
      <c r="HA2359" s="194"/>
      <c r="HC2359" s="28"/>
      <c r="HD2359" s="28"/>
      <c r="HE2359" s="28"/>
      <c r="HJ2359" s="28"/>
      <c r="HK2359" s="28"/>
      <c r="HL2359" s="28"/>
      <c r="HM2359" s="28"/>
      <c r="HN2359" s="28"/>
      <c r="HO2359" s="28"/>
      <c r="HP2359" s="28"/>
      <c r="HQ2359" s="28"/>
      <c r="HR2359" s="28"/>
      <c r="HS2359" s="28"/>
      <c r="HT2359" s="28"/>
      <c r="HU2359" s="28"/>
      <c r="HV2359" s="28"/>
      <c r="HW2359" s="28"/>
      <c r="HX2359" s="28"/>
      <c r="HY2359" s="28"/>
      <c r="HZ2359" s="28"/>
      <c r="IA2359" s="28"/>
      <c r="IB2359" s="28"/>
      <c r="IC2359" s="28"/>
      <c r="ID2359" s="28"/>
      <c r="IE2359" s="28"/>
      <c r="IF2359" s="28"/>
      <c r="IG2359" s="28"/>
      <c r="IH2359" s="28"/>
      <c r="II2359" s="28"/>
      <c r="IJ2359" s="28"/>
      <c r="IK2359" s="28"/>
      <c r="IL2359" s="28"/>
      <c r="IM2359" s="28"/>
      <c r="IN2359" s="28"/>
      <c r="IO2359" s="28"/>
    </row>
    <row r="2360" spans="1:249" s="50" customFormat="1" ht="14.25">
      <c r="A2360"/>
      <c r="B2360"/>
      <c r="C2360"/>
      <c r="D2360"/>
      <c r="E2360"/>
      <c r="F2360" s="10"/>
      <c r="G2360" s="1"/>
      <c r="H2360" s="1"/>
      <c r="I2360" s="1"/>
      <c r="J2360" s="2"/>
      <c r="K2360" s="1"/>
      <c r="L2360"/>
      <c r="M2360"/>
      <c r="N2360" s="28"/>
      <c r="O2360" s="28"/>
      <c r="T2360" s="194"/>
      <c r="V2360" s="28"/>
      <c r="W2360" s="28"/>
      <c r="X2360" s="28"/>
      <c r="AC2360" s="194"/>
      <c r="AE2360" s="28"/>
      <c r="AF2360" s="28"/>
      <c r="AG2360" s="28"/>
      <c r="AL2360" s="194"/>
      <c r="AN2360" s="28"/>
      <c r="AO2360" s="28"/>
      <c r="AP2360" s="28"/>
      <c r="AU2360" s="194"/>
      <c r="AW2360" s="28"/>
      <c r="AX2360" s="28"/>
      <c r="AY2360" s="28"/>
      <c r="BD2360" s="194"/>
      <c r="BF2360" s="28"/>
      <c r="BG2360" s="28"/>
      <c r="BH2360" s="28"/>
      <c r="BM2360" s="194"/>
      <c r="BO2360" s="28"/>
      <c r="BP2360" s="28"/>
      <c r="BQ2360" s="28"/>
      <c r="BV2360" s="194"/>
      <c r="BX2360" s="28"/>
      <c r="BY2360" s="28"/>
      <c r="BZ2360" s="28"/>
      <c r="CE2360" s="194"/>
      <c r="CG2360" s="28"/>
      <c r="CH2360" s="28"/>
      <c r="CI2360" s="28"/>
      <c r="CN2360" s="194"/>
      <c r="CP2360" s="28"/>
      <c r="CQ2360" s="28"/>
      <c r="CR2360" s="28"/>
      <c r="CW2360" s="194"/>
      <c r="CY2360" s="28"/>
      <c r="CZ2360" s="28"/>
      <c r="DA2360" s="28"/>
      <c r="DF2360" s="194"/>
      <c r="DH2360" s="28"/>
      <c r="DI2360" s="28"/>
      <c r="DJ2360" s="28"/>
      <c r="DO2360" s="194"/>
      <c r="DQ2360" s="28"/>
      <c r="DR2360" s="28"/>
      <c r="DS2360" s="28"/>
      <c r="DX2360" s="194"/>
      <c r="DZ2360" s="28"/>
      <c r="EA2360" s="28"/>
      <c r="EB2360" s="28"/>
      <c r="EG2360" s="194"/>
      <c r="EI2360" s="28"/>
      <c r="EJ2360" s="28"/>
      <c r="EK2360" s="28"/>
      <c r="EP2360" s="194"/>
      <c r="ER2360" s="28"/>
      <c r="ES2360" s="28"/>
      <c r="ET2360" s="28"/>
      <c r="EY2360" s="194"/>
      <c r="FA2360" s="28"/>
      <c r="FB2360" s="28"/>
      <c r="FC2360" s="28"/>
      <c r="FH2360" s="194"/>
      <c r="FJ2360" s="28"/>
      <c r="FK2360" s="28"/>
      <c r="FL2360" s="28"/>
      <c r="FQ2360" s="194"/>
      <c r="FS2360" s="28"/>
      <c r="FT2360" s="28"/>
      <c r="FU2360" s="28"/>
      <c r="FZ2360" s="194"/>
      <c r="GB2360" s="28"/>
      <c r="GC2360" s="28"/>
      <c r="GD2360" s="28"/>
      <c r="GI2360" s="194"/>
      <c r="GK2360" s="28"/>
      <c r="GL2360" s="28"/>
      <c r="GM2360" s="28"/>
      <c r="GR2360" s="194"/>
      <c r="GT2360" s="28"/>
      <c r="GU2360" s="28"/>
      <c r="GV2360" s="28"/>
      <c r="HA2360" s="194"/>
      <c r="HC2360" s="28"/>
      <c r="HD2360" s="28"/>
      <c r="HE2360" s="28"/>
      <c r="HJ2360" s="28"/>
      <c r="HK2360" s="28"/>
      <c r="HL2360" s="28"/>
      <c r="HM2360" s="28"/>
      <c r="HN2360" s="28"/>
      <c r="HO2360" s="28"/>
      <c r="HP2360" s="28"/>
      <c r="HQ2360" s="28"/>
      <c r="HR2360" s="28"/>
      <c r="HS2360" s="28"/>
      <c r="HT2360" s="28"/>
      <c r="HU2360" s="28"/>
      <c r="HV2360" s="28"/>
      <c r="HW2360" s="28"/>
      <c r="HX2360" s="28"/>
      <c r="HY2360" s="28"/>
      <c r="HZ2360" s="28"/>
      <c r="IA2360" s="28"/>
      <c r="IB2360" s="28"/>
      <c r="IC2360" s="28"/>
      <c r="ID2360" s="28"/>
      <c r="IE2360" s="28"/>
      <c r="IF2360" s="28"/>
      <c r="IG2360" s="28"/>
      <c r="IH2360" s="28"/>
      <c r="II2360" s="28"/>
      <c r="IJ2360" s="28"/>
      <c r="IK2360" s="28"/>
      <c r="IL2360" s="28"/>
      <c r="IM2360" s="28"/>
      <c r="IN2360" s="28"/>
      <c r="IO2360" s="28"/>
    </row>
    <row r="2361" spans="1:249" s="50" customFormat="1" ht="14.25">
      <c r="A2361"/>
      <c r="B2361"/>
      <c r="C2361"/>
      <c r="D2361"/>
      <c r="E2361"/>
      <c r="F2361" s="10"/>
      <c r="G2361" s="1"/>
      <c r="H2361" s="1"/>
      <c r="I2361" s="1"/>
      <c r="J2361" s="2"/>
      <c r="K2361" s="1"/>
      <c r="L2361"/>
      <c r="M2361"/>
      <c r="N2361" s="28"/>
      <c r="O2361" s="28"/>
      <c r="T2361" s="194"/>
      <c r="V2361" s="28"/>
      <c r="W2361" s="28"/>
      <c r="X2361" s="28"/>
      <c r="AC2361" s="194"/>
      <c r="AE2361" s="28"/>
      <c r="AF2361" s="28"/>
      <c r="AG2361" s="28"/>
      <c r="AL2361" s="194"/>
      <c r="AN2361" s="28"/>
      <c r="AO2361" s="28"/>
      <c r="AP2361" s="28"/>
      <c r="AU2361" s="194"/>
      <c r="AW2361" s="28"/>
      <c r="AX2361" s="28"/>
      <c r="AY2361" s="28"/>
      <c r="BD2361" s="194"/>
      <c r="BF2361" s="28"/>
      <c r="BG2361" s="28"/>
      <c r="BH2361" s="28"/>
      <c r="BM2361" s="194"/>
      <c r="BO2361" s="28"/>
      <c r="BP2361" s="28"/>
      <c r="BQ2361" s="28"/>
      <c r="BV2361" s="194"/>
      <c r="BX2361" s="28"/>
      <c r="BY2361" s="28"/>
      <c r="BZ2361" s="28"/>
      <c r="CE2361" s="194"/>
      <c r="CG2361" s="28"/>
      <c r="CH2361" s="28"/>
      <c r="CI2361" s="28"/>
      <c r="CN2361" s="194"/>
      <c r="CP2361" s="28"/>
      <c r="CQ2361" s="28"/>
      <c r="CR2361" s="28"/>
      <c r="CW2361" s="194"/>
      <c r="CY2361" s="28"/>
      <c r="CZ2361" s="28"/>
      <c r="DA2361" s="28"/>
      <c r="DF2361" s="194"/>
      <c r="DH2361" s="28"/>
      <c r="DI2361" s="28"/>
      <c r="DJ2361" s="28"/>
      <c r="DO2361" s="194"/>
      <c r="DQ2361" s="28"/>
      <c r="DR2361" s="28"/>
      <c r="DS2361" s="28"/>
      <c r="DX2361" s="194"/>
      <c r="DZ2361" s="28"/>
      <c r="EA2361" s="28"/>
      <c r="EB2361" s="28"/>
      <c r="EG2361" s="194"/>
      <c r="EI2361" s="28"/>
      <c r="EJ2361" s="28"/>
      <c r="EK2361" s="28"/>
      <c r="EP2361" s="194"/>
      <c r="ER2361" s="28"/>
      <c r="ES2361" s="28"/>
      <c r="ET2361" s="28"/>
      <c r="EY2361" s="194"/>
      <c r="FA2361" s="28"/>
      <c r="FB2361" s="28"/>
      <c r="FC2361" s="28"/>
      <c r="FH2361" s="194"/>
      <c r="FJ2361" s="28"/>
      <c r="FK2361" s="28"/>
      <c r="FL2361" s="28"/>
      <c r="FQ2361" s="194"/>
      <c r="FS2361" s="28"/>
      <c r="FT2361" s="28"/>
      <c r="FU2361" s="28"/>
      <c r="FZ2361" s="194"/>
      <c r="GB2361" s="28"/>
      <c r="GC2361" s="28"/>
      <c r="GD2361" s="28"/>
      <c r="GI2361" s="194"/>
      <c r="GK2361" s="28"/>
      <c r="GL2361" s="28"/>
      <c r="GM2361" s="28"/>
      <c r="GR2361" s="194"/>
      <c r="GT2361" s="28"/>
      <c r="GU2361" s="28"/>
      <c r="GV2361" s="28"/>
      <c r="HA2361" s="194"/>
      <c r="HC2361" s="28"/>
      <c r="HD2361" s="28"/>
      <c r="HE2361" s="28"/>
      <c r="HJ2361" s="28"/>
      <c r="HK2361" s="28"/>
      <c r="HL2361" s="28"/>
      <c r="HM2361" s="28"/>
      <c r="HN2361" s="28"/>
      <c r="HO2361" s="28"/>
      <c r="HP2361" s="28"/>
      <c r="HQ2361" s="28"/>
      <c r="HR2361" s="28"/>
      <c r="HS2361" s="28"/>
      <c r="HT2361" s="28"/>
      <c r="HU2361" s="28"/>
      <c r="HV2361" s="28"/>
      <c r="HW2361" s="28"/>
      <c r="HX2361" s="28"/>
      <c r="HY2361" s="28"/>
      <c r="HZ2361" s="28"/>
      <c r="IA2361" s="28"/>
      <c r="IB2361" s="28"/>
      <c r="IC2361" s="28"/>
      <c r="ID2361" s="28"/>
      <c r="IE2361" s="28"/>
      <c r="IF2361" s="28"/>
      <c r="IG2361" s="28"/>
      <c r="IH2361" s="28"/>
      <c r="II2361" s="28"/>
      <c r="IJ2361" s="28"/>
      <c r="IK2361" s="28"/>
      <c r="IL2361" s="28"/>
      <c r="IM2361" s="28"/>
      <c r="IN2361" s="28"/>
      <c r="IO2361" s="28"/>
    </row>
    <row r="2362" spans="1:249" s="50" customFormat="1" ht="14.25">
      <c r="A2362"/>
      <c r="B2362"/>
      <c r="C2362"/>
      <c r="D2362"/>
      <c r="E2362"/>
      <c r="F2362" s="10"/>
      <c r="G2362" s="1"/>
      <c r="H2362" s="1"/>
      <c r="I2362" s="1"/>
      <c r="J2362" s="2"/>
      <c r="K2362" s="1"/>
      <c r="L2362"/>
      <c r="M2362"/>
      <c r="N2362" s="28"/>
      <c r="O2362" s="28"/>
      <c r="T2362" s="194"/>
      <c r="V2362" s="28"/>
      <c r="W2362" s="28"/>
      <c r="X2362" s="28"/>
      <c r="AC2362" s="194"/>
      <c r="AE2362" s="28"/>
      <c r="AF2362" s="28"/>
      <c r="AG2362" s="28"/>
      <c r="AL2362" s="194"/>
      <c r="AN2362" s="28"/>
      <c r="AO2362" s="28"/>
      <c r="AP2362" s="28"/>
      <c r="AU2362" s="194"/>
      <c r="AW2362" s="28"/>
      <c r="AX2362" s="28"/>
      <c r="AY2362" s="28"/>
      <c r="BD2362" s="194"/>
      <c r="BF2362" s="28"/>
      <c r="BG2362" s="28"/>
      <c r="BH2362" s="28"/>
      <c r="BM2362" s="194"/>
      <c r="BO2362" s="28"/>
      <c r="BP2362" s="28"/>
      <c r="BQ2362" s="28"/>
      <c r="BV2362" s="194"/>
      <c r="BX2362" s="28"/>
      <c r="BY2362" s="28"/>
      <c r="BZ2362" s="28"/>
      <c r="CE2362" s="194"/>
      <c r="CG2362" s="28"/>
      <c r="CH2362" s="28"/>
      <c r="CI2362" s="28"/>
      <c r="CN2362" s="194"/>
      <c r="CP2362" s="28"/>
      <c r="CQ2362" s="28"/>
      <c r="CR2362" s="28"/>
      <c r="CW2362" s="194"/>
      <c r="CY2362" s="28"/>
      <c r="CZ2362" s="28"/>
      <c r="DA2362" s="28"/>
      <c r="DF2362" s="194"/>
      <c r="DH2362" s="28"/>
      <c r="DI2362" s="28"/>
      <c r="DJ2362" s="28"/>
      <c r="DO2362" s="194"/>
      <c r="DQ2362" s="28"/>
      <c r="DR2362" s="28"/>
      <c r="DS2362" s="28"/>
      <c r="DX2362" s="194"/>
      <c r="DZ2362" s="28"/>
      <c r="EA2362" s="28"/>
      <c r="EB2362" s="28"/>
      <c r="EG2362" s="194"/>
      <c r="EI2362" s="28"/>
      <c r="EJ2362" s="28"/>
      <c r="EK2362" s="28"/>
      <c r="EP2362" s="194"/>
      <c r="ER2362" s="28"/>
      <c r="ES2362" s="28"/>
      <c r="ET2362" s="28"/>
      <c r="EY2362" s="194"/>
      <c r="FA2362" s="28"/>
      <c r="FB2362" s="28"/>
      <c r="FC2362" s="28"/>
      <c r="FH2362" s="194"/>
      <c r="FJ2362" s="28"/>
      <c r="FK2362" s="28"/>
      <c r="FL2362" s="28"/>
      <c r="FQ2362" s="194"/>
      <c r="FS2362" s="28"/>
      <c r="FT2362" s="28"/>
      <c r="FU2362" s="28"/>
      <c r="FZ2362" s="194"/>
      <c r="GB2362" s="28"/>
      <c r="GC2362" s="28"/>
      <c r="GD2362" s="28"/>
      <c r="GI2362" s="194"/>
      <c r="GK2362" s="28"/>
      <c r="GL2362" s="28"/>
      <c r="GM2362" s="28"/>
      <c r="GR2362" s="194"/>
      <c r="GT2362" s="28"/>
      <c r="GU2362" s="28"/>
      <c r="GV2362" s="28"/>
      <c r="HA2362" s="194"/>
      <c r="HC2362" s="28"/>
      <c r="HD2362" s="28"/>
      <c r="HE2362" s="28"/>
      <c r="HJ2362" s="28"/>
      <c r="HK2362" s="28"/>
      <c r="HL2362" s="28"/>
      <c r="HM2362" s="28"/>
      <c r="HN2362" s="28"/>
      <c r="HO2362" s="28"/>
      <c r="HP2362" s="28"/>
      <c r="HQ2362" s="28"/>
      <c r="HR2362" s="28"/>
      <c r="HS2362" s="28"/>
      <c r="HT2362" s="28"/>
      <c r="HU2362" s="28"/>
      <c r="HV2362" s="28"/>
      <c r="HW2362" s="28"/>
      <c r="HX2362" s="28"/>
      <c r="HY2362" s="28"/>
      <c r="HZ2362" s="28"/>
      <c r="IA2362" s="28"/>
      <c r="IB2362" s="28"/>
      <c r="IC2362" s="28"/>
      <c r="ID2362" s="28"/>
      <c r="IE2362" s="28"/>
      <c r="IF2362" s="28"/>
      <c r="IG2362" s="28"/>
      <c r="IH2362" s="28"/>
      <c r="II2362" s="28"/>
      <c r="IJ2362" s="28"/>
      <c r="IK2362" s="28"/>
      <c r="IL2362" s="28"/>
      <c r="IM2362" s="28"/>
      <c r="IN2362" s="28"/>
      <c r="IO2362" s="28"/>
    </row>
    <row r="2363" spans="1:249" s="50" customFormat="1" ht="14.25">
      <c r="A2363"/>
      <c r="B2363"/>
      <c r="C2363"/>
      <c r="D2363"/>
      <c r="E2363"/>
      <c r="F2363" s="10"/>
      <c r="G2363" s="1"/>
      <c r="H2363" s="1"/>
      <c r="I2363" s="1"/>
      <c r="J2363" s="2"/>
      <c r="K2363" s="1"/>
      <c r="L2363"/>
      <c r="M2363"/>
      <c r="N2363" s="28"/>
      <c r="O2363" s="28"/>
      <c r="T2363" s="194"/>
      <c r="V2363" s="28"/>
      <c r="W2363" s="28"/>
      <c r="X2363" s="28"/>
      <c r="AC2363" s="194"/>
      <c r="AE2363" s="28"/>
      <c r="AF2363" s="28"/>
      <c r="AG2363" s="28"/>
      <c r="AL2363" s="194"/>
      <c r="AN2363" s="28"/>
      <c r="AO2363" s="28"/>
      <c r="AP2363" s="28"/>
      <c r="AU2363" s="194"/>
      <c r="AW2363" s="28"/>
      <c r="AX2363" s="28"/>
      <c r="AY2363" s="28"/>
      <c r="BD2363" s="194"/>
      <c r="BF2363" s="28"/>
      <c r="BG2363" s="28"/>
      <c r="BH2363" s="28"/>
      <c r="BM2363" s="194"/>
      <c r="BO2363" s="28"/>
      <c r="BP2363" s="28"/>
      <c r="BQ2363" s="28"/>
      <c r="BV2363" s="194"/>
      <c r="BX2363" s="28"/>
      <c r="BY2363" s="28"/>
      <c r="BZ2363" s="28"/>
      <c r="CE2363" s="194"/>
      <c r="CG2363" s="28"/>
      <c r="CH2363" s="28"/>
      <c r="CI2363" s="28"/>
      <c r="CN2363" s="194"/>
      <c r="CP2363" s="28"/>
      <c r="CQ2363" s="28"/>
      <c r="CR2363" s="28"/>
      <c r="CW2363" s="194"/>
      <c r="CY2363" s="28"/>
      <c r="CZ2363" s="28"/>
      <c r="DA2363" s="28"/>
      <c r="DF2363" s="194"/>
      <c r="DH2363" s="28"/>
      <c r="DI2363" s="28"/>
      <c r="DJ2363" s="28"/>
      <c r="DO2363" s="194"/>
      <c r="DQ2363" s="28"/>
      <c r="DR2363" s="28"/>
      <c r="DS2363" s="28"/>
      <c r="DX2363" s="194"/>
      <c r="DZ2363" s="28"/>
      <c r="EA2363" s="28"/>
      <c r="EB2363" s="28"/>
      <c r="EG2363" s="194"/>
      <c r="EI2363" s="28"/>
      <c r="EJ2363" s="28"/>
      <c r="EK2363" s="28"/>
      <c r="EP2363" s="194"/>
      <c r="ER2363" s="28"/>
      <c r="ES2363" s="28"/>
      <c r="ET2363" s="28"/>
      <c r="EY2363" s="194"/>
      <c r="FA2363" s="28"/>
      <c r="FB2363" s="28"/>
      <c r="FC2363" s="28"/>
      <c r="FH2363" s="194"/>
      <c r="FJ2363" s="28"/>
      <c r="FK2363" s="28"/>
      <c r="FL2363" s="28"/>
      <c r="FQ2363" s="194"/>
      <c r="FS2363" s="28"/>
      <c r="FT2363" s="28"/>
      <c r="FU2363" s="28"/>
      <c r="FZ2363" s="194"/>
      <c r="GB2363" s="28"/>
      <c r="GC2363" s="28"/>
      <c r="GD2363" s="28"/>
      <c r="GI2363" s="194"/>
      <c r="GK2363" s="28"/>
      <c r="GL2363" s="28"/>
      <c r="GM2363" s="28"/>
      <c r="GR2363" s="194"/>
      <c r="GT2363" s="28"/>
      <c r="GU2363" s="28"/>
      <c r="GV2363" s="28"/>
      <c r="HA2363" s="194"/>
      <c r="HC2363" s="28"/>
      <c r="HD2363" s="28"/>
      <c r="HE2363" s="28"/>
      <c r="HJ2363" s="28"/>
      <c r="HK2363" s="28"/>
      <c r="HL2363" s="28"/>
      <c r="HM2363" s="28"/>
      <c r="HN2363" s="28"/>
      <c r="HO2363" s="28"/>
      <c r="HP2363" s="28"/>
      <c r="HQ2363" s="28"/>
      <c r="HR2363" s="28"/>
      <c r="HS2363" s="28"/>
      <c r="HT2363" s="28"/>
      <c r="HU2363" s="28"/>
      <c r="HV2363" s="28"/>
      <c r="HW2363" s="28"/>
      <c r="HX2363" s="28"/>
      <c r="HY2363" s="28"/>
      <c r="HZ2363" s="28"/>
      <c r="IA2363" s="28"/>
      <c r="IB2363" s="28"/>
      <c r="IC2363" s="28"/>
      <c r="ID2363" s="28"/>
      <c r="IE2363" s="28"/>
      <c r="IF2363" s="28"/>
      <c r="IG2363" s="28"/>
      <c r="IH2363" s="28"/>
      <c r="II2363" s="28"/>
      <c r="IJ2363" s="28"/>
      <c r="IK2363" s="28"/>
      <c r="IL2363" s="28"/>
      <c r="IM2363" s="28"/>
      <c r="IN2363" s="28"/>
      <c r="IO2363" s="28"/>
    </row>
    <row r="2364" spans="1:249" s="50" customFormat="1" ht="14.25">
      <c r="A2364"/>
      <c r="B2364"/>
      <c r="C2364"/>
      <c r="D2364"/>
      <c r="E2364"/>
      <c r="F2364" s="10"/>
      <c r="G2364" s="1"/>
      <c r="H2364" s="1"/>
      <c r="I2364" s="1"/>
      <c r="J2364" s="2"/>
      <c r="K2364" s="1"/>
      <c r="L2364"/>
      <c r="M2364"/>
      <c r="N2364" s="28"/>
      <c r="O2364" s="28"/>
      <c r="T2364" s="194"/>
      <c r="V2364" s="28"/>
      <c r="W2364" s="28"/>
      <c r="X2364" s="28"/>
      <c r="AC2364" s="194"/>
      <c r="AE2364" s="28"/>
      <c r="AF2364" s="28"/>
      <c r="AG2364" s="28"/>
      <c r="AL2364" s="194"/>
      <c r="AN2364" s="28"/>
      <c r="AO2364" s="28"/>
      <c r="AP2364" s="28"/>
      <c r="AU2364" s="194"/>
      <c r="AW2364" s="28"/>
      <c r="AX2364" s="28"/>
      <c r="AY2364" s="28"/>
      <c r="BD2364" s="194"/>
      <c r="BF2364" s="28"/>
      <c r="BG2364" s="28"/>
      <c r="BH2364" s="28"/>
      <c r="BM2364" s="194"/>
      <c r="BO2364" s="28"/>
      <c r="BP2364" s="28"/>
      <c r="BQ2364" s="28"/>
      <c r="BV2364" s="194"/>
      <c r="BX2364" s="28"/>
      <c r="BY2364" s="28"/>
      <c r="BZ2364" s="28"/>
      <c r="CE2364" s="194"/>
      <c r="CG2364" s="28"/>
      <c r="CH2364" s="28"/>
      <c r="CI2364" s="28"/>
      <c r="CN2364" s="194"/>
      <c r="CP2364" s="28"/>
      <c r="CQ2364" s="28"/>
      <c r="CR2364" s="28"/>
      <c r="CW2364" s="194"/>
      <c r="CY2364" s="28"/>
      <c r="CZ2364" s="28"/>
      <c r="DA2364" s="28"/>
      <c r="DF2364" s="194"/>
      <c r="DH2364" s="28"/>
      <c r="DI2364" s="28"/>
      <c r="DJ2364" s="28"/>
      <c r="DO2364" s="194"/>
      <c r="DQ2364" s="28"/>
      <c r="DR2364" s="28"/>
      <c r="DS2364" s="28"/>
      <c r="DX2364" s="194"/>
      <c r="DZ2364" s="28"/>
      <c r="EA2364" s="28"/>
      <c r="EB2364" s="28"/>
      <c r="EG2364" s="194"/>
      <c r="EI2364" s="28"/>
      <c r="EJ2364" s="28"/>
      <c r="EK2364" s="28"/>
      <c r="EP2364" s="194"/>
      <c r="ER2364" s="28"/>
      <c r="ES2364" s="28"/>
      <c r="ET2364" s="28"/>
      <c r="EY2364" s="194"/>
      <c r="FA2364" s="28"/>
      <c r="FB2364" s="28"/>
      <c r="FC2364" s="28"/>
      <c r="FH2364" s="194"/>
      <c r="FJ2364" s="28"/>
      <c r="FK2364" s="28"/>
      <c r="FL2364" s="28"/>
      <c r="FQ2364" s="194"/>
      <c r="FS2364" s="28"/>
      <c r="FT2364" s="28"/>
      <c r="FU2364" s="28"/>
      <c r="FZ2364" s="194"/>
      <c r="GB2364" s="28"/>
      <c r="GC2364" s="28"/>
      <c r="GD2364" s="28"/>
      <c r="GI2364" s="194"/>
      <c r="GK2364" s="28"/>
      <c r="GL2364" s="28"/>
      <c r="GM2364" s="28"/>
      <c r="GR2364" s="194"/>
      <c r="GT2364" s="28"/>
      <c r="GU2364" s="28"/>
      <c r="GV2364" s="28"/>
      <c r="HA2364" s="194"/>
      <c r="HC2364" s="28"/>
      <c r="HD2364" s="28"/>
      <c r="HE2364" s="28"/>
      <c r="HJ2364" s="28"/>
      <c r="HK2364" s="28"/>
      <c r="HL2364" s="28"/>
      <c r="HM2364" s="28"/>
      <c r="HN2364" s="28"/>
      <c r="HO2364" s="28"/>
      <c r="HP2364" s="28"/>
      <c r="HQ2364" s="28"/>
      <c r="HR2364" s="28"/>
      <c r="HS2364" s="28"/>
      <c r="HT2364" s="28"/>
      <c r="HU2364" s="28"/>
      <c r="HV2364" s="28"/>
      <c r="HW2364" s="28"/>
      <c r="HX2364" s="28"/>
      <c r="HY2364" s="28"/>
      <c r="HZ2364" s="28"/>
      <c r="IA2364" s="28"/>
      <c r="IB2364" s="28"/>
      <c r="IC2364" s="28"/>
      <c r="ID2364" s="28"/>
      <c r="IE2364" s="28"/>
      <c r="IF2364" s="28"/>
      <c r="IG2364" s="28"/>
      <c r="IH2364" s="28"/>
      <c r="II2364" s="28"/>
      <c r="IJ2364" s="28"/>
      <c r="IK2364" s="28"/>
      <c r="IL2364" s="28"/>
      <c r="IM2364" s="28"/>
      <c r="IN2364" s="28"/>
      <c r="IO2364" s="28"/>
    </row>
    <row r="2365" spans="1:249" s="50" customFormat="1" ht="14.25">
      <c r="A2365"/>
      <c r="B2365"/>
      <c r="C2365"/>
      <c r="D2365"/>
      <c r="E2365"/>
      <c r="F2365" s="10"/>
      <c r="G2365" s="1"/>
      <c r="H2365" s="1"/>
      <c r="I2365" s="1"/>
      <c r="J2365" s="2"/>
      <c r="K2365" s="1"/>
      <c r="L2365"/>
      <c r="M2365"/>
      <c r="N2365" s="28"/>
      <c r="O2365" s="28"/>
      <c r="T2365" s="194"/>
      <c r="V2365" s="28"/>
      <c r="W2365" s="28"/>
      <c r="X2365" s="28"/>
      <c r="AC2365" s="194"/>
      <c r="AE2365" s="28"/>
      <c r="AF2365" s="28"/>
      <c r="AG2365" s="28"/>
      <c r="AL2365" s="194"/>
      <c r="AN2365" s="28"/>
      <c r="AO2365" s="28"/>
      <c r="AP2365" s="28"/>
      <c r="AU2365" s="194"/>
      <c r="AW2365" s="28"/>
      <c r="AX2365" s="28"/>
      <c r="AY2365" s="28"/>
      <c r="BD2365" s="194"/>
      <c r="BF2365" s="28"/>
      <c r="BG2365" s="28"/>
      <c r="BH2365" s="28"/>
      <c r="BM2365" s="194"/>
      <c r="BO2365" s="28"/>
      <c r="BP2365" s="28"/>
      <c r="BQ2365" s="28"/>
      <c r="BV2365" s="194"/>
      <c r="BX2365" s="28"/>
      <c r="BY2365" s="28"/>
      <c r="BZ2365" s="28"/>
      <c r="CE2365" s="194"/>
      <c r="CG2365" s="28"/>
      <c r="CH2365" s="28"/>
      <c r="CI2365" s="28"/>
      <c r="CN2365" s="194"/>
      <c r="CP2365" s="28"/>
      <c r="CQ2365" s="28"/>
      <c r="CR2365" s="28"/>
      <c r="CW2365" s="194"/>
      <c r="CY2365" s="28"/>
      <c r="CZ2365" s="28"/>
      <c r="DA2365" s="28"/>
      <c r="DF2365" s="194"/>
      <c r="DH2365" s="28"/>
      <c r="DI2365" s="28"/>
      <c r="DJ2365" s="28"/>
      <c r="DO2365" s="194"/>
      <c r="DQ2365" s="28"/>
      <c r="DR2365" s="28"/>
      <c r="DS2365" s="28"/>
      <c r="DX2365" s="194"/>
      <c r="DZ2365" s="28"/>
      <c r="EA2365" s="28"/>
      <c r="EB2365" s="28"/>
      <c r="EG2365" s="194"/>
      <c r="EI2365" s="28"/>
      <c r="EJ2365" s="28"/>
      <c r="EK2365" s="28"/>
      <c r="EP2365" s="194"/>
      <c r="ER2365" s="28"/>
      <c r="ES2365" s="28"/>
      <c r="ET2365" s="28"/>
      <c r="EY2365" s="194"/>
      <c r="FA2365" s="28"/>
      <c r="FB2365" s="28"/>
      <c r="FC2365" s="28"/>
      <c r="FH2365" s="194"/>
      <c r="FJ2365" s="28"/>
      <c r="FK2365" s="28"/>
      <c r="FL2365" s="28"/>
      <c r="FQ2365" s="194"/>
      <c r="FS2365" s="28"/>
      <c r="FT2365" s="28"/>
      <c r="FU2365" s="28"/>
      <c r="FZ2365" s="194"/>
      <c r="GB2365" s="28"/>
      <c r="GC2365" s="28"/>
      <c r="GD2365" s="28"/>
      <c r="GI2365" s="194"/>
      <c r="GK2365" s="28"/>
      <c r="GL2365" s="28"/>
      <c r="GM2365" s="28"/>
      <c r="GR2365" s="194"/>
      <c r="GT2365" s="28"/>
      <c r="GU2365" s="28"/>
      <c r="GV2365" s="28"/>
      <c r="HA2365" s="194"/>
      <c r="HC2365" s="28"/>
      <c r="HD2365" s="28"/>
      <c r="HE2365" s="28"/>
      <c r="HJ2365" s="28"/>
      <c r="HK2365" s="28"/>
      <c r="HL2365" s="28"/>
      <c r="HM2365" s="28"/>
      <c r="HN2365" s="28"/>
      <c r="HO2365" s="28"/>
      <c r="HP2365" s="28"/>
      <c r="HQ2365" s="28"/>
      <c r="HR2365" s="28"/>
      <c r="HS2365" s="28"/>
      <c r="HT2365" s="28"/>
      <c r="HU2365" s="28"/>
      <c r="HV2365" s="28"/>
      <c r="HW2365" s="28"/>
      <c r="HX2365" s="28"/>
      <c r="HY2365" s="28"/>
      <c r="HZ2365" s="28"/>
      <c r="IA2365" s="28"/>
      <c r="IB2365" s="28"/>
      <c r="IC2365" s="28"/>
      <c r="ID2365" s="28"/>
      <c r="IE2365" s="28"/>
      <c r="IF2365" s="28"/>
      <c r="IG2365" s="28"/>
      <c r="IH2365" s="28"/>
      <c r="II2365" s="28"/>
      <c r="IJ2365" s="28"/>
      <c r="IK2365" s="28"/>
      <c r="IL2365" s="28"/>
      <c r="IM2365" s="28"/>
      <c r="IN2365" s="28"/>
      <c r="IO2365" s="28"/>
    </row>
    <row r="2366" spans="1:249" s="50" customFormat="1" ht="14.25">
      <c r="A2366"/>
      <c r="B2366"/>
      <c r="C2366"/>
      <c r="D2366"/>
      <c r="E2366"/>
      <c r="F2366" s="10"/>
      <c r="G2366" s="1"/>
      <c r="H2366" s="1"/>
      <c r="I2366" s="1"/>
      <c r="J2366" s="2"/>
      <c r="K2366" s="1"/>
      <c r="L2366"/>
      <c r="M2366"/>
      <c r="N2366" s="28"/>
      <c r="O2366" s="28"/>
      <c r="T2366" s="194"/>
      <c r="V2366" s="28"/>
      <c r="W2366" s="28"/>
      <c r="X2366" s="28"/>
      <c r="AC2366" s="194"/>
      <c r="AE2366" s="28"/>
      <c r="AF2366" s="28"/>
      <c r="AG2366" s="28"/>
      <c r="AL2366" s="194"/>
      <c r="AN2366" s="28"/>
      <c r="AO2366" s="28"/>
      <c r="AP2366" s="28"/>
      <c r="AU2366" s="194"/>
      <c r="AW2366" s="28"/>
      <c r="AX2366" s="28"/>
      <c r="AY2366" s="28"/>
      <c r="BD2366" s="194"/>
      <c r="BF2366" s="28"/>
      <c r="BG2366" s="28"/>
      <c r="BH2366" s="28"/>
      <c r="BM2366" s="194"/>
      <c r="BO2366" s="28"/>
      <c r="BP2366" s="28"/>
      <c r="BQ2366" s="28"/>
      <c r="BV2366" s="194"/>
      <c r="BX2366" s="28"/>
      <c r="BY2366" s="28"/>
      <c r="BZ2366" s="28"/>
      <c r="CE2366" s="194"/>
      <c r="CG2366" s="28"/>
      <c r="CH2366" s="28"/>
      <c r="CI2366" s="28"/>
      <c r="CN2366" s="194"/>
      <c r="CP2366" s="28"/>
      <c r="CQ2366" s="28"/>
      <c r="CR2366" s="28"/>
      <c r="CW2366" s="194"/>
      <c r="CY2366" s="28"/>
      <c r="CZ2366" s="28"/>
      <c r="DA2366" s="28"/>
      <c r="DF2366" s="194"/>
      <c r="DH2366" s="28"/>
      <c r="DI2366" s="28"/>
      <c r="DJ2366" s="28"/>
      <c r="DO2366" s="194"/>
      <c r="DQ2366" s="28"/>
      <c r="DR2366" s="28"/>
      <c r="DS2366" s="28"/>
      <c r="DX2366" s="194"/>
      <c r="DZ2366" s="28"/>
      <c r="EA2366" s="28"/>
      <c r="EB2366" s="28"/>
      <c r="EG2366" s="194"/>
      <c r="EI2366" s="28"/>
      <c r="EJ2366" s="28"/>
      <c r="EK2366" s="28"/>
      <c r="EP2366" s="194"/>
      <c r="ER2366" s="28"/>
      <c r="ES2366" s="28"/>
      <c r="ET2366" s="28"/>
      <c r="EY2366" s="194"/>
      <c r="FA2366" s="28"/>
      <c r="FB2366" s="28"/>
      <c r="FC2366" s="28"/>
      <c r="FH2366" s="194"/>
      <c r="FJ2366" s="28"/>
      <c r="FK2366" s="28"/>
      <c r="FL2366" s="28"/>
      <c r="FQ2366" s="194"/>
      <c r="FS2366" s="28"/>
      <c r="FT2366" s="28"/>
      <c r="FU2366" s="28"/>
      <c r="FZ2366" s="194"/>
      <c r="GB2366" s="28"/>
      <c r="GC2366" s="28"/>
      <c r="GD2366" s="28"/>
      <c r="GI2366" s="194"/>
      <c r="GK2366" s="28"/>
      <c r="GL2366" s="28"/>
      <c r="GM2366" s="28"/>
      <c r="GR2366" s="194"/>
      <c r="GT2366" s="28"/>
      <c r="GU2366" s="28"/>
      <c r="GV2366" s="28"/>
      <c r="HA2366" s="194"/>
      <c r="HC2366" s="28"/>
      <c r="HD2366" s="28"/>
      <c r="HE2366" s="28"/>
      <c r="HJ2366" s="28"/>
      <c r="HK2366" s="28"/>
      <c r="HL2366" s="28"/>
      <c r="HM2366" s="28"/>
      <c r="HN2366" s="28"/>
      <c r="HO2366" s="28"/>
      <c r="HP2366" s="28"/>
      <c r="HQ2366" s="28"/>
      <c r="HR2366" s="28"/>
      <c r="HS2366" s="28"/>
      <c r="HT2366" s="28"/>
      <c r="HU2366" s="28"/>
      <c r="HV2366" s="28"/>
      <c r="HW2366" s="28"/>
      <c r="HX2366" s="28"/>
      <c r="HY2366" s="28"/>
      <c r="HZ2366" s="28"/>
      <c r="IA2366" s="28"/>
      <c r="IB2366" s="28"/>
      <c r="IC2366" s="28"/>
      <c r="ID2366" s="28"/>
      <c r="IE2366" s="28"/>
      <c r="IF2366" s="28"/>
      <c r="IG2366" s="28"/>
      <c r="IH2366" s="28"/>
      <c r="II2366" s="28"/>
      <c r="IJ2366" s="28"/>
      <c r="IK2366" s="28"/>
      <c r="IL2366" s="28"/>
      <c r="IM2366" s="28"/>
      <c r="IN2366" s="28"/>
      <c r="IO2366" s="28"/>
    </row>
    <row r="2367" spans="1:249" s="50" customFormat="1" ht="14.25">
      <c r="A2367"/>
      <c r="B2367"/>
      <c r="C2367"/>
      <c r="D2367"/>
      <c r="E2367"/>
      <c r="F2367" s="10"/>
      <c r="G2367" s="1"/>
      <c r="H2367" s="1"/>
      <c r="I2367" s="1"/>
      <c r="J2367" s="2"/>
      <c r="K2367" s="1"/>
      <c r="L2367"/>
      <c r="M2367"/>
      <c r="N2367" s="28"/>
      <c r="O2367" s="28"/>
      <c r="T2367" s="194"/>
      <c r="V2367" s="28"/>
      <c r="W2367" s="28"/>
      <c r="X2367" s="28"/>
      <c r="AC2367" s="194"/>
      <c r="AE2367" s="28"/>
      <c r="AF2367" s="28"/>
      <c r="AG2367" s="28"/>
      <c r="AL2367" s="194"/>
      <c r="AN2367" s="28"/>
      <c r="AO2367" s="28"/>
      <c r="AP2367" s="28"/>
      <c r="AU2367" s="194"/>
      <c r="AW2367" s="28"/>
      <c r="AX2367" s="28"/>
      <c r="AY2367" s="28"/>
      <c r="BD2367" s="194"/>
      <c r="BF2367" s="28"/>
      <c r="BG2367" s="28"/>
      <c r="BH2367" s="28"/>
      <c r="BM2367" s="194"/>
      <c r="BO2367" s="28"/>
      <c r="BP2367" s="28"/>
      <c r="BQ2367" s="28"/>
      <c r="BV2367" s="194"/>
      <c r="BX2367" s="28"/>
      <c r="BY2367" s="28"/>
      <c r="BZ2367" s="28"/>
      <c r="CE2367" s="194"/>
      <c r="CG2367" s="28"/>
      <c r="CH2367" s="28"/>
      <c r="CI2367" s="28"/>
      <c r="CN2367" s="194"/>
      <c r="CP2367" s="28"/>
      <c r="CQ2367" s="28"/>
      <c r="CR2367" s="28"/>
      <c r="CW2367" s="194"/>
      <c r="CY2367" s="28"/>
      <c r="CZ2367" s="28"/>
      <c r="DA2367" s="28"/>
      <c r="DF2367" s="194"/>
      <c r="DH2367" s="28"/>
      <c r="DI2367" s="28"/>
      <c r="DJ2367" s="28"/>
      <c r="DO2367" s="194"/>
      <c r="DQ2367" s="28"/>
      <c r="DR2367" s="28"/>
      <c r="DS2367" s="28"/>
      <c r="DX2367" s="194"/>
      <c r="DZ2367" s="28"/>
      <c r="EA2367" s="28"/>
      <c r="EB2367" s="28"/>
      <c r="EG2367" s="194"/>
      <c r="EI2367" s="28"/>
      <c r="EJ2367" s="28"/>
      <c r="EK2367" s="28"/>
      <c r="EP2367" s="194"/>
      <c r="ER2367" s="28"/>
      <c r="ES2367" s="28"/>
      <c r="ET2367" s="28"/>
      <c r="EY2367" s="194"/>
      <c r="FA2367" s="28"/>
      <c r="FB2367" s="28"/>
      <c r="FC2367" s="28"/>
      <c r="FH2367" s="194"/>
      <c r="FJ2367" s="28"/>
      <c r="FK2367" s="28"/>
      <c r="FL2367" s="28"/>
      <c r="FQ2367" s="194"/>
      <c r="FS2367" s="28"/>
      <c r="FT2367" s="28"/>
      <c r="FU2367" s="28"/>
      <c r="FZ2367" s="194"/>
      <c r="GB2367" s="28"/>
      <c r="GC2367" s="28"/>
      <c r="GD2367" s="28"/>
      <c r="GI2367" s="194"/>
      <c r="GK2367" s="28"/>
      <c r="GL2367" s="28"/>
      <c r="GM2367" s="28"/>
      <c r="GR2367" s="194"/>
      <c r="GT2367" s="28"/>
      <c r="GU2367" s="28"/>
      <c r="GV2367" s="28"/>
      <c r="HA2367" s="194"/>
      <c r="HC2367" s="28"/>
      <c r="HD2367" s="28"/>
      <c r="HE2367" s="28"/>
      <c r="HJ2367" s="28"/>
      <c r="HK2367" s="28"/>
      <c r="HL2367" s="28"/>
      <c r="HM2367" s="28"/>
      <c r="HN2367" s="28"/>
      <c r="HO2367" s="28"/>
      <c r="HP2367" s="28"/>
      <c r="HQ2367" s="28"/>
      <c r="HR2367" s="28"/>
      <c r="HS2367" s="28"/>
      <c r="HT2367" s="28"/>
      <c r="HU2367" s="28"/>
      <c r="HV2367" s="28"/>
      <c r="HW2367" s="28"/>
      <c r="HX2367" s="28"/>
      <c r="HY2367" s="28"/>
      <c r="HZ2367" s="28"/>
      <c r="IA2367" s="28"/>
      <c r="IB2367" s="28"/>
      <c r="IC2367" s="28"/>
      <c r="ID2367" s="28"/>
      <c r="IE2367" s="28"/>
      <c r="IF2367" s="28"/>
      <c r="IG2367" s="28"/>
      <c r="IH2367" s="28"/>
      <c r="II2367" s="28"/>
      <c r="IJ2367" s="28"/>
      <c r="IK2367" s="28"/>
      <c r="IL2367" s="28"/>
      <c r="IM2367" s="28"/>
      <c r="IN2367" s="28"/>
      <c r="IO2367" s="28"/>
    </row>
    <row r="2368" spans="1:249" s="50" customFormat="1" ht="14.25">
      <c r="A2368"/>
      <c r="B2368"/>
      <c r="C2368"/>
      <c r="D2368"/>
      <c r="E2368"/>
      <c r="F2368" s="10"/>
      <c r="G2368" s="1"/>
      <c r="H2368" s="1"/>
      <c r="I2368" s="1"/>
      <c r="J2368" s="2"/>
      <c r="K2368" s="1"/>
      <c r="L2368"/>
      <c r="M2368"/>
      <c r="N2368" s="28"/>
      <c r="O2368" s="28"/>
      <c r="T2368" s="194"/>
      <c r="V2368" s="28"/>
      <c r="W2368" s="28"/>
      <c r="X2368" s="28"/>
      <c r="AC2368" s="194"/>
      <c r="AE2368" s="28"/>
      <c r="AF2368" s="28"/>
      <c r="AG2368" s="28"/>
      <c r="AL2368" s="194"/>
      <c r="AN2368" s="28"/>
      <c r="AO2368" s="28"/>
      <c r="AP2368" s="28"/>
      <c r="AU2368" s="194"/>
      <c r="AW2368" s="28"/>
      <c r="AX2368" s="28"/>
      <c r="AY2368" s="28"/>
      <c r="BD2368" s="194"/>
      <c r="BF2368" s="28"/>
      <c r="BG2368" s="28"/>
      <c r="BH2368" s="28"/>
      <c r="BM2368" s="194"/>
      <c r="BO2368" s="28"/>
      <c r="BP2368" s="28"/>
      <c r="BQ2368" s="28"/>
      <c r="BV2368" s="194"/>
      <c r="BX2368" s="28"/>
      <c r="BY2368" s="28"/>
      <c r="BZ2368" s="28"/>
      <c r="CE2368" s="194"/>
      <c r="CG2368" s="28"/>
      <c r="CH2368" s="28"/>
      <c r="CI2368" s="28"/>
      <c r="CN2368" s="194"/>
      <c r="CP2368" s="28"/>
      <c r="CQ2368" s="28"/>
      <c r="CR2368" s="28"/>
      <c r="CW2368" s="194"/>
      <c r="CY2368" s="28"/>
      <c r="CZ2368" s="28"/>
      <c r="DA2368" s="28"/>
      <c r="DF2368" s="194"/>
      <c r="DH2368" s="28"/>
      <c r="DI2368" s="28"/>
      <c r="DJ2368" s="28"/>
      <c r="DO2368" s="194"/>
      <c r="DQ2368" s="28"/>
      <c r="DR2368" s="28"/>
      <c r="DS2368" s="28"/>
      <c r="DX2368" s="194"/>
      <c r="DZ2368" s="28"/>
      <c r="EA2368" s="28"/>
      <c r="EB2368" s="28"/>
      <c r="EG2368" s="194"/>
      <c r="EI2368" s="28"/>
      <c r="EJ2368" s="28"/>
      <c r="EK2368" s="28"/>
      <c r="EP2368" s="194"/>
      <c r="ER2368" s="28"/>
      <c r="ES2368" s="28"/>
      <c r="ET2368" s="28"/>
      <c r="EY2368" s="194"/>
      <c r="FA2368" s="28"/>
      <c r="FB2368" s="28"/>
      <c r="FC2368" s="28"/>
      <c r="FH2368" s="194"/>
      <c r="FJ2368" s="28"/>
      <c r="FK2368" s="28"/>
      <c r="FL2368" s="28"/>
      <c r="FQ2368" s="194"/>
      <c r="FS2368" s="28"/>
      <c r="FT2368" s="28"/>
      <c r="FU2368" s="28"/>
      <c r="FZ2368" s="194"/>
      <c r="GB2368" s="28"/>
      <c r="GC2368" s="28"/>
      <c r="GD2368" s="28"/>
      <c r="GI2368" s="194"/>
      <c r="GK2368" s="28"/>
      <c r="GL2368" s="28"/>
      <c r="GM2368" s="28"/>
      <c r="GR2368" s="194"/>
      <c r="GT2368" s="28"/>
      <c r="GU2368" s="28"/>
      <c r="GV2368" s="28"/>
      <c r="HA2368" s="194"/>
      <c r="HC2368" s="28"/>
      <c r="HD2368" s="28"/>
      <c r="HE2368" s="28"/>
      <c r="HJ2368" s="28"/>
      <c r="HK2368" s="28"/>
      <c r="HL2368" s="28"/>
      <c r="HM2368" s="28"/>
      <c r="HN2368" s="28"/>
      <c r="HO2368" s="28"/>
      <c r="HP2368" s="28"/>
      <c r="HQ2368" s="28"/>
      <c r="HR2368" s="28"/>
      <c r="HS2368" s="28"/>
      <c r="HT2368" s="28"/>
      <c r="HU2368" s="28"/>
      <c r="HV2368" s="28"/>
      <c r="HW2368" s="28"/>
      <c r="HX2368" s="28"/>
      <c r="HY2368" s="28"/>
      <c r="HZ2368" s="28"/>
      <c r="IA2368" s="28"/>
      <c r="IB2368" s="28"/>
      <c r="IC2368" s="28"/>
      <c r="ID2368" s="28"/>
      <c r="IE2368" s="28"/>
      <c r="IF2368" s="28"/>
      <c r="IG2368" s="28"/>
      <c r="IH2368" s="28"/>
      <c r="II2368" s="28"/>
      <c r="IJ2368" s="28"/>
      <c r="IK2368" s="28"/>
      <c r="IL2368" s="28"/>
      <c r="IM2368" s="28"/>
      <c r="IN2368" s="28"/>
      <c r="IO2368" s="28"/>
    </row>
    <row r="2369" spans="1:249" s="50" customFormat="1" ht="14.25">
      <c r="A2369"/>
      <c r="B2369"/>
      <c r="C2369"/>
      <c r="D2369"/>
      <c r="E2369"/>
      <c r="F2369" s="10"/>
      <c r="G2369" s="1"/>
      <c r="H2369" s="1"/>
      <c r="I2369" s="1"/>
      <c r="J2369" s="2"/>
      <c r="K2369" s="1"/>
      <c r="L2369"/>
      <c r="M2369"/>
      <c r="N2369" s="28"/>
      <c r="O2369" s="28"/>
      <c r="T2369" s="194"/>
      <c r="V2369" s="28"/>
      <c r="W2369" s="28"/>
      <c r="X2369" s="28"/>
      <c r="AC2369" s="194"/>
      <c r="AE2369" s="28"/>
      <c r="AF2369" s="28"/>
      <c r="AG2369" s="28"/>
      <c r="AL2369" s="194"/>
      <c r="AN2369" s="28"/>
      <c r="AO2369" s="28"/>
      <c r="AP2369" s="28"/>
      <c r="AU2369" s="194"/>
      <c r="AW2369" s="28"/>
      <c r="AX2369" s="28"/>
      <c r="AY2369" s="28"/>
      <c r="BD2369" s="194"/>
      <c r="BF2369" s="28"/>
      <c r="BG2369" s="28"/>
      <c r="BH2369" s="28"/>
      <c r="BM2369" s="194"/>
      <c r="BO2369" s="28"/>
      <c r="BP2369" s="28"/>
      <c r="BQ2369" s="28"/>
      <c r="BV2369" s="194"/>
      <c r="BX2369" s="28"/>
      <c r="BY2369" s="28"/>
      <c r="BZ2369" s="28"/>
      <c r="CE2369" s="194"/>
      <c r="CG2369" s="28"/>
      <c r="CH2369" s="28"/>
      <c r="CI2369" s="28"/>
      <c r="CN2369" s="194"/>
      <c r="CP2369" s="28"/>
      <c r="CQ2369" s="28"/>
      <c r="CR2369" s="28"/>
      <c r="CW2369" s="194"/>
      <c r="CY2369" s="28"/>
      <c r="CZ2369" s="28"/>
      <c r="DA2369" s="28"/>
      <c r="DF2369" s="194"/>
      <c r="DH2369" s="28"/>
      <c r="DI2369" s="28"/>
      <c r="DJ2369" s="28"/>
      <c r="DO2369" s="194"/>
      <c r="DQ2369" s="28"/>
      <c r="DR2369" s="28"/>
      <c r="DS2369" s="28"/>
      <c r="DX2369" s="194"/>
      <c r="DZ2369" s="28"/>
      <c r="EA2369" s="28"/>
      <c r="EB2369" s="28"/>
      <c r="EG2369" s="194"/>
      <c r="EI2369" s="28"/>
      <c r="EJ2369" s="28"/>
      <c r="EK2369" s="28"/>
      <c r="EP2369" s="194"/>
      <c r="ER2369" s="28"/>
      <c r="ES2369" s="28"/>
      <c r="ET2369" s="28"/>
      <c r="EY2369" s="194"/>
      <c r="FA2369" s="28"/>
      <c r="FB2369" s="28"/>
      <c r="FC2369" s="28"/>
      <c r="FH2369" s="194"/>
      <c r="FJ2369" s="28"/>
      <c r="FK2369" s="28"/>
      <c r="FL2369" s="28"/>
      <c r="FQ2369" s="194"/>
      <c r="FS2369" s="28"/>
      <c r="FT2369" s="28"/>
      <c r="FU2369" s="28"/>
      <c r="FZ2369" s="194"/>
      <c r="GB2369" s="28"/>
      <c r="GC2369" s="28"/>
      <c r="GD2369" s="28"/>
      <c r="GI2369" s="194"/>
      <c r="GK2369" s="28"/>
      <c r="GL2369" s="28"/>
      <c r="GM2369" s="28"/>
      <c r="GR2369" s="194"/>
      <c r="GT2369" s="28"/>
      <c r="GU2369" s="28"/>
      <c r="GV2369" s="28"/>
      <c r="HA2369" s="194"/>
      <c r="HC2369" s="28"/>
      <c r="HD2369" s="28"/>
      <c r="HE2369" s="28"/>
      <c r="HJ2369" s="28"/>
      <c r="HK2369" s="28"/>
      <c r="HL2369" s="28"/>
      <c r="HM2369" s="28"/>
      <c r="HN2369" s="28"/>
      <c r="HO2369" s="28"/>
      <c r="HP2369" s="28"/>
      <c r="HQ2369" s="28"/>
      <c r="HR2369" s="28"/>
      <c r="HS2369" s="28"/>
      <c r="HT2369" s="28"/>
      <c r="HU2369" s="28"/>
      <c r="HV2369" s="28"/>
      <c r="HW2369" s="28"/>
      <c r="HX2369" s="28"/>
      <c r="HY2369" s="28"/>
      <c r="HZ2369" s="28"/>
      <c r="IA2369" s="28"/>
      <c r="IB2369" s="28"/>
      <c r="IC2369" s="28"/>
      <c r="ID2369" s="28"/>
      <c r="IE2369" s="28"/>
      <c r="IF2369" s="28"/>
      <c r="IG2369" s="28"/>
      <c r="IH2369" s="28"/>
      <c r="II2369" s="28"/>
      <c r="IJ2369" s="28"/>
      <c r="IK2369" s="28"/>
      <c r="IL2369" s="28"/>
      <c r="IM2369" s="28"/>
      <c r="IN2369" s="28"/>
      <c r="IO2369" s="28"/>
    </row>
    <row r="2370" spans="1:249" s="50" customFormat="1" ht="14.25">
      <c r="A2370"/>
      <c r="B2370"/>
      <c r="C2370"/>
      <c r="D2370"/>
      <c r="E2370"/>
      <c r="F2370" s="10"/>
      <c r="G2370" s="1"/>
      <c r="H2370" s="1"/>
      <c r="I2370" s="1"/>
      <c r="J2370" s="2"/>
      <c r="K2370" s="1"/>
      <c r="L2370"/>
      <c r="M2370"/>
      <c r="N2370" s="28"/>
      <c r="O2370" s="28"/>
      <c r="T2370" s="194"/>
      <c r="V2370" s="28"/>
      <c r="W2370" s="28"/>
      <c r="X2370" s="28"/>
      <c r="AC2370" s="194"/>
      <c r="AE2370" s="28"/>
      <c r="AF2370" s="28"/>
      <c r="AG2370" s="28"/>
      <c r="AL2370" s="194"/>
      <c r="AN2370" s="28"/>
      <c r="AO2370" s="28"/>
      <c r="AP2370" s="28"/>
      <c r="AU2370" s="194"/>
      <c r="AW2370" s="28"/>
      <c r="AX2370" s="28"/>
      <c r="AY2370" s="28"/>
      <c r="BD2370" s="194"/>
      <c r="BF2370" s="28"/>
      <c r="BG2370" s="28"/>
      <c r="BH2370" s="28"/>
      <c r="BM2370" s="194"/>
      <c r="BO2370" s="28"/>
      <c r="BP2370" s="28"/>
      <c r="BQ2370" s="28"/>
      <c r="BV2370" s="194"/>
      <c r="BX2370" s="28"/>
      <c r="BY2370" s="28"/>
      <c r="BZ2370" s="28"/>
      <c r="CE2370" s="194"/>
      <c r="CG2370" s="28"/>
      <c r="CH2370" s="28"/>
      <c r="CI2370" s="28"/>
      <c r="CN2370" s="194"/>
      <c r="CP2370" s="28"/>
      <c r="CQ2370" s="28"/>
      <c r="CR2370" s="28"/>
      <c r="CW2370" s="194"/>
      <c r="CY2370" s="28"/>
      <c r="CZ2370" s="28"/>
      <c r="DA2370" s="28"/>
      <c r="DF2370" s="194"/>
      <c r="DH2370" s="28"/>
      <c r="DI2370" s="28"/>
      <c r="DJ2370" s="28"/>
      <c r="DO2370" s="194"/>
      <c r="DQ2370" s="28"/>
      <c r="DR2370" s="28"/>
      <c r="DS2370" s="28"/>
      <c r="DX2370" s="194"/>
      <c r="DZ2370" s="28"/>
      <c r="EA2370" s="28"/>
      <c r="EB2370" s="28"/>
      <c r="EG2370" s="194"/>
      <c r="EI2370" s="28"/>
      <c r="EJ2370" s="28"/>
      <c r="EK2370" s="28"/>
      <c r="EP2370" s="194"/>
      <c r="ER2370" s="28"/>
      <c r="ES2370" s="28"/>
      <c r="ET2370" s="28"/>
      <c r="EY2370" s="194"/>
      <c r="FA2370" s="28"/>
      <c r="FB2370" s="28"/>
      <c r="FC2370" s="28"/>
      <c r="FH2370" s="194"/>
      <c r="FJ2370" s="28"/>
      <c r="FK2370" s="28"/>
      <c r="FL2370" s="28"/>
      <c r="FQ2370" s="194"/>
      <c r="FS2370" s="28"/>
      <c r="FT2370" s="28"/>
      <c r="FU2370" s="28"/>
      <c r="FZ2370" s="194"/>
      <c r="GB2370" s="28"/>
      <c r="GC2370" s="28"/>
      <c r="GD2370" s="28"/>
      <c r="GI2370" s="194"/>
      <c r="GK2370" s="28"/>
      <c r="GL2370" s="28"/>
      <c r="GM2370" s="28"/>
      <c r="GR2370" s="194"/>
      <c r="GT2370" s="28"/>
      <c r="GU2370" s="28"/>
      <c r="GV2370" s="28"/>
      <c r="HA2370" s="194"/>
      <c r="HC2370" s="28"/>
      <c r="HD2370" s="28"/>
      <c r="HE2370" s="28"/>
      <c r="HJ2370" s="28"/>
      <c r="HK2370" s="28"/>
      <c r="HL2370" s="28"/>
      <c r="HM2370" s="28"/>
      <c r="HN2370" s="28"/>
      <c r="HO2370" s="28"/>
      <c r="HP2370" s="28"/>
      <c r="HQ2370" s="28"/>
      <c r="HR2370" s="28"/>
      <c r="HS2370" s="28"/>
      <c r="HT2370" s="28"/>
      <c r="HU2370" s="28"/>
      <c r="HV2370" s="28"/>
      <c r="HW2370" s="28"/>
      <c r="HX2370" s="28"/>
      <c r="HY2370" s="28"/>
      <c r="HZ2370" s="28"/>
      <c r="IA2370" s="28"/>
      <c r="IB2370" s="28"/>
      <c r="IC2370" s="28"/>
      <c r="ID2370" s="28"/>
      <c r="IE2370" s="28"/>
      <c r="IF2370" s="28"/>
      <c r="IG2370" s="28"/>
      <c r="IH2370" s="28"/>
      <c r="II2370" s="28"/>
      <c r="IJ2370" s="28"/>
      <c r="IK2370" s="28"/>
      <c r="IL2370" s="28"/>
      <c r="IM2370" s="28"/>
      <c r="IN2370" s="28"/>
      <c r="IO2370" s="28"/>
    </row>
    <row r="2371" spans="1:249" s="50" customFormat="1" ht="14.25">
      <c r="A2371"/>
      <c r="B2371"/>
      <c r="C2371" s="136"/>
      <c r="D2371"/>
      <c r="E2371"/>
      <c r="F2371" s="10"/>
      <c r="G2371" s="1"/>
      <c r="H2371" s="1"/>
      <c r="I2371" s="1"/>
      <c r="J2371" s="2"/>
      <c r="K2371" s="1"/>
      <c r="L2371"/>
      <c r="M2371"/>
      <c r="N2371" s="28"/>
      <c r="O2371" s="28"/>
      <c r="T2371" s="194"/>
      <c r="V2371" s="28"/>
      <c r="W2371" s="28"/>
      <c r="X2371" s="28"/>
      <c r="AC2371" s="194"/>
      <c r="AE2371" s="28"/>
      <c r="AF2371" s="28"/>
      <c r="AG2371" s="28"/>
      <c r="AL2371" s="194"/>
      <c r="AN2371" s="28"/>
      <c r="AO2371" s="28"/>
      <c r="AP2371" s="28"/>
      <c r="AU2371" s="194"/>
      <c r="AW2371" s="28"/>
      <c r="AX2371" s="28"/>
      <c r="AY2371" s="28"/>
      <c r="BD2371" s="194"/>
      <c r="BF2371" s="28"/>
      <c r="BG2371" s="28"/>
      <c r="BH2371" s="28"/>
      <c r="BM2371" s="194"/>
      <c r="BO2371" s="28"/>
      <c r="BP2371" s="28"/>
      <c r="BQ2371" s="28"/>
      <c r="BV2371" s="194"/>
      <c r="BX2371" s="28"/>
      <c r="BY2371" s="28"/>
      <c r="BZ2371" s="28"/>
      <c r="CE2371" s="194"/>
      <c r="CG2371" s="28"/>
      <c r="CH2371" s="28"/>
      <c r="CI2371" s="28"/>
      <c r="CN2371" s="194"/>
      <c r="CP2371" s="28"/>
      <c r="CQ2371" s="28"/>
      <c r="CR2371" s="28"/>
      <c r="CW2371" s="194"/>
      <c r="CY2371" s="28"/>
      <c r="CZ2371" s="28"/>
      <c r="DA2371" s="28"/>
      <c r="DF2371" s="194"/>
      <c r="DH2371" s="28"/>
      <c r="DI2371" s="28"/>
      <c r="DJ2371" s="28"/>
      <c r="DO2371" s="194"/>
      <c r="DQ2371" s="28"/>
      <c r="DR2371" s="28"/>
      <c r="DS2371" s="28"/>
      <c r="DX2371" s="194"/>
      <c r="DZ2371" s="28"/>
      <c r="EA2371" s="28"/>
      <c r="EB2371" s="28"/>
      <c r="EG2371" s="194"/>
      <c r="EI2371" s="28"/>
      <c r="EJ2371" s="28"/>
      <c r="EK2371" s="28"/>
      <c r="EP2371" s="194"/>
      <c r="ER2371" s="28"/>
      <c r="ES2371" s="28"/>
      <c r="ET2371" s="28"/>
      <c r="EY2371" s="194"/>
      <c r="FA2371" s="28"/>
      <c r="FB2371" s="28"/>
      <c r="FC2371" s="28"/>
      <c r="FH2371" s="194"/>
      <c r="FJ2371" s="28"/>
      <c r="FK2371" s="28"/>
      <c r="FL2371" s="28"/>
      <c r="FQ2371" s="194"/>
      <c r="FS2371" s="28"/>
      <c r="FT2371" s="28"/>
      <c r="FU2371" s="28"/>
      <c r="FZ2371" s="194"/>
      <c r="GB2371" s="28"/>
      <c r="GC2371" s="28"/>
      <c r="GD2371" s="28"/>
      <c r="GI2371" s="194"/>
      <c r="GK2371" s="28"/>
      <c r="GL2371" s="28"/>
      <c r="GM2371" s="28"/>
      <c r="GR2371" s="194"/>
      <c r="GT2371" s="28"/>
      <c r="GU2371" s="28"/>
      <c r="GV2371" s="28"/>
      <c r="HA2371" s="194"/>
      <c r="HC2371" s="28"/>
      <c r="HD2371" s="28"/>
      <c r="HE2371" s="28"/>
      <c r="HJ2371" s="28"/>
      <c r="HK2371" s="28"/>
      <c r="HL2371" s="28"/>
      <c r="HM2371" s="28"/>
      <c r="HN2371" s="28"/>
      <c r="HO2371" s="28"/>
      <c r="HP2371" s="28"/>
      <c r="HQ2371" s="28"/>
      <c r="HR2371" s="28"/>
      <c r="HS2371" s="28"/>
      <c r="HT2371" s="28"/>
      <c r="HU2371" s="28"/>
      <c r="HV2371" s="28"/>
      <c r="HW2371" s="28"/>
      <c r="HX2371" s="28"/>
      <c r="HY2371" s="28"/>
      <c r="HZ2371" s="28"/>
      <c r="IA2371" s="28"/>
      <c r="IB2371" s="28"/>
      <c r="IC2371" s="28"/>
      <c r="ID2371" s="28"/>
      <c r="IE2371" s="28"/>
      <c r="IF2371" s="28"/>
      <c r="IG2371" s="28"/>
      <c r="IH2371" s="28"/>
      <c r="II2371" s="28"/>
      <c r="IJ2371" s="28"/>
      <c r="IK2371" s="28"/>
      <c r="IL2371" s="28"/>
      <c r="IM2371" s="28"/>
      <c r="IN2371" s="28"/>
      <c r="IO2371" s="28"/>
    </row>
    <row r="2372" spans="1:249" s="50" customFormat="1" ht="14.25">
      <c r="A2372"/>
      <c r="B2372"/>
      <c r="C2372"/>
      <c r="D2372"/>
      <c r="E2372"/>
      <c r="F2372" s="10"/>
      <c r="G2372" s="1"/>
      <c r="H2372" s="1"/>
      <c r="I2372" s="1"/>
      <c r="J2372" s="2"/>
      <c r="K2372" s="1"/>
      <c r="L2372"/>
      <c r="M2372"/>
      <c r="N2372" s="28"/>
      <c r="O2372" s="28"/>
      <c r="T2372" s="194"/>
      <c r="V2372" s="28"/>
      <c r="W2372" s="28"/>
      <c r="X2372" s="28"/>
      <c r="AC2372" s="194"/>
      <c r="AE2372" s="28"/>
      <c r="AF2372" s="28"/>
      <c r="AG2372" s="28"/>
      <c r="AL2372" s="194"/>
      <c r="AN2372" s="28"/>
      <c r="AO2372" s="28"/>
      <c r="AP2372" s="28"/>
      <c r="AU2372" s="194"/>
      <c r="AW2372" s="28"/>
      <c r="AX2372" s="28"/>
      <c r="AY2372" s="28"/>
      <c r="BD2372" s="194"/>
      <c r="BF2372" s="28"/>
      <c r="BG2372" s="28"/>
      <c r="BH2372" s="28"/>
      <c r="BM2372" s="194"/>
      <c r="BO2372" s="28"/>
      <c r="BP2372" s="28"/>
      <c r="BQ2372" s="28"/>
      <c r="BV2372" s="194"/>
      <c r="BX2372" s="28"/>
      <c r="BY2372" s="28"/>
      <c r="BZ2372" s="28"/>
      <c r="CE2372" s="194"/>
      <c r="CG2372" s="28"/>
      <c r="CH2372" s="28"/>
      <c r="CI2372" s="28"/>
      <c r="CN2372" s="194"/>
      <c r="CP2372" s="28"/>
      <c r="CQ2372" s="28"/>
      <c r="CR2372" s="28"/>
      <c r="CW2372" s="194"/>
      <c r="CY2372" s="28"/>
      <c r="CZ2372" s="28"/>
      <c r="DA2372" s="28"/>
      <c r="DF2372" s="194"/>
      <c r="DH2372" s="28"/>
      <c r="DI2372" s="28"/>
      <c r="DJ2372" s="28"/>
      <c r="DO2372" s="194"/>
      <c r="DQ2372" s="28"/>
      <c r="DR2372" s="28"/>
      <c r="DS2372" s="28"/>
      <c r="DX2372" s="194"/>
      <c r="DZ2372" s="28"/>
      <c r="EA2372" s="28"/>
      <c r="EB2372" s="28"/>
      <c r="EG2372" s="194"/>
      <c r="EI2372" s="28"/>
      <c r="EJ2372" s="28"/>
      <c r="EK2372" s="28"/>
      <c r="EP2372" s="194"/>
      <c r="ER2372" s="28"/>
      <c r="ES2372" s="28"/>
      <c r="ET2372" s="28"/>
      <c r="EY2372" s="194"/>
      <c r="FA2372" s="28"/>
      <c r="FB2372" s="28"/>
      <c r="FC2372" s="28"/>
      <c r="FH2372" s="194"/>
      <c r="FJ2372" s="28"/>
      <c r="FK2372" s="28"/>
      <c r="FL2372" s="28"/>
      <c r="FQ2372" s="194"/>
      <c r="FS2372" s="28"/>
      <c r="FT2372" s="28"/>
      <c r="FU2372" s="28"/>
      <c r="FZ2372" s="194"/>
      <c r="GB2372" s="28"/>
      <c r="GC2372" s="28"/>
      <c r="GD2372" s="28"/>
      <c r="GI2372" s="194"/>
      <c r="GK2372" s="28"/>
      <c r="GL2372" s="28"/>
      <c r="GM2372" s="28"/>
      <c r="GR2372" s="194"/>
      <c r="GT2372" s="28"/>
      <c r="GU2372" s="28"/>
      <c r="GV2372" s="28"/>
      <c r="HA2372" s="194"/>
      <c r="HC2372" s="28"/>
      <c r="HD2372" s="28"/>
      <c r="HE2372" s="28"/>
      <c r="HJ2372" s="28"/>
      <c r="HK2372" s="28"/>
      <c r="HL2372" s="28"/>
      <c r="HM2372" s="28"/>
      <c r="HN2372" s="28"/>
      <c r="HO2372" s="28"/>
      <c r="HP2372" s="28"/>
      <c r="HQ2372" s="28"/>
      <c r="HR2372" s="28"/>
      <c r="HS2372" s="28"/>
      <c r="HT2372" s="28"/>
      <c r="HU2372" s="28"/>
      <c r="HV2372" s="28"/>
      <c r="HW2372" s="28"/>
      <c r="HX2372" s="28"/>
      <c r="HY2372" s="28"/>
      <c r="HZ2372" s="28"/>
      <c r="IA2372" s="28"/>
      <c r="IB2372" s="28"/>
      <c r="IC2372" s="28"/>
      <c r="ID2372" s="28"/>
      <c r="IE2372" s="28"/>
      <c r="IF2372" s="28"/>
      <c r="IG2372" s="28"/>
      <c r="IH2372" s="28"/>
      <c r="II2372" s="28"/>
      <c r="IJ2372" s="28"/>
      <c r="IK2372" s="28"/>
      <c r="IL2372" s="28"/>
      <c r="IM2372" s="28"/>
      <c r="IN2372" s="28"/>
      <c r="IO2372" s="28"/>
    </row>
    <row r="2373" spans="1:249" s="50" customFormat="1" ht="14.25">
      <c r="A2373"/>
      <c r="B2373"/>
      <c r="C2373"/>
      <c r="D2373"/>
      <c r="E2373"/>
      <c r="F2373" s="10"/>
      <c r="G2373" s="1"/>
      <c r="H2373" s="1"/>
      <c r="I2373" s="1"/>
      <c r="J2373" s="2"/>
      <c r="K2373" s="1"/>
      <c r="L2373"/>
      <c r="M2373"/>
      <c r="N2373" s="28"/>
      <c r="O2373" s="28"/>
      <c r="T2373" s="194"/>
      <c r="V2373" s="28"/>
      <c r="W2373" s="28"/>
      <c r="X2373" s="28"/>
      <c r="AC2373" s="194"/>
      <c r="AE2373" s="28"/>
      <c r="AF2373" s="28"/>
      <c r="AG2373" s="28"/>
      <c r="AL2373" s="194"/>
      <c r="AN2373" s="28"/>
      <c r="AO2373" s="28"/>
      <c r="AP2373" s="28"/>
      <c r="AU2373" s="194"/>
      <c r="AW2373" s="28"/>
      <c r="AX2373" s="28"/>
      <c r="AY2373" s="28"/>
      <c r="BD2373" s="194"/>
      <c r="BF2373" s="28"/>
      <c r="BG2373" s="28"/>
      <c r="BH2373" s="28"/>
      <c r="BM2373" s="194"/>
      <c r="BO2373" s="28"/>
      <c r="BP2373" s="28"/>
      <c r="BQ2373" s="28"/>
      <c r="BV2373" s="194"/>
      <c r="BX2373" s="28"/>
      <c r="BY2373" s="28"/>
      <c r="BZ2373" s="28"/>
      <c r="CE2373" s="194"/>
      <c r="CG2373" s="28"/>
      <c r="CH2373" s="28"/>
      <c r="CI2373" s="28"/>
      <c r="CN2373" s="194"/>
      <c r="CP2373" s="28"/>
      <c r="CQ2373" s="28"/>
      <c r="CR2373" s="28"/>
      <c r="CW2373" s="194"/>
      <c r="CY2373" s="28"/>
      <c r="CZ2373" s="28"/>
      <c r="DA2373" s="28"/>
      <c r="DF2373" s="194"/>
      <c r="DH2373" s="28"/>
      <c r="DI2373" s="28"/>
      <c r="DJ2373" s="28"/>
      <c r="DO2373" s="194"/>
      <c r="DQ2373" s="28"/>
      <c r="DR2373" s="28"/>
      <c r="DS2373" s="28"/>
      <c r="DX2373" s="194"/>
      <c r="DZ2373" s="28"/>
      <c r="EA2373" s="28"/>
      <c r="EB2373" s="28"/>
      <c r="EG2373" s="194"/>
      <c r="EI2373" s="28"/>
      <c r="EJ2373" s="28"/>
      <c r="EK2373" s="28"/>
      <c r="EP2373" s="194"/>
      <c r="ER2373" s="28"/>
      <c r="ES2373" s="28"/>
      <c r="ET2373" s="28"/>
      <c r="EY2373" s="194"/>
      <c r="FA2373" s="28"/>
      <c r="FB2373" s="28"/>
      <c r="FC2373" s="28"/>
      <c r="FH2373" s="194"/>
      <c r="FJ2373" s="28"/>
      <c r="FK2373" s="28"/>
      <c r="FL2373" s="28"/>
      <c r="FQ2373" s="194"/>
      <c r="FS2373" s="28"/>
      <c r="FT2373" s="28"/>
      <c r="FU2373" s="28"/>
      <c r="FZ2373" s="194"/>
      <c r="GB2373" s="28"/>
      <c r="GC2373" s="28"/>
      <c r="GD2373" s="28"/>
      <c r="GI2373" s="194"/>
      <c r="GK2373" s="28"/>
      <c r="GL2373" s="28"/>
      <c r="GM2373" s="28"/>
      <c r="GR2373" s="194"/>
      <c r="GT2373" s="28"/>
      <c r="GU2373" s="28"/>
      <c r="GV2373" s="28"/>
      <c r="HA2373" s="194"/>
      <c r="HC2373" s="28"/>
      <c r="HD2373" s="28"/>
      <c r="HE2373" s="28"/>
      <c r="HJ2373" s="28"/>
      <c r="HK2373" s="28"/>
      <c r="HL2373" s="28"/>
      <c r="HM2373" s="28"/>
      <c r="HN2373" s="28"/>
      <c r="HO2373" s="28"/>
      <c r="HP2373" s="28"/>
      <c r="HQ2373" s="28"/>
      <c r="HR2373" s="28"/>
      <c r="HS2373" s="28"/>
      <c r="HT2373" s="28"/>
      <c r="HU2373" s="28"/>
      <c r="HV2373" s="28"/>
      <c r="HW2373" s="28"/>
      <c r="HX2373" s="28"/>
      <c r="HY2373" s="28"/>
      <c r="HZ2373" s="28"/>
      <c r="IA2373" s="28"/>
      <c r="IB2373" s="28"/>
      <c r="IC2373" s="28"/>
      <c r="ID2373" s="28"/>
      <c r="IE2373" s="28"/>
      <c r="IF2373" s="28"/>
      <c r="IG2373" s="28"/>
      <c r="IH2373" s="28"/>
      <c r="II2373" s="28"/>
      <c r="IJ2373" s="28"/>
      <c r="IK2373" s="28"/>
      <c r="IL2373" s="28"/>
      <c r="IM2373" s="28"/>
      <c r="IN2373" s="28"/>
      <c r="IO2373" s="28"/>
    </row>
    <row r="2374" spans="1:249" s="50" customFormat="1" ht="14.25">
      <c r="A2374"/>
      <c r="B2374"/>
      <c r="C2374"/>
      <c r="D2374"/>
      <c r="E2374"/>
      <c r="F2374" s="10"/>
      <c r="G2374" s="1"/>
      <c r="H2374" s="1"/>
      <c r="I2374" s="1"/>
      <c r="J2374" s="2"/>
      <c r="K2374" s="1"/>
      <c r="L2374"/>
      <c r="M2374"/>
      <c r="N2374" s="28"/>
      <c r="O2374" s="28"/>
      <c r="T2374" s="194"/>
      <c r="V2374" s="28"/>
      <c r="W2374" s="28"/>
      <c r="X2374" s="28"/>
      <c r="AC2374" s="194"/>
      <c r="AE2374" s="28"/>
      <c r="AF2374" s="28"/>
      <c r="AG2374" s="28"/>
      <c r="AL2374" s="194"/>
      <c r="AN2374" s="28"/>
      <c r="AO2374" s="28"/>
      <c r="AP2374" s="28"/>
      <c r="AU2374" s="194"/>
      <c r="AW2374" s="28"/>
      <c r="AX2374" s="28"/>
      <c r="AY2374" s="28"/>
      <c r="BD2374" s="194"/>
      <c r="BF2374" s="28"/>
      <c r="BG2374" s="28"/>
      <c r="BH2374" s="28"/>
      <c r="BM2374" s="194"/>
      <c r="BO2374" s="28"/>
      <c r="BP2374" s="28"/>
      <c r="BQ2374" s="28"/>
      <c r="BV2374" s="194"/>
      <c r="BX2374" s="28"/>
      <c r="BY2374" s="28"/>
      <c r="BZ2374" s="28"/>
      <c r="CE2374" s="194"/>
      <c r="CG2374" s="28"/>
      <c r="CH2374" s="28"/>
      <c r="CI2374" s="28"/>
      <c r="CN2374" s="194"/>
      <c r="CP2374" s="28"/>
      <c r="CQ2374" s="28"/>
      <c r="CR2374" s="28"/>
      <c r="CW2374" s="194"/>
      <c r="CY2374" s="28"/>
      <c r="CZ2374" s="28"/>
      <c r="DA2374" s="28"/>
      <c r="DF2374" s="194"/>
      <c r="DH2374" s="28"/>
      <c r="DI2374" s="28"/>
      <c r="DJ2374" s="28"/>
      <c r="DO2374" s="194"/>
      <c r="DQ2374" s="28"/>
      <c r="DR2374" s="28"/>
      <c r="DS2374" s="28"/>
      <c r="DX2374" s="194"/>
      <c r="DZ2374" s="28"/>
      <c r="EA2374" s="28"/>
      <c r="EB2374" s="28"/>
      <c r="EG2374" s="194"/>
      <c r="EI2374" s="28"/>
      <c r="EJ2374" s="28"/>
      <c r="EK2374" s="28"/>
      <c r="EP2374" s="194"/>
      <c r="ER2374" s="28"/>
      <c r="ES2374" s="28"/>
      <c r="ET2374" s="28"/>
      <c r="EY2374" s="194"/>
      <c r="FA2374" s="28"/>
      <c r="FB2374" s="28"/>
      <c r="FC2374" s="28"/>
      <c r="FH2374" s="194"/>
      <c r="FJ2374" s="28"/>
      <c r="FK2374" s="28"/>
      <c r="FL2374" s="28"/>
      <c r="FQ2374" s="194"/>
      <c r="FS2374" s="28"/>
      <c r="FT2374" s="28"/>
      <c r="FU2374" s="28"/>
      <c r="FZ2374" s="194"/>
      <c r="GB2374" s="28"/>
      <c r="GC2374" s="28"/>
      <c r="GD2374" s="28"/>
      <c r="GI2374" s="194"/>
      <c r="GK2374" s="28"/>
      <c r="GL2374" s="28"/>
      <c r="GM2374" s="28"/>
      <c r="GR2374" s="194"/>
      <c r="GT2374" s="28"/>
      <c r="GU2374" s="28"/>
      <c r="GV2374" s="28"/>
      <c r="HA2374" s="194"/>
      <c r="HC2374" s="28"/>
      <c r="HD2374" s="28"/>
      <c r="HE2374" s="28"/>
      <c r="HJ2374" s="28"/>
      <c r="HK2374" s="28"/>
      <c r="HL2374" s="28"/>
      <c r="HM2374" s="28"/>
      <c r="HN2374" s="28"/>
      <c r="HO2374" s="28"/>
      <c r="HP2374" s="28"/>
      <c r="HQ2374" s="28"/>
      <c r="HR2374" s="28"/>
      <c r="HS2374" s="28"/>
      <c r="HT2374" s="28"/>
      <c r="HU2374" s="28"/>
      <c r="HV2374" s="28"/>
      <c r="HW2374" s="28"/>
      <c r="HX2374" s="28"/>
      <c r="HY2374" s="28"/>
      <c r="HZ2374" s="28"/>
      <c r="IA2374" s="28"/>
      <c r="IB2374" s="28"/>
      <c r="IC2374" s="28"/>
      <c r="ID2374" s="28"/>
      <c r="IE2374" s="28"/>
      <c r="IF2374" s="28"/>
      <c r="IG2374" s="28"/>
      <c r="IH2374" s="28"/>
      <c r="II2374" s="28"/>
      <c r="IJ2374" s="28"/>
      <c r="IK2374" s="28"/>
      <c r="IL2374" s="28"/>
      <c r="IM2374" s="28"/>
      <c r="IN2374" s="28"/>
      <c r="IO2374" s="28"/>
    </row>
    <row r="2375" spans="1:249" s="50" customFormat="1" ht="14.25">
      <c r="A2375"/>
      <c r="B2375"/>
      <c r="C2375"/>
      <c r="D2375"/>
      <c r="E2375"/>
      <c r="F2375" s="10"/>
      <c r="G2375" s="1"/>
      <c r="H2375" s="1"/>
      <c r="I2375" s="1"/>
      <c r="J2375" s="2"/>
      <c r="K2375" s="1"/>
      <c r="L2375"/>
      <c r="M2375"/>
      <c r="N2375" s="28"/>
      <c r="O2375" s="28"/>
      <c r="T2375" s="194"/>
      <c r="V2375" s="28"/>
      <c r="W2375" s="28"/>
      <c r="X2375" s="28"/>
      <c r="AC2375" s="194"/>
      <c r="AE2375" s="28"/>
      <c r="AF2375" s="28"/>
      <c r="AG2375" s="28"/>
      <c r="AL2375" s="194"/>
      <c r="AN2375" s="28"/>
      <c r="AO2375" s="28"/>
      <c r="AP2375" s="28"/>
      <c r="AU2375" s="194"/>
      <c r="AW2375" s="28"/>
      <c r="AX2375" s="28"/>
      <c r="AY2375" s="28"/>
      <c r="BD2375" s="194"/>
      <c r="BF2375" s="28"/>
      <c r="BG2375" s="28"/>
      <c r="BH2375" s="28"/>
      <c r="BM2375" s="194"/>
      <c r="BO2375" s="28"/>
      <c r="BP2375" s="28"/>
      <c r="BQ2375" s="28"/>
      <c r="BV2375" s="194"/>
      <c r="BX2375" s="28"/>
      <c r="BY2375" s="28"/>
      <c r="BZ2375" s="28"/>
      <c r="CE2375" s="194"/>
      <c r="CG2375" s="28"/>
      <c r="CH2375" s="28"/>
      <c r="CI2375" s="28"/>
      <c r="CN2375" s="194"/>
      <c r="CP2375" s="28"/>
      <c r="CQ2375" s="28"/>
      <c r="CR2375" s="28"/>
      <c r="CW2375" s="194"/>
      <c r="CY2375" s="28"/>
      <c r="CZ2375" s="28"/>
      <c r="DA2375" s="28"/>
      <c r="DF2375" s="194"/>
      <c r="DH2375" s="28"/>
      <c r="DI2375" s="28"/>
      <c r="DJ2375" s="28"/>
      <c r="DO2375" s="194"/>
      <c r="DQ2375" s="28"/>
      <c r="DR2375" s="28"/>
      <c r="DS2375" s="28"/>
      <c r="DX2375" s="194"/>
      <c r="DZ2375" s="28"/>
      <c r="EA2375" s="28"/>
      <c r="EB2375" s="28"/>
      <c r="EG2375" s="194"/>
      <c r="EI2375" s="28"/>
      <c r="EJ2375" s="28"/>
      <c r="EK2375" s="28"/>
      <c r="EP2375" s="194"/>
      <c r="ER2375" s="28"/>
      <c r="ES2375" s="28"/>
      <c r="ET2375" s="28"/>
      <c r="EY2375" s="194"/>
      <c r="FA2375" s="28"/>
      <c r="FB2375" s="28"/>
      <c r="FC2375" s="28"/>
      <c r="FH2375" s="194"/>
      <c r="FJ2375" s="28"/>
      <c r="FK2375" s="28"/>
      <c r="FL2375" s="28"/>
      <c r="FQ2375" s="194"/>
      <c r="FS2375" s="28"/>
      <c r="FT2375" s="28"/>
      <c r="FU2375" s="28"/>
      <c r="FZ2375" s="194"/>
      <c r="GB2375" s="28"/>
      <c r="GC2375" s="28"/>
      <c r="GD2375" s="28"/>
      <c r="GI2375" s="194"/>
      <c r="GK2375" s="28"/>
      <c r="GL2375" s="28"/>
      <c r="GM2375" s="28"/>
      <c r="GR2375" s="194"/>
      <c r="GT2375" s="28"/>
      <c r="GU2375" s="28"/>
      <c r="GV2375" s="28"/>
      <c r="HA2375" s="194"/>
      <c r="HC2375" s="28"/>
      <c r="HD2375" s="28"/>
      <c r="HE2375" s="28"/>
      <c r="HJ2375" s="28"/>
      <c r="HK2375" s="28"/>
      <c r="HL2375" s="28"/>
      <c r="HM2375" s="28"/>
      <c r="HN2375" s="28"/>
      <c r="HO2375" s="28"/>
      <c r="HP2375" s="28"/>
      <c r="HQ2375" s="28"/>
      <c r="HR2375" s="28"/>
      <c r="HS2375" s="28"/>
      <c r="HT2375" s="28"/>
      <c r="HU2375" s="28"/>
      <c r="HV2375" s="28"/>
      <c r="HW2375" s="28"/>
      <c r="HX2375" s="28"/>
      <c r="HY2375" s="28"/>
      <c r="HZ2375" s="28"/>
      <c r="IA2375" s="28"/>
      <c r="IB2375" s="28"/>
      <c r="IC2375" s="28"/>
      <c r="ID2375" s="28"/>
      <c r="IE2375" s="28"/>
      <c r="IF2375" s="28"/>
      <c r="IG2375" s="28"/>
      <c r="IH2375" s="28"/>
      <c r="II2375" s="28"/>
      <c r="IJ2375" s="28"/>
      <c r="IK2375" s="28"/>
      <c r="IL2375" s="28"/>
      <c r="IM2375" s="28"/>
      <c r="IN2375" s="28"/>
      <c r="IO2375" s="28"/>
    </row>
    <row r="2376" spans="1:249" s="50" customFormat="1" ht="14.25">
      <c r="A2376"/>
      <c r="B2376"/>
      <c r="C2376"/>
      <c r="D2376"/>
      <c r="E2376"/>
      <c r="F2376" s="10"/>
      <c r="G2376" s="1"/>
      <c r="H2376" s="1"/>
      <c r="I2376" s="1"/>
      <c r="J2376" s="2"/>
      <c r="K2376" s="1"/>
      <c r="L2376"/>
      <c r="M2376"/>
      <c r="N2376" s="28"/>
      <c r="O2376" s="28"/>
      <c r="T2376" s="194"/>
      <c r="V2376" s="28"/>
      <c r="W2376" s="28"/>
      <c r="X2376" s="28"/>
      <c r="AC2376" s="194"/>
      <c r="AE2376" s="28"/>
      <c r="AF2376" s="28"/>
      <c r="AG2376" s="28"/>
      <c r="AL2376" s="194"/>
      <c r="AN2376" s="28"/>
      <c r="AO2376" s="28"/>
      <c r="AP2376" s="28"/>
      <c r="AU2376" s="194"/>
      <c r="AW2376" s="28"/>
      <c r="AX2376" s="28"/>
      <c r="AY2376" s="28"/>
      <c r="BD2376" s="194"/>
      <c r="BF2376" s="28"/>
      <c r="BG2376" s="28"/>
      <c r="BH2376" s="28"/>
      <c r="BM2376" s="194"/>
      <c r="BO2376" s="28"/>
      <c r="BP2376" s="28"/>
      <c r="BQ2376" s="28"/>
      <c r="BV2376" s="194"/>
      <c r="BX2376" s="28"/>
      <c r="BY2376" s="28"/>
      <c r="BZ2376" s="28"/>
      <c r="CE2376" s="194"/>
      <c r="CG2376" s="28"/>
      <c r="CH2376" s="28"/>
      <c r="CI2376" s="28"/>
      <c r="CN2376" s="194"/>
      <c r="CP2376" s="28"/>
      <c r="CQ2376" s="28"/>
      <c r="CR2376" s="28"/>
      <c r="CW2376" s="194"/>
      <c r="CY2376" s="28"/>
      <c r="CZ2376" s="28"/>
      <c r="DA2376" s="28"/>
      <c r="DF2376" s="194"/>
      <c r="DH2376" s="28"/>
      <c r="DI2376" s="28"/>
      <c r="DJ2376" s="28"/>
      <c r="DO2376" s="194"/>
      <c r="DQ2376" s="28"/>
      <c r="DR2376" s="28"/>
      <c r="DS2376" s="28"/>
      <c r="DX2376" s="194"/>
      <c r="DZ2376" s="28"/>
      <c r="EA2376" s="28"/>
      <c r="EB2376" s="28"/>
      <c r="EG2376" s="194"/>
      <c r="EI2376" s="28"/>
      <c r="EJ2376" s="28"/>
      <c r="EK2376" s="28"/>
      <c r="EP2376" s="194"/>
      <c r="ER2376" s="28"/>
      <c r="ES2376" s="28"/>
      <c r="ET2376" s="28"/>
      <c r="EY2376" s="194"/>
      <c r="FA2376" s="28"/>
      <c r="FB2376" s="28"/>
      <c r="FC2376" s="28"/>
      <c r="FH2376" s="194"/>
      <c r="FJ2376" s="28"/>
      <c r="FK2376" s="28"/>
      <c r="FL2376" s="28"/>
      <c r="FQ2376" s="194"/>
      <c r="FS2376" s="28"/>
      <c r="FT2376" s="28"/>
      <c r="FU2376" s="28"/>
      <c r="FZ2376" s="194"/>
      <c r="GB2376" s="28"/>
      <c r="GC2376" s="28"/>
      <c r="GD2376" s="28"/>
      <c r="GI2376" s="194"/>
      <c r="GK2376" s="28"/>
      <c r="GL2376" s="28"/>
      <c r="GM2376" s="28"/>
      <c r="GR2376" s="194"/>
      <c r="GT2376" s="28"/>
      <c r="GU2376" s="28"/>
      <c r="GV2376" s="28"/>
      <c r="HA2376" s="194"/>
      <c r="HC2376" s="28"/>
      <c r="HD2376" s="28"/>
      <c r="HE2376" s="28"/>
      <c r="HJ2376" s="28"/>
      <c r="HK2376" s="28"/>
      <c r="HL2376" s="28"/>
      <c r="HM2376" s="28"/>
      <c r="HN2376" s="28"/>
      <c r="HO2376" s="28"/>
      <c r="HP2376" s="28"/>
      <c r="HQ2376" s="28"/>
      <c r="HR2376" s="28"/>
      <c r="HS2376" s="28"/>
      <c r="HT2376" s="28"/>
      <c r="HU2376" s="28"/>
      <c r="HV2376" s="28"/>
      <c r="HW2376" s="28"/>
      <c r="HX2376" s="28"/>
      <c r="HY2376" s="28"/>
      <c r="HZ2376" s="28"/>
      <c r="IA2376" s="28"/>
      <c r="IB2376" s="28"/>
      <c r="IC2376" s="28"/>
      <c r="ID2376" s="28"/>
      <c r="IE2376" s="28"/>
      <c r="IF2376" s="28"/>
      <c r="IG2376" s="28"/>
      <c r="IH2376" s="28"/>
      <c r="II2376" s="28"/>
      <c r="IJ2376" s="28"/>
      <c r="IK2376" s="28"/>
      <c r="IL2376" s="28"/>
      <c r="IM2376" s="28"/>
      <c r="IN2376" s="28"/>
      <c r="IO2376" s="28"/>
    </row>
    <row r="2377" spans="1:249" s="50" customFormat="1" ht="14.25">
      <c r="A2377"/>
      <c r="B2377"/>
      <c r="C2377"/>
      <c r="D2377"/>
      <c r="E2377"/>
      <c r="F2377" s="10"/>
      <c r="G2377" s="1"/>
      <c r="H2377" s="1"/>
      <c r="I2377" s="1"/>
      <c r="J2377" s="2"/>
      <c r="K2377" s="1"/>
      <c r="L2377"/>
      <c r="M2377"/>
      <c r="N2377" s="28"/>
      <c r="O2377" s="28"/>
      <c r="T2377" s="194"/>
      <c r="V2377" s="28"/>
      <c r="W2377" s="28"/>
      <c r="X2377" s="28"/>
      <c r="AC2377" s="194"/>
      <c r="AE2377" s="28"/>
      <c r="AF2377" s="28"/>
      <c r="AG2377" s="28"/>
      <c r="AL2377" s="194"/>
      <c r="AN2377" s="28"/>
      <c r="AO2377" s="28"/>
      <c r="AP2377" s="28"/>
      <c r="AU2377" s="194"/>
      <c r="AW2377" s="28"/>
      <c r="AX2377" s="28"/>
      <c r="AY2377" s="28"/>
      <c r="BD2377" s="194"/>
      <c r="BF2377" s="28"/>
      <c r="BG2377" s="28"/>
      <c r="BH2377" s="28"/>
      <c r="BM2377" s="194"/>
      <c r="BO2377" s="28"/>
      <c r="BP2377" s="28"/>
      <c r="BQ2377" s="28"/>
      <c r="BV2377" s="194"/>
      <c r="BX2377" s="28"/>
      <c r="BY2377" s="28"/>
      <c r="BZ2377" s="28"/>
      <c r="CE2377" s="194"/>
      <c r="CG2377" s="28"/>
      <c r="CH2377" s="28"/>
      <c r="CI2377" s="28"/>
      <c r="CN2377" s="194"/>
      <c r="CP2377" s="28"/>
      <c r="CQ2377" s="28"/>
      <c r="CR2377" s="28"/>
      <c r="CW2377" s="194"/>
      <c r="CY2377" s="28"/>
      <c r="CZ2377" s="28"/>
      <c r="DA2377" s="28"/>
      <c r="DF2377" s="194"/>
      <c r="DH2377" s="28"/>
      <c r="DI2377" s="28"/>
      <c r="DJ2377" s="28"/>
      <c r="DO2377" s="194"/>
      <c r="DQ2377" s="28"/>
      <c r="DR2377" s="28"/>
      <c r="DS2377" s="28"/>
      <c r="DX2377" s="194"/>
      <c r="DZ2377" s="28"/>
      <c r="EA2377" s="28"/>
      <c r="EB2377" s="28"/>
      <c r="EG2377" s="194"/>
      <c r="EI2377" s="28"/>
      <c r="EJ2377" s="28"/>
      <c r="EK2377" s="28"/>
      <c r="EP2377" s="194"/>
      <c r="ER2377" s="28"/>
      <c r="ES2377" s="28"/>
      <c r="ET2377" s="28"/>
      <c r="EY2377" s="194"/>
      <c r="FA2377" s="28"/>
      <c r="FB2377" s="28"/>
      <c r="FC2377" s="28"/>
      <c r="FH2377" s="194"/>
      <c r="FJ2377" s="28"/>
      <c r="FK2377" s="28"/>
      <c r="FL2377" s="28"/>
      <c r="FQ2377" s="194"/>
      <c r="FS2377" s="28"/>
      <c r="FT2377" s="28"/>
      <c r="FU2377" s="28"/>
      <c r="FZ2377" s="194"/>
      <c r="GB2377" s="28"/>
      <c r="GC2377" s="28"/>
      <c r="GD2377" s="28"/>
      <c r="GI2377" s="194"/>
      <c r="GK2377" s="28"/>
      <c r="GL2377" s="28"/>
      <c r="GM2377" s="28"/>
      <c r="GR2377" s="194"/>
      <c r="GT2377" s="28"/>
      <c r="GU2377" s="28"/>
      <c r="GV2377" s="28"/>
      <c r="HA2377" s="194"/>
      <c r="HC2377" s="28"/>
      <c r="HD2377" s="28"/>
      <c r="HE2377" s="28"/>
      <c r="HJ2377" s="28"/>
      <c r="HK2377" s="28"/>
      <c r="HL2377" s="28"/>
      <c r="HM2377" s="28"/>
      <c r="HN2377" s="28"/>
      <c r="HO2377" s="28"/>
      <c r="HP2377" s="28"/>
      <c r="HQ2377" s="28"/>
      <c r="HR2377" s="28"/>
      <c r="HS2377" s="28"/>
      <c r="HT2377" s="28"/>
      <c r="HU2377" s="28"/>
      <c r="HV2377" s="28"/>
      <c r="HW2377" s="28"/>
      <c r="HX2377" s="28"/>
      <c r="HY2377" s="28"/>
      <c r="HZ2377" s="28"/>
      <c r="IA2377" s="28"/>
      <c r="IB2377" s="28"/>
      <c r="IC2377" s="28"/>
      <c r="ID2377" s="28"/>
      <c r="IE2377" s="28"/>
      <c r="IF2377" s="28"/>
      <c r="IG2377" s="28"/>
      <c r="IH2377" s="28"/>
      <c r="II2377" s="28"/>
      <c r="IJ2377" s="28"/>
      <c r="IK2377" s="28"/>
      <c r="IL2377" s="28"/>
      <c r="IM2377" s="28"/>
      <c r="IN2377" s="28"/>
      <c r="IO2377" s="28"/>
    </row>
    <row r="2378" spans="1:249" s="50" customFormat="1" ht="14.25">
      <c r="A2378"/>
      <c r="B2378"/>
      <c r="C2378"/>
      <c r="D2378"/>
      <c r="E2378"/>
      <c r="F2378" s="10"/>
      <c r="G2378" s="1"/>
      <c r="H2378" s="1"/>
      <c r="I2378" s="1"/>
      <c r="J2378" s="2"/>
      <c r="K2378" s="1"/>
      <c r="L2378"/>
      <c r="M2378"/>
      <c r="N2378" s="28"/>
      <c r="O2378" s="28"/>
      <c r="T2378" s="194"/>
      <c r="V2378" s="28"/>
      <c r="W2378" s="28"/>
      <c r="X2378" s="28"/>
      <c r="AC2378" s="194"/>
      <c r="AE2378" s="28"/>
      <c r="AF2378" s="28"/>
      <c r="AG2378" s="28"/>
      <c r="AL2378" s="194"/>
      <c r="AN2378" s="28"/>
      <c r="AO2378" s="28"/>
      <c r="AP2378" s="28"/>
      <c r="AU2378" s="194"/>
      <c r="AW2378" s="28"/>
      <c r="AX2378" s="28"/>
      <c r="AY2378" s="28"/>
      <c r="BD2378" s="194"/>
      <c r="BF2378" s="28"/>
      <c r="BG2378" s="28"/>
      <c r="BH2378" s="28"/>
      <c r="BM2378" s="194"/>
      <c r="BO2378" s="28"/>
      <c r="BP2378" s="28"/>
      <c r="BQ2378" s="28"/>
      <c r="BV2378" s="194"/>
      <c r="BX2378" s="28"/>
      <c r="BY2378" s="28"/>
      <c r="BZ2378" s="28"/>
      <c r="CE2378" s="194"/>
      <c r="CG2378" s="28"/>
      <c r="CH2378" s="28"/>
      <c r="CI2378" s="28"/>
      <c r="CN2378" s="194"/>
      <c r="CP2378" s="28"/>
      <c r="CQ2378" s="28"/>
      <c r="CR2378" s="28"/>
      <c r="CW2378" s="194"/>
      <c r="CY2378" s="28"/>
      <c r="CZ2378" s="28"/>
      <c r="DA2378" s="28"/>
      <c r="DF2378" s="194"/>
      <c r="DH2378" s="28"/>
      <c r="DI2378" s="28"/>
      <c r="DJ2378" s="28"/>
      <c r="DO2378" s="194"/>
      <c r="DQ2378" s="28"/>
      <c r="DR2378" s="28"/>
      <c r="DS2378" s="28"/>
      <c r="DX2378" s="194"/>
      <c r="DZ2378" s="28"/>
      <c r="EA2378" s="28"/>
      <c r="EB2378" s="28"/>
      <c r="EG2378" s="194"/>
      <c r="EI2378" s="28"/>
      <c r="EJ2378" s="28"/>
      <c r="EK2378" s="28"/>
      <c r="EP2378" s="194"/>
      <c r="ER2378" s="28"/>
      <c r="ES2378" s="28"/>
      <c r="ET2378" s="28"/>
      <c r="EY2378" s="194"/>
      <c r="FA2378" s="28"/>
      <c r="FB2378" s="28"/>
      <c r="FC2378" s="28"/>
      <c r="FH2378" s="194"/>
      <c r="FJ2378" s="28"/>
      <c r="FK2378" s="28"/>
      <c r="FL2378" s="28"/>
      <c r="FQ2378" s="194"/>
      <c r="FS2378" s="28"/>
      <c r="FT2378" s="28"/>
      <c r="FU2378" s="28"/>
      <c r="FZ2378" s="194"/>
      <c r="GB2378" s="28"/>
      <c r="GC2378" s="28"/>
      <c r="GD2378" s="28"/>
      <c r="GI2378" s="194"/>
      <c r="GK2378" s="28"/>
      <c r="GL2378" s="28"/>
      <c r="GM2378" s="28"/>
      <c r="GR2378" s="194"/>
      <c r="GT2378" s="28"/>
      <c r="GU2378" s="28"/>
      <c r="GV2378" s="28"/>
      <c r="HA2378" s="194"/>
      <c r="HC2378" s="28"/>
      <c r="HD2378" s="28"/>
      <c r="HE2378" s="28"/>
      <c r="HJ2378" s="28"/>
      <c r="HK2378" s="28"/>
      <c r="HL2378" s="28"/>
      <c r="HM2378" s="28"/>
      <c r="HN2378" s="28"/>
      <c r="HO2378" s="28"/>
      <c r="HP2378" s="28"/>
      <c r="HQ2378" s="28"/>
      <c r="HR2378" s="28"/>
      <c r="HS2378" s="28"/>
      <c r="HT2378" s="28"/>
      <c r="HU2378" s="28"/>
      <c r="HV2378" s="28"/>
      <c r="HW2378" s="28"/>
      <c r="HX2378" s="28"/>
      <c r="HY2378" s="28"/>
      <c r="HZ2378" s="28"/>
      <c r="IA2378" s="28"/>
      <c r="IB2378" s="28"/>
      <c r="IC2378" s="28"/>
      <c r="ID2378" s="28"/>
      <c r="IE2378" s="28"/>
      <c r="IF2378" s="28"/>
      <c r="IG2378" s="28"/>
      <c r="IH2378" s="28"/>
      <c r="II2378" s="28"/>
      <c r="IJ2378" s="28"/>
      <c r="IK2378" s="28"/>
      <c r="IL2378" s="28"/>
      <c r="IM2378" s="28"/>
      <c r="IN2378" s="28"/>
      <c r="IO2378" s="28"/>
    </row>
    <row r="2379" spans="1:249" s="50" customFormat="1" ht="14.25">
      <c r="A2379"/>
      <c r="B2379"/>
      <c r="C2379"/>
      <c r="D2379"/>
      <c r="E2379"/>
      <c r="F2379" s="10"/>
      <c r="G2379" s="1"/>
      <c r="H2379" s="1"/>
      <c r="I2379" s="1"/>
      <c r="J2379" s="2"/>
      <c r="K2379" s="1"/>
      <c r="L2379"/>
      <c r="M2379"/>
      <c r="N2379" s="28"/>
      <c r="O2379" s="28"/>
      <c r="T2379" s="194"/>
      <c r="V2379" s="28"/>
      <c r="W2379" s="28"/>
      <c r="X2379" s="28"/>
      <c r="AC2379" s="194"/>
      <c r="AE2379" s="28"/>
      <c r="AF2379" s="28"/>
      <c r="AG2379" s="28"/>
      <c r="AL2379" s="194"/>
      <c r="AN2379" s="28"/>
      <c r="AO2379" s="28"/>
      <c r="AP2379" s="28"/>
      <c r="AU2379" s="194"/>
      <c r="AW2379" s="28"/>
      <c r="AX2379" s="28"/>
      <c r="AY2379" s="28"/>
      <c r="BD2379" s="194"/>
      <c r="BF2379" s="28"/>
      <c r="BG2379" s="28"/>
      <c r="BH2379" s="28"/>
      <c r="BM2379" s="194"/>
      <c r="BO2379" s="28"/>
      <c r="BP2379" s="28"/>
      <c r="BQ2379" s="28"/>
      <c r="BV2379" s="194"/>
      <c r="BX2379" s="28"/>
      <c r="BY2379" s="28"/>
      <c r="BZ2379" s="28"/>
      <c r="CE2379" s="194"/>
      <c r="CG2379" s="28"/>
      <c r="CH2379" s="28"/>
      <c r="CI2379" s="28"/>
      <c r="CN2379" s="194"/>
      <c r="CP2379" s="28"/>
      <c r="CQ2379" s="28"/>
      <c r="CR2379" s="28"/>
      <c r="CW2379" s="194"/>
      <c r="CY2379" s="28"/>
      <c r="CZ2379" s="28"/>
      <c r="DA2379" s="28"/>
      <c r="DF2379" s="194"/>
      <c r="DH2379" s="28"/>
      <c r="DI2379" s="28"/>
      <c r="DJ2379" s="28"/>
      <c r="DO2379" s="194"/>
      <c r="DQ2379" s="28"/>
      <c r="DR2379" s="28"/>
      <c r="DS2379" s="28"/>
      <c r="DX2379" s="194"/>
      <c r="DZ2379" s="28"/>
      <c r="EA2379" s="28"/>
      <c r="EB2379" s="28"/>
      <c r="EG2379" s="194"/>
      <c r="EI2379" s="28"/>
      <c r="EJ2379" s="28"/>
      <c r="EK2379" s="28"/>
      <c r="EP2379" s="194"/>
      <c r="ER2379" s="28"/>
      <c r="ES2379" s="28"/>
      <c r="ET2379" s="28"/>
      <c r="EY2379" s="194"/>
      <c r="FA2379" s="28"/>
      <c r="FB2379" s="28"/>
      <c r="FC2379" s="28"/>
      <c r="FH2379" s="194"/>
      <c r="FJ2379" s="28"/>
      <c r="FK2379" s="28"/>
      <c r="FL2379" s="28"/>
      <c r="FQ2379" s="194"/>
      <c r="FS2379" s="28"/>
      <c r="FT2379" s="28"/>
      <c r="FU2379" s="28"/>
      <c r="FZ2379" s="194"/>
      <c r="GB2379" s="28"/>
      <c r="GC2379" s="28"/>
      <c r="GD2379" s="28"/>
      <c r="GI2379" s="194"/>
      <c r="GK2379" s="28"/>
      <c r="GL2379" s="28"/>
      <c r="GM2379" s="28"/>
      <c r="GR2379" s="194"/>
      <c r="GT2379" s="28"/>
      <c r="GU2379" s="28"/>
      <c r="GV2379" s="28"/>
      <c r="HA2379" s="194"/>
      <c r="HC2379" s="28"/>
      <c r="HD2379" s="28"/>
      <c r="HE2379" s="28"/>
      <c r="HJ2379" s="28"/>
      <c r="HK2379" s="28"/>
      <c r="HL2379" s="28"/>
      <c r="HM2379" s="28"/>
      <c r="HN2379" s="28"/>
      <c r="HO2379" s="28"/>
      <c r="HP2379" s="28"/>
      <c r="HQ2379" s="28"/>
      <c r="HR2379" s="28"/>
      <c r="HS2379" s="28"/>
      <c r="HT2379" s="28"/>
      <c r="HU2379" s="28"/>
      <c r="HV2379" s="28"/>
      <c r="HW2379" s="28"/>
      <c r="HX2379" s="28"/>
      <c r="HY2379" s="28"/>
      <c r="HZ2379" s="28"/>
      <c r="IA2379" s="28"/>
      <c r="IB2379" s="28"/>
      <c r="IC2379" s="28"/>
      <c r="ID2379" s="28"/>
      <c r="IE2379" s="28"/>
      <c r="IF2379" s="28"/>
      <c r="IG2379" s="28"/>
      <c r="IH2379" s="28"/>
      <c r="II2379" s="28"/>
      <c r="IJ2379" s="28"/>
      <c r="IK2379" s="28"/>
      <c r="IL2379" s="28"/>
      <c r="IM2379" s="28"/>
      <c r="IN2379" s="28"/>
      <c r="IO2379" s="28"/>
    </row>
    <row r="2380" spans="1:249" s="50" customFormat="1" ht="14.25">
      <c r="A2380"/>
      <c r="B2380"/>
      <c r="C2380"/>
      <c r="D2380"/>
      <c r="E2380"/>
      <c r="F2380" s="10"/>
      <c r="G2380" s="1"/>
      <c r="H2380" s="1"/>
      <c r="I2380" s="1"/>
      <c r="J2380" s="2"/>
      <c r="K2380" s="1"/>
      <c r="L2380"/>
      <c r="M2380"/>
      <c r="N2380" s="28"/>
      <c r="O2380" s="28"/>
      <c r="T2380" s="194"/>
      <c r="V2380" s="28"/>
      <c r="W2380" s="28"/>
      <c r="X2380" s="28"/>
      <c r="AC2380" s="194"/>
      <c r="AE2380" s="28"/>
      <c r="AF2380" s="28"/>
      <c r="AG2380" s="28"/>
      <c r="AL2380" s="194"/>
      <c r="AN2380" s="28"/>
      <c r="AO2380" s="28"/>
      <c r="AP2380" s="28"/>
      <c r="AU2380" s="194"/>
      <c r="AW2380" s="28"/>
      <c r="AX2380" s="28"/>
      <c r="AY2380" s="28"/>
      <c r="BD2380" s="194"/>
      <c r="BF2380" s="28"/>
      <c r="BG2380" s="28"/>
      <c r="BH2380" s="28"/>
      <c r="BM2380" s="194"/>
      <c r="BO2380" s="28"/>
      <c r="BP2380" s="28"/>
      <c r="BQ2380" s="28"/>
      <c r="BV2380" s="194"/>
      <c r="BX2380" s="28"/>
      <c r="BY2380" s="28"/>
      <c r="BZ2380" s="28"/>
      <c r="CE2380" s="194"/>
      <c r="CG2380" s="28"/>
      <c r="CH2380" s="28"/>
      <c r="CI2380" s="28"/>
      <c r="CN2380" s="194"/>
      <c r="CP2380" s="28"/>
      <c r="CQ2380" s="28"/>
      <c r="CR2380" s="28"/>
      <c r="CW2380" s="194"/>
      <c r="CY2380" s="28"/>
      <c r="CZ2380" s="28"/>
      <c r="DA2380" s="28"/>
      <c r="DF2380" s="194"/>
      <c r="DH2380" s="28"/>
      <c r="DI2380" s="28"/>
      <c r="DJ2380" s="28"/>
      <c r="DO2380" s="194"/>
      <c r="DQ2380" s="28"/>
      <c r="DR2380" s="28"/>
      <c r="DS2380" s="28"/>
      <c r="DX2380" s="194"/>
      <c r="DZ2380" s="28"/>
      <c r="EA2380" s="28"/>
      <c r="EB2380" s="28"/>
      <c r="EG2380" s="194"/>
      <c r="EI2380" s="28"/>
      <c r="EJ2380" s="28"/>
      <c r="EK2380" s="28"/>
      <c r="EP2380" s="194"/>
      <c r="ER2380" s="28"/>
      <c r="ES2380" s="28"/>
      <c r="ET2380" s="28"/>
      <c r="EY2380" s="194"/>
      <c r="FA2380" s="28"/>
      <c r="FB2380" s="28"/>
      <c r="FC2380" s="28"/>
      <c r="FH2380" s="194"/>
      <c r="FJ2380" s="28"/>
      <c r="FK2380" s="28"/>
      <c r="FL2380" s="28"/>
      <c r="FQ2380" s="194"/>
      <c r="FS2380" s="28"/>
      <c r="FT2380" s="28"/>
      <c r="FU2380" s="28"/>
      <c r="FZ2380" s="194"/>
      <c r="GB2380" s="28"/>
      <c r="GC2380" s="28"/>
      <c r="GD2380" s="28"/>
      <c r="GI2380" s="194"/>
      <c r="GK2380" s="28"/>
      <c r="GL2380" s="28"/>
      <c r="GM2380" s="28"/>
      <c r="GR2380" s="194"/>
      <c r="GT2380" s="28"/>
      <c r="GU2380" s="28"/>
      <c r="GV2380" s="28"/>
      <c r="HA2380" s="194"/>
      <c r="HC2380" s="28"/>
      <c r="HD2380" s="28"/>
      <c r="HE2380" s="28"/>
      <c r="HJ2380" s="28"/>
      <c r="HK2380" s="28"/>
      <c r="HL2380" s="28"/>
      <c r="HM2380" s="28"/>
      <c r="HN2380" s="28"/>
      <c r="HO2380" s="28"/>
      <c r="HP2380" s="28"/>
      <c r="HQ2380" s="28"/>
      <c r="HR2380" s="28"/>
      <c r="HS2380" s="28"/>
      <c r="HT2380" s="28"/>
      <c r="HU2380" s="28"/>
      <c r="HV2380" s="28"/>
      <c r="HW2380" s="28"/>
      <c r="HX2380" s="28"/>
      <c r="HY2380" s="28"/>
      <c r="HZ2380" s="28"/>
      <c r="IA2380" s="28"/>
      <c r="IB2380" s="28"/>
      <c r="IC2380" s="28"/>
      <c r="ID2380" s="28"/>
      <c r="IE2380" s="28"/>
      <c r="IF2380" s="28"/>
      <c r="IG2380" s="28"/>
      <c r="IH2380" s="28"/>
      <c r="II2380" s="28"/>
      <c r="IJ2380" s="28"/>
      <c r="IK2380" s="28"/>
      <c r="IL2380" s="28"/>
      <c r="IM2380" s="28"/>
      <c r="IN2380" s="28"/>
      <c r="IO2380" s="28"/>
    </row>
    <row r="2381" spans="1:249" s="50" customFormat="1" ht="14.25">
      <c r="A2381"/>
      <c r="B2381"/>
      <c r="C2381"/>
      <c r="D2381"/>
      <c r="E2381"/>
      <c r="F2381" s="10"/>
      <c r="G2381" s="1"/>
      <c r="H2381" s="1"/>
      <c r="I2381" s="1"/>
      <c r="J2381" s="2"/>
      <c r="K2381" s="1"/>
      <c r="L2381"/>
      <c r="M2381"/>
      <c r="N2381" s="28"/>
      <c r="O2381" s="28"/>
      <c r="T2381" s="194"/>
      <c r="V2381" s="28"/>
      <c r="W2381" s="28"/>
      <c r="X2381" s="28"/>
      <c r="AC2381" s="194"/>
      <c r="AE2381" s="28"/>
      <c r="AF2381" s="28"/>
      <c r="AG2381" s="28"/>
      <c r="AL2381" s="194"/>
      <c r="AN2381" s="28"/>
      <c r="AO2381" s="28"/>
      <c r="AP2381" s="28"/>
      <c r="AU2381" s="194"/>
      <c r="AW2381" s="28"/>
      <c r="AX2381" s="28"/>
      <c r="AY2381" s="28"/>
      <c r="BD2381" s="194"/>
      <c r="BF2381" s="28"/>
      <c r="BG2381" s="28"/>
      <c r="BH2381" s="28"/>
      <c r="BM2381" s="194"/>
      <c r="BO2381" s="28"/>
      <c r="BP2381" s="28"/>
      <c r="BQ2381" s="28"/>
      <c r="BV2381" s="194"/>
      <c r="BX2381" s="28"/>
      <c r="BY2381" s="28"/>
      <c r="BZ2381" s="28"/>
      <c r="CE2381" s="194"/>
      <c r="CG2381" s="28"/>
      <c r="CH2381" s="28"/>
      <c r="CI2381" s="28"/>
      <c r="CN2381" s="194"/>
      <c r="CP2381" s="28"/>
      <c r="CQ2381" s="28"/>
      <c r="CR2381" s="28"/>
      <c r="CW2381" s="194"/>
      <c r="CY2381" s="28"/>
      <c r="CZ2381" s="28"/>
      <c r="DA2381" s="28"/>
      <c r="DF2381" s="194"/>
      <c r="DH2381" s="28"/>
      <c r="DI2381" s="28"/>
      <c r="DJ2381" s="28"/>
      <c r="DO2381" s="194"/>
      <c r="DQ2381" s="28"/>
      <c r="DR2381" s="28"/>
      <c r="DS2381" s="28"/>
      <c r="DX2381" s="194"/>
      <c r="DZ2381" s="28"/>
      <c r="EA2381" s="28"/>
      <c r="EB2381" s="28"/>
      <c r="EG2381" s="194"/>
      <c r="EI2381" s="28"/>
      <c r="EJ2381" s="28"/>
      <c r="EK2381" s="28"/>
      <c r="EP2381" s="194"/>
      <c r="ER2381" s="28"/>
      <c r="ES2381" s="28"/>
      <c r="ET2381" s="28"/>
      <c r="EY2381" s="194"/>
      <c r="FA2381" s="28"/>
      <c r="FB2381" s="28"/>
      <c r="FC2381" s="28"/>
      <c r="FH2381" s="194"/>
      <c r="FJ2381" s="28"/>
      <c r="FK2381" s="28"/>
      <c r="FL2381" s="28"/>
      <c r="FQ2381" s="194"/>
      <c r="FS2381" s="28"/>
      <c r="FT2381" s="28"/>
      <c r="FU2381" s="28"/>
      <c r="FZ2381" s="194"/>
      <c r="GB2381" s="28"/>
      <c r="GC2381" s="28"/>
      <c r="GD2381" s="28"/>
      <c r="GI2381" s="194"/>
      <c r="GK2381" s="28"/>
      <c r="GL2381" s="28"/>
      <c r="GM2381" s="28"/>
      <c r="GR2381" s="194"/>
      <c r="GT2381" s="28"/>
      <c r="GU2381" s="28"/>
      <c r="GV2381" s="28"/>
      <c r="HA2381" s="194"/>
      <c r="HC2381" s="28"/>
      <c r="HD2381" s="28"/>
      <c r="HE2381" s="28"/>
      <c r="HJ2381" s="28"/>
      <c r="HK2381" s="28"/>
      <c r="HL2381" s="28"/>
      <c r="HM2381" s="28"/>
      <c r="HN2381" s="28"/>
      <c r="HO2381" s="28"/>
      <c r="HP2381" s="28"/>
      <c r="HQ2381" s="28"/>
      <c r="HR2381" s="28"/>
      <c r="HS2381" s="28"/>
      <c r="HT2381" s="28"/>
      <c r="HU2381" s="28"/>
      <c r="HV2381" s="28"/>
      <c r="HW2381" s="28"/>
      <c r="HX2381" s="28"/>
      <c r="HY2381" s="28"/>
      <c r="HZ2381" s="28"/>
      <c r="IA2381" s="28"/>
      <c r="IB2381" s="28"/>
      <c r="IC2381" s="28"/>
      <c r="ID2381" s="28"/>
      <c r="IE2381" s="28"/>
      <c r="IF2381" s="28"/>
      <c r="IG2381" s="28"/>
      <c r="IH2381" s="28"/>
      <c r="II2381" s="28"/>
      <c r="IJ2381" s="28"/>
      <c r="IK2381" s="28"/>
      <c r="IL2381" s="28"/>
      <c r="IM2381" s="28"/>
      <c r="IN2381" s="28"/>
      <c r="IO2381" s="28"/>
    </row>
    <row r="2382" spans="1:249" s="50" customFormat="1" ht="14.25">
      <c r="A2382"/>
      <c r="B2382"/>
      <c r="C2382"/>
      <c r="D2382"/>
      <c r="E2382"/>
      <c r="F2382" s="10"/>
      <c r="G2382" s="1"/>
      <c r="H2382" s="1"/>
      <c r="I2382" s="1"/>
      <c r="J2382" s="2"/>
      <c r="K2382" s="1"/>
      <c r="L2382"/>
      <c r="M2382"/>
      <c r="N2382" s="28"/>
      <c r="O2382" s="28"/>
      <c r="T2382" s="194"/>
      <c r="V2382" s="28"/>
      <c r="W2382" s="28"/>
      <c r="X2382" s="28"/>
      <c r="AC2382" s="194"/>
      <c r="AE2382" s="28"/>
      <c r="AF2382" s="28"/>
      <c r="AG2382" s="28"/>
      <c r="AL2382" s="194"/>
      <c r="AN2382" s="28"/>
      <c r="AO2382" s="28"/>
      <c r="AP2382" s="28"/>
      <c r="AU2382" s="194"/>
      <c r="AW2382" s="28"/>
      <c r="AX2382" s="28"/>
      <c r="AY2382" s="28"/>
      <c r="BD2382" s="194"/>
      <c r="BF2382" s="28"/>
      <c r="BG2382" s="28"/>
      <c r="BH2382" s="28"/>
      <c r="BM2382" s="194"/>
      <c r="BO2382" s="28"/>
      <c r="BP2382" s="28"/>
      <c r="BQ2382" s="28"/>
      <c r="BV2382" s="194"/>
      <c r="BX2382" s="28"/>
      <c r="BY2382" s="28"/>
      <c r="BZ2382" s="28"/>
      <c r="CE2382" s="194"/>
      <c r="CG2382" s="28"/>
      <c r="CH2382" s="28"/>
      <c r="CI2382" s="28"/>
      <c r="CN2382" s="194"/>
      <c r="CP2382" s="28"/>
      <c r="CQ2382" s="28"/>
      <c r="CR2382" s="28"/>
      <c r="CW2382" s="194"/>
      <c r="CY2382" s="28"/>
      <c r="CZ2382" s="28"/>
      <c r="DA2382" s="28"/>
      <c r="DF2382" s="194"/>
      <c r="DH2382" s="28"/>
      <c r="DI2382" s="28"/>
      <c r="DJ2382" s="28"/>
      <c r="DO2382" s="194"/>
      <c r="DQ2382" s="28"/>
      <c r="DR2382" s="28"/>
      <c r="DS2382" s="28"/>
      <c r="DX2382" s="194"/>
      <c r="DZ2382" s="28"/>
      <c r="EA2382" s="28"/>
      <c r="EB2382" s="28"/>
      <c r="EG2382" s="194"/>
      <c r="EI2382" s="28"/>
      <c r="EJ2382" s="28"/>
      <c r="EK2382" s="28"/>
      <c r="EP2382" s="194"/>
      <c r="ER2382" s="28"/>
      <c r="ES2382" s="28"/>
      <c r="ET2382" s="28"/>
      <c r="EY2382" s="194"/>
      <c r="FA2382" s="28"/>
      <c r="FB2382" s="28"/>
      <c r="FC2382" s="28"/>
      <c r="FH2382" s="194"/>
      <c r="FJ2382" s="28"/>
      <c r="FK2382" s="28"/>
      <c r="FL2382" s="28"/>
      <c r="FQ2382" s="194"/>
      <c r="FS2382" s="28"/>
      <c r="FT2382" s="28"/>
      <c r="FU2382" s="28"/>
      <c r="FZ2382" s="194"/>
      <c r="GB2382" s="28"/>
      <c r="GC2382" s="28"/>
      <c r="GD2382" s="28"/>
      <c r="GI2382" s="194"/>
      <c r="GK2382" s="28"/>
      <c r="GL2382" s="28"/>
      <c r="GM2382" s="28"/>
      <c r="GR2382" s="194"/>
      <c r="GT2382" s="28"/>
      <c r="GU2382" s="28"/>
      <c r="GV2382" s="28"/>
      <c r="HA2382" s="194"/>
      <c r="HC2382" s="28"/>
      <c r="HD2382" s="28"/>
      <c r="HE2382" s="28"/>
      <c r="HJ2382" s="28"/>
      <c r="HK2382" s="28"/>
      <c r="HL2382" s="28"/>
      <c r="HM2382" s="28"/>
      <c r="HN2382" s="28"/>
      <c r="HO2382" s="28"/>
      <c r="HP2382" s="28"/>
      <c r="HQ2382" s="28"/>
      <c r="HR2382" s="28"/>
      <c r="HS2382" s="28"/>
      <c r="HT2382" s="28"/>
      <c r="HU2382" s="28"/>
      <c r="HV2382" s="28"/>
      <c r="HW2382" s="28"/>
      <c r="HX2382" s="28"/>
      <c r="HY2382" s="28"/>
      <c r="HZ2382" s="28"/>
      <c r="IA2382" s="28"/>
      <c r="IB2382" s="28"/>
      <c r="IC2382" s="28"/>
      <c r="ID2382" s="28"/>
      <c r="IE2382" s="28"/>
      <c r="IF2382" s="28"/>
      <c r="IG2382" s="28"/>
      <c r="IH2382" s="28"/>
      <c r="II2382" s="28"/>
      <c r="IJ2382" s="28"/>
      <c r="IK2382" s="28"/>
      <c r="IL2382" s="28"/>
      <c r="IM2382" s="28"/>
      <c r="IN2382" s="28"/>
      <c r="IO2382" s="28"/>
    </row>
    <row r="2383" spans="1:249" s="50" customFormat="1" ht="14.25">
      <c r="A2383"/>
      <c r="B2383"/>
      <c r="C2383"/>
      <c r="D2383"/>
      <c r="E2383"/>
      <c r="F2383" s="10"/>
      <c r="G2383" s="1"/>
      <c r="H2383" s="1"/>
      <c r="I2383" s="1"/>
      <c r="J2383" s="2"/>
      <c r="K2383" s="1"/>
      <c r="L2383"/>
      <c r="M2383"/>
      <c r="N2383" s="28"/>
      <c r="O2383" s="28"/>
      <c r="T2383" s="194"/>
      <c r="V2383" s="28"/>
      <c r="W2383" s="28"/>
      <c r="X2383" s="28"/>
      <c r="AC2383" s="194"/>
      <c r="AE2383" s="28"/>
      <c r="AF2383" s="28"/>
      <c r="AG2383" s="28"/>
      <c r="AL2383" s="194"/>
      <c r="AN2383" s="28"/>
      <c r="AO2383" s="28"/>
      <c r="AP2383" s="28"/>
      <c r="AU2383" s="194"/>
      <c r="AW2383" s="28"/>
      <c r="AX2383" s="28"/>
      <c r="AY2383" s="28"/>
      <c r="BD2383" s="194"/>
      <c r="BF2383" s="28"/>
      <c r="BG2383" s="28"/>
      <c r="BH2383" s="28"/>
      <c r="BM2383" s="194"/>
      <c r="BO2383" s="28"/>
      <c r="BP2383" s="28"/>
      <c r="BQ2383" s="28"/>
      <c r="BV2383" s="194"/>
      <c r="BX2383" s="28"/>
      <c r="BY2383" s="28"/>
      <c r="BZ2383" s="28"/>
      <c r="CE2383" s="194"/>
      <c r="CG2383" s="28"/>
      <c r="CH2383" s="28"/>
      <c r="CI2383" s="28"/>
      <c r="CN2383" s="194"/>
      <c r="CP2383" s="28"/>
      <c r="CQ2383" s="28"/>
      <c r="CR2383" s="28"/>
      <c r="CW2383" s="194"/>
      <c r="CY2383" s="28"/>
      <c r="CZ2383" s="28"/>
      <c r="DA2383" s="28"/>
      <c r="DF2383" s="194"/>
      <c r="DH2383" s="28"/>
      <c r="DI2383" s="28"/>
      <c r="DJ2383" s="28"/>
      <c r="DO2383" s="194"/>
      <c r="DQ2383" s="28"/>
      <c r="DR2383" s="28"/>
      <c r="DS2383" s="28"/>
      <c r="DX2383" s="194"/>
      <c r="DZ2383" s="28"/>
      <c r="EA2383" s="28"/>
      <c r="EB2383" s="28"/>
      <c r="EG2383" s="194"/>
      <c r="EI2383" s="28"/>
      <c r="EJ2383" s="28"/>
      <c r="EK2383" s="28"/>
      <c r="EP2383" s="194"/>
      <c r="ER2383" s="28"/>
      <c r="ES2383" s="28"/>
      <c r="ET2383" s="28"/>
      <c r="EY2383" s="194"/>
      <c r="FA2383" s="28"/>
      <c r="FB2383" s="28"/>
      <c r="FC2383" s="28"/>
      <c r="FH2383" s="194"/>
      <c r="FJ2383" s="28"/>
      <c r="FK2383" s="28"/>
      <c r="FL2383" s="28"/>
      <c r="FQ2383" s="194"/>
      <c r="FS2383" s="28"/>
      <c r="FT2383" s="28"/>
      <c r="FU2383" s="28"/>
      <c r="FZ2383" s="194"/>
      <c r="GB2383" s="28"/>
      <c r="GC2383" s="28"/>
      <c r="GD2383" s="28"/>
      <c r="GI2383" s="194"/>
      <c r="GK2383" s="28"/>
      <c r="GL2383" s="28"/>
      <c r="GM2383" s="28"/>
      <c r="GR2383" s="194"/>
      <c r="GT2383" s="28"/>
      <c r="GU2383" s="28"/>
      <c r="GV2383" s="28"/>
      <c r="HA2383" s="194"/>
      <c r="HC2383" s="28"/>
      <c r="HD2383" s="28"/>
      <c r="HE2383" s="28"/>
      <c r="HJ2383" s="28"/>
      <c r="HK2383" s="28"/>
      <c r="HL2383" s="28"/>
      <c r="HM2383" s="28"/>
      <c r="HN2383" s="28"/>
      <c r="HO2383" s="28"/>
      <c r="HP2383" s="28"/>
      <c r="HQ2383" s="28"/>
      <c r="HR2383" s="28"/>
      <c r="HS2383" s="28"/>
      <c r="HT2383" s="28"/>
      <c r="HU2383" s="28"/>
      <c r="HV2383" s="28"/>
      <c r="HW2383" s="28"/>
      <c r="HX2383" s="28"/>
      <c r="HY2383" s="28"/>
      <c r="HZ2383" s="28"/>
      <c r="IA2383" s="28"/>
      <c r="IB2383" s="28"/>
      <c r="IC2383" s="28"/>
      <c r="ID2383" s="28"/>
      <c r="IE2383" s="28"/>
      <c r="IF2383" s="28"/>
      <c r="IG2383" s="28"/>
      <c r="IH2383" s="28"/>
      <c r="II2383" s="28"/>
      <c r="IJ2383" s="28"/>
      <c r="IK2383" s="28"/>
      <c r="IL2383" s="28"/>
      <c r="IM2383" s="28"/>
      <c r="IN2383" s="28"/>
      <c r="IO2383" s="28"/>
    </row>
    <row r="2384" spans="1:249" s="50" customFormat="1" ht="14.25">
      <c r="A2384"/>
      <c r="B2384"/>
      <c r="C2384"/>
      <c r="D2384"/>
      <c r="E2384"/>
      <c r="F2384" s="10"/>
      <c r="G2384" s="1"/>
      <c r="H2384" s="1"/>
      <c r="I2384" s="1"/>
      <c r="J2384" s="2"/>
      <c r="K2384" s="1"/>
      <c r="L2384"/>
      <c r="M2384"/>
      <c r="N2384" s="28"/>
      <c r="O2384" s="28"/>
      <c r="T2384" s="194"/>
      <c r="V2384" s="28"/>
      <c r="W2384" s="28"/>
      <c r="X2384" s="28"/>
      <c r="AC2384" s="194"/>
      <c r="AE2384" s="28"/>
      <c r="AF2384" s="28"/>
      <c r="AG2384" s="28"/>
      <c r="AL2384" s="194"/>
      <c r="AN2384" s="28"/>
      <c r="AO2384" s="28"/>
      <c r="AP2384" s="28"/>
      <c r="AU2384" s="194"/>
      <c r="AW2384" s="28"/>
      <c r="AX2384" s="28"/>
      <c r="AY2384" s="28"/>
      <c r="BD2384" s="194"/>
      <c r="BF2384" s="28"/>
      <c r="BG2384" s="28"/>
      <c r="BH2384" s="28"/>
      <c r="BM2384" s="194"/>
      <c r="BO2384" s="28"/>
      <c r="BP2384" s="28"/>
      <c r="BQ2384" s="28"/>
      <c r="BV2384" s="194"/>
      <c r="BX2384" s="28"/>
      <c r="BY2384" s="28"/>
      <c r="BZ2384" s="28"/>
      <c r="CE2384" s="194"/>
      <c r="CG2384" s="28"/>
      <c r="CH2384" s="28"/>
      <c r="CI2384" s="28"/>
      <c r="CN2384" s="194"/>
      <c r="CP2384" s="28"/>
      <c r="CQ2384" s="28"/>
      <c r="CR2384" s="28"/>
      <c r="CW2384" s="194"/>
      <c r="CY2384" s="28"/>
      <c r="CZ2384" s="28"/>
      <c r="DA2384" s="28"/>
      <c r="DF2384" s="194"/>
      <c r="DH2384" s="28"/>
      <c r="DI2384" s="28"/>
      <c r="DJ2384" s="28"/>
      <c r="DO2384" s="194"/>
      <c r="DQ2384" s="28"/>
      <c r="DR2384" s="28"/>
      <c r="DS2384" s="28"/>
      <c r="DX2384" s="194"/>
      <c r="DZ2384" s="28"/>
      <c r="EA2384" s="28"/>
      <c r="EB2384" s="28"/>
      <c r="EG2384" s="194"/>
      <c r="EI2384" s="28"/>
      <c r="EJ2384" s="28"/>
      <c r="EK2384" s="28"/>
      <c r="EP2384" s="194"/>
      <c r="ER2384" s="28"/>
      <c r="ES2384" s="28"/>
      <c r="ET2384" s="28"/>
      <c r="EY2384" s="194"/>
      <c r="FA2384" s="28"/>
      <c r="FB2384" s="28"/>
      <c r="FC2384" s="28"/>
      <c r="FH2384" s="194"/>
      <c r="FJ2384" s="28"/>
      <c r="FK2384" s="28"/>
      <c r="FL2384" s="28"/>
      <c r="FQ2384" s="194"/>
      <c r="FS2384" s="28"/>
      <c r="FT2384" s="28"/>
      <c r="FU2384" s="28"/>
      <c r="FZ2384" s="194"/>
      <c r="GB2384" s="28"/>
      <c r="GC2384" s="28"/>
      <c r="GD2384" s="28"/>
      <c r="GI2384" s="194"/>
      <c r="GK2384" s="28"/>
      <c r="GL2384" s="28"/>
      <c r="GM2384" s="28"/>
      <c r="GR2384" s="194"/>
      <c r="GT2384" s="28"/>
      <c r="GU2384" s="28"/>
      <c r="GV2384" s="28"/>
      <c r="HA2384" s="194"/>
      <c r="HC2384" s="28"/>
      <c r="HD2384" s="28"/>
      <c r="HE2384" s="28"/>
      <c r="HJ2384" s="28"/>
      <c r="HK2384" s="28"/>
      <c r="HL2384" s="28"/>
      <c r="HM2384" s="28"/>
      <c r="HN2384" s="28"/>
      <c r="HO2384" s="28"/>
      <c r="HP2384" s="28"/>
      <c r="HQ2384" s="28"/>
      <c r="HR2384" s="28"/>
      <c r="HS2384" s="28"/>
      <c r="HT2384" s="28"/>
      <c r="HU2384" s="28"/>
      <c r="HV2384" s="28"/>
      <c r="HW2384" s="28"/>
      <c r="HX2384" s="28"/>
      <c r="HY2384" s="28"/>
      <c r="HZ2384" s="28"/>
      <c r="IA2384" s="28"/>
      <c r="IB2384" s="28"/>
      <c r="IC2384" s="28"/>
      <c r="ID2384" s="28"/>
      <c r="IE2384" s="28"/>
      <c r="IF2384" s="28"/>
      <c r="IG2384" s="28"/>
      <c r="IH2384" s="28"/>
      <c r="II2384" s="28"/>
      <c r="IJ2384" s="28"/>
      <c r="IK2384" s="28"/>
      <c r="IL2384" s="28"/>
      <c r="IM2384" s="28"/>
      <c r="IN2384" s="28"/>
      <c r="IO2384" s="28"/>
    </row>
    <row r="2385" spans="1:249" s="50" customFormat="1" ht="14.25">
      <c r="A2385"/>
      <c r="B2385"/>
      <c r="C2385"/>
      <c r="D2385"/>
      <c r="E2385"/>
      <c r="F2385" s="10"/>
      <c r="G2385" s="1"/>
      <c r="H2385" s="1"/>
      <c r="I2385" s="1"/>
      <c r="J2385" s="2"/>
      <c r="K2385" s="1"/>
      <c r="L2385"/>
      <c r="M2385"/>
      <c r="N2385" s="28"/>
      <c r="O2385" s="28"/>
      <c r="T2385" s="194"/>
      <c r="V2385" s="28"/>
      <c r="W2385" s="28"/>
      <c r="X2385" s="28"/>
      <c r="AC2385" s="194"/>
      <c r="AE2385" s="28"/>
      <c r="AF2385" s="28"/>
      <c r="AG2385" s="28"/>
      <c r="AL2385" s="194"/>
      <c r="AN2385" s="28"/>
      <c r="AO2385" s="28"/>
      <c r="AP2385" s="28"/>
      <c r="AU2385" s="194"/>
      <c r="AW2385" s="28"/>
      <c r="AX2385" s="28"/>
      <c r="AY2385" s="28"/>
      <c r="BD2385" s="194"/>
      <c r="BF2385" s="28"/>
      <c r="BG2385" s="28"/>
      <c r="BH2385" s="28"/>
      <c r="BM2385" s="194"/>
      <c r="BO2385" s="28"/>
      <c r="BP2385" s="28"/>
      <c r="BQ2385" s="28"/>
      <c r="BV2385" s="194"/>
      <c r="BX2385" s="28"/>
      <c r="BY2385" s="28"/>
      <c r="BZ2385" s="28"/>
      <c r="CE2385" s="194"/>
      <c r="CG2385" s="28"/>
      <c r="CH2385" s="28"/>
      <c r="CI2385" s="28"/>
      <c r="CN2385" s="194"/>
      <c r="CP2385" s="28"/>
      <c r="CQ2385" s="28"/>
      <c r="CR2385" s="28"/>
      <c r="CW2385" s="194"/>
      <c r="CY2385" s="28"/>
      <c r="CZ2385" s="28"/>
      <c r="DA2385" s="28"/>
      <c r="DF2385" s="194"/>
      <c r="DH2385" s="28"/>
      <c r="DI2385" s="28"/>
      <c r="DJ2385" s="28"/>
      <c r="DO2385" s="194"/>
      <c r="DQ2385" s="28"/>
      <c r="DR2385" s="28"/>
      <c r="DS2385" s="28"/>
      <c r="DX2385" s="194"/>
      <c r="DZ2385" s="28"/>
      <c r="EA2385" s="28"/>
      <c r="EB2385" s="28"/>
      <c r="EG2385" s="194"/>
      <c r="EI2385" s="28"/>
      <c r="EJ2385" s="28"/>
      <c r="EK2385" s="28"/>
      <c r="EP2385" s="194"/>
      <c r="ER2385" s="28"/>
      <c r="ES2385" s="28"/>
      <c r="ET2385" s="28"/>
      <c r="EY2385" s="194"/>
      <c r="FA2385" s="28"/>
      <c r="FB2385" s="28"/>
      <c r="FC2385" s="28"/>
      <c r="FH2385" s="194"/>
      <c r="FJ2385" s="28"/>
      <c r="FK2385" s="28"/>
      <c r="FL2385" s="28"/>
      <c r="FQ2385" s="194"/>
      <c r="FS2385" s="28"/>
      <c r="FT2385" s="28"/>
      <c r="FU2385" s="28"/>
      <c r="FZ2385" s="194"/>
      <c r="GB2385" s="28"/>
      <c r="GC2385" s="28"/>
      <c r="GD2385" s="28"/>
      <c r="GI2385" s="194"/>
      <c r="GK2385" s="28"/>
      <c r="GL2385" s="28"/>
      <c r="GM2385" s="28"/>
      <c r="GR2385" s="194"/>
      <c r="GT2385" s="28"/>
      <c r="GU2385" s="28"/>
      <c r="GV2385" s="28"/>
      <c r="HA2385" s="194"/>
      <c r="HC2385" s="28"/>
      <c r="HD2385" s="28"/>
      <c r="HE2385" s="28"/>
      <c r="HJ2385" s="28"/>
      <c r="HK2385" s="28"/>
      <c r="HL2385" s="28"/>
      <c r="HM2385" s="28"/>
      <c r="HN2385" s="28"/>
      <c r="HO2385" s="28"/>
      <c r="HP2385" s="28"/>
      <c r="HQ2385" s="28"/>
      <c r="HR2385" s="28"/>
      <c r="HS2385" s="28"/>
      <c r="HT2385" s="28"/>
      <c r="HU2385" s="28"/>
      <c r="HV2385" s="28"/>
      <c r="HW2385" s="28"/>
      <c r="HX2385" s="28"/>
      <c r="HY2385" s="28"/>
      <c r="HZ2385" s="28"/>
      <c r="IA2385" s="28"/>
      <c r="IB2385" s="28"/>
      <c r="IC2385" s="28"/>
      <c r="ID2385" s="28"/>
      <c r="IE2385" s="28"/>
      <c r="IF2385" s="28"/>
      <c r="IG2385" s="28"/>
      <c r="IH2385" s="28"/>
      <c r="II2385" s="28"/>
      <c r="IJ2385" s="28"/>
      <c r="IK2385" s="28"/>
      <c r="IL2385" s="28"/>
      <c r="IM2385" s="28"/>
      <c r="IN2385" s="28"/>
      <c r="IO2385" s="28"/>
    </row>
    <row r="2386" spans="1:249" s="50" customFormat="1" ht="14.25">
      <c r="A2386"/>
      <c r="B2386"/>
      <c r="C2386"/>
      <c r="D2386"/>
      <c r="E2386"/>
      <c r="F2386" s="10"/>
      <c r="G2386" s="1"/>
      <c r="H2386" s="1"/>
      <c r="I2386" s="1"/>
      <c r="J2386" s="2"/>
      <c r="K2386" s="1"/>
      <c r="L2386"/>
      <c r="M2386"/>
      <c r="N2386" s="28"/>
      <c r="O2386" s="28"/>
      <c r="T2386" s="194"/>
      <c r="V2386" s="28"/>
      <c r="W2386" s="28"/>
      <c r="X2386" s="28"/>
      <c r="AC2386" s="194"/>
      <c r="AE2386" s="28"/>
      <c r="AF2386" s="28"/>
      <c r="AG2386" s="28"/>
      <c r="AL2386" s="194"/>
      <c r="AN2386" s="28"/>
      <c r="AO2386" s="28"/>
      <c r="AP2386" s="28"/>
      <c r="AU2386" s="194"/>
      <c r="AW2386" s="28"/>
      <c r="AX2386" s="28"/>
      <c r="AY2386" s="28"/>
      <c r="BD2386" s="194"/>
      <c r="BF2386" s="28"/>
      <c r="BG2386" s="28"/>
      <c r="BH2386" s="28"/>
      <c r="BM2386" s="194"/>
      <c r="BO2386" s="28"/>
      <c r="BP2386" s="28"/>
      <c r="BQ2386" s="28"/>
      <c r="BV2386" s="194"/>
      <c r="BX2386" s="28"/>
      <c r="BY2386" s="28"/>
      <c r="BZ2386" s="28"/>
      <c r="CE2386" s="194"/>
      <c r="CG2386" s="28"/>
      <c r="CH2386" s="28"/>
      <c r="CI2386" s="28"/>
      <c r="CN2386" s="194"/>
      <c r="CP2386" s="28"/>
      <c r="CQ2386" s="28"/>
      <c r="CR2386" s="28"/>
      <c r="CW2386" s="194"/>
      <c r="CY2386" s="28"/>
      <c r="CZ2386" s="28"/>
      <c r="DA2386" s="28"/>
      <c r="DF2386" s="194"/>
      <c r="DH2386" s="28"/>
      <c r="DI2386" s="28"/>
      <c r="DJ2386" s="28"/>
      <c r="DO2386" s="194"/>
      <c r="DQ2386" s="28"/>
      <c r="DR2386" s="28"/>
      <c r="DS2386" s="28"/>
      <c r="DX2386" s="194"/>
      <c r="DZ2386" s="28"/>
      <c r="EA2386" s="28"/>
      <c r="EB2386" s="28"/>
      <c r="EG2386" s="194"/>
      <c r="EI2386" s="28"/>
      <c r="EJ2386" s="28"/>
      <c r="EK2386" s="28"/>
      <c r="EP2386" s="194"/>
      <c r="ER2386" s="28"/>
      <c r="ES2386" s="28"/>
      <c r="ET2386" s="28"/>
      <c r="EY2386" s="194"/>
      <c r="FA2386" s="28"/>
      <c r="FB2386" s="28"/>
      <c r="FC2386" s="28"/>
      <c r="FH2386" s="194"/>
      <c r="FJ2386" s="28"/>
      <c r="FK2386" s="28"/>
      <c r="FL2386" s="28"/>
      <c r="FQ2386" s="194"/>
      <c r="FS2386" s="28"/>
      <c r="FT2386" s="28"/>
      <c r="FU2386" s="28"/>
      <c r="FZ2386" s="194"/>
      <c r="GB2386" s="28"/>
      <c r="GC2386" s="28"/>
      <c r="GD2386" s="28"/>
      <c r="GI2386" s="194"/>
      <c r="GK2386" s="28"/>
      <c r="GL2386" s="28"/>
      <c r="GM2386" s="28"/>
      <c r="GR2386" s="194"/>
      <c r="GT2386" s="28"/>
      <c r="GU2386" s="28"/>
      <c r="GV2386" s="28"/>
      <c r="HA2386" s="194"/>
      <c r="HC2386" s="28"/>
      <c r="HD2386" s="28"/>
      <c r="HE2386" s="28"/>
      <c r="HJ2386" s="28"/>
      <c r="HK2386" s="28"/>
      <c r="HL2386" s="28"/>
      <c r="HM2386" s="28"/>
      <c r="HN2386" s="28"/>
      <c r="HO2386" s="28"/>
      <c r="HP2386" s="28"/>
      <c r="HQ2386" s="28"/>
      <c r="HR2386" s="28"/>
      <c r="HS2386" s="28"/>
      <c r="HT2386" s="28"/>
      <c r="HU2386" s="28"/>
      <c r="HV2386" s="28"/>
      <c r="HW2386" s="28"/>
      <c r="HX2386" s="28"/>
      <c r="HY2386" s="28"/>
      <c r="HZ2386" s="28"/>
      <c r="IA2386" s="28"/>
      <c r="IB2386" s="28"/>
      <c r="IC2386" s="28"/>
      <c r="ID2386" s="28"/>
      <c r="IE2386" s="28"/>
      <c r="IF2386" s="28"/>
      <c r="IG2386" s="28"/>
      <c r="IH2386" s="28"/>
      <c r="II2386" s="28"/>
      <c r="IJ2386" s="28"/>
      <c r="IK2386" s="28"/>
      <c r="IL2386" s="28"/>
      <c r="IM2386" s="28"/>
      <c r="IN2386" s="28"/>
      <c r="IO2386" s="28"/>
    </row>
    <row r="2387" spans="1:249" s="50" customFormat="1" ht="14.25">
      <c r="A2387"/>
      <c r="B2387"/>
      <c r="C2387"/>
      <c r="D2387"/>
      <c r="E2387"/>
      <c r="F2387" s="10"/>
      <c r="G2387" s="1"/>
      <c r="H2387" s="1"/>
      <c r="I2387" s="1"/>
      <c r="J2387" s="2"/>
      <c r="K2387" s="1"/>
      <c r="L2387"/>
      <c r="M2387"/>
      <c r="N2387" s="28"/>
      <c r="O2387" s="28"/>
      <c r="T2387" s="194"/>
      <c r="V2387" s="28"/>
      <c r="W2387" s="28"/>
      <c r="X2387" s="28"/>
      <c r="AC2387" s="194"/>
      <c r="AE2387" s="28"/>
      <c r="AF2387" s="28"/>
      <c r="AG2387" s="28"/>
      <c r="AL2387" s="194"/>
      <c r="AN2387" s="28"/>
      <c r="AO2387" s="28"/>
      <c r="AP2387" s="28"/>
      <c r="AU2387" s="194"/>
      <c r="AW2387" s="28"/>
      <c r="AX2387" s="28"/>
      <c r="AY2387" s="28"/>
      <c r="BD2387" s="194"/>
      <c r="BF2387" s="28"/>
      <c r="BG2387" s="28"/>
      <c r="BH2387" s="28"/>
      <c r="BM2387" s="194"/>
      <c r="BO2387" s="28"/>
      <c r="BP2387" s="28"/>
      <c r="BQ2387" s="28"/>
      <c r="BV2387" s="194"/>
      <c r="BX2387" s="28"/>
      <c r="BY2387" s="28"/>
      <c r="BZ2387" s="28"/>
      <c r="CE2387" s="194"/>
      <c r="CG2387" s="28"/>
      <c r="CH2387" s="28"/>
      <c r="CI2387" s="28"/>
      <c r="CN2387" s="194"/>
      <c r="CP2387" s="28"/>
      <c r="CQ2387" s="28"/>
      <c r="CR2387" s="28"/>
      <c r="CW2387" s="194"/>
      <c r="CY2387" s="28"/>
      <c r="CZ2387" s="28"/>
      <c r="DA2387" s="28"/>
      <c r="DF2387" s="194"/>
      <c r="DH2387" s="28"/>
      <c r="DI2387" s="28"/>
      <c r="DJ2387" s="28"/>
      <c r="DO2387" s="194"/>
      <c r="DQ2387" s="28"/>
      <c r="DR2387" s="28"/>
      <c r="DS2387" s="28"/>
      <c r="DX2387" s="194"/>
      <c r="DZ2387" s="28"/>
      <c r="EA2387" s="28"/>
      <c r="EB2387" s="28"/>
      <c r="EG2387" s="194"/>
      <c r="EI2387" s="28"/>
      <c r="EJ2387" s="28"/>
      <c r="EK2387" s="28"/>
      <c r="EP2387" s="194"/>
      <c r="ER2387" s="28"/>
      <c r="ES2387" s="28"/>
      <c r="ET2387" s="28"/>
      <c r="EY2387" s="194"/>
      <c r="FA2387" s="28"/>
      <c r="FB2387" s="28"/>
      <c r="FC2387" s="28"/>
      <c r="FH2387" s="194"/>
      <c r="FJ2387" s="28"/>
      <c r="FK2387" s="28"/>
      <c r="FL2387" s="28"/>
      <c r="FQ2387" s="194"/>
      <c r="FS2387" s="28"/>
      <c r="FT2387" s="28"/>
      <c r="FU2387" s="28"/>
      <c r="FZ2387" s="194"/>
      <c r="GB2387" s="28"/>
      <c r="GC2387" s="28"/>
      <c r="GD2387" s="28"/>
      <c r="GI2387" s="194"/>
      <c r="GK2387" s="28"/>
      <c r="GL2387" s="28"/>
      <c r="GM2387" s="28"/>
      <c r="GR2387" s="194"/>
      <c r="GT2387" s="28"/>
      <c r="GU2387" s="28"/>
      <c r="GV2387" s="28"/>
      <c r="HA2387" s="194"/>
      <c r="HC2387" s="28"/>
      <c r="HD2387" s="28"/>
      <c r="HE2387" s="28"/>
      <c r="HJ2387" s="28"/>
      <c r="HK2387" s="28"/>
      <c r="HL2387" s="28"/>
      <c r="HM2387" s="28"/>
      <c r="HN2387" s="28"/>
      <c r="HO2387" s="28"/>
      <c r="HP2387" s="28"/>
      <c r="HQ2387" s="28"/>
      <c r="HR2387" s="28"/>
      <c r="HS2387" s="28"/>
      <c r="HT2387" s="28"/>
      <c r="HU2387" s="28"/>
      <c r="HV2387" s="28"/>
      <c r="HW2387" s="28"/>
      <c r="HX2387" s="28"/>
      <c r="HY2387" s="28"/>
      <c r="HZ2387" s="28"/>
      <c r="IA2387" s="28"/>
      <c r="IB2387" s="28"/>
      <c r="IC2387" s="28"/>
      <c r="ID2387" s="28"/>
      <c r="IE2387" s="28"/>
      <c r="IF2387" s="28"/>
      <c r="IG2387" s="28"/>
      <c r="IH2387" s="28"/>
      <c r="II2387" s="28"/>
      <c r="IJ2387" s="28"/>
      <c r="IK2387" s="28"/>
      <c r="IL2387" s="28"/>
      <c r="IM2387" s="28"/>
      <c r="IN2387" s="28"/>
      <c r="IO2387" s="28"/>
    </row>
    <row r="2388" spans="1:249" s="50" customFormat="1" ht="14.25">
      <c r="A2388"/>
      <c r="B2388"/>
      <c r="C2388"/>
      <c r="D2388"/>
      <c r="E2388"/>
      <c r="F2388" s="10"/>
      <c r="G2388" s="1"/>
      <c r="H2388" s="1"/>
      <c r="I2388" s="1"/>
      <c r="J2388" s="2"/>
      <c r="K2388" s="1"/>
      <c r="L2388"/>
      <c r="M2388"/>
      <c r="N2388" s="28"/>
      <c r="O2388" s="28"/>
      <c r="T2388" s="194"/>
      <c r="V2388" s="28"/>
      <c r="W2388" s="28"/>
      <c r="X2388" s="28"/>
      <c r="AC2388" s="194"/>
      <c r="AE2388" s="28"/>
      <c r="AF2388" s="28"/>
      <c r="AG2388" s="28"/>
      <c r="AL2388" s="194"/>
      <c r="AN2388" s="28"/>
      <c r="AO2388" s="28"/>
      <c r="AP2388" s="28"/>
      <c r="AU2388" s="194"/>
      <c r="AW2388" s="28"/>
      <c r="AX2388" s="28"/>
      <c r="AY2388" s="28"/>
      <c r="BD2388" s="194"/>
      <c r="BF2388" s="28"/>
      <c r="BG2388" s="28"/>
      <c r="BH2388" s="28"/>
      <c r="BM2388" s="194"/>
      <c r="BO2388" s="28"/>
      <c r="BP2388" s="28"/>
      <c r="BQ2388" s="28"/>
      <c r="BV2388" s="194"/>
      <c r="BX2388" s="28"/>
      <c r="BY2388" s="28"/>
      <c r="BZ2388" s="28"/>
      <c r="CE2388" s="194"/>
      <c r="CG2388" s="28"/>
      <c r="CH2388" s="28"/>
      <c r="CI2388" s="28"/>
      <c r="CN2388" s="194"/>
      <c r="CP2388" s="28"/>
      <c r="CQ2388" s="28"/>
      <c r="CR2388" s="28"/>
      <c r="CW2388" s="194"/>
      <c r="CY2388" s="28"/>
      <c r="CZ2388" s="28"/>
      <c r="DA2388" s="28"/>
      <c r="DF2388" s="194"/>
      <c r="DH2388" s="28"/>
      <c r="DI2388" s="28"/>
      <c r="DJ2388" s="28"/>
      <c r="DO2388" s="194"/>
      <c r="DQ2388" s="28"/>
      <c r="DR2388" s="28"/>
      <c r="DS2388" s="28"/>
      <c r="DX2388" s="194"/>
      <c r="DZ2388" s="28"/>
      <c r="EA2388" s="28"/>
      <c r="EB2388" s="28"/>
      <c r="EG2388" s="194"/>
      <c r="EI2388" s="28"/>
      <c r="EJ2388" s="28"/>
      <c r="EK2388" s="28"/>
      <c r="EP2388" s="194"/>
      <c r="ER2388" s="28"/>
      <c r="ES2388" s="28"/>
      <c r="ET2388" s="28"/>
      <c r="EY2388" s="194"/>
      <c r="FA2388" s="28"/>
      <c r="FB2388" s="28"/>
      <c r="FC2388" s="28"/>
      <c r="FH2388" s="194"/>
      <c r="FJ2388" s="28"/>
      <c r="FK2388" s="28"/>
      <c r="FL2388" s="28"/>
      <c r="FQ2388" s="194"/>
      <c r="FS2388" s="28"/>
      <c r="FT2388" s="28"/>
      <c r="FU2388" s="28"/>
      <c r="FZ2388" s="194"/>
      <c r="GB2388" s="28"/>
      <c r="GC2388" s="28"/>
      <c r="GD2388" s="28"/>
      <c r="GI2388" s="194"/>
      <c r="GK2388" s="28"/>
      <c r="GL2388" s="28"/>
      <c r="GM2388" s="28"/>
      <c r="GR2388" s="194"/>
      <c r="GT2388" s="28"/>
      <c r="GU2388" s="28"/>
      <c r="GV2388" s="28"/>
      <c r="HA2388" s="194"/>
      <c r="HC2388" s="28"/>
      <c r="HD2388" s="28"/>
      <c r="HE2388" s="28"/>
      <c r="HJ2388" s="28"/>
      <c r="HK2388" s="28"/>
      <c r="HL2388" s="28"/>
      <c r="HM2388" s="28"/>
      <c r="HN2388" s="28"/>
      <c r="HO2388" s="28"/>
      <c r="HP2388" s="28"/>
      <c r="HQ2388" s="28"/>
      <c r="HR2388" s="28"/>
      <c r="HS2388" s="28"/>
      <c r="HT2388" s="28"/>
      <c r="HU2388" s="28"/>
      <c r="HV2388" s="28"/>
      <c r="HW2388" s="28"/>
      <c r="HX2388" s="28"/>
      <c r="HY2388" s="28"/>
      <c r="HZ2388" s="28"/>
      <c r="IA2388" s="28"/>
      <c r="IB2388" s="28"/>
      <c r="IC2388" s="28"/>
      <c r="ID2388" s="28"/>
      <c r="IE2388" s="28"/>
      <c r="IF2388" s="28"/>
      <c r="IG2388" s="28"/>
      <c r="IH2388" s="28"/>
      <c r="II2388" s="28"/>
      <c r="IJ2388" s="28"/>
      <c r="IK2388" s="28"/>
      <c r="IL2388" s="28"/>
      <c r="IM2388" s="28"/>
      <c r="IN2388" s="28"/>
      <c r="IO2388" s="28"/>
    </row>
    <row r="2389" spans="1:249" s="50" customFormat="1" ht="14.25">
      <c r="A2389"/>
      <c r="B2389"/>
      <c r="C2389"/>
      <c r="D2389"/>
      <c r="E2389"/>
      <c r="F2389" s="10"/>
      <c r="G2389" s="1"/>
      <c r="H2389" s="1"/>
      <c r="I2389" s="1"/>
      <c r="J2389" s="2"/>
      <c r="K2389" s="1"/>
      <c r="L2389"/>
      <c r="M2389"/>
      <c r="N2389" s="28"/>
      <c r="O2389" s="28"/>
      <c r="T2389" s="194"/>
      <c r="V2389" s="28"/>
      <c r="W2389" s="28"/>
      <c r="X2389" s="28"/>
      <c r="AC2389" s="194"/>
      <c r="AE2389" s="28"/>
      <c r="AF2389" s="28"/>
      <c r="AG2389" s="28"/>
      <c r="AL2389" s="194"/>
      <c r="AN2389" s="28"/>
      <c r="AO2389" s="28"/>
      <c r="AP2389" s="28"/>
      <c r="AU2389" s="194"/>
      <c r="AW2389" s="28"/>
      <c r="AX2389" s="28"/>
      <c r="AY2389" s="28"/>
      <c r="BD2389" s="194"/>
      <c r="BF2389" s="28"/>
      <c r="BG2389" s="28"/>
      <c r="BH2389" s="28"/>
      <c r="BM2389" s="194"/>
      <c r="BO2389" s="28"/>
      <c r="BP2389" s="28"/>
      <c r="BQ2389" s="28"/>
      <c r="BV2389" s="194"/>
      <c r="BX2389" s="28"/>
      <c r="BY2389" s="28"/>
      <c r="BZ2389" s="28"/>
      <c r="CE2389" s="194"/>
      <c r="CG2389" s="28"/>
      <c r="CH2389" s="28"/>
      <c r="CI2389" s="28"/>
      <c r="CN2389" s="194"/>
      <c r="CP2389" s="28"/>
      <c r="CQ2389" s="28"/>
      <c r="CR2389" s="28"/>
      <c r="CW2389" s="194"/>
      <c r="CY2389" s="28"/>
      <c r="CZ2389" s="28"/>
      <c r="DA2389" s="28"/>
      <c r="DF2389" s="194"/>
      <c r="DH2389" s="28"/>
      <c r="DI2389" s="28"/>
      <c r="DJ2389" s="28"/>
      <c r="DO2389" s="194"/>
      <c r="DQ2389" s="28"/>
      <c r="DR2389" s="28"/>
      <c r="DS2389" s="28"/>
      <c r="DX2389" s="194"/>
      <c r="DZ2389" s="28"/>
      <c r="EA2389" s="28"/>
      <c r="EB2389" s="28"/>
      <c r="EG2389" s="194"/>
      <c r="EI2389" s="28"/>
      <c r="EJ2389" s="28"/>
      <c r="EK2389" s="28"/>
      <c r="EP2389" s="194"/>
      <c r="ER2389" s="28"/>
      <c r="ES2389" s="28"/>
      <c r="ET2389" s="28"/>
      <c r="EY2389" s="194"/>
      <c r="FA2389" s="28"/>
      <c r="FB2389" s="28"/>
      <c r="FC2389" s="28"/>
      <c r="FH2389" s="194"/>
      <c r="FJ2389" s="28"/>
      <c r="FK2389" s="28"/>
      <c r="FL2389" s="28"/>
      <c r="FQ2389" s="194"/>
      <c r="FS2389" s="28"/>
      <c r="FT2389" s="28"/>
      <c r="FU2389" s="28"/>
      <c r="FZ2389" s="194"/>
      <c r="GB2389" s="28"/>
      <c r="GC2389" s="28"/>
      <c r="GD2389" s="28"/>
      <c r="GI2389" s="194"/>
      <c r="GK2389" s="28"/>
      <c r="GL2389" s="28"/>
      <c r="GM2389" s="28"/>
      <c r="GR2389" s="194"/>
      <c r="GT2389" s="28"/>
      <c r="GU2389" s="28"/>
      <c r="GV2389" s="28"/>
      <c r="HA2389" s="194"/>
      <c r="HC2389" s="28"/>
      <c r="HD2389" s="28"/>
      <c r="HE2389" s="28"/>
      <c r="HJ2389" s="28"/>
      <c r="HK2389" s="28"/>
      <c r="HL2389" s="28"/>
      <c r="HM2389" s="28"/>
      <c r="HN2389" s="28"/>
      <c r="HO2389" s="28"/>
      <c r="HP2389" s="28"/>
      <c r="HQ2389" s="28"/>
      <c r="HR2389" s="28"/>
      <c r="HS2389" s="28"/>
      <c r="HT2389" s="28"/>
      <c r="HU2389" s="28"/>
      <c r="HV2389" s="28"/>
      <c r="HW2389" s="28"/>
      <c r="HX2389" s="28"/>
      <c r="HY2389" s="28"/>
      <c r="HZ2389" s="28"/>
      <c r="IA2389" s="28"/>
      <c r="IB2389" s="28"/>
      <c r="IC2389" s="28"/>
      <c r="ID2389" s="28"/>
      <c r="IE2389" s="28"/>
      <c r="IF2389" s="28"/>
      <c r="IG2389" s="28"/>
      <c r="IH2389" s="28"/>
      <c r="II2389" s="28"/>
      <c r="IJ2389" s="28"/>
      <c r="IK2389" s="28"/>
      <c r="IL2389" s="28"/>
      <c r="IM2389" s="28"/>
      <c r="IN2389" s="28"/>
      <c r="IO2389" s="28"/>
    </row>
    <row r="2390" spans="1:249" s="50" customFormat="1" ht="14.25">
      <c r="A2390"/>
      <c r="B2390"/>
      <c r="C2390"/>
      <c r="D2390"/>
      <c r="E2390"/>
      <c r="F2390" s="10"/>
      <c r="G2390" s="1"/>
      <c r="H2390" s="1"/>
      <c r="I2390" s="1"/>
      <c r="J2390" s="2"/>
      <c r="K2390" s="1"/>
      <c r="L2390"/>
      <c r="M2390"/>
      <c r="N2390" s="28"/>
      <c r="O2390" s="28"/>
      <c r="T2390" s="194"/>
      <c r="V2390" s="28"/>
      <c r="W2390" s="28"/>
      <c r="X2390" s="28"/>
      <c r="AC2390" s="194"/>
      <c r="AE2390" s="28"/>
      <c r="AF2390" s="28"/>
      <c r="AG2390" s="28"/>
      <c r="AL2390" s="194"/>
      <c r="AN2390" s="28"/>
      <c r="AO2390" s="28"/>
      <c r="AP2390" s="28"/>
      <c r="AU2390" s="194"/>
      <c r="AW2390" s="28"/>
      <c r="AX2390" s="28"/>
      <c r="AY2390" s="28"/>
      <c r="BD2390" s="194"/>
      <c r="BF2390" s="28"/>
      <c r="BG2390" s="28"/>
      <c r="BH2390" s="28"/>
      <c r="BM2390" s="194"/>
      <c r="BO2390" s="28"/>
      <c r="BP2390" s="28"/>
      <c r="BQ2390" s="28"/>
      <c r="BV2390" s="194"/>
      <c r="BX2390" s="28"/>
      <c r="BY2390" s="28"/>
      <c r="BZ2390" s="28"/>
      <c r="CE2390" s="194"/>
      <c r="CG2390" s="28"/>
      <c r="CH2390" s="28"/>
      <c r="CI2390" s="28"/>
      <c r="CN2390" s="194"/>
      <c r="CP2390" s="28"/>
      <c r="CQ2390" s="28"/>
      <c r="CR2390" s="28"/>
      <c r="CW2390" s="194"/>
      <c r="CY2390" s="28"/>
      <c r="CZ2390" s="28"/>
      <c r="DA2390" s="28"/>
      <c r="DF2390" s="194"/>
      <c r="DH2390" s="28"/>
      <c r="DI2390" s="28"/>
      <c r="DJ2390" s="28"/>
      <c r="DO2390" s="194"/>
      <c r="DQ2390" s="28"/>
      <c r="DR2390" s="28"/>
      <c r="DS2390" s="28"/>
      <c r="DX2390" s="194"/>
      <c r="DZ2390" s="28"/>
      <c r="EA2390" s="28"/>
      <c r="EB2390" s="28"/>
      <c r="EG2390" s="194"/>
      <c r="EI2390" s="28"/>
      <c r="EJ2390" s="28"/>
      <c r="EK2390" s="28"/>
      <c r="EP2390" s="194"/>
      <c r="ER2390" s="28"/>
      <c r="ES2390" s="28"/>
      <c r="ET2390" s="28"/>
      <c r="EY2390" s="194"/>
      <c r="FA2390" s="28"/>
      <c r="FB2390" s="28"/>
      <c r="FC2390" s="28"/>
      <c r="FH2390" s="194"/>
      <c r="FJ2390" s="28"/>
      <c r="FK2390" s="28"/>
      <c r="FL2390" s="28"/>
      <c r="FQ2390" s="194"/>
      <c r="FS2390" s="28"/>
      <c r="FT2390" s="28"/>
      <c r="FU2390" s="28"/>
      <c r="FZ2390" s="194"/>
      <c r="GB2390" s="28"/>
      <c r="GC2390" s="28"/>
      <c r="GD2390" s="28"/>
      <c r="GI2390" s="194"/>
      <c r="GK2390" s="28"/>
      <c r="GL2390" s="28"/>
      <c r="GM2390" s="28"/>
      <c r="GR2390" s="194"/>
      <c r="GT2390" s="28"/>
      <c r="GU2390" s="28"/>
      <c r="GV2390" s="28"/>
      <c r="HA2390" s="194"/>
      <c r="HC2390" s="28"/>
      <c r="HD2390" s="28"/>
      <c r="HE2390" s="28"/>
      <c r="HJ2390" s="28"/>
      <c r="HK2390" s="28"/>
      <c r="HL2390" s="28"/>
      <c r="HM2390" s="28"/>
      <c r="HN2390" s="28"/>
      <c r="HO2390" s="28"/>
      <c r="HP2390" s="28"/>
      <c r="HQ2390" s="28"/>
      <c r="HR2390" s="28"/>
      <c r="HS2390" s="28"/>
      <c r="HT2390" s="28"/>
      <c r="HU2390" s="28"/>
      <c r="HV2390" s="28"/>
      <c r="HW2390" s="28"/>
      <c r="HX2390" s="28"/>
      <c r="HY2390" s="28"/>
      <c r="HZ2390" s="28"/>
      <c r="IA2390" s="28"/>
      <c r="IB2390" s="28"/>
      <c r="IC2390" s="28"/>
      <c r="ID2390" s="28"/>
      <c r="IE2390" s="28"/>
      <c r="IF2390" s="28"/>
      <c r="IG2390" s="28"/>
      <c r="IH2390" s="28"/>
      <c r="II2390" s="28"/>
      <c r="IJ2390" s="28"/>
      <c r="IK2390" s="28"/>
      <c r="IL2390" s="28"/>
      <c r="IM2390" s="28"/>
      <c r="IN2390" s="28"/>
      <c r="IO2390" s="28"/>
    </row>
    <row r="2391" spans="1:249" s="50" customFormat="1" ht="14.25">
      <c r="A2391"/>
      <c r="B2391"/>
      <c r="C2391"/>
      <c r="D2391"/>
      <c r="E2391"/>
      <c r="F2391" s="10"/>
      <c r="G2391" s="1"/>
      <c r="H2391" s="1"/>
      <c r="I2391" s="1"/>
      <c r="J2391" s="2"/>
      <c r="K2391" s="1"/>
      <c r="L2391"/>
      <c r="M2391"/>
      <c r="N2391" s="28"/>
      <c r="O2391" s="28"/>
      <c r="T2391" s="194"/>
      <c r="V2391" s="28"/>
      <c r="W2391" s="28"/>
      <c r="X2391" s="28"/>
      <c r="AC2391" s="194"/>
      <c r="AE2391" s="28"/>
      <c r="AF2391" s="28"/>
      <c r="AG2391" s="28"/>
      <c r="AL2391" s="194"/>
      <c r="AN2391" s="28"/>
      <c r="AO2391" s="28"/>
      <c r="AP2391" s="28"/>
      <c r="AU2391" s="194"/>
      <c r="AW2391" s="28"/>
      <c r="AX2391" s="28"/>
      <c r="AY2391" s="28"/>
      <c r="BD2391" s="194"/>
      <c r="BF2391" s="28"/>
      <c r="BG2391" s="28"/>
      <c r="BH2391" s="28"/>
      <c r="BM2391" s="194"/>
      <c r="BO2391" s="28"/>
      <c r="BP2391" s="28"/>
      <c r="BQ2391" s="28"/>
      <c r="BV2391" s="194"/>
      <c r="BX2391" s="28"/>
      <c r="BY2391" s="28"/>
      <c r="BZ2391" s="28"/>
      <c r="CE2391" s="194"/>
      <c r="CG2391" s="28"/>
      <c r="CH2391" s="28"/>
      <c r="CI2391" s="28"/>
      <c r="CN2391" s="194"/>
      <c r="CP2391" s="28"/>
      <c r="CQ2391" s="28"/>
      <c r="CR2391" s="28"/>
      <c r="CW2391" s="194"/>
      <c r="CY2391" s="28"/>
      <c r="CZ2391" s="28"/>
      <c r="DA2391" s="28"/>
      <c r="DF2391" s="194"/>
      <c r="DH2391" s="28"/>
      <c r="DI2391" s="28"/>
      <c r="DJ2391" s="28"/>
      <c r="DO2391" s="194"/>
      <c r="DQ2391" s="28"/>
      <c r="DR2391" s="28"/>
      <c r="DS2391" s="28"/>
      <c r="DX2391" s="194"/>
      <c r="DZ2391" s="28"/>
      <c r="EA2391" s="28"/>
      <c r="EB2391" s="28"/>
      <c r="EG2391" s="194"/>
      <c r="EI2391" s="28"/>
      <c r="EJ2391" s="28"/>
      <c r="EK2391" s="28"/>
      <c r="EP2391" s="194"/>
      <c r="ER2391" s="28"/>
      <c r="ES2391" s="28"/>
      <c r="ET2391" s="28"/>
      <c r="EY2391" s="194"/>
      <c r="FA2391" s="28"/>
      <c r="FB2391" s="28"/>
      <c r="FC2391" s="28"/>
      <c r="FH2391" s="194"/>
      <c r="FJ2391" s="28"/>
      <c r="FK2391" s="28"/>
      <c r="FL2391" s="28"/>
      <c r="FQ2391" s="194"/>
      <c r="FS2391" s="28"/>
      <c r="FT2391" s="28"/>
      <c r="FU2391" s="28"/>
      <c r="FZ2391" s="194"/>
      <c r="GB2391" s="28"/>
      <c r="GC2391" s="28"/>
      <c r="GD2391" s="28"/>
      <c r="GI2391" s="194"/>
      <c r="GK2391" s="28"/>
      <c r="GL2391" s="28"/>
      <c r="GM2391" s="28"/>
      <c r="GR2391" s="194"/>
      <c r="GT2391" s="28"/>
      <c r="GU2391" s="28"/>
      <c r="GV2391" s="28"/>
      <c r="HA2391" s="194"/>
      <c r="HC2391" s="28"/>
      <c r="HD2391" s="28"/>
      <c r="HE2391" s="28"/>
      <c r="HJ2391" s="28"/>
      <c r="HK2391" s="28"/>
      <c r="HL2391" s="28"/>
      <c r="HM2391" s="28"/>
      <c r="HN2391" s="28"/>
      <c r="HO2391" s="28"/>
      <c r="HP2391" s="28"/>
      <c r="HQ2391" s="28"/>
      <c r="HR2391" s="28"/>
      <c r="HS2391" s="28"/>
      <c r="HT2391" s="28"/>
      <c r="HU2391" s="28"/>
      <c r="HV2391" s="28"/>
      <c r="HW2391" s="28"/>
      <c r="HX2391" s="28"/>
      <c r="HY2391" s="28"/>
      <c r="HZ2391" s="28"/>
      <c r="IA2391" s="28"/>
      <c r="IB2391" s="28"/>
      <c r="IC2391" s="28"/>
      <c r="ID2391" s="28"/>
      <c r="IE2391" s="28"/>
      <c r="IF2391" s="28"/>
      <c r="IG2391" s="28"/>
      <c r="IH2391" s="28"/>
      <c r="II2391" s="28"/>
      <c r="IJ2391" s="28"/>
      <c r="IK2391" s="28"/>
      <c r="IL2391" s="28"/>
      <c r="IM2391" s="28"/>
      <c r="IN2391" s="28"/>
      <c r="IO2391" s="28"/>
    </row>
    <row r="2392" spans="1:249" s="50" customFormat="1" ht="14.25">
      <c r="A2392"/>
      <c r="B2392"/>
      <c r="C2392"/>
      <c r="D2392"/>
      <c r="E2392"/>
      <c r="F2392" s="10"/>
      <c r="G2392" s="1"/>
      <c r="H2392" s="1"/>
      <c r="I2392" s="1"/>
      <c r="J2392" s="2"/>
      <c r="K2392" s="1"/>
      <c r="L2392"/>
      <c r="M2392"/>
      <c r="N2392" s="28"/>
      <c r="O2392" s="28"/>
      <c r="T2392" s="194"/>
      <c r="V2392" s="28"/>
      <c r="W2392" s="28"/>
      <c r="X2392" s="28"/>
      <c r="AC2392" s="194"/>
      <c r="AE2392" s="28"/>
      <c r="AF2392" s="28"/>
      <c r="AG2392" s="28"/>
      <c r="AL2392" s="194"/>
      <c r="AN2392" s="28"/>
      <c r="AO2392" s="28"/>
      <c r="AP2392" s="28"/>
      <c r="AU2392" s="194"/>
      <c r="AW2392" s="28"/>
      <c r="AX2392" s="28"/>
      <c r="AY2392" s="28"/>
      <c r="BD2392" s="194"/>
      <c r="BF2392" s="28"/>
      <c r="BG2392" s="28"/>
      <c r="BH2392" s="28"/>
      <c r="BM2392" s="194"/>
      <c r="BO2392" s="28"/>
      <c r="BP2392" s="28"/>
      <c r="BQ2392" s="28"/>
      <c r="BV2392" s="194"/>
      <c r="BX2392" s="28"/>
      <c r="BY2392" s="28"/>
      <c r="BZ2392" s="28"/>
      <c r="CE2392" s="194"/>
      <c r="CG2392" s="28"/>
      <c r="CH2392" s="28"/>
      <c r="CI2392" s="28"/>
      <c r="CN2392" s="194"/>
      <c r="CP2392" s="28"/>
      <c r="CQ2392" s="28"/>
      <c r="CR2392" s="28"/>
      <c r="CW2392" s="194"/>
      <c r="CY2392" s="28"/>
      <c r="CZ2392" s="28"/>
      <c r="DA2392" s="28"/>
      <c r="DF2392" s="194"/>
      <c r="DH2392" s="28"/>
      <c r="DI2392" s="28"/>
      <c r="DJ2392" s="28"/>
      <c r="DO2392" s="194"/>
      <c r="DQ2392" s="28"/>
      <c r="DR2392" s="28"/>
      <c r="DS2392" s="28"/>
      <c r="DX2392" s="194"/>
      <c r="DZ2392" s="28"/>
      <c r="EA2392" s="28"/>
      <c r="EB2392" s="28"/>
      <c r="EG2392" s="194"/>
      <c r="EI2392" s="28"/>
      <c r="EJ2392" s="28"/>
      <c r="EK2392" s="28"/>
      <c r="EP2392" s="194"/>
      <c r="ER2392" s="28"/>
      <c r="ES2392" s="28"/>
      <c r="ET2392" s="28"/>
      <c r="EY2392" s="194"/>
      <c r="FA2392" s="28"/>
      <c r="FB2392" s="28"/>
      <c r="FC2392" s="28"/>
      <c r="FH2392" s="194"/>
      <c r="FJ2392" s="28"/>
      <c r="FK2392" s="28"/>
      <c r="FL2392" s="28"/>
      <c r="FQ2392" s="194"/>
      <c r="FS2392" s="28"/>
      <c r="FT2392" s="28"/>
      <c r="FU2392" s="28"/>
      <c r="FZ2392" s="194"/>
      <c r="GB2392" s="28"/>
      <c r="GC2392" s="28"/>
      <c r="GD2392" s="28"/>
      <c r="GI2392" s="194"/>
      <c r="GK2392" s="28"/>
      <c r="GL2392" s="28"/>
      <c r="GM2392" s="28"/>
      <c r="GR2392" s="194"/>
      <c r="GT2392" s="28"/>
      <c r="GU2392" s="28"/>
      <c r="GV2392" s="28"/>
      <c r="HA2392" s="194"/>
      <c r="HC2392" s="28"/>
      <c r="HD2392" s="28"/>
      <c r="HE2392" s="28"/>
      <c r="HJ2392" s="28"/>
      <c r="HK2392" s="28"/>
      <c r="HL2392" s="28"/>
      <c r="HM2392" s="28"/>
      <c r="HN2392" s="28"/>
      <c r="HO2392" s="28"/>
      <c r="HP2392" s="28"/>
      <c r="HQ2392" s="28"/>
      <c r="HR2392" s="28"/>
      <c r="HS2392" s="28"/>
      <c r="HT2392" s="28"/>
      <c r="HU2392" s="28"/>
      <c r="HV2392" s="28"/>
      <c r="HW2392" s="28"/>
      <c r="HX2392" s="28"/>
      <c r="HY2392" s="28"/>
      <c r="HZ2392" s="28"/>
      <c r="IA2392" s="28"/>
      <c r="IB2392" s="28"/>
      <c r="IC2392" s="28"/>
      <c r="ID2392" s="28"/>
      <c r="IE2392" s="28"/>
      <c r="IF2392" s="28"/>
      <c r="IG2392" s="28"/>
      <c r="IH2392" s="28"/>
      <c r="II2392" s="28"/>
      <c r="IJ2392" s="28"/>
      <c r="IK2392" s="28"/>
      <c r="IL2392" s="28"/>
      <c r="IM2392" s="28"/>
      <c r="IN2392" s="28"/>
      <c r="IO2392" s="28"/>
    </row>
    <row r="2393" spans="1:249" s="50" customFormat="1" ht="14.25">
      <c r="A2393"/>
      <c r="B2393"/>
      <c r="C2393"/>
      <c r="D2393"/>
      <c r="E2393"/>
      <c r="F2393" s="10"/>
      <c r="G2393" s="1"/>
      <c r="H2393" s="1"/>
      <c r="I2393" s="1"/>
      <c r="J2393" s="2"/>
      <c r="K2393" s="1"/>
      <c r="L2393"/>
      <c r="M2393"/>
      <c r="N2393" s="28"/>
      <c r="O2393" s="28"/>
      <c r="T2393" s="194"/>
      <c r="V2393" s="28"/>
      <c r="W2393" s="28"/>
      <c r="X2393" s="28"/>
      <c r="AC2393" s="194"/>
      <c r="AE2393" s="28"/>
      <c r="AF2393" s="28"/>
      <c r="AG2393" s="28"/>
      <c r="AL2393" s="194"/>
      <c r="AN2393" s="28"/>
      <c r="AO2393" s="28"/>
      <c r="AP2393" s="28"/>
      <c r="AU2393" s="194"/>
      <c r="AW2393" s="28"/>
      <c r="AX2393" s="28"/>
      <c r="AY2393" s="28"/>
      <c r="BD2393" s="194"/>
      <c r="BF2393" s="28"/>
      <c r="BG2393" s="28"/>
      <c r="BH2393" s="28"/>
      <c r="BM2393" s="194"/>
      <c r="BO2393" s="28"/>
      <c r="BP2393" s="28"/>
      <c r="BQ2393" s="28"/>
      <c r="BV2393" s="194"/>
      <c r="BX2393" s="28"/>
      <c r="BY2393" s="28"/>
      <c r="BZ2393" s="28"/>
      <c r="CE2393" s="194"/>
      <c r="CG2393" s="28"/>
      <c r="CH2393" s="28"/>
      <c r="CI2393" s="28"/>
      <c r="CN2393" s="194"/>
      <c r="CP2393" s="28"/>
      <c r="CQ2393" s="28"/>
      <c r="CR2393" s="28"/>
      <c r="CW2393" s="194"/>
      <c r="CY2393" s="28"/>
      <c r="CZ2393" s="28"/>
      <c r="DA2393" s="28"/>
      <c r="DF2393" s="194"/>
      <c r="DH2393" s="28"/>
      <c r="DI2393" s="28"/>
      <c r="DJ2393" s="28"/>
      <c r="DO2393" s="194"/>
      <c r="DQ2393" s="28"/>
      <c r="DR2393" s="28"/>
      <c r="DS2393" s="28"/>
      <c r="DX2393" s="194"/>
      <c r="DZ2393" s="28"/>
      <c r="EA2393" s="28"/>
      <c r="EB2393" s="28"/>
      <c r="EG2393" s="194"/>
      <c r="EI2393" s="28"/>
      <c r="EJ2393" s="28"/>
      <c r="EK2393" s="28"/>
      <c r="EP2393" s="194"/>
      <c r="ER2393" s="28"/>
      <c r="ES2393" s="28"/>
      <c r="ET2393" s="28"/>
      <c r="EY2393" s="194"/>
      <c r="FA2393" s="28"/>
      <c r="FB2393" s="28"/>
      <c r="FC2393" s="28"/>
      <c r="FH2393" s="194"/>
      <c r="FJ2393" s="28"/>
      <c r="FK2393" s="28"/>
      <c r="FL2393" s="28"/>
      <c r="FQ2393" s="194"/>
      <c r="FS2393" s="28"/>
      <c r="FT2393" s="28"/>
      <c r="FU2393" s="28"/>
      <c r="FZ2393" s="194"/>
      <c r="GB2393" s="28"/>
      <c r="GC2393" s="28"/>
      <c r="GD2393" s="28"/>
      <c r="GI2393" s="194"/>
      <c r="GK2393" s="28"/>
      <c r="GL2393" s="28"/>
      <c r="GM2393" s="28"/>
      <c r="GR2393" s="194"/>
      <c r="GT2393" s="28"/>
      <c r="GU2393" s="28"/>
      <c r="GV2393" s="28"/>
      <c r="HA2393" s="194"/>
      <c r="HC2393" s="28"/>
      <c r="HD2393" s="28"/>
      <c r="HE2393" s="28"/>
      <c r="HJ2393" s="28"/>
      <c r="HK2393" s="28"/>
      <c r="HL2393" s="28"/>
      <c r="HM2393" s="28"/>
      <c r="HN2393" s="28"/>
      <c r="HO2393" s="28"/>
      <c r="HP2393" s="28"/>
      <c r="HQ2393" s="28"/>
      <c r="HR2393" s="28"/>
      <c r="HS2393" s="28"/>
      <c r="HT2393" s="28"/>
      <c r="HU2393" s="28"/>
      <c r="HV2393" s="28"/>
      <c r="HW2393" s="28"/>
      <c r="HX2393" s="28"/>
      <c r="HY2393" s="28"/>
      <c r="HZ2393" s="28"/>
      <c r="IA2393" s="28"/>
      <c r="IB2393" s="28"/>
      <c r="IC2393" s="28"/>
      <c r="ID2393" s="28"/>
      <c r="IE2393" s="28"/>
      <c r="IF2393" s="28"/>
      <c r="IG2393" s="28"/>
      <c r="IH2393" s="28"/>
      <c r="II2393" s="28"/>
      <c r="IJ2393" s="28"/>
      <c r="IK2393" s="28"/>
      <c r="IL2393" s="28"/>
      <c r="IM2393" s="28"/>
      <c r="IN2393" s="28"/>
      <c r="IO2393" s="28"/>
    </row>
    <row r="2394" spans="1:249" s="50" customFormat="1" ht="14.25">
      <c r="A2394"/>
      <c r="B2394"/>
      <c r="C2394"/>
      <c r="D2394"/>
      <c r="E2394"/>
      <c r="F2394" s="10"/>
      <c r="G2394" s="1"/>
      <c r="H2394" s="1"/>
      <c r="I2394" s="1"/>
      <c r="J2394" s="2"/>
      <c r="K2394" s="1"/>
      <c r="L2394"/>
      <c r="M2394"/>
      <c r="N2394" s="28"/>
      <c r="O2394" s="28"/>
      <c r="T2394" s="194"/>
      <c r="V2394" s="28"/>
      <c r="W2394" s="28"/>
      <c r="X2394" s="28"/>
      <c r="AC2394" s="194"/>
      <c r="AE2394" s="28"/>
      <c r="AF2394" s="28"/>
      <c r="AG2394" s="28"/>
      <c r="AL2394" s="194"/>
      <c r="AN2394" s="28"/>
      <c r="AO2394" s="28"/>
      <c r="AP2394" s="28"/>
      <c r="AU2394" s="194"/>
      <c r="AW2394" s="28"/>
      <c r="AX2394" s="28"/>
      <c r="AY2394" s="28"/>
      <c r="BD2394" s="194"/>
      <c r="BF2394" s="28"/>
      <c r="BG2394" s="28"/>
      <c r="BH2394" s="28"/>
      <c r="BM2394" s="194"/>
      <c r="BO2394" s="28"/>
      <c r="BP2394" s="28"/>
      <c r="BQ2394" s="28"/>
      <c r="BV2394" s="194"/>
      <c r="BX2394" s="28"/>
      <c r="BY2394" s="28"/>
      <c r="BZ2394" s="28"/>
      <c r="CE2394" s="194"/>
      <c r="CG2394" s="28"/>
      <c r="CH2394" s="28"/>
      <c r="CI2394" s="28"/>
      <c r="CN2394" s="194"/>
      <c r="CP2394" s="28"/>
      <c r="CQ2394" s="28"/>
      <c r="CR2394" s="28"/>
      <c r="CW2394" s="194"/>
      <c r="CY2394" s="28"/>
      <c r="CZ2394" s="28"/>
      <c r="DA2394" s="28"/>
      <c r="DF2394" s="194"/>
      <c r="DH2394" s="28"/>
      <c r="DI2394" s="28"/>
      <c r="DJ2394" s="28"/>
      <c r="DO2394" s="194"/>
      <c r="DQ2394" s="28"/>
      <c r="DR2394" s="28"/>
      <c r="DS2394" s="28"/>
      <c r="DX2394" s="194"/>
      <c r="DZ2394" s="28"/>
      <c r="EA2394" s="28"/>
      <c r="EB2394" s="28"/>
      <c r="EG2394" s="194"/>
      <c r="EI2394" s="28"/>
      <c r="EJ2394" s="28"/>
      <c r="EK2394" s="28"/>
      <c r="EP2394" s="194"/>
      <c r="ER2394" s="28"/>
      <c r="ES2394" s="28"/>
      <c r="ET2394" s="28"/>
      <c r="EY2394" s="194"/>
      <c r="FA2394" s="28"/>
      <c r="FB2394" s="28"/>
      <c r="FC2394" s="28"/>
      <c r="FH2394" s="194"/>
      <c r="FJ2394" s="28"/>
      <c r="FK2394" s="28"/>
      <c r="FL2394" s="28"/>
      <c r="FQ2394" s="194"/>
      <c r="FS2394" s="28"/>
      <c r="FT2394" s="28"/>
      <c r="FU2394" s="28"/>
      <c r="FZ2394" s="194"/>
      <c r="GB2394" s="28"/>
      <c r="GC2394" s="28"/>
      <c r="GD2394" s="28"/>
      <c r="GI2394" s="194"/>
      <c r="GK2394" s="28"/>
      <c r="GL2394" s="28"/>
      <c r="GM2394" s="28"/>
      <c r="GR2394" s="194"/>
      <c r="GT2394" s="28"/>
      <c r="GU2394" s="28"/>
      <c r="GV2394" s="28"/>
      <c r="HA2394" s="194"/>
      <c r="HC2394" s="28"/>
      <c r="HD2394" s="28"/>
      <c r="HE2394" s="28"/>
      <c r="HJ2394" s="28"/>
      <c r="HK2394" s="28"/>
      <c r="HL2394" s="28"/>
      <c r="HM2394" s="28"/>
      <c r="HN2394" s="28"/>
      <c r="HO2394" s="28"/>
      <c r="HP2394" s="28"/>
      <c r="HQ2394" s="28"/>
      <c r="HR2394" s="28"/>
      <c r="HS2394" s="28"/>
      <c r="HT2394" s="28"/>
      <c r="HU2394" s="28"/>
      <c r="HV2394" s="28"/>
      <c r="HW2394" s="28"/>
      <c r="HX2394" s="28"/>
      <c r="HY2394" s="28"/>
      <c r="HZ2394" s="28"/>
      <c r="IA2394" s="28"/>
      <c r="IB2394" s="28"/>
      <c r="IC2394" s="28"/>
      <c r="ID2394" s="28"/>
      <c r="IE2394" s="28"/>
      <c r="IF2394" s="28"/>
      <c r="IG2394" s="28"/>
      <c r="IH2394" s="28"/>
      <c r="II2394" s="28"/>
      <c r="IJ2394" s="28"/>
      <c r="IK2394" s="28"/>
      <c r="IL2394" s="28"/>
      <c r="IM2394" s="28"/>
      <c r="IN2394" s="28"/>
      <c r="IO2394" s="28"/>
    </row>
    <row r="2395" spans="1:249" s="50" customFormat="1" ht="14.25">
      <c r="A2395"/>
      <c r="B2395"/>
      <c r="C2395"/>
      <c r="D2395"/>
      <c r="E2395"/>
      <c r="F2395" s="10"/>
      <c r="G2395" s="1"/>
      <c r="H2395" s="1"/>
      <c r="I2395" s="1"/>
      <c r="J2395" s="2"/>
      <c r="K2395" s="1"/>
      <c r="L2395"/>
      <c r="M2395"/>
      <c r="N2395" s="28"/>
      <c r="O2395" s="28"/>
      <c r="T2395" s="194"/>
      <c r="V2395" s="28"/>
      <c r="W2395" s="28"/>
      <c r="X2395" s="28"/>
      <c r="AC2395" s="194"/>
      <c r="AE2395" s="28"/>
      <c r="AF2395" s="28"/>
      <c r="AG2395" s="28"/>
      <c r="AL2395" s="194"/>
      <c r="AN2395" s="28"/>
      <c r="AO2395" s="28"/>
      <c r="AP2395" s="28"/>
      <c r="AU2395" s="194"/>
      <c r="AW2395" s="28"/>
      <c r="AX2395" s="28"/>
      <c r="AY2395" s="28"/>
      <c r="BD2395" s="194"/>
      <c r="BF2395" s="28"/>
      <c r="BG2395" s="28"/>
      <c r="BH2395" s="28"/>
      <c r="BM2395" s="194"/>
      <c r="BO2395" s="28"/>
      <c r="BP2395" s="28"/>
      <c r="BQ2395" s="28"/>
      <c r="BV2395" s="194"/>
      <c r="BX2395" s="28"/>
      <c r="BY2395" s="28"/>
      <c r="BZ2395" s="28"/>
      <c r="CE2395" s="194"/>
      <c r="CG2395" s="28"/>
      <c r="CH2395" s="28"/>
      <c r="CI2395" s="28"/>
      <c r="CN2395" s="194"/>
      <c r="CP2395" s="28"/>
      <c r="CQ2395" s="28"/>
      <c r="CR2395" s="28"/>
      <c r="CW2395" s="194"/>
      <c r="CY2395" s="28"/>
      <c r="CZ2395" s="28"/>
      <c r="DA2395" s="28"/>
      <c r="DF2395" s="194"/>
      <c r="DH2395" s="28"/>
      <c r="DI2395" s="28"/>
      <c r="DJ2395" s="28"/>
      <c r="DO2395" s="194"/>
      <c r="DQ2395" s="28"/>
      <c r="DR2395" s="28"/>
      <c r="DS2395" s="28"/>
      <c r="DX2395" s="194"/>
      <c r="DZ2395" s="28"/>
      <c r="EA2395" s="28"/>
      <c r="EB2395" s="28"/>
      <c r="EG2395" s="194"/>
      <c r="EI2395" s="28"/>
      <c r="EJ2395" s="28"/>
      <c r="EK2395" s="28"/>
      <c r="EP2395" s="194"/>
      <c r="ER2395" s="28"/>
      <c r="ES2395" s="28"/>
      <c r="ET2395" s="28"/>
      <c r="EY2395" s="194"/>
      <c r="FA2395" s="28"/>
      <c r="FB2395" s="28"/>
      <c r="FC2395" s="28"/>
      <c r="FH2395" s="194"/>
      <c r="FJ2395" s="28"/>
      <c r="FK2395" s="28"/>
      <c r="FL2395" s="28"/>
      <c r="FQ2395" s="194"/>
      <c r="FS2395" s="28"/>
      <c r="FT2395" s="28"/>
      <c r="FU2395" s="28"/>
      <c r="FZ2395" s="194"/>
      <c r="GB2395" s="28"/>
      <c r="GC2395" s="28"/>
      <c r="GD2395" s="28"/>
      <c r="GI2395" s="194"/>
      <c r="GK2395" s="28"/>
      <c r="GL2395" s="28"/>
      <c r="GM2395" s="28"/>
      <c r="GR2395" s="194"/>
      <c r="GT2395" s="28"/>
      <c r="GU2395" s="28"/>
      <c r="GV2395" s="28"/>
      <c r="HA2395" s="194"/>
      <c r="HC2395" s="28"/>
      <c r="HD2395" s="28"/>
      <c r="HE2395" s="28"/>
      <c r="HJ2395" s="28"/>
      <c r="HK2395" s="28"/>
      <c r="HL2395" s="28"/>
      <c r="HM2395" s="28"/>
      <c r="HN2395" s="28"/>
      <c r="HO2395" s="28"/>
      <c r="HP2395" s="28"/>
      <c r="HQ2395" s="28"/>
      <c r="HR2395" s="28"/>
      <c r="HS2395" s="28"/>
      <c r="HT2395" s="28"/>
      <c r="HU2395" s="28"/>
      <c r="HV2395" s="28"/>
      <c r="HW2395" s="28"/>
      <c r="HX2395" s="28"/>
      <c r="HY2395" s="28"/>
      <c r="HZ2395" s="28"/>
      <c r="IA2395" s="28"/>
      <c r="IB2395" s="28"/>
      <c r="IC2395" s="28"/>
      <c r="ID2395" s="28"/>
      <c r="IE2395" s="28"/>
      <c r="IF2395" s="28"/>
      <c r="IG2395" s="28"/>
      <c r="IH2395" s="28"/>
      <c r="II2395" s="28"/>
      <c r="IJ2395" s="28"/>
      <c r="IK2395" s="28"/>
      <c r="IL2395" s="28"/>
      <c r="IM2395" s="28"/>
      <c r="IN2395" s="28"/>
      <c r="IO2395" s="28"/>
    </row>
    <row r="2396" spans="1:249" s="50" customFormat="1" ht="14.25">
      <c r="A2396"/>
      <c r="B2396"/>
      <c r="C2396"/>
      <c r="D2396"/>
      <c r="E2396"/>
      <c r="F2396" s="10"/>
      <c r="G2396" s="1"/>
      <c r="H2396" s="1"/>
      <c r="I2396" s="1"/>
      <c r="J2396" s="2"/>
      <c r="K2396" s="1"/>
      <c r="L2396"/>
      <c r="M2396"/>
      <c r="N2396" s="28"/>
      <c r="O2396" s="28"/>
      <c r="T2396" s="194"/>
      <c r="V2396" s="28"/>
      <c r="W2396" s="28"/>
      <c r="X2396" s="28"/>
      <c r="AC2396" s="194"/>
      <c r="AE2396" s="28"/>
      <c r="AF2396" s="28"/>
      <c r="AG2396" s="28"/>
      <c r="AL2396" s="194"/>
      <c r="AN2396" s="28"/>
      <c r="AO2396" s="28"/>
      <c r="AP2396" s="28"/>
      <c r="AU2396" s="194"/>
      <c r="AW2396" s="28"/>
      <c r="AX2396" s="28"/>
      <c r="AY2396" s="28"/>
      <c r="BD2396" s="194"/>
      <c r="BF2396" s="28"/>
      <c r="BG2396" s="28"/>
      <c r="BH2396" s="28"/>
      <c r="BM2396" s="194"/>
      <c r="BO2396" s="28"/>
      <c r="BP2396" s="28"/>
      <c r="BQ2396" s="28"/>
      <c r="BV2396" s="194"/>
      <c r="BX2396" s="28"/>
      <c r="BY2396" s="28"/>
      <c r="BZ2396" s="28"/>
      <c r="CE2396" s="194"/>
      <c r="CG2396" s="28"/>
      <c r="CH2396" s="28"/>
      <c r="CI2396" s="28"/>
      <c r="CN2396" s="194"/>
      <c r="CP2396" s="28"/>
      <c r="CQ2396" s="28"/>
      <c r="CR2396" s="28"/>
      <c r="CW2396" s="194"/>
      <c r="CY2396" s="28"/>
      <c r="CZ2396" s="28"/>
      <c r="DA2396" s="28"/>
      <c r="DF2396" s="194"/>
      <c r="DH2396" s="28"/>
      <c r="DI2396" s="28"/>
      <c r="DJ2396" s="28"/>
      <c r="DO2396" s="194"/>
      <c r="DQ2396" s="28"/>
      <c r="DR2396" s="28"/>
      <c r="DS2396" s="28"/>
      <c r="DX2396" s="194"/>
      <c r="DZ2396" s="28"/>
      <c r="EA2396" s="28"/>
      <c r="EB2396" s="28"/>
      <c r="EG2396" s="194"/>
      <c r="EI2396" s="28"/>
      <c r="EJ2396" s="28"/>
      <c r="EK2396" s="28"/>
      <c r="EP2396" s="194"/>
      <c r="ER2396" s="28"/>
      <c r="ES2396" s="28"/>
      <c r="ET2396" s="28"/>
      <c r="EY2396" s="194"/>
      <c r="FA2396" s="28"/>
      <c r="FB2396" s="28"/>
      <c r="FC2396" s="28"/>
      <c r="FH2396" s="194"/>
      <c r="FJ2396" s="28"/>
      <c r="FK2396" s="28"/>
      <c r="FL2396" s="28"/>
      <c r="FQ2396" s="194"/>
      <c r="FS2396" s="28"/>
      <c r="FT2396" s="28"/>
      <c r="FU2396" s="28"/>
      <c r="FZ2396" s="194"/>
      <c r="GB2396" s="28"/>
      <c r="GC2396" s="28"/>
      <c r="GD2396" s="28"/>
      <c r="GI2396" s="194"/>
      <c r="GK2396" s="28"/>
      <c r="GL2396" s="28"/>
      <c r="GM2396" s="28"/>
      <c r="GR2396" s="194"/>
      <c r="GT2396" s="28"/>
      <c r="GU2396" s="28"/>
      <c r="GV2396" s="28"/>
      <c r="HA2396" s="194"/>
      <c r="HC2396" s="28"/>
      <c r="HD2396" s="28"/>
      <c r="HE2396" s="28"/>
      <c r="HJ2396" s="28"/>
      <c r="HK2396" s="28"/>
      <c r="HL2396" s="28"/>
      <c r="HM2396" s="28"/>
      <c r="HN2396" s="28"/>
      <c r="HO2396" s="28"/>
      <c r="HP2396" s="28"/>
      <c r="HQ2396" s="28"/>
      <c r="HR2396" s="28"/>
      <c r="HS2396" s="28"/>
      <c r="HT2396" s="28"/>
      <c r="HU2396" s="28"/>
      <c r="HV2396" s="28"/>
      <c r="HW2396" s="28"/>
      <c r="HX2396" s="28"/>
      <c r="HY2396" s="28"/>
      <c r="HZ2396" s="28"/>
      <c r="IA2396" s="28"/>
      <c r="IB2396" s="28"/>
      <c r="IC2396" s="28"/>
      <c r="ID2396" s="28"/>
      <c r="IE2396" s="28"/>
      <c r="IF2396" s="28"/>
      <c r="IG2396" s="28"/>
      <c r="IH2396" s="28"/>
      <c r="II2396" s="28"/>
      <c r="IJ2396" s="28"/>
      <c r="IK2396" s="28"/>
      <c r="IL2396" s="28"/>
      <c r="IM2396" s="28"/>
      <c r="IN2396" s="28"/>
      <c r="IO2396" s="28"/>
    </row>
    <row r="2397" spans="1:249" s="50" customFormat="1" ht="14.25">
      <c r="A2397"/>
      <c r="B2397"/>
      <c r="C2397"/>
      <c r="D2397"/>
      <c r="E2397"/>
      <c r="F2397" s="10"/>
      <c r="G2397" s="1"/>
      <c r="H2397" s="1"/>
      <c r="I2397" s="1"/>
      <c r="J2397" s="2"/>
      <c r="K2397" s="1"/>
      <c r="L2397"/>
      <c r="M2397"/>
      <c r="N2397" s="28"/>
      <c r="O2397" s="28"/>
      <c r="T2397" s="194"/>
      <c r="V2397" s="28"/>
      <c r="W2397" s="28"/>
      <c r="X2397" s="28"/>
      <c r="AC2397" s="194"/>
      <c r="AE2397" s="28"/>
      <c r="AF2397" s="28"/>
      <c r="AG2397" s="28"/>
      <c r="AL2397" s="194"/>
      <c r="AN2397" s="28"/>
      <c r="AO2397" s="28"/>
      <c r="AP2397" s="28"/>
      <c r="AU2397" s="194"/>
      <c r="AW2397" s="28"/>
      <c r="AX2397" s="28"/>
      <c r="AY2397" s="28"/>
      <c r="BD2397" s="194"/>
      <c r="BF2397" s="28"/>
      <c r="BG2397" s="28"/>
      <c r="BH2397" s="28"/>
      <c r="BM2397" s="194"/>
      <c r="BO2397" s="28"/>
      <c r="BP2397" s="28"/>
      <c r="BQ2397" s="28"/>
      <c r="BV2397" s="194"/>
      <c r="BX2397" s="28"/>
      <c r="BY2397" s="28"/>
      <c r="BZ2397" s="28"/>
      <c r="CE2397" s="194"/>
      <c r="CG2397" s="28"/>
      <c r="CH2397" s="28"/>
      <c r="CI2397" s="28"/>
      <c r="CN2397" s="194"/>
      <c r="CP2397" s="28"/>
      <c r="CQ2397" s="28"/>
      <c r="CR2397" s="28"/>
      <c r="CW2397" s="194"/>
      <c r="CY2397" s="28"/>
      <c r="CZ2397" s="28"/>
      <c r="DA2397" s="28"/>
      <c r="DF2397" s="194"/>
      <c r="DH2397" s="28"/>
      <c r="DI2397" s="28"/>
      <c r="DJ2397" s="28"/>
      <c r="DO2397" s="194"/>
      <c r="DQ2397" s="28"/>
      <c r="DR2397" s="28"/>
      <c r="DS2397" s="28"/>
      <c r="DX2397" s="194"/>
      <c r="DZ2397" s="28"/>
      <c r="EA2397" s="28"/>
      <c r="EB2397" s="28"/>
      <c r="EG2397" s="194"/>
      <c r="EI2397" s="28"/>
      <c r="EJ2397" s="28"/>
      <c r="EK2397" s="28"/>
      <c r="EP2397" s="194"/>
      <c r="ER2397" s="28"/>
      <c r="ES2397" s="28"/>
      <c r="ET2397" s="28"/>
      <c r="EY2397" s="194"/>
      <c r="FA2397" s="28"/>
      <c r="FB2397" s="28"/>
      <c r="FC2397" s="28"/>
      <c r="FH2397" s="194"/>
      <c r="FJ2397" s="28"/>
      <c r="FK2397" s="28"/>
      <c r="FL2397" s="28"/>
      <c r="FQ2397" s="194"/>
      <c r="FS2397" s="28"/>
      <c r="FT2397" s="28"/>
      <c r="FU2397" s="28"/>
      <c r="FZ2397" s="194"/>
      <c r="GB2397" s="28"/>
      <c r="GC2397" s="28"/>
      <c r="GD2397" s="28"/>
      <c r="GI2397" s="194"/>
      <c r="GK2397" s="28"/>
      <c r="GL2397" s="28"/>
      <c r="GM2397" s="28"/>
      <c r="GR2397" s="194"/>
      <c r="GT2397" s="28"/>
      <c r="GU2397" s="28"/>
      <c r="GV2397" s="28"/>
      <c r="HA2397" s="194"/>
      <c r="HC2397" s="28"/>
      <c r="HD2397" s="28"/>
      <c r="HE2397" s="28"/>
      <c r="HJ2397" s="28"/>
      <c r="HK2397" s="28"/>
      <c r="HL2397" s="28"/>
      <c r="HM2397" s="28"/>
      <c r="HN2397" s="28"/>
      <c r="HO2397" s="28"/>
      <c r="HP2397" s="28"/>
      <c r="HQ2397" s="28"/>
      <c r="HR2397" s="28"/>
      <c r="HS2397" s="28"/>
      <c r="HT2397" s="28"/>
      <c r="HU2397" s="28"/>
      <c r="HV2397" s="28"/>
      <c r="HW2397" s="28"/>
      <c r="HX2397" s="28"/>
      <c r="HY2397" s="28"/>
      <c r="HZ2397" s="28"/>
      <c r="IA2397" s="28"/>
      <c r="IB2397" s="28"/>
      <c r="IC2397" s="28"/>
      <c r="ID2397" s="28"/>
      <c r="IE2397" s="28"/>
      <c r="IF2397" s="28"/>
      <c r="IG2397" s="28"/>
      <c r="IH2397" s="28"/>
      <c r="II2397" s="28"/>
      <c r="IJ2397" s="28"/>
      <c r="IK2397" s="28"/>
      <c r="IL2397" s="28"/>
      <c r="IM2397" s="28"/>
      <c r="IN2397" s="28"/>
      <c r="IO2397" s="28"/>
    </row>
    <row r="2398" spans="1:249" s="50" customFormat="1" ht="14.25">
      <c r="A2398"/>
      <c r="B2398"/>
      <c r="C2398"/>
      <c r="D2398"/>
      <c r="E2398"/>
      <c r="F2398" s="10"/>
      <c r="G2398" s="1"/>
      <c r="H2398" s="1"/>
      <c r="I2398" s="1"/>
      <c r="J2398" s="2"/>
      <c r="K2398" s="1"/>
      <c r="L2398"/>
      <c r="M2398"/>
      <c r="N2398" s="28"/>
      <c r="O2398" s="28"/>
      <c r="T2398" s="194"/>
      <c r="V2398" s="28"/>
      <c r="W2398" s="28"/>
      <c r="X2398" s="28"/>
      <c r="AC2398" s="194"/>
      <c r="AE2398" s="28"/>
      <c r="AF2398" s="28"/>
      <c r="AG2398" s="28"/>
      <c r="AL2398" s="194"/>
      <c r="AN2398" s="28"/>
      <c r="AO2398" s="28"/>
      <c r="AP2398" s="28"/>
      <c r="AU2398" s="194"/>
      <c r="AW2398" s="28"/>
      <c r="AX2398" s="28"/>
      <c r="AY2398" s="28"/>
      <c r="BD2398" s="194"/>
      <c r="BF2398" s="28"/>
      <c r="BG2398" s="28"/>
      <c r="BH2398" s="28"/>
      <c r="BM2398" s="194"/>
      <c r="BO2398" s="28"/>
      <c r="BP2398" s="28"/>
      <c r="BQ2398" s="28"/>
      <c r="BV2398" s="194"/>
      <c r="BX2398" s="28"/>
      <c r="BY2398" s="28"/>
      <c r="BZ2398" s="28"/>
      <c r="CE2398" s="194"/>
      <c r="CG2398" s="28"/>
      <c r="CH2398" s="28"/>
      <c r="CI2398" s="28"/>
      <c r="CN2398" s="194"/>
      <c r="CP2398" s="28"/>
      <c r="CQ2398" s="28"/>
      <c r="CR2398" s="28"/>
      <c r="CW2398" s="194"/>
      <c r="CY2398" s="28"/>
      <c r="CZ2398" s="28"/>
      <c r="DA2398" s="28"/>
      <c r="DF2398" s="194"/>
      <c r="DH2398" s="28"/>
      <c r="DI2398" s="28"/>
      <c r="DJ2398" s="28"/>
      <c r="DO2398" s="194"/>
      <c r="DQ2398" s="28"/>
      <c r="DR2398" s="28"/>
      <c r="DS2398" s="28"/>
      <c r="DX2398" s="194"/>
      <c r="DZ2398" s="28"/>
      <c r="EA2398" s="28"/>
      <c r="EB2398" s="28"/>
      <c r="EG2398" s="194"/>
      <c r="EI2398" s="28"/>
      <c r="EJ2398" s="28"/>
      <c r="EK2398" s="28"/>
      <c r="EP2398" s="194"/>
      <c r="ER2398" s="28"/>
      <c r="ES2398" s="28"/>
      <c r="ET2398" s="28"/>
      <c r="EY2398" s="194"/>
      <c r="FA2398" s="28"/>
      <c r="FB2398" s="28"/>
      <c r="FC2398" s="28"/>
      <c r="FH2398" s="194"/>
      <c r="FJ2398" s="28"/>
      <c r="FK2398" s="28"/>
      <c r="FL2398" s="28"/>
      <c r="FQ2398" s="194"/>
      <c r="FS2398" s="28"/>
      <c r="FT2398" s="28"/>
      <c r="FU2398" s="28"/>
      <c r="FZ2398" s="194"/>
      <c r="GB2398" s="28"/>
      <c r="GC2398" s="28"/>
      <c r="GD2398" s="28"/>
      <c r="GI2398" s="194"/>
      <c r="GK2398" s="28"/>
      <c r="GL2398" s="28"/>
      <c r="GM2398" s="28"/>
      <c r="GR2398" s="194"/>
      <c r="GT2398" s="28"/>
      <c r="GU2398" s="28"/>
      <c r="GV2398" s="28"/>
      <c r="HA2398" s="194"/>
      <c r="HC2398" s="28"/>
      <c r="HD2398" s="28"/>
      <c r="HE2398" s="28"/>
      <c r="HJ2398" s="28"/>
      <c r="HK2398" s="28"/>
      <c r="HL2398" s="28"/>
      <c r="HM2398" s="28"/>
      <c r="HN2398" s="28"/>
      <c r="HO2398" s="28"/>
      <c r="HP2398" s="28"/>
      <c r="HQ2398" s="28"/>
      <c r="HR2398" s="28"/>
      <c r="HS2398" s="28"/>
      <c r="HT2398" s="28"/>
      <c r="HU2398" s="28"/>
      <c r="HV2398" s="28"/>
      <c r="HW2398" s="28"/>
      <c r="HX2398" s="28"/>
      <c r="HY2398" s="28"/>
      <c r="HZ2398" s="28"/>
      <c r="IA2398" s="28"/>
      <c r="IB2398" s="28"/>
      <c r="IC2398" s="28"/>
      <c r="ID2398" s="28"/>
      <c r="IE2398" s="28"/>
      <c r="IF2398" s="28"/>
      <c r="IG2398" s="28"/>
      <c r="IH2398" s="28"/>
      <c r="II2398" s="28"/>
      <c r="IJ2398" s="28"/>
      <c r="IK2398" s="28"/>
      <c r="IL2398" s="28"/>
      <c r="IM2398" s="28"/>
      <c r="IN2398" s="28"/>
      <c r="IO2398" s="28"/>
    </row>
    <row r="2399" spans="1:249" s="50" customFormat="1" ht="14.25">
      <c r="A2399"/>
      <c r="B2399"/>
      <c r="C2399"/>
      <c r="D2399"/>
      <c r="E2399"/>
      <c r="F2399" s="10"/>
      <c r="G2399" s="1"/>
      <c r="H2399" s="1"/>
      <c r="I2399" s="1"/>
      <c r="J2399" s="2"/>
      <c r="K2399" s="1"/>
      <c r="L2399"/>
      <c r="M2399"/>
      <c r="N2399" s="28"/>
      <c r="O2399" s="28"/>
      <c r="T2399" s="194"/>
      <c r="V2399" s="28"/>
      <c r="W2399" s="28"/>
      <c r="X2399" s="28"/>
      <c r="AC2399" s="194"/>
      <c r="AE2399" s="28"/>
      <c r="AF2399" s="28"/>
      <c r="AG2399" s="28"/>
      <c r="AL2399" s="194"/>
      <c r="AN2399" s="28"/>
      <c r="AO2399" s="28"/>
      <c r="AP2399" s="28"/>
      <c r="AU2399" s="194"/>
      <c r="AW2399" s="28"/>
      <c r="AX2399" s="28"/>
      <c r="AY2399" s="28"/>
      <c r="BD2399" s="194"/>
      <c r="BF2399" s="28"/>
      <c r="BG2399" s="28"/>
      <c r="BH2399" s="28"/>
      <c r="BM2399" s="194"/>
      <c r="BO2399" s="28"/>
      <c r="BP2399" s="28"/>
      <c r="BQ2399" s="28"/>
      <c r="BV2399" s="194"/>
      <c r="BX2399" s="28"/>
      <c r="BY2399" s="28"/>
      <c r="BZ2399" s="28"/>
      <c r="CE2399" s="194"/>
      <c r="CG2399" s="28"/>
      <c r="CH2399" s="28"/>
      <c r="CI2399" s="28"/>
      <c r="CN2399" s="194"/>
      <c r="CP2399" s="28"/>
      <c r="CQ2399" s="28"/>
      <c r="CR2399" s="28"/>
      <c r="CW2399" s="194"/>
      <c r="CY2399" s="28"/>
      <c r="CZ2399" s="28"/>
      <c r="DA2399" s="28"/>
      <c r="DF2399" s="194"/>
      <c r="DH2399" s="28"/>
      <c r="DI2399" s="28"/>
      <c r="DJ2399" s="28"/>
      <c r="DO2399" s="194"/>
      <c r="DQ2399" s="28"/>
      <c r="DR2399" s="28"/>
      <c r="DS2399" s="28"/>
      <c r="DX2399" s="194"/>
      <c r="DZ2399" s="28"/>
      <c r="EA2399" s="28"/>
      <c r="EB2399" s="28"/>
      <c r="EG2399" s="194"/>
      <c r="EI2399" s="28"/>
      <c r="EJ2399" s="28"/>
      <c r="EK2399" s="28"/>
      <c r="EP2399" s="194"/>
      <c r="ER2399" s="28"/>
      <c r="ES2399" s="28"/>
      <c r="ET2399" s="28"/>
      <c r="EY2399" s="194"/>
      <c r="FA2399" s="28"/>
      <c r="FB2399" s="28"/>
      <c r="FC2399" s="28"/>
      <c r="FH2399" s="194"/>
      <c r="FJ2399" s="28"/>
      <c r="FK2399" s="28"/>
      <c r="FL2399" s="28"/>
      <c r="FQ2399" s="194"/>
      <c r="FS2399" s="28"/>
      <c r="FT2399" s="28"/>
      <c r="FU2399" s="28"/>
      <c r="FZ2399" s="194"/>
      <c r="GB2399" s="28"/>
      <c r="GC2399" s="28"/>
      <c r="GD2399" s="28"/>
      <c r="GI2399" s="194"/>
      <c r="GK2399" s="28"/>
      <c r="GL2399" s="28"/>
      <c r="GM2399" s="28"/>
      <c r="GR2399" s="194"/>
      <c r="GT2399" s="28"/>
      <c r="GU2399" s="28"/>
      <c r="GV2399" s="28"/>
      <c r="HA2399" s="194"/>
      <c r="HC2399" s="28"/>
      <c r="HD2399" s="28"/>
      <c r="HE2399" s="28"/>
      <c r="HJ2399" s="28"/>
      <c r="HK2399" s="28"/>
      <c r="HL2399" s="28"/>
      <c r="HM2399" s="28"/>
      <c r="HN2399" s="28"/>
      <c r="HO2399" s="28"/>
      <c r="HP2399" s="28"/>
      <c r="HQ2399" s="28"/>
      <c r="HR2399" s="28"/>
      <c r="HS2399" s="28"/>
      <c r="HT2399" s="28"/>
      <c r="HU2399" s="28"/>
      <c r="HV2399" s="28"/>
      <c r="HW2399" s="28"/>
      <c r="HX2399" s="28"/>
      <c r="HY2399" s="28"/>
      <c r="HZ2399" s="28"/>
      <c r="IA2399" s="28"/>
      <c r="IB2399" s="28"/>
      <c r="IC2399" s="28"/>
      <c r="ID2399" s="28"/>
      <c r="IE2399" s="28"/>
      <c r="IF2399" s="28"/>
      <c r="IG2399" s="28"/>
      <c r="IH2399" s="28"/>
      <c r="II2399" s="28"/>
      <c r="IJ2399" s="28"/>
      <c r="IK2399" s="28"/>
      <c r="IL2399" s="28"/>
      <c r="IM2399" s="28"/>
      <c r="IN2399" s="28"/>
      <c r="IO2399" s="28"/>
    </row>
    <row r="2400" spans="1:249" s="50" customFormat="1" ht="14.25">
      <c r="A2400"/>
      <c r="B2400"/>
      <c r="C2400"/>
      <c r="D2400"/>
      <c r="E2400"/>
      <c r="F2400" s="10"/>
      <c r="G2400" s="1"/>
      <c r="H2400" s="1"/>
      <c r="I2400" s="1"/>
      <c r="J2400" s="2"/>
      <c r="K2400" s="1"/>
      <c r="L2400"/>
      <c r="M2400"/>
      <c r="N2400" s="28"/>
      <c r="O2400" s="28"/>
      <c r="T2400" s="194"/>
      <c r="V2400" s="28"/>
      <c r="W2400" s="28"/>
      <c r="X2400" s="28"/>
      <c r="AC2400" s="194"/>
      <c r="AE2400" s="28"/>
      <c r="AF2400" s="28"/>
      <c r="AG2400" s="28"/>
      <c r="AL2400" s="194"/>
      <c r="AN2400" s="28"/>
      <c r="AO2400" s="28"/>
      <c r="AP2400" s="28"/>
      <c r="AU2400" s="194"/>
      <c r="AW2400" s="28"/>
      <c r="AX2400" s="28"/>
      <c r="AY2400" s="28"/>
      <c r="BD2400" s="194"/>
      <c r="BF2400" s="28"/>
      <c r="BG2400" s="28"/>
      <c r="BH2400" s="28"/>
      <c r="BM2400" s="194"/>
      <c r="BO2400" s="28"/>
      <c r="BP2400" s="28"/>
      <c r="BQ2400" s="28"/>
      <c r="BV2400" s="194"/>
      <c r="BX2400" s="28"/>
      <c r="BY2400" s="28"/>
      <c r="BZ2400" s="28"/>
      <c r="CE2400" s="194"/>
      <c r="CG2400" s="28"/>
      <c r="CH2400" s="28"/>
      <c r="CI2400" s="28"/>
      <c r="CN2400" s="194"/>
      <c r="CP2400" s="28"/>
      <c r="CQ2400" s="28"/>
      <c r="CR2400" s="28"/>
      <c r="CW2400" s="194"/>
      <c r="CY2400" s="28"/>
      <c r="CZ2400" s="28"/>
      <c r="DA2400" s="28"/>
      <c r="DF2400" s="194"/>
      <c r="DH2400" s="28"/>
      <c r="DI2400" s="28"/>
      <c r="DJ2400" s="28"/>
      <c r="DO2400" s="194"/>
      <c r="DQ2400" s="28"/>
      <c r="DR2400" s="28"/>
      <c r="DS2400" s="28"/>
      <c r="DX2400" s="194"/>
      <c r="DZ2400" s="28"/>
      <c r="EA2400" s="28"/>
      <c r="EB2400" s="28"/>
      <c r="EG2400" s="194"/>
      <c r="EI2400" s="28"/>
      <c r="EJ2400" s="28"/>
      <c r="EK2400" s="28"/>
      <c r="EP2400" s="194"/>
      <c r="ER2400" s="28"/>
      <c r="ES2400" s="28"/>
      <c r="ET2400" s="28"/>
      <c r="EY2400" s="194"/>
      <c r="FA2400" s="28"/>
      <c r="FB2400" s="28"/>
      <c r="FC2400" s="28"/>
      <c r="FH2400" s="194"/>
      <c r="FJ2400" s="28"/>
      <c r="FK2400" s="28"/>
      <c r="FL2400" s="28"/>
      <c r="FQ2400" s="194"/>
      <c r="FS2400" s="28"/>
      <c r="FT2400" s="28"/>
      <c r="FU2400" s="28"/>
      <c r="FZ2400" s="194"/>
      <c r="GB2400" s="28"/>
      <c r="GC2400" s="28"/>
      <c r="GD2400" s="28"/>
      <c r="GI2400" s="194"/>
      <c r="GK2400" s="28"/>
      <c r="GL2400" s="28"/>
      <c r="GM2400" s="28"/>
      <c r="GR2400" s="194"/>
      <c r="GT2400" s="28"/>
      <c r="GU2400" s="28"/>
      <c r="GV2400" s="28"/>
      <c r="HA2400" s="194"/>
      <c r="HC2400" s="28"/>
      <c r="HD2400" s="28"/>
      <c r="HE2400" s="28"/>
      <c r="HJ2400" s="28"/>
      <c r="HK2400" s="28"/>
      <c r="HL2400" s="28"/>
      <c r="HM2400" s="28"/>
      <c r="HN2400" s="28"/>
      <c r="HO2400" s="28"/>
      <c r="HP2400" s="28"/>
      <c r="HQ2400" s="28"/>
      <c r="HR2400" s="28"/>
      <c r="HS2400" s="28"/>
      <c r="HT2400" s="28"/>
      <c r="HU2400" s="28"/>
      <c r="HV2400" s="28"/>
      <c r="HW2400" s="28"/>
      <c r="HX2400" s="28"/>
      <c r="HY2400" s="28"/>
      <c r="HZ2400" s="28"/>
      <c r="IA2400" s="28"/>
      <c r="IB2400" s="28"/>
      <c r="IC2400" s="28"/>
      <c r="ID2400" s="28"/>
      <c r="IE2400" s="28"/>
      <c r="IF2400" s="28"/>
      <c r="IG2400" s="28"/>
      <c r="IH2400" s="28"/>
      <c r="II2400" s="28"/>
      <c r="IJ2400" s="28"/>
      <c r="IK2400" s="28"/>
      <c r="IL2400" s="28"/>
      <c r="IM2400" s="28"/>
      <c r="IN2400" s="28"/>
      <c r="IO2400" s="28"/>
    </row>
    <row r="2401" spans="1:249" s="50" customFormat="1" ht="14.25">
      <c r="A2401"/>
      <c r="B2401"/>
      <c r="C2401"/>
      <c r="D2401"/>
      <c r="E2401"/>
      <c r="F2401" s="10"/>
      <c r="G2401" s="1"/>
      <c r="H2401" s="1"/>
      <c r="I2401" s="1"/>
      <c r="J2401" s="2"/>
      <c r="K2401" s="1"/>
      <c r="L2401"/>
      <c r="M2401"/>
      <c r="N2401" s="28"/>
      <c r="O2401" s="28"/>
      <c r="T2401" s="194"/>
      <c r="V2401" s="28"/>
      <c r="W2401" s="28"/>
      <c r="X2401" s="28"/>
      <c r="AC2401" s="194"/>
      <c r="AE2401" s="28"/>
      <c r="AF2401" s="28"/>
      <c r="AG2401" s="28"/>
      <c r="AL2401" s="194"/>
      <c r="AN2401" s="28"/>
      <c r="AO2401" s="28"/>
      <c r="AP2401" s="28"/>
      <c r="AU2401" s="194"/>
      <c r="AW2401" s="28"/>
      <c r="AX2401" s="28"/>
      <c r="AY2401" s="28"/>
      <c r="BD2401" s="194"/>
      <c r="BF2401" s="28"/>
      <c r="BG2401" s="28"/>
      <c r="BH2401" s="28"/>
      <c r="BM2401" s="194"/>
      <c r="BO2401" s="28"/>
      <c r="BP2401" s="28"/>
      <c r="BQ2401" s="28"/>
      <c r="BV2401" s="194"/>
      <c r="BX2401" s="28"/>
      <c r="BY2401" s="28"/>
      <c r="BZ2401" s="28"/>
      <c r="CE2401" s="194"/>
      <c r="CG2401" s="28"/>
      <c r="CH2401" s="28"/>
      <c r="CI2401" s="28"/>
      <c r="CN2401" s="194"/>
      <c r="CP2401" s="28"/>
      <c r="CQ2401" s="28"/>
      <c r="CR2401" s="28"/>
      <c r="CW2401" s="194"/>
      <c r="CY2401" s="28"/>
      <c r="CZ2401" s="28"/>
      <c r="DA2401" s="28"/>
      <c r="DF2401" s="194"/>
      <c r="DH2401" s="28"/>
      <c r="DI2401" s="28"/>
      <c r="DJ2401" s="28"/>
      <c r="DO2401" s="194"/>
      <c r="DQ2401" s="28"/>
      <c r="DR2401" s="28"/>
      <c r="DS2401" s="28"/>
      <c r="DX2401" s="194"/>
      <c r="DZ2401" s="28"/>
      <c r="EA2401" s="28"/>
      <c r="EB2401" s="28"/>
      <c r="EG2401" s="194"/>
      <c r="EI2401" s="28"/>
      <c r="EJ2401" s="28"/>
      <c r="EK2401" s="28"/>
      <c r="EP2401" s="194"/>
      <c r="ER2401" s="28"/>
      <c r="ES2401" s="28"/>
      <c r="ET2401" s="28"/>
      <c r="EY2401" s="194"/>
      <c r="FA2401" s="28"/>
      <c r="FB2401" s="28"/>
      <c r="FC2401" s="28"/>
      <c r="FH2401" s="194"/>
      <c r="FJ2401" s="28"/>
      <c r="FK2401" s="28"/>
      <c r="FL2401" s="28"/>
      <c r="FQ2401" s="194"/>
      <c r="FS2401" s="28"/>
      <c r="FT2401" s="28"/>
      <c r="FU2401" s="28"/>
      <c r="FZ2401" s="194"/>
      <c r="GB2401" s="28"/>
      <c r="GC2401" s="28"/>
      <c r="GD2401" s="28"/>
      <c r="GI2401" s="194"/>
      <c r="GK2401" s="28"/>
      <c r="GL2401" s="28"/>
      <c r="GM2401" s="28"/>
      <c r="GR2401" s="194"/>
      <c r="GT2401" s="28"/>
      <c r="GU2401" s="28"/>
      <c r="GV2401" s="28"/>
      <c r="HA2401" s="194"/>
      <c r="HC2401" s="28"/>
      <c r="HD2401" s="28"/>
      <c r="HE2401" s="28"/>
      <c r="HJ2401" s="28"/>
      <c r="HK2401" s="28"/>
      <c r="HL2401" s="28"/>
      <c r="HM2401" s="28"/>
      <c r="HN2401" s="28"/>
      <c r="HO2401" s="28"/>
      <c r="HP2401" s="28"/>
      <c r="HQ2401" s="28"/>
      <c r="HR2401" s="28"/>
      <c r="HS2401" s="28"/>
      <c r="HT2401" s="28"/>
      <c r="HU2401" s="28"/>
      <c r="HV2401" s="28"/>
      <c r="HW2401" s="28"/>
      <c r="HX2401" s="28"/>
      <c r="HY2401" s="28"/>
      <c r="HZ2401" s="28"/>
      <c r="IA2401" s="28"/>
      <c r="IB2401" s="28"/>
      <c r="IC2401" s="28"/>
      <c r="ID2401" s="28"/>
      <c r="IE2401" s="28"/>
      <c r="IF2401" s="28"/>
      <c r="IG2401" s="28"/>
      <c r="IH2401" s="28"/>
      <c r="II2401" s="28"/>
      <c r="IJ2401" s="28"/>
      <c r="IK2401" s="28"/>
      <c r="IL2401" s="28"/>
      <c r="IM2401" s="28"/>
      <c r="IN2401" s="28"/>
      <c r="IO2401" s="28"/>
    </row>
    <row r="2402" spans="1:249" s="50" customFormat="1" ht="14.25">
      <c r="A2402"/>
      <c r="B2402"/>
      <c r="C2402"/>
      <c r="D2402"/>
      <c r="E2402"/>
      <c r="F2402" s="10"/>
      <c r="G2402" s="1"/>
      <c r="H2402" s="1"/>
      <c r="I2402" s="1"/>
      <c r="J2402" s="2"/>
      <c r="K2402" s="1"/>
      <c r="L2402"/>
      <c r="M2402"/>
      <c r="N2402" s="28"/>
      <c r="O2402" s="28"/>
      <c r="T2402" s="194"/>
      <c r="V2402" s="28"/>
      <c r="W2402" s="28"/>
      <c r="X2402" s="28"/>
      <c r="AC2402" s="194"/>
      <c r="AE2402" s="28"/>
      <c r="AF2402" s="28"/>
      <c r="AG2402" s="28"/>
      <c r="AL2402" s="194"/>
      <c r="AN2402" s="28"/>
      <c r="AO2402" s="28"/>
      <c r="AP2402" s="28"/>
      <c r="AU2402" s="194"/>
      <c r="AW2402" s="28"/>
      <c r="AX2402" s="28"/>
      <c r="AY2402" s="28"/>
      <c r="BD2402" s="194"/>
      <c r="BF2402" s="28"/>
      <c r="BG2402" s="28"/>
      <c r="BH2402" s="28"/>
      <c r="BM2402" s="194"/>
      <c r="BO2402" s="28"/>
      <c r="BP2402" s="28"/>
      <c r="BQ2402" s="28"/>
      <c r="BV2402" s="194"/>
      <c r="BX2402" s="28"/>
      <c r="BY2402" s="28"/>
      <c r="BZ2402" s="28"/>
      <c r="CE2402" s="194"/>
      <c r="CG2402" s="28"/>
      <c r="CH2402" s="28"/>
      <c r="CI2402" s="28"/>
      <c r="CN2402" s="194"/>
      <c r="CP2402" s="28"/>
      <c r="CQ2402" s="28"/>
      <c r="CR2402" s="28"/>
      <c r="CW2402" s="194"/>
      <c r="CY2402" s="28"/>
      <c r="CZ2402" s="28"/>
      <c r="DA2402" s="28"/>
      <c r="DF2402" s="194"/>
      <c r="DH2402" s="28"/>
      <c r="DI2402" s="28"/>
      <c r="DJ2402" s="28"/>
      <c r="DO2402" s="194"/>
      <c r="DQ2402" s="28"/>
      <c r="DR2402" s="28"/>
      <c r="DS2402" s="28"/>
      <c r="DX2402" s="194"/>
      <c r="DZ2402" s="28"/>
      <c r="EA2402" s="28"/>
      <c r="EB2402" s="28"/>
      <c r="EG2402" s="194"/>
      <c r="EI2402" s="28"/>
      <c r="EJ2402" s="28"/>
      <c r="EK2402" s="28"/>
      <c r="EP2402" s="194"/>
      <c r="ER2402" s="28"/>
      <c r="ES2402" s="28"/>
      <c r="ET2402" s="28"/>
      <c r="EY2402" s="194"/>
      <c r="FA2402" s="28"/>
      <c r="FB2402" s="28"/>
      <c r="FC2402" s="28"/>
      <c r="FH2402" s="194"/>
      <c r="FJ2402" s="28"/>
      <c r="FK2402" s="28"/>
      <c r="FL2402" s="28"/>
      <c r="FQ2402" s="194"/>
      <c r="FS2402" s="28"/>
      <c r="FT2402" s="28"/>
      <c r="FU2402" s="28"/>
      <c r="FZ2402" s="194"/>
      <c r="GB2402" s="28"/>
      <c r="GC2402" s="28"/>
      <c r="GD2402" s="28"/>
      <c r="GI2402" s="194"/>
      <c r="GK2402" s="28"/>
      <c r="GL2402" s="28"/>
      <c r="GM2402" s="28"/>
      <c r="GR2402" s="194"/>
      <c r="GT2402" s="28"/>
      <c r="GU2402" s="28"/>
      <c r="GV2402" s="28"/>
      <c r="HA2402" s="194"/>
      <c r="HC2402" s="28"/>
      <c r="HD2402" s="28"/>
      <c r="HE2402" s="28"/>
      <c r="HJ2402" s="28"/>
      <c r="HK2402" s="28"/>
      <c r="HL2402" s="28"/>
      <c r="HM2402" s="28"/>
      <c r="HN2402" s="28"/>
      <c r="HO2402" s="28"/>
      <c r="HP2402" s="28"/>
      <c r="HQ2402" s="28"/>
      <c r="HR2402" s="28"/>
      <c r="HS2402" s="28"/>
      <c r="HT2402" s="28"/>
      <c r="HU2402" s="28"/>
      <c r="HV2402" s="28"/>
      <c r="HW2402" s="28"/>
      <c r="HX2402" s="28"/>
      <c r="HY2402" s="28"/>
      <c r="HZ2402" s="28"/>
      <c r="IA2402" s="28"/>
      <c r="IB2402" s="28"/>
      <c r="IC2402" s="28"/>
      <c r="ID2402" s="28"/>
      <c r="IE2402" s="28"/>
      <c r="IF2402" s="28"/>
      <c r="IG2402" s="28"/>
      <c r="IH2402" s="28"/>
      <c r="II2402" s="28"/>
      <c r="IJ2402" s="28"/>
      <c r="IK2402" s="28"/>
      <c r="IL2402" s="28"/>
      <c r="IM2402" s="28"/>
      <c r="IN2402" s="28"/>
      <c r="IO2402" s="28"/>
    </row>
    <row r="2403" spans="1:249" s="50" customFormat="1" ht="14.25">
      <c r="A2403"/>
      <c r="B2403"/>
      <c r="C2403"/>
      <c r="D2403"/>
      <c r="E2403"/>
      <c r="F2403" s="10"/>
      <c r="G2403" s="1"/>
      <c r="H2403" s="1"/>
      <c r="I2403" s="1"/>
      <c r="J2403" s="2"/>
      <c r="K2403" s="1"/>
      <c r="L2403"/>
      <c r="M2403"/>
      <c r="N2403" s="28"/>
      <c r="O2403" s="28"/>
      <c r="T2403" s="194"/>
      <c r="V2403" s="28"/>
      <c r="W2403" s="28"/>
      <c r="X2403" s="28"/>
      <c r="AC2403" s="194"/>
      <c r="AE2403" s="28"/>
      <c r="AF2403" s="28"/>
      <c r="AG2403" s="28"/>
      <c r="AL2403" s="194"/>
      <c r="AN2403" s="28"/>
      <c r="AO2403" s="28"/>
      <c r="AP2403" s="28"/>
      <c r="AU2403" s="194"/>
      <c r="AW2403" s="28"/>
      <c r="AX2403" s="28"/>
      <c r="AY2403" s="28"/>
      <c r="BD2403" s="194"/>
      <c r="BF2403" s="28"/>
      <c r="BG2403" s="28"/>
      <c r="BH2403" s="28"/>
      <c r="BM2403" s="194"/>
      <c r="BO2403" s="28"/>
      <c r="BP2403" s="28"/>
      <c r="BQ2403" s="28"/>
      <c r="BV2403" s="194"/>
      <c r="BX2403" s="28"/>
      <c r="BY2403" s="28"/>
      <c r="BZ2403" s="28"/>
      <c r="CE2403" s="194"/>
      <c r="CG2403" s="28"/>
      <c r="CH2403" s="28"/>
      <c r="CI2403" s="28"/>
      <c r="CN2403" s="194"/>
      <c r="CP2403" s="28"/>
      <c r="CQ2403" s="28"/>
      <c r="CR2403" s="28"/>
      <c r="CW2403" s="194"/>
      <c r="CY2403" s="28"/>
      <c r="CZ2403" s="28"/>
      <c r="DA2403" s="28"/>
      <c r="DF2403" s="194"/>
      <c r="DH2403" s="28"/>
      <c r="DI2403" s="28"/>
      <c r="DJ2403" s="28"/>
      <c r="DO2403" s="194"/>
      <c r="DQ2403" s="28"/>
      <c r="DR2403" s="28"/>
      <c r="DS2403" s="28"/>
      <c r="DX2403" s="194"/>
      <c r="DZ2403" s="28"/>
      <c r="EA2403" s="28"/>
      <c r="EB2403" s="28"/>
      <c r="EG2403" s="194"/>
      <c r="EI2403" s="28"/>
      <c r="EJ2403" s="28"/>
      <c r="EK2403" s="28"/>
      <c r="EP2403" s="194"/>
      <c r="ER2403" s="28"/>
      <c r="ES2403" s="28"/>
      <c r="ET2403" s="28"/>
      <c r="EY2403" s="194"/>
      <c r="FA2403" s="28"/>
      <c r="FB2403" s="28"/>
      <c r="FC2403" s="28"/>
      <c r="FH2403" s="194"/>
      <c r="FJ2403" s="28"/>
      <c r="FK2403" s="28"/>
      <c r="FL2403" s="28"/>
      <c r="FQ2403" s="194"/>
      <c r="FS2403" s="28"/>
      <c r="FT2403" s="28"/>
      <c r="FU2403" s="28"/>
      <c r="FZ2403" s="194"/>
      <c r="GB2403" s="28"/>
      <c r="GC2403" s="28"/>
      <c r="GD2403" s="28"/>
      <c r="GI2403" s="194"/>
      <c r="GK2403" s="28"/>
      <c r="GL2403" s="28"/>
      <c r="GM2403" s="28"/>
      <c r="GR2403" s="194"/>
      <c r="GT2403" s="28"/>
      <c r="GU2403" s="28"/>
      <c r="GV2403" s="28"/>
      <c r="HA2403" s="194"/>
      <c r="HC2403" s="28"/>
      <c r="HD2403" s="28"/>
      <c r="HE2403" s="28"/>
      <c r="HJ2403" s="28"/>
      <c r="HK2403" s="28"/>
      <c r="HL2403" s="28"/>
      <c r="HM2403" s="28"/>
      <c r="HN2403" s="28"/>
      <c r="HO2403" s="28"/>
      <c r="HP2403" s="28"/>
      <c r="HQ2403" s="28"/>
      <c r="HR2403" s="28"/>
      <c r="HS2403" s="28"/>
      <c r="HT2403" s="28"/>
      <c r="HU2403" s="28"/>
      <c r="HV2403" s="28"/>
      <c r="HW2403" s="28"/>
      <c r="HX2403" s="28"/>
      <c r="HY2403" s="28"/>
      <c r="HZ2403" s="28"/>
      <c r="IA2403" s="28"/>
      <c r="IB2403" s="28"/>
      <c r="IC2403" s="28"/>
      <c r="ID2403" s="28"/>
      <c r="IE2403" s="28"/>
      <c r="IF2403" s="28"/>
      <c r="IG2403" s="28"/>
      <c r="IH2403" s="28"/>
      <c r="II2403" s="28"/>
      <c r="IJ2403" s="28"/>
      <c r="IK2403" s="28"/>
      <c r="IL2403" s="28"/>
      <c r="IM2403" s="28"/>
      <c r="IN2403" s="28"/>
      <c r="IO2403" s="28"/>
    </row>
    <row r="2404" spans="1:249" s="50" customFormat="1" ht="14.25">
      <c r="A2404"/>
      <c r="B2404"/>
      <c r="C2404"/>
      <c r="D2404"/>
      <c r="E2404"/>
      <c r="F2404" s="10"/>
      <c r="G2404" s="1"/>
      <c r="H2404" s="1"/>
      <c r="I2404" s="1"/>
      <c r="J2404" s="2"/>
      <c r="K2404" s="1"/>
      <c r="L2404"/>
      <c r="M2404"/>
      <c r="N2404" s="28"/>
      <c r="O2404" s="28"/>
      <c r="T2404" s="194"/>
      <c r="V2404" s="28"/>
      <c r="W2404" s="28"/>
      <c r="X2404" s="28"/>
      <c r="AC2404" s="194"/>
      <c r="AE2404" s="28"/>
      <c r="AF2404" s="28"/>
      <c r="AG2404" s="28"/>
      <c r="AL2404" s="194"/>
      <c r="AN2404" s="28"/>
      <c r="AO2404" s="28"/>
      <c r="AP2404" s="28"/>
      <c r="AU2404" s="194"/>
      <c r="AW2404" s="28"/>
      <c r="AX2404" s="28"/>
      <c r="AY2404" s="28"/>
      <c r="BD2404" s="194"/>
      <c r="BF2404" s="28"/>
      <c r="BG2404" s="28"/>
      <c r="BH2404" s="28"/>
      <c r="BM2404" s="194"/>
      <c r="BO2404" s="28"/>
      <c r="BP2404" s="28"/>
      <c r="BQ2404" s="28"/>
      <c r="BV2404" s="194"/>
      <c r="BX2404" s="28"/>
      <c r="BY2404" s="28"/>
      <c r="BZ2404" s="28"/>
      <c r="CE2404" s="194"/>
      <c r="CG2404" s="28"/>
      <c r="CH2404" s="28"/>
      <c r="CI2404" s="28"/>
      <c r="CN2404" s="194"/>
      <c r="CP2404" s="28"/>
      <c r="CQ2404" s="28"/>
      <c r="CR2404" s="28"/>
      <c r="CW2404" s="194"/>
      <c r="CY2404" s="28"/>
      <c r="CZ2404" s="28"/>
      <c r="DA2404" s="28"/>
      <c r="DF2404" s="194"/>
      <c r="DH2404" s="28"/>
      <c r="DI2404" s="28"/>
      <c r="DJ2404" s="28"/>
      <c r="DO2404" s="194"/>
      <c r="DQ2404" s="28"/>
      <c r="DR2404" s="28"/>
      <c r="DS2404" s="28"/>
      <c r="DX2404" s="194"/>
      <c r="DZ2404" s="28"/>
      <c r="EA2404" s="28"/>
      <c r="EB2404" s="28"/>
      <c r="EG2404" s="194"/>
      <c r="EI2404" s="28"/>
      <c r="EJ2404" s="28"/>
      <c r="EK2404" s="28"/>
      <c r="EP2404" s="194"/>
      <c r="ER2404" s="28"/>
      <c r="ES2404" s="28"/>
      <c r="ET2404" s="28"/>
      <c r="EY2404" s="194"/>
      <c r="FA2404" s="28"/>
      <c r="FB2404" s="28"/>
      <c r="FC2404" s="28"/>
      <c r="FH2404" s="194"/>
      <c r="FJ2404" s="28"/>
      <c r="FK2404" s="28"/>
      <c r="FL2404" s="28"/>
      <c r="FQ2404" s="194"/>
      <c r="FS2404" s="28"/>
      <c r="FT2404" s="28"/>
      <c r="FU2404" s="28"/>
      <c r="FZ2404" s="194"/>
      <c r="GB2404" s="28"/>
      <c r="GC2404" s="28"/>
      <c r="GD2404" s="28"/>
      <c r="GI2404" s="194"/>
      <c r="GK2404" s="28"/>
      <c r="GL2404" s="28"/>
      <c r="GM2404" s="28"/>
      <c r="GR2404" s="194"/>
      <c r="GT2404" s="28"/>
      <c r="GU2404" s="28"/>
      <c r="GV2404" s="28"/>
      <c r="HA2404" s="194"/>
      <c r="HC2404" s="28"/>
      <c r="HD2404" s="28"/>
      <c r="HE2404" s="28"/>
      <c r="HJ2404" s="28"/>
      <c r="HK2404" s="28"/>
      <c r="HL2404" s="28"/>
      <c r="HM2404" s="28"/>
      <c r="HN2404" s="28"/>
      <c r="HO2404" s="28"/>
      <c r="HP2404" s="28"/>
      <c r="HQ2404" s="28"/>
      <c r="HR2404" s="28"/>
      <c r="HS2404" s="28"/>
      <c r="HT2404" s="28"/>
      <c r="HU2404" s="28"/>
      <c r="HV2404" s="28"/>
      <c r="HW2404" s="28"/>
      <c r="HX2404" s="28"/>
      <c r="HY2404" s="28"/>
      <c r="HZ2404" s="28"/>
      <c r="IA2404" s="28"/>
      <c r="IB2404" s="28"/>
      <c r="IC2404" s="28"/>
      <c r="ID2404" s="28"/>
      <c r="IE2404" s="28"/>
      <c r="IF2404" s="28"/>
      <c r="IG2404" s="28"/>
      <c r="IH2404" s="28"/>
      <c r="II2404" s="28"/>
      <c r="IJ2404" s="28"/>
      <c r="IK2404" s="28"/>
      <c r="IL2404" s="28"/>
      <c r="IM2404" s="28"/>
      <c r="IN2404" s="28"/>
      <c r="IO2404" s="28"/>
    </row>
    <row r="2405" spans="1:249" s="50" customFormat="1" ht="14.25">
      <c r="A2405"/>
      <c r="B2405"/>
      <c r="C2405"/>
      <c r="D2405"/>
      <c r="E2405"/>
      <c r="F2405" s="10"/>
      <c r="G2405" s="1"/>
      <c r="H2405" s="1"/>
      <c r="I2405" s="1"/>
      <c r="J2405" s="2"/>
      <c r="K2405" s="1"/>
      <c r="L2405"/>
      <c r="M2405"/>
      <c r="N2405" s="28"/>
      <c r="O2405" s="28"/>
      <c r="T2405" s="194"/>
      <c r="V2405" s="28"/>
      <c r="W2405" s="28"/>
      <c r="X2405" s="28"/>
      <c r="AC2405" s="194"/>
      <c r="AE2405" s="28"/>
      <c r="AF2405" s="28"/>
      <c r="AG2405" s="28"/>
      <c r="AL2405" s="194"/>
      <c r="AN2405" s="28"/>
      <c r="AO2405" s="28"/>
      <c r="AP2405" s="28"/>
      <c r="AU2405" s="194"/>
      <c r="AW2405" s="28"/>
      <c r="AX2405" s="28"/>
      <c r="AY2405" s="28"/>
      <c r="BD2405" s="194"/>
      <c r="BF2405" s="28"/>
      <c r="BG2405" s="28"/>
      <c r="BH2405" s="28"/>
      <c r="BM2405" s="194"/>
      <c r="BO2405" s="28"/>
      <c r="BP2405" s="28"/>
      <c r="BQ2405" s="28"/>
      <c r="BV2405" s="194"/>
      <c r="BX2405" s="28"/>
      <c r="BY2405" s="28"/>
      <c r="BZ2405" s="28"/>
      <c r="CE2405" s="194"/>
      <c r="CG2405" s="28"/>
      <c r="CH2405" s="28"/>
      <c r="CI2405" s="28"/>
      <c r="CN2405" s="194"/>
      <c r="CP2405" s="28"/>
      <c r="CQ2405" s="28"/>
      <c r="CR2405" s="28"/>
      <c r="CW2405" s="194"/>
      <c r="CY2405" s="28"/>
      <c r="CZ2405" s="28"/>
      <c r="DA2405" s="28"/>
      <c r="DF2405" s="194"/>
      <c r="DH2405" s="28"/>
      <c r="DI2405" s="28"/>
      <c r="DJ2405" s="28"/>
      <c r="DO2405" s="194"/>
      <c r="DQ2405" s="28"/>
      <c r="DR2405" s="28"/>
      <c r="DS2405" s="28"/>
      <c r="DX2405" s="194"/>
      <c r="DZ2405" s="28"/>
      <c r="EA2405" s="28"/>
      <c r="EB2405" s="28"/>
      <c r="EG2405" s="194"/>
      <c r="EI2405" s="28"/>
      <c r="EJ2405" s="28"/>
      <c r="EK2405" s="28"/>
      <c r="EP2405" s="194"/>
      <c r="ER2405" s="28"/>
      <c r="ES2405" s="28"/>
      <c r="ET2405" s="28"/>
      <c r="EY2405" s="194"/>
      <c r="FA2405" s="28"/>
      <c r="FB2405" s="28"/>
      <c r="FC2405" s="28"/>
      <c r="FH2405" s="194"/>
      <c r="FJ2405" s="28"/>
      <c r="FK2405" s="28"/>
      <c r="FL2405" s="28"/>
      <c r="FQ2405" s="194"/>
      <c r="FS2405" s="28"/>
      <c r="FT2405" s="28"/>
      <c r="FU2405" s="28"/>
      <c r="FZ2405" s="194"/>
      <c r="GB2405" s="28"/>
      <c r="GC2405" s="28"/>
      <c r="GD2405" s="28"/>
      <c r="GI2405" s="194"/>
      <c r="GK2405" s="28"/>
      <c r="GL2405" s="28"/>
      <c r="GM2405" s="28"/>
      <c r="GR2405" s="194"/>
      <c r="GT2405" s="28"/>
      <c r="GU2405" s="28"/>
      <c r="GV2405" s="28"/>
      <c r="HA2405" s="194"/>
      <c r="HC2405" s="28"/>
      <c r="HD2405" s="28"/>
      <c r="HE2405" s="28"/>
      <c r="HJ2405" s="28"/>
      <c r="HK2405" s="28"/>
      <c r="HL2405" s="28"/>
      <c r="HM2405" s="28"/>
      <c r="HN2405" s="28"/>
      <c r="HO2405" s="28"/>
      <c r="HP2405" s="28"/>
      <c r="HQ2405" s="28"/>
      <c r="HR2405" s="28"/>
      <c r="HS2405" s="28"/>
      <c r="HT2405" s="28"/>
      <c r="HU2405" s="28"/>
      <c r="HV2405" s="28"/>
      <c r="HW2405" s="28"/>
      <c r="HX2405" s="28"/>
      <c r="HY2405" s="28"/>
      <c r="HZ2405" s="28"/>
      <c r="IA2405" s="28"/>
      <c r="IB2405" s="28"/>
      <c r="IC2405" s="28"/>
      <c r="ID2405" s="28"/>
      <c r="IE2405" s="28"/>
      <c r="IF2405" s="28"/>
      <c r="IG2405" s="28"/>
      <c r="IH2405" s="28"/>
      <c r="II2405" s="28"/>
      <c r="IJ2405" s="28"/>
      <c r="IK2405" s="28"/>
      <c r="IL2405" s="28"/>
      <c r="IM2405" s="28"/>
      <c r="IN2405" s="28"/>
      <c r="IO2405" s="28"/>
    </row>
    <row r="2406" spans="1:249" s="50" customFormat="1" ht="14.25">
      <c r="A2406"/>
      <c r="B2406"/>
      <c r="C2406"/>
      <c r="D2406"/>
      <c r="E2406"/>
      <c r="F2406" s="10"/>
      <c r="G2406" s="1"/>
      <c r="H2406" s="1"/>
      <c r="I2406" s="1"/>
      <c r="J2406" s="2"/>
      <c r="K2406" s="1"/>
      <c r="L2406"/>
      <c r="M2406"/>
      <c r="N2406" s="28"/>
      <c r="O2406" s="28"/>
      <c r="T2406" s="194"/>
      <c r="V2406" s="28"/>
      <c r="W2406" s="28"/>
      <c r="X2406" s="28"/>
      <c r="AC2406" s="194"/>
      <c r="AE2406" s="28"/>
      <c r="AF2406" s="28"/>
      <c r="AG2406" s="28"/>
      <c r="AL2406" s="194"/>
      <c r="AN2406" s="28"/>
      <c r="AO2406" s="28"/>
      <c r="AP2406" s="28"/>
      <c r="AU2406" s="194"/>
      <c r="AW2406" s="28"/>
      <c r="AX2406" s="28"/>
      <c r="AY2406" s="28"/>
      <c r="BD2406" s="194"/>
      <c r="BF2406" s="28"/>
      <c r="BG2406" s="28"/>
      <c r="BH2406" s="28"/>
      <c r="BM2406" s="194"/>
      <c r="BO2406" s="28"/>
      <c r="BP2406" s="28"/>
      <c r="BQ2406" s="28"/>
      <c r="BV2406" s="194"/>
      <c r="BX2406" s="28"/>
      <c r="BY2406" s="28"/>
      <c r="BZ2406" s="28"/>
      <c r="CE2406" s="194"/>
      <c r="CG2406" s="28"/>
      <c r="CH2406" s="28"/>
      <c r="CI2406" s="28"/>
      <c r="CN2406" s="194"/>
      <c r="CP2406" s="28"/>
      <c r="CQ2406" s="28"/>
      <c r="CR2406" s="28"/>
      <c r="CW2406" s="194"/>
      <c r="CY2406" s="28"/>
      <c r="CZ2406" s="28"/>
      <c r="DA2406" s="28"/>
      <c r="DF2406" s="194"/>
      <c r="DH2406" s="28"/>
      <c r="DI2406" s="28"/>
      <c r="DJ2406" s="28"/>
      <c r="DO2406" s="194"/>
      <c r="DQ2406" s="28"/>
      <c r="DR2406" s="28"/>
      <c r="DS2406" s="28"/>
      <c r="DX2406" s="194"/>
      <c r="DZ2406" s="28"/>
      <c r="EA2406" s="28"/>
      <c r="EB2406" s="28"/>
      <c r="EG2406" s="194"/>
      <c r="EI2406" s="28"/>
      <c r="EJ2406" s="28"/>
      <c r="EK2406" s="28"/>
      <c r="EP2406" s="194"/>
      <c r="ER2406" s="28"/>
      <c r="ES2406" s="28"/>
      <c r="ET2406" s="28"/>
      <c r="EY2406" s="194"/>
      <c r="FA2406" s="28"/>
      <c r="FB2406" s="28"/>
      <c r="FC2406" s="28"/>
      <c r="FH2406" s="194"/>
      <c r="FJ2406" s="28"/>
      <c r="FK2406" s="28"/>
      <c r="FL2406" s="28"/>
      <c r="FQ2406" s="194"/>
      <c r="FS2406" s="28"/>
      <c r="FT2406" s="28"/>
      <c r="FU2406" s="28"/>
      <c r="FZ2406" s="194"/>
      <c r="GB2406" s="28"/>
      <c r="GC2406" s="28"/>
      <c r="GD2406" s="28"/>
      <c r="GI2406" s="194"/>
      <c r="GK2406" s="28"/>
      <c r="GL2406" s="28"/>
      <c r="GM2406" s="28"/>
      <c r="GR2406" s="194"/>
      <c r="GT2406" s="28"/>
      <c r="GU2406" s="28"/>
      <c r="GV2406" s="28"/>
      <c r="HA2406" s="194"/>
      <c r="HC2406" s="28"/>
      <c r="HD2406" s="28"/>
      <c r="HE2406" s="28"/>
      <c r="HJ2406" s="28"/>
      <c r="HK2406" s="28"/>
      <c r="HL2406" s="28"/>
      <c r="HM2406" s="28"/>
      <c r="HN2406" s="28"/>
      <c r="HO2406" s="28"/>
      <c r="HP2406" s="28"/>
      <c r="HQ2406" s="28"/>
      <c r="HR2406" s="28"/>
      <c r="HS2406" s="28"/>
      <c r="HT2406" s="28"/>
      <c r="HU2406" s="28"/>
      <c r="HV2406" s="28"/>
      <c r="HW2406" s="28"/>
      <c r="HX2406" s="28"/>
      <c r="HY2406" s="28"/>
      <c r="HZ2406" s="28"/>
      <c r="IA2406" s="28"/>
      <c r="IB2406" s="28"/>
      <c r="IC2406" s="28"/>
      <c r="ID2406" s="28"/>
      <c r="IE2406" s="28"/>
      <c r="IF2406" s="28"/>
      <c r="IG2406" s="28"/>
      <c r="IH2406" s="28"/>
      <c r="II2406" s="28"/>
      <c r="IJ2406" s="28"/>
      <c r="IK2406" s="28"/>
      <c r="IL2406" s="28"/>
      <c r="IM2406" s="28"/>
      <c r="IN2406" s="28"/>
      <c r="IO2406" s="28"/>
    </row>
    <row r="2407" spans="1:249" s="50" customFormat="1" ht="14.25">
      <c r="A2407"/>
      <c r="B2407"/>
      <c r="C2407"/>
      <c r="D2407"/>
      <c r="E2407"/>
      <c r="F2407" s="10"/>
      <c r="G2407" s="1"/>
      <c r="H2407" s="1"/>
      <c r="I2407" s="1"/>
      <c r="J2407" s="2"/>
      <c r="K2407" s="1"/>
      <c r="L2407"/>
      <c r="M2407"/>
      <c r="N2407" s="28"/>
      <c r="O2407" s="28"/>
      <c r="T2407" s="194"/>
      <c r="V2407" s="28"/>
      <c r="W2407" s="28"/>
      <c r="X2407" s="28"/>
      <c r="AC2407" s="194"/>
      <c r="AE2407" s="28"/>
      <c r="AF2407" s="28"/>
      <c r="AG2407" s="28"/>
      <c r="AL2407" s="194"/>
      <c r="AN2407" s="28"/>
      <c r="AO2407" s="28"/>
      <c r="AP2407" s="28"/>
      <c r="AU2407" s="194"/>
      <c r="AW2407" s="28"/>
      <c r="AX2407" s="28"/>
      <c r="AY2407" s="28"/>
      <c r="BD2407" s="194"/>
      <c r="BF2407" s="28"/>
      <c r="BG2407" s="28"/>
      <c r="BH2407" s="28"/>
      <c r="BM2407" s="194"/>
      <c r="BO2407" s="28"/>
      <c r="BP2407" s="28"/>
      <c r="BQ2407" s="28"/>
      <c r="BV2407" s="194"/>
      <c r="BX2407" s="28"/>
      <c r="BY2407" s="28"/>
      <c r="BZ2407" s="28"/>
      <c r="CE2407" s="194"/>
      <c r="CG2407" s="28"/>
      <c r="CH2407" s="28"/>
      <c r="CI2407" s="28"/>
      <c r="CN2407" s="194"/>
      <c r="CP2407" s="28"/>
      <c r="CQ2407" s="28"/>
      <c r="CR2407" s="28"/>
      <c r="CW2407" s="194"/>
      <c r="CY2407" s="28"/>
      <c r="CZ2407" s="28"/>
      <c r="DA2407" s="28"/>
      <c r="DF2407" s="194"/>
      <c r="DH2407" s="28"/>
      <c r="DI2407" s="28"/>
      <c r="DJ2407" s="28"/>
      <c r="DO2407" s="194"/>
      <c r="DQ2407" s="28"/>
      <c r="DR2407" s="28"/>
      <c r="DS2407" s="28"/>
      <c r="DX2407" s="194"/>
      <c r="DZ2407" s="28"/>
      <c r="EA2407" s="28"/>
      <c r="EB2407" s="28"/>
      <c r="EG2407" s="194"/>
      <c r="EI2407" s="28"/>
      <c r="EJ2407" s="28"/>
      <c r="EK2407" s="28"/>
      <c r="EP2407" s="194"/>
      <c r="ER2407" s="28"/>
      <c r="ES2407" s="28"/>
      <c r="ET2407" s="28"/>
      <c r="EY2407" s="194"/>
      <c r="FA2407" s="28"/>
      <c r="FB2407" s="28"/>
      <c r="FC2407" s="28"/>
      <c r="FH2407" s="194"/>
      <c r="FJ2407" s="28"/>
      <c r="FK2407" s="28"/>
      <c r="FL2407" s="28"/>
      <c r="FQ2407" s="194"/>
      <c r="FS2407" s="28"/>
      <c r="FT2407" s="28"/>
      <c r="FU2407" s="28"/>
      <c r="FZ2407" s="194"/>
      <c r="GB2407" s="28"/>
      <c r="GC2407" s="28"/>
      <c r="GD2407" s="28"/>
      <c r="GI2407" s="194"/>
      <c r="GK2407" s="28"/>
      <c r="GL2407" s="28"/>
      <c r="GM2407" s="28"/>
      <c r="GR2407" s="194"/>
      <c r="GT2407" s="28"/>
      <c r="GU2407" s="28"/>
      <c r="GV2407" s="28"/>
      <c r="HA2407" s="194"/>
      <c r="HC2407" s="28"/>
      <c r="HD2407" s="28"/>
      <c r="HE2407" s="28"/>
      <c r="HJ2407" s="28"/>
      <c r="HK2407" s="28"/>
      <c r="HL2407" s="28"/>
      <c r="HM2407" s="28"/>
      <c r="HN2407" s="28"/>
      <c r="HO2407" s="28"/>
      <c r="HP2407" s="28"/>
      <c r="HQ2407" s="28"/>
      <c r="HR2407" s="28"/>
      <c r="HS2407" s="28"/>
      <c r="HT2407" s="28"/>
      <c r="HU2407" s="28"/>
      <c r="HV2407" s="28"/>
      <c r="HW2407" s="28"/>
      <c r="HX2407" s="28"/>
      <c r="HY2407" s="28"/>
      <c r="HZ2407" s="28"/>
      <c r="IA2407" s="28"/>
      <c r="IB2407" s="28"/>
      <c r="IC2407" s="28"/>
      <c r="ID2407" s="28"/>
      <c r="IE2407" s="28"/>
      <c r="IF2407" s="28"/>
      <c r="IG2407" s="28"/>
      <c r="IH2407" s="28"/>
      <c r="II2407" s="28"/>
      <c r="IJ2407" s="28"/>
      <c r="IK2407" s="28"/>
      <c r="IL2407" s="28"/>
      <c r="IM2407" s="28"/>
      <c r="IN2407" s="28"/>
      <c r="IO2407" s="28"/>
    </row>
    <row r="2408" spans="1:249" s="50" customFormat="1" ht="14.25">
      <c r="A2408"/>
      <c r="B2408"/>
      <c r="C2408"/>
      <c r="D2408"/>
      <c r="E2408"/>
      <c r="F2408" s="10"/>
      <c r="G2408" s="1"/>
      <c r="H2408" s="1"/>
      <c r="I2408" s="1"/>
      <c r="J2408" s="2"/>
      <c r="K2408" s="1"/>
      <c r="L2408"/>
      <c r="M2408"/>
      <c r="N2408" s="28"/>
      <c r="O2408" s="28"/>
      <c r="T2408" s="194"/>
      <c r="V2408" s="28"/>
      <c r="W2408" s="28"/>
      <c r="X2408" s="28"/>
      <c r="AC2408" s="194"/>
      <c r="AE2408" s="28"/>
      <c r="AF2408" s="28"/>
      <c r="AG2408" s="28"/>
      <c r="AL2408" s="194"/>
      <c r="AN2408" s="28"/>
      <c r="AO2408" s="28"/>
      <c r="AP2408" s="28"/>
      <c r="AU2408" s="194"/>
      <c r="AW2408" s="28"/>
      <c r="AX2408" s="28"/>
      <c r="AY2408" s="28"/>
      <c r="BD2408" s="194"/>
      <c r="BF2408" s="28"/>
      <c r="BG2408" s="28"/>
      <c r="BH2408" s="28"/>
      <c r="BM2408" s="194"/>
      <c r="BO2408" s="28"/>
      <c r="BP2408" s="28"/>
      <c r="BQ2408" s="28"/>
      <c r="BV2408" s="194"/>
      <c r="BX2408" s="28"/>
      <c r="BY2408" s="28"/>
      <c r="BZ2408" s="28"/>
      <c r="CE2408" s="194"/>
      <c r="CG2408" s="28"/>
      <c r="CH2408" s="28"/>
      <c r="CI2408" s="28"/>
      <c r="CN2408" s="194"/>
      <c r="CP2408" s="28"/>
      <c r="CQ2408" s="28"/>
      <c r="CR2408" s="28"/>
      <c r="CW2408" s="194"/>
      <c r="CY2408" s="28"/>
      <c r="CZ2408" s="28"/>
      <c r="DA2408" s="28"/>
      <c r="DF2408" s="194"/>
      <c r="DH2408" s="28"/>
      <c r="DI2408" s="28"/>
      <c r="DJ2408" s="28"/>
      <c r="DO2408" s="194"/>
      <c r="DQ2408" s="28"/>
      <c r="DR2408" s="28"/>
      <c r="DS2408" s="28"/>
      <c r="DX2408" s="194"/>
      <c r="DZ2408" s="28"/>
      <c r="EA2408" s="28"/>
      <c r="EB2408" s="28"/>
      <c r="EG2408" s="194"/>
      <c r="EI2408" s="28"/>
      <c r="EJ2408" s="28"/>
      <c r="EK2408" s="28"/>
      <c r="EP2408" s="194"/>
      <c r="ER2408" s="28"/>
      <c r="ES2408" s="28"/>
      <c r="ET2408" s="28"/>
      <c r="EY2408" s="194"/>
      <c r="FA2408" s="28"/>
      <c r="FB2408" s="28"/>
      <c r="FC2408" s="28"/>
      <c r="FH2408" s="194"/>
      <c r="FJ2408" s="28"/>
      <c r="FK2408" s="28"/>
      <c r="FL2408" s="28"/>
      <c r="FQ2408" s="194"/>
      <c r="FS2408" s="28"/>
      <c r="FT2408" s="28"/>
      <c r="FU2408" s="28"/>
      <c r="FZ2408" s="194"/>
      <c r="GB2408" s="28"/>
      <c r="GC2408" s="28"/>
      <c r="GD2408" s="28"/>
      <c r="GI2408" s="194"/>
      <c r="GK2408" s="28"/>
      <c r="GL2408" s="28"/>
      <c r="GM2408" s="28"/>
      <c r="GR2408" s="194"/>
      <c r="GT2408" s="28"/>
      <c r="GU2408" s="28"/>
      <c r="GV2408" s="28"/>
      <c r="HA2408" s="194"/>
      <c r="HC2408" s="28"/>
      <c r="HD2408" s="28"/>
      <c r="HE2408" s="28"/>
      <c r="HJ2408" s="28"/>
      <c r="HK2408" s="28"/>
      <c r="HL2408" s="28"/>
      <c r="HM2408" s="28"/>
      <c r="HN2408" s="28"/>
      <c r="HO2408" s="28"/>
      <c r="HP2408" s="28"/>
      <c r="HQ2408" s="28"/>
      <c r="HR2408" s="28"/>
      <c r="HS2408" s="28"/>
      <c r="HT2408" s="28"/>
      <c r="HU2408" s="28"/>
      <c r="HV2408" s="28"/>
      <c r="HW2408" s="28"/>
      <c r="HX2408" s="28"/>
      <c r="HY2408" s="28"/>
      <c r="HZ2408" s="28"/>
      <c r="IA2408" s="28"/>
      <c r="IB2408" s="28"/>
      <c r="IC2408" s="28"/>
      <c r="ID2408" s="28"/>
      <c r="IE2408" s="28"/>
      <c r="IF2408" s="28"/>
      <c r="IG2408" s="28"/>
      <c r="IH2408" s="28"/>
      <c r="II2408" s="28"/>
      <c r="IJ2408" s="28"/>
      <c r="IK2408" s="28"/>
      <c r="IL2408" s="28"/>
      <c r="IM2408" s="28"/>
      <c r="IN2408" s="28"/>
      <c r="IO2408" s="28"/>
    </row>
    <row r="2409" spans="1:249" s="50" customFormat="1" ht="14.25">
      <c r="A2409"/>
      <c r="B2409"/>
      <c r="C2409"/>
      <c r="D2409"/>
      <c r="E2409"/>
      <c r="F2409" s="10"/>
      <c r="G2409" s="1"/>
      <c r="H2409" s="1"/>
      <c r="I2409" s="1"/>
      <c r="J2409" s="2"/>
      <c r="K2409" s="1"/>
      <c r="L2409"/>
      <c r="M2409"/>
      <c r="N2409" s="28"/>
      <c r="O2409" s="28"/>
      <c r="T2409" s="194"/>
      <c r="V2409" s="28"/>
      <c r="W2409" s="28"/>
      <c r="X2409" s="28"/>
      <c r="AC2409" s="194"/>
      <c r="AE2409" s="28"/>
      <c r="AF2409" s="28"/>
      <c r="AG2409" s="28"/>
      <c r="AL2409" s="194"/>
      <c r="AN2409" s="28"/>
      <c r="AO2409" s="28"/>
      <c r="AP2409" s="28"/>
      <c r="AU2409" s="194"/>
      <c r="AW2409" s="28"/>
      <c r="AX2409" s="28"/>
      <c r="AY2409" s="28"/>
      <c r="BD2409" s="194"/>
      <c r="BF2409" s="28"/>
      <c r="BG2409" s="28"/>
      <c r="BH2409" s="28"/>
      <c r="BM2409" s="194"/>
      <c r="BO2409" s="28"/>
      <c r="BP2409" s="28"/>
      <c r="BQ2409" s="28"/>
      <c r="BV2409" s="194"/>
      <c r="BX2409" s="28"/>
      <c r="BY2409" s="28"/>
      <c r="BZ2409" s="28"/>
      <c r="CE2409" s="194"/>
      <c r="CG2409" s="28"/>
      <c r="CH2409" s="28"/>
      <c r="CI2409" s="28"/>
      <c r="CN2409" s="194"/>
      <c r="CP2409" s="28"/>
      <c r="CQ2409" s="28"/>
      <c r="CR2409" s="28"/>
      <c r="CW2409" s="194"/>
      <c r="CY2409" s="28"/>
      <c r="CZ2409" s="28"/>
      <c r="DA2409" s="28"/>
      <c r="DF2409" s="194"/>
      <c r="DH2409" s="28"/>
      <c r="DI2409" s="28"/>
      <c r="DJ2409" s="28"/>
      <c r="DO2409" s="194"/>
      <c r="DQ2409" s="28"/>
      <c r="DR2409" s="28"/>
      <c r="DS2409" s="28"/>
      <c r="DX2409" s="194"/>
      <c r="DZ2409" s="28"/>
      <c r="EA2409" s="28"/>
      <c r="EB2409" s="28"/>
      <c r="EG2409" s="194"/>
      <c r="EI2409" s="28"/>
      <c r="EJ2409" s="28"/>
      <c r="EK2409" s="28"/>
      <c r="EP2409" s="194"/>
      <c r="ER2409" s="28"/>
      <c r="ES2409" s="28"/>
      <c r="ET2409" s="28"/>
      <c r="EY2409" s="194"/>
      <c r="FA2409" s="28"/>
      <c r="FB2409" s="28"/>
      <c r="FC2409" s="28"/>
      <c r="FH2409" s="194"/>
      <c r="FJ2409" s="28"/>
      <c r="FK2409" s="28"/>
      <c r="FL2409" s="28"/>
      <c r="FQ2409" s="194"/>
      <c r="FS2409" s="28"/>
      <c r="FT2409" s="28"/>
      <c r="FU2409" s="28"/>
      <c r="FZ2409" s="194"/>
      <c r="GB2409" s="28"/>
      <c r="GC2409" s="28"/>
      <c r="GD2409" s="28"/>
      <c r="GI2409" s="194"/>
      <c r="GK2409" s="28"/>
      <c r="GL2409" s="28"/>
      <c r="GM2409" s="28"/>
      <c r="GR2409" s="194"/>
      <c r="GT2409" s="28"/>
      <c r="GU2409" s="28"/>
      <c r="GV2409" s="28"/>
      <c r="HA2409" s="194"/>
      <c r="HC2409" s="28"/>
      <c r="HD2409" s="28"/>
      <c r="HE2409" s="28"/>
      <c r="HJ2409" s="28"/>
      <c r="HK2409" s="28"/>
      <c r="HL2409" s="28"/>
      <c r="HM2409" s="28"/>
      <c r="HN2409" s="28"/>
      <c r="HO2409" s="28"/>
      <c r="HP2409" s="28"/>
      <c r="HQ2409" s="28"/>
      <c r="HR2409" s="28"/>
      <c r="HS2409" s="28"/>
      <c r="HT2409" s="28"/>
      <c r="HU2409" s="28"/>
      <c r="HV2409" s="28"/>
      <c r="HW2409" s="28"/>
      <c r="HX2409" s="28"/>
      <c r="HY2409" s="28"/>
      <c r="HZ2409" s="28"/>
      <c r="IA2409" s="28"/>
      <c r="IB2409" s="28"/>
      <c r="IC2409" s="28"/>
      <c r="ID2409" s="28"/>
      <c r="IE2409" s="28"/>
      <c r="IF2409" s="28"/>
      <c r="IG2409" s="28"/>
      <c r="IH2409" s="28"/>
      <c r="II2409" s="28"/>
      <c r="IJ2409" s="28"/>
      <c r="IK2409" s="28"/>
      <c r="IL2409" s="28"/>
      <c r="IM2409" s="28"/>
      <c r="IN2409" s="28"/>
      <c r="IO2409" s="28"/>
    </row>
    <row r="2410" spans="1:249" s="50" customFormat="1" ht="14.25">
      <c r="A2410"/>
      <c r="B2410"/>
      <c r="C2410"/>
      <c r="D2410"/>
      <c r="E2410"/>
      <c r="F2410" s="10"/>
      <c r="G2410" s="1"/>
      <c r="H2410" s="1"/>
      <c r="I2410" s="1"/>
      <c r="J2410" s="2"/>
      <c r="K2410" s="1"/>
      <c r="L2410"/>
      <c r="M2410"/>
      <c r="N2410" s="28"/>
      <c r="O2410" s="28"/>
      <c r="T2410" s="194"/>
      <c r="V2410" s="28"/>
      <c r="W2410" s="28"/>
      <c r="X2410" s="28"/>
      <c r="AC2410" s="194"/>
      <c r="AE2410" s="28"/>
      <c r="AF2410" s="28"/>
      <c r="AG2410" s="28"/>
      <c r="AL2410" s="194"/>
      <c r="AN2410" s="28"/>
      <c r="AO2410" s="28"/>
      <c r="AP2410" s="28"/>
      <c r="AU2410" s="194"/>
      <c r="AW2410" s="28"/>
      <c r="AX2410" s="28"/>
      <c r="AY2410" s="28"/>
      <c r="BD2410" s="194"/>
      <c r="BF2410" s="28"/>
      <c r="BG2410" s="28"/>
      <c r="BH2410" s="28"/>
      <c r="BM2410" s="194"/>
      <c r="BO2410" s="28"/>
      <c r="BP2410" s="28"/>
      <c r="BQ2410" s="28"/>
      <c r="BV2410" s="194"/>
      <c r="BX2410" s="28"/>
      <c r="BY2410" s="28"/>
      <c r="BZ2410" s="28"/>
      <c r="CE2410" s="194"/>
      <c r="CG2410" s="28"/>
      <c r="CH2410" s="28"/>
      <c r="CI2410" s="28"/>
      <c r="CN2410" s="194"/>
      <c r="CP2410" s="28"/>
      <c r="CQ2410" s="28"/>
      <c r="CR2410" s="28"/>
      <c r="CW2410" s="194"/>
      <c r="CY2410" s="28"/>
      <c r="CZ2410" s="28"/>
      <c r="DA2410" s="28"/>
      <c r="DF2410" s="194"/>
      <c r="DH2410" s="28"/>
      <c r="DI2410" s="28"/>
      <c r="DJ2410" s="28"/>
      <c r="DO2410" s="194"/>
      <c r="DQ2410" s="28"/>
      <c r="DR2410" s="28"/>
      <c r="DS2410" s="28"/>
      <c r="DX2410" s="194"/>
      <c r="DZ2410" s="28"/>
      <c r="EA2410" s="28"/>
      <c r="EB2410" s="28"/>
      <c r="EG2410" s="194"/>
      <c r="EI2410" s="28"/>
      <c r="EJ2410" s="28"/>
      <c r="EK2410" s="28"/>
      <c r="EP2410" s="194"/>
      <c r="ER2410" s="28"/>
      <c r="ES2410" s="28"/>
      <c r="ET2410" s="28"/>
      <c r="EY2410" s="194"/>
      <c r="FA2410" s="28"/>
      <c r="FB2410" s="28"/>
      <c r="FC2410" s="28"/>
      <c r="FH2410" s="194"/>
      <c r="FJ2410" s="28"/>
      <c r="FK2410" s="28"/>
      <c r="FL2410" s="28"/>
      <c r="FQ2410" s="194"/>
      <c r="FS2410" s="28"/>
      <c r="FT2410" s="28"/>
      <c r="FU2410" s="28"/>
      <c r="FZ2410" s="194"/>
      <c r="GB2410" s="28"/>
      <c r="GC2410" s="28"/>
      <c r="GD2410" s="28"/>
      <c r="GI2410" s="194"/>
      <c r="GK2410" s="28"/>
      <c r="GL2410" s="28"/>
      <c r="GM2410" s="28"/>
      <c r="GR2410" s="194"/>
      <c r="GT2410" s="28"/>
      <c r="GU2410" s="28"/>
      <c r="GV2410" s="28"/>
      <c r="HA2410" s="194"/>
      <c r="HC2410" s="28"/>
      <c r="HD2410" s="28"/>
      <c r="HE2410" s="28"/>
      <c r="HJ2410" s="28"/>
      <c r="HK2410" s="28"/>
      <c r="HL2410" s="28"/>
      <c r="HM2410" s="28"/>
      <c r="HN2410" s="28"/>
      <c r="HO2410" s="28"/>
      <c r="HP2410" s="28"/>
      <c r="HQ2410" s="28"/>
      <c r="HR2410" s="28"/>
      <c r="HS2410" s="28"/>
      <c r="HT2410" s="28"/>
      <c r="HU2410" s="28"/>
      <c r="HV2410" s="28"/>
      <c r="HW2410" s="28"/>
      <c r="HX2410" s="28"/>
      <c r="HY2410" s="28"/>
      <c r="HZ2410" s="28"/>
      <c r="IA2410" s="28"/>
      <c r="IB2410" s="28"/>
      <c r="IC2410" s="28"/>
      <c r="ID2410" s="28"/>
      <c r="IE2410" s="28"/>
      <c r="IF2410" s="28"/>
      <c r="IG2410" s="28"/>
      <c r="IH2410" s="28"/>
      <c r="II2410" s="28"/>
      <c r="IJ2410" s="28"/>
      <c r="IK2410" s="28"/>
      <c r="IL2410" s="28"/>
      <c r="IM2410" s="28"/>
      <c r="IN2410" s="28"/>
      <c r="IO2410" s="28"/>
    </row>
    <row r="2411" spans="1:249" s="50" customFormat="1" ht="14.25">
      <c r="A2411"/>
      <c r="B2411"/>
      <c r="C2411"/>
      <c r="D2411"/>
      <c r="E2411"/>
      <c r="F2411" s="10"/>
      <c r="G2411" s="1"/>
      <c r="H2411" s="1"/>
      <c r="I2411" s="1"/>
      <c r="J2411" s="2"/>
      <c r="K2411" s="1"/>
      <c r="L2411"/>
      <c r="M2411"/>
      <c r="N2411" s="28"/>
      <c r="O2411" s="28"/>
      <c r="T2411" s="194"/>
      <c r="V2411" s="28"/>
      <c r="W2411" s="28"/>
      <c r="X2411" s="28"/>
      <c r="AC2411" s="194"/>
      <c r="AE2411" s="28"/>
      <c r="AF2411" s="28"/>
      <c r="AG2411" s="28"/>
      <c r="AL2411" s="194"/>
      <c r="AN2411" s="28"/>
      <c r="AO2411" s="28"/>
      <c r="AP2411" s="28"/>
      <c r="AU2411" s="194"/>
      <c r="AW2411" s="28"/>
      <c r="AX2411" s="28"/>
      <c r="AY2411" s="28"/>
      <c r="BD2411" s="194"/>
      <c r="BF2411" s="28"/>
      <c r="BG2411" s="28"/>
      <c r="BH2411" s="28"/>
      <c r="BM2411" s="194"/>
      <c r="BO2411" s="28"/>
      <c r="BP2411" s="28"/>
      <c r="BQ2411" s="28"/>
      <c r="BV2411" s="194"/>
      <c r="BX2411" s="28"/>
      <c r="BY2411" s="28"/>
      <c r="BZ2411" s="28"/>
      <c r="CE2411" s="194"/>
      <c r="CG2411" s="28"/>
      <c r="CH2411" s="28"/>
      <c r="CI2411" s="28"/>
      <c r="CN2411" s="194"/>
      <c r="CP2411" s="28"/>
      <c r="CQ2411" s="28"/>
      <c r="CR2411" s="28"/>
      <c r="CW2411" s="194"/>
      <c r="CY2411" s="28"/>
      <c r="CZ2411" s="28"/>
      <c r="DA2411" s="28"/>
      <c r="DF2411" s="194"/>
      <c r="DH2411" s="28"/>
      <c r="DI2411" s="28"/>
      <c r="DJ2411" s="28"/>
      <c r="DO2411" s="194"/>
      <c r="DQ2411" s="28"/>
      <c r="DR2411" s="28"/>
      <c r="DS2411" s="28"/>
      <c r="DX2411" s="194"/>
      <c r="DZ2411" s="28"/>
      <c r="EA2411" s="28"/>
      <c r="EB2411" s="28"/>
      <c r="EG2411" s="194"/>
      <c r="EI2411" s="28"/>
      <c r="EJ2411" s="28"/>
      <c r="EK2411" s="28"/>
      <c r="EP2411" s="194"/>
      <c r="ER2411" s="28"/>
      <c r="ES2411" s="28"/>
      <c r="ET2411" s="28"/>
      <c r="EY2411" s="194"/>
      <c r="FA2411" s="28"/>
      <c r="FB2411" s="28"/>
      <c r="FC2411" s="28"/>
      <c r="FH2411" s="194"/>
      <c r="FJ2411" s="28"/>
      <c r="FK2411" s="28"/>
      <c r="FL2411" s="28"/>
      <c r="FQ2411" s="194"/>
      <c r="FS2411" s="28"/>
      <c r="FT2411" s="28"/>
      <c r="FU2411" s="28"/>
      <c r="FZ2411" s="194"/>
      <c r="GB2411" s="28"/>
      <c r="GC2411" s="28"/>
      <c r="GD2411" s="28"/>
      <c r="GI2411" s="194"/>
      <c r="GK2411" s="28"/>
      <c r="GL2411" s="28"/>
      <c r="GM2411" s="28"/>
      <c r="GR2411" s="194"/>
      <c r="GT2411" s="28"/>
      <c r="GU2411" s="28"/>
      <c r="GV2411" s="28"/>
      <c r="HA2411" s="194"/>
      <c r="HC2411" s="28"/>
      <c r="HD2411" s="28"/>
      <c r="HE2411" s="28"/>
      <c r="HJ2411" s="28"/>
      <c r="HK2411" s="28"/>
      <c r="HL2411" s="28"/>
      <c r="HM2411" s="28"/>
      <c r="HN2411" s="28"/>
      <c r="HO2411" s="28"/>
      <c r="HP2411" s="28"/>
      <c r="HQ2411" s="28"/>
      <c r="HR2411" s="28"/>
      <c r="HS2411" s="28"/>
      <c r="HT2411" s="28"/>
      <c r="HU2411" s="28"/>
      <c r="HV2411" s="28"/>
      <c r="HW2411" s="28"/>
      <c r="HX2411" s="28"/>
      <c r="HY2411" s="28"/>
      <c r="HZ2411" s="28"/>
      <c r="IA2411" s="28"/>
      <c r="IB2411" s="28"/>
      <c r="IC2411" s="28"/>
      <c r="ID2411" s="28"/>
      <c r="IE2411" s="28"/>
      <c r="IF2411" s="28"/>
      <c r="IG2411" s="28"/>
      <c r="IH2411" s="28"/>
      <c r="II2411" s="28"/>
      <c r="IJ2411" s="28"/>
      <c r="IK2411" s="28"/>
      <c r="IL2411" s="28"/>
      <c r="IM2411" s="28"/>
      <c r="IN2411" s="28"/>
      <c r="IO2411" s="28"/>
    </row>
    <row r="2412" spans="1:249" s="50" customFormat="1" ht="14.25">
      <c r="A2412"/>
      <c r="B2412"/>
      <c r="C2412"/>
      <c r="D2412"/>
      <c r="E2412"/>
      <c r="F2412" s="10"/>
      <c r="G2412" s="1"/>
      <c r="H2412" s="1"/>
      <c r="I2412" s="1"/>
      <c r="J2412" s="2"/>
      <c r="K2412" s="1"/>
      <c r="L2412"/>
      <c r="M2412"/>
      <c r="N2412" s="28"/>
      <c r="O2412" s="28"/>
      <c r="T2412" s="194"/>
      <c r="V2412" s="28"/>
      <c r="W2412" s="28"/>
      <c r="X2412" s="28"/>
      <c r="AC2412" s="194"/>
      <c r="AE2412" s="28"/>
      <c r="AF2412" s="28"/>
      <c r="AG2412" s="28"/>
      <c r="AL2412" s="194"/>
      <c r="AN2412" s="28"/>
      <c r="AO2412" s="28"/>
      <c r="AP2412" s="28"/>
      <c r="AU2412" s="194"/>
      <c r="AW2412" s="28"/>
      <c r="AX2412" s="28"/>
      <c r="AY2412" s="28"/>
      <c r="BD2412" s="194"/>
      <c r="BF2412" s="28"/>
      <c r="BG2412" s="28"/>
      <c r="BH2412" s="28"/>
      <c r="BM2412" s="194"/>
      <c r="BO2412" s="28"/>
      <c r="BP2412" s="28"/>
      <c r="BQ2412" s="28"/>
      <c r="BV2412" s="194"/>
      <c r="BX2412" s="28"/>
      <c r="BY2412" s="28"/>
      <c r="BZ2412" s="28"/>
      <c r="CE2412" s="194"/>
      <c r="CG2412" s="28"/>
      <c r="CH2412" s="28"/>
      <c r="CI2412" s="28"/>
      <c r="CN2412" s="194"/>
      <c r="CP2412" s="28"/>
      <c r="CQ2412" s="28"/>
      <c r="CR2412" s="28"/>
      <c r="CW2412" s="194"/>
      <c r="CY2412" s="28"/>
      <c r="CZ2412" s="28"/>
      <c r="DA2412" s="28"/>
      <c r="DF2412" s="194"/>
      <c r="DH2412" s="28"/>
      <c r="DI2412" s="28"/>
      <c r="DJ2412" s="28"/>
      <c r="DO2412" s="194"/>
      <c r="DQ2412" s="28"/>
      <c r="DR2412" s="28"/>
      <c r="DS2412" s="28"/>
      <c r="DX2412" s="194"/>
      <c r="DZ2412" s="28"/>
      <c r="EA2412" s="28"/>
      <c r="EB2412" s="28"/>
      <c r="EG2412" s="194"/>
      <c r="EI2412" s="28"/>
      <c r="EJ2412" s="28"/>
      <c r="EK2412" s="28"/>
      <c r="EP2412" s="194"/>
      <c r="ER2412" s="28"/>
      <c r="ES2412" s="28"/>
      <c r="ET2412" s="28"/>
      <c r="EY2412" s="194"/>
      <c r="FA2412" s="28"/>
      <c r="FB2412" s="28"/>
      <c r="FC2412" s="28"/>
      <c r="FH2412" s="194"/>
      <c r="FJ2412" s="28"/>
      <c r="FK2412" s="28"/>
      <c r="FL2412" s="28"/>
      <c r="FQ2412" s="194"/>
      <c r="FS2412" s="28"/>
      <c r="FT2412" s="28"/>
      <c r="FU2412" s="28"/>
      <c r="FZ2412" s="194"/>
      <c r="GB2412" s="28"/>
      <c r="GC2412" s="28"/>
      <c r="GD2412" s="28"/>
      <c r="GI2412" s="194"/>
      <c r="GK2412" s="28"/>
      <c r="GL2412" s="28"/>
      <c r="GM2412" s="28"/>
      <c r="GR2412" s="194"/>
      <c r="GT2412" s="28"/>
      <c r="GU2412" s="28"/>
      <c r="GV2412" s="28"/>
      <c r="HA2412" s="194"/>
      <c r="HC2412" s="28"/>
      <c r="HD2412" s="28"/>
      <c r="HE2412" s="28"/>
      <c r="HJ2412" s="28"/>
      <c r="HK2412" s="28"/>
      <c r="HL2412" s="28"/>
      <c r="HM2412" s="28"/>
      <c r="HN2412" s="28"/>
      <c r="HO2412" s="28"/>
      <c r="HP2412" s="28"/>
      <c r="HQ2412" s="28"/>
      <c r="HR2412" s="28"/>
      <c r="HS2412" s="28"/>
      <c r="HT2412" s="28"/>
      <c r="HU2412" s="28"/>
      <c r="HV2412" s="28"/>
      <c r="HW2412" s="28"/>
      <c r="HX2412" s="28"/>
      <c r="HY2412" s="28"/>
      <c r="HZ2412" s="28"/>
      <c r="IA2412" s="28"/>
      <c r="IB2412" s="28"/>
      <c r="IC2412" s="28"/>
      <c r="ID2412" s="28"/>
      <c r="IE2412" s="28"/>
      <c r="IF2412" s="28"/>
      <c r="IG2412" s="28"/>
      <c r="IH2412" s="28"/>
      <c r="II2412" s="28"/>
      <c r="IJ2412" s="28"/>
      <c r="IK2412" s="28"/>
      <c r="IL2412" s="28"/>
      <c r="IM2412" s="28"/>
      <c r="IN2412" s="28"/>
      <c r="IO2412" s="28"/>
    </row>
    <row r="2413" spans="1:249" s="50" customFormat="1" ht="14.25">
      <c r="A2413"/>
      <c r="B2413"/>
      <c r="C2413"/>
      <c r="D2413"/>
      <c r="E2413"/>
      <c r="F2413" s="10"/>
      <c r="G2413" s="1"/>
      <c r="H2413" s="1"/>
      <c r="I2413" s="1"/>
      <c r="J2413" s="2"/>
      <c r="K2413" s="1"/>
      <c r="L2413"/>
      <c r="M2413"/>
      <c r="N2413" s="28"/>
      <c r="O2413" s="28"/>
      <c r="T2413" s="194"/>
      <c r="V2413" s="28"/>
      <c r="W2413" s="28"/>
      <c r="X2413" s="28"/>
      <c r="AC2413" s="194"/>
      <c r="AE2413" s="28"/>
      <c r="AF2413" s="28"/>
      <c r="AG2413" s="28"/>
      <c r="AL2413" s="194"/>
      <c r="AN2413" s="28"/>
      <c r="AO2413" s="28"/>
      <c r="AP2413" s="28"/>
      <c r="AU2413" s="194"/>
      <c r="AW2413" s="28"/>
      <c r="AX2413" s="28"/>
      <c r="AY2413" s="28"/>
      <c r="BD2413" s="194"/>
      <c r="BF2413" s="28"/>
      <c r="BG2413" s="28"/>
      <c r="BH2413" s="28"/>
      <c r="BM2413" s="194"/>
      <c r="BO2413" s="28"/>
      <c r="BP2413" s="28"/>
      <c r="BQ2413" s="28"/>
      <c r="BV2413" s="194"/>
      <c r="BX2413" s="28"/>
      <c r="BY2413" s="28"/>
      <c r="BZ2413" s="28"/>
      <c r="CE2413" s="194"/>
      <c r="CG2413" s="28"/>
      <c r="CH2413" s="28"/>
      <c r="CI2413" s="28"/>
      <c r="CN2413" s="194"/>
      <c r="CP2413" s="28"/>
      <c r="CQ2413" s="28"/>
      <c r="CR2413" s="28"/>
      <c r="CW2413" s="194"/>
      <c r="CY2413" s="28"/>
      <c r="CZ2413" s="28"/>
      <c r="DA2413" s="28"/>
      <c r="DF2413" s="194"/>
      <c r="DH2413" s="28"/>
      <c r="DI2413" s="28"/>
      <c r="DJ2413" s="28"/>
      <c r="DO2413" s="194"/>
      <c r="DQ2413" s="28"/>
      <c r="DR2413" s="28"/>
      <c r="DS2413" s="28"/>
      <c r="DX2413" s="194"/>
      <c r="DZ2413" s="28"/>
      <c r="EA2413" s="28"/>
      <c r="EB2413" s="28"/>
      <c r="EG2413" s="194"/>
      <c r="EI2413" s="28"/>
      <c r="EJ2413" s="28"/>
      <c r="EK2413" s="28"/>
      <c r="EP2413" s="194"/>
      <c r="ER2413" s="28"/>
      <c r="ES2413" s="28"/>
      <c r="ET2413" s="28"/>
      <c r="EY2413" s="194"/>
      <c r="FA2413" s="28"/>
      <c r="FB2413" s="28"/>
      <c r="FC2413" s="28"/>
      <c r="FH2413" s="194"/>
      <c r="FJ2413" s="28"/>
      <c r="FK2413" s="28"/>
      <c r="FL2413" s="28"/>
      <c r="FQ2413" s="194"/>
      <c r="FS2413" s="28"/>
      <c r="FT2413" s="28"/>
      <c r="FU2413" s="28"/>
      <c r="FZ2413" s="194"/>
      <c r="GB2413" s="28"/>
      <c r="GC2413" s="28"/>
      <c r="GD2413" s="28"/>
      <c r="GI2413" s="194"/>
      <c r="GK2413" s="28"/>
      <c r="GL2413" s="28"/>
      <c r="GM2413" s="28"/>
      <c r="GR2413" s="194"/>
      <c r="GT2413" s="28"/>
      <c r="GU2413" s="28"/>
      <c r="GV2413" s="28"/>
      <c r="HA2413" s="194"/>
      <c r="HC2413" s="28"/>
      <c r="HD2413" s="28"/>
      <c r="HE2413" s="28"/>
      <c r="HJ2413" s="28"/>
      <c r="HK2413" s="28"/>
      <c r="HL2413" s="28"/>
      <c r="HM2413" s="28"/>
      <c r="HN2413" s="28"/>
      <c r="HO2413" s="28"/>
      <c r="HP2413" s="28"/>
      <c r="HQ2413" s="28"/>
      <c r="HR2413" s="28"/>
      <c r="HS2413" s="28"/>
      <c r="HT2413" s="28"/>
      <c r="HU2413" s="28"/>
      <c r="HV2413" s="28"/>
      <c r="HW2413" s="28"/>
      <c r="HX2413" s="28"/>
      <c r="HY2413" s="28"/>
      <c r="HZ2413" s="28"/>
      <c r="IA2413" s="28"/>
      <c r="IB2413" s="28"/>
      <c r="IC2413" s="28"/>
      <c r="ID2413" s="28"/>
      <c r="IE2413" s="28"/>
      <c r="IF2413" s="28"/>
      <c r="IG2413" s="28"/>
      <c r="IH2413" s="28"/>
      <c r="II2413" s="28"/>
      <c r="IJ2413" s="28"/>
      <c r="IK2413" s="28"/>
      <c r="IL2413" s="28"/>
      <c r="IM2413" s="28"/>
      <c r="IN2413" s="28"/>
      <c r="IO2413" s="28"/>
    </row>
    <row r="2414" spans="1:249" s="50" customFormat="1" ht="14.25">
      <c r="A2414"/>
      <c r="B2414"/>
      <c r="C2414"/>
      <c r="D2414"/>
      <c r="E2414"/>
      <c r="F2414" s="10"/>
      <c r="G2414" s="1"/>
      <c r="H2414" s="1"/>
      <c r="I2414" s="1"/>
      <c r="J2414" s="2"/>
      <c r="K2414" s="1"/>
      <c r="L2414"/>
      <c r="M2414"/>
      <c r="N2414" s="28"/>
      <c r="O2414" s="28"/>
      <c r="T2414" s="194"/>
      <c r="V2414" s="28"/>
      <c r="W2414" s="28"/>
      <c r="X2414" s="28"/>
      <c r="AC2414" s="194"/>
      <c r="AE2414" s="28"/>
      <c r="AF2414" s="28"/>
      <c r="AG2414" s="28"/>
      <c r="AL2414" s="194"/>
      <c r="AN2414" s="28"/>
      <c r="AO2414" s="28"/>
      <c r="AP2414" s="28"/>
      <c r="AU2414" s="194"/>
      <c r="AW2414" s="28"/>
      <c r="AX2414" s="28"/>
      <c r="AY2414" s="28"/>
      <c r="BD2414" s="194"/>
      <c r="BF2414" s="28"/>
      <c r="BG2414" s="28"/>
      <c r="BH2414" s="28"/>
      <c r="BM2414" s="194"/>
      <c r="BO2414" s="28"/>
      <c r="BP2414" s="28"/>
      <c r="BQ2414" s="28"/>
      <c r="BV2414" s="194"/>
      <c r="BX2414" s="28"/>
      <c r="BY2414" s="28"/>
      <c r="BZ2414" s="28"/>
      <c r="CE2414" s="194"/>
      <c r="CG2414" s="28"/>
      <c r="CH2414" s="28"/>
      <c r="CI2414" s="28"/>
      <c r="CN2414" s="194"/>
      <c r="CP2414" s="28"/>
      <c r="CQ2414" s="28"/>
      <c r="CR2414" s="28"/>
      <c r="CW2414" s="194"/>
      <c r="CY2414" s="28"/>
      <c r="CZ2414" s="28"/>
      <c r="DA2414" s="28"/>
      <c r="DF2414" s="194"/>
      <c r="DH2414" s="28"/>
      <c r="DI2414" s="28"/>
      <c r="DJ2414" s="28"/>
      <c r="DO2414" s="194"/>
      <c r="DQ2414" s="28"/>
      <c r="DR2414" s="28"/>
      <c r="DS2414" s="28"/>
      <c r="DX2414" s="194"/>
      <c r="DZ2414" s="28"/>
      <c r="EA2414" s="28"/>
      <c r="EB2414" s="28"/>
      <c r="EG2414" s="194"/>
      <c r="EI2414" s="28"/>
      <c r="EJ2414" s="28"/>
      <c r="EK2414" s="28"/>
      <c r="EP2414" s="194"/>
      <c r="ER2414" s="28"/>
      <c r="ES2414" s="28"/>
      <c r="ET2414" s="28"/>
      <c r="EY2414" s="194"/>
      <c r="FA2414" s="28"/>
      <c r="FB2414" s="28"/>
      <c r="FC2414" s="28"/>
      <c r="FH2414" s="194"/>
      <c r="FJ2414" s="28"/>
      <c r="FK2414" s="28"/>
      <c r="FL2414" s="28"/>
      <c r="FQ2414" s="194"/>
      <c r="FS2414" s="28"/>
      <c r="FT2414" s="28"/>
      <c r="FU2414" s="28"/>
      <c r="FZ2414" s="194"/>
      <c r="GB2414" s="28"/>
      <c r="GC2414" s="28"/>
      <c r="GD2414" s="28"/>
      <c r="GI2414" s="194"/>
      <c r="GK2414" s="28"/>
      <c r="GL2414" s="28"/>
      <c r="GM2414" s="28"/>
      <c r="GR2414" s="194"/>
      <c r="GT2414" s="28"/>
      <c r="GU2414" s="28"/>
      <c r="GV2414" s="28"/>
      <c r="HA2414" s="194"/>
      <c r="HC2414" s="28"/>
      <c r="HD2414" s="28"/>
      <c r="HE2414" s="28"/>
      <c r="HJ2414" s="28"/>
      <c r="HK2414" s="28"/>
      <c r="HL2414" s="28"/>
      <c r="HM2414" s="28"/>
      <c r="HN2414" s="28"/>
      <c r="HO2414" s="28"/>
      <c r="HP2414" s="28"/>
      <c r="HQ2414" s="28"/>
      <c r="HR2414" s="28"/>
      <c r="HS2414" s="28"/>
      <c r="HT2414" s="28"/>
      <c r="HU2414" s="28"/>
      <c r="HV2414" s="28"/>
      <c r="HW2414" s="28"/>
      <c r="HX2414" s="28"/>
      <c r="HY2414" s="28"/>
      <c r="HZ2414" s="28"/>
      <c r="IA2414" s="28"/>
      <c r="IB2414" s="28"/>
      <c r="IC2414" s="28"/>
      <c r="ID2414" s="28"/>
      <c r="IE2414" s="28"/>
      <c r="IF2414" s="28"/>
      <c r="IG2414" s="28"/>
      <c r="IH2414" s="28"/>
      <c r="II2414" s="28"/>
      <c r="IJ2414" s="28"/>
      <c r="IK2414" s="28"/>
      <c r="IL2414" s="28"/>
      <c r="IM2414" s="28"/>
      <c r="IN2414" s="28"/>
      <c r="IO2414" s="28"/>
    </row>
    <row r="2415" spans="1:249" s="50" customFormat="1" ht="14.25">
      <c r="A2415"/>
      <c r="B2415"/>
      <c r="C2415"/>
      <c r="D2415"/>
      <c r="E2415"/>
      <c r="F2415" s="10"/>
      <c r="G2415" s="1"/>
      <c r="H2415" s="1"/>
      <c r="I2415" s="1"/>
      <c r="J2415" s="2"/>
      <c r="K2415" s="1"/>
      <c r="L2415"/>
      <c r="M2415"/>
      <c r="N2415" s="28"/>
      <c r="O2415" s="28"/>
      <c r="T2415" s="194"/>
      <c r="V2415" s="28"/>
      <c r="W2415" s="28"/>
      <c r="X2415" s="28"/>
      <c r="AC2415" s="194"/>
      <c r="AE2415" s="28"/>
      <c r="AF2415" s="28"/>
      <c r="AG2415" s="28"/>
      <c r="AL2415" s="194"/>
      <c r="AN2415" s="28"/>
      <c r="AO2415" s="28"/>
      <c r="AP2415" s="28"/>
      <c r="AU2415" s="194"/>
      <c r="AW2415" s="28"/>
      <c r="AX2415" s="28"/>
      <c r="AY2415" s="28"/>
      <c r="BD2415" s="194"/>
      <c r="BF2415" s="28"/>
      <c r="BG2415" s="28"/>
      <c r="BH2415" s="28"/>
      <c r="BM2415" s="194"/>
      <c r="BO2415" s="28"/>
      <c r="BP2415" s="28"/>
      <c r="BQ2415" s="28"/>
      <c r="BV2415" s="194"/>
      <c r="BX2415" s="28"/>
      <c r="BY2415" s="28"/>
      <c r="BZ2415" s="28"/>
      <c r="CE2415" s="194"/>
      <c r="CG2415" s="28"/>
      <c r="CH2415" s="28"/>
      <c r="CI2415" s="28"/>
      <c r="CN2415" s="194"/>
      <c r="CP2415" s="28"/>
      <c r="CQ2415" s="28"/>
      <c r="CR2415" s="28"/>
      <c r="CW2415" s="194"/>
      <c r="CY2415" s="28"/>
      <c r="CZ2415" s="28"/>
      <c r="DA2415" s="28"/>
      <c r="DF2415" s="194"/>
      <c r="DH2415" s="28"/>
      <c r="DI2415" s="28"/>
      <c r="DJ2415" s="28"/>
      <c r="DO2415" s="194"/>
      <c r="DQ2415" s="28"/>
      <c r="DR2415" s="28"/>
      <c r="DS2415" s="28"/>
      <c r="DX2415" s="194"/>
      <c r="DZ2415" s="28"/>
      <c r="EA2415" s="28"/>
      <c r="EB2415" s="28"/>
      <c r="EG2415" s="194"/>
      <c r="EI2415" s="28"/>
      <c r="EJ2415" s="28"/>
      <c r="EK2415" s="28"/>
      <c r="EP2415" s="194"/>
      <c r="ER2415" s="28"/>
      <c r="ES2415" s="28"/>
      <c r="ET2415" s="28"/>
      <c r="EY2415" s="194"/>
      <c r="FA2415" s="28"/>
      <c r="FB2415" s="28"/>
      <c r="FC2415" s="28"/>
      <c r="FH2415" s="194"/>
      <c r="FJ2415" s="28"/>
      <c r="FK2415" s="28"/>
      <c r="FL2415" s="28"/>
      <c r="FQ2415" s="194"/>
      <c r="FS2415" s="28"/>
      <c r="FT2415" s="28"/>
      <c r="FU2415" s="28"/>
      <c r="FZ2415" s="194"/>
      <c r="GB2415" s="28"/>
      <c r="GC2415" s="28"/>
      <c r="GD2415" s="28"/>
      <c r="GI2415" s="194"/>
      <c r="GK2415" s="28"/>
      <c r="GL2415" s="28"/>
      <c r="GM2415" s="28"/>
      <c r="GR2415" s="194"/>
      <c r="GT2415" s="28"/>
      <c r="GU2415" s="28"/>
      <c r="GV2415" s="28"/>
      <c r="HA2415" s="194"/>
      <c r="HC2415" s="28"/>
      <c r="HD2415" s="28"/>
      <c r="HE2415" s="28"/>
      <c r="HJ2415" s="28"/>
      <c r="HK2415" s="28"/>
      <c r="HL2415" s="28"/>
      <c r="HM2415" s="28"/>
      <c r="HN2415" s="28"/>
      <c r="HO2415" s="28"/>
      <c r="HP2415" s="28"/>
      <c r="HQ2415" s="28"/>
      <c r="HR2415" s="28"/>
      <c r="HS2415" s="28"/>
      <c r="HT2415" s="28"/>
      <c r="HU2415" s="28"/>
      <c r="HV2415" s="28"/>
      <c r="HW2415" s="28"/>
      <c r="HX2415" s="28"/>
      <c r="HY2415" s="28"/>
      <c r="HZ2415" s="28"/>
      <c r="IA2415" s="28"/>
      <c r="IB2415" s="28"/>
      <c r="IC2415" s="28"/>
      <c r="ID2415" s="28"/>
      <c r="IE2415" s="28"/>
      <c r="IF2415" s="28"/>
      <c r="IG2415" s="28"/>
      <c r="IH2415" s="28"/>
      <c r="II2415" s="28"/>
      <c r="IJ2415" s="28"/>
      <c r="IK2415" s="28"/>
      <c r="IL2415" s="28"/>
      <c r="IM2415" s="28"/>
      <c r="IN2415" s="28"/>
      <c r="IO2415" s="28"/>
    </row>
    <row r="2416" spans="1:249" s="50" customFormat="1" ht="14.25">
      <c r="A2416"/>
      <c r="B2416"/>
      <c r="C2416"/>
      <c r="D2416"/>
      <c r="E2416"/>
      <c r="F2416" s="10"/>
      <c r="G2416" s="1"/>
      <c r="H2416" s="1"/>
      <c r="I2416" s="1"/>
      <c r="J2416" s="2"/>
      <c r="K2416" s="1"/>
      <c r="L2416"/>
      <c r="M2416"/>
      <c r="N2416" s="28"/>
      <c r="O2416" s="28"/>
      <c r="T2416" s="194"/>
      <c r="V2416" s="28"/>
      <c r="W2416" s="28"/>
      <c r="X2416" s="28"/>
      <c r="AC2416" s="194"/>
      <c r="AE2416" s="28"/>
      <c r="AF2416" s="28"/>
      <c r="AG2416" s="28"/>
      <c r="AL2416" s="194"/>
      <c r="AN2416" s="28"/>
      <c r="AO2416" s="28"/>
      <c r="AP2416" s="28"/>
      <c r="AU2416" s="194"/>
      <c r="AW2416" s="28"/>
      <c r="AX2416" s="28"/>
      <c r="AY2416" s="28"/>
      <c r="BD2416" s="194"/>
      <c r="BF2416" s="28"/>
      <c r="BG2416" s="28"/>
      <c r="BH2416" s="28"/>
      <c r="BM2416" s="194"/>
      <c r="BO2416" s="28"/>
      <c r="BP2416" s="28"/>
      <c r="BQ2416" s="28"/>
      <c r="BV2416" s="194"/>
      <c r="BX2416" s="28"/>
      <c r="BY2416" s="28"/>
      <c r="BZ2416" s="28"/>
      <c r="CE2416" s="194"/>
      <c r="CG2416" s="28"/>
      <c r="CH2416" s="28"/>
      <c r="CI2416" s="28"/>
      <c r="CN2416" s="194"/>
      <c r="CP2416" s="28"/>
      <c r="CQ2416" s="28"/>
      <c r="CR2416" s="28"/>
      <c r="CW2416" s="194"/>
      <c r="CY2416" s="28"/>
      <c r="CZ2416" s="28"/>
      <c r="DA2416" s="28"/>
      <c r="DF2416" s="194"/>
      <c r="DH2416" s="28"/>
      <c r="DI2416" s="28"/>
      <c r="DJ2416" s="28"/>
      <c r="DO2416" s="194"/>
      <c r="DQ2416" s="28"/>
      <c r="DR2416" s="28"/>
      <c r="DS2416" s="28"/>
      <c r="DX2416" s="194"/>
      <c r="DZ2416" s="28"/>
      <c r="EA2416" s="28"/>
      <c r="EB2416" s="28"/>
      <c r="EG2416" s="194"/>
      <c r="EI2416" s="28"/>
      <c r="EJ2416" s="28"/>
      <c r="EK2416" s="28"/>
      <c r="EP2416" s="194"/>
      <c r="ER2416" s="28"/>
      <c r="ES2416" s="28"/>
      <c r="ET2416" s="28"/>
      <c r="EY2416" s="194"/>
      <c r="FA2416" s="28"/>
      <c r="FB2416" s="28"/>
      <c r="FC2416" s="28"/>
      <c r="FH2416" s="194"/>
      <c r="FJ2416" s="28"/>
      <c r="FK2416" s="28"/>
      <c r="FL2416" s="28"/>
      <c r="FQ2416" s="194"/>
      <c r="FS2416" s="28"/>
      <c r="FT2416" s="28"/>
      <c r="FU2416" s="28"/>
      <c r="FZ2416" s="194"/>
      <c r="GB2416" s="28"/>
      <c r="GC2416" s="28"/>
      <c r="GD2416" s="28"/>
      <c r="GI2416" s="194"/>
      <c r="GK2416" s="28"/>
      <c r="GL2416" s="28"/>
      <c r="GM2416" s="28"/>
      <c r="GR2416" s="194"/>
      <c r="GT2416" s="28"/>
      <c r="GU2416" s="28"/>
      <c r="GV2416" s="28"/>
      <c r="HA2416" s="194"/>
      <c r="HC2416" s="28"/>
      <c r="HD2416" s="28"/>
      <c r="HE2416" s="28"/>
      <c r="HJ2416" s="28"/>
      <c r="HK2416" s="28"/>
      <c r="HL2416" s="28"/>
      <c r="HM2416" s="28"/>
      <c r="HN2416" s="28"/>
      <c r="HO2416" s="28"/>
      <c r="HP2416" s="28"/>
      <c r="HQ2416" s="28"/>
      <c r="HR2416" s="28"/>
      <c r="HS2416" s="28"/>
      <c r="HT2416" s="28"/>
      <c r="HU2416" s="28"/>
      <c r="HV2416" s="28"/>
      <c r="HW2416" s="28"/>
      <c r="HX2416" s="28"/>
      <c r="HY2416" s="28"/>
      <c r="HZ2416" s="28"/>
      <c r="IA2416" s="28"/>
      <c r="IB2416" s="28"/>
      <c r="IC2416" s="28"/>
      <c r="ID2416" s="28"/>
      <c r="IE2416" s="28"/>
      <c r="IF2416" s="28"/>
      <c r="IG2416" s="28"/>
      <c r="IH2416" s="28"/>
      <c r="II2416" s="28"/>
      <c r="IJ2416" s="28"/>
      <c r="IK2416" s="28"/>
      <c r="IL2416" s="28"/>
      <c r="IM2416" s="28"/>
      <c r="IN2416" s="28"/>
      <c r="IO2416" s="28"/>
    </row>
    <row r="2417" spans="1:249" s="50" customFormat="1" ht="14.25">
      <c r="A2417"/>
      <c r="B2417"/>
      <c r="C2417"/>
      <c r="D2417"/>
      <c r="E2417"/>
      <c r="F2417" s="10"/>
      <c r="G2417" s="1"/>
      <c r="H2417" s="1"/>
      <c r="I2417" s="1"/>
      <c r="J2417" s="2"/>
      <c r="K2417" s="1"/>
      <c r="L2417"/>
      <c r="M2417"/>
      <c r="N2417" s="28"/>
      <c r="O2417" s="28"/>
      <c r="T2417" s="194"/>
      <c r="V2417" s="28"/>
      <c r="W2417" s="28"/>
      <c r="X2417" s="28"/>
      <c r="AC2417" s="194"/>
      <c r="AE2417" s="28"/>
      <c r="AF2417" s="28"/>
      <c r="AG2417" s="28"/>
      <c r="AL2417" s="194"/>
      <c r="AN2417" s="28"/>
      <c r="AO2417" s="28"/>
      <c r="AP2417" s="28"/>
      <c r="AU2417" s="194"/>
      <c r="AW2417" s="28"/>
      <c r="AX2417" s="28"/>
      <c r="AY2417" s="28"/>
      <c r="BD2417" s="194"/>
      <c r="BF2417" s="28"/>
      <c r="BG2417" s="28"/>
      <c r="BH2417" s="28"/>
      <c r="BM2417" s="194"/>
      <c r="BO2417" s="28"/>
      <c r="BP2417" s="28"/>
      <c r="BQ2417" s="28"/>
      <c r="BV2417" s="194"/>
      <c r="BX2417" s="28"/>
      <c r="BY2417" s="28"/>
      <c r="BZ2417" s="28"/>
      <c r="CE2417" s="194"/>
      <c r="CG2417" s="28"/>
      <c r="CH2417" s="28"/>
      <c r="CI2417" s="28"/>
      <c r="CN2417" s="194"/>
      <c r="CP2417" s="28"/>
      <c r="CQ2417" s="28"/>
      <c r="CR2417" s="28"/>
      <c r="CW2417" s="194"/>
      <c r="CY2417" s="28"/>
      <c r="CZ2417" s="28"/>
      <c r="DA2417" s="28"/>
      <c r="DF2417" s="194"/>
      <c r="DH2417" s="28"/>
      <c r="DI2417" s="28"/>
      <c r="DJ2417" s="28"/>
      <c r="DO2417" s="194"/>
      <c r="DQ2417" s="28"/>
      <c r="DR2417" s="28"/>
      <c r="DS2417" s="28"/>
      <c r="DX2417" s="194"/>
      <c r="DZ2417" s="28"/>
      <c r="EA2417" s="28"/>
      <c r="EB2417" s="28"/>
      <c r="EG2417" s="194"/>
      <c r="EI2417" s="28"/>
      <c r="EJ2417" s="28"/>
      <c r="EK2417" s="28"/>
      <c r="EP2417" s="194"/>
      <c r="ER2417" s="28"/>
      <c r="ES2417" s="28"/>
      <c r="ET2417" s="28"/>
      <c r="EY2417" s="194"/>
      <c r="FA2417" s="28"/>
      <c r="FB2417" s="28"/>
      <c r="FC2417" s="28"/>
      <c r="FH2417" s="194"/>
      <c r="FJ2417" s="28"/>
      <c r="FK2417" s="28"/>
      <c r="FL2417" s="28"/>
      <c r="FQ2417" s="194"/>
      <c r="FS2417" s="28"/>
      <c r="FT2417" s="28"/>
      <c r="FU2417" s="28"/>
      <c r="FZ2417" s="194"/>
      <c r="GB2417" s="28"/>
      <c r="GC2417" s="28"/>
      <c r="GD2417" s="28"/>
      <c r="GI2417" s="194"/>
      <c r="GK2417" s="28"/>
      <c r="GL2417" s="28"/>
      <c r="GM2417" s="28"/>
      <c r="GR2417" s="194"/>
      <c r="GT2417" s="28"/>
      <c r="GU2417" s="28"/>
      <c r="GV2417" s="28"/>
      <c r="HA2417" s="194"/>
      <c r="HC2417" s="28"/>
      <c r="HD2417" s="28"/>
      <c r="HE2417" s="28"/>
      <c r="HJ2417" s="28"/>
      <c r="HK2417" s="28"/>
      <c r="HL2417" s="28"/>
      <c r="HM2417" s="28"/>
      <c r="HN2417" s="28"/>
      <c r="HO2417" s="28"/>
      <c r="HP2417" s="28"/>
      <c r="HQ2417" s="28"/>
      <c r="HR2417" s="28"/>
      <c r="HS2417" s="28"/>
      <c r="HT2417" s="28"/>
      <c r="HU2417" s="28"/>
      <c r="HV2417" s="28"/>
      <c r="HW2417" s="28"/>
      <c r="HX2417" s="28"/>
      <c r="HY2417" s="28"/>
      <c r="HZ2417" s="28"/>
      <c r="IA2417" s="28"/>
      <c r="IB2417" s="28"/>
      <c r="IC2417" s="28"/>
      <c r="ID2417" s="28"/>
      <c r="IE2417" s="28"/>
      <c r="IF2417" s="28"/>
      <c r="IG2417" s="28"/>
      <c r="IH2417" s="28"/>
      <c r="II2417" s="28"/>
      <c r="IJ2417" s="28"/>
      <c r="IK2417" s="28"/>
      <c r="IL2417" s="28"/>
      <c r="IM2417" s="28"/>
      <c r="IN2417" s="28"/>
      <c r="IO2417" s="28"/>
    </row>
    <row r="2418" spans="1:249" s="50" customFormat="1" ht="14.25">
      <c r="A2418"/>
      <c r="B2418"/>
      <c r="C2418"/>
      <c r="D2418"/>
      <c r="E2418"/>
      <c r="F2418" s="10"/>
      <c r="G2418" s="1"/>
      <c r="H2418" s="1"/>
      <c r="I2418" s="1"/>
      <c r="J2418" s="2"/>
      <c r="K2418" s="1"/>
      <c r="L2418"/>
      <c r="M2418"/>
      <c r="N2418" s="28"/>
      <c r="O2418" s="28"/>
      <c r="T2418" s="194"/>
      <c r="V2418" s="28"/>
      <c r="W2418" s="28"/>
      <c r="X2418" s="28"/>
      <c r="AC2418" s="194"/>
      <c r="AE2418" s="28"/>
      <c r="AF2418" s="28"/>
      <c r="AG2418" s="28"/>
      <c r="AL2418" s="194"/>
      <c r="AN2418" s="28"/>
      <c r="AO2418" s="28"/>
      <c r="AP2418" s="28"/>
      <c r="AU2418" s="194"/>
      <c r="AW2418" s="28"/>
      <c r="AX2418" s="28"/>
      <c r="AY2418" s="28"/>
      <c r="BD2418" s="194"/>
      <c r="BF2418" s="28"/>
      <c r="BG2418" s="28"/>
      <c r="BH2418" s="28"/>
      <c r="BM2418" s="194"/>
      <c r="BO2418" s="28"/>
      <c r="BP2418" s="28"/>
      <c r="BQ2418" s="28"/>
      <c r="BV2418" s="194"/>
      <c r="BX2418" s="28"/>
      <c r="BY2418" s="28"/>
      <c r="BZ2418" s="28"/>
      <c r="CE2418" s="194"/>
      <c r="CG2418" s="28"/>
      <c r="CH2418" s="28"/>
      <c r="CI2418" s="28"/>
      <c r="CN2418" s="194"/>
      <c r="CP2418" s="28"/>
      <c r="CQ2418" s="28"/>
      <c r="CR2418" s="28"/>
      <c r="CW2418" s="194"/>
      <c r="CY2418" s="28"/>
      <c r="CZ2418" s="28"/>
      <c r="DA2418" s="28"/>
      <c r="DF2418" s="194"/>
      <c r="DH2418" s="28"/>
      <c r="DI2418" s="28"/>
      <c r="DJ2418" s="28"/>
      <c r="DO2418" s="194"/>
      <c r="DQ2418" s="28"/>
      <c r="DR2418" s="28"/>
      <c r="DS2418" s="28"/>
      <c r="DX2418" s="194"/>
      <c r="DZ2418" s="28"/>
      <c r="EA2418" s="28"/>
      <c r="EB2418" s="28"/>
      <c r="EG2418" s="194"/>
      <c r="EI2418" s="28"/>
      <c r="EJ2418" s="28"/>
      <c r="EK2418" s="28"/>
      <c r="EP2418" s="194"/>
      <c r="ER2418" s="28"/>
      <c r="ES2418" s="28"/>
      <c r="ET2418" s="28"/>
      <c r="EY2418" s="194"/>
      <c r="FA2418" s="28"/>
      <c r="FB2418" s="28"/>
      <c r="FC2418" s="28"/>
      <c r="FH2418" s="194"/>
      <c r="FJ2418" s="28"/>
      <c r="FK2418" s="28"/>
      <c r="FL2418" s="28"/>
      <c r="FQ2418" s="194"/>
      <c r="FS2418" s="28"/>
      <c r="FT2418" s="28"/>
      <c r="FU2418" s="28"/>
      <c r="FZ2418" s="194"/>
      <c r="GB2418" s="28"/>
      <c r="GC2418" s="28"/>
      <c r="GD2418" s="28"/>
      <c r="GI2418" s="194"/>
      <c r="GK2418" s="28"/>
      <c r="GL2418" s="28"/>
      <c r="GM2418" s="28"/>
      <c r="GR2418" s="194"/>
      <c r="GT2418" s="28"/>
      <c r="GU2418" s="28"/>
      <c r="GV2418" s="28"/>
      <c r="HA2418" s="194"/>
      <c r="HC2418" s="28"/>
      <c r="HD2418" s="28"/>
      <c r="HE2418" s="28"/>
      <c r="HJ2418" s="28"/>
      <c r="HK2418" s="28"/>
      <c r="HL2418" s="28"/>
      <c r="HM2418" s="28"/>
      <c r="HN2418" s="28"/>
      <c r="HO2418" s="28"/>
      <c r="HP2418" s="28"/>
      <c r="HQ2418" s="28"/>
      <c r="HR2418" s="28"/>
      <c r="HS2418" s="28"/>
      <c r="HT2418" s="28"/>
      <c r="HU2418" s="28"/>
      <c r="HV2418" s="28"/>
      <c r="HW2418" s="28"/>
      <c r="HX2418" s="28"/>
      <c r="HY2418" s="28"/>
      <c r="HZ2418" s="28"/>
      <c r="IA2418" s="28"/>
      <c r="IB2418" s="28"/>
      <c r="IC2418" s="28"/>
      <c r="ID2418" s="28"/>
      <c r="IE2418" s="28"/>
      <c r="IF2418" s="28"/>
      <c r="IG2418" s="28"/>
      <c r="IH2418" s="28"/>
      <c r="II2418" s="28"/>
      <c r="IJ2418" s="28"/>
      <c r="IK2418" s="28"/>
      <c r="IL2418" s="28"/>
      <c r="IM2418" s="28"/>
      <c r="IN2418" s="28"/>
      <c r="IO2418" s="28"/>
    </row>
    <row r="2419" spans="1:249" s="50" customFormat="1" ht="14.25">
      <c r="A2419"/>
      <c r="B2419"/>
      <c r="C2419"/>
      <c r="D2419"/>
      <c r="E2419"/>
      <c r="F2419" s="10"/>
      <c r="G2419" s="1"/>
      <c r="H2419" s="1"/>
      <c r="I2419" s="1"/>
      <c r="J2419" s="2"/>
      <c r="K2419" s="1"/>
      <c r="L2419"/>
      <c r="M2419"/>
      <c r="N2419" s="28"/>
      <c r="O2419" s="28"/>
      <c r="T2419" s="194"/>
      <c r="V2419" s="28"/>
      <c r="W2419" s="28"/>
      <c r="X2419" s="28"/>
      <c r="AC2419" s="194"/>
      <c r="AE2419" s="28"/>
      <c r="AF2419" s="28"/>
      <c r="AG2419" s="28"/>
      <c r="AL2419" s="194"/>
      <c r="AN2419" s="28"/>
      <c r="AO2419" s="28"/>
      <c r="AP2419" s="28"/>
      <c r="AU2419" s="194"/>
      <c r="AW2419" s="28"/>
      <c r="AX2419" s="28"/>
      <c r="AY2419" s="28"/>
      <c r="BD2419" s="194"/>
      <c r="BF2419" s="28"/>
      <c r="BG2419" s="28"/>
      <c r="BH2419" s="28"/>
      <c r="BM2419" s="194"/>
      <c r="BO2419" s="28"/>
      <c r="BP2419" s="28"/>
      <c r="BQ2419" s="28"/>
      <c r="BV2419" s="194"/>
      <c r="BX2419" s="28"/>
      <c r="BY2419" s="28"/>
      <c r="BZ2419" s="28"/>
      <c r="CE2419" s="194"/>
      <c r="CG2419" s="28"/>
      <c r="CH2419" s="28"/>
      <c r="CI2419" s="28"/>
      <c r="CN2419" s="194"/>
      <c r="CP2419" s="28"/>
      <c r="CQ2419" s="28"/>
      <c r="CR2419" s="28"/>
      <c r="CW2419" s="194"/>
      <c r="CY2419" s="28"/>
      <c r="CZ2419" s="28"/>
      <c r="DA2419" s="28"/>
      <c r="DF2419" s="194"/>
      <c r="DH2419" s="28"/>
      <c r="DI2419" s="28"/>
      <c r="DJ2419" s="28"/>
      <c r="DO2419" s="194"/>
      <c r="DQ2419" s="28"/>
      <c r="DR2419" s="28"/>
      <c r="DS2419" s="28"/>
      <c r="DX2419" s="194"/>
      <c r="DZ2419" s="28"/>
      <c r="EA2419" s="28"/>
      <c r="EB2419" s="28"/>
      <c r="EG2419" s="194"/>
      <c r="EI2419" s="28"/>
      <c r="EJ2419" s="28"/>
      <c r="EK2419" s="28"/>
      <c r="EP2419" s="194"/>
      <c r="ER2419" s="28"/>
      <c r="ES2419" s="28"/>
      <c r="ET2419" s="28"/>
      <c r="EY2419" s="194"/>
      <c r="FA2419" s="28"/>
      <c r="FB2419" s="28"/>
      <c r="FC2419" s="28"/>
      <c r="FH2419" s="194"/>
      <c r="FJ2419" s="28"/>
      <c r="FK2419" s="28"/>
      <c r="FL2419" s="28"/>
      <c r="FQ2419" s="194"/>
      <c r="FS2419" s="28"/>
      <c r="FT2419" s="28"/>
      <c r="FU2419" s="28"/>
      <c r="FZ2419" s="194"/>
      <c r="GB2419" s="28"/>
      <c r="GC2419" s="28"/>
      <c r="GD2419" s="28"/>
      <c r="GI2419" s="194"/>
      <c r="GK2419" s="28"/>
      <c r="GL2419" s="28"/>
      <c r="GM2419" s="28"/>
      <c r="GR2419" s="194"/>
      <c r="GT2419" s="28"/>
      <c r="GU2419" s="28"/>
      <c r="GV2419" s="28"/>
      <c r="HA2419" s="194"/>
      <c r="HC2419" s="28"/>
      <c r="HD2419" s="28"/>
      <c r="HE2419" s="28"/>
      <c r="HJ2419" s="28"/>
      <c r="HK2419" s="28"/>
      <c r="HL2419" s="28"/>
      <c r="HM2419" s="28"/>
      <c r="HN2419" s="28"/>
      <c r="HO2419" s="28"/>
      <c r="HP2419" s="28"/>
      <c r="HQ2419" s="28"/>
      <c r="HR2419" s="28"/>
      <c r="HS2419" s="28"/>
      <c r="HT2419" s="28"/>
      <c r="HU2419" s="28"/>
      <c r="HV2419" s="28"/>
      <c r="HW2419" s="28"/>
      <c r="HX2419" s="28"/>
      <c r="HY2419" s="28"/>
      <c r="HZ2419" s="28"/>
      <c r="IA2419" s="28"/>
      <c r="IB2419" s="28"/>
      <c r="IC2419" s="28"/>
      <c r="ID2419" s="28"/>
      <c r="IE2419" s="28"/>
      <c r="IF2419" s="28"/>
      <c r="IG2419" s="28"/>
      <c r="IH2419" s="28"/>
      <c r="II2419" s="28"/>
      <c r="IJ2419" s="28"/>
      <c r="IK2419" s="28"/>
      <c r="IL2419" s="28"/>
      <c r="IM2419" s="28"/>
      <c r="IN2419" s="28"/>
      <c r="IO2419" s="28"/>
    </row>
    <row r="2420" spans="1:249" s="50" customFormat="1" ht="14.25">
      <c r="A2420"/>
      <c r="B2420"/>
      <c r="C2420"/>
      <c r="D2420"/>
      <c r="E2420"/>
      <c r="F2420" s="10"/>
      <c r="G2420" s="1"/>
      <c r="H2420" s="1"/>
      <c r="I2420" s="1"/>
      <c r="J2420" s="2"/>
      <c r="K2420" s="1"/>
      <c r="L2420"/>
      <c r="M2420"/>
      <c r="N2420" s="28"/>
      <c r="O2420" s="28"/>
      <c r="T2420" s="194"/>
      <c r="V2420" s="28"/>
      <c r="W2420" s="28"/>
      <c r="X2420" s="28"/>
      <c r="AC2420" s="194"/>
      <c r="AE2420" s="28"/>
      <c r="AF2420" s="28"/>
      <c r="AG2420" s="28"/>
      <c r="AL2420" s="194"/>
      <c r="AN2420" s="28"/>
      <c r="AO2420" s="28"/>
      <c r="AP2420" s="28"/>
      <c r="AU2420" s="194"/>
      <c r="AW2420" s="28"/>
      <c r="AX2420" s="28"/>
      <c r="AY2420" s="28"/>
      <c r="BD2420" s="194"/>
      <c r="BF2420" s="28"/>
      <c r="BG2420" s="28"/>
      <c r="BH2420" s="28"/>
      <c r="BM2420" s="194"/>
      <c r="BO2420" s="28"/>
      <c r="BP2420" s="28"/>
      <c r="BQ2420" s="28"/>
      <c r="BV2420" s="194"/>
      <c r="BX2420" s="28"/>
      <c r="BY2420" s="28"/>
      <c r="BZ2420" s="28"/>
      <c r="CE2420" s="194"/>
      <c r="CG2420" s="28"/>
      <c r="CH2420" s="28"/>
      <c r="CI2420" s="28"/>
      <c r="CN2420" s="194"/>
      <c r="CP2420" s="28"/>
      <c r="CQ2420" s="28"/>
      <c r="CR2420" s="28"/>
      <c r="CW2420" s="194"/>
      <c r="CY2420" s="28"/>
      <c r="CZ2420" s="28"/>
      <c r="DA2420" s="28"/>
      <c r="DF2420" s="194"/>
      <c r="DH2420" s="28"/>
      <c r="DI2420" s="28"/>
      <c r="DJ2420" s="28"/>
      <c r="DO2420" s="194"/>
      <c r="DQ2420" s="28"/>
      <c r="DR2420" s="28"/>
      <c r="DS2420" s="28"/>
      <c r="DX2420" s="194"/>
      <c r="DZ2420" s="28"/>
      <c r="EA2420" s="28"/>
      <c r="EB2420" s="28"/>
      <c r="EG2420" s="194"/>
      <c r="EI2420" s="28"/>
      <c r="EJ2420" s="28"/>
      <c r="EK2420" s="28"/>
      <c r="EP2420" s="194"/>
      <c r="ER2420" s="28"/>
      <c r="ES2420" s="28"/>
      <c r="ET2420" s="28"/>
      <c r="EY2420" s="194"/>
      <c r="FA2420" s="28"/>
      <c r="FB2420" s="28"/>
      <c r="FC2420" s="28"/>
      <c r="FH2420" s="194"/>
      <c r="FJ2420" s="28"/>
      <c r="FK2420" s="28"/>
      <c r="FL2420" s="28"/>
      <c r="FQ2420" s="194"/>
      <c r="FS2420" s="28"/>
      <c r="FT2420" s="28"/>
      <c r="FU2420" s="28"/>
      <c r="FZ2420" s="194"/>
      <c r="GB2420" s="28"/>
      <c r="GC2420" s="28"/>
      <c r="GD2420" s="28"/>
      <c r="GI2420" s="194"/>
      <c r="GK2420" s="28"/>
      <c r="GL2420" s="28"/>
      <c r="GM2420" s="28"/>
      <c r="GR2420" s="194"/>
      <c r="GT2420" s="28"/>
      <c r="GU2420" s="28"/>
      <c r="GV2420" s="28"/>
      <c r="HA2420" s="194"/>
      <c r="HC2420" s="28"/>
      <c r="HD2420" s="28"/>
      <c r="HE2420" s="28"/>
      <c r="HJ2420" s="28"/>
      <c r="HK2420" s="28"/>
      <c r="HL2420" s="28"/>
      <c r="HM2420" s="28"/>
      <c r="HN2420" s="28"/>
      <c r="HO2420" s="28"/>
      <c r="HP2420" s="28"/>
      <c r="HQ2420" s="28"/>
      <c r="HR2420" s="28"/>
      <c r="HS2420" s="28"/>
      <c r="HT2420" s="28"/>
      <c r="HU2420" s="28"/>
      <c r="HV2420" s="28"/>
      <c r="HW2420" s="28"/>
      <c r="HX2420" s="28"/>
      <c r="HY2420" s="28"/>
      <c r="HZ2420" s="28"/>
      <c r="IA2420" s="28"/>
      <c r="IB2420" s="28"/>
      <c r="IC2420" s="28"/>
      <c r="ID2420" s="28"/>
      <c r="IE2420" s="28"/>
      <c r="IF2420" s="28"/>
      <c r="IG2420" s="28"/>
      <c r="IH2420" s="28"/>
      <c r="II2420" s="28"/>
      <c r="IJ2420" s="28"/>
      <c r="IK2420" s="28"/>
      <c r="IL2420" s="28"/>
      <c r="IM2420" s="28"/>
      <c r="IN2420" s="28"/>
      <c r="IO2420" s="28"/>
    </row>
    <row r="2421" spans="1:249" s="50" customFormat="1" ht="14.25">
      <c r="A2421"/>
      <c r="B2421"/>
      <c r="C2421"/>
      <c r="D2421"/>
      <c r="E2421"/>
      <c r="F2421" s="10"/>
      <c r="G2421" s="1"/>
      <c r="H2421" s="1"/>
      <c r="I2421" s="1"/>
      <c r="J2421" s="2"/>
      <c r="K2421" s="1"/>
      <c r="L2421"/>
      <c r="M2421"/>
      <c r="N2421" s="28"/>
      <c r="O2421" s="28"/>
      <c r="T2421" s="194"/>
      <c r="V2421" s="28"/>
      <c r="W2421" s="28"/>
      <c r="X2421" s="28"/>
      <c r="AC2421" s="194"/>
      <c r="AE2421" s="28"/>
      <c r="AF2421" s="28"/>
      <c r="AG2421" s="28"/>
      <c r="AL2421" s="194"/>
      <c r="AN2421" s="28"/>
      <c r="AO2421" s="28"/>
      <c r="AP2421" s="28"/>
      <c r="AU2421" s="194"/>
      <c r="AW2421" s="28"/>
      <c r="AX2421" s="28"/>
      <c r="AY2421" s="28"/>
      <c r="BD2421" s="194"/>
      <c r="BF2421" s="28"/>
      <c r="BG2421" s="28"/>
      <c r="BH2421" s="28"/>
      <c r="BM2421" s="194"/>
      <c r="BO2421" s="28"/>
      <c r="BP2421" s="28"/>
      <c r="BQ2421" s="28"/>
      <c r="BV2421" s="194"/>
      <c r="BX2421" s="28"/>
      <c r="BY2421" s="28"/>
      <c r="BZ2421" s="28"/>
      <c r="CE2421" s="194"/>
      <c r="CG2421" s="28"/>
      <c r="CH2421" s="28"/>
      <c r="CI2421" s="28"/>
      <c r="CN2421" s="194"/>
      <c r="CP2421" s="28"/>
      <c r="CQ2421" s="28"/>
      <c r="CR2421" s="28"/>
      <c r="CW2421" s="194"/>
      <c r="CY2421" s="28"/>
      <c r="CZ2421" s="28"/>
      <c r="DA2421" s="28"/>
      <c r="DF2421" s="194"/>
      <c r="DH2421" s="28"/>
      <c r="DI2421" s="28"/>
      <c r="DJ2421" s="28"/>
      <c r="DO2421" s="194"/>
      <c r="DQ2421" s="28"/>
      <c r="DR2421" s="28"/>
      <c r="DS2421" s="28"/>
      <c r="DX2421" s="194"/>
      <c r="DZ2421" s="28"/>
      <c r="EA2421" s="28"/>
      <c r="EB2421" s="28"/>
      <c r="EG2421" s="194"/>
      <c r="EI2421" s="28"/>
      <c r="EJ2421" s="28"/>
      <c r="EK2421" s="28"/>
      <c r="EP2421" s="194"/>
      <c r="ER2421" s="28"/>
      <c r="ES2421" s="28"/>
      <c r="ET2421" s="28"/>
      <c r="EY2421" s="194"/>
      <c r="FA2421" s="28"/>
      <c r="FB2421" s="28"/>
      <c r="FC2421" s="28"/>
      <c r="FH2421" s="194"/>
      <c r="FJ2421" s="28"/>
      <c r="FK2421" s="28"/>
      <c r="FL2421" s="28"/>
      <c r="FQ2421" s="194"/>
      <c r="FS2421" s="28"/>
      <c r="FT2421" s="28"/>
      <c r="FU2421" s="28"/>
      <c r="FZ2421" s="194"/>
      <c r="GB2421" s="28"/>
      <c r="GC2421" s="28"/>
      <c r="GD2421" s="28"/>
      <c r="GI2421" s="194"/>
      <c r="GK2421" s="28"/>
      <c r="GL2421" s="28"/>
      <c r="GM2421" s="28"/>
      <c r="GR2421" s="194"/>
      <c r="GT2421" s="28"/>
      <c r="GU2421" s="28"/>
      <c r="GV2421" s="28"/>
      <c r="HA2421" s="194"/>
      <c r="HC2421" s="28"/>
      <c r="HD2421" s="28"/>
      <c r="HE2421" s="28"/>
      <c r="HJ2421" s="28"/>
      <c r="HK2421" s="28"/>
      <c r="HL2421" s="28"/>
      <c r="HM2421" s="28"/>
      <c r="HN2421" s="28"/>
      <c r="HO2421" s="28"/>
      <c r="HP2421" s="28"/>
      <c r="HQ2421" s="28"/>
      <c r="HR2421" s="28"/>
      <c r="HS2421" s="28"/>
      <c r="HT2421" s="28"/>
      <c r="HU2421" s="28"/>
      <c r="HV2421" s="28"/>
      <c r="HW2421" s="28"/>
      <c r="HX2421" s="28"/>
      <c r="HY2421" s="28"/>
      <c r="HZ2421" s="28"/>
      <c r="IA2421" s="28"/>
      <c r="IB2421" s="28"/>
      <c r="IC2421" s="28"/>
      <c r="ID2421" s="28"/>
      <c r="IE2421" s="28"/>
      <c r="IF2421" s="28"/>
      <c r="IG2421" s="28"/>
      <c r="IH2421" s="28"/>
      <c r="II2421" s="28"/>
      <c r="IJ2421" s="28"/>
      <c r="IK2421" s="28"/>
      <c r="IL2421" s="28"/>
      <c r="IM2421" s="28"/>
      <c r="IN2421" s="28"/>
      <c r="IO2421" s="28"/>
    </row>
    <row r="2422" spans="1:249" s="50" customFormat="1" ht="14.25">
      <c r="A2422"/>
      <c r="B2422"/>
      <c r="C2422"/>
      <c r="D2422"/>
      <c r="E2422"/>
      <c r="F2422" s="10"/>
      <c r="G2422" s="1"/>
      <c r="H2422" s="1"/>
      <c r="I2422" s="1"/>
      <c r="J2422" s="2"/>
      <c r="K2422" s="1"/>
      <c r="L2422"/>
      <c r="M2422"/>
      <c r="N2422" s="28"/>
      <c r="O2422" s="28"/>
      <c r="T2422" s="194"/>
      <c r="V2422" s="28"/>
      <c r="W2422" s="28"/>
      <c r="X2422" s="28"/>
      <c r="AC2422" s="194"/>
      <c r="AE2422" s="28"/>
      <c r="AF2422" s="28"/>
      <c r="AG2422" s="28"/>
      <c r="AL2422" s="194"/>
      <c r="AN2422" s="28"/>
      <c r="AO2422" s="28"/>
      <c r="AP2422" s="28"/>
      <c r="AU2422" s="194"/>
      <c r="AW2422" s="28"/>
      <c r="AX2422" s="28"/>
      <c r="AY2422" s="28"/>
      <c r="BD2422" s="194"/>
      <c r="BF2422" s="28"/>
      <c r="BG2422" s="28"/>
      <c r="BH2422" s="28"/>
      <c r="BM2422" s="194"/>
      <c r="BO2422" s="28"/>
      <c r="BP2422" s="28"/>
      <c r="BQ2422" s="28"/>
      <c r="BV2422" s="194"/>
      <c r="BX2422" s="28"/>
      <c r="BY2422" s="28"/>
      <c r="BZ2422" s="28"/>
      <c r="CE2422" s="194"/>
      <c r="CG2422" s="28"/>
      <c r="CH2422" s="28"/>
      <c r="CI2422" s="28"/>
      <c r="CN2422" s="194"/>
      <c r="CP2422" s="28"/>
      <c r="CQ2422" s="28"/>
      <c r="CR2422" s="28"/>
      <c r="CW2422" s="194"/>
      <c r="CY2422" s="28"/>
      <c r="CZ2422" s="28"/>
      <c r="DA2422" s="28"/>
      <c r="DF2422" s="194"/>
      <c r="DH2422" s="28"/>
      <c r="DI2422" s="28"/>
      <c r="DJ2422" s="28"/>
      <c r="DO2422" s="194"/>
      <c r="DQ2422" s="28"/>
      <c r="DR2422" s="28"/>
      <c r="DS2422" s="28"/>
      <c r="DX2422" s="194"/>
      <c r="DZ2422" s="28"/>
      <c r="EA2422" s="28"/>
      <c r="EB2422" s="28"/>
      <c r="EG2422" s="194"/>
      <c r="EI2422" s="28"/>
      <c r="EJ2422" s="28"/>
      <c r="EK2422" s="28"/>
      <c r="EP2422" s="194"/>
      <c r="ER2422" s="28"/>
      <c r="ES2422" s="28"/>
      <c r="ET2422" s="28"/>
      <c r="EY2422" s="194"/>
      <c r="FA2422" s="28"/>
      <c r="FB2422" s="28"/>
      <c r="FC2422" s="28"/>
      <c r="FH2422" s="194"/>
      <c r="FJ2422" s="28"/>
      <c r="FK2422" s="28"/>
      <c r="FL2422" s="28"/>
      <c r="FQ2422" s="194"/>
      <c r="FS2422" s="28"/>
      <c r="FT2422" s="28"/>
      <c r="FU2422" s="28"/>
      <c r="FZ2422" s="194"/>
      <c r="GB2422" s="28"/>
      <c r="GC2422" s="28"/>
      <c r="GD2422" s="28"/>
      <c r="GI2422" s="194"/>
      <c r="GK2422" s="28"/>
      <c r="GL2422" s="28"/>
      <c r="GM2422" s="28"/>
      <c r="GR2422" s="194"/>
      <c r="GT2422" s="28"/>
      <c r="GU2422" s="28"/>
      <c r="GV2422" s="28"/>
      <c r="HA2422" s="194"/>
      <c r="HC2422" s="28"/>
      <c r="HD2422" s="28"/>
      <c r="HE2422" s="28"/>
      <c r="HJ2422" s="28"/>
      <c r="HK2422" s="28"/>
      <c r="HL2422" s="28"/>
      <c r="HM2422" s="28"/>
      <c r="HN2422" s="28"/>
      <c r="HO2422" s="28"/>
      <c r="HP2422" s="28"/>
      <c r="HQ2422" s="28"/>
      <c r="HR2422" s="28"/>
      <c r="HS2422" s="28"/>
      <c r="HT2422" s="28"/>
      <c r="HU2422" s="28"/>
      <c r="HV2422" s="28"/>
      <c r="HW2422" s="28"/>
      <c r="HX2422" s="28"/>
      <c r="HY2422" s="28"/>
      <c r="HZ2422" s="28"/>
      <c r="IA2422" s="28"/>
      <c r="IB2422" s="28"/>
      <c r="IC2422" s="28"/>
      <c r="ID2422" s="28"/>
      <c r="IE2422" s="28"/>
      <c r="IF2422" s="28"/>
      <c r="IG2422" s="28"/>
      <c r="IH2422" s="28"/>
      <c r="II2422" s="28"/>
      <c r="IJ2422" s="28"/>
      <c r="IK2422" s="28"/>
      <c r="IL2422" s="28"/>
      <c r="IM2422" s="28"/>
      <c r="IN2422" s="28"/>
      <c r="IO2422" s="28"/>
    </row>
    <row r="2423" spans="1:249" s="50" customFormat="1" ht="14.25">
      <c r="A2423"/>
      <c r="B2423"/>
      <c r="C2423"/>
      <c r="D2423"/>
      <c r="E2423"/>
      <c r="F2423" s="10"/>
      <c r="G2423" s="1"/>
      <c r="H2423" s="1"/>
      <c r="I2423" s="1"/>
      <c r="J2423" s="2"/>
      <c r="K2423" s="1"/>
      <c r="L2423"/>
      <c r="M2423"/>
      <c r="N2423" s="28"/>
      <c r="O2423" s="28"/>
      <c r="T2423" s="194"/>
      <c r="V2423" s="28"/>
      <c r="W2423" s="28"/>
      <c r="X2423" s="28"/>
      <c r="AC2423" s="194"/>
      <c r="AE2423" s="28"/>
      <c r="AF2423" s="28"/>
      <c r="AG2423" s="28"/>
      <c r="AL2423" s="194"/>
      <c r="AN2423" s="28"/>
      <c r="AO2423" s="28"/>
      <c r="AP2423" s="28"/>
      <c r="AU2423" s="194"/>
      <c r="AW2423" s="28"/>
      <c r="AX2423" s="28"/>
      <c r="AY2423" s="28"/>
      <c r="BD2423" s="194"/>
      <c r="BF2423" s="28"/>
      <c r="BG2423" s="28"/>
      <c r="BH2423" s="28"/>
      <c r="BM2423" s="194"/>
      <c r="BO2423" s="28"/>
      <c r="BP2423" s="28"/>
      <c r="BQ2423" s="28"/>
      <c r="BV2423" s="194"/>
      <c r="BX2423" s="28"/>
      <c r="BY2423" s="28"/>
      <c r="BZ2423" s="28"/>
      <c r="CE2423" s="194"/>
      <c r="CG2423" s="28"/>
      <c r="CH2423" s="28"/>
      <c r="CI2423" s="28"/>
      <c r="CN2423" s="194"/>
      <c r="CP2423" s="28"/>
      <c r="CQ2423" s="28"/>
      <c r="CR2423" s="28"/>
      <c r="CW2423" s="194"/>
      <c r="CY2423" s="28"/>
      <c r="CZ2423" s="28"/>
      <c r="DA2423" s="28"/>
      <c r="DF2423" s="194"/>
      <c r="DH2423" s="28"/>
      <c r="DI2423" s="28"/>
      <c r="DJ2423" s="28"/>
      <c r="DO2423" s="194"/>
      <c r="DQ2423" s="28"/>
      <c r="DR2423" s="28"/>
      <c r="DS2423" s="28"/>
      <c r="DX2423" s="194"/>
      <c r="DZ2423" s="28"/>
      <c r="EA2423" s="28"/>
      <c r="EB2423" s="28"/>
      <c r="EG2423" s="194"/>
      <c r="EI2423" s="28"/>
      <c r="EJ2423" s="28"/>
      <c r="EK2423" s="28"/>
      <c r="EP2423" s="194"/>
      <c r="ER2423" s="28"/>
      <c r="ES2423" s="28"/>
      <c r="ET2423" s="28"/>
      <c r="EY2423" s="194"/>
      <c r="FA2423" s="28"/>
      <c r="FB2423" s="28"/>
      <c r="FC2423" s="28"/>
      <c r="FH2423" s="194"/>
      <c r="FJ2423" s="28"/>
      <c r="FK2423" s="28"/>
      <c r="FL2423" s="28"/>
      <c r="FQ2423" s="194"/>
      <c r="FS2423" s="28"/>
      <c r="FT2423" s="28"/>
      <c r="FU2423" s="28"/>
      <c r="FZ2423" s="194"/>
      <c r="GB2423" s="28"/>
      <c r="GC2423" s="28"/>
      <c r="GD2423" s="28"/>
      <c r="GI2423" s="194"/>
      <c r="GK2423" s="28"/>
      <c r="GL2423" s="28"/>
      <c r="GM2423" s="28"/>
      <c r="GR2423" s="194"/>
      <c r="GT2423" s="28"/>
      <c r="GU2423" s="28"/>
      <c r="GV2423" s="28"/>
      <c r="HA2423" s="194"/>
      <c r="HC2423" s="28"/>
      <c r="HD2423" s="28"/>
      <c r="HE2423" s="28"/>
      <c r="HJ2423" s="28"/>
      <c r="HK2423" s="28"/>
      <c r="HL2423" s="28"/>
      <c r="HM2423" s="28"/>
      <c r="HN2423" s="28"/>
      <c r="HO2423" s="28"/>
      <c r="HP2423" s="28"/>
      <c r="HQ2423" s="28"/>
      <c r="HR2423" s="28"/>
      <c r="HS2423" s="28"/>
      <c r="HT2423" s="28"/>
      <c r="HU2423" s="28"/>
      <c r="HV2423" s="28"/>
      <c r="HW2423" s="28"/>
      <c r="HX2423" s="28"/>
      <c r="HY2423" s="28"/>
      <c r="HZ2423" s="28"/>
      <c r="IA2423" s="28"/>
      <c r="IB2423" s="28"/>
      <c r="IC2423" s="28"/>
      <c r="ID2423" s="28"/>
      <c r="IE2423" s="28"/>
      <c r="IF2423" s="28"/>
      <c r="IG2423" s="28"/>
      <c r="IH2423" s="28"/>
      <c r="II2423" s="28"/>
      <c r="IJ2423" s="28"/>
      <c r="IK2423" s="28"/>
      <c r="IL2423" s="28"/>
      <c r="IM2423" s="28"/>
      <c r="IN2423" s="28"/>
      <c r="IO2423" s="28"/>
    </row>
    <row r="2424" spans="1:249" s="50" customFormat="1" ht="14.25">
      <c r="A2424"/>
      <c r="B2424"/>
      <c r="C2424"/>
      <c r="D2424"/>
      <c r="E2424"/>
      <c r="F2424" s="10"/>
      <c r="G2424" s="1"/>
      <c r="H2424" s="1"/>
      <c r="I2424" s="1"/>
      <c r="J2424" s="2"/>
      <c r="K2424" s="1"/>
      <c r="L2424"/>
      <c r="M2424"/>
      <c r="N2424" s="28"/>
      <c r="O2424" s="28"/>
      <c r="T2424" s="194"/>
      <c r="V2424" s="28"/>
      <c r="W2424" s="28"/>
      <c r="X2424" s="28"/>
      <c r="AC2424" s="194"/>
      <c r="AE2424" s="28"/>
      <c r="AF2424" s="28"/>
      <c r="AG2424" s="28"/>
      <c r="AL2424" s="194"/>
      <c r="AN2424" s="28"/>
      <c r="AO2424" s="28"/>
      <c r="AP2424" s="28"/>
      <c r="AU2424" s="194"/>
      <c r="AW2424" s="28"/>
      <c r="AX2424" s="28"/>
      <c r="AY2424" s="28"/>
      <c r="BD2424" s="194"/>
      <c r="BF2424" s="28"/>
      <c r="BG2424" s="28"/>
      <c r="BH2424" s="28"/>
      <c r="BM2424" s="194"/>
      <c r="BO2424" s="28"/>
      <c r="BP2424" s="28"/>
      <c r="BQ2424" s="28"/>
      <c r="BV2424" s="194"/>
      <c r="BX2424" s="28"/>
      <c r="BY2424" s="28"/>
      <c r="BZ2424" s="28"/>
      <c r="CE2424" s="194"/>
      <c r="CG2424" s="28"/>
      <c r="CH2424" s="28"/>
      <c r="CI2424" s="28"/>
      <c r="CN2424" s="194"/>
      <c r="CP2424" s="28"/>
      <c r="CQ2424" s="28"/>
      <c r="CR2424" s="28"/>
      <c r="CW2424" s="194"/>
      <c r="CY2424" s="28"/>
      <c r="CZ2424" s="28"/>
      <c r="DA2424" s="28"/>
      <c r="DF2424" s="194"/>
      <c r="DH2424" s="28"/>
      <c r="DI2424" s="28"/>
      <c r="DJ2424" s="28"/>
      <c r="DO2424" s="194"/>
      <c r="DQ2424" s="28"/>
      <c r="DR2424" s="28"/>
      <c r="DS2424" s="28"/>
      <c r="DX2424" s="194"/>
      <c r="DZ2424" s="28"/>
      <c r="EA2424" s="28"/>
      <c r="EB2424" s="28"/>
      <c r="EG2424" s="194"/>
      <c r="EI2424" s="28"/>
      <c r="EJ2424" s="28"/>
      <c r="EK2424" s="28"/>
      <c r="EP2424" s="194"/>
      <c r="ER2424" s="28"/>
      <c r="ES2424" s="28"/>
      <c r="ET2424" s="28"/>
      <c r="EY2424" s="194"/>
      <c r="FA2424" s="28"/>
      <c r="FB2424" s="28"/>
      <c r="FC2424" s="28"/>
      <c r="FH2424" s="194"/>
      <c r="FJ2424" s="28"/>
      <c r="FK2424" s="28"/>
      <c r="FL2424" s="28"/>
      <c r="FQ2424" s="194"/>
      <c r="FS2424" s="28"/>
      <c r="FT2424" s="28"/>
      <c r="FU2424" s="28"/>
      <c r="FZ2424" s="194"/>
      <c r="GB2424" s="28"/>
      <c r="GC2424" s="28"/>
      <c r="GD2424" s="28"/>
      <c r="GI2424" s="194"/>
      <c r="GK2424" s="28"/>
      <c r="GL2424" s="28"/>
      <c r="GM2424" s="28"/>
      <c r="GR2424" s="194"/>
      <c r="GT2424" s="28"/>
      <c r="GU2424" s="28"/>
      <c r="GV2424" s="28"/>
      <c r="HA2424" s="194"/>
      <c r="HC2424" s="28"/>
      <c r="HD2424" s="28"/>
      <c r="HE2424" s="28"/>
      <c r="HJ2424" s="28"/>
      <c r="HK2424" s="28"/>
      <c r="HL2424" s="28"/>
      <c r="HM2424" s="28"/>
      <c r="HN2424" s="28"/>
      <c r="HO2424" s="28"/>
      <c r="HP2424" s="28"/>
      <c r="HQ2424" s="28"/>
      <c r="HR2424" s="28"/>
      <c r="HS2424" s="28"/>
      <c r="HT2424" s="28"/>
      <c r="HU2424" s="28"/>
      <c r="HV2424" s="28"/>
      <c r="HW2424" s="28"/>
      <c r="HX2424" s="28"/>
      <c r="HY2424" s="28"/>
      <c r="HZ2424" s="28"/>
      <c r="IA2424" s="28"/>
      <c r="IB2424" s="28"/>
      <c r="IC2424" s="28"/>
      <c r="ID2424" s="28"/>
      <c r="IE2424" s="28"/>
      <c r="IF2424" s="28"/>
      <c r="IG2424" s="28"/>
      <c r="IH2424" s="28"/>
      <c r="II2424" s="28"/>
      <c r="IJ2424" s="28"/>
      <c r="IK2424" s="28"/>
      <c r="IL2424" s="28"/>
      <c r="IM2424" s="28"/>
      <c r="IN2424" s="28"/>
      <c r="IO2424" s="28"/>
    </row>
    <row r="2425" spans="1:249" s="50" customFormat="1" ht="14.25">
      <c r="A2425"/>
      <c r="B2425"/>
      <c r="C2425"/>
      <c r="D2425"/>
      <c r="E2425"/>
      <c r="F2425" s="1"/>
      <c r="G2425" s="1"/>
      <c r="H2425" s="1"/>
      <c r="I2425" s="1"/>
      <c r="J2425" s="2"/>
      <c r="K2425" s="1"/>
      <c r="L2425"/>
      <c r="M2425"/>
      <c r="N2425" s="28"/>
      <c r="O2425" s="28"/>
      <c r="T2425" s="194"/>
      <c r="V2425" s="28"/>
      <c r="W2425" s="28"/>
      <c r="X2425" s="28"/>
      <c r="AC2425" s="194"/>
      <c r="AE2425" s="28"/>
      <c r="AF2425" s="28"/>
      <c r="AG2425" s="28"/>
      <c r="AL2425" s="194"/>
      <c r="AN2425" s="28"/>
      <c r="AO2425" s="28"/>
      <c r="AP2425" s="28"/>
      <c r="AU2425" s="194"/>
      <c r="AW2425" s="28"/>
      <c r="AX2425" s="28"/>
      <c r="AY2425" s="28"/>
      <c r="BD2425" s="194"/>
      <c r="BF2425" s="28"/>
      <c r="BG2425" s="28"/>
      <c r="BH2425" s="28"/>
      <c r="BM2425" s="194"/>
      <c r="BO2425" s="28"/>
      <c r="BP2425" s="28"/>
      <c r="BQ2425" s="28"/>
      <c r="BV2425" s="194"/>
      <c r="BX2425" s="28"/>
      <c r="BY2425" s="28"/>
      <c r="BZ2425" s="28"/>
      <c r="CE2425" s="194"/>
      <c r="CG2425" s="28"/>
      <c r="CH2425" s="28"/>
      <c r="CI2425" s="28"/>
      <c r="CN2425" s="194"/>
      <c r="CP2425" s="28"/>
      <c r="CQ2425" s="28"/>
      <c r="CR2425" s="28"/>
      <c r="CW2425" s="194"/>
      <c r="CY2425" s="28"/>
      <c r="CZ2425" s="28"/>
      <c r="DA2425" s="28"/>
      <c r="DF2425" s="194"/>
      <c r="DH2425" s="28"/>
      <c r="DI2425" s="28"/>
      <c r="DJ2425" s="28"/>
      <c r="DO2425" s="194"/>
      <c r="DQ2425" s="28"/>
      <c r="DR2425" s="28"/>
      <c r="DS2425" s="28"/>
      <c r="DX2425" s="194"/>
      <c r="DZ2425" s="28"/>
      <c r="EA2425" s="28"/>
      <c r="EB2425" s="28"/>
      <c r="EG2425" s="194"/>
      <c r="EI2425" s="28"/>
      <c r="EJ2425" s="28"/>
      <c r="EK2425" s="28"/>
      <c r="EP2425" s="194"/>
      <c r="ER2425" s="28"/>
      <c r="ES2425" s="28"/>
      <c r="ET2425" s="28"/>
      <c r="EY2425" s="194"/>
      <c r="FA2425" s="28"/>
      <c r="FB2425" s="28"/>
      <c r="FC2425" s="28"/>
      <c r="FH2425" s="194"/>
      <c r="FJ2425" s="28"/>
      <c r="FK2425" s="28"/>
      <c r="FL2425" s="28"/>
      <c r="FQ2425" s="194"/>
      <c r="FS2425" s="28"/>
      <c r="FT2425" s="28"/>
      <c r="FU2425" s="28"/>
      <c r="FZ2425" s="194"/>
      <c r="GB2425" s="28"/>
      <c r="GC2425" s="28"/>
      <c r="GD2425" s="28"/>
      <c r="GI2425" s="194"/>
      <c r="GK2425" s="28"/>
      <c r="GL2425" s="28"/>
      <c r="GM2425" s="28"/>
      <c r="GR2425" s="194"/>
      <c r="GT2425" s="28"/>
      <c r="GU2425" s="28"/>
      <c r="GV2425" s="28"/>
      <c r="HA2425" s="194"/>
      <c r="HC2425" s="28"/>
      <c r="HD2425" s="28"/>
      <c r="HE2425" s="28"/>
      <c r="HJ2425" s="28"/>
      <c r="HK2425" s="28"/>
      <c r="HL2425" s="28"/>
      <c r="HM2425" s="28"/>
      <c r="HN2425" s="28"/>
      <c r="HO2425" s="28"/>
      <c r="HP2425" s="28"/>
      <c r="HQ2425" s="28"/>
      <c r="HR2425" s="28"/>
      <c r="HS2425" s="28"/>
      <c r="HT2425" s="28"/>
      <c r="HU2425" s="28"/>
      <c r="HV2425" s="28"/>
      <c r="HW2425" s="28"/>
      <c r="HX2425" s="28"/>
      <c r="HY2425" s="28"/>
      <c r="HZ2425" s="28"/>
      <c r="IA2425" s="28"/>
      <c r="IB2425" s="28"/>
      <c r="IC2425" s="28"/>
      <c r="ID2425" s="28"/>
      <c r="IE2425" s="28"/>
      <c r="IF2425" s="28"/>
      <c r="IG2425" s="28"/>
      <c r="IH2425" s="28"/>
      <c r="II2425" s="28"/>
      <c r="IJ2425" s="28"/>
      <c r="IK2425" s="28"/>
      <c r="IL2425" s="28"/>
      <c r="IM2425" s="28"/>
      <c r="IN2425" s="28"/>
      <c r="IO2425" s="28"/>
    </row>
    <row r="2426" spans="1:249" s="50" customFormat="1" ht="14.25">
      <c r="A2426" s="1"/>
      <c r="B2426"/>
      <c r="C2426"/>
      <c r="D2426"/>
      <c r="E2426" s="1"/>
      <c r="F2426" s="1"/>
      <c r="G2426" s="1"/>
      <c r="H2426" s="1"/>
      <c r="I2426" s="2"/>
      <c r="J2426" s="1"/>
      <c r="K2426"/>
      <c r="L2426"/>
      <c r="M2426"/>
      <c r="N2426" s="28"/>
      <c r="O2426" s="28"/>
      <c r="T2426" s="194"/>
      <c r="V2426" s="28"/>
      <c r="W2426" s="28"/>
      <c r="X2426" s="28"/>
      <c r="AC2426" s="194"/>
      <c r="AE2426" s="28"/>
      <c r="AF2426" s="28"/>
      <c r="AG2426" s="28"/>
      <c r="AL2426" s="194"/>
      <c r="AN2426" s="28"/>
      <c r="AO2426" s="28"/>
      <c r="AP2426" s="28"/>
      <c r="AU2426" s="194"/>
      <c r="AW2426" s="28"/>
      <c r="AX2426" s="28"/>
      <c r="AY2426" s="28"/>
      <c r="BD2426" s="194"/>
      <c r="BF2426" s="28"/>
      <c r="BG2426" s="28"/>
      <c r="BH2426" s="28"/>
      <c r="BM2426" s="194"/>
      <c r="BO2426" s="28"/>
      <c r="BP2426" s="28"/>
      <c r="BQ2426" s="28"/>
      <c r="BV2426" s="194"/>
      <c r="BX2426" s="28"/>
      <c r="BY2426" s="28"/>
      <c r="BZ2426" s="28"/>
      <c r="CE2426" s="194"/>
      <c r="CG2426" s="28"/>
      <c r="CH2426" s="28"/>
      <c r="CI2426" s="28"/>
      <c r="CN2426" s="194"/>
      <c r="CP2426" s="28"/>
      <c r="CQ2426" s="28"/>
      <c r="CR2426" s="28"/>
      <c r="CW2426" s="194"/>
      <c r="CY2426" s="28"/>
      <c r="CZ2426" s="28"/>
      <c r="DA2426" s="28"/>
      <c r="DF2426" s="194"/>
      <c r="DH2426" s="28"/>
      <c r="DI2426" s="28"/>
      <c r="DJ2426" s="28"/>
      <c r="DO2426" s="194"/>
      <c r="DQ2426" s="28"/>
      <c r="DR2426" s="28"/>
      <c r="DS2426" s="28"/>
      <c r="DX2426" s="194"/>
      <c r="DZ2426" s="28"/>
      <c r="EA2426" s="28"/>
      <c r="EB2426" s="28"/>
      <c r="EG2426" s="194"/>
      <c r="EI2426" s="28"/>
      <c r="EJ2426" s="28"/>
      <c r="EK2426" s="28"/>
      <c r="EP2426" s="194"/>
      <c r="ER2426" s="28"/>
      <c r="ES2426" s="28"/>
      <c r="ET2426" s="28"/>
      <c r="EY2426" s="194"/>
      <c r="FA2426" s="28"/>
      <c r="FB2426" s="28"/>
      <c r="FC2426" s="28"/>
      <c r="FH2426" s="194"/>
      <c r="FJ2426" s="28"/>
      <c r="FK2426" s="28"/>
      <c r="FL2426" s="28"/>
      <c r="FQ2426" s="194"/>
      <c r="FS2426" s="28"/>
      <c r="FT2426" s="28"/>
      <c r="FU2426" s="28"/>
      <c r="FZ2426" s="194"/>
      <c r="GB2426" s="28"/>
      <c r="GC2426" s="28"/>
      <c r="GD2426" s="28"/>
      <c r="GI2426" s="194"/>
      <c r="GK2426" s="28"/>
      <c r="GL2426" s="28"/>
      <c r="GM2426" s="28"/>
      <c r="GR2426" s="194"/>
      <c r="GT2426" s="28"/>
      <c r="GU2426" s="28"/>
      <c r="GV2426" s="28"/>
      <c r="HA2426" s="194"/>
      <c r="HC2426" s="28"/>
      <c r="HD2426" s="28"/>
      <c r="HE2426" s="28"/>
      <c r="HJ2426" s="28"/>
      <c r="HK2426" s="28"/>
      <c r="HL2426" s="28"/>
      <c r="HM2426" s="28"/>
      <c r="HN2426" s="28"/>
      <c r="HO2426" s="28"/>
      <c r="HP2426" s="28"/>
      <c r="HQ2426" s="28"/>
      <c r="HR2426" s="28"/>
      <c r="HS2426" s="28"/>
      <c r="HT2426" s="28"/>
      <c r="HU2426" s="28"/>
      <c r="HV2426" s="28"/>
      <c r="HW2426" s="28"/>
      <c r="HX2426" s="28"/>
      <c r="HY2426" s="28"/>
      <c r="HZ2426" s="28"/>
      <c r="IA2426" s="28"/>
      <c r="IB2426" s="28"/>
      <c r="IC2426" s="28"/>
      <c r="ID2426" s="28"/>
      <c r="IE2426" s="28"/>
      <c r="IF2426" s="28"/>
      <c r="IG2426" s="28"/>
      <c r="IH2426" s="28"/>
      <c r="II2426" s="28"/>
      <c r="IJ2426" s="28"/>
      <c r="IK2426" s="28"/>
      <c r="IL2426" s="28"/>
      <c r="IM2426" s="28"/>
      <c r="IN2426" s="28"/>
      <c r="IO2426" s="28"/>
    </row>
    <row r="2427" spans="1:249" s="50" customFormat="1" ht="14.25">
      <c r="A2427" s="1"/>
      <c r="B2427"/>
      <c r="C2427"/>
      <c r="D2427"/>
      <c r="E2427" s="1"/>
      <c r="F2427" s="1"/>
      <c r="G2427" s="1"/>
      <c r="H2427" s="1"/>
      <c r="I2427" s="2"/>
      <c r="J2427" s="1"/>
      <c r="K2427"/>
      <c r="L2427"/>
      <c r="M2427"/>
      <c r="N2427" s="28"/>
      <c r="O2427" s="28"/>
      <c r="T2427" s="194"/>
      <c r="V2427" s="28"/>
      <c r="W2427" s="28"/>
      <c r="X2427" s="28"/>
      <c r="AC2427" s="194"/>
      <c r="AE2427" s="28"/>
      <c r="AF2427" s="28"/>
      <c r="AG2427" s="28"/>
      <c r="AL2427" s="194"/>
      <c r="AN2427" s="28"/>
      <c r="AO2427" s="28"/>
      <c r="AP2427" s="28"/>
      <c r="AU2427" s="194"/>
      <c r="AW2427" s="28"/>
      <c r="AX2427" s="28"/>
      <c r="AY2427" s="28"/>
      <c r="BD2427" s="194"/>
      <c r="BF2427" s="28"/>
      <c r="BG2427" s="28"/>
      <c r="BH2427" s="28"/>
      <c r="BM2427" s="194"/>
      <c r="BO2427" s="28"/>
      <c r="BP2427" s="28"/>
      <c r="BQ2427" s="28"/>
      <c r="BV2427" s="194"/>
      <c r="BX2427" s="28"/>
      <c r="BY2427" s="28"/>
      <c r="BZ2427" s="28"/>
      <c r="CE2427" s="194"/>
      <c r="CG2427" s="28"/>
      <c r="CH2427" s="28"/>
      <c r="CI2427" s="28"/>
      <c r="CN2427" s="194"/>
      <c r="CP2427" s="28"/>
      <c r="CQ2427" s="28"/>
      <c r="CR2427" s="28"/>
      <c r="CW2427" s="194"/>
      <c r="CY2427" s="28"/>
      <c r="CZ2427" s="28"/>
      <c r="DA2427" s="28"/>
      <c r="DF2427" s="194"/>
      <c r="DH2427" s="28"/>
      <c r="DI2427" s="28"/>
      <c r="DJ2427" s="28"/>
      <c r="DO2427" s="194"/>
      <c r="DQ2427" s="28"/>
      <c r="DR2427" s="28"/>
      <c r="DS2427" s="28"/>
      <c r="DX2427" s="194"/>
      <c r="DZ2427" s="28"/>
      <c r="EA2427" s="28"/>
      <c r="EB2427" s="28"/>
      <c r="EG2427" s="194"/>
      <c r="EI2427" s="28"/>
      <c r="EJ2427" s="28"/>
      <c r="EK2427" s="28"/>
      <c r="EP2427" s="194"/>
      <c r="ER2427" s="28"/>
      <c r="ES2427" s="28"/>
      <c r="ET2427" s="28"/>
      <c r="EY2427" s="194"/>
      <c r="FA2427" s="28"/>
      <c r="FB2427" s="28"/>
      <c r="FC2427" s="28"/>
      <c r="FH2427" s="194"/>
      <c r="FJ2427" s="28"/>
      <c r="FK2427" s="28"/>
      <c r="FL2427" s="28"/>
      <c r="FQ2427" s="194"/>
      <c r="FS2427" s="28"/>
      <c r="FT2427" s="28"/>
      <c r="FU2427" s="28"/>
      <c r="FZ2427" s="194"/>
      <c r="GB2427" s="28"/>
      <c r="GC2427" s="28"/>
      <c r="GD2427" s="28"/>
      <c r="GI2427" s="194"/>
      <c r="GK2427" s="28"/>
      <c r="GL2427" s="28"/>
      <c r="GM2427" s="28"/>
      <c r="GR2427" s="194"/>
      <c r="GT2427" s="28"/>
      <c r="GU2427" s="28"/>
      <c r="GV2427" s="28"/>
      <c r="HA2427" s="194"/>
      <c r="HC2427" s="28"/>
      <c r="HD2427" s="28"/>
      <c r="HE2427" s="28"/>
      <c r="HJ2427" s="28"/>
      <c r="HK2427" s="28"/>
      <c r="HL2427" s="28"/>
      <c r="HM2427" s="28"/>
      <c r="HN2427" s="28"/>
      <c r="HO2427" s="28"/>
      <c r="HP2427" s="28"/>
      <c r="HQ2427" s="28"/>
      <c r="HR2427" s="28"/>
      <c r="HS2427" s="28"/>
      <c r="HT2427" s="28"/>
      <c r="HU2427" s="28"/>
      <c r="HV2427" s="28"/>
      <c r="HW2427" s="28"/>
      <c r="HX2427" s="28"/>
      <c r="HY2427" s="28"/>
      <c r="HZ2427" s="28"/>
      <c r="IA2427" s="28"/>
      <c r="IB2427" s="28"/>
      <c r="IC2427" s="28"/>
      <c r="ID2427" s="28"/>
      <c r="IE2427" s="28"/>
      <c r="IF2427" s="28"/>
      <c r="IG2427" s="28"/>
      <c r="IH2427" s="28"/>
      <c r="II2427" s="28"/>
      <c r="IJ2427" s="28"/>
      <c r="IK2427" s="28"/>
      <c r="IL2427" s="28"/>
      <c r="IM2427" s="28"/>
      <c r="IN2427" s="28"/>
      <c r="IO2427" s="28"/>
    </row>
    <row r="2428" spans="1:249" s="50" customFormat="1" ht="14.25">
      <c r="A2428" s="1"/>
      <c r="B2428"/>
      <c r="C2428"/>
      <c r="D2428"/>
      <c r="E2428" s="1"/>
      <c r="F2428" s="1"/>
      <c r="G2428" s="1"/>
      <c r="H2428" s="1"/>
      <c r="I2428" s="2"/>
      <c r="J2428" s="1"/>
      <c r="K2428"/>
      <c r="L2428"/>
      <c r="M2428"/>
      <c r="N2428" s="28"/>
      <c r="O2428" s="28"/>
      <c r="T2428" s="194"/>
      <c r="V2428" s="28"/>
      <c r="W2428" s="28"/>
      <c r="X2428" s="28"/>
      <c r="AC2428" s="194"/>
      <c r="AE2428" s="28"/>
      <c r="AF2428" s="28"/>
      <c r="AG2428" s="28"/>
      <c r="AL2428" s="194"/>
      <c r="AN2428" s="28"/>
      <c r="AO2428" s="28"/>
      <c r="AP2428" s="28"/>
      <c r="AU2428" s="194"/>
      <c r="AW2428" s="28"/>
      <c r="AX2428" s="28"/>
      <c r="AY2428" s="28"/>
      <c r="BD2428" s="194"/>
      <c r="BF2428" s="28"/>
      <c r="BG2428" s="28"/>
      <c r="BH2428" s="28"/>
      <c r="BM2428" s="194"/>
      <c r="BO2428" s="28"/>
      <c r="BP2428" s="28"/>
      <c r="BQ2428" s="28"/>
      <c r="BV2428" s="194"/>
      <c r="BX2428" s="28"/>
      <c r="BY2428" s="28"/>
      <c r="BZ2428" s="28"/>
      <c r="CE2428" s="194"/>
      <c r="CG2428" s="28"/>
      <c r="CH2428" s="28"/>
      <c r="CI2428" s="28"/>
      <c r="CN2428" s="194"/>
      <c r="CP2428" s="28"/>
      <c r="CQ2428" s="28"/>
      <c r="CR2428" s="28"/>
      <c r="CW2428" s="194"/>
      <c r="CY2428" s="28"/>
      <c r="CZ2428" s="28"/>
      <c r="DA2428" s="28"/>
      <c r="DF2428" s="194"/>
      <c r="DH2428" s="28"/>
      <c r="DI2428" s="28"/>
      <c r="DJ2428" s="28"/>
      <c r="DO2428" s="194"/>
      <c r="DQ2428" s="28"/>
      <c r="DR2428" s="28"/>
      <c r="DS2428" s="28"/>
      <c r="DX2428" s="194"/>
      <c r="DZ2428" s="28"/>
      <c r="EA2428" s="28"/>
      <c r="EB2428" s="28"/>
      <c r="EG2428" s="194"/>
      <c r="EI2428" s="28"/>
      <c r="EJ2428" s="28"/>
      <c r="EK2428" s="28"/>
      <c r="EP2428" s="194"/>
      <c r="ER2428" s="28"/>
      <c r="ES2428" s="28"/>
      <c r="ET2428" s="28"/>
      <c r="EY2428" s="194"/>
      <c r="FA2428" s="28"/>
      <c r="FB2428" s="28"/>
      <c r="FC2428" s="28"/>
      <c r="FH2428" s="194"/>
      <c r="FJ2428" s="28"/>
      <c r="FK2428" s="28"/>
      <c r="FL2428" s="28"/>
      <c r="FQ2428" s="194"/>
      <c r="FS2428" s="28"/>
      <c r="FT2428" s="28"/>
      <c r="FU2428" s="28"/>
      <c r="FZ2428" s="194"/>
      <c r="GB2428" s="28"/>
      <c r="GC2428" s="28"/>
      <c r="GD2428" s="28"/>
      <c r="GI2428" s="194"/>
      <c r="GK2428" s="28"/>
      <c r="GL2428" s="28"/>
      <c r="GM2428" s="28"/>
      <c r="GR2428" s="194"/>
      <c r="GT2428" s="28"/>
      <c r="GU2428" s="28"/>
      <c r="GV2428" s="28"/>
      <c r="HA2428" s="194"/>
      <c r="HC2428" s="28"/>
      <c r="HD2428" s="28"/>
      <c r="HE2428" s="28"/>
      <c r="HJ2428" s="28"/>
      <c r="HK2428" s="28"/>
      <c r="HL2428" s="28"/>
      <c r="HM2428" s="28"/>
      <c r="HN2428" s="28"/>
      <c r="HO2428" s="28"/>
      <c r="HP2428" s="28"/>
      <c r="HQ2428" s="28"/>
      <c r="HR2428" s="28"/>
      <c r="HS2428" s="28"/>
      <c r="HT2428" s="28"/>
      <c r="HU2428" s="28"/>
      <c r="HV2428" s="28"/>
      <c r="HW2428" s="28"/>
      <c r="HX2428" s="28"/>
      <c r="HY2428" s="28"/>
      <c r="HZ2428" s="28"/>
      <c r="IA2428" s="28"/>
      <c r="IB2428" s="28"/>
      <c r="IC2428" s="28"/>
      <c r="ID2428" s="28"/>
      <c r="IE2428" s="28"/>
      <c r="IF2428" s="28"/>
      <c r="IG2428" s="28"/>
      <c r="IH2428" s="28"/>
      <c r="II2428" s="28"/>
      <c r="IJ2428" s="28"/>
      <c r="IK2428" s="28"/>
      <c r="IL2428" s="28"/>
      <c r="IM2428" s="28"/>
      <c r="IN2428" s="28"/>
      <c r="IO2428" s="28"/>
    </row>
    <row r="2429" spans="1:249" s="50" customFormat="1" ht="14.25">
      <c r="A2429" s="1"/>
      <c r="B2429"/>
      <c r="C2429"/>
      <c r="D2429"/>
      <c r="E2429" s="1"/>
      <c r="F2429" s="1"/>
      <c r="G2429" s="1"/>
      <c r="H2429" s="1"/>
      <c r="I2429" s="2"/>
      <c r="J2429" s="1"/>
      <c r="K2429"/>
      <c r="L2429"/>
      <c r="M2429"/>
      <c r="N2429" s="28"/>
      <c r="O2429" s="28"/>
      <c r="T2429" s="194"/>
      <c r="V2429" s="28"/>
      <c r="W2429" s="28"/>
      <c r="X2429" s="28"/>
      <c r="AC2429" s="194"/>
      <c r="AE2429" s="28"/>
      <c r="AF2429" s="28"/>
      <c r="AG2429" s="28"/>
      <c r="AL2429" s="194"/>
      <c r="AN2429" s="28"/>
      <c r="AO2429" s="28"/>
      <c r="AP2429" s="28"/>
      <c r="AU2429" s="194"/>
      <c r="AW2429" s="28"/>
      <c r="AX2429" s="28"/>
      <c r="AY2429" s="28"/>
      <c r="BD2429" s="194"/>
      <c r="BF2429" s="28"/>
      <c r="BG2429" s="28"/>
      <c r="BH2429" s="28"/>
      <c r="BM2429" s="194"/>
      <c r="BO2429" s="28"/>
      <c r="BP2429" s="28"/>
      <c r="BQ2429" s="28"/>
      <c r="BV2429" s="194"/>
      <c r="BX2429" s="28"/>
      <c r="BY2429" s="28"/>
      <c r="BZ2429" s="28"/>
      <c r="CE2429" s="194"/>
      <c r="CG2429" s="28"/>
      <c r="CH2429" s="28"/>
      <c r="CI2429" s="28"/>
      <c r="CN2429" s="194"/>
      <c r="CP2429" s="28"/>
      <c r="CQ2429" s="28"/>
      <c r="CR2429" s="28"/>
      <c r="CW2429" s="194"/>
      <c r="CY2429" s="28"/>
      <c r="CZ2429" s="28"/>
      <c r="DA2429" s="28"/>
      <c r="DF2429" s="194"/>
      <c r="DH2429" s="28"/>
      <c r="DI2429" s="28"/>
      <c r="DJ2429" s="28"/>
      <c r="DO2429" s="194"/>
      <c r="DQ2429" s="28"/>
      <c r="DR2429" s="28"/>
      <c r="DS2429" s="28"/>
      <c r="DX2429" s="194"/>
      <c r="DZ2429" s="28"/>
      <c r="EA2429" s="28"/>
      <c r="EB2429" s="28"/>
      <c r="EG2429" s="194"/>
      <c r="EI2429" s="28"/>
      <c r="EJ2429" s="28"/>
      <c r="EK2429" s="28"/>
      <c r="EP2429" s="194"/>
      <c r="ER2429" s="28"/>
      <c r="ES2429" s="28"/>
      <c r="ET2429" s="28"/>
      <c r="EY2429" s="194"/>
      <c r="FA2429" s="28"/>
      <c r="FB2429" s="28"/>
      <c r="FC2429" s="28"/>
      <c r="FH2429" s="194"/>
      <c r="FJ2429" s="28"/>
      <c r="FK2429" s="28"/>
      <c r="FL2429" s="28"/>
      <c r="FQ2429" s="194"/>
      <c r="FS2429" s="28"/>
      <c r="FT2429" s="28"/>
      <c r="FU2429" s="28"/>
      <c r="FZ2429" s="194"/>
      <c r="GB2429" s="28"/>
      <c r="GC2429" s="28"/>
      <c r="GD2429" s="28"/>
      <c r="GI2429" s="194"/>
      <c r="GK2429" s="28"/>
      <c r="GL2429" s="28"/>
      <c r="GM2429" s="28"/>
      <c r="GR2429" s="194"/>
      <c r="GT2429" s="28"/>
      <c r="GU2429" s="28"/>
      <c r="GV2429" s="28"/>
      <c r="HA2429" s="194"/>
      <c r="HC2429" s="28"/>
      <c r="HD2429" s="28"/>
      <c r="HE2429" s="28"/>
      <c r="HJ2429" s="28"/>
      <c r="HK2429" s="28"/>
      <c r="HL2429" s="28"/>
      <c r="HM2429" s="28"/>
      <c r="HN2429" s="28"/>
      <c r="HO2429" s="28"/>
      <c r="HP2429" s="28"/>
      <c r="HQ2429" s="28"/>
      <c r="HR2429" s="28"/>
      <c r="HS2429" s="28"/>
      <c r="HT2429" s="28"/>
      <c r="HU2429" s="28"/>
      <c r="HV2429" s="28"/>
      <c r="HW2429" s="28"/>
      <c r="HX2429" s="28"/>
      <c r="HY2429" s="28"/>
      <c r="HZ2429" s="28"/>
      <c r="IA2429" s="28"/>
      <c r="IB2429" s="28"/>
      <c r="IC2429" s="28"/>
      <c r="ID2429" s="28"/>
      <c r="IE2429" s="28"/>
      <c r="IF2429" s="28"/>
      <c r="IG2429" s="28"/>
      <c r="IH2429" s="28"/>
      <c r="II2429" s="28"/>
      <c r="IJ2429" s="28"/>
      <c r="IK2429" s="28"/>
      <c r="IL2429" s="28"/>
      <c r="IM2429" s="28"/>
      <c r="IN2429" s="28"/>
      <c r="IO2429" s="28"/>
    </row>
    <row r="2430" spans="1:249" s="50" customFormat="1" ht="14.25">
      <c r="A2430" s="1"/>
      <c r="B2430"/>
      <c r="C2430"/>
      <c r="D2430"/>
      <c r="E2430" s="1"/>
      <c r="F2430" s="1"/>
      <c r="G2430" s="1"/>
      <c r="H2430" s="1"/>
      <c r="I2430" s="2"/>
      <c r="J2430" s="1"/>
      <c r="K2430"/>
      <c r="L2430"/>
      <c r="M2430"/>
      <c r="N2430" s="28"/>
      <c r="O2430" s="28"/>
      <c r="T2430" s="194"/>
      <c r="V2430" s="28"/>
      <c r="W2430" s="28"/>
      <c r="X2430" s="28"/>
      <c r="AC2430" s="194"/>
      <c r="AE2430" s="28"/>
      <c r="AF2430" s="28"/>
      <c r="AG2430" s="28"/>
      <c r="AL2430" s="194"/>
      <c r="AN2430" s="28"/>
      <c r="AO2430" s="28"/>
      <c r="AP2430" s="28"/>
      <c r="AU2430" s="194"/>
      <c r="AW2430" s="28"/>
      <c r="AX2430" s="28"/>
      <c r="AY2430" s="28"/>
      <c r="BD2430" s="194"/>
      <c r="BF2430" s="28"/>
      <c r="BG2430" s="28"/>
      <c r="BH2430" s="28"/>
      <c r="BM2430" s="194"/>
      <c r="BO2430" s="28"/>
      <c r="BP2430" s="28"/>
      <c r="BQ2430" s="28"/>
      <c r="BV2430" s="194"/>
      <c r="BX2430" s="28"/>
      <c r="BY2430" s="28"/>
      <c r="BZ2430" s="28"/>
      <c r="CE2430" s="194"/>
      <c r="CG2430" s="28"/>
      <c r="CH2430" s="28"/>
      <c r="CI2430" s="28"/>
      <c r="CN2430" s="194"/>
      <c r="CP2430" s="28"/>
      <c r="CQ2430" s="28"/>
      <c r="CR2430" s="28"/>
      <c r="CW2430" s="194"/>
      <c r="CY2430" s="28"/>
      <c r="CZ2430" s="28"/>
      <c r="DA2430" s="28"/>
      <c r="DF2430" s="194"/>
      <c r="DH2430" s="28"/>
      <c r="DI2430" s="28"/>
      <c r="DJ2430" s="28"/>
      <c r="DO2430" s="194"/>
      <c r="DQ2430" s="28"/>
      <c r="DR2430" s="28"/>
      <c r="DS2430" s="28"/>
      <c r="DX2430" s="194"/>
      <c r="DZ2430" s="28"/>
      <c r="EA2430" s="28"/>
      <c r="EB2430" s="28"/>
      <c r="EG2430" s="194"/>
      <c r="EI2430" s="28"/>
      <c r="EJ2430" s="28"/>
      <c r="EK2430" s="28"/>
      <c r="EP2430" s="194"/>
      <c r="ER2430" s="28"/>
      <c r="ES2430" s="28"/>
      <c r="ET2430" s="28"/>
      <c r="EY2430" s="194"/>
      <c r="FA2430" s="28"/>
      <c r="FB2430" s="28"/>
      <c r="FC2430" s="28"/>
      <c r="FH2430" s="194"/>
      <c r="FJ2430" s="28"/>
      <c r="FK2430" s="28"/>
      <c r="FL2430" s="28"/>
      <c r="FQ2430" s="194"/>
      <c r="FS2430" s="28"/>
      <c r="FT2430" s="28"/>
      <c r="FU2430" s="28"/>
      <c r="FZ2430" s="194"/>
      <c r="GB2430" s="28"/>
      <c r="GC2430" s="28"/>
      <c r="GD2430" s="28"/>
      <c r="GI2430" s="194"/>
      <c r="GK2430" s="28"/>
      <c r="GL2430" s="28"/>
      <c r="GM2430" s="28"/>
      <c r="GR2430" s="194"/>
      <c r="GT2430" s="28"/>
      <c r="GU2430" s="28"/>
      <c r="GV2430" s="28"/>
      <c r="HA2430" s="194"/>
      <c r="HC2430" s="28"/>
      <c r="HD2430" s="28"/>
      <c r="HE2430" s="28"/>
      <c r="HJ2430" s="28"/>
      <c r="HK2430" s="28"/>
      <c r="HL2430" s="28"/>
      <c r="HM2430" s="28"/>
      <c r="HN2430" s="28"/>
      <c r="HO2430" s="28"/>
      <c r="HP2430" s="28"/>
      <c r="HQ2430" s="28"/>
      <c r="HR2430" s="28"/>
      <c r="HS2430" s="28"/>
      <c r="HT2430" s="28"/>
      <c r="HU2430" s="28"/>
      <c r="HV2430" s="28"/>
      <c r="HW2430" s="28"/>
      <c r="HX2430" s="28"/>
      <c r="HY2430" s="28"/>
      <c r="HZ2430" s="28"/>
      <c r="IA2430" s="28"/>
      <c r="IB2430" s="28"/>
      <c r="IC2430" s="28"/>
      <c r="ID2430" s="28"/>
      <c r="IE2430" s="28"/>
      <c r="IF2430" s="28"/>
      <c r="IG2430" s="28"/>
      <c r="IH2430" s="28"/>
      <c r="II2430" s="28"/>
      <c r="IJ2430" s="28"/>
      <c r="IK2430" s="28"/>
      <c r="IL2430" s="28"/>
      <c r="IM2430" s="28"/>
      <c r="IN2430" s="28"/>
      <c r="IO2430" s="28"/>
    </row>
    <row r="2431" spans="1:249" s="50" customFormat="1" ht="14.25">
      <c r="A2431" s="1"/>
      <c r="B2431"/>
      <c r="C2431"/>
      <c r="D2431"/>
      <c r="E2431" s="1"/>
      <c r="F2431" s="1"/>
      <c r="G2431" s="1"/>
      <c r="H2431" s="1"/>
      <c r="I2431" s="2"/>
      <c r="J2431" s="1"/>
      <c r="K2431"/>
      <c r="L2431"/>
      <c r="M2431"/>
      <c r="N2431" s="28"/>
      <c r="O2431" s="28"/>
      <c r="T2431" s="194"/>
      <c r="V2431" s="28"/>
      <c r="W2431" s="28"/>
      <c r="X2431" s="28"/>
      <c r="AC2431" s="194"/>
      <c r="AE2431" s="28"/>
      <c r="AF2431" s="28"/>
      <c r="AG2431" s="28"/>
      <c r="AL2431" s="194"/>
      <c r="AN2431" s="28"/>
      <c r="AO2431" s="28"/>
      <c r="AP2431" s="28"/>
      <c r="AU2431" s="194"/>
      <c r="AW2431" s="28"/>
      <c r="AX2431" s="28"/>
      <c r="AY2431" s="28"/>
      <c r="BD2431" s="194"/>
      <c r="BF2431" s="28"/>
      <c r="BG2431" s="28"/>
      <c r="BH2431" s="28"/>
      <c r="BM2431" s="194"/>
      <c r="BO2431" s="28"/>
      <c r="BP2431" s="28"/>
      <c r="BQ2431" s="28"/>
      <c r="BV2431" s="194"/>
      <c r="BX2431" s="28"/>
      <c r="BY2431" s="28"/>
      <c r="BZ2431" s="28"/>
      <c r="CE2431" s="194"/>
      <c r="CG2431" s="28"/>
      <c r="CH2431" s="28"/>
      <c r="CI2431" s="28"/>
      <c r="CN2431" s="194"/>
      <c r="CP2431" s="28"/>
      <c r="CQ2431" s="28"/>
      <c r="CR2431" s="28"/>
      <c r="CW2431" s="194"/>
      <c r="CY2431" s="28"/>
      <c r="CZ2431" s="28"/>
      <c r="DA2431" s="28"/>
      <c r="DF2431" s="194"/>
      <c r="DH2431" s="28"/>
      <c r="DI2431" s="28"/>
      <c r="DJ2431" s="28"/>
      <c r="DO2431" s="194"/>
      <c r="DQ2431" s="28"/>
      <c r="DR2431" s="28"/>
      <c r="DS2431" s="28"/>
      <c r="DX2431" s="194"/>
      <c r="DZ2431" s="28"/>
      <c r="EA2431" s="28"/>
      <c r="EB2431" s="28"/>
      <c r="EG2431" s="194"/>
      <c r="EI2431" s="28"/>
      <c r="EJ2431" s="28"/>
      <c r="EK2431" s="28"/>
      <c r="EP2431" s="194"/>
      <c r="ER2431" s="28"/>
      <c r="ES2431" s="28"/>
      <c r="ET2431" s="28"/>
      <c r="EY2431" s="194"/>
      <c r="FA2431" s="28"/>
      <c r="FB2431" s="28"/>
      <c r="FC2431" s="28"/>
      <c r="FH2431" s="194"/>
      <c r="FJ2431" s="28"/>
      <c r="FK2431" s="28"/>
      <c r="FL2431" s="28"/>
      <c r="FQ2431" s="194"/>
      <c r="FS2431" s="28"/>
      <c r="FT2431" s="28"/>
      <c r="FU2431" s="28"/>
      <c r="FZ2431" s="194"/>
      <c r="GB2431" s="28"/>
      <c r="GC2431" s="28"/>
      <c r="GD2431" s="28"/>
      <c r="GI2431" s="194"/>
      <c r="GK2431" s="28"/>
      <c r="GL2431" s="28"/>
      <c r="GM2431" s="28"/>
      <c r="GR2431" s="194"/>
      <c r="GT2431" s="28"/>
      <c r="GU2431" s="28"/>
      <c r="GV2431" s="28"/>
      <c r="HA2431" s="194"/>
      <c r="HC2431" s="28"/>
      <c r="HD2431" s="28"/>
      <c r="HE2431" s="28"/>
      <c r="HJ2431" s="28"/>
      <c r="HK2431" s="28"/>
      <c r="HL2431" s="28"/>
      <c r="HM2431" s="28"/>
      <c r="HN2431" s="28"/>
      <c r="HO2431" s="28"/>
      <c r="HP2431" s="28"/>
      <c r="HQ2431" s="28"/>
      <c r="HR2431" s="28"/>
      <c r="HS2431" s="28"/>
      <c r="HT2431" s="28"/>
      <c r="HU2431" s="28"/>
      <c r="HV2431" s="28"/>
      <c r="HW2431" s="28"/>
      <c r="HX2431" s="28"/>
      <c r="HY2431" s="28"/>
      <c r="HZ2431" s="28"/>
      <c r="IA2431" s="28"/>
      <c r="IB2431" s="28"/>
      <c r="IC2431" s="28"/>
      <c r="ID2431" s="28"/>
      <c r="IE2431" s="28"/>
      <c r="IF2431" s="28"/>
      <c r="IG2431" s="28"/>
      <c r="IH2431" s="28"/>
      <c r="II2431" s="28"/>
      <c r="IJ2431" s="28"/>
      <c r="IK2431" s="28"/>
      <c r="IL2431" s="28"/>
      <c r="IM2431" s="28"/>
      <c r="IN2431" s="28"/>
      <c r="IO2431" s="28"/>
    </row>
    <row r="2432" spans="1:249" s="50" customFormat="1" ht="14.25">
      <c r="A2432" s="1"/>
      <c r="B2432"/>
      <c r="C2432"/>
      <c r="D2432"/>
      <c r="E2432" s="1"/>
      <c r="F2432" s="1"/>
      <c r="G2432" s="1"/>
      <c r="H2432" s="1"/>
      <c r="I2432" s="2"/>
      <c r="J2432" s="1"/>
      <c r="K2432"/>
      <c r="L2432"/>
      <c r="M2432"/>
      <c r="N2432" s="28"/>
      <c r="O2432" s="28"/>
      <c r="T2432" s="194"/>
      <c r="V2432" s="28"/>
      <c r="W2432" s="28"/>
      <c r="X2432" s="28"/>
      <c r="AC2432" s="194"/>
      <c r="AE2432" s="28"/>
      <c r="AF2432" s="28"/>
      <c r="AG2432" s="28"/>
      <c r="AL2432" s="194"/>
      <c r="AN2432" s="28"/>
      <c r="AO2432" s="28"/>
      <c r="AP2432" s="28"/>
      <c r="AU2432" s="194"/>
      <c r="AW2432" s="28"/>
      <c r="AX2432" s="28"/>
      <c r="AY2432" s="28"/>
      <c r="BD2432" s="194"/>
      <c r="BF2432" s="28"/>
      <c r="BG2432" s="28"/>
      <c r="BH2432" s="28"/>
      <c r="BM2432" s="194"/>
      <c r="BO2432" s="28"/>
      <c r="BP2432" s="28"/>
      <c r="BQ2432" s="28"/>
      <c r="BV2432" s="194"/>
      <c r="BX2432" s="28"/>
      <c r="BY2432" s="28"/>
      <c r="BZ2432" s="28"/>
      <c r="CE2432" s="194"/>
      <c r="CG2432" s="28"/>
      <c r="CH2432" s="28"/>
      <c r="CI2432" s="28"/>
      <c r="CN2432" s="194"/>
      <c r="CP2432" s="28"/>
      <c r="CQ2432" s="28"/>
      <c r="CR2432" s="28"/>
      <c r="CW2432" s="194"/>
      <c r="CY2432" s="28"/>
      <c r="CZ2432" s="28"/>
      <c r="DA2432" s="28"/>
      <c r="DF2432" s="194"/>
      <c r="DH2432" s="28"/>
      <c r="DI2432" s="28"/>
      <c r="DJ2432" s="28"/>
      <c r="DO2432" s="194"/>
      <c r="DQ2432" s="28"/>
      <c r="DR2432" s="28"/>
      <c r="DS2432" s="28"/>
      <c r="DX2432" s="194"/>
      <c r="DZ2432" s="28"/>
      <c r="EA2432" s="28"/>
      <c r="EB2432" s="28"/>
      <c r="EG2432" s="194"/>
      <c r="EI2432" s="28"/>
      <c r="EJ2432" s="28"/>
      <c r="EK2432" s="28"/>
      <c r="EP2432" s="194"/>
      <c r="ER2432" s="28"/>
      <c r="ES2432" s="28"/>
      <c r="ET2432" s="28"/>
      <c r="EY2432" s="194"/>
      <c r="FA2432" s="28"/>
      <c r="FB2432" s="28"/>
      <c r="FC2432" s="28"/>
      <c r="FH2432" s="194"/>
      <c r="FJ2432" s="28"/>
      <c r="FK2432" s="28"/>
      <c r="FL2432" s="28"/>
      <c r="FQ2432" s="194"/>
      <c r="FS2432" s="28"/>
      <c r="FT2432" s="28"/>
      <c r="FU2432" s="28"/>
      <c r="FZ2432" s="194"/>
      <c r="GB2432" s="28"/>
      <c r="GC2432" s="28"/>
      <c r="GD2432" s="28"/>
      <c r="GI2432" s="194"/>
      <c r="GK2432" s="28"/>
      <c r="GL2432" s="28"/>
      <c r="GM2432" s="28"/>
      <c r="GR2432" s="194"/>
      <c r="GT2432" s="28"/>
      <c r="GU2432" s="28"/>
      <c r="GV2432" s="28"/>
      <c r="HA2432" s="194"/>
      <c r="HC2432" s="28"/>
      <c r="HD2432" s="28"/>
      <c r="HE2432" s="28"/>
      <c r="HJ2432" s="28"/>
      <c r="HK2432" s="28"/>
      <c r="HL2432" s="28"/>
      <c r="HM2432" s="28"/>
      <c r="HN2432" s="28"/>
      <c r="HO2432" s="28"/>
      <c r="HP2432" s="28"/>
      <c r="HQ2432" s="28"/>
      <c r="HR2432" s="28"/>
      <c r="HS2432" s="28"/>
      <c r="HT2432" s="28"/>
      <c r="HU2432" s="28"/>
      <c r="HV2432" s="28"/>
      <c r="HW2432" s="28"/>
      <c r="HX2432" s="28"/>
      <c r="HY2432" s="28"/>
      <c r="HZ2432" s="28"/>
      <c r="IA2432" s="28"/>
      <c r="IB2432" s="28"/>
      <c r="IC2432" s="28"/>
      <c r="ID2432" s="28"/>
      <c r="IE2432" s="28"/>
      <c r="IF2432" s="28"/>
      <c r="IG2432" s="28"/>
      <c r="IH2432" s="28"/>
      <c r="II2432" s="28"/>
      <c r="IJ2432" s="28"/>
      <c r="IK2432" s="28"/>
      <c r="IL2432" s="28"/>
      <c r="IM2432" s="28"/>
      <c r="IN2432" s="28"/>
      <c r="IO2432" s="28"/>
    </row>
    <row r="2433" spans="1:249" s="50" customFormat="1" ht="14.25">
      <c r="A2433" s="1"/>
      <c r="B2433"/>
      <c r="C2433"/>
      <c r="D2433"/>
      <c r="E2433" s="1"/>
      <c r="F2433" s="1"/>
      <c r="G2433" s="1"/>
      <c r="H2433" s="1"/>
      <c r="I2433" s="2"/>
      <c r="J2433" s="1"/>
      <c r="K2433"/>
      <c r="L2433"/>
      <c r="M2433"/>
      <c r="N2433" s="28"/>
      <c r="O2433" s="28"/>
      <c r="T2433" s="194"/>
      <c r="V2433" s="28"/>
      <c r="W2433" s="28"/>
      <c r="X2433" s="28"/>
      <c r="AC2433" s="194"/>
      <c r="AE2433" s="28"/>
      <c r="AF2433" s="28"/>
      <c r="AG2433" s="28"/>
      <c r="AL2433" s="194"/>
      <c r="AN2433" s="28"/>
      <c r="AO2433" s="28"/>
      <c r="AP2433" s="28"/>
      <c r="AU2433" s="194"/>
      <c r="AW2433" s="28"/>
      <c r="AX2433" s="28"/>
      <c r="AY2433" s="28"/>
      <c r="BD2433" s="194"/>
      <c r="BF2433" s="28"/>
      <c r="BG2433" s="28"/>
      <c r="BH2433" s="28"/>
      <c r="BM2433" s="194"/>
      <c r="BO2433" s="28"/>
      <c r="BP2433" s="28"/>
      <c r="BQ2433" s="28"/>
      <c r="BV2433" s="194"/>
      <c r="BX2433" s="28"/>
      <c r="BY2433" s="28"/>
      <c r="BZ2433" s="28"/>
      <c r="CE2433" s="194"/>
      <c r="CG2433" s="28"/>
      <c r="CH2433" s="28"/>
      <c r="CI2433" s="28"/>
      <c r="CN2433" s="194"/>
      <c r="CP2433" s="28"/>
      <c r="CQ2433" s="28"/>
      <c r="CR2433" s="28"/>
      <c r="CW2433" s="194"/>
      <c r="CY2433" s="28"/>
      <c r="CZ2433" s="28"/>
      <c r="DA2433" s="28"/>
      <c r="DF2433" s="194"/>
      <c r="DH2433" s="28"/>
      <c r="DI2433" s="28"/>
      <c r="DJ2433" s="28"/>
      <c r="DO2433" s="194"/>
      <c r="DQ2433" s="28"/>
      <c r="DR2433" s="28"/>
      <c r="DS2433" s="28"/>
      <c r="DX2433" s="194"/>
      <c r="DZ2433" s="28"/>
      <c r="EA2433" s="28"/>
      <c r="EB2433" s="28"/>
      <c r="EG2433" s="194"/>
      <c r="EI2433" s="28"/>
      <c r="EJ2433" s="28"/>
      <c r="EK2433" s="28"/>
      <c r="EP2433" s="194"/>
      <c r="ER2433" s="28"/>
      <c r="ES2433" s="28"/>
      <c r="ET2433" s="28"/>
      <c r="EY2433" s="194"/>
      <c r="FA2433" s="28"/>
      <c r="FB2433" s="28"/>
      <c r="FC2433" s="28"/>
      <c r="FH2433" s="194"/>
      <c r="FJ2433" s="28"/>
      <c r="FK2433" s="28"/>
      <c r="FL2433" s="28"/>
      <c r="FQ2433" s="194"/>
      <c r="FS2433" s="28"/>
      <c r="FT2433" s="28"/>
      <c r="FU2433" s="28"/>
      <c r="FZ2433" s="194"/>
      <c r="GB2433" s="28"/>
      <c r="GC2433" s="28"/>
      <c r="GD2433" s="28"/>
      <c r="GI2433" s="194"/>
      <c r="GK2433" s="28"/>
      <c r="GL2433" s="28"/>
      <c r="GM2433" s="28"/>
      <c r="GR2433" s="194"/>
      <c r="GT2433" s="28"/>
      <c r="GU2433" s="28"/>
      <c r="GV2433" s="28"/>
      <c r="HA2433" s="194"/>
      <c r="HC2433" s="28"/>
      <c r="HD2433" s="28"/>
      <c r="HE2433" s="28"/>
      <c r="HJ2433" s="28"/>
      <c r="HK2433" s="28"/>
      <c r="HL2433" s="28"/>
      <c r="HM2433" s="28"/>
      <c r="HN2433" s="28"/>
      <c r="HO2433" s="28"/>
      <c r="HP2433" s="28"/>
      <c r="HQ2433" s="28"/>
      <c r="HR2433" s="28"/>
      <c r="HS2433" s="28"/>
      <c r="HT2433" s="28"/>
      <c r="HU2433" s="28"/>
      <c r="HV2433" s="28"/>
      <c r="HW2433" s="28"/>
      <c r="HX2433" s="28"/>
      <c r="HY2433" s="28"/>
      <c r="HZ2433" s="28"/>
      <c r="IA2433" s="28"/>
      <c r="IB2433" s="28"/>
      <c r="IC2433" s="28"/>
      <c r="ID2433" s="28"/>
      <c r="IE2433" s="28"/>
      <c r="IF2433" s="28"/>
      <c r="IG2433" s="28"/>
      <c r="IH2433" s="28"/>
      <c r="II2433" s="28"/>
      <c r="IJ2433" s="28"/>
      <c r="IK2433" s="28"/>
      <c r="IL2433" s="28"/>
      <c r="IM2433" s="28"/>
      <c r="IN2433" s="28"/>
      <c r="IO2433" s="28"/>
    </row>
    <row r="2434" spans="1:249" s="50" customFormat="1" ht="14.25">
      <c r="A2434" s="1"/>
      <c r="B2434"/>
      <c r="C2434"/>
      <c r="D2434"/>
      <c r="E2434" s="1"/>
      <c r="F2434" s="1"/>
      <c r="G2434" s="1"/>
      <c r="H2434" s="1"/>
      <c r="I2434" s="2"/>
      <c r="J2434" s="1"/>
      <c r="K2434"/>
      <c r="L2434"/>
      <c r="M2434"/>
      <c r="N2434" s="28"/>
      <c r="O2434" s="28"/>
      <c r="T2434" s="194"/>
      <c r="V2434" s="28"/>
      <c r="W2434" s="28"/>
      <c r="X2434" s="28"/>
      <c r="AC2434" s="194"/>
      <c r="AE2434" s="28"/>
      <c r="AF2434" s="28"/>
      <c r="AG2434" s="28"/>
      <c r="AL2434" s="194"/>
      <c r="AN2434" s="28"/>
      <c r="AO2434" s="28"/>
      <c r="AP2434" s="28"/>
      <c r="AU2434" s="194"/>
      <c r="AW2434" s="28"/>
      <c r="AX2434" s="28"/>
      <c r="AY2434" s="28"/>
      <c r="BD2434" s="194"/>
      <c r="BF2434" s="28"/>
      <c r="BG2434" s="28"/>
      <c r="BH2434" s="28"/>
      <c r="BM2434" s="194"/>
      <c r="BO2434" s="28"/>
      <c r="BP2434" s="28"/>
      <c r="BQ2434" s="28"/>
      <c r="BV2434" s="194"/>
      <c r="BX2434" s="28"/>
      <c r="BY2434" s="28"/>
      <c r="BZ2434" s="28"/>
      <c r="CE2434" s="194"/>
      <c r="CG2434" s="28"/>
      <c r="CH2434" s="28"/>
      <c r="CI2434" s="28"/>
      <c r="CN2434" s="194"/>
      <c r="CP2434" s="28"/>
      <c r="CQ2434" s="28"/>
      <c r="CR2434" s="28"/>
      <c r="CW2434" s="194"/>
      <c r="CY2434" s="28"/>
      <c r="CZ2434" s="28"/>
      <c r="DA2434" s="28"/>
      <c r="DF2434" s="194"/>
      <c r="DH2434" s="28"/>
      <c r="DI2434" s="28"/>
      <c r="DJ2434" s="28"/>
      <c r="DO2434" s="194"/>
      <c r="DQ2434" s="28"/>
      <c r="DR2434" s="28"/>
      <c r="DS2434" s="28"/>
      <c r="DX2434" s="194"/>
      <c r="DZ2434" s="28"/>
      <c r="EA2434" s="28"/>
      <c r="EB2434" s="28"/>
      <c r="EG2434" s="194"/>
      <c r="EI2434" s="28"/>
      <c r="EJ2434" s="28"/>
      <c r="EK2434" s="28"/>
      <c r="EP2434" s="194"/>
      <c r="ER2434" s="28"/>
      <c r="ES2434" s="28"/>
      <c r="ET2434" s="28"/>
      <c r="EY2434" s="194"/>
      <c r="FA2434" s="28"/>
      <c r="FB2434" s="28"/>
      <c r="FC2434" s="28"/>
      <c r="FH2434" s="194"/>
      <c r="FJ2434" s="28"/>
      <c r="FK2434" s="28"/>
      <c r="FL2434" s="28"/>
      <c r="FQ2434" s="194"/>
      <c r="FS2434" s="28"/>
      <c r="FT2434" s="28"/>
      <c r="FU2434" s="28"/>
      <c r="FZ2434" s="194"/>
      <c r="GB2434" s="28"/>
      <c r="GC2434" s="28"/>
      <c r="GD2434" s="28"/>
      <c r="GI2434" s="194"/>
      <c r="GK2434" s="28"/>
      <c r="GL2434" s="28"/>
      <c r="GM2434" s="28"/>
      <c r="GR2434" s="194"/>
      <c r="GT2434" s="28"/>
      <c r="GU2434" s="28"/>
      <c r="GV2434" s="28"/>
      <c r="HA2434" s="194"/>
      <c r="HC2434" s="28"/>
      <c r="HD2434" s="28"/>
      <c r="HE2434" s="28"/>
      <c r="HJ2434" s="28"/>
      <c r="HK2434" s="28"/>
      <c r="HL2434" s="28"/>
      <c r="HM2434" s="28"/>
      <c r="HN2434" s="28"/>
      <c r="HO2434" s="28"/>
      <c r="HP2434" s="28"/>
      <c r="HQ2434" s="28"/>
      <c r="HR2434" s="28"/>
      <c r="HS2434" s="28"/>
      <c r="HT2434" s="28"/>
      <c r="HU2434" s="28"/>
      <c r="HV2434" s="28"/>
      <c r="HW2434" s="28"/>
      <c r="HX2434" s="28"/>
      <c r="HY2434" s="28"/>
      <c r="HZ2434" s="28"/>
      <c r="IA2434" s="28"/>
      <c r="IB2434" s="28"/>
      <c r="IC2434" s="28"/>
      <c r="ID2434" s="28"/>
      <c r="IE2434" s="28"/>
      <c r="IF2434" s="28"/>
      <c r="IG2434" s="28"/>
      <c r="IH2434" s="28"/>
      <c r="II2434" s="28"/>
      <c r="IJ2434" s="28"/>
      <c r="IK2434" s="28"/>
      <c r="IL2434" s="28"/>
      <c r="IM2434" s="28"/>
      <c r="IN2434" s="28"/>
      <c r="IO2434" s="28"/>
    </row>
    <row r="2435" spans="1:249" s="50" customFormat="1" ht="14.25">
      <c r="A2435" s="1"/>
      <c r="B2435"/>
      <c r="C2435"/>
      <c r="D2435"/>
      <c r="E2435" s="1"/>
      <c r="F2435" s="1"/>
      <c r="G2435" s="1"/>
      <c r="H2435" s="1"/>
      <c r="I2435" s="2"/>
      <c r="J2435" s="1"/>
      <c r="K2435"/>
      <c r="L2435"/>
      <c r="M2435"/>
      <c r="N2435" s="28"/>
      <c r="O2435" s="28"/>
      <c r="T2435" s="194"/>
      <c r="V2435" s="28"/>
      <c r="W2435" s="28"/>
      <c r="X2435" s="28"/>
      <c r="AC2435" s="194"/>
      <c r="AE2435" s="28"/>
      <c r="AF2435" s="28"/>
      <c r="AG2435" s="28"/>
      <c r="AL2435" s="194"/>
      <c r="AN2435" s="28"/>
      <c r="AO2435" s="28"/>
      <c r="AP2435" s="28"/>
      <c r="AU2435" s="194"/>
      <c r="AW2435" s="28"/>
      <c r="AX2435" s="28"/>
      <c r="AY2435" s="28"/>
      <c r="BD2435" s="194"/>
      <c r="BF2435" s="28"/>
      <c r="BG2435" s="28"/>
      <c r="BH2435" s="28"/>
      <c r="BM2435" s="194"/>
      <c r="BO2435" s="28"/>
      <c r="BP2435" s="28"/>
      <c r="BQ2435" s="28"/>
      <c r="BV2435" s="194"/>
      <c r="BX2435" s="28"/>
      <c r="BY2435" s="28"/>
      <c r="BZ2435" s="28"/>
      <c r="CE2435" s="194"/>
      <c r="CG2435" s="28"/>
      <c r="CH2435" s="28"/>
      <c r="CI2435" s="28"/>
      <c r="CN2435" s="194"/>
      <c r="CP2435" s="28"/>
      <c r="CQ2435" s="28"/>
      <c r="CR2435" s="28"/>
      <c r="CW2435" s="194"/>
      <c r="CY2435" s="28"/>
      <c r="CZ2435" s="28"/>
      <c r="DA2435" s="28"/>
      <c r="DF2435" s="194"/>
      <c r="DH2435" s="28"/>
      <c r="DI2435" s="28"/>
      <c r="DJ2435" s="28"/>
      <c r="DO2435" s="194"/>
      <c r="DQ2435" s="28"/>
      <c r="DR2435" s="28"/>
      <c r="DS2435" s="28"/>
      <c r="DX2435" s="194"/>
      <c r="DZ2435" s="28"/>
      <c r="EA2435" s="28"/>
      <c r="EB2435" s="28"/>
      <c r="EG2435" s="194"/>
      <c r="EI2435" s="28"/>
      <c r="EJ2435" s="28"/>
      <c r="EK2435" s="28"/>
      <c r="EP2435" s="194"/>
      <c r="ER2435" s="28"/>
      <c r="ES2435" s="28"/>
      <c r="ET2435" s="28"/>
      <c r="EY2435" s="194"/>
      <c r="FA2435" s="28"/>
      <c r="FB2435" s="28"/>
      <c r="FC2435" s="28"/>
      <c r="FH2435" s="194"/>
      <c r="FJ2435" s="28"/>
      <c r="FK2435" s="28"/>
      <c r="FL2435" s="28"/>
      <c r="FQ2435" s="194"/>
      <c r="FS2435" s="28"/>
      <c r="FT2435" s="28"/>
      <c r="FU2435" s="28"/>
      <c r="FZ2435" s="194"/>
      <c r="GB2435" s="28"/>
      <c r="GC2435" s="28"/>
      <c r="GD2435" s="28"/>
      <c r="GI2435" s="194"/>
      <c r="GK2435" s="28"/>
      <c r="GL2435" s="28"/>
      <c r="GM2435" s="28"/>
      <c r="GR2435" s="194"/>
      <c r="GT2435" s="28"/>
      <c r="GU2435" s="28"/>
      <c r="GV2435" s="28"/>
      <c r="HA2435" s="194"/>
      <c r="HC2435" s="28"/>
      <c r="HD2435" s="28"/>
      <c r="HE2435" s="28"/>
      <c r="HJ2435" s="28"/>
      <c r="HK2435" s="28"/>
      <c r="HL2435" s="28"/>
      <c r="HM2435" s="28"/>
      <c r="HN2435" s="28"/>
      <c r="HO2435" s="28"/>
      <c r="HP2435" s="28"/>
      <c r="HQ2435" s="28"/>
      <c r="HR2435" s="28"/>
      <c r="HS2435" s="28"/>
      <c r="HT2435" s="28"/>
      <c r="HU2435" s="28"/>
      <c r="HV2435" s="28"/>
      <c r="HW2435" s="28"/>
      <c r="HX2435" s="28"/>
      <c r="HY2435" s="28"/>
      <c r="HZ2435" s="28"/>
      <c r="IA2435" s="28"/>
      <c r="IB2435" s="28"/>
      <c r="IC2435" s="28"/>
      <c r="ID2435" s="28"/>
      <c r="IE2435" s="28"/>
      <c r="IF2435" s="28"/>
      <c r="IG2435" s="28"/>
      <c r="IH2435" s="28"/>
      <c r="II2435" s="28"/>
      <c r="IJ2435" s="28"/>
      <c r="IK2435" s="28"/>
      <c r="IL2435" s="28"/>
      <c r="IM2435" s="28"/>
      <c r="IN2435" s="28"/>
      <c r="IO2435" s="28"/>
    </row>
    <row r="2436" spans="1:249" s="50" customFormat="1" ht="14.25">
      <c r="A2436" s="1"/>
      <c r="B2436"/>
      <c r="C2436"/>
      <c r="D2436"/>
      <c r="E2436" s="1"/>
      <c r="F2436" s="1"/>
      <c r="G2436" s="1"/>
      <c r="H2436" s="1"/>
      <c r="I2436" s="2"/>
      <c r="J2436" s="1"/>
      <c r="K2436"/>
      <c r="L2436"/>
      <c r="M2436"/>
      <c r="N2436" s="28"/>
      <c r="O2436" s="28"/>
      <c r="T2436" s="194"/>
      <c r="V2436" s="28"/>
      <c r="W2436" s="28"/>
      <c r="X2436" s="28"/>
      <c r="AC2436" s="194"/>
      <c r="AE2436" s="28"/>
      <c r="AF2436" s="28"/>
      <c r="AG2436" s="28"/>
      <c r="AL2436" s="194"/>
      <c r="AN2436" s="28"/>
      <c r="AO2436" s="28"/>
      <c r="AP2436" s="28"/>
      <c r="AU2436" s="194"/>
      <c r="AW2436" s="28"/>
      <c r="AX2436" s="28"/>
      <c r="AY2436" s="28"/>
      <c r="BD2436" s="194"/>
      <c r="BF2436" s="28"/>
      <c r="BG2436" s="28"/>
      <c r="BH2436" s="28"/>
      <c r="BM2436" s="194"/>
      <c r="BO2436" s="28"/>
      <c r="BP2436" s="28"/>
      <c r="BQ2436" s="28"/>
      <c r="BV2436" s="194"/>
      <c r="BX2436" s="28"/>
      <c r="BY2436" s="28"/>
      <c r="BZ2436" s="28"/>
      <c r="CE2436" s="194"/>
      <c r="CG2436" s="28"/>
      <c r="CH2436" s="28"/>
      <c r="CI2436" s="28"/>
      <c r="CN2436" s="194"/>
      <c r="CP2436" s="28"/>
      <c r="CQ2436" s="28"/>
      <c r="CR2436" s="28"/>
      <c r="CW2436" s="194"/>
      <c r="CY2436" s="28"/>
      <c r="CZ2436" s="28"/>
      <c r="DA2436" s="28"/>
      <c r="DF2436" s="194"/>
      <c r="DH2436" s="28"/>
      <c r="DI2436" s="28"/>
      <c r="DJ2436" s="28"/>
      <c r="DO2436" s="194"/>
      <c r="DQ2436" s="28"/>
      <c r="DR2436" s="28"/>
      <c r="DS2436" s="28"/>
      <c r="DX2436" s="194"/>
      <c r="DZ2436" s="28"/>
      <c r="EA2436" s="28"/>
      <c r="EB2436" s="28"/>
      <c r="EG2436" s="194"/>
      <c r="EI2436" s="28"/>
      <c r="EJ2436" s="28"/>
      <c r="EK2436" s="28"/>
      <c r="EP2436" s="194"/>
      <c r="ER2436" s="28"/>
      <c r="ES2436" s="28"/>
      <c r="ET2436" s="28"/>
      <c r="EY2436" s="194"/>
      <c r="FA2436" s="28"/>
      <c r="FB2436" s="28"/>
      <c r="FC2436" s="28"/>
      <c r="FH2436" s="194"/>
      <c r="FJ2436" s="28"/>
      <c r="FK2436" s="28"/>
      <c r="FL2436" s="28"/>
      <c r="FQ2436" s="194"/>
      <c r="FS2436" s="28"/>
      <c r="FT2436" s="28"/>
      <c r="FU2436" s="28"/>
      <c r="FZ2436" s="194"/>
      <c r="GB2436" s="28"/>
      <c r="GC2436" s="28"/>
      <c r="GD2436" s="28"/>
      <c r="GI2436" s="194"/>
      <c r="GK2436" s="28"/>
      <c r="GL2436" s="28"/>
      <c r="GM2436" s="28"/>
      <c r="GR2436" s="194"/>
      <c r="GT2436" s="28"/>
      <c r="GU2436" s="28"/>
      <c r="GV2436" s="28"/>
      <c r="HA2436" s="194"/>
      <c r="HC2436" s="28"/>
      <c r="HD2436" s="28"/>
      <c r="HE2436" s="28"/>
      <c r="HJ2436" s="28"/>
      <c r="HK2436" s="28"/>
      <c r="HL2436" s="28"/>
      <c r="HM2436" s="28"/>
      <c r="HN2436" s="28"/>
      <c r="HO2436" s="28"/>
      <c r="HP2436" s="28"/>
      <c r="HQ2436" s="28"/>
      <c r="HR2436" s="28"/>
      <c r="HS2436" s="28"/>
      <c r="HT2436" s="28"/>
      <c r="HU2436" s="28"/>
      <c r="HV2436" s="28"/>
      <c r="HW2436" s="28"/>
      <c r="HX2436" s="28"/>
      <c r="HY2436" s="28"/>
      <c r="HZ2436" s="28"/>
      <c r="IA2436" s="28"/>
      <c r="IB2436" s="28"/>
      <c r="IC2436" s="28"/>
      <c r="ID2436" s="28"/>
      <c r="IE2436" s="28"/>
      <c r="IF2436" s="28"/>
      <c r="IG2436" s="28"/>
      <c r="IH2436" s="28"/>
      <c r="II2436" s="28"/>
      <c r="IJ2436" s="28"/>
      <c r="IK2436" s="28"/>
      <c r="IL2436" s="28"/>
      <c r="IM2436" s="28"/>
      <c r="IN2436" s="28"/>
      <c r="IO2436" s="28"/>
    </row>
    <row r="2437" spans="1:249" s="50" customFormat="1" ht="14.25">
      <c r="A2437" s="1"/>
      <c r="B2437"/>
      <c r="C2437"/>
      <c r="D2437"/>
      <c r="E2437" s="1"/>
      <c r="F2437" s="1"/>
      <c r="G2437" s="1"/>
      <c r="H2437" s="1"/>
      <c r="I2437" s="2"/>
      <c r="J2437" s="1"/>
      <c r="K2437"/>
      <c r="L2437"/>
      <c r="M2437"/>
      <c r="N2437" s="28"/>
      <c r="O2437" s="28"/>
      <c r="T2437" s="194"/>
      <c r="V2437" s="28"/>
      <c r="W2437" s="28"/>
      <c r="X2437" s="28"/>
      <c r="AC2437" s="194"/>
      <c r="AE2437" s="28"/>
      <c r="AF2437" s="28"/>
      <c r="AG2437" s="28"/>
      <c r="AL2437" s="194"/>
      <c r="AN2437" s="28"/>
      <c r="AO2437" s="28"/>
      <c r="AP2437" s="28"/>
      <c r="AU2437" s="194"/>
      <c r="AW2437" s="28"/>
      <c r="AX2437" s="28"/>
      <c r="AY2437" s="28"/>
      <c r="BD2437" s="194"/>
      <c r="BF2437" s="28"/>
      <c r="BG2437" s="28"/>
      <c r="BH2437" s="28"/>
      <c r="BM2437" s="194"/>
      <c r="BO2437" s="28"/>
      <c r="BP2437" s="28"/>
      <c r="BQ2437" s="28"/>
      <c r="BV2437" s="194"/>
      <c r="BX2437" s="28"/>
      <c r="BY2437" s="28"/>
      <c r="BZ2437" s="28"/>
      <c r="CE2437" s="194"/>
      <c r="CG2437" s="28"/>
      <c r="CH2437" s="28"/>
      <c r="CI2437" s="28"/>
      <c r="CN2437" s="194"/>
      <c r="CP2437" s="28"/>
      <c r="CQ2437" s="28"/>
      <c r="CR2437" s="28"/>
      <c r="CW2437" s="194"/>
      <c r="CY2437" s="28"/>
      <c r="CZ2437" s="28"/>
      <c r="DA2437" s="28"/>
      <c r="DF2437" s="194"/>
      <c r="DH2437" s="28"/>
      <c r="DI2437" s="28"/>
      <c r="DJ2437" s="28"/>
      <c r="DO2437" s="194"/>
      <c r="DQ2437" s="28"/>
      <c r="DR2437" s="28"/>
      <c r="DS2437" s="28"/>
      <c r="DX2437" s="194"/>
      <c r="DZ2437" s="28"/>
      <c r="EA2437" s="28"/>
      <c r="EB2437" s="28"/>
      <c r="EG2437" s="194"/>
      <c r="EI2437" s="28"/>
      <c r="EJ2437" s="28"/>
      <c r="EK2437" s="28"/>
      <c r="EP2437" s="194"/>
      <c r="ER2437" s="28"/>
      <c r="ES2437" s="28"/>
      <c r="ET2437" s="28"/>
      <c r="EY2437" s="194"/>
      <c r="FA2437" s="28"/>
      <c r="FB2437" s="28"/>
      <c r="FC2437" s="28"/>
      <c r="FH2437" s="194"/>
      <c r="FJ2437" s="28"/>
      <c r="FK2437" s="28"/>
      <c r="FL2437" s="28"/>
      <c r="FQ2437" s="194"/>
      <c r="FS2437" s="28"/>
      <c r="FT2437" s="28"/>
      <c r="FU2437" s="28"/>
      <c r="FZ2437" s="194"/>
      <c r="GB2437" s="28"/>
      <c r="GC2437" s="28"/>
      <c r="GD2437" s="28"/>
      <c r="GI2437" s="194"/>
      <c r="GK2437" s="28"/>
      <c r="GL2437" s="28"/>
      <c r="GM2437" s="28"/>
      <c r="GR2437" s="194"/>
      <c r="GT2437" s="28"/>
      <c r="GU2437" s="28"/>
      <c r="GV2437" s="28"/>
      <c r="HA2437" s="194"/>
      <c r="HC2437" s="28"/>
      <c r="HD2437" s="28"/>
      <c r="HE2437" s="28"/>
      <c r="HJ2437" s="28"/>
      <c r="HK2437" s="28"/>
      <c r="HL2437" s="28"/>
      <c r="HM2437" s="28"/>
      <c r="HN2437" s="28"/>
      <c r="HO2437" s="28"/>
      <c r="HP2437" s="28"/>
      <c r="HQ2437" s="28"/>
      <c r="HR2437" s="28"/>
      <c r="HS2437" s="28"/>
      <c r="HT2437" s="28"/>
      <c r="HU2437" s="28"/>
      <c r="HV2437" s="28"/>
      <c r="HW2437" s="28"/>
      <c r="HX2437" s="28"/>
      <c r="HY2437" s="28"/>
      <c r="HZ2437" s="28"/>
      <c r="IA2437" s="28"/>
      <c r="IB2437" s="28"/>
      <c r="IC2437" s="28"/>
      <c r="ID2437" s="28"/>
      <c r="IE2437" s="28"/>
      <c r="IF2437" s="28"/>
      <c r="IG2437" s="28"/>
      <c r="IH2437" s="28"/>
      <c r="II2437" s="28"/>
      <c r="IJ2437" s="28"/>
      <c r="IK2437" s="28"/>
      <c r="IL2437" s="28"/>
      <c r="IM2437" s="28"/>
      <c r="IN2437" s="28"/>
      <c r="IO2437" s="28"/>
    </row>
    <row r="2438" spans="1:249" s="50" customFormat="1" ht="14.25">
      <c r="A2438" s="1"/>
      <c r="B2438"/>
      <c r="C2438"/>
      <c r="D2438"/>
      <c r="E2438" s="1"/>
      <c r="F2438" s="1"/>
      <c r="G2438" s="1"/>
      <c r="H2438" s="1"/>
      <c r="I2438" s="2"/>
      <c r="J2438" s="1"/>
      <c r="K2438"/>
      <c r="L2438"/>
      <c r="M2438"/>
      <c r="N2438" s="28"/>
      <c r="O2438" s="28"/>
      <c r="T2438" s="194"/>
      <c r="V2438" s="28"/>
      <c r="W2438" s="28"/>
      <c r="X2438" s="28"/>
      <c r="AC2438" s="194"/>
      <c r="AE2438" s="28"/>
      <c r="AF2438" s="28"/>
      <c r="AG2438" s="28"/>
      <c r="AL2438" s="194"/>
      <c r="AN2438" s="28"/>
      <c r="AO2438" s="28"/>
      <c r="AP2438" s="28"/>
      <c r="AU2438" s="194"/>
      <c r="AW2438" s="28"/>
      <c r="AX2438" s="28"/>
      <c r="AY2438" s="28"/>
      <c r="BD2438" s="194"/>
      <c r="BF2438" s="28"/>
      <c r="BG2438" s="28"/>
      <c r="BH2438" s="28"/>
      <c r="BM2438" s="194"/>
      <c r="BO2438" s="28"/>
      <c r="BP2438" s="28"/>
      <c r="BQ2438" s="28"/>
      <c r="BV2438" s="194"/>
      <c r="BX2438" s="28"/>
      <c r="BY2438" s="28"/>
      <c r="BZ2438" s="28"/>
      <c r="CE2438" s="194"/>
      <c r="CG2438" s="28"/>
      <c r="CH2438" s="28"/>
      <c r="CI2438" s="28"/>
      <c r="CN2438" s="194"/>
      <c r="CP2438" s="28"/>
      <c r="CQ2438" s="28"/>
      <c r="CR2438" s="28"/>
      <c r="CW2438" s="194"/>
      <c r="CY2438" s="28"/>
      <c r="CZ2438" s="28"/>
      <c r="DA2438" s="28"/>
      <c r="DF2438" s="194"/>
      <c r="DH2438" s="28"/>
      <c r="DI2438" s="28"/>
      <c r="DJ2438" s="28"/>
      <c r="DO2438" s="194"/>
      <c r="DQ2438" s="28"/>
      <c r="DR2438" s="28"/>
      <c r="DS2438" s="28"/>
      <c r="DX2438" s="194"/>
      <c r="DZ2438" s="28"/>
      <c r="EA2438" s="28"/>
      <c r="EB2438" s="28"/>
      <c r="EG2438" s="194"/>
      <c r="EI2438" s="28"/>
      <c r="EJ2438" s="28"/>
      <c r="EK2438" s="28"/>
      <c r="EP2438" s="194"/>
      <c r="ER2438" s="28"/>
      <c r="ES2438" s="28"/>
      <c r="ET2438" s="28"/>
      <c r="EY2438" s="194"/>
      <c r="FA2438" s="28"/>
      <c r="FB2438" s="28"/>
      <c r="FC2438" s="28"/>
      <c r="FH2438" s="194"/>
      <c r="FJ2438" s="28"/>
      <c r="FK2438" s="28"/>
      <c r="FL2438" s="28"/>
      <c r="FQ2438" s="194"/>
      <c r="FS2438" s="28"/>
      <c r="FT2438" s="28"/>
      <c r="FU2438" s="28"/>
      <c r="FZ2438" s="194"/>
      <c r="GB2438" s="28"/>
      <c r="GC2438" s="28"/>
      <c r="GD2438" s="28"/>
      <c r="GI2438" s="194"/>
      <c r="GK2438" s="28"/>
      <c r="GL2438" s="28"/>
      <c r="GM2438" s="28"/>
      <c r="GR2438" s="194"/>
      <c r="GT2438" s="28"/>
      <c r="GU2438" s="28"/>
      <c r="GV2438" s="28"/>
      <c r="HA2438" s="194"/>
      <c r="HC2438" s="28"/>
      <c r="HD2438" s="28"/>
      <c r="HE2438" s="28"/>
      <c r="HJ2438" s="28"/>
      <c r="HK2438" s="28"/>
      <c r="HL2438" s="28"/>
      <c r="HM2438" s="28"/>
      <c r="HN2438" s="28"/>
      <c r="HO2438" s="28"/>
      <c r="HP2438" s="28"/>
      <c r="HQ2438" s="28"/>
      <c r="HR2438" s="28"/>
      <c r="HS2438" s="28"/>
      <c r="HT2438" s="28"/>
      <c r="HU2438" s="28"/>
      <c r="HV2438" s="28"/>
      <c r="HW2438" s="28"/>
      <c r="HX2438" s="28"/>
      <c r="HY2438" s="28"/>
      <c r="HZ2438" s="28"/>
      <c r="IA2438" s="28"/>
      <c r="IB2438" s="28"/>
      <c r="IC2438" s="28"/>
      <c r="ID2438" s="28"/>
      <c r="IE2438" s="28"/>
      <c r="IF2438" s="28"/>
      <c r="IG2438" s="28"/>
      <c r="IH2438" s="28"/>
      <c r="II2438" s="28"/>
      <c r="IJ2438" s="28"/>
      <c r="IK2438" s="28"/>
      <c r="IL2438" s="28"/>
      <c r="IM2438" s="28"/>
      <c r="IN2438" s="28"/>
      <c r="IO2438" s="28"/>
    </row>
    <row r="2439" spans="1:249" s="50" customFormat="1" ht="14.25">
      <c r="A2439" s="1"/>
      <c r="B2439"/>
      <c r="C2439"/>
      <c r="D2439"/>
      <c r="E2439" s="1"/>
      <c r="F2439" s="1"/>
      <c r="G2439" s="1"/>
      <c r="H2439" s="1"/>
      <c r="I2439" s="2"/>
      <c r="J2439" s="1"/>
      <c r="K2439"/>
      <c r="L2439"/>
      <c r="M2439"/>
      <c r="N2439" s="28"/>
      <c r="O2439" s="28"/>
      <c r="T2439" s="194"/>
      <c r="V2439" s="28"/>
      <c r="W2439" s="28"/>
      <c r="X2439" s="28"/>
      <c r="AC2439" s="194"/>
      <c r="AE2439" s="28"/>
      <c r="AF2439" s="28"/>
      <c r="AG2439" s="28"/>
      <c r="AL2439" s="194"/>
      <c r="AN2439" s="28"/>
      <c r="AO2439" s="28"/>
      <c r="AP2439" s="28"/>
      <c r="AU2439" s="194"/>
      <c r="AW2439" s="28"/>
      <c r="AX2439" s="28"/>
      <c r="AY2439" s="28"/>
      <c r="BD2439" s="194"/>
      <c r="BF2439" s="28"/>
      <c r="BG2439" s="28"/>
      <c r="BH2439" s="28"/>
      <c r="BM2439" s="194"/>
      <c r="BO2439" s="28"/>
      <c r="BP2439" s="28"/>
      <c r="BQ2439" s="28"/>
      <c r="BV2439" s="194"/>
      <c r="BX2439" s="28"/>
      <c r="BY2439" s="28"/>
      <c r="BZ2439" s="28"/>
      <c r="CE2439" s="194"/>
      <c r="CG2439" s="28"/>
      <c r="CH2439" s="28"/>
      <c r="CI2439" s="28"/>
      <c r="CN2439" s="194"/>
      <c r="CP2439" s="28"/>
      <c r="CQ2439" s="28"/>
      <c r="CR2439" s="28"/>
      <c r="CW2439" s="194"/>
      <c r="CY2439" s="28"/>
      <c r="CZ2439" s="28"/>
      <c r="DA2439" s="28"/>
      <c r="DF2439" s="194"/>
      <c r="DH2439" s="28"/>
      <c r="DI2439" s="28"/>
      <c r="DJ2439" s="28"/>
      <c r="DO2439" s="194"/>
      <c r="DQ2439" s="28"/>
      <c r="DR2439" s="28"/>
      <c r="DS2439" s="28"/>
      <c r="DX2439" s="194"/>
      <c r="DZ2439" s="28"/>
      <c r="EA2439" s="28"/>
      <c r="EB2439" s="28"/>
      <c r="EG2439" s="194"/>
      <c r="EI2439" s="28"/>
      <c r="EJ2439" s="28"/>
      <c r="EK2439" s="28"/>
      <c r="EP2439" s="194"/>
      <c r="ER2439" s="28"/>
      <c r="ES2439" s="28"/>
      <c r="ET2439" s="28"/>
      <c r="EY2439" s="194"/>
      <c r="FA2439" s="28"/>
      <c r="FB2439" s="28"/>
      <c r="FC2439" s="28"/>
      <c r="FH2439" s="194"/>
      <c r="FJ2439" s="28"/>
      <c r="FK2439" s="28"/>
      <c r="FL2439" s="28"/>
      <c r="FQ2439" s="194"/>
      <c r="FS2439" s="28"/>
      <c r="FT2439" s="28"/>
      <c r="FU2439" s="28"/>
      <c r="FZ2439" s="194"/>
      <c r="GB2439" s="28"/>
      <c r="GC2439" s="28"/>
      <c r="GD2439" s="28"/>
      <c r="GI2439" s="194"/>
      <c r="GK2439" s="28"/>
      <c r="GL2439" s="28"/>
      <c r="GM2439" s="28"/>
      <c r="GR2439" s="194"/>
      <c r="GT2439" s="28"/>
      <c r="GU2439" s="28"/>
      <c r="GV2439" s="28"/>
      <c r="HA2439" s="194"/>
      <c r="HC2439" s="28"/>
      <c r="HD2439" s="28"/>
      <c r="HE2439" s="28"/>
      <c r="HJ2439" s="28"/>
      <c r="HK2439" s="28"/>
      <c r="HL2439" s="28"/>
      <c r="HM2439" s="28"/>
      <c r="HN2439" s="28"/>
      <c r="HO2439" s="28"/>
      <c r="HP2439" s="28"/>
      <c r="HQ2439" s="28"/>
      <c r="HR2439" s="28"/>
      <c r="HS2439" s="28"/>
      <c r="HT2439" s="28"/>
      <c r="HU2439" s="28"/>
      <c r="HV2439" s="28"/>
      <c r="HW2439" s="28"/>
      <c r="HX2439" s="28"/>
      <c r="HY2439" s="28"/>
      <c r="HZ2439" s="28"/>
      <c r="IA2439" s="28"/>
      <c r="IB2439" s="28"/>
      <c r="IC2439" s="28"/>
      <c r="ID2439" s="28"/>
      <c r="IE2439" s="28"/>
      <c r="IF2439" s="28"/>
      <c r="IG2439" s="28"/>
      <c r="IH2439" s="28"/>
      <c r="II2439" s="28"/>
      <c r="IJ2439" s="28"/>
      <c r="IK2439" s="28"/>
      <c r="IL2439" s="28"/>
      <c r="IM2439" s="28"/>
      <c r="IN2439" s="28"/>
      <c r="IO2439" s="28"/>
    </row>
    <row r="2440" spans="1:249" s="50" customFormat="1" ht="14.25">
      <c r="A2440" s="1"/>
      <c r="B2440"/>
      <c r="C2440"/>
      <c r="D2440"/>
      <c r="E2440" s="1"/>
      <c r="F2440" s="1"/>
      <c r="G2440" s="1"/>
      <c r="H2440" s="1"/>
      <c r="I2440" s="2"/>
      <c r="J2440" s="1"/>
      <c r="K2440"/>
      <c r="L2440"/>
      <c r="M2440"/>
      <c r="N2440" s="28"/>
      <c r="O2440" s="28"/>
      <c r="T2440" s="194"/>
      <c r="V2440" s="28"/>
      <c r="W2440" s="28"/>
      <c r="X2440" s="28"/>
      <c r="AC2440" s="194"/>
      <c r="AE2440" s="28"/>
      <c r="AF2440" s="28"/>
      <c r="AG2440" s="28"/>
      <c r="AL2440" s="194"/>
      <c r="AN2440" s="28"/>
      <c r="AO2440" s="28"/>
      <c r="AP2440" s="28"/>
      <c r="AU2440" s="194"/>
      <c r="AW2440" s="28"/>
      <c r="AX2440" s="28"/>
      <c r="AY2440" s="28"/>
      <c r="BD2440" s="194"/>
      <c r="BF2440" s="28"/>
      <c r="BG2440" s="28"/>
      <c r="BH2440" s="28"/>
      <c r="BM2440" s="194"/>
      <c r="BO2440" s="28"/>
      <c r="BP2440" s="28"/>
      <c r="BQ2440" s="28"/>
      <c r="BV2440" s="194"/>
      <c r="BX2440" s="28"/>
      <c r="BY2440" s="28"/>
      <c r="BZ2440" s="28"/>
      <c r="CE2440" s="194"/>
      <c r="CG2440" s="28"/>
      <c r="CH2440" s="28"/>
      <c r="CI2440" s="28"/>
      <c r="CN2440" s="194"/>
      <c r="CP2440" s="28"/>
      <c r="CQ2440" s="28"/>
      <c r="CR2440" s="28"/>
      <c r="CW2440" s="194"/>
      <c r="CY2440" s="28"/>
      <c r="CZ2440" s="28"/>
      <c r="DA2440" s="28"/>
      <c r="DF2440" s="194"/>
      <c r="DH2440" s="28"/>
      <c r="DI2440" s="28"/>
      <c r="DJ2440" s="28"/>
      <c r="DO2440" s="194"/>
      <c r="DQ2440" s="28"/>
      <c r="DR2440" s="28"/>
      <c r="DS2440" s="28"/>
      <c r="DX2440" s="194"/>
      <c r="DZ2440" s="28"/>
      <c r="EA2440" s="28"/>
      <c r="EB2440" s="28"/>
      <c r="EG2440" s="194"/>
      <c r="EI2440" s="28"/>
      <c r="EJ2440" s="28"/>
      <c r="EK2440" s="28"/>
      <c r="EP2440" s="194"/>
      <c r="ER2440" s="28"/>
      <c r="ES2440" s="28"/>
      <c r="ET2440" s="28"/>
      <c r="EY2440" s="194"/>
      <c r="FA2440" s="28"/>
      <c r="FB2440" s="28"/>
      <c r="FC2440" s="28"/>
      <c r="FH2440" s="194"/>
      <c r="FJ2440" s="28"/>
      <c r="FK2440" s="28"/>
      <c r="FL2440" s="28"/>
      <c r="FQ2440" s="194"/>
      <c r="FS2440" s="28"/>
      <c r="FT2440" s="28"/>
      <c r="FU2440" s="28"/>
      <c r="FZ2440" s="194"/>
      <c r="GB2440" s="28"/>
      <c r="GC2440" s="28"/>
      <c r="GD2440" s="28"/>
      <c r="GI2440" s="194"/>
      <c r="GK2440" s="28"/>
      <c r="GL2440" s="28"/>
      <c r="GM2440" s="28"/>
      <c r="GR2440" s="194"/>
      <c r="GT2440" s="28"/>
      <c r="GU2440" s="28"/>
      <c r="GV2440" s="28"/>
      <c r="HA2440" s="194"/>
      <c r="HC2440" s="28"/>
      <c r="HD2440" s="28"/>
      <c r="HE2440" s="28"/>
      <c r="HJ2440" s="28"/>
      <c r="HK2440" s="28"/>
      <c r="HL2440" s="28"/>
      <c r="HM2440" s="28"/>
      <c r="HN2440" s="28"/>
      <c r="HO2440" s="28"/>
      <c r="HP2440" s="28"/>
      <c r="HQ2440" s="28"/>
      <c r="HR2440" s="28"/>
      <c r="HS2440" s="28"/>
      <c r="HT2440" s="28"/>
      <c r="HU2440" s="28"/>
      <c r="HV2440" s="28"/>
      <c r="HW2440" s="28"/>
      <c r="HX2440" s="28"/>
      <c r="HY2440" s="28"/>
      <c r="HZ2440" s="28"/>
      <c r="IA2440" s="28"/>
      <c r="IB2440" s="28"/>
      <c r="IC2440" s="28"/>
      <c r="ID2440" s="28"/>
      <c r="IE2440" s="28"/>
      <c r="IF2440" s="28"/>
      <c r="IG2440" s="28"/>
      <c r="IH2440" s="28"/>
      <c r="II2440" s="28"/>
      <c r="IJ2440" s="28"/>
      <c r="IK2440" s="28"/>
      <c r="IL2440" s="28"/>
      <c r="IM2440" s="28"/>
      <c r="IN2440" s="28"/>
      <c r="IO2440" s="28"/>
    </row>
    <row r="2441" spans="1:249" s="50" customFormat="1" ht="14.25">
      <c r="A2441" s="1"/>
      <c r="B2441"/>
      <c r="C2441"/>
      <c r="D2441"/>
      <c r="E2441" s="1"/>
      <c r="F2441" s="1"/>
      <c r="G2441" s="1"/>
      <c r="H2441" s="1"/>
      <c r="I2441" s="2"/>
      <c r="J2441" s="1"/>
      <c r="K2441"/>
      <c r="L2441"/>
      <c r="M2441"/>
      <c r="N2441" s="28"/>
      <c r="O2441" s="28"/>
      <c r="T2441" s="194"/>
      <c r="V2441" s="28"/>
      <c r="W2441" s="28"/>
      <c r="X2441" s="28"/>
      <c r="AC2441" s="194"/>
      <c r="AE2441" s="28"/>
      <c r="AF2441" s="28"/>
      <c r="AG2441" s="28"/>
      <c r="AL2441" s="194"/>
      <c r="AN2441" s="28"/>
      <c r="AO2441" s="28"/>
      <c r="AP2441" s="28"/>
      <c r="AU2441" s="194"/>
      <c r="AW2441" s="28"/>
      <c r="AX2441" s="28"/>
      <c r="AY2441" s="28"/>
      <c r="BD2441" s="194"/>
      <c r="BF2441" s="28"/>
      <c r="BG2441" s="28"/>
      <c r="BH2441" s="28"/>
      <c r="BM2441" s="194"/>
      <c r="BO2441" s="28"/>
      <c r="BP2441" s="28"/>
      <c r="BQ2441" s="28"/>
      <c r="BV2441" s="194"/>
      <c r="BX2441" s="28"/>
      <c r="BY2441" s="28"/>
      <c r="BZ2441" s="28"/>
      <c r="CE2441" s="194"/>
      <c r="CG2441" s="28"/>
      <c r="CH2441" s="28"/>
      <c r="CI2441" s="28"/>
      <c r="CN2441" s="194"/>
      <c r="CP2441" s="28"/>
      <c r="CQ2441" s="28"/>
      <c r="CR2441" s="28"/>
      <c r="CW2441" s="194"/>
      <c r="CY2441" s="28"/>
      <c r="CZ2441" s="28"/>
      <c r="DA2441" s="28"/>
      <c r="DF2441" s="194"/>
      <c r="DH2441" s="28"/>
      <c r="DI2441" s="28"/>
      <c r="DJ2441" s="28"/>
      <c r="DO2441" s="194"/>
      <c r="DQ2441" s="28"/>
      <c r="DR2441" s="28"/>
      <c r="DS2441" s="28"/>
      <c r="DX2441" s="194"/>
      <c r="DZ2441" s="28"/>
      <c r="EA2441" s="28"/>
      <c r="EB2441" s="28"/>
      <c r="EG2441" s="194"/>
      <c r="EI2441" s="28"/>
      <c r="EJ2441" s="28"/>
      <c r="EK2441" s="28"/>
      <c r="EP2441" s="194"/>
      <c r="ER2441" s="28"/>
      <c r="ES2441" s="28"/>
      <c r="ET2441" s="28"/>
      <c r="EY2441" s="194"/>
      <c r="FA2441" s="28"/>
      <c r="FB2441" s="28"/>
      <c r="FC2441" s="28"/>
      <c r="FH2441" s="194"/>
      <c r="FJ2441" s="28"/>
      <c r="FK2441" s="28"/>
      <c r="FL2441" s="28"/>
      <c r="FQ2441" s="194"/>
      <c r="FS2441" s="28"/>
      <c r="FT2441" s="28"/>
      <c r="FU2441" s="28"/>
      <c r="FZ2441" s="194"/>
      <c r="GB2441" s="28"/>
      <c r="GC2441" s="28"/>
      <c r="GD2441" s="28"/>
      <c r="GI2441" s="194"/>
      <c r="GK2441" s="28"/>
      <c r="GL2441" s="28"/>
      <c r="GM2441" s="28"/>
      <c r="GR2441" s="194"/>
      <c r="GT2441" s="28"/>
      <c r="GU2441" s="28"/>
      <c r="GV2441" s="28"/>
      <c r="HA2441" s="194"/>
      <c r="HC2441" s="28"/>
      <c r="HD2441" s="28"/>
      <c r="HE2441" s="28"/>
      <c r="HJ2441" s="28"/>
      <c r="HK2441" s="28"/>
      <c r="HL2441" s="28"/>
      <c r="HM2441" s="28"/>
      <c r="HN2441" s="28"/>
      <c r="HO2441" s="28"/>
      <c r="HP2441" s="28"/>
      <c r="HQ2441" s="28"/>
      <c r="HR2441" s="28"/>
      <c r="HS2441" s="28"/>
      <c r="HT2441" s="28"/>
      <c r="HU2441" s="28"/>
      <c r="HV2441" s="28"/>
      <c r="HW2441" s="28"/>
      <c r="HX2441" s="28"/>
      <c r="HY2441" s="28"/>
      <c r="HZ2441" s="28"/>
      <c r="IA2441" s="28"/>
      <c r="IB2441" s="28"/>
      <c r="IC2441" s="28"/>
      <c r="ID2441" s="28"/>
      <c r="IE2441" s="28"/>
      <c r="IF2441" s="28"/>
      <c r="IG2441" s="28"/>
      <c r="IH2441" s="28"/>
      <c r="II2441" s="28"/>
      <c r="IJ2441" s="28"/>
      <c r="IK2441" s="28"/>
      <c r="IL2441" s="28"/>
      <c r="IM2441" s="28"/>
      <c r="IN2441" s="28"/>
      <c r="IO2441" s="28"/>
    </row>
    <row r="2442" spans="1:249" s="50" customFormat="1" ht="14.25">
      <c r="A2442" s="1"/>
      <c r="B2442"/>
      <c r="C2442"/>
      <c r="D2442"/>
      <c r="E2442" s="1"/>
      <c r="F2442" s="1"/>
      <c r="G2442" s="1"/>
      <c r="H2442" s="1"/>
      <c r="I2442" s="2"/>
      <c r="J2442" s="1"/>
      <c r="K2442"/>
      <c r="L2442"/>
      <c r="M2442"/>
      <c r="N2442" s="28"/>
      <c r="O2442" s="28"/>
      <c r="T2442" s="194"/>
      <c r="V2442" s="28"/>
      <c r="W2442" s="28"/>
      <c r="X2442" s="28"/>
      <c r="AC2442" s="194"/>
      <c r="AE2442" s="28"/>
      <c r="AF2442" s="28"/>
      <c r="AG2442" s="28"/>
      <c r="AL2442" s="194"/>
      <c r="AN2442" s="28"/>
      <c r="AO2442" s="28"/>
      <c r="AP2442" s="28"/>
      <c r="AU2442" s="194"/>
      <c r="AW2442" s="28"/>
      <c r="AX2442" s="28"/>
      <c r="AY2442" s="28"/>
      <c r="BD2442" s="194"/>
      <c r="BF2442" s="28"/>
      <c r="BG2442" s="28"/>
      <c r="BH2442" s="28"/>
      <c r="BM2442" s="194"/>
      <c r="BO2442" s="28"/>
      <c r="BP2442" s="28"/>
      <c r="BQ2442" s="28"/>
      <c r="BV2442" s="194"/>
      <c r="BX2442" s="28"/>
      <c r="BY2442" s="28"/>
      <c r="BZ2442" s="28"/>
      <c r="CE2442" s="194"/>
      <c r="CG2442" s="28"/>
      <c r="CH2442" s="28"/>
      <c r="CI2442" s="28"/>
      <c r="CN2442" s="194"/>
      <c r="CP2442" s="28"/>
      <c r="CQ2442" s="28"/>
      <c r="CR2442" s="28"/>
      <c r="CW2442" s="194"/>
      <c r="CY2442" s="28"/>
      <c r="CZ2442" s="28"/>
      <c r="DA2442" s="28"/>
      <c r="DF2442" s="194"/>
      <c r="DH2442" s="28"/>
      <c r="DI2442" s="28"/>
      <c r="DJ2442" s="28"/>
      <c r="DO2442" s="194"/>
      <c r="DQ2442" s="28"/>
      <c r="DR2442" s="28"/>
      <c r="DS2442" s="28"/>
      <c r="DX2442" s="194"/>
      <c r="DZ2442" s="28"/>
      <c r="EA2442" s="28"/>
      <c r="EB2442" s="28"/>
      <c r="EG2442" s="194"/>
      <c r="EI2442" s="28"/>
      <c r="EJ2442" s="28"/>
      <c r="EK2442" s="28"/>
      <c r="EP2442" s="194"/>
      <c r="ER2442" s="28"/>
      <c r="ES2442" s="28"/>
      <c r="ET2442" s="28"/>
      <c r="EY2442" s="194"/>
      <c r="FA2442" s="28"/>
      <c r="FB2442" s="28"/>
      <c r="FC2442" s="28"/>
      <c r="FH2442" s="194"/>
      <c r="FJ2442" s="28"/>
      <c r="FK2442" s="28"/>
      <c r="FL2442" s="28"/>
      <c r="FQ2442" s="194"/>
      <c r="FS2442" s="28"/>
      <c r="FT2442" s="28"/>
      <c r="FU2442" s="28"/>
      <c r="FZ2442" s="194"/>
      <c r="GB2442" s="28"/>
      <c r="GC2442" s="28"/>
      <c r="GD2442" s="28"/>
      <c r="GI2442" s="194"/>
      <c r="GK2442" s="28"/>
      <c r="GL2442" s="28"/>
      <c r="GM2442" s="28"/>
      <c r="GR2442" s="194"/>
      <c r="GT2442" s="28"/>
      <c r="GU2442" s="28"/>
      <c r="GV2442" s="28"/>
      <c r="HA2442" s="194"/>
      <c r="HC2442" s="28"/>
      <c r="HD2442" s="28"/>
      <c r="HE2442" s="28"/>
      <c r="HJ2442" s="28"/>
      <c r="HK2442" s="28"/>
      <c r="HL2442" s="28"/>
      <c r="HM2442" s="28"/>
      <c r="HN2442" s="28"/>
      <c r="HO2442" s="28"/>
      <c r="HP2442" s="28"/>
      <c r="HQ2442" s="28"/>
      <c r="HR2442" s="28"/>
      <c r="HS2442" s="28"/>
      <c r="HT2442" s="28"/>
      <c r="HU2442" s="28"/>
      <c r="HV2442" s="28"/>
      <c r="HW2442" s="28"/>
      <c r="HX2442" s="28"/>
      <c r="HY2442" s="28"/>
      <c r="HZ2442" s="28"/>
      <c r="IA2442" s="28"/>
      <c r="IB2442" s="28"/>
      <c r="IC2442" s="28"/>
      <c r="ID2442" s="28"/>
      <c r="IE2442" s="28"/>
      <c r="IF2442" s="28"/>
      <c r="IG2442" s="28"/>
      <c r="IH2442" s="28"/>
      <c r="II2442" s="28"/>
      <c r="IJ2442" s="28"/>
      <c r="IK2442" s="28"/>
      <c r="IL2442" s="28"/>
      <c r="IM2442" s="28"/>
      <c r="IN2442" s="28"/>
      <c r="IO2442" s="28"/>
    </row>
    <row r="2443" spans="1:249" s="50" customFormat="1" ht="14.25">
      <c r="A2443" s="1"/>
      <c r="B2443"/>
      <c r="C2443"/>
      <c r="D2443"/>
      <c r="E2443" s="1"/>
      <c r="F2443" s="1"/>
      <c r="G2443" s="1"/>
      <c r="H2443" s="1"/>
      <c r="I2443" s="2"/>
      <c r="J2443" s="1"/>
      <c r="K2443"/>
      <c r="L2443"/>
      <c r="M2443"/>
      <c r="N2443" s="28"/>
      <c r="O2443" s="28"/>
      <c r="T2443" s="194"/>
      <c r="V2443" s="28"/>
      <c r="W2443" s="28"/>
      <c r="X2443" s="28"/>
      <c r="AC2443" s="194"/>
      <c r="AE2443" s="28"/>
      <c r="AF2443" s="28"/>
      <c r="AG2443" s="28"/>
      <c r="AL2443" s="194"/>
      <c r="AN2443" s="28"/>
      <c r="AO2443" s="28"/>
      <c r="AP2443" s="28"/>
      <c r="AU2443" s="194"/>
      <c r="AW2443" s="28"/>
      <c r="AX2443" s="28"/>
      <c r="AY2443" s="28"/>
      <c r="BD2443" s="194"/>
      <c r="BF2443" s="28"/>
      <c r="BG2443" s="28"/>
      <c r="BH2443" s="28"/>
      <c r="BM2443" s="194"/>
      <c r="BO2443" s="28"/>
      <c r="BP2443" s="28"/>
      <c r="BQ2443" s="28"/>
      <c r="BV2443" s="194"/>
      <c r="BX2443" s="28"/>
      <c r="BY2443" s="28"/>
      <c r="BZ2443" s="28"/>
      <c r="CE2443" s="194"/>
      <c r="CG2443" s="28"/>
      <c r="CH2443" s="28"/>
      <c r="CI2443" s="28"/>
      <c r="CN2443" s="194"/>
      <c r="CP2443" s="28"/>
      <c r="CQ2443" s="28"/>
      <c r="CR2443" s="28"/>
      <c r="CW2443" s="194"/>
      <c r="CY2443" s="28"/>
      <c r="CZ2443" s="28"/>
      <c r="DA2443" s="28"/>
      <c r="DF2443" s="194"/>
      <c r="DH2443" s="28"/>
      <c r="DI2443" s="28"/>
      <c r="DJ2443" s="28"/>
      <c r="DO2443" s="194"/>
      <c r="DQ2443" s="28"/>
      <c r="DR2443" s="28"/>
      <c r="DS2443" s="28"/>
      <c r="DX2443" s="194"/>
      <c r="DZ2443" s="28"/>
      <c r="EA2443" s="28"/>
      <c r="EB2443" s="28"/>
      <c r="EG2443" s="194"/>
      <c r="EI2443" s="28"/>
      <c r="EJ2443" s="28"/>
      <c r="EK2443" s="28"/>
      <c r="EP2443" s="194"/>
      <c r="ER2443" s="28"/>
      <c r="ES2443" s="28"/>
      <c r="ET2443" s="28"/>
      <c r="EY2443" s="194"/>
      <c r="FA2443" s="28"/>
      <c r="FB2443" s="28"/>
      <c r="FC2443" s="28"/>
      <c r="FH2443" s="194"/>
      <c r="FJ2443" s="28"/>
      <c r="FK2443" s="28"/>
      <c r="FL2443" s="28"/>
      <c r="FQ2443" s="194"/>
      <c r="FS2443" s="28"/>
      <c r="FT2443" s="28"/>
      <c r="FU2443" s="28"/>
      <c r="FZ2443" s="194"/>
      <c r="GB2443" s="28"/>
      <c r="GC2443" s="28"/>
      <c r="GD2443" s="28"/>
      <c r="GI2443" s="194"/>
      <c r="GK2443" s="28"/>
      <c r="GL2443" s="28"/>
      <c r="GM2443" s="28"/>
      <c r="GR2443" s="194"/>
      <c r="GT2443" s="28"/>
      <c r="GU2443" s="28"/>
      <c r="GV2443" s="28"/>
      <c r="HA2443" s="194"/>
      <c r="HC2443" s="28"/>
      <c r="HD2443" s="28"/>
      <c r="HE2443" s="28"/>
      <c r="HJ2443" s="28"/>
      <c r="HK2443" s="28"/>
      <c r="HL2443" s="28"/>
      <c r="HM2443" s="28"/>
      <c r="HN2443" s="28"/>
      <c r="HO2443" s="28"/>
      <c r="HP2443" s="28"/>
      <c r="HQ2443" s="28"/>
      <c r="HR2443" s="28"/>
      <c r="HS2443" s="28"/>
      <c r="HT2443" s="28"/>
      <c r="HU2443" s="28"/>
      <c r="HV2443" s="28"/>
      <c r="HW2443" s="28"/>
      <c r="HX2443" s="28"/>
      <c r="HY2443" s="28"/>
      <c r="HZ2443" s="28"/>
      <c r="IA2443" s="28"/>
      <c r="IB2443" s="28"/>
      <c r="IC2443" s="28"/>
      <c r="ID2443" s="28"/>
      <c r="IE2443" s="28"/>
      <c r="IF2443" s="28"/>
      <c r="IG2443" s="28"/>
      <c r="IH2443" s="28"/>
      <c r="II2443" s="28"/>
      <c r="IJ2443" s="28"/>
      <c r="IK2443" s="28"/>
      <c r="IL2443" s="28"/>
      <c r="IM2443" s="28"/>
      <c r="IN2443" s="28"/>
      <c r="IO2443" s="28"/>
    </row>
    <row r="2444" spans="1:249" s="50" customFormat="1" ht="14.25">
      <c r="A2444" s="1"/>
      <c r="B2444"/>
      <c r="C2444"/>
      <c r="D2444"/>
      <c r="E2444" s="1"/>
      <c r="F2444" s="1"/>
      <c r="G2444" s="1"/>
      <c r="H2444" s="1"/>
      <c r="I2444" s="2"/>
      <c r="J2444" s="1"/>
      <c r="K2444"/>
      <c r="L2444"/>
      <c r="M2444"/>
      <c r="N2444" s="28"/>
      <c r="O2444" s="28"/>
      <c r="T2444" s="194"/>
      <c r="V2444" s="28"/>
      <c r="W2444" s="28"/>
      <c r="X2444" s="28"/>
      <c r="AC2444" s="194"/>
      <c r="AE2444" s="28"/>
      <c r="AF2444" s="28"/>
      <c r="AG2444" s="28"/>
      <c r="AL2444" s="194"/>
      <c r="AN2444" s="28"/>
      <c r="AO2444" s="28"/>
      <c r="AP2444" s="28"/>
      <c r="AU2444" s="194"/>
      <c r="AW2444" s="28"/>
      <c r="AX2444" s="28"/>
      <c r="AY2444" s="28"/>
      <c r="BD2444" s="194"/>
      <c r="BF2444" s="28"/>
      <c r="BG2444" s="28"/>
      <c r="BH2444" s="28"/>
      <c r="BM2444" s="194"/>
      <c r="BO2444" s="28"/>
      <c r="BP2444" s="28"/>
      <c r="BQ2444" s="28"/>
      <c r="BV2444" s="194"/>
      <c r="BX2444" s="28"/>
      <c r="BY2444" s="28"/>
      <c r="BZ2444" s="28"/>
      <c r="CE2444" s="194"/>
      <c r="CG2444" s="28"/>
      <c r="CH2444" s="28"/>
      <c r="CI2444" s="28"/>
      <c r="CN2444" s="194"/>
      <c r="CP2444" s="28"/>
      <c r="CQ2444" s="28"/>
      <c r="CR2444" s="28"/>
      <c r="CW2444" s="194"/>
      <c r="CY2444" s="28"/>
      <c r="CZ2444" s="28"/>
      <c r="DA2444" s="28"/>
      <c r="DF2444" s="194"/>
      <c r="DH2444" s="28"/>
      <c r="DI2444" s="28"/>
      <c r="DJ2444" s="28"/>
      <c r="DO2444" s="194"/>
      <c r="DQ2444" s="28"/>
      <c r="DR2444" s="28"/>
      <c r="DS2444" s="28"/>
      <c r="DX2444" s="194"/>
      <c r="DZ2444" s="28"/>
      <c r="EA2444" s="28"/>
      <c r="EB2444" s="28"/>
      <c r="EG2444" s="194"/>
      <c r="EI2444" s="28"/>
      <c r="EJ2444" s="28"/>
      <c r="EK2444" s="28"/>
      <c r="EP2444" s="194"/>
      <c r="ER2444" s="28"/>
      <c r="ES2444" s="28"/>
      <c r="ET2444" s="28"/>
      <c r="EY2444" s="194"/>
      <c r="FA2444" s="28"/>
      <c r="FB2444" s="28"/>
      <c r="FC2444" s="28"/>
      <c r="FH2444" s="194"/>
      <c r="FJ2444" s="28"/>
      <c r="FK2444" s="28"/>
      <c r="FL2444" s="28"/>
      <c r="FQ2444" s="194"/>
      <c r="FS2444" s="28"/>
      <c r="FT2444" s="28"/>
      <c r="FU2444" s="28"/>
      <c r="FZ2444" s="194"/>
      <c r="GB2444" s="28"/>
      <c r="GC2444" s="28"/>
      <c r="GD2444" s="28"/>
      <c r="GI2444" s="194"/>
      <c r="GK2444" s="28"/>
      <c r="GL2444" s="28"/>
      <c r="GM2444" s="28"/>
      <c r="GR2444" s="194"/>
      <c r="GT2444" s="28"/>
      <c r="GU2444" s="28"/>
      <c r="GV2444" s="28"/>
      <c r="HA2444" s="194"/>
      <c r="HC2444" s="28"/>
      <c r="HD2444" s="28"/>
      <c r="HE2444" s="28"/>
      <c r="HJ2444" s="28"/>
      <c r="HK2444" s="28"/>
      <c r="HL2444" s="28"/>
      <c r="HM2444" s="28"/>
      <c r="HN2444" s="28"/>
      <c r="HO2444" s="28"/>
      <c r="HP2444" s="28"/>
      <c r="HQ2444" s="28"/>
      <c r="HR2444" s="28"/>
      <c r="HS2444" s="28"/>
      <c r="HT2444" s="28"/>
      <c r="HU2444" s="28"/>
      <c r="HV2444" s="28"/>
      <c r="HW2444" s="28"/>
      <c r="HX2444" s="28"/>
      <c r="HY2444" s="28"/>
      <c r="HZ2444" s="28"/>
      <c r="IA2444" s="28"/>
      <c r="IB2444" s="28"/>
      <c r="IC2444" s="28"/>
      <c r="ID2444" s="28"/>
      <c r="IE2444" s="28"/>
      <c r="IF2444" s="28"/>
      <c r="IG2444" s="28"/>
      <c r="IH2444" s="28"/>
      <c r="II2444" s="28"/>
      <c r="IJ2444" s="28"/>
      <c r="IK2444" s="28"/>
      <c r="IL2444" s="28"/>
      <c r="IM2444" s="28"/>
      <c r="IN2444" s="28"/>
      <c r="IO2444" s="28"/>
    </row>
    <row r="2445" spans="1:249" s="50" customFormat="1" ht="14.25">
      <c r="A2445" s="1"/>
      <c r="B2445"/>
      <c r="C2445"/>
      <c r="D2445"/>
      <c r="E2445" s="1"/>
      <c r="F2445" s="1"/>
      <c r="G2445" s="1"/>
      <c r="H2445" s="1"/>
      <c r="I2445" s="2"/>
      <c r="J2445" s="1"/>
      <c r="K2445"/>
      <c r="L2445"/>
      <c r="M2445"/>
      <c r="N2445" s="28"/>
      <c r="O2445" s="28"/>
      <c r="T2445" s="194"/>
      <c r="V2445" s="28"/>
      <c r="W2445" s="28"/>
      <c r="X2445" s="28"/>
      <c r="AC2445" s="194"/>
      <c r="AE2445" s="28"/>
      <c r="AF2445" s="28"/>
      <c r="AG2445" s="28"/>
      <c r="AL2445" s="194"/>
      <c r="AN2445" s="28"/>
      <c r="AO2445" s="28"/>
      <c r="AP2445" s="28"/>
      <c r="AU2445" s="194"/>
      <c r="AW2445" s="28"/>
      <c r="AX2445" s="28"/>
      <c r="AY2445" s="28"/>
      <c r="BD2445" s="194"/>
      <c r="BF2445" s="28"/>
      <c r="BG2445" s="28"/>
      <c r="BH2445" s="28"/>
      <c r="BM2445" s="194"/>
      <c r="BO2445" s="28"/>
      <c r="BP2445" s="28"/>
      <c r="BQ2445" s="28"/>
      <c r="BV2445" s="194"/>
      <c r="BX2445" s="28"/>
      <c r="BY2445" s="28"/>
      <c r="BZ2445" s="28"/>
      <c r="CE2445" s="194"/>
      <c r="CG2445" s="28"/>
      <c r="CH2445" s="28"/>
      <c r="CI2445" s="28"/>
      <c r="CN2445" s="194"/>
      <c r="CP2445" s="28"/>
      <c r="CQ2445" s="28"/>
      <c r="CR2445" s="28"/>
      <c r="CW2445" s="194"/>
      <c r="CY2445" s="28"/>
      <c r="CZ2445" s="28"/>
      <c r="DA2445" s="28"/>
      <c r="DF2445" s="194"/>
      <c r="DH2445" s="28"/>
      <c r="DI2445" s="28"/>
      <c r="DJ2445" s="28"/>
      <c r="DO2445" s="194"/>
      <c r="DQ2445" s="28"/>
      <c r="DR2445" s="28"/>
      <c r="DS2445" s="28"/>
      <c r="DX2445" s="194"/>
      <c r="DZ2445" s="28"/>
      <c r="EA2445" s="28"/>
      <c r="EB2445" s="28"/>
      <c r="EG2445" s="194"/>
      <c r="EI2445" s="28"/>
      <c r="EJ2445" s="28"/>
      <c r="EK2445" s="28"/>
      <c r="EP2445" s="194"/>
      <c r="ER2445" s="28"/>
      <c r="ES2445" s="28"/>
      <c r="ET2445" s="28"/>
      <c r="EY2445" s="194"/>
      <c r="FA2445" s="28"/>
      <c r="FB2445" s="28"/>
      <c r="FC2445" s="28"/>
      <c r="FH2445" s="194"/>
      <c r="FJ2445" s="28"/>
      <c r="FK2445" s="28"/>
      <c r="FL2445" s="28"/>
      <c r="FQ2445" s="194"/>
      <c r="FS2445" s="28"/>
      <c r="FT2445" s="28"/>
      <c r="FU2445" s="28"/>
      <c r="FZ2445" s="194"/>
      <c r="GB2445" s="28"/>
      <c r="GC2445" s="28"/>
      <c r="GD2445" s="28"/>
      <c r="GI2445" s="194"/>
      <c r="GK2445" s="28"/>
      <c r="GL2445" s="28"/>
      <c r="GM2445" s="28"/>
      <c r="GR2445" s="194"/>
      <c r="GT2445" s="28"/>
      <c r="GU2445" s="28"/>
      <c r="GV2445" s="28"/>
      <c r="HA2445" s="194"/>
      <c r="HC2445" s="28"/>
      <c r="HD2445" s="28"/>
      <c r="HE2445" s="28"/>
      <c r="HJ2445" s="28"/>
      <c r="HK2445" s="28"/>
      <c r="HL2445" s="28"/>
      <c r="HM2445" s="28"/>
      <c r="HN2445" s="28"/>
      <c r="HO2445" s="28"/>
      <c r="HP2445" s="28"/>
      <c r="HQ2445" s="28"/>
      <c r="HR2445" s="28"/>
      <c r="HS2445" s="28"/>
      <c r="HT2445" s="28"/>
      <c r="HU2445" s="28"/>
      <c r="HV2445" s="28"/>
      <c r="HW2445" s="28"/>
      <c r="HX2445" s="28"/>
      <c r="HY2445" s="28"/>
      <c r="HZ2445" s="28"/>
      <c r="IA2445" s="28"/>
      <c r="IB2445" s="28"/>
      <c r="IC2445" s="28"/>
      <c r="ID2445" s="28"/>
      <c r="IE2445" s="28"/>
      <c r="IF2445" s="28"/>
      <c r="IG2445" s="28"/>
      <c r="IH2445" s="28"/>
      <c r="II2445" s="28"/>
      <c r="IJ2445" s="28"/>
      <c r="IK2445" s="28"/>
      <c r="IL2445" s="28"/>
      <c r="IM2445" s="28"/>
      <c r="IN2445" s="28"/>
      <c r="IO2445" s="28"/>
    </row>
    <row r="2446" spans="1:249" s="50" customFormat="1" ht="14.25">
      <c r="A2446" s="1"/>
      <c r="B2446"/>
      <c r="C2446"/>
      <c r="D2446"/>
      <c r="E2446" s="1"/>
      <c r="F2446" s="1"/>
      <c r="G2446" s="1"/>
      <c r="H2446" s="1"/>
      <c r="I2446" s="2"/>
      <c r="J2446" s="1"/>
      <c r="K2446"/>
      <c r="L2446"/>
      <c r="M2446"/>
      <c r="N2446" s="28"/>
      <c r="O2446" s="28"/>
      <c r="T2446" s="194"/>
      <c r="V2446" s="28"/>
      <c r="W2446" s="28"/>
      <c r="X2446" s="28"/>
      <c r="AC2446" s="194"/>
      <c r="AE2446" s="28"/>
      <c r="AF2446" s="28"/>
      <c r="AG2446" s="28"/>
      <c r="AL2446" s="194"/>
      <c r="AN2446" s="28"/>
      <c r="AO2446" s="28"/>
      <c r="AP2446" s="28"/>
      <c r="AU2446" s="194"/>
      <c r="AW2446" s="28"/>
      <c r="AX2446" s="28"/>
      <c r="AY2446" s="28"/>
      <c r="BD2446" s="194"/>
      <c r="BF2446" s="28"/>
      <c r="BG2446" s="28"/>
      <c r="BH2446" s="28"/>
      <c r="BM2446" s="194"/>
      <c r="BO2446" s="28"/>
      <c r="BP2446" s="28"/>
      <c r="BQ2446" s="28"/>
      <c r="BV2446" s="194"/>
      <c r="BX2446" s="28"/>
      <c r="BY2446" s="28"/>
      <c r="BZ2446" s="28"/>
      <c r="CE2446" s="194"/>
      <c r="CG2446" s="28"/>
      <c r="CH2446" s="28"/>
      <c r="CI2446" s="28"/>
      <c r="CN2446" s="194"/>
      <c r="CP2446" s="28"/>
      <c r="CQ2446" s="28"/>
      <c r="CR2446" s="28"/>
      <c r="CW2446" s="194"/>
      <c r="CY2446" s="28"/>
      <c r="CZ2446" s="28"/>
      <c r="DA2446" s="28"/>
      <c r="DF2446" s="194"/>
      <c r="DH2446" s="28"/>
      <c r="DI2446" s="28"/>
      <c r="DJ2446" s="28"/>
      <c r="DO2446" s="194"/>
      <c r="DQ2446" s="28"/>
      <c r="DR2446" s="28"/>
      <c r="DS2446" s="28"/>
      <c r="DX2446" s="194"/>
      <c r="DZ2446" s="28"/>
      <c r="EA2446" s="28"/>
      <c r="EB2446" s="28"/>
      <c r="EG2446" s="194"/>
      <c r="EI2446" s="28"/>
      <c r="EJ2446" s="28"/>
      <c r="EK2446" s="28"/>
      <c r="EP2446" s="194"/>
      <c r="ER2446" s="28"/>
      <c r="ES2446" s="28"/>
      <c r="ET2446" s="28"/>
      <c r="EY2446" s="194"/>
      <c r="FA2446" s="28"/>
      <c r="FB2446" s="28"/>
      <c r="FC2446" s="28"/>
      <c r="FH2446" s="194"/>
      <c r="FJ2446" s="28"/>
      <c r="FK2446" s="28"/>
      <c r="FL2446" s="28"/>
      <c r="FQ2446" s="194"/>
      <c r="FS2446" s="28"/>
      <c r="FT2446" s="28"/>
      <c r="FU2446" s="28"/>
      <c r="FZ2446" s="194"/>
      <c r="GB2446" s="28"/>
      <c r="GC2446" s="28"/>
      <c r="GD2446" s="28"/>
      <c r="GI2446" s="194"/>
      <c r="GK2446" s="28"/>
      <c r="GL2446" s="28"/>
      <c r="GM2446" s="28"/>
      <c r="GR2446" s="194"/>
      <c r="GT2446" s="28"/>
      <c r="GU2446" s="28"/>
      <c r="GV2446" s="28"/>
      <c r="HA2446" s="194"/>
      <c r="HC2446" s="28"/>
      <c r="HD2446" s="28"/>
      <c r="HE2446" s="28"/>
      <c r="HJ2446" s="28"/>
      <c r="HK2446" s="28"/>
      <c r="HL2446" s="28"/>
      <c r="HM2446" s="28"/>
      <c r="HN2446" s="28"/>
      <c r="HO2446" s="28"/>
      <c r="HP2446" s="28"/>
      <c r="HQ2446" s="28"/>
      <c r="HR2446" s="28"/>
      <c r="HS2446" s="28"/>
      <c r="HT2446" s="28"/>
      <c r="HU2446" s="28"/>
      <c r="HV2446" s="28"/>
      <c r="HW2446" s="28"/>
      <c r="HX2446" s="28"/>
      <c r="HY2446" s="28"/>
      <c r="HZ2446" s="28"/>
      <c r="IA2446" s="28"/>
      <c r="IB2446" s="28"/>
      <c r="IC2446" s="28"/>
      <c r="ID2446" s="28"/>
      <c r="IE2446" s="28"/>
      <c r="IF2446" s="28"/>
      <c r="IG2446" s="28"/>
      <c r="IH2446" s="28"/>
      <c r="II2446" s="28"/>
      <c r="IJ2446" s="28"/>
      <c r="IK2446" s="28"/>
      <c r="IL2446" s="28"/>
      <c r="IM2446" s="28"/>
      <c r="IN2446" s="28"/>
      <c r="IO2446" s="28"/>
    </row>
    <row r="2447" spans="1:249" s="50" customFormat="1" ht="14.25">
      <c r="A2447" s="1"/>
      <c r="B2447"/>
      <c r="C2447"/>
      <c r="D2447"/>
      <c r="E2447" s="1"/>
      <c r="F2447" s="1"/>
      <c r="G2447" s="1"/>
      <c r="H2447" s="1"/>
      <c r="I2447" s="2"/>
      <c r="J2447" s="1"/>
      <c r="K2447"/>
      <c r="L2447"/>
      <c r="M2447"/>
      <c r="N2447" s="28"/>
      <c r="O2447" s="28"/>
      <c r="T2447" s="194"/>
      <c r="V2447" s="28"/>
      <c r="W2447" s="28"/>
      <c r="X2447" s="28"/>
      <c r="AC2447" s="194"/>
      <c r="AE2447" s="28"/>
      <c r="AF2447" s="28"/>
      <c r="AG2447" s="28"/>
      <c r="AL2447" s="194"/>
      <c r="AN2447" s="28"/>
      <c r="AO2447" s="28"/>
      <c r="AP2447" s="28"/>
      <c r="AU2447" s="194"/>
      <c r="AW2447" s="28"/>
      <c r="AX2447" s="28"/>
      <c r="AY2447" s="28"/>
      <c r="BD2447" s="194"/>
      <c r="BF2447" s="28"/>
      <c r="BG2447" s="28"/>
      <c r="BH2447" s="28"/>
      <c r="BM2447" s="194"/>
      <c r="BO2447" s="28"/>
      <c r="BP2447" s="28"/>
      <c r="BQ2447" s="28"/>
      <c r="BV2447" s="194"/>
      <c r="BX2447" s="28"/>
      <c r="BY2447" s="28"/>
      <c r="BZ2447" s="28"/>
      <c r="CE2447" s="194"/>
      <c r="CG2447" s="28"/>
      <c r="CH2447" s="28"/>
      <c r="CI2447" s="28"/>
      <c r="CN2447" s="194"/>
      <c r="CP2447" s="28"/>
      <c r="CQ2447" s="28"/>
      <c r="CR2447" s="28"/>
      <c r="CW2447" s="194"/>
      <c r="CY2447" s="28"/>
      <c r="CZ2447" s="28"/>
      <c r="DA2447" s="28"/>
      <c r="DF2447" s="194"/>
      <c r="DH2447" s="28"/>
      <c r="DI2447" s="28"/>
      <c r="DJ2447" s="28"/>
      <c r="DO2447" s="194"/>
      <c r="DQ2447" s="28"/>
      <c r="DR2447" s="28"/>
      <c r="DS2447" s="28"/>
      <c r="DX2447" s="194"/>
      <c r="DZ2447" s="28"/>
      <c r="EA2447" s="28"/>
      <c r="EB2447" s="28"/>
      <c r="EG2447" s="194"/>
      <c r="EI2447" s="28"/>
      <c r="EJ2447" s="28"/>
      <c r="EK2447" s="28"/>
      <c r="EP2447" s="194"/>
      <c r="ER2447" s="28"/>
      <c r="ES2447" s="28"/>
      <c r="ET2447" s="28"/>
      <c r="EY2447" s="194"/>
      <c r="FA2447" s="28"/>
      <c r="FB2447" s="28"/>
      <c r="FC2447" s="28"/>
      <c r="FH2447" s="194"/>
      <c r="FJ2447" s="28"/>
      <c r="FK2447" s="28"/>
      <c r="FL2447" s="28"/>
      <c r="FQ2447" s="194"/>
      <c r="FS2447" s="28"/>
      <c r="FT2447" s="28"/>
      <c r="FU2447" s="28"/>
      <c r="FZ2447" s="194"/>
      <c r="GB2447" s="28"/>
      <c r="GC2447" s="28"/>
      <c r="GD2447" s="28"/>
      <c r="GI2447" s="194"/>
      <c r="GK2447" s="28"/>
      <c r="GL2447" s="28"/>
      <c r="GM2447" s="28"/>
      <c r="GR2447" s="194"/>
      <c r="GT2447" s="28"/>
      <c r="GU2447" s="28"/>
      <c r="GV2447" s="28"/>
      <c r="HA2447" s="194"/>
      <c r="HC2447" s="28"/>
      <c r="HD2447" s="28"/>
      <c r="HE2447" s="28"/>
      <c r="HJ2447" s="28"/>
      <c r="HK2447" s="28"/>
      <c r="HL2447" s="28"/>
      <c r="HM2447" s="28"/>
      <c r="HN2447" s="28"/>
      <c r="HO2447" s="28"/>
      <c r="HP2447" s="28"/>
      <c r="HQ2447" s="28"/>
      <c r="HR2447" s="28"/>
      <c r="HS2447" s="28"/>
      <c r="HT2447" s="28"/>
      <c r="HU2447" s="28"/>
      <c r="HV2447" s="28"/>
      <c r="HW2447" s="28"/>
      <c r="HX2447" s="28"/>
      <c r="HY2447" s="28"/>
      <c r="HZ2447" s="28"/>
      <c r="IA2447" s="28"/>
      <c r="IB2447" s="28"/>
      <c r="IC2447" s="28"/>
      <c r="ID2447" s="28"/>
      <c r="IE2447" s="28"/>
      <c r="IF2447" s="28"/>
      <c r="IG2447" s="28"/>
      <c r="IH2447" s="28"/>
      <c r="II2447" s="28"/>
      <c r="IJ2447" s="28"/>
      <c r="IK2447" s="28"/>
      <c r="IL2447" s="28"/>
      <c r="IM2447" s="28"/>
      <c r="IN2447" s="28"/>
      <c r="IO2447" s="28"/>
    </row>
    <row r="2448" spans="1:249" s="50" customFormat="1" ht="14.25">
      <c r="A2448" s="1"/>
      <c r="B2448"/>
      <c r="C2448"/>
      <c r="D2448"/>
      <c r="E2448" s="1"/>
      <c r="F2448" s="1"/>
      <c r="G2448" s="1"/>
      <c r="H2448" s="1"/>
      <c r="I2448" s="2"/>
      <c r="J2448" s="1"/>
      <c r="K2448"/>
      <c r="L2448"/>
      <c r="M2448"/>
      <c r="N2448" s="28"/>
      <c r="O2448" s="28"/>
      <c r="T2448" s="194"/>
      <c r="V2448" s="28"/>
      <c r="W2448" s="28"/>
      <c r="X2448" s="28"/>
      <c r="AC2448" s="194"/>
      <c r="AE2448" s="28"/>
      <c r="AF2448" s="28"/>
      <c r="AG2448" s="28"/>
      <c r="AL2448" s="194"/>
      <c r="AN2448" s="28"/>
      <c r="AO2448" s="28"/>
      <c r="AP2448" s="28"/>
      <c r="AU2448" s="194"/>
      <c r="AW2448" s="28"/>
      <c r="AX2448" s="28"/>
      <c r="AY2448" s="28"/>
      <c r="BD2448" s="194"/>
      <c r="BF2448" s="28"/>
      <c r="BG2448" s="28"/>
      <c r="BH2448" s="28"/>
      <c r="BM2448" s="194"/>
      <c r="BO2448" s="28"/>
      <c r="BP2448" s="28"/>
      <c r="BQ2448" s="28"/>
      <c r="BV2448" s="194"/>
      <c r="BX2448" s="28"/>
      <c r="BY2448" s="28"/>
      <c r="BZ2448" s="28"/>
      <c r="CE2448" s="194"/>
      <c r="CG2448" s="28"/>
      <c r="CH2448" s="28"/>
      <c r="CI2448" s="28"/>
      <c r="CN2448" s="194"/>
      <c r="CP2448" s="28"/>
      <c r="CQ2448" s="28"/>
      <c r="CR2448" s="28"/>
      <c r="CW2448" s="194"/>
      <c r="CY2448" s="28"/>
      <c r="CZ2448" s="28"/>
      <c r="DA2448" s="28"/>
      <c r="DF2448" s="194"/>
      <c r="DH2448" s="28"/>
      <c r="DI2448" s="28"/>
      <c r="DJ2448" s="28"/>
      <c r="DO2448" s="194"/>
      <c r="DQ2448" s="28"/>
      <c r="DR2448" s="28"/>
      <c r="DS2448" s="28"/>
      <c r="DX2448" s="194"/>
      <c r="DZ2448" s="28"/>
      <c r="EA2448" s="28"/>
      <c r="EB2448" s="28"/>
      <c r="EG2448" s="194"/>
      <c r="EI2448" s="28"/>
      <c r="EJ2448" s="28"/>
      <c r="EK2448" s="28"/>
      <c r="EP2448" s="194"/>
      <c r="ER2448" s="28"/>
      <c r="ES2448" s="28"/>
      <c r="ET2448" s="28"/>
      <c r="EY2448" s="194"/>
      <c r="FA2448" s="28"/>
      <c r="FB2448" s="28"/>
      <c r="FC2448" s="28"/>
      <c r="FH2448" s="194"/>
      <c r="FJ2448" s="28"/>
      <c r="FK2448" s="28"/>
      <c r="FL2448" s="28"/>
      <c r="FQ2448" s="194"/>
      <c r="FS2448" s="28"/>
      <c r="FT2448" s="28"/>
      <c r="FU2448" s="28"/>
      <c r="FZ2448" s="194"/>
      <c r="GB2448" s="28"/>
      <c r="GC2448" s="28"/>
      <c r="GD2448" s="28"/>
      <c r="GI2448" s="194"/>
      <c r="GK2448" s="28"/>
      <c r="GL2448" s="28"/>
      <c r="GM2448" s="28"/>
      <c r="GR2448" s="194"/>
      <c r="GT2448" s="28"/>
      <c r="GU2448" s="28"/>
      <c r="GV2448" s="28"/>
      <c r="HA2448" s="194"/>
      <c r="HC2448" s="28"/>
      <c r="HD2448" s="28"/>
      <c r="HE2448" s="28"/>
      <c r="HJ2448" s="28"/>
      <c r="HK2448" s="28"/>
      <c r="HL2448" s="28"/>
      <c r="HM2448" s="28"/>
      <c r="HN2448" s="28"/>
      <c r="HO2448" s="28"/>
      <c r="HP2448" s="28"/>
      <c r="HQ2448" s="28"/>
      <c r="HR2448" s="28"/>
      <c r="HS2448" s="28"/>
      <c r="HT2448" s="28"/>
      <c r="HU2448" s="28"/>
      <c r="HV2448" s="28"/>
      <c r="HW2448" s="28"/>
      <c r="HX2448" s="28"/>
      <c r="HY2448" s="28"/>
      <c r="HZ2448" s="28"/>
      <c r="IA2448" s="28"/>
      <c r="IB2448" s="28"/>
      <c r="IC2448" s="28"/>
      <c r="ID2448" s="28"/>
      <c r="IE2448" s="28"/>
      <c r="IF2448" s="28"/>
      <c r="IG2448" s="28"/>
      <c r="IH2448" s="28"/>
      <c r="II2448" s="28"/>
      <c r="IJ2448" s="28"/>
      <c r="IK2448" s="28"/>
      <c r="IL2448" s="28"/>
      <c r="IM2448" s="28"/>
      <c r="IN2448" s="28"/>
      <c r="IO2448" s="28"/>
    </row>
    <row r="2449" spans="1:249" s="50" customFormat="1" ht="14.25">
      <c r="A2449" s="1"/>
      <c r="B2449"/>
      <c r="C2449"/>
      <c r="D2449"/>
      <c r="E2449" s="1"/>
      <c r="F2449" s="1"/>
      <c r="G2449" s="1"/>
      <c r="H2449" s="1"/>
      <c r="I2449" s="2"/>
      <c r="J2449" s="1"/>
      <c r="K2449"/>
      <c r="L2449"/>
      <c r="M2449"/>
      <c r="N2449" s="28"/>
      <c r="O2449" s="28"/>
      <c r="T2449" s="194"/>
      <c r="V2449" s="28"/>
      <c r="W2449" s="28"/>
      <c r="X2449" s="28"/>
      <c r="AC2449" s="194"/>
      <c r="AE2449" s="28"/>
      <c r="AF2449" s="28"/>
      <c r="AG2449" s="28"/>
      <c r="AL2449" s="194"/>
      <c r="AN2449" s="28"/>
      <c r="AO2449" s="28"/>
      <c r="AP2449" s="28"/>
      <c r="AU2449" s="194"/>
      <c r="AW2449" s="28"/>
      <c r="AX2449" s="28"/>
      <c r="AY2449" s="28"/>
      <c r="BD2449" s="194"/>
      <c r="BF2449" s="28"/>
      <c r="BG2449" s="28"/>
      <c r="BH2449" s="28"/>
      <c r="BM2449" s="194"/>
      <c r="BO2449" s="28"/>
      <c r="BP2449" s="28"/>
      <c r="BQ2449" s="28"/>
      <c r="BV2449" s="194"/>
      <c r="BX2449" s="28"/>
      <c r="BY2449" s="28"/>
      <c r="BZ2449" s="28"/>
      <c r="CE2449" s="194"/>
      <c r="CG2449" s="28"/>
      <c r="CH2449" s="28"/>
      <c r="CI2449" s="28"/>
      <c r="CN2449" s="194"/>
      <c r="CP2449" s="28"/>
      <c r="CQ2449" s="28"/>
      <c r="CR2449" s="28"/>
      <c r="CW2449" s="194"/>
      <c r="CY2449" s="28"/>
      <c r="CZ2449" s="28"/>
      <c r="DA2449" s="28"/>
      <c r="DF2449" s="194"/>
      <c r="DH2449" s="28"/>
      <c r="DI2449" s="28"/>
      <c r="DJ2449" s="28"/>
      <c r="DO2449" s="194"/>
      <c r="DQ2449" s="28"/>
      <c r="DR2449" s="28"/>
      <c r="DS2449" s="28"/>
      <c r="DX2449" s="194"/>
      <c r="DZ2449" s="28"/>
      <c r="EA2449" s="28"/>
      <c r="EB2449" s="28"/>
      <c r="EG2449" s="194"/>
      <c r="EI2449" s="28"/>
      <c r="EJ2449" s="28"/>
      <c r="EK2449" s="28"/>
      <c r="EP2449" s="194"/>
      <c r="ER2449" s="28"/>
      <c r="ES2449" s="28"/>
      <c r="ET2449" s="28"/>
      <c r="EY2449" s="194"/>
      <c r="FA2449" s="28"/>
      <c r="FB2449" s="28"/>
      <c r="FC2449" s="28"/>
      <c r="FH2449" s="194"/>
      <c r="FJ2449" s="28"/>
      <c r="FK2449" s="28"/>
      <c r="FL2449" s="28"/>
      <c r="FQ2449" s="194"/>
      <c r="FS2449" s="28"/>
      <c r="FT2449" s="28"/>
      <c r="FU2449" s="28"/>
      <c r="FZ2449" s="194"/>
      <c r="GB2449" s="28"/>
      <c r="GC2449" s="28"/>
      <c r="GD2449" s="28"/>
      <c r="GI2449" s="194"/>
      <c r="GK2449" s="28"/>
      <c r="GL2449" s="28"/>
      <c r="GM2449" s="28"/>
      <c r="GR2449" s="194"/>
      <c r="GT2449" s="28"/>
      <c r="GU2449" s="28"/>
      <c r="GV2449" s="28"/>
      <c r="HA2449" s="194"/>
      <c r="HC2449" s="28"/>
      <c r="HD2449" s="28"/>
      <c r="HE2449" s="28"/>
      <c r="HJ2449" s="28"/>
      <c r="HK2449" s="28"/>
      <c r="HL2449" s="28"/>
      <c r="HM2449" s="28"/>
      <c r="HN2449" s="28"/>
      <c r="HO2449" s="28"/>
      <c r="HP2449" s="28"/>
      <c r="HQ2449" s="28"/>
      <c r="HR2449" s="28"/>
      <c r="HS2449" s="28"/>
      <c r="HT2449" s="28"/>
      <c r="HU2449" s="28"/>
      <c r="HV2449" s="28"/>
      <c r="HW2449" s="28"/>
      <c r="HX2449" s="28"/>
      <c r="HY2449" s="28"/>
      <c r="HZ2449" s="28"/>
      <c r="IA2449" s="28"/>
      <c r="IB2449" s="28"/>
      <c r="IC2449" s="28"/>
      <c r="ID2449" s="28"/>
      <c r="IE2449" s="28"/>
      <c r="IF2449" s="28"/>
      <c r="IG2449" s="28"/>
      <c r="IH2449" s="28"/>
      <c r="II2449" s="28"/>
      <c r="IJ2449" s="28"/>
      <c r="IK2449" s="28"/>
      <c r="IL2449" s="28"/>
      <c r="IM2449" s="28"/>
      <c r="IN2449" s="28"/>
      <c r="IO2449" s="28"/>
    </row>
    <row r="2450" spans="1:249" s="50" customFormat="1" ht="14.25">
      <c r="A2450" s="1"/>
      <c r="B2450"/>
      <c r="C2450"/>
      <c r="D2450"/>
      <c r="E2450" s="1"/>
      <c r="F2450" s="1"/>
      <c r="G2450" s="1"/>
      <c r="H2450" s="1"/>
      <c r="I2450" s="2"/>
      <c r="J2450" s="1"/>
      <c r="K2450"/>
      <c r="L2450"/>
      <c r="M2450"/>
      <c r="N2450" s="28"/>
      <c r="O2450" s="28"/>
      <c r="T2450" s="194"/>
      <c r="V2450" s="28"/>
      <c r="W2450" s="28"/>
      <c r="X2450" s="28"/>
      <c r="AC2450" s="194"/>
      <c r="AE2450" s="28"/>
      <c r="AF2450" s="28"/>
      <c r="AG2450" s="28"/>
      <c r="AL2450" s="194"/>
      <c r="AN2450" s="28"/>
      <c r="AO2450" s="28"/>
      <c r="AP2450" s="28"/>
      <c r="AU2450" s="194"/>
      <c r="AW2450" s="28"/>
      <c r="AX2450" s="28"/>
      <c r="AY2450" s="28"/>
      <c r="BD2450" s="194"/>
      <c r="BF2450" s="28"/>
      <c r="BG2450" s="28"/>
      <c r="BH2450" s="28"/>
      <c r="BM2450" s="194"/>
      <c r="BO2450" s="28"/>
      <c r="BP2450" s="28"/>
      <c r="BQ2450" s="28"/>
      <c r="BV2450" s="194"/>
      <c r="BX2450" s="28"/>
      <c r="BY2450" s="28"/>
      <c r="BZ2450" s="28"/>
      <c r="CE2450" s="194"/>
      <c r="CG2450" s="28"/>
      <c r="CH2450" s="28"/>
      <c r="CI2450" s="28"/>
      <c r="CN2450" s="194"/>
      <c r="CP2450" s="28"/>
      <c r="CQ2450" s="28"/>
      <c r="CR2450" s="28"/>
      <c r="CW2450" s="194"/>
      <c r="CY2450" s="28"/>
      <c r="CZ2450" s="28"/>
      <c r="DA2450" s="28"/>
      <c r="DF2450" s="194"/>
      <c r="DH2450" s="28"/>
      <c r="DI2450" s="28"/>
      <c r="DJ2450" s="28"/>
      <c r="DO2450" s="194"/>
      <c r="DQ2450" s="28"/>
      <c r="DR2450" s="28"/>
      <c r="DS2450" s="28"/>
      <c r="DX2450" s="194"/>
      <c r="DZ2450" s="28"/>
      <c r="EA2450" s="28"/>
      <c r="EB2450" s="28"/>
      <c r="EG2450" s="194"/>
      <c r="EI2450" s="28"/>
      <c r="EJ2450" s="28"/>
      <c r="EK2450" s="28"/>
      <c r="EP2450" s="194"/>
      <c r="ER2450" s="28"/>
      <c r="ES2450" s="28"/>
      <c r="ET2450" s="28"/>
      <c r="EY2450" s="194"/>
      <c r="FA2450" s="28"/>
      <c r="FB2450" s="28"/>
      <c r="FC2450" s="28"/>
      <c r="FH2450" s="194"/>
      <c r="FJ2450" s="28"/>
      <c r="FK2450" s="28"/>
      <c r="FL2450" s="28"/>
      <c r="FQ2450" s="194"/>
      <c r="FS2450" s="28"/>
      <c r="FT2450" s="28"/>
      <c r="FU2450" s="28"/>
      <c r="FZ2450" s="194"/>
      <c r="GB2450" s="28"/>
      <c r="GC2450" s="28"/>
      <c r="GD2450" s="28"/>
      <c r="GI2450" s="194"/>
      <c r="GK2450" s="28"/>
      <c r="GL2450" s="28"/>
      <c r="GM2450" s="28"/>
      <c r="GR2450" s="194"/>
      <c r="GT2450" s="28"/>
      <c r="GU2450" s="28"/>
      <c r="GV2450" s="28"/>
      <c r="HA2450" s="194"/>
      <c r="HC2450" s="28"/>
      <c r="HD2450" s="28"/>
      <c r="HE2450" s="28"/>
      <c r="HJ2450" s="28"/>
      <c r="HK2450" s="28"/>
      <c r="HL2450" s="28"/>
      <c r="HM2450" s="28"/>
      <c r="HN2450" s="28"/>
      <c r="HO2450" s="28"/>
      <c r="HP2450" s="28"/>
      <c r="HQ2450" s="28"/>
      <c r="HR2450" s="28"/>
      <c r="HS2450" s="28"/>
      <c r="HT2450" s="28"/>
      <c r="HU2450" s="28"/>
      <c r="HV2450" s="28"/>
      <c r="HW2450" s="28"/>
      <c r="HX2450" s="28"/>
      <c r="HY2450" s="28"/>
      <c r="HZ2450" s="28"/>
      <c r="IA2450" s="28"/>
      <c r="IB2450" s="28"/>
      <c r="IC2450" s="28"/>
      <c r="ID2450" s="28"/>
      <c r="IE2450" s="28"/>
      <c r="IF2450" s="28"/>
      <c r="IG2450" s="28"/>
      <c r="IH2450" s="28"/>
      <c r="II2450" s="28"/>
      <c r="IJ2450" s="28"/>
      <c r="IK2450" s="28"/>
      <c r="IL2450" s="28"/>
      <c r="IM2450" s="28"/>
      <c r="IN2450" s="28"/>
      <c r="IO2450" s="28"/>
    </row>
    <row r="2451" spans="1:249" s="50" customFormat="1" ht="14.25">
      <c r="A2451" s="1"/>
      <c r="B2451"/>
      <c r="C2451"/>
      <c r="D2451"/>
      <c r="E2451" s="1"/>
      <c r="F2451" s="1"/>
      <c r="G2451" s="1"/>
      <c r="H2451" s="1"/>
      <c r="I2451" s="2"/>
      <c r="J2451" s="1"/>
      <c r="K2451"/>
      <c r="L2451"/>
      <c r="M2451"/>
      <c r="N2451" s="28"/>
      <c r="O2451" s="28"/>
      <c r="T2451" s="194"/>
      <c r="V2451" s="28"/>
      <c r="W2451" s="28"/>
      <c r="X2451" s="28"/>
      <c r="AC2451" s="194"/>
      <c r="AE2451" s="28"/>
      <c r="AF2451" s="28"/>
      <c r="AG2451" s="28"/>
      <c r="AL2451" s="194"/>
      <c r="AN2451" s="28"/>
      <c r="AO2451" s="28"/>
      <c r="AP2451" s="28"/>
      <c r="AU2451" s="194"/>
      <c r="AW2451" s="28"/>
      <c r="AX2451" s="28"/>
      <c r="AY2451" s="28"/>
      <c r="BD2451" s="194"/>
      <c r="BF2451" s="28"/>
      <c r="BG2451" s="28"/>
      <c r="BH2451" s="28"/>
      <c r="BM2451" s="194"/>
      <c r="BO2451" s="28"/>
      <c r="BP2451" s="28"/>
      <c r="BQ2451" s="28"/>
      <c r="BV2451" s="194"/>
      <c r="BX2451" s="28"/>
      <c r="BY2451" s="28"/>
      <c r="BZ2451" s="28"/>
      <c r="CE2451" s="194"/>
      <c r="CG2451" s="28"/>
      <c r="CH2451" s="28"/>
      <c r="CI2451" s="28"/>
      <c r="CN2451" s="194"/>
      <c r="CP2451" s="28"/>
      <c r="CQ2451" s="28"/>
      <c r="CR2451" s="28"/>
      <c r="CW2451" s="194"/>
      <c r="CY2451" s="28"/>
      <c r="CZ2451" s="28"/>
      <c r="DA2451" s="28"/>
      <c r="DF2451" s="194"/>
      <c r="DH2451" s="28"/>
      <c r="DI2451" s="28"/>
      <c r="DJ2451" s="28"/>
      <c r="DO2451" s="194"/>
      <c r="DQ2451" s="28"/>
      <c r="DR2451" s="28"/>
      <c r="DS2451" s="28"/>
      <c r="DX2451" s="194"/>
      <c r="DZ2451" s="28"/>
      <c r="EA2451" s="28"/>
      <c r="EB2451" s="28"/>
      <c r="EG2451" s="194"/>
      <c r="EI2451" s="28"/>
      <c r="EJ2451" s="28"/>
      <c r="EK2451" s="28"/>
      <c r="EP2451" s="194"/>
      <c r="ER2451" s="28"/>
      <c r="ES2451" s="28"/>
      <c r="ET2451" s="28"/>
      <c r="EY2451" s="194"/>
      <c r="FA2451" s="28"/>
      <c r="FB2451" s="28"/>
      <c r="FC2451" s="28"/>
      <c r="FH2451" s="194"/>
      <c r="FJ2451" s="28"/>
      <c r="FK2451" s="28"/>
      <c r="FL2451" s="28"/>
      <c r="FQ2451" s="194"/>
      <c r="FS2451" s="28"/>
      <c r="FT2451" s="28"/>
      <c r="FU2451" s="28"/>
      <c r="FZ2451" s="194"/>
      <c r="GB2451" s="28"/>
      <c r="GC2451" s="28"/>
      <c r="GD2451" s="28"/>
      <c r="GI2451" s="194"/>
      <c r="GK2451" s="28"/>
      <c r="GL2451" s="28"/>
      <c r="GM2451" s="28"/>
      <c r="GR2451" s="194"/>
      <c r="GT2451" s="28"/>
      <c r="GU2451" s="28"/>
      <c r="GV2451" s="28"/>
      <c r="HA2451" s="194"/>
      <c r="HC2451" s="28"/>
      <c r="HD2451" s="28"/>
      <c r="HE2451" s="28"/>
      <c r="HJ2451" s="28"/>
      <c r="HK2451" s="28"/>
      <c r="HL2451" s="28"/>
      <c r="HM2451" s="28"/>
      <c r="HN2451" s="28"/>
      <c r="HO2451" s="28"/>
      <c r="HP2451" s="28"/>
      <c r="HQ2451" s="28"/>
      <c r="HR2451" s="28"/>
      <c r="HS2451" s="28"/>
      <c r="HT2451" s="28"/>
      <c r="HU2451" s="28"/>
      <c r="HV2451" s="28"/>
      <c r="HW2451" s="28"/>
      <c r="HX2451" s="28"/>
      <c r="HY2451" s="28"/>
      <c r="HZ2451" s="28"/>
      <c r="IA2451" s="28"/>
      <c r="IB2451" s="28"/>
      <c r="IC2451" s="28"/>
      <c r="ID2451" s="28"/>
      <c r="IE2451" s="28"/>
      <c r="IF2451" s="28"/>
      <c r="IG2451" s="28"/>
      <c r="IH2451" s="28"/>
      <c r="II2451" s="28"/>
      <c r="IJ2451" s="28"/>
      <c r="IK2451" s="28"/>
      <c r="IL2451" s="28"/>
      <c r="IM2451" s="28"/>
      <c r="IN2451" s="28"/>
      <c r="IO2451" s="28"/>
    </row>
    <row r="2452" spans="1:249" s="50" customFormat="1" ht="14.25">
      <c r="A2452" s="1"/>
      <c r="B2452"/>
      <c r="C2452"/>
      <c r="D2452"/>
      <c r="E2452" s="1"/>
      <c r="F2452" s="1"/>
      <c r="G2452" s="1"/>
      <c r="H2452" s="1"/>
      <c r="I2452" s="2"/>
      <c r="J2452" s="1"/>
      <c r="K2452"/>
      <c r="L2452"/>
      <c r="M2452"/>
      <c r="N2452" s="28"/>
      <c r="O2452" s="28"/>
      <c r="T2452" s="194"/>
      <c r="V2452" s="28"/>
      <c r="W2452" s="28"/>
      <c r="X2452" s="28"/>
      <c r="AC2452" s="194"/>
      <c r="AE2452" s="28"/>
      <c r="AF2452" s="28"/>
      <c r="AG2452" s="28"/>
      <c r="AL2452" s="194"/>
      <c r="AN2452" s="28"/>
      <c r="AO2452" s="28"/>
      <c r="AP2452" s="28"/>
      <c r="AU2452" s="194"/>
      <c r="AW2452" s="28"/>
      <c r="AX2452" s="28"/>
      <c r="AY2452" s="28"/>
      <c r="BD2452" s="194"/>
      <c r="BF2452" s="28"/>
      <c r="BG2452" s="28"/>
      <c r="BH2452" s="28"/>
      <c r="BM2452" s="194"/>
      <c r="BO2452" s="28"/>
      <c r="BP2452" s="28"/>
      <c r="BQ2452" s="28"/>
      <c r="BV2452" s="194"/>
      <c r="BX2452" s="28"/>
      <c r="BY2452" s="28"/>
      <c r="BZ2452" s="28"/>
      <c r="CE2452" s="194"/>
      <c r="CG2452" s="28"/>
      <c r="CH2452" s="28"/>
      <c r="CI2452" s="28"/>
      <c r="CN2452" s="194"/>
      <c r="CP2452" s="28"/>
      <c r="CQ2452" s="28"/>
      <c r="CR2452" s="28"/>
      <c r="CW2452" s="194"/>
      <c r="CY2452" s="28"/>
      <c r="CZ2452" s="28"/>
      <c r="DA2452" s="28"/>
      <c r="DF2452" s="194"/>
      <c r="DH2452" s="28"/>
      <c r="DI2452" s="28"/>
      <c r="DJ2452" s="28"/>
      <c r="DO2452" s="194"/>
      <c r="DQ2452" s="28"/>
      <c r="DR2452" s="28"/>
      <c r="DS2452" s="28"/>
      <c r="DX2452" s="194"/>
      <c r="DZ2452" s="28"/>
      <c r="EA2452" s="28"/>
      <c r="EB2452" s="28"/>
      <c r="EG2452" s="194"/>
      <c r="EI2452" s="28"/>
      <c r="EJ2452" s="28"/>
      <c r="EK2452" s="28"/>
      <c r="EP2452" s="194"/>
      <c r="ER2452" s="28"/>
      <c r="ES2452" s="28"/>
      <c r="ET2452" s="28"/>
      <c r="EY2452" s="194"/>
      <c r="FA2452" s="28"/>
      <c r="FB2452" s="28"/>
      <c r="FC2452" s="28"/>
      <c r="FH2452" s="194"/>
      <c r="FJ2452" s="28"/>
      <c r="FK2452" s="28"/>
      <c r="FL2452" s="28"/>
      <c r="FQ2452" s="194"/>
      <c r="FS2452" s="28"/>
      <c r="FT2452" s="28"/>
      <c r="FU2452" s="28"/>
      <c r="FZ2452" s="194"/>
      <c r="GB2452" s="28"/>
      <c r="GC2452" s="28"/>
      <c r="GD2452" s="28"/>
      <c r="GI2452" s="194"/>
      <c r="GK2452" s="28"/>
      <c r="GL2452" s="28"/>
      <c r="GM2452" s="28"/>
      <c r="GR2452" s="194"/>
      <c r="GT2452" s="28"/>
      <c r="GU2452" s="28"/>
      <c r="GV2452" s="28"/>
      <c r="HA2452" s="194"/>
      <c r="HC2452" s="28"/>
      <c r="HD2452" s="28"/>
      <c r="HE2452" s="28"/>
      <c r="HJ2452" s="28"/>
      <c r="HK2452" s="28"/>
      <c r="HL2452" s="28"/>
      <c r="HM2452" s="28"/>
      <c r="HN2452" s="28"/>
      <c r="HO2452" s="28"/>
      <c r="HP2452" s="28"/>
      <c r="HQ2452" s="28"/>
      <c r="HR2452" s="28"/>
      <c r="HS2452" s="28"/>
      <c r="HT2452" s="28"/>
      <c r="HU2452" s="28"/>
      <c r="HV2452" s="28"/>
      <c r="HW2452" s="28"/>
      <c r="HX2452" s="28"/>
      <c r="HY2452" s="28"/>
      <c r="HZ2452" s="28"/>
      <c r="IA2452" s="28"/>
      <c r="IB2452" s="28"/>
      <c r="IC2452" s="28"/>
      <c r="ID2452" s="28"/>
      <c r="IE2452" s="28"/>
      <c r="IF2452" s="28"/>
      <c r="IG2452" s="28"/>
      <c r="IH2452" s="28"/>
      <c r="II2452" s="28"/>
      <c r="IJ2452" s="28"/>
      <c r="IK2452" s="28"/>
      <c r="IL2452" s="28"/>
      <c r="IM2452" s="28"/>
      <c r="IN2452" s="28"/>
      <c r="IO2452" s="28"/>
    </row>
    <row r="2453" spans="1:249" s="50" customFormat="1" ht="14.25">
      <c r="A2453" s="1"/>
      <c r="B2453"/>
      <c r="C2453"/>
      <c r="D2453"/>
      <c r="E2453" s="1"/>
      <c r="F2453" s="1"/>
      <c r="G2453" s="1"/>
      <c r="H2453" s="1"/>
      <c r="I2453" s="2"/>
      <c r="J2453" s="1"/>
      <c r="K2453"/>
      <c r="L2453"/>
      <c r="M2453"/>
      <c r="N2453" s="28"/>
      <c r="O2453" s="28"/>
      <c r="T2453" s="194"/>
      <c r="V2453" s="28"/>
      <c r="W2453" s="28"/>
      <c r="X2453" s="28"/>
      <c r="AC2453" s="194"/>
      <c r="AE2453" s="28"/>
      <c r="AF2453" s="28"/>
      <c r="AG2453" s="28"/>
      <c r="AL2453" s="194"/>
      <c r="AN2453" s="28"/>
      <c r="AO2453" s="28"/>
      <c r="AP2453" s="28"/>
      <c r="AU2453" s="194"/>
      <c r="AW2453" s="28"/>
      <c r="AX2453" s="28"/>
      <c r="AY2453" s="28"/>
      <c r="BD2453" s="194"/>
      <c r="BF2453" s="28"/>
      <c r="BG2453" s="28"/>
      <c r="BH2453" s="28"/>
      <c r="BM2453" s="194"/>
      <c r="BO2453" s="28"/>
      <c r="BP2453" s="28"/>
      <c r="BQ2453" s="28"/>
      <c r="BV2453" s="194"/>
      <c r="BX2453" s="28"/>
      <c r="BY2453" s="28"/>
      <c r="BZ2453" s="28"/>
      <c r="CE2453" s="194"/>
      <c r="CG2453" s="28"/>
      <c r="CH2453" s="28"/>
      <c r="CI2453" s="28"/>
      <c r="CN2453" s="194"/>
      <c r="CP2453" s="28"/>
      <c r="CQ2453" s="28"/>
      <c r="CR2453" s="28"/>
      <c r="CW2453" s="194"/>
      <c r="CY2453" s="28"/>
      <c r="CZ2453" s="28"/>
      <c r="DA2453" s="28"/>
      <c r="DF2453" s="194"/>
      <c r="DH2453" s="28"/>
      <c r="DI2453" s="28"/>
      <c r="DJ2453" s="28"/>
      <c r="DO2453" s="194"/>
      <c r="DQ2453" s="28"/>
      <c r="DR2453" s="28"/>
      <c r="DS2453" s="28"/>
      <c r="DX2453" s="194"/>
      <c r="DZ2453" s="28"/>
      <c r="EA2453" s="28"/>
      <c r="EB2453" s="28"/>
      <c r="EG2453" s="194"/>
      <c r="EI2453" s="28"/>
      <c r="EJ2453" s="28"/>
      <c r="EK2453" s="28"/>
      <c r="EP2453" s="194"/>
      <c r="ER2453" s="28"/>
      <c r="ES2453" s="28"/>
      <c r="ET2453" s="28"/>
      <c r="EY2453" s="194"/>
      <c r="FA2453" s="28"/>
      <c r="FB2453" s="28"/>
      <c r="FC2453" s="28"/>
      <c r="FH2453" s="194"/>
      <c r="FJ2453" s="28"/>
      <c r="FK2453" s="28"/>
      <c r="FL2453" s="28"/>
      <c r="FQ2453" s="194"/>
      <c r="FS2453" s="28"/>
      <c r="FT2453" s="28"/>
      <c r="FU2453" s="28"/>
      <c r="FZ2453" s="194"/>
      <c r="GB2453" s="28"/>
      <c r="GC2453" s="28"/>
      <c r="GD2453" s="28"/>
      <c r="GI2453" s="194"/>
      <c r="GK2453" s="28"/>
      <c r="GL2453" s="28"/>
      <c r="GM2453" s="28"/>
      <c r="GR2453" s="194"/>
      <c r="GT2453" s="28"/>
      <c r="GU2453" s="28"/>
      <c r="GV2453" s="28"/>
      <c r="HA2453" s="194"/>
      <c r="HC2453" s="28"/>
      <c r="HD2453" s="28"/>
      <c r="HE2453" s="28"/>
      <c r="HJ2453" s="28"/>
      <c r="HK2453" s="28"/>
      <c r="HL2453" s="28"/>
      <c r="HM2453" s="28"/>
      <c r="HN2453" s="28"/>
      <c r="HO2453" s="28"/>
      <c r="HP2453" s="28"/>
      <c r="HQ2453" s="28"/>
      <c r="HR2453" s="28"/>
      <c r="HS2453" s="28"/>
      <c r="HT2453" s="28"/>
      <c r="HU2453" s="28"/>
      <c r="HV2453" s="28"/>
      <c r="HW2453" s="28"/>
      <c r="HX2453" s="28"/>
      <c r="HY2453" s="28"/>
      <c r="HZ2453" s="28"/>
      <c r="IA2453" s="28"/>
      <c r="IB2453" s="28"/>
      <c r="IC2453" s="28"/>
      <c r="ID2453" s="28"/>
      <c r="IE2453" s="28"/>
      <c r="IF2453" s="28"/>
      <c r="IG2453" s="28"/>
      <c r="IH2453" s="28"/>
      <c r="II2453" s="28"/>
      <c r="IJ2453" s="28"/>
      <c r="IK2453" s="28"/>
      <c r="IL2453" s="28"/>
      <c r="IM2453" s="28"/>
      <c r="IN2453" s="28"/>
      <c r="IO2453" s="28"/>
    </row>
    <row r="2454" spans="1:249" s="50" customFormat="1" ht="14.25">
      <c r="A2454" s="1"/>
      <c r="B2454"/>
      <c r="C2454"/>
      <c r="D2454"/>
      <c r="E2454" s="1"/>
      <c r="F2454" s="1"/>
      <c r="G2454" s="1"/>
      <c r="H2454" s="1"/>
      <c r="I2454" s="2"/>
      <c r="J2454" s="1"/>
      <c r="K2454"/>
      <c r="L2454"/>
      <c r="M2454"/>
      <c r="N2454" s="28"/>
      <c r="O2454" s="28"/>
      <c r="T2454" s="194"/>
      <c r="V2454" s="28"/>
      <c r="W2454" s="28"/>
      <c r="X2454" s="28"/>
      <c r="AC2454" s="194"/>
      <c r="AE2454" s="28"/>
      <c r="AF2454" s="28"/>
      <c r="AG2454" s="28"/>
      <c r="AL2454" s="194"/>
      <c r="AN2454" s="28"/>
      <c r="AO2454" s="28"/>
      <c r="AP2454" s="28"/>
      <c r="AU2454" s="194"/>
      <c r="AW2454" s="28"/>
      <c r="AX2454" s="28"/>
      <c r="AY2454" s="28"/>
      <c r="BD2454" s="194"/>
      <c r="BF2454" s="28"/>
      <c r="BG2454" s="28"/>
      <c r="BH2454" s="28"/>
      <c r="BM2454" s="194"/>
      <c r="BO2454" s="28"/>
      <c r="BP2454" s="28"/>
      <c r="BQ2454" s="28"/>
      <c r="BV2454" s="194"/>
      <c r="BX2454" s="28"/>
      <c r="BY2454" s="28"/>
      <c r="BZ2454" s="28"/>
      <c r="CE2454" s="194"/>
      <c r="CG2454" s="28"/>
      <c r="CH2454" s="28"/>
      <c r="CI2454" s="28"/>
      <c r="CN2454" s="194"/>
      <c r="CP2454" s="28"/>
      <c r="CQ2454" s="28"/>
      <c r="CR2454" s="28"/>
      <c r="CW2454" s="194"/>
      <c r="CY2454" s="28"/>
      <c r="CZ2454" s="28"/>
      <c r="DA2454" s="28"/>
      <c r="DF2454" s="194"/>
      <c r="DH2454" s="28"/>
      <c r="DI2454" s="28"/>
      <c r="DJ2454" s="28"/>
      <c r="DO2454" s="194"/>
      <c r="DQ2454" s="28"/>
      <c r="DR2454" s="28"/>
      <c r="DS2454" s="28"/>
      <c r="DX2454" s="194"/>
      <c r="DZ2454" s="28"/>
      <c r="EA2454" s="28"/>
      <c r="EB2454" s="28"/>
      <c r="EG2454" s="194"/>
      <c r="EI2454" s="28"/>
      <c r="EJ2454" s="28"/>
      <c r="EK2454" s="28"/>
      <c r="EP2454" s="194"/>
      <c r="ER2454" s="28"/>
      <c r="ES2454" s="28"/>
      <c r="ET2454" s="28"/>
      <c r="EY2454" s="194"/>
      <c r="FA2454" s="28"/>
      <c r="FB2454" s="28"/>
      <c r="FC2454" s="28"/>
      <c r="FH2454" s="194"/>
      <c r="FJ2454" s="28"/>
      <c r="FK2454" s="28"/>
      <c r="FL2454" s="28"/>
      <c r="FQ2454" s="194"/>
      <c r="FS2454" s="28"/>
      <c r="FT2454" s="28"/>
      <c r="FU2454" s="28"/>
      <c r="FZ2454" s="194"/>
      <c r="GB2454" s="28"/>
      <c r="GC2454" s="28"/>
      <c r="GD2454" s="28"/>
      <c r="GI2454" s="194"/>
      <c r="GK2454" s="28"/>
      <c r="GL2454" s="28"/>
      <c r="GM2454" s="28"/>
      <c r="GR2454" s="194"/>
      <c r="GT2454" s="28"/>
      <c r="GU2454" s="28"/>
      <c r="GV2454" s="28"/>
      <c r="HA2454" s="194"/>
      <c r="HC2454" s="28"/>
      <c r="HD2454" s="28"/>
      <c r="HE2454" s="28"/>
      <c r="HJ2454" s="28"/>
      <c r="HK2454" s="28"/>
      <c r="HL2454" s="28"/>
      <c r="HM2454" s="28"/>
      <c r="HN2454" s="28"/>
      <c r="HO2454" s="28"/>
      <c r="HP2454" s="28"/>
      <c r="HQ2454" s="28"/>
      <c r="HR2454" s="28"/>
      <c r="HS2454" s="28"/>
      <c r="HT2454" s="28"/>
      <c r="HU2454" s="28"/>
      <c r="HV2454" s="28"/>
      <c r="HW2454" s="28"/>
      <c r="HX2454" s="28"/>
      <c r="HY2454" s="28"/>
      <c r="HZ2454" s="28"/>
      <c r="IA2454" s="28"/>
      <c r="IB2454" s="28"/>
      <c r="IC2454" s="28"/>
      <c r="ID2454" s="28"/>
      <c r="IE2454" s="28"/>
      <c r="IF2454" s="28"/>
      <c r="IG2454" s="28"/>
      <c r="IH2454" s="28"/>
      <c r="II2454" s="28"/>
      <c r="IJ2454" s="28"/>
      <c r="IK2454" s="28"/>
      <c r="IL2454" s="28"/>
      <c r="IM2454" s="28"/>
      <c r="IN2454" s="28"/>
      <c r="IO2454" s="28"/>
    </row>
    <row r="2455" spans="1:249" s="50" customFormat="1" ht="14.25">
      <c r="A2455" s="1"/>
      <c r="B2455"/>
      <c r="C2455"/>
      <c r="D2455"/>
      <c r="E2455" s="1"/>
      <c r="F2455" s="1"/>
      <c r="G2455" s="1"/>
      <c r="H2455" s="1"/>
      <c r="I2455" s="2"/>
      <c r="J2455" s="1"/>
      <c r="K2455"/>
      <c r="L2455"/>
      <c r="M2455"/>
      <c r="N2455" s="28"/>
      <c r="O2455" s="28"/>
      <c r="T2455" s="194"/>
      <c r="V2455" s="28"/>
      <c r="W2455" s="28"/>
      <c r="X2455" s="28"/>
      <c r="AC2455" s="194"/>
      <c r="AE2455" s="28"/>
      <c r="AF2455" s="28"/>
      <c r="AG2455" s="28"/>
      <c r="AL2455" s="194"/>
      <c r="AN2455" s="28"/>
      <c r="AO2455" s="28"/>
      <c r="AP2455" s="28"/>
      <c r="AU2455" s="194"/>
      <c r="AW2455" s="28"/>
      <c r="AX2455" s="28"/>
      <c r="AY2455" s="28"/>
      <c r="BD2455" s="194"/>
      <c r="BF2455" s="28"/>
      <c r="BG2455" s="28"/>
      <c r="BH2455" s="28"/>
      <c r="BM2455" s="194"/>
      <c r="BO2455" s="28"/>
      <c r="BP2455" s="28"/>
      <c r="BQ2455" s="28"/>
      <c r="BV2455" s="194"/>
      <c r="BX2455" s="28"/>
      <c r="BY2455" s="28"/>
      <c r="BZ2455" s="28"/>
      <c r="CE2455" s="194"/>
      <c r="CG2455" s="28"/>
      <c r="CH2455" s="28"/>
      <c r="CI2455" s="28"/>
      <c r="CN2455" s="194"/>
      <c r="CP2455" s="28"/>
      <c r="CQ2455" s="28"/>
      <c r="CR2455" s="28"/>
      <c r="CW2455" s="194"/>
      <c r="CY2455" s="28"/>
      <c r="CZ2455" s="28"/>
      <c r="DA2455" s="28"/>
      <c r="DF2455" s="194"/>
      <c r="DH2455" s="28"/>
      <c r="DI2455" s="28"/>
      <c r="DJ2455" s="28"/>
      <c r="DO2455" s="194"/>
      <c r="DQ2455" s="28"/>
      <c r="DR2455" s="28"/>
      <c r="DS2455" s="28"/>
      <c r="DX2455" s="194"/>
      <c r="DZ2455" s="28"/>
      <c r="EA2455" s="28"/>
      <c r="EB2455" s="28"/>
      <c r="EG2455" s="194"/>
      <c r="EI2455" s="28"/>
      <c r="EJ2455" s="28"/>
      <c r="EK2455" s="28"/>
      <c r="EP2455" s="194"/>
      <c r="ER2455" s="28"/>
      <c r="ES2455" s="28"/>
      <c r="ET2455" s="28"/>
      <c r="EY2455" s="194"/>
      <c r="FA2455" s="28"/>
      <c r="FB2455" s="28"/>
      <c r="FC2455" s="28"/>
      <c r="FH2455" s="194"/>
      <c r="FJ2455" s="28"/>
      <c r="FK2455" s="28"/>
      <c r="FL2455" s="28"/>
      <c r="FQ2455" s="194"/>
      <c r="FS2455" s="28"/>
      <c r="FT2455" s="28"/>
      <c r="FU2455" s="28"/>
      <c r="FZ2455" s="194"/>
      <c r="GB2455" s="28"/>
      <c r="GC2455" s="28"/>
      <c r="GD2455" s="28"/>
      <c r="GI2455" s="194"/>
      <c r="GK2455" s="28"/>
      <c r="GL2455" s="28"/>
      <c r="GM2455" s="28"/>
      <c r="GR2455" s="194"/>
      <c r="GT2455" s="28"/>
      <c r="GU2455" s="28"/>
      <c r="GV2455" s="28"/>
      <c r="HA2455" s="194"/>
      <c r="HC2455" s="28"/>
      <c r="HD2455" s="28"/>
      <c r="HE2455" s="28"/>
      <c r="HJ2455" s="28"/>
      <c r="HK2455" s="28"/>
      <c r="HL2455" s="28"/>
      <c r="HM2455" s="28"/>
      <c r="HN2455" s="28"/>
      <c r="HO2455" s="28"/>
      <c r="HP2455" s="28"/>
      <c r="HQ2455" s="28"/>
      <c r="HR2455" s="28"/>
      <c r="HS2455" s="28"/>
      <c r="HT2455" s="28"/>
      <c r="HU2455" s="28"/>
      <c r="HV2455" s="28"/>
      <c r="HW2455" s="28"/>
      <c r="HX2455" s="28"/>
      <c r="HY2455" s="28"/>
      <c r="HZ2455" s="28"/>
      <c r="IA2455" s="28"/>
      <c r="IB2455" s="28"/>
      <c r="IC2455" s="28"/>
      <c r="ID2455" s="28"/>
      <c r="IE2455" s="28"/>
      <c r="IF2455" s="28"/>
      <c r="IG2455" s="28"/>
      <c r="IH2455" s="28"/>
      <c r="II2455" s="28"/>
      <c r="IJ2455" s="28"/>
      <c r="IK2455" s="28"/>
      <c r="IL2455" s="28"/>
      <c r="IM2455" s="28"/>
      <c r="IN2455" s="28"/>
      <c r="IO2455" s="28"/>
    </row>
    <row r="2456" spans="1:249" s="50" customFormat="1" ht="14.25">
      <c r="A2456" s="1"/>
      <c r="B2456"/>
      <c r="C2456"/>
      <c r="D2456"/>
      <c r="E2456" s="1"/>
      <c r="F2456" s="1"/>
      <c r="G2456" s="1"/>
      <c r="H2456" s="1"/>
      <c r="I2456" s="2"/>
      <c r="J2456" s="1"/>
      <c r="K2456"/>
      <c r="L2456"/>
      <c r="M2456"/>
      <c r="N2456" s="28"/>
      <c r="O2456" s="28"/>
      <c r="T2456" s="194"/>
      <c r="V2456" s="28"/>
      <c r="W2456" s="28"/>
      <c r="X2456" s="28"/>
      <c r="AC2456" s="194"/>
      <c r="AE2456" s="28"/>
      <c r="AF2456" s="28"/>
      <c r="AG2456" s="28"/>
      <c r="AL2456" s="194"/>
      <c r="AN2456" s="28"/>
      <c r="AO2456" s="28"/>
      <c r="AP2456" s="28"/>
      <c r="AU2456" s="194"/>
      <c r="AW2456" s="28"/>
      <c r="AX2456" s="28"/>
      <c r="AY2456" s="28"/>
      <c r="BD2456" s="194"/>
      <c r="BF2456" s="28"/>
      <c r="BG2456" s="28"/>
      <c r="BH2456" s="28"/>
      <c r="BM2456" s="194"/>
      <c r="BO2456" s="28"/>
      <c r="BP2456" s="28"/>
      <c r="BQ2456" s="28"/>
      <c r="BV2456" s="194"/>
      <c r="BX2456" s="28"/>
      <c r="BY2456" s="28"/>
      <c r="BZ2456" s="28"/>
      <c r="CE2456" s="194"/>
      <c r="CG2456" s="28"/>
      <c r="CH2456" s="28"/>
      <c r="CI2456" s="28"/>
      <c r="CN2456" s="194"/>
      <c r="CP2456" s="28"/>
      <c r="CQ2456" s="28"/>
      <c r="CR2456" s="28"/>
      <c r="CW2456" s="194"/>
      <c r="CY2456" s="28"/>
      <c r="CZ2456" s="28"/>
      <c r="DA2456" s="28"/>
      <c r="DF2456" s="194"/>
      <c r="DH2456" s="28"/>
      <c r="DI2456" s="28"/>
      <c r="DJ2456" s="28"/>
      <c r="DO2456" s="194"/>
      <c r="DQ2456" s="28"/>
      <c r="DR2456" s="28"/>
      <c r="DS2456" s="28"/>
      <c r="DX2456" s="194"/>
      <c r="DZ2456" s="28"/>
      <c r="EA2456" s="28"/>
      <c r="EB2456" s="28"/>
      <c r="EG2456" s="194"/>
      <c r="EI2456" s="28"/>
      <c r="EJ2456" s="28"/>
      <c r="EK2456" s="28"/>
      <c r="EP2456" s="194"/>
      <c r="ER2456" s="28"/>
      <c r="ES2456" s="28"/>
      <c r="ET2456" s="28"/>
      <c r="EY2456" s="194"/>
      <c r="FA2456" s="28"/>
      <c r="FB2456" s="28"/>
      <c r="FC2456" s="28"/>
      <c r="FH2456" s="194"/>
      <c r="FJ2456" s="28"/>
      <c r="FK2456" s="28"/>
      <c r="FL2456" s="28"/>
      <c r="FQ2456" s="194"/>
      <c r="FS2456" s="28"/>
      <c r="FT2456" s="28"/>
      <c r="FU2456" s="28"/>
      <c r="FZ2456" s="194"/>
      <c r="GB2456" s="28"/>
      <c r="GC2456" s="28"/>
      <c r="GD2456" s="28"/>
      <c r="GI2456" s="194"/>
      <c r="GK2456" s="28"/>
      <c r="GL2456" s="28"/>
      <c r="GM2456" s="28"/>
      <c r="GR2456" s="194"/>
      <c r="GT2456" s="28"/>
      <c r="GU2456" s="28"/>
      <c r="GV2456" s="28"/>
      <c r="HA2456" s="194"/>
      <c r="HC2456" s="28"/>
      <c r="HD2456" s="28"/>
      <c r="HE2456" s="28"/>
      <c r="HJ2456" s="28"/>
      <c r="HK2456" s="28"/>
      <c r="HL2456" s="28"/>
      <c r="HM2456" s="28"/>
      <c r="HN2456" s="28"/>
      <c r="HO2456" s="28"/>
      <c r="HP2456" s="28"/>
      <c r="HQ2456" s="28"/>
      <c r="HR2456" s="28"/>
      <c r="HS2456" s="28"/>
      <c r="HT2456" s="28"/>
      <c r="HU2456" s="28"/>
      <c r="HV2456" s="28"/>
      <c r="HW2456" s="28"/>
      <c r="HX2456" s="28"/>
      <c r="HY2456" s="28"/>
      <c r="HZ2456" s="28"/>
      <c r="IA2456" s="28"/>
      <c r="IB2456" s="28"/>
      <c r="IC2456" s="28"/>
      <c r="ID2456" s="28"/>
      <c r="IE2456" s="28"/>
      <c r="IF2456" s="28"/>
      <c r="IG2456" s="28"/>
      <c r="IH2456" s="28"/>
      <c r="II2456" s="28"/>
      <c r="IJ2456" s="28"/>
      <c r="IK2456" s="28"/>
      <c r="IL2456" s="28"/>
      <c r="IM2456" s="28"/>
      <c r="IN2456" s="28"/>
      <c r="IO2456" s="28"/>
    </row>
    <row r="2457" spans="1:249" s="50" customFormat="1" ht="14.25">
      <c r="A2457" s="1"/>
      <c r="B2457"/>
      <c r="C2457"/>
      <c r="D2457"/>
      <c r="E2457" s="1"/>
      <c r="F2457" s="1"/>
      <c r="G2457" s="1"/>
      <c r="H2457" s="1"/>
      <c r="I2457" s="2"/>
      <c r="J2457" s="1"/>
      <c r="K2457"/>
      <c r="L2457"/>
      <c r="M2457"/>
      <c r="N2457" s="28"/>
      <c r="O2457" s="28"/>
      <c r="T2457" s="194"/>
      <c r="V2457" s="28"/>
      <c r="W2457" s="28"/>
      <c r="X2457" s="28"/>
      <c r="AC2457" s="194"/>
      <c r="AE2457" s="28"/>
      <c r="AF2457" s="28"/>
      <c r="AG2457" s="28"/>
      <c r="AL2457" s="194"/>
      <c r="AN2457" s="28"/>
      <c r="AO2457" s="28"/>
      <c r="AP2457" s="28"/>
      <c r="AU2457" s="194"/>
      <c r="AW2457" s="28"/>
      <c r="AX2457" s="28"/>
      <c r="AY2457" s="28"/>
      <c r="BD2457" s="194"/>
      <c r="BF2457" s="28"/>
      <c r="BG2457" s="28"/>
      <c r="BH2457" s="28"/>
      <c r="BM2457" s="194"/>
      <c r="BO2457" s="28"/>
      <c r="BP2457" s="28"/>
      <c r="BQ2457" s="28"/>
      <c r="BV2457" s="194"/>
      <c r="BX2457" s="28"/>
      <c r="BY2457" s="28"/>
      <c r="BZ2457" s="28"/>
      <c r="CE2457" s="194"/>
      <c r="CG2457" s="28"/>
      <c r="CH2457" s="28"/>
      <c r="CI2457" s="28"/>
      <c r="CN2457" s="194"/>
      <c r="CP2457" s="28"/>
      <c r="CQ2457" s="28"/>
      <c r="CR2457" s="28"/>
      <c r="CW2457" s="194"/>
      <c r="CY2457" s="28"/>
      <c r="CZ2457" s="28"/>
      <c r="DA2457" s="28"/>
      <c r="DF2457" s="194"/>
      <c r="DH2457" s="28"/>
      <c r="DI2457" s="28"/>
      <c r="DJ2457" s="28"/>
      <c r="DO2457" s="194"/>
      <c r="DQ2457" s="28"/>
      <c r="DR2457" s="28"/>
      <c r="DS2457" s="28"/>
      <c r="DX2457" s="194"/>
      <c r="DZ2457" s="28"/>
      <c r="EA2457" s="28"/>
      <c r="EB2457" s="28"/>
      <c r="EG2457" s="194"/>
      <c r="EI2457" s="28"/>
      <c r="EJ2457" s="28"/>
      <c r="EK2457" s="28"/>
      <c r="EP2457" s="194"/>
      <c r="ER2457" s="28"/>
      <c r="ES2457" s="28"/>
      <c r="ET2457" s="28"/>
      <c r="EY2457" s="194"/>
      <c r="FA2457" s="28"/>
      <c r="FB2457" s="28"/>
      <c r="FC2457" s="28"/>
      <c r="FH2457" s="194"/>
      <c r="FJ2457" s="28"/>
      <c r="FK2457" s="28"/>
      <c r="FL2457" s="28"/>
      <c r="FQ2457" s="194"/>
      <c r="FS2457" s="28"/>
      <c r="FT2457" s="28"/>
      <c r="FU2457" s="28"/>
      <c r="FZ2457" s="194"/>
      <c r="GB2457" s="28"/>
      <c r="GC2457" s="28"/>
      <c r="GD2457" s="28"/>
      <c r="GI2457" s="194"/>
      <c r="GK2457" s="28"/>
      <c r="GL2457" s="28"/>
      <c r="GM2457" s="28"/>
      <c r="GR2457" s="194"/>
      <c r="GT2457" s="28"/>
      <c r="GU2457" s="28"/>
      <c r="GV2457" s="28"/>
      <c r="HA2457" s="194"/>
      <c r="HC2457" s="28"/>
      <c r="HD2457" s="28"/>
      <c r="HE2457" s="28"/>
      <c r="HJ2457" s="28"/>
      <c r="HK2457" s="28"/>
      <c r="HL2457" s="28"/>
      <c r="HM2457" s="28"/>
      <c r="HN2457" s="28"/>
      <c r="HO2457" s="28"/>
      <c r="HP2457" s="28"/>
      <c r="HQ2457" s="28"/>
      <c r="HR2457" s="28"/>
      <c r="HS2457" s="28"/>
      <c r="HT2457" s="28"/>
      <c r="HU2457" s="28"/>
      <c r="HV2457" s="28"/>
      <c r="HW2457" s="28"/>
      <c r="HX2457" s="28"/>
      <c r="HY2457" s="28"/>
      <c r="HZ2457" s="28"/>
      <c r="IA2457" s="28"/>
      <c r="IB2457" s="28"/>
      <c r="IC2457" s="28"/>
      <c r="ID2457" s="28"/>
      <c r="IE2457" s="28"/>
      <c r="IF2457" s="28"/>
      <c r="IG2457" s="28"/>
      <c r="IH2457" s="28"/>
      <c r="II2457" s="28"/>
      <c r="IJ2457" s="28"/>
      <c r="IK2457" s="28"/>
      <c r="IL2457" s="28"/>
      <c r="IM2457" s="28"/>
      <c r="IN2457" s="28"/>
      <c r="IO2457" s="28"/>
    </row>
    <row r="2458" spans="1:249" s="50" customFormat="1" ht="14.25">
      <c r="A2458" s="1"/>
      <c r="B2458"/>
      <c r="C2458"/>
      <c r="D2458"/>
      <c r="E2458" s="1"/>
      <c r="F2458" s="1"/>
      <c r="G2458" s="1"/>
      <c r="H2458" s="1"/>
      <c r="I2458" s="2"/>
      <c r="J2458" s="1"/>
      <c r="K2458"/>
      <c r="L2458"/>
      <c r="M2458"/>
      <c r="N2458" s="28"/>
      <c r="O2458" s="28"/>
      <c r="T2458" s="194"/>
      <c r="V2458" s="28"/>
      <c r="W2458" s="28"/>
      <c r="X2458" s="28"/>
      <c r="AC2458" s="194"/>
      <c r="AE2458" s="28"/>
      <c r="AF2458" s="28"/>
      <c r="AG2458" s="28"/>
      <c r="AL2458" s="194"/>
      <c r="AN2458" s="28"/>
      <c r="AO2458" s="28"/>
      <c r="AP2458" s="28"/>
      <c r="AU2458" s="194"/>
      <c r="AW2458" s="28"/>
      <c r="AX2458" s="28"/>
      <c r="AY2458" s="28"/>
      <c r="BD2458" s="194"/>
      <c r="BF2458" s="28"/>
      <c r="BG2458" s="28"/>
      <c r="BH2458" s="28"/>
      <c r="BM2458" s="194"/>
      <c r="BO2458" s="28"/>
      <c r="BP2458" s="28"/>
      <c r="BQ2458" s="28"/>
      <c r="BV2458" s="194"/>
      <c r="BX2458" s="28"/>
      <c r="BY2458" s="28"/>
      <c r="BZ2458" s="28"/>
      <c r="CE2458" s="194"/>
      <c r="CG2458" s="28"/>
      <c r="CH2458" s="28"/>
      <c r="CI2458" s="28"/>
      <c r="CN2458" s="194"/>
      <c r="CP2458" s="28"/>
      <c r="CQ2458" s="28"/>
      <c r="CR2458" s="28"/>
      <c r="CW2458" s="194"/>
      <c r="CY2458" s="28"/>
      <c r="CZ2458" s="28"/>
      <c r="DA2458" s="28"/>
      <c r="DF2458" s="194"/>
      <c r="DH2458" s="28"/>
      <c r="DI2458" s="28"/>
      <c r="DJ2458" s="28"/>
      <c r="DO2458" s="194"/>
      <c r="DQ2458" s="28"/>
      <c r="DR2458" s="28"/>
      <c r="DS2458" s="28"/>
      <c r="DX2458" s="194"/>
      <c r="DZ2458" s="28"/>
      <c r="EA2458" s="28"/>
      <c r="EB2458" s="28"/>
      <c r="EG2458" s="194"/>
      <c r="EI2458" s="28"/>
      <c r="EJ2458" s="28"/>
      <c r="EK2458" s="28"/>
      <c r="EP2458" s="194"/>
      <c r="ER2458" s="28"/>
      <c r="ES2458" s="28"/>
      <c r="ET2458" s="28"/>
      <c r="EY2458" s="194"/>
      <c r="FA2458" s="28"/>
      <c r="FB2458" s="28"/>
      <c r="FC2458" s="28"/>
      <c r="FH2458" s="194"/>
      <c r="FJ2458" s="28"/>
      <c r="FK2458" s="28"/>
      <c r="FL2458" s="28"/>
      <c r="FQ2458" s="194"/>
      <c r="FS2458" s="28"/>
      <c r="FT2458" s="28"/>
      <c r="FU2458" s="28"/>
      <c r="FZ2458" s="194"/>
      <c r="GB2458" s="28"/>
      <c r="GC2458" s="28"/>
      <c r="GD2458" s="28"/>
      <c r="GI2458" s="194"/>
      <c r="GK2458" s="28"/>
      <c r="GL2458" s="28"/>
      <c r="GM2458" s="28"/>
      <c r="GR2458" s="194"/>
      <c r="GT2458" s="28"/>
      <c r="GU2458" s="28"/>
      <c r="GV2458" s="28"/>
      <c r="HA2458" s="194"/>
      <c r="HC2458" s="28"/>
      <c r="HD2458" s="28"/>
      <c r="HE2458" s="28"/>
      <c r="HJ2458" s="28"/>
      <c r="HK2458" s="28"/>
      <c r="HL2458" s="28"/>
      <c r="HM2458" s="28"/>
      <c r="HN2458" s="28"/>
      <c r="HO2458" s="28"/>
      <c r="HP2458" s="28"/>
      <c r="HQ2458" s="28"/>
      <c r="HR2458" s="28"/>
      <c r="HS2458" s="28"/>
      <c r="HT2458" s="28"/>
      <c r="HU2458" s="28"/>
      <c r="HV2458" s="28"/>
      <c r="HW2458" s="28"/>
      <c r="HX2458" s="28"/>
      <c r="HY2458" s="28"/>
      <c r="HZ2458" s="28"/>
      <c r="IA2458" s="28"/>
      <c r="IB2458" s="28"/>
      <c r="IC2458" s="28"/>
      <c r="ID2458" s="28"/>
      <c r="IE2458" s="28"/>
      <c r="IF2458" s="28"/>
      <c r="IG2458" s="28"/>
      <c r="IH2458" s="28"/>
      <c r="II2458" s="28"/>
      <c r="IJ2458" s="28"/>
      <c r="IK2458" s="28"/>
      <c r="IL2458" s="28"/>
      <c r="IM2458" s="28"/>
      <c r="IN2458" s="28"/>
      <c r="IO2458" s="28"/>
    </row>
    <row r="2459" spans="1:249" s="50" customFormat="1" ht="14.25">
      <c r="A2459" s="1"/>
      <c r="B2459"/>
      <c r="C2459"/>
      <c r="D2459"/>
      <c r="E2459" s="1"/>
      <c r="F2459" s="1"/>
      <c r="G2459" s="1"/>
      <c r="H2459" s="1"/>
      <c r="I2459" s="2"/>
      <c r="J2459" s="1"/>
      <c r="K2459"/>
      <c r="L2459"/>
      <c r="M2459"/>
      <c r="N2459" s="28"/>
      <c r="O2459" s="28"/>
      <c r="T2459" s="194"/>
      <c r="V2459" s="28"/>
      <c r="W2459" s="28"/>
      <c r="X2459" s="28"/>
      <c r="AC2459" s="194"/>
      <c r="AE2459" s="28"/>
      <c r="AF2459" s="28"/>
      <c r="AG2459" s="28"/>
      <c r="AL2459" s="194"/>
      <c r="AN2459" s="28"/>
      <c r="AO2459" s="28"/>
      <c r="AP2459" s="28"/>
      <c r="AU2459" s="194"/>
      <c r="AW2459" s="28"/>
      <c r="AX2459" s="28"/>
      <c r="AY2459" s="28"/>
      <c r="BD2459" s="194"/>
      <c r="BF2459" s="28"/>
      <c r="BG2459" s="28"/>
      <c r="BH2459" s="28"/>
      <c r="BM2459" s="194"/>
      <c r="BO2459" s="28"/>
      <c r="BP2459" s="28"/>
      <c r="BQ2459" s="28"/>
      <c r="BV2459" s="194"/>
      <c r="BX2459" s="28"/>
      <c r="BY2459" s="28"/>
      <c r="BZ2459" s="28"/>
      <c r="CE2459" s="194"/>
      <c r="CG2459" s="28"/>
      <c r="CH2459" s="28"/>
      <c r="CI2459" s="28"/>
      <c r="CN2459" s="194"/>
      <c r="CP2459" s="28"/>
      <c r="CQ2459" s="28"/>
      <c r="CR2459" s="28"/>
      <c r="CW2459" s="194"/>
      <c r="CY2459" s="28"/>
      <c r="CZ2459" s="28"/>
      <c r="DA2459" s="28"/>
      <c r="DF2459" s="194"/>
      <c r="DH2459" s="28"/>
      <c r="DI2459" s="28"/>
      <c r="DJ2459" s="28"/>
      <c r="DO2459" s="194"/>
      <c r="DQ2459" s="28"/>
      <c r="DR2459" s="28"/>
      <c r="DS2459" s="28"/>
      <c r="DX2459" s="194"/>
      <c r="DZ2459" s="28"/>
      <c r="EA2459" s="28"/>
      <c r="EB2459" s="28"/>
      <c r="EG2459" s="194"/>
      <c r="EI2459" s="28"/>
      <c r="EJ2459" s="28"/>
      <c r="EK2459" s="28"/>
      <c r="EP2459" s="194"/>
      <c r="ER2459" s="28"/>
      <c r="ES2459" s="28"/>
      <c r="ET2459" s="28"/>
      <c r="EY2459" s="194"/>
      <c r="FA2459" s="28"/>
      <c r="FB2459" s="28"/>
      <c r="FC2459" s="28"/>
      <c r="FH2459" s="194"/>
      <c r="FJ2459" s="28"/>
      <c r="FK2459" s="28"/>
      <c r="FL2459" s="28"/>
      <c r="FQ2459" s="194"/>
      <c r="FS2459" s="28"/>
      <c r="FT2459" s="28"/>
      <c r="FU2459" s="28"/>
      <c r="FZ2459" s="194"/>
      <c r="GB2459" s="28"/>
      <c r="GC2459" s="28"/>
      <c r="GD2459" s="28"/>
      <c r="GI2459" s="194"/>
      <c r="GK2459" s="28"/>
      <c r="GL2459" s="28"/>
      <c r="GM2459" s="28"/>
      <c r="GR2459" s="194"/>
      <c r="GT2459" s="28"/>
      <c r="GU2459" s="28"/>
      <c r="GV2459" s="28"/>
      <c r="HA2459" s="194"/>
      <c r="HC2459" s="28"/>
      <c r="HD2459" s="28"/>
      <c r="HE2459" s="28"/>
      <c r="HJ2459" s="28"/>
      <c r="HK2459" s="28"/>
      <c r="HL2459" s="28"/>
      <c r="HM2459" s="28"/>
      <c r="HN2459" s="28"/>
      <c r="HO2459" s="28"/>
      <c r="HP2459" s="28"/>
      <c r="HQ2459" s="28"/>
      <c r="HR2459" s="28"/>
      <c r="HS2459" s="28"/>
      <c r="HT2459" s="28"/>
      <c r="HU2459" s="28"/>
      <c r="HV2459" s="28"/>
      <c r="HW2459" s="28"/>
      <c r="HX2459" s="28"/>
      <c r="HY2459" s="28"/>
      <c r="HZ2459" s="28"/>
      <c r="IA2459" s="28"/>
      <c r="IB2459" s="28"/>
      <c r="IC2459" s="28"/>
      <c r="ID2459" s="28"/>
      <c r="IE2459" s="28"/>
      <c r="IF2459" s="28"/>
      <c r="IG2459" s="28"/>
      <c r="IH2459" s="28"/>
      <c r="II2459" s="28"/>
      <c r="IJ2459" s="28"/>
      <c r="IK2459" s="28"/>
      <c r="IL2459" s="28"/>
      <c r="IM2459" s="28"/>
      <c r="IN2459" s="28"/>
      <c r="IO2459" s="28"/>
    </row>
    <row r="2460" spans="1:249" s="50" customFormat="1" ht="14.25">
      <c r="A2460" s="1"/>
      <c r="B2460"/>
      <c r="C2460"/>
      <c r="D2460"/>
      <c r="E2460" s="1"/>
      <c r="F2460" s="1"/>
      <c r="G2460" s="1"/>
      <c r="H2460" s="1"/>
      <c r="I2460" s="2"/>
      <c r="J2460" s="1"/>
      <c r="K2460"/>
      <c r="L2460"/>
      <c r="M2460"/>
      <c r="N2460" s="28"/>
      <c r="O2460" s="28"/>
      <c r="T2460" s="194"/>
      <c r="V2460" s="28"/>
      <c r="W2460" s="28"/>
      <c r="X2460" s="28"/>
      <c r="AC2460" s="194"/>
      <c r="AE2460" s="28"/>
      <c r="AF2460" s="28"/>
      <c r="AG2460" s="28"/>
      <c r="AL2460" s="194"/>
      <c r="AN2460" s="28"/>
      <c r="AO2460" s="28"/>
      <c r="AP2460" s="28"/>
      <c r="AU2460" s="194"/>
      <c r="AW2460" s="28"/>
      <c r="AX2460" s="28"/>
      <c r="AY2460" s="28"/>
      <c r="BD2460" s="194"/>
      <c r="BF2460" s="28"/>
      <c r="BG2460" s="28"/>
      <c r="BH2460" s="28"/>
      <c r="BM2460" s="194"/>
      <c r="BO2460" s="28"/>
      <c r="BP2460" s="28"/>
      <c r="BQ2460" s="28"/>
      <c r="BV2460" s="194"/>
      <c r="BX2460" s="28"/>
      <c r="BY2460" s="28"/>
      <c r="BZ2460" s="28"/>
      <c r="CE2460" s="194"/>
      <c r="CG2460" s="28"/>
      <c r="CH2460" s="28"/>
      <c r="CI2460" s="28"/>
      <c r="CN2460" s="194"/>
      <c r="CP2460" s="28"/>
      <c r="CQ2460" s="28"/>
      <c r="CR2460" s="28"/>
      <c r="CW2460" s="194"/>
      <c r="CY2460" s="28"/>
      <c r="CZ2460" s="28"/>
      <c r="DA2460" s="28"/>
      <c r="DF2460" s="194"/>
      <c r="DH2460" s="28"/>
      <c r="DI2460" s="28"/>
      <c r="DJ2460" s="28"/>
      <c r="DO2460" s="194"/>
      <c r="DQ2460" s="28"/>
      <c r="DR2460" s="28"/>
      <c r="DS2460" s="28"/>
      <c r="DX2460" s="194"/>
      <c r="DZ2460" s="28"/>
      <c r="EA2460" s="28"/>
      <c r="EB2460" s="28"/>
      <c r="EG2460" s="194"/>
      <c r="EI2460" s="28"/>
      <c r="EJ2460" s="28"/>
      <c r="EK2460" s="28"/>
      <c r="EP2460" s="194"/>
      <c r="ER2460" s="28"/>
      <c r="ES2460" s="28"/>
      <c r="ET2460" s="28"/>
      <c r="EY2460" s="194"/>
      <c r="FA2460" s="28"/>
      <c r="FB2460" s="28"/>
      <c r="FC2460" s="28"/>
      <c r="FH2460" s="194"/>
      <c r="FJ2460" s="28"/>
      <c r="FK2460" s="28"/>
      <c r="FL2460" s="28"/>
      <c r="FQ2460" s="194"/>
      <c r="FS2460" s="28"/>
      <c r="FT2460" s="28"/>
      <c r="FU2460" s="28"/>
      <c r="FZ2460" s="194"/>
      <c r="GB2460" s="28"/>
      <c r="GC2460" s="28"/>
      <c r="GD2460" s="28"/>
      <c r="GI2460" s="194"/>
      <c r="GK2460" s="28"/>
      <c r="GL2460" s="28"/>
      <c r="GM2460" s="28"/>
      <c r="GR2460" s="194"/>
      <c r="GT2460" s="28"/>
      <c r="GU2460" s="28"/>
      <c r="GV2460" s="28"/>
      <c r="HA2460" s="194"/>
      <c r="HC2460" s="28"/>
      <c r="HD2460" s="28"/>
      <c r="HE2460" s="28"/>
      <c r="HJ2460" s="28"/>
      <c r="HK2460" s="28"/>
      <c r="HL2460" s="28"/>
      <c r="HM2460" s="28"/>
      <c r="HN2460" s="28"/>
      <c r="HO2460" s="28"/>
      <c r="HP2460" s="28"/>
      <c r="HQ2460" s="28"/>
      <c r="HR2460" s="28"/>
      <c r="HS2460" s="28"/>
      <c r="HT2460" s="28"/>
      <c r="HU2460" s="28"/>
      <c r="HV2460" s="28"/>
      <c r="HW2460" s="28"/>
      <c r="HX2460" s="28"/>
      <c r="HY2460" s="28"/>
      <c r="HZ2460" s="28"/>
      <c r="IA2460" s="28"/>
      <c r="IB2460" s="28"/>
      <c r="IC2460" s="28"/>
      <c r="ID2460" s="28"/>
      <c r="IE2460" s="28"/>
      <c r="IF2460" s="28"/>
      <c r="IG2460" s="28"/>
      <c r="IH2460" s="28"/>
      <c r="II2460" s="28"/>
      <c r="IJ2460" s="28"/>
      <c r="IK2460" s="28"/>
      <c r="IL2460" s="28"/>
      <c r="IM2460" s="28"/>
      <c r="IN2460" s="28"/>
      <c r="IO2460" s="28"/>
    </row>
    <row r="2461" spans="1:249" s="50" customFormat="1" ht="14.25">
      <c r="A2461" s="1"/>
      <c r="B2461"/>
      <c r="C2461"/>
      <c r="D2461"/>
      <c r="E2461" s="1"/>
      <c r="F2461" s="1"/>
      <c r="G2461" s="1"/>
      <c r="H2461" s="1"/>
      <c r="I2461" s="2"/>
      <c r="J2461" s="1"/>
      <c r="K2461"/>
      <c r="L2461"/>
      <c r="M2461"/>
      <c r="N2461" s="28"/>
      <c r="O2461" s="28"/>
      <c r="T2461" s="194"/>
      <c r="V2461" s="28"/>
      <c r="W2461" s="28"/>
      <c r="X2461" s="28"/>
      <c r="AC2461" s="194"/>
      <c r="AE2461" s="28"/>
      <c r="AF2461" s="28"/>
      <c r="AG2461" s="28"/>
      <c r="AL2461" s="194"/>
      <c r="AN2461" s="28"/>
      <c r="AO2461" s="28"/>
      <c r="AP2461" s="28"/>
      <c r="AU2461" s="194"/>
      <c r="AW2461" s="28"/>
      <c r="AX2461" s="28"/>
      <c r="AY2461" s="28"/>
      <c r="BD2461" s="194"/>
      <c r="BF2461" s="28"/>
      <c r="BG2461" s="28"/>
      <c r="BH2461" s="28"/>
      <c r="BM2461" s="194"/>
      <c r="BO2461" s="28"/>
      <c r="BP2461" s="28"/>
      <c r="BQ2461" s="28"/>
      <c r="BV2461" s="194"/>
      <c r="BX2461" s="28"/>
      <c r="BY2461" s="28"/>
      <c r="BZ2461" s="28"/>
      <c r="CE2461" s="194"/>
      <c r="CG2461" s="28"/>
      <c r="CH2461" s="28"/>
      <c r="CI2461" s="28"/>
      <c r="CN2461" s="194"/>
      <c r="CP2461" s="28"/>
      <c r="CQ2461" s="28"/>
      <c r="CR2461" s="28"/>
      <c r="CW2461" s="194"/>
      <c r="CY2461" s="28"/>
      <c r="CZ2461" s="28"/>
      <c r="DA2461" s="28"/>
      <c r="DF2461" s="194"/>
      <c r="DH2461" s="28"/>
      <c r="DI2461" s="28"/>
      <c r="DJ2461" s="28"/>
      <c r="DO2461" s="194"/>
      <c r="DQ2461" s="28"/>
      <c r="DR2461" s="28"/>
      <c r="DS2461" s="28"/>
      <c r="DX2461" s="194"/>
      <c r="DZ2461" s="28"/>
      <c r="EA2461" s="28"/>
      <c r="EB2461" s="28"/>
      <c r="EG2461" s="194"/>
      <c r="EI2461" s="28"/>
      <c r="EJ2461" s="28"/>
      <c r="EK2461" s="28"/>
      <c r="EP2461" s="194"/>
      <c r="ER2461" s="28"/>
      <c r="ES2461" s="28"/>
      <c r="ET2461" s="28"/>
      <c r="EY2461" s="194"/>
      <c r="FA2461" s="28"/>
      <c r="FB2461" s="28"/>
      <c r="FC2461" s="28"/>
      <c r="FH2461" s="194"/>
      <c r="FJ2461" s="28"/>
      <c r="FK2461" s="28"/>
      <c r="FL2461" s="28"/>
      <c r="FQ2461" s="194"/>
      <c r="FS2461" s="28"/>
      <c r="FT2461" s="28"/>
      <c r="FU2461" s="28"/>
      <c r="FZ2461" s="194"/>
      <c r="GB2461" s="28"/>
      <c r="GC2461" s="28"/>
      <c r="GD2461" s="28"/>
      <c r="GI2461" s="194"/>
      <c r="GK2461" s="28"/>
      <c r="GL2461" s="28"/>
      <c r="GM2461" s="28"/>
      <c r="GR2461" s="194"/>
      <c r="GT2461" s="28"/>
      <c r="GU2461" s="28"/>
      <c r="GV2461" s="28"/>
      <c r="HA2461" s="194"/>
      <c r="HC2461" s="28"/>
      <c r="HD2461" s="28"/>
      <c r="HE2461" s="28"/>
      <c r="HJ2461" s="28"/>
      <c r="HK2461" s="28"/>
      <c r="HL2461" s="28"/>
      <c r="HM2461" s="28"/>
      <c r="HN2461" s="28"/>
      <c r="HO2461" s="28"/>
      <c r="HP2461" s="28"/>
      <c r="HQ2461" s="28"/>
      <c r="HR2461" s="28"/>
      <c r="HS2461" s="28"/>
      <c r="HT2461" s="28"/>
      <c r="HU2461" s="28"/>
      <c r="HV2461" s="28"/>
      <c r="HW2461" s="28"/>
      <c r="HX2461" s="28"/>
      <c r="HY2461" s="28"/>
      <c r="HZ2461" s="28"/>
      <c r="IA2461" s="28"/>
      <c r="IB2461" s="28"/>
      <c r="IC2461" s="28"/>
      <c r="ID2461" s="28"/>
      <c r="IE2461" s="28"/>
      <c r="IF2461" s="28"/>
      <c r="IG2461" s="28"/>
      <c r="IH2461" s="28"/>
      <c r="II2461" s="28"/>
      <c r="IJ2461" s="28"/>
      <c r="IK2461" s="28"/>
      <c r="IL2461" s="28"/>
      <c r="IM2461" s="28"/>
      <c r="IN2461" s="28"/>
      <c r="IO2461" s="28"/>
    </row>
    <row r="2462" spans="1:249" s="50" customFormat="1" ht="14.25">
      <c r="A2462" s="1"/>
      <c r="B2462"/>
      <c r="C2462"/>
      <c r="D2462"/>
      <c r="E2462" s="1"/>
      <c r="F2462" s="1"/>
      <c r="G2462" s="1"/>
      <c r="H2462" s="1"/>
      <c r="I2462" s="2"/>
      <c r="J2462" s="1"/>
      <c r="K2462"/>
      <c r="L2462"/>
      <c r="M2462"/>
      <c r="N2462" s="28"/>
      <c r="O2462" s="28"/>
      <c r="T2462" s="194"/>
      <c r="V2462" s="28"/>
      <c r="W2462" s="28"/>
      <c r="X2462" s="28"/>
      <c r="AC2462" s="194"/>
      <c r="AE2462" s="28"/>
      <c r="AF2462" s="28"/>
      <c r="AG2462" s="28"/>
      <c r="AL2462" s="194"/>
      <c r="AN2462" s="28"/>
      <c r="AO2462" s="28"/>
      <c r="AP2462" s="28"/>
      <c r="AU2462" s="194"/>
      <c r="AW2462" s="28"/>
      <c r="AX2462" s="28"/>
      <c r="AY2462" s="28"/>
      <c r="BD2462" s="194"/>
      <c r="BF2462" s="28"/>
      <c r="BG2462" s="28"/>
      <c r="BH2462" s="28"/>
      <c r="BM2462" s="194"/>
      <c r="BO2462" s="28"/>
      <c r="BP2462" s="28"/>
      <c r="BQ2462" s="28"/>
      <c r="BV2462" s="194"/>
      <c r="BX2462" s="28"/>
      <c r="BY2462" s="28"/>
      <c r="BZ2462" s="28"/>
      <c r="CE2462" s="194"/>
      <c r="CG2462" s="28"/>
      <c r="CH2462" s="28"/>
      <c r="CI2462" s="28"/>
      <c r="CN2462" s="194"/>
      <c r="CP2462" s="28"/>
      <c r="CQ2462" s="28"/>
      <c r="CR2462" s="28"/>
      <c r="CW2462" s="194"/>
      <c r="CY2462" s="28"/>
      <c r="CZ2462" s="28"/>
      <c r="DA2462" s="28"/>
      <c r="DF2462" s="194"/>
      <c r="DH2462" s="28"/>
      <c r="DI2462" s="28"/>
      <c r="DJ2462" s="28"/>
      <c r="DO2462" s="194"/>
      <c r="DQ2462" s="28"/>
      <c r="DR2462" s="28"/>
      <c r="DS2462" s="28"/>
      <c r="DX2462" s="194"/>
      <c r="DZ2462" s="28"/>
      <c r="EA2462" s="28"/>
      <c r="EB2462" s="28"/>
      <c r="EG2462" s="194"/>
      <c r="EI2462" s="28"/>
      <c r="EJ2462" s="28"/>
      <c r="EK2462" s="28"/>
      <c r="EP2462" s="194"/>
      <c r="ER2462" s="28"/>
      <c r="ES2462" s="28"/>
      <c r="ET2462" s="28"/>
      <c r="EY2462" s="194"/>
      <c r="FA2462" s="28"/>
      <c r="FB2462" s="28"/>
      <c r="FC2462" s="28"/>
      <c r="FH2462" s="194"/>
      <c r="FJ2462" s="28"/>
      <c r="FK2462" s="28"/>
      <c r="FL2462" s="28"/>
      <c r="FQ2462" s="194"/>
      <c r="FS2462" s="28"/>
      <c r="FT2462" s="28"/>
      <c r="FU2462" s="28"/>
      <c r="FZ2462" s="194"/>
      <c r="GB2462" s="28"/>
      <c r="GC2462" s="28"/>
      <c r="GD2462" s="28"/>
      <c r="GI2462" s="194"/>
      <c r="GK2462" s="28"/>
      <c r="GL2462" s="28"/>
      <c r="GM2462" s="28"/>
      <c r="GR2462" s="194"/>
      <c r="GT2462" s="28"/>
      <c r="GU2462" s="28"/>
      <c r="GV2462" s="28"/>
      <c r="HA2462" s="194"/>
      <c r="HC2462" s="28"/>
      <c r="HD2462" s="28"/>
      <c r="HE2462" s="28"/>
      <c r="HJ2462" s="28"/>
      <c r="HK2462" s="28"/>
      <c r="HL2462" s="28"/>
      <c r="HM2462" s="28"/>
      <c r="HN2462" s="28"/>
      <c r="HO2462" s="28"/>
      <c r="HP2462" s="28"/>
      <c r="HQ2462" s="28"/>
      <c r="HR2462" s="28"/>
      <c r="HS2462" s="28"/>
      <c r="HT2462" s="28"/>
      <c r="HU2462" s="28"/>
      <c r="HV2462" s="28"/>
      <c r="HW2462" s="28"/>
      <c r="HX2462" s="28"/>
      <c r="HY2462" s="28"/>
      <c r="HZ2462" s="28"/>
      <c r="IA2462" s="28"/>
      <c r="IB2462" s="28"/>
      <c r="IC2462" s="28"/>
      <c r="ID2462" s="28"/>
      <c r="IE2462" s="28"/>
      <c r="IF2462" s="28"/>
      <c r="IG2462" s="28"/>
      <c r="IH2462" s="28"/>
      <c r="II2462" s="28"/>
      <c r="IJ2462" s="28"/>
      <c r="IK2462" s="28"/>
      <c r="IL2462" s="28"/>
      <c r="IM2462" s="28"/>
      <c r="IN2462" s="28"/>
      <c r="IO2462" s="28"/>
    </row>
    <row r="2463" spans="1:249" s="50" customFormat="1" ht="14.25">
      <c r="A2463" s="1"/>
      <c r="B2463"/>
      <c r="C2463"/>
      <c r="D2463"/>
      <c r="E2463" s="1"/>
      <c r="F2463" s="1"/>
      <c r="G2463" s="1"/>
      <c r="H2463" s="1"/>
      <c r="I2463" s="2"/>
      <c r="J2463" s="1"/>
      <c r="K2463"/>
      <c r="L2463"/>
      <c r="M2463"/>
      <c r="N2463" s="28"/>
      <c r="O2463" s="28"/>
      <c r="T2463" s="194"/>
      <c r="V2463" s="28"/>
      <c r="W2463" s="28"/>
      <c r="X2463" s="28"/>
      <c r="AC2463" s="194"/>
      <c r="AE2463" s="28"/>
      <c r="AF2463" s="28"/>
      <c r="AG2463" s="28"/>
      <c r="AL2463" s="194"/>
      <c r="AN2463" s="28"/>
      <c r="AO2463" s="28"/>
      <c r="AP2463" s="28"/>
      <c r="AU2463" s="194"/>
      <c r="AW2463" s="28"/>
      <c r="AX2463" s="28"/>
      <c r="AY2463" s="28"/>
      <c r="BD2463" s="194"/>
      <c r="BF2463" s="28"/>
      <c r="BG2463" s="28"/>
      <c r="BH2463" s="28"/>
      <c r="BM2463" s="194"/>
      <c r="BO2463" s="28"/>
      <c r="BP2463" s="28"/>
      <c r="BQ2463" s="28"/>
      <c r="BV2463" s="194"/>
      <c r="BX2463" s="28"/>
      <c r="BY2463" s="28"/>
      <c r="BZ2463" s="28"/>
      <c r="CE2463" s="194"/>
      <c r="CG2463" s="28"/>
      <c r="CH2463" s="28"/>
      <c r="CI2463" s="28"/>
      <c r="CN2463" s="194"/>
      <c r="CP2463" s="28"/>
      <c r="CQ2463" s="28"/>
      <c r="CR2463" s="28"/>
      <c r="CW2463" s="194"/>
      <c r="CY2463" s="28"/>
      <c r="CZ2463" s="28"/>
      <c r="DA2463" s="28"/>
      <c r="DF2463" s="194"/>
      <c r="DH2463" s="28"/>
      <c r="DI2463" s="28"/>
      <c r="DJ2463" s="28"/>
      <c r="DO2463" s="194"/>
      <c r="DQ2463" s="28"/>
      <c r="DR2463" s="28"/>
      <c r="DS2463" s="28"/>
      <c r="DX2463" s="194"/>
      <c r="DZ2463" s="28"/>
      <c r="EA2463" s="28"/>
      <c r="EB2463" s="28"/>
      <c r="EG2463" s="194"/>
      <c r="EI2463" s="28"/>
      <c r="EJ2463" s="28"/>
      <c r="EK2463" s="28"/>
      <c r="EP2463" s="194"/>
      <c r="ER2463" s="28"/>
      <c r="ES2463" s="28"/>
      <c r="ET2463" s="28"/>
      <c r="EY2463" s="194"/>
      <c r="FA2463" s="28"/>
      <c r="FB2463" s="28"/>
      <c r="FC2463" s="28"/>
      <c r="FH2463" s="194"/>
      <c r="FJ2463" s="28"/>
      <c r="FK2463" s="28"/>
      <c r="FL2463" s="28"/>
      <c r="FQ2463" s="194"/>
      <c r="FS2463" s="28"/>
      <c r="FT2463" s="28"/>
      <c r="FU2463" s="28"/>
      <c r="FZ2463" s="194"/>
      <c r="GB2463" s="28"/>
      <c r="GC2463" s="28"/>
      <c r="GD2463" s="28"/>
      <c r="GI2463" s="194"/>
      <c r="GK2463" s="28"/>
      <c r="GL2463" s="28"/>
      <c r="GM2463" s="28"/>
      <c r="GR2463" s="194"/>
      <c r="GT2463" s="28"/>
      <c r="GU2463" s="28"/>
      <c r="GV2463" s="28"/>
      <c r="HA2463" s="194"/>
      <c r="HC2463" s="28"/>
      <c r="HD2463" s="28"/>
      <c r="HE2463" s="28"/>
      <c r="HJ2463" s="28"/>
      <c r="HK2463" s="28"/>
      <c r="HL2463" s="28"/>
      <c r="HM2463" s="28"/>
      <c r="HN2463" s="28"/>
      <c r="HO2463" s="28"/>
      <c r="HP2463" s="28"/>
      <c r="HQ2463" s="28"/>
      <c r="HR2463" s="28"/>
      <c r="HS2463" s="28"/>
      <c r="HT2463" s="28"/>
      <c r="HU2463" s="28"/>
      <c r="HV2463" s="28"/>
      <c r="HW2463" s="28"/>
      <c r="HX2463" s="28"/>
      <c r="HY2463" s="28"/>
      <c r="HZ2463" s="28"/>
      <c r="IA2463" s="28"/>
      <c r="IB2463" s="28"/>
      <c r="IC2463" s="28"/>
      <c r="ID2463" s="28"/>
      <c r="IE2463" s="28"/>
      <c r="IF2463" s="28"/>
      <c r="IG2463" s="28"/>
      <c r="IH2463" s="28"/>
      <c r="II2463" s="28"/>
      <c r="IJ2463" s="28"/>
      <c r="IK2463" s="28"/>
      <c r="IL2463" s="28"/>
      <c r="IM2463" s="28"/>
      <c r="IN2463" s="28"/>
      <c r="IO2463" s="28"/>
    </row>
    <row r="2464" spans="1:249" s="1" customFormat="1">
      <c r="B2464"/>
      <c r="C2464"/>
      <c r="D2464"/>
      <c r="I2464" s="2"/>
      <c r="K2464"/>
      <c r="L2464"/>
      <c r="M2464"/>
      <c r="N2464"/>
      <c r="O2464"/>
      <c r="T2464" s="2"/>
      <c r="V2464"/>
      <c r="W2464"/>
      <c r="X2464"/>
      <c r="AC2464" s="2"/>
      <c r="AE2464"/>
      <c r="AF2464"/>
      <c r="AG2464"/>
      <c r="AL2464" s="2"/>
      <c r="AN2464"/>
      <c r="AO2464"/>
      <c r="AP2464"/>
      <c r="AU2464" s="2"/>
      <c r="AW2464"/>
      <c r="AX2464"/>
      <c r="AY2464"/>
      <c r="BD2464" s="2"/>
      <c r="BF2464"/>
      <c r="BG2464"/>
      <c r="BH2464"/>
      <c r="BM2464" s="2"/>
      <c r="BO2464"/>
      <c r="BP2464"/>
      <c r="BQ2464"/>
      <c r="BV2464" s="2"/>
      <c r="BX2464"/>
      <c r="BY2464"/>
      <c r="BZ2464"/>
      <c r="CE2464" s="2"/>
      <c r="CG2464"/>
      <c r="CH2464"/>
      <c r="CI2464"/>
      <c r="CN2464" s="2"/>
      <c r="CP2464"/>
      <c r="CQ2464"/>
      <c r="CR2464"/>
      <c r="CW2464" s="2"/>
      <c r="CY2464"/>
      <c r="CZ2464"/>
      <c r="DA2464"/>
      <c r="DF2464" s="2"/>
      <c r="DH2464"/>
      <c r="DI2464"/>
      <c r="DJ2464"/>
      <c r="DO2464" s="2"/>
      <c r="DQ2464"/>
      <c r="DR2464"/>
      <c r="DS2464"/>
      <c r="DX2464" s="2"/>
      <c r="DZ2464"/>
      <c r="EA2464"/>
      <c r="EB2464"/>
      <c r="EG2464" s="2"/>
      <c r="EI2464"/>
      <c r="EJ2464"/>
      <c r="EK2464"/>
      <c r="EP2464" s="2"/>
      <c r="ER2464"/>
      <c r="ES2464"/>
      <c r="ET2464"/>
      <c r="EY2464" s="2"/>
      <c r="FA2464"/>
      <c r="FB2464"/>
      <c r="FC2464"/>
      <c r="FH2464" s="2"/>
      <c r="FJ2464"/>
      <c r="FK2464"/>
      <c r="FL2464"/>
      <c r="FQ2464" s="2"/>
      <c r="FS2464"/>
      <c r="FT2464"/>
      <c r="FU2464"/>
      <c r="FZ2464" s="2"/>
      <c r="GB2464"/>
      <c r="GC2464"/>
      <c r="GD2464"/>
      <c r="GI2464" s="2"/>
      <c r="GK2464"/>
      <c r="GL2464"/>
      <c r="GM2464"/>
      <c r="GR2464" s="2"/>
      <c r="GT2464"/>
      <c r="GU2464"/>
      <c r="GV2464"/>
      <c r="HA2464" s="2"/>
      <c r="HC2464"/>
      <c r="HD2464"/>
      <c r="HE2464"/>
      <c r="HJ2464"/>
      <c r="HK2464"/>
      <c r="HL2464"/>
      <c r="HM2464"/>
      <c r="HN2464"/>
      <c r="HO2464"/>
      <c r="HP2464"/>
      <c r="HQ2464"/>
      <c r="HR2464"/>
      <c r="HS2464"/>
      <c r="HT2464"/>
      <c r="HU2464"/>
      <c r="HV2464"/>
      <c r="HW2464"/>
      <c r="HX2464"/>
      <c r="HY2464"/>
      <c r="HZ2464"/>
      <c r="IA2464"/>
      <c r="IB2464"/>
      <c r="IC2464"/>
      <c r="ID2464"/>
      <c r="IE2464"/>
      <c r="IF2464"/>
      <c r="IG2464"/>
      <c r="IH2464"/>
      <c r="II2464"/>
      <c r="IJ2464"/>
      <c r="IK2464"/>
      <c r="IL2464"/>
      <c r="IM2464"/>
      <c r="IN2464"/>
      <c r="IO2464"/>
    </row>
    <row r="2465" spans="2:249" s="1" customFormat="1">
      <c r="B2465"/>
      <c r="C2465"/>
      <c r="D2465"/>
      <c r="I2465" s="2"/>
      <c r="K2465"/>
      <c r="L2465"/>
      <c r="M2465"/>
      <c r="N2465"/>
      <c r="O2465"/>
      <c r="T2465" s="2"/>
      <c r="V2465"/>
      <c r="W2465"/>
      <c r="X2465"/>
      <c r="AC2465" s="2"/>
      <c r="AE2465"/>
      <c r="AF2465"/>
      <c r="AG2465"/>
      <c r="AL2465" s="2"/>
      <c r="AN2465"/>
      <c r="AO2465"/>
      <c r="AP2465"/>
      <c r="AU2465" s="2"/>
      <c r="AW2465"/>
      <c r="AX2465"/>
      <c r="AY2465"/>
      <c r="BD2465" s="2"/>
      <c r="BF2465"/>
      <c r="BG2465"/>
      <c r="BH2465"/>
      <c r="BM2465" s="2"/>
      <c r="BO2465"/>
      <c r="BP2465"/>
      <c r="BQ2465"/>
      <c r="BV2465" s="2"/>
      <c r="BX2465"/>
      <c r="BY2465"/>
      <c r="BZ2465"/>
      <c r="CE2465" s="2"/>
      <c r="CG2465"/>
      <c r="CH2465"/>
      <c r="CI2465"/>
      <c r="CN2465" s="2"/>
      <c r="CP2465"/>
      <c r="CQ2465"/>
      <c r="CR2465"/>
      <c r="CW2465" s="2"/>
      <c r="CY2465"/>
      <c r="CZ2465"/>
      <c r="DA2465"/>
      <c r="DF2465" s="2"/>
      <c r="DH2465"/>
      <c r="DI2465"/>
      <c r="DJ2465"/>
      <c r="DO2465" s="2"/>
      <c r="DQ2465"/>
      <c r="DR2465"/>
      <c r="DS2465"/>
      <c r="DX2465" s="2"/>
      <c r="DZ2465"/>
      <c r="EA2465"/>
      <c r="EB2465"/>
      <c r="EG2465" s="2"/>
      <c r="EI2465"/>
      <c r="EJ2465"/>
      <c r="EK2465"/>
      <c r="EP2465" s="2"/>
      <c r="ER2465"/>
      <c r="ES2465"/>
      <c r="ET2465"/>
      <c r="EY2465" s="2"/>
      <c r="FA2465"/>
      <c r="FB2465"/>
      <c r="FC2465"/>
      <c r="FH2465" s="2"/>
      <c r="FJ2465"/>
      <c r="FK2465"/>
      <c r="FL2465"/>
      <c r="FQ2465" s="2"/>
      <c r="FS2465"/>
      <c r="FT2465"/>
      <c r="FU2465"/>
      <c r="FZ2465" s="2"/>
      <c r="GB2465"/>
      <c r="GC2465"/>
      <c r="GD2465"/>
      <c r="GI2465" s="2"/>
      <c r="GK2465"/>
      <c r="GL2465"/>
      <c r="GM2465"/>
      <c r="GR2465" s="2"/>
      <c r="GT2465"/>
      <c r="GU2465"/>
      <c r="GV2465"/>
      <c r="HA2465" s="2"/>
      <c r="HC2465"/>
      <c r="HD2465"/>
      <c r="HE2465"/>
      <c r="HJ2465"/>
      <c r="HK2465"/>
      <c r="HL2465"/>
      <c r="HM2465"/>
      <c r="HN2465"/>
      <c r="HO2465"/>
      <c r="HP2465"/>
      <c r="HQ2465"/>
      <c r="HR2465"/>
      <c r="HS2465"/>
      <c r="HT2465"/>
      <c r="HU2465"/>
      <c r="HV2465"/>
      <c r="HW2465"/>
      <c r="HX2465"/>
      <c r="HY2465"/>
      <c r="HZ2465"/>
      <c r="IA2465"/>
      <c r="IB2465"/>
      <c r="IC2465"/>
      <c r="ID2465"/>
      <c r="IE2465"/>
      <c r="IF2465"/>
      <c r="IG2465"/>
      <c r="IH2465"/>
      <c r="II2465"/>
      <c r="IJ2465"/>
      <c r="IK2465"/>
      <c r="IL2465"/>
      <c r="IM2465"/>
      <c r="IN2465"/>
      <c r="IO2465"/>
    </row>
    <row r="2466" spans="2:249" s="1" customFormat="1">
      <c r="B2466"/>
      <c r="C2466"/>
      <c r="D2466"/>
      <c r="I2466" s="2"/>
      <c r="K2466"/>
      <c r="L2466"/>
      <c r="M2466"/>
      <c r="N2466"/>
      <c r="O2466"/>
      <c r="T2466" s="2"/>
      <c r="V2466"/>
      <c r="W2466"/>
      <c r="X2466"/>
      <c r="AC2466" s="2"/>
      <c r="AE2466"/>
      <c r="AF2466"/>
      <c r="AG2466"/>
      <c r="AL2466" s="2"/>
      <c r="AN2466"/>
      <c r="AO2466"/>
      <c r="AP2466"/>
      <c r="AU2466" s="2"/>
      <c r="AW2466"/>
      <c r="AX2466"/>
      <c r="AY2466"/>
      <c r="BD2466" s="2"/>
      <c r="BF2466"/>
      <c r="BG2466"/>
      <c r="BH2466"/>
      <c r="BM2466" s="2"/>
      <c r="BO2466"/>
      <c r="BP2466"/>
      <c r="BQ2466"/>
      <c r="BV2466" s="2"/>
      <c r="BX2466"/>
      <c r="BY2466"/>
      <c r="BZ2466"/>
      <c r="CE2466" s="2"/>
      <c r="CG2466"/>
      <c r="CH2466"/>
      <c r="CI2466"/>
      <c r="CN2466" s="2"/>
      <c r="CP2466"/>
      <c r="CQ2466"/>
      <c r="CR2466"/>
      <c r="CW2466" s="2"/>
      <c r="CY2466"/>
      <c r="CZ2466"/>
      <c r="DA2466"/>
      <c r="DF2466" s="2"/>
      <c r="DH2466"/>
      <c r="DI2466"/>
      <c r="DJ2466"/>
      <c r="DO2466" s="2"/>
      <c r="DQ2466"/>
      <c r="DR2466"/>
      <c r="DS2466"/>
      <c r="DX2466" s="2"/>
      <c r="DZ2466"/>
      <c r="EA2466"/>
      <c r="EB2466"/>
      <c r="EG2466" s="2"/>
      <c r="EI2466"/>
      <c r="EJ2466"/>
      <c r="EK2466"/>
      <c r="EP2466" s="2"/>
      <c r="ER2466"/>
      <c r="ES2466"/>
      <c r="ET2466"/>
      <c r="EY2466" s="2"/>
      <c r="FA2466"/>
      <c r="FB2466"/>
      <c r="FC2466"/>
      <c r="FH2466" s="2"/>
      <c r="FJ2466"/>
      <c r="FK2466"/>
      <c r="FL2466"/>
      <c r="FQ2466" s="2"/>
      <c r="FS2466"/>
      <c r="FT2466"/>
      <c r="FU2466"/>
      <c r="FZ2466" s="2"/>
      <c r="GB2466"/>
      <c r="GC2466"/>
      <c r="GD2466"/>
      <c r="GI2466" s="2"/>
      <c r="GK2466"/>
      <c r="GL2466"/>
      <c r="GM2466"/>
      <c r="GR2466" s="2"/>
      <c r="GT2466"/>
      <c r="GU2466"/>
      <c r="GV2466"/>
      <c r="HA2466" s="2"/>
      <c r="HC2466"/>
      <c r="HD2466"/>
      <c r="HE2466"/>
      <c r="HJ2466"/>
      <c r="HK2466"/>
      <c r="HL2466"/>
      <c r="HM2466"/>
      <c r="HN2466"/>
      <c r="HO2466"/>
      <c r="HP2466"/>
      <c r="HQ2466"/>
      <c r="HR2466"/>
      <c r="HS2466"/>
      <c r="HT2466"/>
      <c r="HU2466"/>
      <c r="HV2466"/>
      <c r="HW2466"/>
      <c r="HX2466"/>
      <c r="HY2466"/>
      <c r="HZ2466"/>
      <c r="IA2466"/>
      <c r="IB2466"/>
      <c r="IC2466"/>
      <c r="ID2466"/>
      <c r="IE2466"/>
      <c r="IF2466"/>
      <c r="IG2466"/>
      <c r="IH2466"/>
      <c r="II2466"/>
      <c r="IJ2466"/>
      <c r="IK2466"/>
      <c r="IL2466"/>
      <c r="IM2466"/>
      <c r="IN2466"/>
      <c r="IO2466"/>
    </row>
    <row r="2467" spans="2:249" s="1" customFormat="1">
      <c r="B2467"/>
      <c r="C2467"/>
      <c r="D2467"/>
      <c r="I2467" s="2"/>
      <c r="K2467"/>
      <c r="L2467"/>
      <c r="M2467"/>
      <c r="N2467"/>
      <c r="O2467"/>
      <c r="T2467" s="2"/>
      <c r="V2467"/>
      <c r="W2467"/>
      <c r="X2467"/>
      <c r="AC2467" s="2"/>
      <c r="AE2467"/>
      <c r="AF2467"/>
      <c r="AG2467"/>
      <c r="AL2467" s="2"/>
      <c r="AN2467"/>
      <c r="AO2467"/>
      <c r="AP2467"/>
      <c r="AU2467" s="2"/>
      <c r="AW2467"/>
      <c r="AX2467"/>
      <c r="AY2467"/>
      <c r="BD2467" s="2"/>
      <c r="BF2467"/>
      <c r="BG2467"/>
      <c r="BH2467"/>
      <c r="BM2467" s="2"/>
      <c r="BO2467"/>
      <c r="BP2467"/>
      <c r="BQ2467"/>
      <c r="BV2467" s="2"/>
      <c r="BX2467"/>
      <c r="BY2467"/>
      <c r="BZ2467"/>
      <c r="CE2467" s="2"/>
      <c r="CG2467"/>
      <c r="CH2467"/>
      <c r="CI2467"/>
      <c r="CN2467" s="2"/>
      <c r="CP2467"/>
      <c r="CQ2467"/>
      <c r="CR2467"/>
      <c r="CW2467" s="2"/>
      <c r="CY2467"/>
      <c r="CZ2467"/>
      <c r="DA2467"/>
      <c r="DF2467" s="2"/>
      <c r="DH2467"/>
      <c r="DI2467"/>
      <c r="DJ2467"/>
      <c r="DO2467" s="2"/>
      <c r="DQ2467"/>
      <c r="DR2467"/>
      <c r="DS2467"/>
      <c r="DX2467" s="2"/>
      <c r="DZ2467"/>
      <c r="EA2467"/>
      <c r="EB2467"/>
      <c r="EG2467" s="2"/>
      <c r="EI2467"/>
      <c r="EJ2467"/>
      <c r="EK2467"/>
      <c r="EP2467" s="2"/>
      <c r="ER2467"/>
      <c r="ES2467"/>
      <c r="ET2467"/>
      <c r="EY2467" s="2"/>
      <c r="FA2467"/>
      <c r="FB2467"/>
      <c r="FC2467"/>
      <c r="FH2467" s="2"/>
      <c r="FJ2467"/>
      <c r="FK2467"/>
      <c r="FL2467"/>
      <c r="FQ2467" s="2"/>
      <c r="FS2467"/>
      <c r="FT2467"/>
      <c r="FU2467"/>
      <c r="FZ2467" s="2"/>
      <c r="GB2467"/>
      <c r="GC2467"/>
      <c r="GD2467"/>
      <c r="GI2467" s="2"/>
      <c r="GK2467"/>
      <c r="GL2467"/>
      <c r="GM2467"/>
      <c r="GR2467" s="2"/>
      <c r="GT2467"/>
      <c r="GU2467"/>
      <c r="GV2467"/>
      <c r="HA2467" s="2"/>
      <c r="HC2467"/>
      <c r="HD2467"/>
      <c r="HE2467"/>
      <c r="HJ2467"/>
      <c r="HK2467"/>
      <c r="HL2467"/>
      <c r="HM2467"/>
      <c r="HN2467"/>
      <c r="HO2467"/>
      <c r="HP2467"/>
      <c r="HQ2467"/>
      <c r="HR2467"/>
      <c r="HS2467"/>
      <c r="HT2467"/>
      <c r="HU2467"/>
      <c r="HV2467"/>
      <c r="HW2467"/>
      <c r="HX2467"/>
      <c r="HY2467"/>
      <c r="HZ2467"/>
      <c r="IA2467"/>
      <c r="IB2467"/>
      <c r="IC2467"/>
      <c r="ID2467"/>
      <c r="IE2467"/>
      <c r="IF2467"/>
      <c r="IG2467"/>
      <c r="IH2467"/>
      <c r="II2467"/>
      <c r="IJ2467"/>
      <c r="IK2467"/>
      <c r="IL2467"/>
      <c r="IM2467"/>
      <c r="IN2467"/>
      <c r="IO2467"/>
    </row>
    <row r="2468" spans="2:249" s="1" customFormat="1">
      <c r="B2468"/>
      <c r="C2468"/>
      <c r="D2468"/>
      <c r="I2468" s="2"/>
      <c r="K2468"/>
      <c r="L2468"/>
      <c r="M2468"/>
      <c r="N2468"/>
      <c r="O2468"/>
      <c r="T2468" s="2"/>
      <c r="V2468"/>
      <c r="W2468"/>
      <c r="X2468"/>
      <c r="AC2468" s="2"/>
      <c r="AE2468"/>
      <c r="AF2468"/>
      <c r="AG2468"/>
      <c r="AL2468" s="2"/>
      <c r="AN2468"/>
      <c r="AO2468"/>
      <c r="AP2468"/>
      <c r="AU2468" s="2"/>
      <c r="AW2468"/>
      <c r="AX2468"/>
      <c r="AY2468"/>
      <c r="BD2468" s="2"/>
      <c r="BF2468"/>
      <c r="BG2468"/>
      <c r="BH2468"/>
      <c r="BM2468" s="2"/>
      <c r="BO2468"/>
      <c r="BP2468"/>
      <c r="BQ2468"/>
      <c r="BV2468" s="2"/>
      <c r="BX2468"/>
      <c r="BY2468"/>
      <c r="BZ2468"/>
      <c r="CE2468" s="2"/>
      <c r="CG2468"/>
      <c r="CH2468"/>
      <c r="CI2468"/>
      <c r="CN2468" s="2"/>
      <c r="CP2468"/>
      <c r="CQ2468"/>
      <c r="CR2468"/>
      <c r="CW2468" s="2"/>
      <c r="CY2468"/>
      <c r="CZ2468"/>
      <c r="DA2468"/>
      <c r="DF2468" s="2"/>
      <c r="DH2468"/>
      <c r="DI2468"/>
      <c r="DJ2468"/>
      <c r="DO2468" s="2"/>
      <c r="DQ2468"/>
      <c r="DR2468"/>
      <c r="DS2468"/>
      <c r="DX2468" s="2"/>
      <c r="DZ2468"/>
      <c r="EA2468"/>
      <c r="EB2468"/>
      <c r="EG2468" s="2"/>
      <c r="EI2468"/>
      <c r="EJ2468"/>
      <c r="EK2468"/>
      <c r="EP2468" s="2"/>
      <c r="ER2468"/>
      <c r="ES2468"/>
      <c r="ET2468"/>
      <c r="EY2468" s="2"/>
      <c r="FA2468"/>
      <c r="FB2468"/>
      <c r="FC2468"/>
      <c r="FH2468" s="2"/>
      <c r="FJ2468"/>
      <c r="FK2468"/>
      <c r="FL2468"/>
      <c r="FQ2468" s="2"/>
      <c r="FS2468"/>
      <c r="FT2468"/>
      <c r="FU2468"/>
      <c r="FZ2468" s="2"/>
      <c r="GB2468"/>
      <c r="GC2468"/>
      <c r="GD2468"/>
      <c r="GI2468" s="2"/>
      <c r="GK2468"/>
      <c r="GL2468"/>
      <c r="GM2468"/>
      <c r="GR2468" s="2"/>
      <c r="GT2468"/>
      <c r="GU2468"/>
      <c r="GV2468"/>
      <c r="HA2468" s="2"/>
      <c r="HC2468"/>
      <c r="HD2468"/>
      <c r="HE2468"/>
      <c r="HJ2468"/>
      <c r="HK2468"/>
      <c r="HL2468"/>
      <c r="HM2468"/>
      <c r="HN2468"/>
      <c r="HO2468"/>
      <c r="HP2468"/>
      <c r="HQ2468"/>
      <c r="HR2468"/>
      <c r="HS2468"/>
      <c r="HT2468"/>
      <c r="HU2468"/>
      <c r="HV2468"/>
      <c r="HW2468"/>
      <c r="HX2468"/>
      <c r="HY2468"/>
      <c r="HZ2468"/>
      <c r="IA2468"/>
      <c r="IB2468"/>
      <c r="IC2468"/>
      <c r="ID2468"/>
      <c r="IE2468"/>
      <c r="IF2468"/>
      <c r="IG2468"/>
      <c r="IH2468"/>
      <c r="II2468"/>
      <c r="IJ2468"/>
      <c r="IK2468"/>
      <c r="IL2468"/>
      <c r="IM2468"/>
      <c r="IN2468"/>
      <c r="IO2468"/>
    </row>
    <row r="2469" spans="2:249" s="1" customFormat="1">
      <c r="B2469"/>
      <c r="C2469"/>
      <c r="D2469"/>
      <c r="I2469" s="2"/>
      <c r="K2469"/>
      <c r="L2469"/>
      <c r="M2469"/>
      <c r="N2469"/>
      <c r="O2469"/>
      <c r="T2469" s="2"/>
      <c r="V2469"/>
      <c r="W2469"/>
      <c r="X2469"/>
      <c r="AC2469" s="2"/>
      <c r="AE2469"/>
      <c r="AF2469"/>
      <c r="AG2469"/>
      <c r="AL2469" s="2"/>
      <c r="AN2469"/>
      <c r="AO2469"/>
      <c r="AP2469"/>
      <c r="AU2469" s="2"/>
      <c r="AW2469"/>
      <c r="AX2469"/>
      <c r="AY2469"/>
      <c r="BD2469" s="2"/>
      <c r="BF2469"/>
      <c r="BG2469"/>
      <c r="BH2469"/>
      <c r="BM2469" s="2"/>
      <c r="BO2469"/>
      <c r="BP2469"/>
      <c r="BQ2469"/>
      <c r="BV2469" s="2"/>
      <c r="BX2469"/>
      <c r="BY2469"/>
      <c r="BZ2469"/>
      <c r="CE2469" s="2"/>
      <c r="CG2469"/>
      <c r="CH2469"/>
      <c r="CI2469"/>
      <c r="CN2469" s="2"/>
      <c r="CP2469"/>
      <c r="CQ2469"/>
      <c r="CR2469"/>
      <c r="CW2469" s="2"/>
      <c r="CY2469"/>
      <c r="CZ2469"/>
      <c r="DA2469"/>
      <c r="DF2469" s="2"/>
      <c r="DH2469"/>
      <c r="DI2469"/>
      <c r="DJ2469"/>
      <c r="DO2469" s="2"/>
      <c r="DQ2469"/>
      <c r="DR2469"/>
      <c r="DS2469"/>
      <c r="DX2469" s="2"/>
      <c r="DZ2469"/>
      <c r="EA2469"/>
      <c r="EB2469"/>
      <c r="EG2469" s="2"/>
      <c r="EI2469"/>
      <c r="EJ2469"/>
      <c r="EK2469"/>
      <c r="EP2469" s="2"/>
      <c r="ER2469"/>
      <c r="ES2469"/>
      <c r="ET2469"/>
      <c r="EY2469" s="2"/>
      <c r="FA2469"/>
      <c r="FB2469"/>
      <c r="FC2469"/>
      <c r="FH2469" s="2"/>
      <c r="FJ2469"/>
      <c r="FK2469"/>
      <c r="FL2469"/>
      <c r="FQ2469" s="2"/>
      <c r="FS2469"/>
      <c r="FT2469"/>
      <c r="FU2469"/>
      <c r="FZ2469" s="2"/>
      <c r="GB2469"/>
      <c r="GC2469"/>
      <c r="GD2469"/>
      <c r="GI2469" s="2"/>
      <c r="GK2469"/>
      <c r="GL2469"/>
      <c r="GM2469"/>
      <c r="GR2469" s="2"/>
      <c r="GT2469"/>
      <c r="GU2469"/>
      <c r="GV2469"/>
      <c r="HA2469" s="2"/>
      <c r="HC2469"/>
      <c r="HD2469"/>
      <c r="HE2469"/>
      <c r="HJ2469"/>
      <c r="HK2469"/>
      <c r="HL2469"/>
      <c r="HM2469"/>
      <c r="HN2469"/>
      <c r="HO2469"/>
      <c r="HP2469"/>
      <c r="HQ2469"/>
      <c r="HR2469"/>
      <c r="HS2469"/>
      <c r="HT2469"/>
      <c r="HU2469"/>
      <c r="HV2469"/>
      <c r="HW2469"/>
      <c r="HX2469"/>
      <c r="HY2469"/>
      <c r="HZ2469"/>
      <c r="IA2469"/>
      <c r="IB2469"/>
      <c r="IC2469"/>
      <c r="ID2469"/>
      <c r="IE2469"/>
      <c r="IF2469"/>
      <c r="IG2469"/>
      <c r="IH2469"/>
      <c r="II2469"/>
      <c r="IJ2469"/>
      <c r="IK2469"/>
      <c r="IL2469"/>
      <c r="IM2469"/>
      <c r="IN2469"/>
      <c r="IO2469"/>
    </row>
    <row r="2470" spans="2:249" s="1" customFormat="1">
      <c r="B2470"/>
      <c r="C2470"/>
      <c r="D2470"/>
      <c r="I2470" s="2"/>
      <c r="K2470"/>
      <c r="L2470"/>
      <c r="M2470"/>
      <c r="N2470"/>
      <c r="O2470"/>
      <c r="T2470" s="2"/>
      <c r="V2470"/>
      <c r="W2470"/>
      <c r="X2470"/>
      <c r="AC2470" s="2"/>
      <c r="AE2470"/>
      <c r="AF2470"/>
      <c r="AG2470"/>
      <c r="AL2470" s="2"/>
      <c r="AN2470"/>
      <c r="AO2470"/>
      <c r="AP2470"/>
      <c r="AU2470" s="2"/>
      <c r="AW2470"/>
      <c r="AX2470"/>
      <c r="AY2470"/>
      <c r="BD2470" s="2"/>
      <c r="BF2470"/>
      <c r="BG2470"/>
      <c r="BH2470"/>
      <c r="BM2470" s="2"/>
      <c r="BO2470"/>
      <c r="BP2470"/>
      <c r="BQ2470"/>
      <c r="BV2470" s="2"/>
      <c r="BX2470"/>
      <c r="BY2470"/>
      <c r="BZ2470"/>
      <c r="CE2470" s="2"/>
      <c r="CG2470"/>
      <c r="CH2470"/>
      <c r="CI2470"/>
      <c r="CN2470" s="2"/>
      <c r="CP2470"/>
      <c r="CQ2470"/>
      <c r="CR2470"/>
      <c r="CW2470" s="2"/>
      <c r="CY2470"/>
      <c r="CZ2470"/>
      <c r="DA2470"/>
      <c r="DF2470" s="2"/>
      <c r="DH2470"/>
      <c r="DI2470"/>
      <c r="DJ2470"/>
      <c r="DO2470" s="2"/>
      <c r="DQ2470"/>
      <c r="DR2470"/>
      <c r="DS2470"/>
      <c r="DX2470" s="2"/>
      <c r="DZ2470"/>
      <c r="EA2470"/>
      <c r="EB2470"/>
      <c r="EG2470" s="2"/>
      <c r="EI2470"/>
      <c r="EJ2470"/>
      <c r="EK2470"/>
      <c r="EP2470" s="2"/>
      <c r="ER2470"/>
      <c r="ES2470"/>
      <c r="ET2470"/>
      <c r="EY2470" s="2"/>
      <c r="FA2470"/>
      <c r="FB2470"/>
      <c r="FC2470"/>
      <c r="FH2470" s="2"/>
      <c r="FJ2470"/>
      <c r="FK2470"/>
      <c r="FL2470"/>
      <c r="FQ2470" s="2"/>
      <c r="FS2470"/>
      <c r="FT2470"/>
      <c r="FU2470"/>
      <c r="FZ2470" s="2"/>
      <c r="GB2470"/>
      <c r="GC2470"/>
      <c r="GD2470"/>
      <c r="GI2470" s="2"/>
      <c r="GK2470"/>
      <c r="GL2470"/>
      <c r="GM2470"/>
      <c r="GR2470" s="2"/>
      <c r="GT2470"/>
      <c r="GU2470"/>
      <c r="GV2470"/>
      <c r="HA2470" s="2"/>
      <c r="HC2470"/>
      <c r="HD2470"/>
      <c r="HE2470"/>
      <c r="HJ2470"/>
      <c r="HK2470"/>
      <c r="HL2470"/>
      <c r="HM2470"/>
      <c r="HN2470"/>
      <c r="HO2470"/>
      <c r="HP2470"/>
      <c r="HQ2470"/>
      <c r="HR2470"/>
      <c r="HS2470"/>
      <c r="HT2470"/>
      <c r="HU2470"/>
      <c r="HV2470"/>
      <c r="HW2470"/>
      <c r="HX2470"/>
      <c r="HY2470"/>
      <c r="HZ2470"/>
      <c r="IA2470"/>
      <c r="IB2470"/>
      <c r="IC2470"/>
      <c r="ID2470"/>
      <c r="IE2470"/>
      <c r="IF2470"/>
      <c r="IG2470"/>
      <c r="IH2470"/>
      <c r="II2470"/>
      <c r="IJ2470"/>
      <c r="IK2470"/>
      <c r="IL2470"/>
      <c r="IM2470"/>
      <c r="IN2470"/>
      <c r="IO2470"/>
    </row>
    <row r="2471" spans="2:249" s="1" customFormat="1">
      <c r="B2471"/>
      <c r="C2471"/>
      <c r="D2471"/>
      <c r="I2471" s="2"/>
      <c r="K2471"/>
      <c r="L2471"/>
      <c r="M2471"/>
      <c r="N2471"/>
      <c r="O2471"/>
      <c r="T2471" s="2"/>
      <c r="V2471"/>
      <c r="W2471"/>
      <c r="X2471"/>
      <c r="AC2471" s="2"/>
      <c r="AE2471"/>
      <c r="AF2471"/>
      <c r="AG2471"/>
      <c r="AL2471" s="2"/>
      <c r="AN2471"/>
      <c r="AO2471"/>
      <c r="AP2471"/>
      <c r="AU2471" s="2"/>
      <c r="AW2471"/>
      <c r="AX2471"/>
      <c r="AY2471"/>
      <c r="BD2471" s="2"/>
      <c r="BF2471"/>
      <c r="BG2471"/>
      <c r="BH2471"/>
      <c r="BM2471" s="2"/>
      <c r="BO2471"/>
      <c r="BP2471"/>
      <c r="BQ2471"/>
      <c r="BV2471" s="2"/>
      <c r="BX2471"/>
      <c r="BY2471"/>
      <c r="BZ2471"/>
      <c r="CE2471" s="2"/>
      <c r="CG2471"/>
      <c r="CH2471"/>
      <c r="CI2471"/>
      <c r="CN2471" s="2"/>
      <c r="CP2471"/>
      <c r="CQ2471"/>
      <c r="CR2471"/>
      <c r="CW2471" s="2"/>
      <c r="CY2471"/>
      <c r="CZ2471"/>
      <c r="DA2471"/>
      <c r="DF2471" s="2"/>
      <c r="DH2471"/>
      <c r="DI2471"/>
      <c r="DJ2471"/>
      <c r="DO2471" s="2"/>
      <c r="DQ2471"/>
      <c r="DR2471"/>
      <c r="DS2471"/>
      <c r="DX2471" s="2"/>
      <c r="DZ2471"/>
      <c r="EA2471"/>
      <c r="EB2471"/>
      <c r="EG2471" s="2"/>
      <c r="EI2471"/>
      <c r="EJ2471"/>
      <c r="EK2471"/>
      <c r="EP2471" s="2"/>
      <c r="ER2471"/>
      <c r="ES2471"/>
      <c r="ET2471"/>
      <c r="EY2471" s="2"/>
      <c r="FA2471"/>
      <c r="FB2471"/>
      <c r="FC2471"/>
      <c r="FH2471" s="2"/>
      <c r="FJ2471"/>
      <c r="FK2471"/>
      <c r="FL2471"/>
      <c r="FQ2471" s="2"/>
      <c r="FS2471"/>
      <c r="FT2471"/>
      <c r="FU2471"/>
      <c r="FZ2471" s="2"/>
      <c r="GB2471"/>
      <c r="GC2471"/>
      <c r="GD2471"/>
      <c r="GI2471" s="2"/>
      <c r="GK2471"/>
      <c r="GL2471"/>
      <c r="GM2471"/>
      <c r="GR2471" s="2"/>
      <c r="GT2471"/>
      <c r="GU2471"/>
      <c r="GV2471"/>
      <c r="HA2471" s="2"/>
      <c r="HC2471"/>
      <c r="HD2471"/>
      <c r="HE2471"/>
      <c r="HJ2471"/>
      <c r="HK2471"/>
      <c r="HL2471"/>
      <c r="HM2471"/>
      <c r="HN2471"/>
      <c r="HO2471"/>
      <c r="HP2471"/>
      <c r="HQ2471"/>
      <c r="HR2471"/>
      <c r="HS2471"/>
      <c r="HT2471"/>
      <c r="HU2471"/>
      <c r="HV2471"/>
      <c r="HW2471"/>
      <c r="HX2471"/>
      <c r="HY2471"/>
      <c r="HZ2471"/>
      <c r="IA2471"/>
      <c r="IB2471"/>
      <c r="IC2471"/>
      <c r="ID2471"/>
      <c r="IE2471"/>
      <c r="IF2471"/>
      <c r="IG2471"/>
      <c r="IH2471"/>
      <c r="II2471"/>
      <c r="IJ2471"/>
      <c r="IK2471"/>
      <c r="IL2471"/>
      <c r="IM2471"/>
      <c r="IN2471"/>
      <c r="IO2471"/>
    </row>
    <row r="2472" spans="2:249" s="1" customFormat="1">
      <c r="B2472"/>
      <c r="C2472"/>
      <c r="D2472"/>
      <c r="I2472" s="2"/>
      <c r="K2472"/>
      <c r="L2472"/>
      <c r="M2472"/>
      <c r="N2472"/>
      <c r="O2472"/>
      <c r="T2472" s="2"/>
      <c r="V2472"/>
      <c r="W2472"/>
      <c r="X2472"/>
      <c r="AC2472" s="2"/>
      <c r="AE2472"/>
      <c r="AF2472"/>
      <c r="AG2472"/>
      <c r="AL2472" s="2"/>
      <c r="AN2472"/>
      <c r="AO2472"/>
      <c r="AP2472"/>
      <c r="AU2472" s="2"/>
      <c r="AW2472"/>
      <c r="AX2472"/>
      <c r="AY2472"/>
      <c r="BD2472" s="2"/>
      <c r="BF2472"/>
      <c r="BG2472"/>
      <c r="BH2472"/>
      <c r="BM2472" s="2"/>
      <c r="BO2472"/>
      <c r="BP2472"/>
      <c r="BQ2472"/>
      <c r="BV2472" s="2"/>
      <c r="BX2472"/>
      <c r="BY2472"/>
      <c r="BZ2472"/>
      <c r="CE2472" s="2"/>
      <c r="CG2472"/>
      <c r="CH2472"/>
      <c r="CI2472"/>
      <c r="CN2472" s="2"/>
      <c r="CP2472"/>
      <c r="CQ2472"/>
      <c r="CR2472"/>
      <c r="CW2472" s="2"/>
      <c r="CY2472"/>
      <c r="CZ2472"/>
      <c r="DA2472"/>
      <c r="DF2472" s="2"/>
      <c r="DH2472"/>
      <c r="DI2472"/>
      <c r="DJ2472"/>
      <c r="DO2472" s="2"/>
      <c r="DQ2472"/>
      <c r="DR2472"/>
      <c r="DS2472"/>
      <c r="DX2472" s="2"/>
      <c r="DZ2472"/>
      <c r="EA2472"/>
      <c r="EB2472"/>
      <c r="EG2472" s="2"/>
      <c r="EI2472"/>
      <c r="EJ2472"/>
      <c r="EK2472"/>
      <c r="EP2472" s="2"/>
      <c r="ER2472"/>
      <c r="ES2472"/>
      <c r="ET2472"/>
      <c r="EY2472" s="2"/>
      <c r="FA2472"/>
      <c r="FB2472"/>
      <c r="FC2472"/>
      <c r="FH2472" s="2"/>
      <c r="FJ2472"/>
      <c r="FK2472"/>
      <c r="FL2472"/>
      <c r="FQ2472" s="2"/>
      <c r="FS2472"/>
      <c r="FT2472"/>
      <c r="FU2472"/>
      <c r="FZ2472" s="2"/>
      <c r="GB2472"/>
      <c r="GC2472"/>
      <c r="GD2472"/>
      <c r="GI2472" s="2"/>
      <c r="GK2472"/>
      <c r="GL2472"/>
      <c r="GM2472"/>
      <c r="GR2472" s="2"/>
      <c r="GT2472"/>
      <c r="GU2472"/>
      <c r="GV2472"/>
      <c r="HA2472" s="2"/>
      <c r="HC2472"/>
      <c r="HD2472"/>
      <c r="HE2472"/>
      <c r="HJ2472"/>
      <c r="HK2472"/>
      <c r="HL2472"/>
      <c r="HM2472"/>
      <c r="HN2472"/>
      <c r="HO2472"/>
      <c r="HP2472"/>
      <c r="HQ2472"/>
      <c r="HR2472"/>
      <c r="HS2472"/>
      <c r="HT2472"/>
      <c r="HU2472"/>
      <c r="HV2472"/>
      <c r="HW2472"/>
      <c r="HX2472"/>
      <c r="HY2472"/>
      <c r="HZ2472"/>
      <c r="IA2472"/>
      <c r="IB2472"/>
      <c r="IC2472"/>
      <c r="ID2472"/>
      <c r="IE2472"/>
      <c r="IF2472"/>
      <c r="IG2472"/>
      <c r="IH2472"/>
      <c r="II2472"/>
      <c r="IJ2472"/>
      <c r="IK2472"/>
      <c r="IL2472"/>
      <c r="IM2472"/>
      <c r="IN2472"/>
      <c r="IO2472"/>
    </row>
    <row r="2473" spans="2:249" s="1" customFormat="1">
      <c r="B2473"/>
      <c r="C2473"/>
      <c r="D2473"/>
      <c r="I2473" s="2"/>
      <c r="K2473"/>
      <c r="L2473"/>
      <c r="M2473"/>
      <c r="N2473"/>
      <c r="O2473"/>
      <c r="T2473" s="2"/>
      <c r="V2473"/>
      <c r="W2473"/>
      <c r="X2473"/>
      <c r="AC2473" s="2"/>
      <c r="AE2473"/>
      <c r="AF2473"/>
      <c r="AG2473"/>
      <c r="AL2473" s="2"/>
      <c r="AN2473"/>
      <c r="AO2473"/>
      <c r="AP2473"/>
      <c r="AU2473" s="2"/>
      <c r="AW2473"/>
      <c r="AX2473"/>
      <c r="AY2473"/>
      <c r="BD2473" s="2"/>
      <c r="BF2473"/>
      <c r="BG2473"/>
      <c r="BH2473"/>
      <c r="BM2473" s="2"/>
      <c r="BO2473"/>
      <c r="BP2473"/>
      <c r="BQ2473"/>
      <c r="BV2473" s="2"/>
      <c r="BX2473"/>
      <c r="BY2473"/>
      <c r="BZ2473"/>
      <c r="CE2473" s="2"/>
      <c r="CG2473"/>
      <c r="CH2473"/>
      <c r="CI2473"/>
      <c r="CN2473" s="2"/>
      <c r="CP2473"/>
      <c r="CQ2473"/>
      <c r="CR2473"/>
      <c r="CW2473" s="2"/>
      <c r="CY2473"/>
      <c r="CZ2473"/>
      <c r="DA2473"/>
      <c r="DF2473" s="2"/>
      <c r="DH2473"/>
      <c r="DI2473"/>
      <c r="DJ2473"/>
      <c r="DO2473" s="2"/>
      <c r="DQ2473"/>
      <c r="DR2473"/>
      <c r="DS2473"/>
      <c r="DX2473" s="2"/>
      <c r="DZ2473"/>
      <c r="EA2473"/>
      <c r="EB2473"/>
      <c r="EG2473" s="2"/>
      <c r="EI2473"/>
      <c r="EJ2473"/>
      <c r="EK2473"/>
      <c r="EP2473" s="2"/>
      <c r="ER2473"/>
      <c r="ES2473"/>
      <c r="ET2473"/>
      <c r="EY2473" s="2"/>
      <c r="FA2473"/>
      <c r="FB2473"/>
      <c r="FC2473"/>
      <c r="FH2473" s="2"/>
      <c r="FJ2473"/>
      <c r="FK2473"/>
      <c r="FL2473"/>
      <c r="FQ2473" s="2"/>
      <c r="FS2473"/>
      <c r="FT2473"/>
      <c r="FU2473"/>
      <c r="FZ2473" s="2"/>
      <c r="GB2473"/>
      <c r="GC2473"/>
      <c r="GD2473"/>
      <c r="GI2473" s="2"/>
      <c r="GK2473"/>
      <c r="GL2473"/>
      <c r="GM2473"/>
      <c r="GR2473" s="2"/>
      <c r="GT2473"/>
      <c r="GU2473"/>
      <c r="GV2473"/>
      <c r="HA2473" s="2"/>
      <c r="HC2473"/>
      <c r="HD2473"/>
      <c r="HE2473"/>
      <c r="HJ2473"/>
      <c r="HK2473"/>
      <c r="HL2473"/>
      <c r="HM2473"/>
      <c r="HN2473"/>
      <c r="HO2473"/>
      <c r="HP2473"/>
      <c r="HQ2473"/>
      <c r="HR2473"/>
      <c r="HS2473"/>
      <c r="HT2473"/>
      <c r="HU2473"/>
      <c r="HV2473"/>
      <c r="HW2473"/>
      <c r="HX2473"/>
      <c r="HY2473"/>
      <c r="HZ2473"/>
      <c r="IA2473"/>
      <c r="IB2473"/>
      <c r="IC2473"/>
      <c r="ID2473"/>
      <c r="IE2473"/>
      <c r="IF2473"/>
      <c r="IG2473"/>
      <c r="IH2473"/>
      <c r="II2473"/>
      <c r="IJ2473"/>
      <c r="IK2473"/>
      <c r="IL2473"/>
      <c r="IM2473"/>
      <c r="IN2473"/>
      <c r="IO2473"/>
    </row>
    <row r="2474" spans="2:249" s="1" customFormat="1">
      <c r="B2474"/>
      <c r="C2474"/>
      <c r="D2474"/>
      <c r="I2474" s="2"/>
      <c r="K2474"/>
      <c r="L2474"/>
      <c r="M2474"/>
      <c r="N2474"/>
      <c r="O2474"/>
      <c r="T2474" s="2"/>
      <c r="V2474"/>
      <c r="W2474"/>
      <c r="X2474"/>
      <c r="AC2474" s="2"/>
      <c r="AE2474"/>
      <c r="AF2474"/>
      <c r="AG2474"/>
      <c r="AL2474" s="2"/>
      <c r="AN2474"/>
      <c r="AO2474"/>
      <c r="AP2474"/>
      <c r="AU2474" s="2"/>
      <c r="AW2474"/>
      <c r="AX2474"/>
      <c r="AY2474"/>
      <c r="BD2474" s="2"/>
      <c r="BF2474"/>
      <c r="BG2474"/>
      <c r="BH2474"/>
      <c r="BM2474" s="2"/>
      <c r="BO2474"/>
      <c r="BP2474"/>
      <c r="BQ2474"/>
      <c r="BV2474" s="2"/>
      <c r="BX2474"/>
      <c r="BY2474"/>
      <c r="BZ2474"/>
      <c r="CE2474" s="2"/>
      <c r="CG2474"/>
      <c r="CH2474"/>
      <c r="CI2474"/>
      <c r="CN2474" s="2"/>
      <c r="CP2474"/>
      <c r="CQ2474"/>
      <c r="CR2474"/>
      <c r="CW2474" s="2"/>
      <c r="CY2474"/>
      <c r="CZ2474"/>
      <c r="DA2474"/>
      <c r="DF2474" s="2"/>
      <c r="DH2474"/>
      <c r="DI2474"/>
      <c r="DJ2474"/>
      <c r="DO2474" s="2"/>
      <c r="DQ2474"/>
      <c r="DR2474"/>
      <c r="DS2474"/>
      <c r="DX2474" s="2"/>
      <c r="DZ2474"/>
      <c r="EA2474"/>
      <c r="EB2474"/>
      <c r="EG2474" s="2"/>
      <c r="EI2474"/>
      <c r="EJ2474"/>
      <c r="EK2474"/>
      <c r="EP2474" s="2"/>
      <c r="ER2474"/>
      <c r="ES2474"/>
      <c r="ET2474"/>
      <c r="EY2474" s="2"/>
      <c r="FA2474"/>
      <c r="FB2474"/>
      <c r="FC2474"/>
      <c r="FH2474" s="2"/>
      <c r="FJ2474"/>
      <c r="FK2474"/>
      <c r="FL2474"/>
      <c r="FQ2474" s="2"/>
      <c r="FS2474"/>
      <c r="FT2474"/>
      <c r="FU2474"/>
      <c r="FZ2474" s="2"/>
      <c r="GB2474"/>
      <c r="GC2474"/>
      <c r="GD2474"/>
      <c r="GI2474" s="2"/>
      <c r="GK2474"/>
      <c r="GL2474"/>
      <c r="GM2474"/>
      <c r="GR2474" s="2"/>
      <c r="GT2474"/>
      <c r="GU2474"/>
      <c r="GV2474"/>
      <c r="HA2474" s="2"/>
      <c r="HC2474"/>
      <c r="HD2474"/>
      <c r="HE2474"/>
      <c r="HJ2474"/>
      <c r="HK2474"/>
      <c r="HL2474"/>
      <c r="HM2474"/>
      <c r="HN2474"/>
      <c r="HO2474"/>
      <c r="HP2474"/>
      <c r="HQ2474"/>
      <c r="HR2474"/>
      <c r="HS2474"/>
      <c r="HT2474"/>
      <c r="HU2474"/>
      <c r="HV2474"/>
      <c r="HW2474"/>
      <c r="HX2474"/>
      <c r="HY2474"/>
      <c r="HZ2474"/>
      <c r="IA2474"/>
      <c r="IB2474"/>
      <c r="IC2474"/>
      <c r="ID2474"/>
      <c r="IE2474"/>
      <c r="IF2474"/>
      <c r="IG2474"/>
      <c r="IH2474"/>
      <c r="II2474"/>
      <c r="IJ2474"/>
      <c r="IK2474"/>
      <c r="IL2474"/>
      <c r="IM2474"/>
      <c r="IN2474"/>
      <c r="IO2474"/>
    </row>
    <row r="2475" spans="2:249" s="1" customFormat="1">
      <c r="B2475"/>
      <c r="C2475"/>
      <c r="D2475"/>
      <c r="I2475" s="2"/>
      <c r="K2475"/>
      <c r="L2475"/>
      <c r="M2475"/>
      <c r="N2475"/>
      <c r="O2475"/>
      <c r="T2475" s="2"/>
      <c r="V2475"/>
      <c r="W2475"/>
      <c r="X2475"/>
      <c r="AC2475" s="2"/>
      <c r="AE2475"/>
      <c r="AF2475"/>
      <c r="AG2475"/>
      <c r="AL2475" s="2"/>
      <c r="AN2475"/>
      <c r="AO2475"/>
      <c r="AP2475"/>
      <c r="AU2475" s="2"/>
      <c r="AW2475"/>
      <c r="AX2475"/>
      <c r="AY2475"/>
      <c r="BD2475" s="2"/>
      <c r="BF2475"/>
      <c r="BG2475"/>
      <c r="BH2475"/>
      <c r="BM2475" s="2"/>
      <c r="BO2475"/>
      <c r="BP2475"/>
      <c r="BQ2475"/>
      <c r="BV2475" s="2"/>
      <c r="BX2475"/>
      <c r="BY2475"/>
      <c r="BZ2475"/>
      <c r="CE2475" s="2"/>
      <c r="CG2475"/>
      <c r="CH2475"/>
      <c r="CI2475"/>
      <c r="CN2475" s="2"/>
      <c r="CP2475"/>
      <c r="CQ2475"/>
      <c r="CR2475"/>
      <c r="CW2475" s="2"/>
      <c r="CY2475"/>
      <c r="CZ2475"/>
      <c r="DA2475"/>
      <c r="DF2475" s="2"/>
      <c r="DH2475"/>
      <c r="DI2475"/>
      <c r="DJ2475"/>
      <c r="DO2475" s="2"/>
      <c r="DQ2475"/>
      <c r="DR2475"/>
      <c r="DS2475"/>
      <c r="DX2475" s="2"/>
      <c r="DZ2475"/>
      <c r="EA2475"/>
      <c r="EB2475"/>
      <c r="EG2475" s="2"/>
      <c r="EI2475"/>
      <c r="EJ2475"/>
      <c r="EK2475"/>
      <c r="EP2475" s="2"/>
      <c r="ER2475"/>
      <c r="ES2475"/>
      <c r="ET2475"/>
      <c r="EY2475" s="2"/>
      <c r="FA2475"/>
      <c r="FB2475"/>
      <c r="FC2475"/>
      <c r="FH2475" s="2"/>
      <c r="FJ2475"/>
      <c r="FK2475"/>
      <c r="FL2475"/>
      <c r="FQ2475" s="2"/>
      <c r="FS2475"/>
      <c r="FT2475"/>
      <c r="FU2475"/>
      <c r="FZ2475" s="2"/>
      <c r="GB2475"/>
      <c r="GC2475"/>
      <c r="GD2475"/>
      <c r="GI2475" s="2"/>
      <c r="GK2475"/>
      <c r="GL2475"/>
      <c r="GM2475"/>
      <c r="GR2475" s="2"/>
      <c r="GT2475"/>
      <c r="GU2475"/>
      <c r="GV2475"/>
      <c r="HA2475" s="2"/>
      <c r="HC2475"/>
      <c r="HD2475"/>
      <c r="HE2475"/>
      <c r="HJ2475"/>
      <c r="HK2475"/>
      <c r="HL2475"/>
      <c r="HM2475"/>
      <c r="HN2475"/>
      <c r="HO2475"/>
      <c r="HP2475"/>
      <c r="HQ2475"/>
      <c r="HR2475"/>
      <c r="HS2475"/>
      <c r="HT2475"/>
      <c r="HU2475"/>
      <c r="HV2475"/>
      <c r="HW2475"/>
      <c r="HX2475"/>
      <c r="HY2475"/>
      <c r="HZ2475"/>
      <c r="IA2475"/>
      <c r="IB2475"/>
      <c r="IC2475"/>
      <c r="ID2475"/>
      <c r="IE2475"/>
      <c r="IF2475"/>
      <c r="IG2475"/>
      <c r="IH2475"/>
      <c r="II2475"/>
      <c r="IJ2475"/>
      <c r="IK2475"/>
      <c r="IL2475"/>
      <c r="IM2475"/>
      <c r="IN2475"/>
      <c r="IO2475"/>
    </row>
    <row r="2476" spans="2:249" s="1" customFormat="1">
      <c r="B2476"/>
      <c r="C2476"/>
      <c r="D2476"/>
      <c r="I2476" s="2"/>
      <c r="K2476"/>
      <c r="L2476"/>
      <c r="M2476"/>
      <c r="N2476"/>
      <c r="O2476"/>
      <c r="T2476" s="2"/>
      <c r="V2476"/>
      <c r="W2476"/>
      <c r="X2476"/>
      <c r="AC2476" s="2"/>
      <c r="AE2476"/>
      <c r="AF2476"/>
      <c r="AG2476"/>
      <c r="AL2476" s="2"/>
      <c r="AN2476"/>
      <c r="AO2476"/>
      <c r="AP2476"/>
      <c r="AU2476" s="2"/>
      <c r="AW2476"/>
      <c r="AX2476"/>
      <c r="AY2476"/>
      <c r="BD2476" s="2"/>
      <c r="BF2476"/>
      <c r="BG2476"/>
      <c r="BH2476"/>
      <c r="BM2476" s="2"/>
      <c r="BO2476"/>
      <c r="BP2476"/>
      <c r="BQ2476"/>
      <c r="BV2476" s="2"/>
      <c r="BX2476"/>
      <c r="BY2476"/>
      <c r="BZ2476"/>
      <c r="CE2476" s="2"/>
      <c r="CG2476"/>
      <c r="CH2476"/>
      <c r="CI2476"/>
      <c r="CN2476" s="2"/>
      <c r="CP2476"/>
      <c r="CQ2476"/>
      <c r="CR2476"/>
      <c r="CW2476" s="2"/>
      <c r="CY2476"/>
      <c r="CZ2476"/>
      <c r="DA2476"/>
      <c r="DF2476" s="2"/>
      <c r="DH2476"/>
      <c r="DI2476"/>
      <c r="DJ2476"/>
      <c r="DO2476" s="2"/>
      <c r="DQ2476"/>
      <c r="DR2476"/>
      <c r="DS2476"/>
      <c r="DX2476" s="2"/>
      <c r="DZ2476"/>
      <c r="EA2476"/>
      <c r="EB2476"/>
      <c r="EG2476" s="2"/>
      <c r="EI2476"/>
      <c r="EJ2476"/>
      <c r="EK2476"/>
      <c r="EP2476" s="2"/>
      <c r="ER2476"/>
      <c r="ES2476"/>
      <c r="ET2476"/>
      <c r="EY2476" s="2"/>
      <c r="FA2476"/>
      <c r="FB2476"/>
      <c r="FC2476"/>
      <c r="FH2476" s="2"/>
      <c r="FJ2476"/>
      <c r="FK2476"/>
      <c r="FL2476"/>
      <c r="FQ2476" s="2"/>
      <c r="FS2476"/>
      <c r="FT2476"/>
      <c r="FU2476"/>
      <c r="FZ2476" s="2"/>
      <c r="GB2476"/>
      <c r="GC2476"/>
      <c r="GD2476"/>
      <c r="GI2476" s="2"/>
      <c r="GK2476"/>
      <c r="GL2476"/>
      <c r="GM2476"/>
      <c r="GR2476" s="2"/>
      <c r="GT2476"/>
      <c r="GU2476"/>
      <c r="GV2476"/>
      <c r="HA2476" s="2"/>
      <c r="HC2476"/>
      <c r="HD2476"/>
      <c r="HE2476"/>
      <c r="HJ2476"/>
      <c r="HK2476"/>
      <c r="HL2476"/>
      <c r="HM2476"/>
      <c r="HN2476"/>
      <c r="HO2476"/>
      <c r="HP2476"/>
      <c r="HQ2476"/>
      <c r="HR2476"/>
      <c r="HS2476"/>
      <c r="HT2476"/>
      <c r="HU2476"/>
      <c r="HV2476"/>
      <c r="HW2476"/>
      <c r="HX2476"/>
      <c r="HY2476"/>
      <c r="HZ2476"/>
      <c r="IA2476"/>
      <c r="IB2476"/>
      <c r="IC2476"/>
      <c r="ID2476"/>
      <c r="IE2476"/>
      <c r="IF2476"/>
      <c r="IG2476"/>
      <c r="IH2476"/>
      <c r="II2476"/>
      <c r="IJ2476"/>
      <c r="IK2476"/>
      <c r="IL2476"/>
      <c r="IM2476"/>
      <c r="IN2476"/>
      <c r="IO2476"/>
    </row>
    <row r="2477" spans="2:249" s="1" customFormat="1">
      <c r="B2477"/>
      <c r="C2477"/>
      <c r="D2477"/>
      <c r="I2477" s="2"/>
      <c r="K2477"/>
      <c r="L2477"/>
      <c r="M2477"/>
      <c r="N2477"/>
      <c r="O2477"/>
      <c r="T2477" s="2"/>
      <c r="V2477"/>
      <c r="W2477"/>
      <c r="X2477"/>
      <c r="AC2477" s="2"/>
      <c r="AE2477"/>
      <c r="AF2477"/>
      <c r="AG2477"/>
      <c r="AL2477" s="2"/>
      <c r="AN2477"/>
      <c r="AO2477"/>
      <c r="AP2477"/>
      <c r="AU2477" s="2"/>
      <c r="AW2477"/>
      <c r="AX2477"/>
      <c r="AY2477"/>
      <c r="BD2477" s="2"/>
      <c r="BF2477"/>
      <c r="BG2477"/>
      <c r="BH2477"/>
      <c r="BM2477" s="2"/>
      <c r="BO2477"/>
      <c r="BP2477"/>
      <c r="BQ2477"/>
      <c r="BV2477" s="2"/>
      <c r="BX2477"/>
      <c r="BY2477"/>
      <c r="BZ2477"/>
      <c r="CE2477" s="2"/>
      <c r="CG2477"/>
      <c r="CH2477"/>
      <c r="CI2477"/>
      <c r="CN2477" s="2"/>
      <c r="CP2477"/>
      <c r="CQ2477"/>
      <c r="CR2477"/>
      <c r="CW2477" s="2"/>
      <c r="CY2477"/>
      <c r="CZ2477"/>
      <c r="DA2477"/>
      <c r="DF2477" s="2"/>
      <c r="DH2477"/>
      <c r="DI2477"/>
      <c r="DJ2477"/>
      <c r="DO2477" s="2"/>
      <c r="DQ2477"/>
      <c r="DR2477"/>
      <c r="DS2477"/>
      <c r="DX2477" s="2"/>
      <c r="DZ2477"/>
      <c r="EA2477"/>
      <c r="EB2477"/>
      <c r="EG2477" s="2"/>
      <c r="EI2477"/>
      <c r="EJ2477"/>
      <c r="EK2477"/>
      <c r="EP2477" s="2"/>
      <c r="ER2477"/>
      <c r="ES2477"/>
      <c r="ET2477"/>
      <c r="EY2477" s="2"/>
      <c r="FA2477"/>
      <c r="FB2477"/>
      <c r="FC2477"/>
      <c r="FH2477" s="2"/>
      <c r="FJ2477"/>
      <c r="FK2477"/>
      <c r="FL2477"/>
      <c r="FQ2477" s="2"/>
      <c r="FS2477"/>
      <c r="FT2477"/>
      <c r="FU2477"/>
      <c r="FZ2477" s="2"/>
      <c r="GB2477"/>
      <c r="GC2477"/>
      <c r="GD2477"/>
      <c r="GI2477" s="2"/>
      <c r="GK2477"/>
      <c r="GL2477"/>
      <c r="GM2477"/>
      <c r="GR2477" s="2"/>
      <c r="GT2477"/>
      <c r="GU2477"/>
      <c r="GV2477"/>
      <c r="HA2477" s="2"/>
      <c r="HC2477"/>
      <c r="HD2477"/>
      <c r="HE2477"/>
      <c r="HJ2477"/>
      <c r="HK2477"/>
      <c r="HL2477"/>
      <c r="HM2477"/>
      <c r="HN2477"/>
      <c r="HO2477"/>
      <c r="HP2477"/>
      <c r="HQ2477"/>
      <c r="HR2477"/>
      <c r="HS2477"/>
      <c r="HT2477"/>
      <c r="HU2477"/>
      <c r="HV2477"/>
      <c r="HW2477"/>
      <c r="HX2477"/>
      <c r="HY2477"/>
      <c r="HZ2477"/>
      <c r="IA2477"/>
      <c r="IB2477"/>
      <c r="IC2477"/>
      <c r="ID2477"/>
      <c r="IE2477"/>
      <c r="IF2477"/>
      <c r="IG2477"/>
      <c r="IH2477"/>
      <c r="II2477"/>
      <c r="IJ2477"/>
      <c r="IK2477"/>
      <c r="IL2477"/>
      <c r="IM2477"/>
      <c r="IN2477"/>
      <c r="IO2477"/>
    </row>
    <row r="2478" spans="2:249" s="1" customFormat="1">
      <c r="B2478"/>
      <c r="C2478"/>
      <c r="D2478"/>
      <c r="I2478" s="2"/>
      <c r="K2478"/>
      <c r="L2478"/>
      <c r="M2478"/>
      <c r="N2478"/>
      <c r="O2478"/>
      <c r="T2478" s="2"/>
      <c r="V2478"/>
      <c r="W2478"/>
      <c r="X2478"/>
      <c r="AC2478" s="2"/>
      <c r="AE2478"/>
      <c r="AF2478"/>
      <c r="AG2478"/>
      <c r="AL2478" s="2"/>
      <c r="AN2478"/>
      <c r="AO2478"/>
      <c r="AP2478"/>
      <c r="AU2478" s="2"/>
      <c r="AW2478"/>
      <c r="AX2478"/>
      <c r="AY2478"/>
      <c r="BD2478" s="2"/>
      <c r="BF2478"/>
      <c r="BG2478"/>
      <c r="BH2478"/>
      <c r="BM2478" s="2"/>
      <c r="BO2478"/>
      <c r="BP2478"/>
      <c r="BQ2478"/>
      <c r="BV2478" s="2"/>
      <c r="BX2478"/>
      <c r="BY2478"/>
      <c r="BZ2478"/>
      <c r="CE2478" s="2"/>
      <c r="CG2478"/>
      <c r="CH2478"/>
      <c r="CI2478"/>
      <c r="CN2478" s="2"/>
      <c r="CP2478"/>
      <c r="CQ2478"/>
      <c r="CR2478"/>
      <c r="CW2478" s="2"/>
      <c r="CY2478"/>
      <c r="CZ2478"/>
      <c r="DA2478"/>
      <c r="DF2478" s="2"/>
      <c r="DH2478"/>
      <c r="DI2478"/>
      <c r="DJ2478"/>
      <c r="DO2478" s="2"/>
      <c r="DQ2478"/>
      <c r="DR2478"/>
      <c r="DS2478"/>
      <c r="DX2478" s="2"/>
      <c r="DZ2478"/>
      <c r="EA2478"/>
      <c r="EB2478"/>
      <c r="EG2478" s="2"/>
      <c r="EI2478"/>
      <c r="EJ2478"/>
      <c r="EK2478"/>
      <c r="EP2478" s="2"/>
      <c r="ER2478"/>
      <c r="ES2478"/>
      <c r="ET2478"/>
      <c r="EY2478" s="2"/>
      <c r="FA2478"/>
      <c r="FB2478"/>
      <c r="FC2478"/>
      <c r="FH2478" s="2"/>
      <c r="FJ2478"/>
      <c r="FK2478"/>
      <c r="FL2478"/>
      <c r="FQ2478" s="2"/>
      <c r="FS2478"/>
      <c r="FT2478"/>
      <c r="FU2478"/>
      <c r="FZ2478" s="2"/>
      <c r="GB2478"/>
      <c r="GC2478"/>
      <c r="GD2478"/>
      <c r="GI2478" s="2"/>
      <c r="GK2478"/>
      <c r="GL2478"/>
      <c r="GM2478"/>
      <c r="GR2478" s="2"/>
      <c r="GT2478"/>
      <c r="GU2478"/>
      <c r="GV2478"/>
      <c r="HA2478" s="2"/>
      <c r="HC2478"/>
      <c r="HD2478"/>
      <c r="HE2478"/>
      <c r="HJ2478"/>
      <c r="HK2478"/>
      <c r="HL2478"/>
      <c r="HM2478"/>
      <c r="HN2478"/>
      <c r="HO2478"/>
      <c r="HP2478"/>
      <c r="HQ2478"/>
      <c r="HR2478"/>
      <c r="HS2478"/>
      <c r="HT2478"/>
      <c r="HU2478"/>
      <c r="HV2478"/>
      <c r="HW2478"/>
      <c r="HX2478"/>
      <c r="HY2478"/>
      <c r="HZ2478"/>
      <c r="IA2478"/>
      <c r="IB2478"/>
      <c r="IC2478"/>
      <c r="ID2478"/>
      <c r="IE2478"/>
      <c r="IF2478"/>
      <c r="IG2478"/>
      <c r="IH2478"/>
      <c r="II2478"/>
      <c r="IJ2478"/>
      <c r="IK2478"/>
      <c r="IL2478"/>
      <c r="IM2478"/>
      <c r="IN2478"/>
      <c r="IO2478"/>
    </row>
    <row r="2479" spans="2:249" s="1" customFormat="1">
      <c r="B2479"/>
      <c r="C2479"/>
      <c r="D2479"/>
      <c r="I2479" s="2"/>
      <c r="K2479"/>
      <c r="L2479"/>
      <c r="M2479"/>
      <c r="N2479"/>
      <c r="O2479"/>
      <c r="T2479" s="2"/>
      <c r="V2479"/>
      <c r="W2479"/>
      <c r="X2479"/>
      <c r="AC2479" s="2"/>
      <c r="AE2479"/>
      <c r="AF2479"/>
      <c r="AG2479"/>
      <c r="AL2479" s="2"/>
      <c r="AN2479"/>
      <c r="AO2479"/>
      <c r="AP2479"/>
      <c r="AU2479" s="2"/>
      <c r="AW2479"/>
      <c r="AX2479"/>
      <c r="AY2479"/>
      <c r="BD2479" s="2"/>
      <c r="BF2479"/>
      <c r="BG2479"/>
      <c r="BH2479"/>
      <c r="BM2479" s="2"/>
      <c r="BO2479"/>
      <c r="BP2479"/>
      <c r="BQ2479"/>
      <c r="BV2479" s="2"/>
      <c r="BX2479"/>
      <c r="BY2479"/>
      <c r="BZ2479"/>
      <c r="CE2479" s="2"/>
      <c r="CG2479"/>
      <c r="CH2479"/>
      <c r="CI2479"/>
      <c r="CN2479" s="2"/>
      <c r="CP2479"/>
      <c r="CQ2479"/>
      <c r="CR2479"/>
      <c r="CW2479" s="2"/>
      <c r="CY2479"/>
      <c r="CZ2479"/>
      <c r="DA2479"/>
      <c r="DF2479" s="2"/>
      <c r="DH2479"/>
      <c r="DI2479"/>
      <c r="DJ2479"/>
      <c r="DO2479" s="2"/>
      <c r="DQ2479"/>
      <c r="DR2479"/>
      <c r="DS2479"/>
      <c r="DX2479" s="2"/>
      <c r="DZ2479"/>
      <c r="EA2479"/>
      <c r="EB2479"/>
      <c r="EG2479" s="2"/>
      <c r="EI2479"/>
      <c r="EJ2479"/>
      <c r="EK2479"/>
      <c r="EP2479" s="2"/>
      <c r="ER2479"/>
      <c r="ES2479"/>
      <c r="ET2479"/>
      <c r="EY2479" s="2"/>
      <c r="FA2479"/>
      <c r="FB2479"/>
      <c r="FC2479"/>
      <c r="FH2479" s="2"/>
      <c r="FJ2479"/>
      <c r="FK2479"/>
      <c r="FL2479"/>
      <c r="FQ2479" s="2"/>
      <c r="FS2479"/>
      <c r="FT2479"/>
      <c r="FU2479"/>
      <c r="FZ2479" s="2"/>
      <c r="GB2479"/>
      <c r="GC2479"/>
      <c r="GD2479"/>
      <c r="GI2479" s="2"/>
      <c r="GK2479"/>
      <c r="GL2479"/>
      <c r="GM2479"/>
      <c r="GR2479" s="2"/>
      <c r="GT2479"/>
      <c r="GU2479"/>
      <c r="GV2479"/>
      <c r="HA2479" s="2"/>
      <c r="HC2479"/>
      <c r="HD2479"/>
      <c r="HE2479"/>
      <c r="HJ2479"/>
      <c r="HK2479"/>
      <c r="HL2479"/>
      <c r="HM2479"/>
      <c r="HN2479"/>
      <c r="HO2479"/>
      <c r="HP2479"/>
      <c r="HQ2479"/>
      <c r="HR2479"/>
      <c r="HS2479"/>
      <c r="HT2479"/>
      <c r="HU2479"/>
      <c r="HV2479"/>
      <c r="HW2479"/>
      <c r="HX2479"/>
      <c r="HY2479"/>
      <c r="HZ2479"/>
      <c r="IA2479"/>
      <c r="IB2479"/>
      <c r="IC2479"/>
      <c r="ID2479"/>
      <c r="IE2479"/>
      <c r="IF2479"/>
      <c r="IG2479"/>
      <c r="IH2479"/>
      <c r="II2479"/>
      <c r="IJ2479"/>
      <c r="IK2479"/>
      <c r="IL2479"/>
      <c r="IM2479"/>
      <c r="IN2479"/>
      <c r="IO2479"/>
    </row>
    <row r="2480" spans="2:249" s="1" customFormat="1">
      <c r="B2480"/>
      <c r="C2480"/>
      <c r="D2480"/>
      <c r="I2480" s="2"/>
      <c r="K2480"/>
      <c r="L2480"/>
      <c r="M2480"/>
      <c r="N2480"/>
      <c r="O2480"/>
      <c r="T2480" s="2"/>
      <c r="V2480"/>
      <c r="W2480"/>
      <c r="X2480"/>
      <c r="AC2480" s="2"/>
      <c r="AE2480"/>
      <c r="AF2480"/>
      <c r="AG2480"/>
      <c r="AL2480" s="2"/>
      <c r="AN2480"/>
      <c r="AO2480"/>
      <c r="AP2480"/>
      <c r="AU2480" s="2"/>
      <c r="AW2480"/>
      <c r="AX2480"/>
      <c r="AY2480"/>
      <c r="BD2480" s="2"/>
      <c r="BF2480"/>
      <c r="BG2480"/>
      <c r="BH2480"/>
      <c r="BM2480" s="2"/>
      <c r="BO2480"/>
      <c r="BP2480"/>
      <c r="BQ2480"/>
      <c r="BV2480" s="2"/>
      <c r="BX2480"/>
      <c r="BY2480"/>
      <c r="BZ2480"/>
      <c r="CE2480" s="2"/>
      <c r="CG2480"/>
      <c r="CH2480"/>
      <c r="CI2480"/>
      <c r="CN2480" s="2"/>
      <c r="CP2480"/>
      <c r="CQ2480"/>
      <c r="CR2480"/>
      <c r="CW2480" s="2"/>
      <c r="CY2480"/>
      <c r="CZ2480"/>
      <c r="DA2480"/>
      <c r="DF2480" s="2"/>
      <c r="DH2480"/>
      <c r="DI2480"/>
      <c r="DJ2480"/>
      <c r="DO2480" s="2"/>
      <c r="DQ2480"/>
      <c r="DR2480"/>
      <c r="DS2480"/>
      <c r="DX2480" s="2"/>
      <c r="DZ2480"/>
      <c r="EA2480"/>
      <c r="EB2480"/>
      <c r="EG2480" s="2"/>
      <c r="EI2480"/>
      <c r="EJ2480"/>
      <c r="EK2480"/>
      <c r="EP2480" s="2"/>
      <c r="ER2480"/>
      <c r="ES2480"/>
      <c r="ET2480"/>
      <c r="EY2480" s="2"/>
      <c r="FA2480"/>
      <c r="FB2480"/>
      <c r="FC2480"/>
      <c r="FH2480" s="2"/>
      <c r="FJ2480"/>
      <c r="FK2480"/>
      <c r="FL2480"/>
      <c r="FQ2480" s="2"/>
      <c r="FS2480"/>
      <c r="FT2480"/>
      <c r="FU2480"/>
      <c r="FZ2480" s="2"/>
      <c r="GB2480"/>
      <c r="GC2480"/>
      <c r="GD2480"/>
      <c r="GI2480" s="2"/>
      <c r="GK2480"/>
      <c r="GL2480"/>
      <c r="GM2480"/>
      <c r="GR2480" s="2"/>
      <c r="GT2480"/>
      <c r="GU2480"/>
      <c r="GV2480"/>
      <c r="HA2480" s="2"/>
      <c r="HC2480"/>
      <c r="HD2480"/>
      <c r="HE2480"/>
      <c r="HJ2480"/>
      <c r="HK2480"/>
      <c r="HL2480"/>
      <c r="HM2480"/>
      <c r="HN2480"/>
      <c r="HO2480"/>
      <c r="HP2480"/>
      <c r="HQ2480"/>
      <c r="HR2480"/>
      <c r="HS2480"/>
      <c r="HT2480"/>
      <c r="HU2480"/>
      <c r="HV2480"/>
      <c r="HW2480"/>
      <c r="HX2480"/>
      <c r="HY2480"/>
      <c r="HZ2480"/>
      <c r="IA2480"/>
      <c r="IB2480"/>
      <c r="IC2480"/>
      <c r="ID2480"/>
      <c r="IE2480"/>
      <c r="IF2480"/>
      <c r="IG2480"/>
      <c r="IH2480"/>
      <c r="II2480"/>
      <c r="IJ2480"/>
      <c r="IK2480"/>
      <c r="IL2480"/>
      <c r="IM2480"/>
      <c r="IN2480"/>
      <c r="IO2480"/>
    </row>
    <row r="2481" spans="2:249" s="1" customFormat="1">
      <c r="B2481"/>
      <c r="C2481"/>
      <c r="D2481"/>
      <c r="I2481" s="2"/>
      <c r="K2481"/>
      <c r="L2481"/>
      <c r="M2481"/>
      <c r="N2481"/>
      <c r="O2481"/>
      <c r="T2481" s="2"/>
      <c r="V2481"/>
      <c r="W2481"/>
      <c r="X2481"/>
      <c r="AC2481" s="2"/>
      <c r="AE2481"/>
      <c r="AF2481"/>
      <c r="AG2481"/>
      <c r="AL2481" s="2"/>
      <c r="AN2481"/>
      <c r="AO2481"/>
      <c r="AP2481"/>
      <c r="AU2481" s="2"/>
      <c r="AW2481"/>
      <c r="AX2481"/>
      <c r="AY2481"/>
      <c r="BD2481" s="2"/>
      <c r="BF2481"/>
      <c r="BG2481"/>
      <c r="BH2481"/>
      <c r="BM2481" s="2"/>
      <c r="BO2481"/>
      <c r="BP2481"/>
      <c r="BQ2481"/>
      <c r="BV2481" s="2"/>
      <c r="BX2481"/>
      <c r="BY2481"/>
      <c r="BZ2481"/>
      <c r="CE2481" s="2"/>
      <c r="CG2481"/>
      <c r="CH2481"/>
      <c r="CI2481"/>
      <c r="CN2481" s="2"/>
      <c r="CP2481"/>
      <c r="CQ2481"/>
      <c r="CR2481"/>
      <c r="CW2481" s="2"/>
      <c r="CY2481"/>
      <c r="CZ2481"/>
      <c r="DA2481"/>
      <c r="DF2481" s="2"/>
      <c r="DH2481"/>
      <c r="DI2481"/>
      <c r="DJ2481"/>
      <c r="DO2481" s="2"/>
      <c r="DQ2481"/>
      <c r="DR2481"/>
      <c r="DS2481"/>
      <c r="DX2481" s="2"/>
      <c r="DZ2481"/>
      <c r="EA2481"/>
      <c r="EB2481"/>
      <c r="EG2481" s="2"/>
      <c r="EI2481"/>
      <c r="EJ2481"/>
      <c r="EK2481"/>
      <c r="EP2481" s="2"/>
      <c r="ER2481"/>
      <c r="ES2481"/>
      <c r="ET2481"/>
      <c r="EY2481" s="2"/>
      <c r="FA2481"/>
      <c r="FB2481"/>
      <c r="FC2481"/>
      <c r="FH2481" s="2"/>
      <c r="FJ2481"/>
      <c r="FK2481"/>
      <c r="FL2481"/>
      <c r="FQ2481" s="2"/>
      <c r="FS2481"/>
      <c r="FT2481"/>
      <c r="FU2481"/>
      <c r="FZ2481" s="2"/>
      <c r="GB2481"/>
      <c r="GC2481"/>
      <c r="GD2481"/>
      <c r="GI2481" s="2"/>
      <c r="GK2481"/>
      <c r="GL2481"/>
      <c r="GM2481"/>
      <c r="GR2481" s="2"/>
      <c r="GT2481"/>
      <c r="GU2481"/>
      <c r="GV2481"/>
      <c r="HA2481" s="2"/>
      <c r="HC2481"/>
      <c r="HD2481"/>
      <c r="HE2481"/>
      <c r="HJ2481"/>
      <c r="HK2481"/>
      <c r="HL2481"/>
      <c r="HM2481"/>
      <c r="HN2481"/>
      <c r="HO2481"/>
      <c r="HP2481"/>
      <c r="HQ2481"/>
      <c r="HR2481"/>
      <c r="HS2481"/>
      <c r="HT2481"/>
      <c r="HU2481"/>
      <c r="HV2481"/>
      <c r="HW2481"/>
      <c r="HX2481"/>
      <c r="HY2481"/>
      <c r="HZ2481"/>
      <c r="IA2481"/>
      <c r="IB2481"/>
      <c r="IC2481"/>
      <c r="ID2481"/>
      <c r="IE2481"/>
      <c r="IF2481"/>
      <c r="IG2481"/>
      <c r="IH2481"/>
      <c r="II2481"/>
      <c r="IJ2481"/>
      <c r="IK2481"/>
      <c r="IL2481"/>
      <c r="IM2481"/>
      <c r="IN2481"/>
      <c r="IO2481"/>
    </row>
    <row r="2482" spans="2:249" s="1" customFormat="1">
      <c r="B2482"/>
      <c r="C2482"/>
      <c r="D2482"/>
      <c r="I2482" s="2"/>
      <c r="K2482"/>
      <c r="L2482"/>
      <c r="M2482"/>
      <c r="N2482"/>
      <c r="O2482"/>
      <c r="T2482" s="2"/>
      <c r="V2482"/>
      <c r="W2482"/>
      <c r="X2482"/>
      <c r="AC2482" s="2"/>
      <c r="AE2482"/>
      <c r="AF2482"/>
      <c r="AG2482"/>
      <c r="AL2482" s="2"/>
      <c r="AN2482"/>
      <c r="AO2482"/>
      <c r="AP2482"/>
      <c r="AU2482" s="2"/>
      <c r="AW2482"/>
      <c r="AX2482"/>
      <c r="AY2482"/>
      <c r="BD2482" s="2"/>
      <c r="BF2482"/>
      <c r="BG2482"/>
      <c r="BH2482"/>
      <c r="BM2482" s="2"/>
      <c r="BO2482"/>
      <c r="BP2482"/>
      <c r="BQ2482"/>
      <c r="BV2482" s="2"/>
      <c r="BX2482"/>
      <c r="BY2482"/>
      <c r="BZ2482"/>
      <c r="CE2482" s="2"/>
      <c r="CG2482"/>
      <c r="CH2482"/>
      <c r="CI2482"/>
      <c r="CN2482" s="2"/>
      <c r="CP2482"/>
      <c r="CQ2482"/>
      <c r="CR2482"/>
      <c r="CW2482" s="2"/>
      <c r="CY2482"/>
      <c r="CZ2482"/>
      <c r="DA2482"/>
      <c r="DF2482" s="2"/>
      <c r="DH2482"/>
      <c r="DI2482"/>
      <c r="DJ2482"/>
      <c r="DO2482" s="2"/>
      <c r="DQ2482"/>
      <c r="DR2482"/>
      <c r="DS2482"/>
      <c r="DX2482" s="2"/>
      <c r="DZ2482"/>
      <c r="EA2482"/>
      <c r="EB2482"/>
      <c r="EG2482" s="2"/>
      <c r="EI2482"/>
      <c r="EJ2482"/>
      <c r="EK2482"/>
      <c r="EP2482" s="2"/>
      <c r="ER2482"/>
      <c r="ES2482"/>
      <c r="ET2482"/>
      <c r="EY2482" s="2"/>
      <c r="FA2482"/>
      <c r="FB2482"/>
      <c r="FC2482"/>
      <c r="FH2482" s="2"/>
      <c r="FJ2482"/>
      <c r="FK2482"/>
      <c r="FL2482"/>
      <c r="FQ2482" s="2"/>
      <c r="FS2482"/>
      <c r="FT2482"/>
      <c r="FU2482"/>
      <c r="FZ2482" s="2"/>
      <c r="GB2482"/>
      <c r="GC2482"/>
      <c r="GD2482"/>
      <c r="GI2482" s="2"/>
      <c r="GK2482"/>
      <c r="GL2482"/>
      <c r="GM2482"/>
      <c r="GR2482" s="2"/>
      <c r="GT2482"/>
      <c r="GU2482"/>
      <c r="GV2482"/>
      <c r="HA2482" s="2"/>
      <c r="HC2482"/>
      <c r="HD2482"/>
      <c r="HE2482"/>
      <c r="HJ2482"/>
      <c r="HK2482"/>
      <c r="HL2482"/>
      <c r="HM2482"/>
      <c r="HN2482"/>
      <c r="HO2482"/>
      <c r="HP2482"/>
      <c r="HQ2482"/>
      <c r="HR2482"/>
      <c r="HS2482"/>
      <c r="HT2482"/>
      <c r="HU2482"/>
      <c r="HV2482"/>
      <c r="HW2482"/>
      <c r="HX2482"/>
      <c r="HY2482"/>
      <c r="HZ2482"/>
      <c r="IA2482"/>
      <c r="IB2482"/>
      <c r="IC2482"/>
      <c r="ID2482"/>
      <c r="IE2482"/>
      <c r="IF2482"/>
      <c r="IG2482"/>
      <c r="IH2482"/>
      <c r="II2482"/>
      <c r="IJ2482"/>
      <c r="IK2482"/>
      <c r="IL2482"/>
      <c r="IM2482"/>
      <c r="IN2482"/>
      <c r="IO2482"/>
    </row>
    <row r="2483" spans="2:249" s="1" customFormat="1">
      <c r="B2483"/>
      <c r="C2483"/>
      <c r="D2483"/>
      <c r="I2483" s="2"/>
      <c r="K2483"/>
      <c r="L2483"/>
      <c r="M2483"/>
      <c r="N2483"/>
      <c r="O2483"/>
      <c r="T2483" s="2"/>
      <c r="V2483"/>
      <c r="W2483"/>
      <c r="X2483"/>
      <c r="AC2483" s="2"/>
      <c r="AE2483"/>
      <c r="AF2483"/>
      <c r="AG2483"/>
      <c r="AL2483" s="2"/>
      <c r="AN2483"/>
      <c r="AO2483"/>
      <c r="AP2483"/>
      <c r="AU2483" s="2"/>
      <c r="AW2483"/>
      <c r="AX2483"/>
      <c r="AY2483"/>
      <c r="BD2483" s="2"/>
      <c r="BF2483"/>
      <c r="BG2483"/>
      <c r="BH2483"/>
      <c r="BM2483" s="2"/>
      <c r="BO2483"/>
      <c r="BP2483"/>
      <c r="BQ2483"/>
      <c r="BV2483" s="2"/>
      <c r="BX2483"/>
      <c r="BY2483"/>
      <c r="BZ2483"/>
      <c r="CE2483" s="2"/>
      <c r="CG2483"/>
      <c r="CH2483"/>
      <c r="CI2483"/>
      <c r="CN2483" s="2"/>
      <c r="CP2483"/>
      <c r="CQ2483"/>
      <c r="CR2483"/>
      <c r="CW2483" s="2"/>
      <c r="CY2483"/>
      <c r="CZ2483"/>
      <c r="DA2483"/>
      <c r="DF2483" s="2"/>
      <c r="DH2483"/>
      <c r="DI2483"/>
      <c r="DJ2483"/>
      <c r="DO2483" s="2"/>
      <c r="DQ2483"/>
      <c r="DR2483"/>
      <c r="DS2483"/>
      <c r="DX2483" s="2"/>
      <c r="DZ2483"/>
      <c r="EA2483"/>
      <c r="EB2483"/>
      <c r="EG2483" s="2"/>
      <c r="EI2483"/>
      <c r="EJ2483"/>
      <c r="EK2483"/>
      <c r="EP2483" s="2"/>
      <c r="ER2483"/>
      <c r="ES2483"/>
      <c r="ET2483"/>
      <c r="EY2483" s="2"/>
      <c r="FA2483"/>
      <c r="FB2483"/>
      <c r="FC2483"/>
      <c r="FH2483" s="2"/>
      <c r="FJ2483"/>
      <c r="FK2483"/>
      <c r="FL2483"/>
      <c r="FQ2483" s="2"/>
      <c r="FS2483"/>
      <c r="FT2483"/>
      <c r="FU2483"/>
      <c r="FZ2483" s="2"/>
      <c r="GB2483"/>
      <c r="GC2483"/>
      <c r="GD2483"/>
      <c r="GI2483" s="2"/>
      <c r="GK2483"/>
      <c r="GL2483"/>
      <c r="GM2483"/>
      <c r="GR2483" s="2"/>
      <c r="GT2483"/>
      <c r="GU2483"/>
      <c r="GV2483"/>
      <c r="HA2483" s="2"/>
      <c r="HC2483"/>
      <c r="HD2483"/>
      <c r="HE2483"/>
      <c r="HJ2483"/>
      <c r="HK2483"/>
      <c r="HL2483"/>
      <c r="HM2483"/>
      <c r="HN2483"/>
      <c r="HO2483"/>
      <c r="HP2483"/>
      <c r="HQ2483"/>
      <c r="HR2483"/>
      <c r="HS2483"/>
      <c r="HT2483"/>
      <c r="HU2483"/>
      <c r="HV2483"/>
      <c r="HW2483"/>
      <c r="HX2483"/>
      <c r="HY2483"/>
      <c r="HZ2483"/>
      <c r="IA2483"/>
      <c r="IB2483"/>
      <c r="IC2483"/>
      <c r="ID2483"/>
      <c r="IE2483"/>
      <c r="IF2483"/>
      <c r="IG2483"/>
      <c r="IH2483"/>
      <c r="II2483"/>
      <c r="IJ2483"/>
      <c r="IK2483"/>
      <c r="IL2483"/>
      <c r="IM2483"/>
      <c r="IN2483"/>
      <c r="IO2483"/>
    </row>
    <row r="2484" spans="2:249" s="1" customFormat="1">
      <c r="B2484"/>
      <c r="C2484"/>
      <c r="D2484"/>
      <c r="I2484" s="2"/>
      <c r="K2484"/>
      <c r="L2484"/>
      <c r="M2484"/>
      <c r="N2484"/>
      <c r="O2484"/>
      <c r="T2484" s="2"/>
      <c r="V2484"/>
      <c r="W2484"/>
      <c r="X2484"/>
      <c r="AC2484" s="2"/>
      <c r="AE2484"/>
      <c r="AF2484"/>
      <c r="AG2484"/>
      <c r="AL2484" s="2"/>
      <c r="AN2484"/>
      <c r="AO2484"/>
      <c r="AP2484"/>
      <c r="AU2484" s="2"/>
      <c r="AW2484"/>
      <c r="AX2484"/>
      <c r="AY2484"/>
      <c r="BD2484" s="2"/>
      <c r="BF2484"/>
      <c r="BG2484"/>
      <c r="BH2484"/>
      <c r="BM2484" s="2"/>
      <c r="BO2484"/>
      <c r="BP2484"/>
      <c r="BQ2484"/>
      <c r="BV2484" s="2"/>
      <c r="BX2484"/>
      <c r="BY2484"/>
      <c r="BZ2484"/>
      <c r="CE2484" s="2"/>
      <c r="CG2484"/>
      <c r="CH2484"/>
      <c r="CI2484"/>
      <c r="CN2484" s="2"/>
      <c r="CP2484"/>
      <c r="CQ2484"/>
      <c r="CR2484"/>
      <c r="CW2484" s="2"/>
      <c r="CY2484"/>
      <c r="CZ2484"/>
      <c r="DA2484"/>
      <c r="DF2484" s="2"/>
      <c r="DH2484"/>
      <c r="DI2484"/>
      <c r="DJ2484"/>
      <c r="DO2484" s="2"/>
      <c r="DQ2484"/>
      <c r="DR2484"/>
      <c r="DS2484"/>
      <c r="DX2484" s="2"/>
      <c r="DZ2484"/>
      <c r="EA2484"/>
      <c r="EB2484"/>
      <c r="EG2484" s="2"/>
      <c r="EI2484"/>
      <c r="EJ2484"/>
      <c r="EK2484"/>
      <c r="EP2484" s="2"/>
      <c r="ER2484"/>
      <c r="ES2484"/>
      <c r="ET2484"/>
      <c r="EY2484" s="2"/>
      <c r="FA2484"/>
      <c r="FB2484"/>
      <c r="FC2484"/>
      <c r="FH2484" s="2"/>
      <c r="FJ2484"/>
      <c r="FK2484"/>
      <c r="FL2484"/>
      <c r="FQ2484" s="2"/>
      <c r="FS2484"/>
      <c r="FT2484"/>
      <c r="FU2484"/>
      <c r="FZ2484" s="2"/>
      <c r="GB2484"/>
      <c r="GC2484"/>
      <c r="GD2484"/>
      <c r="GI2484" s="2"/>
      <c r="GK2484"/>
      <c r="GL2484"/>
      <c r="GM2484"/>
      <c r="GR2484" s="2"/>
      <c r="GT2484"/>
      <c r="GU2484"/>
      <c r="GV2484"/>
      <c r="HA2484" s="2"/>
      <c r="HC2484"/>
      <c r="HD2484"/>
      <c r="HE2484"/>
      <c r="HJ2484"/>
      <c r="HK2484"/>
      <c r="HL2484"/>
      <c r="HM2484"/>
      <c r="HN2484"/>
      <c r="HO2484"/>
      <c r="HP2484"/>
      <c r="HQ2484"/>
      <c r="HR2484"/>
      <c r="HS2484"/>
      <c r="HT2484"/>
      <c r="HU2484"/>
      <c r="HV2484"/>
      <c r="HW2484"/>
      <c r="HX2484"/>
      <c r="HY2484"/>
      <c r="HZ2484"/>
      <c r="IA2484"/>
      <c r="IB2484"/>
      <c r="IC2484"/>
      <c r="ID2484"/>
      <c r="IE2484"/>
      <c r="IF2484"/>
      <c r="IG2484"/>
      <c r="IH2484"/>
      <c r="II2484"/>
      <c r="IJ2484"/>
      <c r="IK2484"/>
      <c r="IL2484"/>
      <c r="IM2484"/>
      <c r="IN2484"/>
      <c r="IO2484"/>
    </row>
    <row r="2485" spans="2:249" s="1" customFormat="1">
      <c r="B2485"/>
      <c r="C2485"/>
      <c r="D2485"/>
      <c r="I2485" s="2"/>
      <c r="K2485"/>
      <c r="L2485"/>
      <c r="M2485"/>
      <c r="N2485"/>
      <c r="O2485"/>
      <c r="T2485" s="2"/>
      <c r="V2485"/>
      <c r="W2485"/>
      <c r="X2485"/>
      <c r="AC2485" s="2"/>
      <c r="AE2485"/>
      <c r="AF2485"/>
      <c r="AG2485"/>
      <c r="AL2485" s="2"/>
      <c r="AN2485"/>
      <c r="AO2485"/>
      <c r="AP2485"/>
      <c r="AU2485" s="2"/>
      <c r="AW2485"/>
      <c r="AX2485"/>
      <c r="AY2485"/>
      <c r="BD2485" s="2"/>
      <c r="BF2485"/>
      <c r="BG2485"/>
      <c r="BH2485"/>
      <c r="BM2485" s="2"/>
      <c r="BO2485"/>
      <c r="BP2485"/>
      <c r="BQ2485"/>
      <c r="BV2485" s="2"/>
      <c r="BX2485"/>
      <c r="BY2485"/>
      <c r="BZ2485"/>
      <c r="CE2485" s="2"/>
      <c r="CG2485"/>
      <c r="CH2485"/>
      <c r="CI2485"/>
      <c r="CN2485" s="2"/>
      <c r="CP2485"/>
      <c r="CQ2485"/>
      <c r="CR2485"/>
      <c r="CW2485" s="2"/>
      <c r="CY2485"/>
      <c r="CZ2485"/>
      <c r="DA2485"/>
      <c r="DF2485" s="2"/>
      <c r="DH2485"/>
      <c r="DI2485"/>
      <c r="DJ2485"/>
      <c r="DO2485" s="2"/>
      <c r="DQ2485"/>
      <c r="DR2485"/>
      <c r="DS2485"/>
      <c r="DX2485" s="2"/>
      <c r="DZ2485"/>
      <c r="EA2485"/>
      <c r="EB2485"/>
      <c r="EG2485" s="2"/>
      <c r="EI2485"/>
      <c r="EJ2485"/>
      <c r="EK2485"/>
      <c r="EP2485" s="2"/>
      <c r="ER2485"/>
      <c r="ES2485"/>
      <c r="ET2485"/>
      <c r="EY2485" s="2"/>
      <c r="FA2485"/>
      <c r="FB2485"/>
      <c r="FC2485"/>
      <c r="FH2485" s="2"/>
      <c r="FJ2485"/>
      <c r="FK2485"/>
      <c r="FL2485"/>
      <c r="FQ2485" s="2"/>
      <c r="FS2485"/>
      <c r="FT2485"/>
      <c r="FU2485"/>
      <c r="FZ2485" s="2"/>
      <c r="GB2485"/>
      <c r="GC2485"/>
      <c r="GD2485"/>
      <c r="GI2485" s="2"/>
      <c r="GK2485"/>
      <c r="GL2485"/>
      <c r="GM2485"/>
      <c r="GR2485" s="2"/>
      <c r="GT2485"/>
      <c r="GU2485"/>
      <c r="GV2485"/>
      <c r="HA2485" s="2"/>
      <c r="HC2485"/>
      <c r="HD2485"/>
      <c r="HE2485"/>
      <c r="HJ2485"/>
      <c r="HK2485"/>
      <c r="HL2485"/>
      <c r="HM2485"/>
      <c r="HN2485"/>
      <c r="HO2485"/>
      <c r="HP2485"/>
      <c r="HQ2485"/>
      <c r="HR2485"/>
      <c r="HS2485"/>
      <c r="HT2485"/>
      <c r="HU2485"/>
      <c r="HV2485"/>
      <c r="HW2485"/>
      <c r="HX2485"/>
      <c r="HY2485"/>
      <c r="HZ2485"/>
      <c r="IA2485"/>
      <c r="IB2485"/>
      <c r="IC2485"/>
      <c r="ID2485"/>
      <c r="IE2485"/>
      <c r="IF2485"/>
      <c r="IG2485"/>
      <c r="IH2485"/>
      <c r="II2485"/>
      <c r="IJ2485"/>
      <c r="IK2485"/>
      <c r="IL2485"/>
      <c r="IM2485"/>
      <c r="IN2485"/>
      <c r="IO2485"/>
    </row>
    <row r="2486" spans="2:249" s="1" customFormat="1">
      <c r="B2486"/>
      <c r="C2486"/>
      <c r="D2486"/>
      <c r="I2486" s="2"/>
      <c r="K2486"/>
      <c r="L2486"/>
      <c r="M2486"/>
      <c r="N2486"/>
      <c r="O2486"/>
      <c r="T2486" s="2"/>
      <c r="V2486"/>
      <c r="W2486"/>
      <c r="X2486"/>
      <c r="AC2486" s="2"/>
      <c r="AE2486"/>
      <c r="AF2486"/>
      <c r="AG2486"/>
      <c r="AL2486" s="2"/>
      <c r="AN2486"/>
      <c r="AO2486"/>
      <c r="AP2486"/>
      <c r="AU2486" s="2"/>
      <c r="AW2486"/>
      <c r="AX2486"/>
      <c r="AY2486"/>
      <c r="BD2486" s="2"/>
      <c r="BF2486"/>
      <c r="BG2486"/>
      <c r="BH2486"/>
      <c r="BM2486" s="2"/>
      <c r="BO2486"/>
      <c r="BP2486"/>
      <c r="BQ2486"/>
      <c r="BV2486" s="2"/>
      <c r="BX2486"/>
      <c r="BY2486"/>
      <c r="BZ2486"/>
      <c r="CE2486" s="2"/>
      <c r="CG2486"/>
      <c r="CH2486"/>
      <c r="CI2486"/>
      <c r="CN2486" s="2"/>
      <c r="CP2486"/>
      <c r="CQ2486"/>
      <c r="CR2486"/>
      <c r="CW2486" s="2"/>
      <c r="CY2486"/>
      <c r="CZ2486"/>
      <c r="DA2486"/>
      <c r="DF2486" s="2"/>
      <c r="DH2486"/>
      <c r="DI2486"/>
      <c r="DJ2486"/>
      <c r="DO2486" s="2"/>
      <c r="DQ2486"/>
      <c r="DR2486"/>
      <c r="DS2486"/>
      <c r="DX2486" s="2"/>
      <c r="DZ2486"/>
      <c r="EA2486"/>
      <c r="EB2486"/>
      <c r="EG2486" s="2"/>
      <c r="EI2486"/>
      <c r="EJ2486"/>
      <c r="EK2486"/>
      <c r="EP2486" s="2"/>
      <c r="ER2486"/>
      <c r="ES2486"/>
      <c r="ET2486"/>
      <c r="EY2486" s="2"/>
      <c r="FA2486"/>
      <c r="FB2486"/>
      <c r="FC2486"/>
      <c r="FH2486" s="2"/>
      <c r="FJ2486"/>
      <c r="FK2486"/>
      <c r="FL2486"/>
      <c r="FQ2486" s="2"/>
      <c r="FS2486"/>
      <c r="FT2486"/>
      <c r="FU2486"/>
      <c r="FZ2486" s="2"/>
      <c r="GB2486"/>
      <c r="GC2486"/>
      <c r="GD2486"/>
      <c r="GI2486" s="2"/>
      <c r="GK2486"/>
      <c r="GL2486"/>
      <c r="GM2486"/>
      <c r="GR2486" s="2"/>
      <c r="GT2486"/>
      <c r="GU2486"/>
      <c r="GV2486"/>
      <c r="HA2486" s="2"/>
      <c r="HC2486"/>
      <c r="HD2486"/>
      <c r="HE2486"/>
      <c r="HJ2486"/>
      <c r="HK2486"/>
      <c r="HL2486"/>
      <c r="HM2486"/>
      <c r="HN2486"/>
      <c r="HO2486"/>
      <c r="HP2486"/>
      <c r="HQ2486"/>
      <c r="HR2486"/>
      <c r="HS2486"/>
      <c r="HT2486"/>
      <c r="HU2486"/>
      <c r="HV2486"/>
      <c r="HW2486"/>
      <c r="HX2486"/>
      <c r="HY2486"/>
      <c r="HZ2486"/>
      <c r="IA2486"/>
      <c r="IB2486"/>
      <c r="IC2486"/>
      <c r="ID2486"/>
      <c r="IE2486"/>
      <c r="IF2486"/>
      <c r="IG2486"/>
      <c r="IH2486"/>
      <c r="II2486"/>
      <c r="IJ2486"/>
      <c r="IK2486"/>
      <c r="IL2486"/>
      <c r="IM2486"/>
      <c r="IN2486"/>
      <c r="IO2486"/>
    </row>
    <row r="2487" spans="2:249" s="1" customFormat="1">
      <c r="B2487"/>
      <c r="C2487"/>
      <c r="D2487"/>
      <c r="I2487" s="2"/>
      <c r="K2487"/>
      <c r="L2487"/>
      <c r="M2487"/>
      <c r="N2487"/>
      <c r="O2487"/>
      <c r="T2487" s="2"/>
      <c r="V2487"/>
      <c r="W2487"/>
      <c r="X2487"/>
      <c r="AC2487" s="2"/>
      <c r="AE2487"/>
      <c r="AF2487"/>
      <c r="AG2487"/>
      <c r="AL2487" s="2"/>
      <c r="AN2487"/>
      <c r="AO2487"/>
      <c r="AP2487"/>
      <c r="AU2487" s="2"/>
      <c r="AW2487"/>
      <c r="AX2487"/>
      <c r="AY2487"/>
      <c r="BD2487" s="2"/>
      <c r="BF2487"/>
      <c r="BG2487"/>
      <c r="BH2487"/>
      <c r="BM2487" s="2"/>
      <c r="BO2487"/>
      <c r="BP2487"/>
      <c r="BQ2487"/>
      <c r="BV2487" s="2"/>
      <c r="BX2487"/>
      <c r="BY2487"/>
      <c r="BZ2487"/>
      <c r="CE2487" s="2"/>
      <c r="CG2487"/>
      <c r="CH2487"/>
      <c r="CI2487"/>
      <c r="CN2487" s="2"/>
      <c r="CP2487"/>
      <c r="CQ2487"/>
      <c r="CR2487"/>
      <c r="CW2487" s="2"/>
      <c r="CY2487"/>
      <c r="CZ2487"/>
      <c r="DA2487"/>
      <c r="DF2487" s="2"/>
      <c r="DH2487"/>
      <c r="DI2487"/>
      <c r="DJ2487"/>
      <c r="DO2487" s="2"/>
      <c r="DQ2487"/>
      <c r="DR2487"/>
      <c r="DS2487"/>
      <c r="DX2487" s="2"/>
      <c r="DZ2487"/>
      <c r="EA2487"/>
      <c r="EB2487"/>
      <c r="EG2487" s="2"/>
      <c r="EI2487"/>
      <c r="EJ2487"/>
      <c r="EK2487"/>
      <c r="EP2487" s="2"/>
      <c r="ER2487"/>
      <c r="ES2487"/>
      <c r="ET2487"/>
      <c r="EY2487" s="2"/>
      <c r="FA2487"/>
      <c r="FB2487"/>
      <c r="FC2487"/>
      <c r="FH2487" s="2"/>
      <c r="FJ2487"/>
      <c r="FK2487"/>
      <c r="FL2487"/>
      <c r="FQ2487" s="2"/>
      <c r="FS2487"/>
      <c r="FT2487"/>
      <c r="FU2487"/>
      <c r="FZ2487" s="2"/>
      <c r="GB2487"/>
      <c r="GC2487"/>
      <c r="GD2487"/>
      <c r="GI2487" s="2"/>
      <c r="GK2487"/>
      <c r="GL2487"/>
      <c r="GM2487"/>
      <c r="GR2487" s="2"/>
      <c r="GT2487"/>
      <c r="GU2487"/>
      <c r="GV2487"/>
      <c r="HA2487" s="2"/>
      <c r="HC2487"/>
      <c r="HD2487"/>
      <c r="HE2487"/>
      <c r="HJ2487"/>
      <c r="HK2487"/>
      <c r="HL2487"/>
      <c r="HM2487"/>
      <c r="HN2487"/>
      <c r="HO2487"/>
      <c r="HP2487"/>
      <c r="HQ2487"/>
      <c r="HR2487"/>
      <c r="HS2487"/>
      <c r="HT2487"/>
      <c r="HU2487"/>
      <c r="HV2487"/>
      <c r="HW2487"/>
      <c r="HX2487"/>
      <c r="HY2487"/>
      <c r="HZ2487"/>
      <c r="IA2487"/>
      <c r="IB2487"/>
      <c r="IC2487"/>
      <c r="ID2487"/>
      <c r="IE2487"/>
      <c r="IF2487"/>
      <c r="IG2487"/>
      <c r="IH2487"/>
      <c r="II2487"/>
      <c r="IJ2487"/>
      <c r="IK2487"/>
      <c r="IL2487"/>
      <c r="IM2487"/>
      <c r="IN2487"/>
      <c r="IO2487"/>
    </row>
    <row r="2488" spans="2:249" s="1" customFormat="1">
      <c r="B2488"/>
      <c r="C2488"/>
      <c r="D2488"/>
      <c r="I2488" s="2"/>
      <c r="K2488"/>
      <c r="L2488"/>
      <c r="M2488"/>
      <c r="N2488"/>
      <c r="O2488"/>
      <c r="T2488" s="2"/>
      <c r="V2488"/>
      <c r="W2488"/>
      <c r="X2488"/>
      <c r="AC2488" s="2"/>
      <c r="AE2488"/>
      <c r="AF2488"/>
      <c r="AG2488"/>
      <c r="AL2488" s="2"/>
      <c r="AN2488"/>
      <c r="AO2488"/>
      <c r="AP2488"/>
      <c r="AU2488" s="2"/>
      <c r="AW2488"/>
      <c r="AX2488"/>
      <c r="AY2488"/>
      <c r="BD2488" s="2"/>
      <c r="BF2488"/>
      <c r="BG2488"/>
      <c r="BH2488"/>
      <c r="BM2488" s="2"/>
      <c r="BO2488"/>
      <c r="BP2488"/>
      <c r="BQ2488"/>
      <c r="BV2488" s="2"/>
      <c r="BX2488"/>
      <c r="BY2488"/>
      <c r="BZ2488"/>
      <c r="CE2488" s="2"/>
      <c r="CG2488"/>
      <c r="CH2488"/>
      <c r="CI2488"/>
      <c r="CN2488" s="2"/>
      <c r="CP2488"/>
      <c r="CQ2488"/>
      <c r="CR2488"/>
      <c r="CW2488" s="2"/>
      <c r="CY2488"/>
      <c r="CZ2488"/>
      <c r="DA2488"/>
      <c r="DF2488" s="2"/>
      <c r="DH2488"/>
      <c r="DI2488"/>
      <c r="DJ2488"/>
      <c r="DO2488" s="2"/>
      <c r="DQ2488"/>
      <c r="DR2488"/>
      <c r="DS2488"/>
      <c r="DX2488" s="2"/>
      <c r="DZ2488"/>
      <c r="EA2488"/>
      <c r="EB2488"/>
      <c r="EG2488" s="2"/>
      <c r="EI2488"/>
      <c r="EJ2488"/>
      <c r="EK2488"/>
      <c r="EP2488" s="2"/>
      <c r="ER2488"/>
      <c r="ES2488"/>
      <c r="ET2488"/>
      <c r="EY2488" s="2"/>
      <c r="FA2488"/>
      <c r="FB2488"/>
      <c r="FC2488"/>
      <c r="FH2488" s="2"/>
      <c r="FJ2488"/>
      <c r="FK2488"/>
      <c r="FL2488"/>
      <c r="FQ2488" s="2"/>
      <c r="FS2488"/>
      <c r="FT2488"/>
      <c r="FU2488"/>
      <c r="FZ2488" s="2"/>
      <c r="GB2488"/>
      <c r="GC2488"/>
      <c r="GD2488"/>
      <c r="GI2488" s="2"/>
      <c r="GK2488"/>
      <c r="GL2488"/>
      <c r="GM2488"/>
      <c r="GR2488" s="2"/>
      <c r="GT2488"/>
      <c r="GU2488"/>
      <c r="GV2488"/>
      <c r="HA2488" s="2"/>
      <c r="HC2488"/>
      <c r="HD2488"/>
      <c r="HE2488"/>
      <c r="HJ2488"/>
      <c r="HK2488"/>
      <c r="HL2488"/>
      <c r="HM2488"/>
      <c r="HN2488"/>
      <c r="HO2488"/>
      <c r="HP2488"/>
      <c r="HQ2488"/>
      <c r="HR2488"/>
      <c r="HS2488"/>
      <c r="HT2488"/>
      <c r="HU2488"/>
      <c r="HV2488"/>
      <c r="HW2488"/>
      <c r="HX2488"/>
      <c r="HY2488"/>
      <c r="HZ2488"/>
      <c r="IA2488"/>
      <c r="IB2488"/>
      <c r="IC2488"/>
      <c r="ID2488"/>
      <c r="IE2488"/>
      <c r="IF2488"/>
      <c r="IG2488"/>
      <c r="IH2488"/>
      <c r="II2488"/>
      <c r="IJ2488"/>
      <c r="IK2488"/>
      <c r="IL2488"/>
      <c r="IM2488"/>
      <c r="IN2488"/>
      <c r="IO2488"/>
    </row>
    <row r="2489" spans="2:249" s="1" customFormat="1">
      <c r="B2489"/>
      <c r="C2489"/>
      <c r="D2489"/>
      <c r="I2489" s="2"/>
      <c r="K2489"/>
      <c r="L2489"/>
      <c r="M2489"/>
      <c r="N2489"/>
      <c r="O2489"/>
      <c r="T2489" s="2"/>
      <c r="V2489"/>
      <c r="W2489"/>
      <c r="X2489"/>
      <c r="AC2489" s="2"/>
      <c r="AE2489"/>
      <c r="AF2489"/>
      <c r="AG2489"/>
      <c r="AL2489" s="2"/>
      <c r="AN2489"/>
      <c r="AO2489"/>
      <c r="AP2489"/>
      <c r="AU2489" s="2"/>
      <c r="AW2489"/>
      <c r="AX2489"/>
      <c r="AY2489"/>
      <c r="BD2489" s="2"/>
      <c r="BF2489"/>
      <c r="BG2489"/>
      <c r="BH2489"/>
      <c r="BM2489" s="2"/>
      <c r="BO2489"/>
      <c r="BP2489"/>
      <c r="BQ2489"/>
      <c r="BV2489" s="2"/>
      <c r="BX2489"/>
      <c r="BY2489"/>
      <c r="BZ2489"/>
      <c r="CE2489" s="2"/>
      <c r="CG2489"/>
      <c r="CH2489"/>
      <c r="CI2489"/>
      <c r="CN2489" s="2"/>
      <c r="CP2489"/>
      <c r="CQ2489"/>
      <c r="CR2489"/>
      <c r="CW2489" s="2"/>
      <c r="CY2489"/>
      <c r="CZ2489"/>
      <c r="DA2489"/>
      <c r="DF2489" s="2"/>
      <c r="DH2489"/>
      <c r="DI2489"/>
      <c r="DJ2489"/>
      <c r="DO2489" s="2"/>
      <c r="DQ2489"/>
      <c r="DR2489"/>
      <c r="DS2489"/>
      <c r="DX2489" s="2"/>
      <c r="DZ2489"/>
      <c r="EA2489"/>
      <c r="EB2489"/>
      <c r="EG2489" s="2"/>
      <c r="EI2489"/>
      <c r="EJ2489"/>
      <c r="EK2489"/>
      <c r="EP2489" s="2"/>
      <c r="ER2489"/>
      <c r="ES2489"/>
      <c r="ET2489"/>
      <c r="EY2489" s="2"/>
      <c r="FA2489"/>
      <c r="FB2489"/>
      <c r="FC2489"/>
      <c r="FH2489" s="2"/>
      <c r="FJ2489"/>
      <c r="FK2489"/>
      <c r="FL2489"/>
      <c r="FQ2489" s="2"/>
      <c r="FS2489"/>
      <c r="FT2489"/>
      <c r="FU2489"/>
      <c r="FZ2489" s="2"/>
      <c r="GB2489"/>
      <c r="GC2489"/>
      <c r="GD2489"/>
      <c r="GI2489" s="2"/>
      <c r="GK2489"/>
      <c r="GL2489"/>
      <c r="GM2489"/>
      <c r="GR2489" s="2"/>
      <c r="GT2489"/>
      <c r="GU2489"/>
      <c r="GV2489"/>
      <c r="HA2489" s="2"/>
      <c r="HC2489"/>
      <c r="HD2489"/>
      <c r="HE2489"/>
      <c r="HJ2489"/>
      <c r="HK2489"/>
      <c r="HL2489"/>
      <c r="HM2489"/>
      <c r="HN2489"/>
      <c r="HO2489"/>
      <c r="HP2489"/>
      <c r="HQ2489"/>
      <c r="HR2489"/>
      <c r="HS2489"/>
      <c r="HT2489"/>
      <c r="HU2489"/>
      <c r="HV2489"/>
      <c r="HW2489"/>
      <c r="HX2489"/>
      <c r="HY2489"/>
      <c r="HZ2489"/>
      <c r="IA2489"/>
      <c r="IB2489"/>
      <c r="IC2489"/>
      <c r="ID2489"/>
      <c r="IE2489"/>
      <c r="IF2489"/>
      <c r="IG2489"/>
      <c r="IH2489"/>
      <c r="II2489"/>
      <c r="IJ2489"/>
      <c r="IK2489"/>
      <c r="IL2489"/>
      <c r="IM2489"/>
      <c r="IN2489"/>
      <c r="IO2489"/>
    </row>
    <row r="2490" spans="2:249" s="1" customFormat="1">
      <c r="B2490"/>
      <c r="C2490"/>
      <c r="D2490"/>
      <c r="I2490" s="2"/>
      <c r="K2490"/>
      <c r="L2490"/>
      <c r="M2490"/>
      <c r="N2490"/>
      <c r="O2490"/>
      <c r="T2490" s="2"/>
      <c r="V2490"/>
      <c r="W2490"/>
      <c r="X2490"/>
      <c r="AC2490" s="2"/>
      <c r="AE2490"/>
      <c r="AF2490"/>
      <c r="AG2490"/>
      <c r="AL2490" s="2"/>
      <c r="AN2490"/>
      <c r="AO2490"/>
      <c r="AP2490"/>
      <c r="AU2490" s="2"/>
      <c r="AW2490"/>
      <c r="AX2490"/>
      <c r="AY2490"/>
      <c r="BD2490" s="2"/>
      <c r="BF2490"/>
      <c r="BG2490"/>
      <c r="BH2490"/>
      <c r="BM2490" s="2"/>
      <c r="BO2490"/>
      <c r="BP2490"/>
      <c r="BQ2490"/>
      <c r="BV2490" s="2"/>
      <c r="BX2490"/>
      <c r="BY2490"/>
      <c r="BZ2490"/>
      <c r="CE2490" s="2"/>
      <c r="CG2490"/>
      <c r="CH2490"/>
      <c r="CI2490"/>
      <c r="CN2490" s="2"/>
      <c r="CP2490"/>
      <c r="CQ2490"/>
      <c r="CR2490"/>
      <c r="CW2490" s="2"/>
      <c r="CY2490"/>
      <c r="CZ2490"/>
      <c r="DA2490"/>
      <c r="DF2490" s="2"/>
      <c r="DH2490"/>
      <c r="DI2490"/>
      <c r="DJ2490"/>
      <c r="DO2490" s="2"/>
      <c r="DQ2490"/>
      <c r="DR2490"/>
      <c r="DS2490"/>
      <c r="DX2490" s="2"/>
      <c r="DZ2490"/>
      <c r="EA2490"/>
      <c r="EB2490"/>
      <c r="EG2490" s="2"/>
      <c r="EI2490"/>
      <c r="EJ2490"/>
      <c r="EK2490"/>
      <c r="EP2490" s="2"/>
      <c r="ER2490"/>
      <c r="ES2490"/>
      <c r="ET2490"/>
      <c r="EY2490" s="2"/>
      <c r="FA2490"/>
      <c r="FB2490"/>
      <c r="FC2490"/>
      <c r="FH2490" s="2"/>
      <c r="FJ2490"/>
      <c r="FK2490"/>
      <c r="FL2490"/>
      <c r="FQ2490" s="2"/>
      <c r="FS2490"/>
      <c r="FT2490"/>
      <c r="FU2490"/>
      <c r="FZ2490" s="2"/>
      <c r="GB2490"/>
      <c r="GC2490"/>
      <c r="GD2490"/>
      <c r="GI2490" s="2"/>
      <c r="GK2490"/>
      <c r="GL2490"/>
      <c r="GM2490"/>
      <c r="GR2490" s="2"/>
      <c r="GT2490"/>
      <c r="GU2490"/>
      <c r="GV2490"/>
      <c r="HA2490" s="2"/>
      <c r="HC2490"/>
      <c r="HD2490"/>
      <c r="HE2490"/>
      <c r="HJ2490"/>
      <c r="HK2490"/>
      <c r="HL2490"/>
      <c r="HM2490"/>
      <c r="HN2490"/>
      <c r="HO2490"/>
      <c r="HP2490"/>
      <c r="HQ2490"/>
      <c r="HR2490"/>
      <c r="HS2490"/>
      <c r="HT2490"/>
      <c r="HU2490"/>
      <c r="HV2490"/>
      <c r="HW2490"/>
      <c r="HX2490"/>
      <c r="HY2490"/>
      <c r="HZ2490"/>
      <c r="IA2490"/>
      <c r="IB2490"/>
      <c r="IC2490"/>
      <c r="ID2490"/>
      <c r="IE2490"/>
      <c r="IF2490"/>
      <c r="IG2490"/>
      <c r="IH2490"/>
      <c r="II2490"/>
      <c r="IJ2490"/>
      <c r="IK2490"/>
      <c r="IL2490"/>
      <c r="IM2490"/>
      <c r="IN2490"/>
      <c r="IO2490"/>
    </row>
    <row r="2491" spans="2:249" s="1" customFormat="1">
      <c r="B2491"/>
      <c r="C2491"/>
      <c r="D2491"/>
      <c r="I2491" s="2"/>
      <c r="K2491"/>
      <c r="L2491"/>
      <c r="M2491"/>
      <c r="N2491"/>
      <c r="O2491"/>
      <c r="T2491" s="2"/>
      <c r="V2491"/>
      <c r="W2491"/>
      <c r="X2491"/>
      <c r="AC2491" s="2"/>
      <c r="AE2491"/>
      <c r="AF2491"/>
      <c r="AG2491"/>
      <c r="AL2491" s="2"/>
      <c r="AN2491"/>
      <c r="AO2491"/>
      <c r="AP2491"/>
      <c r="AU2491" s="2"/>
      <c r="AW2491"/>
      <c r="AX2491"/>
      <c r="AY2491"/>
      <c r="BD2491" s="2"/>
      <c r="BF2491"/>
      <c r="BG2491"/>
      <c r="BH2491"/>
      <c r="BM2491" s="2"/>
      <c r="BO2491"/>
      <c r="BP2491"/>
      <c r="BQ2491"/>
      <c r="BV2491" s="2"/>
      <c r="BX2491"/>
      <c r="BY2491"/>
      <c r="BZ2491"/>
      <c r="CE2491" s="2"/>
      <c r="CG2491"/>
      <c r="CH2491"/>
      <c r="CI2491"/>
      <c r="CN2491" s="2"/>
      <c r="CP2491"/>
      <c r="CQ2491"/>
      <c r="CR2491"/>
      <c r="CW2491" s="2"/>
      <c r="CY2491"/>
      <c r="CZ2491"/>
      <c r="DA2491"/>
      <c r="DF2491" s="2"/>
      <c r="DH2491"/>
      <c r="DI2491"/>
      <c r="DJ2491"/>
      <c r="DO2491" s="2"/>
      <c r="DQ2491"/>
      <c r="DR2491"/>
      <c r="DS2491"/>
      <c r="DX2491" s="2"/>
      <c r="DZ2491"/>
      <c r="EA2491"/>
      <c r="EB2491"/>
      <c r="EG2491" s="2"/>
      <c r="EI2491"/>
      <c r="EJ2491"/>
      <c r="EK2491"/>
      <c r="EP2491" s="2"/>
      <c r="ER2491"/>
      <c r="ES2491"/>
      <c r="ET2491"/>
      <c r="EY2491" s="2"/>
      <c r="FA2491"/>
      <c r="FB2491"/>
      <c r="FC2491"/>
      <c r="FH2491" s="2"/>
      <c r="FJ2491"/>
      <c r="FK2491"/>
      <c r="FL2491"/>
      <c r="FQ2491" s="2"/>
      <c r="FS2491"/>
      <c r="FT2491"/>
      <c r="FU2491"/>
      <c r="FZ2491" s="2"/>
      <c r="GB2491"/>
      <c r="GC2491"/>
      <c r="GD2491"/>
      <c r="GI2491" s="2"/>
      <c r="GK2491"/>
      <c r="GL2491"/>
      <c r="GM2491"/>
      <c r="GR2491" s="2"/>
      <c r="GT2491"/>
      <c r="GU2491"/>
      <c r="GV2491"/>
      <c r="HA2491" s="2"/>
      <c r="HC2491"/>
      <c r="HD2491"/>
      <c r="HE2491"/>
      <c r="HJ2491"/>
      <c r="HK2491"/>
      <c r="HL2491"/>
      <c r="HM2491"/>
      <c r="HN2491"/>
      <c r="HO2491"/>
      <c r="HP2491"/>
      <c r="HQ2491"/>
      <c r="HR2491"/>
      <c r="HS2491"/>
      <c r="HT2491"/>
      <c r="HU2491"/>
      <c r="HV2491"/>
      <c r="HW2491"/>
      <c r="HX2491"/>
      <c r="HY2491"/>
      <c r="HZ2491"/>
      <c r="IA2491"/>
      <c r="IB2491"/>
      <c r="IC2491"/>
      <c r="ID2491"/>
      <c r="IE2491"/>
      <c r="IF2491"/>
      <c r="IG2491"/>
      <c r="IH2491"/>
      <c r="II2491"/>
      <c r="IJ2491"/>
      <c r="IK2491"/>
      <c r="IL2491"/>
      <c r="IM2491"/>
      <c r="IN2491"/>
      <c r="IO2491"/>
    </row>
    <row r="2492" spans="2:249" s="1" customFormat="1">
      <c r="B2492"/>
      <c r="C2492"/>
      <c r="D2492"/>
      <c r="I2492" s="2"/>
      <c r="K2492"/>
      <c r="L2492"/>
      <c r="M2492"/>
      <c r="N2492"/>
      <c r="O2492"/>
      <c r="T2492" s="2"/>
      <c r="V2492"/>
      <c r="W2492"/>
      <c r="X2492"/>
      <c r="AC2492" s="2"/>
      <c r="AE2492"/>
      <c r="AF2492"/>
      <c r="AG2492"/>
      <c r="AL2492" s="2"/>
      <c r="AN2492"/>
      <c r="AO2492"/>
      <c r="AP2492"/>
      <c r="AU2492" s="2"/>
      <c r="AW2492"/>
      <c r="AX2492"/>
      <c r="AY2492"/>
      <c r="BD2492" s="2"/>
      <c r="BF2492"/>
      <c r="BG2492"/>
      <c r="BH2492"/>
      <c r="BM2492" s="2"/>
      <c r="BO2492"/>
      <c r="BP2492"/>
      <c r="BQ2492"/>
      <c r="BV2492" s="2"/>
      <c r="BX2492"/>
      <c r="BY2492"/>
      <c r="BZ2492"/>
      <c r="CE2492" s="2"/>
      <c r="CG2492"/>
      <c r="CH2492"/>
      <c r="CI2492"/>
      <c r="CN2492" s="2"/>
      <c r="CP2492"/>
      <c r="CQ2492"/>
      <c r="CR2492"/>
      <c r="CW2492" s="2"/>
      <c r="CY2492"/>
      <c r="CZ2492"/>
      <c r="DA2492"/>
      <c r="DF2492" s="2"/>
      <c r="DH2492"/>
      <c r="DI2492"/>
      <c r="DJ2492"/>
      <c r="DO2492" s="2"/>
      <c r="DQ2492"/>
      <c r="DR2492"/>
      <c r="DS2492"/>
      <c r="DX2492" s="2"/>
      <c r="DZ2492"/>
      <c r="EA2492"/>
      <c r="EB2492"/>
      <c r="EG2492" s="2"/>
      <c r="EI2492"/>
      <c r="EJ2492"/>
      <c r="EK2492"/>
      <c r="EP2492" s="2"/>
      <c r="ER2492"/>
      <c r="ES2492"/>
      <c r="ET2492"/>
      <c r="EY2492" s="2"/>
      <c r="FA2492"/>
      <c r="FB2492"/>
      <c r="FC2492"/>
      <c r="FH2492" s="2"/>
      <c r="FJ2492"/>
      <c r="FK2492"/>
      <c r="FL2492"/>
      <c r="FQ2492" s="2"/>
      <c r="FS2492"/>
      <c r="FT2492"/>
      <c r="FU2492"/>
      <c r="FZ2492" s="2"/>
      <c r="GB2492"/>
      <c r="GC2492"/>
      <c r="GD2492"/>
      <c r="GI2492" s="2"/>
      <c r="GK2492"/>
      <c r="GL2492"/>
      <c r="GM2492"/>
      <c r="GR2492" s="2"/>
      <c r="GT2492"/>
      <c r="GU2492"/>
      <c r="GV2492"/>
      <c r="HA2492" s="2"/>
      <c r="HC2492"/>
      <c r="HD2492"/>
      <c r="HE2492"/>
      <c r="HJ2492"/>
      <c r="HK2492"/>
      <c r="HL2492"/>
      <c r="HM2492"/>
      <c r="HN2492"/>
      <c r="HO2492"/>
      <c r="HP2492"/>
      <c r="HQ2492"/>
      <c r="HR2492"/>
      <c r="HS2492"/>
      <c r="HT2492"/>
      <c r="HU2492"/>
      <c r="HV2492"/>
      <c r="HW2492"/>
      <c r="HX2492"/>
      <c r="HY2492"/>
      <c r="HZ2492"/>
      <c r="IA2492"/>
      <c r="IB2492"/>
      <c r="IC2492"/>
      <c r="ID2492"/>
      <c r="IE2492"/>
      <c r="IF2492"/>
      <c r="IG2492"/>
      <c r="IH2492"/>
      <c r="II2492"/>
      <c r="IJ2492"/>
      <c r="IK2492"/>
      <c r="IL2492"/>
      <c r="IM2492"/>
      <c r="IN2492"/>
      <c r="IO2492"/>
    </row>
    <row r="2493" spans="2:249" s="1" customFormat="1">
      <c r="B2493"/>
      <c r="C2493"/>
      <c r="D2493"/>
      <c r="I2493" s="2"/>
      <c r="K2493"/>
      <c r="L2493"/>
      <c r="M2493"/>
      <c r="N2493"/>
      <c r="O2493"/>
      <c r="T2493" s="2"/>
      <c r="V2493"/>
      <c r="W2493"/>
      <c r="X2493"/>
      <c r="AC2493" s="2"/>
      <c r="AE2493"/>
      <c r="AF2493"/>
      <c r="AG2493"/>
      <c r="AL2493" s="2"/>
      <c r="AN2493"/>
      <c r="AO2493"/>
      <c r="AP2493"/>
      <c r="AU2493" s="2"/>
      <c r="AW2493"/>
      <c r="AX2493"/>
      <c r="AY2493"/>
      <c r="BD2493" s="2"/>
      <c r="BF2493"/>
      <c r="BG2493"/>
      <c r="BH2493"/>
      <c r="BM2493" s="2"/>
      <c r="BO2493"/>
      <c r="BP2493"/>
      <c r="BQ2493"/>
      <c r="BV2493" s="2"/>
      <c r="BX2493"/>
      <c r="BY2493"/>
      <c r="BZ2493"/>
      <c r="CE2493" s="2"/>
      <c r="CG2493"/>
      <c r="CH2493"/>
      <c r="CI2493"/>
      <c r="CN2493" s="2"/>
      <c r="CP2493"/>
      <c r="CQ2493"/>
      <c r="CR2493"/>
      <c r="CW2493" s="2"/>
      <c r="CY2493"/>
      <c r="CZ2493"/>
      <c r="DA2493"/>
      <c r="DF2493" s="2"/>
      <c r="DH2493"/>
      <c r="DI2493"/>
      <c r="DJ2493"/>
      <c r="DO2493" s="2"/>
      <c r="DQ2493"/>
      <c r="DR2493"/>
      <c r="DS2493"/>
      <c r="DX2493" s="2"/>
      <c r="DZ2493"/>
      <c r="EA2493"/>
      <c r="EB2493"/>
      <c r="EG2493" s="2"/>
      <c r="EI2493"/>
      <c r="EJ2493"/>
      <c r="EK2493"/>
      <c r="EP2493" s="2"/>
      <c r="ER2493"/>
      <c r="ES2493"/>
      <c r="ET2493"/>
      <c r="EY2493" s="2"/>
      <c r="FA2493"/>
      <c r="FB2493"/>
      <c r="FC2493"/>
      <c r="FH2493" s="2"/>
      <c r="FJ2493"/>
      <c r="FK2493"/>
      <c r="FL2493"/>
      <c r="FQ2493" s="2"/>
      <c r="FS2493"/>
      <c r="FT2493"/>
      <c r="FU2493"/>
      <c r="FZ2493" s="2"/>
      <c r="GB2493"/>
      <c r="GC2493"/>
      <c r="GD2493"/>
      <c r="GI2493" s="2"/>
      <c r="GK2493"/>
      <c r="GL2493"/>
      <c r="GM2493"/>
      <c r="GR2493" s="2"/>
      <c r="GT2493"/>
      <c r="GU2493"/>
      <c r="GV2493"/>
      <c r="HA2493" s="2"/>
      <c r="HC2493"/>
      <c r="HD2493"/>
      <c r="HE2493"/>
      <c r="HJ2493"/>
      <c r="HK2493"/>
      <c r="HL2493"/>
      <c r="HM2493"/>
      <c r="HN2493"/>
      <c r="HO2493"/>
      <c r="HP2493"/>
      <c r="HQ2493"/>
      <c r="HR2493"/>
      <c r="HS2493"/>
      <c r="HT2493"/>
      <c r="HU2493"/>
      <c r="HV2493"/>
      <c r="HW2493"/>
      <c r="HX2493"/>
      <c r="HY2493"/>
      <c r="HZ2493"/>
      <c r="IA2493"/>
      <c r="IB2493"/>
      <c r="IC2493"/>
      <c r="ID2493"/>
      <c r="IE2493"/>
      <c r="IF2493"/>
      <c r="IG2493"/>
      <c r="IH2493"/>
      <c r="II2493"/>
      <c r="IJ2493"/>
      <c r="IK2493"/>
      <c r="IL2493"/>
      <c r="IM2493"/>
      <c r="IN2493"/>
      <c r="IO2493"/>
    </row>
    <row r="2494" spans="2:249" s="1" customFormat="1">
      <c r="B2494"/>
      <c r="C2494"/>
      <c r="D2494"/>
      <c r="I2494" s="2"/>
      <c r="K2494"/>
      <c r="L2494"/>
      <c r="M2494"/>
      <c r="N2494"/>
      <c r="O2494"/>
      <c r="T2494" s="2"/>
      <c r="V2494"/>
      <c r="W2494"/>
      <c r="X2494"/>
      <c r="AC2494" s="2"/>
      <c r="AE2494"/>
      <c r="AF2494"/>
      <c r="AG2494"/>
      <c r="AL2494" s="2"/>
      <c r="AN2494"/>
      <c r="AO2494"/>
      <c r="AP2494"/>
      <c r="AU2494" s="2"/>
      <c r="AW2494"/>
      <c r="AX2494"/>
      <c r="AY2494"/>
      <c r="BD2494" s="2"/>
      <c r="BF2494"/>
      <c r="BG2494"/>
      <c r="BH2494"/>
      <c r="BM2494" s="2"/>
      <c r="BO2494"/>
      <c r="BP2494"/>
      <c r="BQ2494"/>
      <c r="BV2494" s="2"/>
      <c r="BX2494"/>
      <c r="BY2494"/>
      <c r="BZ2494"/>
      <c r="CE2494" s="2"/>
      <c r="CG2494"/>
      <c r="CH2494"/>
      <c r="CI2494"/>
      <c r="CN2494" s="2"/>
      <c r="CP2494"/>
      <c r="CQ2494"/>
      <c r="CR2494"/>
      <c r="CW2494" s="2"/>
      <c r="CY2494"/>
      <c r="CZ2494"/>
      <c r="DA2494"/>
      <c r="DF2494" s="2"/>
      <c r="DH2494"/>
      <c r="DI2494"/>
      <c r="DJ2494"/>
      <c r="DO2494" s="2"/>
      <c r="DQ2494"/>
      <c r="DR2494"/>
      <c r="DS2494"/>
      <c r="DX2494" s="2"/>
      <c r="DZ2494"/>
      <c r="EA2494"/>
      <c r="EB2494"/>
      <c r="EG2494" s="2"/>
      <c r="EI2494"/>
      <c r="EJ2494"/>
      <c r="EK2494"/>
      <c r="EP2494" s="2"/>
      <c r="ER2494"/>
      <c r="ES2494"/>
      <c r="ET2494"/>
      <c r="EY2494" s="2"/>
      <c r="FA2494"/>
      <c r="FB2494"/>
      <c r="FC2494"/>
      <c r="FH2494" s="2"/>
      <c r="FJ2494"/>
      <c r="FK2494"/>
      <c r="FL2494"/>
      <c r="FQ2494" s="2"/>
      <c r="FS2494"/>
      <c r="FT2494"/>
      <c r="FU2494"/>
      <c r="FZ2494" s="2"/>
      <c r="GB2494"/>
      <c r="GC2494"/>
      <c r="GD2494"/>
      <c r="GI2494" s="2"/>
      <c r="GK2494"/>
      <c r="GL2494"/>
      <c r="GM2494"/>
      <c r="GR2494" s="2"/>
      <c r="GT2494"/>
      <c r="GU2494"/>
      <c r="GV2494"/>
      <c r="HA2494" s="2"/>
      <c r="HC2494"/>
      <c r="HD2494"/>
      <c r="HE2494"/>
      <c r="HJ2494"/>
      <c r="HK2494"/>
      <c r="HL2494"/>
      <c r="HM2494"/>
      <c r="HN2494"/>
      <c r="HO2494"/>
      <c r="HP2494"/>
      <c r="HQ2494"/>
      <c r="HR2494"/>
      <c r="HS2494"/>
      <c r="HT2494"/>
      <c r="HU2494"/>
      <c r="HV2494"/>
      <c r="HW2494"/>
      <c r="HX2494"/>
      <c r="HY2494"/>
      <c r="HZ2494"/>
      <c r="IA2494"/>
      <c r="IB2494"/>
      <c r="IC2494"/>
      <c r="ID2494"/>
      <c r="IE2494"/>
      <c r="IF2494"/>
      <c r="IG2494"/>
      <c r="IH2494"/>
      <c r="II2494"/>
      <c r="IJ2494"/>
      <c r="IK2494"/>
      <c r="IL2494"/>
      <c r="IM2494"/>
      <c r="IN2494"/>
      <c r="IO2494"/>
    </row>
    <row r="2495" spans="2:249" s="1" customFormat="1">
      <c r="B2495"/>
      <c r="C2495"/>
      <c r="D2495"/>
      <c r="I2495" s="2"/>
      <c r="K2495"/>
      <c r="L2495"/>
      <c r="M2495"/>
      <c r="N2495"/>
      <c r="O2495"/>
      <c r="T2495" s="2"/>
      <c r="V2495"/>
      <c r="W2495"/>
      <c r="X2495"/>
      <c r="AC2495" s="2"/>
      <c r="AE2495"/>
      <c r="AF2495"/>
      <c r="AG2495"/>
      <c r="AL2495" s="2"/>
      <c r="AN2495"/>
      <c r="AO2495"/>
      <c r="AP2495"/>
      <c r="AU2495" s="2"/>
      <c r="AW2495"/>
      <c r="AX2495"/>
      <c r="AY2495"/>
      <c r="BD2495" s="2"/>
      <c r="BF2495"/>
      <c r="BG2495"/>
      <c r="BH2495"/>
      <c r="BM2495" s="2"/>
      <c r="BO2495"/>
      <c r="BP2495"/>
      <c r="BQ2495"/>
      <c r="BV2495" s="2"/>
      <c r="BX2495"/>
      <c r="BY2495"/>
      <c r="BZ2495"/>
      <c r="CE2495" s="2"/>
      <c r="CG2495"/>
      <c r="CH2495"/>
      <c r="CI2495"/>
      <c r="CN2495" s="2"/>
      <c r="CP2495"/>
      <c r="CQ2495"/>
      <c r="CR2495"/>
      <c r="CW2495" s="2"/>
      <c r="CY2495"/>
      <c r="CZ2495"/>
      <c r="DA2495"/>
      <c r="DF2495" s="2"/>
      <c r="DH2495"/>
      <c r="DI2495"/>
      <c r="DJ2495"/>
      <c r="DO2495" s="2"/>
      <c r="DQ2495"/>
      <c r="DR2495"/>
      <c r="DS2495"/>
      <c r="DX2495" s="2"/>
      <c r="DZ2495"/>
      <c r="EA2495"/>
      <c r="EB2495"/>
      <c r="EG2495" s="2"/>
      <c r="EI2495"/>
      <c r="EJ2495"/>
      <c r="EK2495"/>
      <c r="EP2495" s="2"/>
      <c r="ER2495"/>
      <c r="ES2495"/>
      <c r="ET2495"/>
      <c r="EY2495" s="2"/>
      <c r="FA2495"/>
      <c r="FB2495"/>
      <c r="FC2495"/>
      <c r="FH2495" s="2"/>
      <c r="FJ2495"/>
      <c r="FK2495"/>
      <c r="FL2495"/>
      <c r="FQ2495" s="2"/>
      <c r="FS2495"/>
      <c r="FT2495"/>
      <c r="FU2495"/>
      <c r="FZ2495" s="2"/>
      <c r="GB2495"/>
      <c r="GC2495"/>
      <c r="GD2495"/>
      <c r="GI2495" s="2"/>
      <c r="GK2495"/>
      <c r="GL2495"/>
      <c r="GM2495"/>
      <c r="GR2495" s="2"/>
      <c r="GT2495"/>
      <c r="GU2495"/>
      <c r="GV2495"/>
      <c r="HA2495" s="2"/>
      <c r="HC2495"/>
      <c r="HD2495"/>
      <c r="HE2495"/>
      <c r="HJ2495"/>
      <c r="HK2495"/>
      <c r="HL2495"/>
      <c r="HM2495"/>
      <c r="HN2495"/>
      <c r="HO2495"/>
      <c r="HP2495"/>
      <c r="HQ2495"/>
      <c r="HR2495"/>
      <c r="HS2495"/>
      <c r="HT2495"/>
      <c r="HU2495"/>
      <c r="HV2495"/>
      <c r="HW2495"/>
      <c r="HX2495"/>
      <c r="HY2495"/>
      <c r="HZ2495"/>
      <c r="IA2495"/>
      <c r="IB2495"/>
      <c r="IC2495"/>
      <c r="ID2495"/>
      <c r="IE2495"/>
      <c r="IF2495"/>
      <c r="IG2495"/>
      <c r="IH2495"/>
      <c r="II2495"/>
      <c r="IJ2495"/>
      <c r="IK2495"/>
      <c r="IL2495"/>
      <c r="IM2495"/>
      <c r="IN2495"/>
      <c r="IO2495"/>
    </row>
    <row r="2496" spans="2:249" s="1" customFormat="1">
      <c r="B2496"/>
      <c r="C2496"/>
      <c r="D2496"/>
      <c r="I2496" s="2"/>
      <c r="K2496"/>
      <c r="L2496"/>
      <c r="M2496"/>
      <c r="N2496"/>
      <c r="O2496"/>
      <c r="T2496" s="2"/>
      <c r="V2496"/>
      <c r="W2496"/>
      <c r="X2496"/>
      <c r="AC2496" s="2"/>
      <c r="AE2496"/>
      <c r="AF2496"/>
      <c r="AG2496"/>
      <c r="AL2496" s="2"/>
      <c r="AN2496"/>
      <c r="AO2496"/>
      <c r="AP2496"/>
      <c r="AU2496" s="2"/>
      <c r="AW2496"/>
      <c r="AX2496"/>
      <c r="AY2496"/>
      <c r="BD2496" s="2"/>
      <c r="BF2496"/>
      <c r="BG2496"/>
      <c r="BH2496"/>
      <c r="BM2496" s="2"/>
      <c r="BO2496"/>
      <c r="BP2496"/>
      <c r="BQ2496"/>
      <c r="BV2496" s="2"/>
      <c r="BX2496"/>
      <c r="BY2496"/>
      <c r="BZ2496"/>
      <c r="CE2496" s="2"/>
      <c r="CG2496"/>
      <c r="CH2496"/>
      <c r="CI2496"/>
      <c r="CN2496" s="2"/>
      <c r="CP2496"/>
      <c r="CQ2496"/>
      <c r="CR2496"/>
      <c r="CW2496" s="2"/>
      <c r="CY2496"/>
      <c r="CZ2496"/>
      <c r="DA2496"/>
      <c r="DF2496" s="2"/>
      <c r="DH2496"/>
      <c r="DI2496"/>
      <c r="DJ2496"/>
      <c r="DO2496" s="2"/>
      <c r="DQ2496"/>
      <c r="DR2496"/>
      <c r="DS2496"/>
      <c r="DX2496" s="2"/>
      <c r="DZ2496"/>
      <c r="EA2496"/>
      <c r="EB2496"/>
      <c r="EG2496" s="2"/>
      <c r="EI2496"/>
      <c r="EJ2496"/>
      <c r="EK2496"/>
      <c r="EP2496" s="2"/>
      <c r="ER2496"/>
      <c r="ES2496"/>
      <c r="ET2496"/>
      <c r="EY2496" s="2"/>
      <c r="FA2496"/>
      <c r="FB2496"/>
      <c r="FC2496"/>
      <c r="FH2496" s="2"/>
      <c r="FJ2496"/>
      <c r="FK2496"/>
      <c r="FL2496"/>
      <c r="FQ2496" s="2"/>
      <c r="FS2496"/>
      <c r="FT2496"/>
      <c r="FU2496"/>
      <c r="FZ2496" s="2"/>
      <c r="GB2496"/>
      <c r="GC2496"/>
      <c r="GD2496"/>
      <c r="GI2496" s="2"/>
      <c r="GK2496"/>
      <c r="GL2496"/>
      <c r="GM2496"/>
      <c r="GR2496" s="2"/>
      <c r="GT2496"/>
      <c r="GU2496"/>
      <c r="GV2496"/>
      <c r="HA2496" s="2"/>
      <c r="HC2496"/>
      <c r="HD2496"/>
      <c r="HE2496"/>
      <c r="HJ2496"/>
      <c r="HK2496"/>
      <c r="HL2496"/>
      <c r="HM2496"/>
      <c r="HN2496"/>
      <c r="HO2496"/>
      <c r="HP2496"/>
      <c r="HQ2496"/>
      <c r="HR2496"/>
      <c r="HS2496"/>
      <c r="HT2496"/>
      <c r="HU2496"/>
      <c r="HV2496"/>
      <c r="HW2496"/>
      <c r="HX2496"/>
      <c r="HY2496"/>
      <c r="HZ2496"/>
      <c r="IA2496"/>
      <c r="IB2496"/>
      <c r="IC2496"/>
      <c r="ID2496"/>
      <c r="IE2496"/>
      <c r="IF2496"/>
      <c r="IG2496"/>
      <c r="IH2496"/>
      <c r="II2496"/>
      <c r="IJ2496"/>
      <c r="IK2496"/>
      <c r="IL2496"/>
      <c r="IM2496"/>
      <c r="IN2496"/>
      <c r="IO2496"/>
    </row>
    <row r="2497" spans="2:249" s="1" customFormat="1">
      <c r="B2497"/>
      <c r="C2497"/>
      <c r="D2497"/>
      <c r="I2497" s="2"/>
      <c r="K2497"/>
      <c r="L2497"/>
      <c r="M2497"/>
      <c r="N2497"/>
      <c r="O2497"/>
      <c r="T2497" s="2"/>
      <c r="V2497"/>
      <c r="W2497"/>
      <c r="X2497"/>
      <c r="AC2497" s="2"/>
      <c r="AE2497"/>
      <c r="AF2497"/>
      <c r="AG2497"/>
      <c r="AL2497" s="2"/>
      <c r="AN2497"/>
      <c r="AO2497"/>
      <c r="AP2497"/>
      <c r="AU2497" s="2"/>
      <c r="AW2497"/>
      <c r="AX2497"/>
      <c r="AY2497"/>
      <c r="BD2497" s="2"/>
      <c r="BF2497"/>
      <c r="BG2497"/>
      <c r="BH2497"/>
      <c r="BM2497" s="2"/>
      <c r="BO2497"/>
      <c r="BP2497"/>
      <c r="BQ2497"/>
      <c r="BV2497" s="2"/>
      <c r="BX2497"/>
      <c r="BY2497"/>
      <c r="BZ2497"/>
      <c r="CE2497" s="2"/>
      <c r="CG2497"/>
      <c r="CH2497"/>
      <c r="CI2497"/>
      <c r="CN2497" s="2"/>
      <c r="CP2497"/>
      <c r="CQ2497"/>
      <c r="CR2497"/>
      <c r="CW2497" s="2"/>
      <c r="CY2497"/>
      <c r="CZ2497"/>
      <c r="DA2497"/>
      <c r="DF2497" s="2"/>
      <c r="DH2497"/>
      <c r="DI2497"/>
      <c r="DJ2497"/>
      <c r="DO2497" s="2"/>
      <c r="DQ2497"/>
      <c r="DR2497"/>
      <c r="DS2497"/>
      <c r="DX2497" s="2"/>
      <c r="DZ2497"/>
      <c r="EA2497"/>
      <c r="EB2497"/>
      <c r="EG2497" s="2"/>
      <c r="EI2497"/>
      <c r="EJ2497"/>
      <c r="EK2497"/>
      <c r="EP2497" s="2"/>
      <c r="ER2497"/>
      <c r="ES2497"/>
      <c r="ET2497"/>
      <c r="EY2497" s="2"/>
      <c r="FA2497"/>
      <c r="FB2497"/>
      <c r="FC2497"/>
      <c r="FH2497" s="2"/>
      <c r="FJ2497"/>
      <c r="FK2497"/>
      <c r="FL2497"/>
      <c r="FQ2497" s="2"/>
      <c r="FS2497"/>
      <c r="FT2497"/>
      <c r="FU2497"/>
      <c r="FZ2497" s="2"/>
      <c r="GB2497"/>
      <c r="GC2497"/>
      <c r="GD2497"/>
      <c r="GI2497" s="2"/>
      <c r="GK2497"/>
      <c r="GL2497"/>
      <c r="GM2497"/>
      <c r="GR2497" s="2"/>
      <c r="GT2497"/>
      <c r="GU2497"/>
      <c r="GV2497"/>
      <c r="HA2497" s="2"/>
      <c r="HC2497"/>
      <c r="HD2497"/>
      <c r="HE2497"/>
      <c r="HJ2497"/>
      <c r="HK2497"/>
      <c r="HL2497"/>
      <c r="HM2497"/>
      <c r="HN2497"/>
      <c r="HO2497"/>
      <c r="HP2497"/>
      <c r="HQ2497"/>
      <c r="HR2497"/>
      <c r="HS2497"/>
      <c r="HT2497"/>
      <c r="HU2497"/>
      <c r="HV2497"/>
      <c r="HW2497"/>
      <c r="HX2497"/>
      <c r="HY2497"/>
      <c r="HZ2497"/>
      <c r="IA2497"/>
      <c r="IB2497"/>
      <c r="IC2497"/>
      <c r="ID2497"/>
      <c r="IE2497"/>
      <c r="IF2497"/>
      <c r="IG2497"/>
      <c r="IH2497"/>
      <c r="II2497"/>
      <c r="IJ2497"/>
      <c r="IK2497"/>
      <c r="IL2497"/>
      <c r="IM2497"/>
      <c r="IN2497"/>
      <c r="IO2497"/>
    </row>
    <row r="2498" spans="2:249" s="1" customFormat="1">
      <c r="B2498"/>
      <c r="C2498"/>
      <c r="D2498"/>
      <c r="I2498" s="2"/>
      <c r="K2498"/>
      <c r="L2498"/>
      <c r="M2498"/>
      <c r="N2498"/>
      <c r="O2498"/>
      <c r="T2498" s="2"/>
      <c r="V2498"/>
      <c r="W2498"/>
      <c r="X2498"/>
      <c r="AC2498" s="2"/>
      <c r="AE2498"/>
      <c r="AF2498"/>
      <c r="AG2498"/>
      <c r="AL2498" s="2"/>
      <c r="AN2498"/>
      <c r="AO2498"/>
      <c r="AP2498"/>
      <c r="AU2498" s="2"/>
      <c r="AW2498"/>
      <c r="AX2498"/>
      <c r="AY2498"/>
      <c r="BD2498" s="2"/>
      <c r="BF2498"/>
      <c r="BG2498"/>
      <c r="BH2498"/>
      <c r="BM2498" s="2"/>
      <c r="BO2498"/>
      <c r="BP2498"/>
      <c r="BQ2498"/>
      <c r="BV2498" s="2"/>
      <c r="BX2498"/>
      <c r="BY2498"/>
      <c r="BZ2498"/>
      <c r="CE2498" s="2"/>
      <c r="CG2498"/>
      <c r="CH2498"/>
      <c r="CI2498"/>
      <c r="CN2498" s="2"/>
      <c r="CP2498"/>
      <c r="CQ2498"/>
      <c r="CR2498"/>
      <c r="CW2498" s="2"/>
      <c r="CY2498"/>
      <c r="CZ2498"/>
      <c r="DA2498"/>
      <c r="DF2498" s="2"/>
      <c r="DH2498"/>
      <c r="DI2498"/>
      <c r="DJ2498"/>
      <c r="DO2498" s="2"/>
      <c r="DQ2498"/>
      <c r="DR2498"/>
      <c r="DS2498"/>
      <c r="DX2498" s="2"/>
      <c r="DZ2498"/>
      <c r="EA2498"/>
      <c r="EB2498"/>
      <c r="EG2498" s="2"/>
      <c r="EI2498"/>
      <c r="EJ2498"/>
      <c r="EK2498"/>
      <c r="EP2498" s="2"/>
      <c r="ER2498"/>
      <c r="ES2498"/>
      <c r="ET2498"/>
      <c r="EY2498" s="2"/>
      <c r="FA2498"/>
      <c r="FB2498"/>
      <c r="FC2498"/>
      <c r="FH2498" s="2"/>
      <c r="FJ2498"/>
      <c r="FK2498"/>
      <c r="FL2498"/>
      <c r="FQ2498" s="2"/>
      <c r="FS2498"/>
      <c r="FT2498"/>
      <c r="FU2498"/>
      <c r="FZ2498" s="2"/>
      <c r="GB2498"/>
      <c r="GC2498"/>
      <c r="GD2498"/>
      <c r="GI2498" s="2"/>
      <c r="GK2498"/>
      <c r="GL2498"/>
      <c r="GM2498"/>
      <c r="GR2498" s="2"/>
      <c r="GT2498"/>
      <c r="GU2498"/>
      <c r="GV2498"/>
      <c r="HA2498" s="2"/>
      <c r="HC2498"/>
      <c r="HD2498"/>
      <c r="HE2498"/>
      <c r="HJ2498"/>
      <c r="HK2498"/>
      <c r="HL2498"/>
      <c r="HM2498"/>
      <c r="HN2498"/>
      <c r="HO2498"/>
      <c r="HP2498"/>
      <c r="HQ2498"/>
      <c r="HR2498"/>
      <c r="HS2498"/>
      <c r="HT2498"/>
      <c r="HU2498"/>
      <c r="HV2498"/>
      <c r="HW2498"/>
      <c r="HX2498"/>
      <c r="HY2498"/>
      <c r="HZ2498"/>
      <c r="IA2498"/>
      <c r="IB2498"/>
      <c r="IC2498"/>
      <c r="ID2498"/>
      <c r="IE2498"/>
      <c r="IF2498"/>
      <c r="IG2498"/>
      <c r="IH2498"/>
      <c r="II2498"/>
      <c r="IJ2498"/>
      <c r="IK2498"/>
      <c r="IL2498"/>
      <c r="IM2498"/>
      <c r="IN2498"/>
      <c r="IO2498"/>
    </row>
    <row r="2499" spans="2:249" s="1" customFormat="1">
      <c r="B2499"/>
      <c r="C2499"/>
      <c r="D2499"/>
      <c r="I2499" s="2"/>
      <c r="K2499"/>
      <c r="L2499"/>
      <c r="M2499"/>
      <c r="N2499"/>
      <c r="O2499"/>
      <c r="T2499" s="2"/>
      <c r="V2499"/>
      <c r="W2499"/>
      <c r="X2499"/>
      <c r="AC2499" s="2"/>
      <c r="AE2499"/>
      <c r="AF2499"/>
      <c r="AG2499"/>
      <c r="AL2499" s="2"/>
      <c r="AN2499"/>
      <c r="AO2499"/>
      <c r="AP2499"/>
      <c r="AU2499" s="2"/>
      <c r="AW2499"/>
      <c r="AX2499"/>
      <c r="AY2499"/>
      <c r="BD2499" s="2"/>
      <c r="BF2499"/>
      <c r="BG2499"/>
      <c r="BH2499"/>
      <c r="BM2499" s="2"/>
      <c r="BO2499"/>
      <c r="BP2499"/>
      <c r="BQ2499"/>
      <c r="BV2499" s="2"/>
      <c r="BX2499"/>
      <c r="BY2499"/>
      <c r="BZ2499"/>
      <c r="CE2499" s="2"/>
      <c r="CG2499"/>
      <c r="CH2499"/>
      <c r="CI2499"/>
      <c r="CN2499" s="2"/>
      <c r="CP2499"/>
      <c r="CQ2499"/>
      <c r="CR2499"/>
      <c r="CW2499" s="2"/>
      <c r="CY2499"/>
      <c r="CZ2499"/>
      <c r="DA2499"/>
      <c r="DF2499" s="2"/>
      <c r="DH2499"/>
      <c r="DI2499"/>
      <c r="DJ2499"/>
      <c r="DO2499" s="2"/>
      <c r="DQ2499"/>
      <c r="DR2499"/>
      <c r="DS2499"/>
      <c r="DX2499" s="2"/>
      <c r="DZ2499"/>
      <c r="EA2499"/>
      <c r="EB2499"/>
      <c r="EG2499" s="2"/>
      <c r="EI2499"/>
      <c r="EJ2499"/>
      <c r="EK2499"/>
      <c r="EP2499" s="2"/>
      <c r="ER2499"/>
      <c r="ES2499"/>
      <c r="ET2499"/>
      <c r="EY2499" s="2"/>
      <c r="FA2499"/>
      <c r="FB2499"/>
      <c r="FC2499"/>
      <c r="FH2499" s="2"/>
      <c r="FJ2499"/>
      <c r="FK2499"/>
      <c r="FL2499"/>
      <c r="FQ2499" s="2"/>
      <c r="FS2499"/>
      <c r="FT2499"/>
      <c r="FU2499"/>
      <c r="FZ2499" s="2"/>
      <c r="GB2499"/>
      <c r="GC2499"/>
      <c r="GD2499"/>
      <c r="GI2499" s="2"/>
      <c r="GK2499"/>
      <c r="GL2499"/>
      <c r="GM2499"/>
      <c r="GR2499" s="2"/>
      <c r="GT2499"/>
      <c r="GU2499"/>
      <c r="GV2499"/>
      <c r="HA2499" s="2"/>
      <c r="HC2499"/>
      <c r="HD2499"/>
      <c r="HE2499"/>
      <c r="HJ2499"/>
      <c r="HK2499"/>
      <c r="HL2499"/>
      <c r="HM2499"/>
      <c r="HN2499"/>
      <c r="HO2499"/>
      <c r="HP2499"/>
      <c r="HQ2499"/>
      <c r="HR2499"/>
      <c r="HS2499"/>
      <c r="HT2499"/>
      <c r="HU2499"/>
      <c r="HV2499"/>
      <c r="HW2499"/>
      <c r="HX2499"/>
      <c r="HY2499"/>
      <c r="HZ2499"/>
      <c r="IA2499"/>
      <c r="IB2499"/>
      <c r="IC2499"/>
      <c r="ID2499"/>
      <c r="IE2499"/>
      <c r="IF2499"/>
      <c r="IG2499"/>
      <c r="IH2499"/>
      <c r="II2499"/>
      <c r="IJ2499"/>
      <c r="IK2499"/>
      <c r="IL2499"/>
      <c r="IM2499"/>
      <c r="IN2499"/>
      <c r="IO2499"/>
    </row>
    <row r="2500" spans="2:249" s="1" customFormat="1">
      <c r="B2500"/>
      <c r="C2500"/>
      <c r="D2500"/>
      <c r="I2500" s="2"/>
      <c r="K2500"/>
      <c r="L2500"/>
      <c r="M2500"/>
      <c r="N2500"/>
      <c r="O2500"/>
      <c r="T2500" s="2"/>
      <c r="V2500"/>
      <c r="W2500"/>
      <c r="X2500"/>
      <c r="AC2500" s="2"/>
      <c r="AE2500"/>
      <c r="AF2500"/>
      <c r="AG2500"/>
      <c r="AL2500" s="2"/>
      <c r="AN2500"/>
      <c r="AO2500"/>
      <c r="AP2500"/>
      <c r="AU2500" s="2"/>
      <c r="AW2500"/>
      <c r="AX2500"/>
      <c r="AY2500"/>
      <c r="BD2500" s="2"/>
      <c r="BF2500"/>
      <c r="BG2500"/>
      <c r="BH2500"/>
      <c r="BM2500" s="2"/>
      <c r="BO2500"/>
      <c r="BP2500"/>
      <c r="BQ2500"/>
      <c r="BV2500" s="2"/>
      <c r="BX2500"/>
      <c r="BY2500"/>
      <c r="BZ2500"/>
      <c r="CE2500" s="2"/>
      <c r="CG2500"/>
      <c r="CH2500"/>
      <c r="CI2500"/>
      <c r="CN2500" s="2"/>
      <c r="CP2500"/>
      <c r="CQ2500"/>
      <c r="CR2500"/>
      <c r="CW2500" s="2"/>
      <c r="CY2500"/>
      <c r="CZ2500"/>
      <c r="DA2500"/>
      <c r="DF2500" s="2"/>
      <c r="DH2500"/>
      <c r="DI2500"/>
      <c r="DJ2500"/>
      <c r="DO2500" s="2"/>
      <c r="DQ2500"/>
      <c r="DR2500"/>
      <c r="DS2500"/>
      <c r="DX2500" s="2"/>
      <c r="DZ2500"/>
      <c r="EA2500"/>
      <c r="EB2500"/>
      <c r="EG2500" s="2"/>
      <c r="EI2500"/>
      <c r="EJ2500"/>
      <c r="EK2500"/>
      <c r="EP2500" s="2"/>
      <c r="ER2500"/>
      <c r="ES2500"/>
      <c r="ET2500"/>
      <c r="EY2500" s="2"/>
      <c r="FA2500"/>
      <c r="FB2500"/>
      <c r="FC2500"/>
      <c r="FH2500" s="2"/>
      <c r="FJ2500"/>
      <c r="FK2500"/>
      <c r="FL2500"/>
      <c r="FQ2500" s="2"/>
      <c r="FS2500"/>
      <c r="FT2500"/>
      <c r="FU2500"/>
      <c r="FZ2500" s="2"/>
      <c r="GB2500"/>
      <c r="GC2500"/>
      <c r="GD2500"/>
      <c r="GI2500" s="2"/>
      <c r="GK2500"/>
      <c r="GL2500"/>
      <c r="GM2500"/>
      <c r="GR2500" s="2"/>
      <c r="GT2500"/>
      <c r="GU2500"/>
      <c r="GV2500"/>
      <c r="HA2500" s="2"/>
      <c r="HC2500"/>
      <c r="HD2500"/>
      <c r="HE2500"/>
      <c r="HJ2500"/>
      <c r="HK2500"/>
      <c r="HL2500"/>
      <c r="HM2500"/>
      <c r="HN2500"/>
      <c r="HO2500"/>
      <c r="HP2500"/>
      <c r="HQ2500"/>
      <c r="HR2500"/>
      <c r="HS2500"/>
      <c r="HT2500"/>
      <c r="HU2500"/>
      <c r="HV2500"/>
      <c r="HW2500"/>
      <c r="HX2500"/>
      <c r="HY2500"/>
      <c r="HZ2500"/>
      <c r="IA2500"/>
      <c r="IB2500"/>
      <c r="IC2500"/>
      <c r="ID2500"/>
      <c r="IE2500"/>
      <c r="IF2500"/>
      <c r="IG2500"/>
      <c r="IH2500"/>
      <c r="II2500"/>
      <c r="IJ2500"/>
      <c r="IK2500"/>
      <c r="IL2500"/>
      <c r="IM2500"/>
      <c r="IN2500"/>
      <c r="IO2500"/>
    </row>
    <row r="2501" spans="2:249" s="1" customFormat="1">
      <c r="B2501"/>
      <c r="C2501"/>
      <c r="D2501"/>
      <c r="I2501" s="2"/>
      <c r="K2501"/>
      <c r="L2501"/>
      <c r="M2501"/>
      <c r="N2501"/>
      <c r="O2501"/>
      <c r="T2501" s="2"/>
      <c r="V2501"/>
      <c r="W2501"/>
      <c r="X2501"/>
      <c r="AC2501" s="2"/>
      <c r="AE2501"/>
      <c r="AF2501"/>
      <c r="AG2501"/>
      <c r="AL2501" s="2"/>
      <c r="AN2501"/>
      <c r="AO2501"/>
      <c r="AP2501"/>
      <c r="AU2501" s="2"/>
      <c r="AW2501"/>
      <c r="AX2501"/>
      <c r="AY2501"/>
      <c r="BD2501" s="2"/>
      <c r="BF2501"/>
      <c r="BG2501"/>
      <c r="BH2501"/>
      <c r="BM2501" s="2"/>
      <c r="BO2501"/>
      <c r="BP2501"/>
      <c r="BQ2501"/>
      <c r="BV2501" s="2"/>
      <c r="BX2501"/>
      <c r="BY2501"/>
      <c r="BZ2501"/>
      <c r="CE2501" s="2"/>
      <c r="CG2501"/>
      <c r="CH2501"/>
      <c r="CI2501"/>
      <c r="CN2501" s="2"/>
      <c r="CP2501"/>
      <c r="CQ2501"/>
      <c r="CR2501"/>
      <c r="CW2501" s="2"/>
      <c r="CY2501"/>
      <c r="CZ2501"/>
      <c r="DA2501"/>
      <c r="DF2501" s="2"/>
      <c r="DH2501"/>
      <c r="DI2501"/>
      <c r="DJ2501"/>
      <c r="DO2501" s="2"/>
      <c r="DQ2501"/>
      <c r="DR2501"/>
      <c r="DS2501"/>
      <c r="DX2501" s="2"/>
      <c r="DZ2501"/>
      <c r="EA2501"/>
      <c r="EB2501"/>
      <c r="EG2501" s="2"/>
      <c r="EI2501"/>
      <c r="EJ2501"/>
      <c r="EK2501"/>
      <c r="EP2501" s="2"/>
      <c r="ER2501"/>
      <c r="ES2501"/>
      <c r="ET2501"/>
      <c r="EY2501" s="2"/>
      <c r="FA2501"/>
      <c r="FB2501"/>
      <c r="FC2501"/>
      <c r="FH2501" s="2"/>
      <c r="FJ2501"/>
      <c r="FK2501"/>
      <c r="FL2501"/>
      <c r="FQ2501" s="2"/>
      <c r="FS2501"/>
      <c r="FT2501"/>
      <c r="FU2501"/>
      <c r="FZ2501" s="2"/>
      <c r="GB2501"/>
      <c r="GC2501"/>
      <c r="GD2501"/>
      <c r="GI2501" s="2"/>
      <c r="GK2501"/>
      <c r="GL2501"/>
      <c r="GM2501"/>
      <c r="GR2501" s="2"/>
      <c r="GT2501"/>
      <c r="GU2501"/>
      <c r="GV2501"/>
      <c r="HA2501" s="2"/>
      <c r="HC2501"/>
      <c r="HD2501"/>
      <c r="HE2501"/>
      <c r="HJ2501"/>
      <c r="HK2501"/>
      <c r="HL2501"/>
      <c r="HM2501"/>
      <c r="HN2501"/>
      <c r="HO2501"/>
      <c r="HP2501"/>
      <c r="HQ2501"/>
      <c r="HR2501"/>
      <c r="HS2501"/>
      <c r="HT2501"/>
      <c r="HU2501"/>
      <c r="HV2501"/>
      <c r="HW2501"/>
      <c r="HX2501"/>
      <c r="HY2501"/>
      <c r="HZ2501"/>
      <c r="IA2501"/>
      <c r="IB2501"/>
      <c r="IC2501"/>
      <c r="ID2501"/>
      <c r="IE2501"/>
      <c r="IF2501"/>
      <c r="IG2501"/>
      <c r="IH2501"/>
      <c r="II2501"/>
      <c r="IJ2501"/>
      <c r="IK2501"/>
      <c r="IL2501"/>
      <c r="IM2501"/>
      <c r="IN2501"/>
      <c r="IO2501"/>
    </row>
    <row r="2502" spans="2:249" s="1" customFormat="1">
      <c r="B2502"/>
      <c r="C2502"/>
      <c r="D2502"/>
      <c r="I2502" s="2"/>
      <c r="K2502"/>
      <c r="L2502"/>
      <c r="M2502"/>
      <c r="N2502"/>
      <c r="O2502"/>
      <c r="T2502" s="2"/>
      <c r="V2502"/>
      <c r="W2502"/>
      <c r="X2502"/>
      <c r="AC2502" s="2"/>
      <c r="AE2502"/>
      <c r="AF2502"/>
      <c r="AG2502"/>
      <c r="AL2502" s="2"/>
      <c r="AN2502"/>
      <c r="AO2502"/>
      <c r="AP2502"/>
      <c r="AU2502" s="2"/>
      <c r="AW2502"/>
      <c r="AX2502"/>
      <c r="AY2502"/>
      <c r="BD2502" s="2"/>
      <c r="BF2502"/>
      <c r="BG2502"/>
      <c r="BH2502"/>
      <c r="BM2502" s="2"/>
      <c r="BO2502"/>
      <c r="BP2502"/>
      <c r="BQ2502"/>
      <c r="BV2502" s="2"/>
      <c r="BX2502"/>
      <c r="BY2502"/>
      <c r="BZ2502"/>
      <c r="CE2502" s="2"/>
      <c r="CG2502"/>
      <c r="CH2502"/>
      <c r="CI2502"/>
      <c r="CN2502" s="2"/>
      <c r="CP2502"/>
      <c r="CQ2502"/>
      <c r="CR2502"/>
      <c r="CW2502" s="2"/>
      <c r="CY2502"/>
      <c r="CZ2502"/>
      <c r="DA2502"/>
      <c r="DF2502" s="2"/>
      <c r="DH2502"/>
      <c r="DI2502"/>
      <c r="DJ2502"/>
      <c r="DO2502" s="2"/>
      <c r="DQ2502"/>
      <c r="DR2502"/>
      <c r="DS2502"/>
      <c r="DX2502" s="2"/>
      <c r="DZ2502"/>
      <c r="EA2502"/>
      <c r="EB2502"/>
      <c r="EG2502" s="2"/>
      <c r="EI2502"/>
      <c r="EJ2502"/>
      <c r="EK2502"/>
      <c r="EP2502" s="2"/>
      <c r="ER2502"/>
      <c r="ES2502"/>
      <c r="ET2502"/>
      <c r="EY2502" s="2"/>
      <c r="FA2502"/>
      <c r="FB2502"/>
      <c r="FC2502"/>
      <c r="FH2502" s="2"/>
      <c r="FJ2502"/>
      <c r="FK2502"/>
      <c r="FL2502"/>
      <c r="FQ2502" s="2"/>
      <c r="FS2502"/>
      <c r="FT2502"/>
      <c r="FU2502"/>
      <c r="FZ2502" s="2"/>
      <c r="GB2502"/>
      <c r="GC2502"/>
      <c r="GD2502"/>
      <c r="GI2502" s="2"/>
      <c r="GK2502"/>
      <c r="GL2502"/>
      <c r="GM2502"/>
      <c r="GR2502" s="2"/>
      <c r="GT2502"/>
      <c r="GU2502"/>
      <c r="GV2502"/>
      <c r="HA2502" s="2"/>
      <c r="HC2502"/>
      <c r="HD2502"/>
      <c r="HE2502"/>
      <c r="HJ2502"/>
      <c r="HK2502"/>
      <c r="HL2502"/>
      <c r="HM2502"/>
      <c r="HN2502"/>
      <c r="HO2502"/>
      <c r="HP2502"/>
      <c r="HQ2502"/>
      <c r="HR2502"/>
      <c r="HS2502"/>
      <c r="HT2502"/>
      <c r="HU2502"/>
      <c r="HV2502"/>
      <c r="HW2502"/>
      <c r="HX2502"/>
      <c r="HY2502"/>
      <c r="HZ2502"/>
      <c r="IA2502"/>
      <c r="IB2502"/>
      <c r="IC2502"/>
      <c r="ID2502"/>
      <c r="IE2502"/>
      <c r="IF2502"/>
      <c r="IG2502"/>
      <c r="IH2502"/>
      <c r="II2502"/>
      <c r="IJ2502"/>
      <c r="IK2502"/>
      <c r="IL2502"/>
      <c r="IM2502"/>
      <c r="IN2502"/>
      <c r="IO2502"/>
    </row>
    <row r="2503" spans="2:249" s="1" customFormat="1">
      <c r="B2503"/>
      <c r="C2503"/>
      <c r="D2503"/>
      <c r="I2503" s="2"/>
      <c r="K2503"/>
      <c r="L2503"/>
      <c r="M2503"/>
      <c r="N2503"/>
      <c r="O2503"/>
      <c r="T2503" s="2"/>
      <c r="V2503"/>
      <c r="W2503"/>
      <c r="X2503"/>
      <c r="AC2503" s="2"/>
      <c r="AE2503"/>
      <c r="AF2503"/>
      <c r="AG2503"/>
      <c r="AL2503" s="2"/>
      <c r="AN2503"/>
      <c r="AO2503"/>
      <c r="AP2503"/>
      <c r="AU2503" s="2"/>
      <c r="AW2503"/>
      <c r="AX2503"/>
      <c r="AY2503"/>
      <c r="BD2503" s="2"/>
      <c r="BF2503"/>
      <c r="BG2503"/>
      <c r="BH2503"/>
      <c r="BM2503" s="2"/>
      <c r="BO2503"/>
      <c r="BP2503"/>
      <c r="BQ2503"/>
      <c r="BV2503" s="2"/>
      <c r="BX2503"/>
      <c r="BY2503"/>
      <c r="BZ2503"/>
      <c r="CE2503" s="2"/>
      <c r="CG2503"/>
      <c r="CH2503"/>
      <c r="CI2503"/>
      <c r="CN2503" s="2"/>
      <c r="CP2503"/>
      <c r="CQ2503"/>
      <c r="CR2503"/>
      <c r="CW2503" s="2"/>
      <c r="CY2503"/>
      <c r="CZ2503"/>
      <c r="DA2503"/>
      <c r="DF2503" s="2"/>
      <c r="DH2503"/>
      <c r="DI2503"/>
      <c r="DJ2503"/>
      <c r="DO2503" s="2"/>
      <c r="DQ2503"/>
      <c r="DR2503"/>
      <c r="DS2503"/>
      <c r="DX2503" s="2"/>
      <c r="DZ2503"/>
      <c r="EA2503"/>
      <c r="EB2503"/>
      <c r="EG2503" s="2"/>
      <c r="EI2503"/>
      <c r="EJ2503"/>
      <c r="EK2503"/>
      <c r="EP2503" s="2"/>
      <c r="ER2503"/>
      <c r="ES2503"/>
      <c r="ET2503"/>
      <c r="EY2503" s="2"/>
      <c r="FA2503"/>
      <c r="FB2503"/>
      <c r="FC2503"/>
      <c r="FH2503" s="2"/>
      <c r="FJ2503"/>
      <c r="FK2503"/>
      <c r="FL2503"/>
      <c r="FQ2503" s="2"/>
      <c r="FS2503"/>
      <c r="FT2503"/>
      <c r="FU2503"/>
      <c r="FZ2503" s="2"/>
      <c r="GB2503"/>
      <c r="GC2503"/>
      <c r="GD2503"/>
      <c r="GI2503" s="2"/>
      <c r="GK2503"/>
      <c r="GL2503"/>
      <c r="GM2503"/>
      <c r="GR2503" s="2"/>
      <c r="GT2503"/>
      <c r="GU2503"/>
      <c r="GV2503"/>
      <c r="HA2503" s="2"/>
      <c r="HC2503"/>
      <c r="HD2503"/>
      <c r="HE2503"/>
      <c r="HJ2503"/>
      <c r="HK2503"/>
      <c r="HL2503"/>
      <c r="HM2503"/>
      <c r="HN2503"/>
      <c r="HO2503"/>
      <c r="HP2503"/>
      <c r="HQ2503"/>
      <c r="HR2503"/>
      <c r="HS2503"/>
      <c r="HT2503"/>
      <c r="HU2503"/>
      <c r="HV2503"/>
      <c r="HW2503"/>
      <c r="HX2503"/>
      <c r="HY2503"/>
      <c r="HZ2503"/>
      <c r="IA2503"/>
      <c r="IB2503"/>
      <c r="IC2503"/>
      <c r="ID2503"/>
      <c r="IE2503"/>
      <c r="IF2503"/>
      <c r="IG2503"/>
      <c r="IH2503"/>
      <c r="II2503"/>
      <c r="IJ2503"/>
      <c r="IK2503"/>
      <c r="IL2503"/>
      <c r="IM2503"/>
      <c r="IN2503"/>
      <c r="IO2503"/>
    </row>
    <row r="2504" spans="2:249" s="1" customFormat="1">
      <c r="B2504"/>
      <c r="C2504"/>
      <c r="D2504"/>
      <c r="I2504" s="2"/>
      <c r="K2504"/>
      <c r="L2504"/>
      <c r="M2504"/>
      <c r="N2504"/>
      <c r="O2504"/>
      <c r="T2504" s="2"/>
      <c r="V2504"/>
      <c r="W2504"/>
      <c r="X2504"/>
      <c r="AC2504" s="2"/>
      <c r="AE2504"/>
      <c r="AF2504"/>
      <c r="AG2504"/>
      <c r="AL2504" s="2"/>
      <c r="AN2504"/>
      <c r="AO2504"/>
      <c r="AP2504"/>
      <c r="AU2504" s="2"/>
      <c r="AW2504"/>
      <c r="AX2504"/>
      <c r="AY2504"/>
      <c r="BD2504" s="2"/>
      <c r="BF2504"/>
      <c r="BG2504"/>
      <c r="BH2504"/>
      <c r="BM2504" s="2"/>
      <c r="BO2504"/>
      <c r="BP2504"/>
      <c r="BQ2504"/>
      <c r="BV2504" s="2"/>
      <c r="BX2504"/>
      <c r="BY2504"/>
      <c r="BZ2504"/>
      <c r="CE2504" s="2"/>
      <c r="CG2504"/>
      <c r="CH2504"/>
      <c r="CI2504"/>
      <c r="CN2504" s="2"/>
      <c r="CP2504"/>
      <c r="CQ2504"/>
      <c r="CR2504"/>
      <c r="CW2504" s="2"/>
      <c r="CY2504"/>
      <c r="CZ2504"/>
      <c r="DA2504"/>
      <c r="DF2504" s="2"/>
      <c r="DH2504"/>
      <c r="DI2504"/>
      <c r="DJ2504"/>
      <c r="DO2504" s="2"/>
      <c r="DQ2504"/>
      <c r="DR2504"/>
      <c r="DS2504"/>
      <c r="DX2504" s="2"/>
      <c r="DZ2504"/>
      <c r="EA2504"/>
      <c r="EB2504"/>
      <c r="EG2504" s="2"/>
      <c r="EI2504"/>
      <c r="EJ2504"/>
      <c r="EK2504"/>
      <c r="EP2504" s="2"/>
      <c r="ER2504"/>
      <c r="ES2504"/>
      <c r="ET2504"/>
      <c r="EY2504" s="2"/>
      <c r="FA2504"/>
      <c r="FB2504"/>
      <c r="FC2504"/>
      <c r="FH2504" s="2"/>
      <c r="FJ2504"/>
      <c r="FK2504"/>
      <c r="FL2504"/>
      <c r="FQ2504" s="2"/>
      <c r="FS2504"/>
      <c r="FT2504"/>
      <c r="FU2504"/>
      <c r="FZ2504" s="2"/>
      <c r="GB2504"/>
      <c r="GC2504"/>
      <c r="GD2504"/>
      <c r="GI2504" s="2"/>
      <c r="GK2504"/>
      <c r="GL2504"/>
      <c r="GM2504"/>
      <c r="GR2504" s="2"/>
      <c r="GT2504"/>
      <c r="GU2504"/>
      <c r="GV2504"/>
      <c r="HA2504" s="2"/>
      <c r="HC2504"/>
      <c r="HD2504"/>
      <c r="HE2504"/>
      <c r="HJ2504"/>
      <c r="HK2504"/>
      <c r="HL2504"/>
      <c r="HM2504"/>
      <c r="HN2504"/>
      <c r="HO2504"/>
      <c r="HP2504"/>
      <c r="HQ2504"/>
      <c r="HR2504"/>
      <c r="HS2504"/>
      <c r="HT2504"/>
      <c r="HU2504"/>
      <c r="HV2504"/>
      <c r="HW2504"/>
      <c r="HX2504"/>
      <c r="HY2504"/>
      <c r="HZ2504"/>
      <c r="IA2504"/>
      <c r="IB2504"/>
      <c r="IC2504"/>
      <c r="ID2504"/>
      <c r="IE2504"/>
      <c r="IF2504"/>
      <c r="IG2504"/>
      <c r="IH2504"/>
      <c r="II2504"/>
      <c r="IJ2504"/>
      <c r="IK2504"/>
      <c r="IL2504"/>
      <c r="IM2504"/>
      <c r="IN2504"/>
      <c r="IO2504"/>
    </row>
    <row r="2505" spans="2:249" s="1" customFormat="1">
      <c r="B2505"/>
      <c r="C2505"/>
      <c r="D2505"/>
      <c r="I2505" s="2"/>
      <c r="K2505"/>
      <c r="L2505"/>
      <c r="M2505"/>
      <c r="N2505"/>
      <c r="O2505"/>
      <c r="T2505" s="2"/>
      <c r="V2505"/>
      <c r="W2505"/>
      <c r="X2505"/>
      <c r="AC2505" s="2"/>
      <c r="AE2505"/>
      <c r="AF2505"/>
      <c r="AG2505"/>
      <c r="AL2505" s="2"/>
      <c r="AN2505"/>
      <c r="AO2505"/>
      <c r="AP2505"/>
      <c r="AU2505" s="2"/>
      <c r="AW2505"/>
      <c r="AX2505"/>
      <c r="AY2505"/>
      <c r="BD2505" s="2"/>
      <c r="BF2505"/>
      <c r="BG2505"/>
      <c r="BH2505"/>
      <c r="BM2505" s="2"/>
      <c r="BO2505"/>
      <c r="BP2505"/>
      <c r="BQ2505"/>
      <c r="BV2505" s="2"/>
      <c r="BX2505"/>
      <c r="BY2505"/>
      <c r="BZ2505"/>
      <c r="CE2505" s="2"/>
      <c r="CG2505"/>
      <c r="CH2505"/>
      <c r="CI2505"/>
      <c r="CN2505" s="2"/>
      <c r="CP2505"/>
      <c r="CQ2505"/>
      <c r="CR2505"/>
      <c r="CW2505" s="2"/>
      <c r="CY2505"/>
      <c r="CZ2505"/>
      <c r="DA2505"/>
      <c r="DF2505" s="2"/>
      <c r="DH2505"/>
      <c r="DI2505"/>
      <c r="DJ2505"/>
      <c r="DO2505" s="2"/>
      <c r="DQ2505"/>
      <c r="DR2505"/>
      <c r="DS2505"/>
      <c r="DX2505" s="2"/>
      <c r="DZ2505"/>
      <c r="EA2505"/>
      <c r="EB2505"/>
      <c r="EG2505" s="2"/>
      <c r="EI2505"/>
      <c r="EJ2505"/>
      <c r="EK2505"/>
      <c r="EP2505" s="2"/>
      <c r="ER2505"/>
      <c r="ES2505"/>
      <c r="ET2505"/>
      <c r="EY2505" s="2"/>
      <c r="FA2505"/>
      <c r="FB2505"/>
      <c r="FC2505"/>
      <c r="FH2505" s="2"/>
      <c r="FJ2505"/>
      <c r="FK2505"/>
      <c r="FL2505"/>
      <c r="FQ2505" s="2"/>
      <c r="FS2505"/>
      <c r="FT2505"/>
      <c r="FU2505"/>
      <c r="FZ2505" s="2"/>
      <c r="GB2505"/>
      <c r="GC2505"/>
      <c r="GD2505"/>
      <c r="GI2505" s="2"/>
      <c r="GK2505"/>
      <c r="GL2505"/>
      <c r="GM2505"/>
      <c r="GR2505" s="2"/>
      <c r="GT2505"/>
      <c r="GU2505"/>
      <c r="GV2505"/>
      <c r="HA2505" s="2"/>
      <c r="HC2505"/>
      <c r="HD2505"/>
      <c r="HE2505"/>
      <c r="HJ2505"/>
      <c r="HK2505"/>
      <c r="HL2505"/>
      <c r="HM2505"/>
      <c r="HN2505"/>
      <c r="HO2505"/>
      <c r="HP2505"/>
      <c r="HQ2505"/>
      <c r="HR2505"/>
      <c r="HS2505"/>
      <c r="HT2505"/>
      <c r="HU2505"/>
      <c r="HV2505"/>
      <c r="HW2505"/>
      <c r="HX2505"/>
      <c r="HY2505"/>
      <c r="HZ2505"/>
      <c r="IA2505"/>
      <c r="IB2505"/>
      <c r="IC2505"/>
      <c r="ID2505"/>
      <c r="IE2505"/>
      <c r="IF2505"/>
      <c r="IG2505"/>
      <c r="IH2505"/>
      <c r="II2505"/>
      <c r="IJ2505"/>
      <c r="IK2505"/>
      <c r="IL2505"/>
      <c r="IM2505"/>
      <c r="IN2505"/>
      <c r="IO2505"/>
    </row>
    <row r="2506" spans="2:249" s="1" customFormat="1">
      <c r="B2506"/>
      <c r="C2506"/>
      <c r="D2506"/>
      <c r="I2506" s="2"/>
      <c r="K2506"/>
      <c r="L2506"/>
      <c r="M2506"/>
      <c r="N2506"/>
      <c r="O2506"/>
      <c r="T2506" s="2"/>
      <c r="V2506"/>
      <c r="W2506"/>
      <c r="X2506"/>
      <c r="AC2506" s="2"/>
      <c r="AE2506"/>
      <c r="AF2506"/>
      <c r="AG2506"/>
      <c r="AL2506" s="2"/>
      <c r="AN2506"/>
      <c r="AO2506"/>
      <c r="AP2506"/>
      <c r="AU2506" s="2"/>
      <c r="AW2506"/>
      <c r="AX2506"/>
      <c r="AY2506"/>
      <c r="BD2506" s="2"/>
      <c r="BF2506"/>
      <c r="BG2506"/>
      <c r="BH2506"/>
      <c r="BM2506" s="2"/>
      <c r="BO2506"/>
      <c r="BP2506"/>
      <c r="BQ2506"/>
      <c r="BV2506" s="2"/>
      <c r="BX2506"/>
      <c r="BY2506"/>
      <c r="BZ2506"/>
      <c r="CE2506" s="2"/>
      <c r="CG2506"/>
      <c r="CH2506"/>
      <c r="CI2506"/>
      <c r="CN2506" s="2"/>
      <c r="CP2506"/>
      <c r="CQ2506"/>
      <c r="CR2506"/>
      <c r="CW2506" s="2"/>
      <c r="CY2506"/>
      <c r="CZ2506"/>
      <c r="DA2506"/>
      <c r="DF2506" s="2"/>
      <c r="DH2506"/>
      <c r="DI2506"/>
      <c r="DJ2506"/>
      <c r="DO2506" s="2"/>
      <c r="DQ2506"/>
      <c r="DR2506"/>
      <c r="DS2506"/>
      <c r="DX2506" s="2"/>
      <c r="DZ2506"/>
      <c r="EA2506"/>
      <c r="EB2506"/>
      <c r="EG2506" s="2"/>
      <c r="EI2506"/>
      <c r="EJ2506"/>
      <c r="EK2506"/>
      <c r="EP2506" s="2"/>
      <c r="ER2506"/>
      <c r="ES2506"/>
      <c r="ET2506"/>
      <c r="EY2506" s="2"/>
      <c r="FA2506"/>
      <c r="FB2506"/>
      <c r="FC2506"/>
      <c r="FH2506" s="2"/>
      <c r="FJ2506"/>
      <c r="FK2506"/>
      <c r="FL2506"/>
      <c r="FQ2506" s="2"/>
      <c r="FS2506"/>
      <c r="FT2506"/>
      <c r="FU2506"/>
      <c r="FZ2506" s="2"/>
      <c r="GB2506"/>
      <c r="GC2506"/>
      <c r="GD2506"/>
      <c r="GI2506" s="2"/>
      <c r="GK2506"/>
      <c r="GL2506"/>
      <c r="GM2506"/>
      <c r="GR2506" s="2"/>
      <c r="GT2506"/>
      <c r="GU2506"/>
      <c r="GV2506"/>
      <c r="HA2506" s="2"/>
      <c r="HC2506"/>
      <c r="HD2506"/>
      <c r="HE2506"/>
      <c r="HJ2506"/>
      <c r="HK2506"/>
      <c r="HL2506"/>
      <c r="HM2506"/>
      <c r="HN2506"/>
      <c r="HO2506"/>
      <c r="HP2506"/>
      <c r="HQ2506"/>
      <c r="HR2506"/>
      <c r="HS2506"/>
      <c r="HT2506"/>
      <c r="HU2506"/>
      <c r="HV2506"/>
      <c r="HW2506"/>
      <c r="HX2506"/>
      <c r="HY2506"/>
      <c r="HZ2506"/>
      <c r="IA2506"/>
      <c r="IB2506"/>
      <c r="IC2506"/>
      <c r="ID2506"/>
      <c r="IE2506"/>
      <c r="IF2506"/>
      <c r="IG2506"/>
      <c r="IH2506"/>
      <c r="II2506"/>
      <c r="IJ2506"/>
      <c r="IK2506"/>
      <c r="IL2506"/>
      <c r="IM2506"/>
      <c r="IN2506"/>
      <c r="IO2506"/>
    </row>
    <row r="2507" spans="2:249" s="1" customFormat="1">
      <c r="B2507"/>
      <c r="C2507"/>
      <c r="D2507"/>
      <c r="I2507" s="2"/>
      <c r="K2507"/>
      <c r="L2507"/>
      <c r="M2507"/>
      <c r="N2507"/>
      <c r="O2507"/>
      <c r="T2507" s="2"/>
      <c r="V2507"/>
      <c r="W2507"/>
      <c r="X2507"/>
      <c r="AC2507" s="2"/>
      <c r="AE2507"/>
      <c r="AF2507"/>
      <c r="AG2507"/>
      <c r="AL2507" s="2"/>
      <c r="AN2507"/>
      <c r="AO2507"/>
      <c r="AP2507"/>
      <c r="AU2507" s="2"/>
      <c r="AW2507"/>
      <c r="AX2507"/>
      <c r="AY2507"/>
      <c r="BD2507" s="2"/>
      <c r="BF2507"/>
      <c r="BG2507"/>
      <c r="BH2507"/>
      <c r="BM2507" s="2"/>
      <c r="BO2507"/>
      <c r="BP2507"/>
      <c r="BQ2507"/>
      <c r="BV2507" s="2"/>
      <c r="BX2507"/>
      <c r="BY2507"/>
      <c r="BZ2507"/>
      <c r="CE2507" s="2"/>
      <c r="CG2507"/>
      <c r="CH2507"/>
      <c r="CI2507"/>
      <c r="CN2507" s="2"/>
      <c r="CP2507"/>
      <c r="CQ2507"/>
      <c r="CR2507"/>
      <c r="CW2507" s="2"/>
      <c r="CY2507"/>
      <c r="CZ2507"/>
      <c r="DA2507"/>
      <c r="DF2507" s="2"/>
      <c r="DH2507"/>
      <c r="DI2507"/>
      <c r="DJ2507"/>
      <c r="DO2507" s="2"/>
      <c r="DQ2507"/>
      <c r="DR2507"/>
      <c r="DS2507"/>
      <c r="DX2507" s="2"/>
      <c r="DZ2507"/>
      <c r="EA2507"/>
      <c r="EB2507"/>
      <c r="EG2507" s="2"/>
      <c r="EI2507"/>
      <c r="EJ2507"/>
      <c r="EK2507"/>
      <c r="EP2507" s="2"/>
      <c r="ER2507"/>
      <c r="ES2507"/>
      <c r="ET2507"/>
      <c r="EY2507" s="2"/>
      <c r="FA2507"/>
      <c r="FB2507"/>
      <c r="FC2507"/>
      <c r="FH2507" s="2"/>
      <c r="FJ2507"/>
      <c r="FK2507"/>
      <c r="FL2507"/>
      <c r="FQ2507" s="2"/>
      <c r="FS2507"/>
      <c r="FT2507"/>
      <c r="FU2507"/>
      <c r="FZ2507" s="2"/>
      <c r="GB2507"/>
      <c r="GC2507"/>
      <c r="GD2507"/>
      <c r="GI2507" s="2"/>
      <c r="GK2507"/>
      <c r="GL2507"/>
      <c r="GM2507"/>
      <c r="GR2507" s="2"/>
      <c r="GT2507"/>
      <c r="GU2507"/>
      <c r="GV2507"/>
      <c r="HA2507" s="2"/>
      <c r="HC2507"/>
      <c r="HD2507"/>
      <c r="HE2507"/>
      <c r="HJ2507"/>
      <c r="HK2507"/>
      <c r="HL2507"/>
      <c r="HM2507"/>
      <c r="HN2507"/>
      <c r="HO2507"/>
      <c r="HP2507"/>
      <c r="HQ2507"/>
      <c r="HR2507"/>
      <c r="HS2507"/>
      <c r="HT2507"/>
      <c r="HU2507"/>
      <c r="HV2507"/>
      <c r="HW2507"/>
      <c r="HX2507"/>
      <c r="HY2507"/>
      <c r="HZ2507"/>
      <c r="IA2507"/>
      <c r="IB2507"/>
      <c r="IC2507"/>
      <c r="ID2507"/>
      <c r="IE2507"/>
      <c r="IF2507"/>
      <c r="IG2507"/>
      <c r="IH2507"/>
      <c r="II2507"/>
      <c r="IJ2507"/>
      <c r="IK2507"/>
      <c r="IL2507"/>
      <c r="IM2507"/>
      <c r="IN2507"/>
      <c r="IO2507"/>
    </row>
    <row r="2508" spans="2:249" s="1" customFormat="1">
      <c r="B2508"/>
      <c r="C2508"/>
      <c r="D2508"/>
      <c r="I2508" s="2"/>
      <c r="K2508"/>
      <c r="L2508"/>
      <c r="M2508"/>
      <c r="N2508"/>
      <c r="O2508"/>
      <c r="T2508" s="2"/>
      <c r="V2508"/>
      <c r="W2508"/>
      <c r="X2508"/>
      <c r="AC2508" s="2"/>
      <c r="AE2508"/>
      <c r="AF2508"/>
      <c r="AG2508"/>
      <c r="AL2508" s="2"/>
      <c r="AN2508"/>
      <c r="AO2508"/>
      <c r="AP2508"/>
      <c r="AU2508" s="2"/>
      <c r="AW2508"/>
      <c r="AX2508"/>
      <c r="AY2508"/>
      <c r="BD2508" s="2"/>
      <c r="BF2508"/>
      <c r="BG2508"/>
      <c r="BH2508"/>
      <c r="BM2508" s="2"/>
      <c r="BO2508"/>
      <c r="BP2508"/>
      <c r="BQ2508"/>
      <c r="BV2508" s="2"/>
      <c r="BX2508"/>
      <c r="BY2508"/>
      <c r="BZ2508"/>
      <c r="CE2508" s="2"/>
      <c r="CG2508"/>
      <c r="CH2508"/>
      <c r="CI2508"/>
      <c r="CN2508" s="2"/>
      <c r="CP2508"/>
      <c r="CQ2508"/>
      <c r="CR2508"/>
      <c r="CW2508" s="2"/>
      <c r="CY2508"/>
      <c r="CZ2508"/>
      <c r="DA2508"/>
      <c r="DF2508" s="2"/>
      <c r="DH2508"/>
      <c r="DI2508"/>
      <c r="DJ2508"/>
      <c r="DO2508" s="2"/>
      <c r="DQ2508"/>
      <c r="DR2508"/>
      <c r="DS2508"/>
      <c r="DX2508" s="2"/>
      <c r="DZ2508"/>
      <c r="EA2508"/>
      <c r="EB2508"/>
      <c r="EG2508" s="2"/>
      <c r="EI2508"/>
      <c r="EJ2508"/>
      <c r="EK2508"/>
      <c r="EP2508" s="2"/>
      <c r="ER2508"/>
      <c r="ES2508"/>
      <c r="ET2508"/>
      <c r="EY2508" s="2"/>
      <c r="FA2508"/>
      <c r="FB2508"/>
      <c r="FC2508"/>
      <c r="FH2508" s="2"/>
      <c r="FJ2508"/>
      <c r="FK2508"/>
      <c r="FL2508"/>
      <c r="FQ2508" s="2"/>
      <c r="FS2508"/>
      <c r="FT2508"/>
      <c r="FU2508"/>
      <c r="FZ2508" s="2"/>
      <c r="GB2508"/>
      <c r="GC2508"/>
      <c r="GD2508"/>
      <c r="GI2508" s="2"/>
      <c r="GK2508"/>
      <c r="GL2508"/>
      <c r="GM2508"/>
      <c r="GR2508" s="2"/>
      <c r="GT2508"/>
      <c r="GU2508"/>
      <c r="GV2508"/>
      <c r="HA2508" s="2"/>
      <c r="HC2508"/>
      <c r="HD2508"/>
      <c r="HE2508"/>
      <c r="HJ2508"/>
      <c r="HK2508"/>
      <c r="HL2508"/>
      <c r="HM2508"/>
      <c r="HN2508"/>
      <c r="HO2508"/>
      <c r="HP2508"/>
      <c r="HQ2508"/>
      <c r="HR2508"/>
      <c r="HS2508"/>
      <c r="HT2508"/>
      <c r="HU2508"/>
      <c r="HV2508"/>
      <c r="HW2508"/>
      <c r="HX2508"/>
      <c r="HY2508"/>
      <c r="HZ2508"/>
      <c r="IA2508"/>
      <c r="IB2508"/>
      <c r="IC2508"/>
      <c r="ID2508"/>
      <c r="IE2508"/>
      <c r="IF2508"/>
      <c r="IG2508"/>
      <c r="IH2508"/>
      <c r="II2508"/>
      <c r="IJ2508"/>
      <c r="IK2508"/>
      <c r="IL2508"/>
      <c r="IM2508"/>
      <c r="IN2508"/>
      <c r="IO2508"/>
    </row>
    <row r="2509" spans="2:249" s="1" customFormat="1">
      <c r="B2509"/>
      <c r="C2509"/>
      <c r="D2509"/>
      <c r="I2509" s="2"/>
      <c r="K2509"/>
      <c r="L2509"/>
      <c r="M2509"/>
      <c r="N2509"/>
      <c r="O2509"/>
      <c r="T2509" s="2"/>
      <c r="V2509"/>
      <c r="W2509"/>
      <c r="X2509"/>
      <c r="AC2509" s="2"/>
      <c r="AE2509"/>
      <c r="AF2509"/>
      <c r="AG2509"/>
      <c r="AL2509" s="2"/>
      <c r="AN2509"/>
      <c r="AO2509"/>
      <c r="AP2509"/>
      <c r="AU2509" s="2"/>
      <c r="AW2509"/>
      <c r="AX2509"/>
      <c r="AY2509"/>
      <c r="BD2509" s="2"/>
      <c r="BF2509"/>
      <c r="BG2509"/>
      <c r="BH2509"/>
      <c r="BM2509" s="2"/>
      <c r="BO2509"/>
      <c r="BP2509"/>
      <c r="BQ2509"/>
      <c r="BV2509" s="2"/>
      <c r="BX2509"/>
      <c r="BY2509"/>
      <c r="BZ2509"/>
      <c r="CE2509" s="2"/>
      <c r="CG2509"/>
      <c r="CH2509"/>
      <c r="CI2509"/>
      <c r="CN2509" s="2"/>
      <c r="CP2509"/>
      <c r="CQ2509"/>
      <c r="CR2509"/>
      <c r="CW2509" s="2"/>
      <c r="CY2509"/>
      <c r="CZ2509"/>
      <c r="DA2509"/>
      <c r="DF2509" s="2"/>
      <c r="DH2509"/>
      <c r="DI2509"/>
      <c r="DJ2509"/>
      <c r="DO2509" s="2"/>
      <c r="DQ2509"/>
      <c r="DR2509"/>
      <c r="DS2509"/>
      <c r="DX2509" s="2"/>
      <c r="DZ2509"/>
      <c r="EA2509"/>
      <c r="EB2509"/>
      <c r="EG2509" s="2"/>
      <c r="EI2509"/>
      <c r="EJ2509"/>
      <c r="EK2509"/>
      <c r="EP2509" s="2"/>
      <c r="ER2509"/>
      <c r="ES2509"/>
      <c r="ET2509"/>
      <c r="EY2509" s="2"/>
      <c r="FA2509"/>
      <c r="FB2509"/>
      <c r="FC2509"/>
      <c r="FH2509" s="2"/>
      <c r="FJ2509"/>
      <c r="FK2509"/>
      <c r="FL2509"/>
      <c r="FQ2509" s="2"/>
      <c r="FS2509"/>
      <c r="FT2509"/>
      <c r="FU2509"/>
      <c r="FZ2509" s="2"/>
      <c r="GB2509"/>
      <c r="GC2509"/>
      <c r="GD2509"/>
      <c r="GI2509" s="2"/>
      <c r="GK2509"/>
      <c r="GL2509"/>
      <c r="GM2509"/>
      <c r="GR2509" s="2"/>
      <c r="GT2509"/>
      <c r="GU2509"/>
      <c r="GV2509"/>
      <c r="HA2509" s="2"/>
      <c r="HC2509"/>
      <c r="HD2509"/>
      <c r="HE2509"/>
      <c r="HJ2509"/>
      <c r="HK2509"/>
      <c r="HL2509"/>
      <c r="HM2509"/>
      <c r="HN2509"/>
      <c r="HO2509"/>
      <c r="HP2509"/>
      <c r="HQ2509"/>
      <c r="HR2509"/>
      <c r="HS2509"/>
      <c r="HT2509"/>
      <c r="HU2509"/>
      <c r="HV2509"/>
      <c r="HW2509"/>
      <c r="HX2509"/>
      <c r="HY2509"/>
      <c r="HZ2509"/>
      <c r="IA2509"/>
      <c r="IB2509"/>
      <c r="IC2509"/>
      <c r="ID2509"/>
      <c r="IE2509"/>
      <c r="IF2509"/>
      <c r="IG2509"/>
      <c r="IH2509"/>
      <c r="II2509"/>
      <c r="IJ2509"/>
      <c r="IK2509"/>
      <c r="IL2509"/>
      <c r="IM2509"/>
      <c r="IN2509"/>
      <c r="IO2509"/>
    </row>
    <row r="2510" spans="2:249" s="1" customFormat="1">
      <c r="B2510"/>
      <c r="C2510"/>
      <c r="D2510"/>
      <c r="I2510" s="2"/>
      <c r="K2510"/>
      <c r="L2510"/>
      <c r="M2510"/>
      <c r="N2510"/>
      <c r="O2510"/>
      <c r="T2510" s="2"/>
      <c r="V2510"/>
      <c r="W2510"/>
      <c r="X2510"/>
      <c r="AC2510" s="2"/>
      <c r="AE2510"/>
      <c r="AF2510"/>
      <c r="AG2510"/>
      <c r="AL2510" s="2"/>
      <c r="AN2510"/>
      <c r="AO2510"/>
      <c r="AP2510"/>
      <c r="AU2510" s="2"/>
      <c r="AW2510"/>
      <c r="AX2510"/>
      <c r="AY2510"/>
      <c r="BD2510" s="2"/>
      <c r="BF2510"/>
      <c r="BG2510"/>
      <c r="BH2510"/>
      <c r="BM2510" s="2"/>
      <c r="BO2510"/>
      <c r="BP2510"/>
      <c r="BQ2510"/>
      <c r="BV2510" s="2"/>
      <c r="BX2510"/>
      <c r="BY2510"/>
      <c r="BZ2510"/>
      <c r="CE2510" s="2"/>
      <c r="CG2510"/>
      <c r="CH2510"/>
      <c r="CI2510"/>
      <c r="CN2510" s="2"/>
      <c r="CP2510"/>
      <c r="CQ2510"/>
      <c r="CR2510"/>
      <c r="CW2510" s="2"/>
      <c r="CY2510"/>
      <c r="CZ2510"/>
      <c r="DA2510"/>
      <c r="DF2510" s="2"/>
      <c r="DH2510"/>
      <c r="DI2510"/>
      <c r="DJ2510"/>
      <c r="DO2510" s="2"/>
      <c r="DQ2510"/>
      <c r="DR2510"/>
      <c r="DS2510"/>
      <c r="DX2510" s="2"/>
      <c r="DZ2510"/>
      <c r="EA2510"/>
      <c r="EB2510"/>
      <c r="EG2510" s="2"/>
      <c r="EI2510"/>
      <c r="EJ2510"/>
      <c r="EK2510"/>
      <c r="EP2510" s="2"/>
      <c r="ER2510"/>
      <c r="ES2510"/>
      <c r="ET2510"/>
      <c r="EY2510" s="2"/>
      <c r="FA2510"/>
      <c r="FB2510"/>
      <c r="FC2510"/>
      <c r="FH2510" s="2"/>
      <c r="FJ2510"/>
      <c r="FK2510"/>
      <c r="FL2510"/>
      <c r="FQ2510" s="2"/>
      <c r="FS2510"/>
      <c r="FT2510"/>
      <c r="FU2510"/>
      <c r="FZ2510" s="2"/>
      <c r="GB2510"/>
      <c r="GC2510"/>
      <c r="GD2510"/>
      <c r="GI2510" s="2"/>
      <c r="GK2510"/>
      <c r="GL2510"/>
      <c r="GM2510"/>
      <c r="GR2510" s="2"/>
      <c r="GT2510"/>
      <c r="GU2510"/>
      <c r="GV2510"/>
      <c r="HA2510" s="2"/>
      <c r="HC2510"/>
      <c r="HD2510"/>
      <c r="HE2510"/>
      <c r="HJ2510"/>
      <c r="HK2510"/>
      <c r="HL2510"/>
      <c r="HM2510"/>
      <c r="HN2510"/>
      <c r="HO2510"/>
      <c r="HP2510"/>
      <c r="HQ2510"/>
      <c r="HR2510"/>
      <c r="HS2510"/>
      <c r="HT2510"/>
      <c r="HU2510"/>
      <c r="HV2510"/>
      <c r="HW2510"/>
      <c r="HX2510"/>
      <c r="HY2510"/>
      <c r="HZ2510"/>
      <c r="IA2510"/>
      <c r="IB2510"/>
      <c r="IC2510"/>
      <c r="ID2510"/>
      <c r="IE2510"/>
      <c r="IF2510"/>
      <c r="IG2510"/>
      <c r="IH2510"/>
      <c r="II2510"/>
      <c r="IJ2510"/>
      <c r="IK2510"/>
      <c r="IL2510"/>
      <c r="IM2510"/>
      <c r="IN2510"/>
      <c r="IO2510"/>
    </row>
    <row r="2511" spans="2:249" s="1" customFormat="1">
      <c r="B2511"/>
      <c r="C2511"/>
      <c r="D2511"/>
      <c r="I2511" s="2"/>
      <c r="K2511"/>
      <c r="L2511"/>
      <c r="M2511"/>
      <c r="N2511"/>
      <c r="O2511"/>
      <c r="T2511" s="2"/>
      <c r="V2511"/>
      <c r="W2511"/>
      <c r="X2511"/>
      <c r="AC2511" s="2"/>
      <c r="AE2511"/>
      <c r="AF2511"/>
      <c r="AG2511"/>
      <c r="AL2511" s="2"/>
      <c r="AN2511"/>
      <c r="AO2511"/>
      <c r="AP2511"/>
      <c r="AU2511" s="2"/>
      <c r="AW2511"/>
      <c r="AX2511"/>
      <c r="AY2511"/>
      <c r="BD2511" s="2"/>
      <c r="BF2511"/>
      <c r="BG2511"/>
      <c r="BH2511"/>
      <c r="BM2511" s="2"/>
      <c r="BO2511"/>
      <c r="BP2511"/>
      <c r="BQ2511"/>
      <c r="BV2511" s="2"/>
      <c r="BX2511"/>
      <c r="BY2511"/>
      <c r="BZ2511"/>
      <c r="CE2511" s="2"/>
      <c r="CG2511"/>
      <c r="CH2511"/>
      <c r="CI2511"/>
      <c r="CN2511" s="2"/>
      <c r="CP2511"/>
      <c r="CQ2511"/>
      <c r="CR2511"/>
      <c r="CW2511" s="2"/>
      <c r="CY2511"/>
      <c r="CZ2511"/>
      <c r="DA2511"/>
      <c r="DF2511" s="2"/>
      <c r="DH2511"/>
      <c r="DI2511"/>
      <c r="DJ2511"/>
      <c r="DO2511" s="2"/>
      <c r="DQ2511"/>
      <c r="DR2511"/>
      <c r="DS2511"/>
      <c r="DX2511" s="2"/>
      <c r="DZ2511"/>
      <c r="EA2511"/>
      <c r="EB2511"/>
      <c r="EG2511" s="2"/>
      <c r="EI2511"/>
      <c r="EJ2511"/>
      <c r="EK2511"/>
      <c r="EP2511" s="2"/>
      <c r="ER2511"/>
      <c r="ES2511"/>
      <c r="ET2511"/>
      <c r="EY2511" s="2"/>
      <c r="FA2511"/>
      <c r="FB2511"/>
      <c r="FC2511"/>
      <c r="FH2511" s="2"/>
      <c r="FJ2511"/>
      <c r="FK2511"/>
      <c r="FL2511"/>
      <c r="FQ2511" s="2"/>
      <c r="FS2511"/>
      <c r="FT2511"/>
      <c r="FU2511"/>
      <c r="FZ2511" s="2"/>
      <c r="GB2511"/>
      <c r="GC2511"/>
      <c r="GD2511"/>
      <c r="GI2511" s="2"/>
      <c r="GK2511"/>
      <c r="GL2511"/>
      <c r="GM2511"/>
      <c r="GR2511" s="2"/>
      <c r="GT2511"/>
      <c r="GU2511"/>
      <c r="GV2511"/>
      <c r="HA2511" s="2"/>
      <c r="HC2511"/>
      <c r="HD2511"/>
      <c r="HE2511"/>
      <c r="HJ2511"/>
      <c r="HK2511"/>
      <c r="HL2511"/>
      <c r="HM2511"/>
      <c r="HN2511"/>
      <c r="HO2511"/>
      <c r="HP2511"/>
      <c r="HQ2511"/>
      <c r="HR2511"/>
      <c r="HS2511"/>
      <c r="HT2511"/>
      <c r="HU2511"/>
      <c r="HV2511"/>
      <c r="HW2511"/>
      <c r="HX2511"/>
      <c r="HY2511"/>
      <c r="HZ2511"/>
      <c r="IA2511"/>
      <c r="IB2511"/>
      <c r="IC2511"/>
      <c r="ID2511"/>
      <c r="IE2511"/>
      <c r="IF2511"/>
      <c r="IG2511"/>
      <c r="IH2511"/>
      <c r="II2511"/>
      <c r="IJ2511"/>
      <c r="IK2511"/>
      <c r="IL2511"/>
      <c r="IM2511"/>
      <c r="IN2511"/>
      <c r="IO2511"/>
    </row>
    <row r="2512" spans="2:249" s="1" customFormat="1">
      <c r="B2512"/>
      <c r="C2512"/>
      <c r="D2512"/>
      <c r="I2512" s="2"/>
      <c r="K2512"/>
      <c r="L2512"/>
      <c r="M2512"/>
      <c r="N2512"/>
      <c r="O2512"/>
      <c r="T2512" s="2"/>
      <c r="V2512"/>
      <c r="W2512"/>
      <c r="X2512"/>
      <c r="AC2512" s="2"/>
      <c r="AE2512"/>
      <c r="AF2512"/>
      <c r="AG2512"/>
      <c r="AL2512" s="2"/>
      <c r="AN2512"/>
      <c r="AO2512"/>
      <c r="AP2512"/>
      <c r="AU2512" s="2"/>
      <c r="AW2512"/>
      <c r="AX2512"/>
      <c r="AY2512"/>
      <c r="BD2512" s="2"/>
      <c r="BF2512"/>
      <c r="BG2512"/>
      <c r="BH2512"/>
      <c r="BM2512" s="2"/>
      <c r="BO2512"/>
      <c r="BP2512"/>
      <c r="BQ2512"/>
      <c r="BV2512" s="2"/>
      <c r="BX2512"/>
      <c r="BY2512"/>
      <c r="BZ2512"/>
      <c r="CE2512" s="2"/>
      <c r="CG2512"/>
      <c r="CH2512"/>
      <c r="CI2512"/>
      <c r="CN2512" s="2"/>
      <c r="CP2512"/>
      <c r="CQ2512"/>
      <c r="CR2512"/>
      <c r="CW2512" s="2"/>
      <c r="CY2512"/>
      <c r="CZ2512"/>
      <c r="DA2512"/>
      <c r="DF2512" s="2"/>
      <c r="DH2512"/>
      <c r="DI2512"/>
      <c r="DJ2512"/>
      <c r="DO2512" s="2"/>
      <c r="DQ2512"/>
      <c r="DR2512"/>
      <c r="DS2512"/>
      <c r="DX2512" s="2"/>
      <c r="DZ2512"/>
      <c r="EA2512"/>
      <c r="EB2512"/>
      <c r="EG2512" s="2"/>
      <c r="EI2512"/>
      <c r="EJ2512"/>
      <c r="EK2512"/>
      <c r="EP2512" s="2"/>
      <c r="ER2512"/>
      <c r="ES2512"/>
      <c r="ET2512"/>
      <c r="EY2512" s="2"/>
      <c r="FA2512"/>
      <c r="FB2512"/>
      <c r="FC2512"/>
      <c r="FH2512" s="2"/>
      <c r="FJ2512"/>
      <c r="FK2512"/>
      <c r="FL2512"/>
      <c r="FQ2512" s="2"/>
      <c r="FS2512"/>
      <c r="FT2512"/>
      <c r="FU2512"/>
      <c r="FZ2512" s="2"/>
      <c r="GB2512"/>
      <c r="GC2512"/>
      <c r="GD2512"/>
      <c r="GI2512" s="2"/>
      <c r="GK2512"/>
      <c r="GL2512"/>
      <c r="GM2512"/>
      <c r="GR2512" s="2"/>
      <c r="GT2512"/>
      <c r="GU2512"/>
      <c r="GV2512"/>
      <c r="HA2512" s="2"/>
      <c r="HC2512"/>
      <c r="HD2512"/>
      <c r="HE2512"/>
      <c r="HJ2512"/>
      <c r="HK2512"/>
      <c r="HL2512"/>
      <c r="HM2512"/>
      <c r="HN2512"/>
      <c r="HO2512"/>
      <c r="HP2512"/>
      <c r="HQ2512"/>
      <c r="HR2512"/>
      <c r="HS2512"/>
      <c r="HT2512"/>
      <c r="HU2512"/>
      <c r="HV2512"/>
      <c r="HW2512"/>
      <c r="HX2512"/>
      <c r="HY2512"/>
      <c r="HZ2512"/>
      <c r="IA2512"/>
      <c r="IB2512"/>
      <c r="IC2512"/>
      <c r="ID2512"/>
      <c r="IE2512"/>
      <c r="IF2512"/>
      <c r="IG2512"/>
      <c r="IH2512"/>
      <c r="II2512"/>
      <c r="IJ2512"/>
      <c r="IK2512"/>
      <c r="IL2512"/>
      <c r="IM2512"/>
      <c r="IN2512"/>
      <c r="IO2512"/>
    </row>
    <row r="2513" spans="2:249" s="1" customFormat="1">
      <c r="B2513"/>
      <c r="C2513"/>
      <c r="D2513"/>
      <c r="I2513" s="2"/>
      <c r="K2513"/>
      <c r="L2513"/>
      <c r="M2513"/>
      <c r="N2513"/>
      <c r="O2513"/>
      <c r="T2513" s="2"/>
      <c r="V2513"/>
      <c r="W2513"/>
      <c r="X2513"/>
      <c r="AC2513" s="2"/>
      <c r="AE2513"/>
      <c r="AF2513"/>
      <c r="AG2513"/>
      <c r="AL2513" s="2"/>
      <c r="AN2513"/>
      <c r="AO2513"/>
      <c r="AP2513"/>
      <c r="AU2513" s="2"/>
      <c r="AW2513"/>
      <c r="AX2513"/>
      <c r="AY2513"/>
      <c r="BD2513" s="2"/>
      <c r="BF2513"/>
      <c r="BG2513"/>
      <c r="BH2513"/>
      <c r="BM2513" s="2"/>
      <c r="BO2513"/>
      <c r="BP2513"/>
      <c r="BQ2513"/>
      <c r="BV2513" s="2"/>
      <c r="BX2513"/>
      <c r="BY2513"/>
      <c r="BZ2513"/>
      <c r="CE2513" s="2"/>
      <c r="CG2513"/>
      <c r="CH2513"/>
      <c r="CI2513"/>
      <c r="CN2513" s="2"/>
      <c r="CP2513"/>
      <c r="CQ2513"/>
      <c r="CR2513"/>
      <c r="CW2513" s="2"/>
      <c r="CY2513"/>
      <c r="CZ2513"/>
      <c r="DA2513"/>
      <c r="DF2513" s="2"/>
      <c r="DH2513"/>
      <c r="DI2513"/>
      <c r="DJ2513"/>
      <c r="DO2513" s="2"/>
      <c r="DQ2513"/>
      <c r="DR2513"/>
      <c r="DS2513"/>
      <c r="DX2513" s="2"/>
      <c r="DZ2513"/>
      <c r="EA2513"/>
      <c r="EB2513"/>
      <c r="EG2513" s="2"/>
      <c r="EI2513"/>
      <c r="EJ2513"/>
      <c r="EK2513"/>
      <c r="EP2513" s="2"/>
      <c r="ER2513"/>
      <c r="ES2513"/>
      <c r="ET2513"/>
      <c r="EY2513" s="2"/>
      <c r="FA2513"/>
      <c r="FB2513"/>
      <c r="FC2513"/>
      <c r="FH2513" s="2"/>
      <c r="FJ2513"/>
      <c r="FK2513"/>
      <c r="FL2513"/>
      <c r="FQ2513" s="2"/>
      <c r="FS2513"/>
      <c r="FT2513"/>
      <c r="FU2513"/>
      <c r="FZ2513" s="2"/>
      <c r="GB2513"/>
      <c r="GC2513"/>
      <c r="GD2513"/>
      <c r="GI2513" s="2"/>
      <c r="GK2513"/>
      <c r="GL2513"/>
      <c r="GM2513"/>
      <c r="GR2513" s="2"/>
      <c r="GT2513"/>
      <c r="GU2513"/>
      <c r="GV2513"/>
      <c r="HA2513" s="2"/>
      <c r="HC2513"/>
      <c r="HD2513"/>
      <c r="HE2513"/>
      <c r="HJ2513"/>
      <c r="HK2513"/>
      <c r="HL2513"/>
      <c r="HM2513"/>
      <c r="HN2513"/>
      <c r="HO2513"/>
      <c r="HP2513"/>
      <c r="HQ2513"/>
      <c r="HR2513"/>
      <c r="HS2513"/>
      <c r="HT2513"/>
      <c r="HU2513"/>
      <c r="HV2513"/>
      <c r="HW2513"/>
      <c r="HX2513"/>
      <c r="HY2513"/>
      <c r="HZ2513"/>
      <c r="IA2513"/>
      <c r="IB2513"/>
      <c r="IC2513"/>
      <c r="ID2513"/>
      <c r="IE2513"/>
      <c r="IF2513"/>
      <c r="IG2513"/>
      <c r="IH2513"/>
      <c r="II2513"/>
      <c r="IJ2513"/>
      <c r="IK2513"/>
      <c r="IL2513"/>
      <c r="IM2513"/>
      <c r="IN2513"/>
      <c r="IO2513"/>
    </row>
    <row r="2514" spans="2:249" s="1" customFormat="1">
      <c r="B2514"/>
      <c r="C2514"/>
      <c r="D2514"/>
      <c r="I2514" s="2"/>
      <c r="K2514"/>
      <c r="L2514"/>
      <c r="M2514"/>
      <c r="N2514"/>
      <c r="O2514"/>
      <c r="T2514" s="2"/>
      <c r="V2514"/>
      <c r="W2514"/>
      <c r="X2514"/>
      <c r="AC2514" s="2"/>
      <c r="AE2514"/>
      <c r="AF2514"/>
      <c r="AG2514"/>
      <c r="AL2514" s="2"/>
      <c r="AN2514"/>
      <c r="AO2514"/>
      <c r="AP2514"/>
      <c r="AU2514" s="2"/>
      <c r="AW2514"/>
      <c r="AX2514"/>
      <c r="AY2514"/>
      <c r="BD2514" s="2"/>
      <c r="BF2514"/>
      <c r="BG2514"/>
      <c r="BH2514"/>
      <c r="BM2514" s="2"/>
      <c r="BO2514"/>
      <c r="BP2514"/>
      <c r="BQ2514"/>
      <c r="BV2514" s="2"/>
      <c r="BX2514"/>
      <c r="BY2514"/>
      <c r="BZ2514"/>
      <c r="CE2514" s="2"/>
      <c r="CG2514"/>
      <c r="CH2514"/>
      <c r="CI2514"/>
      <c r="CN2514" s="2"/>
      <c r="CP2514"/>
      <c r="CQ2514"/>
      <c r="CR2514"/>
      <c r="CW2514" s="2"/>
      <c r="CY2514"/>
      <c r="CZ2514"/>
      <c r="DA2514"/>
      <c r="DF2514" s="2"/>
      <c r="DH2514"/>
      <c r="DI2514"/>
      <c r="DJ2514"/>
      <c r="DO2514" s="2"/>
      <c r="DQ2514"/>
      <c r="DR2514"/>
      <c r="DS2514"/>
      <c r="DX2514" s="2"/>
      <c r="DZ2514"/>
      <c r="EA2514"/>
      <c r="EB2514"/>
      <c r="EG2514" s="2"/>
      <c r="EI2514"/>
      <c r="EJ2514"/>
      <c r="EK2514"/>
      <c r="EP2514" s="2"/>
      <c r="ER2514"/>
      <c r="ES2514"/>
      <c r="ET2514"/>
      <c r="EY2514" s="2"/>
      <c r="FA2514"/>
      <c r="FB2514"/>
      <c r="FC2514"/>
      <c r="FH2514" s="2"/>
      <c r="FJ2514"/>
      <c r="FK2514"/>
      <c r="FL2514"/>
      <c r="FQ2514" s="2"/>
      <c r="FS2514"/>
      <c r="FT2514"/>
      <c r="FU2514"/>
      <c r="FZ2514" s="2"/>
      <c r="GB2514"/>
      <c r="GC2514"/>
      <c r="GD2514"/>
      <c r="GI2514" s="2"/>
      <c r="GK2514"/>
      <c r="GL2514"/>
      <c r="GM2514"/>
      <c r="GR2514" s="2"/>
      <c r="GT2514"/>
      <c r="GU2514"/>
      <c r="GV2514"/>
      <c r="HA2514" s="2"/>
      <c r="HC2514"/>
      <c r="HD2514"/>
      <c r="HE2514"/>
      <c r="HJ2514"/>
      <c r="HK2514"/>
      <c r="HL2514"/>
      <c r="HM2514"/>
      <c r="HN2514"/>
      <c r="HO2514"/>
      <c r="HP2514"/>
      <c r="HQ2514"/>
      <c r="HR2514"/>
      <c r="HS2514"/>
      <c r="HT2514"/>
      <c r="HU2514"/>
      <c r="HV2514"/>
      <c r="HW2514"/>
      <c r="HX2514"/>
      <c r="HY2514"/>
      <c r="HZ2514"/>
      <c r="IA2514"/>
      <c r="IB2514"/>
      <c r="IC2514"/>
      <c r="ID2514"/>
      <c r="IE2514"/>
      <c r="IF2514"/>
      <c r="IG2514"/>
      <c r="IH2514"/>
      <c r="II2514"/>
      <c r="IJ2514"/>
      <c r="IK2514"/>
      <c r="IL2514"/>
      <c r="IM2514"/>
      <c r="IN2514"/>
      <c r="IO2514"/>
    </row>
    <row r="2515" spans="2:249" s="1" customFormat="1">
      <c r="B2515"/>
      <c r="C2515"/>
      <c r="D2515"/>
      <c r="I2515" s="2"/>
      <c r="K2515"/>
      <c r="L2515"/>
      <c r="M2515"/>
      <c r="N2515"/>
      <c r="O2515"/>
      <c r="T2515" s="2"/>
      <c r="V2515"/>
      <c r="W2515"/>
      <c r="X2515"/>
      <c r="AC2515" s="2"/>
      <c r="AE2515"/>
      <c r="AF2515"/>
      <c r="AG2515"/>
      <c r="AL2515" s="2"/>
      <c r="AN2515"/>
      <c r="AO2515"/>
      <c r="AP2515"/>
      <c r="AU2515" s="2"/>
      <c r="AW2515"/>
      <c r="AX2515"/>
      <c r="AY2515"/>
      <c r="BD2515" s="2"/>
      <c r="BF2515"/>
      <c r="BG2515"/>
      <c r="BH2515"/>
      <c r="BM2515" s="2"/>
      <c r="BO2515"/>
      <c r="BP2515"/>
      <c r="BQ2515"/>
      <c r="BV2515" s="2"/>
      <c r="BX2515"/>
      <c r="BY2515"/>
      <c r="BZ2515"/>
      <c r="CE2515" s="2"/>
      <c r="CG2515"/>
      <c r="CH2515"/>
      <c r="CI2515"/>
      <c r="CN2515" s="2"/>
      <c r="CP2515"/>
      <c r="CQ2515"/>
      <c r="CR2515"/>
      <c r="CW2515" s="2"/>
      <c r="CY2515"/>
      <c r="CZ2515"/>
      <c r="DA2515"/>
      <c r="DF2515" s="2"/>
      <c r="DH2515"/>
      <c r="DI2515"/>
      <c r="DJ2515"/>
      <c r="DO2515" s="2"/>
      <c r="DQ2515"/>
      <c r="DR2515"/>
      <c r="DS2515"/>
      <c r="DX2515" s="2"/>
      <c r="DZ2515"/>
      <c r="EA2515"/>
      <c r="EB2515"/>
      <c r="EG2515" s="2"/>
      <c r="EI2515"/>
      <c r="EJ2515"/>
      <c r="EK2515"/>
      <c r="EP2515" s="2"/>
      <c r="ER2515"/>
      <c r="ES2515"/>
      <c r="ET2515"/>
      <c r="EY2515" s="2"/>
      <c r="FA2515"/>
      <c r="FB2515"/>
      <c r="FC2515"/>
      <c r="FH2515" s="2"/>
      <c r="FJ2515"/>
      <c r="FK2515"/>
      <c r="FL2515"/>
      <c r="FQ2515" s="2"/>
      <c r="FS2515"/>
      <c r="FT2515"/>
      <c r="FU2515"/>
      <c r="FZ2515" s="2"/>
      <c r="GB2515"/>
      <c r="GC2515"/>
      <c r="GD2515"/>
      <c r="GI2515" s="2"/>
      <c r="GK2515"/>
      <c r="GL2515"/>
      <c r="GM2515"/>
      <c r="GR2515" s="2"/>
      <c r="GT2515"/>
      <c r="GU2515"/>
      <c r="GV2515"/>
      <c r="HA2515" s="2"/>
      <c r="HC2515"/>
      <c r="HD2515"/>
      <c r="HE2515"/>
      <c r="HJ2515"/>
      <c r="HK2515"/>
      <c r="HL2515"/>
      <c r="HM2515"/>
      <c r="HN2515"/>
      <c r="HO2515"/>
      <c r="HP2515"/>
      <c r="HQ2515"/>
      <c r="HR2515"/>
      <c r="HS2515"/>
      <c r="HT2515"/>
      <c r="HU2515"/>
      <c r="HV2515"/>
      <c r="HW2515"/>
      <c r="HX2515"/>
      <c r="HY2515"/>
      <c r="HZ2515"/>
      <c r="IA2515"/>
      <c r="IB2515"/>
      <c r="IC2515"/>
      <c r="ID2515"/>
      <c r="IE2515"/>
      <c r="IF2515"/>
      <c r="IG2515"/>
      <c r="IH2515"/>
      <c r="II2515"/>
      <c r="IJ2515"/>
      <c r="IK2515"/>
      <c r="IL2515"/>
      <c r="IM2515"/>
      <c r="IN2515"/>
      <c r="IO2515"/>
    </row>
    <row r="2516" spans="2:249" s="1" customFormat="1">
      <c r="B2516"/>
      <c r="C2516"/>
      <c r="D2516"/>
      <c r="I2516" s="2"/>
      <c r="K2516"/>
      <c r="L2516"/>
      <c r="M2516"/>
      <c r="N2516"/>
      <c r="O2516"/>
      <c r="T2516" s="2"/>
      <c r="V2516"/>
      <c r="W2516"/>
      <c r="X2516"/>
      <c r="AC2516" s="2"/>
      <c r="AE2516"/>
      <c r="AF2516"/>
      <c r="AG2516"/>
      <c r="AL2516" s="2"/>
      <c r="AN2516"/>
      <c r="AO2516"/>
      <c r="AP2516"/>
      <c r="AU2516" s="2"/>
      <c r="AW2516"/>
      <c r="AX2516"/>
      <c r="AY2516"/>
      <c r="BD2516" s="2"/>
      <c r="BF2516"/>
      <c r="BG2516"/>
      <c r="BH2516"/>
      <c r="BM2516" s="2"/>
      <c r="BO2516"/>
      <c r="BP2516"/>
      <c r="BQ2516"/>
      <c r="BV2516" s="2"/>
      <c r="BX2516"/>
      <c r="BY2516"/>
      <c r="BZ2516"/>
      <c r="CE2516" s="2"/>
      <c r="CG2516"/>
      <c r="CH2516"/>
      <c r="CI2516"/>
      <c r="CN2516" s="2"/>
      <c r="CP2516"/>
      <c r="CQ2516"/>
      <c r="CR2516"/>
      <c r="CW2516" s="2"/>
      <c r="CY2516"/>
      <c r="CZ2516"/>
      <c r="DA2516"/>
      <c r="DF2516" s="2"/>
      <c r="DH2516"/>
      <c r="DI2516"/>
      <c r="DJ2516"/>
      <c r="DO2516" s="2"/>
      <c r="DQ2516"/>
      <c r="DR2516"/>
      <c r="DS2516"/>
      <c r="DX2516" s="2"/>
      <c r="DZ2516"/>
      <c r="EA2516"/>
      <c r="EB2516"/>
      <c r="EG2516" s="2"/>
      <c r="EI2516"/>
      <c r="EJ2516"/>
      <c r="EK2516"/>
      <c r="EP2516" s="2"/>
      <c r="ER2516"/>
      <c r="ES2516"/>
      <c r="ET2516"/>
      <c r="EY2516" s="2"/>
      <c r="FA2516"/>
      <c r="FB2516"/>
      <c r="FC2516"/>
      <c r="FH2516" s="2"/>
      <c r="FJ2516"/>
      <c r="FK2516"/>
      <c r="FL2516"/>
      <c r="FQ2516" s="2"/>
      <c r="FS2516"/>
      <c r="FT2516"/>
      <c r="FU2516"/>
      <c r="FZ2516" s="2"/>
      <c r="GB2516"/>
      <c r="GC2516"/>
      <c r="GD2516"/>
      <c r="GI2516" s="2"/>
      <c r="GK2516"/>
      <c r="GL2516"/>
      <c r="GM2516"/>
      <c r="GR2516" s="2"/>
      <c r="GT2516"/>
      <c r="GU2516"/>
      <c r="GV2516"/>
      <c r="HA2516" s="2"/>
      <c r="HC2516"/>
      <c r="HD2516"/>
      <c r="HE2516"/>
      <c r="HJ2516"/>
      <c r="HK2516"/>
      <c r="HL2516"/>
      <c r="HM2516"/>
      <c r="HN2516"/>
      <c r="HO2516"/>
      <c r="HP2516"/>
      <c r="HQ2516"/>
      <c r="HR2516"/>
      <c r="HS2516"/>
      <c r="HT2516"/>
      <c r="HU2516"/>
      <c r="HV2516"/>
      <c r="HW2516"/>
      <c r="HX2516"/>
      <c r="HY2516"/>
      <c r="HZ2516"/>
      <c r="IA2516"/>
      <c r="IB2516"/>
      <c r="IC2516"/>
      <c r="ID2516"/>
      <c r="IE2516"/>
      <c r="IF2516"/>
      <c r="IG2516"/>
      <c r="IH2516"/>
      <c r="II2516"/>
      <c r="IJ2516"/>
      <c r="IK2516"/>
      <c r="IL2516"/>
      <c r="IM2516"/>
      <c r="IN2516"/>
      <c r="IO2516"/>
    </row>
    <row r="2517" spans="2:249" s="1" customFormat="1">
      <c r="B2517"/>
      <c r="C2517"/>
      <c r="D2517"/>
      <c r="I2517" s="2"/>
      <c r="K2517"/>
      <c r="L2517"/>
      <c r="M2517"/>
      <c r="N2517"/>
      <c r="O2517"/>
      <c r="T2517" s="2"/>
      <c r="V2517"/>
      <c r="W2517"/>
      <c r="X2517"/>
      <c r="AC2517" s="2"/>
      <c r="AE2517"/>
      <c r="AF2517"/>
      <c r="AG2517"/>
      <c r="AL2517" s="2"/>
      <c r="AN2517"/>
      <c r="AO2517"/>
      <c r="AP2517"/>
      <c r="AU2517" s="2"/>
      <c r="AW2517"/>
      <c r="AX2517"/>
      <c r="AY2517"/>
      <c r="BD2517" s="2"/>
      <c r="BF2517"/>
      <c r="BG2517"/>
      <c r="BH2517"/>
      <c r="BM2517" s="2"/>
      <c r="BO2517"/>
      <c r="BP2517"/>
      <c r="BQ2517"/>
      <c r="BV2517" s="2"/>
      <c r="BX2517"/>
      <c r="BY2517"/>
      <c r="BZ2517"/>
      <c r="CE2517" s="2"/>
      <c r="CG2517"/>
      <c r="CH2517"/>
      <c r="CI2517"/>
      <c r="CN2517" s="2"/>
      <c r="CP2517"/>
      <c r="CQ2517"/>
      <c r="CR2517"/>
      <c r="CW2517" s="2"/>
      <c r="CY2517"/>
      <c r="CZ2517"/>
      <c r="DA2517"/>
      <c r="DF2517" s="2"/>
      <c r="DH2517"/>
      <c r="DI2517"/>
      <c r="DJ2517"/>
      <c r="DO2517" s="2"/>
      <c r="DQ2517"/>
      <c r="DR2517"/>
      <c r="DS2517"/>
      <c r="DX2517" s="2"/>
      <c r="DZ2517"/>
      <c r="EA2517"/>
      <c r="EB2517"/>
      <c r="EG2517" s="2"/>
      <c r="EI2517"/>
      <c r="EJ2517"/>
      <c r="EK2517"/>
      <c r="EP2517" s="2"/>
      <c r="ER2517"/>
      <c r="ES2517"/>
      <c r="ET2517"/>
      <c r="EY2517" s="2"/>
      <c r="FA2517"/>
      <c r="FB2517"/>
      <c r="FC2517"/>
      <c r="FH2517" s="2"/>
      <c r="FJ2517"/>
      <c r="FK2517"/>
      <c r="FL2517"/>
      <c r="FQ2517" s="2"/>
      <c r="FS2517"/>
      <c r="FT2517"/>
      <c r="FU2517"/>
      <c r="FZ2517" s="2"/>
      <c r="GB2517"/>
      <c r="GC2517"/>
      <c r="GD2517"/>
      <c r="GI2517" s="2"/>
      <c r="GK2517"/>
      <c r="GL2517"/>
      <c r="GM2517"/>
      <c r="GR2517" s="2"/>
      <c r="GT2517"/>
      <c r="GU2517"/>
      <c r="GV2517"/>
      <c r="HA2517" s="2"/>
      <c r="HC2517"/>
      <c r="HD2517"/>
      <c r="HE2517"/>
      <c r="HJ2517"/>
      <c r="HK2517"/>
      <c r="HL2517"/>
      <c r="HM2517"/>
      <c r="HN2517"/>
      <c r="HO2517"/>
      <c r="HP2517"/>
      <c r="HQ2517"/>
      <c r="HR2517"/>
      <c r="HS2517"/>
      <c r="HT2517"/>
      <c r="HU2517"/>
      <c r="HV2517"/>
      <c r="HW2517"/>
      <c r="HX2517"/>
      <c r="HY2517"/>
      <c r="HZ2517"/>
      <c r="IA2517"/>
      <c r="IB2517"/>
      <c r="IC2517"/>
      <c r="ID2517"/>
      <c r="IE2517"/>
      <c r="IF2517"/>
      <c r="IG2517"/>
      <c r="IH2517"/>
      <c r="II2517"/>
      <c r="IJ2517"/>
      <c r="IK2517"/>
      <c r="IL2517"/>
      <c r="IM2517"/>
      <c r="IN2517"/>
      <c r="IO2517"/>
    </row>
    <row r="2518" spans="2:249" s="1" customFormat="1">
      <c r="B2518"/>
      <c r="C2518"/>
      <c r="D2518"/>
      <c r="I2518" s="2"/>
      <c r="K2518"/>
      <c r="L2518"/>
      <c r="M2518"/>
      <c r="N2518"/>
      <c r="O2518"/>
      <c r="T2518" s="2"/>
      <c r="V2518"/>
      <c r="W2518"/>
      <c r="X2518"/>
      <c r="AC2518" s="2"/>
      <c r="AE2518"/>
      <c r="AF2518"/>
      <c r="AG2518"/>
      <c r="AL2518" s="2"/>
      <c r="AN2518"/>
      <c r="AO2518"/>
      <c r="AP2518"/>
      <c r="AU2518" s="2"/>
      <c r="AW2518"/>
      <c r="AX2518"/>
      <c r="AY2518"/>
      <c r="BD2518" s="2"/>
      <c r="BF2518"/>
      <c r="BG2518"/>
      <c r="BH2518"/>
      <c r="BM2518" s="2"/>
      <c r="BO2518"/>
      <c r="BP2518"/>
      <c r="BQ2518"/>
      <c r="BV2518" s="2"/>
      <c r="BX2518"/>
      <c r="BY2518"/>
      <c r="BZ2518"/>
      <c r="CE2518" s="2"/>
      <c r="CG2518"/>
      <c r="CH2518"/>
      <c r="CI2518"/>
      <c r="CN2518" s="2"/>
      <c r="CP2518"/>
      <c r="CQ2518"/>
      <c r="CR2518"/>
      <c r="CW2518" s="2"/>
      <c r="CY2518"/>
      <c r="CZ2518"/>
      <c r="DA2518"/>
      <c r="DF2518" s="2"/>
      <c r="DH2518"/>
      <c r="DI2518"/>
      <c r="DJ2518"/>
      <c r="DO2518" s="2"/>
      <c r="DQ2518"/>
      <c r="DR2518"/>
      <c r="DS2518"/>
      <c r="DX2518" s="2"/>
      <c r="DZ2518"/>
      <c r="EA2518"/>
      <c r="EB2518"/>
      <c r="EG2518" s="2"/>
      <c r="EI2518"/>
      <c r="EJ2518"/>
      <c r="EK2518"/>
      <c r="EP2518" s="2"/>
      <c r="ER2518"/>
      <c r="ES2518"/>
      <c r="ET2518"/>
      <c r="EY2518" s="2"/>
      <c r="FA2518"/>
      <c r="FB2518"/>
      <c r="FC2518"/>
      <c r="FH2518" s="2"/>
      <c r="FJ2518"/>
      <c r="FK2518"/>
      <c r="FL2518"/>
      <c r="FQ2518" s="2"/>
      <c r="FS2518"/>
      <c r="FT2518"/>
      <c r="FU2518"/>
      <c r="FZ2518" s="2"/>
      <c r="GB2518"/>
      <c r="GC2518"/>
      <c r="GD2518"/>
      <c r="GI2518" s="2"/>
      <c r="GK2518"/>
      <c r="GL2518"/>
      <c r="GM2518"/>
      <c r="GR2518" s="2"/>
      <c r="GT2518"/>
      <c r="GU2518"/>
      <c r="GV2518"/>
      <c r="HA2518" s="2"/>
      <c r="HC2518"/>
      <c r="HD2518"/>
      <c r="HE2518"/>
      <c r="HJ2518"/>
      <c r="HK2518"/>
      <c r="HL2518"/>
      <c r="HM2518"/>
      <c r="HN2518"/>
      <c r="HO2518"/>
      <c r="HP2518"/>
      <c r="HQ2518"/>
      <c r="HR2518"/>
      <c r="HS2518"/>
      <c r="HT2518"/>
      <c r="HU2518"/>
      <c r="HV2518"/>
      <c r="HW2518"/>
      <c r="HX2518"/>
      <c r="HY2518"/>
      <c r="HZ2518"/>
      <c r="IA2518"/>
      <c r="IB2518"/>
      <c r="IC2518"/>
      <c r="ID2518"/>
      <c r="IE2518"/>
      <c r="IF2518"/>
      <c r="IG2518"/>
      <c r="IH2518"/>
      <c r="II2518"/>
      <c r="IJ2518"/>
      <c r="IK2518"/>
      <c r="IL2518"/>
      <c r="IM2518"/>
      <c r="IN2518"/>
      <c r="IO2518"/>
    </row>
    <row r="2519" spans="2:249" s="1" customFormat="1">
      <c r="B2519"/>
      <c r="C2519"/>
      <c r="D2519"/>
      <c r="I2519" s="2"/>
      <c r="K2519"/>
      <c r="L2519"/>
      <c r="M2519"/>
      <c r="N2519"/>
      <c r="O2519"/>
      <c r="T2519" s="2"/>
      <c r="V2519"/>
      <c r="W2519"/>
      <c r="X2519"/>
      <c r="AC2519" s="2"/>
      <c r="AE2519"/>
      <c r="AF2519"/>
      <c r="AG2519"/>
      <c r="AL2519" s="2"/>
      <c r="AN2519"/>
      <c r="AO2519"/>
      <c r="AP2519"/>
      <c r="AU2519" s="2"/>
      <c r="AW2519"/>
      <c r="AX2519"/>
      <c r="AY2519"/>
      <c r="BD2519" s="2"/>
      <c r="BF2519"/>
      <c r="BG2519"/>
      <c r="BH2519"/>
      <c r="BM2519" s="2"/>
      <c r="BO2519"/>
      <c r="BP2519"/>
      <c r="BQ2519"/>
      <c r="BV2519" s="2"/>
      <c r="BX2519"/>
      <c r="BY2519"/>
      <c r="BZ2519"/>
      <c r="CE2519" s="2"/>
      <c r="CG2519"/>
      <c r="CH2519"/>
      <c r="CI2519"/>
      <c r="CN2519" s="2"/>
      <c r="CP2519"/>
      <c r="CQ2519"/>
      <c r="CR2519"/>
      <c r="CW2519" s="2"/>
      <c r="CY2519"/>
      <c r="CZ2519"/>
      <c r="DA2519"/>
      <c r="DF2519" s="2"/>
      <c r="DH2519"/>
      <c r="DI2519"/>
      <c r="DJ2519"/>
      <c r="DO2519" s="2"/>
      <c r="DQ2519"/>
      <c r="DR2519"/>
      <c r="DS2519"/>
      <c r="DX2519" s="2"/>
      <c r="DZ2519"/>
      <c r="EA2519"/>
      <c r="EB2519"/>
      <c r="EG2519" s="2"/>
      <c r="EI2519"/>
      <c r="EJ2519"/>
      <c r="EK2519"/>
      <c r="EP2519" s="2"/>
      <c r="ER2519"/>
      <c r="ES2519"/>
      <c r="ET2519"/>
      <c r="EY2519" s="2"/>
      <c r="FA2519"/>
      <c r="FB2519"/>
      <c r="FC2519"/>
      <c r="FH2519" s="2"/>
      <c r="FJ2519"/>
      <c r="FK2519"/>
      <c r="FL2519"/>
      <c r="FQ2519" s="2"/>
      <c r="FS2519"/>
      <c r="FT2519"/>
      <c r="FU2519"/>
      <c r="FZ2519" s="2"/>
      <c r="GB2519"/>
      <c r="GC2519"/>
      <c r="GD2519"/>
      <c r="GI2519" s="2"/>
      <c r="GK2519"/>
      <c r="GL2519"/>
      <c r="GM2519"/>
      <c r="GR2519" s="2"/>
      <c r="GT2519"/>
      <c r="GU2519"/>
      <c r="GV2519"/>
      <c r="HA2519" s="2"/>
      <c r="HC2519"/>
      <c r="HD2519"/>
      <c r="HE2519"/>
      <c r="HJ2519"/>
      <c r="HK2519"/>
      <c r="HL2519"/>
      <c r="HM2519"/>
      <c r="HN2519"/>
      <c r="HO2519"/>
      <c r="HP2519"/>
      <c r="HQ2519"/>
      <c r="HR2519"/>
      <c r="HS2519"/>
      <c r="HT2519"/>
      <c r="HU2519"/>
      <c r="HV2519"/>
      <c r="HW2519"/>
      <c r="HX2519"/>
      <c r="HY2519"/>
      <c r="HZ2519"/>
      <c r="IA2519"/>
      <c r="IB2519"/>
      <c r="IC2519"/>
      <c r="ID2519"/>
      <c r="IE2519"/>
      <c r="IF2519"/>
      <c r="IG2519"/>
      <c r="IH2519"/>
      <c r="II2519"/>
      <c r="IJ2519"/>
      <c r="IK2519"/>
      <c r="IL2519"/>
      <c r="IM2519"/>
      <c r="IN2519"/>
      <c r="IO2519"/>
    </row>
    <row r="2520" spans="2:249" s="1" customFormat="1">
      <c r="B2520"/>
      <c r="C2520"/>
      <c r="D2520"/>
      <c r="I2520" s="2"/>
      <c r="K2520"/>
      <c r="L2520"/>
      <c r="M2520"/>
      <c r="N2520"/>
      <c r="O2520"/>
      <c r="T2520" s="2"/>
      <c r="V2520"/>
      <c r="W2520"/>
      <c r="X2520"/>
      <c r="AC2520" s="2"/>
      <c r="AE2520"/>
      <c r="AF2520"/>
      <c r="AG2520"/>
      <c r="AL2520" s="2"/>
      <c r="AN2520"/>
      <c r="AO2520"/>
      <c r="AP2520"/>
      <c r="AU2520" s="2"/>
      <c r="AW2520"/>
      <c r="AX2520"/>
      <c r="AY2520"/>
      <c r="BD2520" s="2"/>
      <c r="BF2520"/>
      <c r="BG2520"/>
      <c r="BH2520"/>
      <c r="BM2520" s="2"/>
      <c r="BO2520"/>
      <c r="BP2520"/>
      <c r="BQ2520"/>
      <c r="BV2520" s="2"/>
      <c r="BX2520"/>
      <c r="BY2520"/>
      <c r="BZ2520"/>
      <c r="CE2520" s="2"/>
      <c r="CG2520"/>
      <c r="CH2520"/>
      <c r="CI2520"/>
      <c r="CN2520" s="2"/>
      <c r="CP2520"/>
      <c r="CQ2520"/>
      <c r="CR2520"/>
      <c r="CW2520" s="2"/>
      <c r="CY2520"/>
      <c r="CZ2520"/>
      <c r="DA2520"/>
      <c r="DF2520" s="2"/>
      <c r="DH2520"/>
      <c r="DI2520"/>
      <c r="DJ2520"/>
      <c r="DO2520" s="2"/>
      <c r="DQ2520"/>
      <c r="DR2520"/>
      <c r="DS2520"/>
      <c r="DX2520" s="2"/>
      <c r="DZ2520"/>
      <c r="EA2520"/>
      <c r="EB2520"/>
      <c r="EG2520" s="2"/>
      <c r="EI2520"/>
      <c r="EJ2520"/>
      <c r="EK2520"/>
      <c r="EP2520" s="2"/>
      <c r="ER2520"/>
      <c r="ES2520"/>
      <c r="ET2520"/>
      <c r="EY2520" s="2"/>
      <c r="FA2520"/>
      <c r="FB2520"/>
      <c r="FC2520"/>
      <c r="FH2520" s="2"/>
      <c r="FJ2520"/>
      <c r="FK2520"/>
      <c r="FL2520"/>
      <c r="FQ2520" s="2"/>
      <c r="FS2520"/>
      <c r="FT2520"/>
      <c r="FU2520"/>
      <c r="FZ2520" s="2"/>
      <c r="GB2520"/>
      <c r="GC2520"/>
      <c r="GD2520"/>
      <c r="GI2520" s="2"/>
      <c r="GK2520"/>
      <c r="GL2520"/>
      <c r="GM2520"/>
      <c r="GR2520" s="2"/>
      <c r="GT2520"/>
      <c r="GU2520"/>
      <c r="GV2520"/>
      <c r="HA2520" s="2"/>
      <c r="HC2520"/>
      <c r="HD2520"/>
      <c r="HE2520"/>
      <c r="HJ2520"/>
      <c r="HK2520"/>
      <c r="HL2520"/>
      <c r="HM2520"/>
      <c r="HN2520"/>
      <c r="HO2520"/>
      <c r="HP2520"/>
      <c r="HQ2520"/>
      <c r="HR2520"/>
      <c r="HS2520"/>
      <c r="HT2520"/>
      <c r="HU2520"/>
      <c r="HV2520"/>
      <c r="HW2520"/>
      <c r="HX2520"/>
      <c r="HY2520"/>
      <c r="HZ2520"/>
      <c r="IA2520"/>
      <c r="IB2520"/>
      <c r="IC2520"/>
      <c r="ID2520"/>
      <c r="IE2520"/>
      <c r="IF2520"/>
      <c r="IG2520"/>
      <c r="IH2520"/>
      <c r="II2520"/>
      <c r="IJ2520"/>
      <c r="IK2520"/>
      <c r="IL2520"/>
      <c r="IM2520"/>
      <c r="IN2520"/>
      <c r="IO2520"/>
    </row>
    <row r="2521" spans="2:249" s="1" customFormat="1">
      <c r="B2521"/>
      <c r="C2521"/>
      <c r="D2521"/>
      <c r="I2521" s="2"/>
      <c r="K2521"/>
      <c r="L2521"/>
      <c r="M2521"/>
      <c r="N2521"/>
      <c r="O2521"/>
      <c r="T2521" s="2"/>
      <c r="V2521"/>
      <c r="W2521"/>
      <c r="X2521"/>
      <c r="AC2521" s="2"/>
      <c r="AE2521"/>
      <c r="AF2521"/>
      <c r="AG2521"/>
      <c r="AL2521" s="2"/>
      <c r="AN2521"/>
      <c r="AO2521"/>
      <c r="AP2521"/>
      <c r="AU2521" s="2"/>
      <c r="AW2521"/>
      <c r="AX2521"/>
      <c r="AY2521"/>
      <c r="BD2521" s="2"/>
      <c r="BF2521"/>
      <c r="BG2521"/>
      <c r="BH2521"/>
      <c r="BM2521" s="2"/>
      <c r="BO2521"/>
      <c r="BP2521"/>
      <c r="BQ2521"/>
      <c r="BV2521" s="2"/>
      <c r="BX2521"/>
      <c r="BY2521"/>
      <c r="BZ2521"/>
      <c r="CE2521" s="2"/>
      <c r="CG2521"/>
      <c r="CH2521"/>
      <c r="CI2521"/>
      <c r="CN2521" s="2"/>
      <c r="CP2521"/>
      <c r="CQ2521"/>
      <c r="CR2521"/>
      <c r="CW2521" s="2"/>
      <c r="CY2521"/>
      <c r="CZ2521"/>
      <c r="DA2521"/>
      <c r="DF2521" s="2"/>
      <c r="DH2521"/>
      <c r="DI2521"/>
      <c r="DJ2521"/>
      <c r="DO2521" s="2"/>
      <c r="DQ2521"/>
      <c r="DR2521"/>
      <c r="DS2521"/>
      <c r="DX2521" s="2"/>
      <c r="DZ2521"/>
      <c r="EA2521"/>
      <c r="EB2521"/>
      <c r="EG2521" s="2"/>
      <c r="EI2521"/>
      <c r="EJ2521"/>
      <c r="EK2521"/>
      <c r="EP2521" s="2"/>
      <c r="ER2521"/>
      <c r="ES2521"/>
      <c r="ET2521"/>
      <c r="EY2521" s="2"/>
      <c r="FA2521"/>
      <c r="FB2521"/>
      <c r="FC2521"/>
      <c r="FH2521" s="2"/>
      <c r="FJ2521"/>
      <c r="FK2521"/>
      <c r="FL2521"/>
      <c r="FQ2521" s="2"/>
      <c r="FS2521"/>
      <c r="FT2521"/>
      <c r="FU2521"/>
      <c r="FZ2521" s="2"/>
      <c r="GB2521"/>
      <c r="GC2521"/>
      <c r="GD2521"/>
      <c r="GI2521" s="2"/>
      <c r="GK2521"/>
      <c r="GL2521"/>
      <c r="GM2521"/>
      <c r="GR2521" s="2"/>
      <c r="GT2521"/>
      <c r="GU2521"/>
      <c r="GV2521"/>
      <c r="HA2521" s="2"/>
      <c r="HC2521"/>
      <c r="HD2521"/>
      <c r="HE2521"/>
      <c r="HJ2521"/>
      <c r="HK2521"/>
      <c r="HL2521"/>
      <c r="HM2521"/>
      <c r="HN2521"/>
      <c r="HO2521"/>
      <c r="HP2521"/>
      <c r="HQ2521"/>
      <c r="HR2521"/>
      <c r="HS2521"/>
      <c r="HT2521"/>
      <c r="HU2521"/>
      <c r="HV2521"/>
      <c r="HW2521"/>
      <c r="HX2521"/>
      <c r="HY2521"/>
      <c r="HZ2521"/>
      <c r="IA2521"/>
      <c r="IB2521"/>
      <c r="IC2521"/>
      <c r="ID2521"/>
      <c r="IE2521"/>
      <c r="IF2521"/>
      <c r="IG2521"/>
      <c r="IH2521"/>
      <c r="II2521"/>
      <c r="IJ2521"/>
      <c r="IK2521"/>
      <c r="IL2521"/>
      <c r="IM2521"/>
      <c r="IN2521"/>
      <c r="IO2521"/>
    </row>
    <row r="2522" spans="2:249" s="1" customFormat="1">
      <c r="B2522"/>
      <c r="C2522"/>
      <c r="D2522"/>
      <c r="I2522" s="2"/>
      <c r="K2522"/>
      <c r="L2522"/>
      <c r="M2522"/>
      <c r="N2522"/>
      <c r="O2522"/>
      <c r="T2522" s="2"/>
      <c r="V2522"/>
      <c r="W2522"/>
      <c r="X2522"/>
      <c r="AC2522" s="2"/>
      <c r="AE2522"/>
      <c r="AF2522"/>
      <c r="AG2522"/>
      <c r="AL2522" s="2"/>
      <c r="AN2522"/>
      <c r="AO2522"/>
      <c r="AP2522"/>
      <c r="AU2522" s="2"/>
      <c r="AW2522"/>
      <c r="AX2522"/>
      <c r="AY2522"/>
      <c r="BD2522" s="2"/>
      <c r="BF2522"/>
      <c r="BG2522"/>
      <c r="BH2522"/>
      <c r="BM2522" s="2"/>
      <c r="BO2522"/>
      <c r="BP2522"/>
      <c r="BQ2522"/>
      <c r="BV2522" s="2"/>
      <c r="BX2522"/>
      <c r="BY2522"/>
      <c r="BZ2522"/>
      <c r="CE2522" s="2"/>
      <c r="CG2522"/>
      <c r="CH2522"/>
      <c r="CI2522"/>
      <c r="CN2522" s="2"/>
      <c r="CP2522"/>
      <c r="CQ2522"/>
      <c r="CR2522"/>
      <c r="CW2522" s="2"/>
      <c r="CY2522"/>
      <c r="CZ2522"/>
      <c r="DA2522"/>
      <c r="DF2522" s="2"/>
      <c r="DH2522"/>
      <c r="DI2522"/>
      <c r="DJ2522"/>
      <c r="DO2522" s="2"/>
      <c r="DQ2522"/>
      <c r="DR2522"/>
      <c r="DS2522"/>
      <c r="DX2522" s="2"/>
      <c r="DZ2522"/>
      <c r="EA2522"/>
      <c r="EB2522"/>
      <c r="EG2522" s="2"/>
      <c r="EI2522"/>
      <c r="EJ2522"/>
      <c r="EK2522"/>
      <c r="EP2522" s="2"/>
      <c r="ER2522"/>
      <c r="ES2522"/>
      <c r="ET2522"/>
      <c r="EY2522" s="2"/>
      <c r="FA2522"/>
      <c r="FB2522"/>
      <c r="FC2522"/>
      <c r="FH2522" s="2"/>
      <c r="FJ2522"/>
      <c r="FK2522"/>
      <c r="FL2522"/>
      <c r="FQ2522" s="2"/>
      <c r="FS2522"/>
      <c r="FT2522"/>
      <c r="FU2522"/>
      <c r="FZ2522" s="2"/>
      <c r="GB2522"/>
      <c r="GC2522"/>
      <c r="GD2522"/>
      <c r="GI2522" s="2"/>
      <c r="GK2522"/>
      <c r="GL2522"/>
      <c r="GM2522"/>
      <c r="GR2522" s="2"/>
      <c r="GT2522"/>
      <c r="GU2522"/>
      <c r="GV2522"/>
      <c r="HA2522" s="2"/>
      <c r="HC2522"/>
      <c r="HD2522"/>
      <c r="HE2522"/>
      <c r="HJ2522"/>
      <c r="HK2522"/>
      <c r="HL2522"/>
      <c r="HM2522"/>
      <c r="HN2522"/>
      <c r="HO2522"/>
      <c r="HP2522"/>
      <c r="HQ2522"/>
      <c r="HR2522"/>
      <c r="HS2522"/>
      <c r="HT2522"/>
      <c r="HU2522"/>
      <c r="HV2522"/>
      <c r="HW2522"/>
      <c r="HX2522"/>
      <c r="HY2522"/>
      <c r="HZ2522"/>
      <c r="IA2522"/>
      <c r="IB2522"/>
      <c r="IC2522"/>
      <c r="ID2522"/>
      <c r="IE2522"/>
      <c r="IF2522"/>
      <c r="IG2522"/>
      <c r="IH2522"/>
      <c r="II2522"/>
      <c r="IJ2522"/>
      <c r="IK2522"/>
      <c r="IL2522"/>
      <c r="IM2522"/>
      <c r="IN2522"/>
      <c r="IO2522"/>
    </row>
    <row r="2523" spans="2:249" s="1" customFormat="1">
      <c r="B2523"/>
      <c r="C2523"/>
      <c r="D2523"/>
      <c r="I2523" s="2"/>
      <c r="K2523"/>
      <c r="L2523"/>
      <c r="M2523"/>
      <c r="N2523"/>
      <c r="O2523"/>
      <c r="T2523" s="2"/>
      <c r="V2523"/>
      <c r="W2523"/>
      <c r="X2523"/>
      <c r="AC2523" s="2"/>
      <c r="AE2523"/>
      <c r="AF2523"/>
      <c r="AG2523"/>
      <c r="AL2523" s="2"/>
      <c r="AN2523"/>
      <c r="AO2523"/>
      <c r="AP2523"/>
      <c r="AU2523" s="2"/>
      <c r="AW2523"/>
      <c r="AX2523"/>
      <c r="AY2523"/>
      <c r="BD2523" s="2"/>
      <c r="BF2523"/>
      <c r="BG2523"/>
      <c r="BH2523"/>
      <c r="BM2523" s="2"/>
      <c r="BO2523"/>
      <c r="BP2523"/>
      <c r="BQ2523"/>
      <c r="BV2523" s="2"/>
      <c r="BX2523"/>
      <c r="BY2523"/>
      <c r="BZ2523"/>
      <c r="CE2523" s="2"/>
      <c r="CG2523"/>
      <c r="CH2523"/>
      <c r="CI2523"/>
      <c r="CN2523" s="2"/>
      <c r="CP2523"/>
      <c r="CQ2523"/>
      <c r="CR2523"/>
      <c r="CW2523" s="2"/>
      <c r="CY2523"/>
      <c r="CZ2523"/>
      <c r="DA2523"/>
      <c r="DF2523" s="2"/>
      <c r="DH2523"/>
      <c r="DI2523"/>
      <c r="DJ2523"/>
      <c r="DO2523" s="2"/>
      <c r="DQ2523"/>
      <c r="DR2523"/>
      <c r="DS2523"/>
      <c r="DX2523" s="2"/>
      <c r="DZ2523"/>
      <c r="EA2523"/>
      <c r="EB2523"/>
      <c r="EG2523" s="2"/>
      <c r="EI2523"/>
      <c r="EJ2523"/>
      <c r="EK2523"/>
      <c r="EP2523" s="2"/>
      <c r="ER2523"/>
      <c r="ES2523"/>
      <c r="ET2523"/>
      <c r="EY2523" s="2"/>
      <c r="FA2523"/>
      <c r="FB2523"/>
      <c r="FC2523"/>
      <c r="FH2523" s="2"/>
      <c r="FJ2523"/>
      <c r="FK2523"/>
      <c r="FL2523"/>
      <c r="FQ2523" s="2"/>
      <c r="FS2523"/>
      <c r="FT2523"/>
      <c r="FU2523"/>
      <c r="FZ2523" s="2"/>
      <c r="GB2523"/>
      <c r="GC2523"/>
      <c r="GD2523"/>
      <c r="GI2523" s="2"/>
      <c r="GK2523"/>
      <c r="GL2523"/>
      <c r="GM2523"/>
      <c r="GR2523" s="2"/>
      <c r="GT2523"/>
      <c r="GU2523"/>
      <c r="GV2523"/>
      <c r="HA2523" s="2"/>
      <c r="HC2523"/>
      <c r="HD2523"/>
      <c r="HE2523"/>
      <c r="HJ2523"/>
      <c r="HK2523"/>
      <c r="HL2523"/>
      <c r="HM2523"/>
      <c r="HN2523"/>
      <c r="HO2523"/>
      <c r="HP2523"/>
      <c r="HQ2523"/>
      <c r="HR2523"/>
      <c r="HS2523"/>
      <c r="HT2523"/>
      <c r="HU2523"/>
      <c r="HV2523"/>
      <c r="HW2523"/>
      <c r="HX2523"/>
      <c r="HY2523"/>
      <c r="HZ2523"/>
      <c r="IA2523"/>
      <c r="IB2523"/>
      <c r="IC2523"/>
      <c r="ID2523"/>
      <c r="IE2523"/>
      <c r="IF2523"/>
      <c r="IG2523"/>
      <c r="IH2523"/>
      <c r="II2523"/>
      <c r="IJ2523"/>
      <c r="IK2523"/>
      <c r="IL2523"/>
      <c r="IM2523"/>
      <c r="IN2523"/>
      <c r="IO2523"/>
    </row>
    <row r="2524" spans="2:249" s="1" customFormat="1">
      <c r="B2524"/>
      <c r="C2524"/>
      <c r="D2524"/>
      <c r="I2524" s="2"/>
      <c r="K2524"/>
      <c r="L2524"/>
      <c r="M2524"/>
      <c r="N2524"/>
      <c r="O2524"/>
      <c r="T2524" s="2"/>
      <c r="V2524"/>
      <c r="W2524"/>
      <c r="X2524"/>
      <c r="AC2524" s="2"/>
      <c r="AE2524"/>
      <c r="AF2524"/>
      <c r="AG2524"/>
      <c r="AL2524" s="2"/>
      <c r="AN2524"/>
      <c r="AO2524"/>
      <c r="AP2524"/>
      <c r="AU2524" s="2"/>
      <c r="AW2524"/>
      <c r="AX2524"/>
      <c r="AY2524"/>
      <c r="BD2524" s="2"/>
      <c r="BF2524"/>
      <c r="BG2524"/>
      <c r="BH2524"/>
      <c r="BM2524" s="2"/>
      <c r="BO2524"/>
      <c r="BP2524"/>
      <c r="BQ2524"/>
      <c r="BV2524" s="2"/>
      <c r="BX2524"/>
      <c r="BY2524"/>
      <c r="BZ2524"/>
      <c r="CE2524" s="2"/>
      <c r="CG2524"/>
      <c r="CH2524"/>
      <c r="CI2524"/>
      <c r="CN2524" s="2"/>
      <c r="CP2524"/>
      <c r="CQ2524"/>
      <c r="CR2524"/>
      <c r="CW2524" s="2"/>
      <c r="CY2524"/>
      <c r="CZ2524"/>
      <c r="DA2524"/>
      <c r="DF2524" s="2"/>
      <c r="DH2524"/>
      <c r="DI2524"/>
      <c r="DJ2524"/>
      <c r="DO2524" s="2"/>
      <c r="DQ2524"/>
      <c r="DR2524"/>
      <c r="DS2524"/>
      <c r="DX2524" s="2"/>
      <c r="DZ2524"/>
      <c r="EA2524"/>
      <c r="EB2524"/>
      <c r="EG2524" s="2"/>
      <c r="EI2524"/>
      <c r="EJ2524"/>
      <c r="EK2524"/>
      <c r="EP2524" s="2"/>
      <c r="ER2524"/>
      <c r="ES2524"/>
      <c r="ET2524"/>
      <c r="EY2524" s="2"/>
      <c r="FA2524"/>
      <c r="FB2524"/>
      <c r="FC2524"/>
      <c r="FH2524" s="2"/>
      <c r="FJ2524"/>
      <c r="FK2524"/>
      <c r="FL2524"/>
      <c r="FQ2524" s="2"/>
      <c r="FS2524"/>
      <c r="FT2524"/>
      <c r="FU2524"/>
      <c r="FZ2524" s="2"/>
      <c r="GB2524"/>
      <c r="GC2524"/>
      <c r="GD2524"/>
      <c r="GI2524" s="2"/>
      <c r="GK2524"/>
      <c r="GL2524"/>
      <c r="GM2524"/>
      <c r="GR2524" s="2"/>
      <c r="GT2524"/>
      <c r="GU2524"/>
      <c r="GV2524"/>
      <c r="HA2524" s="2"/>
      <c r="HC2524"/>
      <c r="HD2524"/>
      <c r="HE2524"/>
      <c r="HJ2524"/>
      <c r="HK2524"/>
      <c r="HL2524"/>
      <c r="HM2524"/>
      <c r="HN2524"/>
      <c r="HO2524"/>
      <c r="HP2524"/>
      <c r="HQ2524"/>
      <c r="HR2524"/>
      <c r="HS2524"/>
      <c r="HT2524"/>
      <c r="HU2524"/>
      <c r="HV2524"/>
      <c r="HW2524"/>
      <c r="HX2524"/>
      <c r="HY2524"/>
      <c r="HZ2524"/>
      <c r="IA2524"/>
      <c r="IB2524"/>
      <c r="IC2524"/>
      <c r="ID2524"/>
      <c r="IE2524"/>
      <c r="IF2524"/>
      <c r="IG2524"/>
      <c r="IH2524"/>
      <c r="II2524"/>
      <c r="IJ2524"/>
      <c r="IK2524"/>
      <c r="IL2524"/>
      <c r="IM2524"/>
      <c r="IN2524"/>
      <c r="IO2524"/>
    </row>
    <row r="2525" spans="2:249" s="1" customFormat="1">
      <c r="B2525"/>
      <c r="C2525"/>
      <c r="D2525"/>
      <c r="I2525" s="2"/>
      <c r="K2525"/>
      <c r="L2525"/>
      <c r="M2525"/>
      <c r="N2525"/>
      <c r="O2525"/>
      <c r="T2525" s="2"/>
      <c r="V2525"/>
      <c r="W2525"/>
      <c r="X2525"/>
      <c r="AC2525" s="2"/>
      <c r="AE2525"/>
      <c r="AF2525"/>
      <c r="AG2525"/>
      <c r="AL2525" s="2"/>
      <c r="AN2525"/>
      <c r="AO2525"/>
      <c r="AP2525"/>
      <c r="AU2525" s="2"/>
      <c r="AW2525"/>
      <c r="AX2525"/>
      <c r="AY2525"/>
      <c r="BD2525" s="2"/>
      <c r="BF2525"/>
      <c r="BG2525"/>
      <c r="BH2525"/>
      <c r="BM2525" s="2"/>
      <c r="BO2525"/>
      <c r="BP2525"/>
      <c r="BQ2525"/>
      <c r="BV2525" s="2"/>
      <c r="BX2525"/>
      <c r="BY2525"/>
      <c r="BZ2525"/>
      <c r="CE2525" s="2"/>
      <c r="CG2525"/>
      <c r="CH2525"/>
      <c r="CI2525"/>
      <c r="CN2525" s="2"/>
      <c r="CP2525"/>
      <c r="CQ2525"/>
      <c r="CR2525"/>
      <c r="CW2525" s="2"/>
      <c r="CY2525"/>
      <c r="CZ2525"/>
      <c r="DA2525"/>
      <c r="DF2525" s="2"/>
      <c r="DH2525"/>
      <c r="DI2525"/>
      <c r="DJ2525"/>
      <c r="DO2525" s="2"/>
      <c r="DQ2525"/>
      <c r="DR2525"/>
      <c r="DS2525"/>
      <c r="DX2525" s="2"/>
      <c r="DZ2525"/>
      <c r="EA2525"/>
      <c r="EB2525"/>
      <c r="EG2525" s="2"/>
      <c r="EI2525"/>
      <c r="EJ2525"/>
      <c r="EK2525"/>
      <c r="EP2525" s="2"/>
      <c r="ER2525"/>
      <c r="ES2525"/>
      <c r="ET2525"/>
      <c r="EY2525" s="2"/>
      <c r="FA2525"/>
      <c r="FB2525"/>
      <c r="FC2525"/>
      <c r="FH2525" s="2"/>
      <c r="FJ2525"/>
      <c r="FK2525"/>
      <c r="FL2525"/>
      <c r="FQ2525" s="2"/>
      <c r="FS2525"/>
      <c r="FT2525"/>
      <c r="FU2525"/>
      <c r="FZ2525" s="2"/>
      <c r="GB2525"/>
      <c r="GC2525"/>
      <c r="GD2525"/>
      <c r="GI2525" s="2"/>
      <c r="GK2525"/>
      <c r="GL2525"/>
      <c r="GM2525"/>
      <c r="GR2525" s="2"/>
      <c r="GT2525"/>
      <c r="GU2525"/>
      <c r="GV2525"/>
      <c r="HA2525" s="2"/>
      <c r="HC2525"/>
      <c r="HD2525"/>
      <c r="HE2525"/>
      <c r="HJ2525"/>
      <c r="HK2525"/>
      <c r="HL2525"/>
      <c r="HM2525"/>
      <c r="HN2525"/>
      <c r="HO2525"/>
      <c r="HP2525"/>
      <c r="HQ2525"/>
      <c r="HR2525"/>
      <c r="HS2525"/>
      <c r="HT2525"/>
      <c r="HU2525"/>
      <c r="HV2525"/>
      <c r="HW2525"/>
      <c r="HX2525"/>
      <c r="HY2525"/>
      <c r="HZ2525"/>
      <c r="IA2525"/>
      <c r="IB2525"/>
      <c r="IC2525"/>
      <c r="ID2525"/>
      <c r="IE2525"/>
      <c r="IF2525"/>
      <c r="IG2525"/>
      <c r="IH2525"/>
      <c r="II2525"/>
      <c r="IJ2525"/>
      <c r="IK2525"/>
      <c r="IL2525"/>
      <c r="IM2525"/>
      <c r="IN2525"/>
      <c r="IO2525"/>
    </row>
    <row r="2526" spans="2:249" s="1" customFormat="1">
      <c r="B2526"/>
      <c r="C2526"/>
      <c r="D2526"/>
      <c r="I2526" s="2"/>
      <c r="K2526"/>
      <c r="L2526"/>
      <c r="M2526"/>
      <c r="N2526"/>
      <c r="O2526"/>
      <c r="T2526" s="2"/>
      <c r="V2526"/>
      <c r="W2526"/>
      <c r="X2526"/>
      <c r="AC2526" s="2"/>
      <c r="AE2526"/>
      <c r="AF2526"/>
      <c r="AG2526"/>
      <c r="AL2526" s="2"/>
      <c r="AN2526"/>
      <c r="AO2526"/>
      <c r="AP2526"/>
      <c r="AU2526" s="2"/>
      <c r="AW2526"/>
      <c r="AX2526"/>
      <c r="AY2526"/>
      <c r="BD2526" s="2"/>
      <c r="BF2526"/>
      <c r="BG2526"/>
      <c r="BH2526"/>
      <c r="BM2526" s="2"/>
      <c r="BO2526"/>
      <c r="BP2526"/>
      <c r="BQ2526"/>
      <c r="BV2526" s="2"/>
      <c r="BX2526"/>
      <c r="BY2526"/>
      <c r="BZ2526"/>
      <c r="CE2526" s="2"/>
      <c r="CG2526"/>
      <c r="CH2526"/>
      <c r="CI2526"/>
      <c r="CN2526" s="2"/>
      <c r="CP2526"/>
      <c r="CQ2526"/>
      <c r="CR2526"/>
      <c r="CW2526" s="2"/>
      <c r="CY2526"/>
      <c r="CZ2526"/>
      <c r="DA2526"/>
      <c r="DF2526" s="2"/>
      <c r="DH2526"/>
      <c r="DI2526"/>
      <c r="DJ2526"/>
      <c r="DO2526" s="2"/>
      <c r="DQ2526"/>
      <c r="DR2526"/>
      <c r="DS2526"/>
      <c r="DX2526" s="2"/>
      <c r="DZ2526"/>
      <c r="EA2526"/>
      <c r="EB2526"/>
      <c r="EG2526" s="2"/>
      <c r="EI2526"/>
      <c r="EJ2526"/>
      <c r="EK2526"/>
      <c r="EP2526" s="2"/>
      <c r="ER2526"/>
      <c r="ES2526"/>
      <c r="ET2526"/>
      <c r="EY2526" s="2"/>
      <c r="FA2526"/>
      <c r="FB2526"/>
      <c r="FC2526"/>
      <c r="FH2526" s="2"/>
      <c r="FJ2526"/>
      <c r="FK2526"/>
      <c r="FL2526"/>
      <c r="FQ2526" s="2"/>
      <c r="FS2526"/>
      <c r="FT2526"/>
      <c r="FU2526"/>
      <c r="FZ2526" s="2"/>
      <c r="GB2526"/>
      <c r="GC2526"/>
      <c r="GD2526"/>
      <c r="GI2526" s="2"/>
      <c r="GK2526"/>
      <c r="GL2526"/>
      <c r="GM2526"/>
      <c r="GR2526" s="2"/>
      <c r="GT2526"/>
      <c r="GU2526"/>
      <c r="GV2526"/>
      <c r="HA2526" s="2"/>
      <c r="HC2526"/>
      <c r="HD2526"/>
      <c r="HE2526"/>
      <c r="HJ2526"/>
      <c r="HK2526"/>
      <c r="HL2526"/>
      <c r="HM2526"/>
      <c r="HN2526"/>
      <c r="HO2526"/>
      <c r="HP2526"/>
      <c r="HQ2526"/>
      <c r="HR2526"/>
      <c r="HS2526"/>
      <c r="HT2526"/>
      <c r="HU2526"/>
      <c r="HV2526"/>
      <c r="HW2526"/>
      <c r="HX2526"/>
      <c r="HY2526"/>
      <c r="HZ2526"/>
      <c r="IA2526"/>
      <c r="IB2526"/>
      <c r="IC2526"/>
      <c r="ID2526"/>
      <c r="IE2526"/>
      <c r="IF2526"/>
      <c r="IG2526"/>
      <c r="IH2526"/>
      <c r="II2526"/>
      <c r="IJ2526"/>
      <c r="IK2526"/>
      <c r="IL2526"/>
      <c r="IM2526"/>
      <c r="IN2526"/>
      <c r="IO2526"/>
    </row>
    <row r="2527" spans="2:249" s="1" customFormat="1">
      <c r="B2527"/>
      <c r="C2527"/>
      <c r="D2527"/>
      <c r="I2527" s="2"/>
      <c r="K2527"/>
      <c r="L2527"/>
      <c r="M2527"/>
      <c r="N2527"/>
      <c r="O2527"/>
      <c r="T2527" s="2"/>
      <c r="V2527"/>
      <c r="W2527"/>
      <c r="X2527"/>
      <c r="AC2527" s="2"/>
      <c r="AE2527"/>
      <c r="AF2527"/>
      <c r="AG2527"/>
      <c r="AL2527" s="2"/>
      <c r="AN2527"/>
      <c r="AO2527"/>
      <c r="AP2527"/>
      <c r="AU2527" s="2"/>
      <c r="AW2527"/>
      <c r="AX2527"/>
      <c r="AY2527"/>
      <c r="BD2527" s="2"/>
      <c r="BF2527"/>
      <c r="BG2527"/>
      <c r="BH2527"/>
      <c r="BM2527" s="2"/>
      <c r="BO2527"/>
      <c r="BP2527"/>
      <c r="BQ2527"/>
      <c r="BV2527" s="2"/>
      <c r="BX2527"/>
      <c r="BY2527"/>
      <c r="BZ2527"/>
      <c r="CE2527" s="2"/>
      <c r="CG2527"/>
      <c r="CH2527"/>
      <c r="CI2527"/>
      <c r="CN2527" s="2"/>
      <c r="CP2527"/>
      <c r="CQ2527"/>
      <c r="CR2527"/>
      <c r="CW2527" s="2"/>
      <c r="CY2527"/>
      <c r="CZ2527"/>
      <c r="DA2527"/>
      <c r="DF2527" s="2"/>
      <c r="DH2527"/>
      <c r="DI2527"/>
      <c r="DJ2527"/>
      <c r="DO2527" s="2"/>
      <c r="DQ2527"/>
      <c r="DR2527"/>
      <c r="DS2527"/>
      <c r="DX2527" s="2"/>
      <c r="DZ2527"/>
      <c r="EA2527"/>
      <c r="EB2527"/>
      <c r="EG2527" s="2"/>
      <c r="EI2527"/>
      <c r="EJ2527"/>
      <c r="EK2527"/>
      <c r="EP2527" s="2"/>
      <c r="ER2527"/>
      <c r="ES2527"/>
      <c r="ET2527"/>
      <c r="EY2527" s="2"/>
      <c r="FA2527"/>
      <c r="FB2527"/>
      <c r="FC2527"/>
      <c r="FH2527" s="2"/>
      <c r="FJ2527"/>
      <c r="FK2527"/>
      <c r="FL2527"/>
      <c r="FQ2527" s="2"/>
      <c r="FS2527"/>
      <c r="FT2527"/>
      <c r="FU2527"/>
      <c r="FZ2527" s="2"/>
      <c r="GB2527"/>
      <c r="GC2527"/>
      <c r="GD2527"/>
      <c r="GI2527" s="2"/>
      <c r="GK2527"/>
      <c r="GL2527"/>
      <c r="GM2527"/>
      <c r="GR2527" s="2"/>
      <c r="GT2527"/>
      <c r="GU2527"/>
      <c r="GV2527"/>
      <c r="HA2527" s="2"/>
      <c r="HC2527"/>
      <c r="HD2527"/>
      <c r="HE2527"/>
      <c r="HJ2527"/>
      <c r="HK2527"/>
      <c r="HL2527"/>
      <c r="HM2527"/>
      <c r="HN2527"/>
      <c r="HO2527"/>
      <c r="HP2527"/>
      <c r="HQ2527"/>
      <c r="HR2527"/>
      <c r="HS2527"/>
      <c r="HT2527"/>
      <c r="HU2527"/>
      <c r="HV2527"/>
      <c r="HW2527"/>
      <c r="HX2527"/>
      <c r="HY2527"/>
      <c r="HZ2527"/>
      <c r="IA2527"/>
      <c r="IB2527"/>
      <c r="IC2527"/>
      <c r="ID2527"/>
      <c r="IE2527"/>
      <c r="IF2527"/>
      <c r="IG2527"/>
      <c r="IH2527"/>
      <c r="II2527"/>
      <c r="IJ2527"/>
      <c r="IK2527"/>
      <c r="IL2527"/>
      <c r="IM2527"/>
      <c r="IN2527"/>
      <c r="IO2527"/>
    </row>
    <row r="2528" spans="2:249" s="1" customFormat="1">
      <c r="B2528"/>
      <c r="C2528"/>
      <c r="D2528"/>
      <c r="I2528" s="2"/>
      <c r="K2528"/>
      <c r="L2528"/>
      <c r="M2528"/>
      <c r="N2528"/>
      <c r="O2528"/>
      <c r="T2528" s="2"/>
      <c r="V2528"/>
      <c r="W2528"/>
      <c r="X2528"/>
      <c r="AC2528" s="2"/>
      <c r="AE2528"/>
      <c r="AF2528"/>
      <c r="AG2528"/>
      <c r="AL2528" s="2"/>
      <c r="AN2528"/>
      <c r="AO2528"/>
      <c r="AP2528"/>
      <c r="AU2528" s="2"/>
      <c r="AW2528"/>
      <c r="AX2528"/>
      <c r="AY2528"/>
      <c r="BD2528" s="2"/>
      <c r="BF2528"/>
      <c r="BG2528"/>
      <c r="BH2528"/>
      <c r="BM2528" s="2"/>
      <c r="BO2528"/>
      <c r="BP2528"/>
      <c r="BQ2528"/>
      <c r="BV2528" s="2"/>
      <c r="BX2528"/>
      <c r="BY2528"/>
      <c r="BZ2528"/>
      <c r="CE2528" s="2"/>
      <c r="CG2528"/>
      <c r="CH2528"/>
      <c r="CI2528"/>
      <c r="CN2528" s="2"/>
      <c r="CP2528"/>
      <c r="CQ2528"/>
      <c r="CR2528"/>
      <c r="CW2528" s="2"/>
      <c r="CY2528"/>
      <c r="CZ2528"/>
      <c r="DA2528"/>
      <c r="DF2528" s="2"/>
      <c r="DH2528"/>
      <c r="DI2528"/>
      <c r="DJ2528"/>
      <c r="DO2528" s="2"/>
      <c r="DQ2528"/>
      <c r="DR2528"/>
      <c r="DS2528"/>
      <c r="DX2528" s="2"/>
      <c r="DZ2528"/>
      <c r="EA2528"/>
      <c r="EB2528"/>
      <c r="EG2528" s="2"/>
      <c r="EI2528"/>
      <c r="EJ2528"/>
      <c r="EK2528"/>
      <c r="EP2528" s="2"/>
      <c r="ER2528"/>
      <c r="ES2528"/>
      <c r="ET2528"/>
      <c r="EY2528" s="2"/>
      <c r="FA2528"/>
      <c r="FB2528"/>
      <c r="FC2528"/>
      <c r="FH2528" s="2"/>
      <c r="FJ2528"/>
      <c r="FK2528"/>
      <c r="FL2528"/>
      <c r="FQ2528" s="2"/>
      <c r="FS2528"/>
      <c r="FT2528"/>
      <c r="FU2528"/>
      <c r="FZ2528" s="2"/>
      <c r="GB2528"/>
      <c r="GC2528"/>
      <c r="GD2528"/>
      <c r="GI2528" s="2"/>
      <c r="GK2528"/>
      <c r="GL2528"/>
      <c r="GM2528"/>
      <c r="GR2528" s="2"/>
      <c r="GT2528"/>
      <c r="GU2528"/>
      <c r="GV2528"/>
      <c r="HA2528" s="2"/>
      <c r="HC2528"/>
      <c r="HD2528"/>
      <c r="HE2528"/>
      <c r="HJ2528"/>
      <c r="HK2528"/>
      <c r="HL2528"/>
      <c r="HM2528"/>
      <c r="HN2528"/>
      <c r="HO2528"/>
      <c r="HP2528"/>
      <c r="HQ2528"/>
      <c r="HR2528"/>
      <c r="HS2528"/>
      <c r="HT2528"/>
      <c r="HU2528"/>
      <c r="HV2528"/>
      <c r="HW2528"/>
      <c r="HX2528"/>
      <c r="HY2528"/>
      <c r="HZ2528"/>
      <c r="IA2528"/>
      <c r="IB2528"/>
      <c r="IC2528"/>
      <c r="ID2528"/>
      <c r="IE2528"/>
      <c r="IF2528"/>
      <c r="IG2528"/>
      <c r="IH2528"/>
      <c r="II2528"/>
      <c r="IJ2528"/>
      <c r="IK2528"/>
      <c r="IL2528"/>
      <c r="IM2528"/>
      <c r="IN2528"/>
      <c r="IO2528"/>
    </row>
    <row r="2529" spans="2:249" s="1" customFormat="1">
      <c r="B2529"/>
      <c r="C2529"/>
      <c r="D2529"/>
      <c r="I2529" s="2"/>
      <c r="K2529"/>
      <c r="L2529"/>
      <c r="M2529"/>
      <c r="N2529"/>
      <c r="O2529"/>
      <c r="T2529" s="2"/>
      <c r="V2529"/>
      <c r="W2529"/>
      <c r="X2529"/>
      <c r="AC2529" s="2"/>
      <c r="AE2529"/>
      <c r="AF2529"/>
      <c r="AG2529"/>
      <c r="AL2529" s="2"/>
      <c r="AN2529"/>
      <c r="AO2529"/>
      <c r="AP2529"/>
      <c r="AU2529" s="2"/>
      <c r="AW2529"/>
      <c r="AX2529"/>
      <c r="AY2529"/>
      <c r="BD2529" s="2"/>
      <c r="BF2529"/>
      <c r="BG2529"/>
      <c r="BH2529"/>
      <c r="BM2529" s="2"/>
      <c r="BO2529"/>
      <c r="BP2529"/>
      <c r="BQ2529"/>
      <c r="BV2529" s="2"/>
      <c r="BX2529"/>
      <c r="BY2529"/>
      <c r="BZ2529"/>
      <c r="CE2529" s="2"/>
      <c r="CG2529"/>
      <c r="CH2529"/>
      <c r="CI2529"/>
      <c r="CN2529" s="2"/>
      <c r="CP2529"/>
      <c r="CQ2529"/>
      <c r="CR2529"/>
      <c r="CW2529" s="2"/>
      <c r="CY2529"/>
      <c r="CZ2529"/>
      <c r="DA2529"/>
      <c r="DF2529" s="2"/>
      <c r="DH2529"/>
      <c r="DI2529"/>
      <c r="DJ2529"/>
      <c r="DO2529" s="2"/>
      <c r="DQ2529"/>
      <c r="DR2529"/>
      <c r="DS2529"/>
      <c r="DX2529" s="2"/>
      <c r="DZ2529"/>
      <c r="EA2529"/>
      <c r="EB2529"/>
      <c r="EG2529" s="2"/>
      <c r="EI2529"/>
      <c r="EJ2529"/>
      <c r="EK2529"/>
      <c r="EP2529" s="2"/>
      <c r="ER2529"/>
      <c r="ES2529"/>
      <c r="ET2529"/>
      <c r="EY2529" s="2"/>
      <c r="FA2529"/>
      <c r="FB2529"/>
      <c r="FC2529"/>
      <c r="FH2529" s="2"/>
      <c r="FJ2529"/>
      <c r="FK2529"/>
      <c r="FL2529"/>
      <c r="FQ2529" s="2"/>
      <c r="FS2529"/>
      <c r="FT2529"/>
      <c r="FU2529"/>
      <c r="FZ2529" s="2"/>
      <c r="GB2529"/>
      <c r="GC2529"/>
      <c r="GD2529"/>
      <c r="GI2529" s="2"/>
      <c r="GK2529"/>
      <c r="GL2529"/>
      <c r="GM2529"/>
      <c r="GR2529" s="2"/>
      <c r="GT2529"/>
      <c r="GU2529"/>
      <c r="GV2529"/>
      <c r="HA2529" s="2"/>
      <c r="HC2529"/>
      <c r="HD2529"/>
      <c r="HE2529"/>
      <c r="HJ2529"/>
      <c r="HK2529"/>
      <c r="HL2529"/>
      <c r="HM2529"/>
      <c r="HN2529"/>
      <c r="HO2529"/>
      <c r="HP2529"/>
      <c r="HQ2529"/>
      <c r="HR2529"/>
      <c r="HS2529"/>
      <c r="HT2529"/>
      <c r="HU2529"/>
      <c r="HV2529"/>
      <c r="HW2529"/>
      <c r="HX2529"/>
      <c r="HY2529"/>
      <c r="HZ2529"/>
      <c r="IA2529"/>
      <c r="IB2529"/>
      <c r="IC2529"/>
      <c r="ID2529"/>
      <c r="IE2529"/>
      <c r="IF2529"/>
      <c r="IG2529"/>
      <c r="IH2529"/>
      <c r="II2529"/>
      <c r="IJ2529"/>
      <c r="IK2529"/>
      <c r="IL2529"/>
      <c r="IM2529"/>
      <c r="IN2529"/>
      <c r="IO2529"/>
    </row>
    <row r="2530" spans="2:249" s="1" customFormat="1">
      <c r="B2530"/>
      <c r="C2530"/>
      <c r="D2530"/>
      <c r="I2530" s="2"/>
      <c r="K2530"/>
      <c r="L2530"/>
      <c r="M2530"/>
      <c r="N2530"/>
      <c r="O2530"/>
      <c r="T2530" s="2"/>
      <c r="V2530"/>
      <c r="W2530"/>
      <c r="X2530"/>
      <c r="AC2530" s="2"/>
      <c r="AE2530"/>
      <c r="AF2530"/>
      <c r="AG2530"/>
      <c r="AL2530" s="2"/>
      <c r="AN2530"/>
      <c r="AO2530"/>
      <c r="AP2530"/>
      <c r="AU2530" s="2"/>
      <c r="AW2530"/>
      <c r="AX2530"/>
      <c r="AY2530"/>
      <c r="BD2530" s="2"/>
      <c r="BF2530"/>
      <c r="BG2530"/>
      <c r="BH2530"/>
      <c r="BM2530" s="2"/>
      <c r="BO2530"/>
      <c r="BP2530"/>
      <c r="BQ2530"/>
      <c r="BV2530" s="2"/>
      <c r="BX2530"/>
      <c r="BY2530"/>
      <c r="BZ2530"/>
      <c r="CE2530" s="2"/>
      <c r="CG2530"/>
      <c r="CH2530"/>
      <c r="CI2530"/>
      <c r="CN2530" s="2"/>
      <c r="CP2530"/>
      <c r="CQ2530"/>
      <c r="CR2530"/>
      <c r="CW2530" s="2"/>
      <c r="CY2530"/>
      <c r="CZ2530"/>
      <c r="DA2530"/>
      <c r="DF2530" s="2"/>
      <c r="DH2530"/>
      <c r="DI2530"/>
      <c r="DJ2530"/>
      <c r="DO2530" s="2"/>
      <c r="DQ2530"/>
      <c r="DR2530"/>
      <c r="DS2530"/>
      <c r="DX2530" s="2"/>
      <c r="DZ2530"/>
      <c r="EA2530"/>
      <c r="EB2530"/>
      <c r="EG2530" s="2"/>
      <c r="EI2530"/>
      <c r="EJ2530"/>
      <c r="EK2530"/>
      <c r="EP2530" s="2"/>
      <c r="ER2530"/>
      <c r="ES2530"/>
      <c r="ET2530"/>
      <c r="EY2530" s="2"/>
      <c r="FA2530"/>
      <c r="FB2530"/>
      <c r="FC2530"/>
      <c r="FH2530" s="2"/>
      <c r="FJ2530"/>
      <c r="FK2530"/>
      <c r="FL2530"/>
      <c r="FQ2530" s="2"/>
      <c r="FS2530"/>
      <c r="FT2530"/>
      <c r="FU2530"/>
      <c r="FZ2530" s="2"/>
      <c r="GB2530"/>
      <c r="GC2530"/>
      <c r="GD2530"/>
      <c r="GI2530" s="2"/>
      <c r="GK2530"/>
      <c r="GL2530"/>
      <c r="GM2530"/>
      <c r="GR2530" s="2"/>
      <c r="GT2530"/>
      <c r="GU2530"/>
      <c r="GV2530"/>
      <c r="HA2530" s="2"/>
      <c r="HC2530"/>
      <c r="HD2530"/>
      <c r="HE2530"/>
      <c r="HJ2530"/>
      <c r="HK2530"/>
      <c r="HL2530"/>
      <c r="HM2530"/>
      <c r="HN2530"/>
      <c r="HO2530"/>
      <c r="HP2530"/>
      <c r="HQ2530"/>
      <c r="HR2530"/>
      <c r="HS2530"/>
      <c r="HT2530"/>
      <c r="HU2530"/>
      <c r="HV2530"/>
      <c r="HW2530"/>
      <c r="HX2530"/>
      <c r="HY2530"/>
      <c r="HZ2530"/>
      <c r="IA2530"/>
      <c r="IB2530"/>
      <c r="IC2530"/>
      <c r="ID2530"/>
      <c r="IE2530"/>
      <c r="IF2530"/>
      <c r="IG2530"/>
      <c r="IH2530"/>
      <c r="II2530"/>
      <c r="IJ2530"/>
      <c r="IK2530"/>
      <c r="IL2530"/>
      <c r="IM2530"/>
      <c r="IN2530"/>
      <c r="IO2530"/>
    </row>
    <row r="2531" spans="2:249" s="1" customFormat="1">
      <c r="B2531"/>
      <c r="C2531"/>
      <c r="D2531"/>
      <c r="I2531" s="2"/>
      <c r="K2531"/>
      <c r="L2531"/>
      <c r="M2531"/>
      <c r="N2531"/>
      <c r="O2531"/>
      <c r="T2531" s="2"/>
      <c r="V2531"/>
      <c r="W2531"/>
      <c r="X2531"/>
      <c r="AC2531" s="2"/>
      <c r="AE2531"/>
      <c r="AF2531"/>
      <c r="AG2531"/>
      <c r="AL2531" s="2"/>
      <c r="AN2531"/>
      <c r="AO2531"/>
      <c r="AP2531"/>
      <c r="AU2531" s="2"/>
      <c r="AW2531"/>
      <c r="AX2531"/>
      <c r="AY2531"/>
      <c r="BD2531" s="2"/>
      <c r="BF2531"/>
      <c r="BG2531"/>
      <c r="BH2531"/>
      <c r="BM2531" s="2"/>
      <c r="BO2531"/>
      <c r="BP2531"/>
      <c r="BQ2531"/>
      <c r="BV2531" s="2"/>
      <c r="BX2531"/>
      <c r="BY2531"/>
      <c r="BZ2531"/>
      <c r="CE2531" s="2"/>
      <c r="CG2531"/>
      <c r="CH2531"/>
      <c r="CI2531"/>
      <c r="CN2531" s="2"/>
      <c r="CP2531"/>
      <c r="CQ2531"/>
      <c r="CR2531"/>
      <c r="CW2531" s="2"/>
      <c r="CY2531"/>
      <c r="CZ2531"/>
      <c r="DA2531"/>
      <c r="DF2531" s="2"/>
      <c r="DH2531"/>
      <c r="DI2531"/>
      <c r="DJ2531"/>
      <c r="DO2531" s="2"/>
      <c r="DQ2531"/>
      <c r="DR2531"/>
      <c r="DS2531"/>
      <c r="DX2531" s="2"/>
      <c r="DZ2531"/>
      <c r="EA2531"/>
      <c r="EB2531"/>
      <c r="EG2531" s="2"/>
      <c r="EI2531"/>
      <c r="EJ2531"/>
      <c r="EK2531"/>
      <c r="EP2531" s="2"/>
      <c r="ER2531"/>
      <c r="ES2531"/>
      <c r="ET2531"/>
      <c r="EY2531" s="2"/>
      <c r="FA2531"/>
      <c r="FB2531"/>
      <c r="FC2531"/>
      <c r="FH2531" s="2"/>
      <c r="FJ2531"/>
      <c r="FK2531"/>
      <c r="FL2531"/>
      <c r="FQ2531" s="2"/>
      <c r="FS2531"/>
      <c r="FT2531"/>
      <c r="FU2531"/>
      <c r="FZ2531" s="2"/>
      <c r="GB2531"/>
      <c r="GC2531"/>
      <c r="GD2531"/>
      <c r="GI2531" s="2"/>
      <c r="GK2531"/>
      <c r="GL2531"/>
      <c r="GM2531"/>
      <c r="GR2531" s="2"/>
      <c r="GT2531"/>
      <c r="GU2531"/>
      <c r="GV2531"/>
      <c r="HA2531" s="2"/>
      <c r="HC2531"/>
      <c r="HD2531"/>
      <c r="HE2531"/>
      <c r="HJ2531"/>
      <c r="HK2531"/>
      <c r="HL2531"/>
      <c r="HM2531"/>
      <c r="HN2531"/>
      <c r="HO2531"/>
      <c r="HP2531"/>
      <c r="HQ2531"/>
      <c r="HR2531"/>
      <c r="HS2531"/>
      <c r="HT2531"/>
      <c r="HU2531"/>
      <c r="HV2531"/>
      <c r="HW2531"/>
      <c r="HX2531"/>
      <c r="HY2531"/>
      <c r="HZ2531"/>
      <c r="IA2531"/>
      <c r="IB2531"/>
      <c r="IC2531"/>
      <c r="ID2531"/>
      <c r="IE2531"/>
      <c r="IF2531"/>
      <c r="IG2531"/>
      <c r="IH2531"/>
      <c r="II2531"/>
      <c r="IJ2531"/>
      <c r="IK2531"/>
      <c r="IL2531"/>
      <c r="IM2531"/>
      <c r="IN2531"/>
      <c r="IO2531"/>
    </row>
    <row r="2532" spans="2:249" s="1" customFormat="1">
      <c r="B2532"/>
      <c r="C2532"/>
      <c r="D2532"/>
      <c r="I2532" s="2"/>
      <c r="K2532"/>
      <c r="L2532"/>
      <c r="M2532"/>
      <c r="N2532"/>
      <c r="O2532"/>
      <c r="T2532" s="2"/>
      <c r="V2532"/>
      <c r="W2532"/>
      <c r="X2532"/>
      <c r="AC2532" s="2"/>
      <c r="AE2532"/>
      <c r="AF2532"/>
      <c r="AG2532"/>
      <c r="AL2532" s="2"/>
      <c r="AN2532"/>
      <c r="AO2532"/>
      <c r="AP2532"/>
      <c r="AU2532" s="2"/>
      <c r="AW2532"/>
      <c r="AX2532"/>
      <c r="AY2532"/>
      <c r="BD2532" s="2"/>
      <c r="BF2532"/>
      <c r="BG2532"/>
      <c r="BH2532"/>
      <c r="BM2532" s="2"/>
      <c r="BO2532"/>
      <c r="BP2532"/>
      <c r="BQ2532"/>
      <c r="BV2532" s="2"/>
      <c r="BX2532"/>
      <c r="BY2532"/>
      <c r="BZ2532"/>
      <c r="CE2532" s="2"/>
      <c r="CG2532"/>
      <c r="CH2532"/>
      <c r="CI2532"/>
      <c r="CN2532" s="2"/>
      <c r="CP2532"/>
      <c r="CQ2532"/>
      <c r="CR2532"/>
      <c r="CW2532" s="2"/>
      <c r="CY2532"/>
      <c r="CZ2532"/>
      <c r="DA2532"/>
      <c r="DF2532" s="2"/>
      <c r="DH2532"/>
      <c r="DI2532"/>
      <c r="DJ2532"/>
      <c r="DO2532" s="2"/>
      <c r="DQ2532"/>
      <c r="DR2532"/>
      <c r="DS2532"/>
      <c r="DX2532" s="2"/>
      <c r="DZ2532"/>
      <c r="EA2532"/>
      <c r="EB2532"/>
      <c r="EG2532" s="2"/>
      <c r="EI2532"/>
      <c r="EJ2532"/>
      <c r="EK2532"/>
      <c r="EP2532" s="2"/>
      <c r="ER2532"/>
      <c r="ES2532"/>
      <c r="ET2532"/>
      <c r="EY2532" s="2"/>
      <c r="FA2532"/>
      <c r="FB2532"/>
      <c r="FC2532"/>
      <c r="FH2532" s="2"/>
      <c r="FJ2532"/>
      <c r="FK2532"/>
      <c r="FL2532"/>
      <c r="FQ2532" s="2"/>
      <c r="FS2532"/>
      <c r="FT2532"/>
      <c r="FU2532"/>
      <c r="FZ2532" s="2"/>
      <c r="GB2532"/>
      <c r="GC2532"/>
      <c r="GD2532"/>
      <c r="GI2532" s="2"/>
      <c r="GK2532"/>
      <c r="GL2532"/>
      <c r="GM2532"/>
      <c r="GR2532" s="2"/>
      <c r="GT2532"/>
      <c r="GU2532"/>
      <c r="GV2532"/>
      <c r="HA2532" s="2"/>
      <c r="HC2532"/>
      <c r="HD2532"/>
      <c r="HE2532"/>
      <c r="HJ2532"/>
      <c r="HK2532"/>
      <c r="HL2532"/>
      <c r="HM2532"/>
      <c r="HN2532"/>
      <c r="HO2532"/>
      <c r="HP2532"/>
      <c r="HQ2532"/>
      <c r="HR2532"/>
      <c r="HS2532"/>
      <c r="HT2532"/>
      <c r="HU2532"/>
      <c r="HV2532"/>
      <c r="HW2532"/>
      <c r="HX2532"/>
      <c r="HY2532"/>
      <c r="HZ2532"/>
      <c r="IA2532"/>
      <c r="IB2532"/>
      <c r="IC2532"/>
      <c r="ID2532"/>
      <c r="IE2532"/>
      <c r="IF2532"/>
      <c r="IG2532"/>
      <c r="IH2532"/>
      <c r="II2532"/>
      <c r="IJ2532"/>
      <c r="IK2532"/>
      <c r="IL2532"/>
      <c r="IM2532"/>
      <c r="IN2532"/>
      <c r="IO2532"/>
    </row>
    <row r="2533" spans="2:249" s="1" customFormat="1">
      <c r="B2533"/>
      <c r="C2533"/>
      <c r="D2533"/>
      <c r="I2533" s="2"/>
      <c r="K2533"/>
      <c r="L2533"/>
      <c r="M2533"/>
      <c r="N2533"/>
      <c r="O2533"/>
      <c r="T2533" s="2"/>
      <c r="V2533"/>
      <c r="W2533"/>
      <c r="X2533"/>
      <c r="AC2533" s="2"/>
      <c r="AE2533"/>
      <c r="AF2533"/>
      <c r="AG2533"/>
      <c r="AL2533" s="2"/>
      <c r="AN2533"/>
      <c r="AO2533"/>
      <c r="AP2533"/>
      <c r="AU2533" s="2"/>
      <c r="AW2533"/>
      <c r="AX2533"/>
      <c r="AY2533"/>
      <c r="BD2533" s="2"/>
      <c r="BF2533"/>
      <c r="BG2533"/>
      <c r="BH2533"/>
      <c r="BM2533" s="2"/>
      <c r="BO2533"/>
      <c r="BP2533"/>
      <c r="BQ2533"/>
      <c r="BV2533" s="2"/>
      <c r="BX2533"/>
      <c r="BY2533"/>
      <c r="BZ2533"/>
      <c r="CE2533" s="2"/>
      <c r="CG2533"/>
      <c r="CH2533"/>
      <c r="CI2533"/>
      <c r="CN2533" s="2"/>
      <c r="CP2533"/>
      <c r="CQ2533"/>
      <c r="CR2533"/>
      <c r="CW2533" s="2"/>
      <c r="CY2533"/>
      <c r="CZ2533"/>
      <c r="DA2533"/>
      <c r="DF2533" s="2"/>
      <c r="DH2533"/>
      <c r="DI2533"/>
      <c r="DJ2533"/>
      <c r="DO2533" s="2"/>
      <c r="DQ2533"/>
      <c r="DR2533"/>
      <c r="DS2533"/>
      <c r="DX2533" s="2"/>
      <c r="DZ2533"/>
      <c r="EA2533"/>
      <c r="EB2533"/>
      <c r="EG2533" s="2"/>
      <c r="EI2533"/>
      <c r="EJ2533"/>
      <c r="EK2533"/>
      <c r="EP2533" s="2"/>
      <c r="ER2533"/>
      <c r="ES2533"/>
      <c r="ET2533"/>
      <c r="EY2533" s="2"/>
      <c r="FA2533"/>
      <c r="FB2533"/>
      <c r="FC2533"/>
      <c r="FH2533" s="2"/>
      <c r="FJ2533"/>
      <c r="FK2533"/>
      <c r="FL2533"/>
      <c r="FQ2533" s="2"/>
      <c r="FS2533"/>
      <c r="FT2533"/>
      <c r="FU2533"/>
      <c r="FZ2533" s="2"/>
      <c r="GB2533"/>
      <c r="GC2533"/>
      <c r="GD2533"/>
      <c r="GI2533" s="2"/>
      <c r="GK2533"/>
      <c r="GL2533"/>
      <c r="GM2533"/>
      <c r="GR2533" s="2"/>
      <c r="GT2533"/>
      <c r="GU2533"/>
      <c r="GV2533"/>
      <c r="HA2533" s="2"/>
      <c r="HC2533"/>
      <c r="HD2533"/>
      <c r="HE2533"/>
      <c r="HJ2533"/>
      <c r="HK2533"/>
      <c r="HL2533"/>
      <c r="HM2533"/>
      <c r="HN2533"/>
      <c r="HO2533"/>
      <c r="HP2533"/>
      <c r="HQ2533"/>
      <c r="HR2533"/>
      <c r="HS2533"/>
      <c r="HT2533"/>
      <c r="HU2533"/>
      <c r="HV2533"/>
      <c r="HW2533"/>
      <c r="HX2533"/>
      <c r="HY2533"/>
      <c r="HZ2533"/>
      <c r="IA2533"/>
      <c r="IB2533"/>
      <c r="IC2533"/>
      <c r="ID2533"/>
      <c r="IE2533"/>
      <c r="IF2533"/>
      <c r="IG2533"/>
      <c r="IH2533"/>
      <c r="II2533"/>
      <c r="IJ2533"/>
      <c r="IK2533"/>
      <c r="IL2533"/>
      <c r="IM2533"/>
      <c r="IN2533"/>
      <c r="IO2533"/>
    </row>
    <row r="2534" spans="2:249" s="1" customFormat="1">
      <c r="B2534"/>
      <c r="C2534"/>
      <c r="D2534"/>
      <c r="I2534" s="2"/>
      <c r="K2534"/>
      <c r="L2534"/>
      <c r="M2534"/>
      <c r="N2534"/>
      <c r="O2534"/>
      <c r="T2534" s="2"/>
      <c r="V2534"/>
      <c r="W2534"/>
      <c r="X2534"/>
      <c r="AC2534" s="2"/>
      <c r="AE2534"/>
      <c r="AF2534"/>
      <c r="AG2534"/>
      <c r="AL2534" s="2"/>
      <c r="AN2534"/>
      <c r="AO2534"/>
      <c r="AP2534"/>
      <c r="AU2534" s="2"/>
      <c r="AW2534"/>
      <c r="AX2534"/>
      <c r="AY2534"/>
      <c r="BD2534" s="2"/>
      <c r="BF2534"/>
      <c r="BG2534"/>
      <c r="BH2534"/>
      <c r="BM2534" s="2"/>
      <c r="BO2534"/>
      <c r="BP2534"/>
      <c r="BQ2534"/>
      <c r="BV2534" s="2"/>
      <c r="BX2534"/>
      <c r="BY2534"/>
      <c r="BZ2534"/>
      <c r="CE2534" s="2"/>
      <c r="CG2534"/>
      <c r="CH2534"/>
      <c r="CI2534"/>
      <c r="CN2534" s="2"/>
      <c r="CP2534"/>
      <c r="CQ2534"/>
      <c r="CR2534"/>
      <c r="CW2534" s="2"/>
      <c r="CY2534"/>
      <c r="CZ2534"/>
      <c r="DA2534"/>
      <c r="DF2534" s="2"/>
      <c r="DH2534"/>
      <c r="DI2534"/>
      <c r="DJ2534"/>
      <c r="DO2534" s="2"/>
      <c r="DQ2534"/>
      <c r="DR2534"/>
      <c r="DS2534"/>
      <c r="DX2534" s="2"/>
      <c r="DZ2534"/>
      <c r="EA2534"/>
      <c r="EB2534"/>
      <c r="EG2534" s="2"/>
      <c r="EI2534"/>
      <c r="EJ2534"/>
      <c r="EK2534"/>
      <c r="EP2534" s="2"/>
      <c r="ER2534"/>
      <c r="ES2534"/>
      <c r="ET2534"/>
      <c r="EY2534" s="2"/>
      <c r="FA2534"/>
      <c r="FB2534"/>
      <c r="FC2534"/>
      <c r="FH2534" s="2"/>
      <c r="FJ2534"/>
      <c r="FK2534"/>
      <c r="FL2534"/>
      <c r="FQ2534" s="2"/>
      <c r="FS2534"/>
      <c r="FT2534"/>
      <c r="FU2534"/>
      <c r="FZ2534" s="2"/>
      <c r="GB2534"/>
      <c r="GC2534"/>
      <c r="GD2534"/>
      <c r="GI2534" s="2"/>
      <c r="GK2534"/>
      <c r="GL2534"/>
      <c r="GM2534"/>
      <c r="GR2534" s="2"/>
      <c r="GT2534"/>
      <c r="GU2534"/>
      <c r="GV2534"/>
      <c r="HA2534" s="2"/>
      <c r="HC2534"/>
      <c r="HD2534"/>
      <c r="HE2534"/>
      <c r="HJ2534"/>
      <c r="HK2534"/>
      <c r="HL2534"/>
      <c r="HM2534"/>
      <c r="HN2534"/>
      <c r="HO2534"/>
      <c r="HP2534"/>
      <c r="HQ2534"/>
      <c r="HR2534"/>
      <c r="HS2534"/>
      <c r="HT2534"/>
      <c r="HU2534"/>
      <c r="HV2534"/>
      <c r="HW2534"/>
      <c r="HX2534"/>
      <c r="HY2534"/>
      <c r="HZ2534"/>
      <c r="IA2534"/>
      <c r="IB2534"/>
      <c r="IC2534"/>
      <c r="ID2534"/>
      <c r="IE2534"/>
      <c r="IF2534"/>
      <c r="IG2534"/>
      <c r="IH2534"/>
      <c r="II2534"/>
      <c r="IJ2534"/>
      <c r="IK2534"/>
      <c r="IL2534"/>
      <c r="IM2534"/>
      <c r="IN2534"/>
      <c r="IO2534"/>
    </row>
    <row r="2535" spans="2:249" s="1" customFormat="1">
      <c r="B2535"/>
      <c r="C2535"/>
      <c r="D2535"/>
      <c r="I2535" s="2"/>
      <c r="K2535"/>
      <c r="L2535"/>
      <c r="M2535"/>
      <c r="N2535"/>
      <c r="O2535"/>
      <c r="T2535" s="2"/>
      <c r="V2535"/>
      <c r="W2535"/>
      <c r="X2535"/>
      <c r="AC2535" s="2"/>
      <c r="AE2535"/>
      <c r="AF2535"/>
      <c r="AG2535"/>
      <c r="AL2535" s="2"/>
      <c r="AN2535"/>
      <c r="AO2535"/>
      <c r="AP2535"/>
      <c r="AU2535" s="2"/>
      <c r="AW2535"/>
      <c r="AX2535"/>
      <c r="AY2535"/>
      <c r="BD2535" s="2"/>
      <c r="BF2535"/>
      <c r="BG2535"/>
      <c r="BH2535"/>
      <c r="BM2535" s="2"/>
      <c r="BO2535"/>
      <c r="BP2535"/>
      <c r="BQ2535"/>
      <c r="BV2535" s="2"/>
      <c r="BX2535"/>
      <c r="BY2535"/>
      <c r="BZ2535"/>
      <c r="CE2535" s="2"/>
      <c r="CG2535"/>
      <c r="CH2535"/>
      <c r="CI2535"/>
      <c r="CN2535" s="2"/>
      <c r="CP2535"/>
      <c r="CQ2535"/>
      <c r="CR2535"/>
      <c r="CW2535" s="2"/>
      <c r="CY2535"/>
      <c r="CZ2535"/>
      <c r="DA2535"/>
      <c r="DF2535" s="2"/>
      <c r="DH2535"/>
      <c r="DI2535"/>
      <c r="DJ2535"/>
      <c r="DO2535" s="2"/>
      <c r="DQ2535"/>
      <c r="DR2535"/>
      <c r="DS2535"/>
      <c r="DX2535" s="2"/>
      <c r="DZ2535"/>
      <c r="EA2535"/>
      <c r="EB2535"/>
      <c r="EG2535" s="2"/>
      <c r="EI2535"/>
      <c r="EJ2535"/>
      <c r="EK2535"/>
      <c r="EP2535" s="2"/>
      <c r="ER2535"/>
      <c r="ES2535"/>
      <c r="ET2535"/>
      <c r="EY2535" s="2"/>
      <c r="FA2535"/>
      <c r="FB2535"/>
      <c r="FC2535"/>
      <c r="FH2535" s="2"/>
      <c r="FJ2535"/>
      <c r="FK2535"/>
      <c r="FL2535"/>
      <c r="FQ2535" s="2"/>
      <c r="FS2535"/>
      <c r="FT2535"/>
      <c r="FU2535"/>
      <c r="FZ2535" s="2"/>
      <c r="GB2535"/>
      <c r="GC2535"/>
      <c r="GD2535"/>
      <c r="GI2535" s="2"/>
      <c r="GK2535"/>
      <c r="GL2535"/>
      <c r="GM2535"/>
      <c r="GR2535" s="2"/>
      <c r="GT2535"/>
      <c r="GU2535"/>
      <c r="GV2535"/>
      <c r="HA2535" s="2"/>
      <c r="HC2535"/>
      <c r="HD2535"/>
      <c r="HE2535"/>
      <c r="HJ2535"/>
      <c r="HK2535"/>
      <c r="HL2535"/>
      <c r="HM2535"/>
      <c r="HN2535"/>
      <c r="HO2535"/>
      <c r="HP2535"/>
      <c r="HQ2535"/>
      <c r="HR2535"/>
      <c r="HS2535"/>
      <c r="HT2535"/>
      <c r="HU2535"/>
      <c r="HV2535"/>
      <c r="HW2535"/>
      <c r="HX2535"/>
      <c r="HY2535"/>
      <c r="HZ2535"/>
      <c r="IA2535"/>
      <c r="IB2535"/>
      <c r="IC2535"/>
      <c r="ID2535"/>
      <c r="IE2535"/>
      <c r="IF2535"/>
      <c r="IG2535"/>
      <c r="IH2535"/>
      <c r="II2535"/>
      <c r="IJ2535"/>
      <c r="IK2535"/>
      <c r="IL2535"/>
      <c r="IM2535"/>
      <c r="IN2535"/>
      <c r="IO2535"/>
    </row>
    <row r="2536" spans="2:249" s="1" customFormat="1">
      <c r="B2536"/>
      <c r="C2536"/>
      <c r="D2536"/>
      <c r="I2536" s="2"/>
      <c r="K2536"/>
      <c r="L2536"/>
      <c r="M2536"/>
      <c r="N2536"/>
      <c r="O2536"/>
      <c r="T2536" s="2"/>
      <c r="V2536"/>
      <c r="W2536"/>
      <c r="X2536"/>
      <c r="AC2536" s="2"/>
      <c r="AE2536"/>
      <c r="AF2536"/>
      <c r="AG2536"/>
      <c r="AL2536" s="2"/>
      <c r="AN2536"/>
      <c r="AO2536"/>
      <c r="AP2536"/>
      <c r="AU2536" s="2"/>
      <c r="AW2536"/>
      <c r="AX2536"/>
      <c r="AY2536"/>
      <c r="BD2536" s="2"/>
      <c r="BF2536"/>
      <c r="BG2536"/>
      <c r="BH2536"/>
      <c r="BM2536" s="2"/>
      <c r="BO2536"/>
      <c r="BP2536"/>
      <c r="BQ2536"/>
      <c r="BV2536" s="2"/>
      <c r="BX2536"/>
      <c r="BY2536"/>
      <c r="BZ2536"/>
      <c r="CE2536" s="2"/>
      <c r="CG2536"/>
      <c r="CH2536"/>
      <c r="CI2536"/>
      <c r="CN2536" s="2"/>
      <c r="CP2536"/>
      <c r="CQ2536"/>
      <c r="CR2536"/>
      <c r="CW2536" s="2"/>
      <c r="CY2536"/>
      <c r="CZ2536"/>
      <c r="DA2536"/>
      <c r="DF2536" s="2"/>
      <c r="DH2536"/>
      <c r="DI2536"/>
      <c r="DJ2536"/>
      <c r="DO2536" s="2"/>
      <c r="DQ2536"/>
      <c r="DR2536"/>
      <c r="DS2536"/>
      <c r="DX2536" s="2"/>
      <c r="DZ2536"/>
      <c r="EA2536"/>
      <c r="EB2536"/>
      <c r="EG2536" s="2"/>
      <c r="EI2536"/>
      <c r="EJ2536"/>
      <c r="EK2536"/>
      <c r="EP2536" s="2"/>
      <c r="ER2536"/>
      <c r="ES2536"/>
      <c r="ET2536"/>
      <c r="EY2536" s="2"/>
      <c r="FA2536"/>
      <c r="FB2536"/>
      <c r="FC2536"/>
      <c r="FH2536" s="2"/>
      <c r="FJ2536"/>
      <c r="FK2536"/>
      <c r="FL2536"/>
      <c r="FQ2536" s="2"/>
      <c r="FS2536"/>
      <c r="FT2536"/>
      <c r="FU2536"/>
      <c r="FZ2536" s="2"/>
      <c r="GB2536"/>
      <c r="GC2536"/>
      <c r="GD2536"/>
      <c r="GI2536" s="2"/>
      <c r="GK2536"/>
      <c r="GL2536"/>
      <c r="GM2536"/>
      <c r="GR2536" s="2"/>
      <c r="GT2536"/>
      <c r="GU2536"/>
      <c r="GV2536"/>
      <c r="HA2536" s="2"/>
      <c r="HC2536"/>
      <c r="HD2536"/>
      <c r="HE2536"/>
      <c r="HJ2536"/>
      <c r="HK2536"/>
      <c r="HL2536"/>
      <c r="HM2536"/>
      <c r="HN2536"/>
      <c r="HO2536"/>
      <c r="HP2536"/>
      <c r="HQ2536"/>
      <c r="HR2536"/>
      <c r="HS2536"/>
      <c r="HT2536"/>
      <c r="HU2536"/>
      <c r="HV2536"/>
      <c r="HW2536"/>
      <c r="HX2536"/>
      <c r="HY2536"/>
      <c r="HZ2536"/>
      <c r="IA2536"/>
      <c r="IB2536"/>
      <c r="IC2536"/>
      <c r="ID2536"/>
      <c r="IE2536"/>
      <c r="IF2536"/>
      <c r="IG2536"/>
      <c r="IH2536"/>
      <c r="II2536"/>
      <c r="IJ2536"/>
      <c r="IK2536"/>
      <c r="IL2536"/>
      <c r="IM2536"/>
      <c r="IN2536"/>
      <c r="IO2536"/>
    </row>
    <row r="2537" spans="2:249" s="1" customFormat="1">
      <c r="B2537"/>
      <c r="C2537"/>
      <c r="D2537"/>
      <c r="I2537" s="2"/>
      <c r="K2537"/>
      <c r="L2537"/>
      <c r="M2537"/>
      <c r="N2537"/>
      <c r="O2537"/>
      <c r="T2537" s="2"/>
      <c r="V2537"/>
      <c r="W2537"/>
      <c r="X2537"/>
      <c r="AC2537" s="2"/>
      <c r="AE2537"/>
      <c r="AF2537"/>
      <c r="AG2537"/>
      <c r="AL2537" s="2"/>
      <c r="AN2537"/>
      <c r="AO2537"/>
      <c r="AP2537"/>
      <c r="AU2537" s="2"/>
      <c r="AW2537"/>
      <c r="AX2537"/>
      <c r="AY2537"/>
      <c r="BD2537" s="2"/>
      <c r="BF2537"/>
      <c r="BG2537"/>
      <c r="BH2537"/>
      <c r="BM2537" s="2"/>
      <c r="BO2537"/>
      <c r="BP2537"/>
      <c r="BQ2537"/>
      <c r="BV2537" s="2"/>
      <c r="BX2537"/>
      <c r="BY2537"/>
      <c r="BZ2537"/>
      <c r="CE2537" s="2"/>
      <c r="CG2537"/>
      <c r="CH2537"/>
      <c r="CI2537"/>
      <c r="CN2537" s="2"/>
      <c r="CP2537"/>
      <c r="CQ2537"/>
      <c r="CR2537"/>
      <c r="CW2537" s="2"/>
      <c r="CY2537"/>
      <c r="CZ2537"/>
      <c r="DA2537"/>
      <c r="DF2537" s="2"/>
      <c r="DH2537"/>
      <c r="DI2537"/>
      <c r="DJ2537"/>
      <c r="DO2537" s="2"/>
      <c r="DQ2537"/>
      <c r="DR2537"/>
      <c r="DS2537"/>
      <c r="DX2537" s="2"/>
      <c r="DZ2537"/>
      <c r="EA2537"/>
      <c r="EB2537"/>
      <c r="EG2537" s="2"/>
      <c r="EI2537"/>
      <c r="EJ2537"/>
      <c r="EK2537"/>
      <c r="EP2537" s="2"/>
      <c r="ER2537"/>
      <c r="ES2537"/>
      <c r="ET2537"/>
      <c r="EY2537" s="2"/>
      <c r="FA2537"/>
      <c r="FB2537"/>
      <c r="FC2537"/>
      <c r="FH2537" s="2"/>
      <c r="FJ2537"/>
      <c r="FK2537"/>
      <c r="FL2537"/>
      <c r="FQ2537" s="2"/>
      <c r="FS2537"/>
      <c r="FT2537"/>
      <c r="FU2537"/>
      <c r="FZ2537" s="2"/>
      <c r="GB2537"/>
      <c r="GC2537"/>
      <c r="GD2537"/>
      <c r="GI2537" s="2"/>
      <c r="GK2537"/>
      <c r="GL2537"/>
      <c r="GM2537"/>
      <c r="GR2537" s="2"/>
      <c r="GT2537"/>
      <c r="GU2537"/>
      <c r="GV2537"/>
      <c r="HA2537" s="2"/>
      <c r="HC2537"/>
      <c r="HD2537"/>
      <c r="HE2537"/>
      <c r="HJ2537"/>
      <c r="HK2537"/>
      <c r="HL2537"/>
      <c r="HM2537"/>
      <c r="HN2537"/>
      <c r="HO2537"/>
      <c r="HP2537"/>
      <c r="HQ2537"/>
      <c r="HR2537"/>
      <c r="HS2537"/>
      <c r="HT2537"/>
      <c r="HU2537"/>
      <c r="HV2537"/>
      <c r="HW2537"/>
      <c r="HX2537"/>
      <c r="HY2537"/>
      <c r="HZ2537"/>
      <c r="IA2537"/>
      <c r="IB2537"/>
      <c r="IC2537"/>
      <c r="ID2537"/>
      <c r="IE2537"/>
      <c r="IF2537"/>
      <c r="IG2537"/>
      <c r="IH2537"/>
      <c r="II2537"/>
      <c r="IJ2537"/>
      <c r="IK2537"/>
      <c r="IL2537"/>
      <c r="IM2537"/>
      <c r="IN2537"/>
      <c r="IO2537"/>
    </row>
    <row r="2538" spans="2:249" s="1" customFormat="1">
      <c r="B2538"/>
      <c r="C2538"/>
      <c r="D2538"/>
      <c r="I2538" s="2"/>
      <c r="K2538"/>
      <c r="L2538"/>
      <c r="M2538"/>
      <c r="N2538"/>
      <c r="O2538"/>
      <c r="T2538" s="2"/>
      <c r="V2538"/>
      <c r="W2538"/>
      <c r="X2538"/>
      <c r="AC2538" s="2"/>
      <c r="AE2538"/>
      <c r="AF2538"/>
      <c r="AG2538"/>
      <c r="AL2538" s="2"/>
      <c r="AN2538"/>
      <c r="AO2538"/>
      <c r="AP2538"/>
      <c r="AU2538" s="2"/>
      <c r="AW2538"/>
      <c r="AX2538"/>
      <c r="AY2538"/>
      <c r="BD2538" s="2"/>
      <c r="BF2538"/>
      <c r="BG2538"/>
      <c r="BH2538"/>
      <c r="BM2538" s="2"/>
      <c r="BO2538"/>
      <c r="BP2538"/>
      <c r="BQ2538"/>
      <c r="BV2538" s="2"/>
      <c r="BX2538"/>
      <c r="BY2538"/>
      <c r="BZ2538"/>
      <c r="CE2538" s="2"/>
      <c r="CG2538"/>
      <c r="CH2538"/>
      <c r="CI2538"/>
      <c r="CN2538" s="2"/>
      <c r="CP2538"/>
      <c r="CQ2538"/>
      <c r="CR2538"/>
      <c r="CW2538" s="2"/>
      <c r="CY2538"/>
      <c r="CZ2538"/>
      <c r="DA2538"/>
      <c r="DF2538" s="2"/>
      <c r="DH2538"/>
      <c r="DI2538"/>
      <c r="DJ2538"/>
      <c r="DO2538" s="2"/>
      <c r="DQ2538"/>
      <c r="DR2538"/>
      <c r="DS2538"/>
      <c r="DX2538" s="2"/>
      <c r="DZ2538"/>
      <c r="EA2538"/>
      <c r="EB2538"/>
      <c r="EG2538" s="2"/>
      <c r="EI2538"/>
      <c r="EJ2538"/>
      <c r="EK2538"/>
      <c r="EP2538" s="2"/>
      <c r="ER2538"/>
      <c r="ES2538"/>
      <c r="ET2538"/>
      <c r="EY2538" s="2"/>
      <c r="FA2538"/>
      <c r="FB2538"/>
      <c r="FC2538"/>
      <c r="FH2538" s="2"/>
      <c r="FJ2538"/>
      <c r="FK2538"/>
      <c r="FL2538"/>
      <c r="FQ2538" s="2"/>
      <c r="FS2538"/>
      <c r="FT2538"/>
      <c r="FU2538"/>
      <c r="FZ2538" s="2"/>
      <c r="GB2538"/>
      <c r="GC2538"/>
      <c r="GD2538"/>
      <c r="GI2538" s="2"/>
      <c r="GK2538"/>
      <c r="GL2538"/>
      <c r="GM2538"/>
      <c r="GR2538" s="2"/>
      <c r="GT2538"/>
      <c r="GU2538"/>
      <c r="GV2538"/>
      <c r="HA2538" s="2"/>
      <c r="HC2538"/>
      <c r="HD2538"/>
      <c r="HE2538"/>
      <c r="HJ2538"/>
      <c r="HK2538"/>
      <c r="HL2538"/>
      <c r="HM2538"/>
      <c r="HN2538"/>
      <c r="HO2538"/>
      <c r="HP2538"/>
      <c r="HQ2538"/>
      <c r="HR2538"/>
      <c r="HS2538"/>
      <c r="HT2538"/>
      <c r="HU2538"/>
      <c r="HV2538"/>
      <c r="HW2538"/>
      <c r="HX2538"/>
      <c r="HY2538"/>
      <c r="HZ2538"/>
      <c r="IA2538"/>
      <c r="IB2538"/>
      <c r="IC2538"/>
      <c r="ID2538"/>
      <c r="IE2538"/>
      <c r="IF2538"/>
      <c r="IG2538"/>
      <c r="IH2538"/>
      <c r="II2538"/>
      <c r="IJ2538"/>
      <c r="IK2538"/>
      <c r="IL2538"/>
      <c r="IM2538"/>
      <c r="IN2538"/>
      <c r="IO2538"/>
    </row>
    <row r="2539" spans="2:249" s="1" customFormat="1">
      <c r="B2539"/>
      <c r="C2539"/>
      <c r="D2539"/>
      <c r="I2539" s="2"/>
      <c r="K2539"/>
      <c r="L2539"/>
      <c r="M2539"/>
      <c r="N2539"/>
      <c r="O2539"/>
      <c r="T2539" s="2"/>
      <c r="V2539"/>
      <c r="W2539"/>
      <c r="X2539"/>
      <c r="AC2539" s="2"/>
      <c r="AE2539"/>
      <c r="AF2539"/>
      <c r="AG2539"/>
      <c r="AL2539" s="2"/>
      <c r="AN2539"/>
      <c r="AO2539"/>
      <c r="AP2539"/>
      <c r="AU2539" s="2"/>
      <c r="AW2539"/>
      <c r="AX2539"/>
      <c r="AY2539"/>
      <c r="BD2539" s="2"/>
      <c r="BF2539"/>
      <c r="BG2539"/>
      <c r="BH2539"/>
      <c r="BM2539" s="2"/>
      <c r="BO2539"/>
      <c r="BP2539"/>
      <c r="BQ2539"/>
      <c r="BV2539" s="2"/>
      <c r="BX2539"/>
      <c r="BY2539"/>
      <c r="BZ2539"/>
      <c r="CE2539" s="2"/>
      <c r="CG2539"/>
      <c r="CH2539"/>
      <c r="CI2539"/>
      <c r="CN2539" s="2"/>
      <c r="CP2539"/>
      <c r="CQ2539"/>
      <c r="CR2539"/>
      <c r="CW2539" s="2"/>
      <c r="CY2539"/>
      <c r="CZ2539"/>
      <c r="DA2539"/>
      <c r="DF2539" s="2"/>
      <c r="DH2539"/>
      <c r="DI2539"/>
      <c r="DJ2539"/>
      <c r="DO2539" s="2"/>
      <c r="DQ2539"/>
      <c r="DR2539"/>
      <c r="DS2539"/>
      <c r="DX2539" s="2"/>
      <c r="DZ2539"/>
      <c r="EA2539"/>
      <c r="EB2539"/>
      <c r="EG2539" s="2"/>
      <c r="EI2539"/>
      <c r="EJ2539"/>
      <c r="EK2539"/>
      <c r="EP2539" s="2"/>
      <c r="ER2539"/>
      <c r="ES2539"/>
      <c r="ET2539"/>
      <c r="EY2539" s="2"/>
      <c r="FA2539"/>
      <c r="FB2539"/>
      <c r="FC2539"/>
      <c r="FH2539" s="2"/>
      <c r="FJ2539"/>
      <c r="FK2539"/>
      <c r="FL2539"/>
      <c r="FQ2539" s="2"/>
      <c r="FS2539"/>
      <c r="FT2539"/>
      <c r="FU2539"/>
      <c r="FZ2539" s="2"/>
      <c r="GB2539"/>
      <c r="GC2539"/>
      <c r="GD2539"/>
      <c r="GI2539" s="2"/>
      <c r="GK2539"/>
      <c r="GL2539"/>
      <c r="GM2539"/>
      <c r="GR2539" s="2"/>
      <c r="GT2539"/>
      <c r="GU2539"/>
      <c r="GV2539"/>
      <c r="HA2539" s="2"/>
      <c r="HC2539"/>
      <c r="HD2539"/>
      <c r="HE2539"/>
      <c r="HJ2539"/>
      <c r="HK2539"/>
      <c r="HL2539"/>
      <c r="HM2539"/>
      <c r="HN2539"/>
      <c r="HO2539"/>
      <c r="HP2539"/>
      <c r="HQ2539"/>
      <c r="HR2539"/>
      <c r="HS2539"/>
      <c r="HT2539"/>
      <c r="HU2539"/>
      <c r="HV2539"/>
      <c r="HW2539"/>
      <c r="HX2539"/>
      <c r="HY2539"/>
      <c r="HZ2539"/>
      <c r="IA2539"/>
      <c r="IB2539"/>
      <c r="IC2539"/>
      <c r="ID2539"/>
      <c r="IE2539"/>
      <c r="IF2539"/>
      <c r="IG2539"/>
      <c r="IH2539"/>
      <c r="II2539"/>
      <c r="IJ2539"/>
      <c r="IK2539"/>
      <c r="IL2539"/>
      <c r="IM2539"/>
      <c r="IN2539"/>
      <c r="IO2539"/>
    </row>
    <row r="2540" spans="2:249" s="1" customFormat="1">
      <c r="B2540"/>
      <c r="C2540"/>
      <c r="D2540"/>
      <c r="I2540" s="2"/>
      <c r="K2540"/>
      <c r="L2540"/>
      <c r="M2540"/>
      <c r="N2540"/>
      <c r="O2540"/>
      <c r="T2540" s="2"/>
      <c r="V2540"/>
      <c r="W2540"/>
      <c r="X2540"/>
      <c r="AC2540" s="2"/>
      <c r="AE2540"/>
      <c r="AF2540"/>
      <c r="AG2540"/>
      <c r="AL2540" s="2"/>
      <c r="AN2540"/>
      <c r="AO2540"/>
      <c r="AP2540"/>
      <c r="AU2540" s="2"/>
      <c r="AW2540"/>
      <c r="AX2540"/>
      <c r="AY2540"/>
      <c r="BD2540" s="2"/>
      <c r="BF2540"/>
      <c r="BG2540"/>
      <c r="BH2540"/>
      <c r="BM2540" s="2"/>
      <c r="BO2540"/>
      <c r="BP2540"/>
      <c r="BQ2540"/>
      <c r="BV2540" s="2"/>
      <c r="BX2540"/>
      <c r="BY2540"/>
      <c r="BZ2540"/>
      <c r="CE2540" s="2"/>
      <c r="CG2540"/>
      <c r="CH2540"/>
      <c r="CI2540"/>
      <c r="CN2540" s="2"/>
      <c r="CP2540"/>
      <c r="CQ2540"/>
      <c r="CR2540"/>
      <c r="CW2540" s="2"/>
      <c r="CY2540"/>
      <c r="CZ2540"/>
      <c r="DA2540"/>
      <c r="DF2540" s="2"/>
      <c r="DH2540"/>
      <c r="DI2540"/>
      <c r="DJ2540"/>
      <c r="DO2540" s="2"/>
      <c r="DQ2540"/>
      <c r="DR2540"/>
      <c r="DS2540"/>
      <c r="DX2540" s="2"/>
      <c r="DZ2540"/>
      <c r="EA2540"/>
      <c r="EB2540"/>
      <c r="EG2540" s="2"/>
      <c r="EI2540"/>
      <c r="EJ2540"/>
      <c r="EK2540"/>
      <c r="EP2540" s="2"/>
      <c r="ER2540"/>
      <c r="ES2540"/>
      <c r="ET2540"/>
      <c r="EY2540" s="2"/>
      <c r="FA2540"/>
      <c r="FB2540"/>
      <c r="FC2540"/>
      <c r="FH2540" s="2"/>
      <c r="FJ2540"/>
      <c r="FK2540"/>
      <c r="FL2540"/>
      <c r="FQ2540" s="2"/>
      <c r="FS2540"/>
      <c r="FT2540"/>
      <c r="FU2540"/>
      <c r="FZ2540" s="2"/>
      <c r="GB2540"/>
      <c r="GC2540"/>
      <c r="GD2540"/>
      <c r="GI2540" s="2"/>
      <c r="GK2540"/>
      <c r="GL2540"/>
      <c r="GM2540"/>
      <c r="GR2540" s="2"/>
      <c r="GT2540"/>
      <c r="GU2540"/>
      <c r="GV2540"/>
      <c r="HA2540" s="2"/>
      <c r="HC2540"/>
      <c r="HD2540"/>
      <c r="HE2540"/>
      <c r="HJ2540"/>
      <c r="HK2540"/>
      <c r="HL2540"/>
      <c r="HM2540"/>
      <c r="HN2540"/>
      <c r="HO2540"/>
      <c r="HP2540"/>
      <c r="HQ2540"/>
      <c r="HR2540"/>
      <c r="HS2540"/>
      <c r="HT2540"/>
      <c r="HU2540"/>
      <c r="HV2540"/>
      <c r="HW2540"/>
      <c r="HX2540"/>
      <c r="HY2540"/>
      <c r="HZ2540"/>
      <c r="IA2540"/>
      <c r="IB2540"/>
      <c r="IC2540"/>
      <c r="ID2540"/>
      <c r="IE2540"/>
      <c r="IF2540"/>
      <c r="IG2540"/>
      <c r="IH2540"/>
      <c r="II2540"/>
      <c r="IJ2540"/>
      <c r="IK2540"/>
      <c r="IL2540"/>
      <c r="IM2540"/>
      <c r="IN2540"/>
      <c r="IO2540"/>
    </row>
    <row r="2541" spans="2:249" s="1" customFormat="1">
      <c r="B2541"/>
      <c r="C2541"/>
      <c r="D2541"/>
      <c r="I2541" s="2"/>
      <c r="K2541"/>
      <c r="L2541"/>
      <c r="M2541"/>
      <c r="N2541"/>
      <c r="O2541"/>
      <c r="T2541" s="2"/>
      <c r="V2541"/>
      <c r="W2541"/>
      <c r="X2541"/>
      <c r="AC2541" s="2"/>
      <c r="AE2541"/>
      <c r="AF2541"/>
      <c r="AG2541"/>
      <c r="AL2541" s="2"/>
      <c r="AN2541"/>
      <c r="AO2541"/>
      <c r="AP2541"/>
      <c r="AU2541" s="2"/>
      <c r="AW2541"/>
      <c r="AX2541"/>
      <c r="AY2541"/>
      <c r="BD2541" s="2"/>
      <c r="BF2541"/>
      <c r="BG2541"/>
      <c r="BH2541"/>
      <c r="BM2541" s="2"/>
      <c r="BO2541"/>
      <c r="BP2541"/>
      <c r="BQ2541"/>
      <c r="BV2541" s="2"/>
      <c r="BX2541"/>
      <c r="BY2541"/>
      <c r="BZ2541"/>
      <c r="CE2541" s="2"/>
      <c r="CG2541"/>
      <c r="CH2541"/>
      <c r="CI2541"/>
      <c r="CN2541" s="2"/>
      <c r="CP2541"/>
      <c r="CQ2541"/>
      <c r="CR2541"/>
      <c r="CW2541" s="2"/>
      <c r="CY2541"/>
      <c r="CZ2541"/>
      <c r="DA2541"/>
      <c r="DF2541" s="2"/>
      <c r="DH2541"/>
      <c r="DI2541"/>
      <c r="DJ2541"/>
      <c r="DO2541" s="2"/>
      <c r="DQ2541"/>
      <c r="DR2541"/>
      <c r="DS2541"/>
      <c r="DX2541" s="2"/>
      <c r="DZ2541"/>
      <c r="EA2541"/>
      <c r="EB2541"/>
      <c r="EG2541" s="2"/>
      <c r="EI2541"/>
      <c r="EJ2541"/>
      <c r="EK2541"/>
      <c r="EP2541" s="2"/>
      <c r="ER2541"/>
      <c r="ES2541"/>
      <c r="ET2541"/>
      <c r="EY2541" s="2"/>
      <c r="FA2541"/>
      <c r="FB2541"/>
      <c r="FC2541"/>
      <c r="FH2541" s="2"/>
      <c r="FJ2541"/>
      <c r="FK2541"/>
      <c r="FL2541"/>
      <c r="FQ2541" s="2"/>
      <c r="FS2541"/>
      <c r="FT2541"/>
      <c r="FU2541"/>
      <c r="FZ2541" s="2"/>
      <c r="GB2541"/>
      <c r="GC2541"/>
      <c r="GD2541"/>
      <c r="GI2541" s="2"/>
      <c r="GK2541"/>
      <c r="GL2541"/>
      <c r="GM2541"/>
      <c r="GR2541" s="2"/>
      <c r="GT2541"/>
      <c r="GU2541"/>
      <c r="GV2541"/>
      <c r="HA2541" s="2"/>
      <c r="HC2541"/>
      <c r="HD2541"/>
      <c r="HE2541"/>
      <c r="HJ2541"/>
      <c r="HK2541"/>
      <c r="HL2541"/>
      <c r="HM2541"/>
      <c r="HN2541"/>
      <c r="HO2541"/>
      <c r="HP2541"/>
      <c r="HQ2541"/>
      <c r="HR2541"/>
      <c r="HS2541"/>
      <c r="HT2541"/>
      <c r="HU2541"/>
      <c r="HV2541"/>
      <c r="HW2541"/>
      <c r="HX2541"/>
      <c r="HY2541"/>
      <c r="HZ2541"/>
      <c r="IA2541"/>
      <c r="IB2541"/>
      <c r="IC2541"/>
      <c r="ID2541"/>
      <c r="IE2541"/>
      <c r="IF2541"/>
      <c r="IG2541"/>
      <c r="IH2541"/>
      <c r="II2541"/>
      <c r="IJ2541"/>
      <c r="IK2541"/>
      <c r="IL2541"/>
      <c r="IM2541"/>
      <c r="IN2541"/>
      <c r="IO2541"/>
    </row>
    <row r="2542" spans="2:249" s="1" customFormat="1">
      <c r="B2542"/>
      <c r="C2542"/>
      <c r="D2542"/>
      <c r="I2542" s="2"/>
      <c r="K2542"/>
      <c r="L2542"/>
      <c r="M2542"/>
      <c r="N2542"/>
      <c r="O2542"/>
      <c r="T2542" s="2"/>
      <c r="V2542"/>
      <c r="W2542"/>
      <c r="X2542"/>
      <c r="AC2542" s="2"/>
      <c r="AE2542"/>
      <c r="AF2542"/>
      <c r="AG2542"/>
      <c r="AL2542" s="2"/>
      <c r="AN2542"/>
      <c r="AO2542"/>
      <c r="AP2542"/>
      <c r="AU2542" s="2"/>
      <c r="AW2542"/>
      <c r="AX2542"/>
      <c r="AY2542"/>
      <c r="BD2542" s="2"/>
      <c r="BF2542"/>
      <c r="BG2542"/>
      <c r="BH2542"/>
      <c r="BM2542" s="2"/>
      <c r="BO2542"/>
      <c r="BP2542"/>
      <c r="BQ2542"/>
      <c r="BV2542" s="2"/>
      <c r="BX2542"/>
      <c r="BY2542"/>
      <c r="BZ2542"/>
      <c r="CE2542" s="2"/>
      <c r="CG2542"/>
      <c r="CH2542"/>
      <c r="CI2542"/>
      <c r="CN2542" s="2"/>
      <c r="CP2542"/>
      <c r="CQ2542"/>
      <c r="CR2542"/>
      <c r="CW2542" s="2"/>
      <c r="CY2542"/>
      <c r="CZ2542"/>
      <c r="DA2542"/>
      <c r="DF2542" s="2"/>
      <c r="DH2542"/>
      <c r="DI2542"/>
      <c r="DJ2542"/>
      <c r="DO2542" s="2"/>
      <c r="DQ2542"/>
      <c r="DR2542"/>
      <c r="DS2542"/>
      <c r="DX2542" s="2"/>
      <c r="DZ2542"/>
      <c r="EA2542"/>
      <c r="EB2542"/>
      <c r="EG2542" s="2"/>
      <c r="EI2542"/>
      <c r="EJ2542"/>
      <c r="EK2542"/>
      <c r="EP2542" s="2"/>
      <c r="ER2542"/>
      <c r="ES2542"/>
      <c r="ET2542"/>
      <c r="EY2542" s="2"/>
      <c r="FA2542"/>
      <c r="FB2542"/>
      <c r="FC2542"/>
      <c r="FH2542" s="2"/>
      <c r="FJ2542"/>
      <c r="FK2542"/>
      <c r="FL2542"/>
      <c r="FQ2542" s="2"/>
      <c r="FS2542"/>
      <c r="FT2542"/>
      <c r="FU2542"/>
      <c r="FZ2542" s="2"/>
      <c r="GB2542"/>
      <c r="GC2542"/>
      <c r="GD2542"/>
      <c r="GI2542" s="2"/>
      <c r="GK2542"/>
      <c r="GL2542"/>
      <c r="GM2542"/>
      <c r="GR2542" s="2"/>
      <c r="GT2542"/>
      <c r="GU2542"/>
      <c r="GV2542"/>
      <c r="HA2542" s="2"/>
      <c r="HC2542"/>
      <c r="HD2542"/>
      <c r="HE2542"/>
      <c r="HJ2542"/>
      <c r="HK2542"/>
      <c r="HL2542"/>
      <c r="HM2542"/>
      <c r="HN2542"/>
      <c r="HO2542"/>
      <c r="HP2542"/>
      <c r="HQ2542"/>
      <c r="HR2542"/>
      <c r="HS2542"/>
      <c r="HT2542"/>
      <c r="HU2542"/>
      <c r="HV2542"/>
      <c r="HW2542"/>
      <c r="HX2542"/>
      <c r="HY2542"/>
      <c r="HZ2542"/>
      <c r="IA2542"/>
      <c r="IB2542"/>
      <c r="IC2542"/>
      <c r="ID2542"/>
      <c r="IE2542"/>
      <c r="IF2542"/>
      <c r="IG2542"/>
      <c r="IH2542"/>
      <c r="II2542"/>
      <c r="IJ2542"/>
      <c r="IK2542"/>
      <c r="IL2542"/>
      <c r="IM2542"/>
      <c r="IN2542"/>
      <c r="IO2542"/>
    </row>
    <row r="2543" spans="2:249" s="1" customFormat="1">
      <c r="B2543"/>
      <c r="C2543"/>
      <c r="D2543"/>
      <c r="I2543" s="2"/>
      <c r="K2543"/>
      <c r="L2543"/>
      <c r="M2543"/>
      <c r="N2543"/>
      <c r="O2543"/>
      <c r="T2543" s="2"/>
      <c r="V2543"/>
      <c r="W2543"/>
      <c r="X2543"/>
      <c r="AC2543" s="2"/>
      <c r="AE2543"/>
      <c r="AF2543"/>
      <c r="AG2543"/>
      <c r="AL2543" s="2"/>
      <c r="AN2543"/>
      <c r="AO2543"/>
      <c r="AP2543"/>
      <c r="AU2543" s="2"/>
      <c r="AW2543"/>
      <c r="AX2543"/>
      <c r="AY2543"/>
      <c r="BD2543" s="2"/>
      <c r="BF2543"/>
      <c r="BG2543"/>
      <c r="BH2543"/>
      <c r="BM2543" s="2"/>
      <c r="BO2543"/>
      <c r="BP2543"/>
      <c r="BQ2543"/>
      <c r="BV2543" s="2"/>
      <c r="BX2543"/>
      <c r="BY2543"/>
      <c r="BZ2543"/>
      <c r="CE2543" s="2"/>
      <c r="CG2543"/>
      <c r="CH2543"/>
      <c r="CI2543"/>
      <c r="CN2543" s="2"/>
      <c r="CP2543"/>
      <c r="CQ2543"/>
      <c r="CR2543"/>
      <c r="CW2543" s="2"/>
      <c r="CY2543"/>
      <c r="CZ2543"/>
      <c r="DA2543"/>
      <c r="DF2543" s="2"/>
      <c r="DH2543"/>
      <c r="DI2543"/>
      <c r="DJ2543"/>
      <c r="DO2543" s="2"/>
      <c r="DQ2543"/>
      <c r="DR2543"/>
      <c r="DS2543"/>
      <c r="DX2543" s="2"/>
      <c r="DZ2543"/>
      <c r="EA2543"/>
      <c r="EB2543"/>
      <c r="EG2543" s="2"/>
      <c r="EI2543"/>
      <c r="EJ2543"/>
      <c r="EK2543"/>
      <c r="EP2543" s="2"/>
      <c r="ER2543"/>
      <c r="ES2543"/>
      <c r="ET2543"/>
      <c r="EY2543" s="2"/>
      <c r="FA2543"/>
      <c r="FB2543"/>
      <c r="FC2543"/>
      <c r="FH2543" s="2"/>
      <c r="FJ2543"/>
      <c r="FK2543"/>
      <c r="FL2543"/>
      <c r="FQ2543" s="2"/>
      <c r="FS2543"/>
      <c r="FT2543"/>
      <c r="FU2543"/>
      <c r="FZ2543" s="2"/>
      <c r="GB2543"/>
      <c r="GC2543"/>
      <c r="GD2543"/>
      <c r="GI2543" s="2"/>
      <c r="GK2543"/>
      <c r="GL2543"/>
      <c r="GM2543"/>
      <c r="GR2543" s="2"/>
      <c r="GT2543"/>
      <c r="GU2543"/>
      <c r="GV2543"/>
      <c r="HA2543" s="2"/>
      <c r="HC2543"/>
      <c r="HD2543"/>
      <c r="HE2543"/>
      <c r="HJ2543"/>
      <c r="HK2543"/>
      <c r="HL2543"/>
      <c r="HM2543"/>
      <c r="HN2543"/>
      <c r="HO2543"/>
      <c r="HP2543"/>
      <c r="HQ2543"/>
      <c r="HR2543"/>
      <c r="HS2543"/>
      <c r="HT2543"/>
      <c r="HU2543"/>
      <c r="HV2543"/>
      <c r="HW2543"/>
      <c r="HX2543"/>
      <c r="HY2543"/>
      <c r="HZ2543"/>
      <c r="IA2543"/>
      <c r="IB2543"/>
      <c r="IC2543"/>
      <c r="ID2543"/>
      <c r="IE2543"/>
      <c r="IF2543"/>
      <c r="IG2543"/>
      <c r="IH2543"/>
      <c r="II2543"/>
      <c r="IJ2543"/>
      <c r="IK2543"/>
      <c r="IL2543"/>
      <c r="IM2543"/>
      <c r="IN2543"/>
      <c r="IO2543"/>
    </row>
    <row r="2544" spans="2:249" s="1" customFormat="1">
      <c r="B2544"/>
      <c r="C2544"/>
      <c r="D2544"/>
      <c r="I2544" s="2"/>
      <c r="K2544"/>
      <c r="L2544"/>
      <c r="M2544"/>
      <c r="N2544"/>
      <c r="O2544"/>
      <c r="T2544" s="2"/>
      <c r="V2544"/>
      <c r="W2544"/>
      <c r="X2544"/>
      <c r="AC2544" s="2"/>
      <c r="AE2544"/>
      <c r="AF2544"/>
      <c r="AG2544"/>
      <c r="AL2544" s="2"/>
      <c r="AN2544"/>
      <c r="AO2544"/>
      <c r="AP2544"/>
      <c r="AU2544" s="2"/>
      <c r="AW2544"/>
      <c r="AX2544"/>
      <c r="AY2544"/>
      <c r="BD2544" s="2"/>
      <c r="BF2544"/>
      <c r="BG2544"/>
      <c r="BH2544"/>
      <c r="BM2544" s="2"/>
      <c r="BO2544"/>
      <c r="BP2544"/>
      <c r="BQ2544"/>
      <c r="BV2544" s="2"/>
      <c r="BX2544"/>
      <c r="BY2544"/>
      <c r="BZ2544"/>
      <c r="CE2544" s="2"/>
      <c r="CG2544"/>
      <c r="CH2544"/>
      <c r="CI2544"/>
      <c r="CN2544" s="2"/>
      <c r="CP2544"/>
      <c r="CQ2544"/>
      <c r="CR2544"/>
      <c r="CW2544" s="2"/>
      <c r="CY2544"/>
      <c r="CZ2544"/>
      <c r="DA2544"/>
      <c r="DF2544" s="2"/>
      <c r="DH2544"/>
      <c r="DI2544"/>
      <c r="DJ2544"/>
      <c r="DO2544" s="2"/>
      <c r="DQ2544"/>
      <c r="DR2544"/>
      <c r="DS2544"/>
      <c r="DX2544" s="2"/>
      <c r="DZ2544"/>
      <c r="EA2544"/>
      <c r="EB2544"/>
      <c r="EG2544" s="2"/>
      <c r="EI2544"/>
      <c r="EJ2544"/>
      <c r="EK2544"/>
      <c r="EP2544" s="2"/>
      <c r="ER2544"/>
      <c r="ES2544"/>
      <c r="ET2544"/>
      <c r="EY2544" s="2"/>
      <c r="FA2544"/>
      <c r="FB2544"/>
      <c r="FC2544"/>
      <c r="FH2544" s="2"/>
      <c r="FJ2544"/>
      <c r="FK2544"/>
      <c r="FL2544"/>
      <c r="FQ2544" s="2"/>
      <c r="FS2544"/>
      <c r="FT2544"/>
      <c r="FU2544"/>
      <c r="FZ2544" s="2"/>
      <c r="GB2544"/>
      <c r="GC2544"/>
      <c r="GD2544"/>
      <c r="GI2544" s="2"/>
      <c r="GK2544"/>
      <c r="GL2544"/>
      <c r="GM2544"/>
      <c r="GR2544" s="2"/>
      <c r="GT2544"/>
      <c r="GU2544"/>
      <c r="GV2544"/>
      <c r="HA2544" s="2"/>
      <c r="HC2544"/>
      <c r="HD2544"/>
      <c r="HE2544"/>
      <c r="HJ2544"/>
      <c r="HK2544"/>
      <c r="HL2544"/>
      <c r="HM2544"/>
      <c r="HN2544"/>
      <c r="HO2544"/>
      <c r="HP2544"/>
      <c r="HQ2544"/>
      <c r="HR2544"/>
      <c r="HS2544"/>
      <c r="HT2544"/>
      <c r="HU2544"/>
      <c r="HV2544"/>
      <c r="HW2544"/>
      <c r="HX2544"/>
      <c r="HY2544"/>
      <c r="HZ2544"/>
      <c r="IA2544"/>
      <c r="IB2544"/>
      <c r="IC2544"/>
      <c r="ID2544"/>
      <c r="IE2544"/>
      <c r="IF2544"/>
      <c r="IG2544"/>
      <c r="IH2544"/>
      <c r="II2544"/>
      <c r="IJ2544"/>
      <c r="IK2544"/>
      <c r="IL2544"/>
      <c r="IM2544"/>
      <c r="IN2544"/>
      <c r="IO2544"/>
    </row>
    <row r="2545" spans="2:249" s="1" customFormat="1">
      <c r="B2545"/>
      <c r="C2545"/>
      <c r="D2545"/>
      <c r="I2545" s="2"/>
      <c r="K2545"/>
      <c r="L2545"/>
      <c r="M2545"/>
      <c r="N2545"/>
      <c r="O2545"/>
      <c r="T2545" s="2"/>
      <c r="V2545"/>
      <c r="W2545"/>
      <c r="X2545"/>
      <c r="AC2545" s="2"/>
      <c r="AE2545"/>
      <c r="AF2545"/>
      <c r="AG2545"/>
      <c r="AL2545" s="2"/>
      <c r="AN2545"/>
      <c r="AO2545"/>
      <c r="AP2545"/>
      <c r="AU2545" s="2"/>
      <c r="AW2545"/>
      <c r="AX2545"/>
      <c r="AY2545"/>
      <c r="BD2545" s="2"/>
      <c r="BF2545"/>
      <c r="BG2545"/>
      <c r="BH2545"/>
      <c r="BM2545" s="2"/>
      <c r="BO2545"/>
      <c r="BP2545"/>
      <c r="BQ2545"/>
      <c r="BV2545" s="2"/>
      <c r="BX2545"/>
      <c r="BY2545"/>
      <c r="BZ2545"/>
      <c r="CE2545" s="2"/>
      <c r="CG2545"/>
      <c r="CH2545"/>
      <c r="CI2545"/>
      <c r="CN2545" s="2"/>
      <c r="CP2545"/>
      <c r="CQ2545"/>
      <c r="CR2545"/>
      <c r="CW2545" s="2"/>
      <c r="CY2545"/>
      <c r="CZ2545"/>
      <c r="DA2545"/>
      <c r="DF2545" s="2"/>
      <c r="DH2545"/>
      <c r="DI2545"/>
      <c r="DJ2545"/>
      <c r="DO2545" s="2"/>
      <c r="DQ2545"/>
      <c r="DR2545"/>
      <c r="DS2545"/>
      <c r="DX2545" s="2"/>
      <c r="DZ2545"/>
      <c r="EA2545"/>
      <c r="EB2545"/>
      <c r="EG2545" s="2"/>
      <c r="EI2545"/>
      <c r="EJ2545"/>
      <c r="EK2545"/>
      <c r="EP2545" s="2"/>
      <c r="ER2545"/>
      <c r="ES2545"/>
      <c r="ET2545"/>
      <c r="EY2545" s="2"/>
      <c r="FA2545"/>
      <c r="FB2545"/>
      <c r="FC2545"/>
      <c r="FH2545" s="2"/>
      <c r="FJ2545"/>
      <c r="FK2545"/>
      <c r="FL2545"/>
      <c r="FQ2545" s="2"/>
      <c r="FS2545"/>
      <c r="FT2545"/>
      <c r="FU2545"/>
      <c r="FZ2545" s="2"/>
      <c r="GB2545"/>
      <c r="GC2545"/>
      <c r="GD2545"/>
      <c r="GI2545" s="2"/>
      <c r="GK2545"/>
      <c r="GL2545"/>
      <c r="GM2545"/>
      <c r="GR2545" s="2"/>
      <c r="GT2545"/>
      <c r="GU2545"/>
      <c r="GV2545"/>
      <c r="HA2545" s="2"/>
      <c r="HC2545"/>
      <c r="HD2545"/>
      <c r="HE2545"/>
      <c r="HJ2545"/>
      <c r="HK2545"/>
      <c r="HL2545"/>
      <c r="HM2545"/>
      <c r="HN2545"/>
      <c r="HO2545"/>
      <c r="HP2545"/>
      <c r="HQ2545"/>
      <c r="HR2545"/>
      <c r="HS2545"/>
      <c r="HT2545"/>
      <c r="HU2545"/>
      <c r="HV2545"/>
      <c r="HW2545"/>
      <c r="HX2545"/>
      <c r="HY2545"/>
      <c r="HZ2545"/>
      <c r="IA2545"/>
      <c r="IB2545"/>
      <c r="IC2545"/>
      <c r="ID2545"/>
      <c r="IE2545"/>
      <c r="IF2545"/>
      <c r="IG2545"/>
      <c r="IH2545"/>
      <c r="II2545"/>
      <c r="IJ2545"/>
      <c r="IK2545"/>
      <c r="IL2545"/>
      <c r="IM2545"/>
      <c r="IN2545"/>
      <c r="IO2545"/>
    </row>
    <row r="2546" spans="2:249" s="1" customFormat="1">
      <c r="B2546"/>
      <c r="C2546"/>
      <c r="D2546"/>
      <c r="I2546" s="2"/>
      <c r="K2546"/>
      <c r="L2546"/>
      <c r="M2546"/>
      <c r="N2546"/>
      <c r="O2546"/>
      <c r="T2546" s="2"/>
      <c r="V2546"/>
      <c r="W2546"/>
      <c r="X2546"/>
      <c r="AC2546" s="2"/>
      <c r="AE2546"/>
      <c r="AF2546"/>
      <c r="AG2546"/>
      <c r="AL2546" s="2"/>
      <c r="AN2546"/>
      <c r="AO2546"/>
      <c r="AP2546"/>
      <c r="AU2546" s="2"/>
      <c r="AW2546"/>
      <c r="AX2546"/>
      <c r="AY2546"/>
      <c r="BD2546" s="2"/>
      <c r="BF2546"/>
      <c r="BG2546"/>
      <c r="BH2546"/>
      <c r="BM2546" s="2"/>
      <c r="BO2546"/>
      <c r="BP2546"/>
      <c r="BQ2546"/>
      <c r="BV2546" s="2"/>
      <c r="BX2546"/>
      <c r="BY2546"/>
      <c r="BZ2546"/>
      <c r="CE2546" s="2"/>
      <c r="CG2546"/>
      <c r="CH2546"/>
      <c r="CI2546"/>
      <c r="CN2546" s="2"/>
      <c r="CP2546"/>
      <c r="CQ2546"/>
      <c r="CR2546"/>
      <c r="CW2546" s="2"/>
      <c r="CY2546"/>
      <c r="CZ2546"/>
      <c r="DA2546"/>
      <c r="DF2546" s="2"/>
      <c r="DH2546"/>
      <c r="DI2546"/>
      <c r="DJ2546"/>
      <c r="DO2546" s="2"/>
      <c r="DQ2546"/>
      <c r="DR2546"/>
      <c r="DS2546"/>
      <c r="DX2546" s="2"/>
      <c r="DZ2546"/>
      <c r="EA2546"/>
      <c r="EB2546"/>
      <c r="EG2546" s="2"/>
      <c r="EI2546"/>
      <c r="EJ2546"/>
      <c r="EK2546"/>
      <c r="EP2546" s="2"/>
      <c r="ER2546"/>
      <c r="ES2546"/>
      <c r="ET2546"/>
      <c r="EY2546" s="2"/>
      <c r="FA2546"/>
      <c r="FB2546"/>
      <c r="FC2546"/>
      <c r="FH2546" s="2"/>
      <c r="FJ2546"/>
      <c r="FK2546"/>
      <c r="FL2546"/>
      <c r="FQ2546" s="2"/>
      <c r="FS2546"/>
      <c r="FT2546"/>
      <c r="FU2546"/>
      <c r="FZ2546" s="2"/>
      <c r="GB2546"/>
      <c r="GC2546"/>
      <c r="GD2546"/>
      <c r="GI2546" s="2"/>
      <c r="GK2546"/>
      <c r="GL2546"/>
      <c r="GM2546"/>
      <c r="GR2546" s="2"/>
      <c r="GT2546"/>
      <c r="GU2546"/>
      <c r="GV2546"/>
      <c r="HA2546" s="2"/>
      <c r="HC2546"/>
      <c r="HD2546"/>
      <c r="HE2546"/>
      <c r="HJ2546"/>
      <c r="HK2546"/>
      <c r="HL2546"/>
      <c r="HM2546"/>
      <c r="HN2546"/>
      <c r="HO2546"/>
      <c r="HP2546"/>
      <c r="HQ2546"/>
      <c r="HR2546"/>
      <c r="HS2546"/>
      <c r="HT2546"/>
      <c r="HU2546"/>
      <c r="HV2546"/>
      <c r="HW2546"/>
      <c r="HX2546"/>
      <c r="HY2546"/>
      <c r="HZ2546"/>
      <c r="IA2546"/>
      <c r="IB2546"/>
      <c r="IC2546"/>
      <c r="ID2546"/>
      <c r="IE2546"/>
      <c r="IF2546"/>
      <c r="IG2546"/>
      <c r="IH2546"/>
      <c r="II2546"/>
      <c r="IJ2546"/>
      <c r="IK2546"/>
      <c r="IL2546"/>
      <c r="IM2546"/>
      <c r="IN2546"/>
      <c r="IO2546"/>
    </row>
    <row r="2547" spans="2:249" s="1" customFormat="1">
      <c r="B2547"/>
      <c r="C2547"/>
      <c r="D2547"/>
      <c r="I2547" s="2"/>
      <c r="K2547"/>
      <c r="L2547"/>
      <c r="M2547"/>
      <c r="N2547"/>
      <c r="O2547"/>
      <c r="T2547" s="2"/>
      <c r="V2547"/>
      <c r="W2547"/>
      <c r="X2547"/>
      <c r="AC2547" s="2"/>
      <c r="AE2547"/>
      <c r="AF2547"/>
      <c r="AG2547"/>
      <c r="AL2547" s="2"/>
      <c r="AN2547"/>
      <c r="AO2547"/>
      <c r="AP2547"/>
      <c r="AU2547" s="2"/>
      <c r="AW2547"/>
      <c r="AX2547"/>
      <c r="AY2547"/>
      <c r="BD2547" s="2"/>
      <c r="BF2547"/>
      <c r="BG2547"/>
      <c r="BH2547"/>
      <c r="BM2547" s="2"/>
      <c r="BO2547"/>
      <c r="BP2547"/>
      <c r="BQ2547"/>
      <c r="BV2547" s="2"/>
      <c r="BX2547"/>
      <c r="BY2547"/>
      <c r="BZ2547"/>
      <c r="CE2547" s="2"/>
      <c r="CG2547"/>
      <c r="CH2547"/>
      <c r="CI2547"/>
      <c r="CN2547" s="2"/>
      <c r="CP2547"/>
      <c r="CQ2547"/>
      <c r="CR2547"/>
      <c r="CW2547" s="2"/>
      <c r="CY2547"/>
      <c r="CZ2547"/>
      <c r="DA2547"/>
      <c r="DF2547" s="2"/>
      <c r="DH2547"/>
      <c r="DI2547"/>
      <c r="DJ2547"/>
      <c r="DO2547" s="2"/>
      <c r="DQ2547"/>
      <c r="DR2547"/>
      <c r="DS2547"/>
      <c r="DX2547" s="2"/>
      <c r="DZ2547"/>
      <c r="EA2547"/>
      <c r="EB2547"/>
      <c r="EG2547" s="2"/>
      <c r="EI2547"/>
      <c r="EJ2547"/>
      <c r="EK2547"/>
      <c r="EP2547" s="2"/>
      <c r="ER2547"/>
      <c r="ES2547"/>
      <c r="ET2547"/>
      <c r="EY2547" s="2"/>
      <c r="FA2547"/>
      <c r="FB2547"/>
      <c r="FC2547"/>
      <c r="FH2547" s="2"/>
      <c r="FJ2547"/>
      <c r="FK2547"/>
      <c r="FL2547"/>
      <c r="FQ2547" s="2"/>
      <c r="FS2547"/>
      <c r="FT2547"/>
      <c r="FU2547"/>
      <c r="FZ2547" s="2"/>
      <c r="GB2547"/>
      <c r="GC2547"/>
      <c r="GD2547"/>
      <c r="GI2547" s="2"/>
      <c r="GK2547"/>
      <c r="GL2547"/>
      <c r="GM2547"/>
      <c r="GR2547" s="2"/>
      <c r="GT2547"/>
      <c r="GU2547"/>
      <c r="GV2547"/>
      <c r="HA2547" s="2"/>
      <c r="HC2547"/>
      <c r="HD2547"/>
      <c r="HE2547"/>
      <c r="HJ2547"/>
      <c r="HK2547"/>
      <c r="HL2547"/>
      <c r="HM2547"/>
      <c r="HN2547"/>
      <c r="HO2547"/>
      <c r="HP2547"/>
      <c r="HQ2547"/>
      <c r="HR2547"/>
      <c r="HS2547"/>
      <c r="HT2547"/>
      <c r="HU2547"/>
      <c r="HV2547"/>
      <c r="HW2547"/>
      <c r="HX2547"/>
      <c r="HY2547"/>
      <c r="HZ2547"/>
      <c r="IA2547"/>
      <c r="IB2547"/>
      <c r="IC2547"/>
      <c r="ID2547"/>
      <c r="IE2547"/>
      <c r="IF2547"/>
      <c r="IG2547"/>
      <c r="IH2547"/>
      <c r="II2547"/>
      <c r="IJ2547"/>
      <c r="IK2547"/>
      <c r="IL2547"/>
      <c r="IM2547"/>
      <c r="IN2547"/>
      <c r="IO2547"/>
    </row>
    <row r="2548" spans="2:249" s="1" customFormat="1">
      <c r="B2548"/>
      <c r="C2548"/>
      <c r="D2548"/>
      <c r="I2548" s="2"/>
      <c r="K2548"/>
      <c r="L2548"/>
      <c r="M2548"/>
      <c r="N2548"/>
      <c r="O2548"/>
      <c r="T2548" s="2"/>
      <c r="V2548"/>
      <c r="W2548"/>
      <c r="X2548"/>
      <c r="AC2548" s="2"/>
      <c r="AE2548"/>
      <c r="AF2548"/>
      <c r="AG2548"/>
      <c r="AL2548" s="2"/>
      <c r="AN2548"/>
      <c r="AO2548"/>
      <c r="AP2548"/>
      <c r="AU2548" s="2"/>
      <c r="AW2548"/>
      <c r="AX2548"/>
      <c r="AY2548"/>
      <c r="BD2548" s="2"/>
      <c r="BF2548"/>
      <c r="BG2548"/>
      <c r="BH2548"/>
      <c r="BM2548" s="2"/>
      <c r="BO2548"/>
      <c r="BP2548"/>
      <c r="BQ2548"/>
      <c r="BV2548" s="2"/>
      <c r="BX2548"/>
      <c r="BY2548"/>
      <c r="BZ2548"/>
      <c r="CE2548" s="2"/>
      <c r="CG2548"/>
      <c r="CH2548"/>
      <c r="CI2548"/>
      <c r="CN2548" s="2"/>
      <c r="CP2548"/>
      <c r="CQ2548"/>
      <c r="CR2548"/>
      <c r="CW2548" s="2"/>
      <c r="CY2548"/>
      <c r="CZ2548"/>
      <c r="DA2548"/>
      <c r="DF2548" s="2"/>
      <c r="DH2548"/>
      <c r="DI2548"/>
      <c r="DJ2548"/>
      <c r="DO2548" s="2"/>
      <c r="DQ2548"/>
      <c r="DR2548"/>
      <c r="DS2548"/>
      <c r="DX2548" s="2"/>
      <c r="DZ2548"/>
      <c r="EA2548"/>
      <c r="EB2548"/>
      <c r="EG2548" s="2"/>
      <c r="EI2548"/>
      <c r="EJ2548"/>
      <c r="EK2548"/>
      <c r="EP2548" s="2"/>
      <c r="ER2548"/>
      <c r="ES2548"/>
      <c r="ET2548"/>
      <c r="EY2548" s="2"/>
      <c r="FA2548"/>
      <c r="FB2548"/>
      <c r="FC2548"/>
      <c r="FH2548" s="2"/>
      <c r="FJ2548"/>
      <c r="FK2548"/>
      <c r="FL2548"/>
      <c r="FQ2548" s="2"/>
      <c r="FS2548"/>
      <c r="FT2548"/>
      <c r="FU2548"/>
      <c r="FZ2548" s="2"/>
      <c r="GB2548"/>
      <c r="GC2548"/>
      <c r="GD2548"/>
      <c r="GI2548" s="2"/>
      <c r="GK2548"/>
      <c r="GL2548"/>
      <c r="GM2548"/>
      <c r="GR2548" s="2"/>
      <c r="GT2548"/>
      <c r="GU2548"/>
      <c r="GV2548"/>
      <c r="HA2548" s="2"/>
      <c r="HC2548"/>
      <c r="HD2548"/>
      <c r="HE2548"/>
      <c r="HJ2548"/>
      <c r="HK2548"/>
      <c r="HL2548"/>
      <c r="HM2548"/>
      <c r="HN2548"/>
      <c r="HO2548"/>
      <c r="HP2548"/>
      <c r="HQ2548"/>
      <c r="HR2548"/>
      <c r="HS2548"/>
      <c r="HT2548"/>
      <c r="HU2548"/>
      <c r="HV2548"/>
      <c r="HW2548"/>
      <c r="HX2548"/>
      <c r="HY2548"/>
      <c r="HZ2548"/>
      <c r="IA2548"/>
      <c r="IB2548"/>
      <c r="IC2548"/>
      <c r="ID2548"/>
      <c r="IE2548"/>
      <c r="IF2548"/>
      <c r="IG2548"/>
      <c r="IH2548"/>
      <c r="II2548"/>
      <c r="IJ2548"/>
      <c r="IK2548"/>
      <c r="IL2548"/>
      <c r="IM2548"/>
      <c r="IN2548"/>
      <c r="IO2548"/>
    </row>
    <row r="2549" spans="2:249" s="1" customFormat="1">
      <c r="B2549"/>
      <c r="C2549"/>
      <c r="D2549"/>
      <c r="I2549" s="2"/>
      <c r="K2549"/>
      <c r="L2549"/>
      <c r="M2549"/>
      <c r="N2549"/>
      <c r="O2549"/>
      <c r="T2549" s="2"/>
      <c r="V2549"/>
      <c r="W2549"/>
      <c r="X2549"/>
      <c r="AC2549" s="2"/>
      <c r="AE2549"/>
      <c r="AF2549"/>
      <c r="AG2549"/>
      <c r="AL2549" s="2"/>
      <c r="AN2549"/>
      <c r="AO2549"/>
      <c r="AP2549"/>
      <c r="AU2549" s="2"/>
      <c r="AW2549"/>
      <c r="AX2549"/>
      <c r="AY2549"/>
      <c r="BD2549" s="2"/>
      <c r="BF2549"/>
      <c r="BG2549"/>
      <c r="BH2549"/>
      <c r="BM2549" s="2"/>
      <c r="BO2549"/>
      <c r="BP2549"/>
      <c r="BQ2549"/>
      <c r="BV2549" s="2"/>
      <c r="BX2549"/>
      <c r="BY2549"/>
      <c r="BZ2549"/>
      <c r="CE2549" s="2"/>
      <c r="CG2549"/>
      <c r="CH2549"/>
      <c r="CI2549"/>
      <c r="CN2549" s="2"/>
      <c r="CP2549"/>
      <c r="CQ2549"/>
      <c r="CR2549"/>
      <c r="CW2549" s="2"/>
      <c r="CY2549"/>
      <c r="CZ2549"/>
      <c r="DA2549"/>
      <c r="DF2549" s="2"/>
      <c r="DH2549"/>
      <c r="DI2549"/>
      <c r="DJ2549"/>
      <c r="DO2549" s="2"/>
      <c r="DQ2549"/>
      <c r="DR2549"/>
      <c r="DS2549"/>
      <c r="DX2549" s="2"/>
      <c r="DZ2549"/>
      <c r="EA2549"/>
      <c r="EB2549"/>
      <c r="EG2549" s="2"/>
      <c r="EI2549"/>
      <c r="EJ2549"/>
      <c r="EK2549"/>
      <c r="EP2549" s="2"/>
      <c r="ER2549"/>
      <c r="ES2549"/>
      <c r="ET2549"/>
      <c r="EY2549" s="2"/>
      <c r="FA2549"/>
      <c r="FB2549"/>
      <c r="FC2549"/>
      <c r="FH2549" s="2"/>
      <c r="FJ2549"/>
      <c r="FK2549"/>
      <c r="FL2549"/>
      <c r="FQ2549" s="2"/>
      <c r="FS2549"/>
      <c r="FT2549"/>
      <c r="FU2549"/>
      <c r="FZ2549" s="2"/>
      <c r="GB2549"/>
      <c r="GC2549"/>
      <c r="GD2549"/>
      <c r="GI2549" s="2"/>
      <c r="GK2549"/>
      <c r="GL2549"/>
      <c r="GM2549"/>
      <c r="GR2549" s="2"/>
      <c r="GT2549"/>
      <c r="GU2549"/>
      <c r="GV2549"/>
      <c r="HA2549" s="2"/>
      <c r="HC2549"/>
      <c r="HD2549"/>
      <c r="HE2549"/>
      <c r="HJ2549"/>
      <c r="HK2549"/>
      <c r="HL2549"/>
      <c r="HM2549"/>
      <c r="HN2549"/>
      <c r="HO2549"/>
      <c r="HP2549"/>
      <c r="HQ2549"/>
      <c r="HR2549"/>
      <c r="HS2549"/>
      <c r="HT2549"/>
      <c r="HU2549"/>
      <c r="HV2549"/>
      <c r="HW2549"/>
      <c r="HX2549"/>
      <c r="HY2549"/>
      <c r="HZ2549"/>
      <c r="IA2549"/>
      <c r="IB2549"/>
      <c r="IC2549"/>
      <c r="ID2549"/>
      <c r="IE2549"/>
      <c r="IF2549"/>
      <c r="IG2549"/>
      <c r="IH2549"/>
      <c r="II2549"/>
      <c r="IJ2549"/>
      <c r="IK2549"/>
      <c r="IL2549"/>
      <c r="IM2549"/>
      <c r="IN2549"/>
      <c r="IO2549"/>
    </row>
    <row r="2550" spans="2:249" s="1" customFormat="1">
      <c r="B2550"/>
      <c r="C2550"/>
      <c r="D2550"/>
      <c r="I2550" s="2"/>
      <c r="K2550"/>
      <c r="L2550"/>
      <c r="M2550"/>
      <c r="N2550"/>
      <c r="O2550"/>
      <c r="T2550" s="2"/>
      <c r="V2550"/>
      <c r="W2550"/>
      <c r="X2550"/>
      <c r="AC2550" s="2"/>
      <c r="AE2550"/>
      <c r="AF2550"/>
      <c r="AG2550"/>
      <c r="AL2550" s="2"/>
      <c r="AN2550"/>
      <c r="AO2550"/>
      <c r="AP2550"/>
      <c r="AU2550" s="2"/>
      <c r="AW2550"/>
      <c r="AX2550"/>
      <c r="AY2550"/>
      <c r="BD2550" s="2"/>
      <c r="BF2550"/>
      <c r="BG2550"/>
      <c r="BH2550"/>
      <c r="BM2550" s="2"/>
      <c r="BO2550"/>
      <c r="BP2550"/>
      <c r="BQ2550"/>
      <c r="BV2550" s="2"/>
      <c r="BX2550"/>
      <c r="BY2550"/>
      <c r="BZ2550"/>
      <c r="CE2550" s="2"/>
      <c r="CG2550"/>
      <c r="CH2550"/>
      <c r="CI2550"/>
      <c r="CN2550" s="2"/>
      <c r="CP2550"/>
      <c r="CQ2550"/>
      <c r="CR2550"/>
      <c r="CW2550" s="2"/>
      <c r="CY2550"/>
      <c r="CZ2550"/>
      <c r="DA2550"/>
      <c r="DF2550" s="2"/>
      <c r="DH2550"/>
      <c r="DI2550"/>
      <c r="DJ2550"/>
      <c r="DO2550" s="2"/>
      <c r="DQ2550"/>
      <c r="DR2550"/>
      <c r="DS2550"/>
      <c r="DX2550" s="2"/>
      <c r="DZ2550"/>
      <c r="EA2550"/>
      <c r="EB2550"/>
      <c r="EG2550" s="2"/>
      <c r="EI2550"/>
      <c r="EJ2550"/>
      <c r="EK2550"/>
      <c r="EP2550" s="2"/>
      <c r="ER2550"/>
      <c r="ES2550"/>
      <c r="ET2550"/>
      <c r="EY2550" s="2"/>
      <c r="FA2550"/>
      <c r="FB2550"/>
      <c r="FC2550"/>
      <c r="FH2550" s="2"/>
      <c r="FJ2550"/>
      <c r="FK2550"/>
      <c r="FL2550"/>
      <c r="FQ2550" s="2"/>
      <c r="FS2550"/>
      <c r="FT2550"/>
      <c r="FU2550"/>
      <c r="FZ2550" s="2"/>
      <c r="GB2550"/>
      <c r="GC2550"/>
      <c r="GD2550"/>
      <c r="GI2550" s="2"/>
      <c r="GK2550"/>
      <c r="GL2550"/>
      <c r="GM2550"/>
      <c r="GR2550" s="2"/>
      <c r="GT2550"/>
      <c r="GU2550"/>
      <c r="GV2550"/>
      <c r="HA2550" s="2"/>
      <c r="HC2550"/>
      <c r="HD2550"/>
      <c r="HE2550"/>
      <c r="HJ2550"/>
      <c r="HK2550"/>
      <c r="HL2550"/>
      <c r="HM2550"/>
      <c r="HN2550"/>
      <c r="HO2550"/>
      <c r="HP2550"/>
      <c r="HQ2550"/>
      <c r="HR2550"/>
      <c r="HS2550"/>
      <c r="HT2550"/>
      <c r="HU2550"/>
      <c r="HV2550"/>
      <c r="HW2550"/>
      <c r="HX2550"/>
      <c r="HY2550"/>
      <c r="HZ2550"/>
      <c r="IA2550"/>
      <c r="IB2550"/>
      <c r="IC2550"/>
      <c r="ID2550"/>
      <c r="IE2550"/>
      <c r="IF2550"/>
      <c r="IG2550"/>
      <c r="IH2550"/>
      <c r="II2550"/>
      <c r="IJ2550"/>
      <c r="IK2550"/>
      <c r="IL2550"/>
      <c r="IM2550"/>
      <c r="IN2550"/>
      <c r="IO2550"/>
    </row>
    <row r="2551" spans="2:249" s="1" customFormat="1">
      <c r="B2551"/>
      <c r="C2551"/>
      <c r="D2551"/>
      <c r="I2551" s="2"/>
      <c r="K2551"/>
      <c r="L2551"/>
      <c r="M2551"/>
      <c r="N2551"/>
      <c r="O2551"/>
      <c r="T2551" s="2"/>
      <c r="V2551"/>
      <c r="W2551"/>
      <c r="X2551"/>
      <c r="AC2551" s="2"/>
      <c r="AE2551"/>
      <c r="AF2551"/>
      <c r="AG2551"/>
      <c r="AL2551" s="2"/>
      <c r="AN2551"/>
      <c r="AO2551"/>
      <c r="AP2551"/>
      <c r="AU2551" s="2"/>
      <c r="AW2551"/>
      <c r="AX2551"/>
      <c r="AY2551"/>
      <c r="BD2551" s="2"/>
      <c r="BF2551"/>
      <c r="BG2551"/>
      <c r="BH2551"/>
      <c r="BM2551" s="2"/>
      <c r="BO2551"/>
      <c r="BP2551"/>
      <c r="BQ2551"/>
      <c r="BV2551" s="2"/>
      <c r="BX2551"/>
      <c r="BY2551"/>
      <c r="BZ2551"/>
      <c r="CE2551" s="2"/>
      <c r="CG2551"/>
      <c r="CH2551"/>
      <c r="CI2551"/>
      <c r="CN2551" s="2"/>
      <c r="CP2551"/>
      <c r="CQ2551"/>
      <c r="CR2551"/>
      <c r="CW2551" s="2"/>
      <c r="CY2551"/>
      <c r="CZ2551"/>
      <c r="DA2551"/>
      <c r="DF2551" s="2"/>
      <c r="DH2551"/>
      <c r="DI2551"/>
      <c r="DJ2551"/>
      <c r="DO2551" s="2"/>
      <c r="DQ2551"/>
      <c r="DR2551"/>
      <c r="DS2551"/>
      <c r="DX2551" s="2"/>
      <c r="DZ2551"/>
      <c r="EA2551"/>
      <c r="EB2551"/>
      <c r="EG2551" s="2"/>
      <c r="EI2551"/>
      <c r="EJ2551"/>
      <c r="EK2551"/>
      <c r="EP2551" s="2"/>
      <c r="ER2551"/>
      <c r="ES2551"/>
      <c r="ET2551"/>
      <c r="EY2551" s="2"/>
      <c r="FA2551"/>
      <c r="FB2551"/>
      <c r="FC2551"/>
      <c r="FH2551" s="2"/>
      <c r="FJ2551"/>
      <c r="FK2551"/>
      <c r="FL2551"/>
      <c r="FQ2551" s="2"/>
      <c r="FS2551"/>
      <c r="FT2551"/>
      <c r="FU2551"/>
      <c r="FZ2551" s="2"/>
      <c r="GB2551"/>
      <c r="GC2551"/>
      <c r="GD2551"/>
      <c r="GI2551" s="2"/>
      <c r="GK2551"/>
      <c r="GL2551"/>
      <c r="GM2551"/>
      <c r="GR2551" s="2"/>
      <c r="GT2551"/>
      <c r="GU2551"/>
      <c r="GV2551"/>
      <c r="HA2551" s="2"/>
      <c r="HC2551"/>
      <c r="HD2551"/>
      <c r="HE2551"/>
      <c r="HJ2551"/>
      <c r="HK2551"/>
      <c r="HL2551"/>
      <c r="HM2551"/>
      <c r="HN2551"/>
      <c r="HO2551"/>
      <c r="HP2551"/>
      <c r="HQ2551"/>
      <c r="HR2551"/>
      <c r="HS2551"/>
      <c r="HT2551"/>
      <c r="HU2551"/>
      <c r="HV2551"/>
      <c r="HW2551"/>
      <c r="HX2551"/>
      <c r="HY2551"/>
      <c r="HZ2551"/>
      <c r="IA2551"/>
      <c r="IB2551"/>
      <c r="IC2551"/>
      <c r="ID2551"/>
      <c r="IE2551"/>
      <c r="IF2551"/>
      <c r="IG2551"/>
      <c r="IH2551"/>
      <c r="II2551"/>
      <c r="IJ2551"/>
      <c r="IK2551"/>
      <c r="IL2551"/>
      <c r="IM2551"/>
      <c r="IN2551"/>
      <c r="IO2551"/>
    </row>
    <row r="2552" spans="2:249" s="1" customFormat="1">
      <c r="B2552"/>
      <c r="C2552"/>
      <c r="D2552"/>
      <c r="I2552" s="2"/>
      <c r="K2552"/>
      <c r="L2552"/>
      <c r="M2552"/>
      <c r="N2552"/>
      <c r="O2552"/>
      <c r="T2552" s="2"/>
      <c r="V2552"/>
      <c r="W2552"/>
      <c r="X2552"/>
      <c r="AC2552" s="2"/>
      <c r="AE2552"/>
      <c r="AF2552"/>
      <c r="AG2552"/>
      <c r="AL2552" s="2"/>
      <c r="AN2552"/>
      <c r="AO2552"/>
      <c r="AP2552"/>
      <c r="AU2552" s="2"/>
      <c r="AW2552"/>
      <c r="AX2552"/>
      <c r="AY2552"/>
      <c r="BD2552" s="2"/>
      <c r="BF2552"/>
      <c r="BG2552"/>
      <c r="BH2552"/>
      <c r="BM2552" s="2"/>
      <c r="BO2552"/>
      <c r="BP2552"/>
      <c r="BQ2552"/>
      <c r="BV2552" s="2"/>
      <c r="BX2552"/>
      <c r="BY2552"/>
      <c r="BZ2552"/>
      <c r="CE2552" s="2"/>
      <c r="CG2552"/>
      <c r="CH2552"/>
      <c r="CI2552"/>
      <c r="CN2552" s="2"/>
      <c r="CP2552"/>
      <c r="CQ2552"/>
      <c r="CR2552"/>
      <c r="CW2552" s="2"/>
      <c r="CY2552"/>
      <c r="CZ2552"/>
      <c r="DA2552"/>
      <c r="DF2552" s="2"/>
      <c r="DH2552"/>
      <c r="DI2552"/>
      <c r="DJ2552"/>
      <c r="DO2552" s="2"/>
      <c r="DQ2552"/>
      <c r="DR2552"/>
      <c r="DS2552"/>
      <c r="DX2552" s="2"/>
      <c r="DZ2552"/>
      <c r="EA2552"/>
      <c r="EB2552"/>
      <c r="EG2552" s="2"/>
      <c r="EI2552"/>
      <c r="EJ2552"/>
      <c r="EK2552"/>
      <c r="EP2552" s="2"/>
      <c r="ER2552"/>
      <c r="ES2552"/>
      <c r="ET2552"/>
      <c r="EY2552" s="2"/>
      <c r="FA2552"/>
      <c r="FB2552"/>
      <c r="FC2552"/>
      <c r="FH2552" s="2"/>
      <c r="FJ2552"/>
      <c r="FK2552"/>
      <c r="FL2552"/>
      <c r="FQ2552" s="2"/>
      <c r="FS2552"/>
      <c r="FT2552"/>
      <c r="FU2552"/>
      <c r="FZ2552" s="2"/>
      <c r="GB2552"/>
      <c r="GC2552"/>
      <c r="GD2552"/>
      <c r="GI2552" s="2"/>
      <c r="GK2552"/>
      <c r="GL2552"/>
      <c r="GM2552"/>
      <c r="GR2552" s="2"/>
      <c r="GT2552"/>
      <c r="GU2552"/>
      <c r="GV2552"/>
      <c r="HA2552" s="2"/>
      <c r="HC2552"/>
      <c r="HD2552"/>
      <c r="HE2552"/>
      <c r="HJ2552"/>
      <c r="HK2552"/>
      <c r="HL2552"/>
      <c r="HM2552"/>
      <c r="HN2552"/>
      <c r="HO2552"/>
      <c r="HP2552"/>
      <c r="HQ2552"/>
      <c r="HR2552"/>
      <c r="HS2552"/>
      <c r="HT2552"/>
      <c r="HU2552"/>
      <c r="HV2552"/>
      <c r="HW2552"/>
      <c r="HX2552"/>
      <c r="HY2552"/>
      <c r="HZ2552"/>
      <c r="IA2552"/>
      <c r="IB2552"/>
      <c r="IC2552"/>
      <c r="ID2552"/>
      <c r="IE2552"/>
      <c r="IF2552"/>
      <c r="IG2552"/>
      <c r="IH2552"/>
      <c r="II2552"/>
      <c r="IJ2552"/>
      <c r="IK2552"/>
      <c r="IL2552"/>
      <c r="IM2552"/>
      <c r="IN2552"/>
      <c r="IO2552"/>
    </row>
    <row r="2553" spans="2:249" s="1" customFormat="1">
      <c r="B2553"/>
      <c r="C2553"/>
      <c r="D2553"/>
      <c r="I2553" s="2"/>
      <c r="K2553"/>
      <c r="L2553"/>
      <c r="M2553"/>
      <c r="N2553"/>
      <c r="O2553"/>
      <c r="T2553" s="2"/>
      <c r="V2553"/>
      <c r="W2553"/>
      <c r="X2553"/>
      <c r="AC2553" s="2"/>
      <c r="AE2553"/>
      <c r="AF2553"/>
      <c r="AG2553"/>
      <c r="AL2553" s="2"/>
      <c r="AN2553"/>
      <c r="AO2553"/>
      <c r="AP2553"/>
      <c r="AU2553" s="2"/>
      <c r="AW2553"/>
      <c r="AX2553"/>
      <c r="AY2553"/>
      <c r="BD2553" s="2"/>
      <c r="BF2553"/>
      <c r="BG2553"/>
      <c r="BH2553"/>
      <c r="BM2553" s="2"/>
      <c r="BO2553"/>
      <c r="BP2553"/>
      <c r="BQ2553"/>
      <c r="BV2553" s="2"/>
      <c r="BX2553"/>
      <c r="BY2553"/>
      <c r="BZ2553"/>
      <c r="CE2553" s="2"/>
      <c r="CG2553"/>
      <c r="CH2553"/>
      <c r="CI2553"/>
      <c r="CN2553" s="2"/>
      <c r="CP2553"/>
      <c r="CQ2553"/>
      <c r="CR2553"/>
      <c r="CW2553" s="2"/>
      <c r="CY2553"/>
      <c r="CZ2553"/>
      <c r="DA2553"/>
      <c r="DF2553" s="2"/>
      <c r="DH2553"/>
      <c r="DI2553"/>
      <c r="DJ2553"/>
      <c r="DO2553" s="2"/>
      <c r="DQ2553"/>
      <c r="DR2553"/>
      <c r="DS2553"/>
      <c r="DX2553" s="2"/>
      <c r="DZ2553"/>
      <c r="EA2553"/>
      <c r="EB2553"/>
      <c r="EG2553" s="2"/>
      <c r="EI2553"/>
      <c r="EJ2553"/>
      <c r="EK2553"/>
      <c r="EP2553" s="2"/>
      <c r="ER2553"/>
      <c r="ES2553"/>
      <c r="ET2553"/>
      <c r="EY2553" s="2"/>
      <c r="FA2553"/>
      <c r="FB2553"/>
      <c r="FC2553"/>
      <c r="FH2553" s="2"/>
      <c r="FJ2553"/>
      <c r="FK2553"/>
      <c r="FL2553"/>
      <c r="FQ2553" s="2"/>
      <c r="FS2553"/>
      <c r="FT2553"/>
      <c r="FU2553"/>
      <c r="FZ2553" s="2"/>
      <c r="GB2553"/>
      <c r="GC2553"/>
      <c r="GD2553"/>
      <c r="GI2553" s="2"/>
      <c r="GK2553"/>
      <c r="GL2553"/>
      <c r="GM2553"/>
      <c r="GR2553" s="2"/>
      <c r="GT2553"/>
      <c r="GU2553"/>
      <c r="GV2553"/>
      <c r="HA2553" s="2"/>
      <c r="HC2553"/>
      <c r="HD2553"/>
      <c r="HE2553"/>
      <c r="HJ2553"/>
      <c r="HK2553"/>
      <c r="HL2553"/>
      <c r="HM2553"/>
      <c r="HN2553"/>
      <c r="HO2553"/>
      <c r="HP2553"/>
      <c r="HQ2553"/>
      <c r="HR2553"/>
      <c r="HS2553"/>
      <c r="HT2553"/>
      <c r="HU2553"/>
      <c r="HV2553"/>
      <c r="HW2553"/>
      <c r="HX2553"/>
      <c r="HY2553"/>
      <c r="HZ2553"/>
      <c r="IA2553"/>
      <c r="IB2553"/>
      <c r="IC2553"/>
      <c r="ID2553"/>
      <c r="IE2553"/>
      <c r="IF2553"/>
      <c r="IG2553"/>
      <c r="IH2553"/>
      <c r="II2553"/>
      <c r="IJ2553"/>
      <c r="IK2553"/>
      <c r="IL2553"/>
      <c r="IM2553"/>
      <c r="IN2553"/>
      <c r="IO2553"/>
    </row>
    <row r="2554" spans="2:249" s="1" customFormat="1">
      <c r="B2554"/>
      <c r="C2554"/>
      <c r="D2554"/>
      <c r="I2554" s="2"/>
      <c r="K2554"/>
      <c r="L2554"/>
      <c r="M2554"/>
      <c r="N2554"/>
      <c r="O2554"/>
      <c r="T2554" s="2"/>
      <c r="V2554"/>
      <c r="W2554"/>
      <c r="X2554"/>
      <c r="AC2554" s="2"/>
      <c r="AE2554"/>
      <c r="AF2554"/>
      <c r="AG2554"/>
      <c r="AL2554" s="2"/>
      <c r="AN2554"/>
      <c r="AO2554"/>
      <c r="AP2554"/>
      <c r="AU2554" s="2"/>
      <c r="AW2554"/>
      <c r="AX2554"/>
      <c r="AY2554"/>
      <c r="BD2554" s="2"/>
      <c r="BF2554"/>
      <c r="BG2554"/>
      <c r="BH2554"/>
      <c r="BM2554" s="2"/>
      <c r="BO2554"/>
      <c r="BP2554"/>
      <c r="BQ2554"/>
      <c r="BV2554" s="2"/>
      <c r="BX2554"/>
      <c r="BY2554"/>
      <c r="BZ2554"/>
      <c r="CE2554" s="2"/>
      <c r="CG2554"/>
      <c r="CH2554"/>
      <c r="CI2554"/>
      <c r="CN2554" s="2"/>
      <c r="CP2554"/>
      <c r="CQ2554"/>
      <c r="CR2554"/>
      <c r="CW2554" s="2"/>
      <c r="CY2554"/>
      <c r="CZ2554"/>
      <c r="DA2554"/>
      <c r="DF2554" s="2"/>
      <c r="DH2554"/>
      <c r="DI2554"/>
      <c r="DJ2554"/>
      <c r="DO2554" s="2"/>
      <c r="DQ2554"/>
      <c r="DR2554"/>
      <c r="DS2554"/>
      <c r="DX2554" s="2"/>
      <c r="DZ2554"/>
      <c r="EA2554"/>
      <c r="EB2554"/>
      <c r="EG2554" s="2"/>
      <c r="EI2554"/>
      <c r="EJ2554"/>
      <c r="EK2554"/>
      <c r="EP2554" s="2"/>
      <c r="ER2554"/>
      <c r="ES2554"/>
      <c r="ET2554"/>
      <c r="EY2554" s="2"/>
      <c r="FA2554"/>
      <c r="FB2554"/>
      <c r="FC2554"/>
      <c r="FH2554" s="2"/>
      <c r="FJ2554"/>
      <c r="FK2554"/>
      <c r="FL2554"/>
      <c r="FQ2554" s="2"/>
      <c r="FS2554"/>
      <c r="FT2554"/>
      <c r="FU2554"/>
      <c r="FZ2554" s="2"/>
      <c r="GB2554"/>
      <c r="GC2554"/>
      <c r="GD2554"/>
      <c r="GI2554" s="2"/>
      <c r="GK2554"/>
      <c r="GL2554"/>
      <c r="GM2554"/>
      <c r="GR2554" s="2"/>
      <c r="GT2554"/>
      <c r="GU2554"/>
      <c r="GV2554"/>
      <c r="HA2554" s="2"/>
      <c r="HC2554"/>
      <c r="HD2554"/>
      <c r="HE2554"/>
      <c r="HJ2554"/>
      <c r="HK2554"/>
      <c r="HL2554"/>
      <c r="HM2554"/>
      <c r="HN2554"/>
      <c r="HO2554"/>
      <c r="HP2554"/>
      <c r="HQ2554"/>
      <c r="HR2554"/>
      <c r="HS2554"/>
      <c r="HT2554"/>
      <c r="HU2554"/>
      <c r="HV2554"/>
      <c r="HW2554"/>
      <c r="HX2554"/>
      <c r="HY2554"/>
      <c r="HZ2554"/>
      <c r="IA2554"/>
      <c r="IB2554"/>
      <c r="IC2554"/>
      <c r="ID2554"/>
      <c r="IE2554"/>
      <c r="IF2554"/>
      <c r="IG2554"/>
      <c r="IH2554"/>
      <c r="II2554"/>
      <c r="IJ2554"/>
      <c r="IK2554"/>
      <c r="IL2554"/>
      <c r="IM2554"/>
      <c r="IN2554"/>
      <c r="IO2554"/>
    </row>
    <row r="2555" spans="2:249" s="1" customFormat="1">
      <c r="B2555"/>
      <c r="C2555"/>
      <c r="D2555"/>
      <c r="I2555" s="2"/>
      <c r="K2555"/>
      <c r="L2555"/>
      <c r="M2555"/>
      <c r="N2555"/>
      <c r="O2555"/>
      <c r="T2555" s="2"/>
      <c r="V2555"/>
      <c r="W2555"/>
      <c r="X2555"/>
      <c r="AC2555" s="2"/>
      <c r="AE2555"/>
      <c r="AF2555"/>
      <c r="AG2555"/>
      <c r="AL2555" s="2"/>
      <c r="AN2555"/>
      <c r="AO2555"/>
      <c r="AP2555"/>
      <c r="AU2555" s="2"/>
      <c r="AW2555"/>
      <c r="AX2555"/>
      <c r="AY2555"/>
      <c r="BD2555" s="2"/>
      <c r="BF2555"/>
      <c r="BG2555"/>
      <c r="BH2555"/>
      <c r="BM2555" s="2"/>
      <c r="BO2555"/>
      <c r="BP2555"/>
      <c r="BQ2555"/>
      <c r="BV2555" s="2"/>
      <c r="BX2555"/>
      <c r="BY2555"/>
      <c r="BZ2555"/>
      <c r="CE2555" s="2"/>
      <c r="CG2555"/>
      <c r="CH2555"/>
      <c r="CI2555"/>
      <c r="CN2555" s="2"/>
      <c r="CP2555"/>
      <c r="CQ2555"/>
      <c r="CR2555"/>
      <c r="CW2555" s="2"/>
      <c r="CY2555"/>
      <c r="CZ2555"/>
      <c r="DA2555"/>
      <c r="DF2555" s="2"/>
      <c r="DH2555"/>
      <c r="DI2555"/>
      <c r="DJ2555"/>
      <c r="DO2555" s="2"/>
      <c r="DQ2555"/>
      <c r="DR2555"/>
      <c r="DS2555"/>
      <c r="DX2555" s="2"/>
      <c r="DZ2555"/>
      <c r="EA2555"/>
      <c r="EB2555"/>
      <c r="EG2555" s="2"/>
      <c r="EI2555"/>
      <c r="EJ2555"/>
      <c r="EK2555"/>
      <c r="EP2555" s="2"/>
      <c r="ER2555"/>
      <c r="ES2555"/>
      <c r="ET2555"/>
      <c r="EY2555" s="2"/>
      <c r="FA2555"/>
      <c r="FB2555"/>
      <c r="FC2555"/>
      <c r="FH2555" s="2"/>
      <c r="FJ2555"/>
      <c r="FK2555"/>
      <c r="FL2555"/>
      <c r="FQ2555" s="2"/>
      <c r="FS2555"/>
      <c r="FT2555"/>
      <c r="FU2555"/>
      <c r="FZ2555" s="2"/>
      <c r="GB2555"/>
      <c r="GC2555"/>
      <c r="GD2555"/>
      <c r="GI2555" s="2"/>
      <c r="GK2555"/>
      <c r="GL2555"/>
      <c r="GM2555"/>
      <c r="GR2555" s="2"/>
      <c r="GT2555"/>
      <c r="GU2555"/>
      <c r="GV2555"/>
      <c r="HA2555" s="2"/>
      <c r="HC2555"/>
      <c r="HD2555"/>
      <c r="HE2555"/>
      <c r="HJ2555"/>
      <c r="HK2555"/>
      <c r="HL2555"/>
      <c r="HM2555"/>
      <c r="HN2555"/>
      <c r="HO2555"/>
      <c r="HP2555"/>
      <c r="HQ2555"/>
      <c r="HR2555"/>
      <c r="HS2555"/>
      <c r="HT2555"/>
      <c r="HU2555"/>
      <c r="HV2555"/>
      <c r="HW2555"/>
      <c r="HX2555"/>
      <c r="HY2555"/>
      <c r="HZ2555"/>
      <c r="IA2555"/>
      <c r="IB2555"/>
      <c r="IC2555"/>
      <c r="ID2555"/>
      <c r="IE2555"/>
      <c r="IF2555"/>
      <c r="IG2555"/>
      <c r="IH2555"/>
      <c r="II2555"/>
      <c r="IJ2555"/>
      <c r="IK2555"/>
      <c r="IL2555"/>
      <c r="IM2555"/>
      <c r="IN2555"/>
      <c r="IO2555"/>
    </row>
    <row r="2556" spans="2:249" s="1" customFormat="1">
      <c r="B2556"/>
      <c r="C2556"/>
      <c r="D2556"/>
      <c r="I2556" s="2"/>
      <c r="K2556"/>
      <c r="L2556"/>
      <c r="M2556"/>
      <c r="N2556"/>
      <c r="O2556"/>
      <c r="T2556" s="2"/>
      <c r="V2556"/>
      <c r="W2556"/>
      <c r="X2556"/>
      <c r="AC2556" s="2"/>
      <c r="AE2556"/>
      <c r="AF2556"/>
      <c r="AG2556"/>
      <c r="AL2556" s="2"/>
      <c r="AN2556"/>
      <c r="AO2556"/>
      <c r="AP2556"/>
      <c r="AU2556" s="2"/>
      <c r="AW2556"/>
      <c r="AX2556"/>
      <c r="AY2556"/>
      <c r="BD2556" s="2"/>
      <c r="BF2556"/>
      <c r="BG2556"/>
      <c r="BH2556"/>
      <c r="BM2556" s="2"/>
      <c r="BO2556"/>
      <c r="BP2556"/>
      <c r="BQ2556"/>
      <c r="BV2556" s="2"/>
      <c r="BX2556"/>
      <c r="BY2556"/>
      <c r="BZ2556"/>
      <c r="CE2556" s="2"/>
      <c r="CG2556"/>
      <c r="CH2556"/>
      <c r="CI2556"/>
      <c r="CN2556" s="2"/>
      <c r="CP2556"/>
      <c r="CQ2556"/>
      <c r="CR2556"/>
      <c r="CW2556" s="2"/>
      <c r="CY2556"/>
      <c r="CZ2556"/>
      <c r="DA2556"/>
      <c r="DF2556" s="2"/>
      <c r="DH2556"/>
      <c r="DI2556"/>
      <c r="DJ2556"/>
      <c r="DO2556" s="2"/>
      <c r="DQ2556"/>
      <c r="DR2556"/>
      <c r="DS2556"/>
      <c r="DX2556" s="2"/>
      <c r="DZ2556"/>
      <c r="EA2556"/>
      <c r="EB2556"/>
      <c r="EG2556" s="2"/>
      <c r="EI2556"/>
      <c r="EJ2556"/>
      <c r="EK2556"/>
      <c r="EP2556" s="2"/>
      <c r="ER2556"/>
      <c r="ES2556"/>
      <c r="ET2556"/>
      <c r="EY2556" s="2"/>
      <c r="FA2556"/>
      <c r="FB2556"/>
      <c r="FC2556"/>
      <c r="FH2556" s="2"/>
      <c r="FJ2556"/>
      <c r="FK2556"/>
      <c r="FL2556"/>
      <c r="FQ2556" s="2"/>
      <c r="FS2556"/>
      <c r="FT2556"/>
      <c r="FU2556"/>
      <c r="FZ2556" s="2"/>
      <c r="GB2556"/>
      <c r="GC2556"/>
      <c r="GD2556"/>
      <c r="GI2556" s="2"/>
      <c r="GK2556"/>
      <c r="GL2556"/>
      <c r="GM2556"/>
      <c r="GR2556" s="2"/>
      <c r="GT2556"/>
      <c r="GU2556"/>
      <c r="GV2556"/>
      <c r="HA2556" s="2"/>
      <c r="HC2556"/>
      <c r="HD2556"/>
      <c r="HE2556"/>
      <c r="HJ2556"/>
      <c r="HK2556"/>
      <c r="HL2556"/>
      <c r="HM2556"/>
      <c r="HN2556"/>
      <c r="HO2556"/>
      <c r="HP2556"/>
      <c r="HQ2556"/>
      <c r="HR2556"/>
      <c r="HS2556"/>
      <c r="HT2556"/>
      <c r="HU2556"/>
      <c r="HV2556"/>
      <c r="HW2556"/>
      <c r="HX2556"/>
      <c r="HY2556"/>
      <c r="HZ2556"/>
      <c r="IA2556"/>
      <c r="IB2556"/>
      <c r="IC2556"/>
      <c r="ID2556"/>
      <c r="IE2556"/>
      <c r="IF2556"/>
      <c r="IG2556"/>
      <c r="IH2556"/>
      <c r="II2556"/>
      <c r="IJ2556"/>
      <c r="IK2556"/>
      <c r="IL2556"/>
      <c r="IM2556"/>
      <c r="IN2556"/>
      <c r="IO2556"/>
    </row>
    <row r="2557" spans="2:249" s="1" customFormat="1">
      <c r="B2557"/>
      <c r="C2557"/>
      <c r="D2557"/>
      <c r="I2557" s="2"/>
      <c r="K2557"/>
      <c r="L2557"/>
      <c r="M2557"/>
      <c r="N2557"/>
      <c r="O2557"/>
      <c r="T2557" s="2"/>
      <c r="V2557"/>
      <c r="W2557"/>
      <c r="X2557"/>
      <c r="AC2557" s="2"/>
      <c r="AE2557"/>
      <c r="AF2557"/>
      <c r="AG2557"/>
      <c r="AL2557" s="2"/>
      <c r="AN2557"/>
      <c r="AO2557"/>
      <c r="AP2557"/>
      <c r="AU2557" s="2"/>
      <c r="AW2557"/>
      <c r="AX2557"/>
      <c r="AY2557"/>
      <c r="BD2557" s="2"/>
      <c r="BF2557"/>
      <c r="BG2557"/>
      <c r="BH2557"/>
      <c r="BM2557" s="2"/>
      <c r="BO2557"/>
      <c r="BP2557"/>
      <c r="BQ2557"/>
      <c r="BV2557" s="2"/>
      <c r="BX2557"/>
      <c r="BY2557"/>
      <c r="BZ2557"/>
      <c r="CE2557" s="2"/>
      <c r="CG2557"/>
      <c r="CH2557"/>
      <c r="CI2557"/>
      <c r="CN2557" s="2"/>
      <c r="CP2557"/>
      <c r="CQ2557"/>
      <c r="CR2557"/>
      <c r="CW2557" s="2"/>
      <c r="CY2557"/>
      <c r="CZ2557"/>
      <c r="DA2557"/>
      <c r="DF2557" s="2"/>
      <c r="DH2557"/>
      <c r="DI2557"/>
      <c r="DJ2557"/>
      <c r="DO2557" s="2"/>
      <c r="DQ2557"/>
      <c r="DR2557"/>
      <c r="DS2557"/>
      <c r="DX2557" s="2"/>
      <c r="DZ2557"/>
      <c r="EA2557"/>
      <c r="EB2557"/>
      <c r="EG2557" s="2"/>
      <c r="EI2557"/>
      <c r="EJ2557"/>
      <c r="EK2557"/>
      <c r="EP2557" s="2"/>
      <c r="ER2557"/>
      <c r="ES2557"/>
      <c r="ET2557"/>
      <c r="EY2557" s="2"/>
      <c r="FA2557"/>
      <c r="FB2557"/>
      <c r="FC2557"/>
      <c r="FH2557" s="2"/>
      <c r="FJ2557"/>
      <c r="FK2557"/>
      <c r="FL2557"/>
      <c r="FQ2557" s="2"/>
      <c r="FS2557"/>
      <c r="FT2557"/>
      <c r="FU2557"/>
      <c r="FZ2557" s="2"/>
      <c r="GB2557"/>
      <c r="GC2557"/>
      <c r="GD2557"/>
      <c r="GI2557" s="2"/>
      <c r="GK2557"/>
      <c r="GL2557"/>
      <c r="GM2557"/>
      <c r="GR2557" s="2"/>
      <c r="GT2557"/>
      <c r="GU2557"/>
      <c r="GV2557"/>
      <c r="HA2557" s="2"/>
      <c r="HC2557"/>
      <c r="HD2557"/>
      <c r="HE2557"/>
      <c r="HJ2557"/>
      <c r="HK2557"/>
      <c r="HL2557"/>
      <c r="HM2557"/>
      <c r="HN2557"/>
      <c r="HO2557"/>
      <c r="HP2557"/>
      <c r="HQ2557"/>
      <c r="HR2557"/>
      <c r="HS2557"/>
      <c r="HT2557"/>
      <c r="HU2557"/>
      <c r="HV2557"/>
      <c r="HW2557"/>
      <c r="HX2557"/>
      <c r="HY2557"/>
      <c r="HZ2557"/>
      <c r="IA2557"/>
      <c r="IB2557"/>
      <c r="IC2557"/>
      <c r="ID2557"/>
      <c r="IE2557"/>
      <c r="IF2557"/>
      <c r="IG2557"/>
      <c r="IH2557"/>
      <c r="II2557"/>
      <c r="IJ2557"/>
      <c r="IK2557"/>
      <c r="IL2557"/>
      <c r="IM2557"/>
      <c r="IN2557"/>
      <c r="IO2557"/>
    </row>
    <row r="2558" spans="2:249" s="1" customFormat="1">
      <c r="B2558"/>
      <c r="C2558"/>
      <c r="D2558"/>
      <c r="I2558" s="2"/>
      <c r="K2558"/>
      <c r="L2558"/>
      <c r="M2558"/>
      <c r="N2558"/>
      <c r="O2558"/>
      <c r="T2558" s="2"/>
      <c r="V2558"/>
      <c r="W2558"/>
      <c r="X2558"/>
      <c r="AC2558" s="2"/>
      <c r="AE2558"/>
      <c r="AF2558"/>
      <c r="AG2558"/>
      <c r="AL2558" s="2"/>
      <c r="AN2558"/>
      <c r="AO2558"/>
      <c r="AP2558"/>
      <c r="AU2558" s="2"/>
      <c r="AW2558"/>
      <c r="AX2558"/>
      <c r="AY2558"/>
      <c r="BD2558" s="2"/>
      <c r="BF2558"/>
      <c r="BG2558"/>
      <c r="BH2558"/>
      <c r="BM2558" s="2"/>
      <c r="BO2558"/>
      <c r="BP2558"/>
      <c r="BQ2558"/>
      <c r="BV2558" s="2"/>
      <c r="BX2558"/>
      <c r="BY2558"/>
      <c r="BZ2558"/>
      <c r="CE2558" s="2"/>
      <c r="CG2558"/>
      <c r="CH2558"/>
      <c r="CI2558"/>
      <c r="CN2558" s="2"/>
      <c r="CP2558"/>
      <c r="CQ2558"/>
      <c r="CR2558"/>
      <c r="CW2558" s="2"/>
      <c r="CY2558"/>
      <c r="CZ2558"/>
      <c r="DA2558"/>
      <c r="DF2558" s="2"/>
      <c r="DH2558"/>
      <c r="DI2558"/>
      <c r="DJ2558"/>
      <c r="DO2558" s="2"/>
      <c r="DQ2558"/>
      <c r="DR2558"/>
      <c r="DS2558"/>
      <c r="DX2558" s="2"/>
      <c r="DZ2558"/>
      <c r="EA2558"/>
      <c r="EB2558"/>
      <c r="EG2558" s="2"/>
      <c r="EI2558"/>
      <c r="EJ2558"/>
      <c r="EK2558"/>
      <c r="EP2558" s="2"/>
      <c r="ER2558"/>
      <c r="ES2558"/>
      <c r="ET2558"/>
      <c r="EY2558" s="2"/>
      <c r="FA2558"/>
      <c r="FB2558"/>
      <c r="FC2558"/>
      <c r="FH2558" s="2"/>
      <c r="FJ2558"/>
      <c r="FK2558"/>
      <c r="FL2558"/>
      <c r="FQ2558" s="2"/>
      <c r="FS2558"/>
      <c r="FT2558"/>
      <c r="FU2558"/>
      <c r="FZ2558" s="2"/>
      <c r="GB2558"/>
      <c r="GC2558"/>
      <c r="GD2558"/>
      <c r="GI2558" s="2"/>
      <c r="GK2558"/>
      <c r="GL2558"/>
      <c r="GM2558"/>
      <c r="GR2558" s="2"/>
      <c r="GT2558"/>
      <c r="GU2558"/>
      <c r="GV2558"/>
      <c r="HA2558" s="2"/>
      <c r="HC2558"/>
      <c r="HD2558"/>
      <c r="HE2558"/>
      <c r="HJ2558"/>
      <c r="HK2558"/>
      <c r="HL2558"/>
      <c r="HM2558"/>
      <c r="HN2558"/>
      <c r="HO2558"/>
      <c r="HP2558"/>
      <c r="HQ2558"/>
      <c r="HR2558"/>
      <c r="HS2558"/>
      <c r="HT2558"/>
      <c r="HU2558"/>
      <c r="HV2558"/>
      <c r="HW2558"/>
      <c r="HX2558"/>
      <c r="HY2558"/>
      <c r="HZ2558"/>
      <c r="IA2558"/>
      <c r="IB2558"/>
      <c r="IC2558"/>
      <c r="ID2558"/>
      <c r="IE2558"/>
      <c r="IF2558"/>
      <c r="IG2558"/>
      <c r="IH2558"/>
      <c r="II2558"/>
      <c r="IJ2558"/>
      <c r="IK2558"/>
      <c r="IL2558"/>
      <c r="IM2558"/>
      <c r="IN2558"/>
      <c r="IO2558"/>
    </row>
    <row r="2559" spans="2:249" s="1" customFormat="1">
      <c r="B2559"/>
      <c r="C2559"/>
      <c r="D2559"/>
      <c r="I2559" s="2"/>
      <c r="K2559"/>
      <c r="L2559"/>
      <c r="M2559"/>
      <c r="N2559"/>
      <c r="O2559"/>
      <c r="T2559" s="2"/>
      <c r="V2559"/>
      <c r="W2559"/>
      <c r="X2559"/>
      <c r="AC2559" s="2"/>
      <c r="AE2559"/>
      <c r="AF2559"/>
      <c r="AG2559"/>
      <c r="AL2559" s="2"/>
      <c r="AN2559"/>
      <c r="AO2559"/>
      <c r="AP2559"/>
      <c r="AU2559" s="2"/>
      <c r="AW2559"/>
      <c r="AX2559"/>
      <c r="AY2559"/>
      <c r="BD2559" s="2"/>
      <c r="BF2559"/>
      <c r="BG2559"/>
      <c r="BH2559"/>
      <c r="BM2559" s="2"/>
      <c r="BO2559"/>
      <c r="BP2559"/>
      <c r="BQ2559"/>
      <c r="BV2559" s="2"/>
      <c r="BX2559"/>
      <c r="BY2559"/>
      <c r="BZ2559"/>
      <c r="CE2559" s="2"/>
      <c r="CG2559"/>
      <c r="CH2559"/>
      <c r="CI2559"/>
      <c r="CN2559" s="2"/>
      <c r="CP2559"/>
      <c r="CQ2559"/>
      <c r="CR2559"/>
      <c r="CW2559" s="2"/>
      <c r="CY2559"/>
      <c r="CZ2559"/>
      <c r="DA2559"/>
      <c r="DF2559" s="2"/>
      <c r="DH2559"/>
      <c r="DI2559"/>
      <c r="DJ2559"/>
      <c r="DO2559" s="2"/>
      <c r="DQ2559"/>
      <c r="DR2559"/>
      <c r="DS2559"/>
      <c r="DX2559" s="2"/>
      <c r="DZ2559"/>
      <c r="EA2559"/>
      <c r="EB2559"/>
      <c r="EG2559" s="2"/>
      <c r="EI2559"/>
      <c r="EJ2559"/>
      <c r="EK2559"/>
      <c r="EP2559" s="2"/>
      <c r="ER2559"/>
      <c r="ES2559"/>
      <c r="ET2559"/>
      <c r="EY2559" s="2"/>
      <c r="FA2559"/>
      <c r="FB2559"/>
      <c r="FC2559"/>
      <c r="FH2559" s="2"/>
      <c r="FJ2559"/>
      <c r="FK2559"/>
      <c r="FL2559"/>
      <c r="FQ2559" s="2"/>
      <c r="FS2559"/>
      <c r="FT2559"/>
      <c r="FU2559"/>
      <c r="FZ2559" s="2"/>
      <c r="GB2559"/>
      <c r="GC2559"/>
      <c r="GD2559"/>
      <c r="GI2559" s="2"/>
      <c r="GK2559"/>
      <c r="GL2559"/>
      <c r="GM2559"/>
      <c r="GR2559" s="2"/>
      <c r="GT2559"/>
      <c r="GU2559"/>
      <c r="GV2559"/>
      <c r="HA2559" s="2"/>
      <c r="HC2559"/>
      <c r="HD2559"/>
      <c r="HE2559"/>
      <c r="HJ2559"/>
      <c r="HK2559"/>
      <c r="HL2559"/>
      <c r="HM2559"/>
      <c r="HN2559"/>
      <c r="HO2559"/>
      <c r="HP2559"/>
      <c r="HQ2559"/>
      <c r="HR2559"/>
      <c r="HS2559"/>
      <c r="HT2559"/>
      <c r="HU2559"/>
      <c r="HV2559"/>
      <c r="HW2559"/>
      <c r="HX2559"/>
      <c r="HY2559"/>
      <c r="HZ2559"/>
      <c r="IA2559"/>
      <c r="IB2559"/>
      <c r="IC2559"/>
      <c r="ID2559"/>
      <c r="IE2559"/>
      <c r="IF2559"/>
      <c r="IG2559"/>
      <c r="IH2559"/>
      <c r="II2559"/>
      <c r="IJ2559"/>
      <c r="IK2559"/>
      <c r="IL2559"/>
      <c r="IM2559"/>
      <c r="IN2559"/>
      <c r="IO2559"/>
    </row>
    <row r="2560" spans="2:249" s="1" customFormat="1">
      <c r="B2560"/>
      <c r="C2560"/>
      <c r="D2560"/>
      <c r="I2560" s="2"/>
      <c r="K2560"/>
      <c r="L2560"/>
      <c r="M2560"/>
      <c r="N2560"/>
      <c r="O2560"/>
      <c r="T2560" s="2"/>
      <c r="V2560"/>
      <c r="W2560"/>
      <c r="X2560"/>
      <c r="AC2560" s="2"/>
      <c r="AE2560"/>
      <c r="AF2560"/>
      <c r="AG2560"/>
      <c r="AL2560" s="2"/>
      <c r="AN2560"/>
      <c r="AO2560"/>
      <c r="AP2560"/>
      <c r="AU2560" s="2"/>
      <c r="AW2560"/>
      <c r="AX2560"/>
      <c r="AY2560"/>
      <c r="BD2560" s="2"/>
      <c r="BF2560"/>
      <c r="BG2560"/>
      <c r="BH2560"/>
      <c r="BM2560" s="2"/>
      <c r="BO2560"/>
      <c r="BP2560"/>
      <c r="BQ2560"/>
      <c r="BV2560" s="2"/>
      <c r="BX2560"/>
      <c r="BY2560"/>
      <c r="BZ2560"/>
      <c r="CE2560" s="2"/>
      <c r="CG2560"/>
      <c r="CH2560"/>
      <c r="CI2560"/>
      <c r="CN2560" s="2"/>
      <c r="CP2560"/>
      <c r="CQ2560"/>
      <c r="CR2560"/>
      <c r="CW2560" s="2"/>
      <c r="CY2560"/>
      <c r="CZ2560"/>
      <c r="DA2560"/>
      <c r="DF2560" s="2"/>
      <c r="DH2560"/>
      <c r="DI2560"/>
      <c r="DJ2560"/>
      <c r="DO2560" s="2"/>
      <c r="DQ2560"/>
      <c r="DR2560"/>
      <c r="DS2560"/>
      <c r="DX2560" s="2"/>
      <c r="DZ2560"/>
      <c r="EA2560"/>
      <c r="EB2560"/>
      <c r="EG2560" s="2"/>
      <c r="EI2560"/>
      <c r="EJ2560"/>
      <c r="EK2560"/>
      <c r="EP2560" s="2"/>
      <c r="ER2560"/>
      <c r="ES2560"/>
      <c r="ET2560"/>
      <c r="EY2560" s="2"/>
      <c r="FA2560"/>
      <c r="FB2560"/>
      <c r="FC2560"/>
      <c r="FH2560" s="2"/>
      <c r="FJ2560"/>
      <c r="FK2560"/>
      <c r="FL2560"/>
      <c r="FQ2560" s="2"/>
      <c r="FS2560"/>
      <c r="FT2560"/>
      <c r="FU2560"/>
      <c r="FZ2560" s="2"/>
      <c r="GB2560"/>
      <c r="GC2560"/>
      <c r="GD2560"/>
      <c r="GI2560" s="2"/>
      <c r="GK2560"/>
      <c r="GL2560"/>
      <c r="GM2560"/>
      <c r="GR2560" s="2"/>
      <c r="GT2560"/>
      <c r="GU2560"/>
      <c r="GV2560"/>
      <c r="HA2560" s="2"/>
      <c r="HC2560"/>
      <c r="HD2560"/>
      <c r="HE2560"/>
      <c r="HJ2560"/>
      <c r="HK2560"/>
      <c r="HL2560"/>
      <c r="HM2560"/>
      <c r="HN2560"/>
      <c r="HO2560"/>
      <c r="HP2560"/>
      <c r="HQ2560"/>
      <c r="HR2560"/>
      <c r="HS2560"/>
      <c r="HT2560"/>
      <c r="HU2560"/>
      <c r="HV2560"/>
      <c r="HW2560"/>
      <c r="HX2560"/>
      <c r="HY2560"/>
      <c r="HZ2560"/>
      <c r="IA2560"/>
      <c r="IB2560"/>
      <c r="IC2560"/>
      <c r="ID2560"/>
      <c r="IE2560"/>
      <c r="IF2560"/>
      <c r="IG2560"/>
      <c r="IH2560"/>
      <c r="II2560"/>
      <c r="IJ2560"/>
      <c r="IK2560"/>
      <c r="IL2560"/>
      <c r="IM2560"/>
      <c r="IN2560"/>
      <c r="IO2560"/>
    </row>
    <row r="2561" spans="2:249" s="1" customFormat="1">
      <c r="B2561"/>
      <c r="C2561"/>
      <c r="D2561"/>
      <c r="I2561" s="2"/>
      <c r="K2561"/>
      <c r="L2561"/>
      <c r="M2561"/>
      <c r="N2561"/>
      <c r="O2561"/>
      <c r="T2561" s="2"/>
      <c r="V2561"/>
      <c r="W2561"/>
      <c r="X2561"/>
      <c r="AC2561" s="2"/>
      <c r="AE2561"/>
      <c r="AF2561"/>
      <c r="AG2561"/>
      <c r="AL2561" s="2"/>
      <c r="AN2561"/>
      <c r="AO2561"/>
      <c r="AP2561"/>
      <c r="AU2561" s="2"/>
      <c r="AW2561"/>
      <c r="AX2561"/>
      <c r="AY2561"/>
      <c r="BD2561" s="2"/>
      <c r="BF2561"/>
      <c r="BG2561"/>
      <c r="BH2561"/>
      <c r="BM2561" s="2"/>
      <c r="BO2561"/>
      <c r="BP2561"/>
      <c r="BQ2561"/>
      <c r="BV2561" s="2"/>
      <c r="BX2561"/>
      <c r="BY2561"/>
      <c r="BZ2561"/>
      <c r="CE2561" s="2"/>
      <c r="CG2561"/>
      <c r="CH2561"/>
      <c r="CI2561"/>
      <c r="CN2561" s="2"/>
      <c r="CP2561"/>
      <c r="CQ2561"/>
      <c r="CR2561"/>
      <c r="CW2561" s="2"/>
      <c r="CY2561"/>
      <c r="CZ2561"/>
      <c r="DA2561"/>
      <c r="DF2561" s="2"/>
      <c r="DH2561"/>
      <c r="DI2561"/>
      <c r="DJ2561"/>
      <c r="DO2561" s="2"/>
      <c r="DQ2561"/>
      <c r="DR2561"/>
      <c r="DS2561"/>
      <c r="DX2561" s="2"/>
      <c r="DZ2561"/>
      <c r="EA2561"/>
      <c r="EB2561"/>
      <c r="EG2561" s="2"/>
      <c r="EI2561"/>
      <c r="EJ2561"/>
      <c r="EK2561"/>
      <c r="EP2561" s="2"/>
      <c r="ER2561"/>
      <c r="ES2561"/>
      <c r="ET2561"/>
      <c r="EY2561" s="2"/>
      <c r="FA2561"/>
      <c r="FB2561"/>
      <c r="FC2561"/>
      <c r="FH2561" s="2"/>
      <c r="FJ2561"/>
      <c r="FK2561"/>
      <c r="FL2561"/>
      <c r="FQ2561" s="2"/>
      <c r="FS2561"/>
      <c r="FT2561"/>
      <c r="FU2561"/>
      <c r="FZ2561" s="2"/>
      <c r="GB2561"/>
      <c r="GC2561"/>
      <c r="GD2561"/>
      <c r="GI2561" s="2"/>
      <c r="GK2561"/>
      <c r="GL2561"/>
      <c r="GM2561"/>
      <c r="GR2561" s="2"/>
      <c r="GT2561"/>
      <c r="GU2561"/>
      <c r="GV2561"/>
      <c r="HA2561" s="2"/>
      <c r="HC2561"/>
      <c r="HD2561"/>
      <c r="HE2561"/>
      <c r="HJ2561"/>
      <c r="HK2561"/>
      <c r="HL2561"/>
      <c r="HM2561"/>
      <c r="HN2561"/>
      <c r="HO2561"/>
      <c r="HP2561"/>
      <c r="HQ2561"/>
      <c r="HR2561"/>
      <c r="HS2561"/>
      <c r="HT2561"/>
      <c r="HU2561"/>
      <c r="HV2561"/>
      <c r="HW2561"/>
      <c r="HX2561"/>
      <c r="HY2561"/>
      <c r="HZ2561"/>
      <c r="IA2561"/>
      <c r="IB2561"/>
      <c r="IC2561"/>
      <c r="ID2561"/>
      <c r="IE2561"/>
      <c r="IF2561"/>
      <c r="IG2561"/>
      <c r="IH2561"/>
      <c r="II2561"/>
      <c r="IJ2561"/>
      <c r="IK2561"/>
      <c r="IL2561"/>
      <c r="IM2561"/>
      <c r="IN2561"/>
      <c r="IO2561"/>
    </row>
    <row r="2562" spans="2:249" s="1" customFormat="1">
      <c r="B2562"/>
      <c r="C2562"/>
      <c r="D2562"/>
      <c r="I2562" s="2"/>
      <c r="K2562"/>
      <c r="L2562"/>
      <c r="M2562"/>
      <c r="N2562"/>
      <c r="O2562"/>
      <c r="T2562" s="2"/>
      <c r="V2562"/>
      <c r="W2562"/>
      <c r="X2562"/>
      <c r="AC2562" s="2"/>
      <c r="AE2562"/>
      <c r="AF2562"/>
      <c r="AG2562"/>
      <c r="AL2562" s="2"/>
      <c r="AN2562"/>
      <c r="AO2562"/>
      <c r="AP2562"/>
      <c r="AU2562" s="2"/>
      <c r="AW2562"/>
      <c r="AX2562"/>
      <c r="AY2562"/>
      <c r="BD2562" s="2"/>
      <c r="BF2562"/>
      <c r="BG2562"/>
      <c r="BH2562"/>
      <c r="BM2562" s="2"/>
      <c r="BO2562"/>
      <c r="BP2562"/>
      <c r="BQ2562"/>
      <c r="BV2562" s="2"/>
      <c r="BX2562"/>
      <c r="BY2562"/>
      <c r="BZ2562"/>
      <c r="CE2562" s="2"/>
      <c r="CG2562"/>
      <c r="CH2562"/>
      <c r="CI2562"/>
      <c r="CN2562" s="2"/>
      <c r="CP2562"/>
      <c r="CQ2562"/>
      <c r="CR2562"/>
      <c r="CW2562" s="2"/>
      <c r="CY2562"/>
      <c r="CZ2562"/>
      <c r="DA2562"/>
      <c r="DF2562" s="2"/>
      <c r="DH2562"/>
      <c r="DI2562"/>
      <c r="DJ2562"/>
      <c r="DO2562" s="2"/>
      <c r="DQ2562"/>
      <c r="DR2562"/>
      <c r="DS2562"/>
      <c r="DX2562" s="2"/>
      <c r="DZ2562"/>
      <c r="EA2562"/>
      <c r="EB2562"/>
      <c r="EG2562" s="2"/>
      <c r="EI2562"/>
      <c r="EJ2562"/>
      <c r="EK2562"/>
      <c r="EP2562" s="2"/>
      <c r="ER2562"/>
      <c r="ES2562"/>
      <c r="ET2562"/>
      <c r="EY2562" s="2"/>
      <c r="FA2562"/>
      <c r="FB2562"/>
      <c r="FC2562"/>
      <c r="FH2562" s="2"/>
      <c r="FJ2562"/>
      <c r="FK2562"/>
      <c r="FL2562"/>
      <c r="FQ2562" s="2"/>
      <c r="FS2562"/>
      <c r="FT2562"/>
      <c r="FU2562"/>
      <c r="FZ2562" s="2"/>
      <c r="GB2562"/>
      <c r="GC2562"/>
      <c r="GD2562"/>
      <c r="GI2562" s="2"/>
      <c r="GK2562"/>
      <c r="GL2562"/>
      <c r="GM2562"/>
      <c r="GR2562" s="2"/>
      <c r="GT2562"/>
      <c r="GU2562"/>
      <c r="GV2562"/>
      <c r="HA2562" s="2"/>
      <c r="HC2562"/>
      <c r="HD2562"/>
      <c r="HE2562"/>
      <c r="HJ2562"/>
      <c r="HK2562"/>
      <c r="HL2562"/>
      <c r="HM2562"/>
      <c r="HN2562"/>
      <c r="HO2562"/>
      <c r="HP2562"/>
      <c r="HQ2562"/>
      <c r="HR2562"/>
      <c r="HS2562"/>
      <c r="HT2562"/>
      <c r="HU2562"/>
      <c r="HV2562"/>
      <c r="HW2562"/>
      <c r="HX2562"/>
      <c r="HY2562"/>
      <c r="HZ2562"/>
      <c r="IA2562"/>
      <c r="IB2562"/>
      <c r="IC2562"/>
      <c r="ID2562"/>
      <c r="IE2562"/>
      <c r="IF2562"/>
      <c r="IG2562"/>
      <c r="IH2562"/>
      <c r="II2562"/>
      <c r="IJ2562"/>
      <c r="IK2562"/>
      <c r="IL2562"/>
      <c r="IM2562"/>
      <c r="IN2562"/>
      <c r="IO2562"/>
    </row>
    <row r="2563" spans="2:249" s="1" customFormat="1">
      <c r="B2563"/>
      <c r="C2563"/>
      <c r="D2563"/>
      <c r="I2563" s="2"/>
      <c r="K2563"/>
      <c r="L2563"/>
      <c r="M2563"/>
      <c r="N2563"/>
      <c r="O2563"/>
      <c r="T2563" s="2"/>
      <c r="V2563"/>
      <c r="W2563"/>
      <c r="X2563"/>
      <c r="AC2563" s="2"/>
      <c r="AE2563"/>
      <c r="AF2563"/>
      <c r="AG2563"/>
      <c r="AL2563" s="2"/>
      <c r="AN2563"/>
      <c r="AO2563"/>
      <c r="AP2563"/>
      <c r="AU2563" s="2"/>
      <c r="AW2563"/>
      <c r="AX2563"/>
      <c r="AY2563"/>
      <c r="BD2563" s="2"/>
      <c r="BF2563"/>
      <c r="BG2563"/>
      <c r="BH2563"/>
      <c r="BM2563" s="2"/>
      <c r="BO2563"/>
      <c r="BP2563"/>
      <c r="BQ2563"/>
      <c r="BV2563" s="2"/>
      <c r="BX2563"/>
      <c r="BY2563"/>
      <c r="BZ2563"/>
      <c r="CE2563" s="2"/>
      <c r="CG2563"/>
      <c r="CH2563"/>
      <c r="CI2563"/>
      <c r="CN2563" s="2"/>
      <c r="CP2563"/>
      <c r="CQ2563"/>
      <c r="CR2563"/>
      <c r="CW2563" s="2"/>
      <c r="CY2563"/>
      <c r="CZ2563"/>
      <c r="DA2563"/>
      <c r="DF2563" s="2"/>
      <c r="DH2563"/>
      <c r="DI2563"/>
      <c r="DJ2563"/>
      <c r="DO2563" s="2"/>
      <c r="DQ2563"/>
      <c r="DR2563"/>
      <c r="DS2563"/>
      <c r="DX2563" s="2"/>
      <c r="DZ2563"/>
      <c r="EA2563"/>
      <c r="EB2563"/>
      <c r="EG2563" s="2"/>
      <c r="EI2563"/>
      <c r="EJ2563"/>
      <c r="EK2563"/>
      <c r="EP2563" s="2"/>
      <c r="ER2563"/>
      <c r="ES2563"/>
      <c r="ET2563"/>
      <c r="EY2563" s="2"/>
      <c r="FA2563"/>
      <c r="FB2563"/>
      <c r="FC2563"/>
      <c r="FH2563" s="2"/>
      <c r="FJ2563"/>
      <c r="FK2563"/>
      <c r="FL2563"/>
      <c r="FQ2563" s="2"/>
      <c r="FS2563"/>
      <c r="FT2563"/>
      <c r="FU2563"/>
      <c r="FZ2563" s="2"/>
      <c r="GB2563"/>
      <c r="GC2563"/>
      <c r="GD2563"/>
      <c r="GI2563" s="2"/>
      <c r="GK2563"/>
      <c r="GL2563"/>
      <c r="GM2563"/>
      <c r="GR2563" s="2"/>
      <c r="GT2563"/>
      <c r="GU2563"/>
      <c r="GV2563"/>
      <c r="HA2563" s="2"/>
      <c r="HC2563"/>
      <c r="HD2563"/>
      <c r="HE2563"/>
      <c r="HJ2563"/>
      <c r="HK2563"/>
      <c r="HL2563"/>
      <c r="HM2563"/>
      <c r="HN2563"/>
      <c r="HO2563"/>
      <c r="HP2563"/>
      <c r="HQ2563"/>
      <c r="HR2563"/>
      <c r="HS2563"/>
      <c r="HT2563"/>
      <c r="HU2563"/>
      <c r="HV2563"/>
      <c r="HW2563"/>
      <c r="HX2563"/>
      <c r="HY2563"/>
      <c r="HZ2563"/>
      <c r="IA2563"/>
      <c r="IB2563"/>
      <c r="IC2563"/>
      <c r="ID2563"/>
      <c r="IE2563"/>
      <c r="IF2563"/>
      <c r="IG2563"/>
      <c r="IH2563"/>
      <c r="II2563"/>
      <c r="IJ2563"/>
      <c r="IK2563"/>
      <c r="IL2563"/>
      <c r="IM2563"/>
      <c r="IN2563"/>
      <c r="IO2563"/>
    </row>
    <row r="2564" spans="2:249" s="1" customFormat="1">
      <c r="B2564"/>
      <c r="C2564"/>
      <c r="D2564"/>
      <c r="I2564" s="2"/>
      <c r="K2564"/>
      <c r="L2564"/>
      <c r="M2564"/>
      <c r="N2564"/>
      <c r="O2564"/>
      <c r="T2564" s="2"/>
      <c r="V2564"/>
      <c r="W2564"/>
      <c r="X2564"/>
      <c r="AC2564" s="2"/>
      <c r="AE2564"/>
      <c r="AF2564"/>
      <c r="AG2564"/>
      <c r="AL2564" s="2"/>
      <c r="AN2564"/>
      <c r="AO2564"/>
      <c r="AP2564"/>
      <c r="AU2564" s="2"/>
      <c r="AW2564"/>
      <c r="AX2564"/>
      <c r="AY2564"/>
      <c r="BD2564" s="2"/>
      <c r="BF2564"/>
      <c r="BG2564"/>
      <c r="BH2564"/>
      <c r="BM2564" s="2"/>
      <c r="BO2564"/>
      <c r="BP2564"/>
      <c r="BQ2564"/>
      <c r="BV2564" s="2"/>
      <c r="BX2564"/>
      <c r="BY2564"/>
      <c r="BZ2564"/>
      <c r="CE2564" s="2"/>
      <c r="CG2564"/>
      <c r="CH2564"/>
      <c r="CI2564"/>
      <c r="CN2564" s="2"/>
      <c r="CP2564"/>
      <c r="CQ2564"/>
      <c r="CR2564"/>
      <c r="CW2564" s="2"/>
      <c r="CY2564"/>
      <c r="CZ2564"/>
      <c r="DA2564"/>
      <c r="DF2564" s="2"/>
      <c r="DH2564"/>
      <c r="DI2564"/>
      <c r="DJ2564"/>
      <c r="DO2564" s="2"/>
      <c r="DQ2564"/>
      <c r="DR2564"/>
      <c r="DS2564"/>
      <c r="DX2564" s="2"/>
      <c r="DZ2564"/>
      <c r="EA2564"/>
      <c r="EB2564"/>
      <c r="EG2564" s="2"/>
      <c r="EI2564"/>
      <c r="EJ2564"/>
      <c r="EK2564"/>
      <c r="EP2564" s="2"/>
      <c r="ER2564"/>
      <c r="ES2564"/>
      <c r="ET2564"/>
      <c r="EY2564" s="2"/>
      <c r="FA2564"/>
      <c r="FB2564"/>
      <c r="FC2564"/>
      <c r="FH2564" s="2"/>
      <c r="FJ2564"/>
      <c r="FK2564"/>
      <c r="FL2564"/>
      <c r="FQ2564" s="2"/>
      <c r="FS2564"/>
      <c r="FT2564"/>
      <c r="FU2564"/>
      <c r="FZ2564" s="2"/>
      <c r="GB2564"/>
      <c r="GC2564"/>
      <c r="GD2564"/>
      <c r="GI2564" s="2"/>
      <c r="GK2564"/>
      <c r="GL2564"/>
      <c r="GM2564"/>
      <c r="GR2564" s="2"/>
      <c r="GT2564"/>
      <c r="GU2564"/>
      <c r="GV2564"/>
      <c r="HA2564" s="2"/>
      <c r="HC2564"/>
      <c r="HD2564"/>
      <c r="HE2564"/>
      <c r="HJ2564"/>
      <c r="HK2564"/>
      <c r="HL2564"/>
      <c r="HM2564"/>
      <c r="HN2564"/>
      <c r="HO2564"/>
      <c r="HP2564"/>
      <c r="HQ2564"/>
      <c r="HR2564"/>
      <c r="HS2564"/>
      <c r="HT2564"/>
      <c r="HU2564"/>
      <c r="HV2564"/>
      <c r="HW2564"/>
      <c r="HX2564"/>
      <c r="HY2564"/>
      <c r="HZ2564"/>
      <c r="IA2564"/>
      <c r="IB2564"/>
      <c r="IC2564"/>
      <c r="ID2564"/>
      <c r="IE2564"/>
      <c r="IF2564"/>
      <c r="IG2564"/>
      <c r="IH2564"/>
      <c r="II2564"/>
      <c r="IJ2564"/>
      <c r="IK2564"/>
      <c r="IL2564"/>
      <c r="IM2564"/>
      <c r="IN2564"/>
      <c r="IO2564"/>
    </row>
    <row r="2565" spans="2:249" s="1" customFormat="1">
      <c r="B2565"/>
      <c r="C2565"/>
      <c r="D2565"/>
      <c r="I2565" s="2"/>
      <c r="K2565"/>
      <c r="L2565"/>
      <c r="M2565"/>
      <c r="N2565"/>
      <c r="O2565"/>
      <c r="T2565" s="2"/>
      <c r="V2565"/>
      <c r="W2565"/>
      <c r="X2565"/>
      <c r="AC2565" s="2"/>
      <c r="AE2565"/>
      <c r="AF2565"/>
      <c r="AG2565"/>
      <c r="AL2565" s="2"/>
      <c r="AN2565"/>
      <c r="AO2565"/>
      <c r="AP2565"/>
      <c r="AU2565" s="2"/>
      <c r="AW2565"/>
      <c r="AX2565"/>
      <c r="AY2565"/>
      <c r="BD2565" s="2"/>
      <c r="BF2565"/>
      <c r="BG2565"/>
      <c r="BH2565"/>
      <c r="BM2565" s="2"/>
      <c r="BO2565"/>
      <c r="BP2565"/>
      <c r="BQ2565"/>
      <c r="BV2565" s="2"/>
      <c r="BX2565"/>
      <c r="BY2565"/>
      <c r="BZ2565"/>
      <c r="CE2565" s="2"/>
      <c r="CG2565"/>
      <c r="CH2565"/>
      <c r="CI2565"/>
      <c r="CN2565" s="2"/>
      <c r="CP2565"/>
      <c r="CQ2565"/>
      <c r="CR2565"/>
      <c r="CW2565" s="2"/>
      <c r="CY2565"/>
      <c r="CZ2565"/>
      <c r="DA2565"/>
      <c r="DF2565" s="2"/>
      <c r="DH2565"/>
      <c r="DI2565"/>
      <c r="DJ2565"/>
      <c r="DO2565" s="2"/>
      <c r="DQ2565"/>
      <c r="DR2565"/>
      <c r="DS2565"/>
      <c r="DX2565" s="2"/>
      <c r="DZ2565"/>
      <c r="EA2565"/>
      <c r="EB2565"/>
      <c r="EG2565" s="2"/>
      <c r="EI2565"/>
      <c r="EJ2565"/>
      <c r="EK2565"/>
      <c r="EP2565" s="2"/>
      <c r="ER2565"/>
      <c r="ES2565"/>
      <c r="ET2565"/>
      <c r="EY2565" s="2"/>
      <c r="FA2565"/>
      <c r="FB2565"/>
      <c r="FC2565"/>
      <c r="FH2565" s="2"/>
      <c r="FJ2565"/>
      <c r="FK2565"/>
      <c r="FL2565"/>
      <c r="FQ2565" s="2"/>
      <c r="FS2565"/>
      <c r="FT2565"/>
      <c r="FU2565"/>
      <c r="FZ2565" s="2"/>
      <c r="GB2565"/>
      <c r="GC2565"/>
      <c r="GD2565"/>
      <c r="GI2565" s="2"/>
      <c r="GK2565"/>
      <c r="GL2565"/>
      <c r="GM2565"/>
      <c r="GR2565" s="2"/>
      <c r="GT2565"/>
      <c r="GU2565"/>
      <c r="GV2565"/>
      <c r="HA2565" s="2"/>
      <c r="HC2565"/>
      <c r="HD2565"/>
      <c r="HE2565"/>
      <c r="HJ2565"/>
      <c r="HK2565"/>
      <c r="HL2565"/>
      <c r="HM2565"/>
      <c r="HN2565"/>
      <c r="HO2565"/>
      <c r="HP2565"/>
      <c r="HQ2565"/>
      <c r="HR2565"/>
      <c r="HS2565"/>
      <c r="HT2565"/>
      <c r="HU2565"/>
      <c r="HV2565"/>
      <c r="HW2565"/>
      <c r="HX2565"/>
      <c r="HY2565"/>
      <c r="HZ2565"/>
      <c r="IA2565"/>
      <c r="IB2565"/>
      <c r="IC2565"/>
      <c r="ID2565"/>
      <c r="IE2565"/>
      <c r="IF2565"/>
      <c r="IG2565"/>
      <c r="IH2565"/>
      <c r="II2565"/>
      <c r="IJ2565"/>
      <c r="IK2565"/>
      <c r="IL2565"/>
      <c r="IM2565"/>
      <c r="IN2565"/>
      <c r="IO2565"/>
    </row>
    <row r="2566" spans="2:249" s="1" customFormat="1">
      <c r="B2566"/>
      <c r="C2566"/>
      <c r="D2566"/>
      <c r="I2566" s="2"/>
      <c r="K2566"/>
      <c r="L2566"/>
      <c r="M2566"/>
      <c r="N2566"/>
      <c r="O2566"/>
      <c r="T2566" s="2"/>
      <c r="V2566"/>
      <c r="W2566"/>
      <c r="X2566"/>
      <c r="AC2566" s="2"/>
      <c r="AE2566"/>
      <c r="AF2566"/>
      <c r="AG2566"/>
      <c r="AL2566" s="2"/>
      <c r="AN2566"/>
      <c r="AO2566"/>
      <c r="AP2566"/>
      <c r="AU2566" s="2"/>
      <c r="AW2566"/>
      <c r="AX2566"/>
      <c r="AY2566"/>
      <c r="BD2566" s="2"/>
      <c r="BF2566"/>
      <c r="BG2566"/>
      <c r="BH2566"/>
      <c r="BM2566" s="2"/>
      <c r="BO2566"/>
      <c r="BP2566"/>
      <c r="BQ2566"/>
      <c r="BV2566" s="2"/>
      <c r="BX2566"/>
      <c r="BY2566"/>
      <c r="BZ2566"/>
      <c r="CE2566" s="2"/>
      <c r="CG2566"/>
      <c r="CH2566"/>
      <c r="CI2566"/>
      <c r="CN2566" s="2"/>
      <c r="CP2566"/>
      <c r="CQ2566"/>
      <c r="CR2566"/>
      <c r="CW2566" s="2"/>
      <c r="CY2566"/>
      <c r="CZ2566"/>
      <c r="DA2566"/>
      <c r="DF2566" s="2"/>
      <c r="DH2566"/>
      <c r="DI2566"/>
      <c r="DJ2566"/>
      <c r="DO2566" s="2"/>
      <c r="DQ2566"/>
      <c r="DR2566"/>
      <c r="DS2566"/>
      <c r="DX2566" s="2"/>
      <c r="DZ2566"/>
      <c r="EA2566"/>
      <c r="EB2566"/>
      <c r="EG2566" s="2"/>
      <c r="EI2566"/>
      <c r="EJ2566"/>
      <c r="EK2566"/>
      <c r="EP2566" s="2"/>
      <c r="ER2566"/>
      <c r="ES2566"/>
      <c r="ET2566"/>
      <c r="EY2566" s="2"/>
      <c r="FA2566"/>
      <c r="FB2566"/>
      <c r="FC2566"/>
      <c r="FH2566" s="2"/>
      <c r="FJ2566"/>
      <c r="FK2566"/>
      <c r="FL2566"/>
      <c r="FQ2566" s="2"/>
      <c r="FS2566"/>
      <c r="FT2566"/>
      <c r="FU2566"/>
      <c r="FZ2566" s="2"/>
      <c r="GB2566"/>
      <c r="GC2566"/>
      <c r="GD2566"/>
      <c r="GI2566" s="2"/>
      <c r="GK2566"/>
      <c r="GL2566"/>
      <c r="GM2566"/>
      <c r="GR2566" s="2"/>
      <c r="GT2566"/>
      <c r="GU2566"/>
      <c r="GV2566"/>
      <c r="HA2566" s="2"/>
      <c r="HC2566"/>
      <c r="HD2566"/>
      <c r="HE2566"/>
      <c r="HJ2566"/>
      <c r="HK2566"/>
      <c r="HL2566"/>
      <c r="HM2566"/>
      <c r="HN2566"/>
      <c r="HO2566"/>
      <c r="HP2566"/>
      <c r="HQ2566"/>
      <c r="HR2566"/>
      <c r="HS2566"/>
      <c r="HT2566"/>
      <c r="HU2566"/>
      <c r="HV2566"/>
      <c r="HW2566"/>
      <c r="HX2566"/>
      <c r="HY2566"/>
      <c r="HZ2566"/>
      <c r="IA2566"/>
      <c r="IB2566"/>
      <c r="IC2566"/>
      <c r="ID2566"/>
      <c r="IE2566"/>
      <c r="IF2566"/>
      <c r="IG2566"/>
      <c r="IH2566"/>
      <c r="II2566"/>
      <c r="IJ2566"/>
      <c r="IK2566"/>
      <c r="IL2566"/>
      <c r="IM2566"/>
      <c r="IN2566"/>
      <c r="IO2566"/>
    </row>
    <row r="2567" spans="2:249" s="1" customFormat="1">
      <c r="B2567"/>
      <c r="C2567"/>
      <c r="D2567"/>
      <c r="I2567" s="2"/>
      <c r="K2567"/>
      <c r="L2567"/>
      <c r="M2567"/>
      <c r="N2567"/>
      <c r="O2567"/>
      <c r="T2567" s="2"/>
      <c r="V2567"/>
      <c r="W2567"/>
      <c r="X2567"/>
      <c r="AC2567" s="2"/>
      <c r="AE2567"/>
      <c r="AF2567"/>
      <c r="AG2567"/>
      <c r="AL2567" s="2"/>
      <c r="AN2567"/>
      <c r="AO2567"/>
      <c r="AP2567"/>
      <c r="AU2567" s="2"/>
      <c r="AW2567"/>
      <c r="AX2567"/>
      <c r="AY2567"/>
      <c r="BD2567" s="2"/>
      <c r="BF2567"/>
      <c r="BG2567"/>
      <c r="BH2567"/>
      <c r="BM2567" s="2"/>
      <c r="BO2567"/>
      <c r="BP2567"/>
      <c r="BQ2567"/>
      <c r="BV2567" s="2"/>
      <c r="BX2567"/>
      <c r="BY2567"/>
      <c r="BZ2567"/>
      <c r="CE2567" s="2"/>
      <c r="CG2567"/>
      <c r="CH2567"/>
      <c r="CI2567"/>
      <c r="CN2567" s="2"/>
      <c r="CP2567"/>
      <c r="CQ2567"/>
      <c r="CR2567"/>
      <c r="CW2567" s="2"/>
      <c r="CY2567"/>
      <c r="CZ2567"/>
      <c r="DA2567"/>
      <c r="DF2567" s="2"/>
      <c r="DH2567"/>
      <c r="DI2567"/>
      <c r="DJ2567"/>
      <c r="DO2567" s="2"/>
      <c r="DQ2567"/>
      <c r="DR2567"/>
      <c r="DS2567"/>
      <c r="DX2567" s="2"/>
      <c r="DZ2567"/>
      <c r="EA2567"/>
      <c r="EB2567"/>
      <c r="EG2567" s="2"/>
      <c r="EI2567"/>
      <c r="EJ2567"/>
      <c r="EK2567"/>
      <c r="EP2567" s="2"/>
      <c r="ER2567"/>
      <c r="ES2567"/>
      <c r="ET2567"/>
      <c r="EY2567" s="2"/>
      <c r="FA2567"/>
      <c r="FB2567"/>
      <c r="FC2567"/>
      <c r="FH2567" s="2"/>
      <c r="FJ2567"/>
      <c r="FK2567"/>
      <c r="FL2567"/>
      <c r="FQ2567" s="2"/>
      <c r="FS2567"/>
      <c r="FT2567"/>
      <c r="FU2567"/>
      <c r="FZ2567" s="2"/>
      <c r="GB2567"/>
      <c r="GC2567"/>
      <c r="GD2567"/>
      <c r="GI2567" s="2"/>
      <c r="GK2567"/>
      <c r="GL2567"/>
      <c r="GM2567"/>
      <c r="GR2567" s="2"/>
      <c r="GT2567"/>
      <c r="GU2567"/>
      <c r="GV2567"/>
      <c r="HA2567" s="2"/>
      <c r="HC2567"/>
      <c r="HD2567"/>
      <c r="HE2567"/>
      <c r="HJ2567"/>
      <c r="HK2567"/>
      <c r="HL2567"/>
      <c r="HM2567"/>
      <c r="HN2567"/>
      <c r="HO2567"/>
      <c r="HP2567"/>
      <c r="HQ2567"/>
      <c r="HR2567"/>
      <c r="HS2567"/>
      <c r="HT2567"/>
      <c r="HU2567"/>
      <c r="HV2567"/>
      <c r="HW2567"/>
      <c r="HX2567"/>
      <c r="HY2567"/>
      <c r="HZ2567"/>
      <c r="IA2567"/>
      <c r="IB2567"/>
      <c r="IC2567"/>
      <c r="ID2567"/>
      <c r="IE2567"/>
      <c r="IF2567"/>
      <c r="IG2567"/>
      <c r="IH2567"/>
      <c r="II2567"/>
      <c r="IJ2567"/>
      <c r="IK2567"/>
      <c r="IL2567"/>
      <c r="IM2567"/>
      <c r="IN2567"/>
      <c r="IO2567"/>
    </row>
    <row r="2568" spans="2:249" s="1" customFormat="1">
      <c r="B2568"/>
      <c r="C2568"/>
      <c r="D2568"/>
      <c r="I2568" s="2"/>
      <c r="K2568"/>
      <c r="L2568"/>
      <c r="M2568"/>
      <c r="N2568"/>
      <c r="O2568"/>
      <c r="T2568" s="2"/>
      <c r="V2568"/>
      <c r="W2568"/>
      <c r="X2568"/>
      <c r="AC2568" s="2"/>
      <c r="AE2568"/>
      <c r="AF2568"/>
      <c r="AG2568"/>
      <c r="AL2568" s="2"/>
      <c r="AN2568"/>
      <c r="AO2568"/>
      <c r="AP2568"/>
      <c r="AU2568" s="2"/>
      <c r="AW2568"/>
      <c r="AX2568"/>
      <c r="AY2568"/>
      <c r="BD2568" s="2"/>
      <c r="BF2568"/>
      <c r="BG2568"/>
      <c r="BH2568"/>
      <c r="BM2568" s="2"/>
      <c r="BO2568"/>
      <c r="BP2568"/>
      <c r="BQ2568"/>
      <c r="BV2568" s="2"/>
      <c r="BX2568"/>
      <c r="BY2568"/>
      <c r="BZ2568"/>
      <c r="CE2568" s="2"/>
      <c r="CG2568"/>
      <c r="CH2568"/>
      <c r="CI2568"/>
      <c r="CN2568" s="2"/>
      <c r="CP2568"/>
      <c r="CQ2568"/>
      <c r="CR2568"/>
      <c r="CW2568" s="2"/>
      <c r="CY2568"/>
      <c r="CZ2568"/>
      <c r="DA2568"/>
      <c r="DF2568" s="2"/>
      <c r="DH2568"/>
      <c r="DI2568"/>
      <c r="DJ2568"/>
      <c r="DO2568" s="2"/>
      <c r="DQ2568"/>
      <c r="DR2568"/>
      <c r="DS2568"/>
      <c r="DX2568" s="2"/>
      <c r="DZ2568"/>
      <c r="EA2568"/>
      <c r="EB2568"/>
      <c r="EG2568" s="2"/>
      <c r="EI2568"/>
      <c r="EJ2568"/>
      <c r="EK2568"/>
      <c r="EP2568" s="2"/>
      <c r="ER2568"/>
      <c r="ES2568"/>
      <c r="ET2568"/>
      <c r="EY2568" s="2"/>
      <c r="FA2568"/>
      <c r="FB2568"/>
      <c r="FC2568"/>
      <c r="FH2568" s="2"/>
      <c r="FJ2568"/>
      <c r="FK2568"/>
      <c r="FL2568"/>
      <c r="FQ2568" s="2"/>
      <c r="FS2568"/>
      <c r="FT2568"/>
      <c r="FU2568"/>
      <c r="FZ2568" s="2"/>
      <c r="GB2568"/>
      <c r="GC2568"/>
      <c r="GD2568"/>
      <c r="GI2568" s="2"/>
      <c r="GK2568"/>
      <c r="GL2568"/>
      <c r="GM2568"/>
      <c r="GR2568" s="2"/>
      <c r="GT2568"/>
      <c r="GU2568"/>
      <c r="GV2568"/>
      <c r="HA2568" s="2"/>
      <c r="HC2568"/>
      <c r="HD2568"/>
      <c r="HE2568"/>
      <c r="HJ2568"/>
      <c r="HK2568"/>
      <c r="HL2568"/>
      <c r="HM2568"/>
      <c r="HN2568"/>
      <c r="HO2568"/>
      <c r="HP2568"/>
      <c r="HQ2568"/>
      <c r="HR2568"/>
      <c r="HS2568"/>
      <c r="HT2568"/>
      <c r="HU2568"/>
      <c r="HV2568"/>
      <c r="HW2568"/>
      <c r="HX2568"/>
      <c r="HY2568"/>
      <c r="HZ2568"/>
      <c r="IA2568"/>
      <c r="IB2568"/>
      <c r="IC2568"/>
      <c r="ID2568"/>
      <c r="IE2568"/>
      <c r="IF2568"/>
      <c r="IG2568"/>
      <c r="IH2568"/>
      <c r="II2568"/>
      <c r="IJ2568"/>
      <c r="IK2568"/>
      <c r="IL2568"/>
      <c r="IM2568"/>
      <c r="IN2568"/>
      <c r="IO2568"/>
    </row>
    <row r="2569" spans="2:249" s="1" customFormat="1">
      <c r="B2569"/>
      <c r="C2569"/>
      <c r="D2569"/>
      <c r="I2569" s="2"/>
      <c r="K2569"/>
      <c r="L2569"/>
      <c r="M2569"/>
      <c r="N2569"/>
      <c r="O2569"/>
      <c r="T2569" s="2"/>
      <c r="V2569"/>
      <c r="W2569"/>
      <c r="X2569"/>
      <c r="AC2569" s="2"/>
      <c r="AE2569"/>
      <c r="AF2569"/>
      <c r="AG2569"/>
      <c r="AL2569" s="2"/>
      <c r="AN2569"/>
      <c r="AO2569"/>
      <c r="AP2569"/>
      <c r="AU2569" s="2"/>
      <c r="AW2569"/>
      <c r="AX2569"/>
      <c r="AY2569"/>
      <c r="BD2569" s="2"/>
      <c r="BF2569"/>
      <c r="BG2569"/>
      <c r="BH2569"/>
      <c r="BM2569" s="2"/>
      <c r="BO2569"/>
      <c r="BP2569"/>
      <c r="BQ2569"/>
      <c r="BV2569" s="2"/>
      <c r="BX2569"/>
      <c r="BY2569"/>
      <c r="BZ2569"/>
      <c r="CE2569" s="2"/>
      <c r="CG2569"/>
      <c r="CH2569"/>
      <c r="CI2569"/>
      <c r="CN2569" s="2"/>
      <c r="CP2569"/>
      <c r="CQ2569"/>
      <c r="CR2569"/>
      <c r="CW2569" s="2"/>
      <c r="CY2569"/>
      <c r="CZ2569"/>
      <c r="DA2569"/>
      <c r="DF2569" s="2"/>
      <c r="DH2569"/>
      <c r="DI2569"/>
      <c r="DJ2569"/>
      <c r="DO2569" s="2"/>
      <c r="DQ2569"/>
      <c r="DR2569"/>
      <c r="DS2569"/>
      <c r="DX2569" s="2"/>
      <c r="DZ2569"/>
      <c r="EA2569"/>
      <c r="EB2569"/>
      <c r="EG2569" s="2"/>
      <c r="EI2569"/>
      <c r="EJ2569"/>
      <c r="EK2569"/>
      <c r="EP2569" s="2"/>
      <c r="ER2569"/>
      <c r="ES2569"/>
      <c r="ET2569"/>
      <c r="EY2569" s="2"/>
      <c r="FA2569"/>
      <c r="FB2569"/>
      <c r="FC2569"/>
      <c r="FH2569" s="2"/>
      <c r="FJ2569"/>
      <c r="FK2569"/>
      <c r="FL2569"/>
      <c r="FQ2569" s="2"/>
      <c r="FS2569"/>
      <c r="FT2569"/>
      <c r="FU2569"/>
      <c r="FZ2569" s="2"/>
      <c r="GB2569"/>
      <c r="GC2569"/>
      <c r="GD2569"/>
      <c r="GI2569" s="2"/>
      <c r="GK2569"/>
      <c r="GL2569"/>
      <c r="GM2569"/>
      <c r="GR2569" s="2"/>
      <c r="GT2569"/>
      <c r="GU2569"/>
      <c r="GV2569"/>
      <c r="HA2569" s="2"/>
      <c r="HC2569"/>
      <c r="HD2569"/>
      <c r="HE2569"/>
      <c r="HJ2569"/>
      <c r="HK2569"/>
      <c r="HL2569"/>
      <c r="HM2569"/>
      <c r="HN2569"/>
      <c r="HO2569"/>
      <c r="HP2569"/>
      <c r="HQ2569"/>
      <c r="HR2569"/>
      <c r="HS2569"/>
      <c r="HT2569"/>
      <c r="HU2569"/>
      <c r="HV2569"/>
      <c r="HW2569"/>
      <c r="HX2569"/>
      <c r="HY2569"/>
      <c r="HZ2569"/>
      <c r="IA2569"/>
      <c r="IB2569"/>
      <c r="IC2569"/>
      <c r="ID2569"/>
      <c r="IE2569"/>
      <c r="IF2569"/>
      <c r="IG2569"/>
      <c r="IH2569"/>
      <c r="II2569"/>
      <c r="IJ2569"/>
      <c r="IK2569"/>
      <c r="IL2569"/>
      <c r="IM2569"/>
      <c r="IN2569"/>
      <c r="IO2569"/>
    </row>
    <row r="2570" spans="2:249" s="1" customFormat="1">
      <c r="B2570"/>
      <c r="C2570"/>
      <c r="D2570"/>
      <c r="I2570" s="2"/>
      <c r="K2570"/>
      <c r="L2570"/>
      <c r="M2570"/>
      <c r="N2570"/>
      <c r="O2570"/>
      <c r="T2570" s="2"/>
      <c r="V2570"/>
      <c r="W2570"/>
      <c r="X2570"/>
      <c r="AC2570" s="2"/>
      <c r="AE2570"/>
      <c r="AF2570"/>
      <c r="AG2570"/>
      <c r="AL2570" s="2"/>
      <c r="AN2570"/>
      <c r="AO2570"/>
      <c r="AP2570"/>
      <c r="AU2570" s="2"/>
      <c r="AW2570"/>
      <c r="AX2570"/>
      <c r="AY2570"/>
      <c r="BD2570" s="2"/>
      <c r="BF2570"/>
      <c r="BG2570"/>
      <c r="BH2570"/>
      <c r="BM2570" s="2"/>
      <c r="BO2570"/>
      <c r="BP2570"/>
      <c r="BQ2570"/>
      <c r="BV2570" s="2"/>
      <c r="BX2570"/>
      <c r="BY2570"/>
      <c r="BZ2570"/>
      <c r="CE2570" s="2"/>
      <c r="CG2570"/>
      <c r="CH2570"/>
      <c r="CI2570"/>
      <c r="CN2570" s="2"/>
      <c r="CP2570"/>
      <c r="CQ2570"/>
      <c r="CR2570"/>
      <c r="CW2570" s="2"/>
      <c r="CY2570"/>
      <c r="CZ2570"/>
      <c r="DA2570"/>
      <c r="DF2570" s="2"/>
      <c r="DH2570"/>
      <c r="DI2570"/>
      <c r="DJ2570"/>
      <c r="DO2570" s="2"/>
      <c r="DQ2570"/>
      <c r="DR2570"/>
      <c r="DS2570"/>
      <c r="DX2570" s="2"/>
      <c r="DZ2570"/>
      <c r="EA2570"/>
      <c r="EB2570"/>
      <c r="EG2570" s="2"/>
      <c r="EI2570"/>
      <c r="EJ2570"/>
      <c r="EK2570"/>
      <c r="EP2570" s="2"/>
      <c r="ER2570"/>
      <c r="ES2570"/>
      <c r="ET2570"/>
      <c r="EY2570" s="2"/>
      <c r="FA2570"/>
      <c r="FB2570"/>
      <c r="FC2570"/>
      <c r="FH2570" s="2"/>
      <c r="FJ2570"/>
      <c r="FK2570"/>
      <c r="FL2570"/>
      <c r="FQ2570" s="2"/>
      <c r="FS2570"/>
      <c r="FT2570"/>
      <c r="FU2570"/>
      <c r="FZ2570" s="2"/>
      <c r="GB2570"/>
      <c r="GC2570"/>
      <c r="GD2570"/>
      <c r="GI2570" s="2"/>
      <c r="GK2570"/>
      <c r="GL2570"/>
      <c r="GM2570"/>
      <c r="GR2570" s="2"/>
      <c r="GT2570"/>
      <c r="GU2570"/>
      <c r="GV2570"/>
      <c r="HA2570" s="2"/>
      <c r="HC2570"/>
      <c r="HD2570"/>
      <c r="HE2570"/>
      <c r="HJ2570"/>
      <c r="HK2570"/>
      <c r="HL2570"/>
      <c r="HM2570"/>
      <c r="HN2570"/>
      <c r="HO2570"/>
      <c r="HP2570"/>
      <c r="HQ2570"/>
      <c r="HR2570"/>
      <c r="HS2570"/>
      <c r="HT2570"/>
      <c r="HU2570"/>
      <c r="HV2570"/>
      <c r="HW2570"/>
      <c r="HX2570"/>
      <c r="HY2570"/>
      <c r="HZ2570"/>
      <c r="IA2570"/>
      <c r="IB2570"/>
      <c r="IC2570"/>
      <c r="ID2570"/>
      <c r="IE2570"/>
      <c r="IF2570"/>
      <c r="IG2570"/>
      <c r="IH2570"/>
      <c r="II2570"/>
      <c r="IJ2570"/>
      <c r="IK2570"/>
      <c r="IL2570"/>
      <c r="IM2570"/>
      <c r="IN2570"/>
      <c r="IO2570"/>
    </row>
    <row r="2571" spans="2:249" s="1" customFormat="1">
      <c r="B2571"/>
      <c r="C2571"/>
      <c r="D2571"/>
      <c r="I2571" s="2"/>
      <c r="K2571"/>
      <c r="L2571"/>
      <c r="M2571"/>
      <c r="N2571"/>
      <c r="O2571"/>
      <c r="T2571" s="2"/>
      <c r="V2571"/>
      <c r="W2571"/>
      <c r="X2571"/>
      <c r="AC2571" s="2"/>
      <c r="AE2571"/>
      <c r="AF2571"/>
      <c r="AG2571"/>
      <c r="AL2571" s="2"/>
      <c r="AN2571"/>
      <c r="AO2571"/>
      <c r="AP2571"/>
      <c r="AU2571" s="2"/>
      <c r="AW2571"/>
      <c r="AX2571"/>
      <c r="AY2571"/>
      <c r="BD2571" s="2"/>
      <c r="BF2571"/>
      <c r="BG2571"/>
      <c r="BH2571"/>
      <c r="BM2571" s="2"/>
      <c r="BO2571"/>
      <c r="BP2571"/>
      <c r="BQ2571"/>
      <c r="BV2571" s="2"/>
      <c r="BX2571"/>
      <c r="BY2571"/>
      <c r="BZ2571"/>
      <c r="CE2571" s="2"/>
      <c r="CG2571"/>
      <c r="CH2571"/>
      <c r="CI2571"/>
      <c r="CN2571" s="2"/>
      <c r="CP2571"/>
      <c r="CQ2571"/>
      <c r="CR2571"/>
      <c r="CW2571" s="2"/>
      <c r="CY2571"/>
      <c r="CZ2571"/>
      <c r="DA2571"/>
      <c r="DF2571" s="2"/>
      <c r="DH2571"/>
      <c r="DI2571"/>
      <c r="DJ2571"/>
      <c r="DO2571" s="2"/>
      <c r="DQ2571"/>
      <c r="DR2571"/>
      <c r="DS2571"/>
      <c r="DX2571" s="2"/>
      <c r="DZ2571"/>
      <c r="EA2571"/>
      <c r="EB2571"/>
      <c r="EG2571" s="2"/>
      <c r="EI2571"/>
      <c r="EJ2571"/>
      <c r="EK2571"/>
      <c r="EP2571" s="2"/>
      <c r="ER2571"/>
      <c r="ES2571"/>
      <c r="ET2571"/>
      <c r="EY2571" s="2"/>
      <c r="FA2571"/>
      <c r="FB2571"/>
      <c r="FC2571"/>
      <c r="FH2571" s="2"/>
      <c r="FJ2571"/>
      <c r="FK2571"/>
      <c r="FL2571"/>
      <c r="FQ2571" s="2"/>
      <c r="FS2571"/>
      <c r="FT2571"/>
      <c r="FU2571"/>
      <c r="FZ2571" s="2"/>
      <c r="GB2571"/>
      <c r="GC2571"/>
      <c r="GD2571"/>
      <c r="GI2571" s="2"/>
      <c r="GK2571"/>
      <c r="GL2571"/>
      <c r="GM2571"/>
      <c r="GR2571" s="2"/>
      <c r="GT2571"/>
      <c r="GU2571"/>
      <c r="GV2571"/>
      <c r="HA2571" s="2"/>
      <c r="HC2571"/>
      <c r="HD2571"/>
      <c r="HE2571"/>
      <c r="HJ2571"/>
      <c r="HK2571"/>
      <c r="HL2571"/>
      <c r="HM2571"/>
      <c r="HN2571"/>
      <c r="HO2571"/>
      <c r="HP2571"/>
      <c r="HQ2571"/>
      <c r="HR2571"/>
      <c r="HS2571"/>
      <c r="HT2571"/>
      <c r="HU2571"/>
      <c r="HV2571"/>
      <c r="HW2571"/>
      <c r="HX2571"/>
      <c r="HY2571"/>
      <c r="HZ2571"/>
      <c r="IA2571"/>
      <c r="IB2571"/>
      <c r="IC2571"/>
      <c r="ID2571"/>
      <c r="IE2571"/>
      <c r="IF2571"/>
      <c r="IG2571"/>
      <c r="IH2571"/>
      <c r="II2571"/>
      <c r="IJ2571"/>
      <c r="IK2571"/>
      <c r="IL2571"/>
      <c r="IM2571"/>
      <c r="IN2571"/>
      <c r="IO2571"/>
    </row>
    <row r="2572" spans="2:249" s="1" customFormat="1">
      <c r="B2572"/>
      <c r="C2572"/>
      <c r="D2572"/>
      <c r="I2572" s="2"/>
      <c r="K2572"/>
      <c r="L2572"/>
      <c r="M2572"/>
      <c r="N2572"/>
      <c r="O2572"/>
      <c r="T2572" s="2"/>
      <c r="V2572"/>
      <c r="W2572"/>
      <c r="X2572"/>
      <c r="AC2572" s="2"/>
      <c r="AE2572"/>
      <c r="AF2572"/>
      <c r="AG2572"/>
      <c r="AL2572" s="2"/>
      <c r="AN2572"/>
      <c r="AO2572"/>
      <c r="AP2572"/>
      <c r="AU2572" s="2"/>
      <c r="AW2572"/>
      <c r="AX2572"/>
      <c r="AY2572"/>
      <c r="BD2572" s="2"/>
      <c r="BF2572"/>
      <c r="BG2572"/>
      <c r="BH2572"/>
      <c r="BM2572" s="2"/>
      <c r="BO2572"/>
      <c r="BP2572"/>
      <c r="BQ2572"/>
      <c r="BV2572" s="2"/>
      <c r="BX2572"/>
      <c r="BY2572"/>
      <c r="BZ2572"/>
      <c r="CE2572" s="2"/>
      <c r="CG2572"/>
      <c r="CH2572"/>
      <c r="CI2572"/>
      <c r="CN2572" s="2"/>
      <c r="CP2572"/>
      <c r="CQ2572"/>
      <c r="CR2572"/>
      <c r="CW2572" s="2"/>
      <c r="CY2572"/>
      <c r="CZ2572"/>
      <c r="DA2572"/>
      <c r="DF2572" s="2"/>
      <c r="DH2572"/>
      <c r="DI2572"/>
      <c r="DJ2572"/>
      <c r="DO2572" s="2"/>
      <c r="DQ2572"/>
      <c r="DR2572"/>
      <c r="DS2572"/>
      <c r="DX2572" s="2"/>
      <c r="DZ2572"/>
      <c r="EA2572"/>
      <c r="EB2572"/>
      <c r="EG2572" s="2"/>
      <c r="EI2572"/>
      <c r="EJ2572"/>
      <c r="EK2572"/>
      <c r="EP2572" s="2"/>
      <c r="ER2572"/>
      <c r="ES2572"/>
      <c r="ET2572"/>
      <c r="EY2572" s="2"/>
      <c r="FA2572"/>
      <c r="FB2572"/>
      <c r="FC2572"/>
      <c r="FH2572" s="2"/>
      <c r="FJ2572"/>
      <c r="FK2572"/>
      <c r="FL2572"/>
      <c r="FQ2572" s="2"/>
      <c r="FS2572"/>
      <c r="FT2572"/>
      <c r="FU2572"/>
      <c r="FZ2572" s="2"/>
      <c r="GB2572"/>
      <c r="GC2572"/>
      <c r="GD2572"/>
      <c r="GI2572" s="2"/>
      <c r="GK2572"/>
      <c r="GL2572"/>
      <c r="GM2572"/>
      <c r="GR2572" s="2"/>
      <c r="GT2572"/>
      <c r="GU2572"/>
      <c r="GV2572"/>
      <c r="HA2572" s="2"/>
      <c r="HC2572"/>
      <c r="HD2572"/>
      <c r="HE2572"/>
      <c r="HJ2572"/>
      <c r="HK2572"/>
      <c r="HL2572"/>
      <c r="HM2572"/>
      <c r="HN2572"/>
      <c r="HO2572"/>
      <c r="HP2572"/>
      <c r="HQ2572"/>
      <c r="HR2572"/>
      <c r="HS2572"/>
      <c r="HT2572"/>
      <c r="HU2572"/>
      <c r="HV2572"/>
      <c r="HW2572"/>
      <c r="HX2572"/>
      <c r="HY2572"/>
      <c r="HZ2572"/>
      <c r="IA2572"/>
      <c r="IB2572"/>
      <c r="IC2572"/>
      <c r="ID2572"/>
      <c r="IE2572"/>
      <c r="IF2572"/>
      <c r="IG2572"/>
      <c r="IH2572"/>
      <c r="II2572"/>
      <c r="IJ2572"/>
      <c r="IK2572"/>
      <c r="IL2572"/>
      <c r="IM2572"/>
      <c r="IN2572"/>
      <c r="IO2572"/>
    </row>
    <row r="2573" spans="2:249" s="1" customFormat="1">
      <c r="B2573"/>
      <c r="C2573"/>
      <c r="D2573"/>
      <c r="I2573" s="2"/>
      <c r="K2573"/>
      <c r="L2573"/>
      <c r="M2573"/>
      <c r="N2573"/>
      <c r="O2573"/>
      <c r="T2573" s="2"/>
      <c r="V2573"/>
      <c r="W2573"/>
      <c r="X2573"/>
      <c r="AC2573" s="2"/>
      <c r="AE2573"/>
      <c r="AF2573"/>
      <c r="AG2573"/>
      <c r="AL2573" s="2"/>
      <c r="AN2573"/>
      <c r="AO2573"/>
      <c r="AP2573"/>
      <c r="AU2573" s="2"/>
      <c r="AW2573"/>
      <c r="AX2573"/>
      <c r="AY2573"/>
      <c r="BD2573" s="2"/>
      <c r="BF2573"/>
      <c r="BG2573"/>
      <c r="BH2573"/>
      <c r="BM2573" s="2"/>
      <c r="BO2573"/>
      <c r="BP2573"/>
      <c r="BQ2573"/>
      <c r="BV2573" s="2"/>
      <c r="BX2573"/>
      <c r="BY2573"/>
      <c r="BZ2573"/>
      <c r="CE2573" s="2"/>
      <c r="CG2573"/>
      <c r="CH2573"/>
      <c r="CI2573"/>
      <c r="CN2573" s="2"/>
      <c r="CP2573"/>
      <c r="CQ2573"/>
      <c r="CR2573"/>
      <c r="CW2573" s="2"/>
      <c r="CY2573"/>
      <c r="CZ2573"/>
      <c r="DA2573"/>
      <c r="DF2573" s="2"/>
      <c r="DH2573"/>
      <c r="DI2573"/>
      <c r="DJ2573"/>
      <c r="DO2573" s="2"/>
      <c r="DQ2573"/>
      <c r="DR2573"/>
      <c r="DS2573"/>
      <c r="DX2573" s="2"/>
      <c r="DZ2573"/>
      <c r="EA2573"/>
      <c r="EB2573"/>
      <c r="EG2573" s="2"/>
      <c r="EI2573"/>
      <c r="EJ2573"/>
      <c r="EK2573"/>
      <c r="EP2573" s="2"/>
      <c r="ER2573"/>
      <c r="ES2573"/>
      <c r="ET2573"/>
      <c r="EY2573" s="2"/>
      <c r="FA2573"/>
      <c r="FB2573"/>
      <c r="FC2573"/>
      <c r="FH2573" s="2"/>
      <c r="FJ2573"/>
      <c r="FK2573"/>
      <c r="FL2573"/>
      <c r="FQ2573" s="2"/>
      <c r="FS2573"/>
      <c r="FT2573"/>
      <c r="FU2573"/>
      <c r="FZ2573" s="2"/>
      <c r="GB2573"/>
      <c r="GC2573"/>
      <c r="GD2573"/>
      <c r="GI2573" s="2"/>
      <c r="GK2573"/>
      <c r="GL2573"/>
      <c r="GM2573"/>
      <c r="GR2573" s="2"/>
      <c r="GT2573"/>
      <c r="GU2573"/>
      <c r="GV2573"/>
      <c r="HA2573" s="2"/>
      <c r="HC2573"/>
      <c r="HD2573"/>
      <c r="HE2573"/>
      <c r="HJ2573"/>
      <c r="HK2573"/>
      <c r="HL2573"/>
      <c r="HM2573"/>
      <c r="HN2573"/>
      <c r="HO2573"/>
      <c r="HP2573"/>
      <c r="HQ2573"/>
      <c r="HR2573"/>
      <c r="HS2573"/>
      <c r="HT2573"/>
      <c r="HU2573"/>
      <c r="HV2573"/>
      <c r="HW2573"/>
      <c r="HX2573"/>
      <c r="HY2573"/>
      <c r="HZ2573"/>
      <c r="IA2573"/>
      <c r="IB2573"/>
      <c r="IC2573"/>
      <c r="ID2573"/>
      <c r="IE2573"/>
      <c r="IF2573"/>
      <c r="IG2573"/>
      <c r="IH2573"/>
      <c r="II2573"/>
      <c r="IJ2573"/>
      <c r="IK2573"/>
      <c r="IL2573"/>
      <c r="IM2573"/>
      <c r="IN2573"/>
      <c r="IO2573"/>
    </row>
    <row r="2574" spans="2:249" s="1" customFormat="1">
      <c r="B2574"/>
      <c r="C2574"/>
      <c r="D2574"/>
      <c r="I2574" s="2"/>
      <c r="K2574"/>
      <c r="L2574"/>
      <c r="M2574"/>
      <c r="N2574"/>
      <c r="O2574"/>
      <c r="T2574" s="2"/>
      <c r="V2574"/>
      <c r="W2574"/>
      <c r="X2574"/>
      <c r="AC2574" s="2"/>
      <c r="AE2574"/>
      <c r="AF2574"/>
      <c r="AG2574"/>
      <c r="AL2574" s="2"/>
      <c r="AN2574"/>
      <c r="AO2574"/>
      <c r="AP2574"/>
      <c r="AU2574" s="2"/>
      <c r="AW2574"/>
      <c r="AX2574"/>
      <c r="AY2574"/>
      <c r="BD2574" s="2"/>
      <c r="BF2574"/>
      <c r="BG2574"/>
      <c r="BH2574"/>
      <c r="BM2574" s="2"/>
      <c r="BO2574"/>
      <c r="BP2574"/>
      <c r="BQ2574"/>
      <c r="BV2574" s="2"/>
      <c r="BX2574"/>
      <c r="BY2574"/>
      <c r="BZ2574"/>
      <c r="CE2574" s="2"/>
      <c r="CG2574"/>
      <c r="CH2574"/>
      <c r="CI2574"/>
      <c r="CN2574" s="2"/>
      <c r="CP2574"/>
      <c r="CQ2574"/>
      <c r="CR2574"/>
      <c r="CW2574" s="2"/>
      <c r="CY2574"/>
      <c r="CZ2574"/>
      <c r="DA2574"/>
      <c r="DF2574" s="2"/>
      <c r="DH2574"/>
      <c r="DI2574"/>
      <c r="DJ2574"/>
      <c r="DO2574" s="2"/>
      <c r="DQ2574"/>
      <c r="DR2574"/>
      <c r="DS2574"/>
      <c r="DX2574" s="2"/>
      <c r="DZ2574"/>
      <c r="EA2574"/>
      <c r="EB2574"/>
      <c r="EG2574" s="2"/>
      <c r="EI2574"/>
      <c r="EJ2574"/>
      <c r="EK2574"/>
      <c r="EP2574" s="2"/>
      <c r="ER2574"/>
      <c r="ES2574"/>
      <c r="ET2574"/>
      <c r="EY2574" s="2"/>
      <c r="FA2574"/>
      <c r="FB2574"/>
      <c r="FC2574"/>
      <c r="FH2574" s="2"/>
      <c r="FJ2574"/>
      <c r="FK2574"/>
      <c r="FL2574"/>
      <c r="FQ2574" s="2"/>
      <c r="FS2574"/>
      <c r="FT2574"/>
      <c r="FU2574"/>
      <c r="FZ2574" s="2"/>
      <c r="GB2574"/>
      <c r="GC2574"/>
      <c r="GD2574"/>
      <c r="GI2574" s="2"/>
      <c r="GK2574"/>
      <c r="GL2574"/>
      <c r="GM2574"/>
      <c r="GR2574" s="2"/>
      <c r="GT2574"/>
      <c r="GU2574"/>
      <c r="GV2574"/>
      <c r="HA2574" s="2"/>
      <c r="HC2574"/>
      <c r="HD2574"/>
      <c r="HE2574"/>
      <c r="HJ2574"/>
      <c r="HK2574"/>
      <c r="HL2574"/>
      <c r="HM2574"/>
      <c r="HN2574"/>
      <c r="HO2574"/>
      <c r="HP2574"/>
      <c r="HQ2574"/>
      <c r="HR2574"/>
      <c r="HS2574"/>
      <c r="HT2574"/>
      <c r="HU2574"/>
      <c r="HV2574"/>
      <c r="HW2574"/>
      <c r="HX2574"/>
      <c r="HY2574"/>
      <c r="HZ2574"/>
      <c r="IA2574"/>
      <c r="IB2574"/>
      <c r="IC2574"/>
      <c r="ID2574"/>
      <c r="IE2574"/>
      <c r="IF2574"/>
      <c r="IG2574"/>
      <c r="IH2574"/>
      <c r="II2574"/>
      <c r="IJ2574"/>
      <c r="IK2574"/>
      <c r="IL2574"/>
      <c r="IM2574"/>
      <c r="IN2574"/>
      <c r="IO2574"/>
    </row>
    <row r="2575" spans="2:249" s="1" customFormat="1">
      <c r="B2575"/>
      <c r="C2575"/>
      <c r="D2575"/>
      <c r="I2575" s="2"/>
      <c r="K2575"/>
      <c r="L2575"/>
      <c r="M2575"/>
      <c r="N2575"/>
      <c r="O2575"/>
      <c r="T2575" s="2"/>
      <c r="V2575"/>
      <c r="W2575"/>
      <c r="X2575"/>
      <c r="AC2575" s="2"/>
      <c r="AE2575"/>
      <c r="AF2575"/>
      <c r="AG2575"/>
      <c r="AL2575" s="2"/>
      <c r="AN2575"/>
      <c r="AO2575"/>
      <c r="AP2575"/>
      <c r="AU2575" s="2"/>
      <c r="AW2575"/>
      <c r="AX2575"/>
      <c r="AY2575"/>
      <c r="BD2575" s="2"/>
      <c r="BF2575"/>
      <c r="BG2575"/>
      <c r="BH2575"/>
      <c r="BM2575" s="2"/>
      <c r="BO2575"/>
      <c r="BP2575"/>
      <c r="BQ2575"/>
      <c r="BV2575" s="2"/>
      <c r="BX2575"/>
      <c r="BY2575"/>
      <c r="BZ2575"/>
      <c r="CE2575" s="2"/>
      <c r="CG2575"/>
      <c r="CH2575"/>
      <c r="CI2575"/>
      <c r="CN2575" s="2"/>
      <c r="CP2575"/>
      <c r="CQ2575"/>
      <c r="CR2575"/>
      <c r="CW2575" s="2"/>
      <c r="CY2575"/>
      <c r="CZ2575"/>
      <c r="DA2575"/>
      <c r="DF2575" s="2"/>
      <c r="DH2575"/>
      <c r="DI2575"/>
      <c r="DJ2575"/>
      <c r="DO2575" s="2"/>
      <c r="DQ2575"/>
      <c r="DR2575"/>
      <c r="DS2575"/>
      <c r="DX2575" s="2"/>
      <c r="DZ2575"/>
      <c r="EA2575"/>
      <c r="EB2575"/>
      <c r="EG2575" s="2"/>
      <c r="EI2575"/>
      <c r="EJ2575"/>
      <c r="EK2575"/>
      <c r="EP2575" s="2"/>
      <c r="ER2575"/>
      <c r="ES2575"/>
      <c r="ET2575"/>
      <c r="EY2575" s="2"/>
      <c r="FA2575"/>
      <c r="FB2575"/>
      <c r="FC2575"/>
      <c r="FH2575" s="2"/>
      <c r="FJ2575"/>
      <c r="FK2575"/>
      <c r="FL2575"/>
      <c r="FQ2575" s="2"/>
      <c r="FS2575"/>
      <c r="FT2575"/>
      <c r="FU2575"/>
      <c r="FZ2575" s="2"/>
      <c r="GB2575"/>
      <c r="GC2575"/>
      <c r="GD2575"/>
      <c r="GI2575" s="2"/>
      <c r="GK2575"/>
      <c r="GL2575"/>
      <c r="GM2575"/>
      <c r="GR2575" s="2"/>
      <c r="GT2575"/>
      <c r="GU2575"/>
      <c r="GV2575"/>
      <c r="HA2575" s="2"/>
      <c r="HC2575"/>
      <c r="HD2575"/>
      <c r="HE2575"/>
      <c r="HJ2575"/>
      <c r="HK2575"/>
      <c r="HL2575"/>
      <c r="HM2575"/>
      <c r="HN2575"/>
      <c r="HO2575"/>
      <c r="HP2575"/>
      <c r="HQ2575"/>
      <c r="HR2575"/>
      <c r="HS2575"/>
      <c r="HT2575"/>
      <c r="HU2575"/>
      <c r="HV2575"/>
      <c r="HW2575"/>
      <c r="HX2575"/>
      <c r="HY2575"/>
      <c r="HZ2575"/>
      <c r="IA2575"/>
      <c r="IB2575"/>
      <c r="IC2575"/>
      <c r="ID2575"/>
      <c r="IE2575"/>
      <c r="IF2575"/>
      <c r="IG2575"/>
      <c r="IH2575"/>
      <c r="II2575"/>
      <c r="IJ2575"/>
      <c r="IK2575"/>
      <c r="IL2575"/>
      <c r="IM2575"/>
      <c r="IN2575"/>
      <c r="IO2575"/>
    </row>
    <row r="2576" spans="2:249" s="1" customFormat="1">
      <c r="B2576"/>
      <c r="C2576"/>
      <c r="D2576"/>
      <c r="I2576" s="2"/>
      <c r="K2576"/>
      <c r="L2576"/>
      <c r="M2576"/>
      <c r="N2576"/>
      <c r="O2576"/>
      <c r="T2576" s="2"/>
      <c r="V2576"/>
      <c r="W2576"/>
      <c r="X2576"/>
      <c r="AC2576" s="2"/>
      <c r="AE2576"/>
      <c r="AF2576"/>
      <c r="AG2576"/>
      <c r="AL2576" s="2"/>
      <c r="AN2576"/>
      <c r="AO2576"/>
      <c r="AP2576"/>
      <c r="AU2576" s="2"/>
      <c r="AW2576"/>
      <c r="AX2576"/>
      <c r="AY2576"/>
      <c r="BD2576" s="2"/>
      <c r="BF2576"/>
      <c r="BG2576"/>
      <c r="BH2576"/>
      <c r="BM2576" s="2"/>
      <c r="BO2576"/>
      <c r="BP2576"/>
      <c r="BQ2576"/>
      <c r="BV2576" s="2"/>
      <c r="BX2576"/>
      <c r="BY2576"/>
      <c r="BZ2576"/>
      <c r="CE2576" s="2"/>
      <c r="CG2576"/>
      <c r="CH2576"/>
      <c r="CI2576"/>
      <c r="CN2576" s="2"/>
      <c r="CP2576"/>
      <c r="CQ2576"/>
      <c r="CR2576"/>
      <c r="CW2576" s="2"/>
      <c r="CY2576"/>
      <c r="CZ2576"/>
      <c r="DA2576"/>
      <c r="DF2576" s="2"/>
      <c r="DH2576"/>
      <c r="DI2576"/>
      <c r="DJ2576"/>
      <c r="DO2576" s="2"/>
      <c r="DQ2576"/>
      <c r="DR2576"/>
      <c r="DS2576"/>
      <c r="DX2576" s="2"/>
      <c r="DZ2576"/>
      <c r="EA2576"/>
      <c r="EB2576"/>
      <c r="EG2576" s="2"/>
      <c r="EI2576"/>
      <c r="EJ2576"/>
      <c r="EK2576"/>
      <c r="EP2576" s="2"/>
      <c r="ER2576"/>
      <c r="ES2576"/>
      <c r="ET2576"/>
      <c r="EY2576" s="2"/>
      <c r="FA2576"/>
      <c r="FB2576"/>
      <c r="FC2576"/>
      <c r="FH2576" s="2"/>
      <c r="FJ2576"/>
      <c r="FK2576"/>
      <c r="FL2576"/>
      <c r="FQ2576" s="2"/>
      <c r="FS2576"/>
      <c r="FT2576"/>
      <c r="FU2576"/>
      <c r="FZ2576" s="2"/>
      <c r="GB2576"/>
      <c r="GC2576"/>
      <c r="GD2576"/>
      <c r="GI2576" s="2"/>
      <c r="GK2576"/>
      <c r="GL2576"/>
      <c r="GM2576"/>
      <c r="GR2576" s="2"/>
      <c r="GT2576"/>
      <c r="GU2576"/>
      <c r="GV2576"/>
      <c r="HA2576" s="2"/>
      <c r="HC2576"/>
      <c r="HD2576"/>
      <c r="HE2576"/>
      <c r="HJ2576"/>
      <c r="HK2576"/>
      <c r="HL2576"/>
      <c r="HM2576"/>
      <c r="HN2576"/>
      <c r="HO2576"/>
      <c r="HP2576"/>
      <c r="HQ2576"/>
      <c r="HR2576"/>
      <c r="HS2576"/>
      <c r="HT2576"/>
      <c r="HU2576"/>
      <c r="HV2576"/>
      <c r="HW2576"/>
      <c r="HX2576"/>
      <c r="HY2576"/>
      <c r="HZ2576"/>
      <c r="IA2576"/>
      <c r="IB2576"/>
      <c r="IC2576"/>
      <c r="ID2576"/>
      <c r="IE2576"/>
      <c r="IF2576"/>
      <c r="IG2576"/>
      <c r="IH2576"/>
      <c r="II2576"/>
      <c r="IJ2576"/>
      <c r="IK2576"/>
      <c r="IL2576"/>
      <c r="IM2576"/>
      <c r="IN2576"/>
      <c r="IO2576"/>
    </row>
    <row r="2577" spans="2:249" s="1" customFormat="1">
      <c r="B2577"/>
      <c r="C2577"/>
      <c r="D2577"/>
      <c r="I2577" s="2"/>
      <c r="K2577"/>
      <c r="L2577"/>
      <c r="M2577"/>
      <c r="N2577"/>
      <c r="O2577"/>
      <c r="T2577" s="2"/>
      <c r="V2577"/>
      <c r="W2577"/>
      <c r="X2577"/>
      <c r="AC2577" s="2"/>
      <c r="AE2577"/>
      <c r="AF2577"/>
      <c r="AG2577"/>
      <c r="AL2577" s="2"/>
      <c r="AN2577"/>
      <c r="AO2577"/>
      <c r="AP2577"/>
      <c r="AU2577" s="2"/>
      <c r="AW2577"/>
      <c r="AX2577"/>
      <c r="AY2577"/>
      <c r="BD2577" s="2"/>
      <c r="BF2577"/>
      <c r="BG2577"/>
      <c r="BH2577"/>
      <c r="BM2577" s="2"/>
      <c r="BO2577"/>
      <c r="BP2577"/>
      <c r="BQ2577"/>
      <c r="BV2577" s="2"/>
      <c r="BX2577"/>
      <c r="BY2577"/>
      <c r="BZ2577"/>
      <c r="CE2577" s="2"/>
      <c r="CG2577"/>
      <c r="CH2577"/>
      <c r="CI2577"/>
      <c r="CN2577" s="2"/>
      <c r="CP2577"/>
      <c r="CQ2577"/>
      <c r="CR2577"/>
      <c r="CW2577" s="2"/>
      <c r="CY2577"/>
      <c r="CZ2577"/>
      <c r="DA2577"/>
      <c r="DF2577" s="2"/>
      <c r="DH2577"/>
      <c r="DI2577"/>
      <c r="DJ2577"/>
      <c r="DO2577" s="2"/>
      <c r="DQ2577"/>
      <c r="DR2577"/>
      <c r="DS2577"/>
      <c r="DX2577" s="2"/>
      <c r="DZ2577"/>
      <c r="EA2577"/>
      <c r="EB2577"/>
      <c r="EG2577" s="2"/>
      <c r="EI2577"/>
      <c r="EJ2577"/>
      <c r="EK2577"/>
      <c r="EP2577" s="2"/>
      <c r="ER2577"/>
      <c r="ES2577"/>
      <c r="ET2577"/>
      <c r="EY2577" s="2"/>
      <c r="FA2577"/>
      <c r="FB2577"/>
      <c r="FC2577"/>
      <c r="FH2577" s="2"/>
      <c r="FJ2577"/>
      <c r="FK2577"/>
      <c r="FL2577"/>
      <c r="FQ2577" s="2"/>
      <c r="FS2577"/>
      <c r="FT2577"/>
      <c r="FU2577"/>
      <c r="FZ2577" s="2"/>
      <c r="GB2577"/>
      <c r="GC2577"/>
      <c r="GD2577"/>
      <c r="GI2577" s="2"/>
      <c r="GK2577"/>
      <c r="GL2577"/>
      <c r="GM2577"/>
      <c r="GR2577" s="2"/>
      <c r="GT2577"/>
      <c r="GU2577"/>
      <c r="GV2577"/>
      <c r="HA2577" s="2"/>
      <c r="HC2577"/>
      <c r="HD2577"/>
      <c r="HE2577"/>
      <c r="HJ2577"/>
      <c r="HK2577"/>
      <c r="HL2577"/>
      <c r="HM2577"/>
      <c r="HN2577"/>
      <c r="HO2577"/>
      <c r="HP2577"/>
      <c r="HQ2577"/>
      <c r="HR2577"/>
      <c r="HS2577"/>
      <c r="HT2577"/>
      <c r="HU2577"/>
      <c r="HV2577"/>
      <c r="HW2577"/>
      <c r="HX2577"/>
      <c r="HY2577"/>
      <c r="HZ2577"/>
      <c r="IA2577"/>
      <c r="IB2577"/>
      <c r="IC2577"/>
      <c r="ID2577"/>
      <c r="IE2577"/>
      <c r="IF2577"/>
      <c r="IG2577"/>
      <c r="IH2577"/>
      <c r="II2577"/>
      <c r="IJ2577"/>
      <c r="IK2577"/>
      <c r="IL2577"/>
      <c r="IM2577"/>
      <c r="IN2577"/>
      <c r="IO2577"/>
    </row>
    <row r="2578" spans="2:249" s="1" customFormat="1">
      <c r="B2578"/>
      <c r="C2578"/>
      <c r="D2578"/>
      <c r="I2578" s="2"/>
      <c r="K2578"/>
      <c r="L2578"/>
      <c r="M2578"/>
      <c r="N2578"/>
      <c r="O2578"/>
      <c r="T2578" s="2"/>
      <c r="V2578"/>
      <c r="W2578"/>
      <c r="X2578"/>
      <c r="AC2578" s="2"/>
      <c r="AE2578"/>
      <c r="AF2578"/>
      <c r="AG2578"/>
      <c r="AL2578" s="2"/>
      <c r="AN2578"/>
      <c r="AO2578"/>
      <c r="AP2578"/>
      <c r="AU2578" s="2"/>
      <c r="AW2578"/>
      <c r="AX2578"/>
      <c r="AY2578"/>
      <c r="BD2578" s="2"/>
      <c r="BF2578"/>
      <c r="BG2578"/>
      <c r="BH2578"/>
      <c r="BM2578" s="2"/>
      <c r="BO2578"/>
      <c r="BP2578"/>
      <c r="BQ2578"/>
      <c r="BV2578" s="2"/>
      <c r="BX2578"/>
      <c r="BY2578"/>
      <c r="BZ2578"/>
      <c r="CE2578" s="2"/>
      <c r="CG2578"/>
      <c r="CH2578"/>
      <c r="CI2578"/>
      <c r="CN2578" s="2"/>
      <c r="CP2578"/>
      <c r="CQ2578"/>
      <c r="CR2578"/>
      <c r="CW2578" s="2"/>
      <c r="CY2578"/>
      <c r="CZ2578"/>
      <c r="DA2578"/>
      <c r="DF2578" s="2"/>
      <c r="DH2578"/>
      <c r="DI2578"/>
      <c r="DJ2578"/>
      <c r="DO2578" s="2"/>
      <c r="DQ2578"/>
      <c r="DR2578"/>
      <c r="DS2578"/>
      <c r="DX2578" s="2"/>
      <c r="DZ2578"/>
      <c r="EA2578"/>
      <c r="EB2578"/>
      <c r="EG2578" s="2"/>
      <c r="EI2578"/>
      <c r="EJ2578"/>
      <c r="EK2578"/>
      <c r="EP2578" s="2"/>
      <c r="ER2578"/>
      <c r="ES2578"/>
      <c r="ET2578"/>
      <c r="EY2578" s="2"/>
      <c r="FA2578"/>
      <c r="FB2578"/>
      <c r="FC2578"/>
      <c r="FH2578" s="2"/>
      <c r="FJ2578"/>
      <c r="FK2578"/>
      <c r="FL2578"/>
      <c r="FQ2578" s="2"/>
      <c r="FS2578"/>
      <c r="FT2578"/>
      <c r="FU2578"/>
      <c r="FZ2578" s="2"/>
      <c r="GB2578"/>
      <c r="GC2578"/>
      <c r="GD2578"/>
      <c r="GI2578" s="2"/>
      <c r="GK2578"/>
      <c r="GL2578"/>
      <c r="GM2578"/>
      <c r="GR2578" s="2"/>
      <c r="GT2578"/>
      <c r="GU2578"/>
      <c r="GV2578"/>
      <c r="HA2578" s="2"/>
      <c r="HC2578"/>
      <c r="HD2578"/>
      <c r="HE2578"/>
      <c r="HJ2578"/>
      <c r="HK2578"/>
      <c r="HL2578"/>
      <c r="HM2578"/>
      <c r="HN2578"/>
      <c r="HO2578"/>
      <c r="HP2578"/>
      <c r="HQ2578"/>
      <c r="HR2578"/>
      <c r="HS2578"/>
      <c r="HT2578"/>
      <c r="HU2578"/>
      <c r="HV2578"/>
      <c r="HW2578"/>
      <c r="HX2578"/>
      <c r="HY2578"/>
      <c r="HZ2578"/>
      <c r="IA2578"/>
      <c r="IB2578"/>
      <c r="IC2578"/>
      <c r="ID2578"/>
      <c r="IE2578"/>
      <c r="IF2578"/>
      <c r="IG2578"/>
      <c r="IH2578"/>
      <c r="II2578"/>
      <c r="IJ2578"/>
      <c r="IK2578"/>
      <c r="IL2578"/>
      <c r="IM2578"/>
      <c r="IN2578"/>
      <c r="IO2578"/>
    </row>
    <row r="2579" spans="2:249" s="1" customFormat="1">
      <c r="B2579"/>
      <c r="C2579"/>
      <c r="D2579"/>
      <c r="I2579" s="2"/>
      <c r="K2579"/>
      <c r="L2579"/>
      <c r="M2579"/>
      <c r="N2579"/>
      <c r="O2579"/>
      <c r="T2579" s="2"/>
      <c r="V2579"/>
      <c r="W2579"/>
      <c r="X2579"/>
      <c r="AC2579" s="2"/>
      <c r="AE2579"/>
      <c r="AF2579"/>
      <c r="AG2579"/>
      <c r="AL2579" s="2"/>
      <c r="AN2579"/>
      <c r="AO2579"/>
      <c r="AP2579"/>
      <c r="AU2579" s="2"/>
      <c r="AW2579"/>
      <c r="AX2579"/>
      <c r="AY2579"/>
      <c r="BD2579" s="2"/>
      <c r="BF2579"/>
      <c r="BG2579"/>
      <c r="BH2579"/>
      <c r="BM2579" s="2"/>
      <c r="BO2579"/>
      <c r="BP2579"/>
      <c r="BQ2579"/>
      <c r="BV2579" s="2"/>
      <c r="BX2579"/>
      <c r="BY2579"/>
      <c r="BZ2579"/>
      <c r="CE2579" s="2"/>
      <c r="CG2579"/>
      <c r="CH2579"/>
      <c r="CI2579"/>
      <c r="CN2579" s="2"/>
      <c r="CP2579"/>
      <c r="CQ2579"/>
      <c r="CR2579"/>
      <c r="CW2579" s="2"/>
      <c r="CY2579"/>
      <c r="CZ2579"/>
      <c r="DA2579"/>
      <c r="DF2579" s="2"/>
      <c r="DH2579"/>
      <c r="DI2579"/>
      <c r="DJ2579"/>
      <c r="DO2579" s="2"/>
      <c r="DQ2579"/>
      <c r="DR2579"/>
      <c r="DS2579"/>
      <c r="DX2579" s="2"/>
      <c r="DZ2579"/>
      <c r="EA2579"/>
      <c r="EB2579"/>
      <c r="EG2579" s="2"/>
      <c r="EI2579"/>
      <c r="EJ2579"/>
      <c r="EK2579"/>
      <c r="EP2579" s="2"/>
      <c r="ER2579"/>
      <c r="ES2579"/>
      <c r="ET2579"/>
      <c r="EY2579" s="2"/>
      <c r="FA2579"/>
      <c r="FB2579"/>
      <c r="FC2579"/>
      <c r="FH2579" s="2"/>
      <c r="FJ2579"/>
      <c r="FK2579"/>
      <c r="FL2579"/>
      <c r="FQ2579" s="2"/>
      <c r="FS2579"/>
      <c r="FT2579"/>
      <c r="FU2579"/>
      <c r="FZ2579" s="2"/>
      <c r="GB2579"/>
      <c r="GC2579"/>
      <c r="GD2579"/>
      <c r="GI2579" s="2"/>
      <c r="GK2579"/>
      <c r="GL2579"/>
      <c r="GM2579"/>
      <c r="GR2579" s="2"/>
      <c r="GT2579"/>
      <c r="GU2579"/>
      <c r="GV2579"/>
      <c r="HA2579" s="2"/>
      <c r="HC2579"/>
      <c r="HD2579"/>
      <c r="HE2579"/>
      <c r="HJ2579"/>
      <c r="HK2579"/>
      <c r="HL2579"/>
      <c r="HM2579"/>
      <c r="HN2579"/>
      <c r="HO2579"/>
      <c r="HP2579"/>
      <c r="HQ2579"/>
      <c r="HR2579"/>
      <c r="HS2579"/>
      <c r="HT2579"/>
      <c r="HU2579"/>
      <c r="HV2579"/>
      <c r="HW2579"/>
      <c r="HX2579"/>
      <c r="HY2579"/>
      <c r="HZ2579"/>
      <c r="IA2579"/>
      <c r="IB2579"/>
      <c r="IC2579"/>
      <c r="ID2579"/>
      <c r="IE2579"/>
      <c r="IF2579"/>
      <c r="IG2579"/>
      <c r="IH2579"/>
      <c r="II2579"/>
      <c r="IJ2579"/>
      <c r="IK2579"/>
      <c r="IL2579"/>
      <c r="IM2579"/>
      <c r="IN2579"/>
      <c r="IO2579"/>
    </row>
    <row r="2580" spans="2:249" s="1" customFormat="1">
      <c r="B2580"/>
      <c r="C2580"/>
      <c r="D2580"/>
      <c r="I2580" s="2"/>
      <c r="K2580"/>
      <c r="L2580"/>
      <c r="M2580"/>
      <c r="N2580"/>
      <c r="O2580"/>
      <c r="T2580" s="2"/>
      <c r="V2580"/>
      <c r="W2580"/>
      <c r="X2580"/>
      <c r="AC2580" s="2"/>
      <c r="AE2580"/>
      <c r="AF2580"/>
      <c r="AG2580"/>
      <c r="AL2580" s="2"/>
      <c r="AN2580"/>
      <c r="AO2580"/>
      <c r="AP2580"/>
      <c r="AU2580" s="2"/>
      <c r="AW2580"/>
      <c r="AX2580"/>
      <c r="AY2580"/>
      <c r="BD2580" s="2"/>
      <c r="BF2580"/>
      <c r="BG2580"/>
      <c r="BH2580"/>
      <c r="BM2580" s="2"/>
      <c r="BO2580"/>
      <c r="BP2580"/>
      <c r="BQ2580"/>
      <c r="BV2580" s="2"/>
      <c r="BX2580"/>
      <c r="BY2580"/>
      <c r="BZ2580"/>
      <c r="CE2580" s="2"/>
      <c r="CG2580"/>
      <c r="CH2580"/>
      <c r="CI2580"/>
      <c r="CN2580" s="2"/>
      <c r="CP2580"/>
      <c r="CQ2580"/>
      <c r="CR2580"/>
      <c r="CW2580" s="2"/>
      <c r="CY2580"/>
      <c r="CZ2580"/>
      <c r="DA2580"/>
      <c r="DF2580" s="2"/>
      <c r="DH2580"/>
      <c r="DI2580"/>
      <c r="DJ2580"/>
      <c r="DO2580" s="2"/>
      <c r="DQ2580"/>
      <c r="DR2580"/>
      <c r="DS2580"/>
      <c r="DX2580" s="2"/>
      <c r="DZ2580"/>
      <c r="EA2580"/>
      <c r="EB2580"/>
      <c r="EG2580" s="2"/>
      <c r="EI2580"/>
      <c r="EJ2580"/>
      <c r="EK2580"/>
      <c r="EP2580" s="2"/>
      <c r="ER2580"/>
      <c r="ES2580"/>
      <c r="ET2580"/>
      <c r="EY2580" s="2"/>
      <c r="FA2580"/>
      <c r="FB2580"/>
      <c r="FC2580"/>
      <c r="FH2580" s="2"/>
      <c r="FJ2580"/>
      <c r="FK2580"/>
      <c r="FL2580"/>
      <c r="FQ2580" s="2"/>
      <c r="FS2580"/>
      <c r="FT2580"/>
      <c r="FU2580"/>
      <c r="FZ2580" s="2"/>
      <c r="GB2580"/>
      <c r="GC2580"/>
      <c r="GD2580"/>
      <c r="GI2580" s="2"/>
      <c r="GK2580"/>
      <c r="GL2580"/>
      <c r="GM2580"/>
      <c r="GR2580" s="2"/>
      <c r="GT2580"/>
      <c r="GU2580"/>
      <c r="GV2580"/>
      <c r="HA2580" s="2"/>
      <c r="HC2580"/>
      <c r="HD2580"/>
      <c r="HE2580"/>
      <c r="HJ2580"/>
      <c r="HK2580"/>
      <c r="HL2580"/>
      <c r="HM2580"/>
      <c r="HN2580"/>
      <c r="HO2580"/>
      <c r="HP2580"/>
      <c r="HQ2580"/>
      <c r="HR2580"/>
      <c r="HS2580"/>
      <c r="HT2580"/>
      <c r="HU2580"/>
      <c r="HV2580"/>
      <c r="HW2580"/>
      <c r="HX2580"/>
      <c r="HY2580"/>
      <c r="HZ2580"/>
      <c r="IA2580"/>
      <c r="IB2580"/>
      <c r="IC2580"/>
      <c r="ID2580"/>
      <c r="IE2580"/>
      <c r="IF2580"/>
      <c r="IG2580"/>
      <c r="IH2580"/>
      <c r="II2580"/>
      <c r="IJ2580"/>
      <c r="IK2580"/>
      <c r="IL2580"/>
      <c r="IM2580"/>
      <c r="IN2580"/>
      <c r="IO2580"/>
    </row>
    <row r="2581" spans="2:249" s="1" customFormat="1">
      <c r="B2581"/>
      <c r="C2581"/>
      <c r="D2581"/>
      <c r="I2581" s="2"/>
      <c r="K2581"/>
      <c r="L2581"/>
      <c r="M2581"/>
      <c r="N2581"/>
      <c r="O2581"/>
      <c r="T2581" s="2"/>
      <c r="V2581"/>
      <c r="W2581"/>
      <c r="X2581"/>
      <c r="AC2581" s="2"/>
      <c r="AE2581"/>
      <c r="AF2581"/>
      <c r="AG2581"/>
      <c r="AL2581" s="2"/>
      <c r="AN2581"/>
      <c r="AO2581"/>
      <c r="AP2581"/>
      <c r="AU2581" s="2"/>
      <c r="AW2581"/>
      <c r="AX2581"/>
      <c r="AY2581"/>
      <c r="BD2581" s="2"/>
      <c r="BF2581"/>
      <c r="BG2581"/>
      <c r="BH2581"/>
      <c r="BM2581" s="2"/>
      <c r="BO2581"/>
      <c r="BP2581"/>
      <c r="BQ2581"/>
      <c r="BV2581" s="2"/>
      <c r="BX2581"/>
      <c r="BY2581"/>
      <c r="BZ2581"/>
      <c r="CE2581" s="2"/>
      <c r="CG2581"/>
      <c r="CH2581"/>
      <c r="CI2581"/>
      <c r="CN2581" s="2"/>
      <c r="CP2581"/>
      <c r="CQ2581"/>
      <c r="CR2581"/>
      <c r="CW2581" s="2"/>
      <c r="CY2581"/>
      <c r="CZ2581"/>
      <c r="DA2581"/>
      <c r="DF2581" s="2"/>
      <c r="DH2581"/>
      <c r="DI2581"/>
      <c r="DJ2581"/>
      <c r="DO2581" s="2"/>
      <c r="DQ2581"/>
      <c r="DR2581"/>
      <c r="DS2581"/>
      <c r="DX2581" s="2"/>
      <c r="DZ2581"/>
      <c r="EA2581"/>
      <c r="EB2581"/>
      <c r="EG2581" s="2"/>
      <c r="EI2581"/>
      <c r="EJ2581"/>
      <c r="EK2581"/>
      <c r="EP2581" s="2"/>
      <c r="ER2581"/>
      <c r="ES2581"/>
      <c r="ET2581"/>
      <c r="EY2581" s="2"/>
      <c r="FA2581"/>
      <c r="FB2581"/>
      <c r="FC2581"/>
      <c r="FH2581" s="2"/>
      <c r="FJ2581"/>
      <c r="FK2581"/>
      <c r="FL2581"/>
      <c r="FQ2581" s="2"/>
      <c r="FS2581"/>
      <c r="FT2581"/>
      <c r="FU2581"/>
      <c r="FZ2581" s="2"/>
      <c r="GB2581"/>
      <c r="GC2581"/>
      <c r="GD2581"/>
      <c r="GI2581" s="2"/>
      <c r="GK2581"/>
      <c r="GL2581"/>
      <c r="GM2581"/>
      <c r="GR2581" s="2"/>
      <c r="GT2581"/>
      <c r="GU2581"/>
      <c r="GV2581"/>
      <c r="HA2581" s="2"/>
      <c r="HC2581"/>
      <c r="HD2581"/>
      <c r="HE2581"/>
      <c r="HJ2581"/>
      <c r="HK2581"/>
      <c r="HL2581"/>
      <c r="HM2581"/>
      <c r="HN2581"/>
      <c r="HO2581"/>
      <c r="HP2581"/>
      <c r="HQ2581"/>
      <c r="HR2581"/>
      <c r="HS2581"/>
      <c r="HT2581"/>
      <c r="HU2581"/>
      <c r="HV2581"/>
      <c r="HW2581"/>
      <c r="HX2581"/>
      <c r="HY2581"/>
      <c r="HZ2581"/>
      <c r="IA2581"/>
      <c r="IB2581"/>
      <c r="IC2581"/>
      <c r="ID2581"/>
      <c r="IE2581"/>
      <c r="IF2581"/>
      <c r="IG2581"/>
      <c r="IH2581"/>
      <c r="II2581"/>
      <c r="IJ2581"/>
      <c r="IK2581"/>
      <c r="IL2581"/>
      <c r="IM2581"/>
      <c r="IN2581"/>
      <c r="IO2581"/>
    </row>
    <row r="2582" spans="2:249" s="1" customFormat="1">
      <c r="B2582"/>
      <c r="C2582"/>
      <c r="D2582"/>
      <c r="I2582" s="2"/>
      <c r="K2582"/>
      <c r="L2582"/>
      <c r="M2582"/>
      <c r="N2582"/>
      <c r="O2582"/>
      <c r="T2582" s="2"/>
      <c r="V2582"/>
      <c r="W2582"/>
      <c r="X2582"/>
      <c r="AC2582" s="2"/>
      <c r="AE2582"/>
      <c r="AF2582"/>
      <c r="AG2582"/>
      <c r="AL2582" s="2"/>
      <c r="AN2582"/>
      <c r="AO2582"/>
      <c r="AP2582"/>
      <c r="AU2582" s="2"/>
      <c r="AW2582"/>
      <c r="AX2582"/>
      <c r="AY2582"/>
      <c r="BD2582" s="2"/>
      <c r="BF2582"/>
      <c r="BG2582"/>
      <c r="BH2582"/>
      <c r="BM2582" s="2"/>
      <c r="BO2582"/>
      <c r="BP2582"/>
      <c r="BQ2582"/>
      <c r="BV2582" s="2"/>
      <c r="BX2582"/>
      <c r="BY2582"/>
      <c r="BZ2582"/>
      <c r="CE2582" s="2"/>
      <c r="CG2582"/>
      <c r="CH2582"/>
      <c r="CI2582"/>
      <c r="CN2582" s="2"/>
      <c r="CP2582"/>
      <c r="CQ2582"/>
      <c r="CR2582"/>
      <c r="CW2582" s="2"/>
      <c r="CY2582"/>
      <c r="CZ2582"/>
      <c r="DA2582"/>
      <c r="DF2582" s="2"/>
      <c r="DH2582"/>
      <c r="DI2582"/>
      <c r="DJ2582"/>
      <c r="DO2582" s="2"/>
      <c r="DQ2582"/>
      <c r="DR2582"/>
      <c r="DS2582"/>
      <c r="DX2582" s="2"/>
      <c r="DZ2582"/>
      <c r="EA2582"/>
      <c r="EB2582"/>
      <c r="EG2582" s="2"/>
      <c r="EI2582"/>
      <c r="EJ2582"/>
      <c r="EK2582"/>
      <c r="EP2582" s="2"/>
      <c r="ER2582"/>
      <c r="ES2582"/>
      <c r="ET2582"/>
      <c r="EY2582" s="2"/>
      <c r="FA2582"/>
      <c r="FB2582"/>
      <c r="FC2582"/>
      <c r="FH2582" s="2"/>
      <c r="FJ2582"/>
      <c r="FK2582"/>
      <c r="FL2582"/>
      <c r="FQ2582" s="2"/>
      <c r="FS2582"/>
      <c r="FT2582"/>
      <c r="FU2582"/>
      <c r="FZ2582" s="2"/>
      <c r="GB2582"/>
      <c r="GC2582"/>
      <c r="GD2582"/>
      <c r="GI2582" s="2"/>
      <c r="GK2582"/>
      <c r="GL2582"/>
      <c r="GM2582"/>
      <c r="GR2582" s="2"/>
      <c r="GT2582"/>
      <c r="GU2582"/>
      <c r="GV2582"/>
      <c r="HA2582" s="2"/>
      <c r="HC2582"/>
      <c r="HD2582"/>
      <c r="HE2582"/>
      <c r="HJ2582"/>
      <c r="HK2582"/>
      <c r="HL2582"/>
      <c r="HM2582"/>
      <c r="HN2582"/>
      <c r="HO2582"/>
      <c r="HP2582"/>
      <c r="HQ2582"/>
      <c r="HR2582"/>
      <c r="HS2582"/>
      <c r="HT2582"/>
      <c r="HU2582"/>
      <c r="HV2582"/>
      <c r="HW2582"/>
      <c r="HX2582"/>
      <c r="HY2582"/>
      <c r="HZ2582"/>
      <c r="IA2582"/>
      <c r="IB2582"/>
      <c r="IC2582"/>
      <c r="ID2582"/>
      <c r="IE2582"/>
      <c r="IF2582"/>
      <c r="IG2582"/>
      <c r="IH2582"/>
      <c r="II2582"/>
      <c r="IJ2582"/>
      <c r="IK2582"/>
      <c r="IL2582"/>
      <c r="IM2582"/>
      <c r="IN2582"/>
      <c r="IO2582"/>
    </row>
    <row r="2583" spans="2:249" s="1" customFormat="1">
      <c r="B2583"/>
      <c r="C2583"/>
      <c r="D2583"/>
      <c r="I2583" s="2"/>
      <c r="K2583"/>
      <c r="L2583"/>
      <c r="M2583"/>
      <c r="N2583"/>
      <c r="O2583"/>
      <c r="T2583" s="2"/>
      <c r="V2583"/>
      <c r="W2583"/>
      <c r="X2583"/>
      <c r="AC2583" s="2"/>
      <c r="AE2583"/>
      <c r="AF2583"/>
      <c r="AG2583"/>
      <c r="AL2583" s="2"/>
      <c r="AN2583"/>
      <c r="AO2583"/>
      <c r="AP2583"/>
      <c r="AU2583" s="2"/>
      <c r="AW2583"/>
      <c r="AX2583"/>
      <c r="AY2583"/>
      <c r="BD2583" s="2"/>
      <c r="BF2583"/>
      <c r="BG2583"/>
      <c r="BH2583"/>
      <c r="BM2583" s="2"/>
      <c r="BO2583"/>
      <c r="BP2583"/>
      <c r="BQ2583"/>
      <c r="BV2583" s="2"/>
      <c r="BX2583"/>
      <c r="BY2583"/>
      <c r="BZ2583"/>
      <c r="CE2583" s="2"/>
      <c r="CG2583"/>
      <c r="CH2583"/>
      <c r="CI2583"/>
      <c r="CN2583" s="2"/>
      <c r="CP2583"/>
      <c r="CQ2583"/>
      <c r="CR2583"/>
      <c r="CW2583" s="2"/>
      <c r="CY2583"/>
      <c r="CZ2583"/>
      <c r="DA2583"/>
      <c r="DF2583" s="2"/>
      <c r="DH2583"/>
      <c r="DI2583"/>
      <c r="DJ2583"/>
      <c r="DO2583" s="2"/>
      <c r="DQ2583"/>
      <c r="DR2583"/>
      <c r="DS2583"/>
      <c r="DX2583" s="2"/>
      <c r="DZ2583"/>
      <c r="EA2583"/>
      <c r="EB2583"/>
      <c r="EG2583" s="2"/>
      <c r="EI2583"/>
      <c r="EJ2583"/>
      <c r="EK2583"/>
      <c r="EP2583" s="2"/>
      <c r="ER2583"/>
      <c r="ES2583"/>
      <c r="ET2583"/>
      <c r="EY2583" s="2"/>
      <c r="FA2583"/>
      <c r="FB2583"/>
      <c r="FC2583"/>
      <c r="FH2583" s="2"/>
      <c r="FJ2583"/>
      <c r="FK2583"/>
      <c r="FL2583"/>
      <c r="FQ2583" s="2"/>
      <c r="FS2583"/>
      <c r="FT2583"/>
      <c r="FU2583"/>
      <c r="FZ2583" s="2"/>
      <c r="GB2583"/>
      <c r="GC2583"/>
      <c r="GD2583"/>
      <c r="GI2583" s="2"/>
      <c r="GK2583"/>
      <c r="GL2583"/>
      <c r="GM2583"/>
      <c r="GR2583" s="2"/>
      <c r="GT2583"/>
      <c r="GU2583"/>
      <c r="GV2583"/>
      <c r="HA2583" s="2"/>
      <c r="HC2583"/>
      <c r="HD2583"/>
      <c r="HE2583"/>
      <c r="HJ2583"/>
      <c r="HK2583"/>
      <c r="HL2583"/>
      <c r="HM2583"/>
      <c r="HN2583"/>
      <c r="HO2583"/>
      <c r="HP2583"/>
      <c r="HQ2583"/>
      <c r="HR2583"/>
      <c r="HS2583"/>
      <c r="HT2583"/>
      <c r="HU2583"/>
      <c r="HV2583"/>
      <c r="HW2583"/>
      <c r="HX2583"/>
      <c r="HY2583"/>
      <c r="HZ2583"/>
      <c r="IA2583"/>
      <c r="IB2583"/>
      <c r="IC2583"/>
      <c r="ID2583"/>
      <c r="IE2583"/>
      <c r="IF2583"/>
      <c r="IG2583"/>
      <c r="IH2583"/>
      <c r="II2583"/>
      <c r="IJ2583"/>
      <c r="IK2583"/>
      <c r="IL2583"/>
      <c r="IM2583"/>
      <c r="IN2583"/>
      <c r="IO2583"/>
    </row>
    <row r="2584" spans="2:249" s="1" customFormat="1">
      <c r="B2584"/>
      <c r="C2584"/>
      <c r="D2584"/>
      <c r="I2584" s="2"/>
      <c r="K2584"/>
      <c r="L2584"/>
      <c r="M2584"/>
      <c r="N2584"/>
      <c r="O2584"/>
      <c r="T2584" s="2"/>
      <c r="V2584"/>
      <c r="W2584"/>
      <c r="X2584"/>
      <c r="AC2584" s="2"/>
      <c r="AE2584"/>
      <c r="AF2584"/>
      <c r="AG2584"/>
      <c r="AL2584" s="2"/>
      <c r="AN2584"/>
      <c r="AO2584"/>
      <c r="AP2584"/>
      <c r="AU2584" s="2"/>
      <c r="AW2584"/>
      <c r="AX2584"/>
      <c r="AY2584"/>
      <c r="BD2584" s="2"/>
      <c r="BF2584"/>
      <c r="BG2584"/>
      <c r="BH2584"/>
      <c r="BM2584" s="2"/>
      <c r="BO2584"/>
      <c r="BP2584"/>
      <c r="BQ2584"/>
      <c r="BV2584" s="2"/>
      <c r="BX2584"/>
      <c r="BY2584"/>
      <c r="BZ2584"/>
      <c r="CE2584" s="2"/>
      <c r="CG2584"/>
      <c r="CH2584"/>
      <c r="CI2584"/>
      <c r="CN2584" s="2"/>
      <c r="CP2584"/>
      <c r="CQ2584"/>
      <c r="CR2584"/>
      <c r="CW2584" s="2"/>
      <c r="CY2584"/>
      <c r="CZ2584"/>
      <c r="DA2584"/>
      <c r="DF2584" s="2"/>
      <c r="DH2584"/>
      <c r="DI2584"/>
      <c r="DJ2584"/>
      <c r="DO2584" s="2"/>
      <c r="DQ2584"/>
      <c r="DR2584"/>
      <c r="DS2584"/>
      <c r="DX2584" s="2"/>
      <c r="DZ2584"/>
      <c r="EA2584"/>
      <c r="EB2584"/>
      <c r="EG2584" s="2"/>
      <c r="EI2584"/>
      <c r="EJ2584"/>
      <c r="EK2584"/>
      <c r="EP2584" s="2"/>
      <c r="ER2584"/>
      <c r="ES2584"/>
      <c r="ET2584"/>
      <c r="EY2584" s="2"/>
      <c r="FA2584"/>
      <c r="FB2584"/>
      <c r="FC2584"/>
      <c r="FH2584" s="2"/>
      <c r="FJ2584"/>
      <c r="FK2584"/>
      <c r="FL2584"/>
      <c r="FQ2584" s="2"/>
      <c r="FS2584"/>
      <c r="FT2584"/>
      <c r="FU2584"/>
      <c r="FZ2584" s="2"/>
      <c r="GB2584"/>
      <c r="GC2584"/>
      <c r="GD2584"/>
      <c r="GI2584" s="2"/>
      <c r="GK2584"/>
      <c r="GL2584"/>
      <c r="GM2584"/>
      <c r="GR2584" s="2"/>
      <c r="GT2584"/>
      <c r="GU2584"/>
      <c r="GV2584"/>
      <c r="HA2584" s="2"/>
      <c r="HC2584"/>
      <c r="HD2584"/>
      <c r="HE2584"/>
      <c r="HJ2584"/>
      <c r="HK2584"/>
      <c r="HL2584"/>
      <c r="HM2584"/>
      <c r="HN2584"/>
      <c r="HO2584"/>
      <c r="HP2584"/>
      <c r="HQ2584"/>
      <c r="HR2584"/>
      <c r="HS2584"/>
      <c r="HT2584"/>
      <c r="HU2584"/>
      <c r="HV2584"/>
      <c r="HW2584"/>
      <c r="HX2584"/>
      <c r="HY2584"/>
      <c r="HZ2584"/>
      <c r="IA2584"/>
      <c r="IB2584"/>
      <c r="IC2584"/>
      <c r="ID2584"/>
      <c r="IE2584"/>
      <c r="IF2584"/>
      <c r="IG2584"/>
      <c r="IH2584"/>
      <c r="II2584"/>
      <c r="IJ2584"/>
      <c r="IK2584"/>
      <c r="IL2584"/>
      <c r="IM2584"/>
      <c r="IN2584"/>
      <c r="IO2584"/>
    </row>
    <row r="2585" spans="2:249" s="1" customFormat="1">
      <c r="B2585"/>
      <c r="C2585"/>
      <c r="D2585"/>
      <c r="I2585" s="2"/>
      <c r="K2585"/>
      <c r="L2585"/>
      <c r="M2585"/>
      <c r="N2585"/>
      <c r="O2585"/>
      <c r="T2585" s="2"/>
      <c r="V2585"/>
      <c r="W2585"/>
      <c r="X2585"/>
      <c r="AC2585" s="2"/>
      <c r="AE2585"/>
      <c r="AF2585"/>
      <c r="AG2585"/>
      <c r="AL2585" s="2"/>
      <c r="AN2585"/>
      <c r="AO2585"/>
      <c r="AP2585"/>
      <c r="AU2585" s="2"/>
      <c r="AW2585"/>
      <c r="AX2585"/>
      <c r="AY2585"/>
      <c r="BD2585" s="2"/>
      <c r="BF2585"/>
      <c r="BG2585"/>
      <c r="BH2585"/>
      <c r="BM2585" s="2"/>
      <c r="BO2585"/>
      <c r="BP2585"/>
      <c r="BQ2585"/>
      <c r="BV2585" s="2"/>
      <c r="BX2585"/>
      <c r="BY2585"/>
      <c r="BZ2585"/>
      <c r="CE2585" s="2"/>
      <c r="CG2585"/>
      <c r="CH2585"/>
      <c r="CI2585"/>
      <c r="CN2585" s="2"/>
      <c r="CP2585"/>
      <c r="CQ2585"/>
      <c r="CR2585"/>
      <c r="CW2585" s="2"/>
      <c r="CY2585"/>
      <c r="CZ2585"/>
      <c r="DA2585"/>
      <c r="DF2585" s="2"/>
      <c r="DH2585"/>
      <c r="DI2585"/>
      <c r="DJ2585"/>
      <c r="DO2585" s="2"/>
      <c r="DQ2585"/>
      <c r="DR2585"/>
      <c r="DS2585"/>
      <c r="DX2585" s="2"/>
      <c r="DZ2585"/>
      <c r="EA2585"/>
      <c r="EB2585"/>
      <c r="EG2585" s="2"/>
      <c r="EI2585"/>
      <c r="EJ2585"/>
      <c r="EK2585"/>
      <c r="EP2585" s="2"/>
      <c r="ER2585"/>
      <c r="ES2585"/>
      <c r="ET2585"/>
      <c r="EY2585" s="2"/>
      <c r="FA2585"/>
      <c r="FB2585"/>
      <c r="FC2585"/>
      <c r="FH2585" s="2"/>
      <c r="FJ2585"/>
      <c r="FK2585"/>
      <c r="FL2585"/>
      <c r="FQ2585" s="2"/>
      <c r="FS2585"/>
      <c r="FT2585"/>
      <c r="FU2585"/>
      <c r="FZ2585" s="2"/>
      <c r="GB2585"/>
      <c r="GC2585"/>
      <c r="GD2585"/>
      <c r="GI2585" s="2"/>
      <c r="GK2585"/>
      <c r="GL2585"/>
      <c r="GM2585"/>
      <c r="GR2585" s="2"/>
      <c r="GT2585"/>
      <c r="GU2585"/>
      <c r="GV2585"/>
      <c r="HA2585" s="2"/>
      <c r="HC2585"/>
      <c r="HD2585"/>
      <c r="HE2585"/>
      <c r="HJ2585"/>
      <c r="HK2585"/>
      <c r="HL2585"/>
      <c r="HM2585"/>
      <c r="HN2585"/>
      <c r="HO2585"/>
      <c r="HP2585"/>
      <c r="HQ2585"/>
      <c r="HR2585"/>
      <c r="HS2585"/>
      <c r="HT2585"/>
      <c r="HU2585"/>
      <c r="HV2585"/>
      <c r="HW2585"/>
      <c r="HX2585"/>
      <c r="HY2585"/>
      <c r="HZ2585"/>
      <c r="IA2585"/>
      <c r="IB2585"/>
      <c r="IC2585"/>
      <c r="ID2585"/>
      <c r="IE2585"/>
      <c r="IF2585"/>
      <c r="IG2585"/>
      <c r="IH2585"/>
      <c r="II2585"/>
      <c r="IJ2585"/>
      <c r="IK2585"/>
      <c r="IL2585"/>
      <c r="IM2585"/>
      <c r="IN2585"/>
      <c r="IO2585"/>
    </row>
    <row r="2586" spans="2:249" s="1" customFormat="1">
      <c r="B2586"/>
      <c r="C2586"/>
      <c r="D2586"/>
      <c r="I2586" s="2"/>
      <c r="K2586"/>
      <c r="L2586"/>
      <c r="M2586"/>
      <c r="N2586"/>
      <c r="O2586"/>
      <c r="T2586" s="2"/>
      <c r="V2586"/>
      <c r="W2586"/>
      <c r="X2586"/>
      <c r="AC2586" s="2"/>
      <c r="AE2586"/>
      <c r="AF2586"/>
      <c r="AG2586"/>
      <c r="AL2586" s="2"/>
      <c r="AN2586"/>
      <c r="AO2586"/>
      <c r="AP2586"/>
      <c r="AU2586" s="2"/>
      <c r="AW2586"/>
      <c r="AX2586"/>
      <c r="AY2586"/>
      <c r="BD2586" s="2"/>
      <c r="BF2586"/>
      <c r="BG2586"/>
      <c r="BH2586"/>
      <c r="BM2586" s="2"/>
      <c r="BO2586"/>
      <c r="BP2586"/>
      <c r="BQ2586"/>
      <c r="BV2586" s="2"/>
      <c r="BX2586"/>
      <c r="BY2586"/>
      <c r="BZ2586"/>
      <c r="CE2586" s="2"/>
      <c r="CG2586"/>
      <c r="CH2586"/>
      <c r="CI2586"/>
      <c r="CN2586" s="2"/>
      <c r="CP2586"/>
      <c r="CQ2586"/>
      <c r="CR2586"/>
      <c r="CW2586" s="2"/>
      <c r="CY2586"/>
      <c r="CZ2586"/>
      <c r="DA2586"/>
      <c r="DF2586" s="2"/>
      <c r="DH2586"/>
      <c r="DI2586"/>
      <c r="DJ2586"/>
      <c r="DO2586" s="2"/>
      <c r="DQ2586"/>
      <c r="DR2586"/>
      <c r="DS2586"/>
      <c r="DX2586" s="2"/>
      <c r="DZ2586"/>
      <c r="EA2586"/>
      <c r="EB2586"/>
      <c r="EG2586" s="2"/>
      <c r="EI2586"/>
      <c r="EJ2586"/>
      <c r="EK2586"/>
      <c r="EP2586" s="2"/>
      <c r="ER2586"/>
      <c r="ES2586"/>
      <c r="ET2586"/>
      <c r="EY2586" s="2"/>
      <c r="FA2586"/>
      <c r="FB2586"/>
      <c r="FC2586"/>
      <c r="FH2586" s="2"/>
      <c r="FJ2586"/>
      <c r="FK2586"/>
      <c r="FL2586"/>
      <c r="FQ2586" s="2"/>
      <c r="FS2586"/>
      <c r="FT2586"/>
      <c r="FU2586"/>
      <c r="FZ2586" s="2"/>
      <c r="GB2586"/>
      <c r="GC2586"/>
      <c r="GD2586"/>
      <c r="GI2586" s="2"/>
      <c r="GK2586"/>
      <c r="GL2586"/>
      <c r="GM2586"/>
      <c r="GR2586" s="2"/>
      <c r="GT2586"/>
      <c r="GU2586"/>
      <c r="GV2586"/>
      <c r="HA2586" s="2"/>
      <c r="HC2586"/>
      <c r="HD2586"/>
      <c r="HE2586"/>
      <c r="HJ2586"/>
      <c r="HK2586"/>
      <c r="HL2586"/>
      <c r="HM2586"/>
      <c r="HN2586"/>
      <c r="HO2586"/>
      <c r="HP2586"/>
      <c r="HQ2586"/>
      <c r="HR2586"/>
      <c r="HS2586"/>
      <c r="HT2586"/>
      <c r="HU2586"/>
      <c r="HV2586"/>
      <c r="HW2586"/>
      <c r="HX2586"/>
      <c r="HY2586"/>
      <c r="HZ2586"/>
      <c r="IA2586"/>
      <c r="IB2586"/>
      <c r="IC2586"/>
      <c r="ID2586"/>
      <c r="IE2586"/>
      <c r="IF2586"/>
      <c r="IG2586"/>
      <c r="IH2586"/>
      <c r="II2586"/>
      <c r="IJ2586"/>
      <c r="IK2586"/>
      <c r="IL2586"/>
      <c r="IM2586"/>
      <c r="IN2586"/>
      <c r="IO2586"/>
    </row>
    <row r="2587" spans="2:249" s="1" customFormat="1">
      <c r="B2587"/>
      <c r="C2587"/>
      <c r="D2587"/>
      <c r="I2587" s="2"/>
      <c r="K2587"/>
      <c r="L2587"/>
      <c r="M2587"/>
      <c r="N2587"/>
      <c r="O2587"/>
      <c r="T2587" s="2"/>
      <c r="V2587"/>
      <c r="W2587"/>
      <c r="X2587"/>
      <c r="AC2587" s="2"/>
      <c r="AE2587"/>
      <c r="AF2587"/>
      <c r="AG2587"/>
      <c r="AL2587" s="2"/>
      <c r="AN2587"/>
      <c r="AO2587"/>
      <c r="AP2587"/>
      <c r="AU2587" s="2"/>
      <c r="AW2587"/>
      <c r="AX2587"/>
      <c r="AY2587"/>
      <c r="BD2587" s="2"/>
      <c r="BF2587"/>
      <c r="BG2587"/>
      <c r="BH2587"/>
      <c r="BM2587" s="2"/>
      <c r="BO2587"/>
      <c r="BP2587"/>
      <c r="BQ2587"/>
      <c r="BV2587" s="2"/>
      <c r="BX2587"/>
      <c r="BY2587"/>
      <c r="BZ2587"/>
      <c r="CE2587" s="2"/>
      <c r="CG2587"/>
      <c r="CH2587"/>
      <c r="CI2587"/>
      <c r="CN2587" s="2"/>
      <c r="CP2587"/>
      <c r="CQ2587"/>
      <c r="CR2587"/>
      <c r="CW2587" s="2"/>
      <c r="CY2587"/>
      <c r="CZ2587"/>
      <c r="DA2587"/>
      <c r="DF2587" s="2"/>
      <c r="DH2587"/>
      <c r="DI2587"/>
      <c r="DJ2587"/>
      <c r="DO2587" s="2"/>
      <c r="DQ2587"/>
      <c r="DR2587"/>
      <c r="DS2587"/>
      <c r="DX2587" s="2"/>
      <c r="DZ2587"/>
      <c r="EA2587"/>
      <c r="EB2587"/>
      <c r="EG2587" s="2"/>
      <c r="EI2587"/>
      <c r="EJ2587"/>
      <c r="EK2587"/>
      <c r="EP2587" s="2"/>
      <c r="ER2587"/>
      <c r="ES2587"/>
      <c r="ET2587"/>
      <c r="EY2587" s="2"/>
      <c r="FA2587"/>
      <c r="FB2587"/>
      <c r="FC2587"/>
      <c r="FH2587" s="2"/>
      <c r="FJ2587"/>
      <c r="FK2587"/>
      <c r="FL2587"/>
      <c r="FQ2587" s="2"/>
      <c r="FS2587"/>
      <c r="FT2587"/>
      <c r="FU2587"/>
      <c r="FZ2587" s="2"/>
      <c r="GB2587"/>
      <c r="GC2587"/>
      <c r="GD2587"/>
      <c r="GI2587" s="2"/>
      <c r="GK2587"/>
      <c r="GL2587"/>
      <c r="GM2587"/>
      <c r="GR2587" s="2"/>
      <c r="GT2587"/>
      <c r="GU2587"/>
      <c r="GV2587"/>
      <c r="HA2587" s="2"/>
      <c r="HC2587"/>
      <c r="HD2587"/>
      <c r="HE2587"/>
      <c r="HJ2587"/>
      <c r="HK2587"/>
      <c r="HL2587"/>
      <c r="HM2587"/>
      <c r="HN2587"/>
      <c r="HO2587"/>
      <c r="HP2587"/>
      <c r="HQ2587"/>
      <c r="HR2587"/>
      <c r="HS2587"/>
      <c r="HT2587"/>
      <c r="HU2587"/>
      <c r="HV2587"/>
      <c r="HW2587"/>
      <c r="HX2587"/>
      <c r="HY2587"/>
      <c r="HZ2587"/>
      <c r="IA2587"/>
      <c r="IB2587"/>
      <c r="IC2587"/>
      <c r="ID2587"/>
      <c r="IE2587"/>
      <c r="IF2587"/>
      <c r="IG2587"/>
      <c r="IH2587"/>
      <c r="II2587"/>
      <c r="IJ2587"/>
      <c r="IK2587"/>
      <c r="IL2587"/>
      <c r="IM2587"/>
      <c r="IN2587"/>
      <c r="IO2587"/>
    </row>
    <row r="2588" spans="2:249" s="1" customFormat="1">
      <c r="B2588"/>
      <c r="C2588"/>
      <c r="D2588"/>
      <c r="I2588" s="2"/>
      <c r="K2588"/>
      <c r="L2588"/>
      <c r="M2588"/>
      <c r="N2588"/>
      <c r="O2588"/>
      <c r="T2588" s="2"/>
      <c r="V2588"/>
      <c r="W2588"/>
      <c r="X2588"/>
      <c r="AC2588" s="2"/>
      <c r="AE2588"/>
      <c r="AF2588"/>
      <c r="AG2588"/>
      <c r="AL2588" s="2"/>
      <c r="AN2588"/>
      <c r="AO2588"/>
      <c r="AP2588"/>
      <c r="AU2588" s="2"/>
      <c r="AW2588"/>
      <c r="AX2588"/>
      <c r="AY2588"/>
      <c r="BD2588" s="2"/>
      <c r="BF2588"/>
      <c r="BG2588"/>
      <c r="BH2588"/>
      <c r="BM2588" s="2"/>
      <c r="BO2588"/>
      <c r="BP2588"/>
      <c r="BQ2588"/>
      <c r="BV2588" s="2"/>
      <c r="BX2588"/>
      <c r="BY2588"/>
      <c r="BZ2588"/>
      <c r="CE2588" s="2"/>
      <c r="CG2588"/>
      <c r="CH2588"/>
      <c r="CI2588"/>
      <c r="CN2588" s="2"/>
      <c r="CP2588"/>
      <c r="CQ2588"/>
      <c r="CR2588"/>
      <c r="CW2588" s="2"/>
      <c r="CY2588"/>
      <c r="CZ2588"/>
      <c r="DA2588"/>
      <c r="DF2588" s="2"/>
      <c r="DH2588"/>
      <c r="DI2588"/>
      <c r="DJ2588"/>
      <c r="DO2588" s="2"/>
      <c r="DQ2588"/>
      <c r="DR2588"/>
      <c r="DS2588"/>
      <c r="DX2588" s="2"/>
      <c r="DZ2588"/>
      <c r="EA2588"/>
      <c r="EB2588"/>
      <c r="EG2588" s="2"/>
      <c r="EI2588"/>
      <c r="EJ2588"/>
      <c r="EK2588"/>
      <c r="EP2588" s="2"/>
      <c r="ER2588"/>
      <c r="ES2588"/>
      <c r="ET2588"/>
      <c r="EY2588" s="2"/>
      <c r="FA2588"/>
      <c r="FB2588"/>
      <c r="FC2588"/>
      <c r="FH2588" s="2"/>
      <c r="FJ2588"/>
      <c r="FK2588"/>
      <c r="FL2588"/>
      <c r="FQ2588" s="2"/>
      <c r="FS2588"/>
      <c r="FT2588"/>
      <c r="FU2588"/>
      <c r="FZ2588" s="2"/>
      <c r="GB2588"/>
      <c r="GC2588"/>
      <c r="GD2588"/>
      <c r="GI2588" s="2"/>
      <c r="GK2588"/>
      <c r="GL2588"/>
      <c r="GM2588"/>
      <c r="GR2588" s="2"/>
      <c r="GT2588"/>
      <c r="GU2588"/>
      <c r="GV2588"/>
      <c r="HA2588" s="2"/>
      <c r="HC2588"/>
      <c r="HD2588"/>
      <c r="HE2588"/>
      <c r="HJ2588"/>
      <c r="HK2588"/>
      <c r="HL2588"/>
      <c r="HM2588"/>
      <c r="HN2588"/>
      <c r="HO2588"/>
      <c r="HP2588"/>
      <c r="HQ2588"/>
      <c r="HR2588"/>
      <c r="HS2588"/>
      <c r="HT2588"/>
      <c r="HU2588"/>
      <c r="HV2588"/>
      <c r="HW2588"/>
      <c r="HX2588"/>
      <c r="HY2588"/>
      <c r="HZ2588"/>
      <c r="IA2588"/>
      <c r="IB2588"/>
      <c r="IC2588"/>
      <c r="ID2588"/>
      <c r="IE2588"/>
      <c r="IF2588"/>
      <c r="IG2588"/>
      <c r="IH2588"/>
      <c r="II2588"/>
      <c r="IJ2588"/>
      <c r="IK2588"/>
      <c r="IL2588"/>
      <c r="IM2588"/>
      <c r="IN2588"/>
      <c r="IO2588"/>
    </row>
    <row r="2589" spans="2:249" s="1" customFormat="1">
      <c r="B2589"/>
      <c r="C2589"/>
      <c r="D2589"/>
      <c r="I2589" s="2"/>
      <c r="K2589"/>
      <c r="L2589"/>
      <c r="M2589"/>
      <c r="N2589"/>
      <c r="O2589"/>
      <c r="T2589" s="2"/>
      <c r="V2589"/>
      <c r="W2589"/>
      <c r="X2589"/>
      <c r="AC2589" s="2"/>
      <c r="AE2589"/>
      <c r="AF2589"/>
      <c r="AG2589"/>
      <c r="AL2589" s="2"/>
      <c r="AN2589"/>
      <c r="AO2589"/>
      <c r="AP2589"/>
      <c r="AU2589" s="2"/>
      <c r="AW2589"/>
      <c r="AX2589"/>
      <c r="AY2589"/>
      <c r="BD2589" s="2"/>
      <c r="BF2589"/>
      <c r="BG2589"/>
      <c r="BH2589"/>
      <c r="BM2589" s="2"/>
      <c r="BO2589"/>
      <c r="BP2589"/>
      <c r="BQ2589"/>
      <c r="BV2589" s="2"/>
      <c r="BX2589"/>
      <c r="BY2589"/>
      <c r="BZ2589"/>
      <c r="CE2589" s="2"/>
      <c r="CG2589"/>
      <c r="CH2589"/>
      <c r="CI2589"/>
      <c r="CN2589" s="2"/>
      <c r="CP2589"/>
      <c r="CQ2589"/>
      <c r="CR2589"/>
      <c r="CW2589" s="2"/>
      <c r="CY2589"/>
      <c r="CZ2589"/>
      <c r="DA2589"/>
      <c r="DF2589" s="2"/>
      <c r="DH2589"/>
      <c r="DI2589"/>
      <c r="DJ2589"/>
      <c r="DO2589" s="2"/>
      <c r="DQ2589"/>
      <c r="DR2589"/>
      <c r="DS2589"/>
      <c r="DX2589" s="2"/>
      <c r="DZ2589"/>
      <c r="EA2589"/>
      <c r="EB2589"/>
      <c r="EG2589" s="2"/>
      <c r="EI2589"/>
      <c r="EJ2589"/>
      <c r="EK2589"/>
      <c r="EP2589" s="2"/>
      <c r="ER2589"/>
      <c r="ES2589"/>
      <c r="ET2589"/>
      <c r="EY2589" s="2"/>
      <c r="FA2589"/>
      <c r="FB2589"/>
      <c r="FC2589"/>
      <c r="FH2589" s="2"/>
      <c r="FJ2589"/>
      <c r="FK2589"/>
      <c r="FL2589"/>
      <c r="FQ2589" s="2"/>
      <c r="FS2589"/>
      <c r="FT2589"/>
      <c r="FU2589"/>
      <c r="FZ2589" s="2"/>
      <c r="GB2589"/>
      <c r="GC2589"/>
      <c r="GD2589"/>
      <c r="GI2589" s="2"/>
      <c r="GK2589"/>
      <c r="GL2589"/>
      <c r="GM2589"/>
      <c r="GR2589" s="2"/>
      <c r="GT2589"/>
      <c r="GU2589"/>
      <c r="GV2589"/>
      <c r="HA2589" s="2"/>
      <c r="HC2589"/>
      <c r="HD2589"/>
      <c r="HE2589"/>
      <c r="HJ2589"/>
      <c r="HK2589"/>
      <c r="HL2589"/>
      <c r="HM2589"/>
      <c r="HN2589"/>
      <c r="HO2589"/>
      <c r="HP2589"/>
      <c r="HQ2589"/>
      <c r="HR2589"/>
      <c r="HS2589"/>
      <c r="HT2589"/>
      <c r="HU2589"/>
      <c r="HV2589"/>
      <c r="HW2589"/>
      <c r="HX2589"/>
      <c r="HY2589"/>
      <c r="HZ2589"/>
      <c r="IA2589"/>
      <c r="IB2589"/>
      <c r="IC2589"/>
      <c r="ID2589"/>
      <c r="IE2589"/>
      <c r="IF2589"/>
      <c r="IG2589"/>
      <c r="IH2589"/>
      <c r="II2589"/>
      <c r="IJ2589"/>
      <c r="IK2589"/>
      <c r="IL2589"/>
      <c r="IM2589"/>
      <c r="IN2589"/>
      <c r="IO2589"/>
    </row>
    <row r="2590" spans="2:249" s="1" customFormat="1">
      <c r="B2590"/>
      <c r="C2590"/>
      <c r="D2590"/>
      <c r="I2590" s="2"/>
      <c r="K2590"/>
      <c r="L2590"/>
      <c r="M2590"/>
      <c r="N2590"/>
      <c r="O2590"/>
      <c r="T2590" s="2"/>
      <c r="V2590"/>
      <c r="W2590"/>
      <c r="X2590"/>
      <c r="AC2590" s="2"/>
      <c r="AE2590"/>
      <c r="AF2590"/>
      <c r="AG2590"/>
      <c r="AL2590" s="2"/>
      <c r="AN2590"/>
      <c r="AO2590"/>
      <c r="AP2590"/>
      <c r="AU2590" s="2"/>
      <c r="AW2590"/>
      <c r="AX2590"/>
      <c r="AY2590"/>
      <c r="BD2590" s="2"/>
      <c r="BF2590"/>
      <c r="BG2590"/>
      <c r="BH2590"/>
      <c r="BM2590" s="2"/>
      <c r="BO2590"/>
      <c r="BP2590"/>
      <c r="BQ2590"/>
      <c r="BV2590" s="2"/>
      <c r="BX2590"/>
      <c r="BY2590"/>
      <c r="BZ2590"/>
      <c r="CE2590" s="2"/>
      <c r="CG2590"/>
      <c r="CH2590"/>
      <c r="CI2590"/>
      <c r="CN2590" s="2"/>
      <c r="CP2590"/>
      <c r="CQ2590"/>
      <c r="CR2590"/>
      <c r="CW2590" s="2"/>
      <c r="CY2590"/>
      <c r="CZ2590"/>
      <c r="DA2590"/>
      <c r="DF2590" s="2"/>
      <c r="DH2590"/>
      <c r="DI2590"/>
      <c r="DJ2590"/>
      <c r="DO2590" s="2"/>
      <c r="DQ2590"/>
      <c r="DR2590"/>
      <c r="DS2590"/>
      <c r="DX2590" s="2"/>
      <c r="DZ2590"/>
      <c r="EA2590"/>
      <c r="EB2590"/>
      <c r="EG2590" s="2"/>
      <c r="EI2590"/>
      <c r="EJ2590"/>
      <c r="EK2590"/>
      <c r="EP2590" s="2"/>
      <c r="ER2590"/>
      <c r="ES2590"/>
      <c r="ET2590"/>
      <c r="EY2590" s="2"/>
      <c r="FA2590"/>
      <c r="FB2590"/>
      <c r="FC2590"/>
      <c r="FH2590" s="2"/>
      <c r="FJ2590"/>
      <c r="FK2590"/>
      <c r="FL2590"/>
      <c r="FQ2590" s="2"/>
      <c r="FS2590"/>
      <c r="FT2590"/>
      <c r="FU2590"/>
      <c r="FZ2590" s="2"/>
      <c r="GB2590"/>
      <c r="GC2590"/>
      <c r="GD2590"/>
      <c r="GI2590" s="2"/>
      <c r="GK2590"/>
      <c r="GL2590"/>
      <c r="GM2590"/>
      <c r="GR2590" s="2"/>
      <c r="GT2590"/>
      <c r="GU2590"/>
      <c r="GV2590"/>
      <c r="HA2590" s="2"/>
      <c r="HC2590"/>
      <c r="HD2590"/>
      <c r="HE2590"/>
      <c r="HJ2590"/>
      <c r="HK2590"/>
      <c r="HL2590"/>
      <c r="HM2590"/>
      <c r="HN2590"/>
      <c r="HO2590"/>
      <c r="HP2590"/>
      <c r="HQ2590"/>
      <c r="HR2590"/>
      <c r="HS2590"/>
      <c r="HT2590"/>
      <c r="HU2590"/>
      <c r="HV2590"/>
      <c r="HW2590"/>
      <c r="HX2590"/>
      <c r="HY2590"/>
      <c r="HZ2590"/>
      <c r="IA2590"/>
      <c r="IB2590"/>
      <c r="IC2590"/>
      <c r="ID2590"/>
      <c r="IE2590"/>
      <c r="IF2590"/>
      <c r="IG2590"/>
      <c r="IH2590"/>
      <c r="II2590"/>
      <c r="IJ2590"/>
      <c r="IK2590"/>
      <c r="IL2590"/>
      <c r="IM2590"/>
      <c r="IN2590"/>
      <c r="IO2590"/>
    </row>
    <row r="2591" spans="2:249" s="1" customFormat="1">
      <c r="B2591"/>
      <c r="C2591"/>
      <c r="D2591"/>
      <c r="I2591" s="2"/>
      <c r="K2591"/>
      <c r="L2591"/>
      <c r="M2591"/>
      <c r="N2591"/>
      <c r="O2591"/>
      <c r="T2591" s="2"/>
      <c r="V2591"/>
      <c r="W2591"/>
      <c r="X2591"/>
      <c r="AC2591" s="2"/>
      <c r="AE2591"/>
      <c r="AF2591"/>
      <c r="AG2591"/>
      <c r="AL2591" s="2"/>
      <c r="AN2591"/>
      <c r="AO2591"/>
      <c r="AP2591"/>
      <c r="AU2591" s="2"/>
      <c r="AW2591"/>
      <c r="AX2591"/>
      <c r="AY2591"/>
      <c r="BD2591" s="2"/>
      <c r="BF2591"/>
      <c r="BG2591"/>
      <c r="BH2591"/>
      <c r="BM2591" s="2"/>
      <c r="BO2591"/>
      <c r="BP2591"/>
      <c r="BQ2591"/>
      <c r="BV2591" s="2"/>
      <c r="BX2591"/>
      <c r="BY2591"/>
      <c r="BZ2591"/>
      <c r="CE2591" s="2"/>
      <c r="CG2591"/>
      <c r="CH2591"/>
      <c r="CI2591"/>
      <c r="CN2591" s="2"/>
      <c r="CP2591"/>
      <c r="CQ2591"/>
      <c r="CR2591"/>
      <c r="CW2591" s="2"/>
      <c r="CY2591"/>
      <c r="CZ2591"/>
      <c r="DA2591"/>
      <c r="DF2591" s="2"/>
      <c r="DH2591"/>
      <c r="DI2591"/>
      <c r="DJ2591"/>
      <c r="DO2591" s="2"/>
      <c r="DQ2591"/>
      <c r="DR2591"/>
      <c r="DS2591"/>
      <c r="DX2591" s="2"/>
      <c r="DZ2591"/>
      <c r="EA2591"/>
      <c r="EB2591"/>
      <c r="EG2591" s="2"/>
      <c r="EI2591"/>
      <c r="EJ2591"/>
      <c r="EK2591"/>
      <c r="EP2591" s="2"/>
      <c r="ER2591"/>
      <c r="ES2591"/>
      <c r="ET2591"/>
      <c r="EY2591" s="2"/>
      <c r="FA2591"/>
      <c r="FB2591"/>
      <c r="FC2591"/>
      <c r="FH2591" s="2"/>
      <c r="FJ2591"/>
      <c r="FK2591"/>
      <c r="FL2591"/>
      <c r="FQ2591" s="2"/>
      <c r="FS2591"/>
      <c r="FT2591"/>
      <c r="FU2591"/>
      <c r="FZ2591" s="2"/>
      <c r="GB2591"/>
      <c r="GC2591"/>
      <c r="GD2591"/>
      <c r="GI2591" s="2"/>
      <c r="GK2591"/>
      <c r="GL2591"/>
      <c r="GM2591"/>
      <c r="GR2591" s="2"/>
      <c r="GT2591"/>
      <c r="GU2591"/>
      <c r="GV2591"/>
      <c r="HA2591" s="2"/>
      <c r="HC2591"/>
      <c r="HD2591"/>
      <c r="HE2591"/>
      <c r="HJ2591"/>
      <c r="HK2591"/>
      <c r="HL2591"/>
      <c r="HM2591"/>
      <c r="HN2591"/>
      <c r="HO2591"/>
      <c r="HP2591"/>
      <c r="HQ2591"/>
      <c r="HR2591"/>
      <c r="HS2591"/>
      <c r="HT2591"/>
      <c r="HU2591"/>
      <c r="HV2591"/>
      <c r="HW2591"/>
      <c r="HX2591"/>
      <c r="HY2591"/>
      <c r="HZ2591"/>
      <c r="IA2591"/>
      <c r="IB2591"/>
      <c r="IC2591"/>
      <c r="ID2591"/>
      <c r="IE2591"/>
      <c r="IF2591"/>
      <c r="IG2591"/>
      <c r="IH2591"/>
      <c r="II2591"/>
      <c r="IJ2591"/>
      <c r="IK2591"/>
      <c r="IL2591"/>
      <c r="IM2591"/>
      <c r="IN2591"/>
      <c r="IO2591"/>
    </row>
    <row r="2592" spans="2:249" s="1" customFormat="1">
      <c r="B2592"/>
      <c r="C2592"/>
      <c r="D2592"/>
      <c r="I2592" s="2"/>
      <c r="K2592"/>
      <c r="L2592"/>
      <c r="M2592"/>
      <c r="N2592"/>
      <c r="O2592"/>
      <c r="T2592" s="2"/>
      <c r="V2592"/>
      <c r="W2592"/>
      <c r="X2592"/>
      <c r="AC2592" s="2"/>
      <c r="AE2592"/>
      <c r="AF2592"/>
      <c r="AG2592"/>
      <c r="AL2592" s="2"/>
      <c r="AN2592"/>
      <c r="AO2592"/>
      <c r="AP2592"/>
      <c r="AU2592" s="2"/>
      <c r="AW2592"/>
      <c r="AX2592"/>
      <c r="AY2592"/>
      <c r="BD2592" s="2"/>
      <c r="BF2592"/>
      <c r="BG2592"/>
      <c r="BH2592"/>
      <c r="BM2592" s="2"/>
      <c r="BO2592"/>
      <c r="BP2592"/>
      <c r="BQ2592"/>
      <c r="BV2592" s="2"/>
      <c r="BX2592"/>
      <c r="BY2592"/>
      <c r="BZ2592"/>
      <c r="CE2592" s="2"/>
      <c r="CG2592"/>
      <c r="CH2592"/>
      <c r="CI2592"/>
      <c r="CN2592" s="2"/>
      <c r="CP2592"/>
      <c r="CQ2592"/>
      <c r="CR2592"/>
      <c r="CW2592" s="2"/>
      <c r="CY2592"/>
      <c r="CZ2592"/>
      <c r="DA2592"/>
      <c r="DF2592" s="2"/>
      <c r="DH2592"/>
      <c r="DI2592"/>
      <c r="DJ2592"/>
      <c r="DO2592" s="2"/>
      <c r="DQ2592"/>
      <c r="DR2592"/>
      <c r="DS2592"/>
      <c r="DX2592" s="2"/>
      <c r="DZ2592"/>
      <c r="EA2592"/>
      <c r="EB2592"/>
      <c r="EG2592" s="2"/>
      <c r="EI2592"/>
      <c r="EJ2592"/>
      <c r="EK2592"/>
      <c r="EP2592" s="2"/>
      <c r="ER2592"/>
      <c r="ES2592"/>
      <c r="ET2592"/>
      <c r="EY2592" s="2"/>
      <c r="FA2592"/>
      <c r="FB2592"/>
      <c r="FC2592"/>
      <c r="FH2592" s="2"/>
      <c r="FJ2592"/>
      <c r="FK2592"/>
      <c r="FL2592"/>
      <c r="FQ2592" s="2"/>
      <c r="FS2592"/>
      <c r="FT2592"/>
      <c r="FU2592"/>
      <c r="FZ2592" s="2"/>
      <c r="GB2592"/>
      <c r="GC2592"/>
      <c r="GD2592"/>
      <c r="GI2592" s="2"/>
      <c r="GK2592"/>
      <c r="GL2592"/>
      <c r="GM2592"/>
      <c r="GR2592" s="2"/>
      <c r="GT2592"/>
      <c r="GU2592"/>
      <c r="GV2592"/>
      <c r="HA2592" s="2"/>
      <c r="HC2592"/>
      <c r="HD2592"/>
      <c r="HE2592"/>
      <c r="HJ2592"/>
      <c r="HK2592"/>
      <c r="HL2592"/>
      <c r="HM2592"/>
      <c r="HN2592"/>
      <c r="HO2592"/>
      <c r="HP2592"/>
      <c r="HQ2592"/>
      <c r="HR2592"/>
      <c r="HS2592"/>
      <c r="HT2592"/>
      <c r="HU2592"/>
      <c r="HV2592"/>
      <c r="HW2592"/>
      <c r="HX2592"/>
      <c r="HY2592"/>
      <c r="HZ2592"/>
      <c r="IA2592"/>
      <c r="IB2592"/>
      <c r="IC2592"/>
      <c r="ID2592"/>
      <c r="IE2592"/>
      <c r="IF2592"/>
      <c r="IG2592"/>
      <c r="IH2592"/>
      <c r="II2592"/>
      <c r="IJ2592"/>
      <c r="IK2592"/>
      <c r="IL2592"/>
      <c r="IM2592"/>
      <c r="IN2592"/>
      <c r="IO2592"/>
    </row>
    <row r="2593" spans="2:249" s="1" customFormat="1">
      <c r="B2593"/>
      <c r="C2593"/>
      <c r="D2593"/>
      <c r="I2593" s="2"/>
      <c r="K2593"/>
      <c r="L2593"/>
      <c r="M2593"/>
      <c r="N2593"/>
      <c r="O2593"/>
      <c r="T2593" s="2"/>
      <c r="V2593"/>
      <c r="W2593"/>
      <c r="X2593"/>
      <c r="AC2593" s="2"/>
      <c r="AE2593"/>
      <c r="AF2593"/>
      <c r="AG2593"/>
      <c r="AL2593" s="2"/>
      <c r="AN2593"/>
      <c r="AO2593"/>
      <c r="AP2593"/>
      <c r="AU2593" s="2"/>
      <c r="AW2593"/>
      <c r="AX2593"/>
      <c r="AY2593"/>
      <c r="BD2593" s="2"/>
      <c r="BF2593"/>
      <c r="BG2593"/>
      <c r="BH2593"/>
      <c r="BM2593" s="2"/>
      <c r="BO2593"/>
      <c r="BP2593"/>
      <c r="BQ2593"/>
      <c r="BV2593" s="2"/>
      <c r="BX2593"/>
      <c r="BY2593"/>
      <c r="BZ2593"/>
      <c r="CE2593" s="2"/>
      <c r="CG2593"/>
      <c r="CH2593"/>
      <c r="CI2593"/>
      <c r="CN2593" s="2"/>
      <c r="CP2593"/>
      <c r="CQ2593"/>
      <c r="CR2593"/>
      <c r="CW2593" s="2"/>
      <c r="CY2593"/>
      <c r="CZ2593"/>
      <c r="DA2593"/>
      <c r="DF2593" s="2"/>
      <c r="DH2593"/>
      <c r="DI2593"/>
      <c r="DJ2593"/>
      <c r="DO2593" s="2"/>
      <c r="DQ2593"/>
      <c r="DR2593"/>
      <c r="DS2593"/>
      <c r="DX2593" s="2"/>
      <c r="DZ2593"/>
      <c r="EA2593"/>
      <c r="EB2593"/>
      <c r="EG2593" s="2"/>
      <c r="EI2593"/>
      <c r="EJ2593"/>
      <c r="EK2593"/>
      <c r="EP2593" s="2"/>
      <c r="ER2593"/>
      <c r="ES2593"/>
      <c r="ET2593"/>
      <c r="EY2593" s="2"/>
      <c r="FA2593"/>
      <c r="FB2593"/>
      <c r="FC2593"/>
      <c r="FH2593" s="2"/>
      <c r="FJ2593"/>
      <c r="FK2593"/>
      <c r="FL2593"/>
      <c r="FQ2593" s="2"/>
      <c r="FS2593"/>
      <c r="FT2593"/>
      <c r="FU2593"/>
      <c r="FZ2593" s="2"/>
      <c r="GB2593"/>
      <c r="GC2593"/>
      <c r="GD2593"/>
      <c r="GI2593" s="2"/>
      <c r="GK2593"/>
      <c r="GL2593"/>
      <c r="GM2593"/>
      <c r="GR2593" s="2"/>
      <c r="GT2593"/>
      <c r="GU2593"/>
      <c r="GV2593"/>
      <c r="HA2593" s="2"/>
      <c r="HC2593"/>
      <c r="HD2593"/>
      <c r="HE2593"/>
      <c r="HJ2593"/>
      <c r="HK2593"/>
      <c r="HL2593"/>
      <c r="HM2593"/>
      <c r="HN2593"/>
      <c r="HO2593"/>
      <c r="HP2593"/>
      <c r="HQ2593"/>
      <c r="HR2593"/>
      <c r="HS2593"/>
      <c r="HT2593"/>
      <c r="HU2593"/>
      <c r="HV2593"/>
      <c r="HW2593"/>
      <c r="HX2593"/>
      <c r="HY2593"/>
      <c r="HZ2593"/>
      <c r="IA2593"/>
      <c r="IB2593"/>
      <c r="IC2593"/>
      <c r="ID2593"/>
      <c r="IE2593"/>
      <c r="IF2593"/>
      <c r="IG2593"/>
      <c r="IH2593"/>
      <c r="II2593"/>
      <c r="IJ2593"/>
      <c r="IK2593"/>
      <c r="IL2593"/>
      <c r="IM2593"/>
      <c r="IN2593"/>
      <c r="IO2593"/>
    </row>
    <row r="2594" spans="2:249" s="1" customFormat="1">
      <c r="B2594"/>
      <c r="C2594"/>
      <c r="D2594"/>
      <c r="I2594" s="2"/>
      <c r="K2594"/>
      <c r="L2594"/>
      <c r="M2594"/>
      <c r="N2594"/>
      <c r="O2594"/>
      <c r="T2594" s="2"/>
      <c r="V2594"/>
      <c r="W2594"/>
      <c r="X2594"/>
      <c r="AC2594" s="2"/>
      <c r="AE2594"/>
      <c r="AF2594"/>
      <c r="AG2594"/>
      <c r="AL2594" s="2"/>
      <c r="AN2594"/>
      <c r="AO2594"/>
      <c r="AP2594"/>
      <c r="AU2594" s="2"/>
      <c r="AW2594"/>
      <c r="AX2594"/>
      <c r="AY2594"/>
      <c r="BD2594" s="2"/>
      <c r="BF2594"/>
      <c r="BG2594"/>
      <c r="BH2594"/>
      <c r="BM2594" s="2"/>
      <c r="BO2594"/>
      <c r="BP2594"/>
      <c r="BQ2594"/>
      <c r="BV2594" s="2"/>
      <c r="BX2594"/>
      <c r="BY2594"/>
      <c r="BZ2594"/>
      <c r="CE2594" s="2"/>
      <c r="CG2594"/>
      <c r="CH2594"/>
      <c r="CI2594"/>
      <c r="CN2594" s="2"/>
      <c r="CP2594"/>
      <c r="CQ2594"/>
      <c r="CR2594"/>
      <c r="CW2594" s="2"/>
      <c r="CY2594"/>
      <c r="CZ2594"/>
      <c r="DA2594"/>
      <c r="DF2594" s="2"/>
      <c r="DH2594"/>
      <c r="DI2594"/>
      <c r="DJ2594"/>
      <c r="DO2594" s="2"/>
      <c r="DQ2594"/>
      <c r="DR2594"/>
      <c r="DS2594"/>
      <c r="DX2594" s="2"/>
      <c r="DZ2594"/>
      <c r="EA2594"/>
      <c r="EB2594"/>
      <c r="EG2594" s="2"/>
      <c r="EI2594"/>
      <c r="EJ2594"/>
      <c r="EK2594"/>
      <c r="EP2594" s="2"/>
      <c r="ER2594"/>
      <c r="ES2594"/>
      <c r="ET2594"/>
      <c r="EY2594" s="2"/>
      <c r="FA2594"/>
      <c r="FB2594"/>
      <c r="FC2594"/>
      <c r="FH2594" s="2"/>
      <c r="FJ2594"/>
      <c r="FK2594"/>
      <c r="FL2594"/>
      <c r="FQ2594" s="2"/>
      <c r="FS2594"/>
      <c r="FT2594"/>
      <c r="FU2594"/>
      <c r="FZ2594" s="2"/>
      <c r="GB2594"/>
      <c r="GC2594"/>
      <c r="GD2594"/>
      <c r="GI2594" s="2"/>
      <c r="GK2594"/>
      <c r="GL2594"/>
      <c r="GM2594"/>
      <c r="GR2594" s="2"/>
      <c r="GT2594"/>
      <c r="GU2594"/>
      <c r="GV2594"/>
      <c r="HA2594" s="2"/>
      <c r="HC2594"/>
      <c r="HD2594"/>
      <c r="HE2594"/>
      <c r="HJ2594"/>
      <c r="HK2594"/>
      <c r="HL2594"/>
      <c r="HM2594"/>
      <c r="HN2594"/>
      <c r="HO2594"/>
      <c r="HP2594"/>
      <c r="HQ2594"/>
      <c r="HR2594"/>
      <c r="HS2594"/>
      <c r="HT2594"/>
      <c r="HU2594"/>
      <c r="HV2594"/>
      <c r="HW2594"/>
      <c r="HX2594"/>
      <c r="HY2594"/>
      <c r="HZ2594"/>
      <c r="IA2594"/>
      <c r="IB2594"/>
      <c r="IC2594"/>
      <c r="ID2594"/>
      <c r="IE2594"/>
      <c r="IF2594"/>
      <c r="IG2594"/>
      <c r="IH2594"/>
      <c r="II2594"/>
      <c r="IJ2594"/>
      <c r="IK2594"/>
      <c r="IL2594"/>
      <c r="IM2594"/>
      <c r="IN2594"/>
      <c r="IO2594"/>
    </row>
    <row r="2595" spans="2:249" s="1" customFormat="1">
      <c r="B2595"/>
      <c r="C2595"/>
      <c r="D2595"/>
      <c r="I2595" s="2"/>
      <c r="K2595"/>
      <c r="L2595"/>
      <c r="M2595"/>
      <c r="N2595"/>
      <c r="O2595"/>
      <c r="T2595" s="2"/>
      <c r="V2595"/>
      <c r="W2595"/>
      <c r="X2595"/>
      <c r="AC2595" s="2"/>
      <c r="AE2595"/>
      <c r="AF2595"/>
      <c r="AG2595"/>
      <c r="AL2595" s="2"/>
      <c r="AN2595"/>
      <c r="AO2595"/>
      <c r="AP2595"/>
      <c r="AU2595" s="2"/>
      <c r="AW2595"/>
      <c r="AX2595"/>
      <c r="AY2595"/>
      <c r="BD2595" s="2"/>
      <c r="BF2595"/>
      <c r="BG2595"/>
      <c r="BH2595"/>
      <c r="BM2595" s="2"/>
      <c r="BO2595"/>
      <c r="BP2595"/>
      <c r="BQ2595"/>
      <c r="BV2595" s="2"/>
      <c r="BX2595"/>
      <c r="BY2595"/>
      <c r="BZ2595"/>
      <c r="CE2595" s="2"/>
      <c r="CG2595"/>
      <c r="CH2595"/>
      <c r="CI2595"/>
      <c r="CN2595" s="2"/>
      <c r="CP2595"/>
      <c r="CQ2595"/>
      <c r="CR2595"/>
      <c r="CW2595" s="2"/>
      <c r="CY2595"/>
      <c r="CZ2595"/>
      <c r="DA2595"/>
      <c r="DF2595" s="2"/>
      <c r="DH2595"/>
      <c r="DI2595"/>
      <c r="DJ2595"/>
      <c r="DO2595" s="2"/>
      <c r="DQ2595"/>
      <c r="DR2595"/>
      <c r="DS2595"/>
      <c r="DX2595" s="2"/>
      <c r="DZ2595"/>
      <c r="EA2595"/>
      <c r="EB2595"/>
      <c r="EG2595" s="2"/>
      <c r="EI2595"/>
      <c r="EJ2595"/>
      <c r="EK2595"/>
      <c r="EP2595" s="2"/>
      <c r="ER2595"/>
      <c r="ES2595"/>
      <c r="ET2595"/>
      <c r="EY2595" s="2"/>
      <c r="FA2595"/>
      <c r="FB2595"/>
      <c r="FC2595"/>
      <c r="FH2595" s="2"/>
      <c r="FJ2595"/>
      <c r="FK2595"/>
      <c r="FL2595"/>
      <c r="FQ2595" s="2"/>
      <c r="FS2595"/>
      <c r="FT2595"/>
      <c r="FU2595"/>
      <c r="FZ2595" s="2"/>
      <c r="GB2595"/>
      <c r="GC2595"/>
      <c r="GD2595"/>
      <c r="GI2595" s="2"/>
      <c r="GK2595"/>
      <c r="GL2595"/>
      <c r="GM2595"/>
      <c r="GR2595" s="2"/>
      <c r="GT2595"/>
      <c r="GU2595"/>
      <c r="GV2595"/>
      <c r="HA2595" s="2"/>
      <c r="HC2595"/>
      <c r="HD2595"/>
      <c r="HE2595"/>
      <c r="HJ2595"/>
      <c r="HK2595"/>
      <c r="HL2595"/>
      <c r="HM2595"/>
      <c r="HN2595"/>
      <c r="HO2595"/>
      <c r="HP2595"/>
      <c r="HQ2595"/>
      <c r="HR2595"/>
      <c r="HS2595"/>
      <c r="HT2595"/>
      <c r="HU2595"/>
      <c r="HV2595"/>
      <c r="HW2595"/>
      <c r="HX2595"/>
      <c r="HY2595"/>
      <c r="HZ2595"/>
      <c r="IA2595"/>
      <c r="IB2595"/>
      <c r="IC2595"/>
      <c r="ID2595"/>
      <c r="IE2595"/>
      <c r="IF2595"/>
      <c r="IG2595"/>
      <c r="IH2595"/>
      <c r="II2595"/>
      <c r="IJ2595"/>
      <c r="IK2595"/>
      <c r="IL2595"/>
      <c r="IM2595"/>
      <c r="IN2595"/>
      <c r="IO2595"/>
    </row>
    <row r="2596" spans="2:249" s="1" customFormat="1">
      <c r="B2596"/>
      <c r="C2596"/>
      <c r="D2596"/>
      <c r="I2596" s="2"/>
      <c r="K2596"/>
      <c r="L2596"/>
      <c r="M2596"/>
      <c r="N2596"/>
      <c r="O2596"/>
      <c r="T2596" s="2"/>
      <c r="V2596"/>
      <c r="W2596"/>
      <c r="X2596"/>
      <c r="AC2596" s="2"/>
      <c r="AE2596"/>
      <c r="AF2596"/>
      <c r="AG2596"/>
      <c r="AL2596" s="2"/>
      <c r="AN2596"/>
      <c r="AO2596"/>
      <c r="AP2596"/>
      <c r="AU2596" s="2"/>
      <c r="AW2596"/>
      <c r="AX2596"/>
      <c r="AY2596"/>
      <c r="BD2596" s="2"/>
      <c r="BF2596"/>
      <c r="BG2596"/>
      <c r="BH2596"/>
      <c r="BM2596" s="2"/>
      <c r="BO2596"/>
      <c r="BP2596"/>
      <c r="BQ2596"/>
      <c r="BV2596" s="2"/>
      <c r="BX2596"/>
      <c r="BY2596"/>
      <c r="BZ2596"/>
      <c r="CE2596" s="2"/>
      <c r="CG2596"/>
      <c r="CH2596"/>
      <c r="CI2596"/>
      <c r="CN2596" s="2"/>
      <c r="CP2596"/>
      <c r="CQ2596"/>
      <c r="CR2596"/>
      <c r="CW2596" s="2"/>
      <c r="CY2596"/>
      <c r="CZ2596"/>
      <c r="DA2596"/>
      <c r="DF2596" s="2"/>
      <c r="DH2596"/>
      <c r="DI2596"/>
      <c r="DJ2596"/>
      <c r="DO2596" s="2"/>
      <c r="DQ2596"/>
      <c r="DR2596"/>
      <c r="DS2596"/>
      <c r="DX2596" s="2"/>
      <c r="DZ2596"/>
      <c r="EA2596"/>
      <c r="EB2596"/>
      <c r="EG2596" s="2"/>
      <c r="EI2596"/>
      <c r="EJ2596"/>
      <c r="EK2596"/>
      <c r="EP2596" s="2"/>
      <c r="ER2596"/>
      <c r="ES2596"/>
      <c r="ET2596"/>
      <c r="EY2596" s="2"/>
      <c r="FA2596"/>
      <c r="FB2596"/>
      <c r="FC2596"/>
      <c r="FH2596" s="2"/>
      <c r="FJ2596"/>
      <c r="FK2596"/>
      <c r="FL2596"/>
      <c r="FQ2596" s="2"/>
      <c r="FS2596"/>
      <c r="FT2596"/>
      <c r="FU2596"/>
      <c r="FZ2596" s="2"/>
      <c r="GB2596"/>
      <c r="GC2596"/>
      <c r="GD2596"/>
      <c r="GI2596" s="2"/>
      <c r="GK2596"/>
      <c r="GL2596"/>
      <c r="GM2596"/>
      <c r="GR2596" s="2"/>
      <c r="GT2596"/>
      <c r="GU2596"/>
      <c r="GV2596"/>
      <c r="HA2596" s="2"/>
      <c r="HC2596"/>
      <c r="HD2596"/>
      <c r="HE2596"/>
      <c r="HJ2596"/>
      <c r="HK2596"/>
      <c r="HL2596"/>
      <c r="HM2596"/>
      <c r="HN2596"/>
      <c r="HO2596"/>
      <c r="HP2596"/>
      <c r="HQ2596"/>
      <c r="HR2596"/>
      <c r="HS2596"/>
      <c r="HT2596"/>
      <c r="HU2596"/>
      <c r="HV2596"/>
      <c r="HW2596"/>
      <c r="HX2596"/>
      <c r="HY2596"/>
      <c r="HZ2596"/>
      <c r="IA2596"/>
      <c r="IB2596"/>
      <c r="IC2596"/>
      <c r="ID2596"/>
      <c r="IE2596"/>
      <c r="IF2596"/>
      <c r="IG2596"/>
      <c r="IH2596"/>
      <c r="II2596"/>
      <c r="IJ2596"/>
      <c r="IK2596"/>
      <c r="IL2596"/>
      <c r="IM2596"/>
      <c r="IN2596"/>
      <c r="IO2596"/>
    </row>
    <row r="2597" spans="2:249" s="1" customFormat="1">
      <c r="B2597"/>
      <c r="C2597"/>
      <c r="D2597"/>
      <c r="I2597" s="2"/>
      <c r="K2597"/>
      <c r="L2597"/>
      <c r="M2597"/>
      <c r="N2597"/>
      <c r="O2597"/>
      <c r="T2597" s="2"/>
      <c r="V2597"/>
      <c r="W2597"/>
      <c r="X2597"/>
      <c r="AC2597" s="2"/>
      <c r="AE2597"/>
      <c r="AF2597"/>
      <c r="AG2597"/>
      <c r="AL2597" s="2"/>
      <c r="AN2597"/>
      <c r="AO2597"/>
      <c r="AP2597"/>
      <c r="AU2597" s="2"/>
      <c r="AW2597"/>
      <c r="AX2597"/>
      <c r="AY2597"/>
      <c r="BD2597" s="2"/>
      <c r="BF2597"/>
      <c r="BG2597"/>
      <c r="BH2597"/>
      <c r="BM2597" s="2"/>
      <c r="BO2597"/>
      <c r="BP2597"/>
      <c r="BQ2597"/>
      <c r="BV2597" s="2"/>
      <c r="BX2597"/>
      <c r="BY2597"/>
      <c r="BZ2597"/>
      <c r="CE2597" s="2"/>
      <c r="CG2597"/>
      <c r="CH2597"/>
      <c r="CI2597"/>
      <c r="CN2597" s="2"/>
      <c r="CP2597"/>
      <c r="CQ2597"/>
      <c r="CR2597"/>
      <c r="CW2597" s="2"/>
      <c r="CY2597"/>
      <c r="CZ2597"/>
      <c r="DA2597"/>
      <c r="DF2597" s="2"/>
      <c r="DH2597"/>
      <c r="DI2597"/>
      <c r="DJ2597"/>
      <c r="DO2597" s="2"/>
      <c r="DQ2597"/>
      <c r="DR2597"/>
      <c r="DS2597"/>
      <c r="DX2597" s="2"/>
      <c r="DZ2597"/>
      <c r="EA2597"/>
      <c r="EB2597"/>
      <c r="EG2597" s="2"/>
      <c r="EI2597"/>
      <c r="EJ2597"/>
      <c r="EK2597"/>
      <c r="EP2597" s="2"/>
      <c r="ER2597"/>
      <c r="ES2597"/>
      <c r="ET2597"/>
      <c r="EY2597" s="2"/>
      <c r="FA2597"/>
      <c r="FB2597"/>
      <c r="FC2597"/>
      <c r="FH2597" s="2"/>
      <c r="FJ2597"/>
      <c r="FK2597"/>
      <c r="FL2597"/>
      <c r="FQ2597" s="2"/>
      <c r="FS2597"/>
      <c r="FT2597"/>
      <c r="FU2597"/>
      <c r="FZ2597" s="2"/>
      <c r="GB2597"/>
      <c r="GC2597"/>
      <c r="GD2597"/>
      <c r="GI2597" s="2"/>
      <c r="GK2597"/>
      <c r="GL2597"/>
      <c r="GM2597"/>
      <c r="GR2597" s="2"/>
      <c r="GT2597"/>
      <c r="GU2597"/>
      <c r="GV2597"/>
      <c r="HA2597" s="2"/>
      <c r="HC2597"/>
      <c r="HD2597"/>
      <c r="HE2597"/>
      <c r="HJ2597"/>
      <c r="HK2597"/>
      <c r="HL2597"/>
      <c r="HM2597"/>
      <c r="HN2597"/>
      <c r="HO2597"/>
      <c r="HP2597"/>
      <c r="HQ2597"/>
      <c r="HR2597"/>
      <c r="HS2597"/>
      <c r="HT2597"/>
      <c r="HU2597"/>
      <c r="HV2597"/>
      <c r="HW2597"/>
      <c r="HX2597"/>
      <c r="HY2597"/>
      <c r="HZ2597"/>
      <c r="IA2597"/>
      <c r="IB2597"/>
      <c r="IC2597"/>
      <c r="ID2597"/>
      <c r="IE2597"/>
      <c r="IF2597"/>
      <c r="IG2597"/>
      <c r="IH2597"/>
      <c r="II2597"/>
      <c r="IJ2597"/>
      <c r="IK2597"/>
      <c r="IL2597"/>
      <c r="IM2597"/>
      <c r="IN2597"/>
      <c r="IO2597"/>
    </row>
    <row r="2598" spans="2:249" s="1" customFormat="1">
      <c r="B2598"/>
      <c r="C2598"/>
      <c r="D2598"/>
      <c r="I2598" s="2"/>
      <c r="K2598"/>
      <c r="L2598"/>
      <c r="M2598"/>
      <c r="N2598"/>
      <c r="O2598"/>
      <c r="T2598" s="2"/>
      <c r="V2598"/>
      <c r="W2598"/>
      <c r="X2598"/>
      <c r="AC2598" s="2"/>
      <c r="AE2598"/>
      <c r="AF2598"/>
      <c r="AG2598"/>
      <c r="AL2598" s="2"/>
      <c r="AN2598"/>
      <c r="AO2598"/>
      <c r="AP2598"/>
      <c r="AU2598" s="2"/>
      <c r="AW2598"/>
      <c r="AX2598"/>
      <c r="AY2598"/>
      <c r="BD2598" s="2"/>
      <c r="BF2598"/>
      <c r="BG2598"/>
      <c r="BH2598"/>
      <c r="BM2598" s="2"/>
      <c r="BO2598"/>
      <c r="BP2598"/>
      <c r="BQ2598"/>
      <c r="BV2598" s="2"/>
      <c r="BX2598"/>
      <c r="BY2598"/>
      <c r="BZ2598"/>
      <c r="CE2598" s="2"/>
      <c r="CG2598"/>
      <c r="CH2598"/>
      <c r="CI2598"/>
      <c r="CN2598" s="2"/>
      <c r="CP2598"/>
      <c r="CQ2598"/>
      <c r="CR2598"/>
      <c r="CW2598" s="2"/>
      <c r="CY2598"/>
      <c r="CZ2598"/>
      <c r="DA2598"/>
      <c r="DF2598" s="2"/>
      <c r="DH2598"/>
      <c r="DI2598"/>
      <c r="DJ2598"/>
      <c r="DO2598" s="2"/>
      <c r="DQ2598"/>
      <c r="DR2598"/>
      <c r="DS2598"/>
      <c r="DX2598" s="2"/>
      <c r="DZ2598"/>
      <c r="EA2598"/>
      <c r="EB2598"/>
      <c r="EG2598" s="2"/>
      <c r="EI2598"/>
      <c r="EJ2598"/>
      <c r="EK2598"/>
      <c r="EP2598" s="2"/>
      <c r="ER2598"/>
      <c r="ES2598"/>
      <c r="ET2598"/>
      <c r="EY2598" s="2"/>
      <c r="FA2598"/>
      <c r="FB2598"/>
      <c r="FC2598"/>
      <c r="FH2598" s="2"/>
      <c r="FJ2598"/>
      <c r="FK2598"/>
      <c r="FL2598"/>
      <c r="FQ2598" s="2"/>
      <c r="FS2598"/>
      <c r="FT2598"/>
      <c r="FU2598"/>
      <c r="FZ2598" s="2"/>
      <c r="GB2598"/>
      <c r="GC2598"/>
      <c r="GD2598"/>
      <c r="GI2598" s="2"/>
      <c r="GK2598"/>
      <c r="GL2598"/>
      <c r="GM2598"/>
      <c r="GR2598" s="2"/>
      <c r="GT2598"/>
      <c r="GU2598"/>
      <c r="GV2598"/>
      <c r="HA2598" s="2"/>
      <c r="HC2598"/>
      <c r="HD2598"/>
      <c r="HE2598"/>
      <c r="HJ2598"/>
      <c r="HK2598"/>
      <c r="HL2598"/>
      <c r="HM2598"/>
      <c r="HN2598"/>
      <c r="HO2598"/>
      <c r="HP2598"/>
      <c r="HQ2598"/>
      <c r="HR2598"/>
      <c r="HS2598"/>
      <c r="HT2598"/>
      <c r="HU2598"/>
      <c r="HV2598"/>
      <c r="HW2598"/>
      <c r="HX2598"/>
      <c r="HY2598"/>
      <c r="HZ2598"/>
      <c r="IA2598"/>
      <c r="IB2598"/>
      <c r="IC2598"/>
      <c r="ID2598"/>
      <c r="IE2598"/>
      <c r="IF2598"/>
      <c r="IG2598"/>
      <c r="IH2598"/>
      <c r="II2598"/>
      <c r="IJ2598"/>
      <c r="IK2598"/>
      <c r="IL2598"/>
      <c r="IM2598"/>
      <c r="IN2598"/>
      <c r="IO2598"/>
    </row>
    <row r="2599" spans="2:249" s="1" customFormat="1">
      <c r="B2599"/>
      <c r="C2599"/>
      <c r="D2599"/>
      <c r="I2599" s="2"/>
      <c r="K2599"/>
      <c r="L2599"/>
      <c r="M2599"/>
      <c r="N2599"/>
      <c r="O2599"/>
      <c r="T2599" s="2"/>
      <c r="V2599"/>
      <c r="W2599"/>
      <c r="X2599"/>
      <c r="AC2599" s="2"/>
      <c r="AE2599"/>
      <c r="AF2599"/>
      <c r="AG2599"/>
      <c r="AL2599" s="2"/>
      <c r="AN2599"/>
      <c r="AO2599"/>
      <c r="AP2599"/>
      <c r="AU2599" s="2"/>
      <c r="AW2599"/>
      <c r="AX2599"/>
      <c r="AY2599"/>
      <c r="BD2599" s="2"/>
      <c r="BF2599"/>
      <c r="BG2599"/>
      <c r="BH2599"/>
      <c r="BM2599" s="2"/>
      <c r="BO2599"/>
      <c r="BP2599"/>
      <c r="BQ2599"/>
      <c r="BV2599" s="2"/>
      <c r="BX2599"/>
      <c r="BY2599"/>
      <c r="BZ2599"/>
      <c r="CE2599" s="2"/>
      <c r="CG2599"/>
      <c r="CH2599"/>
      <c r="CI2599"/>
      <c r="CN2599" s="2"/>
      <c r="CP2599"/>
      <c r="CQ2599"/>
      <c r="CR2599"/>
      <c r="CW2599" s="2"/>
      <c r="CY2599"/>
      <c r="CZ2599"/>
      <c r="DA2599"/>
      <c r="DF2599" s="2"/>
      <c r="DH2599"/>
      <c r="DI2599"/>
      <c r="DJ2599"/>
      <c r="DO2599" s="2"/>
      <c r="DQ2599"/>
      <c r="DR2599"/>
      <c r="DS2599"/>
      <c r="DX2599" s="2"/>
      <c r="DZ2599"/>
      <c r="EA2599"/>
      <c r="EB2599"/>
      <c r="EG2599" s="2"/>
      <c r="EI2599"/>
      <c r="EJ2599"/>
      <c r="EK2599"/>
      <c r="EP2599" s="2"/>
      <c r="ER2599"/>
      <c r="ES2599"/>
      <c r="ET2599"/>
      <c r="EY2599" s="2"/>
      <c r="FA2599"/>
      <c r="FB2599"/>
      <c r="FC2599"/>
      <c r="FH2599" s="2"/>
      <c r="FJ2599"/>
      <c r="FK2599"/>
      <c r="FL2599"/>
      <c r="FQ2599" s="2"/>
      <c r="FS2599"/>
      <c r="FT2599"/>
      <c r="FU2599"/>
      <c r="FZ2599" s="2"/>
      <c r="GB2599"/>
      <c r="GC2599"/>
      <c r="GD2599"/>
      <c r="GI2599" s="2"/>
      <c r="GK2599"/>
      <c r="GL2599"/>
      <c r="GM2599"/>
      <c r="GR2599" s="2"/>
      <c r="GT2599"/>
      <c r="GU2599"/>
      <c r="GV2599"/>
      <c r="HA2599" s="2"/>
      <c r="HC2599"/>
      <c r="HD2599"/>
      <c r="HE2599"/>
      <c r="HJ2599"/>
      <c r="HK2599"/>
      <c r="HL2599"/>
      <c r="HM2599"/>
      <c r="HN2599"/>
      <c r="HO2599"/>
      <c r="HP2599"/>
      <c r="HQ2599"/>
      <c r="HR2599"/>
      <c r="HS2599"/>
      <c r="HT2599"/>
      <c r="HU2599"/>
      <c r="HV2599"/>
      <c r="HW2599"/>
      <c r="HX2599"/>
      <c r="HY2599"/>
      <c r="HZ2599"/>
      <c r="IA2599"/>
      <c r="IB2599"/>
      <c r="IC2599"/>
      <c r="ID2599"/>
      <c r="IE2599"/>
      <c r="IF2599"/>
      <c r="IG2599"/>
      <c r="IH2599"/>
      <c r="II2599"/>
      <c r="IJ2599"/>
      <c r="IK2599"/>
      <c r="IL2599"/>
      <c r="IM2599"/>
      <c r="IN2599"/>
      <c r="IO2599"/>
    </row>
    <row r="2600" spans="2:249" s="1" customFormat="1">
      <c r="B2600"/>
      <c r="C2600"/>
      <c r="D2600"/>
      <c r="I2600" s="2"/>
      <c r="K2600"/>
      <c r="L2600"/>
      <c r="M2600"/>
      <c r="N2600"/>
      <c r="O2600"/>
      <c r="T2600" s="2"/>
      <c r="V2600"/>
      <c r="W2600"/>
      <c r="X2600"/>
      <c r="AC2600" s="2"/>
      <c r="AE2600"/>
      <c r="AF2600"/>
      <c r="AG2600"/>
      <c r="AL2600" s="2"/>
      <c r="AN2600"/>
      <c r="AO2600"/>
      <c r="AP2600"/>
      <c r="AU2600" s="2"/>
      <c r="AW2600"/>
      <c r="AX2600"/>
      <c r="AY2600"/>
      <c r="BD2600" s="2"/>
      <c r="BF2600"/>
      <c r="BG2600"/>
      <c r="BH2600"/>
      <c r="BM2600" s="2"/>
      <c r="BO2600"/>
      <c r="BP2600"/>
      <c r="BQ2600"/>
      <c r="BV2600" s="2"/>
      <c r="BX2600"/>
      <c r="BY2600"/>
      <c r="BZ2600"/>
      <c r="CE2600" s="2"/>
      <c r="CG2600"/>
      <c r="CH2600"/>
      <c r="CI2600"/>
      <c r="CN2600" s="2"/>
      <c r="CP2600"/>
      <c r="CQ2600"/>
      <c r="CR2600"/>
      <c r="CW2600" s="2"/>
      <c r="CY2600"/>
      <c r="CZ2600"/>
      <c r="DA2600"/>
      <c r="DF2600" s="2"/>
      <c r="DH2600"/>
      <c r="DI2600"/>
      <c r="DJ2600"/>
      <c r="DO2600" s="2"/>
      <c r="DQ2600"/>
      <c r="DR2600"/>
      <c r="DS2600"/>
      <c r="DX2600" s="2"/>
      <c r="DZ2600"/>
      <c r="EA2600"/>
      <c r="EB2600"/>
      <c r="EG2600" s="2"/>
      <c r="EI2600"/>
      <c r="EJ2600"/>
      <c r="EK2600"/>
      <c r="EP2600" s="2"/>
      <c r="ER2600"/>
      <c r="ES2600"/>
      <c r="ET2600"/>
      <c r="EY2600" s="2"/>
      <c r="FA2600"/>
      <c r="FB2600"/>
      <c r="FC2600"/>
      <c r="FH2600" s="2"/>
      <c r="FJ2600"/>
      <c r="FK2600"/>
      <c r="FL2600"/>
      <c r="FQ2600" s="2"/>
      <c r="FS2600"/>
      <c r="FT2600"/>
      <c r="FU2600"/>
      <c r="FZ2600" s="2"/>
      <c r="GB2600"/>
      <c r="GC2600"/>
      <c r="GD2600"/>
      <c r="GI2600" s="2"/>
      <c r="GK2600"/>
      <c r="GL2600"/>
      <c r="GM2600"/>
      <c r="GR2600" s="2"/>
      <c r="GT2600"/>
      <c r="GU2600"/>
      <c r="GV2600"/>
      <c r="HA2600" s="2"/>
      <c r="HC2600"/>
      <c r="HD2600"/>
      <c r="HE2600"/>
      <c r="HJ2600"/>
      <c r="HK2600"/>
      <c r="HL2600"/>
      <c r="HM2600"/>
      <c r="HN2600"/>
      <c r="HO2600"/>
      <c r="HP2600"/>
      <c r="HQ2600"/>
      <c r="HR2600"/>
      <c r="HS2600"/>
      <c r="HT2600"/>
      <c r="HU2600"/>
      <c r="HV2600"/>
      <c r="HW2600"/>
      <c r="HX2600"/>
      <c r="HY2600"/>
      <c r="HZ2600"/>
      <c r="IA2600"/>
      <c r="IB2600"/>
      <c r="IC2600"/>
      <c r="ID2600"/>
      <c r="IE2600"/>
      <c r="IF2600"/>
      <c r="IG2600"/>
      <c r="IH2600"/>
      <c r="II2600"/>
      <c r="IJ2600"/>
      <c r="IK2600"/>
      <c r="IL2600"/>
      <c r="IM2600"/>
      <c r="IN2600"/>
      <c r="IO2600"/>
    </row>
    <row r="2601" spans="2:249" s="1" customFormat="1">
      <c r="B2601"/>
      <c r="C2601"/>
      <c r="D2601"/>
      <c r="I2601" s="2"/>
      <c r="K2601"/>
      <c r="L2601"/>
      <c r="M2601"/>
      <c r="N2601"/>
      <c r="O2601"/>
      <c r="T2601" s="2"/>
      <c r="V2601"/>
      <c r="W2601"/>
      <c r="X2601"/>
      <c r="AC2601" s="2"/>
      <c r="AE2601"/>
      <c r="AF2601"/>
      <c r="AG2601"/>
      <c r="AL2601" s="2"/>
      <c r="AN2601"/>
      <c r="AO2601"/>
      <c r="AP2601"/>
      <c r="AU2601" s="2"/>
      <c r="AW2601"/>
      <c r="AX2601"/>
      <c r="AY2601"/>
      <c r="BD2601" s="2"/>
      <c r="BF2601"/>
      <c r="BG2601"/>
      <c r="BH2601"/>
      <c r="BM2601" s="2"/>
      <c r="BO2601"/>
      <c r="BP2601"/>
      <c r="BQ2601"/>
      <c r="BV2601" s="2"/>
      <c r="BX2601"/>
      <c r="BY2601"/>
      <c r="BZ2601"/>
      <c r="CE2601" s="2"/>
      <c r="CG2601"/>
      <c r="CH2601"/>
      <c r="CI2601"/>
      <c r="CN2601" s="2"/>
      <c r="CP2601"/>
      <c r="CQ2601"/>
      <c r="CR2601"/>
      <c r="CW2601" s="2"/>
      <c r="CY2601"/>
      <c r="CZ2601"/>
      <c r="DA2601"/>
      <c r="DF2601" s="2"/>
      <c r="DH2601"/>
      <c r="DI2601"/>
      <c r="DJ2601"/>
      <c r="DO2601" s="2"/>
      <c r="DQ2601"/>
      <c r="DR2601"/>
      <c r="DS2601"/>
      <c r="DX2601" s="2"/>
      <c r="DZ2601"/>
      <c r="EA2601"/>
      <c r="EB2601"/>
      <c r="EG2601" s="2"/>
      <c r="EI2601"/>
      <c r="EJ2601"/>
      <c r="EK2601"/>
      <c r="EP2601" s="2"/>
      <c r="ER2601"/>
      <c r="ES2601"/>
      <c r="ET2601"/>
      <c r="EY2601" s="2"/>
      <c r="FA2601"/>
      <c r="FB2601"/>
      <c r="FC2601"/>
      <c r="FH2601" s="2"/>
      <c r="FJ2601"/>
      <c r="FK2601"/>
      <c r="FL2601"/>
      <c r="FQ2601" s="2"/>
      <c r="FS2601"/>
      <c r="FT2601"/>
      <c r="FU2601"/>
      <c r="FZ2601" s="2"/>
      <c r="GB2601"/>
      <c r="GC2601"/>
      <c r="GD2601"/>
      <c r="GI2601" s="2"/>
      <c r="GK2601"/>
      <c r="GL2601"/>
      <c r="GM2601"/>
      <c r="GR2601" s="2"/>
      <c r="GT2601"/>
      <c r="GU2601"/>
      <c r="GV2601"/>
      <c r="HA2601" s="2"/>
      <c r="HC2601"/>
      <c r="HD2601"/>
      <c r="HE2601"/>
      <c r="HJ2601"/>
      <c r="HK2601"/>
      <c r="HL2601"/>
      <c r="HM2601"/>
      <c r="HN2601"/>
      <c r="HO2601"/>
      <c r="HP2601"/>
      <c r="HQ2601"/>
      <c r="HR2601"/>
      <c r="HS2601"/>
      <c r="HT2601"/>
      <c r="HU2601"/>
      <c r="HV2601"/>
      <c r="HW2601"/>
      <c r="HX2601"/>
      <c r="HY2601"/>
      <c r="HZ2601"/>
      <c r="IA2601"/>
      <c r="IB2601"/>
      <c r="IC2601"/>
      <c r="ID2601"/>
      <c r="IE2601"/>
      <c r="IF2601"/>
      <c r="IG2601"/>
      <c r="IH2601"/>
      <c r="II2601"/>
      <c r="IJ2601"/>
      <c r="IK2601"/>
      <c r="IL2601"/>
      <c r="IM2601"/>
      <c r="IN2601"/>
      <c r="IO2601"/>
    </row>
    <row r="2602" spans="2:249" s="1" customFormat="1">
      <c r="B2602"/>
      <c r="C2602"/>
      <c r="D2602"/>
      <c r="I2602" s="2"/>
      <c r="K2602"/>
      <c r="L2602"/>
      <c r="M2602"/>
      <c r="N2602"/>
      <c r="O2602"/>
      <c r="T2602" s="2"/>
      <c r="V2602"/>
      <c r="W2602"/>
      <c r="X2602"/>
      <c r="AC2602" s="2"/>
      <c r="AE2602"/>
      <c r="AF2602"/>
      <c r="AG2602"/>
      <c r="AL2602" s="2"/>
      <c r="AN2602"/>
      <c r="AO2602"/>
      <c r="AP2602"/>
      <c r="AU2602" s="2"/>
      <c r="AW2602"/>
      <c r="AX2602"/>
      <c r="AY2602"/>
      <c r="BD2602" s="2"/>
      <c r="BF2602"/>
      <c r="BG2602"/>
      <c r="BH2602"/>
      <c r="BM2602" s="2"/>
      <c r="BO2602"/>
      <c r="BP2602"/>
      <c r="BQ2602"/>
      <c r="BV2602" s="2"/>
      <c r="BX2602"/>
      <c r="BY2602"/>
      <c r="BZ2602"/>
      <c r="CE2602" s="2"/>
      <c r="CG2602"/>
      <c r="CH2602"/>
      <c r="CI2602"/>
      <c r="CN2602" s="2"/>
      <c r="CP2602"/>
      <c r="CQ2602"/>
      <c r="CR2602"/>
      <c r="CW2602" s="2"/>
      <c r="CY2602"/>
      <c r="CZ2602"/>
      <c r="DA2602"/>
      <c r="DF2602" s="2"/>
      <c r="DH2602"/>
      <c r="DI2602"/>
      <c r="DJ2602"/>
      <c r="DO2602" s="2"/>
      <c r="DQ2602"/>
      <c r="DR2602"/>
      <c r="DS2602"/>
      <c r="DX2602" s="2"/>
      <c r="DZ2602"/>
      <c r="EA2602"/>
      <c r="EB2602"/>
      <c r="EG2602" s="2"/>
      <c r="EI2602"/>
      <c r="EJ2602"/>
      <c r="EK2602"/>
      <c r="EP2602" s="2"/>
      <c r="ER2602"/>
      <c r="ES2602"/>
      <c r="ET2602"/>
      <c r="EY2602" s="2"/>
      <c r="FA2602"/>
      <c r="FB2602"/>
      <c r="FC2602"/>
      <c r="FH2602" s="2"/>
      <c r="FJ2602"/>
      <c r="FK2602"/>
      <c r="FL2602"/>
      <c r="FQ2602" s="2"/>
      <c r="FS2602"/>
      <c r="FT2602"/>
      <c r="FU2602"/>
      <c r="FZ2602" s="2"/>
      <c r="GB2602"/>
      <c r="GC2602"/>
      <c r="GD2602"/>
      <c r="GI2602" s="2"/>
      <c r="GK2602"/>
      <c r="GL2602"/>
      <c r="GM2602"/>
      <c r="GR2602" s="2"/>
      <c r="GT2602"/>
      <c r="GU2602"/>
      <c r="GV2602"/>
      <c r="HA2602" s="2"/>
      <c r="HC2602"/>
      <c r="HD2602"/>
      <c r="HE2602"/>
      <c r="HJ2602"/>
      <c r="HK2602"/>
      <c r="HL2602"/>
      <c r="HM2602"/>
      <c r="HN2602"/>
      <c r="HO2602"/>
      <c r="HP2602"/>
      <c r="HQ2602"/>
      <c r="HR2602"/>
      <c r="HS2602"/>
      <c r="HT2602"/>
      <c r="HU2602"/>
      <c r="HV2602"/>
      <c r="HW2602"/>
      <c r="HX2602"/>
      <c r="HY2602"/>
      <c r="HZ2602"/>
      <c r="IA2602"/>
      <c r="IB2602"/>
      <c r="IC2602"/>
      <c r="ID2602"/>
      <c r="IE2602"/>
      <c r="IF2602"/>
      <c r="IG2602"/>
      <c r="IH2602"/>
      <c r="II2602"/>
      <c r="IJ2602"/>
      <c r="IK2602"/>
      <c r="IL2602"/>
      <c r="IM2602"/>
      <c r="IN2602"/>
      <c r="IO2602"/>
    </row>
    <row r="2603" spans="2:249" s="1" customFormat="1">
      <c r="B2603"/>
      <c r="C2603"/>
      <c r="D2603"/>
      <c r="I2603" s="2"/>
      <c r="K2603"/>
      <c r="L2603"/>
      <c r="M2603"/>
      <c r="N2603"/>
      <c r="O2603"/>
      <c r="T2603" s="2"/>
      <c r="V2603"/>
      <c r="W2603"/>
      <c r="X2603"/>
      <c r="AC2603" s="2"/>
      <c r="AE2603"/>
      <c r="AF2603"/>
      <c r="AG2603"/>
      <c r="AL2603" s="2"/>
      <c r="AN2603"/>
      <c r="AO2603"/>
      <c r="AP2603"/>
      <c r="AU2603" s="2"/>
      <c r="AW2603"/>
      <c r="AX2603"/>
      <c r="AY2603"/>
      <c r="BD2603" s="2"/>
      <c r="BF2603"/>
      <c r="BG2603"/>
      <c r="BH2603"/>
      <c r="BM2603" s="2"/>
      <c r="BO2603"/>
      <c r="BP2603"/>
      <c r="BQ2603"/>
      <c r="BV2603" s="2"/>
      <c r="BX2603"/>
      <c r="BY2603"/>
      <c r="BZ2603"/>
      <c r="CE2603" s="2"/>
      <c r="CG2603"/>
      <c r="CH2603"/>
      <c r="CI2603"/>
      <c r="CN2603" s="2"/>
      <c r="CP2603"/>
      <c r="CQ2603"/>
      <c r="CR2603"/>
      <c r="CW2603" s="2"/>
      <c r="CY2603"/>
      <c r="CZ2603"/>
      <c r="DA2603"/>
      <c r="DF2603" s="2"/>
      <c r="DH2603"/>
      <c r="DI2603"/>
      <c r="DJ2603"/>
      <c r="DO2603" s="2"/>
      <c r="DQ2603"/>
      <c r="DR2603"/>
      <c r="DS2603"/>
      <c r="DX2603" s="2"/>
      <c r="DZ2603"/>
      <c r="EA2603"/>
      <c r="EB2603"/>
      <c r="EG2603" s="2"/>
      <c r="EI2603"/>
      <c r="EJ2603"/>
      <c r="EK2603"/>
      <c r="EP2603" s="2"/>
      <c r="ER2603"/>
      <c r="ES2603"/>
      <c r="ET2603"/>
      <c r="EY2603" s="2"/>
      <c r="FA2603"/>
      <c r="FB2603"/>
      <c r="FC2603"/>
      <c r="FH2603" s="2"/>
      <c r="FJ2603"/>
      <c r="FK2603"/>
      <c r="FL2603"/>
      <c r="FQ2603" s="2"/>
      <c r="FS2603"/>
      <c r="FT2603"/>
      <c r="FU2603"/>
      <c r="FZ2603" s="2"/>
      <c r="GB2603"/>
      <c r="GC2603"/>
      <c r="GD2603"/>
      <c r="GI2603" s="2"/>
      <c r="GK2603"/>
      <c r="GL2603"/>
      <c r="GM2603"/>
      <c r="GR2603" s="2"/>
      <c r="GT2603"/>
      <c r="GU2603"/>
      <c r="GV2603"/>
      <c r="HA2603" s="2"/>
      <c r="HC2603"/>
      <c r="HD2603"/>
      <c r="HE2603"/>
      <c r="HJ2603"/>
      <c r="HK2603"/>
      <c r="HL2603"/>
      <c r="HM2603"/>
      <c r="HN2603"/>
      <c r="HO2603"/>
      <c r="HP2603"/>
      <c r="HQ2603"/>
      <c r="HR2603"/>
      <c r="HS2603"/>
      <c r="HT2603"/>
      <c r="HU2603"/>
      <c r="HV2603"/>
      <c r="HW2603"/>
      <c r="HX2603"/>
      <c r="HY2603"/>
      <c r="HZ2603"/>
      <c r="IA2603"/>
      <c r="IB2603"/>
      <c r="IC2603"/>
      <c r="ID2603"/>
      <c r="IE2603"/>
      <c r="IF2603"/>
      <c r="IG2603"/>
      <c r="IH2603"/>
      <c r="II2603"/>
      <c r="IJ2603"/>
      <c r="IK2603"/>
      <c r="IL2603"/>
      <c r="IM2603"/>
      <c r="IN2603"/>
      <c r="IO2603"/>
    </row>
    <row r="2604" spans="2:249" s="1" customFormat="1">
      <c r="B2604"/>
      <c r="C2604"/>
      <c r="D2604"/>
      <c r="I2604" s="2"/>
      <c r="K2604"/>
      <c r="L2604"/>
      <c r="M2604"/>
      <c r="N2604"/>
      <c r="O2604"/>
      <c r="T2604" s="2"/>
      <c r="V2604"/>
      <c r="W2604"/>
      <c r="X2604"/>
      <c r="AC2604" s="2"/>
      <c r="AE2604"/>
      <c r="AF2604"/>
      <c r="AG2604"/>
      <c r="AL2604" s="2"/>
      <c r="AN2604"/>
      <c r="AO2604"/>
      <c r="AP2604"/>
      <c r="AU2604" s="2"/>
      <c r="AW2604"/>
      <c r="AX2604"/>
      <c r="AY2604"/>
      <c r="BD2604" s="2"/>
      <c r="BF2604"/>
      <c r="BG2604"/>
      <c r="BH2604"/>
      <c r="BM2604" s="2"/>
      <c r="BO2604"/>
      <c r="BP2604"/>
      <c r="BQ2604"/>
      <c r="BV2604" s="2"/>
      <c r="BX2604"/>
      <c r="BY2604"/>
      <c r="BZ2604"/>
      <c r="CE2604" s="2"/>
      <c r="CG2604"/>
      <c r="CH2604"/>
      <c r="CI2604"/>
      <c r="CN2604" s="2"/>
      <c r="CP2604"/>
      <c r="CQ2604"/>
      <c r="CR2604"/>
      <c r="CW2604" s="2"/>
      <c r="CY2604"/>
      <c r="CZ2604"/>
      <c r="DA2604"/>
      <c r="DF2604" s="2"/>
      <c r="DH2604"/>
      <c r="DI2604"/>
      <c r="DJ2604"/>
      <c r="DO2604" s="2"/>
      <c r="DQ2604"/>
      <c r="DR2604"/>
      <c r="DS2604"/>
      <c r="DX2604" s="2"/>
      <c r="DZ2604"/>
      <c r="EA2604"/>
      <c r="EB2604"/>
      <c r="EG2604" s="2"/>
      <c r="EI2604"/>
      <c r="EJ2604"/>
      <c r="EK2604"/>
      <c r="EP2604" s="2"/>
      <c r="ER2604"/>
      <c r="ES2604"/>
      <c r="ET2604"/>
      <c r="EY2604" s="2"/>
      <c r="FA2604"/>
      <c r="FB2604"/>
      <c r="FC2604"/>
      <c r="FH2604" s="2"/>
      <c r="FJ2604"/>
      <c r="FK2604"/>
      <c r="FL2604"/>
      <c r="FQ2604" s="2"/>
      <c r="FS2604"/>
      <c r="FT2604"/>
      <c r="FU2604"/>
      <c r="FZ2604" s="2"/>
      <c r="GB2604"/>
      <c r="GC2604"/>
      <c r="GD2604"/>
      <c r="GI2604" s="2"/>
      <c r="GK2604"/>
      <c r="GL2604"/>
      <c r="GM2604"/>
      <c r="GR2604" s="2"/>
      <c r="GT2604"/>
      <c r="GU2604"/>
      <c r="GV2604"/>
      <c r="HA2604" s="2"/>
      <c r="HC2604"/>
      <c r="HD2604"/>
      <c r="HE2604"/>
      <c r="HJ2604"/>
      <c r="HK2604"/>
      <c r="HL2604"/>
      <c r="HM2604"/>
      <c r="HN2604"/>
      <c r="HO2604"/>
      <c r="HP2604"/>
      <c r="HQ2604"/>
      <c r="HR2604"/>
      <c r="HS2604"/>
      <c r="HT2604"/>
      <c r="HU2604"/>
      <c r="HV2604"/>
      <c r="HW2604"/>
      <c r="HX2604"/>
      <c r="HY2604"/>
      <c r="HZ2604"/>
      <c r="IA2604"/>
      <c r="IB2604"/>
      <c r="IC2604"/>
      <c r="ID2604"/>
      <c r="IE2604"/>
      <c r="IF2604"/>
      <c r="IG2604"/>
      <c r="IH2604"/>
      <c r="II2604"/>
      <c r="IJ2604"/>
      <c r="IK2604"/>
      <c r="IL2604"/>
      <c r="IM2604"/>
      <c r="IN2604"/>
      <c r="IO2604"/>
    </row>
    <row r="2605" spans="2:249" s="1" customFormat="1">
      <c r="B2605"/>
      <c r="C2605"/>
      <c r="D2605"/>
      <c r="I2605" s="2"/>
      <c r="K2605"/>
      <c r="L2605"/>
      <c r="M2605"/>
      <c r="N2605"/>
      <c r="O2605"/>
      <c r="T2605" s="2"/>
      <c r="V2605"/>
      <c r="W2605"/>
      <c r="X2605"/>
      <c r="AC2605" s="2"/>
      <c r="AE2605"/>
      <c r="AF2605"/>
      <c r="AG2605"/>
      <c r="AL2605" s="2"/>
      <c r="AN2605"/>
      <c r="AO2605"/>
      <c r="AP2605"/>
      <c r="AU2605" s="2"/>
      <c r="AW2605"/>
      <c r="AX2605"/>
      <c r="AY2605"/>
      <c r="BD2605" s="2"/>
      <c r="BF2605"/>
      <c r="BG2605"/>
      <c r="BH2605"/>
      <c r="BM2605" s="2"/>
      <c r="BO2605"/>
      <c r="BP2605"/>
      <c r="BQ2605"/>
      <c r="BV2605" s="2"/>
      <c r="BX2605"/>
      <c r="BY2605"/>
      <c r="BZ2605"/>
      <c r="CE2605" s="2"/>
      <c r="CG2605"/>
      <c r="CH2605"/>
      <c r="CI2605"/>
      <c r="CN2605" s="2"/>
      <c r="CP2605"/>
      <c r="CQ2605"/>
      <c r="CR2605"/>
      <c r="CW2605" s="2"/>
      <c r="CY2605"/>
      <c r="CZ2605"/>
      <c r="DA2605"/>
      <c r="DF2605" s="2"/>
      <c r="DH2605"/>
      <c r="DI2605"/>
      <c r="DJ2605"/>
      <c r="DO2605" s="2"/>
      <c r="DQ2605"/>
      <c r="DR2605"/>
      <c r="DS2605"/>
      <c r="DX2605" s="2"/>
      <c r="DZ2605"/>
      <c r="EA2605"/>
      <c r="EB2605"/>
      <c r="EG2605" s="2"/>
      <c r="EI2605"/>
      <c r="EJ2605"/>
      <c r="EK2605"/>
      <c r="EP2605" s="2"/>
      <c r="ER2605"/>
      <c r="ES2605"/>
      <c r="ET2605"/>
      <c r="EY2605" s="2"/>
      <c r="FA2605"/>
      <c r="FB2605"/>
      <c r="FC2605"/>
      <c r="FH2605" s="2"/>
      <c r="FJ2605"/>
      <c r="FK2605"/>
      <c r="FL2605"/>
      <c r="FQ2605" s="2"/>
      <c r="FS2605"/>
      <c r="FT2605"/>
      <c r="FU2605"/>
      <c r="FZ2605" s="2"/>
      <c r="GB2605"/>
      <c r="GC2605"/>
      <c r="GD2605"/>
      <c r="GI2605" s="2"/>
      <c r="GK2605"/>
      <c r="GL2605"/>
      <c r="GM2605"/>
      <c r="GR2605" s="2"/>
      <c r="GT2605"/>
      <c r="GU2605"/>
      <c r="GV2605"/>
      <c r="HA2605" s="2"/>
      <c r="HC2605"/>
      <c r="HD2605"/>
      <c r="HE2605"/>
      <c r="HJ2605"/>
      <c r="HK2605"/>
      <c r="HL2605"/>
      <c r="HM2605"/>
      <c r="HN2605"/>
      <c r="HO2605"/>
      <c r="HP2605"/>
      <c r="HQ2605"/>
      <c r="HR2605"/>
      <c r="HS2605"/>
      <c r="HT2605"/>
      <c r="HU2605"/>
      <c r="HV2605"/>
      <c r="HW2605"/>
      <c r="HX2605"/>
      <c r="HY2605"/>
      <c r="HZ2605"/>
      <c r="IA2605"/>
      <c r="IB2605"/>
      <c r="IC2605"/>
      <c r="ID2605"/>
      <c r="IE2605"/>
      <c r="IF2605"/>
      <c r="IG2605"/>
      <c r="IH2605"/>
      <c r="II2605"/>
      <c r="IJ2605"/>
      <c r="IK2605"/>
      <c r="IL2605"/>
      <c r="IM2605"/>
      <c r="IN2605"/>
      <c r="IO2605"/>
    </row>
    <row r="2606" spans="2:249" s="1" customFormat="1">
      <c r="B2606"/>
      <c r="C2606"/>
      <c r="D2606"/>
      <c r="I2606" s="2"/>
      <c r="K2606"/>
      <c r="L2606"/>
      <c r="M2606"/>
      <c r="N2606"/>
      <c r="O2606"/>
      <c r="T2606" s="2"/>
      <c r="V2606"/>
      <c r="W2606"/>
      <c r="X2606"/>
      <c r="AC2606" s="2"/>
      <c r="AE2606"/>
      <c r="AF2606"/>
      <c r="AG2606"/>
      <c r="AL2606" s="2"/>
      <c r="AN2606"/>
      <c r="AO2606"/>
      <c r="AP2606"/>
      <c r="AU2606" s="2"/>
      <c r="AW2606"/>
      <c r="AX2606"/>
      <c r="AY2606"/>
      <c r="BD2606" s="2"/>
      <c r="BF2606"/>
      <c r="BG2606"/>
      <c r="BH2606"/>
      <c r="BM2606" s="2"/>
      <c r="BO2606"/>
      <c r="BP2606"/>
      <c r="BQ2606"/>
      <c r="BV2606" s="2"/>
      <c r="BX2606"/>
      <c r="BY2606"/>
      <c r="BZ2606"/>
      <c r="CE2606" s="2"/>
      <c r="CG2606"/>
      <c r="CH2606"/>
      <c r="CI2606"/>
      <c r="CN2606" s="2"/>
      <c r="CP2606"/>
      <c r="CQ2606"/>
      <c r="CR2606"/>
      <c r="CW2606" s="2"/>
      <c r="CY2606"/>
      <c r="CZ2606"/>
      <c r="DA2606"/>
      <c r="DF2606" s="2"/>
      <c r="DH2606"/>
      <c r="DI2606"/>
      <c r="DJ2606"/>
      <c r="DO2606" s="2"/>
      <c r="DQ2606"/>
      <c r="DR2606"/>
      <c r="DS2606"/>
      <c r="DX2606" s="2"/>
      <c r="DZ2606"/>
      <c r="EA2606"/>
      <c r="EB2606"/>
      <c r="EG2606" s="2"/>
      <c r="EI2606"/>
      <c r="EJ2606"/>
      <c r="EK2606"/>
      <c r="EP2606" s="2"/>
      <c r="ER2606"/>
      <c r="ES2606"/>
      <c r="ET2606"/>
      <c r="EY2606" s="2"/>
      <c r="FA2606"/>
      <c r="FB2606"/>
      <c r="FC2606"/>
      <c r="FH2606" s="2"/>
      <c r="FJ2606"/>
      <c r="FK2606"/>
      <c r="FL2606"/>
      <c r="FQ2606" s="2"/>
      <c r="FS2606"/>
      <c r="FT2606"/>
      <c r="FU2606"/>
      <c r="FZ2606" s="2"/>
      <c r="GB2606"/>
      <c r="GC2606"/>
      <c r="GD2606"/>
      <c r="GI2606" s="2"/>
      <c r="GK2606"/>
      <c r="GL2606"/>
      <c r="GM2606"/>
      <c r="GR2606" s="2"/>
      <c r="GT2606"/>
      <c r="GU2606"/>
      <c r="GV2606"/>
      <c r="HA2606" s="2"/>
      <c r="HC2606"/>
      <c r="HD2606"/>
      <c r="HE2606"/>
      <c r="HJ2606"/>
      <c r="HK2606"/>
      <c r="HL2606"/>
      <c r="HM2606"/>
      <c r="HN2606"/>
      <c r="HO2606"/>
      <c r="HP2606"/>
      <c r="HQ2606"/>
      <c r="HR2606"/>
      <c r="HS2606"/>
      <c r="HT2606"/>
      <c r="HU2606"/>
      <c r="HV2606"/>
      <c r="HW2606"/>
      <c r="HX2606"/>
      <c r="HY2606"/>
      <c r="HZ2606"/>
      <c r="IA2606"/>
      <c r="IB2606"/>
      <c r="IC2606"/>
      <c r="ID2606"/>
      <c r="IE2606"/>
      <c r="IF2606"/>
      <c r="IG2606"/>
      <c r="IH2606"/>
      <c r="II2606"/>
      <c r="IJ2606"/>
      <c r="IK2606"/>
      <c r="IL2606"/>
      <c r="IM2606"/>
      <c r="IN2606"/>
      <c r="IO2606"/>
    </row>
    <row r="2607" spans="2:249" s="1" customFormat="1">
      <c r="B2607"/>
      <c r="C2607"/>
      <c r="D2607"/>
      <c r="I2607" s="2"/>
      <c r="K2607"/>
      <c r="L2607"/>
      <c r="M2607"/>
      <c r="N2607"/>
      <c r="O2607"/>
      <c r="T2607" s="2"/>
      <c r="V2607"/>
      <c r="W2607"/>
      <c r="X2607"/>
      <c r="AC2607" s="2"/>
      <c r="AE2607"/>
      <c r="AF2607"/>
      <c r="AG2607"/>
      <c r="AL2607" s="2"/>
      <c r="AN2607"/>
      <c r="AO2607"/>
      <c r="AP2607"/>
      <c r="AU2607" s="2"/>
      <c r="AW2607"/>
      <c r="AX2607"/>
      <c r="AY2607"/>
      <c r="BD2607" s="2"/>
      <c r="BF2607"/>
      <c r="BG2607"/>
      <c r="BH2607"/>
      <c r="BM2607" s="2"/>
      <c r="BO2607"/>
      <c r="BP2607"/>
      <c r="BQ2607"/>
      <c r="BV2607" s="2"/>
      <c r="BX2607"/>
      <c r="BY2607"/>
      <c r="BZ2607"/>
      <c r="CE2607" s="2"/>
      <c r="CG2607"/>
      <c r="CH2607"/>
      <c r="CI2607"/>
      <c r="CN2607" s="2"/>
      <c r="CP2607"/>
      <c r="CQ2607"/>
      <c r="CR2607"/>
      <c r="CW2607" s="2"/>
      <c r="CY2607"/>
      <c r="CZ2607"/>
      <c r="DA2607"/>
      <c r="DF2607" s="2"/>
      <c r="DH2607"/>
      <c r="DI2607"/>
      <c r="DJ2607"/>
      <c r="DO2607" s="2"/>
      <c r="DQ2607"/>
      <c r="DR2607"/>
      <c r="DS2607"/>
      <c r="DX2607" s="2"/>
      <c r="DZ2607"/>
      <c r="EA2607"/>
      <c r="EB2607"/>
      <c r="EG2607" s="2"/>
      <c r="EI2607"/>
      <c r="EJ2607"/>
      <c r="EK2607"/>
      <c r="EP2607" s="2"/>
      <c r="ER2607"/>
      <c r="ES2607"/>
      <c r="ET2607"/>
      <c r="EY2607" s="2"/>
      <c r="FA2607"/>
      <c r="FB2607"/>
      <c r="FC2607"/>
      <c r="FH2607" s="2"/>
      <c r="FJ2607"/>
      <c r="FK2607"/>
      <c r="FL2607"/>
      <c r="FQ2607" s="2"/>
      <c r="FS2607"/>
      <c r="FT2607"/>
      <c r="FU2607"/>
      <c r="FZ2607" s="2"/>
      <c r="GB2607"/>
      <c r="GC2607"/>
      <c r="GD2607"/>
      <c r="GI2607" s="2"/>
      <c r="GK2607"/>
      <c r="GL2607"/>
      <c r="GM2607"/>
      <c r="GR2607" s="2"/>
      <c r="GT2607"/>
      <c r="GU2607"/>
      <c r="GV2607"/>
      <c r="HA2607" s="2"/>
      <c r="HC2607"/>
      <c r="HD2607"/>
      <c r="HE2607"/>
      <c r="HJ2607"/>
      <c r="HK2607"/>
      <c r="HL2607"/>
      <c r="HM2607"/>
      <c r="HN2607"/>
      <c r="HO2607"/>
      <c r="HP2607"/>
      <c r="HQ2607"/>
      <c r="HR2607"/>
      <c r="HS2607"/>
      <c r="HT2607"/>
      <c r="HU2607"/>
      <c r="HV2607"/>
      <c r="HW2607"/>
      <c r="HX2607"/>
      <c r="HY2607"/>
      <c r="HZ2607"/>
      <c r="IA2607"/>
      <c r="IB2607"/>
      <c r="IC2607"/>
      <c r="ID2607"/>
      <c r="IE2607"/>
      <c r="IF2607"/>
      <c r="IG2607"/>
      <c r="IH2607"/>
      <c r="II2607"/>
      <c r="IJ2607"/>
      <c r="IK2607"/>
      <c r="IL2607"/>
      <c r="IM2607"/>
      <c r="IN2607"/>
      <c r="IO2607"/>
    </row>
    <row r="2608" spans="2:249" s="1" customFormat="1">
      <c r="B2608"/>
      <c r="C2608"/>
      <c r="D2608"/>
      <c r="I2608" s="2"/>
      <c r="K2608"/>
      <c r="L2608"/>
      <c r="M2608"/>
      <c r="N2608"/>
      <c r="O2608"/>
      <c r="T2608" s="2"/>
      <c r="V2608"/>
      <c r="W2608"/>
      <c r="X2608"/>
      <c r="AC2608" s="2"/>
      <c r="AE2608"/>
      <c r="AF2608"/>
      <c r="AG2608"/>
      <c r="AL2608" s="2"/>
      <c r="AN2608"/>
      <c r="AO2608"/>
      <c r="AP2608"/>
      <c r="AU2608" s="2"/>
      <c r="AW2608"/>
      <c r="AX2608"/>
      <c r="AY2608"/>
      <c r="BD2608" s="2"/>
      <c r="BF2608"/>
      <c r="BG2608"/>
      <c r="BH2608"/>
      <c r="BM2608" s="2"/>
      <c r="BO2608"/>
      <c r="BP2608"/>
      <c r="BQ2608"/>
      <c r="BV2608" s="2"/>
      <c r="BX2608"/>
      <c r="BY2608"/>
      <c r="BZ2608"/>
      <c r="CE2608" s="2"/>
      <c r="CG2608"/>
      <c r="CH2608"/>
      <c r="CI2608"/>
      <c r="CN2608" s="2"/>
      <c r="CP2608"/>
      <c r="CQ2608"/>
      <c r="CR2608"/>
      <c r="CW2608" s="2"/>
      <c r="CY2608"/>
      <c r="CZ2608"/>
      <c r="DA2608"/>
      <c r="DF2608" s="2"/>
      <c r="DH2608"/>
      <c r="DI2608"/>
      <c r="DJ2608"/>
      <c r="DO2608" s="2"/>
      <c r="DQ2608"/>
      <c r="DR2608"/>
      <c r="DS2608"/>
      <c r="DX2608" s="2"/>
      <c r="DZ2608"/>
      <c r="EA2608"/>
      <c r="EB2608"/>
      <c r="EG2608" s="2"/>
      <c r="EI2608"/>
      <c r="EJ2608"/>
      <c r="EK2608"/>
      <c r="EP2608" s="2"/>
      <c r="ER2608"/>
      <c r="ES2608"/>
      <c r="ET2608"/>
      <c r="EY2608" s="2"/>
      <c r="FA2608"/>
      <c r="FB2608"/>
      <c r="FC2608"/>
      <c r="FH2608" s="2"/>
      <c r="FJ2608"/>
      <c r="FK2608"/>
      <c r="FL2608"/>
      <c r="FQ2608" s="2"/>
      <c r="FS2608"/>
      <c r="FT2608"/>
      <c r="FU2608"/>
      <c r="FZ2608" s="2"/>
      <c r="GB2608"/>
      <c r="GC2608"/>
      <c r="GD2608"/>
      <c r="GI2608" s="2"/>
      <c r="GK2608"/>
      <c r="GL2608"/>
      <c r="GM2608"/>
      <c r="GR2608" s="2"/>
      <c r="GT2608"/>
      <c r="GU2608"/>
      <c r="GV2608"/>
      <c r="HA2608" s="2"/>
      <c r="HC2608"/>
      <c r="HD2608"/>
      <c r="HE2608"/>
      <c r="HJ2608"/>
      <c r="HK2608"/>
      <c r="HL2608"/>
      <c r="HM2608"/>
      <c r="HN2608"/>
      <c r="HO2608"/>
      <c r="HP2608"/>
      <c r="HQ2608"/>
      <c r="HR2608"/>
      <c r="HS2608"/>
      <c r="HT2608"/>
      <c r="HU2608"/>
      <c r="HV2608"/>
      <c r="HW2608"/>
      <c r="HX2608"/>
      <c r="HY2608"/>
      <c r="HZ2608"/>
      <c r="IA2608"/>
      <c r="IB2608"/>
      <c r="IC2608"/>
      <c r="ID2608"/>
      <c r="IE2608"/>
      <c r="IF2608"/>
      <c r="IG2608"/>
      <c r="IH2608"/>
      <c r="II2608"/>
      <c r="IJ2608"/>
      <c r="IK2608"/>
      <c r="IL2608"/>
      <c r="IM2608"/>
      <c r="IN2608"/>
      <c r="IO2608"/>
    </row>
    <row r="2609" spans="2:256" s="1" customFormat="1">
      <c r="B2609"/>
      <c r="C2609"/>
      <c r="D2609"/>
      <c r="I2609" s="2"/>
      <c r="K2609"/>
      <c r="L2609"/>
      <c r="M2609"/>
      <c r="N2609"/>
      <c r="O2609"/>
      <c r="T2609" s="2"/>
      <c r="V2609"/>
      <c r="W2609"/>
      <c r="X2609"/>
      <c r="AC2609" s="2"/>
      <c r="AE2609"/>
      <c r="AF2609"/>
      <c r="AG2609"/>
      <c r="AL2609" s="2"/>
      <c r="AN2609"/>
      <c r="AO2609"/>
      <c r="AP2609"/>
      <c r="AU2609" s="2"/>
      <c r="AW2609"/>
      <c r="AX2609"/>
      <c r="AY2609"/>
      <c r="BD2609" s="2"/>
      <c r="BF2609"/>
      <c r="BG2609"/>
      <c r="BH2609"/>
      <c r="BM2609" s="2"/>
      <c r="BO2609"/>
      <c r="BP2609"/>
      <c r="BQ2609"/>
      <c r="BV2609" s="2"/>
      <c r="BX2609"/>
      <c r="BY2609"/>
      <c r="BZ2609"/>
      <c r="CE2609" s="2"/>
      <c r="CG2609"/>
      <c r="CH2609"/>
      <c r="CI2609"/>
      <c r="CN2609" s="2"/>
      <c r="CP2609"/>
      <c r="CQ2609"/>
      <c r="CR2609"/>
      <c r="CW2609" s="2"/>
      <c r="CY2609"/>
      <c r="CZ2609"/>
      <c r="DA2609"/>
      <c r="DF2609" s="2"/>
      <c r="DH2609"/>
      <c r="DI2609"/>
      <c r="DJ2609"/>
      <c r="DO2609" s="2"/>
      <c r="DQ2609"/>
      <c r="DR2609"/>
      <c r="DS2609"/>
      <c r="DX2609" s="2"/>
      <c r="DZ2609"/>
      <c r="EA2609"/>
      <c r="EB2609"/>
      <c r="EG2609" s="2"/>
      <c r="EI2609"/>
      <c r="EJ2609"/>
      <c r="EK2609"/>
      <c r="EP2609" s="2"/>
      <c r="ER2609"/>
      <c r="ES2609"/>
      <c r="ET2609"/>
      <c r="EY2609" s="2"/>
      <c r="FA2609"/>
      <c r="FB2609"/>
      <c r="FC2609"/>
      <c r="FH2609" s="2"/>
      <c r="FJ2609"/>
      <c r="FK2609"/>
      <c r="FL2609"/>
      <c r="FQ2609" s="2"/>
      <c r="FS2609"/>
      <c r="FT2609"/>
      <c r="FU2609"/>
      <c r="FZ2609" s="2"/>
      <c r="GB2609"/>
      <c r="GC2609"/>
      <c r="GD2609"/>
      <c r="GI2609" s="2"/>
      <c r="GK2609"/>
      <c r="GL2609"/>
      <c r="GM2609"/>
      <c r="GR2609" s="2"/>
      <c r="GT2609"/>
      <c r="GU2609"/>
      <c r="GV2609"/>
      <c r="HA2609" s="2"/>
      <c r="HC2609"/>
      <c r="HD2609"/>
      <c r="HE2609"/>
      <c r="HJ2609"/>
      <c r="HK2609"/>
      <c r="HL2609"/>
      <c r="HM2609"/>
      <c r="HN2609"/>
      <c r="HO2609"/>
      <c r="HP2609"/>
      <c r="HQ2609"/>
      <c r="HR2609"/>
      <c r="HS2609"/>
      <c r="HT2609"/>
      <c r="HU2609"/>
      <c r="HV2609"/>
      <c r="HW2609"/>
      <c r="HX2609"/>
      <c r="HY2609"/>
      <c r="HZ2609"/>
      <c r="IA2609"/>
      <c r="IB2609"/>
      <c r="IC2609"/>
      <c r="ID2609"/>
      <c r="IE2609"/>
      <c r="IF2609"/>
      <c r="IG2609"/>
      <c r="IH2609"/>
      <c r="II2609"/>
      <c r="IJ2609"/>
      <c r="IK2609"/>
      <c r="IL2609"/>
      <c r="IM2609"/>
      <c r="IN2609"/>
      <c r="IO2609"/>
    </row>
    <row r="2610" spans="2:256" s="1" customFormat="1">
      <c r="B2610"/>
      <c r="C2610"/>
      <c r="D2610"/>
      <c r="I2610" s="2"/>
      <c r="K2610"/>
      <c r="L2610"/>
      <c r="M2610"/>
      <c r="N2610"/>
      <c r="O2610"/>
      <c r="T2610" s="2"/>
      <c r="V2610"/>
      <c r="W2610"/>
      <c r="X2610"/>
      <c r="AC2610" s="2"/>
      <c r="AE2610"/>
      <c r="AF2610"/>
      <c r="AG2610"/>
      <c r="AL2610" s="2"/>
      <c r="AN2610"/>
      <c r="AO2610"/>
      <c r="AP2610"/>
      <c r="AU2610" s="2"/>
      <c r="AW2610"/>
      <c r="AX2610"/>
      <c r="AY2610"/>
      <c r="BD2610" s="2"/>
      <c r="BF2610"/>
      <c r="BG2610"/>
      <c r="BH2610"/>
      <c r="BM2610" s="2"/>
      <c r="BO2610"/>
      <c r="BP2610"/>
      <c r="BQ2610"/>
      <c r="BV2610" s="2"/>
      <c r="BX2610"/>
      <c r="BY2610"/>
      <c r="BZ2610"/>
      <c r="CE2610" s="2"/>
      <c r="CG2610"/>
      <c r="CH2610"/>
      <c r="CI2610"/>
      <c r="CN2610" s="2"/>
      <c r="CP2610"/>
      <c r="CQ2610"/>
      <c r="CR2610"/>
      <c r="CW2610" s="2"/>
      <c r="CY2610"/>
      <c r="CZ2610"/>
      <c r="DA2610"/>
      <c r="DF2610" s="2"/>
      <c r="DH2610"/>
      <c r="DI2610"/>
      <c r="DJ2610"/>
      <c r="DO2610" s="2"/>
      <c r="DQ2610"/>
      <c r="DR2610"/>
      <c r="DS2610"/>
      <c r="DX2610" s="2"/>
      <c r="DZ2610"/>
      <c r="EA2610"/>
      <c r="EB2610"/>
      <c r="EG2610" s="2"/>
      <c r="EI2610"/>
      <c r="EJ2610"/>
      <c r="EK2610"/>
      <c r="EP2610" s="2"/>
      <c r="ER2610"/>
      <c r="ES2610"/>
      <c r="ET2610"/>
      <c r="EY2610" s="2"/>
      <c r="FA2610"/>
      <c r="FB2610"/>
      <c r="FC2610"/>
      <c r="FH2610" s="2"/>
      <c r="FJ2610"/>
      <c r="FK2610"/>
      <c r="FL2610"/>
      <c r="FQ2610" s="2"/>
      <c r="FS2610"/>
      <c r="FT2610"/>
      <c r="FU2610"/>
      <c r="FZ2610" s="2"/>
      <c r="GB2610"/>
      <c r="GC2610"/>
      <c r="GD2610"/>
      <c r="GI2610" s="2"/>
      <c r="GK2610"/>
      <c r="GL2610"/>
      <c r="GM2610"/>
      <c r="GR2610" s="2"/>
      <c r="GT2610"/>
      <c r="GU2610"/>
      <c r="GV2610"/>
      <c r="HA2610" s="2"/>
      <c r="HC2610"/>
      <c r="HD2610"/>
      <c r="HE2610"/>
      <c r="HJ2610"/>
      <c r="HK2610"/>
      <c r="HL2610"/>
      <c r="HM2610"/>
      <c r="HN2610"/>
      <c r="HO2610"/>
      <c r="HP2610"/>
      <c r="HQ2610"/>
      <c r="HR2610"/>
      <c r="HS2610"/>
      <c r="HT2610"/>
      <c r="HU2610"/>
      <c r="HV2610"/>
      <c r="HW2610"/>
      <c r="HX2610"/>
      <c r="HY2610"/>
      <c r="HZ2610"/>
      <c r="IA2610"/>
      <c r="IB2610"/>
      <c r="IC2610"/>
      <c r="ID2610"/>
      <c r="IE2610"/>
      <c r="IF2610"/>
      <c r="IG2610"/>
      <c r="IH2610"/>
      <c r="II2610"/>
      <c r="IJ2610"/>
      <c r="IK2610"/>
      <c r="IL2610"/>
      <c r="IM2610"/>
      <c r="IN2610"/>
      <c r="IO2610"/>
    </row>
    <row r="2611" spans="2:256" s="1" customFormat="1">
      <c r="B2611"/>
      <c r="C2611"/>
      <c r="D2611"/>
      <c r="I2611" s="2"/>
      <c r="K2611"/>
      <c r="L2611"/>
      <c r="M2611"/>
      <c r="N2611"/>
      <c r="O2611"/>
      <c r="T2611" s="2"/>
      <c r="V2611"/>
      <c r="W2611"/>
      <c r="X2611"/>
      <c r="AC2611" s="2"/>
      <c r="AE2611"/>
      <c r="AF2611"/>
      <c r="AG2611"/>
      <c r="AL2611" s="2"/>
      <c r="AN2611"/>
      <c r="AO2611"/>
      <c r="AP2611"/>
      <c r="AU2611" s="2"/>
      <c r="AW2611"/>
      <c r="AX2611"/>
      <c r="AY2611"/>
      <c r="BD2611" s="2"/>
      <c r="BF2611"/>
      <c r="BG2611"/>
      <c r="BH2611"/>
      <c r="BM2611" s="2"/>
      <c r="BO2611"/>
      <c r="BP2611"/>
      <c r="BQ2611"/>
      <c r="BV2611" s="2"/>
      <c r="BX2611"/>
      <c r="BY2611"/>
      <c r="BZ2611"/>
      <c r="CE2611" s="2"/>
      <c r="CG2611"/>
      <c r="CH2611"/>
      <c r="CI2611"/>
      <c r="CN2611" s="2"/>
      <c r="CP2611"/>
      <c r="CQ2611"/>
      <c r="CR2611"/>
      <c r="CW2611" s="2"/>
      <c r="CY2611"/>
      <c r="CZ2611"/>
      <c r="DA2611"/>
      <c r="DF2611" s="2"/>
      <c r="DH2611"/>
      <c r="DI2611"/>
      <c r="DJ2611"/>
      <c r="DO2611" s="2"/>
      <c r="DQ2611"/>
      <c r="DR2611"/>
      <c r="DS2611"/>
      <c r="DX2611" s="2"/>
      <c r="DZ2611"/>
      <c r="EA2611"/>
      <c r="EB2611"/>
      <c r="EG2611" s="2"/>
      <c r="EI2611"/>
      <c r="EJ2611"/>
      <c r="EK2611"/>
      <c r="EP2611" s="2"/>
      <c r="ER2611"/>
      <c r="ES2611"/>
      <c r="ET2611"/>
      <c r="EY2611" s="2"/>
      <c r="FA2611"/>
      <c r="FB2611"/>
      <c r="FC2611"/>
      <c r="FH2611" s="2"/>
      <c r="FJ2611"/>
      <c r="FK2611"/>
      <c r="FL2611"/>
      <c r="FQ2611" s="2"/>
      <c r="FS2611"/>
      <c r="FT2611"/>
      <c r="FU2611"/>
      <c r="FZ2611" s="2"/>
      <c r="GB2611"/>
      <c r="GC2611"/>
      <c r="GD2611"/>
      <c r="GI2611" s="2"/>
      <c r="GK2611"/>
      <c r="GL2611"/>
      <c r="GM2611"/>
      <c r="GR2611" s="2"/>
      <c r="GT2611"/>
      <c r="GU2611"/>
      <c r="GV2611"/>
      <c r="HA2611" s="2"/>
      <c r="HC2611"/>
      <c r="HD2611"/>
      <c r="HE2611"/>
      <c r="HJ2611"/>
      <c r="HK2611"/>
      <c r="HL2611"/>
      <c r="HM2611"/>
      <c r="HN2611"/>
      <c r="HO2611"/>
      <c r="HP2611"/>
      <c r="HQ2611"/>
      <c r="HR2611"/>
      <c r="HS2611"/>
      <c r="HT2611"/>
      <c r="HU2611"/>
      <c r="HV2611"/>
      <c r="HW2611"/>
      <c r="HX2611"/>
      <c r="HY2611"/>
      <c r="HZ2611"/>
      <c r="IA2611"/>
      <c r="IB2611"/>
      <c r="IC2611"/>
      <c r="ID2611"/>
      <c r="IE2611"/>
      <c r="IF2611"/>
      <c r="IG2611"/>
      <c r="IH2611"/>
      <c r="II2611"/>
      <c r="IJ2611"/>
      <c r="IK2611"/>
      <c r="IL2611"/>
      <c r="IM2611"/>
      <c r="IN2611"/>
      <c r="IO2611"/>
    </row>
    <row r="2612" spans="2:256" s="1" customFormat="1">
      <c r="B2612"/>
      <c r="C2612"/>
      <c r="D2612"/>
      <c r="I2612" s="2"/>
      <c r="K2612"/>
      <c r="L2612"/>
      <c r="M2612"/>
      <c r="N2612"/>
      <c r="O2612"/>
      <c r="T2612" s="2"/>
      <c r="V2612"/>
      <c r="W2612"/>
      <c r="X2612"/>
      <c r="AC2612" s="2"/>
      <c r="AE2612"/>
      <c r="AF2612"/>
      <c r="AG2612"/>
      <c r="AL2612" s="2"/>
      <c r="AN2612"/>
      <c r="AO2612"/>
      <c r="AP2612"/>
      <c r="AU2612" s="2"/>
      <c r="AW2612"/>
      <c r="AX2612"/>
      <c r="AY2612"/>
      <c r="BD2612" s="2"/>
      <c r="BF2612"/>
      <c r="BG2612"/>
      <c r="BH2612"/>
      <c r="BM2612" s="2"/>
      <c r="BO2612"/>
      <c r="BP2612"/>
      <c r="BQ2612"/>
      <c r="BV2612" s="2"/>
      <c r="BX2612"/>
      <c r="BY2612"/>
      <c r="BZ2612"/>
      <c r="CE2612" s="2"/>
      <c r="CG2612"/>
      <c r="CH2612"/>
      <c r="CI2612"/>
      <c r="CN2612" s="2"/>
      <c r="CP2612"/>
      <c r="CQ2612"/>
      <c r="CR2612"/>
      <c r="CW2612" s="2"/>
      <c r="CY2612"/>
      <c r="CZ2612"/>
      <c r="DA2612"/>
      <c r="DF2612" s="2"/>
      <c r="DH2612"/>
      <c r="DI2612"/>
      <c r="DJ2612"/>
      <c r="DO2612" s="2"/>
      <c r="DQ2612"/>
      <c r="DR2612"/>
      <c r="DS2612"/>
      <c r="DX2612" s="2"/>
      <c r="DZ2612"/>
      <c r="EA2612"/>
      <c r="EB2612"/>
      <c r="EG2612" s="2"/>
      <c r="EI2612"/>
      <c r="EJ2612"/>
      <c r="EK2612"/>
      <c r="EP2612" s="2"/>
      <c r="ER2612"/>
      <c r="ES2612"/>
      <c r="ET2612"/>
      <c r="EY2612" s="2"/>
      <c r="FA2612"/>
      <c r="FB2612"/>
      <c r="FC2612"/>
      <c r="FH2612" s="2"/>
      <c r="FJ2612"/>
      <c r="FK2612"/>
      <c r="FL2612"/>
      <c r="FQ2612" s="2"/>
      <c r="FS2612"/>
      <c r="FT2612"/>
      <c r="FU2612"/>
      <c r="FZ2612" s="2"/>
      <c r="GB2612"/>
      <c r="GC2612"/>
      <c r="GD2612"/>
      <c r="GI2612" s="2"/>
      <c r="GK2612"/>
      <c r="GL2612"/>
      <c r="GM2612"/>
      <c r="GR2612" s="2"/>
      <c r="GT2612"/>
      <c r="GU2612"/>
      <c r="GV2612"/>
      <c r="HA2612" s="2"/>
      <c r="HC2612"/>
      <c r="HD2612"/>
      <c r="HE2612"/>
      <c r="HJ2612"/>
      <c r="HK2612"/>
      <c r="HL2612"/>
      <c r="HM2612"/>
      <c r="HN2612"/>
      <c r="HO2612"/>
      <c r="HP2612"/>
      <c r="HQ2612"/>
      <c r="HR2612"/>
      <c r="HS2612"/>
      <c r="HT2612"/>
      <c r="HU2612"/>
      <c r="HV2612"/>
      <c r="HW2612"/>
      <c r="HX2612"/>
      <c r="HY2612"/>
      <c r="HZ2612"/>
      <c r="IA2612"/>
      <c r="IB2612"/>
      <c r="IC2612"/>
      <c r="ID2612"/>
      <c r="IE2612"/>
      <c r="IF2612"/>
      <c r="IG2612"/>
      <c r="IH2612"/>
      <c r="II2612"/>
      <c r="IJ2612"/>
      <c r="IK2612"/>
      <c r="IL2612"/>
      <c r="IM2612"/>
      <c r="IN2612"/>
      <c r="IO2612"/>
    </row>
    <row r="2613" spans="2:256" s="1" customFormat="1">
      <c r="B2613"/>
      <c r="C2613"/>
      <c r="D2613"/>
      <c r="I2613" s="2"/>
      <c r="K2613"/>
      <c r="L2613"/>
      <c r="M2613"/>
      <c r="N2613"/>
      <c r="O2613"/>
      <c r="T2613" s="2"/>
      <c r="V2613"/>
      <c r="W2613"/>
      <c r="X2613"/>
      <c r="AC2613" s="2"/>
      <c r="AE2613"/>
      <c r="AF2613"/>
      <c r="AG2613"/>
      <c r="AL2613" s="2"/>
      <c r="AN2613"/>
      <c r="AO2613"/>
      <c r="AP2613"/>
      <c r="AU2613" s="2"/>
      <c r="AW2613"/>
      <c r="AX2613"/>
      <c r="AY2613"/>
      <c r="BD2613" s="2"/>
      <c r="BF2613"/>
      <c r="BG2613"/>
      <c r="BH2613"/>
      <c r="BM2613" s="2"/>
      <c r="BO2613"/>
      <c r="BP2613"/>
      <c r="BQ2613"/>
      <c r="BV2613" s="2"/>
      <c r="BX2613"/>
      <c r="BY2613"/>
      <c r="BZ2613"/>
      <c r="CE2613" s="2"/>
      <c r="CG2613"/>
      <c r="CH2613"/>
      <c r="CI2613"/>
      <c r="CN2613" s="2"/>
      <c r="CP2613"/>
      <c r="CQ2613"/>
      <c r="CR2613"/>
      <c r="CW2613" s="2"/>
      <c r="CY2613"/>
      <c r="CZ2613"/>
      <c r="DA2613"/>
      <c r="DF2613" s="2"/>
      <c r="DH2613"/>
      <c r="DI2613"/>
      <c r="DJ2613"/>
      <c r="DO2613" s="2"/>
      <c r="DQ2613"/>
      <c r="DR2613"/>
      <c r="DS2613"/>
      <c r="DX2613" s="2"/>
      <c r="DZ2613"/>
      <c r="EA2613"/>
      <c r="EB2613"/>
      <c r="EG2613" s="2"/>
      <c r="EI2613"/>
      <c r="EJ2613"/>
      <c r="EK2613"/>
      <c r="EP2613" s="2"/>
      <c r="ER2613"/>
      <c r="ES2613"/>
      <c r="ET2613"/>
      <c r="EY2613" s="2"/>
      <c r="FA2613"/>
      <c r="FB2613"/>
      <c r="FC2613"/>
      <c r="FH2613" s="2"/>
      <c r="FJ2613"/>
      <c r="FK2613"/>
      <c r="FL2613"/>
      <c r="FQ2613" s="2"/>
      <c r="FS2613"/>
      <c r="FT2613"/>
      <c r="FU2613"/>
      <c r="FZ2613" s="2"/>
      <c r="GB2613"/>
      <c r="GC2613"/>
      <c r="GD2613"/>
      <c r="GI2613" s="2"/>
      <c r="GK2613"/>
      <c r="GL2613"/>
      <c r="GM2613"/>
      <c r="GR2613" s="2"/>
      <c r="GT2613"/>
      <c r="GU2613"/>
      <c r="GV2613"/>
      <c r="HA2613" s="2"/>
      <c r="HC2613"/>
      <c r="HD2613"/>
      <c r="HE2613"/>
      <c r="HJ2613"/>
      <c r="HK2613"/>
      <c r="HL2613"/>
      <c r="HM2613"/>
      <c r="HN2613"/>
      <c r="HO2613"/>
      <c r="HP2613"/>
      <c r="HQ2613"/>
      <c r="HR2613"/>
      <c r="HS2613"/>
      <c r="HT2613"/>
      <c r="HU2613"/>
      <c r="HV2613"/>
      <c r="HW2613"/>
      <c r="HX2613"/>
      <c r="HY2613"/>
      <c r="HZ2613"/>
      <c r="IA2613"/>
      <c r="IB2613"/>
      <c r="IC2613"/>
      <c r="ID2613"/>
      <c r="IE2613"/>
      <c r="IF2613"/>
      <c r="IG2613"/>
      <c r="IH2613"/>
      <c r="II2613"/>
      <c r="IJ2613"/>
      <c r="IK2613"/>
      <c r="IL2613"/>
      <c r="IM2613"/>
      <c r="IN2613"/>
      <c r="IO2613"/>
    </row>
    <row r="2614" spans="2:256" s="1" customFormat="1">
      <c r="B2614"/>
      <c r="C2614"/>
      <c r="D2614"/>
      <c r="I2614" s="2"/>
      <c r="K2614"/>
      <c r="L2614"/>
      <c r="M2614"/>
      <c r="N2614"/>
      <c r="O2614"/>
      <c r="T2614" s="2"/>
      <c r="V2614"/>
      <c r="W2614"/>
      <c r="X2614"/>
      <c r="AC2614" s="2"/>
      <c r="AE2614"/>
      <c r="AF2614"/>
      <c r="AG2614"/>
      <c r="AL2614" s="2"/>
      <c r="AN2614"/>
      <c r="AO2614"/>
      <c r="AP2614"/>
      <c r="AU2614" s="2"/>
      <c r="AW2614"/>
      <c r="AX2614"/>
      <c r="AY2614"/>
      <c r="BD2614" s="2"/>
      <c r="BF2614"/>
      <c r="BG2614"/>
      <c r="BH2614"/>
      <c r="BM2614" s="2"/>
      <c r="BO2614"/>
      <c r="BP2614"/>
      <c r="BQ2614"/>
      <c r="BV2614" s="2"/>
      <c r="BX2614"/>
      <c r="BY2614"/>
      <c r="BZ2614"/>
      <c r="CE2614" s="2"/>
      <c r="CG2614"/>
      <c r="CH2614"/>
      <c r="CI2614"/>
      <c r="CN2614" s="2"/>
      <c r="CP2614"/>
      <c r="CQ2614"/>
      <c r="CR2614"/>
      <c r="CW2614" s="2"/>
      <c r="CY2614"/>
      <c r="CZ2614"/>
      <c r="DA2614"/>
      <c r="DF2614" s="2"/>
      <c r="DH2614"/>
      <c r="DI2614"/>
      <c r="DJ2614"/>
      <c r="DO2614" s="2"/>
      <c r="DQ2614"/>
      <c r="DR2614"/>
      <c r="DS2614"/>
      <c r="DX2614" s="2"/>
      <c r="DZ2614"/>
      <c r="EA2614"/>
      <c r="EB2614"/>
      <c r="EG2614" s="2"/>
      <c r="EI2614"/>
      <c r="EJ2614"/>
      <c r="EK2614"/>
      <c r="EP2614" s="2"/>
      <c r="ER2614"/>
      <c r="ES2614"/>
      <c r="ET2614"/>
      <c r="EY2614" s="2"/>
      <c r="FA2614"/>
      <c r="FB2614"/>
      <c r="FC2614"/>
      <c r="FH2614" s="2"/>
      <c r="FJ2614"/>
      <c r="FK2614"/>
      <c r="FL2614"/>
      <c r="FQ2614" s="2"/>
      <c r="FS2614"/>
      <c r="FT2614"/>
      <c r="FU2614"/>
      <c r="FZ2614" s="2"/>
      <c r="GB2614"/>
      <c r="GC2614"/>
      <c r="GD2614"/>
      <c r="GI2614" s="2"/>
      <c r="GK2614"/>
      <c r="GL2614"/>
      <c r="GM2614"/>
      <c r="GR2614" s="2"/>
      <c r="GT2614"/>
      <c r="GU2614"/>
      <c r="GV2614"/>
      <c r="HA2614" s="2"/>
      <c r="HC2614"/>
      <c r="HD2614"/>
      <c r="HE2614"/>
      <c r="HJ2614"/>
      <c r="HK2614"/>
      <c r="HL2614"/>
      <c r="HM2614"/>
      <c r="HN2614"/>
      <c r="HO2614"/>
      <c r="HP2614"/>
      <c r="HQ2614"/>
      <c r="HR2614"/>
      <c r="HS2614"/>
      <c r="HT2614"/>
      <c r="HU2614"/>
      <c r="HV2614"/>
      <c r="HW2614"/>
      <c r="HX2614"/>
      <c r="HY2614"/>
      <c r="HZ2614"/>
      <c r="IA2614"/>
      <c r="IB2614"/>
      <c r="IC2614"/>
      <c r="ID2614"/>
      <c r="IE2614"/>
      <c r="IF2614"/>
      <c r="IG2614"/>
      <c r="IH2614"/>
      <c r="II2614"/>
      <c r="IJ2614"/>
      <c r="IK2614"/>
      <c r="IL2614"/>
      <c r="IM2614"/>
      <c r="IN2614"/>
      <c r="IO2614"/>
    </row>
    <row r="2615" spans="2:256" s="1" customFormat="1">
      <c r="B2615"/>
      <c r="C2615"/>
      <c r="D2615"/>
      <c r="I2615" s="2"/>
      <c r="K2615"/>
      <c r="L2615"/>
      <c r="M2615"/>
      <c r="N2615"/>
      <c r="O2615"/>
      <c r="T2615" s="2"/>
      <c r="V2615"/>
      <c r="W2615"/>
      <c r="X2615"/>
      <c r="AC2615" s="2"/>
      <c r="AE2615"/>
      <c r="AF2615"/>
      <c r="AG2615"/>
      <c r="AL2615" s="2"/>
      <c r="AN2615"/>
      <c r="AO2615"/>
      <c r="AP2615"/>
      <c r="AU2615" s="2"/>
      <c r="AW2615"/>
      <c r="AX2615"/>
      <c r="AY2615"/>
      <c r="BD2615" s="2"/>
      <c r="BF2615"/>
      <c r="BG2615"/>
      <c r="BH2615"/>
      <c r="BM2615" s="2"/>
      <c r="BO2615"/>
      <c r="BP2615"/>
      <c r="BQ2615"/>
      <c r="BV2615" s="2"/>
      <c r="BX2615"/>
      <c r="BY2615"/>
      <c r="BZ2615"/>
      <c r="CE2615" s="2"/>
      <c r="CG2615"/>
      <c r="CH2615"/>
      <c r="CI2615"/>
      <c r="CN2615" s="2"/>
      <c r="CP2615"/>
      <c r="CQ2615"/>
      <c r="CR2615"/>
      <c r="CW2615" s="2"/>
      <c r="CY2615"/>
      <c r="CZ2615"/>
      <c r="DA2615"/>
      <c r="DF2615" s="2"/>
      <c r="DH2615"/>
      <c r="DI2615"/>
      <c r="DJ2615"/>
      <c r="DO2615" s="2"/>
      <c r="DQ2615"/>
      <c r="DR2615"/>
      <c r="DS2615"/>
      <c r="DX2615" s="2"/>
      <c r="DZ2615"/>
      <c r="EA2615"/>
      <c r="EB2615"/>
      <c r="EG2615" s="2"/>
      <c r="EI2615"/>
      <c r="EJ2615"/>
      <c r="EK2615"/>
      <c r="EP2615" s="2"/>
      <c r="ER2615"/>
      <c r="ES2615"/>
      <c r="ET2615"/>
      <c r="EY2615" s="2"/>
      <c r="FA2615"/>
      <c r="FB2615"/>
      <c r="FC2615"/>
      <c r="FH2615" s="2"/>
      <c r="FJ2615"/>
      <c r="FK2615"/>
      <c r="FL2615"/>
      <c r="FQ2615" s="2"/>
      <c r="FS2615"/>
      <c r="FT2615"/>
      <c r="FU2615"/>
      <c r="FZ2615" s="2"/>
      <c r="GB2615"/>
      <c r="GC2615"/>
      <c r="GD2615"/>
      <c r="GI2615" s="2"/>
      <c r="GK2615"/>
      <c r="GL2615"/>
      <c r="GM2615"/>
      <c r="GR2615" s="2"/>
      <c r="GT2615"/>
      <c r="GU2615"/>
      <c r="GV2615"/>
      <c r="HA2615" s="2"/>
      <c r="HC2615"/>
      <c r="HD2615"/>
      <c r="HE2615"/>
      <c r="HJ2615"/>
      <c r="HK2615"/>
      <c r="HL2615"/>
      <c r="HM2615"/>
      <c r="HN2615"/>
      <c r="HO2615"/>
      <c r="HP2615"/>
      <c r="HQ2615"/>
      <c r="HR2615"/>
      <c r="HS2615"/>
      <c r="HT2615"/>
      <c r="HU2615"/>
      <c r="HV2615"/>
      <c r="HW2615"/>
      <c r="HX2615"/>
      <c r="HY2615"/>
      <c r="HZ2615"/>
      <c r="IA2615"/>
      <c r="IB2615"/>
      <c r="IC2615"/>
      <c r="ID2615"/>
      <c r="IE2615"/>
      <c r="IF2615"/>
      <c r="IG2615"/>
      <c r="IH2615"/>
      <c r="II2615"/>
      <c r="IJ2615"/>
      <c r="IK2615"/>
      <c r="IL2615"/>
      <c r="IM2615"/>
      <c r="IN2615"/>
      <c r="IO2615"/>
    </row>
    <row r="2616" spans="2:256" s="1" customFormat="1">
      <c r="B2616"/>
      <c r="C2616"/>
      <c r="D2616"/>
      <c r="I2616" s="2"/>
      <c r="K2616"/>
      <c r="L2616"/>
      <c r="M2616"/>
      <c r="N2616"/>
      <c r="O2616"/>
      <c r="T2616" s="2"/>
      <c r="V2616"/>
      <c r="W2616"/>
      <c r="X2616"/>
      <c r="AC2616" s="2"/>
      <c r="AE2616"/>
      <c r="AF2616"/>
      <c r="AG2616"/>
      <c r="AL2616" s="2"/>
      <c r="AN2616"/>
      <c r="AO2616"/>
      <c r="AP2616"/>
      <c r="AU2616" s="2"/>
      <c r="AW2616"/>
      <c r="AX2616"/>
      <c r="AY2616"/>
      <c r="BD2616" s="2"/>
      <c r="BF2616"/>
      <c r="BG2616"/>
      <c r="BH2616"/>
      <c r="BM2616" s="2"/>
      <c r="BO2616"/>
      <c r="BP2616"/>
      <c r="BQ2616"/>
      <c r="BV2616" s="2"/>
      <c r="BX2616"/>
      <c r="BY2616"/>
      <c r="BZ2616"/>
      <c r="CE2616" s="2"/>
      <c r="CG2616"/>
      <c r="CH2616"/>
      <c r="CI2616"/>
      <c r="CN2616" s="2"/>
      <c r="CP2616"/>
      <c r="CQ2616"/>
      <c r="CR2616"/>
      <c r="CW2616" s="2"/>
      <c r="CY2616"/>
      <c r="CZ2616"/>
      <c r="DA2616"/>
      <c r="DF2616" s="2"/>
      <c r="DH2616"/>
      <c r="DI2616"/>
      <c r="DJ2616"/>
      <c r="DO2616" s="2"/>
      <c r="DQ2616"/>
      <c r="DR2616"/>
      <c r="DS2616"/>
      <c r="DX2616" s="2"/>
      <c r="DZ2616"/>
      <c r="EA2616"/>
      <c r="EB2616"/>
      <c r="EG2616" s="2"/>
      <c r="EI2616"/>
      <c r="EJ2616"/>
      <c r="EK2616"/>
      <c r="EP2616" s="2"/>
      <c r="ER2616"/>
      <c r="ES2616"/>
      <c r="ET2616"/>
      <c r="EY2616" s="2"/>
      <c r="FA2616"/>
      <c r="FB2616"/>
      <c r="FC2616"/>
      <c r="FH2616" s="2"/>
      <c r="FJ2616"/>
      <c r="FK2616"/>
      <c r="FL2616"/>
      <c r="FQ2616" s="2"/>
      <c r="FS2616"/>
      <c r="FT2616"/>
      <c r="FU2616"/>
      <c r="FZ2616" s="2"/>
      <c r="GB2616"/>
      <c r="GC2616"/>
      <c r="GD2616"/>
      <c r="GI2616" s="2"/>
      <c r="GK2616"/>
      <c r="GL2616"/>
      <c r="GM2616"/>
      <c r="GR2616" s="2"/>
      <c r="GT2616"/>
      <c r="GU2616"/>
      <c r="GV2616"/>
      <c r="HA2616" s="2"/>
      <c r="HC2616"/>
      <c r="HD2616"/>
      <c r="HE2616"/>
      <c r="HJ2616"/>
      <c r="HK2616"/>
      <c r="HL2616"/>
      <c r="HM2616"/>
      <c r="HN2616"/>
      <c r="HO2616"/>
      <c r="HP2616"/>
      <c r="HQ2616"/>
      <c r="HR2616"/>
      <c r="HS2616"/>
      <c r="HT2616"/>
      <c r="HU2616"/>
      <c r="HV2616"/>
      <c r="HW2616"/>
      <c r="HX2616"/>
      <c r="HY2616"/>
      <c r="HZ2616"/>
      <c r="IA2616"/>
      <c r="IB2616"/>
      <c r="IC2616"/>
      <c r="ID2616"/>
      <c r="IE2616"/>
      <c r="IF2616"/>
      <c r="IG2616"/>
      <c r="IH2616"/>
      <c r="II2616"/>
      <c r="IJ2616"/>
      <c r="IK2616"/>
      <c r="IL2616"/>
      <c r="IM2616"/>
      <c r="IN2616"/>
      <c r="IO2616"/>
    </row>
    <row r="2617" spans="2:256" s="1" customFormat="1">
      <c r="B2617"/>
      <c r="C2617"/>
      <c r="D2617"/>
      <c r="I2617" s="2"/>
      <c r="K2617"/>
      <c r="L2617"/>
      <c r="M2617"/>
      <c r="N2617"/>
      <c r="O2617"/>
      <c r="T2617" s="2"/>
      <c r="V2617"/>
      <c r="W2617"/>
      <c r="X2617"/>
      <c r="AC2617" s="2"/>
      <c r="AE2617"/>
      <c r="AF2617"/>
      <c r="AG2617"/>
      <c r="AL2617" s="2"/>
      <c r="AN2617"/>
      <c r="AO2617"/>
      <c r="AP2617"/>
      <c r="AU2617" s="2"/>
      <c r="AW2617"/>
      <c r="AX2617"/>
      <c r="AY2617"/>
      <c r="BD2617" s="2"/>
      <c r="BF2617"/>
      <c r="BG2617"/>
      <c r="BH2617"/>
      <c r="BM2617" s="2"/>
      <c r="BO2617"/>
      <c r="BP2617"/>
      <c r="BQ2617"/>
      <c r="BV2617" s="2"/>
      <c r="BX2617"/>
      <c r="BY2617"/>
      <c r="BZ2617"/>
      <c r="CE2617" s="2"/>
      <c r="CG2617"/>
      <c r="CH2617"/>
      <c r="CI2617"/>
      <c r="CN2617" s="2"/>
      <c r="CP2617"/>
      <c r="CQ2617"/>
      <c r="CR2617"/>
      <c r="CW2617" s="2"/>
      <c r="CY2617"/>
      <c r="CZ2617"/>
      <c r="DA2617"/>
      <c r="DF2617" s="2"/>
      <c r="DH2617"/>
      <c r="DI2617"/>
      <c r="DJ2617"/>
      <c r="DO2617" s="2"/>
      <c r="DQ2617"/>
      <c r="DR2617"/>
      <c r="DS2617"/>
      <c r="DX2617" s="2"/>
      <c r="DZ2617"/>
      <c r="EA2617"/>
      <c r="EB2617"/>
      <c r="EG2617" s="2"/>
      <c r="EI2617"/>
      <c r="EJ2617"/>
      <c r="EK2617"/>
      <c r="EP2617" s="2"/>
      <c r="ER2617"/>
      <c r="ES2617"/>
      <c r="ET2617"/>
      <c r="EY2617" s="2"/>
      <c r="FA2617"/>
      <c r="FB2617"/>
      <c r="FC2617"/>
      <c r="FH2617" s="2"/>
      <c r="FJ2617"/>
      <c r="FK2617"/>
      <c r="FL2617"/>
      <c r="FQ2617" s="2"/>
      <c r="FS2617"/>
      <c r="FT2617"/>
      <c r="FU2617"/>
      <c r="FZ2617" s="2"/>
      <c r="GB2617"/>
      <c r="GC2617"/>
      <c r="GD2617"/>
      <c r="GI2617" s="2"/>
      <c r="GK2617"/>
      <c r="GL2617"/>
      <c r="GM2617"/>
      <c r="GR2617" s="2"/>
      <c r="GT2617"/>
      <c r="GU2617"/>
      <c r="GV2617"/>
      <c r="HA2617" s="2"/>
      <c r="HC2617"/>
      <c r="HD2617"/>
      <c r="HE2617"/>
      <c r="HJ2617"/>
      <c r="HK2617"/>
      <c r="HL2617"/>
      <c r="HM2617"/>
      <c r="HN2617"/>
      <c r="HO2617"/>
      <c r="HP2617"/>
      <c r="HQ2617"/>
      <c r="HR2617"/>
      <c r="HS2617"/>
      <c r="HT2617"/>
      <c r="HU2617"/>
      <c r="HV2617"/>
      <c r="HW2617"/>
      <c r="HX2617"/>
      <c r="HY2617"/>
      <c r="HZ2617"/>
      <c r="IA2617"/>
      <c r="IB2617"/>
      <c r="IC2617"/>
      <c r="ID2617"/>
      <c r="IE2617"/>
      <c r="IF2617"/>
      <c r="IG2617"/>
      <c r="IH2617"/>
      <c r="II2617"/>
      <c r="IJ2617"/>
      <c r="IK2617"/>
      <c r="IL2617"/>
      <c r="IM2617"/>
      <c r="IN2617"/>
      <c r="IO2617"/>
    </row>
    <row r="2618" spans="2:256" s="1" customFormat="1">
      <c r="B2618"/>
      <c r="C2618"/>
      <c r="D2618"/>
      <c r="I2618" s="2"/>
      <c r="K2618"/>
      <c r="L2618"/>
      <c r="M2618"/>
      <c r="N2618"/>
      <c r="R2618" s="2"/>
      <c r="T2618"/>
      <c r="U2618"/>
      <c r="V2618"/>
      <c r="AA2618" s="2"/>
      <c r="AC2618"/>
      <c r="AD2618"/>
      <c r="AE2618"/>
      <c r="AJ2618" s="2"/>
      <c r="AL2618"/>
      <c r="AM2618"/>
      <c r="AN2618"/>
      <c r="AS2618" s="2"/>
      <c r="AU2618"/>
      <c r="AV2618"/>
      <c r="AW2618"/>
      <c r="BB2618" s="2"/>
      <c r="BD2618"/>
      <c r="BE2618"/>
      <c r="BF2618"/>
      <c r="BK2618" s="2"/>
      <c r="BM2618"/>
      <c r="BN2618"/>
      <c r="BO2618"/>
      <c r="BT2618" s="2"/>
      <c r="BV2618"/>
      <c r="BW2618"/>
      <c r="BX2618"/>
      <c r="CC2618" s="2"/>
      <c r="CE2618"/>
      <c r="CF2618"/>
      <c r="CG2618"/>
      <c r="CL2618" s="2"/>
      <c r="CN2618"/>
      <c r="CO2618"/>
      <c r="CP2618"/>
      <c r="CU2618" s="2"/>
      <c r="CW2618"/>
      <c r="CX2618"/>
      <c r="CY2618"/>
      <c r="DD2618" s="2"/>
      <c r="DF2618"/>
      <c r="DG2618"/>
      <c r="DH2618"/>
      <c r="DM2618" s="2"/>
      <c r="DO2618"/>
      <c r="DP2618"/>
      <c r="DQ2618"/>
      <c r="DV2618" s="2"/>
      <c r="DX2618"/>
      <c r="DY2618"/>
      <c r="DZ2618"/>
      <c r="EE2618" s="2"/>
      <c r="EG2618"/>
      <c r="EH2618"/>
      <c r="EI2618"/>
      <c r="EN2618" s="2"/>
      <c r="EP2618"/>
      <c r="EQ2618"/>
      <c r="ER2618"/>
      <c r="EW2618" s="2"/>
      <c r="EY2618"/>
      <c r="EZ2618"/>
      <c r="FA2618"/>
      <c r="FF2618" s="2"/>
      <c r="FH2618"/>
      <c r="FI2618"/>
      <c r="FJ2618"/>
      <c r="FO2618" s="2"/>
      <c r="FQ2618"/>
      <c r="FR2618"/>
      <c r="FS2618"/>
      <c r="FX2618" s="2"/>
      <c r="FZ2618"/>
      <c r="GA2618"/>
      <c r="GB2618"/>
      <c r="GG2618" s="2"/>
      <c r="GI2618"/>
      <c r="GJ2618"/>
      <c r="GK2618"/>
      <c r="GP2618" s="2"/>
      <c r="GR2618"/>
      <c r="GS2618"/>
      <c r="GT2618"/>
      <c r="GY2618" s="2"/>
      <c r="HA2618"/>
      <c r="HB2618"/>
      <c r="HC2618"/>
      <c r="HH2618" s="2"/>
      <c r="HJ2618"/>
      <c r="HK2618"/>
      <c r="HL2618"/>
      <c r="HQ2618"/>
      <c r="HR2618"/>
      <c r="HS2618"/>
      <c r="HT2618"/>
      <c r="HU2618"/>
      <c r="HV2618"/>
      <c r="HW2618"/>
      <c r="HX2618"/>
      <c r="HY2618"/>
      <c r="HZ2618"/>
      <c r="IA2618"/>
      <c r="IB2618"/>
      <c r="IC2618"/>
      <c r="ID2618"/>
      <c r="IE2618"/>
      <c r="IF2618"/>
      <c r="IG2618"/>
      <c r="IH2618"/>
      <c r="II2618"/>
      <c r="IJ2618"/>
      <c r="IK2618"/>
      <c r="IL2618"/>
      <c r="IM2618"/>
      <c r="IN2618"/>
      <c r="IO2618"/>
      <c r="IP2618"/>
      <c r="IQ2618"/>
      <c r="IR2618"/>
      <c r="IS2618"/>
      <c r="IT2618"/>
      <c r="IU2618"/>
      <c r="IV2618"/>
    </row>
    <row r="2619" spans="2:256" s="1" customFormat="1">
      <c r="B2619"/>
      <c r="C2619"/>
      <c r="D2619"/>
      <c r="I2619" s="2"/>
      <c r="K2619"/>
      <c r="L2619"/>
      <c r="M2619"/>
      <c r="N2619"/>
      <c r="R2619" s="2"/>
      <c r="T2619"/>
      <c r="U2619"/>
      <c r="V2619"/>
      <c r="AA2619" s="2"/>
      <c r="AC2619"/>
      <c r="AD2619"/>
      <c r="AE2619"/>
      <c r="AJ2619" s="2"/>
      <c r="AL2619"/>
      <c r="AM2619"/>
      <c r="AN2619"/>
      <c r="AS2619" s="2"/>
      <c r="AU2619"/>
      <c r="AV2619"/>
      <c r="AW2619"/>
      <c r="BB2619" s="2"/>
      <c r="BD2619"/>
      <c r="BE2619"/>
      <c r="BF2619"/>
      <c r="BK2619" s="2"/>
      <c r="BM2619"/>
      <c r="BN2619"/>
      <c r="BO2619"/>
      <c r="BT2619" s="2"/>
      <c r="BV2619"/>
      <c r="BW2619"/>
      <c r="BX2619"/>
      <c r="CC2619" s="2"/>
      <c r="CE2619"/>
      <c r="CF2619"/>
      <c r="CG2619"/>
      <c r="CL2619" s="2"/>
      <c r="CN2619"/>
      <c r="CO2619"/>
      <c r="CP2619"/>
      <c r="CU2619" s="2"/>
      <c r="CW2619"/>
      <c r="CX2619"/>
      <c r="CY2619"/>
      <c r="DD2619" s="2"/>
      <c r="DF2619"/>
      <c r="DG2619"/>
      <c r="DH2619"/>
      <c r="DM2619" s="2"/>
      <c r="DO2619"/>
      <c r="DP2619"/>
      <c r="DQ2619"/>
      <c r="DV2619" s="2"/>
      <c r="DX2619"/>
      <c r="DY2619"/>
      <c r="DZ2619"/>
      <c r="EE2619" s="2"/>
      <c r="EG2619"/>
      <c r="EH2619"/>
      <c r="EI2619"/>
      <c r="EN2619" s="2"/>
      <c r="EP2619"/>
      <c r="EQ2619"/>
      <c r="ER2619"/>
      <c r="EW2619" s="2"/>
      <c r="EY2619"/>
      <c r="EZ2619"/>
      <c r="FA2619"/>
      <c r="FF2619" s="2"/>
      <c r="FH2619"/>
      <c r="FI2619"/>
      <c r="FJ2619"/>
      <c r="FO2619" s="2"/>
      <c r="FQ2619"/>
      <c r="FR2619"/>
      <c r="FS2619"/>
      <c r="FX2619" s="2"/>
      <c r="FZ2619"/>
      <c r="GA2619"/>
      <c r="GB2619"/>
      <c r="GG2619" s="2"/>
      <c r="GI2619"/>
      <c r="GJ2619"/>
      <c r="GK2619"/>
      <c r="GP2619" s="2"/>
      <c r="GR2619"/>
      <c r="GS2619"/>
      <c r="GT2619"/>
      <c r="GY2619" s="2"/>
      <c r="HA2619"/>
      <c r="HB2619"/>
      <c r="HC2619"/>
      <c r="HH2619" s="2"/>
      <c r="HJ2619"/>
      <c r="HK2619"/>
      <c r="HL2619"/>
      <c r="HQ2619"/>
      <c r="HR2619"/>
      <c r="HS2619"/>
      <c r="HT2619"/>
      <c r="HU2619"/>
      <c r="HV2619"/>
      <c r="HW2619"/>
      <c r="HX2619"/>
      <c r="HY2619"/>
      <c r="HZ2619"/>
      <c r="IA2619"/>
      <c r="IB2619"/>
      <c r="IC2619"/>
      <c r="ID2619"/>
      <c r="IE2619"/>
      <c r="IF2619"/>
      <c r="IG2619"/>
      <c r="IH2619"/>
      <c r="II2619"/>
      <c r="IJ2619"/>
      <c r="IK2619"/>
      <c r="IL2619"/>
      <c r="IM2619"/>
      <c r="IN2619"/>
      <c r="IO2619"/>
      <c r="IP2619"/>
      <c r="IQ2619"/>
      <c r="IR2619"/>
      <c r="IS2619"/>
      <c r="IT2619"/>
      <c r="IU2619"/>
      <c r="IV2619"/>
    </row>
    <row r="2620" spans="2:256" s="1" customFormat="1">
      <c r="B2620"/>
      <c r="C2620"/>
      <c r="D2620"/>
      <c r="I2620" s="2"/>
      <c r="K2620"/>
      <c r="L2620"/>
      <c r="M2620"/>
      <c r="N2620"/>
      <c r="R2620" s="2"/>
      <c r="T2620"/>
      <c r="U2620"/>
      <c r="V2620"/>
      <c r="AA2620" s="2"/>
      <c r="AC2620"/>
      <c r="AD2620"/>
      <c r="AE2620"/>
      <c r="AJ2620" s="2"/>
      <c r="AL2620"/>
      <c r="AM2620"/>
      <c r="AN2620"/>
      <c r="AS2620" s="2"/>
      <c r="AU2620"/>
      <c r="AV2620"/>
      <c r="AW2620"/>
      <c r="BB2620" s="2"/>
      <c r="BD2620"/>
      <c r="BE2620"/>
      <c r="BF2620"/>
      <c r="BK2620" s="2"/>
      <c r="BM2620"/>
      <c r="BN2620"/>
      <c r="BO2620"/>
      <c r="BT2620" s="2"/>
      <c r="BV2620"/>
      <c r="BW2620"/>
      <c r="BX2620"/>
      <c r="CC2620" s="2"/>
      <c r="CE2620"/>
      <c r="CF2620"/>
      <c r="CG2620"/>
      <c r="CL2620" s="2"/>
      <c r="CN2620"/>
      <c r="CO2620"/>
      <c r="CP2620"/>
      <c r="CU2620" s="2"/>
      <c r="CW2620"/>
      <c r="CX2620"/>
      <c r="CY2620"/>
      <c r="DD2620" s="2"/>
      <c r="DF2620"/>
      <c r="DG2620"/>
      <c r="DH2620"/>
      <c r="DM2620" s="2"/>
      <c r="DO2620"/>
      <c r="DP2620"/>
      <c r="DQ2620"/>
      <c r="DV2620" s="2"/>
      <c r="DX2620"/>
      <c r="DY2620"/>
      <c r="DZ2620"/>
      <c r="EE2620" s="2"/>
      <c r="EG2620"/>
      <c r="EH2620"/>
      <c r="EI2620"/>
      <c r="EN2620" s="2"/>
      <c r="EP2620"/>
      <c r="EQ2620"/>
      <c r="ER2620"/>
      <c r="EW2620" s="2"/>
      <c r="EY2620"/>
      <c r="EZ2620"/>
      <c r="FA2620"/>
      <c r="FF2620" s="2"/>
      <c r="FH2620"/>
      <c r="FI2620"/>
      <c r="FJ2620"/>
      <c r="FO2620" s="2"/>
      <c r="FQ2620"/>
      <c r="FR2620"/>
      <c r="FS2620"/>
      <c r="FX2620" s="2"/>
      <c r="FZ2620"/>
      <c r="GA2620"/>
      <c r="GB2620"/>
      <c r="GG2620" s="2"/>
      <c r="GI2620"/>
      <c r="GJ2620"/>
      <c r="GK2620"/>
      <c r="GP2620" s="2"/>
      <c r="GR2620"/>
      <c r="GS2620"/>
      <c r="GT2620"/>
      <c r="GY2620" s="2"/>
      <c r="HA2620"/>
      <c r="HB2620"/>
      <c r="HC2620"/>
      <c r="HH2620" s="2"/>
      <c r="HJ2620"/>
      <c r="HK2620"/>
      <c r="HL2620"/>
      <c r="HQ2620"/>
      <c r="HR2620"/>
      <c r="HS2620"/>
      <c r="HT2620"/>
      <c r="HU2620"/>
      <c r="HV2620"/>
      <c r="HW2620"/>
      <c r="HX2620"/>
      <c r="HY2620"/>
      <c r="HZ2620"/>
      <c r="IA2620"/>
      <c r="IB2620"/>
      <c r="IC2620"/>
      <c r="ID2620"/>
      <c r="IE2620"/>
      <c r="IF2620"/>
      <c r="IG2620"/>
      <c r="IH2620"/>
      <c r="II2620"/>
      <c r="IJ2620"/>
      <c r="IK2620"/>
      <c r="IL2620"/>
      <c r="IM2620"/>
      <c r="IN2620"/>
      <c r="IO2620"/>
      <c r="IP2620"/>
      <c r="IQ2620"/>
      <c r="IR2620"/>
      <c r="IS2620"/>
      <c r="IT2620"/>
      <c r="IU2620"/>
      <c r="IV2620"/>
    </row>
    <row r="2621" spans="2:256" s="1" customFormat="1">
      <c r="B2621"/>
      <c r="C2621"/>
      <c r="D2621"/>
      <c r="I2621" s="2"/>
      <c r="K2621"/>
      <c r="L2621"/>
      <c r="M2621"/>
      <c r="N2621"/>
      <c r="R2621" s="2"/>
      <c r="T2621"/>
      <c r="U2621"/>
      <c r="V2621"/>
      <c r="AA2621" s="2"/>
      <c r="AC2621"/>
      <c r="AD2621"/>
      <c r="AE2621"/>
      <c r="AJ2621" s="2"/>
      <c r="AL2621"/>
      <c r="AM2621"/>
      <c r="AN2621"/>
      <c r="AS2621" s="2"/>
      <c r="AU2621"/>
      <c r="AV2621"/>
      <c r="AW2621"/>
      <c r="BB2621" s="2"/>
      <c r="BD2621"/>
      <c r="BE2621"/>
      <c r="BF2621"/>
      <c r="BK2621" s="2"/>
      <c r="BM2621"/>
      <c r="BN2621"/>
      <c r="BO2621"/>
      <c r="BT2621" s="2"/>
      <c r="BV2621"/>
      <c r="BW2621"/>
      <c r="BX2621"/>
      <c r="CC2621" s="2"/>
      <c r="CE2621"/>
      <c r="CF2621"/>
      <c r="CG2621"/>
      <c r="CL2621" s="2"/>
      <c r="CN2621"/>
      <c r="CO2621"/>
      <c r="CP2621"/>
      <c r="CU2621" s="2"/>
      <c r="CW2621"/>
      <c r="CX2621"/>
      <c r="CY2621"/>
      <c r="DD2621" s="2"/>
      <c r="DF2621"/>
      <c r="DG2621"/>
      <c r="DH2621"/>
      <c r="DM2621" s="2"/>
      <c r="DO2621"/>
      <c r="DP2621"/>
      <c r="DQ2621"/>
      <c r="DV2621" s="2"/>
      <c r="DX2621"/>
      <c r="DY2621"/>
      <c r="DZ2621"/>
      <c r="EE2621" s="2"/>
      <c r="EG2621"/>
      <c r="EH2621"/>
      <c r="EI2621"/>
      <c r="EN2621" s="2"/>
      <c r="EP2621"/>
      <c r="EQ2621"/>
      <c r="ER2621"/>
      <c r="EW2621" s="2"/>
      <c r="EY2621"/>
      <c r="EZ2621"/>
      <c r="FA2621"/>
      <c r="FF2621" s="2"/>
      <c r="FH2621"/>
      <c r="FI2621"/>
      <c r="FJ2621"/>
      <c r="FO2621" s="2"/>
      <c r="FQ2621"/>
      <c r="FR2621"/>
      <c r="FS2621"/>
      <c r="FX2621" s="2"/>
      <c r="FZ2621"/>
      <c r="GA2621"/>
      <c r="GB2621"/>
      <c r="GG2621" s="2"/>
      <c r="GI2621"/>
      <c r="GJ2621"/>
      <c r="GK2621"/>
      <c r="GP2621" s="2"/>
      <c r="GR2621"/>
      <c r="GS2621"/>
      <c r="GT2621"/>
      <c r="GY2621" s="2"/>
      <c r="HA2621"/>
      <c r="HB2621"/>
      <c r="HC2621"/>
      <c r="HH2621" s="2"/>
      <c r="HJ2621"/>
      <c r="HK2621"/>
      <c r="HL2621"/>
      <c r="HQ2621"/>
      <c r="HR2621"/>
      <c r="HS2621"/>
      <c r="HT2621"/>
      <c r="HU2621"/>
      <c r="HV2621"/>
      <c r="HW2621"/>
      <c r="HX2621"/>
      <c r="HY2621"/>
      <c r="HZ2621"/>
      <c r="IA2621"/>
      <c r="IB2621"/>
      <c r="IC2621"/>
      <c r="ID2621"/>
      <c r="IE2621"/>
      <c r="IF2621"/>
      <c r="IG2621"/>
      <c r="IH2621"/>
      <c r="II2621"/>
      <c r="IJ2621"/>
      <c r="IK2621"/>
      <c r="IL2621"/>
      <c r="IM2621"/>
      <c r="IN2621"/>
      <c r="IO2621"/>
      <c r="IP2621"/>
      <c r="IQ2621"/>
      <c r="IR2621"/>
      <c r="IS2621"/>
      <c r="IT2621"/>
      <c r="IU2621"/>
      <c r="IV2621"/>
    </row>
    <row r="2622" spans="2:256" s="1" customFormat="1">
      <c r="B2622"/>
      <c r="C2622"/>
      <c r="D2622"/>
      <c r="I2622" s="2"/>
      <c r="K2622"/>
      <c r="L2622"/>
      <c r="M2622"/>
      <c r="N2622"/>
      <c r="R2622" s="2"/>
      <c r="T2622"/>
      <c r="U2622"/>
      <c r="V2622"/>
      <c r="AA2622" s="2"/>
      <c r="AC2622"/>
      <c r="AD2622"/>
      <c r="AE2622"/>
      <c r="AJ2622" s="2"/>
      <c r="AL2622"/>
      <c r="AM2622"/>
      <c r="AN2622"/>
      <c r="AS2622" s="2"/>
      <c r="AU2622"/>
      <c r="AV2622"/>
      <c r="AW2622"/>
      <c r="BB2622" s="2"/>
      <c r="BD2622"/>
      <c r="BE2622"/>
      <c r="BF2622"/>
      <c r="BK2622" s="2"/>
      <c r="BM2622"/>
      <c r="BN2622"/>
      <c r="BO2622"/>
      <c r="BT2622" s="2"/>
      <c r="BV2622"/>
      <c r="BW2622"/>
      <c r="BX2622"/>
      <c r="CC2622" s="2"/>
      <c r="CE2622"/>
      <c r="CF2622"/>
      <c r="CG2622"/>
      <c r="CL2622" s="2"/>
      <c r="CN2622"/>
      <c r="CO2622"/>
      <c r="CP2622"/>
      <c r="CU2622" s="2"/>
      <c r="CW2622"/>
      <c r="CX2622"/>
      <c r="CY2622"/>
      <c r="DD2622" s="2"/>
      <c r="DF2622"/>
      <c r="DG2622"/>
      <c r="DH2622"/>
      <c r="DM2622" s="2"/>
      <c r="DO2622"/>
      <c r="DP2622"/>
      <c r="DQ2622"/>
      <c r="DV2622" s="2"/>
      <c r="DX2622"/>
      <c r="DY2622"/>
      <c r="DZ2622"/>
      <c r="EE2622" s="2"/>
      <c r="EG2622"/>
      <c r="EH2622"/>
      <c r="EI2622"/>
      <c r="EN2622" s="2"/>
      <c r="EP2622"/>
      <c r="EQ2622"/>
      <c r="ER2622"/>
      <c r="EW2622" s="2"/>
      <c r="EY2622"/>
      <c r="EZ2622"/>
      <c r="FA2622"/>
      <c r="FF2622" s="2"/>
      <c r="FH2622"/>
      <c r="FI2622"/>
      <c r="FJ2622"/>
      <c r="FO2622" s="2"/>
      <c r="FQ2622"/>
      <c r="FR2622"/>
      <c r="FS2622"/>
      <c r="FX2622" s="2"/>
      <c r="FZ2622"/>
      <c r="GA2622"/>
      <c r="GB2622"/>
      <c r="GG2622" s="2"/>
      <c r="GI2622"/>
      <c r="GJ2622"/>
      <c r="GK2622"/>
      <c r="GP2622" s="2"/>
      <c r="GR2622"/>
      <c r="GS2622"/>
      <c r="GT2622"/>
      <c r="GY2622" s="2"/>
      <c r="HA2622"/>
      <c r="HB2622"/>
      <c r="HC2622"/>
      <c r="HH2622" s="2"/>
      <c r="HJ2622"/>
      <c r="HK2622"/>
      <c r="HL2622"/>
      <c r="HQ2622"/>
      <c r="HR2622"/>
      <c r="HS2622"/>
      <c r="HT2622"/>
      <c r="HU2622"/>
      <c r="HV2622"/>
      <c r="HW2622"/>
      <c r="HX2622"/>
      <c r="HY2622"/>
      <c r="HZ2622"/>
      <c r="IA2622"/>
      <c r="IB2622"/>
      <c r="IC2622"/>
      <c r="ID2622"/>
      <c r="IE2622"/>
      <c r="IF2622"/>
      <c r="IG2622"/>
      <c r="IH2622"/>
      <c r="II2622"/>
      <c r="IJ2622"/>
      <c r="IK2622"/>
      <c r="IL2622"/>
      <c r="IM2622"/>
      <c r="IN2622"/>
      <c r="IO2622"/>
      <c r="IP2622"/>
      <c r="IQ2622"/>
      <c r="IR2622"/>
      <c r="IS2622"/>
      <c r="IT2622"/>
      <c r="IU2622"/>
      <c r="IV2622"/>
    </row>
    <row r="2623" spans="2:256" s="1" customFormat="1">
      <c r="B2623"/>
      <c r="C2623"/>
      <c r="D2623"/>
      <c r="I2623" s="2"/>
      <c r="K2623"/>
      <c r="L2623"/>
      <c r="M2623"/>
      <c r="N2623"/>
      <c r="R2623" s="2"/>
      <c r="T2623"/>
      <c r="U2623"/>
      <c r="V2623"/>
      <c r="AA2623" s="2"/>
      <c r="AC2623"/>
      <c r="AD2623"/>
      <c r="AE2623"/>
      <c r="AJ2623" s="2"/>
      <c r="AL2623"/>
      <c r="AM2623"/>
      <c r="AN2623"/>
      <c r="AS2623" s="2"/>
      <c r="AU2623"/>
      <c r="AV2623"/>
      <c r="AW2623"/>
      <c r="BB2623" s="2"/>
      <c r="BD2623"/>
      <c r="BE2623"/>
      <c r="BF2623"/>
      <c r="BK2623" s="2"/>
      <c r="BM2623"/>
      <c r="BN2623"/>
      <c r="BO2623"/>
      <c r="BT2623" s="2"/>
      <c r="BV2623"/>
      <c r="BW2623"/>
      <c r="BX2623"/>
      <c r="CC2623" s="2"/>
      <c r="CE2623"/>
      <c r="CF2623"/>
      <c r="CG2623"/>
      <c r="CL2623" s="2"/>
      <c r="CN2623"/>
      <c r="CO2623"/>
      <c r="CP2623"/>
      <c r="CU2623" s="2"/>
      <c r="CW2623"/>
      <c r="CX2623"/>
      <c r="CY2623"/>
      <c r="DD2623" s="2"/>
      <c r="DF2623"/>
      <c r="DG2623"/>
      <c r="DH2623"/>
      <c r="DM2623" s="2"/>
      <c r="DO2623"/>
      <c r="DP2623"/>
      <c r="DQ2623"/>
      <c r="DV2623" s="2"/>
      <c r="DX2623"/>
      <c r="DY2623"/>
      <c r="DZ2623"/>
      <c r="EE2623" s="2"/>
      <c r="EG2623"/>
      <c r="EH2623"/>
      <c r="EI2623"/>
      <c r="EN2623" s="2"/>
      <c r="EP2623"/>
      <c r="EQ2623"/>
      <c r="ER2623"/>
      <c r="EW2623" s="2"/>
      <c r="EY2623"/>
      <c r="EZ2623"/>
      <c r="FA2623"/>
      <c r="FF2623" s="2"/>
      <c r="FH2623"/>
      <c r="FI2623"/>
      <c r="FJ2623"/>
      <c r="FO2623" s="2"/>
      <c r="FQ2623"/>
      <c r="FR2623"/>
      <c r="FS2623"/>
      <c r="FX2623" s="2"/>
      <c r="FZ2623"/>
      <c r="GA2623"/>
      <c r="GB2623"/>
      <c r="GG2623" s="2"/>
      <c r="GI2623"/>
      <c r="GJ2623"/>
      <c r="GK2623"/>
      <c r="GP2623" s="2"/>
      <c r="GR2623"/>
      <c r="GS2623"/>
      <c r="GT2623"/>
      <c r="GY2623" s="2"/>
      <c r="HA2623"/>
      <c r="HB2623"/>
      <c r="HC2623"/>
      <c r="HH2623" s="2"/>
      <c r="HJ2623"/>
      <c r="HK2623"/>
      <c r="HL2623"/>
      <c r="HQ2623"/>
      <c r="HR2623"/>
      <c r="HS2623"/>
      <c r="HT2623"/>
      <c r="HU2623"/>
      <c r="HV2623"/>
      <c r="HW2623"/>
      <c r="HX2623"/>
      <c r="HY2623"/>
      <c r="HZ2623"/>
      <c r="IA2623"/>
      <c r="IB2623"/>
      <c r="IC2623"/>
      <c r="ID2623"/>
      <c r="IE2623"/>
      <c r="IF2623"/>
      <c r="IG2623"/>
      <c r="IH2623"/>
      <c r="II2623"/>
      <c r="IJ2623"/>
      <c r="IK2623"/>
      <c r="IL2623"/>
      <c r="IM2623"/>
      <c r="IN2623"/>
      <c r="IO2623"/>
      <c r="IP2623"/>
      <c r="IQ2623"/>
      <c r="IR2623"/>
      <c r="IS2623"/>
      <c r="IT2623"/>
      <c r="IU2623"/>
      <c r="IV2623"/>
    </row>
    <row r="2624" spans="2:256" s="1" customFormat="1">
      <c r="B2624"/>
      <c r="C2624"/>
      <c r="D2624"/>
      <c r="I2624" s="2"/>
      <c r="K2624"/>
      <c r="L2624"/>
      <c r="M2624"/>
      <c r="N2624"/>
      <c r="R2624" s="2"/>
      <c r="T2624"/>
      <c r="U2624"/>
      <c r="V2624"/>
      <c r="AA2624" s="2"/>
      <c r="AC2624"/>
      <c r="AD2624"/>
      <c r="AE2624"/>
      <c r="AJ2624" s="2"/>
      <c r="AL2624"/>
      <c r="AM2624"/>
      <c r="AN2624"/>
      <c r="AS2624" s="2"/>
      <c r="AU2624"/>
      <c r="AV2624"/>
      <c r="AW2624"/>
      <c r="BB2624" s="2"/>
      <c r="BD2624"/>
      <c r="BE2624"/>
      <c r="BF2624"/>
      <c r="BK2624" s="2"/>
      <c r="BM2624"/>
      <c r="BN2624"/>
      <c r="BO2624"/>
      <c r="BT2624" s="2"/>
      <c r="BV2624"/>
      <c r="BW2624"/>
      <c r="BX2624"/>
      <c r="CC2624" s="2"/>
      <c r="CE2624"/>
      <c r="CF2624"/>
      <c r="CG2624"/>
      <c r="CL2624" s="2"/>
      <c r="CN2624"/>
      <c r="CO2624"/>
      <c r="CP2624"/>
      <c r="CU2624" s="2"/>
      <c r="CW2624"/>
      <c r="CX2624"/>
      <c r="CY2624"/>
      <c r="DD2624" s="2"/>
      <c r="DF2624"/>
      <c r="DG2624"/>
      <c r="DH2624"/>
      <c r="DM2624" s="2"/>
      <c r="DO2624"/>
      <c r="DP2624"/>
      <c r="DQ2624"/>
      <c r="DV2624" s="2"/>
      <c r="DX2624"/>
      <c r="DY2624"/>
      <c r="DZ2624"/>
      <c r="EE2624" s="2"/>
      <c r="EG2624"/>
      <c r="EH2624"/>
      <c r="EI2624"/>
      <c r="EN2624" s="2"/>
      <c r="EP2624"/>
      <c r="EQ2624"/>
      <c r="ER2624"/>
      <c r="EW2624" s="2"/>
      <c r="EY2624"/>
      <c r="EZ2624"/>
      <c r="FA2624"/>
      <c r="FF2624" s="2"/>
      <c r="FH2624"/>
      <c r="FI2624"/>
      <c r="FJ2624"/>
      <c r="FO2624" s="2"/>
      <c r="FQ2624"/>
      <c r="FR2624"/>
      <c r="FS2624"/>
      <c r="FX2624" s="2"/>
      <c r="FZ2624"/>
      <c r="GA2624"/>
      <c r="GB2624"/>
      <c r="GG2624" s="2"/>
      <c r="GI2624"/>
      <c r="GJ2624"/>
      <c r="GK2624"/>
      <c r="GP2624" s="2"/>
      <c r="GR2624"/>
      <c r="GS2624"/>
      <c r="GT2624"/>
      <c r="GY2624" s="2"/>
      <c r="HA2624"/>
      <c r="HB2624"/>
      <c r="HC2624"/>
      <c r="HH2624" s="2"/>
      <c r="HJ2624"/>
      <c r="HK2624"/>
      <c r="HL2624"/>
      <c r="HQ2624"/>
      <c r="HR2624"/>
      <c r="HS2624"/>
      <c r="HT2624"/>
      <c r="HU2624"/>
      <c r="HV2624"/>
      <c r="HW2624"/>
      <c r="HX2624"/>
      <c r="HY2624"/>
      <c r="HZ2624"/>
      <c r="IA2624"/>
      <c r="IB2624"/>
      <c r="IC2624"/>
      <c r="ID2624"/>
      <c r="IE2624"/>
      <c r="IF2624"/>
      <c r="IG2624"/>
      <c r="IH2624"/>
      <c r="II2624"/>
      <c r="IJ2624"/>
      <c r="IK2624"/>
      <c r="IL2624"/>
      <c r="IM2624"/>
      <c r="IN2624"/>
      <c r="IO2624"/>
      <c r="IP2624"/>
      <c r="IQ2624"/>
      <c r="IR2624"/>
      <c r="IS2624"/>
      <c r="IT2624"/>
      <c r="IU2624"/>
      <c r="IV2624"/>
    </row>
    <row r="2625" spans="2:256" s="1" customFormat="1">
      <c r="B2625"/>
      <c r="C2625"/>
      <c r="D2625"/>
      <c r="I2625" s="2"/>
      <c r="K2625"/>
      <c r="L2625"/>
      <c r="M2625"/>
      <c r="N2625"/>
      <c r="R2625" s="2"/>
      <c r="T2625"/>
      <c r="U2625"/>
      <c r="V2625"/>
      <c r="AA2625" s="2"/>
      <c r="AC2625"/>
      <c r="AD2625"/>
      <c r="AE2625"/>
      <c r="AJ2625" s="2"/>
      <c r="AL2625"/>
      <c r="AM2625"/>
      <c r="AN2625"/>
      <c r="AS2625" s="2"/>
      <c r="AU2625"/>
      <c r="AV2625"/>
      <c r="AW2625"/>
      <c r="BB2625" s="2"/>
      <c r="BD2625"/>
      <c r="BE2625"/>
      <c r="BF2625"/>
      <c r="BK2625" s="2"/>
      <c r="BM2625"/>
      <c r="BN2625"/>
      <c r="BO2625"/>
      <c r="BT2625" s="2"/>
      <c r="BV2625"/>
      <c r="BW2625"/>
      <c r="BX2625"/>
      <c r="CC2625" s="2"/>
      <c r="CE2625"/>
      <c r="CF2625"/>
      <c r="CG2625"/>
      <c r="CL2625" s="2"/>
      <c r="CN2625"/>
      <c r="CO2625"/>
      <c r="CP2625"/>
      <c r="CU2625" s="2"/>
      <c r="CW2625"/>
      <c r="CX2625"/>
      <c r="CY2625"/>
      <c r="DD2625" s="2"/>
      <c r="DF2625"/>
      <c r="DG2625"/>
      <c r="DH2625"/>
      <c r="DM2625" s="2"/>
      <c r="DO2625"/>
      <c r="DP2625"/>
      <c r="DQ2625"/>
      <c r="DV2625" s="2"/>
      <c r="DX2625"/>
      <c r="DY2625"/>
      <c r="DZ2625"/>
      <c r="EE2625" s="2"/>
      <c r="EG2625"/>
      <c r="EH2625"/>
      <c r="EI2625"/>
      <c r="EN2625" s="2"/>
      <c r="EP2625"/>
      <c r="EQ2625"/>
      <c r="ER2625"/>
      <c r="EW2625" s="2"/>
      <c r="EY2625"/>
      <c r="EZ2625"/>
      <c r="FA2625"/>
      <c r="FF2625" s="2"/>
      <c r="FH2625"/>
      <c r="FI2625"/>
      <c r="FJ2625"/>
      <c r="FO2625" s="2"/>
      <c r="FQ2625"/>
      <c r="FR2625"/>
      <c r="FS2625"/>
      <c r="FX2625" s="2"/>
      <c r="FZ2625"/>
      <c r="GA2625"/>
      <c r="GB2625"/>
      <c r="GG2625" s="2"/>
      <c r="GI2625"/>
      <c r="GJ2625"/>
      <c r="GK2625"/>
      <c r="GP2625" s="2"/>
      <c r="GR2625"/>
      <c r="GS2625"/>
      <c r="GT2625"/>
      <c r="GY2625" s="2"/>
      <c r="HA2625"/>
      <c r="HB2625"/>
      <c r="HC2625"/>
      <c r="HH2625" s="2"/>
      <c r="HJ2625"/>
      <c r="HK2625"/>
      <c r="HL2625"/>
      <c r="HQ2625"/>
      <c r="HR2625"/>
      <c r="HS2625"/>
      <c r="HT2625"/>
      <c r="HU2625"/>
      <c r="HV2625"/>
      <c r="HW2625"/>
      <c r="HX2625"/>
      <c r="HY2625"/>
      <c r="HZ2625"/>
      <c r="IA2625"/>
      <c r="IB2625"/>
      <c r="IC2625"/>
      <c r="ID2625"/>
      <c r="IE2625"/>
      <c r="IF2625"/>
      <c r="IG2625"/>
      <c r="IH2625"/>
      <c r="II2625"/>
      <c r="IJ2625"/>
      <c r="IK2625"/>
      <c r="IL2625"/>
      <c r="IM2625"/>
      <c r="IN2625"/>
      <c r="IO2625"/>
      <c r="IP2625"/>
      <c r="IQ2625"/>
      <c r="IR2625"/>
      <c r="IS2625"/>
      <c r="IT2625"/>
      <c r="IU2625"/>
      <c r="IV2625"/>
    </row>
    <row r="2626" spans="2:256" s="1" customFormat="1">
      <c r="B2626"/>
      <c r="C2626"/>
      <c r="D2626"/>
      <c r="I2626" s="2"/>
      <c r="K2626"/>
      <c r="L2626"/>
      <c r="M2626"/>
      <c r="N2626"/>
      <c r="R2626" s="2"/>
      <c r="T2626"/>
      <c r="U2626"/>
      <c r="V2626"/>
      <c r="AA2626" s="2"/>
      <c r="AC2626"/>
      <c r="AD2626"/>
      <c r="AE2626"/>
      <c r="AJ2626" s="2"/>
      <c r="AL2626"/>
      <c r="AM2626"/>
      <c r="AN2626"/>
      <c r="AS2626" s="2"/>
      <c r="AU2626"/>
      <c r="AV2626"/>
      <c r="AW2626"/>
      <c r="BB2626" s="2"/>
      <c r="BD2626"/>
      <c r="BE2626"/>
      <c r="BF2626"/>
      <c r="BK2626" s="2"/>
      <c r="BM2626"/>
      <c r="BN2626"/>
      <c r="BO2626"/>
      <c r="BT2626" s="2"/>
      <c r="BV2626"/>
      <c r="BW2626"/>
      <c r="BX2626"/>
      <c r="CC2626" s="2"/>
      <c r="CE2626"/>
      <c r="CF2626"/>
      <c r="CG2626"/>
      <c r="CL2626" s="2"/>
      <c r="CN2626"/>
      <c r="CO2626"/>
      <c r="CP2626"/>
      <c r="CU2626" s="2"/>
      <c r="CW2626"/>
      <c r="CX2626"/>
      <c r="CY2626"/>
      <c r="DD2626" s="2"/>
      <c r="DF2626"/>
      <c r="DG2626"/>
      <c r="DH2626"/>
      <c r="DM2626" s="2"/>
      <c r="DO2626"/>
      <c r="DP2626"/>
      <c r="DQ2626"/>
      <c r="DV2626" s="2"/>
      <c r="DX2626"/>
      <c r="DY2626"/>
      <c r="DZ2626"/>
      <c r="EE2626" s="2"/>
      <c r="EG2626"/>
      <c r="EH2626"/>
      <c r="EI2626"/>
      <c r="EN2626" s="2"/>
      <c r="EP2626"/>
      <c r="EQ2626"/>
      <c r="ER2626"/>
      <c r="EW2626" s="2"/>
      <c r="EY2626"/>
      <c r="EZ2626"/>
      <c r="FA2626"/>
      <c r="FF2626" s="2"/>
      <c r="FH2626"/>
      <c r="FI2626"/>
      <c r="FJ2626"/>
      <c r="FO2626" s="2"/>
      <c r="FQ2626"/>
      <c r="FR2626"/>
      <c r="FS2626"/>
      <c r="FX2626" s="2"/>
      <c r="FZ2626"/>
      <c r="GA2626"/>
      <c r="GB2626"/>
      <c r="GG2626" s="2"/>
      <c r="GI2626"/>
      <c r="GJ2626"/>
      <c r="GK2626"/>
      <c r="GP2626" s="2"/>
      <c r="GR2626"/>
      <c r="GS2626"/>
      <c r="GT2626"/>
      <c r="GY2626" s="2"/>
      <c r="HA2626"/>
      <c r="HB2626"/>
      <c r="HC2626"/>
      <c r="HH2626" s="2"/>
      <c r="HJ2626"/>
      <c r="HK2626"/>
      <c r="HL2626"/>
      <c r="HQ2626"/>
      <c r="HR2626"/>
      <c r="HS2626"/>
      <c r="HT2626"/>
      <c r="HU2626"/>
      <c r="HV2626"/>
      <c r="HW2626"/>
      <c r="HX2626"/>
      <c r="HY2626"/>
      <c r="HZ2626"/>
      <c r="IA2626"/>
      <c r="IB2626"/>
      <c r="IC2626"/>
      <c r="ID2626"/>
      <c r="IE2626"/>
      <c r="IF2626"/>
      <c r="IG2626"/>
      <c r="IH2626"/>
      <c r="II2626"/>
      <c r="IJ2626"/>
      <c r="IK2626"/>
      <c r="IL2626"/>
      <c r="IM2626"/>
      <c r="IN2626"/>
      <c r="IO2626"/>
      <c r="IP2626"/>
      <c r="IQ2626"/>
      <c r="IR2626"/>
      <c r="IS2626"/>
      <c r="IT2626"/>
      <c r="IU2626"/>
      <c r="IV2626"/>
    </row>
    <row r="2627" spans="2:256" s="1" customFormat="1">
      <c r="B2627"/>
      <c r="C2627"/>
      <c r="D2627"/>
      <c r="I2627" s="2"/>
      <c r="K2627"/>
      <c r="L2627"/>
      <c r="M2627"/>
      <c r="N2627"/>
      <c r="R2627" s="2"/>
      <c r="T2627"/>
      <c r="U2627"/>
      <c r="V2627"/>
      <c r="AA2627" s="2"/>
      <c r="AC2627"/>
      <c r="AD2627"/>
      <c r="AE2627"/>
      <c r="AJ2627" s="2"/>
      <c r="AL2627"/>
      <c r="AM2627"/>
      <c r="AN2627"/>
      <c r="AS2627" s="2"/>
      <c r="AU2627"/>
      <c r="AV2627"/>
      <c r="AW2627"/>
      <c r="BB2627" s="2"/>
      <c r="BD2627"/>
      <c r="BE2627"/>
      <c r="BF2627"/>
      <c r="BK2627" s="2"/>
      <c r="BM2627"/>
      <c r="BN2627"/>
      <c r="BO2627"/>
      <c r="BT2627" s="2"/>
      <c r="BV2627"/>
      <c r="BW2627"/>
      <c r="BX2627"/>
      <c r="CC2627" s="2"/>
      <c r="CE2627"/>
      <c r="CF2627"/>
      <c r="CG2627"/>
      <c r="CL2627" s="2"/>
      <c r="CN2627"/>
      <c r="CO2627"/>
      <c r="CP2627"/>
      <c r="CU2627" s="2"/>
      <c r="CW2627"/>
      <c r="CX2627"/>
      <c r="CY2627"/>
      <c r="DD2627" s="2"/>
      <c r="DF2627"/>
      <c r="DG2627"/>
      <c r="DH2627"/>
      <c r="DM2627" s="2"/>
      <c r="DO2627"/>
      <c r="DP2627"/>
      <c r="DQ2627"/>
      <c r="DV2627" s="2"/>
      <c r="DX2627"/>
      <c r="DY2627"/>
      <c r="DZ2627"/>
      <c r="EE2627" s="2"/>
      <c r="EG2627"/>
      <c r="EH2627"/>
      <c r="EI2627"/>
      <c r="EN2627" s="2"/>
      <c r="EP2627"/>
      <c r="EQ2627"/>
      <c r="ER2627"/>
      <c r="EW2627" s="2"/>
      <c r="EY2627"/>
      <c r="EZ2627"/>
      <c r="FA2627"/>
      <c r="FF2627" s="2"/>
      <c r="FH2627"/>
      <c r="FI2627"/>
      <c r="FJ2627"/>
      <c r="FO2627" s="2"/>
      <c r="FQ2627"/>
      <c r="FR2627"/>
      <c r="FS2627"/>
      <c r="FX2627" s="2"/>
      <c r="FZ2627"/>
      <c r="GA2627"/>
      <c r="GB2627"/>
      <c r="GG2627" s="2"/>
      <c r="GI2627"/>
      <c r="GJ2627"/>
      <c r="GK2627"/>
      <c r="GP2627" s="2"/>
      <c r="GR2627"/>
      <c r="GS2627"/>
      <c r="GT2627"/>
      <c r="GY2627" s="2"/>
      <c r="HA2627"/>
      <c r="HB2627"/>
      <c r="HC2627"/>
      <c r="HH2627" s="2"/>
      <c r="HJ2627"/>
      <c r="HK2627"/>
      <c r="HL2627"/>
      <c r="HQ2627"/>
      <c r="HR2627"/>
      <c r="HS2627"/>
      <c r="HT2627"/>
      <c r="HU2627"/>
      <c r="HV2627"/>
      <c r="HW2627"/>
      <c r="HX2627"/>
      <c r="HY2627"/>
      <c r="HZ2627"/>
      <c r="IA2627"/>
      <c r="IB2627"/>
      <c r="IC2627"/>
      <c r="ID2627"/>
      <c r="IE2627"/>
      <c r="IF2627"/>
      <c r="IG2627"/>
      <c r="IH2627"/>
      <c r="II2627"/>
      <c r="IJ2627"/>
      <c r="IK2627"/>
      <c r="IL2627"/>
      <c r="IM2627"/>
      <c r="IN2627"/>
      <c r="IO2627"/>
      <c r="IP2627"/>
      <c r="IQ2627"/>
      <c r="IR2627"/>
      <c r="IS2627"/>
      <c r="IT2627"/>
      <c r="IU2627"/>
      <c r="IV2627"/>
    </row>
    <row r="2628" spans="2:256" s="1" customFormat="1">
      <c r="B2628"/>
      <c r="C2628"/>
      <c r="D2628"/>
      <c r="I2628" s="2"/>
      <c r="K2628"/>
      <c r="L2628"/>
      <c r="M2628"/>
      <c r="N2628"/>
      <c r="R2628" s="2"/>
      <c r="T2628"/>
      <c r="U2628"/>
      <c r="V2628"/>
      <c r="AA2628" s="2"/>
      <c r="AC2628"/>
      <c r="AD2628"/>
      <c r="AE2628"/>
      <c r="AJ2628" s="2"/>
      <c r="AL2628"/>
      <c r="AM2628"/>
      <c r="AN2628"/>
      <c r="AS2628" s="2"/>
      <c r="AU2628"/>
      <c r="AV2628"/>
      <c r="AW2628"/>
      <c r="BB2628" s="2"/>
      <c r="BD2628"/>
      <c r="BE2628"/>
      <c r="BF2628"/>
      <c r="BK2628" s="2"/>
      <c r="BM2628"/>
      <c r="BN2628"/>
      <c r="BO2628"/>
      <c r="BT2628" s="2"/>
      <c r="BV2628"/>
      <c r="BW2628"/>
      <c r="BX2628"/>
      <c r="CC2628" s="2"/>
      <c r="CE2628"/>
      <c r="CF2628"/>
      <c r="CG2628"/>
      <c r="CL2628" s="2"/>
      <c r="CN2628"/>
      <c r="CO2628"/>
      <c r="CP2628"/>
      <c r="CU2628" s="2"/>
      <c r="CW2628"/>
      <c r="CX2628"/>
      <c r="CY2628"/>
      <c r="DD2628" s="2"/>
      <c r="DF2628"/>
      <c r="DG2628"/>
      <c r="DH2628"/>
      <c r="DM2628" s="2"/>
      <c r="DO2628"/>
      <c r="DP2628"/>
      <c r="DQ2628"/>
      <c r="DV2628" s="2"/>
      <c r="DX2628"/>
      <c r="DY2628"/>
      <c r="DZ2628"/>
      <c r="EE2628" s="2"/>
      <c r="EG2628"/>
      <c r="EH2628"/>
      <c r="EI2628"/>
      <c r="EN2628" s="2"/>
      <c r="EP2628"/>
      <c r="EQ2628"/>
      <c r="ER2628"/>
      <c r="EW2628" s="2"/>
      <c r="EY2628"/>
      <c r="EZ2628"/>
      <c r="FA2628"/>
      <c r="FF2628" s="2"/>
      <c r="FH2628"/>
      <c r="FI2628"/>
      <c r="FJ2628"/>
      <c r="FO2628" s="2"/>
      <c r="FQ2628"/>
      <c r="FR2628"/>
      <c r="FS2628"/>
      <c r="FX2628" s="2"/>
      <c r="FZ2628"/>
      <c r="GA2628"/>
      <c r="GB2628"/>
      <c r="GG2628" s="2"/>
      <c r="GI2628"/>
      <c r="GJ2628"/>
      <c r="GK2628"/>
      <c r="GP2628" s="2"/>
      <c r="GR2628"/>
      <c r="GS2628"/>
      <c r="GT2628"/>
      <c r="GY2628" s="2"/>
      <c r="HA2628"/>
      <c r="HB2628"/>
      <c r="HC2628"/>
      <c r="HH2628" s="2"/>
      <c r="HJ2628"/>
      <c r="HK2628"/>
      <c r="HL2628"/>
      <c r="HQ2628"/>
      <c r="HR2628"/>
      <c r="HS2628"/>
      <c r="HT2628"/>
      <c r="HU2628"/>
      <c r="HV2628"/>
      <c r="HW2628"/>
      <c r="HX2628"/>
      <c r="HY2628"/>
      <c r="HZ2628"/>
      <c r="IA2628"/>
      <c r="IB2628"/>
      <c r="IC2628"/>
      <c r="ID2628"/>
      <c r="IE2628"/>
      <c r="IF2628"/>
      <c r="IG2628"/>
      <c r="IH2628"/>
      <c r="II2628"/>
      <c r="IJ2628"/>
      <c r="IK2628"/>
      <c r="IL2628"/>
      <c r="IM2628"/>
      <c r="IN2628"/>
      <c r="IO2628"/>
      <c r="IP2628"/>
      <c r="IQ2628"/>
      <c r="IR2628"/>
      <c r="IS2628"/>
      <c r="IT2628"/>
      <c r="IU2628"/>
      <c r="IV2628"/>
    </row>
    <row r="2629" spans="2:256" s="1" customFormat="1">
      <c r="B2629"/>
      <c r="C2629"/>
      <c r="D2629"/>
      <c r="I2629" s="2"/>
      <c r="K2629"/>
      <c r="L2629"/>
      <c r="M2629"/>
      <c r="N2629"/>
      <c r="R2629" s="2"/>
      <c r="T2629"/>
      <c r="U2629"/>
      <c r="V2629"/>
      <c r="AA2629" s="2"/>
      <c r="AC2629"/>
      <c r="AD2629"/>
      <c r="AE2629"/>
      <c r="AJ2629" s="2"/>
      <c r="AL2629"/>
      <c r="AM2629"/>
      <c r="AN2629"/>
      <c r="AS2629" s="2"/>
      <c r="AU2629"/>
      <c r="AV2629"/>
      <c r="AW2629"/>
      <c r="BB2629" s="2"/>
      <c r="BD2629"/>
      <c r="BE2629"/>
      <c r="BF2629"/>
      <c r="BK2629" s="2"/>
      <c r="BM2629"/>
      <c r="BN2629"/>
      <c r="BO2629"/>
      <c r="BT2629" s="2"/>
      <c r="BV2629"/>
      <c r="BW2629"/>
      <c r="BX2629"/>
      <c r="CC2629" s="2"/>
      <c r="CE2629"/>
      <c r="CF2629"/>
      <c r="CG2629"/>
      <c r="CL2629" s="2"/>
      <c r="CN2629"/>
      <c r="CO2629"/>
      <c r="CP2629"/>
      <c r="CU2629" s="2"/>
      <c r="CW2629"/>
      <c r="CX2629"/>
      <c r="CY2629"/>
      <c r="DD2629" s="2"/>
      <c r="DF2629"/>
      <c r="DG2629"/>
      <c r="DH2629"/>
      <c r="DM2629" s="2"/>
      <c r="DO2629"/>
      <c r="DP2629"/>
      <c r="DQ2629"/>
      <c r="DV2629" s="2"/>
      <c r="DX2629"/>
      <c r="DY2629"/>
      <c r="DZ2629"/>
      <c r="EE2629" s="2"/>
      <c r="EG2629"/>
      <c r="EH2629"/>
      <c r="EI2629"/>
      <c r="EN2629" s="2"/>
      <c r="EP2629"/>
      <c r="EQ2629"/>
      <c r="ER2629"/>
      <c r="EW2629" s="2"/>
      <c r="EY2629"/>
      <c r="EZ2629"/>
      <c r="FA2629"/>
      <c r="FF2629" s="2"/>
      <c r="FH2629"/>
      <c r="FI2629"/>
      <c r="FJ2629"/>
      <c r="FO2629" s="2"/>
      <c r="FQ2629"/>
      <c r="FR2629"/>
      <c r="FS2629"/>
      <c r="FX2629" s="2"/>
      <c r="FZ2629"/>
      <c r="GA2629"/>
      <c r="GB2629"/>
      <c r="GG2629" s="2"/>
      <c r="GI2629"/>
      <c r="GJ2629"/>
      <c r="GK2629"/>
      <c r="GP2629" s="2"/>
      <c r="GR2629"/>
      <c r="GS2629"/>
      <c r="GT2629"/>
      <c r="GY2629" s="2"/>
      <c r="HA2629"/>
      <c r="HB2629"/>
      <c r="HC2629"/>
      <c r="HH2629" s="2"/>
      <c r="HJ2629"/>
      <c r="HK2629"/>
      <c r="HL2629"/>
      <c r="HQ2629"/>
      <c r="HR2629"/>
      <c r="HS2629"/>
      <c r="HT2629"/>
      <c r="HU2629"/>
      <c r="HV2629"/>
      <c r="HW2629"/>
      <c r="HX2629"/>
      <c r="HY2629"/>
      <c r="HZ2629"/>
      <c r="IA2629"/>
      <c r="IB2629"/>
      <c r="IC2629"/>
      <c r="ID2629"/>
      <c r="IE2629"/>
      <c r="IF2629"/>
      <c r="IG2629"/>
      <c r="IH2629"/>
      <c r="II2629"/>
      <c r="IJ2629"/>
      <c r="IK2629"/>
      <c r="IL2629"/>
      <c r="IM2629"/>
      <c r="IN2629"/>
      <c r="IO2629"/>
      <c r="IP2629"/>
      <c r="IQ2629"/>
      <c r="IR2629"/>
      <c r="IS2629"/>
      <c r="IT2629"/>
      <c r="IU2629"/>
      <c r="IV2629"/>
    </row>
    <row r="2630" spans="2:256" s="1" customFormat="1">
      <c r="B2630"/>
      <c r="C2630"/>
      <c r="D2630"/>
      <c r="I2630" s="2"/>
      <c r="K2630"/>
      <c r="L2630"/>
      <c r="M2630"/>
      <c r="N2630"/>
      <c r="R2630" s="2"/>
      <c r="T2630"/>
      <c r="U2630"/>
      <c r="V2630"/>
      <c r="AA2630" s="2"/>
      <c r="AC2630"/>
      <c r="AD2630"/>
      <c r="AE2630"/>
      <c r="AJ2630" s="2"/>
      <c r="AL2630"/>
      <c r="AM2630"/>
      <c r="AN2630"/>
      <c r="AS2630" s="2"/>
      <c r="AU2630"/>
      <c r="AV2630"/>
      <c r="AW2630"/>
      <c r="BB2630" s="2"/>
      <c r="BD2630"/>
      <c r="BE2630"/>
      <c r="BF2630"/>
      <c r="BK2630" s="2"/>
      <c r="BM2630"/>
      <c r="BN2630"/>
      <c r="BO2630"/>
      <c r="BT2630" s="2"/>
      <c r="BV2630"/>
      <c r="BW2630"/>
      <c r="BX2630"/>
      <c r="CC2630" s="2"/>
      <c r="CE2630"/>
      <c r="CF2630"/>
      <c r="CG2630"/>
      <c r="CL2630" s="2"/>
      <c r="CN2630"/>
      <c r="CO2630"/>
      <c r="CP2630"/>
      <c r="CU2630" s="2"/>
      <c r="CW2630"/>
      <c r="CX2630"/>
      <c r="CY2630"/>
      <c r="DD2630" s="2"/>
      <c r="DF2630"/>
      <c r="DG2630"/>
      <c r="DH2630"/>
      <c r="DM2630" s="2"/>
      <c r="DO2630"/>
      <c r="DP2630"/>
      <c r="DQ2630"/>
      <c r="DV2630" s="2"/>
      <c r="DX2630"/>
      <c r="DY2630"/>
      <c r="DZ2630"/>
      <c r="EE2630" s="2"/>
      <c r="EG2630"/>
      <c r="EH2630"/>
      <c r="EI2630"/>
      <c r="EN2630" s="2"/>
      <c r="EP2630"/>
      <c r="EQ2630"/>
      <c r="ER2630"/>
      <c r="EW2630" s="2"/>
      <c r="EY2630"/>
      <c r="EZ2630"/>
      <c r="FA2630"/>
      <c r="FF2630" s="2"/>
      <c r="FH2630"/>
      <c r="FI2630"/>
      <c r="FJ2630"/>
      <c r="FO2630" s="2"/>
      <c r="FQ2630"/>
      <c r="FR2630"/>
      <c r="FS2630"/>
      <c r="FX2630" s="2"/>
      <c r="FZ2630"/>
      <c r="GA2630"/>
      <c r="GB2630"/>
      <c r="GG2630" s="2"/>
      <c r="GI2630"/>
      <c r="GJ2630"/>
      <c r="GK2630"/>
      <c r="GP2630" s="2"/>
      <c r="GR2630"/>
      <c r="GS2630"/>
      <c r="GT2630"/>
      <c r="GY2630" s="2"/>
      <c r="HA2630"/>
      <c r="HB2630"/>
      <c r="HC2630"/>
      <c r="HH2630" s="2"/>
      <c r="HJ2630"/>
      <c r="HK2630"/>
      <c r="HL2630"/>
      <c r="HQ2630"/>
      <c r="HR2630"/>
      <c r="HS2630"/>
      <c r="HT2630"/>
      <c r="HU2630"/>
      <c r="HV2630"/>
      <c r="HW2630"/>
      <c r="HX2630"/>
      <c r="HY2630"/>
      <c r="HZ2630"/>
      <c r="IA2630"/>
      <c r="IB2630"/>
      <c r="IC2630"/>
      <c r="ID2630"/>
      <c r="IE2630"/>
      <c r="IF2630"/>
      <c r="IG2630"/>
      <c r="IH2630"/>
      <c r="II2630"/>
      <c r="IJ2630"/>
      <c r="IK2630"/>
      <c r="IL2630"/>
      <c r="IM2630"/>
      <c r="IN2630"/>
      <c r="IO2630"/>
      <c r="IP2630"/>
      <c r="IQ2630"/>
      <c r="IR2630"/>
      <c r="IS2630"/>
      <c r="IT2630"/>
      <c r="IU2630"/>
      <c r="IV2630"/>
    </row>
    <row r="2631" spans="2:256" s="1" customFormat="1">
      <c r="B2631"/>
      <c r="C2631"/>
      <c r="D2631"/>
      <c r="I2631" s="2"/>
      <c r="K2631"/>
      <c r="L2631"/>
      <c r="M2631"/>
      <c r="N2631"/>
      <c r="R2631" s="2"/>
      <c r="T2631"/>
      <c r="U2631"/>
      <c r="V2631"/>
      <c r="AA2631" s="2"/>
      <c r="AC2631"/>
      <c r="AD2631"/>
      <c r="AE2631"/>
      <c r="AJ2631" s="2"/>
      <c r="AL2631"/>
      <c r="AM2631"/>
      <c r="AN2631"/>
      <c r="AS2631" s="2"/>
      <c r="AU2631"/>
      <c r="AV2631"/>
      <c r="AW2631"/>
      <c r="BB2631" s="2"/>
      <c r="BD2631"/>
      <c r="BE2631"/>
      <c r="BF2631"/>
      <c r="BK2631" s="2"/>
      <c r="BM2631"/>
      <c r="BN2631"/>
      <c r="BO2631"/>
      <c r="BT2631" s="2"/>
      <c r="BV2631"/>
      <c r="BW2631"/>
      <c r="BX2631"/>
      <c r="CC2631" s="2"/>
      <c r="CE2631"/>
      <c r="CF2631"/>
      <c r="CG2631"/>
      <c r="CL2631" s="2"/>
      <c r="CN2631"/>
      <c r="CO2631"/>
      <c r="CP2631"/>
      <c r="CU2631" s="2"/>
      <c r="CW2631"/>
      <c r="CX2631"/>
      <c r="CY2631"/>
      <c r="DD2631" s="2"/>
      <c r="DF2631"/>
      <c r="DG2631"/>
      <c r="DH2631"/>
      <c r="DM2631" s="2"/>
      <c r="DO2631"/>
      <c r="DP2631"/>
      <c r="DQ2631"/>
      <c r="DV2631" s="2"/>
      <c r="DX2631"/>
      <c r="DY2631"/>
      <c r="DZ2631"/>
      <c r="EE2631" s="2"/>
      <c r="EG2631"/>
      <c r="EH2631"/>
      <c r="EI2631"/>
      <c r="EN2631" s="2"/>
      <c r="EP2631"/>
      <c r="EQ2631"/>
      <c r="ER2631"/>
      <c r="EW2631" s="2"/>
      <c r="EY2631"/>
      <c r="EZ2631"/>
      <c r="FA2631"/>
      <c r="FF2631" s="2"/>
      <c r="FH2631"/>
      <c r="FI2631"/>
      <c r="FJ2631"/>
      <c r="FO2631" s="2"/>
      <c r="FQ2631"/>
      <c r="FR2631"/>
      <c r="FS2631"/>
      <c r="FX2631" s="2"/>
      <c r="FZ2631"/>
      <c r="GA2631"/>
      <c r="GB2631"/>
      <c r="GG2631" s="2"/>
      <c r="GI2631"/>
      <c r="GJ2631"/>
      <c r="GK2631"/>
      <c r="GP2631" s="2"/>
      <c r="GR2631"/>
      <c r="GS2631"/>
      <c r="GT2631"/>
      <c r="GY2631" s="2"/>
      <c r="HA2631"/>
      <c r="HB2631"/>
      <c r="HC2631"/>
      <c r="HH2631" s="2"/>
      <c r="HJ2631"/>
      <c r="HK2631"/>
      <c r="HL2631"/>
      <c r="HQ2631"/>
      <c r="HR2631"/>
      <c r="HS2631"/>
      <c r="HT2631"/>
      <c r="HU2631"/>
      <c r="HV2631"/>
      <c r="HW2631"/>
      <c r="HX2631"/>
      <c r="HY2631"/>
      <c r="HZ2631"/>
      <c r="IA2631"/>
      <c r="IB2631"/>
      <c r="IC2631"/>
      <c r="ID2631"/>
      <c r="IE2631"/>
      <c r="IF2631"/>
      <c r="IG2631"/>
      <c r="IH2631"/>
      <c r="II2631"/>
      <c r="IJ2631"/>
      <c r="IK2631"/>
      <c r="IL2631"/>
      <c r="IM2631"/>
      <c r="IN2631"/>
      <c r="IO2631"/>
      <c r="IP2631"/>
      <c r="IQ2631"/>
      <c r="IR2631"/>
      <c r="IS2631"/>
      <c r="IT2631"/>
      <c r="IU2631"/>
      <c r="IV2631"/>
    </row>
    <row r="2632" spans="2:256" s="1" customFormat="1">
      <c r="B2632"/>
      <c r="C2632"/>
      <c r="D2632"/>
      <c r="I2632" s="2"/>
      <c r="K2632"/>
      <c r="L2632"/>
      <c r="M2632"/>
      <c r="N2632"/>
      <c r="R2632" s="2"/>
      <c r="T2632"/>
      <c r="U2632"/>
      <c r="V2632"/>
      <c r="AA2632" s="2"/>
      <c r="AC2632"/>
      <c r="AD2632"/>
      <c r="AE2632"/>
      <c r="AJ2632" s="2"/>
      <c r="AL2632"/>
      <c r="AM2632"/>
      <c r="AN2632"/>
      <c r="AS2632" s="2"/>
      <c r="AU2632"/>
      <c r="AV2632"/>
      <c r="AW2632"/>
      <c r="BB2632" s="2"/>
      <c r="BD2632"/>
      <c r="BE2632"/>
      <c r="BF2632"/>
      <c r="BK2632" s="2"/>
      <c r="BM2632"/>
      <c r="BN2632"/>
      <c r="BO2632"/>
      <c r="BT2632" s="2"/>
      <c r="BV2632"/>
      <c r="BW2632"/>
      <c r="BX2632"/>
      <c r="CC2632" s="2"/>
      <c r="CE2632"/>
      <c r="CF2632"/>
      <c r="CG2632"/>
      <c r="CL2632" s="2"/>
      <c r="CN2632"/>
      <c r="CO2632"/>
      <c r="CP2632"/>
      <c r="CU2632" s="2"/>
      <c r="CW2632"/>
      <c r="CX2632"/>
      <c r="CY2632"/>
      <c r="DD2632" s="2"/>
      <c r="DF2632"/>
      <c r="DG2632"/>
      <c r="DH2632"/>
      <c r="DM2632" s="2"/>
      <c r="DO2632"/>
      <c r="DP2632"/>
      <c r="DQ2632"/>
      <c r="DV2632" s="2"/>
      <c r="DX2632"/>
      <c r="DY2632"/>
      <c r="DZ2632"/>
      <c r="EE2632" s="2"/>
      <c r="EG2632"/>
      <c r="EH2632"/>
      <c r="EI2632"/>
      <c r="EN2632" s="2"/>
      <c r="EP2632"/>
      <c r="EQ2632"/>
      <c r="ER2632"/>
      <c r="EW2632" s="2"/>
      <c r="EY2632"/>
      <c r="EZ2632"/>
      <c r="FA2632"/>
      <c r="FF2632" s="2"/>
      <c r="FH2632"/>
      <c r="FI2632"/>
      <c r="FJ2632"/>
      <c r="FO2632" s="2"/>
      <c r="FQ2632"/>
      <c r="FR2632"/>
      <c r="FS2632"/>
      <c r="FX2632" s="2"/>
      <c r="FZ2632"/>
      <c r="GA2632"/>
      <c r="GB2632"/>
      <c r="GG2632" s="2"/>
      <c r="GI2632"/>
      <c r="GJ2632"/>
      <c r="GK2632"/>
      <c r="GP2632" s="2"/>
      <c r="GR2632"/>
      <c r="GS2632"/>
      <c r="GT2632"/>
      <c r="GY2632" s="2"/>
      <c r="HA2632"/>
      <c r="HB2632"/>
      <c r="HC2632"/>
      <c r="HH2632" s="2"/>
      <c r="HJ2632"/>
      <c r="HK2632"/>
      <c r="HL2632"/>
      <c r="HQ2632"/>
      <c r="HR2632"/>
      <c r="HS2632"/>
      <c r="HT2632"/>
      <c r="HU2632"/>
      <c r="HV2632"/>
      <c r="HW2632"/>
      <c r="HX2632"/>
      <c r="HY2632"/>
      <c r="HZ2632"/>
      <c r="IA2632"/>
      <c r="IB2632"/>
      <c r="IC2632"/>
      <c r="ID2632"/>
      <c r="IE2632"/>
      <c r="IF2632"/>
      <c r="IG2632"/>
      <c r="IH2632"/>
      <c r="II2632"/>
      <c r="IJ2632"/>
      <c r="IK2632"/>
      <c r="IL2632"/>
      <c r="IM2632"/>
      <c r="IN2632"/>
      <c r="IO2632"/>
      <c r="IP2632"/>
      <c r="IQ2632"/>
      <c r="IR2632"/>
      <c r="IS2632"/>
      <c r="IT2632"/>
      <c r="IU2632"/>
      <c r="IV2632"/>
    </row>
    <row r="2633" spans="2:256" s="1" customFormat="1">
      <c r="B2633"/>
      <c r="C2633"/>
      <c r="D2633"/>
      <c r="I2633" s="2"/>
      <c r="K2633"/>
      <c r="L2633"/>
      <c r="M2633"/>
      <c r="N2633"/>
      <c r="R2633" s="2"/>
      <c r="T2633"/>
      <c r="U2633"/>
      <c r="V2633"/>
      <c r="AA2633" s="2"/>
      <c r="AC2633"/>
      <c r="AD2633"/>
      <c r="AE2633"/>
      <c r="AJ2633" s="2"/>
      <c r="AL2633"/>
      <c r="AM2633"/>
      <c r="AN2633"/>
      <c r="AS2633" s="2"/>
      <c r="AU2633"/>
      <c r="AV2633"/>
      <c r="AW2633"/>
      <c r="BB2633" s="2"/>
      <c r="BD2633"/>
      <c r="BE2633"/>
      <c r="BF2633"/>
      <c r="BK2633" s="2"/>
      <c r="BM2633"/>
      <c r="BN2633"/>
      <c r="BO2633"/>
      <c r="BT2633" s="2"/>
      <c r="BV2633"/>
      <c r="BW2633"/>
      <c r="BX2633"/>
      <c r="CC2633" s="2"/>
      <c r="CE2633"/>
      <c r="CF2633"/>
      <c r="CG2633"/>
      <c r="CL2633" s="2"/>
      <c r="CN2633"/>
      <c r="CO2633"/>
      <c r="CP2633"/>
      <c r="CU2633" s="2"/>
      <c r="CW2633"/>
      <c r="CX2633"/>
      <c r="CY2633"/>
      <c r="DD2633" s="2"/>
      <c r="DF2633"/>
      <c r="DG2633"/>
      <c r="DH2633"/>
      <c r="DM2633" s="2"/>
      <c r="DO2633"/>
      <c r="DP2633"/>
      <c r="DQ2633"/>
      <c r="DV2633" s="2"/>
      <c r="DX2633"/>
      <c r="DY2633"/>
      <c r="DZ2633"/>
      <c r="EE2633" s="2"/>
      <c r="EG2633"/>
      <c r="EH2633"/>
      <c r="EI2633"/>
      <c r="EN2633" s="2"/>
      <c r="EP2633"/>
      <c r="EQ2633"/>
      <c r="ER2633"/>
      <c r="EW2633" s="2"/>
      <c r="EY2633"/>
      <c r="EZ2633"/>
      <c r="FA2633"/>
      <c r="FF2633" s="2"/>
      <c r="FH2633"/>
      <c r="FI2633"/>
      <c r="FJ2633"/>
      <c r="FO2633" s="2"/>
      <c r="FQ2633"/>
      <c r="FR2633"/>
      <c r="FS2633"/>
      <c r="FX2633" s="2"/>
      <c r="FZ2633"/>
      <c r="GA2633"/>
      <c r="GB2633"/>
      <c r="GG2633" s="2"/>
      <c r="GI2633"/>
      <c r="GJ2633"/>
      <c r="GK2633"/>
      <c r="GP2633" s="2"/>
      <c r="GR2633"/>
      <c r="GS2633"/>
      <c r="GT2633"/>
      <c r="GY2633" s="2"/>
      <c r="HA2633"/>
      <c r="HB2633"/>
      <c r="HC2633"/>
      <c r="HH2633" s="2"/>
      <c r="HJ2633"/>
      <c r="HK2633"/>
      <c r="HL2633"/>
      <c r="HQ2633"/>
      <c r="HR2633"/>
      <c r="HS2633"/>
      <c r="HT2633"/>
      <c r="HU2633"/>
      <c r="HV2633"/>
      <c r="HW2633"/>
      <c r="HX2633"/>
      <c r="HY2633"/>
      <c r="HZ2633"/>
      <c r="IA2633"/>
      <c r="IB2633"/>
      <c r="IC2633"/>
      <c r="ID2633"/>
      <c r="IE2633"/>
      <c r="IF2633"/>
      <c r="IG2633"/>
      <c r="IH2633"/>
      <c r="II2633"/>
      <c r="IJ2633"/>
      <c r="IK2633"/>
      <c r="IL2633"/>
      <c r="IM2633"/>
      <c r="IN2633"/>
      <c r="IO2633"/>
      <c r="IP2633"/>
      <c r="IQ2633"/>
      <c r="IR2633"/>
      <c r="IS2633"/>
      <c r="IT2633"/>
      <c r="IU2633"/>
      <c r="IV2633"/>
    </row>
    <row r="2634" spans="2:256" s="1" customFormat="1">
      <c r="B2634"/>
      <c r="C2634"/>
      <c r="D2634"/>
      <c r="I2634" s="2"/>
      <c r="K2634"/>
      <c r="L2634"/>
      <c r="M2634"/>
      <c r="N2634"/>
      <c r="R2634" s="2"/>
      <c r="T2634"/>
      <c r="U2634"/>
      <c r="V2634"/>
      <c r="AA2634" s="2"/>
      <c r="AC2634"/>
      <c r="AD2634"/>
      <c r="AE2634"/>
      <c r="AJ2634" s="2"/>
      <c r="AL2634"/>
      <c r="AM2634"/>
      <c r="AN2634"/>
      <c r="AS2634" s="2"/>
      <c r="AU2634"/>
      <c r="AV2634"/>
      <c r="AW2634"/>
      <c r="BB2634" s="2"/>
      <c r="BD2634"/>
      <c r="BE2634"/>
      <c r="BF2634"/>
      <c r="BK2634" s="2"/>
      <c r="BM2634"/>
      <c r="BN2634"/>
      <c r="BO2634"/>
      <c r="BT2634" s="2"/>
      <c r="BV2634"/>
      <c r="BW2634"/>
      <c r="BX2634"/>
      <c r="CC2634" s="2"/>
      <c r="CE2634"/>
      <c r="CF2634"/>
      <c r="CG2634"/>
      <c r="CL2634" s="2"/>
      <c r="CN2634"/>
      <c r="CO2634"/>
      <c r="CP2634"/>
      <c r="CU2634" s="2"/>
      <c r="CW2634"/>
      <c r="CX2634"/>
      <c r="CY2634"/>
      <c r="DD2634" s="2"/>
      <c r="DF2634"/>
      <c r="DG2634"/>
      <c r="DH2634"/>
      <c r="DM2634" s="2"/>
      <c r="DO2634"/>
      <c r="DP2634"/>
      <c r="DQ2634"/>
      <c r="DV2634" s="2"/>
      <c r="DX2634"/>
      <c r="DY2634"/>
      <c r="DZ2634"/>
      <c r="EE2634" s="2"/>
      <c r="EG2634"/>
      <c r="EH2634"/>
      <c r="EI2634"/>
      <c r="EN2634" s="2"/>
      <c r="EP2634"/>
      <c r="EQ2634"/>
      <c r="ER2634"/>
      <c r="EW2634" s="2"/>
      <c r="EY2634"/>
      <c r="EZ2634"/>
      <c r="FA2634"/>
      <c r="FF2634" s="2"/>
      <c r="FH2634"/>
      <c r="FI2634"/>
      <c r="FJ2634"/>
      <c r="FO2634" s="2"/>
      <c r="FQ2634"/>
      <c r="FR2634"/>
      <c r="FS2634"/>
      <c r="FX2634" s="2"/>
      <c r="FZ2634"/>
      <c r="GA2634"/>
      <c r="GB2634"/>
      <c r="GG2634" s="2"/>
      <c r="GI2634"/>
      <c r="GJ2634"/>
      <c r="GK2634"/>
      <c r="GP2634" s="2"/>
      <c r="GR2634"/>
      <c r="GS2634"/>
      <c r="GT2634"/>
      <c r="GY2634" s="2"/>
      <c r="HA2634"/>
      <c r="HB2634"/>
      <c r="HC2634"/>
      <c r="HH2634" s="2"/>
      <c r="HJ2634"/>
      <c r="HK2634"/>
      <c r="HL2634"/>
      <c r="HQ2634"/>
      <c r="HR2634"/>
      <c r="HS2634"/>
      <c r="HT2634"/>
      <c r="HU2634"/>
      <c r="HV2634"/>
      <c r="HW2634"/>
      <c r="HX2634"/>
      <c r="HY2634"/>
      <c r="HZ2634"/>
      <c r="IA2634"/>
      <c r="IB2634"/>
      <c r="IC2634"/>
      <c r="ID2634"/>
      <c r="IE2634"/>
      <c r="IF2634"/>
      <c r="IG2634"/>
      <c r="IH2634"/>
      <c r="II2634"/>
      <c r="IJ2634"/>
      <c r="IK2634"/>
      <c r="IL2634"/>
      <c r="IM2634"/>
      <c r="IN2634"/>
      <c r="IO2634"/>
      <c r="IP2634"/>
      <c r="IQ2634"/>
      <c r="IR2634"/>
      <c r="IS2634"/>
      <c r="IT2634"/>
      <c r="IU2634"/>
      <c r="IV2634"/>
    </row>
    <row r="2635" spans="2:256" s="1" customFormat="1">
      <c r="B2635"/>
      <c r="C2635"/>
      <c r="D2635"/>
      <c r="I2635" s="2"/>
      <c r="K2635"/>
      <c r="L2635"/>
      <c r="M2635"/>
      <c r="N2635"/>
      <c r="R2635" s="2"/>
      <c r="T2635"/>
      <c r="U2635"/>
      <c r="V2635"/>
      <c r="AA2635" s="2"/>
      <c r="AC2635"/>
      <c r="AD2635"/>
      <c r="AE2635"/>
      <c r="AJ2635" s="2"/>
      <c r="AL2635"/>
      <c r="AM2635"/>
      <c r="AN2635"/>
      <c r="AS2635" s="2"/>
      <c r="AU2635"/>
      <c r="AV2635"/>
      <c r="AW2635"/>
      <c r="BB2635" s="2"/>
      <c r="BD2635"/>
      <c r="BE2635"/>
      <c r="BF2635"/>
      <c r="BK2635" s="2"/>
      <c r="BM2635"/>
      <c r="BN2635"/>
      <c r="BO2635"/>
      <c r="BT2635" s="2"/>
      <c r="BV2635"/>
      <c r="BW2635"/>
      <c r="BX2635"/>
      <c r="CC2635" s="2"/>
      <c r="CE2635"/>
      <c r="CF2635"/>
      <c r="CG2635"/>
      <c r="CL2635" s="2"/>
      <c r="CN2635"/>
      <c r="CO2635"/>
      <c r="CP2635"/>
      <c r="CU2635" s="2"/>
      <c r="CW2635"/>
      <c r="CX2635"/>
      <c r="CY2635"/>
      <c r="DD2635" s="2"/>
      <c r="DF2635"/>
      <c r="DG2635"/>
      <c r="DH2635"/>
      <c r="DM2635" s="2"/>
      <c r="DO2635"/>
      <c r="DP2635"/>
      <c r="DQ2635"/>
      <c r="DV2635" s="2"/>
      <c r="DX2635"/>
      <c r="DY2635"/>
      <c r="DZ2635"/>
      <c r="EE2635" s="2"/>
      <c r="EG2635"/>
      <c r="EH2635"/>
      <c r="EI2635"/>
      <c r="EN2635" s="2"/>
      <c r="EP2635"/>
      <c r="EQ2635"/>
      <c r="ER2635"/>
      <c r="EW2635" s="2"/>
      <c r="EY2635"/>
      <c r="EZ2635"/>
      <c r="FA2635"/>
      <c r="FF2635" s="2"/>
      <c r="FH2635"/>
      <c r="FI2635"/>
      <c r="FJ2635"/>
      <c r="FO2635" s="2"/>
      <c r="FQ2635"/>
      <c r="FR2635"/>
      <c r="FS2635"/>
      <c r="FX2635" s="2"/>
      <c r="FZ2635"/>
      <c r="GA2635"/>
      <c r="GB2635"/>
      <c r="GG2635" s="2"/>
      <c r="GI2635"/>
      <c r="GJ2635"/>
      <c r="GK2635"/>
      <c r="GP2635" s="2"/>
      <c r="GR2635"/>
      <c r="GS2635"/>
      <c r="GT2635"/>
      <c r="GY2635" s="2"/>
      <c r="HA2635"/>
      <c r="HB2635"/>
      <c r="HC2635"/>
      <c r="HH2635" s="2"/>
      <c r="HJ2635"/>
      <c r="HK2635"/>
      <c r="HL2635"/>
      <c r="HQ2635"/>
      <c r="HR2635"/>
      <c r="HS2635"/>
      <c r="HT2635"/>
      <c r="HU2635"/>
      <c r="HV2635"/>
      <c r="HW2635"/>
      <c r="HX2635"/>
      <c r="HY2635"/>
      <c r="HZ2635"/>
      <c r="IA2635"/>
      <c r="IB2635"/>
      <c r="IC2635"/>
      <c r="ID2635"/>
      <c r="IE2635"/>
      <c r="IF2635"/>
      <c r="IG2635"/>
      <c r="IH2635"/>
      <c r="II2635"/>
      <c r="IJ2635"/>
      <c r="IK2635"/>
      <c r="IL2635"/>
      <c r="IM2635"/>
      <c r="IN2635"/>
      <c r="IO2635"/>
      <c r="IP2635"/>
      <c r="IQ2635"/>
      <c r="IR2635"/>
      <c r="IS2635"/>
      <c r="IT2635"/>
      <c r="IU2635"/>
      <c r="IV2635"/>
    </row>
    <row r="2636" spans="2:256" s="1" customFormat="1">
      <c r="B2636"/>
      <c r="C2636"/>
      <c r="D2636"/>
      <c r="I2636" s="2"/>
      <c r="K2636"/>
      <c r="L2636"/>
      <c r="M2636"/>
      <c r="N2636"/>
      <c r="R2636" s="2"/>
      <c r="T2636"/>
      <c r="U2636"/>
      <c r="V2636"/>
      <c r="AA2636" s="2"/>
      <c r="AC2636"/>
      <c r="AD2636"/>
      <c r="AE2636"/>
      <c r="AJ2636" s="2"/>
      <c r="AL2636"/>
      <c r="AM2636"/>
      <c r="AN2636"/>
      <c r="AS2636" s="2"/>
      <c r="AU2636"/>
      <c r="AV2636"/>
      <c r="AW2636"/>
      <c r="BB2636" s="2"/>
      <c r="BD2636"/>
      <c r="BE2636"/>
      <c r="BF2636"/>
      <c r="BK2636" s="2"/>
      <c r="BM2636"/>
      <c r="BN2636"/>
      <c r="BO2636"/>
      <c r="BT2636" s="2"/>
      <c r="BV2636"/>
      <c r="BW2636"/>
      <c r="BX2636"/>
      <c r="CC2636" s="2"/>
      <c r="CE2636"/>
      <c r="CF2636"/>
      <c r="CG2636"/>
      <c r="CL2636" s="2"/>
      <c r="CN2636"/>
      <c r="CO2636"/>
      <c r="CP2636"/>
      <c r="CU2636" s="2"/>
      <c r="CW2636"/>
      <c r="CX2636"/>
      <c r="CY2636"/>
      <c r="DD2636" s="2"/>
      <c r="DF2636"/>
      <c r="DG2636"/>
      <c r="DH2636"/>
      <c r="DM2636" s="2"/>
      <c r="DO2636"/>
      <c r="DP2636"/>
      <c r="DQ2636"/>
      <c r="DV2636" s="2"/>
      <c r="DX2636"/>
      <c r="DY2636"/>
      <c r="DZ2636"/>
      <c r="EE2636" s="2"/>
      <c r="EG2636"/>
      <c r="EH2636"/>
      <c r="EI2636"/>
      <c r="EN2636" s="2"/>
      <c r="EP2636"/>
      <c r="EQ2636"/>
      <c r="ER2636"/>
      <c r="EW2636" s="2"/>
      <c r="EY2636"/>
      <c r="EZ2636"/>
      <c r="FA2636"/>
      <c r="FF2636" s="2"/>
      <c r="FH2636"/>
      <c r="FI2636"/>
      <c r="FJ2636"/>
      <c r="FO2636" s="2"/>
      <c r="FQ2636"/>
      <c r="FR2636"/>
      <c r="FS2636"/>
      <c r="FX2636" s="2"/>
      <c r="FZ2636"/>
      <c r="GA2636"/>
      <c r="GB2636"/>
      <c r="GG2636" s="2"/>
      <c r="GI2636"/>
      <c r="GJ2636"/>
      <c r="GK2636"/>
      <c r="GP2636" s="2"/>
      <c r="GR2636"/>
      <c r="GS2636"/>
      <c r="GT2636"/>
      <c r="GY2636" s="2"/>
      <c r="HA2636"/>
      <c r="HB2636"/>
      <c r="HC2636"/>
      <c r="HH2636" s="2"/>
      <c r="HJ2636"/>
      <c r="HK2636"/>
      <c r="HL2636"/>
      <c r="HQ2636"/>
      <c r="HR2636"/>
      <c r="HS2636"/>
      <c r="HT2636"/>
      <c r="HU2636"/>
      <c r="HV2636"/>
      <c r="HW2636"/>
      <c r="HX2636"/>
      <c r="HY2636"/>
      <c r="HZ2636"/>
      <c r="IA2636"/>
      <c r="IB2636"/>
      <c r="IC2636"/>
      <c r="ID2636"/>
      <c r="IE2636"/>
      <c r="IF2636"/>
      <c r="IG2636"/>
      <c r="IH2636"/>
      <c r="II2636"/>
      <c r="IJ2636"/>
      <c r="IK2636"/>
      <c r="IL2636"/>
      <c r="IM2636"/>
      <c r="IN2636"/>
      <c r="IO2636"/>
      <c r="IP2636"/>
      <c r="IQ2636"/>
      <c r="IR2636"/>
      <c r="IS2636"/>
      <c r="IT2636"/>
      <c r="IU2636"/>
      <c r="IV2636"/>
    </row>
    <row r="2637" spans="2:256" s="1" customFormat="1">
      <c r="B2637"/>
      <c r="C2637"/>
      <c r="D2637"/>
      <c r="I2637" s="2"/>
      <c r="K2637"/>
      <c r="L2637"/>
      <c r="M2637"/>
      <c r="N2637"/>
      <c r="R2637" s="2"/>
      <c r="T2637"/>
      <c r="U2637"/>
      <c r="V2637"/>
      <c r="AA2637" s="2"/>
      <c r="AC2637"/>
      <c r="AD2637"/>
      <c r="AE2637"/>
      <c r="AJ2637" s="2"/>
      <c r="AL2637"/>
      <c r="AM2637"/>
      <c r="AN2637"/>
      <c r="AS2637" s="2"/>
      <c r="AU2637"/>
      <c r="AV2637"/>
      <c r="AW2637"/>
      <c r="BB2637" s="2"/>
      <c r="BD2637"/>
      <c r="BE2637"/>
      <c r="BF2637"/>
      <c r="BK2637" s="2"/>
      <c r="BM2637"/>
      <c r="BN2637"/>
      <c r="BO2637"/>
      <c r="BT2637" s="2"/>
      <c r="BV2637"/>
      <c r="BW2637"/>
      <c r="BX2637"/>
      <c r="CC2637" s="2"/>
      <c r="CE2637"/>
      <c r="CF2637"/>
      <c r="CG2637"/>
      <c r="CL2637" s="2"/>
      <c r="CN2637"/>
      <c r="CO2637"/>
      <c r="CP2637"/>
      <c r="CU2637" s="2"/>
      <c r="CW2637"/>
      <c r="CX2637"/>
      <c r="CY2637"/>
      <c r="DD2637" s="2"/>
      <c r="DF2637"/>
      <c r="DG2637"/>
      <c r="DH2637"/>
      <c r="DM2637" s="2"/>
      <c r="DO2637"/>
      <c r="DP2637"/>
      <c r="DQ2637"/>
      <c r="DV2637" s="2"/>
      <c r="DX2637"/>
      <c r="DY2637"/>
      <c r="DZ2637"/>
      <c r="EE2637" s="2"/>
      <c r="EG2637"/>
      <c r="EH2637"/>
      <c r="EI2637"/>
      <c r="EN2637" s="2"/>
      <c r="EP2637"/>
      <c r="EQ2637"/>
      <c r="ER2637"/>
      <c r="EW2637" s="2"/>
      <c r="EY2637"/>
      <c r="EZ2637"/>
      <c r="FA2637"/>
      <c r="FF2637" s="2"/>
      <c r="FH2637"/>
      <c r="FI2637"/>
      <c r="FJ2637"/>
      <c r="FO2637" s="2"/>
      <c r="FQ2637"/>
      <c r="FR2637"/>
      <c r="FS2637"/>
      <c r="FX2637" s="2"/>
      <c r="FZ2637"/>
      <c r="GA2637"/>
      <c r="GB2637"/>
      <c r="GG2637" s="2"/>
      <c r="GI2637"/>
      <c r="GJ2637"/>
      <c r="GK2637"/>
      <c r="GP2637" s="2"/>
      <c r="GR2637"/>
      <c r="GS2637"/>
      <c r="GT2637"/>
      <c r="GY2637" s="2"/>
      <c r="HA2637"/>
      <c r="HB2637"/>
      <c r="HC2637"/>
      <c r="HH2637" s="2"/>
      <c r="HJ2637"/>
      <c r="HK2637"/>
      <c r="HL2637"/>
      <c r="HQ2637"/>
      <c r="HR2637"/>
      <c r="HS2637"/>
      <c r="HT2637"/>
      <c r="HU2637"/>
      <c r="HV2637"/>
      <c r="HW2637"/>
      <c r="HX2637"/>
      <c r="HY2637"/>
      <c r="HZ2637"/>
      <c r="IA2637"/>
      <c r="IB2637"/>
      <c r="IC2637"/>
      <c r="ID2637"/>
      <c r="IE2637"/>
      <c r="IF2637"/>
      <c r="IG2637"/>
      <c r="IH2637"/>
      <c r="II2637"/>
      <c r="IJ2637"/>
      <c r="IK2637"/>
      <c r="IL2637"/>
      <c r="IM2637"/>
      <c r="IN2637"/>
      <c r="IO2637"/>
      <c r="IP2637"/>
      <c r="IQ2637"/>
      <c r="IR2637"/>
      <c r="IS2637"/>
      <c r="IT2637"/>
      <c r="IU2637"/>
      <c r="IV2637"/>
    </row>
    <row r="2638" spans="2:256" s="1" customFormat="1">
      <c r="B2638"/>
      <c r="C2638"/>
      <c r="D2638"/>
      <c r="I2638" s="2"/>
      <c r="K2638"/>
      <c r="L2638"/>
      <c r="M2638"/>
      <c r="N2638"/>
      <c r="R2638" s="2"/>
      <c r="T2638"/>
      <c r="U2638"/>
      <c r="V2638"/>
      <c r="AA2638" s="2"/>
      <c r="AC2638"/>
      <c r="AD2638"/>
      <c r="AE2638"/>
      <c r="AJ2638" s="2"/>
      <c r="AL2638"/>
      <c r="AM2638"/>
      <c r="AN2638"/>
      <c r="AS2638" s="2"/>
      <c r="AU2638"/>
      <c r="AV2638"/>
      <c r="AW2638"/>
      <c r="BB2638" s="2"/>
      <c r="BD2638"/>
      <c r="BE2638"/>
      <c r="BF2638"/>
      <c r="BK2638" s="2"/>
      <c r="BM2638"/>
      <c r="BN2638"/>
      <c r="BO2638"/>
      <c r="BT2638" s="2"/>
      <c r="BV2638"/>
      <c r="BW2638"/>
      <c r="BX2638"/>
      <c r="CC2638" s="2"/>
      <c r="CE2638"/>
      <c r="CF2638"/>
      <c r="CG2638"/>
      <c r="CL2638" s="2"/>
      <c r="CN2638"/>
      <c r="CO2638"/>
      <c r="CP2638"/>
      <c r="CU2638" s="2"/>
      <c r="CW2638"/>
      <c r="CX2638"/>
      <c r="CY2638"/>
      <c r="DD2638" s="2"/>
      <c r="DF2638"/>
      <c r="DG2638"/>
      <c r="DH2638"/>
      <c r="DM2638" s="2"/>
      <c r="DO2638"/>
      <c r="DP2638"/>
      <c r="DQ2638"/>
      <c r="DV2638" s="2"/>
      <c r="DX2638"/>
      <c r="DY2638"/>
      <c r="DZ2638"/>
      <c r="EE2638" s="2"/>
      <c r="EG2638"/>
      <c r="EH2638"/>
      <c r="EI2638"/>
      <c r="EN2638" s="2"/>
      <c r="EP2638"/>
      <c r="EQ2638"/>
      <c r="ER2638"/>
      <c r="EW2638" s="2"/>
      <c r="EY2638"/>
      <c r="EZ2638"/>
      <c r="FA2638"/>
      <c r="FF2638" s="2"/>
      <c r="FH2638"/>
      <c r="FI2638"/>
      <c r="FJ2638"/>
      <c r="FO2638" s="2"/>
      <c r="FQ2638"/>
      <c r="FR2638"/>
      <c r="FS2638"/>
      <c r="FX2638" s="2"/>
      <c r="FZ2638"/>
      <c r="GA2638"/>
      <c r="GB2638"/>
      <c r="GG2638" s="2"/>
      <c r="GI2638"/>
      <c r="GJ2638"/>
      <c r="GK2638"/>
      <c r="GP2638" s="2"/>
      <c r="GR2638"/>
      <c r="GS2638"/>
      <c r="GT2638"/>
      <c r="GY2638" s="2"/>
      <c r="HA2638"/>
      <c r="HB2638"/>
      <c r="HC2638"/>
      <c r="HH2638" s="2"/>
      <c r="HJ2638"/>
      <c r="HK2638"/>
      <c r="HL2638"/>
      <c r="HQ2638"/>
      <c r="HR2638"/>
      <c r="HS2638"/>
      <c r="HT2638"/>
      <c r="HU2638"/>
      <c r="HV2638"/>
      <c r="HW2638"/>
      <c r="HX2638"/>
      <c r="HY2638"/>
      <c r="HZ2638"/>
      <c r="IA2638"/>
      <c r="IB2638"/>
      <c r="IC2638"/>
      <c r="ID2638"/>
      <c r="IE2638"/>
      <c r="IF2638"/>
      <c r="IG2638"/>
      <c r="IH2638"/>
      <c r="II2638"/>
      <c r="IJ2638"/>
      <c r="IK2638"/>
      <c r="IL2638"/>
      <c r="IM2638"/>
      <c r="IN2638"/>
      <c r="IO2638"/>
      <c r="IP2638"/>
      <c r="IQ2638"/>
      <c r="IR2638"/>
      <c r="IS2638"/>
      <c r="IT2638"/>
      <c r="IU2638"/>
      <c r="IV2638"/>
    </row>
    <row r="2639" spans="2:256" s="1" customFormat="1">
      <c r="B2639"/>
      <c r="C2639"/>
      <c r="D2639"/>
      <c r="I2639" s="2"/>
      <c r="K2639"/>
      <c r="L2639"/>
      <c r="M2639"/>
      <c r="N2639"/>
      <c r="R2639" s="2"/>
      <c r="T2639"/>
      <c r="U2639"/>
      <c r="V2639"/>
      <c r="AA2639" s="2"/>
      <c r="AC2639"/>
      <c r="AD2639"/>
      <c r="AE2639"/>
      <c r="AJ2639" s="2"/>
      <c r="AL2639"/>
      <c r="AM2639"/>
      <c r="AN2639"/>
      <c r="AS2639" s="2"/>
      <c r="AU2639"/>
      <c r="AV2639"/>
      <c r="AW2639"/>
      <c r="BB2639" s="2"/>
      <c r="BD2639"/>
      <c r="BE2639"/>
      <c r="BF2639"/>
      <c r="BK2639" s="2"/>
      <c r="BM2639"/>
      <c r="BN2639"/>
      <c r="BO2639"/>
      <c r="BT2639" s="2"/>
      <c r="BV2639"/>
      <c r="BW2639"/>
      <c r="BX2639"/>
      <c r="CC2639" s="2"/>
      <c r="CE2639"/>
      <c r="CF2639"/>
      <c r="CG2639"/>
      <c r="CL2639" s="2"/>
      <c r="CN2639"/>
      <c r="CO2639"/>
      <c r="CP2639"/>
      <c r="CU2639" s="2"/>
      <c r="CW2639"/>
      <c r="CX2639"/>
      <c r="CY2639"/>
      <c r="DD2639" s="2"/>
      <c r="DF2639"/>
      <c r="DG2639"/>
      <c r="DH2639"/>
      <c r="DM2639" s="2"/>
      <c r="DO2639"/>
      <c r="DP2639"/>
      <c r="DQ2639"/>
      <c r="DV2639" s="2"/>
      <c r="DX2639"/>
      <c r="DY2639"/>
      <c r="DZ2639"/>
      <c r="EE2639" s="2"/>
      <c r="EG2639"/>
      <c r="EH2639"/>
      <c r="EI2639"/>
      <c r="EN2639" s="2"/>
      <c r="EP2639"/>
      <c r="EQ2639"/>
      <c r="ER2639"/>
      <c r="EW2639" s="2"/>
      <c r="EY2639"/>
      <c r="EZ2639"/>
      <c r="FA2639"/>
      <c r="FF2639" s="2"/>
      <c r="FH2639"/>
      <c r="FI2639"/>
      <c r="FJ2639"/>
      <c r="FO2639" s="2"/>
      <c r="FQ2639"/>
      <c r="FR2639"/>
      <c r="FS2639"/>
      <c r="FX2639" s="2"/>
      <c r="FZ2639"/>
      <c r="GA2639"/>
      <c r="GB2639"/>
      <c r="GG2639" s="2"/>
      <c r="GI2639"/>
      <c r="GJ2639"/>
      <c r="GK2639"/>
      <c r="GP2639" s="2"/>
      <c r="GR2639"/>
      <c r="GS2639"/>
      <c r="GT2639"/>
      <c r="GY2639" s="2"/>
      <c r="HA2639"/>
      <c r="HB2639"/>
      <c r="HC2639"/>
      <c r="HH2639" s="2"/>
      <c r="HJ2639"/>
      <c r="HK2639"/>
      <c r="HL2639"/>
      <c r="HQ2639"/>
      <c r="HR2639"/>
      <c r="HS2639"/>
      <c r="HT2639"/>
      <c r="HU2639"/>
      <c r="HV2639"/>
      <c r="HW2639"/>
      <c r="HX2639"/>
      <c r="HY2639"/>
      <c r="HZ2639"/>
      <c r="IA2639"/>
      <c r="IB2639"/>
      <c r="IC2639"/>
      <c r="ID2639"/>
      <c r="IE2639"/>
      <c r="IF2639"/>
      <c r="IG2639"/>
      <c r="IH2639"/>
      <c r="II2639"/>
      <c r="IJ2639"/>
      <c r="IK2639"/>
      <c r="IL2639"/>
      <c r="IM2639"/>
      <c r="IN2639"/>
      <c r="IO2639"/>
      <c r="IP2639"/>
      <c r="IQ2639"/>
      <c r="IR2639"/>
      <c r="IS2639"/>
      <c r="IT2639"/>
      <c r="IU2639"/>
      <c r="IV2639"/>
    </row>
    <row r="2640" spans="2:256" s="1" customFormat="1">
      <c r="B2640"/>
      <c r="C2640"/>
      <c r="D2640"/>
      <c r="I2640" s="2"/>
      <c r="K2640"/>
      <c r="L2640"/>
      <c r="M2640"/>
      <c r="N2640"/>
      <c r="R2640" s="2"/>
      <c r="T2640"/>
      <c r="U2640"/>
      <c r="V2640"/>
      <c r="AA2640" s="2"/>
      <c r="AC2640"/>
      <c r="AD2640"/>
      <c r="AE2640"/>
      <c r="AJ2640" s="2"/>
      <c r="AL2640"/>
      <c r="AM2640"/>
      <c r="AN2640"/>
      <c r="AS2640" s="2"/>
      <c r="AU2640"/>
      <c r="AV2640"/>
      <c r="AW2640"/>
      <c r="BB2640" s="2"/>
      <c r="BD2640"/>
      <c r="BE2640"/>
      <c r="BF2640"/>
      <c r="BK2640" s="2"/>
      <c r="BM2640"/>
      <c r="BN2640"/>
      <c r="BO2640"/>
      <c r="BT2640" s="2"/>
      <c r="BV2640"/>
      <c r="BW2640"/>
      <c r="BX2640"/>
      <c r="CC2640" s="2"/>
      <c r="CE2640"/>
      <c r="CF2640"/>
      <c r="CG2640"/>
      <c r="CL2640" s="2"/>
      <c r="CN2640"/>
      <c r="CO2640"/>
      <c r="CP2640"/>
      <c r="CU2640" s="2"/>
      <c r="CW2640"/>
      <c r="CX2640"/>
      <c r="CY2640"/>
      <c r="DD2640" s="2"/>
      <c r="DF2640"/>
      <c r="DG2640"/>
      <c r="DH2640"/>
      <c r="DM2640" s="2"/>
      <c r="DO2640"/>
      <c r="DP2640"/>
      <c r="DQ2640"/>
      <c r="DV2640" s="2"/>
      <c r="DX2640"/>
      <c r="DY2640"/>
      <c r="DZ2640"/>
      <c r="EE2640" s="2"/>
      <c r="EG2640"/>
      <c r="EH2640"/>
      <c r="EI2640"/>
      <c r="EN2640" s="2"/>
      <c r="EP2640"/>
      <c r="EQ2640"/>
      <c r="ER2640"/>
      <c r="EW2640" s="2"/>
      <c r="EY2640"/>
      <c r="EZ2640"/>
      <c r="FA2640"/>
      <c r="FF2640" s="2"/>
      <c r="FH2640"/>
      <c r="FI2640"/>
      <c r="FJ2640"/>
      <c r="FO2640" s="2"/>
      <c r="FQ2640"/>
      <c r="FR2640"/>
      <c r="FS2640"/>
      <c r="FX2640" s="2"/>
      <c r="FZ2640"/>
      <c r="GA2640"/>
      <c r="GB2640"/>
      <c r="GG2640" s="2"/>
      <c r="GI2640"/>
      <c r="GJ2640"/>
      <c r="GK2640"/>
      <c r="GP2640" s="2"/>
      <c r="GR2640"/>
      <c r="GS2640"/>
      <c r="GT2640"/>
      <c r="GY2640" s="2"/>
      <c r="HA2640"/>
      <c r="HB2640"/>
      <c r="HC2640"/>
      <c r="HH2640" s="2"/>
      <c r="HJ2640"/>
      <c r="HK2640"/>
      <c r="HL2640"/>
      <c r="HQ2640"/>
      <c r="HR2640"/>
      <c r="HS2640"/>
      <c r="HT2640"/>
      <c r="HU2640"/>
      <c r="HV2640"/>
      <c r="HW2640"/>
      <c r="HX2640"/>
      <c r="HY2640"/>
      <c r="HZ2640"/>
      <c r="IA2640"/>
      <c r="IB2640"/>
      <c r="IC2640"/>
      <c r="ID2640"/>
      <c r="IE2640"/>
      <c r="IF2640"/>
      <c r="IG2640"/>
      <c r="IH2640"/>
      <c r="II2640"/>
      <c r="IJ2640"/>
      <c r="IK2640"/>
      <c r="IL2640"/>
      <c r="IM2640"/>
      <c r="IN2640"/>
      <c r="IO2640"/>
      <c r="IP2640"/>
      <c r="IQ2640"/>
      <c r="IR2640"/>
      <c r="IS2640"/>
      <c r="IT2640"/>
      <c r="IU2640"/>
      <c r="IV2640"/>
    </row>
    <row r="2641" spans="2:256" s="1" customFormat="1">
      <c r="B2641"/>
      <c r="C2641"/>
      <c r="D2641"/>
      <c r="I2641" s="2"/>
      <c r="K2641"/>
      <c r="L2641"/>
      <c r="M2641"/>
      <c r="N2641"/>
      <c r="R2641" s="2"/>
      <c r="T2641"/>
      <c r="U2641"/>
      <c r="V2641"/>
      <c r="AA2641" s="2"/>
      <c r="AC2641"/>
      <c r="AD2641"/>
      <c r="AE2641"/>
      <c r="AJ2641" s="2"/>
      <c r="AL2641"/>
      <c r="AM2641"/>
      <c r="AN2641"/>
      <c r="AS2641" s="2"/>
      <c r="AU2641"/>
      <c r="AV2641"/>
      <c r="AW2641"/>
      <c r="BB2641" s="2"/>
      <c r="BD2641"/>
      <c r="BE2641"/>
      <c r="BF2641"/>
      <c r="BK2641" s="2"/>
      <c r="BM2641"/>
      <c r="BN2641"/>
      <c r="BO2641"/>
      <c r="BT2641" s="2"/>
      <c r="BV2641"/>
      <c r="BW2641"/>
      <c r="BX2641"/>
      <c r="CC2641" s="2"/>
      <c r="CE2641"/>
      <c r="CF2641"/>
      <c r="CG2641"/>
      <c r="CL2641" s="2"/>
      <c r="CN2641"/>
      <c r="CO2641"/>
      <c r="CP2641"/>
      <c r="CU2641" s="2"/>
      <c r="CW2641"/>
      <c r="CX2641"/>
      <c r="CY2641"/>
      <c r="DD2641" s="2"/>
      <c r="DF2641"/>
      <c r="DG2641"/>
      <c r="DH2641"/>
      <c r="DM2641" s="2"/>
      <c r="DO2641"/>
      <c r="DP2641"/>
      <c r="DQ2641"/>
      <c r="DV2641" s="2"/>
      <c r="DX2641"/>
      <c r="DY2641"/>
      <c r="DZ2641"/>
      <c r="EE2641" s="2"/>
      <c r="EG2641"/>
      <c r="EH2641"/>
      <c r="EI2641"/>
      <c r="EN2641" s="2"/>
      <c r="EP2641"/>
      <c r="EQ2641"/>
      <c r="ER2641"/>
      <c r="EW2641" s="2"/>
      <c r="EY2641"/>
      <c r="EZ2641"/>
      <c r="FA2641"/>
      <c r="FF2641" s="2"/>
      <c r="FH2641"/>
      <c r="FI2641"/>
      <c r="FJ2641"/>
      <c r="FO2641" s="2"/>
      <c r="FQ2641"/>
      <c r="FR2641"/>
      <c r="FS2641"/>
      <c r="FX2641" s="2"/>
      <c r="FZ2641"/>
      <c r="GA2641"/>
      <c r="GB2641"/>
      <c r="GG2641" s="2"/>
      <c r="GI2641"/>
      <c r="GJ2641"/>
      <c r="GK2641"/>
      <c r="GP2641" s="2"/>
      <c r="GR2641"/>
      <c r="GS2641"/>
      <c r="GT2641"/>
      <c r="GY2641" s="2"/>
      <c r="HA2641"/>
      <c r="HB2641"/>
      <c r="HC2641"/>
      <c r="HH2641" s="2"/>
      <c r="HJ2641"/>
      <c r="HK2641"/>
      <c r="HL2641"/>
      <c r="HQ2641"/>
      <c r="HR2641"/>
      <c r="HS2641"/>
      <c r="HT2641"/>
      <c r="HU2641"/>
      <c r="HV2641"/>
      <c r="HW2641"/>
      <c r="HX2641"/>
      <c r="HY2641"/>
      <c r="HZ2641"/>
      <c r="IA2641"/>
      <c r="IB2641"/>
      <c r="IC2641"/>
      <c r="ID2641"/>
      <c r="IE2641"/>
      <c r="IF2641"/>
      <c r="IG2641"/>
      <c r="IH2641"/>
      <c r="II2641"/>
      <c r="IJ2641"/>
      <c r="IK2641"/>
      <c r="IL2641"/>
      <c r="IM2641"/>
      <c r="IN2641"/>
      <c r="IO2641"/>
      <c r="IP2641"/>
      <c r="IQ2641"/>
      <c r="IR2641"/>
      <c r="IS2641"/>
      <c r="IT2641"/>
      <c r="IU2641"/>
      <c r="IV2641"/>
    </row>
    <row r="2642" spans="2:256" s="1" customFormat="1">
      <c r="B2642"/>
      <c r="C2642"/>
      <c r="D2642"/>
      <c r="I2642" s="2"/>
      <c r="K2642"/>
      <c r="L2642"/>
      <c r="M2642"/>
      <c r="N2642"/>
      <c r="R2642" s="2"/>
      <c r="T2642"/>
      <c r="U2642"/>
      <c r="V2642"/>
      <c r="AA2642" s="2"/>
      <c r="AC2642"/>
      <c r="AD2642"/>
      <c r="AE2642"/>
      <c r="AJ2642" s="2"/>
      <c r="AL2642"/>
      <c r="AM2642"/>
      <c r="AN2642"/>
      <c r="AS2642" s="2"/>
      <c r="AU2642"/>
      <c r="AV2642"/>
      <c r="AW2642"/>
      <c r="BB2642" s="2"/>
      <c r="BD2642"/>
      <c r="BE2642"/>
      <c r="BF2642"/>
      <c r="BK2642" s="2"/>
      <c r="BM2642"/>
      <c r="BN2642"/>
      <c r="BO2642"/>
      <c r="BT2642" s="2"/>
      <c r="BV2642"/>
      <c r="BW2642"/>
      <c r="BX2642"/>
      <c r="CC2642" s="2"/>
      <c r="CE2642"/>
      <c r="CF2642"/>
      <c r="CG2642"/>
      <c r="CL2642" s="2"/>
      <c r="CN2642"/>
      <c r="CO2642"/>
      <c r="CP2642"/>
      <c r="CU2642" s="2"/>
      <c r="CW2642"/>
      <c r="CX2642"/>
      <c r="CY2642"/>
      <c r="DD2642" s="2"/>
      <c r="DF2642"/>
      <c r="DG2642"/>
      <c r="DH2642"/>
      <c r="DM2642" s="2"/>
      <c r="DO2642"/>
      <c r="DP2642"/>
      <c r="DQ2642"/>
      <c r="DV2642" s="2"/>
      <c r="DX2642"/>
      <c r="DY2642"/>
      <c r="DZ2642"/>
      <c r="EE2642" s="2"/>
      <c r="EG2642"/>
      <c r="EH2642"/>
      <c r="EI2642"/>
      <c r="EN2642" s="2"/>
      <c r="EP2642"/>
      <c r="EQ2642"/>
      <c r="ER2642"/>
      <c r="EW2642" s="2"/>
      <c r="EY2642"/>
      <c r="EZ2642"/>
      <c r="FA2642"/>
      <c r="FF2642" s="2"/>
      <c r="FH2642"/>
      <c r="FI2642"/>
      <c r="FJ2642"/>
      <c r="FO2642" s="2"/>
      <c r="FQ2642"/>
      <c r="FR2642"/>
      <c r="FS2642"/>
      <c r="FX2642" s="2"/>
      <c r="FZ2642"/>
      <c r="GA2642"/>
      <c r="GB2642"/>
      <c r="GG2642" s="2"/>
      <c r="GI2642"/>
      <c r="GJ2642"/>
      <c r="GK2642"/>
      <c r="GP2642" s="2"/>
      <c r="GR2642"/>
      <c r="GS2642"/>
      <c r="GT2642"/>
      <c r="GY2642" s="2"/>
      <c r="HA2642"/>
      <c r="HB2642"/>
      <c r="HC2642"/>
      <c r="HH2642" s="2"/>
      <c r="HJ2642"/>
      <c r="HK2642"/>
      <c r="HL2642"/>
      <c r="HQ2642"/>
      <c r="HR2642"/>
      <c r="HS2642"/>
      <c r="HT2642"/>
      <c r="HU2642"/>
      <c r="HV2642"/>
      <c r="HW2642"/>
      <c r="HX2642"/>
      <c r="HY2642"/>
      <c r="HZ2642"/>
      <c r="IA2642"/>
      <c r="IB2642"/>
      <c r="IC2642"/>
      <c r="ID2642"/>
      <c r="IE2642"/>
      <c r="IF2642"/>
      <c r="IG2642"/>
      <c r="IH2642"/>
      <c r="II2642"/>
      <c r="IJ2642"/>
      <c r="IK2642"/>
      <c r="IL2642"/>
      <c r="IM2642"/>
      <c r="IN2642"/>
      <c r="IO2642"/>
      <c r="IP2642"/>
      <c r="IQ2642"/>
      <c r="IR2642"/>
      <c r="IS2642"/>
      <c r="IT2642"/>
      <c r="IU2642"/>
      <c r="IV2642"/>
    </row>
    <row r="2643" spans="2:256" s="1" customFormat="1">
      <c r="B2643"/>
      <c r="C2643"/>
      <c r="D2643"/>
      <c r="I2643" s="2"/>
      <c r="K2643"/>
      <c r="L2643"/>
      <c r="M2643"/>
      <c r="N2643"/>
      <c r="R2643" s="2"/>
      <c r="T2643"/>
      <c r="U2643"/>
      <c r="V2643"/>
      <c r="AA2643" s="2"/>
      <c r="AC2643"/>
      <c r="AD2643"/>
      <c r="AE2643"/>
      <c r="AJ2643" s="2"/>
      <c r="AL2643"/>
      <c r="AM2643"/>
      <c r="AN2643"/>
      <c r="AS2643" s="2"/>
      <c r="AU2643"/>
      <c r="AV2643"/>
      <c r="AW2643"/>
      <c r="BB2643" s="2"/>
      <c r="BD2643"/>
      <c r="BE2643"/>
      <c r="BF2643"/>
      <c r="BK2643" s="2"/>
      <c r="BM2643"/>
      <c r="BN2643"/>
      <c r="BO2643"/>
      <c r="BT2643" s="2"/>
      <c r="BV2643"/>
      <c r="BW2643"/>
      <c r="BX2643"/>
      <c r="CC2643" s="2"/>
      <c r="CE2643"/>
      <c r="CF2643"/>
      <c r="CG2643"/>
      <c r="CL2643" s="2"/>
      <c r="CN2643"/>
      <c r="CO2643"/>
      <c r="CP2643"/>
      <c r="CU2643" s="2"/>
      <c r="CW2643"/>
      <c r="CX2643"/>
      <c r="CY2643"/>
      <c r="DD2643" s="2"/>
      <c r="DF2643"/>
      <c r="DG2643"/>
      <c r="DH2643"/>
      <c r="DM2643" s="2"/>
      <c r="DO2643"/>
      <c r="DP2643"/>
      <c r="DQ2643"/>
      <c r="DV2643" s="2"/>
      <c r="DX2643"/>
      <c r="DY2643"/>
      <c r="DZ2643"/>
      <c r="EE2643" s="2"/>
      <c r="EG2643"/>
      <c r="EH2643"/>
      <c r="EI2643"/>
      <c r="EN2643" s="2"/>
      <c r="EP2643"/>
      <c r="EQ2643"/>
      <c r="ER2643"/>
      <c r="EW2643" s="2"/>
      <c r="EY2643"/>
      <c r="EZ2643"/>
      <c r="FA2643"/>
      <c r="FF2643" s="2"/>
      <c r="FH2643"/>
      <c r="FI2643"/>
      <c r="FJ2643"/>
      <c r="FO2643" s="2"/>
      <c r="FQ2643"/>
      <c r="FR2643"/>
      <c r="FS2643"/>
      <c r="FX2643" s="2"/>
      <c r="FZ2643"/>
      <c r="GA2643"/>
      <c r="GB2643"/>
      <c r="GG2643" s="2"/>
      <c r="GI2643"/>
      <c r="GJ2643"/>
      <c r="GK2643"/>
      <c r="GP2643" s="2"/>
      <c r="GR2643"/>
      <c r="GS2643"/>
      <c r="GT2643"/>
      <c r="GY2643" s="2"/>
      <c r="HA2643"/>
      <c r="HB2643"/>
      <c r="HC2643"/>
      <c r="HH2643" s="2"/>
      <c r="HJ2643"/>
      <c r="HK2643"/>
      <c r="HL2643"/>
      <c r="HQ2643"/>
      <c r="HR2643"/>
      <c r="HS2643"/>
      <c r="HT2643"/>
      <c r="HU2643"/>
      <c r="HV2643"/>
      <c r="HW2643"/>
      <c r="HX2643"/>
      <c r="HY2643"/>
      <c r="HZ2643"/>
      <c r="IA2643"/>
      <c r="IB2643"/>
      <c r="IC2643"/>
      <c r="ID2643"/>
      <c r="IE2643"/>
      <c r="IF2643"/>
      <c r="IG2643"/>
      <c r="IH2643"/>
      <c r="II2643"/>
      <c r="IJ2643"/>
      <c r="IK2643"/>
      <c r="IL2643"/>
      <c r="IM2643"/>
      <c r="IN2643"/>
      <c r="IO2643"/>
      <c r="IP2643"/>
      <c r="IQ2643"/>
      <c r="IR2643"/>
      <c r="IS2643"/>
      <c r="IT2643"/>
      <c r="IU2643"/>
      <c r="IV2643"/>
    </row>
    <row r="2644" spans="2:256" s="1" customFormat="1">
      <c r="B2644"/>
      <c r="C2644"/>
      <c r="D2644"/>
      <c r="I2644" s="2"/>
      <c r="K2644"/>
      <c r="L2644"/>
      <c r="M2644"/>
      <c r="N2644"/>
      <c r="R2644" s="2"/>
      <c r="T2644"/>
      <c r="U2644"/>
      <c r="V2644"/>
      <c r="AA2644" s="2"/>
      <c r="AC2644"/>
      <c r="AD2644"/>
      <c r="AE2644"/>
      <c r="AJ2644" s="2"/>
      <c r="AL2644"/>
      <c r="AM2644"/>
      <c r="AN2644"/>
      <c r="AS2644" s="2"/>
      <c r="AU2644"/>
      <c r="AV2644"/>
      <c r="AW2644"/>
      <c r="BB2644" s="2"/>
      <c r="BD2644"/>
      <c r="BE2644"/>
      <c r="BF2644"/>
      <c r="BK2644" s="2"/>
      <c r="BM2644"/>
      <c r="BN2644"/>
      <c r="BO2644"/>
      <c r="BT2644" s="2"/>
      <c r="BV2644"/>
      <c r="BW2644"/>
      <c r="BX2644"/>
      <c r="CC2644" s="2"/>
      <c r="CE2644"/>
      <c r="CF2644"/>
      <c r="CG2644"/>
      <c r="CL2644" s="2"/>
      <c r="CN2644"/>
      <c r="CO2644"/>
      <c r="CP2644"/>
      <c r="CU2644" s="2"/>
      <c r="CW2644"/>
      <c r="CX2644"/>
      <c r="CY2644"/>
      <c r="DD2644" s="2"/>
      <c r="DF2644"/>
      <c r="DG2644"/>
      <c r="DH2644"/>
      <c r="DM2644" s="2"/>
      <c r="DO2644"/>
      <c r="DP2644"/>
      <c r="DQ2644"/>
      <c r="DV2644" s="2"/>
      <c r="DX2644"/>
      <c r="DY2644"/>
      <c r="DZ2644"/>
      <c r="EE2644" s="2"/>
      <c r="EG2644"/>
      <c r="EH2644"/>
      <c r="EI2644"/>
      <c r="EN2644" s="2"/>
      <c r="EP2644"/>
      <c r="EQ2644"/>
      <c r="ER2644"/>
      <c r="EW2644" s="2"/>
      <c r="EY2644"/>
      <c r="EZ2644"/>
      <c r="FA2644"/>
      <c r="FF2644" s="2"/>
      <c r="FH2644"/>
      <c r="FI2644"/>
      <c r="FJ2644"/>
      <c r="FO2644" s="2"/>
      <c r="FQ2644"/>
      <c r="FR2644"/>
      <c r="FS2644"/>
      <c r="FX2644" s="2"/>
      <c r="FZ2644"/>
      <c r="GA2644"/>
      <c r="GB2644"/>
      <c r="GG2644" s="2"/>
      <c r="GI2644"/>
      <c r="GJ2644"/>
      <c r="GK2644"/>
      <c r="GP2644" s="2"/>
      <c r="GR2644"/>
      <c r="GS2644"/>
      <c r="GT2644"/>
      <c r="GY2644" s="2"/>
      <c r="HA2644"/>
      <c r="HB2644"/>
      <c r="HC2644"/>
      <c r="HH2644" s="2"/>
      <c r="HJ2644"/>
      <c r="HK2644"/>
      <c r="HL2644"/>
      <c r="HQ2644"/>
      <c r="HR2644"/>
      <c r="HS2644"/>
      <c r="HT2644"/>
      <c r="HU2644"/>
      <c r="HV2644"/>
      <c r="HW2644"/>
      <c r="HX2644"/>
      <c r="HY2644"/>
      <c r="HZ2644"/>
      <c r="IA2644"/>
      <c r="IB2644"/>
      <c r="IC2644"/>
      <c r="ID2644"/>
      <c r="IE2644"/>
      <c r="IF2644"/>
      <c r="IG2644"/>
      <c r="IH2644"/>
      <c r="II2644"/>
      <c r="IJ2644"/>
      <c r="IK2644"/>
      <c r="IL2644"/>
      <c r="IM2644"/>
      <c r="IN2644"/>
      <c r="IO2644"/>
      <c r="IP2644"/>
      <c r="IQ2644"/>
      <c r="IR2644"/>
      <c r="IS2644"/>
      <c r="IT2644"/>
      <c r="IU2644"/>
      <c r="IV2644"/>
    </row>
    <row r="2645" spans="2:256" s="1" customFormat="1">
      <c r="B2645"/>
      <c r="C2645"/>
      <c r="D2645"/>
      <c r="I2645" s="2"/>
      <c r="K2645"/>
      <c r="L2645"/>
      <c r="M2645"/>
      <c r="N2645"/>
      <c r="R2645" s="2"/>
      <c r="T2645"/>
      <c r="U2645"/>
      <c r="V2645"/>
      <c r="AA2645" s="2"/>
      <c r="AC2645"/>
      <c r="AD2645"/>
      <c r="AE2645"/>
      <c r="AJ2645" s="2"/>
      <c r="AL2645"/>
      <c r="AM2645"/>
      <c r="AN2645"/>
      <c r="AS2645" s="2"/>
      <c r="AU2645"/>
      <c r="AV2645"/>
      <c r="AW2645"/>
      <c r="BB2645" s="2"/>
      <c r="BD2645"/>
      <c r="BE2645"/>
      <c r="BF2645"/>
      <c r="BK2645" s="2"/>
      <c r="BM2645"/>
      <c r="BN2645"/>
      <c r="BO2645"/>
      <c r="BT2645" s="2"/>
      <c r="BV2645"/>
      <c r="BW2645"/>
      <c r="BX2645"/>
      <c r="CC2645" s="2"/>
      <c r="CE2645"/>
      <c r="CF2645"/>
      <c r="CG2645"/>
      <c r="CL2645" s="2"/>
      <c r="CN2645"/>
      <c r="CO2645"/>
      <c r="CP2645"/>
      <c r="CU2645" s="2"/>
      <c r="CW2645"/>
      <c r="CX2645"/>
      <c r="CY2645"/>
      <c r="DD2645" s="2"/>
      <c r="DF2645"/>
      <c r="DG2645"/>
      <c r="DH2645"/>
      <c r="DM2645" s="2"/>
      <c r="DO2645"/>
      <c r="DP2645"/>
      <c r="DQ2645"/>
      <c r="DV2645" s="2"/>
      <c r="DX2645"/>
      <c r="DY2645"/>
      <c r="DZ2645"/>
      <c r="EE2645" s="2"/>
      <c r="EG2645"/>
      <c r="EH2645"/>
      <c r="EI2645"/>
      <c r="EN2645" s="2"/>
      <c r="EP2645"/>
      <c r="EQ2645"/>
      <c r="ER2645"/>
      <c r="EW2645" s="2"/>
      <c r="EY2645"/>
      <c r="EZ2645"/>
      <c r="FA2645"/>
      <c r="FF2645" s="2"/>
      <c r="FH2645"/>
      <c r="FI2645"/>
      <c r="FJ2645"/>
      <c r="FO2645" s="2"/>
      <c r="FQ2645"/>
      <c r="FR2645"/>
      <c r="FS2645"/>
      <c r="FX2645" s="2"/>
      <c r="FZ2645"/>
      <c r="GA2645"/>
      <c r="GB2645"/>
      <c r="GG2645" s="2"/>
      <c r="GI2645"/>
      <c r="GJ2645"/>
      <c r="GK2645"/>
      <c r="GP2645" s="2"/>
      <c r="GR2645"/>
      <c r="GS2645"/>
      <c r="GT2645"/>
      <c r="GY2645" s="2"/>
      <c r="HA2645"/>
      <c r="HB2645"/>
      <c r="HC2645"/>
      <c r="HH2645" s="2"/>
      <c r="HJ2645"/>
      <c r="HK2645"/>
      <c r="HL2645"/>
      <c r="HQ2645"/>
      <c r="HR2645"/>
      <c r="HS2645"/>
      <c r="HT2645"/>
      <c r="HU2645"/>
      <c r="HV2645"/>
      <c r="HW2645"/>
      <c r="HX2645"/>
      <c r="HY2645"/>
      <c r="HZ2645"/>
      <c r="IA2645"/>
      <c r="IB2645"/>
      <c r="IC2645"/>
      <c r="ID2645"/>
      <c r="IE2645"/>
      <c r="IF2645"/>
      <c r="IG2645"/>
      <c r="IH2645"/>
      <c r="II2645"/>
      <c r="IJ2645"/>
      <c r="IK2645"/>
      <c r="IL2645"/>
      <c r="IM2645"/>
      <c r="IN2645"/>
      <c r="IO2645"/>
      <c r="IP2645"/>
      <c r="IQ2645"/>
      <c r="IR2645"/>
      <c r="IS2645"/>
      <c r="IT2645"/>
      <c r="IU2645"/>
      <c r="IV2645"/>
    </row>
    <row r="2646" spans="2:256" s="1" customFormat="1">
      <c r="B2646"/>
      <c r="C2646"/>
      <c r="D2646"/>
      <c r="I2646" s="2"/>
      <c r="K2646"/>
      <c r="L2646"/>
      <c r="M2646"/>
      <c r="N2646"/>
      <c r="R2646" s="2"/>
      <c r="T2646"/>
      <c r="U2646"/>
      <c r="V2646"/>
      <c r="AA2646" s="2"/>
      <c r="AC2646"/>
      <c r="AD2646"/>
      <c r="AE2646"/>
      <c r="AJ2646" s="2"/>
      <c r="AL2646"/>
      <c r="AM2646"/>
      <c r="AN2646"/>
      <c r="AS2646" s="2"/>
      <c r="AU2646"/>
      <c r="AV2646"/>
      <c r="AW2646"/>
      <c r="BB2646" s="2"/>
      <c r="BD2646"/>
      <c r="BE2646"/>
      <c r="BF2646"/>
      <c r="BK2646" s="2"/>
      <c r="BM2646"/>
      <c r="BN2646"/>
      <c r="BO2646"/>
      <c r="BT2646" s="2"/>
      <c r="BV2646"/>
      <c r="BW2646"/>
      <c r="BX2646"/>
      <c r="CC2646" s="2"/>
      <c r="CE2646"/>
      <c r="CF2646"/>
      <c r="CG2646"/>
      <c r="CL2646" s="2"/>
      <c r="CN2646"/>
      <c r="CO2646"/>
      <c r="CP2646"/>
      <c r="CU2646" s="2"/>
      <c r="CW2646"/>
      <c r="CX2646"/>
      <c r="CY2646"/>
      <c r="DD2646" s="2"/>
      <c r="DF2646"/>
      <c r="DG2646"/>
      <c r="DH2646"/>
      <c r="DM2646" s="2"/>
      <c r="DO2646"/>
      <c r="DP2646"/>
      <c r="DQ2646"/>
      <c r="DV2646" s="2"/>
      <c r="DX2646"/>
      <c r="DY2646"/>
      <c r="DZ2646"/>
      <c r="EE2646" s="2"/>
      <c r="EG2646"/>
      <c r="EH2646"/>
      <c r="EI2646"/>
      <c r="EN2646" s="2"/>
      <c r="EP2646"/>
      <c r="EQ2646"/>
      <c r="ER2646"/>
      <c r="EW2646" s="2"/>
      <c r="EY2646"/>
      <c r="EZ2646"/>
      <c r="FA2646"/>
      <c r="FF2646" s="2"/>
      <c r="FH2646"/>
      <c r="FI2646"/>
      <c r="FJ2646"/>
      <c r="FO2646" s="2"/>
      <c r="FQ2646"/>
      <c r="FR2646"/>
      <c r="FS2646"/>
      <c r="FX2646" s="2"/>
      <c r="FZ2646"/>
      <c r="GA2646"/>
      <c r="GB2646"/>
      <c r="GG2646" s="2"/>
      <c r="GI2646"/>
      <c r="GJ2646"/>
      <c r="GK2646"/>
      <c r="GP2646" s="2"/>
      <c r="GR2646"/>
      <c r="GS2646"/>
      <c r="GT2646"/>
      <c r="GY2646" s="2"/>
      <c r="HA2646"/>
      <c r="HB2646"/>
      <c r="HC2646"/>
      <c r="HH2646" s="2"/>
      <c r="HJ2646"/>
      <c r="HK2646"/>
      <c r="HL2646"/>
      <c r="HQ2646"/>
      <c r="HR2646"/>
      <c r="HS2646"/>
      <c r="HT2646"/>
      <c r="HU2646"/>
      <c r="HV2646"/>
      <c r="HW2646"/>
      <c r="HX2646"/>
      <c r="HY2646"/>
      <c r="HZ2646"/>
      <c r="IA2646"/>
      <c r="IB2646"/>
      <c r="IC2646"/>
      <c r="ID2646"/>
      <c r="IE2646"/>
      <c r="IF2646"/>
      <c r="IG2646"/>
      <c r="IH2646"/>
      <c r="II2646"/>
      <c r="IJ2646"/>
      <c r="IK2646"/>
      <c r="IL2646"/>
      <c r="IM2646"/>
      <c r="IN2646"/>
      <c r="IO2646"/>
      <c r="IP2646"/>
      <c r="IQ2646"/>
      <c r="IR2646"/>
      <c r="IS2646"/>
      <c r="IT2646"/>
      <c r="IU2646"/>
      <c r="IV2646"/>
    </row>
    <row r="2647" spans="2:256" s="1" customFormat="1">
      <c r="B2647"/>
      <c r="C2647"/>
      <c r="D2647"/>
      <c r="I2647" s="2"/>
      <c r="K2647"/>
      <c r="L2647"/>
      <c r="M2647"/>
      <c r="N2647"/>
      <c r="R2647" s="2"/>
      <c r="T2647"/>
      <c r="U2647"/>
      <c r="V2647"/>
      <c r="AA2647" s="2"/>
      <c r="AC2647"/>
      <c r="AD2647"/>
      <c r="AE2647"/>
      <c r="AJ2647" s="2"/>
      <c r="AL2647"/>
      <c r="AM2647"/>
      <c r="AN2647"/>
      <c r="AS2647" s="2"/>
      <c r="AU2647"/>
      <c r="AV2647"/>
      <c r="AW2647"/>
      <c r="BB2647" s="2"/>
      <c r="BD2647"/>
      <c r="BE2647"/>
      <c r="BF2647"/>
      <c r="BK2647" s="2"/>
      <c r="BM2647"/>
      <c r="BN2647"/>
      <c r="BO2647"/>
      <c r="BT2647" s="2"/>
      <c r="BV2647"/>
      <c r="BW2647"/>
      <c r="BX2647"/>
      <c r="CC2647" s="2"/>
      <c r="CE2647"/>
      <c r="CF2647"/>
      <c r="CG2647"/>
      <c r="CL2647" s="2"/>
      <c r="CN2647"/>
      <c r="CO2647"/>
      <c r="CP2647"/>
      <c r="CU2647" s="2"/>
      <c r="CW2647"/>
      <c r="CX2647"/>
      <c r="CY2647"/>
      <c r="DD2647" s="2"/>
      <c r="DF2647"/>
      <c r="DG2647"/>
      <c r="DH2647"/>
      <c r="DM2647" s="2"/>
      <c r="DO2647"/>
      <c r="DP2647"/>
      <c r="DQ2647"/>
      <c r="DV2647" s="2"/>
      <c r="DX2647"/>
      <c r="DY2647"/>
      <c r="DZ2647"/>
      <c r="EE2647" s="2"/>
      <c r="EG2647"/>
      <c r="EH2647"/>
      <c r="EI2647"/>
      <c r="EN2647" s="2"/>
      <c r="EP2647"/>
      <c r="EQ2647"/>
      <c r="ER2647"/>
      <c r="EW2647" s="2"/>
      <c r="EY2647"/>
      <c r="EZ2647"/>
      <c r="FA2647"/>
      <c r="FF2647" s="2"/>
      <c r="FH2647"/>
      <c r="FI2647"/>
      <c r="FJ2647"/>
      <c r="FO2647" s="2"/>
      <c r="FQ2647"/>
      <c r="FR2647"/>
      <c r="FS2647"/>
      <c r="FX2647" s="2"/>
      <c r="FZ2647"/>
      <c r="GA2647"/>
      <c r="GB2647"/>
      <c r="GG2647" s="2"/>
      <c r="GI2647"/>
      <c r="GJ2647"/>
      <c r="GK2647"/>
      <c r="GP2647" s="2"/>
      <c r="GR2647"/>
      <c r="GS2647"/>
      <c r="GT2647"/>
      <c r="GY2647" s="2"/>
      <c r="HA2647"/>
      <c r="HB2647"/>
      <c r="HC2647"/>
      <c r="HH2647" s="2"/>
      <c r="HJ2647"/>
      <c r="HK2647"/>
      <c r="HL2647"/>
      <c r="HQ2647"/>
      <c r="HR2647"/>
      <c r="HS2647"/>
      <c r="HT2647"/>
      <c r="HU2647"/>
      <c r="HV2647"/>
      <c r="HW2647"/>
      <c r="HX2647"/>
      <c r="HY2647"/>
      <c r="HZ2647"/>
      <c r="IA2647"/>
      <c r="IB2647"/>
      <c r="IC2647"/>
      <c r="ID2647"/>
      <c r="IE2647"/>
      <c r="IF2647"/>
      <c r="IG2647"/>
      <c r="IH2647"/>
      <c r="II2647"/>
      <c r="IJ2647"/>
      <c r="IK2647"/>
      <c r="IL2647"/>
      <c r="IM2647"/>
      <c r="IN2647"/>
      <c r="IO2647"/>
      <c r="IP2647"/>
      <c r="IQ2647"/>
      <c r="IR2647"/>
      <c r="IS2647"/>
      <c r="IT2647"/>
      <c r="IU2647"/>
      <c r="IV2647"/>
    </row>
    <row r="2648" spans="2:256" s="1" customFormat="1">
      <c r="B2648"/>
      <c r="C2648"/>
      <c r="D2648"/>
      <c r="I2648" s="2"/>
      <c r="K2648"/>
      <c r="L2648"/>
      <c r="M2648"/>
      <c r="N2648"/>
      <c r="R2648" s="2"/>
      <c r="T2648"/>
      <c r="U2648"/>
      <c r="V2648"/>
      <c r="AA2648" s="2"/>
      <c r="AC2648"/>
      <c r="AD2648"/>
      <c r="AE2648"/>
      <c r="AJ2648" s="2"/>
      <c r="AL2648"/>
      <c r="AM2648"/>
      <c r="AN2648"/>
      <c r="AS2648" s="2"/>
      <c r="AU2648"/>
      <c r="AV2648"/>
      <c r="AW2648"/>
      <c r="BB2648" s="2"/>
      <c r="BD2648"/>
      <c r="BE2648"/>
      <c r="BF2648"/>
      <c r="BK2648" s="2"/>
      <c r="BM2648"/>
      <c r="BN2648"/>
      <c r="BO2648"/>
      <c r="BT2648" s="2"/>
      <c r="BV2648"/>
      <c r="BW2648"/>
      <c r="BX2648"/>
      <c r="CC2648" s="2"/>
      <c r="CE2648"/>
      <c r="CF2648"/>
      <c r="CG2648"/>
      <c r="CL2648" s="2"/>
      <c r="CN2648"/>
      <c r="CO2648"/>
      <c r="CP2648"/>
      <c r="CU2648" s="2"/>
      <c r="CW2648"/>
      <c r="CX2648"/>
      <c r="CY2648"/>
      <c r="DD2648" s="2"/>
      <c r="DF2648"/>
      <c r="DG2648"/>
      <c r="DH2648"/>
      <c r="DM2648" s="2"/>
      <c r="DO2648"/>
      <c r="DP2648"/>
      <c r="DQ2648"/>
      <c r="DV2648" s="2"/>
      <c r="DX2648"/>
      <c r="DY2648"/>
      <c r="DZ2648"/>
      <c r="EE2648" s="2"/>
      <c r="EG2648"/>
      <c r="EH2648"/>
      <c r="EI2648"/>
      <c r="EN2648" s="2"/>
      <c r="EP2648"/>
      <c r="EQ2648"/>
      <c r="ER2648"/>
      <c r="EW2648" s="2"/>
      <c r="EY2648"/>
      <c r="EZ2648"/>
      <c r="FA2648"/>
      <c r="FF2648" s="2"/>
      <c r="FH2648"/>
      <c r="FI2648"/>
      <c r="FJ2648"/>
      <c r="FO2648" s="2"/>
      <c r="FQ2648"/>
      <c r="FR2648"/>
      <c r="FS2648"/>
      <c r="FX2648" s="2"/>
      <c r="FZ2648"/>
      <c r="GA2648"/>
      <c r="GB2648"/>
      <c r="GG2648" s="2"/>
      <c r="GI2648"/>
      <c r="GJ2648"/>
      <c r="GK2648"/>
      <c r="GP2648" s="2"/>
      <c r="GR2648"/>
      <c r="GS2648"/>
      <c r="GT2648"/>
      <c r="GY2648" s="2"/>
      <c r="HA2648"/>
      <c r="HB2648"/>
      <c r="HC2648"/>
      <c r="HH2648" s="2"/>
      <c r="HJ2648"/>
      <c r="HK2648"/>
      <c r="HL2648"/>
      <c r="HQ2648"/>
      <c r="HR2648"/>
      <c r="HS2648"/>
      <c r="HT2648"/>
      <c r="HU2648"/>
      <c r="HV2648"/>
      <c r="HW2648"/>
      <c r="HX2648"/>
      <c r="HY2648"/>
      <c r="HZ2648"/>
      <c r="IA2648"/>
      <c r="IB2648"/>
      <c r="IC2648"/>
      <c r="ID2648"/>
      <c r="IE2648"/>
      <c r="IF2648"/>
      <c r="IG2648"/>
      <c r="IH2648"/>
      <c r="II2648"/>
      <c r="IJ2648"/>
      <c r="IK2648"/>
      <c r="IL2648"/>
      <c r="IM2648"/>
      <c r="IN2648"/>
      <c r="IO2648"/>
      <c r="IP2648"/>
      <c r="IQ2648"/>
      <c r="IR2648"/>
      <c r="IS2648"/>
      <c r="IT2648"/>
      <c r="IU2648"/>
      <c r="IV2648"/>
    </row>
    <row r="2649" spans="2:256" s="1" customFormat="1">
      <c r="B2649"/>
      <c r="C2649"/>
      <c r="D2649"/>
      <c r="I2649" s="2"/>
      <c r="K2649"/>
      <c r="L2649"/>
      <c r="M2649"/>
      <c r="N2649"/>
      <c r="R2649" s="2"/>
      <c r="T2649"/>
      <c r="U2649"/>
      <c r="V2649"/>
      <c r="AA2649" s="2"/>
      <c r="AC2649"/>
      <c r="AD2649"/>
      <c r="AE2649"/>
      <c r="AJ2649" s="2"/>
      <c r="AL2649"/>
      <c r="AM2649"/>
      <c r="AN2649"/>
      <c r="AS2649" s="2"/>
      <c r="AU2649"/>
      <c r="AV2649"/>
      <c r="AW2649"/>
      <c r="BB2649" s="2"/>
      <c r="BD2649"/>
      <c r="BE2649"/>
      <c r="BF2649"/>
      <c r="BK2649" s="2"/>
      <c r="BM2649"/>
      <c r="BN2649"/>
      <c r="BO2649"/>
      <c r="BT2649" s="2"/>
      <c r="BV2649"/>
      <c r="BW2649"/>
      <c r="BX2649"/>
      <c r="CC2649" s="2"/>
      <c r="CE2649"/>
      <c r="CF2649"/>
      <c r="CG2649"/>
      <c r="CL2649" s="2"/>
      <c r="CN2649"/>
      <c r="CO2649"/>
      <c r="CP2649"/>
      <c r="CU2649" s="2"/>
      <c r="CW2649"/>
      <c r="CX2649"/>
      <c r="CY2649"/>
      <c r="DD2649" s="2"/>
      <c r="DF2649"/>
      <c r="DG2649"/>
      <c r="DH2649"/>
      <c r="DM2649" s="2"/>
      <c r="DO2649"/>
      <c r="DP2649"/>
      <c r="DQ2649"/>
      <c r="DV2649" s="2"/>
      <c r="DX2649"/>
      <c r="DY2649"/>
      <c r="DZ2649"/>
      <c r="EE2649" s="2"/>
      <c r="EG2649"/>
      <c r="EH2649"/>
      <c r="EI2649"/>
      <c r="EN2649" s="2"/>
      <c r="EP2649"/>
      <c r="EQ2649"/>
      <c r="ER2649"/>
      <c r="EW2649" s="2"/>
      <c r="EY2649"/>
      <c r="EZ2649"/>
      <c r="FA2649"/>
      <c r="FF2649" s="2"/>
      <c r="FH2649"/>
      <c r="FI2649"/>
      <c r="FJ2649"/>
      <c r="FO2649" s="2"/>
      <c r="FQ2649"/>
      <c r="FR2649"/>
      <c r="FS2649"/>
      <c r="FX2649" s="2"/>
      <c r="FZ2649"/>
      <c r="GA2649"/>
      <c r="GB2649"/>
      <c r="GG2649" s="2"/>
      <c r="GI2649"/>
      <c r="GJ2649"/>
      <c r="GK2649"/>
      <c r="GP2649" s="2"/>
      <c r="GR2649"/>
      <c r="GS2649"/>
      <c r="GT2649"/>
      <c r="GY2649" s="2"/>
      <c r="HA2649"/>
      <c r="HB2649"/>
      <c r="HC2649"/>
      <c r="HH2649" s="2"/>
      <c r="HJ2649"/>
      <c r="HK2649"/>
      <c r="HL2649"/>
      <c r="HQ2649"/>
      <c r="HR2649"/>
      <c r="HS2649"/>
      <c r="HT2649"/>
      <c r="HU2649"/>
      <c r="HV2649"/>
      <c r="HW2649"/>
      <c r="HX2649"/>
      <c r="HY2649"/>
      <c r="HZ2649"/>
      <c r="IA2649"/>
      <c r="IB2649"/>
      <c r="IC2649"/>
      <c r="ID2649"/>
      <c r="IE2649"/>
      <c r="IF2649"/>
      <c r="IG2649"/>
      <c r="IH2649"/>
      <c r="II2649"/>
      <c r="IJ2649"/>
      <c r="IK2649"/>
      <c r="IL2649"/>
      <c r="IM2649"/>
      <c r="IN2649"/>
      <c r="IO2649"/>
      <c r="IP2649"/>
      <c r="IQ2649"/>
      <c r="IR2649"/>
      <c r="IS2649"/>
      <c r="IT2649"/>
      <c r="IU2649"/>
      <c r="IV2649"/>
    </row>
    <row r="2650" spans="2:256" s="1" customFormat="1">
      <c r="B2650"/>
      <c r="C2650"/>
      <c r="D2650"/>
      <c r="I2650" s="2"/>
      <c r="K2650"/>
      <c r="L2650"/>
      <c r="M2650"/>
      <c r="N2650"/>
      <c r="R2650" s="2"/>
      <c r="T2650"/>
      <c r="U2650"/>
      <c r="V2650"/>
      <c r="AA2650" s="2"/>
      <c r="AC2650"/>
      <c r="AD2650"/>
      <c r="AE2650"/>
      <c r="AJ2650" s="2"/>
      <c r="AL2650"/>
      <c r="AM2650"/>
      <c r="AN2650"/>
      <c r="AS2650" s="2"/>
      <c r="AU2650"/>
      <c r="AV2650"/>
      <c r="AW2650"/>
      <c r="BB2650" s="2"/>
      <c r="BD2650"/>
      <c r="BE2650"/>
      <c r="BF2650"/>
      <c r="BK2650" s="2"/>
      <c r="BM2650"/>
      <c r="BN2650"/>
      <c r="BO2650"/>
      <c r="BT2650" s="2"/>
      <c r="BV2650"/>
      <c r="BW2650"/>
      <c r="BX2650"/>
      <c r="CC2650" s="2"/>
      <c r="CE2650"/>
      <c r="CF2650"/>
      <c r="CG2650"/>
      <c r="CL2650" s="2"/>
      <c r="CN2650"/>
      <c r="CO2650"/>
      <c r="CP2650"/>
      <c r="CU2650" s="2"/>
      <c r="CW2650"/>
      <c r="CX2650"/>
      <c r="CY2650"/>
      <c r="DD2650" s="2"/>
      <c r="DF2650"/>
      <c r="DG2650"/>
      <c r="DH2650"/>
      <c r="DM2650" s="2"/>
      <c r="DO2650"/>
      <c r="DP2650"/>
      <c r="DQ2650"/>
      <c r="DV2650" s="2"/>
      <c r="DX2650"/>
      <c r="DY2650"/>
      <c r="DZ2650"/>
      <c r="EE2650" s="2"/>
      <c r="EG2650"/>
      <c r="EH2650"/>
      <c r="EI2650"/>
      <c r="EN2650" s="2"/>
      <c r="EP2650"/>
      <c r="EQ2650"/>
      <c r="ER2650"/>
      <c r="EW2650" s="2"/>
      <c r="EY2650"/>
      <c r="EZ2650"/>
      <c r="FA2650"/>
      <c r="FF2650" s="2"/>
      <c r="FH2650"/>
      <c r="FI2650"/>
      <c r="FJ2650"/>
      <c r="FO2650" s="2"/>
      <c r="FQ2650"/>
      <c r="FR2650"/>
      <c r="FS2650"/>
      <c r="FX2650" s="2"/>
      <c r="FZ2650"/>
      <c r="GA2650"/>
      <c r="GB2650"/>
      <c r="GG2650" s="2"/>
      <c r="GI2650"/>
      <c r="GJ2650"/>
      <c r="GK2650"/>
      <c r="GP2650" s="2"/>
      <c r="GR2650"/>
      <c r="GS2650"/>
      <c r="GT2650"/>
      <c r="GY2650" s="2"/>
      <c r="HA2650"/>
      <c r="HB2650"/>
      <c r="HC2650"/>
      <c r="HH2650" s="2"/>
      <c r="HJ2650"/>
      <c r="HK2650"/>
      <c r="HL2650"/>
      <c r="HQ2650"/>
      <c r="HR2650"/>
      <c r="HS2650"/>
      <c r="HT2650"/>
      <c r="HU2650"/>
      <c r="HV2650"/>
      <c r="HW2650"/>
      <c r="HX2650"/>
      <c r="HY2650"/>
      <c r="HZ2650"/>
      <c r="IA2650"/>
      <c r="IB2650"/>
      <c r="IC2650"/>
      <c r="ID2650"/>
      <c r="IE2650"/>
      <c r="IF2650"/>
      <c r="IG2650"/>
      <c r="IH2650"/>
      <c r="II2650"/>
      <c r="IJ2650"/>
      <c r="IK2650"/>
      <c r="IL2650"/>
      <c r="IM2650"/>
      <c r="IN2650"/>
      <c r="IO2650"/>
      <c r="IP2650"/>
      <c r="IQ2650"/>
      <c r="IR2650"/>
      <c r="IS2650"/>
      <c r="IT2650"/>
      <c r="IU2650"/>
      <c r="IV2650"/>
    </row>
    <row r="2651" spans="2:256" s="1" customFormat="1">
      <c r="B2651"/>
      <c r="C2651"/>
      <c r="D2651"/>
      <c r="I2651" s="2"/>
      <c r="K2651"/>
      <c r="L2651"/>
      <c r="M2651"/>
      <c r="N2651"/>
      <c r="R2651" s="2"/>
      <c r="T2651"/>
      <c r="U2651"/>
      <c r="V2651"/>
      <c r="AA2651" s="2"/>
      <c r="AC2651"/>
      <c r="AD2651"/>
      <c r="AE2651"/>
      <c r="AJ2651" s="2"/>
      <c r="AL2651"/>
      <c r="AM2651"/>
      <c r="AN2651"/>
      <c r="AS2651" s="2"/>
      <c r="AU2651"/>
      <c r="AV2651"/>
      <c r="AW2651"/>
      <c r="BB2651" s="2"/>
      <c r="BD2651"/>
      <c r="BE2651"/>
      <c r="BF2651"/>
      <c r="BK2651" s="2"/>
      <c r="BM2651"/>
      <c r="BN2651"/>
      <c r="BO2651"/>
      <c r="BT2651" s="2"/>
      <c r="BV2651"/>
      <c r="BW2651"/>
      <c r="BX2651"/>
      <c r="CC2651" s="2"/>
      <c r="CE2651"/>
      <c r="CF2651"/>
      <c r="CG2651"/>
      <c r="CL2651" s="2"/>
      <c r="CN2651"/>
      <c r="CO2651"/>
      <c r="CP2651"/>
      <c r="CU2651" s="2"/>
      <c r="CW2651"/>
      <c r="CX2651"/>
      <c r="CY2651"/>
      <c r="DD2651" s="2"/>
      <c r="DF2651"/>
      <c r="DG2651"/>
      <c r="DH2651"/>
      <c r="DM2651" s="2"/>
      <c r="DO2651"/>
      <c r="DP2651"/>
      <c r="DQ2651"/>
      <c r="DV2651" s="2"/>
      <c r="DX2651"/>
      <c r="DY2651"/>
      <c r="DZ2651"/>
      <c r="EE2651" s="2"/>
      <c r="EG2651"/>
      <c r="EH2651"/>
      <c r="EI2651"/>
      <c r="EN2651" s="2"/>
      <c r="EP2651"/>
      <c r="EQ2651"/>
      <c r="ER2651"/>
      <c r="EW2651" s="2"/>
      <c r="EY2651"/>
      <c r="EZ2651"/>
      <c r="FA2651"/>
      <c r="FF2651" s="2"/>
      <c r="FH2651"/>
      <c r="FI2651"/>
      <c r="FJ2651"/>
      <c r="FO2651" s="2"/>
      <c r="FQ2651"/>
      <c r="FR2651"/>
      <c r="FS2651"/>
      <c r="FX2651" s="2"/>
      <c r="FZ2651"/>
      <c r="GA2651"/>
      <c r="GB2651"/>
      <c r="GG2651" s="2"/>
      <c r="GI2651"/>
      <c r="GJ2651"/>
      <c r="GK2651"/>
      <c r="GP2651" s="2"/>
      <c r="GR2651"/>
      <c r="GS2651"/>
      <c r="GT2651"/>
      <c r="GY2651" s="2"/>
      <c r="HA2651"/>
      <c r="HB2651"/>
      <c r="HC2651"/>
      <c r="HH2651" s="2"/>
      <c r="HJ2651"/>
      <c r="HK2651"/>
      <c r="HL2651"/>
      <c r="HQ2651"/>
      <c r="HR2651"/>
      <c r="HS2651"/>
      <c r="HT2651"/>
      <c r="HU2651"/>
      <c r="HV2651"/>
      <c r="HW2651"/>
      <c r="HX2651"/>
      <c r="HY2651"/>
      <c r="HZ2651"/>
      <c r="IA2651"/>
      <c r="IB2651"/>
      <c r="IC2651"/>
      <c r="ID2651"/>
      <c r="IE2651"/>
      <c r="IF2651"/>
      <c r="IG2651"/>
      <c r="IH2651"/>
      <c r="II2651"/>
      <c r="IJ2651"/>
      <c r="IK2651"/>
      <c r="IL2651"/>
      <c r="IM2651"/>
      <c r="IN2651"/>
      <c r="IO2651"/>
      <c r="IP2651"/>
      <c r="IQ2651"/>
      <c r="IR2651"/>
      <c r="IS2651"/>
      <c r="IT2651"/>
      <c r="IU2651"/>
      <c r="IV2651"/>
    </row>
    <row r="2652" spans="2:256" s="1" customFormat="1">
      <c r="B2652"/>
      <c r="C2652"/>
      <c r="D2652"/>
      <c r="I2652" s="2"/>
      <c r="K2652"/>
      <c r="L2652"/>
      <c r="M2652"/>
      <c r="N2652"/>
      <c r="R2652" s="2"/>
      <c r="T2652"/>
      <c r="U2652"/>
      <c r="V2652"/>
      <c r="AA2652" s="2"/>
      <c r="AC2652"/>
      <c r="AD2652"/>
      <c r="AE2652"/>
      <c r="AJ2652" s="2"/>
      <c r="AL2652"/>
      <c r="AM2652"/>
      <c r="AN2652"/>
      <c r="AS2652" s="2"/>
      <c r="AU2652"/>
      <c r="AV2652"/>
      <c r="AW2652"/>
      <c r="BB2652" s="2"/>
      <c r="BD2652"/>
      <c r="BE2652"/>
      <c r="BF2652"/>
      <c r="BK2652" s="2"/>
      <c r="BM2652"/>
      <c r="BN2652"/>
      <c r="BO2652"/>
      <c r="BT2652" s="2"/>
      <c r="BV2652"/>
      <c r="BW2652"/>
      <c r="BX2652"/>
      <c r="CC2652" s="2"/>
      <c r="CE2652"/>
      <c r="CF2652"/>
      <c r="CG2652"/>
      <c r="CL2652" s="2"/>
      <c r="CN2652"/>
      <c r="CO2652"/>
      <c r="CP2652"/>
      <c r="CU2652" s="2"/>
      <c r="CW2652"/>
      <c r="CX2652"/>
      <c r="CY2652"/>
      <c r="DD2652" s="2"/>
      <c r="DF2652"/>
      <c r="DG2652"/>
      <c r="DH2652"/>
      <c r="DM2652" s="2"/>
      <c r="DO2652"/>
      <c r="DP2652"/>
      <c r="DQ2652"/>
      <c r="DV2652" s="2"/>
      <c r="DX2652"/>
      <c r="DY2652"/>
      <c r="DZ2652"/>
      <c r="EE2652" s="2"/>
      <c r="EG2652"/>
      <c r="EH2652"/>
      <c r="EI2652"/>
      <c r="EN2652" s="2"/>
      <c r="EP2652"/>
      <c r="EQ2652"/>
      <c r="ER2652"/>
      <c r="EW2652" s="2"/>
      <c r="EY2652"/>
      <c r="EZ2652"/>
      <c r="FA2652"/>
      <c r="FF2652" s="2"/>
      <c r="FH2652"/>
      <c r="FI2652"/>
      <c r="FJ2652"/>
      <c r="FO2652" s="2"/>
      <c r="FQ2652"/>
      <c r="FR2652"/>
      <c r="FS2652"/>
      <c r="FX2652" s="2"/>
      <c r="FZ2652"/>
      <c r="GA2652"/>
      <c r="GB2652"/>
      <c r="GG2652" s="2"/>
      <c r="GI2652"/>
      <c r="GJ2652"/>
      <c r="GK2652"/>
      <c r="GP2652" s="2"/>
      <c r="GR2652"/>
      <c r="GS2652"/>
      <c r="GT2652"/>
      <c r="GY2652" s="2"/>
      <c r="HA2652"/>
      <c r="HB2652"/>
      <c r="HC2652"/>
      <c r="HH2652" s="2"/>
      <c r="HJ2652"/>
      <c r="HK2652"/>
      <c r="HL2652"/>
      <c r="HQ2652"/>
      <c r="HR2652"/>
      <c r="HS2652"/>
      <c r="HT2652"/>
      <c r="HU2652"/>
      <c r="HV2652"/>
      <c r="HW2652"/>
      <c r="HX2652"/>
      <c r="HY2652"/>
      <c r="HZ2652"/>
      <c r="IA2652"/>
      <c r="IB2652"/>
      <c r="IC2652"/>
      <c r="ID2652"/>
      <c r="IE2652"/>
      <c r="IF2652"/>
      <c r="IG2652"/>
      <c r="IH2652"/>
      <c r="II2652"/>
      <c r="IJ2652"/>
      <c r="IK2652"/>
      <c r="IL2652"/>
      <c r="IM2652"/>
      <c r="IN2652"/>
      <c r="IO2652"/>
      <c r="IP2652"/>
      <c r="IQ2652"/>
      <c r="IR2652"/>
      <c r="IS2652"/>
      <c r="IT2652"/>
      <c r="IU2652"/>
      <c r="IV2652"/>
    </row>
    <row r="2653" spans="2:256" s="1" customFormat="1">
      <c r="B2653"/>
      <c r="C2653"/>
      <c r="D2653"/>
      <c r="I2653" s="2"/>
      <c r="K2653"/>
      <c r="L2653"/>
      <c r="M2653"/>
      <c r="N2653"/>
      <c r="R2653" s="2"/>
      <c r="T2653"/>
      <c r="U2653"/>
      <c r="V2653"/>
      <c r="AA2653" s="2"/>
      <c r="AC2653"/>
      <c r="AD2653"/>
      <c r="AE2653"/>
      <c r="AJ2653" s="2"/>
      <c r="AL2653"/>
      <c r="AM2653"/>
      <c r="AN2653"/>
      <c r="AS2653" s="2"/>
      <c r="AU2653"/>
      <c r="AV2653"/>
      <c r="AW2653"/>
      <c r="BB2653" s="2"/>
      <c r="BD2653"/>
      <c r="BE2653"/>
      <c r="BF2653"/>
      <c r="BK2653" s="2"/>
      <c r="BM2653"/>
      <c r="BN2653"/>
      <c r="BO2653"/>
      <c r="BT2653" s="2"/>
      <c r="BV2653"/>
      <c r="BW2653"/>
      <c r="BX2653"/>
      <c r="CC2653" s="2"/>
      <c r="CE2653"/>
      <c r="CF2653"/>
      <c r="CG2653"/>
      <c r="CL2653" s="2"/>
      <c r="CN2653"/>
      <c r="CO2653"/>
      <c r="CP2653"/>
      <c r="CU2653" s="2"/>
      <c r="CW2653"/>
      <c r="CX2653"/>
      <c r="CY2653"/>
      <c r="DD2653" s="2"/>
      <c r="DF2653"/>
      <c r="DG2653"/>
      <c r="DH2653"/>
      <c r="DM2653" s="2"/>
      <c r="DO2653"/>
      <c r="DP2653"/>
      <c r="DQ2653"/>
      <c r="DV2653" s="2"/>
      <c r="DX2653"/>
      <c r="DY2653"/>
      <c r="DZ2653"/>
      <c r="EE2653" s="2"/>
      <c r="EG2653"/>
      <c r="EH2653"/>
      <c r="EI2653"/>
      <c r="EN2653" s="2"/>
      <c r="EP2653"/>
      <c r="EQ2653"/>
      <c r="ER2653"/>
      <c r="EW2653" s="2"/>
      <c r="EY2653"/>
      <c r="EZ2653"/>
      <c r="FA2653"/>
      <c r="FF2653" s="2"/>
      <c r="FH2653"/>
      <c r="FI2653"/>
      <c r="FJ2653"/>
      <c r="FO2653" s="2"/>
      <c r="FQ2653"/>
      <c r="FR2653"/>
      <c r="FS2653"/>
      <c r="FX2653" s="2"/>
      <c r="FZ2653"/>
      <c r="GA2653"/>
      <c r="GB2653"/>
      <c r="GG2653" s="2"/>
      <c r="GI2653"/>
      <c r="GJ2653"/>
      <c r="GK2653"/>
      <c r="GP2653" s="2"/>
      <c r="GR2653"/>
      <c r="GS2653"/>
      <c r="GT2653"/>
      <c r="GY2653" s="2"/>
      <c r="HA2653"/>
      <c r="HB2653"/>
      <c r="HC2653"/>
      <c r="HH2653" s="2"/>
      <c r="HJ2653"/>
      <c r="HK2653"/>
      <c r="HL2653"/>
      <c r="HQ2653"/>
      <c r="HR2653"/>
      <c r="HS2653"/>
      <c r="HT2653"/>
      <c r="HU2653"/>
      <c r="HV2653"/>
      <c r="HW2653"/>
      <c r="HX2653"/>
      <c r="HY2653"/>
      <c r="HZ2653"/>
      <c r="IA2653"/>
      <c r="IB2653"/>
      <c r="IC2653"/>
      <c r="ID2653"/>
      <c r="IE2653"/>
      <c r="IF2653"/>
      <c r="IG2653"/>
      <c r="IH2653"/>
      <c r="II2653"/>
      <c r="IJ2653"/>
      <c r="IK2653"/>
      <c r="IL2653"/>
      <c r="IM2653"/>
      <c r="IN2653"/>
      <c r="IO2653"/>
      <c r="IP2653"/>
      <c r="IQ2653"/>
      <c r="IR2653"/>
      <c r="IS2653"/>
      <c r="IT2653"/>
      <c r="IU2653"/>
      <c r="IV2653"/>
    </row>
    <row r="2654" spans="2:256" s="1" customFormat="1">
      <c r="B2654"/>
      <c r="C2654"/>
      <c r="D2654"/>
      <c r="I2654" s="2"/>
      <c r="K2654"/>
      <c r="L2654"/>
      <c r="M2654"/>
      <c r="N2654"/>
      <c r="R2654" s="2"/>
      <c r="T2654"/>
      <c r="U2654"/>
      <c r="V2654"/>
      <c r="AA2654" s="2"/>
      <c r="AC2654"/>
      <c r="AD2654"/>
      <c r="AE2654"/>
      <c r="AJ2654" s="2"/>
      <c r="AL2654"/>
      <c r="AM2654"/>
      <c r="AN2654"/>
      <c r="AS2654" s="2"/>
      <c r="AU2654"/>
      <c r="AV2654"/>
      <c r="AW2654"/>
      <c r="BB2654" s="2"/>
      <c r="BD2654"/>
      <c r="BE2654"/>
      <c r="BF2654"/>
      <c r="BK2654" s="2"/>
      <c r="BM2654"/>
      <c r="BN2654"/>
      <c r="BO2654"/>
      <c r="BT2654" s="2"/>
      <c r="BV2654"/>
      <c r="BW2654"/>
      <c r="BX2654"/>
      <c r="CC2654" s="2"/>
      <c r="CE2654"/>
      <c r="CF2654"/>
      <c r="CG2654"/>
      <c r="CL2654" s="2"/>
      <c r="CN2654"/>
      <c r="CO2654"/>
      <c r="CP2654"/>
      <c r="CU2654" s="2"/>
      <c r="CW2654"/>
      <c r="CX2654"/>
      <c r="CY2654"/>
      <c r="DD2654" s="2"/>
      <c r="DF2654"/>
      <c r="DG2654"/>
      <c r="DH2654"/>
      <c r="DM2654" s="2"/>
      <c r="DO2654"/>
      <c r="DP2654"/>
      <c r="DQ2654"/>
      <c r="DV2654" s="2"/>
      <c r="DX2654"/>
      <c r="DY2654"/>
      <c r="DZ2654"/>
      <c r="EE2654" s="2"/>
      <c r="EG2654"/>
      <c r="EH2654"/>
      <c r="EI2654"/>
      <c r="EN2654" s="2"/>
      <c r="EP2654"/>
      <c r="EQ2654"/>
      <c r="ER2654"/>
      <c r="EW2654" s="2"/>
      <c r="EY2654"/>
      <c r="EZ2654"/>
      <c r="FA2654"/>
      <c r="FF2654" s="2"/>
      <c r="FH2654"/>
      <c r="FI2654"/>
      <c r="FJ2654"/>
      <c r="FO2654" s="2"/>
      <c r="FQ2654"/>
      <c r="FR2654"/>
      <c r="FS2654"/>
      <c r="FX2654" s="2"/>
      <c r="FZ2654"/>
      <c r="GA2654"/>
      <c r="GB2654"/>
      <c r="GG2654" s="2"/>
      <c r="GI2654"/>
      <c r="GJ2654"/>
      <c r="GK2654"/>
      <c r="GP2654" s="2"/>
      <c r="GR2654"/>
      <c r="GS2654"/>
      <c r="GT2654"/>
      <c r="GY2654" s="2"/>
      <c r="HA2654"/>
      <c r="HB2654"/>
      <c r="HC2654"/>
      <c r="HH2654" s="2"/>
      <c r="HJ2654"/>
      <c r="HK2654"/>
      <c r="HL2654"/>
      <c r="HQ2654"/>
      <c r="HR2654"/>
      <c r="HS2654"/>
      <c r="HT2654"/>
      <c r="HU2654"/>
      <c r="HV2654"/>
      <c r="HW2654"/>
      <c r="HX2654"/>
      <c r="HY2654"/>
      <c r="HZ2654"/>
      <c r="IA2654"/>
      <c r="IB2654"/>
      <c r="IC2654"/>
      <c r="ID2654"/>
      <c r="IE2654"/>
      <c r="IF2654"/>
      <c r="IG2654"/>
      <c r="IH2654"/>
      <c r="II2654"/>
      <c r="IJ2654"/>
      <c r="IK2654"/>
      <c r="IL2654"/>
      <c r="IM2654"/>
      <c r="IN2654"/>
      <c r="IO2654"/>
      <c r="IP2654"/>
      <c r="IQ2654"/>
      <c r="IR2654"/>
      <c r="IS2654"/>
      <c r="IT2654"/>
      <c r="IU2654"/>
      <c r="IV2654"/>
    </row>
    <row r="2655" spans="2:256" s="1" customFormat="1">
      <c r="B2655"/>
      <c r="C2655"/>
      <c r="D2655"/>
      <c r="I2655" s="2"/>
      <c r="K2655"/>
      <c r="L2655"/>
      <c r="M2655"/>
      <c r="N2655"/>
      <c r="R2655" s="2"/>
      <c r="T2655"/>
      <c r="U2655"/>
      <c r="V2655"/>
      <c r="AA2655" s="2"/>
      <c r="AC2655"/>
      <c r="AD2655"/>
      <c r="AE2655"/>
      <c r="AJ2655" s="2"/>
      <c r="AL2655"/>
      <c r="AM2655"/>
      <c r="AN2655"/>
      <c r="AS2655" s="2"/>
      <c r="AU2655"/>
      <c r="AV2655"/>
      <c r="AW2655"/>
      <c r="BB2655" s="2"/>
      <c r="BD2655"/>
      <c r="BE2655"/>
      <c r="BF2655"/>
      <c r="BK2655" s="2"/>
      <c r="BM2655"/>
      <c r="BN2655"/>
      <c r="BO2655"/>
      <c r="BT2655" s="2"/>
      <c r="BV2655"/>
      <c r="BW2655"/>
      <c r="BX2655"/>
      <c r="CC2655" s="2"/>
      <c r="CE2655"/>
      <c r="CF2655"/>
      <c r="CG2655"/>
      <c r="CL2655" s="2"/>
      <c r="CN2655"/>
      <c r="CO2655"/>
      <c r="CP2655"/>
      <c r="CU2655" s="2"/>
      <c r="CW2655"/>
      <c r="CX2655"/>
      <c r="CY2655"/>
      <c r="DD2655" s="2"/>
      <c r="DF2655"/>
      <c r="DG2655"/>
      <c r="DH2655"/>
      <c r="DM2655" s="2"/>
      <c r="DO2655"/>
      <c r="DP2655"/>
      <c r="DQ2655"/>
      <c r="DV2655" s="2"/>
      <c r="DX2655"/>
      <c r="DY2655"/>
      <c r="DZ2655"/>
      <c r="EE2655" s="2"/>
      <c r="EG2655"/>
      <c r="EH2655"/>
      <c r="EI2655"/>
      <c r="EN2655" s="2"/>
      <c r="EP2655"/>
      <c r="EQ2655"/>
      <c r="ER2655"/>
      <c r="EW2655" s="2"/>
      <c r="EY2655"/>
      <c r="EZ2655"/>
      <c r="FA2655"/>
      <c r="FF2655" s="2"/>
      <c r="FH2655"/>
      <c r="FI2655"/>
      <c r="FJ2655"/>
      <c r="FO2655" s="2"/>
      <c r="FQ2655"/>
      <c r="FR2655"/>
      <c r="FS2655"/>
      <c r="FX2655" s="2"/>
      <c r="FZ2655"/>
      <c r="GA2655"/>
      <c r="GB2655"/>
      <c r="GG2655" s="2"/>
      <c r="GI2655"/>
      <c r="GJ2655"/>
      <c r="GK2655"/>
      <c r="GP2655" s="2"/>
      <c r="GR2655"/>
      <c r="GS2655"/>
      <c r="GT2655"/>
      <c r="GY2655" s="2"/>
      <c r="HA2655"/>
      <c r="HB2655"/>
      <c r="HC2655"/>
      <c r="HH2655" s="2"/>
      <c r="HJ2655"/>
      <c r="HK2655"/>
      <c r="HL2655"/>
      <c r="HQ2655"/>
      <c r="HR2655"/>
      <c r="HS2655"/>
      <c r="HT2655"/>
      <c r="HU2655"/>
      <c r="HV2655"/>
      <c r="HW2655"/>
      <c r="HX2655"/>
      <c r="HY2655"/>
      <c r="HZ2655"/>
      <c r="IA2655"/>
      <c r="IB2655"/>
      <c r="IC2655"/>
      <c r="ID2655"/>
      <c r="IE2655"/>
      <c r="IF2655"/>
      <c r="IG2655"/>
      <c r="IH2655"/>
      <c r="II2655"/>
      <c r="IJ2655"/>
      <c r="IK2655"/>
      <c r="IL2655"/>
      <c r="IM2655"/>
      <c r="IN2655"/>
      <c r="IO2655"/>
      <c r="IP2655"/>
      <c r="IQ2655"/>
      <c r="IR2655"/>
      <c r="IS2655"/>
      <c r="IT2655"/>
      <c r="IU2655"/>
      <c r="IV2655"/>
    </row>
    <row r="2656" spans="2:256" s="1" customFormat="1">
      <c r="B2656"/>
      <c r="C2656"/>
      <c r="D2656"/>
      <c r="I2656" s="2"/>
      <c r="K2656"/>
      <c r="L2656"/>
      <c r="M2656"/>
      <c r="N2656"/>
      <c r="R2656" s="2"/>
      <c r="T2656"/>
      <c r="U2656"/>
      <c r="V2656"/>
      <c r="AA2656" s="2"/>
      <c r="AC2656"/>
      <c r="AD2656"/>
      <c r="AE2656"/>
      <c r="AJ2656" s="2"/>
      <c r="AL2656"/>
      <c r="AM2656"/>
      <c r="AN2656"/>
      <c r="AS2656" s="2"/>
      <c r="AU2656"/>
      <c r="AV2656"/>
      <c r="AW2656"/>
      <c r="BB2656" s="2"/>
      <c r="BD2656"/>
      <c r="BE2656"/>
      <c r="BF2656"/>
      <c r="BK2656" s="2"/>
      <c r="BM2656"/>
      <c r="BN2656"/>
      <c r="BO2656"/>
      <c r="BT2656" s="2"/>
      <c r="BV2656"/>
      <c r="BW2656"/>
      <c r="BX2656"/>
      <c r="CC2656" s="2"/>
      <c r="CE2656"/>
      <c r="CF2656"/>
      <c r="CG2656"/>
      <c r="CL2656" s="2"/>
      <c r="CN2656"/>
      <c r="CO2656"/>
      <c r="CP2656"/>
      <c r="CU2656" s="2"/>
      <c r="CW2656"/>
      <c r="CX2656"/>
      <c r="CY2656"/>
      <c r="DD2656" s="2"/>
      <c r="DF2656"/>
      <c r="DG2656"/>
      <c r="DH2656"/>
      <c r="DM2656" s="2"/>
      <c r="DO2656"/>
      <c r="DP2656"/>
      <c r="DQ2656"/>
      <c r="DV2656" s="2"/>
      <c r="DX2656"/>
      <c r="DY2656"/>
      <c r="DZ2656"/>
      <c r="EE2656" s="2"/>
      <c r="EG2656"/>
      <c r="EH2656"/>
      <c r="EI2656"/>
      <c r="EN2656" s="2"/>
      <c r="EP2656"/>
      <c r="EQ2656"/>
      <c r="ER2656"/>
      <c r="EW2656" s="2"/>
      <c r="EY2656"/>
      <c r="EZ2656"/>
      <c r="FA2656"/>
      <c r="FF2656" s="2"/>
      <c r="FH2656"/>
      <c r="FI2656"/>
      <c r="FJ2656"/>
      <c r="FO2656" s="2"/>
      <c r="FQ2656"/>
      <c r="FR2656"/>
      <c r="FS2656"/>
      <c r="FX2656" s="2"/>
      <c r="FZ2656"/>
      <c r="GA2656"/>
      <c r="GB2656"/>
      <c r="GG2656" s="2"/>
      <c r="GI2656"/>
      <c r="GJ2656"/>
      <c r="GK2656"/>
      <c r="GP2656" s="2"/>
      <c r="GR2656"/>
      <c r="GS2656"/>
      <c r="GT2656"/>
      <c r="GY2656" s="2"/>
      <c r="HA2656"/>
      <c r="HB2656"/>
      <c r="HC2656"/>
      <c r="HH2656" s="2"/>
      <c r="HJ2656"/>
      <c r="HK2656"/>
      <c r="HL2656"/>
      <c r="HQ2656"/>
      <c r="HR2656"/>
      <c r="HS2656"/>
      <c r="HT2656"/>
      <c r="HU2656"/>
      <c r="HV2656"/>
      <c r="HW2656"/>
      <c r="HX2656"/>
      <c r="HY2656"/>
      <c r="HZ2656"/>
      <c r="IA2656"/>
      <c r="IB2656"/>
      <c r="IC2656"/>
      <c r="ID2656"/>
      <c r="IE2656"/>
      <c r="IF2656"/>
      <c r="IG2656"/>
      <c r="IH2656"/>
      <c r="II2656"/>
      <c r="IJ2656"/>
      <c r="IK2656"/>
      <c r="IL2656"/>
      <c r="IM2656"/>
      <c r="IN2656"/>
      <c r="IO2656"/>
      <c r="IP2656"/>
      <c r="IQ2656"/>
      <c r="IR2656"/>
      <c r="IS2656"/>
      <c r="IT2656"/>
      <c r="IU2656"/>
      <c r="IV2656"/>
    </row>
    <row r="2657" spans="2:256" s="1" customFormat="1">
      <c r="B2657"/>
      <c r="C2657"/>
      <c r="D2657"/>
      <c r="I2657" s="2"/>
      <c r="K2657"/>
      <c r="L2657"/>
      <c r="M2657"/>
      <c r="N2657"/>
      <c r="R2657" s="2"/>
      <c r="T2657"/>
      <c r="U2657"/>
      <c r="V2657"/>
      <c r="AA2657" s="2"/>
      <c r="AC2657"/>
      <c r="AD2657"/>
      <c r="AE2657"/>
      <c r="AJ2657" s="2"/>
      <c r="AL2657"/>
      <c r="AM2657"/>
      <c r="AN2657"/>
      <c r="AS2657" s="2"/>
      <c r="AU2657"/>
      <c r="AV2657"/>
      <c r="AW2657"/>
      <c r="BB2657" s="2"/>
      <c r="BD2657"/>
      <c r="BE2657"/>
      <c r="BF2657"/>
      <c r="BK2657" s="2"/>
      <c r="BM2657"/>
      <c r="BN2657"/>
      <c r="BO2657"/>
      <c r="BT2657" s="2"/>
      <c r="BV2657"/>
      <c r="BW2657"/>
      <c r="BX2657"/>
      <c r="CC2657" s="2"/>
      <c r="CE2657"/>
      <c r="CF2657"/>
      <c r="CG2657"/>
      <c r="CL2657" s="2"/>
      <c r="CN2657"/>
      <c r="CO2657"/>
      <c r="CP2657"/>
      <c r="CU2657" s="2"/>
      <c r="CW2657"/>
      <c r="CX2657"/>
      <c r="CY2657"/>
      <c r="DD2657" s="2"/>
      <c r="DF2657"/>
      <c r="DG2657"/>
      <c r="DH2657"/>
      <c r="DM2657" s="2"/>
      <c r="DO2657"/>
      <c r="DP2657"/>
      <c r="DQ2657"/>
      <c r="DV2657" s="2"/>
      <c r="DX2657"/>
      <c r="DY2657"/>
      <c r="DZ2657"/>
      <c r="EE2657" s="2"/>
      <c r="EG2657"/>
      <c r="EH2657"/>
      <c r="EI2657"/>
      <c r="EN2657" s="2"/>
      <c r="EP2657"/>
      <c r="EQ2657"/>
      <c r="ER2657"/>
      <c r="EW2657" s="2"/>
      <c r="EY2657"/>
      <c r="EZ2657"/>
      <c r="FA2657"/>
      <c r="FF2657" s="2"/>
      <c r="FH2657"/>
      <c r="FI2657"/>
      <c r="FJ2657"/>
      <c r="FO2657" s="2"/>
      <c r="FQ2657"/>
      <c r="FR2657"/>
      <c r="FS2657"/>
      <c r="FX2657" s="2"/>
      <c r="FZ2657"/>
      <c r="GA2657"/>
      <c r="GB2657"/>
      <c r="GG2657" s="2"/>
      <c r="GI2657"/>
      <c r="GJ2657"/>
      <c r="GK2657"/>
      <c r="GP2657" s="2"/>
      <c r="GR2657"/>
      <c r="GS2657"/>
      <c r="GT2657"/>
      <c r="GY2657" s="2"/>
      <c r="HA2657"/>
      <c r="HB2657"/>
      <c r="HC2657"/>
      <c r="HH2657" s="2"/>
      <c r="HJ2657"/>
      <c r="HK2657"/>
      <c r="HL2657"/>
      <c r="HQ2657"/>
      <c r="HR2657"/>
      <c r="HS2657"/>
      <c r="HT2657"/>
      <c r="HU2657"/>
      <c r="HV2657"/>
      <c r="HW2657"/>
      <c r="HX2657"/>
      <c r="HY2657"/>
      <c r="HZ2657"/>
      <c r="IA2657"/>
      <c r="IB2657"/>
      <c r="IC2657"/>
      <c r="ID2657"/>
      <c r="IE2657"/>
      <c r="IF2657"/>
      <c r="IG2657"/>
      <c r="IH2657"/>
      <c r="II2657"/>
      <c r="IJ2657"/>
      <c r="IK2657"/>
      <c r="IL2657"/>
      <c r="IM2657"/>
      <c r="IN2657"/>
      <c r="IO2657"/>
      <c r="IP2657"/>
      <c r="IQ2657"/>
      <c r="IR2657"/>
      <c r="IS2657"/>
      <c r="IT2657"/>
      <c r="IU2657"/>
      <c r="IV2657"/>
    </row>
    <row r="2658" spans="2:256" s="1" customFormat="1">
      <c r="B2658"/>
      <c r="C2658"/>
      <c r="D2658"/>
      <c r="I2658" s="2"/>
      <c r="K2658"/>
      <c r="L2658"/>
      <c r="M2658"/>
      <c r="N2658"/>
      <c r="R2658" s="2"/>
      <c r="T2658"/>
      <c r="U2658"/>
      <c r="V2658"/>
      <c r="AA2658" s="2"/>
      <c r="AC2658"/>
      <c r="AD2658"/>
      <c r="AE2658"/>
      <c r="AJ2658" s="2"/>
      <c r="AL2658"/>
      <c r="AM2658"/>
      <c r="AN2658"/>
      <c r="AS2658" s="2"/>
      <c r="AU2658"/>
      <c r="AV2658"/>
      <c r="AW2658"/>
      <c r="BB2658" s="2"/>
      <c r="BD2658"/>
      <c r="BE2658"/>
      <c r="BF2658"/>
      <c r="BK2658" s="2"/>
      <c r="BM2658"/>
      <c r="BN2658"/>
      <c r="BO2658"/>
      <c r="BT2658" s="2"/>
      <c r="BV2658"/>
      <c r="BW2658"/>
      <c r="BX2658"/>
      <c r="CC2658" s="2"/>
      <c r="CE2658"/>
      <c r="CF2658"/>
      <c r="CG2658"/>
      <c r="CL2658" s="2"/>
      <c r="CN2658"/>
      <c r="CO2658"/>
      <c r="CP2658"/>
      <c r="CU2658" s="2"/>
      <c r="CW2658"/>
      <c r="CX2658"/>
      <c r="CY2658"/>
      <c r="DD2658" s="2"/>
      <c r="DF2658"/>
      <c r="DG2658"/>
      <c r="DH2658"/>
      <c r="DM2658" s="2"/>
      <c r="DO2658"/>
      <c r="DP2658"/>
      <c r="DQ2658"/>
      <c r="DV2658" s="2"/>
      <c r="DX2658"/>
      <c r="DY2658"/>
      <c r="DZ2658"/>
      <c r="EE2658" s="2"/>
      <c r="EG2658"/>
      <c r="EH2658"/>
      <c r="EI2658"/>
      <c r="EN2658" s="2"/>
      <c r="EP2658"/>
      <c r="EQ2658"/>
      <c r="ER2658"/>
      <c r="EW2658" s="2"/>
      <c r="EY2658"/>
      <c r="EZ2658"/>
      <c r="FA2658"/>
      <c r="FF2658" s="2"/>
      <c r="FH2658"/>
      <c r="FI2658"/>
      <c r="FJ2658"/>
      <c r="FO2658" s="2"/>
      <c r="FQ2658"/>
      <c r="FR2658"/>
      <c r="FS2658"/>
      <c r="FX2658" s="2"/>
      <c r="FZ2658"/>
      <c r="GA2658"/>
      <c r="GB2658"/>
      <c r="GG2658" s="2"/>
      <c r="GI2658"/>
      <c r="GJ2658"/>
      <c r="GK2658"/>
      <c r="GP2658" s="2"/>
      <c r="GR2658"/>
      <c r="GS2658"/>
      <c r="GT2658"/>
      <c r="GY2658" s="2"/>
      <c r="HA2658"/>
      <c r="HB2658"/>
      <c r="HC2658"/>
      <c r="HH2658" s="2"/>
      <c r="HJ2658"/>
      <c r="HK2658"/>
      <c r="HL2658"/>
      <c r="HQ2658"/>
      <c r="HR2658"/>
      <c r="HS2658"/>
      <c r="HT2658"/>
      <c r="HU2658"/>
      <c r="HV2658"/>
      <c r="HW2658"/>
      <c r="HX2658"/>
      <c r="HY2658"/>
      <c r="HZ2658"/>
      <c r="IA2658"/>
      <c r="IB2658"/>
      <c r="IC2658"/>
      <c r="ID2658"/>
      <c r="IE2658"/>
      <c r="IF2658"/>
      <c r="IG2658"/>
      <c r="IH2658"/>
      <c r="II2658"/>
      <c r="IJ2658"/>
      <c r="IK2658"/>
      <c r="IL2658"/>
      <c r="IM2658"/>
      <c r="IN2658"/>
      <c r="IO2658"/>
      <c r="IP2658"/>
      <c r="IQ2658"/>
      <c r="IR2658"/>
      <c r="IS2658"/>
      <c r="IT2658"/>
      <c r="IU2658"/>
      <c r="IV2658"/>
    </row>
    <row r="2659" spans="2:256" s="1" customFormat="1">
      <c r="B2659"/>
      <c r="C2659"/>
      <c r="D2659"/>
      <c r="I2659" s="2"/>
      <c r="K2659"/>
      <c r="L2659"/>
      <c r="M2659"/>
      <c r="N2659"/>
      <c r="R2659" s="2"/>
      <c r="T2659"/>
      <c r="U2659"/>
      <c r="V2659"/>
      <c r="AA2659" s="2"/>
      <c r="AC2659"/>
      <c r="AD2659"/>
      <c r="AE2659"/>
      <c r="AJ2659" s="2"/>
      <c r="AL2659"/>
      <c r="AM2659"/>
      <c r="AN2659"/>
      <c r="AS2659" s="2"/>
      <c r="AU2659"/>
      <c r="AV2659"/>
      <c r="AW2659"/>
      <c r="BB2659" s="2"/>
      <c r="BD2659"/>
      <c r="BE2659"/>
      <c r="BF2659"/>
      <c r="BK2659" s="2"/>
      <c r="BM2659"/>
      <c r="BN2659"/>
      <c r="BO2659"/>
      <c r="BT2659" s="2"/>
      <c r="BV2659"/>
      <c r="BW2659"/>
      <c r="BX2659"/>
      <c r="CC2659" s="2"/>
      <c r="CE2659"/>
      <c r="CF2659"/>
      <c r="CG2659"/>
      <c r="CL2659" s="2"/>
      <c r="CN2659"/>
      <c r="CO2659"/>
      <c r="CP2659"/>
      <c r="CU2659" s="2"/>
      <c r="CW2659"/>
      <c r="CX2659"/>
      <c r="CY2659"/>
      <c r="DD2659" s="2"/>
      <c r="DF2659"/>
      <c r="DG2659"/>
      <c r="DH2659"/>
      <c r="DM2659" s="2"/>
      <c r="DO2659"/>
      <c r="DP2659"/>
      <c r="DQ2659"/>
      <c r="DV2659" s="2"/>
      <c r="DX2659"/>
      <c r="DY2659"/>
      <c r="DZ2659"/>
      <c r="EE2659" s="2"/>
      <c r="EG2659"/>
      <c r="EH2659"/>
      <c r="EI2659"/>
      <c r="EN2659" s="2"/>
      <c r="EP2659"/>
      <c r="EQ2659"/>
      <c r="ER2659"/>
      <c r="EW2659" s="2"/>
      <c r="EY2659"/>
      <c r="EZ2659"/>
      <c r="FA2659"/>
      <c r="FF2659" s="2"/>
      <c r="FH2659"/>
      <c r="FI2659"/>
      <c r="FJ2659"/>
      <c r="FO2659" s="2"/>
      <c r="FQ2659"/>
      <c r="FR2659"/>
      <c r="FS2659"/>
      <c r="FX2659" s="2"/>
      <c r="FZ2659"/>
      <c r="GA2659"/>
      <c r="GB2659"/>
      <c r="GG2659" s="2"/>
      <c r="GI2659"/>
      <c r="GJ2659"/>
      <c r="GK2659"/>
      <c r="GP2659" s="2"/>
      <c r="GR2659"/>
      <c r="GS2659"/>
      <c r="GT2659"/>
      <c r="GY2659" s="2"/>
      <c r="HA2659"/>
      <c r="HB2659"/>
      <c r="HC2659"/>
      <c r="HH2659" s="2"/>
      <c r="HJ2659"/>
      <c r="HK2659"/>
      <c r="HL2659"/>
      <c r="HQ2659"/>
      <c r="HR2659"/>
      <c r="HS2659"/>
      <c r="HT2659"/>
      <c r="HU2659"/>
      <c r="HV2659"/>
      <c r="HW2659"/>
      <c r="HX2659"/>
      <c r="HY2659"/>
      <c r="HZ2659"/>
      <c r="IA2659"/>
      <c r="IB2659"/>
      <c r="IC2659"/>
      <c r="ID2659"/>
      <c r="IE2659"/>
      <c r="IF2659"/>
      <c r="IG2659"/>
      <c r="IH2659"/>
      <c r="II2659"/>
      <c r="IJ2659"/>
      <c r="IK2659"/>
      <c r="IL2659"/>
      <c r="IM2659"/>
      <c r="IN2659"/>
      <c r="IO2659"/>
      <c r="IP2659"/>
      <c r="IQ2659"/>
      <c r="IR2659"/>
      <c r="IS2659"/>
      <c r="IT2659"/>
      <c r="IU2659"/>
      <c r="IV2659"/>
    </row>
    <row r="2660" spans="2:256" s="1" customFormat="1">
      <c r="B2660"/>
      <c r="C2660"/>
      <c r="D2660"/>
      <c r="I2660" s="2"/>
      <c r="K2660"/>
      <c r="L2660"/>
      <c r="M2660"/>
      <c r="N2660"/>
      <c r="R2660" s="2"/>
      <c r="T2660"/>
      <c r="U2660"/>
      <c r="V2660"/>
      <c r="AA2660" s="2"/>
      <c r="AC2660"/>
      <c r="AD2660"/>
      <c r="AE2660"/>
      <c r="AJ2660" s="2"/>
      <c r="AL2660"/>
      <c r="AM2660"/>
      <c r="AN2660"/>
      <c r="AS2660" s="2"/>
      <c r="AU2660"/>
      <c r="AV2660"/>
      <c r="AW2660"/>
      <c r="BB2660" s="2"/>
      <c r="BD2660"/>
      <c r="BE2660"/>
      <c r="BF2660"/>
      <c r="BK2660" s="2"/>
      <c r="BM2660"/>
      <c r="BN2660"/>
      <c r="BO2660"/>
      <c r="BT2660" s="2"/>
      <c r="BV2660"/>
      <c r="BW2660"/>
      <c r="BX2660"/>
      <c r="CC2660" s="2"/>
      <c r="CE2660"/>
      <c r="CF2660"/>
      <c r="CG2660"/>
      <c r="CL2660" s="2"/>
      <c r="CN2660"/>
      <c r="CO2660"/>
      <c r="CP2660"/>
      <c r="CU2660" s="2"/>
      <c r="CW2660"/>
      <c r="CX2660"/>
      <c r="CY2660"/>
      <c r="DD2660" s="2"/>
      <c r="DF2660"/>
      <c r="DG2660"/>
      <c r="DH2660"/>
      <c r="DM2660" s="2"/>
      <c r="DO2660"/>
      <c r="DP2660"/>
      <c r="DQ2660"/>
      <c r="DV2660" s="2"/>
      <c r="DX2660"/>
      <c r="DY2660"/>
      <c r="DZ2660"/>
      <c r="EE2660" s="2"/>
      <c r="EG2660"/>
      <c r="EH2660"/>
      <c r="EI2660"/>
      <c r="EN2660" s="2"/>
      <c r="EP2660"/>
      <c r="EQ2660"/>
      <c r="ER2660"/>
      <c r="EW2660" s="2"/>
      <c r="EY2660"/>
      <c r="EZ2660"/>
      <c r="FA2660"/>
      <c r="FF2660" s="2"/>
      <c r="FH2660"/>
      <c r="FI2660"/>
      <c r="FJ2660"/>
      <c r="FO2660" s="2"/>
      <c r="FQ2660"/>
      <c r="FR2660"/>
      <c r="FS2660"/>
      <c r="FX2660" s="2"/>
      <c r="FZ2660"/>
      <c r="GA2660"/>
      <c r="GB2660"/>
      <c r="GG2660" s="2"/>
      <c r="GI2660"/>
      <c r="GJ2660"/>
      <c r="GK2660"/>
      <c r="GP2660" s="2"/>
      <c r="GR2660"/>
      <c r="GS2660"/>
      <c r="GT2660"/>
      <c r="GY2660" s="2"/>
      <c r="HA2660"/>
      <c r="HB2660"/>
      <c r="HC2660"/>
      <c r="HH2660" s="2"/>
      <c r="HJ2660"/>
      <c r="HK2660"/>
      <c r="HL2660"/>
      <c r="HQ2660"/>
      <c r="HR2660"/>
      <c r="HS2660"/>
      <c r="HT2660"/>
      <c r="HU2660"/>
      <c r="HV2660"/>
      <c r="HW2660"/>
      <c r="HX2660"/>
      <c r="HY2660"/>
      <c r="HZ2660"/>
      <c r="IA2660"/>
      <c r="IB2660"/>
      <c r="IC2660"/>
      <c r="ID2660"/>
      <c r="IE2660"/>
      <c r="IF2660"/>
      <c r="IG2660"/>
      <c r="IH2660"/>
      <c r="II2660"/>
      <c r="IJ2660"/>
      <c r="IK2660"/>
      <c r="IL2660"/>
      <c r="IM2660"/>
      <c r="IN2660"/>
      <c r="IO2660"/>
      <c r="IP2660"/>
      <c r="IQ2660"/>
      <c r="IR2660"/>
      <c r="IS2660"/>
      <c r="IT2660"/>
      <c r="IU2660"/>
      <c r="IV2660"/>
    </row>
    <row r="2661" spans="2:256" s="1" customFormat="1">
      <c r="B2661"/>
      <c r="C2661"/>
      <c r="D2661"/>
      <c r="I2661" s="2"/>
      <c r="K2661"/>
      <c r="L2661"/>
      <c r="M2661"/>
      <c r="N2661"/>
      <c r="R2661" s="2"/>
      <c r="T2661"/>
      <c r="U2661"/>
      <c r="V2661"/>
      <c r="AA2661" s="2"/>
      <c r="AC2661"/>
      <c r="AD2661"/>
      <c r="AE2661"/>
      <c r="AJ2661" s="2"/>
      <c r="AL2661"/>
      <c r="AM2661"/>
      <c r="AN2661"/>
      <c r="AS2661" s="2"/>
      <c r="AU2661"/>
      <c r="AV2661"/>
      <c r="AW2661"/>
      <c r="BB2661" s="2"/>
      <c r="BD2661"/>
      <c r="BE2661"/>
      <c r="BF2661"/>
      <c r="BK2661" s="2"/>
      <c r="BM2661"/>
      <c r="BN2661"/>
      <c r="BO2661"/>
      <c r="BT2661" s="2"/>
      <c r="BV2661"/>
      <c r="BW2661"/>
      <c r="BX2661"/>
      <c r="CC2661" s="2"/>
      <c r="CE2661"/>
      <c r="CF2661"/>
      <c r="CG2661"/>
      <c r="CL2661" s="2"/>
      <c r="CN2661"/>
      <c r="CO2661"/>
      <c r="CP2661"/>
      <c r="CU2661" s="2"/>
      <c r="CW2661"/>
      <c r="CX2661"/>
      <c r="CY2661"/>
      <c r="DD2661" s="2"/>
      <c r="DF2661"/>
      <c r="DG2661"/>
      <c r="DH2661"/>
      <c r="DM2661" s="2"/>
      <c r="DO2661"/>
      <c r="DP2661"/>
      <c r="DQ2661"/>
      <c r="DV2661" s="2"/>
      <c r="DX2661"/>
      <c r="DY2661"/>
      <c r="DZ2661"/>
      <c r="EE2661" s="2"/>
      <c r="EG2661"/>
      <c r="EH2661"/>
      <c r="EI2661"/>
      <c r="EN2661" s="2"/>
      <c r="EP2661"/>
      <c r="EQ2661"/>
      <c r="ER2661"/>
      <c r="EW2661" s="2"/>
      <c r="EY2661"/>
      <c r="EZ2661"/>
      <c r="FA2661"/>
      <c r="FF2661" s="2"/>
      <c r="FH2661"/>
      <c r="FI2661"/>
      <c r="FJ2661"/>
      <c r="FO2661" s="2"/>
      <c r="FQ2661"/>
      <c r="FR2661"/>
      <c r="FS2661"/>
      <c r="FX2661" s="2"/>
      <c r="FZ2661"/>
      <c r="GA2661"/>
      <c r="GB2661"/>
      <c r="GG2661" s="2"/>
      <c r="GI2661"/>
      <c r="GJ2661"/>
      <c r="GK2661"/>
      <c r="GP2661" s="2"/>
      <c r="GR2661"/>
      <c r="GS2661"/>
      <c r="GT2661"/>
      <c r="GY2661" s="2"/>
      <c r="HA2661"/>
      <c r="HB2661"/>
      <c r="HC2661"/>
      <c r="HH2661" s="2"/>
      <c r="HJ2661"/>
      <c r="HK2661"/>
      <c r="HL2661"/>
      <c r="HQ2661"/>
      <c r="HR2661"/>
      <c r="HS2661"/>
      <c r="HT2661"/>
      <c r="HU2661"/>
      <c r="HV2661"/>
      <c r="HW2661"/>
      <c r="HX2661"/>
      <c r="HY2661"/>
      <c r="HZ2661"/>
      <c r="IA2661"/>
      <c r="IB2661"/>
      <c r="IC2661"/>
      <c r="ID2661"/>
      <c r="IE2661"/>
      <c r="IF2661"/>
      <c r="IG2661"/>
      <c r="IH2661"/>
      <c r="II2661"/>
      <c r="IJ2661"/>
      <c r="IK2661"/>
      <c r="IL2661"/>
      <c r="IM2661"/>
      <c r="IN2661"/>
      <c r="IO2661"/>
      <c r="IP2661"/>
      <c r="IQ2661"/>
      <c r="IR2661"/>
      <c r="IS2661"/>
      <c r="IT2661"/>
      <c r="IU2661"/>
      <c r="IV2661"/>
    </row>
    <row r="2662" spans="2:256" s="1" customFormat="1">
      <c r="B2662"/>
      <c r="C2662"/>
      <c r="D2662"/>
      <c r="I2662" s="2"/>
      <c r="K2662"/>
      <c r="L2662"/>
      <c r="M2662"/>
      <c r="N2662"/>
      <c r="R2662" s="2"/>
      <c r="T2662"/>
      <c r="U2662"/>
      <c r="V2662"/>
      <c r="AA2662" s="2"/>
      <c r="AC2662"/>
      <c r="AD2662"/>
      <c r="AE2662"/>
      <c r="AJ2662" s="2"/>
      <c r="AL2662"/>
      <c r="AM2662"/>
      <c r="AN2662"/>
      <c r="AS2662" s="2"/>
      <c r="AU2662"/>
      <c r="AV2662"/>
      <c r="AW2662"/>
      <c r="BB2662" s="2"/>
      <c r="BD2662"/>
      <c r="BE2662"/>
      <c r="BF2662"/>
      <c r="BK2662" s="2"/>
      <c r="BM2662"/>
      <c r="BN2662"/>
      <c r="BO2662"/>
      <c r="BT2662" s="2"/>
      <c r="BV2662"/>
      <c r="BW2662"/>
      <c r="BX2662"/>
      <c r="CC2662" s="2"/>
      <c r="CE2662"/>
      <c r="CF2662"/>
      <c r="CG2662"/>
      <c r="CL2662" s="2"/>
      <c r="CN2662"/>
      <c r="CO2662"/>
      <c r="CP2662"/>
      <c r="CU2662" s="2"/>
      <c r="CW2662"/>
      <c r="CX2662"/>
      <c r="CY2662"/>
      <c r="DD2662" s="2"/>
      <c r="DF2662"/>
      <c r="DG2662"/>
      <c r="DH2662"/>
      <c r="DM2662" s="2"/>
      <c r="DO2662"/>
      <c r="DP2662"/>
      <c r="DQ2662"/>
      <c r="DV2662" s="2"/>
      <c r="DX2662"/>
      <c r="DY2662"/>
      <c r="DZ2662"/>
      <c r="EE2662" s="2"/>
      <c r="EG2662"/>
      <c r="EH2662"/>
      <c r="EI2662"/>
      <c r="EN2662" s="2"/>
      <c r="EP2662"/>
      <c r="EQ2662"/>
      <c r="ER2662"/>
      <c r="EW2662" s="2"/>
      <c r="EY2662"/>
      <c r="EZ2662"/>
      <c r="FA2662"/>
      <c r="FF2662" s="2"/>
      <c r="FH2662"/>
      <c r="FI2662"/>
      <c r="FJ2662"/>
      <c r="FO2662" s="2"/>
      <c r="FQ2662"/>
      <c r="FR2662"/>
      <c r="FS2662"/>
      <c r="FX2662" s="2"/>
      <c r="FZ2662"/>
      <c r="GA2662"/>
      <c r="GB2662"/>
      <c r="GG2662" s="2"/>
      <c r="GI2662"/>
      <c r="GJ2662"/>
      <c r="GK2662"/>
      <c r="GP2662" s="2"/>
      <c r="GR2662"/>
      <c r="GS2662"/>
      <c r="GT2662"/>
      <c r="GY2662" s="2"/>
      <c r="HA2662"/>
      <c r="HB2662"/>
      <c r="HC2662"/>
      <c r="HH2662" s="2"/>
      <c r="HJ2662"/>
      <c r="HK2662"/>
      <c r="HL2662"/>
      <c r="HQ2662"/>
      <c r="HR2662"/>
      <c r="HS2662"/>
      <c r="HT2662"/>
      <c r="HU2662"/>
      <c r="HV2662"/>
      <c r="HW2662"/>
      <c r="HX2662"/>
      <c r="HY2662"/>
      <c r="HZ2662"/>
      <c r="IA2662"/>
      <c r="IB2662"/>
      <c r="IC2662"/>
      <c r="ID2662"/>
      <c r="IE2662"/>
      <c r="IF2662"/>
      <c r="IG2662"/>
      <c r="IH2662"/>
      <c r="II2662"/>
      <c r="IJ2662"/>
      <c r="IK2662"/>
      <c r="IL2662"/>
      <c r="IM2662"/>
      <c r="IN2662"/>
      <c r="IO2662"/>
      <c r="IP2662"/>
      <c r="IQ2662"/>
      <c r="IR2662"/>
      <c r="IS2662"/>
      <c r="IT2662"/>
      <c r="IU2662"/>
      <c r="IV2662"/>
    </row>
    <row r="2663" spans="2:256" s="1" customFormat="1">
      <c r="B2663"/>
      <c r="C2663"/>
      <c r="D2663"/>
      <c r="I2663" s="2"/>
      <c r="K2663"/>
      <c r="L2663"/>
      <c r="M2663"/>
      <c r="N2663"/>
      <c r="R2663" s="2"/>
      <c r="T2663"/>
      <c r="U2663"/>
      <c r="V2663"/>
      <c r="AA2663" s="2"/>
      <c r="AC2663"/>
      <c r="AD2663"/>
      <c r="AE2663"/>
      <c r="AJ2663" s="2"/>
      <c r="AL2663"/>
      <c r="AM2663"/>
      <c r="AN2663"/>
      <c r="AS2663" s="2"/>
      <c r="AU2663"/>
      <c r="AV2663"/>
      <c r="AW2663"/>
      <c r="BB2663" s="2"/>
      <c r="BD2663"/>
      <c r="BE2663"/>
      <c r="BF2663"/>
      <c r="BK2663" s="2"/>
      <c r="BM2663"/>
      <c r="BN2663"/>
      <c r="BO2663"/>
      <c r="BT2663" s="2"/>
      <c r="BV2663"/>
      <c r="BW2663"/>
      <c r="BX2663"/>
      <c r="CC2663" s="2"/>
      <c r="CE2663"/>
      <c r="CF2663"/>
      <c r="CG2663"/>
      <c r="CL2663" s="2"/>
      <c r="CN2663"/>
      <c r="CO2663"/>
      <c r="CP2663"/>
      <c r="CU2663" s="2"/>
      <c r="CW2663"/>
      <c r="CX2663"/>
      <c r="CY2663"/>
      <c r="DD2663" s="2"/>
      <c r="DF2663"/>
      <c r="DG2663"/>
      <c r="DH2663"/>
      <c r="DM2663" s="2"/>
      <c r="DO2663"/>
      <c r="DP2663"/>
      <c r="DQ2663"/>
      <c r="DV2663" s="2"/>
      <c r="DX2663"/>
      <c r="DY2663"/>
      <c r="DZ2663"/>
      <c r="EE2663" s="2"/>
      <c r="EG2663"/>
      <c r="EH2663"/>
      <c r="EI2663"/>
      <c r="EN2663" s="2"/>
      <c r="EP2663"/>
      <c r="EQ2663"/>
      <c r="ER2663"/>
      <c r="EW2663" s="2"/>
      <c r="EY2663"/>
      <c r="EZ2663"/>
      <c r="FA2663"/>
      <c r="FF2663" s="2"/>
      <c r="FH2663"/>
      <c r="FI2663"/>
      <c r="FJ2663"/>
      <c r="FO2663" s="2"/>
      <c r="FQ2663"/>
      <c r="FR2663"/>
      <c r="FS2663"/>
      <c r="FX2663" s="2"/>
      <c r="FZ2663"/>
      <c r="GA2663"/>
      <c r="GB2663"/>
      <c r="GG2663" s="2"/>
      <c r="GI2663"/>
      <c r="GJ2663"/>
      <c r="GK2663"/>
      <c r="GP2663" s="2"/>
      <c r="GR2663"/>
      <c r="GS2663"/>
      <c r="GT2663"/>
      <c r="GY2663" s="2"/>
      <c r="HA2663"/>
      <c r="HB2663"/>
      <c r="HC2663"/>
      <c r="HH2663" s="2"/>
      <c r="HJ2663"/>
      <c r="HK2663"/>
      <c r="HL2663"/>
      <c r="HQ2663"/>
      <c r="HR2663"/>
      <c r="HS2663"/>
      <c r="HT2663"/>
      <c r="HU2663"/>
      <c r="HV2663"/>
      <c r="HW2663"/>
      <c r="HX2663"/>
      <c r="HY2663"/>
      <c r="HZ2663"/>
      <c r="IA2663"/>
      <c r="IB2663"/>
      <c r="IC2663"/>
      <c r="ID2663"/>
      <c r="IE2663"/>
      <c r="IF2663"/>
      <c r="IG2663"/>
      <c r="IH2663"/>
      <c r="II2663"/>
      <c r="IJ2663"/>
      <c r="IK2663"/>
      <c r="IL2663"/>
      <c r="IM2663"/>
      <c r="IN2663"/>
      <c r="IO2663"/>
      <c r="IP2663"/>
      <c r="IQ2663"/>
      <c r="IR2663"/>
      <c r="IS2663"/>
      <c r="IT2663"/>
      <c r="IU2663"/>
      <c r="IV2663"/>
    </row>
    <row r="2664" spans="2:256" s="1" customFormat="1">
      <c r="B2664"/>
      <c r="C2664"/>
      <c r="D2664"/>
      <c r="I2664" s="2"/>
      <c r="K2664"/>
      <c r="L2664"/>
      <c r="M2664"/>
      <c r="N2664"/>
      <c r="R2664" s="2"/>
      <c r="T2664"/>
      <c r="U2664"/>
      <c r="V2664"/>
      <c r="AA2664" s="2"/>
      <c r="AC2664"/>
      <c r="AD2664"/>
      <c r="AE2664"/>
      <c r="AJ2664" s="2"/>
      <c r="AL2664"/>
      <c r="AM2664"/>
      <c r="AN2664"/>
      <c r="AS2664" s="2"/>
      <c r="AU2664"/>
      <c r="AV2664"/>
      <c r="AW2664"/>
      <c r="BB2664" s="2"/>
      <c r="BD2664"/>
      <c r="BE2664"/>
      <c r="BF2664"/>
      <c r="BK2664" s="2"/>
      <c r="BM2664"/>
      <c r="BN2664"/>
      <c r="BO2664"/>
      <c r="BT2664" s="2"/>
      <c r="BV2664"/>
      <c r="BW2664"/>
      <c r="BX2664"/>
      <c r="CC2664" s="2"/>
      <c r="CE2664"/>
      <c r="CF2664"/>
      <c r="CG2664"/>
      <c r="CL2664" s="2"/>
      <c r="CN2664"/>
      <c r="CO2664"/>
      <c r="CP2664"/>
      <c r="CU2664" s="2"/>
      <c r="CW2664"/>
      <c r="CX2664"/>
      <c r="CY2664"/>
      <c r="DD2664" s="2"/>
      <c r="DF2664"/>
      <c r="DG2664"/>
      <c r="DH2664"/>
      <c r="DM2664" s="2"/>
      <c r="DO2664"/>
      <c r="DP2664"/>
      <c r="DQ2664"/>
      <c r="DV2664" s="2"/>
      <c r="DX2664"/>
      <c r="DY2664"/>
      <c r="DZ2664"/>
      <c r="EE2664" s="2"/>
      <c r="EG2664"/>
      <c r="EH2664"/>
      <c r="EI2664"/>
      <c r="EN2664" s="2"/>
      <c r="EP2664"/>
      <c r="EQ2664"/>
      <c r="ER2664"/>
      <c r="EW2664" s="2"/>
      <c r="EY2664"/>
      <c r="EZ2664"/>
      <c r="FA2664"/>
      <c r="FF2664" s="2"/>
      <c r="FH2664"/>
      <c r="FI2664"/>
      <c r="FJ2664"/>
      <c r="FO2664" s="2"/>
      <c r="FQ2664"/>
      <c r="FR2664"/>
      <c r="FS2664"/>
      <c r="FX2664" s="2"/>
      <c r="FZ2664"/>
      <c r="GA2664"/>
      <c r="GB2664"/>
      <c r="GG2664" s="2"/>
      <c r="GI2664"/>
      <c r="GJ2664"/>
      <c r="GK2664"/>
      <c r="GP2664" s="2"/>
      <c r="GR2664"/>
      <c r="GS2664"/>
      <c r="GT2664"/>
      <c r="GY2664" s="2"/>
      <c r="HA2664"/>
      <c r="HB2664"/>
      <c r="HC2664"/>
      <c r="HH2664" s="2"/>
      <c r="HJ2664"/>
      <c r="HK2664"/>
      <c r="HL2664"/>
      <c r="HQ2664"/>
      <c r="HR2664"/>
      <c r="HS2664"/>
      <c r="HT2664"/>
      <c r="HU2664"/>
      <c r="HV2664"/>
      <c r="HW2664"/>
      <c r="HX2664"/>
      <c r="HY2664"/>
      <c r="HZ2664"/>
      <c r="IA2664"/>
      <c r="IB2664"/>
      <c r="IC2664"/>
      <c r="ID2664"/>
      <c r="IE2664"/>
      <c r="IF2664"/>
      <c r="IG2664"/>
      <c r="IH2664"/>
      <c r="II2664"/>
      <c r="IJ2664"/>
      <c r="IK2664"/>
      <c r="IL2664"/>
      <c r="IM2664"/>
      <c r="IN2664"/>
      <c r="IO2664"/>
      <c r="IP2664"/>
      <c r="IQ2664"/>
      <c r="IR2664"/>
      <c r="IS2664"/>
      <c r="IT2664"/>
      <c r="IU2664"/>
      <c r="IV2664"/>
    </row>
    <row r="2665" spans="2:256" s="1" customFormat="1">
      <c r="B2665"/>
      <c r="C2665"/>
      <c r="D2665"/>
      <c r="I2665" s="2"/>
      <c r="K2665"/>
      <c r="L2665"/>
      <c r="M2665"/>
      <c r="N2665"/>
      <c r="R2665" s="2"/>
      <c r="T2665"/>
      <c r="U2665"/>
      <c r="V2665"/>
      <c r="AA2665" s="2"/>
      <c r="AC2665"/>
      <c r="AD2665"/>
      <c r="AE2665"/>
      <c r="AJ2665" s="2"/>
      <c r="AL2665"/>
      <c r="AM2665"/>
      <c r="AN2665"/>
      <c r="AS2665" s="2"/>
      <c r="AU2665"/>
      <c r="AV2665"/>
      <c r="AW2665"/>
      <c r="BB2665" s="2"/>
      <c r="BD2665"/>
      <c r="BE2665"/>
      <c r="BF2665"/>
      <c r="BK2665" s="2"/>
      <c r="BM2665"/>
      <c r="BN2665"/>
      <c r="BO2665"/>
      <c r="BT2665" s="2"/>
      <c r="BV2665"/>
      <c r="BW2665"/>
      <c r="BX2665"/>
      <c r="CC2665" s="2"/>
      <c r="CE2665"/>
      <c r="CF2665"/>
      <c r="CG2665"/>
      <c r="CL2665" s="2"/>
      <c r="CN2665"/>
      <c r="CO2665"/>
      <c r="CP2665"/>
      <c r="CU2665" s="2"/>
      <c r="CW2665"/>
      <c r="CX2665"/>
      <c r="CY2665"/>
      <c r="DD2665" s="2"/>
      <c r="DF2665"/>
      <c r="DG2665"/>
      <c r="DH2665"/>
      <c r="DM2665" s="2"/>
      <c r="DO2665"/>
      <c r="DP2665"/>
      <c r="DQ2665"/>
      <c r="DV2665" s="2"/>
      <c r="DX2665"/>
      <c r="DY2665"/>
      <c r="DZ2665"/>
      <c r="EE2665" s="2"/>
      <c r="EG2665"/>
      <c r="EH2665"/>
      <c r="EI2665"/>
      <c r="EN2665" s="2"/>
      <c r="EP2665"/>
      <c r="EQ2665"/>
      <c r="ER2665"/>
      <c r="EW2665" s="2"/>
      <c r="EY2665"/>
      <c r="EZ2665"/>
      <c r="FA2665"/>
      <c r="FF2665" s="2"/>
      <c r="FH2665"/>
      <c r="FI2665"/>
      <c r="FJ2665"/>
      <c r="FO2665" s="2"/>
      <c r="FQ2665"/>
      <c r="FR2665"/>
      <c r="FS2665"/>
      <c r="FX2665" s="2"/>
      <c r="FZ2665"/>
      <c r="GA2665"/>
      <c r="GB2665"/>
      <c r="GG2665" s="2"/>
      <c r="GI2665"/>
      <c r="GJ2665"/>
      <c r="GK2665"/>
      <c r="GP2665" s="2"/>
      <c r="GR2665"/>
      <c r="GS2665"/>
      <c r="GT2665"/>
      <c r="GY2665" s="2"/>
      <c r="HA2665"/>
      <c r="HB2665"/>
      <c r="HC2665"/>
      <c r="HH2665" s="2"/>
      <c r="HJ2665"/>
      <c r="HK2665"/>
      <c r="HL2665"/>
      <c r="HQ2665"/>
      <c r="HR2665"/>
      <c r="HS2665"/>
      <c r="HT2665"/>
      <c r="HU2665"/>
      <c r="HV2665"/>
      <c r="HW2665"/>
      <c r="HX2665"/>
      <c r="HY2665"/>
      <c r="HZ2665"/>
      <c r="IA2665"/>
      <c r="IB2665"/>
      <c r="IC2665"/>
      <c r="ID2665"/>
      <c r="IE2665"/>
      <c r="IF2665"/>
      <c r="IG2665"/>
      <c r="IH2665"/>
      <c r="II2665"/>
      <c r="IJ2665"/>
      <c r="IK2665"/>
      <c r="IL2665"/>
      <c r="IM2665"/>
      <c r="IN2665"/>
      <c r="IO2665"/>
      <c r="IP2665"/>
      <c r="IQ2665"/>
      <c r="IR2665"/>
      <c r="IS2665"/>
      <c r="IT2665"/>
      <c r="IU2665"/>
      <c r="IV2665"/>
    </row>
    <row r="2666" spans="2:256" s="1" customFormat="1">
      <c r="B2666"/>
      <c r="C2666"/>
      <c r="D2666"/>
      <c r="I2666" s="2"/>
      <c r="K2666"/>
      <c r="L2666"/>
      <c r="M2666"/>
      <c r="N2666"/>
      <c r="R2666" s="2"/>
      <c r="T2666"/>
      <c r="U2666"/>
      <c r="V2666"/>
      <c r="AA2666" s="2"/>
      <c r="AC2666"/>
      <c r="AD2666"/>
      <c r="AE2666"/>
      <c r="AJ2666" s="2"/>
      <c r="AL2666"/>
      <c r="AM2666"/>
      <c r="AN2666"/>
      <c r="AS2666" s="2"/>
      <c r="AU2666"/>
      <c r="AV2666"/>
      <c r="AW2666"/>
      <c r="BB2666" s="2"/>
      <c r="BD2666"/>
      <c r="BE2666"/>
      <c r="BF2666"/>
      <c r="BK2666" s="2"/>
      <c r="BM2666"/>
      <c r="BN2666"/>
      <c r="BO2666"/>
      <c r="BT2666" s="2"/>
      <c r="BV2666"/>
      <c r="BW2666"/>
      <c r="BX2666"/>
      <c r="CC2666" s="2"/>
      <c r="CE2666"/>
      <c r="CF2666"/>
      <c r="CG2666"/>
      <c r="CL2666" s="2"/>
      <c r="CN2666"/>
      <c r="CO2666"/>
      <c r="CP2666"/>
      <c r="CU2666" s="2"/>
      <c r="CW2666"/>
      <c r="CX2666"/>
      <c r="CY2666"/>
      <c r="DD2666" s="2"/>
      <c r="DF2666"/>
      <c r="DG2666"/>
      <c r="DH2666"/>
      <c r="DM2666" s="2"/>
      <c r="DO2666"/>
      <c r="DP2666"/>
      <c r="DQ2666"/>
      <c r="DV2666" s="2"/>
      <c r="DX2666"/>
      <c r="DY2666"/>
      <c r="DZ2666"/>
      <c r="EE2666" s="2"/>
      <c r="EG2666"/>
      <c r="EH2666"/>
      <c r="EI2666"/>
      <c r="EN2666" s="2"/>
      <c r="EP2666"/>
      <c r="EQ2666"/>
      <c r="ER2666"/>
      <c r="EW2666" s="2"/>
      <c r="EY2666"/>
      <c r="EZ2666"/>
      <c r="FA2666"/>
      <c r="FF2666" s="2"/>
      <c r="FH2666"/>
      <c r="FI2666"/>
      <c r="FJ2666"/>
      <c r="FO2666" s="2"/>
      <c r="FQ2666"/>
      <c r="FR2666"/>
      <c r="FS2666"/>
      <c r="FX2666" s="2"/>
      <c r="FZ2666"/>
      <c r="GA2666"/>
      <c r="GB2666"/>
      <c r="GG2666" s="2"/>
      <c r="GI2666"/>
      <c r="GJ2666"/>
      <c r="GK2666"/>
      <c r="GP2666" s="2"/>
      <c r="GR2666"/>
      <c r="GS2666"/>
      <c r="GT2666"/>
      <c r="GY2666" s="2"/>
      <c r="HA2666"/>
      <c r="HB2666"/>
      <c r="HC2666"/>
      <c r="HH2666" s="2"/>
      <c r="HJ2666"/>
      <c r="HK2666"/>
      <c r="HL2666"/>
      <c r="HQ2666"/>
      <c r="HR2666"/>
      <c r="HS2666"/>
      <c r="HT2666"/>
      <c r="HU2666"/>
      <c r="HV2666"/>
      <c r="HW2666"/>
      <c r="HX2666"/>
      <c r="HY2666"/>
      <c r="HZ2666"/>
      <c r="IA2666"/>
      <c r="IB2666"/>
      <c r="IC2666"/>
      <c r="ID2666"/>
      <c r="IE2666"/>
      <c r="IF2666"/>
      <c r="IG2666"/>
      <c r="IH2666"/>
      <c r="II2666"/>
      <c r="IJ2666"/>
      <c r="IK2666"/>
      <c r="IL2666"/>
      <c r="IM2666"/>
      <c r="IN2666"/>
      <c r="IO2666"/>
      <c r="IP2666"/>
      <c r="IQ2666"/>
      <c r="IR2666"/>
      <c r="IS2666"/>
      <c r="IT2666"/>
      <c r="IU2666"/>
      <c r="IV2666"/>
    </row>
    <row r="2667" spans="2:256" s="1" customFormat="1">
      <c r="B2667"/>
      <c r="C2667"/>
      <c r="D2667"/>
      <c r="I2667" s="2"/>
      <c r="K2667"/>
      <c r="L2667"/>
      <c r="M2667"/>
      <c r="N2667"/>
      <c r="R2667" s="2"/>
      <c r="T2667"/>
      <c r="U2667"/>
      <c r="V2667"/>
      <c r="AA2667" s="2"/>
      <c r="AC2667"/>
      <c r="AD2667"/>
      <c r="AE2667"/>
      <c r="AJ2667" s="2"/>
      <c r="AL2667"/>
      <c r="AM2667"/>
      <c r="AN2667"/>
      <c r="AS2667" s="2"/>
      <c r="AU2667"/>
      <c r="AV2667"/>
      <c r="AW2667"/>
      <c r="BB2667" s="2"/>
      <c r="BD2667"/>
      <c r="BE2667"/>
      <c r="BF2667"/>
      <c r="BK2667" s="2"/>
      <c r="BM2667"/>
      <c r="BN2667"/>
      <c r="BO2667"/>
      <c r="BT2667" s="2"/>
      <c r="BV2667"/>
      <c r="BW2667"/>
      <c r="BX2667"/>
      <c r="CC2667" s="2"/>
      <c r="CE2667"/>
      <c r="CF2667"/>
      <c r="CG2667"/>
      <c r="CL2667" s="2"/>
      <c r="CN2667"/>
      <c r="CO2667"/>
      <c r="CP2667"/>
      <c r="CU2667" s="2"/>
      <c r="CW2667"/>
      <c r="CX2667"/>
      <c r="CY2667"/>
      <c r="DD2667" s="2"/>
      <c r="DF2667"/>
      <c r="DG2667"/>
      <c r="DH2667"/>
      <c r="DM2667" s="2"/>
      <c r="DO2667"/>
      <c r="DP2667"/>
      <c r="DQ2667"/>
      <c r="DV2667" s="2"/>
      <c r="DX2667"/>
      <c r="DY2667"/>
      <c r="DZ2667"/>
      <c r="EE2667" s="2"/>
      <c r="EG2667"/>
      <c r="EH2667"/>
      <c r="EI2667"/>
      <c r="EN2667" s="2"/>
      <c r="EP2667"/>
      <c r="EQ2667"/>
      <c r="ER2667"/>
      <c r="EW2667" s="2"/>
      <c r="EY2667"/>
      <c r="EZ2667"/>
      <c r="FA2667"/>
      <c r="FF2667" s="2"/>
      <c r="FH2667"/>
      <c r="FI2667"/>
      <c r="FJ2667"/>
      <c r="FO2667" s="2"/>
      <c r="FQ2667"/>
      <c r="FR2667"/>
      <c r="FS2667"/>
      <c r="FX2667" s="2"/>
      <c r="FZ2667"/>
      <c r="GA2667"/>
      <c r="GB2667"/>
      <c r="GG2667" s="2"/>
      <c r="GI2667"/>
      <c r="GJ2667"/>
      <c r="GK2667"/>
      <c r="GP2667" s="2"/>
      <c r="GR2667"/>
      <c r="GS2667"/>
      <c r="GT2667"/>
      <c r="GY2667" s="2"/>
      <c r="HA2667"/>
      <c r="HB2667"/>
      <c r="HC2667"/>
      <c r="HH2667" s="2"/>
      <c r="HJ2667"/>
      <c r="HK2667"/>
      <c r="HL2667"/>
      <c r="HQ2667"/>
      <c r="HR2667"/>
      <c r="HS2667"/>
      <c r="HT2667"/>
      <c r="HU2667"/>
      <c r="HV2667"/>
      <c r="HW2667"/>
      <c r="HX2667"/>
      <c r="HY2667"/>
      <c r="HZ2667"/>
      <c r="IA2667"/>
      <c r="IB2667"/>
      <c r="IC2667"/>
      <c r="ID2667"/>
      <c r="IE2667"/>
      <c r="IF2667"/>
      <c r="IG2667"/>
      <c r="IH2667"/>
      <c r="II2667"/>
      <c r="IJ2667"/>
      <c r="IK2667"/>
      <c r="IL2667"/>
      <c r="IM2667"/>
      <c r="IN2667"/>
      <c r="IO2667"/>
      <c r="IP2667"/>
      <c r="IQ2667"/>
      <c r="IR2667"/>
      <c r="IS2667"/>
      <c r="IT2667"/>
      <c r="IU2667"/>
      <c r="IV2667"/>
    </row>
    <row r="2668" spans="2:256" s="1" customFormat="1">
      <c r="B2668"/>
      <c r="C2668"/>
      <c r="D2668"/>
      <c r="I2668" s="2"/>
      <c r="K2668"/>
      <c r="L2668"/>
      <c r="M2668"/>
      <c r="N2668"/>
      <c r="R2668" s="2"/>
      <c r="T2668"/>
      <c r="U2668"/>
      <c r="V2668"/>
      <c r="AA2668" s="2"/>
      <c r="AC2668"/>
      <c r="AD2668"/>
      <c r="AE2668"/>
      <c r="AJ2668" s="2"/>
      <c r="AL2668"/>
      <c r="AM2668"/>
      <c r="AN2668"/>
      <c r="AS2668" s="2"/>
      <c r="AU2668"/>
      <c r="AV2668"/>
      <c r="AW2668"/>
      <c r="BB2668" s="2"/>
      <c r="BD2668"/>
      <c r="BE2668"/>
      <c r="BF2668"/>
      <c r="BK2668" s="2"/>
      <c r="BM2668"/>
      <c r="BN2668"/>
      <c r="BO2668"/>
      <c r="BT2668" s="2"/>
      <c r="BV2668"/>
      <c r="BW2668"/>
      <c r="BX2668"/>
      <c r="CC2668" s="2"/>
      <c r="CE2668"/>
      <c r="CF2668"/>
      <c r="CG2668"/>
      <c r="CL2668" s="2"/>
      <c r="CN2668"/>
      <c r="CO2668"/>
      <c r="CP2668"/>
      <c r="CU2668" s="2"/>
      <c r="CW2668"/>
      <c r="CX2668"/>
      <c r="CY2668"/>
      <c r="DD2668" s="2"/>
      <c r="DF2668"/>
      <c r="DG2668"/>
      <c r="DH2668"/>
      <c r="DM2668" s="2"/>
      <c r="DO2668"/>
      <c r="DP2668"/>
      <c r="DQ2668"/>
      <c r="DV2668" s="2"/>
      <c r="DX2668"/>
      <c r="DY2668"/>
      <c r="DZ2668"/>
      <c r="EE2668" s="2"/>
      <c r="EG2668"/>
      <c r="EH2668"/>
      <c r="EI2668"/>
      <c r="EN2668" s="2"/>
      <c r="EP2668"/>
      <c r="EQ2668"/>
      <c r="ER2668"/>
      <c r="EW2668" s="2"/>
      <c r="EY2668"/>
      <c r="EZ2668"/>
      <c r="FA2668"/>
      <c r="FF2668" s="2"/>
      <c r="FH2668"/>
      <c r="FI2668"/>
      <c r="FJ2668"/>
      <c r="FO2668" s="2"/>
      <c r="FQ2668"/>
      <c r="FR2668"/>
      <c r="FS2668"/>
      <c r="FX2668" s="2"/>
      <c r="FZ2668"/>
      <c r="GA2668"/>
      <c r="GB2668"/>
      <c r="GG2668" s="2"/>
      <c r="GI2668"/>
      <c r="GJ2668"/>
      <c r="GK2668"/>
      <c r="GP2668" s="2"/>
      <c r="GR2668"/>
      <c r="GS2668"/>
      <c r="GT2668"/>
      <c r="GY2668" s="2"/>
      <c r="HA2668"/>
      <c r="HB2668"/>
      <c r="HC2668"/>
      <c r="HH2668" s="2"/>
      <c r="HJ2668"/>
      <c r="HK2668"/>
      <c r="HL2668"/>
      <c r="HQ2668"/>
      <c r="HR2668"/>
      <c r="HS2668"/>
      <c r="HT2668"/>
      <c r="HU2668"/>
      <c r="HV2668"/>
      <c r="HW2668"/>
      <c r="HX2668"/>
      <c r="HY2668"/>
      <c r="HZ2668"/>
      <c r="IA2668"/>
      <c r="IB2668"/>
      <c r="IC2668"/>
      <c r="ID2668"/>
      <c r="IE2668"/>
      <c r="IF2668"/>
      <c r="IG2668"/>
      <c r="IH2668"/>
      <c r="II2668"/>
      <c r="IJ2668"/>
      <c r="IK2668"/>
      <c r="IL2668"/>
      <c r="IM2668"/>
      <c r="IN2668"/>
      <c r="IO2668"/>
      <c r="IP2668"/>
      <c r="IQ2668"/>
      <c r="IR2668"/>
      <c r="IS2668"/>
      <c r="IT2668"/>
      <c r="IU2668"/>
      <c r="IV2668"/>
    </row>
    <row r="2669" spans="2:256" s="1" customFormat="1">
      <c r="B2669"/>
      <c r="C2669"/>
      <c r="D2669"/>
      <c r="I2669" s="2"/>
      <c r="K2669"/>
      <c r="L2669"/>
      <c r="M2669"/>
      <c r="N2669"/>
      <c r="R2669" s="2"/>
      <c r="T2669"/>
      <c r="U2669"/>
      <c r="V2669"/>
      <c r="AA2669" s="2"/>
      <c r="AC2669"/>
      <c r="AD2669"/>
      <c r="AE2669"/>
      <c r="AJ2669" s="2"/>
      <c r="AL2669"/>
      <c r="AM2669"/>
      <c r="AN2669"/>
      <c r="AS2669" s="2"/>
      <c r="AU2669"/>
      <c r="AV2669"/>
      <c r="AW2669"/>
      <c r="BB2669" s="2"/>
      <c r="BD2669"/>
      <c r="BE2669"/>
      <c r="BF2669"/>
      <c r="BK2669" s="2"/>
      <c r="BM2669"/>
      <c r="BN2669"/>
      <c r="BO2669"/>
      <c r="BT2669" s="2"/>
      <c r="BV2669"/>
      <c r="BW2669"/>
      <c r="BX2669"/>
      <c r="CC2669" s="2"/>
      <c r="CE2669"/>
      <c r="CF2669"/>
      <c r="CG2669"/>
      <c r="CL2669" s="2"/>
      <c r="CN2669"/>
      <c r="CO2669"/>
      <c r="CP2669"/>
      <c r="CU2669" s="2"/>
      <c r="CW2669"/>
      <c r="CX2669"/>
      <c r="CY2669"/>
      <c r="DD2669" s="2"/>
      <c r="DF2669"/>
      <c r="DG2669"/>
      <c r="DH2669"/>
      <c r="DM2669" s="2"/>
      <c r="DO2669"/>
      <c r="DP2669"/>
      <c r="DQ2669"/>
      <c r="DV2669" s="2"/>
      <c r="DX2669"/>
      <c r="DY2669"/>
      <c r="DZ2669"/>
      <c r="EE2669" s="2"/>
      <c r="EG2669"/>
      <c r="EH2669"/>
      <c r="EI2669"/>
      <c r="EN2669" s="2"/>
      <c r="EP2669"/>
      <c r="EQ2669"/>
      <c r="ER2669"/>
      <c r="EW2669" s="2"/>
      <c r="EY2669"/>
      <c r="EZ2669"/>
      <c r="FA2669"/>
      <c r="FF2669" s="2"/>
      <c r="FH2669"/>
      <c r="FI2669"/>
      <c r="FJ2669"/>
      <c r="FO2669" s="2"/>
      <c r="FQ2669"/>
      <c r="FR2669"/>
      <c r="FS2669"/>
      <c r="FX2669" s="2"/>
      <c r="FZ2669"/>
      <c r="GA2669"/>
      <c r="GB2669"/>
      <c r="GG2669" s="2"/>
      <c r="GI2669"/>
      <c r="GJ2669"/>
      <c r="GK2669"/>
      <c r="GP2669" s="2"/>
      <c r="GR2669"/>
      <c r="GS2669"/>
      <c r="GT2669"/>
      <c r="GY2669" s="2"/>
      <c r="HA2669"/>
      <c r="HB2669"/>
      <c r="HC2669"/>
      <c r="HH2669" s="2"/>
      <c r="HJ2669"/>
      <c r="HK2669"/>
      <c r="HL2669"/>
      <c r="HQ2669"/>
      <c r="HR2669"/>
      <c r="HS2669"/>
      <c r="HT2669"/>
      <c r="HU2669"/>
      <c r="HV2669"/>
      <c r="HW2669"/>
      <c r="HX2669"/>
      <c r="HY2669"/>
      <c r="HZ2669"/>
      <c r="IA2669"/>
      <c r="IB2669"/>
      <c r="IC2669"/>
      <c r="ID2669"/>
      <c r="IE2669"/>
      <c r="IF2669"/>
      <c r="IG2669"/>
      <c r="IH2669"/>
      <c r="II2669"/>
      <c r="IJ2669"/>
      <c r="IK2669"/>
      <c r="IL2669"/>
      <c r="IM2669"/>
      <c r="IN2669"/>
      <c r="IO2669"/>
      <c r="IP2669"/>
      <c r="IQ2669"/>
      <c r="IR2669"/>
      <c r="IS2669"/>
      <c r="IT2669"/>
      <c r="IU2669"/>
      <c r="IV2669"/>
    </row>
    <row r="2670" spans="2:256" s="1" customFormat="1">
      <c r="B2670"/>
      <c r="C2670"/>
      <c r="D2670"/>
      <c r="I2670" s="2"/>
      <c r="K2670"/>
      <c r="L2670"/>
      <c r="M2670"/>
      <c r="N2670"/>
      <c r="R2670" s="2"/>
      <c r="T2670"/>
      <c r="U2670"/>
      <c r="V2670"/>
      <c r="AA2670" s="2"/>
      <c r="AC2670"/>
      <c r="AD2670"/>
      <c r="AE2670"/>
      <c r="AJ2670" s="2"/>
      <c r="AL2670"/>
      <c r="AM2670"/>
      <c r="AN2670"/>
      <c r="AS2670" s="2"/>
      <c r="AU2670"/>
      <c r="AV2670"/>
      <c r="AW2670"/>
      <c r="BB2670" s="2"/>
      <c r="BD2670"/>
      <c r="BE2670"/>
      <c r="BF2670"/>
      <c r="BK2670" s="2"/>
      <c r="BM2670"/>
      <c r="BN2670"/>
      <c r="BO2670"/>
      <c r="BT2670" s="2"/>
      <c r="BV2670"/>
      <c r="BW2670"/>
      <c r="BX2670"/>
      <c r="CC2670" s="2"/>
      <c r="CE2670"/>
      <c r="CF2670"/>
      <c r="CG2670"/>
      <c r="CL2670" s="2"/>
      <c r="CN2670"/>
      <c r="CO2670"/>
      <c r="CP2670"/>
      <c r="CU2670" s="2"/>
      <c r="CW2670"/>
      <c r="CX2670"/>
      <c r="CY2670"/>
      <c r="DD2670" s="2"/>
      <c r="DF2670"/>
      <c r="DG2670"/>
      <c r="DH2670"/>
      <c r="DM2670" s="2"/>
      <c r="DO2670"/>
      <c r="DP2670"/>
      <c r="DQ2670"/>
      <c r="DV2670" s="2"/>
      <c r="DX2670"/>
      <c r="DY2670"/>
      <c r="DZ2670"/>
      <c r="EE2670" s="2"/>
      <c r="EG2670"/>
      <c r="EH2670"/>
      <c r="EI2670"/>
      <c r="EN2670" s="2"/>
      <c r="EP2670"/>
      <c r="EQ2670"/>
      <c r="ER2670"/>
      <c r="EW2670" s="2"/>
      <c r="EY2670"/>
      <c r="EZ2670"/>
      <c r="FA2670"/>
      <c r="FF2670" s="2"/>
      <c r="FH2670"/>
      <c r="FI2670"/>
      <c r="FJ2670"/>
      <c r="FO2670" s="2"/>
      <c r="FQ2670"/>
      <c r="FR2670"/>
      <c r="FS2670"/>
      <c r="FX2670" s="2"/>
      <c r="FZ2670"/>
      <c r="GA2670"/>
      <c r="GB2670"/>
      <c r="GG2670" s="2"/>
      <c r="GI2670"/>
      <c r="GJ2670"/>
      <c r="GK2670"/>
      <c r="GP2670" s="2"/>
      <c r="GR2670"/>
      <c r="GS2670"/>
      <c r="GT2670"/>
      <c r="GY2670" s="2"/>
      <c r="HA2670"/>
      <c r="HB2670"/>
      <c r="HC2670"/>
      <c r="HH2670" s="2"/>
      <c r="HJ2670"/>
      <c r="HK2670"/>
      <c r="HL2670"/>
      <c r="HQ2670"/>
      <c r="HR2670"/>
      <c r="HS2670"/>
      <c r="HT2670"/>
      <c r="HU2670"/>
      <c r="HV2670"/>
      <c r="HW2670"/>
      <c r="HX2670"/>
      <c r="HY2670"/>
      <c r="HZ2670"/>
      <c r="IA2670"/>
      <c r="IB2670"/>
      <c r="IC2670"/>
      <c r="ID2670"/>
      <c r="IE2670"/>
      <c r="IF2670"/>
      <c r="IG2670"/>
      <c r="IH2670"/>
      <c r="II2670"/>
      <c r="IJ2670"/>
      <c r="IK2670"/>
      <c r="IL2670"/>
      <c r="IM2670"/>
      <c r="IN2670"/>
      <c r="IO2670"/>
      <c r="IP2670"/>
      <c r="IQ2670"/>
      <c r="IR2670"/>
      <c r="IS2670"/>
      <c r="IT2670"/>
      <c r="IU2670"/>
      <c r="IV2670"/>
    </row>
    <row r="2671" spans="2:256" s="1" customFormat="1">
      <c r="B2671"/>
      <c r="C2671"/>
      <c r="D2671"/>
      <c r="I2671" s="2"/>
      <c r="K2671"/>
      <c r="L2671"/>
      <c r="M2671"/>
      <c r="N2671"/>
      <c r="R2671" s="2"/>
      <c r="T2671"/>
      <c r="U2671"/>
      <c r="V2671"/>
      <c r="AA2671" s="2"/>
      <c r="AC2671"/>
      <c r="AD2671"/>
      <c r="AE2671"/>
      <c r="AJ2671" s="2"/>
      <c r="AL2671"/>
      <c r="AM2671"/>
      <c r="AN2671"/>
      <c r="AS2671" s="2"/>
      <c r="AU2671"/>
      <c r="AV2671"/>
      <c r="AW2671"/>
      <c r="BB2671" s="2"/>
      <c r="BD2671"/>
      <c r="BE2671"/>
      <c r="BF2671"/>
      <c r="BK2671" s="2"/>
      <c r="BM2671"/>
      <c r="BN2671"/>
      <c r="BO2671"/>
      <c r="BT2671" s="2"/>
      <c r="BV2671"/>
      <c r="BW2671"/>
      <c r="BX2671"/>
      <c r="CC2671" s="2"/>
      <c r="CE2671"/>
      <c r="CF2671"/>
      <c r="CG2671"/>
      <c r="CL2671" s="2"/>
      <c r="CN2671"/>
      <c r="CO2671"/>
      <c r="CP2671"/>
      <c r="CU2671" s="2"/>
      <c r="CW2671"/>
      <c r="CX2671"/>
      <c r="CY2671"/>
      <c r="DD2671" s="2"/>
      <c r="DF2671"/>
      <c r="DG2671"/>
      <c r="DH2671"/>
      <c r="DM2671" s="2"/>
      <c r="DO2671"/>
      <c r="DP2671"/>
      <c r="DQ2671"/>
      <c r="DV2671" s="2"/>
      <c r="DX2671"/>
      <c r="DY2671"/>
      <c r="DZ2671"/>
      <c r="EE2671" s="2"/>
      <c r="EG2671"/>
      <c r="EH2671"/>
      <c r="EI2671"/>
      <c r="EN2671" s="2"/>
      <c r="EP2671"/>
      <c r="EQ2671"/>
      <c r="ER2671"/>
      <c r="EW2671" s="2"/>
      <c r="EY2671"/>
      <c r="EZ2671"/>
      <c r="FA2671"/>
      <c r="FF2671" s="2"/>
      <c r="FH2671"/>
      <c r="FI2671"/>
      <c r="FJ2671"/>
      <c r="FO2671" s="2"/>
      <c r="FQ2671"/>
      <c r="FR2671"/>
      <c r="FS2671"/>
      <c r="FX2671" s="2"/>
      <c r="FZ2671"/>
      <c r="GA2671"/>
      <c r="GB2671"/>
      <c r="GG2671" s="2"/>
      <c r="GI2671"/>
      <c r="GJ2671"/>
      <c r="GK2671"/>
      <c r="GP2671" s="2"/>
      <c r="GR2671"/>
      <c r="GS2671"/>
      <c r="GT2671"/>
      <c r="GY2671" s="2"/>
      <c r="HA2671"/>
      <c r="HB2671"/>
      <c r="HC2671"/>
      <c r="HH2671" s="2"/>
      <c r="HJ2671"/>
      <c r="HK2671"/>
      <c r="HL2671"/>
      <c r="HQ2671"/>
      <c r="HR2671"/>
      <c r="HS2671"/>
      <c r="HT2671"/>
      <c r="HU2671"/>
      <c r="HV2671"/>
      <c r="HW2671"/>
      <c r="HX2671"/>
      <c r="HY2671"/>
      <c r="HZ2671"/>
      <c r="IA2671"/>
      <c r="IB2671"/>
      <c r="IC2671"/>
      <c r="ID2671"/>
      <c r="IE2671"/>
      <c r="IF2671"/>
      <c r="IG2671"/>
      <c r="IH2671"/>
      <c r="II2671"/>
      <c r="IJ2671"/>
      <c r="IK2671"/>
      <c r="IL2671"/>
      <c r="IM2671"/>
      <c r="IN2671"/>
      <c r="IO2671"/>
      <c r="IP2671"/>
      <c r="IQ2671"/>
      <c r="IR2671"/>
      <c r="IS2671"/>
      <c r="IT2671"/>
      <c r="IU2671"/>
      <c r="IV2671"/>
    </row>
    <row r="2672" spans="2:256" s="1" customFormat="1">
      <c r="B2672"/>
      <c r="C2672"/>
      <c r="D2672"/>
      <c r="I2672" s="2"/>
      <c r="K2672"/>
      <c r="L2672"/>
      <c r="M2672"/>
      <c r="N2672"/>
      <c r="R2672" s="2"/>
      <c r="T2672"/>
      <c r="U2672"/>
      <c r="V2672"/>
      <c r="AA2672" s="2"/>
      <c r="AC2672"/>
      <c r="AD2672"/>
      <c r="AE2672"/>
      <c r="AJ2672" s="2"/>
      <c r="AL2672"/>
      <c r="AM2672"/>
      <c r="AN2672"/>
      <c r="AS2672" s="2"/>
      <c r="AU2672"/>
      <c r="AV2672"/>
      <c r="AW2672"/>
      <c r="BB2672" s="2"/>
      <c r="BD2672"/>
      <c r="BE2672"/>
      <c r="BF2672"/>
      <c r="BK2672" s="2"/>
      <c r="BM2672"/>
      <c r="BN2672"/>
      <c r="BO2672"/>
      <c r="BT2672" s="2"/>
      <c r="BV2672"/>
      <c r="BW2672"/>
      <c r="BX2672"/>
      <c r="CC2672" s="2"/>
      <c r="CE2672"/>
      <c r="CF2672"/>
      <c r="CG2672"/>
      <c r="CL2672" s="2"/>
      <c r="CN2672"/>
      <c r="CO2672"/>
      <c r="CP2672"/>
      <c r="CU2672" s="2"/>
      <c r="CW2672"/>
      <c r="CX2672"/>
      <c r="CY2672"/>
      <c r="DD2672" s="2"/>
      <c r="DF2672"/>
      <c r="DG2672"/>
      <c r="DH2672"/>
      <c r="DM2672" s="2"/>
      <c r="DO2672"/>
      <c r="DP2672"/>
      <c r="DQ2672"/>
      <c r="DV2672" s="2"/>
      <c r="DX2672"/>
      <c r="DY2672"/>
      <c r="DZ2672"/>
      <c r="EE2672" s="2"/>
      <c r="EG2672"/>
      <c r="EH2672"/>
      <c r="EI2672"/>
      <c r="EN2672" s="2"/>
      <c r="EP2672"/>
      <c r="EQ2672"/>
      <c r="ER2672"/>
      <c r="EW2672" s="2"/>
      <c r="EY2672"/>
      <c r="EZ2672"/>
      <c r="FA2672"/>
      <c r="FF2672" s="2"/>
      <c r="FH2672"/>
      <c r="FI2672"/>
      <c r="FJ2672"/>
      <c r="FO2672" s="2"/>
      <c r="FQ2672"/>
      <c r="FR2672"/>
      <c r="FS2672"/>
      <c r="FX2672" s="2"/>
      <c r="FZ2672"/>
      <c r="GA2672"/>
      <c r="GB2672"/>
      <c r="GG2672" s="2"/>
      <c r="GI2672"/>
      <c r="GJ2672"/>
      <c r="GK2672"/>
      <c r="GP2672" s="2"/>
      <c r="GR2672"/>
      <c r="GS2672"/>
      <c r="GT2672"/>
      <c r="GY2672" s="2"/>
      <c r="HA2672"/>
      <c r="HB2672"/>
      <c r="HC2672"/>
      <c r="HH2672" s="2"/>
      <c r="HJ2672"/>
      <c r="HK2672"/>
      <c r="HL2672"/>
      <c r="HQ2672"/>
      <c r="HR2672"/>
      <c r="HS2672"/>
      <c r="HT2672"/>
      <c r="HU2672"/>
      <c r="HV2672"/>
      <c r="HW2672"/>
      <c r="HX2672"/>
      <c r="HY2672"/>
      <c r="HZ2672"/>
      <c r="IA2672"/>
      <c r="IB2672"/>
      <c r="IC2672"/>
      <c r="ID2672"/>
      <c r="IE2672"/>
      <c r="IF2672"/>
      <c r="IG2672"/>
      <c r="IH2672"/>
      <c r="II2672"/>
      <c r="IJ2672"/>
      <c r="IK2672"/>
      <c r="IL2672"/>
      <c r="IM2672"/>
      <c r="IN2672"/>
      <c r="IO2672"/>
      <c r="IP2672"/>
      <c r="IQ2672"/>
      <c r="IR2672"/>
      <c r="IS2672"/>
      <c r="IT2672"/>
      <c r="IU2672"/>
      <c r="IV2672"/>
    </row>
    <row r="2673" spans="2:256" s="1" customFormat="1">
      <c r="B2673"/>
      <c r="C2673"/>
      <c r="D2673"/>
      <c r="I2673" s="2"/>
      <c r="K2673"/>
      <c r="L2673"/>
      <c r="M2673"/>
      <c r="N2673"/>
      <c r="R2673" s="2"/>
      <c r="T2673"/>
      <c r="U2673"/>
      <c r="V2673"/>
      <c r="AA2673" s="2"/>
      <c r="AC2673"/>
      <c r="AD2673"/>
      <c r="AE2673"/>
      <c r="AJ2673" s="2"/>
      <c r="AL2673"/>
      <c r="AM2673"/>
      <c r="AN2673"/>
      <c r="AS2673" s="2"/>
      <c r="AU2673"/>
      <c r="AV2673"/>
      <c r="AW2673"/>
      <c r="BB2673" s="2"/>
      <c r="BD2673"/>
      <c r="BE2673"/>
      <c r="BF2673"/>
      <c r="BK2673" s="2"/>
      <c r="BM2673"/>
      <c r="BN2673"/>
      <c r="BO2673"/>
      <c r="BT2673" s="2"/>
      <c r="BV2673"/>
      <c r="BW2673"/>
      <c r="BX2673"/>
      <c r="CC2673" s="2"/>
      <c r="CE2673"/>
      <c r="CF2673"/>
      <c r="CG2673"/>
      <c r="CL2673" s="2"/>
      <c r="CN2673"/>
      <c r="CO2673"/>
      <c r="CP2673"/>
      <c r="CU2673" s="2"/>
      <c r="CW2673"/>
      <c r="CX2673"/>
      <c r="CY2673"/>
      <c r="DD2673" s="2"/>
      <c r="DF2673"/>
      <c r="DG2673"/>
      <c r="DH2673"/>
      <c r="DM2673" s="2"/>
      <c r="DO2673"/>
      <c r="DP2673"/>
      <c r="DQ2673"/>
      <c r="DV2673" s="2"/>
      <c r="DX2673"/>
      <c r="DY2673"/>
      <c r="DZ2673"/>
      <c r="EE2673" s="2"/>
      <c r="EG2673"/>
      <c r="EH2673"/>
      <c r="EI2673"/>
      <c r="EN2673" s="2"/>
      <c r="EP2673"/>
      <c r="EQ2673"/>
      <c r="ER2673"/>
      <c r="EW2673" s="2"/>
      <c r="EY2673"/>
      <c r="EZ2673"/>
      <c r="FA2673"/>
      <c r="FF2673" s="2"/>
      <c r="FH2673"/>
      <c r="FI2673"/>
      <c r="FJ2673"/>
      <c r="FO2673" s="2"/>
      <c r="FQ2673"/>
      <c r="FR2673"/>
      <c r="FS2673"/>
      <c r="FX2673" s="2"/>
      <c r="FZ2673"/>
      <c r="GA2673"/>
      <c r="GB2673"/>
      <c r="GG2673" s="2"/>
      <c r="GI2673"/>
      <c r="GJ2673"/>
      <c r="GK2673"/>
      <c r="GP2673" s="2"/>
      <c r="GR2673"/>
      <c r="GS2673"/>
      <c r="GT2673"/>
      <c r="GY2673" s="2"/>
      <c r="HA2673"/>
      <c r="HB2673"/>
      <c r="HC2673"/>
      <c r="HH2673" s="2"/>
      <c r="HJ2673"/>
      <c r="HK2673"/>
      <c r="HL2673"/>
      <c r="HQ2673"/>
      <c r="HR2673"/>
      <c r="HS2673"/>
      <c r="HT2673"/>
      <c r="HU2673"/>
      <c r="HV2673"/>
      <c r="HW2673"/>
      <c r="HX2673"/>
      <c r="HY2673"/>
      <c r="HZ2673"/>
      <c r="IA2673"/>
      <c r="IB2673"/>
      <c r="IC2673"/>
      <c r="ID2673"/>
      <c r="IE2673"/>
      <c r="IF2673"/>
      <c r="IG2673"/>
      <c r="IH2673"/>
      <c r="II2673"/>
      <c r="IJ2673"/>
      <c r="IK2673"/>
      <c r="IL2673"/>
      <c r="IM2673"/>
      <c r="IN2673"/>
      <c r="IO2673"/>
      <c r="IP2673"/>
      <c r="IQ2673"/>
      <c r="IR2673"/>
      <c r="IS2673"/>
      <c r="IT2673"/>
      <c r="IU2673"/>
      <c r="IV2673"/>
    </row>
    <row r="2674" spans="2:256" s="1" customFormat="1">
      <c r="B2674"/>
      <c r="C2674"/>
      <c r="D2674"/>
      <c r="I2674" s="2"/>
      <c r="K2674"/>
      <c r="L2674"/>
      <c r="M2674"/>
      <c r="N2674"/>
      <c r="R2674" s="2"/>
      <c r="T2674"/>
      <c r="U2674"/>
      <c r="V2674"/>
      <c r="AA2674" s="2"/>
      <c r="AC2674"/>
      <c r="AD2674"/>
      <c r="AE2674"/>
      <c r="AJ2674" s="2"/>
      <c r="AL2674"/>
      <c r="AM2674"/>
      <c r="AN2674"/>
      <c r="AS2674" s="2"/>
      <c r="AU2674"/>
      <c r="AV2674"/>
      <c r="AW2674"/>
      <c r="BB2674" s="2"/>
      <c r="BD2674"/>
      <c r="BE2674"/>
      <c r="BF2674"/>
      <c r="BK2674" s="2"/>
      <c r="BM2674"/>
      <c r="BN2674"/>
      <c r="BO2674"/>
      <c r="BT2674" s="2"/>
      <c r="BV2674"/>
      <c r="BW2674"/>
      <c r="BX2674"/>
      <c r="CC2674" s="2"/>
      <c r="CE2674"/>
      <c r="CF2674"/>
      <c r="CG2674"/>
      <c r="CL2674" s="2"/>
      <c r="CN2674"/>
      <c r="CO2674"/>
      <c r="CP2674"/>
      <c r="CU2674" s="2"/>
      <c r="CW2674"/>
      <c r="CX2674"/>
      <c r="CY2674"/>
      <c r="DD2674" s="2"/>
      <c r="DF2674"/>
      <c r="DG2674"/>
      <c r="DH2674"/>
      <c r="DM2674" s="2"/>
      <c r="DO2674"/>
      <c r="DP2674"/>
      <c r="DQ2674"/>
      <c r="DV2674" s="2"/>
      <c r="DX2674"/>
      <c r="DY2674"/>
      <c r="DZ2674"/>
      <c r="EE2674" s="2"/>
      <c r="EG2674"/>
      <c r="EH2674"/>
      <c r="EI2674"/>
      <c r="EN2674" s="2"/>
      <c r="EP2674"/>
      <c r="EQ2674"/>
      <c r="ER2674"/>
      <c r="EW2674" s="2"/>
      <c r="EY2674"/>
      <c r="EZ2674"/>
      <c r="FA2674"/>
      <c r="FF2674" s="2"/>
      <c r="FH2674"/>
      <c r="FI2674"/>
      <c r="FJ2674"/>
      <c r="FO2674" s="2"/>
      <c r="FQ2674"/>
      <c r="FR2674"/>
      <c r="FS2674"/>
      <c r="FX2674" s="2"/>
      <c r="FZ2674"/>
      <c r="GA2674"/>
      <c r="GB2674"/>
      <c r="GG2674" s="2"/>
      <c r="GI2674"/>
      <c r="GJ2674"/>
      <c r="GK2674"/>
      <c r="GP2674" s="2"/>
      <c r="GR2674"/>
      <c r="GS2674"/>
      <c r="GT2674"/>
      <c r="GY2674" s="2"/>
      <c r="HA2674"/>
      <c r="HB2674"/>
      <c r="HC2674"/>
      <c r="HH2674" s="2"/>
      <c r="HJ2674"/>
      <c r="HK2674"/>
      <c r="HL2674"/>
      <c r="HQ2674"/>
      <c r="HR2674"/>
      <c r="HS2674"/>
      <c r="HT2674"/>
      <c r="HU2674"/>
      <c r="HV2674"/>
      <c r="HW2674"/>
      <c r="HX2674"/>
      <c r="HY2674"/>
      <c r="HZ2674"/>
      <c r="IA2674"/>
      <c r="IB2674"/>
      <c r="IC2674"/>
      <c r="ID2674"/>
      <c r="IE2674"/>
      <c r="IF2674"/>
      <c r="IG2674"/>
      <c r="IH2674"/>
      <c r="II2674"/>
      <c r="IJ2674"/>
      <c r="IK2674"/>
      <c r="IL2674"/>
      <c r="IM2674"/>
      <c r="IN2674"/>
      <c r="IO2674"/>
      <c r="IP2674"/>
      <c r="IQ2674"/>
      <c r="IR2674"/>
      <c r="IS2674"/>
      <c r="IT2674"/>
      <c r="IU2674"/>
      <c r="IV2674"/>
    </row>
    <row r="2675" spans="2:256" s="1" customFormat="1">
      <c r="B2675"/>
      <c r="C2675"/>
      <c r="D2675"/>
      <c r="I2675" s="2"/>
      <c r="K2675"/>
      <c r="L2675"/>
      <c r="M2675"/>
      <c r="N2675"/>
      <c r="R2675" s="2"/>
      <c r="T2675"/>
      <c r="U2675"/>
      <c r="V2675"/>
      <c r="AA2675" s="2"/>
      <c r="AC2675"/>
      <c r="AD2675"/>
      <c r="AE2675"/>
      <c r="AJ2675" s="2"/>
      <c r="AL2675"/>
      <c r="AM2675"/>
      <c r="AN2675"/>
      <c r="AS2675" s="2"/>
      <c r="AU2675"/>
      <c r="AV2675"/>
      <c r="AW2675"/>
      <c r="BB2675" s="2"/>
      <c r="BD2675"/>
      <c r="BE2675"/>
      <c r="BF2675"/>
      <c r="BK2675" s="2"/>
      <c r="BM2675"/>
      <c r="BN2675"/>
      <c r="BO2675"/>
      <c r="BT2675" s="2"/>
      <c r="BV2675"/>
      <c r="BW2675"/>
      <c r="BX2675"/>
      <c r="CC2675" s="2"/>
      <c r="CE2675"/>
      <c r="CF2675"/>
      <c r="CG2675"/>
      <c r="CL2675" s="2"/>
      <c r="CN2675"/>
      <c r="CO2675"/>
      <c r="CP2675"/>
      <c r="CU2675" s="2"/>
      <c r="CW2675"/>
      <c r="CX2675"/>
      <c r="CY2675"/>
      <c r="DD2675" s="2"/>
      <c r="DF2675"/>
      <c r="DG2675"/>
      <c r="DH2675"/>
      <c r="DM2675" s="2"/>
      <c r="DO2675"/>
      <c r="DP2675"/>
      <c r="DQ2675"/>
      <c r="DV2675" s="2"/>
      <c r="DX2675"/>
      <c r="DY2675"/>
      <c r="DZ2675"/>
      <c r="EE2675" s="2"/>
      <c r="EG2675"/>
      <c r="EH2675"/>
      <c r="EI2675"/>
      <c r="EN2675" s="2"/>
      <c r="EP2675"/>
      <c r="EQ2675"/>
      <c r="ER2675"/>
      <c r="EW2675" s="2"/>
      <c r="EY2675"/>
      <c r="EZ2675"/>
      <c r="FA2675"/>
      <c r="FF2675" s="2"/>
      <c r="FH2675"/>
      <c r="FI2675"/>
      <c r="FJ2675"/>
      <c r="FO2675" s="2"/>
      <c r="FQ2675"/>
      <c r="FR2675"/>
      <c r="FS2675"/>
      <c r="FX2675" s="2"/>
      <c r="FZ2675"/>
      <c r="GA2675"/>
      <c r="GB2675"/>
      <c r="GG2675" s="2"/>
      <c r="GI2675"/>
      <c r="GJ2675"/>
      <c r="GK2675"/>
      <c r="GP2675" s="2"/>
      <c r="GR2675"/>
      <c r="GS2675"/>
      <c r="GT2675"/>
      <c r="GY2675" s="2"/>
      <c r="HA2675"/>
      <c r="HB2675"/>
      <c r="HC2675"/>
      <c r="HH2675" s="2"/>
      <c r="HJ2675"/>
      <c r="HK2675"/>
      <c r="HL2675"/>
      <c r="HQ2675"/>
      <c r="HR2675"/>
      <c r="HS2675"/>
      <c r="HT2675"/>
      <c r="HU2675"/>
      <c r="HV2675"/>
      <c r="HW2675"/>
      <c r="HX2675"/>
      <c r="HY2675"/>
      <c r="HZ2675"/>
      <c r="IA2675"/>
      <c r="IB2675"/>
      <c r="IC2675"/>
      <c r="ID2675"/>
      <c r="IE2675"/>
      <c r="IF2675"/>
      <c r="IG2675"/>
      <c r="IH2675"/>
      <c r="II2675"/>
      <c r="IJ2675"/>
      <c r="IK2675"/>
      <c r="IL2675"/>
      <c r="IM2675"/>
      <c r="IN2675"/>
      <c r="IO2675"/>
      <c r="IP2675"/>
      <c r="IQ2675"/>
      <c r="IR2675"/>
      <c r="IS2675"/>
      <c r="IT2675"/>
      <c r="IU2675"/>
      <c r="IV2675"/>
    </row>
    <row r="2676" spans="2:256" s="1" customFormat="1">
      <c r="B2676"/>
      <c r="C2676"/>
      <c r="D2676"/>
      <c r="I2676" s="2"/>
      <c r="K2676"/>
      <c r="L2676"/>
      <c r="M2676"/>
      <c r="N2676"/>
      <c r="R2676" s="2"/>
      <c r="T2676"/>
      <c r="U2676"/>
      <c r="V2676"/>
      <c r="AA2676" s="2"/>
      <c r="AC2676"/>
      <c r="AD2676"/>
      <c r="AE2676"/>
      <c r="AJ2676" s="2"/>
      <c r="AL2676"/>
      <c r="AM2676"/>
      <c r="AN2676"/>
      <c r="AS2676" s="2"/>
      <c r="AU2676"/>
      <c r="AV2676"/>
      <c r="AW2676"/>
      <c r="BB2676" s="2"/>
      <c r="BD2676"/>
      <c r="BE2676"/>
      <c r="BF2676"/>
      <c r="BK2676" s="2"/>
      <c r="BM2676"/>
      <c r="BN2676"/>
      <c r="BO2676"/>
      <c r="BT2676" s="2"/>
      <c r="BV2676"/>
      <c r="BW2676"/>
      <c r="BX2676"/>
      <c r="CC2676" s="2"/>
      <c r="CE2676"/>
      <c r="CF2676"/>
      <c r="CG2676"/>
      <c r="CL2676" s="2"/>
      <c r="CN2676"/>
      <c r="CO2676"/>
      <c r="CP2676"/>
      <c r="CU2676" s="2"/>
      <c r="CW2676"/>
      <c r="CX2676"/>
      <c r="CY2676"/>
      <c r="DD2676" s="2"/>
      <c r="DF2676"/>
      <c r="DG2676"/>
      <c r="DH2676"/>
      <c r="DM2676" s="2"/>
      <c r="DO2676"/>
      <c r="DP2676"/>
      <c r="DQ2676"/>
      <c r="DV2676" s="2"/>
      <c r="DX2676"/>
      <c r="DY2676"/>
      <c r="DZ2676"/>
      <c r="EE2676" s="2"/>
      <c r="EG2676"/>
      <c r="EH2676"/>
      <c r="EI2676"/>
      <c r="EN2676" s="2"/>
      <c r="EP2676"/>
      <c r="EQ2676"/>
      <c r="ER2676"/>
      <c r="EW2676" s="2"/>
      <c r="EY2676"/>
      <c r="EZ2676"/>
      <c r="FA2676"/>
      <c r="FF2676" s="2"/>
      <c r="FH2676"/>
      <c r="FI2676"/>
      <c r="FJ2676"/>
      <c r="FO2676" s="2"/>
      <c r="FQ2676"/>
      <c r="FR2676"/>
      <c r="FS2676"/>
      <c r="FX2676" s="2"/>
      <c r="FZ2676"/>
      <c r="GA2676"/>
      <c r="GB2676"/>
      <c r="GG2676" s="2"/>
      <c r="GI2676"/>
      <c r="GJ2676"/>
      <c r="GK2676"/>
      <c r="GP2676" s="2"/>
      <c r="GR2676"/>
      <c r="GS2676"/>
      <c r="GT2676"/>
      <c r="GY2676" s="2"/>
      <c r="HA2676"/>
      <c r="HB2676"/>
      <c r="HC2676"/>
      <c r="HH2676" s="2"/>
      <c r="HJ2676"/>
      <c r="HK2676"/>
      <c r="HL2676"/>
      <c r="HQ2676"/>
      <c r="HR2676"/>
      <c r="HS2676"/>
      <c r="HT2676"/>
      <c r="HU2676"/>
      <c r="HV2676"/>
      <c r="HW2676"/>
      <c r="HX2676"/>
      <c r="HY2676"/>
      <c r="HZ2676"/>
      <c r="IA2676"/>
      <c r="IB2676"/>
      <c r="IC2676"/>
      <c r="ID2676"/>
      <c r="IE2676"/>
      <c r="IF2676"/>
      <c r="IG2676"/>
      <c r="IH2676"/>
      <c r="II2676"/>
      <c r="IJ2676"/>
      <c r="IK2676"/>
      <c r="IL2676"/>
      <c r="IM2676"/>
      <c r="IN2676"/>
      <c r="IO2676"/>
      <c r="IP2676"/>
      <c r="IQ2676"/>
      <c r="IR2676"/>
      <c r="IS2676"/>
      <c r="IT2676"/>
      <c r="IU2676"/>
      <c r="IV2676"/>
    </row>
    <row r="2677" spans="2:256" s="1" customFormat="1">
      <c r="B2677"/>
      <c r="C2677"/>
      <c r="D2677"/>
      <c r="I2677" s="2"/>
      <c r="K2677"/>
      <c r="L2677"/>
      <c r="M2677"/>
      <c r="N2677"/>
      <c r="R2677" s="2"/>
      <c r="T2677"/>
      <c r="U2677"/>
      <c r="V2677"/>
      <c r="AA2677" s="2"/>
      <c r="AC2677"/>
      <c r="AD2677"/>
      <c r="AE2677"/>
      <c r="AJ2677" s="2"/>
      <c r="AL2677"/>
      <c r="AM2677"/>
      <c r="AN2677"/>
      <c r="AS2677" s="2"/>
      <c r="AU2677"/>
      <c r="AV2677"/>
      <c r="AW2677"/>
      <c r="BB2677" s="2"/>
      <c r="BD2677"/>
      <c r="BE2677"/>
      <c r="BF2677"/>
      <c r="BK2677" s="2"/>
      <c r="BM2677"/>
      <c r="BN2677"/>
      <c r="BO2677"/>
      <c r="BT2677" s="2"/>
      <c r="BV2677"/>
      <c r="BW2677"/>
      <c r="BX2677"/>
      <c r="CC2677" s="2"/>
      <c r="CE2677"/>
      <c r="CF2677"/>
      <c r="CG2677"/>
      <c r="CL2677" s="2"/>
      <c r="CN2677"/>
      <c r="CO2677"/>
      <c r="CP2677"/>
      <c r="CU2677" s="2"/>
      <c r="CW2677"/>
      <c r="CX2677"/>
      <c r="CY2677"/>
      <c r="DD2677" s="2"/>
      <c r="DF2677"/>
      <c r="DG2677"/>
      <c r="DH2677"/>
      <c r="DM2677" s="2"/>
      <c r="DO2677"/>
      <c r="DP2677"/>
      <c r="DQ2677"/>
      <c r="DV2677" s="2"/>
      <c r="DX2677"/>
      <c r="DY2677"/>
      <c r="DZ2677"/>
      <c r="EE2677" s="2"/>
      <c r="EG2677"/>
      <c r="EH2677"/>
      <c r="EI2677"/>
      <c r="EN2677" s="2"/>
      <c r="EP2677"/>
      <c r="EQ2677"/>
      <c r="ER2677"/>
      <c r="EW2677" s="2"/>
      <c r="EY2677"/>
      <c r="EZ2677"/>
      <c r="FA2677"/>
      <c r="FF2677" s="2"/>
      <c r="FH2677"/>
      <c r="FI2677"/>
      <c r="FJ2677"/>
      <c r="FO2677" s="2"/>
      <c r="FQ2677"/>
      <c r="FR2677"/>
      <c r="FS2677"/>
      <c r="FX2677" s="2"/>
      <c r="FZ2677"/>
      <c r="GA2677"/>
      <c r="GB2677"/>
      <c r="GG2677" s="2"/>
      <c r="GI2677"/>
      <c r="GJ2677"/>
      <c r="GK2677"/>
      <c r="GP2677" s="2"/>
      <c r="GR2677"/>
      <c r="GS2677"/>
      <c r="GT2677"/>
      <c r="GY2677" s="2"/>
      <c r="HA2677"/>
      <c r="HB2677"/>
      <c r="HC2677"/>
      <c r="HH2677" s="2"/>
      <c r="HJ2677"/>
      <c r="HK2677"/>
      <c r="HL2677"/>
      <c r="HQ2677"/>
      <c r="HR2677"/>
      <c r="HS2677"/>
      <c r="HT2677"/>
      <c r="HU2677"/>
      <c r="HV2677"/>
      <c r="HW2677"/>
      <c r="HX2677"/>
      <c r="HY2677"/>
      <c r="HZ2677"/>
      <c r="IA2677"/>
      <c r="IB2677"/>
      <c r="IC2677"/>
      <c r="ID2677"/>
      <c r="IE2677"/>
      <c r="IF2677"/>
      <c r="IG2677"/>
      <c r="IH2677"/>
      <c r="II2677"/>
      <c r="IJ2677"/>
      <c r="IK2677"/>
      <c r="IL2677"/>
      <c r="IM2677"/>
      <c r="IN2677"/>
      <c r="IO2677"/>
      <c r="IP2677"/>
      <c r="IQ2677"/>
      <c r="IR2677"/>
      <c r="IS2677"/>
      <c r="IT2677"/>
      <c r="IU2677"/>
      <c r="IV2677"/>
    </row>
    <row r="2678" spans="2:256" s="1" customFormat="1">
      <c r="B2678"/>
      <c r="C2678"/>
      <c r="D2678"/>
      <c r="I2678" s="2"/>
      <c r="K2678"/>
      <c r="L2678"/>
      <c r="M2678"/>
      <c r="N2678"/>
      <c r="R2678" s="2"/>
      <c r="T2678"/>
      <c r="U2678"/>
      <c r="V2678"/>
      <c r="AA2678" s="2"/>
      <c r="AC2678"/>
      <c r="AD2678"/>
      <c r="AE2678"/>
      <c r="AJ2678" s="2"/>
      <c r="AL2678"/>
      <c r="AM2678"/>
      <c r="AN2678"/>
      <c r="AS2678" s="2"/>
      <c r="AU2678"/>
      <c r="AV2678"/>
      <c r="AW2678"/>
      <c r="BB2678" s="2"/>
      <c r="BD2678"/>
      <c r="BE2678"/>
      <c r="BF2678"/>
      <c r="BK2678" s="2"/>
      <c r="BM2678"/>
      <c r="BN2678"/>
      <c r="BO2678"/>
      <c r="BT2678" s="2"/>
      <c r="BV2678"/>
      <c r="BW2678"/>
      <c r="BX2678"/>
      <c r="CC2678" s="2"/>
      <c r="CE2678"/>
      <c r="CF2678"/>
      <c r="CG2678"/>
      <c r="CL2678" s="2"/>
      <c r="CN2678"/>
      <c r="CO2678"/>
      <c r="CP2678"/>
      <c r="CU2678" s="2"/>
      <c r="CW2678"/>
      <c r="CX2678"/>
      <c r="CY2678"/>
      <c r="DD2678" s="2"/>
      <c r="DF2678"/>
      <c r="DG2678"/>
      <c r="DH2678"/>
      <c r="DM2678" s="2"/>
      <c r="DO2678"/>
      <c r="DP2678"/>
      <c r="DQ2678"/>
      <c r="DV2678" s="2"/>
      <c r="DX2678"/>
      <c r="DY2678"/>
      <c r="DZ2678"/>
      <c r="EE2678" s="2"/>
      <c r="EG2678"/>
      <c r="EH2678"/>
      <c r="EI2678"/>
      <c r="EN2678" s="2"/>
      <c r="EP2678"/>
      <c r="EQ2678"/>
      <c r="ER2678"/>
      <c r="EW2678" s="2"/>
      <c r="EY2678"/>
      <c r="EZ2678"/>
      <c r="FA2678"/>
      <c r="FF2678" s="2"/>
      <c r="FH2678"/>
      <c r="FI2678"/>
      <c r="FJ2678"/>
      <c r="FO2678" s="2"/>
      <c r="FQ2678"/>
      <c r="FR2678"/>
      <c r="FS2678"/>
      <c r="FX2678" s="2"/>
      <c r="FZ2678"/>
      <c r="GA2678"/>
      <c r="GB2678"/>
      <c r="GG2678" s="2"/>
      <c r="GI2678"/>
      <c r="GJ2678"/>
      <c r="GK2678"/>
      <c r="GP2678" s="2"/>
      <c r="GR2678"/>
      <c r="GS2678"/>
      <c r="GT2678"/>
      <c r="GY2678" s="2"/>
      <c r="HA2678"/>
      <c r="HB2678"/>
      <c r="HC2678"/>
      <c r="HH2678" s="2"/>
      <c r="HJ2678"/>
      <c r="HK2678"/>
      <c r="HL2678"/>
      <c r="HQ2678"/>
      <c r="HR2678"/>
      <c r="HS2678"/>
      <c r="HT2678"/>
      <c r="HU2678"/>
      <c r="HV2678"/>
      <c r="HW2678"/>
      <c r="HX2678"/>
      <c r="HY2678"/>
      <c r="HZ2678"/>
      <c r="IA2678"/>
      <c r="IB2678"/>
      <c r="IC2678"/>
      <c r="ID2678"/>
      <c r="IE2678"/>
      <c r="IF2678"/>
      <c r="IG2678"/>
      <c r="IH2678"/>
      <c r="II2678"/>
      <c r="IJ2678"/>
      <c r="IK2678"/>
      <c r="IL2678"/>
      <c r="IM2678"/>
      <c r="IN2678"/>
      <c r="IO2678"/>
      <c r="IP2678"/>
      <c r="IQ2678"/>
      <c r="IR2678"/>
      <c r="IS2678"/>
      <c r="IT2678"/>
      <c r="IU2678"/>
      <c r="IV2678"/>
    </row>
    <row r="2679" spans="2:256" s="1" customFormat="1">
      <c r="B2679"/>
      <c r="C2679"/>
      <c r="D2679"/>
      <c r="I2679" s="2"/>
      <c r="K2679"/>
      <c r="L2679"/>
      <c r="M2679"/>
      <c r="N2679"/>
      <c r="R2679" s="2"/>
      <c r="T2679"/>
      <c r="U2679"/>
      <c r="V2679"/>
      <c r="AA2679" s="2"/>
      <c r="AC2679"/>
      <c r="AD2679"/>
      <c r="AE2679"/>
      <c r="AJ2679" s="2"/>
      <c r="AL2679"/>
      <c r="AM2679"/>
      <c r="AN2679"/>
      <c r="AS2679" s="2"/>
      <c r="AU2679"/>
      <c r="AV2679"/>
      <c r="AW2679"/>
      <c r="BB2679" s="2"/>
      <c r="BD2679"/>
      <c r="BE2679"/>
      <c r="BF2679"/>
      <c r="BK2679" s="2"/>
      <c r="BM2679"/>
      <c r="BN2679"/>
      <c r="BO2679"/>
      <c r="BT2679" s="2"/>
      <c r="BV2679"/>
      <c r="BW2679"/>
      <c r="BX2679"/>
      <c r="CC2679" s="2"/>
      <c r="CE2679"/>
      <c r="CF2679"/>
      <c r="CG2679"/>
      <c r="CL2679" s="2"/>
      <c r="CN2679"/>
      <c r="CO2679"/>
      <c r="CP2679"/>
      <c r="CU2679" s="2"/>
      <c r="CW2679"/>
      <c r="CX2679"/>
      <c r="CY2679"/>
      <c r="DD2679" s="2"/>
      <c r="DF2679"/>
      <c r="DG2679"/>
      <c r="DH2679"/>
      <c r="DM2679" s="2"/>
      <c r="DO2679"/>
      <c r="DP2679"/>
      <c r="DQ2679"/>
      <c r="DV2679" s="2"/>
      <c r="DX2679"/>
      <c r="DY2679"/>
      <c r="DZ2679"/>
      <c r="EE2679" s="2"/>
      <c r="EG2679"/>
      <c r="EH2679"/>
      <c r="EI2679"/>
      <c r="EN2679" s="2"/>
      <c r="EP2679"/>
      <c r="EQ2679"/>
      <c r="ER2679"/>
      <c r="EW2679" s="2"/>
      <c r="EY2679"/>
      <c r="EZ2679"/>
      <c r="FA2679"/>
      <c r="FF2679" s="2"/>
      <c r="FH2679"/>
      <c r="FI2679"/>
      <c r="FJ2679"/>
      <c r="FO2679" s="2"/>
      <c r="FQ2679"/>
      <c r="FR2679"/>
      <c r="FS2679"/>
      <c r="FX2679" s="2"/>
      <c r="FZ2679"/>
      <c r="GA2679"/>
      <c r="GB2679"/>
      <c r="GG2679" s="2"/>
      <c r="GI2679"/>
      <c r="GJ2679"/>
      <c r="GK2679"/>
      <c r="GP2679" s="2"/>
      <c r="GR2679"/>
      <c r="GS2679"/>
      <c r="GT2679"/>
      <c r="GY2679" s="2"/>
      <c r="HA2679"/>
      <c r="HB2679"/>
      <c r="HC2679"/>
      <c r="HH2679" s="2"/>
      <c r="HJ2679"/>
      <c r="HK2679"/>
      <c r="HL2679"/>
      <c r="HQ2679"/>
      <c r="HR2679"/>
      <c r="HS2679"/>
      <c r="HT2679"/>
      <c r="HU2679"/>
      <c r="HV2679"/>
      <c r="HW2679"/>
      <c r="HX2679"/>
      <c r="HY2679"/>
      <c r="HZ2679"/>
      <c r="IA2679"/>
      <c r="IB2679"/>
      <c r="IC2679"/>
      <c r="ID2679"/>
      <c r="IE2679"/>
      <c r="IF2679"/>
      <c r="IG2679"/>
      <c r="IH2679"/>
      <c r="II2679"/>
      <c r="IJ2679"/>
      <c r="IK2679"/>
      <c r="IL2679"/>
      <c r="IM2679"/>
      <c r="IN2679"/>
      <c r="IO2679"/>
      <c r="IP2679"/>
      <c r="IQ2679"/>
      <c r="IR2679"/>
      <c r="IS2679"/>
      <c r="IT2679"/>
      <c r="IU2679"/>
      <c r="IV2679"/>
    </row>
    <row r="2680" spans="2:256" s="1" customFormat="1">
      <c r="B2680"/>
      <c r="C2680"/>
      <c r="D2680"/>
      <c r="I2680" s="2"/>
      <c r="K2680"/>
      <c r="L2680"/>
      <c r="M2680"/>
      <c r="N2680"/>
      <c r="R2680" s="2"/>
      <c r="T2680"/>
      <c r="U2680"/>
      <c r="V2680"/>
      <c r="AA2680" s="2"/>
      <c r="AC2680"/>
      <c r="AD2680"/>
      <c r="AE2680"/>
      <c r="AJ2680" s="2"/>
      <c r="AL2680"/>
      <c r="AM2680"/>
      <c r="AN2680"/>
      <c r="AS2680" s="2"/>
      <c r="AU2680"/>
      <c r="AV2680"/>
      <c r="AW2680"/>
      <c r="BB2680" s="2"/>
      <c r="BD2680"/>
      <c r="BE2680"/>
      <c r="BF2680"/>
      <c r="BK2680" s="2"/>
      <c r="BM2680"/>
      <c r="BN2680"/>
      <c r="BO2680"/>
      <c r="BT2680" s="2"/>
      <c r="BV2680"/>
      <c r="BW2680"/>
      <c r="BX2680"/>
      <c r="CC2680" s="2"/>
      <c r="CE2680"/>
      <c r="CF2680"/>
      <c r="CG2680"/>
      <c r="CL2680" s="2"/>
      <c r="CN2680"/>
      <c r="CO2680"/>
      <c r="CP2680"/>
      <c r="CU2680" s="2"/>
      <c r="CW2680"/>
      <c r="CX2680"/>
      <c r="CY2680"/>
      <c r="DD2680" s="2"/>
      <c r="DF2680"/>
      <c r="DG2680"/>
      <c r="DH2680"/>
      <c r="DM2680" s="2"/>
      <c r="DO2680"/>
      <c r="DP2680"/>
      <c r="DQ2680"/>
      <c r="DV2680" s="2"/>
      <c r="DX2680"/>
      <c r="DY2680"/>
      <c r="DZ2680"/>
      <c r="EE2680" s="2"/>
      <c r="EG2680"/>
      <c r="EH2680"/>
      <c r="EI2680"/>
      <c r="EN2680" s="2"/>
      <c r="EP2680"/>
      <c r="EQ2680"/>
      <c r="ER2680"/>
      <c r="EW2680" s="2"/>
      <c r="EY2680"/>
      <c r="EZ2680"/>
      <c r="FA2680"/>
      <c r="FF2680" s="2"/>
      <c r="FH2680"/>
      <c r="FI2680"/>
      <c r="FJ2680"/>
      <c r="FO2680" s="2"/>
      <c r="FQ2680"/>
      <c r="FR2680"/>
      <c r="FS2680"/>
      <c r="FX2680" s="2"/>
      <c r="FZ2680"/>
      <c r="GA2680"/>
      <c r="GB2680"/>
      <c r="GG2680" s="2"/>
      <c r="GI2680"/>
      <c r="GJ2680"/>
      <c r="GK2680"/>
      <c r="GP2680" s="2"/>
      <c r="GR2680"/>
      <c r="GS2680"/>
      <c r="GT2680"/>
      <c r="GY2680" s="2"/>
      <c r="HA2680"/>
      <c r="HB2680"/>
      <c r="HC2680"/>
      <c r="HH2680" s="2"/>
      <c r="HJ2680"/>
      <c r="HK2680"/>
      <c r="HL2680"/>
      <c r="HQ2680"/>
      <c r="HR2680"/>
      <c r="HS2680"/>
      <c r="HT2680"/>
      <c r="HU2680"/>
      <c r="HV2680"/>
      <c r="HW2680"/>
      <c r="HX2680"/>
      <c r="HY2680"/>
      <c r="HZ2680"/>
      <c r="IA2680"/>
      <c r="IB2680"/>
      <c r="IC2680"/>
      <c r="ID2680"/>
      <c r="IE2680"/>
      <c r="IF2680"/>
      <c r="IG2680"/>
      <c r="IH2680"/>
      <c r="II2680"/>
      <c r="IJ2680"/>
      <c r="IK2680"/>
      <c r="IL2680"/>
      <c r="IM2680"/>
      <c r="IN2680"/>
      <c r="IO2680"/>
      <c r="IP2680"/>
      <c r="IQ2680"/>
      <c r="IR2680"/>
      <c r="IS2680"/>
      <c r="IT2680"/>
      <c r="IU2680"/>
      <c r="IV2680"/>
    </row>
    <row r="2681" spans="2:256" s="1" customFormat="1">
      <c r="B2681"/>
      <c r="C2681"/>
      <c r="D2681"/>
      <c r="I2681" s="2"/>
      <c r="K2681"/>
      <c r="L2681"/>
      <c r="M2681"/>
      <c r="N2681"/>
      <c r="R2681" s="2"/>
      <c r="T2681"/>
      <c r="U2681"/>
      <c r="V2681"/>
      <c r="AA2681" s="2"/>
      <c r="AC2681"/>
      <c r="AD2681"/>
      <c r="AE2681"/>
      <c r="AJ2681" s="2"/>
      <c r="AL2681"/>
      <c r="AM2681"/>
      <c r="AN2681"/>
      <c r="AS2681" s="2"/>
      <c r="AU2681"/>
      <c r="AV2681"/>
      <c r="AW2681"/>
      <c r="BB2681" s="2"/>
      <c r="BD2681"/>
      <c r="BE2681"/>
      <c r="BF2681"/>
      <c r="BK2681" s="2"/>
      <c r="BM2681"/>
      <c r="BN2681"/>
      <c r="BO2681"/>
      <c r="BT2681" s="2"/>
      <c r="BV2681"/>
      <c r="BW2681"/>
      <c r="BX2681"/>
      <c r="CC2681" s="2"/>
      <c r="CE2681"/>
      <c r="CF2681"/>
      <c r="CG2681"/>
      <c r="CL2681" s="2"/>
      <c r="CN2681"/>
      <c r="CO2681"/>
      <c r="CP2681"/>
      <c r="CU2681" s="2"/>
      <c r="CW2681"/>
      <c r="CX2681"/>
      <c r="CY2681"/>
      <c r="DD2681" s="2"/>
      <c r="DF2681"/>
      <c r="DG2681"/>
      <c r="DH2681"/>
      <c r="DM2681" s="2"/>
      <c r="DO2681"/>
      <c r="DP2681"/>
      <c r="DQ2681"/>
      <c r="DV2681" s="2"/>
      <c r="DX2681"/>
      <c r="DY2681"/>
      <c r="DZ2681"/>
      <c r="EE2681" s="2"/>
      <c r="EG2681"/>
      <c r="EH2681"/>
      <c r="EI2681"/>
      <c r="EN2681" s="2"/>
      <c r="EP2681"/>
      <c r="EQ2681"/>
      <c r="ER2681"/>
      <c r="EW2681" s="2"/>
      <c r="EY2681"/>
      <c r="EZ2681"/>
      <c r="FA2681"/>
      <c r="FF2681" s="2"/>
      <c r="FH2681"/>
      <c r="FI2681"/>
      <c r="FJ2681"/>
      <c r="FO2681" s="2"/>
      <c r="FQ2681"/>
      <c r="FR2681"/>
      <c r="FS2681"/>
      <c r="FX2681" s="2"/>
      <c r="FZ2681"/>
      <c r="GA2681"/>
      <c r="GB2681"/>
      <c r="GG2681" s="2"/>
      <c r="GI2681"/>
      <c r="GJ2681"/>
      <c r="GK2681"/>
      <c r="GP2681" s="2"/>
      <c r="GR2681"/>
      <c r="GS2681"/>
      <c r="GT2681"/>
      <c r="GY2681" s="2"/>
      <c r="HA2681"/>
      <c r="HB2681"/>
      <c r="HC2681"/>
      <c r="HH2681" s="2"/>
      <c r="HJ2681"/>
      <c r="HK2681"/>
      <c r="HL2681"/>
      <c r="HQ2681"/>
      <c r="HR2681"/>
      <c r="HS2681"/>
      <c r="HT2681"/>
      <c r="HU2681"/>
      <c r="HV2681"/>
      <c r="HW2681"/>
      <c r="HX2681"/>
      <c r="HY2681"/>
      <c r="HZ2681"/>
      <c r="IA2681"/>
      <c r="IB2681"/>
      <c r="IC2681"/>
      <c r="ID2681"/>
      <c r="IE2681"/>
      <c r="IF2681"/>
      <c r="IG2681"/>
      <c r="IH2681"/>
      <c r="II2681"/>
      <c r="IJ2681"/>
      <c r="IK2681"/>
      <c r="IL2681"/>
      <c r="IM2681"/>
      <c r="IN2681"/>
      <c r="IO2681"/>
      <c r="IP2681"/>
      <c r="IQ2681"/>
      <c r="IR2681"/>
      <c r="IS2681"/>
      <c r="IT2681"/>
      <c r="IU2681"/>
      <c r="IV2681"/>
    </row>
    <row r="2682" spans="2:256" s="1" customFormat="1">
      <c r="B2682"/>
      <c r="C2682"/>
      <c r="D2682"/>
      <c r="I2682" s="2"/>
      <c r="K2682"/>
      <c r="L2682"/>
      <c r="M2682"/>
      <c r="N2682"/>
      <c r="R2682" s="2"/>
      <c r="T2682"/>
      <c r="U2682"/>
      <c r="V2682"/>
      <c r="AA2682" s="2"/>
      <c r="AC2682"/>
      <c r="AD2682"/>
      <c r="AE2682"/>
      <c r="AJ2682" s="2"/>
      <c r="AL2682"/>
      <c r="AM2682"/>
      <c r="AN2682"/>
      <c r="AS2682" s="2"/>
      <c r="AU2682"/>
      <c r="AV2682"/>
      <c r="AW2682"/>
      <c r="BB2682" s="2"/>
      <c r="BD2682"/>
      <c r="BE2682"/>
      <c r="BF2682"/>
      <c r="BK2682" s="2"/>
      <c r="BM2682"/>
      <c r="BN2682"/>
      <c r="BO2682"/>
      <c r="BT2682" s="2"/>
      <c r="BV2682"/>
      <c r="BW2682"/>
      <c r="BX2682"/>
      <c r="CC2682" s="2"/>
      <c r="CE2682"/>
      <c r="CF2682"/>
      <c r="CG2682"/>
      <c r="CL2682" s="2"/>
      <c r="CN2682"/>
      <c r="CO2682"/>
      <c r="CP2682"/>
      <c r="CU2682" s="2"/>
      <c r="CW2682"/>
      <c r="CX2682"/>
      <c r="CY2682"/>
      <c r="DD2682" s="2"/>
      <c r="DF2682"/>
      <c r="DG2682"/>
      <c r="DH2682"/>
      <c r="DM2682" s="2"/>
      <c r="DO2682"/>
      <c r="DP2682"/>
      <c r="DQ2682"/>
      <c r="DV2682" s="2"/>
      <c r="DX2682"/>
      <c r="DY2682"/>
      <c r="DZ2682"/>
      <c r="EE2682" s="2"/>
      <c r="EG2682"/>
      <c r="EH2682"/>
      <c r="EI2682"/>
      <c r="EN2682" s="2"/>
      <c r="EP2682"/>
      <c r="EQ2682"/>
      <c r="ER2682"/>
      <c r="EW2682" s="2"/>
      <c r="EY2682"/>
      <c r="EZ2682"/>
      <c r="FA2682"/>
      <c r="FF2682" s="2"/>
      <c r="FH2682"/>
      <c r="FI2682"/>
      <c r="FJ2682"/>
      <c r="FO2682" s="2"/>
      <c r="FQ2682"/>
      <c r="FR2682"/>
      <c r="FS2682"/>
      <c r="FX2682" s="2"/>
      <c r="FZ2682"/>
      <c r="GA2682"/>
      <c r="GB2682"/>
      <c r="GG2682" s="2"/>
      <c r="GI2682"/>
      <c r="GJ2682"/>
      <c r="GK2682"/>
      <c r="GP2682" s="2"/>
      <c r="GR2682"/>
      <c r="GS2682"/>
      <c r="GT2682"/>
      <c r="GY2682" s="2"/>
      <c r="HA2682"/>
      <c r="HB2682"/>
      <c r="HC2682"/>
      <c r="HH2682" s="2"/>
      <c r="HJ2682"/>
      <c r="HK2682"/>
      <c r="HL2682"/>
      <c r="HQ2682"/>
      <c r="HR2682"/>
      <c r="HS2682"/>
      <c r="HT2682"/>
      <c r="HU2682"/>
      <c r="HV2682"/>
      <c r="HW2682"/>
      <c r="HX2682"/>
      <c r="HY2682"/>
      <c r="HZ2682"/>
      <c r="IA2682"/>
      <c r="IB2682"/>
      <c r="IC2682"/>
      <c r="ID2682"/>
      <c r="IE2682"/>
      <c r="IF2682"/>
      <c r="IG2682"/>
      <c r="IH2682"/>
      <c r="II2682"/>
      <c r="IJ2682"/>
      <c r="IK2682"/>
      <c r="IL2682"/>
      <c r="IM2682"/>
      <c r="IN2682"/>
      <c r="IO2682"/>
      <c r="IP2682"/>
      <c r="IQ2682"/>
      <c r="IR2682"/>
      <c r="IS2682"/>
      <c r="IT2682"/>
      <c r="IU2682"/>
      <c r="IV2682"/>
    </row>
    <row r="2683" spans="2:256" s="1" customFormat="1">
      <c r="B2683"/>
      <c r="C2683"/>
      <c r="D2683"/>
      <c r="I2683" s="2"/>
      <c r="K2683"/>
      <c r="L2683"/>
      <c r="M2683"/>
      <c r="N2683"/>
      <c r="R2683" s="2"/>
      <c r="T2683"/>
      <c r="U2683"/>
      <c r="V2683"/>
      <c r="AA2683" s="2"/>
      <c r="AC2683"/>
      <c r="AD2683"/>
      <c r="AE2683"/>
      <c r="AJ2683" s="2"/>
      <c r="AL2683"/>
      <c r="AM2683"/>
      <c r="AN2683"/>
      <c r="AS2683" s="2"/>
      <c r="AU2683"/>
      <c r="AV2683"/>
      <c r="AW2683"/>
      <c r="BB2683" s="2"/>
      <c r="BD2683"/>
      <c r="BE2683"/>
      <c r="BF2683"/>
      <c r="BK2683" s="2"/>
      <c r="BM2683"/>
      <c r="BN2683"/>
      <c r="BO2683"/>
      <c r="BT2683" s="2"/>
      <c r="BV2683"/>
      <c r="BW2683"/>
      <c r="BX2683"/>
      <c r="CC2683" s="2"/>
      <c r="CE2683"/>
      <c r="CF2683"/>
      <c r="CG2683"/>
      <c r="CL2683" s="2"/>
      <c r="CN2683"/>
      <c r="CO2683"/>
      <c r="CP2683"/>
      <c r="CU2683" s="2"/>
      <c r="CW2683"/>
      <c r="CX2683"/>
      <c r="CY2683"/>
      <c r="DD2683" s="2"/>
      <c r="DF2683"/>
      <c r="DG2683"/>
      <c r="DH2683"/>
      <c r="DM2683" s="2"/>
      <c r="DO2683"/>
      <c r="DP2683"/>
      <c r="DQ2683"/>
      <c r="DV2683" s="2"/>
      <c r="DX2683"/>
      <c r="DY2683"/>
      <c r="DZ2683"/>
      <c r="EE2683" s="2"/>
      <c r="EG2683"/>
      <c r="EH2683"/>
      <c r="EI2683"/>
      <c r="EN2683" s="2"/>
      <c r="EP2683"/>
      <c r="EQ2683"/>
      <c r="ER2683"/>
      <c r="EW2683" s="2"/>
      <c r="EY2683"/>
      <c r="EZ2683"/>
      <c r="FA2683"/>
      <c r="FF2683" s="2"/>
      <c r="FH2683"/>
      <c r="FI2683"/>
      <c r="FJ2683"/>
      <c r="FO2683" s="2"/>
      <c r="FQ2683"/>
      <c r="FR2683"/>
      <c r="FS2683"/>
      <c r="FX2683" s="2"/>
      <c r="FZ2683"/>
      <c r="GA2683"/>
      <c r="GB2683"/>
      <c r="GG2683" s="2"/>
      <c r="GI2683"/>
      <c r="GJ2683"/>
      <c r="GK2683"/>
      <c r="GP2683" s="2"/>
      <c r="GR2683"/>
      <c r="GS2683"/>
      <c r="GT2683"/>
      <c r="GY2683" s="2"/>
      <c r="HA2683"/>
      <c r="HB2683"/>
      <c r="HC2683"/>
      <c r="HH2683" s="2"/>
      <c r="HJ2683"/>
      <c r="HK2683"/>
      <c r="HL2683"/>
      <c r="HQ2683"/>
      <c r="HR2683"/>
      <c r="HS2683"/>
      <c r="HT2683"/>
      <c r="HU2683"/>
      <c r="HV2683"/>
      <c r="HW2683"/>
      <c r="HX2683"/>
      <c r="HY2683"/>
      <c r="HZ2683"/>
      <c r="IA2683"/>
      <c r="IB2683"/>
      <c r="IC2683"/>
      <c r="ID2683"/>
      <c r="IE2683"/>
      <c r="IF2683"/>
      <c r="IG2683"/>
      <c r="IH2683"/>
      <c r="II2683"/>
      <c r="IJ2683"/>
      <c r="IK2683"/>
      <c r="IL2683"/>
      <c r="IM2683"/>
      <c r="IN2683"/>
      <c r="IO2683"/>
      <c r="IP2683"/>
      <c r="IQ2683"/>
      <c r="IR2683"/>
      <c r="IS2683"/>
      <c r="IT2683"/>
      <c r="IU2683"/>
      <c r="IV2683"/>
    </row>
    <row r="2684" spans="2:256" s="1" customFormat="1">
      <c r="B2684"/>
      <c r="C2684"/>
      <c r="D2684"/>
      <c r="I2684" s="2"/>
      <c r="K2684"/>
      <c r="L2684"/>
      <c r="M2684"/>
      <c r="N2684"/>
      <c r="R2684" s="2"/>
      <c r="T2684"/>
      <c r="U2684"/>
      <c r="V2684"/>
      <c r="AA2684" s="2"/>
      <c r="AC2684"/>
      <c r="AD2684"/>
      <c r="AE2684"/>
      <c r="AJ2684" s="2"/>
      <c r="AL2684"/>
      <c r="AM2684"/>
      <c r="AN2684"/>
      <c r="AS2684" s="2"/>
      <c r="AU2684"/>
      <c r="AV2684"/>
      <c r="AW2684"/>
      <c r="BB2684" s="2"/>
      <c r="BD2684"/>
      <c r="BE2684"/>
      <c r="BF2684"/>
      <c r="BK2684" s="2"/>
      <c r="BM2684"/>
      <c r="BN2684"/>
      <c r="BO2684"/>
      <c r="BT2684" s="2"/>
      <c r="BV2684"/>
      <c r="BW2684"/>
      <c r="BX2684"/>
      <c r="CC2684" s="2"/>
      <c r="CE2684"/>
      <c r="CF2684"/>
      <c r="CG2684"/>
      <c r="CL2684" s="2"/>
      <c r="CN2684"/>
      <c r="CO2684"/>
      <c r="CP2684"/>
      <c r="CU2684" s="2"/>
      <c r="CW2684"/>
      <c r="CX2684"/>
      <c r="CY2684"/>
      <c r="DD2684" s="2"/>
      <c r="DF2684"/>
      <c r="DG2684"/>
      <c r="DH2684"/>
      <c r="DM2684" s="2"/>
      <c r="DO2684"/>
      <c r="DP2684"/>
      <c r="DQ2684"/>
      <c r="DV2684" s="2"/>
      <c r="DX2684"/>
      <c r="DY2684"/>
      <c r="DZ2684"/>
      <c r="EE2684" s="2"/>
      <c r="EG2684"/>
      <c r="EH2684"/>
      <c r="EI2684"/>
      <c r="EN2684" s="2"/>
      <c r="EP2684"/>
      <c r="EQ2684"/>
      <c r="ER2684"/>
      <c r="EW2684" s="2"/>
      <c r="EY2684"/>
      <c r="EZ2684"/>
      <c r="FA2684"/>
      <c r="FF2684" s="2"/>
      <c r="FH2684"/>
      <c r="FI2684"/>
      <c r="FJ2684"/>
      <c r="FO2684" s="2"/>
      <c r="FQ2684"/>
      <c r="FR2684"/>
      <c r="FS2684"/>
      <c r="FX2684" s="2"/>
      <c r="FZ2684"/>
      <c r="GA2684"/>
      <c r="GB2684"/>
      <c r="GG2684" s="2"/>
      <c r="GI2684"/>
      <c r="GJ2684"/>
      <c r="GK2684"/>
      <c r="GP2684" s="2"/>
      <c r="GR2684"/>
      <c r="GS2684"/>
      <c r="GT2684"/>
      <c r="GY2684" s="2"/>
      <c r="HA2684"/>
      <c r="HB2684"/>
      <c r="HC2684"/>
      <c r="HH2684" s="2"/>
      <c r="HJ2684"/>
      <c r="HK2684"/>
      <c r="HL2684"/>
      <c r="HQ2684"/>
      <c r="HR2684"/>
      <c r="HS2684"/>
      <c r="HT2684"/>
      <c r="HU2684"/>
      <c r="HV2684"/>
      <c r="HW2684"/>
      <c r="HX2684"/>
      <c r="HY2684"/>
      <c r="HZ2684"/>
      <c r="IA2684"/>
      <c r="IB2684"/>
      <c r="IC2684"/>
      <c r="ID2684"/>
      <c r="IE2684"/>
      <c r="IF2684"/>
      <c r="IG2684"/>
      <c r="IH2684"/>
      <c r="II2684"/>
      <c r="IJ2684"/>
      <c r="IK2684"/>
      <c r="IL2684"/>
      <c r="IM2684"/>
      <c r="IN2684"/>
      <c r="IO2684"/>
      <c r="IP2684"/>
      <c r="IQ2684"/>
      <c r="IR2684"/>
      <c r="IS2684"/>
      <c r="IT2684"/>
      <c r="IU2684"/>
      <c r="IV2684"/>
    </row>
    <row r="2685" spans="2:256" s="1" customFormat="1">
      <c r="B2685"/>
      <c r="C2685"/>
      <c r="D2685"/>
      <c r="I2685" s="2"/>
      <c r="K2685"/>
      <c r="L2685"/>
      <c r="M2685"/>
      <c r="N2685"/>
      <c r="R2685" s="2"/>
      <c r="T2685"/>
      <c r="U2685"/>
      <c r="V2685"/>
      <c r="AA2685" s="2"/>
      <c r="AC2685"/>
      <c r="AD2685"/>
      <c r="AE2685"/>
      <c r="AJ2685" s="2"/>
      <c r="AL2685"/>
      <c r="AM2685"/>
      <c r="AN2685"/>
      <c r="AS2685" s="2"/>
      <c r="AU2685"/>
      <c r="AV2685"/>
      <c r="AW2685"/>
      <c r="BB2685" s="2"/>
      <c r="BD2685"/>
      <c r="BE2685"/>
      <c r="BF2685"/>
      <c r="BK2685" s="2"/>
      <c r="BM2685"/>
      <c r="BN2685"/>
      <c r="BO2685"/>
      <c r="BT2685" s="2"/>
      <c r="BV2685"/>
      <c r="BW2685"/>
      <c r="BX2685"/>
      <c r="CC2685" s="2"/>
      <c r="CE2685"/>
      <c r="CF2685"/>
      <c r="CG2685"/>
      <c r="CL2685" s="2"/>
      <c r="CN2685"/>
      <c r="CO2685"/>
      <c r="CP2685"/>
      <c r="CU2685" s="2"/>
      <c r="CW2685"/>
      <c r="CX2685"/>
      <c r="CY2685"/>
      <c r="DD2685" s="2"/>
      <c r="DF2685"/>
      <c r="DG2685"/>
      <c r="DH2685"/>
      <c r="DM2685" s="2"/>
      <c r="DO2685"/>
      <c r="DP2685"/>
      <c r="DQ2685"/>
      <c r="DV2685" s="2"/>
      <c r="DX2685"/>
      <c r="DY2685"/>
      <c r="DZ2685"/>
      <c r="EE2685" s="2"/>
      <c r="EG2685"/>
      <c r="EH2685"/>
      <c r="EI2685"/>
      <c r="EN2685" s="2"/>
      <c r="EP2685"/>
      <c r="EQ2685"/>
      <c r="ER2685"/>
      <c r="EW2685" s="2"/>
      <c r="EY2685"/>
      <c r="EZ2685"/>
      <c r="FA2685"/>
      <c r="FF2685" s="2"/>
      <c r="FH2685"/>
      <c r="FI2685"/>
      <c r="FJ2685"/>
      <c r="FO2685" s="2"/>
      <c r="FQ2685"/>
      <c r="FR2685"/>
      <c r="FS2685"/>
      <c r="FX2685" s="2"/>
      <c r="FZ2685"/>
      <c r="GA2685"/>
      <c r="GB2685"/>
      <c r="GG2685" s="2"/>
      <c r="GI2685"/>
      <c r="GJ2685"/>
      <c r="GK2685"/>
      <c r="GP2685" s="2"/>
      <c r="GR2685"/>
      <c r="GS2685"/>
      <c r="GT2685"/>
      <c r="GY2685" s="2"/>
      <c r="HA2685"/>
      <c r="HB2685"/>
      <c r="HC2685"/>
      <c r="HH2685" s="2"/>
      <c r="HJ2685"/>
      <c r="HK2685"/>
      <c r="HL2685"/>
      <c r="HQ2685"/>
      <c r="HR2685"/>
      <c r="HS2685"/>
      <c r="HT2685"/>
      <c r="HU2685"/>
      <c r="HV2685"/>
      <c r="HW2685"/>
      <c r="HX2685"/>
      <c r="HY2685"/>
      <c r="HZ2685"/>
      <c r="IA2685"/>
      <c r="IB2685"/>
      <c r="IC2685"/>
      <c r="ID2685"/>
      <c r="IE2685"/>
      <c r="IF2685"/>
      <c r="IG2685"/>
      <c r="IH2685"/>
      <c r="II2685"/>
      <c r="IJ2685"/>
      <c r="IK2685"/>
      <c r="IL2685"/>
      <c r="IM2685"/>
      <c r="IN2685"/>
      <c r="IO2685"/>
      <c r="IP2685"/>
      <c r="IQ2685"/>
      <c r="IR2685"/>
      <c r="IS2685"/>
      <c r="IT2685"/>
      <c r="IU2685"/>
      <c r="IV2685"/>
    </row>
    <row r="2686" spans="2:256" s="1" customFormat="1">
      <c r="B2686"/>
      <c r="C2686"/>
      <c r="D2686"/>
      <c r="I2686" s="2"/>
      <c r="K2686"/>
      <c r="L2686"/>
      <c r="M2686"/>
      <c r="N2686"/>
      <c r="R2686" s="2"/>
      <c r="T2686"/>
      <c r="U2686"/>
      <c r="V2686"/>
      <c r="AA2686" s="2"/>
      <c r="AC2686"/>
      <c r="AD2686"/>
      <c r="AE2686"/>
      <c r="AJ2686" s="2"/>
      <c r="AL2686"/>
      <c r="AM2686"/>
      <c r="AN2686"/>
      <c r="AS2686" s="2"/>
      <c r="AU2686"/>
      <c r="AV2686"/>
      <c r="AW2686"/>
      <c r="BB2686" s="2"/>
      <c r="BD2686"/>
      <c r="BE2686"/>
      <c r="BF2686"/>
      <c r="BK2686" s="2"/>
      <c r="BM2686"/>
      <c r="BN2686"/>
      <c r="BO2686"/>
      <c r="BT2686" s="2"/>
      <c r="BV2686"/>
      <c r="BW2686"/>
      <c r="BX2686"/>
      <c r="CC2686" s="2"/>
      <c r="CE2686"/>
      <c r="CF2686"/>
      <c r="CG2686"/>
      <c r="CL2686" s="2"/>
      <c r="CN2686"/>
      <c r="CO2686"/>
      <c r="CP2686"/>
      <c r="CU2686" s="2"/>
      <c r="CW2686"/>
      <c r="CX2686"/>
      <c r="CY2686"/>
      <c r="DD2686" s="2"/>
      <c r="DF2686"/>
      <c r="DG2686"/>
      <c r="DH2686"/>
      <c r="DM2686" s="2"/>
      <c r="DO2686"/>
      <c r="DP2686"/>
      <c r="DQ2686"/>
      <c r="DV2686" s="2"/>
      <c r="DX2686"/>
      <c r="DY2686"/>
      <c r="DZ2686"/>
      <c r="EE2686" s="2"/>
      <c r="EG2686"/>
      <c r="EH2686"/>
      <c r="EI2686"/>
      <c r="EN2686" s="2"/>
      <c r="EP2686"/>
      <c r="EQ2686"/>
      <c r="ER2686"/>
      <c r="EW2686" s="2"/>
      <c r="EY2686"/>
      <c r="EZ2686"/>
      <c r="FA2686"/>
      <c r="FF2686" s="2"/>
      <c r="FH2686"/>
      <c r="FI2686"/>
      <c r="FJ2686"/>
      <c r="FO2686" s="2"/>
      <c r="FQ2686"/>
      <c r="FR2686"/>
      <c r="FS2686"/>
      <c r="FX2686" s="2"/>
      <c r="FZ2686"/>
      <c r="GA2686"/>
      <c r="GB2686"/>
      <c r="GG2686" s="2"/>
      <c r="GI2686"/>
      <c r="GJ2686"/>
      <c r="GK2686"/>
      <c r="GP2686" s="2"/>
      <c r="GR2686"/>
      <c r="GS2686"/>
      <c r="GT2686"/>
      <c r="GY2686" s="2"/>
      <c r="HA2686"/>
      <c r="HB2686"/>
      <c r="HC2686"/>
      <c r="HH2686" s="2"/>
      <c r="HJ2686"/>
      <c r="HK2686"/>
      <c r="HL2686"/>
      <c r="HQ2686"/>
      <c r="HR2686"/>
      <c r="HS2686"/>
      <c r="HT2686"/>
      <c r="HU2686"/>
      <c r="HV2686"/>
      <c r="HW2686"/>
      <c r="HX2686"/>
      <c r="HY2686"/>
      <c r="HZ2686"/>
      <c r="IA2686"/>
      <c r="IB2686"/>
      <c r="IC2686"/>
      <c r="ID2686"/>
      <c r="IE2686"/>
      <c r="IF2686"/>
      <c r="IG2686"/>
      <c r="IH2686"/>
      <c r="II2686"/>
      <c r="IJ2686"/>
      <c r="IK2686"/>
      <c r="IL2686"/>
      <c r="IM2686"/>
      <c r="IN2686"/>
      <c r="IO2686"/>
      <c r="IP2686"/>
      <c r="IQ2686"/>
      <c r="IR2686"/>
      <c r="IS2686"/>
      <c r="IT2686"/>
      <c r="IU2686"/>
      <c r="IV2686"/>
    </row>
    <row r="2687" spans="2:256" s="1" customFormat="1">
      <c r="B2687"/>
      <c r="C2687"/>
      <c r="D2687"/>
      <c r="I2687" s="2"/>
      <c r="K2687"/>
      <c r="L2687"/>
      <c r="M2687"/>
      <c r="N2687"/>
      <c r="R2687" s="2"/>
      <c r="T2687"/>
      <c r="U2687"/>
      <c r="V2687"/>
      <c r="AA2687" s="2"/>
      <c r="AC2687"/>
      <c r="AD2687"/>
      <c r="AE2687"/>
      <c r="AJ2687" s="2"/>
      <c r="AL2687"/>
      <c r="AM2687"/>
      <c r="AN2687"/>
      <c r="AS2687" s="2"/>
      <c r="AU2687"/>
      <c r="AV2687"/>
      <c r="AW2687"/>
      <c r="BB2687" s="2"/>
      <c r="BD2687"/>
      <c r="BE2687"/>
      <c r="BF2687"/>
      <c r="BK2687" s="2"/>
      <c r="BM2687"/>
      <c r="BN2687"/>
      <c r="BO2687"/>
      <c r="BT2687" s="2"/>
      <c r="BV2687"/>
      <c r="BW2687"/>
      <c r="BX2687"/>
      <c r="CC2687" s="2"/>
      <c r="CE2687"/>
      <c r="CF2687"/>
      <c r="CG2687"/>
      <c r="CL2687" s="2"/>
      <c r="CN2687"/>
      <c r="CO2687"/>
      <c r="CP2687"/>
      <c r="CU2687" s="2"/>
      <c r="CW2687"/>
      <c r="CX2687"/>
      <c r="CY2687"/>
      <c r="DD2687" s="2"/>
      <c r="DF2687"/>
      <c r="DG2687"/>
      <c r="DH2687"/>
      <c r="DM2687" s="2"/>
      <c r="DO2687"/>
      <c r="DP2687"/>
      <c r="DQ2687"/>
      <c r="DV2687" s="2"/>
      <c r="DX2687"/>
      <c r="DY2687"/>
      <c r="DZ2687"/>
      <c r="EE2687" s="2"/>
      <c r="EG2687"/>
      <c r="EH2687"/>
      <c r="EI2687"/>
      <c r="EN2687" s="2"/>
      <c r="EP2687"/>
      <c r="EQ2687"/>
      <c r="ER2687"/>
      <c r="EW2687" s="2"/>
      <c r="EY2687"/>
      <c r="EZ2687"/>
      <c r="FA2687"/>
      <c r="FF2687" s="2"/>
      <c r="FH2687"/>
      <c r="FI2687"/>
      <c r="FJ2687"/>
      <c r="FO2687" s="2"/>
      <c r="FQ2687"/>
      <c r="FR2687"/>
      <c r="FS2687"/>
      <c r="FX2687" s="2"/>
      <c r="FZ2687"/>
      <c r="GA2687"/>
      <c r="GB2687"/>
      <c r="GG2687" s="2"/>
      <c r="GI2687"/>
      <c r="GJ2687"/>
      <c r="GK2687"/>
      <c r="GP2687" s="2"/>
      <c r="GR2687"/>
      <c r="GS2687"/>
      <c r="GT2687"/>
      <c r="GY2687" s="2"/>
      <c r="HA2687"/>
      <c r="HB2687"/>
      <c r="HC2687"/>
      <c r="HH2687" s="2"/>
      <c r="HJ2687"/>
      <c r="HK2687"/>
      <c r="HL2687"/>
      <c r="HQ2687"/>
      <c r="HR2687"/>
      <c r="HS2687"/>
      <c r="HT2687"/>
      <c r="HU2687"/>
      <c r="HV2687"/>
      <c r="HW2687"/>
      <c r="HX2687"/>
      <c r="HY2687"/>
      <c r="HZ2687"/>
      <c r="IA2687"/>
      <c r="IB2687"/>
      <c r="IC2687"/>
      <c r="ID2687"/>
      <c r="IE2687"/>
      <c r="IF2687"/>
      <c r="IG2687"/>
      <c r="IH2687"/>
      <c r="II2687"/>
      <c r="IJ2687"/>
      <c r="IK2687"/>
      <c r="IL2687"/>
      <c r="IM2687"/>
      <c r="IN2687"/>
      <c r="IO2687"/>
      <c r="IP2687"/>
      <c r="IQ2687"/>
      <c r="IR2687"/>
      <c r="IS2687"/>
      <c r="IT2687"/>
      <c r="IU2687"/>
      <c r="IV2687"/>
    </row>
    <row r="2688" spans="2:256" s="1" customFormat="1">
      <c r="B2688"/>
      <c r="C2688"/>
      <c r="D2688"/>
      <c r="I2688" s="2"/>
      <c r="K2688"/>
      <c r="L2688"/>
      <c r="M2688"/>
      <c r="N2688"/>
      <c r="R2688" s="2"/>
      <c r="T2688"/>
      <c r="U2688"/>
      <c r="V2688"/>
      <c r="AA2688" s="2"/>
      <c r="AC2688"/>
      <c r="AD2688"/>
      <c r="AE2688"/>
      <c r="AJ2688" s="2"/>
      <c r="AL2688"/>
      <c r="AM2688"/>
      <c r="AN2688"/>
      <c r="AS2688" s="2"/>
      <c r="AU2688"/>
      <c r="AV2688"/>
      <c r="AW2688"/>
      <c r="BB2688" s="2"/>
      <c r="BD2688"/>
      <c r="BE2688"/>
      <c r="BF2688"/>
      <c r="BK2688" s="2"/>
      <c r="BM2688"/>
      <c r="BN2688"/>
      <c r="BO2688"/>
      <c r="BT2688" s="2"/>
      <c r="BV2688"/>
      <c r="BW2688"/>
      <c r="BX2688"/>
      <c r="CC2688" s="2"/>
      <c r="CE2688"/>
      <c r="CF2688"/>
      <c r="CG2688"/>
      <c r="CL2688" s="2"/>
      <c r="CN2688"/>
      <c r="CO2688"/>
      <c r="CP2688"/>
      <c r="CU2688" s="2"/>
      <c r="CW2688"/>
      <c r="CX2688"/>
      <c r="CY2688"/>
      <c r="DD2688" s="2"/>
      <c r="DF2688"/>
      <c r="DG2688"/>
      <c r="DH2688"/>
      <c r="DM2688" s="2"/>
      <c r="DO2688"/>
      <c r="DP2688"/>
      <c r="DQ2688"/>
      <c r="DV2688" s="2"/>
      <c r="DX2688"/>
      <c r="DY2688"/>
      <c r="DZ2688"/>
      <c r="EE2688" s="2"/>
      <c r="EG2688"/>
      <c r="EH2688"/>
      <c r="EI2688"/>
      <c r="EN2688" s="2"/>
      <c r="EP2688"/>
      <c r="EQ2688"/>
      <c r="ER2688"/>
      <c r="EW2688" s="2"/>
      <c r="EY2688"/>
      <c r="EZ2688"/>
      <c r="FA2688"/>
      <c r="FF2688" s="2"/>
      <c r="FH2688"/>
      <c r="FI2688"/>
      <c r="FJ2688"/>
      <c r="FO2688" s="2"/>
      <c r="FQ2688"/>
      <c r="FR2688"/>
      <c r="FS2688"/>
      <c r="FX2688" s="2"/>
      <c r="FZ2688"/>
      <c r="GA2688"/>
      <c r="GB2688"/>
      <c r="GG2688" s="2"/>
      <c r="GI2688"/>
      <c r="GJ2688"/>
      <c r="GK2688"/>
      <c r="GP2688" s="2"/>
      <c r="GR2688"/>
      <c r="GS2688"/>
      <c r="GT2688"/>
      <c r="GY2688" s="2"/>
      <c r="HA2688"/>
      <c r="HB2688"/>
      <c r="HC2688"/>
      <c r="HH2688" s="2"/>
      <c r="HJ2688"/>
      <c r="HK2688"/>
      <c r="HL2688"/>
      <c r="HQ2688"/>
      <c r="HR2688"/>
      <c r="HS2688"/>
      <c r="HT2688"/>
      <c r="HU2688"/>
      <c r="HV2688"/>
      <c r="HW2688"/>
      <c r="HX2688"/>
      <c r="HY2688"/>
      <c r="HZ2688"/>
      <c r="IA2688"/>
      <c r="IB2688"/>
      <c r="IC2688"/>
      <c r="ID2688"/>
      <c r="IE2688"/>
      <c r="IF2688"/>
      <c r="IG2688"/>
      <c r="IH2688"/>
      <c r="II2688"/>
      <c r="IJ2688"/>
      <c r="IK2688"/>
      <c r="IL2688"/>
      <c r="IM2688"/>
      <c r="IN2688"/>
      <c r="IO2688"/>
      <c r="IP2688"/>
      <c r="IQ2688"/>
      <c r="IR2688"/>
      <c r="IS2688"/>
      <c r="IT2688"/>
      <c r="IU2688"/>
      <c r="IV2688"/>
    </row>
    <row r="2689" spans="2:256" s="1" customFormat="1">
      <c r="B2689"/>
      <c r="C2689"/>
      <c r="D2689"/>
      <c r="I2689" s="2"/>
      <c r="K2689"/>
      <c r="L2689"/>
      <c r="M2689"/>
      <c r="N2689"/>
      <c r="R2689" s="2"/>
      <c r="T2689"/>
      <c r="U2689"/>
      <c r="V2689"/>
      <c r="AA2689" s="2"/>
      <c r="AC2689"/>
      <c r="AD2689"/>
      <c r="AE2689"/>
      <c r="AJ2689" s="2"/>
      <c r="AL2689"/>
      <c r="AM2689"/>
      <c r="AN2689"/>
      <c r="AS2689" s="2"/>
      <c r="AU2689"/>
      <c r="AV2689"/>
      <c r="AW2689"/>
      <c r="BB2689" s="2"/>
      <c r="BD2689"/>
      <c r="BE2689"/>
      <c r="BF2689"/>
      <c r="BK2689" s="2"/>
      <c r="BM2689"/>
      <c r="BN2689"/>
      <c r="BO2689"/>
      <c r="BT2689" s="2"/>
      <c r="BV2689"/>
      <c r="BW2689"/>
      <c r="BX2689"/>
      <c r="CC2689" s="2"/>
      <c r="CE2689"/>
      <c r="CF2689"/>
      <c r="CG2689"/>
      <c r="CL2689" s="2"/>
      <c r="CN2689"/>
      <c r="CO2689"/>
      <c r="CP2689"/>
      <c r="CU2689" s="2"/>
      <c r="CW2689"/>
      <c r="CX2689"/>
      <c r="CY2689"/>
      <c r="DD2689" s="2"/>
      <c r="DF2689"/>
      <c r="DG2689"/>
      <c r="DH2689"/>
      <c r="DM2689" s="2"/>
      <c r="DO2689"/>
      <c r="DP2689"/>
      <c r="DQ2689"/>
      <c r="DV2689" s="2"/>
      <c r="DX2689"/>
      <c r="DY2689"/>
      <c r="DZ2689"/>
      <c r="EE2689" s="2"/>
      <c r="EG2689"/>
      <c r="EH2689"/>
      <c r="EI2689"/>
      <c r="EN2689" s="2"/>
      <c r="EP2689"/>
      <c r="EQ2689"/>
      <c r="ER2689"/>
      <c r="EW2689" s="2"/>
      <c r="EY2689"/>
      <c r="EZ2689"/>
      <c r="FA2689"/>
      <c r="FF2689" s="2"/>
      <c r="FH2689"/>
      <c r="FI2689"/>
      <c r="FJ2689"/>
      <c r="FO2689" s="2"/>
      <c r="FQ2689"/>
      <c r="FR2689"/>
      <c r="FS2689"/>
      <c r="FX2689" s="2"/>
      <c r="FZ2689"/>
      <c r="GA2689"/>
      <c r="GB2689"/>
      <c r="GG2689" s="2"/>
      <c r="GI2689"/>
      <c r="GJ2689"/>
      <c r="GK2689"/>
      <c r="GP2689" s="2"/>
      <c r="GR2689"/>
      <c r="GS2689"/>
      <c r="GT2689"/>
      <c r="GY2689" s="2"/>
      <c r="HA2689"/>
      <c r="HB2689"/>
      <c r="HC2689"/>
      <c r="HH2689" s="2"/>
      <c r="HJ2689"/>
      <c r="HK2689"/>
      <c r="HL2689"/>
      <c r="HQ2689"/>
      <c r="HR2689"/>
      <c r="HS2689"/>
      <c r="HT2689"/>
      <c r="HU2689"/>
      <c r="HV2689"/>
      <c r="HW2689"/>
      <c r="HX2689"/>
      <c r="HY2689"/>
      <c r="HZ2689"/>
      <c r="IA2689"/>
      <c r="IB2689"/>
      <c r="IC2689"/>
      <c r="ID2689"/>
      <c r="IE2689"/>
      <c r="IF2689"/>
      <c r="IG2689"/>
      <c r="IH2689"/>
      <c r="II2689"/>
      <c r="IJ2689"/>
      <c r="IK2689"/>
      <c r="IL2689"/>
      <c r="IM2689"/>
      <c r="IN2689"/>
      <c r="IO2689"/>
      <c r="IP2689"/>
      <c r="IQ2689"/>
      <c r="IR2689"/>
      <c r="IS2689"/>
      <c r="IT2689"/>
      <c r="IU2689"/>
      <c r="IV2689"/>
    </row>
    <row r="2690" spans="2:256" s="1" customFormat="1">
      <c r="B2690"/>
      <c r="C2690"/>
      <c r="D2690"/>
      <c r="I2690" s="2"/>
      <c r="K2690"/>
      <c r="L2690"/>
      <c r="M2690"/>
      <c r="N2690"/>
      <c r="R2690" s="2"/>
      <c r="T2690"/>
      <c r="U2690"/>
      <c r="V2690"/>
      <c r="AA2690" s="2"/>
      <c r="AC2690"/>
      <c r="AD2690"/>
      <c r="AE2690"/>
      <c r="AJ2690" s="2"/>
      <c r="AL2690"/>
      <c r="AM2690"/>
      <c r="AN2690"/>
      <c r="AS2690" s="2"/>
      <c r="AU2690"/>
      <c r="AV2690"/>
      <c r="AW2690"/>
      <c r="BB2690" s="2"/>
      <c r="BD2690"/>
      <c r="BE2690"/>
      <c r="BF2690"/>
      <c r="BK2690" s="2"/>
      <c r="BM2690"/>
      <c r="BN2690"/>
      <c r="BO2690"/>
      <c r="BT2690" s="2"/>
      <c r="BV2690"/>
      <c r="BW2690"/>
      <c r="BX2690"/>
      <c r="CC2690" s="2"/>
      <c r="CE2690"/>
      <c r="CF2690"/>
      <c r="CG2690"/>
      <c r="CL2690" s="2"/>
      <c r="CN2690"/>
      <c r="CO2690"/>
      <c r="CP2690"/>
      <c r="CU2690" s="2"/>
      <c r="CW2690"/>
      <c r="CX2690"/>
      <c r="CY2690"/>
      <c r="DD2690" s="2"/>
      <c r="DF2690"/>
      <c r="DG2690"/>
      <c r="DH2690"/>
      <c r="DM2690" s="2"/>
      <c r="DO2690"/>
      <c r="DP2690"/>
      <c r="DQ2690"/>
      <c r="DV2690" s="2"/>
      <c r="DX2690"/>
      <c r="DY2690"/>
      <c r="DZ2690"/>
      <c r="EE2690" s="2"/>
      <c r="EG2690"/>
      <c r="EH2690"/>
      <c r="EI2690"/>
      <c r="EN2690" s="2"/>
      <c r="EP2690"/>
      <c r="EQ2690"/>
      <c r="ER2690"/>
      <c r="EW2690" s="2"/>
      <c r="EY2690"/>
      <c r="EZ2690"/>
      <c r="FA2690"/>
      <c r="FF2690" s="2"/>
      <c r="FH2690"/>
      <c r="FI2690"/>
      <c r="FJ2690"/>
      <c r="FO2690" s="2"/>
      <c r="FQ2690"/>
      <c r="FR2690"/>
      <c r="FS2690"/>
      <c r="FX2690" s="2"/>
      <c r="FZ2690"/>
      <c r="GA2690"/>
      <c r="GB2690"/>
      <c r="GG2690" s="2"/>
      <c r="GI2690"/>
      <c r="GJ2690"/>
      <c r="GK2690"/>
      <c r="GP2690" s="2"/>
      <c r="GR2690"/>
      <c r="GS2690"/>
      <c r="GT2690"/>
      <c r="GY2690" s="2"/>
      <c r="HA2690"/>
      <c r="HB2690"/>
      <c r="HC2690"/>
      <c r="HH2690" s="2"/>
      <c r="HJ2690"/>
      <c r="HK2690"/>
      <c r="HL2690"/>
      <c r="HQ2690"/>
      <c r="HR2690"/>
      <c r="HS2690"/>
      <c r="HT2690"/>
      <c r="HU2690"/>
      <c r="HV2690"/>
      <c r="HW2690"/>
      <c r="HX2690"/>
      <c r="HY2690"/>
      <c r="HZ2690"/>
      <c r="IA2690"/>
      <c r="IB2690"/>
      <c r="IC2690"/>
      <c r="ID2690"/>
      <c r="IE2690"/>
      <c r="IF2690"/>
      <c r="IG2690"/>
      <c r="IH2690"/>
      <c r="II2690"/>
      <c r="IJ2690"/>
      <c r="IK2690"/>
      <c r="IL2690"/>
      <c r="IM2690"/>
      <c r="IN2690"/>
      <c r="IO2690"/>
      <c r="IP2690"/>
      <c r="IQ2690"/>
      <c r="IR2690"/>
      <c r="IS2690"/>
      <c r="IT2690"/>
      <c r="IU2690"/>
      <c r="IV2690"/>
    </row>
  </sheetData>
  <sortState xmlns:xlrd2="http://schemas.microsoft.com/office/spreadsheetml/2017/richdata2" ref="B222:G346">
    <sortCondition descending="1" ref="E222:E346"/>
  </sortState>
  <dataConsolidate/>
  <conditionalFormatting sqref="D599 D605 D611 D617 D623 D629 D635 D641 D647 D653 D659 D665">
    <cfRule type="cellIs" dxfId="374" priority="379" operator="lessThan">
      <formula>1.09</formula>
    </cfRule>
    <cfRule type="cellIs" dxfId="373" priority="380" operator="lessThan">
      <formula>1</formula>
    </cfRule>
    <cfRule type="cellIs" dxfId="372" priority="381" operator="lessThan">
      <formula>1.09</formula>
    </cfRule>
  </conditionalFormatting>
  <conditionalFormatting sqref="M599 M605 M611 M617 M623 M629 M635 M641 M647 M653 M659 M665">
    <cfRule type="cellIs" dxfId="371" priority="376" operator="lessThan">
      <formula>1.09</formula>
    </cfRule>
    <cfRule type="cellIs" dxfId="370" priority="377" operator="lessThan">
      <formula>1</formula>
    </cfRule>
    <cfRule type="cellIs" dxfId="369" priority="378" operator="lessThan">
      <formula>1.09</formula>
    </cfRule>
  </conditionalFormatting>
  <conditionalFormatting sqref="V599 V605 V611 V617 V623 V629 V635 V641 V647 V653 V659 V665">
    <cfRule type="cellIs" dxfId="368" priority="373" operator="lessThan">
      <formula>1.09</formula>
    </cfRule>
    <cfRule type="cellIs" dxfId="367" priority="374" operator="lessThan">
      <formula>1</formula>
    </cfRule>
    <cfRule type="cellIs" dxfId="366" priority="375" operator="lessThan">
      <formula>1.09</formula>
    </cfRule>
  </conditionalFormatting>
  <conditionalFormatting sqref="AE599 AE605 AE611 AE617 AE623 AE629 AE635 AE641 AE647 AE653 AE659 AE665">
    <cfRule type="cellIs" dxfId="365" priority="370" operator="lessThan">
      <formula>1.09</formula>
    </cfRule>
    <cfRule type="cellIs" dxfId="364" priority="371" operator="lessThan">
      <formula>1</formula>
    </cfRule>
    <cfRule type="cellIs" dxfId="363" priority="372" operator="lessThan">
      <formula>1.09</formula>
    </cfRule>
  </conditionalFormatting>
  <conditionalFormatting sqref="AN599 AN605 AN611 AN617 AN623 AN629 AN635 AN641 AN647 AN653 AN659 AN665">
    <cfRule type="cellIs" dxfId="362" priority="367" operator="lessThan">
      <formula>1.09</formula>
    </cfRule>
    <cfRule type="cellIs" dxfId="361" priority="368" operator="lessThan">
      <formula>1</formula>
    </cfRule>
    <cfRule type="cellIs" dxfId="360" priority="369" operator="lessThan">
      <formula>1.09</formula>
    </cfRule>
  </conditionalFormatting>
  <conditionalFormatting sqref="AW599 AW605 AW611 AW617 AW623 AW629 AW635 AW641 AW647 AW653 AW659 AW665">
    <cfRule type="cellIs" dxfId="359" priority="364" operator="lessThan">
      <formula>1.09</formula>
    </cfRule>
    <cfRule type="cellIs" dxfId="358" priority="365" operator="lessThan">
      <formula>1</formula>
    </cfRule>
    <cfRule type="cellIs" dxfId="357" priority="366" operator="lessThan">
      <formula>1.09</formula>
    </cfRule>
  </conditionalFormatting>
  <conditionalFormatting sqref="BF599 BF605 BF611 BF617 BF623 BF629 BF635 BF641 BF647 BF653 BF659 BF665">
    <cfRule type="cellIs" dxfId="356" priority="361" operator="lessThan">
      <formula>1.09</formula>
    </cfRule>
    <cfRule type="cellIs" dxfId="355" priority="362" operator="lessThan">
      <formula>1</formula>
    </cfRule>
    <cfRule type="cellIs" dxfId="354" priority="363" operator="lessThan">
      <formula>1.09</formula>
    </cfRule>
  </conditionalFormatting>
  <conditionalFormatting sqref="BO599 BO605 BO611 BO617 BO623 BO629 BO635 BO641 BO647 BO653 BO659 BO665">
    <cfRule type="cellIs" dxfId="353" priority="358" operator="lessThan">
      <formula>1.09</formula>
    </cfRule>
    <cfRule type="cellIs" dxfId="352" priority="359" operator="lessThan">
      <formula>1</formula>
    </cfRule>
    <cfRule type="cellIs" dxfId="351" priority="360" operator="lessThan">
      <formula>1.09</formula>
    </cfRule>
  </conditionalFormatting>
  <conditionalFormatting sqref="BX599 BX605 BX611 BX617 BX623 BX629 BX635 BX641 BX647 BX653 BX659 BX665">
    <cfRule type="cellIs" dxfId="350" priority="355" operator="lessThan">
      <formula>1.09</formula>
    </cfRule>
    <cfRule type="cellIs" dxfId="349" priority="356" operator="lessThan">
      <formula>1</formula>
    </cfRule>
    <cfRule type="cellIs" dxfId="348" priority="357" operator="lessThan">
      <formula>1.09</formula>
    </cfRule>
  </conditionalFormatting>
  <conditionalFormatting sqref="CG599 CG605 CG611 CG617 CG623 CG629 CG635 CG641 CG647 CG653 CG659 CG665">
    <cfRule type="cellIs" dxfId="347" priority="352" operator="lessThan">
      <formula>1.09</formula>
    </cfRule>
    <cfRule type="cellIs" dxfId="346" priority="353" operator="lessThan">
      <formula>1</formula>
    </cfRule>
    <cfRule type="cellIs" dxfId="345" priority="354" operator="lessThan">
      <formula>1.09</formula>
    </cfRule>
  </conditionalFormatting>
  <conditionalFormatting sqref="CP599 CP605 CP611 CP617 CP623 CP629 CP635 CP641 CP647 CP653 CP659 CP665">
    <cfRule type="cellIs" dxfId="344" priority="349" operator="lessThan">
      <formula>1.09</formula>
    </cfRule>
    <cfRule type="cellIs" dxfId="343" priority="350" operator="lessThan">
      <formula>1</formula>
    </cfRule>
    <cfRule type="cellIs" dxfId="342" priority="351" operator="lessThan">
      <formula>1.09</formula>
    </cfRule>
  </conditionalFormatting>
  <conditionalFormatting sqref="CY599 CY605 CY611 CY617 CY623 CY629 CY635 CY641 CY647 CY653 CY659 CY665">
    <cfRule type="cellIs" dxfId="341" priority="346" operator="lessThan">
      <formula>1.09</formula>
    </cfRule>
    <cfRule type="cellIs" dxfId="340" priority="347" operator="lessThan">
      <formula>1</formula>
    </cfRule>
    <cfRule type="cellIs" dxfId="339" priority="348" operator="lessThan">
      <formula>1.09</formula>
    </cfRule>
  </conditionalFormatting>
  <conditionalFormatting sqref="DH599 DH605 DH611 DH617 DH623 DH629 DH635 DH641 DH647 DH653 DH659 DH665">
    <cfRule type="cellIs" dxfId="338" priority="343" operator="lessThan">
      <formula>1.09</formula>
    </cfRule>
    <cfRule type="cellIs" dxfId="337" priority="344" operator="lessThan">
      <formula>1</formula>
    </cfRule>
    <cfRule type="cellIs" dxfId="336" priority="345" operator="lessThan">
      <formula>1.09</formula>
    </cfRule>
  </conditionalFormatting>
  <conditionalFormatting sqref="DQ599 DQ605 DQ611 DQ617 DQ623 DQ629 DQ635 DQ641 DQ647 DQ653 DQ659 DQ665">
    <cfRule type="cellIs" dxfId="335" priority="340" operator="lessThan">
      <formula>1.09</formula>
    </cfRule>
    <cfRule type="cellIs" dxfId="334" priority="341" operator="lessThan">
      <formula>1</formula>
    </cfRule>
    <cfRule type="cellIs" dxfId="333" priority="342" operator="lessThan">
      <formula>1.09</formula>
    </cfRule>
  </conditionalFormatting>
  <conditionalFormatting sqref="DZ599 DZ605 DZ611 DZ617 DZ623 DZ629 DZ635 DZ641 DZ647 DZ653 DZ659 DZ665">
    <cfRule type="cellIs" dxfId="332" priority="337" operator="lessThan">
      <formula>1.09</formula>
    </cfRule>
    <cfRule type="cellIs" dxfId="331" priority="338" operator="lessThan">
      <formula>1</formula>
    </cfRule>
    <cfRule type="cellIs" dxfId="330" priority="339" operator="lessThan">
      <formula>1.09</formula>
    </cfRule>
  </conditionalFormatting>
  <conditionalFormatting sqref="EI599 EI605 EI611 EI617 EI623 EI629 EI635 EI641 EI647 EI653 EI659 EI665">
    <cfRule type="cellIs" dxfId="329" priority="334" operator="lessThan">
      <formula>1.09</formula>
    </cfRule>
    <cfRule type="cellIs" dxfId="328" priority="335" operator="lessThan">
      <formula>1</formula>
    </cfRule>
    <cfRule type="cellIs" dxfId="327" priority="336" operator="lessThan">
      <formula>1.09</formula>
    </cfRule>
  </conditionalFormatting>
  <conditionalFormatting sqref="ER599 ER605 ER611 ER617 ER623 ER629 ER635 ER641 ER647 ER653 ER659 ER665">
    <cfRule type="cellIs" dxfId="326" priority="331" operator="lessThan">
      <formula>1.09</formula>
    </cfRule>
    <cfRule type="cellIs" dxfId="325" priority="332" operator="lessThan">
      <formula>1</formula>
    </cfRule>
    <cfRule type="cellIs" dxfId="324" priority="333" operator="lessThan">
      <formula>1.09</formula>
    </cfRule>
  </conditionalFormatting>
  <conditionalFormatting sqref="FA599 FA605 FA611 FA617 FA623 FA629 FA635 FA641 FA647 FA653 FA659 FA665">
    <cfRule type="cellIs" dxfId="323" priority="328" operator="lessThan">
      <formula>1.09</formula>
    </cfRule>
    <cfRule type="cellIs" dxfId="322" priority="329" operator="lessThan">
      <formula>1</formula>
    </cfRule>
    <cfRule type="cellIs" dxfId="321" priority="330" operator="lessThan">
      <formula>1.09</formula>
    </cfRule>
  </conditionalFormatting>
  <conditionalFormatting sqref="FJ599 FJ605 FJ611 FJ617 FJ623 FJ629 FJ635 FJ641 FJ647 FJ653 FJ659 FJ665">
    <cfRule type="cellIs" dxfId="320" priority="325" operator="lessThan">
      <formula>1.09</formula>
    </cfRule>
    <cfRule type="cellIs" dxfId="319" priority="326" operator="lessThan">
      <formula>1</formula>
    </cfRule>
    <cfRule type="cellIs" dxfId="318" priority="327" operator="lessThan">
      <formula>1.09</formula>
    </cfRule>
  </conditionalFormatting>
  <conditionalFormatting sqref="FS599 FS605 FS611 FS617 FS623 FS629 FS635 FS641 FS647 FS653 FS659 FS665">
    <cfRule type="cellIs" dxfId="317" priority="322" operator="lessThan">
      <formula>1.09</formula>
    </cfRule>
    <cfRule type="cellIs" dxfId="316" priority="323" operator="lessThan">
      <formula>1</formula>
    </cfRule>
    <cfRule type="cellIs" dxfId="315" priority="324" operator="lessThan">
      <formula>1.09</formula>
    </cfRule>
  </conditionalFormatting>
  <conditionalFormatting sqref="GB599 GB605 GB611 GB617 GB623 GB629 GB635 GB641 GB647 GB653 GB659 GB665">
    <cfRule type="cellIs" dxfId="314" priority="319" operator="lessThan">
      <formula>1.09</formula>
    </cfRule>
    <cfRule type="cellIs" dxfId="313" priority="320" operator="lessThan">
      <formula>1</formula>
    </cfRule>
    <cfRule type="cellIs" dxfId="312" priority="321" operator="lessThan">
      <formula>1.09</formula>
    </cfRule>
  </conditionalFormatting>
  <conditionalFormatting sqref="GK599 GK605 GK611 GK617 GK623 GK629 GK635 GK641 GK647 GK653 GK659 GK665">
    <cfRule type="cellIs" dxfId="311" priority="316" operator="lessThan">
      <formula>1.09</formula>
    </cfRule>
    <cfRule type="cellIs" dxfId="310" priority="317" operator="lessThan">
      <formula>1</formula>
    </cfRule>
    <cfRule type="cellIs" dxfId="309" priority="318" operator="lessThan">
      <formula>1.09</formula>
    </cfRule>
  </conditionalFormatting>
  <conditionalFormatting sqref="GT599 GT605 GT611 GT617 GT623 GT629 GT635 GT641 GT647 GT653 GT659 GT665">
    <cfRule type="cellIs" dxfId="308" priority="313" operator="lessThan">
      <formula>1.09</formula>
    </cfRule>
    <cfRule type="cellIs" dxfId="307" priority="314" operator="lessThan">
      <formula>1</formula>
    </cfRule>
    <cfRule type="cellIs" dxfId="306" priority="315" operator="lessThan">
      <formula>1.09</formula>
    </cfRule>
  </conditionalFormatting>
  <conditionalFormatting sqref="HC599 HC605 HC611 HC617 HC623 HC629 HC635 HC641 HC647 HC653 HC659 HC665">
    <cfRule type="cellIs" dxfId="305" priority="310" operator="lessThan">
      <formula>1.09</formula>
    </cfRule>
    <cfRule type="cellIs" dxfId="304" priority="311" operator="lessThan">
      <formula>1</formula>
    </cfRule>
    <cfRule type="cellIs" dxfId="303" priority="312" operator="lessThan">
      <formula>1.09</formula>
    </cfRule>
  </conditionalFormatting>
  <conditionalFormatting sqref="HL599 HL605 HL611 HL617 HL623 HL629 HL635 HL641 HL647 HL653 HL659 HL665">
    <cfRule type="cellIs" dxfId="302" priority="307" operator="lessThan">
      <formula>1.09</formula>
    </cfRule>
    <cfRule type="cellIs" dxfId="301" priority="308" operator="lessThan">
      <formula>1</formula>
    </cfRule>
    <cfRule type="cellIs" dxfId="300" priority="309" operator="lessThan">
      <formula>1.09</formula>
    </cfRule>
  </conditionalFormatting>
  <conditionalFormatting sqref="HU599 HU605 HU611 HU617 HU623 HU629 HU635 HU641 HU647 HU653 HU659 HU665">
    <cfRule type="cellIs" dxfId="299" priority="304" operator="lessThan">
      <formula>1.09</formula>
    </cfRule>
    <cfRule type="cellIs" dxfId="298" priority="305" operator="lessThan">
      <formula>1</formula>
    </cfRule>
    <cfRule type="cellIs" dxfId="297" priority="306" operator="lessThan">
      <formula>1.09</formula>
    </cfRule>
  </conditionalFormatting>
  <conditionalFormatting sqref="ID599 ID605 ID611 ID617 ID623 ID629 ID635 ID641 ID647 ID653 ID659 ID665">
    <cfRule type="cellIs" dxfId="296" priority="301" operator="lessThan">
      <formula>1.09</formula>
    </cfRule>
    <cfRule type="cellIs" dxfId="295" priority="302" operator="lessThan">
      <formula>1</formula>
    </cfRule>
    <cfRule type="cellIs" dxfId="294" priority="303" operator="lessThan">
      <formula>1.09</formula>
    </cfRule>
  </conditionalFormatting>
  <conditionalFormatting sqref="IM599 IM605 IM611 IM617 IM623 IM629 IM635 IM641 IM647 IM653 IM659 IM665">
    <cfRule type="cellIs" dxfId="293" priority="298" operator="lessThan">
      <formula>1.09</formula>
    </cfRule>
    <cfRule type="cellIs" dxfId="292" priority="299" operator="lessThan">
      <formula>1</formula>
    </cfRule>
    <cfRule type="cellIs" dxfId="291" priority="300" operator="lessThan">
      <formula>1.09</formula>
    </cfRule>
  </conditionalFormatting>
  <conditionalFormatting sqref="IV599 IV605 IV611 IV617 IV623 IV629 IV635 IV641 IV647 IV653 IV659 IV665">
    <cfRule type="cellIs" dxfId="290" priority="295" operator="lessThan">
      <formula>1.09</formula>
    </cfRule>
    <cfRule type="cellIs" dxfId="289" priority="296" operator="lessThan">
      <formula>1</formula>
    </cfRule>
    <cfRule type="cellIs" dxfId="288" priority="297" operator="lessThan">
      <formula>1.09</formula>
    </cfRule>
  </conditionalFormatting>
  <conditionalFormatting sqref="JE599 JE605 JE611 JE617 JE623 JE629 JE635 JE641 JE647 JE653 JE659 JE665">
    <cfRule type="cellIs" dxfId="287" priority="292" operator="lessThan">
      <formula>1.09</formula>
    </cfRule>
    <cfRule type="cellIs" dxfId="286" priority="293" operator="lessThan">
      <formula>1</formula>
    </cfRule>
    <cfRule type="cellIs" dxfId="285" priority="294" operator="lessThan">
      <formula>1.09</formula>
    </cfRule>
  </conditionalFormatting>
  <conditionalFormatting sqref="JN599 JN605 JN611 JN617 JN623 JN629 JN635 JN641 JN647 JN653 JN659 JN665">
    <cfRule type="cellIs" dxfId="284" priority="289" operator="lessThan">
      <formula>1.09</formula>
    </cfRule>
    <cfRule type="cellIs" dxfId="283" priority="290" operator="lessThan">
      <formula>1</formula>
    </cfRule>
    <cfRule type="cellIs" dxfId="282" priority="291" operator="lessThan">
      <formula>1.09</formula>
    </cfRule>
  </conditionalFormatting>
  <conditionalFormatting sqref="JW599 JW605 JW611 JW617 JW623 JW629 JW635 JW641 JW647 JW653 JW659 JW665">
    <cfRule type="cellIs" dxfId="281" priority="286" operator="lessThan">
      <formula>1.09</formula>
    </cfRule>
    <cfRule type="cellIs" dxfId="280" priority="287" operator="lessThan">
      <formula>1</formula>
    </cfRule>
    <cfRule type="cellIs" dxfId="279" priority="288" operator="lessThan">
      <formula>1.09</formula>
    </cfRule>
  </conditionalFormatting>
  <conditionalFormatting sqref="KF599 KF605 KF611 KF617 KF623 KF629 KF635 KF641 KF647 KF653 KF659 KF665">
    <cfRule type="cellIs" dxfId="278" priority="283" operator="lessThan">
      <formula>1.09</formula>
    </cfRule>
    <cfRule type="cellIs" dxfId="277" priority="284" operator="lessThan">
      <formula>1</formula>
    </cfRule>
    <cfRule type="cellIs" dxfId="276" priority="285" operator="lessThan">
      <formula>1.09</formula>
    </cfRule>
  </conditionalFormatting>
  <conditionalFormatting sqref="KO599 KO605 KO611 KO617 KO623 KO629 KO635 KO641 KO647 KO653 KO659 KO665">
    <cfRule type="cellIs" dxfId="275" priority="280" operator="lessThan">
      <formula>1.09</formula>
    </cfRule>
    <cfRule type="cellIs" dxfId="274" priority="281" operator="lessThan">
      <formula>1</formula>
    </cfRule>
    <cfRule type="cellIs" dxfId="273" priority="282" operator="lessThan">
      <formula>1.09</formula>
    </cfRule>
  </conditionalFormatting>
  <conditionalFormatting sqref="KX599 KX605 KX611 KX617 KX623 KX629 KX635 KX641 KX647 KX653 KX659 KX665">
    <cfRule type="cellIs" dxfId="272" priority="277" operator="lessThan">
      <formula>1.09</formula>
    </cfRule>
    <cfRule type="cellIs" dxfId="271" priority="278" operator="lessThan">
      <formula>1</formula>
    </cfRule>
    <cfRule type="cellIs" dxfId="270" priority="279" operator="lessThan">
      <formula>1.09</formula>
    </cfRule>
  </conditionalFormatting>
  <conditionalFormatting sqref="LG599 LG605 LG611 LG617 LG623 LG629 LG635 LG641 LG647 LG653 LG659 LG665">
    <cfRule type="cellIs" dxfId="269" priority="274" operator="lessThan">
      <formula>1.09</formula>
    </cfRule>
    <cfRule type="cellIs" dxfId="268" priority="275" operator="lessThan">
      <formula>1</formula>
    </cfRule>
    <cfRule type="cellIs" dxfId="267" priority="276" operator="lessThan">
      <formula>1.09</formula>
    </cfRule>
  </conditionalFormatting>
  <conditionalFormatting sqref="LP599 LP605 LP611 LP617 LP623 LP629 LP635 LP641 LP647 LP653 LP659 LP665">
    <cfRule type="cellIs" dxfId="266" priority="271" operator="lessThan">
      <formula>1.09</formula>
    </cfRule>
    <cfRule type="cellIs" dxfId="265" priority="272" operator="lessThan">
      <formula>1</formula>
    </cfRule>
    <cfRule type="cellIs" dxfId="264" priority="273" operator="lessThan">
      <formula>1.09</formula>
    </cfRule>
  </conditionalFormatting>
  <conditionalFormatting sqref="LY599 LY605 LY611 LY617 LY623 LY629 LY635 LY641 LY647 LY653 LY659 LY665">
    <cfRule type="cellIs" dxfId="263" priority="268" operator="lessThan">
      <formula>1.09</formula>
    </cfRule>
    <cfRule type="cellIs" dxfId="262" priority="269" operator="lessThan">
      <formula>1</formula>
    </cfRule>
    <cfRule type="cellIs" dxfId="261" priority="270" operator="lessThan">
      <formula>1.09</formula>
    </cfRule>
  </conditionalFormatting>
  <conditionalFormatting sqref="MH599 MH605 MH611 MH617 MH623 MH629 MH635 MH641 MH647 MH653 MH659 MH665">
    <cfRule type="cellIs" dxfId="260" priority="265" operator="lessThan">
      <formula>1.09</formula>
    </cfRule>
    <cfRule type="cellIs" dxfId="259" priority="266" operator="lessThan">
      <formula>1</formula>
    </cfRule>
    <cfRule type="cellIs" dxfId="258" priority="267" operator="lessThan">
      <formula>1.09</formula>
    </cfRule>
  </conditionalFormatting>
  <conditionalFormatting sqref="MQ599 MQ605 MQ611 MQ617 MQ623 MQ629 MQ635 MQ641 MQ647 MQ653 MQ659 MQ665">
    <cfRule type="cellIs" dxfId="257" priority="262" operator="lessThan">
      <formula>1.09</formula>
    </cfRule>
    <cfRule type="cellIs" dxfId="256" priority="263" operator="lessThan">
      <formula>1</formula>
    </cfRule>
    <cfRule type="cellIs" dxfId="255" priority="264" operator="lessThan">
      <formula>1.09</formula>
    </cfRule>
  </conditionalFormatting>
  <conditionalFormatting sqref="MZ599 MZ605 MZ611 MZ617 MZ623 MZ629 MZ635 MZ641 MZ647 MZ653 MZ659 MZ665">
    <cfRule type="cellIs" dxfId="254" priority="259" operator="lessThan">
      <formula>1.09</formula>
    </cfRule>
    <cfRule type="cellIs" dxfId="253" priority="260" operator="lessThan">
      <formula>1</formula>
    </cfRule>
    <cfRule type="cellIs" dxfId="252" priority="261" operator="lessThan">
      <formula>1.09</formula>
    </cfRule>
  </conditionalFormatting>
  <conditionalFormatting sqref="NI599 NI605 NI611 NI617 NI623 NI629 NI635 NI641 NI647 NI653 NI659 NI665">
    <cfRule type="cellIs" dxfId="251" priority="256" operator="lessThan">
      <formula>1.09</formula>
    </cfRule>
    <cfRule type="cellIs" dxfId="250" priority="257" operator="lessThan">
      <formula>1</formula>
    </cfRule>
    <cfRule type="cellIs" dxfId="249" priority="258" operator="lessThan">
      <formula>1.09</formula>
    </cfRule>
  </conditionalFormatting>
  <conditionalFormatting sqref="NR599 NR605 NR611 NR617 NR623 NR629 NR635 NR641 NR647 NR653 NR659 NR665">
    <cfRule type="cellIs" dxfId="248" priority="253" operator="lessThan">
      <formula>1.09</formula>
    </cfRule>
    <cfRule type="cellIs" dxfId="247" priority="254" operator="lessThan">
      <formula>1</formula>
    </cfRule>
    <cfRule type="cellIs" dxfId="246" priority="255" operator="lessThan">
      <formula>1.09</formula>
    </cfRule>
  </conditionalFormatting>
  <conditionalFormatting sqref="OA599 OA605 OA611 OA617 OA623 OA629 OA635 OA641 OA647 OA653 OA659 OA665">
    <cfRule type="cellIs" dxfId="245" priority="250" operator="lessThan">
      <formula>1.09</formula>
    </cfRule>
    <cfRule type="cellIs" dxfId="244" priority="251" operator="lessThan">
      <formula>1</formula>
    </cfRule>
    <cfRule type="cellIs" dxfId="243" priority="252" operator="lessThan">
      <formula>1.09</formula>
    </cfRule>
  </conditionalFormatting>
  <conditionalFormatting sqref="OJ599 OJ605 OJ611 OJ617 OJ623 OJ629 OJ635 OJ641 OJ647 OJ653 OJ659 OJ665">
    <cfRule type="cellIs" dxfId="242" priority="247" operator="lessThan">
      <formula>1.09</formula>
    </cfRule>
    <cfRule type="cellIs" dxfId="241" priority="248" operator="lessThan">
      <formula>1</formula>
    </cfRule>
    <cfRule type="cellIs" dxfId="240" priority="249" operator="lessThan">
      <formula>1.09</formula>
    </cfRule>
  </conditionalFormatting>
  <conditionalFormatting sqref="OS599 OS605 OS611 OS617 OS623 OS629 OS635 OS641 OS647 OS653 OS659 OS665">
    <cfRule type="cellIs" dxfId="239" priority="244" operator="lessThan">
      <formula>1.09</formula>
    </cfRule>
    <cfRule type="cellIs" dxfId="238" priority="245" operator="lessThan">
      <formula>1</formula>
    </cfRule>
    <cfRule type="cellIs" dxfId="237" priority="246" operator="lessThan">
      <formula>1.09</formula>
    </cfRule>
  </conditionalFormatting>
  <conditionalFormatting sqref="PB599 PB605 PB611 PB617 PB623 PB629 PB635 PB641 PB647 PB653 PB659 PB665">
    <cfRule type="cellIs" dxfId="236" priority="241" operator="lessThan">
      <formula>1.09</formula>
    </cfRule>
    <cfRule type="cellIs" dxfId="235" priority="242" operator="lessThan">
      <formula>1</formula>
    </cfRule>
    <cfRule type="cellIs" dxfId="234" priority="243" operator="lessThan">
      <formula>1.09</formula>
    </cfRule>
  </conditionalFormatting>
  <conditionalFormatting sqref="PK599 PK605 PK611 PK617 PK623 PK629 PK635 PK641 PK647 PK653 PK659 PK665">
    <cfRule type="cellIs" dxfId="233" priority="238" operator="lessThan">
      <formula>1.09</formula>
    </cfRule>
    <cfRule type="cellIs" dxfId="232" priority="239" operator="lessThan">
      <formula>1</formula>
    </cfRule>
    <cfRule type="cellIs" dxfId="231" priority="240" operator="lessThan">
      <formula>1.09</formula>
    </cfRule>
  </conditionalFormatting>
  <conditionalFormatting sqref="PT599 PT605 PT611 PT617 PT623 PT629 PT635 PT641 PT647 PT653 PT659 PT665">
    <cfRule type="cellIs" dxfId="230" priority="235" operator="lessThan">
      <formula>1.09</formula>
    </cfRule>
    <cfRule type="cellIs" dxfId="229" priority="236" operator="lessThan">
      <formula>1</formula>
    </cfRule>
    <cfRule type="cellIs" dxfId="228" priority="237" operator="lessThan">
      <formula>1.09</formula>
    </cfRule>
  </conditionalFormatting>
  <conditionalFormatting sqref="QC599 QC605 QC611 QC617 QC623 QC629 QC635 QC641 QC647 QC653 QC659 QC665">
    <cfRule type="cellIs" dxfId="227" priority="232" operator="lessThan">
      <formula>1.09</formula>
    </cfRule>
    <cfRule type="cellIs" dxfId="226" priority="233" operator="lessThan">
      <formula>1</formula>
    </cfRule>
    <cfRule type="cellIs" dxfId="225" priority="234" operator="lessThan">
      <formula>1.09</formula>
    </cfRule>
  </conditionalFormatting>
  <conditionalFormatting sqref="QL599 QL605 QL611 QL617 QL623 QL629 QL635 QL641 QL647 QL653 QL659 QL665">
    <cfRule type="cellIs" dxfId="224" priority="229" operator="lessThan">
      <formula>1.09</formula>
    </cfRule>
    <cfRule type="cellIs" dxfId="223" priority="230" operator="lessThan">
      <formula>1</formula>
    </cfRule>
    <cfRule type="cellIs" dxfId="222" priority="231" operator="lessThan">
      <formula>1.09</formula>
    </cfRule>
  </conditionalFormatting>
  <conditionalFormatting sqref="QU599 QU605 QU611 QU617 QU623 QU629 QU635 QU641 QU647 QU653 QU659 QU665">
    <cfRule type="cellIs" dxfId="221" priority="226" operator="lessThan">
      <formula>1.09</formula>
    </cfRule>
    <cfRule type="cellIs" dxfId="220" priority="227" operator="lessThan">
      <formula>1</formula>
    </cfRule>
    <cfRule type="cellIs" dxfId="219" priority="228" operator="lessThan">
      <formula>1.09</formula>
    </cfRule>
  </conditionalFormatting>
  <conditionalFormatting sqref="RD599 RD605 RD611 RD617 RD623 RD629 RD635 RD641 RD647 RD653 RD659 RD665">
    <cfRule type="cellIs" dxfId="218" priority="223" operator="lessThan">
      <formula>1.09</formula>
    </cfRule>
    <cfRule type="cellIs" dxfId="217" priority="224" operator="lessThan">
      <formula>1</formula>
    </cfRule>
    <cfRule type="cellIs" dxfId="216" priority="225" operator="lessThan">
      <formula>1.09</formula>
    </cfRule>
  </conditionalFormatting>
  <conditionalFormatting sqref="RM599 RM605 RM611 RM617 RM623 RM629 RM635 RM641 RM647 RM653 RM659 RM665">
    <cfRule type="cellIs" dxfId="215" priority="217" operator="lessThan">
      <formula>1.09</formula>
    </cfRule>
    <cfRule type="cellIs" dxfId="214" priority="218" operator="lessThan">
      <formula>1</formula>
    </cfRule>
    <cfRule type="cellIs" dxfId="213" priority="219" operator="lessThan">
      <formula>1.09</formula>
    </cfRule>
  </conditionalFormatting>
  <conditionalFormatting sqref="RV599 RV605 RV611 RV617 RV623 RV629 RV635 RV641 RV647 RV653 RV659 RV665">
    <cfRule type="cellIs" dxfId="212" priority="214" operator="lessThan">
      <formula>1.09</formula>
    </cfRule>
    <cfRule type="cellIs" dxfId="211" priority="215" operator="lessThan">
      <formula>1</formula>
    </cfRule>
    <cfRule type="cellIs" dxfId="210" priority="216" operator="lessThan">
      <formula>1.09</formula>
    </cfRule>
  </conditionalFormatting>
  <conditionalFormatting sqref="SE599 SE605 SE611 SE617 SE623 SE629 SE635 SE641 SE647 SE653 SE659 SE665">
    <cfRule type="cellIs" dxfId="209" priority="211" operator="lessThan">
      <formula>1.09</formula>
    </cfRule>
    <cfRule type="cellIs" dxfId="208" priority="212" operator="lessThan">
      <formula>1</formula>
    </cfRule>
    <cfRule type="cellIs" dxfId="207" priority="213" operator="lessThan">
      <formula>1.09</formula>
    </cfRule>
  </conditionalFormatting>
  <conditionalFormatting sqref="SN599 SN605 SN611 SN617 SN623 SN629 SN635 SN641 SN647 SN653 SN659 SN665">
    <cfRule type="cellIs" dxfId="206" priority="208" operator="lessThan">
      <formula>1.09</formula>
    </cfRule>
    <cfRule type="cellIs" dxfId="205" priority="209" operator="lessThan">
      <formula>1</formula>
    </cfRule>
    <cfRule type="cellIs" dxfId="204" priority="210" operator="lessThan">
      <formula>1.09</formula>
    </cfRule>
  </conditionalFormatting>
  <conditionalFormatting sqref="SW599 SW605 SW611 SW617 SW623 SW629 SW635 SW641 SW647 SW653 SW659 SW665">
    <cfRule type="cellIs" dxfId="203" priority="205" operator="lessThan">
      <formula>1.09</formula>
    </cfRule>
    <cfRule type="cellIs" dxfId="202" priority="206" operator="lessThan">
      <formula>1</formula>
    </cfRule>
    <cfRule type="cellIs" dxfId="201" priority="207" operator="lessThan">
      <formula>1.09</formula>
    </cfRule>
  </conditionalFormatting>
  <conditionalFormatting sqref="TF599 TF605 TF611 TF617 TF623 TF629 TF635 TF641 TF647 TF653 TF659 TF665">
    <cfRule type="cellIs" dxfId="200" priority="202" operator="lessThan">
      <formula>1.09</formula>
    </cfRule>
    <cfRule type="cellIs" dxfId="199" priority="203" operator="lessThan">
      <formula>1</formula>
    </cfRule>
    <cfRule type="cellIs" dxfId="198" priority="204" operator="lessThan">
      <formula>1.09</formula>
    </cfRule>
  </conditionalFormatting>
  <conditionalFormatting sqref="TO599 TO605 TO611 TO617 TO623 TO629 TO635 TO641 TO647 TO653 TO659 TO665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TX599 TX605 TX611 TX617 TX623 TX629 TX635 TX641 TX647 TX653 TX659 TX665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UG599 UG605 UG611 UG617 UG623 UG629 UG635 UG641 UG647 UG653 UG659 UG665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UP599 UP605 UP611 UP617 UP623 UP629 UP635 UP641 UP647 UP653 UP659 UP665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UY599 UY605 UY611 UY617 UY623 UY629 UY635 UY641 UY647 UY653 UY659 UY665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VH599 VH605 VH611 VH617 VH623 VH629 VH635 VH641 VH647 VH653 VH659 VH665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VQ599 VQ605 VQ611 VQ617 VQ623 VQ629 VQ635 VQ641 VQ647 VQ653 VQ659 VQ665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VZ599 VZ605 VZ611 VZ617 VZ623 VZ629 VZ635 VZ641 VZ647 VZ653 VZ659 VZ665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WI599 WI605 WI611 WI617 WI623 WI629 WI635 WI641 WI647 WI653 WI659 WI665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WR599 WR605 WR611 WR617 WR623 WR629 WR635 WR641 WR647 WR653 WR659 WR665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XA599 XA605 XA611 XA617 XA623 XA629 XA635 XA641 XA647 XA653 XA659 XA665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XJ599 XJ605 XJ611 XJ617 XJ623 XJ629 XJ635 XJ641 XJ647 XJ653 XJ659 XJ665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XS599 XS605 XS611 XS617 XS623 XS629 XS635 XS641 XS647 XS653 XS659 XS665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YB599 YB605 YB611 YB617 YB623 YB629 YB635 YB641 YB647 YB653 YB659 YB665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YK599 YK605 YK611 YK617 YK623 YK629 YK635 YK641 YK647 YK653 YK659 YK665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YT599 YT605 YT611 YT617 YT623 YT629 YT635 YT641 YT647 YT653 YT659 YT665">
    <cfRule type="cellIs" dxfId="152" priority="151" operator="lessThan">
      <formula>1.09</formula>
    </cfRule>
    <cfRule type="cellIs" dxfId="151" priority="152" operator="lessThan">
      <formula>1</formula>
    </cfRule>
    <cfRule type="cellIs" dxfId="150" priority="153" operator="lessThan">
      <formula>1.09</formula>
    </cfRule>
  </conditionalFormatting>
  <conditionalFormatting sqref="ZC599 ZC605 ZC611 ZC617 ZC623 ZC629 ZC635 ZC641 ZC647 ZC653 ZC659 ZC665">
    <cfRule type="cellIs" dxfId="149" priority="148" operator="lessThan">
      <formula>1.09</formula>
    </cfRule>
    <cfRule type="cellIs" dxfId="148" priority="149" operator="lessThan">
      <formula>1</formula>
    </cfRule>
    <cfRule type="cellIs" dxfId="147" priority="150" operator="lessThan">
      <formula>1.09</formula>
    </cfRule>
  </conditionalFormatting>
  <conditionalFormatting sqref="ZL599 ZL605 ZL611 ZL617 ZL623 ZL629 ZL635 ZL641 ZL647 ZL653 ZL659 ZL665">
    <cfRule type="cellIs" dxfId="146" priority="145" operator="lessThan">
      <formula>1.09</formula>
    </cfRule>
    <cfRule type="cellIs" dxfId="145" priority="146" operator="lessThan">
      <formula>1</formula>
    </cfRule>
    <cfRule type="cellIs" dxfId="144" priority="147" operator="lessThan">
      <formula>1.09</formula>
    </cfRule>
  </conditionalFormatting>
  <conditionalFormatting sqref="ZU599 ZU605 ZU611 ZU617 ZU623 ZU629 ZU635 ZU641 ZU647 ZU653 ZU659 ZU665">
    <cfRule type="cellIs" dxfId="143" priority="142" operator="lessThan">
      <formula>1.09</formula>
    </cfRule>
    <cfRule type="cellIs" dxfId="142" priority="143" operator="lessThan">
      <formula>1</formula>
    </cfRule>
    <cfRule type="cellIs" dxfId="141" priority="144" operator="lessThan">
      <formula>1.09</formula>
    </cfRule>
  </conditionalFormatting>
  <conditionalFormatting sqref="AAD599 AAD605 AAD611 AAD617 AAD623 AAD629 AAD635 AAD641 AAD647 AAD653 AAD659 AAD665">
    <cfRule type="cellIs" dxfId="140" priority="139" operator="lessThan">
      <formula>1.09</formula>
    </cfRule>
    <cfRule type="cellIs" dxfId="139" priority="140" operator="lessThan">
      <formula>1</formula>
    </cfRule>
    <cfRule type="cellIs" dxfId="138" priority="141" operator="lessThan">
      <formula>1.09</formula>
    </cfRule>
  </conditionalFormatting>
  <conditionalFormatting sqref="AAM599 AAM605 AAM611 AAM617 AAM623 AAM629 AAM635 AAM641 AAM647 AAM653 AAM659 AAM665">
    <cfRule type="cellIs" dxfId="137" priority="136" operator="lessThan">
      <formula>1.09</formula>
    </cfRule>
    <cfRule type="cellIs" dxfId="136" priority="137" operator="lessThan">
      <formula>1</formula>
    </cfRule>
    <cfRule type="cellIs" dxfId="135" priority="138" operator="lessThan">
      <formula>1.09</formula>
    </cfRule>
  </conditionalFormatting>
  <conditionalFormatting sqref="AAV599 AAV605 AAV611 AAV617 AAV623 AAV629 AAV635 AAV641 AAV647 AAV653 AAV659 AAV665">
    <cfRule type="cellIs" dxfId="134" priority="133" operator="lessThan">
      <formula>1.09</formula>
    </cfRule>
    <cfRule type="cellIs" dxfId="133" priority="134" operator="lessThan">
      <formula>1</formula>
    </cfRule>
    <cfRule type="cellIs" dxfId="132" priority="135" operator="lessThan">
      <formula>1.09</formula>
    </cfRule>
  </conditionalFormatting>
  <conditionalFormatting sqref="ABE599 ABE605 ABE611 ABE617 ABE623 ABE629 ABE635 ABE641 ABE647 ABE653 ABE659 ABE665">
    <cfRule type="cellIs" dxfId="131" priority="130" operator="lessThan">
      <formula>1.09</formula>
    </cfRule>
    <cfRule type="cellIs" dxfId="130" priority="131" operator="lessThan">
      <formula>1</formula>
    </cfRule>
    <cfRule type="cellIs" dxfId="129" priority="132" operator="lessThan">
      <formula>1.09</formula>
    </cfRule>
  </conditionalFormatting>
  <conditionalFormatting sqref="ABN599 ABN605 ABN611 ABN617 ABN623 ABN629 ABN635 ABN641 ABN647 ABN653 ABN659 ABN665">
    <cfRule type="cellIs" dxfId="128" priority="127" operator="lessThan">
      <formula>1.09</formula>
    </cfRule>
    <cfRule type="cellIs" dxfId="127" priority="128" operator="lessThan">
      <formula>1</formula>
    </cfRule>
    <cfRule type="cellIs" dxfId="126" priority="129" operator="lessThan">
      <formula>1.09</formula>
    </cfRule>
  </conditionalFormatting>
  <conditionalFormatting sqref="ABW599 ABW605 ABW611 ABW617 ABW623 ABW629 ABW635 ABW641 ABW647 ABW653 ABW659 ABW665">
    <cfRule type="cellIs" dxfId="125" priority="124" operator="lessThan">
      <formula>1.09</formula>
    </cfRule>
    <cfRule type="cellIs" dxfId="124" priority="125" operator="lessThan">
      <formula>1</formula>
    </cfRule>
    <cfRule type="cellIs" dxfId="123" priority="126" operator="lessThan">
      <formula>1.09</formula>
    </cfRule>
  </conditionalFormatting>
  <conditionalFormatting sqref="ACF599 ACF605 ACF611 ACF617 ACF623 ACF629 ACF635 ACF641 ACF647 ACF653 ACF659 ACF665">
    <cfRule type="cellIs" dxfId="122" priority="121" operator="lessThan">
      <formula>1.09</formula>
    </cfRule>
    <cfRule type="cellIs" dxfId="121" priority="122" operator="lessThan">
      <formula>1</formula>
    </cfRule>
    <cfRule type="cellIs" dxfId="120" priority="123" operator="lessThan">
      <formula>1.09</formula>
    </cfRule>
  </conditionalFormatting>
  <conditionalFormatting sqref="ACO599 ACO605 ACO611 ACO617 ACO623 ACO629 ACO635 ACO641 ACO647 ACO653 ACO659 ACO665">
    <cfRule type="cellIs" dxfId="119" priority="118" operator="lessThan">
      <formula>1.09</formula>
    </cfRule>
    <cfRule type="cellIs" dxfId="118" priority="119" operator="lessThan">
      <formula>1</formula>
    </cfRule>
    <cfRule type="cellIs" dxfId="117" priority="120" operator="lessThan">
      <formula>1.09</formula>
    </cfRule>
  </conditionalFormatting>
  <conditionalFormatting sqref="ACX599 ACX605 ACX611 ACX617 ACX623 ACX629 ACX635 ACX641 ACX647 ACX653 ACX659 ACX665">
    <cfRule type="cellIs" dxfId="116" priority="115" operator="lessThan">
      <formula>1.09</formula>
    </cfRule>
    <cfRule type="cellIs" dxfId="115" priority="116" operator="lessThan">
      <formula>1</formula>
    </cfRule>
    <cfRule type="cellIs" dxfId="114" priority="117" operator="lessThan">
      <formula>1.09</formula>
    </cfRule>
  </conditionalFormatting>
  <conditionalFormatting sqref="ADG599 ADG605 ADG611 ADG617 ADG623 ADG629 ADG635 ADG641 ADG647 ADG653 ADG659 ADG665">
    <cfRule type="cellIs" dxfId="113" priority="112" operator="lessThan">
      <formula>1.09</formula>
    </cfRule>
    <cfRule type="cellIs" dxfId="112" priority="113" operator="lessThan">
      <formula>1</formula>
    </cfRule>
    <cfRule type="cellIs" dxfId="111" priority="114" operator="lessThan">
      <formula>1.09</formula>
    </cfRule>
  </conditionalFormatting>
  <conditionalFormatting sqref="ADP599 ADP605 ADP611 ADP617 ADP623 ADP629 ADP635 ADP641 ADP647 ADP653 ADP659 ADP665">
    <cfRule type="cellIs" dxfId="110" priority="109" operator="lessThan">
      <formula>1.09</formula>
    </cfRule>
    <cfRule type="cellIs" dxfId="109" priority="110" operator="lessThan">
      <formula>1</formula>
    </cfRule>
    <cfRule type="cellIs" dxfId="108" priority="111" operator="lessThan">
      <formula>1.09</formula>
    </cfRule>
  </conditionalFormatting>
  <conditionalFormatting sqref="ADY599 ADY605 ADY611 ADY617 ADY623 ADY629 ADY635 ADY641 ADY647 ADY653 ADY659 ADY665">
    <cfRule type="cellIs" dxfId="107" priority="106" operator="lessThan">
      <formula>1.09</formula>
    </cfRule>
    <cfRule type="cellIs" dxfId="106" priority="107" operator="lessThan">
      <formula>1</formula>
    </cfRule>
    <cfRule type="cellIs" dxfId="105" priority="108" operator="lessThan">
      <formula>1.09</formula>
    </cfRule>
  </conditionalFormatting>
  <conditionalFormatting sqref="AEH599 AEH605 AEH611 AEH617 AEH623 AEH629 AEH635 AEH641 AEH647 AEH653 AEH659 AEH665">
    <cfRule type="cellIs" dxfId="104" priority="103" operator="lessThan">
      <formula>1.09</formula>
    </cfRule>
    <cfRule type="cellIs" dxfId="103" priority="104" operator="lessThan">
      <formula>1</formula>
    </cfRule>
    <cfRule type="cellIs" dxfId="102" priority="105" operator="lessThan">
      <formula>1.09</formula>
    </cfRule>
  </conditionalFormatting>
  <conditionalFormatting sqref="AEQ599 AEQ605 AEQ611 AEQ617 AEQ623 AEQ629 AEQ635 AEQ641 AEQ647 AEQ653 AEQ659 AEQ665">
    <cfRule type="cellIs" dxfId="101" priority="100" operator="lessThan">
      <formula>1.09</formula>
    </cfRule>
    <cfRule type="cellIs" dxfId="100" priority="101" operator="lessThan">
      <formula>1</formula>
    </cfRule>
    <cfRule type="cellIs" dxfId="99" priority="102" operator="lessThan">
      <formula>1.09</formula>
    </cfRule>
  </conditionalFormatting>
  <conditionalFormatting sqref="AEZ599 AEZ605 AEZ611 AEZ617 AEZ623 AEZ629 AEZ635 AEZ641 AEZ647 AEZ653 AEZ659 AEZ665">
    <cfRule type="cellIs" dxfId="98" priority="97" operator="lessThan">
      <formula>1.09</formula>
    </cfRule>
    <cfRule type="cellIs" dxfId="97" priority="98" operator="lessThan">
      <formula>1</formula>
    </cfRule>
    <cfRule type="cellIs" dxfId="96" priority="99" operator="lessThan">
      <formula>1.09</formula>
    </cfRule>
  </conditionalFormatting>
  <conditionalFormatting sqref="AFI599 AFI605 AFI611 AFI617 AFI623 AFI629 AFI635 AFI641 AFI647 AFI653 AFI659 AFI665">
    <cfRule type="cellIs" dxfId="95" priority="94" operator="lessThan">
      <formula>1.09</formula>
    </cfRule>
    <cfRule type="cellIs" dxfId="94" priority="95" operator="lessThan">
      <formula>1</formula>
    </cfRule>
    <cfRule type="cellIs" dxfId="93" priority="96" operator="lessThan">
      <formula>1.09</formula>
    </cfRule>
  </conditionalFormatting>
  <conditionalFormatting sqref="AFR599 AFR605 AFR611 AFR617 AFR623 AFR629 AFR635 AFR641 AFR647 AFR653 AFR659 AFR665">
    <cfRule type="cellIs" dxfId="92" priority="91" operator="lessThan">
      <formula>1.09</formula>
    </cfRule>
    <cfRule type="cellIs" dxfId="91" priority="92" operator="lessThan">
      <formula>1</formula>
    </cfRule>
    <cfRule type="cellIs" dxfId="90" priority="93" operator="lessThan">
      <formula>1.09</formula>
    </cfRule>
  </conditionalFormatting>
  <conditionalFormatting sqref="AGA599 AGA605 AGA611 AGA617 AGA623 AGA629 AGA635 AGA641 AGA647 AGA653 AGA659 AGA665">
    <cfRule type="cellIs" dxfId="89" priority="88" operator="lessThan">
      <formula>1.09</formula>
    </cfRule>
    <cfRule type="cellIs" dxfId="88" priority="89" operator="lessThan">
      <formula>1</formula>
    </cfRule>
    <cfRule type="cellIs" dxfId="87" priority="90" operator="lessThan">
      <formula>1.09</formula>
    </cfRule>
  </conditionalFormatting>
  <conditionalFormatting sqref="AGJ599 AGJ605 AGJ611 AGJ617 AGJ623 AGJ629 AGJ635 AGJ641 AGJ647 AGJ653 AGJ659 AGJ665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AGS599 AGS605 AGS611 AGS617 AGS623 AGS629 AGS635 AGS641 AGS647 AGS653 AGS659 AGS665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AHB599 AHB605 AHB611 AHB617 AHB623 AHB629 AHB635 AHB641 AHB647 AHB653 AHB659 AHB665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AHK599 AHK605 AHK611 AHK617 AHK623 AHK629 AHK635 AHK641 AHK647 AHK653 AHK659 AHK665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AHT599 AHT605 AHT611 AHT617 AHT623 AHT629 AHT635 AHT641 AHT647 AHT653 AHT659 AHT665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AIC599 AIC605 AIC611 AIC617 AIC623 AIC629 AIC635 AIC641 AIC647 AIC653 AIC659 AIC665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AIL599 AIL605 AIL611 AIL617 AIL623 AIL629 AIL635 AIL641 AIL647 AIL653 AIL659 AIL665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AIU599 AIU605 AIU611 AIU617 AIU623 AIU629 AIU635 AIU641 AIU647 AIU653 AIU659 AIU665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AJD599 AJD605 AJD611 AJD617 AJD623 AJD629 AJD635 AJD641 AJD647 AJD653 AJD659 AJD665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AJM599 AJM605 AJM611 AJM617 AJM623 AJM629 AJM635 AJM641 AJM647 AJM653 AJM659 AJM665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AJV599 AJV605 AJV611 AJV617 AJV623 AJV629 AJV635 AJV641 AJV647 AJV653 AJV659 AJV665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AKE599 AKE605 AKE611 AKE617 AKE623 AKE629 AKE635 AKE641 AKE647 AKE653 AKE659 AKE665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AKN599 AKN605 AKN611 AKN617 AKN623 AKN629 AKN635 AKN641 AKN647 AKN653 AKN659 AKN665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AKW599 AKW605 AKW611 AKW617 AKW623 AKW629 AKW635 AKW641 AKW647 AKW653 AKW659 AKW665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ALF599 ALF605 ALF611 ALF617 ALF623 ALF629 ALF635 ALF641 ALF647 ALF653 ALF659 ALF665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ALO599 ALO605 ALO611 ALO617 ALO623 ALO629 ALO635 ALO641 ALO647 ALO653 ALO659 ALO665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ALX599 ALX605 ALX611 ALX617 ALX623 ALX629 ALX635 ALX641 ALX647 ALX653 ALX659 ALX665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AMG599 AMG605 AMG611 AMG617 AMG623 AMG629 AMG635 AMG641 AMG647 AMG653 AMG659 AMG665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AMP599 AMP605 AMP611 AMP617 AMP623 AMP629 AMP635 AMP641 AMP647 AMP653 AMP659 AMP665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AMY599 AMY605 AMY611 AMY617 AMY623 AMY629 AMY635 AMY641 AMY647 AMY653 AMY659 AMY665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ANH599 ANH605 ANH611 ANH617 ANH623 ANH629 ANH635 ANH641 ANH647 ANH653 ANH659 ANH665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ANQ599 ANQ605 ANQ611 ANQ617 ANQ623 ANQ629 ANQ635 ANQ641 ANQ647 ANQ653 ANQ659 ANQ665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ANZ599 ANZ605 ANZ611 ANZ617 ANZ623 ANZ629 ANZ635 ANZ641 ANZ647 ANZ653 ANZ659 ANZ665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AOI599 AOI605 AOI611 AOI617 AOI623 AOI629 AOI635 AOI641 AOI647 AOI653 AOI659 AOI665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AOR599 AOR605 AOR611 AOR617 AOR623 AOR629 AOR635 AOR641 AOR647 AOR653 AOR659 AOR665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APA599 APA605 APA611 APA617 APA623 APA629 APA635 APA641 APA647 APA653 APA659 APA665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APJ599 APJ605 APJ611 APJ617 APJ623 APJ629 APJ635 APJ641 APJ647 APJ653 APJ659 APJ665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APS599 APS605 APS611 APS617 APS623 APS629 APS635 APS641 APS647 APS653 APS659 APS665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AQB599 AQB605 AQB611 AQB617 AQB623 AQB629 AQB635 AQB641 AQB647 AQB653 AQB659 AQB665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638:B1642" xr:uid="{82AABB8D-CC63-4AB3-BEDA-67CED30E8C5C}">
      <formula1>$K$161:$K$656</formula1>
    </dataValidation>
  </dataValidations>
  <hyperlinks>
    <hyperlink ref="A117" location="Medailles!A1" display="zie tabblad 2" xr:uid="{00000000-0004-0000-0000-000000000000}"/>
    <hyperlink ref="K117" location="Puntenklassement!A1" display="zie tabblad 5" xr:uid="{00000000-0004-0000-0000-000001000000}"/>
    <hyperlink ref="A221" location="UCIRanking!A1" display="zie tabblad 4" xr:uid="{00000000-0004-0000-0000-000002000000}"/>
    <hyperlink ref="A389" location="'Punten per wedstrijd'!A1" display="zie tabblad 3" xr:uid="{00000000-0004-0000-0000-000003000000}"/>
    <hyperlink ref="D6" location="Punten!DC582" display="UCI-12" xr:uid="{00000000-0004-0000-0000-000004000000}"/>
    <hyperlink ref="D40" location="Punten!GO582" display="UCI-22" xr:uid="{00000000-0004-0000-0000-000005000000}"/>
    <hyperlink ref="D19" location="Punten!EV582" display="UCI-17" xr:uid="{00000000-0004-0000-0000-000006000000}"/>
    <hyperlink ref="D7" location="Punten!BS582" display="UCI-08" xr:uid="{00000000-0004-0000-0000-000007000000}"/>
    <hyperlink ref="D42" location="Punten!LB582" display="UCI-35" xr:uid="{00000000-0004-0000-0000-000008000000}"/>
    <hyperlink ref="D80" location="Punten!IZ582" display="UCI-29" xr:uid="{00000000-0004-0000-0000-000009000000}"/>
    <hyperlink ref="D25" location="Punten!DL582" display="UCI-13" xr:uid="{00000000-0004-0000-0000-00000A000000}"/>
    <hyperlink ref="D32" location="Punten!PF582" display="UCI-47" xr:uid="{00000000-0004-0000-0000-00000C000000}"/>
    <hyperlink ref="D58" location="Punten!JI582" display="UCI-30" xr:uid="{00000000-0004-0000-0000-00000D000000}"/>
    <hyperlink ref="D24" location="Punten!CB582" display="UCI-09" xr:uid="{00000000-0004-0000-0000-00000E000000}"/>
    <hyperlink ref="D38" location="Punten!DU582" display="UCI-14" xr:uid="{00000000-0004-0000-0000-00000F000000}"/>
    <hyperlink ref="D28" location="Punten!GX582" display="UCI-23" xr:uid="{00000000-0004-0000-0000-000010000000}"/>
    <hyperlink ref="D3" location="Punten!RZ582" display="UCI-55" xr:uid="{00000000-0004-0000-0000-000011000000}"/>
    <hyperlink ref="D5" location="Punten!HP582" display="UCI-25" xr:uid="{00000000-0004-0000-0000-000012000000}"/>
    <hyperlink ref="D64" location="Punten!RH582" display="UCI-53" xr:uid="{00000000-0004-0000-0000-000013000000}"/>
    <hyperlink ref="D12" location="Punten!Q582" display="UCI-02" xr:uid="{00000000-0004-0000-0000-000014000000}"/>
    <hyperlink ref="D92" location="Punten!NM582" display="UCI-42" xr:uid="{00000000-0004-0000-0000-000015000000}"/>
    <hyperlink ref="D79" location="Punten!VC582" display="UCI-64" xr:uid="{00000000-0004-0000-0000-000016000000}"/>
    <hyperlink ref="D8" location="Punten!AI582" display="UCI-04" xr:uid="{00000000-0004-0000-0000-000017000000}"/>
    <hyperlink ref="D4" location="Punten!AR582" display="UCI-05" xr:uid="{00000000-0004-0000-0000-000018000000}"/>
    <hyperlink ref="D50" location="Punten!KA582" display="UCI-32" xr:uid="{00000000-0004-0000-0000-000019000000}"/>
    <hyperlink ref="D78" location="Punten!EM582" display="UCI-16" xr:uid="{00000000-0004-0000-0000-00001A000000}"/>
    <hyperlink ref="D47" location="Punten!ND582" display="UCI-41" xr:uid="{00000000-0004-0000-0000-00001B000000}"/>
    <hyperlink ref="D36" location="Punten!CT582" display="UCI-11" xr:uid="{00000000-0004-0000-0000-00001C000000}"/>
    <hyperlink ref="D100" location="Punten!OW582" display="UCI-46" xr:uid="{00000000-0004-0000-0000-00001D000000}"/>
    <hyperlink ref="D54" location="Punten!LK582" display="UCI-36" xr:uid="{00000000-0004-0000-0000-00001E000000}"/>
    <hyperlink ref="D31" location="Punten!BA582" display="UCI-06" xr:uid="{00000000-0004-0000-0000-00001F000000}"/>
    <hyperlink ref="D16" location="Punten!FW582" display="UCI-20" xr:uid="{00000000-0004-0000-0000-000021000000}"/>
    <hyperlink ref="D82" location="Punten!NV582" display="UCI-43" xr:uid="{00000000-0004-0000-0000-000022000000}"/>
    <hyperlink ref="D43" location="Punten!GF582" display="UCI-21" xr:uid="{00000000-0004-0000-0000-000023000000}"/>
    <hyperlink ref="D15" location="Punten!Z582" display="UCI-03" xr:uid="{00000000-0004-0000-0000-000024000000}"/>
    <hyperlink ref="D26" location="Punten!IQ582" display="UCI-28" xr:uid="{00000000-0004-0000-0000-000025000000}"/>
    <hyperlink ref="D39" location="Punten!ON582" display="UCI-45" xr:uid="{00000000-0004-0000-0000-000026000000}"/>
    <hyperlink ref="D51" location="Punten!TJ582" display="UCI-59" xr:uid="{00000000-0004-0000-0000-000027000000}"/>
    <hyperlink ref="D87" location="Punten!JR582" display="UCI-31" xr:uid="{00000000-0004-0000-0000-000028000000}"/>
    <hyperlink ref="D22" location="Punten!BJ582" display="UCI-07" xr:uid="{00000000-0004-0000-0000-000029000000}"/>
    <hyperlink ref="D86" location="Punten!TS582" display="UCI-60" xr:uid="{00000000-0004-0000-0000-00002A000000}"/>
    <hyperlink ref="D68" location="Punten!KS582" display="UCI-34" xr:uid="{00000000-0004-0000-0000-00002B000000}"/>
    <hyperlink ref="D95" location="Punten!WM582" display="UCI-68" xr:uid="{00000000-0004-0000-0000-00002C000000}"/>
    <hyperlink ref="A104" location="Punten!ED582" display="UCI-15 geen lijst ingeleverd (2021)" xr:uid="{00000000-0004-0000-0000-000023050000}"/>
    <hyperlink ref="A105" location="Punten!IH582" display="UCI-27 geen lijst ingeleverd" xr:uid="{00000000-0004-0000-0000-000024050000}"/>
    <hyperlink ref="A106" location="Punten!PX582" display="UCI-49 geen lijst ingeleverd" xr:uid="{00000000-0004-0000-0000-000025050000}"/>
    <hyperlink ref="A107" location="Punten!RQ582" display="UCI-54 geen lijst ingeleverd" xr:uid="{00000000-0004-0000-0000-000026050000}"/>
    <hyperlink ref="A108" location="Punten!UK582" display="UCI-62 geen lijst ingeleverd" xr:uid="{00000000-0004-0000-0000-000027050000}"/>
    <hyperlink ref="A109" location="Punten!WD582" display="UCI-67 geen lijst ingeleverd" xr:uid="{00000000-0004-0000-0000-000028050000}"/>
    <hyperlink ref="D9" location="Punten!SI582" display="UCI-56" xr:uid="{00000000-0004-0000-0000-000029050000}"/>
    <hyperlink ref="D89" location="Punten!QG582" display="UCI-50" xr:uid="{00000000-0004-0000-0000-00002A050000}"/>
    <hyperlink ref="D17" location="Punten!HG582" display="UCI-24" xr:uid="{00000000-0004-0000-0000-00002B050000}"/>
    <hyperlink ref="D99" location="Punten!VU582" display="UCI-66" xr:uid="{00000000-0004-0000-0000-00002C050000}"/>
    <hyperlink ref="D33" location="Punten!SR582" display="UCI-57" xr:uid="{00000000-0004-0000-0000-00002D050000}"/>
    <hyperlink ref="D102" location="Punten!OE582" display="UCI-44" xr:uid="{00000000-0004-0000-0000-00002E050000}"/>
    <hyperlink ref="D53" location="Punten!HY582" display="UCI-26" xr:uid="{00000000-0004-0000-0000-00002F050000}"/>
    <hyperlink ref="D94" location="Punten!TA582" display="UCI-58" xr:uid="{00000000-0004-0000-0000-000030050000}"/>
    <hyperlink ref="D34" location="Punten!PO582" display="UCI-48" xr:uid="{00000000-0004-0000-0000-000031050000}"/>
    <hyperlink ref="D55" location="Punten!MU582" display="UCI-40" xr:uid="{00000000-0004-0000-0000-000032050000}"/>
    <hyperlink ref="D11" location="Punten!LT582" display="UCI-37" xr:uid="{00000000-0004-0000-0000-000033050000}"/>
    <hyperlink ref="D83" location="Punten!MC582" display="UCI-38" xr:uid="{00000000-0004-0000-0000-000034050000}"/>
    <hyperlink ref="D75" location="Punten!KJ582" display="UCI-33" xr:uid="{00000000-0004-0000-0000-000035050000}"/>
    <hyperlink ref="D14" location="Punten!ML582" display="UCI-39" xr:uid="{00000000-0004-0000-0000-000036050000}"/>
    <hyperlink ref="D10" location="Punten!FN582" display="UCI-19" xr:uid="{00000000-0004-0000-0000-000037050000}"/>
    <hyperlink ref="D20" location="Punten!CK582" display="UCI-10" xr:uid="{00000000-0004-0000-0000-000046050000}"/>
    <hyperlink ref="D30" location="Punten!H582" display="UCI-01" xr:uid="{00000000-0004-0000-0000-0000C2050000}"/>
    <hyperlink ref="D48" location="Punten!XW582" display="UCI-72" xr:uid="{00000000-0004-0000-0000-0000D9050000}"/>
    <hyperlink ref="D13" location="Punten!YF582" display="UCI-73" xr:uid="{00000000-0004-0000-0000-0000DA050000}"/>
    <hyperlink ref="D27" location="Punten!ZP582" display="UCI-77" xr:uid="{00000000-0004-0000-0000-0000DC050000}"/>
    <hyperlink ref="A110" location="Punten!WV582" display="UCI-69 geen lijst ingeleverd" xr:uid="{00000000-0004-0000-0000-0000E2050000}"/>
    <hyperlink ref="A111" location="Punten!XE582" display="UCI-70 geen lijst ingeleverd" xr:uid="{00000000-0004-0000-0000-0000E3050000}"/>
    <hyperlink ref="D104:D108" location="Punten!TA446" display="UCI-58 geen lijst ingeleverd" xr:uid="{00000000-0004-0000-0000-0000E4050000}"/>
    <hyperlink ref="D109" location="Punten!ADB582" display="UCI-87 geen lijst ingeleverd" xr:uid="{00000000-0004-0000-0000-0000E5050000}"/>
    <hyperlink ref="D110" location="Punten!ADK582" display="UCI-88 geen lijst ingeleverd" xr:uid="{00000000-0004-0000-0000-0000E6050000}"/>
    <hyperlink ref="D104" location="Punten!YO582" display="UCI-74 geen lijst ingeleverd" xr:uid="{00000000-0004-0000-0000-0000E7050000}"/>
    <hyperlink ref="D105" location="Punten!YX582" display="UCI-75 geen lijst ingeleverd" xr:uid="{00000000-0004-0000-0000-0000E8050000}"/>
    <hyperlink ref="D106" location="Punten!ABI582" display="UCI-82 geen lijst ingeleverd" xr:uid="{00000000-0004-0000-0000-0000E9050000}"/>
    <hyperlink ref="D107" location="Punten!ACJ582" display="UCI-85 geen lijst ingeleverd" xr:uid="{00000000-0004-0000-0000-0000EA050000}"/>
    <hyperlink ref="D108" location="Punten!ACS582" display="UCI-86 geen lijst ingeleverd" xr:uid="{00000000-0004-0000-0000-0000EB050000}"/>
    <hyperlink ref="D61" location="Punten!QP582" display="UCI-51" xr:uid="{00000000-0004-0000-0000-0000F7050000}"/>
    <hyperlink ref="D46" location="Punten!QY582" display="UCI-52" xr:uid="{00000000-0004-0000-0000-0000F8050000}"/>
    <hyperlink ref="D77" location="Punten!AHF582" display="UCI-99" xr:uid="{935D997B-15DD-4D0E-8208-9A39CAD9B1E1}"/>
    <hyperlink ref="D111" location="Punten!ADT582" display="UCI-89 geen lijst ingeleverd" xr:uid="{F179387D-33F3-4DE9-BEDA-D212429476AE}"/>
    <hyperlink ref="G104:G106" location="Punten!TA446" display="UCI-58 geen lijst ingeleverd" xr:uid="{302C63B3-A754-4C87-A3F5-DAF2C741A988}"/>
    <hyperlink ref="G104" location="Punten!AEC582" display="UCI-90 geen lijst ingeleverd" xr:uid="{6363AC2B-1D7E-489F-BEE0-B4EF31800803}"/>
    <hyperlink ref="G105" location="Punten!AEL582" display="UCI-91 geen lijst ingeleverd" xr:uid="{1CF4AFBA-0577-47A0-8661-5F45F504C4D8}"/>
    <hyperlink ref="G106" location="Punten!AEU582" display="UCI-92 geen lijst ingeleverd" xr:uid="{0EE64E5A-9122-4481-8F4C-14D89199FA98}"/>
    <hyperlink ref="D71" location="Punten!FE582" display="UCI-18" xr:uid="{BAB98747-53C1-4E6A-AF45-A7D5E5F3BBF2}"/>
    <hyperlink ref="D70" location="Punten!UB582" display="UCI-61" xr:uid="{C945E37D-0FA5-45D5-B166-64BCBBEE4B4E}"/>
    <hyperlink ref="D44" location="Punten!UT582" display="UCI-63" xr:uid="{509110C5-146E-43E7-AEA6-1BB86EC59E8C}"/>
    <hyperlink ref="D65" location="Punten!VL582" display="UCI-65" xr:uid="{1C569240-A9D1-4D34-8FB3-31AE64ADC804}"/>
    <hyperlink ref="D85" location="Punten!XN582" display="UCI-71" xr:uid="{6B63524C-438C-4A8F-A210-CBFA78FD37DC}"/>
    <hyperlink ref="D18" location="Punten!ZG582" display="UCI-76" xr:uid="{523DAD05-3D31-4485-95CE-7C40B6717562}"/>
    <hyperlink ref="D62" location="Punten!ZY582" display="UCI-78" xr:uid="{8A13D55E-B505-48AC-9CDD-1DA0A1F9F7E4}"/>
    <hyperlink ref="D101" location="Punten!AAH582" display="UCI-79" xr:uid="{CA42BAE4-605A-4F2F-BCB5-0A87F322CE0F}"/>
    <hyperlink ref="D91" location="Punten!AAQ582" display="UCI-80" xr:uid="{9E6AF960-FB27-4B0B-9FEE-9EC6A20ACE8F}"/>
    <hyperlink ref="D90" location="Punten!AAZ582" display="UCI-81" xr:uid="{906BBA93-1845-4F9A-A4FB-BCCD0AC310EC}"/>
    <hyperlink ref="D98" location="Punten!ABR582" display="UCI-83" xr:uid="{9F747C85-1792-4E69-B04B-05A333AC3E2B}"/>
    <hyperlink ref="D52" location="Punten!ACA582" display="UCI-84" xr:uid="{6379C6B1-8B77-4F88-9A87-2301CCE544B8}"/>
    <hyperlink ref="D96" location="Punten!AHO582" display="UCI-100" xr:uid="{A1BA0D29-1102-4D9E-BDCE-295EBF9D1729}"/>
    <hyperlink ref="A695" r:id="rId1" display="https://www.procyclingstats.com/rider/joao-almeida" xr:uid="{248DCAAC-D7F8-422F-ACDC-8E68869584AE}"/>
    <hyperlink ref="A1594" r:id="rId2" display="https://www.procyclingstats.com/rider/wout-van-aert" xr:uid="{8E6AD271-46C6-4C40-AD2F-3EE9B430B7FA}"/>
    <hyperlink ref="A1396" r:id="rId3" display="https://www.procyclingstats.com/rider/tadej-pogacar" xr:uid="{F0606AEF-8CA6-41C0-8C1C-B34D96FB703D}"/>
    <hyperlink ref="A820" r:id="rId4" display="https://www.procyclingstats.com/rider/richard-carapaz" xr:uid="{096540D4-EB12-4D46-8AF5-E8B5BBF34460}"/>
    <hyperlink ref="A944" r:id="rId5" display="https://www.procyclingstats.com/rider/remco-evenepoel" xr:uid="{4F3E9F27-BD6D-4155-9318-8F0E4D53A543}"/>
    <hyperlink ref="A1166" r:id="rId6" display="https://www.procyclingstats.com/rider/stefan-kung" xr:uid="{E48A5060-72AD-4C07-9867-1CC043283644}"/>
    <hyperlink ref="A1657" r:id="rId7" display="https://www.procyclingstats.com/rider/aleksandr-vlasov" xr:uid="{5698866E-2D3C-42DD-A80F-251C15482E73}"/>
    <hyperlink ref="A1652" r:id="rId8" display="https://www.procyclingstats.com/rider/jonas-vingegaard-rasmussen" xr:uid="{E8092B45-B86D-4586-A172-851D57BD5717}"/>
    <hyperlink ref="A765" r:id="rId9" display="https://www.procyclingstats.com/rider/pello-bilbao" xr:uid="{232F7346-755E-4268-9723-E5108A655338}"/>
    <hyperlink ref="A1363" r:id="rId10" display="https://www.procyclingstats.com/rider/mads-pedersen" xr:uid="{23BCDD45-639C-4816-9145-8CEDB821E9D6}"/>
    <hyperlink ref="A1603" r:id="rId11" display="https://www.procyclingstats.com/rider/mathieu-van-der-poel" xr:uid="{48C02F88-7525-4AF1-840F-C61DDA88892B}"/>
    <hyperlink ref="A1448" r:id="rId12" display="https://www.procyclingstats.com/rider/primoz-roglic" xr:uid="{1CEBADF1-F9C8-4137-9EB6-084410C97947}"/>
    <hyperlink ref="A1243" r:id="rId13" display="https://www.procyclingstats.com/rider/enric-mas" xr:uid="{CB696409-55CD-4488-A357-05563430912A}"/>
    <hyperlink ref="A1381" r:id="rId14" display="https://www.procyclingstats.com/rider/jasper-philipsen" xr:uid="{DF5C929A-B80B-45AF-A32F-51E2B4FF2990}"/>
    <hyperlink ref="A1179" r:id="rId15" display="https://www.procyclingstats.com/rider/christophe-laporte" xr:uid="{ECAD8821-E782-463F-9C8C-FE89584FA328}"/>
    <hyperlink ref="A1080" r:id="rId16" display="https://www.procyclingstats.com/rider/sergio-higuita" xr:uid="{81F1C895-7223-4917-93D1-3181F82DA15A}"/>
    <hyperlink ref="A1160" r:id="rId17" display="https://www.procyclingstats.com/rider/alexander-kristoff" xr:uid="{1862B4ED-73C1-4D04-98F6-F1B8FF992C06}"/>
    <hyperlink ref="A907" r:id="rId18" display="https://www.procyclingstats.com/rider/arnaud-demare" xr:uid="{DB590F04-9FEA-4CE8-A59E-D964615353F4}"/>
    <hyperlink ref="A1242" r:id="rId19" display="https://www.procyclingstats.com/rider/daniel-felipe-martinez" xr:uid="{73F171B2-DF0C-4433-AD55-36D7C7B9EC59}"/>
    <hyperlink ref="A1011" r:id="rId20" display="https://www.procyclingstats.com/rider/biniyam-ghirmay" xr:uid="{32A2B91D-82FC-498D-8B99-3782ADDD5382}"/>
    <hyperlink ref="A708" r:id="rId21" display="https://www.procyclingstats.com/rider/thymen-arensman" xr:uid="{E8DD634C-AA55-4CDA-B511-6C005443C271}"/>
    <hyperlink ref="A1444" r:id="rId22" display="https://www.procyclingstats.com/rider/carlos-rodriguez-cano" xr:uid="{BCBF0111-A3C8-40B4-9C86-24BB3BD64A11}"/>
    <hyperlink ref="A1081" r:id="rId23" display="https://www.procyclingstats.com/rider/jai-hindley" xr:uid="{61DABE5B-16B0-4783-B142-AF026B852E0D}"/>
    <hyperlink ref="A717" r:id="rId24" display="https://www.procyclingstats.com/rider/juan-ayuso-pesquera" xr:uid="{285716FD-096F-4DDA-AC81-68E75E0F551B}"/>
    <hyperlink ref="A892" r:id="rId25" display="https://www.procyclingstats.com/rider/arnaud-de-lie" xr:uid="{E672EFE8-8A6A-4DC2-A42A-FF898A0538CF}"/>
    <hyperlink ref="A998" r:id="rId26" display="https://www.procyclingstats.com/rider/david-gaudu" xr:uid="{A6661101-68B5-4778-BF46-10F7F8D70F03}"/>
    <hyperlink ref="A1683" r:id="rId27" display="https://www.procyclingstats.com/rider/adam-yates" xr:uid="{4E727B3E-05E0-4F34-BFB0-F7BD35C60BAB}"/>
    <hyperlink ref="A1249" r:id="rId28" display="https://www.procyclingstats.com/rider/michael-matthews" xr:uid="{399B100E-BA86-4C9F-B58E-28C8F3074E6F}"/>
    <hyperlink ref="A1278" r:id="rId29" display="https://www.procyclingstats.com/rider/matej-mohoric" xr:uid="{5C3CC0AB-2033-46D1-BCD8-5F863D1D872E}"/>
    <hyperlink ref="A1559" r:id="rId30" display="https://www.procyclingstats.com/rider/geraint-thomas" xr:uid="{9A188D1F-1723-40F8-ABC5-5A60DC649EB8}"/>
    <hyperlink ref="A732" r:id="rId31" display="https://www.procyclingstats.com/rider/romain-bardet" xr:uid="{1B9B67FE-CAC1-4A25-A52E-E3A6C05B0D7B}"/>
    <hyperlink ref="A1261" r:id="rId32" display="https://www.procyclingstats.com/rider/tim-merlier" xr:uid="{687A5C64-A1B5-4B27-82C7-99A98A47C074}"/>
    <hyperlink ref="A1332" r:id="rId33" display="https://www.procyclingstats.com/rider/ben-o-connor" xr:uid="{B42FB26A-533D-4001-A371-145393AC1AB1}"/>
    <hyperlink ref="A1066" r:id="rId34" display="https://www.procyclingstats.com/rider/ethan-hayter" xr:uid="{0FA63A7B-01EB-43A8-BC83-8E3F12DD5CDC}"/>
    <hyperlink ref="A1411" r:id="rId35" display="https://www.procyclingstats.com/rider/nairo-quintana" xr:uid="{0C1AB6F3-3577-4A90-B651-F93CA800E3C8}"/>
    <hyperlink ref="A865" r:id="rId36" display="https://www.procyclingstats.com/rider/benoit-cosnefroy" xr:uid="{4A30A400-6C77-483E-B99E-434177754B60}"/>
    <hyperlink ref="A1402" r:id="rId37" display="https://www.procyclingstats.com/rider/neilson-powless" xr:uid="{9C3FDD23-66AE-4053-AD29-7066011B2B4E}"/>
    <hyperlink ref="A1254" r:id="rId38" display="https://www.procyclingstats.com/rider/brandon-mcnulty" xr:uid="{7EF992F4-FCF7-4839-B78C-0EF7E6DE9F37}"/>
    <hyperlink ref="A1385" r:id="rId39" display="https://www.procyclingstats.com/rider/thomas-pidcock" xr:uid="{D041E7EF-4FA0-4623-A91C-462C10CF06A5}"/>
    <hyperlink ref="A1176" r:id="rId40" display="https://www.procyclingstats.com/rider/mikel-landa" xr:uid="{CE30C42B-BE96-43C1-AC9F-5FB3D55CDD82}"/>
    <hyperlink ref="A1218" r:id="rId41" display="https://www.procyclingstats.com/rider/valentin-madouas" xr:uid="{27A295BB-77DF-42A6-B991-A102A6C36A59}"/>
    <hyperlink ref="A1552" r:id="rId42" display="https://www.procyclingstats.com/rider/dylan-teuns" xr:uid="{775D2B02-05E2-4826-A0EB-EEEE92FF5219}"/>
    <hyperlink ref="A1259" r:id="rId43" display="https://www.procyclingstats.com/rider/louis-meintjes" xr:uid="{59DD1D54-4EF8-4371-B5FD-3B7C97BB1E42}"/>
    <hyperlink ref="A1207" r:id="rId44" display="https://www.procyclingstats.com/rider/juan-pedro-lopez" xr:uid="{56D98283-30B6-4231-9774-5B3AADA03CFA}"/>
    <hyperlink ref="A1282" r:id="rId45" display="https://www.procyclingstats.com/rider/bauke-mollema" xr:uid="{6733D2F1-9000-4E47-8527-0B97C260D035}"/>
    <hyperlink ref="A1572" r:id="rId46" display="https://www.procyclingstats.com/rider/matteo-trentin" xr:uid="{C3043A84-9398-4C0D-A915-2B593081A36A}"/>
    <hyperlink ref="A1684" r:id="rId47" display="https://www.procyclingstats.com/rider/simon-yates" xr:uid="{3EEBC6BE-8EB3-4E70-B173-247ADA01B8D3}"/>
    <hyperlink ref="A1237" r:id="rId48" display="https://www.procyclingstats.com/rider/guillaume-martin" xr:uid="{45D48694-AABB-4DA1-A15B-E8185FCE3774}"/>
    <hyperlink ref="A992" r:id="rId49" display="https://www.procyclingstats.com/rider/filippo-ganna" xr:uid="{E5B12F57-6FCC-431E-AEAC-1A7A44439683}"/>
    <hyperlink ref="A1597" r:id="rId50" display="https://www.procyclingstats.com/rider/dylan-van-baarle" xr:uid="{98A8692D-BE99-4CEB-B61C-7DB8A30E481A}"/>
    <hyperlink ref="A750" r:id="rId51" display="https://www.procyclingstats.com/rider/sam-bennett" xr:uid="{7E97D52A-A541-4B70-9591-8A0B96AA5C46}"/>
    <hyperlink ref="A1113" r:id="rId52" display="https://www.procyclingstats.com/rider/fabio-jakobsen" xr:uid="{F030748C-E67E-4E7A-9463-416364EA70B9}"/>
    <hyperlink ref="A1618" r:id="rId53" display="https://www.procyclingstats.com/rider/danny-van-poppel" xr:uid="{35CCF220-45D4-4E49-A1E2-716E909B0003}"/>
    <hyperlink ref="A1208" r:id="rId54" display="https://www.procyclingstats.com/rider/miguel-angel-lopez" xr:uid="{C50C0CD1-C56E-4950-B032-D7126C56187E}"/>
    <hyperlink ref="A752" r:id="rId55" display="https://www.procyclingstats.com/rider/tiesj-benoot" xr:uid="{068CD4B9-3E61-4D03-8AA8-0B9F554117CA}"/>
    <hyperlink ref="A1503" r:id="rId56" display="https://www.procyclingstats.com/rider/pavel-sivakov" xr:uid="{D0DF3C4D-62DA-4697-963D-1D22BB9D475C}"/>
    <hyperlink ref="A733" r:id="rId57" display="https://www.procyclingstats.com/rider/warren-barguil" xr:uid="{DFF6A938-5D1D-4E35-9D7F-C3BA419354C5}"/>
    <hyperlink ref="A745" r:id="rId58" display="https://www.procyclingstats.com/rider/phil-bauhaus" xr:uid="{07F40351-F0AE-420A-97ED-6AE6E901AF3E}"/>
    <hyperlink ref="A1455" r:id="rId59" display="https://www.procyclingstats.com/rider/lorenzo-rota" xr:uid="{AA14B0BF-C862-4005-B3CD-66728566C073}"/>
    <hyperlink ref="A1505" r:id="rId60" display="https://www.procyclingstats.com/rider/mattias-skjelmose-jensen" xr:uid="{5EBA9B63-ECAB-4E5B-8CA5-C0DD37DC23E8}"/>
    <hyperlink ref="A1041" r:id="rId61" display="https://www.procyclingstats.com/rider/dylan-groenewegen" xr:uid="{BB3B2811-5F4E-4843-BA19-FC53FEC806DA}"/>
    <hyperlink ref="A1511" r:id="rId62" display="https://www.procyclingstats.com/rider/marc-soler" xr:uid="{285ADD55-3DC0-453D-9900-5EF8AEE05D67}"/>
    <hyperlink ref="A803" r:id="rId63" display="https://www.procyclingstats.com/rider/santiago-buitrago-sanchez" xr:uid="{3E5D0CE1-5E81-484C-9E8F-9E567898B608}"/>
    <hyperlink ref="A1075" r:id="rId64" display="https://www.procyclingstats.com/rider/quinten-hermans" xr:uid="{B53A7F70-0BB0-43CF-AF6D-1D1B1EF0C0D7}"/>
    <hyperlink ref="A1387" r:id="rId65" display="https://www.procyclingstats.com/rider/thibaut-pinot" xr:uid="{597376F8-59D1-4F12-B721-F947E5FDFAB4}"/>
    <hyperlink ref="A1194" r:id="rId66" display="https://www.procyclingstats.com/rider/andreas-leknessund" xr:uid="{6A729DCD-C66B-42A5-A519-2FBA1D0A9FC0}"/>
    <hyperlink ref="A1153" r:id="rId67" display="https://www.procyclingstats.com/rider/olav-kooij" xr:uid="{FCEB4527-E3F3-451D-B56A-F210C4B9152C}"/>
    <hyperlink ref="A1681" r:id="rId68" display="https://www.procyclingstats.com/rider/alfred-wright" xr:uid="{F8A9A481-83A0-49E8-8A80-CE9C94E5C573}"/>
    <hyperlink ref="A1133" r:id="rId69" display="https://www.procyclingstats.com/rider/lennard-kamna" xr:uid="{744EA883-36FA-4E78-A9A8-56B13925C4BC}"/>
    <hyperlink ref="A690" r:id="rId70" display="https://www.procyclingstats.com/rider/julian-alaphilippe" xr:uid="{159E5362-3EC2-479A-841A-BDA579E4E41E}"/>
    <hyperlink ref="A1533" r:id="rId71" display="https://www.procyclingstats.com/rider/jasper-stuyven" xr:uid="{35FBBBF1-C2BB-43AB-8E4A-B235CBC799D3}"/>
    <hyperlink ref="A828" r:id="rId72" display="https://www.procyclingstats.com/rider/damiano-caruso" xr:uid="{AB5F6B1D-7ED9-4D47-8ABF-962ED6036D18}"/>
    <hyperlink ref="A1139" r:id="rId73" display="https://www.procyclingstats.com/rider/wilco-kelderman" xr:uid="{10129CEC-849E-4E57-864B-DCB553FB7DC5}"/>
    <hyperlink ref="A1584" r:id="rId74" display="https://www.procyclingstats.com/rider/rigoberto-uran" xr:uid="{CB847AFD-DC01-40D9-97C4-7D18B2D3AA1E}"/>
    <hyperlink ref="A835" r:id="rId75" display="https://www.procyclingstats.com/rider/mark-cavendish" xr:uid="{3B91E338-591D-494C-809D-8C5EFEBE6B66}"/>
    <hyperlink ref="A1596" r:id="rId76" display="https://www.procyclingstats.com/rider/greg-van-avermaet" xr:uid="{F7581D23-7EDE-4B21-9444-D9458526E6BB}"/>
    <hyperlink ref="A1582" r:id="rId77" display="https://www.procyclingstats.com/rider/diego-ulissi" xr:uid="{18C426C6-4B5E-4C4A-894C-4BE5E5970158}"/>
    <hyperlink ref="A827" r:id="rId78" display="https://www.procyclingstats.com/rider/hugh-carthy" xr:uid="{6BE42AE0-C621-4BFF-A835-B7503CCBEB59}"/>
    <hyperlink ref="A1000" r:id="rId79" display="https://www.procyclingstats.com/rider/fernando-gaviria" xr:uid="{CB20F02A-80EE-4B1B-995E-D56DEA0B4BB1}"/>
    <hyperlink ref="A1083" r:id="rId80" display="https://www.procyclingstats.com/rider/marc-hirschi" xr:uid="{15EFB8F2-3351-4005-B0FE-D983CD6FACF7}"/>
    <hyperlink ref="A975" r:id="rId81" display="https://www.procyclingstats.com/rider/tobias-foss" xr:uid="{562B1779-09C8-4DA1-BB09-78260452DF56}"/>
    <hyperlink ref="A851" r:id="rId82" display="https://www.procyclingstats.com/rider/giulio-ciccone" xr:uid="{6F9086ED-5C83-4657-BED9-0AED1BDF381F}"/>
    <hyperlink ref="A1086" r:id="rId83" display="https://www.procyclingstats.com/rider/hugo-hofstetter" xr:uid="{B270CF17-E2C7-4590-8F53-E113723D0A1B}"/>
    <hyperlink ref="A815" r:id="rId84" display="https://www.procyclingstats.com/rider/victor-campenaerts" xr:uid="{10EC4C1A-C31D-439D-8EFC-3338DEFD7725}"/>
    <hyperlink ref="A759" r:id="rId85" display="https://www.procyclingstats.com/rider/alberto-bettiol" xr:uid="{E88F9E38-F111-4342-846B-FA9B2F7FB18C}"/>
    <hyperlink ref="A1051" r:id="rId86" display="https://www.procyclingstats.com/rider/ruben-guerreiro" xr:uid="{C284E189-1520-46A9-B92D-4CB3F0385766}"/>
    <hyperlink ref="A995" r:id="rId87" display="https://www.procyclingstats.com/rider/ivan-garcia-cortina" xr:uid="{B3A48822-1B6C-4EA3-9FE8-D83495F6FA35}"/>
    <hyperlink ref="A1571" r:id="rId88" display="https://www.procyclingstats.com/rider/jan-tratnik" xr:uid="{C7BDC00E-E01A-4290-B088-59CB14E628C7}"/>
    <hyperlink ref="A791" r:id="rId89" display="https://www.procyclingstats.com/rider/koen-bouwman" xr:uid="{D60E764E-39D8-40DF-9CF0-4CDB681D0BBF}"/>
    <hyperlink ref="A1632" r:id="rId90" display="https://www.procyclingstats.com/rider/mauri-vansevenant" xr:uid="{1033E88A-A589-4561-83A2-236481E8826F}"/>
    <hyperlink ref="A859" r:id="rId91" display="https://www.procyclingstats.com/rider/simone-consonni" xr:uid="{872981AB-87EE-4B77-8B7D-E778D5F63390}"/>
    <hyperlink ref="A1124" r:id="rId92" display="https://www.procyclingstats.com/rider/matteo-jorgenson" xr:uid="{9051DE4D-DFF9-4A51-8F8A-3934AF21526B}"/>
    <hyperlink ref="A1403" r:id="rId93" display="https://www.procyclingstats.com/rider/domenico-pozzovivo" xr:uid="{45D36706-68F2-4CA4-9887-FB2C3CBEEAF0}"/>
    <hyperlink ref="A1506" r:id="rId94" display="https://www.procyclingstats.com/rider/toms-skujins" xr:uid="{EAEAD159-5B1A-451D-A974-1BC40BCC0022}"/>
    <hyperlink ref="A1084" r:id="rId95" display="https://www.procyclingstats.com/rider/jan-hirt" xr:uid="{AE4DFE3F-701D-4447-ACDE-90A17E4A92B6}"/>
    <hyperlink ref="A1392" r:id="rId96" display="https://www.procyclingstats.com/rider/luke-plapp" xr:uid="{C2070496-B12C-431F-A808-DEB70E5C8A4B}"/>
    <hyperlink ref="A1477" r:id="rId97" display="https://www.procyclingstats.com/rider/mauro-schmid" xr:uid="{64D00D3D-9A88-420D-BCC7-67FDA143C7F3}"/>
    <hyperlink ref="A1121" r:id="rId98" display="https://www.procyclingstats.com/rider/tobias-halland-johannessen" xr:uid="{EC092654-A46B-4491-BA3B-026F3A698489}"/>
    <hyperlink ref="A1494" r:id="rId99" display="https://www.procyclingstats.com/rider/magnus-sheffield" xr:uid="{E6DE968A-0632-41C8-8EED-628C489097E1}"/>
    <hyperlink ref="A1634" r:id="rId100" display="https://www.procyclingstats.com/rider/kevin-vauquelin" xr:uid="{DE65E800-2238-4A5D-85B9-4F88F3BAECBB}"/>
    <hyperlink ref="A1680" r:id="rId101" display="https://www.procyclingstats.com/rider/michael-woods" xr:uid="{53F69BA3-EC7A-4A25-B8E0-E22BEA7C2FE4}"/>
    <hyperlink ref="A714" r:id="rId102" display="https://www.procyclingstats.com/rider/kasper-asgreen" xr:uid="{783201A7-472D-4D68-9FEC-CFAA0D57C196}"/>
    <hyperlink ref="A1463" r:id="rId103" display="https://www.procyclingstats.com/rider/peter-sagan" xr:uid="{102869F1-6CEF-4FA8-9523-94621D166F70}"/>
    <hyperlink ref="A1487" r:id="rId104" display="https://www.procyclingstats.com/rider/florian-senechal" xr:uid="{F45DD649-2431-4F30-9B2D-C30DFF15B4CD}"/>
    <hyperlink ref="A1217" r:id="rId105" display="https://www.procyclingstats.com/rider/gino-mader" xr:uid="{16A3DCDD-777A-4161-93C2-4E21FAFC7DAF}"/>
    <hyperlink ref="A684" r:id="rId106" display="https://www.procyclingstats.com/rider/pascal-ackermann" xr:uid="{DAAD3723-84E2-4BA9-AE27-77E1027D2205}"/>
    <hyperlink ref="A1174" r:id="rId107" display="https://www.procyclingstats.com/rider/yves-lampaert" xr:uid="{EADD7FA8-FB0E-4727-A4E9-D93D6D7EE280}"/>
    <hyperlink ref="A1215" r:id="rId108" display="https://www.procyclingstats.com/rider/aleksey-lutsenko" xr:uid="{EC1B3ADC-9E0E-4CD3-832F-1AD7F6B10BB6}"/>
    <hyperlink ref="A1111" r:id="rId109" display="https://www.procyclingstats.com/rider/ion-izagirre" xr:uid="{0DAFA394-C8CE-4704-80C2-482B9BE5DF74}"/>
    <hyperlink ref="A705" r:id="rId110" display="https://www.procyclingstats.com/rider/alex-aranburu" xr:uid="{4D7BBFAB-8183-4563-BD4A-3DD80F3667EE}"/>
    <hyperlink ref="A945" r:id="rId111" display="https://www.procyclingstats.com/rider/caleb-ewan" xr:uid="{A20B5080-51E7-4364-BAD2-8A2AD2A43FA5}"/>
    <hyperlink ref="A864" r:id="rId112" display="https://www.procyclingstats.com/rider/magnus-cort-nielsen" xr:uid="{0485EC6D-F659-4AAB-A49B-4450B1208087}"/>
    <hyperlink ref="A766" r:id="rId113" display="https://www.procyclingstats.com/rider/stefan-bissegger" xr:uid="{68664F98-1043-4D56-BA8D-2C739B0D115C}"/>
    <hyperlink ref="A1576" r:id="rId114" display="https://www.procyclingstats.com/rider/anthony-turgis" xr:uid="{EF46533B-0C0B-4BB1-B919-384808C0BC18}"/>
    <hyperlink ref="A1669" r:id="rId115" display="https://www.procyclingstats.com/rider/tim-wellens" xr:uid="{E1941EF6-0373-46F6-B248-63D5AA13803B}"/>
    <hyperlink ref="A1664" r:id="rId116" display="https://www.procyclingstats.com/rider/max-walscheid" xr:uid="{4D721CF9-806A-4D81-90DF-7B2E422F4C57}"/>
    <hyperlink ref="A1306" r:id="rId117" display="https://www.procyclingstats.com/rider/oliver-naesen" xr:uid="{AB5FD0A4-8F71-463D-ABBA-D3496BFA0D70}"/>
    <hyperlink ref="A1181" r:id="rId118" display="https://www.procyclingstats.com/rider/pierre-latour" xr:uid="{F69F6FC9-9BF9-4DEC-9086-DE401E522485}"/>
    <hyperlink ref="A1076" r:id="rId119" display="https://www.procyclingstats.com/rider/jesus-herrada-lopez" xr:uid="{CD0CB6B4-A197-456A-B1BE-D52684C4D1F0}"/>
    <hyperlink ref="A790" r:id="rId120" display="https://www.procyclingstats.com/rider/nacer-bouhanni" xr:uid="{81773A4D-6792-4A9A-8DA6-6E3861621F29}"/>
    <hyperlink ref="A819" r:id="rId121" display="https://www.procyclingstats.com/rider/amaury-capiot" xr:uid="{6BDDD4ED-287E-4758-A2E6-AB5D90B6A8AF}"/>
    <hyperlink ref="A1509" r:id="rId122" display="https://www.procyclingstats.com/rider/matteo-sobrero" xr:uid="{D101958C-BF3B-4F78-8EF8-2509D8AEF3D8}"/>
    <hyperlink ref="A1574" r:id="rId123" display="https://www.procyclingstats.com/rider/ben-tulett" xr:uid="{B148B5A2-7550-4970-B7E4-6623DAFE3454}"/>
    <hyperlink ref="A1497" r:id="rId124" display="https://www.procyclingstats.com/rider/quinn-simmons" xr:uid="{A456B1AD-E964-4319-8ECB-258415D398B3}"/>
    <hyperlink ref="A1280" r:id="rId125" display="https://www.procyclingstats.com/rider/rudy-molard" xr:uid="{1D106D4C-D74D-47D2-81E4-68E5ED193A09}"/>
    <hyperlink ref="A1651" r:id="rId126" display="https://www.procyclingstats.com/rider/jay-vine" xr:uid="{118CEEB5-D46E-47FB-9227-4D8581C7D0A2}"/>
    <hyperlink ref="A1210" r:id="rId127" display="https://www.procyclingstats.com/rider/matis-louvel" xr:uid="{A2EC1B4D-B679-4CFB-97D8-61B147B5CD7B}"/>
    <hyperlink ref="A1515" r:id="rId128" display="https://www.procyclingstats.com/rider/robert-stannard" xr:uid="{1D67D0D4-15D9-4A69-8F95-D6EA5462ECDD}"/>
    <hyperlink ref="A1007" r:id="rId129" display="https://www.procyclingstats.com/rider/simon-geschke" xr:uid="{41A9C381-7ABE-4D95-876A-071724165317}"/>
    <hyperlink ref="A1136" r:id="rId130" display="https://www.procyclingstats.com/rider/max-kanter" xr:uid="{B6DFFFAA-5B1D-469A-AC92-8BCAC853D7FE}"/>
    <hyperlink ref="A1308" r:id="rId131" display="https://www.procyclingstats.com/rider/jhonatan-narvaez" xr:uid="{6E5CFCB6-543C-444B-BA8A-949A76157126}"/>
    <hyperlink ref="A1558" r:id="rId132" display="https://www.procyclingstats.com/rider/benjamin-thomas-2" xr:uid="{5F648CBE-7F72-485E-AB53-486A63AA5AC2}"/>
    <hyperlink ref="A1645" r:id="rId133" display="https://www.procyclingstats.com/rider/carlos-verona" xr:uid="{858CFA40-252F-40BB-8588-7CE05957DF1A}"/>
    <hyperlink ref="A1611" r:id="rId134" display="https://www.procyclingstats.com/rider/dries-van-gestel" xr:uid="{E3DAC3BE-D21C-487E-A229-F18F6EF8DF18}"/>
    <hyperlink ref="A1695" r:id="rId135" display="https://www.procyclingstats.com/rider/axel-zingle" xr:uid="{C8A56854-4588-4042-9DB0-4CE8D05947DC}"/>
    <hyperlink ref="A1046" r:id="rId136" display="https://www.procyclingstats.com/rider/kaden-groves" xr:uid="{04C74D66-7750-4F20-A348-350BC97D4BB1}"/>
    <hyperlink ref="A1130" r:id="rId137" display="https://www.procyclingstats.com/rider/bob-jungels" xr:uid="{F8A24172-F015-4716-B7E2-F856E44A166E}"/>
    <hyperlink ref="A1135" r:id="rId138" display="https://www.procyclingstats.com/rider/alexander-kamp" xr:uid="{ECE91738-AA58-425A-AC67-28819DE05A35}"/>
    <hyperlink ref="A1577" r:id="rId139" display="https://www.procyclingstats.com/rider/ben-turner" xr:uid="{8C81F224-FE11-4B0B-BD48-48B722ADE887}"/>
    <hyperlink ref="A1183" r:id="rId140" display="https://www.procyclingstats.com/rider/axel-laurance" xr:uid="{0FCA463C-A807-4E5F-9AF5-47EBC8FD8A1D}"/>
    <hyperlink ref="A1319" r:id="rId141" display="https://www.procyclingstats.com/rider/giacomo-nizzolo" xr:uid="{63D33928-59E2-46A8-B881-88CE833D7E56}"/>
    <hyperlink ref="A1055" r:id="rId142" display="https://www.procyclingstats.com/rider/jack-haig" xr:uid="{B866D00D-54E8-455E-8053-B26B73D41D49}"/>
    <hyperlink ref="A845" r:id="rId143" display="https://www.procyclingstats.com/rider/johan-esteban-chaves" xr:uid="{153457CE-A85D-4392-BF74-E82C9A56B336}"/>
    <hyperlink ref="A1167" r:id="rId144" display="https://www.procyclingstats.com/rider/sepp-kuss" xr:uid="{8CBB11C1-6711-4AD3-95D0-F8AE3A5CD74F}"/>
    <hyperlink ref="A1090" r:id="rId145" display="https://www.procyclingstats.com/rider/mikkel-honore" xr:uid="{16AE6E61-52FE-4FB6-A5B8-589916B29E2E}"/>
    <hyperlink ref="A985" r:id="rId146" display="https://www.procyclingstats.com/rider/jakob-fuglsang" xr:uid="{E14BEC9F-5B8B-463B-8002-06FD7875DB81}"/>
    <hyperlink ref="A1168" r:id="rId147" display="https://www.procyclingstats.com/rider/michal-kwiatkowski" xr:uid="{DFA3633E-96A3-4D7F-9002-A461C44464CF}"/>
    <hyperlink ref="A1151" r:id="rId148" display="https://www.procyclingstats.com/rider/patrick-konrad" xr:uid="{BF019529-5282-46F6-AEF1-98BCCFFB9EC7}"/>
    <hyperlink ref="A834" r:id="rId149" display="https://www.procyclingstats.com/rider/remi-cavagna" xr:uid="{745911D2-5C44-4457-A32B-D73B50D77840}"/>
    <hyperlink ref="A1593" r:id="rId150" display="https://www.procyclingstats.com/rider/attila-valter" xr:uid="{E7459CF3-587F-44C0-BDF5-644A399C5AB7}"/>
    <hyperlink ref="A1224" r:id="rId151" display="https://www.procyclingstats.com/rider/rafal-majka" xr:uid="{F2134F21-7EEC-400C-BC33-5FD6CECCAE33}"/>
    <hyperlink ref="A908" r:id="rId152" display="https://www.procyclingstats.com/rider/rohan-dennis" xr:uid="{B5CDFC48-7508-42DA-AB2C-1BD6F2B035B4}"/>
    <hyperlink ref="A1398" r:id="rId153" display="https://www.procyclingstats.com/rider/nils-politt" xr:uid="{FF0CC1BE-128A-47EC-A11A-9302AED4003A}"/>
    <hyperlink ref="A863" r:id="rId154" display="https://www.procyclingstats.com/rider/bryan-coquard" xr:uid="{166D083F-B103-4B93-ABC0-50614D8B1FEC}"/>
    <hyperlink ref="A1357" r:id="rId155" display="https://www.procyclingstats.com/rider/andrea-pasqualon" xr:uid="{685109CD-906E-4500-B3DE-4D5B3BB80B16}"/>
    <hyperlink ref="A878" r:id="rId156" display="https://www.procyclingstats.com/rider/alberto-dainese" xr:uid="{D4476DFD-D480-4392-B84A-F8C8A6DCED38}"/>
    <hyperlink ref="A1257" r:id="rId157" display="https://www.procyclingstats.com/rider/jordi-meeus" xr:uid="{2F6C8DDF-27CA-4FAB-80F9-4A0E2DFE9872}"/>
    <hyperlink ref="A974" r:id="rId158" display="https://www.procyclingstats.com/rider/lorenzo-fortunato" xr:uid="{77C6AE03-370A-4F1A-B746-090FBE1AA4A6}"/>
    <hyperlink ref="A871" r:id="rId159" display="https://www.procyclingstats.com/rider/alessandro-covi" xr:uid="{16236A2F-A175-4AB5-AAB8-A861CB1C38F5}"/>
    <hyperlink ref="A1469" r:id="rId160" display="https://www.procyclingstats.com/rider/luis-leon-sanchez" xr:uid="{BB019E47-7442-457B-9F6C-8CBAD402A767}"/>
    <hyperlink ref="A1341" r:id="rId161" display="https://www.procyclingstats.com/rider/sam-oomen" xr:uid="{D1A26928-EB2F-4716-A9FF-22DDCD55F385}"/>
    <hyperlink ref="A1561" r:id="rId162" display="https://www.procyclingstats.com/rider/rasmus-tiller" xr:uid="{A547B5D5-E716-4823-A197-BC9834FCDB7F}"/>
    <hyperlink ref="A692" r:id="rId163" display="https://www.procyclingstats.com/rider/vincenzo-albanese" xr:uid="{5D21A7F6-23ED-408F-811A-C7FD90DE460E}"/>
    <hyperlink ref="A1161" r:id="rId164" display="https://www.procyclingstats.com/rider/andreas-kron" xr:uid="{4371F29E-3A9C-402D-A48E-D718B2A84B35}"/>
    <hyperlink ref="A721" r:id="rId165" display="https://www.procyclingstats.com/rider/andrea-bagioli" xr:uid="{C5FFCA0C-4BDA-4734-9D53-1012BFF9D411}"/>
    <hyperlink ref="A1295" r:id="rId166" display="https://www.procyclingstats.com/rider/luca-mozzato" xr:uid="{2E354E9A-9B02-4249-A4FD-F40CE50D6316}"/>
    <hyperlink ref="A1522" r:id="rId167" display="https://www.procyclingstats.com/rider/jake-stewart" xr:uid="{28529D14-2809-4E72-8808-99DE62ABF5C6}"/>
    <hyperlink ref="A800" r:id="rId168" display="https://www.procyclingstats.com/rider/emanuel-buchmann" xr:uid="{46BE0C7F-1606-4298-B1E4-0693587FE2AD}"/>
    <hyperlink ref="A884" r:id="rId169" display="https://www.procyclingstats.com/rider/dries-de-bondt" xr:uid="{70E56931-3A5C-4AA0-834F-5784B74C1878}"/>
    <hyperlink ref="A744" r:id="rId170" display="https://www.procyclingstats.com/rider/samuele-battistella" xr:uid="{629B23A7-952B-4C9D-B333-FACD50201709}"/>
    <hyperlink ref="A1056" r:id="rId171" display="https://www.procyclingstats.com/rider/marco-haller" xr:uid="{CFFB684A-4C30-4769-8B1E-F1129C83349C}"/>
    <hyperlink ref="A1094" r:id="rId172" display="https://www.procyclingstats.com/rider/hugo-houle" xr:uid="{E1CC6904-0E18-4836-A91C-D489097E30F8}"/>
    <hyperlink ref="A1397" r:id="rId173" display="https://www.procyclingstats.com/rider/jan-polanc" xr:uid="{4DC5FD93-BF88-4FEB-B5AA-7C52C5FB3E55}"/>
    <hyperlink ref="A1636" r:id="rId174" display="https://www.procyclingstats.com/rider/andrea-vendrame" xr:uid="{B346EE1C-5DAA-472A-AD9C-F6D57BAF12D6}"/>
    <hyperlink ref="A1555" r:id="rId175" display="https://www.procyclingstats.com/rider/edward-theuns" xr:uid="{C1B1171F-F5A7-4CC5-8A43-2AD12046E236}"/>
    <hyperlink ref="A1005" r:id="rId176" display="https://www.procyclingstats.com/rider/tao-geoghegan-hart" xr:uid="{1E65D0ED-8C4E-490F-BCD3-AE882C00237B}"/>
    <hyperlink ref="A1512" r:id="rId177" display="https://www.procyclingstats.com/rider/ivan-ramiro-sosa" xr:uid="{078A2187-9E2B-42E9-8FA2-4799F89FAD1E}"/>
    <hyperlink ref="A1157" r:id="rId178" display="https://www.procyclingstats.com/rider/soren-kragh-andersen" xr:uid="{2F66BDAD-6E32-48D1-B4AD-E65130E58A04}"/>
    <hyperlink ref="A1498" r:id="rId179" display="https://www.procyclingstats.com/rider/julien-simon" xr:uid="{C6F7E528-FB6F-423B-B511-4C9B7D0E3C81}"/>
    <hyperlink ref="A1350" r:id="rId180" display="https://www.procyclingstats.com/rider/quentin-pacher" xr:uid="{11AA7AA4-FC23-4D44-B1F6-36D4D1321334}"/>
    <hyperlink ref="A1335" r:id="rId181" display="https://www.procyclingstats.com/rider/stefano-oldani" xr:uid="{5BC10401-91DE-411C-8002-DDC656BA1F39}"/>
    <hyperlink ref="A804" r:id="rId182" display="https://www.procyclingstats.com/rider/mathieu-burgaudeau" xr:uid="{A4B9B0C7-9915-4BFD-86BC-C1B70DF5A378}"/>
    <hyperlink ref="A1694" r:id="rId183" display="https://www.procyclingstats.com/rider/georg-zimmermann" xr:uid="{81239EBB-369B-4534-A3DC-8BCFBA8D167A}"/>
    <hyperlink ref="A1557" r:id="rId184" display="https://www.procyclingstats.com/rider/gerben-thijssen-bel" xr:uid="{BDE6A94A-9D92-45D2-9915-0FE02C524AC7}"/>
    <hyperlink ref="A711" r:id="rId185" display="https://www.procyclingstats.com/rider/bruno-armirail" xr:uid="{732C09E0-2195-4A22-9330-0E3EB552E8AB}"/>
    <hyperlink ref="A1422" r:id="rId186" display="https://www.procyclingstats.com/rider/sebastien-reichenbach" xr:uid="{C6CCDF12-AB33-4FE6-97D5-46E6F743F22C}"/>
    <hyperlink ref="A1548" r:id="rId187" display="https://www.procyclingstats.com/rider/natnael-tesfatsion" xr:uid="{6F47D3D1-8048-48A8-8D97-F25F7E12FC7D}"/>
    <hyperlink ref="A1660" r:id="rId188" display="https://www.procyclingstats.com/rider/alexis-vuillermoz" xr:uid="{AB148E28-4830-4A57-9CE1-289118ECA109}"/>
    <hyperlink ref="A1383" r:id="rId189" display="https://www.procyclingstats.com/rider/andrea-piccolo" xr:uid="{78A32453-DE89-4A5C-9F94-74376A69BEC1}"/>
    <hyperlink ref="A926" r:id="rId190" display="https://www.procyclingstats.com/rider/sandy-dujardin" xr:uid="{E43C15BD-B7CF-43AD-A4AE-5AC50C29081D}"/>
    <hyperlink ref="A1379" r:id="rId191" display="https://www.procyclingstats.com/rider/adrien-petit" xr:uid="{70688088-862A-41AB-B632-647E83ECFE6A}"/>
    <hyperlink ref="A1581" r:id="rId192" display="https://www.procyclingstats.com/rider/cian-uijtdebroeks" xr:uid="{B1D4797F-990A-4D7A-B1A0-04DDAB84599E}"/>
    <hyperlink ref="A858" r:id="rId193" display="https://www.procyclingstats.com/rider/nicola-conci" xr:uid="{0A4370D3-9605-4F10-9D41-12B459D8CE9F}"/>
    <hyperlink ref="A1531" r:id="rId194" display="https://www.procyclingstats.com/rider/corbin-strong" xr:uid="{FD00DD89-8FD6-4FC8-ADA0-B4F38E2C5CEF}"/>
    <hyperlink ref="A1475" r:id="rId195" display="https://www.procyclingstats.com/rider/maximilian-schachmann" xr:uid="{0D77DE45-EC22-4CF9-96F5-B68E870CDC42}"/>
    <hyperlink ref="A1656" r:id="rId196" display="https://www.procyclingstats.com/rider/elia-viviani" xr:uid="{99C7DFFB-2243-4E03-A39D-4AB48095C94D}"/>
    <hyperlink ref="A1060" r:id="rId197" display="https://www.procyclingstats.com/rider/lucas-hamilton" xr:uid="{1D22D0A5-1CAC-4893-9940-3917EDD32CBC}"/>
    <hyperlink ref="A787" r:id="rId198" display="https://www.procyclingstats.com/rider/geoffrey-bouchard" xr:uid="{2E63E334-C4DB-44AF-896D-22ED1DA79989}"/>
    <hyperlink ref="A843" r:id="rId199" display="https://www.procyclingstats.com/rider/clement-champoussin" xr:uid="{39C24871-E786-47FF-8E3F-99E54EB0E988}"/>
    <hyperlink ref="A1395" r:id="rId200" display="https://www.procyclingstats.com/rider/wout-poels" xr:uid="{FEC612AC-254A-4308-BD9E-F2910E6D104E}"/>
    <hyperlink ref="A1245" r:id="rId201" display="https://www.procyclingstats.com/rider/fausto-masnada" xr:uid="{B738B7B9-4A7D-46F8-9C3C-6322988DA157}"/>
    <hyperlink ref="A1528" r:id="rId202" display="https://www.procyclingstats.com/rider/michael-storer" xr:uid="{CFB7A7FB-D7A2-4B47-9929-F9DE2960F946}"/>
    <hyperlink ref="A1641" r:id="rId203" display="https://www.procyclingstats.com/rider/gianni-vermeersch" xr:uid="{9D03930E-EA87-4B4F-AEB7-A5B3DBEC254A}"/>
    <hyperlink ref="A1551" r:id="rId204" display="https://www.procyclingstats.com/rider/mike-teunissen" xr:uid="{6E24C1FC-B9D6-483A-BF6D-0FD3275B0A7C}"/>
    <hyperlink ref="A1044" r:id="rId205" display="https://www.procyclingstats.com/rider/felix-grossschartner" xr:uid="{F8CDFAC5-6432-4D03-91EE-5EE596CA6D13}"/>
    <hyperlink ref="A688" r:id="rId206" display="https://www.procyclingstats.com/rider/edoardo-affini" xr:uid="{E13D8F1A-F963-4010-A923-BFE067C4A3D8}"/>
    <hyperlink ref="A890" r:id="rId207" display="https://www.procyclingstats.com/rider/david-de-la-cruz" xr:uid="{AFF73DB0-C0A1-47DD-9D2D-2E37C0A801FF}"/>
    <hyperlink ref="A1162" r:id="rId208" display="https://www.procyclingstats.com/rider/steven-kruijswijk" xr:uid="{BF67E7E9-6CC4-4048-A76E-BFA5D4860D5F}"/>
    <hyperlink ref="A971" r:id="rId209" display="https://www.procyclingstats.com/rider/davide-formolo" xr:uid="{CE62D739-0FA6-4EE4-B415-094322F4D4AB}"/>
    <hyperlink ref="A749" r:id="rId210" display="https://www.procyclingstats.com/rider/george-bennett" xr:uid="{C5EBD05F-63A4-4BDC-B697-B2216F5D44D0}"/>
    <hyperlink ref="A1543" r:id="rId211" display="https://www.procyclingstats.com/rider/rein-taaramae" xr:uid="{2F60CAE2-8576-4D12-B3BA-FFCDFC298243}"/>
    <hyperlink ref="A694" r:id="rId212" display="https://www.procyclingstats.com/rider/piet-allegaert" xr:uid="{9420D943-FFE6-4CF8-A2B0-93F021CCB4B3}"/>
    <hyperlink ref="A693" r:id="rId213" display="https://www.procyclingstats.com/rider/giovanni-aleotti" xr:uid="{29567A22-F731-4B53-AC2A-40724B9ADC86}"/>
    <hyperlink ref="A1173" r:id="rId214" display="https://www.procyclingstats.com/rider/victor-lafay" xr:uid="{05B935B9-04B4-4888-8850-76670BBDA9D7}"/>
    <hyperlink ref="A853" r:id="rId215" display="https://www.procyclingstats.com/rider/simon-clarke" xr:uid="{B78D688D-ED82-492F-81A7-759D7BA1724D}"/>
    <hyperlink ref="A762" r:id="rId216" display="https://www.procyclingstats.com/rider/patrick-bevin" xr:uid="{486491AB-34B4-463D-9368-B93A7987CF0A}"/>
    <hyperlink ref="A769" r:id="rId217" display="https://www.procyclingstats.com/rider/mikkel-bjerg" xr:uid="{24A54C51-B279-414C-9211-39840D95327F}"/>
    <hyperlink ref="A874" r:id="rId218" display="https://www.procyclingstats.com/rider/steff-cras" xr:uid="{DFF9D2F7-8DAB-46A1-B02A-A7F9234C17AF}"/>
    <hyperlink ref="A701" r:id="rId219" display="https://www.procyclingstats.com/rider/stanisaw-aniolkowski" xr:uid="{DCA59363-5E72-4AF9-B4AB-FB2675C1EE79}"/>
    <hyperlink ref="A1077" r:id="rId220" display="https://www.procyclingstats.com/rider/rune-herregodts" xr:uid="{0D273533-13A4-4FEF-9208-8C254BE3EACA}"/>
    <hyperlink ref="A1364" r:id="rId221" display="https://www.procyclingstats.com/rider/antonio-pedrero" xr:uid="{3F7A1B5F-8B31-49F2-A25E-B3290C773834}"/>
    <hyperlink ref="A1601" r:id="rId222" display="https://www.procyclingstats.com/rider/taco-van-der-hoorn" xr:uid="{D700DC60-E219-42EA-9BE7-8AF00E9A5044}"/>
    <hyperlink ref="A1279" r:id="rId223" display="https://www.procyclingstats.com/rider/juan-sebastian-molano" xr:uid="{AD0B8BC1-EA59-4AD0-B0A7-1997C74CCCB6}"/>
    <hyperlink ref="A1626" r:id="rId224" display="https://www.procyclingstats.com/rider/ilan-van-wilder" xr:uid="{A17F091B-93C0-4F0E-9C3E-0CEAF188CB48}"/>
    <hyperlink ref="A1471" r:id="rId225" display="https://www.procyclingstats.com/rider/marc-sarreau" xr:uid="{F1B761B4-6D6C-4F6B-9C3B-9027C55AA3D0}"/>
    <hyperlink ref="A1265" r:id="rId226" display="https://www.procyclingstats.com/rider/luka-mezgec" xr:uid="{7E4F179B-577F-456C-851A-D5E39712400D}"/>
    <hyperlink ref="A1264" r:id="rId227" display="https://www.procyclingstats.com/rider/xandro-meurisse" xr:uid="{EF813E28-8982-47BE-B7A7-027678B517F8}"/>
    <hyperlink ref="A1481" r:id="rId228" display="https://www.procyclingstats.com/rider/nick-schultz" xr:uid="{3BB26006-1E42-4C9E-970F-3C86C287BDE3}"/>
    <hyperlink ref="A1253" r:id="rId229" display="https://www.procyclingstats.com/rider/daniel-mclay" xr:uid="{8F3EB0C8-D1E6-4F5F-A573-DBD51059B4F4}"/>
    <hyperlink ref="A1456" r:id="rId230" display="https://www.procyclingstats.com/rider/einer-augusto-rubio-reyes" xr:uid="{1877725F-2A29-42B5-A519-BAF2F3661CF4}"/>
    <hyperlink ref="A1549" r:id="rId231" display="https://www.procyclingstats.com/rider/jason-tesson" xr:uid="{601A0D5E-210C-4FB5-8064-6FFFFF71FA0C}"/>
    <hyperlink ref="A1691" r:id="rId232" display="https://www.procyclingstats.com/rider/filippo-zana" xr:uid="{F0F8861A-1FF5-418A-BD8F-A70ACCAB3712}"/>
    <hyperlink ref="A1230" r:id="rId233" display="https://www.procyclingstats.com/rider/jakub-mareczko" xr:uid="{AF1B998E-A44D-4F54-8334-C0DBB7652E45}"/>
    <hyperlink ref="A1228" r:id="rId234" display="https://www.procyclingstats.com/rider/lorrenzo-manzin" xr:uid="{D66F1E2A-D921-448C-A20F-2E4A1BB5401F}"/>
    <hyperlink ref="A1445" r:id="rId235" display="https://www.procyclingstats.com/rider/cristian-rodriguez" xr:uid="{5E919B41-496F-4C11-9BC0-F87B5751444B}"/>
    <hyperlink ref="A967" r:id="rId236" display="https://www.procyclingstats.com/rider/filippo-fiorelli" xr:uid="{FB840FBC-0A76-4AAA-BF5E-C6B413BC1B8D}"/>
    <hyperlink ref="A844" r:id="rId237" display="https://www.procyclingstats.com/rider/anthon-charmig" xr:uid="{1E985E5B-F6B3-4977-8350-1F38090DC28C}"/>
    <hyperlink ref="A1612" r:id="rId238" display="https://www.procyclingstats.com/rider/maxim-van-gils" xr:uid="{9C0BEE26-759E-4353-90B3-2ED217D73AB2}"/>
    <hyperlink ref="A987" r:id="rId239" display="https://www.procyclingstats.com/rider/felix-gall" xr:uid="{EC38D7EE-CD55-400B-82FD-666E071C8F41}"/>
    <hyperlink ref="A1193" r:id="rId240" display="https://www.procyclingstats.com/rider/gijs-leemreize" xr:uid="{A16F63C5-4F51-42B1-AE49-DA66A82C8E50}"/>
    <hyperlink ref="A1570" r:id="rId241" display="https://www.procyclingstats.com/rider/torstein-traeen" xr:uid="{DB5FFC71-BBB0-4B0F-BDE0-7E6FFED687E8}"/>
    <hyperlink ref="A773" r:id="rId242" display="https://www.procyclingstats.com/rider/edvald-boasson-hagen" xr:uid="{1B9316D5-3314-4AA0-AD46-D072B859542B}"/>
    <hyperlink ref="A872" r:id="rId243" display="https://www.procyclingstats.com/rider/luca-covili" xr:uid="{BD100626-D701-42E2-8BAE-0BD1E4563FF7}"/>
    <hyperlink ref="A911" r:id="rId244" display="https://www.procyclingstats.com/rider/tom-devriendt" xr:uid="{31D64204-7A70-425F-89CB-FABCB8C84C8C}"/>
    <hyperlink ref="A1658" r:id="rId245" display="https://www.procyclingstats.com/rider/loic-vliegen" xr:uid="{8B6607B2-1C95-480C-8A11-B64AEB02D5AD}"/>
    <hyperlink ref="A1285" r:id="rId246" display="https://www.procyclingstats.com/rider/sylvain-moniquet" xr:uid="{2414033C-A57E-4F2B-B02C-61175B2631F2}"/>
    <hyperlink ref="A951" r:id="rId247" display="https://www.procyclingstats.com/rider/alessandro-fedeli" xr:uid="{A0FFE782-B010-47F3-AF59-BF13AA106368}"/>
    <hyperlink ref="A1516" r:id="rId248" display="https://www.procyclingstats.com/rider/johannes-staune-mittet" xr:uid="{B7F2904A-4F23-4BE5-BBAA-ACDCDBA00537}"/>
    <hyperlink ref="A1670" r:id="rId249" display="https://www.procyclingstats.com/rider/sam-welsford" xr:uid="{739865C4-6F5C-4F47-8B86-E0787FA1F6C9}"/>
    <hyperlink ref="A1352" r:id="rId250" display="https://www.procyclingstats.com/rider/hugo-page" xr:uid="{804E586A-8EE1-4151-B017-3EF681F56AE2}"/>
    <hyperlink ref="A1690" r:id="rId251" display="https://www.procyclingstats.com/rider/edoardo-zambanini" xr:uid="{4C98AF06-289F-4B96-8194-3AF8DD6B5895}"/>
    <hyperlink ref="A1625" r:id="rId252" display="https://www.procyclingstats.com/rider/casper-van-uden" xr:uid="{AAAB1CDF-3AB2-45EC-AA1A-B3D709F347A6}"/>
    <hyperlink ref="A1115" r:id="rId253" display="https://www.procyclingstats.com/rider/jimmy-janssens" xr:uid="{B95CDF53-3F54-4B74-8CA2-45BC326758D9}"/>
    <hyperlink ref="A1067" r:id="rId254" display="https://www.procyclingstats.com/rider/ben-healy" xr:uid="{F05ECEC8-0818-45A6-8393-4555ACFD6383}"/>
    <hyperlink ref="A1323" r:id="rId255" display="https://www.procyclingstats.com/rider/domen-novak" xr:uid="{825DC3CE-FC02-42B6-AD1F-51377ED628A6}"/>
    <hyperlink ref="A1460" r:id="rId256" display="https://www.procyclingstats.com/rider/archie-ryan" xr:uid="{E3A49B3A-FA17-4CB9-BBB9-8B4F2BF32049}"/>
    <hyperlink ref="A1078" r:id="rId257" display="https://www.procyclingstats.com/rider/michel-hessmann" xr:uid="{CF0771AE-5FC6-4DEB-B3E3-5DC8BAD200F8}"/>
    <hyperlink ref="A932" r:id="rId258" display="https://www.procyclingstats.com/rider/benjamin-dyball" xr:uid="{61AB9641-5F83-4E0C-A72B-01E45FDAE894}"/>
    <hyperlink ref="A833" r:id="rId259" display="https://www.procyclingstats.com/rider/mattia-cattaneo" xr:uid="{1777FBBE-613C-402A-917C-31BE2F030790}"/>
    <hyperlink ref="A1591" r:id="rId260" display="https://www.procyclingstats.com/rider/michael-valgren-andersen" xr:uid="{1B80AC77-A6E5-4FD6-8526-D3BD605278F6}"/>
    <hyperlink ref="A1631" r:id="rId261" display="https://www.procyclingstats.com/rider/sep-vanmarcke" xr:uid="{3AC347B2-1673-4CB7-9059-9E13C4FA22A4}"/>
    <hyperlink ref="A724" r:id="rId262" display="https://www.procyclingstats.com/rider/davide-ballerini" xr:uid="{A57AED64-51E0-48AC-BE18-C0039C4F2D39}"/>
    <hyperlink ref="A1337" r:id="rId263" display="https://www.procyclingstats.com/rider/nelson-oliveira" xr:uid="{E8F7F2EF-D906-41E5-A36C-A6A5C93EF6B0}"/>
    <hyperlink ref="A1019" r:id="rId264" display="https://www.procyclingstats.com/rider/dorian-godon" xr:uid="{B8626827-2BF8-45D8-A42A-DC43B3C0E4DB}"/>
    <hyperlink ref="A1541" r:id="rId265" display="https://www.procyclingstats.com/rider/connor-swift" xr:uid="{A26C6ED9-DA09-4FE5-8147-E6D465752F81}"/>
    <hyperlink ref="A1640" r:id="rId266" display="https://www.procyclingstats.com/rider/florian-vermeersch" xr:uid="{D702F721-50E2-42EE-A778-D779432F4020}"/>
    <hyperlink ref="A929" r:id="rId267" display="https://www.procyclingstats.com/rider/timothy-dupont" xr:uid="{44A3C62B-27EE-4E28-AA6F-3D97F96DCC2F}"/>
    <hyperlink ref="A1489" r:id="rId268" display="https://www.procyclingstats.com/rider/gonzalo-serrano" xr:uid="{139D32F2-3DE4-4218-9BF5-68D995B77347}"/>
    <hyperlink ref="A712" r:id="rId269" display="https://www.procyclingstats.com/rider/nikias-arndt" xr:uid="{6DFA9093-E782-4F70-825A-D2C8A7640D57}"/>
    <hyperlink ref="A1351" r:id="rId270" display="https://www.procyclingstats.com/rider/mark-padun" xr:uid="{D8E9C6FE-ADA9-4D96-988A-5F6C6FE70193}"/>
    <hyperlink ref="A912" r:id="rId271" display="https://www.procyclingstats.com/rider/stan-dewulf" xr:uid="{88A4178E-2E7E-434E-8D22-6D11B11C0CB3}"/>
    <hyperlink ref="A1630" r:id="rId272" display="https://www.procyclingstats.com/rider/harm-vanhoucke" xr:uid="{EB887665-45A5-4764-9ED3-0B247A4D689F}"/>
    <hyperlink ref="A873" r:id="rId273" display="https://www.procyclingstats.com/rider/lawson-craddock" xr:uid="{0C4A2587-5194-4721-8DB1-0E20C4325763}"/>
    <hyperlink ref="A1006" r:id="rId274" display="https://www.procyclingstats.com/rider/elie-gesbert" xr:uid="{D2A66A28-E289-4BA2-A1D5-FC022BCA2248}"/>
    <hyperlink ref="A774" r:id="rId275" display="https://www.procyclingstats.com/rider/maciej-bodnar" xr:uid="{E7792688-DDA7-4EE3-88ED-C7E6B3DA91E7}"/>
    <hyperlink ref="A883" r:id="rId276" display="https://www.procyclingstats.com/rider/stefan-de-bod" xr:uid="{23A9FAFE-CEA6-4135-A659-763AF550C9FC}"/>
    <hyperlink ref="A1004" r:id="rId277" display="https://www.procyclingstats.com/rider/kevin-geniets" xr:uid="{9C8CA388-0010-408E-8E9C-A335B1A0F373}"/>
    <hyperlink ref="A1671" r:id="rId278" display="https://www.procyclingstats.com/rider/bram-welten" xr:uid="{16223FE9-7BF7-42F5-92E8-FA26C64DD403}"/>
    <hyperlink ref="A1180" r:id="rId279" display="https://www.procyclingstats.com/rider/jonathan-lastra" xr:uid="{DDF63B9D-E10F-438B-A5AF-A94B3FF688FF}"/>
    <hyperlink ref="A1439" r:id="rId280" display="https://www.procyclingstats.com/rider/oscar-riesebeek" xr:uid="{527A205C-21D3-4CCA-BF2E-8DBDED63079E}"/>
    <hyperlink ref="A960" r:id="rId281" display="https://www.procyclingstats.com/rider/ruben-fernandez" xr:uid="{F842EEB8-1EBF-4680-9CB4-C99325D2C6EE}"/>
    <hyperlink ref="A1447" r:id="rId282" display="https://www.procyclingstats.com/rider/oscar-rodriguez" xr:uid="{2A706CA9-DC5D-4A7D-B227-FD0AE1AC9571}"/>
    <hyperlink ref="A988" r:id="rId283" display="https://www.procyclingstats.com/rider/tony-gallopin" xr:uid="{B445200A-A436-4E4C-A1FB-E74E1B9BBFFB}"/>
    <hyperlink ref="A1637" r:id="rId284" display="https://www.procyclingstats.com/rider/clement-venturini" xr:uid="{3A75A1D2-741F-4020-990F-78B83F9FD88A}"/>
    <hyperlink ref="A768" r:id="rId285" display="https://www.procyclingstats.com/rider/mikel-bizkarra" xr:uid="{1731FC8D-F1AF-433C-A4B9-462ADA01B693}"/>
    <hyperlink ref="A1488" r:id="rId286" display="https://www.procyclingstats.com/rider/eduardo-sepulveda" xr:uid="{3814BE69-EE38-4CB7-B1E6-7B21C0216A7B}"/>
    <hyperlink ref="A1620" r:id="rId287" display="https://www.procyclingstats.com/rider/kenneth-van-rooy" xr:uid="{410EDA01-AEC3-449D-A5A1-F14E91B0FD0C}"/>
    <hyperlink ref="A1229" r:id="rId288" display="https://www.procyclingstats.com/rider/gianni-marchand" xr:uid="{E7B141D1-29C0-467F-96E1-DA02DED944E0}"/>
    <hyperlink ref="A1288" r:id="rId289" display="https://www.procyclingstats.com/rider/mauricio-moreira" xr:uid="{672199D3-E1AC-48CF-BC5F-8CE8A490A9F9}"/>
    <hyperlink ref="A1331" r:id="rId290" display="https://www.procyclingstats.com/rider/kelland-brien" xr:uid="{E9BE53F1-2BC5-454D-BAD3-972B80315ECC}"/>
    <hyperlink ref="A686" r:id="rId291" display="https://www.procyclingstats.com/rider/roger-adria" xr:uid="{F46AC93B-36D7-4815-A4A5-A27EA8708EAB}"/>
    <hyperlink ref="A1410" r:id="rId292" display="https://www.procyclingstats.com/rider/sean-quinn" xr:uid="{DCD1E7EA-CC02-4D28-9D91-EAC6DBF08D85}"/>
    <hyperlink ref="A885" r:id="rId293" display="https://www.procyclingstats.com/rider/jasper-de-buyst" xr:uid="{06A6FA2E-C985-4A64-951A-1B27FA0DF786}"/>
    <hyperlink ref="A729" r:id="rId294" display="https://www.procyclingstats.com/rider/pierre-barbier" xr:uid="{23D5AF6F-03E7-414E-AD03-8E3BCBCD48EF}"/>
    <hyperlink ref="A1407" r:id="rId295" display="https://www.procyclingstats.com/rider/vadim-pronskiy" xr:uid="{BCFC9519-0DBB-4327-BF1F-204293B2FE47}"/>
    <hyperlink ref="A940" r:id="rId296" display="https://www.procyclingstats.com/rider/itamar-einhorn" xr:uid="{80836152-D037-4FBB-9D14-C5E9DF421270}"/>
    <hyperlink ref="A1384" r:id="rId297" display="https://www.procyclingstats.com/rider/laurent-pichon" xr:uid="{5D9B980C-5375-4684-8392-B73130934B65}"/>
    <hyperlink ref="A756" r:id="rId298" display="https://www.procyclingstats.com/rider/clement-berthet" xr:uid="{BF2FBBE7-8AF8-4F4C-B3AB-A3EF71FDAFB5}"/>
    <hyperlink ref="A1550" r:id="rId299" display="https://www.procyclingstats.com/rider/lennert-teugels" xr:uid="{E4D76F04-5EF3-4A3E-A7F5-A6D9041B03E0}"/>
    <hyperlink ref="A1619" r:id="rId300" display="https://www.procyclingstats.com/rider/aaron-van-poucke" xr:uid="{30182D5D-0FE8-4C1F-9377-DD96965EAD58}"/>
    <hyperlink ref="A1606" r:id="rId301" display="https://www.procyclingstats.com/rider/mick-van-dijke" xr:uid="{3F3572BC-DF49-4BEA-A204-1307B183285F}"/>
    <hyperlink ref="A746" r:id="rId302" display="https://www.procyclingstats.com/rider/sjoerd-bax" xr:uid="{774DB89A-9D99-4232-9A49-C90DD7E8A8CB}"/>
    <hyperlink ref="A726" r:id="rId303" display="https://www.procyclingstats.com/rider/alan-banaszek" xr:uid="{CAA8D87C-8694-4695-AB12-C6C28FAE0607}"/>
    <hyperlink ref="A962" r:id="rId304" display="https://www.procyclingstats.com/rider/valentin-ferron" xr:uid="{BE4774B9-7844-4F88-BE49-7FBB34B553CD}"/>
    <hyperlink ref="A986" r:id="rId305" display="https://www.procyclingstats.com/rider/davide-gabburo" xr:uid="{A2E8EEDB-58DA-40BC-B497-0DE5B0D3354B}"/>
    <hyperlink ref="A997" r:id="rId306" display="https://www.procyclingstats.com/rider/aaron-gate" xr:uid="{B3807DA4-F4BE-43E4-BEBF-956DDA65BF64}"/>
    <hyperlink ref="A1661" r:id="rId307" display="https://www.procyclingstats.com/rider/soren-waerenskjold" xr:uid="{8449937D-8D57-4C49-AAC9-1C3B76B55812}"/>
    <hyperlink ref="A1270" r:id="rId308" display="https://www.procyclingstats.com/rider/jonathan-milan" xr:uid="{15E7E6A3-F7C3-4FED-ABF9-8A868AE9EEF5}"/>
    <hyperlink ref="A1185" r:id="rId309" display="https://www.procyclingstats.com/rider/oier-lazkano" xr:uid="{034503FD-4DC5-4D27-83BF-A41E91366544}"/>
    <hyperlink ref="A1644" r:id="rId310" display="https://www.procyclingstats.com/rider/ethan-vernon" xr:uid="{811EA245-D284-474B-B527-7B58E46B7E98}"/>
    <hyperlink ref="A1316" r:id="rId311" display="https://www.procyclingstats.com/rider/joel-nicolau" xr:uid="{898A845A-F2BE-477C-A414-9F4B50883CE0}"/>
    <hyperlink ref="A1091" r:id="rId312" display="https://www.procyclingstats.com/rider/daan-hoole" xr:uid="{82488FFA-C09D-42BA-963F-9C80D7AC4C92}"/>
    <hyperlink ref="A1599" r:id="rId313" display="https://www.procyclingstats.com/rider/marijn-van-den-berg" xr:uid="{332F573A-1DEC-4AC7-9717-21C02EE6D64A}"/>
    <hyperlink ref="A1679" r:id="rId314" display="https://www.procyclingstats.com/rider/justin-wolf" xr:uid="{1E10E159-C222-48BB-961A-438B1D4E5A91}"/>
    <hyperlink ref="A1374" r:id="rId315" display="https://www.procyclingstats.com/rider/benjamin-perry" xr:uid="{BF64BA88-42C4-4CAF-92C2-30C7BC690589}"/>
    <hyperlink ref="A801" r:id="rId316" display="https://www.procyclingstats.com/rider/anatoliy-budyak" xr:uid="{112D3C68-844F-45E8-BC2A-5EB39273C8C1}"/>
    <hyperlink ref="A713" r:id="rId317" display="https://www.procyclingstats.com/rider/igor-arrieta-lizarraga" xr:uid="{4E448EF8-37C7-466F-8AE2-BBE4C39ED865}"/>
    <hyperlink ref="A1465" r:id="rId318" display="https://www.procyclingstats.com/rider/jambaljamts-sainbayar" xr:uid="{2D98EDE9-EA1C-4F51-A2E7-83A22630C844}"/>
    <hyperlink ref="A1158" r:id="rId319" display="https://www.procyclingstats.com/rider/raymond-kreder" xr:uid="{3E08DC50-EEA1-4ACE-B119-6786E196A516}"/>
    <hyperlink ref="A1521" r:id="rId320" display="https://www.procyclingstats.com/rider/mark-stewart" xr:uid="{926D87DB-A78E-4808-B42A-8B204413B8D9}"/>
    <hyperlink ref="A1054" r:id="rId321" display="https://www.procyclingstats.com/rider/carl-fredrik-hagen" xr:uid="{FC62D254-A179-4540-951B-72F2F8B9CB8E}"/>
    <hyperlink ref="A1667" r:id="rId322" display="https://www.procyclingstats.com/rider/samuel-watson" xr:uid="{A796FCCC-B558-4EBC-BFDB-4AC438262A81}"/>
    <hyperlink ref="A1268" r:id="rId323" display="https://www.procyclingstats.com/rider/madis-mihkels" xr:uid="{244B566A-1539-478B-8745-21F16BAFA6A1}"/>
    <hyperlink ref="A898" r:id="rId324" display="https://www.procyclingstats.com/rider/gilles-de-wilde" xr:uid="{6ADC35CD-95A4-4597-ABDD-826CD73CDDF8}"/>
    <hyperlink ref="A847" r:id="rId325" display="https://www.procyclingstats.com/rider/mikael-cherel" xr:uid="{9FCE0E4A-6576-4488-9EAA-4BE5D5FC1DDC}"/>
    <hyperlink ref="A950" r:id="rId326" display="https://www.procyclingstats.com/rider/alessandro-fancellu" xr:uid="{578CF212-089B-4D23-A5D0-190560969A07}"/>
    <hyperlink ref="A1428" r:id="rId327" display="https://www.procyclingstats.com/rider/vojtech-repa" xr:uid="{4D2A1795-510E-4D21-ACA8-0EBDEE352974}"/>
    <hyperlink ref="A1002" r:id="rId328" display="https://www.procyclingstats.com/rider/derek-gee" xr:uid="{6D9B5275-FCB4-40C1-849D-C8863A2B55D7}"/>
    <hyperlink ref="A1340" r:id="rId329" display="https://www.procyclingstats.com/rider/oscar-onley" xr:uid="{EAFE6943-FD44-481A-89A2-27E3F2CBE335}"/>
    <hyperlink ref="A1542" r:id="rId330" display="https://www.procyclingstats.com/rider/gleb-syritsa" xr:uid="{589413ED-AA76-4EC2-AB34-52B163DC2F86}"/>
    <hyperlink ref="A1344" r:id="rId331" display="https://www.procyclingstats.com/rider/jakub-otruba" xr:uid="{B65D92E4-2F83-4EA6-8AE4-C38AFB954496}"/>
    <hyperlink ref="A1386" r:id="rId332" display="https://www.procyclingstats.com/rider/davide-piganzoli" xr:uid="{2266748A-29FA-47AC-8156-317571189E5A}"/>
    <hyperlink ref="A1356" r:id="rId333" display="https://www.procyclingstats.com/rider/jose-felix-parra" xr:uid="{6F5EF65E-BE1A-43B5-A3BC-260729A4852E}"/>
    <hyperlink ref="A1354" r:id="rId334" display="https://www.procyclingstats.com/rider/aurelien-paret-peintre" xr:uid="{5FD8E432-9E5E-4CE3-932B-734B1D4FAF7F}"/>
    <hyperlink ref="A939" r:id="rId335" display="https://www.procyclingstats.com/rider/odd-christian-eiking" xr:uid="{D001D1DE-4EDF-4AC3-96A6-926F021BF304}"/>
    <hyperlink ref="A782" r:id="rId336" display="https://www.procyclingstats.com/rider/franck-bonnamour" xr:uid="{7DB233E5-3FFB-47B7-851D-9EC8B74815ED}"/>
    <hyperlink ref="A867" r:id="rId337" display="https://www.procyclingstats.com/rider/rui-costa" xr:uid="{9615C00A-BDBA-4C28-8127-4B08808ED4BA}"/>
    <hyperlink ref="A902" r:id="rId338" display="https://www.procyclingstats.com/rider/john-degenkolb" xr:uid="{9564C6C1-6406-4A3B-9F8D-A715F2D04854}"/>
    <hyperlink ref="A1292" r:id="rId339" display="https://www.procyclingstats.com/rider/michael-morkov" xr:uid="{831F3313-D9BA-4245-AADB-81E09A127198}"/>
    <hyperlink ref="A893" r:id="rId340" display="https://www.procyclingstats.com/rider/alessandro-de-marchi" xr:uid="{9BA4AB48-49AA-443B-8D0C-91330BC73037}"/>
    <hyperlink ref="A682" r:id="rId341" display="https://www.procyclingstats.com/rider/jon-aberasturi" xr:uid="{59C52A0C-B21B-4CCF-9956-8BC0EECF9F2E}"/>
    <hyperlink ref="A1064" r:id="rId342" display="https://www.procyclingstats.com/rider/heinrich-haussler" xr:uid="{2E72C1C5-7C10-484C-B427-E87D079E12A9}"/>
    <hyperlink ref="A927" r:id="rId343" display="https://www.procyclingstats.com/rider/edward-irl-dunbar" xr:uid="{A35BB965-1719-4478-805F-8D8B9B2F8616}"/>
    <hyperlink ref="A918" r:id="rId344" display="https://www.procyclingstats.com/rider/joe-dombrowski" xr:uid="{4EFFA687-80A7-4FC3-91A4-114A3DD374E3}"/>
    <hyperlink ref="A937" r:id="rId345" display="https://www.procyclingstats.com/rider/pascal-eenkhoorn" xr:uid="{2056386F-16AE-4080-B067-818FA5EA7607}"/>
    <hyperlink ref="A941" r:id="rId346" display="https://www.procyclingstats.com/rider/kenny-elissonde" xr:uid="{449EF9BE-28C9-4FC0-AFAF-09FAB3C8B5ED}"/>
    <hyperlink ref="A778" r:id="rId347" display="https://www.procyclingstats.com/rider/guillaume-boivin" xr:uid="{BB3D93BD-B1B3-490F-BE0D-239441EBB74D}"/>
    <hyperlink ref="A1063" r:id="rId348" display="https://www.procyclingstats.com/rider/chris-harper" xr:uid="{9759FCB0-8D61-410B-84C9-7436C60D7042}"/>
    <hyperlink ref="A1609" r:id="rId349" display="https://www.procyclingstats.com/rider/jos-van-emden" xr:uid="{2018050C-FBF8-4F0E-9872-5E7D566899A3}"/>
    <hyperlink ref="A1635" r:id="rId350" display="https://www.procyclingstats.com/rider/simone-velasco" xr:uid="{6782A20C-2CD4-4729-876C-E3BE46E92B12}"/>
    <hyperlink ref="A1371" r:id="rId351" display="https://www.procyclingstats.com/rider/anthony-perez" xr:uid="{472CB4CD-31AA-426A-ACFF-EC496ED6142E}"/>
    <hyperlink ref="A1508" r:id="rId352" display="https://www.procyclingstats.com/rider/dion-smith" xr:uid="{22382BC8-AB0B-4600-9B76-3E7C1C012FBF}"/>
    <hyperlink ref="A889" r:id="rId353" display="https://www.procyclingstats.com/rider/arvid-de-kleijn" xr:uid="{11E064F0-3324-4CB3-80D4-6BBC09073E46}"/>
    <hyperlink ref="A1518" r:id="rId354" display="https://www.procyclingstats.com/rider/jannik-steimle" xr:uid="{ADA63643-7199-4C0D-A8FE-681EA2B06868}"/>
    <hyperlink ref="A977" r:id="rId355" display="https://www.procyclingstats.com/rider/omar-fraile" xr:uid="{1CE63149-0FE4-403E-9D59-DDBC93C3BE40}"/>
    <hyperlink ref="A1338" r:id="rId356" display="https://www.procyclingstats.com/rider/rui-oliveira" xr:uid="{B52A482F-B6C0-485F-85BF-58869A462C5D}"/>
    <hyperlink ref="A836" r:id="rId357" display="https://www.procyclingstats.com/rider/jefferson-alexander-cepeda" xr:uid="{0E3C434D-F96A-4AE3-BF47-3F4A150C0FF9}"/>
    <hyperlink ref="A809" r:id="rId358" display="https://www.procyclingstats.com/rider/oscar-cabedo" xr:uid="{940690F3-FC26-4703-923B-D8AEB9BA4B53}"/>
    <hyperlink ref="A1146" r:id="rId359" display="https://www.procyclingstats.com/rider/james-knox" xr:uid="{763E416E-C56D-4B0A-A604-DBB644657C68}"/>
    <hyperlink ref="A1201" r:id="rId360" display="https://www.procyclingstats.com/rider/emils-liepins" xr:uid="{487D8C54-6CC1-410B-A4A0-50CDCDAB3D52}"/>
    <hyperlink ref="A1260" r:id="rId361" display="https://www.procyclingstats.com/rider/milan-menten" xr:uid="{33EB4138-41FA-4549-8AEA-80DD7DE20036}"/>
    <hyperlink ref="A1378" r:id="rId362" display="https://www.procyclingstats.com/rider/simone-petilli" xr:uid="{03180841-F00C-41F1-9074-9272AD7CCC21}"/>
    <hyperlink ref="A1536" r:id="rId363" display="https://www.procyclingstats.com/rider/joel-suter" xr:uid="{92D67B2C-2AF1-479F-A32D-AE2ED98B0035}"/>
    <hyperlink ref="A747" r:id="rId364" display="https://www.procyclingstats.com/rider/tobias-bayer" xr:uid="{1612357B-F13F-4FD0-917F-51F4F7FD9357}"/>
    <hyperlink ref="A761" r:id="rId365" display="https://www.procyclingstats.com/rider/cedric-beullens" xr:uid="{3AC5E9B7-AC00-4F85-87FF-100B8EFE3DF2}"/>
    <hyperlink ref="A1677" r:id="rId366" display="https://www.procyclingstats.com/rider/stephen-williams" xr:uid="{A52EE6D4-A795-49C0-842B-E06CC9B60998}"/>
    <hyperlink ref="A934" r:id="rId367" display="https://www.procyclingstats.com/rider/nicolas-edet" xr:uid="{FC84D491-E16E-42E3-AAEE-80C08A75392A}"/>
    <hyperlink ref="A1312" r:id="rId368" display="https://www.procyclingstats.com/rider/krists-neilands" xr:uid="{6BB25944-DA18-4382-9169-8BA1C7EC7213}"/>
    <hyperlink ref="A905" r:id="rId369" display="https://www.procyclingstats.com/rider/anthony-delaplace" xr:uid="{0C725813-9B4B-4C36-9ABB-ECD165DCAA0A}"/>
    <hyperlink ref="A763" r:id="rId370" display="https://www.procyclingstats.com/rider/jenthe-biermans" xr:uid="{71678903-A67E-44C2-B9F0-EC1F5F6A18E4}"/>
    <hyperlink ref="A722" r:id="rId371" display="https://www.procyclingstats.com/rider/mattia-bais" xr:uid="{52CF9CCF-0771-4321-AB7D-82B4F60B00F5}"/>
    <hyperlink ref="A1068" r:id="rId372" display="https://www.procyclingstats.com/rider/miguel-heidemann" xr:uid="{ED39BFF9-0075-4D3D-BBE1-8B4FDF5227AD}"/>
    <hyperlink ref="A699" r:id="rId373" display="https://www.procyclingstats.com/rider/idar-andersen" xr:uid="{F5D40B53-7FAA-4D50-AE24-EB98C908DDF2}"/>
    <hyperlink ref="A1547" r:id="rId374" display="https://www.procyclingstats.com/rider/harold-tejada" xr:uid="{BF9BBF06-5D2C-477F-8F4F-0B94F1DF1423}"/>
    <hyperlink ref="A1615" r:id="rId375" display="https://www.procyclingstats.com/rider/bert-van-lerberghe" xr:uid="{6424BDB6-938D-4536-82B3-90F8079209E6}"/>
    <hyperlink ref="A1698" r:id="rId376" display="https://www.procyclingstats.com/rider/nicolas-zukowsky" xr:uid="{4BFFC0EF-28D9-444D-98D5-E8D51A07F63F}"/>
    <hyperlink ref="A716" r:id="rId377" display="https://www.procyclingstats.com/rider/orluis-aular" xr:uid="{01D0F410-6F70-4CA3-9AB9-71B07DEC6FE6}"/>
    <hyperlink ref="A770" r:id="rId378" display="https://www.procyclingstats.com/rider/erlend-blikra" xr:uid="{6262D9D8-7C9F-4026-AF61-EE0C73274CAB}"/>
    <hyperlink ref="A854" r:id="rId379" display="https://www.procyclingstats.com/rider/kevin-colleoni" xr:uid="{8675E072-0165-4905-B883-6DA46CC58AB7}"/>
    <hyperlink ref="A796" r:id="rId380" display="https://www.procyclingstats.com/rider/marco-brenner" xr:uid="{B76BC5BC-7FB6-41F3-BB01-E5326387C000}"/>
    <hyperlink ref="A909" r:id="rId381" display="https://www.procyclingstats.com/rider/nico-denz" xr:uid="{86A37B07-980F-458B-A0B1-611DB326C9F6}"/>
    <hyperlink ref="A964" r:id="rId382" display="https://www.procyclingstats.com/rider/frederico-figueiredo" xr:uid="{F45ADC51-A120-4160-9333-4CD2A34A9DFC}"/>
    <hyperlink ref="A921" r:id="rId383" display="https://www.procyclingstats.com/rider/paul-double" xr:uid="{D509508A-6EED-42BA-AE1A-6E6A911E87E9}"/>
    <hyperlink ref="A994" r:id="rId384" display="https://www.procyclingstats.com/rider/raul-garcia-pierna" xr:uid="{42A1CA4B-7F43-47C0-A445-292CAB4F14F1}"/>
    <hyperlink ref="A1012" r:id="rId385" display="https://www.procyclingstats.com/rider/robbe-ghys" xr:uid="{3A621A82-63F3-45CF-8737-A92952014BDE}"/>
    <hyperlink ref="A1372" r:id="rId386" display="https://www.procyclingstats.com/rider/hermann-pernsteiner" xr:uid="{68F06C95-2E60-4A54-BF33-E29BE007BFF3}"/>
    <hyperlink ref="A1545" r:id="rId387" display="https://www.procyclingstats.com/rider/lionel-taminiaux" xr:uid="{D5083833-E854-471F-B43D-DB5F86A7C01C}"/>
    <hyperlink ref="A1676" r:id="rId388" display="https://www.procyclingstats.com/rider/thimo-willems" xr:uid="{A40EE2C1-3D44-4F7C-A711-E12167362089}"/>
    <hyperlink ref="A1530" r:id="rId389" display="https://www.procyclingstats.com/rider/dmitry-strakhov" xr:uid="{4F996D1F-0786-4CCB-8F9D-7EBF309E35E9}"/>
    <hyperlink ref="A1300" r:id="rId390" display="https://www.procyclingstats.com/rider/henok-mulubrhan" xr:uid="{B3CF9178-F530-4013-B0F9-0A24BAB8A6B7}"/>
    <hyperlink ref="A1668" r:id="rId391" display="https://www.procyclingstats.com/rider/sasha-weemaes" xr:uid="{084BC3BE-6D84-47E1-8486-2024714CB2FF}"/>
    <hyperlink ref="A1100" r:id="rId392" display="https://www.procyclingstats.com/rider/jonas-iversby-hvideberg" xr:uid="{3A18912D-F2AC-4EAB-B0CB-2F016EF8966D}"/>
    <hyperlink ref="A1474" r:id="rId393" display="https://www.procyclingstats.com/rider/cristian-scaroni" xr:uid="{A2D511C8-6404-4416-AAC4-7F6AD82E05B1}"/>
    <hyperlink ref="A1333" r:id="rId394" display="https://www.procyclingstats.com/rider/ander-okamika" xr:uid="{D75B4247-F28D-4C77-896B-D98543C1AAEE}"/>
    <hyperlink ref="A1666" r:id="rId395" display="https://www.procyclingstats.com/rider/jordi-warlop" xr:uid="{4D15B017-333A-4828-B363-7A58D8B9E2DC}"/>
    <hyperlink ref="A735" r:id="rId396" display="https://www.procyclingstats.com/rider/louis-barre" xr:uid="{820C7E9F-6BA1-491C-A4B2-1432813B62D5}"/>
    <hyperlink ref="A1082" r:id="rId397" display="https://www.procyclingstats.com/rider/jacob-hindsgaul-madsen" xr:uid="{E224FCC3-5E35-4187-ABAF-D926173AE15F}"/>
    <hyperlink ref="A1213" r:id="rId398" display="https://www.procyclingstats.com/rider/tobias-ludvigsson" xr:uid="{2C5B68C3-B1BE-4367-A47D-D4CC3A0C97FF}"/>
    <hyperlink ref="A736" r:id="rId399" display="https://www.procyclingstats.com/rider/jon-barrenetxea-golzarri" xr:uid="{7A71E490-3DF5-47B9-83DE-6ED561D8F3AA}"/>
    <hyperlink ref="A1639" r:id="rId400" display="https://www.procyclingstats.com/rider/kevin-vermaerke" xr:uid="{8F6C85A1-BE3D-4885-9E95-340311A918DF}"/>
    <hyperlink ref="A1628" r:id="rId401" display="https://www.procyclingstats.com/rider/henri-vandenabeele" xr:uid="{5064A07D-7AC6-46FF-959E-B13BFEBA1B93}"/>
    <hyperlink ref="A1248" r:id="rId402" display="https://www.procyclingstats.com/rider/joao-matias" xr:uid="{46D7C9D1-BB9D-48CC-B207-BFCB33AA63AC}"/>
    <hyperlink ref="A1565" r:id="rId403" display="https://www.procyclingstats.com/rider/alessandro-tonelli" xr:uid="{365E69C6-DC35-4D4B-BD18-AE2C29DD570C}"/>
    <hyperlink ref="A1588" r:id="rId404" display="https://www.procyclingstats.com/rider/mathias-vacek" xr:uid="{E698A236-22D6-4D45-91A4-58455A214E49}"/>
    <hyperlink ref="A715" r:id="rId405" display="https://www.procyclingstats.com/rider/lewis-askey" xr:uid="{2ABBCA49-56E8-4AD9-8AD1-10D76775608F}"/>
    <hyperlink ref="A982" r:id="rId406" display="https://www.procyclingstats.com/rider/robin-froidevaux" xr:uid="{D4753F08-57F1-4C84-A82A-ED2AAFAED758}"/>
    <hyperlink ref="A1246" r:id="rId407" display="https://www.procyclingstats.com/rider/nariyuki-masuda" xr:uid="{D23FF53E-4D1E-4D87-B2DB-92288DA616E8}"/>
    <hyperlink ref="A850" r:id="rId408" display="https://www.procyclingstats.com/rider/igor-chzhan" xr:uid="{C7EF4773-3B62-44AB-B299-D103F945A77B}"/>
    <hyperlink ref="A1468" r:id="rId409" display="https://www.procyclingstats.com/rider/mohd-harrif-saleh" xr:uid="{F628152A-B3D8-44EB-95A7-5AEC39BB8024}"/>
    <hyperlink ref="A1492" r:id="rId410" display="https://www.procyclingstats.com/rider/tom-sexton" xr:uid="{5F006B32-C442-4CED-9520-263645FB08D8}"/>
    <hyperlink ref="A1037" r:id="rId411" display="https://www.procyclingstats.com/rider/noah-granigan" xr:uid="{AAC216DB-890D-4E59-87D6-5FF4F4E5430F}"/>
    <hyperlink ref="A1141" r:id="rId412" display="https://www.procyclingstats.com/rider/rainer-kepplinger" xr:uid="{580F952A-0CDC-42CF-98DB-55C4B35312DD}"/>
    <hyperlink ref="A1241" r:id="rId413" display="https://www.procyclingstats.com/rider/lenny-martinez" xr:uid="{EAA334E7-5489-4A67-8C30-3C5CBCFCC1BA}"/>
    <hyperlink ref="A1184" r:id="rId414" display="https://www.procyclingstats.com/rider/christopher-lawless" xr:uid="{A68ECDDB-EEE8-4D4C-B243-49B6E2B0FAF5}"/>
    <hyperlink ref="A718" r:id="rId415" display="https://www.procyclingstats.com/rider/xabier-mikel-azparren-irurzun" xr:uid="{C4AEFF25-190A-4D89-9649-CAA8C42110DA}"/>
    <hyperlink ref="A1155" r:id="rId416" display="https://www.procyclingstats.com/rider/kristijan-koren" xr:uid="{A529FA86-E583-4EFB-88A0-9DA77EE8D3E2}"/>
    <hyperlink ref="A1298" r:id="rId417" display="https://www.procyclingstats.com/rider/gregor-muhlberger" xr:uid="{AF11225F-939A-4120-89D1-93AEF89D1FBE}"/>
    <hyperlink ref="A1225" r:id="rId418" display="https://www.procyclingstats.com/rider/kamil-malecki" xr:uid="{DB955BA9-F290-483C-BA94-6D63C62DD08B}"/>
    <hyperlink ref="A1675" r:id="rId419" display="https://www.procyclingstats.com/rider/hannes-wilksch" xr:uid="{D2F6D8D2-38C0-47DF-AD33-4A33E6A7983E}"/>
    <hyperlink ref="A1252" r:id="rId420" display="https://www.procyclingstats.com/rider/scott-mcgill" xr:uid="{3ADA175F-7AC7-4B48-B174-DAAE2AADE1E7}"/>
    <hyperlink ref="A1177" r:id="rId421" display="https://www.procyclingstats.com/rider/victor-langellotti" xr:uid="{B851AF7F-B86C-4B75-9DC4-92D35CA7BC49}"/>
    <hyperlink ref="A689" r:id="rId422" display="https://www.procyclingstats.com/rider/jacob-ahlsson" xr:uid="{2594975C-85F7-4428-9551-BBC5C2E4C1EE}"/>
    <hyperlink ref="A1150" r:id="rId423" display="https://www.procyclingstats.com/rider/sebastian-kolze-changizi" xr:uid="{F9EB3F7A-97F3-4D9F-849C-F394D1E3B6E4}"/>
    <hyperlink ref="A1018" r:id="rId424" display="https://www.procyclingstats.com/rider/thomas-gloag" xr:uid="{25886D52-DB67-4DB5-9D8A-1AD766638FD2}"/>
    <hyperlink ref="A1462" r:id="rId425" display="https://www.procyclingstats.com/rider/saeid-safarzadeh" xr:uid="{143FB701-DC53-49B3-BBB6-6F18829B11E8}"/>
    <hyperlink ref="A877" r:id="rId426" display="https://www.procyclingstats.com/rider/sam-culverwell" xr:uid="{53BD3DEF-BD42-48B1-890D-076F6E940A75}"/>
    <hyperlink ref="A1008" r:id="rId427" display="https://www.procyclingstats.com/rider/robert-gesink" xr:uid="{943EA8A4-934B-48F3-8918-A77D10827ED2}"/>
    <hyperlink ref="A1442" r:id="rId428" display="https://www.procyclingstats.com/rider/remy-rochas" xr:uid="{E7D20285-39A1-49CC-817E-D4DDF6687C04}"/>
    <hyperlink ref="A1534" r:id="rId429" display="https://www.procyclingstats.com/rider/zdenek-stybar" xr:uid="{CA9A8354-8C71-4034-9986-04D240B15F07}"/>
    <hyperlink ref="A1013" r:id="rId430" display="https://www.procyclingstats.com/rider/ryan-gibbons" xr:uid="{0D6C4944-622F-4F84-8C6C-0F9030A9AD08}"/>
    <hyperlink ref="A781" r:id="rId431" display="https://www.procyclingstats.com/rider/niccolo-bonifazio" xr:uid="{97F1D332-D837-473D-9DD2-3589E960EF4B}"/>
    <hyperlink ref="A793" r:id="rId432" display="https://www.procyclingstats.com/rider/gianluca-brambilla" xr:uid="{D85ECB7C-BD72-49D8-B9F4-F396FF41D5A9}"/>
    <hyperlink ref="A838" r:id="rId433" display="https://www.procyclingstats.com/rider/josef-cerny" xr:uid="{EB69E4A1-D2D1-4B99-A824-9459CAE0F31A}"/>
    <hyperlink ref="A1169" r:id="rId434" display="https://www.procyclingstats.com/rider/martin-laas" xr:uid="{3297B269-9E7E-4D91-957C-FBA54D75FD51}"/>
    <hyperlink ref="A1104" r:id="rId435" display="https://www.procyclingstats.com/rider/daryl-impey" xr:uid="{E6EFC9D0-6F0D-4754-85FC-12B06595FF78}"/>
    <hyperlink ref="A888" r:id="rId436" display="https://www.procyclingstats.com/rider/thomas-de-gendt" xr:uid="{A35A2A18-E76A-465E-9E5D-BF270C3C8863}"/>
    <hyperlink ref="A1391" r:id="rId437" display="https://www.procyclingstats.com/rider/baptiste-planckaert" xr:uid="{5F96D3AE-78E2-4B38-B57F-7349D2A3A971}"/>
    <hyperlink ref="A1021" r:id="rId438" display="https://www.procyclingstats.com/rider/michael-gogl" xr:uid="{81BCC56D-8CB2-439A-B499-6ADFAC9338B3}"/>
    <hyperlink ref="A1424" r:id="rId439" display="https://www.procyclingstats.com/rider/rafael-reis" xr:uid="{53ADA3B6-EE52-446D-8CCE-2B027A86EDB5}"/>
    <hyperlink ref="A825" r:id="rId440" display="https://www.procyclingstats.com/rider/simon-carr" xr:uid="{20F435D3-4F58-4D8F-AABB-40579CE7EE60}"/>
    <hyperlink ref="A1114" r:id="rId441" display="https://www.procyclingstats.com/rider/reinardt-janse-van-rensburg" xr:uid="{CCA57869-10FB-489E-BA1E-B39D14992462}"/>
    <hyperlink ref="A1479" r:id="rId442" display="https://www.procyclingstats.com/rider/sebastian-schonberger" xr:uid="{32DCD608-2256-4DA2-BC2B-1966E0A6D463}"/>
    <hyperlink ref="A1088" r:id="rId443" display="https://www.procyclingstats.com/rider/matthew-holmes" xr:uid="{9ACA86E3-F099-4F58-A690-A64BA9DCA228}"/>
    <hyperlink ref="A1493" r:id="rId444" display="https://www.procyclingstats.com/rider/james-shaw" xr:uid="{8923B1AA-B939-4578-A7BC-FDC1C4A66A1D}"/>
    <hyperlink ref="A1120" r:id="rId445" display="https://www.procyclingstats.com/rider/anders-halland-johannessen" xr:uid="{FB051BE4-D56C-4491-9F68-DDC532585D2E}"/>
    <hyperlink ref="A788" r:id="rId446" display="https://www.procyclingstats.com/rider/thomas-boudat" xr:uid="{D8D9178A-7851-49C1-8684-B8414E209FC2}"/>
    <hyperlink ref="A1147" r:id="rId447" display="https://www.procyclingstats.com/rider/jonas-koch" xr:uid="{3E568293-0F2C-4410-B0F1-7B4791A460D9}"/>
    <hyperlink ref="A1045" r:id="rId448" display="https://www.procyclingstats.com/rider/eduard-michael-grosu" xr:uid="{B77755F0-4370-4B17-90CB-CE260AA837F4}"/>
    <hyperlink ref="A739" r:id="rId449" display="https://www.procyclingstats.com/rider/jan-barta" xr:uid="{1BF4CBFF-4605-493B-B5F7-D49951C0DDD2}"/>
    <hyperlink ref="A731" r:id="rId450" display="https://www.procyclingstats.com/rider/fernando-barcelo" xr:uid="{5D2F418C-EEFC-4617-9C84-61E8FD660552}"/>
    <hyperlink ref="A1187" r:id="rId451" display="https://www.procyclingstats.com/rider/olivier-le-gac" xr:uid="{4B86B5DF-1040-4C39-A8C6-1039158948B3}"/>
    <hyperlink ref="A1050" r:id="rId452" display="https://www.procyclingstats.com/rider/thibault-guernalec" xr:uid="{86A56E23-826D-4C2D-B9FC-FB555A9E2A10}"/>
    <hyperlink ref="A1202" r:id="rId453" display="https://www.procyclingstats.com/rider/arjen-livyns" xr:uid="{026C0D58-548F-4010-86CD-63F5805393AE}"/>
    <hyperlink ref="A1182" r:id="rId454" display="https://www.procyclingstats.com/rider/karl-patrick-lauk" xr:uid="{E4E5FDC9-9F36-4DF4-AF32-96CCB0BB5B71}"/>
    <hyperlink ref="A1131" r:id="rId455" display="https://www.procyclingstats.com/rider/jakub-kaczmarek" xr:uid="{7589FFAC-14E6-4FE7-9FA8-C626D870DC22}"/>
    <hyperlink ref="A968" r:id="rId456" display="https://www.procyclingstats.com/rider/finn-fisher-black" xr:uid="{9C8F907C-95E5-4E9E-BAAA-F79179F9494F}"/>
    <hyperlink ref="A1458" r:id="rId457" display="https://www.procyclingstats.com/rider/ibon-ruiz" xr:uid="{9EBD4B32-34EB-472A-A142-ABF671C29A98}"/>
    <hyperlink ref="A1560" r:id="rId458" display="https://www.procyclingstats.com/rider/antonio-tiberi" xr:uid="{D32A9F8A-1F62-49FA-8F20-B6A8CA63FA14}"/>
    <hyperlink ref="A730" r:id="rId459" display="https://www.procyclingstats.com/rider/rudy-barbier" xr:uid="{0F4F269E-BDE0-407A-A324-E50FDE77C0BF}"/>
    <hyperlink ref="A741" r:id="rId460" display="https://www.procyclingstats.com/rider/stephen-bassett" xr:uid="{EE632543-9137-4510-8D21-4A72D3F1E3FE}"/>
    <hyperlink ref="A776" r:id="rId461" display="https://www.procyclingstats.com/rider/tom-bohli" xr:uid="{6C081523-C7A1-4AC3-8EA6-B31063DDFFED}"/>
    <hyperlink ref="A789" r:id="rId462" display="https://www.procyclingstats.com/rider/maxime-bouet" xr:uid="{84ACA533-7D0F-4A50-B9CB-2616DD6F2E19}"/>
    <hyperlink ref="A869" r:id="rId463" display="https://www.procyclingstats.com/rider/pier-andre-cote" xr:uid="{AABA6C78-5E9F-4D19-ADEB-26ACD739FE70}"/>
    <hyperlink ref="A922" r:id="rId464" display="https://www.procyclingstats.com/rider/owain-doull" xr:uid="{95949BD1-01E5-4432-AB3B-396A6801B712}"/>
    <hyperlink ref="A896" r:id="rId465" display="https://www.procyclingstats.com/rider/floris-de-tier" xr:uid="{BD8CAA14-91C4-45C3-BEAF-1B299E47D2D2}"/>
    <hyperlink ref="A924" r:id="rId466" display="https://www.procyclingstats.com/rider/jarrad-drizners" xr:uid="{318F1336-970B-407C-B6AE-9EEA2CC00B5D}"/>
    <hyperlink ref="A989" r:id="rId467" display="https://www.procyclingstats.com/rider/francisco-galvan" xr:uid="{5DBD90F4-5A63-459C-891D-720118D3E4AB}"/>
    <hyperlink ref="A1038" r:id="rId468" display="https://www.procyclingstats.com/rider/jonas-gregaard" xr:uid="{3CD3D3D3-2727-489C-8B9E-C19FE457AEA0}"/>
    <hyperlink ref="A1052" r:id="rId469" display="https://www.procyclingstats.com/rider/simon-guglielmi" xr:uid="{98929026-918A-48D5-AAFC-B4C6D7AF8F0F}"/>
    <hyperlink ref="A1024" r:id="rId470" display="https://www.procyclingstats.com/rider/omer-goldstein" xr:uid="{4B380C22-B33C-4392-AD7A-015D2253F2DB}"/>
    <hyperlink ref="A1502" r:id="rId471" display="https://www.procyclingstats.com/rider/edvaldas-siskevicius" xr:uid="{B510DD0C-2D25-465A-8D84-B49E8A1D3576}"/>
    <hyperlink ref="A1304" r:id="rId472" display="https://www.procyclingstats.com/rider/kyle-murphy" xr:uid="{4276B175-37BE-4E7E-9AEE-920BABB615D2}"/>
    <hyperlink ref="A1322" r:id="rId473" display="https://www.procyclingstats.com/rider/mathias-norsgaard" xr:uid="{E43C7C15-CDC6-4B0A-9754-45011C9C6E20}"/>
    <hyperlink ref="A1562" r:id="rId474" display="https://www.procyclingstats.com/rider/marco-tizza" xr:uid="{DA0AFA76-5AA7-4526-9736-12F3313EFB43}"/>
    <hyperlink ref="A1143" r:id="rId475" display="https://www.procyclingstats.com/rider/alex-kirsch" xr:uid="{2D9131C1-DA65-4F5D-AA65-B999A5447F9B}"/>
    <hyperlink ref="A1687" r:id="rId476" display="https://www.procyclingstats.com/rider/rick-zabel" xr:uid="{828CA085-BB2C-49B6-8D16-CA16573D37A6}"/>
    <hyperlink ref="A1226" r:id="rId477" display="https://www.procyclingstats.com/rider/matteo-malucelli" xr:uid="{A221CD67-72E4-4054-89A8-74F74CEFC3F8}"/>
    <hyperlink ref="A1349" r:id="rId478" display="https://www.procyclingstats.com/rider/mathijs-paasschens" xr:uid="{C66F32BF-17BF-4849-B5F0-68CF8BA76329}"/>
    <hyperlink ref="A1359" r:id="rId479" display="https://www.procyclingstats.com/rider/barnabas-peak" xr:uid="{A0F46EC3-A031-41C8-951C-D7B982744D7C}"/>
    <hyperlink ref="A1277" r:id="rId480" display="https://www.procyclingstats.com/rider/muhammad-nur-aiman-mohd-zariff" xr:uid="{5856A77C-F24B-4252-B73E-5D8FFD52E496}"/>
    <hyperlink ref="A1685" r:id="rId481" display="https://www.procyclingstats.com/rider/dawit-yemane" xr:uid="{266BF817-D975-4B16-A7C2-AC3C686C1B53}"/>
    <hyperlink ref="A1291" r:id="rId482" display="https://www.procyclingstats.com/rider/emmanuel-morin" xr:uid="{B05B32DB-0A0F-4B1A-A33E-892A2FF29098}"/>
    <hyperlink ref="A1099" r:id="rId483" display="https://www.procyclingstats.com/rider/laurens-huys" xr:uid="{AD1A2E14-39BB-4A19-B08E-FA593B13904F}"/>
    <hyperlink ref="A1600" r:id="rId484" display="https://www.procyclingstats.com/rider/julius-van-den-berg" xr:uid="{8DAD1B1F-B013-4D05-907C-0CF6FE2FCFBD}"/>
    <hyperlink ref="A1624" r:id="rId485" display="https://www.procyclingstats.com/rider/stan-van-tricht" xr:uid="{DC505CCB-5A88-46EF-B54A-0E4E840CD206}"/>
    <hyperlink ref="A1329" r:id="rId486" display="https://www.procyclingstats.com/rider/thibau-nys" xr:uid="{A39B195E-A986-4F53-912B-D6285F93AFFE}"/>
    <hyperlink ref="A1432" r:id="rId487" display="https://www.procyclingstats.com/rider/laurenz-rex" xr:uid="{B44A426B-6C26-4942-A69A-BDEEA713FFF9}"/>
    <hyperlink ref="A1175" r:id="rId488" display="https://www.procyclingstats.com/rider/luke-lamperti" xr:uid="{6FBE12C1-071D-489D-950D-06094B38CEB6}"/>
    <hyperlink ref="A1665" r:id="rId489" display="https://www.procyclingstats.com/rider/frederik-wandahl" xr:uid="{BBAAC6F1-A2E3-49CE-B605-7081F59D6F5D}"/>
    <hyperlink ref="A1700" r:id="rId490" display="https://www.procyclingstats.com/rider/ben-zwiehoff" xr:uid="{243951D6-956A-4AE4-B323-A0F730237014}"/>
    <hyperlink ref="A1234" r:id="rId491" display="https://www.procyclingstats.com/rider/marti-marquez" xr:uid="{14B7BECC-CE05-4899-8253-1F926DA190EC}"/>
    <hyperlink ref="A1273" r:id="rId492" display="https://www.procyclingstats.com/rider/pau-miquel-delgado" xr:uid="{31B59A93-1F73-48F3-AE7E-230F777AAFA6}"/>
    <hyperlink ref="A1089" r:id="rId493" display="https://www.procyclingstats.com/rider/adne-holter" xr:uid="{A0D39705-D0E4-420B-9796-0545CDA3AD4B}"/>
    <hyperlink ref="A1214" r:id="rId494" display="https://www.procyclingstats.com/rider/luis-joe-luhrs" xr:uid="{040D64E8-D955-4D9F-8929-7EA821776C0A}"/>
    <hyperlink ref="A1365" r:id="rId495" display="https://www.procyclingstats.com/rider/oscar-pelegri" xr:uid="{57280482-8C1A-4EB5-BC90-894D0902FFD3}"/>
    <hyperlink ref="A1223" r:id="rId496" display="https://www.procyclingstats.com/rider/tom-mainguenaud" xr:uid="{4742872D-A083-41E6-963D-B0DA8D0D4069}"/>
    <hyperlink ref="A904" r:id="rId497" display="https://www.procyclingstats.com/rider/tristan-delacroix" xr:uid="{EC6A6156-99EC-412A-82E9-7AB8D9AE6E0A}"/>
    <hyperlink ref="A1346" r:id="rId498" display="https://www.procyclingstats.com/rider/paul-ourselin" xr:uid="{C7E8C46A-1053-4EBA-B460-4C2B267E366E}"/>
    <hyperlink ref="A758" r:id="rId499" display="https://www.procyclingstats.com/rider/kevin-besson" xr:uid="{AC3130DC-36AE-41AE-82D4-743416007D27}"/>
    <hyperlink ref="A1453" r:id="rId500" display="https://www.procyclingstats.com/rider/stephane-rossetto" xr:uid="{B2AFCB13-6675-4CF9-BB45-DA4F62AE0375}"/>
    <hyperlink ref="A1267" r:id="rId501" display="https://www.procyclingstats.com/rider/andrea-mifsud" xr:uid="{14C6DBCC-1D5A-4677-B19C-7B377D7B9C70}"/>
    <hyperlink ref="A870" r:id="rId502" display="https://www.procyclingstats.com/rider/jonathan-couanon" xr:uid="{5297ABAE-D998-4B26-A850-80A2FDF3B40A}"/>
    <hyperlink ref="A1107" r:id="rId503" display="https://www.procyclingstats.com/rider/xabier-isasa-larranaga" xr:uid="{D91EB8D6-DF80-47E2-9378-7FF10B5E1FEC}"/>
    <hyperlink ref="A897" r:id="rId504" display="https://www.procyclingstats.com/rider/lindsay-de-vylder" xr:uid="{64B4B8E0-2F1A-4979-B4D8-ACB24CF2C7D7}"/>
    <hyperlink ref="A1369" r:id="rId505" display="https://www.procyclingstats.com/rider/paul-penhoet" xr:uid="{C46B04EE-F351-4C3B-871C-EF8AC137EA49}"/>
    <hyperlink ref="A1023" r:id="rId506" display="https://www.procyclingstats.com/rider/peio-goikoetxea" xr:uid="{4A54B59C-269C-4BE2-9F3C-C4D0EF0D20A6}"/>
    <hyperlink ref="A928" r:id="rId507" display="https://www.procyclingstats.com/rider/jan-dunnewind" xr:uid="{169D4184-4B4A-4E28-B87C-5EF6C980AAB0}"/>
    <hyperlink ref="A1001" r:id="rId508" display="https://www.procyclingstats.com/rider/michele-gazzoli" xr:uid="{95E797EB-2BD9-4EDC-88F3-FA24133220D1}"/>
    <hyperlink ref="A1388" r:id="rId509" display="https://www.procyclingstats.com/rider/pedro-pinto2" xr:uid="{176D1D51-7A46-4590-906B-6B6CEAA888E0}"/>
    <hyperlink ref="A961" r:id="rId510" display="https://www.procyclingstats.com/rider/antonio-manuel-sousa-ferreira" xr:uid="{A3CC4C66-9447-40D9-A4B7-723C1FE9F0C0}"/>
    <hyperlink ref="A1495" r:id="rId511" display="https://www.procyclingstats.com/rider/afonso-silva" xr:uid="{EB6FA87A-50C5-4373-90B0-A97633757014}"/>
    <hyperlink ref="A1648" r:id="rId512" display="https://www.procyclingstats.com/rider/xandres-vervloesem" xr:uid="{2199FC1E-1467-4036-99F0-364C53B5870D}"/>
    <hyperlink ref="A1178" r:id="rId513" display="https://www.procyclingstats.com/rider/paul-lapeira" xr:uid="{796C3432-B273-4589-BE48-C00ED446497F}"/>
    <hyperlink ref="A1148" r:id="rId514" display="https://www.procyclingstats.com/rider/pavel-kochetkov" xr:uid="{222C4647-B19E-4061-8353-27BDE1B897FA}"/>
    <hyperlink ref="A923" r:id="rId515" display="https://www.procyclingstats.com/rider/andre-drege" xr:uid="{EF94EB6A-415A-4BC4-966E-D18975B39734}"/>
    <hyperlink ref="A1461" r:id="rId516" display="https://www.procyclingstats.com/rider/el-houcaine-sabbahi" xr:uid="{4D0FE85D-36E1-4056-AD6A-F2B2DDFC5EBB}"/>
    <hyperlink ref="A1325" r:id="rId517" display="https://www.procyclingstats.com/rider/jean-bosco-nsengiyumva" xr:uid="{57DB37B1-5359-44AC-93E1-23129BCC2EAA}"/>
    <hyperlink ref="A691" r:id="rId518" display="https://www.procyclingstats.com/rider/juan-diego-alba" xr:uid="{52B011ED-5EFA-4760-B4C2-992C9C0D15D0}"/>
    <hyperlink ref="A1065" r:id="rId519" display="https://www.procyclingstats.com/rider/leo-hayter" xr:uid="{347059D9-50B4-4E5C-9D19-A76AF218A077}"/>
    <hyperlink ref="A1042" r:id="rId520" display="https://www.procyclingstats.com/rider/donavan-grondin" xr:uid="{0B5C50A9-AE5C-4B79-ACCD-CD02324370A2}"/>
    <hyperlink ref="A1393" r:id="rId521" display="https://www.procyclingstats.com/rider/jensen-plowright" xr:uid="{3E8CDDAD-257A-4279-B9A6-A259002D8E74}"/>
    <hyperlink ref="A1156" r:id="rId522" display="https://www.procyclingstats.com/rider/victor-koretzky" xr:uid="{2A6E2923-A79C-40B2-AC3E-A7E37C381225}"/>
    <hyperlink ref="A771" r:id="rId523" display="https://www.procyclingstats.com/rider/joren-bloem2" xr:uid="{D4C17DD7-4F29-4C12-B5BC-374DE8656713}"/>
    <hyperlink ref="A1345" r:id="rId524" display="https://www.procyclingstats.com/rider/rick-ottema" xr:uid="{712C29D6-4487-4CD5-9559-2A4FDC5E731A}"/>
    <hyperlink ref="A1418" r:id="rId525" display="https://www.procyclingstats.com/rider/luca-rastelli" xr:uid="{D04B93F5-A287-4198-B9E1-7134481CD10F}"/>
    <hyperlink ref="A1466" r:id="rId526" display="https://www.procyclingstats.com/rider/szymon-sajnok" xr:uid="{C7E34FC5-F39A-4C97-B8B4-D8B4281A7627}"/>
    <hyperlink ref="A1199" r:id="rId527" display="https://www.procyclingstats.com/rider/william-blume-levy" xr:uid="{BA94F6BE-8113-4FA2-8FBE-18F402752665}"/>
    <hyperlink ref="A1250" r:id="rId528" display="https://www.procyclingstats.com/rider/flavien-maurelet" xr:uid="{7928538E-D383-4E14-B833-DFBB74CBB4C2}"/>
    <hyperlink ref="A1047" r:id="rId529" display="https://www.procyclingstats.com/rider/tord-gudmestad" xr:uid="{12ADE708-509E-4764-B077-A7D72F454375}"/>
    <hyperlink ref="A1040" r:id="rId530" display="https://www.procyclingstats.com/rider/fabien-grellier" xr:uid="{0FAADA9B-562D-4488-8AEA-036D29C3877C}"/>
    <hyperlink ref="A1125" r:id="rId531" display="https://www.procyclingstats.com/rider/alan-jousseaume" xr:uid="{0CC51F21-C72D-47D5-B56B-2CCC78CA5137}"/>
    <hyperlink ref="A783" r:id="rId532" display="https://www.procyclingstats.com/rider/kamiel-bonneu" xr:uid="{E4684688-7C00-444E-9363-ABE9AECFA9D2}"/>
    <hyperlink ref="A792" r:id="rId533" display="https://www.procyclingstats.com/rider/vito-braet" xr:uid="{A2910CD3-C879-4CED-AD8D-7838DA816C01}"/>
    <hyperlink ref="A1200" r:id="rId534" display="https://www.procyclingstats.com/rider/fabian-lienhard" xr:uid="{DC524E9A-DBF1-48DB-81D0-D7221B695CD7}"/>
    <hyperlink ref="A1375" r:id="rId535" display="https://www.procyclingstats.com/rider/thomas-pesenti" xr:uid="{5EE55FF2-54A3-4561-9418-E51DA1DFEA73}"/>
    <hyperlink ref="A784" r:id="rId536" display="https://www.procyclingstats.com/rider/giovanni-bortoluzzi" xr:uid="{D015314A-CB53-421A-BEC0-485764154598}"/>
    <hyperlink ref="A1646" r:id="rId537" display="https://www.procyclingstats.com/rider/alessandro-verre" xr:uid="{274A2E82-2CEC-4162-9A8D-7C765C1DE8C6}"/>
    <hyperlink ref="A742" r:id="rId538" display="https://www.procyclingstats.com/rider/gustav-basson" xr:uid="{9C62815D-8961-4C91-A547-9EFE6837DAE8}"/>
    <hyperlink ref="A807" r:id="rId539" display="https://www.procyclingstats.com/rider/rnus-byiza-uhiriwe" xr:uid="{52F625B2-32EC-4C9A-AB66-9E23974E2B56}"/>
    <hyperlink ref="A697" r:id="rId540" display="https://www.procyclingstats.com/rider/hamza-amari" xr:uid="{DD04452B-E60A-4D09-A14B-6C6B83B5CC8E}"/>
    <hyperlink ref="A1336" r:id="rId541" display="https://www.procyclingstats.com/rider/ivo-emanuel-alves" xr:uid="{5F48691B-318A-4A01-B1C4-EFF8C8D7D192}"/>
    <hyperlink ref="A1353" r:id="rId542" display="https://www.procyclingstats.com/rider/anton-palzer" xr:uid="{E0FD9BF2-1691-4ED6-9DA8-5C059064AAF7}"/>
    <hyperlink ref="A1057" r:id="rId543" display="https://www.procyclingstats.com/rider/muradjan-halmuratov" xr:uid="{9F41DC2C-D884-4336-8004-F81F77FC2B0F}"/>
    <hyperlink ref="A1274" r:id="rId544" display="https://www.procyclingstats.com/rider/yousef-mohamed-mirza" xr:uid="{653D9A8D-1C88-430A-B5BF-577C7E89DCDF}"/>
    <hyperlink ref="A942" r:id="rId545" display="https://www.procyclingstats.com/rider/bilguunjargal-erdenebat" xr:uid="{3C612EDB-C34C-4E99-9731-F4780CA792F2}"/>
    <hyperlink ref="A839" r:id="rId546" display="https://www.procyclingstats.com/rider/mohamad-esmail-chaichi-raghimi" xr:uid="{94E794BB-0214-4BD8-A998-AEC2D37C5E55}"/>
    <hyperlink ref="A1195" r:id="rId547" display="https://www.procyclingstats.com/rider/bart-lemmen" xr:uid="{C450B6C1-A417-41F5-814C-E2157DEC2DD7}"/>
    <hyperlink ref="A933" r:id="rId548" display="https://www.procyclingstats.com/rider/nathan-earle" xr:uid="{8EBDD959-4002-4933-9437-7233899C2CAE}"/>
    <hyperlink ref="A1128" r:id="rId549" display="https://www.procyclingstats.com/rider/mohd-elmi-jumari" xr:uid="{04C86F62-A792-44CF-B3F8-29D667421665}"/>
    <hyperlink ref="A1129" r:id="rId550" display="https://www.procyclingstats.com/rider/nattapol-jumchat" xr:uid="{DB335952-DE3D-4DBF-A3DC-E988A59E9390}"/>
    <hyperlink ref="A1247" r:id="rId551" display="https://www.procyclingstats.com/rider/mohd-shahrul-mat-amin" xr:uid="{F269DCD2-D8CD-4161-998D-4F5B10783E14}"/>
    <hyperlink ref="A1266" r:id="rId552" display="https://www.procyclingstats.com/rider/valentin-midey" xr:uid="{49781B83-A07B-45F7-BB18-12F12EB0DA3B}"/>
    <hyperlink ref="A1355" r:id="rId553" display="https://www.procyclingstats.com/rider/keon-woo-park" xr:uid="{194E1EA8-876F-4926-AE61-BFE72D7E4D24}"/>
    <hyperlink ref="A1149" r:id="rId554" display="https://www.procyclingstats.com/rider/yuma-koishi" xr:uid="{4E9FC54D-23FC-41CB-A485-845A6BB05D3C}"/>
    <hyperlink ref="A953" r:id="rId555" display="https://www.procyclingstats.com/rider/marcelo-felipe" xr:uid="{3873FC38-415D-4754-9936-206A28EDB279}"/>
    <hyperlink ref="A1276" r:id="rId556" display="https://www.procyclingstats.com/rider/muhammad-shaiful-adlan" xr:uid="{12D8DCDB-710B-465F-8FCF-4D4F599D1B2D}"/>
    <hyperlink ref="A1048" r:id="rId557" display="https://www.procyclingstats.com/rider/mael-guegan" xr:uid="{255D4EA6-66C5-4BB3-93BE-CC4B5E700743}"/>
    <hyperlink ref="A1627" r:id="rId558" display="https://www.procyclingstats.com/rider/kenneth-van-bilsen" xr:uid="{94FF2D86-8C38-4FB1-891D-D3D15C6F15B7}"/>
    <hyperlink ref="A979" r:id="rId559" display="https://www.procyclingstats.com/rider/michael-freiberg" xr:uid="{42A3BCBA-58D8-4AC9-892C-84CA46D81E20}"/>
    <hyperlink ref="A1189" r:id="rId560" display="https://www.procyclingstats.com/rider/conor-leahy" xr:uid="{09428DAE-B840-4C6E-99CE-562A1F889AED}"/>
    <hyperlink ref="A849" r:id="rId561" display="https://www.procyclingstats.com/rider/alastair-christie-johnston" xr:uid="{3349AB8B-D947-43CB-835E-FB38FD8788DD}"/>
    <hyperlink ref="A958" r:id="rId562" display="https://www.procyclingstats.com/rider/miguel-angel-fernandez-ruiz" xr:uid="{53188D75-166F-4285-8F20-8ED67C4847DC}"/>
    <hyperlink ref="A1472" r:id="rId563" display="https://www.procyclingstats.com/rider/mustafa-sayar" xr:uid="{D453DBA6-B3C8-407B-98A9-4ADF5028F12A}"/>
    <hyperlink ref="A703" r:id="rId564" display="https://www.procyclingstats.com/rider/mario-aparicio-munoz" xr:uid="{52D45FB7-B615-4139-833A-320B937D00DD}"/>
    <hyperlink ref="A1535" r:id="rId565" display="https://www.procyclingstats.com/rider/dylan-sunderland" xr:uid="{98CD5C7A-A85D-4CDF-82AD-128E9BB0801C}"/>
    <hyperlink ref="A1269" r:id="rId566" display="https://www.procyclingstats.com/rider/fran-miholjevic" xr:uid="{576D9051-ACC8-4974-A3A0-29B65C7EDB87}"/>
    <hyperlink ref="A1389" r:id="rId567" display="https://www.procyclingstats.com/rider/edgar-andres-pinzon-villalba" xr:uid="{A6CB8F27-EA0F-4D52-B2BA-8E795E3BE65D}"/>
    <hyperlink ref="A1026" r:id="rId568" display="https://www.procyclingstats.com/rider/german-dario-gomez" xr:uid="{5CB5C7AA-2E93-4F43-BDD4-D73E3CDEF9CD}"/>
    <hyperlink ref="A1513" r:id="rId569" display="https://www.procyclingstats.com/rider/jaka-spoljar" xr:uid="{DF7E4D5F-80E8-4921-8F61-A4B68E6CE441}"/>
    <hyperlink ref="A973" r:id="rId570" display="https://www.procyclingstats.com/rider/filippo-fortin" xr:uid="{4B7FA23C-F3B7-4A30-B220-5D2770898CFF}"/>
    <hyperlink ref="A1457" r:id="rId571" display="https://www.procyclingstats.com/rider/bartosz-rudyk" xr:uid="{C0D3F217-4413-4B4C-B688-021CC208EE38}"/>
    <hyperlink ref="A1132" r:id="rId572" display="https://www.procyclingstats.com/rider/dusan-kalaba" xr:uid="{E8304B91-A9EE-44CD-8E81-914BBCCE121E}"/>
    <hyperlink ref="A813" r:id="rId573" display="https://www.procyclingstats.com/rider/walter-calzoni" xr:uid="{DA824694-4DEA-4287-83B6-FFC74E1FA1B0}"/>
    <hyperlink ref="A1370" r:id="rId574" display="https://www.procyclingstats.com/rider/david-per" xr:uid="{42952D85-9718-4257-ABED-558E2CBF2C21}"/>
    <hyperlink ref="A1425" r:id="rId575" display="https://www.procyclingstats.com/rider/patrick-reissig" xr:uid="{A1A88BDD-F4E4-4D84-B0DA-E935CCCCA1BE}"/>
    <hyperlink ref="A966" r:id="rId576" display="https://www.procyclingstats.com/rider/tilen-finkst" xr:uid="{3B834EBB-DC56-47BD-9EDE-39A9E0873799}"/>
    <hyperlink ref="A1093" r:id="rId577" display="https://www.procyclingstats.com/rider/ziga-horvat" xr:uid="{8FB36BE7-54A0-45D8-95CE-FAC823709087}"/>
    <hyperlink ref="A913" r:id="rId578" display="https://www.procyclingstats.com/rider/francesco-di-felice" xr:uid="{F6E76DE0-26D1-4374-A8DF-909E7C275500}"/>
    <hyperlink ref="A1514" r:id="rId579" display="https://www.procyclingstats.com/rider/mihael-stajnar" xr:uid="{F8715BCF-ACBC-42E6-9972-5C4BB578F7DB}"/>
    <hyperlink ref="A1693" r:id="rId580" display="https://www.procyclingstats.com/rider/bauyrzhan-zhaparuly" xr:uid="{1C72A826-D9E2-4797-B4C5-EE506D65F525}"/>
    <hyperlink ref="A1377" r:id="rId581" display="https://www.procyclingstats.com/rider/nans-peters" xr:uid="{AE97A9B3-D374-4499-B5BD-1C9EA9717532}"/>
    <hyperlink ref="A738" r:id="rId582" display="https://www.procyclingstats.com/rider/william-barta" xr:uid="{F8607C3A-23C5-45B0-B051-F9C3B73D8044}"/>
    <hyperlink ref="A976" r:id="rId583" display="https://www.procyclingstats.com/rider/james-fouche" xr:uid="{60149B7F-57F1-4672-A4FA-22F6E80A910B}"/>
    <hyperlink ref="A1373" r:id="rId584" display="https://www.procyclingstats.com/rider/andrea-peron" xr:uid="{B64DC226-0BEE-4D30-9772-972B7B39B686}"/>
    <hyperlink ref="A1328" r:id="rId585" display="https://www.procyclingstats.com/rider/nils-nyborg-broge" xr:uid="{28FEB7C7-E448-4456-BADA-F121253C42D0}"/>
    <hyperlink ref="A1102" r:id="rId586" display="https://www.procyclingstats.com/rider/periklis-ilias" xr:uid="{8314DAB1-B9A1-41DC-BBD5-20D1EE133B9F}"/>
    <hyperlink ref="A1655" r:id="rId587" display="https://www.procyclingstats.com/rider/attilio-viviani" xr:uid="{0DB84953-7EC0-40E1-8BB7-139C873AAFE8}"/>
    <hyperlink ref="A681" r:id="rId588" display="https://www.procyclingstats.com/rider/hakon-aalrust" xr:uid="{3FFAB6B0-9613-433A-871D-FB9C5D7CEA5D}"/>
    <hyperlink ref="A1196" r:id="rId589" display="https://www.procyclingstats.com/rider/sander-lemmens" xr:uid="{59B1A25F-FF02-4893-96E9-444BE35D1A5D}"/>
    <hyperlink ref="A1537" r:id="rId590" display="https://www.procyclingstats.com/rider/embret-svestad-bardseng" xr:uid="{89133C60-2657-46FB-9AFF-D2ECCE181962}"/>
    <hyperlink ref="A1096" r:id="rId591" display="https://www.procyclingstats.com/rider/antoine-huby" xr:uid="{9FAD0C0E-E360-416F-B487-2D5101EDA061}"/>
    <hyperlink ref="A1106" r:id="rId592" display="https://www.procyclingstats.com/rider/unai-iribar-jauregi" xr:uid="{0A48C66B-045E-4BB6-92BB-D467FF9A79F1}"/>
    <hyperlink ref="A899" r:id="rId593" display="https://www.procyclingstats.com/rider/antoine-debons" xr:uid="{2620EC85-820D-4C7F-A62E-24DBF03977AF}"/>
    <hyperlink ref="A1556" r:id="rId594" display="https://www.procyclingstats.com/rider/valere-thiebaud" xr:uid="{7C2E432B-6AA3-433C-B30C-46ED9032EA9B}"/>
    <hyperlink ref="A798" r:id="rId595" display="https://www.procyclingstats.com/rider/nils-brun" xr:uid="{0C372871-4D0C-420B-AFC8-865F664414E6}"/>
    <hyperlink ref="A753" r:id="rId596" display="https://www.procyclingstats.com/rider/jenno-berckmoes" xr:uid="{95D63DB8-B23C-4033-BC3F-F3445CA33A93}"/>
    <hyperlink ref="A980" r:id="rId597" display="https://www.procyclingstats.com/rider/milan-fretin" xr:uid="{896DCD14-7490-486E-9CC2-276DF0A9CB43}"/>
    <hyperlink ref="A855" r:id="rId598" display="https://www.procyclingstats.com/rider/alex-colman" xr:uid="{FCBCEC80-5D8E-41BE-BDA1-7C9E85764475}"/>
    <hyperlink ref="A772" r:id="rId599" display="https://www.procyclingstats.com/rider/louis-blouwe" xr:uid="{AD2594DE-33D5-44B1-A2D9-DDA1B522C5F0}"/>
    <hyperlink ref="A1172" r:id="rId600" display="https://www.procyclingstats.com/rider/matthieu-ladagnous" xr:uid="{0D96A912-C759-48AE-9DB8-77FD3F1F680D}"/>
    <hyperlink ref="A906" r:id="rId601" display="https://www.procyclingstats.com/rider/joris-delbove" xr:uid="{62E84944-4B5B-451A-92BA-8FCC2180B964}"/>
    <hyperlink ref="A1629" r:id="rId602" display="https://www.procyclingstats.com/rider/ward-vanhoof" xr:uid="{E0D408DF-2605-44C0-9CFB-B06E49307DE3}"/>
    <hyperlink ref="A880" r:id="rId603" display="https://www.procyclingstats.com/rider/nicolas-dalla-valle" xr:uid="{9A0F07E0-E550-458F-833B-41C112573753}"/>
    <hyperlink ref="A841" r:id="rId604" display="https://www.procyclingstats.com/rider/lauro-cesar-chaman" xr:uid="{F2578A81-1BCB-4DEC-8A27-AD5AD4B52622}"/>
    <hyperlink ref="A861" r:id="rId605" display="https://www.procyclingstats.com/rider/emiliano-contreras" xr:uid="{09FDC6A8-95C3-48E4-ACF7-C8E014F3A665}"/>
    <hyperlink ref="A1327" r:id="rId606" display="https://www.procyclingstats.com/rider/sixto-nunez" xr:uid="{0EDCF431-A03C-4897-AFD9-FF7350A0513C}"/>
    <hyperlink ref="A1022" r:id="rId607" display="https://www.procyclingstats.com/rider/andre-eduardo-gohr" xr:uid="{DC027B87-A620-4766-9A77-299F999C9E77}"/>
    <hyperlink ref="A965" r:id="rId608" display="https://www.procyclingstats.com/rider/eddy-fine" xr:uid="{8A07D188-0B85-4F63-A3FE-CF468D14BD01}"/>
    <hyperlink ref="A1616" r:id="rId609" display="https://www.procyclingstats.com/rider/morne-van-niekerk" xr:uid="{6F3A89B9-C6B5-492E-8BE5-8627A0EB1F22}"/>
    <hyperlink ref="A767" r:id="rId610" display="https://www.procyclingstats.com/rider/pavel-bittner" xr:uid="{825CC2F9-FD6A-48E5-BE57-B3C11BC44A8F}"/>
    <hyperlink ref="A1142" r:id="rId611" display="https://www.procyclingstats.com/rider/timo-kielich" xr:uid="{3E631255-4899-4F2A-8CD0-E3D3A6A402DF}"/>
    <hyperlink ref="A737" r:id="rId612" display="https://www.procyclingstats.com/rider/tomas-barta" xr:uid="{D12E9660-80C9-4580-86FB-73A8B04AF78A}"/>
    <hyperlink ref="A1367" r:id="rId613" display="https://www.procyclingstats.com/rider/ukko-iisakki-peltonen" xr:uid="{16B67D14-3927-4790-AFFF-ACD509359AC5}"/>
    <hyperlink ref="A1408" r:id="rId614" display="https://www.procyclingstats.com/rider/peeter-pruus" xr:uid="{C4C58AED-9A94-4C8A-A04E-6FCC870B2803}"/>
    <hyperlink ref="A1376" r:id="rId615" display="https://www.procyclingstats.com/rider/arne-peters" xr:uid="{B8591DAE-DF16-4931-A4A3-A042A62AC20C}"/>
    <hyperlink ref="A1303" r:id="rId616" display="https://www.procyclingstats.com/rider/jakub-murias" xr:uid="{7D934E93-6897-4EA6-946E-8C7850421CB7}"/>
    <hyperlink ref="A1072" r:id="rId617" display="https://www.procyclingstats.com/rider/paul-hennequin" xr:uid="{98FF2BC1-BEF3-4068-9153-74195F9783AE}"/>
    <hyperlink ref="A1262" r:id="rId618" display="https://www.procyclingstats.com/rider/julian-mertens" xr:uid="{82F4BEE4-20CA-46E8-9323-552639F6BC5E}"/>
    <hyperlink ref="A707" r:id="rId619" display="https://www.procyclingstats.com/rider/jorge-arcas" xr:uid="{01AC14B6-C4D0-414A-A1F0-E0A2026274F0}"/>
    <hyperlink ref="A1073" r:id="rId620" display="https://www.procyclingstats.com/rider/michael-hepburn" xr:uid="{E8A68D4D-6F3A-4D9A-97DC-C6BD5E9B338A}"/>
    <hyperlink ref="A1239" r:id="rId621" display="https://www.procyclingstats.com/rider/alessio-martinelli" xr:uid="{57CB8A93-619B-48D3-8BE4-DCD56AC956A7}"/>
    <hyperlink ref="A1538" r:id="rId622" display="https://www.procyclingstats.com/rider/laurens-sweeck" xr:uid="{2641EB34-6712-41D3-BA80-0A6D5B2981EB}"/>
    <hyperlink ref="A1212" r:id="rId623" display="https://www.procyclingstats.com/rider/riccardo-lucca" xr:uid="{7AD6E646-4E2C-4464-8807-8EE67372363C}"/>
    <hyperlink ref="A1649" r:id="rId624" display="https://www.procyclingstats.com/rider/riccardo-verza-2" xr:uid="{111ADA4D-41D3-4C87-9F50-A0351D51A7DF}"/>
    <hyperlink ref="A1470" r:id="rId625" display="https://www.procyclingstats.com/rider/edoardo-sandri" xr:uid="{16DCC493-44BE-452B-98DA-1A3DADB96A60}"/>
    <hyperlink ref="A1525" r:id="rId626" display="https://www.procyclingstats.com/rider/oliver-stockwell" xr:uid="{D9A979FB-09E0-4C8D-8E3E-230388468346}"/>
    <hyperlink ref="A687" r:id="rId627" display="https://www.procyclingstats.com/rider/thijs-aerts" xr:uid="{20B9B147-9478-4C68-9530-5B98B71A7F26}"/>
    <hyperlink ref="A1154" r:id="rId628" display="https://www.procyclingstats.com/rider/tomas-kopecky" xr:uid="{163603CF-A3AF-44AD-A3C9-B76B49D14201}"/>
    <hyperlink ref="A1467" r:id="rId629" display="https://www.procyclingstats.com/rider/alexander-salby" xr:uid="{D5B47D0D-1965-4F7F-840F-9549B2202D16}"/>
    <hyperlink ref="A910" r:id="rId630" display="https://www.procyclingstats.com/rider/ceriel-desal" xr:uid="{DE3FAB92-7BA4-4B11-8E96-76AABE11B2CA}"/>
    <hyperlink ref="A1380" r:id="rId631" display="https://www.procyclingstats.com/rider/dimitri-peyskens" xr:uid="{A429A589-D4F8-4C16-8D57-0853322ECAF6}"/>
    <hyperlink ref="A1623" r:id="rId632" display="https://www.procyclingstats.com/rider/roel-van-sintmaartensdijk" xr:uid="{C4B3B421-CCD0-4A7A-B6B4-F2FC2B100D8E}"/>
    <hyperlink ref="A1032" r:id="rId633" display="https://www.procyclingstats.com/rider/jean-goubert" xr:uid="{D6BD5F51-B4F9-43A1-8998-5632A96EA46B}"/>
    <hyperlink ref="A1062" r:id="rId634" display="https://www.procyclingstats.com/rider/lasse-norman-hansen" xr:uid="{63DAE06E-DA6A-4F23-BD85-57BB61BC2D9F}"/>
    <hyperlink ref="A1564" r:id="rId635" display="https://www.procyclingstats.com/rider/alex-tolio" xr:uid="{279BFEEC-B9C7-4733-BFA5-F831499BC0FC}"/>
    <hyperlink ref="A1420" r:id="rId636" display="https://www.procyclingstats.com/rider/edward-ravasi" xr:uid="{7A789AC4-E5B9-435E-B020-0458CE53C8DC}"/>
    <hyperlink ref="A1401" r:id="rId637" display="https://www.procyclingstats.com/rider/viktor-potocki" xr:uid="{D9FD591C-4BBB-4563-89FA-252840D20DF9}"/>
    <hyperlink ref="A1092" r:id="rId638" display="https://www.procyclingstats.com/rider/dylan-hopkins" xr:uid="{CCDF4492-AF54-4F55-829F-DE3065E8E8CD}"/>
    <hyperlink ref="A1654" r:id="rId639" display="https://www.procyclingstats.com/rider/simon-vitzthum" xr:uid="{19F10292-8CED-4960-B46B-4D99A3A58836}"/>
    <hyperlink ref="A1659" r:id="rId640" display="https://www.procyclingstats.com/rider/yannis-voisard" xr:uid="{92D26172-BB18-48FE-A75F-CBB50E20A6A3}"/>
    <hyperlink ref="A1321" r:id="rId641" display="https://www.procyclingstats.com/rider/truls-nordhagen" xr:uid="{771BFAC9-BDC1-483C-91CF-BE9EF896C584}"/>
    <hyperlink ref="A1499" r:id="rId642" display="https://www.procyclingstats.com/rider/george-simpson" xr:uid="{CE3FD471-03BE-43F2-852A-32738CF1FA8F}"/>
    <hyperlink ref="A1036" r:id="rId643" display="https://www.procyclingstats.com/rider/kamil-gradek" xr:uid="{8FBBF26C-E5F0-4953-B45D-314B92848E80}"/>
    <hyperlink ref="A879" r:id="rId644" display="https://www.procyclingstats.com/rider/matteo-dal-cin" xr:uid="{5E90247F-9250-453F-A568-DCF8F9E33C62}"/>
    <hyperlink ref="A1360" r:id="rId645" display="https://www.procyclingstats.com/rider/george-peden" xr:uid="{1FDC04B6-D004-40AF-9857-F4CD4E616A0C}"/>
    <hyperlink ref="A1034" r:id="rId646" display="https://www.procyclingstats.com/rider/regan-gough" xr:uid="{C448FF03-377C-4237-94D5-CEB8F8AEFE96}"/>
    <hyperlink ref="A1653" r:id="rId647" display="https://www.procyclingstats.com/rider/michael-vink" xr:uid="{ADC8A1C6-8977-4658-8C8F-84CAA64A6A73}"/>
    <hyperlink ref="A1301" r:id="rId648" display="https://www.procyclingstats.com/rider/byron-munton" xr:uid="{7BEBCF31-B283-44DD-A4D7-C37F1009574F}"/>
    <hyperlink ref="A1309" r:id="rId649" display="https://www.procyclingstats.com/rider/yuriy-natarov" xr:uid="{3FA46DD2-76A7-4361-9B0D-BF2838522367}"/>
    <hyperlink ref="A876" r:id="rId650" display="https://www.procyclingstats.com/rider/jan-andrej-cully" xr:uid="{04F79A7A-7E3E-457D-880B-6D6E610CF1BC}"/>
    <hyperlink ref="A817" r:id="rId651" display="https://www.procyclingstats.com/rider/marek-canecky" xr:uid="{3F105476-2E3C-4E3F-9718-533173FFAF0C}"/>
    <hyperlink ref="A1437" r:id="rId652" display="https://www.procyclingstats.com/rider/alexandar-richardson" xr:uid="{EC386599-4C91-4246-856F-33931A0F1856}"/>
    <hyperlink ref="A1440" r:id="rId653" display="https://www.procyclingstats.com/rider/yeison-rincon" xr:uid="{79531552-D237-47CD-95FC-080C55788D48}"/>
    <hyperlink ref="A1673" r:id="rId654" display="https://www.procyclingstats.com/rider/james-whelan" xr:uid="{D5AC0D0C-9DF8-4B20-9F06-A4DC4A0F6880}"/>
    <hyperlink ref="A1123" r:id="rId655" display="https://www.procyclingstats.com/rider/brendan-johnston" xr:uid="{678BD2AD-4AAF-48D2-9C0A-822E521CB1D8}"/>
    <hyperlink ref="A1523" r:id="rId656" display="https://www.procyclingstats.com/rider/tyler-stites" xr:uid="{44471218-DD89-4EBC-8A91-78543580CA09}"/>
    <hyperlink ref="A1532" r:id="rId657" display="https://www.procyclingstats.com/rider/colin-stussi" xr:uid="{DFD4E82C-D966-483C-B49B-E3EAD1D8F371}"/>
    <hyperlink ref="A702" r:id="rId658" display="https://www.procyclingstats.com/rider/tiago-antunes" xr:uid="{47AA8D9A-BCB3-45C5-96F6-E4583C90A95D}"/>
    <hyperlink ref="A866" r:id="rId659" display="https://www.procyclingstats.com/rider/fabio-manuel-fernandes-costa" xr:uid="{44EB8EB2-E600-4784-9123-E9EA7D75E256}"/>
    <hyperlink ref="A1097" r:id="rId660" display="https://www.procyclingstats.com/rider/richard-huera" xr:uid="{1BA82DC2-1813-4240-8CB1-5D22895DEDCA}"/>
    <hyperlink ref="A1251" r:id="rId661" display="https://www.procyclingstats.com/rider/cormac-mcgeough" xr:uid="{392C62EC-F845-4E87-951F-3398936C1DB1}"/>
    <hyperlink ref="A1688" r:id="rId662" display="https://www.procyclingstats.com/rider/matej-zahalka" xr:uid="{D0549626-56FC-470F-A231-7F1C50F77FE0}"/>
    <hyperlink ref="A1689" r:id="rId663" display="https://www.procyclingstats.com/rider/artyom-zakharov" xr:uid="{8DCEDC64-88B5-4C67-AE59-1A1284E7AFDD}"/>
    <hyperlink ref="A1144" r:id="rId664" display="https://www.procyclingstats.com/rider/siim-kiskonen" xr:uid="{035F46B4-2C0D-497A-B1B9-BA65EB8FC3C9}"/>
    <hyperlink ref="A969" r:id="rId665" display="https://www.procyclingstats.com/rider/andzs-flaksis" xr:uid="{CBDBEBAB-4E8C-4B1F-BA8D-2093A0B89555}"/>
    <hyperlink ref="A1069" r:id="rId666" display="https://www.procyclingstats.com/rider/colin-heiderscheid" xr:uid="{3899065A-EBD5-4BF9-95B5-24F6B86EEFA3}"/>
    <hyperlink ref="A1587" r:id="rId667" display="https://www.procyclingstats.com/rider/noe-ury" xr:uid="{AA95561D-3D9B-472C-BC63-88F455E3BF94}"/>
    <hyperlink ref="A983" r:id="rId668" display="https://www.procyclingstats.com/rider/christopher-froome" xr:uid="{E35EBCD2-543C-4836-B7BC-82FF746E2F15}"/>
    <hyperlink ref="A1258" r:id="rId669" display="https://www.procyclingstats.com/rider/lukas-meiler" xr:uid="{FA99F0EF-1956-4BC0-9581-70176F3A1863}"/>
    <hyperlink ref="A685" r:id="rId670" display="https://www.procyclingstats.com/rider/johannes-adamietz" xr:uid="{8D17A204-428E-4852-90D4-D58809D28629}"/>
    <hyperlink ref="A1592" r:id="rId671" display="https://www.procyclingstats.com/rider/miquel-valls" xr:uid="{C5FDDBC0-BA7C-40C7-90BD-3A68A2F4100B}"/>
    <hyperlink ref="A811" r:id="rId672" display="https://www.procyclingstats.com/rider/jonathan-klever-caicedo" xr:uid="{06CDE66A-B62A-4B98-A7BD-A8A84C6E90E1}"/>
    <hyperlink ref="A1209" r:id="rId673" display="https://www.procyclingstats.com/rider/juan-antonio-lopez-cozar-jaimez" xr:uid="{C305CBDB-7A3E-4572-97E5-38C499C7EE1E}"/>
    <hyperlink ref="A1256" r:id="rId674" display="https://www.procyclingstats.com/rider/johan-meens" xr:uid="{6601DCA5-096A-44CC-B510-7E1BB18D2A1E}"/>
    <hyperlink ref="A1137" r:id="rId675" display="https://www.procyclingstats.com/rider/jan-kaspar" xr:uid="{1CD2780B-D076-4A9F-896F-4550E47E7D29}"/>
    <hyperlink ref="A1400" r:id="rId676" display="https://www.procyclingstats.com/rider/max-poole" xr:uid="{F9846C34-A7C4-44B7-85DC-053161B762C5}"/>
    <hyperlink ref="A1573" r:id="rId677" display="https://www.procyclingstats.com/rider/bastien-tronchon" xr:uid="{5D7E7846-2AEE-4CED-9867-3C876213763F}"/>
    <hyperlink ref="A1431" r:id="rId678" display="https://www.procyclingstats.com/rider/valentin-retailleau" xr:uid="{763212E0-0859-4469-8A18-7A483075AEE8}"/>
    <hyperlink ref="A1490" r:id="rId679" display="https://www.procyclingstats.com/rider/pieter-serry" xr:uid="{DBEA07BC-8102-4CD6-B3D7-3A7CB88AFE4D}"/>
    <hyperlink ref="A1235" r:id="rId680" display="https://www.procyclingstats.com/rider/alex-martin-gutierrez" xr:uid="{FAD16438-F93D-4037-B0E0-5455FAAA3B68}"/>
    <hyperlink ref="A794" r:id="rId681" display="https://www.procyclingstats.com/rider/sam-brand" xr:uid="{00558E8A-A729-4024-A098-87FE0E4A34DF}"/>
    <hyperlink ref="A797" r:id="rId682" display="https://www.procyclingstats.com/rider/piotr-brozyna" xr:uid="{82D5D049-3645-4106-8D38-339387C48AD3}"/>
    <hyperlink ref="A1436" r:id="rId683" display="https://www.procyclingstats.com/rider/louis-richard" xr:uid="{C981ECB4-51FB-4CAC-9CD4-4C4151D688B6}"/>
    <hyperlink ref="A1421" r:id="rId684" display="https://www.procyclingstats.com/rider/oliver-rees" xr:uid="{B0630B95-BD23-4FEA-A597-C94A4AC15888}"/>
    <hyperlink ref="A1566" r:id="rId685" display="https://www.procyclingstats.com/rider/edwin-torres" xr:uid="{AA3AD3E3-1026-46DE-A895-77B6D1507CC1}"/>
    <hyperlink ref="A1302" r:id="rId686" display="https://www.procyclingstats.com/rider/jokin-murguialday-elorza" xr:uid="{AA0C1937-D20C-440B-8F42-B8499128CA77}"/>
    <hyperlink ref="A1205" r:id="rId687" display="https://www.procyclingstats.com/rider/andoni-lopez-de-abetxuko-jimenez" xr:uid="{56B48438-7629-4A9E-96AC-516AC5677C30}"/>
    <hyperlink ref="A1127" r:id="rId688" display="https://www.procyclingstats.com/rider/txomin-juaristi" xr:uid="{50C61B27-3713-4651-A2B2-54E809A67C47}"/>
    <hyperlink ref="A1188" r:id="rId689" display="https://www.procyclingstats.com/rider/goncalo-leaca" xr:uid="{D3AF66CC-FA4B-4132-9D12-A059184D24C6}"/>
    <hyperlink ref="A823" r:id="rId690" display="https://www.procyclingstats.com/rider/andre-cardoso" xr:uid="{3505DA8C-3500-46C1-AC5B-23F7035524CF}"/>
    <hyperlink ref="A903" r:id="rId691" display="https://www.procyclingstats.com/rider/jesus-del-pino" xr:uid="{CFF98C7B-004E-457A-AC50-3F7CC5969230}"/>
    <hyperlink ref="A1028" r:id="rId692" display="https://www.procyclingstats.com/rider/helder-goncalves" xr:uid="{B600BB62-1A61-4141-B55F-2226A8C0907B}"/>
    <hyperlink ref="A1255" r:id="rId693" display="https://www.procyclingstats.com/rider/joao-medeiros" xr:uid="{443920F4-2BD2-4C1A-A6B9-94AF18F2D418}"/>
    <hyperlink ref="A1409" r:id="rId694" display="https://www.procyclingstats.com/rider/blake-quick" xr:uid="{1055C924-CBAA-4022-8149-C016B1F65D44}"/>
    <hyperlink ref="A1405" r:id="rId695" display="https://www.procyclingstats.com/rider/cedric-pries" xr:uid="{80F7BE7C-956B-4E2B-ABEE-790A709D1E87}"/>
    <hyperlink ref="A1484" r:id="rId696" display="https://www.procyclingstats.com/rider/ylber-sefa" xr:uid="{39E3440F-AE39-4292-8B70-F6B3BD2D8EE5}"/>
    <hyperlink ref="A1232" r:id="rId697" display="https://www.procyclingstats.com/rider/axel-mariault" xr:uid="{AFB77C6B-FAE0-485D-B9B7-4F26184B98D7}"/>
    <hyperlink ref="A1361" r:id="rId698" display="https://www.procyclingstats.com/rider/nicklas-amdi-pedersen" xr:uid="{87ACF82F-B8EC-44E1-B4A1-9AA7C15B317E}"/>
    <hyperlink ref="A1071" r:id="rId699" display="https://www.procyclingstats.com/rider/magnus-henneberg" xr:uid="{D23F684F-AE12-47D6-B109-73071FC8CA78}"/>
    <hyperlink ref="A795" r:id="rId700" display="https://www.procyclingstats.com/rider/mathias-bregnhoj" xr:uid="{E320A7D8-BB3A-4411-90BC-D60748C96545}"/>
    <hyperlink ref="A970" r:id="rId701" display="https://www.procyclingstats.com/rider/anders-foldager" xr:uid="{12BAA722-DB44-4239-BA4D-576856CC4E1C}"/>
    <hyperlink ref="A1699" r:id="rId702" display="https://www.procyclingstats.com/rider/matic-zumer" xr:uid="{12EF461A-ECB7-4A52-B432-61E0F73ED00A}"/>
    <hyperlink ref="A1339" r:id="rId703" display="https://www.procyclingstats.com/rider/ingvar-omarsson" xr:uid="{F5D788FA-D397-4E17-A840-E253A826B228}"/>
    <hyperlink ref="A780" r:id="rId704" display="https://www.procyclingstats.com/rider/davide-bomboi" xr:uid="{44749ED4-2CC9-4EAD-8265-147B96170ADF}"/>
    <hyperlink ref="A704" r:id="rId705" display="https://www.procyclingstats.com/rider/ruben-apers" xr:uid="{5D841115-801C-4704-9F7B-304396D64619}"/>
    <hyperlink ref="A1117" r:id="rId706" display="https://www.procyclingstats.com/rider/jordan-jegat" xr:uid="{75A9D819-8EFE-41CB-AC14-2E2B5032C0D8}"/>
    <hyperlink ref="A1043" r:id="rId707" display="https://www.procyclingstats.com/rider/felix-gros" xr:uid="{AD00DD00-8814-436B-B317-9E0B0DBD5432}"/>
    <hyperlink ref="A1009" r:id="rId708" display="https://www.procyclingstats.com/rider/jakob-gessner" xr:uid="{51697A2D-3CE4-4742-9801-C4085D908B4F}"/>
    <hyperlink ref="A925" r:id="rId709" display="https://www.procyclingstats.com/rider/roman-duckert" xr:uid="{1AE679FF-1EA9-4B8F-9E1E-7DAE00827F70}"/>
    <hyperlink ref="A1417" r:id="rId710" display="https://www.procyclingstats.com/rider/frederik-rasmann" xr:uid="{08028867-207A-435B-8D14-CD14C9329407}"/>
    <hyperlink ref="A1598" r:id="rId711" display="https://www.procyclingstats.com/rider/loe-van-belle" xr:uid="{2B551F10-B2DB-406F-A6F4-70040760B1AE}"/>
    <hyperlink ref="A1027" r:id="rId712" display="https://www.procyclingstats.com/rider/nicolas-david-gomez" xr:uid="{A81C944D-FB36-4C69-847D-D22C0725A783}"/>
    <hyperlink ref="A1672" r:id="rId713" display="https://www.procyclingstats.com/rider/mats-wenzel" xr:uid="{CD763E4D-9500-4692-98F1-3A770A1FC94C}"/>
    <hyperlink ref="A881" r:id="rId714" display="https://www.procyclingstats.com/rider/davide-dapporto" xr:uid="{CFE334CB-CDE8-4268-ADC0-9D3DC389D93D}"/>
    <hyperlink ref="A978" r:id="rId715" display="https://www.procyclingstats.com/rider/stian-fredheim" xr:uid="{7022E878-A6B2-47F9-8B93-E9808871A19D}"/>
    <hyperlink ref="A1517" r:id="rId716" display="https://www.procyclingstats.com/rider/felix-stehli" xr:uid="{562FD54E-EF06-447B-BDBC-2F3C51C234E8}"/>
    <hyperlink ref="A1087" r:id="rId717" display="https://www.procyclingstats.com/rider/adam-holm-jorgensen" xr:uid="{DF4E2C2A-91F5-472A-9C7E-82B28A9839A2}"/>
    <hyperlink ref="A1171" r:id="rId718" display="https://www.procyclingstats.com/rider/jordan-labrosse" xr:uid="{EEB597D3-1A8A-4DA9-9A2B-6502D025F4CE}"/>
    <hyperlink ref="A1140" r:id="rId719" display="https://www.procyclingstats.com/rider/petr-kelemeh" xr:uid="{70A73C4C-5093-4EA6-A022-187B33E2BEEC}"/>
    <hyperlink ref="A1589" r:id="rId720" display="https://www.procyclingstats.com/rider/baptiste-vadic" xr:uid="{D0FF5C52-FACD-42C8-9840-D238EE3B5203}"/>
    <hyperlink ref="A1039" r:id="rId721" display="https://www.procyclingstats.com/rider/romain-gregoire1" xr:uid="{DDCB472D-3AF9-41DD-BBAA-81B5A0496D29}"/>
    <hyperlink ref="A1478" r:id="rId722" display="https://www.procyclingstats.com/rider/maximilian-schmidbauer" xr:uid="{6C07D4F1-23BB-49F6-9C87-33772C6D1281}"/>
    <hyperlink ref="A1191" r:id="rId723" display="https://www.procyclingstats.com/rider/william-junior-lecerf" xr:uid="{7A03D162-0907-47E9-A626-405E40C26EC3}"/>
    <hyperlink ref="A917" r:id="rId724" display="https://www.procyclingstats.com/rider/matthew-dinham" xr:uid="{CFDC1EE9-2EC0-4F07-8CCA-996BFBAE49DB}"/>
    <hyperlink ref="A1186" r:id="rId725" display="https://www.procyclingstats.com/rider/mathis-le-berre" xr:uid="{F5797F02-9E97-41A8-A679-61EDF5E76917}"/>
    <hyperlink ref="A1271" r:id="rId726" display="https://www.procyclingstats.com/rider/lorenzo-milesi" xr:uid="{5E4A328C-AB48-49A3-B4A2-AA3B22F0FC7C}"/>
    <hyperlink ref="A1485" r:id="rId727" display="https://www.procyclingstats.com/rider/alec-segaert" xr:uid="{7D03FE61-A967-4B51-9C49-822B500ADCF5}"/>
    <hyperlink ref="A868" r:id="rId728" display="https://www.procyclingstats.com/rider/ewen-costiou" xr:uid="{3C916C69-7DE1-408A-8F5A-80CB75E4BD8F}"/>
    <hyperlink ref="A1206" r:id="rId729" display="https://www.procyclingstats.com/rider/harold-martin-lopez" xr:uid="{454FA61B-A221-44EF-B678-5082A1F97000}"/>
    <hyperlink ref="A1608" r:id="rId730" display="https://www.procyclingstats.com/rider/lennert-van-eetvelt" xr:uid="{082D7F58-5CC5-4850-9E54-E2D7C12A8989}"/>
    <hyperlink ref="A1134" r:id="rId731" display="https://www.procyclingstats.com/rider/ryan-kamp" xr:uid="{6601F591-3B7E-4C64-A95E-5C39F95655BA}"/>
    <hyperlink ref="A725" r:id="rId732" display="https://www.procyclingstats.com/rider/alexandre-balmer" xr:uid="{094F4127-8900-4102-8C4D-14815C0CD214}"/>
    <hyperlink ref="A1348" r:id="rId733" display="https://www.procyclingstats.com/rider/robigzon-leandro-oyola" xr:uid="{C4CF0C3D-9121-4165-B16A-F148D3806352}"/>
    <hyperlink ref="A1211" r:id="rId734" display="https://www.procyclingstats.com/rider/david-lozano" xr:uid="{7DB4F7F4-5855-482D-83B8-1173F587F3DB}"/>
    <hyperlink ref="A1434" r:id="rId735" display="https://www.procyclingstats.com/rider/brendan-rhim" xr:uid="{030837D7-28A7-4EFD-AC5E-C84A3C667C16}"/>
    <hyperlink ref="A1413" r:id="rId736" display="https://www.procyclingstats.com/rider/cristian-raileanu" xr:uid="{0948A2EC-0683-431E-B87B-E6897E18C172}"/>
    <hyperlink ref="A1016" r:id="rId737" display="https://www.procyclingstats.com/rider/lorenzo-ginestra" xr:uid="{27C9BDAB-1461-4FEC-8958-E17C9D19C140}"/>
    <hyperlink ref="A1412" r:id="rId738" display="https://www.procyclingstats.com/rider/darren-rafferty" xr:uid="{18F61372-CC62-47FB-953F-EA91FF838B3E}"/>
    <hyperlink ref="A1101" r:id="rId739" display="https://www.procyclingstats.com/rider/alessandro-iacchi" xr:uid="{86DE93F0-A4C5-4FC9-9E8E-557F1BB5AA11}"/>
    <hyperlink ref="A1546" r:id="rId740" display="https://www.procyclingstats.com/rider/matthew-teggart" xr:uid="{1E3327AC-6B34-4D45-A65B-F181B4F1770A}"/>
    <hyperlink ref="A999" r:id="rId741" display="https://www.procyclingstats.com/rider/pierre-gautherat" xr:uid="{C3EAC687-DC19-4848-A55A-67186796A0ED}"/>
    <hyperlink ref="A1500" r:id="rId742" display="https://www.procyclingstats.com/rider/ramon-sinkeldam" xr:uid="{42669771-C85D-4FD4-8989-E7FD33D4AF18}"/>
    <hyperlink ref="A1053" r:id="rId743" display="https://www.procyclingstats.com/rider/haest-jasper" xr:uid="{08045010-FFAE-455E-974F-E0D2042037BF}"/>
    <hyperlink ref="A1622" r:id="rId744" display="https://www.procyclingstats.com/rider/daan-van-sintmaartensdijk" xr:uid="{7A5FF98B-FEAA-4352-B975-A3C4ACF4F5E9}"/>
    <hyperlink ref="A1480" r:id="rId745" display="https://www.procyclingstats.com/rider/peter-schulting" xr:uid="{0DBA9B2F-6C9F-46B8-A412-AA0FA5B2CD7D}"/>
    <hyperlink ref="A723" r:id="rId746" display="https://www.procyclingstats.com/rider/abel-balderstone-roumens" xr:uid="{81F7CDE3-0351-44C4-9BB2-F25CFCBD2254}"/>
    <hyperlink ref="A886" r:id="rId747" display="https://www.procyclingstats.com/rider/davide-de-cassan" xr:uid="{56485D92-D86F-47E6-84CD-976A6D50CBAE}"/>
    <hyperlink ref="A1003" r:id="rId748" display="https://www.procyclingstats.com/rider/gil-gelders" xr:uid="{9C29470E-FB6D-4362-9026-08C0A9A2BAED}"/>
    <hyperlink ref="A1510" r:id="rId749" display="https://www.procyclingstats.com/rider/kasper-viberg-sogaard" xr:uid="{536DE8F4-B342-45ED-889F-38A697F146E9}"/>
    <hyperlink ref="A1358" r:id="rId750" display="https://www.procyclingstats.com/rider/tobiasz-pawlak" xr:uid="{09FEA037-BEB6-4DFC-8340-D202B61953DF}"/>
    <hyperlink ref="A1441" r:id="rId751" display="https://www.procyclingstats.com/rider/brandon-smith-rivera-vargas" xr:uid="{2FE2579E-864A-4367-BC88-036CC22EBB52}"/>
    <hyperlink ref="A1330" r:id="rId752" display="https://www.procyclingstats.com/rider/jean-claude-nzafashwanayo" xr:uid="{180F4021-F3B6-4F2D-AAE4-6FC86B02D6B2}"/>
    <hyperlink ref="A1310" r:id="rId753" display="https://www.procyclingstats.com/rider/hossein-nateghi" xr:uid="{AE6CCA71-E078-43BC-BA26-439ACB9AD618}"/>
    <hyperlink ref="A1686" r:id="rId754" display="https://www.procyclingstats.com/rider/yunus-emre-yilmaz" xr:uid="{B1568BE9-75EE-40E2-84FB-47C4F13EEF87}"/>
    <hyperlink ref="A840" r:id="rId755" display="https://www.procyclingstats.com/rider/thanakhan-chaiyasombat" xr:uid="{773C7B60-6F78-4073-BBB5-1B253463E67B}"/>
    <hyperlink ref="A1170" r:id="rId756" display="https://www.procyclingstats.com/rider/ali-labib-shotorban" xr:uid="{FDA9D00E-B09E-4943-95CF-6B9DDEF68E06}"/>
    <hyperlink ref="A1108" r:id="rId757" display="https://www.procyclingstats.com/rider/sarbast-issa" xr:uid="{8312D15C-E21F-48A7-BDB8-B8032D72B53D}"/>
    <hyperlink ref="A1105" r:id="rId758" display="https://www.procyclingstats.com/rider/emmanuel-iradukunda" xr:uid="{1A5AA5AB-B786-4582-A93E-F0A707786DBC}"/>
    <hyperlink ref="A1553" r:id="rId759" display="https://www.procyclingstats.com/rider/tim-torn-teutenberg" xr:uid="{697EF6AC-6815-4CA7-ACB5-F47E271B900F}"/>
    <hyperlink ref="A882" r:id="rId760" display="https://www.procyclingstats.com/rider/florian-dauphin" xr:uid="{F0F23DE1-B05E-4C69-8F99-E62CC4B4BB4E}"/>
    <hyperlink ref="A1334" r:id="rId761" display="https://www.procyclingstats.com/rider/hayato-okamoto" xr:uid="{56A6925C-752C-4C6D-B48F-08E36C4B5227}"/>
    <hyperlink ref="A993" r:id="rId762" display="https://www.procyclingstats.com/rider/marcos-garcia" xr:uid="{2985DD10-7F1B-4E4E-8808-4457092F4103}"/>
    <hyperlink ref="A748" r:id="rId763" display="https://www.procyclingstats.com/rider/stefan-bennett" xr:uid="{9FB96D37-781D-4527-BF9A-7B710F373B79}"/>
    <hyperlink ref="A955" r:id="rId764" display="https://www.procyclingstats.com/rider/chun-kai-feng" xr:uid="{5BA4E27A-0724-4425-B9EB-0E1F9651EEB9}"/>
    <hyperlink ref="A1190" r:id="rId765" display="https://www.procyclingstats.com/rider/thomas-lebas" xr:uid="{33CB1A06-39A2-4474-8466-112511B6055C}"/>
    <hyperlink ref="A1119" r:id="rId766" display="https://www.procyclingstats.com/rider/james-jobber" xr:uid="{7E2EE7D8-EFB2-4A7A-B78F-E701399E8F4C}"/>
    <hyperlink ref="A1138" r:id="rId767" display="https://www.procyclingstats.com/rider/shoma-kazama" xr:uid="{78CCD32A-54E0-4EDE-82A8-F4D87ED9D12B}"/>
    <hyperlink ref="A1307" r:id="rId768" display="https://www.procyclingstats.com/rider/tadaaki-nakai" xr:uid="{D3BB72C6-F9FF-4D05-AF9B-31B23C46DA3C}"/>
    <hyperlink ref="A1116" r:id="rId769" display="https://www.procyclingstats.com/rider/maxime-jarnet" xr:uid="{CAB2A4A9-AFC4-470A-97DE-1A88F68C4A84}"/>
    <hyperlink ref="A1638" r:id="rId770" display="https://www.procyclingstats.com/rider/matheo-vercher" xr:uid="{91A10105-916D-4628-BF15-B78C5920172B}"/>
    <hyperlink ref="A706" r:id="rId771" display="https://www.procyclingstats.com/rider/yukiya-arashiro" xr:uid="{82C3FB6F-EC8E-4C20-AE52-563CF73F1E12}"/>
    <hyperlink ref="A805" r:id="rId772" display="https://www.procyclingstats.com/rider/francesco-busatto" xr:uid="{7D506445-A773-461A-B10B-F7296D2818AB}"/>
    <hyperlink ref="A1674" r:id="rId773" display="https://www.procyclingstats.com/rider/craig-wiggins" xr:uid="{C9138857-0F06-4B61-A7C6-54D2962EC38B}"/>
    <hyperlink ref="A760" r:id="rId774" display="https://www.procyclingstats.com/rider/carter-bettles" xr:uid="{70226E1B-A069-479F-93A2-E48163E33476}"/>
    <hyperlink ref="A1602" r:id="rId775" display="https://www.procyclingstats.com/rider/david-van-der-poel" xr:uid="{669EAFD3-0DC4-4CE4-9682-623393AC2DF9}"/>
    <hyperlink ref="A1342" r:id="rId776" display="https://www.procyclingstats.com/rider/jason-osborne" xr:uid="{0F76361E-E447-46DB-998F-454F566867F1}"/>
    <hyperlink ref="A895" r:id="rId777" display="https://www.procyclingstats.com/rider/lucas-de-rossi" xr:uid="{59430927-09ED-4E8E-840F-178107659580}"/>
    <hyperlink ref="A1294" r:id="rId778" display="https://www.procyclingstats.com/rider/gianni-moscon" xr:uid="{0C5CD5FF-AEEB-4C9A-BD79-1EA6DA13D44F}"/>
    <hyperlink ref="A1604" r:id="rId779" display="https://www.procyclingstats.com/rider/tosh-van-der-sande" xr:uid="{4234955C-AB4E-49E8-8EF2-4669E5187463}"/>
    <hyperlink ref="A1074" r:id="rId780" display="https://www.procyclingstats.com/rider/ben-hermans" xr:uid="{11BEF7AE-C36A-4566-BE49-CDA4A5F6E8CD}"/>
    <hyperlink ref="A1595" r:id="rId781" display="https://www.procyclingstats.com/rider/tom-van-asbroeck" xr:uid="{6A27D2CE-1CB6-453B-B93F-A67C051B00FC}"/>
    <hyperlink ref="A1085" r:id="rId782" display="https://www.procyclingstats.com/rider/markus-hoelgaard" xr:uid="{783E9540-D238-4294-9662-1E5561FAAD1C}"/>
    <hyperlink ref="A1476" r:id="rId783" display="https://www.procyclingstats.com/rider/ide-schelling" xr:uid="{A97B8B3D-4B75-4943-BABC-32BC0C415EAB}"/>
    <hyperlink ref="A852" r:id="rId784" display="https://www.procyclingstats.com/rider/davide-cimolai" xr:uid="{76C53383-3579-42AD-8BC3-A5E0FEE5FF31}"/>
    <hyperlink ref="A1110" r:id="rId785" display="https://www.procyclingstats.com/rider/gorka-izagirre" xr:uid="{81CE8D42-9DC4-4D96-9D75-82A666304886}"/>
    <hyperlink ref="A779" r:id="rId786" display="https://www.procyclingstats.com/rider/cees-bol" xr:uid="{69D6E426-098C-4E33-92B9-AA91D77A64D6}"/>
    <hyperlink ref="A930" r:id="rId787" display="https://www.procyclingstats.com/rider/luke-durbridge" xr:uid="{9E2C647E-C33E-420F-AEBA-E9BB9CC95022}"/>
    <hyperlink ref="A1682" r:id="rId788" display="https://www.procyclingstats.com/rider/mads-wurtz-schmidt" xr:uid="{DF8CB07B-F6BE-464A-9EFB-56726E6BC642}"/>
    <hyperlink ref="A831" r:id="rId789" display="https://www.procyclingstats.com/rider/jonathan-castroviejo" xr:uid="{78786B03-14EB-4BFB-9690-9722038FDD58}"/>
    <hyperlink ref="A949" r:id="rId790" display="https://www.procyclingstats.com/rider/matteo-fabbro" xr:uid="{BBFDE492-D143-4BBC-911B-082CA4E0B38B}"/>
    <hyperlink ref="A1058" r:id="rId791" display="https://www.procyclingstats.com/rider/kristoffer-halvorsen" xr:uid="{39AD1B52-9244-4A7C-A5F6-ECAB1802888D}"/>
    <hyperlink ref="A1233" r:id="rId792" display="https://www.procyclingstats.com/rider/arne-marit" xr:uid="{21752953-7578-482A-94AE-B5028CCF0982}"/>
    <hyperlink ref="A1473" r:id="rId793" display="https://www.procyclingstats.com/rider/kristian-sbaragli" xr:uid="{2D203C19-4803-4171-B96D-6F5FCC6EBEBD}"/>
    <hyperlink ref="A1293" r:id="rId794" display="https://www.procyclingstats.com/rider/matteo-moschetti" xr:uid="{1AB70490-83E3-4F43-96BE-4B1CEC024547}"/>
    <hyperlink ref="A1647" r:id="rId795" display="https://www.procyclingstats.com/rider/louis-vervaeke" xr:uid="{D09BBBE4-9CBA-4716-A547-6F11854CD8D5}"/>
    <hyperlink ref="A1427" r:id="rId796" display="https://www.procyclingstats.com/rider/alexis-renard" xr:uid="{35889FEB-2B17-42FE-ACC5-68BD850F4EF6}"/>
    <hyperlink ref="A1563" r:id="rId797" display="https://www.procyclingstats.com/rider/antwan-tolhoek" xr:uid="{A028D9EA-6FC1-4C2F-8987-359B04A443EF}"/>
    <hyperlink ref="A812" r:id="rId798" display="https://www.procyclingstats.com/rider/lilian-calmejane" xr:uid="{DA82734A-E0DE-44AC-A119-5F4F1E5DE7A2}"/>
    <hyperlink ref="A1164" r:id="rId799" display="https://www.procyclingstats.com/rider/merhawi-kudus" xr:uid="{8DA6D371-E053-403C-A6FB-A3A4B1EE0A1A}"/>
    <hyperlink ref="A887" r:id="rId800" display="https://www.procyclingstats.com/rider/aime-de-gendt" xr:uid="{3F85BA9B-DF6F-4302-B9AA-BB7AE7B8C390}"/>
    <hyperlink ref="A1650" r:id="rId801" display="https://www.procyclingstats.com/rider/davide-villella" xr:uid="{A74BABC3-C3C7-4394-93EB-B7D98E2158D1}"/>
    <hyperlink ref="A1617" r:id="rId802" display="https://www.procyclingstats.com/rider/boy-van-poppel" xr:uid="{08BDE1B6-BE56-438B-A537-F47ACAA8E562}"/>
    <hyperlink ref="A1430" r:id="rId803" display="https://www.procyclingstats.com/rider/jhonatan-restrepo" xr:uid="{AA1CBDFF-FC6C-4B92-97FB-65EF0D46905C}"/>
    <hyperlink ref="A1540" r:id="rId804" display="https://www.procyclingstats.com/rider/ben-swift" xr:uid="{10C3921A-583A-4140-ACAB-0A26B1AD94B2}"/>
    <hyperlink ref="A754" r:id="rId805" display="https://www.procyclingstats.com/rider/julien-bernard" xr:uid="{E991550E-6216-40C6-B9F1-2871B68EC37B}"/>
    <hyperlink ref="A1459" r:id="rId806" display="https://www.procyclingstats.com/rider/clement-russo" xr:uid="{EE1AEBDE-A9C2-43C3-B901-D16D8B02FDB4}"/>
    <hyperlink ref="A1663" r:id="rId807" display="https://www.procyclingstats.com/rider/matthew-walls" xr:uid="{FA16BCF9-E020-42B6-AC4E-18FF4CFD10DA}"/>
    <hyperlink ref="A1613" r:id="rId808" display="https://www.procyclingstats.com/rider/nathan-van-hooydonck" xr:uid="{9D480C86-1D1A-4856-A899-C45AE904A04E}"/>
    <hyperlink ref="A1192" r:id="rId809" display="https://www.procyclingstats.com/rider/jeremy-lecroq" xr:uid="{DDC874DB-6EF8-468E-AD2A-8D0B0906A0ED}"/>
    <hyperlink ref="A808" r:id="rId810" display="https://www.procyclingstats.com/rider/sven-erik-bystrom" xr:uid="{CE8EACDE-330D-4FE3-B01C-A7BF70A31A02}"/>
    <hyperlink ref="A914" r:id="rId811" display="https://www.procyclingstats.com/rider/jose-manuel-diaz-gallego" xr:uid="{60CA3834-5017-4F58-952A-9F462E59A62E}"/>
    <hyperlink ref="A936" r:id="rId812" display="https://www.procyclingstats.com/rider/nils-eekhoff" xr:uid="{5BABBCF2-616C-468C-8E14-585E9157DDD0}"/>
    <hyperlink ref="A860" r:id="rId813" display="https://www.procyclingstats.com/rider/valerio-conti" xr:uid="{8A53FC20-5BC6-4413-9B7B-854FAE9ED7C9}"/>
    <hyperlink ref="A1059" r:id="rId814" display="https://www.procyclingstats.com/rider/chris-hamilton" xr:uid="{999CA728-02C0-4EC0-B62F-D28199E733FB}"/>
    <hyperlink ref="A1404" r:id="rId815" display="https://www.procyclingstats.com/rider/eduard-prades" xr:uid="{BF16B6E0-10B7-4517-B155-670EEAB449C3}"/>
    <hyperlink ref="A821" r:id="rId816" display="https://www.procyclingstats.com/rider/giovanni-carboni" xr:uid="{A266C0FD-4A02-43FC-A919-36176BF1D10D}"/>
    <hyperlink ref="A954" r:id="rId817" display="https://www.procyclingstats.com/rider/fabio-felline" xr:uid="{CEA0CE92-89F0-4856-B1A3-F8AC94AB1E36}"/>
    <hyperlink ref="A1414" r:id="rId818" display="https://www.procyclingstats.com/rider/mihkel-raim" xr:uid="{7FDB3DC5-BCC5-49F0-A64B-0834399EC1C9}"/>
    <hyperlink ref="A1366" r:id="rId819" display="https://www.procyclingstats.com/rider/simon-pellaud" xr:uid="{0FBF1A76-7078-47CA-8BAD-02487F2057FA}"/>
    <hyperlink ref="A1382" r:id="rId820" display="https://www.procyclingstats.com/rider/james-piccoli" xr:uid="{4A00E8BE-E6DD-4950-9AA1-15AF6C705CCD}"/>
    <hyperlink ref="A1299" r:id="rId821" display="https://www.procyclingstats.com/rider/ryan-mullen" xr:uid="{0F6E76BD-A48F-45EB-AFB6-2C8352A9AE38}"/>
    <hyperlink ref="A1095" r:id="rId822" display="https://www.procyclingstats.com/rider/damien-howson" xr:uid="{DFD3D92D-9F38-4E29-BB75-77DE9475E942}"/>
    <hyperlink ref="A1568" r:id="rId823" display="https://www.procyclingstats.com/rider/damien-touze" xr:uid="{50CDD8D9-6CC9-494A-8CC2-A2991AA32A24}"/>
    <hyperlink ref="A837" r:id="rId824" display="https://www.procyclingstats.com/rider/jefferson-cepeda-hernandez" xr:uid="{44036CB5-92EA-42AE-95BE-5DA57131563E}"/>
    <hyperlink ref="A1311" r:id="rId825" display="https://www.procyclingstats.com/rider/daniel-navarro" xr:uid="{4FFC2C84-F229-4CEC-B845-397ED773EDA8}"/>
    <hyperlink ref="A1347" r:id="rId826" display="https://www.procyclingstats.com/rider/lukasz-owsian" xr:uid="{51FC16B3-EC99-44EF-9B10-41F5D3830DF2}"/>
    <hyperlink ref="A1529" r:id="rId827" display="https://www.procyclingstats.com/rider/patryk-stosz" xr:uid="{744FB2F7-76B2-434E-949C-C51E2787F8A2}"/>
    <hyperlink ref="A764" r:id="rId828" display="https://www.procyclingstats.com/rider/daniel-bigham" xr:uid="{7FD852B7-C9C0-43DD-8002-899CD8A4D57C}"/>
    <hyperlink ref="A1633" r:id="rId829" display="https://www.procyclingstats.com/rider/walter-vargas" xr:uid="{A61E2ED0-BF73-4143-B1DA-530E007ED93B}"/>
    <hyperlink ref="A1504" r:id="rId830" display="https://www.procyclingstats.com/rider/anders-skaarseth" xr:uid="{D5761C66-7D41-4F6C-924E-7CB709B9C613}"/>
    <hyperlink ref="A952" r:id="rId831" display="https://www.procyclingstats.com/rider/yevgeniy-fedorov" xr:uid="{BE8894E9-6545-46E7-9BB4-2563F69B781A}"/>
    <hyperlink ref="A1236" r:id="rId832" display="https://www.procyclingstats.com/rider/gotzon-martin" xr:uid="{11277E1B-E593-4CE0-8872-49474AD0D528}"/>
    <hyperlink ref="A1031" r:id="rId833" display="https://www.procyclingstats.com/rider/kobe-goossens" xr:uid="{55F04030-669A-4721-A835-E0D778D62DB0}"/>
    <hyperlink ref="A919" r:id="rId834" display="https://www.procyclingstats.com/rider/mark-donovan" xr:uid="{8E2A9B94-4F08-43A6-AD11-2FCEA3B1FD5E}"/>
    <hyperlink ref="A1029" r:id="rId835" display="https://www.procyclingstats.com/rider/abner-gonzalez-rivera" xr:uid="{CCCDADF2-8DE3-4571-AC82-076AA61182D5}"/>
    <hyperlink ref="A891" r:id="rId836" display="https://www.procyclingstats.com/rider/victor-de-la-parte" xr:uid="{7A63BED0-9141-44BC-BB93-A7C7A4C70CFC}"/>
    <hyperlink ref="A938" r:id="rId837" display="https://www.procyclingstats.com/rider/niklas-eg" xr:uid="{B01217B9-5E88-45F2-AB7E-A3F7B0CFA6C1}"/>
    <hyperlink ref="A1320" r:id="rId838" display="https://www.procyclingstats.com/rider/christophe-noppe" xr:uid="{3A687BD9-FE6E-48FD-AA5B-1C8FE78AAECE}"/>
    <hyperlink ref="A1220" r:id="rId839" display="https://www.procyclingstats.com/rider/martin-madsen" xr:uid="{BB260C0B-1859-43F7-A938-DA9E1CF11956}"/>
    <hyperlink ref="A698" r:id="rId840" display="https://www.procyclingstats.com/rider/winner-anacona" xr:uid="{849DB318-3955-4998-95E7-813F339663EA}"/>
    <hyperlink ref="A959" r:id="rId841" display="https://www.procyclingstats.com/rider/delio-fernandez" xr:uid="{7E0BF31A-D903-41C3-9EEA-750AD659D04C}"/>
    <hyperlink ref="A1362" r:id="rId842" display="https://www.procyclingstats.com/rider/casper-pedersen" xr:uid="{2D4E9F53-2CE3-4116-8765-908CBB39E3B5}"/>
    <hyperlink ref="A743" r:id="rId843" display="https://www.procyclingstats.com/rider/enrico-battaglin" xr:uid="{E44A99AD-7F4C-4501-914E-CF1641D61169}"/>
    <hyperlink ref="A822" r:id="rId844" display="https://www.procyclingstats.com/rider/romain-cardis" xr:uid="{E16439D1-E60C-457A-A2F3-93162060434B}"/>
    <hyperlink ref="A920" r:id="rId845" display="https://www.procyclingstats.com/rider/fabien-doubey" xr:uid="{0E38EBCB-DD28-4402-8372-9FF4EDBF31DD}"/>
    <hyperlink ref="A720" r:id="rId846" display="https://www.procyclingstats.com/rider/matteo-badilatti" xr:uid="{C3A04337-CE0A-49BD-9457-0E08910F80A2}"/>
    <hyperlink ref="A755" r:id="rId847" display="https://www.procyclingstats.com/rider/urko-berrade-fernandez" xr:uid="{6F8AACB2-923F-430B-B6B1-050DB98A99B1}"/>
    <hyperlink ref="A1165" r:id="rId848" display="https://www.procyclingstats.com/rider/michael-kukrle" xr:uid="{08890619-4C87-432F-B37E-8E50234AB01C}"/>
    <hyperlink ref="A1283" r:id="rId849" display="https://www.procyclingstats.com/rider/kenny-molly" xr:uid="{D0E25F1B-0B0D-48C1-9B7D-05EE5D07721E}"/>
    <hyperlink ref="A848" r:id="rId850" display="https://www.procyclingstats.com/rider/maxime-chevalier" xr:uid="{AB9B6788-E595-403A-9650-6D6281627692}"/>
    <hyperlink ref="A1433" r:id="rId851" display="https://www.procyclingstats.com/rider/jens-reynders" xr:uid="{78FF34DC-8B9B-445C-BB03-3941F3BF192E}"/>
    <hyperlink ref="A806" r:id="rId852" display="https://www.procyclingstats.com/rider/vitaliy-buts" xr:uid="{728F835F-DA07-432A-ADFF-CCCE512BBC7B}"/>
    <hyperlink ref="A1315" r:id="rId853" display="https://www.procyclingstats.com/rider/antonio-nibali" xr:uid="{4AFBC4EA-291D-41F9-AD4D-580C401A268B}"/>
    <hyperlink ref="A777" r:id="rId854" display="https://www.procyclingstats.com/rider/alan-boileau" xr:uid="{ED64A2F6-111C-4F00-BFF7-A3E253680DAF}"/>
    <hyperlink ref="A775" r:id="rId855" display="https://www.procyclingstats.com/rider/marceli-boguslawski" xr:uid="{82A2CB6E-EFEA-4327-B8E7-0080062927D9}"/>
    <hyperlink ref="A734" r:id="rId856" display="https://www.procyclingstats.com/rider/filippo-baroncini" xr:uid="{1E1958CA-7225-433A-B8BC-4563187696EB}"/>
    <hyperlink ref="A1451" r:id="rId857" display="https://www.procyclingstats.com/rider/timo-roosen" xr:uid="{8336651F-4B64-4E36-BCE4-CAF6BDDB1F3C}"/>
    <hyperlink ref="A1483" r:id="rId858" display="https://www.procyclingstats.com/rider/jacob-scott" xr:uid="{44508A87-D905-4DA1-A824-0C139BDBB402}"/>
    <hyperlink ref="A1454" r:id="rId859" display="https://www.procyclingstats.com/rider/joey-rosskopf" xr:uid="{7DBCE74D-7BD9-43B4-9DC3-E65E024BF83E}"/>
    <hyperlink ref="A1450" r:id="rId860" display="https://www.procyclingstats.com/rider/javier-romo" xr:uid="{D537AA53-17C3-4250-BBCB-A60C565335A2}"/>
    <hyperlink ref="A1696" r:id="rId861" display="https://www.procyclingstats.com/rider/samuele-zoccarato" xr:uid="{7BA7645D-BD00-4C51-9EED-8FD0FD8297A0}"/>
    <hyperlink ref="A728" r:id="rId862" display="https://www.procyclingstats.com/rider/carlos-barbero" xr:uid="{A201292B-9924-4FCE-8B9D-11E804B0971A}"/>
    <hyperlink ref="A696" r:id="rId863" display="https://www.procyclingstats.com/rider/andrey-amador" xr:uid="{B211BF4D-2687-4F5D-AD23-8C608FB910EF}"/>
    <hyperlink ref="A710" r:id="rId864" display="https://www.procyclingstats.com/rider/sander-armee" xr:uid="{DEB81FA1-F138-440D-BCCE-F12852057139}"/>
    <hyperlink ref="A740" r:id="rId865" display="https://www.procyclingstats.com/rider/cyril-barthe" xr:uid="{EA37AF25-8565-4F19-A85F-769B30CB98E9}"/>
    <hyperlink ref="A719" r:id="rId866" display="https://www.procyclingstats.com/rider/daniel-babor" xr:uid="{B6046188-9D67-43AA-8AAB-3F95576857B5}"/>
    <hyperlink ref="A709" r:id="rId867" display="https://www.procyclingstats.com/rider/rait-arm" xr:uid="{BB2A8BFE-5653-41AF-B592-6B679DECB01F}"/>
    <hyperlink ref="A683" r:id="rId868" display="https://www.procyclingstats.com/rider/jonas-abrahamsen" xr:uid="{9E2464EE-3B8D-4ECC-B282-2C7112E479D3}"/>
    <hyperlink ref="A700" r:id="rId869" display="https://www.procyclingstats.com/rider/antonio-angulo" xr:uid="{9365560E-2ECC-4DAB-B655-48BBBA1A5694}"/>
    <hyperlink ref="A727" r:id="rId870" display="https://www.procyclingstats.com/rider/norbert-banaszek" xr:uid="{E4A936B9-1E56-4127-A44C-4868079038EC}"/>
    <hyperlink ref="A751" r:id="rId871" display="https://www.procyclingstats.com/rider/sean-bennett" xr:uid="{50DCDA48-DE00-40C6-B659-06BD5F14EF8B}"/>
    <hyperlink ref="A757" r:id="rId872" display="https://www.procyclingstats.com/rider/sebastian-berwick" xr:uid="{DC090E98-C17F-4080-BB53-0753233FE321}"/>
    <hyperlink ref="A832" r:id="rId873" display="https://www.procyclingstats.com/rider/dario-cataldo" xr:uid="{37EBB1EF-9E51-46C2-A135-0B62298D1B01}"/>
    <hyperlink ref="A824" r:id="rId874" display="https://www.procyclingstats.com/rider/robin-carpenter" xr:uid="{B056BC05-2497-4A08-9179-4FC8252FC1A6}"/>
    <hyperlink ref="A826" r:id="rId875" display="https://www.procyclingstats.com/rider/lucas-carstensen" xr:uid="{BCA8044F-BD97-45F1-B7AB-EA4A543DFA7D}"/>
    <hyperlink ref="A862" r:id="rId876" display="https://www.procyclingstats.com/rider/rodrigo-contreras" xr:uid="{68FDC9F7-C180-4BD8-ABEE-CF23BF1635BA}"/>
    <hyperlink ref="A829" r:id="rId877" display="https://www.procyclingstats.com/rider/andre-carvalho" xr:uid="{1CFAA9D1-28E5-482F-9C22-706F022EC9F4}"/>
    <hyperlink ref="A830" r:id="rId878" display="https://www.procyclingstats.com/rider/henrique-casimiro" xr:uid="{AF2C5F0C-E1A0-4D95-AD75-94BD2F23435E}"/>
    <hyperlink ref="A786" r:id="rId879" display="https://www.procyclingstats.com/rider/joan-bou" xr:uid="{9408306B-3B2B-4767-9405-E5B678680D74}"/>
    <hyperlink ref="A810" r:id="rId880" display="https://www.procyclingstats.com/rider/jeremy-cabot" xr:uid="{DF72164E-8EDE-4095-8B92-8D618DD3B4D6}"/>
    <hyperlink ref="A814" r:id="rId881" display="https://www.procyclingstats.com/rider/diego-andres-camargo" xr:uid="{D1EDEABE-6529-4B48-820C-A723D0B1ADC8}"/>
    <hyperlink ref="A799" r:id="rId882" display="https://www.procyclingstats.com/rider/gleb-brussenskiy" xr:uid="{0A7199AD-E5AA-4714-8EE1-360337C0C5DF}"/>
    <hyperlink ref="A857" r:id="rId883" display="https://www.procyclingstats.com/rider/filippo-conca" xr:uid="{2CE28867-53B7-4929-B8D0-C39FD7281083}"/>
    <hyperlink ref="A816" r:id="rId884" display="https://www.procyclingstats.com/rider/carlos-canal" xr:uid="{6DBB8BD9-5F3D-4E55-B6A4-0871A999114F}"/>
    <hyperlink ref="A818" r:id="rId885" display="https://www.procyclingstats.com/rider/sanchez-canellas" xr:uid="{5D5B9690-EA0B-4576-94F7-503FD430C340}"/>
    <hyperlink ref="A846" r:id="rId886" display="https://www.procyclingstats.com/rider/peerapol-chawchiangkwang" xr:uid="{2E243185-CF1C-4748-8498-314F8A0C6E05}"/>
    <hyperlink ref="A856" r:id="rId887" display="https://www.procyclingstats.com/rider/luca-colnaghi" xr:uid="{66EE4EA6-FD19-42E1-8AAC-161C0321807B}"/>
    <hyperlink ref="A785" r:id="rId888" display="https://www.procyclingstats.com/rider/matthew-bostock" xr:uid="{09CED280-6632-447C-A20E-5137CFD707A7}"/>
    <hyperlink ref="A842" r:id="rId889" display="https://www.procyclingstats.com/rider/thomas-champion" xr:uid="{4E9168CB-E7F4-442F-A27B-297428B721BB}"/>
    <hyperlink ref="A802" r:id="rId890" display="https://www.procyclingstats.com/rider/tomasz-budzinski" xr:uid="{DDE210A4-8ED1-442C-9203-1826AACCD228}"/>
    <hyperlink ref="A875" r:id="rId891" display="https://www.procyclingstats.com/rider/daniel-crista" xr:uid="{B2A50647-53D6-4709-AE53-41938853C560}"/>
    <hyperlink ref="A894" r:id="rId892" display="https://www.procyclingstats.com/rider/laurens-de-plus" xr:uid="{29BD2E0C-7C6F-4668-990F-D00C77081B71}"/>
    <hyperlink ref="A900" r:id="rId893" display="https://www.procyclingstats.com/rider/benjamin-declercq" xr:uid="{99D77209-7439-4E36-BE1E-8EF68765A449}"/>
    <hyperlink ref="A935" r:id="rId894" display="https://www.procyclingstats.com/rider/alexander-edmondson" xr:uid="{B8B2F8CC-424D-4CD8-9DD0-99815A5DADC4}"/>
    <hyperlink ref="A947" r:id="rId895" display="https://www.procyclingstats.com/rider/metkel-eyob" xr:uid="{BEC71DF4-F0A9-4E1B-A3B3-FE2DBC434A83}"/>
    <hyperlink ref="A901" r:id="rId896" display="https://www.procyclingstats.com/rider/tim-declercq" xr:uid="{94C7A3E4-97F9-4C85-BD73-19D6F8AE518E}"/>
    <hyperlink ref="A956" r:id="rId897" display="https://www.procyclingstats.com/rider/thibault-ferasse" xr:uid="{6CAE7100-F60A-40B3-8598-510EA9E8877F}"/>
    <hyperlink ref="A946" r:id="rId898" display="https://www.procyclingstats.com/rider/jesse-ewart" xr:uid="{D75FAC5A-1ACD-490A-ABA7-244D84D8D50E}"/>
    <hyperlink ref="A915" r:id="rId899" display="https://www.procyclingstats.com/rider/emil-dima" xr:uid="{5F0564B4-C4F4-48A1-8712-C24536360E5F}"/>
    <hyperlink ref="A948" r:id="rId900" display="https://www.procyclingstats.com/rider/jesus-ezquerra-muela" xr:uid="{7B1EAAC4-F60F-4462-998A-C28FF50B788C}"/>
    <hyperlink ref="A972" r:id="rId901" display="https://www.procyclingstats.com/rider/hugo-forssell" xr:uid="{38377B14-0F29-451D-9CCA-7F1A11FA34B8}"/>
    <hyperlink ref="A943" r:id="rId902" display="https://www.procyclingstats.com/rider/jacob-eriksson" xr:uid="{70FA4415-6061-4F4A-99D4-FDE3ED68389B}"/>
    <hyperlink ref="A916" r:id="rId903" display="https://www.procyclingstats.com/rider/marton-dina" xr:uid="{B7447F36-C4B6-432F-BD60-FD73CA849E1E}"/>
    <hyperlink ref="A957" r:id="rId904" display="https://www.procyclingstats.com/rider/luis-fernandes" xr:uid="{DC44F380-CD5A-4DAD-891E-7D9B577907B4}"/>
    <hyperlink ref="A963" r:id="rId905" display="https://www.procyclingstats.com/rider/erik-fetter" xr:uid="{5ADE0077-FC82-4C5D-8400-CA9B7FDC9FD8}"/>
    <hyperlink ref="A931" r:id="rId906" display="https://www.procyclingstats.com/rider/fredrik-dversnes" xr:uid="{41B4D096-6BF8-4E3E-8B22-E1E5C49C4D67}"/>
    <hyperlink ref="A1010" r:id="rId907" display="https://www.procyclingstats.com/rider/amanuel-gebrezgabihier" xr:uid="{5C6FB1C0-B98E-467E-B0EE-D10EFBD0C9B6}"/>
    <hyperlink ref="A1015" r:id="rId908" display="https://www.procyclingstats.com/rider/yevgeniy-gidich" xr:uid="{88AE3743-8A57-496A-AC1E-F0731D996375}"/>
    <hyperlink ref="A981" r:id="rId909" display="https://www.procyclingstats.com/rider/frederik-frison" xr:uid="{B13EF4EC-1E26-4C28-B0F2-934939472ED8}"/>
    <hyperlink ref="A1014" r:id="rId910" display="https://www.procyclingstats.com/rider/gibson-matthew" xr:uid="{29D731BB-9F53-4059-A75D-C25E973C4754}"/>
    <hyperlink ref="A990" r:id="rId911" display="https://www.procyclingstats.com/rider/patrick-gamper" xr:uid="{741ADDF8-BC04-4739-A84E-4D29F68E3E65}"/>
    <hyperlink ref="A996" r:id="rId912" display="https://www.procyclingstats.com/rider/andrea-garosio" xr:uid="{A332DE7D-4A3C-4EC6-AB0A-588BD49E5D5F}"/>
    <hyperlink ref="A991" r:id="rId913" display="https://www.procyclingstats.com/rider/stefano-gandin" xr:uid="{2DE6F799-C908-46BA-897E-93E938BDF935}"/>
    <hyperlink ref="A1017" r:id="rId914" display="https://www.procyclingstats.com/rider/gal-glivar" xr:uid="{57E33D82-A273-4DD9-9AFD-48936CA300EC}"/>
    <hyperlink ref="A984" r:id="rId915" display="https://www.procyclingstats.com/rider/paniego-fuentes" xr:uid="{BCF82BEC-0727-471B-ACEE-483233EB0A7A}"/>
    <hyperlink ref="A1020" r:id="rId916" display="https://www.procyclingstats.com/rider/andreas-goeman" xr:uid="{EB96E18E-973C-4C2E-B588-460411C67434}"/>
    <hyperlink ref="A1033" r:id="rId917" display="https://www.procyclingstats.com/rider/alexis-gougeard" xr:uid="{88549274-1C4B-43BF-9EC5-8AB9DD3D9EF7}"/>
    <hyperlink ref="A1025" r:id="rId918" display="https://www.procyclingstats.com/rider/luis-gomes" xr:uid="{CD99E7F7-58CC-4211-BBE9-7853E01EE254}"/>
    <hyperlink ref="A1049" r:id="rId919" display="https://www.procyclingstats.com/rider/alexis-guerin" xr:uid="{A3745649-F5BF-42E1-8E83-326A121CDA69}"/>
    <hyperlink ref="A1035" r:id="rId920" display="https://www.procyclingstats.com/rider/matevz-govekar" xr:uid="{51C0C4A6-780A-44E3-A0D5-C326F9CAD931}"/>
    <hyperlink ref="A1030" r:id="rId921" display="https://www.procyclingstats.com/rider/david-gonzalez-lopez" xr:uid="{E483575A-3313-4FCD-8825-656E7DC0831C}"/>
    <hyperlink ref="A1061" r:id="rId922" display="https://www.procyclingstats.com/rider/jaakko-hanninen" xr:uid="{CD0C6360-DD28-4B4F-A0DB-E5F8207396B0}"/>
    <hyperlink ref="A1070" r:id="rId923" display="https://www.procyclingstats.com/rider/mika-heming" xr:uid="{D6FA9F70-2F1E-461F-8062-7F33AED46F76}"/>
    <hyperlink ref="A1079" r:id="rId924" display="https://www.procyclingstats.com/rider/jules-hesters" xr:uid="{365B25E2-6487-47A9-ADB1-8A16958A8193}"/>
    <hyperlink ref="A1449" r:id="rId925" display="https://www.procyclingstats.com/rider/jose-joaquin-rojas" xr:uid="{2CCE456C-BD9A-4E9F-8310-BA13531E24AD}"/>
    <hyperlink ref="A1219" r:id="rId926" display="https://www.procyclingstats.com/rider/angel-madrazo" xr:uid="{A9EB0C37-C6D5-417C-8A87-150C78A21FDB}"/>
    <hyperlink ref="A1486" r:id="rId927" display="https://www.procyclingstats.com/rider/rudiger-selig" xr:uid="{6F159311-9018-4969-ACD6-CC11FEC371FF}"/>
    <hyperlink ref="A1305" r:id="rId928" display="https://www.procyclingstats.com/rider/lawrence-naesen" xr:uid="{D16136E4-0788-4CD2-9CF4-4E2BDE73AB2B}"/>
    <hyperlink ref="A1221" r:id="rId929" display="https://www.procyclingstats.com/rider/mirco-maestri" xr:uid="{A65D7DD2-599D-4BD1-9C80-87F3233E8033}"/>
    <hyperlink ref="A1578" r:id="rId930" display="https://www.procyclingstats.com/rider/martijn-tusveld" xr:uid="{6B51A1BC-9DC0-46F9-8A14-2155848BFDD5}"/>
    <hyperlink ref="A1697" r:id="rId931" display="https://www.procyclingstats.com/rider/riccardo-zoidl" xr:uid="{D627B420-2101-4814-B6AB-9AF1407597C4}"/>
    <hyperlink ref="A1692" r:id="rId932" display="https://www.procyclingstats.com/rider/andrey-zeits" xr:uid="{C99FF176-EBD8-411C-A97C-BF520A98D515}"/>
    <hyperlink ref="A1281" r:id="rId933" display="https://www.procyclingstats.com/rider/alex-molenaar" xr:uid="{34D76B03-5653-4806-AAEC-88AA08535880}"/>
    <hyperlink ref="A1621" r:id="rId934" display="https://www.procyclingstats.com/rider/jan-willem-van-schip" xr:uid="{8C0E0F62-3630-4338-BA5F-81AD2B03AD70}"/>
    <hyperlink ref="A1579" r:id="rId935" display="https://www.procyclingstats.com/rider/serghei-tvetcov" xr:uid="{085D2644-73BA-4FBC-ACB0-47B5061C73C8}"/>
    <hyperlink ref="A1343" r:id="rId936" display="https://www.procyclingstats.com/rider/daniel-oss" xr:uid="{B2769232-B4AB-4513-B6F8-047EC55A6B83}"/>
    <hyperlink ref="A1423" r:id="rId937" display="https://www.procyclingstats.com/rider/elmar-reinders" xr:uid="{8D34F656-C5B9-4188-B778-AAA2F9E4BDD1}"/>
    <hyperlink ref="A1204" r:id="rId938" display="https://www.procyclingstats.com/rider/giovanni-lonardi" xr:uid="{039C118C-C9CC-4730-B615-6A9A99DFFA49}"/>
    <hyperlink ref="A1643" r:id="rId939" display="https://www.procyclingstats.com/rider/emiel-vermeulen" xr:uid="{391032B4-8C6F-4D50-85E8-7E5A8C297117}"/>
    <hyperlink ref="A1438" r:id="rId940" display="https://www.procyclingstats.com/rider/michel-ries" xr:uid="{A5B25B86-3F0F-4E00-A0D1-004AB73E535A}"/>
    <hyperlink ref="A1318" r:id="rId941" display="https://www.procyclingstats.com/rider/joris-nieuwenhuis" xr:uid="{ED446561-43B8-4C7A-9373-106B41C6DA9A}"/>
    <hyperlink ref="A1275" r:id="rId942" display="https://www.procyclingstats.com/rider/sacha-modolo" xr:uid="{DE3CB0A5-4F20-4304-8266-C7C2455D296F}"/>
    <hyperlink ref="A1203" r:id="rId943" display="https://www.procyclingstats.com/rider/juan-jose-lobato" xr:uid="{1045AC0A-F968-41CE-B754-F6403E1D760F}"/>
    <hyperlink ref="A1159" r:id="rId944" display="https://www.procyclingstats.com/rider/alexander-krieger" xr:uid="{5B4B46CC-320A-4AB7-9B67-033EF7158BF3}"/>
    <hyperlink ref="A1126" r:id="rId945" display="https://www.procyclingstats.com/rider/colin-joyce" xr:uid="{F7955F42-A6B7-4843-A29B-420CE2FCDEE0}"/>
    <hyperlink ref="A1642" r:id="rId946" display="https://www.procyclingstats.com/rider/coen-vermeltfoort" xr:uid="{50D11D8A-7432-43E3-9BDD-27AA1ED7C008}"/>
    <hyperlink ref="A1527" r:id="rId947" display="https://www.procyclingstats.com/rider/andreas-stokbro" xr:uid="{F3DF9228-887F-4991-89F5-396B78F6D924}"/>
    <hyperlink ref="A1122" r:id="rId948" display="https://www.procyclingstats.com/rider/julius-johansen" xr:uid="{978C6AB6-B14C-4928-AD78-DED1919DF2D4}"/>
    <hyperlink ref="A1415" r:id="rId949" display="https://www.procyclingstats.com/rider/dusan-rajovic" xr:uid="{980B2441-AE11-4D69-A79E-0E6AEE2FEDEA}"/>
    <hyperlink ref="A1263" r:id="rId950" display="https://www.procyclingstats.com/rider/remy-mertz" xr:uid="{D5FEA319-A8F5-4C08-93BF-D5354EB0791E}"/>
    <hyperlink ref="A1244" r:id="rId951" display="https://www.procyclingstats.com/rider/lluis-guillermo-mas" xr:uid="{5A5BF4BE-DC87-4701-B3FE-0B728D1535AD}"/>
    <hyperlink ref="A1216" r:id="rId952" display="https://www.procyclingstats.com/rider/filip-maciejuk" xr:uid="{09D7B98D-1386-43EC-9F42-3EECDE63E940}"/>
    <hyperlink ref="A1326" r:id="rId953" display="https://www.procyclingstats.com/rider/hugo-nunes" xr:uid="{5737940E-091C-421D-9659-5AB48449B3B6}"/>
    <hyperlink ref="A1575" r:id="rId954" display="https://www.procyclingstats.com/rider/daniel-turek" xr:uid="{E0FF8C24-FEA0-4BED-BC38-EB70F9B871FC}"/>
    <hyperlink ref="A1297" r:id="rId955" display="https://www.procyclingstats.com/rider/moise-mugisha" xr:uid="{DB4CBF1B-9E1B-4D3F-9B80-878993795B79}"/>
    <hyperlink ref="A1569" r:id="rId956" display="https://www.procyclingstats.com/rider/rory-townsend" xr:uid="{257C57E5-0DC9-4CDD-BF65-43B04A7E9294}"/>
    <hyperlink ref="A1501" r:id="rId957" display="https://www.procyclingstats.com/rider/sarawut-sirironnachai" xr:uid="{5CADE609-3CAB-4A15-BFF2-EF66751FD6A5}"/>
    <hyperlink ref="A1222" r:id="rId958" display="https://www.procyclingstats.com/rider/kent-main" xr:uid="{FB050165-BE22-4474-95D7-F150DC32C4A3}"/>
    <hyperlink ref="A1231" r:id="rId959" display="https://www.procyclingstats.com/rider/umberto-marengo" xr:uid="{F4823F53-9F91-4911-9EEF-9EAB3D24CCE8}"/>
    <hyperlink ref="A1554" r:id="rId960" display="https://www.procyclingstats.com/rider/roland-thalmann" xr:uid="{5E875A24-BA81-4DDF-B718-1F4FA2DF9166}"/>
    <hyperlink ref="A1419" r:id="rId961" display="https://www.procyclingstats.com/rider/simone-ravanelli" xr:uid="{CA549919-D1EB-4BDE-873C-278F1CE5CB0F}"/>
    <hyperlink ref="A1491" r:id="rId962" display="https://www.procyclingstats.com/rider/diego-pablo-sevilla" xr:uid="{E9362F9E-1AD3-462A-8FD3-2064ECD4C9C9}"/>
    <hyperlink ref="A1197" r:id="rId963" display="https://www.procyclingstats.com/rider/samuel-leroux" xr:uid="{E4D4B00C-06B2-4054-BC21-00501593CD50}"/>
    <hyperlink ref="A1446" r:id="rId964" display="https://www.procyclingstats.com/rider/jose-luis-rodriguez" xr:uid="{DFEC0D10-9C2A-459E-A056-6D6B3CFED643}"/>
    <hyperlink ref="A1240" r:id="rId965" display="https://www.procyclingstats.com/rider/davide-martinelli" xr:uid="{FF6FA5ED-4969-4083-AE75-D7F345A8FCBF}"/>
    <hyperlink ref="A1539" r:id="rId966" display="https://www.procyclingstats.com/rider/harry-sweeny" xr:uid="{868247A3-F858-4EDC-BEE8-340609498E26}"/>
    <hyperlink ref="A1496" r:id="rId967" display="https://www.procyclingstats.com/rider/joaquim-silva" xr:uid="{F654ACB2-ABA8-4A65-B3A0-BF1FCDF6FEA0}"/>
    <hyperlink ref="A1426" r:id="rId968" display="https://www.procyclingstats.com/rider/szymon-rekita" xr:uid="{1C9C2EE4-2B6D-4327-977A-F8296C8931C6}"/>
    <hyperlink ref="A1482" r:id="rId969" display="https://www.procyclingstats.com/rider/michael-schwarzmann" xr:uid="{862E6FA7-053A-4500-89F4-0D1C2BF12DF5}"/>
    <hyperlink ref="A1590" r:id="rId970" display="https://www.procyclingstats.com/rider/norman-vahtra" xr:uid="{335ABBF5-D2B7-43C8-8710-C06DBB6DCE4D}"/>
    <hyperlink ref="A1152" r:id="rId971" display="https://www.procyclingstats.com/rider/alexander-konychev" xr:uid="{E24438D3-956B-462E-BB62-6F4B15D158A5}"/>
    <hyperlink ref="A1585" r:id="rId972" display="https://www.procyclingstats.com/rider/martin-urianstad" xr:uid="{C44B04FD-5B7B-41AD-ABCD-EEC806062DFD}"/>
    <hyperlink ref="A1406" r:id="rId973" display="https://www.procyclingstats.com/rider/nicolas-prodhomme" xr:uid="{33A50D5B-8B2E-4719-9927-9D8D05F59286}"/>
    <hyperlink ref="A1145" r:id="rId974" display="https://www.procyclingstats.com/rider/roger-kluge" xr:uid="{B08ECE75-10C9-4544-81F4-241A85B4AC56}"/>
    <hyperlink ref="A1368" r:id="rId975" display="https://www.procyclingstats.com/rider/manuel-penalver" xr:uid="{B41C9940-3F42-4E54-9D57-704CF3A6F2D1}"/>
    <hyperlink ref="A1290" r:id="rId976" display="https://www.procyclingstats.com/rider/ivan-moreno" xr:uid="{6177B52E-0558-4EDF-966F-E4F523DEA5AA}"/>
    <hyperlink ref="A1112" r:id="rId977" display="https://www.procyclingstats.com/rider/johan-jacobs" xr:uid="{9EEB5F9C-F675-424B-8D29-F3C0A8E0812C}"/>
    <hyperlink ref="A1526" r:id="rId978" display="https://www.procyclingstats.com/rider/veljko-stojnic" xr:uid="{3EEE47D0-28B2-407D-95E2-67FDC8573BE2}"/>
    <hyperlink ref="A1610" r:id="rId979" display="https://www.procyclingstats.com/rider/adne-van-engelen" xr:uid="{4C27C22D-F7E0-4CEC-A594-D2706B6467C0}"/>
    <hyperlink ref="A1272" r:id="rId980" display="https://www.procyclingstats.com/rider/andreas-miltiadis" xr:uid="{50C69B4A-057E-4F41-96E3-E9D890C6F99F}"/>
    <hyperlink ref="A1580" r:id="rId981" display="https://www.procyclingstats.com/rider/polychronis-tzortzakis" xr:uid="{BACAAFD1-2A3E-4100-B360-062A35B19B63}"/>
    <hyperlink ref="A1314" r:id="rId982" display="https://www.procyclingstats.com/rider/dominik-neuman" xr:uid="{88E612E4-5F44-4DEB-BB13-62B0598493BD}"/>
    <hyperlink ref="A1198" r:id="rId983" display="https://www.procyclingstats.com/rider/jeremy-leveau" xr:uid="{1A6295E1-EB6A-490B-8D9E-797BFE9E141E}"/>
    <hyperlink ref="A1394" r:id="rId984" display="https://www.procyclingstats.com/rider/rick-pluimers" xr:uid="{E9C1D3CC-E408-46EE-9AB7-11D877F18122}"/>
    <hyperlink ref="A1313" r:id="rId985" display="https://www.procyclingstats.com/rider/denis-nekrasov" xr:uid="{B137B574-CD9C-4377-AD0E-6A8D0FF7523E}"/>
    <hyperlink ref="A1524" r:id="rId986" display="https://www.procyclingstats.com/rider/matus-stocek" xr:uid="{8518012B-B922-456D-9FFF-30018DDD5C01}"/>
    <hyperlink ref="A1416" r:id="rId987" display="https://www.procyclingstats.com/rider/jonas-rapp" xr:uid="{BB77E626-07A7-41B1-90A6-1E46DD3924D2}"/>
    <hyperlink ref="A1238" r:id="rId988" display="https://www.procyclingstats.com/rider/sergio-martin" xr:uid="{294A7F9D-8B85-431B-98DE-E0F83E5053BE}"/>
    <hyperlink ref="A1296" r:id="rId989" display="https://www.procyclingstats.com/rider/frederik-muff" xr:uid="{200840AC-1016-46C3-A0D5-F0FC65FB83B1}"/>
    <hyperlink ref="A1163" r:id="rId990" display="https://www.procyclingstats.com/rider/lukas-kubis" xr:uid="{B63161F6-AE12-4285-9207-76CF50D55915}"/>
    <hyperlink ref="A1429" r:id="rId991" display="https://www.procyclingstats.com/rider/erik-nordsaeter-resell" xr:uid="{E69DDADA-5995-43AF-8610-42B78570873D}"/>
    <hyperlink ref="A1464" r:id="rId992" display="https://www.procyclingstats.com/rider/nassim-saidi" xr:uid="{BC20CE67-E8E1-49CD-95FC-8003D99B9309}"/>
    <hyperlink ref="A1286" r:id="rId993" display="https://www.procyclingstats.com/rider/cyrus-monk" xr:uid="{972417B7-EE8C-4F07-BF9A-5787AAD44021}"/>
    <hyperlink ref="A1544" r:id="rId994" display="https://www.procyclingstats.com/rider/filippo-tagliani" xr:uid="{92F07B49-0590-4A99-B88B-2C8EBBAAB233}"/>
    <hyperlink ref="A1399" r:id="rId995" display="https://www.procyclingstats.com/rider/andrii-ponomar" xr:uid="{02F5702C-4F71-4934-973A-FDD380C2E29F}"/>
    <hyperlink ref="A1583" r:id="rId996" display="https://www.procyclingstats.com/rider/santiago-umba" xr:uid="{0D045B75-A8B3-440A-AFEC-ADFC26199397}"/>
    <hyperlink ref="A1227" r:id="rId997" display="https://www.procyclingstats.com/rider/eric-manizabayo" xr:uid="{762682CA-3540-4916-A4BE-4A3FE7F05046}"/>
    <hyperlink ref="A1435" r:id="rId998" display="https://www.procyclingstats.com/rider/matthew-riccitello" xr:uid="{DF708C67-B00B-4C9D-B34E-37239440AD85}"/>
    <hyperlink ref="A1390" r:id="rId999" display="https://www.procyclingstats.com/rider/laurence-pithie" xr:uid="{14DC00C7-68EC-4C57-8523-60C4CC2782E4}"/>
    <hyperlink ref="A1507" r:id="rId1000" display="https://www.procyclingstats.com/rider/willie-smit" xr:uid="{D45C9B20-6312-4345-8788-DF4D50127110}"/>
    <hyperlink ref="A1289" r:id="rId1001" display="https://www.procyclingstats.com/rider/adria-moreno" xr:uid="{2B75164D-EE34-4184-BD0D-C4F791BAB184}"/>
    <hyperlink ref="A1586" r:id="rId1002" display="https://www.procyclingstats.com/rider/maxime-urruty" xr:uid="{003B9A8B-CD97-42C0-940C-3FB78796DC8A}"/>
    <hyperlink ref="A1614" r:id="rId1003" display="https://www.procyclingstats.com/rider/corne-van-kessel" xr:uid="{6163D582-5BBA-4A75-B9E3-A82CD3D55912}"/>
    <hyperlink ref="A1605" r:id="rId1004" display="https://www.procyclingstats.com/rider/danny-van-der-tuuk" xr:uid="{ABF123A9-73A7-4942-84F3-457870B4FBD7}"/>
    <hyperlink ref="A1284" r:id="rId1005" display="https://www.procyclingstats.com/rider/alessandro-monaco" xr:uid="{238ED2D4-52E0-48D7-A5FF-69727A8F9121}"/>
    <hyperlink ref="A1452" r:id="rId1006" display="https://www.procyclingstats.com/rider/alejandro-ropero" xr:uid="{1E31F980-13B3-432D-8E07-359C653890A6}"/>
    <hyperlink ref="A1519" r:id="rId1007" display="https://www.procyclingstats.com/rider/georg-steinhauser" xr:uid="{C65FFFDF-AFB1-4805-A83A-D5BFE965405B}"/>
    <hyperlink ref="A1098" r:id="rId1008" display="https://www.procyclingstats.com/rider/joshua-huppertz" xr:uid="{C190D63D-00E9-46FC-AB8E-B6CEE09B05A1}"/>
    <hyperlink ref="A1678" r:id="rId1009" display="https://www.procyclingstats.com/rider/luc-wirtgen" xr:uid="{022A9998-BD36-4194-8CB9-0055B93C55C9}"/>
    <hyperlink ref="A1118" r:id="rId1010" display="https://www.procyclingstats.com/rider/frederik-jensen" xr:uid="{4BC42FED-83D6-4D92-80F0-EABF3270DA0E}"/>
    <hyperlink ref="A1662" r:id="rId1011" display="https://www.procyclingstats.com/rider/rasmus-bogh-wallin" xr:uid="{2853F812-2E31-4F04-B8CC-BA3DDFA100A5}"/>
    <hyperlink ref="A1317" r:id="rId1012" display="https://www.procyclingstats.com/rider/sebastian-nielsen" xr:uid="{0DE75C52-B36D-4EF0-9A7E-DD0BC2A1FF73}"/>
    <hyperlink ref="A1567" r:id="rId1013" display="https://www.procyclingstats.com/rider/emil-touda" xr:uid="{B9D81530-E8DB-4D40-98B1-F4C15DEC52EC}"/>
    <hyperlink ref="A1443" r:id="rId1014" display="https://www.procyclingstats.com/rider/manuel-rodas" xr:uid="{179ECBC0-E3BE-4119-81BF-552611B0B532}"/>
    <hyperlink ref="A1324" r:id="rId1015" display="https://www.procyclingstats.com/rider/leonidas-sebastian-novoa" xr:uid="{62E05371-B776-4591-B91B-BB49AA691F27}"/>
    <hyperlink ref="A1109" r:id="rId1016" display="https://www.procyclingstats.com/rider/emil-schandorff-iwersen" xr:uid="{BDEE888C-CB8D-473A-9B30-8E607C8D5C88}"/>
    <hyperlink ref="A1103" r:id="rId1017" display="https://www.procyclingstats.com/rider/ognjen-ilic" xr:uid="{A15B99A2-BDF2-4E52-AE16-9AF685283259}"/>
    <hyperlink ref="A1520" r:id="rId1018" display="https://www.procyclingstats.com/rider/campbell-stewart" xr:uid="{87845580-815C-4B9E-8DFC-F2DE85579C21}"/>
    <hyperlink ref="A1607" r:id="rId1019" display="https://www.procyclingstats.com/rider/tim-van-dijke" xr:uid="{3FC5CA48-B804-49F4-B340-6299F2BFD758}"/>
    <hyperlink ref="A1287" r:id="rId1020" display="https://www.procyclingstats.com/rider/jorge-montenegro" xr:uid="{66C3471C-3E8A-48EB-B057-E9F3CC72659E}"/>
    <hyperlink ref="G107:G109" location="Punten!TA446" display="UCI-58 geen lijst ingeleverd" xr:uid="{60787324-16B5-4449-93F1-041714AAF433}"/>
    <hyperlink ref="G110:G112" location="Punten!TA446" display="UCI-58 geen lijst ingeleverd" xr:uid="{4982663B-878F-42E1-B18A-AFE511A0A479}"/>
    <hyperlink ref="D78:D102" location="Punten!AHO508" display="UCI-100" xr:uid="{A79E9D5D-0DE2-4853-8402-4F05CF9BA19B}"/>
    <hyperlink ref="D35" location="Punten!AHX582" display="UCI-101" xr:uid="{D844606C-4979-41D2-BDC7-FA3983B91713}"/>
    <hyperlink ref="D93" location="Punten!AIG582" display="UCI-102" xr:uid="{0887E061-08B5-4BFD-9FA1-DE6CEFFB2D6C}"/>
    <hyperlink ref="D74" location="Punten!AIP582" display="UCI-103" xr:uid="{F37B88FA-B6C3-48EB-8FB6-95A797834718}"/>
    <hyperlink ref="D60" location="Punten!AIY582" display="UCI-104" xr:uid="{AFD4B3CC-74F8-41FC-B30C-5C706F233B7F}"/>
    <hyperlink ref="D76" location="Punten!AJH582" display="UCI-105" xr:uid="{92AEBFB8-4A95-45A8-B1DD-F63A47757BE1}"/>
    <hyperlink ref="D49" location="Punten!AJQ582" display="UCI-106" xr:uid="{F09E483B-6E79-4FDE-800C-FA01B3576127}"/>
    <hyperlink ref="D81" location="Punten!AJZ582" display="UCI-107" xr:uid="{E21ACE0A-1AF7-4D9F-ACF0-133751517E26}"/>
    <hyperlink ref="D41" location="Punten!AKI582" display="UCI-108" xr:uid="{8807D996-ECF9-4703-ABDD-E62FA077D40F}"/>
    <hyperlink ref="D23" location="Punten!AKR582" display="UCI-109" xr:uid="{EB153423-013E-4298-91B8-787C1251F699}"/>
    <hyperlink ref="D97" location="Punten!ALA582" display="UCI-110" xr:uid="{3F89FF7E-2218-4798-91A7-5EF4DE342023}"/>
    <hyperlink ref="D57" location="Punten!ALJ582" display="UCI-111" xr:uid="{9BF4EE4D-B886-4E96-85F1-C8A8F98792E1}"/>
    <hyperlink ref="D88" location="Punten!ALS582" display="UCI-112" xr:uid="{A7FAE02D-2A3E-4601-B4FB-FC6AE782EBC6}"/>
    <hyperlink ref="D66" location="Punten!AMB582" display="UCI-113" xr:uid="{19DF0B02-7B37-4E40-9255-307B7486FE41}"/>
    <hyperlink ref="D69" location="Punten!AMK582" display="UCI-114" xr:uid="{A5272299-819D-4B39-B9EB-08F6AEF70F0D}"/>
    <hyperlink ref="D73" location="Punten!AMT582" display="UCI-115" xr:uid="{8F19AF1D-086E-409C-BBB4-A6BDB7A5263A}"/>
    <hyperlink ref="D45" location="Punten!ANC582" display="UCI-116" xr:uid="{7EB04B9A-7AD8-44E4-98CB-2D7E9F96FE2B}"/>
    <hyperlink ref="D67" location="Punten!ANL582" display="UCI-117" xr:uid="{CDE59F7B-5CB5-461A-9ED0-F0427C447715}"/>
    <hyperlink ref="D56" location="Punten!ANU582" display="UCI-118" xr:uid="{B48C8225-1F05-414B-86A3-B39DF85C74E2}"/>
    <hyperlink ref="D72" location="Punten!AOD582" display="UCI-119" xr:uid="{A5F2E425-AA54-4608-9138-41775AC73617}"/>
    <hyperlink ref="D29" location="Punten!AOM582" display="UCI-120" xr:uid="{44DDAFD4-4015-46A7-BFC3-8AD9E700CD1B}"/>
    <hyperlink ref="D21" location="Punten!AOV582" display="UCI-121" xr:uid="{5C111DA0-2E10-4C9F-BB6C-3D52F783EC9B}"/>
    <hyperlink ref="D37" location="Punten!APE582" display="UCI-122" xr:uid="{7A91D3FD-3334-4714-8E8D-F2A8CE7D9C42}"/>
    <hyperlink ref="D84" location="Punten!APN582" display="UCI-123" xr:uid="{BF43CC5F-5FBF-4204-ADA4-44D3AE6BECCC}"/>
    <hyperlink ref="D63" location="Punten!APW582" display="UCI-124" xr:uid="{AC0BC2D1-548A-4D6B-99C4-A5278BA6DAA9}"/>
    <hyperlink ref="D59" location="Punten!AQF582" display="UCI-125" xr:uid="{9D90CF48-EA62-4F7E-987B-6F5ECDFA5448}"/>
    <hyperlink ref="G107" location="Punten!AFD582" display="UCI-93 geen lijst ingeleverd" xr:uid="{7F7F2757-733F-48D2-93B5-CA17DE941DCA}"/>
    <hyperlink ref="G108" location="Punten!AFM582" display="UCI-94 geen lijst ingeleverd" xr:uid="{8D91361F-F1FF-4725-99DA-7522964CE215}"/>
    <hyperlink ref="G109" location="Punten!AFV582" display="UCI-95 geen lijst ingeleverd" xr:uid="{2DDF09FB-26B4-4C83-9D71-2550304971EF}"/>
    <hyperlink ref="G110" location="Punten!AGE582" display="UCI-96 geen lijst ingeleverd" xr:uid="{E211ACFE-692B-46A4-A1D0-6D936383CDA4}"/>
    <hyperlink ref="G111" location="Punten!AGN582" display="UCI-97 geen lijst ingeleverd" xr:uid="{7BDDFB26-7916-4C48-98E5-B6A69CB4010F}"/>
    <hyperlink ref="G112" location="Punten!AGW582" display="UCI-98 geen lijst ingeleverd" xr:uid="{45C40300-11B9-4BC7-8645-5E7EFFC15B26}"/>
    <hyperlink ref="M125" location="Punten!DC582" display="UCI-12" xr:uid="{51D4A50C-1252-4BF2-987C-BDBD8523D726}"/>
    <hyperlink ref="M170" location="Punten!GO582" display="UCI-22" xr:uid="{A7AB185E-F853-4633-930D-23300DC1478F}"/>
    <hyperlink ref="M149" location="Punten!EV582" display="UCI-17" xr:uid="{3E99FEF5-0B43-477B-AD36-D64B8EE47F14}"/>
    <hyperlink ref="M135" location="Punten!BS582" display="UCI-08" xr:uid="{E62EBC28-8B40-4CAE-BFC3-7286E8249D84}"/>
    <hyperlink ref="M151" location="Punten!LB582" display="UCI-35" xr:uid="{FCC3FBDE-2F37-4473-A147-E5A4751526D1}"/>
    <hyperlink ref="M119" location="Punten!IZ582" display="UCI-29" xr:uid="{471D9061-A208-4FE0-880F-1C89674581E5}"/>
    <hyperlink ref="M178" location="Punten!DL582" display="UCI-13" xr:uid="{77C5DB06-3847-45FF-8103-AF200A61BBE3}"/>
    <hyperlink ref="M145" location="Punten!PF582" display="UCI-47" xr:uid="{A91096FE-28F3-40BA-9979-92BCBF27902C}"/>
    <hyperlink ref="M160" location="Punten!JI582" display="UCI-30" xr:uid="{5744BA91-4CC5-47EE-AE50-80BC69E69743}"/>
    <hyperlink ref="M153" location="Punten!CB582" display="UCI-09" xr:uid="{DF9236DC-BB46-436C-9213-6F07446E7FFB}"/>
    <hyperlink ref="M155" location="Punten!DU582" display="UCI-14" xr:uid="{A8B339B9-4BD3-4FCA-84CB-02BCF36F7433}"/>
    <hyperlink ref="M173" location="Punten!GX582" display="UCI-23" xr:uid="{6C4C731C-F6C7-4C56-951F-C5AA2E9C0C4E}"/>
    <hyperlink ref="M121" location="Punten!RZ582" display="UCI-55" xr:uid="{AF1593EE-AEE6-4932-B675-6E71DCB852E0}"/>
    <hyperlink ref="M128" location="Punten!HP582" display="UCI-25" xr:uid="{DABF0C30-B6C4-43F1-8637-B7FCA74370E4}"/>
    <hyperlink ref="M137" location="Punten!RH582" display="UCI-53" xr:uid="{56CD3F30-8AD2-4867-9B03-E32699ED0F4A}"/>
    <hyperlink ref="M169" location="Punten!Q582" display="UCI-02" xr:uid="{E29C88AA-6BC9-4CE1-9665-3900CFD309FE}"/>
    <hyperlink ref="M177" location="Punten!NM582" display="UCI-42" xr:uid="{57E9386D-C04F-4DE9-A1F0-8A62B36F1796}"/>
    <hyperlink ref="M185" location="Punten!VC582" display="UCI-64" xr:uid="{341D97A3-3564-46F8-822B-D617F81FD0BA}"/>
    <hyperlink ref="M190" location="Punten!AI582" display="UCI-04" xr:uid="{97E8C1E2-0022-4028-AAEE-117C77C54756}"/>
    <hyperlink ref="M146" location="Punten!AR582" display="UCI-05" xr:uid="{A61533E3-1BF3-4B45-BFEE-8396D796D020}"/>
    <hyperlink ref="M123" location="Punten!KA582" display="UCI-32" xr:uid="{9F78F17E-8552-428E-AC8D-61A68872C377}"/>
    <hyperlink ref="M200" location="Punten!EM582" display="UCI-16" xr:uid="{51457CAB-C2E6-4C87-87DD-30AD4FD7D2D0}"/>
    <hyperlink ref="M181" location="Punten!ND582" display="UCI-41" xr:uid="{3AC60846-CBFA-4A37-9A11-40B23782E9CE}"/>
    <hyperlink ref="M143" location="Punten!CT582" display="UCI-11" xr:uid="{71E4E4DB-86B8-42F6-A690-71E1175E1913}"/>
    <hyperlink ref="M189" location="Punten!OW582" display="UCI-46" xr:uid="{20B456F2-7E24-495C-BB05-5FDFDB88672D}"/>
    <hyperlink ref="M183" location="Punten!LK582" display="UCI-36" xr:uid="{B1150F61-BD63-4BF5-B23F-92AE8CF1399C}"/>
    <hyperlink ref="M127" location="Punten!BA582" display="UCI-06" xr:uid="{9AD69652-D304-4642-9D17-7581D56A04FB}"/>
    <hyperlink ref="M166" location="Punten!FW582" display="UCI-20" xr:uid="{7DAFBF85-EE80-47BB-95D5-113D1538F5A0}"/>
    <hyperlink ref="M212" location="Punten!NV582" display="UCI-43" xr:uid="{0FFD98E3-8E38-4730-B0C1-EA78814979E3}"/>
    <hyperlink ref="M191" location="Punten!GF582" display="UCI-21" xr:uid="{4D85D003-47B4-4683-A114-64CD7DED34CB}"/>
    <hyperlink ref="M124" location="Punten!Z582" display="UCI-03" xr:uid="{70729D5C-349F-4C7E-8546-9FA3508D6691}"/>
    <hyperlink ref="M129" location="Punten!IQ582" display="UCI-28" xr:uid="{C0B018B3-4A3A-4AA9-BDAA-8A259D1D89F8}"/>
    <hyperlink ref="M136" location="Punten!ON582" display="UCI-45" xr:uid="{0B5A7497-7E73-40D3-B67D-1B44137A298F}"/>
    <hyperlink ref="M197" location="Punten!TJ582" display="UCI-59" xr:uid="{F9B3A793-5192-4BA8-9F1E-72D4AFB15A7D}"/>
    <hyperlink ref="M156" location="Punten!JR582" display="UCI-31" xr:uid="{C81D9BBE-9A5C-48F3-B26D-BA78642C4309}"/>
    <hyperlink ref="M130" location="Punten!BJ582" display="UCI-07" xr:uid="{DFCEF8F8-BA06-455F-B4A9-BFFF7B62D33F}"/>
    <hyperlink ref="M172" location="Punten!TS582" display="UCI-60" xr:uid="{EBD2D063-48B6-487B-8195-5CE2EDABD353}"/>
    <hyperlink ref="M168" location="Punten!KS582" display="UCI-34" xr:uid="{E9263BE8-9D00-444C-8476-0AF861EFFC30}"/>
    <hyperlink ref="M165" location="Punten!WM582" display="UCI-68" xr:uid="{CD7B6BBE-C282-463F-AF8B-D576091DDCF9}"/>
    <hyperlink ref="M142" location="Punten!SI582" display="UCI-56" xr:uid="{E7776EDD-6432-4FBE-A16D-B1E4FEE9E29C}"/>
    <hyperlink ref="M210" location="Punten!QG582" display="UCI-50" xr:uid="{CFC68850-F177-4CDB-BCFD-72626A894B83}"/>
    <hyperlink ref="M175" location="Punten!HG582" display="UCI-24" xr:uid="{0ABA64CA-9CD9-44E1-A7A1-23EDFB33AB6B}"/>
    <hyperlink ref="M204" location="Punten!VU582" display="UCI-66" xr:uid="{F951EFA3-9481-4D8E-863A-FD6AF916396E}"/>
    <hyperlink ref="M134" location="Punten!SR582" display="UCI-57" xr:uid="{84973DD8-A82A-403B-8F4C-02A5BD0D0C40}"/>
    <hyperlink ref="M213" location="Punten!OE582" display="UCI-44" xr:uid="{82DC3F11-0A31-4FAD-8A6E-19C2A6141D8D}"/>
    <hyperlink ref="M167" location="Punten!HY582" display="UCI-26" xr:uid="{861F39E4-B6E3-4755-82EE-590762BF82B4}"/>
    <hyperlink ref="M201" location="Punten!TA582" display="UCI-58" xr:uid="{9514FDC2-5B9D-4DB9-B442-89E558E3197E}"/>
    <hyperlink ref="M152" location="Punten!PO582" display="UCI-48" xr:uid="{CD087CC9-046E-4BC6-BEA5-CA795DAEDD3C}"/>
    <hyperlink ref="M171" location="Punten!MU582" display="UCI-40" xr:uid="{646ABF34-D5E4-4665-9DEA-AF40F52AAB0D}"/>
    <hyperlink ref="M174" location="Punten!LT582" display="UCI-37" xr:uid="{30B23796-AF98-40DC-83B7-FEF34D421086}"/>
    <hyperlink ref="M216" location="Punten!MC582" display="UCI-38" xr:uid="{D2E0225E-8FD4-45C4-B73E-B32D3D28871F}"/>
    <hyperlink ref="M195" location="Punten!KJ582" display="UCI-33" xr:uid="{7874FBD8-415B-4B58-881D-C6F9109CFB6F}"/>
    <hyperlink ref="M138" location="Punten!ML582" display="UCI-39" xr:uid="{894B8875-395B-4D90-95F1-AD39B71D3C53}"/>
    <hyperlink ref="M132" location="Punten!FN582" display="UCI-19" xr:uid="{2F874D9C-099E-4310-92F7-2B5A752132C8}"/>
    <hyperlink ref="M147" location="Punten!CK582" display="UCI-10" xr:uid="{4FBC588A-B2C4-4412-9F98-AE854D055994}"/>
    <hyperlink ref="M133" location="Punten!H582" display="UCI-01" xr:uid="{AE68A2EF-F552-4499-8917-ACD1EBD7DC4C}"/>
    <hyperlink ref="M148" location="Punten!XW582" display="UCI-72" xr:uid="{A1C0409F-57B7-4DCF-9D11-75981B50DD82}"/>
    <hyperlink ref="M194" location="Punten!YF582" display="UCI-73" xr:uid="{2304DBBE-A025-4DF3-BAB1-FFB9BE342E4E}"/>
    <hyperlink ref="M202" location="Punten!ZP582" display="UCI-77" xr:uid="{E866A63D-DD7D-48D9-8C8E-2EAD8F5E5B4A}"/>
    <hyperlink ref="M122" location="Punten!QP582" display="UCI-51" xr:uid="{35E956EB-7200-44F0-A0AC-A57D5A501666}"/>
    <hyperlink ref="M131" location="Punten!QY582" display="UCI-52" xr:uid="{806B6DFD-33FD-454F-A514-25DEB87DB200}"/>
    <hyperlink ref="M196" location="Punten!AHF582" display="UCI-99" xr:uid="{7F47F6A8-8F7B-4EF8-85B7-BD81274147E1}"/>
    <hyperlink ref="M118" location="Punten!FE582" display="UCI-18" xr:uid="{8DC71836-9D28-4C2A-B22E-4D306B98533C}"/>
    <hyperlink ref="M126" location="Punten!UB582" display="UCI-61" xr:uid="{289D837A-0C83-4A86-8244-F416D3F60232}"/>
    <hyperlink ref="M217" location="Punten!UT582" display="UCI-63" xr:uid="{2AF98353-9409-480B-B1AD-02E0CFBF3320}"/>
    <hyperlink ref="M150" location="Punten!VL582" display="UCI-65" xr:uid="{C3F44689-CDBC-4928-A75A-E5BCC5755117}"/>
    <hyperlink ref="M192" location="Punten!XN582" display="UCI-71" xr:uid="{80B59BD6-3B78-4FA6-A866-0331A8986CD5}"/>
    <hyperlink ref="M141" location="Punten!ZG582" display="UCI-76" xr:uid="{B769F908-0606-4C9B-A33A-2168E43642F5}"/>
    <hyperlink ref="M209" location="Punten!ZY582" display="UCI-78" xr:uid="{B6FBCF78-0C85-4857-B450-3C6D7A71265B}"/>
    <hyperlink ref="M206" location="Punten!AAH582" display="UCI-79" xr:uid="{C375B23D-13B9-4AE6-A87E-9DD46FE97180}"/>
    <hyperlink ref="M163" location="Punten!AAQ582" display="UCI-80" xr:uid="{953DDBE3-96B1-4207-9047-CE3757E431F7}"/>
    <hyperlink ref="M179" location="Punten!AAZ582" display="UCI-81" xr:uid="{E4BB45D4-E3DE-423F-A1B5-0974B52B6C00}"/>
    <hyperlink ref="M214" location="Punten!ABR582" display="UCI-83" xr:uid="{497D9C32-DCB8-47D3-A787-999992E3EB0B}"/>
    <hyperlink ref="M193" location="Punten!ACA582" display="UCI-84" xr:uid="{47683777-417C-45B5-A785-E9874152D22F}"/>
    <hyperlink ref="M184" location="Punten!AHO582" display="UCI-100" xr:uid="{1386CD3B-A54D-4C22-9254-E18E5A7DFDEB}"/>
    <hyperlink ref="M193:M217" location="Punten!AHO508" display="UCI-100" xr:uid="{83358BC8-1D30-4686-A436-ED1DB4C4E050}"/>
    <hyperlink ref="M154" location="Punten!AHX582" display="UCI-101" xr:uid="{B9C1738A-94D2-44F7-8B6C-55A89C37FF50}"/>
    <hyperlink ref="M215" location="Punten!AIG582" display="UCI-102" xr:uid="{1E0A93CE-2B3B-41E3-BD28-E3B7B8FDAEEE}"/>
    <hyperlink ref="M205" location="Punten!AIP582" display="UCI-103" xr:uid="{AD80EF0E-A975-4A45-A0BD-0E6F27F4E807}"/>
    <hyperlink ref="M180" location="Punten!AIY582" display="UCI-104" xr:uid="{3889C6D2-45EF-484D-B8F7-D3A98D6C564F}"/>
    <hyperlink ref="M207" location="Punten!AJH582" display="UCI-105" xr:uid="{C0A97D20-A38E-46ED-A9C7-B50AA36FF060}"/>
    <hyperlink ref="M176" location="Punten!AJQ582" display="UCI-106" xr:uid="{A77268EF-C7F0-41F4-BBE5-C7DF48BA6B9F}"/>
    <hyperlink ref="M139" location="Punten!AJZ582" display="UCI-107" xr:uid="{E784EDD3-2CD8-41EF-90B5-2DDBC1CD7217}"/>
    <hyperlink ref="M157" location="Punten!AKI582" display="UCI-108" xr:uid="{9ACE50C9-0CB9-49DB-9D11-E24A29FCB688}"/>
    <hyperlink ref="M140" location="Punten!AKR582" display="UCI-109" xr:uid="{06CBD107-EB91-44F7-9DC6-FEEE2E11E8D5}"/>
    <hyperlink ref="M188" location="Punten!ALA582" display="UCI-110" xr:uid="{1AA74ACE-788A-4911-815B-A37FB9144746}"/>
    <hyperlink ref="M187" location="Punten!ALJ582" display="UCI-111" xr:uid="{B1FDB678-E483-43AB-8553-3E0E6E3ABEE5}"/>
    <hyperlink ref="M182" location="Punten!ALS582" display="UCI-112" xr:uid="{08CC34EE-F959-45DC-A94C-8930BED22D90}"/>
    <hyperlink ref="M161" location="Punten!AMB582" display="UCI-113" xr:uid="{E0DF75ED-0D5B-44E4-9CE7-06BC1C203735}"/>
    <hyperlink ref="M199" location="Punten!AMK582" display="UCI-114" xr:uid="{A2A0EBAC-AF27-441F-89D3-7DFA4A2970E6}"/>
    <hyperlink ref="M211" location="Punten!AMT582" display="UCI-115" xr:uid="{70FB8EE8-1DC9-4A63-AAE9-3FE1536EA889}"/>
    <hyperlink ref="M120" location="Punten!ANC582" display="UCI-116" xr:uid="{0602BFCB-CC06-4126-8D5D-33B2C5F2E0F8}"/>
    <hyperlink ref="M198" location="Punten!ANL582" display="UCI-117" xr:uid="{67CD5AE8-79E5-44D2-96BA-A88AC99343BC}"/>
    <hyperlink ref="M159" location="Punten!ANU582" display="UCI-118" xr:uid="{73863EB2-8B9A-4AD8-BB28-3CCD87D6B24E}"/>
    <hyperlink ref="M186" location="Punten!AOD582" display="UCI-119" xr:uid="{2FA1A509-2E42-4127-AF12-5544654A3358}"/>
    <hyperlink ref="M144" location="Punten!AOM582" display="UCI-120" xr:uid="{4CACCF42-F774-42B2-B56B-3157107B8A79}"/>
    <hyperlink ref="M164" location="Punten!AOV582" display="UCI-121" xr:uid="{5B32F3D6-158A-4F6A-BBBF-1450E148B244}"/>
    <hyperlink ref="M158" location="Punten!APE582" display="UCI-122" xr:uid="{BEAF439B-955E-4CC0-8D7E-7612245AC782}"/>
    <hyperlink ref="M208" location="Punten!APN582" display="UCI-123" xr:uid="{58487112-BA78-4DE7-8129-3C5D355343E9}"/>
    <hyperlink ref="M203" location="Punten!APW582" display="UCI-124" xr:uid="{5B125F29-541E-4F62-81EA-C7FD9C5FC9E3}"/>
    <hyperlink ref="M162" location="Punten!AQF582" display="UCI-125" xr:uid="{BC38F8BF-9D0C-4256-B643-02E2BCE92B75}"/>
    <hyperlink ref="L242" location="Punten!AHF582" display="UCI-99" xr:uid="{A5C48951-C4CF-4E38-B42C-D566404406CD}"/>
    <hyperlink ref="L247" location="Punten!AHO582" display="UCI-100" xr:uid="{5038C039-24FC-44E4-BC64-48211ABE80C8}"/>
    <hyperlink ref="L224:L248" location="Punten!AHO508" display="UCI-100" xr:uid="{5BA4180A-FED6-4F4C-AAFB-AE6418693CF8}"/>
    <hyperlink ref="L225" location="Punten!AHX582" display="UCI-101" xr:uid="{E49039BB-35DA-4562-A620-E4B77DB608C0}"/>
    <hyperlink ref="L246" location="Punten!AIG582" display="UCI-102" xr:uid="{ECEBB770-7FB4-4CE4-A1C3-66BEE318BD32}"/>
    <hyperlink ref="L240" location="Punten!AIP582" display="UCI-103" xr:uid="{084BE99D-E89C-421B-8901-71E248A1B9B8}"/>
    <hyperlink ref="L233" location="Punten!AIY582" display="UCI-104" xr:uid="{B767BF66-FEC2-4F36-BD90-BD525CCF166B}"/>
    <hyperlink ref="L241" location="Punten!AJH582" display="UCI-105" xr:uid="{B336963D-97E2-4B79-916C-FCC6316D54CB}"/>
    <hyperlink ref="L229" location="Punten!AJQ582" display="UCI-106" xr:uid="{CBAAAEF1-D51D-46FC-9CDF-CD334AE175F4}"/>
    <hyperlink ref="L243" location="Punten!AJZ582" display="UCI-107" xr:uid="{15A67204-34C1-49CB-9CDE-6756E0330816}"/>
    <hyperlink ref="L227" location="Punten!AKI582" display="UCI-108" xr:uid="{810E9988-505B-4D31-AE12-73A3BF8936A8}"/>
    <hyperlink ref="L223" location="Punten!AKR582" display="UCI-109" xr:uid="{C8DE7BCE-330C-4059-A959-1DA3475B8B8E}"/>
    <hyperlink ref="L248" location="Punten!ALA582" display="UCI-110" xr:uid="{89170EE6-FC9F-438E-A47F-DDD398361EF6}"/>
    <hyperlink ref="L231" location="Punten!ALJ582" display="UCI-111" xr:uid="{511D7D3F-CA34-4224-80A9-0430D601EBB5}"/>
    <hyperlink ref="L245" location="Punten!ALS582" display="UCI-112" xr:uid="{4E3100C2-DB12-478E-9975-186273221E2D}"/>
    <hyperlink ref="L235" location="Punten!AMB582" display="UCI-113" xr:uid="{77CB811B-B563-423F-ADBD-C89B007CD601}"/>
    <hyperlink ref="L237" location="Punten!AMK582" display="UCI-114" xr:uid="{33107404-FCBF-4FE3-B5CE-86B793206D00}"/>
    <hyperlink ref="L239" location="Punten!AMT582" display="UCI-115" xr:uid="{C95F469F-46A8-4FE7-B63E-2983DEAD354D}"/>
    <hyperlink ref="L228" location="Punten!ANC582" display="UCI-116" xr:uid="{D4F19A8C-249B-4682-A371-A4F933C4F887}"/>
    <hyperlink ref="L236" location="Punten!ANL582" display="UCI-117" xr:uid="{35BA1464-529B-4C16-B767-B09B0F03FA30}"/>
    <hyperlink ref="L230" location="Punten!ANU582" display="UCI-118" xr:uid="{8DD8EB10-8B6C-439C-AED9-9E6FEE49B883}"/>
    <hyperlink ref="L238" location="Punten!AOD582" display="UCI-119" xr:uid="{3FC2B45C-E171-4C09-9F0A-4EA46283D59D}"/>
    <hyperlink ref="L224" location="Punten!AOM582" display="UCI-120" xr:uid="{DD2A1F00-2D48-4956-8E1B-8A6F9F5CBF65}"/>
    <hyperlink ref="L222" location="Punten!AOV582" display="UCI-121" xr:uid="{5C4815F7-F868-438D-86E0-81E85CD84E2B}"/>
    <hyperlink ref="L226" location="Punten!APE582" display="UCI-122" xr:uid="{000CB80F-364D-4A17-BB2D-5CF584B6E169}"/>
    <hyperlink ref="L244" location="Punten!APN582" display="UCI-123" xr:uid="{9817A184-673C-4164-B97D-00C27CDACF79}"/>
    <hyperlink ref="L234" location="Punten!APW582" display="UCI-124" xr:uid="{92DB5256-1395-49F2-A49D-A61C1734AAB7}"/>
    <hyperlink ref="L232" location="Punten!AQF582" display="UCI-125" xr:uid="{EBEEC433-961E-403A-857A-0C4AF12692B9}"/>
    <hyperlink ref="A1753" r:id="rId1021" display="https://www.procyclingstats.com/rider/samuel-gaze" xr:uid="{A42DFFFB-F316-4CD5-ADCB-ABB90D7C6E52}"/>
    <hyperlink ref="A1805" r:id="rId1022" display="https://www.procyclingstats.com/rider/marius-mayrhofer" xr:uid="{63E428C3-5819-4449-8A32-189FF9FE6E0F}"/>
    <hyperlink ref="A1758" r:id="rId1023" display="https://www.procyclingstats.com/rider/dmitriy-gruzdev" xr:uid="{4A40914D-0A5A-4459-83A6-0EF1E84C1BB8}"/>
    <hyperlink ref="A1864" r:id="rId1024" display="https://www.procyclingstats.com/rider/milan-vader" xr:uid="{1B02EB6D-340B-4C28-8CD4-536BF572501A}"/>
    <hyperlink ref="A1860" r:id="rId1025" display="https://www.procyclingstats.com/rider/reuben-thompson" xr:uid="{A83A34E1-9D05-42A8-A60C-A541D89DCC95}"/>
    <hyperlink ref="A1763" r:id="rId1026" display="https://www.procyclingstats.com/rider/kim-heiduk" xr:uid="{28A26B34-F27C-4784-8EA8-8C09F984A40E}"/>
    <hyperlink ref="A1855" r:id="rId1027" display="https://www.procyclingstats.com/rider/martin-svrcek" xr:uid="{58B1E447-E613-48EC-842E-E054ACC5104D}"/>
    <hyperlink ref="A1840" r:id="rId1028" display="https://www.procyclingstats.com/rider/ivan-romeo" xr:uid="{E98FD0B9-BD39-4F6B-A8EA-E4BEE9B07CF5}"/>
    <hyperlink ref="A1716" r:id="rId1029" display="https://www.procyclingstats.com/rider/alex-baudin" xr:uid="{0D15CEE6-4C8F-4856-A206-26C3299D79A8}"/>
    <hyperlink ref="A1754" r:id="rId1030" display="https://www.procyclingstats.com/rider/lorenzo-germani" xr:uid="{E77860B6-19C9-497A-9DED-E18A690F5B0F}"/>
    <hyperlink ref="A1852" r:id="rId1031" display="https://www.procyclingstats.com/rider/antonio-soto" xr:uid="{791C7DE4-EB02-4CEA-9D96-9E9F406F82E1}"/>
    <hyperlink ref="A1830" r:id="rId1032" display="https://www.procyclingstats.com/rider/lukas-postlberger" xr:uid="{FBB5EE3A-F56C-4A88-9744-4538A2441C48}"/>
    <hyperlink ref="A1845" r:id="rId1033" display="https://www.procyclingstats.com/rider/pelayo-sanchez-mayo" xr:uid="{19BC332A-0C31-4B16-B914-4EF9ADEAE368}"/>
    <hyperlink ref="A1866" r:id="rId1034" display="https://www.procyclingstats.com/rider/jarne-van-de-paar" xr:uid="{CD4C981E-4D8E-4EA5-A7F1-808AFA63653A}"/>
    <hyperlink ref="A1867" r:id="rId1035" display="https://www.procyclingstats.com/rider/brent-van-moer" xr:uid="{5B184580-CE5D-48A7-B448-B91A2908FE08}"/>
    <hyperlink ref="A1823" r:id="rId1036" display="https://www.procyclingstats.com/rider/pierre-luc-perichon" xr:uid="{554EB27B-D35F-43FD-BB75-72164BD1975E}"/>
    <hyperlink ref="A1819" r:id="rId1037" display="https://www.procyclingstats.com/rider/enzo-paleni" xr:uid="{16564B19-5DB1-442B-8FD3-BC2640AC5765}"/>
    <hyperlink ref="A1853" r:id="rId1038" display="https://www.procyclingstats.com/rider/geoffrey-soupe" xr:uid="{28A1F275-B371-4374-9B40-551A06749933}"/>
    <hyperlink ref="A1769" r:id="rId1039" display="https://www.procyclingstats.com/rider/emilien-jeanniere" xr:uid="{9A7C9A1A-6DE7-46F3-AF65-F227FD69A176}"/>
    <hyperlink ref="A1788" r:id="rId1040" display="https://www.procyclingstats.com/rider/azzedine-lagab" xr:uid="{523607F8-0875-4A02-8C5B-C505BE8C2EB9}"/>
    <hyperlink ref="A1859" r:id="rId1041" display="https://www.procyclingstats.com/rider/meron-teshome" xr:uid="{A5C879AC-58B4-4A3A-BC1B-7670C1BC29B8}"/>
    <hyperlink ref="A1709" r:id="rId1042" display="https://www.procyclingstats.com/rider/clement-alleno" xr:uid="{DA288CB0-16E3-4D8E-A9FB-9870B0E07CDF}"/>
    <hyperlink ref="A1841" r:id="rId1043" display="https://www.procyclingstats.com/rider/sergey-rostovtsev" xr:uid="{F9CF9C55-5823-4216-8F85-9DFD9464D019}"/>
    <hyperlink ref="A1842" r:id="rId1044" display="https://www.procyclingstats.com/rider/christopher-rougierlagane" xr:uid="{7A370A47-29CE-4218-BD07-4838E21DCB97}"/>
    <hyperlink ref="A1721" r:id="rId1045" display="https://www.procyclingstats.com/rider/natnael-berhane" xr:uid="{66D9DE1B-5B48-409D-AFD0-A0BB6FA941C8}"/>
    <hyperlink ref="A1711" r:id="rId1046" display="https://www.procyclingstats.com/rider/aklilu-arefayne" xr:uid="{AB62A5E0-291C-48F8-A0B4-BB7A4B3AE614}"/>
    <hyperlink ref="A1774" r:id="rId1047" display="https://www.procyclingstats.com/rider/christofer-robin-jurado" xr:uid="{A6CF5838-BD61-4DB3-AA32-AE51D01265EB}"/>
    <hyperlink ref="A1808" r:id="rId1048" display="https://www.procyclingstats.com/rider/marcelo-nahuel-mendez" xr:uid="{E12524CB-8BEE-4CC0-8F8D-2155D55EFA40}"/>
    <hyperlink ref="A1730" r:id="rId1049" display="https://www.procyclingstats.com/rider/tomas-contte" xr:uid="{DE3A3094-18A4-4DF3-8A0D-8F0DD4FD7B87}"/>
    <hyperlink ref="A1809" r:id="rId1050" display="https://www.procyclingstats.com/rider/marcos-omar-mendez" xr:uid="{E79639D0-8EFF-47AE-B14A-A647399EA301}"/>
    <hyperlink ref="A1725" r:id="rId1051" display="https://www.procyclingstats.com/rider/iker-bonillo-martin" xr:uid="{A143287E-D9BA-4A34-A17B-53007D46FA2D}"/>
    <hyperlink ref="A1710" r:id="rId1052" display="https://www.procyclingstats.com/rider/tobias-lund-andresen" xr:uid="{B84F5BDD-BDEE-4A6A-A785-E57930A48F68}"/>
    <hyperlink ref="A1835" r:id="rId1053" display="https://www.procyclingstats.com/rider/ariel-maximiliano-richeze" xr:uid="{1BACE33B-3E84-46BB-B913-F2B75BEED3B0}"/>
    <hyperlink ref="A1803" r:id="rId1054" display="https://www.procyclingstats.com/rider/niklas-markl" xr:uid="{30897725-CD9A-477D-B530-9DF27AE76DA8}"/>
    <hyperlink ref="A1740" r:id="rId1055" display="https://www.procyclingstats.com/rider/juan-pablo-dotti" xr:uid="{DF061689-B2BE-46DC-B61B-C2548615C297}"/>
    <hyperlink ref="A1857" r:id="rId1056" display="https://www.procyclingstats.com/rider/manuele-tarozzi" xr:uid="{EFF60DFB-0566-4B32-95EB-FE7189DC9206}"/>
    <hyperlink ref="A1722" r:id="rId1057" display="https://www.procyclingstats.com/rider/egan-bernal" xr:uid="{27839448-B884-4CE6-AE54-5F897ACBE4AD}"/>
    <hyperlink ref="A1820" r:id="rId1058" display="https://www.procyclingstats.com/rider/cesar-nicolas-paredes" xr:uid="{EED7A8AD-7EDC-4F5C-AB9E-C57321C2207A}"/>
    <hyperlink ref="A1812" r:id="rId1059" display="https://www.procyclingstats.com/rider/leandro-carlos-messineo" xr:uid="{FAF40E53-F1E7-424D-8019-D3D559A4D1DA}"/>
    <hyperlink ref="A1839" r:id="rId1060" display="https://www.procyclingstats.com/rider/vicente-rojas" xr:uid="{90DD7296-CAAD-4D0D-B1A7-12534BBDD9DE}"/>
    <hyperlink ref="A1791" r:id="rId1061" display="https://www.procyclingstats.com/rider/kevin-ledanois" xr:uid="{014BB2DA-0DF6-450E-B2B5-A5CD0CEAC9B2}"/>
    <hyperlink ref="A1846" r:id="rId1062" display="https://www.procyclingstats.com/rider/marcus-sander-hansen" xr:uid="{FB9A97FD-1E66-4024-827B-4A3AE700DF49}"/>
    <hyperlink ref="A1714" r:id="rId1063" display="https://www.procyclingstats.com/rider/ayco-bastiaens" xr:uid="{2462CE6B-8634-4500-B4ED-753E9191A3D8}"/>
    <hyperlink ref="A1856" r:id="rId1064" display="https://www.procyclingstats.com/rider/joshua-tarling" xr:uid="{62FC2A6E-3562-4429-9AE5-83E38DFBC413}"/>
    <hyperlink ref="A1761" r:id="rId1065" display="https://www.procyclingstats.com/rider/mulu-kinfe-hailemichael" xr:uid="{DFEF438F-A19E-4AEB-8D11-4766EEC7F00D}"/>
    <hyperlink ref="A1849" r:id="rId1066" display="https://www.procyclingstats.com/rider/callum-scotson" xr:uid="{163FFCDA-365D-4648-BAEF-F1484D70E9C4}"/>
    <hyperlink ref="A1776" r:id="rId1067" display="https://www.procyclingstats.com/rider/charles-kagimu" xr:uid="{1136AB7D-1721-4EAF-8B2F-32B1AD7198E0}"/>
    <hyperlink ref="A1838" r:id="rId1068" display="https://www.procyclingstats.com/rider/kiya-rogora" xr:uid="{226561F7-DF81-45EC-9A91-3AF5E6EC98A6}"/>
    <hyperlink ref="A1762" r:id="rId1069" display="https://www.procyclingstats.com/rider/yacine-hamza" xr:uid="{853EB705-A3BE-4050-BB07-159F86395A00}"/>
    <hyperlink ref="A1741" r:id="rId1070" display="https://www.procyclingstats.com/rider/ed-doghmy-achraf" xr:uid="{4EF50FFA-7F7E-4516-8018-02B6288B9292}"/>
    <hyperlink ref="A1717" r:id="rId1071" display="https://www.procyclingstats.com/rider/youssef-bdadou" xr:uid="{8E9C09A9-E4F3-4C90-BEDD-2D00F414E854}"/>
    <hyperlink ref="A1738" r:id="rId1072" display="https://www.procyclingstats.com/rider/david-dekker" xr:uid="{632F09CD-F68E-4FCA-A20A-9FEFAE645692}"/>
    <hyperlink ref="A1807" r:id="rId1073" display="https://www.procyclingstats.com/rider/jeroen-meijers" xr:uid="{47B209E0-8529-4469-8DCD-1224E90FC7C9}"/>
    <hyperlink ref="A1720" r:id="rId1074" display="https://www.procyclingstats.com/rider/louis-bendixen" xr:uid="{60CA3113-8F4A-40F4-B761-32EACB842DD9}"/>
    <hyperlink ref="A1798" r:id="rId1075" display="https://www.procyclingstats.com/rider/rafael-lourenco" xr:uid="{33CAE527-7E4A-4061-842A-CC66261777FB}"/>
    <hyperlink ref="A1757" r:id="rId1076" display="https://www.procyclingstats.com/rider/tsgabu-gebremaryam-grmay" xr:uid="{18E99684-C35A-4565-AAE0-F095FF6482CB}"/>
    <hyperlink ref="M22" location="Punten!DC582" display="UCI-12" xr:uid="{E25C8C87-5F1B-426B-960B-80635B1EAED7}"/>
    <hyperlink ref="M35" location="Punten!GO582" display="UCI-22" xr:uid="{A89978E0-6940-4054-9EEC-8CF8AD7D30DE}"/>
    <hyperlink ref="M14" location="Punten!EV582" display="UCI-17" xr:uid="{289CC7A8-1D81-4D31-BF60-EDAC5A1D069D}"/>
    <hyperlink ref="M18" location="Punten!BS582" display="UCI-08" xr:uid="{3BB0BBCC-F003-4071-B60D-A815AB9622A7}"/>
    <hyperlink ref="M77" location="Punten!LB582" display="UCI-35" xr:uid="{281DB9A8-20D5-4FFA-A324-A84852B8F36B}"/>
    <hyperlink ref="M95" location="Punten!IZ582" display="UCI-29" xr:uid="{600726C4-7E7E-459F-9595-2782122B234D}"/>
    <hyperlink ref="M20" location="Punten!DL582" display="UCI-13" xr:uid="{C49E2014-DFFD-4048-BCF1-3E72F031B191}"/>
    <hyperlink ref="M60" location="Punten!PF582" display="UCI-47" xr:uid="{66CB2618-C34E-4B2B-B5CE-CC697A42A257}"/>
    <hyperlink ref="M90" location="Punten!JI582" display="UCI-30" xr:uid="{B32ECC25-148F-4DCF-8C50-64B8B619AD5D}"/>
    <hyperlink ref="M10" location="Punten!CB582" display="UCI-09" xr:uid="{C3CDE198-8713-4A26-A98C-49FF1C739181}"/>
    <hyperlink ref="M63" location="Punten!DU582" display="UCI-14" xr:uid="{6368475A-5E08-4755-AA15-B544ECF36EC8}"/>
    <hyperlink ref="M19" location="Punten!GX582" display="UCI-23" xr:uid="{27F801E1-B167-4495-B4BA-551A866A73B8}"/>
    <hyperlink ref="M13" location="Punten!RZ582" display="UCI-55" xr:uid="{F4DA2CD4-9960-4E0D-BCBD-AD56DA9DADC9}"/>
    <hyperlink ref="M6" location="Punten!HP582" display="UCI-25" xr:uid="{486CDE2F-9DB1-45BE-BE92-B8EDF6D6797B}"/>
    <hyperlink ref="M85" location="Punten!RH582" display="UCI-53" xr:uid="{52A86381-7BE4-4691-A18F-53B579E267C4}"/>
    <hyperlink ref="M5" location="Punten!Q582" display="UCI-02" xr:uid="{0BD54FF5-1E10-4FB7-A3AF-B2CF98666546}"/>
    <hyperlink ref="M86" location="Punten!NM582" display="UCI-42" xr:uid="{5DC5B326-8307-4ED6-9225-CC8DA2676A86}"/>
    <hyperlink ref="M51" location="Punten!VC582" display="UCI-64" xr:uid="{134DCA76-7517-4771-947B-F3E876346C0D}"/>
    <hyperlink ref="M4" location="Punten!AI582" display="UCI-04" xr:uid="{7FE7C9C3-EBCD-40B5-A11C-BE3F9789CE86}"/>
    <hyperlink ref="M33" location="Punten!AR582" display="UCI-05" xr:uid="{3487769D-6898-4707-80CD-935F7BEE2A79}"/>
    <hyperlink ref="M47" location="Punten!KA582" display="UCI-32" xr:uid="{7466E3F1-18F9-4034-AC1B-72FDED6365F7}"/>
    <hyperlink ref="M58" location="Punten!EM582" display="UCI-16" xr:uid="{07761466-6281-4CB9-A632-0F50A0CB3096}"/>
    <hyperlink ref="M46" location="Punten!ND582" display="UCI-41" xr:uid="{085735C1-3E6A-48C2-A24B-EA829808AB41}"/>
    <hyperlink ref="M34" location="Punten!CT582" display="UCI-11" xr:uid="{C42E9FFE-6A04-4175-A6E0-9A3617C519CF}"/>
    <hyperlink ref="M101" location="Punten!OW582" display="UCI-46" xr:uid="{638583BC-3E8E-4A8C-A18F-B0437081C2F3}"/>
    <hyperlink ref="M45" location="Punten!LK582" display="UCI-36" xr:uid="{EAC0E3E2-D1BD-4290-B90D-A260047C4B12}"/>
    <hyperlink ref="M28" location="Punten!BA582" display="UCI-06" xr:uid="{6928EC90-087B-4181-B457-E51789C36A2F}"/>
    <hyperlink ref="M53" location="Punten!FW582" display="UCI-20" xr:uid="{22FD0DD8-8F3E-443E-B8F3-A9D5C1000974}"/>
    <hyperlink ref="M59" location="Punten!NV582" display="UCI-43" xr:uid="{1F68E153-310E-4E71-88F4-945FCC6C80D1}"/>
    <hyperlink ref="M41" location="Punten!GF582" display="UCI-21" xr:uid="{F4EF0B11-08FF-4139-B083-6034A27BFC96}"/>
    <hyperlink ref="M27" location="Punten!Z582" display="UCI-03" xr:uid="{81D9ABEE-6A64-4167-A39E-94F7EDFC5856}"/>
    <hyperlink ref="M49" location="Punten!IQ582" display="UCI-28" xr:uid="{0E2AB036-48BA-4536-BBB5-154B2F5D614F}"/>
    <hyperlink ref="M23" location="Punten!ON582" display="UCI-45" xr:uid="{7F814194-2249-48A0-8213-E25B8D8A5510}"/>
    <hyperlink ref="M37" location="Punten!TJ582" display="UCI-59" xr:uid="{4C72F46D-2D22-433D-92D6-43FD9D7F39CC}"/>
    <hyperlink ref="M87" location="Punten!JR582" display="UCI-31" xr:uid="{509B3E79-864E-4D47-8C25-06A831CDB56B}"/>
    <hyperlink ref="M16" location="Punten!BJ582" display="UCI-07" xr:uid="{9F285C54-0BAC-4887-A0D2-A601F76159C0}"/>
    <hyperlink ref="M80" location="Punten!TS582" display="UCI-60" xr:uid="{D0D015A0-2D48-4673-9551-7452103B7CF9}"/>
    <hyperlink ref="M81" location="Punten!KS582" display="UCI-34" xr:uid="{77B7BBE3-F97C-4F67-AEF4-0358B4047E41}"/>
    <hyperlink ref="M56" location="Punten!WM582" display="UCI-68" xr:uid="{7323344B-20E4-480A-829B-31DCB37692C5}"/>
    <hyperlink ref="M32" location="Punten!SI582" display="UCI-56" xr:uid="{590CCCBE-7AA0-4F64-A498-7E1251EDFE77}"/>
    <hyperlink ref="M89" location="Punten!QG582" display="UCI-50" xr:uid="{67968FA8-7DE0-4D72-BF1C-A9A7A330526A}"/>
    <hyperlink ref="M8" location="Punten!HG582" display="UCI-24" xr:uid="{01A1A910-CB1B-42EB-8B61-DE9AFA02FBBE}"/>
    <hyperlink ref="M72" location="Punten!VU582" display="UCI-66" xr:uid="{3F59F4CB-7AA5-4445-8065-71DC3821B453}"/>
    <hyperlink ref="M74" location="Punten!SR582" display="UCI-57" xr:uid="{1BB79130-3CAD-4AF0-A3F9-CED94B5CC18F}"/>
    <hyperlink ref="M31" location="Punten!OE582" display="UCI-44" xr:uid="{5BAE4F4B-5BF4-4212-B0C7-6D6DD3CD58F8}"/>
    <hyperlink ref="M78" location="Punten!HY582" display="UCI-26" xr:uid="{EA7AE7ED-2EA2-4892-BA94-80C1F31A442C}"/>
    <hyperlink ref="M66" location="Punten!TA582" display="UCI-58" xr:uid="{EBC8FA1E-7A58-40F1-9D10-8DB6011B2007}"/>
    <hyperlink ref="M24" location="Punten!PO582" display="UCI-48" xr:uid="{BABC11E5-B944-4056-87D1-0B357ED6CFD6}"/>
    <hyperlink ref="M36" location="Punten!MU582" display="UCI-40" xr:uid="{CD389572-B6BD-4E90-8FC7-B34EC2DD4C4B}"/>
    <hyperlink ref="M25" location="Punten!LT582" display="UCI-37" xr:uid="{774B373E-3788-4C79-A010-B7805CD63D2F}"/>
    <hyperlink ref="M71" location="Punten!MC582" display="UCI-38" xr:uid="{E927A8D5-D729-4B6D-B970-F7770079E1A7}"/>
    <hyperlink ref="M99" location="Punten!KJ582" display="UCI-33" xr:uid="{AE654E9C-5BBD-41A1-93E7-30F75D3357B4}"/>
    <hyperlink ref="M26" location="Punten!ML582" display="UCI-39" xr:uid="{EEC4CAF7-DFF8-4016-AEEB-3A383BA21A93}"/>
    <hyperlink ref="M11" location="Punten!FN582" display="UCI-19" xr:uid="{5A43BA50-EC63-484F-85CF-632B48114780}"/>
    <hyperlink ref="M61" location="Punten!CK582" display="UCI-10" xr:uid="{7E2FE0F2-0168-4F33-9024-AA038564BBFD}"/>
    <hyperlink ref="M42" location="Punten!H582" display="UCI-01" xr:uid="{63855A3B-BF92-4361-B764-5D55C28D1412}"/>
    <hyperlink ref="M30" location="Punten!XW582" display="UCI-72" xr:uid="{683EAD62-139F-4668-9542-55B53A87026C}"/>
    <hyperlink ref="M7" location="Punten!YF582" display="UCI-73" xr:uid="{FF4267F0-2DD8-4C30-AFC5-057D5BD32504}"/>
    <hyperlink ref="M12" location="Punten!ZP582" display="UCI-77" xr:uid="{60D41EFA-EF3A-494C-BF2F-E8B2FEF5F65C}"/>
    <hyperlink ref="M96" location="Punten!QP582" display="UCI-51" xr:uid="{1A48A65B-CD8F-40FD-9797-CFDE7B56B61F}"/>
    <hyperlink ref="M68" location="Punten!QY582" display="UCI-52" xr:uid="{B6D3A4DC-1CB1-484D-9C38-440B7064333C}"/>
    <hyperlink ref="M38" location="Punten!AHF582" display="UCI-99" xr:uid="{DB6E792C-4D6C-4812-91AB-E64B01047F85}"/>
    <hyperlink ref="M102" location="Punten!FE582" display="UCI-18" xr:uid="{05A4743D-E9D9-4B47-BE13-2376D3DDF4D2}"/>
    <hyperlink ref="M52" location="Punten!UB582" display="UCI-61" xr:uid="{A460CB50-DB36-47BA-85BB-6116A7434A70}"/>
    <hyperlink ref="M3" location="Punten!UT582" display="UCI-63" xr:uid="{392E0508-A674-45A6-8318-1DD2F760A219}"/>
    <hyperlink ref="M67" location="Punten!VL582" display="UCI-65" xr:uid="{A022D304-3A7E-4D1F-82AF-97654F78E0F2}"/>
    <hyperlink ref="M55" location="Punten!XN582" display="UCI-71" xr:uid="{6F74F26A-FB0F-4A19-ABEC-FA9A52EC7533}"/>
    <hyperlink ref="M40" location="Punten!ZG582" display="UCI-76" xr:uid="{AF079D64-44AF-460B-948C-FD3C14322D54}"/>
    <hyperlink ref="M54" location="Punten!ZY582" display="UCI-78" xr:uid="{C2FF457A-A02C-424C-936C-2DE47C7A2B7D}"/>
    <hyperlink ref="M98" location="Punten!AAH582" display="UCI-79" xr:uid="{4EF33738-C5DF-44CB-8F46-A1B46B71BE90}"/>
    <hyperlink ref="M92" location="Punten!AAQ582" display="UCI-80" xr:uid="{4F858D7E-B846-46C1-BF5B-9DD1D6A10B24}"/>
    <hyperlink ref="M75" location="Punten!AAZ582" display="UCI-81" xr:uid="{3F0780EE-B7DE-4F66-B43C-2EDCC2EBE23A}"/>
    <hyperlink ref="M69" location="Punten!ABR582" display="UCI-83" xr:uid="{E4CBDCB2-8725-4CC2-A5A0-D7ECA4ECB2C4}"/>
    <hyperlink ref="M9" location="Punten!ACA582" display="UCI-84" xr:uid="{17B83DD6-DC5A-4976-8ED2-9A83C5459C97}"/>
    <hyperlink ref="M91" location="Punten!AHO582" display="UCI-100" xr:uid="{24F1F609-BDD7-46D5-93D9-4D661BC461F2}"/>
    <hyperlink ref="M78:M102" location="Punten!AHO508" display="UCI-100" xr:uid="{4CF3A056-16B8-447E-BA7C-3E7AF8D87561}"/>
    <hyperlink ref="M17" location="Punten!AHX582" display="UCI-101" xr:uid="{D29395A5-9DA7-40AF-B82C-863E72AD246F}"/>
    <hyperlink ref="M70" location="Punten!AIG582" display="UCI-102" xr:uid="{A203980B-A17D-4D86-A77F-11EE62438240}"/>
    <hyperlink ref="M39" location="Punten!AIP582" display="UCI-103" xr:uid="{9E285DEB-E1F1-43F0-B5EA-BA363E175014}"/>
    <hyperlink ref="M64" location="Punten!AIY582" display="UCI-104" xr:uid="{7A399CEA-1163-4843-A795-E6F63D317161}"/>
    <hyperlink ref="M65" location="Punten!AJH582" display="UCI-105" xr:uid="{B94AFE27-C300-4F58-AACD-337048BCF465}"/>
    <hyperlink ref="M57" location="Punten!AJQ582" display="UCI-106" xr:uid="{5F9A92ED-9A41-4403-9A99-724AAB35DC6F}"/>
    <hyperlink ref="M100" location="Punten!AJZ582" display="UCI-107" xr:uid="{DC9CE08D-5A1D-42D9-8716-504D9836C322}"/>
    <hyperlink ref="M43" location="Punten!AKI582" display="UCI-108" xr:uid="{D0CCE2C7-74DC-4371-9C54-57BB7B6E5AC4}"/>
    <hyperlink ref="M29" location="Punten!AKR582" display="UCI-109" xr:uid="{B0D8CA32-E2A2-41F4-8317-747364826324}"/>
    <hyperlink ref="M97" location="Punten!ALA582" display="UCI-110" xr:uid="{F7CA5E74-7A74-4CF2-9C1C-821A00DF74C8}"/>
    <hyperlink ref="M15" location="Punten!ALJ582" display="UCI-111" xr:uid="{D0268650-F7F8-490B-B719-E5C8939D16AC}"/>
    <hyperlink ref="M93" location="Punten!ALS582" display="UCI-112" xr:uid="{63B42CDD-83BE-4646-A07D-B57D6F155F17}"/>
    <hyperlink ref="M73" location="Punten!AMB582" display="UCI-113" xr:uid="{336F1AC1-EDEB-479F-9079-BA6EAA2FDB88}"/>
    <hyperlink ref="M50" location="Punten!AMK582" display="UCI-114" xr:uid="{2D6D8482-B6D7-43F7-A909-8D27C6F44C77}"/>
    <hyperlink ref="M88" location="Punten!AMT582" display="UCI-115" xr:uid="{16598033-A333-46F6-BCD3-136010D5B632}"/>
    <hyperlink ref="M83" location="Punten!ANC582" display="UCI-116" xr:uid="{D0A807D4-C623-42D9-8202-2EEC34E94C6F}"/>
    <hyperlink ref="M62" location="Punten!ANL582" display="UCI-117" xr:uid="{19A963EE-D4E1-4776-9B68-3E1491F8A2E9}"/>
    <hyperlink ref="M48" location="Punten!ANU582" display="UCI-118" xr:uid="{6CBF97CE-0F03-41AC-82C8-BCE6998D173E}"/>
    <hyperlink ref="M79" location="Punten!AOD582" display="UCI-119" xr:uid="{F5B8A0A9-B4F0-46F6-A4CF-CDE1CB0EF2F5}"/>
    <hyperlink ref="M84" location="Punten!AOM582" display="UCI-120" xr:uid="{0EF92019-9A74-4148-985B-E66B53CF4CCA}"/>
    <hyperlink ref="M44" location="Punten!AOV582" display="UCI-121" xr:uid="{66A7FE1A-1C50-4100-A4D0-F5550D0D145C}"/>
    <hyperlink ref="M21" location="Punten!APE582" display="UCI-122" xr:uid="{418ED14B-BA57-4E01-8178-DC3050ED41D6}"/>
    <hyperlink ref="M94" location="Punten!APN582" display="UCI-123" xr:uid="{43C48951-CCC1-4C4C-B85F-20314839238B}"/>
    <hyperlink ref="M82" location="Punten!APW582" display="UCI-124" xr:uid="{0E1770E2-67CC-4800-A045-A640D4CE2841}"/>
    <hyperlink ref="M76" location="Punten!AQF582" display="UCI-125" xr:uid="{CDD783C2-3C7A-452A-AC6F-F8DA939290E8}"/>
    <hyperlink ref="A1746" r:id="rId1077" display="https://www.procyclingstats.com/rider/lucas-eriksson" xr:uid="{D72C4F16-0C99-4310-ACF2-F6B3C453759E}"/>
    <hyperlink ref="A1832" r:id="rId1078" display="https://www.procyclingstats.com/rider/marc-oliver-pritzen" xr:uid="{7C195B0D-6F19-4176-99F3-D828732FCE8D}"/>
    <hyperlink ref="A1726" r:id="rId1079" display="https://www.procyclingstats.com/rider/thomas-bonnet" xr:uid="{B34316E8-EE4A-4652-BE5B-1EFF82912328}"/>
    <hyperlink ref="A1817" r:id="rId1080" display="https://www.procyclingstats.com/rider/callum-ormiston" xr:uid="{EC376891-B18E-4413-B717-6B810C9509F5}"/>
    <hyperlink ref="A1723" r:id="rId1081" display="https://www.procyclingstats.com/rider/joseph-blackmore" xr:uid="{EF8735B3-9A66-4F94-AC47-8D90C9B506A1}"/>
    <hyperlink ref="A1786" r:id="rId1082" display="https://www.procyclingstats.com/rider/peter-kusztor" xr:uid="{77575048-9B5A-42E4-9D59-4751F25AD09E}"/>
    <hyperlink ref="A1752" r:id="rId1083" display="https://www.procyclingstats.com/rider/francesco-gavazzi" xr:uid="{B50450D9-3D44-499F-92AD-01A5C0CCC852}"/>
    <hyperlink ref="A1816" r:id="rId1084" display="https://www.procyclingstats.com/rider/lukas-nerurkar" xr:uid="{748929C4-1709-4839-8896-E819C5F69B88}"/>
    <hyperlink ref="A1843" r:id="rId1085" display="https://www.procyclingstats.com/rider/jonas-rutsch" xr:uid="{6EEF6940-E1E3-4E6C-8FAD-A9E061835310}"/>
    <hyperlink ref="A1826" r:id="rId1086" display="https://www.procyclingstats.com/rider/edward-planckaert" xr:uid="{EB18CEE0-1C68-4639-AE94-2DEF4CD616CE}"/>
    <hyperlink ref="A1760" r:id="rId1087" display="https://www.procyclingstats.com/rider/per-strand-hagenes" xr:uid="{B94B14D9-780E-44D7-A44A-92BFFD414359}"/>
    <hyperlink ref="A1736" r:id="rId1088" display="https://www.procyclingstats.com/rider/adam-de-vos" xr:uid="{CBCC7E96-DBD7-4B5F-AC36-A9803683EBCB}"/>
    <hyperlink ref="A1712" r:id="rId1089" display="https://www.procyclingstats.com/rider/davide-bais" xr:uid="{58E8A873-2ADB-4DC6-9862-8EE89E4E8641}"/>
    <hyperlink ref="A1850" r:id="rId1090" display="https://www.procyclingstats.com/rider/javier-serrano" xr:uid="{56899D8B-3D9F-475A-989E-B3EA8EA3485E}"/>
    <hyperlink ref="A1873" r:id="rId1091" display="https://www.procyclingstats.com/rider/maikel-zijlaard" xr:uid="{AA877F54-2BDC-43EE-83BE-ECE9AB99C7CB}"/>
    <hyperlink ref="A1729" r:id="rId1092" display="https://www.procyclingstats.com/rider/filippo-colombo1" xr:uid="{40E1F13A-4BFC-4765-AD6A-208D2A8EB95C}"/>
    <hyperlink ref="A1750" r:id="rId1093" display="https://www.procyclingstats.com/rider/thomas-gachignard" xr:uid="{90FC67E1-64C2-44CB-AC09-6CC776A4D0AE}"/>
    <hyperlink ref="A1783" r:id="rId1094" display="https://www.procyclingstats.com/rider/wesley-kreder" xr:uid="{26C63ABF-A1B9-4271-B5B5-CBFC276C33C8}"/>
    <hyperlink ref="A1749" r:id="rId1095" display="https://www.procyclingstats.com/rider/sean-flynn" xr:uid="{104BA2D7-A9B4-4560-8569-0E07655DE5F6}"/>
    <hyperlink ref="A1727" r:id="rId1096" display="https://www.procyclingstats.com/rider/martijn-budding" xr:uid="{EE8FA480-0B28-4875-8C9B-3A9DF1F7B9A6}"/>
    <hyperlink ref="A1868" r:id="rId1097" display="https://www.procyclingstats.com/rider/nathan-vandepitte" xr:uid="{8FE19776-C2AA-44B9-91E1-873F6C0C0FE5}"/>
    <hyperlink ref="A1745" r:id="rId1098" display="https://www.procyclingstats.com/rider/felix-engelhardt" xr:uid="{A7A8AC66-1C2D-400C-B242-D633523F51EA}"/>
    <hyperlink ref="A1811" r:id="rId1099" display="https://www.procyclingstats.com/rider/sergio-meris" xr:uid="{F4733A6D-4F1F-41AA-8922-9F8E3D990280}"/>
    <hyperlink ref="A1742" r:id="rId1100" display="https://www.procyclingstats.com/rider/roy-eefting" xr:uid="{D10A2CEB-B36A-4F52-9B11-3CC8A4F99246}"/>
    <hyperlink ref="A1797" r:id="rId1101" display="https://www.procyclingstats.com/rider/jordi-lopez-caravaca" xr:uid="{BE6E2699-0303-4E7A-A336-B719303E558B}"/>
    <hyperlink ref="A1831" r:id="rId1102" display="https://www.procyclingstats.com/rider/benjamin-prades-reverter" xr:uid="{9487087A-AF9A-40B8-B229-8DC03FE2294A}"/>
    <hyperlink ref="A1707" r:id="rId1103" display="https://www.procyclingstats.com/rider/jack-aitken" xr:uid="{8BC3AC63-91F9-4D52-AAD5-D3875B64CC3B}"/>
    <hyperlink ref="A1733" r:id="rId1104" display="https://www.procyclingstats.com/rider/tijl-de-decker" xr:uid="{C8EF2822-28AF-4A47-B1D5-FEDCE59BCD91}"/>
    <hyperlink ref="A1872" r:id="rId1105" display="https://www.procyclingstats.com/rider/enrico-zanoncello" xr:uid="{DE726E42-58B8-4EC6-95E8-7F3607C360C6}"/>
    <hyperlink ref="A1713" r:id="rId1106" display="https://www.procyclingstats.com/rider/giacomo-ballabio" xr:uid="{56910E57-5B4E-4667-8BA0-1443E898AC44}"/>
    <hyperlink ref="A1782" r:id="rId1107" display="https://www.procyclingstats.com/rider/stefan-kovar" xr:uid="{EADCF6D5-2C75-4ECF-981E-316AB748D0FF}"/>
    <hyperlink ref="A1813" r:id="rId1108" display="https://www.procyclingstats.com/rider/drew-morey" xr:uid="{6D392615-253D-4084-B615-6CD04C1A2935}"/>
    <hyperlink ref="A1756" r:id="rId1109" display="https://www.procyclingstats.com/rider/camilo-andres-gomez-gomez" xr:uid="{F699BC10-588D-450A-8659-C20078022AFB}"/>
    <hyperlink ref="A1772" r:id="rId1110" display="https://www.procyclingstats.com/rider/hoonmin-jun" xr:uid="{FB7BD78C-BE17-4336-A66B-24D5B91A348A}"/>
    <hyperlink ref="A1810" r:id="rId1111" display="https://www.procyclingstats.com/rider/didier-merchan" xr:uid="{AD6213F0-85A3-45CC-9AA5-4C6503E2A894}"/>
    <hyperlink ref="A1815" r:id="rId1112" display="https://www.procyclingstats.com/rider/marco-murgano" xr:uid="{00237338-66EF-4CD3-82FD-E09BBC13DF44}"/>
    <hyperlink ref="A1822" r:id="rId1113" display="https://www.procyclingstats.com/rider/giulio-pellizzari" xr:uid="{653F0002-DF0A-4715-A9D1-2A7BBBE6B16C}"/>
    <hyperlink ref="A1836" r:id="rId1114" display="https://www.procyclingstats.com/rider/jonas-rickaert" xr:uid="{10147203-3990-4E3D-969B-73275BD28DBE}"/>
    <hyperlink ref="A1724" r:id="rId1115" display="https://www.procyclingstats.com/rider/jetse-bol" xr:uid="{2E626193-F1BE-4D22-9CC4-46BF7873B43A}"/>
    <hyperlink ref="A1862" r:id="rId1116" display="https://www.procyclingstats.com/rider/hugo-toumire" xr:uid="{E6962E3F-0116-4986-94C7-AB9DC04D3C84}"/>
    <hyperlink ref="A1870" r:id="rId1117" display="https://www.procyclingstats.com/rider/jordan-villani" xr:uid="{03569788-F338-4834-8A81-2F612E44A102}"/>
    <hyperlink ref="A1748" r:id="rId1118" display="https://www.procyclingstats.com/rider/riley-fleming" xr:uid="{8033B7BE-7449-4C9D-BF9D-1EF343819ADD}"/>
    <hyperlink ref="A1871" r:id="rId1119" display="https://www.procyclingstats.com/rider/liam-walsh" xr:uid="{D6129B52-ECE0-4083-9DB5-DEFDB470DC67}"/>
    <hyperlink ref="A1755" r:id="rId1120" display="https://www.procyclingstats.com/rider/brady-gilmore" xr:uid="{706E5015-B411-4A42-969B-E10938EC551E}"/>
    <hyperlink ref="A1863" r:id="rId1121" display="https://www.procyclingstats.com/rider/declan-trezise" xr:uid="{BA357BD7-A09D-49BC-ADAE-B4559D92BEA7}"/>
    <hyperlink ref="A1806" r:id="rId1122" display="https://www.procyclingstats.com/rider/hamish-mckenzie" xr:uid="{29A06920-19C7-4B9B-8990-BCE924C27D50}"/>
    <hyperlink ref="A1737" r:id="rId1123" display="https://www.procyclingstats.com/rider/nicolas-debeaumarche" xr:uid="{3E7C575D-7BB2-46FB-A58A-59C97EAF4C28}"/>
    <hyperlink ref="A1734" r:id="rId1124" display="https://www.procyclingstats.com/rider/timo-de-jong" xr:uid="{08ADE3CB-234D-448F-A007-2B736D5E0F5A}"/>
    <hyperlink ref="A1854" r:id="rId1125" display="https://www.procyclingstats.com/rider/abram-stockman" xr:uid="{85AAA232-A68D-4622-AC67-EA1E1683CBF4}"/>
    <hyperlink ref="J334" r:id="rId1126" display="https://www.procyclingstats.com/rider/pello-bilbao" xr:uid="{0F4A08BE-06C7-4EEB-B442-3DEEDC28D629}"/>
    <hyperlink ref="J311" r:id="rId1127" display="https://www.procyclingstats.com/rider/arnaud-de-lie" xr:uid="{BF7B38F4-0774-4AF8-B721-EC481764AC39}"/>
    <hyperlink ref="J319" r:id="rId1128" display="https://www.procyclingstats.com/rider/neilson-powless" xr:uid="{74C00C76-2F32-4989-AADB-57EF26E1BC87}"/>
    <hyperlink ref="J327" r:id="rId1129" display="https://www.procyclingstats.com/rider/simon-yates" xr:uid="{924DB6B0-A2F5-470A-A537-E0914FCDA4E0}"/>
    <hyperlink ref="J318" r:id="rId1130" display="https://www.procyclingstats.com/rider/filippo-ganna" xr:uid="{68AB6585-CF19-43B1-9841-B57743A3236B}"/>
    <hyperlink ref="J313" r:id="rId1131" display="https://www.procyclingstats.com/rider/giulio-ciccone" xr:uid="{4DE87291-41A3-4FC3-9894-79DAFB0E554E}"/>
    <hyperlink ref="J338" r:id="rId1132" display="https://www.procyclingstats.com/rider/mauro-schmid" xr:uid="{6340601D-673D-44AC-817C-42BBB28619F3}"/>
    <hyperlink ref="J340" r:id="rId1133" display="https://www.procyclingstats.com/rider/magnus-sheffield" xr:uid="{E32FCB02-9F5C-48E4-AF10-E0F57AF29895}"/>
    <hyperlink ref="J343" r:id="rId1134" display="https://www.procyclingstats.com/rider/rui-costa" xr:uid="{F0DB2B6B-FA43-4BFD-A0B3-605690ACDFC3}"/>
    <hyperlink ref="J307" r:id="rId1135" display="https://www.procyclingstats.com/rider/matteo-jorgenson" xr:uid="{149C84C7-E581-4B3C-9031-D6472531FD75}"/>
    <hyperlink ref="J296" r:id="rId1136" display="https://www.procyclingstats.com/rider/tadej-pogacar" xr:uid="{7A864683-0EE2-4DFA-8234-F25CBAC7A22B}"/>
    <hyperlink ref="J306" r:id="rId1137" display="https://www.procyclingstats.com/rider/mikel-landa" xr:uid="{7C4C4611-F297-4274-B112-1856380B76A5}"/>
    <hyperlink ref="J325" r:id="rId1138" display="https://www.procyclingstats.com/rider/tiesj-benoot" xr:uid="{C290A607-8066-4B64-99A1-F81B9CCABA8A}"/>
    <hyperlink ref="J304" r:id="rId1139" display="https://www.procyclingstats.com/rider/christophe-laporte" xr:uid="{43E60C1D-6B33-4221-923F-C172B03DA0FD}"/>
    <hyperlink ref="J303" r:id="rId1140" display="https://www.procyclingstats.com/rider/thomas-pidcock" xr:uid="{3DEE0336-B72C-4F72-8696-727FADE81506}"/>
    <hyperlink ref="J298" r:id="rId1141" display="https://www.procyclingstats.com/rider/remco-evenepoel" xr:uid="{91DAB23B-ED22-4BEE-AECB-D37E9557C0B9}"/>
    <hyperlink ref="J332" r:id="rId1142" display="https://www.procyclingstats.com/rider/valentin-madouas" xr:uid="{0432F7A4-5652-4B29-8EEA-C8D6F732A482}"/>
    <hyperlink ref="J320" r:id="rId1143" display="https://www.procyclingstats.com/rider/olav-kooij" xr:uid="{F7D36C5A-3E32-4D09-A5F4-9EB8E5F2AEF2}"/>
    <hyperlink ref="J317" r:id="rId1144" display="https://www.procyclingstats.com/rider/jonas-vingegaard-rasmussen" xr:uid="{F81DBCEC-B31E-4054-AEF5-448C290B325C}"/>
    <hyperlink ref="J321" r:id="rId1145" display="https://www.procyclingstats.com/rider/david-gaudu" xr:uid="{F575071E-9660-4F0A-8EC6-F59DB09BC35D}"/>
    <hyperlink ref="J323" r:id="rId1146" display="https://www.procyclingstats.com/rider/brandon-mcnulty" xr:uid="{837CEA02-5D8F-4FD3-934A-B96C334C057E}"/>
    <hyperlink ref="J297" r:id="rId1147" display="https://www.procyclingstats.com/rider/joao-almeida" xr:uid="{D71DDDB1-EDAC-4AE3-B8BC-0FEA24A39F77}"/>
    <hyperlink ref="J295" r:id="rId1148" display="https://www.procyclingstats.com/rider/primoz-roglic" xr:uid="{17FFAC93-C88E-408A-8E3A-32EC337EB5D4}"/>
    <hyperlink ref="J322" r:id="rId1149" display="https://www.procyclingstats.com/rider/tao-geoghegan-hart" xr:uid="{F6B35C66-988C-45DE-9192-07AF456E7ECF}"/>
    <hyperlink ref="J302" r:id="rId1150" display="https://www.procyclingstats.com/rider/mathieu-van-der-poel" xr:uid="{E9CF9BF9-A739-4FD6-AB8C-0D707A13944F}"/>
    <hyperlink ref="J301" r:id="rId1151" display="https://www.procyclingstats.com/rider/wout-van-aert" xr:uid="{0C0BD61A-12D0-4954-A37C-69B232AE777C}"/>
    <hyperlink ref="J299" r:id="rId1152" display="https://www.procyclingstats.com/rider/mads-pedersen" xr:uid="{E824E1D8-7E04-405F-A104-C6BDD2466C37}"/>
    <hyperlink ref="J305" r:id="rId1153" display="https://www.procyclingstats.com/rider/jasper-philipsen" xr:uid="{A3EA9AFA-A8EC-4AB9-ABD9-7DB89C981DEC}"/>
    <hyperlink ref="J312" r:id="rId1154" display="https://www.procyclingstats.com/rider/mattias-skjelmose-jensen" xr:uid="{90E8F98C-CF2B-4215-9EEA-F7E3EC618F6E}"/>
    <hyperlink ref="J337" r:id="rId1155" display="https://www.procyclingstats.com/rider/stefan-kung" xr:uid="{3312BA98-9FFC-4034-A5B2-7B9063357370}"/>
    <hyperlink ref="A1715" r:id="rId1156" display="https://www.procyclingstats.com/rider/tegsh-bayar-batsaikhan" xr:uid="{6C4038EC-3099-40EF-8657-3615D886DD8C}"/>
    <hyperlink ref="A1785" r:id="rId1157" display="https://www.procyclingstats.com/rider/terry-kusuma" xr:uid="{EAA4C4D7-FFB9-49BB-B2BC-ED49BF1029C8}"/>
    <hyperlink ref="A1787" r:id="rId1158" display="https://www.procyclingstats.com/rider/anton-kuzmin" xr:uid="{7D0928D7-C195-41B4-A43D-1F8A169E561C}"/>
    <hyperlink ref="A1768" r:id="rId1159" display="https://www.procyclingstats.com/rider/kyung-gu-jang" xr:uid="{10C39AD8-67AC-4A65-B006-F04C2829B8A4}"/>
    <hyperlink ref="A1767" r:id="rId1160" display="https://www.procyclingstats.com/rider/cameron-ivory" xr:uid="{3E1CCBD7-A1F3-4D5E-96CB-A3DE64D01773}"/>
    <hyperlink ref="A1824" r:id="rId1161" display="https://www.procyclingstats.com/rider/patompob-phonarjthan" xr:uid="{2A4E70F5-2F59-4C05-B2FB-98C8F82FC426}"/>
    <hyperlink ref="A1804" r:id="rId1162" display="https://www.procyclingstats.com/rider/lionel-mawditt" xr:uid="{11E5ADE2-4315-4C50-870D-0431EB614874}"/>
    <hyperlink ref="A1799" r:id="rId1163" display="https://www.procyclingstats.com/rider/shao-hsuan-lu" xr:uid="{60541744-6E4D-42AF-98F1-3C85B4DEB249}"/>
    <hyperlink ref="A1708" r:id="rId1164" display="https://www.procyclingstats.com/rider/ruslan-aliyev" xr:uid="{076E7FDA-E35E-4A2B-B023-8EBD900FBD53}"/>
    <hyperlink ref="A1771" r:id="rId1165" display="https://www.procyclingstats.com/rider/taj-jones" xr:uid="{1E4A5770-851A-446A-8E8D-474356C15EE4}"/>
    <hyperlink ref="A1732" r:id="rId1166" display="https://www.procyclingstats.com/rider/leo-danes" xr:uid="{63BDD7F8-BB23-463E-8AD4-BA5A167631CA}"/>
    <hyperlink ref="A1821" r:id="rId1167" display="https://www.procyclingstats.com/rider/rasmus-sojbergpedersen" xr:uid="{F66EA72F-78F9-4B6A-9C5E-D6785AF71EF1}"/>
    <hyperlink ref="J309" r:id="rId1168" display="https://www.procyclingstats.com/rider/ben-healy" xr:uid="{03BDAAE4-2E29-4656-889B-AD4BC78388D3}"/>
    <hyperlink ref="A1861" r:id="rId1169" display="https://www.procyclingstats.com/rider/german-nicolas-tivani-perez" xr:uid="{EB6F04FC-1121-47AB-A25B-97EF094A1482}"/>
    <hyperlink ref="A1800" r:id="rId1170" display="https://www.procyclingstats.com/rider/filippo-magli2" xr:uid="{3FBD2554-F0D5-4C77-A29B-6A52F659BEF1}"/>
    <hyperlink ref="A1719" r:id="rId1171" display="https://www.procyclingstats.com/rider/dario-igor-belletta" xr:uid="{349D1919-F845-4413-BF33-A0A946FFEC67}"/>
    <hyperlink ref="A1718" r:id="rId1172" display="https://www.procyclingstats.com/rider/michael-belleri" xr:uid="{DCD8997C-5E4D-41BC-89D2-2B42A7BF2788}"/>
    <hyperlink ref="A1869" r:id="rId1173" display="https://www.procyclingstats.com/rider/moran-vermeulen" xr:uid="{9931E0B4-0598-4EC2-92E0-FABD671CAD0C}"/>
    <hyperlink ref="A1796" r:id="rId1174" display="https://www.procyclingstats.com/rider/florian-lipowitz" xr:uid="{35D49A35-372F-409C-A017-234B9F897E82}"/>
    <hyperlink ref="A1784" r:id="rId1175" display="https://www.procyclingstats.com/rider/johannes-kulset" xr:uid="{9547CC53-AF35-4838-B05C-278919E604AD}"/>
    <hyperlink ref="A1844" r:id="rId1176" display="https://www.procyclingstats.com/rider/sergio-samitier" xr:uid="{53C762EB-C02D-476B-A663-3DBF9B4F709C}"/>
    <hyperlink ref="A1825" r:id="rId1177" display="https://www.procyclingstats.com/rider/finlay-pickering" xr:uid="{9617A587-2E53-4BC5-AB5B-D27C612F17FA}"/>
    <hyperlink ref="A1766" r:id="rId1178" display="https://www.procyclingstats.com/rider/kaden-hopkins" xr:uid="{16A3BE52-1B81-4D49-8E12-FB95FE7FBF0E}"/>
    <hyperlink ref="A1747" r:id="rId1179" display="https://www.procyclingstats.com/rider/eric-antonio-fagundez" xr:uid="{C86FC967-5B66-4E57-B025-F630A04FE526}"/>
    <hyperlink ref="A1728" r:id="rId1180" display="https://www.procyclingstats.com/rider/charlesetienne-chretien" xr:uid="{364EB243-269B-4CAC-8DFC-C4AD0889D77B}"/>
    <hyperlink ref="A1759" r:id="rId1181" display="https://www.procyclingstats.com/rider/byron-guama" xr:uid="{C34D6D39-2806-4B3D-A0EC-A3507406263E}"/>
    <hyperlink ref="J314" r:id="rId1182" display="https://www.procyclingstats.com/rider/santiago-buitrago-sanchez" xr:uid="{590400A6-D28B-42CB-A228-1D15E66BFA36}"/>
    <hyperlink ref="A1858" r:id="rId1183" display="https://www.procyclingstats.com/rider/fernando-tercero-lopez" xr:uid="{4C4BC808-453B-4023-B70B-CE7DFC9D884E}"/>
    <hyperlink ref="A1780" r:id="rId1184" display="https://www.procyclingstats.com/rider/arthur-kluckers" xr:uid="{B86C58A9-ED40-41D8-9FE2-695C1233AF7B}"/>
    <hyperlink ref="A1814" r:id="rId1185" display="https://www.procyclingstats.com/rider/jacopo-mosca" xr:uid="{38851201-3338-40E3-A70A-EFA72FAC43E8}"/>
    <hyperlink ref="A1795" r:id="rId1186" display="https://www.procyclingstats.com/rider/dario-lillo" xr:uid="{4477A3F6-436D-4609-A36F-E8A7D4AD9902}"/>
    <hyperlink ref="A1848" r:id="rId1187" display="https://www.procyclingstats.com/rider/michael-schar" xr:uid="{D4BA551C-42BB-4AD0-8B99-9B9086720CBD}"/>
    <hyperlink ref="J326" r:id="rId1188" display="https://www.procyclingstats.com/rider/adam-yates" xr:uid="{78752592-3694-43B1-BAF0-9081B6C27658}"/>
    <hyperlink ref="A1775" r:id="rId1189" display="https://www.procyclingstats.com/rider/christopher-juul-jensen" xr:uid="{027857A8-C785-45B5-981D-6D83FB92EFC7}"/>
    <hyperlink ref="A1751" r:id="rId1190" display="https://www.procyclingstats.com/rider/gianmarco-garofoli" xr:uid="{009348E1-9D56-4D8E-ADB1-38D46D6DDE26}"/>
    <hyperlink ref="A1764" r:id="rId1191" display="https://www.procyclingstats.com/rider/asbjorn-hellemose" xr:uid="{2D7F5F55-0ACB-4D01-867D-ABAD90680E90}"/>
    <hyperlink ref="J339" r:id="rId1192" display="https://www.procyclingstats.com/rider/soren-kragh-andersen" xr:uid="{EE947CB8-0C27-4FAA-AA90-7BB82A320C9F}"/>
    <hyperlink ref="J333" r:id="rId1193" display="https://www.procyclingstats.com/rider/marc-hirschi" xr:uid="{AC56C2FB-D7FF-4D50-9834-29159AFAFA95}"/>
    <hyperlink ref="A1802" r:id="rId1194" display="https://www.procyclingstats.com/rider/martin-marcellusi" xr:uid="{E4CF4106-3588-4F8B-8F37-41A4BF4C819E}"/>
    <hyperlink ref="A1731" r:id="rId1195" display="https://www.procyclingstats.com/rider/logan-currie" xr:uid="{84731153-F040-47ED-A1C1-5FBC58C441FB}"/>
    <hyperlink ref="A1792" r:id="rId1196" display="https://www.procyclingstats.com/rider/iuri-leitao" xr:uid="{192008D4-467C-437E-A288-13E5AA5F27DC}"/>
    <hyperlink ref="A1793" r:id="rId1197" display="https://www.procyclingstats.com/rider/remi-lelandais" xr:uid="{1DEABC03-C4CF-4DAA-9C18-72F9F99BA30C}"/>
    <hyperlink ref="A1744" r:id="rId1198" display="https://www.procyclingstats.com/rider/pirmin-eisenbarth" xr:uid="{E81636A4-02DC-44B9-B5F4-A7234E53B31A}"/>
    <hyperlink ref="A1847" r:id="rId1199" display="https://www.procyclingstats.com/rider/alessandro-santaromita" xr:uid="{DF3C8C20-0350-4BDB-9A16-FB17E3C96D94}"/>
    <hyperlink ref="A1773" r:id="rId1200" display="https://www.procyclingstats.com/rider/francis-juneau" xr:uid="{B7E81FED-44CE-4242-9E48-ED2EE289DEBA}"/>
    <hyperlink ref="A1851" r:id="rId1201" display="https://www.procyclingstats.com/rider/gabriel-shipley" xr:uid="{7A7A0F07-5BFA-4994-8596-C010232135D8}"/>
    <hyperlink ref="A1865" r:id="rId1202" display="https://www.procyclingstats.com/rider/luca-van-boven" xr:uid="{CE997394-0E3A-436F-A217-BBCEF32C67C2}"/>
    <hyperlink ref="A1765" r:id="rId1203" display="https://www.procyclingstats.com/rider/alvaro-jose-hodeg" xr:uid="{5519C916-C61E-4C50-8A3B-1BA52DA3DEB9}"/>
    <hyperlink ref="A1827" r:id="rId1204" display="https://www.procyclingstats.com/rider/charles-planet" xr:uid="{DE2F9CAC-52B9-40E2-9674-70C394FEAD5A}"/>
    <hyperlink ref="A1837" r:id="rId1205" display="https://www.procyclingstats.com/rider/filippo-ridolfo" xr:uid="{A5AFE616-33FB-4B06-90D7-9233B5F99C00}"/>
    <hyperlink ref="A1829" r:id="rId1206" display="https://www.procyclingstats.com/rider/rudy-porter" xr:uid="{FBFB53EE-2A6F-4F82-BE77-EE3D8BE76C3A}"/>
    <hyperlink ref="A1834" r:id="rId1207" display="https://www.procyclingstats.com/rider/jesper-rasch" xr:uid="{2132361E-8F6C-4B4A-BB9C-80003371469A}"/>
    <hyperlink ref="A1778" r:id="rId1208" display="https://www.procyclingstats.com/rider/pierre-pascal-keup" xr:uid="{FFBDC5C2-C146-4871-89CC-E3EEB3ECD6B6}"/>
    <hyperlink ref="A1735" r:id="rId1209" display="https://www.procyclingstats.com/rider/sander-de-pestel" xr:uid="{D9845716-1CF6-4EDF-B23D-8065BB7B45D6}"/>
    <hyperlink ref="A1739" r:id="rId1210" display="https://www.procyclingstats.com/rider/tuur-dens" xr:uid="{99FDBA69-64E5-4492-BAB1-BE23038FF108}"/>
    <hyperlink ref="A1790" r:id="rId1211" display="https://www.procyclingstats.com/rider/niklas-larsen" xr:uid="{760B06C8-6EE4-4556-B7A3-1BA516FA280C}"/>
    <hyperlink ref="A1828" r:id="rId1212" display="https://www.procyclingstats.com/rider/martins-pluto" xr:uid="{C7B40286-D203-4737-BB11-1BF5D45DE15D}"/>
    <hyperlink ref="A1818" r:id="rId1213" display="https://www.procyclingstats.com/rider/markus-pajur" xr:uid="{B5871CCB-1029-49FB-8D3C-6ED582CC1C45}"/>
    <hyperlink ref="A1706" r:id="rId1214" display="https://www.procyclingstats.com/rider/rokas-adomaitis" xr:uid="{900CA70D-7EEC-4697-B2AF-280FD969D022}"/>
    <hyperlink ref="A1801" r:id="rId1215" display="https://www.procyclingstats.com/rider/matias-malmberg" xr:uid="{203667E1-1784-447B-A80B-90A8F6E436E0}"/>
    <hyperlink ref="A1833" r:id="rId1216" display="https://www.procyclingstats.com/rider/bartlomiej-proc" xr:uid="{68149056-B1B4-43C8-AE9A-F3668081FF44}"/>
    <hyperlink ref="A1743" r:id="rId1217" display="https://www.procyclingstats.com/rider/jakob-egholm" xr:uid="{A2DDD408-D897-48E9-B308-C1487F51218A}"/>
    <hyperlink ref="A1777" r:id="rId1218" display="https://www.procyclingstats.com/rider/axel-kallberg" xr:uid="{4D9330A1-2058-4724-B068-4520BD5694E4}"/>
    <hyperlink ref="A1794" r:id="rId1219" display="https://www.procyclingstats.com/rider/hugo-lennartsson" xr:uid="{BF176D60-C6DB-4ED5-B771-B89A8E3619F9}"/>
    <hyperlink ref="A1874" r:id="rId1220" display="https://www.procyclingstats.com/rider/liam-johnston" xr:uid="{F4FEC844-BCD0-445B-BC12-D17F1F7ED167}"/>
    <hyperlink ref="A1876" r:id="rId1221" display="https://www.procyclingstats.com/rider/atsushi-oka" xr:uid="{351220DD-3572-4C7D-AE95-42D98B35678D}"/>
    <hyperlink ref="A1877" r:id="rId1222" display="https://www.procyclingstats.com/rider/naoki-kojima" xr:uid="{65778528-7652-43C8-844E-C45020A18BD5}"/>
    <hyperlink ref="A1878" r:id="rId1223" display="https://www.procyclingstats.com/rider/kazushige-kuboki" xr:uid="{15585EC5-E454-4D64-8993-4BDF0F9D83D1}"/>
    <hyperlink ref="A1879" r:id="rId1224" display="https://www.procyclingstats.com/rider/ryan-cavanagh" xr:uid="{E285D935-EC7E-43B7-A065-3BED4DF03BB4}"/>
    <hyperlink ref="A1880" r:id="rId1225" display="https://www.procyclingstats.com/rider/leonel-quintero" xr:uid="{08FA4A8A-525E-4A42-BB19-360C89CF53F6}"/>
    <hyperlink ref="A1881" r:id="rId1226" display="https://www.procyclingstats.com/rider/rei-onodera" xr:uid="{261BA81F-EA3A-44AA-B84F-F7AD123D3F02}"/>
    <hyperlink ref="A1882" r:id="rId1227" display="https://www.procyclingstats.com/rider/jose-vicente-toribio" xr:uid="{F9FA4EBF-4F4C-493F-8420-17E3634D8099}"/>
    <hyperlink ref="A1883" r:id="rId1228" display="https://www.procyclingstats.com/rider/luca-jenni" xr:uid="{0211A9EB-6E84-4222-9B52-7E9CD7B5D5FF}"/>
    <hyperlink ref="A1884" r:id="rId1229" display="https://www.procyclingstats.com/rider/kevin-mccambridge" xr:uid="{47865B72-886E-4527-AF68-4FAC32ED0FBE}"/>
    <hyperlink ref="A1885" r:id="rId1230" display="https://www.procyclingstats.com/rider/celestin-guillon" xr:uid="{9EAC504A-4D2D-4814-8D63-B18803F502D0}"/>
    <hyperlink ref="A1886" r:id="rId1231" display="https://www.procyclingstats.com/rider/thomas-devaux" xr:uid="{79C26F07-77A0-4E56-A4B2-9A17DBB88577}"/>
    <hyperlink ref="A1887" r:id="rId1232" display="https://www.procyclingstats.com/rider/nicolo-parisini" xr:uid="{7648285B-3716-488B-9947-E9516B353005}"/>
    <hyperlink ref="A1888" r:id="rId1233" display="https://www.procyclingstats.com/rider/maximilien-juillard" xr:uid="{258F393D-8307-4839-8864-7089CCA2AEDE}"/>
    <hyperlink ref="A1889" r:id="rId1234" display="https://www.procyclingstats.com/rider/torbjorn-andre-roed1" xr:uid="{5A940061-9E2F-48D9-8A26-F67D455C2B2C}"/>
    <hyperlink ref="A1890" r:id="rId1235" display="https://www.procyclingstats.com/rider/luca-vergallito" xr:uid="{DD10FED8-264E-43B5-B967-3F2AC7B577E6}"/>
    <hyperlink ref="A1891" r:id="rId1236" display="https://www.procyclingstats.com/rider/karel-vacek" xr:uid="{F2ECED0A-9793-4D1A-AE43-872F62AE3DA1}"/>
    <hyperlink ref="A1892" r:id="rId1237" display="https://www.procyclingstats.com/rider/marco-frigo" xr:uid="{08605667-4FB6-440C-B161-848A8029CBA4}"/>
    <hyperlink ref="A1893" r:id="rId1238" display="https://www.procyclingstats.com/rider/valentin-paret-peintre" xr:uid="{AA5CFEB8-7F17-4014-8F06-6D2B6ABC8884}"/>
    <hyperlink ref="A1894" r:id="rId1239" display="https://www.procyclingstats.com/rider/francois-bidard" xr:uid="{7D5F8C5A-53D7-4920-95F6-C7C9B2CAF64B}"/>
    <hyperlink ref="D186" location="Punten!DC582" display="UCI-12" xr:uid="{5B87EAB6-9EC6-407E-93F0-F24E726690A0}"/>
    <hyperlink ref="D201" location="Punten!GO582" display="UCI-22" xr:uid="{A22FB247-9F2F-414D-BC98-9997C3539C82}"/>
    <hyperlink ref="D146" location="Punten!EV582" display="UCI-17" xr:uid="{5014E851-14D2-4F56-B2B1-830D215DFF87}"/>
    <hyperlink ref="D125" location="Punten!BS582" display="UCI-08" xr:uid="{91AF861E-ADD0-4DA1-9C17-283D9EDE856E}"/>
    <hyperlink ref="D141" location="Punten!LB582" display="UCI-35" xr:uid="{50A6B680-8845-4A6B-9493-8FACA9AB3DEA}"/>
    <hyperlink ref="D123" location="Punten!IZ582" display="UCI-29" xr:uid="{902D3EF5-07DB-404F-B769-85C8EA23A456}"/>
    <hyperlink ref="D217" location="Punten!DL582" display="UCI-13" xr:uid="{FDD3B0B7-D72B-4260-8510-62B70BEBCF45}"/>
    <hyperlink ref="D168" location="Punten!PF582" display="UCI-47" xr:uid="{9E473EE9-E093-4462-A93C-B2C376816D13}"/>
    <hyperlink ref="D196" location="Punten!JI582" display="UCI-30" xr:uid="{C4F02D55-00F4-4B23-A5FA-5E2C402F4500}"/>
    <hyperlink ref="D199" location="Punten!CB582" display="UCI-09" xr:uid="{346AA64A-7F33-4938-8C1B-9F9AAD4DC00C}"/>
    <hyperlink ref="D185" location="Punten!DU582" display="UCI-14" xr:uid="{39057A80-A17E-4FEE-9B13-7929958B463F}"/>
    <hyperlink ref="D153" location="Punten!GX582" display="UCI-23" xr:uid="{0E307DDF-6261-44A0-89CA-76EA2BCBBBB9}"/>
    <hyperlink ref="D158" location="Punten!RZ582" display="UCI-55" xr:uid="{6E91D4C7-F795-40B6-BCEB-F39A5AAE3822}"/>
    <hyperlink ref="D210" location="Punten!HP582" display="UCI-25" xr:uid="{A44139B2-4F5A-42F0-976D-35556855FC3A}"/>
    <hyperlink ref="D140" location="Punten!RH582" display="UCI-53" xr:uid="{0BA1097E-9E9E-4715-81FE-49B183936F55}"/>
    <hyperlink ref="D211" location="Punten!Q582" display="UCI-02" xr:uid="{88AE56FB-6637-4A4A-8344-7873E65E16B5}"/>
    <hyperlink ref="D122" location="Punten!NM582" display="UCI-42" xr:uid="{B865B6AE-B896-442D-8720-5113B3CD7EB8}"/>
    <hyperlink ref="D172" location="Punten!VC582" display="UCI-64" xr:uid="{4418E9D7-7F1A-49DA-8C36-C56C654C7C43}"/>
    <hyperlink ref="D148" location="Punten!AI582" display="UCI-04" xr:uid="{69B9D3E2-7BBA-458C-9553-06D2AE451A30}"/>
    <hyperlink ref="D171" location="Punten!AR582" display="UCI-05" xr:uid="{7A4ED9BE-5ACC-440D-A347-85987A3ED213}"/>
    <hyperlink ref="D118" location="Punten!KA582" display="UCI-32" xr:uid="{AB226973-A6E6-48F1-9DB1-5537B8CD66AF}"/>
    <hyperlink ref="D167" location="Punten!EM582" display="UCI-16" xr:uid="{784E099C-F473-4C24-BA50-2C4966F10782}"/>
    <hyperlink ref="D181" location="Punten!ND582" display="UCI-41" xr:uid="{42FCB8C6-A327-4883-8B55-F52EE4DA29A0}"/>
    <hyperlink ref="D151" location="Punten!CT582" display="UCI-11" xr:uid="{AB4A6B32-58DB-48E0-BA81-865958E5D62E}"/>
    <hyperlink ref="D192" location="Punten!OW582" display="UCI-46" xr:uid="{3A983F22-D1B3-4A22-8A42-C2E17D5C2EC2}"/>
    <hyperlink ref="D184" location="Punten!LK582" display="UCI-36" xr:uid="{95784F65-7767-464E-AD45-8BC6C2939081}"/>
    <hyperlink ref="D149" location="Punten!BA582" display="UCI-06" xr:uid="{4656A950-6C43-46D7-A6BF-3BA0D39AA9F9}"/>
    <hyperlink ref="D165" location="Punten!FW582" display="UCI-20" xr:uid="{23555A73-6E76-433E-B38B-0592D2DE8A3B}"/>
    <hyperlink ref="D206" location="Punten!NV582" display="UCI-43" xr:uid="{BDC291D6-9F2F-4465-993E-28328FF05DF7}"/>
    <hyperlink ref="D154" location="Punten!GF582" display="UCI-21" xr:uid="{F0AC82C2-6468-4FDA-A7EF-CC17EEB2345E}"/>
    <hyperlink ref="D183" location="Punten!Z582" display="UCI-03" xr:uid="{FB9275CD-B709-435B-BF5E-D26AD4BE7178}"/>
    <hyperlink ref="D173" location="Punten!IQ582" display="UCI-28" xr:uid="{BED03330-2BE2-4D6D-8BFD-4575D165FEA2}"/>
    <hyperlink ref="D135" location="Punten!ON582" display="UCI-45" xr:uid="{563F6DE8-8B1B-4E3D-8C30-0FD992AF658D}"/>
    <hyperlink ref="D216" location="Punten!TJ582" display="UCI-59" xr:uid="{91D48688-449C-4560-8D73-2C0E13EDC93C}"/>
    <hyperlink ref="D208" location="Punten!JR582" display="UCI-31" xr:uid="{29F82E66-BD81-4C69-8F54-CC4274DF60F8}"/>
    <hyperlink ref="D162" location="Punten!BJ582" display="UCI-07" xr:uid="{9881C4E2-AC2D-4B67-A3FB-E85576946F63}"/>
    <hyperlink ref="D190" location="Punten!TS582" display="UCI-60" xr:uid="{AA4E3C94-3487-4526-B4C8-AD21517B11EA}"/>
    <hyperlink ref="D132" location="Punten!KS582" display="UCI-34" xr:uid="{48B56E00-1565-421B-ACE8-DF6AD61AFF1A}"/>
    <hyperlink ref="D136" location="Punten!WM582" display="UCI-68" xr:uid="{E57AD307-D20E-4288-8477-8E08F460D61C}"/>
    <hyperlink ref="D189" location="Punten!SI582" display="UCI-56" xr:uid="{3A9A3A10-B6C9-4F44-9FBA-43413EF9EAD5}"/>
    <hyperlink ref="D156" location="Punten!QG582" display="UCI-50" xr:uid="{B4209289-FED7-4CEC-98BB-527F4D9F4CB8}"/>
    <hyperlink ref="D144" location="Punten!HG582" display="UCI-24" xr:uid="{A95C3A7A-2CF5-41AA-9B80-72B2005BA240}"/>
    <hyperlink ref="D137" location="Punten!VU582" display="UCI-66" xr:uid="{BAAE816C-25FF-463E-9941-B0B6B5BC9864}"/>
    <hyperlink ref="D131" location="Punten!SR582" display="UCI-57" xr:uid="{978853D2-8D61-4102-AD70-67FE0DD8D8CA}"/>
    <hyperlink ref="D176" location="Punten!OE582" display="UCI-44" xr:uid="{A12A554F-14FE-431F-866B-B96FF26041CF}"/>
    <hyperlink ref="D128" location="Punten!HY582" display="UCI-26" xr:uid="{A639D288-B366-4B5C-A147-FD29B2D162CF}"/>
    <hyperlink ref="D133" location="Punten!TA582" display="UCI-58" xr:uid="{6F2B709F-F553-4F76-B07B-1CC80AA5FD2D}"/>
    <hyperlink ref="D207" location="Punten!PO582" display="UCI-48" xr:uid="{C295312C-62B2-4529-807E-9D85A4D455C1}"/>
    <hyperlink ref="D143" location="Punten!MU582" display="UCI-40" xr:uid="{9D004FAF-07E7-4D2E-881A-9C424A5F1A87}"/>
    <hyperlink ref="D182" location="Punten!LT582" display="UCI-37" xr:uid="{9BBF98B9-57C1-438A-9735-DF14BA4CE5A9}"/>
    <hyperlink ref="D191" location="Punten!MC582" display="UCI-38" xr:uid="{E9D1B16B-CF67-4A38-A833-6938A50EBF48}"/>
    <hyperlink ref="D175" location="Punten!KJ582" display="UCI-33" xr:uid="{99FD96D4-BE3F-49F4-AAAD-D87D7B9DE1A1}"/>
    <hyperlink ref="D187" location="Punten!ML582" display="UCI-39" xr:uid="{9378E9DF-B8C9-48E7-8580-7EC1950B16BE}"/>
    <hyperlink ref="D152" location="Punten!FN582" display="UCI-19" xr:uid="{C6B867F9-BDA4-4633-947A-CA5337D2191D}"/>
    <hyperlink ref="D157" location="Punten!CK582" display="UCI-10" xr:uid="{55DFDA4F-91FE-434C-9D6F-98CFBFF4AD39}"/>
    <hyperlink ref="D215" location="Punten!H582" display="UCI-01" xr:uid="{387DD6E4-35B4-4F9E-B94D-ADF18FAD890B}"/>
    <hyperlink ref="D180" location="Punten!XW582" display="UCI-72" xr:uid="{CFACBD6D-8D42-46A0-B2A8-B62B7F004A0D}"/>
    <hyperlink ref="D170" location="Punten!YF582" display="UCI-73" xr:uid="{CB7AE72D-F4BA-4D99-929B-55D171B7D39A}"/>
    <hyperlink ref="D205" location="Punten!ZP582" display="UCI-77" xr:uid="{671DD184-CE6B-48D1-90E5-F31F4D675FD7}"/>
    <hyperlink ref="D134" location="Punten!QP582" display="UCI-51" xr:uid="{A938874B-D90A-403B-95EC-DF3E4C626972}"/>
    <hyperlink ref="D120" location="Punten!QY582" display="UCI-52" xr:uid="{4BBE7655-7BE7-4EE9-B7E4-41E068B96B2C}"/>
    <hyperlink ref="D127" location="Punten!AHF582" display="UCI-99" xr:uid="{87D181DE-3156-4FA2-A59B-39BC3E922E87}"/>
    <hyperlink ref="D169" location="Punten!FE582" display="UCI-18" xr:uid="{E0E8A530-8FB8-48EE-87AD-3BE41333BB71}"/>
    <hyperlink ref="D147" location="Punten!UB582" display="UCI-61" xr:uid="{8BDA3AA0-6627-4FF6-956E-36793F55BBC2}"/>
    <hyperlink ref="D121" location="Punten!UT582" display="UCI-63" xr:uid="{15CC19F1-7DD0-4184-B7CA-4D9EB5BDFD04}"/>
    <hyperlink ref="D159" location="Punten!VL582" display="UCI-65" xr:uid="{2FA3C13A-0651-4DC3-BC27-4D4B4E49D5B9}"/>
    <hyperlink ref="D188" location="Punten!XN582" display="UCI-71" xr:uid="{13F65012-FEED-4116-87B4-12829BCB81AE}"/>
    <hyperlink ref="D124" location="Punten!ZG582" display="UCI-76" xr:uid="{FED9E8F3-5541-487A-89FA-C9AAC0587859}"/>
    <hyperlink ref="D212" location="Punten!ZY582" display="UCI-78" xr:uid="{FB290CC5-E588-4F19-B715-5591250AC2B6}"/>
    <hyperlink ref="D197" location="Punten!AAH582" display="UCI-79" xr:uid="{9AEA620E-2037-4B41-B2B1-ECFD5834AB85}"/>
    <hyperlink ref="D126" location="Punten!AAQ582" display="UCI-80" xr:uid="{7ECEEA19-C62C-483F-83F2-6663BA09F275}"/>
    <hyperlink ref="D163" location="Punten!AAZ582" display="UCI-81" xr:uid="{C2C1DD10-4359-432A-8016-35CEC667C822}"/>
    <hyperlink ref="D139" location="Punten!ABR582" display="UCI-83" xr:uid="{3DA6A702-3E92-4253-9C7B-AB7F96156945}"/>
    <hyperlink ref="D150" location="Punten!ACA582" display="UCI-84" xr:uid="{B6226431-AA1B-4537-82D1-605FD0E57EE6}"/>
    <hyperlink ref="D174" location="Punten!AHO582" display="UCI-100" xr:uid="{C75E1B72-A00D-4F1B-8F3C-AC2AC4FE2A35}"/>
    <hyperlink ref="D193:D217" location="Punten!AHO508" display="UCI-100" xr:uid="{A32BFA99-C3B2-4FA6-8FC2-FD4B403C9B10}"/>
    <hyperlink ref="D204" location="Punten!AHX582" display="UCI-101" xr:uid="{8F57DFA2-347B-4451-9CB6-43D8338F9BF7}"/>
    <hyperlink ref="D198" location="Punten!AIG582" display="UCI-102" xr:uid="{652C0437-E094-48D6-A7A3-DC305DAA69B7}"/>
    <hyperlink ref="D178" location="Punten!AIP582" display="UCI-103" xr:uid="{674FDA0C-80E0-4EAC-9EB9-682BC85445E9}"/>
    <hyperlink ref="D177" location="Punten!AIY582" display="UCI-104" xr:uid="{D3FF43F0-E38E-4AF1-B4ED-2061C28DF935}"/>
    <hyperlink ref="D161" location="Punten!AJH582" display="UCI-105" xr:uid="{394EAAB2-8381-451F-A2B1-DFCB9580DC5D}"/>
    <hyperlink ref="D193" location="Punten!AJQ582" display="UCI-106" xr:uid="{01905F0D-94C9-41A6-B742-739C083F0B16}"/>
    <hyperlink ref="D138" location="Punten!AJZ582" display="UCI-107" xr:uid="{0B5CA1E6-107B-4456-BC29-16BEF82A1518}"/>
    <hyperlink ref="D195" location="Punten!AKI582" display="UCI-108" xr:uid="{F68BB2CA-878B-483D-9404-DF61A3800CDB}"/>
    <hyperlink ref="D119" location="Punten!AKR582" display="UCI-109" xr:uid="{DA701EF7-C502-4CFC-B8E8-AFD915A8C8C0}"/>
    <hyperlink ref="D129" location="Punten!ALA582" display="UCI-110" xr:uid="{94868501-E747-439D-B6ED-56D9D0579708}"/>
    <hyperlink ref="D166" location="Punten!ALJ582" display="UCI-111" xr:uid="{5A7835CD-ABA7-401E-B1DE-DA0F73208983}"/>
    <hyperlink ref="D202" location="Punten!ALS582" display="UCI-112" xr:uid="{CFEA503E-E8A5-4C75-A496-484BED6A2B53}"/>
    <hyperlink ref="D203" location="Punten!AMB582" display="UCI-113" xr:uid="{A08A8391-DCAF-46E1-A99D-EC057D91ABBF}"/>
    <hyperlink ref="D209" location="Punten!AMK582" display="UCI-114" xr:uid="{E80949D9-921D-4CC0-B1E2-D7B6645D8E03}"/>
    <hyperlink ref="D145" location="Punten!AMT582" display="UCI-115" xr:uid="{154804DE-D685-4E2F-B9E7-AD5653CC3E70}"/>
    <hyperlink ref="D194" location="Punten!ANC582" display="UCI-116" xr:uid="{C38CA84E-DD48-4E4F-AFA3-2541A075BDD1}"/>
    <hyperlink ref="D200" location="Punten!ANL582" display="UCI-117" xr:uid="{F9F858B2-B7D3-40EA-9606-C379482C0A2B}"/>
    <hyperlink ref="D130" location="Punten!ANU582" display="UCI-118" xr:uid="{03978071-AF11-4187-8736-021CC8A97F93}"/>
    <hyperlink ref="D213" location="Punten!AOD582" display="UCI-119" xr:uid="{60E5D311-12F6-4365-9103-BAE06401CEC2}"/>
    <hyperlink ref="D164" location="Punten!AOM582" display="UCI-120" xr:uid="{142846DF-4273-42E1-9FDF-8E14315BFEFF}"/>
    <hyperlink ref="D179" location="Punten!AOV582" display="UCI-121" xr:uid="{35FD8F53-A537-424F-B568-6AC149C2104C}"/>
    <hyperlink ref="D214" location="Punten!APE582" display="UCI-122" xr:uid="{EF1FF41D-D8BC-42B8-92B2-D5A00E086613}"/>
    <hyperlink ref="D142" location="Punten!APN582" display="UCI-123" xr:uid="{9310996B-88C2-47B1-8E80-531FABC4B6B0}"/>
    <hyperlink ref="D160" location="Punten!APW582" display="UCI-124" xr:uid="{54E9A071-A2E9-4B40-ADCE-6F2DD2EFFC6A}"/>
    <hyperlink ref="D155" location="Punten!AQF582" display="UCI-125" xr:uid="{A600A534-6C31-48EF-A380-6B36EC6FFB19}"/>
    <hyperlink ref="J328" r:id="rId1240" display="https://www.procyclingstats.com/rider/thymen-arensman" xr:uid="{CE90CBC4-1BB5-458F-A3F6-21AC94325C45}"/>
    <hyperlink ref="J315" r:id="rId1241" display="https://www.procyclingstats.com/rider/damiano-caruso" xr:uid="{1340F194-CE38-4B6F-8B4B-AC324D78AEE0}"/>
    <hyperlink ref="J341" r:id="rId1242" display="https://www.procyclingstats.com/rider/edward-irl-dunbar" xr:uid="{3EA5D968-0BF0-4616-838A-4F7DED8350FA}"/>
    <hyperlink ref="J331" r:id="rId1243" display="https://www.procyclingstats.com/rider/derek-gee" xr:uid="{0F725E8C-52EC-4BB3-ABDC-40A1A96345C9}"/>
    <hyperlink ref="J330" r:id="rId1244" display="https://www.procyclingstats.com/rider/lennard-kamna" xr:uid="{0AC2F324-7883-4D12-A062-BB69B7DF5A44}"/>
    <hyperlink ref="J342" r:id="rId1245" display="https://www.procyclingstats.com/rider/patrick-konrad" xr:uid="{83A3F532-F015-4EEF-A6FF-06BDCEB6AAE8}"/>
    <hyperlink ref="J310" r:id="rId1246" display="https://www.procyclingstats.com/rider/andreas-leknessund" xr:uid="{32578C40-2260-4E1A-8562-D96C6BC73A0D}"/>
    <hyperlink ref="J324" r:id="rId1247" display="https://www.procyclingstats.com/rider/michael-matthews" xr:uid="{7186792B-376F-48BC-89D3-5B214952F982}"/>
    <hyperlink ref="J329" r:id="rId1248" display="https://www.procyclingstats.com/rider/jonathan-milan" xr:uid="{8BD1AF0F-416D-473F-8551-07D4E4926775}"/>
    <hyperlink ref="J336" r:id="rId1249" display="https://www.procyclingstats.com/rider/aurelien-paret-peintre" xr:uid="{3A98FC23-409E-4D3F-8962-8387B730936D}"/>
    <hyperlink ref="J300" r:id="rId1250" display="https://www.procyclingstats.com/rider/thibaut-pinot" xr:uid="{6831C0C0-F959-4218-B1AB-16FEDD8EB468}"/>
    <hyperlink ref="J316" r:id="rId1251" display="https://www.procyclingstats.com/rider/einer-augusto-rubio-reyes" xr:uid="{C0FAF184-4E6E-43D4-AB51-3A0950D2EB6D}"/>
    <hyperlink ref="J308" r:id="rId1252" display="https://www.procyclingstats.com/rider/geraint-thomas" xr:uid="{26C6F70D-02C4-4D45-9C6A-F8CC85788593}"/>
    <hyperlink ref="J335" r:id="rId1253" display="https://www.procyclingstats.com/rider/ilan-van-wilder" xr:uid="{BDF2EA9E-3D23-4EF0-B1A8-0F5C090B0030}"/>
    <hyperlink ref="J344" r:id="rId1254" display="https://www.procyclingstats.com/rider/tim-merlier" xr:uid="{5FE80C9C-B63B-40F9-8504-531A8A7DC0ED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255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  <ignoredErrors>
    <ignoredError sqref="HD599:HD669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57"/>
  <sheetViews>
    <sheetView topLeftCell="A88" workbookViewId="0">
      <selection activeCell="A3" sqref="A3"/>
    </sheetView>
  </sheetViews>
  <sheetFormatPr defaultColWidth="8.85546875"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183" t="s">
        <v>1250</v>
      </c>
    </row>
    <row r="2" spans="1:18" s="123" customFormat="1" ht="20.25">
      <c r="A2" s="136" t="s">
        <v>5591</v>
      </c>
      <c r="D2" s="135" t="s">
        <v>1198</v>
      </c>
      <c r="E2" s="135" t="s">
        <v>1231</v>
      </c>
      <c r="F2" s="135" t="s">
        <v>1232</v>
      </c>
      <c r="G2" s="135"/>
      <c r="H2" s="135" t="s">
        <v>40</v>
      </c>
    </row>
    <row r="3" spans="1:18">
      <c r="D3" s="1"/>
      <c r="E3" s="1"/>
      <c r="F3" s="1"/>
      <c r="G3" s="1"/>
      <c r="H3" s="1"/>
      <c r="J3" t="s">
        <v>1251</v>
      </c>
    </row>
    <row r="4" spans="1:18">
      <c r="A4" t="s">
        <v>2010</v>
      </c>
      <c r="D4" s="1">
        <v>2</v>
      </c>
      <c r="E4" s="1"/>
      <c r="F4" s="1">
        <v>1</v>
      </c>
      <c r="H4" s="1">
        <f t="shared" ref="H4:H50" si="0">SUM(D4:G4)</f>
        <v>3</v>
      </c>
    </row>
    <row r="5" spans="1:18">
      <c r="A5" t="s">
        <v>1789</v>
      </c>
      <c r="D5" s="1"/>
      <c r="E5" s="1">
        <v>2</v>
      </c>
      <c r="F5" s="1"/>
      <c r="G5" s="1"/>
      <c r="H5" s="1">
        <f t="shared" si="0"/>
        <v>2</v>
      </c>
    </row>
    <row r="6" spans="1:18">
      <c r="A6" t="s">
        <v>156</v>
      </c>
      <c r="D6" s="1">
        <v>3</v>
      </c>
      <c r="E6" s="1">
        <v>1</v>
      </c>
      <c r="F6" s="1"/>
      <c r="G6" s="1"/>
      <c r="H6" s="1">
        <f t="shared" si="0"/>
        <v>4</v>
      </c>
    </row>
    <row r="7" spans="1:18">
      <c r="A7" t="s">
        <v>2003</v>
      </c>
      <c r="D7" s="1">
        <v>2</v>
      </c>
      <c r="E7" s="1"/>
      <c r="H7" s="1">
        <f t="shared" si="0"/>
        <v>2</v>
      </c>
      <c r="P7" s="3"/>
      <c r="R7" s="137"/>
    </row>
    <row r="8" spans="1:18">
      <c r="A8" t="s">
        <v>1647</v>
      </c>
      <c r="D8" s="1"/>
      <c r="E8" s="1"/>
      <c r="F8" s="1">
        <v>9</v>
      </c>
      <c r="H8" s="1">
        <f t="shared" si="0"/>
        <v>9</v>
      </c>
      <c r="P8" s="3"/>
      <c r="R8" s="137"/>
    </row>
    <row r="9" spans="1:18">
      <c r="A9" s="223" t="s">
        <v>1</v>
      </c>
      <c r="D9" s="1">
        <v>2</v>
      </c>
      <c r="E9" s="1">
        <v>1</v>
      </c>
      <c r="F9" s="1">
        <v>6</v>
      </c>
      <c r="G9" s="1"/>
      <c r="H9" s="1">
        <f t="shared" si="0"/>
        <v>9</v>
      </c>
      <c r="P9" s="3"/>
      <c r="R9" s="137"/>
    </row>
    <row r="10" spans="1:18">
      <c r="A10" t="s">
        <v>2009</v>
      </c>
      <c r="D10" s="1"/>
      <c r="E10" s="1">
        <v>1</v>
      </c>
      <c r="F10" s="1"/>
      <c r="G10" s="1"/>
      <c r="H10" s="1">
        <f t="shared" si="0"/>
        <v>1</v>
      </c>
      <c r="P10" s="60"/>
      <c r="R10" s="137"/>
    </row>
    <row r="11" spans="1:18">
      <c r="A11" t="s">
        <v>2023</v>
      </c>
      <c r="D11" s="1">
        <v>1</v>
      </c>
      <c r="E11" s="1">
        <v>1</v>
      </c>
      <c r="F11" s="1"/>
      <c r="G11" s="1"/>
      <c r="H11" s="1">
        <f t="shared" si="0"/>
        <v>2</v>
      </c>
      <c r="P11" s="60"/>
      <c r="R11" s="137"/>
    </row>
    <row r="12" spans="1:18">
      <c r="A12" s="223" t="s">
        <v>178</v>
      </c>
      <c r="D12" s="1">
        <v>2</v>
      </c>
      <c r="E12" s="1">
        <v>4</v>
      </c>
      <c r="F12" s="1">
        <v>1</v>
      </c>
      <c r="G12" s="1"/>
      <c r="H12" s="1">
        <f t="shared" si="0"/>
        <v>7</v>
      </c>
      <c r="P12" s="3"/>
      <c r="R12" s="137"/>
    </row>
    <row r="13" spans="1:18">
      <c r="A13" t="s">
        <v>769</v>
      </c>
      <c r="E13" s="1">
        <v>1</v>
      </c>
      <c r="H13" s="1">
        <f t="shared" si="0"/>
        <v>1</v>
      </c>
      <c r="P13" s="60"/>
      <c r="R13" s="137"/>
    </row>
    <row r="14" spans="1:18">
      <c r="A14" s="223" t="s">
        <v>1653</v>
      </c>
      <c r="D14" s="1">
        <v>1</v>
      </c>
      <c r="E14" s="1">
        <v>6</v>
      </c>
      <c r="F14" s="1">
        <v>1</v>
      </c>
      <c r="H14" s="1">
        <f t="shared" si="0"/>
        <v>8</v>
      </c>
      <c r="P14" s="60"/>
      <c r="R14" s="137"/>
    </row>
    <row r="15" spans="1:18">
      <c r="A15" t="s">
        <v>771</v>
      </c>
      <c r="D15" s="1">
        <v>3</v>
      </c>
      <c r="E15" s="1"/>
      <c r="H15" s="1">
        <f t="shared" si="0"/>
        <v>3</v>
      </c>
      <c r="P15" s="82"/>
      <c r="R15" s="137"/>
    </row>
    <row r="16" spans="1:18">
      <c r="A16" s="223" t="s">
        <v>4</v>
      </c>
      <c r="D16" s="1">
        <v>2</v>
      </c>
      <c r="E16" s="1">
        <v>1</v>
      </c>
      <c r="F16" s="1">
        <v>6</v>
      </c>
      <c r="G16" s="1"/>
      <c r="H16" s="1">
        <f t="shared" si="0"/>
        <v>9</v>
      </c>
      <c r="P16" s="3"/>
      <c r="R16" s="137"/>
    </row>
    <row r="17" spans="1:18">
      <c r="A17" s="561" t="s">
        <v>2053</v>
      </c>
      <c r="D17" s="1">
        <v>1</v>
      </c>
      <c r="E17" s="1"/>
      <c r="F17" s="1"/>
      <c r="G17" s="1"/>
      <c r="H17" s="1"/>
      <c r="P17" s="3"/>
      <c r="R17" s="137"/>
    </row>
    <row r="18" spans="1:18">
      <c r="A18" t="s">
        <v>788</v>
      </c>
      <c r="D18" s="1"/>
      <c r="E18" s="1">
        <v>1</v>
      </c>
      <c r="F18" s="1"/>
      <c r="G18" s="1"/>
      <c r="H18" s="1">
        <f t="shared" si="0"/>
        <v>1</v>
      </c>
      <c r="P18" s="3"/>
      <c r="R18" s="137"/>
    </row>
    <row r="19" spans="1:18">
      <c r="A19" s="223" t="s">
        <v>6</v>
      </c>
      <c r="D19" s="1">
        <v>1</v>
      </c>
      <c r="E19" s="1">
        <v>3</v>
      </c>
      <c r="F19" s="1">
        <v>1</v>
      </c>
      <c r="G19" s="1"/>
      <c r="H19" s="1">
        <f t="shared" si="0"/>
        <v>5</v>
      </c>
      <c r="P19" s="3"/>
      <c r="R19" s="137"/>
    </row>
    <row r="20" spans="1:18" ht="15">
      <c r="A20" s="223" t="s">
        <v>153</v>
      </c>
      <c r="D20" s="1">
        <v>12</v>
      </c>
      <c r="E20" s="1">
        <v>3</v>
      </c>
      <c r="F20" s="1">
        <v>1</v>
      </c>
      <c r="G20" s="1"/>
      <c r="H20" s="1">
        <f t="shared" si="0"/>
        <v>16</v>
      </c>
      <c r="P20" s="82"/>
      <c r="R20" s="175"/>
    </row>
    <row r="21" spans="1:18">
      <c r="A21" t="s">
        <v>2004</v>
      </c>
      <c r="D21" s="1">
        <v>1</v>
      </c>
      <c r="E21" s="1"/>
      <c r="H21" s="1">
        <f t="shared" si="0"/>
        <v>1</v>
      </c>
      <c r="P21" s="3"/>
      <c r="R21" s="137"/>
    </row>
    <row r="22" spans="1:18">
      <c r="A22" s="223" t="s">
        <v>9</v>
      </c>
      <c r="D22" s="1">
        <v>7</v>
      </c>
      <c r="E22" s="1">
        <v>4</v>
      </c>
      <c r="F22" s="1">
        <v>2</v>
      </c>
      <c r="G22" s="1"/>
      <c r="H22" s="1">
        <f t="shared" si="0"/>
        <v>13</v>
      </c>
      <c r="R22" s="137"/>
    </row>
    <row r="23" spans="1:18">
      <c r="A23" s="561" t="s">
        <v>2018</v>
      </c>
      <c r="D23" s="1">
        <v>1</v>
      </c>
      <c r="E23" s="1"/>
      <c r="F23" s="1"/>
      <c r="G23" s="1"/>
      <c r="H23" s="1"/>
      <c r="R23" s="137"/>
    </row>
    <row r="24" spans="1:18">
      <c r="A24" s="223" t="s">
        <v>11</v>
      </c>
      <c r="D24" s="1">
        <v>3</v>
      </c>
      <c r="E24" s="1">
        <v>8</v>
      </c>
      <c r="F24" s="1">
        <v>7</v>
      </c>
      <c r="G24" s="1"/>
      <c r="H24" s="1">
        <f t="shared" si="0"/>
        <v>18</v>
      </c>
      <c r="P24" s="3"/>
      <c r="R24" s="137"/>
    </row>
    <row r="25" spans="1:18">
      <c r="A25" s="561" t="s">
        <v>1655</v>
      </c>
      <c r="D25" s="1">
        <v>1</v>
      </c>
      <c r="E25" s="1"/>
      <c r="F25" s="1"/>
      <c r="G25" s="1"/>
      <c r="H25" s="1"/>
      <c r="P25" s="3"/>
      <c r="R25" s="137"/>
    </row>
    <row r="26" spans="1:18">
      <c r="A26" t="s">
        <v>728</v>
      </c>
      <c r="E26" s="1">
        <v>1</v>
      </c>
      <c r="F26" s="1">
        <v>1</v>
      </c>
      <c r="H26" s="1">
        <f t="shared" si="0"/>
        <v>2</v>
      </c>
      <c r="P26" s="82"/>
      <c r="R26" s="137"/>
    </row>
    <row r="27" spans="1:18">
      <c r="A27" s="223" t="s">
        <v>783</v>
      </c>
      <c r="D27" s="1">
        <v>3</v>
      </c>
      <c r="E27" s="1">
        <v>1</v>
      </c>
      <c r="F27" s="1">
        <v>1</v>
      </c>
      <c r="H27" s="1">
        <f t="shared" si="0"/>
        <v>5</v>
      </c>
      <c r="P27" s="82"/>
      <c r="R27" s="137"/>
    </row>
    <row r="28" spans="1:18">
      <c r="A28" s="223" t="s">
        <v>13</v>
      </c>
      <c r="D28" s="1">
        <v>1</v>
      </c>
      <c r="E28" s="1">
        <v>1</v>
      </c>
      <c r="F28" s="1">
        <v>1</v>
      </c>
      <c r="G28" s="1"/>
      <c r="H28" s="1">
        <f t="shared" si="0"/>
        <v>3</v>
      </c>
      <c r="P28" s="60"/>
      <c r="R28" s="137"/>
    </row>
    <row r="29" spans="1:18">
      <c r="A29" t="s">
        <v>734</v>
      </c>
      <c r="D29" s="1">
        <v>1</v>
      </c>
      <c r="E29" s="1"/>
      <c r="F29" s="1">
        <v>2</v>
      </c>
      <c r="G29" s="1"/>
      <c r="H29" s="1">
        <f t="shared" si="0"/>
        <v>3</v>
      </c>
      <c r="P29" s="3"/>
      <c r="R29" s="137"/>
    </row>
    <row r="30" spans="1:18">
      <c r="A30" t="s">
        <v>15</v>
      </c>
      <c r="D30" s="1">
        <v>1</v>
      </c>
      <c r="E30" s="1"/>
      <c r="F30" s="1">
        <v>4</v>
      </c>
      <c r="G30" s="1"/>
      <c r="H30" s="1">
        <f t="shared" si="0"/>
        <v>5</v>
      </c>
      <c r="P30" s="60"/>
      <c r="R30" s="137"/>
    </row>
    <row r="31" spans="1:18">
      <c r="A31" t="s">
        <v>2007</v>
      </c>
      <c r="D31" s="1"/>
      <c r="E31" s="1">
        <v>2</v>
      </c>
      <c r="F31" s="1"/>
      <c r="G31" s="1"/>
      <c r="H31" s="1">
        <f t="shared" si="0"/>
        <v>2</v>
      </c>
      <c r="P31" s="3"/>
      <c r="R31" s="137"/>
    </row>
    <row r="32" spans="1:18">
      <c r="A32" s="223" t="s">
        <v>17</v>
      </c>
      <c r="D32" s="1">
        <v>4</v>
      </c>
      <c r="E32" s="1">
        <v>10</v>
      </c>
      <c r="F32" s="1">
        <v>3</v>
      </c>
      <c r="G32" s="1"/>
      <c r="H32" s="1">
        <f t="shared" si="0"/>
        <v>17</v>
      </c>
      <c r="P32" s="3"/>
      <c r="R32" s="137"/>
    </row>
    <row r="33" spans="1:18">
      <c r="A33" t="s">
        <v>744</v>
      </c>
      <c r="D33" s="1">
        <v>3</v>
      </c>
      <c r="E33" s="1">
        <v>1</v>
      </c>
      <c r="F33" s="1"/>
      <c r="G33" s="1"/>
      <c r="H33" s="1">
        <f t="shared" si="0"/>
        <v>4</v>
      </c>
      <c r="P33" s="82"/>
      <c r="R33" s="137"/>
    </row>
    <row r="34" spans="1:18">
      <c r="A34" s="223" t="s">
        <v>757</v>
      </c>
      <c r="D34" s="1">
        <v>1</v>
      </c>
      <c r="E34" s="1">
        <v>1</v>
      </c>
      <c r="F34" s="1">
        <v>1</v>
      </c>
      <c r="H34" s="1">
        <f t="shared" si="0"/>
        <v>3</v>
      </c>
      <c r="P34" s="60"/>
      <c r="R34" s="137"/>
    </row>
    <row r="35" spans="1:18" ht="15">
      <c r="A35" t="s">
        <v>162</v>
      </c>
      <c r="D35" s="1"/>
      <c r="E35" s="1"/>
      <c r="F35" s="1">
        <v>3</v>
      </c>
      <c r="G35" s="1"/>
      <c r="H35" s="1">
        <f t="shared" si="0"/>
        <v>3</v>
      </c>
      <c r="P35" s="82"/>
      <c r="R35" s="175"/>
    </row>
    <row r="36" spans="1:18">
      <c r="A36" s="223" t="s">
        <v>19</v>
      </c>
      <c r="D36" s="1">
        <v>6</v>
      </c>
      <c r="E36" s="1">
        <v>11</v>
      </c>
      <c r="F36" s="1">
        <v>1</v>
      </c>
      <c r="G36" s="1"/>
      <c r="H36" s="1">
        <f t="shared" si="0"/>
        <v>18</v>
      </c>
      <c r="P36" s="82"/>
      <c r="R36" s="137"/>
    </row>
    <row r="37" spans="1:18">
      <c r="A37" t="s">
        <v>800</v>
      </c>
      <c r="E37" s="1">
        <v>1</v>
      </c>
      <c r="F37" s="1">
        <v>10</v>
      </c>
      <c r="H37" s="1">
        <f t="shared" si="0"/>
        <v>11</v>
      </c>
      <c r="P37" s="3"/>
      <c r="R37" s="137"/>
    </row>
    <row r="38" spans="1:18">
      <c r="A38" t="s">
        <v>796</v>
      </c>
      <c r="D38" s="1">
        <v>1</v>
      </c>
      <c r="E38" s="1">
        <v>2</v>
      </c>
      <c r="H38" s="1">
        <f t="shared" si="0"/>
        <v>3</v>
      </c>
      <c r="R38" s="137"/>
    </row>
    <row r="39" spans="1:18">
      <c r="A39" s="223" t="s">
        <v>21</v>
      </c>
      <c r="D39" s="1">
        <v>19</v>
      </c>
      <c r="E39" s="1">
        <v>2</v>
      </c>
      <c r="F39" s="1">
        <v>10</v>
      </c>
      <c r="G39" s="1"/>
      <c r="H39" s="1">
        <f t="shared" si="0"/>
        <v>31</v>
      </c>
      <c r="P39" s="3"/>
      <c r="R39" s="137"/>
    </row>
    <row r="40" spans="1:18">
      <c r="A40" s="223" t="s">
        <v>141</v>
      </c>
      <c r="D40" s="1">
        <v>4</v>
      </c>
      <c r="E40" s="1">
        <v>5</v>
      </c>
      <c r="F40" s="1">
        <v>1</v>
      </c>
      <c r="G40" s="1"/>
      <c r="H40" s="1">
        <f t="shared" si="0"/>
        <v>10</v>
      </c>
      <c r="P40" s="3"/>
      <c r="R40" s="137"/>
    </row>
    <row r="41" spans="1:18">
      <c r="A41" s="561" t="s">
        <v>3365</v>
      </c>
      <c r="D41" s="1">
        <v>1</v>
      </c>
      <c r="E41" s="1"/>
      <c r="F41" s="1"/>
      <c r="G41" s="1"/>
      <c r="H41" s="1"/>
      <c r="P41" s="3"/>
      <c r="R41" s="137"/>
    </row>
    <row r="42" spans="1:18" ht="15">
      <c r="A42" t="s">
        <v>1645</v>
      </c>
      <c r="D42" s="1"/>
      <c r="E42" s="1">
        <v>1</v>
      </c>
      <c r="F42" s="1"/>
      <c r="G42" s="1"/>
      <c r="H42" s="1">
        <f t="shared" si="0"/>
        <v>1</v>
      </c>
      <c r="P42" s="3"/>
      <c r="R42" s="175"/>
    </row>
    <row r="43" spans="1:18" ht="15">
      <c r="A43" t="s">
        <v>3375</v>
      </c>
      <c r="D43" s="1">
        <v>3</v>
      </c>
      <c r="E43" s="1"/>
      <c r="F43" s="1"/>
      <c r="G43" s="1"/>
      <c r="H43" s="1"/>
      <c r="P43" s="3"/>
      <c r="R43" s="175"/>
    </row>
    <row r="44" spans="1:18" ht="15">
      <c r="A44" t="s">
        <v>2027</v>
      </c>
      <c r="D44" s="1"/>
      <c r="E44" s="1">
        <v>1</v>
      </c>
      <c r="F44" s="1"/>
      <c r="G44" s="1"/>
      <c r="H44" s="1">
        <f t="shared" si="0"/>
        <v>1</v>
      </c>
      <c r="P44" s="3"/>
      <c r="R44" s="175"/>
    </row>
    <row r="45" spans="1:18" ht="15">
      <c r="A45" t="s">
        <v>1644</v>
      </c>
      <c r="D45" s="1">
        <v>5</v>
      </c>
      <c r="E45" s="1"/>
      <c r="F45" s="1">
        <v>1</v>
      </c>
      <c r="G45" s="1"/>
      <c r="H45" s="1">
        <f t="shared" si="0"/>
        <v>6</v>
      </c>
      <c r="P45" s="3"/>
      <c r="R45" s="175"/>
    </row>
    <row r="46" spans="1:18">
      <c r="A46" s="223" t="s">
        <v>762</v>
      </c>
      <c r="D46" s="1">
        <v>2</v>
      </c>
      <c r="E46" s="1">
        <v>5</v>
      </c>
      <c r="F46" s="1">
        <v>1</v>
      </c>
      <c r="H46" s="1">
        <f t="shared" si="0"/>
        <v>8</v>
      </c>
      <c r="P46" s="3"/>
      <c r="R46" s="137"/>
    </row>
    <row r="47" spans="1:18">
      <c r="A47" t="s">
        <v>763</v>
      </c>
      <c r="D47" s="1">
        <v>1</v>
      </c>
      <c r="E47" s="1">
        <v>1</v>
      </c>
      <c r="H47" s="1">
        <f t="shared" si="0"/>
        <v>2</v>
      </c>
      <c r="P47" s="3"/>
      <c r="R47" s="137"/>
    </row>
    <row r="48" spans="1:18" ht="15">
      <c r="A48" s="223" t="s">
        <v>23</v>
      </c>
      <c r="D48" s="1">
        <v>1</v>
      </c>
      <c r="E48" s="1">
        <v>1</v>
      </c>
      <c r="F48" s="1">
        <v>6</v>
      </c>
      <c r="G48" s="1"/>
      <c r="H48" s="1">
        <f t="shared" si="0"/>
        <v>8</v>
      </c>
      <c r="P48" s="82"/>
      <c r="R48" s="175"/>
    </row>
    <row r="49" spans="1:18">
      <c r="A49" t="s">
        <v>25</v>
      </c>
      <c r="D49" s="1">
        <v>4</v>
      </c>
      <c r="E49" s="1">
        <v>4</v>
      </c>
      <c r="F49" s="1"/>
      <c r="G49" s="1"/>
      <c r="H49" s="1">
        <f t="shared" si="0"/>
        <v>8</v>
      </c>
      <c r="P49" s="3"/>
      <c r="R49" s="137"/>
    </row>
    <row r="50" spans="1:18" ht="15">
      <c r="A50" t="s">
        <v>1654</v>
      </c>
      <c r="D50" s="1"/>
      <c r="E50" s="1">
        <v>2</v>
      </c>
      <c r="H50" s="1">
        <f t="shared" si="0"/>
        <v>2</v>
      </c>
      <c r="R50" s="175"/>
    </row>
    <row r="51" spans="1:18">
      <c r="A51" t="s">
        <v>1661</v>
      </c>
      <c r="D51" s="1">
        <v>4</v>
      </c>
      <c r="E51" s="1"/>
      <c r="F51" s="1">
        <v>1</v>
      </c>
      <c r="H51" s="1">
        <f t="shared" ref="H51:H85" si="1">SUM(D51:G51)</f>
        <v>5</v>
      </c>
      <c r="P51" s="82"/>
      <c r="R51" s="137"/>
    </row>
    <row r="52" spans="1:18">
      <c r="A52" t="s">
        <v>1656</v>
      </c>
      <c r="D52" s="1"/>
      <c r="E52" s="1">
        <v>3</v>
      </c>
      <c r="H52" s="1">
        <f t="shared" si="1"/>
        <v>3</v>
      </c>
      <c r="P52" s="82"/>
      <c r="R52" s="137"/>
    </row>
    <row r="53" spans="1:18">
      <c r="A53" t="s">
        <v>746</v>
      </c>
      <c r="D53" s="1"/>
      <c r="E53" s="1">
        <v>1</v>
      </c>
      <c r="F53" s="1"/>
      <c r="G53" s="1"/>
      <c r="H53" s="1">
        <f t="shared" si="1"/>
        <v>1</v>
      </c>
      <c r="P53" s="60"/>
      <c r="R53" s="137"/>
    </row>
    <row r="54" spans="1:18" ht="15">
      <c r="A54" s="223" t="s">
        <v>27</v>
      </c>
      <c r="D54" s="1">
        <v>9</v>
      </c>
      <c r="E54" s="1">
        <v>5</v>
      </c>
      <c r="F54" s="1">
        <v>8</v>
      </c>
      <c r="G54" s="1"/>
      <c r="H54" s="1">
        <f t="shared" si="1"/>
        <v>22</v>
      </c>
      <c r="P54" s="3"/>
      <c r="R54" s="175"/>
    </row>
    <row r="55" spans="1:18" ht="15">
      <c r="A55" t="s">
        <v>778</v>
      </c>
      <c r="D55" s="1">
        <v>2</v>
      </c>
      <c r="E55" s="1">
        <v>1</v>
      </c>
      <c r="F55" s="1"/>
      <c r="G55" s="1"/>
      <c r="H55" s="1">
        <f t="shared" si="1"/>
        <v>3</v>
      </c>
      <c r="P55" s="3"/>
      <c r="R55" s="175"/>
    </row>
    <row r="56" spans="1:18">
      <c r="A56" s="223" t="s">
        <v>154</v>
      </c>
      <c r="D56" s="1">
        <v>1</v>
      </c>
      <c r="E56" s="1">
        <v>7</v>
      </c>
      <c r="F56" s="1">
        <v>9</v>
      </c>
      <c r="G56" s="1"/>
      <c r="H56" s="1">
        <f t="shared" si="1"/>
        <v>17</v>
      </c>
      <c r="P56" s="60"/>
      <c r="R56" s="137"/>
    </row>
    <row r="57" spans="1:18">
      <c r="A57" t="s">
        <v>764</v>
      </c>
      <c r="D57" s="1"/>
      <c r="E57" s="1"/>
      <c r="F57" s="1">
        <v>3</v>
      </c>
      <c r="H57" s="1">
        <f t="shared" si="1"/>
        <v>3</v>
      </c>
      <c r="P57" s="60"/>
      <c r="R57" s="137"/>
    </row>
    <row r="58" spans="1:18">
      <c r="A58" t="s">
        <v>29</v>
      </c>
      <c r="D58" s="1"/>
      <c r="E58" s="1">
        <v>5</v>
      </c>
      <c r="F58" s="1">
        <v>7</v>
      </c>
      <c r="G58" s="1"/>
      <c r="H58" s="1">
        <f t="shared" si="1"/>
        <v>12</v>
      </c>
      <c r="P58" s="60"/>
      <c r="R58" s="137"/>
    </row>
    <row r="59" spans="1:18">
      <c r="A59" s="223" t="s">
        <v>142</v>
      </c>
      <c r="D59" s="1">
        <v>2</v>
      </c>
      <c r="E59" s="1">
        <v>1</v>
      </c>
      <c r="F59" s="1">
        <v>1</v>
      </c>
      <c r="G59" s="1"/>
      <c r="H59" s="1">
        <f t="shared" si="1"/>
        <v>4</v>
      </c>
      <c r="P59" s="60"/>
      <c r="R59" s="137"/>
    </row>
    <row r="60" spans="1:18">
      <c r="A60" t="s">
        <v>738</v>
      </c>
      <c r="D60" s="1"/>
      <c r="E60" s="1"/>
      <c r="F60" s="1">
        <v>2</v>
      </c>
      <c r="H60" s="1">
        <f t="shared" si="1"/>
        <v>2</v>
      </c>
      <c r="P60" s="60"/>
      <c r="R60" s="137"/>
    </row>
    <row r="61" spans="1:18">
      <c r="A61" t="s">
        <v>1660</v>
      </c>
      <c r="D61" s="1">
        <v>1</v>
      </c>
      <c r="E61" s="1"/>
      <c r="F61" s="1">
        <v>2</v>
      </c>
      <c r="H61" s="1">
        <f t="shared" si="1"/>
        <v>3</v>
      </c>
      <c r="P61" s="60"/>
      <c r="R61" s="137"/>
    </row>
    <row r="62" spans="1:18">
      <c r="A62" t="s">
        <v>779</v>
      </c>
      <c r="D62" s="1">
        <v>3</v>
      </c>
      <c r="E62" s="1"/>
      <c r="F62" s="1">
        <v>2</v>
      </c>
      <c r="H62" s="1">
        <f t="shared" si="1"/>
        <v>5</v>
      </c>
      <c r="P62" s="60"/>
      <c r="R62" s="137"/>
    </row>
    <row r="63" spans="1:18">
      <c r="A63" t="s">
        <v>2050</v>
      </c>
      <c r="D63" s="1">
        <v>1</v>
      </c>
      <c r="E63" s="1"/>
      <c r="H63" s="1">
        <f t="shared" si="1"/>
        <v>1</v>
      </c>
      <c r="P63" s="60"/>
      <c r="R63" s="137"/>
    </row>
    <row r="64" spans="1:18">
      <c r="A64" t="s">
        <v>749</v>
      </c>
      <c r="D64" s="1">
        <v>5</v>
      </c>
      <c r="E64" s="1"/>
      <c r="F64" s="1">
        <v>2</v>
      </c>
      <c r="H64" s="1">
        <f t="shared" si="1"/>
        <v>7</v>
      </c>
      <c r="P64" s="60"/>
      <c r="R64" s="137"/>
    </row>
    <row r="65" spans="1:18">
      <c r="A65" t="s">
        <v>748</v>
      </c>
      <c r="E65" s="1">
        <v>1</v>
      </c>
      <c r="F65" s="1">
        <v>1</v>
      </c>
      <c r="H65" s="1">
        <f t="shared" si="1"/>
        <v>2</v>
      </c>
      <c r="P65" s="60"/>
      <c r="R65" s="137"/>
    </row>
    <row r="66" spans="1:18">
      <c r="A66" t="s">
        <v>158</v>
      </c>
      <c r="D66" s="1">
        <v>1</v>
      </c>
      <c r="E66" s="1"/>
      <c r="F66" s="1">
        <v>2</v>
      </c>
      <c r="G66" s="1"/>
      <c r="H66" s="1">
        <f t="shared" si="1"/>
        <v>3</v>
      </c>
      <c r="P66" s="60"/>
      <c r="R66" s="137"/>
    </row>
    <row r="67" spans="1:18">
      <c r="A67" s="223" t="s">
        <v>733</v>
      </c>
      <c r="D67" s="1">
        <v>1</v>
      </c>
      <c r="E67" s="1">
        <v>3</v>
      </c>
      <c r="F67" s="1">
        <v>2</v>
      </c>
      <c r="H67" s="1">
        <f t="shared" si="1"/>
        <v>6</v>
      </c>
      <c r="P67" s="60"/>
      <c r="R67" s="137"/>
    </row>
    <row r="68" spans="1:18">
      <c r="A68" t="s">
        <v>2029</v>
      </c>
      <c r="D68" s="1">
        <v>2</v>
      </c>
      <c r="E68" s="1"/>
      <c r="H68" s="1">
        <f t="shared" si="1"/>
        <v>2</v>
      </c>
      <c r="P68" s="60"/>
      <c r="R68" s="137"/>
    </row>
    <row r="69" spans="1:18" ht="15">
      <c r="A69" s="223" t="s">
        <v>31</v>
      </c>
      <c r="D69" s="1">
        <v>5</v>
      </c>
      <c r="E69" s="1">
        <v>6</v>
      </c>
      <c r="F69" s="1">
        <v>5</v>
      </c>
      <c r="G69" s="1"/>
      <c r="H69" s="1">
        <f t="shared" si="1"/>
        <v>16</v>
      </c>
      <c r="P69" s="82"/>
      <c r="R69" s="175"/>
    </row>
    <row r="70" spans="1:18">
      <c r="A70" s="223" t="s">
        <v>790</v>
      </c>
      <c r="D70" s="1">
        <v>4</v>
      </c>
      <c r="E70" s="1">
        <v>6</v>
      </c>
      <c r="F70" s="1">
        <v>1</v>
      </c>
      <c r="H70" s="1">
        <f t="shared" si="1"/>
        <v>11</v>
      </c>
      <c r="P70" s="82"/>
      <c r="R70" s="137"/>
    </row>
    <row r="71" spans="1:18">
      <c r="A71" s="561" t="s">
        <v>3383</v>
      </c>
      <c r="D71" s="1">
        <v>1</v>
      </c>
      <c r="E71" s="1"/>
      <c r="F71" s="1"/>
      <c r="H71" s="1"/>
      <c r="P71" s="82"/>
      <c r="R71" s="137"/>
    </row>
    <row r="72" spans="1:18">
      <c r="A72" t="s">
        <v>755</v>
      </c>
      <c r="D72" s="1">
        <v>1</v>
      </c>
      <c r="E72" s="1">
        <v>1</v>
      </c>
      <c r="F72" s="1"/>
      <c r="G72" s="1"/>
      <c r="H72" s="1">
        <f t="shared" si="1"/>
        <v>2</v>
      </c>
      <c r="P72" s="82"/>
      <c r="R72" s="137"/>
    </row>
    <row r="73" spans="1:18">
      <c r="A73" t="s">
        <v>782</v>
      </c>
      <c r="E73" s="1">
        <v>1</v>
      </c>
      <c r="H73" s="1">
        <f t="shared" si="1"/>
        <v>1</v>
      </c>
      <c r="P73" s="82"/>
      <c r="R73" s="137"/>
    </row>
    <row r="74" spans="1:18">
      <c r="A74" s="223" t="s">
        <v>33</v>
      </c>
      <c r="D74" s="1">
        <v>14</v>
      </c>
      <c r="E74" s="1">
        <v>4</v>
      </c>
      <c r="F74" s="1">
        <v>5</v>
      </c>
      <c r="G74" s="1"/>
      <c r="H74" s="1">
        <f t="shared" si="1"/>
        <v>23</v>
      </c>
      <c r="P74" s="82"/>
      <c r="R74" s="137"/>
    </row>
    <row r="75" spans="1:18">
      <c r="A75" s="223" t="s">
        <v>35</v>
      </c>
      <c r="D75" s="1">
        <v>2</v>
      </c>
      <c r="E75" s="1">
        <v>3</v>
      </c>
      <c r="F75" s="1">
        <v>2</v>
      </c>
      <c r="G75" s="1"/>
      <c r="H75" s="1">
        <f t="shared" si="1"/>
        <v>7</v>
      </c>
      <c r="P75" s="3"/>
      <c r="R75" s="137"/>
    </row>
    <row r="76" spans="1:18">
      <c r="A76" s="223" t="s">
        <v>37</v>
      </c>
      <c r="D76" s="1">
        <v>2</v>
      </c>
      <c r="E76" s="1">
        <v>5</v>
      </c>
      <c r="F76" s="1">
        <v>3</v>
      </c>
      <c r="G76" s="1"/>
      <c r="H76" s="1">
        <f t="shared" si="1"/>
        <v>10</v>
      </c>
      <c r="P76" s="3"/>
      <c r="R76" s="137"/>
    </row>
    <row r="77" spans="1:18">
      <c r="A77" s="223" t="s">
        <v>143</v>
      </c>
      <c r="D77" s="1">
        <v>6</v>
      </c>
      <c r="E77" s="1">
        <v>5</v>
      </c>
      <c r="F77" s="1">
        <v>1</v>
      </c>
      <c r="G77" s="1"/>
      <c r="H77" s="1">
        <f t="shared" si="1"/>
        <v>12</v>
      </c>
      <c r="P77" s="82"/>
      <c r="R77" s="137"/>
    </row>
    <row r="78" spans="1:18">
      <c r="A78" s="223" t="s">
        <v>1662</v>
      </c>
      <c r="D78" s="1">
        <v>1</v>
      </c>
      <c r="E78" s="1">
        <v>1</v>
      </c>
      <c r="F78" s="1">
        <v>5</v>
      </c>
      <c r="H78" s="1">
        <f t="shared" si="1"/>
        <v>7</v>
      </c>
      <c r="P78" s="218"/>
      <c r="R78" s="137"/>
    </row>
    <row r="79" spans="1:18">
      <c r="A79" s="223" t="s">
        <v>39</v>
      </c>
      <c r="D79" s="1">
        <v>2</v>
      </c>
      <c r="E79" s="1">
        <v>1</v>
      </c>
      <c r="F79" s="1">
        <v>5</v>
      </c>
      <c r="G79" s="1"/>
      <c r="H79" s="1">
        <f t="shared" si="1"/>
        <v>8</v>
      </c>
      <c r="R79" s="232"/>
    </row>
    <row r="80" spans="1:18">
      <c r="A80" t="s">
        <v>144</v>
      </c>
      <c r="D80" s="1"/>
      <c r="E80" s="1">
        <v>1</v>
      </c>
      <c r="F80" s="1"/>
      <c r="G80" s="1"/>
      <c r="H80" s="1">
        <f t="shared" si="1"/>
        <v>1</v>
      </c>
      <c r="P80" s="3"/>
      <c r="R80" s="137"/>
    </row>
    <row r="81" spans="1:18">
      <c r="A81" t="s">
        <v>1659</v>
      </c>
      <c r="D81" s="1">
        <v>2</v>
      </c>
      <c r="E81" s="1"/>
      <c r="H81" s="1">
        <f t="shared" si="1"/>
        <v>2</v>
      </c>
      <c r="P81" s="3"/>
      <c r="R81" s="137"/>
    </row>
    <row r="82" spans="1:18">
      <c r="A82" s="223" t="s">
        <v>155</v>
      </c>
      <c r="D82" s="1">
        <v>1</v>
      </c>
      <c r="E82" s="1">
        <v>5</v>
      </c>
      <c r="F82" s="1">
        <v>6</v>
      </c>
      <c r="G82" s="1"/>
      <c r="H82" s="1">
        <f t="shared" si="1"/>
        <v>12</v>
      </c>
      <c r="P82" s="3"/>
      <c r="R82" s="137"/>
    </row>
    <row r="83" spans="1:18">
      <c r="A83" t="s">
        <v>1658</v>
      </c>
      <c r="D83" s="1">
        <v>1</v>
      </c>
      <c r="E83" s="1"/>
      <c r="H83" s="1">
        <f t="shared" si="1"/>
        <v>1</v>
      </c>
      <c r="P83" s="3"/>
      <c r="R83" s="137"/>
    </row>
    <row r="84" spans="1:18">
      <c r="A84" s="223" t="s">
        <v>753</v>
      </c>
      <c r="D84" s="1">
        <v>2</v>
      </c>
      <c r="E84" s="1">
        <v>5</v>
      </c>
      <c r="F84" s="1">
        <v>1</v>
      </c>
      <c r="H84" s="1">
        <f t="shared" si="1"/>
        <v>8</v>
      </c>
      <c r="P84" s="3"/>
      <c r="R84" s="137"/>
    </row>
    <row r="85" spans="1:18">
      <c r="A85" t="s">
        <v>2008</v>
      </c>
      <c r="D85" s="1">
        <v>4</v>
      </c>
      <c r="E85" s="1"/>
      <c r="F85" s="1">
        <v>1</v>
      </c>
      <c r="H85" s="1">
        <f t="shared" si="1"/>
        <v>5</v>
      </c>
      <c r="P85" s="3"/>
      <c r="R85" s="137"/>
    </row>
    <row r="86" spans="1:18">
      <c r="P86" s="60"/>
      <c r="R86" s="137"/>
    </row>
    <row r="87" spans="1:18">
      <c r="D87" s="1">
        <f>SUM(D4:D86)</f>
        <v>186</v>
      </c>
      <c r="E87" s="1">
        <f>SUM(E4:E86)</f>
        <v>161</v>
      </c>
      <c r="F87" s="1">
        <f>SUM(F4:F86)</f>
        <v>158</v>
      </c>
      <c r="P87" s="3"/>
      <c r="R87" s="137"/>
    </row>
    <row r="88" spans="1:18">
      <c r="P88" s="60"/>
      <c r="R88" s="137"/>
    </row>
    <row r="89" spans="1:18">
      <c r="P89" s="60"/>
      <c r="R89" s="137"/>
    </row>
    <row r="90" spans="1:18">
      <c r="P90" s="3"/>
      <c r="R90" s="137"/>
    </row>
    <row r="91" spans="1:18">
      <c r="P91" s="218"/>
      <c r="R91" s="137"/>
    </row>
    <row r="92" spans="1:18" ht="14.25">
      <c r="A92" s="124" t="s">
        <v>1140</v>
      </c>
      <c r="E92" s="124" t="s">
        <v>1145</v>
      </c>
      <c r="J92" s="124" t="s">
        <v>1146</v>
      </c>
      <c r="P92" s="60"/>
      <c r="R92" s="137"/>
    </row>
    <row r="93" spans="1:18">
      <c r="P93" s="60"/>
      <c r="R93" s="137"/>
    </row>
    <row r="94" spans="1:18">
      <c r="A94" t="s">
        <v>21</v>
      </c>
      <c r="C94" s="1">
        <v>19</v>
      </c>
      <c r="E94" t="s">
        <v>19</v>
      </c>
      <c r="H94" s="1">
        <v>11</v>
      </c>
      <c r="J94" t="s">
        <v>800</v>
      </c>
      <c r="M94" s="1">
        <v>10</v>
      </c>
      <c r="P94" s="3"/>
      <c r="R94" s="137"/>
    </row>
    <row r="95" spans="1:18">
      <c r="A95" t="s">
        <v>33</v>
      </c>
      <c r="C95" s="1">
        <v>14</v>
      </c>
      <c r="E95" t="s">
        <v>17</v>
      </c>
      <c r="H95" s="1">
        <v>10</v>
      </c>
      <c r="J95" t="s">
        <v>21</v>
      </c>
      <c r="M95" s="1">
        <v>10</v>
      </c>
      <c r="P95" s="3"/>
      <c r="R95" s="137"/>
    </row>
    <row r="96" spans="1:18">
      <c r="A96" t="s">
        <v>153</v>
      </c>
      <c r="C96" s="1">
        <v>12</v>
      </c>
      <c r="E96" t="s">
        <v>11</v>
      </c>
      <c r="H96" s="1">
        <v>8</v>
      </c>
      <c r="J96" t="s">
        <v>1647</v>
      </c>
      <c r="M96" s="1">
        <v>9</v>
      </c>
      <c r="P96" s="3"/>
      <c r="R96" s="137"/>
    </row>
    <row r="97" spans="1:18">
      <c r="A97" t="s">
        <v>27</v>
      </c>
      <c r="C97" s="1">
        <v>9</v>
      </c>
      <c r="E97" t="s">
        <v>154</v>
      </c>
      <c r="H97" s="1">
        <v>7</v>
      </c>
      <c r="J97" t="s">
        <v>154</v>
      </c>
      <c r="M97" s="1">
        <v>9</v>
      </c>
      <c r="P97" s="218"/>
      <c r="R97" s="137"/>
    </row>
    <row r="98" spans="1:18">
      <c r="A98" t="s">
        <v>9</v>
      </c>
      <c r="C98" s="1">
        <v>7</v>
      </c>
      <c r="E98" t="s">
        <v>1653</v>
      </c>
      <c r="H98" s="1">
        <v>6</v>
      </c>
      <c r="J98" t="s">
        <v>27</v>
      </c>
      <c r="M98" s="1">
        <v>8</v>
      </c>
      <c r="P98" s="218"/>
      <c r="R98" s="137"/>
    </row>
    <row r="99" spans="1:18">
      <c r="A99" t="s">
        <v>19</v>
      </c>
      <c r="C99" s="1">
        <v>6</v>
      </c>
      <c r="E99" t="s">
        <v>31</v>
      </c>
      <c r="H99" s="1">
        <v>6</v>
      </c>
      <c r="J99" t="s">
        <v>11</v>
      </c>
      <c r="M99" s="1">
        <v>7</v>
      </c>
      <c r="P99" s="60"/>
      <c r="R99" s="137"/>
    </row>
    <row r="100" spans="1:18">
      <c r="A100" t="s">
        <v>143</v>
      </c>
      <c r="C100" s="1">
        <v>6</v>
      </c>
      <c r="E100" t="s">
        <v>790</v>
      </c>
      <c r="H100" s="1">
        <v>6</v>
      </c>
      <c r="J100" t="s">
        <v>29</v>
      </c>
      <c r="M100" s="1">
        <v>7</v>
      </c>
      <c r="P100" s="3"/>
      <c r="R100" s="137"/>
    </row>
    <row r="101" spans="1:18">
      <c r="A101" t="s">
        <v>749</v>
      </c>
      <c r="C101" s="1">
        <v>5</v>
      </c>
      <c r="E101" t="s">
        <v>141</v>
      </c>
      <c r="H101" s="1">
        <v>5</v>
      </c>
      <c r="J101" t="s">
        <v>1</v>
      </c>
      <c r="M101" s="1">
        <v>6</v>
      </c>
      <c r="P101" s="60"/>
      <c r="R101" s="137"/>
    </row>
    <row r="102" spans="1:18">
      <c r="A102" t="s">
        <v>31</v>
      </c>
      <c r="C102" s="1">
        <v>5</v>
      </c>
      <c r="E102" t="s">
        <v>762</v>
      </c>
      <c r="H102" s="1">
        <v>5</v>
      </c>
      <c r="J102" t="s">
        <v>4</v>
      </c>
      <c r="M102" s="1">
        <v>6</v>
      </c>
      <c r="P102" s="3"/>
      <c r="R102" s="137"/>
    </row>
    <row r="103" spans="1:18">
      <c r="A103" t="s">
        <v>1644</v>
      </c>
      <c r="C103" s="1">
        <v>5</v>
      </c>
      <c r="E103" t="s">
        <v>27</v>
      </c>
      <c r="H103" s="1">
        <v>5</v>
      </c>
      <c r="J103" t="s">
        <v>23</v>
      </c>
      <c r="M103" s="1">
        <v>6</v>
      </c>
      <c r="P103" s="3"/>
      <c r="R103" s="137"/>
    </row>
    <row r="104" spans="1:18">
      <c r="A104" t="s">
        <v>17</v>
      </c>
      <c r="C104" s="1">
        <v>4</v>
      </c>
      <c r="E104" t="s">
        <v>29</v>
      </c>
      <c r="H104" s="1">
        <v>5</v>
      </c>
      <c r="J104" t="s">
        <v>155</v>
      </c>
      <c r="M104" s="1">
        <v>6</v>
      </c>
      <c r="P104" s="60"/>
      <c r="R104" s="137"/>
    </row>
    <row r="105" spans="1:18">
      <c r="A105" t="s">
        <v>141</v>
      </c>
      <c r="C105" s="1">
        <v>4</v>
      </c>
      <c r="E105" t="s">
        <v>37</v>
      </c>
      <c r="H105" s="1">
        <v>5</v>
      </c>
      <c r="J105" t="s">
        <v>31</v>
      </c>
      <c r="M105" s="1">
        <v>5</v>
      </c>
      <c r="P105" s="3"/>
      <c r="R105" s="137"/>
    </row>
    <row r="106" spans="1:18">
      <c r="A106" t="s">
        <v>25</v>
      </c>
      <c r="C106" s="1">
        <v>4</v>
      </c>
      <c r="E106" t="s">
        <v>143</v>
      </c>
      <c r="H106" s="1">
        <v>5</v>
      </c>
      <c r="J106" t="s">
        <v>33</v>
      </c>
      <c r="M106" s="1">
        <v>5</v>
      </c>
      <c r="P106" s="3"/>
      <c r="R106" s="137"/>
    </row>
    <row r="107" spans="1:18">
      <c r="A107" t="s">
        <v>1661</v>
      </c>
      <c r="C107" s="1">
        <v>4</v>
      </c>
      <c r="E107" t="s">
        <v>155</v>
      </c>
      <c r="H107" s="1">
        <v>5</v>
      </c>
      <c r="J107" t="s">
        <v>1662</v>
      </c>
      <c r="M107" s="1">
        <v>5</v>
      </c>
    </row>
    <row r="108" spans="1:18">
      <c r="A108" t="s">
        <v>790</v>
      </c>
      <c r="C108" s="1">
        <v>4</v>
      </c>
      <c r="E108" t="s">
        <v>753</v>
      </c>
      <c r="H108" s="1">
        <v>5</v>
      </c>
      <c r="J108" t="s">
        <v>39</v>
      </c>
      <c r="M108" s="1">
        <v>5</v>
      </c>
    </row>
    <row r="109" spans="1:18">
      <c r="A109" t="s">
        <v>2008</v>
      </c>
      <c r="C109" s="1">
        <v>4</v>
      </c>
      <c r="E109" t="s">
        <v>178</v>
      </c>
      <c r="H109" s="1">
        <v>4</v>
      </c>
      <c r="J109" t="s">
        <v>15</v>
      </c>
      <c r="M109" s="1">
        <v>4</v>
      </c>
    </row>
    <row r="110" spans="1:18">
      <c r="A110" t="s">
        <v>156</v>
      </c>
      <c r="C110" s="1">
        <v>3</v>
      </c>
      <c r="E110" t="s">
        <v>9</v>
      </c>
      <c r="H110" s="1">
        <v>4</v>
      </c>
      <c r="J110" t="s">
        <v>17</v>
      </c>
      <c r="M110" s="1">
        <v>3</v>
      </c>
    </row>
    <row r="111" spans="1:18">
      <c r="A111" t="s">
        <v>771</v>
      </c>
      <c r="C111" s="1">
        <v>3</v>
      </c>
      <c r="E111" t="s">
        <v>25</v>
      </c>
      <c r="H111" s="1">
        <v>4</v>
      </c>
      <c r="J111" t="s">
        <v>162</v>
      </c>
      <c r="M111" s="1">
        <v>3</v>
      </c>
    </row>
    <row r="112" spans="1:18">
      <c r="A112" t="s">
        <v>11</v>
      </c>
      <c r="C112" s="1">
        <v>3</v>
      </c>
      <c r="E112" t="s">
        <v>33</v>
      </c>
      <c r="H112" s="1">
        <v>4</v>
      </c>
      <c r="J112" t="s">
        <v>764</v>
      </c>
      <c r="M112" s="1">
        <v>3</v>
      </c>
    </row>
    <row r="113" spans="1:13">
      <c r="A113" t="s">
        <v>783</v>
      </c>
      <c r="C113" s="1">
        <v>3</v>
      </c>
      <c r="E113" t="s">
        <v>6</v>
      </c>
      <c r="H113" s="1">
        <v>3</v>
      </c>
      <c r="J113" s="221" t="s">
        <v>37</v>
      </c>
      <c r="M113" s="1">
        <v>3</v>
      </c>
    </row>
    <row r="114" spans="1:13">
      <c r="A114" t="s">
        <v>744</v>
      </c>
      <c r="C114" s="1">
        <v>3</v>
      </c>
      <c r="E114" t="s">
        <v>153</v>
      </c>
      <c r="H114" s="1">
        <v>3</v>
      </c>
      <c r="J114" t="s">
        <v>9</v>
      </c>
      <c r="M114" s="1">
        <v>2</v>
      </c>
    </row>
    <row r="115" spans="1:13">
      <c r="A115" t="s">
        <v>779</v>
      </c>
      <c r="C115" s="1">
        <v>3</v>
      </c>
      <c r="E115" t="s">
        <v>1656</v>
      </c>
      <c r="H115" s="1">
        <v>3</v>
      </c>
      <c r="J115" t="s">
        <v>734</v>
      </c>
      <c r="M115" s="1">
        <v>2</v>
      </c>
    </row>
    <row r="116" spans="1:13">
      <c r="A116" t="s">
        <v>3375</v>
      </c>
      <c r="C116" s="1">
        <v>3</v>
      </c>
      <c r="E116" t="s">
        <v>733</v>
      </c>
      <c r="H116" s="1">
        <v>3</v>
      </c>
      <c r="J116" t="s">
        <v>738</v>
      </c>
      <c r="M116" s="1">
        <v>2</v>
      </c>
    </row>
    <row r="117" spans="1:13">
      <c r="A117" t="s">
        <v>2010</v>
      </c>
      <c r="C117" s="1">
        <v>2</v>
      </c>
      <c r="E117" t="s">
        <v>35</v>
      </c>
      <c r="H117" s="1">
        <v>3</v>
      </c>
      <c r="J117" t="s">
        <v>1660</v>
      </c>
      <c r="M117" s="1">
        <v>2</v>
      </c>
    </row>
    <row r="118" spans="1:13">
      <c r="A118" t="s">
        <v>178</v>
      </c>
      <c r="C118" s="1">
        <v>2</v>
      </c>
      <c r="E118" t="s">
        <v>1657</v>
      </c>
      <c r="H118" s="1">
        <v>2</v>
      </c>
      <c r="J118" t="s">
        <v>779</v>
      </c>
      <c r="M118" s="1">
        <v>2</v>
      </c>
    </row>
    <row r="119" spans="1:13">
      <c r="A119" t="s">
        <v>4</v>
      </c>
      <c r="C119" s="1">
        <v>2</v>
      </c>
      <c r="E119" t="s">
        <v>2007</v>
      </c>
      <c r="H119" s="1">
        <v>2</v>
      </c>
      <c r="J119" t="s">
        <v>749</v>
      </c>
      <c r="M119" s="1">
        <v>2</v>
      </c>
    </row>
    <row r="120" spans="1:13">
      <c r="A120" t="s">
        <v>762</v>
      </c>
      <c r="C120" s="1">
        <v>2</v>
      </c>
      <c r="E120" t="s">
        <v>796</v>
      </c>
      <c r="H120" s="1">
        <v>2</v>
      </c>
      <c r="J120" t="s">
        <v>158</v>
      </c>
      <c r="M120" s="1">
        <v>2</v>
      </c>
    </row>
    <row r="121" spans="1:13">
      <c r="A121" t="s">
        <v>778</v>
      </c>
      <c r="C121" s="1">
        <v>2</v>
      </c>
      <c r="E121" t="s">
        <v>21</v>
      </c>
      <c r="H121" s="1">
        <v>2</v>
      </c>
      <c r="J121" t="s">
        <v>733</v>
      </c>
      <c r="M121" s="1">
        <v>2</v>
      </c>
    </row>
    <row r="122" spans="1:13">
      <c r="A122" t="s">
        <v>142</v>
      </c>
      <c r="C122" s="1">
        <v>2</v>
      </c>
      <c r="E122" t="s">
        <v>1654</v>
      </c>
      <c r="H122" s="1">
        <v>2</v>
      </c>
      <c r="J122" t="s">
        <v>35</v>
      </c>
      <c r="M122" s="1">
        <v>2</v>
      </c>
    </row>
    <row r="123" spans="1:13">
      <c r="A123" t="s">
        <v>2029</v>
      </c>
      <c r="C123" s="1">
        <v>2</v>
      </c>
      <c r="E123" t="s">
        <v>156</v>
      </c>
      <c r="H123" s="1">
        <v>1</v>
      </c>
      <c r="J123" t="s">
        <v>2010</v>
      </c>
      <c r="M123" s="1">
        <v>1</v>
      </c>
    </row>
    <row r="124" spans="1:13">
      <c r="A124" t="s">
        <v>35</v>
      </c>
      <c r="C124" s="1">
        <v>2</v>
      </c>
      <c r="E124" t="s">
        <v>1</v>
      </c>
      <c r="H124" s="1">
        <v>1</v>
      </c>
      <c r="J124" t="s">
        <v>178</v>
      </c>
      <c r="M124" s="1">
        <v>1</v>
      </c>
    </row>
    <row r="125" spans="1:13">
      <c r="A125" t="s">
        <v>37</v>
      </c>
      <c r="C125" s="1">
        <v>2</v>
      </c>
      <c r="E125" t="s">
        <v>2009</v>
      </c>
      <c r="H125" s="1">
        <v>1</v>
      </c>
      <c r="J125" t="s">
        <v>1653</v>
      </c>
      <c r="M125" s="1">
        <v>1</v>
      </c>
    </row>
    <row r="126" spans="1:13">
      <c r="A126" t="s">
        <v>39</v>
      </c>
      <c r="C126" s="1">
        <v>2</v>
      </c>
      <c r="E126" t="s">
        <v>2023</v>
      </c>
      <c r="H126" s="1">
        <v>1</v>
      </c>
      <c r="J126" t="s">
        <v>6</v>
      </c>
      <c r="M126" s="1">
        <v>1</v>
      </c>
    </row>
    <row r="127" spans="1:13">
      <c r="A127" t="s">
        <v>1659</v>
      </c>
      <c r="C127" s="1">
        <v>2</v>
      </c>
      <c r="E127" t="s">
        <v>769</v>
      </c>
      <c r="H127" s="1">
        <v>1</v>
      </c>
      <c r="J127" t="s">
        <v>153</v>
      </c>
      <c r="M127" s="1">
        <v>1</v>
      </c>
    </row>
    <row r="128" spans="1:13">
      <c r="A128" t="s">
        <v>753</v>
      </c>
      <c r="C128" s="1">
        <v>2</v>
      </c>
      <c r="E128" t="s">
        <v>4</v>
      </c>
      <c r="H128" s="1">
        <v>1</v>
      </c>
      <c r="J128" t="s">
        <v>728</v>
      </c>
      <c r="M128" s="1">
        <v>1</v>
      </c>
    </row>
    <row r="129" spans="1:13">
      <c r="A129" t="s">
        <v>2003</v>
      </c>
      <c r="C129" s="1">
        <v>2</v>
      </c>
      <c r="E129" t="s">
        <v>788</v>
      </c>
      <c r="H129" s="1">
        <v>1</v>
      </c>
      <c r="J129" t="s">
        <v>783</v>
      </c>
      <c r="M129" s="1">
        <v>1</v>
      </c>
    </row>
    <row r="130" spans="1:13">
      <c r="A130" t="s">
        <v>1</v>
      </c>
      <c r="C130" s="1">
        <v>2</v>
      </c>
      <c r="E130" t="s">
        <v>728</v>
      </c>
      <c r="H130" s="1">
        <v>1</v>
      </c>
      <c r="J130" t="s">
        <v>13</v>
      </c>
      <c r="M130" s="1">
        <v>1</v>
      </c>
    </row>
    <row r="131" spans="1:13">
      <c r="A131" t="s">
        <v>1653</v>
      </c>
      <c r="C131" s="1">
        <v>1</v>
      </c>
      <c r="E131" t="s">
        <v>783</v>
      </c>
      <c r="H131" s="1">
        <v>1</v>
      </c>
      <c r="J131" t="s">
        <v>757</v>
      </c>
      <c r="M131" s="1">
        <v>1</v>
      </c>
    </row>
    <row r="132" spans="1:13">
      <c r="A132" t="s">
        <v>6</v>
      </c>
      <c r="C132" s="1">
        <v>1</v>
      </c>
      <c r="E132" t="s">
        <v>13</v>
      </c>
      <c r="H132" s="1">
        <v>1</v>
      </c>
      <c r="J132" t="s">
        <v>19</v>
      </c>
      <c r="M132" s="1">
        <v>1</v>
      </c>
    </row>
    <row r="133" spans="1:13">
      <c r="A133" t="s">
        <v>2004</v>
      </c>
      <c r="C133" s="1">
        <v>1</v>
      </c>
      <c r="E133" t="s">
        <v>744</v>
      </c>
      <c r="H133" s="1">
        <v>1</v>
      </c>
      <c r="J133" t="s">
        <v>141</v>
      </c>
      <c r="M133" s="1">
        <v>1</v>
      </c>
    </row>
    <row r="134" spans="1:13">
      <c r="A134" t="s">
        <v>13</v>
      </c>
      <c r="C134" s="1">
        <v>1</v>
      </c>
      <c r="E134" t="s">
        <v>757</v>
      </c>
      <c r="H134" s="1">
        <v>1</v>
      </c>
      <c r="J134" t="s">
        <v>1644</v>
      </c>
      <c r="M134" s="1">
        <v>1</v>
      </c>
    </row>
    <row r="135" spans="1:13">
      <c r="A135" t="s">
        <v>734</v>
      </c>
      <c r="C135" s="1">
        <v>1</v>
      </c>
      <c r="E135" t="s">
        <v>800</v>
      </c>
      <c r="H135" s="1">
        <v>1</v>
      </c>
      <c r="J135" t="s">
        <v>762</v>
      </c>
      <c r="M135" s="1">
        <v>1</v>
      </c>
    </row>
    <row r="136" spans="1:13">
      <c r="A136" t="s">
        <v>15</v>
      </c>
      <c r="C136" s="1">
        <v>1</v>
      </c>
      <c r="E136" t="s">
        <v>1645</v>
      </c>
      <c r="H136" s="1">
        <v>1</v>
      </c>
      <c r="J136" t="s">
        <v>1661</v>
      </c>
      <c r="M136" s="1">
        <v>1</v>
      </c>
    </row>
    <row r="137" spans="1:13">
      <c r="A137" t="s">
        <v>757</v>
      </c>
      <c r="C137" s="1">
        <v>1</v>
      </c>
      <c r="E137" t="s">
        <v>2027</v>
      </c>
      <c r="H137" s="1">
        <v>1</v>
      </c>
      <c r="J137" t="s">
        <v>142</v>
      </c>
      <c r="M137" s="1">
        <v>1</v>
      </c>
    </row>
    <row r="138" spans="1:13">
      <c r="A138" t="s">
        <v>796</v>
      </c>
      <c r="C138" s="1">
        <v>1</v>
      </c>
      <c r="E138" t="s">
        <v>763</v>
      </c>
      <c r="H138" s="1">
        <v>1</v>
      </c>
      <c r="J138" t="s">
        <v>748</v>
      </c>
      <c r="M138" s="1">
        <v>1</v>
      </c>
    </row>
    <row r="139" spans="1:13">
      <c r="A139" t="s">
        <v>763</v>
      </c>
      <c r="C139" s="1">
        <v>1</v>
      </c>
      <c r="E139" t="s">
        <v>23</v>
      </c>
      <c r="H139" s="1">
        <v>1</v>
      </c>
      <c r="J139" t="s">
        <v>790</v>
      </c>
      <c r="M139" s="1">
        <v>1</v>
      </c>
    </row>
    <row r="140" spans="1:13">
      <c r="A140" t="s">
        <v>23</v>
      </c>
      <c r="C140" s="1">
        <v>1</v>
      </c>
      <c r="E140" t="s">
        <v>746</v>
      </c>
      <c r="H140" s="1">
        <v>1</v>
      </c>
      <c r="J140" t="s">
        <v>143</v>
      </c>
      <c r="M140" s="1">
        <v>1</v>
      </c>
    </row>
    <row r="141" spans="1:13">
      <c r="A141" t="s">
        <v>154</v>
      </c>
      <c r="C141" s="1">
        <v>1</v>
      </c>
      <c r="E141" t="s">
        <v>778</v>
      </c>
      <c r="H141" s="1">
        <v>1</v>
      </c>
      <c r="J141" t="s">
        <v>753</v>
      </c>
      <c r="M141" s="1">
        <v>1</v>
      </c>
    </row>
    <row r="142" spans="1:13">
      <c r="A142" t="s">
        <v>1660</v>
      </c>
      <c r="C142" s="1">
        <v>1</v>
      </c>
      <c r="E142" t="s">
        <v>142</v>
      </c>
      <c r="H142" s="1">
        <v>1</v>
      </c>
      <c r="J142" t="s">
        <v>2008</v>
      </c>
      <c r="M142" s="1">
        <v>1</v>
      </c>
    </row>
    <row r="143" spans="1:13">
      <c r="A143" t="s">
        <v>2050</v>
      </c>
      <c r="C143" s="1">
        <v>1</v>
      </c>
      <c r="E143" t="s">
        <v>748</v>
      </c>
      <c r="H143" s="1">
        <v>1</v>
      </c>
    </row>
    <row r="144" spans="1:13">
      <c r="A144" t="s">
        <v>158</v>
      </c>
      <c r="C144" s="1">
        <v>1</v>
      </c>
      <c r="E144" t="s">
        <v>755</v>
      </c>
      <c r="H144" s="1">
        <v>1</v>
      </c>
      <c r="M144" s="10">
        <f>SUM(M94:M142)</f>
        <v>158</v>
      </c>
    </row>
    <row r="145" spans="1:8">
      <c r="A145" t="s">
        <v>733</v>
      </c>
      <c r="C145" s="1">
        <v>1</v>
      </c>
      <c r="E145" t="s">
        <v>782</v>
      </c>
      <c r="H145" s="1">
        <v>1</v>
      </c>
    </row>
    <row r="146" spans="1:8">
      <c r="A146" t="s">
        <v>755</v>
      </c>
      <c r="C146" s="1">
        <v>1</v>
      </c>
      <c r="E146" t="s">
        <v>1662</v>
      </c>
      <c r="H146" s="1">
        <v>1</v>
      </c>
    </row>
    <row r="147" spans="1:8">
      <c r="A147" t="s">
        <v>1662</v>
      </c>
      <c r="C147" s="1">
        <v>1</v>
      </c>
      <c r="E147" t="s">
        <v>39</v>
      </c>
      <c r="H147" s="1">
        <v>1</v>
      </c>
    </row>
    <row r="148" spans="1:8">
      <c r="A148" t="s">
        <v>155</v>
      </c>
      <c r="C148" s="1">
        <v>1</v>
      </c>
      <c r="E148" t="s">
        <v>144</v>
      </c>
      <c r="H148" s="1">
        <v>1</v>
      </c>
    </row>
    <row r="149" spans="1:8">
      <c r="A149" t="s">
        <v>1658</v>
      </c>
      <c r="C149" s="1">
        <v>1</v>
      </c>
    </row>
    <row r="150" spans="1:8">
      <c r="A150" t="s">
        <v>2053</v>
      </c>
      <c r="C150" s="1">
        <v>1</v>
      </c>
      <c r="H150" s="10">
        <f>SUM(H94:H148)</f>
        <v>161</v>
      </c>
    </row>
    <row r="151" spans="1:8">
      <c r="A151" t="s">
        <v>3365</v>
      </c>
      <c r="C151" s="1">
        <v>1</v>
      </c>
    </row>
    <row r="152" spans="1:8">
      <c r="A152" t="s">
        <v>3383</v>
      </c>
      <c r="C152" s="1">
        <v>1</v>
      </c>
    </row>
    <row r="153" spans="1:8">
      <c r="A153" t="s">
        <v>2018</v>
      </c>
      <c r="C153" s="1">
        <v>1</v>
      </c>
    </row>
    <row r="154" spans="1:8">
      <c r="A154" t="s">
        <v>2023</v>
      </c>
      <c r="C154" s="1">
        <v>1</v>
      </c>
    </row>
    <row r="155" spans="1:8">
      <c r="A155" t="s">
        <v>1655</v>
      </c>
      <c r="C155" s="1">
        <v>1</v>
      </c>
    </row>
    <row r="157" spans="1:8">
      <c r="C157" s="10">
        <f>SUM(C90:C155)</f>
        <v>186</v>
      </c>
    </row>
  </sheetData>
  <sortState xmlns:xlrd2="http://schemas.microsoft.com/office/spreadsheetml/2017/richdata2" ref="A94:C155">
    <sortCondition descending="1" ref="C94:C155"/>
    <sortCondition ref="B94:B155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79"/>
  <sheetViews>
    <sheetView topLeftCell="A239" zoomScaleNormal="100" workbookViewId="0">
      <selection activeCell="M251" sqref="M251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5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40" t="s">
        <v>1299</v>
      </c>
    </row>
    <row r="2" spans="1:5" ht="20.25">
      <c r="B2" s="142" t="s">
        <v>1300</v>
      </c>
    </row>
    <row r="4" spans="1:5" ht="15.75">
      <c r="A4" s="143" t="s">
        <v>0</v>
      </c>
      <c r="B4" s="144" t="s">
        <v>15</v>
      </c>
      <c r="C4" s="144"/>
      <c r="D4" s="144"/>
      <c r="E4" s="145">
        <v>14116.8</v>
      </c>
    </row>
    <row r="5" spans="1:5" ht="15.75">
      <c r="A5" s="143" t="s">
        <v>2</v>
      </c>
      <c r="B5" s="39" t="s">
        <v>21</v>
      </c>
      <c r="C5" s="39"/>
      <c r="D5" s="39"/>
      <c r="E5" s="138">
        <v>13944.449999999997</v>
      </c>
    </row>
    <row r="6" spans="1:5" ht="15.75">
      <c r="A6" s="143" t="s">
        <v>3</v>
      </c>
      <c r="B6" s="39" t="s">
        <v>39</v>
      </c>
      <c r="C6" s="39"/>
      <c r="D6" s="39"/>
      <c r="E6" s="138">
        <v>13796.5</v>
      </c>
    </row>
    <row r="7" spans="1:5" ht="15.75">
      <c r="A7" s="143" t="s">
        <v>5</v>
      </c>
      <c r="B7" s="39" t="s">
        <v>180</v>
      </c>
      <c r="C7" s="39"/>
      <c r="D7" s="39"/>
      <c r="E7" s="138">
        <v>13499.599999999999</v>
      </c>
    </row>
    <row r="8" spans="1:5" ht="15.75">
      <c r="A8" s="143" t="s">
        <v>7</v>
      </c>
      <c r="B8" s="39" t="s">
        <v>9</v>
      </c>
      <c r="C8" s="39"/>
      <c r="D8" s="39"/>
      <c r="E8" s="138">
        <v>12660.250000000004</v>
      </c>
    </row>
    <row r="9" spans="1:5" ht="15.75">
      <c r="A9" s="143" t="s">
        <v>8</v>
      </c>
      <c r="B9" s="39" t="s">
        <v>31</v>
      </c>
      <c r="C9" s="39"/>
      <c r="D9" s="39"/>
      <c r="E9" s="138">
        <v>12509.800000000001</v>
      </c>
    </row>
    <row r="12" spans="1:5" ht="25.5">
      <c r="B12" s="140" t="s">
        <v>1301</v>
      </c>
    </row>
    <row r="13" spans="1:5" ht="20.25">
      <c r="B13" s="142" t="s">
        <v>1300</v>
      </c>
    </row>
    <row r="15" spans="1:5" ht="15.75">
      <c r="A15" s="143" t="s">
        <v>0</v>
      </c>
      <c r="B15" s="144" t="s">
        <v>21</v>
      </c>
      <c r="C15" s="144"/>
      <c r="D15" s="144"/>
      <c r="E15" s="145">
        <v>11561</v>
      </c>
    </row>
    <row r="16" spans="1:5" ht="15.75">
      <c r="A16" s="143" t="s">
        <v>2</v>
      </c>
      <c r="B16" s="39" t="s">
        <v>15</v>
      </c>
      <c r="C16" s="39"/>
      <c r="D16" s="39"/>
      <c r="E16" s="138">
        <v>10999.850000000002</v>
      </c>
    </row>
    <row r="17" spans="1:5" ht="15.75">
      <c r="A17" s="143" t="s">
        <v>3</v>
      </c>
      <c r="B17" s="39" t="s">
        <v>31</v>
      </c>
      <c r="C17" s="39"/>
      <c r="D17" s="39"/>
      <c r="E17" s="138">
        <v>10718.150000000001</v>
      </c>
    </row>
    <row r="18" spans="1:5" ht="15.75">
      <c r="A18" s="143" t="s">
        <v>5</v>
      </c>
      <c r="B18" s="39" t="s">
        <v>178</v>
      </c>
      <c r="C18" s="39"/>
      <c r="D18" s="39"/>
      <c r="E18" s="138">
        <v>8812.0000000000036</v>
      </c>
    </row>
    <row r="19" spans="1:5" ht="15.75">
      <c r="A19" s="143" t="s">
        <v>7</v>
      </c>
      <c r="B19" s="39" t="s">
        <v>35</v>
      </c>
      <c r="C19" s="39"/>
      <c r="D19" s="39"/>
      <c r="E19" s="138">
        <v>8808.9999999999982</v>
      </c>
    </row>
    <row r="20" spans="1:5" ht="15.75">
      <c r="A20" s="143" t="s">
        <v>8</v>
      </c>
      <c r="B20" s="39" t="s">
        <v>39</v>
      </c>
      <c r="C20" s="39"/>
      <c r="D20" s="39"/>
      <c r="E20" s="138">
        <v>8509.2000000000025</v>
      </c>
    </row>
    <row r="21" spans="1:5" ht="15.75">
      <c r="A21" s="143" t="s">
        <v>10</v>
      </c>
      <c r="B21" s="39" t="s">
        <v>25</v>
      </c>
      <c r="C21" s="39"/>
      <c r="D21" s="39"/>
      <c r="E21" s="138">
        <v>8247.3000000000029</v>
      </c>
    </row>
    <row r="22" spans="1:5" ht="15.75">
      <c r="A22" s="143" t="s">
        <v>12</v>
      </c>
      <c r="B22" s="39" t="s">
        <v>17</v>
      </c>
      <c r="C22" s="39"/>
      <c r="D22" s="39"/>
      <c r="E22" s="138">
        <v>7682.0999999999985</v>
      </c>
    </row>
    <row r="23" spans="1:5" ht="15.75">
      <c r="A23" s="143" t="s">
        <v>14</v>
      </c>
      <c r="B23" s="39" t="s">
        <v>180</v>
      </c>
      <c r="C23" s="39"/>
      <c r="D23" s="39"/>
      <c r="E23" s="138">
        <v>6934.3499999999985</v>
      </c>
    </row>
    <row r="24" spans="1:5" ht="15.75">
      <c r="A24" s="143" t="s">
        <v>16</v>
      </c>
      <c r="B24" s="39" t="s">
        <v>19</v>
      </c>
      <c r="C24" s="39"/>
      <c r="D24" s="39"/>
      <c r="E24" s="138">
        <v>6838.8500000000013</v>
      </c>
    </row>
    <row r="25" spans="1:5" ht="15.75">
      <c r="A25" s="143" t="s">
        <v>18</v>
      </c>
      <c r="B25" s="39" t="s">
        <v>9</v>
      </c>
      <c r="C25" s="39"/>
      <c r="D25" s="39"/>
      <c r="E25" s="138">
        <v>6357.6</v>
      </c>
    </row>
    <row r="26" spans="1:5" ht="15.75">
      <c r="A26" s="143" t="s">
        <v>20</v>
      </c>
      <c r="B26" s="39" t="s">
        <v>181</v>
      </c>
      <c r="C26" s="39"/>
      <c r="D26" s="39"/>
      <c r="E26" s="138">
        <v>5760.5500000000011</v>
      </c>
    </row>
    <row r="27" spans="1:5" ht="15.75">
      <c r="A27" s="143" t="s">
        <v>22</v>
      </c>
      <c r="B27" s="39" t="s">
        <v>37</v>
      </c>
      <c r="C27" s="39"/>
      <c r="D27" s="39"/>
      <c r="E27" s="138">
        <v>2164.25</v>
      </c>
    </row>
    <row r="28" spans="1:5" ht="15.75">
      <c r="A28" s="143" t="s">
        <v>24</v>
      </c>
      <c r="B28" s="39" t="s">
        <v>33</v>
      </c>
      <c r="C28" s="39"/>
      <c r="D28" s="39"/>
      <c r="E28" s="138">
        <v>1989.3000000000002</v>
      </c>
    </row>
    <row r="31" spans="1:5" ht="25.5">
      <c r="B31" s="140" t="s">
        <v>1302</v>
      </c>
    </row>
    <row r="32" spans="1:5" ht="20.25">
      <c r="B32" s="142" t="s">
        <v>1300</v>
      </c>
      <c r="C32" s="39"/>
      <c r="D32" s="39"/>
      <c r="E32" s="39"/>
    </row>
    <row r="33" spans="1:5" ht="15">
      <c r="B33" s="39"/>
      <c r="C33" s="39"/>
      <c r="D33" s="39"/>
      <c r="E33" s="39"/>
    </row>
    <row r="34" spans="1:5" ht="15.75">
      <c r="A34" s="143" t="s">
        <v>0</v>
      </c>
      <c r="B34" s="144" t="s">
        <v>11</v>
      </c>
      <c r="C34" s="144"/>
      <c r="D34" s="144"/>
      <c r="E34" s="148">
        <v>25181.600000000002</v>
      </c>
    </row>
    <row r="35" spans="1:5" ht="15.75">
      <c r="A35" s="143" t="s">
        <v>2</v>
      </c>
      <c r="B35" s="39" t="s">
        <v>27</v>
      </c>
      <c r="C35" s="39"/>
      <c r="D35" s="39"/>
      <c r="E35" s="147">
        <v>24615.8</v>
      </c>
    </row>
    <row r="36" spans="1:5" ht="15.75">
      <c r="A36" s="143" t="s">
        <v>3</v>
      </c>
      <c r="B36" s="39" t="s">
        <v>17</v>
      </c>
      <c r="C36" s="39"/>
      <c r="D36" s="39"/>
      <c r="E36" s="147">
        <v>24226.499999999989</v>
      </c>
    </row>
    <row r="37" spans="1:5" ht="15.75">
      <c r="A37" s="143" t="s">
        <v>5</v>
      </c>
      <c r="B37" s="39" t="s">
        <v>21</v>
      </c>
      <c r="C37" s="39"/>
      <c r="D37" s="39"/>
      <c r="E37" s="147">
        <v>24210.500000000007</v>
      </c>
    </row>
    <row r="38" spans="1:5" ht="15.75">
      <c r="A38" s="143" t="s">
        <v>7</v>
      </c>
      <c r="B38" s="39" t="s">
        <v>23</v>
      </c>
      <c r="C38" s="39"/>
      <c r="D38" s="39"/>
      <c r="E38" s="147">
        <v>23615.950000000008</v>
      </c>
    </row>
    <row r="39" spans="1:5" ht="15.75">
      <c r="A39" s="143" t="s">
        <v>8</v>
      </c>
      <c r="B39" s="39" t="s">
        <v>31</v>
      </c>
      <c r="C39" s="39"/>
      <c r="D39" s="39"/>
      <c r="E39" s="147">
        <v>23125.300000000007</v>
      </c>
    </row>
    <row r="40" spans="1:5" ht="15.75">
      <c r="A40" s="143" t="s">
        <v>10</v>
      </c>
      <c r="B40" s="39" t="s">
        <v>25</v>
      </c>
      <c r="C40" s="39"/>
      <c r="D40" s="39"/>
      <c r="E40" s="147">
        <v>22998.299999999988</v>
      </c>
    </row>
    <row r="41" spans="1:5" ht="15.75">
      <c r="A41" s="143" t="s">
        <v>12</v>
      </c>
      <c r="B41" s="39" t="s">
        <v>39</v>
      </c>
      <c r="C41" s="39"/>
      <c r="D41" s="39"/>
      <c r="E41" s="147">
        <v>22970.799999999999</v>
      </c>
    </row>
    <row r="42" spans="1:5" ht="15.75">
      <c r="A42" s="143" t="s">
        <v>14</v>
      </c>
      <c r="B42" s="39" t="s">
        <v>33</v>
      </c>
      <c r="C42" s="39"/>
      <c r="D42" s="39"/>
      <c r="E42" s="147">
        <v>22562.800000000007</v>
      </c>
    </row>
    <row r="43" spans="1:5" ht="15.75">
      <c r="A43" s="143" t="s">
        <v>16</v>
      </c>
      <c r="B43" s="39" t="s">
        <v>178</v>
      </c>
      <c r="C43" s="39"/>
      <c r="D43" s="39"/>
      <c r="E43" s="147">
        <v>22398.45</v>
      </c>
    </row>
    <row r="44" spans="1:5" ht="15.75">
      <c r="A44" s="143" t="s">
        <v>18</v>
      </c>
      <c r="B44" s="39" t="s">
        <v>15</v>
      </c>
      <c r="C44" s="39"/>
      <c r="D44" s="39"/>
      <c r="E44" s="147">
        <v>22234.100000000013</v>
      </c>
    </row>
    <row r="45" spans="1:5" ht="15.75">
      <c r="A45" s="143" t="s">
        <v>20</v>
      </c>
      <c r="B45" s="39" t="s">
        <v>29</v>
      </c>
      <c r="C45" s="39"/>
      <c r="D45" s="39"/>
      <c r="E45" s="147">
        <v>22058.799999999992</v>
      </c>
    </row>
    <row r="46" spans="1:5" ht="15.75">
      <c r="A46" s="143" t="s">
        <v>22</v>
      </c>
      <c r="B46" s="39" t="s">
        <v>19</v>
      </c>
      <c r="C46" s="39"/>
      <c r="D46" s="39"/>
      <c r="E46" s="147">
        <v>21824.999999999993</v>
      </c>
    </row>
    <row r="47" spans="1:5" ht="15.75">
      <c r="A47" s="143" t="s">
        <v>24</v>
      </c>
      <c r="B47" s="39" t="s">
        <v>9</v>
      </c>
      <c r="C47" s="39"/>
      <c r="D47" s="39"/>
      <c r="E47" s="147">
        <v>21598.699999999993</v>
      </c>
    </row>
    <row r="48" spans="1:5" ht="15.75">
      <c r="A48" s="143" t="s">
        <v>26</v>
      </c>
      <c r="B48" s="39" t="s">
        <v>6</v>
      </c>
      <c r="C48" s="39"/>
      <c r="D48" s="39"/>
      <c r="E48" s="147">
        <v>20649.149999999994</v>
      </c>
    </row>
    <row r="49" spans="1:10" ht="15.75">
      <c r="A49" s="143" t="s">
        <v>28</v>
      </c>
      <c r="B49" s="39" t="s">
        <v>13</v>
      </c>
      <c r="C49" s="39"/>
      <c r="D49" s="39"/>
      <c r="E49" s="147">
        <v>20401.450000000004</v>
      </c>
    </row>
    <row r="50" spans="1:10" ht="15.75">
      <c r="A50" s="143" t="s">
        <v>30</v>
      </c>
      <c r="B50" s="39" t="s">
        <v>179</v>
      </c>
      <c r="C50" s="39"/>
      <c r="D50" s="39"/>
      <c r="E50" s="147">
        <v>20183.850000000006</v>
      </c>
    </row>
    <row r="51" spans="1:10" ht="15.75">
      <c r="A51" s="151" t="s">
        <v>32</v>
      </c>
      <c r="B51" s="152" t="s">
        <v>1</v>
      </c>
      <c r="C51" s="152"/>
      <c r="D51" s="152"/>
      <c r="E51" s="153">
        <v>19372.200000000004</v>
      </c>
    </row>
    <row r="52" spans="1:10" ht="15.75">
      <c r="A52" s="143" t="s">
        <v>34</v>
      </c>
      <c r="B52" s="150" t="s">
        <v>35</v>
      </c>
      <c r="C52" s="150"/>
      <c r="D52" s="150"/>
      <c r="E52" s="149">
        <v>19209.8</v>
      </c>
    </row>
    <row r="53" spans="1:10" ht="15.75">
      <c r="A53" s="143" t="s">
        <v>36</v>
      </c>
      <c r="B53" s="150" t="s">
        <v>37</v>
      </c>
      <c r="C53" s="150"/>
      <c r="D53" s="150"/>
      <c r="E53" s="149">
        <v>19202.400000000001</v>
      </c>
    </row>
    <row r="54" spans="1:10" ht="15.75">
      <c r="A54" s="143" t="s">
        <v>38</v>
      </c>
      <c r="B54" s="150" t="s">
        <v>4</v>
      </c>
      <c r="C54" s="150"/>
      <c r="D54" s="150"/>
      <c r="E54" s="149">
        <v>18759.550000000003</v>
      </c>
    </row>
    <row r="55" spans="1:10" ht="15.75">
      <c r="A55" s="143"/>
      <c r="B55" s="150"/>
      <c r="C55" s="150"/>
      <c r="D55" s="150"/>
      <c r="E55" s="149"/>
    </row>
    <row r="56" spans="1:10" ht="15.75">
      <c r="A56" s="39" t="s">
        <v>1307</v>
      </c>
      <c r="C56" s="150"/>
      <c r="D56" s="150"/>
      <c r="E56" s="149"/>
    </row>
    <row r="59" spans="1:10" ht="25.5">
      <c r="B59" s="140" t="s">
        <v>1304</v>
      </c>
    </row>
    <row r="60" spans="1:10" ht="20.25">
      <c r="B60" s="142" t="s">
        <v>1300</v>
      </c>
      <c r="G60" s="142" t="s">
        <v>1303</v>
      </c>
    </row>
    <row r="62" spans="1:10" ht="15.75">
      <c r="A62" s="143" t="s">
        <v>0</v>
      </c>
      <c r="B62" s="144" t="s">
        <v>21</v>
      </c>
      <c r="C62" s="144"/>
      <c r="D62" s="144"/>
      <c r="E62" s="148">
        <v>27839.499999999996</v>
      </c>
      <c r="G62" s="144" t="s">
        <v>143</v>
      </c>
      <c r="H62" s="144"/>
      <c r="I62" s="144"/>
      <c r="J62" s="148">
        <v>27879.499999999993</v>
      </c>
    </row>
    <row r="63" spans="1:10" ht="15.75">
      <c r="A63" s="143" t="s">
        <v>2</v>
      </c>
      <c r="B63" s="39" t="s">
        <v>6</v>
      </c>
      <c r="C63" s="39"/>
      <c r="D63" s="39"/>
      <c r="E63" s="147">
        <v>26558.600000000009</v>
      </c>
      <c r="G63" s="144" t="s">
        <v>144</v>
      </c>
      <c r="H63" s="144"/>
      <c r="I63" s="144"/>
      <c r="J63" s="148">
        <v>22817.800000000003</v>
      </c>
    </row>
    <row r="64" spans="1:10" ht="15.75">
      <c r="A64" s="143" t="s">
        <v>3</v>
      </c>
      <c r="B64" s="39" t="s">
        <v>11</v>
      </c>
      <c r="C64" s="39"/>
      <c r="D64" s="39"/>
      <c r="E64" s="147">
        <v>25759.099999999995</v>
      </c>
      <c r="G64" s="157" t="s">
        <v>37</v>
      </c>
      <c r="H64" s="157"/>
      <c r="I64" s="157"/>
      <c r="J64" s="158">
        <v>22788.899999999998</v>
      </c>
    </row>
    <row r="65" spans="1:10" ht="15.75">
      <c r="A65" s="143" t="s">
        <v>5</v>
      </c>
      <c r="B65" s="39" t="s">
        <v>17</v>
      </c>
      <c r="C65" s="39"/>
      <c r="D65" s="39"/>
      <c r="E65" s="147">
        <v>25755.4</v>
      </c>
      <c r="G65" s="155" t="s">
        <v>35</v>
      </c>
      <c r="H65" s="155"/>
      <c r="I65" s="155"/>
      <c r="J65" s="156">
        <v>21766.800000000007</v>
      </c>
    </row>
    <row r="66" spans="1:10" ht="15.75">
      <c r="A66" s="143" t="s">
        <v>7</v>
      </c>
      <c r="B66" s="39" t="s">
        <v>31</v>
      </c>
      <c r="C66" s="39"/>
      <c r="D66" s="39"/>
      <c r="E66" s="147">
        <v>25636.699999999997</v>
      </c>
      <c r="G66" s="39" t="s">
        <v>142</v>
      </c>
      <c r="H66" s="39"/>
      <c r="I66" s="39"/>
      <c r="J66" s="147">
        <v>21685.999999999993</v>
      </c>
    </row>
    <row r="67" spans="1:10" ht="15.75">
      <c r="A67" s="143" t="s">
        <v>8</v>
      </c>
      <c r="B67" s="39" t="s">
        <v>33</v>
      </c>
      <c r="C67" s="39"/>
      <c r="D67" s="39"/>
      <c r="E67" s="147">
        <v>24833</v>
      </c>
      <c r="G67" s="39" t="s">
        <v>141</v>
      </c>
      <c r="H67" s="39"/>
      <c r="I67" s="39"/>
      <c r="J67" s="147">
        <v>21095.999999999996</v>
      </c>
    </row>
    <row r="68" spans="1:10" ht="15.75">
      <c r="A68" s="143" t="s">
        <v>10</v>
      </c>
      <c r="B68" s="39" t="s">
        <v>9</v>
      </c>
      <c r="C68" s="39"/>
      <c r="D68" s="39"/>
      <c r="E68" s="147">
        <v>24665.000000000004</v>
      </c>
      <c r="G68" s="39" t="s">
        <v>4</v>
      </c>
      <c r="H68" s="39"/>
      <c r="I68" s="39"/>
      <c r="J68" s="147">
        <v>18223.649999999994</v>
      </c>
    </row>
    <row r="69" spans="1:10" ht="15.75">
      <c r="A69" s="143" t="s">
        <v>12</v>
      </c>
      <c r="B69" s="39" t="s">
        <v>39</v>
      </c>
      <c r="C69" s="39"/>
      <c r="D69" s="39"/>
      <c r="E69" s="147">
        <v>24557.299999999988</v>
      </c>
    </row>
    <row r="70" spans="1:10" ht="15.75">
      <c r="A70" s="143" t="s">
        <v>14</v>
      </c>
      <c r="B70" s="39" t="s">
        <v>25</v>
      </c>
      <c r="C70" s="39"/>
      <c r="D70" s="39"/>
      <c r="E70" s="147">
        <v>23918.699999999997</v>
      </c>
    </row>
    <row r="71" spans="1:10" ht="15.75">
      <c r="A71" s="143" t="s">
        <v>16</v>
      </c>
      <c r="B71" s="39" t="s">
        <v>178</v>
      </c>
      <c r="C71" s="39"/>
      <c r="D71" s="39"/>
      <c r="E71" s="147">
        <v>23172.799999999999</v>
      </c>
    </row>
    <row r="72" spans="1:10" ht="15.75">
      <c r="A72" s="143" t="s">
        <v>18</v>
      </c>
      <c r="B72" s="39" t="s">
        <v>19</v>
      </c>
      <c r="C72" s="39"/>
      <c r="D72" s="39"/>
      <c r="E72" s="147">
        <v>23022.2</v>
      </c>
    </row>
    <row r="73" spans="1:10" ht="15.75">
      <c r="A73" s="143" t="s">
        <v>20</v>
      </c>
      <c r="B73" s="39" t="s">
        <v>13</v>
      </c>
      <c r="C73" s="39"/>
      <c r="D73" s="39"/>
      <c r="E73" s="147">
        <v>22808.300000000007</v>
      </c>
    </row>
    <row r="74" spans="1:10" ht="15.75">
      <c r="A74" s="143" t="s">
        <v>22</v>
      </c>
      <c r="B74" s="39" t="s">
        <v>1</v>
      </c>
      <c r="C74" s="39"/>
      <c r="D74" s="39"/>
      <c r="E74" s="147">
        <v>22608.299999999992</v>
      </c>
    </row>
    <row r="75" spans="1:10" ht="15.75">
      <c r="A75" s="151" t="s">
        <v>24</v>
      </c>
      <c r="B75" s="152" t="s">
        <v>15</v>
      </c>
      <c r="C75" s="152"/>
      <c r="D75" s="152"/>
      <c r="E75" s="153">
        <v>22360.5</v>
      </c>
    </row>
    <row r="76" spans="1:10" ht="15.75">
      <c r="A76" s="154" t="s">
        <v>26</v>
      </c>
      <c r="B76" s="155" t="s">
        <v>29</v>
      </c>
      <c r="C76" s="155"/>
      <c r="D76" s="155"/>
      <c r="E76" s="156">
        <v>22056.400000000005</v>
      </c>
    </row>
    <row r="77" spans="1:10" ht="15.75">
      <c r="A77" s="143" t="s">
        <v>28</v>
      </c>
      <c r="B77" s="150" t="s">
        <v>23</v>
      </c>
      <c r="C77" s="150"/>
      <c r="D77" s="150"/>
      <c r="E77" s="149">
        <v>21947.15</v>
      </c>
    </row>
    <row r="78" spans="1:10" ht="15.75">
      <c r="A78" s="143" t="s">
        <v>30</v>
      </c>
      <c r="B78" s="150" t="s">
        <v>27</v>
      </c>
      <c r="C78" s="150"/>
      <c r="D78" s="150"/>
      <c r="E78" s="149">
        <v>21597</v>
      </c>
    </row>
    <row r="79" spans="1:10" ht="15.75">
      <c r="A79" s="143" t="s">
        <v>32</v>
      </c>
      <c r="B79" s="150" t="s">
        <v>179</v>
      </c>
      <c r="C79" s="150"/>
      <c r="D79" s="150"/>
      <c r="E79" s="149">
        <v>0</v>
      </c>
    </row>
    <row r="81" spans="1:10" ht="18.75">
      <c r="A81" s="141" t="s">
        <v>1305</v>
      </c>
    </row>
    <row r="82" spans="1:10" ht="15.75">
      <c r="B82" s="100" t="s">
        <v>29</v>
      </c>
      <c r="C82" s="100"/>
      <c r="D82" s="100"/>
      <c r="E82" s="147">
        <v>2180.6999999999998</v>
      </c>
    </row>
    <row r="83" spans="1:10" ht="15">
      <c r="B83" s="39" t="s">
        <v>35</v>
      </c>
      <c r="E83" s="146">
        <v>1220.5</v>
      </c>
    </row>
    <row r="86" spans="1:10" ht="25.5">
      <c r="B86" s="140" t="s">
        <v>1306</v>
      </c>
    </row>
    <row r="87" spans="1:10" ht="20.25">
      <c r="B87" s="142" t="s">
        <v>1300</v>
      </c>
      <c r="G87" s="142" t="s">
        <v>1303</v>
      </c>
    </row>
    <row r="89" spans="1:10" ht="15.75">
      <c r="A89" s="143" t="s">
        <v>0</v>
      </c>
      <c r="B89" s="144" t="s">
        <v>31</v>
      </c>
      <c r="C89" s="144"/>
      <c r="D89" s="144"/>
      <c r="E89" s="148">
        <v>28278.450000000004</v>
      </c>
      <c r="G89" s="144" t="s">
        <v>141</v>
      </c>
      <c r="H89" s="144"/>
      <c r="I89" s="144"/>
      <c r="J89" s="148">
        <v>25151.149999999998</v>
      </c>
    </row>
    <row r="90" spans="1:10" ht="15.75">
      <c r="A90" s="143" t="s">
        <v>2</v>
      </c>
      <c r="B90" s="39" t="s">
        <v>17</v>
      </c>
      <c r="C90" s="39"/>
      <c r="D90" s="39"/>
      <c r="E90" s="147">
        <v>27966.649999999991</v>
      </c>
      <c r="G90" s="144" t="s">
        <v>142</v>
      </c>
      <c r="H90" s="144"/>
      <c r="I90" s="144"/>
      <c r="J90" s="148">
        <v>24560.95</v>
      </c>
    </row>
    <row r="91" spans="1:10" ht="15.75">
      <c r="A91" s="143" t="s">
        <v>3</v>
      </c>
      <c r="B91" s="39" t="s">
        <v>21</v>
      </c>
      <c r="C91" s="39"/>
      <c r="D91" s="39"/>
      <c r="E91" s="147">
        <v>27920.300000000003</v>
      </c>
      <c r="G91" s="157" t="s">
        <v>154</v>
      </c>
      <c r="H91" s="157"/>
      <c r="I91" s="157"/>
      <c r="J91" s="158">
        <v>24056.199999999993</v>
      </c>
    </row>
    <row r="92" spans="1:10" ht="15.75">
      <c r="A92" s="143" t="s">
        <v>5</v>
      </c>
      <c r="B92" s="39" t="s">
        <v>25</v>
      </c>
      <c r="C92" s="39"/>
      <c r="D92" s="39"/>
      <c r="E92" s="147">
        <v>26854.199999999993</v>
      </c>
      <c r="G92" s="161" t="s">
        <v>158</v>
      </c>
      <c r="H92" s="161"/>
      <c r="I92" s="161"/>
      <c r="J92" s="162">
        <v>23380.75</v>
      </c>
    </row>
    <row r="93" spans="1:10" ht="15.75">
      <c r="A93" s="143" t="s">
        <v>7</v>
      </c>
      <c r="B93" s="39" t="s">
        <v>9</v>
      </c>
      <c r="C93" s="39"/>
      <c r="D93" s="39"/>
      <c r="E93" s="147">
        <v>26212.750000000004</v>
      </c>
      <c r="G93" s="39" t="s">
        <v>162</v>
      </c>
      <c r="H93" s="39"/>
      <c r="I93" s="39"/>
      <c r="J93" s="147">
        <v>22865.5</v>
      </c>
    </row>
    <row r="94" spans="1:10" ht="15.75">
      <c r="A94" s="143" t="s">
        <v>8</v>
      </c>
      <c r="B94" s="39" t="s">
        <v>143</v>
      </c>
      <c r="C94" s="39"/>
      <c r="D94" s="39"/>
      <c r="E94" s="147">
        <v>25716.000000000004</v>
      </c>
      <c r="G94" s="39" t="s">
        <v>153</v>
      </c>
      <c r="H94" s="39"/>
      <c r="I94" s="39"/>
      <c r="J94" s="147">
        <v>22733.099999999988</v>
      </c>
    </row>
    <row r="95" spans="1:10" ht="15.75">
      <c r="A95" s="143" t="s">
        <v>10</v>
      </c>
      <c r="B95" s="39" t="s">
        <v>11</v>
      </c>
      <c r="C95" s="39"/>
      <c r="D95" s="39"/>
      <c r="E95" s="147">
        <v>25410.850000000009</v>
      </c>
      <c r="G95" s="39" t="s">
        <v>27</v>
      </c>
      <c r="H95" s="39"/>
      <c r="I95" s="39"/>
      <c r="J95" s="147">
        <v>22456.449999999997</v>
      </c>
    </row>
    <row r="96" spans="1:10" ht="15.75">
      <c r="A96" s="143" t="s">
        <v>12</v>
      </c>
      <c r="B96" s="39" t="s">
        <v>33</v>
      </c>
      <c r="C96" s="39"/>
      <c r="D96" s="39"/>
      <c r="E96" s="147">
        <v>24698.149999999998</v>
      </c>
      <c r="G96" s="39" t="s">
        <v>164</v>
      </c>
      <c r="H96" s="39"/>
      <c r="I96" s="39"/>
      <c r="J96" s="147">
        <v>22180.650000000016</v>
      </c>
    </row>
    <row r="97" spans="1:10" ht="15.75">
      <c r="A97" s="143" t="s">
        <v>14</v>
      </c>
      <c r="B97" s="39" t="s">
        <v>19</v>
      </c>
      <c r="C97" s="39"/>
      <c r="D97" s="39"/>
      <c r="E97" s="147">
        <v>24415.649999999998</v>
      </c>
      <c r="G97" s="39" t="s">
        <v>35</v>
      </c>
      <c r="H97" s="39"/>
      <c r="I97" s="39"/>
      <c r="J97" s="147">
        <v>21781.150000000009</v>
      </c>
    </row>
    <row r="98" spans="1:10" ht="15.75">
      <c r="A98" s="143" t="s">
        <v>16</v>
      </c>
      <c r="B98" s="39" t="s">
        <v>29</v>
      </c>
      <c r="C98" s="39"/>
      <c r="D98" s="39"/>
      <c r="E98" s="147">
        <v>23372.449999999993</v>
      </c>
      <c r="G98" s="39" t="s">
        <v>155</v>
      </c>
      <c r="H98" s="39"/>
      <c r="I98" s="39"/>
      <c r="J98" s="147">
        <v>21629.100000000002</v>
      </c>
    </row>
    <row r="99" spans="1:10" ht="15.75">
      <c r="A99" s="143" t="s">
        <v>18</v>
      </c>
      <c r="B99" s="39" t="s">
        <v>39</v>
      </c>
      <c r="C99" s="39"/>
      <c r="D99" s="39"/>
      <c r="E99" s="147">
        <v>22977.399999999998</v>
      </c>
      <c r="G99" s="39" t="s">
        <v>156</v>
      </c>
      <c r="H99" s="39"/>
      <c r="I99" s="39"/>
      <c r="J99" s="147">
        <v>20045.599999999995</v>
      </c>
    </row>
    <row r="100" spans="1:10" ht="15.75">
      <c r="A100" s="143" t="s">
        <v>20</v>
      </c>
      <c r="B100" s="39" t="s">
        <v>6</v>
      </c>
      <c r="C100" s="39"/>
      <c r="D100" s="39"/>
      <c r="E100" s="147">
        <v>22326.3</v>
      </c>
      <c r="G100" s="39" t="s">
        <v>4</v>
      </c>
      <c r="H100" s="39"/>
      <c r="I100" s="39"/>
      <c r="J100" s="147">
        <v>19829.399999999994</v>
      </c>
    </row>
    <row r="101" spans="1:10" ht="15.75">
      <c r="A101" s="143" t="s">
        <v>22</v>
      </c>
      <c r="B101" s="39" t="s">
        <v>37</v>
      </c>
      <c r="C101" s="39"/>
      <c r="D101" s="39"/>
      <c r="E101" s="147">
        <v>21961.7</v>
      </c>
      <c r="G101" s="39" t="s">
        <v>23</v>
      </c>
      <c r="H101" s="39"/>
      <c r="I101" s="39"/>
      <c r="J101" s="147">
        <v>19545.199999999997</v>
      </c>
    </row>
    <row r="102" spans="1:10" ht="15.75">
      <c r="A102" s="151" t="s">
        <v>24</v>
      </c>
      <c r="B102" s="152" t="s">
        <v>144</v>
      </c>
      <c r="C102" s="152"/>
      <c r="D102" s="152"/>
      <c r="E102" s="153">
        <v>20348.300000000007</v>
      </c>
    </row>
    <row r="103" spans="1:10" ht="15.75">
      <c r="A103" s="154" t="s">
        <v>26</v>
      </c>
      <c r="B103" s="159" t="s">
        <v>1</v>
      </c>
      <c r="C103" s="159"/>
      <c r="D103" s="159"/>
      <c r="E103" s="160">
        <v>19865.350000000006</v>
      </c>
    </row>
    <row r="104" spans="1:10" ht="15.75">
      <c r="A104" s="143" t="s">
        <v>28</v>
      </c>
      <c r="B104" s="150" t="s">
        <v>15</v>
      </c>
      <c r="C104" s="150"/>
      <c r="D104" s="150"/>
      <c r="E104" s="149">
        <v>19819.900000000001</v>
      </c>
    </row>
    <row r="105" spans="1:10" ht="15.75">
      <c r="A105" s="143" t="s">
        <v>30</v>
      </c>
      <c r="B105" s="150" t="s">
        <v>13</v>
      </c>
      <c r="C105" s="150"/>
      <c r="D105" s="150"/>
      <c r="E105" s="149">
        <v>19409.549999999992</v>
      </c>
    </row>
    <row r="106" spans="1:10" ht="15.75">
      <c r="A106" s="143" t="s">
        <v>32</v>
      </c>
      <c r="B106" s="150" t="s">
        <v>178</v>
      </c>
      <c r="C106" s="52"/>
      <c r="D106" s="52"/>
      <c r="E106" s="149">
        <v>0</v>
      </c>
    </row>
    <row r="108" spans="1:10" ht="18.75">
      <c r="A108" s="141" t="s">
        <v>1305</v>
      </c>
    </row>
    <row r="109" spans="1:10" ht="15">
      <c r="B109" s="39" t="s">
        <v>1</v>
      </c>
      <c r="E109" s="146">
        <v>1612.6</v>
      </c>
    </row>
    <row r="110" spans="1:10" ht="15.75">
      <c r="B110" s="100" t="s">
        <v>158</v>
      </c>
      <c r="C110" s="51"/>
      <c r="D110" s="51"/>
      <c r="E110" s="147">
        <v>3310.2</v>
      </c>
    </row>
    <row r="111" spans="1:10" ht="15.75">
      <c r="B111" s="100"/>
      <c r="C111" s="51"/>
      <c r="D111" s="51"/>
      <c r="E111" s="147"/>
    </row>
    <row r="112" spans="1:10" ht="15.75">
      <c r="A112" s="39" t="s">
        <v>1308</v>
      </c>
      <c r="B112" s="100"/>
      <c r="C112" s="51"/>
      <c r="D112" s="51"/>
      <c r="E112" s="147"/>
    </row>
    <row r="115" spans="1:18" ht="25.5">
      <c r="B115" s="140" t="s">
        <v>1309</v>
      </c>
    </row>
    <row r="116" spans="1:18" ht="20.25">
      <c r="B116" s="142" t="s">
        <v>1300</v>
      </c>
      <c r="G116" s="142" t="s">
        <v>1303</v>
      </c>
    </row>
    <row r="118" spans="1:18" ht="15.75">
      <c r="A118" s="143" t="s">
        <v>0</v>
      </c>
      <c r="B118" s="144" t="s">
        <v>31</v>
      </c>
      <c r="C118" s="144"/>
      <c r="D118" s="144"/>
      <c r="E118" s="148">
        <v>30226.099999999995</v>
      </c>
      <c r="G118" s="144" t="s">
        <v>778</v>
      </c>
      <c r="H118" s="144"/>
      <c r="I118" s="144"/>
      <c r="J118" s="148">
        <v>27080.000000000007</v>
      </c>
      <c r="K118" s="143"/>
      <c r="N118" s="69"/>
      <c r="O118" s="69"/>
      <c r="P118" s="69"/>
      <c r="R118" s="69"/>
    </row>
    <row r="119" spans="1:18" ht="15.75">
      <c r="A119" s="143" t="s">
        <v>2</v>
      </c>
      <c r="B119" s="39" t="s">
        <v>154</v>
      </c>
      <c r="C119" s="144"/>
      <c r="D119" s="144"/>
      <c r="E119" s="147">
        <v>29814.699999999997</v>
      </c>
      <c r="G119" s="144" t="s">
        <v>744</v>
      </c>
      <c r="H119" s="144"/>
      <c r="I119" s="144"/>
      <c r="J119" s="148">
        <v>26549.400000000012</v>
      </c>
      <c r="K119" s="143"/>
      <c r="N119" s="69"/>
      <c r="O119" s="69"/>
      <c r="P119" s="69"/>
      <c r="R119" s="69"/>
    </row>
    <row r="120" spans="1:18" ht="15.75">
      <c r="A120" s="143" t="s">
        <v>3</v>
      </c>
      <c r="B120" s="39" t="s">
        <v>11</v>
      </c>
      <c r="C120" s="39"/>
      <c r="D120" s="39"/>
      <c r="E120" s="147">
        <v>28758.699999999997</v>
      </c>
      <c r="G120" s="157" t="s">
        <v>800</v>
      </c>
      <c r="H120" s="169"/>
      <c r="I120" s="169"/>
      <c r="J120" s="158">
        <v>25998.900000000005</v>
      </c>
      <c r="K120" s="151"/>
      <c r="N120" s="69"/>
      <c r="O120" s="69"/>
      <c r="P120" s="69"/>
      <c r="R120" s="69"/>
    </row>
    <row r="121" spans="1:18" ht="15.75">
      <c r="A121" s="143" t="s">
        <v>5</v>
      </c>
      <c r="B121" s="39" t="s">
        <v>39</v>
      </c>
      <c r="C121" s="39"/>
      <c r="D121" s="39"/>
      <c r="E121" s="147">
        <v>26880.399999999994</v>
      </c>
      <c r="G121" s="155" t="s">
        <v>790</v>
      </c>
      <c r="H121" s="155"/>
      <c r="I121" s="155"/>
      <c r="J121" s="156">
        <v>25958.799999999992</v>
      </c>
      <c r="K121" s="154"/>
      <c r="N121" s="69"/>
      <c r="O121" s="69"/>
      <c r="P121" s="69"/>
      <c r="R121" s="69"/>
    </row>
    <row r="122" spans="1:18" ht="15.75">
      <c r="A122" s="143" t="s">
        <v>7</v>
      </c>
      <c r="B122" s="39" t="s">
        <v>142</v>
      </c>
      <c r="C122" s="39"/>
      <c r="D122" s="39"/>
      <c r="E122" s="147">
        <v>26580.85</v>
      </c>
      <c r="G122" s="39" t="s">
        <v>779</v>
      </c>
      <c r="H122" s="39"/>
      <c r="I122" s="39"/>
      <c r="J122" s="147">
        <v>25919.4</v>
      </c>
      <c r="K122" s="143"/>
      <c r="N122" s="69"/>
      <c r="O122" s="69"/>
      <c r="P122" s="69"/>
      <c r="R122" s="69"/>
    </row>
    <row r="123" spans="1:18" ht="15.75">
      <c r="A123" s="143" t="s">
        <v>8</v>
      </c>
      <c r="B123" s="39" t="s">
        <v>141</v>
      </c>
      <c r="C123" s="39"/>
      <c r="D123" s="39"/>
      <c r="E123" s="147">
        <v>26572.299999999996</v>
      </c>
      <c r="G123" s="39" t="s">
        <v>738</v>
      </c>
      <c r="H123" s="39"/>
      <c r="I123" s="39"/>
      <c r="J123" s="147">
        <v>25784.399999999998</v>
      </c>
      <c r="K123" s="143"/>
      <c r="N123" s="69"/>
      <c r="O123" s="69"/>
      <c r="P123" s="69"/>
      <c r="R123" s="69"/>
    </row>
    <row r="124" spans="1:18" ht="15.75">
      <c r="A124" s="143" t="s">
        <v>10</v>
      </c>
      <c r="B124" s="39" t="s">
        <v>17</v>
      </c>
      <c r="C124" s="39"/>
      <c r="D124" s="39"/>
      <c r="E124" s="147">
        <v>26395.999999999989</v>
      </c>
      <c r="G124" s="39" t="s">
        <v>762</v>
      </c>
      <c r="H124" s="39"/>
      <c r="I124" s="39"/>
      <c r="J124" s="147">
        <v>25657.550000000003</v>
      </c>
      <c r="K124" s="143"/>
      <c r="N124" s="69"/>
      <c r="O124" s="69"/>
      <c r="P124" s="69"/>
      <c r="R124" s="69"/>
    </row>
    <row r="125" spans="1:18" ht="15.75">
      <c r="A125" s="143" t="s">
        <v>12</v>
      </c>
      <c r="B125" s="39" t="s">
        <v>21</v>
      </c>
      <c r="C125" s="39"/>
      <c r="D125" s="39"/>
      <c r="E125" s="147">
        <v>25896.6</v>
      </c>
      <c r="G125" s="39" t="s">
        <v>796</v>
      </c>
      <c r="H125" s="39"/>
      <c r="I125" s="39"/>
      <c r="J125" s="147">
        <v>25654.95</v>
      </c>
      <c r="K125" s="143"/>
      <c r="N125" s="69"/>
      <c r="O125" s="69"/>
      <c r="P125" s="69"/>
      <c r="R125" s="69"/>
    </row>
    <row r="126" spans="1:18" ht="15.75">
      <c r="A126" s="143" t="s">
        <v>14</v>
      </c>
      <c r="B126" s="39" t="s">
        <v>143</v>
      </c>
      <c r="C126" s="39"/>
      <c r="D126" s="39"/>
      <c r="E126" s="147">
        <v>25629.900000000005</v>
      </c>
      <c r="G126" s="39" t="s">
        <v>746</v>
      </c>
      <c r="H126" s="39"/>
      <c r="I126" s="39"/>
      <c r="J126" s="147">
        <v>25598.399999999987</v>
      </c>
      <c r="K126" s="143"/>
      <c r="N126" s="69"/>
      <c r="O126" s="69"/>
      <c r="P126" s="69"/>
      <c r="R126" s="69"/>
    </row>
    <row r="127" spans="1:18" ht="15.75">
      <c r="A127" s="143" t="s">
        <v>16</v>
      </c>
      <c r="B127" s="39" t="s">
        <v>19</v>
      </c>
      <c r="C127" s="39"/>
      <c r="D127" s="39"/>
      <c r="E127" s="147">
        <v>25368.800000000003</v>
      </c>
      <c r="G127" s="39" t="s">
        <v>162</v>
      </c>
      <c r="H127" s="39"/>
      <c r="I127" s="39"/>
      <c r="J127" s="147">
        <v>25507.900000000005</v>
      </c>
      <c r="K127" s="143"/>
      <c r="N127" s="69"/>
      <c r="O127" s="69"/>
      <c r="P127" s="69"/>
      <c r="R127" s="69"/>
    </row>
    <row r="128" spans="1:18" ht="15.75">
      <c r="A128" s="143" t="s">
        <v>18</v>
      </c>
      <c r="B128" s="39" t="s">
        <v>37</v>
      </c>
      <c r="C128" s="39"/>
      <c r="D128" s="39"/>
      <c r="E128" s="147">
        <v>25036.800000000007</v>
      </c>
      <c r="G128" s="39" t="s">
        <v>783</v>
      </c>
      <c r="H128" s="39"/>
      <c r="I128" s="39"/>
      <c r="J128" s="147">
        <v>25126.399999999994</v>
      </c>
      <c r="K128" s="143"/>
      <c r="N128" s="69"/>
      <c r="O128" s="69"/>
      <c r="P128" s="69"/>
      <c r="R128" s="69"/>
    </row>
    <row r="129" spans="1:18" ht="15.75">
      <c r="A129" s="143" t="s">
        <v>20</v>
      </c>
      <c r="B129" s="39" t="s">
        <v>33</v>
      </c>
      <c r="C129" s="39"/>
      <c r="D129" s="39"/>
      <c r="E129" s="147">
        <v>24935.500000000004</v>
      </c>
      <c r="G129" s="39" t="s">
        <v>748</v>
      </c>
      <c r="H129" s="39"/>
      <c r="I129" s="39"/>
      <c r="J129" s="147">
        <v>24790.400000000005</v>
      </c>
      <c r="K129" s="143"/>
      <c r="N129" s="69"/>
      <c r="O129" s="69"/>
      <c r="P129" s="69"/>
      <c r="R129" s="69"/>
    </row>
    <row r="130" spans="1:18" ht="15.75">
      <c r="A130" s="143" t="s">
        <v>22</v>
      </c>
      <c r="B130" s="39" t="s">
        <v>25</v>
      </c>
      <c r="C130" s="39"/>
      <c r="D130" s="39"/>
      <c r="E130" s="147">
        <v>24733.800000000007</v>
      </c>
      <c r="G130" s="39" t="s">
        <v>27</v>
      </c>
      <c r="H130" s="39"/>
      <c r="I130" s="150"/>
      <c r="J130" s="147">
        <v>24668.700000000004</v>
      </c>
      <c r="K130" s="143"/>
      <c r="N130" s="69"/>
      <c r="O130" s="69"/>
      <c r="P130" s="69"/>
      <c r="R130" s="69"/>
    </row>
    <row r="131" spans="1:18" ht="15.75">
      <c r="A131" s="151" t="s">
        <v>24</v>
      </c>
      <c r="B131" s="152" t="s">
        <v>9</v>
      </c>
      <c r="C131" s="164"/>
      <c r="D131" s="164"/>
      <c r="E131" s="153">
        <v>23675.30000000001</v>
      </c>
      <c r="G131" s="39" t="s">
        <v>757</v>
      </c>
      <c r="H131" s="39"/>
      <c r="I131" s="39"/>
      <c r="J131" s="147">
        <v>24658.400000000001</v>
      </c>
      <c r="K131" s="143"/>
      <c r="N131" s="69"/>
      <c r="O131" s="69"/>
      <c r="P131" s="69"/>
      <c r="R131" s="69"/>
    </row>
    <row r="132" spans="1:18" ht="15.75">
      <c r="A132" s="154" t="s">
        <v>26</v>
      </c>
      <c r="B132" s="155" t="s">
        <v>158</v>
      </c>
      <c r="C132" s="155"/>
      <c r="D132" s="155"/>
      <c r="E132" s="156">
        <v>23531</v>
      </c>
      <c r="G132" s="39" t="s">
        <v>728</v>
      </c>
      <c r="H132" s="100"/>
      <c r="I132" s="100"/>
      <c r="J132" s="147">
        <v>24202.700000000012</v>
      </c>
      <c r="K132" s="143"/>
      <c r="N132" s="69"/>
      <c r="O132" s="69"/>
      <c r="P132" s="69"/>
      <c r="R132" s="69"/>
    </row>
    <row r="133" spans="1:18" ht="15.75">
      <c r="A133" s="143" t="s">
        <v>28</v>
      </c>
      <c r="B133" s="150" t="s">
        <v>6</v>
      </c>
      <c r="C133" s="150"/>
      <c r="D133" s="150"/>
      <c r="E133" s="149">
        <v>23004.35</v>
      </c>
      <c r="G133" s="39" t="s">
        <v>749</v>
      </c>
      <c r="H133" s="39"/>
      <c r="I133" s="39"/>
      <c r="J133" s="147">
        <v>24009.299999999992</v>
      </c>
      <c r="K133" s="143"/>
      <c r="N133" s="69"/>
      <c r="O133" s="69"/>
      <c r="P133" s="69"/>
      <c r="R133" s="69"/>
    </row>
    <row r="134" spans="1:18" ht="15.75">
      <c r="A134" s="143" t="s">
        <v>30</v>
      </c>
      <c r="B134" s="150" t="s">
        <v>144</v>
      </c>
      <c r="C134" s="150"/>
      <c r="D134" s="150"/>
      <c r="E134" s="149">
        <v>20555.5</v>
      </c>
      <c r="G134" s="39" t="s">
        <v>153</v>
      </c>
      <c r="H134" s="39"/>
      <c r="I134" s="39"/>
      <c r="J134" s="147">
        <v>23917.800000000007</v>
      </c>
      <c r="K134" s="143"/>
      <c r="N134" s="69"/>
      <c r="O134" s="69"/>
      <c r="P134" s="167"/>
      <c r="R134" s="69"/>
    </row>
    <row r="135" spans="1:18" ht="15.75">
      <c r="A135" s="143" t="s">
        <v>32</v>
      </c>
      <c r="B135" s="150" t="s">
        <v>29</v>
      </c>
      <c r="C135" s="150"/>
      <c r="D135" s="150"/>
      <c r="E135" s="149">
        <v>0</v>
      </c>
      <c r="G135" s="152" t="s">
        <v>155</v>
      </c>
      <c r="H135" s="168"/>
      <c r="I135" s="168"/>
      <c r="J135" s="153">
        <v>23847.500000000004</v>
      </c>
      <c r="K135" s="151"/>
      <c r="N135" s="69"/>
      <c r="O135" s="69"/>
      <c r="P135" s="69"/>
      <c r="R135" s="69"/>
    </row>
    <row r="136" spans="1:18" ht="15.75">
      <c r="G136" s="150" t="s">
        <v>769</v>
      </c>
      <c r="H136" s="39"/>
      <c r="I136" s="39"/>
      <c r="J136" s="149">
        <v>23690.200000000004</v>
      </c>
      <c r="K136" s="143"/>
      <c r="N136" s="69"/>
      <c r="O136" s="69"/>
      <c r="P136" s="69"/>
      <c r="R136" s="69"/>
    </row>
    <row r="137" spans="1:18" ht="18.75">
      <c r="A137" s="141" t="s">
        <v>1305</v>
      </c>
      <c r="G137" s="150" t="s">
        <v>1</v>
      </c>
      <c r="H137" s="150"/>
      <c r="I137" s="150"/>
      <c r="J137" s="149">
        <v>23461.599999999999</v>
      </c>
      <c r="K137" s="143"/>
      <c r="N137" s="69"/>
      <c r="O137" s="69"/>
      <c r="P137" s="69"/>
      <c r="R137" s="69"/>
    </row>
    <row r="138" spans="1:18" ht="15.75">
      <c r="B138" s="100" t="s">
        <v>158</v>
      </c>
      <c r="E138" s="138">
        <v>3639.2999999999993</v>
      </c>
      <c r="G138" s="150" t="s">
        <v>753</v>
      </c>
      <c r="H138" s="150"/>
      <c r="I138" s="150"/>
      <c r="J138" s="149">
        <v>23161.80000000001</v>
      </c>
      <c r="K138" s="143"/>
      <c r="N138" s="69"/>
      <c r="O138" s="69"/>
      <c r="P138" s="69"/>
      <c r="R138" s="69"/>
    </row>
    <row r="139" spans="1:18" ht="15.75">
      <c r="B139" s="39" t="s">
        <v>790</v>
      </c>
      <c r="C139" s="39"/>
      <c r="D139" s="39"/>
      <c r="E139" s="139">
        <v>1790.9999999999998</v>
      </c>
      <c r="G139" s="150" t="s">
        <v>771</v>
      </c>
      <c r="H139" s="150"/>
      <c r="I139" s="150"/>
      <c r="J139" s="149">
        <v>22889.300000000007</v>
      </c>
      <c r="K139" s="143"/>
      <c r="N139" s="69"/>
      <c r="O139" s="69"/>
      <c r="P139" s="69"/>
      <c r="R139" s="69"/>
    </row>
    <row r="140" spans="1:18" ht="15.75">
      <c r="B140" s="39"/>
      <c r="C140" s="39"/>
      <c r="D140" s="39"/>
      <c r="E140" s="147"/>
      <c r="G140" s="150" t="s">
        <v>782</v>
      </c>
      <c r="H140" s="150"/>
      <c r="I140" s="150"/>
      <c r="J140" s="149">
        <v>22652.600000000006</v>
      </c>
      <c r="K140" s="143"/>
      <c r="N140" s="167"/>
      <c r="O140" s="69"/>
      <c r="P140" s="69"/>
      <c r="R140" s="69"/>
    </row>
    <row r="141" spans="1:18" ht="15.75">
      <c r="A141" s="39" t="s">
        <v>1342</v>
      </c>
      <c r="B141" s="39"/>
      <c r="C141" s="39"/>
      <c r="D141" s="39"/>
      <c r="E141" s="147"/>
      <c r="G141" s="150" t="s">
        <v>763</v>
      </c>
      <c r="H141" s="150"/>
      <c r="I141" s="150"/>
      <c r="J141" s="149">
        <v>22650.849999999991</v>
      </c>
      <c r="K141" s="143"/>
      <c r="N141" s="69"/>
      <c r="O141" s="69"/>
      <c r="P141" s="69"/>
      <c r="R141" s="69"/>
    </row>
    <row r="142" spans="1:18" ht="15.75">
      <c r="B142" s="39"/>
      <c r="C142" s="39"/>
      <c r="D142" s="39"/>
      <c r="E142" s="147"/>
      <c r="G142" s="150" t="s">
        <v>764</v>
      </c>
      <c r="H142" s="150"/>
      <c r="I142" s="150"/>
      <c r="J142" s="149">
        <v>22556.9</v>
      </c>
      <c r="K142" s="143"/>
      <c r="N142" s="69"/>
      <c r="O142" s="69"/>
      <c r="P142" s="69"/>
      <c r="R142" s="69"/>
    </row>
    <row r="143" spans="1:18" ht="15.75">
      <c r="B143" s="39"/>
      <c r="C143" s="39"/>
      <c r="D143" s="39"/>
      <c r="E143" s="147"/>
      <c r="G143" s="150" t="s">
        <v>13</v>
      </c>
      <c r="H143" s="150"/>
      <c r="I143" s="150"/>
      <c r="J143" s="149">
        <v>22416.200000000004</v>
      </c>
      <c r="K143" s="143"/>
      <c r="N143" s="69"/>
      <c r="O143" s="69"/>
      <c r="P143" s="69"/>
      <c r="R143" s="69"/>
    </row>
    <row r="144" spans="1:18" ht="15.75">
      <c r="B144" s="39"/>
      <c r="C144" s="39"/>
      <c r="D144" s="39"/>
      <c r="E144" s="147"/>
      <c r="G144" s="150" t="s">
        <v>733</v>
      </c>
      <c r="H144" s="39"/>
      <c r="I144" s="39"/>
      <c r="J144" s="149">
        <v>22388.400000000001</v>
      </c>
      <c r="K144" s="143"/>
      <c r="N144" s="69"/>
      <c r="O144" s="69"/>
      <c r="P144" s="69"/>
      <c r="R144" s="69"/>
    </row>
    <row r="145" spans="1:21" ht="15.75">
      <c r="B145" s="39"/>
      <c r="C145" s="39"/>
      <c r="D145" s="39"/>
      <c r="E145" s="147"/>
      <c r="G145" s="150" t="s">
        <v>23</v>
      </c>
      <c r="H145" s="150"/>
      <c r="I145" s="150"/>
      <c r="J145" s="149">
        <v>22129.3</v>
      </c>
      <c r="K145" s="143"/>
      <c r="N145" s="69"/>
      <c r="O145" s="69"/>
      <c r="P145" s="69"/>
      <c r="R145" s="69"/>
    </row>
    <row r="146" spans="1:21" ht="15.75">
      <c r="B146" s="39"/>
      <c r="C146" s="39"/>
      <c r="D146" s="39"/>
      <c r="E146" s="147"/>
      <c r="G146" s="150" t="s">
        <v>774</v>
      </c>
      <c r="H146" s="150"/>
      <c r="I146" s="150"/>
      <c r="J146" s="149">
        <v>21386.699999999997</v>
      </c>
      <c r="K146" s="143"/>
      <c r="N146" s="69"/>
      <c r="O146" s="69"/>
      <c r="P146" s="69"/>
      <c r="R146" s="69"/>
    </row>
    <row r="147" spans="1:21" ht="15.75">
      <c r="B147" s="39"/>
      <c r="C147" s="39"/>
      <c r="D147" s="39"/>
      <c r="E147" s="147"/>
      <c r="G147" s="150" t="s">
        <v>156</v>
      </c>
      <c r="H147" s="150"/>
      <c r="I147" s="150"/>
      <c r="J147" s="149">
        <v>21376.699999999997</v>
      </c>
      <c r="K147" s="143"/>
      <c r="N147" s="69"/>
      <c r="O147" s="69"/>
      <c r="P147" s="69"/>
      <c r="R147" s="69"/>
    </row>
    <row r="148" spans="1:21" ht="15.75">
      <c r="B148" s="39"/>
      <c r="C148" s="39"/>
      <c r="D148" s="39"/>
      <c r="E148" s="147"/>
      <c r="G148" s="150" t="s">
        <v>755</v>
      </c>
      <c r="H148" s="150"/>
      <c r="I148" s="150"/>
      <c r="J148" s="149">
        <v>21320.950000000004</v>
      </c>
      <c r="K148" s="143"/>
      <c r="N148" s="69"/>
      <c r="O148" s="69"/>
      <c r="P148" s="69"/>
      <c r="R148" s="69"/>
    </row>
    <row r="149" spans="1:21" ht="15.75">
      <c r="B149" s="39"/>
      <c r="C149" s="39"/>
      <c r="D149" s="39"/>
      <c r="E149" s="147"/>
      <c r="G149" s="150" t="s">
        <v>734</v>
      </c>
      <c r="H149" s="150"/>
      <c r="I149" s="150"/>
      <c r="J149" s="149">
        <v>21239.9</v>
      </c>
      <c r="K149" s="143"/>
      <c r="N149" s="69"/>
      <c r="O149" s="69"/>
      <c r="P149" s="69"/>
      <c r="R149" s="69"/>
    </row>
    <row r="150" spans="1:21" ht="15.75">
      <c r="B150" s="39"/>
      <c r="C150" s="39"/>
      <c r="D150" s="39"/>
      <c r="E150" s="147"/>
      <c r="G150" s="150" t="s">
        <v>15</v>
      </c>
      <c r="H150" s="150"/>
      <c r="I150" s="150"/>
      <c r="J150" s="149">
        <v>21141.100000000002</v>
      </c>
      <c r="K150" s="143"/>
      <c r="N150" s="69"/>
      <c r="O150" s="69"/>
      <c r="P150" s="69"/>
      <c r="R150" s="69"/>
    </row>
    <row r="151" spans="1:21" ht="15.75">
      <c r="B151" s="39"/>
      <c r="C151" s="39"/>
      <c r="D151" s="39"/>
      <c r="E151" s="147"/>
      <c r="G151" s="150" t="s">
        <v>788</v>
      </c>
      <c r="H151" s="150"/>
      <c r="I151" s="150"/>
      <c r="J151" s="149">
        <v>20196.700000000008</v>
      </c>
      <c r="K151" s="143"/>
      <c r="N151" s="69"/>
      <c r="O151" s="69"/>
      <c r="P151" s="69"/>
      <c r="R151" s="69"/>
    </row>
    <row r="152" spans="1:21" ht="15.75">
      <c r="B152" s="39"/>
      <c r="C152" s="39"/>
      <c r="D152" s="39"/>
      <c r="E152" s="147"/>
      <c r="G152" s="150" t="s">
        <v>35</v>
      </c>
      <c r="H152" s="150"/>
      <c r="I152" s="150"/>
      <c r="J152" s="149">
        <v>19606.7</v>
      </c>
      <c r="K152" s="143"/>
      <c r="N152" s="69"/>
      <c r="O152" s="69"/>
      <c r="P152" s="69"/>
      <c r="R152" s="69"/>
    </row>
    <row r="153" spans="1:21" ht="15.75">
      <c r="B153" s="39"/>
      <c r="C153" s="39"/>
      <c r="D153" s="39"/>
      <c r="E153" s="147"/>
      <c r="G153" s="164" t="s">
        <v>4</v>
      </c>
      <c r="H153" s="164"/>
      <c r="I153" s="164"/>
      <c r="J153" s="163">
        <v>18877.3</v>
      </c>
      <c r="K153" s="151"/>
      <c r="N153" s="69"/>
      <c r="O153" s="69"/>
      <c r="P153" s="69"/>
      <c r="R153" s="69"/>
    </row>
    <row r="154" spans="1:21" ht="15.75">
      <c r="B154" s="39"/>
      <c r="C154" s="39"/>
      <c r="D154" s="39"/>
      <c r="E154" s="147"/>
      <c r="G154" s="166" t="s">
        <v>784</v>
      </c>
      <c r="H154" s="166"/>
      <c r="I154" s="166"/>
      <c r="J154" s="165">
        <v>18684.25</v>
      </c>
      <c r="K154" s="143"/>
      <c r="N154" s="69"/>
      <c r="O154" s="69"/>
      <c r="P154" s="69"/>
      <c r="R154" s="69"/>
    </row>
    <row r="155" spans="1:21" ht="15.75">
      <c r="B155" s="39"/>
      <c r="C155" s="39"/>
      <c r="D155" s="39"/>
      <c r="E155" s="147"/>
      <c r="N155" s="69"/>
      <c r="O155" s="167"/>
      <c r="P155" s="69"/>
      <c r="R155" s="69"/>
    </row>
    <row r="156" spans="1:21" ht="15.75">
      <c r="B156" s="39"/>
      <c r="C156" s="39"/>
      <c r="D156" s="39"/>
      <c r="E156" s="147"/>
      <c r="N156" s="69"/>
      <c r="O156" s="69"/>
      <c r="P156" s="69"/>
      <c r="R156" s="69"/>
    </row>
    <row r="157" spans="1:21" ht="25.5">
      <c r="B157" s="140" t="s">
        <v>1947</v>
      </c>
      <c r="C157" s="39"/>
      <c r="D157" s="39"/>
      <c r="E157" s="147"/>
      <c r="G157" s="39"/>
      <c r="N157" s="69"/>
      <c r="O157" s="69"/>
      <c r="P157" s="69"/>
      <c r="R157" s="69"/>
    </row>
    <row r="158" spans="1:21" ht="20.25">
      <c r="B158" s="239" t="s">
        <v>1488</v>
      </c>
      <c r="C158" s="240"/>
      <c r="D158" s="241"/>
      <c r="F158" s="242"/>
      <c r="G158" s="239" t="s">
        <v>1490</v>
      </c>
      <c r="H158" s="241"/>
      <c r="I158" s="241"/>
      <c r="K158" s="241"/>
      <c r="L158" s="239" t="s">
        <v>1489</v>
      </c>
      <c r="M158" s="241"/>
      <c r="O158" s="241"/>
      <c r="P158" s="239" t="s">
        <v>1491</v>
      </c>
      <c r="Q158" s="241"/>
      <c r="R158" s="241"/>
      <c r="S158" s="240"/>
      <c r="T158" s="241"/>
      <c r="U158" s="239"/>
    </row>
    <row r="159" spans="1:21" ht="20.25">
      <c r="B159" s="239"/>
      <c r="C159" s="240"/>
      <c r="D159" s="241"/>
      <c r="F159" s="242"/>
      <c r="G159" s="242"/>
      <c r="H159" s="241"/>
      <c r="I159" s="241"/>
      <c r="K159" s="241"/>
      <c r="L159" s="239"/>
      <c r="M159" s="241"/>
      <c r="O159" s="241"/>
      <c r="P159" s="239"/>
      <c r="Q159" s="241"/>
      <c r="R159" s="241"/>
      <c r="S159" s="240"/>
      <c r="T159" s="241"/>
      <c r="U159" s="239"/>
    </row>
    <row r="160" spans="1:21" ht="15.75">
      <c r="A160" s="243" t="s">
        <v>0</v>
      </c>
      <c r="B160" s="144" t="s">
        <v>154</v>
      </c>
      <c r="C160" s="40"/>
      <c r="D160" s="39"/>
      <c r="E160" s="75">
        <v>20951.199999999993</v>
      </c>
      <c r="F160" s="243" t="s">
        <v>0</v>
      </c>
      <c r="G160" s="144" t="s">
        <v>155</v>
      </c>
      <c r="H160" s="39"/>
      <c r="I160" s="39"/>
      <c r="J160" s="75">
        <v>21687.899999999998</v>
      </c>
      <c r="K160" s="243" t="s">
        <v>0</v>
      </c>
      <c r="L160" s="144" t="s">
        <v>733</v>
      </c>
      <c r="M160" s="39"/>
      <c r="N160" s="75">
        <v>18755.500000000011</v>
      </c>
      <c r="O160" s="243" t="s">
        <v>0</v>
      </c>
      <c r="P160" s="261" t="s">
        <v>2505</v>
      </c>
      <c r="Q160" s="40"/>
      <c r="R160" s="39"/>
      <c r="S160" s="75">
        <v>17703.699999999997</v>
      </c>
      <c r="U160" s="69"/>
    </row>
    <row r="161" spans="1:21" ht="15.75">
      <c r="A161" s="243" t="s">
        <v>2</v>
      </c>
      <c r="B161" s="244" t="s">
        <v>778</v>
      </c>
      <c r="C161" s="40"/>
      <c r="D161" s="39"/>
      <c r="E161" s="75">
        <v>20056.299999999992</v>
      </c>
      <c r="F161" s="243" t="s">
        <v>2</v>
      </c>
      <c r="G161" s="144" t="s">
        <v>749</v>
      </c>
      <c r="H161" s="39"/>
      <c r="I161" s="39"/>
      <c r="J161" s="75">
        <v>20501.200000000004</v>
      </c>
      <c r="K161" s="243" t="s">
        <v>2</v>
      </c>
      <c r="L161" s="144" t="s">
        <v>23</v>
      </c>
      <c r="M161" s="39"/>
      <c r="N161" s="75">
        <v>17455.3</v>
      </c>
      <c r="O161" s="243" t="s">
        <v>2</v>
      </c>
      <c r="P161" s="262" t="s">
        <v>1647</v>
      </c>
      <c r="Q161" s="40"/>
      <c r="R161" s="39"/>
      <c r="S161" s="75">
        <v>17278.000000000004</v>
      </c>
      <c r="U161" s="69"/>
    </row>
    <row r="162" spans="1:21" ht="15.75">
      <c r="A162" s="243" t="s">
        <v>3</v>
      </c>
      <c r="B162" s="244" t="s">
        <v>25</v>
      </c>
      <c r="C162" s="40"/>
      <c r="D162" s="39"/>
      <c r="E162" s="75">
        <v>18624.300000000007</v>
      </c>
      <c r="F162" s="243" t="s">
        <v>3</v>
      </c>
      <c r="G162" s="144" t="s">
        <v>779</v>
      </c>
      <c r="H162" s="39"/>
      <c r="I162" s="39"/>
      <c r="J162" s="75">
        <v>19707.000000000004</v>
      </c>
      <c r="K162" s="243" t="s">
        <v>3</v>
      </c>
      <c r="L162" s="144" t="s">
        <v>15</v>
      </c>
      <c r="M162" s="39"/>
      <c r="N162" s="75">
        <v>17048.599999999995</v>
      </c>
      <c r="O162" s="243" t="s">
        <v>3</v>
      </c>
      <c r="P162" s="261" t="s">
        <v>1641</v>
      </c>
      <c r="Q162" s="40"/>
      <c r="R162" s="39"/>
      <c r="S162" s="75">
        <v>17125.799999999992</v>
      </c>
      <c r="U162" s="69"/>
    </row>
    <row r="163" spans="1:21" ht="15.75">
      <c r="A163" s="243" t="s">
        <v>5</v>
      </c>
      <c r="B163" s="244" t="s">
        <v>141</v>
      </c>
      <c r="C163" s="40"/>
      <c r="D163" s="39"/>
      <c r="E163" s="75">
        <v>18601.599999999999</v>
      </c>
      <c r="F163" s="243" t="s">
        <v>5</v>
      </c>
      <c r="G163" s="384" t="s">
        <v>790</v>
      </c>
      <c r="H163" s="155"/>
      <c r="I163" s="155"/>
      <c r="J163" s="251">
        <v>18822.599999999995</v>
      </c>
      <c r="K163" s="249" t="s">
        <v>5</v>
      </c>
      <c r="L163" s="161" t="s">
        <v>771</v>
      </c>
      <c r="M163" s="155"/>
      <c r="N163" s="251">
        <v>16724.100000000002</v>
      </c>
      <c r="O163" s="249" t="s">
        <v>5</v>
      </c>
      <c r="P163" s="263" t="s">
        <v>1653</v>
      </c>
      <c r="Q163" s="257"/>
      <c r="R163" s="155"/>
      <c r="S163" s="251">
        <v>16998.2</v>
      </c>
      <c r="U163" s="69"/>
    </row>
    <row r="164" spans="1:21" ht="15.75">
      <c r="A164" s="243" t="s">
        <v>7</v>
      </c>
      <c r="B164" s="244" t="s">
        <v>21</v>
      </c>
      <c r="C164" s="40"/>
      <c r="D164" s="39"/>
      <c r="E164" s="75">
        <v>18598.399999999998</v>
      </c>
      <c r="F164" s="243" t="s">
        <v>7</v>
      </c>
      <c r="G164" s="195" t="s">
        <v>783</v>
      </c>
      <c r="H164" s="39"/>
      <c r="I164" s="39"/>
      <c r="J164" s="75">
        <v>17692.100000000002</v>
      </c>
      <c r="K164" s="243" t="s">
        <v>7</v>
      </c>
      <c r="L164" s="244" t="s">
        <v>782</v>
      </c>
      <c r="M164" s="39"/>
      <c r="N164" s="75">
        <v>16654.200000000012</v>
      </c>
      <c r="O164" s="243" t="s">
        <v>7</v>
      </c>
      <c r="P164" s="84" t="s">
        <v>1660</v>
      </c>
      <c r="Q164" s="40"/>
      <c r="R164" s="39"/>
      <c r="S164" s="75">
        <v>16488.799999999992</v>
      </c>
      <c r="U164" s="69"/>
    </row>
    <row r="165" spans="1:21" ht="15.75">
      <c r="A165" s="243" t="s">
        <v>8</v>
      </c>
      <c r="B165" s="244" t="s">
        <v>800</v>
      </c>
      <c r="C165" s="40"/>
      <c r="D165" s="39"/>
      <c r="E165" s="75">
        <v>18530.000000000004</v>
      </c>
      <c r="F165" s="243" t="s">
        <v>8</v>
      </c>
      <c r="G165" s="195" t="s">
        <v>757</v>
      </c>
      <c r="H165" s="39"/>
      <c r="I165" s="39"/>
      <c r="J165" s="75">
        <v>17548.30000000001</v>
      </c>
      <c r="K165" s="243" t="s">
        <v>8</v>
      </c>
      <c r="L165" s="244" t="s">
        <v>734</v>
      </c>
      <c r="M165" s="39"/>
      <c r="N165" s="75">
        <v>16463.699999999993</v>
      </c>
      <c r="O165" s="243" t="s">
        <v>8</v>
      </c>
      <c r="P165" s="84" t="s">
        <v>1658</v>
      </c>
      <c r="Q165" s="40"/>
      <c r="R165" s="39"/>
      <c r="S165" s="75">
        <v>16319.299999999996</v>
      </c>
      <c r="U165" s="69"/>
    </row>
    <row r="166" spans="1:21" ht="15.75">
      <c r="A166" s="243" t="s">
        <v>10</v>
      </c>
      <c r="B166" s="244" t="s">
        <v>31</v>
      </c>
      <c r="C166" s="40"/>
      <c r="D166" s="39"/>
      <c r="E166" s="75">
        <v>18466.900000000001</v>
      </c>
      <c r="F166" s="243" t="s">
        <v>10</v>
      </c>
      <c r="G166" s="195" t="s">
        <v>162</v>
      </c>
      <c r="H166" s="39"/>
      <c r="I166" s="39"/>
      <c r="J166" s="75">
        <v>16877.2</v>
      </c>
      <c r="K166" s="243" t="s">
        <v>10</v>
      </c>
      <c r="L166" s="244" t="s">
        <v>769</v>
      </c>
      <c r="M166" s="39"/>
      <c r="N166" s="75">
        <v>15996.699999999999</v>
      </c>
      <c r="O166" s="243" t="s">
        <v>10</v>
      </c>
      <c r="P166" s="84" t="s">
        <v>1659</v>
      </c>
      <c r="Q166" s="40"/>
      <c r="R166" s="39"/>
      <c r="S166" s="75">
        <v>16270.5</v>
      </c>
      <c r="U166" s="69"/>
    </row>
    <row r="167" spans="1:21" ht="15.75">
      <c r="A167" s="243" t="s">
        <v>12</v>
      </c>
      <c r="B167" s="244" t="s">
        <v>33</v>
      </c>
      <c r="C167" s="40"/>
      <c r="D167" s="39"/>
      <c r="E167" s="75">
        <v>18147.400000000001</v>
      </c>
      <c r="F167" s="243" t="s">
        <v>12</v>
      </c>
      <c r="G167" s="195" t="s">
        <v>6</v>
      </c>
      <c r="H167" s="39"/>
      <c r="I167" s="39"/>
      <c r="J167" s="75">
        <v>16659.3</v>
      </c>
      <c r="K167" s="243" t="s">
        <v>12</v>
      </c>
      <c r="L167" s="244" t="s">
        <v>35</v>
      </c>
      <c r="M167" s="39"/>
      <c r="N167" s="75">
        <v>15382.4</v>
      </c>
      <c r="O167" s="243" t="s">
        <v>12</v>
      </c>
      <c r="P167" s="84" t="s">
        <v>1661</v>
      </c>
      <c r="Q167" s="40"/>
      <c r="R167" s="39"/>
      <c r="S167" s="75">
        <v>16211.600000000002</v>
      </c>
      <c r="U167" s="69"/>
    </row>
    <row r="168" spans="1:21" ht="15.75">
      <c r="A168" s="243" t="s">
        <v>14</v>
      </c>
      <c r="B168" s="244" t="s">
        <v>142</v>
      </c>
      <c r="C168" s="40"/>
      <c r="D168" s="39"/>
      <c r="E168" s="75">
        <v>18036.499999999996</v>
      </c>
      <c r="F168" s="243" t="s">
        <v>14</v>
      </c>
      <c r="G168" s="195" t="s">
        <v>738</v>
      </c>
      <c r="H168" s="39"/>
      <c r="I168" s="39"/>
      <c r="J168" s="75">
        <v>16639.7</v>
      </c>
      <c r="K168" s="243" t="s">
        <v>14</v>
      </c>
      <c r="L168" s="244" t="s">
        <v>13</v>
      </c>
      <c r="M168" s="39"/>
      <c r="N168" s="75">
        <v>15380</v>
      </c>
      <c r="O168" s="243" t="s">
        <v>14</v>
      </c>
      <c r="P168" s="84" t="s">
        <v>1656</v>
      </c>
      <c r="Q168" s="40"/>
      <c r="R168" s="39"/>
      <c r="S168" s="75">
        <v>16194.300000000001</v>
      </c>
      <c r="U168" s="69"/>
    </row>
    <row r="169" spans="1:21" ht="15.75">
      <c r="A169" s="243" t="s">
        <v>16</v>
      </c>
      <c r="B169" s="244" t="s">
        <v>744</v>
      </c>
      <c r="C169" s="40"/>
      <c r="D169" s="39"/>
      <c r="E169" s="75">
        <v>18007.600000000002</v>
      </c>
      <c r="F169" s="243" t="s">
        <v>16</v>
      </c>
      <c r="G169" s="195" t="s">
        <v>762</v>
      </c>
      <c r="H169" s="39"/>
      <c r="I169" s="39"/>
      <c r="J169" s="75">
        <v>16354.800000000001</v>
      </c>
      <c r="K169" s="243" t="s">
        <v>16</v>
      </c>
      <c r="L169" s="244" t="s">
        <v>763</v>
      </c>
      <c r="M169" s="39"/>
      <c r="N169" s="75">
        <v>15289.799999999996</v>
      </c>
      <c r="O169" s="243" t="s">
        <v>16</v>
      </c>
      <c r="P169" s="84" t="s">
        <v>1652</v>
      </c>
      <c r="Q169" s="40"/>
      <c r="R169" s="39"/>
      <c r="S169" s="75">
        <v>16077.500000000002</v>
      </c>
      <c r="U169" s="69"/>
    </row>
    <row r="170" spans="1:21" ht="15.75">
      <c r="A170" s="243" t="s">
        <v>18</v>
      </c>
      <c r="B170" s="244" t="s">
        <v>17</v>
      </c>
      <c r="C170" s="40"/>
      <c r="D170" s="39"/>
      <c r="E170" s="75">
        <v>17731.899999999994</v>
      </c>
      <c r="F170" s="243" t="s">
        <v>18</v>
      </c>
      <c r="G170" s="195" t="s">
        <v>796</v>
      </c>
      <c r="H170" s="39"/>
      <c r="I170" s="39"/>
      <c r="J170" s="75">
        <v>16172.8</v>
      </c>
      <c r="K170" s="243" t="s">
        <v>18</v>
      </c>
      <c r="L170" s="244" t="s">
        <v>753</v>
      </c>
      <c r="M170" s="39"/>
      <c r="N170" s="75">
        <v>14736.700000000004</v>
      </c>
      <c r="O170" s="243" t="s">
        <v>18</v>
      </c>
      <c r="P170" s="84" t="s">
        <v>1655</v>
      </c>
      <c r="Q170" s="40"/>
      <c r="R170" s="39"/>
      <c r="S170" s="75">
        <v>15971.6</v>
      </c>
      <c r="U170" s="69"/>
    </row>
    <row r="171" spans="1:21" ht="15.75">
      <c r="A171" s="243" t="s">
        <v>20</v>
      </c>
      <c r="B171" s="244" t="s">
        <v>11</v>
      </c>
      <c r="C171" s="40"/>
      <c r="D171" s="39"/>
      <c r="E171" s="75">
        <v>17468.600000000006</v>
      </c>
      <c r="F171" s="243" t="s">
        <v>20</v>
      </c>
      <c r="G171" s="195" t="s">
        <v>153</v>
      </c>
      <c r="H171" s="39"/>
      <c r="I171" s="39"/>
      <c r="J171" s="75">
        <v>16167.600000000006</v>
      </c>
      <c r="K171" s="243" t="s">
        <v>20</v>
      </c>
      <c r="L171" s="244" t="s">
        <v>755</v>
      </c>
      <c r="M171" s="39"/>
      <c r="N171" s="75">
        <v>14584.75</v>
      </c>
      <c r="O171" s="243" t="s">
        <v>20</v>
      </c>
      <c r="P171" s="84" t="s">
        <v>1676</v>
      </c>
      <c r="Q171" s="40"/>
      <c r="R171" s="39"/>
      <c r="S171" s="75">
        <v>15731.300000000001</v>
      </c>
      <c r="U171" s="69"/>
    </row>
    <row r="172" spans="1:21" ht="15.75">
      <c r="A172" s="243" t="s">
        <v>22</v>
      </c>
      <c r="B172" s="244" t="s">
        <v>19</v>
      </c>
      <c r="C172" s="40"/>
      <c r="D172" s="39"/>
      <c r="E172" s="75">
        <v>17010.499999999996</v>
      </c>
      <c r="F172" s="243" t="s">
        <v>22</v>
      </c>
      <c r="G172" s="195" t="s">
        <v>748</v>
      </c>
      <c r="H172" s="39"/>
      <c r="I172" s="39"/>
      <c r="J172" s="75">
        <v>16079.4</v>
      </c>
      <c r="K172" s="243" t="s">
        <v>22</v>
      </c>
      <c r="L172" s="244" t="s">
        <v>156</v>
      </c>
      <c r="M172" s="39"/>
      <c r="N172" s="75">
        <v>14287.150000000003</v>
      </c>
      <c r="O172" s="243" t="s">
        <v>22</v>
      </c>
      <c r="P172" s="84" t="s">
        <v>1645</v>
      </c>
      <c r="Q172" s="40"/>
      <c r="R172" s="39"/>
      <c r="S172" s="75">
        <v>15658.599999999993</v>
      </c>
      <c r="U172" s="69"/>
    </row>
    <row r="173" spans="1:21" ht="15.75">
      <c r="A173" s="245" t="s">
        <v>24</v>
      </c>
      <c r="B173" s="246" t="s">
        <v>143</v>
      </c>
      <c r="C173" s="247"/>
      <c r="D173" s="39"/>
      <c r="E173" s="248">
        <v>16724.75</v>
      </c>
      <c r="F173" s="245" t="s">
        <v>24</v>
      </c>
      <c r="G173" s="385" t="s">
        <v>746</v>
      </c>
      <c r="H173" s="39"/>
      <c r="I173" s="39"/>
      <c r="J173" s="248">
        <v>15976.699999999997</v>
      </c>
      <c r="K173" s="245" t="s">
        <v>24</v>
      </c>
      <c r="L173" s="246" t="s">
        <v>4</v>
      </c>
      <c r="M173" s="39"/>
      <c r="N173" s="248">
        <v>14192.399999999998</v>
      </c>
      <c r="O173" s="243" t="s">
        <v>24</v>
      </c>
      <c r="P173" s="84" t="s">
        <v>1657</v>
      </c>
      <c r="Q173" s="40"/>
      <c r="R173" s="39"/>
      <c r="S173" s="75">
        <v>15584.250000000002</v>
      </c>
      <c r="U173" s="69"/>
    </row>
    <row r="174" spans="1:21" ht="15.75">
      <c r="A174" s="245" t="s">
        <v>26</v>
      </c>
      <c r="B174" s="152" t="s">
        <v>39</v>
      </c>
      <c r="C174" s="247"/>
      <c r="D174" s="155"/>
      <c r="E174" s="248">
        <v>16660.899999999998</v>
      </c>
      <c r="F174" s="245" t="s">
        <v>26</v>
      </c>
      <c r="G174" s="159" t="s">
        <v>27</v>
      </c>
      <c r="H174" s="155"/>
      <c r="I174" s="155"/>
      <c r="J174" s="251">
        <v>15975.400000000001</v>
      </c>
      <c r="K174" s="245" t="s">
        <v>26</v>
      </c>
      <c r="L174" s="164" t="s">
        <v>1</v>
      </c>
      <c r="M174" s="155"/>
      <c r="N174" s="251">
        <v>13602.200000000004</v>
      </c>
      <c r="O174" s="243" t="s">
        <v>26</v>
      </c>
      <c r="P174" s="84" t="s">
        <v>1651</v>
      </c>
      <c r="Q174" s="40"/>
      <c r="R174" s="39"/>
      <c r="S174" s="75">
        <v>15503</v>
      </c>
      <c r="U174" s="69"/>
    </row>
    <row r="175" spans="1:21" ht="15.75">
      <c r="A175" s="243" t="s">
        <v>28</v>
      </c>
      <c r="B175" s="150" t="s">
        <v>37</v>
      </c>
      <c r="C175" s="40"/>
      <c r="D175" s="39"/>
      <c r="E175" s="75">
        <v>16532.7</v>
      </c>
      <c r="F175" s="243" t="s">
        <v>28</v>
      </c>
      <c r="G175" s="150" t="s">
        <v>144</v>
      </c>
      <c r="H175" s="39"/>
      <c r="I175" s="39"/>
      <c r="J175" s="75">
        <v>15593.500000000004</v>
      </c>
      <c r="K175" s="243" t="s">
        <v>28</v>
      </c>
      <c r="L175" s="150" t="s">
        <v>764</v>
      </c>
      <c r="M175" s="39"/>
      <c r="N175" s="75">
        <v>12806.450000000004</v>
      </c>
      <c r="O175" s="243" t="s">
        <v>28</v>
      </c>
      <c r="P175" s="258" t="s">
        <v>1644</v>
      </c>
      <c r="Q175" s="40"/>
      <c r="R175" s="39"/>
      <c r="S175" s="75">
        <v>15002.899999999994</v>
      </c>
      <c r="U175" s="69"/>
    </row>
    <row r="176" spans="1:21" ht="15.75">
      <c r="A176" s="243" t="s">
        <v>30</v>
      </c>
      <c r="B176" s="150" t="s">
        <v>9</v>
      </c>
      <c r="C176" s="40"/>
      <c r="D176" s="39"/>
      <c r="E176" s="75">
        <v>16435.999999999993</v>
      </c>
      <c r="F176" s="243" t="s">
        <v>30</v>
      </c>
      <c r="G176" s="150" t="s">
        <v>728</v>
      </c>
      <c r="H176" s="39"/>
      <c r="I176" s="39"/>
      <c r="J176" s="75">
        <v>14515.1</v>
      </c>
      <c r="K176" s="243" t="s">
        <v>30</v>
      </c>
      <c r="L176" s="150" t="s">
        <v>788</v>
      </c>
      <c r="M176" s="39"/>
      <c r="N176" s="75">
        <v>12710.100000000002</v>
      </c>
      <c r="O176" s="243" t="s">
        <v>30</v>
      </c>
      <c r="P176" s="84" t="s">
        <v>1650</v>
      </c>
      <c r="Q176" s="40"/>
      <c r="R176" s="39"/>
      <c r="S176" s="75">
        <v>14961.499999999998</v>
      </c>
      <c r="U176" s="69"/>
    </row>
    <row r="177" spans="1:21" ht="15.75">
      <c r="A177" s="243" t="s">
        <v>32</v>
      </c>
      <c r="B177" s="150" t="s">
        <v>158</v>
      </c>
      <c r="C177" s="40"/>
      <c r="D177" s="39"/>
      <c r="E177" s="75">
        <v>16093.8</v>
      </c>
      <c r="F177" s="243" t="s">
        <v>32</v>
      </c>
      <c r="G177" s="150" t="s">
        <v>29</v>
      </c>
      <c r="H177" s="39"/>
      <c r="I177" s="39"/>
      <c r="J177" s="75">
        <v>0</v>
      </c>
      <c r="K177" s="243" t="s">
        <v>32</v>
      </c>
      <c r="L177" s="150" t="s">
        <v>774</v>
      </c>
      <c r="M177" s="39"/>
      <c r="N177" s="75">
        <v>0</v>
      </c>
      <c r="O177" s="243" t="s">
        <v>32</v>
      </c>
      <c r="P177" s="259" t="s">
        <v>1654</v>
      </c>
      <c r="Q177" s="247"/>
      <c r="R177" s="152"/>
      <c r="S177" s="248">
        <v>14956.399999999996</v>
      </c>
      <c r="U177" s="69"/>
    </row>
    <row r="178" spans="1:21" ht="15.75">
      <c r="A178" s="243"/>
      <c r="B178" s="40"/>
      <c r="C178" s="40"/>
      <c r="D178" s="39"/>
      <c r="E178" s="40"/>
      <c r="F178" s="243"/>
      <c r="G178" s="250"/>
      <c r="H178" s="57"/>
      <c r="I178" s="40"/>
      <c r="J178" s="39"/>
      <c r="K178" s="243"/>
      <c r="L178" s="40"/>
      <c r="M178" s="39"/>
      <c r="N178" s="57"/>
      <c r="O178" s="243" t="s">
        <v>34</v>
      </c>
      <c r="P178" s="260" t="s">
        <v>1648</v>
      </c>
      <c r="Q178" s="40"/>
      <c r="R178" s="39"/>
      <c r="S178" s="75">
        <v>13502.200000000003</v>
      </c>
      <c r="U178" s="69"/>
    </row>
    <row r="179" spans="1:21" ht="15.75">
      <c r="A179" s="40"/>
      <c r="B179" s="15" t="s">
        <v>1305</v>
      </c>
      <c r="C179" s="40"/>
      <c r="D179" s="39"/>
      <c r="E179" s="40"/>
      <c r="F179" s="243"/>
      <c r="G179" s="250"/>
      <c r="H179" s="57"/>
      <c r="I179" s="40"/>
      <c r="J179" s="39"/>
      <c r="K179" s="243"/>
      <c r="L179" s="15" t="s">
        <v>1305</v>
      </c>
      <c r="M179" s="39"/>
      <c r="N179" s="57"/>
      <c r="O179" s="243" t="s">
        <v>36</v>
      </c>
      <c r="P179" s="260" t="s">
        <v>1643</v>
      </c>
      <c r="Q179" s="40"/>
      <c r="R179" s="39"/>
      <c r="S179" s="75">
        <v>13494.400000000003</v>
      </c>
      <c r="U179" s="69"/>
    </row>
    <row r="180" spans="1:21" ht="15.75">
      <c r="A180" s="243"/>
      <c r="B180" s="255" t="s">
        <v>39</v>
      </c>
      <c r="C180" s="178"/>
      <c r="D180" s="39"/>
      <c r="E180" s="75">
        <v>2422.9999999999509</v>
      </c>
      <c r="F180" s="243"/>
      <c r="G180" s="252" t="s">
        <v>27</v>
      </c>
      <c r="I180" s="253"/>
      <c r="J180" s="177">
        <v>931.59999999998217</v>
      </c>
      <c r="K180" s="243"/>
      <c r="L180" s="40" t="s">
        <v>1</v>
      </c>
      <c r="M180" s="39"/>
      <c r="N180" s="177">
        <v>2430.2000000000135</v>
      </c>
      <c r="O180" s="3"/>
      <c r="P180" s="3"/>
      <c r="Q180" s="3"/>
      <c r="R180" s="216"/>
      <c r="T180" s="69"/>
    </row>
    <row r="181" spans="1:21" ht="15.75">
      <c r="A181" s="243"/>
      <c r="B181" s="40" t="s">
        <v>790</v>
      </c>
      <c r="C181" s="178"/>
      <c r="D181" s="39"/>
      <c r="E181" s="177">
        <v>2294.5999999999549</v>
      </c>
      <c r="F181" s="256"/>
      <c r="G181" s="255" t="s">
        <v>771</v>
      </c>
      <c r="I181" s="254"/>
      <c r="J181" s="75">
        <v>2219.9000000000215</v>
      </c>
      <c r="K181" s="243"/>
      <c r="L181" s="255" t="s">
        <v>1653</v>
      </c>
      <c r="M181" s="39"/>
      <c r="N181" s="75">
        <v>2637.5999999999349</v>
      </c>
      <c r="O181" s="3"/>
      <c r="Q181" s="3"/>
      <c r="R181" s="216"/>
      <c r="T181" s="69"/>
    </row>
    <row r="182" spans="1:21" ht="15.75">
      <c r="A182" s="243"/>
      <c r="B182" s="40"/>
      <c r="C182" s="178"/>
      <c r="D182" s="39"/>
      <c r="E182" s="177"/>
      <c r="F182" s="256"/>
      <c r="G182" s="255"/>
      <c r="I182" s="254"/>
      <c r="J182" s="75"/>
      <c r="K182" s="243"/>
      <c r="L182" s="255"/>
      <c r="M182" s="39"/>
      <c r="N182" s="75"/>
      <c r="O182" s="3"/>
      <c r="P182" s="39"/>
      <c r="Q182" s="3"/>
      <c r="R182" s="216"/>
      <c r="T182" s="69"/>
    </row>
    <row r="183" spans="1:21" ht="15.75">
      <c r="A183" s="39" t="s">
        <v>2503</v>
      </c>
      <c r="B183" s="40"/>
      <c r="C183" s="178"/>
      <c r="D183" s="39"/>
      <c r="E183" s="177"/>
      <c r="F183" s="256"/>
      <c r="G183" s="255"/>
      <c r="I183" s="254"/>
      <c r="J183" s="75"/>
      <c r="K183" s="243"/>
      <c r="L183" s="255"/>
      <c r="M183" s="39"/>
      <c r="N183" s="75"/>
      <c r="O183" s="3"/>
      <c r="P183" s="39"/>
      <c r="Q183" s="3"/>
      <c r="R183" s="216"/>
      <c r="T183" s="69"/>
    </row>
    <row r="184" spans="1:21" ht="15.75">
      <c r="A184" s="243"/>
      <c r="B184" s="40"/>
      <c r="C184" s="178"/>
      <c r="D184" s="39"/>
      <c r="E184" s="177"/>
      <c r="F184" s="256"/>
      <c r="G184" s="255"/>
      <c r="I184" s="254"/>
      <c r="J184" s="75"/>
      <c r="K184" s="243"/>
      <c r="L184" s="255"/>
      <c r="M184" s="39"/>
      <c r="N184" s="75"/>
      <c r="O184" s="3"/>
      <c r="P184" s="3"/>
      <c r="Q184" s="3"/>
      <c r="R184" s="216"/>
      <c r="T184" s="69"/>
    </row>
    <row r="185" spans="1:21" ht="15.75">
      <c r="A185" s="243"/>
      <c r="B185" s="40"/>
      <c r="C185" s="178"/>
      <c r="D185" s="39"/>
      <c r="E185" s="177"/>
      <c r="F185" s="256"/>
      <c r="G185" s="255"/>
      <c r="I185" s="254"/>
      <c r="J185" s="75"/>
      <c r="K185" s="243"/>
      <c r="L185" s="255"/>
      <c r="M185" s="39"/>
      <c r="N185" s="75"/>
      <c r="O185" s="3"/>
      <c r="P185" s="3"/>
      <c r="Q185" s="3"/>
      <c r="R185" s="216"/>
      <c r="T185" s="69"/>
    </row>
    <row r="186" spans="1:21" ht="25.5">
      <c r="B186" s="140" t="s">
        <v>2502</v>
      </c>
      <c r="C186" s="39"/>
      <c r="D186" s="39"/>
      <c r="E186" s="147"/>
      <c r="G186" s="39"/>
      <c r="N186" s="69"/>
      <c r="O186" s="69"/>
      <c r="P186" s="69"/>
      <c r="R186" s="69"/>
    </row>
    <row r="187" spans="1:21" ht="20.25">
      <c r="B187" s="239" t="s">
        <v>1488</v>
      </c>
      <c r="C187" s="240"/>
      <c r="D187" s="241"/>
      <c r="F187" s="242"/>
      <c r="G187" s="239" t="s">
        <v>1490</v>
      </c>
      <c r="H187" s="241"/>
      <c r="I187" s="241"/>
      <c r="K187" s="241"/>
      <c r="L187" s="239" t="s">
        <v>1489</v>
      </c>
      <c r="M187" s="241"/>
      <c r="O187" s="241"/>
      <c r="P187" s="239" t="s">
        <v>1491</v>
      </c>
      <c r="Q187" s="241"/>
      <c r="R187" s="241"/>
      <c r="S187" s="240"/>
      <c r="T187" s="241"/>
      <c r="U187" s="239"/>
    </row>
    <row r="188" spans="1:21" ht="15.75">
      <c r="A188" s="243"/>
      <c r="B188" s="40"/>
      <c r="C188" s="178"/>
      <c r="D188" s="39"/>
      <c r="E188" s="177"/>
      <c r="F188" s="256"/>
      <c r="G188" s="255"/>
      <c r="I188" s="254"/>
      <c r="J188" s="75"/>
      <c r="K188" s="243"/>
      <c r="L188" s="255"/>
      <c r="M188" s="39"/>
      <c r="N188" s="75"/>
      <c r="O188" s="3"/>
      <c r="P188" s="3"/>
      <c r="Q188" s="3"/>
      <c r="R188" s="216"/>
      <c r="T188" s="69"/>
    </row>
    <row r="189" spans="1:21" ht="15.75">
      <c r="A189" s="243" t="s">
        <v>0</v>
      </c>
      <c r="B189" s="144" t="s">
        <v>31</v>
      </c>
      <c r="C189" s="40"/>
      <c r="D189" s="39"/>
      <c r="E189" s="75">
        <v>29241.099999999988</v>
      </c>
      <c r="F189" s="243" t="s">
        <v>0</v>
      </c>
      <c r="G189" s="144" t="s">
        <v>796</v>
      </c>
      <c r="H189" s="91"/>
      <c r="J189" s="75">
        <v>29188.699999999997</v>
      </c>
      <c r="K189" s="243" t="s">
        <v>0</v>
      </c>
      <c r="L189" s="261" t="s">
        <v>1653</v>
      </c>
      <c r="N189" s="75">
        <v>29493.800000000007</v>
      </c>
      <c r="O189" s="243" t="s">
        <v>0</v>
      </c>
      <c r="P189" s="261" t="s">
        <v>1661</v>
      </c>
      <c r="Q189" s="3"/>
      <c r="S189" s="75">
        <v>29761.800000000007</v>
      </c>
      <c r="T189" s="69"/>
    </row>
    <row r="190" spans="1:21" ht="15.75">
      <c r="A190" s="243" t="s">
        <v>2</v>
      </c>
      <c r="B190" s="244" t="s">
        <v>21</v>
      </c>
      <c r="C190" s="40"/>
      <c r="D190" s="39"/>
      <c r="E190" s="75">
        <v>29234.85</v>
      </c>
      <c r="F190" s="243" t="s">
        <v>2</v>
      </c>
      <c r="G190" s="144" t="s">
        <v>153</v>
      </c>
      <c r="H190" s="91"/>
      <c r="J190" s="75">
        <v>28661</v>
      </c>
      <c r="K190" s="243" t="s">
        <v>2</v>
      </c>
      <c r="L190" s="261" t="s">
        <v>1647</v>
      </c>
      <c r="N190" s="75">
        <v>29381.5</v>
      </c>
      <c r="O190" s="243" t="s">
        <v>2</v>
      </c>
      <c r="P190" s="389" t="s">
        <v>2008</v>
      </c>
      <c r="Q190" s="3"/>
      <c r="S190" s="75">
        <v>27865.299999999996</v>
      </c>
      <c r="T190" s="69"/>
    </row>
    <row r="191" spans="1:21" ht="15.75">
      <c r="A191" s="243" t="s">
        <v>3</v>
      </c>
      <c r="B191" s="244" t="s">
        <v>11</v>
      </c>
      <c r="C191" s="40"/>
      <c r="D191" s="39"/>
      <c r="E191" s="75">
        <v>28833.200000000004</v>
      </c>
      <c r="F191" s="243" t="s">
        <v>3</v>
      </c>
      <c r="G191" s="157" t="s">
        <v>748</v>
      </c>
      <c r="H191" s="371"/>
      <c r="J191" s="75">
        <v>28220.950000000012</v>
      </c>
      <c r="K191" s="243" t="s">
        <v>3</v>
      </c>
      <c r="L191" s="387" t="s">
        <v>2505</v>
      </c>
      <c r="N191" s="75">
        <v>28749.500000000004</v>
      </c>
      <c r="O191" s="243" t="s">
        <v>3</v>
      </c>
      <c r="P191" s="389" t="s">
        <v>2006</v>
      </c>
      <c r="Q191" s="3"/>
      <c r="S191" s="75">
        <v>27652.099999999995</v>
      </c>
      <c r="T191" s="69"/>
    </row>
    <row r="192" spans="1:21" ht="15.75">
      <c r="A192" s="243" t="s">
        <v>5</v>
      </c>
      <c r="B192" s="244" t="s">
        <v>154</v>
      </c>
      <c r="C192" s="40"/>
      <c r="D192" s="39"/>
      <c r="E192" s="75">
        <v>28551.849999999995</v>
      </c>
      <c r="F192" s="243" t="s">
        <v>5</v>
      </c>
      <c r="G192" s="386" t="s">
        <v>37</v>
      </c>
      <c r="H192" s="372"/>
      <c r="I192" s="370"/>
      <c r="J192" s="251">
        <v>28159.149999999998</v>
      </c>
      <c r="K192" s="249" t="s">
        <v>5</v>
      </c>
      <c r="L192" s="161" t="s">
        <v>763</v>
      </c>
      <c r="M192" s="370"/>
      <c r="N192" s="251">
        <v>26256.550000000003</v>
      </c>
      <c r="O192" s="373" t="s">
        <v>5</v>
      </c>
      <c r="P192" s="387" t="s">
        <v>764</v>
      </c>
      <c r="Q192" s="369"/>
      <c r="R192" s="326"/>
      <c r="S192" s="248">
        <v>27492.800000000003</v>
      </c>
      <c r="T192" s="69"/>
    </row>
    <row r="193" spans="1:20" ht="15.75">
      <c r="A193" s="243" t="s">
        <v>7</v>
      </c>
      <c r="B193" s="244" t="s">
        <v>33</v>
      </c>
      <c r="C193" s="40"/>
      <c r="D193" s="39"/>
      <c r="E193" s="75">
        <v>28105.400000000005</v>
      </c>
      <c r="F193" s="243" t="s">
        <v>7</v>
      </c>
      <c r="G193" s="244" t="s">
        <v>783</v>
      </c>
      <c r="H193" s="91"/>
      <c r="J193" s="75">
        <v>27668.2</v>
      </c>
      <c r="K193" s="243" t="s">
        <v>7</v>
      </c>
      <c r="L193" s="244" t="s">
        <v>753</v>
      </c>
      <c r="N193" s="75">
        <v>26252.200000000004</v>
      </c>
      <c r="O193" s="243" t="s">
        <v>7</v>
      </c>
      <c r="P193" s="258" t="s">
        <v>1659</v>
      </c>
      <c r="Q193" s="3"/>
      <c r="S193" s="375">
        <v>27340.799999999996</v>
      </c>
      <c r="T193" s="69"/>
    </row>
    <row r="194" spans="1:20" ht="15.75" customHeight="1">
      <c r="A194" s="243" t="s">
        <v>8</v>
      </c>
      <c r="B194" s="244" t="s">
        <v>17</v>
      </c>
      <c r="C194" s="40"/>
      <c r="D194" s="39"/>
      <c r="E194" s="75">
        <v>27906.750000000011</v>
      </c>
      <c r="F194" s="243" t="s">
        <v>8</v>
      </c>
      <c r="G194" s="244" t="s">
        <v>746</v>
      </c>
      <c r="H194" s="91"/>
      <c r="J194" s="75">
        <v>27527.900000000012</v>
      </c>
      <c r="K194" s="243" t="s">
        <v>8</v>
      </c>
      <c r="L194" s="244" t="s">
        <v>27</v>
      </c>
      <c r="N194" s="75">
        <v>26241.499999999982</v>
      </c>
      <c r="O194" s="243" t="s">
        <v>8</v>
      </c>
      <c r="P194" s="258" t="s">
        <v>1656</v>
      </c>
      <c r="Q194" s="3"/>
      <c r="S194" s="75">
        <v>26859.299999999996</v>
      </c>
      <c r="T194" s="69"/>
    </row>
    <row r="195" spans="1:20" ht="15.75" customHeight="1">
      <c r="A195" s="243" t="s">
        <v>10</v>
      </c>
      <c r="B195" s="244" t="s">
        <v>800</v>
      </c>
      <c r="C195" s="40"/>
      <c r="D195" s="39"/>
      <c r="E195" s="75">
        <v>27815.699999999997</v>
      </c>
      <c r="F195" s="243" t="s">
        <v>10</v>
      </c>
      <c r="G195" s="244" t="s">
        <v>757</v>
      </c>
      <c r="H195" s="91"/>
      <c r="J195" s="75">
        <v>27358.500000000007</v>
      </c>
      <c r="K195" s="243" t="s">
        <v>10</v>
      </c>
      <c r="L195" s="244" t="s">
        <v>755</v>
      </c>
      <c r="N195" s="75">
        <v>24566.600000000002</v>
      </c>
      <c r="O195" s="243" t="s">
        <v>10</v>
      </c>
      <c r="P195" s="40" t="s">
        <v>2018</v>
      </c>
      <c r="Q195" s="174"/>
      <c r="S195" s="75">
        <v>26577.200000000001</v>
      </c>
      <c r="T195" s="69"/>
    </row>
    <row r="196" spans="1:20" ht="16.5" customHeight="1">
      <c r="A196" s="243" t="s">
        <v>12</v>
      </c>
      <c r="B196" s="244" t="s">
        <v>779</v>
      </c>
      <c r="C196" s="40"/>
      <c r="D196" s="39"/>
      <c r="E196" s="75">
        <v>27809.7</v>
      </c>
      <c r="F196" s="243" t="s">
        <v>12</v>
      </c>
      <c r="G196" s="244" t="s">
        <v>762</v>
      </c>
      <c r="H196" s="91"/>
      <c r="J196" s="75">
        <v>27071.799999999988</v>
      </c>
      <c r="K196" s="243" t="s">
        <v>12</v>
      </c>
      <c r="L196" s="244" t="s">
        <v>782</v>
      </c>
      <c r="N196" s="75">
        <v>24270.700000000012</v>
      </c>
      <c r="O196" s="243" t="s">
        <v>12</v>
      </c>
      <c r="P196" s="41" t="s">
        <v>2009</v>
      </c>
      <c r="Q196" s="3"/>
      <c r="S196" s="75">
        <v>26395.500000000004</v>
      </c>
      <c r="T196" s="69"/>
    </row>
    <row r="197" spans="1:20" ht="15.75">
      <c r="A197" s="243" t="s">
        <v>14</v>
      </c>
      <c r="B197" s="244" t="s">
        <v>142</v>
      </c>
      <c r="C197" s="40"/>
      <c r="D197" s="39"/>
      <c r="E197" s="75">
        <v>27675.800000000007</v>
      </c>
      <c r="F197" s="243" t="s">
        <v>14</v>
      </c>
      <c r="G197" s="244" t="s">
        <v>738</v>
      </c>
      <c r="H197" s="91"/>
      <c r="J197" s="75">
        <v>26295.3</v>
      </c>
      <c r="K197" s="243" t="s">
        <v>14</v>
      </c>
      <c r="L197" s="244" t="s">
        <v>13</v>
      </c>
      <c r="N197" s="75">
        <v>23670.550000000007</v>
      </c>
      <c r="O197" s="243" t="s">
        <v>14</v>
      </c>
      <c r="P197" s="41" t="s">
        <v>2011</v>
      </c>
      <c r="Q197" s="3"/>
      <c r="S197" s="75">
        <v>26139.900000000005</v>
      </c>
      <c r="T197" s="69"/>
    </row>
    <row r="198" spans="1:20" ht="15.75">
      <c r="A198" s="243" t="s">
        <v>16</v>
      </c>
      <c r="B198" s="244" t="s">
        <v>141</v>
      </c>
      <c r="C198" s="40"/>
      <c r="D198" s="39"/>
      <c r="E198" s="75">
        <v>27464.349999999995</v>
      </c>
      <c r="F198" s="243" t="s">
        <v>16</v>
      </c>
      <c r="G198" s="244" t="s">
        <v>6</v>
      </c>
      <c r="H198" s="91"/>
      <c r="J198" s="75">
        <v>25922.9</v>
      </c>
      <c r="K198" s="243" t="s">
        <v>16</v>
      </c>
      <c r="L198" s="244" t="s">
        <v>144</v>
      </c>
      <c r="N198" s="75">
        <v>23234.799999999999</v>
      </c>
      <c r="O198" s="243" t="s">
        <v>16</v>
      </c>
      <c r="P198" s="258" t="s">
        <v>788</v>
      </c>
      <c r="Q198" s="3"/>
      <c r="S198" s="75">
        <v>26045.65</v>
      </c>
      <c r="T198" s="69"/>
    </row>
    <row r="199" spans="1:20" ht="15.75">
      <c r="A199" s="243" t="s">
        <v>18</v>
      </c>
      <c r="B199" s="244" t="s">
        <v>39</v>
      </c>
      <c r="C199" s="40"/>
      <c r="D199" s="39"/>
      <c r="E199" s="75">
        <v>27391.899999999994</v>
      </c>
      <c r="F199" s="243" t="s">
        <v>18</v>
      </c>
      <c r="G199" s="244" t="s">
        <v>9</v>
      </c>
      <c r="H199" s="91"/>
      <c r="J199" s="75">
        <v>25761.600000000006</v>
      </c>
      <c r="K199" s="243" t="s">
        <v>18</v>
      </c>
      <c r="L199" s="244" t="s">
        <v>734</v>
      </c>
      <c r="N199" s="75">
        <v>23171.100000000006</v>
      </c>
      <c r="O199" s="243" t="s">
        <v>18</v>
      </c>
      <c r="P199" s="258" t="s">
        <v>1655</v>
      </c>
      <c r="Q199" s="3"/>
      <c r="S199" s="75">
        <v>25844.35</v>
      </c>
      <c r="T199" s="69"/>
    </row>
    <row r="200" spans="1:20" ht="15.75">
      <c r="A200" s="243" t="s">
        <v>20</v>
      </c>
      <c r="B200" s="244" t="s">
        <v>25</v>
      </c>
      <c r="C200" s="40"/>
      <c r="D200" s="39"/>
      <c r="E200" s="75">
        <v>26987.100000000002</v>
      </c>
      <c r="F200" s="243" t="s">
        <v>20</v>
      </c>
      <c r="G200" s="244" t="s">
        <v>23</v>
      </c>
      <c r="H200" s="91"/>
      <c r="J200" s="75">
        <v>25708.05000000001</v>
      </c>
      <c r="K200" s="243" t="s">
        <v>20</v>
      </c>
      <c r="L200" s="244" t="s">
        <v>156</v>
      </c>
      <c r="N200" s="75">
        <v>22892.9</v>
      </c>
      <c r="O200" s="243" t="s">
        <v>20</v>
      </c>
      <c r="P200" s="41" t="s">
        <v>2002</v>
      </c>
      <c r="Q200" s="3"/>
      <c r="S200" s="75">
        <v>25775.649999999998</v>
      </c>
      <c r="T200" s="69"/>
    </row>
    <row r="201" spans="1:20" ht="15.75">
      <c r="A201" s="243" t="s">
        <v>22</v>
      </c>
      <c r="B201" s="244" t="s">
        <v>143</v>
      </c>
      <c r="C201" s="40"/>
      <c r="D201" s="39"/>
      <c r="E201" s="75">
        <v>26773.349999999995</v>
      </c>
      <c r="F201" s="243" t="s">
        <v>22</v>
      </c>
      <c r="G201" s="244" t="s">
        <v>15</v>
      </c>
      <c r="H201" s="91"/>
      <c r="J201" s="75">
        <v>25525.999999999993</v>
      </c>
      <c r="K201" s="243" t="s">
        <v>22</v>
      </c>
      <c r="L201" s="244" t="s">
        <v>29</v>
      </c>
      <c r="N201" s="75">
        <v>20730.099999999999</v>
      </c>
      <c r="O201" s="243" t="s">
        <v>22</v>
      </c>
      <c r="P201" s="258" t="s">
        <v>1657</v>
      </c>
      <c r="Q201" s="3"/>
      <c r="S201" s="75">
        <v>25639.19999999999</v>
      </c>
      <c r="T201" s="69"/>
    </row>
    <row r="202" spans="1:20" ht="15.75">
      <c r="A202" s="245" t="s">
        <v>24</v>
      </c>
      <c r="B202" s="246" t="s">
        <v>155</v>
      </c>
      <c r="C202" s="247"/>
      <c r="D202" s="39"/>
      <c r="E202" s="75">
        <v>26441.649999999998</v>
      </c>
      <c r="F202" s="245" t="s">
        <v>24</v>
      </c>
      <c r="G202" s="246" t="s">
        <v>790</v>
      </c>
      <c r="H202" s="371"/>
      <c r="J202" s="75">
        <v>25398.099999999991</v>
      </c>
      <c r="K202" s="243" t="s">
        <v>24</v>
      </c>
      <c r="L202" s="246" t="s">
        <v>728</v>
      </c>
      <c r="N202" s="248">
        <v>17776.499999999996</v>
      </c>
      <c r="O202" s="243" t="s">
        <v>24</v>
      </c>
      <c r="P202" s="258" t="s">
        <v>1660</v>
      </c>
      <c r="Q202" s="3"/>
      <c r="S202" s="75">
        <v>25500.549999999992</v>
      </c>
      <c r="T202" s="69"/>
    </row>
    <row r="203" spans="1:20" ht="15.75">
      <c r="A203" s="245" t="s">
        <v>26</v>
      </c>
      <c r="B203" s="246" t="s">
        <v>749</v>
      </c>
      <c r="C203" s="247"/>
      <c r="D203" s="155"/>
      <c r="E203" s="251">
        <v>26169</v>
      </c>
      <c r="F203" s="245" t="s">
        <v>26</v>
      </c>
      <c r="G203" s="159" t="s">
        <v>771</v>
      </c>
      <c r="H203" s="371"/>
      <c r="I203" s="370"/>
      <c r="J203" s="251">
        <v>25166.500000000004</v>
      </c>
      <c r="K203" s="373" t="s">
        <v>26</v>
      </c>
      <c r="L203" s="150" t="s">
        <v>769</v>
      </c>
      <c r="M203" s="374"/>
      <c r="N203" s="75">
        <v>0</v>
      </c>
      <c r="O203" s="243" t="s">
        <v>26</v>
      </c>
      <c r="P203" s="258" t="s">
        <v>1645</v>
      </c>
      <c r="Q203" s="3"/>
      <c r="S203" s="75">
        <v>25470.600000000002</v>
      </c>
      <c r="T203" s="69"/>
    </row>
    <row r="204" spans="1:20" ht="15.75">
      <c r="A204" s="243" t="s">
        <v>28</v>
      </c>
      <c r="B204" s="150" t="s">
        <v>778</v>
      </c>
      <c r="C204" s="40"/>
      <c r="D204" s="39"/>
      <c r="E204" s="75">
        <v>25264.899999999994</v>
      </c>
      <c r="F204" s="243" t="s">
        <v>28</v>
      </c>
      <c r="G204" s="150" t="s">
        <v>733</v>
      </c>
      <c r="H204" s="91"/>
      <c r="J204" s="75">
        <v>25001.249999999996</v>
      </c>
      <c r="K204" s="243" t="s">
        <v>28</v>
      </c>
      <c r="L204" s="150" t="s">
        <v>2504</v>
      </c>
      <c r="N204" s="75">
        <v>0</v>
      </c>
      <c r="O204" s="243" t="s">
        <v>28</v>
      </c>
      <c r="P204" s="258" t="s">
        <v>1652</v>
      </c>
      <c r="Q204" s="3"/>
      <c r="S204" s="75">
        <v>25453.80000000001</v>
      </c>
      <c r="T204" s="69"/>
    </row>
    <row r="205" spans="1:20" ht="18">
      <c r="A205" s="243" t="s">
        <v>30</v>
      </c>
      <c r="B205" s="150" t="s">
        <v>19</v>
      </c>
      <c r="C205" s="40"/>
      <c r="D205" s="39"/>
      <c r="E205" s="75">
        <v>23879.599999999999</v>
      </c>
      <c r="F205" s="243" t="s">
        <v>30</v>
      </c>
      <c r="G205" s="150" t="s">
        <v>162</v>
      </c>
      <c r="H205" s="91"/>
      <c r="J205" s="75">
        <v>21710.599999999995</v>
      </c>
      <c r="K205" s="243" t="s">
        <v>30</v>
      </c>
      <c r="L205" s="388" t="s">
        <v>1641</v>
      </c>
      <c r="N205" s="75">
        <v>0</v>
      </c>
      <c r="O205" s="243" t="s">
        <v>30</v>
      </c>
      <c r="P205" s="41" t="s">
        <v>2010</v>
      </c>
      <c r="Q205" s="174"/>
      <c r="S205" s="75">
        <v>25175.1</v>
      </c>
      <c r="T205" s="69"/>
    </row>
    <row r="206" spans="1:20" ht="15.75">
      <c r="A206" s="243" t="s">
        <v>32</v>
      </c>
      <c r="B206" s="150" t="s">
        <v>744</v>
      </c>
      <c r="C206" s="40"/>
      <c r="D206" s="39"/>
      <c r="E206" s="75">
        <v>0</v>
      </c>
      <c r="F206" s="243" t="s">
        <v>32</v>
      </c>
      <c r="G206" s="150" t="s">
        <v>158</v>
      </c>
      <c r="H206" s="91"/>
      <c r="J206" s="75">
        <v>0</v>
      </c>
      <c r="K206" s="243" t="s">
        <v>32</v>
      </c>
      <c r="L206" s="150" t="s">
        <v>35</v>
      </c>
      <c r="N206" s="75">
        <v>0</v>
      </c>
      <c r="O206" s="243" t="s">
        <v>32</v>
      </c>
      <c r="P206" s="41" t="s">
        <v>2007</v>
      </c>
      <c r="Q206" s="3"/>
      <c r="S206" s="75">
        <v>24979.3</v>
      </c>
      <c r="T206" s="69"/>
    </row>
    <row r="207" spans="1:20" ht="15.75">
      <c r="B207" s="39"/>
      <c r="C207" s="39"/>
      <c r="D207" s="39"/>
      <c r="E207" s="147"/>
      <c r="G207" s="39"/>
      <c r="N207" s="69"/>
      <c r="O207" s="243" t="s">
        <v>34</v>
      </c>
      <c r="P207" s="41" t="s">
        <v>2004</v>
      </c>
      <c r="Q207" s="3"/>
      <c r="S207" s="75">
        <v>24181.499999999993</v>
      </c>
    </row>
    <row r="208" spans="1:20" ht="15.75">
      <c r="B208" s="15" t="s">
        <v>1305</v>
      </c>
      <c r="C208" s="4"/>
      <c r="D208" s="63"/>
      <c r="E208" s="147"/>
      <c r="G208" s="15" t="s">
        <v>1305</v>
      </c>
      <c r="H208" s="250"/>
      <c r="I208" s="57"/>
      <c r="N208" s="69"/>
      <c r="O208" s="243" t="s">
        <v>36</v>
      </c>
      <c r="P208" s="258" t="s">
        <v>1654</v>
      </c>
      <c r="Q208" s="3"/>
      <c r="S208" s="75">
        <v>23980.999999999996</v>
      </c>
    </row>
    <row r="209" spans="1:25" ht="15.75">
      <c r="B209" s="255" t="s">
        <v>749</v>
      </c>
      <c r="C209" s="178"/>
      <c r="D209" s="75">
        <v>3261.7999999999047</v>
      </c>
      <c r="E209" s="147"/>
      <c r="G209" s="252" t="s">
        <v>771</v>
      </c>
      <c r="H209" s="250"/>
      <c r="I209" s="177">
        <v>2721.8000000000866</v>
      </c>
      <c r="N209" s="69"/>
      <c r="O209" s="243" t="s">
        <v>38</v>
      </c>
      <c r="P209" s="258" t="s">
        <v>1643</v>
      </c>
      <c r="Q209" s="180"/>
      <c r="S209" s="75">
        <v>23417.799999999996</v>
      </c>
    </row>
    <row r="210" spans="1:25" ht="15.75">
      <c r="B210" s="40" t="s">
        <v>37</v>
      </c>
      <c r="C210" s="178"/>
      <c r="D210" s="177">
        <v>3030.6999999998734</v>
      </c>
      <c r="E210" s="147"/>
      <c r="G210" s="196" t="s">
        <v>763</v>
      </c>
      <c r="H210" s="250"/>
      <c r="I210" s="75">
        <v>2755.6000000000422</v>
      </c>
      <c r="N210" s="69"/>
      <c r="O210" s="243" t="s">
        <v>145</v>
      </c>
      <c r="P210" s="258" t="s">
        <v>1</v>
      </c>
      <c r="Q210" s="3"/>
      <c r="S210" s="75">
        <v>22350.55</v>
      </c>
    </row>
    <row r="211" spans="1:25" ht="15.75">
      <c r="B211" s="39"/>
      <c r="C211" s="39"/>
      <c r="D211" s="39"/>
      <c r="E211" s="147"/>
      <c r="G211" s="39"/>
      <c r="N211" s="69"/>
      <c r="O211" s="243" t="s">
        <v>146</v>
      </c>
      <c r="P211" s="41" t="s">
        <v>2003</v>
      </c>
      <c r="Q211" s="3"/>
      <c r="S211" s="75">
        <v>21249.95</v>
      </c>
    </row>
    <row r="212" spans="1:25" ht="15.75">
      <c r="A212" s="39" t="s">
        <v>2510</v>
      </c>
      <c r="B212" s="39"/>
      <c r="C212" s="39"/>
      <c r="D212" s="147"/>
      <c r="N212" s="69"/>
      <c r="O212" s="243" t="s">
        <v>147</v>
      </c>
      <c r="P212" s="258" t="s">
        <v>1644</v>
      </c>
      <c r="Q212" s="3"/>
      <c r="S212" s="75">
        <v>18580.800000000003</v>
      </c>
    </row>
    <row r="213" spans="1:25" ht="15.75">
      <c r="A213" s="39"/>
      <c r="B213" s="39"/>
      <c r="C213" s="39"/>
      <c r="D213" s="147"/>
      <c r="N213" s="69"/>
      <c r="O213" s="243"/>
      <c r="P213" s="258"/>
      <c r="Q213" s="3"/>
      <c r="S213" s="75"/>
    </row>
    <row r="214" spans="1:25" ht="15.75">
      <c r="A214" s="39"/>
      <c r="B214" s="39"/>
      <c r="C214" s="39"/>
      <c r="D214" s="147"/>
      <c r="N214" s="69"/>
      <c r="O214" s="243"/>
      <c r="P214" s="258"/>
      <c r="Q214" s="3"/>
      <c r="S214" s="75"/>
    </row>
    <row r="215" spans="1:25" ht="25.5">
      <c r="B215" s="140" t="s">
        <v>3148</v>
      </c>
      <c r="C215" s="39"/>
      <c r="D215" s="39"/>
      <c r="E215" s="147"/>
      <c r="G215" s="39"/>
      <c r="N215" s="69"/>
      <c r="O215" s="69"/>
      <c r="P215" s="69"/>
      <c r="R215" s="69"/>
    </row>
    <row r="216" spans="1:25" ht="20.25">
      <c r="B216" s="239" t="s">
        <v>1488</v>
      </c>
      <c r="C216" s="240"/>
      <c r="D216" s="241"/>
      <c r="F216" s="242"/>
      <c r="G216" s="239" t="s">
        <v>1490</v>
      </c>
      <c r="H216" s="241"/>
      <c r="I216" s="241"/>
      <c r="K216" s="241"/>
      <c r="L216" s="239" t="s">
        <v>1489</v>
      </c>
      <c r="M216" s="241"/>
      <c r="P216" s="241"/>
      <c r="Q216" s="239" t="s">
        <v>1491</v>
      </c>
      <c r="R216" s="241"/>
      <c r="S216" s="241"/>
      <c r="T216" s="240"/>
      <c r="V216" s="239" t="s">
        <v>1831</v>
      </c>
    </row>
    <row r="217" spans="1:25" ht="15.75">
      <c r="A217" s="243"/>
      <c r="B217" s="40"/>
      <c r="C217" s="178"/>
      <c r="D217" s="39"/>
      <c r="E217" s="177"/>
      <c r="F217" s="256"/>
      <c r="G217" s="255"/>
      <c r="I217" s="254"/>
      <c r="J217" s="75"/>
      <c r="K217" s="243"/>
      <c r="L217" s="255"/>
      <c r="M217" s="39"/>
      <c r="O217" s="75"/>
      <c r="P217" s="3"/>
      <c r="Q217" s="3"/>
      <c r="R217" s="3"/>
      <c r="S217" s="216"/>
    </row>
    <row r="218" spans="1:25" ht="15.75">
      <c r="A218" s="243" t="s">
        <v>0</v>
      </c>
      <c r="B218" s="144" t="s">
        <v>21</v>
      </c>
      <c r="C218" s="63"/>
      <c r="D218" s="67"/>
      <c r="E218" s="75">
        <v>33447.100000000006</v>
      </c>
      <c r="F218" s="243" t="s">
        <v>0</v>
      </c>
      <c r="G218" s="144" t="s">
        <v>1647</v>
      </c>
      <c r="H218" s="250"/>
      <c r="I218" s="39"/>
      <c r="J218" s="75">
        <v>32599.200000000001</v>
      </c>
      <c r="K218" s="243" t="s">
        <v>0</v>
      </c>
      <c r="L218" s="144" t="s">
        <v>1661</v>
      </c>
      <c r="M218" s="39"/>
      <c r="O218" s="75">
        <v>32505.349999999984</v>
      </c>
      <c r="P218" s="243" t="s">
        <v>0</v>
      </c>
      <c r="Q218" s="261" t="s">
        <v>1660</v>
      </c>
      <c r="R218" s="40"/>
      <c r="S218" s="39"/>
      <c r="T218" s="75">
        <v>28827.249999999989</v>
      </c>
      <c r="U218" s="243" t="s">
        <v>0</v>
      </c>
      <c r="V218" s="389" t="s">
        <v>2157</v>
      </c>
      <c r="W218" s="39"/>
      <c r="X218" s="39"/>
      <c r="Y218" s="75">
        <v>27613.600000000006</v>
      </c>
    </row>
    <row r="219" spans="1:25" ht="15.75">
      <c r="A219" s="243" t="s">
        <v>2</v>
      </c>
      <c r="B219" s="244" t="s">
        <v>25</v>
      </c>
      <c r="C219" s="63"/>
      <c r="D219" s="67"/>
      <c r="E219" s="75">
        <v>31406.299999999996</v>
      </c>
      <c r="F219" s="243" t="s">
        <v>2</v>
      </c>
      <c r="G219" s="144" t="s">
        <v>1662</v>
      </c>
      <c r="H219" s="250"/>
      <c r="I219" s="39"/>
      <c r="J219" s="75">
        <v>30394.45</v>
      </c>
      <c r="K219" s="243" t="s">
        <v>2</v>
      </c>
      <c r="L219" s="144" t="s">
        <v>753</v>
      </c>
      <c r="M219" s="39"/>
      <c r="O219" s="75">
        <v>30805.799999999992</v>
      </c>
      <c r="P219" s="243" t="s">
        <v>2</v>
      </c>
      <c r="Q219" s="261" t="s">
        <v>1652</v>
      </c>
      <c r="R219" s="40"/>
      <c r="S219" s="39"/>
      <c r="T219" s="75">
        <v>27602.5</v>
      </c>
      <c r="U219" s="243" t="s">
        <v>2</v>
      </c>
      <c r="V219" s="389" t="s">
        <v>2027</v>
      </c>
      <c r="W219" s="39"/>
      <c r="X219" s="39"/>
      <c r="Y219" s="75">
        <v>24993.300000000003</v>
      </c>
    </row>
    <row r="220" spans="1:25" ht="15.75">
      <c r="A220" s="243" t="s">
        <v>3</v>
      </c>
      <c r="B220" s="244" t="s">
        <v>33</v>
      </c>
      <c r="C220" s="63"/>
      <c r="D220" s="67"/>
      <c r="E220" s="75">
        <v>30200.599999999988</v>
      </c>
      <c r="F220" s="243" t="s">
        <v>3</v>
      </c>
      <c r="G220" s="157" t="s">
        <v>762</v>
      </c>
      <c r="H220" s="401"/>
      <c r="I220" s="39"/>
      <c r="J220" s="75">
        <v>29789.449999999993</v>
      </c>
      <c r="K220" s="243" t="s">
        <v>3</v>
      </c>
      <c r="L220" s="387" t="s">
        <v>162</v>
      </c>
      <c r="M220" s="39"/>
      <c r="O220" s="75">
        <v>27870.299999999996</v>
      </c>
      <c r="P220" s="243" t="s">
        <v>3</v>
      </c>
      <c r="Q220" s="404" t="s">
        <v>2018</v>
      </c>
      <c r="R220" s="247"/>
      <c r="S220" s="152"/>
      <c r="T220" s="75">
        <v>27538.399999999991</v>
      </c>
      <c r="U220" s="243" t="s">
        <v>3</v>
      </c>
      <c r="V220" s="389" t="s">
        <v>2023</v>
      </c>
      <c r="W220" s="39"/>
      <c r="X220" s="39"/>
      <c r="Y220" s="75">
        <v>24935.200000000008</v>
      </c>
    </row>
    <row r="221" spans="1:25" ht="15.75">
      <c r="A221" s="243" t="s">
        <v>5</v>
      </c>
      <c r="B221" s="244" t="s">
        <v>779</v>
      </c>
      <c r="C221" s="63"/>
      <c r="D221" s="67"/>
      <c r="E221" s="75">
        <v>29985.300000000017</v>
      </c>
      <c r="F221" s="243" t="s">
        <v>5</v>
      </c>
      <c r="G221" s="161" t="s">
        <v>783</v>
      </c>
      <c r="H221" s="402"/>
      <c r="I221" s="155"/>
      <c r="J221" s="251">
        <v>29623.350000000006</v>
      </c>
      <c r="K221" s="249" t="s">
        <v>5</v>
      </c>
      <c r="L221" s="161" t="s">
        <v>2006</v>
      </c>
      <c r="M221" s="155"/>
      <c r="N221" s="370"/>
      <c r="O221" s="251">
        <v>27856.899999999998</v>
      </c>
      <c r="P221" s="249" t="s">
        <v>5</v>
      </c>
      <c r="Q221" s="263" t="s">
        <v>1655</v>
      </c>
      <c r="R221" s="247"/>
      <c r="S221" s="152"/>
      <c r="T221" s="251">
        <v>26257.450000000004</v>
      </c>
      <c r="U221" s="249" t="s">
        <v>5</v>
      </c>
      <c r="V221" s="405" t="s">
        <v>4497</v>
      </c>
      <c r="W221" s="155"/>
      <c r="X221" s="155"/>
      <c r="Y221" s="251">
        <v>24406.350000000002</v>
      </c>
    </row>
    <row r="222" spans="1:25" ht="15.75">
      <c r="A222" s="243" t="s">
        <v>7</v>
      </c>
      <c r="B222" s="244" t="s">
        <v>143</v>
      </c>
      <c r="C222" s="63"/>
      <c r="D222" s="67"/>
      <c r="E222" s="75">
        <v>29675.4</v>
      </c>
      <c r="F222" s="243" t="s">
        <v>7</v>
      </c>
      <c r="G222" s="244" t="s">
        <v>746</v>
      </c>
      <c r="H222" s="250"/>
      <c r="I222" s="39"/>
      <c r="J222" s="75">
        <v>29356.150000000005</v>
      </c>
      <c r="K222" s="243" t="s">
        <v>7</v>
      </c>
      <c r="L222" s="258" t="s">
        <v>2008</v>
      </c>
      <c r="M222" s="39"/>
      <c r="O222" s="75">
        <v>27849.750000000011</v>
      </c>
      <c r="P222" s="243" t="s">
        <v>7</v>
      </c>
      <c r="Q222" s="41" t="s">
        <v>2002</v>
      </c>
      <c r="R222" s="40"/>
      <c r="S222" s="39"/>
      <c r="T222" s="375">
        <v>25952.099999999988</v>
      </c>
      <c r="U222" s="243" t="s">
        <v>7</v>
      </c>
      <c r="V222" s="41" t="s">
        <v>2029</v>
      </c>
      <c r="W222" s="39"/>
      <c r="X222" s="39"/>
      <c r="Y222" s="75">
        <v>24151.600000000002</v>
      </c>
    </row>
    <row r="223" spans="1:25" ht="15.75">
      <c r="A223" s="243" t="s">
        <v>8</v>
      </c>
      <c r="B223" s="244" t="s">
        <v>155</v>
      </c>
      <c r="C223" s="63"/>
      <c r="D223" s="67"/>
      <c r="E223" s="75">
        <v>29552.049999999992</v>
      </c>
      <c r="F223" s="243" t="s">
        <v>8</v>
      </c>
      <c r="G223" s="244" t="s">
        <v>37</v>
      </c>
      <c r="H223" s="250"/>
      <c r="I223" s="39"/>
      <c r="J223" s="75">
        <v>28532.549999999996</v>
      </c>
      <c r="K223" s="243" t="s">
        <v>8</v>
      </c>
      <c r="L223" s="244" t="s">
        <v>733</v>
      </c>
      <c r="M223" s="39"/>
      <c r="O223" s="75">
        <v>26999.500000000004</v>
      </c>
      <c r="P223" s="243" t="s">
        <v>8</v>
      </c>
      <c r="Q223" s="258" t="s">
        <v>1654</v>
      </c>
      <c r="R223" s="40"/>
      <c r="S223" s="39"/>
      <c r="T223" s="75">
        <v>25642.80000000001</v>
      </c>
      <c r="U223" s="243" t="s">
        <v>8</v>
      </c>
      <c r="V223" s="41" t="s">
        <v>2025</v>
      </c>
      <c r="W223" s="39"/>
      <c r="X223" s="39"/>
      <c r="Y223" s="75">
        <v>23884.149999999994</v>
      </c>
    </row>
    <row r="224" spans="1:25" ht="15" customHeight="1">
      <c r="A224" s="243" t="s">
        <v>10</v>
      </c>
      <c r="B224" s="244" t="s">
        <v>31</v>
      </c>
      <c r="C224" s="63"/>
      <c r="D224" s="67"/>
      <c r="E224" s="75">
        <v>29316.000000000004</v>
      </c>
      <c r="F224" s="243" t="s">
        <v>10</v>
      </c>
      <c r="G224" s="244" t="s">
        <v>1653</v>
      </c>
      <c r="H224" s="250"/>
      <c r="I224" s="39"/>
      <c r="J224" s="75">
        <v>27264.55</v>
      </c>
      <c r="K224" s="243" t="s">
        <v>10</v>
      </c>
      <c r="L224" s="244" t="s">
        <v>734</v>
      </c>
      <c r="M224" s="39"/>
      <c r="O224" s="75">
        <v>26846.1</v>
      </c>
      <c r="P224" s="243" t="s">
        <v>10</v>
      </c>
      <c r="Q224" s="258" t="s">
        <v>1659</v>
      </c>
      <c r="R224" s="40"/>
      <c r="S224" s="39"/>
      <c r="T224" s="75">
        <v>25335.149999999998</v>
      </c>
      <c r="U224" s="243" t="s">
        <v>10</v>
      </c>
      <c r="V224" s="41" t="s">
        <v>2028</v>
      </c>
      <c r="W224" s="39"/>
      <c r="X224" s="39"/>
      <c r="Y224" s="75">
        <v>23637.149999999987</v>
      </c>
    </row>
    <row r="225" spans="1:25" ht="15.75">
      <c r="A225" s="243" t="s">
        <v>12</v>
      </c>
      <c r="B225" s="244" t="s">
        <v>800</v>
      </c>
      <c r="C225" s="63"/>
      <c r="D225" s="67"/>
      <c r="E225" s="75">
        <v>29029.000000000007</v>
      </c>
      <c r="F225" s="243" t="s">
        <v>12</v>
      </c>
      <c r="G225" s="244" t="s">
        <v>15</v>
      </c>
      <c r="H225" s="250"/>
      <c r="I225" s="39"/>
      <c r="J225" s="75">
        <v>26721.999999999989</v>
      </c>
      <c r="K225" s="243" t="s">
        <v>12</v>
      </c>
      <c r="L225" s="244" t="s">
        <v>764</v>
      </c>
      <c r="M225" s="39"/>
      <c r="O225" s="75">
        <v>25469.85</v>
      </c>
      <c r="P225" s="243" t="s">
        <v>12</v>
      </c>
      <c r="Q225" s="258" t="s">
        <v>1656</v>
      </c>
      <c r="R225" s="40"/>
      <c r="S225" s="39"/>
      <c r="T225" s="75">
        <v>24547.149999999994</v>
      </c>
      <c r="U225" s="243" t="s">
        <v>12</v>
      </c>
      <c r="V225" s="41" t="s">
        <v>2030</v>
      </c>
      <c r="W225" s="39"/>
      <c r="X225" s="39"/>
      <c r="Y225" s="75">
        <v>22470.699999999997</v>
      </c>
    </row>
    <row r="226" spans="1:25" ht="15.75">
      <c r="A226" s="243" t="s">
        <v>14</v>
      </c>
      <c r="B226" s="244" t="s">
        <v>154</v>
      </c>
      <c r="C226" s="63"/>
      <c r="D226" s="67"/>
      <c r="E226" s="75">
        <v>28948.7</v>
      </c>
      <c r="F226" s="243" t="s">
        <v>14</v>
      </c>
      <c r="G226" s="244" t="s">
        <v>790</v>
      </c>
      <c r="H226" s="250"/>
      <c r="I226" s="39"/>
      <c r="J226" s="75">
        <v>26612.299999999988</v>
      </c>
      <c r="K226" s="243" t="s">
        <v>14</v>
      </c>
      <c r="L226" s="244" t="s">
        <v>27</v>
      </c>
      <c r="M226" s="39"/>
      <c r="O226" s="75">
        <v>23592.500000000007</v>
      </c>
      <c r="P226" s="243" t="s">
        <v>14</v>
      </c>
      <c r="Q226" s="41" t="s">
        <v>2009</v>
      </c>
      <c r="R226" s="40"/>
      <c r="S226" s="39"/>
      <c r="T226" s="75">
        <v>24022.300000000003</v>
      </c>
      <c r="U226" s="243" t="s">
        <v>14</v>
      </c>
      <c r="V226" s="41" t="s">
        <v>2050</v>
      </c>
      <c r="W226" s="39"/>
      <c r="X226" s="39"/>
      <c r="Y226" s="75">
        <v>22165.900000000005</v>
      </c>
    </row>
    <row r="227" spans="1:25" ht="15.75">
      <c r="A227" s="243" t="s">
        <v>16</v>
      </c>
      <c r="B227" s="244" t="s">
        <v>749</v>
      </c>
      <c r="C227" s="63"/>
      <c r="D227" s="67"/>
      <c r="E227" s="75">
        <v>27877.299999999992</v>
      </c>
      <c r="F227" s="243" t="s">
        <v>16</v>
      </c>
      <c r="G227" s="244" t="s">
        <v>778</v>
      </c>
      <c r="H227" s="250"/>
      <c r="I227" s="39"/>
      <c r="J227" s="75">
        <v>25352.399999999991</v>
      </c>
      <c r="K227" s="243" t="s">
        <v>16</v>
      </c>
      <c r="L227" s="244" t="s">
        <v>13</v>
      </c>
      <c r="M227" s="39"/>
      <c r="O227" s="75">
        <v>23423.949999999993</v>
      </c>
      <c r="P227" s="243" t="s">
        <v>16</v>
      </c>
      <c r="Q227" s="258" t="s">
        <v>1657</v>
      </c>
      <c r="R227" s="40"/>
      <c r="S227" s="39"/>
      <c r="T227" s="75">
        <v>23986.799999999999</v>
      </c>
      <c r="U227" s="243" t="s">
        <v>16</v>
      </c>
      <c r="V227" s="41" t="s">
        <v>2024</v>
      </c>
      <c r="W227" s="39"/>
      <c r="X227" s="39"/>
      <c r="Y227" s="75">
        <v>20584.099999999999</v>
      </c>
    </row>
    <row r="228" spans="1:25" ht="15.75">
      <c r="A228" s="243" t="s">
        <v>18</v>
      </c>
      <c r="B228" s="244" t="s">
        <v>748</v>
      </c>
      <c r="C228" s="63"/>
      <c r="D228" s="67"/>
      <c r="E228" s="75">
        <v>27459.600000000006</v>
      </c>
      <c r="F228" s="243" t="s">
        <v>18</v>
      </c>
      <c r="G228" s="244" t="s">
        <v>23</v>
      </c>
      <c r="H228" s="250"/>
      <c r="I228" s="39"/>
      <c r="J228" s="75">
        <v>23919.350000000002</v>
      </c>
      <c r="K228" s="243" t="s">
        <v>18</v>
      </c>
      <c r="L228" s="258" t="s">
        <v>771</v>
      </c>
      <c r="M228" s="39"/>
      <c r="O228" s="75">
        <v>22873.200000000012</v>
      </c>
      <c r="P228" s="243" t="s">
        <v>18</v>
      </c>
      <c r="Q228" s="41" t="s">
        <v>2010</v>
      </c>
      <c r="R228" s="40"/>
      <c r="S228" s="39"/>
      <c r="T228" s="75">
        <v>23432.200000000008</v>
      </c>
      <c r="U228" s="243" t="s">
        <v>18</v>
      </c>
      <c r="V228" s="41" t="s">
        <v>2053</v>
      </c>
      <c r="W228" s="39"/>
      <c r="X228" s="39"/>
      <c r="Y228" s="75">
        <v>18959.150000000001</v>
      </c>
    </row>
    <row r="229" spans="1:25" ht="15.75">
      <c r="A229" s="243" t="s">
        <v>20</v>
      </c>
      <c r="B229" s="244" t="s">
        <v>11</v>
      </c>
      <c r="C229" s="63"/>
      <c r="D229" s="67"/>
      <c r="E229" s="75">
        <v>27386.899999999994</v>
      </c>
      <c r="F229" s="243" t="s">
        <v>20</v>
      </c>
      <c r="G229" s="244" t="s">
        <v>738</v>
      </c>
      <c r="H229" s="250"/>
      <c r="I229" s="39"/>
      <c r="J229" s="75">
        <v>23438.69999999999</v>
      </c>
      <c r="K229" s="243" t="s">
        <v>20</v>
      </c>
      <c r="L229" s="244" t="s">
        <v>755</v>
      </c>
      <c r="M229" s="39"/>
      <c r="O229" s="75">
        <v>21862.350000000006</v>
      </c>
      <c r="P229" s="243" t="s">
        <v>20</v>
      </c>
      <c r="Q229" s="258" t="s">
        <v>788</v>
      </c>
      <c r="R229" s="40"/>
      <c r="S229" s="39"/>
      <c r="T229" s="75">
        <v>22923.799999999996</v>
      </c>
      <c r="U229" s="243" t="s">
        <v>20</v>
      </c>
      <c r="V229" s="41" t="s">
        <v>2052</v>
      </c>
      <c r="W229" s="39"/>
      <c r="X229" s="39"/>
      <c r="Y229" s="75">
        <v>18429.599999999995</v>
      </c>
    </row>
    <row r="230" spans="1:25" ht="15.75">
      <c r="A230" s="243" t="s">
        <v>22</v>
      </c>
      <c r="B230" s="244" t="s">
        <v>141</v>
      </c>
      <c r="C230" s="63"/>
      <c r="D230" s="67"/>
      <c r="E230" s="75">
        <v>27203.950000000004</v>
      </c>
      <c r="F230" s="243" t="s">
        <v>22</v>
      </c>
      <c r="G230" s="244" t="s">
        <v>9</v>
      </c>
      <c r="H230" s="250"/>
      <c r="I230" s="39"/>
      <c r="J230" s="75">
        <v>23060.750000000007</v>
      </c>
      <c r="K230" s="243" t="s">
        <v>22</v>
      </c>
      <c r="L230" s="244" t="s">
        <v>144</v>
      </c>
      <c r="M230" s="39"/>
      <c r="O230" s="75">
        <v>21129.749999999993</v>
      </c>
      <c r="P230" s="243" t="s">
        <v>22</v>
      </c>
      <c r="Q230" s="41" t="s">
        <v>2011</v>
      </c>
      <c r="R230" s="40"/>
      <c r="S230" s="39"/>
      <c r="T230" s="75">
        <v>22486.400000000001</v>
      </c>
      <c r="U230" s="243" t="s">
        <v>22</v>
      </c>
      <c r="V230" s="41" t="s">
        <v>2026</v>
      </c>
      <c r="W230" s="39"/>
      <c r="X230" s="39"/>
      <c r="Y230" s="75">
        <v>17912.899999999994</v>
      </c>
    </row>
    <row r="231" spans="1:25" ht="15.75">
      <c r="A231" s="245" t="s">
        <v>24</v>
      </c>
      <c r="B231" s="246" t="s">
        <v>142</v>
      </c>
      <c r="C231" s="327"/>
      <c r="D231" s="67"/>
      <c r="E231" s="75">
        <v>27193.8</v>
      </c>
      <c r="F231" s="245" t="s">
        <v>24</v>
      </c>
      <c r="G231" s="246" t="s">
        <v>757</v>
      </c>
      <c r="H231" s="401"/>
      <c r="I231" s="39"/>
      <c r="J231" s="75">
        <v>22709.850000000002</v>
      </c>
      <c r="K231" s="243" t="s">
        <v>24</v>
      </c>
      <c r="L231" s="246" t="s">
        <v>156</v>
      </c>
      <c r="M231" s="39"/>
      <c r="O231" s="248">
        <v>20640.000000000004</v>
      </c>
      <c r="P231" s="243" t="s">
        <v>24</v>
      </c>
      <c r="Q231" s="258" t="s">
        <v>1644</v>
      </c>
      <c r="R231" s="40"/>
      <c r="S231" s="39"/>
      <c r="T231" s="75">
        <v>22450.499999999996</v>
      </c>
      <c r="U231" s="243"/>
    </row>
    <row r="232" spans="1:25" ht="15.75">
      <c r="A232" s="245" t="s">
        <v>26</v>
      </c>
      <c r="B232" s="164" t="s">
        <v>17</v>
      </c>
      <c r="C232" s="327"/>
      <c r="D232" s="342"/>
      <c r="E232" s="251">
        <v>27154.199999999997</v>
      </c>
      <c r="F232" s="245" t="s">
        <v>26</v>
      </c>
      <c r="G232" s="159" t="s">
        <v>763</v>
      </c>
      <c r="H232" s="401"/>
      <c r="I232" s="155"/>
      <c r="J232" s="251">
        <v>22110.3</v>
      </c>
      <c r="K232" s="249" t="s">
        <v>26</v>
      </c>
      <c r="L232" s="164" t="s">
        <v>782</v>
      </c>
      <c r="M232" s="155"/>
      <c r="N232" s="370"/>
      <c r="O232" s="248">
        <v>20145.149999999987</v>
      </c>
      <c r="P232" s="243" t="s">
        <v>26</v>
      </c>
      <c r="Q232" s="41" t="s">
        <v>2007</v>
      </c>
      <c r="R232" s="40"/>
      <c r="S232" s="39"/>
      <c r="T232" s="75">
        <v>20448.45</v>
      </c>
      <c r="U232" s="243"/>
    </row>
    <row r="233" spans="1:25" ht="15.75">
      <c r="A233" s="243" t="s">
        <v>28</v>
      </c>
      <c r="B233" s="150" t="s">
        <v>153</v>
      </c>
      <c r="C233" s="63"/>
      <c r="D233" s="67"/>
      <c r="E233" s="75">
        <v>25450.000000000004</v>
      </c>
      <c r="F233" s="243" t="s">
        <v>28</v>
      </c>
      <c r="G233" s="150" t="s">
        <v>2103</v>
      </c>
      <c r="H233" s="250"/>
      <c r="I233" s="39"/>
      <c r="J233" s="75">
        <v>0</v>
      </c>
      <c r="K233" s="243" t="s">
        <v>28</v>
      </c>
      <c r="L233" s="150" t="s">
        <v>728</v>
      </c>
      <c r="M233" s="39"/>
      <c r="O233" s="75">
        <v>18570.149999999994</v>
      </c>
      <c r="P233" s="243" t="s">
        <v>28</v>
      </c>
      <c r="Q233" s="258" t="s">
        <v>1643</v>
      </c>
      <c r="R233" s="40"/>
      <c r="S233" s="39"/>
      <c r="T233" s="75">
        <v>20425.099999999995</v>
      </c>
      <c r="U233" s="243"/>
    </row>
    <row r="234" spans="1:25" ht="15" customHeight="1">
      <c r="A234" s="243" t="s">
        <v>30</v>
      </c>
      <c r="B234" s="150" t="s">
        <v>39</v>
      </c>
      <c r="C234" s="63"/>
      <c r="D234" s="67"/>
      <c r="E234" s="75">
        <v>23220.250000000004</v>
      </c>
      <c r="F234" s="243" t="s">
        <v>30</v>
      </c>
      <c r="G234" s="150" t="s">
        <v>2100</v>
      </c>
      <c r="H234" s="250"/>
      <c r="I234" s="39"/>
      <c r="J234" s="75">
        <v>0</v>
      </c>
      <c r="K234" s="243" t="s">
        <v>30</v>
      </c>
      <c r="L234" s="150" t="s">
        <v>2102</v>
      </c>
      <c r="M234" s="39"/>
      <c r="O234" s="75">
        <v>0</v>
      </c>
      <c r="P234" s="245" t="s">
        <v>30</v>
      </c>
      <c r="Q234" s="452" t="s">
        <v>2003</v>
      </c>
      <c r="R234" s="247"/>
      <c r="S234" s="152"/>
      <c r="T234" s="248">
        <v>18985.600000000002</v>
      </c>
      <c r="U234" s="243"/>
    </row>
    <row r="235" spans="1:25" ht="15.75">
      <c r="A235" s="243" t="s">
        <v>32</v>
      </c>
      <c r="B235" s="150" t="s">
        <v>796</v>
      </c>
      <c r="C235" s="63"/>
      <c r="D235" s="67"/>
      <c r="E235" s="75">
        <v>21924.55000000001</v>
      </c>
      <c r="F235" s="243" t="s">
        <v>32</v>
      </c>
      <c r="G235" s="150" t="s">
        <v>2099</v>
      </c>
      <c r="H235" s="250"/>
      <c r="I235" s="39"/>
      <c r="J235" s="75">
        <v>0</v>
      </c>
      <c r="K235" s="243" t="s">
        <v>32</v>
      </c>
      <c r="L235" s="150" t="s">
        <v>2101</v>
      </c>
      <c r="M235" s="39"/>
      <c r="O235" s="75">
        <v>0</v>
      </c>
      <c r="P235" s="243" t="s">
        <v>32</v>
      </c>
      <c r="Q235" s="388" t="s">
        <v>1</v>
      </c>
      <c r="R235" s="40"/>
      <c r="S235" s="39"/>
      <c r="T235" s="75">
        <v>18188.3</v>
      </c>
      <c r="U235" s="243"/>
    </row>
    <row r="236" spans="1:25" ht="15.75">
      <c r="B236" s="40"/>
      <c r="C236" s="4"/>
      <c r="D236" s="63"/>
      <c r="E236" s="63"/>
      <c r="G236" s="250"/>
      <c r="J236" s="9"/>
      <c r="L236" s="40"/>
      <c r="M236" s="39"/>
      <c r="N236" s="57"/>
      <c r="O236" s="243"/>
      <c r="P236" s="41"/>
      <c r="Q236" s="41"/>
      <c r="R236" s="39"/>
      <c r="S236" s="75"/>
      <c r="T236" s="75"/>
    </row>
    <row r="237" spans="1:25" ht="15.75">
      <c r="B237" s="15" t="s">
        <v>1305</v>
      </c>
      <c r="C237" s="4"/>
      <c r="D237" s="63"/>
      <c r="E237" s="63"/>
      <c r="G237" s="15" t="s">
        <v>1305</v>
      </c>
      <c r="H237" s="250"/>
      <c r="I237" s="57"/>
      <c r="J237" s="9"/>
      <c r="L237" s="15" t="s">
        <v>1305</v>
      </c>
      <c r="M237" s="39"/>
      <c r="N237" s="57"/>
      <c r="O237" s="243"/>
      <c r="P237" s="258"/>
      <c r="Q237" s="15" t="s">
        <v>1305</v>
      </c>
      <c r="R237" s="39"/>
      <c r="S237" s="75"/>
      <c r="T237" s="75"/>
    </row>
    <row r="238" spans="1:25" ht="15.75">
      <c r="B238" s="40" t="str">
        <f>B232</f>
        <v>Henri Koobs</v>
      </c>
      <c r="C238" s="103"/>
      <c r="D238" s="295"/>
      <c r="E238" s="177">
        <v>2882</v>
      </c>
      <c r="G238" s="252" t="str">
        <f>G232</f>
        <v>Lars Kammers</v>
      </c>
      <c r="H238" s="250"/>
      <c r="I238" s="177"/>
      <c r="J238" s="177">
        <v>2844.8</v>
      </c>
      <c r="L238" s="40" t="str">
        <f>L232</f>
        <v>Sander Vreugdenhil</v>
      </c>
      <c r="M238" s="39"/>
      <c r="O238" s="177">
        <v>2069.1</v>
      </c>
      <c r="P238" s="258"/>
      <c r="Q238" s="40" t="str">
        <f>Q232</f>
        <v>Henri Dunant</v>
      </c>
      <c r="R238" s="39"/>
      <c r="S238" s="75"/>
      <c r="T238" s="177">
        <v>834.3</v>
      </c>
    </row>
    <row r="239" spans="1:25" ht="15.75">
      <c r="B239" s="255" t="str">
        <f>G221</f>
        <v>Gerben van Helden</v>
      </c>
      <c r="C239" s="103"/>
      <c r="D239" s="67"/>
      <c r="E239" s="75">
        <v>3859</v>
      </c>
      <c r="G239" s="403" t="str">
        <f>L221</f>
        <v>Corne van Dorst</v>
      </c>
      <c r="H239" s="250"/>
      <c r="I239" s="75"/>
      <c r="J239" s="75">
        <v>3863.6</v>
      </c>
      <c r="L239" s="255" t="str">
        <f>Q221</f>
        <v>Fokko Haveman</v>
      </c>
      <c r="M239" s="39"/>
      <c r="O239" s="75">
        <v>4116.8</v>
      </c>
      <c r="P239" s="258"/>
      <c r="Q239" s="255" t="str">
        <f>V221</f>
        <v>Jimmy Vancutsem</v>
      </c>
      <c r="R239" s="39"/>
      <c r="S239" s="75"/>
      <c r="T239" s="75">
        <v>2666.4</v>
      </c>
    </row>
    <row r="240" spans="1:25" ht="15.75">
      <c r="B240" s="39"/>
      <c r="C240" s="39"/>
      <c r="D240" s="39"/>
      <c r="E240" s="147"/>
      <c r="G240" s="39"/>
      <c r="N240" s="69"/>
      <c r="O240" s="243"/>
      <c r="P240" s="41"/>
      <c r="Q240" s="3"/>
      <c r="S240" s="75"/>
    </row>
    <row r="241" spans="1:19" ht="15.75">
      <c r="A241" s="39" t="s">
        <v>3147</v>
      </c>
      <c r="B241" s="39"/>
      <c r="C241" s="39"/>
      <c r="D241" s="147"/>
      <c r="N241" s="69"/>
      <c r="O241" s="243"/>
      <c r="P241" s="258"/>
      <c r="Q241" s="3"/>
      <c r="S241" s="75"/>
    </row>
    <row r="242" spans="1:19" ht="15.75">
      <c r="A242" s="39"/>
      <c r="B242" s="39"/>
      <c r="C242" s="39"/>
      <c r="D242" s="147"/>
      <c r="N242" s="69"/>
      <c r="O242" s="243"/>
      <c r="P242" s="258"/>
      <c r="Q242" s="3"/>
      <c r="S242" s="75"/>
    </row>
    <row r="243" spans="1:19" ht="15.75">
      <c r="B243" s="39"/>
      <c r="C243" s="39"/>
      <c r="D243" s="39"/>
      <c r="E243" s="147"/>
      <c r="N243" s="69"/>
      <c r="O243" s="243"/>
      <c r="P243" s="280"/>
      <c r="Q243" s="3"/>
      <c r="S243" s="75"/>
    </row>
    <row r="244" spans="1:19" ht="15.75">
      <c r="B244" s="39"/>
      <c r="C244" s="39"/>
      <c r="D244" s="39"/>
      <c r="E244" s="147"/>
      <c r="N244" s="69"/>
      <c r="O244" s="243"/>
      <c r="P244" s="280"/>
      <c r="Q244" s="3"/>
      <c r="S244" s="75"/>
    </row>
    <row r="245" spans="1:19" ht="15.75">
      <c r="A245" t="s">
        <v>4145</v>
      </c>
      <c r="B245" s="39"/>
      <c r="C245" s="39"/>
      <c r="D245" s="39"/>
      <c r="E245" s="147"/>
      <c r="N245" s="69"/>
      <c r="O245" s="243"/>
      <c r="P245" s="280"/>
      <c r="Q245" s="3"/>
      <c r="S245" s="75"/>
    </row>
    <row r="246" spans="1:19" ht="15.75">
      <c r="N246" s="69"/>
      <c r="O246" s="243"/>
      <c r="Q246" s="3"/>
      <c r="S246" s="75"/>
    </row>
    <row r="247" spans="1:19" ht="15.75">
      <c r="B247" s="39"/>
      <c r="C247" s="39"/>
      <c r="D247" s="39"/>
      <c r="E247" s="147"/>
      <c r="N247" s="69"/>
      <c r="O247" s="243"/>
      <c r="P247" s="280"/>
      <c r="Q247" s="3"/>
      <c r="S247" s="75"/>
    </row>
    <row r="248" spans="1:19" ht="20.25">
      <c r="A248" s="30" t="s">
        <v>1558</v>
      </c>
      <c r="P248" s="30" t="s">
        <v>2759</v>
      </c>
    </row>
    <row r="249" spans="1:19" ht="18">
      <c r="E249" s="189">
        <v>2014</v>
      </c>
      <c r="F249" s="189">
        <v>2015</v>
      </c>
      <c r="G249" s="189">
        <v>2016</v>
      </c>
      <c r="H249" s="189">
        <v>2017</v>
      </c>
      <c r="I249" s="189">
        <v>2018</v>
      </c>
      <c r="J249" s="189">
        <v>2019</v>
      </c>
      <c r="K249" s="189">
        <v>2020</v>
      </c>
      <c r="L249" s="189">
        <v>2021</v>
      </c>
      <c r="M249" s="189">
        <v>2022</v>
      </c>
      <c r="N249" s="189">
        <v>2023</v>
      </c>
    </row>
    <row r="251" spans="1:19" ht="16.5" customHeight="1">
      <c r="A251" s="42"/>
      <c r="B251" s="494" t="s">
        <v>3378</v>
      </c>
      <c r="E251" s="42"/>
      <c r="F251" s="42"/>
      <c r="G251" s="42"/>
      <c r="H251" s="42"/>
      <c r="I251" s="42"/>
      <c r="J251" s="42"/>
      <c r="K251" s="42"/>
      <c r="L251" s="42"/>
      <c r="M251" s="42"/>
    </row>
    <row r="252" spans="1:19" ht="16.5">
      <c r="A252" s="42"/>
      <c r="B252" s="190" t="s">
        <v>2010</v>
      </c>
      <c r="E252" s="42"/>
      <c r="F252" s="42"/>
      <c r="G252" s="42"/>
      <c r="H252" s="42"/>
      <c r="I252" s="42"/>
      <c r="J252" s="42"/>
      <c r="K252" s="42"/>
      <c r="L252" s="3" t="s">
        <v>1982</v>
      </c>
      <c r="M252" s="3" t="s">
        <v>1976</v>
      </c>
      <c r="P252" t="s">
        <v>2760</v>
      </c>
    </row>
    <row r="253" spans="1:19" ht="16.5">
      <c r="A253" s="42"/>
      <c r="B253" s="453" t="s">
        <v>1657</v>
      </c>
      <c r="E253" s="42"/>
      <c r="F253" s="42"/>
      <c r="G253" s="42"/>
      <c r="H253" s="42"/>
      <c r="I253" s="42"/>
      <c r="J253" s="42"/>
      <c r="K253" s="3" t="s">
        <v>1979</v>
      </c>
      <c r="L253" s="3" t="s">
        <v>1978</v>
      </c>
      <c r="M253" s="3" t="s">
        <v>1975</v>
      </c>
      <c r="P253" t="s">
        <v>2761</v>
      </c>
    </row>
    <row r="254" spans="1:19" ht="16.5">
      <c r="A254" s="42"/>
      <c r="B254" s="190" t="s">
        <v>156</v>
      </c>
      <c r="E254" s="122"/>
      <c r="F254" s="122"/>
      <c r="G254" s="122"/>
      <c r="H254" s="122"/>
      <c r="I254" s="3" t="s">
        <v>1559</v>
      </c>
      <c r="J254" s="216" t="s">
        <v>1560</v>
      </c>
      <c r="K254" s="3" t="s">
        <v>1948</v>
      </c>
      <c r="L254" s="3" t="s">
        <v>1963</v>
      </c>
      <c r="M254" s="3" t="s">
        <v>1953</v>
      </c>
      <c r="P254" t="s">
        <v>2762</v>
      </c>
    </row>
    <row r="255" spans="1:19" ht="16.5">
      <c r="A255" s="42"/>
      <c r="B255" s="190" t="s">
        <v>2003</v>
      </c>
      <c r="E255" s="42"/>
      <c r="F255" s="42"/>
      <c r="G255" s="42"/>
      <c r="H255" s="42"/>
      <c r="I255" s="42"/>
      <c r="J255" s="42"/>
      <c r="K255" s="42"/>
      <c r="L255" s="3" t="s">
        <v>2508</v>
      </c>
      <c r="M255" s="3" t="s">
        <v>1982</v>
      </c>
      <c r="P255" t="s">
        <v>2763</v>
      </c>
    </row>
    <row r="256" spans="1:19" ht="16.5">
      <c r="A256" s="42"/>
      <c r="B256" s="453" t="s">
        <v>1652</v>
      </c>
      <c r="E256" s="42"/>
      <c r="F256" s="42"/>
      <c r="G256" s="42"/>
      <c r="H256" s="42"/>
      <c r="I256" s="42"/>
      <c r="J256" s="42"/>
      <c r="K256" s="3" t="s">
        <v>1975</v>
      </c>
      <c r="L256" s="3" t="s">
        <v>1981</v>
      </c>
      <c r="M256" s="181" t="s">
        <v>1968</v>
      </c>
      <c r="P256" t="s">
        <v>2764</v>
      </c>
    </row>
    <row r="257" spans="1:16" ht="16.5">
      <c r="A257" s="42"/>
      <c r="B257" s="453" t="s">
        <v>1647</v>
      </c>
      <c r="E257" s="42"/>
      <c r="F257" s="42"/>
      <c r="G257" s="42"/>
      <c r="H257" s="42"/>
      <c r="I257" s="42"/>
      <c r="J257" s="42"/>
      <c r="K257" s="181" t="s">
        <v>1968</v>
      </c>
      <c r="L257" s="181" t="s">
        <v>1960</v>
      </c>
      <c r="M257" s="181" t="s">
        <v>1599</v>
      </c>
      <c r="P257" t="s">
        <v>2765</v>
      </c>
    </row>
    <row r="258" spans="1:16" ht="16.5">
      <c r="A258" s="42"/>
      <c r="B258" s="494" t="s">
        <v>3367</v>
      </c>
      <c r="E258" s="42"/>
      <c r="F258" s="42"/>
      <c r="G258" s="42"/>
      <c r="H258" s="42"/>
      <c r="I258" s="42"/>
      <c r="J258" s="42"/>
      <c r="K258" s="495"/>
      <c r="L258" s="495"/>
      <c r="M258" s="495"/>
      <c r="P258" t="s">
        <v>2766</v>
      </c>
    </row>
    <row r="259" spans="1:16" ht="16.5">
      <c r="A259" s="42"/>
      <c r="B259" s="190" t="s">
        <v>1</v>
      </c>
      <c r="E259" s="122"/>
      <c r="F259" s="122"/>
      <c r="G259" s="3" t="s">
        <v>1561</v>
      </c>
      <c r="H259" s="3" t="s">
        <v>1562</v>
      </c>
      <c r="I259" s="216" t="s">
        <v>1563</v>
      </c>
      <c r="J259" s="216" t="s">
        <v>1564</v>
      </c>
      <c r="K259" s="216" t="s">
        <v>1949</v>
      </c>
      <c r="L259" s="3" t="s">
        <v>2507</v>
      </c>
      <c r="M259" s="216" t="s">
        <v>1983</v>
      </c>
      <c r="P259" t="s">
        <v>2767</v>
      </c>
    </row>
    <row r="260" spans="1:16" ht="16.5">
      <c r="A260" s="42"/>
      <c r="B260" s="190" t="s">
        <v>2009</v>
      </c>
      <c r="E260" s="42"/>
      <c r="F260" s="42"/>
      <c r="G260" s="42"/>
      <c r="H260" s="42"/>
      <c r="I260" s="42"/>
      <c r="J260" s="42"/>
      <c r="K260" s="42"/>
      <c r="L260" s="3" t="s">
        <v>1973</v>
      </c>
      <c r="M260" s="3" t="s">
        <v>1974</v>
      </c>
      <c r="N260" s="42"/>
      <c r="P260" t="s">
        <v>3146</v>
      </c>
    </row>
    <row r="261" spans="1:16" ht="16.5">
      <c r="A261" s="42"/>
      <c r="B261" s="455" t="s">
        <v>2023</v>
      </c>
      <c r="E261" s="42"/>
      <c r="F261" s="42"/>
      <c r="G261" s="42"/>
      <c r="H261" s="42"/>
      <c r="I261" s="42"/>
      <c r="J261" s="42"/>
      <c r="K261" s="42"/>
      <c r="L261" s="42"/>
      <c r="M261" s="181" t="s">
        <v>4134</v>
      </c>
    </row>
    <row r="262" spans="1:16" ht="16.5">
      <c r="A262" s="42"/>
      <c r="B262" s="494" t="s">
        <v>3386</v>
      </c>
      <c r="E262" s="42"/>
      <c r="F262" s="42"/>
      <c r="G262" s="42"/>
      <c r="H262" s="42"/>
      <c r="I262" s="42"/>
      <c r="J262" s="42"/>
      <c r="K262" s="42"/>
      <c r="L262" s="42"/>
      <c r="M262" s="495"/>
    </row>
    <row r="263" spans="1:16" ht="16.5">
      <c r="A263" s="42"/>
      <c r="B263" s="190" t="s">
        <v>178</v>
      </c>
      <c r="E263" s="122"/>
      <c r="F263" s="3" t="s">
        <v>1565</v>
      </c>
      <c r="G263" s="3" t="s">
        <v>1566</v>
      </c>
      <c r="H263" s="3" t="s">
        <v>1566</v>
      </c>
      <c r="I263" s="216" t="s">
        <v>1561</v>
      </c>
      <c r="J263" s="122"/>
      <c r="K263" s="122"/>
      <c r="L263" s="42"/>
      <c r="M263" s="42"/>
      <c r="N263" s="42"/>
    </row>
    <row r="264" spans="1:16" ht="16.5">
      <c r="A264" s="42"/>
      <c r="B264" s="190" t="s">
        <v>769</v>
      </c>
      <c r="E264" s="122"/>
      <c r="F264" s="122"/>
      <c r="G264" s="122"/>
      <c r="H264" s="122"/>
      <c r="I264" s="122"/>
      <c r="J264" s="216" t="s">
        <v>1567</v>
      </c>
      <c r="K264" s="3" t="s">
        <v>1950</v>
      </c>
      <c r="L264" s="216" t="s">
        <v>1949</v>
      </c>
      <c r="M264" s="42"/>
      <c r="N264" s="42"/>
    </row>
    <row r="265" spans="1:16" ht="16.5">
      <c r="A265" s="42"/>
      <c r="B265" s="454" t="s">
        <v>1653</v>
      </c>
      <c r="E265" s="42"/>
      <c r="F265" s="42"/>
      <c r="G265" s="42"/>
      <c r="H265" s="42"/>
      <c r="I265" s="42"/>
      <c r="J265" s="42"/>
      <c r="K265" s="181" t="s">
        <v>1969</v>
      </c>
      <c r="L265" s="181" t="s">
        <v>1962</v>
      </c>
      <c r="M265" s="3" t="s">
        <v>1570</v>
      </c>
    </row>
    <row r="266" spans="1:16" ht="16.5">
      <c r="A266" s="42"/>
      <c r="B266" s="190" t="s">
        <v>771</v>
      </c>
      <c r="E266" s="122"/>
      <c r="F266" s="122"/>
      <c r="G266" s="122"/>
      <c r="H266" s="122"/>
      <c r="I266" s="122"/>
      <c r="J266" s="216" t="s">
        <v>1568</v>
      </c>
      <c r="K266" s="181" t="s">
        <v>1951</v>
      </c>
      <c r="L266" s="216" t="s">
        <v>1586</v>
      </c>
      <c r="M266" s="3" t="s">
        <v>1966</v>
      </c>
    </row>
    <row r="267" spans="1:16" ht="16.5">
      <c r="A267" s="42"/>
      <c r="B267" s="190" t="s">
        <v>4</v>
      </c>
      <c r="E267" s="122"/>
      <c r="F267" s="122"/>
      <c r="G267" s="216" t="s">
        <v>1569</v>
      </c>
      <c r="H267" s="3" t="s">
        <v>1570</v>
      </c>
      <c r="I267" s="3" t="s">
        <v>1571</v>
      </c>
      <c r="J267" s="216" t="s">
        <v>1572</v>
      </c>
      <c r="K267" s="3" t="s">
        <v>1953</v>
      </c>
      <c r="L267" s="216" t="s">
        <v>1961</v>
      </c>
      <c r="M267" s="42"/>
      <c r="N267" s="42"/>
    </row>
    <row r="268" spans="1:16" ht="16.5">
      <c r="A268" s="42"/>
      <c r="B268" s="455" t="s">
        <v>2053</v>
      </c>
      <c r="E268" s="42"/>
      <c r="F268" s="42"/>
      <c r="G268" s="42"/>
      <c r="H268" s="42"/>
      <c r="I268" s="42"/>
      <c r="J268" s="42"/>
      <c r="K268" s="42"/>
      <c r="L268" s="42"/>
      <c r="M268" s="3" t="s">
        <v>4142</v>
      </c>
    </row>
    <row r="269" spans="1:16" ht="16.5">
      <c r="A269" s="42"/>
      <c r="B269" s="190" t="s">
        <v>788</v>
      </c>
      <c r="E269" s="122"/>
      <c r="F269" s="122"/>
      <c r="G269" s="122"/>
      <c r="H269" s="122"/>
      <c r="I269" s="122"/>
      <c r="J269" s="216" t="s">
        <v>1573</v>
      </c>
      <c r="K269" s="216" t="s">
        <v>1952</v>
      </c>
      <c r="L269" s="3" t="s">
        <v>1975</v>
      </c>
      <c r="M269" s="3" t="s">
        <v>1977</v>
      </c>
    </row>
    <row r="270" spans="1:16" ht="16.5">
      <c r="A270" s="42"/>
      <c r="B270" s="190" t="s">
        <v>6</v>
      </c>
      <c r="E270" s="122"/>
      <c r="F270" s="122"/>
      <c r="G270" s="3" t="s">
        <v>1563</v>
      </c>
      <c r="H270" s="3" t="s">
        <v>1574</v>
      </c>
      <c r="I270" s="3" t="s">
        <v>1575</v>
      </c>
      <c r="J270" s="216" t="s">
        <v>1576</v>
      </c>
      <c r="K270" s="3" t="s">
        <v>1589</v>
      </c>
      <c r="L270" s="3" t="s">
        <v>1595</v>
      </c>
      <c r="M270" s="216" t="s">
        <v>1607</v>
      </c>
    </row>
    <row r="271" spans="1:16" ht="16.5">
      <c r="A271" s="42"/>
      <c r="B271" s="190" t="s">
        <v>2006</v>
      </c>
      <c r="E271" s="42"/>
      <c r="F271" s="42"/>
      <c r="G271" s="42"/>
      <c r="H271" s="42"/>
      <c r="I271" s="42"/>
      <c r="J271" s="42"/>
      <c r="K271" s="42"/>
      <c r="L271" s="181" t="s">
        <v>1958</v>
      </c>
      <c r="M271" s="181" t="s">
        <v>1951</v>
      </c>
    </row>
    <row r="272" spans="1:16" ht="16.5">
      <c r="A272" s="42"/>
      <c r="B272" s="494" t="s">
        <v>3368</v>
      </c>
      <c r="E272" s="42"/>
      <c r="F272" s="42"/>
      <c r="G272" s="42"/>
      <c r="H272" s="42"/>
      <c r="I272" s="42"/>
      <c r="J272" s="42"/>
      <c r="K272" s="42"/>
      <c r="L272" s="495"/>
      <c r="M272" s="495"/>
      <c r="P272" s="494"/>
    </row>
    <row r="273" spans="1:16" ht="16.5">
      <c r="A273" s="42"/>
      <c r="B273" s="190" t="s">
        <v>153</v>
      </c>
      <c r="E273" s="122"/>
      <c r="F273" s="122"/>
      <c r="G273" s="122"/>
      <c r="H273" s="122"/>
      <c r="I273" s="3" t="s">
        <v>1577</v>
      </c>
      <c r="J273" s="3" t="s">
        <v>1578</v>
      </c>
      <c r="K273" s="3" t="s">
        <v>1571</v>
      </c>
      <c r="L273" s="181" t="s">
        <v>1592</v>
      </c>
      <c r="M273" s="216" t="s">
        <v>1576</v>
      </c>
    </row>
    <row r="274" spans="1:16" ht="16.5">
      <c r="A274" s="42"/>
      <c r="B274" s="455" t="s">
        <v>2024</v>
      </c>
      <c r="E274" s="42"/>
      <c r="F274" s="42"/>
      <c r="G274" s="42"/>
      <c r="H274" s="42"/>
      <c r="I274" s="42"/>
      <c r="J274" s="42"/>
      <c r="K274" s="42"/>
      <c r="L274" s="42"/>
      <c r="M274" s="3" t="s">
        <v>4141</v>
      </c>
    </row>
    <row r="275" spans="1:16" ht="16.5">
      <c r="A275" s="42"/>
      <c r="B275" s="494" t="s">
        <v>3371</v>
      </c>
      <c r="E275" s="42"/>
      <c r="F275" s="42"/>
      <c r="G275" s="42"/>
      <c r="H275" s="42"/>
      <c r="I275" s="42"/>
      <c r="J275" s="42"/>
      <c r="K275" s="42"/>
      <c r="L275" s="42"/>
      <c r="M275" s="122"/>
      <c r="P275" s="494"/>
    </row>
    <row r="276" spans="1:16" ht="16.5">
      <c r="A276" s="42"/>
      <c r="B276" s="494" t="s">
        <v>3385</v>
      </c>
      <c r="E276" s="42"/>
      <c r="F276" s="42"/>
      <c r="G276" s="42"/>
      <c r="H276" s="42"/>
      <c r="I276" s="42"/>
      <c r="J276" s="42"/>
      <c r="K276" s="42"/>
      <c r="L276" s="42"/>
      <c r="M276" s="122"/>
      <c r="P276" s="494"/>
    </row>
    <row r="277" spans="1:16" ht="16.5">
      <c r="A277" s="42"/>
      <c r="B277" s="190" t="s">
        <v>2004</v>
      </c>
      <c r="E277" s="42"/>
      <c r="F277" s="42"/>
      <c r="G277" s="42"/>
      <c r="H277" s="42"/>
      <c r="I277" s="42"/>
      <c r="J277" s="42"/>
      <c r="K277" s="42"/>
      <c r="L277" s="3" t="s">
        <v>1984</v>
      </c>
      <c r="M277" s="42"/>
      <c r="N277" s="42"/>
    </row>
    <row r="278" spans="1:16" ht="16.5">
      <c r="A278" s="42"/>
      <c r="B278" s="190" t="s">
        <v>179</v>
      </c>
      <c r="E278" s="122"/>
      <c r="F278" s="122"/>
      <c r="G278" s="3" t="s">
        <v>1579</v>
      </c>
      <c r="H278" s="216" t="s">
        <v>1561</v>
      </c>
      <c r="I278" s="122"/>
      <c r="J278" s="122"/>
      <c r="K278" s="122"/>
      <c r="L278" s="42"/>
      <c r="M278" s="42"/>
      <c r="N278" s="42"/>
    </row>
    <row r="279" spans="1:16" ht="16.5">
      <c r="A279" s="42"/>
      <c r="B279" s="190" t="s">
        <v>9</v>
      </c>
      <c r="E279" s="3" t="s">
        <v>1580</v>
      </c>
      <c r="F279" s="3" t="s">
        <v>1581</v>
      </c>
      <c r="G279" s="3" t="s">
        <v>1582</v>
      </c>
      <c r="H279" s="3" t="s">
        <v>1583</v>
      </c>
      <c r="I279" s="3" t="s">
        <v>1580</v>
      </c>
      <c r="J279" s="3" t="s">
        <v>1582</v>
      </c>
      <c r="K279" s="216" t="s">
        <v>1579</v>
      </c>
      <c r="L279" s="3" t="s">
        <v>1559</v>
      </c>
      <c r="M279" s="3" t="s">
        <v>1602</v>
      </c>
    </row>
    <row r="280" spans="1:16" ht="16.5">
      <c r="A280" s="42"/>
      <c r="B280" s="190" t="s">
        <v>2018</v>
      </c>
      <c r="E280" s="42"/>
      <c r="F280" s="42"/>
      <c r="G280" s="42"/>
      <c r="H280" s="42"/>
      <c r="I280" s="42"/>
      <c r="J280" s="42"/>
      <c r="K280" s="42"/>
      <c r="L280" s="3" t="s">
        <v>1972</v>
      </c>
      <c r="M280" s="181" t="s">
        <v>1958</v>
      </c>
    </row>
    <row r="281" spans="1:16" ht="16.5">
      <c r="A281" s="42"/>
      <c r="B281" s="190" t="s">
        <v>11</v>
      </c>
      <c r="E281" s="122"/>
      <c r="F281" s="122"/>
      <c r="G281" s="188" t="s">
        <v>1584</v>
      </c>
      <c r="H281" s="3" t="s">
        <v>1585</v>
      </c>
      <c r="I281" s="3" t="s">
        <v>1583</v>
      </c>
      <c r="J281" s="3" t="s">
        <v>1585</v>
      </c>
      <c r="K281" s="3" t="s">
        <v>1575</v>
      </c>
      <c r="L281" s="3" t="s">
        <v>1585</v>
      </c>
      <c r="M281" s="3" t="s">
        <v>1575</v>
      </c>
    </row>
    <row r="282" spans="1:16" ht="16.5">
      <c r="A282" s="42"/>
      <c r="B282" s="494" t="s">
        <v>3369</v>
      </c>
      <c r="E282" s="122"/>
      <c r="F282" s="122"/>
      <c r="G282" s="122"/>
      <c r="H282" s="122"/>
      <c r="I282" s="122"/>
      <c r="J282" s="122"/>
      <c r="K282" s="122"/>
      <c r="L282" s="122"/>
      <c r="M282" s="122"/>
    </row>
    <row r="283" spans="1:16" ht="16.5">
      <c r="A283" s="42"/>
      <c r="B283" s="455" t="s">
        <v>2025</v>
      </c>
      <c r="E283" s="42"/>
      <c r="F283" s="42"/>
      <c r="G283" s="42"/>
      <c r="H283" s="42"/>
      <c r="I283" s="42"/>
      <c r="J283" s="42"/>
      <c r="K283" s="42"/>
      <c r="L283" s="42"/>
      <c r="M283" s="3" t="s">
        <v>4137</v>
      </c>
    </row>
    <row r="284" spans="1:16" ht="16.5">
      <c r="A284" s="42"/>
      <c r="B284" s="453" t="s">
        <v>1655</v>
      </c>
      <c r="E284" s="42"/>
      <c r="F284" s="42"/>
      <c r="G284" s="42"/>
      <c r="H284" s="42"/>
      <c r="I284" s="42"/>
      <c r="J284" s="42"/>
      <c r="K284" s="3" t="s">
        <v>1976</v>
      </c>
      <c r="L284" s="3" t="s">
        <v>1976</v>
      </c>
      <c r="M284" s="181" t="s">
        <v>1969</v>
      </c>
    </row>
    <row r="285" spans="1:16" ht="16.5">
      <c r="A285" s="42"/>
      <c r="B285" s="190" t="s">
        <v>728</v>
      </c>
      <c r="E285" s="122"/>
      <c r="F285" s="122"/>
      <c r="G285" s="122"/>
      <c r="H285" s="122"/>
      <c r="I285" s="122"/>
      <c r="J285" s="3" t="s">
        <v>1586</v>
      </c>
      <c r="K285" s="216" t="s">
        <v>1578</v>
      </c>
      <c r="L285" s="3" t="s">
        <v>1953</v>
      </c>
      <c r="M285" s="216" t="s">
        <v>1961</v>
      </c>
    </row>
    <row r="286" spans="1:16" ht="16.5">
      <c r="A286" s="42"/>
      <c r="B286" s="190" t="s">
        <v>2011</v>
      </c>
      <c r="E286" s="42"/>
      <c r="F286" s="42"/>
      <c r="G286" s="42"/>
      <c r="H286" s="42"/>
      <c r="I286" s="42"/>
      <c r="J286" s="42"/>
      <c r="K286" s="42"/>
      <c r="L286" s="3" t="s">
        <v>1974</v>
      </c>
      <c r="M286" s="3" t="s">
        <v>1978</v>
      </c>
    </row>
    <row r="287" spans="1:16" ht="16.5">
      <c r="A287" s="42"/>
      <c r="B287" s="494" t="s">
        <v>3379</v>
      </c>
      <c r="E287" s="42"/>
      <c r="F287" s="42"/>
      <c r="G287" s="42"/>
      <c r="H287" s="42"/>
      <c r="I287" s="42"/>
      <c r="J287" s="42"/>
      <c r="K287" s="42"/>
      <c r="L287" s="122"/>
      <c r="M287" s="122"/>
    </row>
    <row r="288" spans="1:16" ht="16.5">
      <c r="A288" s="42"/>
      <c r="B288" s="190" t="s">
        <v>783</v>
      </c>
      <c r="E288" s="122"/>
      <c r="F288" s="122"/>
      <c r="G288" s="122"/>
      <c r="H288" s="122"/>
      <c r="I288" s="122"/>
      <c r="J288" s="3" t="s">
        <v>1559</v>
      </c>
      <c r="K288" s="3" t="s">
        <v>1594</v>
      </c>
      <c r="L288" s="3" t="s">
        <v>1594</v>
      </c>
      <c r="M288" s="181" t="s">
        <v>1608</v>
      </c>
    </row>
    <row r="289" spans="1:16" ht="16.5">
      <c r="A289" s="42"/>
      <c r="B289" s="190" t="s">
        <v>13</v>
      </c>
      <c r="E289" s="122"/>
      <c r="F289" s="122"/>
      <c r="G289" s="3" t="s">
        <v>1576</v>
      </c>
      <c r="H289" s="3" t="s">
        <v>1575</v>
      </c>
      <c r="I289" s="216" t="s">
        <v>1579</v>
      </c>
      <c r="J289" s="216" t="s">
        <v>1587</v>
      </c>
      <c r="K289" s="3" t="s">
        <v>1954</v>
      </c>
      <c r="L289" s="3" t="s">
        <v>1954</v>
      </c>
      <c r="M289" s="3" t="s">
        <v>1959</v>
      </c>
    </row>
    <row r="290" spans="1:16" ht="16.5">
      <c r="A290" s="42"/>
      <c r="B290" s="190" t="s">
        <v>734</v>
      </c>
      <c r="E290" s="122"/>
      <c r="F290" s="122"/>
      <c r="G290" s="122"/>
      <c r="H290" s="122"/>
      <c r="I290" s="122"/>
      <c r="J290" s="216" t="s">
        <v>1588</v>
      </c>
      <c r="K290" s="3" t="s">
        <v>1955</v>
      </c>
      <c r="L290" s="3" t="s">
        <v>1966</v>
      </c>
      <c r="M290" s="3" t="s">
        <v>1950</v>
      </c>
    </row>
    <row r="291" spans="1:16" ht="16.5">
      <c r="A291" s="42"/>
      <c r="B291" s="190" t="s">
        <v>164</v>
      </c>
      <c r="E291" s="122"/>
      <c r="F291" s="122"/>
      <c r="G291" s="122"/>
      <c r="H291" s="122"/>
      <c r="I291" s="3" t="s">
        <v>1589</v>
      </c>
      <c r="J291" s="122"/>
      <c r="K291" s="122"/>
      <c r="L291" s="42"/>
      <c r="M291" s="42"/>
      <c r="N291" s="42"/>
    </row>
    <row r="292" spans="1:16" ht="16.5">
      <c r="A292" s="42"/>
      <c r="B292" s="190" t="s">
        <v>15</v>
      </c>
      <c r="E292" s="188" t="s">
        <v>1584</v>
      </c>
      <c r="F292" s="3" t="s">
        <v>1574</v>
      </c>
      <c r="G292" s="3" t="s">
        <v>1581</v>
      </c>
      <c r="H292" s="3" t="s">
        <v>1582</v>
      </c>
      <c r="I292" s="216" t="s">
        <v>1576</v>
      </c>
      <c r="J292" s="216" t="s">
        <v>1590</v>
      </c>
      <c r="K292" s="181" t="s">
        <v>1956</v>
      </c>
      <c r="L292" s="3" t="s">
        <v>1602</v>
      </c>
      <c r="M292" s="3" t="s">
        <v>1589</v>
      </c>
    </row>
    <row r="293" spans="1:16" ht="16.5">
      <c r="A293" s="42"/>
      <c r="B293" s="494" t="s">
        <v>3394</v>
      </c>
      <c r="E293" s="122"/>
      <c r="F293" s="122"/>
      <c r="G293" s="122"/>
      <c r="H293" s="122"/>
      <c r="I293" s="496"/>
      <c r="J293" s="496"/>
      <c r="K293" s="495"/>
      <c r="L293" s="122"/>
      <c r="M293" s="122"/>
    </row>
    <row r="294" spans="1:16" ht="16.5">
      <c r="A294" s="42"/>
      <c r="B294" s="190" t="s">
        <v>2007</v>
      </c>
      <c r="E294" s="42"/>
      <c r="F294" s="42"/>
      <c r="G294" s="42"/>
      <c r="H294" s="42"/>
      <c r="I294" s="42"/>
      <c r="J294" s="42"/>
      <c r="K294" s="42"/>
      <c r="L294" s="3" t="s">
        <v>1983</v>
      </c>
      <c r="M294" s="3" t="s">
        <v>1980</v>
      </c>
    </row>
    <row r="295" spans="1:16" ht="16.5">
      <c r="A295" s="42"/>
      <c r="B295" s="190" t="s">
        <v>17</v>
      </c>
      <c r="E295" s="122"/>
      <c r="F295" s="3" t="s">
        <v>1591</v>
      </c>
      <c r="G295" s="3" t="s">
        <v>1585</v>
      </c>
      <c r="H295" s="3" t="s">
        <v>1565</v>
      </c>
      <c r="I295" s="3" t="s">
        <v>1574</v>
      </c>
      <c r="J295" s="3" t="s">
        <v>1583</v>
      </c>
      <c r="K295" s="3" t="s">
        <v>1581</v>
      </c>
      <c r="L295" s="3" t="s">
        <v>1600</v>
      </c>
      <c r="M295" s="216" t="s">
        <v>1563</v>
      </c>
    </row>
    <row r="296" spans="1:16" ht="16.5">
      <c r="A296" s="42"/>
      <c r="B296" s="190" t="s">
        <v>744</v>
      </c>
      <c r="E296" s="122"/>
      <c r="F296" s="122"/>
      <c r="G296" s="122"/>
      <c r="H296" s="122"/>
      <c r="I296" s="122"/>
      <c r="J296" s="181" t="s">
        <v>1592</v>
      </c>
      <c r="K296" s="3" t="s">
        <v>1566</v>
      </c>
      <c r="L296" s="216" t="s">
        <v>1561</v>
      </c>
      <c r="M296" s="216" t="s">
        <v>1578</v>
      </c>
    </row>
    <row r="297" spans="1:16" ht="16.5">
      <c r="A297" s="42"/>
      <c r="B297" s="190" t="s">
        <v>757</v>
      </c>
      <c r="E297" s="122"/>
      <c r="F297" s="122"/>
      <c r="G297" s="122"/>
      <c r="H297" s="122"/>
      <c r="I297" s="122"/>
      <c r="J297" s="3" t="s">
        <v>1593</v>
      </c>
      <c r="K297" s="3" t="s">
        <v>1577</v>
      </c>
      <c r="L297" s="3" t="s">
        <v>1570</v>
      </c>
      <c r="M297" s="3" t="s">
        <v>1593</v>
      </c>
    </row>
    <row r="298" spans="1:16" ht="16.5">
      <c r="A298" s="42"/>
      <c r="B298" s="190" t="s">
        <v>162</v>
      </c>
      <c r="E298" s="122"/>
      <c r="F298" s="122"/>
      <c r="G298" s="122"/>
      <c r="H298" s="122"/>
      <c r="I298" s="3" t="s">
        <v>1594</v>
      </c>
      <c r="J298" s="3" t="s">
        <v>1595</v>
      </c>
      <c r="K298" s="3" t="s">
        <v>1570</v>
      </c>
      <c r="L298" s="216" t="s">
        <v>1578</v>
      </c>
      <c r="M298" s="181" t="s">
        <v>1956</v>
      </c>
    </row>
    <row r="299" spans="1:16" ht="16.5">
      <c r="A299" s="42"/>
      <c r="B299" s="494" t="s">
        <v>3373</v>
      </c>
      <c r="E299" s="122"/>
      <c r="F299" s="122"/>
      <c r="G299" s="122"/>
      <c r="H299" s="122"/>
      <c r="I299" s="122"/>
      <c r="J299" s="122"/>
      <c r="K299" s="122"/>
      <c r="L299" s="122"/>
      <c r="M299" s="122"/>
      <c r="P299" s="494"/>
    </row>
    <row r="300" spans="1:16" ht="16.5">
      <c r="A300" s="42"/>
      <c r="B300" s="190" t="s">
        <v>774</v>
      </c>
      <c r="E300" s="122"/>
      <c r="F300" s="122"/>
      <c r="G300" s="122"/>
      <c r="H300" s="122"/>
      <c r="I300" s="122"/>
      <c r="J300" s="216" t="s">
        <v>1596</v>
      </c>
      <c r="K300" s="216" t="s">
        <v>1957</v>
      </c>
      <c r="L300" s="42"/>
      <c r="M300" s="42"/>
      <c r="N300" s="42"/>
    </row>
    <row r="301" spans="1:16" ht="16.5">
      <c r="A301" s="42"/>
      <c r="B301" s="190" t="s">
        <v>19</v>
      </c>
      <c r="E301" s="122"/>
      <c r="F301" s="3" t="s">
        <v>1566</v>
      </c>
      <c r="G301" s="3" t="s">
        <v>1562</v>
      </c>
      <c r="H301" s="3" t="s">
        <v>1581</v>
      </c>
      <c r="I301" s="3" t="s">
        <v>1597</v>
      </c>
      <c r="J301" s="3" t="s">
        <v>1566</v>
      </c>
      <c r="K301" s="3" t="s">
        <v>1562</v>
      </c>
      <c r="L301" s="216" t="s">
        <v>1579</v>
      </c>
      <c r="M301" s="216" t="s">
        <v>1615</v>
      </c>
    </row>
    <row r="302" spans="1:16" ht="16.5">
      <c r="A302" s="42"/>
      <c r="B302" s="494" t="s">
        <v>3398</v>
      </c>
      <c r="E302" s="122"/>
      <c r="F302" s="122"/>
      <c r="G302" s="122"/>
      <c r="H302" s="122"/>
      <c r="I302" s="122"/>
      <c r="J302" s="122"/>
      <c r="K302" s="122"/>
      <c r="L302" s="122"/>
      <c r="M302" s="122"/>
      <c r="P302" s="494"/>
    </row>
    <row r="303" spans="1:16" ht="16.5">
      <c r="A303" s="42"/>
      <c r="B303" s="494" t="s">
        <v>3376</v>
      </c>
      <c r="E303" s="122"/>
      <c r="F303" s="122"/>
      <c r="G303" s="122"/>
      <c r="H303" s="122"/>
      <c r="I303" s="122"/>
      <c r="J303" s="122"/>
      <c r="K303" s="122"/>
      <c r="L303" s="122"/>
      <c r="M303" s="122"/>
      <c r="P303" s="494"/>
    </row>
    <row r="304" spans="1:16" ht="16.5">
      <c r="A304" s="42"/>
      <c r="B304" s="190" t="s">
        <v>1641</v>
      </c>
      <c r="E304" s="122"/>
      <c r="F304" s="122"/>
      <c r="G304" s="122"/>
      <c r="H304" s="122"/>
      <c r="I304" s="122"/>
      <c r="J304" s="122"/>
      <c r="K304" s="181" t="s">
        <v>1958</v>
      </c>
      <c r="L304" s="216" t="s">
        <v>1952</v>
      </c>
      <c r="M304" s="42"/>
      <c r="N304" s="42"/>
    </row>
    <row r="305" spans="1:16" ht="16.5">
      <c r="A305" s="42"/>
      <c r="B305" s="453" t="s">
        <v>1643</v>
      </c>
      <c r="E305" s="42"/>
      <c r="F305" s="42"/>
      <c r="G305" s="42"/>
      <c r="H305" s="42"/>
      <c r="I305" s="42"/>
      <c r="J305" s="42"/>
      <c r="K305" s="3" t="s">
        <v>1985</v>
      </c>
      <c r="L305" s="3" t="s">
        <v>2506</v>
      </c>
      <c r="M305" s="3" t="s">
        <v>1981</v>
      </c>
    </row>
    <row r="306" spans="1:16" ht="16.5">
      <c r="A306" s="42"/>
      <c r="B306" s="494" t="s">
        <v>3372</v>
      </c>
      <c r="E306" s="42"/>
      <c r="F306" s="42"/>
      <c r="G306" s="42"/>
      <c r="H306" s="42"/>
      <c r="I306" s="42"/>
      <c r="J306" s="42"/>
      <c r="K306" s="42"/>
      <c r="L306" s="42"/>
      <c r="M306" s="42"/>
      <c r="P306" s="455"/>
    </row>
    <row r="307" spans="1:16" ht="16.5">
      <c r="A307" s="42"/>
      <c r="B307" s="190" t="s">
        <v>800</v>
      </c>
      <c r="E307" s="122"/>
      <c r="F307" s="122"/>
      <c r="G307" s="122"/>
      <c r="H307" s="122"/>
      <c r="I307" s="122"/>
      <c r="J307" s="181" t="s">
        <v>1598</v>
      </c>
      <c r="K307" s="3" t="s">
        <v>1600</v>
      </c>
      <c r="L307" s="3" t="s">
        <v>1583</v>
      </c>
      <c r="M307" s="3" t="s">
        <v>1583</v>
      </c>
      <c r="P307" s="455"/>
    </row>
    <row r="308" spans="1:16" ht="16.5">
      <c r="A308" s="42"/>
      <c r="B308" s="455" t="s">
        <v>4497</v>
      </c>
      <c r="E308" s="42"/>
      <c r="F308" s="42"/>
      <c r="G308" s="42"/>
      <c r="H308" s="42"/>
      <c r="I308" s="42"/>
      <c r="J308" s="42"/>
      <c r="K308" s="42"/>
      <c r="L308" s="42"/>
      <c r="M308" s="181" t="s">
        <v>4135</v>
      </c>
    </row>
    <row r="309" spans="1:16" ht="16.5">
      <c r="A309" s="42"/>
      <c r="B309" s="190" t="s">
        <v>796</v>
      </c>
      <c r="E309" s="122"/>
      <c r="F309" s="122"/>
      <c r="G309" s="122"/>
      <c r="H309" s="122"/>
      <c r="I309" s="122"/>
      <c r="J309" s="3" t="s">
        <v>1589</v>
      </c>
      <c r="K309" s="3" t="s">
        <v>1559</v>
      </c>
      <c r="L309" s="181" t="s">
        <v>1599</v>
      </c>
      <c r="M309" s="216" t="s">
        <v>1561</v>
      </c>
    </row>
    <row r="310" spans="1:16" ht="16.5">
      <c r="A310" s="42"/>
      <c r="B310" s="190" t="s">
        <v>21</v>
      </c>
      <c r="E310" s="3" t="s">
        <v>1574</v>
      </c>
      <c r="F310" s="188" t="s">
        <v>1584</v>
      </c>
      <c r="G310" s="3" t="s">
        <v>1565</v>
      </c>
      <c r="H310" s="188" t="s">
        <v>1584</v>
      </c>
      <c r="I310" s="3" t="s">
        <v>1585</v>
      </c>
      <c r="J310" s="3" t="s">
        <v>1591</v>
      </c>
      <c r="K310" s="3" t="s">
        <v>1580</v>
      </c>
      <c r="L310" s="3" t="s">
        <v>1574</v>
      </c>
      <c r="M310" s="188" t="s">
        <v>1584</v>
      </c>
      <c r="P310" s="494"/>
    </row>
    <row r="311" spans="1:16" ht="16.5">
      <c r="A311" s="42"/>
      <c r="B311" s="190" t="s">
        <v>141</v>
      </c>
      <c r="E311" s="122"/>
      <c r="F311" s="122"/>
      <c r="G311" s="122"/>
      <c r="H311" s="3" t="s">
        <v>1577</v>
      </c>
      <c r="I311" s="181" t="s">
        <v>1599</v>
      </c>
      <c r="J311" s="3" t="s">
        <v>1600</v>
      </c>
      <c r="K311" s="3" t="s">
        <v>1565</v>
      </c>
      <c r="L311" s="3" t="s">
        <v>1566</v>
      </c>
      <c r="M311" s="3" t="s">
        <v>1562</v>
      </c>
    </row>
    <row r="312" spans="1:16" ht="16.5">
      <c r="A312" s="42"/>
      <c r="B312" s="455" t="s">
        <v>3365</v>
      </c>
      <c r="E312" s="122"/>
      <c r="F312" s="122"/>
      <c r="G312" s="122"/>
      <c r="H312" s="122"/>
      <c r="I312" s="122"/>
      <c r="J312" s="122"/>
      <c r="K312" s="122"/>
      <c r="L312" s="122"/>
      <c r="M312" s="122"/>
      <c r="P312" s="494"/>
    </row>
    <row r="313" spans="1:16" ht="16.5">
      <c r="A313" s="42"/>
      <c r="B313" s="455" t="s">
        <v>2026</v>
      </c>
      <c r="E313" s="42"/>
      <c r="F313" s="42"/>
      <c r="G313" s="42"/>
      <c r="H313" s="42"/>
      <c r="I313" s="42"/>
      <c r="J313" s="42"/>
      <c r="K313" s="42"/>
      <c r="L313" s="42"/>
      <c r="M313" s="3" t="s">
        <v>4144</v>
      </c>
      <c r="P313" s="494"/>
    </row>
    <row r="314" spans="1:16" ht="16.5">
      <c r="A314" s="42"/>
      <c r="B314" s="453" t="s">
        <v>1645</v>
      </c>
      <c r="E314" s="42"/>
      <c r="F314" s="42"/>
      <c r="G314" s="42"/>
      <c r="H314" s="42"/>
      <c r="I314" s="42"/>
      <c r="J314" s="42"/>
      <c r="K314" s="3" t="s">
        <v>1978</v>
      </c>
      <c r="L314" s="3" t="s">
        <v>1980</v>
      </c>
      <c r="M314" s="42"/>
      <c r="N314" s="42"/>
    </row>
    <row r="315" spans="1:16" ht="16.5">
      <c r="A315" s="42"/>
      <c r="B315" s="494" t="s">
        <v>3375</v>
      </c>
      <c r="E315" s="42"/>
      <c r="F315" s="42"/>
      <c r="G315" s="42"/>
      <c r="H315" s="42"/>
      <c r="I315" s="42"/>
      <c r="J315" s="42"/>
      <c r="K315" s="42"/>
      <c r="L315" s="42"/>
      <c r="M315" s="42"/>
    </row>
    <row r="316" spans="1:16" ht="16.5">
      <c r="A316" s="42"/>
      <c r="B316" s="455" t="s">
        <v>2027</v>
      </c>
      <c r="E316" s="42"/>
      <c r="F316" s="42"/>
      <c r="G316" s="42"/>
      <c r="H316" s="42"/>
      <c r="I316" s="42"/>
      <c r="J316" s="42"/>
      <c r="K316" s="42"/>
      <c r="L316" s="42"/>
      <c r="M316" s="181" t="s">
        <v>4133</v>
      </c>
    </row>
    <row r="317" spans="1:16" ht="16.5">
      <c r="A317" s="42"/>
      <c r="B317" s="454" t="s">
        <v>1644</v>
      </c>
      <c r="E317" s="42"/>
      <c r="F317" s="42"/>
      <c r="G317" s="42"/>
      <c r="H317" s="42"/>
      <c r="I317" s="42"/>
      <c r="J317" s="42"/>
      <c r="K317" s="3" t="s">
        <v>1981</v>
      </c>
      <c r="L317" s="3" t="s">
        <v>2509</v>
      </c>
      <c r="M317" s="3" t="s">
        <v>1979</v>
      </c>
    </row>
    <row r="318" spans="1:16" ht="16.5">
      <c r="A318" s="42"/>
      <c r="B318" s="190" t="s">
        <v>762</v>
      </c>
      <c r="E318" s="122"/>
      <c r="F318" s="122"/>
      <c r="G318" s="122"/>
      <c r="H318" s="122"/>
      <c r="I318" s="122"/>
      <c r="J318" s="3" t="s">
        <v>1570</v>
      </c>
      <c r="K318" s="3" t="s">
        <v>1595</v>
      </c>
      <c r="L318" s="3" t="s">
        <v>1589</v>
      </c>
      <c r="M318" s="181" t="s">
        <v>1598</v>
      </c>
    </row>
    <row r="319" spans="1:16" ht="16.5">
      <c r="A319" s="42"/>
      <c r="B319" s="494" t="s">
        <v>3374</v>
      </c>
      <c r="E319" s="122"/>
      <c r="F319" s="122"/>
      <c r="G319" s="122"/>
      <c r="H319" s="122"/>
      <c r="I319" s="122"/>
      <c r="J319" s="122"/>
      <c r="K319" s="122"/>
      <c r="L319" s="122"/>
      <c r="M319" s="122"/>
    </row>
    <row r="320" spans="1:16" ht="16.5">
      <c r="A320" s="42"/>
      <c r="B320" s="494" t="s">
        <v>3381</v>
      </c>
      <c r="E320" s="122"/>
      <c r="F320" s="122"/>
      <c r="G320" s="122"/>
      <c r="H320" s="122"/>
      <c r="I320" s="122"/>
      <c r="J320" s="122"/>
      <c r="K320" s="122"/>
      <c r="L320" s="122"/>
      <c r="M320" s="122"/>
    </row>
    <row r="321" spans="1:14" ht="16.5">
      <c r="A321" s="42"/>
      <c r="B321" s="190" t="s">
        <v>763</v>
      </c>
      <c r="E321" s="122"/>
      <c r="F321" s="122"/>
      <c r="G321" s="122"/>
      <c r="H321" s="122"/>
      <c r="I321" s="122"/>
      <c r="J321" s="216" t="s">
        <v>1601</v>
      </c>
      <c r="K321" s="3" t="s">
        <v>1959</v>
      </c>
      <c r="L321" s="181" t="s">
        <v>1951</v>
      </c>
      <c r="M321" s="216" t="s">
        <v>1586</v>
      </c>
    </row>
    <row r="322" spans="1:14" ht="16.5">
      <c r="A322" s="42"/>
      <c r="B322" s="190" t="s">
        <v>23</v>
      </c>
      <c r="E322" s="122"/>
      <c r="F322" s="122"/>
      <c r="G322" s="3" t="s">
        <v>1580</v>
      </c>
      <c r="H322" s="216" t="s">
        <v>1576</v>
      </c>
      <c r="I322" s="3" t="s">
        <v>1602</v>
      </c>
      <c r="J322" s="216" t="s">
        <v>1603</v>
      </c>
      <c r="K322" s="181" t="s">
        <v>1960</v>
      </c>
      <c r="L322" s="3" t="s">
        <v>1571</v>
      </c>
      <c r="M322" s="3" t="s">
        <v>1559</v>
      </c>
    </row>
    <row r="323" spans="1:14" ht="16.5">
      <c r="A323" s="42"/>
      <c r="B323" s="190" t="s">
        <v>25</v>
      </c>
      <c r="E323" s="122"/>
      <c r="F323" s="3" t="s">
        <v>1583</v>
      </c>
      <c r="G323" s="3" t="s">
        <v>1583</v>
      </c>
      <c r="H323" s="3" t="s">
        <v>1597</v>
      </c>
      <c r="I323" s="3" t="s">
        <v>1565</v>
      </c>
      <c r="J323" s="3" t="s">
        <v>1562</v>
      </c>
      <c r="K323" s="3" t="s">
        <v>1585</v>
      </c>
      <c r="L323" s="3" t="s">
        <v>1575</v>
      </c>
      <c r="M323" s="3" t="s">
        <v>1574</v>
      </c>
    </row>
    <row r="324" spans="1:14" ht="16.5">
      <c r="A324" s="42"/>
      <c r="B324" s="190" t="s">
        <v>784</v>
      </c>
      <c r="E324" s="122"/>
      <c r="F324" s="122"/>
      <c r="G324" s="122"/>
      <c r="H324" s="122"/>
      <c r="I324" s="122"/>
      <c r="J324" s="216" t="s">
        <v>1604</v>
      </c>
      <c r="K324" s="122"/>
      <c r="L324" s="42"/>
      <c r="M324" s="42"/>
      <c r="N324" s="42"/>
    </row>
    <row r="325" spans="1:14" ht="16.5">
      <c r="A325" s="42"/>
      <c r="B325" s="454" t="s">
        <v>1654</v>
      </c>
      <c r="E325" s="42"/>
      <c r="F325" s="42"/>
      <c r="G325" s="42"/>
      <c r="H325" s="42"/>
      <c r="I325" s="42"/>
      <c r="J325" s="42"/>
      <c r="K325" s="3" t="s">
        <v>1983</v>
      </c>
      <c r="L325" s="3" t="s">
        <v>1985</v>
      </c>
      <c r="M325" s="3" t="s">
        <v>1971</v>
      </c>
    </row>
    <row r="326" spans="1:14" ht="16.5">
      <c r="A326" s="42"/>
      <c r="B326" s="453" t="s">
        <v>1661</v>
      </c>
      <c r="E326" s="42"/>
      <c r="F326" s="42"/>
      <c r="G326" s="42"/>
      <c r="H326" s="42"/>
      <c r="I326" s="42"/>
      <c r="J326" s="42"/>
      <c r="K326" s="3" t="s">
        <v>1973</v>
      </c>
      <c r="L326" s="181" t="s">
        <v>1967</v>
      </c>
      <c r="M326" s="181" t="s">
        <v>1962</v>
      </c>
    </row>
    <row r="327" spans="1:14" ht="16.5">
      <c r="A327" s="42"/>
      <c r="B327" s="453" t="s">
        <v>1651</v>
      </c>
      <c r="E327" s="42"/>
      <c r="F327" s="42"/>
      <c r="G327" s="42"/>
      <c r="H327" s="42"/>
      <c r="I327" s="42"/>
      <c r="J327" s="42"/>
      <c r="K327" s="3" t="s">
        <v>1980</v>
      </c>
      <c r="L327" s="42"/>
      <c r="M327" s="42"/>
      <c r="N327" s="42"/>
    </row>
    <row r="328" spans="1:14" ht="16.5">
      <c r="A328" s="42"/>
      <c r="B328" s="453" t="s">
        <v>1656</v>
      </c>
      <c r="E328" s="42"/>
      <c r="F328" s="42"/>
      <c r="G328" s="42"/>
      <c r="H328" s="42"/>
      <c r="I328" s="42"/>
      <c r="J328" s="42"/>
      <c r="K328" s="3" t="s">
        <v>1974</v>
      </c>
      <c r="L328" s="3" t="s">
        <v>1971</v>
      </c>
      <c r="M328" s="3" t="s">
        <v>1973</v>
      </c>
    </row>
    <row r="329" spans="1:14" ht="16.5">
      <c r="A329" s="42"/>
      <c r="B329" s="455" t="s">
        <v>2028</v>
      </c>
      <c r="E329" s="42"/>
      <c r="F329" s="42"/>
      <c r="G329" s="42"/>
      <c r="H329" s="42"/>
      <c r="I329" s="42"/>
      <c r="J329" s="42"/>
      <c r="K329" s="42"/>
      <c r="L329" s="42"/>
      <c r="M329" s="3" t="s">
        <v>4138</v>
      </c>
      <c r="N329" s="42"/>
    </row>
    <row r="330" spans="1:14" ht="16.5">
      <c r="A330" s="42"/>
      <c r="B330" s="453" t="s">
        <v>1650</v>
      </c>
      <c r="E330" s="42"/>
      <c r="F330" s="42"/>
      <c r="G330" s="42"/>
      <c r="H330" s="42"/>
      <c r="I330" s="42"/>
      <c r="J330" s="42"/>
      <c r="K330" s="3" t="s">
        <v>1982</v>
      </c>
      <c r="L330" s="42"/>
      <c r="M330" s="42"/>
      <c r="N330" s="42"/>
    </row>
    <row r="331" spans="1:14" ht="16.5">
      <c r="A331" s="42"/>
      <c r="B331" s="494" t="s">
        <v>3370</v>
      </c>
      <c r="E331" s="42"/>
      <c r="F331" s="42"/>
      <c r="G331" s="42"/>
      <c r="H331" s="42"/>
      <c r="I331" s="42"/>
      <c r="J331" s="42"/>
      <c r="K331" s="42"/>
      <c r="L331" s="42"/>
      <c r="M331" s="42"/>
    </row>
    <row r="332" spans="1:14" ht="16.5">
      <c r="A332" s="42"/>
      <c r="B332" s="190" t="s">
        <v>746</v>
      </c>
      <c r="E332" s="122"/>
      <c r="F332" s="122"/>
      <c r="G332" s="122"/>
      <c r="H332" s="122"/>
      <c r="I332" s="122"/>
      <c r="J332" s="3" t="s">
        <v>1605</v>
      </c>
      <c r="K332" s="3" t="s">
        <v>1593</v>
      </c>
      <c r="L332" s="3" t="s">
        <v>1577</v>
      </c>
      <c r="M332" s="3" t="s">
        <v>1594</v>
      </c>
    </row>
    <row r="333" spans="1:14" ht="16.5">
      <c r="A333" s="42"/>
      <c r="B333" s="190" t="s">
        <v>27</v>
      </c>
      <c r="E333" s="122"/>
      <c r="F333" s="122"/>
      <c r="G333" s="3" t="s">
        <v>1574</v>
      </c>
      <c r="H333" s="216" t="s">
        <v>1579</v>
      </c>
      <c r="I333" s="3" t="s">
        <v>1570</v>
      </c>
      <c r="J333" s="3" t="s">
        <v>1602</v>
      </c>
      <c r="K333" s="216" t="s">
        <v>1586</v>
      </c>
      <c r="L333" s="3" t="s">
        <v>1955</v>
      </c>
      <c r="M333" s="3" t="s">
        <v>1954</v>
      </c>
    </row>
    <row r="334" spans="1:14" ht="16.5">
      <c r="A334" s="42"/>
      <c r="B334" s="190" t="s">
        <v>778</v>
      </c>
      <c r="E334" s="122"/>
      <c r="F334" s="122"/>
      <c r="G334" s="122"/>
      <c r="H334" s="122"/>
      <c r="I334" s="122"/>
      <c r="J334" s="181" t="s">
        <v>1599</v>
      </c>
      <c r="K334" s="3" t="s">
        <v>1574</v>
      </c>
      <c r="L334" s="216" t="s">
        <v>1576</v>
      </c>
      <c r="M334" s="3" t="s">
        <v>1595</v>
      </c>
    </row>
    <row r="335" spans="1:14" ht="16.5">
      <c r="A335" s="42"/>
      <c r="B335" s="190" t="s">
        <v>154</v>
      </c>
      <c r="E335" s="122"/>
      <c r="F335" s="122"/>
      <c r="G335" s="122"/>
      <c r="H335" s="122"/>
      <c r="I335" s="181" t="s">
        <v>1598</v>
      </c>
      <c r="J335" s="3" t="s">
        <v>1574</v>
      </c>
      <c r="K335" s="188" t="s">
        <v>1584</v>
      </c>
      <c r="L335" s="3" t="s">
        <v>1565</v>
      </c>
      <c r="M335" s="3" t="s">
        <v>1597</v>
      </c>
    </row>
    <row r="336" spans="1:14" ht="16.5">
      <c r="A336" s="42"/>
      <c r="B336" s="494" t="s">
        <v>3382</v>
      </c>
      <c r="E336" s="122"/>
      <c r="F336" s="122"/>
      <c r="G336" s="122"/>
      <c r="H336" s="122"/>
      <c r="I336" s="495"/>
      <c r="J336" s="122"/>
      <c r="K336" s="122"/>
      <c r="L336" s="122"/>
      <c r="M336" s="122"/>
    </row>
    <row r="337" spans="1:16" ht="16.5">
      <c r="A337" s="42"/>
      <c r="B337" s="190" t="s">
        <v>764</v>
      </c>
      <c r="E337" s="122"/>
      <c r="F337" s="122"/>
      <c r="G337" s="122"/>
      <c r="H337" s="122"/>
      <c r="I337" s="122"/>
      <c r="J337" s="216" t="s">
        <v>1606</v>
      </c>
      <c r="K337" s="216" t="s">
        <v>1961</v>
      </c>
      <c r="L337" s="181" t="s">
        <v>1969</v>
      </c>
      <c r="M337" s="3" t="s">
        <v>1965</v>
      </c>
    </row>
    <row r="338" spans="1:16" ht="16.5">
      <c r="A338" s="42"/>
      <c r="B338" s="190" t="s">
        <v>29</v>
      </c>
      <c r="E338" s="122"/>
      <c r="F338" s="122"/>
      <c r="G338" s="3" t="s">
        <v>1575</v>
      </c>
      <c r="H338" s="3" t="s">
        <v>1563</v>
      </c>
      <c r="I338" s="3" t="s">
        <v>1566</v>
      </c>
      <c r="J338" s="216" t="s">
        <v>1561</v>
      </c>
      <c r="K338" s="216" t="s">
        <v>1615</v>
      </c>
      <c r="L338" s="3" t="s">
        <v>1948</v>
      </c>
      <c r="M338" s="216" t="s">
        <v>1952</v>
      </c>
      <c r="N338" s="42"/>
    </row>
    <row r="339" spans="1:16" ht="16.5">
      <c r="A339" s="42"/>
      <c r="B339" s="190" t="s">
        <v>142</v>
      </c>
      <c r="E339" s="122"/>
      <c r="F339" s="122"/>
      <c r="G339" s="122"/>
      <c r="H339" s="3" t="s">
        <v>1594</v>
      </c>
      <c r="I339" s="181" t="s">
        <v>1592</v>
      </c>
      <c r="J339" s="3" t="s">
        <v>1580</v>
      </c>
      <c r="K339" s="3" t="s">
        <v>1597</v>
      </c>
      <c r="L339" s="3" t="s">
        <v>1597</v>
      </c>
      <c r="M339" s="3" t="s">
        <v>1582</v>
      </c>
    </row>
    <row r="340" spans="1:16" ht="16.5">
      <c r="A340" s="42"/>
      <c r="B340" s="190" t="s">
        <v>738</v>
      </c>
      <c r="E340" s="122"/>
      <c r="F340" s="122"/>
      <c r="G340" s="122"/>
      <c r="H340" s="122"/>
      <c r="I340" s="122"/>
      <c r="J340" s="3" t="s">
        <v>1577</v>
      </c>
      <c r="K340" s="3" t="s">
        <v>1605</v>
      </c>
      <c r="L340" s="3" t="s">
        <v>1605</v>
      </c>
      <c r="M340" s="3" t="s">
        <v>1571</v>
      </c>
    </row>
    <row r="341" spans="1:16" ht="16.5">
      <c r="A341" s="42"/>
      <c r="B341" s="453" t="s">
        <v>1660</v>
      </c>
      <c r="E341" s="42"/>
      <c r="F341" s="42"/>
      <c r="G341" s="42"/>
      <c r="H341" s="42"/>
      <c r="I341" s="42"/>
      <c r="J341" s="42"/>
      <c r="K341" s="3" t="s">
        <v>1970</v>
      </c>
      <c r="L341" s="3" t="s">
        <v>1979</v>
      </c>
      <c r="M341" s="181" t="s">
        <v>1967</v>
      </c>
    </row>
    <row r="342" spans="1:16" ht="16.5">
      <c r="A342" s="42"/>
      <c r="B342" s="494" t="s">
        <v>3397</v>
      </c>
      <c r="E342" s="42"/>
      <c r="F342" s="42"/>
      <c r="G342" s="42"/>
      <c r="H342" s="42"/>
      <c r="I342" s="42"/>
      <c r="J342" s="42"/>
      <c r="K342" s="42"/>
      <c r="L342" s="42"/>
      <c r="M342" s="42"/>
    </row>
    <row r="343" spans="1:16" ht="16.5">
      <c r="A343" s="42"/>
      <c r="B343" s="190" t="s">
        <v>779</v>
      </c>
      <c r="E343" s="122"/>
      <c r="F343" s="122"/>
      <c r="G343" s="122"/>
      <c r="H343" s="122"/>
      <c r="I343" s="122"/>
      <c r="J343" s="3" t="s">
        <v>1594</v>
      </c>
      <c r="K343" s="181" t="s">
        <v>1598</v>
      </c>
      <c r="L343" s="3" t="s">
        <v>1591</v>
      </c>
      <c r="M343" s="3" t="s">
        <v>1565</v>
      </c>
    </row>
    <row r="344" spans="1:16" ht="16.5">
      <c r="A344" s="42"/>
      <c r="B344" s="455" t="s">
        <v>2050</v>
      </c>
      <c r="E344" s="42"/>
      <c r="F344" s="42"/>
      <c r="G344" s="42"/>
      <c r="H344" s="42"/>
      <c r="I344" s="42"/>
      <c r="J344" s="42"/>
      <c r="K344" s="42"/>
      <c r="L344" s="42"/>
      <c r="M344" s="3" t="s">
        <v>4140</v>
      </c>
    </row>
    <row r="345" spans="1:16" ht="16.5">
      <c r="A345" s="42"/>
      <c r="B345" s="190" t="s">
        <v>749</v>
      </c>
      <c r="E345" s="122"/>
      <c r="F345" s="122"/>
      <c r="G345" s="122"/>
      <c r="H345" s="122"/>
      <c r="I345" s="122"/>
      <c r="J345" s="3" t="s">
        <v>1607</v>
      </c>
      <c r="K345" s="181" t="s">
        <v>1592</v>
      </c>
      <c r="L345" s="3" t="s">
        <v>1563</v>
      </c>
      <c r="M345" s="3" t="s">
        <v>1566</v>
      </c>
    </row>
    <row r="346" spans="1:16" ht="16.5">
      <c r="A346" s="42"/>
      <c r="B346" s="190" t="s">
        <v>748</v>
      </c>
      <c r="E346" s="122"/>
      <c r="F346" s="122"/>
      <c r="G346" s="122"/>
      <c r="H346" s="122"/>
      <c r="I346" s="122"/>
      <c r="J346" s="3" t="s">
        <v>1571</v>
      </c>
      <c r="K346" s="3" t="s">
        <v>1602</v>
      </c>
      <c r="L346" s="181" t="s">
        <v>1598</v>
      </c>
      <c r="M346" s="3" t="s">
        <v>1581</v>
      </c>
    </row>
    <row r="347" spans="1:16" ht="16.5">
      <c r="A347" s="42"/>
      <c r="B347" s="455" t="s">
        <v>2052</v>
      </c>
      <c r="E347" s="42"/>
      <c r="F347" s="42"/>
      <c r="G347" s="42"/>
      <c r="H347" s="42"/>
      <c r="I347" s="42"/>
      <c r="J347" s="42"/>
      <c r="K347" s="42"/>
      <c r="L347" s="42"/>
      <c r="M347" s="3" t="s">
        <v>4143</v>
      </c>
    </row>
    <row r="348" spans="1:16" ht="16.5">
      <c r="A348" s="42"/>
      <c r="B348" s="453" t="s">
        <v>1648</v>
      </c>
      <c r="E348" s="42"/>
      <c r="F348" s="42"/>
      <c r="G348" s="42"/>
      <c r="H348" s="42"/>
      <c r="I348" s="42"/>
      <c r="J348" s="42"/>
      <c r="K348" s="3" t="s">
        <v>1984</v>
      </c>
      <c r="L348" s="42"/>
      <c r="M348" s="42"/>
      <c r="N348" s="42"/>
      <c r="P348" s="494"/>
    </row>
    <row r="349" spans="1:16" ht="16.5">
      <c r="A349" s="42"/>
      <c r="B349" s="190" t="s">
        <v>158</v>
      </c>
      <c r="E349" s="122"/>
      <c r="F349" s="122"/>
      <c r="G349" s="122"/>
      <c r="H349" s="122"/>
      <c r="I349" s="181" t="s">
        <v>1608</v>
      </c>
      <c r="J349" s="3" t="s">
        <v>1563</v>
      </c>
      <c r="K349" s="216" t="s">
        <v>1561</v>
      </c>
      <c r="L349" s="216" t="s">
        <v>1615</v>
      </c>
      <c r="M349" s="216" t="s">
        <v>1957</v>
      </c>
      <c r="N349" s="42"/>
    </row>
    <row r="350" spans="1:16" ht="16.5">
      <c r="A350" s="42"/>
      <c r="B350" s="455" t="s">
        <v>2157</v>
      </c>
      <c r="E350" s="42"/>
      <c r="F350" s="42"/>
      <c r="G350" s="42"/>
      <c r="H350" s="42"/>
      <c r="I350" s="42"/>
      <c r="J350" s="42"/>
      <c r="K350" s="42"/>
      <c r="L350" s="42"/>
      <c r="M350" s="181" t="s">
        <v>4132</v>
      </c>
    </row>
    <row r="351" spans="1:16" ht="16.5">
      <c r="A351" s="42"/>
      <c r="B351" s="494" t="s">
        <v>3377</v>
      </c>
      <c r="E351" s="42"/>
      <c r="F351" s="42"/>
      <c r="G351" s="42"/>
      <c r="H351" s="42"/>
      <c r="I351" s="42"/>
      <c r="J351" s="42"/>
      <c r="K351" s="42"/>
      <c r="L351" s="42"/>
      <c r="M351" s="42"/>
      <c r="P351" s="494"/>
    </row>
    <row r="352" spans="1:16" ht="16.5">
      <c r="A352" s="42"/>
      <c r="B352" s="190" t="s">
        <v>733</v>
      </c>
      <c r="E352" s="122"/>
      <c r="F352" s="122"/>
      <c r="G352" s="122"/>
      <c r="H352" s="122"/>
      <c r="I352" s="122"/>
      <c r="J352" s="216" t="s">
        <v>1609</v>
      </c>
      <c r="K352" s="181" t="s">
        <v>1962</v>
      </c>
      <c r="L352" s="216" t="s">
        <v>1607</v>
      </c>
      <c r="M352" s="3" t="s">
        <v>1955</v>
      </c>
    </row>
    <row r="353" spans="1:16" ht="16.5">
      <c r="A353" s="42"/>
      <c r="B353" s="455" t="s">
        <v>2029</v>
      </c>
      <c r="E353" s="42"/>
      <c r="F353" s="42"/>
      <c r="G353" s="42"/>
      <c r="H353" s="42"/>
      <c r="I353" s="42"/>
      <c r="J353" s="42"/>
      <c r="K353" s="42"/>
      <c r="L353" s="42"/>
      <c r="M353" s="3" t="s">
        <v>4136</v>
      </c>
      <c r="N353" s="42"/>
      <c r="P353" s="494"/>
    </row>
    <row r="354" spans="1:16" ht="16.5">
      <c r="A354" s="42"/>
      <c r="B354" s="494" t="s">
        <v>3380</v>
      </c>
      <c r="E354" s="42"/>
      <c r="F354" s="42"/>
      <c r="G354" s="42"/>
      <c r="H354" s="42"/>
      <c r="I354" s="42"/>
      <c r="J354" s="42"/>
      <c r="K354" s="42"/>
      <c r="L354" s="42"/>
      <c r="M354" s="42"/>
      <c r="P354" s="494"/>
    </row>
    <row r="355" spans="1:16" ht="16.5">
      <c r="A355" s="42"/>
      <c r="B355" s="190" t="s">
        <v>2002</v>
      </c>
      <c r="E355" s="42"/>
      <c r="F355" s="42"/>
      <c r="G355" s="42"/>
      <c r="H355" s="42"/>
      <c r="I355" s="42"/>
      <c r="J355" s="42"/>
      <c r="K355" s="42"/>
      <c r="L355" s="3" t="s">
        <v>1977</v>
      </c>
      <c r="M355" s="3" t="s">
        <v>1970</v>
      </c>
      <c r="P355" s="494"/>
    </row>
    <row r="356" spans="1:16" ht="16.5">
      <c r="A356" s="42"/>
      <c r="B356" s="494" t="s">
        <v>3399</v>
      </c>
      <c r="E356" s="42"/>
      <c r="F356" s="42"/>
      <c r="G356" s="42"/>
      <c r="H356" s="42"/>
      <c r="I356" s="42"/>
      <c r="J356" s="42"/>
      <c r="K356" s="42"/>
      <c r="L356" s="42"/>
      <c r="M356" s="42"/>
      <c r="P356" s="494"/>
    </row>
    <row r="357" spans="1:16" ht="16.5">
      <c r="A357" s="42"/>
      <c r="B357" s="190" t="s">
        <v>31</v>
      </c>
      <c r="E357" s="3" t="s">
        <v>1600</v>
      </c>
      <c r="F357" s="3" t="s">
        <v>1585</v>
      </c>
      <c r="G357" s="3" t="s">
        <v>1600</v>
      </c>
      <c r="H357" s="3" t="s">
        <v>1580</v>
      </c>
      <c r="I357" s="188" t="s">
        <v>1584</v>
      </c>
      <c r="J357" s="188" t="s">
        <v>1584</v>
      </c>
      <c r="K357" s="3" t="s">
        <v>1583</v>
      </c>
      <c r="L357" s="188" t="s">
        <v>1584</v>
      </c>
      <c r="M357" s="3" t="s">
        <v>1583</v>
      </c>
    </row>
    <row r="358" spans="1:16" ht="16.5">
      <c r="A358" s="42"/>
      <c r="B358" s="190" t="s">
        <v>790</v>
      </c>
      <c r="E358" s="122"/>
      <c r="F358" s="122"/>
      <c r="G358" s="122"/>
      <c r="H358" s="122"/>
      <c r="I358" s="122"/>
      <c r="J358" s="3" t="s">
        <v>1608</v>
      </c>
      <c r="K358" s="3" t="s">
        <v>1608</v>
      </c>
      <c r="L358" s="3" t="s">
        <v>1602</v>
      </c>
      <c r="M358" s="3" t="s">
        <v>1605</v>
      </c>
      <c r="P358" s="494"/>
    </row>
    <row r="359" spans="1:16" ht="16.5">
      <c r="A359" s="42"/>
      <c r="B359" s="494" t="s">
        <v>3383</v>
      </c>
      <c r="E359" s="122"/>
      <c r="F359" s="122"/>
      <c r="G359" s="122"/>
      <c r="H359" s="122"/>
      <c r="I359" s="122"/>
      <c r="J359" s="122"/>
      <c r="K359" s="122"/>
      <c r="L359" s="122"/>
      <c r="M359" s="122"/>
      <c r="P359" s="494"/>
    </row>
    <row r="360" spans="1:16" ht="16.5">
      <c r="A360" s="42"/>
      <c r="B360" s="190" t="s">
        <v>755</v>
      </c>
      <c r="E360" s="122"/>
      <c r="F360" s="122"/>
      <c r="G360" s="122"/>
      <c r="H360" s="122"/>
      <c r="I360" s="122"/>
      <c r="J360" s="216" t="s">
        <v>1610</v>
      </c>
      <c r="K360" s="3" t="s">
        <v>1963</v>
      </c>
      <c r="L360" s="3" t="s">
        <v>1950</v>
      </c>
      <c r="M360" s="3" t="s">
        <v>1963</v>
      </c>
    </row>
    <row r="361" spans="1:16" ht="16.5">
      <c r="A361" s="42"/>
      <c r="B361" s="190" t="s">
        <v>782</v>
      </c>
      <c r="E361" s="122"/>
      <c r="F361" s="122"/>
      <c r="G361" s="122"/>
      <c r="H361" s="122"/>
      <c r="I361" s="122"/>
      <c r="J361" s="216" t="s">
        <v>1611</v>
      </c>
      <c r="K361" s="3" t="s">
        <v>1964</v>
      </c>
      <c r="L361" s="3" t="s">
        <v>1965</v>
      </c>
      <c r="M361" s="216" t="s">
        <v>1949</v>
      </c>
      <c r="P361" s="494"/>
    </row>
    <row r="362" spans="1:16" ht="16.5">
      <c r="A362" s="42"/>
      <c r="B362" s="190" t="s">
        <v>33</v>
      </c>
      <c r="E362" s="122"/>
      <c r="F362" s="3" t="s">
        <v>1582</v>
      </c>
      <c r="G362" s="3" t="s">
        <v>1597</v>
      </c>
      <c r="H362" s="3" t="s">
        <v>1600</v>
      </c>
      <c r="I362" s="3" t="s">
        <v>1591</v>
      </c>
      <c r="J362" s="3" t="s">
        <v>1575</v>
      </c>
      <c r="K362" s="3" t="s">
        <v>1591</v>
      </c>
      <c r="L362" s="3" t="s">
        <v>1580</v>
      </c>
      <c r="M362" s="3" t="s">
        <v>1585</v>
      </c>
    </row>
    <row r="363" spans="1:16" ht="16.5">
      <c r="A363" s="42"/>
      <c r="B363" s="453" t="s">
        <v>1676</v>
      </c>
      <c r="E363" s="42"/>
      <c r="F363" s="42"/>
      <c r="G363" s="42"/>
      <c r="H363" s="42"/>
      <c r="I363" s="42"/>
      <c r="J363" s="42"/>
      <c r="K363" s="3" t="s">
        <v>1977</v>
      </c>
      <c r="L363" s="42"/>
      <c r="M363" s="42"/>
      <c r="N363" s="42"/>
    </row>
    <row r="364" spans="1:16" ht="16.5">
      <c r="A364" s="42"/>
      <c r="B364" s="190" t="s">
        <v>35</v>
      </c>
      <c r="E364" s="122"/>
      <c r="F364" s="3" t="s">
        <v>1580</v>
      </c>
      <c r="G364" s="216" t="s">
        <v>1612</v>
      </c>
      <c r="H364" s="3" t="s">
        <v>1608</v>
      </c>
      <c r="I364" s="3" t="s">
        <v>1605</v>
      </c>
      <c r="J364" s="216" t="s">
        <v>1613</v>
      </c>
      <c r="K364" s="3" t="s">
        <v>1965</v>
      </c>
      <c r="L364" s="216" t="s">
        <v>1957</v>
      </c>
      <c r="M364" s="42"/>
      <c r="N364" s="42"/>
    </row>
    <row r="365" spans="1:16" ht="16.5">
      <c r="A365" s="42"/>
      <c r="B365" s="190" t="s">
        <v>37</v>
      </c>
      <c r="E365" s="122"/>
      <c r="F365" s="3" t="s">
        <v>1562</v>
      </c>
      <c r="G365" s="216" t="s">
        <v>1614</v>
      </c>
      <c r="H365" s="181" t="s">
        <v>1598</v>
      </c>
      <c r="I365" s="3" t="s">
        <v>1562</v>
      </c>
      <c r="J365" s="3" t="s">
        <v>1581</v>
      </c>
      <c r="K365" s="216" t="s">
        <v>1576</v>
      </c>
      <c r="L365" s="3" t="s">
        <v>1608</v>
      </c>
      <c r="M365" s="3" t="s">
        <v>1577</v>
      </c>
    </row>
    <row r="366" spans="1:16" ht="16.5">
      <c r="A366" s="42"/>
      <c r="B366" s="190" t="s">
        <v>143</v>
      </c>
      <c r="E366" s="122"/>
      <c r="F366" s="122"/>
      <c r="G366" s="122"/>
      <c r="H366" s="181" t="s">
        <v>1599</v>
      </c>
      <c r="I366" s="3" t="s">
        <v>1600</v>
      </c>
      <c r="J366" s="3" t="s">
        <v>1597</v>
      </c>
      <c r="K366" s="3" t="s">
        <v>1582</v>
      </c>
      <c r="L366" s="3" t="s">
        <v>1562</v>
      </c>
      <c r="M366" s="3" t="s">
        <v>1580</v>
      </c>
    </row>
    <row r="367" spans="1:16" ht="16.5">
      <c r="A367" s="42"/>
      <c r="B367" s="190" t="s">
        <v>181</v>
      </c>
      <c r="E367" s="122"/>
      <c r="F367" s="3" t="s">
        <v>1575</v>
      </c>
      <c r="G367" s="122"/>
      <c r="H367" s="122"/>
      <c r="I367" s="122"/>
      <c r="J367" s="122"/>
      <c r="K367" s="122"/>
      <c r="L367" s="42"/>
      <c r="M367" s="42"/>
      <c r="N367" s="42"/>
    </row>
    <row r="368" spans="1:16" ht="16.5">
      <c r="A368" s="42"/>
      <c r="B368" s="454" t="s">
        <v>1662</v>
      </c>
      <c r="E368" s="42"/>
      <c r="F368" s="42"/>
      <c r="G368" s="42"/>
      <c r="H368" s="42"/>
      <c r="I368" s="42"/>
      <c r="J368" s="42"/>
      <c r="K368" s="181" t="s">
        <v>1967</v>
      </c>
      <c r="L368" s="181" t="s">
        <v>1956</v>
      </c>
      <c r="M368" s="181" t="s">
        <v>1592</v>
      </c>
    </row>
    <row r="369" spans="1:14" ht="16.5">
      <c r="A369" s="42"/>
      <c r="B369" s="190" t="s">
        <v>39</v>
      </c>
      <c r="E369" s="3" t="s">
        <v>1585</v>
      </c>
      <c r="F369" s="3" t="s">
        <v>1600</v>
      </c>
      <c r="G369" s="3" t="s">
        <v>1591</v>
      </c>
      <c r="H369" s="3" t="s">
        <v>1591</v>
      </c>
      <c r="I369" s="3" t="s">
        <v>1581</v>
      </c>
      <c r="J369" s="3" t="s">
        <v>1565</v>
      </c>
      <c r="K369" s="3" t="s">
        <v>1563</v>
      </c>
      <c r="L369" s="3" t="s">
        <v>1581</v>
      </c>
      <c r="M369" s="216" t="s">
        <v>1579</v>
      </c>
    </row>
    <row r="370" spans="1:14" ht="16.5">
      <c r="A370" s="42"/>
      <c r="B370" s="455" t="s">
        <v>2030</v>
      </c>
      <c r="E370" s="42"/>
      <c r="F370" s="42"/>
      <c r="G370" s="42"/>
      <c r="H370" s="42"/>
      <c r="I370" s="42"/>
      <c r="J370" s="42"/>
      <c r="K370" s="42"/>
      <c r="L370" s="42"/>
      <c r="M370" s="3" t="s">
        <v>4139</v>
      </c>
    </row>
    <row r="371" spans="1:14" ht="16.5">
      <c r="A371" s="42"/>
      <c r="B371" s="190" t="s">
        <v>180</v>
      </c>
      <c r="E371" s="3" t="s">
        <v>1565</v>
      </c>
      <c r="F371" s="3" t="s">
        <v>1597</v>
      </c>
      <c r="G371" s="122"/>
      <c r="H371" s="122"/>
      <c r="I371" s="122"/>
      <c r="J371" s="122"/>
      <c r="K371" s="122"/>
      <c r="L371" s="42"/>
      <c r="M371" s="42"/>
    </row>
    <row r="372" spans="1:14" ht="16.5">
      <c r="A372" s="42"/>
      <c r="B372" s="494" t="s">
        <v>3395</v>
      </c>
      <c r="E372" s="122"/>
      <c r="F372" s="122"/>
      <c r="G372" s="122"/>
      <c r="H372" s="122"/>
      <c r="I372" s="122"/>
      <c r="J372" s="122"/>
      <c r="K372" s="122"/>
      <c r="L372" s="42"/>
      <c r="M372" s="42"/>
    </row>
    <row r="373" spans="1:14" ht="16.5">
      <c r="A373" s="42"/>
      <c r="B373" s="190" t="s">
        <v>144</v>
      </c>
      <c r="E373" s="122"/>
      <c r="F373" s="122"/>
      <c r="G373" s="122"/>
      <c r="H373" s="181" t="s">
        <v>1592</v>
      </c>
      <c r="I373" s="3" t="s">
        <v>1582</v>
      </c>
      <c r="J373" s="216" t="s">
        <v>1579</v>
      </c>
      <c r="K373" s="216" t="s">
        <v>1607</v>
      </c>
      <c r="L373" s="3" t="s">
        <v>1959</v>
      </c>
      <c r="M373" s="3" t="s">
        <v>1948</v>
      </c>
    </row>
    <row r="374" spans="1:14" ht="16.5">
      <c r="A374" s="42"/>
      <c r="B374" s="453" t="s">
        <v>1659</v>
      </c>
      <c r="E374" s="42"/>
      <c r="F374" s="42"/>
      <c r="G374" s="42"/>
      <c r="H374" s="42"/>
      <c r="I374" s="42"/>
      <c r="J374" s="42"/>
      <c r="K374" s="3" t="s">
        <v>1972</v>
      </c>
      <c r="L374" s="3" t="s">
        <v>1970</v>
      </c>
      <c r="M374" s="3" t="s">
        <v>1972</v>
      </c>
    </row>
    <row r="375" spans="1:14" ht="16.5">
      <c r="A375" s="42"/>
      <c r="B375" s="190" t="s">
        <v>155</v>
      </c>
      <c r="E375" s="122"/>
      <c r="F375" s="122"/>
      <c r="G375" s="122"/>
      <c r="H375" s="122"/>
      <c r="I375" s="3" t="s">
        <v>1595</v>
      </c>
      <c r="J375" s="3" t="s">
        <v>1615</v>
      </c>
      <c r="K375" s="181" t="s">
        <v>1599</v>
      </c>
      <c r="L375" s="3" t="s">
        <v>1582</v>
      </c>
      <c r="M375" s="3" t="s">
        <v>1600</v>
      </c>
    </row>
    <row r="376" spans="1:14" ht="16.5">
      <c r="A376" s="42"/>
      <c r="B376" s="453" t="s">
        <v>1658</v>
      </c>
      <c r="E376" s="42"/>
      <c r="F376" s="42"/>
      <c r="G376" s="42"/>
      <c r="H376" s="42"/>
      <c r="I376" s="42"/>
      <c r="J376" s="42"/>
      <c r="K376" s="3" t="s">
        <v>1971</v>
      </c>
      <c r="L376" s="42"/>
      <c r="M376" s="42"/>
      <c r="N376" s="42"/>
    </row>
    <row r="377" spans="1:14" ht="16.5">
      <c r="A377" s="42"/>
      <c r="B377" s="190" t="s">
        <v>753</v>
      </c>
      <c r="E377" s="122"/>
      <c r="F377" s="122"/>
      <c r="G377" s="122"/>
      <c r="H377" s="122"/>
      <c r="I377" s="122"/>
      <c r="J377" s="216" t="s">
        <v>1616</v>
      </c>
      <c r="K377" s="3" t="s">
        <v>1966</v>
      </c>
      <c r="L377" s="3" t="s">
        <v>1964</v>
      </c>
      <c r="M377" s="181" t="s">
        <v>1960</v>
      </c>
    </row>
    <row r="378" spans="1:14" ht="16.5">
      <c r="A378" s="42"/>
      <c r="B378" s="455" t="s">
        <v>3366</v>
      </c>
      <c r="E378" s="122"/>
      <c r="F378" s="122"/>
      <c r="G378" s="122"/>
      <c r="H378" s="122"/>
      <c r="I378" s="122"/>
      <c r="J378" s="122"/>
      <c r="K378" s="122"/>
      <c r="L378" s="122"/>
      <c r="M378" s="122"/>
    </row>
    <row r="379" spans="1:14" ht="16.5">
      <c r="A379" s="42"/>
      <c r="B379" s="190" t="s">
        <v>2008</v>
      </c>
      <c r="E379" s="42"/>
      <c r="F379" s="42"/>
      <c r="G379" s="42"/>
      <c r="H379" s="42"/>
      <c r="I379" s="42"/>
      <c r="J379" s="42"/>
      <c r="K379" s="42"/>
      <c r="L379" s="181" t="s">
        <v>1968</v>
      </c>
      <c r="M379" s="3" t="s">
        <v>1964</v>
      </c>
    </row>
  </sheetData>
  <sortState xmlns:xlrd2="http://schemas.microsoft.com/office/spreadsheetml/2017/richdata2" ref="P265:P297">
    <sortCondition ref="P265:P297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AC948"/>
  <sheetViews>
    <sheetView topLeftCell="A927" zoomScale="90" zoomScaleNormal="90" workbookViewId="0">
      <selection activeCell="O942" sqref="O942:O946"/>
    </sheetView>
  </sheetViews>
  <sheetFormatPr defaultRowHeight="12.7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  <col min="23" max="23" width="12.140625" bestFit="1" customWidth="1"/>
  </cols>
  <sheetData>
    <row r="1" spans="1:29" ht="25.5">
      <c r="A1" s="23" t="s">
        <v>2181</v>
      </c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9" ht="14.25">
      <c r="L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9" ht="20.25">
      <c r="A3" s="289" t="s">
        <v>2158</v>
      </c>
      <c r="B3" s="289"/>
      <c r="C3" s="289"/>
      <c r="D3" s="289" t="s">
        <v>2159</v>
      </c>
      <c r="E3" s="289"/>
      <c r="F3" s="289"/>
      <c r="G3" s="289" t="s">
        <v>2160</v>
      </c>
      <c r="H3" s="289"/>
      <c r="I3" s="289"/>
      <c r="J3" s="289" t="s">
        <v>2161</v>
      </c>
      <c r="K3" s="289"/>
      <c r="L3" s="290"/>
      <c r="M3" s="289" t="s">
        <v>2162</v>
      </c>
      <c r="N3" s="289"/>
      <c r="O3" s="290"/>
      <c r="P3" s="289" t="s">
        <v>2163</v>
      </c>
      <c r="Q3" s="289"/>
      <c r="R3" s="289"/>
      <c r="S3" s="289" t="s">
        <v>2164</v>
      </c>
      <c r="T3" s="289"/>
      <c r="U3" s="289"/>
      <c r="V3" s="289" t="s">
        <v>2165</v>
      </c>
      <c r="W3" s="289"/>
      <c r="X3" s="289"/>
      <c r="Y3" s="289" t="s">
        <v>3466</v>
      </c>
      <c r="Z3" s="289"/>
      <c r="AA3" s="290"/>
      <c r="AB3" s="289" t="s">
        <v>3467</v>
      </c>
      <c r="AC3" s="289"/>
    </row>
    <row r="4" spans="1:29" ht="14.25">
      <c r="L4" s="28"/>
      <c r="O4" s="28"/>
      <c r="P4" s="28"/>
      <c r="Q4" s="28"/>
      <c r="S4" s="28"/>
      <c r="T4" s="28"/>
      <c r="U4" s="28"/>
      <c r="V4" s="28"/>
      <c r="W4" s="28"/>
      <c r="X4" s="28"/>
      <c r="Y4" s="28"/>
      <c r="Z4" s="28"/>
    </row>
    <row r="5" spans="1:29" ht="15.75">
      <c r="A5" s="433" t="s">
        <v>3566</v>
      </c>
      <c r="B5" s="40"/>
      <c r="C5" s="40"/>
      <c r="D5" s="435" t="s">
        <v>3572</v>
      </c>
      <c r="E5" s="40"/>
      <c r="F5" s="40"/>
      <c r="G5" s="435" t="s">
        <v>3579</v>
      </c>
      <c r="H5" s="40"/>
      <c r="I5" s="40"/>
      <c r="J5" s="436" t="s">
        <v>2252</v>
      </c>
      <c r="K5" s="40"/>
      <c r="L5" s="63"/>
      <c r="M5" s="433" t="s">
        <v>2299</v>
      </c>
      <c r="N5" s="40"/>
      <c r="O5" s="63"/>
      <c r="P5" s="436" t="s">
        <v>2261</v>
      </c>
      <c r="Q5" s="63"/>
      <c r="R5" s="28"/>
      <c r="S5" s="435" t="s">
        <v>3597</v>
      </c>
      <c r="T5" s="63"/>
      <c r="U5" s="63"/>
      <c r="V5" s="433" t="s">
        <v>3600</v>
      </c>
      <c r="W5" s="63"/>
      <c r="X5" s="63"/>
      <c r="Y5" s="433" t="s">
        <v>2278</v>
      </c>
      <c r="Z5" s="63"/>
      <c r="AA5" s="40"/>
      <c r="AB5" s="435" t="s">
        <v>3611</v>
      </c>
    </row>
    <row r="6" spans="1:29" ht="15.75">
      <c r="A6" s="279" t="s">
        <v>3568</v>
      </c>
      <c r="B6" s="40"/>
      <c r="C6" s="40"/>
      <c r="D6" s="279" t="s">
        <v>3578</v>
      </c>
      <c r="E6" s="40"/>
      <c r="F6" s="40"/>
      <c r="G6" s="436" t="s">
        <v>2292</v>
      </c>
      <c r="H6" s="40"/>
      <c r="I6" s="40"/>
      <c r="J6" s="436" t="s">
        <v>2253</v>
      </c>
      <c r="K6" s="40"/>
      <c r="L6" s="63"/>
      <c r="M6" s="436" t="s">
        <v>2241</v>
      </c>
      <c r="N6" s="40"/>
      <c r="O6" s="63"/>
      <c r="P6" s="279" t="s">
        <v>3492</v>
      </c>
      <c r="Q6" s="63"/>
      <c r="R6" s="63"/>
      <c r="S6" s="279" t="s">
        <v>2305</v>
      </c>
      <c r="T6" s="63"/>
      <c r="U6" s="63"/>
      <c r="V6" s="279" t="s">
        <v>2277</v>
      </c>
      <c r="W6" s="63"/>
      <c r="X6" s="63"/>
      <c r="Y6" s="435" t="s">
        <v>3605</v>
      </c>
      <c r="Z6" s="63"/>
      <c r="AA6" s="40"/>
      <c r="AB6" s="435" t="s">
        <v>3612</v>
      </c>
    </row>
    <row r="7" spans="1:29" ht="15.75">
      <c r="A7" t="s">
        <v>3569</v>
      </c>
      <c r="B7" s="40"/>
      <c r="C7" s="40"/>
      <c r="D7" s="435" t="s">
        <v>3573</v>
      </c>
      <c r="E7" s="40"/>
      <c r="F7" s="40"/>
      <c r="G7" s="435" t="s">
        <v>3580</v>
      </c>
      <c r="H7" s="40"/>
      <c r="I7" s="40"/>
      <c r="J7" s="435" t="s">
        <v>3581</v>
      </c>
      <c r="K7" s="40"/>
      <c r="L7" s="63"/>
      <c r="M7" s="279" t="s">
        <v>3586</v>
      </c>
      <c r="N7" s="40"/>
      <c r="O7" s="63"/>
      <c r="P7" s="436" t="s">
        <v>3589</v>
      </c>
      <c r="Q7" s="63"/>
      <c r="R7" s="63"/>
      <c r="S7" s="436" t="s">
        <v>2262</v>
      </c>
      <c r="T7" s="63"/>
      <c r="U7" s="63"/>
      <c r="V7" s="433" t="s">
        <v>2244</v>
      </c>
      <c r="W7" s="63"/>
      <c r="X7" s="63"/>
      <c r="Y7" s="433" t="s">
        <v>3606</v>
      </c>
      <c r="Z7" s="63"/>
      <c r="AA7" s="40"/>
      <c r="AB7" s="435" t="s">
        <v>3613</v>
      </c>
    </row>
    <row r="8" spans="1:29" ht="15.75">
      <c r="A8" t="s">
        <v>3570</v>
      </c>
      <c r="B8" s="40"/>
      <c r="C8" s="40"/>
      <c r="D8" s="279" t="s">
        <v>2282</v>
      </c>
      <c r="E8" s="40"/>
      <c r="F8" s="40"/>
      <c r="G8" s="279" t="s">
        <v>2242</v>
      </c>
      <c r="H8" s="40"/>
      <c r="I8" s="40"/>
      <c r="J8" s="433" t="s">
        <v>3582</v>
      </c>
      <c r="K8" s="40"/>
      <c r="L8" s="63"/>
      <c r="M8" s="279" t="s">
        <v>2267</v>
      </c>
      <c r="N8" s="40"/>
      <c r="O8" s="63"/>
      <c r="P8" s="279" t="s">
        <v>3590</v>
      </c>
      <c r="Q8" s="63"/>
      <c r="R8" s="63"/>
      <c r="S8" s="279" t="s">
        <v>2254</v>
      </c>
      <c r="T8" s="63"/>
      <c r="U8" s="63"/>
      <c r="V8" s="436" t="s">
        <v>2266</v>
      </c>
      <c r="W8" s="63"/>
      <c r="X8" s="63"/>
      <c r="Y8" s="279" t="s">
        <v>3607</v>
      </c>
      <c r="Z8" s="63"/>
      <c r="AA8" s="40"/>
      <c r="AB8" s="279" t="s">
        <v>3493</v>
      </c>
    </row>
    <row r="9" spans="1:29" ht="15.75">
      <c r="A9" s="279" t="s">
        <v>2293</v>
      </c>
      <c r="B9" s="40"/>
      <c r="C9" s="40"/>
      <c r="D9" s="279" t="s">
        <v>2268</v>
      </c>
      <c r="E9" s="40"/>
      <c r="F9" s="40"/>
      <c r="G9" s="435" t="s">
        <v>3592</v>
      </c>
      <c r="H9" s="40"/>
      <c r="I9" s="40"/>
      <c r="J9" s="279" t="s">
        <v>2255</v>
      </c>
      <c r="K9" s="40"/>
      <c r="L9" s="63"/>
      <c r="M9" s="435" t="s">
        <v>3587</v>
      </c>
      <c r="N9" s="40"/>
      <c r="O9" s="63"/>
      <c r="P9" s="279" t="s">
        <v>2304</v>
      </c>
      <c r="Q9" s="63"/>
      <c r="R9" s="63"/>
      <c r="S9" s="435" t="s">
        <v>3598</v>
      </c>
      <c r="T9" s="63"/>
      <c r="U9" s="63"/>
      <c r="V9" s="433" t="s">
        <v>2247</v>
      </c>
      <c r="W9" s="63"/>
      <c r="X9" s="63"/>
      <c r="Y9" s="435" t="s">
        <v>3608</v>
      </c>
      <c r="Z9" s="63"/>
      <c r="AA9" s="40"/>
      <c r="AB9" s="279" t="s">
        <v>2246</v>
      </c>
    </row>
    <row r="10" spans="1:29" ht="15.75">
      <c r="A10" t="s">
        <v>3571</v>
      </c>
      <c r="B10" s="40"/>
      <c r="C10" s="40"/>
      <c r="D10" s="436" t="s">
        <v>2269</v>
      </c>
      <c r="E10" s="40"/>
      <c r="F10" s="40"/>
      <c r="G10" s="433" t="s">
        <v>2306</v>
      </c>
      <c r="H10" s="40"/>
      <c r="I10" s="40"/>
      <c r="J10" s="435" t="s">
        <v>3583</v>
      </c>
      <c r="K10" s="40"/>
      <c r="L10" s="63"/>
      <c r="M10" s="279" t="s">
        <v>2249</v>
      </c>
      <c r="N10" s="40"/>
      <c r="O10" s="63"/>
      <c r="P10" s="436" t="s">
        <v>4499</v>
      </c>
      <c r="Q10" s="63"/>
      <c r="R10" s="63"/>
      <c r="S10" s="436" t="s">
        <v>2248</v>
      </c>
      <c r="T10" s="63"/>
      <c r="U10" s="63"/>
      <c r="V10" s="436" t="s">
        <v>3601</v>
      </c>
      <c r="W10" s="63"/>
      <c r="X10" s="63"/>
      <c r="Y10" s="279" t="s">
        <v>3609</v>
      </c>
      <c r="Z10" s="63"/>
      <c r="AA10" s="40"/>
      <c r="AB10" s="279" t="s">
        <v>2279</v>
      </c>
    </row>
    <row r="11" spans="1:29" ht="15.75">
      <c r="A11" s="433" t="s">
        <v>2258</v>
      </c>
      <c r="B11" s="40"/>
      <c r="C11" s="40"/>
      <c r="D11" s="435" t="s">
        <v>3574</v>
      </c>
      <c r="E11" s="40"/>
      <c r="F11" s="40"/>
      <c r="G11" s="279" t="s">
        <v>3491</v>
      </c>
      <c r="H11" s="40"/>
      <c r="I11" s="40"/>
      <c r="J11" s="433" t="s">
        <v>2294</v>
      </c>
      <c r="K11" s="40"/>
      <c r="L11" s="63"/>
      <c r="M11" s="435" t="s">
        <v>3588</v>
      </c>
      <c r="N11" s="40"/>
      <c r="O11" s="63"/>
      <c r="P11" s="279" t="s">
        <v>2264</v>
      </c>
      <c r="Q11" s="63"/>
      <c r="R11" s="63"/>
      <c r="S11" s="435" t="s">
        <v>3599</v>
      </c>
      <c r="T11" s="63"/>
      <c r="U11" s="63"/>
      <c r="V11" s="435" t="s">
        <v>3602</v>
      </c>
      <c r="W11" s="63"/>
      <c r="X11" s="63"/>
      <c r="Y11" s="279" t="s">
        <v>2307</v>
      </c>
      <c r="Z11" s="63"/>
      <c r="AA11" s="40"/>
      <c r="AB11" s="279" t="s">
        <v>2263</v>
      </c>
    </row>
    <row r="12" spans="1:29" ht="15.75">
      <c r="A12" s="279" t="s">
        <v>2243</v>
      </c>
      <c r="B12" s="40"/>
      <c r="C12" s="40"/>
      <c r="D12" s="435" t="s">
        <v>3575</v>
      </c>
      <c r="E12" s="40"/>
      <c r="F12" s="40"/>
      <c r="G12" s="279" t="s">
        <v>2250</v>
      </c>
      <c r="H12" s="40"/>
      <c r="I12" s="40"/>
      <c r="J12" s="435" t="s">
        <v>3584</v>
      </c>
      <c r="K12" s="40"/>
      <c r="L12" s="63"/>
      <c r="M12" s="279" t="s">
        <v>2281</v>
      </c>
      <c r="N12" s="40"/>
      <c r="O12" s="63"/>
      <c r="P12" s="279" t="s">
        <v>2259</v>
      </c>
      <c r="Q12" s="63"/>
      <c r="R12" s="63"/>
      <c r="S12" s="436" t="s">
        <v>2283</v>
      </c>
      <c r="T12" s="63"/>
      <c r="U12" s="63"/>
      <c r="V12" s="279" t="s">
        <v>2280</v>
      </c>
      <c r="W12" s="63"/>
      <c r="X12" s="63"/>
      <c r="Y12" s="436" t="s">
        <v>3610</v>
      </c>
      <c r="Z12" s="63"/>
      <c r="AA12" s="40"/>
      <c r="AB12" s="279" t="s">
        <v>2257</v>
      </c>
    </row>
    <row r="13" spans="1:29" ht="15.75">
      <c r="A13" s="279" t="s">
        <v>3494</v>
      </c>
      <c r="B13" s="40"/>
      <c r="C13" s="40"/>
      <c r="D13" s="435" t="s">
        <v>3576</v>
      </c>
      <c r="E13" s="40"/>
      <c r="F13" s="40"/>
      <c r="G13" s="279" t="s">
        <v>2256</v>
      </c>
      <c r="H13" s="40"/>
      <c r="I13" s="40"/>
      <c r="J13" s="279" t="s">
        <v>3585</v>
      </c>
      <c r="K13" s="40"/>
      <c r="L13" s="63"/>
      <c r="M13" s="279" t="s">
        <v>2308</v>
      </c>
      <c r="N13" s="40"/>
      <c r="O13" s="63"/>
      <c r="P13" s="279" t="s">
        <v>2260</v>
      </c>
      <c r="Q13" s="63"/>
      <c r="R13" s="63"/>
      <c r="S13" s="279" t="s">
        <v>2251</v>
      </c>
      <c r="T13" s="63"/>
      <c r="U13" s="63"/>
      <c r="V13" s="433" t="s">
        <v>3603</v>
      </c>
      <c r="W13" s="63"/>
      <c r="X13" s="63"/>
      <c r="Y13" s="279" t="s">
        <v>2270</v>
      </c>
      <c r="Z13" s="63"/>
      <c r="AA13" s="40"/>
      <c r="AB13" s="279" t="s">
        <v>2296</v>
      </c>
    </row>
    <row r="14" spans="1:29" ht="15.75">
      <c r="A14" s="279" t="s">
        <v>3567</v>
      </c>
      <c r="B14" s="40"/>
      <c r="C14" s="40"/>
      <c r="D14" s="435" t="s">
        <v>3577</v>
      </c>
      <c r="E14" s="40"/>
      <c r="F14" s="40"/>
      <c r="G14" s="279" t="s">
        <v>2285</v>
      </c>
      <c r="H14" s="40"/>
      <c r="I14" s="40"/>
      <c r="J14" s="433" t="s">
        <v>2265</v>
      </c>
      <c r="K14" s="40"/>
      <c r="L14" s="63"/>
      <c r="M14" s="279" t="s">
        <v>2295</v>
      </c>
      <c r="N14" s="40"/>
      <c r="O14" s="63"/>
      <c r="P14" s="435" t="s">
        <v>3591</v>
      </c>
      <c r="Q14" s="63"/>
      <c r="R14" s="63"/>
      <c r="S14" s="433" t="s">
        <v>2284</v>
      </c>
      <c r="T14" s="63"/>
      <c r="U14" s="63"/>
      <c r="V14" s="435" t="s">
        <v>3604</v>
      </c>
      <c r="W14" s="63"/>
      <c r="X14" s="63"/>
      <c r="Y14" s="436" t="s">
        <v>2245</v>
      </c>
      <c r="Z14" s="63"/>
      <c r="AA14" s="40"/>
      <c r="AB14" s="436" t="s">
        <v>2271</v>
      </c>
    </row>
    <row r="15" spans="1:29" ht="14.25">
      <c r="L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9" ht="14.25">
      <c r="A16" s="297" t="s">
        <v>3468</v>
      </c>
      <c r="L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4.25">
      <c r="L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4.25">
      <c r="L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">
      <c r="A19" s="15" t="s">
        <v>2185</v>
      </c>
      <c r="L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.25">
      <c r="L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4.25">
      <c r="A21" s="28" t="s">
        <v>2166</v>
      </c>
      <c r="B21" s="28" t="s">
        <v>3981</v>
      </c>
      <c r="C21" s="28"/>
      <c r="D21" s="28"/>
      <c r="E21" s="28"/>
      <c r="F21" s="28" t="s">
        <v>3457</v>
      </c>
      <c r="G21" s="28" t="s">
        <v>3998</v>
      </c>
      <c r="H21" s="28"/>
      <c r="I21" s="28"/>
      <c r="J21" s="28"/>
      <c r="K21" t="s">
        <v>2167</v>
      </c>
      <c r="L21" s="28" t="s">
        <v>2187</v>
      </c>
      <c r="M21" s="28"/>
      <c r="N21" s="28"/>
      <c r="P21" s="28"/>
      <c r="Q21" s="28"/>
      <c r="S21" s="28"/>
      <c r="T21" s="28"/>
      <c r="V21" s="28"/>
      <c r="W21" s="28"/>
      <c r="X21" s="28"/>
      <c r="Y21" s="28"/>
      <c r="Z21" s="28"/>
    </row>
    <row r="22" spans="1:26" ht="14.25">
      <c r="A22" s="28"/>
      <c r="B22" s="28" t="s">
        <v>3982</v>
      </c>
      <c r="C22" s="28"/>
      <c r="D22" s="28"/>
      <c r="E22" s="28"/>
      <c r="G22" s="28" t="s">
        <v>3999</v>
      </c>
      <c r="H22" s="28"/>
      <c r="I22" s="28"/>
      <c r="J22" s="28"/>
      <c r="K22" s="28"/>
      <c r="L22" s="28" t="s">
        <v>4004</v>
      </c>
      <c r="M22" s="28"/>
      <c r="N22" s="28"/>
      <c r="P22" s="28"/>
      <c r="Q22" s="28"/>
      <c r="S22" s="28"/>
      <c r="T22" s="28"/>
      <c r="V22" s="28"/>
      <c r="W22" s="28"/>
      <c r="X22" s="28"/>
      <c r="Y22" s="28"/>
      <c r="Z22" s="28"/>
    </row>
    <row r="23" spans="1:26" ht="14.25">
      <c r="A23" s="28"/>
      <c r="B23" s="28" t="s">
        <v>2184</v>
      </c>
      <c r="C23" s="28"/>
      <c r="D23" s="28"/>
      <c r="E23" s="28"/>
      <c r="G23" s="28" t="s">
        <v>2186</v>
      </c>
      <c r="H23" s="28"/>
      <c r="I23" s="28"/>
      <c r="J23" s="28"/>
      <c r="K23" s="28"/>
      <c r="L23" s="28" t="s">
        <v>4005</v>
      </c>
      <c r="M23" s="28"/>
      <c r="N23" s="28"/>
      <c r="P23" s="28"/>
      <c r="Q23" s="28"/>
      <c r="S23" s="28"/>
      <c r="T23" s="28"/>
      <c r="V23" s="28"/>
      <c r="W23" s="28"/>
      <c r="X23" s="28"/>
      <c r="Y23" s="28"/>
      <c r="Z23" s="28"/>
    </row>
    <row r="24" spans="1:26" ht="14.25">
      <c r="A24" s="28"/>
      <c r="B24" s="28" t="s">
        <v>3983</v>
      </c>
      <c r="C24" s="28"/>
      <c r="D24" s="28"/>
      <c r="E24" s="28"/>
      <c r="G24" s="28" t="s">
        <v>4000</v>
      </c>
      <c r="I24" s="28"/>
      <c r="K24" s="28"/>
      <c r="L24" s="28"/>
      <c r="M24" s="28"/>
      <c r="N24" s="28"/>
      <c r="O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>
      <c r="A25" s="28"/>
      <c r="B25" s="28" t="s">
        <v>3984</v>
      </c>
      <c r="C25" s="28"/>
      <c r="D25" s="28"/>
      <c r="E25" s="28"/>
      <c r="G25" s="28" t="s">
        <v>4003</v>
      </c>
      <c r="H25" s="28"/>
      <c r="I25" s="28"/>
      <c r="K25" t="s">
        <v>2168</v>
      </c>
      <c r="L25" s="28" t="s">
        <v>4006</v>
      </c>
      <c r="M25" s="28"/>
      <c r="N25" s="28"/>
      <c r="O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>
      <c r="A26" s="28"/>
      <c r="B26" s="28" t="s">
        <v>3985</v>
      </c>
      <c r="C26" s="28"/>
      <c r="D26" s="28"/>
      <c r="E26" s="28"/>
      <c r="G26" s="28" t="s">
        <v>5078</v>
      </c>
      <c r="I26" s="28"/>
      <c r="K26" s="28"/>
      <c r="L26" s="28" t="s">
        <v>4007</v>
      </c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>
      <c r="A27" s="28"/>
      <c r="B27" s="28" t="s">
        <v>3986</v>
      </c>
      <c r="C27" s="28"/>
      <c r="D27" s="28"/>
      <c r="E27" s="28"/>
      <c r="G27" s="28" t="s">
        <v>4001</v>
      </c>
      <c r="H27" s="28"/>
      <c r="I27" s="28"/>
      <c r="J27" s="28"/>
      <c r="L27" s="28" t="s">
        <v>4009</v>
      </c>
      <c r="M27" s="28"/>
      <c r="N27" s="28"/>
      <c r="O27" s="28"/>
      <c r="P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>
      <c r="A28" s="28"/>
      <c r="B28" s="28" t="s">
        <v>3988</v>
      </c>
      <c r="C28" s="28"/>
      <c r="D28" s="28"/>
      <c r="E28" s="28"/>
      <c r="G28" s="28" t="s">
        <v>4002</v>
      </c>
      <c r="H28" s="28"/>
      <c r="I28" s="28"/>
      <c r="J28" s="28"/>
      <c r="X28" s="28"/>
      <c r="Y28" s="28"/>
      <c r="Z28" s="28"/>
    </row>
    <row r="29" spans="1:26" ht="14.25">
      <c r="B29" s="28" t="s">
        <v>3987</v>
      </c>
      <c r="G29" s="28" t="s">
        <v>5079</v>
      </c>
      <c r="H29" s="28"/>
      <c r="K29" t="s">
        <v>2168</v>
      </c>
      <c r="L29" s="28" t="s">
        <v>4008</v>
      </c>
      <c r="X29" s="28"/>
      <c r="Y29" s="28"/>
      <c r="Z29" s="28"/>
    </row>
    <row r="30" spans="1:26" ht="14.25">
      <c r="B30" s="28" t="s">
        <v>3991</v>
      </c>
      <c r="G30" s="28" t="s">
        <v>5080</v>
      </c>
      <c r="H30" s="28"/>
      <c r="L30" s="28" t="s">
        <v>4010</v>
      </c>
      <c r="X30" s="28"/>
      <c r="Y30" s="28"/>
      <c r="Z30" s="28"/>
    </row>
    <row r="31" spans="1:26" ht="14.25">
      <c r="B31" s="28" t="s">
        <v>3989</v>
      </c>
      <c r="G31" s="28"/>
      <c r="L31" s="28" t="s">
        <v>4011</v>
      </c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>
      <c r="B32" s="28" t="s">
        <v>3990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>
      <c r="B33" s="28" t="s">
        <v>3992</v>
      </c>
      <c r="K33" t="s">
        <v>2170</v>
      </c>
      <c r="L33" s="28" t="s">
        <v>4012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>
      <c r="B34" s="28" t="s">
        <v>3993</v>
      </c>
      <c r="L34" s="28" t="s">
        <v>4013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>
      <c r="B35" s="28" t="s">
        <v>3994</v>
      </c>
      <c r="L35" s="28" t="s">
        <v>4014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>
      <c r="B36" s="28" t="s">
        <v>3995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.25">
      <c r="B37" s="28" t="s">
        <v>3996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.25">
      <c r="B38" s="28" t="s">
        <v>3997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.25">
      <c r="B39" s="292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.25"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>
      <c r="A41" s="15" t="s">
        <v>3469</v>
      </c>
      <c r="K41" s="28" t="s">
        <v>2183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">
      <c r="A42" s="291"/>
      <c r="K42" s="294" t="s">
        <v>2173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>
      <c r="A43" s="293" t="s">
        <v>3470</v>
      </c>
      <c r="B43" s="28"/>
      <c r="C43" s="293" t="s">
        <v>3474</v>
      </c>
      <c r="E43" s="124" t="s">
        <v>2167</v>
      </c>
      <c r="F43" s="28"/>
      <c r="G43" s="124" t="s">
        <v>2169</v>
      </c>
      <c r="H43" s="28"/>
      <c r="I43" s="28"/>
      <c r="K43" s="28" t="s">
        <v>3458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.25">
      <c r="A44" t="s">
        <v>60</v>
      </c>
      <c r="B44" s="221"/>
      <c r="C44" t="s">
        <v>85</v>
      </c>
      <c r="E44" s="221" t="s">
        <v>3478</v>
      </c>
      <c r="F44" t="s">
        <v>2172</v>
      </c>
      <c r="G44" s="221" t="s">
        <v>3489</v>
      </c>
      <c r="H44" t="s">
        <v>2172</v>
      </c>
      <c r="K44" s="28" t="s">
        <v>4570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.25">
      <c r="A45" t="s">
        <v>105</v>
      </c>
      <c r="B45" s="221"/>
      <c r="C45" t="s">
        <v>76</v>
      </c>
      <c r="E45" s="221" t="s">
        <v>3479</v>
      </c>
      <c r="F45" t="s">
        <v>2175</v>
      </c>
      <c r="G45" s="221" t="s">
        <v>3490</v>
      </c>
      <c r="H45" t="s">
        <v>2175</v>
      </c>
      <c r="K45" s="28" t="s">
        <v>2182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.25">
      <c r="A46" t="s">
        <v>96</v>
      </c>
      <c r="B46" s="221"/>
      <c r="C46" t="s">
        <v>64</v>
      </c>
      <c r="E46" s="221" t="s">
        <v>3480</v>
      </c>
      <c r="F46" t="s">
        <v>2177</v>
      </c>
      <c r="G46" s="221"/>
      <c r="K46" s="28" t="s">
        <v>3465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>
      <c r="A47" t="s">
        <v>87</v>
      </c>
      <c r="B47" s="221"/>
      <c r="C47" t="s">
        <v>107</v>
      </c>
      <c r="E47" s="221" t="s">
        <v>3481</v>
      </c>
      <c r="F47" t="s">
        <v>2179</v>
      </c>
      <c r="G47" s="221"/>
      <c r="K47" s="28" t="s">
        <v>3463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>
      <c r="A48" t="s">
        <v>78</v>
      </c>
      <c r="B48" s="221"/>
      <c r="C48" s="221" t="s">
        <v>98</v>
      </c>
      <c r="E48" s="221" t="s">
        <v>3482</v>
      </c>
      <c r="F48" t="s">
        <v>2191</v>
      </c>
      <c r="G48" s="293" t="s">
        <v>2170</v>
      </c>
      <c r="K48" s="28" t="s">
        <v>3464</v>
      </c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>
      <c r="B49" s="221"/>
      <c r="C49" s="221"/>
      <c r="E49" s="221" t="s">
        <v>3483</v>
      </c>
      <c r="F49" t="s">
        <v>2188</v>
      </c>
      <c r="G49" t="s">
        <v>2192</v>
      </c>
      <c r="K49" s="28" t="s">
        <v>3459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>
      <c r="A50" s="293" t="s">
        <v>3471</v>
      </c>
      <c r="B50" s="221"/>
      <c r="C50" s="293" t="s">
        <v>3476</v>
      </c>
      <c r="E50" s="221" t="s">
        <v>3484</v>
      </c>
      <c r="F50" t="s">
        <v>2189</v>
      </c>
      <c r="G50" s="221"/>
      <c r="K50" s="28" t="s">
        <v>3460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>
      <c r="A51" t="s">
        <v>70</v>
      </c>
      <c r="B51" s="221"/>
      <c r="C51" s="221" t="s">
        <v>90</v>
      </c>
      <c r="E51" s="221" t="s">
        <v>3485</v>
      </c>
      <c r="F51" t="s">
        <v>2190</v>
      </c>
      <c r="G51" s="221"/>
      <c r="K51" s="28" t="s">
        <v>3461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>
      <c r="A52" t="s">
        <v>110</v>
      </c>
      <c r="B52" s="221"/>
      <c r="C52" s="221" t="s">
        <v>81</v>
      </c>
      <c r="K52" s="28" t="s">
        <v>3462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>
      <c r="A53" t="s">
        <v>101</v>
      </c>
      <c r="B53" s="221"/>
      <c r="C53" s="221" t="s">
        <v>72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.25">
      <c r="A54" t="s">
        <v>92</v>
      </c>
      <c r="B54" s="221"/>
      <c r="C54" s="221" t="s">
        <v>112</v>
      </c>
      <c r="E54" s="124" t="s">
        <v>2168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>
      <c r="A55" t="s">
        <v>83</v>
      </c>
      <c r="B55" s="221"/>
      <c r="C55" s="221" t="s">
        <v>103</v>
      </c>
      <c r="E55" t="s">
        <v>2192</v>
      </c>
      <c r="F55" s="221" t="s">
        <v>2171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.25">
      <c r="B56" s="221"/>
      <c r="C56" s="221"/>
      <c r="E56" t="s">
        <v>3486</v>
      </c>
      <c r="F56" s="221" t="s">
        <v>2174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.25">
      <c r="A57" s="293" t="s">
        <v>3472</v>
      </c>
      <c r="B57" s="221"/>
      <c r="C57" s="293" t="s">
        <v>3477</v>
      </c>
      <c r="E57" t="s">
        <v>3487</v>
      </c>
      <c r="F57" s="221" t="s">
        <v>2176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.25">
      <c r="A58" t="s">
        <v>75</v>
      </c>
      <c r="B58" s="221"/>
      <c r="C58" s="221" t="s">
        <v>95</v>
      </c>
      <c r="E58" t="s">
        <v>3488</v>
      </c>
      <c r="F58" s="221" t="s">
        <v>2178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.25">
      <c r="A59" t="s">
        <v>62</v>
      </c>
      <c r="B59" s="221"/>
      <c r="C59" s="221" t="s">
        <v>86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>
      <c r="A60" t="s">
        <v>106</v>
      </c>
      <c r="B60" s="221"/>
      <c r="C60" s="221" t="s">
        <v>77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.25">
      <c r="A61" t="s">
        <v>97</v>
      </c>
      <c r="B61" s="221"/>
      <c r="C61" s="221" t="s">
        <v>66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.25">
      <c r="A62" t="s">
        <v>88</v>
      </c>
      <c r="B62" s="221"/>
      <c r="C62" s="221" t="s">
        <v>108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.25">
      <c r="B63" s="221"/>
      <c r="C63" s="22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.25">
      <c r="A64" s="293" t="s">
        <v>3473</v>
      </c>
      <c r="B64" s="221"/>
      <c r="C64" s="293" t="s">
        <v>3475</v>
      </c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.25">
      <c r="A65" t="s">
        <v>80</v>
      </c>
      <c r="B65" s="221"/>
      <c r="C65" s="221" t="s">
        <v>100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>
      <c r="A66" t="s">
        <v>71</v>
      </c>
      <c r="B66" s="221"/>
      <c r="C66" s="221" t="s">
        <v>91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>
      <c r="A67" t="s">
        <v>111</v>
      </c>
      <c r="B67" s="221"/>
      <c r="C67" s="221" t="s">
        <v>82</v>
      </c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>
      <c r="A68" t="s">
        <v>102</v>
      </c>
      <c r="B68" s="221"/>
      <c r="C68" s="221" t="s">
        <v>73</v>
      </c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>
      <c r="A69" t="s">
        <v>93</v>
      </c>
      <c r="B69" s="221"/>
      <c r="C69" s="221" t="s">
        <v>113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>
      <c r="B70" s="221"/>
      <c r="C70" s="22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>
      <c r="B71" s="221"/>
      <c r="C71" s="22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>
      <c r="B72" s="221"/>
      <c r="C72" s="221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0.25">
      <c r="A73" s="324" t="s">
        <v>2158</v>
      </c>
      <c r="B73" s="325"/>
      <c r="D73" s="434"/>
      <c r="E73" s="434"/>
      <c r="F73" s="434"/>
      <c r="G73" s="434"/>
      <c r="H73" s="434"/>
      <c r="I73" s="434"/>
      <c r="J73" s="434"/>
      <c r="K73" s="434"/>
      <c r="L73" s="434"/>
      <c r="M73" s="434"/>
      <c r="N73" s="434"/>
      <c r="O73" s="434"/>
      <c r="P73" s="434"/>
      <c r="Q73" s="434"/>
      <c r="R73" s="434"/>
      <c r="S73" s="434"/>
      <c r="T73" s="434"/>
      <c r="U73" s="434"/>
      <c r="V73" s="202"/>
      <c r="X73" s="28"/>
      <c r="Y73" s="28"/>
      <c r="Z73" s="28"/>
    </row>
    <row r="74" spans="1:26" ht="15.75">
      <c r="A74" s="297"/>
      <c r="D74" s="295"/>
      <c r="E74" s="295"/>
      <c r="F74" s="295"/>
      <c r="G74" s="295"/>
      <c r="H74" s="295"/>
      <c r="I74" s="295"/>
      <c r="J74" s="295"/>
      <c r="K74" s="295"/>
      <c r="L74" s="28"/>
      <c r="M74" s="296"/>
      <c r="O74" s="28"/>
      <c r="P74" s="28"/>
      <c r="Q74" s="28"/>
      <c r="R74" s="63"/>
      <c r="S74" s="28"/>
      <c r="T74" s="28"/>
      <c r="U74" s="28"/>
      <c r="V74" s="28"/>
      <c r="W74" s="28"/>
      <c r="X74" s="28"/>
      <c r="Y74" s="28"/>
      <c r="Z74" s="28"/>
    </row>
    <row r="75" spans="1:26" s="39" customFormat="1" ht="15.75">
      <c r="A75" s="318" t="s">
        <v>182</v>
      </c>
      <c r="B75" s="442"/>
      <c r="C75" s="442"/>
      <c r="D75" s="443"/>
      <c r="E75" s="443"/>
      <c r="F75" s="443"/>
      <c r="G75" s="317" t="s">
        <v>150</v>
      </c>
      <c r="H75" s="442"/>
      <c r="I75" s="318" t="s">
        <v>184</v>
      </c>
      <c r="J75" s="443"/>
      <c r="K75" s="442"/>
      <c r="L75" s="317"/>
      <c r="M75" s="442"/>
      <c r="N75" s="442"/>
      <c r="O75" s="317" t="s">
        <v>150</v>
      </c>
      <c r="P75" s="442"/>
      <c r="Q75" s="318" t="s">
        <v>843</v>
      </c>
      <c r="R75" s="442"/>
      <c r="S75" s="442"/>
      <c r="T75" s="442"/>
      <c r="U75" s="442"/>
      <c r="V75" s="442"/>
      <c r="W75" s="317" t="s">
        <v>150</v>
      </c>
    </row>
    <row r="76" spans="1:26" ht="15.75">
      <c r="A76" s="323" t="s">
        <v>3440</v>
      </c>
      <c r="B76" s="319"/>
      <c r="C76" s="319"/>
      <c r="D76" s="315"/>
      <c r="E76" s="466">
        <f>'Punten per wedstrijd'!E113*1.2</f>
        <v>601.55999999999995</v>
      </c>
      <c r="F76" s="466">
        <f>'Punten per wedstrijd'!E181</f>
        <v>696</v>
      </c>
      <c r="G76" s="312" t="s">
        <v>4531</v>
      </c>
      <c r="H76" s="319"/>
      <c r="I76" s="323" t="s">
        <v>3444</v>
      </c>
      <c r="J76" s="315"/>
      <c r="K76" s="316"/>
      <c r="L76" s="317"/>
      <c r="M76" s="466">
        <f>'Punten per wedstrijd'!E28*1.2</f>
        <v>285.83999999999986</v>
      </c>
      <c r="N76" s="466">
        <f>'Punten per wedstrijd'!E9</f>
        <v>257.99999999999977</v>
      </c>
      <c r="O76" s="312" t="s">
        <v>4534</v>
      </c>
      <c r="P76" s="319"/>
      <c r="Q76" s="323" t="s">
        <v>3449</v>
      </c>
      <c r="R76" s="316"/>
      <c r="S76" s="316"/>
      <c r="T76" s="316"/>
      <c r="U76" s="466">
        <f>'Punten per wedstrijd'!F113*1.2</f>
        <v>740.15999999999906</v>
      </c>
      <c r="V76" s="466">
        <f>'Punten per wedstrijd'!F200</f>
        <v>374.99999999999955</v>
      </c>
      <c r="W76" s="312" t="s">
        <v>4532</v>
      </c>
    </row>
    <row r="77" spans="1:26" ht="15.75">
      <c r="A77" s="323" t="s">
        <v>3441</v>
      </c>
      <c r="B77" s="319"/>
      <c r="C77" s="319"/>
      <c r="D77" s="315"/>
      <c r="E77" s="466">
        <f>'Punten per wedstrijd'!E123*1.2</f>
        <v>439.20000000000005</v>
      </c>
      <c r="F77" s="466">
        <f>'Punten per wedstrijd'!E132</f>
        <v>198</v>
      </c>
      <c r="G77" s="312" t="s">
        <v>4532</v>
      </c>
      <c r="H77" s="319"/>
      <c r="I77" s="323" t="s">
        <v>3445</v>
      </c>
      <c r="J77" s="315"/>
      <c r="K77" s="316"/>
      <c r="L77" s="317"/>
      <c r="M77" s="466">
        <f>'Punten per wedstrijd'!E45*1.2</f>
        <v>92.400000000000063</v>
      </c>
      <c r="N77" s="466">
        <f>'Punten per wedstrijd'!E102</f>
        <v>0</v>
      </c>
      <c r="O77" s="312" t="s">
        <v>4532</v>
      </c>
      <c r="P77" s="319"/>
      <c r="Q77" s="323" t="s">
        <v>3450</v>
      </c>
      <c r="R77" s="316"/>
      <c r="S77" s="316"/>
      <c r="T77" s="316"/>
      <c r="U77" s="466">
        <f>'Punten per wedstrijd'!F123*1.2</f>
        <v>636.36000000000024</v>
      </c>
      <c r="V77" s="466">
        <f>'Punten per wedstrijd'!F149</f>
        <v>227.29999999999973</v>
      </c>
      <c r="W77" s="312" t="s">
        <v>4532</v>
      </c>
    </row>
    <row r="78" spans="1:26" ht="15.75">
      <c r="A78" s="323" t="s">
        <v>3442</v>
      </c>
      <c r="B78" s="319"/>
      <c r="C78" s="319"/>
      <c r="D78" s="315"/>
      <c r="E78" s="466">
        <f>'Punten per wedstrijd'!E137*1.2</f>
        <v>246.6</v>
      </c>
      <c r="F78" s="466">
        <f>'Punten per wedstrijd'!E169</f>
        <v>313.04999999999995</v>
      </c>
      <c r="G78" s="312" t="s">
        <v>4533</v>
      </c>
      <c r="H78" s="319"/>
      <c r="I78" s="323" t="s">
        <v>3446</v>
      </c>
      <c r="J78" s="315"/>
      <c r="K78" s="316"/>
      <c r="L78" s="317"/>
      <c r="M78" s="466">
        <f>'Punten per wedstrijd'!E65*1.2</f>
        <v>85.799999999999926</v>
      </c>
      <c r="N78" s="466">
        <f>'Punten per wedstrijd'!E37</f>
        <v>83.700000000000045</v>
      </c>
      <c r="O78" s="312" t="s">
        <v>4534</v>
      </c>
      <c r="P78" s="319"/>
      <c r="Q78" s="323" t="s">
        <v>3451</v>
      </c>
      <c r="R78" s="316"/>
      <c r="S78" s="316"/>
      <c r="T78" s="316"/>
      <c r="U78" s="466">
        <f>'Punten per wedstrijd'!F137*1.2</f>
        <v>839.87999999999977</v>
      </c>
      <c r="V78" s="466">
        <f>'Punten per wedstrijd'!F132</f>
        <v>584.79999999999973</v>
      </c>
      <c r="W78" s="312" t="s">
        <v>4532</v>
      </c>
    </row>
    <row r="79" spans="1:26" ht="15.75">
      <c r="A79" s="323" t="s">
        <v>3443</v>
      </c>
      <c r="B79" s="319"/>
      <c r="C79" s="319"/>
      <c r="D79" s="315"/>
      <c r="E79" s="466">
        <f>'Punten per wedstrijd'!E141*1.2</f>
        <v>436.7999999999999</v>
      </c>
      <c r="F79" s="466">
        <f>'Punten per wedstrijd'!E149</f>
        <v>144.19999999999999</v>
      </c>
      <c r="G79" s="312" t="s">
        <v>4532</v>
      </c>
      <c r="H79" s="319"/>
      <c r="I79" s="323" t="s">
        <v>3447</v>
      </c>
      <c r="J79" s="315"/>
      <c r="K79" s="316"/>
      <c r="L79" s="317"/>
      <c r="M79" s="466">
        <f>'Punten per wedstrijd'!E77*1.2</f>
        <v>198.4800000000001</v>
      </c>
      <c r="N79" s="466">
        <f>'Punten per wedstrijd'!E33</f>
        <v>208.90000000000003</v>
      </c>
      <c r="O79" s="312" t="s">
        <v>4531</v>
      </c>
      <c r="P79" s="319"/>
      <c r="Q79" s="323" t="s">
        <v>3452</v>
      </c>
      <c r="R79" s="316"/>
      <c r="S79" s="316"/>
      <c r="T79" s="316"/>
      <c r="U79" s="466">
        <f>'Punten per wedstrijd'!F181*1.2</f>
        <v>870.12000000000046</v>
      </c>
      <c r="V79" s="466">
        <f>'Punten per wedstrijd'!F169</f>
        <v>548.80000000000018</v>
      </c>
      <c r="W79" s="312" t="s">
        <v>4532</v>
      </c>
    </row>
    <row r="80" spans="1:26" ht="15.75">
      <c r="A80" s="323" t="s">
        <v>4530</v>
      </c>
      <c r="B80" s="319"/>
      <c r="C80" s="319"/>
      <c r="D80" s="315"/>
      <c r="E80" s="466">
        <f>'Punten per wedstrijd'!E206*1.2</f>
        <v>262.8</v>
      </c>
      <c r="F80" s="466">
        <f>'Punten per wedstrijd'!E200</f>
        <v>361</v>
      </c>
      <c r="G80" s="312" t="s">
        <v>4533</v>
      </c>
      <c r="H80" s="319"/>
      <c r="I80" s="323" t="s">
        <v>3448</v>
      </c>
      <c r="J80" s="315"/>
      <c r="K80" s="316"/>
      <c r="L80" s="317"/>
      <c r="M80" s="466">
        <f>'Punten per wedstrijd'!E96*1.2</f>
        <v>295.2</v>
      </c>
      <c r="N80" s="466">
        <f>'Punten per wedstrijd'!E19</f>
        <v>162.00000000000011</v>
      </c>
      <c r="O80" s="312" t="s">
        <v>4532</v>
      </c>
      <c r="P80" s="319"/>
      <c r="Q80" s="323" t="s">
        <v>3453</v>
      </c>
      <c r="R80" s="316"/>
      <c r="S80" s="316"/>
      <c r="T80" s="316"/>
      <c r="U80" s="466">
        <f>'Punten per wedstrijd'!F206*1.2</f>
        <v>704.15999999999963</v>
      </c>
      <c r="V80" s="466">
        <f>'Punten per wedstrijd'!F141</f>
        <v>453.10000000000036</v>
      </c>
      <c r="W80" s="312" t="s">
        <v>4532</v>
      </c>
    </row>
    <row r="81" spans="1:24" ht="15.75">
      <c r="A81" s="322"/>
      <c r="B81" s="319"/>
      <c r="C81" s="319"/>
      <c r="D81" s="315"/>
      <c r="E81" s="310"/>
      <c r="F81" s="310"/>
      <c r="G81" s="312"/>
      <c r="H81" s="319"/>
      <c r="I81" s="319"/>
      <c r="J81" s="315"/>
      <c r="K81" s="316"/>
      <c r="L81" s="317"/>
      <c r="M81" s="497"/>
      <c r="N81" s="497"/>
      <c r="O81" s="313"/>
      <c r="P81" s="319"/>
      <c r="Q81" s="315"/>
      <c r="R81" s="316"/>
      <c r="S81" s="316"/>
      <c r="T81" s="316"/>
      <c r="U81" s="497"/>
      <c r="V81" s="497"/>
      <c r="W81" s="313"/>
    </row>
    <row r="82" spans="1:24" s="39" customFormat="1" ht="15.75">
      <c r="A82" s="318" t="s">
        <v>2206</v>
      </c>
      <c r="B82" s="442"/>
      <c r="C82" s="442"/>
      <c r="D82" s="443"/>
      <c r="E82" s="444"/>
      <c r="F82" s="444"/>
      <c r="G82" s="445" t="s">
        <v>150</v>
      </c>
      <c r="H82" s="442"/>
      <c r="I82" s="318" t="s">
        <v>186</v>
      </c>
      <c r="J82" s="443"/>
      <c r="K82" s="442"/>
      <c r="L82" s="317"/>
      <c r="M82" s="497"/>
      <c r="N82" s="497"/>
      <c r="O82" s="445" t="s">
        <v>150</v>
      </c>
      <c r="P82" s="442"/>
      <c r="Q82" s="318" t="s">
        <v>175</v>
      </c>
      <c r="R82" s="442"/>
      <c r="S82" s="442"/>
      <c r="T82" s="442"/>
      <c r="U82" s="497"/>
      <c r="V82" s="497"/>
      <c r="W82" s="445" t="s">
        <v>150</v>
      </c>
    </row>
    <row r="83" spans="1:24" ht="15.75">
      <c r="A83" s="323" t="s">
        <v>3495</v>
      </c>
      <c r="B83" s="319"/>
      <c r="C83" s="319"/>
      <c r="D83" s="315"/>
      <c r="E83" s="466">
        <f>'Punten per wedstrijd'!F28*1.2</f>
        <v>304.43999999999977</v>
      </c>
      <c r="F83" s="466">
        <f>'Punten per wedstrijd'!F77</f>
        <v>163</v>
      </c>
      <c r="G83" s="312" t="s">
        <v>4532</v>
      </c>
      <c r="H83" s="319"/>
      <c r="I83" s="323" t="s">
        <v>2297</v>
      </c>
      <c r="J83" s="315"/>
      <c r="K83" s="316"/>
      <c r="L83" s="317"/>
      <c r="M83" s="466">
        <f>'Punten per wedstrijd'!G9*1.2</f>
        <v>107.2800000000001</v>
      </c>
      <c r="N83" s="466">
        <f>'Punten per wedstrijd'!G37</f>
        <v>542.09999999999945</v>
      </c>
      <c r="O83" s="312" t="s">
        <v>4533</v>
      </c>
      <c r="P83" s="319"/>
      <c r="Q83" s="323" t="s">
        <v>3503</v>
      </c>
      <c r="R83" s="316"/>
      <c r="S83" s="316"/>
      <c r="T83" s="316"/>
      <c r="U83" s="466">
        <f>'Punten per wedstrijd'!G141*1.2</f>
        <v>1154.1599999999996</v>
      </c>
      <c r="V83" s="466">
        <f>'Punten per wedstrijd'!G137</f>
        <v>556.80000000000018</v>
      </c>
      <c r="W83" s="312" t="s">
        <v>4532</v>
      </c>
    </row>
    <row r="84" spans="1:24" ht="15.75">
      <c r="A84" s="323" t="s">
        <v>3496</v>
      </c>
      <c r="B84" s="319"/>
      <c r="C84" s="319"/>
      <c r="D84" s="315"/>
      <c r="E84" s="466">
        <f>'Punten per wedstrijd'!F37*1.2</f>
        <v>288.84000000000003</v>
      </c>
      <c r="F84" s="466">
        <f>'Punten per wedstrijd'!F19</f>
        <v>259.5</v>
      </c>
      <c r="G84" s="312" t="s">
        <v>4534</v>
      </c>
      <c r="H84" s="319"/>
      <c r="I84" s="323" t="s">
        <v>3500</v>
      </c>
      <c r="J84" s="315"/>
      <c r="K84" s="316"/>
      <c r="L84" s="317"/>
      <c r="M84" s="466">
        <f>'Punten per wedstrijd'!G19*1.2</f>
        <v>328.32000000000045</v>
      </c>
      <c r="N84" s="466">
        <f>'Punten per wedstrijd'!G102</f>
        <v>204.89999999999964</v>
      </c>
      <c r="O84" s="312" t="s">
        <v>4532</v>
      </c>
      <c r="P84" s="319"/>
      <c r="Q84" s="323" t="s">
        <v>3504</v>
      </c>
      <c r="R84" s="316"/>
      <c r="S84" s="316"/>
      <c r="T84" s="316"/>
      <c r="U84" s="466">
        <f>'Punten per wedstrijd'!G149*1.2</f>
        <v>835.91999999999985</v>
      </c>
      <c r="V84" s="466">
        <f>'Punten per wedstrijd'!G181</f>
        <v>887.70000000000027</v>
      </c>
      <c r="W84" s="312" t="s">
        <v>4531</v>
      </c>
    </row>
    <row r="85" spans="1:24" ht="15.75">
      <c r="A85" s="323" t="s">
        <v>3497</v>
      </c>
      <c r="B85" s="319"/>
      <c r="C85" s="319"/>
      <c r="D85" s="315"/>
      <c r="E85" s="466">
        <f>'Punten per wedstrijd'!F45*1.2</f>
        <v>407.99999999999972</v>
      </c>
      <c r="F85" s="466">
        <f>'Punten per wedstrijd'!F9</f>
        <v>174.5</v>
      </c>
      <c r="G85" s="312" t="s">
        <v>4532</v>
      </c>
      <c r="H85" s="319"/>
      <c r="I85" s="323" t="s">
        <v>3501</v>
      </c>
      <c r="J85" s="315"/>
      <c r="K85" s="316"/>
      <c r="L85" s="317"/>
      <c r="M85" s="466">
        <f>'Punten per wedstrijd'!G28*1.2</f>
        <v>504.59999999999945</v>
      </c>
      <c r="N85" s="466">
        <f>'Punten per wedstrijd'!G65</f>
        <v>183</v>
      </c>
      <c r="O85" s="312" t="s">
        <v>4532</v>
      </c>
      <c r="P85" s="319"/>
      <c r="Q85" s="323" t="s">
        <v>3505</v>
      </c>
      <c r="R85" s="316"/>
      <c r="S85" s="316"/>
      <c r="T85" s="316"/>
      <c r="U85" s="466">
        <f>'Punten per wedstrijd'!G169*1.2</f>
        <v>988.6799999999995</v>
      </c>
      <c r="V85" s="466">
        <f>'Punten per wedstrijd'!G123</f>
        <v>1211.0999999999985</v>
      </c>
      <c r="W85" s="312" t="s">
        <v>4531</v>
      </c>
    </row>
    <row r="86" spans="1:24" ht="15.75">
      <c r="A86" s="323" t="s">
        <v>3498</v>
      </c>
      <c r="B86" s="319"/>
      <c r="C86" s="319"/>
      <c r="D86" s="315"/>
      <c r="E86" s="466">
        <f>'Punten per wedstrijd'!F65*1.2</f>
        <v>696.3599999999999</v>
      </c>
      <c r="F86" s="466">
        <f>'Punten per wedstrijd'!F102</f>
        <v>181.09999999999991</v>
      </c>
      <c r="G86" s="312" t="s">
        <v>4532</v>
      </c>
      <c r="H86" s="319"/>
      <c r="I86" s="323" t="s">
        <v>3502</v>
      </c>
      <c r="J86" s="315"/>
      <c r="K86" s="316"/>
      <c r="L86" s="317"/>
      <c r="M86" s="466">
        <f>'Punten per wedstrijd'!G33*1.2</f>
        <v>350.99999999999943</v>
      </c>
      <c r="N86" s="466">
        <f>'Punten per wedstrijd'!G45</f>
        <v>85.399999999999636</v>
      </c>
      <c r="O86" s="312" t="s">
        <v>4532</v>
      </c>
      <c r="P86" s="319"/>
      <c r="Q86" s="323" t="s">
        <v>3506</v>
      </c>
      <c r="R86" s="316"/>
      <c r="S86" s="316"/>
      <c r="T86" s="316"/>
      <c r="U86" s="466">
        <f>'Punten per wedstrijd'!G200*1.2</f>
        <v>1232.4000000000005</v>
      </c>
      <c r="V86" s="466">
        <f>'Punten per wedstrijd'!G132</f>
        <v>613.40000000000009</v>
      </c>
      <c r="W86" s="312" t="s">
        <v>4532</v>
      </c>
    </row>
    <row r="87" spans="1:24" ht="15.75">
      <c r="A87" s="323" t="s">
        <v>3499</v>
      </c>
      <c r="B87" s="319"/>
      <c r="C87" s="319"/>
      <c r="D87" s="315"/>
      <c r="E87" s="466">
        <f>'Punten per wedstrijd'!F96*1.2</f>
        <v>339.95999999999992</v>
      </c>
      <c r="F87" s="466">
        <f>'Punten per wedstrijd'!F33</f>
        <v>317.99999999999977</v>
      </c>
      <c r="G87" s="312" t="s">
        <v>4534</v>
      </c>
      <c r="H87" s="319"/>
      <c r="I87" s="323" t="s">
        <v>2525</v>
      </c>
      <c r="J87" s="315"/>
      <c r="K87" s="316"/>
      <c r="L87" s="317"/>
      <c r="M87" s="466">
        <f>'Punten per wedstrijd'!G77*1.2</f>
        <v>291.36000000000075</v>
      </c>
      <c r="N87" s="466">
        <f>'Punten per wedstrijd'!G96</f>
        <v>307.30000000000018</v>
      </c>
      <c r="O87" s="312" t="s">
        <v>4531</v>
      </c>
      <c r="P87" s="319"/>
      <c r="Q87" s="323" t="s">
        <v>3507</v>
      </c>
      <c r="R87" s="316"/>
      <c r="S87" s="316"/>
      <c r="T87" s="316"/>
      <c r="U87" s="466">
        <f>'Punten per wedstrijd'!G206*1.2</f>
        <v>1104.7199999999993</v>
      </c>
      <c r="V87" s="466">
        <f>'Punten per wedstrijd'!G113</f>
        <v>903.5</v>
      </c>
      <c r="W87" s="312" t="s">
        <v>4534</v>
      </c>
    </row>
    <row r="88" spans="1:24" ht="15.75">
      <c r="A88" s="322"/>
      <c r="B88" s="319"/>
      <c r="C88" s="319"/>
      <c r="D88" s="315"/>
      <c r="E88" s="310"/>
      <c r="F88" s="310"/>
      <c r="G88" s="310"/>
      <c r="H88" s="319"/>
      <c r="I88" s="315"/>
      <c r="J88" s="315"/>
      <c r="K88" s="316"/>
      <c r="L88" s="317"/>
      <c r="M88" s="497"/>
      <c r="N88" s="497"/>
      <c r="O88" s="313"/>
      <c r="P88" s="319"/>
      <c r="Q88" s="316"/>
      <c r="R88" s="316"/>
      <c r="S88" s="316"/>
      <c r="T88" s="316"/>
      <c r="U88" s="497"/>
      <c r="V88" s="497"/>
      <c r="W88" s="313"/>
    </row>
    <row r="89" spans="1:24" s="39" customFormat="1" ht="15.75">
      <c r="A89" s="318" t="s">
        <v>187</v>
      </c>
      <c r="B89" s="442"/>
      <c r="C89" s="442"/>
      <c r="D89" s="443"/>
      <c r="E89" s="444"/>
      <c r="F89" s="444"/>
      <c r="G89" s="445" t="s">
        <v>150</v>
      </c>
      <c r="H89" s="442"/>
      <c r="I89" s="318" t="s">
        <v>188</v>
      </c>
      <c r="J89" s="443"/>
      <c r="K89" s="442"/>
      <c r="L89" s="317"/>
      <c r="M89" s="497"/>
      <c r="N89" s="497"/>
      <c r="O89" s="445" t="s">
        <v>150</v>
      </c>
      <c r="P89" s="442"/>
      <c r="Q89" s="318" t="s">
        <v>2207</v>
      </c>
      <c r="R89" s="442"/>
      <c r="S89" s="442"/>
      <c r="T89" s="442"/>
      <c r="U89" s="497"/>
      <c r="V89" s="497"/>
      <c r="W89" s="445" t="s">
        <v>150</v>
      </c>
    </row>
    <row r="90" spans="1:24" ht="15.75">
      <c r="A90" s="323" t="s">
        <v>3508</v>
      </c>
      <c r="B90" s="319"/>
      <c r="C90" s="319"/>
      <c r="D90" s="315"/>
      <c r="E90" s="466">
        <f>'Punten per wedstrijd'!H113*1.2</f>
        <v>892.91999999999985</v>
      </c>
      <c r="F90" s="466">
        <f>'Punten per wedstrijd'!H123</f>
        <v>620.39999999999918</v>
      </c>
      <c r="G90" s="312" t="s">
        <v>4532</v>
      </c>
      <c r="H90" s="319"/>
      <c r="I90" s="323" t="s">
        <v>3513</v>
      </c>
      <c r="J90" s="315"/>
      <c r="K90" s="316"/>
      <c r="L90" s="317"/>
      <c r="M90" s="466">
        <f>'Punten per wedstrijd'!H9*1.2</f>
        <v>657.41999999999825</v>
      </c>
      <c r="N90" s="466">
        <f>'Punten per wedstrijd'!H65</f>
        <v>677.09999999999945</v>
      </c>
      <c r="O90" s="312" t="s">
        <v>4531</v>
      </c>
      <c r="P90" s="319"/>
      <c r="Q90" s="323" t="s">
        <v>3518</v>
      </c>
      <c r="R90" s="316"/>
      <c r="S90" s="316"/>
      <c r="T90" s="316"/>
      <c r="U90" s="466">
        <f>'Punten per wedstrijd'!I132*1.2</f>
        <v>958.92000000000144</v>
      </c>
      <c r="V90" s="466">
        <f>'Punten per wedstrijd'!I206</f>
        <v>1039.7999999999993</v>
      </c>
      <c r="W90" s="312" t="s">
        <v>4531</v>
      </c>
    </row>
    <row r="91" spans="1:24" ht="15.75">
      <c r="A91" s="323" t="s">
        <v>3509</v>
      </c>
      <c r="B91" s="319"/>
      <c r="C91" s="319"/>
      <c r="D91" s="315"/>
      <c r="E91" s="466">
        <f>'Punten per wedstrijd'!H132*1.2</f>
        <v>527.88000000000011</v>
      </c>
      <c r="F91" s="466">
        <f>'Punten per wedstrijd'!H149</f>
        <v>385.49999999999955</v>
      </c>
      <c r="G91" s="312" t="s">
        <v>4532</v>
      </c>
      <c r="H91" s="319"/>
      <c r="I91" s="323" t="s">
        <v>3514</v>
      </c>
      <c r="J91" s="315"/>
      <c r="K91" s="316"/>
      <c r="L91" s="317"/>
      <c r="M91" s="466">
        <f>'Punten per wedstrijd'!H19*1.2</f>
        <v>731.52000000000146</v>
      </c>
      <c r="N91" s="466">
        <f>'Punten per wedstrijd'!H33</f>
        <v>481.05000000000018</v>
      </c>
      <c r="O91" s="312" t="s">
        <v>4532</v>
      </c>
      <c r="P91" s="319"/>
      <c r="Q91" s="323" t="s">
        <v>3519</v>
      </c>
      <c r="R91" s="316"/>
      <c r="S91" s="316"/>
      <c r="T91" s="316"/>
      <c r="U91" s="466">
        <f>'Punten per wedstrijd'!I137*1.2</f>
        <v>1088.6399999999996</v>
      </c>
      <c r="V91" s="466">
        <f>'Punten per wedstrijd'!I113</f>
        <v>881.59999999999673</v>
      </c>
      <c r="W91" s="312" t="s">
        <v>4534</v>
      </c>
    </row>
    <row r="92" spans="1:24" ht="15.75">
      <c r="A92" s="323" t="s">
        <v>3510</v>
      </c>
      <c r="B92" s="319"/>
      <c r="C92" s="319"/>
      <c r="D92" s="315"/>
      <c r="E92" s="466">
        <f>'Punten per wedstrijd'!H137*1.2</f>
        <v>686.69999999999993</v>
      </c>
      <c r="F92" s="466">
        <f>'Punten per wedstrijd'!H206</f>
        <v>513.80000000000018</v>
      </c>
      <c r="G92" s="312" t="s">
        <v>4532</v>
      </c>
      <c r="H92" s="319"/>
      <c r="I92" s="323" t="s">
        <v>3515</v>
      </c>
      <c r="J92" s="315"/>
      <c r="K92" s="316"/>
      <c r="L92" s="317"/>
      <c r="M92" s="466">
        <f>'Punten per wedstrijd'!H37*1.2</f>
        <v>518.87999999999954</v>
      </c>
      <c r="N92" s="466">
        <f>'Punten per wedstrijd'!H28</f>
        <v>487.5</v>
      </c>
      <c r="O92" s="312" t="s">
        <v>4534</v>
      </c>
      <c r="P92" s="319"/>
      <c r="Q92" s="323" t="s">
        <v>3520</v>
      </c>
      <c r="R92" s="316"/>
      <c r="S92" s="316"/>
      <c r="T92" s="316"/>
      <c r="U92" s="466">
        <f>'Punten per wedstrijd'!I169*1.2</f>
        <v>667.62000000000046</v>
      </c>
      <c r="V92" s="466">
        <f>'Punten per wedstrijd'!I149</f>
        <v>379.600000000004</v>
      </c>
      <c r="W92" s="312" t="s">
        <v>4532</v>
      </c>
    </row>
    <row r="93" spans="1:24" ht="15.75">
      <c r="A93" s="323" t="s">
        <v>3511</v>
      </c>
      <c r="B93" s="319"/>
      <c r="C93" s="319"/>
      <c r="D93" s="315"/>
      <c r="E93" s="466">
        <f>'Punten per wedstrijd'!H181*1.2</f>
        <v>1018.4400000000003</v>
      </c>
      <c r="F93" s="466">
        <f>'Punten per wedstrijd'!H141</f>
        <v>837.89999999999964</v>
      </c>
      <c r="G93" s="312" t="s">
        <v>4534</v>
      </c>
      <c r="I93" s="323" t="s">
        <v>3516</v>
      </c>
      <c r="J93" s="315"/>
      <c r="K93" s="316"/>
      <c r="L93" s="317"/>
      <c r="M93" s="466">
        <f>'Punten per wedstrijd'!H45*1.2</f>
        <v>669.47999999999956</v>
      </c>
      <c r="N93" s="466">
        <f>'Punten per wedstrijd'!H96</f>
        <v>545.30000000000291</v>
      </c>
      <c r="O93" s="312" t="s">
        <v>4534</v>
      </c>
      <c r="P93" s="319"/>
      <c r="Q93" s="323" t="s">
        <v>3521</v>
      </c>
      <c r="R93" s="316"/>
      <c r="S93" s="316"/>
      <c r="T93" s="316"/>
      <c r="U93" s="466">
        <f>'Punten per wedstrijd'!I181*1.2</f>
        <v>1363.3199999999993</v>
      </c>
      <c r="V93" s="466">
        <f>'Punten per wedstrijd'!I123</f>
        <v>988.70000000000255</v>
      </c>
      <c r="W93" s="312" t="s">
        <v>4532</v>
      </c>
    </row>
    <row r="94" spans="1:24" ht="15.75">
      <c r="A94" s="323" t="s">
        <v>3512</v>
      </c>
      <c r="B94" s="319"/>
      <c r="C94" s="319"/>
      <c r="D94" s="315"/>
      <c r="E94" s="466">
        <f>'Punten per wedstrijd'!H200*1.2</f>
        <v>932.16000000000292</v>
      </c>
      <c r="F94" s="466">
        <f>'Punten per wedstrijd'!H169</f>
        <v>245.099999999999</v>
      </c>
      <c r="G94" s="312" t="s">
        <v>4532</v>
      </c>
      <c r="H94" s="315"/>
      <c r="I94" s="323" t="s">
        <v>3517</v>
      </c>
      <c r="J94" s="315"/>
      <c r="K94" s="316"/>
      <c r="L94" s="317"/>
      <c r="M94" s="466">
        <f>'Punten per wedstrijd'!H102*1.2</f>
        <v>496.79999999999944</v>
      </c>
      <c r="N94" s="466">
        <f>'Punten per wedstrijd'!H77</f>
        <v>376.39999999999964</v>
      </c>
      <c r="O94" s="312" t="s">
        <v>4532</v>
      </c>
      <c r="P94" s="316"/>
      <c r="Q94" s="323" t="s">
        <v>3522</v>
      </c>
      <c r="R94" s="316"/>
      <c r="S94" s="316"/>
      <c r="T94" s="316"/>
      <c r="U94" s="466">
        <f>'Punten per wedstrijd'!I200*1.2</f>
        <v>1272.7200000000005</v>
      </c>
      <c r="V94" s="466">
        <f>'Punten per wedstrijd'!I141</f>
        <v>833.00000000000091</v>
      </c>
      <c r="W94" s="312" t="s">
        <v>4532</v>
      </c>
      <c r="X94" s="28"/>
    </row>
    <row r="95" spans="1:24" ht="15.75">
      <c r="A95" s="321"/>
      <c r="B95" s="319"/>
      <c r="C95" s="319"/>
      <c r="D95" s="315"/>
      <c r="E95" s="310"/>
      <c r="F95" s="310"/>
      <c r="G95" s="310"/>
      <c r="H95" s="315"/>
      <c r="I95" s="314"/>
      <c r="J95" s="315"/>
      <c r="K95" s="316"/>
      <c r="L95" s="317"/>
      <c r="M95" s="497"/>
      <c r="N95" s="497"/>
      <c r="O95" s="313"/>
      <c r="P95" s="316"/>
      <c r="Q95" s="314"/>
      <c r="R95" s="316"/>
      <c r="S95" s="316"/>
      <c r="T95" s="316"/>
      <c r="U95" s="497"/>
      <c r="V95" s="497"/>
      <c r="W95" s="313"/>
      <c r="X95" s="28"/>
    </row>
    <row r="96" spans="1:24" s="39" customFormat="1" ht="15.75">
      <c r="A96" s="318" t="s">
        <v>2208</v>
      </c>
      <c r="B96" s="442"/>
      <c r="C96" s="442"/>
      <c r="D96" s="443"/>
      <c r="E96" s="444"/>
      <c r="F96" s="444"/>
      <c r="G96" s="445" t="s">
        <v>150</v>
      </c>
      <c r="H96" s="442"/>
      <c r="I96" s="318" t="s">
        <v>3528</v>
      </c>
      <c r="J96" s="443"/>
      <c r="K96" s="442"/>
      <c r="L96" s="317"/>
      <c r="M96" s="497"/>
      <c r="N96" s="497"/>
      <c r="O96" s="445" t="s">
        <v>150</v>
      </c>
      <c r="P96" s="442"/>
      <c r="Q96" s="318" t="s">
        <v>3529</v>
      </c>
      <c r="R96" s="442"/>
      <c r="S96" s="442"/>
      <c r="T96" s="442"/>
      <c r="U96" s="497"/>
      <c r="V96" s="497"/>
      <c r="W96" s="445" t="s">
        <v>150</v>
      </c>
    </row>
    <row r="97" spans="1:24" ht="15.75">
      <c r="A97" s="323" t="s">
        <v>3523</v>
      </c>
      <c r="B97" s="319"/>
      <c r="C97" s="319"/>
      <c r="D97" s="315"/>
      <c r="E97" s="466">
        <f>'Punten per wedstrijd'!I77*1.2</f>
        <v>152.4</v>
      </c>
      <c r="F97" s="466">
        <f>'Punten per wedstrijd'!I9</f>
        <v>437.3</v>
      </c>
      <c r="G97" s="312" t="s">
        <v>4533</v>
      </c>
      <c r="H97" s="319"/>
      <c r="I97" s="323" t="s">
        <v>3530</v>
      </c>
      <c r="J97" s="315"/>
      <c r="K97" s="316"/>
      <c r="L97" s="317"/>
      <c r="M97" s="466">
        <f>'Punten per wedstrijd'!J9*1.2</f>
        <v>593.1</v>
      </c>
      <c r="N97" s="466">
        <f>'Punten per wedstrijd'!J28</f>
        <v>431.7</v>
      </c>
      <c r="O97" s="312" t="s">
        <v>4532</v>
      </c>
      <c r="P97" s="319"/>
      <c r="Q97" s="323" t="s">
        <v>3535</v>
      </c>
      <c r="R97" s="316"/>
      <c r="S97" s="316"/>
      <c r="T97" s="316"/>
      <c r="U97" s="466">
        <f>'Punten per wedstrijd'!K96*1.2</f>
        <v>411.72</v>
      </c>
      <c r="V97" s="466">
        <f>'Punten per wedstrijd'!K9</f>
        <v>226.1</v>
      </c>
      <c r="W97" s="312" t="s">
        <v>4532</v>
      </c>
      <c r="X97" s="28"/>
    </row>
    <row r="98" spans="1:24" ht="15.75">
      <c r="A98" s="323" t="s">
        <v>3524</v>
      </c>
      <c r="B98" s="319"/>
      <c r="C98" s="319"/>
      <c r="D98" s="315"/>
      <c r="E98" s="466">
        <f>'Punten per wedstrijd'!I28*1.2</f>
        <v>156</v>
      </c>
      <c r="F98" s="466">
        <f>'Punten per wedstrijd'!I19</f>
        <v>471.09999999999997</v>
      </c>
      <c r="G98" s="312" t="s">
        <v>4533</v>
      </c>
      <c r="H98" s="319"/>
      <c r="I98" s="323" t="s">
        <v>3531</v>
      </c>
      <c r="J98" s="315"/>
      <c r="K98" s="316"/>
      <c r="L98" s="317"/>
      <c r="M98" s="466">
        <f>'Punten per wedstrijd'!J102*1.2</f>
        <v>468.71999999999991</v>
      </c>
      <c r="N98" s="466">
        <f>'Punten per wedstrijd'!J45</f>
        <v>496.5</v>
      </c>
      <c r="O98" s="312" t="s">
        <v>4531</v>
      </c>
      <c r="P98" s="319"/>
      <c r="Q98" s="323" t="s">
        <v>3536</v>
      </c>
      <c r="R98" s="316"/>
      <c r="S98" s="316"/>
      <c r="T98" s="316"/>
      <c r="U98" s="466">
        <f>'Punten per wedstrijd'!K45*1.2</f>
        <v>400.56</v>
      </c>
      <c r="V98" s="466">
        <f>'Punten per wedstrijd'!K19</f>
        <v>376.4</v>
      </c>
      <c r="W98" s="312" t="s">
        <v>4534</v>
      </c>
      <c r="X98" s="28"/>
    </row>
    <row r="99" spans="1:24" ht="15.75">
      <c r="A99" s="323" t="s">
        <v>3525</v>
      </c>
      <c r="B99" s="319"/>
      <c r="C99" s="319"/>
      <c r="D99" s="315"/>
      <c r="E99" s="466">
        <f>'Punten per wedstrijd'!I65*1.2</f>
        <v>589.43999999999994</v>
      </c>
      <c r="F99" s="466">
        <f>'Punten per wedstrijd'!I33</f>
        <v>179.89999999999998</v>
      </c>
      <c r="G99" s="312" t="s">
        <v>4532</v>
      </c>
      <c r="H99" s="319"/>
      <c r="I99" s="323" t="s">
        <v>3532</v>
      </c>
      <c r="J99" s="315"/>
      <c r="K99" s="316"/>
      <c r="L99" s="317"/>
      <c r="M99" s="466">
        <f>'Punten per wedstrijd'!J37*1.2</f>
        <v>425.64</v>
      </c>
      <c r="N99" s="466">
        <f>'Punten per wedstrijd'!J65</f>
        <v>613.9</v>
      </c>
      <c r="O99" s="312" t="s">
        <v>4533</v>
      </c>
      <c r="P99" s="319"/>
      <c r="Q99" s="323" t="s">
        <v>3537</v>
      </c>
      <c r="R99" s="316"/>
      <c r="S99" s="316"/>
      <c r="T99" s="316"/>
      <c r="U99" s="466">
        <f>'Punten per wedstrijd'!K28*1.2</f>
        <v>360.96</v>
      </c>
      <c r="V99" s="466">
        <f>'Punten per wedstrijd'!K33</f>
        <v>210.5</v>
      </c>
      <c r="W99" s="312" t="s">
        <v>4532</v>
      </c>
      <c r="X99" s="28"/>
    </row>
    <row r="100" spans="1:24" ht="15.75">
      <c r="A100" s="323" t="s">
        <v>3526</v>
      </c>
      <c r="B100" s="319"/>
      <c r="C100" s="319"/>
      <c r="D100" s="315"/>
      <c r="E100" s="466">
        <f>'Punten per wedstrijd'!I45*1.2</f>
        <v>316.31999999999994</v>
      </c>
      <c r="F100" s="466">
        <f>'Punten per wedstrijd'!I37</f>
        <v>279</v>
      </c>
      <c r="G100" s="312" t="s">
        <v>4534</v>
      </c>
      <c r="H100" s="319"/>
      <c r="I100" s="323" t="s">
        <v>3533</v>
      </c>
      <c r="J100" s="315"/>
      <c r="K100" s="316"/>
      <c r="L100" s="317"/>
      <c r="M100" s="466">
        <f>'Punten per wedstrijd'!J33*1.2</f>
        <v>625.79999999999995</v>
      </c>
      <c r="N100" s="466">
        <f>'Punten per wedstrijd'!J77</f>
        <v>284.89999999999998</v>
      </c>
      <c r="O100" s="312" t="s">
        <v>4532</v>
      </c>
      <c r="P100" s="319"/>
      <c r="Q100" s="323" t="s">
        <v>3538</v>
      </c>
      <c r="R100" s="316"/>
      <c r="S100" s="316"/>
      <c r="T100" s="316"/>
      <c r="U100" s="466">
        <f>'Punten per wedstrijd'!K65*1.2</f>
        <v>500.15999999999997</v>
      </c>
      <c r="V100" s="466">
        <f>'Punten per wedstrijd'!K77</f>
        <v>149.5</v>
      </c>
      <c r="W100" s="312" t="s">
        <v>4532</v>
      </c>
      <c r="X100" s="28"/>
    </row>
    <row r="101" spans="1:24" ht="15.75">
      <c r="A101" s="323" t="s">
        <v>3527</v>
      </c>
      <c r="B101" s="319"/>
      <c r="C101" s="319"/>
      <c r="D101" s="315"/>
      <c r="E101" s="466">
        <f>'Punten per wedstrijd'!I96*1.2</f>
        <v>328.56</v>
      </c>
      <c r="F101" s="466">
        <f>'Punten per wedstrijd'!I102</f>
        <v>131.4</v>
      </c>
      <c r="G101" s="312" t="s">
        <v>4532</v>
      </c>
      <c r="H101" s="319"/>
      <c r="I101" s="323" t="s">
        <v>3534</v>
      </c>
      <c r="J101" s="315"/>
      <c r="K101" s="316"/>
      <c r="L101" s="317"/>
      <c r="M101" s="466">
        <f>'Punten per wedstrijd'!J19*1.2</f>
        <v>701.52</v>
      </c>
      <c r="N101" s="466">
        <f>'Punten per wedstrijd'!J96</f>
        <v>452.5</v>
      </c>
      <c r="O101" s="312" t="s">
        <v>4532</v>
      </c>
      <c r="P101" s="319"/>
      <c r="Q101" s="323" t="s">
        <v>3539</v>
      </c>
      <c r="R101" s="316"/>
      <c r="S101" s="316"/>
      <c r="T101" s="316"/>
      <c r="U101" s="466">
        <f>'Punten per wedstrijd'!K37*1.2</f>
        <v>541.20000000000005</v>
      </c>
      <c r="V101" s="466">
        <f>'Punten per wedstrijd'!K102</f>
        <v>118.5</v>
      </c>
      <c r="W101" s="312" t="s">
        <v>4532</v>
      </c>
      <c r="X101" s="28"/>
    </row>
    <row r="102" spans="1:24" ht="15.75">
      <c r="A102" s="322"/>
      <c r="B102" s="319"/>
      <c r="C102" s="319"/>
      <c r="D102" s="315"/>
      <c r="E102" s="310"/>
      <c r="F102" s="310"/>
      <c r="G102" s="312"/>
      <c r="H102" s="319"/>
      <c r="I102" s="319"/>
      <c r="J102" s="315"/>
      <c r="K102" s="316"/>
      <c r="L102" s="317"/>
      <c r="M102" s="497"/>
      <c r="N102" s="497"/>
      <c r="O102" s="313"/>
      <c r="P102" s="319"/>
      <c r="Q102" s="315"/>
      <c r="R102" s="316"/>
      <c r="S102" s="316"/>
      <c r="T102" s="316"/>
      <c r="U102" s="497"/>
      <c r="V102" s="497"/>
      <c r="W102" s="313"/>
      <c r="X102" s="28"/>
    </row>
    <row r="103" spans="1:24" s="39" customFormat="1" ht="15.75">
      <c r="A103" s="318" t="s">
        <v>191</v>
      </c>
      <c r="B103" s="442"/>
      <c r="C103" s="442"/>
      <c r="D103" s="443"/>
      <c r="E103" s="444"/>
      <c r="F103" s="444"/>
      <c r="G103" s="445" t="s">
        <v>150</v>
      </c>
      <c r="H103" s="442"/>
      <c r="I103" s="318" t="s">
        <v>192</v>
      </c>
      <c r="J103" s="443"/>
      <c r="K103" s="442"/>
      <c r="L103" s="317"/>
      <c r="M103" s="497"/>
      <c r="N103" s="497"/>
      <c r="O103" s="445" t="s">
        <v>150</v>
      </c>
      <c r="P103" s="442"/>
      <c r="Q103" s="318" t="s">
        <v>195</v>
      </c>
      <c r="R103" s="442"/>
      <c r="S103" s="442"/>
      <c r="T103" s="442"/>
      <c r="U103" s="497"/>
      <c r="V103" s="497"/>
      <c r="W103" s="445" t="s">
        <v>150</v>
      </c>
    </row>
    <row r="104" spans="1:24" ht="15.75">
      <c r="A104" s="323" t="s">
        <v>3540</v>
      </c>
      <c r="B104" s="319"/>
      <c r="C104" s="319"/>
      <c r="D104" s="315"/>
      <c r="E104" s="466">
        <f>'Punten per wedstrijd'!L77*1.2</f>
        <v>122.39999999999999</v>
      </c>
      <c r="F104" s="466">
        <f>'Punten per wedstrijd'!L28</f>
        <v>183.3</v>
      </c>
      <c r="G104" s="312" t="s">
        <v>4533</v>
      </c>
      <c r="H104" s="319"/>
      <c r="I104" s="323" t="s">
        <v>2302</v>
      </c>
      <c r="J104" s="315"/>
      <c r="K104" s="316"/>
      <c r="L104" s="317"/>
      <c r="M104" s="466">
        <f>'Punten per wedstrijd'!M37*1.2</f>
        <v>484.31999999999823</v>
      </c>
      <c r="N104" s="466">
        <f>'Punten per wedstrijd'!M9</f>
        <v>522.99999999999818</v>
      </c>
      <c r="O104" s="312" t="s">
        <v>4531</v>
      </c>
      <c r="P104" s="319"/>
      <c r="Q104" s="323" t="s">
        <v>3547</v>
      </c>
      <c r="R104" s="316"/>
      <c r="S104" s="316"/>
      <c r="T104" s="316"/>
      <c r="U104" s="466">
        <f>'Punten per wedstrijd'!J137*1.2</f>
        <v>785.1600000000002</v>
      </c>
      <c r="V104" s="466">
        <f>'Punten per wedstrijd'!J141</f>
        <v>788.09999999999764</v>
      </c>
      <c r="W104" s="312" t="s">
        <v>4531</v>
      </c>
      <c r="X104" s="28"/>
    </row>
    <row r="105" spans="1:24" ht="15.75">
      <c r="A105" s="323" t="s">
        <v>3541</v>
      </c>
      <c r="B105" s="319"/>
      <c r="C105" s="319"/>
      <c r="D105" s="315"/>
      <c r="E105" s="466">
        <f>'Punten per wedstrijd'!L19*1.2</f>
        <v>229.79999999999998</v>
      </c>
      <c r="F105" s="466">
        <f>'Punten per wedstrijd'!L37</f>
        <v>210</v>
      </c>
      <c r="G105" s="312" t="s">
        <v>4534</v>
      </c>
      <c r="H105" s="319"/>
      <c r="I105" s="323" t="s">
        <v>3543</v>
      </c>
      <c r="J105" s="315"/>
      <c r="K105" s="316"/>
      <c r="L105" s="317"/>
      <c r="M105" s="466">
        <f>'Punten per wedstrijd'!M102*1.2</f>
        <v>664.56000000000017</v>
      </c>
      <c r="N105" s="466">
        <f>'Punten per wedstrijd'!M19</f>
        <v>514.40000000000146</v>
      </c>
      <c r="O105" s="312" t="s">
        <v>4532</v>
      </c>
      <c r="P105" s="319"/>
      <c r="Q105" s="323" t="s">
        <v>3548</v>
      </c>
      <c r="R105" s="316"/>
      <c r="S105" s="316"/>
      <c r="T105" s="316"/>
      <c r="U105" s="466">
        <f>'Punten per wedstrijd'!J181*1.2</f>
        <v>861.59999999999889</v>
      </c>
      <c r="V105" s="466">
        <f>'Punten per wedstrijd'!J149</f>
        <v>644.50000000000091</v>
      </c>
      <c r="W105" s="312" t="s">
        <v>4532</v>
      </c>
      <c r="X105" s="28"/>
    </row>
    <row r="106" spans="1:24" ht="15.75">
      <c r="A106" s="323" t="s">
        <v>3542</v>
      </c>
      <c r="B106" s="319"/>
      <c r="C106" s="319"/>
      <c r="D106" s="315"/>
      <c r="E106" s="466">
        <f>'Punten per wedstrijd'!L9*1.2</f>
        <v>194.76000000000002</v>
      </c>
      <c r="F106" s="466">
        <f>'Punten per wedstrijd'!L45</f>
        <v>176.9</v>
      </c>
      <c r="G106" s="312" t="s">
        <v>4534</v>
      </c>
      <c r="H106" s="319"/>
      <c r="I106" s="323" t="s">
        <v>3544</v>
      </c>
      <c r="J106" s="315"/>
      <c r="K106" s="316"/>
      <c r="L106" s="317"/>
      <c r="M106" s="466">
        <f>'Punten per wedstrijd'!M65*1.2</f>
        <v>712.43999999999971</v>
      </c>
      <c r="N106" s="466">
        <f>'Punten per wedstrijd'!M28</f>
        <v>600.10000000000127</v>
      </c>
      <c r="O106" s="312" t="s">
        <v>4534</v>
      </c>
      <c r="P106" s="319"/>
      <c r="Q106" s="323" t="s">
        <v>3549</v>
      </c>
      <c r="R106" s="316"/>
      <c r="S106" s="316"/>
      <c r="T106" s="316"/>
      <c r="U106" s="466">
        <f>'Punten per wedstrijd'!J123*1.2</f>
        <v>730.92000000000257</v>
      </c>
      <c r="V106" s="466">
        <f>'Punten per wedstrijd'!J169</f>
        <v>292.19999999999891</v>
      </c>
      <c r="W106" s="312" t="s">
        <v>4532</v>
      </c>
      <c r="X106" s="28"/>
    </row>
    <row r="107" spans="1:24" ht="15.75">
      <c r="A107" s="323" t="s">
        <v>5038</v>
      </c>
      <c r="B107" s="319"/>
      <c r="C107" s="319"/>
      <c r="D107" s="315"/>
      <c r="E107" s="466">
        <f>'Punten per wedstrijd'!L102*1.2</f>
        <v>205.92</v>
      </c>
      <c r="F107" s="466">
        <f>'Punten per wedstrijd'!L65</f>
        <v>437</v>
      </c>
      <c r="G107" s="312" t="s">
        <v>4533</v>
      </c>
      <c r="H107" s="319"/>
      <c r="I107" s="323" t="s">
        <v>3545</v>
      </c>
      <c r="J107" s="315"/>
      <c r="K107" s="316"/>
      <c r="L107" s="317"/>
      <c r="M107" s="466">
        <f>'Punten per wedstrijd'!M45*1.2</f>
        <v>595.92000000000371</v>
      </c>
      <c r="N107" s="466">
        <f>'Punten per wedstrijd'!M33</f>
        <v>531.05000000000018</v>
      </c>
      <c r="O107" s="312" t="s">
        <v>4534</v>
      </c>
      <c r="P107" s="319"/>
      <c r="Q107" s="323" t="s">
        <v>3550</v>
      </c>
      <c r="R107" s="316"/>
      <c r="S107" s="316"/>
      <c r="T107" s="316"/>
      <c r="U107" s="466">
        <f>'Punten per wedstrijd'!J132*1.2</f>
        <v>578.64000000000192</v>
      </c>
      <c r="V107" s="466">
        <f>'Punten per wedstrijd'!J200</f>
        <v>578.20000000000255</v>
      </c>
      <c r="W107" s="312" t="s">
        <v>4534</v>
      </c>
      <c r="X107" s="28"/>
    </row>
    <row r="108" spans="1:24" ht="15.75">
      <c r="A108" s="323" t="s">
        <v>5037</v>
      </c>
      <c r="B108" s="319"/>
      <c r="C108" s="319"/>
      <c r="D108" s="315"/>
      <c r="E108" s="466">
        <f>'Punten per wedstrijd'!L33*1.2</f>
        <v>99</v>
      </c>
      <c r="F108" s="466">
        <f>'Punten per wedstrijd'!L96</f>
        <v>150.5</v>
      </c>
      <c r="G108" s="312" t="s">
        <v>4533</v>
      </c>
      <c r="H108" s="319"/>
      <c r="I108" s="323" t="s">
        <v>3546</v>
      </c>
      <c r="J108" s="315"/>
      <c r="K108" s="316"/>
      <c r="L108" s="317"/>
      <c r="M108" s="466">
        <f>'Punten per wedstrijd'!M96*1.2</f>
        <v>627</v>
      </c>
      <c r="N108" s="466">
        <f>'Punten per wedstrijd'!M77</f>
        <v>376</v>
      </c>
      <c r="O108" s="312" t="s">
        <v>4532</v>
      </c>
      <c r="P108" s="319"/>
      <c r="Q108" s="323" t="s">
        <v>3551</v>
      </c>
      <c r="R108" s="316"/>
      <c r="S108" s="316"/>
      <c r="T108" s="316"/>
      <c r="U108" s="466">
        <f>'Punten per wedstrijd'!J113*1.2</f>
        <v>503.15999999999804</v>
      </c>
      <c r="V108" s="466">
        <f>'Punten per wedstrijd'!J206</f>
        <v>499</v>
      </c>
      <c r="W108" s="312" t="s">
        <v>4534</v>
      </c>
      <c r="X108" s="28"/>
    </row>
    <row r="109" spans="1:24" ht="15.75">
      <c r="A109" s="322"/>
      <c r="B109" s="319"/>
      <c r="C109" s="319"/>
      <c r="D109" s="315"/>
      <c r="E109" s="310"/>
      <c r="F109" s="310"/>
      <c r="G109" s="310"/>
      <c r="H109" s="319"/>
      <c r="I109" s="315"/>
      <c r="J109" s="315"/>
      <c r="K109" s="316"/>
      <c r="L109" s="317"/>
      <c r="M109" s="497"/>
      <c r="N109" s="497"/>
      <c r="O109" s="313"/>
      <c r="P109" s="319"/>
      <c r="Q109" s="316"/>
      <c r="R109" s="316"/>
      <c r="S109" s="316"/>
      <c r="T109" s="316"/>
      <c r="U109" s="497"/>
      <c r="V109" s="497"/>
      <c r="W109" s="313"/>
      <c r="X109" s="28"/>
    </row>
    <row r="110" spans="1:24" s="39" customFormat="1" ht="15.75">
      <c r="A110" s="318" t="s">
        <v>193</v>
      </c>
      <c r="B110" s="442"/>
      <c r="C110" s="442"/>
      <c r="D110" s="443"/>
      <c r="E110" s="444"/>
      <c r="F110" s="444"/>
      <c r="G110" s="445" t="s">
        <v>150</v>
      </c>
      <c r="H110" s="442"/>
      <c r="I110" s="318" t="s">
        <v>194</v>
      </c>
      <c r="J110" s="443"/>
      <c r="K110" s="442"/>
      <c r="L110" s="317"/>
      <c r="M110" s="497"/>
      <c r="N110" s="497"/>
      <c r="O110" s="445" t="s">
        <v>150</v>
      </c>
      <c r="P110" s="442"/>
      <c r="Q110" s="318" t="s">
        <v>176</v>
      </c>
      <c r="R110" s="442"/>
      <c r="S110" s="442"/>
      <c r="T110" s="442"/>
      <c r="U110" s="497"/>
      <c r="V110" s="497"/>
      <c r="W110" s="445" t="s">
        <v>150</v>
      </c>
    </row>
    <row r="111" spans="1:24" ht="15.75">
      <c r="A111" s="323" t="s">
        <v>3552</v>
      </c>
      <c r="B111" s="319"/>
      <c r="C111" s="319"/>
      <c r="D111" s="315"/>
      <c r="E111" s="466">
        <f>'Punten per wedstrijd'!N19*1.2</f>
        <v>552.83999999999867</v>
      </c>
      <c r="F111" s="466">
        <f>'Punten per wedstrijd'!N9</f>
        <v>436.49999999999909</v>
      </c>
      <c r="G111" s="312" t="s">
        <v>4532</v>
      </c>
      <c r="H111" s="319"/>
      <c r="I111" s="323" t="s">
        <v>3557</v>
      </c>
      <c r="J111" s="315"/>
      <c r="K111" s="316"/>
      <c r="L111" s="317"/>
      <c r="M111" s="466">
        <f>'Punten per wedstrijd'!O65*1.2</f>
        <v>369.71999999999827</v>
      </c>
      <c r="N111" s="466">
        <f>'Punten per wedstrijd'!O9</f>
        <v>276</v>
      </c>
      <c r="O111" s="312" t="s">
        <v>4532</v>
      </c>
      <c r="P111" s="319"/>
      <c r="Q111" s="323" t="s">
        <v>3562</v>
      </c>
      <c r="R111" s="316"/>
      <c r="S111" s="316"/>
      <c r="T111" s="316"/>
      <c r="U111" s="466">
        <f>'Punten per wedstrijd'!P102*1.2</f>
        <v>426.24000000000007</v>
      </c>
      <c r="V111" s="466">
        <f>'Punten per wedstrijd'!P28</f>
        <v>318</v>
      </c>
      <c r="W111" s="312" t="s">
        <v>4532</v>
      </c>
      <c r="X111" s="28"/>
    </row>
    <row r="112" spans="1:24" ht="15.75">
      <c r="A112" s="323" t="s">
        <v>3553</v>
      </c>
      <c r="B112" s="319"/>
      <c r="C112" s="319"/>
      <c r="D112" s="315"/>
      <c r="E112" s="466">
        <f>'Punten per wedstrijd'!N45*1.2</f>
        <v>653.03999999999974</v>
      </c>
      <c r="F112" s="466">
        <f>'Punten per wedstrijd'!N28</f>
        <v>374.20000000000073</v>
      </c>
      <c r="G112" s="312" t="s">
        <v>4532</v>
      </c>
      <c r="H112" s="319"/>
      <c r="I112" s="323" t="s">
        <v>3558</v>
      </c>
      <c r="J112" s="315"/>
      <c r="K112" s="316"/>
      <c r="L112" s="317"/>
      <c r="M112" s="466">
        <f>'Punten per wedstrijd'!O33*1.2</f>
        <v>266.40000000000219</v>
      </c>
      <c r="N112" s="466">
        <f>'Punten per wedstrijd'!O19</f>
        <v>294.10000000000036</v>
      </c>
      <c r="O112" s="312" t="s">
        <v>4531</v>
      </c>
      <c r="P112" s="319"/>
      <c r="Q112" s="323" t="s">
        <v>3563</v>
      </c>
      <c r="R112" s="316"/>
      <c r="S112" s="316"/>
      <c r="T112" s="316"/>
      <c r="U112" s="466">
        <f>'Punten per wedstrijd'!P9*1.2</f>
        <v>320.28000000000003</v>
      </c>
      <c r="V112" s="466">
        <f>'Punten per wedstrijd'!P33</f>
        <v>344.6</v>
      </c>
      <c r="W112" s="312" t="s">
        <v>4531</v>
      </c>
      <c r="X112" s="28"/>
    </row>
    <row r="113" spans="1:26" ht="15.75">
      <c r="A113" s="323" t="s">
        <v>3554</v>
      </c>
      <c r="B113" s="319"/>
      <c r="C113" s="319"/>
      <c r="D113" s="315"/>
      <c r="E113" s="466">
        <f>'Punten per wedstrijd'!N102*1.2</f>
        <v>427.68000000000063</v>
      </c>
      <c r="F113" s="466">
        <f>'Punten per wedstrijd'!N33</f>
        <v>361.95000000000073</v>
      </c>
      <c r="G113" s="312" t="s">
        <v>4534</v>
      </c>
      <c r="H113" s="319"/>
      <c r="I113" s="323" t="s">
        <v>3559</v>
      </c>
      <c r="J113" s="315"/>
      <c r="K113" s="316"/>
      <c r="L113" s="317"/>
      <c r="M113" s="466">
        <f>'Punten per wedstrijd'!O28*1.2</f>
        <v>360.00000000000108</v>
      </c>
      <c r="N113" s="466">
        <f>'Punten per wedstrijd'!O37</f>
        <v>451.89999999999964</v>
      </c>
      <c r="O113" s="312" t="s">
        <v>4533</v>
      </c>
      <c r="P113" s="319"/>
      <c r="Q113" s="323" t="s">
        <v>4805</v>
      </c>
      <c r="R113" s="316"/>
      <c r="S113" s="316"/>
      <c r="T113" s="316"/>
      <c r="U113" s="466">
        <f>'Punten per wedstrijd'!P45*1.2</f>
        <v>461.15999999999997</v>
      </c>
      <c r="V113" s="466">
        <f>'Punten per wedstrijd'!P65</f>
        <v>261.40000000000003</v>
      </c>
      <c r="W113" s="312" t="s">
        <v>4532</v>
      </c>
      <c r="X113" s="28"/>
    </row>
    <row r="114" spans="1:26" ht="15.75">
      <c r="A114" s="323" t="s">
        <v>3555</v>
      </c>
      <c r="B114" s="319"/>
      <c r="C114" s="319"/>
      <c r="D114" s="315"/>
      <c r="E114" s="466">
        <f>'Punten per wedstrijd'!N37*1.2</f>
        <v>291.83999999999867</v>
      </c>
      <c r="F114" s="466">
        <f>'Punten per wedstrijd'!N77</f>
        <v>164.20000000000255</v>
      </c>
      <c r="G114" s="312" t="s">
        <v>4532</v>
      </c>
      <c r="H114" s="319"/>
      <c r="I114" s="323" t="s">
        <v>3560</v>
      </c>
      <c r="J114" s="315"/>
      <c r="K114" s="316"/>
      <c r="L114" s="317"/>
      <c r="M114" s="466">
        <f>'Punten per wedstrijd'!O96*1.2</f>
        <v>428.4</v>
      </c>
      <c r="N114" s="466">
        <f>'Punten per wedstrijd'!O45</f>
        <v>258.90000000000055</v>
      </c>
      <c r="O114" s="312" t="s">
        <v>4532</v>
      </c>
      <c r="P114" s="319"/>
      <c r="Q114" s="323" t="s">
        <v>3564</v>
      </c>
      <c r="R114" s="316"/>
      <c r="S114" s="316"/>
      <c r="T114" s="316"/>
      <c r="U114" s="466">
        <f>'Punten per wedstrijd'!P19*1.2</f>
        <v>363</v>
      </c>
      <c r="V114" s="466">
        <f>'Punten per wedstrijd'!P77</f>
        <v>405.9</v>
      </c>
      <c r="W114" s="312" t="s">
        <v>4531</v>
      </c>
      <c r="X114" s="28"/>
    </row>
    <row r="115" spans="1:26" ht="15.75">
      <c r="A115" s="323" t="s">
        <v>3556</v>
      </c>
      <c r="D115" s="295"/>
      <c r="E115" s="466">
        <f>'Punten per wedstrijd'!N65*1.2</f>
        <v>638.27999999999736</v>
      </c>
      <c r="F115" s="466">
        <f>'Punten per wedstrijd'!N96</f>
        <v>355.80000000000109</v>
      </c>
      <c r="G115" s="312" t="s">
        <v>4532</v>
      </c>
      <c r="H115" s="295"/>
      <c r="I115" s="323" t="s">
        <v>3561</v>
      </c>
      <c r="J115" s="295"/>
      <c r="K115" s="28"/>
      <c r="L115" s="296"/>
      <c r="M115" s="466">
        <f>'Punten per wedstrijd'!O77*1.2</f>
        <v>461.04000000000303</v>
      </c>
      <c r="N115" s="466">
        <f>'Punten per wedstrijd'!O102</f>
        <v>277.90000000000055</v>
      </c>
      <c r="O115" s="312" t="s">
        <v>4532</v>
      </c>
      <c r="P115" s="28"/>
      <c r="Q115" s="323" t="s">
        <v>3565</v>
      </c>
      <c r="R115" s="28"/>
      <c r="S115" s="28"/>
      <c r="T115" s="28"/>
      <c r="U115" s="466">
        <f>'Punten per wedstrijd'!P37*1.2</f>
        <v>321.95999999999998</v>
      </c>
      <c r="V115" s="466">
        <f>'Punten per wedstrijd'!P96</f>
        <v>368.10000000000008</v>
      </c>
      <c r="W115" s="312" t="s">
        <v>4531</v>
      </c>
      <c r="X115" s="28"/>
    </row>
    <row r="116" spans="1:26" ht="15.75">
      <c r="A116" s="309"/>
      <c r="D116" s="295"/>
      <c r="E116" s="295"/>
      <c r="F116" s="295"/>
      <c r="G116" s="295"/>
      <c r="H116" s="295"/>
      <c r="I116" s="224"/>
      <c r="J116" s="295"/>
      <c r="K116" s="28"/>
      <c r="L116" s="296"/>
      <c r="N116" s="28"/>
      <c r="O116" s="28"/>
      <c r="P116" s="28"/>
      <c r="Q116" s="224"/>
      <c r="R116" s="28"/>
      <c r="S116" s="28"/>
      <c r="T116" s="28"/>
      <c r="U116" s="28"/>
      <c r="V116" s="28"/>
      <c r="W116" s="28"/>
      <c r="X116" s="28"/>
    </row>
    <row r="117" spans="1:26" ht="15.75">
      <c r="A117" s="309"/>
      <c r="D117" s="295"/>
      <c r="E117" s="295"/>
      <c r="F117" s="295"/>
      <c r="G117" s="295"/>
      <c r="H117" s="295"/>
      <c r="I117" s="224"/>
      <c r="J117" s="295"/>
      <c r="K117" s="28"/>
      <c r="L117" s="296"/>
      <c r="N117" s="28"/>
      <c r="O117" s="28"/>
      <c r="P117" s="28"/>
      <c r="Q117" s="224"/>
      <c r="R117" s="28"/>
      <c r="S117" s="28"/>
      <c r="T117" s="28"/>
      <c r="U117" s="28"/>
      <c r="V117" s="28"/>
      <c r="W117" s="28"/>
      <c r="X117" s="28"/>
    </row>
    <row r="118" spans="1:26" ht="15.75">
      <c r="A118" s="297"/>
      <c r="D118" s="434" t="s">
        <v>3455</v>
      </c>
      <c r="E118" s="434" t="s">
        <v>3456</v>
      </c>
      <c r="F118" s="434" t="s">
        <v>843</v>
      </c>
      <c r="G118" s="434" t="s">
        <v>2524</v>
      </c>
      <c r="H118" s="434" t="s">
        <v>2193</v>
      </c>
      <c r="I118" s="434" t="s">
        <v>2195</v>
      </c>
      <c r="J118" s="434" t="s">
        <v>2194</v>
      </c>
      <c r="K118" s="434" t="s">
        <v>2196</v>
      </c>
      <c r="L118" s="434" t="s">
        <v>2197</v>
      </c>
      <c r="M118" s="434" t="s">
        <v>2198</v>
      </c>
      <c r="N118" s="434" t="s">
        <v>2199</v>
      </c>
      <c r="O118" s="434" t="s">
        <v>2200</v>
      </c>
      <c r="P118" s="434" t="s">
        <v>2201</v>
      </c>
      <c r="Q118" s="434" t="s">
        <v>2202</v>
      </c>
      <c r="R118" s="434" t="s">
        <v>2203</v>
      </c>
      <c r="S118" s="434" t="s">
        <v>2180</v>
      </c>
      <c r="T118" s="434" t="s">
        <v>2204</v>
      </c>
      <c r="U118" s="434" t="s">
        <v>2205</v>
      </c>
      <c r="V118" s="202" t="s">
        <v>40</v>
      </c>
      <c r="W118" s="28"/>
      <c r="X118" s="28"/>
      <c r="Y118" s="28"/>
      <c r="Z118" s="28"/>
    </row>
    <row r="119" spans="1:26" ht="15.75">
      <c r="A119" s="513" t="s">
        <v>5075</v>
      </c>
      <c r="D119" s="50">
        <v>3</v>
      </c>
      <c r="E119" s="50">
        <v>3</v>
      </c>
      <c r="F119" s="50">
        <v>0</v>
      </c>
      <c r="G119" s="50">
        <v>2</v>
      </c>
      <c r="H119" s="50">
        <v>2</v>
      </c>
      <c r="I119" s="50">
        <v>3</v>
      </c>
      <c r="J119" s="50">
        <v>3</v>
      </c>
      <c r="K119" s="50">
        <v>1</v>
      </c>
      <c r="L119" s="50">
        <v>3</v>
      </c>
      <c r="M119" s="50">
        <v>3</v>
      </c>
      <c r="N119" s="50">
        <v>0</v>
      </c>
      <c r="O119" s="50">
        <v>3</v>
      </c>
      <c r="P119" s="50">
        <v>3</v>
      </c>
      <c r="Q119" s="50">
        <v>3</v>
      </c>
      <c r="R119" s="50">
        <v>1</v>
      </c>
      <c r="S119" s="50">
        <v>0</v>
      </c>
      <c r="T119" s="50">
        <v>3</v>
      </c>
      <c r="U119" s="50">
        <v>2</v>
      </c>
      <c r="V119" s="302">
        <f t="shared" ref="V119:V128" si="0">SUM(D119:U119)</f>
        <v>38</v>
      </c>
      <c r="W119" s="300">
        <f>SUM($F$80,$M$80,$V$76,$E$87,$N$87,$U$86,$E$94,$N$93,$U$94,$E$101,$N$101,$U$97,$F$108,$M$108,$V$107,$F$115,$M$114,$V$115)</f>
        <v>9361.8200000000106</v>
      </c>
      <c r="X119" s="50" t="s">
        <v>60</v>
      </c>
      <c r="Z119" s="28"/>
    </row>
    <row r="120" spans="1:26" ht="15.75">
      <c r="A120" s="514" t="s">
        <v>2258</v>
      </c>
      <c r="D120" s="50">
        <v>3</v>
      </c>
      <c r="E120" s="50">
        <v>2</v>
      </c>
      <c r="F120" s="50">
        <v>0</v>
      </c>
      <c r="G120" s="50">
        <v>3</v>
      </c>
      <c r="H120" s="50">
        <v>0</v>
      </c>
      <c r="I120" s="50">
        <v>1</v>
      </c>
      <c r="J120" s="50">
        <v>0</v>
      </c>
      <c r="K120" s="50">
        <v>2</v>
      </c>
      <c r="L120" s="50">
        <v>3</v>
      </c>
      <c r="M120" s="50">
        <v>3</v>
      </c>
      <c r="N120" s="50">
        <v>3</v>
      </c>
      <c r="O120" s="50">
        <v>3</v>
      </c>
      <c r="P120" s="50">
        <v>3</v>
      </c>
      <c r="Q120" s="50">
        <v>2</v>
      </c>
      <c r="R120" s="50">
        <v>0</v>
      </c>
      <c r="S120" s="50">
        <v>3</v>
      </c>
      <c r="T120" s="50">
        <v>3</v>
      </c>
      <c r="U120" s="50">
        <v>0</v>
      </c>
      <c r="V120" s="302">
        <f t="shared" si="0"/>
        <v>34</v>
      </c>
      <c r="W120" s="500">
        <f>SUM($F$78,$M$78,$V$79,$E$86,$N$85,$U$85,$F$94,$N$90,$U$92,$E$99,$N$99,$U$100,$F$107,$M$106,$V$106,$E$115,$M$111,$V$113)</f>
        <v>8820.0499999999902</v>
      </c>
      <c r="X120" s="50" t="s">
        <v>62</v>
      </c>
      <c r="Y120" s="28"/>
      <c r="Z120" s="28"/>
    </row>
    <row r="121" spans="1:26" ht="15.75">
      <c r="A121" s="513" t="s">
        <v>3568</v>
      </c>
      <c r="D121" s="50">
        <v>3</v>
      </c>
      <c r="E121" s="50">
        <v>0</v>
      </c>
      <c r="F121" s="50">
        <v>3</v>
      </c>
      <c r="G121" s="50">
        <v>1</v>
      </c>
      <c r="H121" s="50">
        <v>3</v>
      </c>
      <c r="I121" s="50">
        <v>2</v>
      </c>
      <c r="J121" s="50">
        <v>0</v>
      </c>
      <c r="K121" s="50">
        <v>3</v>
      </c>
      <c r="L121" s="50">
        <v>0</v>
      </c>
      <c r="M121" s="50">
        <v>3</v>
      </c>
      <c r="N121" s="50">
        <v>3</v>
      </c>
      <c r="O121" s="50">
        <v>1</v>
      </c>
      <c r="P121" s="50">
        <v>2</v>
      </c>
      <c r="Q121" s="50">
        <v>0</v>
      </c>
      <c r="R121" s="50">
        <v>3</v>
      </c>
      <c r="S121" s="50">
        <v>3</v>
      </c>
      <c r="T121" s="50">
        <v>2</v>
      </c>
      <c r="U121" s="50">
        <v>1</v>
      </c>
      <c r="V121" s="302">
        <f t="shared" si="0"/>
        <v>33</v>
      </c>
      <c r="W121" s="500">
        <f>SUM($E$77,$N$80,$U$77,$F$84,$M$84,$V$85,$F$90,$M$91,$V$93,$F$98,$M$101,$V$98,$E$105,$N$105,$U$106,$E$111,$N$112,$U$114)</f>
        <v>9611.1800000000057</v>
      </c>
      <c r="X121" s="50" t="s">
        <v>64</v>
      </c>
      <c r="Y121" s="28"/>
      <c r="Z121" s="28"/>
    </row>
    <row r="122" spans="1:26" ht="15.75">
      <c r="A122" s="515" t="s">
        <v>2293</v>
      </c>
      <c r="B122" s="326"/>
      <c r="C122" s="326"/>
      <c r="D122" s="329">
        <v>3</v>
      </c>
      <c r="E122" s="329">
        <v>1</v>
      </c>
      <c r="F122" s="329">
        <v>0</v>
      </c>
      <c r="G122" s="329">
        <v>2</v>
      </c>
      <c r="H122" s="329">
        <v>3</v>
      </c>
      <c r="I122" s="329">
        <v>3</v>
      </c>
      <c r="J122" s="329">
        <v>1</v>
      </c>
      <c r="K122" s="329">
        <v>2</v>
      </c>
      <c r="L122" s="329">
        <v>0</v>
      </c>
      <c r="M122" s="329">
        <v>1</v>
      </c>
      <c r="N122" s="329">
        <v>0</v>
      </c>
      <c r="O122" s="329">
        <v>3</v>
      </c>
      <c r="P122" s="329">
        <v>1</v>
      </c>
      <c r="Q122" s="329">
        <v>1</v>
      </c>
      <c r="R122" s="329">
        <v>2</v>
      </c>
      <c r="S122" s="329">
        <v>3</v>
      </c>
      <c r="T122" s="329">
        <v>3</v>
      </c>
      <c r="U122" s="329">
        <v>1</v>
      </c>
      <c r="V122" s="328">
        <f t="shared" si="0"/>
        <v>30</v>
      </c>
      <c r="W122" s="501">
        <f>SUM($E$79,$N$78,$V$80,$E$84,$N$83,$U$83,$F$93,$M$92,$V$94,$F$100,$M$99,$U$101,$F$105,$M$104,$V$104,$E$114,$N$113,$U$115)</f>
        <v>8942.4399999999914</v>
      </c>
      <c r="X122" s="329" t="s">
        <v>66</v>
      </c>
      <c r="Y122" s="28"/>
      <c r="Z122" s="28"/>
    </row>
    <row r="123" spans="1:26" ht="15.75">
      <c r="A123" s="512" t="s">
        <v>3566</v>
      </c>
      <c r="D123" s="50">
        <v>1</v>
      </c>
      <c r="E123" s="50">
        <v>1</v>
      </c>
      <c r="F123" s="50">
        <v>3</v>
      </c>
      <c r="G123" s="50">
        <v>0</v>
      </c>
      <c r="H123" s="50">
        <v>0</v>
      </c>
      <c r="I123" s="50">
        <v>1</v>
      </c>
      <c r="J123" s="50">
        <v>3</v>
      </c>
      <c r="K123" s="50">
        <v>1</v>
      </c>
      <c r="L123" s="50">
        <v>1</v>
      </c>
      <c r="M123" s="50">
        <v>3</v>
      </c>
      <c r="N123" s="50">
        <v>3</v>
      </c>
      <c r="O123" s="50">
        <v>0</v>
      </c>
      <c r="P123" s="50">
        <v>2</v>
      </c>
      <c r="Q123" s="50">
        <v>2</v>
      </c>
      <c r="R123" s="50">
        <v>2</v>
      </c>
      <c r="S123" s="50">
        <v>0</v>
      </c>
      <c r="T123" s="50">
        <v>0</v>
      </c>
      <c r="U123" s="50">
        <v>1</v>
      </c>
      <c r="V123" s="302">
        <f t="shared" si="0"/>
        <v>24</v>
      </c>
      <c r="W123" s="500">
        <f>SUM($E$76,$N$76,$U$76,$F$85,$M$83,$V$87,$E$90,$M$90,$V$91,$F$97,$M$97,$V$97,$E$106,$N$104,$U$108,$F$111,$N$111,$U$112)</f>
        <v>8727.1399999999903</v>
      </c>
      <c r="X123" s="28"/>
      <c r="Y123" s="28"/>
      <c r="Z123" s="28"/>
    </row>
    <row r="124" spans="1:26" ht="15.75">
      <c r="A124" s="292" t="s">
        <v>3569</v>
      </c>
      <c r="D124" s="50">
        <v>0</v>
      </c>
      <c r="E124" s="50">
        <v>2</v>
      </c>
      <c r="F124" s="50">
        <v>0</v>
      </c>
      <c r="G124" s="50">
        <v>3</v>
      </c>
      <c r="H124" s="50">
        <v>3</v>
      </c>
      <c r="I124" s="50">
        <v>0</v>
      </c>
      <c r="J124" s="50">
        <v>3</v>
      </c>
      <c r="K124" s="50">
        <v>1</v>
      </c>
      <c r="L124" s="50">
        <v>1</v>
      </c>
      <c r="M124" s="50">
        <v>0</v>
      </c>
      <c r="N124" s="50">
        <v>0</v>
      </c>
      <c r="O124" s="50">
        <v>3</v>
      </c>
      <c r="P124" s="50">
        <v>3</v>
      </c>
      <c r="Q124" s="50">
        <v>1</v>
      </c>
      <c r="R124" s="50">
        <v>2</v>
      </c>
      <c r="S124" s="50">
        <v>0</v>
      </c>
      <c r="T124" s="50">
        <v>0</v>
      </c>
      <c r="U124" s="50">
        <v>2</v>
      </c>
      <c r="V124" s="302">
        <f t="shared" si="0"/>
        <v>24</v>
      </c>
      <c r="W124" s="500">
        <f>SUM($F$77,$M$76,$V$78,$E$83,$M$85,$V$86,$E$91,$N$92,$U$90,$E$98,$N$97,$U$99,$F$104,$N$106,$U$107,$F$112,$M$113,$V$111)</f>
        <v>7828.2800000000061</v>
      </c>
      <c r="X124" s="28"/>
      <c r="Y124" s="28"/>
      <c r="Z124" s="28"/>
    </row>
    <row r="125" spans="1:26" ht="15.75">
      <c r="A125" s="292" t="s">
        <v>3571</v>
      </c>
      <c r="D125" s="50">
        <v>0</v>
      </c>
      <c r="E125" s="50">
        <v>3</v>
      </c>
      <c r="F125" s="50">
        <v>0</v>
      </c>
      <c r="G125" s="50">
        <v>3</v>
      </c>
      <c r="H125" s="50">
        <v>0</v>
      </c>
      <c r="I125" s="50">
        <v>1</v>
      </c>
      <c r="J125" s="50">
        <v>0</v>
      </c>
      <c r="K125" s="50">
        <v>2</v>
      </c>
      <c r="L125" s="50">
        <v>0</v>
      </c>
      <c r="M125" s="50">
        <v>2</v>
      </c>
      <c r="N125" s="50">
        <v>2</v>
      </c>
      <c r="O125" s="50">
        <v>2</v>
      </c>
      <c r="P125" s="50">
        <v>1</v>
      </c>
      <c r="Q125" s="50">
        <v>2</v>
      </c>
      <c r="R125" s="50">
        <v>0</v>
      </c>
      <c r="S125" s="50">
        <v>3</v>
      </c>
      <c r="T125" s="50">
        <v>0</v>
      </c>
      <c r="U125" s="50">
        <v>3</v>
      </c>
      <c r="V125" s="302">
        <f t="shared" si="0"/>
        <v>24</v>
      </c>
      <c r="W125" s="500">
        <f>SUM($F$79,$M$77,$V$77,$E$85,$N$86,$U$84,$F$91,$M$93,$V$92,$E$100,$N$98,$U$98,$F$106,$M$107,$V$105,$E$112,$N$114,$U$113)</f>
        <v>7231.6000000000067</v>
      </c>
      <c r="X125" s="28"/>
      <c r="Y125" s="28"/>
      <c r="Z125" s="28"/>
    </row>
    <row r="126" spans="1:26" ht="15.75">
      <c r="A126" s="292" t="s">
        <v>2243</v>
      </c>
      <c r="D126" s="50">
        <v>2</v>
      </c>
      <c r="E126" s="50">
        <v>1</v>
      </c>
      <c r="F126" s="50">
        <v>3</v>
      </c>
      <c r="G126" s="50">
        <v>0</v>
      </c>
      <c r="H126" s="50">
        <v>1</v>
      </c>
      <c r="I126" s="50">
        <v>2</v>
      </c>
      <c r="J126" s="50">
        <v>2</v>
      </c>
      <c r="K126" s="50">
        <v>0</v>
      </c>
      <c r="L126" s="50">
        <v>3</v>
      </c>
      <c r="M126" s="50">
        <v>0</v>
      </c>
      <c r="N126" s="50">
        <v>0</v>
      </c>
      <c r="O126" s="50">
        <v>0</v>
      </c>
      <c r="P126" s="50">
        <v>0</v>
      </c>
      <c r="Q126" s="50">
        <v>0</v>
      </c>
      <c r="R126" s="50">
        <v>3</v>
      </c>
      <c r="S126" s="50">
        <v>0</v>
      </c>
      <c r="T126" s="50">
        <v>3</v>
      </c>
      <c r="U126" s="50">
        <v>2</v>
      </c>
      <c r="V126" s="302">
        <f t="shared" si="0"/>
        <v>22</v>
      </c>
      <c r="W126" s="500">
        <f>SUM($F$76,$M$79,$U$79,$F$83,$M$87,$V$84,$E$93,$N$94,$U$93,$E$97,$N$100,$V$100,$E$104,$N$108,$U$105,$F$114,$M$115,$V$114)</f>
        <v>8842.7600000000039</v>
      </c>
      <c r="X126" s="28"/>
      <c r="Y126" s="28"/>
      <c r="Z126" s="28"/>
    </row>
    <row r="127" spans="1:26" ht="15.75">
      <c r="A127" s="292" t="s">
        <v>3570</v>
      </c>
      <c r="D127" s="50">
        <v>0</v>
      </c>
      <c r="E127" s="50">
        <v>2</v>
      </c>
      <c r="F127" s="50">
        <v>3</v>
      </c>
      <c r="G127" s="50">
        <v>1</v>
      </c>
      <c r="H127" s="50">
        <v>3</v>
      </c>
      <c r="I127" s="50">
        <v>0</v>
      </c>
      <c r="J127" s="50">
        <v>3</v>
      </c>
      <c r="K127" s="50">
        <v>0</v>
      </c>
      <c r="L127" s="50">
        <v>2</v>
      </c>
      <c r="M127" s="50">
        <v>0</v>
      </c>
      <c r="N127" s="50">
        <v>3</v>
      </c>
      <c r="O127" s="50">
        <v>0</v>
      </c>
      <c r="P127" s="50">
        <v>0</v>
      </c>
      <c r="Q127" s="50">
        <v>1</v>
      </c>
      <c r="R127" s="50">
        <v>1</v>
      </c>
      <c r="S127" s="50">
        <v>1</v>
      </c>
      <c r="T127" s="50">
        <v>1</v>
      </c>
      <c r="U127" s="50">
        <v>0</v>
      </c>
      <c r="V127" s="302">
        <f t="shared" si="0"/>
        <v>21</v>
      </c>
      <c r="W127" s="500">
        <f>SUM($E$78,$N$79,$U$78,$F$87,$M$86,$V$83,$E$92,$N$91,$U$91,$F$99,$M$100,$V$99,$E$108,$N$107,$U$104,$F$113,$M$112,$V$112)</f>
        <v>8181.9300000000021</v>
      </c>
      <c r="X127" s="28"/>
      <c r="Y127" s="28"/>
      <c r="Z127" s="28"/>
    </row>
    <row r="128" spans="1:26" ht="15.75">
      <c r="A128" s="292" t="s">
        <v>3567</v>
      </c>
      <c r="D128" s="50">
        <v>0</v>
      </c>
      <c r="E128" s="50">
        <v>0</v>
      </c>
      <c r="F128" s="50">
        <v>3</v>
      </c>
      <c r="G128" s="50">
        <v>0</v>
      </c>
      <c r="H128" s="50">
        <v>0</v>
      </c>
      <c r="I128" s="50">
        <v>2</v>
      </c>
      <c r="J128" s="50">
        <v>0</v>
      </c>
      <c r="K128" s="50">
        <v>3</v>
      </c>
      <c r="L128" s="50">
        <v>2</v>
      </c>
      <c r="M128" s="50">
        <v>0</v>
      </c>
      <c r="N128" s="50">
        <v>1</v>
      </c>
      <c r="O128" s="50">
        <v>0</v>
      </c>
      <c r="P128" s="50">
        <v>0</v>
      </c>
      <c r="Q128" s="50">
        <v>3</v>
      </c>
      <c r="R128" s="50">
        <v>1</v>
      </c>
      <c r="S128" s="50">
        <v>2</v>
      </c>
      <c r="T128" s="50">
        <v>0</v>
      </c>
      <c r="U128" s="50">
        <v>3</v>
      </c>
      <c r="V128" s="302">
        <f t="shared" si="0"/>
        <v>20</v>
      </c>
      <c r="W128" s="500">
        <f>SUM($E$80,$N$77,$U$80,$F$86,$N$84,$U$87,$F$92,$M$94,$V$90,$F$101,$M$98,$V$101,$E$107,$M$105,$V$108,$E$113,$N$115,$U$111)</f>
        <v>7727.9999999999982</v>
      </c>
      <c r="X128" s="28"/>
      <c r="Y128" s="28"/>
      <c r="Z128" s="28"/>
    </row>
    <row r="129" spans="1:26" ht="15.75">
      <c r="A129" s="297"/>
      <c r="D129" s="295"/>
      <c r="E129" s="295"/>
      <c r="F129" s="295"/>
      <c r="G129" s="295"/>
      <c r="H129" s="295"/>
      <c r="I129" s="295"/>
      <c r="J129" s="295"/>
      <c r="K129" s="295"/>
      <c r="L129" s="28"/>
      <c r="P129" s="28"/>
      <c r="Q129" s="28"/>
      <c r="R129" s="63"/>
      <c r="S129" s="28"/>
      <c r="T129" s="28"/>
      <c r="U129" s="28"/>
      <c r="V129" s="296"/>
      <c r="X129" s="28"/>
      <c r="Y129" s="28"/>
      <c r="Z129" s="28"/>
    </row>
    <row r="130" spans="1:26" ht="15.75">
      <c r="A130" s="297"/>
      <c r="D130" s="295"/>
      <c r="E130" s="295"/>
      <c r="F130" s="295"/>
      <c r="G130" s="295"/>
      <c r="H130" s="295"/>
      <c r="I130" s="295"/>
      <c r="J130" s="295"/>
      <c r="K130" s="295"/>
      <c r="L130" s="28"/>
      <c r="P130" s="28"/>
      <c r="Q130" s="28"/>
      <c r="R130" s="63"/>
      <c r="S130" s="28"/>
      <c r="T130" s="28"/>
      <c r="U130" s="28"/>
      <c r="V130" s="296"/>
      <c r="W130" s="467">
        <f>SUM(W119:W128)</f>
        <v>85275.200000000026</v>
      </c>
      <c r="X130" s="28"/>
      <c r="Y130" s="28"/>
      <c r="Z130" s="28"/>
    </row>
    <row r="131" spans="1:26" ht="15.75">
      <c r="A131" s="297"/>
      <c r="D131" s="295"/>
      <c r="E131" s="295"/>
      <c r="F131" s="295"/>
      <c r="G131" s="295"/>
      <c r="H131" s="295"/>
      <c r="I131" s="295"/>
      <c r="J131" s="295"/>
      <c r="K131" s="295"/>
      <c r="L131" s="28"/>
      <c r="P131" s="28"/>
      <c r="Q131" s="28"/>
      <c r="R131" s="63"/>
      <c r="S131" s="28"/>
      <c r="T131" s="28"/>
      <c r="U131" s="28"/>
      <c r="V131" s="296"/>
      <c r="W131" s="467"/>
      <c r="X131" s="28"/>
      <c r="Y131" s="28"/>
      <c r="Z131" s="28"/>
    </row>
    <row r="132" spans="1:26" ht="15.75">
      <c r="A132" s="297"/>
      <c r="D132" s="295"/>
      <c r="E132" s="295"/>
      <c r="F132" s="295"/>
      <c r="G132" s="295"/>
      <c r="H132" s="295"/>
      <c r="I132" s="295"/>
      <c r="J132" s="295"/>
      <c r="K132" s="295"/>
      <c r="L132" s="28"/>
      <c r="M132" s="296"/>
      <c r="O132" s="28"/>
      <c r="P132" s="28"/>
      <c r="Q132" s="28"/>
      <c r="R132" s="63"/>
      <c r="S132" s="28"/>
      <c r="T132" s="28"/>
      <c r="U132" s="28"/>
      <c r="V132" s="28"/>
      <c r="W132" s="28"/>
      <c r="X132" s="28"/>
      <c r="Y132" s="28"/>
      <c r="Z132" s="28"/>
    </row>
    <row r="133" spans="1:26" ht="20.25">
      <c r="A133" s="324" t="s">
        <v>2159</v>
      </c>
      <c r="B133" s="325"/>
      <c r="D133" s="434"/>
      <c r="E133" s="434"/>
      <c r="F133" s="434"/>
      <c r="G133" s="434"/>
      <c r="H133" s="434"/>
      <c r="I133" s="434"/>
      <c r="J133" s="434"/>
      <c r="K133" s="434"/>
      <c r="L133" s="434"/>
      <c r="M133" s="434"/>
      <c r="N133" s="434"/>
      <c r="O133" s="434"/>
      <c r="P133" s="434"/>
      <c r="Q133" s="434"/>
      <c r="R133" s="434"/>
      <c r="S133" s="434"/>
      <c r="T133" s="434"/>
      <c r="U133" s="434"/>
      <c r="V133" s="202"/>
      <c r="X133" s="28"/>
      <c r="Y133" s="28"/>
      <c r="Z133" s="28"/>
    </row>
    <row r="134" spans="1:26" ht="15.75">
      <c r="A134" s="297"/>
      <c r="D134" s="295"/>
      <c r="E134" s="295"/>
      <c r="F134" s="295"/>
      <c r="G134" s="295"/>
      <c r="H134" s="295"/>
      <c r="I134" s="295"/>
      <c r="J134" s="295"/>
      <c r="K134" s="295"/>
      <c r="L134" s="28"/>
      <c r="M134" s="296"/>
      <c r="O134" s="28"/>
      <c r="P134" s="28"/>
      <c r="Q134" s="28"/>
      <c r="R134" s="63"/>
      <c r="S134" s="28"/>
      <c r="T134" s="28"/>
      <c r="U134" s="28"/>
      <c r="V134" s="28"/>
      <c r="W134" s="28"/>
      <c r="X134" s="28"/>
      <c r="Y134" s="28"/>
      <c r="Z134" s="298"/>
    </row>
    <row r="135" spans="1:26" s="39" customFormat="1" ht="15.75">
      <c r="A135" s="318" t="s">
        <v>182</v>
      </c>
      <c r="B135" s="442"/>
      <c r="C135" s="442"/>
      <c r="D135" s="443"/>
      <c r="E135" s="443"/>
      <c r="F135" s="443"/>
      <c r="G135" s="317" t="s">
        <v>150</v>
      </c>
      <c r="H135" s="442"/>
      <c r="I135" s="318" t="s">
        <v>184</v>
      </c>
      <c r="J135" s="443"/>
      <c r="K135" s="442"/>
      <c r="L135" s="317"/>
      <c r="M135" s="442"/>
      <c r="N135" s="442"/>
      <c r="O135" s="317" t="s">
        <v>150</v>
      </c>
      <c r="P135" s="442"/>
      <c r="Q135" s="318" t="s">
        <v>843</v>
      </c>
      <c r="R135" s="442"/>
      <c r="S135" s="442"/>
      <c r="T135" s="442"/>
      <c r="U135" s="442"/>
      <c r="V135" s="442"/>
      <c r="W135" s="317" t="s">
        <v>150</v>
      </c>
    </row>
    <row r="136" spans="1:26" ht="15.75">
      <c r="A136" s="323" t="s">
        <v>3593</v>
      </c>
      <c r="B136" s="319"/>
      <c r="C136" s="319"/>
      <c r="D136" s="315"/>
      <c r="E136" s="466">
        <f>'Punten per wedstrijd'!E142*1.2</f>
        <v>392.51999999999992</v>
      </c>
      <c r="F136" s="466">
        <f>'Punten per wedstrijd'!E191</f>
        <v>256.89999999999998</v>
      </c>
      <c r="G136" s="312" t="s">
        <v>4532</v>
      </c>
      <c r="H136" s="319"/>
      <c r="I136" s="323" t="s">
        <v>3651</v>
      </c>
      <c r="J136" s="315"/>
      <c r="K136" s="316"/>
      <c r="L136" s="317"/>
      <c r="M136" s="466">
        <f>'Punten per wedstrijd'!E66*1.2</f>
        <v>309</v>
      </c>
      <c r="N136" s="466">
        <f>'Punten per wedstrijd'!E38</f>
        <v>211.69999999999982</v>
      </c>
      <c r="O136" s="312" t="s">
        <v>4532</v>
      </c>
      <c r="P136" s="319"/>
      <c r="Q136" s="323" t="s">
        <v>3656</v>
      </c>
      <c r="R136" s="316"/>
      <c r="S136" s="316"/>
      <c r="T136" s="316"/>
      <c r="U136" s="466">
        <f>'Punten per wedstrijd'!F142*1.2</f>
        <v>537.12000000000069</v>
      </c>
      <c r="V136" s="466">
        <f>'Punten per wedstrijd'!F194</f>
        <v>288.40000000000055</v>
      </c>
      <c r="W136" s="312" t="s">
        <v>4532</v>
      </c>
      <c r="Y136" s="300"/>
      <c r="Z136" s="299"/>
    </row>
    <row r="137" spans="1:26" ht="15.75">
      <c r="A137" s="323" t="s">
        <v>3594</v>
      </c>
      <c r="B137" s="319"/>
      <c r="C137" s="319"/>
      <c r="D137" s="315"/>
      <c r="E137" s="466">
        <f>'Punten per wedstrijd'!E154*1.2</f>
        <v>660.24</v>
      </c>
      <c r="F137" s="466">
        <f>'Punten per wedstrijd'!E170</f>
        <v>584.70000000000005</v>
      </c>
      <c r="G137" s="312" t="s">
        <v>4534</v>
      </c>
      <c r="H137" s="319"/>
      <c r="I137" s="323" t="s">
        <v>3652</v>
      </c>
      <c r="J137" s="315"/>
      <c r="K137" s="316"/>
      <c r="L137" s="317"/>
      <c r="M137" s="466">
        <f>'Punten per wedstrijd'!E81*1.2</f>
        <v>72.599999999999994</v>
      </c>
      <c r="N137" s="466">
        <f>'Punten per wedstrijd'!E103</f>
        <v>191.5</v>
      </c>
      <c r="O137" s="312" t="s">
        <v>4533</v>
      </c>
      <c r="P137" s="319"/>
      <c r="Q137" s="323" t="s">
        <v>3657</v>
      </c>
      <c r="R137" s="316"/>
      <c r="S137" s="316"/>
      <c r="T137" s="316"/>
      <c r="U137" s="466">
        <f>'Punten per wedstrijd'!F154*1.2</f>
        <v>593.99999999999943</v>
      </c>
      <c r="V137" s="466">
        <f>'Punten per wedstrijd'!F185</f>
        <v>196.39999999999964</v>
      </c>
      <c r="W137" s="312" t="s">
        <v>4532</v>
      </c>
      <c r="Y137" s="300"/>
      <c r="Z137" s="299"/>
    </row>
    <row r="138" spans="1:26" ht="15.75">
      <c r="A138" s="323" t="s">
        <v>3595</v>
      </c>
      <c r="B138" s="319"/>
      <c r="C138" s="319"/>
      <c r="D138" s="315"/>
      <c r="E138" s="466">
        <f>'Punten per wedstrijd'!E177*1.2</f>
        <v>402.84</v>
      </c>
      <c r="F138" s="466">
        <f>'Punten per wedstrijd'!E189</f>
        <v>280.89999999999998</v>
      </c>
      <c r="G138" s="312" t="s">
        <v>4532</v>
      </c>
      <c r="H138" s="319"/>
      <c r="I138" s="323" t="s">
        <v>3653</v>
      </c>
      <c r="J138" s="315"/>
      <c r="K138" s="316"/>
      <c r="L138" s="317"/>
      <c r="M138" s="466">
        <f>'Punten per wedstrijd'!E85*1.2</f>
        <v>86.999999999999929</v>
      </c>
      <c r="N138" s="466">
        <f>'Punten per wedstrijd'!E80</f>
        <v>240.90000000000009</v>
      </c>
      <c r="O138" s="313" t="s">
        <v>4533</v>
      </c>
      <c r="P138" s="319"/>
      <c r="Q138" s="323" t="s">
        <v>3658</v>
      </c>
      <c r="R138" s="316"/>
      <c r="S138" s="316"/>
      <c r="T138" s="316"/>
      <c r="U138" s="466">
        <f>'Punten per wedstrijd'!F177*1.2</f>
        <v>407.51999999999936</v>
      </c>
      <c r="V138" s="466">
        <f>'Punten per wedstrijd'!F170</f>
        <v>664.69999999999959</v>
      </c>
      <c r="W138" s="313" t="s">
        <v>4533</v>
      </c>
      <c r="Y138" s="300"/>
      <c r="Z138" s="299"/>
    </row>
    <row r="139" spans="1:26" ht="15.75">
      <c r="A139" s="323" t="s">
        <v>2275</v>
      </c>
      <c r="B139" s="319"/>
      <c r="C139" s="319"/>
      <c r="D139" s="315"/>
      <c r="E139" s="466">
        <f>'Punten per wedstrijd'!E184*1.2</f>
        <v>251.63999999999993</v>
      </c>
      <c r="F139" s="466">
        <f>'Punten per wedstrijd'!E185</f>
        <v>73.900000000000006</v>
      </c>
      <c r="G139" s="312" t="s">
        <v>4532</v>
      </c>
      <c r="H139" s="319"/>
      <c r="I139" s="323" t="s">
        <v>3654</v>
      </c>
      <c r="J139" s="315"/>
      <c r="K139" s="316"/>
      <c r="L139" s="317"/>
      <c r="M139" s="466">
        <f>'Punten per wedstrijd'!E87*1.2</f>
        <v>140.4</v>
      </c>
      <c r="N139" s="466">
        <f>'Punten per wedstrijd'!E73</f>
        <v>251.70000000000016</v>
      </c>
      <c r="O139" s="313" t="s">
        <v>4533</v>
      </c>
      <c r="P139" s="319"/>
      <c r="Q139" s="323" t="s">
        <v>4190</v>
      </c>
      <c r="R139" s="316"/>
      <c r="S139" s="316"/>
      <c r="T139" s="316"/>
      <c r="U139" s="466">
        <f>'Punten per wedstrijd'!F191*1.2</f>
        <v>435.11999999999932</v>
      </c>
      <c r="V139" s="466">
        <f>'Punten per wedstrijd'!F189</f>
        <v>655.90000000000009</v>
      </c>
      <c r="W139" s="313" t="s">
        <v>4533</v>
      </c>
      <c r="Y139" s="28"/>
      <c r="Z139" s="28"/>
    </row>
    <row r="140" spans="1:26" ht="15.75">
      <c r="A140" s="323" t="s">
        <v>3596</v>
      </c>
      <c r="B140" s="319"/>
      <c r="C140" s="319"/>
      <c r="D140" s="315"/>
      <c r="E140" s="466">
        <f>'Punten per wedstrijd'!E207*1.2</f>
        <v>486.23999999999995</v>
      </c>
      <c r="F140" s="466">
        <f>'Punten per wedstrijd'!E194</f>
        <v>188.20000000000002</v>
      </c>
      <c r="G140" s="312" t="s">
        <v>4532</v>
      </c>
      <c r="H140" s="319"/>
      <c r="I140" s="323" t="s">
        <v>3655</v>
      </c>
      <c r="J140" s="315"/>
      <c r="K140" s="316"/>
      <c r="L140" s="317"/>
      <c r="M140" s="466">
        <f>'Punten per wedstrijd'!E90*1.2</f>
        <v>460.2</v>
      </c>
      <c r="N140" s="466">
        <f>'Punten per wedstrijd'!E50</f>
        <v>160.99999999999989</v>
      </c>
      <c r="O140" s="313" t="s">
        <v>4532</v>
      </c>
      <c r="P140" s="319"/>
      <c r="Q140" s="323" t="s">
        <v>3659</v>
      </c>
      <c r="R140" s="316"/>
      <c r="S140" s="316"/>
      <c r="T140" s="316"/>
      <c r="U140" s="466">
        <f>'Punten per wedstrijd'!F207*1.2</f>
        <v>144.95999999999967</v>
      </c>
      <c r="V140" s="466">
        <f>'Punten per wedstrijd'!F184</f>
        <v>582.80000000000041</v>
      </c>
      <c r="W140" s="313" t="s">
        <v>4533</v>
      </c>
      <c r="Y140" s="28"/>
      <c r="Z140" s="28"/>
    </row>
    <row r="141" spans="1:26" ht="15.75">
      <c r="A141" s="322"/>
      <c r="B141" s="319"/>
      <c r="C141" s="319"/>
      <c r="D141" s="315"/>
      <c r="E141" s="466"/>
      <c r="F141" s="466"/>
      <c r="G141" s="312"/>
      <c r="H141" s="319"/>
      <c r="I141" s="319"/>
      <c r="J141" s="315"/>
      <c r="K141" s="316"/>
      <c r="L141" s="317"/>
      <c r="M141" s="497"/>
      <c r="N141" s="497"/>
      <c r="O141" s="313"/>
      <c r="P141" s="319"/>
      <c r="Q141" s="315"/>
      <c r="R141" s="316"/>
      <c r="S141" s="316"/>
      <c r="T141" s="316"/>
      <c r="U141" s="497"/>
      <c r="V141" s="497"/>
      <c r="W141" s="313"/>
      <c r="Y141" s="28"/>
      <c r="Z141" s="298"/>
    </row>
    <row r="142" spans="1:26" s="39" customFormat="1" ht="15.75">
      <c r="A142" s="318" t="s">
        <v>2206</v>
      </c>
      <c r="B142" s="442"/>
      <c r="C142" s="442"/>
      <c r="D142" s="443"/>
      <c r="E142" s="466"/>
      <c r="F142" s="466"/>
      <c r="G142" s="445" t="s">
        <v>150</v>
      </c>
      <c r="H142" s="442"/>
      <c r="I142" s="318" t="s">
        <v>186</v>
      </c>
      <c r="J142" s="443"/>
      <c r="K142" s="442"/>
      <c r="L142" s="317"/>
      <c r="M142" s="497"/>
      <c r="N142" s="497"/>
      <c r="O142" s="445" t="s">
        <v>150</v>
      </c>
      <c r="P142" s="442"/>
      <c r="Q142" s="318" t="s">
        <v>175</v>
      </c>
      <c r="R142" s="442"/>
      <c r="S142" s="442"/>
      <c r="T142" s="442"/>
      <c r="U142" s="497"/>
      <c r="V142" s="497"/>
      <c r="W142" s="445" t="s">
        <v>150</v>
      </c>
    </row>
    <row r="143" spans="1:26" ht="15.75">
      <c r="A143" s="323" t="s">
        <v>3660</v>
      </c>
      <c r="B143" s="319"/>
      <c r="C143" s="319"/>
      <c r="D143" s="315"/>
      <c r="E143" s="466">
        <f>'Punten per wedstrijd'!F66*1.2</f>
        <v>292.8</v>
      </c>
      <c r="F143" s="466">
        <f>'Punten per wedstrijd'!F87</f>
        <v>430.69999999999982</v>
      </c>
      <c r="G143" s="312" t="s">
        <v>4533</v>
      </c>
      <c r="H143" s="319"/>
      <c r="I143" s="323" t="s">
        <v>3665</v>
      </c>
      <c r="J143" s="315"/>
      <c r="K143" s="316"/>
      <c r="L143" s="317"/>
      <c r="M143" s="466">
        <f>'Punten per wedstrijd'!G38*1.2</f>
        <v>246.24000000000032</v>
      </c>
      <c r="N143" s="466">
        <f>'Punten per wedstrijd'!G80</f>
        <v>25.200000000000273</v>
      </c>
      <c r="O143" s="313" t="s">
        <v>4532</v>
      </c>
      <c r="P143" s="319"/>
      <c r="Q143" s="323" t="s">
        <v>3670</v>
      </c>
      <c r="R143" s="316"/>
      <c r="S143" s="316"/>
      <c r="T143" s="316"/>
      <c r="U143" s="466">
        <f>'Punten per wedstrijd'!G184*1.2</f>
        <v>1240.68</v>
      </c>
      <c r="V143" s="466">
        <f>'Punten per wedstrijd'!G177</f>
        <v>1083.8000000000006</v>
      </c>
      <c r="W143" s="312" t="s">
        <v>4534</v>
      </c>
      <c r="Y143" s="300"/>
      <c r="Z143" s="299"/>
    </row>
    <row r="144" spans="1:26" ht="15.75">
      <c r="A144" s="323" t="s">
        <v>3661</v>
      </c>
      <c r="B144" s="319"/>
      <c r="C144" s="319"/>
      <c r="D144" s="315"/>
      <c r="E144" s="466">
        <f>'Punten per wedstrijd'!F80*1.2</f>
        <v>78</v>
      </c>
      <c r="F144" s="466">
        <f>'Punten per wedstrijd'!F50</f>
        <v>541.00000000000068</v>
      </c>
      <c r="G144" s="312" t="s">
        <v>4533</v>
      </c>
      <c r="H144" s="319"/>
      <c r="I144" s="323" t="s">
        <v>3666</v>
      </c>
      <c r="J144" s="315"/>
      <c r="K144" s="316"/>
      <c r="L144" s="317"/>
      <c r="M144" s="466">
        <f>'Punten per wedstrijd'!G50*1.2</f>
        <v>337.67999999999898</v>
      </c>
      <c r="N144" s="466">
        <f>'Punten per wedstrijd'!G103</f>
        <v>170</v>
      </c>
      <c r="O144" s="313" t="s">
        <v>4532</v>
      </c>
      <c r="P144" s="319"/>
      <c r="Q144" s="323" t="s">
        <v>3671</v>
      </c>
      <c r="R144" s="316"/>
      <c r="S144" s="316"/>
      <c r="T144" s="316"/>
      <c r="U144" s="466">
        <f>'Punten per wedstrijd'!G185*1.2</f>
        <v>514.6799999999995</v>
      </c>
      <c r="V144" s="466">
        <f>'Punten per wedstrijd'!G191</f>
        <v>756.20000000000073</v>
      </c>
      <c r="W144" s="313" t="s">
        <v>4533</v>
      </c>
      <c r="Y144" s="300"/>
      <c r="Z144" s="299"/>
    </row>
    <row r="145" spans="1:26" ht="15.75">
      <c r="A145" s="323" t="s">
        <v>3662</v>
      </c>
      <c r="B145" s="319"/>
      <c r="C145" s="319"/>
      <c r="D145" s="315"/>
      <c r="E145" s="466">
        <f>'Punten per wedstrijd'!F81*1.2</f>
        <v>176.15999999999966</v>
      </c>
      <c r="F145" s="466">
        <f>'Punten per wedstrijd'!F38</f>
        <v>286.70000000000073</v>
      </c>
      <c r="G145" s="312" t="s">
        <v>4533</v>
      </c>
      <c r="H145" s="319"/>
      <c r="I145" s="323" t="s">
        <v>3667</v>
      </c>
      <c r="J145" s="315"/>
      <c r="K145" s="316"/>
      <c r="L145" s="317"/>
      <c r="M145" s="466">
        <f>'Punten per wedstrijd'!G66*1.2</f>
        <v>59.279999999999561</v>
      </c>
      <c r="N145" s="466">
        <f>'Punten per wedstrijd'!G85</f>
        <v>21</v>
      </c>
      <c r="O145" s="313" t="s">
        <v>4532</v>
      </c>
      <c r="P145" s="319"/>
      <c r="Q145" s="323" t="s">
        <v>3672</v>
      </c>
      <c r="R145" s="316"/>
      <c r="S145" s="316"/>
      <c r="T145" s="316"/>
      <c r="U145" s="466">
        <f>'Punten per wedstrijd'!G189*1.2</f>
        <v>1071.9599999999984</v>
      </c>
      <c r="V145" s="466">
        <f>'Punten per wedstrijd'!G154</f>
        <v>812.49999999999909</v>
      </c>
      <c r="W145" s="312" t="s">
        <v>4532</v>
      </c>
      <c r="Y145" s="300"/>
      <c r="Z145" s="299"/>
    </row>
    <row r="146" spans="1:26" ht="15.75">
      <c r="A146" s="323" t="s">
        <v>3663</v>
      </c>
      <c r="B146" s="319"/>
      <c r="C146" s="319"/>
      <c r="D146" s="315"/>
      <c r="E146" s="466">
        <f>'Punten per wedstrijd'!F85*1.2</f>
        <v>239.39999999999998</v>
      </c>
      <c r="F146" s="466">
        <f>'Punten per wedstrijd'!F103</f>
        <v>502.7999999999995</v>
      </c>
      <c r="G146" s="312" t="s">
        <v>4533</v>
      </c>
      <c r="H146" s="319"/>
      <c r="I146" s="323" t="s">
        <v>3668</v>
      </c>
      <c r="J146" s="315"/>
      <c r="K146" s="316"/>
      <c r="L146" s="317"/>
      <c r="M146" s="466">
        <f>'Punten per wedstrijd'!G73*1.2</f>
        <v>343.07999999999953</v>
      </c>
      <c r="N146" s="466">
        <f>'Punten per wedstrijd'!G81</f>
        <v>98.399999999999864</v>
      </c>
      <c r="O146" s="313" t="s">
        <v>4532</v>
      </c>
      <c r="P146" s="319"/>
      <c r="Q146" s="323" t="s">
        <v>3673</v>
      </c>
      <c r="R146" s="316"/>
      <c r="S146" s="316"/>
      <c r="T146" s="316"/>
      <c r="U146" s="466">
        <f>'Punten per wedstrijd'!G194*1.2</f>
        <v>628.56000000000017</v>
      </c>
      <c r="V146" s="466">
        <f>'Punten per wedstrijd'!G170</f>
        <v>585.09999999999991</v>
      </c>
      <c r="W146" s="312" t="s">
        <v>4534</v>
      </c>
      <c r="Y146" s="28"/>
      <c r="Z146" s="28"/>
    </row>
    <row r="147" spans="1:26" ht="15.75">
      <c r="A147" s="323" t="s">
        <v>3664</v>
      </c>
      <c r="B147" s="319"/>
      <c r="C147" s="319"/>
      <c r="D147" s="315"/>
      <c r="E147" s="466">
        <f>'Punten per wedstrijd'!F90*1.2</f>
        <v>680.81999999999982</v>
      </c>
      <c r="F147" s="466">
        <f>'Punten per wedstrijd'!F73</f>
        <v>249.5</v>
      </c>
      <c r="G147" s="312" t="s">
        <v>4532</v>
      </c>
      <c r="H147" s="319"/>
      <c r="I147" s="323" t="s">
        <v>3669</v>
      </c>
      <c r="J147" s="315"/>
      <c r="K147" s="316"/>
      <c r="L147" s="317"/>
      <c r="M147" s="466">
        <f>'Punten per wedstrijd'!G87*1.2</f>
        <v>453.84000000000032</v>
      </c>
      <c r="N147" s="466">
        <f>'Punten per wedstrijd'!G90</f>
        <v>406.10000000000036</v>
      </c>
      <c r="O147" s="312" t="s">
        <v>4534</v>
      </c>
      <c r="P147" s="319"/>
      <c r="Q147" s="323" t="s">
        <v>3674</v>
      </c>
      <c r="R147" s="316"/>
      <c r="S147" s="316"/>
      <c r="T147" s="316"/>
      <c r="U147" s="466">
        <f>'Punten per wedstrijd'!G207*1.2</f>
        <v>797.15999999999906</v>
      </c>
      <c r="V147" s="466">
        <f>'Punten per wedstrijd'!G142</f>
        <v>941.70000000000027</v>
      </c>
      <c r="W147" s="312" t="s">
        <v>4531</v>
      </c>
      <c r="Y147" s="28"/>
      <c r="Z147" s="28"/>
    </row>
    <row r="148" spans="1:26" ht="15.75">
      <c r="A148" s="322"/>
      <c r="B148" s="319"/>
      <c r="C148" s="319"/>
      <c r="D148" s="315"/>
      <c r="E148" s="466"/>
      <c r="F148" s="466"/>
      <c r="G148" s="310"/>
      <c r="H148" s="319"/>
      <c r="I148" s="315"/>
      <c r="J148" s="315"/>
      <c r="K148" s="316"/>
      <c r="L148" s="317"/>
      <c r="M148" s="497"/>
      <c r="N148" s="497"/>
      <c r="O148" s="313"/>
      <c r="P148" s="319"/>
      <c r="Q148" s="316"/>
      <c r="R148" s="316"/>
      <c r="S148" s="316"/>
      <c r="T148" s="316"/>
      <c r="U148" s="497"/>
      <c r="V148" s="497"/>
      <c r="W148" s="313"/>
      <c r="Y148" s="28"/>
      <c r="Z148" s="298"/>
    </row>
    <row r="149" spans="1:26" s="39" customFormat="1" ht="15.75">
      <c r="A149" s="318" t="s">
        <v>187</v>
      </c>
      <c r="B149" s="442"/>
      <c r="C149" s="442"/>
      <c r="D149" s="443"/>
      <c r="E149" s="466"/>
      <c r="F149" s="466"/>
      <c r="G149" s="445" t="s">
        <v>150</v>
      </c>
      <c r="H149" s="442"/>
      <c r="I149" s="318" t="s">
        <v>188</v>
      </c>
      <c r="J149" s="443"/>
      <c r="K149" s="442"/>
      <c r="L149" s="317"/>
      <c r="M149" s="497"/>
      <c r="N149" s="497"/>
      <c r="O149" s="445" t="s">
        <v>150</v>
      </c>
      <c r="P149" s="442"/>
      <c r="Q149" s="318" t="s">
        <v>2207</v>
      </c>
      <c r="R149" s="442"/>
      <c r="S149" s="442"/>
      <c r="T149" s="442"/>
      <c r="U149" s="497"/>
      <c r="V149" s="497"/>
      <c r="W149" s="445" t="s">
        <v>150</v>
      </c>
    </row>
    <row r="150" spans="1:26" ht="15.75">
      <c r="A150" s="323" t="s">
        <v>3675</v>
      </c>
      <c r="B150" s="319"/>
      <c r="C150" s="319"/>
      <c r="D150" s="315"/>
      <c r="E150" s="466">
        <f>'Punten per wedstrijd'!H142*1.2</f>
        <v>872.03999999999917</v>
      </c>
      <c r="F150" s="466">
        <f>'Punten per wedstrijd'!H154</f>
        <v>218.69999999999891</v>
      </c>
      <c r="G150" s="312" t="s">
        <v>4532</v>
      </c>
      <c r="H150" s="319"/>
      <c r="I150" s="323" t="s">
        <v>3680</v>
      </c>
      <c r="J150" s="315"/>
      <c r="K150" s="316"/>
      <c r="L150" s="317"/>
      <c r="M150" s="466">
        <f>'Punten per wedstrijd'!H38*1.2</f>
        <v>797.03999999999974</v>
      </c>
      <c r="N150" s="466">
        <f>'Punten per wedstrijd'!H85</f>
        <v>557.99999999999864</v>
      </c>
      <c r="O150" s="313" t="s">
        <v>4532</v>
      </c>
      <c r="P150" s="319"/>
      <c r="Q150" s="323" t="s">
        <v>3685</v>
      </c>
      <c r="R150" s="316"/>
      <c r="S150" s="316"/>
      <c r="T150" s="316"/>
      <c r="U150" s="466">
        <f>'Punten per wedstrijd'!I170*1.2</f>
        <v>1091.5200000000025</v>
      </c>
      <c r="V150" s="466">
        <f>'Punten per wedstrijd'!I207</f>
        <v>15.199999999998909</v>
      </c>
      <c r="W150" s="312" t="s">
        <v>4532</v>
      </c>
      <c r="Y150" s="300"/>
      <c r="Z150" s="299"/>
    </row>
    <row r="151" spans="1:26" ht="15.75">
      <c r="A151" s="323" t="s">
        <v>3676</v>
      </c>
      <c r="B151" s="319"/>
      <c r="C151" s="319"/>
      <c r="D151" s="315"/>
      <c r="E151" s="466">
        <f>'Punten per wedstrijd'!H170*1.2</f>
        <v>725.21999999999991</v>
      </c>
      <c r="F151" s="466">
        <f>'Punten per wedstrijd'!H185</f>
        <v>523</v>
      </c>
      <c r="G151" s="312" t="s">
        <v>4532</v>
      </c>
      <c r="H151" s="319"/>
      <c r="I151" s="323" t="s">
        <v>3681</v>
      </c>
      <c r="J151" s="315"/>
      <c r="K151" s="316"/>
      <c r="L151" s="317"/>
      <c r="M151" s="466">
        <f>'Punten per wedstrijd'!H50*1.2</f>
        <v>852.96000000000015</v>
      </c>
      <c r="N151" s="466">
        <f>'Punten per wedstrijd'!H73</f>
        <v>652.50000000000091</v>
      </c>
      <c r="O151" s="313" t="s">
        <v>4532</v>
      </c>
      <c r="P151" s="319"/>
      <c r="Q151" s="323" t="s">
        <v>3686</v>
      </c>
      <c r="R151" s="316"/>
      <c r="S151" s="316"/>
      <c r="T151" s="316"/>
      <c r="U151" s="466">
        <f>'Punten per wedstrijd'!I177*1.2</f>
        <v>1194.359999999999</v>
      </c>
      <c r="V151" s="466">
        <f>'Punten per wedstrijd'!I142</f>
        <v>933.09999999999945</v>
      </c>
      <c r="W151" s="312" t="s">
        <v>4532</v>
      </c>
      <c r="Y151" s="300"/>
      <c r="Z151" s="299"/>
    </row>
    <row r="152" spans="1:26" ht="15.75">
      <c r="A152" s="323" t="s">
        <v>3677</v>
      </c>
      <c r="B152" s="319"/>
      <c r="C152" s="319"/>
      <c r="D152" s="315"/>
      <c r="E152" s="466">
        <f>'Punten per wedstrijd'!H177*1.2</f>
        <v>978.60000000000105</v>
      </c>
      <c r="F152" s="466">
        <f>'Punten per wedstrijd'!H207</f>
        <v>262.05000000000064</v>
      </c>
      <c r="G152" s="312" t="s">
        <v>4532</v>
      </c>
      <c r="H152" s="319"/>
      <c r="I152" s="323" t="s">
        <v>3682</v>
      </c>
      <c r="J152" s="315"/>
      <c r="K152" s="316"/>
      <c r="L152" s="317"/>
      <c r="M152" s="466">
        <f>'Punten per wedstrijd'!H80*1.2</f>
        <v>950.04000000000087</v>
      </c>
      <c r="N152" s="466">
        <f>'Punten per wedstrijd'!H66</f>
        <v>710.05000000000109</v>
      </c>
      <c r="O152" s="313" t="s">
        <v>4532</v>
      </c>
      <c r="P152" s="319"/>
      <c r="Q152" s="323" t="s">
        <v>3687</v>
      </c>
      <c r="R152" s="316"/>
      <c r="S152" s="316"/>
      <c r="T152" s="316"/>
      <c r="U152" s="466">
        <f>'Punten per wedstrijd'!I189*1.2</f>
        <v>861</v>
      </c>
      <c r="V152" s="466">
        <f>'Punten per wedstrijd'!I185</f>
        <v>542.80000000000155</v>
      </c>
      <c r="W152" s="312" t="s">
        <v>4532</v>
      </c>
      <c r="Y152" s="300"/>
      <c r="Z152" s="299"/>
    </row>
    <row r="153" spans="1:26" ht="15.75">
      <c r="A153" s="323" t="s">
        <v>3678</v>
      </c>
      <c r="B153" s="319"/>
      <c r="C153" s="319"/>
      <c r="D153" s="315"/>
      <c r="E153" s="466">
        <f>'Punten per wedstrijd'!H191*1.2</f>
        <v>620.46000000000015</v>
      </c>
      <c r="F153" s="466">
        <f>'Punten per wedstrijd'!H184</f>
        <v>716.70000000000073</v>
      </c>
      <c r="G153" s="312" t="s">
        <v>4531</v>
      </c>
      <c r="H153" s="319"/>
      <c r="I153" s="323" t="s">
        <v>3683</v>
      </c>
      <c r="J153" s="315"/>
      <c r="K153" s="316"/>
      <c r="L153" s="317"/>
      <c r="M153" s="466">
        <f>'Punten per wedstrijd'!H81*1.2</f>
        <v>416.04000000000087</v>
      </c>
      <c r="N153" s="466">
        <f>'Punten per wedstrijd'!H90</f>
        <v>831.34999999999945</v>
      </c>
      <c r="O153" s="313" t="s">
        <v>4533</v>
      </c>
      <c r="P153" s="319"/>
      <c r="Q153" s="323" t="s">
        <v>3688</v>
      </c>
      <c r="R153" s="316"/>
      <c r="S153" s="316"/>
      <c r="T153" s="316"/>
      <c r="U153" s="466">
        <f>'Punten per wedstrijd'!I191*1.2</f>
        <v>423.71999999999935</v>
      </c>
      <c r="V153" s="466">
        <f>'Punten per wedstrijd'!I154</f>
        <v>479.79999999999927</v>
      </c>
      <c r="W153" s="312" t="s">
        <v>4531</v>
      </c>
      <c r="Y153" s="28"/>
      <c r="Z153" s="28"/>
    </row>
    <row r="154" spans="1:26" ht="15.75">
      <c r="A154" s="323" t="s">
        <v>3679</v>
      </c>
      <c r="B154" s="319"/>
      <c r="C154" s="319"/>
      <c r="D154" s="315"/>
      <c r="E154" s="466">
        <f>'Punten per wedstrijd'!H194*1.2</f>
        <v>417</v>
      </c>
      <c r="F154" s="466">
        <f>'Punten per wedstrijd'!H189</f>
        <v>759.29999999999973</v>
      </c>
      <c r="G154" s="312" t="s">
        <v>4533</v>
      </c>
      <c r="H154" s="315"/>
      <c r="I154" s="323" t="s">
        <v>3684</v>
      </c>
      <c r="J154" s="315"/>
      <c r="K154" s="316"/>
      <c r="L154" s="317"/>
      <c r="M154" s="466">
        <f>'Punten per wedstrijd'!H103*1.2</f>
        <v>729.42000000000098</v>
      </c>
      <c r="N154" s="466">
        <f>'Punten per wedstrijd'!H87</f>
        <v>690.55000000000018</v>
      </c>
      <c r="O154" s="312" t="s">
        <v>4534</v>
      </c>
      <c r="P154" s="316"/>
      <c r="Q154" s="323" t="s">
        <v>3689</v>
      </c>
      <c r="R154" s="316"/>
      <c r="S154" s="316"/>
      <c r="T154" s="316"/>
      <c r="U154" s="466">
        <f>'Punten per wedstrijd'!I194*1.2</f>
        <v>733.55999999999915</v>
      </c>
      <c r="V154" s="466">
        <f>'Punten per wedstrijd'!I184</f>
        <v>678.69999999999891</v>
      </c>
      <c r="W154" s="312" t="s">
        <v>4534</v>
      </c>
      <c r="X154" s="28"/>
      <c r="Y154" s="28"/>
      <c r="Z154" s="28"/>
    </row>
    <row r="155" spans="1:26" ht="15.75">
      <c r="A155" s="321"/>
      <c r="B155" s="319"/>
      <c r="C155" s="319"/>
      <c r="D155" s="315"/>
      <c r="E155" s="466"/>
      <c r="F155" s="466"/>
      <c r="G155" s="310"/>
      <c r="H155" s="315"/>
      <c r="I155" s="314"/>
      <c r="J155" s="315"/>
      <c r="K155" s="316"/>
      <c r="L155" s="317"/>
      <c r="M155" s="497"/>
      <c r="N155" s="497"/>
      <c r="O155" s="313"/>
      <c r="P155" s="316"/>
      <c r="Q155" s="314"/>
      <c r="R155" s="316"/>
      <c r="S155" s="316"/>
      <c r="T155" s="316"/>
      <c r="U155" s="497"/>
      <c r="V155" s="497"/>
      <c r="W155" s="313"/>
      <c r="X155" s="28"/>
      <c r="Y155" s="28"/>
      <c r="Z155" s="28"/>
    </row>
    <row r="156" spans="1:26" s="39" customFormat="1" ht="15.75">
      <c r="A156" s="318" t="s">
        <v>2208</v>
      </c>
      <c r="B156" s="442"/>
      <c r="C156" s="442"/>
      <c r="D156" s="443"/>
      <c r="E156" s="466"/>
      <c r="F156" s="466"/>
      <c r="G156" s="445" t="s">
        <v>150</v>
      </c>
      <c r="H156" s="442"/>
      <c r="I156" s="318" t="s">
        <v>3528</v>
      </c>
      <c r="J156" s="443"/>
      <c r="K156" s="442"/>
      <c r="L156" s="317"/>
      <c r="M156" s="497"/>
      <c r="N156" s="497"/>
      <c r="O156" s="445" t="s">
        <v>150</v>
      </c>
      <c r="P156" s="442"/>
      <c r="Q156" s="318" t="s">
        <v>3529</v>
      </c>
      <c r="R156" s="442"/>
      <c r="S156" s="442"/>
      <c r="T156" s="442"/>
      <c r="U156" s="497"/>
      <c r="V156" s="497"/>
      <c r="W156" s="445" t="s">
        <v>150</v>
      </c>
    </row>
    <row r="157" spans="1:26" ht="15.75">
      <c r="A157" s="323" t="s">
        <v>4149</v>
      </c>
      <c r="B157" s="319"/>
      <c r="C157" s="319"/>
      <c r="D157" s="315"/>
      <c r="E157" s="466">
        <f>'Punten per wedstrijd'!I87*1.2</f>
        <v>477.96</v>
      </c>
      <c r="F157" s="466">
        <f>'Punten per wedstrijd'!I38</f>
        <v>236</v>
      </c>
      <c r="G157" s="312" t="s">
        <v>4532</v>
      </c>
      <c r="H157" s="319"/>
      <c r="I157" s="323" t="s">
        <v>4150</v>
      </c>
      <c r="J157" s="315"/>
      <c r="K157" s="316"/>
      <c r="L157" s="317"/>
      <c r="M157" s="466">
        <f>'Punten per wedstrijd'!J38*1.2</f>
        <v>594.4799999999999</v>
      </c>
      <c r="N157" s="466">
        <f>'Punten per wedstrijd'!J66</f>
        <v>707.8</v>
      </c>
      <c r="O157" s="312" t="s">
        <v>4531</v>
      </c>
      <c r="P157" s="319"/>
      <c r="Q157" s="323" t="s">
        <v>4892</v>
      </c>
      <c r="R157" s="316"/>
      <c r="S157" s="316"/>
      <c r="T157" s="316"/>
      <c r="U157" s="466">
        <f>'Punten per wedstrijd'!K90*1.2</f>
        <v>509.88</v>
      </c>
      <c r="V157" s="466">
        <f>'Punten per wedstrijd'!K38</f>
        <v>259.7</v>
      </c>
      <c r="W157" s="312" t="s">
        <v>4532</v>
      </c>
      <c r="X157" s="28"/>
      <c r="Y157" s="28"/>
      <c r="Z157" s="28"/>
    </row>
    <row r="158" spans="1:26" ht="15.75">
      <c r="A158" s="323" t="s">
        <v>4151</v>
      </c>
      <c r="B158" s="319"/>
      <c r="C158" s="319"/>
      <c r="D158" s="315"/>
      <c r="E158" s="466">
        <f>'Punten per wedstrijd'!I66*1.2</f>
        <v>163.79999999999998</v>
      </c>
      <c r="F158" s="466">
        <f>'Punten per wedstrijd'!I50</f>
        <v>425</v>
      </c>
      <c r="G158" s="312" t="s">
        <v>4533</v>
      </c>
      <c r="H158" s="319"/>
      <c r="I158" s="323" t="s">
        <v>4152</v>
      </c>
      <c r="J158" s="315"/>
      <c r="K158" s="316"/>
      <c r="L158" s="317"/>
      <c r="M158" s="466">
        <f>'Punten per wedstrijd'!J103*1.2</f>
        <v>596.28</v>
      </c>
      <c r="N158" s="466">
        <f>'Punten per wedstrijd'!J81</f>
        <v>490</v>
      </c>
      <c r="O158" s="312" t="s">
        <v>4534</v>
      </c>
      <c r="P158" s="319"/>
      <c r="Q158" s="323" t="s">
        <v>4153</v>
      </c>
      <c r="R158" s="316"/>
      <c r="S158" s="316"/>
      <c r="T158" s="316"/>
      <c r="U158" s="466">
        <f>'Punten per wedstrijd'!K81*1.2</f>
        <v>184.32</v>
      </c>
      <c r="V158" s="466">
        <f>'Punten per wedstrijd'!K50</f>
        <v>455.40000000000003</v>
      </c>
      <c r="W158" s="312" t="s">
        <v>4533</v>
      </c>
      <c r="X158" s="28"/>
      <c r="Y158" s="28"/>
      <c r="Z158" s="28"/>
    </row>
    <row r="159" spans="1:26" ht="15.75">
      <c r="A159" s="323" t="s">
        <v>4154</v>
      </c>
      <c r="B159" s="319"/>
      <c r="C159" s="319"/>
      <c r="D159" s="315"/>
      <c r="E159" s="466">
        <f>'Punten per wedstrijd'!I85*1.2</f>
        <v>479.51999999999992</v>
      </c>
      <c r="F159" s="466">
        <f>'Punten per wedstrijd'!I73</f>
        <v>84.5</v>
      </c>
      <c r="G159" s="312" t="s">
        <v>4532</v>
      </c>
      <c r="H159" s="319"/>
      <c r="I159" s="323" t="s">
        <v>4155</v>
      </c>
      <c r="J159" s="315"/>
      <c r="K159" s="316"/>
      <c r="L159" s="317"/>
      <c r="M159" s="466">
        <f>'Punten per wedstrijd'!J80*1.2</f>
        <v>650.7600000000001</v>
      </c>
      <c r="N159" s="466">
        <f>'Punten per wedstrijd'!J85</f>
        <v>396.8</v>
      </c>
      <c r="O159" s="312" t="s">
        <v>4532</v>
      </c>
      <c r="P159" s="319"/>
      <c r="Q159" s="323" t="s">
        <v>4156</v>
      </c>
      <c r="R159" s="316"/>
      <c r="S159" s="316"/>
      <c r="T159" s="316"/>
      <c r="U159" s="466">
        <f>'Punten per wedstrijd'!K66*1.2</f>
        <v>600.6</v>
      </c>
      <c r="V159" s="466">
        <f>'Punten per wedstrijd'!K73</f>
        <v>166.79999999999998</v>
      </c>
      <c r="W159" s="312" t="s">
        <v>4532</v>
      </c>
      <c r="X159" s="28"/>
      <c r="Y159" s="28"/>
      <c r="Z159" s="28"/>
    </row>
    <row r="160" spans="1:26" ht="15.75">
      <c r="A160" s="323" t="s">
        <v>2272</v>
      </c>
      <c r="B160" s="319"/>
      <c r="C160" s="319"/>
      <c r="D160" s="315"/>
      <c r="E160" s="466">
        <f>'Punten per wedstrijd'!I81*1.2</f>
        <v>176.16</v>
      </c>
      <c r="F160" s="466">
        <f>'Punten per wedstrijd'!I80</f>
        <v>386.8</v>
      </c>
      <c r="G160" s="312" t="s">
        <v>4533</v>
      </c>
      <c r="H160" s="319"/>
      <c r="I160" s="323" t="s">
        <v>4157</v>
      </c>
      <c r="J160" s="315"/>
      <c r="K160" s="316"/>
      <c r="L160" s="317"/>
      <c r="M160" s="466">
        <f>'Punten per wedstrijd'!J73*1.2</f>
        <v>690.6</v>
      </c>
      <c r="N160" s="466">
        <f>'Punten per wedstrijd'!J87</f>
        <v>621.79999999999995</v>
      </c>
      <c r="O160" s="312" t="s">
        <v>4534</v>
      </c>
      <c r="P160" s="319"/>
      <c r="Q160" s="323" t="s">
        <v>4191</v>
      </c>
      <c r="R160" s="316"/>
      <c r="S160" s="316"/>
      <c r="T160" s="316"/>
      <c r="U160" s="466">
        <f>'Punten per wedstrijd'!K85*1.2</f>
        <v>384.59999999999997</v>
      </c>
      <c r="V160" s="466">
        <f>'Punten per wedstrijd'!K87</f>
        <v>454.7</v>
      </c>
      <c r="W160" s="312" t="s">
        <v>4531</v>
      </c>
      <c r="X160" s="28"/>
      <c r="Y160" s="28"/>
      <c r="Z160" s="28"/>
    </row>
    <row r="161" spans="1:26" ht="15.75">
      <c r="A161" s="323" t="s">
        <v>4158</v>
      </c>
      <c r="B161" s="319"/>
      <c r="C161" s="319"/>
      <c r="D161" s="315"/>
      <c r="E161" s="466">
        <f>'Punten per wedstrijd'!I90*1.2</f>
        <v>288.36</v>
      </c>
      <c r="F161" s="466">
        <f>'Punten per wedstrijd'!I103</f>
        <v>196.9</v>
      </c>
      <c r="G161" s="312" t="s">
        <v>4532</v>
      </c>
      <c r="H161" s="319"/>
      <c r="I161" s="323" t="s">
        <v>4159</v>
      </c>
      <c r="J161" s="315"/>
      <c r="K161" s="316"/>
      <c r="L161" s="317"/>
      <c r="M161" s="466">
        <f>'Punten per wedstrijd'!J50*1.2</f>
        <v>752.40000000000009</v>
      </c>
      <c r="N161" s="466">
        <f>'Punten per wedstrijd'!J90</f>
        <v>742.89999999999986</v>
      </c>
      <c r="O161" s="312" t="s">
        <v>4534</v>
      </c>
      <c r="P161" s="319"/>
      <c r="Q161" s="323" t="s">
        <v>4160</v>
      </c>
      <c r="R161" s="316"/>
      <c r="S161" s="316"/>
      <c r="T161" s="316"/>
      <c r="U161" s="466">
        <f>'Punten per wedstrijd'!K80*1.2</f>
        <v>423.48</v>
      </c>
      <c r="V161" s="466">
        <f>'Punten per wedstrijd'!K103</f>
        <v>325.39999999999998</v>
      </c>
      <c r="W161" s="312" t="s">
        <v>4532</v>
      </c>
      <c r="X161" s="28"/>
      <c r="Y161" s="28"/>
      <c r="Z161" s="28"/>
    </row>
    <row r="162" spans="1:26" ht="15.75">
      <c r="A162" s="322"/>
      <c r="B162" s="319"/>
      <c r="C162" s="319"/>
      <c r="D162" s="315"/>
      <c r="E162" s="466"/>
      <c r="F162" s="466"/>
      <c r="G162" s="312"/>
      <c r="H162" s="319"/>
      <c r="I162" s="319"/>
      <c r="J162" s="315"/>
      <c r="K162" s="316"/>
      <c r="L162" s="317"/>
      <c r="M162" s="497"/>
      <c r="N162" s="497"/>
      <c r="O162" s="313"/>
      <c r="P162" s="319"/>
      <c r="Q162" s="315"/>
      <c r="R162" s="316"/>
      <c r="S162" s="316"/>
      <c r="T162" s="316"/>
      <c r="U162" s="497"/>
      <c r="V162" s="497"/>
      <c r="W162" s="313"/>
      <c r="X162" s="28"/>
      <c r="Y162" s="28"/>
      <c r="Z162" s="28"/>
    </row>
    <row r="163" spans="1:26" s="39" customFormat="1" ht="15.75">
      <c r="A163" s="318" t="s">
        <v>191</v>
      </c>
      <c r="B163" s="442"/>
      <c r="C163" s="442"/>
      <c r="D163" s="443"/>
      <c r="E163" s="466"/>
      <c r="F163" s="466"/>
      <c r="G163" s="445" t="s">
        <v>150</v>
      </c>
      <c r="H163" s="442"/>
      <c r="I163" s="318" t="s">
        <v>192</v>
      </c>
      <c r="J163" s="443"/>
      <c r="K163" s="442"/>
      <c r="L163" s="317"/>
      <c r="M163" s="497"/>
      <c r="N163" s="497"/>
      <c r="O163" s="445" t="s">
        <v>150</v>
      </c>
      <c r="P163" s="442"/>
      <c r="Q163" s="318" t="s">
        <v>195</v>
      </c>
      <c r="R163" s="442"/>
      <c r="S163" s="442"/>
      <c r="T163" s="442"/>
      <c r="U163" s="497"/>
      <c r="V163" s="497"/>
      <c r="W163" s="445" t="s">
        <v>150</v>
      </c>
    </row>
    <row r="164" spans="1:26" ht="15.75">
      <c r="A164" s="323" t="s">
        <v>4161</v>
      </c>
      <c r="B164" s="319"/>
      <c r="C164" s="319"/>
      <c r="D164" s="315"/>
      <c r="E164" s="466">
        <f>'Punten per wedstrijd'!L87*1.2</f>
        <v>540.72</v>
      </c>
      <c r="F164" s="466">
        <f>'Punten per wedstrijd'!L66</f>
        <v>201.3</v>
      </c>
      <c r="G164" s="312" t="s">
        <v>4532</v>
      </c>
      <c r="H164" s="319"/>
      <c r="I164" s="323" t="s">
        <v>4162</v>
      </c>
      <c r="J164" s="315"/>
      <c r="K164" s="316"/>
      <c r="L164" s="317"/>
      <c r="M164" s="466">
        <f>'Punten per wedstrijd'!M80*1.2</f>
        <v>648.23999999999978</v>
      </c>
      <c r="N164" s="466">
        <f>'Punten per wedstrijd'!M38</f>
        <v>581.49999999999909</v>
      </c>
      <c r="O164" s="312" t="s">
        <v>4534</v>
      </c>
      <c r="P164" s="319"/>
      <c r="Q164" s="323" t="s">
        <v>4163</v>
      </c>
      <c r="R164" s="316"/>
      <c r="S164" s="316"/>
      <c r="T164" s="316"/>
      <c r="U164" s="466">
        <f>'Punten per wedstrijd'!J177*1.2</f>
        <v>794.6400000000009</v>
      </c>
      <c r="V164" s="466">
        <f>'Punten per wedstrijd'!J184</f>
        <v>489.59999999999945</v>
      </c>
      <c r="W164" s="312" t="s">
        <v>4532</v>
      </c>
      <c r="X164" s="28"/>
      <c r="Y164" s="28"/>
      <c r="Z164" s="28"/>
    </row>
    <row r="165" spans="1:26" ht="15.75">
      <c r="A165" s="323" t="s">
        <v>4164</v>
      </c>
      <c r="B165" s="319"/>
      <c r="C165" s="319"/>
      <c r="D165" s="315"/>
      <c r="E165" s="466">
        <f>'Punten per wedstrijd'!L50*1.2</f>
        <v>366.84</v>
      </c>
      <c r="F165" s="466">
        <f>'Punten per wedstrijd'!L80</f>
        <v>240.6</v>
      </c>
      <c r="G165" s="312" t="s">
        <v>4532</v>
      </c>
      <c r="H165" s="319"/>
      <c r="I165" s="323" t="s">
        <v>4165</v>
      </c>
      <c r="J165" s="315"/>
      <c r="K165" s="316"/>
      <c r="L165" s="317"/>
      <c r="M165" s="466">
        <f>'Punten per wedstrijd'!M103*1.2</f>
        <v>520.73999999999864</v>
      </c>
      <c r="N165" s="466">
        <f>'Punten per wedstrijd'!M50</f>
        <v>568.5</v>
      </c>
      <c r="O165" s="312" t="s">
        <v>4531</v>
      </c>
      <c r="P165" s="319"/>
      <c r="Q165" s="323" t="s">
        <v>4166</v>
      </c>
      <c r="R165" s="316"/>
      <c r="S165" s="316"/>
      <c r="T165" s="316"/>
      <c r="U165" s="466">
        <f>'Punten per wedstrijd'!J191*1.2</f>
        <v>332.03999999999866</v>
      </c>
      <c r="V165" s="466">
        <f>'Punten per wedstrijd'!J185</f>
        <v>549.00000000000364</v>
      </c>
      <c r="W165" s="312" t="s">
        <v>4533</v>
      </c>
      <c r="X165" s="28"/>
      <c r="Y165" s="28"/>
      <c r="Z165" s="28"/>
    </row>
    <row r="166" spans="1:26" ht="15.75">
      <c r="A166" s="323" t="s">
        <v>4167</v>
      </c>
      <c r="B166" s="319"/>
      <c r="C166" s="319"/>
      <c r="D166" s="315"/>
      <c r="E166" s="466">
        <f>'Punten per wedstrijd'!L38*1.2</f>
        <v>168.72</v>
      </c>
      <c r="F166" s="466">
        <f>'Punten per wedstrijd'!L81</f>
        <v>119.5</v>
      </c>
      <c r="G166" s="312" t="s">
        <v>4532</v>
      </c>
      <c r="H166" s="319"/>
      <c r="I166" s="323" t="s">
        <v>4893</v>
      </c>
      <c r="J166" s="315"/>
      <c r="K166" s="316"/>
      <c r="L166" s="317"/>
      <c r="M166" s="466">
        <f>'Punten per wedstrijd'!M85*1.2</f>
        <v>549.47999999999843</v>
      </c>
      <c r="N166" s="466">
        <f>'Punten per wedstrijd'!M66</f>
        <v>588.85000000000218</v>
      </c>
      <c r="O166" s="312" t="s">
        <v>4531</v>
      </c>
      <c r="P166" s="319"/>
      <c r="Q166" s="323" t="s">
        <v>4168</v>
      </c>
      <c r="R166" s="316"/>
      <c r="S166" s="316"/>
      <c r="T166" s="316"/>
      <c r="U166" s="466">
        <f>'Punten per wedstrijd'!J154*1.2</f>
        <v>334.55999999999801</v>
      </c>
      <c r="V166" s="466">
        <f>'Punten per wedstrijd'!J189</f>
        <v>674.09999999999945</v>
      </c>
      <c r="W166" s="312" t="s">
        <v>4533</v>
      </c>
      <c r="X166" s="28"/>
      <c r="Y166" s="28"/>
      <c r="Z166" s="28"/>
    </row>
    <row r="167" spans="1:26" ht="15.75">
      <c r="A167" s="323" t="s">
        <v>4169</v>
      </c>
      <c r="B167" s="319"/>
      <c r="C167" s="319"/>
      <c r="D167" s="315"/>
      <c r="E167" s="466">
        <f>'Punten per wedstrijd'!L103*1.2</f>
        <v>380.76</v>
      </c>
      <c r="F167" s="466">
        <f>'Punten per wedstrijd'!L85</f>
        <v>190.5</v>
      </c>
      <c r="G167" s="312" t="s">
        <v>4532</v>
      </c>
      <c r="H167" s="319"/>
      <c r="I167" s="323" t="s">
        <v>4170</v>
      </c>
      <c r="J167" s="315"/>
      <c r="K167" s="316"/>
      <c r="L167" s="317"/>
      <c r="M167" s="466">
        <f>'Punten per wedstrijd'!M81*1.2</f>
        <v>386.28000000000281</v>
      </c>
      <c r="N167" s="466">
        <f>'Punten per wedstrijd'!M73</f>
        <v>517.59999999999945</v>
      </c>
      <c r="O167" s="312" t="s">
        <v>4533</v>
      </c>
      <c r="P167" s="319"/>
      <c r="Q167" s="323" t="s">
        <v>4171</v>
      </c>
      <c r="R167" s="316"/>
      <c r="S167" s="316"/>
      <c r="T167" s="316"/>
      <c r="U167" s="466">
        <f>'Punten per wedstrijd'!J170*1.2</f>
        <v>179.16000000000238</v>
      </c>
      <c r="V167" s="466">
        <f>'Punten per wedstrijd'!J194</f>
        <v>44.800000000000182</v>
      </c>
      <c r="W167" s="312" t="s">
        <v>4532</v>
      </c>
      <c r="X167" s="28"/>
      <c r="Y167" s="28"/>
      <c r="Z167" s="28"/>
    </row>
    <row r="168" spans="1:26" ht="15.75">
      <c r="A168" s="323" t="s">
        <v>4172</v>
      </c>
      <c r="B168" s="319"/>
      <c r="C168" s="319"/>
      <c r="D168" s="315"/>
      <c r="E168" s="466">
        <f>'Punten per wedstrijd'!L73*1.2</f>
        <v>173.4</v>
      </c>
      <c r="F168" s="466">
        <f>'Punten per wedstrijd'!L90</f>
        <v>538.4</v>
      </c>
      <c r="G168" s="312" t="s">
        <v>4533</v>
      </c>
      <c r="H168" s="319"/>
      <c r="I168" s="323" t="s">
        <v>4173</v>
      </c>
      <c r="J168" s="315"/>
      <c r="K168" s="316"/>
      <c r="L168" s="317"/>
      <c r="M168" s="466">
        <f>'Punten per wedstrijd'!M90*1.2</f>
        <v>967.80000000000109</v>
      </c>
      <c r="N168" s="466">
        <f>'Punten per wedstrijd'!M87</f>
        <v>734.55000000000018</v>
      </c>
      <c r="O168" s="312" t="s">
        <v>4532</v>
      </c>
      <c r="P168" s="319"/>
      <c r="Q168" s="323" t="s">
        <v>4174</v>
      </c>
      <c r="R168" s="316"/>
      <c r="S168" s="316"/>
      <c r="T168" s="316"/>
      <c r="U168" s="466">
        <f>'Punten per wedstrijd'!J142*1.2</f>
        <v>655.43999999999539</v>
      </c>
      <c r="V168" s="466">
        <f>'Punten per wedstrijd'!J207</f>
        <v>269.39999999999964</v>
      </c>
      <c r="W168" s="312" t="s">
        <v>4532</v>
      </c>
      <c r="X168" s="28"/>
      <c r="Y168" s="28"/>
      <c r="Z168" s="28"/>
    </row>
    <row r="169" spans="1:26" ht="15.75">
      <c r="A169" s="322"/>
      <c r="B169" s="319"/>
      <c r="C169" s="319"/>
      <c r="D169" s="315"/>
      <c r="E169" s="466"/>
      <c r="F169" s="466"/>
      <c r="G169" s="310"/>
      <c r="H169" s="319"/>
      <c r="I169" s="315"/>
      <c r="J169" s="315"/>
      <c r="K169" s="316"/>
      <c r="L169" s="317"/>
      <c r="M169" s="497"/>
      <c r="N169" s="497"/>
      <c r="O169" s="313"/>
      <c r="P169" s="319"/>
      <c r="Q169" s="316"/>
      <c r="R169" s="316"/>
      <c r="S169" s="316"/>
      <c r="T169" s="316"/>
      <c r="U169" s="497"/>
      <c r="V169" s="497"/>
      <c r="W169" s="313"/>
      <c r="X169" s="28"/>
      <c r="Y169" s="28"/>
      <c r="Z169" s="28"/>
    </row>
    <row r="170" spans="1:26" s="39" customFormat="1" ht="15.75">
      <c r="A170" s="318" t="s">
        <v>193</v>
      </c>
      <c r="B170" s="442"/>
      <c r="C170" s="442"/>
      <c r="D170" s="443"/>
      <c r="E170" s="466"/>
      <c r="F170" s="466"/>
      <c r="G170" s="445" t="s">
        <v>150</v>
      </c>
      <c r="H170" s="442"/>
      <c r="I170" s="318" t="s">
        <v>194</v>
      </c>
      <c r="J170" s="443"/>
      <c r="K170" s="442"/>
      <c r="L170" s="317"/>
      <c r="M170" s="497"/>
      <c r="N170" s="497"/>
      <c r="O170" s="445" t="s">
        <v>150</v>
      </c>
      <c r="P170" s="442"/>
      <c r="Q170" s="318" t="s">
        <v>176</v>
      </c>
      <c r="R170" s="442"/>
      <c r="S170" s="442"/>
      <c r="T170" s="442"/>
      <c r="U170" s="497"/>
      <c r="V170" s="497"/>
      <c r="W170" s="445" t="s">
        <v>150</v>
      </c>
    </row>
    <row r="171" spans="1:26" ht="15.75">
      <c r="A171" s="323" t="s">
        <v>4175</v>
      </c>
      <c r="B171" s="319"/>
      <c r="C171" s="319"/>
      <c r="D171" s="315"/>
      <c r="E171" s="466">
        <f>'Punten per wedstrijd'!N50*1.2</f>
        <v>783.47999999999956</v>
      </c>
      <c r="F171" s="466">
        <f>'Punten per wedstrijd'!N38</f>
        <v>418.49999999999818</v>
      </c>
      <c r="G171" s="312" t="s">
        <v>4532</v>
      </c>
      <c r="H171" s="319"/>
      <c r="I171" s="323" t="s">
        <v>4176</v>
      </c>
      <c r="J171" s="315"/>
      <c r="K171" s="316"/>
      <c r="L171" s="317"/>
      <c r="M171" s="516">
        <f>'Punten per wedstrijd'!O85*1.2</f>
        <v>300.83999999999651</v>
      </c>
      <c r="N171" s="516">
        <f>'Punten per wedstrijd'!O38</f>
        <v>307.49999999999818</v>
      </c>
      <c r="O171" s="312" t="s">
        <v>4531</v>
      </c>
      <c r="P171" s="319"/>
      <c r="Q171" s="323" t="s">
        <v>4177</v>
      </c>
      <c r="R171" s="316"/>
      <c r="S171" s="316"/>
      <c r="T171" s="316"/>
      <c r="U171" s="466">
        <f>'Punten per wedstrijd'!P103*1.2</f>
        <v>276.95999999999998</v>
      </c>
      <c r="V171" s="466">
        <f>'Punten per wedstrijd'!P66</f>
        <v>293.39999999999998</v>
      </c>
      <c r="W171" s="312" t="s">
        <v>4531</v>
      </c>
      <c r="X171" s="28"/>
      <c r="Y171" s="28"/>
      <c r="Z171" s="28"/>
    </row>
    <row r="172" spans="1:26" ht="15.75">
      <c r="A172" s="323" t="s">
        <v>4178</v>
      </c>
      <c r="B172" s="319"/>
      <c r="C172" s="319"/>
      <c r="D172" s="315"/>
      <c r="E172" s="466">
        <f>'Punten per wedstrijd'!N81*1.2</f>
        <v>122.40000000000435</v>
      </c>
      <c r="F172" s="466">
        <f>'Punten per wedstrijd'!N66</f>
        <v>533.25000000000182</v>
      </c>
      <c r="G172" s="312" t="s">
        <v>4533</v>
      </c>
      <c r="H172" s="319"/>
      <c r="I172" s="323" t="s">
        <v>4179</v>
      </c>
      <c r="J172" s="315"/>
      <c r="K172" s="316"/>
      <c r="L172" s="317"/>
      <c r="M172" s="517">
        <f>'Punten per wedstrijd'!O73*1.2</f>
        <v>531.00000000000432</v>
      </c>
      <c r="N172" s="516">
        <f>'Punten per wedstrijd'!O50</f>
        <v>282.10000000000036</v>
      </c>
      <c r="O172" s="312" t="s">
        <v>4532</v>
      </c>
      <c r="P172" s="319"/>
      <c r="Q172" s="323" t="s">
        <v>4180</v>
      </c>
      <c r="R172" s="316"/>
      <c r="S172" s="316"/>
      <c r="T172" s="316"/>
      <c r="U172" s="466">
        <f>'Punten per wedstrijd'!P38*1.2</f>
        <v>282</v>
      </c>
      <c r="V172" s="466">
        <f>'Punten per wedstrijd'!P73</f>
        <v>491.1</v>
      </c>
      <c r="W172" s="312" t="s">
        <v>4533</v>
      </c>
      <c r="X172" s="28"/>
      <c r="Y172" s="28"/>
      <c r="Z172" s="28"/>
    </row>
    <row r="173" spans="1:26" ht="15.75">
      <c r="A173" s="323" t="s">
        <v>4181</v>
      </c>
      <c r="B173" s="319"/>
      <c r="C173" s="319"/>
      <c r="D173" s="315"/>
      <c r="E173" s="466">
        <f>'Punten per wedstrijd'!N103*1.2</f>
        <v>476.94000000000085</v>
      </c>
      <c r="F173" s="466">
        <f>'Punten per wedstrijd'!N73</f>
        <v>405.00000000000182</v>
      </c>
      <c r="G173" s="312" t="s">
        <v>4534</v>
      </c>
      <c r="H173" s="319"/>
      <c r="I173" s="323" t="s">
        <v>4182</v>
      </c>
      <c r="J173" s="315"/>
      <c r="K173" s="316"/>
      <c r="L173" s="317"/>
      <c r="M173" s="517">
        <f>'Punten per wedstrijd'!O66*1.2</f>
        <v>172.79999999999998</v>
      </c>
      <c r="N173" s="516">
        <f>'Punten per wedstrijd'!O80</f>
        <v>180</v>
      </c>
      <c r="O173" s="312" t="s">
        <v>4531</v>
      </c>
      <c r="P173" s="319"/>
      <c r="Q173" s="323" t="s">
        <v>4183</v>
      </c>
      <c r="R173" s="316"/>
      <c r="S173" s="316"/>
      <c r="T173" s="316"/>
      <c r="U173" s="466">
        <f>'Punten per wedstrijd'!P81*1.2</f>
        <v>410.64000000000004</v>
      </c>
      <c r="V173" s="466">
        <f>'Punten per wedstrijd'!P85</f>
        <v>319.3</v>
      </c>
      <c r="W173" s="312" t="s">
        <v>4532</v>
      </c>
      <c r="X173" s="28"/>
      <c r="Y173" s="28"/>
      <c r="Z173" s="28"/>
    </row>
    <row r="174" spans="1:26" ht="15.75">
      <c r="A174" s="323" t="s">
        <v>4184</v>
      </c>
      <c r="B174" s="319"/>
      <c r="C174" s="319"/>
      <c r="D174" s="315"/>
      <c r="E174" s="466">
        <f>'Punten per wedstrijd'!N80*1.2</f>
        <v>780.48000000000172</v>
      </c>
      <c r="F174" s="466">
        <f>'Punten per wedstrijd'!N87</f>
        <v>646.449999999998</v>
      </c>
      <c r="G174" s="312" t="s">
        <v>4534</v>
      </c>
      <c r="H174" s="319"/>
      <c r="I174" s="323" t="s">
        <v>4185</v>
      </c>
      <c r="J174" s="315"/>
      <c r="K174" s="316"/>
      <c r="L174" s="317"/>
      <c r="M174" s="516">
        <f>'Punten per wedstrijd'!O90*1.2</f>
        <v>505.80000000000217</v>
      </c>
      <c r="N174" s="516">
        <f>'Punten per wedstrijd'!O81</f>
        <v>161.50000000000364</v>
      </c>
      <c r="O174" s="312" t="s">
        <v>4532</v>
      </c>
      <c r="P174" s="319"/>
      <c r="Q174" s="323" t="s">
        <v>4186</v>
      </c>
      <c r="R174" s="316"/>
      <c r="S174" s="316"/>
      <c r="T174" s="316"/>
      <c r="U174" s="466">
        <f>'Punten per wedstrijd'!P50*1.2</f>
        <v>356.4</v>
      </c>
      <c r="V174" s="466">
        <f>'Punten per wedstrijd'!P87</f>
        <v>184.5</v>
      </c>
      <c r="W174" s="312" t="s">
        <v>4532</v>
      </c>
      <c r="X174" s="28"/>
      <c r="Y174" s="28"/>
      <c r="Z174" s="28"/>
    </row>
    <row r="175" spans="1:26" ht="15.75">
      <c r="A175" s="323" t="s">
        <v>4187</v>
      </c>
      <c r="B175" s="319"/>
      <c r="C175" s="319"/>
      <c r="D175" s="315"/>
      <c r="E175" s="466">
        <f>'Punten per wedstrijd'!N85*1.2</f>
        <v>590.75999999999908</v>
      </c>
      <c r="F175" s="466">
        <f>'Punten per wedstrijd'!N90</f>
        <v>600.50000000000182</v>
      </c>
      <c r="G175" s="312" t="s">
        <v>4531</v>
      </c>
      <c r="H175" s="315"/>
      <c r="I175" s="323" t="s">
        <v>4188</v>
      </c>
      <c r="J175" s="315"/>
      <c r="K175" s="316"/>
      <c r="L175" s="317"/>
      <c r="M175" s="516">
        <f>'Punten per wedstrijd'!O87*1.2</f>
        <v>365.51999999999822</v>
      </c>
      <c r="N175" s="516">
        <f>'Punten per wedstrijd'!O103</f>
        <v>295.89999999999964</v>
      </c>
      <c r="O175" s="312" t="s">
        <v>4534</v>
      </c>
      <c r="P175" s="316"/>
      <c r="Q175" s="323" t="s">
        <v>4189</v>
      </c>
      <c r="R175" s="316"/>
      <c r="S175" s="316"/>
      <c r="T175" s="316"/>
      <c r="U175" s="466">
        <f>'Punten per wedstrijd'!P80*1.2</f>
        <v>441.71999999999997</v>
      </c>
      <c r="V175" s="466">
        <f>'Punten per wedstrijd'!P90</f>
        <v>237.2</v>
      </c>
      <c r="W175" s="312" t="s">
        <v>4532</v>
      </c>
      <c r="X175" s="28"/>
      <c r="Y175" s="28"/>
      <c r="Z175" s="28"/>
    </row>
    <row r="176" spans="1:26" ht="15.75">
      <c r="A176" s="309"/>
      <c r="D176" s="295"/>
      <c r="E176" s="295"/>
      <c r="F176" s="295"/>
      <c r="G176" s="295"/>
      <c r="H176" s="295"/>
      <c r="I176" s="224"/>
      <c r="J176" s="295"/>
      <c r="K176" s="28"/>
      <c r="L176" s="296"/>
      <c r="N176" s="28"/>
      <c r="O176" s="28"/>
      <c r="P176" s="28"/>
      <c r="Q176" s="224"/>
      <c r="R176" s="28"/>
      <c r="S176" s="28"/>
      <c r="T176" s="28"/>
      <c r="U176" s="1"/>
      <c r="V176" s="1"/>
      <c r="W176" s="28"/>
      <c r="X176" s="28"/>
      <c r="Y176" s="28"/>
      <c r="Z176" s="28"/>
    </row>
    <row r="177" spans="1:26" ht="15.75">
      <c r="A177" s="309"/>
      <c r="D177" s="295"/>
      <c r="E177" s="295"/>
      <c r="F177" s="295"/>
      <c r="G177" s="295"/>
      <c r="H177" s="295"/>
      <c r="I177" s="224"/>
      <c r="J177" s="295"/>
      <c r="K177" s="28"/>
      <c r="L177" s="296"/>
      <c r="N177" s="28"/>
      <c r="O177" s="28"/>
      <c r="P177" s="28"/>
      <c r="Q177" s="224"/>
      <c r="R177" s="28"/>
      <c r="S177" s="28"/>
      <c r="T177" s="28"/>
      <c r="V177" s="1"/>
      <c r="W177" s="28"/>
      <c r="X177" s="28"/>
      <c r="Y177" s="28"/>
      <c r="Z177" s="28"/>
    </row>
    <row r="178" spans="1:26" ht="14.25">
      <c r="A178" s="297"/>
      <c r="D178" s="434" t="s">
        <v>3455</v>
      </c>
      <c r="E178" s="434" t="s">
        <v>3456</v>
      </c>
      <c r="F178" s="434" t="s">
        <v>843</v>
      </c>
      <c r="G178" s="434" t="s">
        <v>2524</v>
      </c>
      <c r="H178" s="434" t="s">
        <v>2193</v>
      </c>
      <c r="I178" s="434" t="s">
        <v>2195</v>
      </c>
      <c r="J178" s="434" t="s">
        <v>2194</v>
      </c>
      <c r="K178" s="434" t="s">
        <v>2196</v>
      </c>
      <c r="L178" s="434" t="s">
        <v>2197</v>
      </c>
      <c r="M178" s="434" t="s">
        <v>2198</v>
      </c>
      <c r="N178" s="434" t="s">
        <v>2199</v>
      </c>
      <c r="O178" s="434" t="s">
        <v>2200</v>
      </c>
      <c r="P178" s="434" t="s">
        <v>2201</v>
      </c>
      <c r="Q178" s="434" t="s">
        <v>2202</v>
      </c>
      <c r="R178" s="434" t="s">
        <v>2203</v>
      </c>
      <c r="S178" s="434" t="s">
        <v>2180</v>
      </c>
      <c r="T178" s="434" t="s">
        <v>2204</v>
      </c>
      <c r="U178" s="438" t="s">
        <v>2205</v>
      </c>
      <c r="V178" s="80" t="s">
        <v>40</v>
      </c>
      <c r="W178" s="28"/>
      <c r="X178" s="28"/>
      <c r="Y178" s="28"/>
      <c r="Z178" s="28"/>
    </row>
    <row r="179" spans="1:26" ht="15.75">
      <c r="A179" s="513" t="s">
        <v>2268</v>
      </c>
      <c r="D179" s="50">
        <v>3</v>
      </c>
      <c r="E179" s="50">
        <v>3</v>
      </c>
      <c r="F179" s="50">
        <v>3</v>
      </c>
      <c r="G179" s="50">
        <v>0</v>
      </c>
      <c r="H179" s="50">
        <v>0</v>
      </c>
      <c r="I179" s="50">
        <v>2</v>
      </c>
      <c r="J179" s="50">
        <v>2</v>
      </c>
      <c r="K179" s="50">
        <v>3</v>
      </c>
      <c r="L179" s="50">
        <v>1</v>
      </c>
      <c r="M179" s="50">
        <v>3</v>
      </c>
      <c r="N179" s="50">
        <v>3</v>
      </c>
      <c r="O179" s="50">
        <v>3</v>
      </c>
      <c r="P179" s="50">
        <v>0</v>
      </c>
      <c r="Q179" s="50">
        <v>2</v>
      </c>
      <c r="R179" s="50">
        <v>0</v>
      </c>
      <c r="S179" s="50">
        <v>2</v>
      </c>
      <c r="T179" s="50">
        <v>2</v>
      </c>
      <c r="U179" s="50">
        <v>3</v>
      </c>
      <c r="V179" s="302">
        <f t="shared" ref="V179:V188" si="1">SUM(D179:U179)</f>
        <v>35</v>
      </c>
      <c r="W179" s="500">
        <f>SUM($E$139,$N$138,$V$140,$E$144,$N$143,$U$143,$F$153,$M$152,$V$154,$F$160,$M$159,$U$161,$F$165,$M$164,$V$164,$E$174,$N$173,$U$175)</f>
        <v>9006.3400000000038</v>
      </c>
      <c r="X179" s="50" t="s">
        <v>70</v>
      </c>
      <c r="Y179" s="28"/>
      <c r="Z179" s="28"/>
    </row>
    <row r="180" spans="1:26" ht="15.75">
      <c r="A180" s="513" t="s">
        <v>3578</v>
      </c>
      <c r="D180" s="50">
        <v>2</v>
      </c>
      <c r="E180" s="50">
        <v>0</v>
      </c>
      <c r="F180" s="50">
        <v>3</v>
      </c>
      <c r="G180" s="50">
        <v>3</v>
      </c>
      <c r="H180" s="50">
        <v>3</v>
      </c>
      <c r="I180" s="50">
        <v>0</v>
      </c>
      <c r="J180" s="50">
        <v>0</v>
      </c>
      <c r="K180" s="50">
        <v>3</v>
      </c>
      <c r="L180" s="50">
        <v>2</v>
      </c>
      <c r="M180" s="50">
        <v>3</v>
      </c>
      <c r="N180" s="50">
        <v>2</v>
      </c>
      <c r="O180" s="50">
        <v>3</v>
      </c>
      <c r="P180" s="50">
        <v>3</v>
      </c>
      <c r="Q180" s="50">
        <v>2</v>
      </c>
      <c r="R180" s="50">
        <v>0</v>
      </c>
      <c r="S180" s="50">
        <v>3</v>
      </c>
      <c r="T180" s="50">
        <v>0</v>
      </c>
      <c r="U180" s="50">
        <v>3</v>
      </c>
      <c r="V180" s="302">
        <f t="shared" si="1"/>
        <v>35</v>
      </c>
      <c r="W180" s="500">
        <f>SUM($E$137,$N$140,$U$137,$F$144,$M$144,$V$145,$F$150,$M$151,$V$153,$F$158,$M$161,$V$158,$E$165,$N$165,$U$166,$E$171,$N$172,$U$174)</f>
        <v>8982.559999999994</v>
      </c>
      <c r="X180" s="50" t="s">
        <v>71</v>
      </c>
      <c r="Y180" s="28"/>
      <c r="Z180" s="28"/>
    </row>
    <row r="181" spans="1:26" ht="15.75">
      <c r="A181" s="511" t="s">
        <v>3573</v>
      </c>
      <c r="D181" s="50">
        <v>1</v>
      </c>
      <c r="E181" s="50">
        <v>3</v>
      </c>
      <c r="F181" s="50">
        <v>3</v>
      </c>
      <c r="G181" s="50">
        <v>0</v>
      </c>
      <c r="H181" s="50">
        <v>3</v>
      </c>
      <c r="I181" s="50">
        <v>1</v>
      </c>
      <c r="J181" s="50">
        <v>3</v>
      </c>
      <c r="K181" s="50">
        <v>0</v>
      </c>
      <c r="L181" s="50">
        <v>3</v>
      </c>
      <c r="M181" s="50">
        <v>0</v>
      </c>
      <c r="N181" s="50">
        <v>2</v>
      </c>
      <c r="O181" s="50">
        <v>3</v>
      </c>
      <c r="P181" s="50">
        <v>0</v>
      </c>
      <c r="Q181" s="50">
        <v>2</v>
      </c>
      <c r="R181" s="50">
        <v>3</v>
      </c>
      <c r="S181" s="50">
        <v>3</v>
      </c>
      <c r="T181" s="50">
        <v>1</v>
      </c>
      <c r="U181" s="50">
        <v>2</v>
      </c>
      <c r="V181" s="302">
        <f t="shared" si="1"/>
        <v>33</v>
      </c>
      <c r="W181" s="500">
        <f>SUM($F$137,$M$136,$V$138,$E$143,$M$145,$V$146,$E$151,$N$152,$U$150,$E$158,$N$157,$U$159,$F$164,$N$166,$U$167,$F$172,$N$174,$V$171)</f>
        <v>8452.0300000000134</v>
      </c>
      <c r="X181" s="50" t="s">
        <v>72</v>
      </c>
      <c r="Y181" s="28"/>
      <c r="Z181" s="298"/>
    </row>
    <row r="182" spans="1:26" ht="15.75">
      <c r="A182" s="520" t="s">
        <v>3576</v>
      </c>
      <c r="B182" s="326"/>
      <c r="C182" s="326"/>
      <c r="D182" s="329">
        <v>0</v>
      </c>
      <c r="E182" s="329">
        <v>3</v>
      </c>
      <c r="F182" s="329">
        <v>0</v>
      </c>
      <c r="G182" s="329">
        <v>3</v>
      </c>
      <c r="H182" s="329">
        <v>1</v>
      </c>
      <c r="I182" s="329">
        <v>2</v>
      </c>
      <c r="J182" s="329">
        <v>0</v>
      </c>
      <c r="K182" s="329">
        <v>3</v>
      </c>
      <c r="L182" s="329">
        <v>2</v>
      </c>
      <c r="M182" s="329">
        <v>3</v>
      </c>
      <c r="N182" s="329">
        <v>1</v>
      </c>
      <c r="O182" s="329">
        <v>3</v>
      </c>
      <c r="P182" s="329">
        <v>3</v>
      </c>
      <c r="Q182" s="329">
        <v>3</v>
      </c>
      <c r="R182" s="329">
        <v>0</v>
      </c>
      <c r="S182" s="329">
        <v>2</v>
      </c>
      <c r="T182" s="329">
        <v>3</v>
      </c>
      <c r="U182" s="329">
        <v>0</v>
      </c>
      <c r="V182" s="328">
        <f t="shared" si="1"/>
        <v>32</v>
      </c>
      <c r="W182" s="501">
        <f>SUM($F$140,$M$140,$V$136,$E$147,$N$147,$U$146,$E$154,$N$153,$U$154,$E$161,$N$161,$U$157,$F$168,$M$168,$V$167,$F$175,$M$174,$V$175)</f>
        <v>9069.8300000000054</v>
      </c>
      <c r="X182" s="329" t="s">
        <v>73</v>
      </c>
      <c r="Y182" s="300"/>
      <c r="Z182" s="299"/>
    </row>
    <row r="183" spans="1:26" ht="15.75">
      <c r="A183" s="292" t="s">
        <v>2282</v>
      </c>
      <c r="D183" s="50">
        <v>3</v>
      </c>
      <c r="E183" s="50">
        <v>3</v>
      </c>
      <c r="F183" s="50">
        <v>0</v>
      </c>
      <c r="G183" s="50">
        <v>0</v>
      </c>
      <c r="H183" s="50">
        <v>3</v>
      </c>
      <c r="I183" s="50">
        <v>1</v>
      </c>
      <c r="J183" s="50">
        <v>3</v>
      </c>
      <c r="K183" s="50">
        <v>0</v>
      </c>
      <c r="L183" s="50">
        <v>3</v>
      </c>
      <c r="M183" s="50">
        <v>0</v>
      </c>
      <c r="N183" s="50">
        <v>2</v>
      </c>
      <c r="O183" s="50">
        <v>0</v>
      </c>
      <c r="P183" s="50">
        <v>0</v>
      </c>
      <c r="Q183" s="50">
        <v>3</v>
      </c>
      <c r="R183" s="50">
        <v>3</v>
      </c>
      <c r="S183" s="50">
        <v>1</v>
      </c>
      <c r="T183" s="50">
        <v>3</v>
      </c>
      <c r="U183" s="50">
        <v>3</v>
      </c>
      <c r="V183" s="302">
        <f t="shared" si="1"/>
        <v>31</v>
      </c>
      <c r="W183" s="500">
        <f>SUM($E$138,$N$139,$U$138,$F$147,$M$146,$V$143,$E$152,$N$151,$U$151,$F$159,$M$160,$V$159,$E$168,$N$167,$U$164,$F$173,$N$173,$V$172)</f>
        <v>9067.5400000000027</v>
      </c>
      <c r="X183" s="28"/>
      <c r="Y183" s="300"/>
      <c r="Z183" s="299"/>
    </row>
    <row r="184" spans="1:26" ht="15.75">
      <c r="A184" s="333" t="s">
        <v>3572</v>
      </c>
      <c r="D184" s="50">
        <v>3</v>
      </c>
      <c r="E184" s="50">
        <v>0</v>
      </c>
      <c r="F184" s="50">
        <v>3</v>
      </c>
      <c r="G184" s="50">
        <v>3</v>
      </c>
      <c r="H184" s="50">
        <v>3</v>
      </c>
      <c r="I184" s="50">
        <v>2</v>
      </c>
      <c r="J184" s="50">
        <v>3</v>
      </c>
      <c r="K184" s="50">
        <v>3</v>
      </c>
      <c r="L184" s="50">
        <v>0</v>
      </c>
      <c r="M184" s="50">
        <v>0</v>
      </c>
      <c r="N184" s="50">
        <v>1</v>
      </c>
      <c r="O184" s="50">
        <v>0</v>
      </c>
      <c r="P184" s="50">
        <v>3</v>
      </c>
      <c r="Q184" s="50">
        <v>1</v>
      </c>
      <c r="R184" s="50">
        <v>3</v>
      </c>
      <c r="S184" s="50">
        <v>0</v>
      </c>
      <c r="T184" s="50">
        <v>2</v>
      </c>
      <c r="U184" s="50">
        <v>0</v>
      </c>
      <c r="V184" s="302">
        <f t="shared" si="1"/>
        <v>30</v>
      </c>
      <c r="W184" s="500">
        <f>SUM($E$136,$N$136,$U$136,$F$145,$M$143,$V$147,$E$150,$M$150,$V$151,$F$157,$M$157,$V$157,$E$166,$N$164,$U$168,$F$171,$N$171,$U$172)</f>
        <v>8721.9999999999891</v>
      </c>
      <c r="X184" s="28"/>
      <c r="Y184" s="300"/>
      <c r="Z184" s="299"/>
    </row>
    <row r="185" spans="1:26" ht="15.75">
      <c r="A185" s="333" t="s">
        <v>3575</v>
      </c>
      <c r="D185" s="50">
        <v>0</v>
      </c>
      <c r="E185" s="50">
        <v>0</v>
      </c>
      <c r="F185" s="50">
        <v>0</v>
      </c>
      <c r="G185" s="50">
        <v>3</v>
      </c>
      <c r="H185" s="50">
        <v>2</v>
      </c>
      <c r="I185" s="50">
        <v>3</v>
      </c>
      <c r="J185" s="50">
        <v>1</v>
      </c>
      <c r="K185" s="50">
        <v>1</v>
      </c>
      <c r="L185" s="50">
        <v>1</v>
      </c>
      <c r="M185" s="50">
        <v>3</v>
      </c>
      <c r="N185" s="50">
        <v>1</v>
      </c>
      <c r="O185" s="50">
        <v>2</v>
      </c>
      <c r="P185" s="50">
        <v>3</v>
      </c>
      <c r="Q185" s="50">
        <v>0</v>
      </c>
      <c r="R185" s="50">
        <v>0</v>
      </c>
      <c r="S185" s="50">
        <v>1</v>
      </c>
      <c r="T185" s="50">
        <v>2</v>
      </c>
      <c r="U185" s="50">
        <v>0</v>
      </c>
      <c r="V185" s="302">
        <f t="shared" si="1"/>
        <v>23</v>
      </c>
      <c r="W185" s="500">
        <f>SUM($F$136,$M$139,$U$139,$F$143,$M$147,$V$144,$E$153,$N$154,$U$153,$E$157,$N$160,$V$160,$E$164,$N$168,$U$165,$F$174,$M$175,$V$174)</f>
        <v>8566.1299999999956</v>
      </c>
      <c r="X185" s="28"/>
      <c r="Y185" s="300"/>
      <c r="Z185" s="299"/>
    </row>
    <row r="186" spans="1:26" ht="15.75">
      <c r="A186" s="333" t="s">
        <v>3574</v>
      </c>
      <c r="D186" s="50">
        <v>0</v>
      </c>
      <c r="E186" s="50">
        <v>0</v>
      </c>
      <c r="F186" s="50">
        <v>3</v>
      </c>
      <c r="G186" s="50">
        <v>0</v>
      </c>
      <c r="H186" s="50">
        <v>0</v>
      </c>
      <c r="I186" s="50">
        <v>3</v>
      </c>
      <c r="J186" s="50">
        <v>3</v>
      </c>
      <c r="K186" s="50">
        <v>0</v>
      </c>
      <c r="L186" s="50">
        <v>3</v>
      </c>
      <c r="M186" s="50">
        <v>3</v>
      </c>
      <c r="N186" s="50">
        <v>0</v>
      </c>
      <c r="O186" s="50">
        <v>1</v>
      </c>
      <c r="P186" s="50">
        <v>0</v>
      </c>
      <c r="Q186" s="50">
        <v>1</v>
      </c>
      <c r="R186" s="50">
        <v>3</v>
      </c>
      <c r="S186" s="50">
        <v>1</v>
      </c>
      <c r="T186" s="50">
        <v>1</v>
      </c>
      <c r="U186" s="50">
        <v>0</v>
      </c>
      <c r="V186" s="302">
        <f t="shared" si="1"/>
        <v>22</v>
      </c>
      <c r="W186" s="500">
        <f>SUM($F$138,$M$138,$V$139,$E$146,$N$145,$U$145,$F$154,$N$150,$U$152,$E$159,$N$159,$U$160,$F$167,$M$166,$V$166,$E$175,$M$171,$V$173)</f>
        <v>8420.3599999999897</v>
      </c>
      <c r="X186" s="28"/>
      <c r="Y186" s="28"/>
      <c r="Z186" s="28"/>
    </row>
    <row r="187" spans="1:26" ht="15.75">
      <c r="A187" s="333" t="s">
        <v>3577</v>
      </c>
      <c r="D187" s="50">
        <v>3</v>
      </c>
      <c r="E187" s="50">
        <v>3</v>
      </c>
      <c r="F187" s="50">
        <v>0</v>
      </c>
      <c r="G187" s="50">
        <v>3</v>
      </c>
      <c r="H187" s="50">
        <v>0</v>
      </c>
      <c r="I187" s="50">
        <v>1</v>
      </c>
      <c r="J187" s="50">
        <v>0</v>
      </c>
      <c r="K187" s="50">
        <v>2</v>
      </c>
      <c r="L187" s="50">
        <v>0</v>
      </c>
      <c r="M187" s="50">
        <v>0</v>
      </c>
      <c r="N187" s="50">
        <v>2</v>
      </c>
      <c r="O187" s="50">
        <v>0</v>
      </c>
      <c r="P187" s="50">
        <v>3</v>
      </c>
      <c r="Q187" s="50">
        <v>1</v>
      </c>
      <c r="R187" s="50">
        <v>0</v>
      </c>
      <c r="S187" s="50">
        <v>2</v>
      </c>
      <c r="T187" s="50">
        <v>1</v>
      </c>
      <c r="U187" s="50">
        <v>1</v>
      </c>
      <c r="V187" s="302">
        <f t="shared" si="1"/>
        <v>22</v>
      </c>
      <c r="W187" s="500">
        <f>SUM($E$140,$N$137,$U$140,$F$146,$N$144,$U$147,$F$152,$M$154,$V$150,$F$161,$M$158,$V$161,$E$167,$M$165,$V$168,$E$173,$N$175,$U$171)</f>
        <v>6638.6099999999969</v>
      </c>
      <c r="X187" s="28"/>
      <c r="Y187" s="28"/>
      <c r="Z187" s="28"/>
    </row>
    <row r="188" spans="1:26" ht="15.75">
      <c r="A188" s="510" t="s">
        <v>2269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1</v>
      </c>
      <c r="O188" s="50">
        <v>0</v>
      </c>
      <c r="P188" s="50">
        <v>0</v>
      </c>
      <c r="Q188" s="50">
        <v>0</v>
      </c>
      <c r="R188" s="50">
        <v>3</v>
      </c>
      <c r="S188" s="50">
        <v>0</v>
      </c>
      <c r="T188" s="50">
        <v>0</v>
      </c>
      <c r="U188" s="50">
        <v>3</v>
      </c>
      <c r="V188" s="302">
        <f t="shared" si="1"/>
        <v>7</v>
      </c>
      <c r="W188" s="500">
        <f>SUM($F$139,$M$137,$V$137,$E$145,$N$146,$U$144,$F$151,$M$153,$V$152,$E$160,$N$158,$U$158,$F$166,$M$167,$V$165,$E$172,$N$174,$U$173)</f>
        <v>5213.7800000000152</v>
      </c>
      <c r="X188" s="28"/>
      <c r="Y188" s="28"/>
      <c r="Z188" s="298"/>
    </row>
    <row r="189" spans="1:26" ht="14.25">
      <c r="A189" s="297"/>
      <c r="D189" s="295"/>
      <c r="E189" s="295"/>
      <c r="F189" s="295"/>
      <c r="G189" s="295"/>
      <c r="H189" s="295"/>
      <c r="I189" s="295"/>
      <c r="J189" s="295"/>
      <c r="K189" s="295"/>
      <c r="L189" s="28"/>
      <c r="P189" s="28"/>
      <c r="Q189" s="28"/>
      <c r="R189" s="63"/>
      <c r="S189" s="28"/>
      <c r="T189" s="28"/>
      <c r="U189" s="1"/>
      <c r="V189" s="499"/>
      <c r="X189" s="28"/>
      <c r="Y189" s="300"/>
      <c r="Z189" s="299"/>
    </row>
    <row r="190" spans="1:26" ht="14.25">
      <c r="A190" s="297"/>
      <c r="D190" s="295"/>
      <c r="E190" s="295"/>
      <c r="F190" s="295"/>
      <c r="G190" s="295"/>
      <c r="H190" s="295"/>
      <c r="I190" s="295"/>
      <c r="J190" s="295"/>
      <c r="K190" s="295"/>
      <c r="L190" s="28"/>
      <c r="P190" s="28"/>
      <c r="Q190" s="28"/>
      <c r="R190" s="63"/>
      <c r="S190" s="28"/>
      <c r="T190" s="28"/>
      <c r="U190" s="1"/>
      <c r="V190" s="499"/>
      <c r="W190" s="467">
        <f>SUM(W179:W188)</f>
        <v>82139.180000000008</v>
      </c>
      <c r="X190" s="28"/>
      <c r="Y190" s="300"/>
      <c r="Z190" s="299"/>
    </row>
    <row r="191" spans="1:26" ht="14.25">
      <c r="A191" s="297"/>
      <c r="D191" s="295"/>
      <c r="E191" s="295"/>
      <c r="F191" s="295"/>
      <c r="G191" s="295"/>
      <c r="H191" s="295"/>
      <c r="I191" s="295"/>
      <c r="J191" s="295"/>
      <c r="K191" s="295"/>
      <c r="L191" s="28"/>
      <c r="P191" s="28"/>
      <c r="Q191" s="28"/>
      <c r="R191" s="63"/>
      <c r="S191" s="28"/>
      <c r="T191" s="28"/>
      <c r="U191" s="1"/>
      <c r="V191" s="499"/>
      <c r="W191" s="467"/>
      <c r="X191" s="28"/>
      <c r="Y191" s="300"/>
      <c r="Z191" s="299"/>
    </row>
    <row r="192" spans="1:26" ht="15.75">
      <c r="A192" s="297"/>
      <c r="D192" s="295"/>
      <c r="E192" s="295"/>
      <c r="F192" s="295"/>
      <c r="G192" s="295"/>
      <c r="H192" s="299"/>
      <c r="I192" s="295"/>
      <c r="J192" s="134"/>
      <c r="K192" s="295"/>
      <c r="L192" s="28"/>
      <c r="M192" s="296"/>
      <c r="O192" s="300"/>
      <c r="P192" s="300"/>
      <c r="Q192" s="299"/>
      <c r="R192" s="63"/>
      <c r="S192" s="134"/>
      <c r="T192" s="28"/>
      <c r="U192" s="1"/>
      <c r="V192" s="1"/>
      <c r="W192" s="28"/>
      <c r="X192" s="300"/>
      <c r="Y192" s="300"/>
      <c r="Z192" s="299"/>
    </row>
    <row r="193" spans="1:26" ht="20.25">
      <c r="A193" s="324" t="s">
        <v>2160</v>
      </c>
      <c r="B193" s="325"/>
      <c r="D193" s="434"/>
      <c r="E193" s="434"/>
      <c r="F193" s="434"/>
      <c r="G193" s="434"/>
      <c r="H193" s="434"/>
      <c r="I193" s="434"/>
      <c r="J193" s="434"/>
      <c r="K193" s="434"/>
      <c r="L193" s="434"/>
      <c r="M193" s="434"/>
      <c r="N193" s="434"/>
      <c r="O193" s="434"/>
      <c r="P193" s="434"/>
      <c r="Q193" s="434"/>
      <c r="R193" s="434"/>
      <c r="S193" s="434"/>
      <c r="T193" s="434"/>
      <c r="U193" s="438"/>
      <c r="V193" s="80"/>
      <c r="X193" s="28"/>
      <c r="Y193" s="28"/>
      <c r="Z193" s="28"/>
    </row>
    <row r="194" spans="1:26" ht="15.75">
      <c r="A194" s="297"/>
      <c r="D194" s="295"/>
      <c r="E194" s="295"/>
      <c r="F194" s="295"/>
      <c r="G194" s="295"/>
      <c r="H194" s="295"/>
      <c r="I194" s="295"/>
      <c r="J194" s="295"/>
      <c r="K194" s="295"/>
      <c r="L194" s="28"/>
      <c r="M194" s="296"/>
      <c r="O194" s="28"/>
      <c r="P194" s="28"/>
      <c r="Q194" s="28"/>
      <c r="R194" s="63"/>
      <c r="S194" s="28"/>
      <c r="T194" s="28"/>
      <c r="U194" s="1"/>
      <c r="V194" s="1"/>
      <c r="W194" s="28"/>
      <c r="X194" s="28"/>
      <c r="Y194" s="28"/>
      <c r="Z194" s="28"/>
    </row>
    <row r="195" spans="1:26" s="39" customFormat="1" ht="15.75">
      <c r="A195" s="318" t="s">
        <v>182</v>
      </c>
      <c r="B195" s="442"/>
      <c r="C195" s="442"/>
      <c r="D195" s="443"/>
      <c r="E195" s="443"/>
      <c r="F195" s="443"/>
      <c r="G195" s="317" t="s">
        <v>150</v>
      </c>
      <c r="H195" s="442"/>
      <c r="I195" s="318" t="s">
        <v>184</v>
      </c>
      <c r="J195" s="443"/>
      <c r="K195" s="442"/>
      <c r="L195" s="317"/>
      <c r="M195" s="442"/>
      <c r="N195" s="442"/>
      <c r="O195" s="317" t="s">
        <v>150</v>
      </c>
      <c r="P195" s="442"/>
      <c r="Q195" s="318" t="s">
        <v>843</v>
      </c>
      <c r="R195" s="442"/>
      <c r="S195" s="442"/>
      <c r="T195" s="442"/>
      <c r="U195" s="497"/>
      <c r="V195" s="497"/>
      <c r="W195" s="317" t="s">
        <v>150</v>
      </c>
    </row>
    <row r="196" spans="1:26" ht="15.75">
      <c r="A196" s="323" t="s">
        <v>3614</v>
      </c>
      <c r="B196" s="319"/>
      <c r="C196" s="319"/>
      <c r="D196" s="315"/>
      <c r="E196" s="109">
        <f>'Punten per wedstrijd'!E118*1.2</f>
        <v>719.28000000000009</v>
      </c>
      <c r="F196" s="109">
        <f>'Punten per wedstrijd'!E167</f>
        <v>310.5</v>
      </c>
      <c r="G196" s="312" t="s">
        <v>4532</v>
      </c>
      <c r="H196" s="319"/>
      <c r="I196" s="323" t="s">
        <v>3690</v>
      </c>
      <c r="J196" s="315"/>
      <c r="K196" s="316"/>
      <c r="L196" s="317"/>
      <c r="M196" s="466">
        <f>'Punten per wedstrijd'!E47*1.2</f>
        <v>171.95999999999995</v>
      </c>
      <c r="N196" s="466">
        <f>'Punten per wedstrijd'!E14</f>
        <v>157.10000000000014</v>
      </c>
      <c r="O196" s="312" t="s">
        <v>4534</v>
      </c>
      <c r="P196" s="319"/>
      <c r="Q196" s="323" t="s">
        <v>3695</v>
      </c>
      <c r="R196" s="316"/>
      <c r="S196" s="316"/>
      <c r="T196" s="316"/>
      <c r="U196" s="466">
        <f>'Punten per wedstrijd'!F118*1.2</f>
        <v>924.83999999999969</v>
      </c>
      <c r="V196" s="466">
        <f>'Punten per wedstrijd'!F173</f>
        <v>717.49999999999977</v>
      </c>
      <c r="W196" s="312" t="s">
        <v>4532</v>
      </c>
    </row>
    <row r="197" spans="1:26" ht="15.75">
      <c r="A197" s="323" t="s">
        <v>3615</v>
      </c>
      <c r="B197" s="319"/>
      <c r="C197" s="319"/>
      <c r="D197" s="315"/>
      <c r="E197" s="109">
        <f>'Punten per wedstrijd'!E126*1.2</f>
        <v>615</v>
      </c>
      <c r="F197" s="109">
        <f>'Punten per wedstrijd'!E151</f>
        <v>357.4</v>
      </c>
      <c r="G197" s="312" t="s">
        <v>4532</v>
      </c>
      <c r="H197" s="319"/>
      <c r="I197" s="323" t="s">
        <v>3691</v>
      </c>
      <c r="J197" s="315"/>
      <c r="K197" s="316"/>
      <c r="L197" s="317"/>
      <c r="M197" s="466">
        <f>'Punten per wedstrijd'!E57*1.2</f>
        <v>173.88000000000002</v>
      </c>
      <c r="N197" s="466">
        <f>'Punten per wedstrijd'!E101</f>
        <v>35.200000000000045</v>
      </c>
      <c r="O197" s="312" t="s">
        <v>4532</v>
      </c>
      <c r="P197" s="319"/>
      <c r="Q197" s="323" t="s">
        <v>3696</v>
      </c>
      <c r="R197" s="316"/>
      <c r="S197" s="316"/>
      <c r="T197" s="316"/>
      <c r="U197" s="466">
        <f>'Punten per wedstrijd'!F126*1.2</f>
        <v>472.3199999999988</v>
      </c>
      <c r="V197" s="466">
        <f>'Punten per wedstrijd'!F161</f>
        <v>580.10000000000059</v>
      </c>
      <c r="W197" s="312" t="s">
        <v>4531</v>
      </c>
    </row>
    <row r="198" spans="1:26" ht="15.75">
      <c r="A198" s="323" t="s">
        <v>3616</v>
      </c>
      <c r="B198" s="319"/>
      <c r="C198" s="319"/>
      <c r="D198" s="315"/>
      <c r="E198" s="109">
        <f>'Punten per wedstrijd'!E155*1.2</f>
        <v>512.88</v>
      </c>
      <c r="F198" s="109">
        <f>'Punten per wedstrijd'!E162</f>
        <v>249.8</v>
      </c>
      <c r="G198" s="312" t="s">
        <v>4532</v>
      </c>
      <c r="H198" s="319"/>
      <c r="I198" s="323" t="s">
        <v>3692</v>
      </c>
      <c r="J198" s="315"/>
      <c r="K198" s="316"/>
      <c r="L198" s="317"/>
      <c r="M198" s="466">
        <f>'Punten per wedstrijd'!E58*1.2</f>
        <v>345.95999999999992</v>
      </c>
      <c r="N198" s="466">
        <f>'Punten per wedstrijd'!E53</f>
        <v>269.00000000000006</v>
      </c>
      <c r="O198" s="312" t="s">
        <v>4532</v>
      </c>
      <c r="P198" s="319"/>
      <c r="Q198" s="323" t="s">
        <v>3697</v>
      </c>
      <c r="R198" s="316"/>
      <c r="S198" s="316"/>
      <c r="T198" s="316"/>
      <c r="U198" s="466">
        <f>'Punten per wedstrijd'!F155*1.2</f>
        <v>974.76000000000022</v>
      </c>
      <c r="V198" s="466">
        <f>'Punten per wedstrijd'!F151</f>
        <v>620.19999999999982</v>
      </c>
      <c r="W198" s="312" t="s">
        <v>4532</v>
      </c>
    </row>
    <row r="199" spans="1:26" ht="15.75">
      <c r="A199" s="323" t="s">
        <v>3617</v>
      </c>
      <c r="B199" s="319"/>
      <c r="C199" s="319"/>
      <c r="D199" s="315"/>
      <c r="E199" s="109">
        <f>'Punten per wedstrijd'!E157*1.2</f>
        <v>263.16000000000003</v>
      </c>
      <c r="F199" s="109">
        <f>'Punten per wedstrijd'!E161</f>
        <v>213.2</v>
      </c>
      <c r="G199" s="312" t="s">
        <v>4534</v>
      </c>
      <c r="H199" s="319"/>
      <c r="I199" s="323" t="s">
        <v>3693</v>
      </c>
      <c r="J199" s="315"/>
      <c r="K199" s="316"/>
      <c r="L199" s="317"/>
      <c r="M199" s="466">
        <f>'Punten per wedstrijd'!E63*1.2</f>
        <v>272.1600000000002</v>
      </c>
      <c r="N199" s="466">
        <f>'Punten per wedstrijd'!E51</f>
        <v>103.70000000000005</v>
      </c>
      <c r="O199" s="312" t="s">
        <v>4532</v>
      </c>
      <c r="P199" s="319"/>
      <c r="Q199" s="323" t="s">
        <v>3698</v>
      </c>
      <c r="R199" s="316"/>
      <c r="S199" s="316"/>
      <c r="T199" s="316"/>
      <c r="U199" s="466">
        <f>'Punten per wedstrijd'!F167*1.2</f>
        <v>501.11999999999989</v>
      </c>
      <c r="V199" s="466">
        <f>'Punten per wedstrijd'!F162</f>
        <v>767.20000000000027</v>
      </c>
      <c r="W199" s="312" t="s">
        <v>4533</v>
      </c>
    </row>
    <row r="200" spans="1:26" ht="15.75">
      <c r="A200" s="323" t="s">
        <v>3618</v>
      </c>
      <c r="B200" s="319"/>
      <c r="C200" s="319"/>
      <c r="D200" s="315"/>
      <c r="E200" s="109">
        <f>'Punten per wedstrijd'!E205*1.2</f>
        <v>299.76</v>
      </c>
      <c r="F200" s="109">
        <f>'Punten per wedstrijd'!E173</f>
        <v>217.59999999999997</v>
      </c>
      <c r="G200" s="312" t="s">
        <v>4532</v>
      </c>
      <c r="H200" s="319"/>
      <c r="I200" s="323" t="s">
        <v>3694</v>
      </c>
      <c r="J200" s="315"/>
      <c r="K200" s="316"/>
      <c r="L200" s="317"/>
      <c r="M200" s="466">
        <f>'Punten per wedstrijd'!E69*1.2</f>
        <v>43.919999999999959</v>
      </c>
      <c r="N200" s="466">
        <f>'Punten per wedstrijd'!E22</f>
        <v>232</v>
      </c>
      <c r="O200" s="312" t="s">
        <v>4533</v>
      </c>
      <c r="P200" s="319"/>
      <c r="Q200" s="323" t="s">
        <v>3699</v>
      </c>
      <c r="R200" s="316"/>
      <c r="S200" s="316"/>
      <c r="T200" s="316"/>
      <c r="U200" s="466">
        <f>'Punten per wedstrijd'!F205*1.2</f>
        <v>800.4</v>
      </c>
      <c r="V200" s="466">
        <f>'Punten per wedstrijd'!F157</f>
        <v>339.70000000000005</v>
      </c>
      <c r="W200" s="312" t="s">
        <v>4532</v>
      </c>
    </row>
    <row r="201" spans="1:26" ht="15.75">
      <c r="A201" s="322"/>
      <c r="B201" s="319"/>
      <c r="C201" s="319"/>
      <c r="D201" s="315"/>
      <c r="E201" s="466"/>
      <c r="F201" s="466"/>
      <c r="G201" s="312"/>
      <c r="H201" s="319"/>
      <c r="I201" s="319"/>
      <c r="J201" s="315"/>
      <c r="K201" s="316"/>
      <c r="L201" s="317"/>
      <c r="M201" s="497"/>
      <c r="N201" s="497"/>
      <c r="O201" s="313"/>
      <c r="P201" s="319"/>
      <c r="Q201" s="315"/>
      <c r="R201" s="316"/>
      <c r="S201" s="316"/>
      <c r="T201" s="316"/>
      <c r="U201" s="497"/>
      <c r="V201" s="497"/>
      <c r="W201" s="313"/>
    </row>
    <row r="202" spans="1:26" s="39" customFormat="1" ht="15.75">
      <c r="A202" s="318" t="s">
        <v>2206</v>
      </c>
      <c r="B202" s="442"/>
      <c r="C202" s="442"/>
      <c r="D202" s="443"/>
      <c r="E202" s="466"/>
      <c r="F202" s="466"/>
      <c r="G202" s="445" t="s">
        <v>150</v>
      </c>
      <c r="H202" s="442"/>
      <c r="I202" s="318" t="s">
        <v>186</v>
      </c>
      <c r="J202" s="443"/>
      <c r="K202" s="442"/>
      <c r="L202" s="317"/>
      <c r="M202" s="497"/>
      <c r="N202" s="497"/>
      <c r="O202" s="445" t="s">
        <v>150</v>
      </c>
      <c r="P202" s="442"/>
      <c r="Q202" s="318" t="s">
        <v>175</v>
      </c>
      <c r="R202" s="442"/>
      <c r="S202" s="442"/>
      <c r="T202" s="442"/>
      <c r="U202" s="497"/>
      <c r="V202" s="497"/>
      <c r="W202" s="445" t="s">
        <v>150</v>
      </c>
    </row>
    <row r="203" spans="1:26" ht="15.75">
      <c r="A203" s="323" t="s">
        <v>3700</v>
      </c>
      <c r="B203" s="319"/>
      <c r="C203" s="319"/>
      <c r="D203" s="315"/>
      <c r="E203" s="466">
        <f>'Punten per wedstrijd'!F47*1.2</f>
        <v>456.59999999999945</v>
      </c>
      <c r="F203" s="466">
        <f>'Punten per wedstrijd'!F63</f>
        <v>253.5</v>
      </c>
      <c r="G203" s="312" t="s">
        <v>4532</v>
      </c>
      <c r="H203" s="319"/>
      <c r="I203" s="323" t="s">
        <v>3705</v>
      </c>
      <c r="J203" s="315"/>
      <c r="K203" s="316"/>
      <c r="L203" s="317"/>
      <c r="M203" s="466">
        <f>'Punten per wedstrijd'!G14*1.2</f>
        <v>287.63999999999976</v>
      </c>
      <c r="N203" s="466">
        <f>'Punten per wedstrijd'!G53</f>
        <v>249.40000000000009</v>
      </c>
      <c r="O203" s="312" t="s">
        <v>4534</v>
      </c>
      <c r="P203" s="319"/>
      <c r="Q203" s="323" t="s">
        <v>3710</v>
      </c>
      <c r="R203" s="316"/>
      <c r="S203" s="316"/>
      <c r="T203" s="316"/>
      <c r="U203" s="466">
        <f>'Punten per wedstrijd'!G157*1.2</f>
        <v>756.60000000000048</v>
      </c>
      <c r="V203" s="466">
        <f>'Punten per wedstrijd'!G155</f>
        <v>1045.5999999999995</v>
      </c>
      <c r="W203" s="312" t="s">
        <v>4533</v>
      </c>
    </row>
    <row r="204" spans="1:26" ht="15.75">
      <c r="A204" s="323" t="s">
        <v>3701</v>
      </c>
      <c r="B204" s="319"/>
      <c r="C204" s="319"/>
      <c r="D204" s="315"/>
      <c r="E204" s="466">
        <f>'Punten per wedstrijd'!F53*1.2</f>
        <v>618</v>
      </c>
      <c r="F204" s="466">
        <f>'Punten per wedstrijd'!F22</f>
        <v>234.99999999999977</v>
      </c>
      <c r="G204" s="312" t="s">
        <v>4532</v>
      </c>
      <c r="H204" s="319"/>
      <c r="I204" s="323" t="s">
        <v>3706</v>
      </c>
      <c r="J204" s="315"/>
      <c r="K204" s="316"/>
      <c r="L204" s="317"/>
      <c r="M204" s="466">
        <f>'Punten per wedstrijd'!G22*1.2</f>
        <v>243</v>
      </c>
      <c r="N204" s="466">
        <f>'Punten per wedstrijd'!G101</f>
        <v>356.400000000001</v>
      </c>
      <c r="O204" s="312" t="s">
        <v>4533</v>
      </c>
      <c r="P204" s="319"/>
      <c r="Q204" s="323" t="s">
        <v>3711</v>
      </c>
      <c r="R204" s="316"/>
      <c r="S204" s="316"/>
      <c r="T204" s="316"/>
      <c r="U204" s="466">
        <f>'Punten per wedstrijd'!G161*1.2</f>
        <v>608.88000000000068</v>
      </c>
      <c r="V204" s="466">
        <f>'Punten per wedstrijd'!G167</f>
        <v>768.19999999999936</v>
      </c>
      <c r="W204" s="312" t="s">
        <v>4533</v>
      </c>
    </row>
    <row r="205" spans="1:26" ht="15.75">
      <c r="A205" s="323" t="s">
        <v>3702</v>
      </c>
      <c r="B205" s="319"/>
      <c r="C205" s="319"/>
      <c r="D205" s="315"/>
      <c r="E205" s="466">
        <f>'Punten per wedstrijd'!F57*1.2</f>
        <v>180.12000000000015</v>
      </c>
      <c r="F205" s="466">
        <f>'Punten per wedstrijd'!F14</f>
        <v>361.29999999999973</v>
      </c>
      <c r="G205" s="312" t="s">
        <v>4533</v>
      </c>
      <c r="H205" s="319"/>
      <c r="I205" s="323" t="s">
        <v>3707</v>
      </c>
      <c r="J205" s="315"/>
      <c r="K205" s="316"/>
      <c r="L205" s="317"/>
      <c r="M205" s="466">
        <f>'Punten per wedstrijd'!G47*1.2</f>
        <v>214.91999999999933</v>
      </c>
      <c r="N205" s="466">
        <f>'Punten per wedstrijd'!G58</f>
        <v>372.50000000000091</v>
      </c>
      <c r="O205" s="312" t="s">
        <v>4533</v>
      </c>
      <c r="P205" s="319"/>
      <c r="Q205" s="323" t="s">
        <v>3712</v>
      </c>
      <c r="R205" s="316"/>
      <c r="S205" s="316"/>
      <c r="T205" s="316"/>
      <c r="U205" s="466">
        <f>'Punten per wedstrijd'!G162*1.2</f>
        <v>1078.0800000000006</v>
      </c>
      <c r="V205" s="466">
        <f>'Punten per wedstrijd'!G126</f>
        <v>969.89999999999918</v>
      </c>
      <c r="W205" s="312" t="s">
        <v>4534</v>
      </c>
    </row>
    <row r="206" spans="1:26" ht="15.75">
      <c r="A206" s="323" t="s">
        <v>3703</v>
      </c>
      <c r="B206" s="319"/>
      <c r="C206" s="319"/>
      <c r="D206" s="315"/>
      <c r="E206" s="466">
        <f>'Punten per wedstrijd'!F58*1.2</f>
        <v>294.35999999999996</v>
      </c>
      <c r="F206" s="466">
        <f>'Punten per wedstrijd'!F101</f>
        <v>284.20000000000005</v>
      </c>
      <c r="G206" s="312" t="s">
        <v>4534</v>
      </c>
      <c r="H206" s="319"/>
      <c r="I206" s="323" t="s">
        <v>3708</v>
      </c>
      <c r="J206" s="315"/>
      <c r="K206" s="316"/>
      <c r="L206" s="317"/>
      <c r="M206" s="466">
        <f>'Punten per wedstrijd'!G51*1.2</f>
        <v>349.31999999999988</v>
      </c>
      <c r="N206" s="466">
        <f>'Punten per wedstrijd'!G57</f>
        <v>222.00000000000045</v>
      </c>
      <c r="O206" s="312" t="s">
        <v>4532</v>
      </c>
      <c r="P206" s="319"/>
      <c r="Q206" s="323" t="s">
        <v>3713</v>
      </c>
      <c r="R206" s="316"/>
      <c r="S206" s="316"/>
      <c r="T206" s="316"/>
      <c r="U206" s="466">
        <f>'Punten per wedstrijd'!G173*1.2</f>
        <v>707.4</v>
      </c>
      <c r="V206" s="466">
        <f>'Punten per wedstrijd'!G151</f>
        <v>631.19999999999936</v>
      </c>
      <c r="W206" s="312" t="s">
        <v>4534</v>
      </c>
    </row>
    <row r="207" spans="1:26" ht="15.75">
      <c r="A207" s="323" t="s">
        <v>3704</v>
      </c>
      <c r="B207" s="319"/>
      <c r="C207" s="319"/>
      <c r="D207" s="315"/>
      <c r="E207" s="466">
        <f>'Punten per wedstrijd'!F69*1.2</f>
        <v>291.71999999999963</v>
      </c>
      <c r="F207" s="466">
        <f>'Punten per wedstrijd'!F51</f>
        <v>255.69999999999982</v>
      </c>
      <c r="G207" s="312" t="s">
        <v>4534</v>
      </c>
      <c r="H207" s="319"/>
      <c r="I207" s="323" t="s">
        <v>3709</v>
      </c>
      <c r="J207" s="315"/>
      <c r="K207" s="316"/>
      <c r="L207" s="317"/>
      <c r="M207" s="466">
        <f>'Punten per wedstrijd'!G63*1.2</f>
        <v>396.48000000000008</v>
      </c>
      <c r="N207" s="466">
        <f>'Punten per wedstrijd'!G69</f>
        <v>315.59999999999991</v>
      </c>
      <c r="O207" s="312" t="s">
        <v>4532</v>
      </c>
      <c r="P207" s="319"/>
      <c r="Q207" s="323" t="s">
        <v>3714</v>
      </c>
      <c r="R207" s="316"/>
      <c r="S207" s="316"/>
      <c r="T207" s="316"/>
      <c r="U207" s="466">
        <f>'Punten per wedstrijd'!G205*1.2</f>
        <v>1307.3999999999994</v>
      </c>
      <c r="V207" s="466">
        <f>'Punten per wedstrijd'!G118</f>
        <v>880.79999999999973</v>
      </c>
      <c r="W207" s="312" t="s">
        <v>4532</v>
      </c>
    </row>
    <row r="208" spans="1:26" ht="15.75">
      <c r="A208" s="322"/>
      <c r="B208" s="319"/>
      <c r="C208" s="319"/>
      <c r="D208" s="315"/>
      <c r="E208" s="466"/>
      <c r="F208" s="466"/>
      <c r="G208" s="310"/>
      <c r="H208" s="319"/>
      <c r="I208" s="315"/>
      <c r="J208" s="315"/>
      <c r="K208" s="316"/>
      <c r="L208" s="317"/>
      <c r="M208" s="497"/>
      <c r="N208" s="497"/>
      <c r="O208" s="313"/>
      <c r="P208" s="319"/>
      <c r="Q208" s="316"/>
      <c r="R208" s="316"/>
      <c r="S208" s="316"/>
      <c r="T208" s="316"/>
      <c r="U208" s="497"/>
      <c r="V208" s="497"/>
      <c r="W208" s="313"/>
    </row>
    <row r="209" spans="1:24" s="39" customFormat="1" ht="15.75">
      <c r="A209" s="318" t="s">
        <v>187</v>
      </c>
      <c r="B209" s="442"/>
      <c r="C209" s="442"/>
      <c r="D209" s="443"/>
      <c r="E209" s="466"/>
      <c r="F209" s="466"/>
      <c r="G209" s="445" t="s">
        <v>150</v>
      </c>
      <c r="H209" s="442"/>
      <c r="I209" s="318" t="s">
        <v>188</v>
      </c>
      <c r="J209" s="443"/>
      <c r="K209" s="442"/>
      <c r="L209" s="317"/>
      <c r="M209" s="497"/>
      <c r="N209" s="497"/>
      <c r="O209" s="445" t="s">
        <v>150</v>
      </c>
      <c r="P209" s="442"/>
      <c r="Q209" s="318" t="s">
        <v>2207</v>
      </c>
      <c r="R209" s="442"/>
      <c r="S209" s="442"/>
      <c r="T209" s="442"/>
      <c r="U209" s="497"/>
      <c r="V209" s="497"/>
      <c r="W209" s="445" t="s">
        <v>150</v>
      </c>
    </row>
    <row r="210" spans="1:24" ht="15.75">
      <c r="A210" s="323" t="s">
        <v>3715</v>
      </c>
      <c r="B210" s="319"/>
      <c r="C210" s="319"/>
      <c r="D210" s="315"/>
      <c r="E210" s="466">
        <f>'Punten per wedstrijd'!H118*1.2</f>
        <v>987.3599999999991</v>
      </c>
      <c r="F210" s="466">
        <f>'Punten per wedstrijd'!H126</f>
        <v>220.09999999999945</v>
      </c>
      <c r="G210" s="312" t="s">
        <v>4532</v>
      </c>
      <c r="H210" s="319"/>
      <c r="I210" s="323" t="s">
        <v>3720</v>
      </c>
      <c r="J210" s="315"/>
      <c r="K210" s="316"/>
      <c r="L210" s="317"/>
      <c r="M210" s="466">
        <f>'Punten per wedstrijd'!H14*1.2</f>
        <v>674.75999999999806</v>
      </c>
      <c r="N210" s="466">
        <f>'Punten per wedstrijd'!H58</f>
        <v>520.19999999999982</v>
      </c>
      <c r="O210" s="312" t="s">
        <v>4532</v>
      </c>
      <c r="P210" s="319"/>
      <c r="Q210" s="323" t="s">
        <v>3725</v>
      </c>
      <c r="R210" s="316"/>
      <c r="S210" s="316"/>
      <c r="T210" s="316"/>
      <c r="U210" s="466">
        <f>'Punten per wedstrijd'!I151*1.2</f>
        <v>1000.8000000000033</v>
      </c>
      <c r="V210" s="466">
        <f>'Punten per wedstrijd'!I205</f>
        <v>1163.1000000000022</v>
      </c>
      <c r="W210" s="312" t="s">
        <v>4531</v>
      </c>
    </row>
    <row r="211" spans="1:24" ht="15.75">
      <c r="A211" s="323" t="s">
        <v>3716</v>
      </c>
      <c r="B211" s="319"/>
      <c r="C211" s="319"/>
      <c r="D211" s="315"/>
      <c r="E211" s="466">
        <f>'Punten per wedstrijd'!H151*1.2</f>
        <v>712.13999999999976</v>
      </c>
      <c r="F211" s="466">
        <f>'Punten per wedstrijd'!H161</f>
        <v>947.50000000000136</v>
      </c>
      <c r="G211" s="312" t="s">
        <v>4533</v>
      </c>
      <c r="H211" s="319"/>
      <c r="I211" s="323" t="s">
        <v>3721</v>
      </c>
      <c r="J211" s="315"/>
      <c r="K211" s="316"/>
      <c r="L211" s="317"/>
      <c r="M211" s="466">
        <f>'Punten per wedstrijd'!H22*1.2</f>
        <v>699.47999999999843</v>
      </c>
      <c r="N211" s="466">
        <f>'Punten per wedstrijd'!H51</f>
        <v>595.49999999999909</v>
      </c>
      <c r="O211" s="312" t="s">
        <v>4534</v>
      </c>
      <c r="P211" s="319"/>
      <c r="Q211" s="323" t="s">
        <v>3726</v>
      </c>
      <c r="R211" s="316"/>
      <c r="S211" s="316"/>
      <c r="T211" s="316"/>
      <c r="U211" s="466">
        <f>'Punten per wedstrijd'!I155*1.2</f>
        <v>1142.9999999999977</v>
      </c>
      <c r="V211" s="466">
        <f>'Punten per wedstrijd'!I118</f>
        <v>943.99999999999818</v>
      </c>
      <c r="W211" s="312" t="s">
        <v>4534</v>
      </c>
    </row>
    <row r="212" spans="1:24" ht="15.75">
      <c r="A212" s="323" t="s">
        <v>3717</v>
      </c>
      <c r="B212" s="319"/>
      <c r="C212" s="319"/>
      <c r="D212" s="315"/>
      <c r="E212" s="466">
        <f>'Punten per wedstrijd'!H155*1.2</f>
        <v>694.6799999999995</v>
      </c>
      <c r="F212" s="466">
        <f>'Punten per wedstrijd'!H205</f>
        <v>812.5</v>
      </c>
      <c r="G212" s="312" t="s">
        <v>4531</v>
      </c>
      <c r="H212" s="319"/>
      <c r="I212" s="323" t="s">
        <v>3722</v>
      </c>
      <c r="J212" s="315"/>
      <c r="K212" s="316"/>
      <c r="L212" s="317"/>
      <c r="M212" s="466">
        <f>'Punten per wedstrijd'!H53*1.2</f>
        <v>589.2000000000005</v>
      </c>
      <c r="N212" s="466">
        <f>'Punten per wedstrijd'!H47</f>
        <v>860.35000000000082</v>
      </c>
      <c r="O212" s="312" t="s">
        <v>4533</v>
      </c>
      <c r="P212" s="319"/>
      <c r="Q212" s="323" t="s">
        <v>2313</v>
      </c>
      <c r="R212" s="316"/>
      <c r="S212" s="316"/>
      <c r="T212" s="316"/>
      <c r="U212" s="466">
        <f>'Punten per wedstrijd'!I162*1.2</f>
        <v>842.63999999999976</v>
      </c>
      <c r="V212" s="466">
        <f>'Punten per wedstrijd'!I161</f>
        <v>887.89999999999873</v>
      </c>
      <c r="W212" s="312" t="s">
        <v>4531</v>
      </c>
    </row>
    <row r="213" spans="1:24" ht="15.75">
      <c r="A213" s="323" t="s">
        <v>3718</v>
      </c>
      <c r="B213" s="319"/>
      <c r="C213" s="319"/>
      <c r="D213" s="315"/>
      <c r="E213" s="466">
        <f>'Punten per wedstrijd'!H167*1.2</f>
        <v>756.59999999999945</v>
      </c>
      <c r="F213" s="466">
        <f>'Punten per wedstrijd'!H157</f>
        <v>601.99999999999955</v>
      </c>
      <c r="G213" s="312" t="s">
        <v>4532</v>
      </c>
      <c r="H213" s="319"/>
      <c r="I213" s="323" t="s">
        <v>3723</v>
      </c>
      <c r="J213" s="315"/>
      <c r="K213" s="316"/>
      <c r="L213" s="317"/>
      <c r="M213" s="466">
        <f>'Punten per wedstrijd'!H57*1.2</f>
        <v>545.40000000000111</v>
      </c>
      <c r="N213" s="466">
        <f>'Punten per wedstrijd'!H69</f>
        <v>432.300000000002</v>
      </c>
      <c r="O213" s="312" t="s">
        <v>4532</v>
      </c>
      <c r="P213" s="319"/>
      <c r="Q213" s="323" t="s">
        <v>3727</v>
      </c>
      <c r="R213" s="316"/>
      <c r="S213" s="316"/>
      <c r="T213" s="316"/>
      <c r="U213" s="466">
        <f>'Punten per wedstrijd'!I167*1.2</f>
        <v>1202.8799999999994</v>
      </c>
      <c r="V213" s="466">
        <f>'Punten per wedstrijd'!I126</f>
        <v>100.39999999999782</v>
      </c>
      <c r="W213" s="312" t="s">
        <v>4532</v>
      </c>
    </row>
    <row r="214" spans="1:24" ht="15.75">
      <c r="A214" s="323" t="s">
        <v>3719</v>
      </c>
      <c r="B214" s="319"/>
      <c r="C214" s="319"/>
      <c r="D214" s="315"/>
      <c r="E214" s="466">
        <f>'Punten per wedstrijd'!H173*1.2</f>
        <v>1130.5200000000009</v>
      </c>
      <c r="F214" s="466">
        <f>'Punten per wedstrijd'!H162</f>
        <v>452.70000000000073</v>
      </c>
      <c r="G214" s="312" t="s">
        <v>4532</v>
      </c>
      <c r="H214" s="315"/>
      <c r="I214" s="323" t="s">
        <v>3724</v>
      </c>
      <c r="J214" s="315"/>
      <c r="K214" s="316"/>
      <c r="L214" s="317"/>
      <c r="M214" s="466">
        <f>'Punten per wedstrijd'!H101*1.2</f>
        <v>501.96000000000129</v>
      </c>
      <c r="N214" s="466">
        <f>'Punten per wedstrijd'!H63</f>
        <v>481.19999999999982</v>
      </c>
      <c r="O214" s="312" t="s">
        <v>4534</v>
      </c>
      <c r="P214" s="316"/>
      <c r="Q214" s="323" t="s">
        <v>3728</v>
      </c>
      <c r="R214" s="316"/>
      <c r="S214" s="316"/>
      <c r="T214" s="316"/>
      <c r="U214" s="466">
        <f>'Punten per wedstrijd'!I173*1.2</f>
        <v>1541.6399999999987</v>
      </c>
      <c r="V214" s="466">
        <f>'Punten per wedstrijd'!I157</f>
        <v>645.70000000000346</v>
      </c>
      <c r="W214" s="312" t="s">
        <v>4532</v>
      </c>
      <c r="X214" s="28"/>
    </row>
    <row r="215" spans="1:24" ht="15.75">
      <c r="A215" s="321"/>
      <c r="B215" s="319"/>
      <c r="C215" s="319"/>
      <c r="D215" s="315"/>
      <c r="E215" s="466"/>
      <c r="F215" s="466"/>
      <c r="G215" s="310"/>
      <c r="H215" s="315"/>
      <c r="I215" s="314"/>
      <c r="J215" s="315"/>
      <c r="K215" s="316"/>
      <c r="L215" s="317"/>
      <c r="M215" s="497"/>
      <c r="N215" s="497"/>
      <c r="O215" s="313"/>
      <c r="P215" s="316"/>
      <c r="Q215" s="314"/>
      <c r="R215" s="316"/>
      <c r="S215" s="316"/>
      <c r="T215" s="316"/>
      <c r="U215" s="497"/>
      <c r="V215" s="497"/>
      <c r="W215" s="313"/>
      <c r="X215" s="28"/>
    </row>
    <row r="216" spans="1:24" s="39" customFormat="1" ht="15.75">
      <c r="A216" s="318" t="s">
        <v>2208</v>
      </c>
      <c r="B216" s="442"/>
      <c r="C216" s="442"/>
      <c r="D216" s="443"/>
      <c r="E216" s="466"/>
      <c r="F216" s="466"/>
      <c r="G216" s="445" t="s">
        <v>150</v>
      </c>
      <c r="H216" s="442"/>
      <c r="I216" s="318" t="s">
        <v>3528</v>
      </c>
      <c r="J216" s="443"/>
      <c r="K216" s="442"/>
      <c r="L216" s="317"/>
      <c r="M216" s="497"/>
      <c r="N216" s="497"/>
      <c r="O216" s="445" t="s">
        <v>150</v>
      </c>
      <c r="P216" s="442"/>
      <c r="Q216" s="318" t="s">
        <v>3529</v>
      </c>
      <c r="R216" s="442"/>
      <c r="S216" s="442"/>
      <c r="T216" s="442"/>
      <c r="U216" s="497"/>
      <c r="V216" s="497"/>
      <c r="W216" s="445" t="s">
        <v>150</v>
      </c>
    </row>
    <row r="217" spans="1:24" ht="15.75">
      <c r="A217" s="323" t="s">
        <v>4192</v>
      </c>
      <c r="B217" s="319"/>
      <c r="C217" s="319"/>
      <c r="D217" s="315"/>
      <c r="E217" s="466">
        <f>'Punten per wedstrijd'!I63*1.2</f>
        <v>462.59999999999997</v>
      </c>
      <c r="F217" s="466">
        <f>'Punten per wedstrijd'!I14</f>
        <v>453.5</v>
      </c>
      <c r="G217" s="312" t="s">
        <v>4534</v>
      </c>
      <c r="H217" s="319"/>
      <c r="I217" s="323" t="s">
        <v>4193</v>
      </c>
      <c r="J217" s="315"/>
      <c r="K217" s="316"/>
      <c r="L217" s="317"/>
      <c r="M217" s="466">
        <f>'Punten per wedstrijd'!J14*1.2</f>
        <v>479.4</v>
      </c>
      <c r="N217" s="466">
        <f>'Punten per wedstrijd'!J47</f>
        <v>600.5</v>
      </c>
      <c r="O217" s="312" t="s">
        <v>4533</v>
      </c>
      <c r="P217" s="319"/>
      <c r="Q217" s="323" t="s">
        <v>4194</v>
      </c>
      <c r="R217" s="316"/>
      <c r="S217" s="316"/>
      <c r="T217" s="316"/>
      <c r="U217" s="466">
        <f>'Punten per wedstrijd'!K69*1.2</f>
        <v>336.96</v>
      </c>
      <c r="V217" s="466">
        <f>'Punten per wedstrijd'!K14</f>
        <v>274.2</v>
      </c>
      <c r="W217" s="312" t="s">
        <v>4534</v>
      </c>
      <c r="X217" s="28"/>
    </row>
    <row r="218" spans="1:24" ht="15.75">
      <c r="A218" s="323" t="s">
        <v>4195</v>
      </c>
      <c r="B218" s="319"/>
      <c r="C218" s="319"/>
      <c r="D218" s="315"/>
      <c r="E218" s="466">
        <f>'Punten per wedstrijd'!I47*1.2</f>
        <v>456.72</v>
      </c>
      <c r="F218" s="466">
        <f>'Punten per wedstrijd'!I22</f>
        <v>31.200000000000003</v>
      </c>
      <c r="G218" s="312" t="s">
        <v>4532</v>
      </c>
      <c r="H218" s="319"/>
      <c r="I218" s="323" t="s">
        <v>4196</v>
      </c>
      <c r="J218" s="315"/>
      <c r="K218" s="316"/>
      <c r="L218" s="317"/>
      <c r="M218" s="466">
        <f>'Punten per wedstrijd'!J101*1.2</f>
        <v>602.52</v>
      </c>
      <c r="N218" s="466">
        <f>'Punten per wedstrijd'!J57</f>
        <v>428</v>
      </c>
      <c r="O218" s="312" t="s">
        <v>4532</v>
      </c>
      <c r="P218" s="319"/>
      <c r="Q218" s="323" t="s">
        <v>4197</v>
      </c>
      <c r="R218" s="316"/>
      <c r="S218" s="316"/>
      <c r="T218" s="316"/>
      <c r="U218" s="466">
        <f>'Punten per wedstrijd'!K57*1.2</f>
        <v>248.39999999999998</v>
      </c>
      <c r="V218" s="466">
        <f>'Punten per wedstrijd'!K22</f>
        <v>272.2</v>
      </c>
      <c r="W218" s="312" t="s">
        <v>4531</v>
      </c>
      <c r="X218" s="28"/>
    </row>
    <row r="219" spans="1:24" ht="15.75">
      <c r="A219" s="323" t="s">
        <v>4198</v>
      </c>
      <c r="B219" s="319"/>
      <c r="C219" s="319"/>
      <c r="D219" s="315"/>
      <c r="E219" s="466">
        <f>'Punten per wedstrijd'!I58*1.2</f>
        <v>628.32000000000005</v>
      </c>
      <c r="F219" s="466">
        <f>'Punten per wedstrijd'!I51</f>
        <v>221.5</v>
      </c>
      <c r="G219" s="312" t="s">
        <v>4532</v>
      </c>
      <c r="I219" s="323" t="s">
        <v>4199</v>
      </c>
      <c r="J219" s="315"/>
      <c r="K219" s="316"/>
      <c r="L219" s="317"/>
      <c r="M219" s="466">
        <f>'Punten per wedstrijd'!J53*1.2</f>
        <v>615.12</v>
      </c>
      <c r="N219" s="466">
        <f>'Punten per wedstrijd'!J58</f>
        <v>483.2</v>
      </c>
      <c r="O219" s="312" t="s">
        <v>4532</v>
      </c>
      <c r="P219" s="319"/>
      <c r="Q219" s="323" t="s">
        <v>4200</v>
      </c>
      <c r="R219" s="316"/>
      <c r="S219" s="316"/>
      <c r="T219" s="316"/>
      <c r="U219" s="466">
        <f>'Punten per wedstrijd'!K47*1.2</f>
        <v>365.87999999999994</v>
      </c>
      <c r="V219" s="466">
        <f>'Punten per wedstrijd'!K51</f>
        <v>222.7</v>
      </c>
      <c r="W219" s="312" t="s">
        <v>4532</v>
      </c>
      <c r="X219" s="28"/>
    </row>
    <row r="220" spans="1:24" ht="15.75">
      <c r="A220" s="323" t="s">
        <v>4201</v>
      </c>
      <c r="B220" s="319"/>
      <c r="C220" s="319"/>
      <c r="D220" s="315"/>
      <c r="E220" s="466">
        <f>'Punten per wedstrijd'!I57*1.2</f>
        <v>182.4</v>
      </c>
      <c r="F220" s="466">
        <f>'Punten per wedstrijd'!I53</f>
        <v>91</v>
      </c>
      <c r="G220" s="312" t="s">
        <v>4532</v>
      </c>
      <c r="H220" s="319"/>
      <c r="I220" s="323" t="s">
        <v>4202</v>
      </c>
      <c r="J220" s="315"/>
      <c r="K220" s="316"/>
      <c r="L220" s="317"/>
      <c r="M220" s="466">
        <f>'Punten per wedstrijd'!J51*1.2</f>
        <v>543</v>
      </c>
      <c r="N220" s="466">
        <f>'Punten per wedstrijd'!J63</f>
        <v>487</v>
      </c>
      <c r="O220" s="312" t="s">
        <v>4534</v>
      </c>
      <c r="P220" s="319"/>
      <c r="Q220" s="323" t="s">
        <v>4203</v>
      </c>
      <c r="R220" s="316"/>
      <c r="S220" s="316"/>
      <c r="T220" s="316"/>
      <c r="U220" s="466">
        <f>'Punten per wedstrijd'!K58*1.2</f>
        <v>350.87999999999994</v>
      </c>
      <c r="V220" s="466">
        <f>'Punten per wedstrijd'!K63</f>
        <v>246.6</v>
      </c>
      <c r="W220" s="312" t="s">
        <v>4532</v>
      </c>
      <c r="X220" s="28"/>
    </row>
    <row r="221" spans="1:24" ht="15.75">
      <c r="A221" s="323" t="s">
        <v>4204</v>
      </c>
      <c r="B221" s="319"/>
      <c r="C221" s="319"/>
      <c r="D221" s="315"/>
      <c r="E221" s="466">
        <f>'Punten per wedstrijd'!I69*1.2</f>
        <v>241.79999999999998</v>
      </c>
      <c r="F221" s="466">
        <f>'Punten per wedstrijd'!I101</f>
        <v>237.5</v>
      </c>
      <c r="G221" s="312" t="s">
        <v>4534</v>
      </c>
      <c r="H221" s="319"/>
      <c r="I221" s="323" t="s">
        <v>4205</v>
      </c>
      <c r="J221" s="315"/>
      <c r="K221" s="316"/>
      <c r="L221" s="317"/>
      <c r="M221" s="466">
        <f>'Punten per wedstrijd'!J22*1.2</f>
        <v>706.68</v>
      </c>
      <c r="N221" s="466">
        <f>'Punten per wedstrijd'!J69</f>
        <v>420.9</v>
      </c>
      <c r="O221" s="312" t="s">
        <v>4532</v>
      </c>
      <c r="P221" s="319"/>
      <c r="Q221" s="323" t="s">
        <v>4206</v>
      </c>
      <c r="R221" s="316"/>
      <c r="S221" s="316"/>
      <c r="T221" s="316"/>
      <c r="U221" s="466">
        <f>'Punten per wedstrijd'!K53*1.2</f>
        <v>505.79999999999995</v>
      </c>
      <c r="V221" s="466">
        <f>'Punten per wedstrijd'!K101</f>
        <v>197.3</v>
      </c>
      <c r="W221" s="312" t="s">
        <v>4532</v>
      </c>
      <c r="X221" s="28"/>
    </row>
    <row r="222" spans="1:24" ht="15.75">
      <c r="A222" s="322"/>
      <c r="B222" s="319"/>
      <c r="C222" s="319"/>
      <c r="D222" s="315"/>
      <c r="E222" s="466"/>
      <c r="F222" s="466"/>
      <c r="G222" s="312"/>
      <c r="H222" s="319"/>
      <c r="I222" s="319"/>
      <c r="J222" s="315"/>
      <c r="K222" s="316"/>
      <c r="L222" s="317"/>
      <c r="M222" s="497"/>
      <c r="N222" s="497"/>
      <c r="O222" s="313"/>
      <c r="P222" s="319"/>
      <c r="Q222" s="315"/>
      <c r="R222" s="316"/>
      <c r="S222" s="316"/>
      <c r="T222" s="316"/>
      <c r="U222" s="497"/>
      <c r="V222" s="497"/>
      <c r="W222" s="313"/>
      <c r="X222" s="28"/>
    </row>
    <row r="223" spans="1:24" s="39" customFormat="1" ht="15.75">
      <c r="A223" s="318" t="s">
        <v>191</v>
      </c>
      <c r="B223" s="442"/>
      <c r="C223" s="442"/>
      <c r="D223" s="443"/>
      <c r="E223" s="466"/>
      <c r="F223" s="466"/>
      <c r="G223" s="445" t="s">
        <v>150</v>
      </c>
      <c r="H223" s="442"/>
      <c r="I223" s="318" t="s">
        <v>192</v>
      </c>
      <c r="J223" s="443"/>
      <c r="K223" s="442"/>
      <c r="L223" s="317"/>
      <c r="M223" s="497"/>
      <c r="N223" s="497"/>
      <c r="O223" s="445" t="s">
        <v>150</v>
      </c>
      <c r="P223" s="442"/>
      <c r="Q223" s="318" t="s">
        <v>195</v>
      </c>
      <c r="R223" s="442"/>
      <c r="S223" s="442"/>
      <c r="T223" s="442"/>
      <c r="U223" s="497"/>
      <c r="V223" s="497"/>
      <c r="W223" s="445" t="s">
        <v>150</v>
      </c>
    </row>
    <row r="224" spans="1:24" ht="15.75">
      <c r="A224" s="323" t="s">
        <v>4207</v>
      </c>
      <c r="B224" s="319"/>
      <c r="C224" s="319"/>
      <c r="D224" s="315"/>
      <c r="E224" s="466">
        <f>'Punten per wedstrijd'!L63*1.2</f>
        <v>212.76000000000002</v>
      </c>
      <c r="F224" s="466">
        <f>'Punten per wedstrijd'!L47</f>
        <v>291.5</v>
      </c>
      <c r="G224" s="312" t="s">
        <v>4533</v>
      </c>
      <c r="H224" s="319"/>
      <c r="I224" s="323" t="s">
        <v>4208</v>
      </c>
      <c r="J224" s="315"/>
      <c r="K224" s="316"/>
      <c r="L224" s="317"/>
      <c r="M224" s="466">
        <f>'Punten per wedstrijd'!M53*1.2</f>
        <v>617.5200000000026</v>
      </c>
      <c r="N224" s="466">
        <f>'Punten per wedstrijd'!M14</f>
        <v>358.10000000000036</v>
      </c>
      <c r="O224" s="312" t="s">
        <v>4532</v>
      </c>
      <c r="P224" s="319"/>
      <c r="Q224" s="323" t="s">
        <v>4209</v>
      </c>
      <c r="R224" s="316"/>
      <c r="S224" s="316"/>
      <c r="T224" s="316"/>
      <c r="U224" s="466">
        <f>'Punten per wedstrijd'!J155*1.2</f>
        <v>631.55999999999915</v>
      </c>
      <c r="V224" s="466">
        <f>'Punten per wedstrijd'!J157</f>
        <v>602.90000000000055</v>
      </c>
      <c r="W224" s="312" t="s">
        <v>4534</v>
      </c>
      <c r="X224" s="28"/>
    </row>
    <row r="225" spans="1:26" ht="15.75">
      <c r="A225" s="323" t="s">
        <v>4210</v>
      </c>
      <c r="B225" s="319"/>
      <c r="C225" s="319"/>
      <c r="D225" s="315"/>
      <c r="E225" s="466">
        <f>'Punten per wedstrijd'!L22*1.2</f>
        <v>247.2</v>
      </c>
      <c r="F225" s="466">
        <f>'Punten per wedstrijd'!L53</f>
        <v>193.8</v>
      </c>
      <c r="G225" s="312" t="s">
        <v>4532</v>
      </c>
      <c r="H225" s="319"/>
      <c r="I225" s="323" t="s">
        <v>4211</v>
      </c>
      <c r="J225" s="315"/>
      <c r="K225" s="316"/>
      <c r="L225" s="317"/>
      <c r="M225" s="466">
        <f>'Punten per wedstrijd'!M101*1.2</f>
        <v>573.24000000000308</v>
      </c>
      <c r="N225" s="466">
        <f>'Punten per wedstrijd'!M22</f>
        <v>613.79999999999836</v>
      </c>
      <c r="O225" s="312" t="s">
        <v>4531</v>
      </c>
      <c r="P225" s="319"/>
      <c r="Q225" s="323" t="s">
        <v>4212</v>
      </c>
      <c r="R225" s="316"/>
      <c r="S225" s="316"/>
      <c r="T225" s="316"/>
      <c r="U225" s="466">
        <f>'Punten per wedstrijd'!J167*1.2</f>
        <v>630.23999999999864</v>
      </c>
      <c r="V225" s="466">
        <f>'Punten per wedstrijd'!J161</f>
        <v>469.99999999999909</v>
      </c>
      <c r="W225" s="312" t="s">
        <v>4532</v>
      </c>
      <c r="X225" s="28"/>
    </row>
    <row r="226" spans="1:26" ht="15.75">
      <c r="A226" s="323" t="s">
        <v>4213</v>
      </c>
      <c r="B226" s="319"/>
      <c r="C226" s="319"/>
      <c r="D226" s="315"/>
      <c r="E226" s="466">
        <f>'Punten per wedstrijd'!L14*1.2</f>
        <v>386.64</v>
      </c>
      <c r="F226" s="466">
        <f>'Punten per wedstrijd'!L57</f>
        <v>104.10000000000001</v>
      </c>
      <c r="G226" s="312" t="s">
        <v>4532</v>
      </c>
      <c r="H226" s="319"/>
      <c r="I226" s="323" t="s">
        <v>4214</v>
      </c>
      <c r="J226" s="315"/>
      <c r="K226" s="316"/>
      <c r="L226" s="317"/>
      <c r="M226" s="466">
        <f>'Punten per wedstrijd'!M58*1.2</f>
        <v>465.24000000000086</v>
      </c>
      <c r="N226" s="466">
        <f>'Punten per wedstrijd'!M47</f>
        <v>613.85000000000127</v>
      </c>
      <c r="O226" s="312" t="s">
        <v>4533</v>
      </c>
      <c r="P226" s="319"/>
      <c r="Q226" s="323" t="s">
        <v>4215</v>
      </c>
      <c r="R226" s="316"/>
      <c r="S226" s="316"/>
      <c r="T226" s="316"/>
      <c r="U226" s="466">
        <f>'Punten per wedstrijd'!J126*1.2</f>
        <v>644.39999999999782</v>
      </c>
      <c r="V226" s="466">
        <f>'Punten per wedstrijd'!J162</f>
        <v>507.50000000000182</v>
      </c>
      <c r="W226" s="312" t="s">
        <v>4532</v>
      </c>
      <c r="X226" s="28"/>
    </row>
    <row r="227" spans="1:26" ht="15.75">
      <c r="A227" s="323" t="s">
        <v>4216</v>
      </c>
      <c r="B227" s="319"/>
      <c r="C227" s="319"/>
      <c r="D227" s="315"/>
      <c r="E227" s="466">
        <f>'Punten per wedstrijd'!L101*1.2</f>
        <v>136.19999999999999</v>
      </c>
      <c r="F227" s="466">
        <f>'Punten per wedstrijd'!L58</f>
        <v>236.1</v>
      </c>
      <c r="G227" s="312" t="s">
        <v>4533</v>
      </c>
      <c r="H227" s="319"/>
      <c r="I227" s="323" t="s">
        <v>4217</v>
      </c>
      <c r="J227" s="315"/>
      <c r="K227" s="316"/>
      <c r="L227" s="317"/>
      <c r="M227" s="466">
        <f>'Punten per wedstrijd'!M57*1.2</f>
        <v>501.83999999999759</v>
      </c>
      <c r="N227" s="466">
        <f>'Punten per wedstrijd'!M51</f>
        <v>452.49999999999818</v>
      </c>
      <c r="O227" s="312" t="s">
        <v>4534</v>
      </c>
      <c r="P227" s="319"/>
      <c r="Q227" s="323" t="s">
        <v>4218</v>
      </c>
      <c r="R227" s="316"/>
      <c r="S227" s="316"/>
      <c r="T227" s="316"/>
      <c r="U227" s="466">
        <f>'Punten per wedstrijd'!J151*1.2</f>
        <v>364.44000000000193</v>
      </c>
      <c r="V227" s="466">
        <f>'Punten per wedstrijd'!J173</f>
        <v>481.80000000000109</v>
      </c>
      <c r="W227" s="312" t="s">
        <v>4533</v>
      </c>
      <c r="X227" s="28"/>
    </row>
    <row r="228" spans="1:26" ht="15.75">
      <c r="A228" s="323" t="s">
        <v>4219</v>
      </c>
      <c r="B228" s="319"/>
      <c r="C228" s="319"/>
      <c r="D228" s="315"/>
      <c r="E228" s="466">
        <f>'Punten per wedstrijd'!L51*1.2</f>
        <v>139.19999999999999</v>
      </c>
      <c r="F228" s="466">
        <f>'Punten per wedstrijd'!L69</f>
        <v>157.69999999999999</v>
      </c>
      <c r="G228" s="312" t="s">
        <v>4531</v>
      </c>
      <c r="H228" s="319"/>
      <c r="I228" s="323" t="s">
        <v>4220</v>
      </c>
      <c r="J228" s="315"/>
      <c r="K228" s="316"/>
      <c r="L228" s="317"/>
      <c r="M228" s="466">
        <f>'Punten per wedstrijd'!M69*1.2</f>
        <v>587.03999999999871</v>
      </c>
      <c r="N228" s="466">
        <f>'Punten per wedstrijd'!M63</f>
        <v>518.30000000000018</v>
      </c>
      <c r="O228" s="312" t="s">
        <v>4534</v>
      </c>
      <c r="P228" s="319"/>
      <c r="Q228" s="323" t="s">
        <v>4221</v>
      </c>
      <c r="R228" s="316"/>
      <c r="S228" s="316"/>
      <c r="T228" s="316"/>
      <c r="U228" s="466">
        <f>'Punten per wedstrijd'!J118*1.2</f>
        <v>632.6400000000009</v>
      </c>
      <c r="V228" s="466">
        <f>'Punten per wedstrijd'!J205</f>
        <v>672.70000000000255</v>
      </c>
      <c r="W228" s="312" t="s">
        <v>4531</v>
      </c>
      <c r="X228" s="28"/>
    </row>
    <row r="229" spans="1:26" ht="15.75">
      <c r="A229" s="322"/>
      <c r="B229" s="319"/>
      <c r="C229" s="319"/>
      <c r="D229" s="315"/>
      <c r="E229" s="466"/>
      <c r="F229" s="466"/>
      <c r="G229" s="310"/>
      <c r="H229" s="319"/>
      <c r="I229" s="315"/>
      <c r="J229" s="315"/>
      <c r="K229" s="316"/>
      <c r="L229" s="317"/>
      <c r="M229" s="497"/>
      <c r="N229" s="497"/>
      <c r="O229" s="313"/>
      <c r="P229" s="319"/>
      <c r="Q229" s="316"/>
      <c r="R229" s="316"/>
      <c r="S229" s="316"/>
      <c r="T229" s="316"/>
      <c r="U229" s="497"/>
      <c r="V229" s="497"/>
      <c r="W229" s="313"/>
      <c r="X229" s="28"/>
    </row>
    <row r="230" spans="1:26" s="39" customFormat="1" ht="15.75">
      <c r="A230" s="318" t="s">
        <v>193</v>
      </c>
      <c r="B230" s="442"/>
      <c r="C230" s="442"/>
      <c r="D230" s="443"/>
      <c r="E230" s="466"/>
      <c r="F230" s="466"/>
      <c r="G230" s="445" t="s">
        <v>150</v>
      </c>
      <c r="H230" s="442"/>
      <c r="I230" s="318" t="s">
        <v>194</v>
      </c>
      <c r="J230" s="443"/>
      <c r="K230" s="442"/>
      <c r="L230" s="317"/>
      <c r="M230" s="497"/>
      <c r="N230" s="497"/>
      <c r="O230" s="445" t="s">
        <v>150</v>
      </c>
      <c r="P230" s="442"/>
      <c r="Q230" s="318" t="s">
        <v>176</v>
      </c>
      <c r="R230" s="442"/>
      <c r="S230" s="442"/>
      <c r="T230" s="442"/>
      <c r="U230" s="497"/>
      <c r="V230" s="497"/>
      <c r="W230" s="445" t="s">
        <v>150</v>
      </c>
    </row>
    <row r="231" spans="1:26" ht="15.75">
      <c r="A231" s="323" t="s">
        <v>4222</v>
      </c>
      <c r="B231" s="319"/>
      <c r="C231" s="319"/>
      <c r="D231" s="315"/>
      <c r="E231" s="466">
        <f>'Punten per wedstrijd'!N22*1.2</f>
        <v>603.95999999999697</v>
      </c>
      <c r="F231" s="466">
        <f>'Punten per wedstrijd'!N14</f>
        <v>445.39999999999964</v>
      </c>
      <c r="G231" s="312" t="s">
        <v>4532</v>
      </c>
      <c r="H231" s="319"/>
      <c r="I231" s="323" t="s">
        <v>4223</v>
      </c>
      <c r="J231" s="315"/>
      <c r="K231" s="316"/>
      <c r="L231" s="317"/>
      <c r="M231" s="466">
        <f>'Punten per wedstrijd'!O58*1.2</f>
        <v>380.16000000000128</v>
      </c>
      <c r="N231" s="466">
        <f>'Punten per wedstrijd'!O14</f>
        <v>292.59999999999854</v>
      </c>
      <c r="O231" s="312" t="s">
        <v>4532</v>
      </c>
      <c r="P231" s="319"/>
      <c r="Q231" s="323" t="s">
        <v>4224</v>
      </c>
      <c r="R231" s="316"/>
      <c r="S231" s="316"/>
      <c r="T231" s="316"/>
      <c r="U231" s="466">
        <f>'Punten per wedstrijd'!P101*1.2</f>
        <v>448.56</v>
      </c>
      <c r="V231" s="466">
        <f>'Punten per wedstrijd'!P47</f>
        <v>190.70000000000002</v>
      </c>
      <c r="W231" s="312" t="s">
        <v>4532</v>
      </c>
      <c r="X231" s="28"/>
    </row>
    <row r="232" spans="1:26" ht="15.75">
      <c r="A232" s="323" t="s">
        <v>4225</v>
      </c>
      <c r="B232" s="319"/>
      <c r="C232" s="319"/>
      <c r="D232" s="315"/>
      <c r="E232" s="466">
        <f>'Punten per wedstrijd'!N57*1.2</f>
        <v>320.759999999998</v>
      </c>
      <c r="F232" s="466">
        <f>'Punten per wedstrijd'!N47</f>
        <v>621.15000000000327</v>
      </c>
      <c r="G232" s="312" t="s">
        <v>4533</v>
      </c>
      <c r="H232" s="319"/>
      <c r="I232" s="323" t="s">
        <v>4226</v>
      </c>
      <c r="J232" s="315"/>
      <c r="K232" s="316"/>
      <c r="L232" s="317"/>
      <c r="M232" s="466">
        <f>'Punten per wedstrijd'!O51*1.2</f>
        <v>450</v>
      </c>
      <c r="N232" s="466">
        <f>'Punten per wedstrijd'!O22</f>
        <v>396.59999999999854</v>
      </c>
      <c r="O232" s="312" t="s">
        <v>4534</v>
      </c>
      <c r="P232" s="319"/>
      <c r="Q232" s="323" t="s">
        <v>4227</v>
      </c>
      <c r="R232" s="316"/>
      <c r="S232" s="316"/>
      <c r="T232" s="316"/>
      <c r="U232" s="466">
        <f>'Punten per wedstrijd'!P14*1.2</f>
        <v>422.52000000000004</v>
      </c>
      <c r="V232" s="466">
        <f>'Punten per wedstrijd'!P51</f>
        <v>272.3</v>
      </c>
      <c r="W232" s="312" t="s">
        <v>4532</v>
      </c>
      <c r="X232" s="28"/>
    </row>
    <row r="233" spans="1:26" ht="15.75">
      <c r="A233" s="323" t="s">
        <v>4228</v>
      </c>
      <c r="B233" s="319"/>
      <c r="C233" s="319"/>
      <c r="D233" s="315"/>
      <c r="E233" s="466">
        <f>'Punten per wedstrijd'!N101*1.2</f>
        <v>363.96000000000129</v>
      </c>
      <c r="F233" s="466">
        <f>'Punten per wedstrijd'!N51</f>
        <v>365.09999999999854</v>
      </c>
      <c r="G233" s="312" t="s">
        <v>4531</v>
      </c>
      <c r="H233" s="319"/>
      <c r="I233" s="323" t="s">
        <v>4229</v>
      </c>
      <c r="J233" s="315"/>
      <c r="K233" s="316"/>
      <c r="L233" s="317"/>
      <c r="M233" s="466">
        <f>'Punten per wedstrijd'!O47*1.2</f>
        <v>430.56000000000131</v>
      </c>
      <c r="N233" s="466">
        <f>'Punten per wedstrijd'!O53</f>
        <v>283.70000000000164</v>
      </c>
      <c r="O233" s="312" t="s">
        <v>4532</v>
      </c>
      <c r="P233" s="319"/>
      <c r="Q233" s="323" t="s">
        <v>2309</v>
      </c>
      <c r="R233" s="316"/>
      <c r="S233" s="316"/>
      <c r="T233" s="316"/>
      <c r="U233" s="466">
        <f>'Punten per wedstrijd'!P57*1.2</f>
        <v>433.56</v>
      </c>
      <c r="V233" s="466">
        <f>'Punten per wedstrijd'!P58</f>
        <v>352.5</v>
      </c>
      <c r="W233" s="312" t="s">
        <v>4534</v>
      </c>
      <c r="X233" s="28"/>
    </row>
    <row r="234" spans="1:26" ht="15.75">
      <c r="A234" s="323" t="s">
        <v>4230</v>
      </c>
      <c r="B234" s="319"/>
      <c r="C234" s="319"/>
      <c r="D234" s="315"/>
      <c r="E234" s="466">
        <f>'Punten per wedstrijd'!N53*1.2</f>
        <v>533.64000000000192</v>
      </c>
      <c r="F234" s="466">
        <f>'Punten per wedstrijd'!N63</f>
        <v>469.80000000000018</v>
      </c>
      <c r="G234" s="312" t="s">
        <v>4534</v>
      </c>
      <c r="H234" s="319"/>
      <c r="I234" s="323" t="s">
        <v>4231</v>
      </c>
      <c r="J234" s="315"/>
      <c r="K234" s="316"/>
      <c r="L234" s="317"/>
      <c r="M234" s="466">
        <f>'Punten per wedstrijd'!O69*1.2</f>
        <v>437.04000000000087</v>
      </c>
      <c r="N234" s="466">
        <f>'Punten per wedstrijd'!O57</f>
        <v>339.14999999999873</v>
      </c>
      <c r="O234" s="312" t="s">
        <v>4532</v>
      </c>
      <c r="P234" s="319"/>
      <c r="Q234" s="323" t="s">
        <v>4232</v>
      </c>
      <c r="R234" s="316"/>
      <c r="S234" s="316"/>
      <c r="T234" s="316"/>
      <c r="U234" s="466">
        <f>'Punten per wedstrijd'!P22*1.2</f>
        <v>351.12</v>
      </c>
      <c r="V234" s="466">
        <f>'Punten per wedstrijd'!P63</f>
        <v>376.50000000000006</v>
      </c>
      <c r="W234" s="312" t="s">
        <v>4531</v>
      </c>
      <c r="X234" s="28"/>
    </row>
    <row r="235" spans="1:26" ht="15.75">
      <c r="A235" s="323" t="s">
        <v>4233</v>
      </c>
      <c r="B235" s="319"/>
      <c r="C235" s="319"/>
      <c r="D235" s="315"/>
      <c r="E235" s="466">
        <f>'Punten per wedstrijd'!N58*1.2</f>
        <v>337.32000000000261</v>
      </c>
      <c r="F235" s="466">
        <f>'Punten per wedstrijd'!N69</f>
        <v>291.39999999999964</v>
      </c>
      <c r="G235" s="312" t="s">
        <v>4534</v>
      </c>
      <c r="H235" s="315"/>
      <c r="I235" s="323" t="s">
        <v>4234</v>
      </c>
      <c r="J235" s="315"/>
      <c r="K235" s="316"/>
      <c r="L235" s="317"/>
      <c r="M235" s="466">
        <f>'Punten per wedstrijd'!O63*1.2</f>
        <v>576.48000000000172</v>
      </c>
      <c r="N235" s="466">
        <f>'Punten per wedstrijd'!O101</f>
        <v>472.60000000000218</v>
      </c>
      <c r="O235" s="312" t="s">
        <v>4534</v>
      </c>
      <c r="P235" s="316"/>
      <c r="Q235" s="323" t="s">
        <v>4235</v>
      </c>
      <c r="R235" s="316"/>
      <c r="S235" s="316"/>
      <c r="T235" s="316"/>
      <c r="U235" s="466">
        <f>'Punten per wedstrijd'!P53*1.2</f>
        <v>538.19999999999993</v>
      </c>
      <c r="V235" s="466">
        <f>'Punten per wedstrijd'!P69</f>
        <v>539.30000000000007</v>
      </c>
      <c r="W235" s="312" t="s">
        <v>4531</v>
      </c>
      <c r="X235" s="28"/>
    </row>
    <row r="236" spans="1:26" ht="15.75">
      <c r="A236" s="309"/>
      <c r="D236" s="295"/>
      <c r="E236" s="295"/>
      <c r="F236" s="295"/>
      <c r="G236" s="295"/>
      <c r="H236" s="295"/>
      <c r="I236" s="224"/>
      <c r="J236" s="295"/>
      <c r="K236" s="28"/>
      <c r="L236" s="296"/>
      <c r="M236" s="1"/>
      <c r="N236" s="1"/>
      <c r="O236" s="28"/>
      <c r="P236" s="28"/>
      <c r="Q236" s="224"/>
      <c r="R236" s="28"/>
      <c r="S236" s="28"/>
      <c r="T236" s="28"/>
      <c r="U236" s="28"/>
      <c r="V236" s="28"/>
      <c r="W236" s="28"/>
      <c r="X236" s="28"/>
    </row>
    <row r="237" spans="1:26" ht="15.75">
      <c r="A237" s="309"/>
      <c r="D237" s="295"/>
      <c r="E237" s="295"/>
      <c r="F237" s="295"/>
      <c r="G237" s="295"/>
      <c r="H237" s="295"/>
      <c r="I237" s="224"/>
      <c r="J237" s="295"/>
      <c r="K237" s="28"/>
      <c r="L237" s="296"/>
      <c r="M237" s="1"/>
      <c r="N237" s="1"/>
      <c r="O237" s="28"/>
      <c r="P237" s="28"/>
      <c r="Q237" s="224"/>
      <c r="R237" s="28"/>
      <c r="S237" s="28"/>
      <c r="T237" s="28"/>
      <c r="U237" s="28"/>
      <c r="V237" s="28"/>
      <c r="W237" s="28"/>
      <c r="X237" s="28"/>
    </row>
    <row r="238" spans="1:26" ht="15.75">
      <c r="A238" s="297"/>
      <c r="D238" s="434" t="s">
        <v>3455</v>
      </c>
      <c r="E238" s="434" t="s">
        <v>3456</v>
      </c>
      <c r="F238" s="434" t="s">
        <v>843</v>
      </c>
      <c r="G238" s="434" t="s">
        <v>2524</v>
      </c>
      <c r="H238" s="434" t="s">
        <v>2193</v>
      </c>
      <c r="I238" s="434" t="s">
        <v>2195</v>
      </c>
      <c r="J238" s="434" t="s">
        <v>2194</v>
      </c>
      <c r="K238" s="434" t="s">
        <v>2196</v>
      </c>
      <c r="L238" s="434" t="s">
        <v>2197</v>
      </c>
      <c r="M238" s="434" t="s">
        <v>2198</v>
      </c>
      <c r="N238" s="434" t="s">
        <v>2199</v>
      </c>
      <c r="O238" s="434" t="s">
        <v>2200</v>
      </c>
      <c r="P238" s="434" t="s">
        <v>2201</v>
      </c>
      <c r="Q238" s="434" t="s">
        <v>2202</v>
      </c>
      <c r="R238" s="434" t="s">
        <v>2203</v>
      </c>
      <c r="S238" s="434" t="s">
        <v>2180</v>
      </c>
      <c r="T238" s="434" t="s">
        <v>2204</v>
      </c>
      <c r="U238" s="434" t="s">
        <v>2205</v>
      </c>
      <c r="V238" s="202" t="s">
        <v>40</v>
      </c>
      <c r="W238" s="28"/>
      <c r="X238" s="28"/>
      <c r="Y238" s="28"/>
      <c r="Z238" s="28"/>
    </row>
    <row r="239" spans="1:26" ht="15.75">
      <c r="A239" s="513" t="s">
        <v>2285</v>
      </c>
      <c r="D239" s="50">
        <v>3</v>
      </c>
      <c r="E239" s="50">
        <v>0</v>
      </c>
      <c r="F239" s="50">
        <v>3</v>
      </c>
      <c r="G239" s="50">
        <v>1</v>
      </c>
      <c r="H239" s="50">
        <v>3</v>
      </c>
      <c r="I239" s="50">
        <v>3</v>
      </c>
      <c r="J239" s="50">
        <v>2</v>
      </c>
      <c r="K239" s="50">
        <v>2</v>
      </c>
      <c r="L239" s="50">
        <v>2</v>
      </c>
      <c r="M239" s="50">
        <v>1</v>
      </c>
      <c r="N239" s="50">
        <v>3</v>
      </c>
      <c r="O239" s="50">
        <v>0</v>
      </c>
      <c r="P239" s="50">
        <v>0</v>
      </c>
      <c r="Q239" s="50">
        <v>1</v>
      </c>
      <c r="R239" s="50">
        <v>2</v>
      </c>
      <c r="S239" s="50">
        <v>1</v>
      </c>
      <c r="T239" s="50">
        <v>1</v>
      </c>
      <c r="U239" s="50">
        <v>3</v>
      </c>
      <c r="V239" s="302">
        <f t="shared" ref="V239:V248" si="2">SUM(D239:U239)</f>
        <v>31</v>
      </c>
      <c r="W239" s="500">
        <f>SUM($E$200,$N$197,$U$200,$F$206,$N$204,$U$207,$F$212,$M$214,$V$210,$F$221,$M$218,$V$221,$E$227,$M$225,$V$228,$E$233,$N$235,$U$231)</f>
        <v>9265.5000000000127</v>
      </c>
      <c r="X239" s="50" t="s">
        <v>75</v>
      </c>
      <c r="Y239" s="28"/>
      <c r="Z239" s="28"/>
    </row>
    <row r="240" spans="1:26" ht="15.75">
      <c r="A240" s="511" t="s">
        <v>3580</v>
      </c>
      <c r="D240" s="50">
        <v>0</v>
      </c>
      <c r="E240" s="50">
        <v>2</v>
      </c>
      <c r="F240" s="50">
        <v>0</v>
      </c>
      <c r="G240" s="50">
        <v>3</v>
      </c>
      <c r="H240" s="50">
        <v>0</v>
      </c>
      <c r="I240" s="50">
        <v>1</v>
      </c>
      <c r="J240" s="50">
        <v>0</v>
      </c>
      <c r="K240" s="50">
        <v>3</v>
      </c>
      <c r="L240" s="50">
        <v>1</v>
      </c>
      <c r="M240" s="50">
        <v>3</v>
      </c>
      <c r="N240" s="50">
        <v>3</v>
      </c>
      <c r="O240" s="50">
        <v>3</v>
      </c>
      <c r="P240" s="50">
        <v>3</v>
      </c>
      <c r="Q240" s="50">
        <v>3</v>
      </c>
      <c r="R240" s="50">
        <v>0</v>
      </c>
      <c r="S240" s="50">
        <v>3</v>
      </c>
      <c r="T240" s="50">
        <v>3</v>
      </c>
      <c r="U240" s="50">
        <v>0</v>
      </c>
      <c r="V240" s="302">
        <f t="shared" si="2"/>
        <v>31</v>
      </c>
      <c r="W240" s="500">
        <f>SUM($F$197,$M$196,$V$198,$E$203,$M$205,$V$206,$E$211,$N$212,$U$210,$E$218,$N$217,$U$219,$F$224,$N$226,$U$227,$F$232,$M$233,$V$231)</f>
        <v>8960.8700000000099</v>
      </c>
      <c r="X240" s="50" t="s">
        <v>78</v>
      </c>
      <c r="Y240" s="28"/>
      <c r="Z240" s="28"/>
    </row>
    <row r="241" spans="1:26" ht="15.75">
      <c r="A241" s="513" t="s">
        <v>3491</v>
      </c>
      <c r="D241" s="50">
        <v>0</v>
      </c>
      <c r="E241" s="50">
        <v>3</v>
      </c>
      <c r="F241" s="50">
        <v>3</v>
      </c>
      <c r="G241" s="50">
        <v>2</v>
      </c>
      <c r="H241" s="50">
        <v>3</v>
      </c>
      <c r="I241" s="50">
        <v>2</v>
      </c>
      <c r="J241" s="50">
        <v>0</v>
      </c>
      <c r="K241" s="50">
        <v>0</v>
      </c>
      <c r="L241" s="50">
        <v>1</v>
      </c>
      <c r="M241" s="50">
        <v>3</v>
      </c>
      <c r="N241" s="50">
        <v>0</v>
      </c>
      <c r="O241" s="50">
        <v>3</v>
      </c>
      <c r="P241" s="50">
        <v>3</v>
      </c>
      <c r="Q241" s="50">
        <v>0</v>
      </c>
      <c r="R241" s="50">
        <v>0</v>
      </c>
      <c r="S241" s="50">
        <v>2</v>
      </c>
      <c r="T241" s="50">
        <v>3</v>
      </c>
      <c r="U241" s="50">
        <v>1</v>
      </c>
      <c r="V241" s="302">
        <f t="shared" si="2"/>
        <v>29</v>
      </c>
      <c r="W241" s="500">
        <f>SUM($F$198,$M$198,$V$199,$E$206,$N$205,$U$205,$F$214,$N$210,$U$212,$E$219,$N$219,$U$220,$F$227,$M$226,$V$226,$E$235,$M$231,$V$233)</f>
        <v>8664.6600000000071</v>
      </c>
      <c r="X241" s="28"/>
      <c r="Y241" s="28"/>
      <c r="Z241" s="28"/>
    </row>
    <row r="242" spans="1:26" ht="15.75">
      <c r="A242" s="520" t="s">
        <v>3579</v>
      </c>
      <c r="B242" s="326"/>
      <c r="C242" s="326"/>
      <c r="D242" s="329">
        <v>3</v>
      </c>
      <c r="E242" s="329">
        <v>1</v>
      </c>
      <c r="F242" s="329">
        <v>3</v>
      </c>
      <c r="G242" s="329">
        <v>3</v>
      </c>
      <c r="H242" s="329">
        <v>2</v>
      </c>
      <c r="I242" s="329">
        <v>0</v>
      </c>
      <c r="J242" s="329">
        <v>3</v>
      </c>
      <c r="K242" s="329">
        <v>3</v>
      </c>
      <c r="L242" s="329">
        <v>1</v>
      </c>
      <c r="M242" s="329">
        <v>1</v>
      </c>
      <c r="N242" s="329">
        <v>0</v>
      </c>
      <c r="O242" s="329">
        <v>1</v>
      </c>
      <c r="P242" s="329">
        <v>3</v>
      </c>
      <c r="Q242" s="329">
        <v>0</v>
      </c>
      <c r="R242" s="329">
        <v>1</v>
      </c>
      <c r="S242" s="329">
        <v>0</v>
      </c>
      <c r="T242" s="329">
        <v>0</v>
      </c>
      <c r="U242" s="329">
        <v>3</v>
      </c>
      <c r="V242" s="328">
        <f t="shared" si="2"/>
        <v>28</v>
      </c>
      <c r="W242" s="501">
        <f>SUM($E$196,$N$196,$U$196,$F$205,$M$203,$V$207,$E$210,$M$210,$V$211,$F$217,$M$217,$V$217,$E$226,$N$224,$U$228,$F$231,$N$231,$U$232)</f>
        <v>9682.0799999999945</v>
      </c>
      <c r="X242" s="329" t="s">
        <v>77</v>
      </c>
      <c r="Y242" s="28"/>
      <c r="Z242" s="28"/>
    </row>
    <row r="243" spans="1:26" ht="15.75">
      <c r="A243" s="292" t="s">
        <v>2250</v>
      </c>
      <c r="D243" s="50">
        <v>0</v>
      </c>
      <c r="E243" s="50">
        <v>3</v>
      </c>
      <c r="F243" s="50">
        <v>0</v>
      </c>
      <c r="G243" s="50">
        <v>0</v>
      </c>
      <c r="H243" s="50">
        <v>3</v>
      </c>
      <c r="I243" s="50">
        <v>3</v>
      </c>
      <c r="J243" s="50">
        <v>3</v>
      </c>
      <c r="K243" s="50">
        <v>1</v>
      </c>
      <c r="L243" s="50">
        <v>3</v>
      </c>
      <c r="M243" s="50">
        <v>2</v>
      </c>
      <c r="N243" s="50">
        <v>1</v>
      </c>
      <c r="O243" s="50">
        <v>0</v>
      </c>
      <c r="P243" s="50">
        <v>0</v>
      </c>
      <c r="Q243" s="50">
        <v>1</v>
      </c>
      <c r="R243" s="50">
        <v>3</v>
      </c>
      <c r="S243" s="50">
        <v>1</v>
      </c>
      <c r="T243" s="50">
        <v>2</v>
      </c>
      <c r="U243" s="50">
        <v>2</v>
      </c>
      <c r="V243" s="302">
        <f t="shared" si="2"/>
        <v>28</v>
      </c>
      <c r="W243" s="500">
        <f>SUM($F$196,$M$199,$U$199,$F$203,$M$207,$V$204,$E$213,$N$214,$U$213,$E$217,$N$220,$V$220,$E$224,$N$228,$U$225,$F$234,$M$235,$V$234)</f>
        <v>8922.92</v>
      </c>
      <c r="X243" s="28"/>
      <c r="Y243" s="28"/>
      <c r="Z243" s="28"/>
    </row>
    <row r="244" spans="1:26" ht="15.75">
      <c r="A244" s="510" t="s">
        <v>2292</v>
      </c>
      <c r="D244" s="50">
        <v>3</v>
      </c>
      <c r="E244" s="50">
        <v>3</v>
      </c>
      <c r="F244" s="50">
        <v>1</v>
      </c>
      <c r="G244" s="50">
        <v>0</v>
      </c>
      <c r="H244" s="50">
        <v>0</v>
      </c>
      <c r="I244" s="50">
        <v>1</v>
      </c>
      <c r="J244" s="50">
        <v>0</v>
      </c>
      <c r="K244" s="50">
        <v>2</v>
      </c>
      <c r="L244" s="50">
        <v>0</v>
      </c>
      <c r="M244" s="50">
        <v>0</v>
      </c>
      <c r="N244" s="50">
        <v>3</v>
      </c>
      <c r="O244" s="50">
        <v>2</v>
      </c>
      <c r="P244" s="50">
        <v>3</v>
      </c>
      <c r="Q244" s="50">
        <v>2</v>
      </c>
      <c r="R244" s="50">
        <v>3</v>
      </c>
      <c r="S244" s="50">
        <v>3</v>
      </c>
      <c r="T244" s="50">
        <v>1</v>
      </c>
      <c r="U244" s="50">
        <v>1</v>
      </c>
      <c r="V244" s="302">
        <f t="shared" si="2"/>
        <v>28</v>
      </c>
      <c r="W244" s="500">
        <f>SUM($E$197,$N$200,$U$197,$F$204,$M$204,$V$205,$F$210,$M$211,$V$213,$F$218,$M$221,$V$218,$E$225,$N$225,$U$226,$E$231,$N$232,$U$234)</f>
        <v>7654.3599999999851</v>
      </c>
      <c r="X244" s="28"/>
      <c r="Y244" s="28"/>
      <c r="Z244" s="28"/>
    </row>
    <row r="245" spans="1:26" ht="15.75">
      <c r="A245" s="292" t="s">
        <v>2242</v>
      </c>
      <c r="D245" s="50">
        <v>3</v>
      </c>
      <c r="E245" s="50">
        <v>0</v>
      </c>
      <c r="F245" s="50">
        <v>3</v>
      </c>
      <c r="G245" s="50">
        <v>1</v>
      </c>
      <c r="H245" s="50">
        <v>3</v>
      </c>
      <c r="I245" s="50">
        <v>3</v>
      </c>
      <c r="J245" s="50">
        <v>1</v>
      </c>
      <c r="K245" s="50">
        <v>1</v>
      </c>
      <c r="L245" s="50">
        <v>2</v>
      </c>
      <c r="M245" s="50">
        <v>0</v>
      </c>
      <c r="N245" s="50">
        <v>2</v>
      </c>
      <c r="O245" s="50">
        <v>0</v>
      </c>
      <c r="P245" s="50">
        <v>1</v>
      </c>
      <c r="Q245" s="50">
        <v>1</v>
      </c>
      <c r="R245" s="50">
        <v>2</v>
      </c>
      <c r="S245" s="50">
        <v>2</v>
      </c>
      <c r="T245" s="50">
        <v>2</v>
      </c>
      <c r="U245" s="50">
        <v>0</v>
      </c>
      <c r="V245" s="302">
        <f t="shared" si="2"/>
        <v>27</v>
      </c>
      <c r="W245" s="500">
        <f>SUM($E$198,$N$199,$U$198,$F$207,$M$206,$V$203,$E$212,$N$211,$U$211,$F$219,$M$220,$V$219,$E$228,$N$227,$U$224,$F$233,$M$232,$V$232)</f>
        <v>8972.9999999999909</v>
      </c>
      <c r="X245" s="50" t="s">
        <v>76</v>
      </c>
      <c r="Y245" s="28"/>
      <c r="Z245" s="28"/>
    </row>
    <row r="246" spans="1:26" ht="15.75">
      <c r="A246" s="292" t="s">
        <v>2256</v>
      </c>
      <c r="D246" s="50">
        <v>0</v>
      </c>
      <c r="E246" s="50">
        <v>0</v>
      </c>
      <c r="F246" s="50">
        <v>0</v>
      </c>
      <c r="G246" s="50">
        <v>2</v>
      </c>
      <c r="H246" s="50">
        <v>0</v>
      </c>
      <c r="I246" s="50">
        <v>2</v>
      </c>
      <c r="J246" s="50">
        <v>3</v>
      </c>
      <c r="K246" s="50">
        <v>0</v>
      </c>
      <c r="L246" s="50">
        <v>3</v>
      </c>
      <c r="M246" s="50">
        <v>2</v>
      </c>
      <c r="N246" s="50">
        <v>0</v>
      </c>
      <c r="O246" s="50">
        <v>2</v>
      </c>
      <c r="P246" s="50">
        <v>2</v>
      </c>
      <c r="Q246" s="50">
        <v>2</v>
      </c>
      <c r="R246" s="50">
        <v>3</v>
      </c>
      <c r="S246" s="50">
        <v>1</v>
      </c>
      <c r="T246" s="50">
        <v>3</v>
      </c>
      <c r="U246" s="50">
        <v>2</v>
      </c>
      <c r="V246" s="302">
        <f t="shared" si="2"/>
        <v>27</v>
      </c>
      <c r="W246" s="500">
        <f>SUM($F$200,$M$200,$V$196,$E$207,$N$207,$U$206,$E$214,$N$213,$U$214,$E$221,$N$221,$U$217,$F$228,$M$228,$V$227,$F$235,$M$234,$V$235)</f>
        <v>8892.14</v>
      </c>
      <c r="X246" s="28"/>
      <c r="Y246" s="28"/>
      <c r="Z246" s="28"/>
    </row>
    <row r="247" spans="1:26" ht="15.75">
      <c r="A247" s="512" t="s">
        <v>2306</v>
      </c>
      <c r="D247" s="50">
        <v>1</v>
      </c>
      <c r="E247" s="50">
        <v>3</v>
      </c>
      <c r="F247" s="50">
        <v>2</v>
      </c>
      <c r="G247" s="50">
        <v>0</v>
      </c>
      <c r="H247" s="50">
        <v>0</v>
      </c>
      <c r="I247" s="50">
        <v>0</v>
      </c>
      <c r="J247" s="50">
        <v>3</v>
      </c>
      <c r="K247" s="50">
        <v>3</v>
      </c>
      <c r="L247" s="50">
        <v>2</v>
      </c>
      <c r="M247" s="50">
        <v>3</v>
      </c>
      <c r="N247" s="50">
        <v>0</v>
      </c>
      <c r="O247" s="50">
        <v>1</v>
      </c>
      <c r="P247" s="50">
        <v>0</v>
      </c>
      <c r="Q247" s="50">
        <v>2</v>
      </c>
      <c r="R247" s="50">
        <v>0</v>
      </c>
      <c r="S247" s="50">
        <v>0</v>
      </c>
      <c r="T247" s="50">
        <v>0</v>
      </c>
      <c r="U247" s="50">
        <v>2</v>
      </c>
      <c r="V247" s="302">
        <f t="shared" si="2"/>
        <v>22</v>
      </c>
      <c r="W247" s="500">
        <f>SUM($F$199,$M$197,$V$197,$E$205,$N$206,$U$204,$F$211,$M$213,$V$212,$E$220,$N$218,$U$218,$F$226,$M$227,$V$225,$E$232,$N$234,$U$233)</f>
        <v>7387.1899999999969</v>
      </c>
      <c r="X247" s="28"/>
      <c r="Y247" s="28"/>
      <c r="Z247" s="28"/>
    </row>
    <row r="248" spans="1:26" ht="15.75">
      <c r="A248" s="333" t="s">
        <v>3592</v>
      </c>
      <c r="D248" s="50">
        <v>2</v>
      </c>
      <c r="E248" s="50">
        <v>0</v>
      </c>
      <c r="F248" s="50">
        <v>0</v>
      </c>
      <c r="G248" s="50">
        <v>3</v>
      </c>
      <c r="H248" s="50">
        <v>1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3</v>
      </c>
      <c r="O248" s="50">
        <v>3</v>
      </c>
      <c r="P248" s="50">
        <v>0</v>
      </c>
      <c r="Q248" s="50">
        <v>3</v>
      </c>
      <c r="R248" s="50">
        <v>1</v>
      </c>
      <c r="S248" s="50">
        <v>2</v>
      </c>
      <c r="T248" s="50">
        <v>0</v>
      </c>
      <c r="U248" s="50">
        <v>1</v>
      </c>
      <c r="V248" s="302">
        <f t="shared" si="2"/>
        <v>19</v>
      </c>
      <c r="W248" s="500">
        <f>SUM($E$199,$N$198,$V$200,$E$204,$N$203,$U$203,$F$213,$M$212,$V$214,$F$220,$M$219,$U$221,$F$225,$M$224,$V$224,$E$234,$N$233,$U$235)</f>
        <v>8314.4400000000114</v>
      </c>
      <c r="X248" s="28"/>
      <c r="Y248" s="28"/>
      <c r="Z248" s="28"/>
    </row>
    <row r="249" spans="1:26" ht="15.75">
      <c r="A249" s="297"/>
      <c r="D249" s="295"/>
      <c r="E249" s="295"/>
      <c r="F249" s="295"/>
      <c r="G249" s="295"/>
      <c r="H249" s="295"/>
      <c r="I249" s="295"/>
      <c r="J249" s="295"/>
      <c r="K249" s="295"/>
      <c r="L249" s="28"/>
      <c r="M249" s="1"/>
      <c r="N249" s="1"/>
      <c r="P249" s="28"/>
      <c r="Q249" s="28"/>
      <c r="R249" s="63"/>
      <c r="S249" s="28"/>
      <c r="T249" s="28"/>
      <c r="U249" s="28"/>
      <c r="V249" s="296"/>
      <c r="X249" s="28"/>
      <c r="Y249" s="28"/>
      <c r="Z249" s="28"/>
    </row>
    <row r="250" spans="1:26" ht="15.75">
      <c r="A250" s="297"/>
      <c r="D250" s="295"/>
      <c r="E250" s="295"/>
      <c r="F250" s="295"/>
      <c r="G250" s="295"/>
      <c r="H250" s="295"/>
      <c r="I250" s="295"/>
      <c r="J250" s="295"/>
      <c r="K250" s="295"/>
      <c r="L250" s="28"/>
      <c r="M250" s="1"/>
      <c r="N250" s="1"/>
      <c r="P250" s="28"/>
      <c r="Q250" s="28"/>
      <c r="R250" s="63"/>
      <c r="S250" s="28"/>
      <c r="T250" s="28"/>
      <c r="U250" s="28"/>
      <c r="V250" s="296"/>
      <c r="W250" s="467">
        <f>SUM(W239:W248)</f>
        <v>86717.160000000018</v>
      </c>
      <c r="X250" s="28"/>
      <c r="Y250" s="28"/>
      <c r="Z250" s="28"/>
    </row>
    <row r="251" spans="1:26" ht="15.75">
      <c r="A251" s="297"/>
      <c r="D251" s="295"/>
      <c r="E251" s="295"/>
      <c r="F251" s="295"/>
      <c r="G251" s="295"/>
      <c r="H251" s="295"/>
      <c r="I251" s="295"/>
      <c r="J251" s="295"/>
      <c r="K251" s="295"/>
      <c r="L251" s="28"/>
      <c r="M251" s="1"/>
      <c r="N251" s="1"/>
      <c r="P251" s="28"/>
      <c r="Q251" s="28"/>
      <c r="R251" s="63"/>
      <c r="S251" s="28"/>
      <c r="T251" s="28"/>
      <c r="U251" s="28"/>
      <c r="V251" s="296"/>
      <c r="W251" s="467"/>
      <c r="X251" s="28"/>
      <c r="Y251" s="28"/>
      <c r="Z251" s="28"/>
    </row>
    <row r="252" spans="1:26" ht="14.25">
      <c r="A252" s="297"/>
      <c r="D252" s="301"/>
      <c r="E252" s="301"/>
      <c r="F252" s="301"/>
      <c r="G252" s="301"/>
      <c r="H252" s="301"/>
      <c r="I252" s="301"/>
      <c r="J252" s="301"/>
      <c r="K252" s="301"/>
      <c r="L252" s="304"/>
      <c r="M252" s="498"/>
      <c r="N252" s="109"/>
      <c r="O252" s="28"/>
      <c r="P252" s="28"/>
      <c r="Q252" s="28"/>
      <c r="R252" s="63"/>
      <c r="S252" s="28"/>
      <c r="T252" s="28"/>
      <c r="U252" s="28"/>
      <c r="V252" s="28"/>
      <c r="W252" s="28"/>
      <c r="X252" s="28"/>
      <c r="Y252" s="28"/>
      <c r="Z252" s="28"/>
    </row>
    <row r="253" spans="1:26" ht="20.25">
      <c r="A253" s="324" t="s">
        <v>2161</v>
      </c>
      <c r="B253" s="325"/>
      <c r="D253" s="434"/>
      <c r="E253" s="434"/>
      <c r="F253" s="434"/>
      <c r="G253" s="434"/>
      <c r="H253" s="434"/>
      <c r="I253" s="434"/>
      <c r="J253" s="434"/>
      <c r="K253" s="434"/>
      <c r="L253" s="434"/>
      <c r="M253" s="438"/>
      <c r="N253" s="438"/>
      <c r="O253" s="434"/>
      <c r="P253" s="434"/>
      <c r="Q253" s="434"/>
      <c r="R253" s="434"/>
      <c r="S253" s="434"/>
      <c r="T253" s="434"/>
      <c r="U253" s="434"/>
      <c r="V253" s="202"/>
      <c r="X253" s="28"/>
      <c r="Y253" s="28"/>
      <c r="Z253" s="28"/>
    </row>
    <row r="254" spans="1:26" ht="14.25">
      <c r="A254" s="297"/>
      <c r="D254" s="295"/>
      <c r="E254" s="295"/>
      <c r="F254" s="295"/>
      <c r="G254" s="295"/>
      <c r="H254" s="295"/>
      <c r="I254" s="295"/>
      <c r="J254" s="295"/>
      <c r="K254" s="295"/>
      <c r="L254" s="28"/>
      <c r="M254" s="499"/>
      <c r="N254" s="1"/>
      <c r="O254" s="28"/>
      <c r="P254" s="28"/>
      <c r="Q254" s="28"/>
      <c r="R254" s="63"/>
      <c r="S254" s="28"/>
      <c r="T254" s="28"/>
      <c r="U254" s="28"/>
      <c r="V254" s="28"/>
      <c r="W254" s="28"/>
      <c r="X254" s="28"/>
      <c r="Y254" s="28"/>
      <c r="Z254" s="28"/>
    </row>
    <row r="255" spans="1:26" s="39" customFormat="1" ht="15.75">
      <c r="A255" s="318" t="s">
        <v>182</v>
      </c>
      <c r="B255" s="442"/>
      <c r="C255" s="442"/>
      <c r="D255" s="443"/>
      <c r="E255" s="443"/>
      <c r="F255" s="443"/>
      <c r="G255" s="317" t="s">
        <v>150</v>
      </c>
      <c r="H255" s="442"/>
      <c r="I255" s="318" t="s">
        <v>184</v>
      </c>
      <c r="J255" s="443"/>
      <c r="K255" s="442"/>
      <c r="L255" s="317"/>
      <c r="M255" s="497"/>
      <c r="N255" s="497"/>
      <c r="O255" s="317" t="s">
        <v>150</v>
      </c>
      <c r="P255" s="442"/>
      <c r="Q255" s="318" t="s">
        <v>843</v>
      </c>
      <c r="R255" s="442"/>
      <c r="S255" s="442"/>
      <c r="T255" s="442"/>
      <c r="U255" s="442"/>
      <c r="V255" s="442"/>
      <c r="W255" s="317" t="s">
        <v>150</v>
      </c>
    </row>
    <row r="256" spans="1:26" ht="15.75">
      <c r="A256" s="323" t="s">
        <v>3619</v>
      </c>
      <c r="B256" s="319"/>
      <c r="C256" s="319"/>
      <c r="D256" s="315"/>
      <c r="E256" s="109">
        <f>'Punten per wedstrijd'!E112*1.2</f>
        <v>363.11999999999995</v>
      </c>
      <c r="F256" s="109">
        <f>'Punten per wedstrijd'!E187</f>
        <v>427.70000000000005</v>
      </c>
      <c r="G256" s="312" t="s">
        <v>4531</v>
      </c>
      <c r="H256" s="319"/>
      <c r="I256" s="323" t="s">
        <v>3729</v>
      </c>
      <c r="J256" s="315"/>
      <c r="K256" s="316"/>
      <c r="L256" s="317"/>
      <c r="M256" s="466">
        <f>'Punten per wedstrijd'!E23*1.2</f>
        <v>359.76000000000005</v>
      </c>
      <c r="N256" s="466">
        <f>'Punten per wedstrijd'!E92</f>
        <v>84.699999999999932</v>
      </c>
      <c r="O256" s="312" t="s">
        <v>4532</v>
      </c>
      <c r="P256" s="319"/>
      <c r="Q256" s="323" t="s">
        <v>3734</v>
      </c>
      <c r="R256" s="316"/>
      <c r="S256" s="316"/>
      <c r="T256" s="316"/>
      <c r="U256" s="466">
        <f>'Punten per wedstrijd'!F112*1.2</f>
        <v>254.88000000000036</v>
      </c>
      <c r="V256" s="466">
        <f>'Punten per wedstrijd'!F196</f>
        <v>549.30000000000064</v>
      </c>
      <c r="W256" s="312" t="s">
        <v>4533</v>
      </c>
    </row>
    <row r="257" spans="1:23" ht="15.75">
      <c r="A257" s="323" t="s">
        <v>3620</v>
      </c>
      <c r="B257" s="319"/>
      <c r="C257" s="319"/>
      <c r="D257" s="315"/>
      <c r="E257" s="109">
        <f>'Punten per wedstrijd'!E121*1.2</f>
        <v>160.08000000000001</v>
      </c>
      <c r="F257" s="109">
        <f>'Punten per wedstrijd'!E127</f>
        <v>613.70000000000005</v>
      </c>
      <c r="G257" s="312" t="s">
        <v>4533</v>
      </c>
      <c r="H257" s="319"/>
      <c r="I257" s="323" t="s">
        <v>3730</v>
      </c>
      <c r="J257" s="315"/>
      <c r="K257" s="316"/>
      <c r="L257" s="317"/>
      <c r="M257" s="466">
        <f>'Punten per wedstrijd'!E60*1.2</f>
        <v>0</v>
      </c>
      <c r="N257" s="466">
        <f>'Punten per wedstrijd'!E104</f>
        <v>224.50000000000006</v>
      </c>
      <c r="O257" s="312" t="s">
        <v>4533</v>
      </c>
      <c r="P257" s="319"/>
      <c r="Q257" s="323" t="s">
        <v>3735</v>
      </c>
      <c r="R257" s="316"/>
      <c r="S257" s="316"/>
      <c r="T257" s="316"/>
      <c r="U257" s="466">
        <f>'Punten per wedstrijd'!F121*1.2</f>
        <v>425.2799999999998</v>
      </c>
      <c r="V257" s="466">
        <f>'Punten per wedstrijd'!F164</f>
        <v>436.49999999999955</v>
      </c>
      <c r="W257" s="312" t="s">
        <v>4531</v>
      </c>
    </row>
    <row r="258" spans="1:23" ht="15.75">
      <c r="A258" s="323" t="s">
        <v>3621</v>
      </c>
      <c r="B258" s="319"/>
      <c r="C258" s="319"/>
      <c r="D258" s="315"/>
      <c r="E258" s="109">
        <f>'Punten per wedstrijd'!E146*1.2</f>
        <v>197.04</v>
      </c>
      <c r="F258" s="109">
        <f>'Punten per wedstrijd'!E168</f>
        <v>383.59999999999997</v>
      </c>
      <c r="G258" s="312" t="s">
        <v>4533</v>
      </c>
      <c r="H258" s="319"/>
      <c r="I258" s="323" t="s">
        <v>3731</v>
      </c>
      <c r="J258" s="315"/>
      <c r="K258" s="316"/>
      <c r="L258" s="317"/>
      <c r="M258" s="466">
        <f>'Punten per wedstrijd'!E64*1.2</f>
        <v>240.12</v>
      </c>
      <c r="N258" s="466">
        <f>'Punten per wedstrijd'!E52</f>
        <v>175.09999999999991</v>
      </c>
      <c r="O258" s="312" t="s">
        <v>4532</v>
      </c>
      <c r="P258" s="319"/>
      <c r="Q258" s="323" t="s">
        <v>3736</v>
      </c>
      <c r="R258" s="316"/>
      <c r="S258" s="316"/>
      <c r="T258" s="316"/>
      <c r="U258" s="466">
        <f>'Punten per wedstrijd'!F146*1.2</f>
        <v>872.99999999999886</v>
      </c>
      <c r="V258" s="466">
        <f>'Punten per wedstrijd'!F127</f>
        <v>541.49999999999932</v>
      </c>
      <c r="W258" s="312" t="s">
        <v>4532</v>
      </c>
    </row>
    <row r="259" spans="1:23" ht="15.75">
      <c r="A259" s="323" t="s">
        <v>3622</v>
      </c>
      <c r="B259" s="319"/>
      <c r="C259" s="319"/>
      <c r="D259" s="315"/>
      <c r="E259" s="109">
        <f>'Punten per wedstrijd'!E156*1.2</f>
        <v>907.32</v>
      </c>
      <c r="F259" s="109">
        <f>'Punten per wedstrijd'!E164</f>
        <v>174.5</v>
      </c>
      <c r="G259" s="312" t="s">
        <v>4532</v>
      </c>
      <c r="H259" s="319"/>
      <c r="I259" s="323" t="s">
        <v>3732</v>
      </c>
      <c r="J259" s="315"/>
      <c r="K259" s="316"/>
      <c r="L259" s="317"/>
      <c r="M259" s="466">
        <f>'Punten per wedstrijd'!E83*1.2</f>
        <v>617.87999999999977</v>
      </c>
      <c r="N259" s="466">
        <f>'Punten per wedstrijd'!E42</f>
        <v>293.69999999999993</v>
      </c>
      <c r="O259" s="312" t="s">
        <v>4532</v>
      </c>
      <c r="P259" s="319"/>
      <c r="Q259" s="323" t="s">
        <v>3737</v>
      </c>
      <c r="R259" s="316"/>
      <c r="S259" s="316"/>
      <c r="T259" s="316"/>
      <c r="U259" s="466">
        <f>'Punten per wedstrijd'!F187*1.2</f>
        <v>497.88000000000062</v>
      </c>
      <c r="V259" s="466">
        <f>'Punten per wedstrijd'!F168</f>
        <v>566.69999999999982</v>
      </c>
      <c r="W259" s="312" t="s">
        <v>4531</v>
      </c>
    </row>
    <row r="260" spans="1:23" ht="15.75">
      <c r="A260" s="323" t="s">
        <v>3623</v>
      </c>
      <c r="B260" s="319"/>
      <c r="C260" s="319"/>
      <c r="D260" s="315"/>
      <c r="E260" s="109">
        <f>'Punten per wedstrijd'!E208*1.2</f>
        <v>390.59999999999997</v>
      </c>
      <c r="F260" s="109">
        <f>'Punten per wedstrijd'!E196</f>
        <v>103.69999999999999</v>
      </c>
      <c r="G260" s="312" t="s">
        <v>4532</v>
      </c>
      <c r="H260" s="319"/>
      <c r="I260" s="323" t="s">
        <v>3733</v>
      </c>
      <c r="J260" s="315"/>
      <c r="K260" s="316"/>
      <c r="L260" s="317"/>
      <c r="M260" s="466">
        <f>'Punten per wedstrijd'!E92*1.2</f>
        <v>101.63999999999992</v>
      </c>
      <c r="N260" s="466">
        <f>'Punten per wedstrijd'!E17</f>
        <v>66</v>
      </c>
      <c r="O260" s="312" t="s">
        <v>4532</v>
      </c>
      <c r="P260" s="319"/>
      <c r="Q260" s="323" t="s">
        <v>3738</v>
      </c>
      <c r="R260" s="316"/>
      <c r="S260" s="316"/>
      <c r="T260" s="316"/>
      <c r="U260" s="466">
        <f>'Punten per wedstrijd'!F208*1.2</f>
        <v>611.99999999999943</v>
      </c>
      <c r="V260" s="466">
        <f>'Punten per wedstrijd'!F156</f>
        <v>433.59999999999945</v>
      </c>
      <c r="W260" s="312" t="s">
        <v>4532</v>
      </c>
    </row>
    <row r="261" spans="1:23" ht="15.75">
      <c r="A261" s="322"/>
      <c r="B261" s="319"/>
      <c r="C261" s="319"/>
      <c r="D261" s="315"/>
      <c r="E261" s="466"/>
      <c r="F261" s="466"/>
      <c r="G261" s="312"/>
      <c r="H261" s="319"/>
      <c r="I261" s="319"/>
      <c r="J261" s="315"/>
      <c r="K261" s="316"/>
      <c r="L261" s="317"/>
      <c r="M261" s="497"/>
      <c r="N261" s="497"/>
      <c r="O261" s="313"/>
      <c r="P261" s="319"/>
      <c r="Q261" s="315"/>
      <c r="R261" s="316"/>
      <c r="S261" s="316"/>
      <c r="T261" s="316"/>
      <c r="U261" s="497"/>
      <c r="V261" s="497"/>
      <c r="W261" s="313"/>
    </row>
    <row r="262" spans="1:23" s="39" customFormat="1" ht="15.75">
      <c r="A262" s="318" t="s">
        <v>2206</v>
      </c>
      <c r="B262" s="442"/>
      <c r="C262" s="442"/>
      <c r="D262" s="443"/>
      <c r="E262" s="466"/>
      <c r="F262" s="466"/>
      <c r="G262" s="445" t="s">
        <v>150</v>
      </c>
      <c r="H262" s="442"/>
      <c r="I262" s="318" t="s">
        <v>186</v>
      </c>
      <c r="J262" s="443"/>
      <c r="K262" s="442"/>
      <c r="L262" s="317"/>
      <c r="M262" s="497"/>
      <c r="N262" s="497"/>
      <c r="O262" s="445" t="s">
        <v>150</v>
      </c>
      <c r="P262" s="442"/>
      <c r="Q262" s="318" t="s">
        <v>175</v>
      </c>
      <c r="R262" s="442"/>
      <c r="S262" s="442"/>
      <c r="T262" s="442"/>
      <c r="U262" s="497"/>
      <c r="V262" s="497"/>
      <c r="W262" s="445" t="s">
        <v>150</v>
      </c>
    </row>
    <row r="263" spans="1:23" ht="15.75">
      <c r="A263" s="323" t="s">
        <v>3739</v>
      </c>
      <c r="B263" s="319"/>
      <c r="C263" s="319"/>
      <c r="D263" s="315"/>
      <c r="E263" s="466">
        <f>'Punten per wedstrijd'!F23*1.2</f>
        <v>342.59999999999974</v>
      </c>
      <c r="F263" s="466">
        <f>'Punten per wedstrijd'!F83</f>
        <v>97.5</v>
      </c>
      <c r="G263" s="312" t="s">
        <v>4532</v>
      </c>
      <c r="H263" s="319"/>
      <c r="I263" s="323" t="s">
        <v>2227</v>
      </c>
      <c r="J263" s="315"/>
      <c r="K263" s="316"/>
      <c r="L263" s="317"/>
      <c r="M263" s="466">
        <f>'Punten per wedstrijd'!G8*1.2</f>
        <v>287.75999999999965</v>
      </c>
      <c r="N263" s="466">
        <f>'Punten per wedstrijd'!G52</f>
        <v>206.99999999999955</v>
      </c>
      <c r="O263" s="312" t="s">
        <v>4532</v>
      </c>
      <c r="P263" s="319"/>
      <c r="Q263" s="323" t="s">
        <v>3747</v>
      </c>
      <c r="R263" s="316"/>
      <c r="S263" s="316"/>
      <c r="T263" s="316"/>
      <c r="U263" s="466">
        <f>'Punten per wedstrijd'!G156*1.2</f>
        <v>1208.8800000000001</v>
      </c>
      <c r="V263" s="466">
        <f>'Punten per wedstrijd'!G146</f>
        <v>751</v>
      </c>
      <c r="W263" s="312" t="s">
        <v>4532</v>
      </c>
    </row>
    <row r="264" spans="1:23" ht="15.75">
      <c r="A264" s="323" t="s">
        <v>2228</v>
      </c>
      <c r="B264" s="319"/>
      <c r="C264" s="319"/>
      <c r="D264" s="315"/>
      <c r="E264" s="466">
        <f>'Punten per wedstrijd'!F52*1.2</f>
        <v>146.27999999999901</v>
      </c>
      <c r="F264" s="466">
        <f>'Punten per wedstrijd'!F17</f>
        <v>243.7999999999995</v>
      </c>
      <c r="G264" s="312" t="s">
        <v>4533</v>
      </c>
      <c r="H264" s="319"/>
      <c r="I264" s="323" t="s">
        <v>3743</v>
      </c>
      <c r="J264" s="315"/>
      <c r="K264" s="316"/>
      <c r="L264" s="317"/>
      <c r="M264" s="466">
        <f>'Punten per wedstrijd'!G17*1.2</f>
        <v>501.59999999999968</v>
      </c>
      <c r="N264" s="466">
        <f>'Punten per wedstrijd'!G104</f>
        <v>353.59999999999991</v>
      </c>
      <c r="O264" s="312" t="s">
        <v>4532</v>
      </c>
      <c r="P264" s="319"/>
      <c r="Q264" s="323" t="s">
        <v>3748</v>
      </c>
      <c r="R264" s="316"/>
      <c r="S264" s="316"/>
      <c r="T264" s="316"/>
      <c r="U264" s="466">
        <f>'Punten per wedstrijd'!G164*1.2</f>
        <v>825.24000000000137</v>
      </c>
      <c r="V264" s="466">
        <f>'Punten per wedstrijd'!G187</f>
        <v>701.900000000001</v>
      </c>
      <c r="W264" s="312" t="s">
        <v>4534</v>
      </c>
    </row>
    <row r="265" spans="1:23" ht="15.75">
      <c r="A265" s="323" t="s">
        <v>3740</v>
      </c>
      <c r="B265" s="319"/>
      <c r="C265" s="319"/>
      <c r="D265" s="315"/>
      <c r="E265" s="466">
        <f>'Punten per wedstrijd'!F60*1.2</f>
        <v>586.37999999999954</v>
      </c>
      <c r="F265" s="466">
        <f>'Punten per wedstrijd'!F8</f>
        <v>205.70000000000027</v>
      </c>
      <c r="G265" s="312" t="s">
        <v>4532</v>
      </c>
      <c r="H265" s="319"/>
      <c r="I265" s="323" t="s">
        <v>3744</v>
      </c>
      <c r="J265" s="315"/>
      <c r="K265" s="316"/>
      <c r="L265" s="317"/>
      <c r="M265" s="466">
        <f>'Punten per wedstrijd'!G23*1.2</f>
        <v>380.87999999999954</v>
      </c>
      <c r="N265" s="466">
        <f>'Punten per wedstrijd'!G64</f>
        <v>234.90000000000009</v>
      </c>
      <c r="O265" s="312" t="s">
        <v>4532</v>
      </c>
      <c r="P265" s="319"/>
      <c r="Q265" s="323" t="s">
        <v>3749</v>
      </c>
      <c r="R265" s="316"/>
      <c r="S265" s="316"/>
      <c r="T265" s="316"/>
      <c r="U265" s="466">
        <f>'Punten per wedstrijd'!G168*1.2</f>
        <v>728.64000000000033</v>
      </c>
      <c r="V265" s="466">
        <f>'Punten per wedstrijd'!G121</f>
        <v>718.39999999999964</v>
      </c>
      <c r="W265" s="312" t="s">
        <v>4534</v>
      </c>
    </row>
    <row r="266" spans="1:23" ht="15.75">
      <c r="A266" s="323" t="s">
        <v>3741</v>
      </c>
      <c r="B266" s="319"/>
      <c r="C266" s="319"/>
      <c r="D266" s="315"/>
      <c r="E266" s="466">
        <f>'Punten per wedstrijd'!F64*1.2</f>
        <v>278.63999999999976</v>
      </c>
      <c r="F266" s="466">
        <f>'Punten per wedstrijd'!F104</f>
        <v>147.30000000000018</v>
      </c>
      <c r="G266" s="312" t="s">
        <v>4532</v>
      </c>
      <c r="H266" s="319"/>
      <c r="I266" s="323" t="s">
        <v>3745</v>
      </c>
      <c r="J266" s="315"/>
      <c r="K266" s="316"/>
      <c r="L266" s="317"/>
      <c r="M266" s="466">
        <f>'Punten per wedstrijd'!G42*1.2</f>
        <v>396.47999999999956</v>
      </c>
      <c r="N266" s="466">
        <f>'Punten per wedstrijd'!G60</f>
        <v>441.90000000000055</v>
      </c>
      <c r="O266" s="312" t="s">
        <v>4531</v>
      </c>
      <c r="P266" s="319"/>
      <c r="Q266" s="323" t="s">
        <v>3750</v>
      </c>
      <c r="R266" s="316"/>
      <c r="S266" s="316"/>
      <c r="T266" s="316"/>
      <c r="U266" s="466">
        <f>'Punten per wedstrijd'!G196*1.2</f>
        <v>789</v>
      </c>
      <c r="V266" s="466">
        <f>'Punten per wedstrijd'!G127</f>
        <v>567.49999999999909</v>
      </c>
      <c r="W266" s="312" t="s">
        <v>4532</v>
      </c>
    </row>
    <row r="267" spans="1:23" ht="15.75">
      <c r="A267" s="323" t="s">
        <v>3742</v>
      </c>
      <c r="B267" s="319"/>
      <c r="C267" s="319"/>
      <c r="D267" s="315"/>
      <c r="E267" s="466">
        <f>'Punten per wedstrijd'!F65*1.2</f>
        <v>696.3599999999999</v>
      </c>
      <c r="F267" s="466">
        <f>'Punten per wedstrijd'!F42</f>
        <v>217.5</v>
      </c>
      <c r="G267" s="312" t="s">
        <v>4531</v>
      </c>
      <c r="H267" s="319"/>
      <c r="I267" s="323" t="s">
        <v>3746</v>
      </c>
      <c r="J267" s="315"/>
      <c r="K267" s="316"/>
      <c r="L267" s="317"/>
      <c r="M267" s="466">
        <f>'Punten per wedstrijd'!G83*1.2</f>
        <v>42.480000000000111</v>
      </c>
      <c r="N267" s="466">
        <f>'Punten per wedstrijd'!G92</f>
        <v>217.70000000000027</v>
      </c>
      <c r="O267" s="312" t="s">
        <v>4533</v>
      </c>
      <c r="P267" s="319"/>
      <c r="Q267" s="323" t="s">
        <v>3751</v>
      </c>
      <c r="R267" s="316"/>
      <c r="S267" s="316"/>
      <c r="T267" s="316"/>
      <c r="U267" s="466">
        <f>'Punten per wedstrijd'!G208*1.2</f>
        <v>1527.8399999999997</v>
      </c>
      <c r="V267" s="466">
        <f>'Punten per wedstrijd'!G112</f>
        <v>541.29999999999905</v>
      </c>
      <c r="W267" s="312" t="s">
        <v>4532</v>
      </c>
    </row>
    <row r="268" spans="1:23" ht="15.75">
      <c r="A268" s="322"/>
      <c r="B268" s="319"/>
      <c r="C268" s="319"/>
      <c r="D268" s="315"/>
      <c r="E268" s="466"/>
      <c r="F268" s="466"/>
      <c r="G268" s="310"/>
      <c r="H268" s="319"/>
      <c r="I268" s="315"/>
      <c r="J268" s="315"/>
      <c r="K268" s="316"/>
      <c r="L268" s="317"/>
      <c r="M268" s="497"/>
      <c r="N268" s="497"/>
      <c r="O268" s="313"/>
      <c r="P268" s="319"/>
      <c r="Q268" s="316"/>
      <c r="R268" s="316"/>
      <c r="S268" s="316"/>
      <c r="T268" s="316"/>
      <c r="U268" s="497"/>
      <c r="V268" s="497"/>
      <c r="W268" s="313"/>
    </row>
    <row r="269" spans="1:23" s="39" customFormat="1" ht="15.75">
      <c r="A269" s="318" t="s">
        <v>187</v>
      </c>
      <c r="B269" s="442"/>
      <c r="C269" s="442"/>
      <c r="D269" s="443"/>
      <c r="E269" s="466"/>
      <c r="F269" s="466"/>
      <c r="G269" s="445" t="s">
        <v>150</v>
      </c>
      <c r="H269" s="442"/>
      <c r="I269" s="318" t="s">
        <v>188</v>
      </c>
      <c r="J269" s="443"/>
      <c r="K269" s="442"/>
      <c r="L269" s="317"/>
      <c r="M269" s="497"/>
      <c r="N269" s="497"/>
      <c r="O269" s="445" t="s">
        <v>150</v>
      </c>
      <c r="P269" s="442"/>
      <c r="Q269" s="318" t="s">
        <v>2207</v>
      </c>
      <c r="R269" s="442"/>
      <c r="S269" s="442"/>
      <c r="T269" s="442"/>
      <c r="U269" s="497"/>
      <c r="V269" s="497"/>
      <c r="W269" s="445" t="s">
        <v>150</v>
      </c>
    </row>
    <row r="270" spans="1:23" ht="15.75">
      <c r="A270" s="323" t="s">
        <v>2226</v>
      </c>
      <c r="B270" s="319"/>
      <c r="C270" s="319"/>
      <c r="D270" s="315"/>
      <c r="E270" s="466">
        <f>'Punten per wedstrijd'!H112*1.2</f>
        <v>548.87999999999897</v>
      </c>
      <c r="F270" s="466">
        <f>'Punten per wedstrijd'!H121</f>
        <v>596.29999999999973</v>
      </c>
      <c r="G270" s="312" t="s">
        <v>4531</v>
      </c>
      <c r="H270" s="319"/>
      <c r="I270" s="323" t="s">
        <v>3756</v>
      </c>
      <c r="J270" s="315"/>
      <c r="K270" s="316"/>
      <c r="L270" s="317"/>
      <c r="M270" s="466">
        <f>'Punten per wedstrijd'!H8*1.2</f>
        <v>258.83999999999867</v>
      </c>
      <c r="N270" s="466">
        <f>'Punten per wedstrijd'!H64</f>
        <v>653.10000000000127</v>
      </c>
      <c r="O270" s="312" t="s">
        <v>4533</v>
      </c>
      <c r="P270" s="319"/>
      <c r="Q270" s="323" t="s">
        <v>3761</v>
      </c>
      <c r="R270" s="316"/>
      <c r="S270" s="316"/>
      <c r="T270" s="316"/>
      <c r="U270" s="466">
        <f>'Punten per wedstrijd'!I127*1.2</f>
        <v>1179.2400000000009</v>
      </c>
      <c r="V270" s="466">
        <f>'Punten per wedstrijd'!I208</f>
        <v>906.60000000000218</v>
      </c>
      <c r="W270" s="312" t="s">
        <v>4532</v>
      </c>
    </row>
    <row r="271" spans="1:23" ht="15.75">
      <c r="A271" s="323" t="s">
        <v>3752</v>
      </c>
      <c r="B271" s="319"/>
      <c r="C271" s="319"/>
      <c r="D271" s="315"/>
      <c r="E271" s="466">
        <f>'Punten per wedstrijd'!H127*1.2</f>
        <v>585.8399999999998</v>
      </c>
      <c r="F271" s="466">
        <f>'Punten per wedstrijd'!H164</f>
        <v>301.30000000000109</v>
      </c>
      <c r="G271" s="312" t="s">
        <v>4532</v>
      </c>
      <c r="H271" s="319"/>
      <c r="I271" s="323" t="s">
        <v>3757</v>
      </c>
      <c r="J271" s="315"/>
      <c r="K271" s="316"/>
      <c r="L271" s="317"/>
      <c r="M271" s="466">
        <f>'Punten per wedstrijd'!H17*1.2</f>
        <v>379.8</v>
      </c>
      <c r="N271" s="466">
        <f>'Punten per wedstrijd'!H42</f>
        <v>522.49999999999909</v>
      </c>
      <c r="O271" s="312" t="s">
        <v>4533</v>
      </c>
      <c r="P271" s="319"/>
      <c r="Q271" s="323" t="s">
        <v>3762</v>
      </c>
      <c r="R271" s="316"/>
      <c r="S271" s="316"/>
      <c r="T271" s="316"/>
      <c r="U271" s="466">
        <f>'Punten per wedstrijd'!I146*1.2</f>
        <v>1145.0399999999966</v>
      </c>
      <c r="V271" s="466">
        <f>'Punten per wedstrijd'!I112</f>
        <v>344.60000000000036</v>
      </c>
      <c r="W271" s="312" t="s">
        <v>4532</v>
      </c>
    </row>
    <row r="272" spans="1:23" ht="15.75">
      <c r="A272" s="323" t="s">
        <v>3753</v>
      </c>
      <c r="B272" s="319"/>
      <c r="C272" s="319"/>
      <c r="D272" s="315"/>
      <c r="E272" s="466">
        <f>'Punten per wedstrijd'!H146*1.2</f>
        <v>1006.9199999999993</v>
      </c>
      <c r="F272" s="466">
        <f>'Punten per wedstrijd'!H208</f>
        <v>622.70000000000073</v>
      </c>
      <c r="G272" s="312" t="s">
        <v>4532</v>
      </c>
      <c r="H272" s="319"/>
      <c r="I272" s="323" t="s">
        <v>3758</v>
      </c>
      <c r="J272" s="315"/>
      <c r="K272" s="316"/>
      <c r="L272" s="317"/>
      <c r="M272" s="466">
        <f>'Punten per wedstrijd'!H52*1.2</f>
        <v>493.91999999999933</v>
      </c>
      <c r="N272" s="466">
        <f>'Punten per wedstrijd'!H23</f>
        <v>579.00000000000091</v>
      </c>
      <c r="O272" s="312" t="s">
        <v>4531</v>
      </c>
      <c r="P272" s="319"/>
      <c r="Q272" s="323" t="s">
        <v>3763</v>
      </c>
      <c r="R272" s="316"/>
      <c r="S272" s="316"/>
      <c r="T272" s="316"/>
      <c r="U272" s="466">
        <f>'Punten per wedstrijd'!I168*1.2</f>
        <v>1023.600000000001</v>
      </c>
      <c r="V272" s="466">
        <f>'Punten per wedstrijd'!I164</f>
        <v>394.30000000000109</v>
      </c>
      <c r="W272" s="312" t="s">
        <v>4532</v>
      </c>
    </row>
    <row r="273" spans="1:24" ht="15.75">
      <c r="A273" s="323" t="s">
        <v>3754</v>
      </c>
      <c r="B273" s="319"/>
      <c r="C273" s="319"/>
      <c r="D273" s="315"/>
      <c r="E273" s="466">
        <f>'Punten per wedstrijd'!H187*1.2</f>
        <v>1013.2800000000011</v>
      </c>
      <c r="F273" s="466">
        <f>'Punten per wedstrijd'!H156</f>
        <v>953.19999999999936</v>
      </c>
      <c r="G273" s="312" t="s">
        <v>4534</v>
      </c>
      <c r="H273" s="319"/>
      <c r="I273" s="323" t="s">
        <v>3759</v>
      </c>
      <c r="J273" s="315"/>
      <c r="K273" s="316"/>
      <c r="L273" s="317"/>
      <c r="M273" s="466">
        <f>'Punten per wedstrijd'!H60*1.2</f>
        <v>969.11999999999989</v>
      </c>
      <c r="N273" s="466">
        <f>'Punten per wedstrijd'!H92</f>
        <v>667.10000000000082</v>
      </c>
      <c r="O273" s="312" t="s">
        <v>4532</v>
      </c>
      <c r="P273" s="319"/>
      <c r="Q273" s="323" t="s">
        <v>3764</v>
      </c>
      <c r="R273" s="316"/>
      <c r="S273" s="316"/>
      <c r="T273" s="316"/>
      <c r="U273" s="466">
        <f>'Punten per wedstrijd'!I187*1.2</f>
        <v>1085.9999999999966</v>
      </c>
      <c r="V273" s="466">
        <f>'Punten per wedstrijd'!I121</f>
        <v>895.30000000000109</v>
      </c>
      <c r="W273" s="312" t="s">
        <v>4534</v>
      </c>
    </row>
    <row r="274" spans="1:24" ht="15.75">
      <c r="A274" s="323" t="s">
        <v>3755</v>
      </c>
      <c r="B274" s="319"/>
      <c r="C274" s="319"/>
      <c r="D274" s="315"/>
      <c r="E274" s="466">
        <f>'Punten per wedstrijd'!H196*1.2</f>
        <v>693.24000000000035</v>
      </c>
      <c r="F274" s="466">
        <f>'Punten per wedstrijd'!H168</f>
        <v>711</v>
      </c>
      <c r="G274" s="312" t="s">
        <v>4531</v>
      </c>
      <c r="H274" s="315"/>
      <c r="I274" s="323" t="s">
        <v>3760</v>
      </c>
      <c r="J274" s="315"/>
      <c r="K274" s="316"/>
      <c r="L274" s="317"/>
      <c r="M274" s="466">
        <f>'Punten per wedstrijd'!H104*1.2</f>
        <v>755.46000000000015</v>
      </c>
      <c r="N274" s="466">
        <f>'Punten per wedstrijd'!H83</f>
        <v>621.99999999999909</v>
      </c>
      <c r="O274" s="312" t="s">
        <v>4534</v>
      </c>
      <c r="P274" s="316"/>
      <c r="Q274" s="323" t="s">
        <v>3765</v>
      </c>
      <c r="R274" s="316"/>
      <c r="S274" s="316"/>
      <c r="T274" s="316"/>
      <c r="U274" s="466">
        <f>'Punten per wedstrijd'!I196*1.2</f>
        <v>1016.7600000000002</v>
      </c>
      <c r="V274" s="466">
        <f>'Punten per wedstrijd'!I156</f>
        <v>1051.3999999999996</v>
      </c>
      <c r="W274" s="312" t="s">
        <v>4531</v>
      </c>
      <c r="X274" s="28"/>
    </row>
    <row r="275" spans="1:24" ht="15.75">
      <c r="A275" s="321"/>
      <c r="B275" s="319"/>
      <c r="C275" s="319"/>
      <c r="D275" s="315"/>
      <c r="E275" s="466"/>
      <c r="F275" s="466"/>
      <c r="G275" s="310"/>
      <c r="H275" s="315"/>
      <c r="I275" s="314"/>
      <c r="J275" s="315"/>
      <c r="K275" s="316"/>
      <c r="L275" s="317"/>
      <c r="M275" s="497"/>
      <c r="N275" s="497"/>
      <c r="O275" s="313"/>
      <c r="P275" s="316"/>
      <c r="Q275" s="314"/>
      <c r="R275" s="316"/>
      <c r="S275" s="316"/>
      <c r="T275" s="316"/>
      <c r="U275" s="497"/>
      <c r="V275" s="497"/>
      <c r="W275" s="313"/>
      <c r="X275" s="28"/>
    </row>
    <row r="276" spans="1:24" s="39" customFormat="1" ht="15.75">
      <c r="A276" s="318" t="s">
        <v>2208</v>
      </c>
      <c r="B276" s="442"/>
      <c r="C276" s="442"/>
      <c r="D276" s="443"/>
      <c r="E276" s="466"/>
      <c r="F276" s="466"/>
      <c r="G276" s="445" t="s">
        <v>150</v>
      </c>
      <c r="H276" s="442"/>
      <c r="I276" s="318" t="s">
        <v>3528</v>
      </c>
      <c r="J276" s="443"/>
      <c r="K276" s="442"/>
      <c r="L276" s="317"/>
      <c r="M276" s="497"/>
      <c r="N276" s="497"/>
      <c r="O276" s="445" t="s">
        <v>150</v>
      </c>
      <c r="P276" s="442"/>
      <c r="Q276" s="318" t="s">
        <v>3529</v>
      </c>
      <c r="R276" s="442"/>
      <c r="S276" s="442"/>
      <c r="T276" s="442"/>
      <c r="U276" s="497"/>
      <c r="V276" s="497"/>
      <c r="W276" s="445" t="s">
        <v>150</v>
      </c>
    </row>
    <row r="277" spans="1:24" ht="15.75">
      <c r="A277" s="323" t="s">
        <v>4236</v>
      </c>
      <c r="B277" s="319"/>
      <c r="C277" s="319"/>
      <c r="D277" s="315"/>
      <c r="E277" s="466">
        <f>'Punten per wedstrijd'!I83*1.2</f>
        <v>23.4</v>
      </c>
      <c r="F277" s="466">
        <f>'Punten per wedstrijd'!I8</f>
        <v>70.099999999999994</v>
      </c>
      <c r="G277" s="312" t="s">
        <v>4533</v>
      </c>
      <c r="H277" s="319"/>
      <c r="I277" s="323" t="s">
        <v>4237</v>
      </c>
      <c r="J277" s="315"/>
      <c r="K277" s="316"/>
      <c r="L277" s="317"/>
      <c r="M277" s="466">
        <f>'Punten per wedstrijd'!J8*1.2</f>
        <v>410.64</v>
      </c>
      <c r="N277" s="466">
        <f>'Punten per wedstrijd'!J23</f>
        <v>546.1</v>
      </c>
      <c r="O277" s="312" t="s">
        <v>4533</v>
      </c>
      <c r="P277" s="319"/>
      <c r="Q277" s="323" t="s">
        <v>4238</v>
      </c>
      <c r="R277" s="316"/>
      <c r="S277" s="316"/>
      <c r="T277" s="316"/>
      <c r="U277" s="466">
        <f>'Punten per wedstrijd'!K92*1.2</f>
        <v>242.88</v>
      </c>
      <c r="V277" s="466">
        <f>'Punten per wedstrijd'!K8</f>
        <v>351.3</v>
      </c>
      <c r="W277" s="312" t="s">
        <v>4533</v>
      </c>
      <c r="X277" s="28"/>
    </row>
    <row r="278" spans="1:24" ht="15.75">
      <c r="A278" s="323" t="s">
        <v>4239</v>
      </c>
      <c r="B278" s="319"/>
      <c r="C278" s="319"/>
      <c r="D278" s="315"/>
      <c r="E278" s="466">
        <f>'Punten per wedstrijd'!I23*1.2</f>
        <v>144.6</v>
      </c>
      <c r="F278" s="466">
        <f>'Punten per wedstrijd'!I17</f>
        <v>38.4</v>
      </c>
      <c r="G278" s="312" t="s">
        <v>4532</v>
      </c>
      <c r="H278" s="319"/>
      <c r="I278" s="323" t="s">
        <v>4240</v>
      </c>
      <c r="J278" s="315"/>
      <c r="K278" s="316"/>
      <c r="L278" s="317"/>
      <c r="M278" s="466">
        <f>'Punten per wedstrijd'!J104*1.2</f>
        <v>739.74</v>
      </c>
      <c r="N278" s="466">
        <f>'Punten per wedstrijd'!J60</f>
        <v>690</v>
      </c>
      <c r="O278" s="312" t="s">
        <v>4534</v>
      </c>
      <c r="P278" s="319"/>
      <c r="Q278" s="323" t="s">
        <v>4241</v>
      </c>
      <c r="R278" s="316"/>
      <c r="S278" s="316"/>
      <c r="T278" s="316"/>
      <c r="U278" s="466">
        <f>'Punten per wedstrijd'!K60*1.2</f>
        <v>596.88</v>
      </c>
      <c r="V278" s="466">
        <f>'Punten per wedstrijd'!K17</f>
        <v>0</v>
      </c>
      <c r="W278" s="312" t="s">
        <v>4532</v>
      </c>
      <c r="X278" s="28"/>
    </row>
    <row r="279" spans="1:24" ht="15.75">
      <c r="A279" s="323" t="s">
        <v>4242</v>
      </c>
      <c r="B279" s="319"/>
      <c r="C279" s="319"/>
      <c r="D279" s="315"/>
      <c r="E279" s="466">
        <f>'Punten per wedstrijd'!I64*1.2</f>
        <v>275.39999999999998</v>
      </c>
      <c r="F279" s="466">
        <f>'Punten per wedstrijd'!I42</f>
        <v>463</v>
      </c>
      <c r="G279" s="312" t="s">
        <v>4533</v>
      </c>
      <c r="H279" s="319"/>
      <c r="I279" s="323" t="s">
        <v>4243</v>
      </c>
      <c r="J279" s="315"/>
      <c r="K279" s="316"/>
      <c r="L279" s="317"/>
      <c r="M279" s="466">
        <f>'Punten per wedstrijd'!J52*1.2</f>
        <v>412.2</v>
      </c>
      <c r="N279" s="466">
        <f>'Punten per wedstrijd'!J64</f>
        <v>547.40000000000009</v>
      </c>
      <c r="O279" s="312" t="s">
        <v>4533</v>
      </c>
      <c r="P279" s="319"/>
      <c r="Q279" s="323" t="s">
        <v>4244</v>
      </c>
      <c r="R279" s="316"/>
      <c r="S279" s="316"/>
      <c r="T279" s="316"/>
      <c r="U279" s="466">
        <f>'Punten per wedstrijd'!K23*1.2</f>
        <v>204.6</v>
      </c>
      <c r="V279" s="466">
        <f>'Punten per wedstrijd'!K42</f>
        <v>234.79999999999998</v>
      </c>
      <c r="W279" s="312" t="s">
        <v>4531</v>
      </c>
      <c r="X279" s="28"/>
    </row>
    <row r="280" spans="1:24" ht="15.75">
      <c r="A280" s="323" t="s">
        <v>4245</v>
      </c>
      <c r="B280" s="319"/>
      <c r="C280" s="319"/>
      <c r="D280" s="315"/>
      <c r="E280" s="466">
        <f>'Punten per wedstrijd'!I60*1.2</f>
        <v>356.03999999999996</v>
      </c>
      <c r="F280" s="466">
        <f>'Punten per wedstrijd'!I52</f>
        <v>97.5</v>
      </c>
      <c r="G280" s="312" t="s">
        <v>4532</v>
      </c>
      <c r="H280" s="319"/>
      <c r="I280" s="323" t="s">
        <v>4246</v>
      </c>
      <c r="J280" s="315"/>
      <c r="K280" s="316"/>
      <c r="L280" s="317"/>
      <c r="M280" s="466">
        <f>'Punten per wedstrijd'!J42*1.2</f>
        <v>571.79999999999995</v>
      </c>
      <c r="N280" s="466">
        <f>'Punten per wedstrijd'!J83</f>
        <v>543</v>
      </c>
      <c r="O280" s="312" t="s">
        <v>4534</v>
      </c>
      <c r="P280" s="319"/>
      <c r="Q280" s="323" t="s">
        <v>4997</v>
      </c>
      <c r="R280" s="316"/>
      <c r="S280" s="316"/>
      <c r="T280" s="316"/>
      <c r="U280" s="466">
        <f>'Punten per wedstrijd'!K64*1.2</f>
        <v>326.16000000000003</v>
      </c>
      <c r="V280" s="466">
        <f>'Punten per wedstrijd'!K83</f>
        <v>194.3</v>
      </c>
      <c r="W280" s="312" t="s">
        <v>4532</v>
      </c>
      <c r="X280" s="28"/>
    </row>
    <row r="281" spans="1:24" ht="15.75">
      <c r="A281" s="323" t="s">
        <v>4247</v>
      </c>
      <c r="B281" s="319"/>
      <c r="C281" s="319"/>
      <c r="D281" s="315"/>
      <c r="E281" s="466">
        <f>'Punten per wedstrijd'!I92*1.2</f>
        <v>285.12</v>
      </c>
      <c r="F281" s="466">
        <f>'Punten per wedstrijd'!I104</f>
        <v>427.90000000000003</v>
      </c>
      <c r="G281" s="312" t="s">
        <v>4533</v>
      </c>
      <c r="H281" s="319"/>
      <c r="I281" s="323" t="s">
        <v>4248</v>
      </c>
      <c r="J281" s="315"/>
      <c r="K281" s="316"/>
      <c r="L281" s="317"/>
      <c r="M281" s="466">
        <f>'Punten per wedstrijd'!J17*1.2</f>
        <v>535.55999999999995</v>
      </c>
      <c r="N281" s="466">
        <f>'Punten per wedstrijd'!J92</f>
        <v>464</v>
      </c>
      <c r="O281" s="312" t="s">
        <v>4534</v>
      </c>
      <c r="P281" s="319"/>
      <c r="Q281" s="323" t="s">
        <v>4249</v>
      </c>
      <c r="R281" s="316"/>
      <c r="S281" s="316"/>
      <c r="T281" s="316"/>
      <c r="U281" s="466">
        <f>'Punten per wedstrijd'!K52*1.2</f>
        <v>162.35999999999999</v>
      </c>
      <c r="V281" s="466">
        <f>'Punten per wedstrijd'!K104</f>
        <v>425.3</v>
      </c>
      <c r="W281" s="312" t="s">
        <v>4533</v>
      </c>
      <c r="X281" s="28"/>
    </row>
    <row r="282" spans="1:24" ht="15.75">
      <c r="A282" s="322"/>
      <c r="B282" s="319"/>
      <c r="C282" s="319"/>
      <c r="D282" s="315"/>
      <c r="E282" s="466"/>
      <c r="F282" s="466"/>
      <c r="G282" s="312"/>
      <c r="H282" s="319"/>
      <c r="I282" s="319"/>
      <c r="J282" s="315"/>
      <c r="K282" s="316"/>
      <c r="L282" s="317"/>
      <c r="M282" s="497"/>
      <c r="N282" s="497"/>
      <c r="O282" s="313"/>
      <c r="P282" s="319"/>
      <c r="Q282" s="315"/>
      <c r="R282" s="316"/>
      <c r="S282" s="316"/>
      <c r="T282" s="316"/>
      <c r="U282" s="497"/>
      <c r="V282" s="497"/>
      <c r="W282" s="313"/>
      <c r="X282" s="28"/>
    </row>
    <row r="283" spans="1:24" s="39" customFormat="1" ht="15.75">
      <c r="A283" s="318" t="s">
        <v>191</v>
      </c>
      <c r="B283" s="442"/>
      <c r="C283" s="442"/>
      <c r="D283" s="443"/>
      <c r="E283" s="466"/>
      <c r="F283" s="466"/>
      <c r="G283" s="445" t="s">
        <v>150</v>
      </c>
      <c r="H283" s="442"/>
      <c r="I283" s="318" t="s">
        <v>192</v>
      </c>
      <c r="J283" s="443"/>
      <c r="K283" s="442"/>
      <c r="L283" s="317"/>
      <c r="M283" s="497"/>
      <c r="N283" s="497"/>
      <c r="O283" s="445" t="s">
        <v>150</v>
      </c>
      <c r="P283" s="442"/>
      <c r="Q283" s="318" t="s">
        <v>195</v>
      </c>
      <c r="R283" s="442"/>
      <c r="S283" s="442"/>
      <c r="T283" s="442"/>
      <c r="U283" s="497"/>
      <c r="V283" s="497"/>
      <c r="W283" s="445" t="s">
        <v>150</v>
      </c>
    </row>
    <row r="284" spans="1:24" ht="15.75">
      <c r="A284" s="323" t="s">
        <v>4250</v>
      </c>
      <c r="B284" s="319"/>
      <c r="C284" s="319"/>
      <c r="D284" s="315"/>
      <c r="E284" s="466">
        <f>'Punten per wedstrijd'!L83*1.2</f>
        <v>78.11999999999999</v>
      </c>
      <c r="F284" s="466">
        <f>'Punten per wedstrijd'!L23</f>
        <v>81.8</v>
      </c>
      <c r="G284" s="312" t="s">
        <v>4531</v>
      </c>
      <c r="H284" s="319"/>
      <c r="I284" s="323" t="s">
        <v>2224</v>
      </c>
      <c r="J284" s="315"/>
      <c r="K284" s="316"/>
      <c r="L284" s="317"/>
      <c r="M284" s="466">
        <f>'Punten per wedstrijd'!M52*1.2</f>
        <v>474.59999999999997</v>
      </c>
      <c r="N284" s="466">
        <f>'Punten per wedstrijd'!M8</f>
        <v>281.89999999999964</v>
      </c>
      <c r="O284" s="312" t="s">
        <v>4532</v>
      </c>
      <c r="P284" s="319"/>
      <c r="Q284" s="323" t="s">
        <v>4251</v>
      </c>
      <c r="R284" s="316"/>
      <c r="S284" s="316"/>
      <c r="T284" s="316"/>
      <c r="U284" s="466">
        <f>'Punten per wedstrijd'!J146*1.2</f>
        <v>567.59999999999775</v>
      </c>
      <c r="V284" s="466">
        <f>'Punten per wedstrijd'!J156</f>
        <v>737.09999999999945</v>
      </c>
      <c r="W284" s="312" t="s">
        <v>4533</v>
      </c>
      <c r="X284" s="28"/>
    </row>
    <row r="285" spans="1:24" ht="15.75">
      <c r="A285" s="323" t="s">
        <v>2225</v>
      </c>
      <c r="B285" s="319"/>
      <c r="C285" s="319"/>
      <c r="D285" s="315"/>
      <c r="E285" s="466">
        <f>'Punten per wedstrijd'!L17*1.2</f>
        <v>97.8</v>
      </c>
      <c r="F285" s="466">
        <f>'Punten per wedstrijd'!L52</f>
        <v>71.7</v>
      </c>
      <c r="G285" s="312" t="s">
        <v>4532</v>
      </c>
      <c r="H285" s="319"/>
      <c r="I285" s="323" t="s">
        <v>4252</v>
      </c>
      <c r="J285" s="315"/>
      <c r="K285" s="316"/>
      <c r="L285" s="317"/>
      <c r="M285" s="466">
        <f>'Punten per wedstrijd'!M104*1.2</f>
        <v>803.88000000000386</v>
      </c>
      <c r="N285" s="466">
        <f>'Punten per wedstrijd'!M17</f>
        <v>406.49999999999909</v>
      </c>
      <c r="O285" s="312" t="s">
        <v>4532</v>
      </c>
      <c r="P285" s="319"/>
      <c r="Q285" s="323" t="s">
        <v>4253</v>
      </c>
      <c r="R285" s="316"/>
      <c r="S285" s="316"/>
      <c r="T285" s="316"/>
      <c r="U285" s="466">
        <f>'Punten per wedstrijd'!J187*1.2</f>
        <v>610.43999999999755</v>
      </c>
      <c r="V285" s="466">
        <f>'Punten per wedstrijd'!J164</f>
        <v>415.40000000000055</v>
      </c>
      <c r="W285" s="312" t="s">
        <v>4532</v>
      </c>
      <c r="X285" s="28"/>
    </row>
    <row r="286" spans="1:24" ht="15.75">
      <c r="A286" s="323" t="s">
        <v>4254</v>
      </c>
      <c r="B286" s="319"/>
      <c r="C286" s="319"/>
      <c r="D286" s="315"/>
      <c r="E286" s="466">
        <f>'Punten per wedstrijd'!L8*1.2</f>
        <v>207.96</v>
      </c>
      <c r="F286" s="466">
        <f>'Punten per wedstrijd'!L60</f>
        <v>396.9</v>
      </c>
      <c r="G286" s="312" t="s">
        <v>4533</v>
      </c>
      <c r="H286" s="319"/>
      <c r="I286" s="323" t="s">
        <v>4255</v>
      </c>
      <c r="J286" s="315"/>
      <c r="K286" s="316"/>
      <c r="L286" s="317"/>
      <c r="M286" s="466">
        <f>'Punten per wedstrijd'!M64*1.2</f>
        <v>603.2400000000008</v>
      </c>
      <c r="N286" s="466">
        <f>'Punten per wedstrijd'!M23</f>
        <v>426.99999999999909</v>
      </c>
      <c r="O286" s="312" t="s">
        <v>4532</v>
      </c>
      <c r="P286" s="319"/>
      <c r="Q286" s="323" t="s">
        <v>4256</v>
      </c>
      <c r="R286" s="316"/>
      <c r="S286" s="316"/>
      <c r="T286" s="316"/>
      <c r="U286" s="466">
        <f>'Punten per wedstrijd'!J121*1.2</f>
        <v>589.68000000000063</v>
      </c>
      <c r="V286" s="466">
        <f>'Punten per wedstrijd'!J168</f>
        <v>601.300000000002</v>
      </c>
      <c r="W286" s="312" t="s">
        <v>4531</v>
      </c>
      <c r="X286" s="28"/>
    </row>
    <row r="287" spans="1:24" ht="15.75">
      <c r="A287" s="323" t="s">
        <v>4257</v>
      </c>
      <c r="B287" s="319"/>
      <c r="C287" s="319"/>
      <c r="D287" s="315"/>
      <c r="E287" s="466">
        <f>'Punten per wedstrijd'!L104*1.2</f>
        <v>253.2</v>
      </c>
      <c r="F287" s="466">
        <f>'Punten per wedstrijd'!L64</f>
        <v>249.89999999999998</v>
      </c>
      <c r="G287" s="312" t="s">
        <v>4534</v>
      </c>
      <c r="H287" s="319"/>
      <c r="I287" s="323" t="s">
        <v>4258</v>
      </c>
      <c r="J287" s="315"/>
      <c r="K287" s="316"/>
      <c r="L287" s="317"/>
      <c r="M287" s="466">
        <f>'Punten per wedstrijd'!M60*1.2</f>
        <v>895.08000000000061</v>
      </c>
      <c r="N287" s="466">
        <f>'Punten per wedstrijd'!M42</f>
        <v>580.29999999999563</v>
      </c>
      <c r="O287" s="312" t="s">
        <v>4532</v>
      </c>
      <c r="P287" s="319"/>
      <c r="Q287" s="323" t="s">
        <v>4259</v>
      </c>
      <c r="R287" s="316"/>
      <c r="S287" s="316"/>
      <c r="T287" s="316"/>
      <c r="U287" s="466">
        <f>'Punten per wedstrijd'!J127*1.2</f>
        <v>551.63999999999976</v>
      </c>
      <c r="V287" s="466">
        <f>'Punten per wedstrijd'!J196</f>
        <v>278.59999999999945</v>
      </c>
      <c r="W287" s="312" t="s">
        <v>4532</v>
      </c>
      <c r="X287" s="28"/>
    </row>
    <row r="288" spans="1:24" ht="15.75">
      <c r="A288" s="323" t="s">
        <v>4260</v>
      </c>
      <c r="B288" s="319"/>
      <c r="C288" s="319"/>
      <c r="D288" s="315"/>
      <c r="E288" s="466">
        <f>'Punten per wedstrijd'!L42*1.2</f>
        <v>288.36</v>
      </c>
      <c r="F288" s="466">
        <f>'Punten per wedstrijd'!L92</f>
        <v>128.4</v>
      </c>
      <c r="G288" s="312" t="s">
        <v>4532</v>
      </c>
      <c r="H288" s="319"/>
      <c r="I288" s="323" t="s">
        <v>4261</v>
      </c>
      <c r="J288" s="315"/>
      <c r="K288" s="316"/>
      <c r="L288" s="317"/>
      <c r="M288" s="466">
        <f>'Punten per wedstrijd'!M92*1.2</f>
        <v>623.63999999999976</v>
      </c>
      <c r="N288" s="466">
        <f>'Punten per wedstrijd'!M83</f>
        <v>431.39999999999782</v>
      </c>
      <c r="O288" s="312" t="s">
        <v>4532</v>
      </c>
      <c r="P288" s="319"/>
      <c r="Q288" s="323" t="s">
        <v>4262</v>
      </c>
      <c r="R288" s="316"/>
      <c r="S288" s="316"/>
      <c r="T288" s="316"/>
      <c r="U288" s="466">
        <f>'Punten per wedstrijd'!J112*1.2</f>
        <v>716.52000000000044</v>
      </c>
      <c r="V288" s="466">
        <f>'Punten per wedstrijd'!J208</f>
        <v>588.50000000000546</v>
      </c>
      <c r="W288" s="312" t="s">
        <v>4534</v>
      </c>
      <c r="X288" s="28"/>
    </row>
    <row r="289" spans="1:26" ht="15.75">
      <c r="A289" s="322"/>
      <c r="B289" s="319"/>
      <c r="C289" s="319"/>
      <c r="D289" s="315"/>
      <c r="E289" s="466"/>
      <c r="F289" s="466"/>
      <c r="G289" s="310"/>
      <c r="H289" s="319"/>
      <c r="I289" s="315"/>
      <c r="J289" s="315"/>
      <c r="K289" s="316"/>
      <c r="L289" s="317"/>
      <c r="M289" s="497"/>
      <c r="N289" s="497"/>
      <c r="O289" s="313"/>
      <c r="P289" s="319"/>
      <c r="Q289" s="316"/>
      <c r="R289" s="316"/>
      <c r="S289" s="316"/>
      <c r="T289" s="316"/>
      <c r="U289" s="497"/>
      <c r="V289" s="497"/>
      <c r="W289" s="313"/>
      <c r="X289" s="28"/>
    </row>
    <row r="290" spans="1:26" s="39" customFormat="1" ht="15.75">
      <c r="A290" s="318" t="s">
        <v>193</v>
      </c>
      <c r="B290" s="442"/>
      <c r="C290" s="442"/>
      <c r="D290" s="443"/>
      <c r="E290" s="466"/>
      <c r="F290" s="466"/>
      <c r="G290" s="445" t="s">
        <v>150</v>
      </c>
      <c r="H290" s="442"/>
      <c r="I290" s="318" t="s">
        <v>194</v>
      </c>
      <c r="J290" s="443"/>
      <c r="K290" s="442"/>
      <c r="L290" s="317"/>
      <c r="M290" s="497"/>
      <c r="N290" s="497"/>
      <c r="O290" s="445" t="s">
        <v>150</v>
      </c>
      <c r="P290" s="442"/>
      <c r="Q290" s="318" t="s">
        <v>176</v>
      </c>
      <c r="R290" s="442"/>
      <c r="S290" s="442"/>
      <c r="T290" s="442"/>
      <c r="U290" s="497"/>
      <c r="V290" s="497"/>
      <c r="W290" s="445" t="s">
        <v>150</v>
      </c>
    </row>
    <row r="291" spans="1:26" ht="15.75">
      <c r="A291" s="323" t="s">
        <v>2223</v>
      </c>
      <c r="B291" s="319"/>
      <c r="C291" s="319"/>
      <c r="D291" s="315"/>
      <c r="E291" s="466">
        <f>'Punten per wedstrijd'!N17*1.2</f>
        <v>291.59999999999997</v>
      </c>
      <c r="F291" s="466">
        <f>'Punten per wedstrijd'!N8</f>
        <v>177.5</v>
      </c>
      <c r="G291" s="312" t="s">
        <v>4532</v>
      </c>
      <c r="H291" s="319"/>
      <c r="I291" s="323" t="s">
        <v>4263</v>
      </c>
      <c r="J291" s="315"/>
      <c r="K291" s="316"/>
      <c r="L291" s="317"/>
      <c r="M291" s="466">
        <f>'Punten per wedstrijd'!O64*1.2</f>
        <v>354.60000000000218</v>
      </c>
      <c r="N291" s="466">
        <f>'Punten per wedstrijd'!O8</f>
        <v>352.50000000000091</v>
      </c>
      <c r="O291" s="312" t="s">
        <v>4534</v>
      </c>
      <c r="P291" s="319"/>
      <c r="Q291" s="323" t="s">
        <v>4264</v>
      </c>
      <c r="R291" s="316"/>
      <c r="S291" s="316"/>
      <c r="T291" s="316"/>
      <c r="U291" s="466">
        <f>'Punten per wedstrijd'!P104*1.2</f>
        <v>274.8</v>
      </c>
      <c r="V291" s="466">
        <f>'Punten per wedstrijd'!P23</f>
        <v>204.9</v>
      </c>
      <c r="W291" s="312" t="s">
        <v>4532</v>
      </c>
      <c r="X291" s="28"/>
    </row>
    <row r="292" spans="1:26" ht="15.75">
      <c r="A292" s="323" t="s">
        <v>4265</v>
      </c>
      <c r="B292" s="319"/>
      <c r="C292" s="319"/>
      <c r="D292" s="315"/>
      <c r="E292" s="466">
        <f>'Punten per wedstrijd'!N60*1.2</f>
        <v>971.15999999999906</v>
      </c>
      <c r="F292" s="466">
        <f>'Punten per wedstrijd'!N23</f>
        <v>418.5</v>
      </c>
      <c r="G292" s="312" t="s">
        <v>4532</v>
      </c>
      <c r="H292" s="319"/>
      <c r="I292" s="323" t="s">
        <v>4266</v>
      </c>
      <c r="J292" s="315"/>
      <c r="K292" s="316"/>
      <c r="L292" s="317"/>
      <c r="M292" s="466">
        <f>'Punten per wedstrijd'!O42*1.2</f>
        <v>476.1599999999969</v>
      </c>
      <c r="N292" s="466">
        <f>'Punten per wedstrijd'!O17</f>
        <v>302.50000000000091</v>
      </c>
      <c r="O292" s="312" t="s">
        <v>4532</v>
      </c>
      <c r="P292" s="319"/>
      <c r="Q292" s="323" t="s">
        <v>4267</v>
      </c>
      <c r="R292" s="316"/>
      <c r="S292" s="316"/>
      <c r="T292" s="316"/>
      <c r="U292" s="466">
        <f>'Punten per wedstrijd'!P8*1.2</f>
        <v>451.08000000000004</v>
      </c>
      <c r="V292" s="466">
        <f>'Punten per wedstrijd'!P42</f>
        <v>549.1</v>
      </c>
      <c r="W292" s="312" t="s">
        <v>4531</v>
      </c>
      <c r="X292" s="28"/>
    </row>
    <row r="293" spans="1:26" ht="15.75">
      <c r="A293" s="323" t="s">
        <v>4268</v>
      </c>
      <c r="B293" s="319"/>
      <c r="C293" s="319"/>
      <c r="D293" s="315"/>
      <c r="E293" s="466">
        <f>'Punten per wedstrijd'!N104*1.2</f>
        <v>652.92000000000473</v>
      </c>
      <c r="F293" s="466">
        <f>'Punten per wedstrijd'!N42</f>
        <v>486.29999999999745</v>
      </c>
      <c r="G293" s="312" t="s">
        <v>4532</v>
      </c>
      <c r="H293" s="319"/>
      <c r="I293" s="323" t="s">
        <v>4269</v>
      </c>
      <c r="J293" s="315"/>
      <c r="K293" s="316"/>
      <c r="L293" s="317"/>
      <c r="M293" s="466">
        <f>'Punten per wedstrijd'!O23*1.2</f>
        <v>369.00000000000216</v>
      </c>
      <c r="N293" s="466">
        <f>'Punten per wedstrijd'!O52</f>
        <v>282</v>
      </c>
      <c r="O293" s="312" t="s">
        <v>4532</v>
      </c>
      <c r="P293" s="319"/>
      <c r="Q293" s="323" t="s">
        <v>4270</v>
      </c>
      <c r="R293" s="316"/>
      <c r="S293" s="316"/>
      <c r="T293" s="316"/>
      <c r="U293" s="466">
        <f>'Punten per wedstrijd'!P60*1.2</f>
        <v>317.09999999999997</v>
      </c>
      <c r="V293" s="466">
        <f>'Punten per wedstrijd'!P64</f>
        <v>351.9</v>
      </c>
      <c r="W293" s="312" t="s">
        <v>4531</v>
      </c>
      <c r="X293" s="28"/>
    </row>
    <row r="294" spans="1:26" ht="15.75">
      <c r="A294" s="323" t="s">
        <v>4271</v>
      </c>
      <c r="B294" s="319"/>
      <c r="C294" s="319"/>
      <c r="D294" s="315"/>
      <c r="E294" s="466">
        <f>'Punten per wedstrijd'!N52*1.2</f>
        <v>137.87999999999957</v>
      </c>
      <c r="F294" s="466">
        <f>'Punten per wedstrijd'!N83</f>
        <v>488.49999999999909</v>
      </c>
      <c r="G294" s="312" t="s">
        <v>4533</v>
      </c>
      <c r="H294" s="319"/>
      <c r="I294" s="323" t="s">
        <v>4272</v>
      </c>
      <c r="J294" s="315"/>
      <c r="K294" s="316"/>
      <c r="L294" s="317"/>
      <c r="M294" s="466">
        <f>'Punten per wedstrijd'!O92*1.2</f>
        <v>426.59999999999889</v>
      </c>
      <c r="N294" s="466">
        <f>'Punten per wedstrijd'!O60</f>
        <v>455.44999999999709</v>
      </c>
      <c r="O294" s="312" t="s">
        <v>4531</v>
      </c>
      <c r="P294" s="319"/>
      <c r="Q294" s="323" t="s">
        <v>4273</v>
      </c>
      <c r="R294" s="316"/>
      <c r="S294" s="316"/>
      <c r="T294" s="316"/>
      <c r="U294" s="466">
        <f>'Punten per wedstrijd'!P17*1.2</f>
        <v>507.83999999999992</v>
      </c>
      <c r="V294" s="466">
        <f>'Punten per wedstrijd'!P83</f>
        <v>197.60000000000002</v>
      </c>
      <c r="W294" s="312" t="s">
        <v>4532</v>
      </c>
      <c r="X294" s="28"/>
    </row>
    <row r="295" spans="1:26" ht="15.75">
      <c r="A295" s="323" t="s">
        <v>4274</v>
      </c>
      <c r="B295" s="319"/>
      <c r="C295" s="319"/>
      <c r="D295" s="315"/>
      <c r="E295" s="466">
        <f>'Punten per wedstrijd'!N64*1.2</f>
        <v>732.12000000000262</v>
      </c>
      <c r="F295" s="466">
        <f>'Punten per wedstrijd'!N92</f>
        <v>448.09999999999854</v>
      </c>
      <c r="G295" s="312" t="s">
        <v>4532</v>
      </c>
      <c r="H295" s="315"/>
      <c r="I295" s="323" t="s">
        <v>4275</v>
      </c>
      <c r="J295" s="315"/>
      <c r="K295" s="316"/>
      <c r="L295" s="317"/>
      <c r="M295" s="466">
        <f>'Punten per wedstrijd'!O83*1.2</f>
        <v>342.59999999999673</v>
      </c>
      <c r="N295" s="466">
        <f>'Punten per wedstrijd'!O104</f>
        <v>410.90000000000146</v>
      </c>
      <c r="O295" s="312" t="s">
        <v>4531</v>
      </c>
      <c r="P295" s="316"/>
      <c r="Q295" s="323" t="s">
        <v>4276</v>
      </c>
      <c r="R295" s="316"/>
      <c r="S295" s="316"/>
      <c r="T295" s="316"/>
      <c r="U295" s="466">
        <f>'Punten per wedstrijd'!P52*1.2</f>
        <v>388.2</v>
      </c>
      <c r="V295" s="466">
        <f>'Punten per wedstrijd'!P92</f>
        <v>364.5</v>
      </c>
      <c r="W295" s="312" t="s">
        <v>4534</v>
      </c>
      <c r="X295" s="28"/>
    </row>
    <row r="296" spans="1:26" ht="15.75">
      <c r="A296" s="309"/>
      <c r="D296" s="295"/>
      <c r="E296" s="295"/>
      <c r="F296" s="295"/>
      <c r="G296" s="295"/>
      <c r="H296" s="295"/>
      <c r="I296" s="224"/>
      <c r="J296" s="295"/>
      <c r="K296" s="28"/>
      <c r="L296" s="296"/>
      <c r="N296" s="28"/>
      <c r="O296" s="28"/>
      <c r="P296" s="28"/>
      <c r="Q296" s="224"/>
      <c r="R296" s="28"/>
      <c r="S296" s="28"/>
      <c r="T296" s="28"/>
      <c r="U296" s="28"/>
      <c r="V296" s="28"/>
      <c r="W296" s="28"/>
      <c r="X296" s="28"/>
    </row>
    <row r="297" spans="1:26" ht="15.75">
      <c r="A297" s="309"/>
      <c r="D297" s="295"/>
      <c r="E297" s="295"/>
      <c r="F297" s="295"/>
      <c r="G297" s="295"/>
      <c r="H297" s="295"/>
      <c r="I297" s="224"/>
      <c r="J297" s="295"/>
      <c r="K297" s="28"/>
      <c r="L297" s="296"/>
      <c r="N297" s="28"/>
      <c r="O297" s="28"/>
      <c r="P297" s="28"/>
      <c r="Q297" s="224"/>
      <c r="R297" s="28"/>
      <c r="S297" s="28"/>
      <c r="T297" s="28"/>
      <c r="U297" s="28"/>
      <c r="V297" s="28"/>
      <c r="W297" s="28"/>
      <c r="X297" s="28"/>
    </row>
    <row r="298" spans="1:26" ht="15.75">
      <c r="A298" s="297"/>
      <c r="D298" s="434" t="s">
        <v>3455</v>
      </c>
      <c r="E298" s="434" t="s">
        <v>3456</v>
      </c>
      <c r="F298" s="434" t="s">
        <v>843</v>
      </c>
      <c r="G298" s="434" t="s">
        <v>2524</v>
      </c>
      <c r="H298" s="434" t="s">
        <v>2193</v>
      </c>
      <c r="I298" s="434" t="s">
        <v>2195</v>
      </c>
      <c r="J298" s="434" t="s">
        <v>2194</v>
      </c>
      <c r="K298" s="434" t="s">
        <v>2196</v>
      </c>
      <c r="L298" s="434" t="s">
        <v>2197</v>
      </c>
      <c r="M298" s="434" t="s">
        <v>2198</v>
      </c>
      <c r="N298" s="434" t="s">
        <v>2199</v>
      </c>
      <c r="O298" s="434" t="s">
        <v>2200</v>
      </c>
      <c r="P298" s="434" t="s">
        <v>2201</v>
      </c>
      <c r="Q298" s="434" t="s">
        <v>2202</v>
      </c>
      <c r="R298" s="434" t="s">
        <v>2203</v>
      </c>
      <c r="S298" s="434" t="s">
        <v>2180</v>
      </c>
      <c r="T298" s="434" t="s">
        <v>2204</v>
      </c>
      <c r="U298" s="434" t="s">
        <v>2205</v>
      </c>
      <c r="V298" s="202" t="s">
        <v>40</v>
      </c>
      <c r="W298" s="28"/>
      <c r="X298" s="28"/>
      <c r="Y298" s="28"/>
      <c r="Z298" s="28"/>
    </row>
    <row r="299" spans="1:26" ht="15.75">
      <c r="A299" s="514" t="s">
        <v>2294</v>
      </c>
      <c r="D299" s="50">
        <v>3</v>
      </c>
      <c r="E299" s="50">
        <v>3</v>
      </c>
      <c r="F299" s="50">
        <v>2</v>
      </c>
      <c r="G299" s="50">
        <v>3</v>
      </c>
      <c r="H299" s="50">
        <v>0</v>
      </c>
      <c r="I299" s="50">
        <v>2</v>
      </c>
      <c r="J299" s="50">
        <v>2</v>
      </c>
      <c r="K299" s="50">
        <v>3</v>
      </c>
      <c r="L299" s="50">
        <v>3</v>
      </c>
      <c r="M299" s="50">
        <v>0</v>
      </c>
      <c r="N299" s="50">
        <v>3</v>
      </c>
      <c r="O299" s="50">
        <v>3</v>
      </c>
      <c r="P299" s="50">
        <v>1</v>
      </c>
      <c r="Q299" s="50">
        <v>3</v>
      </c>
      <c r="R299" s="50">
        <v>2</v>
      </c>
      <c r="S299" s="50">
        <v>3</v>
      </c>
      <c r="T299" s="50">
        <v>2</v>
      </c>
      <c r="U299" s="50">
        <v>2</v>
      </c>
      <c r="V299" s="302">
        <f t="shared" ref="V299:V308" si="3">SUM(D299:U299)</f>
        <v>40</v>
      </c>
      <c r="W299" s="500">
        <f>SUM($F$258,$M$258,$V$259,$E$266,$N$265,$U$265,$F$274,$N$270,$U$272,$E$279,$N$279,$U$280,$F$287,$M$286,$V$286,$E$295,$M$291,$V$293)</f>
        <v>8862.3200000000088</v>
      </c>
      <c r="X299" s="50" t="s">
        <v>80</v>
      </c>
      <c r="Y299" s="28"/>
      <c r="Z299" s="28"/>
    </row>
    <row r="300" spans="1:26" ht="15.75">
      <c r="A300" s="514" t="s">
        <v>2265</v>
      </c>
      <c r="D300" s="50">
        <v>3</v>
      </c>
      <c r="E300" s="50">
        <v>3</v>
      </c>
      <c r="F300" s="50">
        <v>3</v>
      </c>
      <c r="G300" s="50">
        <v>0</v>
      </c>
      <c r="H300" s="50">
        <v>0</v>
      </c>
      <c r="I300" s="50">
        <v>3</v>
      </c>
      <c r="J300" s="50">
        <v>0</v>
      </c>
      <c r="K300" s="50">
        <v>2</v>
      </c>
      <c r="L300" s="50">
        <v>0</v>
      </c>
      <c r="M300" s="50">
        <v>3</v>
      </c>
      <c r="N300" s="50">
        <v>2</v>
      </c>
      <c r="O300" s="50">
        <v>3</v>
      </c>
      <c r="P300" s="50">
        <v>2</v>
      </c>
      <c r="Q300" s="50">
        <v>3</v>
      </c>
      <c r="R300" s="50">
        <v>1</v>
      </c>
      <c r="S300" s="50">
        <v>3</v>
      </c>
      <c r="T300" s="50">
        <v>2</v>
      </c>
      <c r="U300" s="50">
        <v>3</v>
      </c>
      <c r="V300" s="302">
        <f t="shared" si="3"/>
        <v>36</v>
      </c>
      <c r="W300" s="500">
        <f>SUM($E$260,$N$257,$U$260,$F$266,$N$264,$U$267,$F$272,$M$274,$V$270,$F$281,$M$278,$V$281,$E$287,$M$285,$V$288,$E$293,$N$295,$U$291)</f>
        <v>10117.740000000016</v>
      </c>
      <c r="X300" s="50" t="s">
        <v>81</v>
      </c>
      <c r="Y300" s="28"/>
      <c r="Z300" s="28"/>
    </row>
    <row r="301" spans="1:26" ht="15.75">
      <c r="A301" s="511" t="s">
        <v>3581</v>
      </c>
      <c r="D301" s="50">
        <v>3</v>
      </c>
      <c r="E301" s="50">
        <v>3</v>
      </c>
      <c r="F301" s="50">
        <v>0</v>
      </c>
      <c r="G301" s="50">
        <v>3</v>
      </c>
      <c r="H301" s="50">
        <v>3</v>
      </c>
      <c r="I301" s="50">
        <v>0</v>
      </c>
      <c r="J301" s="50">
        <v>3</v>
      </c>
      <c r="K301" s="50">
        <v>2</v>
      </c>
      <c r="L301" s="50">
        <v>3</v>
      </c>
      <c r="M301" s="50">
        <v>3</v>
      </c>
      <c r="N301" s="50">
        <v>3</v>
      </c>
      <c r="O301" s="50">
        <v>1</v>
      </c>
      <c r="P301" s="50">
        <v>2</v>
      </c>
      <c r="Q301" s="50">
        <v>0</v>
      </c>
      <c r="R301" s="50">
        <v>3</v>
      </c>
      <c r="S301" s="50">
        <v>0</v>
      </c>
      <c r="T301" s="50">
        <v>3</v>
      </c>
      <c r="U301" s="50">
        <v>0</v>
      </c>
      <c r="V301" s="302">
        <f t="shared" si="3"/>
        <v>35</v>
      </c>
      <c r="W301" s="500">
        <f>SUM($F$257,$M$256,$V$258,$E$263,$M$265,$V$266,$E$271,$N$272,$U$270,$E$278,$N$277,$U$279,$F$284,$N$286,$U$287,$F$292,$M$293,$V$291)</f>
        <v>8098.1600000000008</v>
      </c>
      <c r="X301" s="50" t="s">
        <v>82</v>
      </c>
      <c r="Y301" s="28"/>
      <c r="Z301" s="28"/>
    </row>
    <row r="302" spans="1:26" ht="15.75">
      <c r="A302" s="520" t="s">
        <v>3583</v>
      </c>
      <c r="B302" s="326"/>
      <c r="C302" s="326"/>
      <c r="D302" s="329">
        <v>0</v>
      </c>
      <c r="E302" s="329">
        <v>0</v>
      </c>
      <c r="F302" s="329">
        <v>2</v>
      </c>
      <c r="G302" s="329">
        <v>3</v>
      </c>
      <c r="H302" s="329">
        <v>2</v>
      </c>
      <c r="I302" s="329">
        <v>2</v>
      </c>
      <c r="J302" s="329">
        <v>0</v>
      </c>
      <c r="K302" s="329">
        <v>3</v>
      </c>
      <c r="L302" s="329">
        <v>0</v>
      </c>
      <c r="M302" s="329">
        <v>3</v>
      </c>
      <c r="N302" s="329">
        <v>1</v>
      </c>
      <c r="O302" s="329">
        <v>3</v>
      </c>
      <c r="P302" s="329">
        <v>3</v>
      </c>
      <c r="Q302" s="329">
        <v>3</v>
      </c>
      <c r="R302" s="329">
        <v>0</v>
      </c>
      <c r="S302" s="329">
        <v>3</v>
      </c>
      <c r="T302" s="329">
        <v>2</v>
      </c>
      <c r="U302" s="329">
        <v>1</v>
      </c>
      <c r="V302" s="328">
        <f t="shared" si="3"/>
        <v>31</v>
      </c>
      <c r="W302" s="501">
        <f>SUM($F$259,$M$257,$V$257,$E$265,$N$266,$U$264,$F$271,$M$273,$V$272,$E$280,$N$278,$U$278,$F$286,$M$287,$V$285,$E$292,$N$294,$U$293)</f>
        <v>9223.2500000000018</v>
      </c>
      <c r="X302" s="329" t="s">
        <v>83</v>
      </c>
      <c r="Y302" s="28"/>
      <c r="Z302" s="28"/>
    </row>
    <row r="303" spans="1:26" ht="15.75">
      <c r="A303" s="512" t="s">
        <v>3582</v>
      </c>
      <c r="D303" s="50">
        <v>0</v>
      </c>
      <c r="E303" s="50">
        <v>0</v>
      </c>
      <c r="F303" s="50">
        <v>3</v>
      </c>
      <c r="G303" s="50">
        <v>2</v>
      </c>
      <c r="H303" s="50">
        <v>1</v>
      </c>
      <c r="I303" s="50">
        <v>0</v>
      </c>
      <c r="J303" s="50">
        <v>3</v>
      </c>
      <c r="K303" s="50">
        <v>3</v>
      </c>
      <c r="L303" s="50">
        <v>3</v>
      </c>
      <c r="M303" s="50">
        <v>3</v>
      </c>
      <c r="N303" s="50">
        <v>2</v>
      </c>
      <c r="O303" s="50">
        <v>2</v>
      </c>
      <c r="P303" s="50">
        <v>3</v>
      </c>
      <c r="Q303" s="50">
        <v>0</v>
      </c>
      <c r="R303" s="50">
        <v>0</v>
      </c>
      <c r="S303" s="50">
        <v>0</v>
      </c>
      <c r="T303" s="50">
        <v>3</v>
      </c>
      <c r="U303" s="50">
        <v>2</v>
      </c>
      <c r="V303" s="302">
        <f t="shared" si="3"/>
        <v>30</v>
      </c>
      <c r="W303" s="500">
        <f>SUM($E$258,$N$259,$U$258,$F$267,$M$266,$V$263,$E$272,$N$271,$U$271,$F$279,$M$280,$V$279,$E$288,$N$287,$U$284,$F$293,$M$292,$V$292)</f>
        <v>9620.5999999999804</v>
      </c>
      <c r="X303" s="28"/>
      <c r="Y303" s="28"/>
      <c r="Z303" s="28"/>
    </row>
    <row r="304" spans="1:26" ht="15.75">
      <c r="A304" s="510" t="s">
        <v>2253</v>
      </c>
      <c r="D304" s="50">
        <v>0</v>
      </c>
      <c r="E304" s="50">
        <v>0</v>
      </c>
      <c r="F304" s="50">
        <v>1</v>
      </c>
      <c r="G304" s="50">
        <v>3</v>
      </c>
      <c r="H304" s="50">
        <v>3</v>
      </c>
      <c r="I304" s="50">
        <v>1</v>
      </c>
      <c r="J304" s="50">
        <v>2</v>
      </c>
      <c r="K304" s="50">
        <v>0</v>
      </c>
      <c r="L304" s="50">
        <v>1</v>
      </c>
      <c r="M304" s="50">
        <v>0</v>
      </c>
      <c r="N304" s="50">
        <v>2</v>
      </c>
      <c r="O304" s="50">
        <v>0</v>
      </c>
      <c r="P304" s="50">
        <v>3</v>
      </c>
      <c r="Q304" s="50">
        <v>0</v>
      </c>
      <c r="R304" s="50">
        <v>1</v>
      </c>
      <c r="S304" s="50">
        <v>3</v>
      </c>
      <c r="T304" s="50">
        <v>0</v>
      </c>
      <c r="U304" s="50">
        <v>3</v>
      </c>
      <c r="V304" s="302">
        <f t="shared" si="3"/>
        <v>23</v>
      </c>
      <c r="W304" s="500">
        <f>SUM($E$257,$N$260,$U$257,$F$264,$M$264,$V$265,$F$270,$M$271,$V$273,$F$278,$M$281,$V$278,$E$285,$N$285,$U$286,$E$291,$N$292,$U$294)</f>
        <v>6756.4400000000005</v>
      </c>
      <c r="X304" s="28"/>
      <c r="Y304" s="28"/>
      <c r="Z304" s="28"/>
    </row>
    <row r="305" spans="1:26" ht="15.75">
      <c r="A305" s="292" t="s">
        <v>3585</v>
      </c>
      <c r="D305" s="50">
        <v>0</v>
      </c>
      <c r="E305" s="50">
        <v>3</v>
      </c>
      <c r="F305" s="50">
        <v>3</v>
      </c>
      <c r="G305" s="50">
        <v>1</v>
      </c>
      <c r="H305" s="50">
        <v>3</v>
      </c>
      <c r="I305" s="50">
        <v>3</v>
      </c>
      <c r="J305" s="50">
        <v>1</v>
      </c>
      <c r="K305" s="50">
        <v>0</v>
      </c>
      <c r="L305" s="50">
        <v>1</v>
      </c>
      <c r="M305" s="50">
        <v>0</v>
      </c>
      <c r="N305" s="50">
        <v>1</v>
      </c>
      <c r="O305" s="50">
        <v>0</v>
      </c>
      <c r="P305" s="50">
        <v>0</v>
      </c>
      <c r="Q305" s="50">
        <v>3</v>
      </c>
      <c r="R305" s="50">
        <v>0</v>
      </c>
      <c r="S305" s="50">
        <v>0</v>
      </c>
      <c r="T305" s="50">
        <v>1</v>
      </c>
      <c r="U305" s="50">
        <v>1</v>
      </c>
      <c r="V305" s="302">
        <f t="shared" si="3"/>
        <v>21</v>
      </c>
      <c r="W305" s="500">
        <f>SUM($F$260,$M$260,$V$256,$E$267,$N$267,$U$266,$E$274,$N$273,$U$274,$E$281,$N$281,$U$277,$F$288,$M$288,$V$287,$F$295,$M$294,$V$295)</f>
        <v>8096.6399999999976</v>
      </c>
      <c r="X305" s="28"/>
      <c r="Y305" s="28"/>
      <c r="Z305" s="28"/>
    </row>
    <row r="306" spans="1:26" ht="15.75">
      <c r="A306" s="333" t="s">
        <v>3584</v>
      </c>
      <c r="D306" s="50">
        <v>2</v>
      </c>
      <c r="E306" s="50">
        <v>3</v>
      </c>
      <c r="F306" s="50">
        <v>1</v>
      </c>
      <c r="G306" s="50">
        <v>0</v>
      </c>
      <c r="H306" s="50">
        <v>0</v>
      </c>
      <c r="I306" s="50">
        <v>1</v>
      </c>
      <c r="J306" s="50">
        <v>2</v>
      </c>
      <c r="K306" s="50">
        <v>1</v>
      </c>
      <c r="L306" s="50">
        <v>2</v>
      </c>
      <c r="M306" s="50">
        <v>0</v>
      </c>
      <c r="N306" s="50">
        <v>1</v>
      </c>
      <c r="O306" s="50">
        <v>0</v>
      </c>
      <c r="P306" s="50">
        <v>1</v>
      </c>
      <c r="Q306" s="50">
        <v>0</v>
      </c>
      <c r="R306" s="50">
        <v>3</v>
      </c>
      <c r="S306" s="50">
        <v>3</v>
      </c>
      <c r="T306" s="50">
        <v>1</v>
      </c>
      <c r="U306" s="50">
        <v>0</v>
      </c>
      <c r="V306" s="302">
        <f t="shared" si="3"/>
        <v>21</v>
      </c>
      <c r="W306" s="500">
        <f>SUM($F$256,$M$259,$U$259,$F$263,$M$267,$V$264,$E$273,$N$274,$U$273,$E$277,$N$280,$V$280,$E$284,$N$288,$U$285,$F$294,$M$295,$V$294)</f>
        <v>8015.9799999999896</v>
      </c>
      <c r="X306" s="28"/>
      <c r="Y306" s="28"/>
      <c r="Z306" s="28"/>
    </row>
    <row r="307" spans="1:26" ht="15.75">
      <c r="A307" s="292" t="s">
        <v>2255</v>
      </c>
      <c r="D307" s="50">
        <v>3</v>
      </c>
      <c r="E307" s="50">
        <v>0</v>
      </c>
      <c r="F307" s="50">
        <v>0</v>
      </c>
      <c r="G307" s="50">
        <v>0</v>
      </c>
      <c r="H307" s="50">
        <v>0</v>
      </c>
      <c r="I307" s="50">
        <v>3</v>
      </c>
      <c r="J307" s="50">
        <v>1</v>
      </c>
      <c r="K307" s="50">
        <v>1</v>
      </c>
      <c r="L307" s="50">
        <v>2</v>
      </c>
      <c r="M307" s="50">
        <v>0</v>
      </c>
      <c r="N307" s="50">
        <v>0</v>
      </c>
      <c r="O307" s="50">
        <v>0</v>
      </c>
      <c r="P307" s="50">
        <v>0</v>
      </c>
      <c r="Q307" s="50">
        <v>3</v>
      </c>
      <c r="R307" s="50">
        <v>3</v>
      </c>
      <c r="S307" s="50">
        <v>0</v>
      </c>
      <c r="T307" s="50">
        <v>0</v>
      </c>
      <c r="U307" s="50">
        <v>2</v>
      </c>
      <c r="V307" s="302">
        <f t="shared" si="3"/>
        <v>18</v>
      </c>
      <c r="W307" s="500">
        <f>SUM($E$259,$N$258,$V$260,$E$264,$N$263,$U$263,$F$273,$M$272,$V$274,$F$280,$M$279,$U$281,$F$285,$M$284,$V$284,$E$294,$N$293,$U$295)</f>
        <v>8340.2399999999961</v>
      </c>
      <c r="X307" s="28"/>
      <c r="Y307" s="28"/>
      <c r="Z307" s="28"/>
    </row>
    <row r="308" spans="1:26" ht="15.75">
      <c r="A308" s="510" t="s">
        <v>2252</v>
      </c>
      <c r="D308" s="50">
        <v>1</v>
      </c>
      <c r="E308" s="50">
        <v>0</v>
      </c>
      <c r="F308" s="50">
        <v>0</v>
      </c>
      <c r="G308" s="50">
        <v>0</v>
      </c>
      <c r="H308" s="50">
        <v>3</v>
      </c>
      <c r="I308" s="50">
        <v>0</v>
      </c>
      <c r="J308" s="50">
        <v>1</v>
      </c>
      <c r="K308" s="50">
        <v>0</v>
      </c>
      <c r="L308" s="50">
        <v>0</v>
      </c>
      <c r="M308" s="50">
        <v>3</v>
      </c>
      <c r="N308" s="50">
        <v>0</v>
      </c>
      <c r="O308" s="50">
        <v>3</v>
      </c>
      <c r="P308" s="50">
        <v>0</v>
      </c>
      <c r="Q308" s="50">
        <v>0</v>
      </c>
      <c r="R308" s="50">
        <v>2</v>
      </c>
      <c r="S308" s="50">
        <v>0</v>
      </c>
      <c r="T308" s="50">
        <v>1</v>
      </c>
      <c r="U308" s="50">
        <v>1</v>
      </c>
      <c r="V308" s="302">
        <f t="shared" si="3"/>
        <v>15</v>
      </c>
      <c r="W308" s="500">
        <f>SUM($E$256,$N$256,$U$256,$F$265,$M$263,$V$267,$E$270,$M$270,$V$271,$F$277,$M$277,$V$277,$E$286,$N$284,$U$288,$F$291,$N$291,$U$292)</f>
        <v>5909.2799999999979</v>
      </c>
      <c r="X308" s="28"/>
      <c r="Y308" s="28"/>
      <c r="Z308" s="28"/>
    </row>
    <row r="309" spans="1:26" ht="15.75">
      <c r="A309" s="297"/>
      <c r="D309" s="295"/>
      <c r="E309" s="295"/>
      <c r="F309" s="295"/>
      <c r="G309" s="295"/>
      <c r="H309" s="295"/>
      <c r="I309" s="295"/>
      <c r="J309" s="295"/>
      <c r="K309" s="295"/>
      <c r="L309" s="28"/>
      <c r="P309" s="28"/>
      <c r="Q309" s="28"/>
      <c r="R309" s="63"/>
      <c r="S309" s="28"/>
      <c r="T309" s="28"/>
      <c r="U309" s="28"/>
      <c r="V309" s="296"/>
      <c r="X309" s="28"/>
      <c r="Y309" s="28"/>
      <c r="Z309" s="28"/>
    </row>
    <row r="310" spans="1:26" ht="15.75">
      <c r="A310" s="297"/>
      <c r="D310" s="295"/>
      <c r="E310" s="295"/>
      <c r="F310" s="295"/>
      <c r="G310" s="295"/>
      <c r="H310" s="295"/>
      <c r="I310" s="295"/>
      <c r="J310" s="295"/>
      <c r="K310" s="295"/>
      <c r="L310" s="28"/>
      <c r="P310" s="28"/>
      <c r="Q310" s="28"/>
      <c r="R310" s="63"/>
      <c r="S310" s="28"/>
      <c r="T310" s="28"/>
      <c r="U310" s="28"/>
      <c r="V310" s="296"/>
      <c r="W310" s="467">
        <f>SUM(W299:W308)</f>
        <v>83040.649999999994</v>
      </c>
      <c r="X310" s="28"/>
      <c r="Y310" s="28"/>
      <c r="Z310" s="28"/>
    </row>
    <row r="311" spans="1:26" ht="15.75">
      <c r="A311" s="297"/>
      <c r="D311" s="295"/>
      <c r="E311" s="295"/>
      <c r="F311" s="295"/>
      <c r="G311" s="295"/>
      <c r="H311" s="295"/>
      <c r="I311" s="295"/>
      <c r="J311" s="295"/>
      <c r="K311" s="295"/>
      <c r="L311" s="28"/>
      <c r="P311" s="28"/>
      <c r="Q311" s="28"/>
      <c r="R311" s="63"/>
      <c r="S311" s="28"/>
      <c r="T311" s="28"/>
      <c r="U311" s="28"/>
      <c r="V311" s="296"/>
      <c r="W311" s="467"/>
      <c r="X311" s="28"/>
      <c r="Y311" s="28"/>
      <c r="Z311" s="28"/>
    </row>
    <row r="312" spans="1:26" ht="15.75">
      <c r="A312" s="297"/>
      <c r="D312" s="295"/>
      <c r="E312" s="295"/>
      <c r="F312" s="295"/>
      <c r="G312" s="295"/>
      <c r="H312" s="299"/>
      <c r="I312" s="295"/>
      <c r="J312" s="134"/>
      <c r="K312" s="295"/>
      <c r="L312" s="28"/>
      <c r="M312" s="296"/>
      <c r="O312" s="300"/>
      <c r="P312" s="300"/>
      <c r="Q312" s="299"/>
      <c r="R312" s="63"/>
      <c r="S312" s="134"/>
      <c r="T312" s="28"/>
      <c r="U312" s="28"/>
      <c r="V312" s="28"/>
      <c r="W312" s="28"/>
      <c r="X312" s="300"/>
      <c r="Y312" s="300"/>
      <c r="Z312" s="299"/>
    </row>
    <row r="313" spans="1:26" ht="20.25">
      <c r="A313" s="324" t="s">
        <v>2162</v>
      </c>
      <c r="B313" s="325"/>
      <c r="D313" s="434"/>
      <c r="E313" s="434"/>
      <c r="F313" s="434"/>
      <c r="G313" s="434"/>
      <c r="H313" s="434"/>
      <c r="I313" s="434"/>
      <c r="J313" s="434"/>
      <c r="K313" s="434"/>
      <c r="L313" s="434"/>
      <c r="M313" s="434"/>
      <c r="N313" s="434"/>
      <c r="O313" s="434"/>
      <c r="P313" s="434"/>
      <c r="Q313" s="434"/>
      <c r="R313" s="434"/>
      <c r="S313" s="434"/>
      <c r="T313" s="434"/>
      <c r="U313" s="434"/>
      <c r="V313" s="202"/>
      <c r="X313" s="28"/>
      <c r="Y313" s="28"/>
      <c r="Z313" s="28"/>
    </row>
    <row r="314" spans="1:26" ht="15.75">
      <c r="A314" s="297"/>
      <c r="D314" s="295"/>
      <c r="E314" s="295"/>
      <c r="F314" s="295"/>
      <c r="G314" s="295"/>
      <c r="H314" s="295"/>
      <c r="I314" s="295"/>
      <c r="J314" s="295"/>
      <c r="K314" s="295"/>
      <c r="L314" s="28"/>
      <c r="M314" s="296"/>
      <c r="O314" s="28"/>
      <c r="P314" s="28"/>
      <c r="Q314" s="28"/>
      <c r="R314" s="63"/>
      <c r="S314" s="28"/>
      <c r="T314" s="28"/>
      <c r="U314" s="28"/>
      <c r="V314" s="28"/>
      <c r="W314" s="28"/>
      <c r="X314" s="28"/>
      <c r="Y314" s="28"/>
      <c r="Z314" s="28"/>
    </row>
    <row r="315" spans="1:26" s="39" customFormat="1" ht="15.75">
      <c r="A315" s="318" t="s">
        <v>182</v>
      </c>
      <c r="B315" s="442"/>
      <c r="C315" s="442"/>
      <c r="D315" s="443"/>
      <c r="E315" s="443"/>
      <c r="F315" s="443"/>
      <c r="G315" s="317" t="s">
        <v>150</v>
      </c>
      <c r="H315" s="442"/>
      <c r="I315" s="318" t="s">
        <v>184</v>
      </c>
      <c r="J315" s="443"/>
      <c r="K315" s="442"/>
      <c r="L315" s="317"/>
      <c r="M315" s="442"/>
      <c r="N315" s="442"/>
      <c r="O315" s="317" t="s">
        <v>150</v>
      </c>
      <c r="P315" s="442"/>
      <c r="Q315" s="318" t="s">
        <v>843</v>
      </c>
      <c r="R315" s="442"/>
      <c r="S315" s="442"/>
      <c r="T315" s="442"/>
      <c r="U315" s="442"/>
      <c r="V315" s="442"/>
      <c r="W315" s="317" t="s">
        <v>150</v>
      </c>
    </row>
    <row r="316" spans="1:26" ht="15.75">
      <c r="A316" s="323" t="s">
        <v>3624</v>
      </c>
      <c r="B316" s="319"/>
      <c r="C316" s="319"/>
      <c r="D316" s="315"/>
      <c r="E316" s="109">
        <f>'Punten per wedstrijd'!E111*1.2</f>
        <v>440.40000000000003</v>
      </c>
      <c r="F316" s="109">
        <f>'Punten per wedstrijd'!E176</f>
        <v>476.29999999999995</v>
      </c>
      <c r="G316" s="312" t="s">
        <v>4531</v>
      </c>
      <c r="H316" s="319"/>
      <c r="I316" s="323" t="s">
        <v>3766</v>
      </c>
      <c r="J316" s="315"/>
      <c r="K316" s="316"/>
      <c r="L316" s="317"/>
      <c r="M316" s="466">
        <f>'Punten per wedstrijd'!E40*1.2</f>
        <v>383.87999999999994</v>
      </c>
      <c r="N316" s="466">
        <f>'Punten per wedstrijd'!E7</f>
        <v>200.19999999999993</v>
      </c>
      <c r="O316" s="312" t="s">
        <v>4532</v>
      </c>
      <c r="P316" s="319"/>
      <c r="Q316" s="323" t="s">
        <v>3771</v>
      </c>
      <c r="R316" s="316"/>
      <c r="S316" s="316"/>
      <c r="T316" s="316"/>
      <c r="U316" s="466">
        <f>'Punten per wedstrijd'!F111*1.2</f>
        <v>955.92000000000121</v>
      </c>
      <c r="V316" s="466">
        <f>'Punten per wedstrijd'!F193</f>
        <v>525.99999999999886</v>
      </c>
      <c r="W316" s="312" t="s">
        <v>4532</v>
      </c>
    </row>
    <row r="317" spans="1:26" ht="15.75">
      <c r="A317" s="323" t="s">
        <v>3625</v>
      </c>
      <c r="B317" s="319"/>
      <c r="C317" s="319"/>
      <c r="D317" s="315"/>
      <c r="E317" s="109">
        <f>'Punten per wedstrijd'!E133*1.2</f>
        <v>747.12</v>
      </c>
      <c r="F317" s="109">
        <f>'Punten per wedstrijd'!E144</f>
        <v>352.2</v>
      </c>
      <c r="G317" s="312" t="s">
        <v>4532</v>
      </c>
      <c r="H317" s="319"/>
      <c r="I317" s="323" t="s">
        <v>3767</v>
      </c>
      <c r="J317" s="315"/>
      <c r="K317" s="316"/>
      <c r="L317" s="317"/>
      <c r="M317" s="466">
        <f>'Punten per wedstrijd'!E62*1.2</f>
        <v>321.83999999999992</v>
      </c>
      <c r="N317" s="466">
        <f>'Punten per wedstrijd'!E93</f>
        <v>323.8</v>
      </c>
      <c r="O317" s="312" t="s">
        <v>4531</v>
      </c>
      <c r="P317" s="319"/>
      <c r="Q317" s="323" t="s">
        <v>3775</v>
      </c>
      <c r="R317" s="316"/>
      <c r="S317" s="316"/>
      <c r="T317" s="316"/>
      <c r="U317" s="466">
        <f>'Punten per wedstrijd'!F133*1.2</f>
        <v>584.52000000000044</v>
      </c>
      <c r="V317" s="466">
        <f>'Punten per wedstrijd'!F166</f>
        <v>655.19999999999959</v>
      </c>
      <c r="W317" s="312" t="s">
        <v>4531</v>
      </c>
    </row>
    <row r="318" spans="1:26" ht="15.75">
      <c r="A318" s="323" t="s">
        <v>3626</v>
      </c>
      <c r="B318" s="319"/>
      <c r="C318" s="319"/>
      <c r="D318" s="315"/>
      <c r="E318" s="109">
        <f>'Punten per wedstrijd'!E152*1.2</f>
        <v>914.16</v>
      </c>
      <c r="F318" s="109">
        <f>'Punten per wedstrijd'!E175</f>
        <v>474.40000000000003</v>
      </c>
      <c r="G318" s="312" t="s">
        <v>4532</v>
      </c>
      <c r="H318" s="319"/>
      <c r="I318" s="323" t="s">
        <v>3768</v>
      </c>
      <c r="J318" s="315"/>
      <c r="K318" s="316"/>
      <c r="L318" s="317"/>
      <c r="M318" s="466">
        <f>'Punten per wedstrijd'!E71*1.2</f>
        <v>92.399999999999721</v>
      </c>
      <c r="N318" s="466">
        <f>'Punten per wedstrijd'!E55</f>
        <v>244.20000000000022</v>
      </c>
      <c r="O318" s="312" t="s">
        <v>4533</v>
      </c>
      <c r="P318" s="319"/>
      <c r="Q318" s="323" t="s">
        <v>3772</v>
      </c>
      <c r="R318" s="316"/>
      <c r="S318" s="316"/>
      <c r="T318" s="316"/>
      <c r="U318" s="466">
        <f>'Punten per wedstrijd'!F152*1.2</f>
        <v>630.11999999999875</v>
      </c>
      <c r="V318" s="466">
        <f>'Punten per wedstrijd'!F144</f>
        <v>549.60000000000014</v>
      </c>
      <c r="W318" s="312" t="s">
        <v>4534</v>
      </c>
    </row>
    <row r="319" spans="1:26" ht="15.75">
      <c r="A319" s="323" t="s">
        <v>3627</v>
      </c>
      <c r="B319" s="319"/>
      <c r="C319" s="319"/>
      <c r="D319" s="315"/>
      <c r="E319" s="109">
        <f>'Punten per wedstrijd'!E159*1.2</f>
        <v>202.56</v>
      </c>
      <c r="F319" s="109">
        <f>'Punten per wedstrijd'!E166</f>
        <v>340</v>
      </c>
      <c r="G319" s="312" t="s">
        <v>4533</v>
      </c>
      <c r="H319" s="319"/>
      <c r="I319" s="323" t="s">
        <v>3769</v>
      </c>
      <c r="J319" s="315"/>
      <c r="K319" s="316"/>
      <c r="L319" s="317"/>
      <c r="M319" s="466">
        <f>'Punten per wedstrijd'!E72*1.2</f>
        <v>354.96000000000021</v>
      </c>
      <c r="N319" s="466">
        <f>'Punten per wedstrijd'!E48</f>
        <v>314.8000000000003</v>
      </c>
      <c r="O319" s="312" t="s">
        <v>4534</v>
      </c>
      <c r="P319" s="319"/>
      <c r="Q319" s="323" t="s">
        <v>3773</v>
      </c>
      <c r="R319" s="316"/>
      <c r="S319" s="316"/>
      <c r="T319" s="316"/>
      <c r="U319" s="466">
        <f>'Punten per wedstrijd'!F176*1.2</f>
        <v>948.83999999999924</v>
      </c>
      <c r="V319" s="466">
        <f>'Punten per wedstrijd'!F175</f>
        <v>488.80000000000064</v>
      </c>
      <c r="W319" s="312" t="s">
        <v>4532</v>
      </c>
    </row>
    <row r="320" spans="1:26" ht="15.75">
      <c r="A320" s="323" t="s">
        <v>3628</v>
      </c>
      <c r="B320" s="319"/>
      <c r="C320" s="319"/>
      <c r="D320" s="315"/>
      <c r="E320" s="109">
        <f>'Punten per wedstrijd'!E197*1.2</f>
        <v>325.32</v>
      </c>
      <c r="F320" s="109">
        <f>'Punten per wedstrijd'!E193</f>
        <v>279.39999999999998</v>
      </c>
      <c r="G320" s="312" t="s">
        <v>4534</v>
      </c>
      <c r="H320" s="319"/>
      <c r="I320" s="323" t="s">
        <v>3770</v>
      </c>
      <c r="J320" s="315"/>
      <c r="K320" s="316"/>
      <c r="L320" s="317"/>
      <c r="M320" s="466">
        <f>'Punten per wedstrijd'!E89*1.2</f>
        <v>153.11999999999995</v>
      </c>
      <c r="N320" s="466">
        <f>'Punten per wedstrijd'!E29</f>
        <v>260.70000000000005</v>
      </c>
      <c r="O320" s="312" t="s">
        <v>4533</v>
      </c>
      <c r="P320" s="319"/>
      <c r="Q320" s="323" t="s">
        <v>3774</v>
      </c>
      <c r="R320" s="316"/>
      <c r="S320" s="316"/>
      <c r="T320" s="316"/>
      <c r="U320" s="466">
        <f>'Punten per wedstrijd'!F197*1.2</f>
        <v>1039.4399999999987</v>
      </c>
      <c r="V320" s="466">
        <f>'Punten per wedstrijd'!F159</f>
        <v>559.49999999999864</v>
      </c>
      <c r="W320" s="312" t="s">
        <v>4532</v>
      </c>
    </row>
    <row r="321" spans="1:24" ht="15.75">
      <c r="A321" s="322"/>
      <c r="B321" s="319"/>
      <c r="C321" s="319"/>
      <c r="D321" s="315"/>
      <c r="E321" s="466"/>
      <c r="F321" s="466"/>
      <c r="G321" s="312"/>
      <c r="H321" s="319"/>
      <c r="I321" s="319"/>
      <c r="J321" s="315"/>
      <c r="K321" s="316"/>
      <c r="L321" s="317"/>
      <c r="M321" s="497"/>
      <c r="N321" s="497"/>
      <c r="O321" s="313"/>
      <c r="P321" s="319"/>
      <c r="Q321" s="315"/>
      <c r="R321" s="316"/>
      <c r="S321" s="316"/>
      <c r="T321" s="316"/>
      <c r="U321" s="497"/>
      <c r="V321" s="497"/>
      <c r="W321" s="313"/>
    </row>
    <row r="322" spans="1:24" s="39" customFormat="1" ht="15.75">
      <c r="A322" s="318" t="s">
        <v>2206</v>
      </c>
      <c r="B322" s="442"/>
      <c r="C322" s="442"/>
      <c r="D322" s="443"/>
      <c r="E322" s="466"/>
      <c r="F322" s="466"/>
      <c r="G322" s="445" t="s">
        <v>150</v>
      </c>
      <c r="H322" s="442"/>
      <c r="I322" s="318" t="s">
        <v>186</v>
      </c>
      <c r="J322" s="443"/>
      <c r="K322" s="442"/>
      <c r="L322" s="317"/>
      <c r="M322" s="497"/>
      <c r="N322" s="497"/>
      <c r="O322" s="445" t="s">
        <v>150</v>
      </c>
      <c r="P322" s="442"/>
      <c r="Q322" s="318" t="s">
        <v>175</v>
      </c>
      <c r="R322" s="442"/>
      <c r="S322" s="442"/>
      <c r="T322" s="442"/>
      <c r="U322" s="497"/>
      <c r="V322" s="497"/>
      <c r="W322" s="445" t="s">
        <v>150</v>
      </c>
    </row>
    <row r="323" spans="1:24" ht="15.75">
      <c r="A323" s="323" t="s">
        <v>3776</v>
      </c>
      <c r="B323" s="319"/>
      <c r="C323" s="319"/>
      <c r="D323" s="315"/>
      <c r="E323" s="466">
        <f>'Punten per wedstrijd'!F40*1.2</f>
        <v>278.1600000000002</v>
      </c>
      <c r="F323" s="466">
        <f>'Punten per wedstrijd'!F72</f>
        <v>132.59999999999968</v>
      </c>
      <c r="G323" s="312" t="s">
        <v>4532</v>
      </c>
      <c r="H323" s="319"/>
      <c r="I323" s="323" t="s">
        <v>3781</v>
      </c>
      <c r="J323" s="315"/>
      <c r="K323" s="316"/>
      <c r="L323" s="317"/>
      <c r="M323" s="466">
        <f>'Punten per wedstrijd'!G7*1.2</f>
        <v>357.96000000000129</v>
      </c>
      <c r="N323" s="466">
        <f>'Punten per wedstrijd'!G55</f>
        <v>189.599999999999</v>
      </c>
      <c r="O323" s="312" t="s">
        <v>4532</v>
      </c>
      <c r="P323" s="319"/>
      <c r="Q323" s="323" t="s">
        <v>3785</v>
      </c>
      <c r="R323" s="316"/>
      <c r="S323" s="316"/>
      <c r="T323" s="316"/>
      <c r="U323" s="466">
        <f>'Punten per wedstrijd'!G159*1.2</f>
        <v>894.35999999999797</v>
      </c>
      <c r="V323" s="466">
        <f>'Punten per wedstrijd'!G152</f>
        <v>1192.9000000000001</v>
      </c>
      <c r="W323" s="312" t="s">
        <v>4533</v>
      </c>
    </row>
    <row r="324" spans="1:24" ht="15.75">
      <c r="A324" s="323" t="s">
        <v>3777</v>
      </c>
      <c r="B324" s="319"/>
      <c r="C324" s="319"/>
      <c r="D324" s="315"/>
      <c r="E324" s="466">
        <f>'Punten per wedstrijd'!F55*1.2</f>
        <v>598.3199999999996</v>
      </c>
      <c r="F324" s="466">
        <f>'Punten per wedstrijd'!F29</f>
        <v>353.09999999999991</v>
      </c>
      <c r="G324" s="312" t="s">
        <v>4532</v>
      </c>
      <c r="H324" s="319"/>
      <c r="I324" s="323" t="s">
        <v>3789</v>
      </c>
      <c r="J324" s="315"/>
      <c r="K324" s="316"/>
      <c r="L324" s="317"/>
      <c r="M324" s="466">
        <f>'Punten per wedstrijd'!G29*1.2</f>
        <v>503.0400000000003</v>
      </c>
      <c r="N324" s="466">
        <f>'Punten per wedstrijd'!G93</f>
        <v>252.599999999999</v>
      </c>
      <c r="O324" s="312" t="s">
        <v>4532</v>
      </c>
      <c r="P324" s="319"/>
      <c r="Q324" s="323" t="s">
        <v>3786</v>
      </c>
      <c r="R324" s="316"/>
      <c r="S324" s="316"/>
      <c r="T324" s="316"/>
      <c r="U324" s="466">
        <f>'Punten per wedstrijd'!G166*1.2</f>
        <v>644.27999999999793</v>
      </c>
      <c r="V324" s="466">
        <f>'Punten per wedstrijd'!G176</f>
        <v>601.09999999999991</v>
      </c>
      <c r="W324" s="312" t="s">
        <v>4534</v>
      </c>
    </row>
    <row r="325" spans="1:24" ht="15.75">
      <c r="A325" s="323" t="s">
        <v>3778</v>
      </c>
      <c r="B325" s="319"/>
      <c r="C325" s="319"/>
      <c r="D325" s="315"/>
      <c r="E325" s="466">
        <f>'Punten per wedstrijd'!F62*1.2</f>
        <v>392.64000000000061</v>
      </c>
      <c r="F325" s="466">
        <f>'Punten per wedstrijd'!F7</f>
        <v>335.00000000000023</v>
      </c>
      <c r="G325" s="312" t="s">
        <v>4534</v>
      </c>
      <c r="H325" s="319"/>
      <c r="I325" s="323" t="s">
        <v>3782</v>
      </c>
      <c r="J325" s="315"/>
      <c r="K325" s="316"/>
      <c r="L325" s="317"/>
      <c r="M325" s="466">
        <f>'Punten per wedstrijd'!G40*1.2</f>
        <v>269.28000000000009</v>
      </c>
      <c r="N325" s="466">
        <f>'Punten per wedstrijd'!G71</f>
        <v>383.20000000000027</v>
      </c>
      <c r="O325" s="312" t="s">
        <v>4533</v>
      </c>
      <c r="P325" s="319"/>
      <c r="Q325" s="323" t="s">
        <v>3787</v>
      </c>
      <c r="R325" s="316"/>
      <c r="S325" s="316"/>
      <c r="T325" s="316"/>
      <c r="U325" s="466">
        <f>'Punten per wedstrijd'!G175*1.2</f>
        <v>918.96000000000015</v>
      </c>
      <c r="V325" s="466">
        <f>'Punten per wedstrijd'!G133</f>
        <v>988.10000000000036</v>
      </c>
      <c r="W325" s="312" t="s">
        <v>4531</v>
      </c>
    </row>
    <row r="326" spans="1:24" ht="15.75">
      <c r="A326" s="323" t="s">
        <v>3779</v>
      </c>
      <c r="B326" s="319"/>
      <c r="C326" s="319"/>
      <c r="D326" s="315"/>
      <c r="E326" s="466">
        <f>'Punten per wedstrijd'!F71*1.2</f>
        <v>507.96000000000021</v>
      </c>
      <c r="F326" s="466">
        <f>'Punten per wedstrijd'!F93</f>
        <v>231.7999999999995</v>
      </c>
      <c r="G326" s="312" t="s">
        <v>4532</v>
      </c>
      <c r="H326" s="319"/>
      <c r="I326" s="323" t="s">
        <v>3783</v>
      </c>
      <c r="J326" s="315"/>
      <c r="K326" s="316"/>
      <c r="L326" s="317"/>
      <c r="M326" s="466">
        <f>'Punten per wedstrijd'!G48*1.2</f>
        <v>361.4399999999992</v>
      </c>
      <c r="N326" s="466">
        <f>'Punten per wedstrijd'!G62</f>
        <v>342.89999999999918</v>
      </c>
      <c r="O326" s="312" t="s">
        <v>4534</v>
      </c>
      <c r="P326" s="319"/>
      <c r="Q326" s="323" t="s">
        <v>3788</v>
      </c>
      <c r="R326" s="316"/>
      <c r="S326" s="316"/>
      <c r="T326" s="316"/>
      <c r="U326" s="466">
        <f>'Punten per wedstrijd'!G193*1.2</f>
        <v>705.83999999999924</v>
      </c>
      <c r="V326" s="466">
        <f>'Punten per wedstrijd'!G144</f>
        <v>715.29999999999973</v>
      </c>
      <c r="W326" s="312" t="s">
        <v>4531</v>
      </c>
    </row>
    <row r="327" spans="1:24" ht="15.75">
      <c r="A327" s="323" t="s">
        <v>3780</v>
      </c>
      <c r="B327" s="319"/>
      <c r="C327" s="319"/>
      <c r="D327" s="315"/>
      <c r="E327" s="466">
        <f>'Punten per wedstrijd'!F89*1.2</f>
        <v>505.91999999999962</v>
      </c>
      <c r="F327" s="466">
        <f>'Punten per wedstrijd'!F48</f>
        <v>293.29999999999927</v>
      </c>
      <c r="G327" s="312" t="s">
        <v>4532</v>
      </c>
      <c r="H327" s="319"/>
      <c r="I327" s="323" t="s">
        <v>3784</v>
      </c>
      <c r="J327" s="315"/>
      <c r="K327" s="316"/>
      <c r="L327" s="317"/>
      <c r="M327" s="466">
        <f>'Punten per wedstrijd'!G72*1.2</f>
        <v>390.48000000000008</v>
      </c>
      <c r="N327" s="466">
        <f>'Punten per wedstrijd'!G89</f>
        <v>202.49999999999909</v>
      </c>
      <c r="O327" s="312" t="s">
        <v>4532</v>
      </c>
      <c r="P327" s="319"/>
      <c r="Q327" s="323" t="s">
        <v>2301</v>
      </c>
      <c r="R327" s="316"/>
      <c r="S327" s="316"/>
      <c r="T327" s="316"/>
      <c r="U327" s="466">
        <f>'Punten per wedstrijd'!G197*1.2</f>
        <v>983.0399999999986</v>
      </c>
      <c r="V327" s="466">
        <f>'Punten per wedstrijd'!G111</f>
        <v>836.10000000000036</v>
      </c>
      <c r="W327" s="312" t="s">
        <v>4534</v>
      </c>
    </row>
    <row r="328" spans="1:24" ht="15.75">
      <c r="A328" s="322"/>
      <c r="B328" s="319"/>
      <c r="C328" s="319"/>
      <c r="D328" s="315"/>
      <c r="E328" s="466"/>
      <c r="F328" s="466"/>
      <c r="G328" s="310"/>
      <c r="H328" s="319"/>
      <c r="I328" s="315"/>
      <c r="J328" s="315"/>
      <c r="K328" s="316"/>
      <c r="L328" s="317"/>
      <c r="M328" s="497"/>
      <c r="N328" s="497"/>
      <c r="O328" s="313"/>
      <c r="P328" s="319"/>
      <c r="Q328" s="316"/>
      <c r="R328" s="316"/>
      <c r="S328" s="316"/>
      <c r="T328" s="316"/>
      <c r="U328" s="497"/>
      <c r="V328" s="497"/>
      <c r="W328" s="313"/>
    </row>
    <row r="329" spans="1:24" s="39" customFormat="1" ht="15.75">
      <c r="A329" s="318" t="s">
        <v>187</v>
      </c>
      <c r="B329" s="442"/>
      <c r="C329" s="442"/>
      <c r="D329" s="443"/>
      <c r="E329" s="466"/>
      <c r="F329" s="466"/>
      <c r="G329" s="445" t="s">
        <v>150</v>
      </c>
      <c r="H329" s="442"/>
      <c r="I329" s="318" t="s">
        <v>188</v>
      </c>
      <c r="J329" s="443"/>
      <c r="K329" s="442"/>
      <c r="L329" s="317"/>
      <c r="M329" s="497"/>
      <c r="N329" s="497"/>
      <c r="O329" s="445" t="s">
        <v>150</v>
      </c>
      <c r="P329" s="442"/>
      <c r="Q329" s="318" t="s">
        <v>2207</v>
      </c>
      <c r="R329" s="442"/>
      <c r="S329" s="442"/>
      <c r="T329" s="442"/>
      <c r="U329" s="497"/>
      <c r="V329" s="497"/>
      <c r="W329" s="445" t="s">
        <v>150</v>
      </c>
    </row>
    <row r="330" spans="1:24" ht="15.75">
      <c r="A330" s="323" t="s">
        <v>3793</v>
      </c>
      <c r="B330" s="319"/>
      <c r="C330" s="319"/>
      <c r="D330" s="315"/>
      <c r="E330" s="466">
        <f>'Punten per wedstrijd'!H111*1.2</f>
        <v>814.43999999999869</v>
      </c>
      <c r="F330" s="466">
        <f>'Punten per wedstrijd'!H133</f>
        <v>603.30000000000018</v>
      </c>
      <c r="G330" s="312" t="s">
        <v>4532</v>
      </c>
      <c r="H330" s="319"/>
      <c r="I330" s="323" t="s">
        <v>3794</v>
      </c>
      <c r="J330" s="315"/>
      <c r="K330" s="316"/>
      <c r="L330" s="317"/>
      <c r="M330" s="466">
        <f>'Punten per wedstrijd'!H7*1.2</f>
        <v>595.43999999999755</v>
      </c>
      <c r="N330" s="466">
        <f>'Punten per wedstrijd'!H71</f>
        <v>697.30000000000109</v>
      </c>
      <c r="O330" s="312" t="s">
        <v>4531</v>
      </c>
      <c r="P330" s="319"/>
      <c r="Q330" s="323" t="s">
        <v>3799</v>
      </c>
      <c r="R330" s="316"/>
      <c r="S330" s="316"/>
      <c r="T330" s="316"/>
      <c r="U330" s="466">
        <f>'Punten per wedstrijd'!I144*1.2</f>
        <v>1179.7199999999993</v>
      </c>
      <c r="V330" s="466">
        <f>'Punten per wedstrijd'!I197</f>
        <v>893.49999999999909</v>
      </c>
      <c r="W330" s="312" t="s">
        <v>4532</v>
      </c>
    </row>
    <row r="331" spans="1:24" ht="15.75">
      <c r="A331" s="323" t="s">
        <v>2222</v>
      </c>
      <c r="B331" s="319"/>
      <c r="C331" s="319"/>
      <c r="D331" s="315"/>
      <c r="E331" s="466">
        <f>'Punten per wedstrijd'!H144*1.2</f>
        <v>818.1600000000002</v>
      </c>
      <c r="F331" s="466">
        <f>'Punten per wedstrijd'!H166</f>
        <v>647.59999999999854</v>
      </c>
      <c r="G331" s="312" t="s">
        <v>4532</v>
      </c>
      <c r="H331" s="319"/>
      <c r="I331" s="323" t="s">
        <v>3795</v>
      </c>
      <c r="J331" s="315"/>
      <c r="K331" s="316"/>
      <c r="L331" s="317"/>
      <c r="M331" s="466">
        <f>'Punten per wedstrijd'!H29*1.2</f>
        <v>835.32000000000039</v>
      </c>
      <c r="N331" s="466">
        <f>'Punten per wedstrijd'!H48</f>
        <v>586.05000000000018</v>
      </c>
      <c r="O331" s="312" t="s">
        <v>4532</v>
      </c>
      <c r="P331" s="319"/>
      <c r="Q331" s="323" t="s">
        <v>3800</v>
      </c>
      <c r="R331" s="316"/>
      <c r="S331" s="316"/>
      <c r="T331" s="316"/>
      <c r="U331" s="466">
        <f>'Punten per wedstrijd'!I152*1.2</f>
        <v>960.71999999999935</v>
      </c>
      <c r="V331" s="466">
        <f>'Punten per wedstrijd'!I111</f>
        <v>698.10000000000036</v>
      </c>
      <c r="W331" s="312" t="s">
        <v>4532</v>
      </c>
    </row>
    <row r="332" spans="1:24" ht="15.75">
      <c r="A332" s="323" t="s">
        <v>3790</v>
      </c>
      <c r="B332" s="319"/>
      <c r="C332" s="319"/>
      <c r="D332" s="315"/>
      <c r="E332" s="466">
        <f>'Punten per wedstrijd'!H152*1.2</f>
        <v>686.5199999999993</v>
      </c>
      <c r="F332" s="466">
        <f>'Punten per wedstrijd'!H197</f>
        <v>565.00000000000091</v>
      </c>
      <c r="G332" s="312" t="s">
        <v>4534</v>
      </c>
      <c r="H332" s="319"/>
      <c r="I332" s="323" t="s">
        <v>3796</v>
      </c>
      <c r="J332" s="315"/>
      <c r="K332" s="316"/>
      <c r="L332" s="317"/>
      <c r="M332" s="466">
        <f>'Punten per wedstrijd'!H55*1.2</f>
        <v>808.07999999999959</v>
      </c>
      <c r="N332" s="466">
        <f>'Punten per wedstrijd'!H40</f>
        <v>608.5</v>
      </c>
      <c r="O332" s="312" t="s">
        <v>4532</v>
      </c>
      <c r="P332" s="319"/>
      <c r="Q332" s="323" t="s">
        <v>3801</v>
      </c>
      <c r="R332" s="316"/>
      <c r="S332" s="316"/>
      <c r="T332" s="316"/>
      <c r="U332" s="466">
        <f>'Punten per wedstrijd'!I175*1.2</f>
        <v>927.48000000000059</v>
      </c>
      <c r="V332" s="466">
        <f>'Punten per wedstrijd'!I166</f>
        <v>866.60000000000218</v>
      </c>
      <c r="W332" s="312" t="s">
        <v>4534</v>
      </c>
    </row>
    <row r="333" spans="1:24" ht="15.75">
      <c r="A333" s="323" t="s">
        <v>3791</v>
      </c>
      <c r="B333" s="319"/>
      <c r="C333" s="319"/>
      <c r="D333" s="315"/>
      <c r="E333" s="466">
        <f>'Punten per wedstrijd'!H176*1.2</f>
        <v>492.24000000000086</v>
      </c>
      <c r="F333" s="466">
        <f>'Punten per wedstrijd'!H159</f>
        <v>608.29999999999836</v>
      </c>
      <c r="G333" s="312" t="s">
        <v>4531</v>
      </c>
      <c r="H333" s="319"/>
      <c r="I333" s="323" t="s">
        <v>3797</v>
      </c>
      <c r="J333" s="315"/>
      <c r="K333" s="316"/>
      <c r="L333" s="317"/>
      <c r="M333" s="466">
        <f>'Punten per wedstrijd'!H62*1.2</f>
        <v>581.03999999999974</v>
      </c>
      <c r="N333" s="466">
        <f>'Punten per wedstrijd'!H89</f>
        <v>489.00000000000182</v>
      </c>
      <c r="O333" s="312" t="s">
        <v>4534</v>
      </c>
      <c r="P333" s="319"/>
      <c r="Q333" s="323" t="s">
        <v>3803</v>
      </c>
      <c r="R333" s="316"/>
      <c r="S333" s="316"/>
      <c r="T333" s="316"/>
      <c r="U333" s="466">
        <f>'Punten per wedstrijd'!I176*1.2</f>
        <v>536.39999999999884</v>
      </c>
      <c r="V333" s="466">
        <f>'Punten per wedstrijd'!I133</f>
        <v>926.69999999999982</v>
      </c>
      <c r="W333" s="312" t="s">
        <v>4533</v>
      </c>
    </row>
    <row r="334" spans="1:24" ht="15.75">
      <c r="A334" s="323" t="s">
        <v>3792</v>
      </c>
      <c r="B334" s="319"/>
      <c r="C334" s="319"/>
      <c r="D334" s="315"/>
      <c r="E334" s="466">
        <f>'Punten per wedstrijd'!H193*1.2</f>
        <v>369.59999999999889</v>
      </c>
      <c r="F334" s="466">
        <f>'Punten per wedstrijd'!H175</f>
        <v>462.60000000000036</v>
      </c>
      <c r="G334" s="312" t="s">
        <v>4533</v>
      </c>
      <c r="H334" s="315"/>
      <c r="I334" s="323" t="s">
        <v>3798</v>
      </c>
      <c r="J334" s="315"/>
      <c r="K334" s="316"/>
      <c r="L334" s="317"/>
      <c r="M334" s="466">
        <f>'Punten per wedstrijd'!H93*1.2</f>
        <v>574.80000000000211</v>
      </c>
      <c r="N334" s="466">
        <f>'Punten per wedstrijd'!H72</f>
        <v>304.49999999999909</v>
      </c>
      <c r="O334" s="312" t="s">
        <v>4532</v>
      </c>
      <c r="P334" s="316"/>
      <c r="Q334" s="323" t="s">
        <v>3802</v>
      </c>
      <c r="R334" s="316"/>
      <c r="S334" s="316"/>
      <c r="T334" s="316"/>
      <c r="U334" s="466">
        <f>'Punten per wedstrijd'!I193*1.2</f>
        <v>573.84000000000196</v>
      </c>
      <c r="V334" s="466">
        <f>'Punten per wedstrijd'!I159</f>
        <v>778.49999999999818</v>
      </c>
      <c r="W334" s="312" t="s">
        <v>4533</v>
      </c>
      <c r="X334" s="28"/>
    </row>
    <row r="335" spans="1:24" ht="15.75">
      <c r="A335" s="321"/>
      <c r="B335" s="319"/>
      <c r="C335" s="319"/>
      <c r="D335" s="315"/>
      <c r="E335" s="466"/>
      <c r="F335" s="466"/>
      <c r="G335" s="310"/>
      <c r="H335" s="315"/>
      <c r="I335" s="314"/>
      <c r="J335" s="315"/>
      <c r="K335" s="316"/>
      <c r="L335" s="317"/>
      <c r="M335" s="497"/>
      <c r="N335" s="497"/>
      <c r="O335" s="313"/>
      <c r="P335" s="316"/>
      <c r="Q335" s="314"/>
      <c r="R335" s="316"/>
      <c r="S335" s="316"/>
      <c r="T335" s="316"/>
      <c r="U335" s="497"/>
      <c r="V335" s="497"/>
      <c r="W335" s="313"/>
      <c r="X335" s="28"/>
    </row>
    <row r="336" spans="1:24" s="39" customFormat="1" ht="15.75">
      <c r="A336" s="318" t="s">
        <v>2208</v>
      </c>
      <c r="B336" s="442"/>
      <c r="C336" s="442"/>
      <c r="D336" s="443"/>
      <c r="E336" s="466"/>
      <c r="F336" s="466"/>
      <c r="G336" s="445" t="s">
        <v>150</v>
      </c>
      <c r="H336" s="442"/>
      <c r="I336" s="318" t="s">
        <v>3528</v>
      </c>
      <c r="J336" s="443"/>
      <c r="K336" s="442"/>
      <c r="L336" s="317"/>
      <c r="M336" s="497"/>
      <c r="N336" s="497"/>
      <c r="O336" s="445" t="s">
        <v>150</v>
      </c>
      <c r="P336" s="442"/>
      <c r="Q336" s="318" t="s">
        <v>3529</v>
      </c>
      <c r="R336" s="442"/>
      <c r="S336" s="442"/>
      <c r="T336" s="442"/>
      <c r="U336" s="497"/>
      <c r="V336" s="497"/>
      <c r="W336" s="445" t="s">
        <v>150</v>
      </c>
    </row>
    <row r="337" spans="1:24" ht="15.75">
      <c r="A337" s="323" t="s">
        <v>4277</v>
      </c>
      <c r="B337" s="319"/>
      <c r="C337" s="319"/>
      <c r="D337" s="315"/>
      <c r="E337" s="466">
        <f>'Punten per wedstrijd'!I72*1.2</f>
        <v>153</v>
      </c>
      <c r="F337" s="466">
        <f>'Punten per wedstrijd'!I7</f>
        <v>373.1</v>
      </c>
      <c r="G337" s="312" t="s">
        <v>4533</v>
      </c>
      <c r="H337" s="319"/>
      <c r="I337" s="323" t="s">
        <v>4278</v>
      </c>
      <c r="J337" s="315"/>
      <c r="K337" s="316"/>
      <c r="L337" s="317"/>
      <c r="M337" s="466">
        <f>'Punten per wedstrijd'!J7*1.2</f>
        <v>470.4</v>
      </c>
      <c r="N337" s="466">
        <f>'Punten per wedstrijd'!J40</f>
        <v>499.2</v>
      </c>
      <c r="O337" s="312" t="s">
        <v>4531</v>
      </c>
      <c r="P337" s="319"/>
      <c r="Q337" s="323" t="s">
        <v>4998</v>
      </c>
      <c r="R337" s="316"/>
      <c r="S337" s="316"/>
      <c r="T337" s="316"/>
      <c r="U337" s="466">
        <f>'Punten per wedstrijd'!K89*1.2</f>
        <v>311.76</v>
      </c>
      <c r="V337" s="466">
        <f>'Punten per wedstrijd'!K7</f>
        <v>446.19999999999993</v>
      </c>
      <c r="W337" s="312" t="s">
        <v>4533</v>
      </c>
      <c r="X337" s="28"/>
    </row>
    <row r="338" spans="1:24" ht="15.75">
      <c r="A338" s="323" t="s">
        <v>4279</v>
      </c>
      <c r="B338" s="319"/>
      <c r="C338" s="319"/>
      <c r="D338" s="315"/>
      <c r="E338" s="466">
        <f>'Punten per wedstrijd'!I40*1.2</f>
        <v>348.59999999999991</v>
      </c>
      <c r="F338" s="466">
        <f>'Punten per wedstrijd'!I29</f>
        <v>144</v>
      </c>
      <c r="G338" s="312" t="s">
        <v>4532</v>
      </c>
      <c r="H338" s="319"/>
      <c r="I338" s="323" t="s">
        <v>4280</v>
      </c>
      <c r="J338" s="315"/>
      <c r="K338" s="316"/>
      <c r="L338" s="317"/>
      <c r="M338" s="466">
        <f>'Punten per wedstrijd'!J93*1.2</f>
        <v>534.6</v>
      </c>
      <c r="N338" s="466">
        <f>'Punten per wedstrijd'!J62</f>
        <v>615.4</v>
      </c>
      <c r="O338" s="312" t="s">
        <v>4531</v>
      </c>
      <c r="P338" s="319"/>
      <c r="Q338" s="323" t="s">
        <v>4281</v>
      </c>
      <c r="R338" s="316"/>
      <c r="S338" s="316"/>
      <c r="T338" s="316"/>
      <c r="U338" s="466">
        <f>'Punten per wedstrijd'!K62*1.2</f>
        <v>361.2</v>
      </c>
      <c r="V338" s="466">
        <f>'Punten per wedstrijd'!K29</f>
        <v>319.29999999999995</v>
      </c>
      <c r="W338" s="312" t="s">
        <v>4534</v>
      </c>
      <c r="X338" s="28"/>
    </row>
    <row r="339" spans="1:24" ht="15.75">
      <c r="A339" s="323" t="s">
        <v>4282</v>
      </c>
      <c r="B339" s="319"/>
      <c r="C339" s="319"/>
      <c r="D339" s="315"/>
      <c r="E339" s="466">
        <f>'Punten per wedstrijd'!I71*1.2</f>
        <v>427.32</v>
      </c>
      <c r="F339" s="466">
        <f>'Punten per wedstrijd'!I48</f>
        <v>389.7</v>
      </c>
      <c r="G339" s="312" t="s">
        <v>4534</v>
      </c>
      <c r="H339" s="319"/>
      <c r="I339" s="323" t="s">
        <v>4283</v>
      </c>
      <c r="J339" s="315"/>
      <c r="K339" s="316"/>
      <c r="L339" s="317"/>
      <c r="M339" s="466">
        <f>'Punten per wedstrijd'!J55*1.2</f>
        <v>602.4</v>
      </c>
      <c r="N339" s="466">
        <f>'Punten per wedstrijd'!J71</f>
        <v>551.20000000000005</v>
      </c>
      <c r="O339" s="312" t="s">
        <v>4534</v>
      </c>
      <c r="P339" s="319"/>
      <c r="Q339" s="323" t="s">
        <v>4284</v>
      </c>
      <c r="R339" s="316"/>
      <c r="S339" s="316"/>
      <c r="T339" s="316"/>
      <c r="U339" s="466">
        <f>'Punten per wedstrijd'!K40*1.2</f>
        <v>259.2</v>
      </c>
      <c r="V339" s="466">
        <f>'Punten per wedstrijd'!K48</f>
        <v>212.8</v>
      </c>
      <c r="W339" s="312" t="s">
        <v>4534</v>
      </c>
      <c r="X339" s="28"/>
    </row>
    <row r="340" spans="1:24" ht="15.75">
      <c r="A340" s="323" t="s">
        <v>5040</v>
      </c>
      <c r="B340" s="319"/>
      <c r="C340" s="319"/>
      <c r="D340" s="315"/>
      <c r="E340" s="466">
        <f>'Punten per wedstrijd'!I62*1.2</f>
        <v>344.52000000000004</v>
      </c>
      <c r="F340" s="466">
        <f>'Punten per wedstrijd'!I55</f>
        <v>604.4</v>
      </c>
      <c r="G340" s="312" t="s">
        <v>4533</v>
      </c>
      <c r="H340" s="319"/>
      <c r="I340" s="323" t="s">
        <v>4285</v>
      </c>
      <c r="J340" s="315"/>
      <c r="K340" s="316"/>
      <c r="L340" s="317"/>
      <c r="M340" s="466">
        <f>'Punten per wedstrijd'!J48*1.2</f>
        <v>696.66000000000008</v>
      </c>
      <c r="N340" s="466">
        <f>'Punten per wedstrijd'!J72</f>
        <v>272.60000000000002</v>
      </c>
      <c r="O340" s="312" t="s">
        <v>4532</v>
      </c>
      <c r="P340" s="319"/>
      <c r="Q340" s="323" t="s">
        <v>4286</v>
      </c>
      <c r="R340" s="316"/>
      <c r="S340" s="316"/>
      <c r="T340" s="316"/>
      <c r="U340" s="466">
        <f>'Punten per wedstrijd'!K71*1.2</f>
        <v>462.23999999999995</v>
      </c>
      <c r="V340" s="466">
        <f>'Punten per wedstrijd'!K72</f>
        <v>169.39999999999998</v>
      </c>
      <c r="W340" s="312" t="s">
        <v>4532</v>
      </c>
      <c r="X340" s="28"/>
    </row>
    <row r="341" spans="1:24" ht="15.75">
      <c r="A341" s="323" t="s">
        <v>4287</v>
      </c>
      <c r="B341" s="319"/>
      <c r="C341" s="319"/>
      <c r="D341" s="315"/>
      <c r="E341" s="466">
        <f>'Punten per wedstrijd'!I89*1.2</f>
        <v>572.75999999999988</v>
      </c>
      <c r="F341" s="466">
        <f>'Punten per wedstrijd'!I93</f>
        <v>265.39999999999998</v>
      </c>
      <c r="G341" s="312" t="s">
        <v>4532</v>
      </c>
      <c r="H341" s="319"/>
      <c r="I341" s="323" t="s">
        <v>4288</v>
      </c>
      <c r="J341" s="315"/>
      <c r="K341" s="316"/>
      <c r="L341" s="317"/>
      <c r="M341" s="466">
        <f>'Punten per wedstrijd'!J29*1.2</f>
        <v>846.11999999999989</v>
      </c>
      <c r="N341" s="466">
        <f>'Punten per wedstrijd'!J89</f>
        <v>433.1</v>
      </c>
      <c r="O341" s="312" t="s">
        <v>4532</v>
      </c>
      <c r="P341" s="319"/>
      <c r="Q341" s="323" t="s">
        <v>4289</v>
      </c>
      <c r="R341" s="316"/>
      <c r="S341" s="316"/>
      <c r="T341" s="316"/>
      <c r="U341" s="466">
        <f>'Punten per wedstrijd'!K55*1.2</f>
        <v>477.96</v>
      </c>
      <c r="V341" s="466">
        <f>'Punten per wedstrijd'!K93</f>
        <v>285.5</v>
      </c>
      <c r="W341" s="312" t="s">
        <v>4532</v>
      </c>
      <c r="X341" s="28"/>
    </row>
    <row r="342" spans="1:24" ht="15.75">
      <c r="A342" s="322"/>
      <c r="B342" s="319"/>
      <c r="C342" s="319"/>
      <c r="D342" s="315"/>
      <c r="E342" s="466"/>
      <c r="F342" s="466"/>
      <c r="G342" s="312"/>
      <c r="H342" s="319"/>
      <c r="I342" s="319"/>
      <c r="J342" s="315"/>
      <c r="K342" s="316"/>
      <c r="L342" s="317"/>
      <c r="M342" s="497"/>
      <c r="N342" s="497"/>
      <c r="O342" s="313"/>
      <c r="P342" s="319"/>
      <c r="Q342" s="315"/>
      <c r="R342" s="316"/>
      <c r="S342" s="316"/>
      <c r="T342" s="316"/>
      <c r="U342" s="497"/>
      <c r="V342" s="497"/>
      <c r="W342" s="313"/>
      <c r="X342" s="28"/>
    </row>
    <row r="343" spans="1:24" s="39" customFormat="1" ht="15.75">
      <c r="A343" s="318" t="s">
        <v>191</v>
      </c>
      <c r="B343" s="442"/>
      <c r="C343" s="442"/>
      <c r="D343" s="443"/>
      <c r="E343" s="466"/>
      <c r="F343" s="466"/>
      <c r="G343" s="445" t="s">
        <v>150</v>
      </c>
      <c r="H343" s="442"/>
      <c r="I343" s="318" t="s">
        <v>192</v>
      </c>
      <c r="J343" s="443"/>
      <c r="K343" s="442"/>
      <c r="L343" s="317"/>
      <c r="M343" s="497"/>
      <c r="N343" s="497"/>
      <c r="O343" s="445" t="s">
        <v>150</v>
      </c>
      <c r="P343" s="442"/>
      <c r="Q343" s="318" t="s">
        <v>195</v>
      </c>
      <c r="R343" s="442"/>
      <c r="S343" s="442"/>
      <c r="T343" s="442"/>
      <c r="U343" s="497"/>
      <c r="V343" s="497"/>
      <c r="W343" s="445" t="s">
        <v>150</v>
      </c>
    </row>
    <row r="344" spans="1:24" ht="15.75">
      <c r="A344" s="323" t="s">
        <v>4290</v>
      </c>
      <c r="B344" s="319"/>
      <c r="C344" s="319"/>
      <c r="D344" s="315"/>
      <c r="E344" s="466">
        <f>'Punten per wedstrijd'!L72*1.2</f>
        <v>50.4</v>
      </c>
      <c r="F344" s="466">
        <f>'Punten per wedstrijd'!L40</f>
        <v>124.1</v>
      </c>
      <c r="G344" s="312" t="s">
        <v>4533</v>
      </c>
      <c r="H344" s="319"/>
      <c r="I344" s="323" t="s">
        <v>4291</v>
      </c>
      <c r="J344" s="315"/>
      <c r="K344" s="316"/>
      <c r="L344" s="317"/>
      <c r="M344" s="466">
        <f>'Punten per wedstrijd'!M55*1.2</f>
        <v>691.19999999999891</v>
      </c>
      <c r="N344" s="466">
        <f>'Punten per wedstrijd'!M7</f>
        <v>442.60000000000036</v>
      </c>
      <c r="O344" s="312" t="s">
        <v>4532</v>
      </c>
      <c r="P344" s="319"/>
      <c r="Q344" s="323" t="s">
        <v>4292</v>
      </c>
      <c r="R344" s="316"/>
      <c r="S344" s="316"/>
      <c r="T344" s="316"/>
      <c r="U344" s="466">
        <f>'Punten per wedstrijd'!J152*1.2</f>
        <v>815.04000000000303</v>
      </c>
      <c r="V344" s="466">
        <f>'Punten per wedstrijd'!J159</f>
        <v>319.60000000000218</v>
      </c>
      <c r="W344" s="312" t="s">
        <v>4532</v>
      </c>
      <c r="X344" s="28"/>
    </row>
    <row r="345" spans="1:24" ht="15.75">
      <c r="A345" s="323" t="s">
        <v>4293</v>
      </c>
      <c r="B345" s="319"/>
      <c r="C345" s="319"/>
      <c r="D345" s="315"/>
      <c r="E345" s="466">
        <f>'Punten per wedstrijd'!L29*1.2</f>
        <v>335.88000000000005</v>
      </c>
      <c r="F345" s="466">
        <f>'Punten per wedstrijd'!L55</f>
        <v>384.9</v>
      </c>
      <c r="G345" s="312" t="s">
        <v>4531</v>
      </c>
      <c r="H345" s="319"/>
      <c r="I345" s="323" t="s">
        <v>4294</v>
      </c>
      <c r="J345" s="315"/>
      <c r="K345" s="316"/>
      <c r="L345" s="317"/>
      <c r="M345" s="466">
        <f>'Punten per wedstrijd'!M93*1.2</f>
        <v>523.56000000000131</v>
      </c>
      <c r="N345" s="466">
        <f>'Punten per wedstrijd'!M29</f>
        <v>599.40000000000055</v>
      </c>
      <c r="O345" s="312" t="s">
        <v>4531</v>
      </c>
      <c r="P345" s="319"/>
      <c r="Q345" s="323" t="s">
        <v>5043</v>
      </c>
      <c r="R345" s="316"/>
      <c r="S345" s="316"/>
      <c r="T345" s="316"/>
      <c r="U345" s="466">
        <f>'Punten per wedstrijd'!J176*1.2</f>
        <v>493.07999999999953</v>
      </c>
      <c r="V345" s="466">
        <f>'Punten per wedstrijd'!J166</f>
        <v>489.20000000000073</v>
      </c>
      <c r="W345" s="312" t="s">
        <v>4534</v>
      </c>
      <c r="X345" s="28"/>
    </row>
    <row r="346" spans="1:24" ht="15.75">
      <c r="A346" s="323" t="s">
        <v>5041</v>
      </c>
      <c r="B346" s="319"/>
      <c r="C346" s="319"/>
      <c r="D346" s="315"/>
      <c r="E346" s="466">
        <f>'Punten per wedstrijd'!L7*1.2</f>
        <v>457.44</v>
      </c>
      <c r="F346" s="466">
        <f>'Punten per wedstrijd'!L62</f>
        <v>154.80000000000001</v>
      </c>
      <c r="G346" s="312" t="s">
        <v>4532</v>
      </c>
      <c r="H346" s="319"/>
      <c r="I346" s="323" t="s">
        <v>4295</v>
      </c>
      <c r="J346" s="315"/>
      <c r="K346" s="316"/>
      <c r="L346" s="317"/>
      <c r="M346" s="466">
        <f>'Punten per wedstrijd'!M71*1.2</f>
        <v>774.23999999999978</v>
      </c>
      <c r="N346" s="466">
        <f>'Punten per wedstrijd'!M40</f>
        <v>488.5</v>
      </c>
      <c r="O346" s="312" t="s">
        <v>4532</v>
      </c>
      <c r="Q346" s="323" t="s">
        <v>4296</v>
      </c>
      <c r="R346" s="316"/>
      <c r="S346" s="316"/>
      <c r="T346" s="316"/>
      <c r="U346" s="466">
        <f>'Punten per wedstrijd'!J133*1.2</f>
        <v>450.3599999999991</v>
      </c>
      <c r="V346" s="466">
        <f>'Punten per wedstrijd'!J175</f>
        <v>394.09999999999854</v>
      </c>
      <c r="W346" s="312" t="s">
        <v>4534</v>
      </c>
      <c r="X346" s="28"/>
    </row>
    <row r="347" spans="1:24" ht="15.75">
      <c r="A347" s="323" t="s">
        <v>4297</v>
      </c>
      <c r="B347" s="319"/>
      <c r="C347" s="319"/>
      <c r="D347" s="315"/>
      <c r="E347" s="466">
        <f>'Punten per wedstrijd'!L93*1.2</f>
        <v>133.19999999999999</v>
      </c>
      <c r="F347" s="466">
        <f>'Punten per wedstrijd'!L71</f>
        <v>375.5</v>
      </c>
      <c r="G347" s="312" t="s">
        <v>4533</v>
      </c>
      <c r="H347" s="319"/>
      <c r="I347" s="323" t="s">
        <v>5042</v>
      </c>
      <c r="J347" s="315"/>
      <c r="K347" s="316"/>
      <c r="L347" s="317"/>
      <c r="M347" s="466">
        <f>'Punten per wedstrijd'!M62*1.2</f>
        <v>627.48000000000172</v>
      </c>
      <c r="N347" s="466">
        <f>'Punten per wedstrijd'!M48</f>
        <v>556.70000000000073</v>
      </c>
      <c r="O347" s="312" t="s">
        <v>4534</v>
      </c>
      <c r="P347" s="319"/>
      <c r="Q347" s="323" t="s">
        <v>4298</v>
      </c>
      <c r="R347" s="316"/>
      <c r="S347" s="316"/>
      <c r="T347" s="316"/>
      <c r="U347" s="466">
        <f>'Punten per wedstrijd'!J144*1.2</f>
        <v>541.08000000000061</v>
      </c>
      <c r="V347" s="466">
        <f>'Punten per wedstrijd'!J193</f>
        <v>299.79999999999927</v>
      </c>
      <c r="W347" s="312" t="s">
        <v>4532</v>
      </c>
      <c r="X347" s="28"/>
    </row>
    <row r="348" spans="1:24" ht="15.75">
      <c r="A348" s="323" t="s">
        <v>4299</v>
      </c>
      <c r="B348" s="319"/>
      <c r="C348" s="319"/>
      <c r="D348" s="315"/>
      <c r="E348" s="466">
        <f>'Punten per wedstrijd'!L48*1.2</f>
        <v>319.2</v>
      </c>
      <c r="F348" s="466">
        <f>'Punten per wedstrijd'!L89</f>
        <v>201.5</v>
      </c>
      <c r="G348" s="312" t="s">
        <v>4532</v>
      </c>
      <c r="H348" s="319"/>
      <c r="I348" s="323" t="s">
        <v>4300</v>
      </c>
      <c r="J348" s="315"/>
      <c r="K348" s="316"/>
      <c r="L348" s="317"/>
      <c r="M348" s="466">
        <f>'Punten per wedstrijd'!M89*1.2</f>
        <v>414.96000000000129</v>
      </c>
      <c r="N348" s="466">
        <f>'Punten per wedstrijd'!M72</f>
        <v>309.09999999999945</v>
      </c>
      <c r="O348" s="312" t="s">
        <v>4532</v>
      </c>
      <c r="P348" s="319"/>
      <c r="Q348" s="323" t="s">
        <v>2300</v>
      </c>
      <c r="R348" s="316"/>
      <c r="S348" s="316"/>
      <c r="T348" s="316"/>
      <c r="U348" s="466">
        <f>'Punten per wedstrijd'!J111*1.2</f>
        <v>637.19999999999777</v>
      </c>
      <c r="V348" s="466">
        <f>'Punten per wedstrijd'!J197</f>
        <v>384.89999999999964</v>
      </c>
      <c r="W348" s="312" t="s">
        <v>4532</v>
      </c>
      <c r="X348" s="28"/>
    </row>
    <row r="349" spans="1:24" ht="15.75">
      <c r="A349" s="322"/>
      <c r="B349" s="319"/>
      <c r="C349" s="319"/>
      <c r="D349" s="315"/>
      <c r="E349" s="466"/>
      <c r="F349" s="466"/>
      <c r="G349" s="310"/>
      <c r="H349" s="319"/>
      <c r="I349" s="315"/>
      <c r="J349" s="315"/>
      <c r="K349" s="316"/>
      <c r="L349" s="317"/>
      <c r="M349" s="497"/>
      <c r="N349" s="497"/>
      <c r="O349" s="313"/>
      <c r="P349" s="319"/>
      <c r="Q349" s="316"/>
      <c r="R349" s="316"/>
      <c r="S349" s="316"/>
      <c r="T349" s="316"/>
      <c r="U349" s="497"/>
      <c r="V349" s="497"/>
      <c r="W349" s="313"/>
      <c r="X349" s="28"/>
    </row>
    <row r="350" spans="1:24" s="39" customFormat="1" ht="15.75">
      <c r="A350" s="318" t="s">
        <v>193</v>
      </c>
      <c r="B350" s="442"/>
      <c r="C350" s="442"/>
      <c r="D350" s="443"/>
      <c r="E350" s="466"/>
      <c r="F350" s="466"/>
      <c r="G350" s="445" t="s">
        <v>150</v>
      </c>
      <c r="H350" s="442"/>
      <c r="I350" s="318" t="s">
        <v>194</v>
      </c>
      <c r="J350" s="443"/>
      <c r="K350" s="442"/>
      <c r="L350" s="317"/>
      <c r="M350" s="497"/>
      <c r="N350" s="497"/>
      <c r="O350" s="445" t="s">
        <v>150</v>
      </c>
      <c r="P350" s="442"/>
      <c r="Q350" s="318" t="s">
        <v>176</v>
      </c>
      <c r="R350" s="442"/>
      <c r="S350" s="442"/>
      <c r="T350" s="442"/>
      <c r="U350" s="497"/>
      <c r="V350" s="497"/>
      <c r="W350" s="445" t="s">
        <v>150</v>
      </c>
    </row>
    <row r="351" spans="1:24" ht="15.75">
      <c r="A351" s="323" t="s">
        <v>4301</v>
      </c>
      <c r="B351" s="319"/>
      <c r="C351" s="319"/>
      <c r="D351" s="315"/>
      <c r="E351" s="466">
        <f>'Punten per wedstrijd'!N29*1.2</f>
        <v>666.3599999999991</v>
      </c>
      <c r="F351" s="466">
        <f>'Punten per wedstrijd'!N7</f>
        <v>495.79999999999927</v>
      </c>
      <c r="G351" s="312" t="s">
        <v>4532</v>
      </c>
      <c r="H351" s="319"/>
      <c r="I351" s="323" t="s">
        <v>5076</v>
      </c>
      <c r="J351" s="315"/>
      <c r="K351" s="316"/>
      <c r="L351" s="317"/>
      <c r="M351" s="466">
        <f>'Punten per wedstrijd'!O71*1.2</f>
        <v>408.48000000000172</v>
      </c>
      <c r="N351" s="466">
        <f>'Punten per wedstrijd'!O7</f>
        <v>407.69999999999891</v>
      </c>
      <c r="O351" s="312" t="s">
        <v>4534</v>
      </c>
      <c r="P351" s="319"/>
      <c r="Q351" s="323" t="s">
        <v>4302</v>
      </c>
      <c r="R351" s="316"/>
      <c r="S351" s="316"/>
      <c r="T351" s="316"/>
      <c r="U351" s="466">
        <f>'Punten per wedstrijd'!P93*1.2</f>
        <v>347.76</v>
      </c>
      <c r="V351" s="466">
        <f>'Punten per wedstrijd'!P40</f>
        <v>384.90000000000003</v>
      </c>
      <c r="W351" s="312" t="s">
        <v>4531</v>
      </c>
      <c r="X351" s="28"/>
    </row>
    <row r="352" spans="1:24" ht="15.75">
      <c r="A352" s="323" t="s">
        <v>2219</v>
      </c>
      <c r="B352" s="319"/>
      <c r="C352" s="319"/>
      <c r="D352" s="315"/>
      <c r="E352" s="466">
        <f>'Punten per wedstrijd'!N62*1.2</f>
        <v>714.6</v>
      </c>
      <c r="F352" s="466">
        <f>'Punten per wedstrijd'!N40</f>
        <v>333.29999999999927</v>
      </c>
      <c r="G352" s="312" t="s">
        <v>4532</v>
      </c>
      <c r="H352" s="319"/>
      <c r="I352" s="323" t="s">
        <v>4303</v>
      </c>
      <c r="J352" s="315"/>
      <c r="K352" s="316"/>
      <c r="L352" s="317"/>
      <c r="M352" s="466">
        <f>'Punten per wedstrijd'!O48*1.2</f>
        <v>731.8800000000017</v>
      </c>
      <c r="N352" s="466">
        <f>'Punten per wedstrijd'!O29</f>
        <v>448.79999999999927</v>
      </c>
      <c r="O352" s="312" t="s">
        <v>4532</v>
      </c>
      <c r="P352" s="319"/>
      <c r="Q352" s="323" t="s">
        <v>4304</v>
      </c>
      <c r="R352" s="316"/>
      <c r="S352" s="316"/>
      <c r="T352" s="316"/>
      <c r="U352" s="466">
        <f>'Punten per wedstrijd'!P7*1.2</f>
        <v>207</v>
      </c>
      <c r="V352" s="466">
        <f>'Punten per wedstrijd'!P48</f>
        <v>395.80000000000007</v>
      </c>
      <c r="W352" s="312" t="s">
        <v>4533</v>
      </c>
      <c r="X352" s="28"/>
    </row>
    <row r="353" spans="1:26" ht="15.75">
      <c r="A353" s="323" t="s">
        <v>4305</v>
      </c>
      <c r="B353" s="319"/>
      <c r="C353" s="319"/>
      <c r="D353" s="315"/>
      <c r="E353" s="466">
        <f>'Punten per wedstrijd'!N93*1.2</f>
        <v>363.47999999999848</v>
      </c>
      <c r="F353" s="466">
        <f>'Punten per wedstrijd'!N48</f>
        <v>401.80000000000109</v>
      </c>
      <c r="G353" s="312" t="s">
        <v>4531</v>
      </c>
      <c r="H353" s="319"/>
      <c r="I353" s="323" t="s">
        <v>4306</v>
      </c>
      <c r="J353" s="315"/>
      <c r="K353" s="316"/>
      <c r="L353" s="317"/>
      <c r="M353" s="466">
        <f>'Punten per wedstrijd'!O40*1.2</f>
        <v>568.19999999999993</v>
      </c>
      <c r="N353" s="466">
        <f>'Punten per wedstrijd'!O55</f>
        <v>287.00000000000182</v>
      </c>
      <c r="O353" s="312" t="s">
        <v>4532</v>
      </c>
      <c r="P353" s="319"/>
      <c r="Q353" s="323" t="s">
        <v>5045</v>
      </c>
      <c r="R353" s="316"/>
      <c r="S353" s="316"/>
      <c r="T353" s="316"/>
      <c r="U353" s="466">
        <f>'Punten per wedstrijd'!P62*1.2</f>
        <v>434.75999999999993</v>
      </c>
      <c r="V353" s="466">
        <f>'Punten per wedstrijd'!P71</f>
        <v>333.7</v>
      </c>
      <c r="W353" s="312" t="s">
        <v>4532</v>
      </c>
      <c r="X353" s="28"/>
    </row>
    <row r="354" spans="1:26" ht="15.75">
      <c r="A354" s="323" t="s">
        <v>4307</v>
      </c>
      <c r="B354" s="319"/>
      <c r="C354" s="319"/>
      <c r="D354" s="315"/>
      <c r="E354" s="466">
        <f>'Punten per wedstrijd'!N55*1.2</f>
        <v>628.44000000000085</v>
      </c>
      <c r="F354" s="466">
        <f>'Punten per wedstrijd'!N72</f>
        <v>139.80000000000018</v>
      </c>
      <c r="G354" s="312" t="s">
        <v>4532</v>
      </c>
      <c r="H354" s="319"/>
      <c r="I354" s="323" t="s">
        <v>5044</v>
      </c>
      <c r="J354" s="315"/>
      <c r="K354" s="316"/>
      <c r="L354" s="317"/>
      <c r="M354" s="466">
        <f>'Punten per wedstrijd'!O89*1.2</f>
        <v>308.27999999999844</v>
      </c>
      <c r="N354" s="466">
        <f>'Punten per wedstrijd'!O62</f>
        <v>314.19999999999891</v>
      </c>
      <c r="O354" s="312" t="s">
        <v>4531</v>
      </c>
      <c r="P354" s="319"/>
      <c r="Q354" s="323" t="s">
        <v>4308</v>
      </c>
      <c r="R354" s="316"/>
      <c r="S354" s="316"/>
      <c r="T354" s="316"/>
      <c r="U354" s="466">
        <f>'Punten per wedstrijd'!P29*1.2</f>
        <v>240.48</v>
      </c>
      <c r="V354" s="466">
        <f>'Punten per wedstrijd'!P72</f>
        <v>449.4</v>
      </c>
      <c r="W354" s="312" t="s">
        <v>4533</v>
      </c>
      <c r="X354" s="28"/>
    </row>
    <row r="355" spans="1:26" ht="15.75">
      <c r="A355" s="323" t="s">
        <v>5039</v>
      </c>
      <c r="B355" s="319"/>
      <c r="C355" s="319"/>
      <c r="D355" s="315"/>
      <c r="E355" s="466">
        <f>'Punten per wedstrijd'!N71*1.2</f>
        <v>742.07999999999731</v>
      </c>
      <c r="F355" s="466">
        <f>'Punten per wedstrijd'!N89</f>
        <v>379.29999999999836</v>
      </c>
      <c r="G355" s="312" t="s">
        <v>4532</v>
      </c>
      <c r="H355" s="315"/>
      <c r="I355" s="323" t="s">
        <v>4309</v>
      </c>
      <c r="J355" s="315"/>
      <c r="K355" s="316"/>
      <c r="L355" s="317"/>
      <c r="M355" s="466">
        <f>'Punten per wedstrijd'!O72*1.2</f>
        <v>448.79999999999887</v>
      </c>
      <c r="N355" s="466">
        <f>'Punten per wedstrijd'!O93</f>
        <v>458.5</v>
      </c>
      <c r="O355" s="312" t="s">
        <v>4531</v>
      </c>
      <c r="P355" s="316"/>
      <c r="Q355" s="323" t="s">
        <v>4310</v>
      </c>
      <c r="R355" s="316"/>
      <c r="S355" s="316"/>
      <c r="T355" s="316"/>
      <c r="U355" s="466">
        <f>'Punten per wedstrijd'!P55*1.2</f>
        <v>247.68</v>
      </c>
      <c r="V355" s="466">
        <f>'Punten per wedstrijd'!P89</f>
        <v>394.8</v>
      </c>
      <c r="W355" s="312" t="s">
        <v>4533</v>
      </c>
      <c r="X355" s="28"/>
    </row>
    <row r="356" spans="1:26" ht="15.75">
      <c r="A356" s="309"/>
      <c r="D356" s="295"/>
      <c r="E356" s="295"/>
      <c r="F356" s="295"/>
      <c r="G356" s="295"/>
      <c r="H356" s="295"/>
      <c r="I356" s="224"/>
      <c r="J356" s="295"/>
      <c r="K356" s="28"/>
      <c r="L356" s="296"/>
      <c r="N356" s="28"/>
      <c r="O356" s="28"/>
      <c r="P356" s="28"/>
      <c r="Q356" s="224"/>
      <c r="R356" s="28"/>
      <c r="S356" s="28"/>
      <c r="T356" s="28"/>
      <c r="U356" s="28"/>
      <c r="V356" s="28"/>
      <c r="W356" s="28"/>
      <c r="X356" s="28"/>
    </row>
    <row r="357" spans="1:26" ht="15.75">
      <c r="A357" s="309"/>
      <c r="D357" s="295"/>
      <c r="E357" s="295"/>
      <c r="F357" s="295"/>
      <c r="G357" s="295"/>
      <c r="H357" s="295"/>
      <c r="I357" s="224"/>
      <c r="J357" s="295"/>
      <c r="K357" s="28"/>
      <c r="L357" s="296"/>
      <c r="N357" s="28"/>
      <c r="O357" s="28"/>
      <c r="P357" s="28"/>
      <c r="Q357" s="224"/>
      <c r="R357" s="28"/>
      <c r="S357" s="28"/>
      <c r="T357" s="28"/>
      <c r="U357" s="28"/>
      <c r="V357" s="28"/>
      <c r="W357" s="28"/>
      <c r="X357" s="28"/>
    </row>
    <row r="358" spans="1:26" ht="15.75">
      <c r="A358" s="297"/>
      <c r="D358" s="434" t="s">
        <v>3455</v>
      </c>
      <c r="E358" s="434" t="s">
        <v>3456</v>
      </c>
      <c r="F358" s="434" t="s">
        <v>843</v>
      </c>
      <c r="G358" s="434" t="s">
        <v>2524</v>
      </c>
      <c r="H358" s="434" t="s">
        <v>2193</v>
      </c>
      <c r="I358" s="434" t="s">
        <v>2195</v>
      </c>
      <c r="J358" s="434" t="s">
        <v>2194</v>
      </c>
      <c r="K358" s="434" t="s">
        <v>2196</v>
      </c>
      <c r="L358" s="434" t="s">
        <v>2197</v>
      </c>
      <c r="M358" s="434" t="s">
        <v>2198</v>
      </c>
      <c r="N358" s="434" t="s">
        <v>2199</v>
      </c>
      <c r="O358" s="434" t="s">
        <v>2200</v>
      </c>
      <c r="P358" s="434" t="s">
        <v>2201</v>
      </c>
      <c r="Q358" s="434" t="s">
        <v>2202</v>
      </c>
      <c r="R358" s="434" t="s">
        <v>2203</v>
      </c>
      <c r="S358" s="434" t="s">
        <v>2180</v>
      </c>
      <c r="T358" s="434" t="s">
        <v>2204</v>
      </c>
      <c r="U358" s="434" t="s">
        <v>2205</v>
      </c>
      <c r="V358" s="202" t="s">
        <v>40</v>
      </c>
      <c r="W358" s="28"/>
      <c r="X358" s="28"/>
      <c r="Y358" s="28"/>
      <c r="Z358" s="28"/>
    </row>
    <row r="359" spans="1:26" ht="15.75">
      <c r="A359" s="513" t="s">
        <v>2267</v>
      </c>
      <c r="D359" s="50">
        <v>3</v>
      </c>
      <c r="E359" s="50">
        <v>1</v>
      </c>
      <c r="F359" s="50">
        <v>2</v>
      </c>
      <c r="G359" s="50">
        <v>0</v>
      </c>
      <c r="H359" s="50">
        <v>2</v>
      </c>
      <c r="I359" s="50">
        <v>3</v>
      </c>
      <c r="J359" s="50">
        <v>2</v>
      </c>
      <c r="K359" s="50">
        <v>0</v>
      </c>
      <c r="L359" s="50">
        <v>3</v>
      </c>
      <c r="M359" s="50">
        <v>1</v>
      </c>
      <c r="N359" s="50">
        <v>3</v>
      </c>
      <c r="O359" s="50">
        <v>1</v>
      </c>
      <c r="P359" s="50">
        <v>3</v>
      </c>
      <c r="Q359" s="50">
        <v>1</v>
      </c>
      <c r="R359" s="50">
        <v>3</v>
      </c>
      <c r="S359" s="50">
        <v>2</v>
      </c>
      <c r="T359" s="50">
        <v>3</v>
      </c>
      <c r="U359" s="50">
        <v>3</v>
      </c>
      <c r="V359" s="302">
        <f t="shared" ref="V359:V368" si="4">SUM(D359:U359)</f>
        <v>36</v>
      </c>
      <c r="W359" s="500">
        <f>SUM($E$318,$N$319,$U$318,$F$327,$M$326,$V$323,$E$332,$N$331,$U$331,$F$339,$M$340,$V$339,$E$348,$N$347,$U$344,$F$353,$M$352,$V$352)</f>
        <v>10459.590000000002</v>
      </c>
      <c r="X359" s="50" t="s">
        <v>85</v>
      </c>
      <c r="Y359" s="28"/>
      <c r="Z359" s="28"/>
    </row>
    <row r="360" spans="1:26" ht="15.75">
      <c r="A360" s="513" t="s">
        <v>3586</v>
      </c>
      <c r="D360" s="50">
        <v>0</v>
      </c>
      <c r="E360" s="50">
        <v>3</v>
      </c>
      <c r="F360" s="50">
        <v>1</v>
      </c>
      <c r="G360" s="50">
        <v>3</v>
      </c>
      <c r="H360" s="50">
        <v>0</v>
      </c>
      <c r="I360" s="50">
        <v>2</v>
      </c>
      <c r="J360" s="50">
        <v>3</v>
      </c>
      <c r="K360" s="50">
        <v>0</v>
      </c>
      <c r="L360" s="50">
        <v>3</v>
      </c>
      <c r="M360" s="1">
        <v>3</v>
      </c>
      <c r="N360" s="50">
        <v>2</v>
      </c>
      <c r="O360" s="50">
        <v>2</v>
      </c>
      <c r="P360" s="50">
        <v>3</v>
      </c>
      <c r="Q360" s="50">
        <v>0</v>
      </c>
      <c r="R360" s="50">
        <v>3</v>
      </c>
      <c r="S360" s="50">
        <v>0</v>
      </c>
      <c r="T360" s="50">
        <v>3</v>
      </c>
      <c r="U360" s="50">
        <v>2</v>
      </c>
      <c r="V360" s="302">
        <f t="shared" si="4"/>
        <v>33</v>
      </c>
      <c r="W360" s="500">
        <f>SUM($F$317,$M$316,$V$318,$E$323,$M$325,$V$326,$E$331,$N$332,$U$330,$E$338,$N$337,$U$339,$F$344,$N$346,$U$347,$F$352,$M$353,$V$351)</f>
        <v>8701.8799999999992</v>
      </c>
      <c r="X360" s="50" t="s">
        <v>86</v>
      </c>
      <c r="Y360" s="28"/>
      <c r="Z360" s="28"/>
    </row>
    <row r="361" spans="1:26" ht="15.75">
      <c r="A361" s="511" t="s">
        <v>3588</v>
      </c>
      <c r="D361" s="50">
        <v>0</v>
      </c>
      <c r="E361" s="50">
        <v>0</v>
      </c>
      <c r="F361" s="50">
        <v>0</v>
      </c>
      <c r="G361" s="50">
        <v>3</v>
      </c>
      <c r="H361" s="50">
        <v>3</v>
      </c>
      <c r="I361" s="50">
        <v>1</v>
      </c>
      <c r="J361" s="50">
        <v>3</v>
      </c>
      <c r="K361" s="50">
        <v>2</v>
      </c>
      <c r="L361" s="50">
        <v>2</v>
      </c>
      <c r="M361" s="50">
        <v>2</v>
      </c>
      <c r="N361" s="50">
        <v>1</v>
      </c>
      <c r="O361" s="50">
        <v>3</v>
      </c>
      <c r="P361" s="50">
        <v>3</v>
      </c>
      <c r="Q361" s="50">
        <v>3</v>
      </c>
      <c r="R361" s="50">
        <v>1</v>
      </c>
      <c r="S361" s="50">
        <v>3</v>
      </c>
      <c r="T361" s="50">
        <v>2</v>
      </c>
      <c r="U361" s="50">
        <v>0</v>
      </c>
      <c r="V361" s="302">
        <f t="shared" si="4"/>
        <v>32</v>
      </c>
      <c r="W361" s="500">
        <f>SUM($F$318,$M$318,$V$319,$E$326,$N$325,$U$325,$F$334,$N$330,$U$332,$E$339,$N$339,$U$340,$F$347,$M$346,$V$346,$E$355,$M$351,$V$353)</f>
        <v>9421.9600000000009</v>
      </c>
      <c r="X361" s="50" t="s">
        <v>87</v>
      </c>
      <c r="Y361" s="28"/>
      <c r="Z361" s="28"/>
    </row>
    <row r="362" spans="1:26" ht="15.75">
      <c r="A362" s="521" t="s">
        <v>2241</v>
      </c>
      <c r="B362" s="326"/>
      <c r="C362" s="326"/>
      <c r="D362" s="329">
        <v>3</v>
      </c>
      <c r="E362" s="329">
        <v>3</v>
      </c>
      <c r="F362" s="329">
        <v>1</v>
      </c>
      <c r="G362" s="329">
        <v>0</v>
      </c>
      <c r="H362" s="329">
        <v>3</v>
      </c>
      <c r="I362" s="329">
        <v>2</v>
      </c>
      <c r="J362" s="329">
        <v>0</v>
      </c>
      <c r="K362" s="329">
        <v>3</v>
      </c>
      <c r="L362" s="329">
        <v>3</v>
      </c>
      <c r="M362" s="329">
        <v>0</v>
      </c>
      <c r="N362" s="329">
        <v>3</v>
      </c>
      <c r="O362" s="329">
        <v>1</v>
      </c>
      <c r="P362" s="329">
        <v>1</v>
      </c>
      <c r="Q362" s="329">
        <v>2</v>
      </c>
      <c r="R362" s="329">
        <v>2</v>
      </c>
      <c r="S362" s="329">
        <v>3</v>
      </c>
      <c r="T362" s="329">
        <v>0</v>
      </c>
      <c r="U362" s="329">
        <v>0</v>
      </c>
      <c r="V362" s="328">
        <f t="shared" si="4"/>
        <v>30</v>
      </c>
      <c r="W362" s="501">
        <f>SUM($E$317,$N$320,$U$317,$F$324,$M$324,$V$325,$F$330,$M$331,$V$333,$F$338,$M$341,$V$338,$E$345,$N$345,$U$346,$E$351,$N$352,$U$354)</f>
        <v>9852.5999999999985</v>
      </c>
      <c r="X362" s="50" t="s">
        <v>88</v>
      </c>
      <c r="Y362" s="28"/>
      <c r="Z362" s="28"/>
    </row>
    <row r="363" spans="1:26" ht="15.75">
      <c r="A363" s="333" t="s">
        <v>3587</v>
      </c>
      <c r="D363" s="50">
        <v>0</v>
      </c>
      <c r="E363" s="50">
        <v>3</v>
      </c>
      <c r="F363" s="50">
        <v>0</v>
      </c>
      <c r="G363" s="50">
        <v>3</v>
      </c>
      <c r="H363" s="50">
        <v>0</v>
      </c>
      <c r="I363" s="50">
        <v>0</v>
      </c>
      <c r="J363" s="50">
        <v>2</v>
      </c>
      <c r="K363" s="50">
        <v>3</v>
      </c>
      <c r="L363" s="50">
        <v>3</v>
      </c>
      <c r="M363" s="50">
        <v>3</v>
      </c>
      <c r="N363" s="50">
        <v>2</v>
      </c>
      <c r="O363" s="1">
        <v>3</v>
      </c>
      <c r="P363" s="50">
        <v>2</v>
      </c>
      <c r="Q363" s="50">
        <v>3</v>
      </c>
      <c r="R363" s="50">
        <v>0</v>
      </c>
      <c r="S363" s="50">
        <v>3</v>
      </c>
      <c r="T363" s="50">
        <v>0</v>
      </c>
      <c r="U363" s="50">
        <v>0</v>
      </c>
      <c r="V363" s="302">
        <f t="shared" si="4"/>
        <v>30</v>
      </c>
      <c r="W363" s="500">
        <f>SUM($E$319,$N$318,$V$320,$E$324,$N$323,$U$323,$F$333,$M$332,$V$334,$F$340,$M$339,$U$341,$F$345,$M$344,$V$344,$E$354,$N$353,$U$355)</f>
        <v>9126.9999999999945</v>
      </c>
      <c r="X363" s="28"/>
      <c r="Y363" s="28"/>
      <c r="Z363" s="28"/>
    </row>
    <row r="364" spans="1:26" ht="15.75">
      <c r="A364" s="292" t="s">
        <v>2249</v>
      </c>
      <c r="D364" s="50">
        <v>3</v>
      </c>
      <c r="E364" s="50">
        <v>1</v>
      </c>
      <c r="F364" s="50">
        <v>2</v>
      </c>
      <c r="G364" s="50">
        <v>2</v>
      </c>
      <c r="H364" s="50">
        <v>1</v>
      </c>
      <c r="I364" s="50">
        <v>2</v>
      </c>
      <c r="J364" s="50">
        <v>0</v>
      </c>
      <c r="K364" s="50">
        <v>2</v>
      </c>
      <c r="L364" s="50">
        <v>1</v>
      </c>
      <c r="M364" s="50">
        <v>0</v>
      </c>
      <c r="N364" s="1">
        <v>2</v>
      </c>
      <c r="O364" s="50">
        <v>2</v>
      </c>
      <c r="P364" s="50">
        <v>0</v>
      </c>
      <c r="Q364" s="50">
        <v>2</v>
      </c>
      <c r="R364" s="50">
        <v>1</v>
      </c>
      <c r="S364" s="50">
        <v>3</v>
      </c>
      <c r="T364" s="50">
        <v>2</v>
      </c>
      <c r="U364" s="50">
        <v>3</v>
      </c>
      <c r="V364" s="302">
        <f t="shared" si="4"/>
        <v>29</v>
      </c>
      <c r="W364" s="500">
        <f>SUM($F$319,$M$317,$V$317,$E$325,$N$326,$U$324,$F$331,$M$333,$V$332,$E$340,$N$338,$U$338,$F$346,$M$347,$V$345,$E$352,$N$354,$U$353)</f>
        <v>8848.26</v>
      </c>
      <c r="X364" s="28"/>
      <c r="Y364" s="28"/>
      <c r="Z364" s="28"/>
    </row>
    <row r="365" spans="1:26" ht="15.75">
      <c r="A365" s="512" t="s">
        <v>2299</v>
      </c>
      <c r="D365" s="50">
        <v>1</v>
      </c>
      <c r="E365" s="50">
        <v>0</v>
      </c>
      <c r="F365" s="50">
        <v>3</v>
      </c>
      <c r="G365" s="50">
        <v>1</v>
      </c>
      <c r="H365" s="50">
        <v>3</v>
      </c>
      <c r="I365" s="50">
        <v>1</v>
      </c>
      <c r="J365" s="50">
        <v>3</v>
      </c>
      <c r="K365" s="50">
        <v>1</v>
      </c>
      <c r="L365" s="50">
        <v>0</v>
      </c>
      <c r="M365" s="50">
        <v>3</v>
      </c>
      <c r="N365" s="50">
        <v>1</v>
      </c>
      <c r="O365" s="50">
        <v>3</v>
      </c>
      <c r="P365" s="50">
        <v>3</v>
      </c>
      <c r="Q365" s="50">
        <v>0</v>
      </c>
      <c r="R365" s="50">
        <v>3</v>
      </c>
      <c r="S365" s="50">
        <v>0</v>
      </c>
      <c r="T365" s="50">
        <v>1</v>
      </c>
      <c r="U365" s="50">
        <v>0</v>
      </c>
      <c r="V365" s="302">
        <f t="shared" si="4"/>
        <v>27</v>
      </c>
      <c r="W365" s="500">
        <f>SUM($E$316,$N$316,$U$316,$F$325,$M$323,$V$327,$E$330,$M$330,$V$331,$F$337,$M$337,$V$337,$E$346,$N$344,$U$348,$F$351,$N$351,$U$352)</f>
        <v>9170.9999999999945</v>
      </c>
      <c r="X365" s="28"/>
      <c r="Y365" s="28"/>
      <c r="Z365" s="28"/>
    </row>
    <row r="366" spans="1:26" ht="15.75">
      <c r="A366" s="292" t="s">
        <v>2295</v>
      </c>
      <c r="D366" s="50">
        <v>2</v>
      </c>
      <c r="E366" s="50">
        <v>2</v>
      </c>
      <c r="F366" s="50">
        <v>3</v>
      </c>
      <c r="G366" s="50">
        <v>0</v>
      </c>
      <c r="H366" s="50">
        <v>0</v>
      </c>
      <c r="I366" s="50">
        <v>2</v>
      </c>
      <c r="J366" s="50">
        <v>1</v>
      </c>
      <c r="K366" s="50">
        <v>3</v>
      </c>
      <c r="L366" s="50">
        <v>0</v>
      </c>
      <c r="M366" s="50">
        <v>0</v>
      </c>
      <c r="N366" s="50">
        <v>1</v>
      </c>
      <c r="O366" s="50">
        <v>0</v>
      </c>
      <c r="P366" s="50">
        <v>0</v>
      </c>
      <c r="Q366" s="50">
        <v>1</v>
      </c>
      <c r="R366" s="50">
        <v>0</v>
      </c>
      <c r="S366" s="50">
        <v>1</v>
      </c>
      <c r="T366" s="50">
        <v>2</v>
      </c>
      <c r="U366" s="50">
        <v>1</v>
      </c>
      <c r="V366" s="302">
        <f t="shared" si="4"/>
        <v>19</v>
      </c>
      <c r="W366" s="500">
        <f>SUM($E$320,$N$317,$U$320,$F$326,$N$324,$U$327,$F$332,$M$334,$V$330,$F$341,$M$338,$V$341,$E$347,$M$345,$V$348,$E$353,$N$355,$U$351)</f>
        <v>8486.1999999999971</v>
      </c>
      <c r="X366" s="28"/>
      <c r="Y366" s="28"/>
      <c r="Z366" s="28"/>
    </row>
    <row r="367" spans="1:26" ht="15.75">
      <c r="A367" s="292" t="s">
        <v>2281</v>
      </c>
      <c r="D367" s="50">
        <v>2</v>
      </c>
      <c r="E367" s="50">
        <v>2</v>
      </c>
      <c r="F367" s="50">
        <v>3</v>
      </c>
      <c r="G367" s="50">
        <v>0</v>
      </c>
      <c r="H367" s="50">
        <v>3</v>
      </c>
      <c r="I367" s="50">
        <v>1</v>
      </c>
      <c r="J367" s="50">
        <v>1</v>
      </c>
      <c r="K367" s="50">
        <v>0</v>
      </c>
      <c r="L367" s="50">
        <v>0</v>
      </c>
      <c r="M367" s="50">
        <v>0</v>
      </c>
      <c r="N367" s="50">
        <v>0</v>
      </c>
      <c r="O367" s="50">
        <v>0</v>
      </c>
      <c r="P367" s="50">
        <v>0</v>
      </c>
      <c r="Q367" s="50">
        <v>0</v>
      </c>
      <c r="R367" s="50">
        <v>2</v>
      </c>
      <c r="S367" s="50">
        <v>0</v>
      </c>
      <c r="T367" s="50">
        <v>1</v>
      </c>
      <c r="U367" s="50">
        <v>3</v>
      </c>
      <c r="V367" s="302">
        <f t="shared" si="4"/>
        <v>18</v>
      </c>
      <c r="W367" s="500">
        <f>SUM($F$316,$M$319,$U$319,$F$323,$M$327,$V$324,$E$333,$N$334,$U$333,$E$337,$N$340,$V$340,$E$344,$N$348,$U$345,$F$354,$M$355,$V$354)</f>
        <v>6722.9999999999964</v>
      </c>
      <c r="X367" s="28"/>
      <c r="Y367" s="28"/>
      <c r="Z367" s="28"/>
    </row>
    <row r="368" spans="1:26" ht="15.75">
      <c r="A368" s="292" t="s">
        <v>2308</v>
      </c>
      <c r="D368" s="50">
        <v>1</v>
      </c>
      <c r="E368" s="50">
        <v>0</v>
      </c>
      <c r="F368" s="50">
        <v>0</v>
      </c>
      <c r="G368" s="50">
        <v>3</v>
      </c>
      <c r="H368" s="50">
        <v>0</v>
      </c>
      <c r="I368" s="50">
        <v>1</v>
      </c>
      <c r="J368" s="50">
        <v>0</v>
      </c>
      <c r="K368" s="50">
        <v>1</v>
      </c>
      <c r="L368" s="50">
        <v>0</v>
      </c>
      <c r="M368" s="50">
        <v>3</v>
      </c>
      <c r="N368" s="50">
        <v>0</v>
      </c>
      <c r="O368" s="50">
        <v>0</v>
      </c>
      <c r="P368" s="50">
        <v>0</v>
      </c>
      <c r="Q368" s="50">
        <v>3</v>
      </c>
      <c r="R368" s="50">
        <v>0</v>
      </c>
      <c r="S368" s="50">
        <v>0</v>
      </c>
      <c r="T368" s="50">
        <v>1</v>
      </c>
      <c r="U368" s="50">
        <v>3</v>
      </c>
      <c r="V368" s="302">
        <f t="shared" si="4"/>
        <v>16</v>
      </c>
      <c r="W368" s="500">
        <f>SUM($F$320,$M$320,$V$316,$E$327,$N$327,$U$326,$E$334,$N$333,$U$334,$E$341,$N$341,$U$337,$F$348,$M$348,$V$347,$F$355,$M$354,$V$355)</f>
        <v>7121.4799999999977</v>
      </c>
      <c r="X368" s="28"/>
      <c r="Y368" s="28"/>
      <c r="Z368" s="28"/>
    </row>
    <row r="369" spans="1:26" ht="15.75">
      <c r="A369" s="297"/>
      <c r="D369" s="295"/>
      <c r="E369" s="295"/>
      <c r="F369" s="295"/>
      <c r="G369" s="295"/>
      <c r="H369" s="295"/>
      <c r="I369" s="295"/>
      <c r="J369" s="295"/>
      <c r="K369" s="295"/>
      <c r="L369" s="28"/>
      <c r="P369" s="28"/>
      <c r="Q369" s="28"/>
      <c r="R369" s="63"/>
      <c r="S369" s="28"/>
      <c r="T369" s="28"/>
      <c r="U369" s="28"/>
      <c r="V369" s="296"/>
      <c r="X369" s="28"/>
      <c r="Y369" s="28"/>
      <c r="Z369" s="28"/>
    </row>
    <row r="370" spans="1:26" ht="15.75">
      <c r="A370" s="297"/>
      <c r="D370" s="295"/>
      <c r="E370" s="295"/>
      <c r="F370" s="295"/>
      <c r="G370" s="295"/>
      <c r="H370" s="295"/>
      <c r="I370" s="295"/>
      <c r="J370" s="295"/>
      <c r="K370" s="295"/>
      <c r="L370" s="28"/>
      <c r="P370" s="28"/>
      <c r="Q370" s="28"/>
      <c r="R370" s="63"/>
      <c r="S370" s="28"/>
      <c r="T370" s="28"/>
      <c r="U370" s="28"/>
      <c r="V370" s="296"/>
      <c r="W370" s="467">
        <f>SUM(W359:W368)</f>
        <v>87912.969999999987</v>
      </c>
      <c r="X370" s="28"/>
      <c r="Y370" s="28"/>
      <c r="Z370" s="28"/>
    </row>
    <row r="371" spans="1:26" ht="15.75">
      <c r="A371" s="297"/>
      <c r="D371" s="295"/>
      <c r="E371" s="295"/>
      <c r="F371" s="295"/>
      <c r="G371" s="295"/>
      <c r="H371" s="295"/>
      <c r="I371" s="295"/>
      <c r="J371" s="295"/>
      <c r="K371" s="295"/>
      <c r="L371" s="28"/>
      <c r="P371" s="28"/>
      <c r="Q371" s="28"/>
      <c r="R371" s="63"/>
      <c r="S371" s="28"/>
      <c r="T371" s="28"/>
      <c r="U371" s="28"/>
      <c r="V371" s="296"/>
      <c r="W371" s="467"/>
      <c r="X371" s="28"/>
      <c r="Y371" s="28"/>
      <c r="Z371" s="28"/>
    </row>
    <row r="372" spans="1:26" ht="15.75">
      <c r="A372" s="297"/>
      <c r="D372" s="295"/>
      <c r="E372" s="295"/>
      <c r="F372" s="295"/>
      <c r="G372" s="295"/>
      <c r="H372" s="295"/>
      <c r="I372" s="295"/>
      <c r="J372" s="295"/>
      <c r="K372" s="295"/>
      <c r="L372" s="28"/>
      <c r="M372" s="296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0.25">
      <c r="A373" s="324" t="s">
        <v>2163</v>
      </c>
      <c r="B373" s="325"/>
      <c r="D373" s="434"/>
      <c r="E373" s="434"/>
      <c r="F373" s="434"/>
      <c r="G373" s="434"/>
      <c r="H373" s="434"/>
      <c r="I373" s="434"/>
      <c r="J373" s="434"/>
      <c r="K373" s="434"/>
      <c r="L373" s="434"/>
      <c r="M373" s="434"/>
      <c r="N373" s="434"/>
      <c r="O373" s="434"/>
      <c r="P373" s="434"/>
      <c r="Q373" s="434"/>
      <c r="R373" s="434"/>
      <c r="S373" s="434"/>
      <c r="T373" s="434"/>
      <c r="U373" s="434"/>
      <c r="V373" s="202"/>
      <c r="X373" s="28"/>
      <c r="Y373" s="28"/>
      <c r="Z373" s="28"/>
    </row>
    <row r="374" spans="1:26" ht="15.75">
      <c r="A374" s="297"/>
      <c r="D374" s="295"/>
      <c r="E374" s="295"/>
      <c r="F374" s="295"/>
      <c r="G374" s="295"/>
      <c r="H374" s="295"/>
      <c r="I374" s="295"/>
      <c r="J374" s="295"/>
      <c r="K374" s="295"/>
      <c r="L374" s="28"/>
      <c r="M374" s="296"/>
      <c r="O374" s="28"/>
      <c r="P374" s="28"/>
      <c r="Q374" s="28"/>
      <c r="R374" s="63"/>
      <c r="S374" s="28"/>
      <c r="T374" s="28"/>
      <c r="U374" s="28"/>
      <c r="V374" s="28"/>
      <c r="W374" s="28"/>
      <c r="X374" s="28"/>
      <c r="Y374" s="28"/>
      <c r="Z374" s="28"/>
    </row>
    <row r="375" spans="1:26" s="39" customFormat="1" ht="15.75">
      <c r="A375" s="318" t="s">
        <v>182</v>
      </c>
      <c r="B375" s="442"/>
      <c r="C375" s="442"/>
      <c r="D375" s="443"/>
      <c r="E375" s="443"/>
      <c r="F375" s="443"/>
      <c r="G375" s="317" t="s">
        <v>150</v>
      </c>
      <c r="H375" s="442"/>
      <c r="I375" s="318" t="s">
        <v>184</v>
      </c>
      <c r="J375" s="443"/>
      <c r="K375" s="442"/>
      <c r="L375" s="317"/>
      <c r="M375" s="442"/>
      <c r="N375" s="442"/>
      <c r="O375" s="317" t="s">
        <v>150</v>
      </c>
      <c r="P375" s="442"/>
      <c r="Q375" s="318" t="s">
        <v>843</v>
      </c>
      <c r="R375" s="442"/>
      <c r="S375" s="442"/>
      <c r="T375" s="442"/>
      <c r="U375" s="442"/>
      <c r="V375" s="442"/>
      <c r="W375" s="317" t="s">
        <v>150</v>
      </c>
    </row>
    <row r="376" spans="1:26" ht="15.75">
      <c r="A376" s="323" t="s">
        <v>2233</v>
      </c>
      <c r="B376" s="319"/>
      <c r="C376" s="319"/>
      <c r="D376" s="315"/>
      <c r="E376" s="109">
        <f>'Punten per wedstrijd'!E110*1.2</f>
        <v>486.23999999999995</v>
      </c>
      <c r="F376" s="109">
        <f>'Punten per wedstrijd'!E192</f>
        <v>486.50000000000011</v>
      </c>
      <c r="G376" s="312" t="s">
        <v>4531</v>
      </c>
      <c r="H376" s="319"/>
      <c r="I376" s="323" t="s">
        <v>3804</v>
      </c>
      <c r="J376" s="315"/>
      <c r="K376" s="316"/>
      <c r="L376" s="317"/>
      <c r="M376" s="466">
        <f>'Punten per wedstrijd'!E13*1.2</f>
        <v>288.83999999999992</v>
      </c>
      <c r="N376" s="466">
        <f>'Punten per wedstrijd'!E6</f>
        <v>83.300000000000068</v>
      </c>
      <c r="O376" s="312" t="s">
        <v>4532</v>
      </c>
      <c r="P376" s="319"/>
      <c r="Q376" s="323" t="s">
        <v>2229</v>
      </c>
      <c r="R376" s="316"/>
      <c r="S376" s="316"/>
      <c r="T376" s="316"/>
      <c r="U376" s="466">
        <f>'Punten per wedstrijd'!F110*1.2</f>
        <v>612.48000000000093</v>
      </c>
      <c r="V376" s="466">
        <f>'Punten per wedstrijd'!F199</f>
        <v>412.89999999999918</v>
      </c>
      <c r="W376" s="312" t="s">
        <v>4532</v>
      </c>
    </row>
    <row r="377" spans="1:26" ht="15.75">
      <c r="A377" s="323" t="s">
        <v>3629</v>
      </c>
      <c r="B377" s="319"/>
      <c r="C377" s="319"/>
      <c r="D377" s="315"/>
      <c r="E377" s="109">
        <f>'Punten per wedstrijd'!E114*1.2</f>
        <v>654.12</v>
      </c>
      <c r="F377" s="109">
        <f>'Punten per wedstrijd'!E117</f>
        <v>554.59999999999991</v>
      </c>
      <c r="G377" s="312" t="s">
        <v>4534</v>
      </c>
      <c r="H377" s="319"/>
      <c r="I377" s="323" t="s">
        <v>4500</v>
      </c>
      <c r="J377" s="315"/>
      <c r="K377" s="316"/>
      <c r="L377" s="317"/>
      <c r="M377" s="466">
        <f>'Punten per wedstrijd'!E49*1.2</f>
        <v>309.96000000000009</v>
      </c>
      <c r="N377" s="466">
        <f>'Punten per wedstrijd'!E98</f>
        <v>230.80000000000007</v>
      </c>
      <c r="O377" s="312" t="s">
        <v>4532</v>
      </c>
      <c r="P377" s="319"/>
      <c r="Q377" s="323" t="s">
        <v>4501</v>
      </c>
      <c r="R377" s="316"/>
      <c r="S377" s="316"/>
      <c r="T377" s="316"/>
      <c r="U377" s="466">
        <f>'Punten per wedstrijd'!F114*1.2</f>
        <v>378.59999999999945</v>
      </c>
      <c r="V377" s="466">
        <f>'Punten per wedstrijd'!F153</f>
        <v>663.79999999999927</v>
      </c>
      <c r="W377" s="312" t="s">
        <v>4533</v>
      </c>
    </row>
    <row r="378" spans="1:26" ht="15.75">
      <c r="A378" s="323" t="s">
        <v>3630</v>
      </c>
      <c r="B378" s="319"/>
      <c r="C378" s="319"/>
      <c r="D378" s="315"/>
      <c r="E378" s="109">
        <f>'Punten per wedstrijd'!E125*1.2</f>
        <v>461.52</v>
      </c>
      <c r="F378" s="109">
        <f>'Punten per wedstrijd'!E178</f>
        <v>264.5</v>
      </c>
      <c r="G378" s="312" t="s">
        <v>4532</v>
      </c>
      <c r="H378" s="319"/>
      <c r="I378" s="323" t="s">
        <v>3805</v>
      </c>
      <c r="J378" s="315"/>
      <c r="K378" s="316"/>
      <c r="L378" s="317"/>
      <c r="M378" s="466">
        <f>'Punten per wedstrijd'!E74*1.2</f>
        <v>479.40000000000009</v>
      </c>
      <c r="N378" s="466">
        <f>'Punten per wedstrijd'!E25</f>
        <v>143.39999999999998</v>
      </c>
      <c r="O378" s="312" t="s">
        <v>4532</v>
      </c>
      <c r="P378" s="319"/>
      <c r="Q378" s="323" t="s">
        <v>2298</v>
      </c>
      <c r="R378" s="316"/>
      <c r="S378" s="316"/>
      <c r="T378" s="316"/>
      <c r="U378" s="466">
        <f>'Punten per wedstrijd'!F125*1.2</f>
        <v>566.87999999999897</v>
      </c>
      <c r="V378" s="466">
        <f>'Punten per wedstrijd'!F117</f>
        <v>445.90000000000009</v>
      </c>
      <c r="W378" s="312" t="s">
        <v>4532</v>
      </c>
    </row>
    <row r="379" spans="1:26" ht="15.75">
      <c r="A379" s="323" t="s">
        <v>4502</v>
      </c>
      <c r="B379" s="319"/>
      <c r="C379" s="319"/>
      <c r="D379" s="315"/>
      <c r="E379" s="109">
        <f>'Punten per wedstrijd'!E129*1.2</f>
        <v>850.8</v>
      </c>
      <c r="F379" s="109">
        <f>'Punten per wedstrijd'!E153</f>
        <v>626.1</v>
      </c>
      <c r="G379" s="312" t="s">
        <v>4532</v>
      </c>
      <c r="H379" s="319"/>
      <c r="I379" s="323" t="s">
        <v>3806</v>
      </c>
      <c r="J379" s="315"/>
      <c r="K379" s="316"/>
      <c r="L379" s="317"/>
      <c r="M379" s="466">
        <f>'Punten per wedstrijd'!E88*1.2</f>
        <v>186.4800000000001</v>
      </c>
      <c r="N379" s="466">
        <f>'Punten per wedstrijd'!E21</f>
        <v>207.10000000000002</v>
      </c>
      <c r="O379" s="312" t="s">
        <v>4531</v>
      </c>
      <c r="P379" s="319"/>
      <c r="Q379" s="323" t="s">
        <v>2234</v>
      </c>
      <c r="R379" s="316"/>
      <c r="S379" s="316"/>
      <c r="T379" s="316"/>
      <c r="U379" s="466">
        <f>'Punten per wedstrijd'!F192*1.2</f>
        <v>595.43999999999926</v>
      </c>
      <c r="V379" s="466">
        <f>'Punten per wedstrijd'!F178</f>
        <v>727</v>
      </c>
      <c r="W379" s="312" t="s">
        <v>4531</v>
      </c>
    </row>
    <row r="380" spans="1:26" ht="15.75">
      <c r="A380" s="323" t="s">
        <v>3631</v>
      </c>
      <c r="B380" s="319"/>
      <c r="C380" s="319"/>
      <c r="D380" s="315"/>
      <c r="E380" s="109">
        <f>'Punten per wedstrijd'!E202*1.2</f>
        <v>340.55999999999995</v>
      </c>
      <c r="F380" s="109">
        <f>'Punten per wedstrijd'!E199</f>
        <v>393.59999999999997</v>
      </c>
      <c r="G380" s="312" t="s">
        <v>4531</v>
      </c>
      <c r="H380" s="319"/>
      <c r="I380" s="323" t="s">
        <v>3807</v>
      </c>
      <c r="J380" s="315"/>
      <c r="K380" s="316"/>
      <c r="L380" s="317"/>
      <c r="M380" s="466">
        <f>'Punten per wedstrijd'!E95*1.2</f>
        <v>289.80000000000024</v>
      </c>
      <c r="N380" s="466">
        <f>'Punten per wedstrijd'!E10</f>
        <v>109.9000000000002</v>
      </c>
      <c r="O380" s="312" t="s">
        <v>4532</v>
      </c>
      <c r="P380" s="319"/>
      <c r="Q380" s="323" t="s">
        <v>3808</v>
      </c>
      <c r="R380" s="316"/>
      <c r="S380" s="316"/>
      <c r="T380" s="316"/>
      <c r="U380" s="466">
        <f>'Punten per wedstrijd'!F202*1.2</f>
        <v>594.95999999999992</v>
      </c>
      <c r="V380" s="466">
        <f>'Punten per wedstrijd'!F129</f>
        <v>630.19999999999982</v>
      </c>
      <c r="W380" s="312" t="s">
        <v>4531</v>
      </c>
    </row>
    <row r="381" spans="1:26" ht="15.75">
      <c r="A381" s="322"/>
      <c r="B381" s="319"/>
      <c r="C381" s="319"/>
      <c r="D381" s="315"/>
      <c r="E381" s="466"/>
      <c r="F381" s="466"/>
      <c r="G381" s="312"/>
      <c r="H381" s="319"/>
      <c r="I381" s="319"/>
      <c r="J381" s="315"/>
      <c r="K381" s="316"/>
      <c r="L381" s="317"/>
      <c r="M381" s="497"/>
      <c r="N381" s="497"/>
      <c r="O381" s="313"/>
      <c r="P381" s="319"/>
      <c r="Q381" s="315"/>
      <c r="R381" s="316"/>
      <c r="S381" s="316"/>
      <c r="T381" s="316"/>
      <c r="U381" s="497"/>
      <c r="V381" s="497"/>
      <c r="W381" s="313"/>
    </row>
    <row r="382" spans="1:26" s="39" customFormat="1" ht="15.75">
      <c r="A382" s="318" t="s">
        <v>2206</v>
      </c>
      <c r="B382" s="442"/>
      <c r="C382" s="442"/>
      <c r="D382" s="443"/>
      <c r="E382" s="466"/>
      <c r="F382" s="466"/>
      <c r="G382" s="445" t="s">
        <v>150</v>
      </c>
      <c r="H382" s="442"/>
      <c r="I382" s="318" t="s">
        <v>186</v>
      </c>
      <c r="J382" s="443"/>
      <c r="K382" s="442"/>
      <c r="L382" s="317"/>
      <c r="M382" s="497"/>
      <c r="N382" s="497"/>
      <c r="O382" s="445" t="s">
        <v>150</v>
      </c>
      <c r="P382" s="442"/>
      <c r="Q382" s="318" t="s">
        <v>175</v>
      </c>
      <c r="R382" s="442"/>
      <c r="S382" s="442"/>
      <c r="T382" s="442"/>
      <c r="U382" s="497"/>
      <c r="V382" s="497"/>
      <c r="W382" s="445" t="s">
        <v>150</v>
      </c>
    </row>
    <row r="383" spans="1:26" ht="15.75">
      <c r="A383" s="323" t="s">
        <v>3809</v>
      </c>
      <c r="B383" s="319"/>
      <c r="C383" s="319"/>
      <c r="D383" s="315"/>
      <c r="E383" s="466">
        <f>'Punten per wedstrijd'!F13*1.2</f>
        <v>120.48000000000064</v>
      </c>
      <c r="F383" s="466">
        <f>'Punten per wedstrijd'!F88</f>
        <v>222.79999999999973</v>
      </c>
      <c r="G383" s="312" t="s">
        <v>4533</v>
      </c>
      <c r="H383" s="319"/>
      <c r="I383" s="323" t="s">
        <v>3813</v>
      </c>
      <c r="J383" s="315"/>
      <c r="K383" s="316"/>
      <c r="L383" s="317"/>
      <c r="M383" s="466">
        <f>'Punten per wedstrijd'!G6*1.2</f>
        <v>140.52000000000044</v>
      </c>
      <c r="N383" s="466">
        <f>'Punten per wedstrijd'!G25</f>
        <v>389.69999999999936</v>
      </c>
      <c r="O383" s="312" t="s">
        <v>4533</v>
      </c>
      <c r="P383" s="319"/>
      <c r="Q383" s="323" t="s">
        <v>3816</v>
      </c>
      <c r="R383" s="316"/>
      <c r="S383" s="316"/>
      <c r="T383" s="316"/>
      <c r="U383" s="466">
        <f>'Punten per wedstrijd'!G129*1.2</f>
        <v>941.75999999999965</v>
      </c>
      <c r="V383" s="466">
        <f>'Punten per wedstrijd'!G125</f>
        <v>741.59999999999854</v>
      </c>
      <c r="W383" s="312" t="s">
        <v>4532</v>
      </c>
    </row>
    <row r="384" spans="1:26" ht="15.75">
      <c r="A384" s="323" t="s">
        <v>3810</v>
      </c>
      <c r="B384" s="319"/>
      <c r="C384" s="319"/>
      <c r="D384" s="315"/>
      <c r="E384" s="466">
        <f>'Punten per wedstrijd'!F25*1.2</f>
        <v>266.0400000000003</v>
      </c>
      <c r="F384" s="466">
        <f>'Punten per wedstrijd'!F10</f>
        <v>239.69999999999982</v>
      </c>
      <c r="G384" s="312" t="s">
        <v>4534</v>
      </c>
      <c r="H384" s="319"/>
      <c r="I384" s="323" t="s">
        <v>3814</v>
      </c>
      <c r="J384" s="315"/>
      <c r="K384" s="316"/>
      <c r="L384" s="317"/>
      <c r="M384" s="466">
        <f>'Punten per wedstrijd'!G10*1.2</f>
        <v>352.79999999999944</v>
      </c>
      <c r="N384" s="466">
        <f>'Punten per wedstrijd'!G98</f>
        <v>383.10000000000036</v>
      </c>
      <c r="O384" s="312" t="s">
        <v>4531</v>
      </c>
      <c r="P384" s="319"/>
      <c r="Q384" s="323" t="s">
        <v>4503</v>
      </c>
      <c r="R384" s="316"/>
      <c r="S384" s="316"/>
      <c r="T384" s="316"/>
      <c r="U384" s="466">
        <f>'Punten per wedstrijd'!G153*1.2</f>
        <v>1088.2799999999995</v>
      </c>
      <c r="V384" s="466">
        <f>'Punten per wedstrijd'!G192</f>
        <v>942.49999999999955</v>
      </c>
      <c r="W384" s="312" t="s">
        <v>4534</v>
      </c>
    </row>
    <row r="385" spans="1:24" ht="15.75">
      <c r="A385" s="323" t="s">
        <v>4504</v>
      </c>
      <c r="B385" s="319"/>
      <c r="C385" s="319"/>
      <c r="D385" s="315"/>
      <c r="E385" s="466">
        <f>'Punten per wedstrijd'!F49*1.2</f>
        <v>464.39999999999941</v>
      </c>
      <c r="F385" s="466">
        <f>'Punten per wedstrijd'!F6</f>
        <v>52.000000000000682</v>
      </c>
      <c r="G385" s="312" t="s">
        <v>4532</v>
      </c>
      <c r="H385" s="319"/>
      <c r="I385" s="323" t="s">
        <v>3815</v>
      </c>
      <c r="J385" s="315"/>
      <c r="K385" s="316"/>
      <c r="L385" s="317"/>
      <c r="M385" s="466">
        <f>'Punten per wedstrijd'!G13*1.2</f>
        <v>345.84000000000032</v>
      </c>
      <c r="N385" s="466">
        <f>'Punten per wedstrijd'!G74</f>
        <v>391.69999999999982</v>
      </c>
      <c r="O385" s="312" t="s">
        <v>4531</v>
      </c>
      <c r="P385" s="319"/>
      <c r="Q385" s="323" t="s">
        <v>3817</v>
      </c>
      <c r="R385" s="316"/>
      <c r="S385" s="316"/>
      <c r="T385" s="316"/>
      <c r="U385" s="466">
        <f>'Punten per wedstrijd'!G178*1.2</f>
        <v>1118.6399999999992</v>
      </c>
      <c r="V385" s="466">
        <f>'Punten per wedstrijd'!G114</f>
        <v>1043.5000000000005</v>
      </c>
      <c r="W385" s="312" t="s">
        <v>4534</v>
      </c>
    </row>
    <row r="386" spans="1:24" ht="15.75">
      <c r="A386" s="323" t="s">
        <v>3811</v>
      </c>
      <c r="B386" s="319"/>
      <c r="C386" s="319"/>
      <c r="D386" s="315"/>
      <c r="E386" s="466">
        <f>'Punten per wedstrijd'!F74*1.2</f>
        <v>196.79999999999998</v>
      </c>
      <c r="F386" s="466">
        <f>'Punten per wedstrijd'!F98</f>
        <v>89.999999999999545</v>
      </c>
      <c r="G386" s="312" t="s">
        <v>4532</v>
      </c>
      <c r="H386" s="319"/>
      <c r="I386" s="323" t="s">
        <v>4505</v>
      </c>
      <c r="J386" s="315"/>
      <c r="K386" s="316"/>
      <c r="L386" s="317"/>
      <c r="M386" s="466">
        <f>'Punten per wedstrijd'!G21*1.2</f>
        <v>240.479999999999</v>
      </c>
      <c r="N386" s="466">
        <f>'Punten per wedstrijd'!G49</f>
        <v>193.49999999999955</v>
      </c>
      <c r="O386" s="312" t="s">
        <v>4534</v>
      </c>
      <c r="P386" s="319"/>
      <c r="Q386" s="323" t="s">
        <v>3818</v>
      </c>
      <c r="R386" s="316"/>
      <c r="S386" s="316"/>
      <c r="T386" s="316"/>
      <c r="U386" s="466">
        <f>'Punten per wedstrijd'!G199*1.2</f>
        <v>1065.1199999999983</v>
      </c>
      <c r="V386" s="466">
        <f>'Punten per wedstrijd'!G117</f>
        <v>837.59999999999991</v>
      </c>
      <c r="W386" s="312" t="s">
        <v>4532</v>
      </c>
    </row>
    <row r="387" spans="1:24" ht="15.75">
      <c r="A387" s="323" t="s">
        <v>3812</v>
      </c>
      <c r="B387" s="319"/>
      <c r="C387" s="319"/>
      <c r="D387" s="315"/>
      <c r="E387" s="466">
        <f>'Punten per wedstrijd'!F95*1.2</f>
        <v>179.16000000000048</v>
      </c>
      <c r="F387" s="466">
        <f>'Punten per wedstrijd'!F21</f>
        <v>330.00000000000023</v>
      </c>
      <c r="G387" s="312" t="s">
        <v>4533</v>
      </c>
      <c r="H387" s="319"/>
      <c r="I387" s="323" t="s">
        <v>2236</v>
      </c>
      <c r="J387" s="315"/>
      <c r="K387" s="316"/>
      <c r="L387" s="317"/>
      <c r="M387" s="466">
        <f>'Punten per wedstrijd'!G88*1.2</f>
        <v>339.23999999999921</v>
      </c>
      <c r="N387" s="466">
        <f>'Punten per wedstrijd'!G95</f>
        <v>303.29999999999927</v>
      </c>
      <c r="O387" s="312" t="s">
        <v>4534</v>
      </c>
      <c r="P387" s="319"/>
      <c r="Q387" s="323" t="s">
        <v>3819</v>
      </c>
      <c r="R387" s="316"/>
      <c r="S387" s="316"/>
      <c r="T387" s="316"/>
      <c r="U387" s="466">
        <f>'Punten per wedstrijd'!G202*1.2</f>
        <v>1119.7199999999993</v>
      </c>
      <c r="V387" s="466">
        <f>'Punten per wedstrijd'!G110</f>
        <v>666.99999999999955</v>
      </c>
      <c r="W387" s="312" t="s">
        <v>4532</v>
      </c>
    </row>
    <row r="388" spans="1:24" ht="15.75">
      <c r="A388" s="322"/>
      <c r="B388" s="319"/>
      <c r="C388" s="319"/>
      <c r="D388" s="315"/>
      <c r="E388" s="466"/>
      <c r="F388" s="466"/>
      <c r="G388" s="310"/>
      <c r="H388" s="319"/>
      <c r="I388" s="315"/>
      <c r="J388" s="315"/>
      <c r="K388" s="316"/>
      <c r="L388" s="317"/>
      <c r="M388" s="497"/>
      <c r="N388" s="497"/>
      <c r="O388" s="313"/>
      <c r="P388" s="319"/>
      <c r="Q388" s="316"/>
      <c r="R388" s="316"/>
      <c r="S388" s="316"/>
      <c r="T388" s="316"/>
      <c r="U388" s="497"/>
      <c r="V388" s="497"/>
      <c r="W388" s="313"/>
    </row>
    <row r="389" spans="1:24" s="39" customFormat="1" ht="15.75">
      <c r="A389" s="318" t="s">
        <v>187</v>
      </c>
      <c r="B389" s="442"/>
      <c r="C389" s="442"/>
      <c r="D389" s="443"/>
      <c r="E389" s="466"/>
      <c r="F389" s="466"/>
      <c r="G389" s="445" t="s">
        <v>150</v>
      </c>
      <c r="H389" s="442"/>
      <c r="I389" s="318" t="s">
        <v>188</v>
      </c>
      <c r="J389" s="443"/>
      <c r="K389" s="442"/>
      <c r="L389" s="317"/>
      <c r="M389" s="497"/>
      <c r="N389" s="497"/>
      <c r="O389" s="445" t="s">
        <v>150</v>
      </c>
      <c r="P389" s="442"/>
      <c r="Q389" s="318" t="s">
        <v>2207</v>
      </c>
      <c r="R389" s="442"/>
      <c r="S389" s="442"/>
      <c r="T389" s="442"/>
      <c r="U389" s="497"/>
      <c r="V389" s="497"/>
      <c r="W389" s="445" t="s">
        <v>150</v>
      </c>
    </row>
    <row r="390" spans="1:24" ht="15.75">
      <c r="A390" s="323" t="s">
        <v>3820</v>
      </c>
      <c r="B390" s="319"/>
      <c r="C390" s="319"/>
      <c r="D390" s="315"/>
      <c r="E390" s="466">
        <f>'Punten per wedstrijd'!H110*1.2</f>
        <v>707.75999999999908</v>
      </c>
      <c r="F390" s="466">
        <f>'Punten per wedstrijd'!H114</f>
        <v>697.99999999999864</v>
      </c>
      <c r="G390" s="312" t="s">
        <v>4534</v>
      </c>
      <c r="H390" s="319"/>
      <c r="I390" s="323" t="s">
        <v>2237</v>
      </c>
      <c r="J390" s="315"/>
      <c r="K390" s="316"/>
      <c r="L390" s="317"/>
      <c r="M390" s="466">
        <f>'Punten per wedstrijd'!H6*1.2</f>
        <v>676.6799999999995</v>
      </c>
      <c r="N390" s="466">
        <f>'Punten per wedstrijd'!H74</f>
        <v>585.99999999999818</v>
      </c>
      <c r="O390" s="312" t="s">
        <v>4534</v>
      </c>
      <c r="P390" s="319"/>
      <c r="Q390" s="323" t="s">
        <v>3826</v>
      </c>
      <c r="R390" s="316"/>
      <c r="S390" s="316"/>
      <c r="T390" s="316"/>
      <c r="U390" s="466">
        <f>'Punten per wedstrijd'!I117*1.2</f>
        <v>1012.0800000000017</v>
      </c>
      <c r="V390" s="466">
        <f>'Punten per wedstrijd'!I202</f>
        <v>779.50000000000182</v>
      </c>
      <c r="W390" s="312" t="s">
        <v>4532</v>
      </c>
    </row>
    <row r="391" spans="1:24" ht="15.75">
      <c r="A391" s="323" t="s">
        <v>4506</v>
      </c>
      <c r="B391" s="319"/>
      <c r="C391" s="319"/>
      <c r="D391" s="315"/>
      <c r="E391" s="466">
        <f>'Punten per wedstrijd'!H117*1.2</f>
        <v>1127.7600000000002</v>
      </c>
      <c r="F391" s="466">
        <f>'Punten per wedstrijd'!H153</f>
        <v>452.89999999999964</v>
      </c>
      <c r="G391" s="312" t="s">
        <v>4532</v>
      </c>
      <c r="H391" s="319"/>
      <c r="I391" s="323" t="s">
        <v>3823</v>
      </c>
      <c r="J391" s="315"/>
      <c r="K391" s="316"/>
      <c r="L391" s="317"/>
      <c r="M391" s="466">
        <f>'Punten per wedstrijd'!H10*1.2</f>
        <v>793.19999999999777</v>
      </c>
      <c r="N391" s="466">
        <f>'Punten per wedstrijd'!H21</f>
        <v>608.30000000000018</v>
      </c>
      <c r="O391" s="312" t="s">
        <v>4532</v>
      </c>
      <c r="P391" s="319"/>
      <c r="Q391" s="323" t="s">
        <v>3827</v>
      </c>
      <c r="R391" s="316"/>
      <c r="S391" s="316"/>
      <c r="T391" s="316"/>
      <c r="U391" s="466">
        <f>'Punten per wedstrijd'!I125*1.2</f>
        <v>760.55999999999915</v>
      </c>
      <c r="V391" s="466">
        <f>'Punten per wedstrijd'!I110</f>
        <v>836.09999999999854</v>
      </c>
      <c r="W391" s="312" t="s">
        <v>4531</v>
      </c>
    </row>
    <row r="392" spans="1:24" ht="15.75">
      <c r="A392" s="323" t="s">
        <v>3821</v>
      </c>
      <c r="B392" s="319"/>
      <c r="C392" s="319"/>
      <c r="D392" s="315"/>
      <c r="E392" s="466">
        <f>'Punten per wedstrijd'!H125*1.2</f>
        <v>559.07999999999902</v>
      </c>
      <c r="F392" s="466">
        <f>'Punten per wedstrijd'!H202</f>
        <v>791.70000000000027</v>
      </c>
      <c r="G392" s="312" t="s">
        <v>4533</v>
      </c>
      <c r="H392" s="319"/>
      <c r="I392" s="323" t="s">
        <v>3824</v>
      </c>
      <c r="J392" s="315"/>
      <c r="K392" s="316"/>
      <c r="L392" s="317"/>
      <c r="M392" s="466">
        <f>'Punten per wedstrijd'!H25*1.2</f>
        <v>891.23999999999864</v>
      </c>
      <c r="N392" s="466">
        <f>'Punten per wedstrijd'!H13</f>
        <v>746.10000000000036</v>
      </c>
      <c r="O392" s="312" t="s">
        <v>4534</v>
      </c>
      <c r="P392" s="319"/>
      <c r="Q392" s="323" t="s">
        <v>4507</v>
      </c>
      <c r="R392" s="316"/>
      <c r="S392" s="316"/>
      <c r="T392" s="316"/>
      <c r="U392" s="466">
        <f>'Punten per wedstrijd'!I178*1.2</f>
        <v>761.76000000000022</v>
      </c>
      <c r="V392" s="466">
        <f>'Punten per wedstrijd'!I153</f>
        <v>576.59999999999764</v>
      </c>
      <c r="W392" s="312" t="s">
        <v>4532</v>
      </c>
    </row>
    <row r="393" spans="1:24" ht="15.75">
      <c r="A393" s="323" t="s">
        <v>3822</v>
      </c>
      <c r="B393" s="319"/>
      <c r="C393" s="319"/>
      <c r="D393" s="315"/>
      <c r="E393" s="466">
        <f>'Punten per wedstrijd'!H192*1.2</f>
        <v>862.55999999999472</v>
      </c>
      <c r="F393" s="466">
        <f>'Punten per wedstrijd'!H129</f>
        <v>931.699999999998</v>
      </c>
      <c r="G393" s="312" t="s">
        <v>4531</v>
      </c>
      <c r="H393" s="319"/>
      <c r="I393" s="323" t="s">
        <v>4508</v>
      </c>
      <c r="J393" s="315"/>
      <c r="K393" s="316"/>
      <c r="L393" s="317"/>
      <c r="M393" s="466">
        <f>'Punten per wedstrijd'!H49*1.2</f>
        <v>353.28000000000065</v>
      </c>
      <c r="N393" s="466">
        <f>'Punten per wedstrijd'!H95</f>
        <v>432.59999999999854</v>
      </c>
      <c r="O393" s="312" t="s">
        <v>4531</v>
      </c>
      <c r="P393" s="319"/>
      <c r="Q393" s="323" t="s">
        <v>3828</v>
      </c>
      <c r="R393" s="316"/>
      <c r="S393" s="316"/>
      <c r="T393" s="316"/>
      <c r="U393" s="466">
        <f>'Punten per wedstrijd'!I192*1.2</f>
        <v>1253.2199999999982</v>
      </c>
      <c r="V393" s="466">
        <f>'Punten per wedstrijd'!I114</f>
        <v>1085.3999999999978</v>
      </c>
      <c r="W393" s="312" t="s">
        <v>4534</v>
      </c>
    </row>
    <row r="394" spans="1:24" ht="15.75">
      <c r="A394" s="323" t="s">
        <v>2238</v>
      </c>
      <c r="B394" s="319"/>
      <c r="C394" s="319"/>
      <c r="D394" s="315"/>
      <c r="E394" s="466">
        <f>'Punten per wedstrijd'!H199*1.2</f>
        <v>654.35999999999797</v>
      </c>
      <c r="F394" s="466">
        <f>'Punten per wedstrijd'!H178</f>
        <v>514.49999999999818</v>
      </c>
      <c r="G394" s="312" t="s">
        <v>4532</v>
      </c>
      <c r="H394" s="315"/>
      <c r="I394" s="323" t="s">
        <v>3825</v>
      </c>
      <c r="J394" s="315"/>
      <c r="K394" s="316"/>
      <c r="L394" s="317"/>
      <c r="M394" s="466">
        <f>'Punten per wedstrijd'!H98*1.2</f>
        <v>755.94000000000085</v>
      </c>
      <c r="N394" s="466">
        <f>'Punten per wedstrijd'!H88</f>
        <v>525.99999999999727</v>
      </c>
      <c r="O394" s="312" t="s">
        <v>4532</v>
      </c>
      <c r="P394" s="316"/>
      <c r="Q394" s="323" t="s">
        <v>3829</v>
      </c>
      <c r="R394" s="316"/>
      <c r="S394" s="316"/>
      <c r="T394" s="316"/>
      <c r="U394" s="466">
        <f>'Punten per wedstrijd'!I199*1.2</f>
        <v>878.39999999999884</v>
      </c>
      <c r="V394" s="466">
        <f>'Punten per wedstrijd'!I129</f>
        <v>1004.4999999999991</v>
      </c>
      <c r="W394" s="312" t="s">
        <v>4531</v>
      </c>
      <c r="X394" s="28"/>
    </row>
    <row r="395" spans="1:24" ht="15.75">
      <c r="A395" s="321"/>
      <c r="B395" s="319"/>
      <c r="C395" s="319"/>
      <c r="D395" s="315"/>
      <c r="E395" s="466"/>
      <c r="F395" s="466"/>
      <c r="G395" s="310"/>
      <c r="H395" s="315"/>
      <c r="I395" s="314"/>
      <c r="J395" s="315"/>
      <c r="K395" s="316"/>
      <c r="L395" s="317"/>
      <c r="M395" s="497"/>
      <c r="N395" s="497"/>
      <c r="O395" s="313"/>
      <c r="P395" s="316"/>
      <c r="Q395" s="314"/>
      <c r="R395" s="316"/>
      <c r="S395" s="316"/>
      <c r="T395" s="316"/>
      <c r="U395" s="497"/>
      <c r="V395" s="497"/>
      <c r="W395" s="313"/>
      <c r="X395" s="28"/>
    </row>
    <row r="396" spans="1:24" s="39" customFormat="1" ht="15.75">
      <c r="A396" s="318" t="s">
        <v>2208</v>
      </c>
      <c r="B396" s="442"/>
      <c r="C396" s="442"/>
      <c r="D396" s="443"/>
      <c r="E396" s="466"/>
      <c r="F396" s="466"/>
      <c r="G396" s="445" t="s">
        <v>150</v>
      </c>
      <c r="H396" s="442"/>
      <c r="I396" s="318" t="s">
        <v>3528</v>
      </c>
      <c r="J396" s="443"/>
      <c r="K396" s="442"/>
      <c r="L396" s="317"/>
      <c r="M396" s="497"/>
      <c r="N396" s="497"/>
      <c r="O396" s="445" t="s">
        <v>150</v>
      </c>
      <c r="P396" s="442"/>
      <c r="Q396" s="318" t="s">
        <v>3529</v>
      </c>
      <c r="R396" s="442"/>
      <c r="S396" s="442"/>
      <c r="T396" s="442"/>
      <c r="U396" s="497"/>
      <c r="V396" s="497"/>
      <c r="W396" s="445" t="s">
        <v>150</v>
      </c>
    </row>
    <row r="397" spans="1:24" ht="15.75">
      <c r="A397" s="323" t="s">
        <v>2239</v>
      </c>
      <c r="E397" s="109">
        <f>'Punten per wedstrijd'!I88*1.2</f>
        <v>460.43999999999994</v>
      </c>
      <c r="F397" s="109">
        <f>'Punten per wedstrijd'!I6</f>
        <v>153.80000000000001</v>
      </c>
      <c r="G397" s="312" t="s">
        <v>4532</v>
      </c>
      <c r="H397" s="319"/>
      <c r="I397" s="323" t="s">
        <v>4311</v>
      </c>
      <c r="J397" s="315"/>
      <c r="K397" s="316"/>
      <c r="L397" s="317"/>
      <c r="M397" s="466">
        <f>'Punten per wedstrijd'!J6*1.2</f>
        <v>635.88000000000011</v>
      </c>
      <c r="N397" s="466">
        <f>'Punten per wedstrijd'!J13</f>
        <v>723.2</v>
      </c>
      <c r="O397" s="312" t="s">
        <v>4531</v>
      </c>
      <c r="P397" s="319"/>
      <c r="Q397" s="323" t="s">
        <v>2235</v>
      </c>
      <c r="R397" s="316"/>
      <c r="S397" s="316"/>
      <c r="T397" s="316"/>
      <c r="U397" s="466">
        <f>'Punten per wedstrijd'!K95*1.2</f>
        <v>376.2</v>
      </c>
      <c r="V397" s="466">
        <f>'Punten per wedstrijd'!K6</f>
        <v>172</v>
      </c>
      <c r="W397" s="312" t="s">
        <v>4532</v>
      </c>
      <c r="X397" s="28"/>
    </row>
    <row r="398" spans="1:24" ht="15.75">
      <c r="A398" s="323" t="s">
        <v>4312</v>
      </c>
      <c r="E398" s="109">
        <f>'Punten per wedstrijd'!I13*1.2</f>
        <v>109.2</v>
      </c>
      <c r="F398" s="109">
        <f>'Punten per wedstrijd'!I10</f>
        <v>49</v>
      </c>
      <c r="G398" s="312" t="s">
        <v>4532</v>
      </c>
      <c r="H398" s="319"/>
      <c r="I398" s="323" t="s">
        <v>4509</v>
      </c>
      <c r="J398" s="315"/>
      <c r="K398" s="316"/>
      <c r="L398" s="317"/>
      <c r="M398" s="466">
        <f>'Punten per wedstrijd'!J98*1.2</f>
        <v>652.38</v>
      </c>
      <c r="N398" s="466">
        <f>'Punten per wedstrijd'!J49</f>
        <v>389.8</v>
      </c>
      <c r="O398" s="312" t="s">
        <v>4532</v>
      </c>
      <c r="P398" s="319"/>
      <c r="Q398" s="323" t="s">
        <v>4510</v>
      </c>
      <c r="R398" s="316"/>
      <c r="S398" s="316"/>
      <c r="T398" s="316"/>
      <c r="U398" s="466">
        <f>'Punten per wedstrijd'!K49*1.2</f>
        <v>276.35999999999996</v>
      </c>
      <c r="V398" s="466">
        <f>'Punten per wedstrijd'!K10</f>
        <v>140</v>
      </c>
      <c r="W398" s="312" t="s">
        <v>4532</v>
      </c>
      <c r="X398" s="28"/>
    </row>
    <row r="399" spans="1:24" ht="15.75">
      <c r="A399" s="323" t="s">
        <v>4313</v>
      </c>
      <c r="E399" s="109">
        <f>'Punten per wedstrijd'!I74*1.2</f>
        <v>377.52000000000004</v>
      </c>
      <c r="F399" s="109">
        <f>'Punten per wedstrijd'!I21</f>
        <v>496.09999999999997</v>
      </c>
      <c r="G399" s="312" t="s">
        <v>4533</v>
      </c>
      <c r="H399" s="319"/>
      <c r="I399" s="323" t="s">
        <v>4314</v>
      </c>
      <c r="J399" s="315"/>
      <c r="K399" s="316"/>
      <c r="L399" s="317"/>
      <c r="M399" s="466">
        <f>'Punten per wedstrijd'!J25*1.2</f>
        <v>622.79999999999995</v>
      </c>
      <c r="N399" s="466">
        <f>'Punten per wedstrijd'!J74</f>
        <v>500.40000000000003</v>
      </c>
      <c r="O399" s="312" t="s">
        <v>4534</v>
      </c>
      <c r="P399" s="319"/>
      <c r="Q399" s="323" t="s">
        <v>2303</v>
      </c>
      <c r="R399" s="316"/>
      <c r="S399" s="316"/>
      <c r="T399" s="316"/>
      <c r="U399" s="466">
        <f>'Punten per wedstrijd'!K13*1.2</f>
        <v>375.84</v>
      </c>
      <c r="V399" s="466">
        <f>'Punten per wedstrijd'!K21</f>
        <v>364.3</v>
      </c>
      <c r="W399" s="312" t="s">
        <v>4534</v>
      </c>
      <c r="X399" s="28"/>
    </row>
    <row r="400" spans="1:24" ht="15.75">
      <c r="A400" s="323" t="s">
        <v>4511</v>
      </c>
      <c r="E400" s="109">
        <f>'Punten per wedstrijd'!I49*1.2</f>
        <v>505.79999999999995</v>
      </c>
      <c r="F400" s="109">
        <f>'Punten per wedstrijd'!I25</f>
        <v>291.7</v>
      </c>
      <c r="G400" s="312" t="s">
        <v>4532</v>
      </c>
      <c r="H400" s="319"/>
      <c r="I400" s="323" t="s">
        <v>4315</v>
      </c>
      <c r="J400" s="315"/>
      <c r="K400" s="316"/>
      <c r="L400" s="317"/>
      <c r="M400" s="466">
        <f>'Punten per wedstrijd'!J21*1.2</f>
        <v>707.88</v>
      </c>
      <c r="N400" s="466">
        <f>'Punten per wedstrijd'!J88</f>
        <v>400</v>
      </c>
      <c r="O400" s="312" t="s">
        <v>4532</v>
      </c>
      <c r="P400" s="319"/>
      <c r="Q400" s="323" t="s">
        <v>2240</v>
      </c>
      <c r="R400" s="316"/>
      <c r="S400" s="316"/>
      <c r="T400" s="316"/>
      <c r="U400" s="466">
        <f>'Punten per wedstrijd'!K74*1.2</f>
        <v>343.67999999999995</v>
      </c>
      <c r="V400" s="466">
        <f>'Punten per wedstrijd'!K88</f>
        <v>203</v>
      </c>
      <c r="W400" s="312" t="s">
        <v>4532</v>
      </c>
      <c r="X400" s="28"/>
    </row>
    <row r="401" spans="1:24" ht="15.75">
      <c r="A401" s="323" t="s">
        <v>4316</v>
      </c>
      <c r="E401" s="109">
        <f>'Punten per wedstrijd'!I95*1.2</f>
        <v>403.2</v>
      </c>
      <c r="F401" s="109">
        <f>'Punten per wedstrijd'!I98</f>
        <v>97.5</v>
      </c>
      <c r="G401" s="312" t="s">
        <v>4532</v>
      </c>
      <c r="H401" s="319"/>
      <c r="I401" s="323" t="s">
        <v>4317</v>
      </c>
      <c r="J401" s="315"/>
      <c r="K401" s="316"/>
      <c r="L401" s="317"/>
      <c r="M401" s="466">
        <f>'Punten per wedstrijd'!J10*1.2</f>
        <v>604.32000000000005</v>
      </c>
      <c r="N401" s="466">
        <f>'Punten per wedstrijd'!J95</f>
        <v>464.3</v>
      </c>
      <c r="O401" s="312" t="s">
        <v>4532</v>
      </c>
      <c r="P401" s="319"/>
      <c r="Q401" s="323" t="s">
        <v>4318</v>
      </c>
      <c r="R401" s="316"/>
      <c r="S401" s="316"/>
      <c r="T401" s="316"/>
      <c r="U401" s="466">
        <f>'Punten per wedstrijd'!K25*1.2</f>
        <v>287.39999999999998</v>
      </c>
      <c r="V401" s="466">
        <f>'Punten per wedstrijd'!K98</f>
        <v>157.70000000000002</v>
      </c>
      <c r="W401" s="312" t="s">
        <v>4532</v>
      </c>
      <c r="X401" s="28"/>
    </row>
    <row r="402" spans="1:24" ht="15.75">
      <c r="A402" s="322"/>
      <c r="B402" s="319"/>
      <c r="C402" s="319"/>
      <c r="D402" s="315"/>
      <c r="E402" s="466"/>
      <c r="F402" s="466"/>
      <c r="G402" s="312"/>
      <c r="H402" s="319"/>
      <c r="I402" s="319"/>
      <c r="J402" s="315"/>
      <c r="K402" s="316"/>
      <c r="L402" s="317"/>
      <c r="M402" s="497"/>
      <c r="N402" s="497"/>
      <c r="O402" s="313"/>
      <c r="P402" s="319"/>
      <c r="Q402" s="315"/>
      <c r="R402" s="316"/>
      <c r="S402" s="316"/>
      <c r="T402" s="316"/>
      <c r="U402" s="497"/>
      <c r="V402" s="497"/>
      <c r="W402" s="313"/>
      <c r="X402" s="28"/>
    </row>
    <row r="403" spans="1:24" s="39" customFormat="1" ht="15.75">
      <c r="A403" s="318" t="s">
        <v>191</v>
      </c>
      <c r="B403" s="442"/>
      <c r="C403" s="442"/>
      <c r="D403" s="443"/>
      <c r="E403" s="466"/>
      <c r="F403" s="466"/>
      <c r="G403" s="445" t="s">
        <v>150</v>
      </c>
      <c r="H403" s="442"/>
      <c r="I403" s="318" t="s">
        <v>192</v>
      </c>
      <c r="J403" s="443"/>
      <c r="K403" s="442"/>
      <c r="L403" s="317"/>
      <c r="M403" s="497"/>
      <c r="N403" s="497"/>
      <c r="O403" s="445" t="s">
        <v>150</v>
      </c>
      <c r="P403" s="442"/>
      <c r="Q403" s="318" t="s">
        <v>195</v>
      </c>
      <c r="R403" s="442"/>
      <c r="S403" s="442"/>
      <c r="T403" s="442"/>
      <c r="U403" s="497"/>
      <c r="V403" s="497"/>
      <c r="W403" s="445" t="s">
        <v>150</v>
      </c>
    </row>
    <row r="404" spans="1:24" ht="15.75">
      <c r="A404" s="323" t="s">
        <v>4319</v>
      </c>
      <c r="B404" s="319"/>
      <c r="C404" s="319"/>
      <c r="D404" s="315"/>
      <c r="E404" s="466">
        <f>'Punten per wedstrijd'!L88*1.2</f>
        <v>234.6</v>
      </c>
      <c r="F404" s="466">
        <f>'Punten per wedstrijd'!L13</f>
        <v>145.5</v>
      </c>
      <c r="G404" s="312" t="s">
        <v>4532</v>
      </c>
      <c r="H404" s="319"/>
      <c r="I404" s="323" t="s">
        <v>4320</v>
      </c>
      <c r="J404" s="315"/>
      <c r="K404" s="316"/>
      <c r="L404" s="317"/>
      <c r="M404" s="466">
        <f>'Punten per wedstrijd'!M25*1.2</f>
        <v>489</v>
      </c>
      <c r="N404" s="466">
        <f>'Punten per wedstrijd'!M6</f>
        <v>427.49999999999909</v>
      </c>
      <c r="O404" s="312" t="s">
        <v>4534</v>
      </c>
      <c r="P404" s="319"/>
      <c r="Q404" s="323" t="s">
        <v>4321</v>
      </c>
      <c r="R404" s="316"/>
      <c r="S404" s="316"/>
      <c r="T404" s="316"/>
      <c r="U404" s="466">
        <f>'Punten per wedstrijd'!J125*1.2</f>
        <v>378.23999999999756</v>
      </c>
      <c r="V404" s="466">
        <f>'Punten per wedstrijd'!J129</f>
        <v>765.39999999999964</v>
      </c>
      <c r="W404" s="312" t="s">
        <v>4533</v>
      </c>
      <c r="X404" s="28"/>
    </row>
    <row r="405" spans="1:24" ht="15.75">
      <c r="A405" s="323" t="s">
        <v>4322</v>
      </c>
      <c r="B405" s="319"/>
      <c r="C405" s="319"/>
      <c r="D405" s="315"/>
      <c r="E405" s="466">
        <f>'Punten per wedstrijd'!L10*1.2</f>
        <v>126.6</v>
      </c>
      <c r="F405" s="466">
        <f>'Punten per wedstrijd'!L25</f>
        <v>102.60000000000001</v>
      </c>
      <c r="G405" s="312" t="s">
        <v>4534</v>
      </c>
      <c r="H405" s="319"/>
      <c r="I405" s="323" t="s">
        <v>4323</v>
      </c>
      <c r="J405" s="315"/>
      <c r="K405" s="316"/>
      <c r="L405" s="317"/>
      <c r="M405" s="466">
        <f>'Punten per wedstrijd'!M98*1.2</f>
        <v>630.23999999999978</v>
      </c>
      <c r="N405" s="466">
        <f>'Punten per wedstrijd'!M10</f>
        <v>504.99999999999909</v>
      </c>
      <c r="O405" s="312" t="s">
        <v>4534</v>
      </c>
      <c r="P405" s="319"/>
      <c r="Q405" s="323" t="s">
        <v>4512</v>
      </c>
      <c r="R405" s="316"/>
      <c r="S405" s="316"/>
      <c r="T405" s="316"/>
      <c r="U405" s="466">
        <f>'Punten per wedstrijd'!J192*1.2</f>
        <v>659.03999999999644</v>
      </c>
      <c r="V405" s="466">
        <f>'Punten per wedstrijd'!J153</f>
        <v>360.19999999999982</v>
      </c>
      <c r="W405" s="312" t="s">
        <v>4532</v>
      </c>
      <c r="X405" s="28"/>
    </row>
    <row r="406" spans="1:24" ht="15.75">
      <c r="A406" s="323" t="s">
        <v>4513</v>
      </c>
      <c r="B406" s="319"/>
      <c r="C406" s="319"/>
      <c r="D406" s="315"/>
      <c r="E406" s="466">
        <f>'Punten per wedstrijd'!L6*1.2</f>
        <v>0</v>
      </c>
      <c r="F406" s="466">
        <f>'Punten per wedstrijd'!L49</f>
        <v>238.7</v>
      </c>
      <c r="G406" s="312" t="s">
        <v>4533</v>
      </c>
      <c r="H406" s="319"/>
      <c r="I406" s="323" t="s">
        <v>4324</v>
      </c>
      <c r="J406" s="315"/>
      <c r="K406" s="316"/>
      <c r="L406" s="317"/>
      <c r="M406" s="466">
        <f>'Punten per wedstrijd'!M74*1.2</f>
        <v>688.8</v>
      </c>
      <c r="N406" s="466">
        <f>'Punten per wedstrijd'!M13</f>
        <v>685.30000000000109</v>
      </c>
      <c r="O406" s="312" t="s">
        <v>4534</v>
      </c>
      <c r="P406" s="319"/>
      <c r="Q406" s="323" t="s">
        <v>4325</v>
      </c>
      <c r="R406" s="316"/>
      <c r="S406" s="316"/>
      <c r="T406" s="316"/>
      <c r="U406" s="466">
        <f>'Punten per wedstrijd'!J114*1.2</f>
        <v>745.19999999999777</v>
      </c>
      <c r="V406" s="466">
        <f>'Punten per wedstrijd'!J178</f>
        <v>573.00000000000273</v>
      </c>
      <c r="W406" s="312" t="s">
        <v>4532</v>
      </c>
      <c r="X406" s="28"/>
    </row>
    <row r="407" spans="1:24" ht="15.75">
      <c r="A407" s="323" t="s">
        <v>4326</v>
      </c>
      <c r="B407" s="319"/>
      <c r="C407" s="319"/>
      <c r="D407" s="315"/>
      <c r="E407" s="466">
        <f>'Punten per wedstrijd'!L98*1.2</f>
        <v>74.88000000000001</v>
      </c>
      <c r="F407" s="466">
        <f>'Punten per wedstrijd'!L74</f>
        <v>170.5</v>
      </c>
      <c r="G407" s="312" t="s">
        <v>4533</v>
      </c>
      <c r="H407" s="319"/>
      <c r="I407" s="323" t="s">
        <v>4514</v>
      </c>
      <c r="J407" s="315"/>
      <c r="K407" s="316"/>
      <c r="L407" s="317"/>
      <c r="M407" s="466">
        <f>'Punten per wedstrijd'!M49*1.2</f>
        <v>605.1599999999969</v>
      </c>
      <c r="N407" s="466">
        <f>'Punten per wedstrijd'!M21</f>
        <v>615.49999999999909</v>
      </c>
      <c r="O407" s="312" t="s">
        <v>4531</v>
      </c>
      <c r="P407" s="319"/>
      <c r="Q407" s="323" t="s">
        <v>4327</v>
      </c>
      <c r="R407" s="316"/>
      <c r="S407" s="316"/>
      <c r="T407" s="316"/>
      <c r="U407" s="466">
        <f>'Punten per wedstrijd'!J117*1.2</f>
        <v>337.19999999999783</v>
      </c>
      <c r="V407" s="466">
        <f>'Punten per wedstrijd'!J199</f>
        <v>392.19999999999891</v>
      </c>
      <c r="W407" s="312" t="s">
        <v>4531</v>
      </c>
      <c r="X407" s="28"/>
    </row>
    <row r="408" spans="1:24" ht="15.75">
      <c r="A408" s="323" t="s">
        <v>4328</v>
      </c>
      <c r="B408" s="319"/>
      <c r="C408" s="319"/>
      <c r="D408" s="315"/>
      <c r="E408" s="466">
        <f>'Punten per wedstrijd'!L21*1.2</f>
        <v>368.4</v>
      </c>
      <c r="F408" s="466">
        <f>'Punten per wedstrijd'!L95</f>
        <v>138.80000000000001</v>
      </c>
      <c r="G408" s="312" t="s">
        <v>4532</v>
      </c>
      <c r="H408" s="319"/>
      <c r="I408" s="323" t="s">
        <v>2230</v>
      </c>
      <c r="J408" s="315"/>
      <c r="K408" s="316"/>
      <c r="L408" s="317"/>
      <c r="M408" s="466">
        <f>'Punten per wedstrijd'!M95*1.2</f>
        <v>456.35999999999802</v>
      </c>
      <c r="N408" s="466">
        <f>'Punten per wedstrijd'!M88</f>
        <v>349.99999999999909</v>
      </c>
      <c r="O408" s="312" t="s">
        <v>4532</v>
      </c>
      <c r="P408" s="319"/>
      <c r="Q408" s="323" t="s">
        <v>4329</v>
      </c>
      <c r="R408" s="316"/>
      <c r="S408" s="316"/>
      <c r="T408" s="316"/>
      <c r="U408" s="466">
        <f>'Punten per wedstrijd'!J110*1.2</f>
        <v>697.07999999999845</v>
      </c>
      <c r="V408" s="466">
        <f>'Punten per wedstrijd'!J202</f>
        <v>530.60000000000127</v>
      </c>
      <c r="W408" s="312" t="s">
        <v>4532</v>
      </c>
      <c r="X408" s="28"/>
    </row>
    <row r="409" spans="1:24" ht="15.75">
      <c r="A409" s="322"/>
      <c r="B409" s="319"/>
      <c r="C409" s="319"/>
      <c r="D409" s="315"/>
      <c r="E409" s="466"/>
      <c r="F409" s="466"/>
      <c r="G409" s="310"/>
      <c r="H409" s="319"/>
      <c r="I409" s="315"/>
      <c r="J409" s="315"/>
      <c r="K409" s="316"/>
      <c r="L409" s="317"/>
      <c r="M409" s="497"/>
      <c r="N409" s="497"/>
      <c r="O409" s="313"/>
      <c r="P409" s="319"/>
      <c r="Q409" s="316"/>
      <c r="R409" s="316"/>
      <c r="S409" s="316"/>
      <c r="T409" s="316"/>
      <c r="U409" s="497"/>
      <c r="V409" s="497"/>
      <c r="W409" s="313"/>
      <c r="X409" s="28"/>
    </row>
    <row r="410" spans="1:24" s="39" customFormat="1" ht="15.75">
      <c r="A410" s="318" t="s">
        <v>193</v>
      </c>
      <c r="B410" s="442"/>
      <c r="C410" s="442"/>
      <c r="D410" s="443"/>
      <c r="E410" s="466"/>
      <c r="F410" s="466"/>
      <c r="G410" s="445" t="s">
        <v>150</v>
      </c>
      <c r="H410" s="442"/>
      <c r="I410" s="318" t="s">
        <v>194</v>
      </c>
      <c r="J410" s="443"/>
      <c r="K410" s="442"/>
      <c r="L410" s="317"/>
      <c r="M410" s="497"/>
      <c r="N410" s="497"/>
      <c r="O410" s="445" t="s">
        <v>150</v>
      </c>
      <c r="P410" s="442"/>
      <c r="Q410" s="318" t="s">
        <v>176</v>
      </c>
      <c r="R410" s="442"/>
      <c r="S410" s="442"/>
      <c r="T410" s="442"/>
      <c r="U410" s="497"/>
      <c r="V410" s="497"/>
      <c r="W410" s="445" t="s">
        <v>150</v>
      </c>
    </row>
    <row r="411" spans="1:24" ht="15.75">
      <c r="A411" s="323" t="s">
        <v>4330</v>
      </c>
      <c r="B411" s="319"/>
      <c r="C411" s="319"/>
      <c r="D411" s="315"/>
      <c r="E411" s="466">
        <f>'Punten per wedstrijd'!N10*1.2</f>
        <v>498.71999999999605</v>
      </c>
      <c r="F411" s="466">
        <f>'Punten per wedstrijd'!N6</f>
        <v>335.69999999999709</v>
      </c>
      <c r="G411" s="312" t="s">
        <v>4532</v>
      </c>
      <c r="H411" s="319"/>
      <c r="I411" s="323" t="s">
        <v>2231</v>
      </c>
      <c r="J411" s="315"/>
      <c r="K411" s="316"/>
      <c r="L411" s="317"/>
      <c r="M411" s="466">
        <f>'Punten per wedstrijd'!O74*1.2</f>
        <v>441.24000000000086</v>
      </c>
      <c r="N411" s="466">
        <f>'Punten per wedstrijd'!O6</f>
        <v>333.89999999999691</v>
      </c>
      <c r="O411" s="312" t="s">
        <v>4532</v>
      </c>
      <c r="P411" s="319"/>
      <c r="Q411" s="323" t="s">
        <v>4331</v>
      </c>
      <c r="R411" s="316"/>
      <c r="S411" s="316"/>
      <c r="T411" s="316"/>
      <c r="U411" s="466">
        <f>'Punten per wedstrijd'!P98*1.2</f>
        <v>424.68</v>
      </c>
      <c r="V411" s="466">
        <f>'Punten per wedstrijd'!P13</f>
        <v>242.7</v>
      </c>
      <c r="W411" s="312" t="s">
        <v>4532</v>
      </c>
      <c r="X411" s="28"/>
    </row>
    <row r="412" spans="1:24" ht="15.75">
      <c r="A412" s="323" t="s">
        <v>4515</v>
      </c>
      <c r="B412" s="319"/>
      <c r="C412" s="319"/>
      <c r="D412" s="315"/>
      <c r="E412" s="466">
        <f>'Punten per wedstrijd'!N49*1.2</f>
        <v>331.91999999999825</v>
      </c>
      <c r="F412" s="466">
        <f>'Punten per wedstrijd'!N13</f>
        <v>537.899999999996</v>
      </c>
      <c r="G412" s="312" t="s">
        <v>4533</v>
      </c>
      <c r="H412" s="319"/>
      <c r="I412" s="323" t="s">
        <v>4332</v>
      </c>
      <c r="J412" s="315"/>
      <c r="K412" s="316"/>
      <c r="L412" s="317"/>
      <c r="M412" s="466">
        <f>'Punten per wedstrijd'!O21*1.2</f>
        <v>330.00000000000216</v>
      </c>
      <c r="N412" s="466">
        <f>'Punten per wedstrijd'!O10</f>
        <v>503.5</v>
      </c>
      <c r="O412" s="312" t="s">
        <v>4533</v>
      </c>
      <c r="P412" s="319"/>
      <c r="Q412" s="323" t="s">
        <v>4333</v>
      </c>
      <c r="R412" s="316"/>
      <c r="S412" s="316"/>
      <c r="T412" s="316"/>
      <c r="U412" s="466">
        <f>'Punten per wedstrijd'!P6*1.2</f>
        <v>507</v>
      </c>
      <c r="V412" s="466">
        <f>'Punten per wedstrijd'!P21</f>
        <v>187.9</v>
      </c>
      <c r="W412" s="312" t="s">
        <v>4532</v>
      </c>
      <c r="X412" s="28"/>
    </row>
    <row r="413" spans="1:24" ht="15.75">
      <c r="A413" s="323" t="s">
        <v>5001</v>
      </c>
      <c r="B413" s="319"/>
      <c r="C413" s="319"/>
      <c r="D413" s="315"/>
      <c r="E413" s="466">
        <f>'Punten per wedstrijd'!N98*1.2</f>
        <v>402.72000000000151</v>
      </c>
      <c r="F413" s="466">
        <f>'Punten per wedstrijd'!N21</f>
        <v>637.89999999999964</v>
      </c>
      <c r="G413" s="312" t="s">
        <v>4533</v>
      </c>
      <c r="H413" s="319"/>
      <c r="I413" s="323" t="s">
        <v>4334</v>
      </c>
      <c r="J413" s="315"/>
      <c r="K413" s="316"/>
      <c r="L413" s="317"/>
      <c r="M413" s="466">
        <f>'Punten per wedstrijd'!O13*1.2</f>
        <v>497.63999999999868</v>
      </c>
      <c r="N413" s="466">
        <f>'Punten per wedstrijd'!O25</f>
        <v>315.899999999996</v>
      </c>
      <c r="O413" s="312" t="s">
        <v>4532</v>
      </c>
      <c r="P413" s="319"/>
      <c r="Q413" s="323" t="s">
        <v>4516</v>
      </c>
      <c r="R413" s="316"/>
      <c r="S413" s="316"/>
      <c r="T413" s="316"/>
      <c r="U413" s="466">
        <f>'Punten per wedstrijd'!P49*1.2</f>
        <v>295.67999999999995</v>
      </c>
      <c r="V413" s="466">
        <f>'Punten per wedstrijd'!P74</f>
        <v>295</v>
      </c>
      <c r="W413" s="312" t="s">
        <v>4534</v>
      </c>
      <c r="X413" s="28"/>
    </row>
    <row r="414" spans="1:24" ht="15.75">
      <c r="A414" s="323" t="s">
        <v>4335</v>
      </c>
      <c r="B414" s="319"/>
      <c r="C414" s="319"/>
      <c r="D414" s="315"/>
      <c r="E414" s="466">
        <f>'Punten per wedstrijd'!N25*1.2</f>
        <v>428.99999999999562</v>
      </c>
      <c r="F414" s="466">
        <f>'Punten per wedstrijd'!N88</f>
        <v>304.99999999999818</v>
      </c>
      <c r="G414" s="312" t="s">
        <v>4532</v>
      </c>
      <c r="H414" s="319"/>
      <c r="I414" s="323" t="s">
        <v>4517</v>
      </c>
      <c r="J414" s="315"/>
      <c r="K414" s="316"/>
      <c r="L414" s="317"/>
      <c r="M414" s="466">
        <f>'Punten per wedstrijd'!O95*1.2</f>
        <v>467.16000000000128</v>
      </c>
      <c r="N414" s="466">
        <f>'Punten per wedstrijd'!O49</f>
        <v>301.49999999999818</v>
      </c>
      <c r="O414" s="312" t="s">
        <v>4532</v>
      </c>
      <c r="P414" s="319"/>
      <c r="Q414" s="323" t="s">
        <v>4336</v>
      </c>
      <c r="R414" s="316"/>
      <c r="S414" s="316"/>
      <c r="T414" s="316"/>
      <c r="U414" s="466">
        <f>'Punten per wedstrijd'!P10*1.2</f>
        <v>462.96</v>
      </c>
      <c r="V414" s="466">
        <f>'Punten per wedstrijd'!P88</f>
        <v>271.5</v>
      </c>
      <c r="W414" s="312" t="s">
        <v>4532</v>
      </c>
      <c r="X414" s="28"/>
    </row>
    <row r="415" spans="1:24" ht="15.75">
      <c r="A415" s="323" t="s">
        <v>2232</v>
      </c>
      <c r="B415" s="319"/>
      <c r="C415" s="319"/>
      <c r="D415" s="315"/>
      <c r="E415" s="466">
        <f>'Punten per wedstrijd'!N74*1.2</f>
        <v>487.92000000000041</v>
      </c>
      <c r="F415" s="466">
        <f>'Punten per wedstrijd'!N95</f>
        <v>381.69999999999982</v>
      </c>
      <c r="G415" s="312" t="s">
        <v>4532</v>
      </c>
      <c r="H415" s="315"/>
      <c r="I415" s="323" t="s">
        <v>4337</v>
      </c>
      <c r="J415" s="315"/>
      <c r="K415" s="316"/>
      <c r="L415" s="317"/>
      <c r="M415" s="466">
        <f>'Punten per wedstrijd'!O88*1.2</f>
        <v>368.99999999999778</v>
      </c>
      <c r="N415" s="466">
        <f>'Punten per wedstrijd'!O98</f>
        <v>420.10000000000218</v>
      </c>
      <c r="O415" s="312" t="s">
        <v>4531</v>
      </c>
      <c r="P415" s="316"/>
      <c r="Q415" s="323" t="s">
        <v>4338</v>
      </c>
      <c r="R415" s="316"/>
      <c r="S415" s="316"/>
      <c r="T415" s="316"/>
      <c r="U415" s="466">
        <f>'Punten per wedstrijd'!P25*1.2</f>
        <v>500.52</v>
      </c>
      <c r="V415" s="466">
        <f>'Punten per wedstrijd'!P95</f>
        <v>364.6</v>
      </c>
      <c r="W415" s="312" t="s">
        <v>4532</v>
      </c>
      <c r="X415" s="28"/>
    </row>
    <row r="416" spans="1:24" ht="15.75">
      <c r="A416" s="309"/>
      <c r="D416" s="295"/>
      <c r="E416" s="295"/>
      <c r="F416" s="295"/>
      <c r="G416" s="295"/>
      <c r="H416" s="295"/>
      <c r="I416" s="224"/>
      <c r="J416" s="295"/>
      <c r="K416" s="28"/>
      <c r="L416" s="296"/>
      <c r="N416" s="28"/>
      <c r="O416" s="28"/>
      <c r="P416" s="28"/>
      <c r="Q416" s="224"/>
      <c r="R416" s="28"/>
      <c r="S416" s="28"/>
      <c r="T416" s="28"/>
      <c r="U416" s="28"/>
      <c r="V416" s="28"/>
      <c r="W416" s="28"/>
      <c r="X416" s="28"/>
    </row>
    <row r="417" spans="1:26" ht="15.75">
      <c r="A417" s="309"/>
      <c r="D417" s="295"/>
      <c r="E417" s="295"/>
      <c r="F417" s="295"/>
      <c r="G417" s="295"/>
      <c r="H417" s="295"/>
      <c r="I417" s="224"/>
      <c r="J417" s="295"/>
      <c r="K417" s="28"/>
      <c r="L417" s="296"/>
      <c r="N417" s="28"/>
      <c r="O417" s="28"/>
      <c r="P417" s="28"/>
      <c r="Q417" s="224"/>
      <c r="R417" s="28"/>
      <c r="S417" s="28"/>
      <c r="T417" s="28"/>
      <c r="U417" s="28"/>
      <c r="V417" s="28"/>
      <c r="W417" s="28"/>
      <c r="X417" s="28"/>
    </row>
    <row r="418" spans="1:26" ht="15.75">
      <c r="A418" s="297"/>
      <c r="D418" s="434" t="s">
        <v>3455</v>
      </c>
      <c r="E418" s="434" t="s">
        <v>3456</v>
      </c>
      <c r="F418" s="434" t="s">
        <v>843</v>
      </c>
      <c r="G418" s="434" t="s">
        <v>2524</v>
      </c>
      <c r="H418" s="434" t="s">
        <v>2193</v>
      </c>
      <c r="I418" s="434" t="s">
        <v>2195</v>
      </c>
      <c r="J418" s="434" t="s">
        <v>2194</v>
      </c>
      <c r="K418" s="434" t="s">
        <v>2196</v>
      </c>
      <c r="L418" s="434" t="s">
        <v>2197</v>
      </c>
      <c r="M418" s="434" t="s">
        <v>2198</v>
      </c>
      <c r="N418" s="434" t="s">
        <v>2199</v>
      </c>
      <c r="O418" s="434" t="s">
        <v>2200</v>
      </c>
      <c r="P418" s="434" t="s">
        <v>2201</v>
      </c>
      <c r="Q418" s="434" t="s">
        <v>2202</v>
      </c>
      <c r="R418" s="434" t="s">
        <v>2203</v>
      </c>
      <c r="S418" s="434" t="s">
        <v>2180</v>
      </c>
      <c r="T418" s="434" t="s">
        <v>2204</v>
      </c>
      <c r="U418" s="434" t="s">
        <v>2205</v>
      </c>
      <c r="V418" s="202" t="s">
        <v>40</v>
      </c>
      <c r="W418" s="28"/>
      <c r="X418" s="28"/>
      <c r="Y418" s="28"/>
      <c r="Z418" s="28"/>
    </row>
    <row r="419" spans="1:26" ht="15.75">
      <c r="A419" s="513" t="s">
        <v>5077</v>
      </c>
      <c r="D419" s="50">
        <v>3</v>
      </c>
      <c r="E419" s="50">
        <v>0</v>
      </c>
      <c r="F419" s="50">
        <v>2</v>
      </c>
      <c r="G419" s="50">
        <v>2</v>
      </c>
      <c r="H419" s="50">
        <v>3</v>
      </c>
      <c r="I419" s="50">
        <v>3</v>
      </c>
      <c r="J419" s="50">
        <v>2</v>
      </c>
      <c r="K419" s="50">
        <v>2</v>
      </c>
      <c r="L419" s="50">
        <v>2</v>
      </c>
      <c r="M419" s="50">
        <v>0</v>
      </c>
      <c r="N419" s="50">
        <v>2</v>
      </c>
      <c r="O419" s="50">
        <v>3</v>
      </c>
      <c r="P419" s="50">
        <v>1</v>
      </c>
      <c r="Q419" s="50">
        <v>2</v>
      </c>
      <c r="R419" s="50">
        <v>3</v>
      </c>
      <c r="S419" s="50">
        <v>3</v>
      </c>
      <c r="T419" s="50">
        <v>0</v>
      </c>
      <c r="U419" s="50">
        <v>3</v>
      </c>
      <c r="V419" s="302">
        <f t="shared" ref="V419:V428" si="5">SUM(D419:U419)</f>
        <v>36</v>
      </c>
      <c r="W419" s="500">
        <f>SUM($E$379,$N$378,$V$380,$E$384,$N$383,$U$383,$F$393,$M$392,$V$394,$F$400,$M$399,$U$401,$F$405,$M$404,$V$404,$E$414,$N$413,$U$415)</f>
        <v>9853.6599999999871</v>
      </c>
      <c r="X419" s="50" t="s">
        <v>90</v>
      </c>
      <c r="Y419" s="28"/>
      <c r="Z419" s="28"/>
    </row>
    <row r="420" spans="1:26" ht="15.75">
      <c r="A420" s="513" t="s">
        <v>2264</v>
      </c>
      <c r="D420" s="50">
        <v>0</v>
      </c>
      <c r="E420" s="50">
        <v>3</v>
      </c>
      <c r="F420" s="50">
        <v>2</v>
      </c>
      <c r="G420" s="50">
        <v>3</v>
      </c>
      <c r="H420" s="50">
        <v>2</v>
      </c>
      <c r="I420" s="50">
        <v>2</v>
      </c>
      <c r="J420" s="50">
        <v>0</v>
      </c>
      <c r="K420" s="50">
        <v>1</v>
      </c>
      <c r="L420" s="50">
        <v>3</v>
      </c>
      <c r="M420" s="50">
        <v>0</v>
      </c>
      <c r="N420" s="50">
        <v>1</v>
      </c>
      <c r="O420" s="50">
        <v>3</v>
      </c>
      <c r="P420" s="50">
        <v>3</v>
      </c>
      <c r="Q420" s="50">
        <v>2</v>
      </c>
      <c r="R420" s="50">
        <v>0</v>
      </c>
      <c r="S420" s="50">
        <v>3</v>
      </c>
      <c r="T420" s="50">
        <v>3</v>
      </c>
      <c r="U420" s="50">
        <v>1</v>
      </c>
      <c r="V420" s="302">
        <f t="shared" si="5"/>
        <v>32</v>
      </c>
      <c r="W420" s="500">
        <f>SUM($F$378,$M$378,$V$379,$E$386,$N$385,$U$385,$F$394,$N$390,$U$392,$E$399,$N$399,$U$400,$F$407,$M$406,$V$406,$E$415,$M$411,$V$413)</f>
        <v>8918.36</v>
      </c>
      <c r="X420" s="50" t="s">
        <v>91</v>
      </c>
      <c r="Y420" s="28"/>
      <c r="Z420" s="28"/>
    </row>
    <row r="421" spans="1:26" ht="15.75">
      <c r="A421" s="513" t="s">
        <v>3590</v>
      </c>
      <c r="D421" s="50">
        <v>3</v>
      </c>
      <c r="E421" s="50">
        <v>2</v>
      </c>
      <c r="F421" s="50">
        <v>3</v>
      </c>
      <c r="G421" s="50">
        <v>3</v>
      </c>
      <c r="H421" s="50">
        <v>2</v>
      </c>
      <c r="I421" s="50">
        <v>0</v>
      </c>
      <c r="J421" s="50">
        <v>0</v>
      </c>
      <c r="K421" s="50">
        <v>0</v>
      </c>
      <c r="L421" s="50">
        <v>1</v>
      </c>
      <c r="M421" s="50">
        <v>3</v>
      </c>
      <c r="N421" s="50">
        <v>3</v>
      </c>
      <c r="O421" s="50">
        <v>1</v>
      </c>
      <c r="P421" s="50">
        <v>3</v>
      </c>
      <c r="Q421" s="50">
        <v>2</v>
      </c>
      <c r="R421" s="50">
        <v>0</v>
      </c>
      <c r="S421" s="50">
        <v>3</v>
      </c>
      <c r="T421" s="50">
        <v>0</v>
      </c>
      <c r="U421" s="50">
        <v>0</v>
      </c>
      <c r="V421" s="302">
        <f t="shared" si="5"/>
        <v>29</v>
      </c>
      <c r="W421" s="500">
        <f>SUM($E$378,$N$379,$U$378,$F$387,$M$386,$V$383,$E$392,$N$391,$U$391,$F$399,$M$400,$V$399,$E$408,$N$407,$U$404,$F$413,$M$412,$V$412)</f>
        <v>8561.7399999999943</v>
      </c>
      <c r="X421" s="50" t="s">
        <v>92</v>
      </c>
      <c r="Y421" s="28"/>
      <c r="Z421" s="28"/>
    </row>
    <row r="422" spans="1:26" ht="15.75">
      <c r="A422" s="515" t="s">
        <v>2260</v>
      </c>
      <c r="B422" s="326"/>
      <c r="C422" s="326"/>
      <c r="D422" s="329">
        <v>2</v>
      </c>
      <c r="E422" s="329">
        <v>3</v>
      </c>
      <c r="F422" s="329">
        <v>0</v>
      </c>
      <c r="G422" s="329">
        <v>0</v>
      </c>
      <c r="H422" s="329">
        <v>1</v>
      </c>
      <c r="I422" s="329">
        <v>3</v>
      </c>
      <c r="J422" s="329">
        <v>3</v>
      </c>
      <c r="K422" s="329">
        <v>2</v>
      </c>
      <c r="L422" s="329">
        <v>1</v>
      </c>
      <c r="M422" s="329">
        <v>3</v>
      </c>
      <c r="N422" s="329">
        <v>0</v>
      </c>
      <c r="O422" s="329">
        <v>3</v>
      </c>
      <c r="P422" s="329">
        <v>0</v>
      </c>
      <c r="Q422" s="329">
        <v>3</v>
      </c>
      <c r="R422" s="329">
        <v>2</v>
      </c>
      <c r="S422" s="329">
        <v>0</v>
      </c>
      <c r="T422" s="329">
        <v>3</v>
      </c>
      <c r="U422" s="329">
        <v>0</v>
      </c>
      <c r="V422" s="328">
        <f t="shared" si="5"/>
        <v>29</v>
      </c>
      <c r="W422" s="501">
        <f>SUM($F$380,$M$380,$V$376,$E$387,$N$387,$U$386,$E$394,$N$393,$U$394,$E$401,$N$401,$U$397,$F$408,$M$408,$V$407,$F$415,$M$414,$V$415)</f>
        <v>8053.7599999999911</v>
      </c>
      <c r="X422" s="50" t="s">
        <v>93</v>
      </c>
      <c r="Y422" s="28"/>
      <c r="Z422" s="28"/>
    </row>
    <row r="423" spans="1:26" ht="15.75">
      <c r="A423" s="292" t="s">
        <v>3492</v>
      </c>
      <c r="D423" s="50">
        <v>2</v>
      </c>
      <c r="E423" s="50">
        <v>0</v>
      </c>
      <c r="F423" s="50">
        <v>0</v>
      </c>
      <c r="G423" s="50">
        <v>1</v>
      </c>
      <c r="H423" s="50">
        <v>1</v>
      </c>
      <c r="I423" s="50">
        <v>1</v>
      </c>
      <c r="J423" s="50">
        <v>1</v>
      </c>
      <c r="K423" s="50">
        <v>3</v>
      </c>
      <c r="L423" s="50">
        <v>1</v>
      </c>
      <c r="M423" s="50">
        <v>0</v>
      </c>
      <c r="N423" s="50">
        <v>3</v>
      </c>
      <c r="O423" s="50">
        <v>0</v>
      </c>
      <c r="P423" s="50">
        <v>2</v>
      </c>
      <c r="Q423" s="50">
        <v>1</v>
      </c>
      <c r="R423" s="50">
        <v>3</v>
      </c>
      <c r="S423" s="50">
        <v>3</v>
      </c>
      <c r="T423" s="50">
        <v>3</v>
      </c>
      <c r="U423" s="50">
        <v>3</v>
      </c>
      <c r="V423" s="302">
        <f t="shared" si="5"/>
        <v>28</v>
      </c>
      <c r="W423" s="500">
        <f>SUM($E$377,$N$380,$U$377,$F$384,$M$384,$V$385,$F$390,$M$391,$V$393,$F$398,$M$401,$V$398,$E$405,$N$405,$U$406,$E$411,$N$412,$U$414)</f>
        <v>8990.5199999999859</v>
      </c>
      <c r="X423" s="28"/>
      <c r="Y423" s="28"/>
      <c r="Z423" s="28"/>
    </row>
    <row r="424" spans="1:26" ht="15.75">
      <c r="A424" s="510" t="s">
        <v>3589</v>
      </c>
      <c r="D424" s="50">
        <v>1</v>
      </c>
      <c r="E424" s="50">
        <v>3</v>
      </c>
      <c r="F424" s="50">
        <v>0</v>
      </c>
      <c r="G424" s="50">
        <v>0</v>
      </c>
      <c r="H424" s="50">
        <v>1</v>
      </c>
      <c r="I424" s="50">
        <v>0</v>
      </c>
      <c r="J424" s="50">
        <v>3</v>
      </c>
      <c r="K424" s="50">
        <v>1</v>
      </c>
      <c r="L424" s="50">
        <v>3</v>
      </c>
      <c r="M424" s="50">
        <v>3</v>
      </c>
      <c r="N424" s="50">
        <v>2</v>
      </c>
      <c r="O424" s="50">
        <v>2</v>
      </c>
      <c r="P424" s="50">
        <v>0</v>
      </c>
      <c r="Q424" s="50">
        <v>1</v>
      </c>
      <c r="R424" s="50">
        <v>1</v>
      </c>
      <c r="S424" s="50">
        <v>3</v>
      </c>
      <c r="T424" s="50">
        <v>3</v>
      </c>
      <c r="U424" s="50">
        <v>0</v>
      </c>
      <c r="V424" s="302">
        <f t="shared" si="5"/>
        <v>27</v>
      </c>
      <c r="W424" s="500">
        <f>SUM($F$377,$M$376,$V$378,$E$383,$M$385,$V$386,$E$391,$N$392,$U$390,$E$398,$N$397,$U$399,$F$404,$N$406,$U$407,$F$412,$M$413,$V$411)</f>
        <v>9133.6799999999985</v>
      </c>
      <c r="X424" s="28"/>
      <c r="Y424" s="28"/>
      <c r="Z424" s="28"/>
    </row>
    <row r="425" spans="1:26" ht="15.75">
      <c r="A425" s="510" t="s">
        <v>4499</v>
      </c>
      <c r="D425" s="50">
        <v>0</v>
      </c>
      <c r="E425" s="50">
        <v>3</v>
      </c>
      <c r="F425" s="50">
        <v>3</v>
      </c>
      <c r="G425" s="50">
        <v>3</v>
      </c>
      <c r="H425" s="50">
        <v>1</v>
      </c>
      <c r="I425" s="50">
        <v>2</v>
      </c>
      <c r="J425" s="50">
        <v>0</v>
      </c>
      <c r="K425" s="50">
        <v>1</v>
      </c>
      <c r="L425" s="50">
        <v>0</v>
      </c>
      <c r="M425" s="50">
        <v>3</v>
      </c>
      <c r="N425" s="50">
        <v>0</v>
      </c>
      <c r="O425" s="50">
        <v>3</v>
      </c>
      <c r="P425" s="50">
        <v>3</v>
      </c>
      <c r="Q425" s="50">
        <v>1</v>
      </c>
      <c r="R425" s="50">
        <v>0</v>
      </c>
      <c r="S425" s="50">
        <v>0</v>
      </c>
      <c r="T425" s="50">
        <v>0</v>
      </c>
      <c r="U425" s="50">
        <v>2</v>
      </c>
      <c r="V425" s="302">
        <f t="shared" si="5"/>
        <v>25</v>
      </c>
      <c r="W425" s="500">
        <f>SUM($F$379,$M$377,$V$377,$E$385,$N$386,$U$384,$F$391,$M$393,$V$392,$E$400,$N$398,$U$398,$F$406,$M$407,$V$405,$E$412,$N$414,$U$413)</f>
        <v>8033.9399999999896</v>
      </c>
      <c r="X425" s="28"/>
      <c r="Y425" s="28"/>
      <c r="Z425" s="28"/>
    </row>
    <row r="426" spans="1:26" ht="15.75">
      <c r="A426" s="292" t="s">
        <v>2259</v>
      </c>
      <c r="D426" s="50">
        <v>2</v>
      </c>
      <c r="E426" s="50">
        <v>1</v>
      </c>
      <c r="F426" s="50">
        <v>1</v>
      </c>
      <c r="G426" s="50">
        <v>3</v>
      </c>
      <c r="H426" s="50">
        <v>2</v>
      </c>
      <c r="I426" s="50">
        <v>1</v>
      </c>
      <c r="J426" s="50">
        <v>1</v>
      </c>
      <c r="K426" s="50">
        <v>0</v>
      </c>
      <c r="L426" s="50">
        <v>2</v>
      </c>
      <c r="M426" s="50">
        <v>3</v>
      </c>
      <c r="N426" s="50">
        <v>0</v>
      </c>
      <c r="O426" s="50">
        <v>0</v>
      </c>
      <c r="P426" s="50">
        <v>3</v>
      </c>
      <c r="Q426" s="50">
        <v>0</v>
      </c>
      <c r="R426" s="50">
        <v>3</v>
      </c>
      <c r="S426" s="50">
        <v>0</v>
      </c>
      <c r="T426" s="50">
        <v>1</v>
      </c>
      <c r="U426" s="50">
        <v>0</v>
      </c>
      <c r="V426" s="302">
        <f t="shared" si="5"/>
        <v>23</v>
      </c>
      <c r="W426" s="500">
        <f>SUM($F$376,$M$379,$U$379,$F$383,$M$387,$V$384,$E$393,$N$394,$U$393,$E$397,$N$400,$V$400,$E$404,$N$408,$U$405,$F$414,$M$415,$V$414)</f>
        <v>8667.3199999999797</v>
      </c>
      <c r="X426" s="28"/>
      <c r="Y426" s="28"/>
      <c r="Z426" s="28"/>
    </row>
    <row r="427" spans="1:26" ht="15.75">
      <c r="A427" s="333" t="s">
        <v>3591</v>
      </c>
      <c r="D427" s="50">
        <v>1</v>
      </c>
      <c r="E427" s="50">
        <v>0</v>
      </c>
      <c r="F427" s="50">
        <v>1</v>
      </c>
      <c r="G427" s="50">
        <v>0</v>
      </c>
      <c r="H427" s="50">
        <v>2</v>
      </c>
      <c r="I427" s="50">
        <v>3</v>
      </c>
      <c r="J427" s="50">
        <v>3</v>
      </c>
      <c r="K427" s="50">
        <v>3</v>
      </c>
      <c r="L427" s="50">
        <v>0</v>
      </c>
      <c r="M427" s="50">
        <v>0</v>
      </c>
      <c r="N427" s="50">
        <v>3</v>
      </c>
      <c r="O427" s="50">
        <v>0</v>
      </c>
      <c r="P427" s="50">
        <v>0</v>
      </c>
      <c r="Q427" s="50">
        <v>2</v>
      </c>
      <c r="R427" s="50">
        <v>0</v>
      </c>
      <c r="S427" s="50">
        <v>0</v>
      </c>
      <c r="T427" s="50">
        <v>2</v>
      </c>
      <c r="U427" s="50">
        <v>3</v>
      </c>
      <c r="V427" s="302">
        <f t="shared" si="5"/>
        <v>23</v>
      </c>
      <c r="W427" s="500">
        <f>SUM($E$380,$N$377,$U$380,$F$386,$N$384,$U$387,$F$392,$M$394,$V$390,$F$401,$M$398,$V$401,$E$407,$M$405,$V$408,$E$413,$N$415,$U$411)</f>
        <v>8477.0800000000072</v>
      </c>
      <c r="X427" s="28"/>
      <c r="Y427" s="28"/>
      <c r="Z427" s="28"/>
    </row>
    <row r="428" spans="1:26" ht="15.75">
      <c r="A428" s="510" t="s">
        <v>2261</v>
      </c>
      <c r="D428" s="50">
        <v>1</v>
      </c>
      <c r="E428" s="50">
        <v>0</v>
      </c>
      <c r="F428" s="50">
        <v>3</v>
      </c>
      <c r="G428" s="50">
        <v>0</v>
      </c>
      <c r="H428" s="50">
        <v>0</v>
      </c>
      <c r="I428" s="50">
        <v>0</v>
      </c>
      <c r="J428" s="50">
        <v>2</v>
      </c>
      <c r="K428" s="50">
        <v>2</v>
      </c>
      <c r="L428" s="50">
        <v>2</v>
      </c>
      <c r="M428" s="50">
        <v>0</v>
      </c>
      <c r="N428" s="50">
        <v>1</v>
      </c>
      <c r="O428" s="50">
        <v>0</v>
      </c>
      <c r="P428" s="50">
        <v>0</v>
      </c>
      <c r="Q428" s="50">
        <v>1</v>
      </c>
      <c r="R428" s="50">
        <v>3</v>
      </c>
      <c r="S428" s="50">
        <v>0</v>
      </c>
      <c r="T428" s="50">
        <v>0</v>
      </c>
      <c r="U428" s="50">
        <v>3</v>
      </c>
      <c r="V428" s="302">
        <f t="shared" si="5"/>
        <v>18</v>
      </c>
      <c r="W428" s="500">
        <f>SUM($E$376,$N$376,$U$376,$F$385,$M$383,$V$387,$E$390,$M$390,$V$391,$F$397,$M$397,$V$397,$E$406,$N$404,$U$408,$F$411,$N$411,$U$412)</f>
        <v>7524.9399999999896</v>
      </c>
      <c r="X428" s="28"/>
      <c r="Y428" s="28"/>
      <c r="Z428" s="28"/>
    </row>
    <row r="429" spans="1:26" ht="15.75">
      <c r="A429" s="297"/>
      <c r="D429" s="295"/>
      <c r="E429" s="295"/>
      <c r="F429" s="295"/>
      <c r="G429" s="295"/>
      <c r="H429" s="295"/>
      <c r="I429" s="295"/>
      <c r="J429" s="295"/>
      <c r="K429" s="295"/>
      <c r="L429" s="28"/>
      <c r="P429" s="28"/>
      <c r="Q429" s="28"/>
      <c r="R429" s="63"/>
      <c r="S429" s="28"/>
      <c r="T429" s="28"/>
      <c r="U429" s="28"/>
      <c r="V429" s="296"/>
      <c r="X429" s="28"/>
      <c r="Y429" s="28"/>
      <c r="Z429" s="28"/>
    </row>
    <row r="430" spans="1:26" ht="15.75">
      <c r="A430" s="297"/>
      <c r="D430" s="295"/>
      <c r="E430" s="295"/>
      <c r="F430" s="295"/>
      <c r="G430" s="295"/>
      <c r="H430" s="295"/>
      <c r="I430" s="295"/>
      <c r="J430" s="295"/>
      <c r="K430" s="295"/>
      <c r="L430" s="28"/>
      <c r="P430" s="28"/>
      <c r="Q430" s="28"/>
      <c r="R430" s="63"/>
      <c r="S430" s="28"/>
      <c r="T430" s="28"/>
      <c r="U430" s="28"/>
      <c r="V430" s="296"/>
      <c r="W430" s="467">
        <f>SUM(W419:W428)</f>
        <v>86214.999999999927</v>
      </c>
      <c r="X430" s="28"/>
      <c r="Y430" s="28"/>
      <c r="Z430" s="28"/>
    </row>
    <row r="431" spans="1:26" ht="15.75">
      <c r="A431" s="297"/>
      <c r="D431" s="295"/>
      <c r="E431" s="295"/>
      <c r="F431" s="295"/>
      <c r="G431" s="295"/>
      <c r="H431" s="295"/>
      <c r="I431" s="295"/>
      <c r="J431" s="295"/>
      <c r="K431" s="295"/>
      <c r="L431" s="28"/>
      <c r="P431" s="28"/>
      <c r="Q431" s="28"/>
      <c r="R431" s="63"/>
      <c r="S431" s="28"/>
      <c r="T431" s="28"/>
      <c r="U431" s="28"/>
      <c r="V431" s="296"/>
      <c r="W431" s="467"/>
      <c r="X431" s="28"/>
      <c r="Y431" s="28"/>
      <c r="Z431" s="28"/>
    </row>
    <row r="432" spans="1:26" ht="15.75">
      <c r="A432" s="1"/>
      <c r="B432" s="28"/>
      <c r="F432" s="300"/>
      <c r="G432" s="306"/>
      <c r="H432" s="300"/>
      <c r="J432" s="302"/>
      <c r="K432" s="137"/>
      <c r="L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0.25">
      <c r="A433" s="324" t="s">
        <v>2164</v>
      </c>
      <c r="B433" s="325"/>
      <c r="D433" s="434"/>
      <c r="E433" s="434"/>
      <c r="F433" s="434"/>
      <c r="G433" s="434"/>
      <c r="H433" s="434"/>
      <c r="I433" s="434"/>
      <c r="J433" s="434"/>
      <c r="K433" s="434"/>
      <c r="L433" s="434"/>
      <c r="M433" s="434"/>
      <c r="N433" s="434"/>
      <c r="O433" s="434"/>
      <c r="P433" s="434"/>
      <c r="Q433" s="434"/>
      <c r="R433" s="434"/>
      <c r="S433" s="434"/>
      <c r="T433" s="434"/>
      <c r="U433" s="434"/>
      <c r="V433" s="202"/>
      <c r="X433" s="28"/>
      <c r="Y433" s="28"/>
      <c r="Z433" s="28"/>
    </row>
    <row r="434" spans="1:26" ht="15.75">
      <c r="A434" s="297"/>
      <c r="D434" s="295"/>
      <c r="E434" s="295"/>
      <c r="F434" s="295"/>
      <c r="G434" s="295"/>
      <c r="H434" s="295"/>
      <c r="I434" s="295"/>
      <c r="J434" s="295"/>
      <c r="K434" s="295"/>
      <c r="L434" s="28"/>
      <c r="M434" s="296"/>
      <c r="O434" s="28"/>
      <c r="P434" s="28"/>
      <c r="Q434" s="28"/>
      <c r="R434" s="63"/>
      <c r="S434" s="28"/>
      <c r="T434" s="28"/>
      <c r="U434" s="28"/>
      <c r="V434" s="28"/>
      <c r="W434" s="28"/>
      <c r="X434" s="28"/>
      <c r="Y434" s="28"/>
      <c r="Z434" s="28"/>
    </row>
    <row r="435" spans="1:26" s="39" customFormat="1" ht="15.75">
      <c r="A435" s="318" t="s">
        <v>182</v>
      </c>
      <c r="B435" s="442"/>
      <c r="C435" s="442"/>
      <c r="D435" s="443"/>
      <c r="E435" s="443"/>
      <c r="F435" s="443"/>
      <c r="G435" s="317" t="s">
        <v>150</v>
      </c>
      <c r="H435" s="442"/>
      <c r="I435" s="318" t="s">
        <v>184</v>
      </c>
      <c r="J435" s="443"/>
      <c r="K435" s="442"/>
      <c r="L435" s="317"/>
      <c r="M435" s="442"/>
      <c r="N435" s="442"/>
      <c r="O435" s="317" t="s">
        <v>150</v>
      </c>
      <c r="P435" s="442"/>
      <c r="Q435" s="318" t="s">
        <v>843</v>
      </c>
      <c r="R435" s="442"/>
      <c r="S435" s="442"/>
      <c r="T435" s="442"/>
      <c r="U435" s="442"/>
      <c r="V435" s="442"/>
      <c r="W435" s="317" t="s">
        <v>150</v>
      </c>
    </row>
    <row r="436" spans="1:26" ht="15.75">
      <c r="A436" s="323" t="s">
        <v>3632</v>
      </c>
      <c r="B436" s="319"/>
      <c r="C436" s="319"/>
      <c r="D436" s="315"/>
      <c r="E436" s="109">
        <f>'Punten per wedstrijd'!E124*1.2</f>
        <v>593.28</v>
      </c>
      <c r="F436" s="109">
        <f>'Punten per wedstrijd'!E182</f>
        <v>447.00000000000006</v>
      </c>
      <c r="G436" s="312" t="s">
        <v>4532</v>
      </c>
      <c r="H436" s="319"/>
      <c r="I436" s="323" t="s">
        <v>3830</v>
      </c>
      <c r="J436" s="315"/>
      <c r="K436" s="316"/>
      <c r="L436" s="317"/>
      <c r="M436" s="466">
        <f>'Punten per wedstrijd'!E32*1.2</f>
        <v>447</v>
      </c>
      <c r="N436" s="466">
        <f>'Punten per wedstrijd'!E20</f>
        <v>204.5999999999998</v>
      </c>
      <c r="O436" s="312" t="s">
        <v>4532</v>
      </c>
      <c r="P436" s="319"/>
      <c r="Q436" s="323" t="s">
        <v>3835</v>
      </c>
      <c r="R436" s="316"/>
      <c r="S436" s="316"/>
      <c r="T436" s="316"/>
      <c r="U436" s="466">
        <f>'Punten per wedstrijd'!F124*1.2</f>
        <v>485.52000000000015</v>
      </c>
      <c r="V436" s="466">
        <f>'Punten per wedstrijd'!F195</f>
        <v>524.10000000000082</v>
      </c>
      <c r="W436" s="312" t="s">
        <v>4531</v>
      </c>
    </row>
    <row r="437" spans="1:26" ht="15.75">
      <c r="A437" s="323" t="s">
        <v>3633</v>
      </c>
      <c r="B437" s="319"/>
      <c r="C437" s="319"/>
      <c r="D437" s="315"/>
      <c r="E437" s="109">
        <f>'Punten per wedstrijd'!E131*1.2</f>
        <v>290.16000000000003</v>
      </c>
      <c r="F437" s="109">
        <f>'Punten per wedstrijd'!E136</f>
        <v>333.20000000000005</v>
      </c>
      <c r="G437" s="312" t="s">
        <v>4531</v>
      </c>
      <c r="H437" s="319"/>
      <c r="I437" s="323" t="s">
        <v>3831</v>
      </c>
      <c r="J437" s="315"/>
      <c r="K437" s="316"/>
      <c r="L437" s="317"/>
      <c r="M437" s="466">
        <f>'Punten per wedstrijd'!E54*1.2</f>
        <v>379.19999999999987</v>
      </c>
      <c r="N437" s="466">
        <f>'Punten per wedstrijd'!E100</f>
        <v>109.8000000000003</v>
      </c>
      <c r="O437" s="312" t="s">
        <v>4532</v>
      </c>
      <c r="P437" s="319"/>
      <c r="Q437" s="323" t="s">
        <v>3836</v>
      </c>
      <c r="R437" s="316"/>
      <c r="S437" s="316"/>
      <c r="T437" s="316"/>
      <c r="U437" s="466">
        <f>'Punten per wedstrijd'!F131*1.2</f>
        <v>555.84</v>
      </c>
      <c r="V437" s="466">
        <f>'Punten per wedstrijd'!F158</f>
        <v>528.39999999999986</v>
      </c>
      <c r="W437" s="312" t="s">
        <v>4534</v>
      </c>
    </row>
    <row r="438" spans="1:26" ht="15.75">
      <c r="A438" s="323" t="s">
        <v>3634</v>
      </c>
      <c r="B438" s="319"/>
      <c r="C438" s="319"/>
      <c r="D438" s="315"/>
      <c r="E438" s="109">
        <f>'Punten per wedstrijd'!E139*1.2</f>
        <v>337.08</v>
      </c>
      <c r="F438" s="109">
        <f>'Punten per wedstrijd'!E180</f>
        <v>125.8</v>
      </c>
      <c r="G438" s="312" t="s">
        <v>4532</v>
      </c>
      <c r="H438" s="319"/>
      <c r="I438" s="323" t="s">
        <v>3832</v>
      </c>
      <c r="J438" s="315"/>
      <c r="K438" s="316"/>
      <c r="L438" s="317"/>
      <c r="M438" s="466">
        <f>'Punten per wedstrijd'!E76*1.2</f>
        <v>72</v>
      </c>
      <c r="N438" s="466">
        <f>'Punten per wedstrijd'!E43</f>
        <v>166.89999999999998</v>
      </c>
      <c r="O438" s="312" t="s">
        <v>4533</v>
      </c>
      <c r="P438" s="319"/>
      <c r="Q438" s="323" t="s">
        <v>3837</v>
      </c>
      <c r="R438" s="316"/>
      <c r="S438" s="316"/>
      <c r="T438" s="316"/>
      <c r="U438" s="466">
        <f>'Punten per wedstrijd'!F139*1.2</f>
        <v>666.60000000000105</v>
      </c>
      <c r="V438" s="466">
        <f>'Punten per wedstrijd'!F136</f>
        <v>534.00000000000091</v>
      </c>
      <c r="W438" s="312" t="s">
        <v>4534</v>
      </c>
    </row>
    <row r="439" spans="1:26" ht="15.75">
      <c r="A439" s="323" t="s">
        <v>3635</v>
      </c>
      <c r="B439" s="319"/>
      <c r="C439" s="319"/>
      <c r="D439" s="315"/>
      <c r="E439" s="109">
        <f>'Punten per wedstrijd'!E147*1.2</f>
        <v>747.24</v>
      </c>
      <c r="F439" s="109">
        <f>'Punten per wedstrijd'!E158</f>
        <v>274.3</v>
      </c>
      <c r="G439" s="312" t="s">
        <v>4532</v>
      </c>
      <c r="H439" s="319"/>
      <c r="I439" s="323" t="s">
        <v>3833</v>
      </c>
      <c r="J439" s="315"/>
      <c r="K439" s="316"/>
      <c r="L439" s="317"/>
      <c r="M439" s="466">
        <f>'Punten per wedstrijd'!E78*1.2</f>
        <v>79.2</v>
      </c>
      <c r="N439" s="466">
        <f>'Punten per wedstrijd'!E35</f>
        <v>118.99999999999994</v>
      </c>
      <c r="O439" s="312" t="s">
        <v>4533</v>
      </c>
      <c r="P439" s="319"/>
      <c r="Q439" s="323" t="s">
        <v>3838</v>
      </c>
      <c r="R439" s="316"/>
      <c r="S439" s="316"/>
      <c r="T439" s="316"/>
      <c r="U439" s="466">
        <f>'Punten per wedstrijd'!F182*1.2</f>
        <v>471.71999999999935</v>
      </c>
      <c r="V439" s="466">
        <f>'Punten per wedstrijd'!F180</f>
        <v>643.59999999999945</v>
      </c>
      <c r="W439" s="312" t="s">
        <v>4533</v>
      </c>
    </row>
    <row r="440" spans="1:26" ht="15.75">
      <c r="A440" s="323" t="s">
        <v>3636</v>
      </c>
      <c r="B440" s="319"/>
      <c r="C440" s="319"/>
      <c r="D440" s="315"/>
      <c r="E440" s="109">
        <f>'Punten per wedstrijd'!E204*1.2</f>
        <v>670.07999999999993</v>
      </c>
      <c r="F440" s="109">
        <f>'Punten per wedstrijd'!E195</f>
        <v>115</v>
      </c>
      <c r="G440" s="312" t="s">
        <v>4532</v>
      </c>
      <c r="H440" s="319"/>
      <c r="I440" s="323" t="s">
        <v>3834</v>
      </c>
      <c r="J440" s="315"/>
      <c r="K440" s="316"/>
      <c r="L440" s="317"/>
      <c r="M440" s="466">
        <f>'Punten per wedstrijd'!E91*1.2</f>
        <v>92.399999999999935</v>
      </c>
      <c r="N440" s="466">
        <f>'Punten per wedstrijd'!E27</f>
        <v>90.799999999999955</v>
      </c>
      <c r="O440" s="312" t="s">
        <v>4534</v>
      </c>
      <c r="P440" s="319"/>
      <c r="Q440" s="323" t="s">
        <v>3839</v>
      </c>
      <c r="R440" s="316"/>
      <c r="S440" s="316"/>
      <c r="T440" s="316"/>
      <c r="U440" s="466">
        <f>'Punten per wedstrijd'!F204*1.2</f>
        <v>587.39999999999884</v>
      </c>
      <c r="V440" s="466">
        <f>'Punten per wedstrijd'!F147</f>
        <v>514.09999999999945</v>
      </c>
      <c r="W440" s="312" t="s">
        <v>4534</v>
      </c>
    </row>
    <row r="441" spans="1:26" ht="15.75">
      <c r="A441" s="322"/>
      <c r="B441" s="319"/>
      <c r="C441" s="319"/>
      <c r="D441" s="315"/>
      <c r="E441" s="466"/>
      <c r="F441" s="466"/>
      <c r="G441" s="312"/>
      <c r="H441" s="319"/>
      <c r="I441" s="319"/>
      <c r="J441" s="315"/>
      <c r="K441" s="316"/>
      <c r="L441" s="317"/>
      <c r="M441" s="497"/>
      <c r="N441" s="497"/>
      <c r="O441" s="313"/>
      <c r="P441" s="319"/>
      <c r="Q441" s="315"/>
      <c r="R441" s="316"/>
      <c r="S441" s="316"/>
      <c r="T441" s="316"/>
      <c r="U441" s="497"/>
      <c r="V441" s="497"/>
      <c r="W441" s="313"/>
    </row>
    <row r="442" spans="1:26" s="39" customFormat="1" ht="15.75">
      <c r="A442" s="318" t="s">
        <v>2206</v>
      </c>
      <c r="B442" s="442"/>
      <c r="C442" s="442"/>
      <c r="D442" s="443"/>
      <c r="E442" s="466"/>
      <c r="F442" s="466"/>
      <c r="G442" s="445" t="s">
        <v>150</v>
      </c>
      <c r="H442" s="442"/>
      <c r="I442" s="318" t="s">
        <v>186</v>
      </c>
      <c r="J442" s="443"/>
      <c r="K442" s="442"/>
      <c r="L442" s="317"/>
      <c r="M442" s="497"/>
      <c r="N442" s="497"/>
      <c r="O442" s="445" t="s">
        <v>150</v>
      </c>
      <c r="P442" s="442"/>
      <c r="Q442" s="318" t="s">
        <v>175</v>
      </c>
      <c r="R442" s="442"/>
      <c r="S442" s="442"/>
      <c r="T442" s="442"/>
      <c r="U442" s="497"/>
      <c r="V442" s="497"/>
      <c r="W442" s="445" t="s">
        <v>150</v>
      </c>
    </row>
    <row r="443" spans="1:26" ht="15.75">
      <c r="A443" s="323" t="s">
        <v>3840</v>
      </c>
      <c r="B443" s="319"/>
      <c r="C443" s="319"/>
      <c r="D443" s="315"/>
      <c r="E443" s="466">
        <f>'Punten per wedstrijd'!F32*1.2</f>
        <v>307.67999999999984</v>
      </c>
      <c r="F443" s="466">
        <f>'Punten per wedstrijd'!F78</f>
        <v>259.69999999999959</v>
      </c>
      <c r="G443" s="312" t="s">
        <v>4534</v>
      </c>
      <c r="H443" s="319"/>
      <c r="I443" s="323" t="s">
        <v>3845</v>
      </c>
      <c r="J443" s="315"/>
      <c r="K443" s="316"/>
      <c r="L443" s="317"/>
      <c r="M443" s="466">
        <f>'Punten per wedstrijd'!G20*1.2</f>
        <v>109.44000000000005</v>
      </c>
      <c r="N443" s="466">
        <f>'Punten per wedstrijd'!G43</f>
        <v>236.19999999999936</v>
      </c>
      <c r="O443" s="312" t="s">
        <v>4533</v>
      </c>
      <c r="P443" s="319"/>
      <c r="Q443" s="323" t="s">
        <v>3850</v>
      </c>
      <c r="R443" s="316"/>
      <c r="S443" s="316"/>
      <c r="T443" s="316"/>
      <c r="U443" s="466">
        <f>'Punten per wedstrijd'!G147*1.5</f>
        <v>1030.3499999999995</v>
      </c>
      <c r="V443" s="466">
        <f>'Punten per wedstrijd'!G139</f>
        <v>498.49999999999955</v>
      </c>
      <c r="W443" s="312" t="s">
        <v>4532</v>
      </c>
    </row>
    <row r="444" spans="1:26" ht="15.75">
      <c r="A444" s="323" t="s">
        <v>3841</v>
      </c>
      <c r="B444" s="319"/>
      <c r="C444" s="319"/>
      <c r="D444" s="315"/>
      <c r="E444" s="466">
        <f>'Punten per wedstrijd'!F43*1.2</f>
        <v>553.20000000000027</v>
      </c>
      <c r="F444" s="466">
        <f>'Punten per wedstrijd'!F27</f>
        <v>237.09999999999991</v>
      </c>
      <c r="G444" s="312" t="s">
        <v>4532</v>
      </c>
      <c r="H444" s="319"/>
      <c r="I444" s="323" t="s">
        <v>3846</v>
      </c>
      <c r="J444" s="315"/>
      <c r="K444" s="316"/>
      <c r="L444" s="317"/>
      <c r="M444" s="466">
        <f>'Punten per wedstrijd'!G27*1.2</f>
        <v>682.91999999999985</v>
      </c>
      <c r="N444" s="466">
        <f>'Punten per wedstrijd'!G100</f>
        <v>163.099999999999</v>
      </c>
      <c r="O444" s="312" t="s">
        <v>4532</v>
      </c>
      <c r="P444" s="319"/>
      <c r="Q444" s="323" t="s">
        <v>3851</v>
      </c>
      <c r="R444" s="316"/>
      <c r="S444" s="316"/>
      <c r="T444" s="316"/>
      <c r="U444" s="466">
        <f>'Punten per wedstrijd'!G158*1.5</f>
        <v>1084.0499999999997</v>
      </c>
      <c r="V444" s="466">
        <f>'Punten per wedstrijd'!G182</f>
        <v>702.19999999999891</v>
      </c>
      <c r="W444" s="312" t="s">
        <v>4532</v>
      </c>
    </row>
    <row r="445" spans="1:26" ht="15.75">
      <c r="A445" s="323" t="s">
        <v>3842</v>
      </c>
      <c r="B445" s="319"/>
      <c r="C445" s="319"/>
      <c r="D445" s="315"/>
      <c r="E445" s="466">
        <f>'Punten per wedstrijd'!F54*1.2</f>
        <v>40.920000000000165</v>
      </c>
      <c r="F445" s="466">
        <f>'Punten per wedstrijd'!F20</f>
        <v>6.0000000000002274</v>
      </c>
      <c r="G445" s="312" t="s">
        <v>4532</v>
      </c>
      <c r="H445" s="319"/>
      <c r="I445" s="323" t="s">
        <v>3847</v>
      </c>
      <c r="J445" s="315"/>
      <c r="K445" s="316"/>
      <c r="L445" s="317"/>
      <c r="M445" s="466">
        <f>'Punten per wedstrijd'!G32*1.2</f>
        <v>284.1600000000002</v>
      </c>
      <c r="N445" s="466">
        <f>'Punten per wedstrijd'!G76</f>
        <v>314.59999999999945</v>
      </c>
      <c r="O445" s="312" t="s">
        <v>4531</v>
      </c>
      <c r="P445" s="319"/>
      <c r="Q445" s="323" t="s">
        <v>3852</v>
      </c>
      <c r="R445" s="316"/>
      <c r="S445" s="316"/>
      <c r="T445" s="316"/>
      <c r="U445" s="466">
        <f>'Punten per wedstrijd'!G180*1.5</f>
        <v>855.29999999999973</v>
      </c>
      <c r="V445" s="466">
        <f>'Punten per wedstrijd'!G131</f>
        <v>717.80000000000018</v>
      </c>
      <c r="W445" s="312" t="s">
        <v>4534</v>
      </c>
    </row>
    <row r="446" spans="1:26" ht="15.75">
      <c r="A446" s="323" t="s">
        <v>3843</v>
      </c>
      <c r="B446" s="319"/>
      <c r="C446" s="319"/>
      <c r="D446" s="315"/>
      <c r="E446" s="466">
        <f>'Punten per wedstrijd'!F76*1.2</f>
        <v>565.43999999999926</v>
      </c>
      <c r="F446" s="466">
        <f>'Punten per wedstrijd'!F100</f>
        <v>200.20000000000027</v>
      </c>
      <c r="G446" s="312" t="s">
        <v>4532</v>
      </c>
      <c r="H446" s="319"/>
      <c r="I446" s="323" t="s">
        <v>3848</v>
      </c>
      <c r="J446" s="315"/>
      <c r="K446" s="316"/>
      <c r="L446" s="317"/>
      <c r="M446" s="466">
        <f>'Punten per wedstrijd'!G35*1.2</f>
        <v>683.63999999999976</v>
      </c>
      <c r="N446" s="466">
        <f>'Punten per wedstrijd'!G54</f>
        <v>81.699999999999363</v>
      </c>
      <c r="O446" s="312" t="s">
        <v>4532</v>
      </c>
      <c r="P446" s="319"/>
      <c r="Q446" s="323" t="s">
        <v>3853</v>
      </c>
      <c r="R446" s="316"/>
      <c r="S446" s="316"/>
      <c r="T446" s="316"/>
      <c r="U446" s="466">
        <f>'Punten per wedstrijd'!G195*1.5</f>
        <v>1031.7000000000003</v>
      </c>
      <c r="V446" s="466">
        <f>'Punten per wedstrijd'!G136</f>
        <v>748.50000000000045</v>
      </c>
      <c r="W446" s="312" t="s">
        <v>4532</v>
      </c>
    </row>
    <row r="447" spans="1:26" ht="15.75">
      <c r="A447" s="323" t="s">
        <v>3844</v>
      </c>
      <c r="B447" s="319"/>
      <c r="C447" s="319"/>
      <c r="D447" s="315"/>
      <c r="E447" s="466">
        <f>'Punten per wedstrijd'!F91*1.2</f>
        <v>241.80000000000081</v>
      </c>
      <c r="F447" s="466">
        <f>'Punten per wedstrijd'!F35</f>
        <v>290.59999999999991</v>
      </c>
      <c r="G447" s="312" t="s">
        <v>4531</v>
      </c>
      <c r="H447" s="319"/>
      <c r="I447" s="323" t="s">
        <v>3849</v>
      </c>
      <c r="J447" s="315"/>
      <c r="K447" s="316"/>
      <c r="L447" s="317"/>
      <c r="M447" s="466">
        <f>'Punten per wedstrijd'!G78*1.2</f>
        <v>450.71999999999935</v>
      </c>
      <c r="N447" s="466">
        <f>'Punten per wedstrijd'!G91</f>
        <v>250.50000000000023</v>
      </c>
      <c r="O447" s="312" t="s">
        <v>4532</v>
      </c>
      <c r="P447" s="319"/>
      <c r="Q447" s="323" t="s">
        <v>3854</v>
      </c>
      <c r="R447" s="316"/>
      <c r="S447" s="316"/>
      <c r="T447" s="316"/>
      <c r="U447" s="466">
        <f>'Punten per wedstrijd'!G204*1.5</f>
        <v>1390.6499999999978</v>
      </c>
      <c r="V447" s="466">
        <f>'Punten per wedstrijd'!G124</f>
        <v>676.30000000000086</v>
      </c>
      <c r="W447" s="312" t="s">
        <v>4532</v>
      </c>
    </row>
    <row r="448" spans="1:26" ht="15.75">
      <c r="A448" s="322"/>
      <c r="B448" s="319"/>
      <c r="C448" s="319"/>
      <c r="D448" s="315"/>
      <c r="E448" s="466"/>
      <c r="F448" s="466"/>
      <c r="G448" s="310"/>
      <c r="H448" s="319"/>
      <c r="I448" s="315"/>
      <c r="J448" s="315"/>
      <c r="K448" s="316"/>
      <c r="L448" s="317"/>
      <c r="M448" s="497"/>
      <c r="N448" s="497"/>
      <c r="O448" s="313"/>
      <c r="P448" s="319"/>
      <c r="Q448" s="316"/>
      <c r="R448" s="316"/>
      <c r="S448" s="316"/>
      <c r="T448" s="316"/>
      <c r="U448" s="497"/>
      <c r="V448" s="497"/>
      <c r="W448" s="313"/>
    </row>
    <row r="449" spans="1:24" s="39" customFormat="1" ht="15.75">
      <c r="A449" s="318" t="s">
        <v>187</v>
      </c>
      <c r="B449" s="442"/>
      <c r="C449" s="442"/>
      <c r="D449" s="443"/>
      <c r="E449" s="466"/>
      <c r="F449" s="466"/>
      <c r="G449" s="445" t="s">
        <v>150</v>
      </c>
      <c r="H449" s="442"/>
      <c r="I449" s="318" t="s">
        <v>188</v>
      </c>
      <c r="J449" s="443"/>
      <c r="K449" s="442"/>
      <c r="L449" s="317"/>
      <c r="M449" s="497"/>
      <c r="N449" s="497"/>
      <c r="O449" s="445" t="s">
        <v>150</v>
      </c>
      <c r="P449" s="442"/>
      <c r="Q449" s="318" t="s">
        <v>2207</v>
      </c>
      <c r="R449" s="442"/>
      <c r="S449" s="442"/>
      <c r="T449" s="442"/>
      <c r="U449" s="497"/>
      <c r="V449" s="497"/>
      <c r="W449" s="445" t="s">
        <v>150</v>
      </c>
    </row>
    <row r="450" spans="1:24" ht="15.75">
      <c r="A450" s="323" t="s">
        <v>3855</v>
      </c>
      <c r="B450" s="319"/>
      <c r="C450" s="319"/>
      <c r="D450" s="315"/>
      <c r="E450" s="466">
        <f>'Punten per wedstrijd'!H124*1.2</f>
        <v>424.44000000000142</v>
      </c>
      <c r="F450" s="466">
        <f>'Punten per wedstrijd'!H131</f>
        <v>786.50000000000091</v>
      </c>
      <c r="G450" s="312" t="s">
        <v>4533</v>
      </c>
      <c r="H450" s="319"/>
      <c r="I450" s="323" t="s">
        <v>3860</v>
      </c>
      <c r="J450" s="315"/>
      <c r="K450" s="316"/>
      <c r="L450" s="317"/>
      <c r="M450" s="466">
        <f>'Punten per wedstrijd'!H20*1.2</f>
        <v>728.15999999999963</v>
      </c>
      <c r="N450" s="466">
        <f>'Punten per wedstrijd'!H76</f>
        <v>671.09999999999991</v>
      </c>
      <c r="O450" s="312" t="s">
        <v>4534</v>
      </c>
      <c r="P450" s="319"/>
      <c r="Q450" s="323" t="s">
        <v>3863</v>
      </c>
      <c r="R450" s="316"/>
      <c r="S450" s="316"/>
      <c r="T450" s="316"/>
      <c r="U450" s="466">
        <f>'Punten per wedstrijd'!I136*1.2</f>
        <v>829.19999999999891</v>
      </c>
      <c r="V450" s="466">
        <f>'Punten per wedstrijd'!I204</f>
        <v>770.30000000000109</v>
      </c>
      <c r="W450" s="312" t="s">
        <v>4534</v>
      </c>
    </row>
    <row r="451" spans="1:24" ht="15.75">
      <c r="A451" s="323" t="s">
        <v>3856</v>
      </c>
      <c r="B451" s="319"/>
      <c r="C451" s="319"/>
      <c r="D451" s="315"/>
      <c r="E451" s="466">
        <f>'Punten per wedstrijd'!H136*1.2</f>
        <v>676.91999999999985</v>
      </c>
      <c r="F451" s="466">
        <f>'Punten per wedstrijd'!H158</f>
        <v>640.80000000000018</v>
      </c>
      <c r="G451" s="312" t="s">
        <v>4534</v>
      </c>
      <c r="H451" s="319"/>
      <c r="I451" s="323" t="s">
        <v>3861</v>
      </c>
      <c r="J451" s="315"/>
      <c r="K451" s="316"/>
      <c r="L451" s="317"/>
      <c r="M451" s="466">
        <f>'Punten per wedstrijd'!H27*1.2</f>
        <v>704.76000000000022</v>
      </c>
      <c r="N451" s="466">
        <f>'Punten per wedstrijd'!H35</f>
        <v>537.5</v>
      </c>
      <c r="O451" s="312" t="s">
        <v>4532</v>
      </c>
      <c r="P451" s="319"/>
      <c r="Q451" s="323" t="s">
        <v>3864</v>
      </c>
      <c r="R451" s="316"/>
      <c r="S451" s="316"/>
      <c r="T451" s="316"/>
      <c r="U451" s="466">
        <f>'Punten per wedstrijd'!I139*1.2</f>
        <v>797.04000000000087</v>
      </c>
      <c r="V451" s="466">
        <f>'Punten per wedstrijd'!I124</f>
        <v>562.69999999999982</v>
      </c>
      <c r="W451" s="312" t="s">
        <v>4532</v>
      </c>
    </row>
    <row r="452" spans="1:24" ht="15.75">
      <c r="A452" s="323" t="s">
        <v>3857</v>
      </c>
      <c r="B452" s="319"/>
      <c r="C452" s="319"/>
      <c r="D452" s="315"/>
      <c r="E452" s="466">
        <f>'Punten per wedstrijd'!H139*1.2</f>
        <v>797.4</v>
      </c>
      <c r="F452" s="466">
        <f>'Punten per wedstrijd'!H204</f>
        <v>679.29999999999927</v>
      </c>
      <c r="G452" s="312" t="s">
        <v>4534</v>
      </c>
      <c r="H452" s="319"/>
      <c r="I452" s="323" t="s">
        <v>3862</v>
      </c>
      <c r="J452" s="315"/>
      <c r="K452" s="316"/>
      <c r="L452" s="317"/>
      <c r="M452" s="466">
        <f>'Punten per wedstrijd'!H43*1.2</f>
        <v>744.77999999999849</v>
      </c>
      <c r="N452" s="466">
        <f>'Punten per wedstrijd'!H32</f>
        <v>429.39999999999964</v>
      </c>
      <c r="O452" s="312" t="s">
        <v>4532</v>
      </c>
      <c r="P452" s="319"/>
      <c r="Q452" s="323" t="s">
        <v>3865</v>
      </c>
      <c r="R452" s="316"/>
      <c r="S452" s="316"/>
      <c r="T452" s="316"/>
      <c r="U452" s="466">
        <f>'Punten per wedstrijd'!I180*1.2</f>
        <v>1083.3600000000035</v>
      </c>
      <c r="V452" s="466">
        <f>'Punten per wedstrijd'!I158</f>
        <v>865.99999999999909</v>
      </c>
      <c r="W452" s="312" t="s">
        <v>4532</v>
      </c>
    </row>
    <row r="453" spans="1:24" ht="15.75">
      <c r="A453" s="323" t="s">
        <v>3858</v>
      </c>
      <c r="B453" s="319"/>
      <c r="C453" s="319"/>
      <c r="D453" s="315"/>
      <c r="E453" s="466">
        <f>'Punten per wedstrijd'!H182*1.2</f>
        <v>240.59999999999889</v>
      </c>
      <c r="F453" s="466">
        <f>'Punten per wedstrijd'!H147</f>
        <v>367.19999999999982</v>
      </c>
      <c r="G453" s="312" t="s">
        <v>4533</v>
      </c>
      <c r="H453" s="319"/>
      <c r="I453" s="323" t="s">
        <v>2218</v>
      </c>
      <c r="J453" s="315"/>
      <c r="K453" s="316"/>
      <c r="L453" s="317"/>
      <c r="M453" s="466">
        <f>'Punten per wedstrijd'!H54*1.2</f>
        <v>460.32000000000045</v>
      </c>
      <c r="N453" s="466">
        <f>'Punten per wedstrijd'!H91</f>
        <v>485.90000000000009</v>
      </c>
      <c r="O453" s="312" t="s">
        <v>4531</v>
      </c>
      <c r="P453" s="319"/>
      <c r="Q453" s="323" t="s">
        <v>3866</v>
      </c>
      <c r="R453" s="316"/>
      <c r="S453" s="316"/>
      <c r="T453" s="316"/>
      <c r="U453" s="466">
        <f>'Punten per wedstrijd'!I182*1.2</f>
        <v>289.56000000000023</v>
      </c>
      <c r="V453" s="466">
        <f>'Punten per wedstrijd'!I131</f>
        <v>1155.0999999999985</v>
      </c>
      <c r="W453" s="312" t="s">
        <v>4533</v>
      </c>
    </row>
    <row r="454" spans="1:24" ht="15.75">
      <c r="A454" s="323" t="s">
        <v>3859</v>
      </c>
      <c r="B454" s="319"/>
      <c r="C454" s="319"/>
      <c r="D454" s="315"/>
      <c r="E454" s="466">
        <f>'Punten per wedstrijd'!H195*1.2</f>
        <v>149.40000000000055</v>
      </c>
      <c r="F454" s="466">
        <f>'Punten per wedstrijd'!H180</f>
        <v>608.099999999999</v>
      </c>
      <c r="G454" s="312" t="s">
        <v>4533</v>
      </c>
      <c r="H454" s="315"/>
      <c r="I454" s="323" t="s">
        <v>2291</v>
      </c>
      <c r="J454" s="315"/>
      <c r="K454" s="316"/>
      <c r="L454" s="317"/>
      <c r="M454" s="466">
        <f>'Punten per wedstrijd'!H100*1.2</f>
        <v>665.39999999999884</v>
      </c>
      <c r="N454" s="466">
        <f>'Punten per wedstrijd'!H78</f>
        <v>529.49999999999909</v>
      </c>
      <c r="O454" s="312" t="s">
        <v>4532</v>
      </c>
      <c r="P454" s="316"/>
      <c r="Q454" s="323" t="s">
        <v>3867</v>
      </c>
      <c r="R454" s="316"/>
      <c r="S454" s="316"/>
      <c r="T454" s="316"/>
      <c r="U454" s="466">
        <f>'Punten per wedstrijd'!I195*1.2</f>
        <v>544.79999999999779</v>
      </c>
      <c r="V454" s="466">
        <f>'Punten per wedstrijd'!I147</f>
        <v>376.30000000000109</v>
      </c>
      <c r="W454" s="312" t="s">
        <v>4532</v>
      </c>
      <c r="X454" s="28"/>
    </row>
    <row r="455" spans="1:24" ht="15.75">
      <c r="A455" s="321"/>
      <c r="B455" s="319"/>
      <c r="C455" s="319"/>
      <c r="D455" s="315"/>
      <c r="E455" s="466"/>
      <c r="F455" s="466"/>
      <c r="G455" s="310"/>
      <c r="H455" s="315"/>
      <c r="I455" s="314"/>
      <c r="J455" s="315"/>
      <c r="K455" s="316"/>
      <c r="L455" s="317"/>
      <c r="M455" s="497"/>
      <c r="N455" s="497"/>
      <c r="O455" s="313"/>
      <c r="P455" s="316"/>
      <c r="Q455" s="314"/>
      <c r="R455" s="316"/>
      <c r="S455" s="316"/>
      <c r="T455" s="316"/>
      <c r="U455" s="497"/>
      <c r="V455" s="497"/>
      <c r="W455" s="313"/>
      <c r="X455" s="28"/>
    </row>
    <row r="456" spans="1:24" s="39" customFormat="1" ht="15.75">
      <c r="A456" s="318" t="s">
        <v>2208</v>
      </c>
      <c r="B456" s="442"/>
      <c r="C456" s="442"/>
      <c r="D456" s="443"/>
      <c r="E456" s="466"/>
      <c r="F456" s="466"/>
      <c r="G456" s="445" t="s">
        <v>150</v>
      </c>
      <c r="H456" s="442"/>
      <c r="I456" s="318" t="s">
        <v>3528</v>
      </c>
      <c r="J456" s="443"/>
      <c r="K456" s="442"/>
      <c r="L456" s="317"/>
      <c r="M456" s="497"/>
      <c r="N456" s="497"/>
      <c r="O456" s="445" t="s">
        <v>150</v>
      </c>
      <c r="P456" s="442"/>
      <c r="Q456" s="318" t="s">
        <v>3529</v>
      </c>
      <c r="R456" s="442"/>
      <c r="S456" s="442"/>
      <c r="T456" s="442"/>
      <c r="U456" s="497"/>
      <c r="V456" s="497"/>
      <c r="W456" s="445" t="s">
        <v>150</v>
      </c>
    </row>
    <row r="457" spans="1:24" ht="15.75">
      <c r="A457" s="323" t="s">
        <v>5107</v>
      </c>
      <c r="B457" s="319"/>
      <c r="C457" s="319"/>
      <c r="D457" s="315"/>
      <c r="E457" s="466">
        <f>'Punten per wedstrijd'!I78*1.2</f>
        <v>65.16</v>
      </c>
      <c r="F457" s="466">
        <f>'Punten per wedstrijd'!I20</f>
        <v>338.5</v>
      </c>
      <c r="G457" s="312" t="s">
        <v>4533</v>
      </c>
      <c r="H457" s="319"/>
      <c r="I457" s="323" t="s">
        <v>4339</v>
      </c>
      <c r="J457" s="315"/>
      <c r="K457" s="316"/>
      <c r="L457" s="317"/>
      <c r="M457" s="466">
        <f>'Punten per wedstrijd'!J20*1.2</f>
        <v>580.19999999999993</v>
      </c>
      <c r="N457" s="466">
        <f>'Punten per wedstrijd'!J32</f>
        <v>490.15</v>
      </c>
      <c r="O457" s="312" t="s">
        <v>4534</v>
      </c>
      <c r="P457" s="319"/>
      <c r="Q457" s="323" t="s">
        <v>4340</v>
      </c>
      <c r="R457" s="316"/>
      <c r="S457" s="316"/>
      <c r="T457" s="316"/>
      <c r="U457" s="466">
        <f>'Punten per wedstrijd'!K91*1.2</f>
        <v>168</v>
      </c>
      <c r="V457" s="466">
        <f>'Punten per wedstrijd'!K20</f>
        <v>179.5</v>
      </c>
      <c r="W457" s="312" t="s">
        <v>4531</v>
      </c>
      <c r="X457" s="28"/>
    </row>
    <row r="458" spans="1:24" ht="15.75">
      <c r="A458" s="323" t="s">
        <v>4341</v>
      </c>
      <c r="B458" s="319"/>
      <c r="C458" s="319"/>
      <c r="D458" s="315"/>
      <c r="E458" s="466">
        <f>'Punten per wedstrijd'!I32*1.2</f>
        <v>261.59999999999997</v>
      </c>
      <c r="F458" s="466">
        <f>'Punten per wedstrijd'!I27</f>
        <v>117</v>
      </c>
      <c r="G458" s="312" t="s">
        <v>4532</v>
      </c>
      <c r="H458" s="319"/>
      <c r="I458" s="323" t="s">
        <v>4342</v>
      </c>
      <c r="J458" s="315"/>
      <c r="K458" s="316"/>
      <c r="L458" s="317"/>
      <c r="M458" s="466">
        <f>'Punten per wedstrijd'!J100*1.2</f>
        <v>535.68000000000006</v>
      </c>
      <c r="N458" s="466">
        <f>'Punten per wedstrijd'!J54</f>
        <v>419</v>
      </c>
      <c r="O458" s="312" t="s">
        <v>4532</v>
      </c>
      <c r="P458" s="319"/>
      <c r="Q458" s="323" t="s">
        <v>4343</v>
      </c>
      <c r="R458" s="316"/>
      <c r="S458" s="316"/>
      <c r="T458" s="316"/>
      <c r="U458" s="466">
        <f>'Punten per wedstrijd'!K54*1.2</f>
        <v>287.88</v>
      </c>
      <c r="V458" s="466">
        <f>'Punten per wedstrijd'!K27</f>
        <v>258.60000000000002</v>
      </c>
      <c r="W458" s="312" t="s">
        <v>4534</v>
      </c>
      <c r="X458" s="28"/>
    </row>
    <row r="459" spans="1:24" ht="15.75">
      <c r="A459" s="323" t="s">
        <v>4344</v>
      </c>
      <c r="B459" s="319"/>
      <c r="C459" s="319"/>
      <c r="D459" s="315"/>
      <c r="E459" s="466">
        <f>'Punten per wedstrijd'!I76*1.2</f>
        <v>357.12</v>
      </c>
      <c r="F459" s="466">
        <f>'Punten per wedstrijd'!I35</f>
        <v>163.1</v>
      </c>
      <c r="G459" s="312" t="s">
        <v>4532</v>
      </c>
      <c r="H459" s="319"/>
      <c r="I459" s="323" t="s">
        <v>5116</v>
      </c>
      <c r="J459" s="315"/>
      <c r="K459" s="316"/>
      <c r="L459" s="317"/>
      <c r="M459" s="466">
        <f>'Punten per wedstrijd'!J43*1.2</f>
        <v>714.9</v>
      </c>
      <c r="N459" s="466">
        <f>'Punten per wedstrijd'!J76</f>
        <v>479.20000000000005</v>
      </c>
      <c r="O459" s="312" t="s">
        <v>4532</v>
      </c>
      <c r="P459" s="319"/>
      <c r="Q459" s="323" t="s">
        <v>4345</v>
      </c>
      <c r="R459" s="316"/>
      <c r="S459" s="316"/>
      <c r="T459" s="316"/>
      <c r="U459" s="466">
        <f>'Punten per wedstrijd'!K32*1.2</f>
        <v>275.88</v>
      </c>
      <c r="V459" s="466">
        <f>'Punten per wedstrijd'!K35</f>
        <v>140</v>
      </c>
      <c r="W459" s="312" t="s">
        <v>4532</v>
      </c>
      <c r="X459" s="28"/>
    </row>
    <row r="460" spans="1:24" ht="15.75">
      <c r="A460" s="323" t="s">
        <v>5117</v>
      </c>
      <c r="B460" s="319"/>
      <c r="C460" s="319"/>
      <c r="D460" s="315"/>
      <c r="E460" s="466">
        <f>'Punten per wedstrijd'!I54*1.2</f>
        <v>261.59999999999997</v>
      </c>
      <c r="F460" s="466">
        <f>'Punten per wedstrijd'!I43</f>
        <v>334.8</v>
      </c>
      <c r="G460" s="312" t="s">
        <v>4533</v>
      </c>
      <c r="H460" s="319"/>
      <c r="I460" s="323" t="s">
        <v>5108</v>
      </c>
      <c r="J460" s="315"/>
      <c r="K460" s="316"/>
      <c r="L460" s="317"/>
      <c r="M460" s="466">
        <f>'Punten per wedstrijd'!J35*1.2</f>
        <v>633.4799999999999</v>
      </c>
      <c r="N460" s="466">
        <f>'Punten per wedstrijd'!J78</f>
        <v>605.49999999999989</v>
      </c>
      <c r="O460" s="312" t="s">
        <v>4534</v>
      </c>
      <c r="P460" s="319"/>
      <c r="Q460" s="323" t="s">
        <v>5109</v>
      </c>
      <c r="R460" s="316"/>
      <c r="S460" s="316"/>
      <c r="T460" s="316"/>
      <c r="U460" s="466">
        <f>'Punten per wedstrijd'!K76*1.2</f>
        <v>414.36</v>
      </c>
      <c r="V460" s="466">
        <f>'Punten per wedstrijd'!K78</f>
        <v>145.19999999999999</v>
      </c>
      <c r="W460" s="312" t="s">
        <v>4532</v>
      </c>
      <c r="X460" s="28"/>
    </row>
    <row r="461" spans="1:24" ht="15.75">
      <c r="A461" s="323" t="s">
        <v>4346</v>
      </c>
      <c r="B461" s="319"/>
      <c r="C461" s="319"/>
      <c r="D461" s="315"/>
      <c r="E461" s="466">
        <f>'Punten per wedstrijd'!I91*1.2</f>
        <v>373.68</v>
      </c>
      <c r="F461" s="466">
        <f>'Punten per wedstrijd'!I100</f>
        <v>499</v>
      </c>
      <c r="G461" s="312" t="s">
        <v>4533</v>
      </c>
      <c r="H461" s="319"/>
      <c r="I461" s="323" t="s">
        <v>4347</v>
      </c>
      <c r="J461" s="315"/>
      <c r="K461" s="316"/>
      <c r="L461" s="317"/>
      <c r="M461" s="466">
        <f>'Punten per wedstrijd'!J27*1.2</f>
        <v>600.4799999999999</v>
      </c>
      <c r="N461" s="466">
        <f>'Punten per wedstrijd'!J91</f>
        <v>504.09999999999997</v>
      </c>
      <c r="O461" s="312" t="s">
        <v>4534</v>
      </c>
      <c r="P461" s="319"/>
      <c r="Q461" s="323" t="s">
        <v>4348</v>
      </c>
      <c r="R461" s="316"/>
      <c r="S461" s="316"/>
      <c r="T461" s="316"/>
      <c r="U461" s="466">
        <f>'Punten per wedstrijd'!K43*1.2</f>
        <v>184.43999999999997</v>
      </c>
      <c r="V461" s="466">
        <f>'Punten per wedstrijd'!K100</f>
        <v>383.1</v>
      </c>
      <c r="W461" s="312" t="s">
        <v>4533</v>
      </c>
      <c r="X461" s="28"/>
    </row>
    <row r="462" spans="1:24" ht="15.75">
      <c r="A462" s="322"/>
      <c r="B462" s="319"/>
      <c r="C462" s="319"/>
      <c r="D462" s="315"/>
      <c r="E462" s="466"/>
      <c r="F462" s="466"/>
      <c r="G462" s="312"/>
      <c r="H462" s="319"/>
      <c r="I462" s="319"/>
      <c r="J462" s="315"/>
      <c r="K462" s="316"/>
      <c r="L462" s="317"/>
      <c r="M462" s="497"/>
      <c r="N462" s="497"/>
      <c r="O462" s="313"/>
      <c r="P462" s="319"/>
      <c r="Q462" s="315"/>
      <c r="R462" s="316"/>
      <c r="S462" s="316"/>
      <c r="T462" s="316"/>
      <c r="U462" s="497"/>
      <c r="V462" s="497"/>
      <c r="W462" s="313"/>
      <c r="X462" s="28"/>
    </row>
    <row r="463" spans="1:24" s="39" customFormat="1" ht="15.75">
      <c r="A463" s="318" t="s">
        <v>191</v>
      </c>
      <c r="B463" s="442"/>
      <c r="C463" s="442"/>
      <c r="D463" s="443"/>
      <c r="E463" s="466"/>
      <c r="F463" s="466"/>
      <c r="G463" s="445" t="s">
        <v>150</v>
      </c>
      <c r="H463" s="442"/>
      <c r="I463" s="318" t="s">
        <v>192</v>
      </c>
      <c r="J463" s="443"/>
      <c r="K463" s="442"/>
      <c r="L463" s="317"/>
      <c r="M463" s="497"/>
      <c r="N463" s="497"/>
      <c r="O463" s="445" t="s">
        <v>150</v>
      </c>
      <c r="P463" s="442"/>
      <c r="Q463" s="318" t="s">
        <v>195</v>
      </c>
      <c r="R463" s="442"/>
      <c r="S463" s="442"/>
      <c r="T463" s="442"/>
      <c r="U463" s="497"/>
      <c r="V463" s="497"/>
      <c r="W463" s="445" t="s">
        <v>150</v>
      </c>
    </row>
    <row r="464" spans="1:24" ht="15.75">
      <c r="A464" s="323" t="s">
        <v>5110</v>
      </c>
      <c r="B464" s="319"/>
      <c r="C464" s="319"/>
      <c r="D464" s="315"/>
      <c r="E464" s="466">
        <f>'Punten per wedstrijd'!L78*1.2</f>
        <v>164.88</v>
      </c>
      <c r="F464" s="466">
        <f>'Punten per wedstrijd'!L32</f>
        <v>144.9</v>
      </c>
      <c r="G464" s="312" t="s">
        <v>4534</v>
      </c>
      <c r="H464" s="319"/>
      <c r="I464" s="323" t="s">
        <v>5111</v>
      </c>
      <c r="J464" s="315"/>
      <c r="K464" s="316"/>
      <c r="L464" s="317"/>
      <c r="M464" s="466">
        <f>'Punten per wedstrijd'!M43*1.2</f>
        <v>692.76000000000238</v>
      </c>
      <c r="N464" s="466">
        <f>'Punten per wedstrijd'!M20</f>
        <v>433.99999999999909</v>
      </c>
      <c r="O464" s="312" t="s">
        <v>4532</v>
      </c>
      <c r="P464" s="319"/>
      <c r="Q464" s="323" t="s">
        <v>5105</v>
      </c>
      <c r="R464" s="316"/>
      <c r="S464" s="316"/>
      <c r="T464" s="316"/>
      <c r="U464" s="466">
        <f>'Punten per wedstrijd'!J139*1.2</f>
        <v>197.52000000000152</v>
      </c>
      <c r="V464" s="466">
        <f>'Punten per wedstrijd'!J147</f>
        <v>505.90000000000236</v>
      </c>
      <c r="W464" s="312" t="s">
        <v>4533</v>
      </c>
      <c r="X464" s="28"/>
    </row>
    <row r="465" spans="1:26" ht="15.75">
      <c r="A465" s="323" t="s">
        <v>4349</v>
      </c>
      <c r="B465" s="319"/>
      <c r="C465" s="319"/>
      <c r="D465" s="315"/>
      <c r="E465" s="466">
        <f>'Punten per wedstrijd'!L27*1.2</f>
        <v>155.16</v>
      </c>
      <c r="F465" s="466">
        <f>'Punten per wedstrijd'!L43</f>
        <v>255.8</v>
      </c>
      <c r="G465" s="312" t="s">
        <v>4533</v>
      </c>
      <c r="H465" s="319"/>
      <c r="I465" s="323" t="s">
        <v>4350</v>
      </c>
      <c r="J465" s="315"/>
      <c r="K465" s="316"/>
      <c r="L465" s="317"/>
      <c r="M465" s="466">
        <f>'Punten per wedstrijd'!M100*1.2</f>
        <v>583.79999999999995</v>
      </c>
      <c r="N465" s="466">
        <f>'Punten per wedstrijd'!M27</f>
        <v>524.10000000000036</v>
      </c>
      <c r="O465" s="312" t="s">
        <v>4534</v>
      </c>
      <c r="P465" s="319"/>
      <c r="Q465" s="323" t="s">
        <v>5112</v>
      </c>
      <c r="R465" s="316"/>
      <c r="S465" s="316"/>
      <c r="T465" s="316"/>
      <c r="U465" s="466">
        <f>'Punten per wedstrijd'!J182*1.2</f>
        <v>406.56000000000239</v>
      </c>
      <c r="V465" s="466">
        <f>'Punten per wedstrijd'!J158</f>
        <v>687.800000000002</v>
      </c>
      <c r="W465" s="312" t="s">
        <v>4533</v>
      </c>
      <c r="X465" s="28"/>
    </row>
    <row r="466" spans="1:26" ht="15.75">
      <c r="A466" s="323" t="s">
        <v>4351</v>
      </c>
      <c r="B466" s="319"/>
      <c r="C466" s="319"/>
      <c r="D466" s="315"/>
      <c r="E466" s="466">
        <f>'Punten per wedstrijd'!L20*1.2</f>
        <v>126.47999999999999</v>
      </c>
      <c r="F466" s="466">
        <f>'Punten per wedstrijd'!L54</f>
        <v>30.1</v>
      </c>
      <c r="G466" s="312" t="s">
        <v>4532</v>
      </c>
      <c r="H466" s="319"/>
      <c r="I466" s="323" t="s">
        <v>4352</v>
      </c>
      <c r="J466" s="315"/>
      <c r="K466" s="316"/>
      <c r="L466" s="317"/>
      <c r="M466" s="466">
        <f>'Punten per wedstrijd'!M76*1.2</f>
        <v>667.56000000000347</v>
      </c>
      <c r="N466" s="466">
        <f>'Punten per wedstrijd'!M32</f>
        <v>398.60000000000127</v>
      </c>
      <c r="O466" s="312" t="s">
        <v>4532</v>
      </c>
      <c r="P466" s="319"/>
      <c r="Q466" s="323" t="s">
        <v>4353</v>
      </c>
      <c r="R466" s="316"/>
      <c r="S466" s="316"/>
      <c r="T466" s="316"/>
      <c r="U466" s="466">
        <f>'Punten per wedstrijd'!J131*1.2</f>
        <v>312.72000000000043</v>
      </c>
      <c r="V466" s="466">
        <f>'Punten per wedstrijd'!J180</f>
        <v>668.30000000000109</v>
      </c>
      <c r="W466" s="312" t="s">
        <v>4533</v>
      </c>
      <c r="X466" s="28"/>
    </row>
    <row r="467" spans="1:26" ht="15.75">
      <c r="A467" s="323" t="s">
        <v>4354</v>
      </c>
      <c r="B467" s="319"/>
      <c r="C467" s="319"/>
      <c r="D467" s="315"/>
      <c r="E467" s="466">
        <f>'Punten per wedstrijd'!L100*1.2</f>
        <v>356.16</v>
      </c>
      <c r="F467" s="466">
        <f>'Punten per wedstrijd'!L76</f>
        <v>440.8</v>
      </c>
      <c r="G467" s="312" t="s">
        <v>4533</v>
      </c>
      <c r="H467" s="319"/>
      <c r="I467" s="323" t="s">
        <v>4355</v>
      </c>
      <c r="J467" s="315"/>
      <c r="K467" s="316"/>
      <c r="L467" s="317"/>
      <c r="M467" s="466">
        <f>'Punten per wedstrijd'!M54*1.2</f>
        <v>480.72000000000151</v>
      </c>
      <c r="N467" s="466">
        <f>'Punten per wedstrijd'!M35</f>
        <v>565.10000000000127</v>
      </c>
      <c r="O467" s="312" t="s">
        <v>4531</v>
      </c>
      <c r="P467" s="319"/>
      <c r="Q467" s="323" t="s">
        <v>4356</v>
      </c>
      <c r="R467" s="316"/>
      <c r="S467" s="316"/>
      <c r="T467" s="316"/>
      <c r="U467" s="466">
        <f>'Punten per wedstrijd'!J136*1.2</f>
        <v>623.28000000000395</v>
      </c>
      <c r="V467" s="466">
        <f>'Punten per wedstrijd'!J195</f>
        <v>359.30000000000018</v>
      </c>
      <c r="W467" s="312" t="s">
        <v>4532</v>
      </c>
      <c r="X467" s="28"/>
    </row>
    <row r="468" spans="1:26" ht="15.75">
      <c r="A468" s="323" t="s">
        <v>4357</v>
      </c>
      <c r="B468" s="319"/>
      <c r="C468" s="319"/>
      <c r="D468" s="315"/>
      <c r="E468" s="466">
        <f>'Punten per wedstrijd'!L35*1.2</f>
        <v>144.35999999999999</v>
      </c>
      <c r="F468" s="466">
        <f>'Punten per wedstrijd'!L91</f>
        <v>138.1</v>
      </c>
      <c r="G468" s="312" t="s">
        <v>4534</v>
      </c>
      <c r="H468" s="319"/>
      <c r="I468" s="323" t="s">
        <v>5106</v>
      </c>
      <c r="J468" s="315"/>
      <c r="K468" s="316"/>
      <c r="L468" s="317"/>
      <c r="M468" s="466">
        <f>'Punten per wedstrijd'!M91*1.2</f>
        <v>522</v>
      </c>
      <c r="N468" s="466">
        <f>'Punten per wedstrijd'!M78</f>
        <v>535.30000000000018</v>
      </c>
      <c r="O468" s="312" t="s">
        <v>4531</v>
      </c>
      <c r="P468" s="319"/>
      <c r="Q468" s="323" t="s">
        <v>4358</v>
      </c>
      <c r="R468" s="316"/>
      <c r="S468" s="316"/>
      <c r="T468" s="316"/>
      <c r="U468" s="466">
        <f>'Punten per wedstrijd'!J124*1.2</f>
        <v>510.96000000000021</v>
      </c>
      <c r="V468" s="466">
        <f>'Punten per wedstrijd'!J204</f>
        <v>692.89999999999964</v>
      </c>
      <c r="W468" s="312" t="s">
        <v>4533</v>
      </c>
      <c r="X468" s="28"/>
    </row>
    <row r="469" spans="1:26" ht="15.75">
      <c r="A469" s="322"/>
      <c r="B469" s="319"/>
      <c r="C469" s="319"/>
      <c r="D469" s="315"/>
      <c r="E469" s="466"/>
      <c r="F469" s="466"/>
      <c r="G469" s="310"/>
      <c r="H469" s="319"/>
      <c r="I469" s="315"/>
      <c r="J469" s="315"/>
      <c r="K469" s="316"/>
      <c r="L469" s="317"/>
      <c r="M469" s="497"/>
      <c r="N469" s="497"/>
      <c r="O469" s="313"/>
      <c r="P469" s="319"/>
      <c r="Q469" s="316"/>
      <c r="R469" s="316"/>
      <c r="S469" s="316"/>
      <c r="T469" s="316"/>
      <c r="U469" s="497"/>
      <c r="V469" s="497"/>
      <c r="W469" s="313"/>
      <c r="X469" s="28"/>
    </row>
    <row r="470" spans="1:26" s="39" customFormat="1" ht="15.75">
      <c r="A470" s="318" t="s">
        <v>193</v>
      </c>
      <c r="B470" s="442"/>
      <c r="C470" s="442"/>
      <c r="D470" s="443"/>
      <c r="E470" s="466"/>
      <c r="F470" s="466"/>
      <c r="G470" s="445" t="s">
        <v>150</v>
      </c>
      <c r="H470" s="442"/>
      <c r="I470" s="318" t="s">
        <v>194</v>
      </c>
      <c r="J470" s="443"/>
      <c r="K470" s="442"/>
      <c r="L470" s="317"/>
      <c r="M470" s="497"/>
      <c r="N470" s="497"/>
      <c r="O470" s="445" t="s">
        <v>150</v>
      </c>
      <c r="P470" s="442"/>
      <c r="Q470" s="318" t="s">
        <v>176</v>
      </c>
      <c r="R470" s="442"/>
      <c r="S470" s="442"/>
      <c r="T470" s="442"/>
      <c r="U470" s="497"/>
      <c r="V470" s="497"/>
      <c r="W470" s="445" t="s">
        <v>150</v>
      </c>
    </row>
    <row r="471" spans="1:26" ht="15.75">
      <c r="A471" s="323" t="s">
        <v>4359</v>
      </c>
      <c r="B471" s="319"/>
      <c r="C471" s="319"/>
      <c r="D471" s="315"/>
      <c r="E471" s="466">
        <f>'Punten per wedstrijd'!N27*1.2</f>
        <v>376.56000000000131</v>
      </c>
      <c r="F471" s="466">
        <f>'Punten per wedstrijd'!N20</f>
        <v>434</v>
      </c>
      <c r="G471" s="312" t="s">
        <v>4531</v>
      </c>
      <c r="H471" s="319"/>
      <c r="I471" s="323" t="s">
        <v>4360</v>
      </c>
      <c r="J471" s="315"/>
      <c r="K471" s="316"/>
      <c r="L471" s="317"/>
      <c r="M471" s="466">
        <f>'Punten per wedstrijd'!O76*1.2</f>
        <v>332.15999999999912</v>
      </c>
      <c r="N471" s="466">
        <f>'Punten per wedstrijd'!O20</f>
        <v>185.5</v>
      </c>
      <c r="O471" s="312" t="s">
        <v>4532</v>
      </c>
      <c r="P471" s="319"/>
      <c r="Q471" s="323" t="s">
        <v>4361</v>
      </c>
      <c r="R471" s="316"/>
      <c r="S471" s="316"/>
      <c r="T471" s="316"/>
      <c r="U471" s="466">
        <f>'Punten per wedstrijd'!P100*1.2</f>
        <v>492.96000000000004</v>
      </c>
      <c r="V471" s="466">
        <f>'Punten per wedstrijd'!P32</f>
        <v>456.5</v>
      </c>
      <c r="W471" s="312" t="s">
        <v>4534</v>
      </c>
      <c r="X471" s="28"/>
    </row>
    <row r="472" spans="1:26" ht="15.75">
      <c r="A472" s="323" t="s">
        <v>4362</v>
      </c>
      <c r="B472" s="319"/>
      <c r="C472" s="319"/>
      <c r="D472" s="315"/>
      <c r="E472" s="466">
        <f>'Punten per wedstrijd'!N54*1.2</f>
        <v>328.68000000000171</v>
      </c>
      <c r="F472" s="466">
        <f>'Punten per wedstrijd'!N32</f>
        <v>270.65000000000146</v>
      </c>
      <c r="G472" s="312" t="s">
        <v>4534</v>
      </c>
      <c r="H472" s="319"/>
      <c r="I472" s="323" t="s">
        <v>4363</v>
      </c>
      <c r="J472" s="315"/>
      <c r="K472" s="316"/>
      <c r="L472" s="317"/>
      <c r="M472" s="466">
        <f>'Punten per wedstrijd'!O35*1.2</f>
        <v>427.2</v>
      </c>
      <c r="N472" s="466">
        <f>'Punten per wedstrijd'!O27</f>
        <v>417.90000000000146</v>
      </c>
      <c r="O472" s="312" t="s">
        <v>4534</v>
      </c>
      <c r="P472" s="319"/>
      <c r="Q472" s="323" t="s">
        <v>4364</v>
      </c>
      <c r="R472" s="316"/>
      <c r="S472" s="316"/>
      <c r="T472" s="316"/>
      <c r="U472" s="466">
        <f>'Punten per wedstrijd'!P20*1.2</f>
        <v>256.8</v>
      </c>
      <c r="V472" s="466">
        <f>'Punten per wedstrijd'!P35</f>
        <v>343.9</v>
      </c>
      <c r="W472" s="312" t="s">
        <v>4533</v>
      </c>
      <c r="X472" s="28"/>
    </row>
    <row r="473" spans="1:26" ht="15.75">
      <c r="A473" s="323" t="s">
        <v>4365</v>
      </c>
      <c r="B473" s="319"/>
      <c r="C473" s="319"/>
      <c r="D473" s="315"/>
      <c r="E473" s="466">
        <f>'Punten per wedstrijd'!N100*1.2</f>
        <v>669.48000000000172</v>
      </c>
      <c r="F473" s="466">
        <f>'Punten per wedstrijd'!N35</f>
        <v>366.30000000000109</v>
      </c>
      <c r="G473" s="312" t="s">
        <v>4532</v>
      </c>
      <c r="H473" s="319"/>
      <c r="I473" s="323" t="s">
        <v>4366</v>
      </c>
      <c r="J473" s="315"/>
      <c r="K473" s="316"/>
      <c r="L473" s="317"/>
      <c r="M473" s="466">
        <f>'Punten per wedstrijd'!O32*1.2</f>
        <v>521.28000000000065</v>
      </c>
      <c r="N473" s="466">
        <f>'Punten per wedstrijd'!O43</f>
        <v>378.80000000000291</v>
      </c>
      <c r="O473" s="312" t="s">
        <v>4532</v>
      </c>
      <c r="P473" s="319"/>
      <c r="Q473" s="323" t="s">
        <v>4367</v>
      </c>
      <c r="R473" s="316"/>
      <c r="S473" s="316"/>
      <c r="T473" s="316"/>
      <c r="U473" s="466">
        <f>'Punten per wedstrijd'!P54*1.2</f>
        <v>764.04000000000008</v>
      </c>
      <c r="V473" s="466">
        <f>'Punten per wedstrijd'!P76</f>
        <v>491.9</v>
      </c>
      <c r="W473" s="312" t="s">
        <v>4532</v>
      </c>
      <c r="X473" s="28"/>
    </row>
    <row r="474" spans="1:26" ht="15.75">
      <c r="A474" s="323" t="s">
        <v>5113</v>
      </c>
      <c r="B474" s="319"/>
      <c r="C474" s="319"/>
      <c r="D474" s="315"/>
      <c r="E474" s="466">
        <f>'Punten per wedstrijd'!N43*1.2</f>
        <v>645.72000000000367</v>
      </c>
      <c r="F474" s="466">
        <f>'Punten per wedstrijd'!N78</f>
        <v>360.40000000000146</v>
      </c>
      <c r="G474" s="312" t="s">
        <v>4532</v>
      </c>
      <c r="H474" s="319"/>
      <c r="I474" s="323" t="s">
        <v>2221</v>
      </c>
      <c r="J474" s="315"/>
      <c r="K474" s="316"/>
      <c r="L474" s="317"/>
      <c r="M474" s="466">
        <f>'Punten per wedstrijd'!O91*1.2</f>
        <v>419.759999999998</v>
      </c>
      <c r="N474" s="466">
        <f>'Punten per wedstrijd'!O54</f>
        <v>258.00000000000091</v>
      </c>
      <c r="O474" s="312" t="s">
        <v>4532</v>
      </c>
      <c r="P474" s="319"/>
      <c r="Q474" s="323" t="s">
        <v>5115</v>
      </c>
      <c r="R474" s="316"/>
      <c r="S474" s="316"/>
      <c r="T474" s="316"/>
      <c r="U474" s="466">
        <f>'Punten per wedstrijd'!P27*1.2</f>
        <v>507.96</v>
      </c>
      <c r="V474" s="466">
        <f>'Punten per wedstrijd'!P78</f>
        <v>198.79999999999998</v>
      </c>
      <c r="W474" s="312" t="s">
        <v>4532</v>
      </c>
      <c r="X474" s="28"/>
    </row>
    <row r="475" spans="1:26" ht="15.75">
      <c r="A475" s="323" t="s">
        <v>4368</v>
      </c>
      <c r="B475" s="319"/>
      <c r="C475" s="319"/>
      <c r="D475" s="315"/>
      <c r="E475" s="466">
        <f>'Punten per wedstrijd'!N76*1.2</f>
        <v>632.5200000000026</v>
      </c>
      <c r="F475" s="466">
        <f>'Punten per wedstrijd'!N91</f>
        <v>337.39999999999964</v>
      </c>
      <c r="G475" s="312" t="s">
        <v>4532</v>
      </c>
      <c r="H475" s="315"/>
      <c r="I475" s="323" t="s">
        <v>5114</v>
      </c>
      <c r="J475" s="315"/>
      <c r="K475" s="316"/>
      <c r="L475" s="317"/>
      <c r="M475" s="466">
        <f>'Punten per wedstrijd'!O78*1.2</f>
        <v>322.20000000000107</v>
      </c>
      <c r="N475" s="466">
        <f>'Punten per wedstrijd'!O100</f>
        <v>272.80000000000109</v>
      </c>
      <c r="O475" s="312" t="s">
        <v>4534</v>
      </c>
      <c r="P475" s="316"/>
      <c r="Q475" s="323" t="s">
        <v>4369</v>
      </c>
      <c r="R475" s="316"/>
      <c r="S475" s="316"/>
      <c r="T475" s="316"/>
      <c r="U475" s="466">
        <f>'Punten per wedstrijd'!P43*1.2</f>
        <v>298.68</v>
      </c>
      <c r="V475" s="466">
        <f>'Punten per wedstrijd'!P91</f>
        <v>257.89999999999998</v>
      </c>
      <c r="W475" s="312" t="s">
        <v>4534</v>
      </c>
      <c r="X475" s="28"/>
    </row>
    <row r="476" spans="1:26" ht="15.75">
      <c r="A476" s="309"/>
      <c r="D476" s="295"/>
      <c r="E476" s="295"/>
      <c r="F476" s="295"/>
      <c r="G476" s="295"/>
      <c r="H476" s="295"/>
      <c r="I476" s="224"/>
      <c r="J476" s="295"/>
      <c r="K476" s="28"/>
      <c r="L476" s="296"/>
      <c r="N476" s="28"/>
      <c r="O476" s="28"/>
      <c r="P476" s="28"/>
      <c r="Q476" s="224"/>
      <c r="R476" s="28"/>
      <c r="S476" s="28"/>
      <c r="T476" s="28"/>
      <c r="U476" s="28"/>
      <c r="V476" s="28"/>
      <c r="W476" s="28"/>
      <c r="X476" s="28"/>
    </row>
    <row r="477" spans="1:26" ht="15.75">
      <c r="A477" s="309"/>
      <c r="D477" s="295"/>
      <c r="E477" s="295"/>
      <c r="F477" s="295"/>
      <c r="G477" s="295"/>
      <c r="H477" s="295"/>
      <c r="I477" s="224"/>
      <c r="J477" s="295"/>
      <c r="K477" s="28"/>
      <c r="L477" s="296"/>
      <c r="N477" s="28"/>
      <c r="O477" s="28"/>
      <c r="P477" s="28"/>
      <c r="Q477" s="224"/>
      <c r="R477" s="28"/>
      <c r="S477" s="28"/>
      <c r="T477" s="28"/>
      <c r="U477" s="28"/>
      <c r="V477" s="28"/>
      <c r="W477" s="28"/>
      <c r="X477" s="28"/>
    </row>
    <row r="478" spans="1:26" ht="15.75">
      <c r="A478" s="297"/>
      <c r="D478" s="434" t="s">
        <v>3455</v>
      </c>
      <c r="E478" s="434" t="s">
        <v>3456</v>
      </c>
      <c r="F478" s="434" t="s">
        <v>843</v>
      </c>
      <c r="G478" s="434" t="s">
        <v>2524</v>
      </c>
      <c r="H478" s="434" t="s">
        <v>2193</v>
      </c>
      <c r="I478" s="434" t="s">
        <v>2195</v>
      </c>
      <c r="J478" s="434" t="s">
        <v>2194</v>
      </c>
      <c r="K478" s="434" t="s">
        <v>2196</v>
      </c>
      <c r="L478" s="434" t="s">
        <v>2197</v>
      </c>
      <c r="M478" s="434" t="s">
        <v>2198</v>
      </c>
      <c r="N478" s="434" t="s">
        <v>2199</v>
      </c>
      <c r="O478" s="434" t="s">
        <v>2200</v>
      </c>
      <c r="P478" s="434" t="s">
        <v>2201</v>
      </c>
      <c r="Q478" s="434" t="s">
        <v>2202</v>
      </c>
      <c r="R478" s="434" t="s">
        <v>2203</v>
      </c>
      <c r="S478" s="434" t="s">
        <v>2180</v>
      </c>
      <c r="T478" s="434" t="s">
        <v>2204</v>
      </c>
      <c r="U478" s="434" t="s">
        <v>2205</v>
      </c>
      <c r="V478" s="202" t="s">
        <v>40</v>
      </c>
      <c r="W478" s="28"/>
      <c r="X478" s="28"/>
      <c r="Y478" s="28"/>
      <c r="Z478" s="28"/>
    </row>
    <row r="479" spans="1:26" ht="15.75">
      <c r="A479" s="511" t="s">
        <v>3598</v>
      </c>
      <c r="D479" s="50">
        <v>3</v>
      </c>
      <c r="E479" s="50">
        <v>3</v>
      </c>
      <c r="F479" s="50">
        <v>1</v>
      </c>
      <c r="G479" s="50">
        <v>3</v>
      </c>
      <c r="H479" s="50">
        <v>3</v>
      </c>
      <c r="I479" s="50">
        <v>3</v>
      </c>
      <c r="J479" s="50">
        <v>3</v>
      </c>
      <c r="K479" s="50">
        <v>3</v>
      </c>
      <c r="L479" s="50">
        <v>0</v>
      </c>
      <c r="M479" s="50">
        <v>3</v>
      </c>
      <c r="N479" s="50">
        <v>3</v>
      </c>
      <c r="O479" s="50">
        <v>0</v>
      </c>
      <c r="P479" s="50">
        <v>3</v>
      </c>
      <c r="Q479" s="50">
        <v>3</v>
      </c>
      <c r="R479" s="50">
        <v>3</v>
      </c>
      <c r="S479" s="50">
        <v>3</v>
      </c>
      <c r="T479" s="50">
        <v>0</v>
      </c>
      <c r="U479" s="50">
        <v>2</v>
      </c>
      <c r="V479" s="302">
        <f t="shared" ref="V479:V488" si="6">SUM(D479:U479)</f>
        <v>42</v>
      </c>
      <c r="W479" s="500">
        <f>SUM($E$439,$N$438,$V$440,$E$444,$N$443,$U$443,$F$453,$M$452,$V$454,$F$460,$M$459,$U$461,$F$465,$M$464,$V$464,$E$474,$N$473,$U$475)</f>
        <v>8748.0700000000088</v>
      </c>
      <c r="X479" s="50" t="s">
        <v>95</v>
      </c>
      <c r="Y479" s="28"/>
      <c r="Z479" s="28"/>
    </row>
    <row r="480" spans="1:26" ht="15.75">
      <c r="A480" s="511" t="s">
        <v>3599</v>
      </c>
      <c r="D480" s="50">
        <v>0</v>
      </c>
      <c r="E480" s="50">
        <v>0</v>
      </c>
      <c r="F480" s="50">
        <v>3</v>
      </c>
      <c r="G480" s="50">
        <v>3</v>
      </c>
      <c r="H480" s="50">
        <v>2</v>
      </c>
      <c r="I480" s="50">
        <v>2</v>
      </c>
      <c r="J480" s="50">
        <v>3</v>
      </c>
      <c r="K480" s="50">
        <v>1</v>
      </c>
      <c r="L480" s="50">
        <v>3</v>
      </c>
      <c r="M480" s="50">
        <v>3</v>
      </c>
      <c r="N480" s="50">
        <v>0</v>
      </c>
      <c r="O480" s="50">
        <v>3</v>
      </c>
      <c r="P480" s="50">
        <v>3</v>
      </c>
      <c r="Q480" s="50">
        <v>3</v>
      </c>
      <c r="R480" s="50">
        <v>3</v>
      </c>
      <c r="S480" s="50">
        <v>3</v>
      </c>
      <c r="T480" s="50">
        <v>3</v>
      </c>
      <c r="U480" s="50">
        <v>0</v>
      </c>
      <c r="V480" s="302">
        <f t="shared" si="6"/>
        <v>38</v>
      </c>
      <c r="W480" s="500">
        <f>SUM($F$438,$M$438,$V$439,$E$446,$N$445,$U$445,$F$454,$N$450,$U$452,$E$459,$N$459,$U$460,$F$467,$M$466,$V$466,$E$475,$M$471,$V$473)</f>
        <v>9423.2200000000066</v>
      </c>
      <c r="X480" s="50" t="s">
        <v>96</v>
      </c>
      <c r="Y480" s="28"/>
      <c r="Z480" s="28"/>
    </row>
    <row r="481" spans="1:26" ht="15.75">
      <c r="A481" s="514" t="s">
        <v>2284</v>
      </c>
      <c r="D481" s="50">
        <v>3</v>
      </c>
      <c r="E481" s="50">
        <v>0</v>
      </c>
      <c r="F481" s="50">
        <v>2</v>
      </c>
      <c r="G481" s="50">
        <v>0</v>
      </c>
      <c r="H481" s="50">
        <v>0</v>
      </c>
      <c r="I481" s="50">
        <v>3</v>
      </c>
      <c r="J481" s="50">
        <v>1</v>
      </c>
      <c r="K481" s="50">
        <v>3</v>
      </c>
      <c r="L481" s="50">
        <v>1</v>
      </c>
      <c r="M481" s="50">
        <v>3</v>
      </c>
      <c r="N481" s="50">
        <v>3</v>
      </c>
      <c r="O481" s="50">
        <v>3</v>
      </c>
      <c r="P481" s="50">
        <v>0</v>
      </c>
      <c r="Q481" s="50">
        <v>2</v>
      </c>
      <c r="R481" s="50">
        <v>3</v>
      </c>
      <c r="S481" s="50">
        <v>3</v>
      </c>
      <c r="T481" s="50">
        <v>1</v>
      </c>
      <c r="U481" s="50">
        <v>2</v>
      </c>
      <c r="V481" s="302">
        <f t="shared" si="6"/>
        <v>33</v>
      </c>
      <c r="W481" s="500">
        <f>SUM($E$440,$N$437,$U$440,$F$446,$N$444,$U$447,$F$452,$M$454,$V$450,$F$461,$M$458,$V$461,$E$467,$M$465,$V$468,$E$473,$N$475,$U$471)</f>
        <v>9722.1099999999969</v>
      </c>
      <c r="X481" s="50" t="s">
        <v>97</v>
      </c>
      <c r="Y481" s="28"/>
      <c r="Z481" s="28"/>
    </row>
    <row r="482" spans="1:26" ht="15.75">
      <c r="A482" s="521" t="s">
        <v>2262</v>
      </c>
      <c r="B482" s="326"/>
      <c r="C482" s="326"/>
      <c r="D482" s="329">
        <v>2</v>
      </c>
      <c r="E482" s="329">
        <v>3</v>
      </c>
      <c r="F482" s="329">
        <v>1</v>
      </c>
      <c r="G482" s="329">
        <v>2</v>
      </c>
      <c r="H482" s="329">
        <v>1</v>
      </c>
      <c r="I482" s="329">
        <v>0</v>
      </c>
      <c r="J482" s="329">
        <v>2</v>
      </c>
      <c r="K482" s="329">
        <v>0</v>
      </c>
      <c r="L482" s="329">
        <v>2</v>
      </c>
      <c r="M482" s="329">
        <v>3</v>
      </c>
      <c r="N482" s="329">
        <v>1</v>
      </c>
      <c r="O482" s="329">
        <v>3</v>
      </c>
      <c r="P482" s="329">
        <v>1</v>
      </c>
      <c r="Q482" s="329">
        <v>0</v>
      </c>
      <c r="R482" s="329">
        <v>3</v>
      </c>
      <c r="S482" s="329">
        <v>1</v>
      </c>
      <c r="T482" s="329">
        <v>3</v>
      </c>
      <c r="U482" s="329">
        <v>1</v>
      </c>
      <c r="V482" s="328">
        <f t="shared" si="6"/>
        <v>29</v>
      </c>
      <c r="W482" s="501">
        <f>SUM($F$437,$M$436,$V$438,$E$443,$M$445,$V$446,$E$451,$N$452,$U$450,$E$458,$N$457,$U$459,$F$464,$N$466,$U$467,$F$472,$M$473,$V$471)</f>
        <v>8032.9000000000069</v>
      </c>
      <c r="X482" s="50" t="s">
        <v>98</v>
      </c>
      <c r="Y482" s="28"/>
      <c r="Z482" s="28"/>
    </row>
    <row r="483" spans="1:26" ht="15.75">
      <c r="A483" s="292" t="s">
        <v>2254</v>
      </c>
      <c r="D483" s="50">
        <v>3</v>
      </c>
      <c r="E483" s="50">
        <v>3</v>
      </c>
      <c r="F483" s="50">
        <v>2</v>
      </c>
      <c r="G483" s="50">
        <v>2</v>
      </c>
      <c r="H483" s="50">
        <v>3</v>
      </c>
      <c r="I483" s="50">
        <v>0</v>
      </c>
      <c r="J483" s="50">
        <v>2</v>
      </c>
      <c r="K483" s="50">
        <v>0</v>
      </c>
      <c r="L483" s="50">
        <v>3</v>
      </c>
      <c r="M483" s="50">
        <v>0</v>
      </c>
      <c r="N483" s="50">
        <v>2</v>
      </c>
      <c r="O483" s="50">
        <v>0</v>
      </c>
      <c r="P483" s="50">
        <v>2</v>
      </c>
      <c r="Q483" s="50">
        <v>2</v>
      </c>
      <c r="R483" s="50">
        <v>0</v>
      </c>
      <c r="S483" s="50">
        <v>0</v>
      </c>
      <c r="T483" s="50">
        <v>2</v>
      </c>
      <c r="U483" s="50">
        <v>3</v>
      </c>
      <c r="V483" s="302">
        <f t="shared" si="6"/>
        <v>29</v>
      </c>
      <c r="W483" s="500">
        <f>SUM($E$438,$N$439,$U$438,$F$447,$M$446,$V$443,$E$452,$N$451,$U$451,$F$459,$M$460,$V$459,$E$468,$N$467,$U$464,$F$473,$M$472,$V$472)</f>
        <v>7708.3200000000033</v>
      </c>
      <c r="X483" s="28"/>
      <c r="Y483" s="28"/>
      <c r="Z483" s="28"/>
    </row>
    <row r="484" spans="1:26" ht="15.75">
      <c r="A484" s="292" t="s">
        <v>2305</v>
      </c>
      <c r="D484" s="50">
        <v>1</v>
      </c>
      <c r="E484" s="50">
        <v>1</v>
      </c>
      <c r="F484" s="50">
        <v>2</v>
      </c>
      <c r="G484" s="50">
        <v>0</v>
      </c>
      <c r="H484" s="50">
        <v>3</v>
      </c>
      <c r="I484" s="50">
        <v>1</v>
      </c>
      <c r="J484" s="50">
        <v>3</v>
      </c>
      <c r="K484" s="50">
        <v>3</v>
      </c>
      <c r="L484" s="50">
        <v>3</v>
      </c>
      <c r="M484" s="50">
        <v>0</v>
      </c>
      <c r="N484" s="50">
        <v>2</v>
      </c>
      <c r="O484" s="50">
        <v>1</v>
      </c>
      <c r="P484" s="50">
        <v>0</v>
      </c>
      <c r="Q484" s="50">
        <v>1</v>
      </c>
      <c r="R484" s="50">
        <v>0</v>
      </c>
      <c r="S484" s="50">
        <v>1</v>
      </c>
      <c r="T484" s="50">
        <v>1</v>
      </c>
      <c r="U484" s="50">
        <v>3</v>
      </c>
      <c r="V484" s="302">
        <f t="shared" si="6"/>
        <v>26</v>
      </c>
      <c r="W484" s="500">
        <f>SUM($E$437,$N$440,$U$437,$F$444,$M$444,$V$445,$F$450,$M$451,$V$453,$F$458,$M$461,$V$458,$E$465,$N$465,$U$466,$E$471,$N$472,$U$474)</f>
        <v>8491.4600000000028</v>
      </c>
      <c r="X484" s="28"/>
      <c r="Y484" s="28"/>
      <c r="Z484" s="28"/>
    </row>
    <row r="485" spans="1:26" ht="15.75">
      <c r="A485" s="510" t="s">
        <v>2248</v>
      </c>
      <c r="D485" s="50">
        <v>0</v>
      </c>
      <c r="E485" s="50">
        <v>3</v>
      </c>
      <c r="F485" s="50">
        <v>1</v>
      </c>
      <c r="G485" s="50">
        <v>3</v>
      </c>
      <c r="H485" s="50">
        <v>0</v>
      </c>
      <c r="I485" s="50">
        <v>3</v>
      </c>
      <c r="J485" s="50">
        <v>1</v>
      </c>
      <c r="K485" s="50">
        <v>1</v>
      </c>
      <c r="L485" s="50">
        <v>0</v>
      </c>
      <c r="M485" s="50">
        <v>0</v>
      </c>
      <c r="N485" s="50">
        <v>0</v>
      </c>
      <c r="O485" s="50">
        <v>2</v>
      </c>
      <c r="P485" s="50">
        <v>0</v>
      </c>
      <c r="Q485" s="50">
        <v>1</v>
      </c>
      <c r="R485" s="50">
        <v>3</v>
      </c>
      <c r="S485" s="50">
        <v>2</v>
      </c>
      <c r="T485" s="50">
        <v>0</v>
      </c>
      <c r="U485" s="50">
        <v>3</v>
      </c>
      <c r="V485" s="302">
        <f t="shared" si="6"/>
        <v>23</v>
      </c>
      <c r="W485" s="500">
        <f>SUM($F$439,$M$437,$V$437,$E$445,$N$446,$U$444,$F$451,$M$453,$V$452,$E$460,$N$458,$U$458,$F$466,$M$467,$V$465,$E$472,$N$474,$U$473)</f>
        <v>7873.5100000000057</v>
      </c>
      <c r="X485" s="28"/>
      <c r="Y485" s="28"/>
      <c r="Z485" s="28"/>
    </row>
    <row r="486" spans="1:26" ht="15.75">
      <c r="A486" s="292" t="s">
        <v>2251</v>
      </c>
      <c r="D486" s="50">
        <v>0</v>
      </c>
      <c r="E486" s="50">
        <v>2</v>
      </c>
      <c r="F486" s="50">
        <v>2</v>
      </c>
      <c r="G486" s="50">
        <v>1</v>
      </c>
      <c r="H486" s="50">
        <v>0</v>
      </c>
      <c r="I486" s="50">
        <v>3</v>
      </c>
      <c r="J486" s="50">
        <v>0</v>
      </c>
      <c r="K486" s="50">
        <v>2</v>
      </c>
      <c r="L486" s="50">
        <v>3</v>
      </c>
      <c r="M486" s="50">
        <v>0</v>
      </c>
      <c r="N486" s="50">
        <v>1</v>
      </c>
      <c r="O486" s="50">
        <v>1</v>
      </c>
      <c r="P486" s="50">
        <v>1</v>
      </c>
      <c r="Q486" s="50">
        <v>1</v>
      </c>
      <c r="R486" s="50">
        <v>0</v>
      </c>
      <c r="S486" s="50">
        <v>0</v>
      </c>
      <c r="T486" s="50">
        <v>3</v>
      </c>
      <c r="U486" s="50">
        <v>1</v>
      </c>
      <c r="V486" s="302">
        <f t="shared" si="6"/>
        <v>21</v>
      </c>
      <c r="W486" s="500">
        <f>SUM($F$440,$M$440,$V$436,$E$447,$N$447,$U$446,$E$454,$N$453,$U$454,$E$461,$N$461,$U$457,$F$468,$M$468,$V$467,$F$475,$M$474,$V$475)</f>
        <v>6515.8399999999983</v>
      </c>
      <c r="X486" s="28"/>
      <c r="Y486" s="28"/>
      <c r="Z486" s="28"/>
    </row>
    <row r="487" spans="1:26" ht="15.75">
      <c r="A487" s="333" t="s">
        <v>3597</v>
      </c>
      <c r="D487" s="50">
        <v>3</v>
      </c>
      <c r="E487" s="50">
        <v>0</v>
      </c>
      <c r="F487" s="50">
        <v>1</v>
      </c>
      <c r="G487" s="50">
        <v>0</v>
      </c>
      <c r="H487" s="50">
        <v>0</v>
      </c>
      <c r="I487" s="50">
        <v>0</v>
      </c>
      <c r="J487" s="50">
        <v>0</v>
      </c>
      <c r="K487" s="50">
        <v>2</v>
      </c>
      <c r="L487" s="50">
        <v>0</v>
      </c>
      <c r="M487" s="50">
        <v>3</v>
      </c>
      <c r="N487" s="50">
        <v>2</v>
      </c>
      <c r="O487" s="50">
        <v>2</v>
      </c>
      <c r="P487" s="50">
        <v>3</v>
      </c>
      <c r="Q487" s="50">
        <v>0</v>
      </c>
      <c r="R487" s="50">
        <v>0</v>
      </c>
      <c r="S487" s="50">
        <v>2</v>
      </c>
      <c r="T487" s="50">
        <v>0</v>
      </c>
      <c r="U487" s="50">
        <v>0</v>
      </c>
      <c r="V487" s="302">
        <f t="shared" si="6"/>
        <v>18</v>
      </c>
      <c r="W487" s="500">
        <f>SUM($E$436,$N$436,$U$436,$F$445,$M$443,$V$447,$E$450,$M$450,$V$451,$F$457,$M$457,$V$457,$E$466,$N$464,$U$468,$F$471,$N$471,$U$472)</f>
        <v>6836.380000000001</v>
      </c>
      <c r="X487" s="28"/>
      <c r="Y487" s="28"/>
      <c r="Z487" s="28"/>
    </row>
    <row r="488" spans="1:26" ht="15.75">
      <c r="A488" s="510" t="s">
        <v>2283</v>
      </c>
      <c r="D488" s="50">
        <v>0</v>
      </c>
      <c r="E488" s="50">
        <v>0</v>
      </c>
      <c r="F488" s="50">
        <v>0</v>
      </c>
      <c r="G488" s="50">
        <v>1</v>
      </c>
      <c r="H488" s="50">
        <v>3</v>
      </c>
      <c r="I488" s="50">
        <v>0</v>
      </c>
      <c r="J488" s="50">
        <v>0</v>
      </c>
      <c r="K488" s="50">
        <v>0</v>
      </c>
      <c r="L488" s="50">
        <v>0</v>
      </c>
      <c r="M488" s="50">
        <v>0</v>
      </c>
      <c r="N488" s="50">
        <v>1</v>
      </c>
      <c r="O488" s="50">
        <v>0</v>
      </c>
      <c r="P488" s="50">
        <v>2</v>
      </c>
      <c r="Q488" s="50">
        <v>2</v>
      </c>
      <c r="R488" s="50">
        <v>0</v>
      </c>
      <c r="S488" s="50">
        <v>0</v>
      </c>
      <c r="T488" s="50">
        <v>2</v>
      </c>
      <c r="U488" s="50">
        <v>0</v>
      </c>
      <c r="V488" s="302">
        <f t="shared" si="6"/>
        <v>11</v>
      </c>
      <c r="W488" s="500">
        <f>SUM($F$436,$M$439,$U$439,$F$443,$M$447,$V$444,$E$453,$N$454,$U$453,$E$457,$N$460,$V$460,$E$464,$N$468,$U$465,$F$474,$M$475,$V$474)</f>
        <v>6274.2</v>
      </c>
      <c r="X488" s="28"/>
      <c r="Y488" s="28"/>
      <c r="Z488" s="28"/>
    </row>
    <row r="489" spans="1:26" ht="15.75">
      <c r="A489" s="297"/>
      <c r="D489" s="295"/>
      <c r="E489" s="295"/>
      <c r="F489" s="295"/>
      <c r="G489" s="295"/>
      <c r="H489" s="295"/>
      <c r="I489" s="295"/>
      <c r="J489" s="295"/>
      <c r="K489" s="295"/>
      <c r="L489" s="28"/>
      <c r="P489" s="28"/>
      <c r="Q489" s="28"/>
      <c r="R489" s="63"/>
      <c r="S489" s="28"/>
      <c r="T489" s="28"/>
      <c r="U489" s="28"/>
      <c r="V489" s="296"/>
      <c r="X489" s="28"/>
      <c r="Y489" s="28"/>
      <c r="Z489" s="28"/>
    </row>
    <row r="490" spans="1:26" ht="15.75">
      <c r="A490" s="297"/>
      <c r="D490" s="295"/>
      <c r="E490" s="295"/>
      <c r="F490" s="295"/>
      <c r="G490" s="295"/>
      <c r="H490" s="295"/>
      <c r="I490" s="295"/>
      <c r="J490" s="295"/>
      <c r="K490" s="295"/>
      <c r="L490" s="28"/>
      <c r="P490" s="28"/>
      <c r="Q490" s="28"/>
      <c r="R490" s="63"/>
      <c r="S490" s="28"/>
      <c r="T490" s="28"/>
      <c r="U490" s="28"/>
      <c r="V490" s="296"/>
      <c r="W490" s="467">
        <f>SUM(W479:W488)</f>
        <v>79626.010000000038</v>
      </c>
      <c r="X490" s="28"/>
      <c r="Y490" s="28"/>
      <c r="Z490" s="28"/>
    </row>
    <row r="491" spans="1:26" ht="15.75">
      <c r="A491" s="297"/>
      <c r="D491" s="295"/>
      <c r="E491" s="295"/>
      <c r="F491" s="295"/>
      <c r="G491" s="295"/>
      <c r="H491" s="295"/>
      <c r="I491" s="295"/>
      <c r="J491" s="295"/>
      <c r="K491" s="295"/>
      <c r="L491" s="28"/>
      <c r="P491" s="28"/>
      <c r="Q491" s="28"/>
      <c r="R491" s="63"/>
      <c r="S491" s="28"/>
      <c r="T491" s="28"/>
      <c r="U491" s="28"/>
      <c r="V491" s="296"/>
      <c r="W491" s="467"/>
      <c r="X491" s="28"/>
      <c r="Y491" s="28"/>
      <c r="Z491" s="28"/>
    </row>
    <row r="492" spans="1:26" ht="15.75">
      <c r="A492" s="1"/>
      <c r="B492" s="305"/>
      <c r="F492" s="307"/>
      <c r="G492" s="307"/>
      <c r="H492" s="69"/>
      <c r="J492" s="302"/>
      <c r="K492" s="308"/>
      <c r="L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0.25">
      <c r="A493" s="324" t="s">
        <v>2165</v>
      </c>
      <c r="B493" s="325"/>
      <c r="D493" s="434"/>
      <c r="E493" s="434"/>
      <c r="F493" s="434"/>
      <c r="G493" s="434"/>
      <c r="H493" s="434"/>
      <c r="I493" s="434"/>
      <c r="J493" s="434"/>
      <c r="K493" s="434"/>
      <c r="L493" s="434"/>
      <c r="M493" s="434"/>
      <c r="N493" s="434"/>
      <c r="O493" s="434"/>
      <c r="P493" s="434"/>
      <c r="Q493" s="434"/>
      <c r="R493" s="434"/>
      <c r="S493" s="434"/>
      <c r="T493" s="434"/>
      <c r="U493" s="434"/>
      <c r="V493" s="202"/>
      <c r="X493" s="28"/>
      <c r="Y493" s="28"/>
      <c r="Z493" s="28"/>
    </row>
    <row r="494" spans="1:26" ht="15.75">
      <c r="A494" s="297"/>
      <c r="D494" s="295"/>
      <c r="E494" s="295"/>
      <c r="F494" s="295"/>
      <c r="G494" s="295"/>
      <c r="H494" s="295"/>
      <c r="I494" s="295"/>
      <c r="J494" s="295"/>
      <c r="K494" s="295"/>
      <c r="L494" s="28"/>
      <c r="M494" s="296"/>
      <c r="O494" s="28"/>
      <c r="P494" s="28"/>
      <c r="Q494" s="28"/>
      <c r="R494" s="63"/>
      <c r="S494" s="28"/>
      <c r="T494" s="28"/>
      <c r="U494" s="28"/>
      <c r="V494" s="28"/>
      <c r="W494" s="28"/>
      <c r="X494" s="28"/>
      <c r="Y494" s="28"/>
      <c r="Z494" s="28"/>
    </row>
    <row r="495" spans="1:26" s="39" customFormat="1" ht="15.75">
      <c r="A495" s="318" t="s">
        <v>182</v>
      </c>
      <c r="B495" s="442"/>
      <c r="C495" s="442"/>
      <c r="D495" s="443"/>
      <c r="E495" s="443"/>
      <c r="F495" s="443"/>
      <c r="G495" s="317" t="s">
        <v>150</v>
      </c>
      <c r="H495" s="442"/>
      <c r="I495" s="318" t="s">
        <v>184</v>
      </c>
      <c r="J495" s="443"/>
      <c r="K495" s="442"/>
      <c r="L495" s="317"/>
      <c r="M495" s="442"/>
      <c r="N495" s="442"/>
      <c r="O495" s="317" t="s">
        <v>150</v>
      </c>
      <c r="P495" s="442"/>
      <c r="Q495" s="318" t="s">
        <v>843</v>
      </c>
      <c r="R495" s="442"/>
      <c r="S495" s="442"/>
      <c r="T495" s="442"/>
      <c r="U495" s="442"/>
      <c r="V495" s="442"/>
      <c r="W495" s="317" t="s">
        <v>150</v>
      </c>
    </row>
    <row r="496" spans="1:26" ht="15.75">
      <c r="A496" s="323" t="s">
        <v>3637</v>
      </c>
      <c r="B496" s="319"/>
      <c r="C496" s="319"/>
      <c r="D496" s="315"/>
      <c r="E496" s="109">
        <f>'Punten per wedstrijd'!E116*1.2</f>
        <v>231.48</v>
      </c>
      <c r="F496" s="109">
        <f>'Punten per wedstrijd'!E174</f>
        <v>602.80000000000007</v>
      </c>
      <c r="G496" s="312" t="s">
        <v>4533</v>
      </c>
      <c r="H496" s="319"/>
      <c r="I496" s="323" t="s">
        <v>3868</v>
      </c>
      <c r="J496" s="315"/>
      <c r="K496" s="316"/>
      <c r="L496" s="317"/>
      <c r="M496" s="466">
        <f>'Punten per wedstrijd'!E16*1.2</f>
        <v>252.60000000000005</v>
      </c>
      <c r="N496" s="466">
        <f>'Punten per wedstrijd'!E12</f>
        <v>3.9000000000000909</v>
      </c>
      <c r="O496" s="312" t="s">
        <v>4532</v>
      </c>
      <c r="P496" s="319"/>
      <c r="Q496" s="323" t="s">
        <v>3873</v>
      </c>
      <c r="R496" s="316"/>
      <c r="S496" s="316"/>
      <c r="T496" s="316"/>
      <c r="U496" s="466">
        <f>'Punten per wedstrijd'!F116*1.2</f>
        <v>536.63999999999953</v>
      </c>
      <c r="V496" s="466">
        <f>'Punten per wedstrijd'!F179</f>
        <v>677.19999999999936</v>
      </c>
      <c r="W496" s="312" t="s">
        <v>4533</v>
      </c>
    </row>
    <row r="497" spans="1:23" ht="15.75">
      <c r="A497" s="323" t="s">
        <v>3638</v>
      </c>
      <c r="B497" s="319"/>
      <c r="C497" s="319"/>
      <c r="D497" s="315"/>
      <c r="E497" s="109">
        <f>'Punten per wedstrijd'!E119*1.2</f>
        <v>536.52</v>
      </c>
      <c r="F497" s="109">
        <f>'Punten per wedstrijd'!E120</f>
        <v>134</v>
      </c>
      <c r="G497" s="312" t="s">
        <v>4532</v>
      </c>
      <c r="H497" s="319"/>
      <c r="I497" s="323" t="s">
        <v>3869</v>
      </c>
      <c r="J497" s="315"/>
      <c r="K497" s="316"/>
      <c r="L497" s="317"/>
      <c r="M497" s="466">
        <f>'Punten per wedstrijd'!E56*1.2</f>
        <v>275.87999999999982</v>
      </c>
      <c r="N497" s="466">
        <f>'Punten per wedstrijd'!E99</f>
        <v>137.29999999999984</v>
      </c>
      <c r="O497" s="312" t="s">
        <v>4532</v>
      </c>
      <c r="P497" s="319"/>
      <c r="Q497" s="323" t="s">
        <v>3874</v>
      </c>
      <c r="R497" s="316"/>
      <c r="S497" s="316"/>
      <c r="T497" s="316"/>
      <c r="U497" s="466">
        <f>'Punten per wedstrijd'!F119*1.2</f>
        <v>644.15999999999906</v>
      </c>
      <c r="V497" s="466">
        <f>'Punten per wedstrijd'!F160</f>
        <v>448.30000000000018</v>
      </c>
      <c r="W497" s="312" t="s">
        <v>4532</v>
      </c>
    </row>
    <row r="498" spans="1:23" ht="15.75">
      <c r="A498" s="323" t="s">
        <v>3639</v>
      </c>
      <c r="B498" s="319"/>
      <c r="C498" s="319"/>
      <c r="D498" s="315"/>
      <c r="E498" s="109">
        <f>'Punten per wedstrijd'!E143*1.2</f>
        <v>1098.3600000000001</v>
      </c>
      <c r="F498" s="109">
        <f>'Punten per wedstrijd'!E163</f>
        <v>426.8</v>
      </c>
      <c r="G498" s="312" t="s">
        <v>4532</v>
      </c>
      <c r="H498" s="319"/>
      <c r="I498" s="323" t="s">
        <v>3870</v>
      </c>
      <c r="J498" s="315"/>
      <c r="K498" s="316"/>
      <c r="L498" s="317"/>
      <c r="M498" s="466">
        <f>'Punten per wedstrijd'!E59*1.2</f>
        <v>212.88000000000011</v>
      </c>
      <c r="N498" s="466">
        <f>'Punten per wedstrijd'!E46</f>
        <v>177.09999999999997</v>
      </c>
      <c r="O498" s="312" t="s">
        <v>4534</v>
      </c>
      <c r="P498" s="319"/>
      <c r="Q498" s="323" t="s">
        <v>3875</v>
      </c>
      <c r="R498" s="316"/>
      <c r="S498" s="316"/>
      <c r="T498" s="316"/>
      <c r="U498" s="466">
        <f>'Punten per wedstrijd'!F143*1.2</f>
        <v>571.56000000000017</v>
      </c>
      <c r="V498" s="466">
        <f>'Punten per wedstrijd'!F120</f>
        <v>514.7999999999995</v>
      </c>
      <c r="W498" s="312" t="s">
        <v>4534</v>
      </c>
    </row>
    <row r="499" spans="1:23" ht="15.75">
      <c r="A499" s="323" t="s">
        <v>3640</v>
      </c>
      <c r="B499" s="319"/>
      <c r="C499" s="319"/>
      <c r="D499" s="315"/>
      <c r="E499" s="109">
        <f>'Punten per wedstrijd'!E150*1.2</f>
        <v>317.39999999999998</v>
      </c>
      <c r="F499" s="109">
        <f>'Punten per wedstrijd'!E160</f>
        <v>484.49999999999994</v>
      </c>
      <c r="G499" s="312" t="s">
        <v>4533</v>
      </c>
      <c r="H499" s="319"/>
      <c r="I499" s="323" t="s">
        <v>3871</v>
      </c>
      <c r="J499" s="315"/>
      <c r="K499" s="316"/>
      <c r="L499" s="317"/>
      <c r="M499" s="466">
        <f>'Punten per wedstrijd'!E70*1.2</f>
        <v>270.60000000000042</v>
      </c>
      <c r="N499" s="466">
        <f>'Punten per wedstrijd'!E39</f>
        <v>551.60000000000014</v>
      </c>
      <c r="O499" s="312" t="s">
        <v>4533</v>
      </c>
      <c r="P499" s="319"/>
      <c r="Q499" s="323" t="s">
        <v>3876</v>
      </c>
      <c r="R499" s="316"/>
      <c r="S499" s="316"/>
      <c r="T499" s="316"/>
      <c r="U499" s="466">
        <f>'Punten per wedstrijd'!F174*1.2</f>
        <v>788.63999999999976</v>
      </c>
      <c r="V499" s="466">
        <f>'Punten per wedstrijd'!F163</f>
        <v>469.29999999999995</v>
      </c>
      <c r="W499" s="312" t="s">
        <v>4532</v>
      </c>
    </row>
    <row r="500" spans="1:23" ht="15.75">
      <c r="A500" s="323" t="s">
        <v>3641</v>
      </c>
      <c r="B500" s="319"/>
      <c r="C500" s="319"/>
      <c r="D500" s="315"/>
      <c r="E500" s="109">
        <f>'Punten per wedstrijd'!E203*1.2</f>
        <v>600.36</v>
      </c>
      <c r="F500" s="109">
        <f>'Punten per wedstrijd'!E179</f>
        <v>500.29999999999995</v>
      </c>
      <c r="G500" s="312" t="s">
        <v>4534</v>
      </c>
      <c r="H500" s="319"/>
      <c r="I500" s="323" t="s">
        <v>3872</v>
      </c>
      <c r="J500" s="315"/>
      <c r="K500" s="316"/>
      <c r="L500" s="317"/>
      <c r="M500" s="466">
        <f>'Punten per wedstrijd'!E75*1.2</f>
        <v>321.24000000000007</v>
      </c>
      <c r="N500" s="466">
        <f>'Punten per wedstrijd'!E15</f>
        <v>82.499999999999886</v>
      </c>
      <c r="O500" s="312" t="s">
        <v>4532</v>
      </c>
      <c r="P500" s="319"/>
      <c r="Q500" s="323" t="s">
        <v>3877</v>
      </c>
      <c r="R500" s="316"/>
      <c r="S500" s="316"/>
      <c r="T500" s="316"/>
      <c r="U500" s="466">
        <f>'Punten per wedstrijd'!F203*1.2</f>
        <v>988.80000000000052</v>
      </c>
      <c r="V500" s="466">
        <f>'Punten per wedstrijd'!F150</f>
        <v>530.80000000000018</v>
      </c>
      <c r="W500" s="312" t="s">
        <v>4532</v>
      </c>
    </row>
    <row r="501" spans="1:23" ht="15.75">
      <c r="A501" s="322"/>
      <c r="B501" s="319"/>
      <c r="C501" s="319"/>
      <c r="D501" s="315"/>
      <c r="E501" s="466"/>
      <c r="F501" s="466"/>
      <c r="G501" s="312"/>
      <c r="H501" s="319"/>
      <c r="I501" s="319"/>
      <c r="J501" s="315"/>
      <c r="K501" s="316"/>
      <c r="L501" s="317"/>
      <c r="M501" s="497"/>
      <c r="N501" s="497"/>
      <c r="O501" s="313"/>
      <c r="P501" s="319"/>
      <c r="Q501" s="315"/>
      <c r="R501" s="316"/>
      <c r="S501" s="316"/>
      <c r="T501" s="316"/>
      <c r="U501" s="497"/>
      <c r="V501" s="497"/>
      <c r="W501" s="313"/>
    </row>
    <row r="502" spans="1:23" s="39" customFormat="1" ht="15.75">
      <c r="A502" s="318" t="s">
        <v>2206</v>
      </c>
      <c r="B502" s="442"/>
      <c r="C502" s="442"/>
      <c r="D502" s="443"/>
      <c r="E502" s="466"/>
      <c r="F502" s="466"/>
      <c r="G502" s="445" t="s">
        <v>150</v>
      </c>
      <c r="H502" s="442"/>
      <c r="I502" s="318" t="s">
        <v>186</v>
      </c>
      <c r="J502" s="443"/>
      <c r="K502" s="442"/>
      <c r="L502" s="317"/>
      <c r="M502" s="497"/>
      <c r="N502" s="497"/>
      <c r="O502" s="445" t="s">
        <v>150</v>
      </c>
      <c r="P502" s="442"/>
      <c r="Q502" s="318" t="s">
        <v>175</v>
      </c>
      <c r="R502" s="442"/>
      <c r="S502" s="442"/>
      <c r="T502" s="442"/>
      <c r="U502" s="497"/>
      <c r="V502" s="497"/>
      <c r="W502" s="445" t="s">
        <v>150</v>
      </c>
    </row>
    <row r="503" spans="1:23" ht="15.75">
      <c r="A503" s="323" t="s">
        <v>3878</v>
      </c>
      <c r="B503" s="319"/>
      <c r="C503" s="319"/>
      <c r="D503" s="315"/>
      <c r="E503" s="466">
        <f>'Punten per wedstrijd'!F16*1.2</f>
        <v>414.71999999999963</v>
      </c>
      <c r="F503" s="466">
        <f>'Punten per wedstrijd'!F70</f>
        <v>138.39999999999986</v>
      </c>
      <c r="G503" s="312" t="s">
        <v>4532</v>
      </c>
      <c r="H503" s="319"/>
      <c r="I503" s="323" t="s">
        <v>3882</v>
      </c>
      <c r="J503" s="315"/>
      <c r="K503" s="316"/>
      <c r="L503" s="317"/>
      <c r="M503" s="466">
        <f>'Punten per wedstrijd'!G12*1.2</f>
        <v>73.799999999999173</v>
      </c>
      <c r="N503" s="466">
        <f>'Punten per wedstrijd'!G46</f>
        <v>143.49999999999955</v>
      </c>
      <c r="O503" s="312" t="s">
        <v>4533</v>
      </c>
      <c r="P503" s="319"/>
      <c r="Q503" s="323" t="s">
        <v>3887</v>
      </c>
      <c r="R503" s="316"/>
      <c r="S503" s="316"/>
      <c r="T503" s="316"/>
      <c r="U503" s="466">
        <f>'Punten per wedstrijd'!G150*1.2</f>
        <v>1074.3600000000001</v>
      </c>
      <c r="V503" s="466">
        <f>'Punten per wedstrijd'!G143</f>
        <v>494.89999999999964</v>
      </c>
      <c r="W503" s="312" t="s">
        <v>4532</v>
      </c>
    </row>
    <row r="504" spans="1:23" ht="15.75">
      <c r="A504" s="323" t="s">
        <v>3879</v>
      </c>
      <c r="B504" s="319"/>
      <c r="C504" s="319"/>
      <c r="D504" s="315"/>
      <c r="E504" s="466">
        <f>'Punten per wedstrijd'!F46*1.2</f>
        <v>247.07999999999981</v>
      </c>
      <c r="F504" s="466">
        <f>'Punten per wedstrijd'!F15</f>
        <v>426.39999999999941</v>
      </c>
      <c r="G504" s="312" t="s">
        <v>4533</v>
      </c>
      <c r="H504" s="319"/>
      <c r="I504" s="323" t="s">
        <v>3883</v>
      </c>
      <c r="J504" s="315"/>
      <c r="K504" s="316"/>
      <c r="L504" s="317"/>
      <c r="M504" s="466">
        <f>'Punten per wedstrijd'!G15*1.2</f>
        <v>248.39999999999998</v>
      </c>
      <c r="N504" s="466">
        <f>'Punten per wedstrijd'!G99</f>
        <v>207.00000000000045</v>
      </c>
      <c r="O504" s="312" t="s">
        <v>4534</v>
      </c>
      <c r="P504" s="319"/>
      <c r="Q504" s="323" t="s">
        <v>3888</v>
      </c>
      <c r="R504" s="316"/>
      <c r="S504" s="316"/>
      <c r="T504" s="316"/>
      <c r="U504" s="466">
        <f>'Punten per wedstrijd'!G160*1.2</f>
        <v>1334.6400000000003</v>
      </c>
      <c r="V504" s="466">
        <f>'Punten per wedstrijd'!G174</f>
        <v>910.09999999999991</v>
      </c>
      <c r="W504" s="312" t="s">
        <v>4532</v>
      </c>
    </row>
    <row r="505" spans="1:23" ht="15.75">
      <c r="A505" s="323" t="s">
        <v>3880</v>
      </c>
      <c r="B505" s="319"/>
      <c r="C505" s="319"/>
      <c r="D505" s="315"/>
      <c r="E505" s="466">
        <f>'Punten per wedstrijd'!F56*1.2</f>
        <v>317.51999999999987</v>
      </c>
      <c r="F505" s="466">
        <f>'Punten per wedstrijd'!F12</f>
        <v>127.49999999999977</v>
      </c>
      <c r="G505" s="312" t="s">
        <v>4532</v>
      </c>
      <c r="H505" s="319"/>
      <c r="I505" s="323" t="s">
        <v>3884</v>
      </c>
      <c r="J505" s="315"/>
      <c r="K505" s="316"/>
      <c r="L505" s="317"/>
      <c r="M505" s="466">
        <f>'Punten per wedstrijd'!G16*1.2</f>
        <v>396.71999999999935</v>
      </c>
      <c r="N505" s="466">
        <f>'Punten per wedstrijd'!G59</f>
        <v>255.50000000000045</v>
      </c>
      <c r="O505" s="312" t="s">
        <v>4532</v>
      </c>
      <c r="P505" s="319"/>
      <c r="Q505" s="323" t="s">
        <v>3889</v>
      </c>
      <c r="R505" s="316"/>
      <c r="S505" s="316"/>
      <c r="T505" s="316"/>
      <c r="U505" s="466">
        <f>'Punten per wedstrijd'!G163*1.2</f>
        <v>1073.6400000000003</v>
      </c>
      <c r="V505" s="466">
        <f>'Punten per wedstrijd'!G119</f>
        <v>867.20000000000027</v>
      </c>
      <c r="W505" s="312" t="s">
        <v>4534</v>
      </c>
    </row>
    <row r="506" spans="1:23" ht="15.75">
      <c r="A506" s="323" t="s">
        <v>3881</v>
      </c>
      <c r="B506" s="319"/>
      <c r="C506" s="319"/>
      <c r="D506" s="315"/>
      <c r="E506" s="466">
        <f>'Punten per wedstrijd'!F59*1.2</f>
        <v>444.83999999999975</v>
      </c>
      <c r="F506" s="466">
        <f>'Punten per wedstrijd'!F99</f>
        <v>339.49999999999955</v>
      </c>
      <c r="G506" s="312" t="s">
        <v>4532</v>
      </c>
      <c r="H506" s="319"/>
      <c r="I506" s="323" t="s">
        <v>3885</v>
      </c>
      <c r="J506" s="315"/>
      <c r="K506" s="316"/>
      <c r="L506" s="317"/>
      <c r="M506" s="466">
        <f>'Punten per wedstrijd'!G39*1.2</f>
        <v>72.00000000000054</v>
      </c>
      <c r="N506" s="466">
        <f>'Punten per wedstrijd'!G56</f>
        <v>222.00000000000091</v>
      </c>
      <c r="O506" s="312" t="s">
        <v>4533</v>
      </c>
      <c r="P506" s="319"/>
      <c r="Q506" s="323" t="s">
        <v>3890</v>
      </c>
      <c r="R506" s="316"/>
      <c r="S506" s="316"/>
      <c r="T506" s="316"/>
      <c r="U506" s="466">
        <f>'Punten per wedstrijd'!G179*1.2</f>
        <v>1124.0399999999975</v>
      </c>
      <c r="V506" s="466">
        <f>'Punten per wedstrijd'!G120</f>
        <v>337.59999999999945</v>
      </c>
      <c r="W506" s="312" t="s">
        <v>4532</v>
      </c>
    </row>
    <row r="507" spans="1:23" ht="15.75">
      <c r="A507" s="323" t="s">
        <v>2276</v>
      </c>
      <c r="B507" s="319"/>
      <c r="C507" s="319"/>
      <c r="D507" s="315"/>
      <c r="E507" s="466">
        <f>'Punten per wedstrijd'!F75*1.2</f>
        <v>126.72000000000043</v>
      </c>
      <c r="F507" s="466">
        <f>'Punten per wedstrijd'!F39</f>
        <v>9.6000000000003638</v>
      </c>
      <c r="G507" s="312" t="s">
        <v>4532</v>
      </c>
      <c r="H507" s="319"/>
      <c r="I507" s="323" t="s">
        <v>3886</v>
      </c>
      <c r="J507" s="315"/>
      <c r="K507" s="316"/>
      <c r="L507" s="317"/>
      <c r="M507" s="466">
        <f>'Punten per wedstrijd'!G70*1.2</f>
        <v>490.2</v>
      </c>
      <c r="N507" s="466">
        <f>'Punten per wedstrijd'!G75</f>
        <v>172.599999999999</v>
      </c>
      <c r="O507" s="312" t="s">
        <v>4532</v>
      </c>
      <c r="P507" s="319"/>
      <c r="Q507" s="323" t="s">
        <v>3891</v>
      </c>
      <c r="R507" s="316"/>
      <c r="S507" s="316"/>
      <c r="T507" s="316"/>
      <c r="U507" s="466">
        <f>'Punten per wedstrijd'!G203*1.2</f>
        <v>1086.3600000000017</v>
      </c>
      <c r="V507" s="466">
        <f>'Punten per wedstrijd'!G116</f>
        <v>396.30000000000018</v>
      </c>
      <c r="W507" s="312" t="s">
        <v>4532</v>
      </c>
    </row>
    <row r="508" spans="1:23" ht="15.75">
      <c r="A508" s="322"/>
      <c r="B508" s="319"/>
      <c r="C508" s="319"/>
      <c r="D508" s="315"/>
      <c r="E508" s="466"/>
      <c r="F508" s="466"/>
      <c r="G508" s="310"/>
      <c r="H508" s="319"/>
      <c r="I508" s="315"/>
      <c r="J508" s="315"/>
      <c r="K508" s="316"/>
      <c r="L508" s="317"/>
      <c r="M508" s="497"/>
      <c r="N508" s="497"/>
      <c r="O508" s="313"/>
      <c r="P508" s="319"/>
      <c r="Q508" s="316"/>
      <c r="R508" s="316"/>
      <c r="S508" s="316"/>
      <c r="T508" s="316"/>
      <c r="U508" s="497"/>
      <c r="V508" s="497"/>
      <c r="W508" s="313"/>
    </row>
    <row r="509" spans="1:23" s="39" customFormat="1" ht="15.75">
      <c r="A509" s="318" t="s">
        <v>187</v>
      </c>
      <c r="B509" s="442"/>
      <c r="C509" s="442"/>
      <c r="D509" s="443"/>
      <c r="E509" s="466"/>
      <c r="F509" s="466"/>
      <c r="G509" s="445" t="s">
        <v>150</v>
      </c>
      <c r="H509" s="442"/>
      <c r="I509" s="318" t="s">
        <v>188</v>
      </c>
      <c r="J509" s="443"/>
      <c r="K509" s="442"/>
      <c r="L509" s="317"/>
      <c r="M509" s="497"/>
      <c r="N509" s="497"/>
      <c r="O509" s="445" t="s">
        <v>150</v>
      </c>
      <c r="P509" s="442"/>
      <c r="Q509" s="318" t="s">
        <v>2207</v>
      </c>
      <c r="R509" s="442"/>
      <c r="S509" s="442"/>
      <c r="T509" s="442"/>
      <c r="U509" s="497"/>
      <c r="V509" s="497"/>
      <c r="W509" s="445" t="s">
        <v>150</v>
      </c>
    </row>
    <row r="510" spans="1:23" ht="15.75">
      <c r="A510" s="323" t="s">
        <v>3892</v>
      </c>
      <c r="B510" s="319"/>
      <c r="C510" s="319"/>
      <c r="D510" s="315"/>
      <c r="E510" s="466">
        <f>'Punten per wedstrijd'!H116*1.2</f>
        <v>397.55999999999966</v>
      </c>
      <c r="F510" s="466">
        <f>'Punten per wedstrijd'!H119</f>
        <v>616.39999999999964</v>
      </c>
      <c r="G510" s="312" t="s">
        <v>4533</v>
      </c>
      <c r="H510" s="319"/>
      <c r="I510" s="323" t="s">
        <v>3896</v>
      </c>
      <c r="J510" s="315"/>
      <c r="K510" s="316"/>
      <c r="L510" s="317"/>
      <c r="M510" s="466">
        <f>'Punten per wedstrijd'!H12*1.2</f>
        <v>711.11999999999989</v>
      </c>
      <c r="N510" s="466">
        <f>'Punten per wedstrijd'!H59</f>
        <v>639.79999999999973</v>
      </c>
      <c r="O510" s="312" t="s">
        <v>4534</v>
      </c>
      <c r="P510" s="319"/>
      <c r="Q510" s="323" t="s">
        <v>3901</v>
      </c>
      <c r="R510" s="316"/>
      <c r="S510" s="316"/>
      <c r="T510" s="316"/>
      <c r="U510" s="466">
        <f>'Punten per wedstrijd'!I120*1.2</f>
        <v>1138.5600000000024</v>
      </c>
      <c r="V510" s="466">
        <f>'Punten per wedstrijd'!I203</f>
        <v>684.89999999999964</v>
      </c>
      <c r="W510" s="312" t="s">
        <v>4532</v>
      </c>
    </row>
    <row r="511" spans="1:23" ht="15.75">
      <c r="A511" s="323" t="s">
        <v>2216</v>
      </c>
      <c r="B511" s="319"/>
      <c r="C511" s="319"/>
      <c r="D511" s="315"/>
      <c r="E511" s="466">
        <f>'Punten per wedstrijd'!H120*1.2</f>
        <v>782.88000000000068</v>
      </c>
      <c r="F511" s="466">
        <f>'Punten per wedstrijd'!H160</f>
        <v>635.09999999999764</v>
      </c>
      <c r="G511" s="312" t="s">
        <v>4534</v>
      </c>
      <c r="H511" s="319"/>
      <c r="I511" s="323" t="s">
        <v>3897</v>
      </c>
      <c r="J511" s="315"/>
      <c r="K511" s="316"/>
      <c r="L511" s="317"/>
      <c r="M511" s="466">
        <f>'Punten per wedstrijd'!H15*1.2</f>
        <v>747.90000000000214</v>
      </c>
      <c r="N511" s="466">
        <f>'Punten per wedstrijd'!H39</f>
        <v>321.30000000000018</v>
      </c>
      <c r="O511" s="312" t="s">
        <v>4532</v>
      </c>
      <c r="P511" s="319"/>
      <c r="Q511" s="323" t="s">
        <v>3902</v>
      </c>
      <c r="R511" s="316"/>
      <c r="S511" s="316"/>
      <c r="T511" s="316"/>
      <c r="U511" s="466">
        <f>'Punten per wedstrijd'!I143*1.2</f>
        <v>516.23999999999978</v>
      </c>
      <c r="V511" s="466">
        <f>'Punten per wedstrijd'!I116</f>
        <v>447.5</v>
      </c>
      <c r="W511" s="312" t="s">
        <v>4534</v>
      </c>
    </row>
    <row r="512" spans="1:23" ht="15.75">
      <c r="A512" s="323" t="s">
        <v>3893</v>
      </c>
      <c r="B512" s="319"/>
      <c r="C512" s="319"/>
      <c r="D512" s="315"/>
      <c r="E512" s="466">
        <f>'Punten per wedstrijd'!H143*1.2</f>
        <v>722.0400000000003</v>
      </c>
      <c r="F512" s="466">
        <f>'Punten per wedstrijd'!H203</f>
        <v>556.60000000000036</v>
      </c>
      <c r="G512" s="312" t="s">
        <v>4532</v>
      </c>
      <c r="H512" s="319"/>
      <c r="I512" s="323" t="s">
        <v>3898</v>
      </c>
      <c r="J512" s="315"/>
      <c r="K512" s="316"/>
      <c r="L512" s="317"/>
      <c r="M512" s="466">
        <f>'Punten per wedstrijd'!H46*1.2</f>
        <v>561.6</v>
      </c>
      <c r="N512" s="466">
        <f>'Punten per wedstrijd'!H16</f>
        <v>700.39999999999964</v>
      </c>
      <c r="O512" s="312" t="s">
        <v>4531</v>
      </c>
      <c r="P512" s="319"/>
      <c r="Q512" s="323" t="s">
        <v>3903</v>
      </c>
      <c r="R512" s="316"/>
      <c r="S512" s="316"/>
      <c r="T512" s="316"/>
      <c r="U512" s="466">
        <f>'Punten per wedstrijd'!I163*1.2</f>
        <v>907.68000000000063</v>
      </c>
      <c r="V512" s="466">
        <f>'Punten per wedstrijd'!I160</f>
        <v>881.39999999999873</v>
      </c>
      <c r="W512" s="312" t="s">
        <v>4534</v>
      </c>
    </row>
    <row r="513" spans="1:24" ht="15.75">
      <c r="A513" s="323" t="s">
        <v>3894</v>
      </c>
      <c r="B513" s="319"/>
      <c r="C513" s="319"/>
      <c r="D513" s="315"/>
      <c r="E513" s="466">
        <f>'Punten per wedstrijd'!H174*1.2</f>
        <v>958.31999999999925</v>
      </c>
      <c r="F513" s="466">
        <f>'Punten per wedstrijd'!H150</f>
        <v>440.20000000000027</v>
      </c>
      <c r="G513" s="312" t="s">
        <v>4532</v>
      </c>
      <c r="H513" s="319"/>
      <c r="I513" s="323" t="s">
        <v>3899</v>
      </c>
      <c r="J513" s="315"/>
      <c r="K513" s="316"/>
      <c r="L513" s="317"/>
      <c r="M513" s="466">
        <f>'Punten per wedstrijd'!H56*1.2</f>
        <v>577.67999999999734</v>
      </c>
      <c r="N513" s="466">
        <f>'Punten per wedstrijd'!H75</f>
        <v>549.69999999999982</v>
      </c>
      <c r="O513" s="312" t="s">
        <v>4534</v>
      </c>
      <c r="P513" s="319"/>
      <c r="Q513" s="323" t="s">
        <v>2286</v>
      </c>
      <c r="R513" s="316"/>
      <c r="S513" s="316"/>
      <c r="T513" s="316"/>
      <c r="U513" s="466">
        <f>'Punten per wedstrijd'!I174*1.2</f>
        <v>1329.1200000000026</v>
      </c>
      <c r="V513" s="466">
        <f>'Punten per wedstrijd'!I119</f>
        <v>856.20000000000164</v>
      </c>
      <c r="W513" s="312" t="s">
        <v>4532</v>
      </c>
    </row>
    <row r="514" spans="1:24" ht="15.75">
      <c r="A514" s="323" t="s">
        <v>3895</v>
      </c>
      <c r="B514" s="319"/>
      <c r="C514" s="319"/>
      <c r="D514" s="315"/>
      <c r="E514" s="466">
        <f>'Punten per wedstrijd'!H179*1.2</f>
        <v>953.75999999999794</v>
      </c>
      <c r="F514" s="466">
        <f>'Punten per wedstrijd'!H163</f>
        <v>441.39999999999964</v>
      </c>
      <c r="G514" s="312" t="s">
        <v>4532</v>
      </c>
      <c r="H514" s="315"/>
      <c r="I514" s="323" t="s">
        <v>3900</v>
      </c>
      <c r="J514" s="315"/>
      <c r="K514" s="316"/>
      <c r="L514" s="317"/>
      <c r="M514" s="466">
        <f>'Punten per wedstrijd'!H99*1.2</f>
        <v>742.92000000000041</v>
      </c>
      <c r="N514" s="466">
        <f>'Punten per wedstrijd'!H70</f>
        <v>548.00000000000091</v>
      </c>
      <c r="O514" s="312" t="s">
        <v>4532</v>
      </c>
      <c r="P514" s="316"/>
      <c r="Q514" s="323" t="s">
        <v>3904</v>
      </c>
      <c r="R514" s="316"/>
      <c r="S514" s="316"/>
      <c r="T514" s="316"/>
      <c r="U514" s="466">
        <f>'Punten per wedstrijd'!I179*1.2</f>
        <v>1239.1199999999992</v>
      </c>
      <c r="V514" s="466">
        <f>'Punten per wedstrijd'!I150</f>
        <v>1079.6999999999998</v>
      </c>
      <c r="W514" s="312" t="s">
        <v>4534</v>
      </c>
      <c r="X514" s="28"/>
    </row>
    <row r="515" spans="1:24" ht="15.75">
      <c r="A515" s="321"/>
      <c r="B515" s="319"/>
      <c r="C515" s="319"/>
      <c r="D515" s="315"/>
      <c r="E515" s="466"/>
      <c r="F515" s="466"/>
      <c r="G515" s="310"/>
      <c r="H515" s="315"/>
      <c r="I515" s="314"/>
      <c r="J515" s="315"/>
      <c r="K515" s="316"/>
      <c r="L515" s="317"/>
      <c r="M515" s="497"/>
      <c r="N515" s="497"/>
      <c r="O515" s="313"/>
      <c r="P515" s="316"/>
      <c r="Q515" s="314"/>
      <c r="R515" s="316"/>
      <c r="S515" s="316"/>
      <c r="T515" s="316"/>
      <c r="U515" s="497"/>
      <c r="V515" s="497"/>
      <c r="W515" s="313"/>
      <c r="X515" s="28"/>
    </row>
    <row r="516" spans="1:24" s="39" customFormat="1" ht="15.75">
      <c r="A516" s="318" t="s">
        <v>2208</v>
      </c>
      <c r="B516" s="442"/>
      <c r="C516" s="442"/>
      <c r="D516" s="443"/>
      <c r="E516" s="466"/>
      <c r="F516" s="466"/>
      <c r="G516" s="445" t="s">
        <v>150</v>
      </c>
      <c r="H516" s="442"/>
      <c r="I516" s="318" t="s">
        <v>3528</v>
      </c>
      <c r="J516" s="443"/>
      <c r="K516" s="442"/>
      <c r="L516" s="317"/>
      <c r="M516" s="497"/>
      <c r="N516" s="497"/>
      <c r="O516" s="445" t="s">
        <v>150</v>
      </c>
      <c r="P516" s="442"/>
      <c r="Q516" s="318" t="s">
        <v>3529</v>
      </c>
      <c r="R516" s="442"/>
      <c r="S516" s="442"/>
      <c r="T516" s="442"/>
      <c r="U516" s="497"/>
      <c r="V516" s="497"/>
      <c r="W516" s="445" t="s">
        <v>150</v>
      </c>
    </row>
    <row r="517" spans="1:24" ht="15.75">
      <c r="A517" s="323" t="s">
        <v>4370</v>
      </c>
      <c r="B517" s="319"/>
      <c r="C517" s="319"/>
      <c r="D517" s="315"/>
      <c r="E517" s="466">
        <f>'Punten per wedstrijd'!I70*1.2</f>
        <v>163.79999999999998</v>
      </c>
      <c r="F517" s="466">
        <f>'Punten per wedstrijd'!I12</f>
        <v>205.29999999999998</v>
      </c>
      <c r="G517" s="312" t="s">
        <v>4533</v>
      </c>
      <c r="H517" s="319"/>
      <c r="I517" s="323" t="s">
        <v>4371</v>
      </c>
      <c r="J517" s="315"/>
      <c r="K517" s="316"/>
      <c r="L517" s="317"/>
      <c r="M517" s="466">
        <f>'Punten per wedstrijd'!J12*1.2</f>
        <v>564</v>
      </c>
      <c r="N517" s="466">
        <f>'Punten per wedstrijd'!J16</f>
        <v>427.4</v>
      </c>
      <c r="O517" s="312" t="s">
        <v>4532</v>
      </c>
      <c r="P517" s="319"/>
      <c r="Q517" s="323" t="s">
        <v>4372</v>
      </c>
      <c r="R517" s="316"/>
      <c r="S517" s="316"/>
      <c r="T517" s="316"/>
      <c r="U517" s="466">
        <f>'Punten per wedstrijd'!K75*1.2</f>
        <v>256.44</v>
      </c>
      <c r="V517" s="466">
        <f>'Punten per wedstrijd'!K12</f>
        <v>485.5</v>
      </c>
      <c r="W517" s="312" t="s">
        <v>4533</v>
      </c>
      <c r="X517" s="28"/>
    </row>
    <row r="518" spans="1:24" ht="15.75">
      <c r="A518" s="323" t="s">
        <v>4373</v>
      </c>
      <c r="B518" s="319"/>
      <c r="C518" s="319"/>
      <c r="D518" s="315"/>
      <c r="E518" s="466">
        <f>'Punten per wedstrijd'!I16*1.2</f>
        <v>293.88</v>
      </c>
      <c r="F518" s="466">
        <f>'Punten per wedstrijd'!I15</f>
        <v>339.2</v>
      </c>
      <c r="G518" s="312" t="s">
        <v>4531</v>
      </c>
      <c r="H518" s="319"/>
      <c r="I518" s="323" t="s">
        <v>4374</v>
      </c>
      <c r="J518" s="315"/>
      <c r="K518" s="316"/>
      <c r="L518" s="317"/>
      <c r="M518" s="466">
        <f>'Punten per wedstrijd'!J99*1.2</f>
        <v>585</v>
      </c>
      <c r="N518" s="466">
        <f>'Punten per wedstrijd'!J56</f>
        <v>444.6</v>
      </c>
      <c r="O518" s="312" t="s">
        <v>4532</v>
      </c>
      <c r="P518" s="319"/>
      <c r="Q518" s="323" t="s">
        <v>4375</v>
      </c>
      <c r="R518" s="316"/>
      <c r="S518" s="316"/>
      <c r="T518" s="316"/>
      <c r="U518" s="466">
        <f>'Punten per wedstrijd'!K56*1.2</f>
        <v>234.48</v>
      </c>
      <c r="V518" s="466">
        <f>'Punten per wedstrijd'!K15</f>
        <v>588.69999999999993</v>
      </c>
      <c r="W518" s="312" t="s">
        <v>4533</v>
      </c>
      <c r="X518" s="28"/>
    </row>
    <row r="519" spans="1:24" ht="15.75">
      <c r="A519" s="323" t="s">
        <v>4376</v>
      </c>
      <c r="B519" s="319"/>
      <c r="C519" s="319"/>
      <c r="D519" s="315"/>
      <c r="E519" s="466">
        <f>'Punten per wedstrijd'!I59*1.2</f>
        <v>467.87999999999994</v>
      </c>
      <c r="F519" s="466">
        <f>'Punten per wedstrijd'!I39</f>
        <v>16.5</v>
      </c>
      <c r="G519" s="312" t="s">
        <v>4532</v>
      </c>
      <c r="H519" s="319"/>
      <c r="I519" s="323" t="s">
        <v>4999</v>
      </c>
      <c r="J519" s="315"/>
      <c r="K519" s="316"/>
      <c r="L519" s="317"/>
      <c r="M519" s="466">
        <f>'Punten per wedstrijd'!J46*1.2</f>
        <v>573.4799999999999</v>
      </c>
      <c r="N519" s="466">
        <f>'Punten per wedstrijd'!J59</f>
        <v>549.1</v>
      </c>
      <c r="O519" s="312" t="s">
        <v>4534</v>
      </c>
      <c r="P519" s="319"/>
      <c r="Q519" s="323" t="s">
        <v>4377</v>
      </c>
      <c r="R519" s="316"/>
      <c r="S519" s="316"/>
      <c r="T519" s="316"/>
      <c r="U519" s="466">
        <f>'Punten per wedstrijd'!K16*1.2</f>
        <v>611.16</v>
      </c>
      <c r="V519" s="466">
        <f>'Punten per wedstrijd'!K39</f>
        <v>26.400000000000002</v>
      </c>
      <c r="W519" s="312" t="s">
        <v>4532</v>
      </c>
      <c r="X519" s="28"/>
    </row>
    <row r="520" spans="1:24" ht="15.75">
      <c r="A520" s="323" t="s">
        <v>4378</v>
      </c>
      <c r="B520" s="319"/>
      <c r="C520" s="319"/>
      <c r="D520" s="315"/>
      <c r="E520" s="466">
        <f>'Punten per wedstrijd'!I56*1.2</f>
        <v>302.76</v>
      </c>
      <c r="F520" s="466">
        <f>'Punten per wedstrijd'!I46</f>
        <v>291.7</v>
      </c>
      <c r="G520" s="312" t="s">
        <v>4534</v>
      </c>
      <c r="H520" s="319"/>
      <c r="I520" s="323" t="s">
        <v>4379</v>
      </c>
      <c r="J520" s="315"/>
      <c r="K520" s="316"/>
      <c r="L520" s="317"/>
      <c r="M520" s="466">
        <f>'Punten per wedstrijd'!J39*1.2</f>
        <v>162.6</v>
      </c>
      <c r="N520" s="466">
        <f>'Punten per wedstrijd'!J70</f>
        <v>447.8</v>
      </c>
      <c r="O520" s="312" t="s">
        <v>4533</v>
      </c>
      <c r="P520" s="319"/>
      <c r="Q520" s="323" t="s">
        <v>4380</v>
      </c>
      <c r="R520" s="316"/>
      <c r="S520" s="316"/>
      <c r="T520" s="316"/>
      <c r="U520" s="466">
        <f>'Punten per wedstrijd'!K59*1.2</f>
        <v>524.52</v>
      </c>
      <c r="V520" s="466">
        <f>'Punten per wedstrijd'!K70</f>
        <v>150.69999999999999</v>
      </c>
      <c r="W520" s="312" t="s">
        <v>4532</v>
      </c>
      <c r="X520" s="28"/>
    </row>
    <row r="521" spans="1:24" ht="15.75">
      <c r="A521" s="323" t="s">
        <v>4381</v>
      </c>
      <c r="B521" s="319"/>
      <c r="C521" s="319"/>
      <c r="D521" s="315"/>
      <c r="E521" s="466">
        <f>'Punten per wedstrijd'!I75*1.2</f>
        <v>313.8</v>
      </c>
      <c r="F521" s="466">
        <f>'Punten per wedstrijd'!I99</f>
        <v>262.10000000000002</v>
      </c>
      <c r="G521" s="312" t="s">
        <v>4534</v>
      </c>
      <c r="H521" s="319"/>
      <c r="I521" s="323" t="s">
        <v>4382</v>
      </c>
      <c r="J521" s="315"/>
      <c r="K521" s="316"/>
      <c r="L521" s="317"/>
      <c r="M521" s="466">
        <f>'Punten per wedstrijd'!J15*1.2</f>
        <v>584.46</v>
      </c>
      <c r="N521" s="466">
        <f>'Punten per wedstrijd'!J75</f>
        <v>419</v>
      </c>
      <c r="O521" s="312" t="s">
        <v>4532</v>
      </c>
      <c r="P521" s="319"/>
      <c r="Q521" s="323" t="s">
        <v>4383</v>
      </c>
      <c r="R521" s="316"/>
      <c r="S521" s="316"/>
      <c r="T521" s="316"/>
      <c r="U521" s="466">
        <f>'Punten per wedstrijd'!K46*1.2</f>
        <v>285.83999999999997</v>
      </c>
      <c r="V521" s="466">
        <f>'Punten per wedstrijd'!K99</f>
        <v>168.8</v>
      </c>
      <c r="W521" s="312" t="s">
        <v>4532</v>
      </c>
      <c r="X521" s="28"/>
    </row>
    <row r="522" spans="1:24" ht="15.75">
      <c r="A522" s="322"/>
      <c r="B522" s="319"/>
      <c r="C522" s="319"/>
      <c r="D522" s="315"/>
      <c r="E522" s="466"/>
      <c r="F522" s="466"/>
      <c r="G522" s="312"/>
      <c r="H522" s="319"/>
      <c r="I522" s="319"/>
      <c r="J522" s="315"/>
      <c r="K522" s="316"/>
      <c r="L522" s="317"/>
      <c r="M522" s="497"/>
      <c r="N522" s="497"/>
      <c r="O522" s="313"/>
      <c r="P522" s="319"/>
      <c r="Q522" s="315"/>
      <c r="R522" s="316"/>
      <c r="S522" s="316"/>
      <c r="T522" s="316"/>
      <c r="U522" s="497"/>
      <c r="V522" s="497"/>
      <c r="W522" s="313"/>
      <c r="X522" s="28"/>
    </row>
    <row r="523" spans="1:24" s="39" customFormat="1" ht="15.75">
      <c r="A523" s="318" t="s">
        <v>191</v>
      </c>
      <c r="B523" s="442"/>
      <c r="C523" s="442"/>
      <c r="D523" s="443"/>
      <c r="E523" s="466"/>
      <c r="F523" s="466"/>
      <c r="G523" s="445" t="s">
        <v>150</v>
      </c>
      <c r="H523" s="442"/>
      <c r="I523" s="318" t="s">
        <v>192</v>
      </c>
      <c r="J523" s="443"/>
      <c r="K523" s="442"/>
      <c r="L523" s="317"/>
      <c r="M523" s="497"/>
      <c r="N523" s="497"/>
      <c r="O523" s="445" t="s">
        <v>150</v>
      </c>
      <c r="P523" s="442"/>
      <c r="Q523" s="318" t="s">
        <v>195</v>
      </c>
      <c r="R523" s="442"/>
      <c r="S523" s="442"/>
      <c r="T523" s="442"/>
      <c r="U523" s="497"/>
      <c r="V523" s="497"/>
      <c r="W523" s="445" t="s">
        <v>150</v>
      </c>
    </row>
    <row r="524" spans="1:24" ht="15.75">
      <c r="A524" s="323" t="s">
        <v>4384</v>
      </c>
      <c r="B524" s="319"/>
      <c r="C524" s="319"/>
      <c r="D524" s="315"/>
      <c r="E524" s="466">
        <f>'Punten per wedstrijd'!L70*1.2</f>
        <v>84.24</v>
      </c>
      <c r="F524" s="466">
        <f>'Punten per wedstrijd'!L16</f>
        <v>388.4</v>
      </c>
      <c r="G524" s="312" t="s">
        <v>4533</v>
      </c>
      <c r="H524" s="319"/>
      <c r="I524" s="323" t="s">
        <v>4385</v>
      </c>
      <c r="J524" s="315"/>
      <c r="K524" s="316"/>
      <c r="L524" s="317"/>
      <c r="M524" s="466">
        <f>'Punten per wedstrijd'!M46*1.2</f>
        <v>504.59999999999889</v>
      </c>
      <c r="N524" s="466">
        <f>'Punten per wedstrijd'!M12</f>
        <v>416</v>
      </c>
      <c r="O524" s="312" t="s">
        <v>4534</v>
      </c>
      <c r="P524" s="319"/>
      <c r="Q524" s="323" t="s">
        <v>4386</v>
      </c>
      <c r="R524" s="316"/>
      <c r="S524" s="316"/>
      <c r="T524" s="316"/>
      <c r="U524" s="466">
        <f>'Punten per wedstrijd'!J143*1.2</f>
        <v>417.36000000000018</v>
      </c>
      <c r="V524" s="466">
        <f>'Punten per wedstrijd'!J150</f>
        <v>499.699999999998</v>
      </c>
      <c r="W524" s="312" t="s">
        <v>4531</v>
      </c>
      <c r="X524" s="28"/>
    </row>
    <row r="525" spans="1:24" ht="15.75">
      <c r="A525" s="323" t="s">
        <v>4387</v>
      </c>
      <c r="B525" s="319"/>
      <c r="C525" s="319"/>
      <c r="D525" s="315"/>
      <c r="E525" s="466">
        <f>'Punten per wedstrijd'!L15*1.2</f>
        <v>516.83999999999992</v>
      </c>
      <c r="F525" s="466">
        <f>'Punten per wedstrijd'!L46</f>
        <v>85.9</v>
      </c>
      <c r="G525" s="312" t="s">
        <v>4532</v>
      </c>
      <c r="H525" s="319"/>
      <c r="I525" s="323" t="s">
        <v>4388</v>
      </c>
      <c r="J525" s="315"/>
      <c r="K525" s="316"/>
      <c r="L525" s="317"/>
      <c r="M525" s="466">
        <f>'Punten per wedstrijd'!M99*1.2</f>
        <v>667.43999999999971</v>
      </c>
      <c r="N525" s="466">
        <f>'Punten per wedstrijd'!M15</f>
        <v>761.30000000000291</v>
      </c>
      <c r="O525" s="312" t="s">
        <v>4531</v>
      </c>
      <c r="P525" s="319"/>
      <c r="Q525" s="323" t="s">
        <v>4389</v>
      </c>
      <c r="R525" s="316"/>
      <c r="S525" s="316"/>
      <c r="T525" s="316"/>
      <c r="U525" s="466">
        <f>'Punten per wedstrijd'!J174*1.2</f>
        <v>659.0400000000019</v>
      </c>
      <c r="V525" s="466">
        <f>'Punten per wedstrijd'!J160</f>
        <v>716.29999999999927</v>
      </c>
      <c r="W525" s="312" t="s">
        <v>4531</v>
      </c>
      <c r="X525" s="28"/>
    </row>
    <row r="526" spans="1:24" ht="15.75">
      <c r="A526" s="323" t="s">
        <v>4390</v>
      </c>
      <c r="B526" s="319"/>
      <c r="C526" s="319"/>
      <c r="D526" s="315"/>
      <c r="E526" s="466">
        <f>'Punten per wedstrijd'!L12*1.2</f>
        <v>458.16</v>
      </c>
      <c r="F526" s="466">
        <f>'Punten per wedstrijd'!L56</f>
        <v>280.7</v>
      </c>
      <c r="G526" s="312" t="s">
        <v>4532</v>
      </c>
      <c r="H526" s="319"/>
      <c r="I526" s="323" t="s">
        <v>4391</v>
      </c>
      <c r="J526" s="315"/>
      <c r="K526" s="316"/>
      <c r="L526" s="317"/>
      <c r="M526" s="466">
        <f>'Punten per wedstrijd'!M59*1.2</f>
        <v>861.3599999999991</v>
      </c>
      <c r="N526" s="466">
        <f>'Punten per wedstrijd'!M16</f>
        <v>453.40000000000055</v>
      </c>
      <c r="O526" s="312" t="s">
        <v>4532</v>
      </c>
      <c r="P526" s="319"/>
      <c r="Q526" s="323" t="s">
        <v>5002</v>
      </c>
      <c r="R526" s="316"/>
      <c r="S526" s="316"/>
      <c r="T526" s="316"/>
      <c r="U526" s="466">
        <f>'Punten per wedstrijd'!J119*1.2</f>
        <v>349.80000000000655</v>
      </c>
      <c r="V526" s="466">
        <f>'Punten per wedstrijd'!J163</f>
        <v>481.39999999999691</v>
      </c>
      <c r="W526" s="312" t="s">
        <v>4533</v>
      </c>
      <c r="X526" s="28"/>
    </row>
    <row r="527" spans="1:24" ht="15.75">
      <c r="A527" s="323" t="s">
        <v>4392</v>
      </c>
      <c r="B527" s="319"/>
      <c r="C527" s="319"/>
      <c r="D527" s="315"/>
      <c r="E527" s="466">
        <f>'Punten per wedstrijd'!L99*1.2</f>
        <v>234.6</v>
      </c>
      <c r="F527" s="466">
        <f>'Punten per wedstrijd'!L59</f>
        <v>389.8</v>
      </c>
      <c r="G527" s="312" t="s">
        <v>4533</v>
      </c>
      <c r="H527" s="319"/>
      <c r="I527" s="323" t="s">
        <v>4393</v>
      </c>
      <c r="J527" s="315"/>
      <c r="K527" s="316"/>
      <c r="L527" s="317"/>
      <c r="M527" s="466">
        <f>'Punten per wedstrijd'!M56*1.2</f>
        <v>564</v>
      </c>
      <c r="N527" s="466">
        <f>'Punten per wedstrijd'!M39</f>
        <v>211.09999999999945</v>
      </c>
      <c r="O527" s="312" t="s">
        <v>4532</v>
      </c>
      <c r="P527" s="319"/>
      <c r="Q527" s="323" t="s">
        <v>4394</v>
      </c>
      <c r="R527" s="316"/>
      <c r="S527" s="316"/>
      <c r="T527" s="316"/>
      <c r="U527" s="466">
        <f>'Punten per wedstrijd'!J120*1.2</f>
        <v>428.15999999999912</v>
      </c>
      <c r="V527" s="466">
        <f>'Punten per wedstrijd'!J179</f>
        <v>621.89999999999964</v>
      </c>
      <c r="W527" s="312" t="s">
        <v>4533</v>
      </c>
      <c r="X527" s="28"/>
    </row>
    <row r="528" spans="1:24" ht="15.75">
      <c r="A528" s="323" t="s">
        <v>2274</v>
      </c>
      <c r="B528" s="319"/>
      <c r="C528" s="319"/>
      <c r="D528" s="315"/>
      <c r="E528" s="466">
        <f>'Punten per wedstrijd'!L39*1.2</f>
        <v>135</v>
      </c>
      <c r="F528" s="466">
        <f>'Punten per wedstrijd'!L75</f>
        <v>204.29999999999998</v>
      </c>
      <c r="G528" s="312" t="s">
        <v>4533</v>
      </c>
      <c r="H528" s="319"/>
      <c r="I528" s="323" t="s">
        <v>4395</v>
      </c>
      <c r="J528" s="315"/>
      <c r="K528" s="316"/>
      <c r="L528" s="317"/>
      <c r="M528" s="466">
        <f>'Punten per wedstrijd'!M75*1.2</f>
        <v>606.83999999999867</v>
      </c>
      <c r="N528" s="466">
        <f>'Punten per wedstrijd'!M70</f>
        <v>383.00000000000182</v>
      </c>
      <c r="O528" s="312" t="s">
        <v>4532</v>
      </c>
      <c r="P528" s="319"/>
      <c r="Q528" s="323" t="s">
        <v>4396</v>
      </c>
      <c r="R528" s="316"/>
      <c r="S528" s="316"/>
      <c r="T528" s="316"/>
      <c r="U528" s="466">
        <f>'Punten per wedstrijd'!J116*1.2</f>
        <v>744.36000000000126</v>
      </c>
      <c r="V528" s="466">
        <f>'Punten per wedstrijd'!J203</f>
        <v>443.29999999999745</v>
      </c>
      <c r="W528" s="312" t="s">
        <v>4532</v>
      </c>
      <c r="X528" s="28"/>
    </row>
    <row r="529" spans="1:26" ht="15.75">
      <c r="A529" s="322"/>
      <c r="B529" s="319"/>
      <c r="C529" s="319"/>
      <c r="D529" s="315"/>
      <c r="E529" s="466"/>
      <c r="F529" s="466"/>
      <c r="G529" s="310"/>
      <c r="H529" s="319"/>
      <c r="I529" s="315"/>
      <c r="J529" s="315"/>
      <c r="K529" s="316"/>
      <c r="L529" s="317"/>
      <c r="M529" s="497"/>
      <c r="N529" s="497"/>
      <c r="O529" s="313"/>
      <c r="P529" s="319"/>
      <c r="Q529" s="316"/>
      <c r="R529" s="316"/>
      <c r="S529" s="316"/>
      <c r="T529" s="316"/>
      <c r="U529" s="497"/>
      <c r="V529" s="497"/>
      <c r="W529" s="313"/>
      <c r="X529" s="28"/>
    </row>
    <row r="530" spans="1:26" s="39" customFormat="1" ht="15.75">
      <c r="A530" s="318" t="s">
        <v>193</v>
      </c>
      <c r="B530" s="442"/>
      <c r="C530" s="442"/>
      <c r="D530" s="443"/>
      <c r="E530" s="466"/>
      <c r="F530" s="466"/>
      <c r="G530" s="445" t="s">
        <v>150</v>
      </c>
      <c r="H530" s="442"/>
      <c r="I530" s="318" t="s">
        <v>194</v>
      </c>
      <c r="J530" s="443"/>
      <c r="K530" s="442"/>
      <c r="L530" s="317"/>
      <c r="M530" s="497"/>
      <c r="N530" s="497"/>
      <c r="O530" s="445" t="s">
        <v>150</v>
      </c>
      <c r="P530" s="442"/>
      <c r="Q530" s="318" t="s">
        <v>176</v>
      </c>
      <c r="R530" s="442"/>
      <c r="S530" s="442"/>
      <c r="T530" s="442"/>
      <c r="U530" s="497"/>
      <c r="V530" s="497"/>
      <c r="W530" s="445" t="s">
        <v>150</v>
      </c>
    </row>
    <row r="531" spans="1:26" ht="15.75">
      <c r="A531" s="323" t="s">
        <v>4397</v>
      </c>
      <c r="B531" s="319"/>
      <c r="C531" s="319"/>
      <c r="D531" s="315"/>
      <c r="E531" s="466">
        <f>'Punten per wedstrijd'!N15*1.2</f>
        <v>560.40000000000657</v>
      </c>
      <c r="F531" s="466">
        <f>'Punten per wedstrijd'!N12</f>
        <v>637.50000000000182</v>
      </c>
      <c r="G531" s="312" t="s">
        <v>4531</v>
      </c>
      <c r="H531" s="319"/>
      <c r="I531" s="323" t="s">
        <v>4398</v>
      </c>
      <c r="J531" s="315"/>
      <c r="K531" s="316"/>
      <c r="L531" s="317"/>
      <c r="M531" s="466">
        <f>'Punten per wedstrijd'!O59*1.2</f>
        <v>347.15999999999912</v>
      </c>
      <c r="N531" s="466">
        <f>'Punten per wedstrijd'!O12</f>
        <v>64.700000000000728</v>
      </c>
      <c r="O531" s="312" t="s">
        <v>4532</v>
      </c>
      <c r="P531" s="319"/>
      <c r="Q531" s="323" t="s">
        <v>4399</v>
      </c>
      <c r="R531" s="316"/>
      <c r="S531" s="316"/>
      <c r="T531" s="316"/>
      <c r="U531" s="466">
        <f>'Punten per wedstrijd'!P99*1.2</f>
        <v>263.88</v>
      </c>
      <c r="V531" s="466">
        <f>'Punten per wedstrijd'!P16</f>
        <v>268.10000000000002</v>
      </c>
      <c r="W531" s="312" t="s">
        <v>4531</v>
      </c>
      <c r="X531" s="28"/>
    </row>
    <row r="532" spans="1:26" ht="15.75">
      <c r="A532" s="323" t="s">
        <v>2212</v>
      </c>
      <c r="B532" s="319"/>
      <c r="C532" s="319"/>
      <c r="D532" s="315"/>
      <c r="E532" s="466">
        <f>'Punten per wedstrijd'!N56*1.2</f>
        <v>457.79999999999779</v>
      </c>
      <c r="F532" s="466">
        <f>'Punten per wedstrijd'!N16</f>
        <v>666.79999999999745</v>
      </c>
      <c r="G532" s="312" t="s">
        <v>4533</v>
      </c>
      <c r="H532" s="319"/>
      <c r="I532" s="323" t="s">
        <v>4400</v>
      </c>
      <c r="J532" s="315"/>
      <c r="K532" s="316"/>
      <c r="L532" s="317"/>
      <c r="M532" s="466">
        <f>'Punten per wedstrijd'!O39*1.2</f>
        <v>209.87999999999957</v>
      </c>
      <c r="N532" s="466">
        <f>'Punten per wedstrijd'!O15</f>
        <v>325.50000000000546</v>
      </c>
      <c r="O532" s="312" t="s">
        <v>4533</v>
      </c>
      <c r="P532" s="319"/>
      <c r="Q532" s="323" t="s">
        <v>4401</v>
      </c>
      <c r="R532" s="316"/>
      <c r="S532" s="316"/>
      <c r="T532" s="316"/>
      <c r="U532" s="466">
        <f>'Punten per wedstrijd'!P12*1.2</f>
        <v>237.36</v>
      </c>
      <c r="V532" s="466">
        <f>'Punten per wedstrijd'!P39</f>
        <v>142.5</v>
      </c>
      <c r="W532" s="312" t="s">
        <v>4532</v>
      </c>
      <c r="X532" s="28"/>
    </row>
    <row r="533" spans="1:26" ht="15.75">
      <c r="A533" s="323" t="s">
        <v>4402</v>
      </c>
      <c r="B533" s="319"/>
      <c r="C533" s="319"/>
      <c r="D533" s="315"/>
      <c r="E533" s="466">
        <f>'Punten per wedstrijd'!N99*1.2</f>
        <v>616.56000000000131</v>
      </c>
      <c r="F533" s="466">
        <f>'Punten per wedstrijd'!N39</f>
        <v>66.000000000000909</v>
      </c>
      <c r="G533" s="312" t="s">
        <v>4532</v>
      </c>
      <c r="H533" s="319"/>
      <c r="I533" s="323" t="s">
        <v>4403</v>
      </c>
      <c r="J533" s="315"/>
      <c r="K533" s="316"/>
      <c r="L533" s="317"/>
      <c r="M533" s="466">
        <f>'Punten per wedstrijd'!O16*1.2</f>
        <v>178.92000000000044</v>
      </c>
      <c r="N533" s="466">
        <f>'Punten per wedstrijd'!O46</f>
        <v>227.99999999999818</v>
      </c>
      <c r="O533" s="312" t="s">
        <v>4533</v>
      </c>
      <c r="P533" s="319"/>
      <c r="Q533" s="323" t="s">
        <v>4404</v>
      </c>
      <c r="R533" s="316"/>
      <c r="S533" s="316"/>
      <c r="T533" s="316"/>
      <c r="U533" s="466">
        <f>'Punten per wedstrijd'!P56*1.2</f>
        <v>439.2</v>
      </c>
      <c r="V533" s="466">
        <f>'Punten per wedstrijd'!P59</f>
        <v>196.70000000000002</v>
      </c>
      <c r="W533" s="312" t="s">
        <v>4532</v>
      </c>
      <c r="X533" s="28"/>
    </row>
    <row r="534" spans="1:26" ht="15.75">
      <c r="A534" s="323" t="s">
        <v>4405</v>
      </c>
      <c r="B534" s="319"/>
      <c r="C534" s="319"/>
      <c r="D534" s="315"/>
      <c r="E534" s="466">
        <f>'Punten per wedstrijd'!N46*1.2</f>
        <v>402.11999999999716</v>
      </c>
      <c r="F534" s="466">
        <f>'Punten per wedstrijd'!N70</f>
        <v>246.00000000000182</v>
      </c>
      <c r="G534" s="312" t="s">
        <v>4532</v>
      </c>
      <c r="H534" s="319"/>
      <c r="I534" s="323" t="s">
        <v>4406</v>
      </c>
      <c r="J534" s="315"/>
      <c r="K534" s="316"/>
      <c r="L534" s="317"/>
      <c r="M534" s="466">
        <f>'Punten per wedstrijd'!O75*1.2</f>
        <v>318.59999999999781</v>
      </c>
      <c r="N534" s="466">
        <f>'Punten per wedstrijd'!O56</f>
        <v>465.99999999999636</v>
      </c>
      <c r="O534" s="312" t="s">
        <v>4533</v>
      </c>
      <c r="P534" s="319"/>
      <c r="Q534" s="323" t="s">
        <v>2290</v>
      </c>
      <c r="R534" s="316"/>
      <c r="S534" s="316"/>
      <c r="T534" s="316"/>
      <c r="U534" s="466">
        <f>'Punten per wedstrijd'!P15*1.2</f>
        <v>257.40000000000003</v>
      </c>
      <c r="V534" s="466">
        <f>'Punten per wedstrijd'!P70</f>
        <v>270.3</v>
      </c>
      <c r="W534" s="312" t="s">
        <v>4531</v>
      </c>
      <c r="X534" s="28"/>
    </row>
    <row r="535" spans="1:26" ht="15.75">
      <c r="A535" s="323" t="s">
        <v>4407</v>
      </c>
      <c r="B535" s="319"/>
      <c r="C535" s="319"/>
      <c r="D535" s="315"/>
      <c r="E535" s="466">
        <f>'Punten per wedstrijd'!N59*1.2</f>
        <v>824.99999999999341</v>
      </c>
      <c r="F535" s="466">
        <f>'Punten per wedstrijd'!N75</f>
        <v>467.39999999999964</v>
      </c>
      <c r="G535" s="312" t="s">
        <v>4532</v>
      </c>
      <c r="H535" s="315"/>
      <c r="I535" s="323" t="s">
        <v>4408</v>
      </c>
      <c r="J535" s="315"/>
      <c r="K535" s="316"/>
      <c r="L535" s="317"/>
      <c r="M535" s="466">
        <f>'Punten per wedstrijd'!O70*1.2</f>
        <v>539.87999999999954</v>
      </c>
      <c r="N535" s="466">
        <f>'Punten per wedstrijd'!O99</f>
        <v>348.59999999999673</v>
      </c>
      <c r="O535" s="312" t="s">
        <v>4532</v>
      </c>
      <c r="P535" s="316"/>
      <c r="Q535" s="323" t="s">
        <v>4409</v>
      </c>
      <c r="R535" s="316"/>
      <c r="S535" s="316"/>
      <c r="T535" s="316"/>
      <c r="U535" s="466">
        <f>'Punten per wedstrijd'!P46*1.2</f>
        <v>310.44000000000005</v>
      </c>
      <c r="V535" s="466">
        <f>'Punten per wedstrijd'!P75</f>
        <v>286.89999999999998</v>
      </c>
      <c r="W535" s="312" t="s">
        <v>4534</v>
      </c>
      <c r="X535" s="28"/>
    </row>
    <row r="536" spans="1:26" ht="15.75">
      <c r="A536" s="309"/>
      <c r="D536" s="295"/>
      <c r="E536" s="295"/>
      <c r="F536" s="295"/>
      <c r="G536" s="295"/>
      <c r="H536" s="295"/>
      <c r="I536" s="224"/>
      <c r="J536" s="295"/>
      <c r="K536" s="28"/>
      <c r="L536" s="296"/>
      <c r="N536" s="28"/>
      <c r="O536" s="28"/>
      <c r="P536" s="28"/>
      <c r="Q536" s="224"/>
      <c r="R536" s="28"/>
      <c r="S536" s="28"/>
      <c r="T536" s="28"/>
      <c r="U536" s="28"/>
      <c r="V536" s="28"/>
      <c r="W536" s="28"/>
      <c r="X536" s="28"/>
    </row>
    <row r="537" spans="1:26" ht="15.75">
      <c r="A537" s="309"/>
      <c r="D537" s="295"/>
      <c r="E537" s="295"/>
      <c r="F537" s="295"/>
      <c r="G537" s="295"/>
      <c r="H537" s="295"/>
      <c r="I537" s="224"/>
      <c r="J537" s="295"/>
      <c r="K537" s="28"/>
      <c r="L537" s="296"/>
      <c r="N537" s="28"/>
      <c r="O537" s="28"/>
      <c r="P537" s="28"/>
      <c r="Q537" s="224"/>
      <c r="R537" s="28"/>
      <c r="S537" s="28"/>
      <c r="T537" s="28"/>
      <c r="U537" s="28"/>
      <c r="V537" s="28"/>
      <c r="W537" s="28"/>
      <c r="X537" s="28"/>
    </row>
    <row r="538" spans="1:26" ht="15.75">
      <c r="A538" s="297"/>
      <c r="D538" s="434" t="s">
        <v>3455</v>
      </c>
      <c r="E538" s="434" t="s">
        <v>3456</v>
      </c>
      <c r="F538" s="434" t="s">
        <v>843</v>
      </c>
      <c r="G538" s="434" t="s">
        <v>2524</v>
      </c>
      <c r="H538" s="434" t="s">
        <v>2193</v>
      </c>
      <c r="I538" s="434" t="s">
        <v>2195</v>
      </c>
      <c r="J538" s="434" t="s">
        <v>2194</v>
      </c>
      <c r="K538" s="434" t="s">
        <v>2196</v>
      </c>
      <c r="L538" s="434" t="s">
        <v>2197</v>
      </c>
      <c r="M538" s="434" t="s">
        <v>2198</v>
      </c>
      <c r="N538" s="434" t="s">
        <v>2199</v>
      </c>
      <c r="O538" s="434" t="s">
        <v>2200</v>
      </c>
      <c r="P538" s="434" t="s">
        <v>2201</v>
      </c>
      <c r="Q538" s="434" t="s">
        <v>2202</v>
      </c>
      <c r="R538" s="434" t="s">
        <v>2203</v>
      </c>
      <c r="S538" s="434" t="s">
        <v>2180</v>
      </c>
      <c r="T538" s="434" t="s">
        <v>2204</v>
      </c>
      <c r="U538" s="434" t="s">
        <v>2205</v>
      </c>
      <c r="V538" s="202" t="s">
        <v>40</v>
      </c>
      <c r="W538" s="28"/>
      <c r="X538" s="28"/>
      <c r="Y538" s="28"/>
      <c r="Z538" s="28"/>
    </row>
    <row r="539" spans="1:26" ht="15.75">
      <c r="A539" s="513" t="s">
        <v>2277</v>
      </c>
      <c r="D539" s="50">
        <v>3</v>
      </c>
      <c r="E539" s="50">
        <v>0</v>
      </c>
      <c r="F539" s="50">
        <v>3</v>
      </c>
      <c r="G539" s="50">
        <v>3</v>
      </c>
      <c r="H539" s="50">
        <v>2</v>
      </c>
      <c r="I539" s="50">
        <v>1</v>
      </c>
      <c r="J539" s="50">
        <v>3</v>
      </c>
      <c r="K539" s="50">
        <v>3</v>
      </c>
      <c r="L539" s="50">
        <v>0</v>
      </c>
      <c r="M539" s="50">
        <v>2</v>
      </c>
      <c r="N539" s="50">
        <v>3</v>
      </c>
      <c r="O539" s="50">
        <v>3</v>
      </c>
      <c r="P539" s="50">
        <v>3</v>
      </c>
      <c r="Q539" s="50">
        <v>2</v>
      </c>
      <c r="R539" s="50">
        <v>0</v>
      </c>
      <c r="S539" s="50">
        <v>1</v>
      </c>
      <c r="T539" s="50">
        <v>3</v>
      </c>
      <c r="U539" s="50">
        <v>1</v>
      </c>
      <c r="V539" s="302">
        <f t="shared" ref="V539:V548" si="7">SUM(D539:U539)</f>
        <v>36</v>
      </c>
      <c r="W539" s="500">
        <f>SUM($E$497,$N$500,$U$497,$F$504,$M$504,$V$505,$F$510,$M$511,$V$513,$F$518,$M$521,$V$518,$E$525,$N$525,$U$526,$E$531,$N$532,$U$534)</f>
        <v>9309.2800000000225</v>
      </c>
      <c r="X539" s="50" t="s">
        <v>100</v>
      </c>
      <c r="Y539" s="28"/>
      <c r="Z539" s="28"/>
    </row>
    <row r="540" spans="1:26" ht="15.75">
      <c r="A540" s="511" t="s">
        <v>3602</v>
      </c>
      <c r="D540" s="50">
        <v>0</v>
      </c>
      <c r="E540" s="50">
        <v>2</v>
      </c>
      <c r="F540" s="50">
        <v>0</v>
      </c>
      <c r="G540" s="50">
        <v>3</v>
      </c>
      <c r="H540" s="50">
        <v>0</v>
      </c>
      <c r="I540" s="50">
        <v>2</v>
      </c>
      <c r="J540" s="50">
        <v>0</v>
      </c>
      <c r="K540" s="50">
        <v>1</v>
      </c>
      <c r="L540" s="50">
        <v>2</v>
      </c>
      <c r="M540" s="50">
        <v>3</v>
      </c>
      <c r="N540" s="50">
        <v>1</v>
      </c>
      <c r="O540" s="50">
        <v>3</v>
      </c>
      <c r="P540" s="50">
        <v>3</v>
      </c>
      <c r="Q540" s="50">
        <v>3</v>
      </c>
      <c r="R540" s="50">
        <v>3</v>
      </c>
      <c r="S540" s="50">
        <v>3</v>
      </c>
      <c r="T540" s="50">
        <v>3</v>
      </c>
      <c r="U540" s="50">
        <v>0</v>
      </c>
      <c r="V540" s="302">
        <f t="shared" si="7"/>
        <v>32</v>
      </c>
      <c r="W540" s="500">
        <f>SUM($F$498,$M$498,$V$499,$E$506,$N$505,$U$505,$F$514,$N$510,$U$512,$E$519,$N$519,$U$520,$F$527,$M$526,$V$526,$E$535,$M$531,$V$533)</f>
        <v>9514.7599999999893</v>
      </c>
      <c r="X540" s="50" t="s">
        <v>101</v>
      </c>
      <c r="Y540" s="28"/>
      <c r="Z540" s="28"/>
    </row>
    <row r="541" spans="1:26" ht="15.75">
      <c r="A541" s="522" t="s">
        <v>3601</v>
      </c>
      <c r="D541" s="50">
        <v>3</v>
      </c>
      <c r="E541" s="50">
        <v>3</v>
      </c>
      <c r="F541" s="50">
        <v>0</v>
      </c>
      <c r="G541" s="50">
        <v>3</v>
      </c>
      <c r="H541" s="50">
        <v>3</v>
      </c>
      <c r="I541" s="50">
        <v>3</v>
      </c>
      <c r="J541" s="50">
        <v>1</v>
      </c>
      <c r="K541" s="50">
        <v>2</v>
      </c>
      <c r="L541" s="50">
        <v>1</v>
      </c>
      <c r="M541" s="50">
        <v>2</v>
      </c>
      <c r="N541" s="50">
        <v>0</v>
      </c>
      <c r="O541" s="50">
        <v>0</v>
      </c>
      <c r="P541" s="50">
        <v>0</v>
      </c>
      <c r="Q541" s="50">
        <v>3</v>
      </c>
      <c r="R541" s="50">
        <v>2</v>
      </c>
      <c r="S541" s="50">
        <v>0</v>
      </c>
      <c r="T541" s="50">
        <v>3</v>
      </c>
      <c r="U541" s="50">
        <v>3</v>
      </c>
      <c r="V541" s="302">
        <f t="shared" si="7"/>
        <v>32</v>
      </c>
      <c r="W541" s="500">
        <f>SUM($F$499,$M$497,$V$497,$E$505,$N$506,$U$504,$F$511,$M$513,$V$512,$E$520,$N$518,$U$518,$F$526,$M$527,$V$525,$E$532,$N$534,$U$533)</f>
        <v>9082.8599999999897</v>
      </c>
      <c r="X541" s="50" t="s">
        <v>102</v>
      </c>
      <c r="Y541" s="28"/>
      <c r="Z541" s="28"/>
    </row>
    <row r="542" spans="1:26" ht="15.75">
      <c r="A542" s="523" t="s">
        <v>3603</v>
      </c>
      <c r="B542" s="326"/>
      <c r="C542" s="326"/>
      <c r="D542" s="329">
        <v>1</v>
      </c>
      <c r="E542" s="329">
        <v>3</v>
      </c>
      <c r="F542" s="329">
        <v>3</v>
      </c>
      <c r="G542" s="329">
        <v>3</v>
      </c>
      <c r="H542" s="329">
        <v>0</v>
      </c>
      <c r="I542" s="329">
        <v>3</v>
      </c>
      <c r="J542" s="329">
        <v>3</v>
      </c>
      <c r="K542" s="329">
        <v>1</v>
      </c>
      <c r="L542" s="329">
        <v>2</v>
      </c>
      <c r="M542" s="329">
        <v>2</v>
      </c>
      <c r="N542" s="329">
        <v>0</v>
      </c>
      <c r="O542" s="329">
        <v>0</v>
      </c>
      <c r="P542" s="329">
        <v>3</v>
      </c>
      <c r="Q542" s="329">
        <v>3</v>
      </c>
      <c r="R542" s="329">
        <v>3</v>
      </c>
      <c r="S542" s="329">
        <v>0</v>
      </c>
      <c r="T542" s="329">
        <v>0</v>
      </c>
      <c r="U542" s="329">
        <v>1</v>
      </c>
      <c r="V542" s="328">
        <f t="shared" si="7"/>
        <v>31</v>
      </c>
      <c r="W542" s="501">
        <f>SUM($F$500,$M$500,$V$496,$E$507,$N$507,$U$506,$E$514,$N$513,$U$514,$E$521,$N$521,$U$517,$F$528,$M$528,$V$527,$F$535,$M$534,$V$535)</f>
        <v>9159.8599999999878</v>
      </c>
      <c r="X542" s="50" t="s">
        <v>103</v>
      </c>
      <c r="Y542" s="28"/>
      <c r="Z542" s="28"/>
    </row>
    <row r="543" spans="1:26" ht="15.75">
      <c r="A543" s="512" t="s">
        <v>2244</v>
      </c>
      <c r="D543" s="50">
        <v>0</v>
      </c>
      <c r="E543" s="50">
        <v>3</v>
      </c>
      <c r="F543" s="50">
        <v>1</v>
      </c>
      <c r="G543" s="50">
        <v>3</v>
      </c>
      <c r="H543" s="50">
        <v>3</v>
      </c>
      <c r="I543" s="50">
        <v>0</v>
      </c>
      <c r="J543" s="50">
        <v>2</v>
      </c>
      <c r="K543" s="50">
        <v>2</v>
      </c>
      <c r="L543" s="50">
        <v>3</v>
      </c>
      <c r="M543" s="50">
        <v>1</v>
      </c>
      <c r="N543" s="50">
        <v>0</v>
      </c>
      <c r="O543" s="50">
        <v>3</v>
      </c>
      <c r="P543" s="50">
        <v>3</v>
      </c>
      <c r="Q543" s="50">
        <v>0</v>
      </c>
      <c r="R543" s="50">
        <v>0</v>
      </c>
      <c r="S543" s="50">
        <v>3</v>
      </c>
      <c r="T543" s="50">
        <v>0</v>
      </c>
      <c r="U543" s="50">
        <v>2</v>
      </c>
      <c r="V543" s="302">
        <f t="shared" si="7"/>
        <v>29</v>
      </c>
      <c r="W543" s="500">
        <f>SUM($F$497,$M$496,$V$498,$E$503,$M$505,$V$506,$E$511,$N$512,$U$510,$E$518,$N$517,$U$519,$F$524,$N$526,$U$527,$F$532,$M$533,$V$531)</f>
        <v>8388.4999999999964</v>
      </c>
      <c r="X543" s="28"/>
      <c r="Y543" s="28"/>
      <c r="Z543" s="28"/>
    </row>
    <row r="544" spans="1:26" ht="15.75">
      <c r="A544" s="512" t="s">
        <v>2247</v>
      </c>
      <c r="D544" s="50">
        <v>0</v>
      </c>
      <c r="E544" s="50">
        <v>1</v>
      </c>
      <c r="F544" s="50">
        <v>0</v>
      </c>
      <c r="G544" s="50">
        <v>0</v>
      </c>
      <c r="H544" s="50">
        <v>3</v>
      </c>
      <c r="I544" s="50">
        <v>3</v>
      </c>
      <c r="J544" s="50">
        <v>0</v>
      </c>
      <c r="K544" s="50">
        <v>1</v>
      </c>
      <c r="L544" s="50">
        <v>1</v>
      </c>
      <c r="M544" s="50">
        <v>1</v>
      </c>
      <c r="N544" s="50">
        <v>2</v>
      </c>
      <c r="O544" s="50">
        <v>3</v>
      </c>
      <c r="P544" s="50">
        <v>0</v>
      </c>
      <c r="Q544" s="50">
        <v>2</v>
      </c>
      <c r="R544" s="50">
        <v>2</v>
      </c>
      <c r="S544" s="50">
        <v>3</v>
      </c>
      <c r="T544" s="50">
        <v>3</v>
      </c>
      <c r="U544" s="50">
        <v>2</v>
      </c>
      <c r="V544" s="302">
        <f t="shared" si="7"/>
        <v>27</v>
      </c>
      <c r="W544" s="500">
        <f>SUM($E$499,$N$498,$V$500,$E$504,$N$503,$U$503,$F$513,$M$512,$V$514,$F$520,$M$519,$U$521,$F$525,$M$524,$V$524,$E$534,$N$533,$U$535)</f>
        <v>7753.5199999999913</v>
      </c>
      <c r="X544" s="28"/>
      <c r="Y544" s="28"/>
      <c r="Z544" s="28"/>
    </row>
    <row r="545" spans="1:26" ht="15.75">
      <c r="A545" s="292" t="s">
        <v>2280</v>
      </c>
      <c r="D545" s="50">
        <v>3</v>
      </c>
      <c r="E545" s="50">
        <v>0</v>
      </c>
      <c r="F545" s="50">
        <v>3</v>
      </c>
      <c r="G545" s="50">
        <v>0</v>
      </c>
      <c r="H545" s="50">
        <v>3</v>
      </c>
      <c r="I545" s="50">
        <v>0</v>
      </c>
      <c r="J545" s="50">
        <v>3</v>
      </c>
      <c r="K545" s="50">
        <v>0</v>
      </c>
      <c r="L545" s="50">
        <v>3</v>
      </c>
      <c r="M545" s="50">
        <v>0</v>
      </c>
      <c r="N545" s="50">
        <v>3</v>
      </c>
      <c r="O545" s="50">
        <v>0</v>
      </c>
      <c r="P545" s="50">
        <v>0</v>
      </c>
      <c r="Q545" s="50">
        <v>0</v>
      </c>
      <c r="R545" s="50">
        <v>1</v>
      </c>
      <c r="S545" s="50">
        <v>0</v>
      </c>
      <c r="T545" s="50">
        <v>3</v>
      </c>
      <c r="U545" s="50">
        <v>2</v>
      </c>
      <c r="V545" s="302">
        <f t="shared" si="7"/>
        <v>24</v>
      </c>
      <c r="W545" s="500">
        <f>SUM($F$496,$M$499,$U$499,$F$503,$M$507,$V$504,$E$513,$N$514,$U$513,$E$517,$N$520,$V$520,$E$524,$N$528,$U$525,$F$534,$M$535,$V$534)</f>
        <v>8980.9400000000078</v>
      </c>
      <c r="X545" s="28"/>
      <c r="Y545" s="28"/>
      <c r="Z545" s="28"/>
    </row>
    <row r="546" spans="1:26" ht="15.75">
      <c r="A546" s="512" t="s">
        <v>3600</v>
      </c>
      <c r="D546" s="50">
        <v>0</v>
      </c>
      <c r="E546" s="50">
        <v>0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2</v>
      </c>
      <c r="L546" s="50">
        <v>1</v>
      </c>
      <c r="M546" s="50">
        <v>3</v>
      </c>
      <c r="N546" s="50">
        <v>3</v>
      </c>
      <c r="O546" s="50">
        <v>3</v>
      </c>
      <c r="P546" s="50">
        <v>3</v>
      </c>
      <c r="Q546" s="50">
        <v>1</v>
      </c>
      <c r="R546" s="50">
        <v>3</v>
      </c>
      <c r="S546" s="50">
        <v>2</v>
      </c>
      <c r="T546" s="50">
        <v>0</v>
      </c>
      <c r="U546" s="50">
        <v>3</v>
      </c>
      <c r="V546" s="302">
        <f t="shared" si="7"/>
        <v>24</v>
      </c>
      <c r="W546" s="500">
        <f>SUM($E$496,$N$496,$U$496,$F$505,$M$503,$V$507,$E$510,$M$510,$V$511,$F$517,$M$517,$V$517,$E$526,$N$524,$U$528,$F$531,$N$531,$U$532)</f>
        <v>6738.6800000000021</v>
      </c>
      <c r="X546" s="28"/>
      <c r="Y546" s="28"/>
      <c r="Z546" s="28"/>
    </row>
    <row r="547" spans="1:26" ht="15.75">
      <c r="A547" s="333" t="s">
        <v>3604</v>
      </c>
      <c r="D547" s="50">
        <v>2</v>
      </c>
      <c r="E547" s="50">
        <v>0</v>
      </c>
      <c r="F547" s="50">
        <v>3</v>
      </c>
      <c r="G547" s="50">
        <v>0</v>
      </c>
      <c r="H547" s="50">
        <v>1</v>
      </c>
      <c r="I547" s="50">
        <v>3</v>
      </c>
      <c r="J547" s="50">
        <v>0</v>
      </c>
      <c r="K547" s="50">
        <v>3</v>
      </c>
      <c r="L547" s="50">
        <v>0</v>
      </c>
      <c r="M547" s="50">
        <v>1</v>
      </c>
      <c r="N547" s="50">
        <v>3</v>
      </c>
      <c r="O547" s="50">
        <v>0</v>
      </c>
      <c r="P547" s="50">
        <v>0</v>
      </c>
      <c r="Q547" s="50">
        <v>1</v>
      </c>
      <c r="R547" s="50">
        <v>0</v>
      </c>
      <c r="S547" s="50">
        <v>3</v>
      </c>
      <c r="T547" s="50">
        <v>0</v>
      </c>
      <c r="U547" s="50">
        <v>1</v>
      </c>
      <c r="V547" s="302">
        <f t="shared" si="7"/>
        <v>21</v>
      </c>
      <c r="W547" s="500">
        <f>SUM($E$500,$N$497,$U$500,$F$506,$N$504,$U$507,$F$512,$M$514,$V$510,$F$521,$M$518,$V$521,$E$527,$M$525,$V$528,$E$533,$N$535,$U$531)</f>
        <v>8934.0199999999968</v>
      </c>
      <c r="X547" s="28"/>
      <c r="Y547" s="28"/>
      <c r="Z547" s="28"/>
    </row>
    <row r="548" spans="1:26" ht="15.75">
      <c r="A548" s="510" t="s">
        <v>2266</v>
      </c>
      <c r="D548" s="50">
        <v>3</v>
      </c>
      <c r="E548" s="50">
        <v>3</v>
      </c>
      <c r="F548" s="50">
        <v>2</v>
      </c>
      <c r="G548" s="50">
        <v>0</v>
      </c>
      <c r="H548" s="50">
        <v>0</v>
      </c>
      <c r="I548" s="50">
        <v>0</v>
      </c>
      <c r="J548" s="50">
        <v>3</v>
      </c>
      <c r="K548" s="50">
        <v>0</v>
      </c>
      <c r="L548" s="50">
        <v>2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>
        <v>1</v>
      </c>
      <c r="S548" s="50">
        <v>0</v>
      </c>
      <c r="T548" s="50">
        <v>0</v>
      </c>
      <c r="U548" s="50">
        <v>0</v>
      </c>
      <c r="V548" s="302">
        <f t="shared" si="7"/>
        <v>14</v>
      </c>
      <c r="W548" s="500">
        <f>SUM($E$498,$N$499,$U$498,$F$507,$M$506,$V$503,$E$512,$N$511,$U$511,$F$519,$M$520,$V$519,$E$528,$N$527,$U$524,$F$533,$M$532,$V$532)</f>
        <v>5744.9400000000014</v>
      </c>
      <c r="X548" s="28"/>
      <c r="Y548" s="28"/>
      <c r="Z548" s="28"/>
    </row>
    <row r="549" spans="1:26" ht="15.75">
      <c r="A549" s="297"/>
      <c r="D549" s="295"/>
      <c r="E549" s="295"/>
      <c r="F549" s="295"/>
      <c r="G549" s="295"/>
      <c r="H549" s="295"/>
      <c r="I549" s="295"/>
      <c r="J549" s="295"/>
      <c r="K549" s="295"/>
      <c r="L549" s="28"/>
      <c r="P549" s="28"/>
      <c r="Q549" s="28"/>
      <c r="R549" s="63"/>
      <c r="S549" s="28"/>
      <c r="T549" s="28"/>
      <c r="U549" s="28"/>
      <c r="V549" s="296"/>
      <c r="X549" s="28"/>
      <c r="Y549" s="28"/>
      <c r="Z549" s="28"/>
    </row>
    <row r="550" spans="1:26" ht="15.75">
      <c r="A550" s="297"/>
      <c r="D550" s="295"/>
      <c r="E550" s="295"/>
      <c r="F550" s="295"/>
      <c r="G550" s="295"/>
      <c r="H550" s="295"/>
      <c r="I550" s="295"/>
      <c r="J550" s="295"/>
      <c r="K550" s="295"/>
      <c r="L550" s="28"/>
      <c r="P550" s="28"/>
      <c r="Q550" s="28"/>
      <c r="R550" s="63"/>
      <c r="S550" s="28"/>
      <c r="T550" s="28"/>
      <c r="U550" s="28"/>
      <c r="V550" s="296"/>
      <c r="W550" s="467">
        <f>SUM(W539:W548)</f>
        <v>83607.359999999986</v>
      </c>
      <c r="X550" s="28"/>
      <c r="Y550" s="28"/>
      <c r="Z550" s="28"/>
    </row>
    <row r="551" spans="1:26" ht="15.75">
      <c r="A551" s="297"/>
      <c r="D551" s="295"/>
      <c r="E551" s="295"/>
      <c r="F551" s="295"/>
      <c r="G551" s="295"/>
      <c r="H551" s="295"/>
      <c r="I551" s="295"/>
      <c r="J551" s="295"/>
      <c r="K551" s="295"/>
      <c r="L551" s="28"/>
      <c r="P551" s="28"/>
      <c r="Q551" s="28"/>
      <c r="R551" s="63"/>
      <c r="S551" s="28"/>
      <c r="T551" s="28"/>
      <c r="U551" s="28"/>
      <c r="V551" s="296"/>
      <c r="W551" s="467"/>
      <c r="X551" s="28"/>
      <c r="Y551" s="28"/>
      <c r="Z551" s="28"/>
    </row>
    <row r="552" spans="1:26" ht="15.75">
      <c r="A552" s="297"/>
      <c r="D552" s="295"/>
      <c r="E552" s="295"/>
      <c r="F552" s="295"/>
      <c r="G552" s="295"/>
      <c r="H552" s="295"/>
      <c r="I552" s="295"/>
      <c r="J552" s="295"/>
      <c r="K552" s="295"/>
      <c r="L552" s="28"/>
      <c r="P552" s="28"/>
      <c r="Q552" s="28"/>
      <c r="R552" s="63"/>
      <c r="S552" s="28"/>
      <c r="T552" s="28"/>
      <c r="U552" s="28"/>
      <c r="V552" s="296"/>
      <c r="W552" s="303"/>
      <c r="X552" s="28"/>
      <c r="Y552" s="28"/>
      <c r="Z552" s="28"/>
    </row>
    <row r="553" spans="1:26" ht="20.25">
      <c r="A553" s="324" t="s">
        <v>3466</v>
      </c>
      <c r="B553" s="325"/>
      <c r="D553" s="434"/>
      <c r="E553" s="434"/>
      <c r="F553" s="434"/>
      <c r="G553" s="434"/>
      <c r="H553" s="434"/>
      <c r="I553" s="434"/>
      <c r="J553" s="434"/>
      <c r="K553" s="434"/>
      <c r="L553" s="434"/>
      <c r="M553" s="434"/>
      <c r="N553" s="434"/>
      <c r="O553" s="434"/>
      <c r="P553" s="434"/>
      <c r="Q553" s="434"/>
      <c r="R553" s="434"/>
      <c r="S553" s="434"/>
      <c r="T553" s="434"/>
      <c r="U553" s="434"/>
      <c r="V553" s="202"/>
      <c r="X553" s="28"/>
      <c r="Y553" s="28"/>
      <c r="Z553" s="28"/>
    </row>
    <row r="554" spans="1:26" ht="15.75">
      <c r="A554" s="297"/>
      <c r="D554" s="295"/>
      <c r="E554" s="295"/>
      <c r="F554" s="295"/>
      <c r="G554" s="295"/>
      <c r="H554" s="295"/>
      <c r="I554" s="295"/>
      <c r="J554" s="295"/>
      <c r="K554" s="295"/>
      <c r="L554" s="28"/>
      <c r="M554" s="296"/>
      <c r="O554" s="28"/>
      <c r="P554" s="28"/>
      <c r="Q554" s="28"/>
      <c r="R554" s="63"/>
      <c r="S554" s="28"/>
      <c r="T554" s="28"/>
      <c r="U554" s="28"/>
      <c r="V554" s="28"/>
      <c r="W554" s="28"/>
      <c r="X554" s="28"/>
      <c r="Y554" s="28"/>
      <c r="Z554" s="28"/>
    </row>
    <row r="555" spans="1:26" s="39" customFormat="1" ht="15.75">
      <c r="A555" s="318" t="s">
        <v>182</v>
      </c>
      <c r="B555" s="442"/>
      <c r="C555" s="442"/>
      <c r="D555" s="443"/>
      <c r="E555" s="443"/>
      <c r="F555" s="443"/>
      <c r="G555" s="317" t="s">
        <v>150</v>
      </c>
      <c r="H555" s="442"/>
      <c r="I555" s="318" t="s">
        <v>184</v>
      </c>
      <c r="J555" s="443"/>
      <c r="K555" s="442"/>
      <c r="L555" s="317"/>
      <c r="M555" s="442"/>
      <c r="N555" s="442"/>
      <c r="O555" s="317" t="s">
        <v>150</v>
      </c>
      <c r="P555" s="442"/>
      <c r="Q555" s="318" t="s">
        <v>843</v>
      </c>
      <c r="R555" s="442"/>
      <c r="S555" s="442"/>
      <c r="T555" s="442"/>
      <c r="U555" s="442"/>
      <c r="V555" s="442"/>
      <c r="W555" s="445" t="s">
        <v>150</v>
      </c>
    </row>
    <row r="556" spans="1:26" ht="15.75">
      <c r="A556" s="323" t="s">
        <v>3642</v>
      </c>
      <c r="B556" s="319"/>
      <c r="C556" s="319"/>
      <c r="D556" s="315"/>
      <c r="E556" s="109">
        <f>'Punten per wedstrijd'!E122*1.2</f>
        <v>275.15999999999997</v>
      </c>
      <c r="F556" s="109">
        <f>'Punten per wedstrijd'!E186</f>
        <v>415.4</v>
      </c>
      <c r="G556" s="312" t="s">
        <v>4533</v>
      </c>
      <c r="H556" s="319"/>
      <c r="I556" s="323" t="s">
        <v>3905</v>
      </c>
      <c r="J556" s="315"/>
      <c r="K556" s="316"/>
      <c r="L556" s="317"/>
      <c r="M556" s="466">
        <f>'Punten per wedstrijd'!E30*1.2</f>
        <v>113.52000000000017</v>
      </c>
      <c r="N556" s="466">
        <f>'Punten per wedstrijd'!E18</f>
        <v>44</v>
      </c>
      <c r="O556" s="312" t="s">
        <v>4532</v>
      </c>
      <c r="P556" s="319"/>
      <c r="Q556" s="323" t="s">
        <v>3909</v>
      </c>
      <c r="R556" s="316"/>
      <c r="S556" s="316"/>
      <c r="T556" s="316"/>
      <c r="U556" s="466">
        <f>'Punten per wedstrijd'!F122*1.2</f>
        <v>522.47999999999979</v>
      </c>
      <c r="V556" s="466">
        <f>'Punten per wedstrijd'!F188</f>
        <v>683.19999999999936</v>
      </c>
      <c r="W556" s="312" t="s">
        <v>4533</v>
      </c>
      <c r="Y556" s="28"/>
      <c r="Z556" s="28"/>
    </row>
    <row r="557" spans="1:26" ht="15.75">
      <c r="A557" s="323" t="s">
        <v>2217</v>
      </c>
      <c r="B557" s="319"/>
      <c r="C557" s="319"/>
      <c r="D557" s="315"/>
      <c r="E557" s="109">
        <f>'Punten per wedstrijd'!E130*1.2</f>
        <v>396</v>
      </c>
      <c r="F557" s="109">
        <f>'Punten per wedstrijd'!E134</f>
        <v>543.30000000000007</v>
      </c>
      <c r="G557" s="312" t="s">
        <v>4533</v>
      </c>
      <c r="H557" s="319"/>
      <c r="I557" s="323" t="s">
        <v>2215</v>
      </c>
      <c r="J557" s="315"/>
      <c r="K557" s="316"/>
      <c r="L557" s="317"/>
      <c r="M557" s="466">
        <f>'Punten per wedstrijd'!E61*1.2</f>
        <v>154.92000000000002</v>
      </c>
      <c r="N557" s="466">
        <f>'Punten per wedstrijd'!E86</f>
        <v>195.50000000000011</v>
      </c>
      <c r="O557" s="312" t="s">
        <v>4533</v>
      </c>
      <c r="P557" s="319"/>
      <c r="Q557" s="323" t="s">
        <v>3910</v>
      </c>
      <c r="R557" s="316"/>
      <c r="S557" s="316"/>
      <c r="T557" s="316"/>
      <c r="U557" s="466">
        <f>'Punten per wedstrijd'!F130*1.2</f>
        <v>512.88000000000011</v>
      </c>
      <c r="V557" s="466">
        <f>'Punten per wedstrijd'!F165</f>
        <v>795.2</v>
      </c>
      <c r="W557" s="312" t="s">
        <v>4533</v>
      </c>
      <c r="Y557" s="28"/>
      <c r="Z557" s="28"/>
    </row>
    <row r="558" spans="1:26" ht="15.75">
      <c r="A558" s="323" t="s">
        <v>3643</v>
      </c>
      <c r="B558" s="319"/>
      <c r="C558" s="319"/>
      <c r="D558" s="315"/>
      <c r="E558" s="109">
        <f>'Punten per wedstrijd'!E135*1.2</f>
        <v>382.44</v>
      </c>
      <c r="F558" s="109">
        <f>'Punten per wedstrijd'!E171</f>
        <v>721.3</v>
      </c>
      <c r="G558" s="312" t="s">
        <v>4533</v>
      </c>
      <c r="H558" s="319"/>
      <c r="I558" s="323" t="s">
        <v>3906</v>
      </c>
      <c r="J558" s="315"/>
      <c r="K558" s="316"/>
      <c r="L558" s="317"/>
      <c r="M558" s="466">
        <f>'Punten per wedstrijd'!E67*1.2</f>
        <v>129.83999999999992</v>
      </c>
      <c r="N558" s="466">
        <f>'Punten per wedstrijd'!E44</f>
        <v>38.800000000000068</v>
      </c>
      <c r="O558" s="312" t="s">
        <v>4532</v>
      </c>
      <c r="P558" s="319"/>
      <c r="Q558" s="323" t="s">
        <v>3911</v>
      </c>
      <c r="R558" s="316"/>
      <c r="S558" s="316"/>
      <c r="T558" s="316"/>
      <c r="U558" s="466">
        <f>'Punten per wedstrijd'!F135*1.2</f>
        <v>768.84000000000026</v>
      </c>
      <c r="V558" s="466">
        <f>'Punten per wedstrijd'!F134</f>
        <v>414.19999999999959</v>
      </c>
      <c r="W558" s="312" t="s">
        <v>4532</v>
      </c>
      <c r="Y558" s="28"/>
      <c r="Z558" s="28"/>
    </row>
    <row r="559" spans="1:26" ht="15.75">
      <c r="A559" s="323" t="s">
        <v>3644</v>
      </c>
      <c r="B559" s="319"/>
      <c r="C559" s="319"/>
      <c r="D559" s="315"/>
      <c r="E559" s="109">
        <f>'Punten per wedstrijd'!E148*1.2</f>
        <v>839.88</v>
      </c>
      <c r="F559" s="109">
        <f>'Punten per wedstrijd'!E165</f>
        <v>251.70000000000002</v>
      </c>
      <c r="G559" s="312" t="s">
        <v>4532</v>
      </c>
      <c r="H559" s="319"/>
      <c r="I559" s="323" t="s">
        <v>3907</v>
      </c>
      <c r="J559" s="315"/>
      <c r="K559" s="316"/>
      <c r="L559" s="317"/>
      <c r="M559" s="466">
        <f>'Punten per wedstrijd'!E82*1.2</f>
        <v>175.32000000000002</v>
      </c>
      <c r="N559" s="466">
        <f>'Punten per wedstrijd'!E31</f>
        <v>115.09999999999991</v>
      </c>
      <c r="O559" s="312" t="s">
        <v>4532</v>
      </c>
      <c r="P559" s="319"/>
      <c r="Q559" s="323" t="s">
        <v>3912</v>
      </c>
      <c r="R559" s="316"/>
      <c r="S559" s="316"/>
      <c r="T559" s="316"/>
      <c r="U559" s="466">
        <f>'Punten per wedstrijd'!F186*1.2</f>
        <v>608.15999999999963</v>
      </c>
      <c r="V559" s="466">
        <f>'Punten per wedstrijd'!F171</f>
        <v>488.70000000000073</v>
      </c>
      <c r="W559" s="312" t="s">
        <v>4534</v>
      </c>
      <c r="Y559" s="28"/>
      <c r="Z559" s="28"/>
    </row>
    <row r="560" spans="1:26" ht="15.75">
      <c r="A560" s="323" t="s">
        <v>3645</v>
      </c>
      <c r="B560" s="319"/>
      <c r="C560" s="319"/>
      <c r="D560" s="315"/>
      <c r="E560" s="109">
        <f>'Punten per wedstrijd'!E190*1.2</f>
        <v>433.08</v>
      </c>
      <c r="F560" s="109">
        <f>'Punten per wedstrijd'!E188</f>
        <v>398.3</v>
      </c>
      <c r="G560" s="312" t="s">
        <v>4534</v>
      </c>
      <c r="H560" s="319"/>
      <c r="I560" s="323" t="s">
        <v>3908</v>
      </c>
      <c r="J560" s="315"/>
      <c r="K560" s="316"/>
      <c r="L560" s="317"/>
      <c r="M560" s="466">
        <f>'Punten per wedstrijd'!E84*1.2</f>
        <v>93.720000000000155</v>
      </c>
      <c r="N560" s="466">
        <f>'Punten per wedstrijd'!E26</f>
        <v>41.600000000000023</v>
      </c>
      <c r="O560" s="312" t="s">
        <v>4532</v>
      </c>
      <c r="P560" s="319"/>
      <c r="Q560" s="323" t="s">
        <v>3913</v>
      </c>
      <c r="R560" s="316"/>
      <c r="S560" s="316"/>
      <c r="T560" s="316"/>
      <c r="U560" s="466">
        <f>'Punten per wedstrijd'!F190*1.2</f>
        <v>907.44000000000062</v>
      </c>
      <c r="V560" s="466">
        <f>'Punten per wedstrijd'!F148</f>
        <v>611.80000000000018</v>
      </c>
      <c r="W560" s="312" t="s">
        <v>4532</v>
      </c>
      <c r="Y560" s="28"/>
      <c r="Z560" s="28"/>
    </row>
    <row r="561" spans="1:26" ht="15.75">
      <c r="A561" s="322"/>
      <c r="B561" s="319"/>
      <c r="C561" s="319"/>
      <c r="D561" s="315"/>
      <c r="E561" s="466"/>
      <c r="F561" s="466"/>
      <c r="G561" s="312"/>
      <c r="H561" s="319"/>
      <c r="I561" s="319"/>
      <c r="J561" s="315"/>
      <c r="K561" s="316"/>
      <c r="L561" s="317"/>
      <c r="M561" s="497"/>
      <c r="N561" s="497"/>
      <c r="O561" s="313"/>
      <c r="P561" s="319"/>
      <c r="Q561" s="315"/>
      <c r="R561" s="316"/>
      <c r="S561" s="316"/>
      <c r="T561" s="316"/>
      <c r="U561" s="497"/>
      <c r="V561" s="497"/>
      <c r="W561" s="313"/>
      <c r="Y561" s="28"/>
      <c r="Z561" s="28"/>
    </row>
    <row r="562" spans="1:26" s="39" customFormat="1" ht="15.75">
      <c r="A562" s="318" t="s">
        <v>2206</v>
      </c>
      <c r="B562" s="442"/>
      <c r="C562" s="442"/>
      <c r="D562" s="443"/>
      <c r="E562" s="466"/>
      <c r="F562" s="466"/>
      <c r="G562" s="445" t="s">
        <v>150</v>
      </c>
      <c r="H562" s="442"/>
      <c r="I562" s="318" t="s">
        <v>186</v>
      </c>
      <c r="J562" s="443"/>
      <c r="K562" s="442"/>
      <c r="L562" s="317"/>
      <c r="M562" s="497"/>
      <c r="N562" s="497"/>
      <c r="O562" s="445" t="s">
        <v>150</v>
      </c>
      <c r="P562" s="442"/>
      <c r="Q562" s="318" t="s">
        <v>175</v>
      </c>
      <c r="R562" s="442"/>
      <c r="S562" s="442"/>
      <c r="T562" s="442"/>
      <c r="U562" s="497"/>
      <c r="V562" s="497"/>
      <c r="W562" s="445" t="s">
        <v>150</v>
      </c>
    </row>
    <row r="563" spans="1:26" ht="15.75">
      <c r="A563" s="323" t="s">
        <v>3914</v>
      </c>
      <c r="B563" s="319"/>
      <c r="C563" s="319"/>
      <c r="D563" s="315"/>
      <c r="E563" s="466">
        <f>'Punten per wedstrijd'!F30*1.2</f>
        <v>282.60000000000025</v>
      </c>
      <c r="F563" s="466">
        <f>'Punten per wedstrijd'!F82</f>
        <v>235.49999999999955</v>
      </c>
      <c r="G563" s="312" t="s">
        <v>4534</v>
      </c>
      <c r="H563" s="319"/>
      <c r="I563" s="323" t="s">
        <v>3919</v>
      </c>
      <c r="J563" s="315"/>
      <c r="K563" s="316"/>
      <c r="L563" s="317"/>
      <c r="M563" s="466">
        <f>'Punten per wedstrijd'!G18*1.2</f>
        <v>244.19999999999945</v>
      </c>
      <c r="N563" s="466">
        <f>'Punten per wedstrijd'!G44</f>
        <v>286.50000000000045</v>
      </c>
      <c r="O563" s="312" t="s">
        <v>4531</v>
      </c>
      <c r="P563" s="319"/>
      <c r="Q563" s="323" t="s">
        <v>3924</v>
      </c>
      <c r="R563" s="316"/>
      <c r="S563" s="316"/>
      <c r="T563" s="316"/>
      <c r="U563" s="466">
        <f>'Punten per wedstrijd'!G148*1.2</f>
        <v>966.00000000000102</v>
      </c>
      <c r="V563" s="466">
        <f>'Punten per wedstrijd'!G135</f>
        <v>619.10000000000036</v>
      </c>
      <c r="W563" s="312" t="s">
        <v>4532</v>
      </c>
      <c r="Y563" s="28"/>
      <c r="Z563" s="28"/>
    </row>
    <row r="564" spans="1:26" ht="15.75">
      <c r="A564" s="323" t="s">
        <v>3915</v>
      </c>
      <c r="B564" s="319"/>
      <c r="C564" s="319"/>
      <c r="D564" s="315"/>
      <c r="E564" s="466">
        <f>'Punten per wedstrijd'!F44*1.2</f>
        <v>263.63999999999947</v>
      </c>
      <c r="F564" s="466">
        <f>'Punten per wedstrijd'!F26</f>
        <v>285.99999999999977</v>
      </c>
      <c r="G564" s="312" t="s">
        <v>4531</v>
      </c>
      <c r="H564" s="319"/>
      <c r="I564" s="323" t="s">
        <v>3920</v>
      </c>
      <c r="J564" s="315"/>
      <c r="K564" s="316"/>
      <c r="L564" s="317"/>
      <c r="M564" s="466">
        <f>'Punten per wedstrijd'!G26*1.2</f>
        <v>432</v>
      </c>
      <c r="N564" s="466">
        <f>'Punten per wedstrijd'!G86</f>
        <v>306.90000000000055</v>
      </c>
      <c r="O564" s="312" t="s">
        <v>4532</v>
      </c>
      <c r="P564" s="319"/>
      <c r="Q564" s="323" t="s">
        <v>2213</v>
      </c>
      <c r="R564" s="316"/>
      <c r="S564" s="316"/>
      <c r="T564" s="316"/>
      <c r="U564" s="466">
        <f>'Punten per wedstrijd'!G165*1.2</f>
        <v>957.96000000000129</v>
      </c>
      <c r="V564" s="466">
        <f>'Punten per wedstrijd'!G186</f>
        <v>548.59999999999945</v>
      </c>
      <c r="W564" s="312" t="s">
        <v>4532</v>
      </c>
      <c r="Y564" s="28"/>
      <c r="Z564" s="28"/>
    </row>
    <row r="565" spans="1:26" ht="15.75">
      <c r="A565" s="323" t="s">
        <v>3916</v>
      </c>
      <c r="B565" s="319"/>
      <c r="C565" s="319"/>
      <c r="D565" s="315"/>
      <c r="E565" s="466">
        <f>'Punten per wedstrijd'!F61*1.2</f>
        <v>297.95999999999941</v>
      </c>
      <c r="F565" s="466">
        <f>'Punten per wedstrijd'!F18</f>
        <v>262.20000000000027</v>
      </c>
      <c r="G565" s="312" t="s">
        <v>4534</v>
      </c>
      <c r="H565" s="319"/>
      <c r="I565" s="323" t="s">
        <v>3921</v>
      </c>
      <c r="J565" s="315"/>
      <c r="K565" s="316"/>
      <c r="L565" s="317"/>
      <c r="M565" s="466">
        <f>'Punten per wedstrijd'!G30*1.2</f>
        <v>606.6</v>
      </c>
      <c r="N565" s="466">
        <f>'Punten per wedstrijd'!G67</f>
        <v>169.20000000000073</v>
      </c>
      <c r="O565" s="312" t="s">
        <v>4532</v>
      </c>
      <c r="P565" s="319"/>
      <c r="Q565" s="323" t="s">
        <v>3925</v>
      </c>
      <c r="R565" s="316"/>
      <c r="S565" s="316"/>
      <c r="T565" s="316"/>
      <c r="U565" s="466">
        <f>'Punten per wedstrijd'!G171*1.2</f>
        <v>1387.6800000000012</v>
      </c>
      <c r="V565" s="466">
        <f>'Punten per wedstrijd'!G130</f>
        <v>910.70000000000118</v>
      </c>
      <c r="W565" s="312" t="s">
        <v>4532</v>
      </c>
      <c r="Y565" s="28"/>
      <c r="Z565" s="28"/>
    </row>
    <row r="566" spans="1:26" ht="15.75">
      <c r="A566" s="323" t="s">
        <v>3917</v>
      </c>
      <c r="B566" s="319"/>
      <c r="C566" s="319"/>
      <c r="D566" s="315"/>
      <c r="E566" s="466">
        <f>'Punten per wedstrijd'!F67*1.2</f>
        <v>358.8</v>
      </c>
      <c r="F566" s="466">
        <f>'Punten per wedstrijd'!F86</f>
        <v>183.99999999999955</v>
      </c>
      <c r="G566" s="312" t="s">
        <v>4532</v>
      </c>
      <c r="H566" s="319"/>
      <c r="I566" s="323" t="s">
        <v>3922</v>
      </c>
      <c r="J566" s="315"/>
      <c r="K566" s="316"/>
      <c r="L566" s="317"/>
      <c r="M566" s="466">
        <f>'Punten per wedstrijd'!G31*1.2</f>
        <v>472.68000000000006</v>
      </c>
      <c r="N566" s="466">
        <f>'Punten per wedstrijd'!G61</f>
        <v>256.20000000000027</v>
      </c>
      <c r="O566" s="312" t="s">
        <v>4532</v>
      </c>
      <c r="P566" s="319"/>
      <c r="Q566" s="323" t="s">
        <v>3926</v>
      </c>
      <c r="R566" s="316"/>
      <c r="S566" s="316"/>
      <c r="T566" s="316"/>
      <c r="U566" s="466">
        <f>'Punten per wedstrijd'!G188*1.2</f>
        <v>1115.7599999999991</v>
      </c>
      <c r="V566" s="466">
        <f>'Punten per wedstrijd'!G134</f>
        <v>671.29999999999973</v>
      </c>
      <c r="W566" s="312" t="s">
        <v>4532</v>
      </c>
      <c r="Y566" s="28"/>
      <c r="Z566" s="28"/>
    </row>
    <row r="567" spans="1:26" ht="15.75">
      <c r="A567" s="323" t="s">
        <v>3918</v>
      </c>
      <c r="B567" s="319"/>
      <c r="C567" s="319"/>
      <c r="D567" s="315"/>
      <c r="E567" s="466">
        <f>'Punten per wedstrijd'!F84*1.2</f>
        <v>341.75999999999993</v>
      </c>
      <c r="F567" s="466">
        <f>'Punten per wedstrijd'!F31</f>
        <v>121.50000000000045</v>
      </c>
      <c r="G567" s="312" t="s">
        <v>4532</v>
      </c>
      <c r="H567" s="319"/>
      <c r="I567" s="323" t="s">
        <v>3923</v>
      </c>
      <c r="J567" s="315"/>
      <c r="K567" s="316"/>
      <c r="L567" s="317"/>
      <c r="M567" s="466">
        <f>'Punten per wedstrijd'!G82*1.2</f>
        <v>269.39999999999947</v>
      </c>
      <c r="N567" s="466">
        <f>'Punten per wedstrijd'!G84</f>
        <v>165.89999999999918</v>
      </c>
      <c r="O567" s="312" t="s">
        <v>4532</v>
      </c>
      <c r="P567" s="319"/>
      <c r="Q567" s="323" t="s">
        <v>3927</v>
      </c>
      <c r="R567" s="316"/>
      <c r="S567" s="316"/>
      <c r="T567" s="316"/>
      <c r="U567" s="466">
        <f>'Punten per wedstrijd'!G190*1.2</f>
        <v>874.08</v>
      </c>
      <c r="V567" s="466">
        <f>'Punten per wedstrijd'!G122</f>
        <v>293.79999999999973</v>
      </c>
      <c r="W567" s="312" t="s">
        <v>4532</v>
      </c>
      <c r="Y567" s="28"/>
      <c r="Z567" s="28"/>
    </row>
    <row r="568" spans="1:26" ht="15.75">
      <c r="A568" s="322"/>
      <c r="B568" s="319"/>
      <c r="C568" s="319"/>
      <c r="D568" s="315"/>
      <c r="E568" s="466"/>
      <c r="F568" s="466"/>
      <c r="G568" s="310"/>
      <c r="H568" s="319"/>
      <c r="I568" s="315"/>
      <c r="J568" s="315"/>
      <c r="K568" s="316"/>
      <c r="L568" s="317"/>
      <c r="M568" s="497"/>
      <c r="N568" s="497"/>
      <c r="O568" s="313"/>
      <c r="P568" s="319"/>
      <c r="Q568" s="316"/>
      <c r="R568" s="316"/>
      <c r="S568" s="316"/>
      <c r="T568" s="316"/>
      <c r="U568" s="497"/>
      <c r="V568" s="497"/>
      <c r="W568" s="313"/>
      <c r="Y568" s="28"/>
      <c r="Z568" s="28"/>
    </row>
    <row r="569" spans="1:26" s="39" customFormat="1" ht="15.75">
      <c r="A569" s="318" t="s">
        <v>187</v>
      </c>
      <c r="B569" s="442"/>
      <c r="C569" s="442"/>
      <c r="D569" s="443"/>
      <c r="E569" s="466"/>
      <c r="F569" s="466"/>
      <c r="G569" s="445" t="s">
        <v>150</v>
      </c>
      <c r="H569" s="442"/>
      <c r="I569" s="318" t="s">
        <v>188</v>
      </c>
      <c r="J569" s="443"/>
      <c r="K569" s="442"/>
      <c r="L569" s="317"/>
      <c r="M569" s="497"/>
      <c r="N569" s="497"/>
      <c r="O569" s="445" t="s">
        <v>150</v>
      </c>
      <c r="P569" s="442"/>
      <c r="Q569" s="318" t="s">
        <v>2207</v>
      </c>
      <c r="R569" s="442"/>
      <c r="S569" s="442"/>
      <c r="T569" s="442"/>
      <c r="U569" s="497"/>
      <c r="V569" s="497"/>
      <c r="W569" s="445" t="s">
        <v>150</v>
      </c>
    </row>
    <row r="570" spans="1:26" ht="15.75">
      <c r="A570" s="323" t="s">
        <v>3928</v>
      </c>
      <c r="B570" s="319"/>
      <c r="C570" s="319"/>
      <c r="D570" s="315"/>
      <c r="E570" s="466">
        <f>'Punten per wedstrijd'!H122*1.2</f>
        <v>504.83999999999867</v>
      </c>
      <c r="F570" s="466">
        <f>'Punten per wedstrijd'!H130</f>
        <v>439.50000000000045</v>
      </c>
      <c r="G570" s="312" t="s">
        <v>4534</v>
      </c>
      <c r="H570" s="319"/>
      <c r="I570" s="323" t="s">
        <v>3933</v>
      </c>
      <c r="J570" s="315"/>
      <c r="K570" s="316"/>
      <c r="L570" s="317"/>
      <c r="M570" s="466">
        <f>'Punten per wedstrijd'!H18*1.2</f>
        <v>118.07999999999902</v>
      </c>
      <c r="N570" s="466">
        <f>'Punten per wedstrijd'!H67</f>
        <v>515.050000000002</v>
      </c>
      <c r="O570" s="312" t="s">
        <v>4533</v>
      </c>
      <c r="P570" s="319"/>
      <c r="Q570" s="323" t="s">
        <v>3937</v>
      </c>
      <c r="R570" s="316"/>
      <c r="S570" s="316"/>
      <c r="T570" s="316"/>
      <c r="U570" s="466">
        <f>'Punten per wedstrijd'!I134*1.2</f>
        <v>1288.7999999999977</v>
      </c>
      <c r="V570" s="466">
        <f>'Punten per wedstrijd'!I190</f>
        <v>950.50000000000182</v>
      </c>
      <c r="W570" s="312" t="s">
        <v>4532</v>
      </c>
      <c r="Y570" s="28"/>
      <c r="Z570" s="28"/>
    </row>
    <row r="571" spans="1:26" ht="15.75">
      <c r="A571" s="323" t="s">
        <v>3929</v>
      </c>
      <c r="B571" s="319"/>
      <c r="C571" s="319"/>
      <c r="D571" s="315"/>
      <c r="E571" s="466">
        <f>'Punten per wedstrijd'!H134*1.2</f>
        <v>643.3199999999988</v>
      </c>
      <c r="F571" s="466">
        <f>'Punten per wedstrijd'!H165</f>
        <v>396.70000000000073</v>
      </c>
      <c r="G571" s="312" t="s">
        <v>4532</v>
      </c>
      <c r="H571" s="319"/>
      <c r="I571" s="323" t="s">
        <v>3934</v>
      </c>
      <c r="J571" s="315"/>
      <c r="K571" s="316"/>
      <c r="L571" s="317"/>
      <c r="M571" s="466">
        <f>'Punten per wedstrijd'!H26*1.2</f>
        <v>669.12000000000046</v>
      </c>
      <c r="N571" s="466">
        <f>'Punten per wedstrijd'!H31</f>
        <v>454.99999999999909</v>
      </c>
      <c r="O571" s="312" t="s">
        <v>4532</v>
      </c>
      <c r="P571" s="319"/>
      <c r="Q571" s="323" t="s">
        <v>3938</v>
      </c>
      <c r="R571" s="316"/>
      <c r="S571" s="316"/>
      <c r="T571" s="316"/>
      <c r="U571" s="466">
        <f>'Punten per wedstrijd'!I135*1.2</f>
        <v>882.35999999999694</v>
      </c>
      <c r="V571" s="466">
        <f>'Punten per wedstrijd'!I122</f>
        <v>464.79999999999973</v>
      </c>
      <c r="W571" s="312" t="s">
        <v>4532</v>
      </c>
      <c r="Y571" s="28"/>
      <c r="Z571" s="28"/>
    </row>
    <row r="572" spans="1:26" ht="15.75">
      <c r="A572" s="323" t="s">
        <v>3930</v>
      </c>
      <c r="B572" s="319"/>
      <c r="C572" s="319"/>
      <c r="D572" s="315"/>
      <c r="E572" s="466">
        <f>'Punten per wedstrijd'!H135*1.2</f>
        <v>573.71999999999991</v>
      </c>
      <c r="F572" s="466">
        <f>'Punten per wedstrijd'!H190</f>
        <v>763.39999999999964</v>
      </c>
      <c r="G572" s="312" t="s">
        <v>4533</v>
      </c>
      <c r="H572" s="319"/>
      <c r="I572" s="323" t="s">
        <v>3935</v>
      </c>
      <c r="J572" s="315"/>
      <c r="K572" s="316"/>
      <c r="L572" s="317"/>
      <c r="M572" s="466">
        <f>'Punten per wedstrijd'!H44*1.2</f>
        <v>774.18000000000063</v>
      </c>
      <c r="N572" s="466">
        <f>'Punten per wedstrijd'!H30</f>
        <v>473.79999999999927</v>
      </c>
      <c r="O572" s="312" t="s">
        <v>4532</v>
      </c>
      <c r="P572" s="319"/>
      <c r="Q572" s="323" t="s">
        <v>3939</v>
      </c>
      <c r="R572" s="316"/>
      <c r="S572" s="316"/>
      <c r="U572" s="466">
        <f>'Punten per wedstrijd'!I171*1.2</f>
        <v>1066.8000000000022</v>
      </c>
      <c r="V572" s="466">
        <f>'Punten per wedstrijd'!I165</f>
        <v>443.80000000000018</v>
      </c>
      <c r="W572" s="312" t="s">
        <v>4532</v>
      </c>
      <c r="Y572" s="28"/>
      <c r="Z572" s="28"/>
    </row>
    <row r="573" spans="1:26" ht="15.75">
      <c r="A573" s="323" t="s">
        <v>3931</v>
      </c>
      <c r="B573" s="319"/>
      <c r="C573" s="319"/>
      <c r="D573" s="315"/>
      <c r="E573" s="466">
        <f>'Punten per wedstrijd'!H186*1.2</f>
        <v>604.19999999999948</v>
      </c>
      <c r="F573" s="466">
        <f>'Punten per wedstrijd'!H148</f>
        <v>791.45000000000027</v>
      </c>
      <c r="G573" s="312" t="s">
        <v>4533</v>
      </c>
      <c r="H573" s="319"/>
      <c r="I573" s="323" t="s">
        <v>3936</v>
      </c>
      <c r="J573" s="315"/>
      <c r="K573" s="316"/>
      <c r="L573" s="317"/>
      <c r="M573" s="466">
        <f>'Punten per wedstrijd'!H61*1.2</f>
        <v>338.40000000000106</v>
      </c>
      <c r="N573" s="466">
        <f>'Punten per wedstrijd'!H84</f>
        <v>341.60000000000036</v>
      </c>
      <c r="O573" s="312" t="s">
        <v>4531</v>
      </c>
      <c r="P573" s="319"/>
      <c r="Q573" s="323" t="s">
        <v>3940</v>
      </c>
      <c r="R573" s="316"/>
      <c r="S573" s="316"/>
      <c r="T573" s="316"/>
      <c r="U573" s="466">
        <f>'Punten per wedstrijd'!I186*1.2</f>
        <v>985.19999999999891</v>
      </c>
      <c r="V573" s="466">
        <f>'Punten per wedstrijd'!I130</f>
        <v>724.20000000000164</v>
      </c>
      <c r="W573" s="312" t="s">
        <v>4532</v>
      </c>
      <c r="Y573" s="28"/>
      <c r="Z573" s="28"/>
    </row>
    <row r="574" spans="1:26" ht="15.75">
      <c r="A574" s="323" t="s">
        <v>3932</v>
      </c>
      <c r="B574" s="319"/>
      <c r="C574" s="319"/>
      <c r="D574" s="315"/>
      <c r="E574" s="466">
        <f>'Punten per wedstrijd'!H188*1.2</f>
        <v>1226.7600000000002</v>
      </c>
      <c r="F574" s="466">
        <f>'Punten per wedstrijd'!H171</f>
        <v>779.30000000000155</v>
      </c>
      <c r="G574" s="312" t="s">
        <v>4532</v>
      </c>
      <c r="H574" s="315"/>
      <c r="I574" s="323" t="s">
        <v>2210</v>
      </c>
      <c r="J574" s="315"/>
      <c r="K574" s="316"/>
      <c r="L574" s="317"/>
      <c r="M574" s="466">
        <f>'Punten per wedstrijd'!H86*1.2</f>
        <v>767.0400000000019</v>
      </c>
      <c r="N574" s="466">
        <f>'Punten per wedstrijd'!H82</f>
        <v>598.099999999999</v>
      </c>
      <c r="O574" s="312" t="s">
        <v>4532</v>
      </c>
      <c r="P574" s="316"/>
      <c r="Q574" s="323" t="s">
        <v>3941</v>
      </c>
      <c r="R574" s="316"/>
      <c r="S574" s="316"/>
      <c r="T574" s="316"/>
      <c r="U574" s="466">
        <f>'Punten per wedstrijd'!I188*1.2</f>
        <v>1305.6000000000022</v>
      </c>
      <c r="V574" s="466">
        <f>'Punten per wedstrijd'!I148</f>
        <v>906.60000000000036</v>
      </c>
      <c r="W574" s="312" t="s">
        <v>4532</v>
      </c>
      <c r="X574" s="28"/>
      <c r="Y574" s="28"/>
      <c r="Z574" s="28"/>
    </row>
    <row r="575" spans="1:26" ht="15.75">
      <c r="A575" s="321"/>
      <c r="B575" s="319"/>
      <c r="C575" s="319"/>
      <c r="D575" s="315"/>
      <c r="E575" s="466"/>
      <c r="F575" s="466"/>
      <c r="G575" s="310"/>
      <c r="H575" s="315"/>
      <c r="I575" s="314"/>
      <c r="J575" s="315"/>
      <c r="K575" s="316"/>
      <c r="L575" s="317"/>
      <c r="M575" s="497"/>
      <c r="N575" s="497"/>
      <c r="O575" s="313"/>
      <c r="P575" s="316"/>
      <c r="Q575" s="314"/>
      <c r="R575" s="316"/>
      <c r="S575" s="316"/>
      <c r="T575" s="316"/>
      <c r="U575" s="497"/>
      <c r="V575" s="497"/>
      <c r="W575" s="313"/>
      <c r="X575" s="28"/>
      <c r="Y575" s="28"/>
      <c r="Z575" s="28"/>
    </row>
    <row r="576" spans="1:26" s="39" customFormat="1" ht="15.75">
      <c r="A576" s="318" t="s">
        <v>2208</v>
      </c>
      <c r="B576" s="442"/>
      <c r="C576" s="442"/>
      <c r="D576" s="443"/>
      <c r="E576" s="466"/>
      <c r="F576" s="466"/>
      <c r="G576" s="445" t="s">
        <v>150</v>
      </c>
      <c r="H576" s="442"/>
      <c r="I576" s="318" t="s">
        <v>3528</v>
      </c>
      <c r="J576" s="443"/>
      <c r="K576" s="442"/>
      <c r="L576" s="317"/>
      <c r="M576" s="497"/>
      <c r="N576" s="497"/>
      <c r="O576" s="445" t="s">
        <v>150</v>
      </c>
      <c r="P576" s="442"/>
      <c r="Q576" s="318" t="s">
        <v>3529</v>
      </c>
      <c r="R576" s="442"/>
      <c r="S576" s="442"/>
      <c r="T576" s="442"/>
      <c r="U576" s="497"/>
      <c r="V576" s="497"/>
      <c r="W576" s="445" t="s">
        <v>150</v>
      </c>
    </row>
    <row r="577" spans="1:26" ht="15.75">
      <c r="A577" s="323" t="s">
        <v>4410</v>
      </c>
      <c r="B577" s="319"/>
      <c r="C577" s="319"/>
      <c r="D577" s="315"/>
      <c r="E577" s="466">
        <f>'Punten per wedstrijd'!I82*1.2</f>
        <v>341.4</v>
      </c>
      <c r="F577" s="466">
        <f>'Punten per wedstrijd'!I18</f>
        <v>82.8</v>
      </c>
      <c r="G577" s="312" t="s">
        <v>4532</v>
      </c>
      <c r="H577" s="319"/>
      <c r="I577" s="323" t="s">
        <v>5000</v>
      </c>
      <c r="J577" s="315"/>
      <c r="K577" s="316"/>
      <c r="L577" s="317"/>
      <c r="M577" s="466">
        <f>'Punten per wedstrijd'!J18*1.2</f>
        <v>112.92</v>
      </c>
      <c r="N577" s="466">
        <f>'Punten per wedstrijd'!J30</f>
        <v>428.6</v>
      </c>
      <c r="O577" s="312" t="s">
        <v>4533</v>
      </c>
      <c r="P577" s="319"/>
      <c r="Q577" s="323" t="s">
        <v>4411</v>
      </c>
      <c r="R577" s="316"/>
      <c r="S577" s="316"/>
      <c r="T577" s="316"/>
      <c r="U577" s="466">
        <f>'Punten per wedstrijd'!K84*1.2</f>
        <v>225</v>
      </c>
      <c r="V577" s="466">
        <f>'Punten per wedstrijd'!K18</f>
        <v>57.6</v>
      </c>
      <c r="W577" s="312" t="s">
        <v>4532</v>
      </c>
      <c r="X577" s="28"/>
      <c r="Y577" s="28"/>
      <c r="Z577" s="28"/>
    </row>
    <row r="578" spans="1:26" ht="15.75">
      <c r="A578" s="323" t="s">
        <v>2220</v>
      </c>
      <c r="B578" s="319"/>
      <c r="C578" s="319"/>
      <c r="D578" s="315"/>
      <c r="E578" s="466">
        <f>'Punten per wedstrijd'!I30*1.2</f>
        <v>275.39999999999998</v>
      </c>
      <c r="F578" s="466">
        <f>'Punten per wedstrijd'!I26</f>
        <v>237.5</v>
      </c>
      <c r="G578" s="312" t="s">
        <v>4534</v>
      </c>
      <c r="H578" s="319"/>
      <c r="I578" s="323" t="s">
        <v>2211</v>
      </c>
      <c r="J578" s="315"/>
      <c r="K578" s="316"/>
      <c r="L578" s="317"/>
      <c r="M578" s="466">
        <f>'Punten per wedstrijd'!J86*1.2</f>
        <v>612.24</v>
      </c>
      <c r="N578" s="466">
        <f>'Punten per wedstrijd'!J61</f>
        <v>274.89999999999998</v>
      </c>
      <c r="O578" s="312" t="s">
        <v>4532</v>
      </c>
      <c r="P578" s="319"/>
      <c r="Q578" s="323" t="s">
        <v>4412</v>
      </c>
      <c r="R578" s="316"/>
      <c r="S578" s="316"/>
      <c r="T578" s="316"/>
      <c r="U578" s="466">
        <f>'Punten per wedstrijd'!K61*1.2</f>
        <v>262.08</v>
      </c>
      <c r="V578" s="466">
        <f>'Punten per wedstrijd'!K26</f>
        <v>273.3</v>
      </c>
      <c r="W578" s="312" t="s">
        <v>4531</v>
      </c>
      <c r="X578" s="28"/>
      <c r="Y578" s="28"/>
      <c r="Z578" s="28"/>
    </row>
    <row r="579" spans="1:26" ht="15.75">
      <c r="A579" s="323" t="s">
        <v>4413</v>
      </c>
      <c r="B579" s="319"/>
      <c r="C579" s="319"/>
      <c r="D579" s="315"/>
      <c r="E579" s="466">
        <f>'Punten per wedstrijd'!I67*1.2</f>
        <v>491.03999999999996</v>
      </c>
      <c r="F579" s="466">
        <f>'Punten per wedstrijd'!I31</f>
        <v>246</v>
      </c>
      <c r="G579" s="312" t="s">
        <v>4532</v>
      </c>
      <c r="H579" s="319"/>
      <c r="I579" s="323" t="s">
        <v>4960</v>
      </c>
      <c r="J579" s="315"/>
      <c r="K579" s="316"/>
      <c r="L579" s="317"/>
      <c r="M579" s="466">
        <f>'Punten per wedstrijd'!J44*1.2</f>
        <v>620.75999999999988</v>
      </c>
      <c r="N579" s="466">
        <f>'Punten per wedstrijd'!J67</f>
        <v>545.75</v>
      </c>
      <c r="O579" s="312" t="s">
        <v>4534</v>
      </c>
      <c r="P579" s="319"/>
      <c r="Q579" s="323" t="s">
        <v>4414</v>
      </c>
      <c r="R579" s="316"/>
      <c r="S579" s="316"/>
      <c r="T579" s="316"/>
      <c r="U579" s="466">
        <f>'Punten per wedstrijd'!K30*1.2</f>
        <v>250.43999999999997</v>
      </c>
      <c r="V579" s="466">
        <f>'Punten per wedstrijd'!K31</f>
        <v>141.69999999999999</v>
      </c>
      <c r="W579" s="312" t="s">
        <v>4532</v>
      </c>
      <c r="X579" s="28"/>
      <c r="Y579" s="28"/>
      <c r="Z579" s="28"/>
    </row>
    <row r="580" spans="1:26" ht="15.75">
      <c r="A580" s="323" t="s">
        <v>4415</v>
      </c>
      <c r="B580" s="319"/>
      <c r="C580" s="319"/>
      <c r="D580" s="315"/>
      <c r="E580" s="466">
        <f>'Punten per wedstrijd'!I61*1.2</f>
        <v>333.59999999999997</v>
      </c>
      <c r="F580" s="466">
        <f>'Punten per wedstrijd'!I44</f>
        <v>140.80000000000001</v>
      </c>
      <c r="G580" s="312" t="s">
        <v>4532</v>
      </c>
      <c r="H580" s="319"/>
      <c r="I580" s="323" t="s">
        <v>4416</v>
      </c>
      <c r="J580" s="315"/>
      <c r="K580" s="316"/>
      <c r="L580" s="317"/>
      <c r="M580" s="466">
        <f>'Punten per wedstrijd'!J31*1.2</f>
        <v>484.79999999999995</v>
      </c>
      <c r="N580" s="466">
        <f>'Punten per wedstrijd'!J82</f>
        <v>483.5</v>
      </c>
      <c r="O580" s="312" t="s">
        <v>4534</v>
      </c>
      <c r="P580" s="319"/>
      <c r="Q580" s="323" t="s">
        <v>4417</v>
      </c>
      <c r="R580" s="316"/>
      <c r="S580" s="316"/>
      <c r="T580" s="316"/>
      <c r="U580" s="466">
        <f>'Punten per wedstrijd'!K67*1.2</f>
        <v>336</v>
      </c>
      <c r="V580" s="466">
        <f>'Punten per wedstrijd'!K82</f>
        <v>183.1</v>
      </c>
      <c r="W580" s="312" t="s">
        <v>4532</v>
      </c>
      <c r="X580" s="28"/>
      <c r="Y580" s="28"/>
      <c r="Z580" s="28"/>
    </row>
    <row r="581" spans="1:26" ht="15.75">
      <c r="A581" s="323" t="s">
        <v>4418</v>
      </c>
      <c r="B581" s="319"/>
      <c r="C581" s="319"/>
      <c r="D581" s="315"/>
      <c r="E581" s="466">
        <f>'Punten per wedstrijd'!I84*1.2</f>
        <v>502.56</v>
      </c>
      <c r="F581" s="466">
        <f>'Punten per wedstrijd'!I86</f>
        <v>329.5</v>
      </c>
      <c r="G581" s="312" t="s">
        <v>4532</v>
      </c>
      <c r="H581" s="319"/>
      <c r="I581" s="323" t="s">
        <v>4419</v>
      </c>
      <c r="J581" s="315"/>
      <c r="K581" s="316"/>
      <c r="L581" s="317"/>
      <c r="M581" s="466">
        <f>'Punten per wedstrijd'!J26*1.2</f>
        <v>672.24</v>
      </c>
      <c r="N581" s="466">
        <f>'Punten per wedstrijd'!J84</f>
        <v>271.89999999999998</v>
      </c>
      <c r="O581" s="312" t="s">
        <v>4532</v>
      </c>
      <c r="P581" s="319"/>
      <c r="Q581" s="323" t="s">
        <v>4420</v>
      </c>
      <c r="R581" s="316"/>
      <c r="S581" s="316"/>
      <c r="T581" s="316"/>
      <c r="U581" s="466">
        <f>'Punten per wedstrijd'!K44*1.2</f>
        <v>319.2</v>
      </c>
      <c r="V581" s="466">
        <f>'Punten per wedstrijd'!K86</f>
        <v>355.3</v>
      </c>
      <c r="W581" s="312" t="s">
        <v>4531</v>
      </c>
      <c r="X581" s="28"/>
      <c r="Y581" s="28"/>
      <c r="Z581" s="28"/>
    </row>
    <row r="582" spans="1:26" ht="15.75">
      <c r="A582" s="322"/>
      <c r="B582" s="319"/>
      <c r="C582" s="319"/>
      <c r="D582" s="315"/>
      <c r="E582" s="466"/>
      <c r="F582" s="466"/>
      <c r="G582" s="312"/>
      <c r="H582" s="319"/>
      <c r="I582" s="319"/>
      <c r="J582" s="315"/>
      <c r="K582" s="316"/>
      <c r="L582" s="317"/>
      <c r="M582" s="497"/>
      <c r="N582" s="497"/>
      <c r="O582" s="313"/>
      <c r="P582" s="319"/>
      <c r="Q582" s="315"/>
      <c r="R582" s="316"/>
      <c r="S582" s="316"/>
      <c r="T582" s="316"/>
      <c r="U582" s="497"/>
      <c r="V582" s="497"/>
      <c r="W582" s="313"/>
      <c r="X582" s="28"/>
      <c r="Y582" s="28"/>
      <c r="Z582" s="28"/>
    </row>
    <row r="583" spans="1:26" s="39" customFormat="1" ht="15.75">
      <c r="A583" s="318" t="s">
        <v>191</v>
      </c>
      <c r="B583" s="442"/>
      <c r="C583" s="442"/>
      <c r="D583" s="443"/>
      <c r="E583" s="466"/>
      <c r="F583" s="466"/>
      <c r="G583" s="445" t="s">
        <v>150</v>
      </c>
      <c r="H583" s="442"/>
      <c r="I583" s="318" t="s">
        <v>192</v>
      </c>
      <c r="J583" s="443"/>
      <c r="K583" s="442"/>
      <c r="L583" s="317"/>
      <c r="M583" s="497"/>
      <c r="N583" s="497"/>
      <c r="O583" s="445" t="s">
        <v>150</v>
      </c>
      <c r="P583" s="442"/>
      <c r="Q583" s="318" t="s">
        <v>195</v>
      </c>
      <c r="R583" s="442"/>
      <c r="S583" s="442"/>
      <c r="T583" s="442"/>
      <c r="U583" s="497"/>
      <c r="V583" s="497"/>
      <c r="W583" s="445" t="s">
        <v>150</v>
      </c>
    </row>
    <row r="584" spans="1:26" ht="15.75">
      <c r="A584" s="323" t="s">
        <v>4421</v>
      </c>
      <c r="B584" s="319"/>
      <c r="C584" s="319"/>
      <c r="D584" s="315"/>
      <c r="E584" s="466">
        <f>'Punten per wedstrijd'!L82*1.2</f>
        <v>184.08</v>
      </c>
      <c r="F584" s="466">
        <f>'Punten per wedstrijd'!L30</f>
        <v>221.6</v>
      </c>
      <c r="G584" s="312" t="s">
        <v>4531</v>
      </c>
      <c r="H584" s="319"/>
      <c r="I584" s="323" t="s">
        <v>4422</v>
      </c>
      <c r="J584" s="315"/>
      <c r="K584" s="316"/>
      <c r="L584" s="317"/>
      <c r="M584" s="466">
        <f>'Punten per wedstrijd'!M44*1.2</f>
        <v>733.61999999999932</v>
      </c>
      <c r="N584" s="466">
        <f>'Punten per wedstrijd'!M18</f>
        <v>175.29999999999973</v>
      </c>
      <c r="O584" s="312" t="s">
        <v>4532</v>
      </c>
      <c r="P584" s="319"/>
      <c r="Q584" s="323" t="s">
        <v>4423</v>
      </c>
      <c r="R584" s="316"/>
      <c r="S584" s="316"/>
      <c r="T584" s="316"/>
      <c r="U584" s="466">
        <f>'Punten per wedstrijd'!J135*1.2</f>
        <v>116.99999999999781</v>
      </c>
      <c r="V584" s="466">
        <f>'Punten per wedstrijd'!J148</f>
        <v>578.50000000000091</v>
      </c>
      <c r="W584" s="312" t="s">
        <v>4533</v>
      </c>
      <c r="X584" s="28"/>
      <c r="Y584" s="28"/>
      <c r="Z584" s="28"/>
    </row>
    <row r="585" spans="1:26" ht="15.75">
      <c r="A585" s="323" t="s">
        <v>4424</v>
      </c>
      <c r="B585" s="319"/>
      <c r="C585" s="319"/>
      <c r="D585" s="315"/>
      <c r="E585" s="466">
        <f>'Punten per wedstrijd'!L26*1.2</f>
        <v>376.31999999999994</v>
      </c>
      <c r="F585" s="466">
        <f>'Punten per wedstrijd'!L44</f>
        <v>188.8</v>
      </c>
      <c r="G585" s="312" t="s">
        <v>4532</v>
      </c>
      <c r="H585" s="319"/>
      <c r="I585" s="323" t="s">
        <v>4425</v>
      </c>
      <c r="J585" s="315"/>
      <c r="K585" s="316"/>
      <c r="L585" s="317"/>
      <c r="M585" s="466">
        <f>'Punten per wedstrijd'!M86*1.2</f>
        <v>532.68000000000279</v>
      </c>
      <c r="N585" s="466">
        <f>'Punten per wedstrijd'!M26</f>
        <v>720.20000000000073</v>
      </c>
      <c r="O585" s="312" t="s">
        <v>4533</v>
      </c>
      <c r="P585" s="319"/>
      <c r="Q585" s="323" t="s">
        <v>2209</v>
      </c>
      <c r="R585" s="316"/>
      <c r="S585" s="316"/>
      <c r="T585" s="316"/>
      <c r="U585" s="466">
        <f>'Punten per wedstrijd'!J186*1.2</f>
        <v>181.7999999999989</v>
      </c>
      <c r="V585" s="466">
        <f>'Punten per wedstrijd'!J165</f>
        <v>379.10000000000036</v>
      </c>
      <c r="W585" s="312" t="s">
        <v>4533</v>
      </c>
      <c r="X585" s="28"/>
      <c r="Y585" s="28"/>
      <c r="Z585" s="28"/>
    </row>
    <row r="586" spans="1:26" ht="15.75">
      <c r="A586" s="323" t="s">
        <v>4426</v>
      </c>
      <c r="B586" s="319"/>
      <c r="C586" s="319"/>
      <c r="D586" s="315"/>
      <c r="E586" s="466">
        <f>'Punten per wedstrijd'!L18*1.2</f>
        <v>161.76000000000002</v>
      </c>
      <c r="F586" s="466">
        <f>'Punten per wedstrijd'!L61</f>
        <v>153.5</v>
      </c>
      <c r="G586" s="312" t="s">
        <v>4534</v>
      </c>
      <c r="H586" s="319"/>
      <c r="I586" s="323" t="s">
        <v>4427</v>
      </c>
      <c r="J586" s="315"/>
      <c r="K586" s="316"/>
      <c r="L586" s="317"/>
      <c r="M586" s="466">
        <f>'Punten per wedstrijd'!M67*1.2</f>
        <v>667.44000000000085</v>
      </c>
      <c r="N586" s="466">
        <f>'Punten per wedstrijd'!M30</f>
        <v>503.49999999999909</v>
      </c>
      <c r="O586" s="312" t="s">
        <v>4532</v>
      </c>
      <c r="P586" s="319"/>
      <c r="Q586" s="323" t="s">
        <v>4428</v>
      </c>
      <c r="R586" s="316"/>
      <c r="S586" s="316"/>
      <c r="T586" s="316"/>
      <c r="U586" s="466">
        <f>'Punten per wedstrijd'!J130*1.2</f>
        <v>778.6799999999995</v>
      </c>
      <c r="V586" s="466">
        <f>'Punten per wedstrijd'!J171</f>
        <v>645.30000000000473</v>
      </c>
      <c r="W586" s="312" t="s">
        <v>4534</v>
      </c>
      <c r="X586" s="28"/>
      <c r="Y586" s="28"/>
      <c r="Z586" s="28"/>
    </row>
    <row r="587" spans="1:26" ht="15.75">
      <c r="A587" s="323" t="s">
        <v>4429</v>
      </c>
      <c r="B587" s="319"/>
      <c r="C587" s="319"/>
      <c r="D587" s="315"/>
      <c r="E587" s="466">
        <f>'Punten per wedstrijd'!L86*1.2</f>
        <v>177.83999999999997</v>
      </c>
      <c r="F587" s="466">
        <f>'Punten per wedstrijd'!L67</f>
        <v>323.3</v>
      </c>
      <c r="G587" s="312" t="s">
        <v>4533</v>
      </c>
      <c r="H587" s="319"/>
      <c r="I587" s="323" t="s">
        <v>4430</v>
      </c>
      <c r="J587" s="315"/>
      <c r="K587" s="316"/>
      <c r="L587" s="317"/>
      <c r="M587" s="466">
        <f>'Punten per wedstrijd'!M61*1.2</f>
        <v>324.00000000000216</v>
      </c>
      <c r="N587" s="466">
        <f>'Punten per wedstrijd'!M31</f>
        <v>573.69999999999891</v>
      </c>
      <c r="O587" s="312" t="s">
        <v>4533</v>
      </c>
      <c r="P587" s="319"/>
      <c r="Q587" s="323" t="s">
        <v>4431</v>
      </c>
      <c r="R587" s="316"/>
      <c r="S587" s="316"/>
      <c r="T587" s="316"/>
      <c r="U587" s="466">
        <f>'Punten per wedstrijd'!J134*1.2</f>
        <v>827.27999999999849</v>
      </c>
      <c r="V587" s="466">
        <f>'Punten per wedstrijd'!J188</f>
        <v>617.90000000000146</v>
      </c>
      <c r="W587" s="312" t="s">
        <v>4532</v>
      </c>
      <c r="X587" s="28"/>
      <c r="Y587" s="28"/>
      <c r="Z587" s="28"/>
    </row>
    <row r="588" spans="1:26" ht="15.75">
      <c r="A588" s="323" t="s">
        <v>4432</v>
      </c>
      <c r="B588" s="319"/>
      <c r="C588" s="319"/>
      <c r="D588" s="315"/>
      <c r="E588" s="466">
        <f>'Punten per wedstrijd'!L31*1.2</f>
        <v>312.95999999999998</v>
      </c>
      <c r="F588" s="466">
        <f>'Punten per wedstrijd'!L84</f>
        <v>229.8</v>
      </c>
      <c r="G588" s="312" t="s">
        <v>4532</v>
      </c>
      <c r="H588" s="319"/>
      <c r="I588" s="323" t="s">
        <v>4433</v>
      </c>
      <c r="J588" s="315"/>
      <c r="K588" s="316"/>
      <c r="L588" s="317"/>
      <c r="M588" s="466">
        <f>'Punten per wedstrijd'!M84*1.2</f>
        <v>309.60000000000326</v>
      </c>
      <c r="N588" s="466">
        <f>'Punten per wedstrijd'!M82</f>
        <v>471.49999999999818</v>
      </c>
      <c r="O588" s="312" t="s">
        <v>4533</v>
      </c>
      <c r="P588" s="319"/>
      <c r="Q588" s="323" t="s">
        <v>4434</v>
      </c>
      <c r="R588" s="316"/>
      <c r="S588" s="316"/>
      <c r="T588" s="316"/>
      <c r="U588" s="466">
        <f>'Punten per wedstrijd'!J122*1.2</f>
        <v>354.71999999999986</v>
      </c>
      <c r="V588" s="466">
        <f>'Punten per wedstrijd'!J190</f>
        <v>496.89999999999873</v>
      </c>
      <c r="W588" s="312" t="s">
        <v>4533</v>
      </c>
      <c r="X588" s="28"/>
      <c r="Y588" s="28"/>
      <c r="Z588" s="28"/>
    </row>
    <row r="589" spans="1:26" ht="15.75">
      <c r="A589" s="322"/>
      <c r="B589" s="319"/>
      <c r="C589" s="319"/>
      <c r="D589" s="315"/>
      <c r="E589" s="466"/>
      <c r="F589" s="466"/>
      <c r="G589" s="310"/>
      <c r="H589" s="319"/>
      <c r="I589" s="315"/>
      <c r="J589" s="315"/>
      <c r="K589" s="316"/>
      <c r="L589" s="317"/>
      <c r="M589" s="497"/>
      <c r="N589" s="497"/>
      <c r="O589" s="313"/>
      <c r="P589" s="319"/>
      <c r="Q589" s="316"/>
      <c r="R589" s="316"/>
      <c r="S589" s="316"/>
      <c r="T589" s="316"/>
      <c r="U589" s="497"/>
      <c r="V589" s="497"/>
      <c r="W589" s="313"/>
      <c r="X589" s="28"/>
      <c r="Y589" s="28"/>
      <c r="Z589" s="28"/>
    </row>
    <row r="590" spans="1:26" ht="15.75">
      <c r="A590" s="318" t="s">
        <v>193</v>
      </c>
      <c r="B590" s="319"/>
      <c r="C590" s="319"/>
      <c r="D590" s="315"/>
      <c r="E590" s="466"/>
      <c r="F590" s="466"/>
      <c r="G590" s="311" t="s">
        <v>150</v>
      </c>
      <c r="H590" s="319"/>
      <c r="I590" s="318" t="s">
        <v>194</v>
      </c>
      <c r="J590" s="315"/>
      <c r="K590" s="316"/>
      <c r="L590" s="317"/>
      <c r="M590" s="497"/>
      <c r="N590" s="497"/>
      <c r="O590" s="311" t="s">
        <v>150</v>
      </c>
      <c r="P590" s="319"/>
      <c r="Q590" s="320" t="s">
        <v>176</v>
      </c>
      <c r="R590" s="316"/>
      <c r="S590" s="316"/>
      <c r="T590" s="316"/>
      <c r="U590" s="497"/>
      <c r="V590" s="497"/>
      <c r="W590" s="311" t="s">
        <v>150</v>
      </c>
      <c r="X590" s="28"/>
    </row>
    <row r="591" spans="1:26" ht="15.75">
      <c r="A591" s="323" t="s">
        <v>4435</v>
      </c>
      <c r="B591" s="319"/>
      <c r="C591" s="319"/>
      <c r="D591" s="315"/>
      <c r="E591" s="466">
        <f>'Punten per wedstrijd'!N26*1.2</f>
        <v>497.51999999999606</v>
      </c>
      <c r="F591" s="466">
        <f>'Punten per wedstrijd'!N18</f>
        <v>72.899999999999636</v>
      </c>
      <c r="G591" s="312" t="s">
        <v>4532</v>
      </c>
      <c r="H591" s="319"/>
      <c r="I591" s="323" t="s">
        <v>4436</v>
      </c>
      <c r="J591" s="315"/>
      <c r="K591" s="316"/>
      <c r="L591" s="317"/>
      <c r="M591" s="466">
        <f>'Punten per wedstrijd'!O67*1.2</f>
        <v>360.00000000000438</v>
      </c>
      <c r="N591" s="466">
        <f>'Punten per wedstrijd'!O18</f>
        <v>100.10000000000036</v>
      </c>
      <c r="O591" s="312" t="s">
        <v>4532</v>
      </c>
      <c r="P591" s="319"/>
      <c r="Q591" s="323" t="s">
        <v>4916</v>
      </c>
      <c r="R591" s="316"/>
      <c r="S591" s="316"/>
      <c r="T591" s="316"/>
      <c r="U591" s="466">
        <f>'Punten per wedstrijd'!P86*1.2</f>
        <v>237.24</v>
      </c>
      <c r="V591" s="466">
        <f>'Punten per wedstrijd'!P30</f>
        <v>397.1</v>
      </c>
      <c r="W591" s="312" t="s">
        <v>4533</v>
      </c>
      <c r="X591" s="28"/>
      <c r="Y591" s="28"/>
      <c r="Z591" s="28"/>
    </row>
    <row r="592" spans="1:26" ht="15.75">
      <c r="A592" s="323" t="s">
        <v>4437</v>
      </c>
      <c r="B592" s="319"/>
      <c r="C592" s="319"/>
      <c r="D592" s="315"/>
      <c r="E592" s="466">
        <f>'Punten per wedstrijd'!N61*1.2</f>
        <v>133.92000000000152</v>
      </c>
      <c r="F592" s="466">
        <f>'Punten per wedstrijd'!N30</f>
        <v>323.89999999999691</v>
      </c>
      <c r="G592" s="312" t="s">
        <v>4533</v>
      </c>
      <c r="H592" s="319"/>
      <c r="I592" s="323" t="s">
        <v>4438</v>
      </c>
      <c r="J592" s="315"/>
      <c r="K592" s="316"/>
      <c r="L592" s="317"/>
      <c r="M592" s="466">
        <f>'Punten per wedstrijd'!O31*1.2</f>
        <v>429</v>
      </c>
      <c r="N592" s="466">
        <f>'Punten per wedstrijd'!O26</f>
        <v>404.69999999999527</v>
      </c>
      <c r="O592" s="312" t="s">
        <v>4534</v>
      </c>
      <c r="P592" s="319"/>
      <c r="Q592" s="323" t="s">
        <v>4439</v>
      </c>
      <c r="R592" s="316"/>
      <c r="S592" s="316"/>
      <c r="T592" s="316"/>
      <c r="U592" s="466">
        <f>'Punten per wedstrijd'!P18*1.2</f>
        <v>295.91999999999996</v>
      </c>
      <c r="V592" s="466">
        <f>'Punten per wedstrijd'!P31</f>
        <v>447.6</v>
      </c>
      <c r="W592" s="312" t="s">
        <v>4533</v>
      </c>
      <c r="X592" s="28"/>
      <c r="Y592" s="28"/>
      <c r="Z592" s="28"/>
    </row>
    <row r="593" spans="1:26" ht="15.75">
      <c r="A593" s="323" t="s">
        <v>4440</v>
      </c>
      <c r="B593" s="319"/>
      <c r="C593" s="319"/>
      <c r="D593" s="315"/>
      <c r="E593" s="466">
        <f>'Punten per wedstrijd'!N86*1.2</f>
        <v>371.75999999999692</v>
      </c>
      <c r="F593" s="466">
        <f>'Punten per wedstrijd'!N31</f>
        <v>361.29999999999836</v>
      </c>
      <c r="G593" s="312" t="s">
        <v>4534</v>
      </c>
      <c r="H593" s="319"/>
      <c r="I593" s="323" t="s">
        <v>4959</v>
      </c>
      <c r="J593" s="315"/>
      <c r="K593" s="316"/>
      <c r="L593" s="317"/>
      <c r="M593" s="466">
        <f>'Punten per wedstrijd'!O30*1.2</f>
        <v>466.79999999999995</v>
      </c>
      <c r="N593" s="466">
        <f>'Punten per wedstrijd'!O44</f>
        <v>312.80000000000109</v>
      </c>
      <c r="O593" s="312" t="s">
        <v>4532</v>
      </c>
      <c r="P593" s="319"/>
      <c r="Q593" s="323" t="s">
        <v>4441</v>
      </c>
      <c r="R593" s="316"/>
      <c r="S593" s="316"/>
      <c r="T593" s="316"/>
      <c r="U593" s="466">
        <f>'Punten per wedstrijd'!P61*1.2</f>
        <v>323.16000000000003</v>
      </c>
      <c r="V593" s="466">
        <f>'Punten per wedstrijd'!P67</f>
        <v>275.10000000000002</v>
      </c>
      <c r="W593" s="312" t="s">
        <v>4534</v>
      </c>
      <c r="X593" s="28"/>
      <c r="Y593" s="28"/>
      <c r="Z593" s="28"/>
    </row>
    <row r="594" spans="1:26" ht="15.75">
      <c r="A594" s="323" t="s">
        <v>4442</v>
      </c>
      <c r="B594" s="319"/>
      <c r="C594" s="319"/>
      <c r="D594" s="315"/>
      <c r="E594" s="466">
        <f>'Punten per wedstrijd'!N44*1.2</f>
        <v>485.70000000000215</v>
      </c>
      <c r="F594" s="466">
        <f>'Punten per wedstrijd'!N82</f>
        <v>335.20000000000073</v>
      </c>
      <c r="G594" s="312" t="s">
        <v>4532</v>
      </c>
      <c r="H594" s="319"/>
      <c r="I594" s="323" t="s">
        <v>4443</v>
      </c>
      <c r="J594" s="315"/>
      <c r="K594" s="316"/>
      <c r="L594" s="317"/>
      <c r="M594" s="466">
        <f>'Punten per wedstrijd'!O84*1.2</f>
        <v>425.63999999999868</v>
      </c>
      <c r="N594" s="466">
        <f>'Punten per wedstrijd'!O61</f>
        <v>487.10000000000127</v>
      </c>
      <c r="O594" s="312" t="s">
        <v>4531</v>
      </c>
      <c r="P594" s="319"/>
      <c r="Q594" s="323" t="s">
        <v>4444</v>
      </c>
      <c r="R594" s="316"/>
      <c r="S594" s="316"/>
      <c r="T594" s="316"/>
      <c r="U594" s="466">
        <f>'Punten per wedstrijd'!P26*1.2</f>
        <v>491.64</v>
      </c>
      <c r="V594" s="466">
        <f>'Punten per wedstrijd'!P82</f>
        <v>210.5</v>
      </c>
      <c r="W594" s="312" t="s">
        <v>4532</v>
      </c>
      <c r="X594" s="28"/>
      <c r="Y594" s="28"/>
      <c r="Z594" s="28"/>
    </row>
    <row r="595" spans="1:26" ht="15.75">
      <c r="A595" s="323" t="s">
        <v>4445</v>
      </c>
      <c r="B595" s="319"/>
      <c r="C595" s="319"/>
      <c r="D595" s="315"/>
      <c r="E595" s="466">
        <f>'Punten per wedstrijd'!N67*1.2</f>
        <v>571.68000000000609</v>
      </c>
      <c r="F595" s="466">
        <f>'Punten per wedstrijd'!N84</f>
        <v>262.50000000000182</v>
      </c>
      <c r="G595" s="312" t="s">
        <v>4532</v>
      </c>
      <c r="H595" s="315"/>
      <c r="I595" s="323" t="s">
        <v>2214</v>
      </c>
      <c r="J595" s="315"/>
      <c r="K595" s="316"/>
      <c r="L595" s="317"/>
      <c r="M595" s="466">
        <f>'Punten per wedstrijd'!O82*1.2</f>
        <v>215.99999999999889</v>
      </c>
      <c r="N595" s="466">
        <f>'Punten per wedstrijd'!O86</f>
        <v>300.19999999999527</v>
      </c>
      <c r="O595" s="312" t="s">
        <v>4533</v>
      </c>
      <c r="P595" s="316"/>
      <c r="Q595" s="323" t="s">
        <v>4446</v>
      </c>
      <c r="R595" s="316"/>
      <c r="S595" s="316"/>
      <c r="T595" s="316"/>
      <c r="U595" s="466">
        <f>'Punten per wedstrijd'!P44*1.2</f>
        <v>274.8</v>
      </c>
      <c r="V595" s="466">
        <f>'Punten per wedstrijd'!P84</f>
        <v>447.59999999999997</v>
      </c>
      <c r="W595" s="312" t="s">
        <v>4533</v>
      </c>
      <c r="X595" s="28"/>
      <c r="Y595" s="28"/>
      <c r="Z595" s="28"/>
    </row>
    <row r="596" spans="1:26" ht="15.75">
      <c r="A596" s="309"/>
      <c r="D596" s="295"/>
      <c r="E596" s="295"/>
      <c r="F596" s="295"/>
      <c r="G596" s="295"/>
      <c r="H596" s="295"/>
      <c r="I596" s="224"/>
      <c r="J596" s="295"/>
      <c r="K596" s="28"/>
      <c r="L596" s="296"/>
      <c r="N596" s="28"/>
      <c r="O596" s="28"/>
      <c r="P596" s="28"/>
      <c r="Q596" s="224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5.75">
      <c r="A597" s="309"/>
      <c r="D597" s="295"/>
      <c r="E597" s="295"/>
      <c r="F597" s="295"/>
      <c r="G597" s="295"/>
      <c r="H597" s="295"/>
      <c r="I597" s="224"/>
      <c r="J597" s="295"/>
      <c r="K597" s="28"/>
      <c r="L597" s="296"/>
      <c r="N597" s="28"/>
      <c r="O597" s="28"/>
      <c r="P597" s="28"/>
      <c r="Q597" s="224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5.75">
      <c r="A598" s="297"/>
      <c r="D598" s="434" t="s">
        <v>3455</v>
      </c>
      <c r="E598" s="434" t="s">
        <v>3456</v>
      </c>
      <c r="F598" s="434" t="s">
        <v>843</v>
      </c>
      <c r="G598" s="434" t="s">
        <v>2524</v>
      </c>
      <c r="H598" s="434" t="s">
        <v>2193</v>
      </c>
      <c r="I598" s="434" t="s">
        <v>2195</v>
      </c>
      <c r="J598" s="434" t="s">
        <v>2194</v>
      </c>
      <c r="K598" s="434" t="s">
        <v>2196</v>
      </c>
      <c r="L598" s="434" t="s">
        <v>2197</v>
      </c>
      <c r="M598" s="434" t="s">
        <v>2198</v>
      </c>
      <c r="N598" s="434" t="s">
        <v>2199</v>
      </c>
      <c r="O598" s="434" t="s">
        <v>2200</v>
      </c>
      <c r="P598" s="434" t="s">
        <v>2201</v>
      </c>
      <c r="Q598" s="434" t="s">
        <v>2202</v>
      </c>
      <c r="R598" s="434" t="s">
        <v>2203</v>
      </c>
      <c r="S598" s="434" t="s">
        <v>2180</v>
      </c>
      <c r="T598" s="434" t="s">
        <v>2204</v>
      </c>
      <c r="U598" s="434" t="s">
        <v>2205</v>
      </c>
      <c r="V598" s="202" t="s">
        <v>40</v>
      </c>
      <c r="W598" s="28"/>
      <c r="X598" s="28"/>
      <c r="Y598" s="28"/>
      <c r="Z598" s="28"/>
    </row>
    <row r="599" spans="1:26" ht="15.75">
      <c r="A599" s="513" t="s">
        <v>2307</v>
      </c>
      <c r="D599" s="50">
        <v>3</v>
      </c>
      <c r="E599" s="50">
        <v>3</v>
      </c>
      <c r="F599" s="50">
        <v>1</v>
      </c>
      <c r="G599" s="50">
        <v>3</v>
      </c>
      <c r="H599" s="50">
        <v>0</v>
      </c>
      <c r="I599" s="50">
        <v>3</v>
      </c>
      <c r="J599" s="50">
        <v>0</v>
      </c>
      <c r="K599" s="50">
        <v>3</v>
      </c>
      <c r="L599" s="50">
        <v>3</v>
      </c>
      <c r="M599" s="50">
        <v>3</v>
      </c>
      <c r="N599" s="50">
        <v>1</v>
      </c>
      <c r="O599" s="50">
        <v>3</v>
      </c>
      <c r="P599" s="50">
        <v>3</v>
      </c>
      <c r="Q599" s="50">
        <v>3</v>
      </c>
      <c r="R599" s="50">
        <v>1</v>
      </c>
      <c r="S599" s="50">
        <v>3</v>
      </c>
      <c r="T599" s="50">
        <v>3</v>
      </c>
      <c r="U599" s="50">
        <v>1</v>
      </c>
      <c r="V599" s="302">
        <f t="shared" ref="V599:V608" si="8">SUM(D599:U599)</f>
        <v>40</v>
      </c>
      <c r="W599" s="500">
        <f>SUM($F$558,$M$558,$V$559,$E$566,$N$565,$U$565,$F$574,$N$570,$U$572,$E$579,$N$579,$U$580,$F$587,$M$586,$V$586,$E$595,$M$591,$V$593)</f>
        <v>9832.2800000000243</v>
      </c>
      <c r="X599" s="50" t="s">
        <v>105</v>
      </c>
      <c r="Y599" s="28"/>
      <c r="Z599" s="28"/>
    </row>
    <row r="600" spans="1:26" ht="15.75">
      <c r="A600" s="514" t="s">
        <v>3606</v>
      </c>
      <c r="D600" s="50">
        <v>3</v>
      </c>
      <c r="E600" s="50">
        <v>3</v>
      </c>
      <c r="F600" s="50">
        <v>0</v>
      </c>
      <c r="G600" s="50">
        <v>2</v>
      </c>
      <c r="H600" s="50">
        <v>3</v>
      </c>
      <c r="I600" s="50">
        <v>0</v>
      </c>
      <c r="J600" s="50">
        <v>3</v>
      </c>
      <c r="K600" s="50">
        <v>0</v>
      </c>
      <c r="L600" s="50">
        <v>3</v>
      </c>
      <c r="M600" s="50">
        <v>2</v>
      </c>
      <c r="N600" s="50">
        <v>3</v>
      </c>
      <c r="O600" s="50">
        <v>3</v>
      </c>
      <c r="P600" s="50">
        <v>2</v>
      </c>
      <c r="Q600" s="50">
        <v>0</v>
      </c>
      <c r="R600" s="50">
        <v>3</v>
      </c>
      <c r="S600" s="50">
        <v>3</v>
      </c>
      <c r="T600" s="50">
        <v>3</v>
      </c>
      <c r="U600" s="50">
        <v>3</v>
      </c>
      <c r="V600" s="302">
        <f t="shared" si="8"/>
        <v>39</v>
      </c>
      <c r="W600" s="500">
        <f>SUM($F$557,$M$556,$V$558,$E$563,$M$565,$V$566,$E$571,$N$572,$U$570,$E$578,$N$577,$U$579,$F$584,$N$586,$U$587,$F$592,$M$593,$V$591)</f>
        <v>8732.0599999999904</v>
      </c>
      <c r="X600" s="50" t="s">
        <v>106</v>
      </c>
      <c r="Y600" s="28"/>
      <c r="Z600" s="28"/>
    </row>
    <row r="601" spans="1:26" ht="15.75">
      <c r="A601" s="513" t="s">
        <v>2270</v>
      </c>
      <c r="D601" s="50">
        <v>1</v>
      </c>
      <c r="E601" s="50">
        <v>3</v>
      </c>
      <c r="F601" s="50">
        <v>3</v>
      </c>
      <c r="G601" s="50">
        <v>3</v>
      </c>
      <c r="H601" s="50">
        <v>0</v>
      </c>
      <c r="I601" s="50">
        <v>3</v>
      </c>
      <c r="J601" s="50">
        <v>3</v>
      </c>
      <c r="K601" s="50">
        <v>2</v>
      </c>
      <c r="L601" s="50">
        <v>3</v>
      </c>
      <c r="M601" s="50">
        <v>3</v>
      </c>
      <c r="N601" s="50">
        <v>0</v>
      </c>
      <c r="O601" s="50">
        <v>3</v>
      </c>
      <c r="P601" s="50">
        <v>0</v>
      </c>
      <c r="Q601" s="50">
        <v>0</v>
      </c>
      <c r="R601" s="50">
        <v>0</v>
      </c>
      <c r="S601" s="50">
        <v>0</v>
      </c>
      <c r="T601" s="50">
        <v>1</v>
      </c>
      <c r="U601" s="50">
        <v>3</v>
      </c>
      <c r="V601" s="302">
        <f t="shared" si="8"/>
        <v>31</v>
      </c>
      <c r="W601" s="500">
        <f>SUM($F$560,$M$560,$V$556,$E$567,$N$567,$U$566,$E$574,$N$573,$U$574,$E$581,$N$581,$U$577,$F$588,$M$588,$V$587,$F$595,$M$594,$V$595)</f>
        <v>8965.1000000000058</v>
      </c>
      <c r="X601" s="50" t="s">
        <v>107</v>
      </c>
      <c r="Y601" s="28"/>
      <c r="Z601" s="28"/>
    </row>
    <row r="602" spans="1:26" ht="15.75">
      <c r="A602" s="520" t="s">
        <v>3605</v>
      </c>
      <c r="B602" s="326"/>
      <c r="C602" s="326"/>
      <c r="D602" s="329">
        <v>0</v>
      </c>
      <c r="E602" s="329">
        <v>0</v>
      </c>
      <c r="F602" s="329">
        <v>0</v>
      </c>
      <c r="G602" s="329">
        <v>2</v>
      </c>
      <c r="H602" s="329">
        <v>3</v>
      </c>
      <c r="I602" s="329">
        <v>0</v>
      </c>
      <c r="J602" s="329">
        <v>1</v>
      </c>
      <c r="K602" s="329">
        <v>3</v>
      </c>
      <c r="L602" s="329">
        <v>0</v>
      </c>
      <c r="M602" s="329">
        <v>1</v>
      </c>
      <c r="N602" s="329">
        <v>3</v>
      </c>
      <c r="O602" s="329">
        <v>2</v>
      </c>
      <c r="P602" s="329">
        <v>3</v>
      </c>
      <c r="Q602" s="329">
        <v>3</v>
      </c>
      <c r="R602" s="329">
        <v>2</v>
      </c>
      <c r="S602" s="329">
        <v>3</v>
      </c>
      <c r="T602" s="329">
        <v>1</v>
      </c>
      <c r="U602" s="329">
        <v>3</v>
      </c>
      <c r="V602" s="328">
        <f t="shared" si="8"/>
        <v>30</v>
      </c>
      <c r="W602" s="501">
        <f>SUM($E$557,$N$560,$U$557,$F$564,$M$564,$V$565,$F$570,$M$571,$V$573,$F$578,$M$581,$V$578,$E$585,$N$585,$U$586,$E$591,$N$592,$U$594)</f>
        <v>8864.0999999999949</v>
      </c>
      <c r="X602" s="50" t="s">
        <v>108</v>
      </c>
      <c r="Y602" s="28"/>
      <c r="Z602" s="28"/>
    </row>
    <row r="603" spans="1:26" ht="15.75">
      <c r="A603" s="510" t="s">
        <v>2245</v>
      </c>
      <c r="D603" s="50">
        <v>2</v>
      </c>
      <c r="E603" s="50">
        <v>3</v>
      </c>
      <c r="F603" s="50">
        <v>3</v>
      </c>
      <c r="G603" s="50">
        <v>0</v>
      </c>
      <c r="H603" s="50">
        <v>0</v>
      </c>
      <c r="I603" s="50">
        <v>3</v>
      </c>
      <c r="J603" s="50">
        <v>3</v>
      </c>
      <c r="K603" s="50">
        <v>3</v>
      </c>
      <c r="L603" s="50">
        <v>0</v>
      </c>
      <c r="M603" s="50">
        <v>0</v>
      </c>
      <c r="N603" s="50">
        <v>3</v>
      </c>
      <c r="O603" s="50">
        <v>2</v>
      </c>
      <c r="P603" s="50">
        <v>0</v>
      </c>
      <c r="Q603" s="50">
        <v>0</v>
      </c>
      <c r="R603" s="50">
        <v>3</v>
      </c>
      <c r="S603" s="50">
        <v>2</v>
      </c>
      <c r="T603" s="50">
        <v>3</v>
      </c>
      <c r="U603" s="50">
        <v>0</v>
      </c>
      <c r="V603" s="302">
        <f t="shared" si="8"/>
        <v>30</v>
      </c>
      <c r="W603" s="500">
        <f>SUM($E$560,$N$557,$U$560,$F$566,$N$564,$U$567,$F$572,$M$574,$V$570,$F$581,$M$578,$V$581,$E$587,$M$585,$V$588,$E$593,$N$595,$U$591)</f>
        <v>8795.5999999999985</v>
      </c>
      <c r="X603" s="28"/>
      <c r="Y603" s="28"/>
      <c r="Z603" s="28"/>
    </row>
    <row r="604" spans="1:26" ht="15.75">
      <c r="A604" s="333" t="s">
        <v>3608</v>
      </c>
      <c r="D604" s="50">
        <v>3</v>
      </c>
      <c r="E604" s="50">
        <v>0</v>
      </c>
      <c r="F604" s="50">
        <v>0</v>
      </c>
      <c r="G604" s="50">
        <v>1</v>
      </c>
      <c r="H604" s="50">
        <v>2</v>
      </c>
      <c r="I604" s="50">
        <v>3</v>
      </c>
      <c r="J604" s="50">
        <v>3</v>
      </c>
      <c r="K604" s="50">
        <v>3</v>
      </c>
      <c r="L604" s="50">
        <v>0</v>
      </c>
      <c r="M604" s="50">
        <v>0</v>
      </c>
      <c r="N604" s="50">
        <v>2</v>
      </c>
      <c r="O604" s="50">
        <v>1</v>
      </c>
      <c r="P604" s="50">
        <v>0</v>
      </c>
      <c r="Q604" s="50">
        <v>3</v>
      </c>
      <c r="R604" s="50">
        <v>3</v>
      </c>
      <c r="S604" s="50">
        <v>3</v>
      </c>
      <c r="T604" s="50">
        <v>0</v>
      </c>
      <c r="U604" s="50">
        <v>0</v>
      </c>
      <c r="V604" s="302">
        <f t="shared" si="8"/>
        <v>27</v>
      </c>
      <c r="W604" s="500">
        <f>SUM($E$559,$N$558,$V$560,$E$564,$N$563,$U$563,$F$573,$M$572,$V$574,$F$580,$M$579,$U$581,$F$585,$M$584,$V$584,$E$594,$N$593,$U$595)</f>
        <v>9133.8300000000054</v>
      </c>
      <c r="X604" s="28"/>
      <c r="Y604" s="28"/>
      <c r="Z604" s="28"/>
    </row>
    <row r="605" spans="1:26" ht="15.75">
      <c r="A605" s="292" t="s">
        <v>3607</v>
      </c>
      <c r="D605" s="50">
        <v>0</v>
      </c>
      <c r="E605" s="50">
        <v>0</v>
      </c>
      <c r="F605" s="50">
        <v>3</v>
      </c>
      <c r="G605" s="50">
        <v>0</v>
      </c>
      <c r="H605" s="50">
        <v>3</v>
      </c>
      <c r="I605" s="50">
        <v>0</v>
      </c>
      <c r="J605" s="50">
        <v>0</v>
      </c>
      <c r="K605" s="50">
        <v>0</v>
      </c>
      <c r="L605" s="50">
        <v>3</v>
      </c>
      <c r="M605" s="50">
        <v>0</v>
      </c>
      <c r="N605" s="50">
        <v>2</v>
      </c>
      <c r="O605" s="50">
        <v>0</v>
      </c>
      <c r="P605" s="50">
        <v>3</v>
      </c>
      <c r="Q605" s="50">
        <v>3</v>
      </c>
      <c r="R605" s="50">
        <v>0</v>
      </c>
      <c r="S605" s="50">
        <v>1</v>
      </c>
      <c r="T605" s="50">
        <v>2</v>
      </c>
      <c r="U605" s="50">
        <v>3</v>
      </c>
      <c r="V605" s="302">
        <f t="shared" si="8"/>
        <v>23</v>
      </c>
      <c r="W605" s="500">
        <f>SUM($E$558,$N$559,$U$558,$F$567,$M$566,$V$563,$E$572,$N$571,$U$571,$F$579,$M$580,$V$579,$E$588,$N$587,$U$584,$F$593,$M$592,$V$592)</f>
        <v>7504.799999999992</v>
      </c>
      <c r="X605" s="28"/>
      <c r="Y605" s="28"/>
      <c r="Z605" s="28"/>
    </row>
    <row r="606" spans="1:26" ht="15.75">
      <c r="A606" s="510" t="s">
        <v>3610</v>
      </c>
      <c r="D606" s="50">
        <v>3</v>
      </c>
      <c r="E606" s="50">
        <v>3</v>
      </c>
      <c r="F606" s="50">
        <v>2</v>
      </c>
      <c r="G606" s="50">
        <v>1</v>
      </c>
      <c r="H606" s="50">
        <v>3</v>
      </c>
      <c r="I606" s="50">
        <v>0</v>
      </c>
      <c r="J606" s="50">
        <v>0</v>
      </c>
      <c r="K606" s="50">
        <v>0</v>
      </c>
      <c r="L606" s="50">
        <v>3</v>
      </c>
      <c r="M606" s="50">
        <v>3</v>
      </c>
      <c r="N606" s="50">
        <v>1</v>
      </c>
      <c r="O606" s="50">
        <v>0</v>
      </c>
      <c r="P606" s="50">
        <v>1</v>
      </c>
      <c r="Q606" s="50">
        <v>3</v>
      </c>
      <c r="R606" s="50">
        <v>0</v>
      </c>
      <c r="S606" s="50">
        <v>0</v>
      </c>
      <c r="T606" s="50">
        <v>0</v>
      </c>
      <c r="U606" s="50">
        <v>0</v>
      </c>
      <c r="V606" s="302">
        <f t="shared" si="8"/>
        <v>23</v>
      </c>
      <c r="W606" s="500">
        <f>SUM($F$556,$M$559,$U$559,$F$563,$M$567,$V$564,$E$573,$N$574,$U$573,$E$577,$N$580,$V$580,$E$584,$N$588,$U$585,$F$594,$M$595,$V$594)</f>
        <v>7046.9599999999928</v>
      </c>
      <c r="X606" s="28"/>
      <c r="Y606" s="28"/>
      <c r="Z606" s="28"/>
    </row>
    <row r="607" spans="1:26" ht="15.75">
      <c r="A607" s="292" t="s">
        <v>3609</v>
      </c>
      <c r="D607" s="50">
        <v>0</v>
      </c>
      <c r="E607" s="50">
        <v>0</v>
      </c>
      <c r="F607" s="50">
        <v>3</v>
      </c>
      <c r="G607" s="50">
        <v>2</v>
      </c>
      <c r="H607" s="50">
        <v>0</v>
      </c>
      <c r="I607" s="50">
        <v>3</v>
      </c>
      <c r="J607" s="50">
        <v>0</v>
      </c>
      <c r="K607" s="50">
        <v>1</v>
      </c>
      <c r="L607" s="50">
        <v>0</v>
      </c>
      <c r="M607" s="50">
        <v>3</v>
      </c>
      <c r="N607" s="50">
        <v>0</v>
      </c>
      <c r="O607" s="50">
        <v>1</v>
      </c>
      <c r="P607" s="50">
        <v>1</v>
      </c>
      <c r="Q607" s="50">
        <v>0</v>
      </c>
      <c r="R607" s="50">
        <v>3</v>
      </c>
      <c r="S607" s="50">
        <v>0</v>
      </c>
      <c r="T607" s="50">
        <v>2</v>
      </c>
      <c r="U607" s="50">
        <v>2</v>
      </c>
      <c r="V607" s="302">
        <f t="shared" si="8"/>
        <v>21</v>
      </c>
      <c r="W607" s="500">
        <f>SUM($F$559,$M$557,$V$557,$E$565,$N$566,$U$564,$F$571,$M$573,$V$572,$E$580,$N$578,$U$578,$F$586,$M$587,$V$585,$E$592,$N$594,$U$593)</f>
        <v>6564.200000000008</v>
      </c>
      <c r="X607" s="28"/>
      <c r="Y607" s="28"/>
      <c r="Z607" s="28"/>
    </row>
    <row r="608" spans="1:26" ht="15.75">
      <c r="A608" s="512" t="s">
        <v>2278</v>
      </c>
      <c r="D608" s="50">
        <v>0</v>
      </c>
      <c r="E608" s="50">
        <v>0</v>
      </c>
      <c r="F608" s="50">
        <v>0</v>
      </c>
      <c r="G608" s="50">
        <v>1</v>
      </c>
      <c r="H608" s="50">
        <v>1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0</v>
      </c>
      <c r="O608" s="50">
        <v>0</v>
      </c>
      <c r="P608" s="50">
        <v>2</v>
      </c>
      <c r="Q608" s="50">
        <v>0</v>
      </c>
      <c r="R608" s="50">
        <v>0</v>
      </c>
      <c r="S608" s="50">
        <v>0</v>
      </c>
      <c r="T608" s="50">
        <v>0</v>
      </c>
      <c r="U608" s="50">
        <v>0</v>
      </c>
      <c r="V608" s="302">
        <f t="shared" si="8"/>
        <v>6</v>
      </c>
      <c r="W608" s="500">
        <f>SUM($E$556,$N$556,$U$556,$F$565,$M$563,$V$567,$E$570,$M$570,$V$571,$F$577,$M$577,$V$577,$E$586,$N$584,$U$588,$F$591,$N$591,$U$592)</f>
        <v>4143.5799999999963</v>
      </c>
      <c r="X608" s="28"/>
      <c r="Y608" s="28"/>
      <c r="Z608" s="28"/>
    </row>
    <row r="609" spans="1:26" ht="15.75">
      <c r="A609" s="297"/>
      <c r="D609" s="295"/>
      <c r="E609" s="295"/>
      <c r="F609" s="295"/>
      <c r="G609" s="295"/>
      <c r="H609" s="295"/>
      <c r="I609" s="295"/>
      <c r="J609" s="295"/>
      <c r="K609" s="295"/>
      <c r="L609" s="28"/>
      <c r="M609" s="28"/>
      <c r="N609" s="28"/>
      <c r="O609" s="28"/>
      <c r="P609" s="28"/>
      <c r="Q609" s="28"/>
      <c r="R609" s="63"/>
      <c r="S609" s="28"/>
      <c r="T609" s="28"/>
      <c r="U609" s="28"/>
      <c r="V609" s="296"/>
      <c r="X609" s="28"/>
      <c r="Y609" s="28"/>
      <c r="Z609" s="28"/>
    </row>
    <row r="610" spans="1:26" ht="15.75">
      <c r="A610" s="297"/>
      <c r="D610" s="295"/>
      <c r="E610" s="295"/>
      <c r="F610" s="295"/>
      <c r="G610" s="295"/>
      <c r="H610" s="295"/>
      <c r="I610" s="295"/>
      <c r="J610" s="295"/>
      <c r="K610" s="295"/>
      <c r="L610" s="28"/>
      <c r="P610" s="28"/>
      <c r="Q610" s="28"/>
      <c r="R610" s="63"/>
      <c r="S610" s="28"/>
      <c r="T610" s="28"/>
      <c r="U610" s="28"/>
      <c r="V610" s="296"/>
      <c r="W610" s="467">
        <f>SUM(W599:W608)</f>
        <v>79582.510000000009</v>
      </c>
      <c r="X610" s="28"/>
      <c r="Y610" s="28"/>
      <c r="Z610" s="28"/>
    </row>
    <row r="611" spans="1:26" ht="15.75">
      <c r="A611" s="297"/>
      <c r="D611" s="295"/>
      <c r="E611" s="295"/>
      <c r="F611" s="295"/>
      <c r="G611" s="295"/>
      <c r="H611" s="295"/>
      <c r="I611" s="295"/>
      <c r="J611" s="295"/>
      <c r="K611" s="295"/>
      <c r="L611" s="28"/>
      <c r="P611" s="28"/>
      <c r="Q611" s="28"/>
      <c r="R611" s="63"/>
      <c r="S611" s="28"/>
      <c r="T611" s="28"/>
      <c r="U611" s="28"/>
      <c r="V611" s="296"/>
      <c r="W611" s="467"/>
      <c r="X611" s="28"/>
      <c r="Y611" s="28"/>
      <c r="Z611" s="28"/>
    </row>
    <row r="612" spans="1:26" ht="15.75">
      <c r="A612" s="297"/>
      <c r="D612" s="295"/>
      <c r="E612" s="295"/>
      <c r="F612" s="295"/>
      <c r="G612" s="295"/>
      <c r="H612" s="295"/>
      <c r="I612" s="295"/>
      <c r="J612" s="295"/>
      <c r="K612" s="295"/>
      <c r="L612" s="28"/>
      <c r="P612" s="28"/>
      <c r="Q612" s="28"/>
      <c r="R612" s="63"/>
      <c r="S612" s="28"/>
      <c r="T612" s="28"/>
      <c r="U612" s="28"/>
      <c r="V612" s="296"/>
      <c r="W612" s="303"/>
      <c r="X612" s="28"/>
      <c r="Y612" s="28"/>
      <c r="Z612" s="28"/>
    </row>
    <row r="613" spans="1:26" ht="20.25">
      <c r="A613" s="324" t="s">
        <v>3467</v>
      </c>
      <c r="B613" s="325"/>
      <c r="E613" s="434"/>
      <c r="F613" s="434"/>
      <c r="G613" s="434"/>
      <c r="H613" s="434"/>
      <c r="I613" s="434"/>
      <c r="J613" s="434"/>
      <c r="K613" s="434"/>
      <c r="L613" s="434"/>
      <c r="M613" s="434"/>
      <c r="N613" s="434"/>
      <c r="O613" s="434"/>
      <c r="P613" s="434"/>
      <c r="Q613" s="434"/>
      <c r="R613" s="434"/>
      <c r="S613" s="434"/>
      <c r="T613" s="434"/>
      <c r="U613" s="434"/>
      <c r="V613" s="202"/>
      <c r="X613" s="28"/>
      <c r="Y613" s="28"/>
      <c r="Z613" s="28"/>
    </row>
    <row r="614" spans="1:26" ht="15.75">
      <c r="A614" s="297"/>
      <c r="D614" s="295"/>
      <c r="E614" s="295"/>
      <c r="F614" s="295"/>
      <c r="G614" s="295"/>
      <c r="H614" s="295"/>
      <c r="I614" s="295"/>
      <c r="J614" s="295"/>
      <c r="K614" s="295"/>
      <c r="L614" s="28"/>
      <c r="M614" s="296"/>
      <c r="O614" s="28"/>
      <c r="P614" s="28"/>
      <c r="Q614" s="28"/>
      <c r="R614" s="63"/>
      <c r="S614" s="28"/>
      <c r="T614" s="28"/>
      <c r="U614" s="28"/>
      <c r="V614" s="28"/>
      <c r="W614" s="28"/>
      <c r="X614" s="28"/>
      <c r="Y614" s="28"/>
      <c r="Z614" s="28"/>
    </row>
    <row r="615" spans="1:26" s="39" customFormat="1" ht="15.75">
      <c r="A615" s="318" t="s">
        <v>182</v>
      </c>
      <c r="B615" s="442"/>
      <c r="C615" s="442"/>
      <c r="D615" s="443"/>
      <c r="E615" s="443"/>
      <c r="F615" s="443"/>
      <c r="G615" s="317" t="s">
        <v>150</v>
      </c>
      <c r="H615" s="442"/>
      <c r="I615" s="318" t="s">
        <v>184</v>
      </c>
      <c r="J615" s="443"/>
      <c r="K615" s="442"/>
      <c r="L615" s="317"/>
      <c r="M615" s="442"/>
      <c r="N615" s="442"/>
      <c r="O615" s="317" t="s">
        <v>150</v>
      </c>
      <c r="P615" s="442"/>
      <c r="Q615" s="318" t="s">
        <v>843</v>
      </c>
      <c r="R615" s="442"/>
      <c r="S615" s="442"/>
      <c r="T615" s="442"/>
      <c r="U615" s="442"/>
      <c r="V615" s="442"/>
      <c r="W615" s="317" t="s">
        <v>150</v>
      </c>
    </row>
    <row r="616" spans="1:26" ht="15.75">
      <c r="A616" s="323" t="s">
        <v>3646</v>
      </c>
      <c r="B616" s="319"/>
      <c r="C616" s="319"/>
      <c r="D616" s="315"/>
      <c r="E616" s="109">
        <f>'Punten per wedstrijd'!E109*1.2</f>
        <v>276.12</v>
      </c>
      <c r="F616" s="109">
        <f>'Punten per wedstrijd'!E183</f>
        <v>579.25</v>
      </c>
      <c r="G616" s="312" t="s">
        <v>4533</v>
      </c>
      <c r="H616" s="319"/>
      <c r="I616" s="323" t="s">
        <v>3942</v>
      </c>
      <c r="J616" s="315"/>
      <c r="K616" s="316"/>
      <c r="L616" s="317"/>
      <c r="M616" s="466">
        <f>'Punten per wedstrijd'!E24*1.2</f>
        <v>523.08000000000004</v>
      </c>
      <c r="N616" s="466">
        <f>'Punten per wedstrijd'!E5</f>
        <v>187.8</v>
      </c>
      <c r="O616" s="312" t="s">
        <v>4532</v>
      </c>
      <c r="P616" s="319"/>
      <c r="Q616" s="323" t="s">
        <v>3947</v>
      </c>
      <c r="R616" s="316"/>
      <c r="S616" s="316"/>
      <c r="T616" s="316"/>
      <c r="U616" s="466">
        <f>'Punten per wedstrijd'!F109*1.2</f>
        <v>902.04000000000008</v>
      </c>
      <c r="V616" s="466">
        <f>'Punten per wedstrijd'!F198</f>
        <v>949.60000000000036</v>
      </c>
      <c r="W616" s="312" t="s">
        <v>4531</v>
      </c>
      <c r="Y616" s="28"/>
      <c r="Z616" s="28"/>
    </row>
    <row r="617" spans="1:26" ht="15.75">
      <c r="A617" s="323" t="s">
        <v>3647</v>
      </c>
      <c r="B617" s="319"/>
      <c r="C617" s="319"/>
      <c r="D617" s="315"/>
      <c r="E617" s="109">
        <f>'Punten per wedstrijd'!E115*1.2</f>
        <v>511.32000000000005</v>
      </c>
      <c r="F617" s="109">
        <f>'Punten per wedstrijd'!E128</f>
        <v>360.8</v>
      </c>
      <c r="G617" s="312" t="s">
        <v>4532</v>
      </c>
      <c r="H617" s="319"/>
      <c r="I617" s="323" t="s">
        <v>3943</v>
      </c>
      <c r="J617" s="315"/>
      <c r="K617" s="316"/>
      <c r="L617" s="317"/>
      <c r="M617" s="466">
        <f>'Punten per wedstrijd'!E41*1.2</f>
        <v>102.96000000000008</v>
      </c>
      <c r="N617" s="466">
        <f>'Punten per wedstrijd'!E97</f>
        <v>63.800000000000011</v>
      </c>
      <c r="O617" s="312" t="s">
        <v>4532</v>
      </c>
      <c r="P617" s="319"/>
      <c r="Q617" s="323" t="s">
        <v>3948</v>
      </c>
      <c r="R617" s="316"/>
      <c r="S617" s="316"/>
      <c r="T617" s="316"/>
      <c r="U617" s="466">
        <f>'Punten per wedstrijd'!F115*1.2</f>
        <v>564.6</v>
      </c>
      <c r="V617" s="466">
        <f>'Punten per wedstrijd'!F145</f>
        <v>520.60000000000082</v>
      </c>
      <c r="W617" s="312" t="s">
        <v>4534</v>
      </c>
      <c r="Y617" s="28"/>
      <c r="Z617" s="28"/>
    </row>
    <row r="618" spans="1:26" ht="15.75">
      <c r="A618" s="323" t="s">
        <v>3648</v>
      </c>
      <c r="B618" s="319"/>
      <c r="C618" s="319"/>
      <c r="D618" s="315"/>
      <c r="E618" s="109">
        <f>'Punten per wedstrijd'!E138*1.2</f>
        <v>949.19999999999993</v>
      </c>
      <c r="F618" s="109">
        <f>'Punten per wedstrijd'!E172</f>
        <v>278.3</v>
      </c>
      <c r="G618" s="312" t="s">
        <v>4532</v>
      </c>
      <c r="H618" s="319"/>
      <c r="I618" s="323" t="s">
        <v>3944</v>
      </c>
      <c r="J618" s="315"/>
      <c r="K618" s="316"/>
      <c r="L618" s="317"/>
      <c r="M618" s="466">
        <f>'Punten per wedstrijd'!E68*1.2</f>
        <v>214.20000000000007</v>
      </c>
      <c r="N618" s="466">
        <f>'Punten per wedstrijd'!E36</f>
        <v>152.5</v>
      </c>
      <c r="O618" s="312" t="s">
        <v>4532</v>
      </c>
      <c r="P618" s="319"/>
      <c r="Q618" s="323" t="s">
        <v>3949</v>
      </c>
      <c r="R618" s="316"/>
      <c r="S618" s="316"/>
      <c r="T618" s="316"/>
      <c r="U618" s="466">
        <f>'Punten per wedstrijd'!F138*1.2</f>
        <v>734.99999999999943</v>
      </c>
      <c r="V618" s="466">
        <f>'Punten per wedstrijd'!F128</f>
        <v>722.599999999999</v>
      </c>
      <c r="W618" s="312" t="s">
        <v>4534</v>
      </c>
      <c r="Y618" s="28"/>
      <c r="Z618" s="28"/>
    </row>
    <row r="619" spans="1:26" ht="15.75">
      <c r="A619" s="323" t="s">
        <v>3649</v>
      </c>
      <c r="B619" s="319"/>
      <c r="C619" s="319"/>
      <c r="D619" s="315"/>
      <c r="E619" s="109">
        <f>'Punten per wedstrijd'!E140*1.2</f>
        <v>138.72</v>
      </c>
      <c r="F619" s="109">
        <f>'Punten per wedstrijd'!E145</f>
        <v>240.20000000000002</v>
      </c>
      <c r="G619" s="312" t="s">
        <v>4533</v>
      </c>
      <c r="H619" s="319"/>
      <c r="I619" s="323" t="s">
        <v>3945</v>
      </c>
      <c r="J619" s="315"/>
      <c r="K619" s="316"/>
      <c r="L619" s="317"/>
      <c r="M619" s="466">
        <f>'Punten per wedstrijd'!E79*1.2</f>
        <v>311.88000000000011</v>
      </c>
      <c r="N619" s="466">
        <f>'Punten per wedstrijd'!E34</f>
        <v>153.20000000000016</v>
      </c>
      <c r="O619" s="312" t="s">
        <v>4532</v>
      </c>
      <c r="P619" s="319"/>
      <c r="Q619" s="323" t="s">
        <v>3950</v>
      </c>
      <c r="R619" s="316"/>
      <c r="S619" s="316"/>
      <c r="T619" s="316"/>
      <c r="U619" s="466">
        <f>'Punten per wedstrijd'!F183*1.2</f>
        <v>816.11999999999819</v>
      </c>
      <c r="V619" s="466">
        <f>'Punten per wedstrijd'!F172</f>
        <v>532.40000000000009</v>
      </c>
      <c r="W619" s="312" t="s">
        <v>4532</v>
      </c>
      <c r="Y619" s="28"/>
      <c r="Z619" s="28"/>
    </row>
    <row r="620" spans="1:26" ht="15.75">
      <c r="A620" s="323" t="s">
        <v>3650</v>
      </c>
      <c r="B620" s="319"/>
      <c r="C620" s="319"/>
      <c r="D620" s="315"/>
      <c r="E620" s="109">
        <f>'Punten per wedstrijd'!E201*1.2</f>
        <v>153.35999999999999</v>
      </c>
      <c r="F620" s="109">
        <f>'Punten per wedstrijd'!E198</f>
        <v>611.40000000000009</v>
      </c>
      <c r="G620" s="312" t="s">
        <v>4533</v>
      </c>
      <c r="H620" s="319"/>
      <c r="I620" s="323" t="s">
        <v>3946</v>
      </c>
      <c r="J620" s="315"/>
      <c r="K620" s="316"/>
      <c r="L620" s="317"/>
      <c r="M620" s="466">
        <f>'Punten per wedstrijd'!E94*1.2</f>
        <v>191.87999999999968</v>
      </c>
      <c r="N620" s="466">
        <f>'Punten per wedstrijd'!E11</f>
        <v>240.70000000000005</v>
      </c>
      <c r="O620" s="312" t="s">
        <v>4533</v>
      </c>
      <c r="P620" s="319"/>
      <c r="Q620" s="323" t="s">
        <v>3951</v>
      </c>
      <c r="R620" s="316"/>
      <c r="S620" s="316"/>
      <c r="T620" s="316"/>
      <c r="U620" s="466">
        <f>'Punten per wedstrijd'!F201*1.2</f>
        <v>969</v>
      </c>
      <c r="V620" s="466">
        <f>'Punten per wedstrijd'!F140</f>
        <v>293.80000000000041</v>
      </c>
      <c r="W620" s="312" t="s">
        <v>4532</v>
      </c>
      <c r="Y620" s="28"/>
      <c r="Z620" s="28"/>
    </row>
    <row r="621" spans="1:26" ht="15.75">
      <c r="A621" s="322"/>
      <c r="B621" s="319"/>
      <c r="C621" s="319"/>
      <c r="D621" s="315"/>
      <c r="E621" s="466"/>
      <c r="F621" s="466"/>
      <c r="G621" s="312"/>
      <c r="H621" s="319"/>
      <c r="I621" s="319"/>
      <c r="J621" s="315"/>
      <c r="K621" s="316"/>
      <c r="L621" s="317"/>
      <c r="M621" s="497"/>
      <c r="N621" s="497"/>
      <c r="O621" s="313"/>
      <c r="P621" s="319"/>
      <c r="Q621" s="315"/>
      <c r="R621" s="316"/>
      <c r="S621" s="316"/>
      <c r="T621" s="316"/>
      <c r="U621" s="497"/>
      <c r="V621" s="497"/>
      <c r="W621" s="313"/>
      <c r="Y621" s="28"/>
      <c r="Z621" s="28"/>
    </row>
    <row r="622" spans="1:26" s="39" customFormat="1" ht="15.75">
      <c r="A622" s="318" t="s">
        <v>2206</v>
      </c>
      <c r="B622" s="442"/>
      <c r="C622" s="442"/>
      <c r="D622" s="443"/>
      <c r="E622" s="466"/>
      <c r="F622" s="466"/>
      <c r="G622" s="445" t="s">
        <v>150</v>
      </c>
      <c r="H622" s="442"/>
      <c r="I622" s="318" t="s">
        <v>186</v>
      </c>
      <c r="J622" s="443"/>
      <c r="K622" s="442"/>
      <c r="L622" s="317"/>
      <c r="M622" s="497"/>
      <c r="N622" s="497"/>
      <c r="O622" s="445" t="s">
        <v>150</v>
      </c>
      <c r="P622" s="442"/>
      <c r="Q622" s="318" t="s">
        <v>175</v>
      </c>
      <c r="R622" s="442"/>
      <c r="S622" s="442"/>
      <c r="T622" s="442"/>
      <c r="U622" s="497"/>
      <c r="V622" s="497"/>
      <c r="W622" s="445" t="s">
        <v>150</v>
      </c>
    </row>
    <row r="623" spans="1:26" ht="15.75">
      <c r="A623" s="323" t="s">
        <v>3952</v>
      </c>
      <c r="B623" s="319"/>
      <c r="C623" s="319"/>
      <c r="D623" s="315"/>
      <c r="E623" s="466">
        <f>'Punten per wedstrijd'!F24*1.2</f>
        <v>279.95999999999992</v>
      </c>
      <c r="F623" s="466">
        <f>'Punten per wedstrijd'!F79</f>
        <v>193.19999999999982</v>
      </c>
      <c r="G623" s="312" t="s">
        <v>4532</v>
      </c>
      <c r="H623" s="319"/>
      <c r="I623" s="323" t="s">
        <v>3957</v>
      </c>
      <c r="J623" s="315"/>
      <c r="K623" s="316"/>
      <c r="L623" s="317"/>
      <c r="M623" s="466">
        <f>'Punten per wedstrijd'!G5*1.2</f>
        <v>116.88000000000011</v>
      </c>
      <c r="N623" s="466">
        <f>'Punten per wedstrijd'!G36</f>
        <v>203.40000000000123</v>
      </c>
      <c r="O623" s="312" t="s">
        <v>4533</v>
      </c>
      <c r="P623" s="319"/>
      <c r="Q623" s="323" t="s">
        <v>3962</v>
      </c>
      <c r="R623" s="316"/>
      <c r="S623" s="316"/>
      <c r="T623" s="316"/>
      <c r="U623" s="466">
        <f>'Punten per wedstrijd'!G140*1.2</f>
        <v>941.0400000000003</v>
      </c>
      <c r="V623" s="466">
        <f>'Punten per wedstrijd'!G138</f>
        <v>890.99999999999955</v>
      </c>
      <c r="W623" s="312" t="s">
        <v>4534</v>
      </c>
      <c r="Y623" s="28"/>
      <c r="Z623" s="28"/>
    </row>
    <row r="624" spans="1:26" ht="15.75">
      <c r="A624" s="323" t="s">
        <v>3953</v>
      </c>
      <c r="B624" s="319"/>
      <c r="C624" s="319"/>
      <c r="D624" s="315"/>
      <c r="E624" s="466">
        <f>'Punten per wedstrijd'!F36*1.2</f>
        <v>325.80000000000052</v>
      </c>
      <c r="F624" s="466">
        <f>'Punten per wedstrijd'!F11</f>
        <v>160</v>
      </c>
      <c r="G624" s="312" t="s">
        <v>4532</v>
      </c>
      <c r="H624" s="319"/>
      <c r="I624" s="323" t="s">
        <v>3958</v>
      </c>
      <c r="J624" s="315"/>
      <c r="K624" s="316"/>
      <c r="L624" s="317"/>
      <c r="M624" s="466">
        <f>'Punten per wedstrijd'!G11*1.2</f>
        <v>253.80000000000052</v>
      </c>
      <c r="N624" s="466">
        <f>'Punten per wedstrijd'!G97</f>
        <v>247.50000000000045</v>
      </c>
      <c r="O624" s="312" t="s">
        <v>4534</v>
      </c>
      <c r="P624" s="319"/>
      <c r="Q624" s="323" t="s">
        <v>3963</v>
      </c>
      <c r="R624" s="316"/>
      <c r="S624" s="316"/>
      <c r="T624" s="316"/>
      <c r="U624" s="466">
        <f>'Punten per wedstrijd'!G145*1.2</f>
        <v>1006.8000000000005</v>
      </c>
      <c r="V624" s="466">
        <f>'Punten per wedstrijd'!G183</f>
        <v>1002.5999999999995</v>
      </c>
      <c r="W624" s="312" t="s">
        <v>4534</v>
      </c>
      <c r="Y624" s="28"/>
      <c r="Z624" s="28"/>
    </row>
    <row r="625" spans="1:26" ht="15.75">
      <c r="A625" s="323" t="s">
        <v>3954</v>
      </c>
      <c r="B625" s="319"/>
      <c r="C625" s="319"/>
      <c r="D625" s="315"/>
      <c r="E625" s="466">
        <f>'Punten per wedstrijd'!F41*1.2</f>
        <v>612.47999999999979</v>
      </c>
      <c r="F625" s="466">
        <f>'Punten per wedstrijd'!F5</f>
        <v>282.40000000000009</v>
      </c>
      <c r="G625" s="312" t="s">
        <v>4532</v>
      </c>
      <c r="H625" s="319"/>
      <c r="I625" s="323" t="s">
        <v>3959</v>
      </c>
      <c r="J625" s="315"/>
      <c r="K625" s="316"/>
      <c r="L625" s="317"/>
      <c r="M625" s="466">
        <f>'Punten per wedstrijd'!G24*1.2</f>
        <v>444.3599999999991</v>
      </c>
      <c r="N625" s="466">
        <f>'Punten per wedstrijd'!G68</f>
        <v>216.50000000000045</v>
      </c>
      <c r="O625" s="312" t="s">
        <v>4532</v>
      </c>
      <c r="P625" s="319"/>
      <c r="Q625" s="323" t="s">
        <v>3964</v>
      </c>
      <c r="R625" s="316"/>
      <c r="S625" s="316"/>
      <c r="T625" s="316"/>
      <c r="U625" s="466">
        <f>'Punten per wedstrijd'!G172*1.2</f>
        <v>1008.7199999999998</v>
      </c>
      <c r="V625" s="466">
        <f>'Punten per wedstrijd'!G115</f>
        <v>792.50000000000045</v>
      </c>
      <c r="W625" s="312" t="s">
        <v>4532</v>
      </c>
      <c r="Y625" s="28"/>
      <c r="Z625" s="28"/>
    </row>
    <row r="626" spans="1:26" ht="15.75">
      <c r="A626" s="323" t="s">
        <v>3955</v>
      </c>
      <c r="B626" s="319"/>
      <c r="C626" s="319"/>
      <c r="D626" s="315"/>
      <c r="E626" s="466">
        <f>'Punten per wedstrijd'!F68*1.2</f>
        <v>281.63999999999947</v>
      </c>
      <c r="F626" s="466">
        <f>'Punten per wedstrijd'!F97</f>
        <v>172</v>
      </c>
      <c r="G626" s="312" t="s">
        <v>4532</v>
      </c>
      <c r="H626" s="319"/>
      <c r="I626" s="323" t="s">
        <v>3960</v>
      </c>
      <c r="J626" s="315"/>
      <c r="K626" s="316"/>
      <c r="L626" s="317"/>
      <c r="M626" s="466">
        <f>'Punten per wedstrijd'!G34*1.2</f>
        <v>221.39999999999944</v>
      </c>
      <c r="N626" s="466">
        <f>'Punten per wedstrijd'!G41</f>
        <v>267.50000000000045</v>
      </c>
      <c r="O626" s="312" t="s">
        <v>4531</v>
      </c>
      <c r="P626" s="319"/>
      <c r="Q626" s="323" t="s">
        <v>3965</v>
      </c>
      <c r="R626" s="316"/>
      <c r="S626" s="316"/>
      <c r="T626" s="316"/>
      <c r="U626" s="466">
        <f>'Punten per wedstrijd'!G198*1.2</f>
        <v>1270.6800000000017</v>
      </c>
      <c r="V626" s="466">
        <f>'Punten per wedstrijd'!G128</f>
        <v>683.69999999999936</v>
      </c>
      <c r="W626" s="312" t="s">
        <v>4532</v>
      </c>
      <c r="Y626" s="28"/>
      <c r="Z626" s="28"/>
    </row>
    <row r="627" spans="1:26" ht="15.75">
      <c r="A627" s="323" t="s">
        <v>3956</v>
      </c>
      <c r="B627" s="319"/>
      <c r="C627" s="319"/>
      <c r="D627" s="315"/>
      <c r="E627" s="466">
        <f>'Punten per wedstrijd'!F94*1.2</f>
        <v>273.48000000000036</v>
      </c>
      <c r="F627" s="466">
        <f>'Punten per wedstrijd'!F34</f>
        <v>165.40000000000009</v>
      </c>
      <c r="G627" s="312" t="s">
        <v>4532</v>
      </c>
      <c r="H627" s="319"/>
      <c r="I627" s="323" t="s">
        <v>3961</v>
      </c>
      <c r="J627" s="315"/>
      <c r="K627" s="316"/>
      <c r="L627" s="317"/>
      <c r="M627" s="466">
        <f>'Punten per wedstrijd'!G79*1.2</f>
        <v>0</v>
      </c>
      <c r="N627" s="466">
        <f>'Punten per wedstrijd'!G94</f>
        <v>226.50000000000091</v>
      </c>
      <c r="O627" s="312" t="s">
        <v>4533</v>
      </c>
      <c r="P627" s="319"/>
      <c r="Q627" s="323" t="s">
        <v>3966</v>
      </c>
      <c r="R627" s="316"/>
      <c r="S627" s="316"/>
      <c r="T627" s="316"/>
      <c r="U627" s="466">
        <f>'Punten per wedstrijd'!G201*1.2</f>
        <v>959.64000000000078</v>
      </c>
      <c r="V627" s="466">
        <f>'Punten per wedstrijd'!G109</f>
        <v>520.60000000000127</v>
      </c>
      <c r="W627" s="312" t="s">
        <v>4532</v>
      </c>
      <c r="Y627" s="28"/>
      <c r="Z627" s="28"/>
    </row>
    <row r="628" spans="1:26" ht="15.75">
      <c r="A628" s="322"/>
      <c r="B628" s="319"/>
      <c r="C628" s="319"/>
      <c r="D628" s="315"/>
      <c r="E628" s="466"/>
      <c r="F628" s="466"/>
      <c r="G628" s="310"/>
      <c r="H628" s="319"/>
      <c r="I628" s="315"/>
      <c r="J628" s="315"/>
      <c r="K628" s="316"/>
      <c r="L628" s="317"/>
      <c r="M628" s="497"/>
      <c r="N628" s="497"/>
      <c r="O628" s="313"/>
      <c r="P628" s="319"/>
      <c r="Q628" s="316"/>
      <c r="R628" s="316"/>
      <c r="S628" s="316"/>
      <c r="T628" s="316"/>
      <c r="U628" s="497"/>
      <c r="V628" s="497"/>
      <c r="W628" s="313"/>
      <c r="Y628" s="28"/>
      <c r="Z628" s="28"/>
    </row>
    <row r="629" spans="1:26" s="39" customFormat="1" ht="15.75">
      <c r="A629" s="318" t="s">
        <v>187</v>
      </c>
      <c r="B629" s="442"/>
      <c r="C629" s="442"/>
      <c r="D629" s="443"/>
      <c r="E629" s="466"/>
      <c r="F629" s="466"/>
      <c r="G629" s="445" t="s">
        <v>150</v>
      </c>
      <c r="H629" s="442"/>
      <c r="I629" s="318" t="s">
        <v>188</v>
      </c>
      <c r="J629" s="443"/>
      <c r="K629" s="442"/>
      <c r="L629" s="317"/>
      <c r="M629" s="497"/>
      <c r="N629" s="497"/>
      <c r="O629" s="445" t="s">
        <v>150</v>
      </c>
      <c r="P629" s="442"/>
      <c r="Q629" s="318" t="s">
        <v>2207</v>
      </c>
      <c r="R629" s="442"/>
      <c r="S629" s="442"/>
      <c r="T629" s="442"/>
      <c r="U629" s="497"/>
      <c r="V629" s="497"/>
      <c r="W629" s="445" t="s">
        <v>150</v>
      </c>
    </row>
    <row r="630" spans="1:26" ht="15.75">
      <c r="A630" s="323" t="s">
        <v>3967</v>
      </c>
      <c r="B630" s="319"/>
      <c r="C630" s="319"/>
      <c r="D630" s="315"/>
      <c r="E630" s="466">
        <f>'Punten per wedstrijd'!H109*1.2</f>
        <v>539.76000000000181</v>
      </c>
      <c r="F630" s="466">
        <f>'Punten per wedstrijd'!H115</f>
        <v>780.10000000000082</v>
      </c>
      <c r="G630" s="312" t="s">
        <v>4533</v>
      </c>
      <c r="H630" s="319"/>
      <c r="I630" s="323" t="s">
        <v>3971</v>
      </c>
      <c r="J630" s="315"/>
      <c r="K630" s="316"/>
      <c r="L630" s="317"/>
      <c r="M630" s="466">
        <f>'Punten per wedstrijd'!H5*1.2</f>
        <v>585.84000000000083</v>
      </c>
      <c r="N630" s="466">
        <f>'Punten per wedstrijd'!H68</f>
        <v>499.30000000000064</v>
      </c>
      <c r="O630" s="312" t="s">
        <v>4534</v>
      </c>
      <c r="P630" s="319"/>
      <c r="Q630" s="323" t="s">
        <v>3976</v>
      </c>
      <c r="R630" s="316"/>
      <c r="S630" s="316"/>
      <c r="T630" s="316"/>
      <c r="U630" s="466">
        <f>'Punten per wedstrijd'!I128*1.2</f>
        <v>1130.8800000000006</v>
      </c>
      <c r="V630" s="466">
        <f>'Punten per wedstrijd'!I201</f>
        <v>790.20000000000073</v>
      </c>
      <c r="W630" s="312" t="s">
        <v>4532</v>
      </c>
      <c r="Y630" s="28"/>
      <c r="Z630" s="28"/>
    </row>
    <row r="631" spans="1:26" ht="15.75">
      <c r="A631" s="323" t="s">
        <v>3968</v>
      </c>
      <c r="B631" s="319"/>
      <c r="C631" s="319"/>
      <c r="D631" s="315"/>
      <c r="E631" s="466">
        <f>'Punten per wedstrijd'!H128*1.2</f>
        <v>1038.7199999999998</v>
      </c>
      <c r="F631" s="466">
        <f>'Punten per wedstrijd'!H145</f>
        <v>601.59999999999991</v>
      </c>
      <c r="G631" s="312" t="s">
        <v>4532</v>
      </c>
      <c r="H631" s="319"/>
      <c r="I631" s="323" t="s">
        <v>3972</v>
      </c>
      <c r="J631" s="315"/>
      <c r="K631" s="316"/>
      <c r="L631" s="317"/>
      <c r="M631" s="466">
        <f>'Punten per wedstrijd'!H11*1.2</f>
        <v>557.58000000000061</v>
      </c>
      <c r="N631" s="466">
        <f>'Punten per wedstrijd'!H34</f>
        <v>437.79999999999927</v>
      </c>
      <c r="O631" s="312" t="s">
        <v>4532</v>
      </c>
      <c r="P631" s="319"/>
      <c r="Q631" s="323" t="s">
        <v>3977</v>
      </c>
      <c r="R631" s="316"/>
      <c r="S631" s="316"/>
      <c r="T631" s="316"/>
      <c r="U631" s="466">
        <f>'Punten per wedstrijd'!I138*1.2</f>
        <v>1203.6000000000022</v>
      </c>
      <c r="V631" s="466">
        <f>'Punten per wedstrijd'!I109</f>
        <v>484.49999999999818</v>
      </c>
      <c r="W631" s="312" t="s">
        <v>4532</v>
      </c>
      <c r="Y631" s="28"/>
      <c r="Z631" s="28"/>
    </row>
    <row r="632" spans="1:26" ht="15.75">
      <c r="A632" s="323" t="s">
        <v>2273</v>
      </c>
      <c r="B632" s="319"/>
      <c r="C632" s="319"/>
      <c r="D632" s="315"/>
      <c r="E632" s="466">
        <f>'Punten per wedstrijd'!H138*1.2</f>
        <v>921.83999999999969</v>
      </c>
      <c r="F632" s="466">
        <f>'Punten per wedstrijd'!H201</f>
        <v>660.00000000000045</v>
      </c>
      <c r="G632" s="312" t="s">
        <v>4532</v>
      </c>
      <c r="H632" s="319"/>
      <c r="I632" s="323" t="s">
        <v>3973</v>
      </c>
      <c r="J632" s="315"/>
      <c r="K632" s="316"/>
      <c r="L632" s="317"/>
      <c r="M632" s="466">
        <f>'Punten per wedstrijd'!H36*1.2</f>
        <v>701.15999999999963</v>
      </c>
      <c r="N632" s="466">
        <f>'Punten per wedstrijd'!H24</f>
        <v>639.40000000000055</v>
      </c>
      <c r="O632" s="312" t="s">
        <v>4534</v>
      </c>
      <c r="P632" s="319"/>
      <c r="Q632" s="323" t="s">
        <v>3978</v>
      </c>
      <c r="R632" s="316"/>
      <c r="S632" s="316"/>
      <c r="T632" s="316"/>
      <c r="U632" s="466">
        <f>'Punten per wedstrijd'!I172*1.2</f>
        <v>915.12000000000046</v>
      </c>
      <c r="V632" s="466">
        <f>'Punten per wedstrijd'!I145</f>
        <v>796.60000000000218</v>
      </c>
      <c r="W632" s="312" t="s">
        <v>4534</v>
      </c>
      <c r="Y632" s="28"/>
      <c r="Z632" s="28"/>
    </row>
    <row r="633" spans="1:26" ht="15.75">
      <c r="A633" s="323" t="s">
        <v>3969</v>
      </c>
      <c r="B633" s="319"/>
      <c r="C633" s="319"/>
      <c r="D633" s="315"/>
      <c r="E633" s="466">
        <f>'Punten per wedstrijd'!H183*1.2</f>
        <v>1072.8000000000011</v>
      </c>
      <c r="F633" s="466">
        <f>'Punten per wedstrijd'!H140</f>
        <v>845.89999999999964</v>
      </c>
      <c r="G633" s="312" t="s">
        <v>4532</v>
      </c>
      <c r="H633" s="319"/>
      <c r="I633" s="323" t="s">
        <v>3974</v>
      </c>
      <c r="J633" s="315"/>
      <c r="K633" s="316"/>
      <c r="L633" s="317"/>
      <c r="M633" s="466">
        <f>'Punten per wedstrijd'!H41*1.2</f>
        <v>808.20000000000107</v>
      </c>
      <c r="N633" s="466">
        <f>'Punten per wedstrijd'!H94</f>
        <v>456.90000000000146</v>
      </c>
      <c r="O633" s="312" t="s">
        <v>4532</v>
      </c>
      <c r="P633" s="319"/>
      <c r="Q633" s="323" t="s">
        <v>3979</v>
      </c>
      <c r="R633" s="316"/>
      <c r="S633" s="316"/>
      <c r="T633" s="316"/>
      <c r="U633" s="466">
        <f>'Punten per wedstrijd'!I183*1.2</f>
        <v>1160.0999999999999</v>
      </c>
      <c r="V633" s="466">
        <f>'Punten per wedstrijd'!I115</f>
        <v>925.00000000000091</v>
      </c>
      <c r="W633" s="312" t="s">
        <v>4532</v>
      </c>
      <c r="Y633" s="28"/>
      <c r="Z633" s="28"/>
    </row>
    <row r="634" spans="1:26" ht="15.75">
      <c r="A634" s="323" t="s">
        <v>3970</v>
      </c>
      <c r="B634" s="319"/>
      <c r="C634" s="319"/>
      <c r="D634" s="315"/>
      <c r="E634" s="466">
        <f>'Punten per wedstrijd'!H198*1.2</f>
        <v>1120.5600000000002</v>
      </c>
      <c r="F634" s="466">
        <f>'Punten per wedstrijd'!H172</f>
        <v>548.89999999999964</v>
      </c>
      <c r="G634" s="312" t="s">
        <v>4532</v>
      </c>
      <c r="H634" s="315"/>
      <c r="I634" s="323" t="s">
        <v>3975</v>
      </c>
      <c r="J634" s="315"/>
      <c r="K634" s="316"/>
      <c r="L634" s="317"/>
      <c r="M634" s="466">
        <f>'Punten per wedstrijd'!H97*1.2</f>
        <v>745.91999999999928</v>
      </c>
      <c r="N634" s="466">
        <f>'Punten per wedstrijd'!H79</f>
        <v>451.5</v>
      </c>
      <c r="O634" s="312" t="s">
        <v>4532</v>
      </c>
      <c r="P634" s="316"/>
      <c r="Q634" s="323" t="s">
        <v>3980</v>
      </c>
      <c r="R634" s="316"/>
      <c r="S634" s="316"/>
      <c r="T634" s="316"/>
      <c r="U634" s="466">
        <f>'Punten per wedstrijd'!I198*1.2</f>
        <v>955.44000000000187</v>
      </c>
      <c r="V634" s="466">
        <f>'Punten per wedstrijd'!I140</f>
        <v>939.70000000000073</v>
      </c>
      <c r="W634" s="312" t="s">
        <v>4534</v>
      </c>
      <c r="X634" s="28"/>
      <c r="Y634" s="28"/>
      <c r="Z634" s="28"/>
    </row>
    <row r="635" spans="1:26" ht="15.75">
      <c r="A635" s="321"/>
      <c r="B635" s="319"/>
      <c r="C635" s="319"/>
      <c r="D635" s="315"/>
      <c r="E635" s="466"/>
      <c r="F635" s="466"/>
      <c r="G635" s="310"/>
      <c r="H635" s="442"/>
      <c r="I635" s="314"/>
      <c r="J635" s="315"/>
      <c r="K635" s="316"/>
      <c r="L635" s="317"/>
      <c r="M635" s="497"/>
      <c r="N635" s="497"/>
      <c r="O635" s="313"/>
      <c r="P635" s="316"/>
      <c r="Q635" s="314"/>
      <c r="R635" s="316"/>
      <c r="S635" s="316"/>
      <c r="T635" s="316"/>
      <c r="U635" s="497"/>
      <c r="V635" s="497"/>
      <c r="W635" s="313"/>
      <c r="X635" s="28"/>
      <c r="Y635" s="28"/>
      <c r="Z635" s="28"/>
    </row>
    <row r="636" spans="1:26" s="39" customFormat="1" ht="15.75">
      <c r="A636" s="318" t="s">
        <v>2208</v>
      </c>
      <c r="B636" s="442"/>
      <c r="C636" s="442"/>
      <c r="D636" s="443"/>
      <c r="E636" s="466"/>
      <c r="F636" s="466"/>
      <c r="G636" s="445" t="s">
        <v>150</v>
      </c>
      <c r="I636" s="318" t="s">
        <v>3528</v>
      </c>
      <c r="J636" s="443"/>
      <c r="K636" s="442"/>
      <c r="L636" s="317"/>
      <c r="M636" s="497"/>
      <c r="N636" s="497"/>
      <c r="O636" s="445" t="s">
        <v>150</v>
      </c>
      <c r="P636" s="442"/>
      <c r="Q636" s="318" t="s">
        <v>3529</v>
      </c>
      <c r="R636" s="442"/>
      <c r="S636" s="442"/>
      <c r="T636" s="442"/>
      <c r="U636" s="497"/>
      <c r="V636" s="497"/>
      <c r="W636" s="445" t="s">
        <v>150</v>
      </c>
    </row>
    <row r="637" spans="1:26" ht="15.75">
      <c r="A637" s="323" t="s">
        <v>4447</v>
      </c>
      <c r="B637" s="319"/>
      <c r="C637" s="319"/>
      <c r="D637" s="315"/>
      <c r="E637" s="466">
        <f>'Punten per wedstrijd'!I79*1.2</f>
        <v>445.8</v>
      </c>
      <c r="F637" s="466">
        <f>'Punten per wedstrijd'!I5</f>
        <v>321.5</v>
      </c>
      <c r="G637" s="312" t="s">
        <v>4532</v>
      </c>
      <c r="H637" s="319"/>
      <c r="I637" s="323" t="s">
        <v>4448</v>
      </c>
      <c r="J637" s="315"/>
      <c r="K637" s="316"/>
      <c r="L637" s="317"/>
      <c r="M637" s="466">
        <f>'Punten per wedstrijd'!J5*1.2</f>
        <v>480.11999999999995</v>
      </c>
      <c r="N637" s="466">
        <f>'Punten per wedstrijd'!J24</f>
        <v>532.20000000000005</v>
      </c>
      <c r="O637" s="312" t="s">
        <v>4531</v>
      </c>
      <c r="P637" s="319"/>
      <c r="Q637" s="323" t="s">
        <v>4449</v>
      </c>
      <c r="R637" s="316"/>
      <c r="S637" s="316"/>
      <c r="T637" s="316"/>
      <c r="U637" s="466">
        <f>'Punten per wedstrijd'!K94*1.2</f>
        <v>295.91999999999996</v>
      </c>
      <c r="V637" s="466">
        <f>'Punten per wedstrijd'!K5</f>
        <v>364.2</v>
      </c>
      <c r="W637" s="312" t="s">
        <v>4531</v>
      </c>
      <c r="X637" s="28"/>
      <c r="Y637" s="28"/>
      <c r="Z637" s="28"/>
    </row>
    <row r="638" spans="1:26" ht="15.75">
      <c r="A638" s="323" t="s">
        <v>4450</v>
      </c>
      <c r="B638" s="319"/>
      <c r="C638" s="319"/>
      <c r="D638" s="315"/>
      <c r="E638" s="466">
        <f>'Punten per wedstrijd'!I24*1.2</f>
        <v>474.59999999999997</v>
      </c>
      <c r="F638" s="466">
        <f>'Punten per wedstrijd'!I11</f>
        <v>116.00000000000001</v>
      </c>
      <c r="G638" s="312" t="s">
        <v>4532</v>
      </c>
      <c r="H638" s="319"/>
      <c r="I638" s="323" t="s">
        <v>4451</v>
      </c>
      <c r="J638" s="315"/>
      <c r="K638" s="316"/>
      <c r="L638" s="317"/>
      <c r="M638" s="466">
        <f>'Punten per wedstrijd'!J97*1.2</f>
        <v>567.6</v>
      </c>
      <c r="N638" s="466">
        <f>'Punten per wedstrijd'!J41</f>
        <v>551.20000000000005</v>
      </c>
      <c r="O638" s="312" t="s">
        <v>4534</v>
      </c>
      <c r="P638" s="319"/>
      <c r="Q638" s="323" t="s">
        <v>4452</v>
      </c>
      <c r="R638" s="316"/>
      <c r="S638" s="316"/>
      <c r="T638" s="316"/>
      <c r="U638" s="466">
        <f>'Punten per wedstrijd'!K41*1.2</f>
        <v>550.07999999999993</v>
      </c>
      <c r="V638" s="466">
        <f>'Punten per wedstrijd'!K11</f>
        <v>183.4</v>
      </c>
      <c r="W638" s="312" t="s">
        <v>4532</v>
      </c>
      <c r="X638" s="28"/>
      <c r="Y638" s="28"/>
      <c r="Z638" s="28"/>
    </row>
    <row r="639" spans="1:26" ht="15.75">
      <c r="A639" s="323" t="s">
        <v>4453</v>
      </c>
      <c r="B639" s="319"/>
      <c r="C639" s="319"/>
      <c r="D639" s="315"/>
      <c r="E639" s="466">
        <f>'Punten per wedstrijd'!I68*1.2</f>
        <v>217.43999999999997</v>
      </c>
      <c r="F639" s="466">
        <f>'Punten per wedstrijd'!I34</f>
        <v>353</v>
      </c>
      <c r="G639" s="312" t="s">
        <v>4533</v>
      </c>
      <c r="H639" s="319"/>
      <c r="I639" s="323" t="s">
        <v>4454</v>
      </c>
      <c r="J639" s="315"/>
      <c r="K639" s="316"/>
      <c r="L639" s="317"/>
      <c r="M639" s="466">
        <f>'Punten per wedstrijd'!J36*1.2</f>
        <v>531.71999999999991</v>
      </c>
      <c r="N639" s="466">
        <f>'Punten per wedstrijd'!J68</f>
        <v>429.8</v>
      </c>
      <c r="O639" s="312" t="s">
        <v>4534</v>
      </c>
      <c r="P639" s="319"/>
      <c r="Q639" s="323" t="s">
        <v>4455</v>
      </c>
      <c r="R639" s="316"/>
      <c r="S639" s="316"/>
      <c r="T639" s="316"/>
      <c r="U639" s="466">
        <f>'Punten per wedstrijd'!K24*1.2</f>
        <v>435.23999999999995</v>
      </c>
      <c r="V639" s="466">
        <f>'Punten per wedstrijd'!K34</f>
        <v>315.20000000000005</v>
      </c>
      <c r="W639" s="312" t="s">
        <v>4532</v>
      </c>
      <c r="X639" s="28"/>
      <c r="Y639" s="28"/>
      <c r="Z639" s="28"/>
    </row>
    <row r="640" spans="1:26" ht="15.75">
      <c r="A640" s="323" t="s">
        <v>4456</v>
      </c>
      <c r="B640" s="319"/>
      <c r="C640" s="319"/>
      <c r="D640" s="315"/>
      <c r="E640" s="466">
        <f>'Punten per wedstrijd'!I41*1.2</f>
        <v>502.92</v>
      </c>
      <c r="F640" s="466">
        <f>'Punten per wedstrijd'!I36</f>
        <v>222</v>
      </c>
      <c r="G640" s="312" t="s">
        <v>4532</v>
      </c>
      <c r="H640" s="319"/>
      <c r="I640" s="323" t="s">
        <v>4457</v>
      </c>
      <c r="J640" s="315"/>
      <c r="K640" s="316"/>
      <c r="L640" s="317"/>
      <c r="M640" s="466">
        <f>'Punten per wedstrijd'!J34*1.2</f>
        <v>525.72</v>
      </c>
      <c r="N640" s="466">
        <f>'Punten per wedstrijd'!J79</f>
        <v>345.1</v>
      </c>
      <c r="O640" s="312" t="s">
        <v>4532</v>
      </c>
      <c r="P640" s="319"/>
      <c r="Q640" s="323" t="s">
        <v>4458</v>
      </c>
      <c r="R640" s="316"/>
      <c r="S640" s="316"/>
      <c r="T640" s="316"/>
      <c r="U640" s="466">
        <f>'Punten per wedstrijd'!K68*1.2</f>
        <v>632.4</v>
      </c>
      <c r="V640" s="466">
        <f>'Punten per wedstrijd'!K79</f>
        <v>188.5</v>
      </c>
      <c r="W640" s="312" t="s">
        <v>4532</v>
      </c>
      <c r="X640" s="28"/>
      <c r="Y640" s="28"/>
      <c r="Z640" s="28"/>
    </row>
    <row r="641" spans="1:26" ht="15.75">
      <c r="A641" s="323" t="s">
        <v>4459</v>
      </c>
      <c r="B641" s="319"/>
      <c r="C641" s="319"/>
      <c r="D641" s="315"/>
      <c r="E641" s="466">
        <f>'Punten per wedstrijd'!I94*1.2</f>
        <v>253.2</v>
      </c>
      <c r="F641" s="466">
        <f>'Punten per wedstrijd'!I97</f>
        <v>399.9</v>
      </c>
      <c r="G641" s="312" t="s">
        <v>4533</v>
      </c>
      <c r="H641" s="319"/>
      <c r="I641" s="323" t="s">
        <v>4460</v>
      </c>
      <c r="J641" s="315"/>
      <c r="K641" s="316"/>
      <c r="L641" s="317"/>
      <c r="M641" s="466">
        <f>'Punten per wedstrijd'!J11*1.2</f>
        <v>758.45999999999992</v>
      </c>
      <c r="N641" s="466">
        <f>'Punten per wedstrijd'!J94</f>
        <v>526.9</v>
      </c>
      <c r="O641" s="312" t="s">
        <v>4532</v>
      </c>
      <c r="P641" s="319"/>
      <c r="Q641" s="323" t="s">
        <v>4461</v>
      </c>
      <c r="R641" s="316"/>
      <c r="S641" s="316"/>
      <c r="T641" s="316"/>
      <c r="U641" s="466">
        <f>'Punten per wedstrijd'!K36*1.2</f>
        <v>324.59999999999997</v>
      </c>
      <c r="V641" s="466">
        <f>'Punten per wedstrijd'!K97</f>
        <v>191.7</v>
      </c>
      <c r="W641" s="312" t="s">
        <v>4532</v>
      </c>
      <c r="X641" s="28"/>
      <c r="Y641" s="28"/>
      <c r="Z641" s="28"/>
    </row>
    <row r="642" spans="1:26" ht="15.75">
      <c r="A642" s="322"/>
      <c r="B642" s="319"/>
      <c r="C642" s="319"/>
      <c r="D642" s="315"/>
      <c r="E642" s="466"/>
      <c r="F642" s="466"/>
      <c r="G642" s="312"/>
      <c r="H642" s="319"/>
      <c r="I642" s="319"/>
      <c r="J642" s="315"/>
      <c r="K642" s="316"/>
      <c r="L642" s="317"/>
      <c r="M642" s="497"/>
      <c r="N642" s="497"/>
      <c r="O642" s="313"/>
      <c r="P642" s="319"/>
      <c r="Q642" s="315"/>
      <c r="R642" s="316"/>
      <c r="S642" s="316"/>
      <c r="T642" s="316"/>
      <c r="U642" s="497"/>
      <c r="V642" s="497"/>
      <c r="W642" s="313"/>
      <c r="X642" s="28"/>
      <c r="Y642" s="28"/>
      <c r="Z642" s="28"/>
    </row>
    <row r="643" spans="1:26" s="39" customFormat="1" ht="15.75">
      <c r="A643" s="318" t="s">
        <v>191</v>
      </c>
      <c r="B643" s="442"/>
      <c r="C643" s="442"/>
      <c r="D643" s="443"/>
      <c r="E643" s="466"/>
      <c r="F643" s="466"/>
      <c r="G643" s="445" t="s">
        <v>150</v>
      </c>
      <c r="H643" s="442"/>
      <c r="I643" s="318" t="s">
        <v>192</v>
      </c>
      <c r="J643" s="443"/>
      <c r="K643" s="442"/>
      <c r="L643" s="317"/>
      <c r="M643" s="497"/>
      <c r="N643" s="497"/>
      <c r="O643" s="445" t="s">
        <v>150</v>
      </c>
      <c r="P643" s="442"/>
      <c r="Q643" s="318" t="s">
        <v>195</v>
      </c>
      <c r="R643" s="442"/>
      <c r="S643" s="442"/>
      <c r="T643" s="442"/>
      <c r="U643" s="497"/>
      <c r="V643" s="497"/>
      <c r="W643" s="445" t="s">
        <v>150</v>
      </c>
    </row>
    <row r="644" spans="1:26" ht="15.75">
      <c r="A644" s="323" t="s">
        <v>4462</v>
      </c>
      <c r="B644" s="319"/>
      <c r="C644" s="319"/>
      <c r="D644" s="315"/>
      <c r="E644" s="466">
        <f>'Punten per wedstrijd'!L79*1.2</f>
        <v>209.64</v>
      </c>
      <c r="F644" s="466">
        <f>'Punten per wedstrijd'!L24</f>
        <v>336.1</v>
      </c>
      <c r="G644" s="312" t="s">
        <v>4533</v>
      </c>
      <c r="H644" s="319"/>
      <c r="I644" s="323" t="s">
        <v>5046</v>
      </c>
      <c r="J644" s="315"/>
      <c r="K644" s="316"/>
      <c r="L644" s="317"/>
      <c r="M644" s="466">
        <f>'Punten per wedstrijd'!M36*1.2</f>
        <v>756.00000000000216</v>
      </c>
      <c r="N644" s="466">
        <f>'Punten per wedstrijd'!M5</f>
        <v>444.29999999999927</v>
      </c>
      <c r="O644" s="312" t="s">
        <v>4532</v>
      </c>
      <c r="P644" s="319"/>
      <c r="Q644" s="323" t="s">
        <v>4463</v>
      </c>
      <c r="R644" s="316"/>
      <c r="S644" s="316"/>
      <c r="T644" s="316"/>
      <c r="U644" s="466">
        <f>'Punten per wedstrijd'!J138*1.2</f>
        <v>829.80000000000211</v>
      </c>
      <c r="V644" s="466">
        <f>'Punten per wedstrijd'!J140</f>
        <v>543.20000000000164</v>
      </c>
      <c r="W644" s="312" t="s">
        <v>4532</v>
      </c>
      <c r="X644" s="28"/>
      <c r="Y644" s="28"/>
      <c r="Z644" s="28"/>
    </row>
    <row r="645" spans="1:26" ht="15.75">
      <c r="A645" s="323" t="s">
        <v>4464</v>
      </c>
      <c r="B645" s="319"/>
      <c r="C645" s="319"/>
      <c r="D645" s="315"/>
      <c r="E645" s="466">
        <f>'Punten per wedstrijd'!L11*1.2</f>
        <v>103.8</v>
      </c>
      <c r="F645" s="466">
        <f>'Punten per wedstrijd'!L36</f>
        <v>316.79999999999995</v>
      </c>
      <c r="G645" s="312" t="s">
        <v>4533</v>
      </c>
      <c r="H645" s="319"/>
      <c r="I645" s="323" t="s">
        <v>5047</v>
      </c>
      <c r="J645" s="315"/>
      <c r="K645" s="316"/>
      <c r="L645" s="317"/>
      <c r="M645" s="466">
        <f>'Punten per wedstrijd'!M97*1.2</f>
        <v>579</v>
      </c>
      <c r="N645" s="466">
        <f>'Punten per wedstrijd'!M11</f>
        <v>466.50000000000091</v>
      </c>
      <c r="O645" s="312" t="s">
        <v>4534</v>
      </c>
      <c r="P645" s="319"/>
      <c r="Q645" s="323" t="s">
        <v>4465</v>
      </c>
      <c r="R645" s="316"/>
      <c r="S645" s="316"/>
      <c r="T645" s="316"/>
      <c r="U645" s="466">
        <f>'Punten per wedstrijd'!J183*1.2</f>
        <v>858.96000000000129</v>
      </c>
      <c r="V645" s="466">
        <f>'Punten per wedstrijd'!J145</f>
        <v>446.30000000000109</v>
      </c>
      <c r="W645" s="312" t="s">
        <v>4532</v>
      </c>
      <c r="X645" s="28"/>
      <c r="Y645" s="28"/>
      <c r="Z645" s="28"/>
    </row>
    <row r="646" spans="1:26" ht="15.75">
      <c r="A646" s="323" t="s">
        <v>4466</v>
      </c>
      <c r="B646" s="319"/>
      <c r="C646" s="319"/>
      <c r="D646" s="315"/>
      <c r="E646" s="466">
        <f>'Punten per wedstrijd'!L5*1.2</f>
        <v>413.03999999999996</v>
      </c>
      <c r="F646" s="466">
        <f>'Punten per wedstrijd'!L41</f>
        <v>516.29999999999995</v>
      </c>
      <c r="G646" s="312" t="s">
        <v>4531</v>
      </c>
      <c r="H646" s="319"/>
      <c r="I646" s="323" t="s">
        <v>5048</v>
      </c>
      <c r="J646" s="315"/>
      <c r="K646" s="316"/>
      <c r="L646" s="317"/>
      <c r="M646" s="466">
        <f>'Punten per wedstrijd'!M68*1.2</f>
        <v>600.59999999999889</v>
      </c>
      <c r="N646" s="466">
        <f>'Punten per wedstrijd'!M24</f>
        <v>484.600000000004</v>
      </c>
      <c r="O646" s="312" t="s">
        <v>4534</v>
      </c>
      <c r="P646" s="319"/>
      <c r="Q646" s="323" t="s">
        <v>4467</v>
      </c>
      <c r="R646" s="316"/>
      <c r="S646" s="316"/>
      <c r="T646" s="316"/>
      <c r="U646" s="466">
        <f>'Punten per wedstrijd'!J115*1.2</f>
        <v>455.1600000000002</v>
      </c>
      <c r="V646" s="466">
        <f>'Punten per wedstrijd'!J172</f>
        <v>286.39999999999873</v>
      </c>
      <c r="W646" s="312" t="s">
        <v>4532</v>
      </c>
      <c r="X646" s="28"/>
      <c r="Y646" s="28"/>
      <c r="Z646" s="28"/>
    </row>
    <row r="647" spans="1:26" ht="15.75">
      <c r="A647" s="323" t="s">
        <v>4468</v>
      </c>
      <c r="B647" s="319"/>
      <c r="C647" s="319"/>
      <c r="D647" s="315"/>
      <c r="E647" s="466">
        <f>'Punten per wedstrijd'!L97*1.2</f>
        <v>217.2</v>
      </c>
      <c r="F647" s="466">
        <f>'Punten per wedstrijd'!L68</f>
        <v>314</v>
      </c>
      <c r="G647" s="312" t="s">
        <v>4533</v>
      </c>
      <c r="H647" s="319"/>
      <c r="I647" s="323" t="s">
        <v>5049</v>
      </c>
      <c r="J647" s="315"/>
      <c r="K647" s="316"/>
      <c r="L647" s="317"/>
      <c r="M647" s="466">
        <f>'Punten per wedstrijd'!M41*1.2</f>
        <v>799.08000000000175</v>
      </c>
      <c r="N647" s="466">
        <f>'Punten per wedstrijd'!M34</f>
        <v>467.70000000000164</v>
      </c>
      <c r="O647" s="312" t="s">
        <v>4532</v>
      </c>
      <c r="P647" s="319"/>
      <c r="Q647" s="323" t="s">
        <v>4469</v>
      </c>
      <c r="R647" s="316"/>
      <c r="S647" s="316"/>
      <c r="T647" s="316"/>
      <c r="U647" s="466">
        <f>'Punten per wedstrijd'!J128*1.2</f>
        <v>679.44000000000085</v>
      </c>
      <c r="V647" s="466">
        <f>'Punten per wedstrijd'!J198</f>
        <v>663</v>
      </c>
      <c r="W647" s="312" t="s">
        <v>4534</v>
      </c>
      <c r="X647" s="28"/>
      <c r="Y647" s="28"/>
      <c r="Z647" s="28"/>
    </row>
    <row r="648" spans="1:26" ht="15.75">
      <c r="A648" s="323" t="s">
        <v>4470</v>
      </c>
      <c r="C648" s="319"/>
      <c r="D648" s="315"/>
      <c r="E648" s="466">
        <f>'Punten per wedstrijd'!L34*1.2</f>
        <v>248.16</v>
      </c>
      <c r="F648" s="466">
        <f>'Punten per wedstrijd'!L94</f>
        <v>141.6</v>
      </c>
      <c r="G648" s="312" t="s">
        <v>4532</v>
      </c>
      <c r="H648" s="319"/>
      <c r="I648" s="323" t="s">
        <v>5050</v>
      </c>
      <c r="J648" s="315"/>
      <c r="K648" s="316"/>
      <c r="L648" s="317"/>
      <c r="M648" s="466">
        <f>'Punten per wedstrijd'!M94*1.2</f>
        <v>594.00000000000216</v>
      </c>
      <c r="N648" s="466">
        <f>'Punten per wedstrijd'!M79</f>
        <v>265.5</v>
      </c>
      <c r="O648" s="312" t="s">
        <v>4532</v>
      </c>
      <c r="P648" s="319"/>
      <c r="Q648" s="323" t="s">
        <v>4471</v>
      </c>
      <c r="R648" s="316"/>
      <c r="S648" s="316"/>
      <c r="T648" s="316"/>
      <c r="U648" s="466">
        <f>'Punten per wedstrijd'!J109*1.2</f>
        <v>540.83999999999753</v>
      </c>
      <c r="V648" s="466">
        <f>'Punten per wedstrijd'!J201</f>
        <v>385.10000000000036</v>
      </c>
      <c r="W648" s="312" t="s">
        <v>4532</v>
      </c>
      <c r="X648" s="28"/>
      <c r="Y648" s="28"/>
      <c r="Z648" s="28"/>
    </row>
    <row r="649" spans="1:26" ht="15.75">
      <c r="A649" s="322"/>
      <c r="B649" s="319"/>
      <c r="C649" s="319"/>
      <c r="D649" s="315"/>
      <c r="E649" s="466"/>
      <c r="F649" s="466"/>
      <c r="G649" s="310"/>
      <c r="H649" s="319"/>
      <c r="I649" s="315"/>
      <c r="J649" s="315"/>
      <c r="K649" s="316"/>
      <c r="L649" s="317"/>
      <c r="M649" s="497"/>
      <c r="N649" s="497"/>
      <c r="O649" s="313"/>
      <c r="P649" s="319"/>
      <c r="Q649" s="316"/>
      <c r="R649" s="316"/>
      <c r="S649" s="316"/>
      <c r="T649" s="316"/>
      <c r="U649" s="497"/>
      <c r="V649" s="497"/>
      <c r="W649" s="313"/>
      <c r="X649" s="28"/>
      <c r="Y649" s="28"/>
      <c r="Z649" s="28"/>
    </row>
    <row r="650" spans="1:26" s="39" customFormat="1" ht="15.75">
      <c r="A650" s="318" t="s">
        <v>193</v>
      </c>
      <c r="B650" s="442"/>
      <c r="C650" s="442"/>
      <c r="D650" s="443"/>
      <c r="E650" s="466"/>
      <c r="F650" s="466"/>
      <c r="G650" s="445" t="s">
        <v>150</v>
      </c>
      <c r="H650" s="442"/>
      <c r="I650" s="318" t="s">
        <v>194</v>
      </c>
      <c r="J650" s="443"/>
      <c r="K650" s="442"/>
      <c r="L650" s="317"/>
      <c r="M650" s="497"/>
      <c r="N650" s="497"/>
      <c r="O650" s="445" t="s">
        <v>150</v>
      </c>
      <c r="P650" s="442"/>
      <c r="Q650" s="318" t="s">
        <v>176</v>
      </c>
      <c r="R650" s="442"/>
      <c r="S650" s="442"/>
      <c r="T650" s="442"/>
      <c r="U650" s="497"/>
      <c r="V650" s="497"/>
      <c r="W650" s="445" t="s">
        <v>150</v>
      </c>
    </row>
    <row r="651" spans="1:26" ht="15.75">
      <c r="A651" s="323" t="s">
        <v>4472</v>
      </c>
      <c r="B651" s="319"/>
      <c r="C651" s="319"/>
      <c r="D651" s="315"/>
      <c r="E651" s="466">
        <f>'Punten per wedstrijd'!N11*1.2</f>
        <v>317.40000000000219</v>
      </c>
      <c r="F651" s="466">
        <f>'Punten per wedstrijd'!N5</f>
        <v>499.59999999999945</v>
      </c>
      <c r="G651" s="312" t="s">
        <v>4533</v>
      </c>
      <c r="H651" s="319"/>
      <c r="I651" s="323" t="s">
        <v>4473</v>
      </c>
      <c r="J651" s="315"/>
      <c r="K651" s="316"/>
      <c r="L651" s="317"/>
      <c r="M651" s="466">
        <f>'Punten per wedstrijd'!O68*1.2</f>
        <v>254.63999999999976</v>
      </c>
      <c r="N651" s="466">
        <f>'Punten per wedstrijd'!O5</f>
        <v>312.69999999999982</v>
      </c>
      <c r="O651" s="312" t="s">
        <v>4531</v>
      </c>
      <c r="P651" s="319"/>
      <c r="Q651" s="323" t="s">
        <v>4474</v>
      </c>
      <c r="R651" s="316"/>
      <c r="S651" s="316"/>
      <c r="T651" s="316"/>
      <c r="U651" s="466">
        <f>'Punten per wedstrijd'!P97*1.2</f>
        <v>315</v>
      </c>
      <c r="V651" s="466">
        <f>'Punten per wedstrijd'!P24</f>
        <v>624.29999999999995</v>
      </c>
      <c r="W651" s="312" t="s">
        <v>4533</v>
      </c>
      <c r="X651" s="28"/>
      <c r="Y651" s="28"/>
      <c r="Z651" s="28"/>
    </row>
    <row r="652" spans="1:26" ht="15.75">
      <c r="A652" s="323" t="s">
        <v>4475</v>
      </c>
      <c r="B652" s="319"/>
      <c r="C652" s="319"/>
      <c r="D652" s="315"/>
      <c r="E652" s="466">
        <f>'Punten per wedstrijd'!N41*1.2</f>
        <v>892.32000000000039</v>
      </c>
      <c r="F652" s="466">
        <f>'Punten per wedstrijd'!N24</f>
        <v>481.20000000000255</v>
      </c>
      <c r="G652" s="312" t="s">
        <v>4532</v>
      </c>
      <c r="H652" s="319"/>
      <c r="I652" s="323" t="s">
        <v>4476</v>
      </c>
      <c r="J652" s="315"/>
      <c r="K652" s="316"/>
      <c r="L652" s="317"/>
      <c r="M652" s="466">
        <f>'Punten per wedstrijd'!O34*1.2</f>
        <v>552.72000000000264</v>
      </c>
      <c r="N652" s="466">
        <f>'Punten per wedstrijd'!O11</f>
        <v>381.49999999999818</v>
      </c>
      <c r="O652" s="312" t="s">
        <v>4532</v>
      </c>
      <c r="P652" s="319"/>
      <c r="Q652" s="323" t="s">
        <v>4477</v>
      </c>
      <c r="R652" s="316"/>
      <c r="S652" s="316"/>
      <c r="T652" s="316"/>
      <c r="U652" s="466">
        <f>'Punten per wedstrijd'!P5*1.2</f>
        <v>447.84</v>
      </c>
      <c r="V652" s="466">
        <f>'Punten per wedstrijd'!P34</f>
        <v>495.39999999999992</v>
      </c>
      <c r="W652" s="312" t="s">
        <v>4531</v>
      </c>
      <c r="X652" s="28"/>
      <c r="Y652" s="28"/>
      <c r="Z652" s="28"/>
    </row>
    <row r="653" spans="1:26" ht="15.75">
      <c r="A653" s="323" t="s">
        <v>4478</v>
      </c>
      <c r="B653" s="319"/>
      <c r="C653" s="319"/>
      <c r="D653" s="315"/>
      <c r="E653" s="466">
        <f>'Punten per wedstrijd'!N97*1.2</f>
        <v>553.79999999999995</v>
      </c>
      <c r="F653" s="466">
        <f>'Punten per wedstrijd'!N34</f>
        <v>397.100000000004</v>
      </c>
      <c r="G653" s="312" t="s">
        <v>4532</v>
      </c>
      <c r="H653" s="319"/>
      <c r="I653" s="323" t="s">
        <v>4479</v>
      </c>
      <c r="J653" s="315"/>
      <c r="K653" s="316"/>
      <c r="L653" s="317"/>
      <c r="M653" s="466">
        <f>'Punten per wedstrijd'!O24*1.2</f>
        <v>468.36000000000348</v>
      </c>
      <c r="N653" s="466">
        <f>'Punten per wedstrijd'!O36</f>
        <v>398.100000000004</v>
      </c>
      <c r="O653" s="312" t="s">
        <v>4534</v>
      </c>
      <c r="P653" s="319"/>
      <c r="Q653" s="323" t="s">
        <v>4480</v>
      </c>
      <c r="R653" s="316"/>
      <c r="S653" s="316"/>
      <c r="T653" s="316"/>
      <c r="U653" s="466">
        <f>'Punten per wedstrijd'!P41*1.2</f>
        <v>225.36</v>
      </c>
      <c r="V653" s="466">
        <f>'Punten per wedstrijd'!P68</f>
        <v>346.6</v>
      </c>
      <c r="W653" s="312" t="s">
        <v>4533</v>
      </c>
      <c r="X653" s="28"/>
      <c r="Y653" s="28"/>
      <c r="Z653" s="28"/>
    </row>
    <row r="654" spans="1:26" ht="15.75">
      <c r="A654" s="323" t="s">
        <v>4481</v>
      </c>
      <c r="B654" s="319"/>
      <c r="C654" s="319"/>
      <c r="D654" s="315"/>
      <c r="E654" s="466">
        <f>'Punten per wedstrijd'!N36*1.2</f>
        <v>595.08000000000061</v>
      </c>
      <c r="F654" s="466">
        <f>'Punten per wedstrijd'!N79</f>
        <v>314.70000000000437</v>
      </c>
      <c r="G654" s="312" t="s">
        <v>4532</v>
      </c>
      <c r="H654" s="319"/>
      <c r="I654" s="323" t="s">
        <v>4482</v>
      </c>
      <c r="J654" s="315"/>
      <c r="K654" s="316"/>
      <c r="L654" s="317"/>
      <c r="M654" s="466">
        <f>'Punten per wedstrijd'!O94*1.2</f>
        <v>443.3999999999956</v>
      </c>
      <c r="N654" s="466">
        <f>'Punten per wedstrijd'!O41</f>
        <v>315.39999999999782</v>
      </c>
      <c r="O654" s="312" t="s">
        <v>4532</v>
      </c>
      <c r="P654" s="319"/>
      <c r="Q654" s="323" t="s">
        <v>4483</v>
      </c>
      <c r="R654" s="316"/>
      <c r="S654" s="316"/>
      <c r="T654" s="316"/>
      <c r="U654" s="466">
        <f>'Punten per wedstrijd'!P11*1.2</f>
        <v>519.4799999999999</v>
      </c>
      <c r="V654" s="466">
        <f>'Punten per wedstrijd'!P79</f>
        <v>353.2</v>
      </c>
      <c r="W654" s="312" t="s">
        <v>4532</v>
      </c>
      <c r="X654" s="28"/>
      <c r="Y654" s="28"/>
      <c r="Z654" s="28"/>
    </row>
    <row r="655" spans="1:26" ht="15.75">
      <c r="A655" s="323" t="s">
        <v>4484</v>
      </c>
      <c r="B655" s="319"/>
      <c r="C655" s="319"/>
      <c r="D655" s="315"/>
      <c r="E655" s="466">
        <f>'Punten per wedstrijd'!N68*1.2</f>
        <v>408.71999999999935</v>
      </c>
      <c r="F655" s="466">
        <f>'Punten per wedstrijd'!N94</f>
        <v>353.69999999999891</v>
      </c>
      <c r="G655" s="312" t="s">
        <v>4534</v>
      </c>
      <c r="H655" s="315"/>
      <c r="I655" s="323" t="s">
        <v>4485</v>
      </c>
      <c r="J655" s="315"/>
      <c r="K655" s="316"/>
      <c r="L655" s="317"/>
      <c r="M655" s="466">
        <f>'Punten per wedstrijd'!O79*1.2</f>
        <v>439.56000000000569</v>
      </c>
      <c r="N655" s="466">
        <f>'Punten per wedstrijd'!O97</f>
        <v>435.00000000000182</v>
      </c>
      <c r="O655" s="312" t="s">
        <v>4534</v>
      </c>
      <c r="P655" s="316"/>
      <c r="Q655" s="323" t="s">
        <v>4486</v>
      </c>
      <c r="R655" s="316"/>
      <c r="S655" s="316"/>
      <c r="T655" s="316"/>
      <c r="U655" s="466">
        <f>'Punten per wedstrijd'!P36*1.2</f>
        <v>362.4</v>
      </c>
      <c r="V655" s="466">
        <f>'Punten per wedstrijd'!P94</f>
        <v>333.8</v>
      </c>
      <c r="W655" s="312" t="s">
        <v>4534</v>
      </c>
      <c r="X655" s="28"/>
      <c r="Y655" s="28"/>
      <c r="Z655" s="28"/>
    </row>
    <row r="656" spans="1:26" ht="15.75">
      <c r="A656" s="309"/>
      <c r="D656" s="295"/>
      <c r="E656" s="295"/>
      <c r="F656" s="295"/>
      <c r="G656" s="295"/>
      <c r="H656" s="295"/>
      <c r="I656" s="224"/>
      <c r="J656" s="295"/>
      <c r="K656" s="28"/>
      <c r="L656" s="296"/>
      <c r="N656" s="28"/>
      <c r="O656" s="28"/>
      <c r="P656" s="28"/>
      <c r="Q656" s="224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5.75">
      <c r="A657" s="309"/>
      <c r="D657" s="295"/>
      <c r="E657" s="295"/>
      <c r="F657" s="295"/>
      <c r="G657" s="295"/>
      <c r="H657" s="295"/>
      <c r="I657" s="224"/>
      <c r="J657" s="295"/>
      <c r="K657" s="28"/>
      <c r="L657" s="296"/>
      <c r="N657" s="28"/>
      <c r="O657" s="28"/>
      <c r="P657" s="28"/>
      <c r="Q657" s="224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5.75">
      <c r="A658" s="297"/>
      <c r="D658" s="434" t="s">
        <v>3455</v>
      </c>
      <c r="E658" s="434" t="s">
        <v>3456</v>
      </c>
      <c r="F658" s="434" t="s">
        <v>843</v>
      </c>
      <c r="G658" s="434" t="s">
        <v>2524</v>
      </c>
      <c r="H658" s="434" t="s">
        <v>2193</v>
      </c>
      <c r="I658" s="434" t="s">
        <v>2195</v>
      </c>
      <c r="J658" s="434" t="s">
        <v>2194</v>
      </c>
      <c r="K658" s="434" t="s">
        <v>2196</v>
      </c>
      <c r="L658" s="434" t="s">
        <v>2197</v>
      </c>
      <c r="M658" s="434" t="s">
        <v>2198</v>
      </c>
      <c r="N658" s="434" t="s">
        <v>2199</v>
      </c>
      <c r="O658" s="434" t="s">
        <v>2200</v>
      </c>
      <c r="P658" s="434" t="s">
        <v>2201</v>
      </c>
      <c r="Q658" s="434" t="s">
        <v>2202</v>
      </c>
      <c r="R658" s="434" t="s">
        <v>2203</v>
      </c>
      <c r="S658" s="434" t="s">
        <v>2180</v>
      </c>
      <c r="T658" s="434" t="s">
        <v>2204</v>
      </c>
      <c r="U658" s="434" t="s">
        <v>2205</v>
      </c>
      <c r="V658" s="202" t="s">
        <v>40</v>
      </c>
      <c r="W658" s="28"/>
      <c r="X658" s="28"/>
      <c r="Y658" s="28"/>
      <c r="Z658" s="28"/>
    </row>
    <row r="659" spans="1:26" ht="15.75">
      <c r="A659" s="511" t="s">
        <v>3613</v>
      </c>
      <c r="D659" s="50">
        <v>0</v>
      </c>
      <c r="E659" s="50">
        <v>3</v>
      </c>
      <c r="F659" s="50">
        <v>1</v>
      </c>
      <c r="G659" s="50">
        <v>3</v>
      </c>
      <c r="H659" s="50">
        <v>3</v>
      </c>
      <c r="I659" s="50">
        <v>0</v>
      </c>
      <c r="J659" s="50">
        <v>3</v>
      </c>
      <c r="K659" s="50">
        <v>1</v>
      </c>
      <c r="L659" s="50">
        <v>3</v>
      </c>
      <c r="M659" s="50">
        <v>3</v>
      </c>
      <c r="N659" s="50">
        <v>2</v>
      </c>
      <c r="O659" s="50">
        <v>3</v>
      </c>
      <c r="P659" s="50">
        <v>3</v>
      </c>
      <c r="Q659" s="50">
        <v>1</v>
      </c>
      <c r="R659" s="50">
        <v>2</v>
      </c>
      <c r="S659" s="50">
        <v>0</v>
      </c>
      <c r="T659" s="50">
        <v>2</v>
      </c>
      <c r="U659" s="50">
        <v>3</v>
      </c>
      <c r="V659" s="302">
        <f t="shared" ref="V659:V668" si="9">SUM(D659:U659)</f>
        <v>36</v>
      </c>
      <c r="W659" s="500">
        <f>SUM($F$617,$M$616,$V$618,$E$623,$M$625,$V$626,$E$631,$N$632,$U$630,$E$638,$N$637,$U$639,$F$644,$N$646,$U$647,$F$652,$M$653,$V$651)</f>
        <v>10339.54000000001</v>
      </c>
      <c r="X659" s="50" t="s">
        <v>110</v>
      </c>
      <c r="Y659" s="28"/>
      <c r="Z659" s="28"/>
    </row>
    <row r="660" spans="1:26" ht="15.75">
      <c r="A660" s="513" t="s">
        <v>2279</v>
      </c>
      <c r="D660" s="50">
        <v>3</v>
      </c>
      <c r="E660" s="50">
        <v>3</v>
      </c>
      <c r="F660" s="50">
        <v>1</v>
      </c>
      <c r="G660" s="50">
        <v>3</v>
      </c>
      <c r="H660" s="50">
        <v>2</v>
      </c>
      <c r="I660" s="50">
        <v>2</v>
      </c>
      <c r="J660" s="50">
        <v>0</v>
      </c>
      <c r="K660" s="50">
        <v>3</v>
      </c>
      <c r="L660" s="50">
        <v>1</v>
      </c>
      <c r="M660" s="50">
        <v>3</v>
      </c>
      <c r="N660" s="50">
        <v>1</v>
      </c>
      <c r="O660" s="50">
        <v>3</v>
      </c>
      <c r="P660" s="50">
        <v>2</v>
      </c>
      <c r="Q660" s="50">
        <v>3</v>
      </c>
      <c r="R660" s="50">
        <v>0</v>
      </c>
      <c r="S660" s="50">
        <v>3</v>
      </c>
      <c r="T660" s="50">
        <v>0</v>
      </c>
      <c r="U660" s="50">
        <v>0</v>
      </c>
      <c r="V660" s="302">
        <f t="shared" si="9"/>
        <v>33</v>
      </c>
      <c r="W660" s="500">
        <f>SUM($F$619,$M$617,$V$617,$E$625,$N$626,$U$624,$F$631,$M$633,$V$632,$E$640,$N$638,$U$638,$F$646,$M$647,$V$645,$E$652,$N$654,$U$653)</f>
        <v>9755.9000000000051</v>
      </c>
      <c r="X660" s="50" t="s">
        <v>111</v>
      </c>
      <c r="Y660" s="28"/>
      <c r="Z660" s="28"/>
    </row>
    <row r="661" spans="1:26" ht="15.75">
      <c r="A661" s="513" t="s">
        <v>3493</v>
      </c>
      <c r="D661" s="50">
        <v>3</v>
      </c>
      <c r="E661" s="50">
        <v>0</v>
      </c>
      <c r="F661" s="50">
        <v>2</v>
      </c>
      <c r="G661" s="50">
        <v>0</v>
      </c>
      <c r="H661" s="50">
        <v>1</v>
      </c>
      <c r="I661" s="50">
        <v>1</v>
      </c>
      <c r="J661" s="50">
        <v>3</v>
      </c>
      <c r="K661" s="50">
        <v>0</v>
      </c>
      <c r="L661" s="50">
        <v>3</v>
      </c>
      <c r="M661" s="50">
        <v>3</v>
      </c>
      <c r="N661" s="50">
        <v>3</v>
      </c>
      <c r="O661" s="50">
        <v>0</v>
      </c>
      <c r="P661" s="50">
        <v>3</v>
      </c>
      <c r="Q661" s="50">
        <v>0</v>
      </c>
      <c r="R661" s="50">
        <v>3</v>
      </c>
      <c r="S661" s="50">
        <v>0</v>
      </c>
      <c r="T661" s="50">
        <v>3</v>
      </c>
      <c r="U661" s="50">
        <v>2</v>
      </c>
      <c r="V661" s="302">
        <f t="shared" si="9"/>
        <v>30</v>
      </c>
      <c r="W661" s="500">
        <f>SUM($E$618,$N$619,$U$618,$F$627,$M$626,$V$623,$E$632,$N$631,$U$631,$F$639,$M$640,$V$639,$E$648,$N$647,$U$644,$F$653,$M$652,$V$652)</f>
        <v>9863.2400000000107</v>
      </c>
      <c r="X661" s="50" t="s">
        <v>112</v>
      </c>
      <c r="Y661" s="28"/>
      <c r="Z661" s="28"/>
    </row>
    <row r="662" spans="1:26" ht="15.75">
      <c r="A662" s="515" t="s">
        <v>2296</v>
      </c>
      <c r="B662" s="326"/>
      <c r="C662" s="326"/>
      <c r="D662" s="329">
        <v>3</v>
      </c>
      <c r="E662" s="329">
        <v>0</v>
      </c>
      <c r="F662" s="329">
        <v>2</v>
      </c>
      <c r="G662" s="329">
        <v>3</v>
      </c>
      <c r="H662" s="329">
        <v>3</v>
      </c>
      <c r="I662" s="329">
        <v>3</v>
      </c>
      <c r="J662" s="329">
        <v>3</v>
      </c>
      <c r="K662" s="329">
        <v>0</v>
      </c>
      <c r="L662" s="329">
        <v>2</v>
      </c>
      <c r="M662" s="329">
        <v>0</v>
      </c>
      <c r="N662" s="329">
        <v>0</v>
      </c>
      <c r="O662" s="329">
        <v>1</v>
      </c>
      <c r="P662" s="329">
        <v>0</v>
      </c>
      <c r="Q662" s="329">
        <v>3</v>
      </c>
      <c r="R662" s="329">
        <v>1</v>
      </c>
      <c r="S662" s="329">
        <v>1</v>
      </c>
      <c r="T662" s="329">
        <v>3</v>
      </c>
      <c r="U662" s="329">
        <v>1</v>
      </c>
      <c r="V662" s="328">
        <f t="shared" si="9"/>
        <v>29</v>
      </c>
      <c r="W662" s="501">
        <f>SUM($F$620,$M$620,$V$616,$E$627,$N$627,$U$626,$E$634,$N$633,$U$634,$E$641,$N$641,$U$637,$F$648,$M$648,$V$647,$F$655,$M$654,$V$655)</f>
        <v>9661.9600000000028</v>
      </c>
      <c r="X662" s="50" t="s">
        <v>113</v>
      </c>
      <c r="Y662" s="28"/>
      <c r="Z662" s="28"/>
    </row>
    <row r="663" spans="1:26" ht="15.75">
      <c r="A663" s="292" t="s">
        <v>2246</v>
      </c>
      <c r="D663" s="50">
        <v>0</v>
      </c>
      <c r="E663" s="50">
        <v>0</v>
      </c>
      <c r="F663" s="50">
        <v>0</v>
      </c>
      <c r="G663" s="50">
        <v>3</v>
      </c>
      <c r="H663" s="50">
        <v>3</v>
      </c>
      <c r="I663" s="50">
        <v>2</v>
      </c>
      <c r="J663" s="50">
        <v>0</v>
      </c>
      <c r="K663" s="50">
        <v>2</v>
      </c>
      <c r="L663" s="50">
        <v>1</v>
      </c>
      <c r="M663" s="50">
        <v>0</v>
      </c>
      <c r="N663" s="50">
        <v>2</v>
      </c>
      <c r="O663" s="50">
        <v>3</v>
      </c>
      <c r="P663" s="50">
        <v>3</v>
      </c>
      <c r="Q663" s="50">
        <v>3</v>
      </c>
      <c r="R663" s="50">
        <v>0</v>
      </c>
      <c r="S663" s="50">
        <v>3</v>
      </c>
      <c r="T663" s="50">
        <v>1</v>
      </c>
      <c r="U663" s="50">
        <v>2</v>
      </c>
      <c r="V663" s="302">
        <f t="shared" si="9"/>
        <v>28</v>
      </c>
      <c r="W663" s="500">
        <f>SUM($E$619,$N$618,$V$620,$E$624,$N$623,$U$623,$F$633,$M$632,$V$634,$F$640,$M$639,$U$641,$F$645,$M$644,$V$644,$E$654,$N$653,$U$655)</f>
        <v>8591.920000000011</v>
      </c>
      <c r="X663" s="28"/>
      <c r="Y663" s="28"/>
      <c r="Z663" s="28"/>
    </row>
    <row r="664" spans="1:26" ht="15.75">
      <c r="A664" s="292" t="s">
        <v>2263</v>
      </c>
      <c r="D664" s="50">
        <v>0</v>
      </c>
      <c r="E664" s="50">
        <v>3</v>
      </c>
      <c r="F664" s="50">
        <v>0</v>
      </c>
      <c r="G664" s="50">
        <v>3</v>
      </c>
      <c r="H664" s="50">
        <v>0</v>
      </c>
      <c r="I664" s="50">
        <v>3</v>
      </c>
      <c r="J664" s="50">
        <v>0</v>
      </c>
      <c r="K664" s="50">
        <v>1</v>
      </c>
      <c r="L664" s="50">
        <v>2</v>
      </c>
      <c r="M664" s="50">
        <v>0</v>
      </c>
      <c r="N664" s="50">
        <v>1</v>
      </c>
      <c r="O664" s="50">
        <v>3</v>
      </c>
      <c r="P664" s="50">
        <v>3</v>
      </c>
      <c r="Q664" s="50">
        <v>2</v>
      </c>
      <c r="R664" s="50">
        <v>0</v>
      </c>
      <c r="S664" s="50">
        <v>2</v>
      </c>
      <c r="T664" s="50">
        <v>1</v>
      </c>
      <c r="U664" s="50">
        <v>3</v>
      </c>
      <c r="V664" s="302">
        <f t="shared" si="9"/>
        <v>27</v>
      </c>
      <c r="W664" s="500">
        <f>SUM($F$618,$M$618,$V$619,$E$626,$N$625,$U$625,$F$634,$N$630,$U$632,$E$639,$N$639,$U$640,$F$647,$M$646,$V$646,$E$655,$M$651,$V$653)</f>
        <v>7985.6799999999967</v>
      </c>
      <c r="X664" s="28"/>
      <c r="Y664" s="28"/>
      <c r="Z664" s="28"/>
    </row>
    <row r="665" spans="1:26" ht="15.75">
      <c r="A665" s="333" t="s">
        <v>3612</v>
      </c>
      <c r="D665" s="50">
        <v>3</v>
      </c>
      <c r="E665" s="50">
        <v>3</v>
      </c>
      <c r="F665" s="50">
        <v>2</v>
      </c>
      <c r="G665" s="50">
        <v>0</v>
      </c>
      <c r="H665" s="50">
        <v>2</v>
      </c>
      <c r="I665" s="50">
        <v>0</v>
      </c>
      <c r="J665" s="50">
        <v>3</v>
      </c>
      <c r="K665" s="50">
        <v>3</v>
      </c>
      <c r="L665" s="50">
        <v>0</v>
      </c>
      <c r="M665" s="50">
        <v>0</v>
      </c>
      <c r="N665" s="50">
        <v>3</v>
      </c>
      <c r="O665" s="50">
        <v>0</v>
      </c>
      <c r="P665" s="50">
        <v>0</v>
      </c>
      <c r="Q665" s="50">
        <v>1</v>
      </c>
      <c r="R665" s="50">
        <v>3</v>
      </c>
      <c r="S665" s="50">
        <v>0</v>
      </c>
      <c r="T665" s="50">
        <v>0</v>
      </c>
      <c r="U665" s="50">
        <v>3</v>
      </c>
      <c r="V665" s="302">
        <f t="shared" si="9"/>
        <v>26</v>
      </c>
      <c r="W665" s="500">
        <f>SUM($E$617,$N$620,$U$617,$F$624,$M$624,$V$625,$F$630,$M$631,$V$633,$F$638,$M$641,$V$638,$E$645,$N$645,$U$646,$E$651,$N$652,$U$654)</f>
        <v>8087.3000000000038</v>
      </c>
      <c r="X665" s="28"/>
      <c r="Y665" s="28"/>
      <c r="Z665" s="28"/>
    </row>
    <row r="666" spans="1:26" ht="15.75">
      <c r="A666" s="292" t="s">
        <v>2257</v>
      </c>
      <c r="D666" s="50">
        <v>3</v>
      </c>
      <c r="E666" s="50">
        <v>3</v>
      </c>
      <c r="F666" s="50">
        <v>3</v>
      </c>
      <c r="G666" s="50">
        <v>0</v>
      </c>
      <c r="H666" s="50">
        <v>0</v>
      </c>
      <c r="I666" s="50">
        <v>1</v>
      </c>
      <c r="J666" s="50">
        <v>3</v>
      </c>
      <c r="K666" s="50">
        <v>0</v>
      </c>
      <c r="L666" s="50">
        <v>3</v>
      </c>
      <c r="M666" s="50">
        <v>3</v>
      </c>
      <c r="N666" s="50">
        <v>0</v>
      </c>
      <c r="O666" s="50">
        <v>0</v>
      </c>
      <c r="P666" s="50">
        <v>0</v>
      </c>
      <c r="Q666" s="50">
        <v>0</v>
      </c>
      <c r="R666" s="50">
        <v>3</v>
      </c>
      <c r="S666" s="50">
        <v>0</v>
      </c>
      <c r="T666" s="50">
        <v>2</v>
      </c>
      <c r="U666" s="50">
        <v>0</v>
      </c>
      <c r="V666" s="302">
        <f t="shared" si="9"/>
        <v>24</v>
      </c>
      <c r="W666" s="500">
        <f>SUM($F$616,$M$619,$U$619,$F$623,$M$627,$V$624,$E$633,$N$634,$U$633,$E$637,$N$640,$V$640,$E$644,$N$648,$U$645,$F$654,$M$655,$V$654)</f>
        <v>9008.4100000000108</v>
      </c>
      <c r="X666" s="28"/>
    </row>
    <row r="667" spans="1:26" ht="15.75">
      <c r="A667" s="510" t="s">
        <v>2271</v>
      </c>
      <c r="D667" s="50">
        <v>0</v>
      </c>
      <c r="E667" s="50">
        <v>0</v>
      </c>
      <c r="F667" s="50">
        <v>3</v>
      </c>
      <c r="G667" s="50">
        <v>0</v>
      </c>
      <c r="H667" s="50">
        <v>1</v>
      </c>
      <c r="I667" s="50">
        <v>3</v>
      </c>
      <c r="J667" s="50">
        <v>0</v>
      </c>
      <c r="K667" s="50">
        <v>3</v>
      </c>
      <c r="L667" s="50">
        <v>0</v>
      </c>
      <c r="M667" s="50">
        <v>3</v>
      </c>
      <c r="N667" s="50">
        <v>2</v>
      </c>
      <c r="O667" s="50">
        <v>0</v>
      </c>
      <c r="P667" s="50">
        <v>0</v>
      </c>
      <c r="Q667" s="50">
        <v>2</v>
      </c>
      <c r="R667" s="50">
        <v>0</v>
      </c>
      <c r="S667" s="50">
        <v>3</v>
      </c>
      <c r="T667" s="50">
        <v>1</v>
      </c>
      <c r="U667" s="50">
        <v>0</v>
      </c>
      <c r="V667" s="302">
        <f t="shared" si="9"/>
        <v>21</v>
      </c>
      <c r="W667" s="500">
        <f>SUM($E$620,$N$617,$U$620,$F$626,$N$624,$U$627,$F$632,$M$634,$V$630,$F$641,$M$638,$V$641,$E$647,$M$645,$V$648,$E$653,$N$655,$U$651)</f>
        <v>8405.7200000000048</v>
      </c>
      <c r="X667" s="28"/>
    </row>
    <row r="668" spans="1:26" ht="15.75">
      <c r="A668" s="333" t="s">
        <v>3611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2</v>
      </c>
      <c r="L668" s="50">
        <v>0</v>
      </c>
      <c r="M668" s="50">
        <v>0</v>
      </c>
      <c r="N668" s="50">
        <v>1</v>
      </c>
      <c r="O668" s="50">
        <v>2</v>
      </c>
      <c r="P668" s="50">
        <v>1</v>
      </c>
      <c r="Q668" s="50">
        <v>0</v>
      </c>
      <c r="R668" s="50">
        <v>3</v>
      </c>
      <c r="S668" s="50">
        <v>3</v>
      </c>
      <c r="T668" s="50">
        <v>2</v>
      </c>
      <c r="U668" s="50">
        <v>1</v>
      </c>
      <c r="V668" s="302">
        <f t="shared" si="9"/>
        <v>16</v>
      </c>
      <c r="W668" s="500">
        <f>SUM($E$616,$N$616,$U$616,$F$625,$M$623,$V$627,$E$630,$M$630,$V$631,$F$637,$M$637,$V$637,$E$646,$N$644,$U$648,$F$651,$N$651,$U$652)</f>
        <v>7720.0799999999981</v>
      </c>
      <c r="X668" s="28"/>
    </row>
    <row r="669" spans="1:26" ht="15.75">
      <c r="A669" s="297"/>
      <c r="D669" s="295"/>
      <c r="E669" s="295"/>
      <c r="F669" s="295"/>
      <c r="G669" s="295"/>
      <c r="H669" s="295"/>
      <c r="I669" s="295"/>
      <c r="J669" s="295"/>
      <c r="K669" s="295"/>
      <c r="L669" s="28"/>
      <c r="P669" s="28"/>
      <c r="Q669" s="28"/>
      <c r="R669" s="63"/>
      <c r="S669" s="28"/>
      <c r="T669" s="28"/>
      <c r="U669" s="28"/>
      <c r="V669" s="296"/>
      <c r="X669" s="28"/>
    </row>
    <row r="670" spans="1:26" ht="15.75">
      <c r="A670" s="297"/>
      <c r="D670" s="295"/>
      <c r="E670" s="295"/>
      <c r="F670" s="295"/>
      <c r="G670" s="295"/>
      <c r="H670" s="295"/>
      <c r="I670" s="295"/>
      <c r="J670" s="295"/>
      <c r="K670" s="295"/>
      <c r="L670" s="28"/>
      <c r="P670" s="28"/>
      <c r="Q670" s="28"/>
      <c r="R670" s="63"/>
      <c r="S670" s="28"/>
      <c r="T670" s="28"/>
      <c r="U670" s="28"/>
      <c r="V670" s="296"/>
      <c r="W670" s="467">
        <f>SUM(W659:W668)</f>
        <v>89419.750000000044</v>
      </c>
      <c r="X670" s="28"/>
    </row>
    <row r="671" spans="1:26" ht="15.75">
      <c r="A671" s="297"/>
      <c r="D671" s="295"/>
      <c r="E671" s="295"/>
      <c r="F671" s="295"/>
      <c r="G671" s="295"/>
      <c r="H671" s="295"/>
      <c r="I671" s="295"/>
      <c r="J671" s="295"/>
      <c r="K671" s="295"/>
      <c r="L671" s="28"/>
      <c r="P671" s="28"/>
      <c r="Q671" s="28"/>
      <c r="R671" s="63"/>
      <c r="S671" s="28"/>
      <c r="T671" s="28"/>
      <c r="U671" s="28"/>
      <c r="V671" s="296"/>
      <c r="W671" s="303"/>
      <c r="X671" s="28"/>
    </row>
    <row r="672" spans="1:26" ht="15.75">
      <c r="A672" s="297"/>
      <c r="D672" s="295"/>
      <c r="E672" s="295"/>
      <c r="F672" s="295"/>
      <c r="G672" s="295"/>
      <c r="H672" s="295"/>
      <c r="I672" s="295"/>
      <c r="J672" s="295"/>
      <c r="K672" s="295"/>
      <c r="L672" s="28"/>
      <c r="P672" s="28"/>
      <c r="Q672" s="28"/>
      <c r="R672" s="63"/>
      <c r="S672" s="28"/>
      <c r="T672" s="28"/>
      <c r="U672" s="28"/>
      <c r="V672" s="296"/>
      <c r="W672" s="303"/>
      <c r="X672" s="28"/>
    </row>
    <row r="673" spans="1:28" ht="15.75">
      <c r="A673" s="297"/>
      <c r="D673" s="295"/>
      <c r="E673" s="295"/>
      <c r="F673" s="295"/>
      <c r="G673" s="295"/>
      <c r="H673" s="295"/>
      <c r="I673" s="295"/>
      <c r="J673" s="295"/>
      <c r="K673" s="295"/>
      <c r="L673" s="28"/>
      <c r="P673" s="28"/>
      <c r="Q673" s="28"/>
      <c r="R673" s="63"/>
      <c r="S673" s="28"/>
      <c r="T673" s="28"/>
      <c r="U673" s="28"/>
      <c r="V673" s="296"/>
      <c r="W673" s="303"/>
      <c r="X673" s="28"/>
    </row>
    <row r="674" spans="1:28" ht="15.75">
      <c r="A674" s="297"/>
      <c r="D674" s="295"/>
      <c r="E674" s="295"/>
      <c r="F674" s="295"/>
      <c r="G674" s="295"/>
      <c r="H674" s="295"/>
      <c r="I674" s="295"/>
      <c r="J674" s="295"/>
      <c r="K674" s="295"/>
      <c r="L674" s="28"/>
      <c r="P674" s="28"/>
      <c r="Q674" s="28"/>
      <c r="R674" s="63"/>
      <c r="S674" s="28"/>
      <c r="T674" s="28"/>
      <c r="U674" s="28"/>
      <c r="V674" s="296"/>
      <c r="W674" s="303"/>
      <c r="X674" s="28"/>
    </row>
    <row r="675" spans="1:28" ht="15.75">
      <c r="A675" s="297"/>
      <c r="D675" s="295"/>
      <c r="E675" s="295"/>
      <c r="F675" s="295"/>
      <c r="G675" s="295"/>
      <c r="H675" s="295"/>
      <c r="I675" s="295"/>
      <c r="J675" s="295"/>
      <c r="K675" s="295"/>
      <c r="L675" s="28"/>
      <c r="P675" s="28"/>
      <c r="Q675" s="28"/>
      <c r="R675" s="63"/>
      <c r="S675" s="28"/>
      <c r="T675" s="28"/>
      <c r="U675" s="28"/>
      <c r="V675" s="296"/>
      <c r="W675" s="303"/>
      <c r="X675" s="28"/>
    </row>
    <row r="676" spans="1:28" s="123" customFormat="1" ht="25.5">
      <c r="A676" s="23" t="s">
        <v>5103</v>
      </c>
      <c r="D676" s="518"/>
      <c r="E676" s="518"/>
      <c r="F676" s="518"/>
      <c r="G676" s="518"/>
      <c r="H676" s="518"/>
      <c r="I676" s="518"/>
      <c r="J676" s="518"/>
      <c r="K676" s="518"/>
      <c r="R676" s="239"/>
      <c r="V676" s="518"/>
      <c r="W676" s="519"/>
    </row>
    <row r="677" spans="1:28" ht="20.25">
      <c r="A677" s="437"/>
      <c r="R677" s="437"/>
      <c r="W677" s="438"/>
      <c r="X677" s="438"/>
      <c r="Y677" s="438"/>
      <c r="AA677" s="202"/>
    </row>
    <row r="678" spans="1:28" ht="15.75" customHeight="1">
      <c r="A678" s="293" t="s">
        <v>3470</v>
      </c>
      <c r="B678" s="28"/>
      <c r="D678" s="293" t="s">
        <v>3471</v>
      </c>
      <c r="F678" s="111"/>
      <c r="G678" s="293" t="s">
        <v>3472</v>
      </c>
      <c r="H678" s="111"/>
      <c r="I678" s="1"/>
      <c r="J678" s="293" t="s">
        <v>3473</v>
      </c>
      <c r="K678" s="111"/>
      <c r="L678" s="57"/>
      <c r="M678" s="293" t="s">
        <v>3474</v>
      </c>
      <c r="N678" s="3"/>
      <c r="P678" s="293" t="s">
        <v>3476</v>
      </c>
      <c r="Q678" s="3"/>
      <c r="R678" s="1"/>
      <c r="S678" s="293" t="s">
        <v>3477</v>
      </c>
      <c r="T678" s="3"/>
      <c r="V678" s="293" t="s">
        <v>3475</v>
      </c>
      <c r="W678" s="3"/>
      <c r="AA678" s="68"/>
    </row>
    <row r="679" spans="1:28" ht="15.75" customHeight="1">
      <c r="A679" s="111" t="s">
        <v>3494</v>
      </c>
      <c r="D679" s="111" t="s">
        <v>2268</v>
      </c>
      <c r="G679" s="111" t="s">
        <v>2285</v>
      </c>
      <c r="I679" s="223"/>
      <c r="J679" s="111" t="s">
        <v>2294</v>
      </c>
      <c r="L679" s="100"/>
      <c r="M679" s="3" t="s">
        <v>2267</v>
      </c>
      <c r="P679" s="3" t="s">
        <v>2304</v>
      </c>
      <c r="R679" s="1"/>
      <c r="S679" s="3" t="s">
        <v>3598</v>
      </c>
      <c r="V679" s="3" t="s">
        <v>2277</v>
      </c>
      <c r="X679" s="300"/>
      <c r="Y679" s="300"/>
      <c r="AA679" s="302"/>
      <c r="AB679" s="137"/>
    </row>
    <row r="680" spans="1:28" ht="15.75" customHeight="1">
      <c r="A680" s="111" t="s">
        <v>2307</v>
      </c>
      <c r="D680" s="111" t="s">
        <v>3613</v>
      </c>
      <c r="G680" s="111" t="s">
        <v>2258</v>
      </c>
      <c r="J680" s="111" t="s">
        <v>3578</v>
      </c>
      <c r="L680" s="100"/>
      <c r="M680" s="3" t="s">
        <v>3580</v>
      </c>
      <c r="P680" s="3" t="s">
        <v>2265</v>
      </c>
      <c r="R680" s="1"/>
      <c r="S680" s="3" t="s">
        <v>3586</v>
      </c>
      <c r="V680" s="3" t="s">
        <v>2264</v>
      </c>
      <c r="X680" s="28"/>
      <c r="Y680" s="28"/>
      <c r="AA680" s="302"/>
      <c r="AB680" s="137"/>
    </row>
    <row r="681" spans="1:28" ht="15.75" customHeight="1">
      <c r="A681" s="111" t="s">
        <v>3599</v>
      </c>
      <c r="D681" s="111" t="s">
        <v>3602</v>
      </c>
      <c r="G681" s="111" t="s">
        <v>3606</v>
      </c>
      <c r="J681" s="111" t="s">
        <v>2279</v>
      </c>
      <c r="L681" s="100"/>
      <c r="M681" s="3" t="s">
        <v>3568</v>
      </c>
      <c r="P681" s="3" t="s">
        <v>3573</v>
      </c>
      <c r="R681" s="1"/>
      <c r="S681" s="3" t="s">
        <v>3491</v>
      </c>
      <c r="V681" s="3" t="s">
        <v>3581</v>
      </c>
      <c r="X681" s="300"/>
      <c r="Y681" s="300"/>
      <c r="AA681" s="302"/>
      <c r="AB681" s="137"/>
    </row>
    <row r="682" spans="1:28" ht="15.75" customHeight="1">
      <c r="A682" s="111" t="s">
        <v>3588</v>
      </c>
      <c r="D682" s="111" t="s">
        <v>3590</v>
      </c>
      <c r="G682" s="111" t="s">
        <v>2284</v>
      </c>
      <c r="J682" s="111" t="s">
        <v>3601</v>
      </c>
      <c r="L682" s="100"/>
      <c r="M682" s="3" t="s">
        <v>2270</v>
      </c>
      <c r="P682" s="3" t="s">
        <v>3493</v>
      </c>
      <c r="R682" s="1"/>
      <c r="S682" s="3" t="s">
        <v>2293</v>
      </c>
      <c r="V682" s="3" t="s">
        <v>3576</v>
      </c>
      <c r="X682" s="28"/>
      <c r="Y682" s="28"/>
      <c r="AA682" s="302"/>
      <c r="AB682" s="137"/>
    </row>
    <row r="683" spans="1:28" ht="15.75" customHeight="1">
      <c r="A683" s="111" t="s">
        <v>3579</v>
      </c>
      <c r="D683" s="111" t="s">
        <v>3583</v>
      </c>
      <c r="G683" s="111" t="s">
        <v>5104</v>
      </c>
      <c r="I683" s="1"/>
      <c r="J683" s="111" t="s">
        <v>2260</v>
      </c>
      <c r="L683" s="57"/>
      <c r="M683" s="3" t="s">
        <v>2262</v>
      </c>
      <c r="P683" s="3" t="s">
        <v>3603</v>
      </c>
      <c r="R683" s="1"/>
      <c r="S683" s="3" t="s">
        <v>3605</v>
      </c>
      <c r="V683" s="3" t="s">
        <v>2296</v>
      </c>
      <c r="X683" s="28"/>
      <c r="Y683" s="28"/>
      <c r="AA683" s="302"/>
    </row>
    <row r="684" spans="1:28" ht="15.75" customHeight="1">
      <c r="B684" s="111"/>
      <c r="F684" s="223"/>
      <c r="G684" s="223"/>
      <c r="H684" s="223"/>
      <c r="I684" s="223"/>
      <c r="J684" s="223"/>
      <c r="L684" s="100"/>
      <c r="M684" s="221"/>
      <c r="P684" s="221"/>
      <c r="Q684" s="3"/>
      <c r="R684" s="1"/>
      <c r="S684" s="28"/>
      <c r="W684" s="300"/>
      <c r="X684" s="300"/>
      <c r="Y684" s="300"/>
      <c r="AA684" s="302"/>
      <c r="AB684" s="137"/>
    </row>
    <row r="685" spans="1:28" ht="15.75" customHeight="1">
      <c r="L685" s="100"/>
      <c r="M685" s="221"/>
      <c r="R685" s="1"/>
      <c r="S685" s="440"/>
      <c r="W685" s="28"/>
      <c r="X685" s="28"/>
      <c r="Y685" s="28"/>
      <c r="AA685" s="302"/>
      <c r="AB685" s="137"/>
    </row>
    <row r="686" spans="1:28" ht="15.75" customHeight="1">
      <c r="E686" s="524"/>
      <c r="L686" s="100"/>
      <c r="M686" s="221"/>
      <c r="R686" s="1"/>
      <c r="S686" s="362"/>
      <c r="W686" s="300"/>
      <c r="X686" s="300"/>
      <c r="Y686" s="300"/>
      <c r="AA686" s="302"/>
      <c r="AB686" s="137"/>
    </row>
    <row r="687" spans="1:28" ht="15.75" customHeight="1">
      <c r="A687" s="532" t="s">
        <v>2158</v>
      </c>
      <c r="B687" s="525"/>
      <c r="L687" s="100"/>
      <c r="M687" s="221"/>
      <c r="R687" s="1"/>
      <c r="S687" s="439"/>
      <c r="W687" s="28"/>
      <c r="X687" s="28"/>
      <c r="Y687" s="28"/>
      <c r="AA687" s="302"/>
      <c r="AB687" s="137"/>
    </row>
    <row r="688" spans="1:28" ht="15.75" customHeight="1">
      <c r="D688" s="1"/>
      <c r="E688" s="1"/>
      <c r="F688" s="1"/>
      <c r="G688" s="1"/>
      <c r="H688" s="1"/>
      <c r="I688" s="1"/>
      <c r="J688" s="1"/>
      <c r="K688" s="1"/>
      <c r="L688" s="57"/>
      <c r="M688" s="221"/>
      <c r="R688" s="1"/>
      <c r="W688" s="28"/>
      <c r="X688" s="28"/>
      <c r="Y688" s="28"/>
      <c r="AA688" s="302"/>
    </row>
    <row r="689" spans="1:28" ht="15.75" customHeight="1">
      <c r="A689" s="318" t="s">
        <v>196</v>
      </c>
      <c r="B689" s="442"/>
      <c r="C689" s="442"/>
      <c r="D689" s="443"/>
      <c r="E689" s="443"/>
      <c r="F689" s="443"/>
      <c r="G689" s="317" t="s">
        <v>150</v>
      </c>
      <c r="H689" s="442"/>
      <c r="I689" s="318" t="s">
        <v>197</v>
      </c>
      <c r="J689" s="443"/>
      <c r="K689" s="442"/>
      <c r="L689" s="317"/>
      <c r="M689" s="442"/>
      <c r="N689" s="442"/>
      <c r="O689" s="317" t="s">
        <v>150</v>
      </c>
      <c r="P689" s="442"/>
      <c r="Q689" s="318" t="s">
        <v>198</v>
      </c>
      <c r="R689" s="442"/>
      <c r="S689" s="442"/>
      <c r="T689" s="442"/>
      <c r="U689" s="442"/>
      <c r="V689" s="442"/>
      <c r="W689" s="317" t="s">
        <v>150</v>
      </c>
      <c r="X689" s="300"/>
      <c r="Y689" s="300"/>
      <c r="AA689" s="302"/>
      <c r="AB689" s="137"/>
    </row>
    <row r="690" spans="1:28" ht="15.75" customHeight="1">
      <c r="A690" s="323" t="s">
        <v>5118</v>
      </c>
      <c r="E690" s="1">
        <f>'Punten per wedstrijd'!Q67*1.2</f>
        <v>376.92000000000263</v>
      </c>
      <c r="F690" s="1">
        <f>'Punten per wedstrijd'!Q14</f>
        <v>365.70000000000255</v>
      </c>
      <c r="G690" s="312" t="s">
        <v>4534</v>
      </c>
      <c r="I690" s="323" t="s">
        <v>5136</v>
      </c>
      <c r="L690" s="100"/>
      <c r="M690" s="1">
        <f>'Punten per wedstrijd'!K200*1.2</f>
        <v>580.80000000000211</v>
      </c>
      <c r="N690" s="1">
        <f>'Punten per wedstrijd'!K180</f>
        <v>322.10000000000036</v>
      </c>
      <c r="O690" s="312" t="s">
        <v>4532</v>
      </c>
      <c r="Q690" s="323" t="s">
        <v>5139</v>
      </c>
      <c r="R690" s="1"/>
      <c r="S690" s="440"/>
      <c r="T690" s="1"/>
      <c r="U690" s="1">
        <f>'Punten per wedstrijd'!R67*1.2</f>
        <v>63.959999999999994</v>
      </c>
      <c r="V690" s="1">
        <f>'Punten per wedstrijd'!R96</f>
        <v>109.8</v>
      </c>
      <c r="W690" s="312" t="s">
        <v>4533</v>
      </c>
      <c r="X690" s="28"/>
      <c r="Y690" s="28"/>
      <c r="AA690" s="302"/>
      <c r="AB690" s="137"/>
    </row>
    <row r="691" spans="1:28" ht="15.75" customHeight="1">
      <c r="A691" s="323" t="s">
        <v>5119</v>
      </c>
      <c r="B691" s="111"/>
      <c r="E691" s="1">
        <f>'Punten per wedstrijd'!Q71*1.2</f>
        <v>637.44000000000517</v>
      </c>
      <c r="F691" s="1">
        <f>'Punten per wedstrijd'!Q96</f>
        <v>407.30000000000109</v>
      </c>
      <c r="G691" s="312" t="s">
        <v>4532</v>
      </c>
      <c r="H691" s="223"/>
      <c r="I691" s="323" t="s">
        <v>5137</v>
      </c>
      <c r="J691" s="223"/>
      <c r="L691" s="100"/>
      <c r="M691" s="1">
        <f>'Punten per wedstrijd'!K118*1.2</f>
        <v>639.6</v>
      </c>
      <c r="N691" s="1">
        <f>'Punten per wedstrijd'!K175</f>
        <v>229.50000000000364</v>
      </c>
      <c r="O691" s="312" t="s">
        <v>4532</v>
      </c>
      <c r="P691" s="221"/>
      <c r="Q691" s="323" t="s">
        <v>5140</v>
      </c>
      <c r="R691" s="1"/>
      <c r="S691" s="362"/>
      <c r="T691" s="1"/>
      <c r="U691" s="1">
        <f>'Punten per wedstrijd'!R76*1.2</f>
        <v>84</v>
      </c>
      <c r="V691" s="1">
        <f>'Punten per wedstrijd'!R71</f>
        <v>219</v>
      </c>
      <c r="W691" s="312" t="s">
        <v>4533</v>
      </c>
      <c r="X691" s="300"/>
      <c r="Y691" s="300"/>
      <c r="AA691" s="302"/>
      <c r="AB691" s="137"/>
    </row>
    <row r="692" spans="1:28" ht="15.75" customHeight="1">
      <c r="A692" s="527" t="s">
        <v>5120</v>
      </c>
      <c r="D692" s="1">
        <f>'Punten per wedstrijd'!Q76</f>
        <v>443.80000000000109</v>
      </c>
      <c r="I692" s="527" t="s">
        <v>5138</v>
      </c>
      <c r="L692" s="1">
        <f>'Punten per wedstrijd'!K171</f>
        <v>728.20000000000073</v>
      </c>
      <c r="M692" s="221"/>
      <c r="Q692" s="527" t="s">
        <v>5141</v>
      </c>
      <c r="R692" s="1"/>
      <c r="S692" s="439"/>
      <c r="T692" s="1">
        <f>'Punten per wedstrijd'!R14</f>
        <v>60.4</v>
      </c>
      <c r="U692" s="1"/>
      <c r="V692" s="1"/>
      <c r="W692" s="28"/>
      <c r="X692" s="28"/>
      <c r="Y692" s="28"/>
      <c r="AA692" s="302"/>
      <c r="AB692" s="137"/>
    </row>
    <row r="693" spans="1:28" ht="15.75" customHeight="1">
      <c r="D693" s="1"/>
      <c r="E693" s="1"/>
      <c r="F693" s="1"/>
      <c r="G693" s="1"/>
      <c r="H693" s="1"/>
      <c r="I693" s="1"/>
      <c r="J693" s="1"/>
      <c r="K693" s="1"/>
      <c r="L693" s="57"/>
      <c r="M693" s="221"/>
      <c r="R693" s="1"/>
      <c r="W693" s="28"/>
      <c r="X693" s="28"/>
      <c r="Y693" s="28"/>
      <c r="AA693" s="302"/>
    </row>
    <row r="694" spans="1:28" ht="15.75" customHeight="1">
      <c r="A694" s="318" t="s">
        <v>5121</v>
      </c>
      <c r="B694" s="442"/>
      <c r="C694" s="442"/>
      <c r="D694" s="443"/>
      <c r="E694" s="443"/>
      <c r="F694" s="443"/>
      <c r="G694" s="317" t="s">
        <v>150</v>
      </c>
      <c r="H694" s="442"/>
      <c r="I694" s="318" t="s">
        <v>5122</v>
      </c>
      <c r="J694" s="443"/>
      <c r="K694" s="442"/>
      <c r="L694" s="317"/>
      <c r="M694" s="442"/>
      <c r="N694" s="442"/>
      <c r="O694" s="317" t="s">
        <v>150</v>
      </c>
      <c r="P694" s="442"/>
      <c r="Q694" s="318" t="s">
        <v>5123</v>
      </c>
      <c r="R694" s="442"/>
      <c r="S694" s="442"/>
      <c r="T694" s="442"/>
      <c r="U694" s="442"/>
      <c r="V694" s="442"/>
      <c r="W694" s="317" t="s">
        <v>150</v>
      </c>
      <c r="X694" s="300"/>
      <c r="Y694" s="300"/>
      <c r="AA694" s="302"/>
      <c r="AB694" s="137"/>
    </row>
    <row r="695" spans="1:28" ht="15.75" customHeight="1">
      <c r="A695" s="323" t="s">
        <v>5142</v>
      </c>
      <c r="D695" s="1"/>
      <c r="E695" s="1">
        <f>'Punten per wedstrijd'!E804*1.2</f>
        <v>1493.9400000000007</v>
      </c>
      <c r="F695" s="1">
        <f>'Punten per wedstrijd'!E742</f>
        <v>1967.5999999999985</v>
      </c>
      <c r="G695" s="312" t="s">
        <v>4533</v>
      </c>
      <c r="I695" s="323" t="s">
        <v>5145</v>
      </c>
      <c r="L695" s="100"/>
      <c r="M695" s="1">
        <f>'Punten per wedstrijd'!K379*1.2</f>
        <v>42.239999999998687</v>
      </c>
      <c r="N695" s="1">
        <f>'Punten per wedstrijd'!K388</f>
        <v>17.899999999999636</v>
      </c>
      <c r="O695" s="312" t="s">
        <v>4532</v>
      </c>
      <c r="Q695" s="323" t="s">
        <v>5148</v>
      </c>
      <c r="R695" s="203"/>
      <c r="S695" s="531"/>
      <c r="T695" s="562"/>
      <c r="U695" s="562">
        <f>'Punten per wedstrijd'!L326*1.2</f>
        <v>224.03999999999868</v>
      </c>
      <c r="V695" s="562">
        <f>'Punten per wedstrijd'!L379</f>
        <v>150.29999999999745</v>
      </c>
      <c r="W695" s="312" t="s">
        <v>4532</v>
      </c>
      <c r="X695" s="28"/>
      <c r="Y695" s="28"/>
      <c r="AA695" s="302"/>
      <c r="AB695" s="137"/>
    </row>
    <row r="696" spans="1:28" ht="15.75" customHeight="1">
      <c r="A696" s="323" t="s">
        <v>5143</v>
      </c>
      <c r="D696" s="1"/>
      <c r="E696" s="1">
        <f>'Punten per wedstrijd'!E799*1.2</f>
        <v>1487.7599999999991</v>
      </c>
      <c r="F696" s="562">
        <f>'Punten per wedstrijd'!E795</f>
        <v>1836.5999999999985</v>
      </c>
      <c r="G696" s="312" t="s">
        <v>4531</v>
      </c>
      <c r="H696" s="223"/>
      <c r="I696" s="323" t="s">
        <v>5146</v>
      </c>
      <c r="J696" s="223"/>
      <c r="L696" s="100"/>
      <c r="M696" s="1">
        <f>'Punten per wedstrijd'!K326*1.2</f>
        <v>79.43999999999869</v>
      </c>
      <c r="N696" s="1">
        <f>'Punten per wedstrijd'!K408</f>
        <v>108.30000000000291</v>
      </c>
      <c r="O696" s="312" t="s">
        <v>4533</v>
      </c>
      <c r="Q696" s="323" t="s">
        <v>5149</v>
      </c>
      <c r="R696" s="203"/>
      <c r="S696" s="14"/>
      <c r="T696" s="562"/>
      <c r="U696" s="562">
        <f>'Punten per wedstrijd'!L408*1.2</f>
        <v>193.92000000000479</v>
      </c>
      <c r="V696" s="562">
        <f>'Punten per wedstrijd'!L383</f>
        <v>104.10000000000036</v>
      </c>
      <c r="W696" s="312" t="s">
        <v>4532</v>
      </c>
      <c r="X696" s="300"/>
      <c r="Y696" s="300"/>
      <c r="AA696" s="302"/>
      <c r="AB696" s="137"/>
    </row>
    <row r="697" spans="1:28" ht="15.75" customHeight="1">
      <c r="A697" s="527" t="s">
        <v>5144</v>
      </c>
      <c r="D697" s="1">
        <f>'Punten per wedstrijd'!E824</f>
        <v>3232.6000000000022</v>
      </c>
      <c r="E697" s="1"/>
      <c r="F697" s="1"/>
      <c r="I697" s="527" t="s">
        <v>5147</v>
      </c>
      <c r="L697" s="562">
        <f>'Punten per wedstrijd'!K383</f>
        <v>34.5</v>
      </c>
      <c r="M697" s="221"/>
      <c r="Q697" s="527" t="s">
        <v>5120</v>
      </c>
      <c r="R697" s="203"/>
      <c r="S697" s="337"/>
      <c r="T697" s="562">
        <f>'Punten per wedstrijd'!L388</f>
        <v>77.800000000001091</v>
      </c>
      <c r="U697" s="562"/>
      <c r="V697" s="562"/>
      <c r="W697" s="14"/>
      <c r="X697" s="28"/>
      <c r="Y697" s="28"/>
      <c r="AA697" s="302"/>
      <c r="AB697" s="137"/>
    </row>
    <row r="698" spans="1:28" ht="15.75" customHeight="1">
      <c r="B698" s="111"/>
      <c r="D698" s="1"/>
      <c r="E698" s="1"/>
      <c r="F698" s="1"/>
      <c r="G698" s="1"/>
      <c r="H698" s="1"/>
      <c r="I698" s="1"/>
      <c r="J698" s="1"/>
      <c r="K698" s="1"/>
      <c r="L698" s="57"/>
      <c r="M698" s="221"/>
      <c r="R698" s="1"/>
      <c r="W698" s="28"/>
      <c r="X698" s="28"/>
      <c r="Y698" s="28"/>
      <c r="AA698" s="302"/>
    </row>
    <row r="699" spans="1:28" ht="15.75" customHeight="1">
      <c r="A699" s="318" t="s">
        <v>201</v>
      </c>
      <c r="B699" s="442"/>
      <c r="C699" s="442"/>
      <c r="D699" s="443"/>
      <c r="E699" s="443"/>
      <c r="F699" s="443"/>
      <c r="G699" s="317" t="s">
        <v>150</v>
      </c>
      <c r="H699" s="442"/>
      <c r="I699" s="318" t="s">
        <v>202</v>
      </c>
      <c r="J699" s="443"/>
      <c r="K699" s="442"/>
      <c r="L699" s="317"/>
      <c r="M699" s="442"/>
      <c r="N699" s="442"/>
      <c r="O699" s="317" t="s">
        <v>150</v>
      </c>
      <c r="P699" s="442"/>
      <c r="Q699" s="318" t="s">
        <v>5124</v>
      </c>
      <c r="R699" s="442"/>
      <c r="S699" s="442"/>
      <c r="T699" s="442"/>
      <c r="U699" s="442"/>
      <c r="V699" s="442"/>
      <c r="W699" s="317" t="s">
        <v>150</v>
      </c>
      <c r="X699" s="300"/>
      <c r="Y699" s="300"/>
      <c r="AA699" s="302"/>
      <c r="AB699" s="137"/>
    </row>
    <row r="700" spans="1:28" ht="15.75" customHeight="1">
      <c r="A700" s="323" t="s">
        <v>5150</v>
      </c>
      <c r="B700" s="14"/>
      <c r="C700" s="14"/>
      <c r="D700" s="14"/>
      <c r="E700" s="14"/>
      <c r="F700" s="14"/>
      <c r="G700" s="14"/>
      <c r="H700" s="14"/>
      <c r="I700" s="323" t="s">
        <v>5152</v>
      </c>
      <c r="J700" s="14"/>
      <c r="K700" s="14"/>
      <c r="L700" s="528"/>
      <c r="M700" s="529"/>
      <c r="N700" s="14"/>
      <c r="O700" s="14"/>
      <c r="P700" s="14"/>
      <c r="Q700" s="323" t="s">
        <v>5154</v>
      </c>
      <c r="R700" s="203"/>
      <c r="S700" s="337"/>
      <c r="T700" s="14"/>
      <c r="U700" s="14"/>
      <c r="V700" s="14"/>
      <c r="W700" s="14"/>
      <c r="X700" s="28"/>
      <c r="Y700" s="28"/>
      <c r="AA700" s="302"/>
      <c r="AB700" s="137"/>
    </row>
    <row r="701" spans="1:28" ht="15.75" customHeight="1">
      <c r="A701" s="323" t="s">
        <v>5151</v>
      </c>
      <c r="B701" s="14"/>
      <c r="C701" s="14"/>
      <c r="D701" s="14"/>
      <c r="E701" s="14"/>
      <c r="F701" s="530"/>
      <c r="G701" s="530"/>
      <c r="H701" s="530"/>
      <c r="I701" s="323" t="s">
        <v>5153</v>
      </c>
      <c r="J701" s="530"/>
      <c r="K701" s="14"/>
      <c r="L701" s="528"/>
      <c r="M701" s="529"/>
      <c r="N701" s="14"/>
      <c r="O701" s="14"/>
      <c r="P701" s="14"/>
      <c r="Q701" s="323" t="s">
        <v>5155</v>
      </c>
      <c r="R701" s="203"/>
      <c r="S701" s="528"/>
      <c r="T701" s="14"/>
      <c r="U701" s="14"/>
      <c r="V701" s="14"/>
      <c r="W701" s="303"/>
      <c r="X701" s="300"/>
      <c r="Y701" s="300"/>
      <c r="AA701" s="302"/>
      <c r="AB701" s="137"/>
    </row>
    <row r="702" spans="1:28" ht="15.75" customHeight="1">
      <c r="A702" s="527" t="s">
        <v>5138</v>
      </c>
      <c r="B702" s="14"/>
      <c r="C702" s="14"/>
      <c r="D702" s="14"/>
      <c r="E702" s="14"/>
      <c r="F702" s="14"/>
      <c r="G702" s="14"/>
      <c r="H702" s="14"/>
      <c r="I702" s="527" t="s">
        <v>5141</v>
      </c>
      <c r="J702" s="14"/>
      <c r="K702" s="14"/>
      <c r="L702" s="528"/>
      <c r="M702" s="529"/>
      <c r="N702" s="14"/>
      <c r="O702" s="14"/>
      <c r="P702" s="14"/>
      <c r="Q702" s="527" t="s">
        <v>5144</v>
      </c>
      <c r="R702" s="203"/>
      <c r="S702" s="531"/>
      <c r="T702" s="14"/>
      <c r="U702" s="14"/>
      <c r="V702" s="14"/>
      <c r="W702" s="14"/>
      <c r="X702" s="28"/>
      <c r="Y702" s="28"/>
      <c r="AA702" s="302"/>
      <c r="AB702" s="137"/>
    </row>
    <row r="703" spans="1:28" ht="15.75" customHeight="1">
      <c r="D703" s="1"/>
      <c r="E703" s="1"/>
      <c r="F703" s="1"/>
      <c r="G703" s="1"/>
      <c r="H703" s="1"/>
      <c r="I703" s="1"/>
      <c r="J703" s="1"/>
      <c r="K703" s="1"/>
      <c r="L703" s="57"/>
      <c r="M703" s="221"/>
      <c r="R703" s="1"/>
      <c r="W703" s="28"/>
      <c r="X703" s="28"/>
      <c r="Y703" s="28"/>
      <c r="AA703" s="302"/>
    </row>
    <row r="704" spans="1:28" ht="15.75" customHeight="1">
      <c r="A704" s="318" t="s">
        <v>5125</v>
      </c>
      <c r="F704" s="223"/>
      <c r="L704" s="100"/>
      <c r="M704" s="221"/>
      <c r="R704" s="1"/>
      <c r="S704" s="362"/>
      <c r="W704" s="300"/>
      <c r="X704" s="300"/>
      <c r="Y704" s="300"/>
      <c r="AA704" s="302"/>
      <c r="AB704" s="137"/>
    </row>
    <row r="705" spans="1:28" ht="15.75" customHeight="1">
      <c r="A705" s="323" t="s">
        <v>5156</v>
      </c>
      <c r="B705" s="337"/>
      <c r="C705" s="14"/>
      <c r="D705" s="14"/>
      <c r="E705" s="14"/>
      <c r="F705" s="14"/>
      <c r="G705" s="14"/>
      <c r="L705" s="100"/>
      <c r="M705" s="221"/>
      <c r="R705" s="1"/>
      <c r="S705" s="439"/>
      <c r="W705" s="28"/>
      <c r="X705" s="28"/>
      <c r="Y705" s="28"/>
      <c r="AA705" s="302"/>
      <c r="AB705" s="137"/>
    </row>
    <row r="706" spans="1:28" ht="15.75" customHeight="1">
      <c r="A706" s="323" t="s">
        <v>5157</v>
      </c>
      <c r="B706" s="14"/>
      <c r="C706" s="14"/>
      <c r="D706" s="14"/>
      <c r="E706" s="14"/>
      <c r="F706" s="14"/>
      <c r="G706" s="530"/>
      <c r="H706" s="223"/>
      <c r="I706" s="223"/>
      <c r="J706" s="223"/>
      <c r="L706" s="100"/>
      <c r="M706" s="221"/>
      <c r="R706" s="1"/>
      <c r="S706" s="28"/>
      <c r="W706" s="300"/>
      <c r="X706" s="300"/>
      <c r="Y706" s="300"/>
      <c r="AA706" s="302"/>
      <c r="AB706" s="137"/>
    </row>
    <row r="707" spans="1:28" ht="15.75" customHeight="1">
      <c r="A707" s="527" t="s">
        <v>5147</v>
      </c>
      <c r="B707" s="14"/>
      <c r="C707" s="14"/>
      <c r="D707" s="14"/>
      <c r="E707" s="14"/>
      <c r="F707" s="14"/>
      <c r="G707" s="14"/>
      <c r="L707" s="100"/>
      <c r="M707" s="221"/>
      <c r="R707" s="1"/>
      <c r="S707" s="440"/>
      <c r="W707" s="28"/>
      <c r="X707" s="28"/>
      <c r="Y707" s="28"/>
      <c r="AA707" s="302"/>
      <c r="AB707" s="137"/>
    </row>
    <row r="708" spans="1:28" ht="15.75" customHeight="1">
      <c r="C708" s="1"/>
      <c r="D708" s="1"/>
      <c r="E708" s="1"/>
      <c r="F708" s="1"/>
      <c r="G708" s="1"/>
      <c r="H708" s="1"/>
      <c r="I708" s="1"/>
      <c r="J708" s="1"/>
      <c r="K708" s="1"/>
      <c r="L708" s="57"/>
      <c r="M708" s="221"/>
      <c r="R708" s="1"/>
      <c r="W708" s="28"/>
      <c r="X708" s="28"/>
      <c r="Y708" s="28"/>
      <c r="AA708" s="302"/>
    </row>
    <row r="709" spans="1:28" ht="15.75" customHeight="1">
      <c r="G709" s="223"/>
      <c r="H709" s="223"/>
      <c r="J709" s="223"/>
      <c r="L709" s="100"/>
      <c r="M709" s="221"/>
      <c r="R709" s="1"/>
      <c r="S709" s="362"/>
      <c r="W709" s="300"/>
      <c r="X709" s="300"/>
      <c r="Y709" s="300"/>
      <c r="AA709" s="302"/>
      <c r="AB709" s="137"/>
    </row>
    <row r="710" spans="1:28" ht="15.75" customHeight="1">
      <c r="D710" s="434" t="s">
        <v>5126</v>
      </c>
      <c r="E710" s="434" t="s">
        <v>5127</v>
      </c>
      <c r="F710" s="434" t="s">
        <v>5128</v>
      </c>
      <c r="G710" s="434" t="s">
        <v>5129</v>
      </c>
      <c r="H710" s="434" t="s">
        <v>5130</v>
      </c>
      <c r="I710" s="434" t="s">
        <v>5131</v>
      </c>
      <c r="J710" s="434" t="s">
        <v>5132</v>
      </c>
      <c r="K710" s="434" t="s">
        <v>5133</v>
      </c>
      <c r="L710" s="434" t="s">
        <v>5134</v>
      </c>
      <c r="M710" s="434" t="s">
        <v>5135</v>
      </c>
      <c r="N710" s="202" t="s">
        <v>40</v>
      </c>
      <c r="R710" s="1"/>
      <c r="S710" s="439"/>
      <c r="W710" s="28"/>
      <c r="X710" s="28"/>
      <c r="Y710" s="28"/>
      <c r="AA710" s="302"/>
      <c r="AB710" s="137"/>
    </row>
    <row r="711" spans="1:28" ht="15.75" customHeight="1">
      <c r="A711" s="111" t="s">
        <v>3494</v>
      </c>
      <c r="D711" s="50">
        <v>0</v>
      </c>
      <c r="E711" s="50">
        <v>3</v>
      </c>
      <c r="F711" s="50">
        <v>3</v>
      </c>
      <c r="G711" s="50" t="s">
        <v>5372</v>
      </c>
      <c r="H711" s="50">
        <v>3</v>
      </c>
      <c r="I711" s="50">
        <v>3</v>
      </c>
      <c r="J711" s="50"/>
      <c r="K711" s="50"/>
      <c r="L711" s="9"/>
      <c r="M711" s="299"/>
      <c r="N711" s="335">
        <f>SUM(D711:M711)</f>
        <v>12</v>
      </c>
      <c r="O711" s="18">
        <v>4632.72</v>
      </c>
      <c r="P711" s="50" t="s">
        <v>60</v>
      </c>
      <c r="R711" s="1"/>
      <c r="S711" s="28"/>
      <c r="W711" s="300"/>
      <c r="X711" s="300"/>
      <c r="Y711" s="300"/>
      <c r="AA711" s="302"/>
      <c r="AB711" s="137"/>
    </row>
    <row r="712" spans="1:28" ht="15.75" customHeight="1">
      <c r="A712" s="526" t="s">
        <v>3579</v>
      </c>
      <c r="B712" s="326"/>
      <c r="C712" s="326"/>
      <c r="D712" s="329">
        <v>1</v>
      </c>
      <c r="E712" s="329">
        <v>3</v>
      </c>
      <c r="F712" s="329" t="s">
        <v>5372</v>
      </c>
      <c r="G712" s="329">
        <v>3</v>
      </c>
      <c r="H712" s="329">
        <v>0</v>
      </c>
      <c r="I712" s="329">
        <v>3</v>
      </c>
      <c r="J712" s="329"/>
      <c r="K712" s="329"/>
      <c r="L712" s="538"/>
      <c r="M712" s="539"/>
      <c r="N712" s="540">
        <f>SUM(D712:M712)</f>
        <v>10</v>
      </c>
      <c r="O712" s="542">
        <v>3336.78</v>
      </c>
      <c r="P712" s="50" t="s">
        <v>62</v>
      </c>
      <c r="R712" s="1"/>
      <c r="S712" s="440"/>
      <c r="W712" s="28"/>
      <c r="X712" s="28"/>
      <c r="Y712" s="28"/>
      <c r="AA712" s="302"/>
      <c r="AB712" s="137"/>
    </row>
    <row r="713" spans="1:28" ht="15.75" customHeight="1">
      <c r="A713" s="111" t="s">
        <v>2307</v>
      </c>
      <c r="B713" s="3"/>
      <c r="D713" s="50">
        <v>2</v>
      </c>
      <c r="E713" s="50" t="s">
        <v>5372</v>
      </c>
      <c r="F713" s="50">
        <v>0</v>
      </c>
      <c r="G713" s="50">
        <v>2</v>
      </c>
      <c r="H713" s="50">
        <v>3</v>
      </c>
      <c r="I713" s="50">
        <v>0</v>
      </c>
      <c r="J713" s="50"/>
      <c r="K713" s="50"/>
      <c r="L713" s="9"/>
      <c r="M713" s="299"/>
      <c r="N713" s="335">
        <f>SUM(D713:M713)</f>
        <v>7</v>
      </c>
      <c r="O713" s="18">
        <v>3198.22</v>
      </c>
      <c r="R713" s="1"/>
      <c r="W713" s="28"/>
      <c r="X713" s="28"/>
      <c r="Y713" s="28"/>
      <c r="AA713" s="302"/>
    </row>
    <row r="714" spans="1:28" ht="15.75" customHeight="1">
      <c r="A714" s="563" t="s">
        <v>3588</v>
      </c>
      <c r="B714" s="564"/>
      <c r="C714" s="564"/>
      <c r="D714" s="565">
        <v>3</v>
      </c>
      <c r="E714" s="565">
        <v>0</v>
      </c>
      <c r="F714" s="565">
        <v>3</v>
      </c>
      <c r="G714" s="565">
        <v>1</v>
      </c>
      <c r="H714" s="565" t="s">
        <v>5372</v>
      </c>
      <c r="I714" s="565">
        <v>0</v>
      </c>
      <c r="J714" s="566"/>
      <c r="K714" s="565"/>
      <c r="L714" s="567"/>
      <c r="M714" s="568"/>
      <c r="N714" s="569">
        <f>SUM(D714:M714)</f>
        <v>7</v>
      </c>
      <c r="O714" s="574">
        <v>2712.3</v>
      </c>
      <c r="R714" s="1"/>
      <c r="S714" s="362"/>
      <c r="W714" s="300"/>
      <c r="X714" s="300"/>
      <c r="Y714" s="300"/>
      <c r="AA714" s="302"/>
      <c r="AB714" s="137"/>
    </row>
    <row r="715" spans="1:28" ht="15.75" customHeight="1">
      <c r="A715" s="111" t="s">
        <v>3599</v>
      </c>
      <c r="C715" s="1"/>
      <c r="D715" s="50" t="s">
        <v>5372</v>
      </c>
      <c r="E715" s="50">
        <v>0</v>
      </c>
      <c r="F715" s="50">
        <v>0</v>
      </c>
      <c r="G715" s="50">
        <v>0</v>
      </c>
      <c r="H715" s="50">
        <v>0</v>
      </c>
      <c r="I715" s="50" t="s">
        <v>5372</v>
      </c>
      <c r="J715" s="50"/>
      <c r="K715" s="50"/>
      <c r="L715" s="9"/>
      <c r="M715" s="299"/>
      <c r="N715" s="335">
        <f>SUM(D715:M715)</f>
        <v>0</v>
      </c>
      <c r="O715" s="18">
        <v>2439.54</v>
      </c>
      <c r="R715" s="1"/>
      <c r="S715" s="439"/>
      <c r="T715" s="3"/>
      <c r="W715" s="28"/>
      <c r="X715" s="28"/>
      <c r="Y715" s="28"/>
      <c r="AA715" s="302"/>
      <c r="AB715" s="137"/>
    </row>
    <row r="716" spans="1:28" ht="15.75" customHeight="1">
      <c r="H716" s="223"/>
      <c r="L716" s="100"/>
      <c r="M716" s="221"/>
      <c r="R716" s="1"/>
      <c r="S716" s="28"/>
      <c r="W716" s="300"/>
      <c r="X716" s="300"/>
      <c r="Y716" s="300"/>
      <c r="AA716" s="302"/>
      <c r="AB716" s="137"/>
    </row>
    <row r="717" spans="1:28" ht="15.75" customHeight="1">
      <c r="L717" s="100"/>
      <c r="M717" s="221"/>
      <c r="O717">
        <f>SUM(O711:O715)</f>
        <v>16319.560000000001</v>
      </c>
      <c r="R717" s="1"/>
      <c r="S717" s="28"/>
      <c r="W717" s="300"/>
      <c r="X717" s="300"/>
      <c r="Y717" s="300"/>
      <c r="AA717" s="302"/>
      <c r="AB717" s="137"/>
    </row>
    <row r="718" spans="1:28" ht="15.75" customHeight="1">
      <c r="C718" s="1"/>
      <c r="D718" s="1"/>
      <c r="E718" s="1"/>
      <c r="F718" s="1"/>
      <c r="G718" s="1"/>
      <c r="H718" s="1"/>
      <c r="I718" s="1"/>
      <c r="J718" s="1"/>
      <c r="K718" s="1"/>
      <c r="L718" s="57"/>
      <c r="M718" s="221"/>
      <c r="R718" s="1"/>
      <c r="S718" s="440"/>
      <c r="W718" s="28"/>
      <c r="X718" s="28"/>
      <c r="Y718" s="28"/>
      <c r="Z718" s="68"/>
      <c r="AA718" s="238"/>
    </row>
    <row r="719" spans="1:28" ht="15.75" customHeight="1">
      <c r="F719" s="223"/>
      <c r="L719" s="100"/>
      <c r="M719" s="221"/>
      <c r="R719" s="1"/>
      <c r="W719" s="28"/>
      <c r="X719" s="28"/>
      <c r="Y719" s="28"/>
      <c r="AA719" s="302"/>
    </row>
    <row r="720" spans="1:28" ht="15.75" customHeight="1">
      <c r="A720" s="532" t="s">
        <v>2159</v>
      </c>
      <c r="B720" s="525"/>
      <c r="L720" s="100"/>
      <c r="M720" s="221"/>
      <c r="R720" s="1"/>
      <c r="S720" s="439"/>
      <c r="W720" s="28"/>
      <c r="X720" s="28"/>
      <c r="Y720" s="28"/>
      <c r="AA720" s="302"/>
    </row>
    <row r="721" spans="1:28" ht="15.75" customHeight="1">
      <c r="D721" s="1"/>
      <c r="E721" s="1"/>
      <c r="F721" s="1"/>
      <c r="G721" s="1"/>
      <c r="H721" s="1"/>
      <c r="I721" s="1"/>
      <c r="J721" s="1"/>
      <c r="K721" s="1"/>
      <c r="L721" s="57"/>
      <c r="M721" s="221"/>
      <c r="R721" s="1"/>
      <c r="W721" s="28"/>
      <c r="X721" s="28"/>
      <c r="Y721" s="28"/>
      <c r="AA721" s="302"/>
    </row>
    <row r="722" spans="1:28" ht="15.75" customHeight="1">
      <c r="A722" s="318" t="s">
        <v>196</v>
      </c>
      <c r="B722" s="442"/>
      <c r="C722" s="442"/>
      <c r="D722" s="443"/>
      <c r="E722" s="443"/>
      <c r="F722" s="443"/>
      <c r="G722" s="317" t="s">
        <v>150</v>
      </c>
      <c r="H722" s="442"/>
      <c r="I722" s="318" t="s">
        <v>197</v>
      </c>
      <c r="J722" s="443"/>
      <c r="K722" s="442"/>
      <c r="L722" s="317"/>
      <c r="M722" s="442"/>
      <c r="N722" s="442"/>
      <c r="O722" s="317" t="s">
        <v>150</v>
      </c>
      <c r="P722" s="442"/>
      <c r="Q722" s="318" t="s">
        <v>198</v>
      </c>
      <c r="R722" s="442"/>
      <c r="S722" s="442"/>
      <c r="T722" s="442"/>
      <c r="U722" s="442"/>
      <c r="V722" s="442"/>
      <c r="W722" s="317" t="s">
        <v>150</v>
      </c>
    </row>
    <row r="723" spans="1:28" ht="15.75" customHeight="1">
      <c r="A723" s="323" t="s">
        <v>5158</v>
      </c>
      <c r="E723" s="1">
        <f>'Punten per wedstrijd'!Q24*1.2</f>
        <v>585.36000000000126</v>
      </c>
      <c r="F723" s="1">
        <f>'Punten per wedstrijd'!Q60</f>
        <v>435.399999999996</v>
      </c>
      <c r="G723" s="312" t="s">
        <v>4532</v>
      </c>
      <c r="I723" s="323" t="s">
        <v>5161</v>
      </c>
      <c r="L723" s="1"/>
      <c r="M723" s="1">
        <f>'Punten per wedstrijd'!K184*1.2</f>
        <v>766.92000000000041</v>
      </c>
      <c r="N723" s="1">
        <f>'Punten per wedstrijd'!K163</f>
        <v>200.69999999999891</v>
      </c>
      <c r="O723" s="312" t="s">
        <v>4532</v>
      </c>
      <c r="Q723" s="323" t="s">
        <v>5164</v>
      </c>
      <c r="R723" s="1"/>
      <c r="S723" s="440"/>
      <c r="T723" s="1"/>
      <c r="U723" s="1">
        <f>'Punten per wedstrijd'!R24*1.2</f>
        <v>273.95999999999998</v>
      </c>
      <c r="V723" s="1">
        <f>'Punten per wedstrijd'!R80</f>
        <v>147.20000000000002</v>
      </c>
      <c r="W723" s="312" t="s">
        <v>4532</v>
      </c>
    </row>
    <row r="724" spans="1:28" ht="15.75" customHeight="1">
      <c r="A724" s="323" t="s">
        <v>5159</v>
      </c>
      <c r="B724" s="111"/>
      <c r="E724" s="1">
        <f>'Punten per wedstrijd'!Q21*1.2</f>
        <v>340.80000000000217</v>
      </c>
      <c r="F724" s="1">
        <f>'Punten per wedstrijd'!Q80</f>
        <v>276</v>
      </c>
      <c r="G724" s="312" t="s">
        <v>4534</v>
      </c>
      <c r="H724" s="223"/>
      <c r="I724" s="323" t="s">
        <v>5162</v>
      </c>
      <c r="J724" s="223"/>
      <c r="L724" s="1"/>
      <c r="M724" s="1">
        <f>'Punten per wedstrijd'!K164*1.2</f>
        <v>283.91999999999388</v>
      </c>
      <c r="N724" s="1">
        <f>'Punten per wedstrijd'!K125</f>
        <v>163.90000000000146</v>
      </c>
      <c r="O724" s="312" t="s">
        <v>4532</v>
      </c>
      <c r="P724" s="221"/>
      <c r="Q724" s="323" t="s">
        <v>5165</v>
      </c>
      <c r="R724" s="1"/>
      <c r="S724" s="362"/>
      <c r="T724" s="1"/>
      <c r="U724" s="1">
        <f>'Punten per wedstrijd'!R59*1.2</f>
        <v>199.79999999999998</v>
      </c>
      <c r="V724" s="1">
        <f>'Punten per wedstrijd'!R21</f>
        <v>142.19999999999999</v>
      </c>
      <c r="W724" s="312" t="s">
        <v>4532</v>
      </c>
      <c r="X724" s="438"/>
      <c r="Y724" s="438"/>
    </row>
    <row r="725" spans="1:28" ht="15.75" customHeight="1">
      <c r="A725" s="527" t="s">
        <v>5160</v>
      </c>
      <c r="D725" s="1">
        <f>'Punten per wedstrijd'!Q59</f>
        <v>350.60000000000218</v>
      </c>
      <c r="I725" s="527" t="s">
        <v>5163</v>
      </c>
      <c r="L725" s="1">
        <f>'Punten per wedstrijd'!K128</f>
        <v>298.10000000000218</v>
      </c>
      <c r="M725" s="137"/>
      <c r="N725" s="1"/>
      <c r="Q725" s="527" t="s">
        <v>5166</v>
      </c>
      <c r="R725" s="1"/>
      <c r="S725" s="439"/>
      <c r="T725" s="1">
        <f>'Punten per wedstrijd'!R60</f>
        <v>14.3</v>
      </c>
      <c r="U725" s="1"/>
      <c r="V725" s="1"/>
      <c r="W725" s="28"/>
      <c r="X725" s="28"/>
      <c r="Y725" s="28"/>
      <c r="AA725" s="302"/>
    </row>
    <row r="726" spans="1:28" ht="15.75" customHeight="1">
      <c r="D726" s="1"/>
      <c r="E726" s="1"/>
      <c r="F726" s="1"/>
      <c r="G726" s="1"/>
      <c r="H726" s="1"/>
      <c r="I726" s="1"/>
      <c r="J726" s="1"/>
      <c r="K726" s="1"/>
      <c r="L726" s="57"/>
      <c r="M726" s="221"/>
      <c r="R726" s="1"/>
      <c r="W726" s="28"/>
      <c r="X726" s="69"/>
      <c r="Y726" s="69"/>
      <c r="AA726" s="302"/>
      <c r="AB726" s="137"/>
    </row>
    <row r="727" spans="1:28" ht="15.75" customHeight="1">
      <c r="A727" s="318" t="s">
        <v>5121</v>
      </c>
      <c r="B727" s="442"/>
      <c r="C727" s="442"/>
      <c r="D727" s="443"/>
      <c r="E727" s="443"/>
      <c r="F727" s="443"/>
      <c r="G727" s="317" t="s">
        <v>150</v>
      </c>
      <c r="H727" s="442"/>
      <c r="I727" s="318" t="s">
        <v>5122</v>
      </c>
      <c r="J727" s="443"/>
      <c r="K727" s="442"/>
      <c r="L727" s="317"/>
      <c r="M727" s="442"/>
      <c r="N727" s="442"/>
      <c r="O727" s="317" t="s">
        <v>150</v>
      </c>
      <c r="P727" s="442"/>
      <c r="Q727" s="318" t="s">
        <v>5123</v>
      </c>
      <c r="R727" s="442"/>
      <c r="S727" s="442"/>
      <c r="T727" s="442"/>
      <c r="U727" s="442"/>
      <c r="V727" s="442"/>
      <c r="W727" s="317" t="s">
        <v>150</v>
      </c>
      <c r="AA727" s="302"/>
    </row>
    <row r="728" spans="1:28" ht="15.75" customHeight="1">
      <c r="A728" s="323" t="s">
        <v>5167</v>
      </c>
      <c r="D728" s="1"/>
      <c r="E728" s="1">
        <f>'Punten per wedstrijd'!E787*1.2</f>
        <v>2367.7199999999962</v>
      </c>
      <c r="F728" s="1">
        <f>'Punten per wedstrijd'!E788</f>
        <v>1100.7999999999975</v>
      </c>
      <c r="G728" s="312" t="s">
        <v>4532</v>
      </c>
      <c r="I728" s="323" t="s">
        <v>5170</v>
      </c>
      <c r="L728" s="100"/>
      <c r="M728" s="1">
        <f>'Punten per wedstrijd'!K336*1.2</f>
        <v>63.24000000000305</v>
      </c>
      <c r="N728" s="1">
        <f>'Punten per wedstrijd'!K371</f>
        <v>88.199999999998909</v>
      </c>
      <c r="O728" s="312" t="s">
        <v>4533</v>
      </c>
      <c r="Q728" s="323" t="s">
        <v>5173</v>
      </c>
      <c r="R728" s="203"/>
      <c r="S728" s="531"/>
      <c r="T728" s="562"/>
      <c r="U728" s="562">
        <f>'Punten per wedstrijd'!L372*1.2</f>
        <v>96.959999999992576</v>
      </c>
      <c r="V728" s="562">
        <f>'Punten per wedstrijd'!L336</f>
        <v>115.90000000000146</v>
      </c>
      <c r="W728" s="312" t="s">
        <v>4531</v>
      </c>
      <c r="X728" s="69"/>
      <c r="Y728" s="69"/>
      <c r="AA728" s="302"/>
    </row>
    <row r="729" spans="1:28" ht="15.75" customHeight="1">
      <c r="A729" s="323" t="s">
        <v>5168</v>
      </c>
      <c r="D729" s="1"/>
      <c r="E729" s="1">
        <f>'Punten per wedstrijd'!E749*1.2</f>
        <v>2263.4399999999987</v>
      </c>
      <c r="F729" s="562">
        <f>'Punten per wedstrijd'!E752</f>
        <v>1227.3000000000011</v>
      </c>
      <c r="G729" s="312" t="s">
        <v>4532</v>
      </c>
      <c r="H729" s="223"/>
      <c r="I729" s="323" t="s">
        <v>5171</v>
      </c>
      <c r="J729" s="223"/>
      <c r="L729" s="100"/>
      <c r="M729" s="1">
        <f>'Punten per wedstrijd'!K372*1.2</f>
        <v>47.399999999993447</v>
      </c>
      <c r="N729" s="1">
        <f>'Punten per wedstrijd'!K392</f>
        <v>103.59999999999854</v>
      </c>
      <c r="O729" s="312" t="s">
        <v>4533</v>
      </c>
      <c r="Q729" s="323" t="s">
        <v>5174</v>
      </c>
      <c r="R729" s="203"/>
      <c r="S729" s="14"/>
      <c r="T729" s="562"/>
      <c r="U729" s="562">
        <f>'Punten per wedstrijd'!L392*1.2</f>
        <v>161.04000000000306</v>
      </c>
      <c r="V729" s="562">
        <f>'Punten per wedstrijd'!L333</f>
        <v>159.20000000000073</v>
      </c>
      <c r="W729" s="312" t="s">
        <v>4534</v>
      </c>
      <c r="AA729" s="137"/>
    </row>
    <row r="730" spans="1:28" ht="15.75" customHeight="1">
      <c r="A730" s="527" t="s">
        <v>5169</v>
      </c>
      <c r="D730" s="1">
        <f>'Punten per wedstrijd'!E808</f>
        <v>2126.7999999999993</v>
      </c>
      <c r="E730" s="1"/>
      <c r="F730" s="1"/>
      <c r="I730" s="527" t="s">
        <v>5172</v>
      </c>
      <c r="L730" s="562">
        <f>'Punten per wedstrijd'!K333</f>
        <v>40.499999999998181</v>
      </c>
      <c r="M730" s="221"/>
      <c r="Q730" s="527" t="s">
        <v>5160</v>
      </c>
      <c r="R730" s="203"/>
      <c r="S730" s="337"/>
      <c r="T730" s="562">
        <f>'Punten per wedstrijd'!L371</f>
        <v>216.99999999999818</v>
      </c>
      <c r="U730" s="562"/>
      <c r="V730" s="562"/>
      <c r="W730" s="14"/>
      <c r="X730" s="28"/>
      <c r="Y730" s="28"/>
      <c r="AA730" s="302"/>
    </row>
    <row r="731" spans="1:28" ht="15.75" customHeight="1">
      <c r="B731" s="111"/>
      <c r="D731" s="1"/>
      <c r="E731" s="1"/>
      <c r="F731" s="1"/>
      <c r="G731" s="1"/>
      <c r="H731" s="1"/>
      <c r="I731" s="1"/>
      <c r="J731" s="1"/>
      <c r="K731" s="1"/>
      <c r="L731" s="57"/>
      <c r="M731" s="221"/>
      <c r="R731" s="1"/>
      <c r="W731" s="28"/>
      <c r="X731" s="69"/>
      <c r="Y731" s="69"/>
      <c r="AA731" s="302"/>
      <c r="AB731" s="137"/>
    </row>
    <row r="732" spans="1:28" ht="15.75" customHeight="1">
      <c r="A732" s="318" t="s">
        <v>201</v>
      </c>
      <c r="B732" s="442"/>
      <c r="C732" s="442"/>
      <c r="D732" s="443"/>
      <c r="E732" s="443"/>
      <c r="F732" s="443"/>
      <c r="G732" s="317" t="s">
        <v>150</v>
      </c>
      <c r="H732" s="442"/>
      <c r="I732" s="318" t="s">
        <v>202</v>
      </c>
      <c r="J732" s="443"/>
      <c r="K732" s="442"/>
      <c r="L732" s="317"/>
      <c r="M732" s="442"/>
      <c r="N732" s="442"/>
      <c r="O732" s="317" t="s">
        <v>150</v>
      </c>
      <c r="P732" s="442"/>
      <c r="Q732" s="318" t="s">
        <v>5124</v>
      </c>
      <c r="R732" s="442"/>
      <c r="S732" s="442"/>
      <c r="T732" s="442"/>
      <c r="U732" s="442"/>
      <c r="V732" s="442"/>
      <c r="W732" s="317" t="s">
        <v>150</v>
      </c>
      <c r="AA732" s="302"/>
    </row>
    <row r="733" spans="1:28" ht="15.75" customHeight="1">
      <c r="A733" s="323" t="s">
        <v>5175</v>
      </c>
      <c r="B733" s="14"/>
      <c r="C733" s="14"/>
      <c r="D733" s="14"/>
      <c r="E733" s="14"/>
      <c r="F733" s="14"/>
      <c r="G733" s="14"/>
      <c r="H733" s="14"/>
      <c r="I733" s="323" t="s">
        <v>5177</v>
      </c>
      <c r="J733" s="14"/>
      <c r="K733" s="14"/>
      <c r="L733" s="528"/>
      <c r="M733" s="529"/>
      <c r="N733" s="14"/>
      <c r="O733" s="14"/>
      <c r="P733" s="14"/>
      <c r="Q733" s="323" t="s">
        <v>5179</v>
      </c>
      <c r="R733" s="203"/>
      <c r="S733" s="337"/>
      <c r="T733" s="14"/>
      <c r="U733" s="14"/>
      <c r="V733" s="14"/>
      <c r="W733" s="14"/>
      <c r="X733" s="69"/>
      <c r="Y733" s="69"/>
      <c r="AA733" s="302"/>
    </row>
    <row r="734" spans="1:28" ht="15.75" customHeight="1">
      <c r="A734" s="323" t="s">
        <v>5176</v>
      </c>
      <c r="B734" s="14"/>
      <c r="C734" s="14"/>
      <c r="D734" s="14"/>
      <c r="E734" s="14"/>
      <c r="F734" s="530"/>
      <c r="G734" s="530"/>
      <c r="H734" s="530"/>
      <c r="I734" s="323" t="s">
        <v>5178</v>
      </c>
      <c r="J734" s="530"/>
      <c r="K734" s="14"/>
      <c r="L734" s="528"/>
      <c r="M734" s="529"/>
      <c r="N734" s="14"/>
      <c r="O734" s="14"/>
      <c r="P734" s="14"/>
      <c r="Q734" s="323" t="s">
        <v>5180</v>
      </c>
      <c r="R734" s="203"/>
      <c r="S734" s="528"/>
      <c r="T734" s="14"/>
      <c r="U734" s="14"/>
      <c r="V734" s="14"/>
      <c r="W734" s="303"/>
      <c r="AA734" s="137"/>
    </row>
    <row r="735" spans="1:28" ht="15.75" customHeight="1">
      <c r="A735" s="527" t="s">
        <v>5163</v>
      </c>
      <c r="B735" s="14"/>
      <c r="C735" s="14"/>
      <c r="D735" s="14"/>
      <c r="E735" s="14"/>
      <c r="F735" s="14"/>
      <c r="G735" s="14"/>
      <c r="H735" s="14"/>
      <c r="I735" s="527" t="s">
        <v>5166</v>
      </c>
      <c r="J735" s="14"/>
      <c r="K735" s="14"/>
      <c r="L735" s="528"/>
      <c r="M735" s="529"/>
      <c r="N735" s="14"/>
      <c r="O735" s="14"/>
      <c r="P735" s="14"/>
      <c r="Q735" s="527" t="s">
        <v>5169</v>
      </c>
      <c r="R735" s="203"/>
      <c r="S735" s="531"/>
      <c r="T735" s="14"/>
      <c r="U735" s="14"/>
      <c r="V735" s="14"/>
      <c r="W735" s="14"/>
      <c r="X735" s="28"/>
      <c r="Y735" s="28"/>
      <c r="AA735" s="302"/>
    </row>
    <row r="736" spans="1:28" ht="15.75" customHeight="1">
      <c r="D736" s="1"/>
      <c r="E736" s="1"/>
      <c r="F736" s="1"/>
      <c r="G736" s="1"/>
      <c r="H736" s="1"/>
      <c r="I736" s="1"/>
      <c r="J736" s="1"/>
      <c r="K736" s="1"/>
      <c r="L736" s="57"/>
      <c r="M736" s="221"/>
      <c r="R736" s="1"/>
      <c r="W736" s="28"/>
      <c r="X736" s="69"/>
      <c r="Y736" s="69"/>
      <c r="AA736" s="302"/>
      <c r="AB736" s="137"/>
    </row>
    <row r="737" spans="1:28" ht="15.75" customHeight="1">
      <c r="A737" s="318" t="s">
        <v>5125</v>
      </c>
      <c r="F737" s="223"/>
      <c r="L737" s="100"/>
      <c r="M737" s="221"/>
      <c r="R737" s="1"/>
      <c r="S737" s="362"/>
      <c r="W737" s="300"/>
      <c r="AA737" s="302"/>
    </row>
    <row r="738" spans="1:28" ht="15.75" customHeight="1">
      <c r="A738" s="323" t="s">
        <v>5181</v>
      </c>
      <c r="B738" s="337"/>
      <c r="C738" s="14"/>
      <c r="D738" s="14"/>
      <c r="E738" s="14"/>
      <c r="F738" s="14"/>
      <c r="G738" s="14"/>
      <c r="L738" s="100"/>
      <c r="M738" s="221"/>
      <c r="R738" s="1"/>
      <c r="S738" s="439"/>
      <c r="W738" s="28"/>
      <c r="X738" s="69"/>
      <c r="Y738" s="69"/>
      <c r="AA738" s="302"/>
    </row>
    <row r="739" spans="1:28" ht="15.75" customHeight="1">
      <c r="A739" s="323" t="s">
        <v>5182</v>
      </c>
      <c r="B739" s="14"/>
      <c r="C739" s="14"/>
      <c r="D739" s="14"/>
      <c r="E739" s="14"/>
      <c r="F739" s="14"/>
      <c r="G739" s="530"/>
      <c r="H739" s="223"/>
      <c r="I739" s="223"/>
      <c r="J739" s="223"/>
      <c r="L739" s="100"/>
      <c r="M739" s="221"/>
      <c r="R739" s="1"/>
      <c r="S739" s="28"/>
      <c r="W739" s="300"/>
      <c r="AA739" s="137"/>
    </row>
    <row r="740" spans="1:28" ht="15.75" customHeight="1">
      <c r="A740" s="527" t="s">
        <v>5172</v>
      </c>
      <c r="B740" s="14"/>
      <c r="C740" s="14"/>
      <c r="D740" s="14"/>
      <c r="E740" s="14"/>
      <c r="F740" s="14"/>
      <c r="G740" s="14"/>
      <c r="L740" s="100"/>
      <c r="M740" s="221"/>
      <c r="R740" s="1"/>
      <c r="S740" s="440"/>
      <c r="W740" s="28"/>
      <c r="X740" s="28"/>
      <c r="Y740" s="28"/>
      <c r="AA740" s="302"/>
    </row>
    <row r="741" spans="1:28" ht="15.75" customHeight="1">
      <c r="C741" s="1"/>
      <c r="D741" s="1"/>
      <c r="E741" s="1"/>
      <c r="F741" s="1"/>
      <c r="G741" s="1"/>
      <c r="H741" s="1"/>
      <c r="I741" s="1"/>
      <c r="J741" s="1"/>
      <c r="K741" s="1"/>
      <c r="L741" s="57"/>
      <c r="M741" s="221"/>
      <c r="R741" s="1"/>
      <c r="W741" s="28"/>
      <c r="X741" s="69"/>
      <c r="Y741" s="69"/>
      <c r="AA741" s="302"/>
      <c r="AB741" s="137"/>
    </row>
    <row r="742" spans="1:28" ht="15.75" customHeight="1">
      <c r="G742" s="223"/>
      <c r="H742" s="223"/>
      <c r="J742" s="223"/>
      <c r="L742" s="100"/>
      <c r="M742" s="221"/>
      <c r="R742" s="1"/>
      <c r="S742" s="362"/>
      <c r="W742" s="300"/>
      <c r="AA742" s="302"/>
    </row>
    <row r="743" spans="1:28" ht="15.75" customHeight="1">
      <c r="D743" s="434" t="s">
        <v>5126</v>
      </c>
      <c r="E743" s="434" t="s">
        <v>5127</v>
      </c>
      <c r="F743" s="434" t="s">
        <v>5128</v>
      </c>
      <c r="G743" s="434" t="s">
        <v>5129</v>
      </c>
      <c r="H743" s="434" t="s">
        <v>5130</v>
      </c>
      <c r="I743" s="434" t="s">
        <v>5131</v>
      </c>
      <c r="J743" s="434" t="s">
        <v>5132</v>
      </c>
      <c r="K743" s="434" t="s">
        <v>5133</v>
      </c>
      <c r="L743" s="434" t="s">
        <v>5134</v>
      </c>
      <c r="M743" s="434" t="s">
        <v>5135</v>
      </c>
      <c r="N743" s="202" t="s">
        <v>40</v>
      </c>
      <c r="R743" s="1"/>
      <c r="S743" s="439"/>
      <c r="W743" s="28"/>
      <c r="X743" s="69"/>
      <c r="Y743" s="69"/>
      <c r="AA743" s="302"/>
    </row>
    <row r="744" spans="1:28" ht="15.75" customHeight="1">
      <c r="A744" s="563" t="s">
        <v>2268</v>
      </c>
      <c r="B744" s="564"/>
      <c r="C744" s="564"/>
      <c r="D744" s="565">
        <v>1</v>
      </c>
      <c r="E744" s="565">
        <v>3</v>
      </c>
      <c r="F744" s="565">
        <v>0</v>
      </c>
      <c r="G744" s="565" t="s">
        <v>5372</v>
      </c>
      <c r="H744" s="565">
        <v>3</v>
      </c>
      <c r="I744" s="565">
        <v>2</v>
      </c>
      <c r="J744" s="565"/>
      <c r="K744" s="565"/>
      <c r="L744" s="567"/>
      <c r="M744" s="568"/>
      <c r="N744" s="569">
        <f>SUM(D744:M744)</f>
        <v>9</v>
      </c>
      <c r="O744" s="564">
        <v>3581.56</v>
      </c>
      <c r="P744" s="50" t="s">
        <v>70</v>
      </c>
      <c r="R744" s="1"/>
      <c r="S744" s="28"/>
      <c r="W744" s="300"/>
      <c r="AA744" s="137"/>
    </row>
    <row r="745" spans="1:28" ht="15.75" customHeight="1">
      <c r="A745" s="526" t="s">
        <v>3602</v>
      </c>
      <c r="B745" s="326"/>
      <c r="C745" s="533"/>
      <c r="D745" s="329" t="s">
        <v>5372</v>
      </c>
      <c r="E745" s="329">
        <v>0</v>
      </c>
      <c r="F745" s="329">
        <v>3</v>
      </c>
      <c r="G745" s="329">
        <v>3</v>
      </c>
      <c r="H745" s="329">
        <v>3</v>
      </c>
      <c r="I745" s="329" t="s">
        <v>5372</v>
      </c>
      <c r="J745" s="329"/>
      <c r="K745" s="329"/>
      <c r="L745" s="538"/>
      <c r="M745" s="539"/>
      <c r="N745" s="540">
        <f>SUM(D745:M745)</f>
        <v>9</v>
      </c>
      <c r="O745" s="326">
        <v>3424.02</v>
      </c>
      <c r="P745" s="50" t="s">
        <v>71</v>
      </c>
      <c r="R745" s="1"/>
      <c r="S745" s="440"/>
      <c r="W745" s="28"/>
      <c r="X745" s="28"/>
      <c r="Y745" s="28"/>
      <c r="AA745" s="302"/>
    </row>
    <row r="746" spans="1:28" ht="15.75" customHeight="1">
      <c r="A746" s="563" t="s">
        <v>3613</v>
      </c>
      <c r="B746" s="571"/>
      <c r="C746" s="564"/>
      <c r="D746" s="565">
        <v>3</v>
      </c>
      <c r="E746" s="565" t="s">
        <v>5372</v>
      </c>
      <c r="F746" s="565">
        <v>3</v>
      </c>
      <c r="G746" s="565">
        <v>0</v>
      </c>
      <c r="H746" s="565">
        <v>0</v>
      </c>
      <c r="I746" s="565">
        <v>2</v>
      </c>
      <c r="J746" s="565"/>
      <c r="K746" s="565"/>
      <c r="L746" s="567"/>
      <c r="M746" s="568"/>
      <c r="N746" s="569">
        <f>SUM(D746:M746)</f>
        <v>8</v>
      </c>
      <c r="O746" s="564">
        <v>2563.86</v>
      </c>
      <c r="R746" s="1"/>
      <c r="W746" s="28"/>
    </row>
    <row r="747" spans="1:28" ht="15.75" customHeight="1">
      <c r="A747" s="111" t="s">
        <v>3590</v>
      </c>
      <c r="D747" s="50">
        <v>2</v>
      </c>
      <c r="E747" s="50">
        <v>0</v>
      </c>
      <c r="F747" s="50">
        <v>0</v>
      </c>
      <c r="G747" s="50">
        <v>3</v>
      </c>
      <c r="H747" s="50" t="s">
        <v>5372</v>
      </c>
      <c r="I747" s="50">
        <v>1</v>
      </c>
      <c r="J747" s="537"/>
      <c r="K747" s="50"/>
      <c r="L747" s="9"/>
      <c r="M747" s="299"/>
      <c r="N747" s="335">
        <f>SUM(D747:M747)</f>
        <v>6</v>
      </c>
      <c r="O747">
        <v>3110.04</v>
      </c>
      <c r="R747" s="1"/>
      <c r="S747" s="362"/>
      <c r="W747" s="300"/>
    </row>
    <row r="748" spans="1:28" ht="15.75" customHeight="1">
      <c r="A748" s="111" t="s">
        <v>3583</v>
      </c>
      <c r="D748" s="50">
        <v>0</v>
      </c>
      <c r="E748" s="50">
        <v>3</v>
      </c>
      <c r="F748" s="50" t="s">
        <v>5372</v>
      </c>
      <c r="G748" s="50">
        <v>0</v>
      </c>
      <c r="H748" s="50">
        <v>0</v>
      </c>
      <c r="I748" s="50">
        <v>1</v>
      </c>
      <c r="J748" s="50"/>
      <c r="K748" s="50"/>
      <c r="L748" s="9"/>
      <c r="M748" s="299"/>
      <c r="N748" s="335">
        <f>SUM(D748:M748)</f>
        <v>4</v>
      </c>
      <c r="O748">
        <v>1978.78</v>
      </c>
      <c r="R748" s="1"/>
      <c r="S748" s="439"/>
      <c r="T748" s="3"/>
      <c r="W748" s="28"/>
    </row>
    <row r="749" spans="1:28" ht="15.75" customHeight="1">
      <c r="H749" s="223"/>
      <c r="L749" s="100"/>
      <c r="M749" s="221"/>
      <c r="R749" s="1"/>
      <c r="S749" s="28"/>
      <c r="W749" s="300"/>
    </row>
    <row r="750" spans="1:28" ht="15.75" customHeight="1">
      <c r="L750" s="100"/>
      <c r="M750" s="221"/>
      <c r="O750">
        <f>SUM(O744:O748)</f>
        <v>14658.26</v>
      </c>
      <c r="R750" s="1"/>
      <c r="S750" s="28"/>
      <c r="W750" s="300"/>
    </row>
    <row r="751" spans="1:28" ht="15.75" customHeight="1">
      <c r="A751" s="1"/>
      <c r="B751" s="362"/>
      <c r="I751" s="223"/>
      <c r="L751" s="100"/>
      <c r="M751" s="221"/>
      <c r="R751" s="437"/>
      <c r="W751" s="438"/>
      <c r="X751" s="438"/>
      <c r="Y751" s="438"/>
    </row>
    <row r="752" spans="1:28" ht="15.75" customHeight="1">
      <c r="A752" s="1"/>
      <c r="B752" s="337"/>
      <c r="L752" s="100"/>
      <c r="M752" s="221"/>
      <c r="R752" s="1"/>
      <c r="W752" s="28"/>
      <c r="X752" s="28"/>
      <c r="Y752" s="28"/>
      <c r="AA752" s="302"/>
    </row>
    <row r="753" spans="1:28" ht="15.75" customHeight="1">
      <c r="A753" s="532" t="s">
        <v>2160</v>
      </c>
      <c r="B753" s="525"/>
      <c r="L753" s="100"/>
      <c r="M753" s="221"/>
      <c r="R753" s="1"/>
      <c r="S753" s="439"/>
      <c r="W753" s="28"/>
      <c r="X753" s="69"/>
      <c r="Y753" s="69"/>
      <c r="AA753" s="302"/>
      <c r="AB753" s="137"/>
    </row>
    <row r="754" spans="1:28" ht="15.75" customHeight="1">
      <c r="D754" s="1"/>
      <c r="E754" s="1"/>
      <c r="F754" s="1"/>
      <c r="G754" s="1"/>
      <c r="H754" s="1"/>
      <c r="I754" s="1"/>
      <c r="J754" s="1"/>
      <c r="K754" s="1"/>
      <c r="L754" s="57"/>
      <c r="M754" s="221"/>
      <c r="R754" s="1"/>
      <c r="W754" s="28"/>
      <c r="AA754" s="302"/>
    </row>
    <row r="755" spans="1:28" ht="15.75" customHeight="1">
      <c r="A755" s="318" t="s">
        <v>196</v>
      </c>
      <c r="B755" s="442"/>
      <c r="C755" s="442"/>
      <c r="D755" s="443"/>
      <c r="E755" s="443"/>
      <c r="F755" s="443"/>
      <c r="G755" s="317" t="s">
        <v>150</v>
      </c>
      <c r="H755" s="442"/>
      <c r="I755" s="318" t="s">
        <v>197</v>
      </c>
      <c r="J755" s="443"/>
      <c r="K755" s="442"/>
      <c r="L755" s="317"/>
      <c r="M755" s="442"/>
      <c r="N755" s="442"/>
      <c r="O755" s="317" t="s">
        <v>150</v>
      </c>
      <c r="P755" s="442"/>
      <c r="Q755" s="318" t="s">
        <v>198</v>
      </c>
      <c r="R755" s="442"/>
      <c r="S755" s="442"/>
      <c r="T755" s="442"/>
      <c r="U755" s="442"/>
      <c r="V755" s="442"/>
      <c r="W755" s="317" t="s">
        <v>150</v>
      </c>
      <c r="X755" s="69"/>
      <c r="Y755" s="69"/>
      <c r="AA755" s="302"/>
    </row>
    <row r="756" spans="1:28" ht="15.75" customHeight="1">
      <c r="A756" s="323" t="s">
        <v>5183</v>
      </c>
      <c r="D756" s="1"/>
      <c r="E756" s="1">
        <f>'Punten per wedstrijd'!Q65*1.2</f>
        <v>405.1200000000004</v>
      </c>
      <c r="F756" s="1">
        <f>'Punten per wedstrijd'!Q29</f>
        <v>337.5</v>
      </c>
      <c r="G756" s="312" t="s">
        <v>4534</v>
      </c>
      <c r="I756" s="323" t="s">
        <v>5186</v>
      </c>
      <c r="L756" s="1"/>
      <c r="M756" s="1">
        <f>'Punten per wedstrijd'!K205*1.2</f>
        <v>827.52000000000044</v>
      </c>
      <c r="N756" s="1">
        <f>'Punten per wedstrijd'!K134</f>
        <v>704.89999999999964</v>
      </c>
      <c r="O756" s="312" t="s">
        <v>4534</v>
      </c>
      <c r="Q756" s="323" t="s">
        <v>5189</v>
      </c>
      <c r="R756" s="1"/>
      <c r="S756" s="440"/>
      <c r="T756" s="1"/>
      <c r="U756" s="1">
        <f>'Punten per wedstrijd'!R65*1.2</f>
        <v>220.68</v>
      </c>
      <c r="V756" s="1">
        <f>'Punten per wedstrijd'!R101</f>
        <v>39</v>
      </c>
      <c r="W756" s="312" t="s">
        <v>4532</v>
      </c>
      <c r="AA756" s="137"/>
    </row>
    <row r="757" spans="1:28" ht="15.75" customHeight="1">
      <c r="A757" s="323" t="s">
        <v>5184</v>
      </c>
      <c r="B757" s="111"/>
      <c r="D757" s="1"/>
      <c r="E757" s="1">
        <f>'Punten per wedstrijd'!Q100*1.2</f>
        <v>257.75999999999914</v>
      </c>
      <c r="F757" s="1">
        <f>'Punten per wedstrijd'!Q101</f>
        <v>504.60000000000036</v>
      </c>
      <c r="G757" s="312" t="s">
        <v>4533</v>
      </c>
      <c r="H757" s="223"/>
      <c r="I757" s="323" t="s">
        <v>5187</v>
      </c>
      <c r="J757" s="223"/>
      <c r="L757" s="1"/>
      <c r="M757" s="1">
        <f>'Punten per wedstrijd'!K133*1.2</f>
        <v>319.19999999999783</v>
      </c>
      <c r="N757" s="1">
        <f>'Punten per wedstrijd'!K204</f>
        <v>277.60000000000036</v>
      </c>
      <c r="O757" s="312" t="s">
        <v>4534</v>
      </c>
      <c r="P757" s="221"/>
      <c r="Q757" s="323" t="s">
        <v>5190</v>
      </c>
      <c r="R757" s="1"/>
      <c r="S757" s="362"/>
      <c r="T757" s="1"/>
      <c r="U757" s="1">
        <f>'Punten per wedstrijd'!R30*1.2</f>
        <v>79.2</v>
      </c>
      <c r="V757" s="1">
        <f>'Punten per wedstrijd'!R100</f>
        <v>241.5</v>
      </c>
      <c r="W757" s="312" t="s">
        <v>4533</v>
      </c>
      <c r="X757" s="28"/>
      <c r="Y757" s="28"/>
      <c r="AA757" s="302"/>
    </row>
    <row r="758" spans="1:28" ht="15.75" customHeight="1">
      <c r="A758" s="527" t="s">
        <v>5185</v>
      </c>
      <c r="D758" s="1">
        <f>'Punten per wedstrijd'!Q30</f>
        <v>434</v>
      </c>
      <c r="E758" s="1"/>
      <c r="F758" s="1"/>
      <c r="I758" s="527" t="s">
        <v>5188</v>
      </c>
      <c r="L758" s="1">
        <f>'Punten per wedstrijd'!K169</f>
        <v>494.85000000000036</v>
      </c>
      <c r="M758" s="137"/>
      <c r="N758" s="1"/>
      <c r="Q758" s="527" t="s">
        <v>5191</v>
      </c>
      <c r="R758" s="1"/>
      <c r="S758" s="439"/>
      <c r="T758" s="1">
        <f>'Punten per wedstrijd'!R29</f>
        <v>219</v>
      </c>
      <c r="U758" s="1"/>
      <c r="V758" s="1"/>
      <c r="W758" s="28"/>
      <c r="X758" s="69"/>
      <c r="Y758" s="69"/>
      <c r="AA758" s="302"/>
      <c r="AB758" s="137"/>
    </row>
    <row r="759" spans="1:28" ht="15.75" customHeight="1">
      <c r="D759" s="1"/>
      <c r="E759" s="1"/>
      <c r="F759" s="1"/>
      <c r="G759" s="1"/>
      <c r="H759" s="1"/>
      <c r="I759" s="1"/>
      <c r="J759" s="1"/>
      <c r="K759" s="1"/>
      <c r="L759" s="57"/>
      <c r="M759" s="221"/>
      <c r="R759" s="1"/>
      <c r="W759" s="28"/>
      <c r="AA759" s="302"/>
    </row>
    <row r="760" spans="1:28" ht="15.75" customHeight="1">
      <c r="A760" s="318" t="s">
        <v>5121</v>
      </c>
      <c r="B760" s="442"/>
      <c r="C760" s="442"/>
      <c r="D760" s="443"/>
      <c r="E760" s="443"/>
      <c r="F760" s="443"/>
      <c r="G760" s="317" t="s">
        <v>150</v>
      </c>
      <c r="H760" s="442"/>
      <c r="I760" s="318" t="s">
        <v>5122</v>
      </c>
      <c r="J760" s="443"/>
      <c r="K760" s="442"/>
      <c r="L760" s="317"/>
      <c r="M760" s="442"/>
      <c r="N760" s="442"/>
      <c r="O760" s="317" t="s">
        <v>150</v>
      </c>
      <c r="P760" s="442"/>
      <c r="Q760" s="318" t="s">
        <v>5123</v>
      </c>
      <c r="R760" s="442"/>
      <c r="S760" s="442"/>
      <c r="T760" s="442"/>
      <c r="U760" s="442"/>
      <c r="V760" s="442"/>
      <c r="W760" s="317" t="s">
        <v>150</v>
      </c>
      <c r="AA760" s="302"/>
    </row>
    <row r="761" spans="1:28" ht="15.75" customHeight="1">
      <c r="A761" s="323" t="s">
        <v>5192</v>
      </c>
      <c r="D761" s="1"/>
      <c r="E761" s="1">
        <f>'Punten per wedstrijd'!E758*1.2</f>
        <v>2809.9200000000023</v>
      </c>
      <c r="F761" s="1">
        <f>'Punten per wedstrijd'!E757</f>
        <v>2603.9999999999982</v>
      </c>
      <c r="G761" s="312" t="s">
        <v>4534</v>
      </c>
      <c r="I761" s="323" t="s">
        <v>5195</v>
      </c>
      <c r="L761" s="100"/>
      <c r="M761" s="1">
        <f>'Punten per wedstrijd'!K377*1.2</f>
        <v>48</v>
      </c>
      <c r="N761" s="1">
        <f>'Punten per wedstrijd'!K342</f>
        <v>41.399999999999636</v>
      </c>
      <c r="O761" s="312" t="s">
        <v>4534</v>
      </c>
      <c r="Q761" s="323" t="s">
        <v>5198</v>
      </c>
      <c r="R761" s="203"/>
      <c r="S761" s="531"/>
      <c r="T761" s="562"/>
      <c r="U761" s="562">
        <f>'Punten per wedstrijd'!L341*1.2</f>
        <v>0</v>
      </c>
      <c r="V761" s="562">
        <f>'Punten per wedstrijd'!L377</f>
        <v>224.39999999999782</v>
      </c>
      <c r="W761" s="312" t="s">
        <v>4533</v>
      </c>
      <c r="AA761" s="302"/>
    </row>
    <row r="762" spans="1:28" ht="15.75" customHeight="1">
      <c r="A762" s="323" t="s">
        <v>5193</v>
      </c>
      <c r="D762" s="1"/>
      <c r="E762" s="1">
        <f>'Punten per wedstrijd'!E828*1.2</f>
        <v>2095.5600000000077</v>
      </c>
      <c r="F762" s="562">
        <f>'Punten per wedstrijd'!E793</f>
        <v>759.29999999999745</v>
      </c>
      <c r="G762" s="312" t="s">
        <v>4532</v>
      </c>
      <c r="H762" s="223"/>
      <c r="I762" s="323" t="s">
        <v>5196</v>
      </c>
      <c r="J762" s="223"/>
      <c r="L762" s="100"/>
      <c r="M762" s="1">
        <f>'Punten per wedstrijd'!K341*1.2</f>
        <v>18.119999999996072</v>
      </c>
      <c r="N762" s="1">
        <f>'Punten per wedstrijd'!K413</f>
        <v>78.799999999997453</v>
      </c>
      <c r="O762" s="312" t="s">
        <v>4533</v>
      </c>
      <c r="Q762" s="323" t="s">
        <v>5199</v>
      </c>
      <c r="R762" s="203"/>
      <c r="S762" s="14"/>
      <c r="T762" s="562"/>
      <c r="U762" s="562">
        <f>'Punten per wedstrijd'!L413*1.2</f>
        <v>248.15999999999912</v>
      </c>
      <c r="V762" s="562">
        <f>'Punten per wedstrijd'!L412</f>
        <v>240.90000000000327</v>
      </c>
      <c r="W762" s="312" t="s">
        <v>4534</v>
      </c>
      <c r="X762" s="69"/>
      <c r="Y762" s="69"/>
      <c r="AA762" s="302"/>
    </row>
    <row r="763" spans="1:28" ht="15.75" customHeight="1">
      <c r="A763" s="527" t="s">
        <v>5194</v>
      </c>
      <c r="D763" s="1">
        <f>'Punten per wedstrijd'!E829</f>
        <v>2491.5999999999985</v>
      </c>
      <c r="E763" s="1"/>
      <c r="F763" s="1"/>
      <c r="I763" s="527" t="s">
        <v>5197</v>
      </c>
      <c r="L763" s="562">
        <f>'Punten per wedstrijd'!K412</f>
        <v>33.800000000004729</v>
      </c>
      <c r="M763" s="221"/>
      <c r="Q763" s="527" t="s">
        <v>5185</v>
      </c>
      <c r="R763" s="203"/>
      <c r="S763" s="337"/>
      <c r="T763" s="562">
        <f>'Punten per wedstrijd'!L342</f>
        <v>185.20000000000437</v>
      </c>
      <c r="U763" s="562"/>
      <c r="V763" s="562"/>
      <c r="W763" s="14"/>
      <c r="AA763" s="137"/>
    </row>
    <row r="764" spans="1:28" ht="15.75" customHeight="1">
      <c r="B764" s="111"/>
      <c r="D764" s="1"/>
      <c r="E764" s="1"/>
      <c r="F764" s="1"/>
      <c r="G764" s="1"/>
      <c r="H764" s="1"/>
      <c r="I764" s="1"/>
      <c r="J764" s="1"/>
      <c r="K764" s="1"/>
      <c r="L764" s="57"/>
      <c r="M764" s="221"/>
      <c r="R764" s="1"/>
      <c r="W764" s="28"/>
      <c r="X764" s="28"/>
      <c r="Y764" s="28"/>
      <c r="AA764" s="302"/>
    </row>
    <row r="765" spans="1:28" ht="15.75" customHeight="1">
      <c r="A765" s="318" t="s">
        <v>201</v>
      </c>
      <c r="B765" s="442"/>
      <c r="C765" s="442"/>
      <c r="D765" s="443"/>
      <c r="E765" s="443"/>
      <c r="F765" s="443"/>
      <c r="G765" s="317" t="s">
        <v>150</v>
      </c>
      <c r="H765" s="442"/>
      <c r="I765" s="318" t="s">
        <v>202</v>
      </c>
      <c r="J765" s="443"/>
      <c r="K765" s="442"/>
      <c r="L765" s="317"/>
      <c r="M765" s="442"/>
      <c r="N765" s="442"/>
      <c r="O765" s="317" t="s">
        <v>150</v>
      </c>
      <c r="P765" s="442"/>
      <c r="Q765" s="318" t="s">
        <v>5124</v>
      </c>
      <c r="R765" s="442"/>
      <c r="S765" s="442"/>
      <c r="T765" s="442"/>
      <c r="U765" s="442"/>
      <c r="V765" s="442"/>
      <c r="W765" s="317" t="s">
        <v>150</v>
      </c>
    </row>
    <row r="766" spans="1:28" ht="15.75" customHeight="1">
      <c r="A766" s="323" t="s">
        <v>5200</v>
      </c>
      <c r="B766" s="14"/>
      <c r="C766" s="14"/>
      <c r="D766" s="14"/>
      <c r="E766" s="14"/>
      <c r="F766" s="14"/>
      <c r="G766" s="14"/>
      <c r="H766" s="14"/>
      <c r="I766" s="323" t="s">
        <v>5202</v>
      </c>
      <c r="J766" s="14"/>
      <c r="K766" s="14"/>
      <c r="L766" s="528"/>
      <c r="M766" s="529"/>
      <c r="N766" s="14"/>
      <c r="O766" s="14"/>
      <c r="P766" s="14"/>
      <c r="Q766" s="323" t="s">
        <v>5203</v>
      </c>
      <c r="R766" s="203"/>
      <c r="S766" s="337"/>
      <c r="T766" s="14"/>
      <c r="U766" s="14"/>
      <c r="V766" s="14"/>
      <c r="W766" s="14"/>
    </row>
    <row r="767" spans="1:28" ht="15.75" customHeight="1">
      <c r="A767" s="323" t="s">
        <v>5201</v>
      </c>
      <c r="B767" s="14"/>
      <c r="C767" s="14"/>
      <c r="D767" s="14"/>
      <c r="E767" s="14"/>
      <c r="F767" s="530"/>
      <c r="G767" s="530"/>
      <c r="H767" s="530"/>
      <c r="I767" s="323" t="s">
        <v>5593</v>
      </c>
      <c r="J767" s="530"/>
      <c r="K767" s="14"/>
      <c r="L767" s="528"/>
      <c r="M767" s="529"/>
      <c r="N767" s="14"/>
      <c r="O767" s="14"/>
      <c r="P767" s="14"/>
      <c r="Q767" s="323" t="s">
        <v>5204</v>
      </c>
      <c r="R767" s="203"/>
      <c r="S767" s="528"/>
      <c r="T767" s="14"/>
      <c r="U767" s="14"/>
      <c r="V767" s="14"/>
      <c r="W767" s="303"/>
    </row>
    <row r="768" spans="1:28" ht="15.75" customHeight="1">
      <c r="A768" s="527" t="s">
        <v>5188</v>
      </c>
      <c r="B768" s="14"/>
      <c r="C768" s="14"/>
      <c r="D768" s="14"/>
      <c r="E768" s="14"/>
      <c r="F768" s="14"/>
      <c r="G768" s="14"/>
      <c r="H768" s="14"/>
      <c r="I768" s="527" t="s">
        <v>5191</v>
      </c>
      <c r="J768" s="14"/>
      <c r="K768" s="14"/>
      <c r="L768" s="528"/>
      <c r="M768" s="529"/>
      <c r="N768" s="14"/>
      <c r="O768" s="14"/>
      <c r="P768" s="14"/>
      <c r="Q768" s="527" t="s">
        <v>5194</v>
      </c>
      <c r="R768" s="203"/>
      <c r="S768" s="531"/>
      <c r="T768" s="14"/>
      <c r="U768" s="14"/>
      <c r="V768" s="14"/>
      <c r="W768" s="14"/>
    </row>
    <row r="769" spans="1:28" ht="15.75" customHeight="1">
      <c r="D769" s="1"/>
      <c r="E769" s="1"/>
      <c r="F769" s="1"/>
      <c r="G769" s="1"/>
      <c r="H769" s="1"/>
      <c r="I769" s="1"/>
      <c r="J769" s="1"/>
      <c r="K769" s="1"/>
      <c r="L769" s="57"/>
      <c r="M769" s="221"/>
      <c r="R769" s="1"/>
      <c r="W769" s="28"/>
      <c r="X769" s="69"/>
      <c r="Y769" s="69"/>
      <c r="AA769" s="302"/>
      <c r="AB769" s="183"/>
    </row>
    <row r="770" spans="1:28" ht="15.75" customHeight="1">
      <c r="A770" s="318" t="s">
        <v>5125</v>
      </c>
      <c r="F770" s="223"/>
      <c r="L770" s="100"/>
      <c r="M770" s="221"/>
      <c r="R770" s="1"/>
      <c r="S770" s="362"/>
      <c r="W770" s="300"/>
    </row>
    <row r="771" spans="1:28" ht="15.75" customHeight="1">
      <c r="A771" s="323" t="s">
        <v>5205</v>
      </c>
      <c r="B771" s="337"/>
      <c r="C771" s="14"/>
      <c r="D771" s="14"/>
      <c r="E771" s="14"/>
      <c r="F771" s="14"/>
      <c r="G771" s="14"/>
      <c r="H771" s="530"/>
      <c r="L771" s="100"/>
      <c r="M771" s="221"/>
      <c r="R771" s="1"/>
      <c r="S771" s="439"/>
      <c r="W771" s="28"/>
      <c r="X771" s="69"/>
      <c r="Y771" s="69"/>
      <c r="AA771" s="302"/>
    </row>
    <row r="772" spans="1:28" ht="15.75" customHeight="1">
      <c r="A772" s="323" t="s">
        <v>5206</v>
      </c>
      <c r="B772" s="14"/>
      <c r="C772" s="14"/>
      <c r="D772" s="14"/>
      <c r="E772" s="14"/>
      <c r="H772" s="223"/>
      <c r="I772" s="223"/>
      <c r="J772" s="223"/>
      <c r="L772" s="100"/>
      <c r="M772" s="221"/>
      <c r="R772" s="1"/>
      <c r="S772" s="28"/>
      <c r="W772" s="300"/>
    </row>
    <row r="773" spans="1:28" ht="15.75" customHeight="1">
      <c r="A773" s="527" t="s">
        <v>5197</v>
      </c>
      <c r="B773" s="14"/>
      <c r="C773" s="14"/>
      <c r="D773" s="14"/>
      <c r="E773" s="14"/>
      <c r="F773" s="14"/>
      <c r="G773" s="14"/>
      <c r="L773" s="100"/>
      <c r="M773" s="221"/>
      <c r="R773" s="1"/>
      <c r="S773" s="440"/>
      <c r="W773" s="28"/>
    </row>
    <row r="774" spans="1:28" ht="15.75">
      <c r="C774" s="1"/>
      <c r="D774" s="1"/>
      <c r="E774" s="1"/>
      <c r="F774" s="1"/>
      <c r="G774" s="1"/>
      <c r="H774" s="1"/>
      <c r="I774" s="1"/>
      <c r="J774" s="1"/>
      <c r="K774" s="1"/>
      <c r="L774" s="57"/>
      <c r="M774" s="221"/>
      <c r="R774" s="1"/>
      <c r="W774" s="28"/>
    </row>
    <row r="775" spans="1:28" ht="15.75">
      <c r="G775" s="223"/>
      <c r="H775" s="223"/>
      <c r="J775" s="223"/>
      <c r="L775" s="100"/>
      <c r="M775" s="221"/>
      <c r="R775" s="1"/>
      <c r="S775" s="362"/>
      <c r="W775" s="300"/>
    </row>
    <row r="776" spans="1:28" ht="15.75">
      <c r="D776" s="434" t="s">
        <v>5126</v>
      </c>
      <c r="E776" s="434" t="s">
        <v>5127</v>
      </c>
      <c r="F776" s="434" t="s">
        <v>5128</v>
      </c>
      <c r="G776" s="434" t="s">
        <v>5129</v>
      </c>
      <c r="H776" s="434" t="s">
        <v>5130</v>
      </c>
      <c r="I776" s="434" t="s">
        <v>5131</v>
      </c>
      <c r="J776" s="434" t="s">
        <v>5132</v>
      </c>
      <c r="K776" s="434" t="s">
        <v>5133</v>
      </c>
      <c r="L776" s="434" t="s">
        <v>5134</v>
      </c>
      <c r="M776" s="434" t="s">
        <v>5135</v>
      </c>
      <c r="N776" s="202" t="s">
        <v>40</v>
      </c>
      <c r="R776" s="1"/>
      <c r="S776" s="439"/>
      <c r="W776" s="28"/>
    </row>
    <row r="777" spans="1:28" ht="15">
      <c r="A777" s="111" t="s">
        <v>2285</v>
      </c>
      <c r="D777" s="50">
        <v>3</v>
      </c>
      <c r="E777" s="50">
        <v>2</v>
      </c>
      <c r="F777" s="50">
        <v>0</v>
      </c>
      <c r="G777" s="50" t="s">
        <v>5372</v>
      </c>
      <c r="H777" s="50">
        <v>3</v>
      </c>
      <c r="I777" s="50">
        <v>2</v>
      </c>
      <c r="J777" s="50"/>
      <c r="K777" s="50"/>
      <c r="L777" s="9"/>
      <c r="M777" s="299"/>
      <c r="N777" s="335">
        <f>SUM(D777:M777)</f>
        <v>10</v>
      </c>
      <c r="O777">
        <v>4189.68</v>
      </c>
      <c r="P777" s="50" t="s">
        <v>75</v>
      </c>
      <c r="R777" s="1"/>
      <c r="S777" s="28"/>
      <c r="W777" s="300"/>
    </row>
    <row r="778" spans="1:28" ht="15">
      <c r="A778" s="526" t="s">
        <v>2258</v>
      </c>
      <c r="B778" s="369"/>
      <c r="C778" s="326"/>
      <c r="D778" s="329">
        <v>2</v>
      </c>
      <c r="E778" s="329" t="s">
        <v>5372</v>
      </c>
      <c r="F778" s="329">
        <v>3</v>
      </c>
      <c r="G778" s="329">
        <v>0</v>
      </c>
      <c r="H778" s="329">
        <v>2</v>
      </c>
      <c r="I778" s="329">
        <v>3</v>
      </c>
      <c r="J778" s="329"/>
      <c r="K778" s="329"/>
      <c r="L778" s="538"/>
      <c r="M778" s="539"/>
      <c r="N778" s="540">
        <f>SUM(D778:M778)</f>
        <v>10</v>
      </c>
      <c r="O778" s="326">
        <v>2152.35</v>
      </c>
      <c r="P778" s="50" t="s">
        <v>76</v>
      </c>
      <c r="R778" s="1"/>
      <c r="S778" s="440"/>
      <c r="W778" s="28"/>
    </row>
    <row r="779" spans="1:28" ht="15">
      <c r="A779" s="111" t="s">
        <v>2284</v>
      </c>
      <c r="D779" s="50">
        <v>0</v>
      </c>
      <c r="E779" s="50">
        <v>1</v>
      </c>
      <c r="F779" s="50">
        <v>3</v>
      </c>
      <c r="G779" s="50">
        <v>3</v>
      </c>
      <c r="H779" s="50" t="s">
        <v>5372</v>
      </c>
      <c r="I779" s="50">
        <v>1</v>
      </c>
      <c r="J779" s="537"/>
      <c r="K779" s="50"/>
      <c r="L779" s="9"/>
      <c r="M779" s="299"/>
      <c r="N779" s="335">
        <f>SUM(D779:M779)</f>
        <v>8</v>
      </c>
      <c r="O779">
        <v>3147.12</v>
      </c>
      <c r="R779" s="1"/>
      <c r="W779" s="28"/>
    </row>
    <row r="780" spans="1:28" ht="15">
      <c r="A780" s="111" t="s">
        <v>3606</v>
      </c>
      <c r="C780" s="1"/>
      <c r="D780" s="50" t="s">
        <v>5372</v>
      </c>
      <c r="E780" s="50">
        <v>1</v>
      </c>
      <c r="F780" s="50">
        <v>0</v>
      </c>
      <c r="G780" s="50">
        <v>2</v>
      </c>
      <c r="H780" s="50">
        <v>1</v>
      </c>
      <c r="I780" s="50" t="s">
        <v>5372</v>
      </c>
      <c r="J780" s="50"/>
      <c r="K780" s="50"/>
      <c r="L780" s="9"/>
      <c r="M780" s="299"/>
      <c r="N780" s="335">
        <f>SUM(D780:M780)</f>
        <v>4</v>
      </c>
      <c r="O780">
        <v>4254.62</v>
      </c>
      <c r="R780" s="1"/>
      <c r="S780" s="362"/>
      <c r="W780" s="300"/>
    </row>
    <row r="781" spans="1:28" ht="15">
      <c r="A781" s="111" t="s">
        <v>5104</v>
      </c>
      <c r="D781" s="50">
        <v>1</v>
      </c>
      <c r="E781" s="50">
        <v>2</v>
      </c>
      <c r="F781" s="50" t="s">
        <v>5372</v>
      </c>
      <c r="G781" s="50">
        <v>1</v>
      </c>
      <c r="H781" s="50">
        <v>0</v>
      </c>
      <c r="I781" s="50">
        <v>0</v>
      </c>
      <c r="J781" s="50"/>
      <c r="K781" s="50"/>
      <c r="L781" s="9"/>
      <c r="M781" s="299"/>
      <c r="N781" s="335">
        <f>SUM(D781:M781)</f>
        <v>4</v>
      </c>
      <c r="O781">
        <v>3497.82</v>
      </c>
      <c r="R781" s="1"/>
      <c r="S781" s="439"/>
      <c r="T781" s="3"/>
      <c r="W781" s="28"/>
    </row>
    <row r="782" spans="1:28" ht="15.75">
      <c r="H782" s="223"/>
      <c r="L782" s="100"/>
      <c r="M782" s="221"/>
      <c r="R782" s="1"/>
      <c r="S782" s="28"/>
      <c r="W782" s="300"/>
    </row>
    <row r="783" spans="1:28" ht="15.75">
      <c r="L783" s="100"/>
      <c r="M783" s="221"/>
      <c r="O783">
        <f>SUM(O777:O781)</f>
        <v>17241.59</v>
      </c>
      <c r="R783" s="1"/>
      <c r="S783" s="28"/>
      <c r="W783" s="300"/>
    </row>
    <row r="784" spans="1:28" ht="15.75">
      <c r="A784" s="1"/>
      <c r="B784" s="441"/>
      <c r="C784" s="51"/>
      <c r="D784" s="51"/>
      <c r="E784" s="51"/>
      <c r="F784" s="223"/>
      <c r="H784" s="223"/>
      <c r="I784" s="223"/>
      <c r="J784" s="223"/>
      <c r="K784" s="51"/>
      <c r="L784" s="100"/>
      <c r="M784" s="221"/>
    </row>
    <row r="785" spans="1:23" ht="15.75" customHeight="1">
      <c r="A785" s="1"/>
      <c r="B785" s="337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221"/>
    </row>
    <row r="786" spans="1:23" ht="20.25">
      <c r="A786" s="532" t="s">
        <v>2161</v>
      </c>
      <c r="B786" s="525"/>
      <c r="L786" s="100"/>
      <c r="M786" s="221"/>
      <c r="R786" s="1"/>
      <c r="S786" s="439"/>
      <c r="W786" s="28"/>
    </row>
    <row r="787" spans="1:23" ht="15.75">
      <c r="D787" s="1"/>
      <c r="E787" s="1"/>
      <c r="F787" s="1"/>
      <c r="G787" s="1"/>
      <c r="H787" s="1"/>
      <c r="I787" s="1"/>
      <c r="J787" s="1"/>
      <c r="K787" s="1"/>
      <c r="L787" s="57"/>
      <c r="M787" s="221"/>
      <c r="R787" s="1"/>
      <c r="W787" s="28"/>
    </row>
    <row r="788" spans="1:23" ht="15.75" customHeight="1">
      <c r="A788" s="318" t="s">
        <v>196</v>
      </c>
      <c r="B788" s="442"/>
      <c r="C788" s="442"/>
      <c r="D788" s="443"/>
      <c r="E788" s="443"/>
      <c r="F788" s="443"/>
      <c r="G788" s="317" t="s">
        <v>150</v>
      </c>
      <c r="H788" s="442"/>
      <c r="I788" s="318" t="s">
        <v>197</v>
      </c>
      <c r="J788" s="443"/>
      <c r="K788" s="442"/>
      <c r="L788" s="317"/>
      <c r="M788" s="442"/>
      <c r="N788" s="442"/>
      <c r="O788" s="317" t="s">
        <v>150</v>
      </c>
      <c r="P788" s="442"/>
      <c r="Q788" s="318" t="s">
        <v>198</v>
      </c>
      <c r="R788" s="442"/>
      <c r="S788" s="442"/>
      <c r="T788" s="442"/>
      <c r="U788" s="442"/>
      <c r="V788" s="442"/>
      <c r="W788" s="317" t="s">
        <v>150</v>
      </c>
    </row>
    <row r="789" spans="1:23" ht="15.75" customHeight="1">
      <c r="A789" s="323" t="s">
        <v>5223</v>
      </c>
      <c r="D789" s="1"/>
      <c r="E789" s="1">
        <f>'Punten per wedstrijd'!Q50*1.2</f>
        <v>369.9600000000035</v>
      </c>
      <c r="F789" s="1">
        <f>'Punten per wedstrijd'!Q95</f>
        <v>417.90000000000146</v>
      </c>
      <c r="G789" s="312" t="s">
        <v>4531</v>
      </c>
      <c r="I789" s="323" t="s">
        <v>5209</v>
      </c>
      <c r="L789" s="1"/>
      <c r="M789" s="1">
        <f>'Punten per wedstrijd'!K168*1.2</f>
        <v>558.4799999999974</v>
      </c>
      <c r="N789" s="1">
        <f>'Punten per wedstrijd'!K145</f>
        <v>188.40000000000146</v>
      </c>
      <c r="O789" s="312" t="s">
        <v>4532</v>
      </c>
      <c r="Q789" s="323" t="s">
        <v>5211</v>
      </c>
      <c r="R789" s="1"/>
      <c r="S789" s="440"/>
      <c r="T789" s="1"/>
      <c r="U789" s="1">
        <f>'Punten per wedstrijd'!R50*1.2</f>
        <v>293.64</v>
      </c>
      <c r="V789" s="1">
        <f>'Punten per wedstrijd'!R64</f>
        <v>156.4</v>
      </c>
      <c r="W789" s="312" t="s">
        <v>4532</v>
      </c>
    </row>
    <row r="790" spans="1:23" ht="15.75" customHeight="1">
      <c r="A790" s="323" t="s">
        <v>5207</v>
      </c>
      <c r="B790" s="111"/>
      <c r="D790" s="1"/>
      <c r="E790" s="1">
        <f>'Punten per wedstrijd'!Q56*1.2</f>
        <v>600.23999999999432</v>
      </c>
      <c r="F790" s="1">
        <f>'Punten per wedstrijd'!Q64</f>
        <v>463.899999999996</v>
      </c>
      <c r="G790" s="312" t="s">
        <v>4532</v>
      </c>
      <c r="H790" s="223"/>
      <c r="I790" s="323" t="s">
        <v>5210</v>
      </c>
      <c r="J790" s="223"/>
      <c r="L790" s="1"/>
      <c r="M790" s="1">
        <f>'Punten per wedstrijd'!K199*1.2</f>
        <v>1135.3200000000047</v>
      </c>
      <c r="N790" s="1">
        <f>'Punten per wedstrijd'!K160</f>
        <v>616.399999999996</v>
      </c>
      <c r="O790" s="312" t="s">
        <v>4532</v>
      </c>
      <c r="P790" s="221"/>
      <c r="Q790" s="323" t="s">
        <v>5212</v>
      </c>
      <c r="R790" s="1"/>
      <c r="S790" s="362"/>
      <c r="T790" s="1"/>
      <c r="U790" s="1">
        <f>'Punten per wedstrijd'!R41*1.2</f>
        <v>59.64</v>
      </c>
      <c r="V790" s="1">
        <f>'Punten per wedstrijd'!R56</f>
        <v>39</v>
      </c>
      <c r="W790" s="312" t="s">
        <v>4532</v>
      </c>
    </row>
    <row r="791" spans="1:23" ht="15.75" customHeight="1">
      <c r="A791" s="527" t="s">
        <v>5208</v>
      </c>
      <c r="D791" s="1">
        <f>'Punten per wedstrijd'!Q41</f>
        <v>349.39999999999964</v>
      </c>
      <c r="E791" s="1"/>
      <c r="F791" s="1"/>
      <c r="I791" s="527" t="s">
        <v>5214</v>
      </c>
      <c r="L791" s="1">
        <f>'Punten per wedstrijd'!K154</f>
        <v>461.5</v>
      </c>
      <c r="M791" s="137"/>
      <c r="N791" s="1"/>
      <c r="Q791" s="527" t="s">
        <v>5213</v>
      </c>
      <c r="R791" s="1"/>
      <c r="S791" s="439"/>
      <c r="T791" s="1">
        <f>'Punten per wedstrijd'!R95</f>
        <v>126.9</v>
      </c>
      <c r="U791" s="1"/>
      <c r="V791" s="1"/>
      <c r="W791" s="28"/>
    </row>
    <row r="792" spans="1:23" ht="15.75" customHeight="1">
      <c r="D792" s="1"/>
      <c r="E792" s="1"/>
      <c r="F792" s="1"/>
      <c r="G792" s="1"/>
      <c r="H792" s="1"/>
      <c r="I792" s="1"/>
      <c r="J792" s="1"/>
      <c r="K792" s="1"/>
      <c r="L792" s="57"/>
      <c r="M792" s="221"/>
      <c r="R792" s="1"/>
      <c r="W792" s="28"/>
    </row>
    <row r="793" spans="1:23" ht="15.75" customHeight="1">
      <c r="A793" s="318" t="s">
        <v>5121</v>
      </c>
      <c r="B793" s="442"/>
      <c r="C793" s="442"/>
      <c r="D793" s="443"/>
      <c r="E793" s="443"/>
      <c r="F793" s="443"/>
      <c r="G793" s="317" t="s">
        <v>150</v>
      </c>
      <c r="H793" s="442"/>
      <c r="I793" s="318" t="s">
        <v>5122</v>
      </c>
      <c r="J793" s="443"/>
      <c r="K793" s="442"/>
      <c r="L793" s="317"/>
      <c r="M793" s="442"/>
      <c r="N793" s="442"/>
      <c r="O793" s="317" t="s">
        <v>150</v>
      </c>
      <c r="P793" s="442"/>
      <c r="Q793" s="318" t="s">
        <v>5123</v>
      </c>
      <c r="R793" s="442"/>
      <c r="S793" s="442"/>
      <c r="T793" s="442"/>
      <c r="U793" s="442"/>
      <c r="V793" s="442"/>
      <c r="W793" s="317" t="s">
        <v>150</v>
      </c>
    </row>
    <row r="794" spans="1:23" ht="15.75" customHeight="1">
      <c r="A794" s="323" t="s">
        <v>5215</v>
      </c>
      <c r="D794" s="562"/>
      <c r="E794" s="562">
        <f>'Punten per wedstrijd'!E769*1.2</f>
        <v>1731.6</v>
      </c>
      <c r="F794" s="562">
        <f>'Punten per wedstrijd'!E823</f>
        <v>2183.1999999999989</v>
      </c>
      <c r="G794" s="312" t="s">
        <v>4533</v>
      </c>
      <c r="I794" s="323" t="s">
        <v>5218</v>
      </c>
      <c r="L794" s="562"/>
      <c r="M794" s="562">
        <f>'Punten per wedstrijd'!K362*1.2</f>
        <v>46.919999999998254</v>
      </c>
      <c r="N794" s="562">
        <f>'Punten per wedstrijd'!K353</f>
        <v>36.400000000001455</v>
      </c>
      <c r="O794" s="312" t="s">
        <v>4532</v>
      </c>
      <c r="Q794" s="323" t="s">
        <v>5221</v>
      </c>
      <c r="R794" s="203"/>
      <c r="S794" s="531"/>
      <c r="T794" s="562"/>
      <c r="U794" s="562">
        <f>'Punten per wedstrijd'!L407*1.2</f>
        <v>232.68000000000174</v>
      </c>
      <c r="V794" s="562">
        <f>'Punten per wedstrijd'!L362</f>
        <v>14.5</v>
      </c>
      <c r="W794" s="312" t="s">
        <v>4532</v>
      </c>
    </row>
    <row r="795" spans="1:23" ht="15.75" customHeight="1">
      <c r="A795" s="323" t="s">
        <v>5216</v>
      </c>
      <c r="D795" s="562"/>
      <c r="E795" s="562">
        <f>'Punten per wedstrijd'!E784*1.2</f>
        <v>2477.8800000000015</v>
      </c>
      <c r="F795" s="562">
        <f>'Punten per wedstrijd'!E778</f>
        <v>686.70000000000073</v>
      </c>
      <c r="G795" s="312" t="s">
        <v>4532</v>
      </c>
      <c r="H795" s="223"/>
      <c r="I795" s="323" t="s">
        <v>5219</v>
      </c>
      <c r="J795" s="223"/>
      <c r="L795" s="562"/>
      <c r="M795" s="562">
        <f>'Punten per wedstrijd'!K407*1.2</f>
        <v>155.64000000000087</v>
      </c>
      <c r="N795" s="562">
        <f>'Punten per wedstrijd'!K376</f>
        <v>100.20000000000073</v>
      </c>
      <c r="O795" s="312" t="s">
        <v>4532</v>
      </c>
      <c r="Q795" s="323" t="s">
        <v>5222</v>
      </c>
      <c r="R795" s="203"/>
      <c r="S795" s="14"/>
      <c r="T795" s="562"/>
      <c r="U795" s="562">
        <f>'Punten per wedstrijd'!L376*1.2</f>
        <v>104.16000000000349</v>
      </c>
      <c r="V795" s="562">
        <f>'Punten per wedstrijd'!L368</f>
        <v>52.199999999995271</v>
      </c>
      <c r="W795" s="312" t="s">
        <v>4532</v>
      </c>
    </row>
    <row r="796" spans="1:23" ht="15.75" customHeight="1">
      <c r="A796" s="527" t="s">
        <v>5217</v>
      </c>
      <c r="D796" s="562">
        <f>'Punten per wedstrijd'!E792</f>
        <v>1588.9000000000033</v>
      </c>
      <c r="E796" s="562"/>
      <c r="F796" s="562"/>
      <c r="I796" s="527" t="s">
        <v>5220</v>
      </c>
      <c r="L796" s="562">
        <f>'Punten per wedstrijd'!K368</f>
        <v>88.899999999995998</v>
      </c>
      <c r="M796" s="570"/>
      <c r="N796" s="562"/>
      <c r="Q796" s="527" t="s">
        <v>5208</v>
      </c>
      <c r="R796" s="203"/>
      <c r="S796" s="337"/>
      <c r="T796" s="562">
        <f>'Punten per wedstrijd'!L353</f>
        <v>168.70000000000255</v>
      </c>
      <c r="U796" s="562"/>
      <c r="V796" s="562"/>
      <c r="W796" s="14"/>
    </row>
    <row r="797" spans="1:23" ht="15.75" customHeight="1">
      <c r="B797" s="111"/>
      <c r="D797" s="1"/>
      <c r="E797" s="1"/>
      <c r="F797" s="1"/>
      <c r="G797" s="1"/>
      <c r="H797" s="1"/>
      <c r="I797" s="1"/>
      <c r="J797" s="1"/>
      <c r="K797" s="1"/>
      <c r="L797" s="57"/>
      <c r="M797" s="221"/>
      <c r="R797" s="1"/>
      <c r="W797" s="28"/>
    </row>
    <row r="798" spans="1:23" ht="15.75" customHeight="1">
      <c r="A798" s="318" t="s">
        <v>201</v>
      </c>
      <c r="B798" s="442"/>
      <c r="C798" s="442"/>
      <c r="D798" s="443"/>
      <c r="E798" s="443"/>
      <c r="F798" s="443"/>
      <c r="G798" s="317" t="s">
        <v>150</v>
      </c>
      <c r="H798" s="442"/>
      <c r="I798" s="318" t="s">
        <v>202</v>
      </c>
      <c r="J798" s="443"/>
      <c r="K798" s="442"/>
      <c r="L798" s="317"/>
      <c r="M798" s="442"/>
      <c r="N798" s="442"/>
      <c r="O798" s="317" t="s">
        <v>150</v>
      </c>
      <c r="P798" s="442"/>
      <c r="Q798" s="318" t="s">
        <v>5124</v>
      </c>
      <c r="R798" s="442"/>
      <c r="S798" s="442"/>
      <c r="T798" s="442"/>
      <c r="U798" s="442"/>
      <c r="V798" s="442"/>
      <c r="W798" s="317" t="s">
        <v>150</v>
      </c>
    </row>
    <row r="799" spans="1:23" ht="15.75" customHeight="1">
      <c r="A799" s="323" t="s">
        <v>5224</v>
      </c>
      <c r="B799" s="14"/>
      <c r="C799" s="14"/>
      <c r="D799" s="14"/>
      <c r="E799" s="14"/>
      <c r="F799" s="14"/>
      <c r="G799" s="14"/>
      <c r="H799" s="14"/>
      <c r="I799" s="323" t="s">
        <v>5226</v>
      </c>
      <c r="J799" s="14"/>
      <c r="K799" s="14"/>
      <c r="L799" s="528"/>
      <c r="M799" s="529"/>
      <c r="N799" s="14"/>
      <c r="O799" s="14"/>
      <c r="P799" s="14"/>
      <c r="Q799" s="323" t="s">
        <v>5228</v>
      </c>
      <c r="R799" s="203"/>
      <c r="S799" s="337"/>
      <c r="T799" s="14"/>
      <c r="U799" s="14"/>
      <c r="V799" s="14"/>
      <c r="W799" s="14"/>
    </row>
    <row r="800" spans="1:23" ht="15.75" customHeight="1">
      <c r="A800" s="323" t="s">
        <v>5225</v>
      </c>
      <c r="B800" s="14"/>
      <c r="C800" s="14"/>
      <c r="D800" s="14"/>
      <c r="E800" s="14"/>
      <c r="F800" s="530"/>
      <c r="G800" s="530"/>
      <c r="H800" s="530"/>
      <c r="I800" s="323" t="s">
        <v>5227</v>
      </c>
      <c r="J800" s="530"/>
      <c r="K800" s="14"/>
      <c r="L800" s="528"/>
      <c r="M800" s="529"/>
      <c r="N800" s="14"/>
      <c r="O800" s="14"/>
      <c r="P800" s="14"/>
      <c r="Q800" s="323" t="s">
        <v>5229</v>
      </c>
      <c r="R800" s="203"/>
      <c r="S800" s="528"/>
      <c r="T800" s="14"/>
      <c r="U800" s="14"/>
      <c r="V800" s="14"/>
      <c r="W800" s="303"/>
    </row>
    <row r="801" spans="1:23" ht="15.75" customHeight="1">
      <c r="A801" s="527" t="s">
        <v>5214</v>
      </c>
      <c r="B801" s="14"/>
      <c r="C801" s="14"/>
      <c r="D801" s="14"/>
      <c r="E801" s="14"/>
      <c r="F801" s="14"/>
      <c r="G801" s="14"/>
      <c r="H801" s="14"/>
      <c r="I801" s="527" t="s">
        <v>5213</v>
      </c>
      <c r="J801" s="14"/>
      <c r="K801" s="14"/>
      <c r="L801" s="528"/>
      <c r="M801" s="529"/>
      <c r="N801" s="14"/>
      <c r="O801" s="14"/>
      <c r="P801" s="14"/>
      <c r="Q801" s="527" t="s">
        <v>5217</v>
      </c>
      <c r="R801" s="203"/>
      <c r="S801" s="531"/>
      <c r="T801" s="14"/>
      <c r="U801" s="14"/>
      <c r="V801" s="14"/>
      <c r="W801" s="14"/>
    </row>
    <row r="802" spans="1:23" ht="15.75" customHeight="1">
      <c r="D802" s="1"/>
      <c r="E802" s="1"/>
      <c r="F802" s="1"/>
      <c r="G802" s="1"/>
      <c r="H802" s="1"/>
      <c r="I802" s="1"/>
      <c r="J802" s="1"/>
      <c r="K802" s="1"/>
      <c r="L802" s="57"/>
      <c r="M802" s="221"/>
      <c r="R802" s="1"/>
      <c r="W802" s="28"/>
    </row>
    <row r="803" spans="1:23" ht="15.75" customHeight="1">
      <c r="A803" s="318" t="s">
        <v>5125</v>
      </c>
      <c r="F803" s="223"/>
      <c r="L803" s="100"/>
      <c r="M803" s="221"/>
      <c r="R803" s="1"/>
      <c r="S803" s="362"/>
      <c r="W803" s="300"/>
    </row>
    <row r="804" spans="1:23" ht="15.75" customHeight="1">
      <c r="A804" s="323" t="s">
        <v>5230</v>
      </c>
      <c r="B804" s="337"/>
      <c r="C804" s="14"/>
      <c r="D804" s="14"/>
      <c r="E804" s="14"/>
      <c r="F804" s="14"/>
      <c r="G804" s="14"/>
      <c r="H804" s="530"/>
      <c r="L804" s="100"/>
      <c r="M804" s="221"/>
      <c r="R804" s="1"/>
      <c r="S804" s="439"/>
      <c r="W804" s="28"/>
    </row>
    <row r="805" spans="1:23" ht="15.75" customHeight="1">
      <c r="A805" s="323" t="s">
        <v>5231</v>
      </c>
      <c r="B805" s="14"/>
      <c r="C805" s="14"/>
      <c r="D805" s="14"/>
      <c r="E805" s="14"/>
      <c r="H805" s="223"/>
      <c r="I805" s="223"/>
      <c r="J805" s="223"/>
      <c r="L805" s="100"/>
      <c r="M805" s="221"/>
      <c r="R805" s="1"/>
      <c r="S805" s="28"/>
      <c r="W805" s="300"/>
    </row>
    <row r="806" spans="1:23" ht="15.75" customHeight="1">
      <c r="A806" s="527" t="s">
        <v>5220</v>
      </c>
      <c r="B806" s="14"/>
      <c r="C806" s="14"/>
      <c r="D806" s="14"/>
      <c r="E806" s="14"/>
      <c r="F806" s="14"/>
      <c r="G806" s="14"/>
      <c r="L806" s="100"/>
      <c r="M806" s="221"/>
      <c r="R806" s="1"/>
      <c r="S806" s="440"/>
      <c r="W806" s="28"/>
    </row>
    <row r="807" spans="1:23" ht="15.75">
      <c r="C807" s="1"/>
      <c r="D807" s="1"/>
      <c r="E807" s="1"/>
      <c r="F807" s="1"/>
      <c r="G807" s="1"/>
      <c r="H807" s="1"/>
      <c r="I807" s="1"/>
      <c r="J807" s="1"/>
      <c r="K807" s="1"/>
      <c r="L807" s="57"/>
      <c r="M807" s="221"/>
      <c r="R807" s="1"/>
      <c r="W807" s="28"/>
    </row>
    <row r="808" spans="1:23" ht="15.75">
      <c r="G808" s="223"/>
      <c r="H808" s="223"/>
      <c r="J808" s="223"/>
      <c r="L808" s="100"/>
      <c r="M808" s="221"/>
      <c r="R808" s="1"/>
      <c r="S808" s="362"/>
      <c r="W808" s="300"/>
    </row>
    <row r="809" spans="1:23" ht="15.75">
      <c r="D809" s="434" t="s">
        <v>5126</v>
      </c>
      <c r="E809" s="434" t="s">
        <v>5127</v>
      </c>
      <c r="F809" s="434" t="s">
        <v>5128</v>
      </c>
      <c r="G809" s="434" t="s">
        <v>5129</v>
      </c>
      <c r="H809" s="434" t="s">
        <v>5130</v>
      </c>
      <c r="I809" s="434" t="s">
        <v>5131</v>
      </c>
      <c r="J809" s="434" t="s">
        <v>5132</v>
      </c>
      <c r="K809" s="434" t="s">
        <v>5133</v>
      </c>
      <c r="L809" s="434" t="s">
        <v>5134</v>
      </c>
      <c r="M809" s="434" t="s">
        <v>5135</v>
      </c>
      <c r="N809" s="202" t="s">
        <v>40</v>
      </c>
      <c r="R809" s="1"/>
      <c r="S809" s="439"/>
      <c r="W809" s="28"/>
    </row>
    <row r="810" spans="1:23" ht="15">
      <c r="A810" s="111" t="s">
        <v>2260</v>
      </c>
      <c r="D810" s="50">
        <v>2</v>
      </c>
      <c r="E810" s="50">
        <v>3</v>
      </c>
      <c r="F810" s="50" t="s">
        <v>5372</v>
      </c>
      <c r="G810" s="50">
        <v>3</v>
      </c>
      <c r="H810" s="50">
        <v>3</v>
      </c>
      <c r="I810" s="50">
        <v>3</v>
      </c>
      <c r="J810" s="50"/>
      <c r="K810" s="50"/>
      <c r="L810" s="9"/>
      <c r="M810" s="299"/>
      <c r="N810" s="335">
        <f>SUM(D810:M810)</f>
        <v>14</v>
      </c>
      <c r="O810">
        <v>4251.6400000000003</v>
      </c>
      <c r="P810" s="50" t="s">
        <v>80</v>
      </c>
      <c r="R810" s="1"/>
      <c r="S810" s="28"/>
      <c r="W810" s="300"/>
    </row>
    <row r="811" spans="1:23" ht="15">
      <c r="A811" s="526" t="s">
        <v>3578</v>
      </c>
      <c r="B811" s="369"/>
      <c r="C811" s="326"/>
      <c r="D811" s="329">
        <v>1</v>
      </c>
      <c r="E811" s="329" t="s">
        <v>5372</v>
      </c>
      <c r="F811" s="329">
        <v>3</v>
      </c>
      <c r="G811" s="329">
        <v>0</v>
      </c>
      <c r="H811" s="329">
        <v>3</v>
      </c>
      <c r="I811" s="329">
        <v>0</v>
      </c>
      <c r="J811" s="329"/>
      <c r="K811" s="329"/>
      <c r="L811" s="538"/>
      <c r="M811" s="539"/>
      <c r="N811" s="540">
        <f>SUM(D811:M811)</f>
        <v>7</v>
      </c>
      <c r="O811" s="326">
        <v>1873.22</v>
      </c>
      <c r="P811" s="50" t="s">
        <v>81</v>
      </c>
      <c r="R811" s="1"/>
      <c r="S811" s="440"/>
      <c r="W811" s="28"/>
    </row>
    <row r="812" spans="1:23" ht="15">
      <c r="A812" s="111" t="s">
        <v>3601</v>
      </c>
      <c r="D812" s="50">
        <v>3</v>
      </c>
      <c r="E812" s="50">
        <v>0</v>
      </c>
      <c r="F812" s="50">
        <v>0</v>
      </c>
      <c r="G812" s="50">
        <v>3</v>
      </c>
      <c r="H812" s="50" t="s">
        <v>5372</v>
      </c>
      <c r="I812" s="50">
        <v>0</v>
      </c>
      <c r="J812" s="537"/>
      <c r="K812" s="50"/>
      <c r="L812" s="9"/>
      <c r="M812" s="299"/>
      <c r="N812" s="335">
        <f>SUM(D812:M812)</f>
        <v>6</v>
      </c>
      <c r="O812">
        <v>3874.62</v>
      </c>
      <c r="R812" s="1"/>
      <c r="W812" s="28"/>
    </row>
    <row r="813" spans="1:23" ht="15">
      <c r="A813" s="111" t="s">
        <v>2294</v>
      </c>
      <c r="D813" s="50">
        <v>0</v>
      </c>
      <c r="E813" s="50">
        <v>3</v>
      </c>
      <c r="F813" s="50">
        <v>0</v>
      </c>
      <c r="G813" s="50" t="s">
        <v>5372</v>
      </c>
      <c r="H813" s="50">
        <v>0</v>
      </c>
      <c r="I813" s="50">
        <v>3</v>
      </c>
      <c r="J813" s="50"/>
      <c r="K813" s="50"/>
      <c r="L813" s="9"/>
      <c r="M813" s="299"/>
      <c r="N813" s="335">
        <f>SUM(D813:M813)</f>
        <v>6</v>
      </c>
      <c r="O813">
        <v>2972.04</v>
      </c>
      <c r="R813" s="1"/>
      <c r="S813" s="362"/>
      <c r="W813" s="300"/>
    </row>
    <row r="814" spans="1:23" ht="15">
      <c r="A814" s="111" t="s">
        <v>2279</v>
      </c>
      <c r="C814" s="1"/>
      <c r="D814" s="50" t="s">
        <v>5372</v>
      </c>
      <c r="E814" s="50">
        <v>0</v>
      </c>
      <c r="F814" s="50">
        <v>3</v>
      </c>
      <c r="G814" s="50">
        <v>0</v>
      </c>
      <c r="H814" s="50">
        <v>0</v>
      </c>
      <c r="I814" s="50" t="s">
        <v>5372</v>
      </c>
      <c r="J814" s="50"/>
      <c r="K814" s="50"/>
      <c r="L814" s="9"/>
      <c r="M814" s="299"/>
      <c r="N814" s="335">
        <f>SUM(D814:M814)</f>
        <v>3</v>
      </c>
      <c r="O814">
        <v>2534.14</v>
      </c>
      <c r="R814" s="1"/>
      <c r="S814" s="439"/>
      <c r="T814" s="3"/>
      <c r="W814" s="28"/>
    </row>
    <row r="815" spans="1:23" ht="15.75" customHeight="1">
      <c r="H815" s="223"/>
      <c r="L815" s="100"/>
      <c r="M815" s="221"/>
      <c r="R815" s="1"/>
      <c r="S815" s="28"/>
      <c r="W815" s="300"/>
    </row>
    <row r="816" spans="1:23" ht="15.75" customHeight="1">
      <c r="L816" s="100"/>
      <c r="M816" s="221"/>
      <c r="O816">
        <f>SUM(O810:O814)</f>
        <v>15505.66</v>
      </c>
      <c r="R816" s="1"/>
      <c r="S816" s="28"/>
      <c r="W816" s="300"/>
    </row>
    <row r="817" spans="1:23" ht="15.75" customHeight="1">
      <c r="A817" s="1"/>
      <c r="B817" s="441"/>
      <c r="C817" s="51"/>
      <c r="D817" s="51"/>
      <c r="E817" s="51"/>
      <c r="H817" s="223"/>
      <c r="I817" s="223"/>
      <c r="J817" s="223"/>
      <c r="K817" s="51"/>
      <c r="L817" s="100"/>
    </row>
    <row r="818" spans="1:23" ht="15.75" customHeight="1">
      <c r="A818" s="1"/>
      <c r="B818" s="337"/>
      <c r="C818" s="51"/>
      <c r="D818" s="51"/>
      <c r="E818" s="51"/>
      <c r="K818" s="51"/>
      <c r="L818" s="51"/>
    </row>
    <row r="819" spans="1:23" ht="20.25">
      <c r="A819" s="532" t="s">
        <v>2162</v>
      </c>
      <c r="B819" s="525"/>
      <c r="L819" s="100"/>
      <c r="M819" s="221"/>
      <c r="R819" s="1"/>
      <c r="S819" s="439"/>
      <c r="W819" s="28"/>
    </row>
    <row r="820" spans="1:23" ht="15.75">
      <c r="D820" s="1"/>
      <c r="E820" s="1"/>
      <c r="F820" s="1"/>
      <c r="G820" s="1"/>
      <c r="H820" s="1"/>
      <c r="I820" s="1"/>
      <c r="J820" s="1"/>
      <c r="K820" s="1"/>
      <c r="L820" s="57"/>
      <c r="M820" s="221"/>
      <c r="R820" s="1"/>
      <c r="W820" s="28"/>
    </row>
    <row r="821" spans="1:23" ht="15.75" customHeight="1">
      <c r="A821" s="318" t="s">
        <v>196</v>
      </c>
      <c r="B821" s="442"/>
      <c r="C821" s="442"/>
      <c r="D821" s="443"/>
      <c r="E821" s="443"/>
      <c r="F821" s="443"/>
      <c r="G821" s="317" t="s">
        <v>150</v>
      </c>
      <c r="H821" s="442"/>
      <c r="I821" s="318" t="s">
        <v>197</v>
      </c>
      <c r="J821" s="443"/>
      <c r="K821" s="442"/>
      <c r="L821" s="317"/>
      <c r="M821" s="442"/>
      <c r="N821" s="442"/>
      <c r="O821" s="317" t="s">
        <v>150</v>
      </c>
      <c r="P821" s="442"/>
      <c r="Q821" s="318" t="s">
        <v>198</v>
      </c>
      <c r="R821" s="442"/>
      <c r="S821" s="442"/>
      <c r="T821" s="442"/>
      <c r="U821" s="442"/>
      <c r="V821" s="442"/>
      <c r="W821" s="317" t="s">
        <v>150</v>
      </c>
    </row>
    <row r="822" spans="1:23" ht="15.75" customHeight="1">
      <c r="A822" s="323" t="s">
        <v>5234</v>
      </c>
      <c r="D822" s="1"/>
      <c r="E822" s="1">
        <f>'Punten per wedstrijd'!Q47*1.2</f>
        <v>453.1200000000004</v>
      </c>
      <c r="F822" s="1">
        <f>'Punten per wedstrijd'!Q32</f>
        <v>482.90000000000146</v>
      </c>
      <c r="G822" s="312" t="s">
        <v>4531</v>
      </c>
      <c r="I822" s="323" t="s">
        <v>5235</v>
      </c>
      <c r="L822" s="1"/>
      <c r="M822" s="1">
        <f>'Punten per wedstrijd'!K152*1.2</f>
        <v>826.92000000000473</v>
      </c>
      <c r="N822" s="1">
        <f>'Punten per wedstrijd'!K123</f>
        <v>583.80000000000109</v>
      </c>
      <c r="O822" s="312" t="s">
        <v>4532</v>
      </c>
      <c r="Q822" s="323" t="s">
        <v>5240</v>
      </c>
      <c r="R822" s="1"/>
      <c r="S822" s="440"/>
      <c r="T822" s="1"/>
      <c r="U822" s="1">
        <f>'Punten per wedstrijd'!R47*1.2</f>
        <v>392.4</v>
      </c>
      <c r="V822" s="1">
        <f>'Punten per wedstrijd'!R48</f>
        <v>192</v>
      </c>
      <c r="W822" s="312" t="s">
        <v>4532</v>
      </c>
    </row>
    <row r="823" spans="1:23" ht="15.75" customHeight="1">
      <c r="A823" s="323" t="s">
        <v>5232</v>
      </c>
      <c r="B823" s="111"/>
      <c r="D823" s="1"/>
      <c r="E823" s="1">
        <f>'Punten per wedstrijd'!Q84*1.2</f>
        <v>518.75999999999908</v>
      </c>
      <c r="F823" s="1">
        <f>'Punten per wedstrijd'!Q48</f>
        <v>431.80000000000473</v>
      </c>
      <c r="G823" s="312" t="s">
        <v>4534</v>
      </c>
      <c r="H823" s="223"/>
      <c r="I823" s="323" t="s">
        <v>5236</v>
      </c>
      <c r="J823" s="223"/>
      <c r="L823" s="1"/>
      <c r="M823" s="1">
        <f>'Punten per wedstrijd'!K136*1.2</f>
        <v>534.54000000000303</v>
      </c>
      <c r="N823" s="1">
        <f>'Punten per wedstrijd'!K188</f>
        <v>428.60000000000036</v>
      </c>
      <c r="O823" s="312" t="s">
        <v>4534</v>
      </c>
      <c r="P823" s="221"/>
      <c r="Q823" s="323" t="s">
        <v>5238</v>
      </c>
      <c r="R823" s="1"/>
      <c r="S823" s="362"/>
      <c r="T823" s="1"/>
      <c r="U823" s="1">
        <f>'Punten per wedstrijd'!R19*1.2</f>
        <v>327.59999999999997</v>
      </c>
      <c r="V823" s="1">
        <f>'Punten per wedstrijd'!R84</f>
        <v>105</v>
      </c>
      <c r="W823" s="312" t="s">
        <v>4532</v>
      </c>
    </row>
    <row r="824" spans="1:23" ht="15.75" customHeight="1">
      <c r="A824" s="527" t="s">
        <v>5233</v>
      </c>
      <c r="D824" s="1">
        <f>'Punten per wedstrijd'!Q19</f>
        <v>382.80000000000291</v>
      </c>
      <c r="E824" s="1"/>
      <c r="F824" s="1"/>
      <c r="I824" s="527" t="s">
        <v>5237</v>
      </c>
      <c r="L824" s="1">
        <f>'Punten per wedstrijd'!K151</f>
        <v>338.00000000000546</v>
      </c>
      <c r="M824" s="137"/>
      <c r="N824" s="1"/>
      <c r="Q824" s="527" t="s">
        <v>5239</v>
      </c>
      <c r="R824" s="1"/>
      <c r="S824" s="439"/>
      <c r="T824" s="1">
        <f>'Punten per wedstrijd'!R32</f>
        <v>91.2</v>
      </c>
      <c r="U824" s="1"/>
      <c r="V824" s="1"/>
      <c r="W824" s="28"/>
    </row>
    <row r="825" spans="1:23" ht="15.75" customHeight="1">
      <c r="D825" s="1"/>
      <c r="E825" s="1"/>
      <c r="F825" s="1"/>
      <c r="G825" s="1"/>
      <c r="H825" s="1"/>
      <c r="I825" s="1"/>
      <c r="J825" s="1"/>
      <c r="K825" s="1"/>
      <c r="L825" s="57"/>
      <c r="M825" s="221"/>
      <c r="R825" s="1"/>
      <c r="W825" s="28"/>
    </row>
    <row r="826" spans="1:23" ht="15.75" customHeight="1">
      <c r="A826" s="318" t="s">
        <v>5121</v>
      </c>
      <c r="B826" s="442"/>
      <c r="C826" s="442"/>
      <c r="D826" s="443"/>
      <c r="E826" s="443"/>
      <c r="F826" s="443"/>
      <c r="G826" s="317" t="s">
        <v>150</v>
      </c>
      <c r="H826" s="442"/>
      <c r="I826" s="318" t="s">
        <v>5122</v>
      </c>
      <c r="J826" s="443"/>
      <c r="K826" s="442"/>
      <c r="L826" s="317"/>
      <c r="M826" s="442"/>
      <c r="N826" s="442"/>
      <c r="O826" s="317" t="s">
        <v>150</v>
      </c>
      <c r="P826" s="442"/>
      <c r="Q826" s="318" t="s">
        <v>5123</v>
      </c>
      <c r="R826" s="442"/>
      <c r="S826" s="442"/>
      <c r="T826" s="442"/>
      <c r="U826" s="442"/>
      <c r="V826" s="442"/>
      <c r="W826" s="317" t="s">
        <v>150</v>
      </c>
    </row>
    <row r="827" spans="1:23" ht="15.75" customHeight="1">
      <c r="A827" s="323" t="s">
        <v>5241</v>
      </c>
      <c r="D827" s="1"/>
      <c r="E827" s="1">
        <f>'Punten per wedstrijd'!E747*1.2</f>
        <v>2664.9599999999991</v>
      </c>
      <c r="F827" s="1">
        <f>'Punten per wedstrijd'!E760</f>
        <v>1608.2000000000025</v>
      </c>
      <c r="G827" s="312" t="s">
        <v>4532</v>
      </c>
      <c r="I827" s="323" t="s">
        <v>5245</v>
      </c>
      <c r="L827" s="1"/>
      <c r="M827" s="1">
        <f>'Punten per wedstrijd'!K359*1.2</f>
        <v>138.00000000000654</v>
      </c>
      <c r="N827" s="1">
        <f>'Punten per wedstrijd'!K331</f>
        <v>108.59999999999854</v>
      </c>
      <c r="O827" s="312" t="s">
        <v>4532</v>
      </c>
      <c r="Q827" s="323" t="s">
        <v>5247</v>
      </c>
      <c r="R827" s="203"/>
      <c r="S827" s="531"/>
      <c r="T827" s="562"/>
      <c r="U827" s="562">
        <f>'Punten per wedstrijd'!L344*1.2</f>
        <v>145.19999999999999</v>
      </c>
      <c r="V827" s="562">
        <f>'Punten per wedstrijd'!L359</f>
        <v>96.700000000004366</v>
      </c>
      <c r="W827" s="312" t="s">
        <v>4532</v>
      </c>
    </row>
    <row r="828" spans="1:23" ht="15.75" customHeight="1">
      <c r="A828" s="323" t="s">
        <v>5242</v>
      </c>
      <c r="D828" s="1"/>
      <c r="E828" s="1">
        <f>'Punten per wedstrijd'!E812*1.2</f>
        <v>3594.6600000000058</v>
      </c>
      <c r="F828" s="562">
        <f>'Punten per wedstrijd'!E775</f>
        <v>1787.2000000000044</v>
      </c>
      <c r="G828" s="312" t="s">
        <v>4532</v>
      </c>
      <c r="H828" s="223"/>
      <c r="I828" s="323" t="s">
        <v>5244</v>
      </c>
      <c r="J828" s="223"/>
      <c r="L828" s="1"/>
      <c r="M828" s="1">
        <f>'Punten per wedstrijd'!K344*1.2</f>
        <v>17.280000000003927</v>
      </c>
      <c r="N828" s="1">
        <f>'Punten per wedstrijd'!K360</f>
        <v>32.000000000001819</v>
      </c>
      <c r="O828" s="312" t="s">
        <v>4533</v>
      </c>
      <c r="Q828" s="323" t="s">
        <v>5248</v>
      </c>
      <c r="R828" s="203"/>
      <c r="S828" s="14"/>
      <c r="T828" s="562"/>
      <c r="U828" s="562">
        <f>'Punten per wedstrijd'!L360*1.2</f>
        <v>283.80000000000433</v>
      </c>
      <c r="V828" s="562">
        <f>'Punten per wedstrijd'!L396</f>
        <v>106.50000000000182</v>
      </c>
      <c r="W828" s="312" t="s">
        <v>4532</v>
      </c>
    </row>
    <row r="829" spans="1:23" ht="15.75" customHeight="1">
      <c r="A829" s="527" t="s">
        <v>5243</v>
      </c>
      <c r="D829" s="1">
        <f>'Punten per wedstrijd'!E776</f>
        <v>2190.0000000000055</v>
      </c>
      <c r="E829" s="1"/>
      <c r="F829" s="1"/>
      <c r="I829" s="527" t="s">
        <v>5246</v>
      </c>
      <c r="L829" s="1">
        <f>'Punten per wedstrijd'!K396</f>
        <v>18.000000000001819</v>
      </c>
      <c r="M829" s="137"/>
      <c r="N829" s="1"/>
      <c r="Q829" s="527" t="s">
        <v>5233</v>
      </c>
      <c r="R829" s="203"/>
      <c r="S829" s="337"/>
      <c r="T829" s="562">
        <f>'Punten per wedstrijd'!L331</f>
        <v>154.09999999999854</v>
      </c>
      <c r="U829" s="562"/>
      <c r="V829" s="562"/>
      <c r="W829" s="14"/>
    </row>
    <row r="830" spans="1:23" ht="15.75" customHeight="1">
      <c r="B830" s="111"/>
      <c r="D830" s="1"/>
      <c r="E830" s="1"/>
      <c r="F830" s="1"/>
      <c r="G830" s="1"/>
      <c r="H830" s="1"/>
      <c r="I830" s="1"/>
      <c r="J830" s="1"/>
      <c r="K830" s="1"/>
      <c r="L830" s="57"/>
      <c r="M830" s="221"/>
      <c r="R830" s="1"/>
      <c r="W830" s="28"/>
    </row>
    <row r="831" spans="1:23" ht="15.75" customHeight="1">
      <c r="A831" s="318" t="s">
        <v>201</v>
      </c>
      <c r="B831" s="442"/>
      <c r="C831" s="442"/>
      <c r="D831" s="443"/>
      <c r="E831" s="443"/>
      <c r="F831" s="443"/>
      <c r="G831" s="317" t="s">
        <v>150</v>
      </c>
      <c r="H831" s="442"/>
      <c r="I831" s="318" t="s">
        <v>202</v>
      </c>
      <c r="J831" s="443"/>
      <c r="K831" s="442"/>
      <c r="L831" s="317"/>
      <c r="M831" s="442"/>
      <c r="N831" s="442"/>
      <c r="O831" s="317" t="s">
        <v>150</v>
      </c>
      <c r="P831" s="442"/>
      <c r="Q831" s="318" t="s">
        <v>5124</v>
      </c>
      <c r="R831" s="442"/>
      <c r="S831" s="442"/>
      <c r="T831" s="442"/>
      <c r="U831" s="442"/>
      <c r="V831" s="442"/>
      <c r="W831" s="317" t="s">
        <v>150</v>
      </c>
    </row>
    <row r="832" spans="1:23" ht="15.75" customHeight="1">
      <c r="A832" s="323" t="s">
        <v>5249</v>
      </c>
      <c r="B832" s="14"/>
      <c r="C832" s="14"/>
      <c r="D832" s="14"/>
      <c r="E832" s="14"/>
      <c r="F832" s="14"/>
      <c r="G832" s="14"/>
      <c r="H832" s="14"/>
      <c r="I832" s="323" t="s">
        <v>5251</v>
      </c>
      <c r="J832" s="14"/>
      <c r="K832" s="14"/>
      <c r="L832" s="528"/>
      <c r="M832" s="529"/>
      <c r="N832" s="14"/>
      <c r="O832" s="14"/>
      <c r="P832" s="14"/>
      <c r="Q832" s="323" t="s">
        <v>5253</v>
      </c>
      <c r="R832" s="203"/>
      <c r="S832" s="337"/>
      <c r="T832" s="14"/>
      <c r="U832" s="14"/>
      <c r="V832" s="14"/>
      <c r="W832" s="14"/>
    </row>
    <row r="833" spans="1:23" ht="15.75" customHeight="1">
      <c r="A833" s="323" t="s">
        <v>5250</v>
      </c>
      <c r="B833" s="14"/>
      <c r="C833" s="14"/>
      <c r="D833" s="14"/>
      <c r="E833" s="14"/>
      <c r="F833" s="530"/>
      <c r="G833" s="530"/>
      <c r="H833" s="530"/>
      <c r="I833" s="323" t="s">
        <v>5252</v>
      </c>
      <c r="J833" s="530"/>
      <c r="K833" s="14"/>
      <c r="L833" s="528"/>
      <c r="M833" s="529"/>
      <c r="N833" s="14"/>
      <c r="O833" s="14"/>
      <c r="P833" s="14"/>
      <c r="Q833" s="323" t="s">
        <v>5254</v>
      </c>
      <c r="R833" s="203"/>
      <c r="S833" s="528"/>
      <c r="T833" s="14"/>
      <c r="U833" s="14"/>
      <c r="V833" s="14"/>
      <c r="W833" s="303"/>
    </row>
    <row r="834" spans="1:23" ht="15.75" customHeight="1">
      <c r="A834" s="527" t="s">
        <v>5237</v>
      </c>
      <c r="B834" s="14"/>
      <c r="C834" s="14"/>
      <c r="D834" s="14"/>
      <c r="E834" s="14"/>
      <c r="F834" s="14"/>
      <c r="G834" s="14"/>
      <c r="H834" s="14"/>
      <c r="I834" s="527" t="s">
        <v>5239</v>
      </c>
      <c r="J834" s="14"/>
      <c r="K834" s="14"/>
      <c r="L834" s="528"/>
      <c r="M834" s="529"/>
      <c r="N834" s="14"/>
      <c r="O834" s="14"/>
      <c r="P834" s="14"/>
      <c r="Q834" s="527" t="s">
        <v>5243</v>
      </c>
      <c r="R834" s="203"/>
      <c r="S834" s="531"/>
      <c r="T834" s="14"/>
      <c r="U834" s="14"/>
      <c r="V834" s="14"/>
      <c r="W834" s="14"/>
    </row>
    <row r="835" spans="1:23" ht="15.75" customHeight="1">
      <c r="D835" s="1"/>
      <c r="E835" s="1"/>
      <c r="F835" s="1"/>
      <c r="G835" s="1"/>
      <c r="H835" s="1"/>
      <c r="I835" s="1"/>
      <c r="J835" s="1"/>
      <c r="K835" s="1"/>
      <c r="L835" s="57"/>
      <c r="M835" s="221"/>
      <c r="R835" s="1"/>
      <c r="W835" s="28"/>
    </row>
    <row r="836" spans="1:23" ht="15.75" customHeight="1">
      <c r="A836" s="318" t="s">
        <v>5125</v>
      </c>
      <c r="F836" s="223"/>
      <c r="L836" s="100"/>
      <c r="M836" s="221"/>
      <c r="R836" s="1"/>
      <c r="S836" s="362"/>
      <c r="W836" s="300"/>
    </row>
    <row r="837" spans="1:23" ht="15.75" customHeight="1">
      <c r="A837" s="323" t="s">
        <v>5255</v>
      </c>
      <c r="B837" s="337"/>
      <c r="C837" s="14"/>
      <c r="D837" s="14"/>
      <c r="E837" s="14"/>
      <c r="F837" s="14"/>
      <c r="G837" s="14"/>
      <c r="H837" s="530"/>
      <c r="L837" s="100"/>
      <c r="M837" s="221"/>
      <c r="R837" s="1"/>
      <c r="S837" s="439"/>
      <c r="W837" s="28"/>
    </row>
    <row r="838" spans="1:23" ht="15.75" customHeight="1">
      <c r="A838" s="323" t="s">
        <v>5256</v>
      </c>
      <c r="B838" s="14"/>
      <c r="C838" s="14"/>
      <c r="D838" s="14"/>
      <c r="E838" s="14"/>
      <c r="H838" s="223"/>
      <c r="I838" s="223"/>
      <c r="J838" s="223"/>
      <c r="L838" s="100"/>
      <c r="M838" s="221"/>
      <c r="R838" s="1"/>
      <c r="S838" s="28"/>
      <c r="W838" s="300"/>
    </row>
    <row r="839" spans="1:23" ht="15.75" customHeight="1">
      <c r="A839" s="527" t="s">
        <v>5246</v>
      </c>
      <c r="B839" s="14"/>
      <c r="C839" s="14"/>
      <c r="D839" s="14"/>
      <c r="E839" s="14"/>
      <c r="F839" s="14"/>
      <c r="G839" s="14"/>
      <c r="L839" s="100"/>
      <c r="M839" s="221"/>
      <c r="R839" s="1"/>
      <c r="S839" s="440"/>
      <c r="W839" s="28"/>
    </row>
    <row r="840" spans="1:23" ht="15.75">
      <c r="C840" s="1"/>
      <c r="D840" s="1"/>
      <c r="E840" s="1"/>
      <c r="F840" s="1"/>
      <c r="G840" s="1"/>
      <c r="H840" s="1"/>
      <c r="I840" s="1"/>
      <c r="J840" s="1"/>
      <c r="K840" s="1"/>
      <c r="L840" s="57"/>
      <c r="M840" s="221"/>
      <c r="R840" s="1"/>
      <c r="W840" s="28"/>
    </row>
    <row r="841" spans="1:23" ht="15.75">
      <c r="G841" s="223"/>
      <c r="H841" s="223"/>
      <c r="J841" s="223"/>
      <c r="L841" s="100"/>
      <c r="M841" s="221"/>
      <c r="R841" s="1"/>
      <c r="S841" s="362"/>
      <c r="W841" s="300"/>
    </row>
    <row r="842" spans="1:23" ht="15.75">
      <c r="D842" s="434" t="s">
        <v>5126</v>
      </c>
      <c r="E842" s="434" t="s">
        <v>5127</v>
      </c>
      <c r="F842" s="434" t="s">
        <v>5128</v>
      </c>
      <c r="G842" s="434" t="s">
        <v>5129</v>
      </c>
      <c r="H842" s="434" t="s">
        <v>5130</v>
      </c>
      <c r="I842" s="434" t="s">
        <v>5131</v>
      </c>
      <c r="J842" s="434" t="s">
        <v>5132</v>
      </c>
      <c r="K842" s="434" t="s">
        <v>5133</v>
      </c>
      <c r="L842" s="434" t="s">
        <v>5134</v>
      </c>
      <c r="M842" s="434" t="s">
        <v>5135</v>
      </c>
      <c r="N842" s="202" t="s">
        <v>40</v>
      </c>
      <c r="R842" s="1"/>
      <c r="S842" s="439"/>
      <c r="W842" s="28"/>
    </row>
    <row r="843" spans="1:23" ht="15.75">
      <c r="A843" s="3" t="s">
        <v>2267</v>
      </c>
      <c r="D843" s="50">
        <v>1</v>
      </c>
      <c r="E843" s="50">
        <v>3</v>
      </c>
      <c r="F843" s="50">
        <v>0</v>
      </c>
      <c r="G843" s="1" t="s">
        <v>5372</v>
      </c>
      <c r="H843" s="1">
        <v>3</v>
      </c>
      <c r="I843" s="562">
        <v>3</v>
      </c>
      <c r="J843" s="1"/>
      <c r="K843" s="1"/>
      <c r="L843" s="57"/>
      <c r="M843" s="137"/>
      <c r="N843" s="335">
        <f>SUM(D843:M843)</f>
        <v>10</v>
      </c>
      <c r="O843">
        <v>3956.52</v>
      </c>
      <c r="P843" s="50" t="s">
        <v>85</v>
      </c>
      <c r="R843" s="1"/>
      <c r="S843" s="28"/>
      <c r="W843" s="300"/>
    </row>
    <row r="844" spans="1:23" ht="15.75">
      <c r="A844" s="369" t="s">
        <v>3580</v>
      </c>
      <c r="B844" s="369"/>
      <c r="C844" s="326"/>
      <c r="D844" s="329">
        <v>1</v>
      </c>
      <c r="E844" s="329" t="s">
        <v>5372</v>
      </c>
      <c r="F844" s="329">
        <v>3</v>
      </c>
      <c r="G844" s="533">
        <v>0</v>
      </c>
      <c r="H844" s="533">
        <v>3</v>
      </c>
      <c r="I844" s="575">
        <v>0</v>
      </c>
      <c r="J844" s="533"/>
      <c r="K844" s="533"/>
      <c r="L844" s="535"/>
      <c r="M844" s="536"/>
      <c r="N844" s="540">
        <f>SUM(D844:M844)</f>
        <v>7</v>
      </c>
      <c r="O844" s="326">
        <v>3205.42</v>
      </c>
      <c r="P844" s="50" t="s">
        <v>86</v>
      </c>
      <c r="R844" s="1"/>
      <c r="S844" s="440"/>
      <c r="W844" s="28"/>
    </row>
    <row r="845" spans="1:23" ht="15.75">
      <c r="A845" s="3" t="s">
        <v>2262</v>
      </c>
      <c r="D845" s="50">
        <v>2</v>
      </c>
      <c r="E845" s="50">
        <v>2</v>
      </c>
      <c r="F845" s="50" t="s">
        <v>5372</v>
      </c>
      <c r="G845" s="1">
        <v>0</v>
      </c>
      <c r="H845" s="1">
        <v>0</v>
      </c>
      <c r="I845" s="562">
        <v>3</v>
      </c>
      <c r="J845" s="1"/>
      <c r="K845" s="1"/>
      <c r="L845" s="57"/>
      <c r="M845" s="137"/>
      <c r="N845" s="335">
        <f>SUM(D845:M845)</f>
        <v>7</v>
      </c>
      <c r="O845">
        <v>2879.32</v>
      </c>
      <c r="R845" s="1"/>
      <c r="W845" s="28"/>
    </row>
    <row r="846" spans="1:23" ht="15.75">
      <c r="A846" s="3" t="s">
        <v>2270</v>
      </c>
      <c r="D846" s="50">
        <v>2</v>
      </c>
      <c r="E846" s="50">
        <v>1</v>
      </c>
      <c r="F846" s="50">
        <v>0</v>
      </c>
      <c r="G846" s="449">
        <v>3</v>
      </c>
      <c r="H846" s="1" t="s">
        <v>5372</v>
      </c>
      <c r="I846" s="562">
        <v>0</v>
      </c>
      <c r="J846" s="534"/>
      <c r="K846" s="1"/>
      <c r="L846" s="57"/>
      <c r="M846" s="137"/>
      <c r="N846" s="335">
        <f>SUM(D846:M846)</f>
        <v>6</v>
      </c>
      <c r="O846">
        <v>4771.5200000000004</v>
      </c>
      <c r="R846" s="1"/>
      <c r="S846" s="362"/>
      <c r="W846" s="300"/>
    </row>
    <row r="847" spans="1:23" ht="15.75">
      <c r="A847" s="3" t="s">
        <v>3568</v>
      </c>
      <c r="C847" s="1"/>
      <c r="D847" s="50" t="s">
        <v>5372</v>
      </c>
      <c r="E847" s="50">
        <v>0</v>
      </c>
      <c r="F847" s="50">
        <v>3</v>
      </c>
      <c r="G847" s="1">
        <v>3</v>
      </c>
      <c r="H847" s="1">
        <v>0</v>
      </c>
      <c r="I847" s="562" t="s">
        <v>5372</v>
      </c>
      <c r="J847" s="1"/>
      <c r="K847" s="1"/>
      <c r="L847" s="57"/>
      <c r="M847" s="137"/>
      <c r="N847" s="335">
        <f>SUM(D847:M847)</f>
        <v>6</v>
      </c>
      <c r="O847">
        <v>4221.8599999999997</v>
      </c>
      <c r="R847" s="1"/>
      <c r="S847" s="439"/>
      <c r="T847" s="3"/>
      <c r="W847" s="28"/>
    </row>
    <row r="848" spans="1:23" ht="15.75" customHeight="1">
      <c r="H848" s="223"/>
      <c r="L848" s="100"/>
      <c r="M848" s="221"/>
      <c r="R848" s="1"/>
      <c r="S848" s="28"/>
      <c r="W848" s="300"/>
    </row>
    <row r="849" spans="1:23" ht="15.75" customHeight="1">
      <c r="L849" s="100"/>
      <c r="M849" s="221"/>
      <c r="O849">
        <f>SUM(O843:O847)</f>
        <v>19034.64</v>
      </c>
      <c r="R849" s="1"/>
      <c r="S849" s="28"/>
      <c r="W849" s="300"/>
    </row>
    <row r="850" spans="1:23" ht="15.75" customHeight="1"/>
    <row r="851" spans="1:23" ht="15.75" customHeight="1"/>
    <row r="852" spans="1:23" ht="20.25">
      <c r="A852" s="532" t="s">
        <v>2163</v>
      </c>
      <c r="B852" s="525"/>
      <c r="L852" s="100"/>
      <c r="M852" s="221"/>
      <c r="R852" s="1"/>
      <c r="S852" s="439"/>
      <c r="W852" s="28"/>
    </row>
    <row r="853" spans="1:23" ht="15.75">
      <c r="D853" s="1"/>
      <c r="E853" s="1"/>
      <c r="F853" s="1"/>
      <c r="G853" s="1"/>
      <c r="H853" s="1"/>
      <c r="I853" s="1"/>
      <c r="J853" s="1"/>
      <c r="K853" s="1"/>
      <c r="L853" s="57"/>
      <c r="M853" s="221"/>
      <c r="R853" s="1"/>
      <c r="W853" s="28"/>
    </row>
    <row r="854" spans="1:23" ht="15.75" customHeight="1">
      <c r="A854" s="318" t="s">
        <v>196</v>
      </c>
      <c r="B854" s="442"/>
      <c r="C854" s="442"/>
      <c r="D854" s="443"/>
      <c r="E854" s="443"/>
      <c r="F854" s="443"/>
      <c r="G854" s="317" t="s">
        <v>150</v>
      </c>
      <c r="H854" s="442"/>
      <c r="I854" s="318" t="s">
        <v>197</v>
      </c>
      <c r="J854" s="443"/>
      <c r="K854" s="442"/>
      <c r="L854" s="317"/>
      <c r="M854" s="442"/>
      <c r="N854" s="442"/>
      <c r="O854" s="317" t="s">
        <v>150</v>
      </c>
      <c r="P854" s="442"/>
      <c r="Q854" s="318" t="s">
        <v>198</v>
      </c>
      <c r="R854" s="442"/>
      <c r="S854" s="442"/>
      <c r="T854" s="442"/>
      <c r="U854" s="442"/>
      <c r="V854" s="442"/>
      <c r="W854" s="317" t="s">
        <v>150</v>
      </c>
    </row>
    <row r="855" spans="1:23" ht="15.75" customHeight="1">
      <c r="A855" s="323" t="s">
        <v>5257</v>
      </c>
      <c r="D855" s="1"/>
      <c r="E855" s="1">
        <f>'Punten per wedstrijd'!Q104*1.2</f>
        <v>434.52000000000044</v>
      </c>
      <c r="F855" s="1">
        <f>'Punten per wedstrijd'!Q75</f>
        <v>329.19999999999345</v>
      </c>
      <c r="G855" s="312" t="s">
        <v>4532</v>
      </c>
      <c r="I855" s="323" t="s">
        <v>5260</v>
      </c>
      <c r="L855" s="1"/>
      <c r="M855" s="1">
        <f>'Punten per wedstrijd'!K129*1.2</f>
        <v>701.63999999999862</v>
      </c>
      <c r="N855" s="1">
        <f>'Punten per wedstrijd'!K170</f>
        <v>417.39999999999782</v>
      </c>
      <c r="O855" s="312" t="s">
        <v>4532</v>
      </c>
      <c r="Q855" s="323" t="s">
        <v>5263</v>
      </c>
      <c r="R855" s="1"/>
      <c r="S855" s="440"/>
      <c r="T855" s="1"/>
      <c r="U855" s="1">
        <f>'Punten per wedstrijd'!R104*1.2</f>
        <v>266.39999999999998</v>
      </c>
      <c r="V855" s="1">
        <f>'Punten per wedstrijd'!R25</f>
        <v>180</v>
      </c>
      <c r="W855" s="312" t="s">
        <v>4532</v>
      </c>
    </row>
    <row r="856" spans="1:23" ht="15.75" customHeight="1">
      <c r="A856" s="323" t="s">
        <v>5258</v>
      </c>
      <c r="B856" s="111"/>
      <c r="D856" s="1"/>
      <c r="E856" s="1">
        <f>'Punten per wedstrijd'!Q34*1.2</f>
        <v>481.07999999999953</v>
      </c>
      <c r="F856" s="1">
        <f>'Punten per wedstrijd'!Q25</f>
        <v>341.89999999999964</v>
      </c>
      <c r="G856" s="312" t="s">
        <v>4532</v>
      </c>
      <c r="H856" s="223"/>
      <c r="I856" s="323" t="s">
        <v>5261</v>
      </c>
      <c r="J856" s="223"/>
      <c r="L856" s="1"/>
      <c r="M856" s="1">
        <f>'Punten per wedstrijd'!K179*1.2</f>
        <v>731.39999999999566</v>
      </c>
      <c r="N856" s="1">
        <f>'Punten per wedstrijd'!K138</f>
        <v>663.20000000000073</v>
      </c>
      <c r="O856" s="312" t="s">
        <v>4534</v>
      </c>
      <c r="P856" s="221"/>
      <c r="Q856" s="323" t="s">
        <v>5264</v>
      </c>
      <c r="R856" s="1"/>
      <c r="S856" s="362"/>
      <c r="T856" s="1"/>
      <c r="U856" s="1">
        <f>'Punten per wedstrijd'!R66*1.2</f>
        <v>324</v>
      </c>
      <c r="V856" s="1">
        <f>'Punten per wedstrijd'!R34</f>
        <v>241.5</v>
      </c>
      <c r="W856" s="312" t="s">
        <v>4532</v>
      </c>
    </row>
    <row r="857" spans="1:23" ht="15.75" customHeight="1">
      <c r="A857" s="527" t="s">
        <v>5259</v>
      </c>
      <c r="D857" s="1">
        <f>'Punten per wedstrijd'!Q66</f>
        <v>254.39999999999964</v>
      </c>
      <c r="E857" s="1"/>
      <c r="F857" s="1"/>
      <c r="I857" s="527" t="s">
        <v>5262</v>
      </c>
      <c r="L857" s="1">
        <f>'Punten per wedstrijd'!K208</f>
        <v>758.09999999999854</v>
      </c>
      <c r="M857" s="137"/>
      <c r="N857" s="1"/>
      <c r="Q857" s="527" t="s">
        <v>5265</v>
      </c>
      <c r="R857" s="1"/>
      <c r="S857" s="439"/>
      <c r="T857" s="1">
        <f>'Punten per wedstrijd'!R75</f>
        <v>194.60000000000002</v>
      </c>
      <c r="U857" s="1"/>
      <c r="V857" s="1"/>
      <c r="W857" s="28"/>
    </row>
    <row r="858" spans="1:23" ht="15.75" customHeight="1">
      <c r="D858" s="1"/>
      <c r="E858" s="1"/>
      <c r="F858" s="1"/>
      <c r="G858" s="1"/>
      <c r="H858" s="1"/>
      <c r="I858" s="1"/>
      <c r="J858" s="1"/>
      <c r="K858" s="1"/>
      <c r="L858" s="57"/>
      <c r="M858" s="221"/>
      <c r="R858" s="1"/>
      <c r="W858" s="28"/>
    </row>
    <row r="859" spans="1:23" ht="15.75" customHeight="1">
      <c r="A859" s="318" t="s">
        <v>5121</v>
      </c>
      <c r="B859" s="442"/>
      <c r="C859" s="442"/>
      <c r="D859" s="443"/>
      <c r="E859" s="443"/>
      <c r="F859" s="443"/>
      <c r="G859" s="317" t="s">
        <v>150</v>
      </c>
      <c r="H859" s="442"/>
      <c r="I859" s="318" t="s">
        <v>5122</v>
      </c>
      <c r="J859" s="443"/>
      <c r="K859" s="442"/>
      <c r="L859" s="317"/>
      <c r="M859" s="442"/>
      <c r="N859" s="442"/>
      <c r="O859" s="317" t="s">
        <v>150</v>
      </c>
      <c r="P859" s="442"/>
      <c r="Q859" s="318" t="s">
        <v>5123</v>
      </c>
      <c r="R859" s="442"/>
      <c r="S859" s="442"/>
      <c r="T859" s="442"/>
      <c r="U859" s="442"/>
      <c r="V859" s="442"/>
      <c r="W859" s="317" t="s">
        <v>150</v>
      </c>
    </row>
    <row r="860" spans="1:23" ht="15.75" customHeight="1">
      <c r="A860" s="323" t="s">
        <v>5266</v>
      </c>
      <c r="D860" s="1"/>
      <c r="E860" s="1">
        <f>'Punten per wedstrijd'!E794*1.2</f>
        <v>2001.9599999999991</v>
      </c>
      <c r="F860" s="1">
        <f>'Punten per wedstrijd'!E803</f>
        <v>1909.0999999999985</v>
      </c>
      <c r="G860" s="312" t="s">
        <v>4534</v>
      </c>
      <c r="I860" s="323" t="s">
        <v>5270</v>
      </c>
      <c r="L860" s="1"/>
      <c r="M860" s="1">
        <f>'Punten per wedstrijd'!K416*1.2</f>
        <v>135.35999999999913</v>
      </c>
      <c r="N860" s="1">
        <f>'Punten per wedstrijd'!K378</f>
        <v>106.09999999999673</v>
      </c>
      <c r="O860" s="312" t="s">
        <v>4532</v>
      </c>
      <c r="Q860" s="323" t="s">
        <v>5272</v>
      </c>
      <c r="R860" s="203"/>
      <c r="S860" s="531"/>
      <c r="T860" s="562"/>
      <c r="U860" s="562">
        <f>'Punten per wedstrijd'!L387*1.2</f>
        <v>62.039999999992141</v>
      </c>
      <c r="V860" s="562">
        <f>'Punten per wedstrijd'!L416</f>
        <v>234.19999999999891</v>
      </c>
      <c r="W860" s="312" t="s">
        <v>4533</v>
      </c>
    </row>
    <row r="861" spans="1:23" ht="15.75" customHeight="1">
      <c r="A861" s="323" t="s">
        <v>5267</v>
      </c>
      <c r="D861" s="1"/>
      <c r="E861" s="1">
        <f>'Punten per wedstrijd'!E762*1.2</f>
        <v>2047.1999999999955</v>
      </c>
      <c r="F861" s="562">
        <f>'Punten per wedstrijd'!E832</f>
        <v>2576.2000000000007</v>
      </c>
      <c r="G861" s="312" t="s">
        <v>4533</v>
      </c>
      <c r="H861" s="223"/>
      <c r="I861" s="323" t="s">
        <v>5271</v>
      </c>
      <c r="J861" s="223"/>
      <c r="L861" s="1"/>
      <c r="M861" s="1">
        <f>'Punten per wedstrijd'!K387*1.2</f>
        <v>104.39999999999345</v>
      </c>
      <c r="N861" s="1">
        <f>'Punten per wedstrijd'!K337</f>
        <v>34.499999999998181</v>
      </c>
      <c r="O861" s="312" t="s">
        <v>4532</v>
      </c>
      <c r="Q861" s="323" t="s">
        <v>5273</v>
      </c>
      <c r="R861" s="203"/>
      <c r="S861" s="14"/>
      <c r="T861" s="562"/>
      <c r="U861" s="562">
        <f>'Punten per wedstrijd'!L337*1.2</f>
        <v>119.27999999999737</v>
      </c>
      <c r="V861" s="562">
        <f>'Punten per wedstrijd'!L346</f>
        <v>151.30000000000109</v>
      </c>
      <c r="W861" s="312" t="s">
        <v>4533</v>
      </c>
    </row>
    <row r="862" spans="1:23" ht="15.75" customHeight="1">
      <c r="A862" s="527" t="s">
        <v>5268</v>
      </c>
      <c r="D862" s="1">
        <f>'Punten per wedstrijd'!E753</f>
        <v>2328.7000000000007</v>
      </c>
      <c r="E862" s="1"/>
      <c r="F862" s="1"/>
      <c r="I862" s="527" t="s">
        <v>5269</v>
      </c>
      <c r="L862" s="1">
        <f>'Punten per wedstrijd'!K346</f>
        <v>117.20000000000073</v>
      </c>
      <c r="M862" s="137"/>
      <c r="N862" s="1"/>
      <c r="Q862" s="527" t="s">
        <v>5259</v>
      </c>
      <c r="R862" s="203"/>
      <c r="S862" s="337"/>
      <c r="T862" s="562">
        <f>'Punten per wedstrijd'!L378</f>
        <v>77.399999999995998</v>
      </c>
      <c r="U862" s="562"/>
      <c r="V862" s="562"/>
      <c r="W862" s="14"/>
    </row>
    <row r="863" spans="1:23" ht="15.75" customHeight="1">
      <c r="B863" s="111"/>
      <c r="D863" s="1"/>
      <c r="E863" s="1"/>
      <c r="F863" s="1"/>
      <c r="G863" s="1"/>
      <c r="H863" s="1"/>
      <c r="I863" s="1"/>
      <c r="J863" s="1"/>
      <c r="K863" s="1"/>
      <c r="L863" s="57"/>
      <c r="M863" s="221"/>
      <c r="R863" s="1"/>
      <c r="W863" s="28"/>
    </row>
    <row r="864" spans="1:23" ht="15.75" customHeight="1">
      <c r="A864" s="318" t="s">
        <v>201</v>
      </c>
      <c r="B864" s="442"/>
      <c r="C864" s="442"/>
      <c r="D864" s="443"/>
      <c r="E864" s="443"/>
      <c r="F864" s="443"/>
      <c r="G864" s="317" t="s">
        <v>150</v>
      </c>
      <c r="H864" s="442"/>
      <c r="I864" s="318" t="s">
        <v>202</v>
      </c>
      <c r="J864" s="443"/>
      <c r="K864" s="442"/>
      <c r="L864" s="317"/>
      <c r="M864" s="442"/>
      <c r="N864" s="442"/>
      <c r="O864" s="317" t="s">
        <v>150</v>
      </c>
      <c r="P864" s="442"/>
      <c r="Q864" s="318" t="s">
        <v>5124</v>
      </c>
      <c r="R864" s="442"/>
      <c r="S864" s="442"/>
      <c r="T864" s="442"/>
      <c r="U864" s="442"/>
      <c r="V864" s="442"/>
      <c r="W864" s="317" t="s">
        <v>150</v>
      </c>
    </row>
    <row r="865" spans="1:23" ht="15.75" customHeight="1">
      <c r="A865" s="323" t="s">
        <v>5274</v>
      </c>
      <c r="B865" s="14"/>
      <c r="C865" s="14"/>
      <c r="D865" s="14"/>
      <c r="E865" s="14"/>
      <c r="F865" s="14"/>
      <c r="G865" s="14"/>
      <c r="H865" s="14"/>
      <c r="I865" s="323" t="s">
        <v>5276</v>
      </c>
      <c r="J865" s="14"/>
      <c r="K865" s="14"/>
      <c r="L865" s="528"/>
      <c r="M865" s="529"/>
      <c r="N865" s="14"/>
      <c r="O865" s="14"/>
      <c r="P865" s="14"/>
      <c r="Q865" s="323" t="s">
        <v>5278</v>
      </c>
      <c r="R865" s="203"/>
      <c r="S865" s="337"/>
      <c r="T865" s="14"/>
      <c r="U865" s="14"/>
      <c r="V865" s="14"/>
      <c r="W865" s="14"/>
    </row>
    <row r="866" spans="1:23" ht="15.75" customHeight="1">
      <c r="A866" s="323" t="s">
        <v>5275</v>
      </c>
      <c r="B866" s="14"/>
      <c r="C866" s="14"/>
      <c r="D866" s="14"/>
      <c r="E866" s="14"/>
      <c r="F866" s="530"/>
      <c r="G866" s="530"/>
      <c r="H866" s="530"/>
      <c r="I866" s="323" t="s">
        <v>5277</v>
      </c>
      <c r="J866" s="530"/>
      <c r="K866" s="14"/>
      <c r="L866" s="528"/>
      <c r="M866" s="529"/>
      <c r="N866" s="14"/>
      <c r="O866" s="14"/>
      <c r="P866" s="14"/>
      <c r="Q866" s="323" t="s">
        <v>5279</v>
      </c>
      <c r="R866" s="203"/>
      <c r="S866" s="528"/>
      <c r="T866" s="14"/>
      <c r="U866" s="14"/>
      <c r="V866" s="14"/>
      <c r="W866" s="303"/>
    </row>
    <row r="867" spans="1:23" ht="15.75" customHeight="1">
      <c r="A867" s="527" t="s">
        <v>5262</v>
      </c>
      <c r="B867" s="14"/>
      <c r="C867" s="14"/>
      <c r="D867" s="14"/>
      <c r="E867" s="14"/>
      <c r="F867" s="14"/>
      <c r="G867" s="14"/>
      <c r="H867" s="14"/>
      <c r="I867" s="527" t="s">
        <v>5265</v>
      </c>
      <c r="J867" s="14"/>
      <c r="K867" s="14"/>
      <c r="L867" s="528"/>
      <c r="M867" s="529"/>
      <c r="N867" s="14"/>
      <c r="O867" s="14"/>
      <c r="P867" s="14"/>
      <c r="Q867" s="527" t="s">
        <v>5268</v>
      </c>
      <c r="R867" s="203"/>
      <c r="S867" s="531"/>
      <c r="T867" s="14"/>
      <c r="U867" s="14"/>
      <c r="V867" s="14"/>
      <c r="W867" s="14"/>
    </row>
    <row r="868" spans="1:23" ht="15.75" customHeight="1">
      <c r="D868" s="1"/>
      <c r="E868" s="1"/>
      <c r="F868" s="1"/>
      <c r="G868" s="1"/>
      <c r="H868" s="1"/>
      <c r="I868" s="1"/>
      <c r="J868" s="1"/>
      <c r="K868" s="1"/>
      <c r="L868" s="57"/>
      <c r="M868" s="221"/>
      <c r="R868" s="1"/>
      <c r="W868" s="28"/>
    </row>
    <row r="869" spans="1:23" ht="15.75" customHeight="1">
      <c r="A869" s="318" t="s">
        <v>5125</v>
      </c>
      <c r="F869" s="223"/>
      <c r="L869" s="100"/>
      <c r="M869" s="221"/>
      <c r="R869" s="1"/>
      <c r="S869" s="362"/>
      <c r="W869" s="300"/>
    </row>
    <row r="870" spans="1:23" ht="15.75" customHeight="1">
      <c r="A870" s="323" t="s">
        <v>5280</v>
      </c>
      <c r="B870" s="337"/>
      <c r="C870" s="14"/>
      <c r="D870" s="14"/>
      <c r="E870" s="14"/>
      <c r="F870" s="14"/>
      <c r="G870" s="14"/>
      <c r="H870" s="530"/>
      <c r="L870" s="100"/>
      <c r="M870" s="221"/>
      <c r="R870" s="1"/>
      <c r="S870" s="439"/>
      <c r="W870" s="28"/>
    </row>
    <row r="871" spans="1:23" ht="15.75" customHeight="1">
      <c r="A871" s="323" t="s">
        <v>5281</v>
      </c>
      <c r="B871" s="14"/>
      <c r="C871" s="14"/>
      <c r="D871" s="14"/>
      <c r="E871" s="14"/>
      <c r="H871" s="223"/>
      <c r="I871" s="223"/>
      <c r="J871" s="223"/>
      <c r="L871" s="100"/>
      <c r="M871" s="221"/>
      <c r="R871" s="1"/>
      <c r="S871" s="28"/>
      <c r="W871" s="300"/>
    </row>
    <row r="872" spans="1:23" ht="15.75" customHeight="1">
      <c r="A872" s="527" t="s">
        <v>5269</v>
      </c>
      <c r="B872" s="14"/>
      <c r="C872" s="14"/>
      <c r="D872" s="14"/>
      <c r="E872" s="14"/>
      <c r="F872" s="14"/>
      <c r="G872" s="14"/>
      <c r="L872" s="100"/>
      <c r="M872" s="221"/>
      <c r="R872" s="1"/>
      <c r="S872" s="440"/>
      <c r="W872" s="28"/>
    </row>
    <row r="873" spans="1:23" ht="15.75">
      <c r="C873" s="1"/>
      <c r="D873" s="1"/>
      <c r="E873" s="1"/>
      <c r="F873" s="1"/>
      <c r="G873" s="1"/>
      <c r="H873" s="1"/>
      <c r="I873" s="1"/>
      <c r="J873" s="1"/>
      <c r="K873" s="1"/>
      <c r="L873" s="57"/>
      <c r="M873" s="221"/>
      <c r="R873" s="1"/>
      <c r="W873" s="28"/>
    </row>
    <row r="874" spans="1:23" ht="15.75">
      <c r="G874" s="223"/>
      <c r="H874" s="223"/>
      <c r="J874" s="223"/>
      <c r="L874" s="100"/>
      <c r="M874" s="221"/>
      <c r="R874" s="1"/>
      <c r="S874" s="362"/>
      <c r="W874" s="300"/>
    </row>
    <row r="875" spans="1:23" ht="15.75">
      <c r="D875" s="434" t="s">
        <v>5126</v>
      </c>
      <c r="E875" s="434" t="s">
        <v>5127</v>
      </c>
      <c r="F875" s="434" t="s">
        <v>5128</v>
      </c>
      <c r="G875" s="434" t="s">
        <v>5129</v>
      </c>
      <c r="H875" s="434" t="s">
        <v>5130</v>
      </c>
      <c r="I875" s="434" t="s">
        <v>5131</v>
      </c>
      <c r="J875" s="434" t="s">
        <v>5132</v>
      </c>
      <c r="K875" s="434" t="s">
        <v>5133</v>
      </c>
      <c r="L875" s="434" t="s">
        <v>5134</v>
      </c>
      <c r="M875" s="434" t="s">
        <v>5135</v>
      </c>
      <c r="N875" s="202" t="s">
        <v>40</v>
      </c>
      <c r="R875" s="1"/>
      <c r="S875" s="439"/>
      <c r="W875" s="28"/>
    </row>
    <row r="876" spans="1:23" ht="15">
      <c r="A876" s="3" t="s">
        <v>2265</v>
      </c>
      <c r="B876" s="3"/>
      <c r="D876" s="50">
        <v>3</v>
      </c>
      <c r="E876" s="50" t="s">
        <v>5372</v>
      </c>
      <c r="F876" s="50">
        <v>3</v>
      </c>
      <c r="G876" s="50">
        <v>3</v>
      </c>
      <c r="H876" s="50">
        <v>3</v>
      </c>
      <c r="I876" s="50">
        <v>3</v>
      </c>
      <c r="J876" s="50"/>
      <c r="K876" s="50"/>
      <c r="L876" s="9"/>
      <c r="M876" s="299"/>
      <c r="N876" s="335">
        <f>SUM(D876:M876)</f>
        <v>15</v>
      </c>
      <c r="O876">
        <v>4404.78</v>
      </c>
      <c r="P876" s="50" t="s">
        <v>90</v>
      </c>
      <c r="R876" s="1"/>
      <c r="S876" s="28"/>
      <c r="W876" s="300"/>
    </row>
    <row r="877" spans="1:23" ht="15">
      <c r="A877" s="369" t="s">
        <v>3493</v>
      </c>
      <c r="B877" s="326"/>
      <c r="C877" s="326"/>
      <c r="D877" s="329">
        <v>3</v>
      </c>
      <c r="E877" s="329">
        <v>1</v>
      </c>
      <c r="F877" s="329">
        <v>0</v>
      </c>
      <c r="G877" s="329">
        <v>0</v>
      </c>
      <c r="H877" s="329" t="s">
        <v>5372</v>
      </c>
      <c r="I877" s="329">
        <v>3</v>
      </c>
      <c r="J877" s="541"/>
      <c r="K877" s="329"/>
      <c r="L877" s="538"/>
      <c r="M877" s="539"/>
      <c r="N877" s="540">
        <f>SUM(D877:M877)</f>
        <v>7</v>
      </c>
      <c r="O877" s="326">
        <v>3701.48</v>
      </c>
      <c r="P877" s="50" t="s">
        <v>91</v>
      </c>
      <c r="R877" s="1"/>
      <c r="S877" s="440"/>
      <c r="W877" s="28"/>
    </row>
    <row r="878" spans="1:23" ht="15">
      <c r="A878" s="571" t="s">
        <v>3603</v>
      </c>
      <c r="B878" s="564"/>
      <c r="C878" s="564"/>
      <c r="D878" s="565">
        <v>0</v>
      </c>
      <c r="E878" s="565">
        <v>2</v>
      </c>
      <c r="F878" s="565" t="s">
        <v>5372</v>
      </c>
      <c r="G878" s="565">
        <v>1</v>
      </c>
      <c r="H878" s="565">
        <v>3</v>
      </c>
      <c r="I878" s="565">
        <v>0</v>
      </c>
      <c r="J878" s="565"/>
      <c r="K878" s="565"/>
      <c r="L878" s="567"/>
      <c r="M878" s="568"/>
      <c r="N878" s="569">
        <f>SUM(D878:M878)</f>
        <v>6</v>
      </c>
      <c r="O878" s="564">
        <v>3330.74</v>
      </c>
      <c r="R878" s="1"/>
      <c r="W878" s="28"/>
    </row>
    <row r="879" spans="1:23" ht="15">
      <c r="A879" s="3" t="s">
        <v>3573</v>
      </c>
      <c r="C879" s="1"/>
      <c r="D879" s="50" t="s">
        <v>5372</v>
      </c>
      <c r="E879" s="50">
        <v>0</v>
      </c>
      <c r="F879" s="50">
        <v>3</v>
      </c>
      <c r="G879" s="50">
        <v>2</v>
      </c>
      <c r="H879" s="50">
        <v>0</v>
      </c>
      <c r="I879" s="50" t="s">
        <v>5372</v>
      </c>
      <c r="J879" s="50"/>
      <c r="K879" s="50"/>
      <c r="L879" s="9"/>
      <c r="M879" s="299"/>
      <c r="N879" s="335">
        <f>SUM(D879:M879)</f>
        <v>5</v>
      </c>
      <c r="O879">
        <v>3181.26</v>
      </c>
      <c r="R879" s="1"/>
      <c r="S879" s="362"/>
      <c r="W879" s="300"/>
    </row>
    <row r="880" spans="1:23" ht="15">
      <c r="A880" s="3" t="s">
        <v>2304</v>
      </c>
      <c r="D880" s="50">
        <v>0</v>
      </c>
      <c r="E880" s="50">
        <v>3</v>
      </c>
      <c r="F880" s="50">
        <v>0</v>
      </c>
      <c r="G880" s="50" t="s">
        <v>5372</v>
      </c>
      <c r="H880" s="50">
        <v>0</v>
      </c>
      <c r="I880" s="50">
        <v>0</v>
      </c>
      <c r="J880" s="50"/>
      <c r="K880" s="50"/>
      <c r="L880" s="9"/>
      <c r="M880" s="299"/>
      <c r="N880" s="335">
        <f>SUM(D880:M880)</f>
        <v>3</v>
      </c>
      <c r="O880">
        <v>4707.0200000000004</v>
      </c>
      <c r="R880" s="1"/>
      <c r="S880" s="439"/>
      <c r="T880" s="3"/>
      <c r="W880" s="28"/>
    </row>
    <row r="881" spans="1:23" ht="15.75" customHeight="1">
      <c r="H881" s="223"/>
      <c r="L881" s="100"/>
      <c r="M881" s="221"/>
      <c r="R881" s="1"/>
      <c r="S881" s="28"/>
      <c r="W881" s="300"/>
    </row>
    <row r="882" spans="1:23" ht="15.75" customHeight="1">
      <c r="L882" s="100"/>
      <c r="M882" s="221"/>
      <c r="O882">
        <f>SUM(O876:O880)</f>
        <v>19325.28</v>
      </c>
      <c r="R882" s="1"/>
      <c r="S882" s="28"/>
      <c r="W882" s="300"/>
    </row>
    <row r="883" spans="1:23" ht="15.75" customHeight="1"/>
    <row r="884" spans="1:23" ht="15.75" customHeight="1"/>
    <row r="885" spans="1:23" ht="20.25">
      <c r="A885" s="532" t="s">
        <v>2164</v>
      </c>
      <c r="B885" s="525"/>
      <c r="L885" s="100"/>
      <c r="M885" s="221"/>
      <c r="R885" s="1"/>
      <c r="S885" s="439"/>
      <c r="W885" s="28"/>
    </row>
    <row r="886" spans="1:23" ht="15.75">
      <c r="D886" s="1"/>
      <c r="E886" s="1"/>
      <c r="F886" s="1"/>
      <c r="G886" s="1"/>
      <c r="H886" s="1"/>
      <c r="I886" s="1"/>
      <c r="J886" s="1"/>
      <c r="K886" s="1"/>
      <c r="L886" s="57"/>
      <c r="M886" s="221"/>
      <c r="R886" s="1"/>
      <c r="W886" s="28"/>
    </row>
    <row r="887" spans="1:23" ht="15.75" customHeight="1">
      <c r="A887" s="318" t="s">
        <v>196</v>
      </c>
      <c r="B887" s="442"/>
      <c r="C887" s="442"/>
      <c r="D887" s="443"/>
      <c r="E887" s="443"/>
      <c r="F887" s="443"/>
      <c r="G887" s="317" t="s">
        <v>150</v>
      </c>
      <c r="H887" s="442"/>
      <c r="I887" s="318" t="s">
        <v>197</v>
      </c>
      <c r="J887" s="443"/>
      <c r="K887" s="442"/>
      <c r="L887" s="317"/>
      <c r="M887" s="442"/>
      <c r="N887" s="442"/>
      <c r="O887" s="317" t="s">
        <v>150</v>
      </c>
      <c r="P887" s="442"/>
      <c r="Q887" s="318" t="s">
        <v>198</v>
      </c>
      <c r="R887" s="442"/>
      <c r="S887" s="442"/>
      <c r="T887" s="442"/>
      <c r="U887" s="442"/>
      <c r="V887" s="442"/>
      <c r="W887" s="317" t="s">
        <v>150</v>
      </c>
    </row>
    <row r="888" spans="1:23" ht="15.75" customHeight="1">
      <c r="A888" s="323" t="s">
        <v>5282</v>
      </c>
      <c r="D888" s="1"/>
      <c r="E888" s="1">
        <f>'Punten per wedstrijd'!Q40*1.2</f>
        <v>518.27999999999736</v>
      </c>
      <c r="F888" s="1">
        <f>'Punten per wedstrijd'!Q26</f>
        <v>480.69999999999527</v>
      </c>
      <c r="G888" s="312" t="s">
        <v>4534</v>
      </c>
      <c r="I888" s="323" t="s">
        <v>5285</v>
      </c>
      <c r="L888" s="1"/>
      <c r="M888" s="1">
        <f>'Punten per wedstrijd'!K147*1.2</f>
        <v>406.20000000000437</v>
      </c>
      <c r="N888" s="1">
        <f>'Punten per wedstrijd'!K162</f>
        <v>233.90000000000691</v>
      </c>
      <c r="O888" s="312" t="s">
        <v>4532</v>
      </c>
      <c r="Q888" s="323" t="s">
        <v>5288</v>
      </c>
      <c r="R888" s="1"/>
      <c r="S888" s="440"/>
      <c r="T888" s="1"/>
      <c r="U888" s="1">
        <f>'Punten per wedstrijd'!R40*1.2</f>
        <v>363.23999999999995</v>
      </c>
      <c r="V888" s="1">
        <f>'Punten per wedstrijd'!R43</f>
        <v>379.2</v>
      </c>
      <c r="W888" s="312" t="s">
        <v>4531</v>
      </c>
    </row>
    <row r="889" spans="1:23" ht="15.75" customHeight="1">
      <c r="A889" s="323" t="s">
        <v>5283</v>
      </c>
      <c r="B889" s="111"/>
      <c r="D889" s="1"/>
      <c r="E889" s="1">
        <f>'Punten per wedstrijd'!Q37*1.2</f>
        <v>430.67999999999955</v>
      </c>
      <c r="F889" s="1">
        <f>'Punten per wedstrijd'!Q43</f>
        <v>298.00000000000546</v>
      </c>
      <c r="G889" s="312" t="s">
        <v>4532</v>
      </c>
      <c r="H889" s="223"/>
      <c r="I889" s="323" t="s">
        <v>5286</v>
      </c>
      <c r="J889" s="223"/>
      <c r="L889" s="1"/>
      <c r="M889" s="1">
        <f>'Punten per wedstrijd'!K130*1.2</f>
        <v>734.27999999999736</v>
      </c>
      <c r="N889" s="1">
        <f>'Punten per wedstrijd'!K141</f>
        <v>310.09999999999854</v>
      </c>
      <c r="O889" s="312" t="s">
        <v>4532</v>
      </c>
      <c r="P889" s="221"/>
      <c r="Q889" s="323" t="s">
        <v>5289</v>
      </c>
      <c r="R889" s="1"/>
      <c r="S889" s="362"/>
      <c r="T889" s="1"/>
      <c r="U889" s="1">
        <f>'Punten per wedstrijd'!R58*1.2</f>
        <v>218.88</v>
      </c>
      <c r="V889" s="1">
        <f>'Punten per wedstrijd'!R37</f>
        <v>97.5</v>
      </c>
      <c r="W889" s="312" t="s">
        <v>4532</v>
      </c>
    </row>
    <row r="890" spans="1:23" ht="15.75" customHeight="1">
      <c r="A890" s="527" t="s">
        <v>5284</v>
      </c>
      <c r="D890" s="1">
        <f>'Punten per wedstrijd'!Q58</f>
        <v>325.600000000004</v>
      </c>
      <c r="E890" s="1"/>
      <c r="F890" s="1"/>
      <c r="I890" s="527" t="s">
        <v>5287</v>
      </c>
      <c r="L890" s="1">
        <f>'Punten per wedstrijd'!K144</f>
        <v>646</v>
      </c>
      <c r="M890" s="137"/>
      <c r="N890" s="1"/>
      <c r="Q890" s="527" t="s">
        <v>5290</v>
      </c>
      <c r="R890" s="1"/>
      <c r="S890" s="439"/>
      <c r="T890" s="1">
        <f>'Punten per wedstrijd'!R26</f>
        <v>39</v>
      </c>
      <c r="U890" s="1"/>
      <c r="V890" s="1"/>
      <c r="W890" s="28"/>
    </row>
    <row r="891" spans="1:23" ht="15.75" customHeight="1">
      <c r="D891" s="1"/>
      <c r="E891" s="1"/>
      <c r="F891" s="1"/>
      <c r="G891" s="1"/>
      <c r="H891" s="1"/>
      <c r="I891" s="1"/>
      <c r="J891" s="1"/>
      <c r="K891" s="1"/>
      <c r="L891" s="57"/>
      <c r="M891" s="221"/>
      <c r="R891" s="1"/>
      <c r="W891" s="28"/>
    </row>
    <row r="892" spans="1:23" ht="15.75" customHeight="1">
      <c r="A892" s="318" t="s">
        <v>5121</v>
      </c>
      <c r="B892" s="442"/>
      <c r="C892" s="442"/>
      <c r="D892" s="443"/>
      <c r="E892" s="443"/>
      <c r="F892" s="443"/>
      <c r="G892" s="317" t="s">
        <v>150</v>
      </c>
      <c r="H892" s="442"/>
      <c r="I892" s="318" t="s">
        <v>5122</v>
      </c>
      <c r="J892" s="443"/>
      <c r="K892" s="442"/>
      <c r="L892" s="317"/>
      <c r="M892" s="442"/>
      <c r="N892" s="442"/>
      <c r="O892" s="317" t="s">
        <v>150</v>
      </c>
      <c r="P892" s="442"/>
      <c r="Q892" s="318" t="s">
        <v>5123</v>
      </c>
      <c r="R892" s="442"/>
      <c r="S892" s="442"/>
      <c r="T892" s="442"/>
      <c r="U892" s="442"/>
      <c r="V892" s="442"/>
      <c r="W892" s="317" t="s">
        <v>150</v>
      </c>
    </row>
    <row r="893" spans="1:23" ht="15.75" customHeight="1">
      <c r="A893" s="323" t="s">
        <v>5291</v>
      </c>
      <c r="D893" s="1"/>
      <c r="E893" s="1">
        <f>'Punten per wedstrijd'!E786*1.2</f>
        <v>570.23999999999648</v>
      </c>
      <c r="F893" s="1">
        <f>'Punten per wedstrijd'!E754</f>
        <v>1530.5</v>
      </c>
      <c r="G893" s="312" t="s">
        <v>4533</v>
      </c>
      <c r="I893" s="323" t="s">
        <v>5294</v>
      </c>
      <c r="L893" s="1"/>
      <c r="M893" s="1">
        <f>'Punten per wedstrijd'!K352*1.2</f>
        <v>134.51999999999825</v>
      </c>
      <c r="N893" s="1">
        <f>'Punten per wedstrijd'!K370</f>
        <v>58.000000000003638</v>
      </c>
      <c r="O893" s="312" t="s">
        <v>4532</v>
      </c>
      <c r="Q893" s="323" t="s">
        <v>5297</v>
      </c>
      <c r="R893" s="203"/>
      <c r="S893" s="531"/>
      <c r="T893" s="562"/>
      <c r="U893" s="562">
        <f>'Punten per wedstrijd'!L338*1.2</f>
        <v>259.91999999999825</v>
      </c>
      <c r="V893" s="562">
        <f>'Punten per wedstrijd'!L352</f>
        <v>97.300000000001091</v>
      </c>
      <c r="W893" s="312" t="s">
        <v>4532</v>
      </c>
    </row>
    <row r="894" spans="1:23" ht="15.75" customHeight="1">
      <c r="A894" s="323" t="s">
        <v>5292</v>
      </c>
      <c r="D894" s="1"/>
      <c r="E894" s="1">
        <f>'Punten per wedstrijd'!E765*1.2</f>
        <v>1578.8399999999986</v>
      </c>
      <c r="F894" s="562">
        <f>'Punten per wedstrijd'!E768</f>
        <v>2482.3000000000011</v>
      </c>
      <c r="G894" s="312" t="s">
        <v>4533</v>
      </c>
      <c r="H894" s="223"/>
      <c r="I894" s="323" t="s">
        <v>5295</v>
      </c>
      <c r="J894" s="223"/>
      <c r="L894" s="1"/>
      <c r="M894" s="1">
        <f>'Punten per wedstrijd'!K338*1.2</f>
        <v>107.51999999999607</v>
      </c>
      <c r="N894" s="1">
        <f>'Punten per wedstrijd'!K355</f>
        <v>42.600000000002183</v>
      </c>
      <c r="O894" s="312" t="s">
        <v>4532</v>
      </c>
      <c r="Q894" s="323" t="s">
        <v>5298</v>
      </c>
      <c r="R894" s="203"/>
      <c r="S894" s="14"/>
      <c r="T894" s="562"/>
      <c r="U894" s="562">
        <f>'Punten per wedstrijd'!L355*1.2</f>
        <v>17.640000000005237</v>
      </c>
      <c r="V894" s="562">
        <f>'Punten per wedstrijd'!L349</f>
        <v>358.39999999999964</v>
      </c>
      <c r="W894" s="312" t="s">
        <v>4533</v>
      </c>
    </row>
    <row r="895" spans="1:23" ht="15.75" customHeight="1">
      <c r="A895" s="527" t="s">
        <v>5293</v>
      </c>
      <c r="D895" s="1">
        <f>'Punten per wedstrijd'!E771</f>
        <v>658.10000000000218</v>
      </c>
      <c r="E895" s="1"/>
      <c r="F895" s="1"/>
      <c r="I895" s="527" t="s">
        <v>5296</v>
      </c>
      <c r="L895" s="1">
        <f>'Punten per wedstrijd'!K349</f>
        <v>85.399999999999636</v>
      </c>
      <c r="M895" s="137"/>
      <c r="N895" s="1"/>
      <c r="Q895" s="527" t="s">
        <v>5284</v>
      </c>
      <c r="R895" s="203"/>
      <c r="S895" s="337"/>
      <c r="T895" s="562">
        <f>'Punten per wedstrijd'!L370</f>
        <v>280.30000000000291</v>
      </c>
      <c r="U895" s="562"/>
      <c r="V895" s="562"/>
      <c r="W895" s="14"/>
    </row>
    <row r="896" spans="1:23" ht="15.75" customHeight="1">
      <c r="B896" s="111"/>
      <c r="D896" s="1"/>
      <c r="E896" s="1"/>
      <c r="F896" s="1"/>
      <c r="G896" s="1"/>
      <c r="H896" s="1"/>
      <c r="I896" s="1"/>
      <c r="J896" s="1"/>
      <c r="K896" s="1"/>
      <c r="L896" s="57"/>
      <c r="M896" s="221"/>
      <c r="R896" s="1"/>
      <c r="W896" s="28"/>
    </row>
    <row r="897" spans="1:23" ht="15.75" customHeight="1">
      <c r="A897" s="318" t="s">
        <v>201</v>
      </c>
      <c r="B897" s="442"/>
      <c r="C897" s="442"/>
      <c r="D897" s="443"/>
      <c r="E897" s="443"/>
      <c r="F897" s="443"/>
      <c r="G897" s="317" t="s">
        <v>150</v>
      </c>
      <c r="H897" s="442"/>
      <c r="I897" s="318" t="s">
        <v>202</v>
      </c>
      <c r="J897" s="443"/>
      <c r="K897" s="442"/>
      <c r="L897" s="317"/>
      <c r="M897" s="442"/>
      <c r="N897" s="442"/>
      <c r="O897" s="317" t="s">
        <v>150</v>
      </c>
      <c r="P897" s="442"/>
      <c r="Q897" s="318" t="s">
        <v>5124</v>
      </c>
      <c r="R897" s="442"/>
      <c r="S897" s="442"/>
      <c r="T897" s="442"/>
      <c r="U897" s="442"/>
      <c r="V897" s="442"/>
      <c r="W897" s="317" t="s">
        <v>150</v>
      </c>
    </row>
    <row r="898" spans="1:23" ht="15.75" customHeight="1">
      <c r="A898" s="323" t="s">
        <v>5299</v>
      </c>
      <c r="B898" s="14"/>
      <c r="C898" s="14"/>
      <c r="D898" s="14"/>
      <c r="E898" s="14"/>
      <c r="F898" s="14"/>
      <c r="G898" s="14"/>
      <c r="H898" s="14"/>
      <c r="I898" s="323" t="s">
        <v>5301</v>
      </c>
      <c r="J898" s="14"/>
      <c r="K898" s="14"/>
      <c r="L898" s="528"/>
      <c r="M898" s="529"/>
      <c r="N898" s="14"/>
      <c r="O898" s="14"/>
      <c r="P898" s="14"/>
      <c r="Q898" s="323" t="s">
        <v>5303</v>
      </c>
      <c r="R898" s="203"/>
      <c r="S898" s="337"/>
      <c r="T898" s="14"/>
      <c r="U898" s="14"/>
      <c r="V898" s="14"/>
      <c r="W898" s="14"/>
    </row>
    <row r="899" spans="1:23" ht="15.75" customHeight="1">
      <c r="A899" s="323" t="s">
        <v>5300</v>
      </c>
      <c r="B899" s="14"/>
      <c r="C899" s="14"/>
      <c r="D899" s="14"/>
      <c r="E899" s="14"/>
      <c r="F899" s="530"/>
      <c r="G899" s="530"/>
      <c r="H899" s="530"/>
      <c r="I899" s="323" t="s">
        <v>5302</v>
      </c>
      <c r="J899" s="530"/>
      <c r="K899" s="14"/>
      <c r="L899" s="528"/>
      <c r="M899" s="529"/>
      <c r="N899" s="14"/>
      <c r="O899" s="14"/>
      <c r="P899" s="14"/>
      <c r="Q899" s="323" t="s">
        <v>5304</v>
      </c>
      <c r="R899" s="203"/>
      <c r="S899" s="528"/>
      <c r="T899" s="14"/>
      <c r="U899" s="14"/>
      <c r="V899" s="14"/>
      <c r="W899" s="303"/>
    </row>
    <row r="900" spans="1:23" ht="15.75" customHeight="1">
      <c r="A900" s="527" t="s">
        <v>5287</v>
      </c>
      <c r="B900" s="14"/>
      <c r="C900" s="14"/>
      <c r="D900" s="14"/>
      <c r="E900" s="14"/>
      <c r="F900" s="14"/>
      <c r="G900" s="14"/>
      <c r="H900" s="14"/>
      <c r="I900" s="527" t="s">
        <v>5290</v>
      </c>
      <c r="J900" s="14"/>
      <c r="K900" s="14"/>
      <c r="L900" s="528"/>
      <c r="M900" s="529"/>
      <c r="N900" s="14"/>
      <c r="O900" s="14"/>
      <c r="P900" s="14"/>
      <c r="Q900" s="527" t="s">
        <v>5293</v>
      </c>
      <c r="R900" s="203"/>
      <c r="S900" s="531"/>
      <c r="T900" s="14"/>
      <c r="U900" s="14"/>
      <c r="V900" s="14"/>
      <c r="W900" s="14"/>
    </row>
    <row r="901" spans="1:23" ht="15.75" customHeight="1">
      <c r="D901" s="1"/>
      <c r="E901" s="1"/>
      <c r="F901" s="1"/>
      <c r="G901" s="1"/>
      <c r="H901" s="1"/>
      <c r="I901" s="1"/>
      <c r="J901" s="1"/>
      <c r="K901" s="1"/>
      <c r="L901" s="57"/>
      <c r="M901" s="221"/>
      <c r="R901" s="1"/>
      <c r="W901" s="28"/>
    </row>
    <row r="902" spans="1:23" ht="15.75" customHeight="1">
      <c r="A902" s="318" t="s">
        <v>5125</v>
      </c>
      <c r="F902" s="223"/>
      <c r="L902" s="100"/>
      <c r="M902" s="221"/>
      <c r="R902" s="1"/>
      <c r="S902" s="362"/>
      <c r="W902" s="300"/>
    </row>
    <row r="903" spans="1:23" ht="15.75" customHeight="1">
      <c r="A903" s="323" t="s">
        <v>5305</v>
      </c>
      <c r="B903" s="337"/>
      <c r="C903" s="14"/>
      <c r="D903" s="14"/>
      <c r="E903" s="14"/>
      <c r="F903" s="14"/>
      <c r="G903" s="14"/>
      <c r="H903" s="530"/>
      <c r="L903" s="100"/>
      <c r="M903" s="221"/>
      <c r="R903" s="1"/>
      <c r="S903" s="439"/>
      <c r="W903" s="28"/>
    </row>
    <row r="904" spans="1:23" ht="15.75" customHeight="1">
      <c r="A904" s="323" t="s">
        <v>5306</v>
      </c>
      <c r="B904" s="14"/>
      <c r="C904" s="14"/>
      <c r="D904" s="14"/>
      <c r="E904" s="14"/>
      <c r="H904" s="223"/>
      <c r="I904" s="223"/>
      <c r="J904" s="223"/>
      <c r="L904" s="100"/>
      <c r="M904" s="221"/>
      <c r="R904" s="1"/>
      <c r="S904" s="28"/>
      <c r="W904" s="300"/>
    </row>
    <row r="905" spans="1:23" ht="15.75" customHeight="1">
      <c r="A905" s="527" t="s">
        <v>5296</v>
      </c>
      <c r="B905" s="14"/>
      <c r="C905" s="14"/>
      <c r="D905" s="14"/>
      <c r="E905" s="14"/>
      <c r="F905" s="14"/>
      <c r="G905" s="14"/>
      <c r="L905" s="100"/>
      <c r="M905" s="221"/>
      <c r="R905" s="1"/>
      <c r="S905" s="440"/>
      <c r="W905" s="28"/>
    </row>
    <row r="906" spans="1:23" ht="15.75">
      <c r="C906" s="1"/>
      <c r="D906" s="1"/>
      <c r="E906" s="1"/>
      <c r="F906" s="1"/>
      <c r="G906" s="1"/>
      <c r="H906" s="1"/>
      <c r="I906" s="1"/>
      <c r="J906" s="1"/>
      <c r="K906" s="1"/>
      <c r="L906" s="57"/>
      <c r="M906" s="221"/>
      <c r="R906" s="1"/>
      <c r="W906" s="28"/>
    </row>
    <row r="907" spans="1:23" ht="2.25" customHeight="1">
      <c r="G907" s="223"/>
      <c r="H907" s="223"/>
      <c r="J907" s="223"/>
      <c r="L907" s="100"/>
      <c r="M907" s="221"/>
      <c r="R907" s="1"/>
      <c r="S907" s="362"/>
      <c r="W907" s="300"/>
    </row>
    <row r="908" spans="1:23" ht="15.75">
      <c r="D908" s="434" t="s">
        <v>5126</v>
      </c>
      <c r="E908" s="434" t="s">
        <v>5127</v>
      </c>
      <c r="F908" s="434" t="s">
        <v>5128</v>
      </c>
      <c r="G908" s="434" t="s">
        <v>5129</v>
      </c>
      <c r="H908" s="434" t="s">
        <v>5130</v>
      </c>
      <c r="I908" s="434" t="s">
        <v>5131</v>
      </c>
      <c r="J908" s="434" t="s">
        <v>5132</v>
      </c>
      <c r="K908" s="434" t="s">
        <v>5133</v>
      </c>
      <c r="L908" s="434" t="s">
        <v>5134</v>
      </c>
      <c r="M908" s="434" t="s">
        <v>5135</v>
      </c>
      <c r="N908" s="202" t="s">
        <v>40</v>
      </c>
      <c r="R908" s="1"/>
      <c r="S908" s="439"/>
      <c r="W908" s="28"/>
    </row>
    <row r="909" spans="1:23" ht="15">
      <c r="A909" s="571" t="s">
        <v>3605</v>
      </c>
      <c r="B909" s="564"/>
      <c r="C909" s="564"/>
      <c r="D909" s="565">
        <v>1</v>
      </c>
      <c r="E909" s="565">
        <v>3</v>
      </c>
      <c r="F909" s="565" t="s">
        <v>5372</v>
      </c>
      <c r="G909" s="565">
        <v>3</v>
      </c>
      <c r="H909" s="565">
        <v>3</v>
      </c>
      <c r="I909" s="565">
        <v>3</v>
      </c>
      <c r="J909" s="565"/>
      <c r="K909" s="565"/>
      <c r="L909" s="567"/>
      <c r="M909" s="568"/>
      <c r="N909" s="569">
        <f>SUM(D909:M909)</f>
        <v>13</v>
      </c>
      <c r="O909" s="564">
        <v>3151.92</v>
      </c>
      <c r="P909" s="50" t="s">
        <v>95</v>
      </c>
      <c r="R909" s="1"/>
      <c r="S909" s="28"/>
      <c r="W909" s="300"/>
    </row>
    <row r="910" spans="1:23" ht="15">
      <c r="A910" s="369" t="s">
        <v>3586</v>
      </c>
      <c r="B910" s="369"/>
      <c r="C910" s="326"/>
      <c r="D910" s="329">
        <v>2</v>
      </c>
      <c r="E910" s="329" t="s">
        <v>5372</v>
      </c>
      <c r="F910" s="329">
        <v>1</v>
      </c>
      <c r="G910" s="329">
        <v>3</v>
      </c>
      <c r="H910" s="329">
        <v>3</v>
      </c>
      <c r="I910" s="329">
        <v>0</v>
      </c>
      <c r="J910" s="329"/>
      <c r="K910" s="329"/>
      <c r="L910" s="538"/>
      <c r="M910" s="539"/>
      <c r="N910" s="540">
        <f>SUM(D910:M910)</f>
        <v>9</v>
      </c>
      <c r="O910" s="326">
        <v>4241.6400000000003</v>
      </c>
      <c r="P910" s="50" t="s">
        <v>96</v>
      </c>
      <c r="R910" s="1"/>
      <c r="S910" s="440"/>
      <c r="W910" s="28"/>
    </row>
    <row r="911" spans="1:23" ht="15">
      <c r="A911" s="3" t="s">
        <v>2293</v>
      </c>
      <c r="D911" s="50">
        <v>3</v>
      </c>
      <c r="E911" s="50">
        <v>0</v>
      </c>
      <c r="F911" s="50">
        <v>0</v>
      </c>
      <c r="G911" s="50">
        <v>0</v>
      </c>
      <c r="H911" s="50" t="s">
        <v>5372</v>
      </c>
      <c r="I911" s="50">
        <v>3</v>
      </c>
      <c r="J911" s="537"/>
      <c r="K911" s="50"/>
      <c r="L911" s="9"/>
      <c r="M911" s="299"/>
      <c r="N911" s="335">
        <f>SUM(D911:M911)</f>
        <v>6</v>
      </c>
      <c r="O911">
        <v>2860.92</v>
      </c>
      <c r="R911" s="1"/>
      <c r="W911" s="28"/>
    </row>
    <row r="912" spans="1:23" ht="15">
      <c r="A912" s="3" t="s">
        <v>3598</v>
      </c>
      <c r="D912" s="50">
        <v>0</v>
      </c>
      <c r="E912" s="50">
        <v>3</v>
      </c>
      <c r="F912" s="50">
        <v>2</v>
      </c>
      <c r="G912" s="50" t="s">
        <v>5372</v>
      </c>
      <c r="H912" s="50">
        <v>0</v>
      </c>
      <c r="I912" s="50">
        <v>0</v>
      </c>
      <c r="J912" s="50"/>
      <c r="K912" s="50"/>
      <c r="L912" s="9"/>
      <c r="M912" s="299"/>
      <c r="N912" s="335">
        <f>SUM(D912:M912)</f>
        <v>5</v>
      </c>
      <c r="O912">
        <v>1801.74</v>
      </c>
      <c r="R912" s="1"/>
      <c r="S912" s="362"/>
      <c r="W912" s="300"/>
    </row>
    <row r="913" spans="1:23" ht="15">
      <c r="A913" s="3" t="s">
        <v>3491</v>
      </c>
      <c r="C913" s="1"/>
      <c r="D913" s="50" t="s">
        <v>5372</v>
      </c>
      <c r="E913" s="50">
        <v>0</v>
      </c>
      <c r="F913" s="50">
        <v>3</v>
      </c>
      <c r="G913" s="50">
        <v>0</v>
      </c>
      <c r="H913" s="50">
        <v>0</v>
      </c>
      <c r="I913" s="50" t="s">
        <v>5372</v>
      </c>
      <c r="J913" s="50"/>
      <c r="K913" s="50"/>
      <c r="L913" s="9"/>
      <c r="M913" s="299"/>
      <c r="N913" s="335">
        <f>SUM(D913:M913)</f>
        <v>3</v>
      </c>
      <c r="O913">
        <v>1686.92</v>
      </c>
      <c r="R913" s="1"/>
      <c r="S913" s="439"/>
      <c r="T913" s="3"/>
      <c r="W913" s="28"/>
    </row>
    <row r="914" spans="1:23" ht="15.75" customHeight="1">
      <c r="H914" s="223"/>
      <c r="L914" s="100"/>
      <c r="M914" s="221"/>
      <c r="R914" s="1"/>
      <c r="S914" s="28"/>
      <c r="W914" s="300"/>
    </row>
    <row r="915" spans="1:23" ht="15.75" customHeight="1">
      <c r="L915" s="100"/>
      <c r="M915" s="221"/>
      <c r="O915">
        <f>SUM(O909:O913)</f>
        <v>13743.14</v>
      </c>
      <c r="R915" s="1"/>
      <c r="S915" s="28"/>
      <c r="W915" s="300"/>
    </row>
    <row r="916" spans="1:23" ht="15.75" customHeight="1"/>
    <row r="917" spans="1:23" ht="15.75" customHeight="1"/>
    <row r="918" spans="1:23" ht="20.25">
      <c r="A918" s="532" t="s">
        <v>2165</v>
      </c>
      <c r="B918" s="525"/>
      <c r="L918" s="100"/>
      <c r="M918" s="221"/>
      <c r="R918" s="1"/>
      <c r="S918" s="439"/>
      <c r="W918" s="28"/>
    </row>
    <row r="919" spans="1:23" ht="15.75">
      <c r="D919" s="1"/>
      <c r="E919" s="1"/>
      <c r="F919" s="1"/>
      <c r="G919" s="1"/>
      <c r="H919" s="1"/>
      <c r="I919" s="1"/>
      <c r="J919" s="1"/>
      <c r="K919" s="1"/>
      <c r="L919" s="57"/>
      <c r="M919" s="221"/>
      <c r="R919" s="1"/>
      <c r="W919" s="28"/>
    </row>
    <row r="920" spans="1:23" ht="15.75" customHeight="1">
      <c r="A920" s="318" t="s">
        <v>196</v>
      </c>
      <c r="B920" s="442"/>
      <c r="C920" s="442"/>
      <c r="D920" s="443"/>
      <c r="E920" s="443"/>
      <c r="F920" s="443"/>
      <c r="G920" s="317" t="s">
        <v>150</v>
      </c>
      <c r="H920" s="442"/>
      <c r="I920" s="318" t="s">
        <v>197</v>
      </c>
      <c r="J920" s="443"/>
      <c r="K920" s="442"/>
      <c r="L920" s="317"/>
      <c r="M920" s="442"/>
      <c r="N920" s="442"/>
      <c r="O920" s="317" t="s">
        <v>150</v>
      </c>
      <c r="P920" s="442"/>
      <c r="Q920" s="318" t="s">
        <v>198</v>
      </c>
      <c r="R920" s="442"/>
      <c r="S920" s="442"/>
      <c r="T920" s="442"/>
      <c r="U920" s="442"/>
      <c r="V920" s="442"/>
      <c r="W920" s="317" t="s">
        <v>150</v>
      </c>
    </row>
    <row r="921" spans="1:23" ht="15.75" customHeight="1">
      <c r="A921" s="323" t="s">
        <v>5307</v>
      </c>
      <c r="D921" s="1"/>
      <c r="E921" s="1">
        <f>'Punten per wedstrijd'!Q74*1.2</f>
        <v>650.75999999999692</v>
      </c>
      <c r="F921" s="1">
        <f>'Punten per wedstrijd'!Q94</f>
        <v>400.69999999999709</v>
      </c>
      <c r="G921" s="312" t="s">
        <v>4532</v>
      </c>
      <c r="I921" s="323" t="s">
        <v>5310</v>
      </c>
      <c r="L921" s="1"/>
      <c r="M921" s="1">
        <f>'Punten per wedstrijd'!K119*1.2</f>
        <v>649.44000000000517</v>
      </c>
      <c r="N921" s="1">
        <f>'Punten per wedstrijd'!K127</f>
        <v>448.40000000000146</v>
      </c>
      <c r="O921" s="312" t="s">
        <v>4532</v>
      </c>
      <c r="Q921" s="323" t="s">
        <v>5313</v>
      </c>
      <c r="R921" s="1"/>
      <c r="S921" s="440"/>
      <c r="T921" s="1"/>
      <c r="U921" s="1">
        <f>'Punten per wedstrijd'!R74*1.2</f>
        <v>99</v>
      </c>
      <c r="V921" s="1">
        <f>'Punten per wedstrijd'!R15</f>
        <v>42</v>
      </c>
      <c r="W921" s="312" t="s">
        <v>4532</v>
      </c>
    </row>
    <row r="922" spans="1:23" ht="15.75" customHeight="1">
      <c r="A922" s="323" t="s">
        <v>5308</v>
      </c>
      <c r="B922" s="111"/>
      <c r="D922" s="1"/>
      <c r="E922" s="1">
        <f>'Punten per wedstrijd'!Q90*1.2</f>
        <v>467.5200000000026</v>
      </c>
      <c r="F922" s="1">
        <f>'Punten per wedstrijd'!Q15</f>
        <v>307.100000000004</v>
      </c>
      <c r="G922" s="312" t="s">
        <v>4532</v>
      </c>
      <c r="H922" s="223"/>
      <c r="I922" s="323" t="s">
        <v>5311</v>
      </c>
      <c r="J922" s="223"/>
      <c r="L922" s="1"/>
      <c r="M922" s="1">
        <f>'Punten per wedstrijd'!K198*1.2</f>
        <v>989.03999999999644</v>
      </c>
      <c r="N922" s="1">
        <f>'Punten per wedstrijd'!K194</f>
        <v>35.80000000000291</v>
      </c>
      <c r="O922" s="312" t="s">
        <v>4532</v>
      </c>
      <c r="P922" s="221"/>
      <c r="Q922" s="323" t="s">
        <v>5314</v>
      </c>
      <c r="R922" s="1"/>
      <c r="S922" s="362"/>
      <c r="T922" s="1"/>
      <c r="U922" s="1">
        <f>'Punten per wedstrijd'!R23*1.2</f>
        <v>181.08</v>
      </c>
      <c r="V922" s="1">
        <f>'Punten per wedstrijd'!R90</f>
        <v>155.4</v>
      </c>
      <c r="W922" s="312" t="s">
        <v>4534</v>
      </c>
    </row>
    <row r="923" spans="1:23" ht="15.75" customHeight="1">
      <c r="A923" s="527" t="s">
        <v>5309</v>
      </c>
      <c r="D923" s="1">
        <f>'Punten per wedstrijd'!Q23</f>
        <v>367</v>
      </c>
      <c r="E923" s="1"/>
      <c r="F923" s="1"/>
      <c r="I923" s="527" t="s">
        <v>5312</v>
      </c>
      <c r="L923" s="1">
        <f>'Punten per wedstrijd'!K178</f>
        <v>465.39999999999964</v>
      </c>
      <c r="M923" s="137"/>
      <c r="N923" s="1"/>
      <c r="Q923" s="527" t="s">
        <v>5315</v>
      </c>
      <c r="R923" s="1"/>
      <c r="S923" s="439"/>
      <c r="T923" s="1">
        <f>'Punten per wedstrijd'!R94</f>
        <v>36</v>
      </c>
      <c r="U923" s="1"/>
      <c r="V923" s="1"/>
      <c r="W923" s="28"/>
    </row>
    <row r="924" spans="1:23" ht="15.75" customHeight="1">
      <c r="D924" s="1"/>
      <c r="E924" s="1"/>
      <c r="F924" s="1"/>
      <c r="G924" s="1"/>
      <c r="H924" s="1"/>
      <c r="I924" s="1"/>
      <c r="J924" s="1"/>
      <c r="K924" s="1"/>
      <c r="L924" s="57"/>
      <c r="M924" s="221"/>
      <c r="R924" s="1"/>
      <c r="W924" s="28"/>
    </row>
    <row r="925" spans="1:23" ht="15.75" customHeight="1">
      <c r="A925" s="318" t="s">
        <v>5121</v>
      </c>
      <c r="B925" s="442"/>
      <c r="C925" s="442"/>
      <c r="D925" s="443"/>
      <c r="E925" s="443"/>
      <c r="F925" s="443"/>
      <c r="G925" s="317" t="s">
        <v>150</v>
      </c>
      <c r="H925" s="442"/>
      <c r="I925" s="318" t="s">
        <v>5122</v>
      </c>
      <c r="J925" s="443"/>
      <c r="K925" s="442"/>
      <c r="L925" s="317"/>
      <c r="M925" s="442"/>
      <c r="N925" s="442"/>
      <c r="O925" s="317" t="s">
        <v>150</v>
      </c>
      <c r="P925" s="442"/>
      <c r="Q925" s="318" t="s">
        <v>5123</v>
      </c>
      <c r="R925" s="442"/>
      <c r="S925" s="442"/>
      <c r="T925" s="442"/>
      <c r="U925" s="442"/>
      <c r="V925" s="442"/>
      <c r="W925" s="317" t="s">
        <v>150</v>
      </c>
    </row>
    <row r="926" spans="1:23" ht="15.75" customHeight="1">
      <c r="A926" s="323" t="s">
        <v>5316</v>
      </c>
      <c r="D926" s="1"/>
      <c r="E926" s="1">
        <f>'Punten per wedstrijd'!E751*1.2</f>
        <v>1991.0399999999943</v>
      </c>
      <c r="F926" s="1">
        <f>'Punten per wedstrijd'!E822</f>
        <v>2375.6999999999989</v>
      </c>
      <c r="G926" s="312" t="s">
        <v>4531</v>
      </c>
      <c r="I926" s="323" t="s">
        <v>5319</v>
      </c>
      <c r="L926" s="1"/>
      <c r="M926" s="1">
        <f>'Punten per wedstrijd'!K386*1.2</f>
        <v>115.55999999999912</v>
      </c>
      <c r="N926" s="1">
        <f>'Punten per wedstrijd'!K335</f>
        <v>116.10000000000036</v>
      </c>
      <c r="O926" s="312" t="s">
        <v>4531</v>
      </c>
      <c r="Q926" s="323" t="s">
        <v>5322</v>
      </c>
      <c r="R926" s="203"/>
      <c r="S926" s="531"/>
      <c r="T926" s="562"/>
      <c r="U926" s="562">
        <f>'Punten per wedstrijd'!L406*1.2</f>
        <v>116.75999999999694</v>
      </c>
      <c r="V926" s="562">
        <f>'Punten per wedstrijd'!L386</f>
        <v>179.60000000000036</v>
      </c>
      <c r="W926" s="312" t="s">
        <v>4533</v>
      </c>
    </row>
    <row r="927" spans="1:23" ht="15.75" customHeight="1">
      <c r="A927" s="323" t="s">
        <v>5317</v>
      </c>
      <c r="D927" s="1"/>
      <c r="E927" s="1">
        <f>'Punten per wedstrijd'!E818*1.2</f>
        <v>2253.6599999999949</v>
      </c>
      <c r="F927" s="562">
        <f>'Punten per wedstrijd'!E802</f>
        <v>1088.7999999999993</v>
      </c>
      <c r="G927" s="312" t="s">
        <v>4532</v>
      </c>
      <c r="H927" s="223"/>
      <c r="I927" s="323" t="s">
        <v>5320</v>
      </c>
      <c r="J927" s="223"/>
      <c r="L927" s="1"/>
      <c r="M927" s="1">
        <f>'Punten per wedstrijd'!K406*1.2</f>
        <v>71.639999999994316</v>
      </c>
      <c r="N927" s="1">
        <f>'Punten per wedstrijd'!K327</f>
        <v>49.500000000005457</v>
      </c>
      <c r="O927" s="312" t="s">
        <v>4532</v>
      </c>
      <c r="Q927" s="323" t="s">
        <v>5323</v>
      </c>
      <c r="R927" s="203"/>
      <c r="S927" s="14"/>
      <c r="T927" s="562"/>
      <c r="U927" s="562">
        <f>'Punten per wedstrijd'!L327*1.2</f>
        <v>294.8400000000052</v>
      </c>
      <c r="V927" s="562">
        <f>'Punten per wedstrijd'!L402</f>
        <v>24.100000000000364</v>
      </c>
      <c r="W927" s="312" t="s">
        <v>4532</v>
      </c>
    </row>
    <row r="928" spans="1:23" ht="15.75" customHeight="1">
      <c r="A928" s="527" t="s">
        <v>5318</v>
      </c>
      <c r="D928" s="1">
        <f>'Punten per wedstrijd'!E743</f>
        <v>2312.6000000000095</v>
      </c>
      <c r="E928" s="1"/>
      <c r="F928" s="1"/>
      <c r="I928" s="527" t="s">
        <v>5321</v>
      </c>
      <c r="L928" s="1">
        <f>'Punten per wedstrijd'!K402</f>
        <v>77.099999999996726</v>
      </c>
      <c r="M928" s="221"/>
      <c r="N928" s="1"/>
      <c r="Q928" s="527" t="s">
        <v>5309</v>
      </c>
      <c r="R928" s="203"/>
      <c r="S928" s="337"/>
      <c r="T928" s="562">
        <f>'Punten per wedstrijd'!L335</f>
        <v>62.800000000001091</v>
      </c>
      <c r="U928" s="562"/>
      <c r="V928" s="562"/>
      <c r="W928" s="14"/>
    </row>
    <row r="929" spans="1:23" ht="15.75" customHeight="1">
      <c r="B929" s="111"/>
      <c r="D929" s="1"/>
      <c r="E929" s="1"/>
      <c r="F929" s="1"/>
      <c r="G929" s="1"/>
      <c r="H929" s="1"/>
      <c r="I929" s="1"/>
      <c r="J929" s="1"/>
      <c r="K929" s="1"/>
      <c r="L929" s="57"/>
      <c r="R929" s="1"/>
      <c r="W929" s="28"/>
    </row>
    <row r="930" spans="1:23" ht="15.75" customHeight="1">
      <c r="A930" s="318" t="s">
        <v>201</v>
      </c>
      <c r="B930" s="442"/>
      <c r="C930" s="442"/>
      <c r="D930" s="443"/>
      <c r="E930" s="443"/>
      <c r="F930" s="443"/>
      <c r="G930" s="317" t="s">
        <v>150</v>
      </c>
      <c r="H930" s="442"/>
      <c r="I930" s="318" t="s">
        <v>202</v>
      </c>
      <c r="J930" s="443"/>
      <c r="K930" s="442"/>
      <c r="L930" s="317"/>
      <c r="M930" s="442"/>
      <c r="N930" s="442"/>
      <c r="O930" s="317" t="s">
        <v>150</v>
      </c>
      <c r="P930" s="442"/>
      <c r="Q930" s="318" t="s">
        <v>5124</v>
      </c>
      <c r="R930" s="442"/>
      <c r="S930" s="442"/>
      <c r="T930" s="442"/>
      <c r="U930" s="442"/>
      <c r="V930" s="442"/>
      <c r="W930" s="317" t="s">
        <v>150</v>
      </c>
    </row>
    <row r="931" spans="1:23" ht="15.75" customHeight="1">
      <c r="A931" s="323" t="s">
        <v>5324</v>
      </c>
      <c r="B931" s="14"/>
      <c r="C931" s="14"/>
      <c r="D931" s="14"/>
      <c r="E931" s="14"/>
      <c r="F931" s="14"/>
      <c r="G931" s="14"/>
      <c r="H931" s="14"/>
      <c r="I931" s="323" t="s">
        <v>5326</v>
      </c>
      <c r="J931" s="14"/>
      <c r="K931" s="14"/>
      <c r="L931" s="528"/>
      <c r="M931" s="529"/>
      <c r="N931" s="14"/>
      <c r="O931" s="14"/>
      <c r="P931" s="14"/>
      <c r="Q931" s="323" t="s">
        <v>5328</v>
      </c>
      <c r="R931" s="203"/>
      <c r="S931" s="337"/>
      <c r="T931" s="14"/>
      <c r="U931" s="14"/>
      <c r="V931" s="14"/>
      <c r="W931" s="14"/>
    </row>
    <row r="932" spans="1:23" ht="15.75" customHeight="1">
      <c r="A932" s="323" t="s">
        <v>5325</v>
      </c>
      <c r="B932" s="14"/>
      <c r="C932" s="14"/>
      <c r="D932" s="14"/>
      <c r="E932" s="14"/>
      <c r="F932" s="530"/>
      <c r="G932" s="530"/>
      <c r="H932" s="530"/>
      <c r="I932" s="323" t="s">
        <v>5327</v>
      </c>
      <c r="J932" s="530"/>
      <c r="K932" s="14"/>
      <c r="L932" s="528"/>
      <c r="M932" s="529"/>
      <c r="N932" s="14"/>
      <c r="O932" s="14"/>
      <c r="P932" s="14"/>
      <c r="Q932" s="323" t="s">
        <v>5329</v>
      </c>
      <c r="R932" s="203"/>
      <c r="S932" s="528"/>
      <c r="T932" s="14"/>
      <c r="U932" s="14"/>
      <c r="V932" s="14"/>
      <c r="W932" s="303"/>
    </row>
    <row r="933" spans="1:23" ht="15.75" customHeight="1">
      <c r="A933" s="527" t="s">
        <v>5312</v>
      </c>
      <c r="B933" s="14"/>
      <c r="C933" s="14"/>
      <c r="D933" s="14"/>
      <c r="E933" s="14"/>
      <c r="F933" s="14"/>
      <c r="G933" s="14"/>
      <c r="H933" s="14"/>
      <c r="I933" s="527" t="s">
        <v>5315</v>
      </c>
      <c r="J933" s="14"/>
      <c r="K933" s="14"/>
      <c r="L933" s="528"/>
      <c r="M933" s="529"/>
      <c r="N933" s="14"/>
      <c r="O933" s="14"/>
      <c r="P933" s="14"/>
      <c r="Q933" s="527" t="s">
        <v>5318</v>
      </c>
      <c r="R933" s="203"/>
      <c r="S933" s="531"/>
      <c r="T933" s="14"/>
      <c r="U933" s="14"/>
      <c r="V933" s="14"/>
      <c r="W933" s="14"/>
    </row>
    <row r="934" spans="1:23" ht="15.75" customHeight="1">
      <c r="D934" s="1"/>
      <c r="E934" s="1"/>
      <c r="F934" s="1"/>
      <c r="G934" s="1"/>
      <c r="H934" s="1"/>
      <c r="I934" s="1"/>
      <c r="J934" s="1"/>
      <c r="K934" s="1"/>
      <c r="L934" s="57"/>
      <c r="M934" s="221"/>
      <c r="R934" s="1"/>
      <c r="W934" s="28"/>
    </row>
    <row r="935" spans="1:23" ht="15.75" customHeight="1">
      <c r="A935" s="318" t="s">
        <v>5125</v>
      </c>
      <c r="F935" s="223"/>
      <c r="L935" s="100"/>
      <c r="M935" s="221"/>
      <c r="R935" s="1"/>
      <c r="S935" s="362"/>
      <c r="W935" s="300"/>
    </row>
    <row r="936" spans="1:23" ht="15.75" customHeight="1">
      <c r="A936" s="323" t="s">
        <v>5330</v>
      </c>
      <c r="B936" s="337"/>
      <c r="C936" s="14"/>
      <c r="D936" s="14"/>
      <c r="E936" s="14"/>
      <c r="F936" s="14"/>
      <c r="G936" s="14"/>
      <c r="H936" s="530"/>
      <c r="L936" s="100"/>
      <c r="M936" s="221"/>
      <c r="R936" s="1"/>
      <c r="S936" s="439"/>
      <c r="W936" s="28"/>
    </row>
    <row r="937" spans="1:23" ht="15.75" customHeight="1">
      <c r="A937" s="323" t="s">
        <v>5331</v>
      </c>
      <c r="B937" s="14"/>
      <c r="C937" s="14"/>
      <c r="D937" s="14"/>
      <c r="E937" s="14"/>
      <c r="H937" s="223"/>
      <c r="I937" s="223"/>
      <c r="J937" s="223"/>
      <c r="L937" s="100"/>
      <c r="M937" s="221"/>
      <c r="R937" s="1"/>
      <c r="S937" s="28"/>
      <c r="W937" s="300"/>
    </row>
    <row r="938" spans="1:23" ht="15.75" customHeight="1">
      <c r="A938" s="527" t="s">
        <v>5321</v>
      </c>
      <c r="B938" s="14"/>
      <c r="C938" s="14"/>
      <c r="D938" s="14"/>
      <c r="E938" s="14"/>
      <c r="F938" s="14"/>
      <c r="G938" s="14"/>
      <c r="L938" s="100"/>
      <c r="M938" s="221"/>
      <c r="R938" s="1"/>
      <c r="S938" s="440"/>
      <c r="W938" s="28"/>
    </row>
    <row r="939" spans="1:23" ht="15.75">
      <c r="C939" s="1"/>
      <c r="D939" s="1"/>
      <c r="E939" s="1"/>
      <c r="F939" s="1"/>
      <c r="G939" s="1"/>
      <c r="H939" s="1"/>
      <c r="I939" s="1"/>
      <c r="J939" s="1"/>
      <c r="K939" s="1"/>
      <c r="L939" s="57"/>
      <c r="M939" s="221"/>
      <c r="R939" s="1"/>
      <c r="W939" s="28"/>
    </row>
    <row r="940" spans="1:23" ht="15.75">
      <c r="G940" s="223"/>
      <c r="H940" s="223"/>
      <c r="J940" s="223"/>
      <c r="L940" s="100"/>
      <c r="M940" s="221"/>
      <c r="R940" s="1"/>
      <c r="S940" s="362"/>
      <c r="W940" s="300"/>
    </row>
    <row r="941" spans="1:23" ht="15.75">
      <c r="D941" s="434" t="s">
        <v>5126</v>
      </c>
      <c r="E941" s="434" t="s">
        <v>5127</v>
      </c>
      <c r="F941" s="434" t="s">
        <v>5128</v>
      </c>
      <c r="G941" s="434" t="s">
        <v>5129</v>
      </c>
      <c r="H941" s="434" t="s">
        <v>5130</v>
      </c>
      <c r="I941" s="434" t="s">
        <v>5131</v>
      </c>
      <c r="J941" s="434" t="s">
        <v>5132</v>
      </c>
      <c r="K941" s="434" t="s">
        <v>5133</v>
      </c>
      <c r="L941" s="434" t="s">
        <v>5134</v>
      </c>
      <c r="M941" s="434" t="s">
        <v>5135</v>
      </c>
      <c r="N941" s="202" t="s">
        <v>40</v>
      </c>
      <c r="R941" s="1"/>
      <c r="S941" s="439"/>
      <c r="W941" s="28"/>
    </row>
    <row r="942" spans="1:23" ht="15">
      <c r="A942" s="3" t="s">
        <v>2264</v>
      </c>
      <c r="B942" s="3"/>
      <c r="D942" s="50">
        <v>3</v>
      </c>
      <c r="E942" s="50" t="s">
        <v>5372</v>
      </c>
      <c r="F942" s="50">
        <v>3</v>
      </c>
      <c r="G942" s="50">
        <v>0</v>
      </c>
      <c r="H942" s="50">
        <v>1</v>
      </c>
      <c r="I942" s="50">
        <v>3</v>
      </c>
      <c r="J942" s="50"/>
      <c r="K942" s="50"/>
      <c r="L942" s="9"/>
      <c r="M942" s="299"/>
      <c r="N942" s="335">
        <f>SUM(D942:M942)</f>
        <v>10</v>
      </c>
      <c r="O942" s="18">
        <v>2599.12</v>
      </c>
      <c r="P942" s="50" t="s">
        <v>100</v>
      </c>
      <c r="R942" s="1"/>
      <c r="S942" s="28"/>
      <c r="W942" s="300"/>
    </row>
    <row r="943" spans="1:23" ht="15">
      <c r="A943" s="369" t="s">
        <v>2296</v>
      </c>
      <c r="B943" s="326"/>
      <c r="C943" s="326"/>
      <c r="D943" s="329">
        <v>0</v>
      </c>
      <c r="E943" s="329">
        <v>3</v>
      </c>
      <c r="F943" s="329" t="s">
        <v>5372</v>
      </c>
      <c r="G943" s="329">
        <v>2</v>
      </c>
      <c r="H943" s="329">
        <v>3</v>
      </c>
      <c r="I943" s="329">
        <v>0</v>
      </c>
      <c r="J943" s="329"/>
      <c r="K943" s="329"/>
      <c r="L943" s="538"/>
      <c r="M943" s="539"/>
      <c r="N943" s="540">
        <f>SUM(D943:M943)</f>
        <v>8</v>
      </c>
      <c r="O943" s="326">
        <v>3989.84</v>
      </c>
      <c r="P943" s="50" t="s">
        <v>101</v>
      </c>
      <c r="R943" s="1"/>
      <c r="S943" s="440"/>
      <c r="W943" s="28"/>
    </row>
    <row r="944" spans="1:23" ht="15">
      <c r="A944" s="571" t="s">
        <v>3576</v>
      </c>
      <c r="B944" s="564"/>
      <c r="C944" s="564"/>
      <c r="D944" s="565">
        <v>3</v>
      </c>
      <c r="E944" s="565">
        <v>0</v>
      </c>
      <c r="F944" s="565">
        <v>1</v>
      </c>
      <c r="G944" s="565">
        <v>3</v>
      </c>
      <c r="H944" s="565" t="s">
        <v>5372</v>
      </c>
      <c r="I944" s="565">
        <v>0</v>
      </c>
      <c r="J944" s="566"/>
      <c r="K944" s="565"/>
      <c r="L944" s="567"/>
      <c r="M944" s="568"/>
      <c r="N944" s="569">
        <f>SUM(D944:M944)</f>
        <v>7</v>
      </c>
      <c r="O944" s="564">
        <v>3013.58</v>
      </c>
      <c r="R944" s="1"/>
      <c r="W944" s="28"/>
    </row>
    <row r="945" spans="1:23" ht="15">
      <c r="A945" s="3" t="s">
        <v>2277</v>
      </c>
      <c r="D945" s="50">
        <v>0</v>
      </c>
      <c r="E945" s="50">
        <v>3</v>
      </c>
      <c r="F945" s="50">
        <v>0</v>
      </c>
      <c r="G945" s="50" t="s">
        <v>5372</v>
      </c>
      <c r="H945" s="50">
        <v>0</v>
      </c>
      <c r="I945" s="50">
        <v>3</v>
      </c>
      <c r="J945" s="50"/>
      <c r="K945" s="50"/>
      <c r="L945" s="9"/>
      <c r="M945" s="299"/>
      <c r="N945" s="335">
        <f>SUM(D945:M945)</f>
        <v>6</v>
      </c>
      <c r="O945">
        <v>3655.48</v>
      </c>
      <c r="R945" s="1"/>
      <c r="S945" s="362"/>
      <c r="W945" s="300"/>
    </row>
    <row r="946" spans="1:23" ht="15">
      <c r="A946" s="3" t="s">
        <v>3581</v>
      </c>
      <c r="C946" s="1"/>
      <c r="D946" s="50" t="s">
        <v>5372</v>
      </c>
      <c r="E946" s="50">
        <v>0</v>
      </c>
      <c r="F946" s="50">
        <v>2</v>
      </c>
      <c r="G946" s="50">
        <v>1</v>
      </c>
      <c r="H946" s="50">
        <v>2</v>
      </c>
      <c r="I946" s="50" t="s">
        <v>5372</v>
      </c>
      <c r="J946" s="50"/>
      <c r="K946" s="50"/>
      <c r="L946" s="9"/>
      <c r="M946" s="299"/>
      <c r="N946" s="335">
        <f>SUM(D946:M946)</f>
        <v>5</v>
      </c>
      <c r="O946">
        <v>3166.42</v>
      </c>
      <c r="R946" s="1"/>
      <c r="S946" s="439"/>
      <c r="T946" s="3"/>
      <c r="W946" s="28"/>
    </row>
    <row r="947" spans="1:23" ht="15.75">
      <c r="H947" s="223"/>
      <c r="L947" s="100"/>
      <c r="M947" s="221"/>
      <c r="R947" s="1"/>
      <c r="S947" s="28"/>
      <c r="W947" s="300"/>
    </row>
    <row r="948" spans="1:23" ht="15.75">
      <c r="L948" s="100"/>
      <c r="M948" s="221"/>
      <c r="O948">
        <f>SUM(O942:O946)</f>
        <v>16424.440000000002</v>
      </c>
      <c r="R948" s="1"/>
      <c r="S948" s="28"/>
      <c r="W948" s="300"/>
    </row>
  </sheetData>
  <sortState xmlns:xlrd2="http://schemas.microsoft.com/office/spreadsheetml/2017/richdata2" ref="A942:O946">
    <sortCondition descending="1" ref="N942:N946"/>
    <sortCondition descending="1" ref="O942:O946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A59A-6F67-413B-9867-C20A5E9E36B5}">
  <dimension ref="A1:W1313"/>
  <sheetViews>
    <sheetView zoomScaleNormal="100" workbookViewId="0">
      <selection activeCell="S295" sqref="S295"/>
    </sheetView>
  </sheetViews>
  <sheetFormatPr defaultRowHeight="12.75"/>
  <cols>
    <col min="5" max="5" width="9.140625" style="1"/>
  </cols>
  <sheetData>
    <row r="1" spans="1:23" ht="18">
      <c r="A1" s="330" t="s">
        <v>569</v>
      </c>
      <c r="B1" s="28"/>
      <c r="C1" s="275"/>
      <c r="D1" s="284">
        <v>2033</v>
      </c>
      <c r="E1" s="1" t="s">
        <v>138</v>
      </c>
      <c r="G1" s="330" t="s">
        <v>825</v>
      </c>
      <c r="H1" s="275"/>
      <c r="I1" s="275"/>
      <c r="J1" s="284">
        <v>734</v>
      </c>
      <c r="K1" s="1" t="s">
        <v>139</v>
      </c>
      <c r="M1" s="330" t="s">
        <v>1247</v>
      </c>
      <c r="N1" s="275"/>
      <c r="O1" s="275"/>
      <c r="P1" s="284">
        <v>584</v>
      </c>
      <c r="Q1" s="1" t="s">
        <v>133</v>
      </c>
      <c r="S1" s="330" t="s">
        <v>2054</v>
      </c>
      <c r="T1" s="28"/>
      <c r="U1" s="275"/>
      <c r="V1" s="284">
        <v>406</v>
      </c>
      <c r="W1" s="1" t="s">
        <v>140</v>
      </c>
    </row>
    <row r="2" spans="1:23" ht="18">
      <c r="A2" s="330" t="s">
        <v>830</v>
      </c>
      <c r="B2" s="28"/>
      <c r="C2" s="275"/>
      <c r="D2" s="284">
        <v>1792</v>
      </c>
      <c r="E2" s="1" t="s">
        <v>138</v>
      </c>
      <c r="G2" s="330" t="s">
        <v>437</v>
      </c>
      <c r="H2" s="275"/>
      <c r="I2" s="275"/>
      <c r="J2" s="284">
        <v>734</v>
      </c>
      <c r="K2" s="1" t="s">
        <v>139</v>
      </c>
      <c r="M2" s="330" t="s">
        <v>465</v>
      </c>
      <c r="N2" s="28"/>
      <c r="O2" s="275"/>
      <c r="P2" s="284">
        <v>575</v>
      </c>
      <c r="Q2" s="1" t="s">
        <v>133</v>
      </c>
      <c r="S2" s="330" t="s">
        <v>1733</v>
      </c>
      <c r="T2" s="275"/>
      <c r="U2" s="275"/>
      <c r="V2" s="284">
        <v>402</v>
      </c>
      <c r="W2" s="1" t="s">
        <v>140</v>
      </c>
    </row>
    <row r="3" spans="1:23" ht="18">
      <c r="A3" s="330" t="s">
        <v>478</v>
      </c>
      <c r="B3" s="28"/>
      <c r="C3" s="275"/>
      <c r="D3" s="284">
        <v>1649</v>
      </c>
      <c r="E3" s="1" t="s">
        <v>138</v>
      </c>
      <c r="G3" s="330" t="s">
        <v>679</v>
      </c>
      <c r="H3" s="275"/>
      <c r="I3" s="275"/>
      <c r="J3" s="284">
        <v>724</v>
      </c>
      <c r="K3" s="1" t="s">
        <v>139</v>
      </c>
      <c r="M3" s="330" t="s">
        <v>422</v>
      </c>
      <c r="N3" s="275"/>
      <c r="O3" s="275"/>
      <c r="P3" s="284">
        <v>571</v>
      </c>
      <c r="Q3" s="1" t="s">
        <v>133</v>
      </c>
      <c r="S3" s="330" t="s">
        <v>498</v>
      </c>
      <c r="T3" s="275"/>
      <c r="U3" s="275"/>
      <c r="V3" s="284">
        <v>387</v>
      </c>
      <c r="W3" s="1" t="s">
        <v>140</v>
      </c>
    </row>
    <row r="4" spans="1:23" ht="18">
      <c r="A4" s="330" t="s">
        <v>957</v>
      </c>
      <c r="B4" s="275"/>
      <c r="C4" s="275"/>
      <c r="D4" s="284">
        <v>997</v>
      </c>
      <c r="E4" s="1" t="s">
        <v>138</v>
      </c>
      <c r="G4" s="330" t="s">
        <v>2068</v>
      </c>
      <c r="H4" s="275"/>
      <c r="I4" s="275"/>
      <c r="J4" s="284">
        <v>716</v>
      </c>
      <c r="K4" s="1" t="s">
        <v>139</v>
      </c>
      <c r="M4" s="330" t="s">
        <v>421</v>
      </c>
      <c r="N4" s="275"/>
      <c r="O4" s="275"/>
      <c r="P4" s="284">
        <v>508</v>
      </c>
      <c r="Q4" s="1" t="s">
        <v>133</v>
      </c>
      <c r="S4" s="330" t="s">
        <v>484</v>
      </c>
      <c r="T4" s="275"/>
      <c r="U4" s="275"/>
      <c r="V4" s="284">
        <v>378</v>
      </c>
      <c r="W4" s="1" t="s">
        <v>140</v>
      </c>
    </row>
    <row r="5" spans="1:23" ht="18">
      <c r="A5" s="330" t="s">
        <v>1002</v>
      </c>
      <c r="B5" s="28"/>
      <c r="C5" s="275"/>
      <c r="D5" s="284">
        <v>793</v>
      </c>
      <c r="E5" s="1" t="s">
        <v>138</v>
      </c>
      <c r="G5" s="330" t="s">
        <v>517</v>
      </c>
      <c r="H5" s="28"/>
      <c r="I5" s="275"/>
      <c r="J5" s="284">
        <v>715</v>
      </c>
      <c r="K5" s="1" t="s">
        <v>139</v>
      </c>
      <c r="M5" s="330" t="s">
        <v>455</v>
      </c>
      <c r="N5" s="275"/>
      <c r="O5" s="275"/>
      <c r="P5" s="284">
        <v>491</v>
      </c>
      <c r="Q5" s="1" t="s">
        <v>133</v>
      </c>
      <c r="S5" s="330" t="s">
        <v>420</v>
      </c>
      <c r="T5" s="275"/>
      <c r="U5" s="275"/>
      <c r="V5" s="284">
        <v>378</v>
      </c>
      <c r="W5" s="1" t="s">
        <v>140</v>
      </c>
    </row>
    <row r="6" spans="1:23" ht="18">
      <c r="A6" s="330" t="s">
        <v>438</v>
      </c>
      <c r="B6" s="28"/>
      <c r="C6" s="275"/>
      <c r="D6" s="284">
        <v>783</v>
      </c>
      <c r="E6" s="1" t="s">
        <v>138</v>
      </c>
      <c r="G6" s="330" t="s">
        <v>425</v>
      </c>
      <c r="H6" s="28"/>
      <c r="I6" s="275"/>
      <c r="J6" s="284">
        <v>694</v>
      </c>
      <c r="K6" s="1" t="s">
        <v>139</v>
      </c>
      <c r="M6" s="206" t="s">
        <v>2289</v>
      </c>
      <c r="N6" s="28"/>
      <c r="O6" s="28"/>
      <c r="P6" s="284">
        <v>484</v>
      </c>
      <c r="Q6" s="1" t="s">
        <v>133</v>
      </c>
      <c r="S6" s="330" t="s">
        <v>598</v>
      </c>
      <c r="T6" s="28"/>
      <c r="U6" s="275"/>
      <c r="V6" s="284">
        <v>375</v>
      </c>
      <c r="W6" s="1" t="s">
        <v>140</v>
      </c>
    </row>
    <row r="7" spans="1:23" ht="18">
      <c r="A7" s="330" t="s">
        <v>641</v>
      </c>
      <c r="B7" s="275"/>
      <c r="C7" s="275"/>
      <c r="D7" s="284">
        <v>770</v>
      </c>
      <c r="E7" s="1" t="s">
        <v>138</v>
      </c>
      <c r="G7" s="330" t="s">
        <v>1642</v>
      </c>
      <c r="H7" s="275"/>
      <c r="I7" s="275"/>
      <c r="J7" s="284">
        <v>691</v>
      </c>
      <c r="K7" s="1" t="s">
        <v>139</v>
      </c>
      <c r="M7" s="330" t="s">
        <v>423</v>
      </c>
      <c r="N7" s="275"/>
      <c r="O7" s="275"/>
      <c r="P7" s="284">
        <v>476</v>
      </c>
      <c r="Q7" s="1" t="s">
        <v>133</v>
      </c>
      <c r="S7" s="330" t="s">
        <v>442</v>
      </c>
      <c r="T7" s="275"/>
      <c r="U7" s="275"/>
      <c r="V7" s="284">
        <v>369</v>
      </c>
      <c r="W7" s="1" t="s">
        <v>140</v>
      </c>
    </row>
    <row r="8" spans="1:23" ht="18">
      <c r="A8" s="330" t="s">
        <v>491</v>
      </c>
      <c r="B8" s="28"/>
      <c r="C8" s="275"/>
      <c r="D8" s="284">
        <v>752</v>
      </c>
      <c r="E8" s="1" t="s">
        <v>138</v>
      </c>
      <c r="G8" s="330" t="s">
        <v>711</v>
      </c>
      <c r="H8" s="275"/>
      <c r="I8" s="275"/>
      <c r="J8" s="284">
        <v>674</v>
      </c>
      <c r="K8" s="1" t="s">
        <v>139</v>
      </c>
      <c r="M8" s="330" t="s">
        <v>1263</v>
      </c>
      <c r="N8" s="275"/>
      <c r="O8" s="275"/>
      <c r="P8" s="284">
        <v>469</v>
      </c>
      <c r="Q8" s="1" t="s">
        <v>133</v>
      </c>
      <c r="S8" s="330" t="s">
        <v>414</v>
      </c>
      <c r="T8" s="275"/>
      <c r="U8" s="275"/>
      <c r="V8" s="284">
        <v>364</v>
      </c>
      <c r="W8" s="1" t="s">
        <v>140</v>
      </c>
    </row>
    <row r="9" spans="1:23" ht="18">
      <c r="A9" s="330" t="s">
        <v>468</v>
      </c>
      <c r="B9" s="275"/>
      <c r="C9" s="275"/>
      <c r="D9" s="284">
        <v>737</v>
      </c>
      <c r="E9" s="1" t="s">
        <v>138</v>
      </c>
      <c r="G9" s="407" t="s">
        <v>3150</v>
      </c>
      <c r="H9" s="275"/>
      <c r="I9" s="275"/>
      <c r="J9" s="284">
        <v>670</v>
      </c>
      <c r="K9" s="1" t="s">
        <v>139</v>
      </c>
      <c r="M9" s="330" t="s">
        <v>640</v>
      </c>
      <c r="N9" s="275"/>
      <c r="O9" s="275"/>
      <c r="P9" s="284">
        <v>463</v>
      </c>
      <c r="Q9" s="1" t="s">
        <v>133</v>
      </c>
      <c r="S9" s="330" t="s">
        <v>452</v>
      </c>
      <c r="T9" s="275"/>
      <c r="U9" s="275"/>
      <c r="V9" s="284">
        <v>360</v>
      </c>
      <c r="W9" s="1" t="s">
        <v>140</v>
      </c>
    </row>
    <row r="10" spans="1:23" ht="18">
      <c r="A10" s="330" t="s">
        <v>497</v>
      </c>
      <c r="B10" s="275"/>
      <c r="C10" s="275"/>
      <c r="D10" s="284">
        <v>737</v>
      </c>
      <c r="E10" s="1" t="s">
        <v>138</v>
      </c>
      <c r="G10" s="330" t="s">
        <v>428</v>
      </c>
      <c r="H10" s="275"/>
      <c r="I10" s="275"/>
      <c r="J10" s="284">
        <v>659</v>
      </c>
      <c r="K10" s="1" t="s">
        <v>139</v>
      </c>
      <c r="M10" s="330" t="s">
        <v>447</v>
      </c>
      <c r="N10" s="28"/>
      <c r="O10" s="275"/>
      <c r="P10" s="284">
        <v>450</v>
      </c>
      <c r="Q10" s="1" t="s">
        <v>133</v>
      </c>
      <c r="S10" s="330" t="s">
        <v>504</v>
      </c>
      <c r="T10" s="28"/>
      <c r="U10" s="275"/>
      <c r="V10" s="284">
        <v>351</v>
      </c>
      <c r="W10" s="1" t="s">
        <v>140</v>
      </c>
    </row>
    <row r="11" spans="1:23" ht="18">
      <c r="G11" s="330" t="s">
        <v>426</v>
      </c>
      <c r="H11" s="275"/>
      <c r="I11" s="275"/>
      <c r="J11" s="284">
        <v>629</v>
      </c>
      <c r="K11" s="1" t="s">
        <v>139</v>
      </c>
      <c r="M11" s="330" t="s">
        <v>507</v>
      </c>
      <c r="N11" s="275"/>
      <c r="O11" s="275"/>
      <c r="P11" s="284">
        <v>444</v>
      </c>
      <c r="Q11" s="1" t="s">
        <v>133</v>
      </c>
      <c r="S11" s="330" t="s">
        <v>1220</v>
      </c>
      <c r="T11" s="275"/>
      <c r="U11" s="275"/>
      <c r="V11" s="284">
        <v>347</v>
      </c>
      <c r="W11" s="1" t="s">
        <v>140</v>
      </c>
    </row>
    <row r="12" spans="1:23" ht="18">
      <c r="G12" s="330" t="s">
        <v>566</v>
      </c>
      <c r="H12" s="275"/>
      <c r="I12" s="275"/>
      <c r="J12" s="284">
        <v>627</v>
      </c>
      <c r="K12" s="1" t="s">
        <v>139</v>
      </c>
      <c r="M12" s="330" t="s">
        <v>604</v>
      </c>
      <c r="N12" s="275"/>
      <c r="O12" s="275"/>
      <c r="P12" s="284">
        <v>442</v>
      </c>
      <c r="Q12" s="1" t="s">
        <v>133</v>
      </c>
      <c r="S12" s="330" t="s">
        <v>418</v>
      </c>
      <c r="T12" s="275"/>
      <c r="U12" s="275"/>
      <c r="V12" s="284">
        <v>347</v>
      </c>
      <c r="W12" s="1" t="s">
        <v>140</v>
      </c>
    </row>
    <row r="13" spans="1:23" ht="18">
      <c r="G13" s="330" t="s">
        <v>822</v>
      </c>
      <c r="H13" s="28"/>
      <c r="I13" s="275"/>
      <c r="J13" s="284">
        <v>613</v>
      </c>
      <c r="K13" s="1" t="s">
        <v>139</v>
      </c>
      <c r="M13" s="330" t="s">
        <v>431</v>
      </c>
      <c r="N13" s="275"/>
      <c r="O13" s="275"/>
      <c r="P13" s="284">
        <v>441</v>
      </c>
      <c r="Q13" s="1" t="s">
        <v>133</v>
      </c>
      <c r="S13" s="330" t="s">
        <v>439</v>
      </c>
      <c r="T13" s="275"/>
      <c r="U13" s="275"/>
      <c r="V13" s="284">
        <v>346</v>
      </c>
      <c r="W13" s="1" t="s">
        <v>140</v>
      </c>
    </row>
    <row r="14" spans="1:23" ht="18">
      <c r="A14" s="330" t="s">
        <v>516</v>
      </c>
      <c r="B14" s="28"/>
      <c r="C14" s="275"/>
      <c r="D14" s="284">
        <v>292</v>
      </c>
      <c r="E14" s="1" t="s">
        <v>136</v>
      </c>
      <c r="G14" s="330" t="s">
        <v>473</v>
      </c>
      <c r="H14" s="275"/>
      <c r="I14" s="275"/>
      <c r="J14" s="284">
        <v>585</v>
      </c>
      <c r="K14" s="1" t="s">
        <v>139</v>
      </c>
      <c r="M14" s="330" t="s">
        <v>712</v>
      </c>
      <c r="N14" s="28"/>
      <c r="O14" s="275"/>
      <c r="P14" s="284">
        <v>431</v>
      </c>
      <c r="Q14" s="1" t="s">
        <v>133</v>
      </c>
      <c r="S14" s="330" t="s">
        <v>470</v>
      </c>
      <c r="T14" s="28"/>
      <c r="U14" s="275"/>
      <c r="V14" s="284">
        <v>335</v>
      </c>
      <c r="W14" s="1" t="s">
        <v>140</v>
      </c>
    </row>
    <row r="15" spans="1:23" ht="18">
      <c r="A15" s="330" t="s">
        <v>511</v>
      </c>
      <c r="B15" s="28"/>
      <c r="C15" s="275"/>
      <c r="D15" s="284">
        <v>292</v>
      </c>
      <c r="E15" s="1" t="s">
        <v>136</v>
      </c>
      <c r="G15" s="330" t="s">
        <v>471</v>
      </c>
      <c r="H15" s="275"/>
      <c r="I15" s="275"/>
      <c r="J15" s="284">
        <v>585</v>
      </c>
      <c r="K15" s="1" t="s">
        <v>139</v>
      </c>
      <c r="M15" s="330" t="s">
        <v>462</v>
      </c>
      <c r="N15" s="275"/>
      <c r="O15" s="275"/>
      <c r="P15" s="284">
        <v>424</v>
      </c>
      <c r="Q15" s="1" t="s">
        <v>133</v>
      </c>
      <c r="S15" s="330" t="s">
        <v>472</v>
      </c>
      <c r="T15" s="275"/>
      <c r="U15" s="275"/>
      <c r="V15" s="284">
        <v>333</v>
      </c>
      <c r="W15" s="1" t="s">
        <v>140</v>
      </c>
    </row>
    <row r="16" spans="1:23" ht="18">
      <c r="A16" s="330" t="s">
        <v>430</v>
      </c>
      <c r="B16" s="275"/>
      <c r="C16" s="275"/>
      <c r="D16" s="284">
        <v>290</v>
      </c>
      <c r="E16" s="1" t="s">
        <v>136</v>
      </c>
      <c r="M16" s="330" t="s">
        <v>559</v>
      </c>
      <c r="N16" s="275"/>
      <c r="O16" s="275"/>
      <c r="P16" s="284">
        <v>421</v>
      </c>
      <c r="Q16" s="1" t="s">
        <v>133</v>
      </c>
      <c r="S16" s="330" t="s">
        <v>474</v>
      </c>
      <c r="T16" s="275"/>
      <c r="U16" s="275"/>
      <c r="V16" s="284">
        <v>321</v>
      </c>
      <c r="W16" s="1" t="s">
        <v>140</v>
      </c>
    </row>
    <row r="17" spans="1:23" ht="18">
      <c r="A17" s="330" t="s">
        <v>485</v>
      </c>
      <c r="B17" s="275"/>
      <c r="C17" s="275"/>
      <c r="D17" s="284">
        <v>288</v>
      </c>
      <c r="E17" s="1" t="s">
        <v>136</v>
      </c>
      <c r="M17" s="330" t="s">
        <v>581</v>
      </c>
      <c r="N17" s="275"/>
      <c r="O17" s="275"/>
      <c r="P17" s="284">
        <v>415</v>
      </c>
      <c r="Q17" s="1" t="s">
        <v>133</v>
      </c>
      <c r="S17" s="330" t="s">
        <v>1681</v>
      </c>
      <c r="T17" s="275"/>
      <c r="U17" s="275"/>
      <c r="V17" s="284">
        <v>320</v>
      </c>
      <c r="W17" s="1" t="s">
        <v>140</v>
      </c>
    </row>
    <row r="18" spans="1:23" ht="18">
      <c r="A18" s="330" t="s">
        <v>443</v>
      </c>
      <c r="B18" s="275"/>
      <c r="C18" s="275"/>
      <c r="D18" s="284">
        <v>288</v>
      </c>
      <c r="E18" s="1" t="s">
        <v>136</v>
      </c>
      <c r="M18" s="330" t="s">
        <v>518</v>
      </c>
      <c r="N18" s="28"/>
      <c r="O18" s="275"/>
      <c r="P18" s="284">
        <v>411</v>
      </c>
      <c r="Q18" s="1" t="s">
        <v>133</v>
      </c>
      <c r="S18" s="330" t="s">
        <v>1216</v>
      </c>
      <c r="T18" s="28"/>
      <c r="U18" s="275"/>
      <c r="V18" s="284">
        <v>312</v>
      </c>
      <c r="W18" s="1" t="s">
        <v>140</v>
      </c>
    </row>
    <row r="19" spans="1:23" ht="18">
      <c r="A19" s="330" t="s">
        <v>626</v>
      </c>
      <c r="B19" s="275"/>
      <c r="C19" s="275"/>
      <c r="D19" s="284">
        <v>285</v>
      </c>
      <c r="E19" s="1" t="s">
        <v>136</v>
      </c>
      <c r="G19" s="330" t="s">
        <v>490</v>
      </c>
      <c r="H19" s="275"/>
      <c r="I19" s="275"/>
      <c r="J19" s="284">
        <v>215</v>
      </c>
      <c r="K19" s="1" t="s">
        <v>134</v>
      </c>
      <c r="M19" s="330" t="s">
        <v>996</v>
      </c>
      <c r="N19" s="28"/>
      <c r="O19" s="275"/>
      <c r="P19" s="284">
        <v>410</v>
      </c>
      <c r="Q19" s="1" t="s">
        <v>133</v>
      </c>
      <c r="S19" s="330" t="s">
        <v>464</v>
      </c>
      <c r="T19" s="28"/>
      <c r="U19" s="275"/>
      <c r="V19" s="284">
        <v>311</v>
      </c>
      <c r="W19" s="1" t="s">
        <v>140</v>
      </c>
    </row>
    <row r="20" spans="1:23" ht="18">
      <c r="A20" s="330" t="s">
        <v>548</v>
      </c>
      <c r="B20" s="28"/>
      <c r="C20" s="275"/>
      <c r="D20" s="284">
        <v>278</v>
      </c>
      <c r="E20" s="1" t="s">
        <v>136</v>
      </c>
      <c r="G20" s="330" t="s">
        <v>675</v>
      </c>
      <c r="H20" s="206"/>
      <c r="I20" s="28"/>
      <c r="J20" s="284">
        <v>215</v>
      </c>
      <c r="K20" s="1" t="s">
        <v>134</v>
      </c>
      <c r="M20" s="330" t="s">
        <v>529</v>
      </c>
      <c r="N20" s="275"/>
      <c r="O20" s="275"/>
      <c r="P20" s="284">
        <v>409</v>
      </c>
      <c r="Q20" s="1" t="s">
        <v>133</v>
      </c>
      <c r="S20" s="330" t="s">
        <v>519</v>
      </c>
      <c r="T20" s="275"/>
      <c r="U20" s="275"/>
      <c r="V20" s="284">
        <v>306</v>
      </c>
      <c r="W20" s="1" t="s">
        <v>140</v>
      </c>
    </row>
    <row r="21" spans="1:23" ht="18">
      <c r="A21" s="330" t="s">
        <v>512</v>
      </c>
      <c r="B21" s="275"/>
      <c r="C21" s="275"/>
      <c r="D21" s="284">
        <v>262</v>
      </c>
      <c r="E21" s="1" t="s">
        <v>136</v>
      </c>
      <c r="G21" s="330" t="s">
        <v>457</v>
      </c>
      <c r="H21" s="275"/>
      <c r="I21" s="275"/>
      <c r="J21" s="284">
        <v>215</v>
      </c>
      <c r="K21" s="1" t="s">
        <v>134</v>
      </c>
      <c r="S21" s="330" t="s">
        <v>1266</v>
      </c>
      <c r="T21" s="275"/>
      <c r="U21" s="275"/>
      <c r="V21" s="284">
        <v>306</v>
      </c>
      <c r="W21" s="1" t="s">
        <v>140</v>
      </c>
    </row>
    <row r="22" spans="1:23" ht="18">
      <c r="A22" s="330" t="s">
        <v>515</v>
      </c>
      <c r="B22" s="28"/>
      <c r="C22" s="275"/>
      <c r="D22" s="284">
        <v>262</v>
      </c>
      <c r="E22" s="1" t="s">
        <v>136</v>
      </c>
      <c r="G22" s="330" t="s">
        <v>615</v>
      </c>
      <c r="H22" s="275"/>
      <c r="I22" s="275"/>
      <c r="J22" s="284">
        <v>212</v>
      </c>
      <c r="K22" s="1" t="s">
        <v>134</v>
      </c>
      <c r="S22" s="330" t="s">
        <v>602</v>
      </c>
      <c r="T22" s="275"/>
      <c r="U22" s="275"/>
      <c r="V22" s="284">
        <v>303</v>
      </c>
      <c r="W22" s="1" t="s">
        <v>140</v>
      </c>
    </row>
    <row r="23" spans="1:23" ht="18">
      <c r="A23" s="330" t="s">
        <v>429</v>
      </c>
      <c r="B23" s="275"/>
      <c r="C23" s="275"/>
      <c r="D23" s="284">
        <v>260</v>
      </c>
      <c r="E23" s="1" t="s">
        <v>136</v>
      </c>
      <c r="G23" s="206" t="s">
        <v>2333</v>
      </c>
      <c r="H23" s="28"/>
      <c r="I23" s="28"/>
      <c r="J23" s="284">
        <v>211</v>
      </c>
      <c r="K23" s="1" t="s">
        <v>134</v>
      </c>
      <c r="S23" s="330" t="s">
        <v>545</v>
      </c>
      <c r="T23" s="28"/>
      <c r="U23" s="275"/>
      <c r="V23" s="284">
        <v>298</v>
      </c>
      <c r="W23" s="1" t="s">
        <v>140</v>
      </c>
    </row>
    <row r="24" spans="1:23" ht="18">
      <c r="A24" s="330" t="s">
        <v>665</v>
      </c>
      <c r="B24" s="275"/>
      <c r="C24" s="275"/>
      <c r="D24" s="284">
        <v>251</v>
      </c>
      <c r="E24" s="1" t="s">
        <v>136</v>
      </c>
      <c r="G24" s="330" t="s">
        <v>463</v>
      </c>
      <c r="H24" s="275"/>
      <c r="I24" s="275"/>
      <c r="J24" s="284">
        <v>209</v>
      </c>
      <c r="K24" s="1" t="s">
        <v>134</v>
      </c>
      <c r="M24" s="330" t="s">
        <v>1711</v>
      </c>
      <c r="N24" s="28"/>
      <c r="O24" s="275"/>
      <c r="P24" s="284">
        <v>179</v>
      </c>
      <c r="Q24" s="1" t="s">
        <v>137</v>
      </c>
      <c r="S24" s="330" t="s">
        <v>577</v>
      </c>
      <c r="T24" s="275"/>
      <c r="U24" s="275"/>
      <c r="V24" s="284">
        <v>297</v>
      </c>
      <c r="W24" s="1" t="s">
        <v>140</v>
      </c>
    </row>
    <row r="25" spans="1:23" ht="18">
      <c r="A25" s="330" t="s">
        <v>1788</v>
      </c>
      <c r="B25" s="275"/>
      <c r="C25" s="275"/>
      <c r="D25" s="284">
        <v>251</v>
      </c>
      <c r="E25" s="1" t="s">
        <v>136</v>
      </c>
      <c r="G25" s="330" t="s">
        <v>489</v>
      </c>
      <c r="H25" s="275"/>
      <c r="I25" s="275"/>
      <c r="J25" s="284">
        <v>209</v>
      </c>
      <c r="K25" s="1" t="s">
        <v>134</v>
      </c>
      <c r="M25" s="330" t="s">
        <v>2087</v>
      </c>
      <c r="N25" s="28"/>
      <c r="O25" s="275"/>
      <c r="P25" s="284">
        <v>179</v>
      </c>
      <c r="Q25" s="1" t="s">
        <v>137</v>
      </c>
      <c r="S25" s="330" t="s">
        <v>1205</v>
      </c>
      <c r="T25" s="275"/>
      <c r="U25" s="275"/>
      <c r="V25" s="284">
        <v>297</v>
      </c>
      <c r="W25" s="1" t="s">
        <v>140</v>
      </c>
    </row>
    <row r="26" spans="1:23" ht="18">
      <c r="A26" s="330" t="s">
        <v>496</v>
      </c>
      <c r="B26" s="275"/>
      <c r="C26" s="275"/>
      <c r="D26" s="284">
        <v>250</v>
      </c>
      <c r="E26" s="1" t="s">
        <v>136</v>
      </c>
      <c r="G26" s="330" t="s">
        <v>657</v>
      </c>
      <c r="H26" s="275"/>
      <c r="I26" s="275"/>
      <c r="J26" s="284">
        <v>209</v>
      </c>
      <c r="K26" s="1" t="s">
        <v>134</v>
      </c>
      <c r="M26" s="330" t="s">
        <v>723</v>
      </c>
      <c r="N26" s="28"/>
      <c r="O26" s="275"/>
      <c r="P26" s="284">
        <v>179</v>
      </c>
      <c r="Q26" s="1" t="s">
        <v>137</v>
      </c>
    </row>
    <row r="27" spans="1:23" ht="18">
      <c r="A27" s="330" t="s">
        <v>461</v>
      </c>
      <c r="B27" s="275"/>
      <c r="C27" s="275"/>
      <c r="D27" s="284">
        <v>247</v>
      </c>
      <c r="E27" s="1" t="s">
        <v>136</v>
      </c>
      <c r="G27" s="330" t="s">
        <v>610</v>
      </c>
      <c r="H27" s="275"/>
      <c r="I27" s="275"/>
      <c r="J27" s="284">
        <v>207</v>
      </c>
      <c r="K27" s="1" t="s">
        <v>134</v>
      </c>
      <c r="M27" s="330" t="s">
        <v>486</v>
      </c>
      <c r="N27" s="275"/>
      <c r="O27" s="275"/>
      <c r="P27" s="284">
        <v>177</v>
      </c>
      <c r="Q27" s="1" t="s">
        <v>137</v>
      </c>
    </row>
    <row r="28" spans="1:23" ht="18">
      <c r="A28" s="330" t="s">
        <v>492</v>
      </c>
      <c r="B28" s="28"/>
      <c r="C28" s="275"/>
      <c r="D28" s="284">
        <v>246</v>
      </c>
      <c r="E28" s="1" t="s">
        <v>136</v>
      </c>
      <c r="G28" s="330" t="s">
        <v>670</v>
      </c>
      <c r="H28" s="28"/>
      <c r="I28" s="275"/>
      <c r="J28" s="284">
        <v>206</v>
      </c>
      <c r="K28" s="1" t="s">
        <v>134</v>
      </c>
      <c r="M28" s="330" t="s">
        <v>606</v>
      </c>
      <c r="N28" s="275"/>
      <c r="O28" s="275"/>
      <c r="P28" s="284">
        <v>175</v>
      </c>
      <c r="Q28" s="1" t="s">
        <v>137</v>
      </c>
    </row>
    <row r="29" spans="1:23" ht="18">
      <c r="A29" s="330" t="s">
        <v>1269</v>
      </c>
      <c r="B29" s="275"/>
      <c r="C29" s="275"/>
      <c r="D29" s="284">
        <v>246</v>
      </c>
      <c r="E29" s="1" t="s">
        <v>136</v>
      </c>
      <c r="G29" s="330" t="s">
        <v>1703</v>
      </c>
      <c r="H29" s="275"/>
      <c r="I29" s="275"/>
      <c r="J29" s="284">
        <v>206</v>
      </c>
      <c r="K29" s="1" t="s">
        <v>134</v>
      </c>
      <c r="M29" s="330" t="s">
        <v>488</v>
      </c>
      <c r="N29" s="275"/>
      <c r="O29" s="275"/>
      <c r="P29" s="284">
        <v>174</v>
      </c>
      <c r="Q29" s="1" t="s">
        <v>137</v>
      </c>
      <c r="S29" s="330" t="s">
        <v>630</v>
      </c>
      <c r="T29" s="275"/>
      <c r="U29" s="275"/>
      <c r="V29" s="284">
        <v>118</v>
      </c>
      <c r="W29" s="1" t="s">
        <v>135</v>
      </c>
    </row>
    <row r="30" spans="1:23" ht="18">
      <c r="A30" s="330" t="s">
        <v>419</v>
      </c>
      <c r="B30" s="275"/>
      <c r="C30" s="275"/>
      <c r="D30" s="284">
        <v>246</v>
      </c>
      <c r="E30" s="1" t="s">
        <v>136</v>
      </c>
      <c r="G30" s="330" t="s">
        <v>493</v>
      </c>
      <c r="H30" s="275"/>
      <c r="I30" s="275"/>
      <c r="J30" s="284">
        <v>204</v>
      </c>
      <c r="K30" s="1" t="s">
        <v>134</v>
      </c>
      <c r="M30" s="330" t="s">
        <v>451</v>
      </c>
      <c r="N30" s="275"/>
      <c r="O30" s="275"/>
      <c r="P30" s="284">
        <v>172</v>
      </c>
      <c r="Q30" s="1" t="s">
        <v>137</v>
      </c>
      <c r="S30" s="206" t="s">
        <v>2616</v>
      </c>
      <c r="T30" s="28"/>
      <c r="U30" s="28"/>
      <c r="V30" s="284">
        <v>117</v>
      </c>
      <c r="W30" s="1" t="s">
        <v>135</v>
      </c>
    </row>
    <row r="31" spans="1:23" ht="18">
      <c r="A31" s="330" t="s">
        <v>477</v>
      </c>
      <c r="B31" s="28"/>
      <c r="C31" s="275"/>
      <c r="D31" s="284">
        <v>245</v>
      </c>
      <c r="E31" s="1" t="s">
        <v>136</v>
      </c>
      <c r="G31" s="330" t="s">
        <v>621</v>
      </c>
      <c r="H31" s="275"/>
      <c r="I31" s="275"/>
      <c r="J31" s="284">
        <v>204</v>
      </c>
      <c r="K31" s="1" t="s">
        <v>134</v>
      </c>
      <c r="M31" s="330" t="s">
        <v>481</v>
      </c>
      <c r="N31" s="28"/>
      <c r="O31" s="275"/>
      <c r="P31" s="284">
        <v>172</v>
      </c>
      <c r="Q31" s="1" t="s">
        <v>137</v>
      </c>
      <c r="S31" s="330" t="s">
        <v>459</v>
      </c>
      <c r="T31" s="28"/>
      <c r="U31" s="275"/>
      <c r="V31" s="284">
        <v>116</v>
      </c>
      <c r="W31" s="1" t="s">
        <v>135</v>
      </c>
    </row>
    <row r="32" spans="1:23" ht="18">
      <c r="A32" s="330" t="s">
        <v>460</v>
      </c>
      <c r="B32" s="275"/>
      <c r="C32" s="275"/>
      <c r="D32" s="284">
        <v>245</v>
      </c>
      <c r="E32" s="1" t="s">
        <v>136</v>
      </c>
      <c r="G32" s="330" t="s">
        <v>1718</v>
      </c>
      <c r="H32" s="275"/>
      <c r="I32" s="275"/>
      <c r="J32" s="284">
        <v>204</v>
      </c>
      <c r="K32" s="1" t="s">
        <v>134</v>
      </c>
      <c r="M32" s="330" t="s">
        <v>976</v>
      </c>
      <c r="N32" s="275"/>
      <c r="O32" s="275"/>
      <c r="P32" s="284">
        <v>170</v>
      </c>
      <c r="Q32" s="1" t="s">
        <v>137</v>
      </c>
      <c r="S32" s="330" t="s">
        <v>2073</v>
      </c>
      <c r="T32" s="275"/>
      <c r="U32" s="275"/>
      <c r="V32" s="284">
        <v>114</v>
      </c>
      <c r="W32" s="1" t="s">
        <v>135</v>
      </c>
    </row>
    <row r="33" spans="1:23" ht="18">
      <c r="A33" s="330" t="s">
        <v>694</v>
      </c>
      <c r="B33" s="28"/>
      <c r="C33" s="275"/>
      <c r="D33" s="284">
        <v>242</v>
      </c>
      <c r="E33" s="1" t="s">
        <v>136</v>
      </c>
      <c r="G33" s="330" t="s">
        <v>475</v>
      </c>
      <c r="H33" s="275"/>
      <c r="I33" s="275"/>
      <c r="J33" s="284">
        <v>202</v>
      </c>
      <c r="K33" s="1" t="s">
        <v>134</v>
      </c>
      <c r="M33" s="330" t="s">
        <v>532</v>
      </c>
      <c r="N33" s="28"/>
      <c r="O33" s="275"/>
      <c r="P33" s="284">
        <v>169</v>
      </c>
      <c r="Q33" s="1" t="s">
        <v>137</v>
      </c>
      <c r="S33" s="407" t="s">
        <v>3152</v>
      </c>
      <c r="T33" s="28"/>
      <c r="U33" s="275"/>
      <c r="V33" s="284">
        <v>113</v>
      </c>
      <c r="W33" s="1" t="s">
        <v>135</v>
      </c>
    </row>
    <row r="34" spans="1:23" ht="18">
      <c r="A34" s="330" t="s">
        <v>1271</v>
      </c>
      <c r="B34" s="28"/>
      <c r="C34" s="275"/>
      <c r="D34" s="284">
        <v>242</v>
      </c>
      <c r="E34" s="1" t="s">
        <v>136</v>
      </c>
      <c r="G34" s="330" t="s">
        <v>1834</v>
      </c>
      <c r="H34" s="275"/>
      <c r="I34" s="275"/>
      <c r="J34" s="284">
        <v>201</v>
      </c>
      <c r="K34" s="1" t="s">
        <v>134</v>
      </c>
      <c r="M34" s="330" t="s">
        <v>1256</v>
      </c>
      <c r="N34" s="28"/>
      <c r="O34" s="275"/>
      <c r="P34" s="284">
        <v>168</v>
      </c>
      <c r="Q34" s="1" t="s">
        <v>137</v>
      </c>
      <c r="S34" s="330" t="s">
        <v>1000</v>
      </c>
      <c r="T34" s="28"/>
      <c r="U34" s="275"/>
      <c r="V34" s="284">
        <v>112</v>
      </c>
      <c r="W34" s="1" t="s">
        <v>135</v>
      </c>
    </row>
    <row r="35" spans="1:23" ht="18">
      <c r="A35" s="330" t="s">
        <v>717</v>
      </c>
      <c r="B35" s="275"/>
      <c r="C35" s="275"/>
      <c r="D35" s="284">
        <v>239</v>
      </c>
      <c r="E35" s="1" t="s">
        <v>136</v>
      </c>
      <c r="G35" s="330" t="s">
        <v>578</v>
      </c>
      <c r="H35" s="275"/>
      <c r="I35" s="275"/>
      <c r="J35" s="284">
        <v>200</v>
      </c>
      <c r="K35" s="1" t="s">
        <v>134</v>
      </c>
      <c r="M35" s="330" t="s">
        <v>450</v>
      </c>
      <c r="N35" s="275"/>
      <c r="O35" s="275"/>
      <c r="P35" s="284">
        <v>168</v>
      </c>
      <c r="Q35" s="1" t="s">
        <v>137</v>
      </c>
      <c r="S35" s="330" t="s">
        <v>1701</v>
      </c>
      <c r="T35" s="28"/>
      <c r="U35" s="275"/>
      <c r="V35" s="284">
        <v>112</v>
      </c>
      <c r="W35" s="1" t="s">
        <v>135</v>
      </c>
    </row>
    <row r="36" spans="1:23" ht="18">
      <c r="A36" s="330" t="s">
        <v>2063</v>
      </c>
      <c r="B36" s="275"/>
      <c r="C36" s="275"/>
      <c r="D36" s="284">
        <v>239</v>
      </c>
      <c r="E36" s="1" t="s">
        <v>136</v>
      </c>
      <c r="G36" s="330" t="s">
        <v>1692</v>
      </c>
      <c r="H36" s="275"/>
      <c r="I36" s="275"/>
      <c r="J36" s="284">
        <v>199</v>
      </c>
      <c r="K36" s="1" t="s">
        <v>134</v>
      </c>
      <c r="M36" s="330" t="s">
        <v>1447</v>
      </c>
      <c r="N36" s="28"/>
      <c r="O36" s="275"/>
      <c r="P36" s="284">
        <v>167</v>
      </c>
      <c r="Q36" s="1" t="s">
        <v>137</v>
      </c>
      <c r="S36" s="330" t="s">
        <v>575</v>
      </c>
      <c r="T36" s="275"/>
      <c r="U36" s="275"/>
      <c r="V36" s="284">
        <v>112</v>
      </c>
      <c r="W36" s="1" t="s">
        <v>135</v>
      </c>
    </row>
    <row r="37" spans="1:23" ht="18">
      <c r="A37" s="206" t="s">
        <v>2080</v>
      </c>
      <c r="B37" s="28"/>
      <c r="C37" s="275"/>
      <c r="D37" s="284">
        <v>236</v>
      </c>
      <c r="E37" s="1" t="s">
        <v>136</v>
      </c>
      <c r="G37" s="330" t="s">
        <v>605</v>
      </c>
      <c r="H37" s="275"/>
      <c r="I37" s="275"/>
      <c r="J37" s="284">
        <v>198</v>
      </c>
      <c r="K37" s="1" t="s">
        <v>134</v>
      </c>
      <c r="M37" s="330" t="s">
        <v>608</v>
      </c>
      <c r="N37" s="275"/>
      <c r="O37" s="275"/>
      <c r="P37" s="284">
        <v>165</v>
      </c>
      <c r="Q37" s="1" t="s">
        <v>137</v>
      </c>
      <c r="S37" s="330" t="s">
        <v>513</v>
      </c>
      <c r="T37" s="28"/>
      <c r="U37" s="275"/>
      <c r="V37" s="284">
        <v>111</v>
      </c>
      <c r="W37" s="1" t="s">
        <v>135</v>
      </c>
    </row>
    <row r="38" spans="1:23" ht="18">
      <c r="A38" s="330" t="s">
        <v>502</v>
      </c>
      <c r="B38" s="275"/>
      <c r="C38" s="275"/>
      <c r="D38" s="284">
        <v>231</v>
      </c>
      <c r="E38" s="1" t="s">
        <v>136</v>
      </c>
      <c r="G38" s="330" t="s">
        <v>539</v>
      </c>
      <c r="H38" s="28"/>
      <c r="I38" s="275"/>
      <c r="J38" s="284">
        <v>197</v>
      </c>
      <c r="K38" s="1" t="s">
        <v>134</v>
      </c>
      <c r="M38" s="330" t="s">
        <v>1451</v>
      </c>
      <c r="N38" s="28"/>
      <c r="O38" s="275"/>
      <c r="P38" s="284">
        <v>162</v>
      </c>
      <c r="Q38" s="1" t="s">
        <v>137</v>
      </c>
      <c r="S38" s="330" t="s">
        <v>635</v>
      </c>
      <c r="T38" s="275"/>
      <c r="U38" s="275"/>
      <c r="V38" s="284">
        <v>110</v>
      </c>
      <c r="W38" s="1" t="s">
        <v>135</v>
      </c>
    </row>
    <row r="39" spans="1:23" ht="18">
      <c r="A39" s="407" t="s">
        <v>3151</v>
      </c>
      <c r="B39" s="28"/>
      <c r="C39" s="275"/>
      <c r="D39" s="284">
        <v>227</v>
      </c>
      <c r="E39" s="1" t="s">
        <v>136</v>
      </c>
      <c r="G39" s="330" t="s">
        <v>435</v>
      </c>
      <c r="H39" s="28"/>
      <c r="I39" s="275"/>
      <c r="J39" s="284">
        <v>196</v>
      </c>
      <c r="K39" s="1" t="s">
        <v>134</v>
      </c>
      <c r="M39" s="330" t="s">
        <v>613</v>
      </c>
      <c r="N39" s="275"/>
      <c r="O39" s="275"/>
      <c r="P39" s="284">
        <v>162</v>
      </c>
      <c r="Q39" s="1" t="s">
        <v>137</v>
      </c>
      <c r="S39" s="206" t="s">
        <v>2563</v>
      </c>
      <c r="T39" s="28"/>
      <c r="U39" s="28"/>
      <c r="V39" s="284">
        <v>109</v>
      </c>
      <c r="W39" s="1" t="s">
        <v>135</v>
      </c>
    </row>
    <row r="40" spans="1:23" ht="18">
      <c r="A40" s="330" t="s">
        <v>705</v>
      </c>
      <c r="B40" s="275"/>
      <c r="C40" s="275"/>
      <c r="D40" s="284">
        <v>226</v>
      </c>
      <c r="E40" s="1" t="s">
        <v>136</v>
      </c>
      <c r="G40" s="206" t="s">
        <v>2338</v>
      </c>
      <c r="H40" s="28"/>
      <c r="I40" s="28"/>
      <c r="J40" s="284">
        <v>196</v>
      </c>
      <c r="K40" s="1" t="s">
        <v>134</v>
      </c>
      <c r="M40" s="330" t="s">
        <v>1273</v>
      </c>
      <c r="N40" s="275"/>
      <c r="O40" s="275"/>
      <c r="P40" s="284">
        <v>161</v>
      </c>
      <c r="Q40" s="1" t="s">
        <v>137</v>
      </c>
      <c r="S40" s="330" t="s">
        <v>710</v>
      </c>
      <c r="T40" s="275"/>
      <c r="U40" s="275"/>
      <c r="V40" s="284">
        <v>108</v>
      </c>
      <c r="W40" s="1" t="s">
        <v>135</v>
      </c>
    </row>
    <row r="41" spans="1:23" ht="18">
      <c r="A41" s="330" t="s">
        <v>521</v>
      </c>
      <c r="B41" s="275"/>
      <c r="C41" s="275"/>
      <c r="D41" s="284">
        <v>222</v>
      </c>
      <c r="E41" s="1" t="s">
        <v>136</v>
      </c>
      <c r="G41" s="330" t="s">
        <v>427</v>
      </c>
      <c r="H41" s="275"/>
      <c r="I41" s="275"/>
      <c r="J41" s="284">
        <v>195</v>
      </c>
      <c r="K41" s="1" t="s">
        <v>134</v>
      </c>
      <c r="M41" s="330" t="s">
        <v>1236</v>
      </c>
      <c r="N41" s="275"/>
      <c r="O41" s="275"/>
      <c r="P41" s="284">
        <v>159</v>
      </c>
      <c r="Q41" s="1" t="s">
        <v>137</v>
      </c>
      <c r="S41" s="330" t="s">
        <v>416</v>
      </c>
      <c r="T41" s="275"/>
      <c r="U41" s="275"/>
      <c r="V41" s="284">
        <v>108</v>
      </c>
      <c r="W41" s="1" t="s">
        <v>135</v>
      </c>
    </row>
    <row r="42" spans="1:23" ht="18">
      <c r="A42" s="330" t="s">
        <v>417</v>
      </c>
      <c r="B42" s="28"/>
      <c r="C42" s="275"/>
      <c r="D42" s="284">
        <v>217</v>
      </c>
      <c r="E42" s="1" t="s">
        <v>136</v>
      </c>
      <c r="G42" s="330" t="s">
        <v>441</v>
      </c>
      <c r="H42" s="275"/>
      <c r="I42" s="275"/>
      <c r="J42" s="284">
        <v>193</v>
      </c>
      <c r="K42" s="1" t="s">
        <v>134</v>
      </c>
      <c r="M42" s="330" t="s">
        <v>556</v>
      </c>
      <c r="N42" s="275"/>
      <c r="O42" s="275"/>
      <c r="P42" s="284">
        <v>157</v>
      </c>
      <c r="Q42" s="1" t="s">
        <v>137</v>
      </c>
      <c r="S42" s="330" t="s">
        <v>1197</v>
      </c>
      <c r="T42" s="275"/>
      <c r="U42" s="275"/>
      <c r="V42" s="284">
        <v>106</v>
      </c>
      <c r="W42" s="1" t="s">
        <v>135</v>
      </c>
    </row>
    <row r="43" spans="1:23" ht="18">
      <c r="A43" s="330" t="s">
        <v>821</v>
      </c>
      <c r="B43" s="28"/>
      <c r="C43" s="275"/>
      <c r="D43" s="284">
        <v>216</v>
      </c>
      <c r="E43" s="1" t="s">
        <v>136</v>
      </c>
      <c r="G43" s="330" t="s">
        <v>1188</v>
      </c>
      <c r="H43" s="275"/>
      <c r="I43" s="275"/>
      <c r="J43" s="284">
        <v>193</v>
      </c>
      <c r="K43" s="1" t="s">
        <v>134</v>
      </c>
      <c r="M43" s="330" t="s">
        <v>456</v>
      </c>
      <c r="N43" s="275"/>
      <c r="O43" s="275"/>
      <c r="P43" s="284">
        <v>155</v>
      </c>
      <c r="Q43" s="1" t="s">
        <v>137</v>
      </c>
      <c r="S43" s="330" t="s">
        <v>1449</v>
      </c>
      <c r="T43" s="28"/>
      <c r="U43" s="28"/>
      <c r="V43" s="284">
        <v>106</v>
      </c>
      <c r="W43" s="1" t="s">
        <v>135</v>
      </c>
    </row>
    <row r="44" spans="1:23" ht="18">
      <c r="G44" s="330" t="s">
        <v>627</v>
      </c>
      <c r="H44" s="275"/>
      <c r="I44" s="275"/>
      <c r="J44" s="284">
        <v>193</v>
      </c>
      <c r="K44" s="1" t="s">
        <v>134</v>
      </c>
      <c r="M44" s="330" t="s">
        <v>503</v>
      </c>
      <c r="N44" s="275"/>
      <c r="O44" s="275"/>
      <c r="P44" s="284">
        <v>155</v>
      </c>
      <c r="Q44" s="1" t="s">
        <v>137</v>
      </c>
      <c r="S44" s="330" t="s">
        <v>480</v>
      </c>
      <c r="T44" s="28"/>
      <c r="U44" s="275"/>
      <c r="V44" s="284">
        <v>105</v>
      </c>
      <c r="W44" s="1" t="s">
        <v>135</v>
      </c>
    </row>
    <row r="45" spans="1:23" ht="18">
      <c r="G45" s="330" t="s">
        <v>467</v>
      </c>
      <c r="H45" s="28"/>
      <c r="I45" s="275"/>
      <c r="J45" s="284">
        <v>193</v>
      </c>
      <c r="K45" s="1" t="s">
        <v>134</v>
      </c>
      <c r="M45" s="330" t="s">
        <v>1206</v>
      </c>
      <c r="N45" s="28"/>
      <c r="O45" s="275"/>
      <c r="P45" s="284">
        <v>154</v>
      </c>
      <c r="Q45" s="1" t="s">
        <v>137</v>
      </c>
      <c r="S45" s="330" t="s">
        <v>826</v>
      </c>
      <c r="T45" s="275"/>
      <c r="U45" s="275"/>
      <c r="V45" s="284">
        <v>105</v>
      </c>
      <c r="W45" s="1" t="s">
        <v>135</v>
      </c>
    </row>
    <row r="46" spans="1:23" ht="18">
      <c r="G46" s="330" t="s">
        <v>436</v>
      </c>
      <c r="H46" s="28"/>
      <c r="I46" s="275"/>
      <c r="J46" s="284">
        <v>193</v>
      </c>
      <c r="K46" s="1" t="s">
        <v>134</v>
      </c>
      <c r="M46" s="330" t="s">
        <v>550</v>
      </c>
      <c r="N46" s="275"/>
      <c r="O46" s="275"/>
      <c r="P46" s="284">
        <v>154</v>
      </c>
      <c r="Q46" s="1" t="s">
        <v>137</v>
      </c>
      <c r="S46" s="330" t="s">
        <v>476</v>
      </c>
      <c r="T46" s="28"/>
      <c r="U46" s="275"/>
      <c r="V46" s="284">
        <v>104</v>
      </c>
      <c r="W46" s="1" t="s">
        <v>135</v>
      </c>
    </row>
    <row r="47" spans="1:23" ht="18">
      <c r="A47" s="330" t="s">
        <v>547</v>
      </c>
      <c r="B47" s="28"/>
      <c r="C47" s="275"/>
      <c r="D47" s="284">
        <v>77</v>
      </c>
      <c r="E47" s="1" t="s">
        <v>131</v>
      </c>
      <c r="G47" s="330" t="s">
        <v>415</v>
      </c>
      <c r="H47" s="275"/>
      <c r="I47" s="275"/>
      <c r="J47" s="284">
        <v>193</v>
      </c>
      <c r="K47" s="1" t="s">
        <v>134</v>
      </c>
      <c r="M47" s="330" t="s">
        <v>2060</v>
      </c>
      <c r="N47" s="275"/>
      <c r="O47" s="275"/>
      <c r="P47" s="284">
        <v>153</v>
      </c>
      <c r="Q47" s="1" t="s">
        <v>137</v>
      </c>
      <c r="S47" s="330" t="s">
        <v>698</v>
      </c>
      <c r="T47" s="275"/>
      <c r="U47" s="275"/>
      <c r="V47" s="284">
        <v>104</v>
      </c>
      <c r="W47" s="1" t="s">
        <v>135</v>
      </c>
    </row>
    <row r="48" spans="1:23" ht="18">
      <c r="A48" s="330" t="s">
        <v>966</v>
      </c>
      <c r="B48" s="28"/>
      <c r="C48" s="275"/>
      <c r="D48" s="284">
        <v>77</v>
      </c>
      <c r="E48" s="1" t="s">
        <v>131</v>
      </c>
      <c r="G48" s="330" t="s">
        <v>531</v>
      </c>
      <c r="H48" s="275"/>
      <c r="I48" s="275"/>
      <c r="J48" s="284">
        <v>191</v>
      </c>
      <c r="K48" s="1" t="s">
        <v>134</v>
      </c>
      <c r="M48" s="330" t="s">
        <v>522</v>
      </c>
      <c r="N48" s="275"/>
      <c r="O48" s="275"/>
      <c r="P48" s="284">
        <v>152</v>
      </c>
      <c r="Q48" s="1" t="s">
        <v>137</v>
      </c>
      <c r="S48" s="330" t="s">
        <v>1184</v>
      </c>
      <c r="T48" s="28"/>
      <c r="U48" s="275"/>
      <c r="V48" s="284">
        <v>102</v>
      </c>
      <c r="W48" s="1" t="s">
        <v>135</v>
      </c>
    </row>
    <row r="49" spans="1:23" ht="18">
      <c r="A49" s="206" t="s">
        <v>2789</v>
      </c>
      <c r="B49" s="28"/>
      <c r="C49" s="28"/>
      <c r="D49" s="284">
        <v>76</v>
      </c>
      <c r="E49" s="1" t="s">
        <v>131</v>
      </c>
      <c r="G49" s="330" t="s">
        <v>834</v>
      </c>
      <c r="H49" s="275"/>
      <c r="I49" s="275"/>
      <c r="J49" s="284">
        <v>191</v>
      </c>
      <c r="K49" s="1" t="s">
        <v>134</v>
      </c>
      <c r="M49" s="330" t="s">
        <v>557</v>
      </c>
      <c r="N49" s="28"/>
      <c r="O49" s="275"/>
      <c r="P49" s="284">
        <v>152</v>
      </c>
      <c r="Q49" s="1" t="s">
        <v>137</v>
      </c>
      <c r="S49" s="330" t="s">
        <v>1189</v>
      </c>
      <c r="T49" s="275"/>
      <c r="U49" s="275"/>
      <c r="V49" s="284">
        <v>101</v>
      </c>
      <c r="W49" s="1" t="s">
        <v>135</v>
      </c>
    </row>
    <row r="50" spans="1:23" ht="18">
      <c r="A50" s="330" t="s">
        <v>590</v>
      </c>
      <c r="B50" s="275"/>
      <c r="C50" s="275"/>
      <c r="D50" s="284">
        <v>75</v>
      </c>
      <c r="E50" s="1" t="s">
        <v>131</v>
      </c>
      <c r="G50" s="330" t="s">
        <v>678</v>
      </c>
      <c r="H50" s="275"/>
      <c r="I50" s="275"/>
      <c r="J50" s="284">
        <v>191</v>
      </c>
      <c r="K50" s="1" t="s">
        <v>134</v>
      </c>
      <c r="M50" s="330" t="s">
        <v>611</v>
      </c>
      <c r="N50" s="275"/>
      <c r="O50" s="275"/>
      <c r="P50" s="284">
        <v>152</v>
      </c>
      <c r="Q50" s="1" t="s">
        <v>137</v>
      </c>
      <c r="S50" s="330" t="s">
        <v>537</v>
      </c>
      <c r="T50" s="275"/>
      <c r="U50" s="275"/>
      <c r="V50" s="284">
        <v>101</v>
      </c>
      <c r="W50" s="1" t="s">
        <v>135</v>
      </c>
    </row>
    <row r="51" spans="1:23" ht="18">
      <c r="A51" s="330" t="s">
        <v>552</v>
      </c>
      <c r="B51" s="28"/>
      <c r="C51" s="275"/>
      <c r="D51" s="284">
        <v>75</v>
      </c>
      <c r="E51" s="1" t="s">
        <v>131</v>
      </c>
      <c r="G51" s="330" t="s">
        <v>1786</v>
      </c>
      <c r="H51" s="28"/>
      <c r="I51" s="28"/>
      <c r="J51" s="284">
        <v>191</v>
      </c>
      <c r="K51" s="1" t="s">
        <v>134</v>
      </c>
      <c r="M51" s="330" t="s">
        <v>1212</v>
      </c>
      <c r="N51" s="28"/>
      <c r="O51" s="275"/>
      <c r="P51" s="284">
        <v>152</v>
      </c>
      <c r="Q51" s="1" t="s">
        <v>137</v>
      </c>
      <c r="S51" s="407" t="s">
        <v>3154</v>
      </c>
      <c r="T51" s="28"/>
      <c r="U51" s="275"/>
      <c r="V51" s="284">
        <v>100</v>
      </c>
      <c r="W51" s="1" t="s">
        <v>135</v>
      </c>
    </row>
    <row r="52" spans="1:23" ht="18">
      <c r="A52" s="330" t="s">
        <v>2074</v>
      </c>
      <c r="B52" s="275"/>
      <c r="C52" s="275"/>
      <c r="D52" s="284">
        <v>74</v>
      </c>
      <c r="E52" s="1" t="s">
        <v>131</v>
      </c>
      <c r="G52" s="330" t="s">
        <v>563</v>
      </c>
      <c r="H52" s="28"/>
      <c r="I52" s="28"/>
      <c r="J52" s="284">
        <v>190</v>
      </c>
      <c r="K52" s="1" t="s">
        <v>134</v>
      </c>
      <c r="M52" s="330" t="s">
        <v>528</v>
      </c>
      <c r="N52" s="275"/>
      <c r="O52" s="275"/>
      <c r="P52" s="284">
        <v>152</v>
      </c>
      <c r="Q52" s="1" t="s">
        <v>137</v>
      </c>
      <c r="S52" s="330" t="s">
        <v>2059</v>
      </c>
      <c r="T52" s="275"/>
      <c r="U52" s="275"/>
      <c r="V52" s="284">
        <v>98</v>
      </c>
      <c r="W52" s="1" t="s">
        <v>135</v>
      </c>
    </row>
    <row r="53" spans="1:23" ht="18">
      <c r="A53" s="330" t="s">
        <v>953</v>
      </c>
      <c r="B53" s="275"/>
      <c r="C53" s="275"/>
      <c r="D53" s="284">
        <v>74</v>
      </c>
      <c r="E53" s="1" t="s">
        <v>131</v>
      </c>
      <c r="G53" s="330" t="s">
        <v>691</v>
      </c>
      <c r="H53" s="275"/>
      <c r="I53" s="275"/>
      <c r="J53" s="284">
        <v>189</v>
      </c>
      <c r="K53" s="1" t="s">
        <v>134</v>
      </c>
      <c r="M53" s="330" t="s">
        <v>869</v>
      </c>
      <c r="N53" s="275"/>
      <c r="O53" s="275"/>
      <c r="P53" s="284">
        <v>151</v>
      </c>
      <c r="Q53" s="1" t="s">
        <v>137</v>
      </c>
      <c r="S53" s="330" t="s">
        <v>809</v>
      </c>
      <c r="T53" s="275"/>
      <c r="U53" s="275"/>
      <c r="V53" s="284">
        <v>97</v>
      </c>
      <c r="W53" s="1" t="s">
        <v>135</v>
      </c>
    </row>
    <row r="54" spans="1:23" ht="18">
      <c r="A54" s="330" t="s">
        <v>567</v>
      </c>
      <c r="B54" s="275"/>
      <c r="C54" s="275"/>
      <c r="D54" s="284">
        <v>71</v>
      </c>
      <c r="E54" s="1" t="s">
        <v>131</v>
      </c>
      <c r="G54" s="330" t="s">
        <v>648</v>
      </c>
      <c r="H54" s="28"/>
      <c r="I54" s="275"/>
      <c r="J54" s="284">
        <v>189</v>
      </c>
      <c r="K54" s="1" t="s">
        <v>134</v>
      </c>
      <c r="M54" s="330" t="s">
        <v>584</v>
      </c>
      <c r="N54" s="275"/>
      <c r="O54" s="275"/>
      <c r="P54" s="284">
        <v>151</v>
      </c>
      <c r="Q54" s="1" t="s">
        <v>137</v>
      </c>
      <c r="S54" s="330" t="s">
        <v>510</v>
      </c>
      <c r="T54" s="275"/>
      <c r="U54" s="275"/>
      <c r="V54" s="284">
        <v>97</v>
      </c>
      <c r="W54" s="1" t="s">
        <v>135</v>
      </c>
    </row>
    <row r="55" spans="1:23" ht="18">
      <c r="A55" s="407" t="s">
        <v>3165</v>
      </c>
      <c r="B55" s="28"/>
      <c r="C55" s="275"/>
      <c r="D55" s="284">
        <v>71</v>
      </c>
      <c r="E55" s="1" t="s">
        <v>131</v>
      </c>
      <c r="G55" s="330" t="s">
        <v>514</v>
      </c>
      <c r="H55" s="28"/>
      <c r="I55" s="275"/>
      <c r="J55" s="284">
        <v>187</v>
      </c>
      <c r="K55" s="1" t="s">
        <v>134</v>
      </c>
      <c r="M55" s="330" t="s">
        <v>440</v>
      </c>
      <c r="N55" s="28"/>
      <c r="O55" s="275"/>
      <c r="P55" s="284">
        <v>149</v>
      </c>
      <c r="Q55" s="1" t="s">
        <v>137</v>
      </c>
      <c r="S55" s="330" t="s">
        <v>500</v>
      </c>
      <c r="T55" s="28"/>
      <c r="U55" s="275"/>
      <c r="V55" s="284">
        <v>96</v>
      </c>
      <c r="W55" s="1" t="s">
        <v>135</v>
      </c>
    </row>
    <row r="56" spans="1:23" ht="18">
      <c r="A56" s="330" t="s">
        <v>963</v>
      </c>
      <c r="B56" s="275"/>
      <c r="C56" s="275"/>
      <c r="D56" s="284">
        <v>71</v>
      </c>
      <c r="E56" s="1" t="s">
        <v>131</v>
      </c>
      <c r="G56" s="330" t="s">
        <v>827</v>
      </c>
      <c r="H56" s="275"/>
      <c r="I56" s="275"/>
      <c r="J56" s="284">
        <v>187</v>
      </c>
      <c r="K56" s="1" t="s">
        <v>134</v>
      </c>
      <c r="M56" s="330" t="s">
        <v>525</v>
      </c>
      <c r="N56" s="275"/>
      <c r="O56" s="275"/>
      <c r="P56" s="284">
        <v>149</v>
      </c>
      <c r="Q56" s="1" t="s">
        <v>137</v>
      </c>
      <c r="S56" s="330" t="s">
        <v>999</v>
      </c>
      <c r="T56" s="28"/>
      <c r="U56" s="275"/>
      <c r="V56" s="284">
        <v>95</v>
      </c>
      <c r="W56" s="1" t="s">
        <v>135</v>
      </c>
    </row>
    <row r="57" spans="1:23" ht="18">
      <c r="A57" s="330" t="s">
        <v>642</v>
      </c>
      <c r="B57" s="28"/>
      <c r="C57" s="28"/>
      <c r="D57" s="284">
        <v>71</v>
      </c>
      <c r="E57" s="1" t="s">
        <v>131</v>
      </c>
      <c r="G57" s="330" t="s">
        <v>432</v>
      </c>
      <c r="H57" s="28"/>
      <c r="I57" s="28"/>
      <c r="J57" s="284">
        <v>187</v>
      </c>
      <c r="K57" s="1" t="s">
        <v>134</v>
      </c>
      <c r="M57" s="330" t="s">
        <v>561</v>
      </c>
      <c r="N57" s="275"/>
      <c r="O57" s="275"/>
      <c r="P57" s="284">
        <v>149</v>
      </c>
      <c r="Q57" s="1" t="s">
        <v>137</v>
      </c>
      <c r="S57" s="330" t="s">
        <v>1448</v>
      </c>
      <c r="T57" s="275"/>
      <c r="U57" s="275"/>
      <c r="V57" s="284">
        <v>95</v>
      </c>
      <c r="W57" s="1" t="s">
        <v>135</v>
      </c>
    </row>
    <row r="58" spans="1:23" ht="18">
      <c r="A58" s="330" t="s">
        <v>609</v>
      </c>
      <c r="B58" s="275"/>
      <c r="C58" s="275"/>
      <c r="D58" s="284">
        <v>70</v>
      </c>
      <c r="E58" s="1" t="s">
        <v>131</v>
      </c>
      <c r="G58" s="330" t="s">
        <v>540</v>
      </c>
      <c r="H58" s="28"/>
      <c r="I58" s="275"/>
      <c r="J58" s="284">
        <v>181</v>
      </c>
      <c r="K58" s="1" t="s">
        <v>134</v>
      </c>
      <c r="M58" s="330" t="s">
        <v>482</v>
      </c>
      <c r="N58" s="28"/>
      <c r="O58" s="275"/>
      <c r="P58" s="284">
        <v>147</v>
      </c>
      <c r="Q58" s="1" t="s">
        <v>137</v>
      </c>
      <c r="S58" s="407" t="s">
        <v>3161</v>
      </c>
      <c r="T58" s="275"/>
      <c r="U58" s="275"/>
      <c r="V58" s="284">
        <v>94</v>
      </c>
      <c r="W58" s="1" t="s">
        <v>135</v>
      </c>
    </row>
    <row r="59" spans="1:23" ht="18">
      <c r="A59" s="330" t="s">
        <v>1687</v>
      </c>
      <c r="B59" s="28"/>
      <c r="C59" s="275"/>
      <c r="D59" s="284">
        <v>69</v>
      </c>
      <c r="E59" s="1" t="s">
        <v>131</v>
      </c>
      <c r="M59" s="330" t="s">
        <v>1722</v>
      </c>
      <c r="N59" s="28"/>
      <c r="O59" s="275"/>
      <c r="P59" s="284">
        <v>145</v>
      </c>
      <c r="Q59" s="1" t="s">
        <v>137</v>
      </c>
      <c r="S59" s="330" t="s">
        <v>808</v>
      </c>
      <c r="T59" s="275"/>
      <c r="U59" s="275"/>
      <c r="V59" s="284">
        <v>94</v>
      </c>
      <c r="W59" s="1" t="s">
        <v>135</v>
      </c>
    </row>
    <row r="60" spans="1:23" ht="18">
      <c r="A60" s="330" t="s">
        <v>469</v>
      </c>
      <c r="B60" s="28"/>
      <c r="C60" s="275"/>
      <c r="D60" s="284">
        <v>69</v>
      </c>
      <c r="E60" s="1" t="s">
        <v>131</v>
      </c>
      <c r="M60" s="206" t="s">
        <v>2520</v>
      </c>
      <c r="N60" s="28"/>
      <c r="O60" s="28"/>
      <c r="P60" s="284">
        <v>144</v>
      </c>
      <c r="Q60" s="1" t="s">
        <v>137</v>
      </c>
      <c r="S60" s="330" t="s">
        <v>544</v>
      </c>
      <c r="T60" s="275"/>
      <c r="U60" s="275"/>
      <c r="V60" s="284">
        <v>94</v>
      </c>
      <c r="W60" s="1" t="s">
        <v>135</v>
      </c>
    </row>
    <row r="61" spans="1:23" ht="18">
      <c r="A61" s="206" t="s">
        <v>2686</v>
      </c>
      <c r="B61" s="28"/>
      <c r="C61" s="28"/>
      <c r="D61" s="284">
        <v>69</v>
      </c>
      <c r="E61" s="1" t="s">
        <v>131</v>
      </c>
      <c r="M61" s="330" t="s">
        <v>1322</v>
      </c>
      <c r="N61" s="275"/>
      <c r="O61" s="275"/>
      <c r="P61" s="284">
        <v>143</v>
      </c>
      <c r="Q61" s="1" t="s">
        <v>137</v>
      </c>
      <c r="S61" s="330" t="s">
        <v>1272</v>
      </c>
      <c r="T61" s="28"/>
      <c r="U61" s="275"/>
      <c r="V61" s="284">
        <v>93</v>
      </c>
      <c r="W61" s="1" t="s">
        <v>135</v>
      </c>
    </row>
    <row r="62" spans="1:23" ht="18">
      <c r="A62" s="330" t="s">
        <v>975</v>
      </c>
      <c r="B62" s="28"/>
      <c r="C62" s="275"/>
      <c r="D62" s="284">
        <v>68</v>
      </c>
      <c r="E62" s="1" t="s">
        <v>131</v>
      </c>
      <c r="G62" s="330" t="s">
        <v>573</v>
      </c>
      <c r="H62" s="275"/>
      <c r="I62" s="275"/>
      <c r="J62" s="284">
        <v>47</v>
      </c>
      <c r="K62" s="1" t="s">
        <v>132</v>
      </c>
      <c r="M62" s="330" t="s">
        <v>1229</v>
      </c>
      <c r="N62" s="275"/>
      <c r="O62" s="275"/>
      <c r="P62" s="284">
        <v>140</v>
      </c>
      <c r="Q62" s="1" t="s">
        <v>137</v>
      </c>
      <c r="S62" s="330" t="s">
        <v>2055</v>
      </c>
      <c r="T62" s="275"/>
      <c r="U62" s="275"/>
      <c r="V62" s="284">
        <v>92</v>
      </c>
      <c r="W62" s="1" t="s">
        <v>135</v>
      </c>
    </row>
    <row r="63" spans="1:23" ht="18">
      <c r="A63" s="330" t="s">
        <v>527</v>
      </c>
      <c r="B63" s="28"/>
      <c r="C63" s="275"/>
      <c r="D63" s="284">
        <v>68</v>
      </c>
      <c r="E63" s="1" t="s">
        <v>131</v>
      </c>
      <c r="G63" s="330" t="s">
        <v>2134</v>
      </c>
      <c r="H63" s="28"/>
      <c r="I63" s="275"/>
      <c r="J63" s="284">
        <v>47</v>
      </c>
      <c r="K63" s="1" t="s">
        <v>132</v>
      </c>
      <c r="M63" s="330" t="s">
        <v>448</v>
      </c>
      <c r="N63" s="28"/>
      <c r="O63" s="275"/>
      <c r="P63" s="284">
        <v>139</v>
      </c>
      <c r="Q63" s="1" t="s">
        <v>137</v>
      </c>
      <c r="S63" s="330" t="s">
        <v>597</v>
      </c>
      <c r="T63" s="275"/>
      <c r="U63" s="275"/>
      <c r="V63" s="284">
        <v>92</v>
      </c>
      <c r="W63" s="1" t="s">
        <v>135</v>
      </c>
    </row>
    <row r="64" spans="1:23" ht="18">
      <c r="A64" s="330" t="s">
        <v>991</v>
      </c>
      <c r="B64" s="275"/>
      <c r="C64" s="275"/>
      <c r="D64" s="284">
        <v>68</v>
      </c>
      <c r="E64" s="1" t="s">
        <v>131</v>
      </c>
      <c r="G64" s="330" t="s">
        <v>846</v>
      </c>
      <c r="H64" s="275"/>
      <c r="I64" s="275"/>
      <c r="J64" s="284">
        <v>47</v>
      </c>
      <c r="K64" s="1" t="s">
        <v>132</v>
      </c>
      <c r="M64" s="330" t="s">
        <v>1249</v>
      </c>
      <c r="N64" s="275"/>
      <c r="O64" s="275"/>
      <c r="P64" s="284">
        <v>138</v>
      </c>
      <c r="Q64" s="1" t="s">
        <v>137</v>
      </c>
      <c r="S64" s="330" t="s">
        <v>579</v>
      </c>
      <c r="T64" s="28"/>
      <c r="U64" s="275"/>
      <c r="V64" s="284">
        <v>92</v>
      </c>
      <c r="W64" s="1" t="s">
        <v>135</v>
      </c>
    </row>
    <row r="65" spans="1:23" ht="18">
      <c r="A65" s="206" t="s">
        <v>2603</v>
      </c>
      <c r="B65" s="28"/>
      <c r="C65" s="28"/>
      <c r="D65" s="284">
        <v>68</v>
      </c>
      <c r="E65" s="1" t="s">
        <v>131</v>
      </c>
      <c r="G65" s="330" t="s">
        <v>1270</v>
      </c>
      <c r="H65" s="275"/>
      <c r="I65" s="275"/>
      <c r="J65" s="284">
        <v>46</v>
      </c>
      <c r="K65" s="1" t="s">
        <v>132</v>
      </c>
      <c r="M65" s="396" t="s">
        <v>2334</v>
      </c>
      <c r="N65" s="28"/>
      <c r="O65" s="28"/>
      <c r="P65" s="284">
        <v>136</v>
      </c>
      <c r="Q65" s="1" t="s">
        <v>137</v>
      </c>
      <c r="S65" s="206" t="s">
        <v>2550</v>
      </c>
      <c r="T65" s="50"/>
      <c r="U65" s="50"/>
      <c r="V65" s="284">
        <v>91</v>
      </c>
      <c r="W65" s="1" t="s">
        <v>135</v>
      </c>
    </row>
    <row r="66" spans="1:23" ht="18">
      <c r="A66" s="206" t="s">
        <v>2554</v>
      </c>
      <c r="B66" s="28"/>
      <c r="C66" s="28"/>
      <c r="D66" s="284">
        <v>68</v>
      </c>
      <c r="E66" s="1" t="s">
        <v>131</v>
      </c>
      <c r="G66" s="330" t="s">
        <v>568</v>
      </c>
      <c r="H66" s="275"/>
      <c r="I66" s="275"/>
      <c r="J66" s="284">
        <v>46</v>
      </c>
      <c r="K66" s="1" t="s">
        <v>132</v>
      </c>
      <c r="M66" s="330" t="s">
        <v>424</v>
      </c>
      <c r="N66" s="275"/>
      <c r="O66" s="275"/>
      <c r="P66" s="284">
        <v>135</v>
      </c>
      <c r="Q66" s="1" t="s">
        <v>137</v>
      </c>
      <c r="S66" s="330" t="s">
        <v>1190</v>
      </c>
      <c r="T66" s="275"/>
      <c r="U66" s="275"/>
      <c r="V66" s="284">
        <v>90</v>
      </c>
      <c r="W66" s="1" t="s">
        <v>135</v>
      </c>
    </row>
    <row r="67" spans="1:23" ht="18">
      <c r="A67" s="206" t="s">
        <v>2589</v>
      </c>
      <c r="B67" s="28"/>
      <c r="C67" s="28"/>
      <c r="D67" s="284">
        <v>68</v>
      </c>
      <c r="E67" s="1" t="s">
        <v>131</v>
      </c>
      <c r="G67" s="330" t="s">
        <v>619</v>
      </c>
      <c r="H67" s="275"/>
      <c r="I67" s="275"/>
      <c r="J67" s="284">
        <v>46</v>
      </c>
      <c r="K67" s="1" t="s">
        <v>132</v>
      </c>
      <c r="M67" s="330" t="s">
        <v>719</v>
      </c>
      <c r="N67" s="28"/>
      <c r="O67" s="275"/>
      <c r="P67" s="284">
        <v>134</v>
      </c>
      <c r="Q67" s="1" t="s">
        <v>137</v>
      </c>
      <c r="S67" s="206" t="s">
        <v>2517</v>
      </c>
      <c r="T67" s="28"/>
      <c r="U67" s="28"/>
      <c r="V67" s="284">
        <v>90</v>
      </c>
      <c r="W67" s="1" t="s">
        <v>135</v>
      </c>
    </row>
    <row r="68" spans="1:23" ht="18">
      <c r="A68" s="396" t="s">
        <v>2344</v>
      </c>
      <c r="B68" s="28"/>
      <c r="C68" s="28"/>
      <c r="D68" s="284">
        <v>67</v>
      </c>
      <c r="E68" s="1" t="s">
        <v>131</v>
      </c>
      <c r="G68" s="330" t="s">
        <v>656</v>
      </c>
      <c r="H68" s="275"/>
      <c r="I68" s="275"/>
      <c r="J68" s="284">
        <v>46</v>
      </c>
      <c r="K68" s="1" t="s">
        <v>132</v>
      </c>
      <c r="M68" s="330" t="s">
        <v>506</v>
      </c>
      <c r="N68" s="275"/>
      <c r="O68" s="275"/>
      <c r="P68" s="284">
        <v>131</v>
      </c>
      <c r="Q68" s="1" t="s">
        <v>137</v>
      </c>
      <c r="S68" s="330" t="s">
        <v>685</v>
      </c>
      <c r="T68" s="275"/>
      <c r="U68" s="275"/>
      <c r="V68" s="284">
        <v>89</v>
      </c>
      <c r="W68" s="1" t="s">
        <v>135</v>
      </c>
    </row>
    <row r="69" spans="1:23" ht="18">
      <c r="A69" s="330" t="s">
        <v>508</v>
      </c>
      <c r="B69" s="28"/>
      <c r="C69" s="275"/>
      <c r="D69" s="284">
        <v>66</v>
      </c>
      <c r="E69" s="1" t="s">
        <v>131</v>
      </c>
      <c r="G69" s="330" t="s">
        <v>2143</v>
      </c>
      <c r="H69" s="28"/>
      <c r="I69" s="275"/>
      <c r="J69" s="284">
        <v>46</v>
      </c>
      <c r="K69" s="1" t="s">
        <v>132</v>
      </c>
      <c r="M69" s="330" t="s">
        <v>965</v>
      </c>
      <c r="N69" s="28"/>
      <c r="O69" s="275"/>
      <c r="P69" s="284">
        <v>129</v>
      </c>
      <c r="Q69" s="1" t="s">
        <v>137</v>
      </c>
      <c r="S69" s="330" t="s">
        <v>1714</v>
      </c>
      <c r="T69" s="275"/>
      <c r="U69" s="275"/>
      <c r="V69" s="284">
        <v>89</v>
      </c>
      <c r="W69" s="1" t="s">
        <v>135</v>
      </c>
    </row>
    <row r="70" spans="1:23" ht="18">
      <c r="A70" s="330" t="s">
        <v>716</v>
      </c>
      <c r="B70" s="275"/>
      <c r="C70" s="275"/>
      <c r="D70" s="284">
        <v>66</v>
      </c>
      <c r="E70" s="1" t="s">
        <v>131</v>
      </c>
      <c r="G70" s="330" t="s">
        <v>601</v>
      </c>
      <c r="H70" s="28"/>
      <c r="I70" s="275"/>
      <c r="J70" s="284">
        <v>46</v>
      </c>
      <c r="K70" s="1" t="s">
        <v>132</v>
      </c>
      <c r="M70" s="330" t="s">
        <v>982</v>
      </c>
      <c r="N70" s="28"/>
      <c r="O70" s="28"/>
      <c r="P70" s="284">
        <v>128</v>
      </c>
      <c r="Q70" s="1" t="s">
        <v>137</v>
      </c>
      <c r="S70" s="330" t="s">
        <v>1274</v>
      </c>
      <c r="T70" s="275"/>
      <c r="U70" s="275"/>
      <c r="V70" s="284">
        <v>89</v>
      </c>
      <c r="W70" s="1" t="s">
        <v>135</v>
      </c>
    </row>
    <row r="71" spans="1:23" ht="18">
      <c r="A71" s="330" t="s">
        <v>1294</v>
      </c>
      <c r="B71" s="28"/>
      <c r="C71" s="275"/>
      <c r="D71" s="284">
        <v>66</v>
      </c>
      <c r="E71" s="1" t="s">
        <v>131</v>
      </c>
      <c r="G71" s="206" t="s">
        <v>3144</v>
      </c>
      <c r="H71" s="28"/>
      <c r="I71" s="28"/>
      <c r="J71" s="284">
        <v>46</v>
      </c>
      <c r="K71" s="1" t="s">
        <v>132</v>
      </c>
      <c r="M71" s="330" t="s">
        <v>530</v>
      </c>
      <c r="N71" s="28"/>
      <c r="O71" s="275"/>
      <c r="P71" s="284">
        <v>122</v>
      </c>
      <c r="Q71" s="1" t="s">
        <v>137</v>
      </c>
      <c r="S71" s="330" t="s">
        <v>697</v>
      </c>
      <c r="T71" s="28"/>
      <c r="U71" s="275"/>
      <c r="V71" s="284">
        <v>89</v>
      </c>
      <c r="W71" s="1" t="s">
        <v>135</v>
      </c>
    </row>
    <row r="72" spans="1:23" ht="18">
      <c r="A72" s="330" t="s">
        <v>499</v>
      </c>
      <c r="B72" s="28"/>
      <c r="C72" s="275"/>
      <c r="D72" s="284">
        <v>66</v>
      </c>
      <c r="E72" s="1" t="s">
        <v>131</v>
      </c>
      <c r="G72" s="330" t="s">
        <v>585</v>
      </c>
      <c r="H72" s="28"/>
      <c r="I72" s="275"/>
      <c r="J72" s="284">
        <v>45</v>
      </c>
      <c r="K72" s="1" t="s">
        <v>132</v>
      </c>
      <c r="M72" s="330" t="s">
        <v>684</v>
      </c>
      <c r="N72" s="275"/>
      <c r="O72" s="275"/>
      <c r="P72" s="284">
        <v>122</v>
      </c>
      <c r="Q72" s="1" t="s">
        <v>137</v>
      </c>
      <c r="S72" s="330" t="s">
        <v>1268</v>
      </c>
      <c r="T72" s="28"/>
      <c r="U72" s="275"/>
      <c r="V72" s="284">
        <v>88</v>
      </c>
      <c r="W72" s="1" t="s">
        <v>135</v>
      </c>
    </row>
    <row r="73" spans="1:23" ht="18">
      <c r="A73" s="330" t="s">
        <v>2083</v>
      </c>
      <c r="B73" s="28"/>
      <c r="C73" s="275"/>
      <c r="D73" s="284">
        <v>66</v>
      </c>
      <c r="E73" s="1" t="s">
        <v>131</v>
      </c>
      <c r="G73" s="330" t="s">
        <v>458</v>
      </c>
      <c r="H73" s="28"/>
      <c r="I73" s="275"/>
      <c r="J73" s="284">
        <v>44</v>
      </c>
      <c r="K73" s="1" t="s">
        <v>132</v>
      </c>
      <c r="M73" s="330" t="s">
        <v>997</v>
      </c>
      <c r="N73" s="275"/>
      <c r="O73" s="275"/>
      <c r="P73" s="284">
        <v>121</v>
      </c>
      <c r="Q73" s="1" t="s">
        <v>137</v>
      </c>
      <c r="S73" s="330" t="s">
        <v>981</v>
      </c>
      <c r="T73" s="28"/>
      <c r="U73" s="275"/>
      <c r="V73" s="284">
        <v>88</v>
      </c>
      <c r="W73" s="1" t="s">
        <v>135</v>
      </c>
    </row>
    <row r="74" spans="1:23" ht="18">
      <c r="A74" s="330" t="s">
        <v>718</v>
      </c>
      <c r="B74" s="275"/>
      <c r="C74" s="275"/>
      <c r="D74" s="284">
        <v>65</v>
      </c>
      <c r="E74" s="1" t="s">
        <v>131</v>
      </c>
      <c r="G74" s="330" t="s">
        <v>622</v>
      </c>
      <c r="H74" s="206"/>
      <c r="I74" s="28"/>
      <c r="J74" s="284">
        <v>44</v>
      </c>
      <c r="K74" s="1" t="s">
        <v>132</v>
      </c>
      <c r="M74" s="330" t="s">
        <v>445</v>
      </c>
      <c r="N74" s="28"/>
      <c r="O74" s="275"/>
      <c r="P74" s="284">
        <v>121</v>
      </c>
      <c r="Q74" s="1" t="s">
        <v>137</v>
      </c>
      <c r="S74" s="330" t="s">
        <v>828</v>
      </c>
      <c r="T74" s="275"/>
      <c r="U74" s="275"/>
      <c r="V74" s="284">
        <v>87</v>
      </c>
      <c r="W74" s="1" t="s">
        <v>135</v>
      </c>
    </row>
    <row r="75" spans="1:23" ht="18">
      <c r="A75" s="206" t="s">
        <v>2082</v>
      </c>
      <c r="B75" s="28"/>
      <c r="C75" s="275"/>
      <c r="D75" s="284">
        <v>65</v>
      </c>
      <c r="E75" s="1" t="s">
        <v>131</v>
      </c>
      <c r="G75" s="330" t="s">
        <v>658</v>
      </c>
      <c r="H75" s="275"/>
      <c r="I75" s="275"/>
      <c r="J75" s="284">
        <v>44</v>
      </c>
      <c r="K75" s="1" t="s">
        <v>132</v>
      </c>
      <c r="S75" s="330" t="s">
        <v>524</v>
      </c>
      <c r="T75" s="275"/>
      <c r="U75" s="275"/>
      <c r="V75" s="284">
        <v>85</v>
      </c>
      <c r="W75" s="1" t="s">
        <v>135</v>
      </c>
    </row>
    <row r="76" spans="1:23" ht="18">
      <c r="A76" s="330" t="s">
        <v>2097</v>
      </c>
      <c r="B76" s="28"/>
      <c r="C76" s="275"/>
      <c r="D76" s="284">
        <v>63</v>
      </c>
      <c r="E76" s="1" t="s">
        <v>131</v>
      </c>
      <c r="G76" s="206" t="s">
        <v>2715</v>
      </c>
      <c r="H76" s="28"/>
      <c r="I76" s="28"/>
      <c r="J76" s="284">
        <v>44</v>
      </c>
      <c r="K76" s="1" t="s">
        <v>132</v>
      </c>
      <c r="S76" s="330" t="s">
        <v>560</v>
      </c>
      <c r="T76" s="275"/>
      <c r="U76" s="275"/>
      <c r="V76" s="284">
        <v>84</v>
      </c>
      <c r="W76" s="1" t="s">
        <v>135</v>
      </c>
    </row>
    <row r="77" spans="1:23" ht="18">
      <c r="A77" s="330" t="s">
        <v>591</v>
      </c>
      <c r="B77" s="275"/>
      <c r="C77" s="275"/>
      <c r="D77" s="284">
        <v>63</v>
      </c>
      <c r="E77" s="1" t="s">
        <v>131</v>
      </c>
      <c r="G77" s="330" t="s">
        <v>2084</v>
      </c>
      <c r="H77" s="28"/>
      <c r="I77" s="275"/>
      <c r="J77" s="284">
        <v>43</v>
      </c>
      <c r="K77" s="1" t="s">
        <v>132</v>
      </c>
      <c r="S77" s="406" t="s">
        <v>3153</v>
      </c>
      <c r="T77" s="50"/>
      <c r="U77" s="50"/>
      <c r="V77" s="284">
        <v>84</v>
      </c>
      <c r="W77" s="1" t="s">
        <v>135</v>
      </c>
    </row>
    <row r="78" spans="1:23" ht="18">
      <c r="A78" s="330" t="s">
        <v>434</v>
      </c>
      <c r="B78" s="28"/>
      <c r="C78" s="275"/>
      <c r="D78" s="284">
        <v>63</v>
      </c>
      <c r="E78" s="1" t="s">
        <v>131</v>
      </c>
      <c r="G78" s="330" t="s">
        <v>668</v>
      </c>
      <c r="H78" s="275"/>
      <c r="I78" s="275"/>
      <c r="J78" s="284">
        <v>43</v>
      </c>
      <c r="K78" s="1" t="s">
        <v>132</v>
      </c>
      <c r="M78" s="330" t="s">
        <v>833</v>
      </c>
      <c r="N78" s="275"/>
      <c r="O78" s="275"/>
      <c r="P78" s="284">
        <v>30</v>
      </c>
      <c r="Q78" s="1" t="s">
        <v>130</v>
      </c>
      <c r="S78" s="330" t="s">
        <v>551</v>
      </c>
      <c r="T78" s="275"/>
      <c r="U78" s="275"/>
      <c r="V78" s="284">
        <v>83</v>
      </c>
      <c r="W78" s="1" t="s">
        <v>135</v>
      </c>
    </row>
    <row r="79" spans="1:23" ht="18">
      <c r="A79" s="330" t="s">
        <v>1287</v>
      </c>
      <c r="B79" s="28"/>
      <c r="C79" s="275"/>
      <c r="D79" s="284">
        <v>62</v>
      </c>
      <c r="E79" s="1" t="s">
        <v>131</v>
      </c>
      <c r="G79" s="330" t="s">
        <v>867</v>
      </c>
      <c r="H79" s="28"/>
      <c r="I79" s="275"/>
      <c r="J79" s="284">
        <v>43</v>
      </c>
      <c r="K79" s="1" t="s">
        <v>132</v>
      </c>
      <c r="M79" s="330" t="s">
        <v>453</v>
      </c>
      <c r="N79" s="275"/>
      <c r="O79" s="275"/>
      <c r="P79" s="284">
        <v>30</v>
      </c>
      <c r="Q79" s="1" t="s">
        <v>130</v>
      </c>
      <c r="S79" s="330" t="s">
        <v>682</v>
      </c>
      <c r="T79" s="275"/>
      <c r="U79" s="275"/>
      <c r="V79" s="284">
        <v>83</v>
      </c>
      <c r="W79" s="1" t="s">
        <v>135</v>
      </c>
    </row>
    <row r="80" spans="1:23" ht="18">
      <c r="A80" s="330" t="s">
        <v>1710</v>
      </c>
      <c r="B80" s="275"/>
      <c r="C80" s="275"/>
      <c r="D80" s="284">
        <v>62</v>
      </c>
      <c r="E80" s="1" t="s">
        <v>131</v>
      </c>
      <c r="G80" s="206" t="s">
        <v>2672</v>
      </c>
      <c r="H80" s="28"/>
      <c r="I80" s="28"/>
      <c r="J80" s="284">
        <v>43</v>
      </c>
      <c r="K80" s="1" t="s">
        <v>132</v>
      </c>
      <c r="M80" s="330" t="s">
        <v>1310</v>
      </c>
      <c r="N80" s="28"/>
      <c r="O80" s="275"/>
      <c r="P80" s="284">
        <v>30</v>
      </c>
      <c r="Q80" s="1" t="s">
        <v>130</v>
      </c>
      <c r="S80" s="330" t="s">
        <v>845</v>
      </c>
      <c r="T80" s="275"/>
      <c r="U80" s="275"/>
      <c r="V80" s="284">
        <v>81</v>
      </c>
      <c r="W80" s="1" t="s">
        <v>135</v>
      </c>
    </row>
    <row r="81" spans="1:23" ht="18">
      <c r="A81" s="330" t="s">
        <v>1730</v>
      </c>
      <c r="B81" s="28"/>
      <c r="C81" s="275"/>
      <c r="D81" s="284">
        <v>61</v>
      </c>
      <c r="E81" s="1" t="s">
        <v>131</v>
      </c>
      <c r="G81" s="330" t="s">
        <v>565</v>
      </c>
      <c r="H81" s="28"/>
      <c r="I81" s="275"/>
      <c r="J81" s="284">
        <v>42</v>
      </c>
      <c r="K81" s="1" t="s">
        <v>132</v>
      </c>
      <c r="M81" s="330" t="s">
        <v>989</v>
      </c>
      <c r="N81" s="275"/>
      <c r="O81" s="275"/>
      <c r="P81" s="284">
        <v>30</v>
      </c>
      <c r="Q81" s="1" t="s">
        <v>130</v>
      </c>
      <c r="S81" s="330" t="s">
        <v>454</v>
      </c>
      <c r="T81" s="275"/>
      <c r="U81" s="275"/>
      <c r="V81" s="284">
        <v>81</v>
      </c>
      <c r="W81" s="1" t="s">
        <v>135</v>
      </c>
    </row>
    <row r="82" spans="1:23" ht="18">
      <c r="A82" s="330" t="s">
        <v>1261</v>
      </c>
      <c r="B82" s="28"/>
      <c r="C82" s="275"/>
      <c r="D82" s="284">
        <v>60</v>
      </c>
      <c r="E82" s="1" t="s">
        <v>131</v>
      </c>
      <c r="G82" s="330" t="s">
        <v>624</v>
      </c>
      <c r="H82" s="275"/>
      <c r="I82" s="275"/>
      <c r="J82" s="284">
        <v>42</v>
      </c>
      <c r="K82" s="1" t="s">
        <v>132</v>
      </c>
      <c r="M82" s="206" t="s">
        <v>2342</v>
      </c>
      <c r="N82" s="28"/>
      <c r="O82" s="28"/>
      <c r="P82" s="284">
        <v>30</v>
      </c>
      <c r="Q82" s="1" t="s">
        <v>130</v>
      </c>
      <c r="S82" s="206" t="s">
        <v>2564</v>
      </c>
      <c r="T82" s="28"/>
      <c r="U82" s="28"/>
      <c r="V82" s="284">
        <v>81</v>
      </c>
      <c r="W82" s="1" t="s">
        <v>135</v>
      </c>
    </row>
    <row r="83" spans="1:23" ht="18">
      <c r="A83" s="330" t="s">
        <v>1736</v>
      </c>
      <c r="B83" s="28"/>
      <c r="C83" s="275"/>
      <c r="D83" s="284">
        <v>60</v>
      </c>
      <c r="E83" s="1" t="s">
        <v>131</v>
      </c>
      <c r="G83" s="330" t="s">
        <v>1230</v>
      </c>
      <c r="H83" s="275"/>
      <c r="I83" s="275"/>
      <c r="J83" s="284">
        <v>42</v>
      </c>
      <c r="K83" s="1" t="s">
        <v>132</v>
      </c>
      <c r="M83" s="206" t="s">
        <v>3143</v>
      </c>
      <c r="N83" s="28"/>
      <c r="O83" s="28"/>
      <c r="P83" s="284">
        <v>30</v>
      </c>
      <c r="Q83" s="1" t="s">
        <v>130</v>
      </c>
      <c r="S83" s="330" t="s">
        <v>1277</v>
      </c>
      <c r="T83" s="275"/>
      <c r="U83" s="275"/>
      <c r="V83" s="284">
        <v>80</v>
      </c>
      <c r="W83" s="1" t="s">
        <v>135</v>
      </c>
    </row>
    <row r="84" spans="1:23" ht="18">
      <c r="A84" s="330" t="s">
        <v>890</v>
      </c>
      <c r="B84" s="275"/>
      <c r="C84" s="275"/>
      <c r="D84" s="284">
        <v>60</v>
      </c>
      <c r="E84" s="1" t="s">
        <v>131</v>
      </c>
      <c r="G84" s="330" t="s">
        <v>856</v>
      </c>
      <c r="H84" s="28"/>
      <c r="I84" s="275"/>
      <c r="J84" s="284">
        <v>42</v>
      </c>
      <c r="K84" s="1" t="s">
        <v>132</v>
      </c>
      <c r="M84" s="330" t="s">
        <v>1228</v>
      </c>
      <c r="N84" s="28"/>
      <c r="O84" s="275"/>
      <c r="P84" s="284">
        <v>29</v>
      </c>
      <c r="Q84" s="1" t="s">
        <v>130</v>
      </c>
      <c r="S84" s="330" t="s">
        <v>2067</v>
      </c>
      <c r="T84" s="275"/>
      <c r="U84" s="275"/>
      <c r="V84" s="284">
        <v>80</v>
      </c>
      <c r="W84" s="1" t="s">
        <v>135</v>
      </c>
    </row>
    <row r="85" spans="1:23" ht="18">
      <c r="A85" s="206" t="s">
        <v>3102</v>
      </c>
      <c r="B85" s="28"/>
      <c r="C85" s="28"/>
      <c r="D85" s="284">
        <v>60</v>
      </c>
      <c r="E85" s="1" t="s">
        <v>131</v>
      </c>
      <c r="G85" s="330" t="s">
        <v>990</v>
      </c>
      <c r="H85" s="275"/>
      <c r="I85" s="275"/>
      <c r="J85" s="284">
        <v>41</v>
      </c>
      <c r="K85" s="1" t="s">
        <v>132</v>
      </c>
      <c r="M85" s="330" t="s">
        <v>483</v>
      </c>
      <c r="N85" s="275"/>
      <c r="O85" s="275"/>
      <c r="P85" s="284">
        <v>29</v>
      </c>
      <c r="Q85" s="1" t="s">
        <v>130</v>
      </c>
      <c r="S85" s="330" t="s">
        <v>2104</v>
      </c>
      <c r="T85" s="275"/>
      <c r="U85" s="275"/>
      <c r="V85" s="284">
        <v>79</v>
      </c>
      <c r="W85" s="1" t="s">
        <v>135</v>
      </c>
    </row>
    <row r="86" spans="1:23" ht="18">
      <c r="A86" s="206" t="s">
        <v>2316</v>
      </c>
      <c r="B86" s="28"/>
      <c r="C86" s="28"/>
      <c r="D86" s="284">
        <v>59</v>
      </c>
      <c r="E86" s="1" t="s">
        <v>131</v>
      </c>
      <c r="G86" s="330" t="s">
        <v>1193</v>
      </c>
      <c r="H86" s="28"/>
      <c r="I86" s="275"/>
      <c r="J86" s="284">
        <v>41</v>
      </c>
      <c r="K86" s="1" t="s">
        <v>132</v>
      </c>
      <c r="M86" s="330" t="s">
        <v>633</v>
      </c>
      <c r="N86" s="28"/>
      <c r="O86" s="275"/>
      <c r="P86" s="284">
        <v>29</v>
      </c>
      <c r="Q86" s="1" t="s">
        <v>130</v>
      </c>
      <c r="S86" s="330" t="s">
        <v>433</v>
      </c>
      <c r="T86" s="28"/>
      <c r="U86" s="275"/>
      <c r="V86" s="284">
        <v>79</v>
      </c>
      <c r="W86" s="1" t="s">
        <v>135</v>
      </c>
    </row>
    <row r="87" spans="1:23" ht="18">
      <c r="A87" s="206" t="s">
        <v>2553</v>
      </c>
      <c r="B87" s="28"/>
      <c r="C87" s="28"/>
      <c r="D87" s="284">
        <v>58</v>
      </c>
      <c r="E87" s="1" t="s">
        <v>131</v>
      </c>
      <c r="G87" s="330" t="s">
        <v>2057</v>
      </c>
      <c r="H87" s="275"/>
      <c r="I87" s="275"/>
      <c r="J87" s="284">
        <v>41</v>
      </c>
      <c r="K87" s="1" t="s">
        <v>132</v>
      </c>
      <c r="M87" s="330" t="s">
        <v>643</v>
      </c>
      <c r="N87" s="275"/>
      <c r="O87" s="275"/>
      <c r="P87" s="284">
        <v>29</v>
      </c>
      <c r="Q87" s="1" t="s">
        <v>130</v>
      </c>
      <c r="S87" s="330" t="s">
        <v>446</v>
      </c>
      <c r="T87" s="28"/>
      <c r="U87" s="275"/>
      <c r="V87" s="284">
        <v>78</v>
      </c>
      <c r="W87" s="1" t="s">
        <v>135</v>
      </c>
    </row>
    <row r="88" spans="1:23" ht="18">
      <c r="A88" s="330" t="s">
        <v>1699</v>
      </c>
      <c r="B88" s="275"/>
      <c r="C88" s="275"/>
      <c r="D88" s="284">
        <v>57</v>
      </c>
      <c r="E88" s="1" t="s">
        <v>131</v>
      </c>
      <c r="G88" s="330" t="s">
        <v>479</v>
      </c>
      <c r="H88" s="28"/>
      <c r="I88" s="275"/>
      <c r="J88" s="284">
        <v>41</v>
      </c>
      <c r="K88" s="1" t="s">
        <v>132</v>
      </c>
      <c r="M88" s="330" t="s">
        <v>689</v>
      </c>
      <c r="N88" s="275"/>
      <c r="O88" s="275"/>
      <c r="P88" s="284">
        <v>29</v>
      </c>
      <c r="Q88" s="1" t="s">
        <v>130</v>
      </c>
      <c r="S88" s="330" t="s">
        <v>534</v>
      </c>
      <c r="T88" s="275"/>
      <c r="U88" s="275"/>
      <c r="V88" s="284">
        <v>78</v>
      </c>
      <c r="W88" s="1" t="s">
        <v>135</v>
      </c>
    </row>
    <row r="89" spans="1:23" ht="18">
      <c r="A89" s="330" t="s">
        <v>836</v>
      </c>
      <c r="B89" s="275"/>
      <c r="C89" s="275"/>
      <c r="D89" s="284">
        <v>57</v>
      </c>
      <c r="E89" s="1" t="s">
        <v>131</v>
      </c>
      <c r="G89" s="330" t="s">
        <v>1276</v>
      </c>
      <c r="H89" s="275"/>
      <c r="I89" s="275"/>
      <c r="J89" s="284">
        <v>41</v>
      </c>
      <c r="K89" s="1" t="s">
        <v>132</v>
      </c>
      <c r="M89" s="330" t="s">
        <v>891</v>
      </c>
      <c r="N89" s="28"/>
      <c r="O89" s="275"/>
      <c r="P89" s="284">
        <v>29</v>
      </c>
      <c r="Q89" s="1" t="s">
        <v>130</v>
      </c>
      <c r="S89" s="330" t="s">
        <v>1215</v>
      </c>
      <c r="T89" s="275"/>
      <c r="U89" s="275"/>
      <c r="V89" s="284">
        <v>78</v>
      </c>
      <c r="W89" s="1" t="s">
        <v>135</v>
      </c>
    </row>
    <row r="90" spans="1:23" ht="18">
      <c r="A90" s="330" t="s">
        <v>666</v>
      </c>
      <c r="B90" s="275"/>
      <c r="C90" s="275"/>
      <c r="D90" s="284">
        <v>57</v>
      </c>
      <c r="E90" s="1" t="s">
        <v>131</v>
      </c>
      <c r="G90" s="330" t="s">
        <v>810</v>
      </c>
      <c r="H90" s="275"/>
      <c r="I90" s="275"/>
      <c r="J90" s="284">
        <v>41</v>
      </c>
      <c r="K90" s="1" t="s">
        <v>132</v>
      </c>
      <c r="M90" s="330" t="s">
        <v>1275</v>
      </c>
      <c r="N90" s="28"/>
      <c r="O90" s="275"/>
      <c r="P90" s="284">
        <v>29</v>
      </c>
      <c r="Q90" s="1" t="s">
        <v>130</v>
      </c>
    </row>
    <row r="91" spans="1:23" ht="18">
      <c r="A91" s="330" t="s">
        <v>2131</v>
      </c>
      <c r="B91" s="28"/>
      <c r="C91" s="275"/>
      <c r="D91" s="284">
        <v>56</v>
      </c>
      <c r="E91" s="1" t="s">
        <v>131</v>
      </c>
      <c r="G91" s="330" t="s">
        <v>2092</v>
      </c>
      <c r="H91" s="28"/>
      <c r="I91" s="28"/>
      <c r="J91" s="284">
        <v>41</v>
      </c>
      <c r="K91" s="1" t="s">
        <v>132</v>
      </c>
      <c r="M91" s="330" t="s">
        <v>571</v>
      </c>
      <c r="N91" s="275"/>
      <c r="O91" s="275"/>
      <c r="P91" s="284">
        <v>29</v>
      </c>
      <c r="Q91" s="1" t="s">
        <v>130</v>
      </c>
    </row>
    <row r="92" spans="1:23" ht="18">
      <c r="A92" s="330" t="s">
        <v>600</v>
      </c>
      <c r="B92" s="275"/>
      <c r="C92" s="275"/>
      <c r="D92" s="284">
        <v>55</v>
      </c>
      <c r="E92" s="1" t="s">
        <v>131</v>
      </c>
      <c r="G92" s="330" t="s">
        <v>687</v>
      </c>
      <c r="H92" s="275"/>
      <c r="I92" s="275"/>
      <c r="J92" s="284">
        <v>41</v>
      </c>
      <c r="K92" s="1" t="s">
        <v>132</v>
      </c>
      <c r="M92" s="330" t="s">
        <v>1726</v>
      </c>
      <c r="N92" s="275"/>
      <c r="O92" s="275"/>
      <c r="P92" s="284">
        <v>29</v>
      </c>
      <c r="Q92" s="1" t="s">
        <v>130</v>
      </c>
    </row>
    <row r="93" spans="1:23" ht="18">
      <c r="A93" s="330" t="s">
        <v>854</v>
      </c>
      <c r="B93" s="275"/>
      <c r="C93" s="275"/>
      <c r="D93" s="284">
        <v>55</v>
      </c>
      <c r="E93" s="1" t="s">
        <v>131</v>
      </c>
      <c r="G93" s="206" t="s">
        <v>2664</v>
      </c>
      <c r="H93" s="28"/>
      <c r="I93" s="28"/>
      <c r="J93" s="284">
        <v>41</v>
      </c>
      <c r="K93" s="1" t="s">
        <v>132</v>
      </c>
      <c r="M93" s="206" t="s">
        <v>2512</v>
      </c>
      <c r="N93" s="28"/>
      <c r="O93" s="28"/>
      <c r="P93" s="284">
        <v>29</v>
      </c>
      <c r="Q93" s="1" t="s">
        <v>130</v>
      </c>
      <c r="S93" s="330" t="s">
        <v>1284</v>
      </c>
      <c r="T93" s="275"/>
      <c r="U93" s="275"/>
      <c r="V93" s="284">
        <v>18</v>
      </c>
      <c r="W93" s="1" t="s">
        <v>129</v>
      </c>
    </row>
    <row r="94" spans="1:23" ht="18">
      <c r="A94" s="330" t="s">
        <v>634</v>
      </c>
      <c r="B94" s="275"/>
      <c r="C94" s="275"/>
      <c r="D94" s="284">
        <v>55</v>
      </c>
      <c r="E94" s="1" t="s">
        <v>131</v>
      </c>
      <c r="G94" s="206" t="s">
        <v>2592</v>
      </c>
      <c r="H94" s="28"/>
      <c r="I94" s="28"/>
      <c r="J94" s="284">
        <v>41</v>
      </c>
      <c r="K94" s="1" t="s">
        <v>132</v>
      </c>
      <c r="M94" s="330" t="s">
        <v>586</v>
      </c>
      <c r="N94" s="275"/>
      <c r="O94" s="275"/>
      <c r="P94" s="284">
        <v>28</v>
      </c>
      <c r="Q94" s="1" t="s">
        <v>130</v>
      </c>
      <c r="S94" s="407" t="s">
        <v>3160</v>
      </c>
      <c r="T94" s="28"/>
      <c r="U94" s="275"/>
      <c r="V94" s="284">
        <v>18</v>
      </c>
      <c r="W94" s="1" t="s">
        <v>129</v>
      </c>
    </row>
    <row r="95" spans="1:23" ht="18">
      <c r="A95" s="330" t="s">
        <v>2069</v>
      </c>
      <c r="B95" s="206"/>
      <c r="C95" s="28"/>
      <c r="D95" s="284">
        <v>54</v>
      </c>
      <c r="E95" s="1" t="s">
        <v>131</v>
      </c>
      <c r="G95" s="330" t="s">
        <v>1204</v>
      </c>
      <c r="H95" s="275"/>
      <c r="I95" s="275"/>
      <c r="J95" s="284">
        <v>40</v>
      </c>
      <c r="K95" s="1" t="s">
        <v>132</v>
      </c>
      <c r="M95" s="330" t="s">
        <v>2108</v>
      </c>
      <c r="N95" s="28"/>
      <c r="O95" s="275"/>
      <c r="P95" s="284">
        <v>28</v>
      </c>
      <c r="Q95" s="1" t="s">
        <v>130</v>
      </c>
      <c r="S95" s="330" t="s">
        <v>695</v>
      </c>
      <c r="T95" s="275"/>
      <c r="U95" s="275"/>
      <c r="V95" s="284">
        <v>18</v>
      </c>
      <c r="W95" s="1" t="s">
        <v>129</v>
      </c>
    </row>
    <row r="96" spans="1:23" ht="18">
      <c r="A96" s="206" t="s">
        <v>2653</v>
      </c>
      <c r="B96" s="28"/>
      <c r="C96" s="28"/>
      <c r="D96" s="284">
        <v>54</v>
      </c>
      <c r="E96" s="1" t="s">
        <v>131</v>
      </c>
      <c r="G96" s="330" t="s">
        <v>1732</v>
      </c>
      <c r="H96" s="28"/>
      <c r="I96" s="275"/>
      <c r="J96" s="284">
        <v>40</v>
      </c>
      <c r="K96" s="1" t="s">
        <v>132</v>
      </c>
      <c r="M96" s="330" t="s">
        <v>992</v>
      </c>
      <c r="N96" s="28"/>
      <c r="O96" s="275"/>
      <c r="P96" s="284">
        <v>28</v>
      </c>
      <c r="Q96" s="1" t="s">
        <v>130</v>
      </c>
      <c r="S96" s="330" t="s">
        <v>494</v>
      </c>
      <c r="T96" s="275"/>
      <c r="U96" s="275"/>
      <c r="V96" s="284">
        <v>18</v>
      </c>
      <c r="W96" s="1" t="s">
        <v>129</v>
      </c>
    </row>
    <row r="97" spans="1:23" ht="18">
      <c r="A97" s="330" t="s">
        <v>2065</v>
      </c>
      <c r="B97" s="275"/>
      <c r="C97" s="275"/>
      <c r="D97" s="284">
        <v>53</v>
      </c>
      <c r="E97" s="1" t="s">
        <v>131</v>
      </c>
      <c r="G97" s="330" t="s">
        <v>2058</v>
      </c>
      <c r="H97" s="275"/>
      <c r="I97" s="275"/>
      <c r="J97" s="284">
        <v>40</v>
      </c>
      <c r="K97" s="1" t="s">
        <v>132</v>
      </c>
      <c r="M97" s="330" t="s">
        <v>2125</v>
      </c>
      <c r="N97" s="28"/>
      <c r="O97" s="275"/>
      <c r="P97" s="284">
        <v>28</v>
      </c>
      <c r="Q97" s="1" t="s">
        <v>130</v>
      </c>
      <c r="S97" s="330" t="s">
        <v>2150</v>
      </c>
      <c r="T97" s="28"/>
      <c r="U97" s="275"/>
      <c r="V97" s="284">
        <v>18</v>
      </c>
      <c r="W97" s="1" t="s">
        <v>129</v>
      </c>
    </row>
    <row r="98" spans="1:23" ht="18">
      <c r="A98" s="330" t="s">
        <v>676</v>
      </c>
      <c r="B98" s="275"/>
      <c r="C98" s="275"/>
      <c r="D98" s="284">
        <v>53</v>
      </c>
      <c r="E98" s="1" t="s">
        <v>131</v>
      </c>
      <c r="G98" s="330" t="s">
        <v>654</v>
      </c>
      <c r="H98" s="275"/>
      <c r="I98" s="275"/>
      <c r="J98" s="284">
        <v>40</v>
      </c>
      <c r="K98" s="1" t="s">
        <v>132</v>
      </c>
      <c r="M98" s="330" t="s">
        <v>2093</v>
      </c>
      <c r="N98" s="28"/>
      <c r="O98" s="275"/>
      <c r="P98" s="284">
        <v>28</v>
      </c>
      <c r="Q98" s="1" t="s">
        <v>130</v>
      </c>
      <c r="S98" s="206" t="s">
        <v>2659</v>
      </c>
      <c r="T98" s="28"/>
      <c r="U98" s="28"/>
      <c r="V98" s="284">
        <v>18</v>
      </c>
      <c r="W98" s="1" t="s">
        <v>129</v>
      </c>
    </row>
    <row r="99" spans="1:23" ht="18">
      <c r="A99" s="330" t="s">
        <v>863</v>
      </c>
      <c r="B99" s="28"/>
      <c r="C99" s="275"/>
      <c r="D99" s="284">
        <v>52</v>
      </c>
      <c r="E99" s="1" t="s">
        <v>131</v>
      </c>
      <c r="G99" s="330" t="s">
        <v>887</v>
      </c>
      <c r="H99" s="28"/>
      <c r="I99" s="275"/>
      <c r="J99" s="284">
        <v>40</v>
      </c>
      <c r="K99" s="1" t="s">
        <v>132</v>
      </c>
      <c r="M99" s="330" t="s">
        <v>1209</v>
      </c>
      <c r="N99" s="28"/>
      <c r="O99" s="28"/>
      <c r="P99" s="284">
        <v>28</v>
      </c>
      <c r="Q99" s="1" t="s">
        <v>130</v>
      </c>
      <c r="S99" s="206" t="s">
        <v>2707</v>
      </c>
      <c r="T99" s="28"/>
      <c r="U99" s="28"/>
      <c r="V99" s="284">
        <v>18</v>
      </c>
      <c r="W99" s="1" t="s">
        <v>129</v>
      </c>
    </row>
    <row r="100" spans="1:23" ht="18">
      <c r="A100" s="330" t="s">
        <v>878</v>
      </c>
      <c r="B100" s="28"/>
      <c r="C100" s="28"/>
      <c r="D100" s="284">
        <v>52</v>
      </c>
      <c r="E100" s="1" t="s">
        <v>131</v>
      </c>
      <c r="G100" s="330" t="s">
        <v>824</v>
      </c>
      <c r="H100" s="28"/>
      <c r="I100" s="275"/>
      <c r="J100" s="284">
        <v>40</v>
      </c>
      <c r="K100" s="1" t="s">
        <v>132</v>
      </c>
      <c r="M100" s="330" t="s">
        <v>1677</v>
      </c>
      <c r="N100" s="28"/>
      <c r="O100" s="275"/>
      <c r="P100" s="284">
        <v>28</v>
      </c>
      <c r="Q100" s="1" t="s">
        <v>130</v>
      </c>
      <c r="S100" s="206" t="s">
        <v>2827</v>
      </c>
      <c r="T100" s="28"/>
      <c r="U100" s="28"/>
      <c r="V100" s="284">
        <v>18</v>
      </c>
      <c r="W100" s="1" t="s">
        <v>129</v>
      </c>
    </row>
    <row r="101" spans="1:23" ht="18">
      <c r="A101" s="330" t="s">
        <v>612</v>
      </c>
      <c r="B101" s="275"/>
      <c r="C101" s="275"/>
      <c r="D101" s="284">
        <v>52</v>
      </c>
      <c r="E101" s="1" t="s">
        <v>131</v>
      </c>
      <c r="G101" s="330" t="s">
        <v>840</v>
      </c>
      <c r="H101" s="275"/>
      <c r="I101" s="275"/>
      <c r="J101" s="284">
        <v>40</v>
      </c>
      <c r="K101" s="1" t="s">
        <v>132</v>
      </c>
      <c r="M101" s="330" t="s">
        <v>663</v>
      </c>
      <c r="N101" s="28"/>
      <c r="O101" s="275"/>
      <c r="P101" s="284">
        <v>28</v>
      </c>
      <c r="Q101" s="1" t="s">
        <v>130</v>
      </c>
      <c r="S101" s="330" t="s">
        <v>2105</v>
      </c>
      <c r="T101" s="275"/>
      <c r="U101" s="275"/>
      <c r="V101" s="284">
        <v>17</v>
      </c>
      <c r="W101" s="1" t="s">
        <v>129</v>
      </c>
    </row>
    <row r="102" spans="1:23" ht="18">
      <c r="A102" s="330" t="s">
        <v>1265</v>
      </c>
      <c r="B102" s="28"/>
      <c r="C102" s="275"/>
      <c r="D102" s="284">
        <v>52</v>
      </c>
      <c r="E102" s="1" t="s">
        <v>131</v>
      </c>
      <c r="G102" s="330" t="s">
        <v>955</v>
      </c>
      <c r="H102" s="275"/>
      <c r="I102" s="275"/>
      <c r="J102" s="284">
        <v>40</v>
      </c>
      <c r="K102" s="1" t="s">
        <v>132</v>
      </c>
      <c r="M102" s="206" t="s">
        <v>2624</v>
      </c>
      <c r="N102" s="28"/>
      <c r="O102" s="28"/>
      <c r="P102" s="284">
        <v>28</v>
      </c>
      <c r="Q102" s="1" t="s">
        <v>130</v>
      </c>
      <c r="S102" s="330" t="s">
        <v>535</v>
      </c>
      <c r="T102" s="275"/>
      <c r="U102" s="275"/>
      <c r="V102" s="284">
        <v>17</v>
      </c>
      <c r="W102" s="1" t="s">
        <v>129</v>
      </c>
    </row>
    <row r="103" spans="1:23" ht="18">
      <c r="A103" s="330" t="s">
        <v>632</v>
      </c>
      <c r="B103" s="275"/>
      <c r="C103" s="275"/>
      <c r="D103" s="284">
        <v>51</v>
      </c>
      <c r="E103" s="1" t="s">
        <v>131</v>
      </c>
      <c r="G103" s="206" t="s">
        <v>2806</v>
      </c>
      <c r="H103" s="28"/>
      <c r="I103" s="28"/>
      <c r="J103" s="284">
        <v>40</v>
      </c>
      <c r="K103" s="1" t="s">
        <v>132</v>
      </c>
      <c r="M103" s="330" t="s">
        <v>700</v>
      </c>
      <c r="N103" s="275"/>
      <c r="O103" s="275"/>
      <c r="P103" s="284">
        <v>27</v>
      </c>
      <c r="Q103" s="1" t="s">
        <v>130</v>
      </c>
      <c r="S103" s="330" t="s">
        <v>709</v>
      </c>
      <c r="T103" s="275"/>
      <c r="U103" s="275"/>
      <c r="V103" s="284">
        <v>17</v>
      </c>
      <c r="W103" s="1" t="s">
        <v>129</v>
      </c>
    </row>
    <row r="104" spans="1:23" ht="18">
      <c r="A104" s="330" t="s">
        <v>688</v>
      </c>
      <c r="B104" s="28"/>
      <c r="C104" s="275"/>
      <c r="D104" s="284">
        <v>51</v>
      </c>
      <c r="E104" s="1" t="s">
        <v>131</v>
      </c>
      <c r="G104" s="206" t="s">
        <v>2676</v>
      </c>
      <c r="H104" s="28"/>
      <c r="I104" s="28"/>
      <c r="J104" s="284">
        <v>39</v>
      </c>
      <c r="K104" s="1" t="s">
        <v>132</v>
      </c>
      <c r="M104" s="330" t="s">
        <v>1680</v>
      </c>
      <c r="N104" s="28"/>
      <c r="O104" s="275"/>
      <c r="P104" s="284">
        <v>27</v>
      </c>
      <c r="Q104" s="1" t="s">
        <v>130</v>
      </c>
      <c r="S104" s="330" t="s">
        <v>864</v>
      </c>
      <c r="T104" s="28"/>
      <c r="U104" s="28"/>
      <c r="V104" s="284">
        <v>17</v>
      </c>
      <c r="W104" s="1" t="s">
        <v>129</v>
      </c>
    </row>
    <row r="105" spans="1:23" ht="18">
      <c r="A105" s="330" t="s">
        <v>683</v>
      </c>
      <c r="B105" s="275"/>
      <c r="C105" s="275"/>
      <c r="D105" s="284">
        <v>51</v>
      </c>
      <c r="E105" s="1" t="s">
        <v>131</v>
      </c>
      <c r="G105" s="330" t="s">
        <v>2075</v>
      </c>
      <c r="H105" s="275"/>
      <c r="I105" s="275"/>
      <c r="J105" s="284">
        <v>38</v>
      </c>
      <c r="K105" s="1" t="s">
        <v>132</v>
      </c>
      <c r="M105" s="330" t="s">
        <v>686</v>
      </c>
      <c r="N105" s="28"/>
      <c r="O105" s="275"/>
      <c r="P105" s="284">
        <v>27</v>
      </c>
      <c r="Q105" s="1" t="s">
        <v>130</v>
      </c>
      <c r="S105" s="330" t="s">
        <v>487</v>
      </c>
      <c r="T105" s="275"/>
      <c r="U105" s="275"/>
      <c r="V105" s="284">
        <v>17</v>
      </c>
      <c r="W105" s="1" t="s">
        <v>129</v>
      </c>
    </row>
    <row r="106" spans="1:23" ht="18">
      <c r="A106" s="330" t="s">
        <v>2064</v>
      </c>
      <c r="B106" s="275"/>
      <c r="C106" s="275"/>
      <c r="D106" s="284">
        <v>50</v>
      </c>
      <c r="E106" s="1" t="s">
        <v>131</v>
      </c>
      <c r="G106" s="330" t="s">
        <v>704</v>
      </c>
      <c r="H106" s="275"/>
      <c r="I106" s="275"/>
      <c r="J106" s="284">
        <v>38</v>
      </c>
      <c r="K106" s="1" t="s">
        <v>132</v>
      </c>
      <c r="M106" s="330" t="s">
        <v>969</v>
      </c>
      <c r="N106" s="28"/>
      <c r="O106" s="275"/>
      <c r="P106" s="284">
        <v>27</v>
      </c>
      <c r="Q106" s="1" t="s">
        <v>130</v>
      </c>
      <c r="S106" s="330" t="s">
        <v>2089</v>
      </c>
      <c r="T106" s="28"/>
      <c r="U106" s="275"/>
      <c r="V106" s="284">
        <v>17</v>
      </c>
      <c r="W106" s="1" t="s">
        <v>129</v>
      </c>
    </row>
    <row r="107" spans="1:23" ht="18">
      <c r="A107" s="330" t="s">
        <v>971</v>
      </c>
      <c r="B107" s="275"/>
      <c r="C107" s="275"/>
      <c r="D107" s="284">
        <v>50</v>
      </c>
      <c r="E107" s="1" t="s">
        <v>131</v>
      </c>
      <c r="G107" s="330" t="s">
        <v>636</v>
      </c>
      <c r="H107" s="275"/>
      <c r="I107" s="275"/>
      <c r="J107" s="284">
        <v>38</v>
      </c>
      <c r="K107" s="1" t="s">
        <v>132</v>
      </c>
      <c r="M107" s="330" t="s">
        <v>2088</v>
      </c>
      <c r="N107" s="28"/>
      <c r="O107" s="275"/>
      <c r="P107" s="284">
        <v>27</v>
      </c>
      <c r="Q107" s="1" t="s">
        <v>130</v>
      </c>
      <c r="S107" s="330" t="s">
        <v>1735</v>
      </c>
      <c r="T107" s="28"/>
      <c r="U107" s="275"/>
      <c r="V107" s="284">
        <v>17</v>
      </c>
      <c r="W107" s="1" t="s">
        <v>129</v>
      </c>
    </row>
    <row r="108" spans="1:23" ht="18">
      <c r="A108" s="330" t="s">
        <v>1219</v>
      </c>
      <c r="B108" s="275"/>
      <c r="C108" s="275"/>
      <c r="D108" s="284">
        <v>50</v>
      </c>
      <c r="E108" s="1" t="s">
        <v>131</v>
      </c>
      <c r="G108" s="330" t="s">
        <v>650</v>
      </c>
      <c r="H108" s="275"/>
      <c r="I108" s="275"/>
      <c r="J108" s="284">
        <v>38</v>
      </c>
      <c r="K108" s="1" t="s">
        <v>132</v>
      </c>
      <c r="M108" s="330" t="s">
        <v>853</v>
      </c>
      <c r="N108" s="28"/>
      <c r="O108" s="275"/>
      <c r="P108" s="284">
        <v>27</v>
      </c>
      <c r="Q108" s="1" t="s">
        <v>130</v>
      </c>
      <c r="S108" s="330" t="s">
        <v>998</v>
      </c>
      <c r="T108" s="28"/>
      <c r="U108" s="275"/>
      <c r="V108" s="284">
        <v>17</v>
      </c>
      <c r="W108" s="1" t="s">
        <v>129</v>
      </c>
    </row>
    <row r="109" spans="1:23" ht="18">
      <c r="A109" s="206" t="s">
        <v>2633</v>
      </c>
      <c r="B109" s="28"/>
      <c r="C109" s="28"/>
      <c r="D109" s="284">
        <v>50</v>
      </c>
      <c r="E109" s="1" t="s">
        <v>131</v>
      </c>
      <c r="G109" s="330" t="s">
        <v>538</v>
      </c>
      <c r="H109" s="275"/>
      <c r="I109" s="275"/>
      <c r="J109" s="284">
        <v>38</v>
      </c>
      <c r="K109" s="1" t="s">
        <v>132</v>
      </c>
      <c r="M109" s="206" t="s">
        <v>2671</v>
      </c>
      <c r="N109" s="28"/>
      <c r="O109" s="28"/>
      <c r="P109" s="284">
        <v>27</v>
      </c>
      <c r="Q109" s="1" t="s">
        <v>130</v>
      </c>
      <c r="S109" s="330" t="s">
        <v>987</v>
      </c>
      <c r="T109" s="275"/>
      <c r="U109" s="275"/>
      <c r="V109" s="284">
        <v>17</v>
      </c>
      <c r="W109" s="1" t="s">
        <v>129</v>
      </c>
    </row>
    <row r="110" spans="1:23" ht="18">
      <c r="A110" s="330" t="s">
        <v>964</v>
      </c>
      <c r="B110" s="28"/>
      <c r="C110" s="275"/>
      <c r="D110" s="284">
        <v>49</v>
      </c>
      <c r="E110" s="1" t="s">
        <v>131</v>
      </c>
      <c r="G110" s="330" t="s">
        <v>1233</v>
      </c>
      <c r="H110" s="275"/>
      <c r="I110" s="275"/>
      <c r="J110" s="284">
        <v>38</v>
      </c>
      <c r="K110" s="1" t="s">
        <v>132</v>
      </c>
      <c r="M110" s="206" t="s">
        <v>2790</v>
      </c>
      <c r="N110" s="28"/>
      <c r="O110" s="28"/>
      <c r="P110" s="284">
        <v>27</v>
      </c>
      <c r="Q110" s="1" t="s">
        <v>130</v>
      </c>
      <c r="S110" s="330" t="s">
        <v>1288</v>
      </c>
      <c r="T110" s="28"/>
      <c r="U110" s="275"/>
      <c r="V110" s="284">
        <v>17</v>
      </c>
      <c r="W110" s="1" t="s">
        <v>129</v>
      </c>
    </row>
    <row r="111" spans="1:23" ht="18">
      <c r="A111" s="330" t="s">
        <v>2098</v>
      </c>
      <c r="B111" s="28"/>
      <c r="C111" s="275"/>
      <c r="D111" s="284">
        <v>49</v>
      </c>
      <c r="E111" s="1" t="s">
        <v>131</v>
      </c>
      <c r="G111" s="330" t="s">
        <v>553</v>
      </c>
      <c r="H111" s="275"/>
      <c r="I111" s="275"/>
      <c r="J111" s="284">
        <v>38</v>
      </c>
      <c r="K111" s="1" t="s">
        <v>132</v>
      </c>
      <c r="M111" s="330" t="s">
        <v>617</v>
      </c>
      <c r="N111" s="275"/>
      <c r="O111" s="275"/>
      <c r="P111" s="284">
        <v>26</v>
      </c>
      <c r="Q111" s="1" t="s">
        <v>130</v>
      </c>
      <c r="S111" s="206" t="s">
        <v>2729</v>
      </c>
      <c r="T111" s="28"/>
      <c r="U111" s="28"/>
      <c r="V111" s="284">
        <v>17</v>
      </c>
      <c r="W111" s="1" t="s">
        <v>129</v>
      </c>
    </row>
    <row r="112" spans="1:23" ht="18">
      <c r="A112" s="206" t="s">
        <v>2781</v>
      </c>
      <c r="B112" s="28"/>
      <c r="C112" s="28"/>
      <c r="D112" s="284">
        <v>49</v>
      </c>
      <c r="E112" s="1" t="s">
        <v>131</v>
      </c>
      <c r="G112" s="330" t="s">
        <v>1450</v>
      </c>
      <c r="H112" s="28"/>
      <c r="I112" s="275"/>
      <c r="J112" s="284">
        <v>37</v>
      </c>
      <c r="K112" s="1" t="s">
        <v>132</v>
      </c>
      <c r="M112" s="330" t="s">
        <v>1252</v>
      </c>
      <c r="N112" s="275"/>
      <c r="O112" s="275"/>
      <c r="P112" s="284">
        <v>26</v>
      </c>
      <c r="Q112" s="1" t="s">
        <v>130</v>
      </c>
      <c r="S112" s="206" t="s">
        <v>2639</v>
      </c>
      <c r="T112" s="28"/>
      <c r="U112" s="28"/>
      <c r="V112" s="284">
        <v>17</v>
      </c>
      <c r="W112" s="1" t="s">
        <v>129</v>
      </c>
    </row>
    <row r="113" spans="1:23" ht="18">
      <c r="A113" s="330" t="s">
        <v>859</v>
      </c>
      <c r="B113" s="28"/>
      <c r="C113" s="275"/>
      <c r="D113" s="284">
        <v>48</v>
      </c>
      <c r="E113" s="1" t="s">
        <v>131</v>
      </c>
      <c r="G113" s="330" t="s">
        <v>961</v>
      </c>
      <c r="H113" s="28"/>
      <c r="I113" s="275"/>
      <c r="J113" s="284">
        <v>37</v>
      </c>
      <c r="K113" s="1" t="s">
        <v>132</v>
      </c>
      <c r="M113" s="407" t="s">
        <v>3162</v>
      </c>
      <c r="N113" s="275"/>
      <c r="O113" s="275"/>
      <c r="P113" s="284">
        <v>26</v>
      </c>
      <c r="Q113" s="1" t="s">
        <v>130</v>
      </c>
      <c r="S113" s="206" t="s">
        <v>2325</v>
      </c>
      <c r="T113" s="28"/>
      <c r="U113" s="28"/>
      <c r="V113" s="284">
        <v>17</v>
      </c>
      <c r="W113" s="1" t="s">
        <v>129</v>
      </c>
    </row>
    <row r="114" spans="1:23" ht="18">
      <c r="A114" s="330" t="s">
        <v>505</v>
      </c>
      <c r="B114" s="275"/>
      <c r="C114" s="275"/>
      <c r="D114" s="284">
        <v>48</v>
      </c>
      <c r="E114" s="1" t="s">
        <v>131</v>
      </c>
      <c r="G114" s="330" t="s">
        <v>2066</v>
      </c>
      <c r="H114" s="275"/>
      <c r="I114" s="275"/>
      <c r="J114" s="284">
        <v>37</v>
      </c>
      <c r="K114" s="1" t="s">
        <v>132</v>
      </c>
      <c r="M114" s="330" t="s">
        <v>706</v>
      </c>
      <c r="N114" s="275"/>
      <c r="O114" s="275"/>
      <c r="P114" s="284">
        <v>26</v>
      </c>
      <c r="Q114" s="1" t="s">
        <v>130</v>
      </c>
      <c r="S114" s="206" t="s">
        <v>2782</v>
      </c>
      <c r="T114" s="28"/>
      <c r="U114" s="28"/>
      <c r="V114" s="284">
        <v>17</v>
      </c>
      <c r="W114" s="1" t="s">
        <v>129</v>
      </c>
    </row>
    <row r="115" spans="1:23" ht="18">
      <c r="A115" s="330" t="s">
        <v>593</v>
      </c>
      <c r="B115" s="28"/>
      <c r="C115" s="275"/>
      <c r="D115" s="284">
        <v>48</v>
      </c>
      <c r="E115" s="1" t="s">
        <v>131</v>
      </c>
      <c r="G115" s="330" t="s">
        <v>572</v>
      </c>
      <c r="H115" s="28"/>
      <c r="I115" s="275"/>
      <c r="J115" s="284">
        <v>36</v>
      </c>
      <c r="K115" s="1" t="s">
        <v>132</v>
      </c>
      <c r="M115" s="330" t="s">
        <v>952</v>
      </c>
      <c r="N115" s="275"/>
      <c r="O115" s="275"/>
      <c r="P115" s="284">
        <v>26</v>
      </c>
      <c r="Q115" s="1" t="s">
        <v>130</v>
      </c>
      <c r="S115" s="396" t="s">
        <v>2714</v>
      </c>
      <c r="T115" s="28"/>
      <c r="U115" s="28"/>
      <c r="V115" s="284">
        <v>17</v>
      </c>
      <c r="W115" s="1" t="s">
        <v>129</v>
      </c>
    </row>
    <row r="116" spans="1:23" ht="18">
      <c r="G116" s="330" t="s">
        <v>558</v>
      </c>
      <c r="H116" s="275"/>
      <c r="I116" s="275"/>
      <c r="J116" s="284">
        <v>36</v>
      </c>
      <c r="K116" s="1" t="s">
        <v>132</v>
      </c>
      <c r="M116" s="206" t="s">
        <v>2331</v>
      </c>
      <c r="N116" s="28"/>
      <c r="O116" s="28"/>
      <c r="P116" s="284">
        <v>25</v>
      </c>
      <c r="Q116" s="1" t="s">
        <v>130</v>
      </c>
      <c r="S116" s="330" t="s">
        <v>649</v>
      </c>
      <c r="T116" s="28"/>
      <c r="U116" s="275"/>
      <c r="V116" s="284">
        <v>16</v>
      </c>
      <c r="W116" s="1" t="s">
        <v>129</v>
      </c>
    </row>
    <row r="117" spans="1:23" ht="18">
      <c r="G117" s="206" t="s">
        <v>2688</v>
      </c>
      <c r="H117" s="28"/>
      <c r="I117" s="28"/>
      <c r="J117" s="284">
        <v>36</v>
      </c>
      <c r="K117" s="1" t="s">
        <v>132</v>
      </c>
      <c r="M117" s="206" t="s">
        <v>2315</v>
      </c>
      <c r="N117" s="28"/>
      <c r="O117" s="28"/>
      <c r="P117" s="284">
        <v>25</v>
      </c>
      <c r="Q117" s="1" t="s">
        <v>130</v>
      </c>
      <c r="S117" s="330" t="s">
        <v>707</v>
      </c>
      <c r="T117" s="275"/>
      <c r="U117" s="275"/>
      <c r="V117" s="284">
        <v>16</v>
      </c>
      <c r="W117" s="1" t="s">
        <v>129</v>
      </c>
    </row>
    <row r="118" spans="1:23" ht="18">
      <c r="G118" s="330" t="s">
        <v>570</v>
      </c>
      <c r="H118" s="275"/>
      <c r="I118" s="275"/>
      <c r="J118" s="284">
        <v>35</v>
      </c>
      <c r="K118" s="1" t="s">
        <v>132</v>
      </c>
      <c r="M118" s="206" t="s">
        <v>3084</v>
      </c>
      <c r="N118" s="28"/>
      <c r="O118" s="28"/>
      <c r="P118" s="284">
        <v>25</v>
      </c>
      <c r="Q118" s="1" t="s">
        <v>130</v>
      </c>
      <c r="S118" s="330" t="s">
        <v>2151</v>
      </c>
      <c r="T118" s="28"/>
      <c r="U118" s="275"/>
      <c r="V118" s="284">
        <v>16</v>
      </c>
      <c r="W118" s="1" t="s">
        <v>129</v>
      </c>
    </row>
    <row r="119" spans="1:23" ht="18">
      <c r="G119" s="330" t="s">
        <v>977</v>
      </c>
      <c r="H119" s="275"/>
      <c r="I119" s="275"/>
      <c r="J119" s="284">
        <v>35</v>
      </c>
      <c r="K119" s="1" t="s">
        <v>132</v>
      </c>
      <c r="M119" s="206" t="s">
        <v>2339</v>
      </c>
      <c r="N119" s="28"/>
      <c r="O119" s="28"/>
      <c r="P119" s="284">
        <v>25</v>
      </c>
      <c r="Q119" s="1" t="s">
        <v>130</v>
      </c>
      <c r="S119" s="330" t="s">
        <v>715</v>
      </c>
      <c r="T119" s="28"/>
      <c r="U119" s="275"/>
      <c r="V119" s="284">
        <v>16</v>
      </c>
      <c r="W119" s="1" t="s">
        <v>129</v>
      </c>
    </row>
    <row r="120" spans="1:23" ht="18">
      <c r="G120" s="330" t="s">
        <v>681</v>
      </c>
      <c r="H120" s="275"/>
      <c r="I120" s="275"/>
      <c r="J120" s="284">
        <v>35</v>
      </c>
      <c r="K120" s="1" t="s">
        <v>132</v>
      </c>
      <c r="M120" s="330" t="s">
        <v>645</v>
      </c>
      <c r="N120" s="28"/>
      <c r="O120" s="275"/>
      <c r="P120" s="284">
        <v>24</v>
      </c>
      <c r="Q120" s="1" t="s">
        <v>130</v>
      </c>
      <c r="S120" s="206" t="s">
        <v>2570</v>
      </c>
      <c r="T120" s="28"/>
      <c r="U120" s="28"/>
      <c r="V120" s="284">
        <v>16</v>
      </c>
      <c r="W120" s="1" t="s">
        <v>129</v>
      </c>
    </row>
    <row r="121" spans="1:23" ht="18">
      <c r="G121" s="330" t="s">
        <v>967</v>
      </c>
      <c r="H121" s="28"/>
      <c r="I121" s="275"/>
      <c r="J121" s="284">
        <v>35</v>
      </c>
      <c r="K121" s="1" t="s">
        <v>132</v>
      </c>
      <c r="M121" s="330" t="s">
        <v>509</v>
      </c>
      <c r="N121" s="275"/>
      <c r="O121" s="275"/>
      <c r="P121" s="284">
        <v>24</v>
      </c>
      <c r="Q121" s="1" t="s">
        <v>130</v>
      </c>
      <c r="S121" s="206" t="s">
        <v>2558</v>
      </c>
      <c r="T121" s="28"/>
      <c r="U121" s="28"/>
      <c r="V121" s="284">
        <v>16</v>
      </c>
      <c r="W121" s="1" t="s">
        <v>129</v>
      </c>
    </row>
    <row r="122" spans="1:23" ht="18">
      <c r="G122" s="206" t="s">
        <v>2318</v>
      </c>
      <c r="H122" s="28"/>
      <c r="I122" s="28"/>
      <c r="J122" s="284">
        <v>35</v>
      </c>
      <c r="K122" s="1" t="s">
        <v>132</v>
      </c>
      <c r="M122" s="330" t="s">
        <v>1693</v>
      </c>
      <c r="N122" s="28"/>
      <c r="O122" s="275"/>
      <c r="P122" s="284">
        <v>24</v>
      </c>
      <c r="Q122" s="1" t="s">
        <v>130</v>
      </c>
      <c r="S122" s="206" t="s">
        <v>2824</v>
      </c>
      <c r="T122" s="28"/>
      <c r="U122" s="28"/>
      <c r="V122" s="284">
        <v>16</v>
      </c>
      <c r="W122" s="1" t="s">
        <v>129</v>
      </c>
    </row>
    <row r="123" spans="1:23" ht="18">
      <c r="G123" s="206" t="s">
        <v>2780</v>
      </c>
      <c r="H123" s="28"/>
      <c r="I123" s="28"/>
      <c r="J123" s="284">
        <v>35</v>
      </c>
      <c r="K123" s="1" t="s">
        <v>132</v>
      </c>
      <c r="M123" s="330" t="s">
        <v>582</v>
      </c>
      <c r="N123" s="275"/>
      <c r="O123" s="275"/>
      <c r="P123" s="284">
        <v>24</v>
      </c>
      <c r="Q123" s="1" t="s">
        <v>130</v>
      </c>
      <c r="S123" s="206" t="s">
        <v>2515</v>
      </c>
      <c r="T123" s="28"/>
      <c r="U123" s="28"/>
      <c r="V123" s="284">
        <v>16</v>
      </c>
      <c r="W123" s="1" t="s">
        <v>129</v>
      </c>
    </row>
    <row r="124" spans="1:23" ht="18">
      <c r="G124" s="330" t="s">
        <v>985</v>
      </c>
      <c r="H124" s="28"/>
      <c r="I124" s="275"/>
      <c r="J124" s="284">
        <v>34</v>
      </c>
      <c r="K124" s="1" t="s">
        <v>132</v>
      </c>
      <c r="M124" s="206" t="s">
        <v>2828</v>
      </c>
      <c r="N124" s="28"/>
      <c r="O124" s="28"/>
      <c r="P124" s="284">
        <v>24</v>
      </c>
      <c r="Q124" s="1" t="s">
        <v>130</v>
      </c>
      <c r="S124" s="206" t="s">
        <v>2513</v>
      </c>
      <c r="T124" s="28"/>
      <c r="U124" s="28"/>
      <c r="V124" s="284">
        <v>16</v>
      </c>
      <c r="W124" s="1" t="s">
        <v>129</v>
      </c>
    </row>
    <row r="125" spans="1:23" ht="18">
      <c r="G125" s="330" t="s">
        <v>588</v>
      </c>
      <c r="H125" s="28"/>
      <c r="I125" s="275"/>
      <c r="J125" s="284">
        <v>34</v>
      </c>
      <c r="K125" s="1" t="s">
        <v>132</v>
      </c>
      <c r="M125" s="206" t="s">
        <v>2799</v>
      </c>
      <c r="N125" s="28"/>
      <c r="O125" s="28"/>
      <c r="P125" s="284">
        <v>24</v>
      </c>
      <c r="Q125" s="1" t="s">
        <v>130</v>
      </c>
      <c r="S125" s="206" t="s">
        <v>2588</v>
      </c>
      <c r="T125" s="28"/>
      <c r="U125" s="28"/>
      <c r="V125" s="284">
        <v>16</v>
      </c>
      <c r="W125" s="1" t="s">
        <v>129</v>
      </c>
    </row>
    <row r="126" spans="1:23" ht="18">
      <c r="G126" s="206" t="s">
        <v>2682</v>
      </c>
      <c r="H126" s="28"/>
      <c r="I126" s="28"/>
      <c r="J126" s="284">
        <v>34</v>
      </c>
      <c r="K126" s="1" t="s">
        <v>132</v>
      </c>
      <c r="M126" s="206" t="s">
        <v>2636</v>
      </c>
      <c r="N126" s="28"/>
      <c r="O126" s="28"/>
      <c r="P126" s="284">
        <v>24</v>
      </c>
      <c r="Q126" s="1" t="s">
        <v>130</v>
      </c>
      <c r="S126" s="330" t="s">
        <v>1194</v>
      </c>
      <c r="T126" s="28"/>
      <c r="U126" s="275"/>
      <c r="V126" s="284">
        <v>15</v>
      </c>
      <c r="W126" s="1" t="s">
        <v>129</v>
      </c>
    </row>
    <row r="127" spans="1:23" ht="18">
      <c r="G127" s="330" t="s">
        <v>554</v>
      </c>
      <c r="H127" s="28"/>
      <c r="I127" s="275"/>
      <c r="J127" s="284">
        <v>33</v>
      </c>
      <c r="K127" s="1" t="s">
        <v>132</v>
      </c>
      <c r="M127" s="206" t="s">
        <v>3101</v>
      </c>
      <c r="N127" s="28"/>
      <c r="O127" s="28"/>
      <c r="P127" s="284">
        <v>24</v>
      </c>
      <c r="Q127" s="1" t="s">
        <v>130</v>
      </c>
      <c r="S127" s="330" t="s">
        <v>2070</v>
      </c>
      <c r="T127" s="275"/>
      <c r="U127" s="275"/>
      <c r="V127" s="284">
        <v>15</v>
      </c>
      <c r="W127" s="1" t="s">
        <v>129</v>
      </c>
    </row>
    <row r="128" spans="1:23" ht="18">
      <c r="G128" s="330" t="s">
        <v>2114</v>
      </c>
      <c r="H128" s="28"/>
      <c r="I128" s="275"/>
      <c r="J128" s="284">
        <v>33</v>
      </c>
      <c r="K128" s="1" t="s">
        <v>132</v>
      </c>
      <c r="M128" s="330" t="s">
        <v>692</v>
      </c>
      <c r="N128" s="28"/>
      <c r="O128" s="275"/>
      <c r="P128" s="284">
        <v>23</v>
      </c>
      <c r="Q128" s="1" t="s">
        <v>130</v>
      </c>
      <c r="S128" s="330" t="s">
        <v>970</v>
      </c>
      <c r="T128" s="28"/>
      <c r="U128" s="275"/>
      <c r="V128" s="284">
        <v>15</v>
      </c>
      <c r="W128" s="1" t="s">
        <v>129</v>
      </c>
    </row>
    <row r="129" spans="7:23" ht="18">
      <c r="G129" s="330" t="s">
        <v>1704</v>
      </c>
      <c r="H129" s="275"/>
      <c r="I129" s="275"/>
      <c r="J129" s="284">
        <v>33</v>
      </c>
      <c r="K129" s="1" t="s">
        <v>132</v>
      </c>
      <c r="M129" s="330" t="s">
        <v>2071</v>
      </c>
      <c r="N129" s="275"/>
      <c r="O129" s="275"/>
      <c r="P129" s="284">
        <v>23</v>
      </c>
      <c r="Q129" s="1" t="s">
        <v>130</v>
      </c>
      <c r="S129" s="330" t="s">
        <v>820</v>
      </c>
      <c r="T129" s="275"/>
      <c r="U129" s="275"/>
      <c r="V129" s="284">
        <v>15</v>
      </c>
      <c r="W129" s="1" t="s">
        <v>129</v>
      </c>
    </row>
    <row r="130" spans="7:23" ht="18">
      <c r="G130" s="330" t="s">
        <v>1264</v>
      </c>
      <c r="H130" s="275"/>
      <c r="I130" s="275"/>
      <c r="J130" s="284">
        <v>33</v>
      </c>
      <c r="K130" s="1" t="s">
        <v>132</v>
      </c>
      <c r="M130" s="330" t="s">
        <v>596</v>
      </c>
      <c r="N130" s="275"/>
      <c r="O130" s="275"/>
      <c r="P130" s="284">
        <v>23</v>
      </c>
      <c r="Q130" s="1" t="s">
        <v>130</v>
      </c>
      <c r="S130" s="330" t="s">
        <v>835</v>
      </c>
      <c r="T130" s="28"/>
      <c r="U130" s="275"/>
      <c r="V130" s="284">
        <v>15</v>
      </c>
      <c r="W130" s="1" t="s">
        <v>129</v>
      </c>
    </row>
    <row r="131" spans="7:23" ht="18">
      <c r="G131" s="206" t="s">
        <v>2705</v>
      </c>
      <c r="H131" s="28"/>
      <c r="I131" s="28"/>
      <c r="J131" s="284">
        <v>33</v>
      </c>
      <c r="K131" s="1" t="s">
        <v>132</v>
      </c>
      <c r="M131" s="330" t="s">
        <v>858</v>
      </c>
      <c r="N131" s="275"/>
      <c r="O131" s="275"/>
      <c r="P131" s="284">
        <v>23</v>
      </c>
      <c r="Q131" s="1" t="s">
        <v>130</v>
      </c>
      <c r="S131" s="330" t="s">
        <v>837</v>
      </c>
      <c r="T131" s="275"/>
      <c r="U131" s="275"/>
      <c r="V131" s="284">
        <v>15</v>
      </c>
      <c r="W131" s="1" t="s">
        <v>129</v>
      </c>
    </row>
    <row r="132" spans="7:23" ht="18">
      <c r="G132" s="206" t="s">
        <v>2314</v>
      </c>
      <c r="H132" s="28"/>
      <c r="I132" s="28"/>
      <c r="J132" s="284">
        <v>33</v>
      </c>
      <c r="K132" s="1" t="s">
        <v>132</v>
      </c>
      <c r="M132" s="206" t="s">
        <v>2322</v>
      </c>
      <c r="N132" s="28"/>
      <c r="O132" s="28"/>
      <c r="P132" s="284">
        <v>23</v>
      </c>
      <c r="Q132" s="1" t="s">
        <v>130</v>
      </c>
      <c r="S132" s="330" t="s">
        <v>2119</v>
      </c>
      <c r="T132" s="28"/>
      <c r="U132" s="275"/>
      <c r="V132" s="284">
        <v>15</v>
      </c>
      <c r="W132" s="1" t="s">
        <v>129</v>
      </c>
    </row>
    <row r="133" spans="7:23" ht="18">
      <c r="G133" s="206" t="s">
        <v>2842</v>
      </c>
      <c r="H133" s="28"/>
      <c r="I133" s="28"/>
      <c r="J133" s="284">
        <v>33</v>
      </c>
      <c r="K133" s="1" t="s">
        <v>132</v>
      </c>
      <c r="M133" s="206" t="s">
        <v>2795</v>
      </c>
      <c r="N133" s="28"/>
      <c r="O133" s="28"/>
      <c r="P133" s="284">
        <v>23</v>
      </c>
      <c r="Q133" s="1" t="s">
        <v>130</v>
      </c>
      <c r="S133" s="330" t="s">
        <v>562</v>
      </c>
      <c r="T133" s="275"/>
      <c r="U133" s="275"/>
      <c r="V133" s="284">
        <v>15</v>
      </c>
      <c r="W133" s="1" t="s">
        <v>129</v>
      </c>
    </row>
    <row r="134" spans="7:23" ht="18">
      <c r="G134" s="206" t="s">
        <v>2645</v>
      </c>
      <c r="H134" s="28"/>
      <c r="I134" s="28"/>
      <c r="J134" s="284">
        <v>33</v>
      </c>
      <c r="K134" s="1" t="s">
        <v>132</v>
      </c>
      <c r="M134" s="206" t="s">
        <v>2514</v>
      </c>
      <c r="N134" s="28"/>
      <c r="O134" s="28"/>
      <c r="P134" s="284">
        <v>23</v>
      </c>
      <c r="Q134" s="1" t="s">
        <v>130</v>
      </c>
      <c r="S134" s="330" t="s">
        <v>954</v>
      </c>
      <c r="T134" s="28"/>
      <c r="U134" s="275"/>
      <c r="V134" s="284">
        <v>15</v>
      </c>
      <c r="W134" s="1" t="s">
        <v>129</v>
      </c>
    </row>
    <row r="135" spans="7:23" ht="18">
      <c r="G135" s="330" t="s">
        <v>1446</v>
      </c>
      <c r="H135" s="275"/>
      <c r="I135" s="275"/>
      <c r="J135" s="284">
        <v>32</v>
      </c>
      <c r="K135" s="1" t="s">
        <v>132</v>
      </c>
      <c r="M135" s="330" t="s">
        <v>2117</v>
      </c>
      <c r="N135" s="28"/>
      <c r="O135" s="275"/>
      <c r="P135" s="284">
        <v>22</v>
      </c>
      <c r="Q135" s="1" t="s">
        <v>130</v>
      </c>
      <c r="S135" s="330" t="s">
        <v>696</v>
      </c>
      <c r="T135" s="275"/>
      <c r="U135" s="275"/>
      <c r="V135" s="284">
        <v>15</v>
      </c>
      <c r="W135" s="1" t="s">
        <v>129</v>
      </c>
    </row>
    <row r="136" spans="7:23" ht="18">
      <c r="G136" s="330" t="s">
        <v>2090</v>
      </c>
      <c r="H136" s="28"/>
      <c r="I136" s="275"/>
      <c r="J136" s="284">
        <v>32</v>
      </c>
      <c r="K136" s="1" t="s">
        <v>132</v>
      </c>
      <c r="M136" s="330" t="s">
        <v>589</v>
      </c>
      <c r="N136" s="275"/>
      <c r="O136" s="275"/>
      <c r="P136" s="284">
        <v>22</v>
      </c>
      <c r="Q136" s="1" t="s">
        <v>130</v>
      </c>
      <c r="S136" s="330" t="s">
        <v>895</v>
      </c>
      <c r="T136" s="275"/>
      <c r="U136" s="275"/>
      <c r="V136" s="284">
        <v>15</v>
      </c>
      <c r="W136" s="1" t="s">
        <v>129</v>
      </c>
    </row>
    <row r="137" spans="7:23" ht="18">
      <c r="G137" s="407" t="s">
        <v>3164</v>
      </c>
      <c r="H137" s="275"/>
      <c r="I137" s="275"/>
      <c r="J137" s="284">
        <v>32</v>
      </c>
      <c r="K137" s="1" t="s">
        <v>132</v>
      </c>
      <c r="M137" s="330" t="s">
        <v>628</v>
      </c>
      <c r="N137" s="28"/>
      <c r="O137" s="275"/>
      <c r="P137" s="284">
        <v>22</v>
      </c>
      <c r="Q137" s="1" t="s">
        <v>130</v>
      </c>
      <c r="S137" s="330" t="s">
        <v>2146</v>
      </c>
      <c r="T137" s="28"/>
      <c r="U137" s="275"/>
      <c r="V137" s="284">
        <v>15</v>
      </c>
      <c r="W137" s="1" t="s">
        <v>129</v>
      </c>
    </row>
    <row r="138" spans="7:23" ht="18">
      <c r="G138" s="330" t="s">
        <v>1259</v>
      </c>
      <c r="H138" s="28"/>
      <c r="I138" s="275"/>
      <c r="J138" s="284">
        <v>32</v>
      </c>
      <c r="K138" s="1" t="s">
        <v>132</v>
      </c>
      <c r="M138" s="330" t="s">
        <v>1221</v>
      </c>
      <c r="N138" s="275"/>
      <c r="O138" s="275"/>
      <c r="P138" s="284">
        <v>22</v>
      </c>
      <c r="Q138" s="1" t="s">
        <v>130</v>
      </c>
      <c r="S138" s="330" t="s">
        <v>646</v>
      </c>
      <c r="T138" s="275"/>
      <c r="U138" s="275"/>
      <c r="V138" s="284">
        <v>15</v>
      </c>
      <c r="W138" s="1" t="s">
        <v>129</v>
      </c>
    </row>
    <row r="139" spans="7:23" ht="18">
      <c r="G139" s="330" t="s">
        <v>690</v>
      </c>
      <c r="H139" s="275"/>
      <c r="I139" s="275"/>
      <c r="J139" s="284">
        <v>31</v>
      </c>
      <c r="K139" s="1" t="s">
        <v>132</v>
      </c>
      <c r="M139" s="330" t="s">
        <v>1678</v>
      </c>
      <c r="N139" s="28"/>
      <c r="O139" s="28"/>
      <c r="P139" s="284">
        <v>22</v>
      </c>
      <c r="Q139" s="1" t="s">
        <v>130</v>
      </c>
      <c r="S139" s="330" t="s">
        <v>2095</v>
      </c>
      <c r="T139" s="28"/>
      <c r="U139" s="275"/>
      <c r="V139" s="284">
        <v>15</v>
      </c>
      <c r="W139" s="1" t="s">
        <v>129</v>
      </c>
    </row>
    <row r="140" spans="7:23" ht="18">
      <c r="G140" s="206" t="s">
        <v>2516</v>
      </c>
      <c r="H140" s="28"/>
      <c r="I140" s="28"/>
      <c r="J140" s="284">
        <v>31</v>
      </c>
      <c r="K140" s="1" t="s">
        <v>132</v>
      </c>
      <c r="M140" s="330" t="s">
        <v>2138</v>
      </c>
      <c r="N140" s="28"/>
      <c r="O140" s="275"/>
      <c r="P140" s="284">
        <v>22</v>
      </c>
      <c r="Q140" s="1" t="s">
        <v>130</v>
      </c>
      <c r="S140" s="206" t="s">
        <v>2652</v>
      </c>
      <c r="T140" s="28"/>
      <c r="U140" s="28"/>
      <c r="V140" s="284">
        <v>15</v>
      </c>
      <c r="W140" s="1" t="s">
        <v>129</v>
      </c>
    </row>
    <row r="141" spans="7:23" ht="18">
      <c r="G141" s="206" t="s">
        <v>2728</v>
      </c>
      <c r="H141" s="28"/>
      <c r="I141" s="28"/>
      <c r="J141" s="284">
        <v>31</v>
      </c>
      <c r="K141" s="1" t="s">
        <v>132</v>
      </c>
      <c r="M141" s="330" t="s">
        <v>2072</v>
      </c>
      <c r="N141" s="275"/>
      <c r="O141" s="275"/>
      <c r="P141" s="284">
        <v>22</v>
      </c>
      <c r="Q141" s="1" t="s">
        <v>130</v>
      </c>
      <c r="S141" s="206" t="s">
        <v>2667</v>
      </c>
      <c r="T141" s="28"/>
      <c r="U141" s="28"/>
      <c r="V141" s="284">
        <v>15</v>
      </c>
      <c r="W141" s="1" t="s">
        <v>129</v>
      </c>
    </row>
    <row r="142" spans="7:23" ht="18">
      <c r="G142" s="206" t="s">
        <v>2816</v>
      </c>
      <c r="H142" s="28"/>
      <c r="I142" s="28"/>
      <c r="J142" s="284">
        <v>31</v>
      </c>
      <c r="K142" s="1" t="s">
        <v>132</v>
      </c>
      <c r="M142" s="330" t="s">
        <v>2091</v>
      </c>
      <c r="N142" s="28"/>
      <c r="O142" s="275"/>
      <c r="P142" s="284">
        <v>22</v>
      </c>
      <c r="Q142" s="1" t="s">
        <v>130</v>
      </c>
      <c r="S142" s="206" t="s">
        <v>2670</v>
      </c>
      <c r="T142" s="28"/>
      <c r="U142" s="28"/>
      <c r="V142" s="284">
        <v>15</v>
      </c>
      <c r="W142" s="1" t="s">
        <v>129</v>
      </c>
    </row>
    <row r="143" spans="7:23" ht="18">
      <c r="G143" s="206" t="s">
        <v>2581</v>
      </c>
      <c r="H143" s="28"/>
      <c r="I143" s="28"/>
      <c r="J143" s="284">
        <v>31</v>
      </c>
      <c r="K143" s="1" t="s">
        <v>132</v>
      </c>
      <c r="M143" s="206" t="s">
        <v>2568</v>
      </c>
      <c r="N143" s="28"/>
      <c r="O143" s="28"/>
      <c r="P143" s="284">
        <v>22</v>
      </c>
      <c r="Q143" s="1" t="s">
        <v>130</v>
      </c>
      <c r="S143" s="206" t="s">
        <v>2747</v>
      </c>
      <c r="T143" s="28"/>
      <c r="U143" s="28"/>
      <c r="V143" s="284">
        <v>15</v>
      </c>
      <c r="W143" s="1" t="s">
        <v>129</v>
      </c>
    </row>
    <row r="144" spans="7:23" ht="18">
      <c r="M144" s="206" t="s">
        <v>2768</v>
      </c>
      <c r="N144" s="28"/>
      <c r="O144" s="28"/>
      <c r="P144" s="284">
        <v>22</v>
      </c>
      <c r="Q144" s="1" t="s">
        <v>130</v>
      </c>
      <c r="S144" s="206" t="s">
        <v>2797</v>
      </c>
      <c r="T144" s="28"/>
      <c r="U144" s="28"/>
      <c r="V144" s="284">
        <v>15</v>
      </c>
      <c r="W144" s="1" t="s">
        <v>129</v>
      </c>
    </row>
    <row r="145" spans="13:23" ht="18">
      <c r="M145" s="206" t="s">
        <v>2792</v>
      </c>
      <c r="N145" s="28"/>
      <c r="O145" s="28"/>
      <c r="P145" s="284">
        <v>22</v>
      </c>
      <c r="Q145" s="1" t="s">
        <v>130</v>
      </c>
      <c r="S145" s="206" t="s">
        <v>2855</v>
      </c>
      <c r="T145" s="28"/>
      <c r="U145" s="28"/>
      <c r="V145" s="284">
        <v>15</v>
      </c>
      <c r="W145" s="1" t="s">
        <v>129</v>
      </c>
    </row>
    <row r="146" spans="13:23" ht="18">
      <c r="M146" s="330" t="s">
        <v>2079</v>
      </c>
      <c r="N146" s="275"/>
      <c r="O146" s="275"/>
      <c r="P146" s="284">
        <v>21</v>
      </c>
      <c r="Q146" s="1" t="s">
        <v>130</v>
      </c>
      <c r="S146" s="206" t="s">
        <v>2604</v>
      </c>
      <c r="T146" s="28"/>
      <c r="U146" s="28"/>
      <c r="V146" s="284">
        <v>15</v>
      </c>
      <c r="W146" s="1" t="s">
        <v>129</v>
      </c>
    </row>
    <row r="147" spans="13:23" ht="18">
      <c r="M147" s="330" t="s">
        <v>662</v>
      </c>
      <c r="N147" s="28"/>
      <c r="O147" s="275"/>
      <c r="P147" s="284">
        <v>21</v>
      </c>
      <c r="Q147" s="1" t="s">
        <v>130</v>
      </c>
      <c r="S147" s="206" t="s">
        <v>3106</v>
      </c>
      <c r="T147" s="28"/>
      <c r="U147" s="28"/>
      <c r="V147" s="284">
        <v>15</v>
      </c>
      <c r="W147" s="1" t="s">
        <v>129</v>
      </c>
    </row>
    <row r="148" spans="13:23" ht="18">
      <c r="M148" s="330" t="s">
        <v>1723</v>
      </c>
      <c r="N148" s="28"/>
      <c r="O148" s="275"/>
      <c r="P148" s="284">
        <v>20</v>
      </c>
      <c r="Q148" s="1" t="s">
        <v>130</v>
      </c>
      <c r="S148" s="330" t="s">
        <v>995</v>
      </c>
      <c r="T148" s="28"/>
      <c r="U148" s="275"/>
      <c r="V148" s="284">
        <v>14</v>
      </c>
      <c r="W148" s="1" t="s">
        <v>129</v>
      </c>
    </row>
    <row r="149" spans="13:23" ht="18">
      <c r="M149" s="330" t="s">
        <v>1267</v>
      </c>
      <c r="N149" s="28"/>
      <c r="O149" s="275"/>
      <c r="P149" s="284">
        <v>20</v>
      </c>
      <c r="Q149" s="1" t="s">
        <v>130</v>
      </c>
      <c r="S149" s="330" t="s">
        <v>576</v>
      </c>
      <c r="T149" s="275"/>
      <c r="U149" s="275"/>
      <c r="V149" s="284">
        <v>14</v>
      </c>
      <c r="W149" s="1" t="s">
        <v>129</v>
      </c>
    </row>
    <row r="150" spans="13:23" ht="18">
      <c r="M150" s="330" t="s">
        <v>1262</v>
      </c>
      <c r="N150" s="28"/>
      <c r="O150" s="275"/>
      <c r="P150" s="284">
        <v>20</v>
      </c>
      <c r="Q150" s="1" t="s">
        <v>130</v>
      </c>
      <c r="S150" s="330" t="s">
        <v>873</v>
      </c>
      <c r="T150" s="28"/>
      <c r="U150" s="28"/>
      <c r="V150" s="284">
        <v>14</v>
      </c>
      <c r="W150" s="1" t="s">
        <v>129</v>
      </c>
    </row>
    <row r="151" spans="13:23" ht="18">
      <c r="M151" s="330" t="s">
        <v>1717</v>
      </c>
      <c r="N151" s="28"/>
      <c r="O151" s="275"/>
      <c r="P151" s="284">
        <v>20</v>
      </c>
      <c r="Q151" s="1" t="s">
        <v>130</v>
      </c>
      <c r="S151" s="330" t="s">
        <v>2113</v>
      </c>
      <c r="T151" s="28"/>
      <c r="U151" s="275"/>
      <c r="V151" s="284">
        <v>14</v>
      </c>
      <c r="W151" s="1" t="s">
        <v>129</v>
      </c>
    </row>
    <row r="152" spans="13:23" ht="18">
      <c r="M152" s="206" t="s">
        <v>2815</v>
      </c>
      <c r="N152" s="28"/>
      <c r="O152" s="28"/>
      <c r="P152" s="284">
        <v>20</v>
      </c>
      <c r="Q152" s="1" t="s">
        <v>130</v>
      </c>
      <c r="S152" s="330" t="s">
        <v>672</v>
      </c>
      <c r="T152" s="275"/>
      <c r="U152" s="275"/>
      <c r="V152" s="284">
        <v>14</v>
      </c>
      <c r="W152" s="1" t="s">
        <v>129</v>
      </c>
    </row>
    <row r="153" spans="13:23" ht="18">
      <c r="M153" s="206" t="s">
        <v>2549</v>
      </c>
      <c r="N153" s="50"/>
      <c r="O153" s="50"/>
      <c r="P153" s="284">
        <v>20</v>
      </c>
      <c r="Q153" s="1" t="s">
        <v>130</v>
      </c>
      <c r="S153" s="330" t="s">
        <v>564</v>
      </c>
      <c r="T153" s="275"/>
      <c r="U153" s="275"/>
      <c r="V153" s="284">
        <v>14</v>
      </c>
      <c r="W153" s="1" t="s">
        <v>129</v>
      </c>
    </row>
    <row r="154" spans="13:23" ht="18">
      <c r="M154" s="206" t="s">
        <v>2724</v>
      </c>
      <c r="N154" s="28"/>
      <c r="O154" s="28"/>
      <c r="P154" s="284">
        <v>20</v>
      </c>
      <c r="Q154" s="1" t="s">
        <v>130</v>
      </c>
      <c r="S154" s="330" t="s">
        <v>1785</v>
      </c>
      <c r="T154" s="28"/>
      <c r="U154" s="275"/>
      <c r="V154" s="284">
        <v>14</v>
      </c>
      <c r="W154" s="1" t="s">
        <v>129</v>
      </c>
    </row>
    <row r="155" spans="13:23" ht="18">
      <c r="M155" s="206" t="s">
        <v>2582</v>
      </c>
      <c r="N155" s="28"/>
      <c r="O155" s="28"/>
      <c r="P155" s="284">
        <v>20</v>
      </c>
      <c r="Q155" s="1" t="s">
        <v>130</v>
      </c>
      <c r="S155" s="330" t="s">
        <v>1445</v>
      </c>
      <c r="T155" s="275"/>
      <c r="U155" s="275"/>
      <c r="V155" s="284">
        <v>14</v>
      </c>
      <c r="W155" s="1" t="s">
        <v>129</v>
      </c>
    </row>
    <row r="156" spans="13:23" ht="18">
      <c r="M156" s="206" t="s">
        <v>2839</v>
      </c>
      <c r="N156" s="28"/>
      <c r="O156" s="28"/>
      <c r="P156" s="284">
        <v>20</v>
      </c>
      <c r="Q156" s="1" t="s">
        <v>130</v>
      </c>
      <c r="S156" s="330" t="s">
        <v>708</v>
      </c>
      <c r="T156" s="28"/>
      <c r="U156" s="275"/>
      <c r="V156" s="284">
        <v>14</v>
      </c>
      <c r="W156" s="1" t="s">
        <v>129</v>
      </c>
    </row>
    <row r="157" spans="13:23" ht="18">
      <c r="M157" s="206" t="s">
        <v>2611</v>
      </c>
      <c r="N157" s="28"/>
      <c r="O157" s="28"/>
      <c r="P157" s="284">
        <v>20</v>
      </c>
      <c r="Q157" s="1" t="s">
        <v>130</v>
      </c>
      <c r="S157" s="330" t="s">
        <v>587</v>
      </c>
      <c r="T157" s="275"/>
      <c r="U157" s="275"/>
      <c r="V157" s="284">
        <v>14</v>
      </c>
      <c r="W157" s="1" t="s">
        <v>129</v>
      </c>
    </row>
    <row r="158" spans="13:23" ht="18">
      <c r="M158" s="206" t="s">
        <v>2741</v>
      </c>
      <c r="N158" s="28"/>
      <c r="O158" s="28"/>
      <c r="P158" s="284">
        <v>20</v>
      </c>
      <c r="Q158" s="1" t="s">
        <v>130</v>
      </c>
      <c r="S158" s="206" t="s">
        <v>2685</v>
      </c>
      <c r="T158" s="28"/>
      <c r="U158" s="28"/>
      <c r="V158" s="284">
        <v>14</v>
      </c>
      <c r="W158" s="1" t="s">
        <v>129</v>
      </c>
    </row>
    <row r="159" spans="13:23" ht="18">
      <c r="M159" s="206" t="s">
        <v>2578</v>
      </c>
      <c r="N159" s="28"/>
      <c r="O159" s="28"/>
      <c r="P159" s="284">
        <v>20</v>
      </c>
      <c r="Q159" s="1" t="s">
        <v>130</v>
      </c>
      <c r="S159" s="206" t="s">
        <v>2758</v>
      </c>
      <c r="T159" s="28"/>
      <c r="U159" s="28"/>
      <c r="V159" s="284">
        <v>14</v>
      </c>
      <c r="W159" s="1" t="s">
        <v>129</v>
      </c>
    </row>
    <row r="160" spans="13:23" ht="18">
      <c r="M160" s="396" t="s">
        <v>2591</v>
      </c>
      <c r="N160" s="28"/>
      <c r="O160" s="28"/>
      <c r="P160" s="284">
        <v>20</v>
      </c>
      <c r="Q160" s="1" t="s">
        <v>130</v>
      </c>
      <c r="S160" s="406" t="s">
        <v>3166</v>
      </c>
      <c r="T160" s="28"/>
      <c r="U160" s="28"/>
      <c r="V160" s="284">
        <v>14</v>
      </c>
      <c r="W160" s="1" t="s">
        <v>129</v>
      </c>
    </row>
    <row r="161" spans="13:23" ht="18">
      <c r="M161" s="206" t="s">
        <v>2605</v>
      </c>
      <c r="N161" s="28"/>
      <c r="O161" s="28"/>
      <c r="P161" s="284">
        <v>20</v>
      </c>
      <c r="Q161" s="1" t="s">
        <v>130</v>
      </c>
      <c r="S161" s="206" t="s">
        <v>2834</v>
      </c>
      <c r="T161" s="28"/>
      <c r="U161" s="28"/>
      <c r="V161" s="284">
        <v>14</v>
      </c>
      <c r="W161" s="1" t="s">
        <v>129</v>
      </c>
    </row>
    <row r="162" spans="13:23" ht="18">
      <c r="M162" s="206" t="s">
        <v>2340</v>
      </c>
      <c r="N162" s="28"/>
      <c r="O162" s="28"/>
      <c r="P162" s="284">
        <v>20</v>
      </c>
      <c r="Q162" s="1" t="s">
        <v>130</v>
      </c>
      <c r="S162" s="206" t="s">
        <v>2597</v>
      </c>
      <c r="T162" s="28"/>
      <c r="U162" s="28"/>
      <c r="V162" s="284">
        <v>14</v>
      </c>
      <c r="W162" s="1" t="s">
        <v>129</v>
      </c>
    </row>
    <row r="163" spans="13:23" ht="18">
      <c r="M163" s="330" t="s">
        <v>520</v>
      </c>
      <c r="N163" s="275"/>
      <c r="O163" s="275"/>
      <c r="P163" s="284">
        <v>19</v>
      </c>
      <c r="Q163" s="1" t="s">
        <v>130</v>
      </c>
      <c r="S163" s="206" t="s">
        <v>2708</v>
      </c>
      <c r="T163" s="28"/>
      <c r="U163" s="28"/>
      <c r="V163" s="284">
        <v>14</v>
      </c>
      <c r="W163" s="1" t="s">
        <v>129</v>
      </c>
    </row>
    <row r="164" spans="13:23" ht="18">
      <c r="M164" s="330" t="s">
        <v>549</v>
      </c>
      <c r="N164" s="275"/>
      <c r="O164" s="275"/>
      <c r="P164" s="284">
        <v>19</v>
      </c>
      <c r="Q164" s="1" t="s">
        <v>130</v>
      </c>
      <c r="S164" s="206" t="s">
        <v>2569</v>
      </c>
      <c r="T164" s="28"/>
      <c r="U164" s="28"/>
      <c r="V164" s="284">
        <v>14</v>
      </c>
      <c r="W164" s="1" t="s">
        <v>129</v>
      </c>
    </row>
    <row r="165" spans="13:23" ht="18">
      <c r="M165" s="330" t="s">
        <v>1832</v>
      </c>
      <c r="N165" s="275"/>
      <c r="O165" s="275"/>
      <c r="P165" s="284">
        <v>19</v>
      </c>
      <c r="Q165" s="1" t="s">
        <v>130</v>
      </c>
      <c r="S165" s="330" t="s">
        <v>894</v>
      </c>
      <c r="T165" s="28"/>
      <c r="U165" s="275"/>
      <c r="V165" s="284">
        <v>13</v>
      </c>
      <c r="W165" s="1" t="s">
        <v>129</v>
      </c>
    </row>
    <row r="166" spans="13:23" ht="18">
      <c r="M166" s="330" t="s">
        <v>2110</v>
      </c>
      <c r="N166" s="28"/>
      <c r="O166" s="275"/>
      <c r="P166" s="284">
        <v>19</v>
      </c>
      <c r="Q166" s="1" t="s">
        <v>130</v>
      </c>
      <c r="S166" s="330" t="s">
        <v>652</v>
      </c>
      <c r="T166" s="28"/>
      <c r="U166" s="275"/>
      <c r="V166" s="284">
        <v>13</v>
      </c>
      <c r="W166" s="1" t="s">
        <v>129</v>
      </c>
    </row>
    <row r="167" spans="13:23" ht="18">
      <c r="M167" s="330" t="s">
        <v>618</v>
      </c>
      <c r="N167" s="28"/>
      <c r="O167" s="275"/>
      <c r="P167" s="284">
        <v>19</v>
      </c>
      <c r="Q167" s="1" t="s">
        <v>130</v>
      </c>
      <c r="S167" s="330" t="s">
        <v>847</v>
      </c>
      <c r="T167" s="28"/>
      <c r="U167" s="275"/>
      <c r="V167" s="284">
        <v>13</v>
      </c>
      <c r="W167" s="1" t="s">
        <v>129</v>
      </c>
    </row>
    <row r="168" spans="13:23" ht="18">
      <c r="M168" s="330" t="s">
        <v>660</v>
      </c>
      <c r="N168" s="28"/>
      <c r="O168" s="275"/>
      <c r="P168" s="284">
        <v>19</v>
      </c>
      <c r="Q168" s="1" t="s">
        <v>130</v>
      </c>
      <c r="S168" s="330" t="s">
        <v>823</v>
      </c>
      <c r="T168" s="28"/>
      <c r="U168" s="275"/>
      <c r="V168" s="284">
        <v>13</v>
      </c>
      <c r="W168" s="1" t="s">
        <v>129</v>
      </c>
    </row>
    <row r="169" spans="13:23" ht="18">
      <c r="M169" s="407" t="s">
        <v>3156</v>
      </c>
      <c r="N169" s="28"/>
      <c r="O169" s="275"/>
      <c r="P169" s="284">
        <v>19</v>
      </c>
      <c r="Q169" s="1" t="s">
        <v>130</v>
      </c>
      <c r="S169" s="330" t="s">
        <v>1202</v>
      </c>
      <c r="T169" s="28"/>
      <c r="U169" s="275"/>
      <c r="V169" s="284">
        <v>13</v>
      </c>
      <c r="W169" s="1" t="s">
        <v>129</v>
      </c>
    </row>
    <row r="170" spans="13:23" ht="18">
      <c r="M170" s="330" t="s">
        <v>988</v>
      </c>
      <c r="N170" s="275"/>
      <c r="O170" s="275"/>
      <c r="P170" s="284">
        <v>19</v>
      </c>
      <c r="Q170" s="1" t="s">
        <v>130</v>
      </c>
      <c r="S170" s="330" t="s">
        <v>1715</v>
      </c>
      <c r="T170" s="275"/>
      <c r="U170" s="275"/>
      <c r="V170" s="284">
        <v>13</v>
      </c>
      <c r="W170" s="1" t="s">
        <v>129</v>
      </c>
    </row>
    <row r="171" spans="13:23" ht="18">
      <c r="M171" s="330" t="s">
        <v>2061</v>
      </c>
      <c r="N171" s="275"/>
      <c r="O171" s="275"/>
      <c r="P171" s="284">
        <v>19</v>
      </c>
      <c r="Q171" s="1" t="s">
        <v>130</v>
      </c>
      <c r="S171" s="330" t="s">
        <v>501</v>
      </c>
      <c r="T171" s="275"/>
      <c r="U171" s="275"/>
      <c r="V171" s="284">
        <v>13</v>
      </c>
      <c r="W171" s="1" t="s">
        <v>129</v>
      </c>
    </row>
    <row r="172" spans="13:23" ht="18">
      <c r="M172" s="330" t="s">
        <v>1712</v>
      </c>
      <c r="N172" s="28"/>
      <c r="O172" s="275"/>
      <c r="P172" s="284">
        <v>19</v>
      </c>
      <c r="Q172" s="1" t="s">
        <v>130</v>
      </c>
      <c r="S172" s="330" t="s">
        <v>629</v>
      </c>
      <c r="T172" s="275"/>
      <c r="U172" s="275"/>
      <c r="V172" s="284">
        <v>13</v>
      </c>
      <c r="W172" s="1" t="s">
        <v>129</v>
      </c>
    </row>
    <row r="173" spans="13:23" ht="18">
      <c r="M173" s="330" t="s">
        <v>449</v>
      </c>
      <c r="N173" s="28"/>
      <c r="O173" s="275"/>
      <c r="P173" s="284">
        <v>19</v>
      </c>
      <c r="Q173" s="1" t="s">
        <v>130</v>
      </c>
      <c r="S173" s="330" t="s">
        <v>1260</v>
      </c>
      <c r="T173" s="28"/>
      <c r="U173" s="275"/>
      <c r="V173" s="284">
        <v>13</v>
      </c>
      <c r="W173" s="1" t="s">
        <v>129</v>
      </c>
    </row>
    <row r="174" spans="13:23" ht="18">
      <c r="M174" s="206" t="s">
        <v>2312</v>
      </c>
      <c r="N174" s="28"/>
      <c r="O174" s="28"/>
      <c r="P174" s="284">
        <v>19</v>
      </c>
      <c r="Q174" s="1" t="s">
        <v>130</v>
      </c>
      <c r="S174" s="330" t="s">
        <v>583</v>
      </c>
      <c r="T174" s="28"/>
      <c r="U174" s="275"/>
      <c r="V174" s="284">
        <v>13</v>
      </c>
      <c r="W174" s="1" t="s">
        <v>129</v>
      </c>
    </row>
    <row r="175" spans="13:23" ht="18">
      <c r="S175" s="206" t="s">
        <v>2655</v>
      </c>
      <c r="T175" s="28"/>
      <c r="U175" s="28"/>
      <c r="V175" s="284">
        <v>13</v>
      </c>
      <c r="W175" s="1" t="s">
        <v>129</v>
      </c>
    </row>
    <row r="176" spans="13:23" ht="18">
      <c r="S176" s="206" t="s">
        <v>2658</v>
      </c>
      <c r="T176" s="28"/>
      <c r="U176" s="28"/>
      <c r="V176" s="284">
        <v>13</v>
      </c>
      <c r="W176" s="1" t="s">
        <v>129</v>
      </c>
    </row>
    <row r="177" spans="19:23" ht="18">
      <c r="S177" s="206" t="s">
        <v>2599</v>
      </c>
      <c r="T177" s="28"/>
      <c r="U177" s="28"/>
      <c r="V177" s="284">
        <v>13</v>
      </c>
      <c r="W177" s="1" t="s">
        <v>129</v>
      </c>
    </row>
    <row r="178" spans="19:23" ht="18">
      <c r="S178" s="206" t="s">
        <v>2552</v>
      </c>
      <c r="T178" s="28"/>
      <c r="U178" s="28"/>
      <c r="V178" s="284">
        <v>13</v>
      </c>
      <c r="W178" s="1" t="s">
        <v>129</v>
      </c>
    </row>
    <row r="179" spans="19:23" ht="18">
      <c r="S179" s="206" t="s">
        <v>2783</v>
      </c>
      <c r="T179" s="28"/>
      <c r="U179" s="28"/>
      <c r="V179" s="284">
        <v>13</v>
      </c>
      <c r="W179" s="1" t="s">
        <v>129</v>
      </c>
    </row>
    <row r="180" spans="19:23" ht="18">
      <c r="S180" s="330" t="s">
        <v>1186</v>
      </c>
      <c r="T180" s="28"/>
      <c r="U180" s="275"/>
      <c r="V180" s="284">
        <v>12</v>
      </c>
      <c r="W180" s="1" t="s">
        <v>129</v>
      </c>
    </row>
    <row r="181" spans="19:23" ht="18">
      <c r="S181" s="330" t="s">
        <v>956</v>
      </c>
      <c r="T181" s="28"/>
      <c r="U181" s="275"/>
      <c r="V181" s="284">
        <v>12</v>
      </c>
      <c r="W181" s="1" t="s">
        <v>129</v>
      </c>
    </row>
    <row r="182" spans="19:23" ht="18">
      <c r="S182" s="330" t="s">
        <v>1833</v>
      </c>
      <c r="T182" s="28"/>
      <c r="U182" s="275"/>
      <c r="V182" s="284">
        <v>12</v>
      </c>
      <c r="W182" s="1" t="s">
        <v>129</v>
      </c>
    </row>
    <row r="183" spans="19:23" ht="18">
      <c r="S183" s="330" t="s">
        <v>1844</v>
      </c>
      <c r="T183" s="275"/>
      <c r="U183" s="275"/>
      <c r="V183" s="284">
        <v>12</v>
      </c>
      <c r="W183" s="1" t="s">
        <v>129</v>
      </c>
    </row>
    <row r="184" spans="19:23" ht="18">
      <c r="S184" s="330" t="s">
        <v>2056</v>
      </c>
      <c r="T184" s="275"/>
      <c r="U184" s="275"/>
      <c r="V184" s="284">
        <v>12</v>
      </c>
      <c r="W184" s="1" t="s">
        <v>129</v>
      </c>
    </row>
    <row r="185" spans="19:23" ht="18">
      <c r="S185" s="330" t="s">
        <v>720</v>
      </c>
      <c r="T185" s="28"/>
      <c r="U185" s="275"/>
      <c r="V185" s="284">
        <v>12</v>
      </c>
      <c r="W185" s="1" t="s">
        <v>129</v>
      </c>
    </row>
    <row r="186" spans="19:23" ht="18">
      <c r="S186" s="330" t="s">
        <v>1192</v>
      </c>
      <c r="T186" s="275"/>
      <c r="U186" s="275"/>
      <c r="V186" s="284">
        <v>12</v>
      </c>
      <c r="W186" s="1" t="s">
        <v>129</v>
      </c>
    </row>
    <row r="187" spans="19:23" ht="18">
      <c r="S187" s="330" t="s">
        <v>1203</v>
      </c>
      <c r="T187" s="28"/>
      <c r="U187" s="275"/>
      <c r="V187" s="284">
        <v>12</v>
      </c>
      <c r="W187" s="1" t="s">
        <v>129</v>
      </c>
    </row>
    <row r="188" spans="19:23" ht="18">
      <c r="S188" s="330" t="s">
        <v>623</v>
      </c>
      <c r="T188" s="28"/>
      <c r="U188" s="275"/>
      <c r="V188" s="284">
        <v>12</v>
      </c>
      <c r="W188" s="1" t="s">
        <v>129</v>
      </c>
    </row>
    <row r="189" spans="19:23" ht="18">
      <c r="S189" s="330" t="s">
        <v>2077</v>
      </c>
      <c r="T189" s="275"/>
      <c r="U189" s="275"/>
      <c r="V189" s="284">
        <v>12</v>
      </c>
      <c r="W189" s="1" t="s">
        <v>129</v>
      </c>
    </row>
    <row r="190" spans="19:23" ht="18">
      <c r="S190" s="206" t="s">
        <v>2874</v>
      </c>
      <c r="T190" s="28"/>
      <c r="U190" s="28"/>
      <c r="V190" s="284">
        <v>12</v>
      </c>
      <c r="W190" s="1" t="s">
        <v>129</v>
      </c>
    </row>
    <row r="191" spans="19:23" ht="18">
      <c r="S191" s="396" t="s">
        <v>2521</v>
      </c>
      <c r="T191" s="28"/>
      <c r="U191" s="28"/>
      <c r="V191" s="284">
        <v>12</v>
      </c>
      <c r="W191" s="1" t="s">
        <v>129</v>
      </c>
    </row>
    <row r="192" spans="19:23" ht="18">
      <c r="S192" s="206" t="s">
        <v>2573</v>
      </c>
      <c r="T192" s="28"/>
      <c r="U192" s="28"/>
      <c r="V192" s="284">
        <v>12</v>
      </c>
      <c r="W192" s="1" t="s">
        <v>129</v>
      </c>
    </row>
    <row r="193" spans="19:23" ht="18">
      <c r="S193" s="406" t="s">
        <v>3194</v>
      </c>
      <c r="T193" s="28"/>
      <c r="U193" s="28"/>
      <c r="V193" s="284">
        <v>12</v>
      </c>
      <c r="W193" s="1" t="s">
        <v>129</v>
      </c>
    </row>
    <row r="194" spans="19:23" ht="18">
      <c r="S194" s="206" t="s">
        <v>3103</v>
      </c>
      <c r="T194" s="28"/>
      <c r="U194" s="28"/>
      <c r="V194" s="284">
        <v>12</v>
      </c>
      <c r="W194" s="1" t="s">
        <v>129</v>
      </c>
    </row>
    <row r="195" spans="19:23" ht="18">
      <c r="S195" s="330" t="s">
        <v>701</v>
      </c>
      <c r="T195" s="28"/>
      <c r="U195" s="275"/>
      <c r="V195" s="284">
        <v>11</v>
      </c>
      <c r="W195" s="1" t="s">
        <v>129</v>
      </c>
    </row>
    <row r="196" spans="19:23" ht="18">
      <c r="S196" s="330" t="s">
        <v>1734</v>
      </c>
      <c r="T196" s="28"/>
      <c r="U196" s="275"/>
      <c r="V196" s="284">
        <v>11</v>
      </c>
      <c r="W196" s="1" t="s">
        <v>129</v>
      </c>
    </row>
    <row r="197" spans="19:23" ht="18">
      <c r="S197" s="330" t="s">
        <v>2116</v>
      </c>
      <c r="T197" s="28"/>
      <c r="U197" s="275"/>
      <c r="V197" s="284">
        <v>11</v>
      </c>
      <c r="W197" s="1" t="s">
        <v>129</v>
      </c>
    </row>
    <row r="198" spans="19:23" ht="18">
      <c r="S198" s="330" t="s">
        <v>2120</v>
      </c>
      <c r="T198" s="28"/>
      <c r="U198" s="275"/>
      <c r="V198" s="284">
        <v>11</v>
      </c>
      <c r="W198" s="1" t="s">
        <v>129</v>
      </c>
    </row>
    <row r="199" spans="19:23" ht="18">
      <c r="S199" s="330" t="s">
        <v>1843</v>
      </c>
      <c r="T199" s="28"/>
      <c r="U199" s="275"/>
      <c r="V199" s="284">
        <v>11</v>
      </c>
      <c r="W199" s="1" t="s">
        <v>129</v>
      </c>
    </row>
    <row r="200" spans="19:23" ht="18">
      <c r="S200" s="330" t="s">
        <v>1257</v>
      </c>
      <c r="T200" s="275"/>
      <c r="U200" s="275"/>
      <c r="V200" s="284">
        <v>11</v>
      </c>
      <c r="W200" s="1" t="s">
        <v>129</v>
      </c>
    </row>
    <row r="201" spans="19:23" ht="18">
      <c r="S201" s="330" t="s">
        <v>702</v>
      </c>
      <c r="T201" s="28"/>
      <c r="U201" s="275"/>
      <c r="V201" s="284">
        <v>11</v>
      </c>
      <c r="W201" s="1" t="s">
        <v>129</v>
      </c>
    </row>
    <row r="202" spans="19:23" ht="18">
      <c r="S202" s="330" t="s">
        <v>703</v>
      </c>
      <c r="T202" s="28"/>
      <c r="U202" s="275"/>
      <c r="V202" s="284">
        <v>11</v>
      </c>
      <c r="W202" s="1" t="s">
        <v>129</v>
      </c>
    </row>
    <row r="203" spans="19:23" ht="18">
      <c r="S203" s="330" t="s">
        <v>1728</v>
      </c>
      <c r="T203" s="28"/>
      <c r="U203" s="275"/>
      <c r="V203" s="284">
        <v>11</v>
      </c>
      <c r="W203" s="1" t="s">
        <v>129</v>
      </c>
    </row>
    <row r="204" spans="19:23" ht="18">
      <c r="S204" s="330" t="s">
        <v>832</v>
      </c>
      <c r="T204" s="275"/>
      <c r="U204" s="275"/>
      <c r="V204" s="284">
        <v>11</v>
      </c>
      <c r="W204" s="1" t="s">
        <v>129</v>
      </c>
    </row>
    <row r="205" spans="19:23" ht="18">
      <c r="S205" s="330" t="s">
        <v>872</v>
      </c>
      <c r="T205" s="28"/>
      <c r="U205" s="275"/>
      <c r="V205" s="284">
        <v>11</v>
      </c>
      <c r="W205" s="1" t="s">
        <v>129</v>
      </c>
    </row>
    <row r="206" spans="19:23" ht="18">
      <c r="S206" s="206" t="s">
        <v>2851</v>
      </c>
      <c r="T206" s="28"/>
      <c r="U206" s="28"/>
      <c r="V206" s="284">
        <v>11</v>
      </c>
      <c r="W206" s="1" t="s">
        <v>129</v>
      </c>
    </row>
    <row r="207" spans="19:23" ht="18">
      <c r="S207" s="206" t="s">
        <v>2593</v>
      </c>
      <c r="T207" s="28"/>
      <c r="U207" s="28"/>
      <c r="V207" s="284">
        <v>11</v>
      </c>
      <c r="W207" s="1" t="s">
        <v>129</v>
      </c>
    </row>
    <row r="208" spans="19:23" ht="18">
      <c r="S208" s="206" t="s">
        <v>2835</v>
      </c>
      <c r="T208" s="28"/>
      <c r="U208" s="28"/>
      <c r="V208" s="284">
        <v>11</v>
      </c>
      <c r="W208" s="1" t="s">
        <v>129</v>
      </c>
    </row>
    <row r="209" spans="19:23" ht="18">
      <c r="S209" s="206" t="s">
        <v>2551</v>
      </c>
      <c r="T209" s="28"/>
      <c r="U209" s="28"/>
      <c r="V209" s="284">
        <v>11</v>
      </c>
      <c r="W209" s="1" t="s">
        <v>129</v>
      </c>
    </row>
    <row r="210" spans="19:23" ht="18">
      <c r="S210" s="206" t="s">
        <v>2561</v>
      </c>
      <c r="T210" s="28"/>
      <c r="U210" s="28"/>
      <c r="V210" s="284">
        <v>11</v>
      </c>
      <c r="W210" s="1" t="s">
        <v>129</v>
      </c>
    </row>
    <row r="211" spans="19:23" ht="18">
      <c r="S211" s="206" t="s">
        <v>2319</v>
      </c>
      <c r="T211" s="28"/>
      <c r="U211" s="28"/>
      <c r="V211" s="284">
        <v>11</v>
      </c>
      <c r="W211" s="1" t="s">
        <v>129</v>
      </c>
    </row>
    <row r="212" spans="19:23" ht="18">
      <c r="S212" s="206" t="s">
        <v>2673</v>
      </c>
      <c r="T212" s="28"/>
      <c r="U212" s="28"/>
      <c r="V212" s="284">
        <v>11</v>
      </c>
      <c r="W212" s="1" t="s">
        <v>129</v>
      </c>
    </row>
    <row r="213" spans="19:23" ht="18">
      <c r="S213" s="206" t="s">
        <v>3121</v>
      </c>
      <c r="T213" s="28"/>
      <c r="U213" s="28"/>
      <c r="V213" s="284">
        <v>11</v>
      </c>
      <c r="W213" s="1" t="s">
        <v>129</v>
      </c>
    </row>
    <row r="214" spans="19:23" ht="18">
      <c r="S214" s="330" t="s">
        <v>2106</v>
      </c>
      <c r="T214" s="28"/>
      <c r="U214" s="275"/>
      <c r="V214" s="284">
        <v>10</v>
      </c>
      <c r="W214" s="1" t="s">
        <v>129</v>
      </c>
    </row>
    <row r="215" spans="19:23" ht="18">
      <c r="S215" s="330" t="s">
        <v>986</v>
      </c>
      <c r="T215" s="275"/>
      <c r="U215" s="275"/>
      <c r="V215" s="284">
        <v>10</v>
      </c>
      <c r="W215" s="1" t="s">
        <v>129</v>
      </c>
    </row>
    <row r="216" spans="19:23" ht="18">
      <c r="S216" s="330" t="s">
        <v>1698</v>
      </c>
      <c r="T216" s="28"/>
      <c r="U216" s="275"/>
      <c r="V216" s="284">
        <v>10</v>
      </c>
      <c r="W216" s="1" t="s">
        <v>129</v>
      </c>
    </row>
    <row r="217" spans="19:23" ht="18">
      <c r="S217" s="407" t="s">
        <v>3157</v>
      </c>
      <c r="T217" s="28"/>
      <c r="U217" s="275"/>
      <c r="V217" s="284">
        <v>10</v>
      </c>
      <c r="W217" s="1" t="s">
        <v>129</v>
      </c>
    </row>
    <row r="218" spans="19:23" ht="18">
      <c r="S218" s="330" t="s">
        <v>842</v>
      </c>
      <c r="T218" s="28"/>
      <c r="U218" s="275"/>
      <c r="V218" s="284">
        <v>10</v>
      </c>
      <c r="W218" s="1" t="s">
        <v>129</v>
      </c>
    </row>
    <row r="219" spans="19:23" ht="18">
      <c r="S219" s="330" t="s">
        <v>699</v>
      </c>
      <c r="T219" s="28"/>
      <c r="U219" s="275"/>
      <c r="V219" s="284">
        <v>10</v>
      </c>
      <c r="W219" s="1" t="s">
        <v>129</v>
      </c>
    </row>
    <row r="220" spans="19:23" ht="18">
      <c r="S220" s="330" t="s">
        <v>1296</v>
      </c>
      <c r="T220" s="275"/>
      <c r="U220" s="275"/>
      <c r="V220" s="284">
        <v>10</v>
      </c>
      <c r="W220" s="1" t="s">
        <v>129</v>
      </c>
    </row>
    <row r="221" spans="19:23" ht="18">
      <c r="S221" s="330" t="s">
        <v>647</v>
      </c>
      <c r="T221" s="275"/>
      <c r="U221" s="275"/>
      <c r="V221" s="284">
        <v>10</v>
      </c>
      <c r="W221" s="1" t="s">
        <v>129</v>
      </c>
    </row>
    <row r="222" spans="19:23" ht="18">
      <c r="S222" s="330" t="s">
        <v>1286</v>
      </c>
      <c r="T222" s="28"/>
      <c r="U222" s="275"/>
      <c r="V222" s="284">
        <v>10</v>
      </c>
      <c r="W222" s="1" t="s">
        <v>129</v>
      </c>
    </row>
    <row r="223" spans="19:23" ht="18">
      <c r="S223" s="407" t="s">
        <v>541</v>
      </c>
      <c r="T223" s="275"/>
      <c r="U223" s="275"/>
      <c r="V223" s="284">
        <v>10</v>
      </c>
      <c r="W223" s="1" t="s">
        <v>129</v>
      </c>
    </row>
    <row r="224" spans="19:23" ht="18">
      <c r="S224" s="330" t="s">
        <v>595</v>
      </c>
      <c r="T224" s="28"/>
      <c r="U224" s="275"/>
      <c r="V224" s="284">
        <v>10</v>
      </c>
      <c r="W224" s="1" t="s">
        <v>129</v>
      </c>
    </row>
    <row r="225" spans="19:23" ht="18">
      <c r="S225" s="330" t="s">
        <v>1292</v>
      </c>
      <c r="T225" s="28"/>
      <c r="U225" s="275"/>
      <c r="V225" s="284">
        <v>10</v>
      </c>
      <c r="W225" s="1" t="s">
        <v>129</v>
      </c>
    </row>
    <row r="226" spans="19:23" ht="18">
      <c r="S226" s="330" t="s">
        <v>523</v>
      </c>
      <c r="T226" s="28"/>
      <c r="U226" s="275"/>
      <c r="V226" s="284">
        <v>10</v>
      </c>
      <c r="W226" s="1" t="s">
        <v>129</v>
      </c>
    </row>
    <row r="227" spans="19:23" ht="18">
      <c r="S227" s="330" t="s">
        <v>2133</v>
      </c>
      <c r="T227" s="28"/>
      <c r="U227" s="275"/>
      <c r="V227" s="284">
        <v>10</v>
      </c>
      <c r="W227" s="1" t="s">
        <v>129</v>
      </c>
    </row>
    <row r="228" spans="19:23" ht="18">
      <c r="S228" s="330" t="s">
        <v>1845</v>
      </c>
      <c r="T228" s="275"/>
      <c r="U228" s="275"/>
      <c r="V228" s="284">
        <v>10</v>
      </c>
      <c r="W228" s="1" t="s">
        <v>129</v>
      </c>
    </row>
    <row r="229" spans="19:23" ht="18">
      <c r="S229" s="330" t="s">
        <v>639</v>
      </c>
      <c r="T229" s="275"/>
      <c r="U229" s="275"/>
      <c r="V229" s="284">
        <v>10</v>
      </c>
      <c r="W229" s="1" t="s">
        <v>129</v>
      </c>
    </row>
    <row r="230" spans="19:23" ht="18">
      <c r="S230" s="407" t="s">
        <v>3158</v>
      </c>
      <c r="T230" s="28"/>
      <c r="U230" s="275"/>
      <c r="V230" s="284">
        <v>10</v>
      </c>
      <c r="W230" s="1" t="s">
        <v>129</v>
      </c>
    </row>
    <row r="231" spans="19:23" ht="18">
      <c r="S231" s="330" t="s">
        <v>1180</v>
      </c>
      <c r="T231" s="275"/>
      <c r="U231" s="275"/>
      <c r="V231" s="284">
        <v>10</v>
      </c>
      <c r="W231" s="1" t="s">
        <v>129</v>
      </c>
    </row>
    <row r="232" spans="19:23" ht="18">
      <c r="S232" s="330" t="s">
        <v>616</v>
      </c>
      <c r="T232" s="275"/>
      <c r="U232" s="275"/>
      <c r="V232" s="284">
        <v>10</v>
      </c>
      <c r="W232" s="1" t="s">
        <v>129</v>
      </c>
    </row>
    <row r="233" spans="19:23" ht="18">
      <c r="S233" s="206" t="s">
        <v>2744</v>
      </c>
      <c r="T233" s="28"/>
      <c r="U233" s="28"/>
      <c r="V233" s="284">
        <v>10</v>
      </c>
      <c r="W233" s="1" t="s">
        <v>129</v>
      </c>
    </row>
    <row r="234" spans="19:23" ht="18">
      <c r="S234" s="206" t="s">
        <v>2735</v>
      </c>
      <c r="T234" s="28"/>
      <c r="U234" s="28"/>
      <c r="V234" s="284">
        <v>10</v>
      </c>
      <c r="W234" s="1" t="s">
        <v>129</v>
      </c>
    </row>
    <row r="235" spans="19:23" ht="18">
      <c r="S235" s="206" t="s">
        <v>2731</v>
      </c>
      <c r="T235" s="28"/>
      <c r="U235" s="28"/>
      <c r="V235" s="284">
        <v>10</v>
      </c>
      <c r="W235" s="1" t="s">
        <v>129</v>
      </c>
    </row>
    <row r="236" spans="19:23" ht="18">
      <c r="S236" s="206" t="s">
        <v>2602</v>
      </c>
      <c r="T236" s="28"/>
      <c r="U236" s="28"/>
      <c r="V236" s="284">
        <v>10</v>
      </c>
      <c r="W236" s="1" t="s">
        <v>129</v>
      </c>
    </row>
    <row r="237" spans="19:23" ht="18">
      <c r="S237" s="206" t="s">
        <v>2752</v>
      </c>
      <c r="T237" s="28"/>
      <c r="U237" s="28"/>
      <c r="V237" s="284">
        <v>10</v>
      </c>
      <c r="W237" s="1" t="s">
        <v>129</v>
      </c>
    </row>
    <row r="238" spans="19:23" ht="18">
      <c r="S238" s="206" t="s">
        <v>2746</v>
      </c>
      <c r="T238" s="28"/>
      <c r="U238" s="28"/>
      <c r="V238" s="284">
        <v>10</v>
      </c>
      <c r="W238" s="1" t="s">
        <v>129</v>
      </c>
    </row>
    <row r="239" spans="19:23" ht="18">
      <c r="S239" s="206" t="s">
        <v>2733</v>
      </c>
      <c r="T239" s="28"/>
      <c r="U239" s="28"/>
      <c r="V239" s="284">
        <v>10</v>
      </c>
      <c r="W239" s="1" t="s">
        <v>129</v>
      </c>
    </row>
    <row r="240" spans="19:23" ht="18">
      <c r="S240" s="206" t="s">
        <v>2734</v>
      </c>
      <c r="T240" s="28"/>
      <c r="U240" s="28"/>
      <c r="V240" s="284">
        <v>10</v>
      </c>
      <c r="W240" s="1" t="s">
        <v>129</v>
      </c>
    </row>
    <row r="241" spans="19:23" ht="18">
      <c r="S241" s="206" t="s">
        <v>2562</v>
      </c>
      <c r="T241" s="28"/>
      <c r="U241" s="28"/>
      <c r="V241" s="284">
        <v>10</v>
      </c>
      <c r="W241" s="1" t="s">
        <v>129</v>
      </c>
    </row>
    <row r="242" spans="19:23" ht="18">
      <c r="S242" s="206" t="s">
        <v>2738</v>
      </c>
      <c r="T242" s="28"/>
      <c r="U242" s="28"/>
      <c r="V242" s="284">
        <v>10</v>
      </c>
      <c r="W242" s="1" t="s">
        <v>129</v>
      </c>
    </row>
    <row r="243" spans="19:23" ht="18">
      <c r="S243" s="206" t="s">
        <v>2863</v>
      </c>
      <c r="T243" s="28"/>
      <c r="U243" s="28"/>
      <c r="V243" s="284">
        <v>10</v>
      </c>
      <c r="W243" s="1" t="s">
        <v>129</v>
      </c>
    </row>
    <row r="244" spans="19:23" ht="18">
      <c r="S244" s="206" t="s">
        <v>2742</v>
      </c>
      <c r="T244" s="28"/>
      <c r="U244" s="28"/>
      <c r="V244" s="284">
        <v>10</v>
      </c>
      <c r="W244" s="1" t="s">
        <v>129</v>
      </c>
    </row>
    <row r="245" spans="19:23" ht="18">
      <c r="S245" s="206" t="s">
        <v>2739</v>
      </c>
      <c r="T245" s="28"/>
      <c r="U245" s="28"/>
      <c r="V245" s="284">
        <v>10</v>
      </c>
      <c r="W245" s="1" t="s">
        <v>129</v>
      </c>
    </row>
    <row r="246" spans="19:23" ht="18">
      <c r="S246" s="206" t="s">
        <v>2748</v>
      </c>
      <c r="T246" s="28"/>
      <c r="U246" s="28"/>
      <c r="V246" s="284">
        <v>10</v>
      </c>
      <c r="W246" s="1" t="s">
        <v>129</v>
      </c>
    </row>
    <row r="247" spans="19:23" ht="18">
      <c r="S247" s="330" t="s">
        <v>693</v>
      </c>
      <c r="T247" s="28"/>
      <c r="U247" s="275"/>
      <c r="V247" s="284">
        <v>9</v>
      </c>
      <c r="W247" s="1" t="s">
        <v>129</v>
      </c>
    </row>
    <row r="248" spans="19:23" ht="18">
      <c r="S248" s="330" t="s">
        <v>2109</v>
      </c>
      <c r="T248" s="28"/>
      <c r="U248" s="275"/>
      <c r="V248" s="284">
        <v>9</v>
      </c>
      <c r="W248" s="1" t="s">
        <v>129</v>
      </c>
    </row>
    <row r="249" spans="19:23" ht="18">
      <c r="S249" s="330" t="s">
        <v>680</v>
      </c>
      <c r="T249" s="275"/>
      <c r="U249" s="275"/>
      <c r="V249" s="284">
        <v>9</v>
      </c>
      <c r="W249" s="1" t="s">
        <v>129</v>
      </c>
    </row>
    <row r="250" spans="19:23" ht="18">
      <c r="S250" s="330" t="s">
        <v>671</v>
      </c>
      <c r="T250" s="275"/>
      <c r="U250" s="275"/>
      <c r="V250" s="284">
        <v>9</v>
      </c>
      <c r="W250" s="1" t="s">
        <v>129</v>
      </c>
    </row>
    <row r="251" spans="19:23" ht="18">
      <c r="S251" s="330" t="s">
        <v>1290</v>
      </c>
      <c r="T251" s="28"/>
      <c r="U251" s="275"/>
      <c r="V251" s="284">
        <v>9</v>
      </c>
      <c r="W251" s="1" t="s">
        <v>129</v>
      </c>
    </row>
    <row r="252" spans="19:23" ht="18">
      <c r="S252" s="330" t="s">
        <v>2122</v>
      </c>
      <c r="T252" s="28"/>
      <c r="U252" s="275"/>
      <c r="V252" s="284">
        <v>9</v>
      </c>
      <c r="W252" s="1" t="s">
        <v>129</v>
      </c>
    </row>
    <row r="253" spans="19:23" ht="18">
      <c r="S253" s="330" t="s">
        <v>1731</v>
      </c>
      <c r="T253" s="28"/>
      <c r="U253" s="275"/>
      <c r="V253" s="284">
        <v>9</v>
      </c>
      <c r="W253" s="1" t="s">
        <v>129</v>
      </c>
    </row>
    <row r="254" spans="19:23" ht="18">
      <c r="S254" s="330" t="s">
        <v>857</v>
      </c>
      <c r="T254" s="28"/>
      <c r="U254" s="275"/>
      <c r="V254" s="284">
        <v>9</v>
      </c>
      <c r="W254" s="1" t="s">
        <v>129</v>
      </c>
    </row>
    <row r="255" spans="19:23" ht="18">
      <c r="S255" s="330" t="s">
        <v>850</v>
      </c>
      <c r="T255" s="28"/>
      <c r="U255" s="28"/>
      <c r="V255" s="284">
        <v>9</v>
      </c>
      <c r="W255" s="1" t="s">
        <v>129</v>
      </c>
    </row>
    <row r="256" spans="19:23" ht="18">
      <c r="S256" s="330" t="s">
        <v>620</v>
      </c>
      <c r="T256" s="275"/>
      <c r="U256" s="275"/>
      <c r="V256" s="284">
        <v>9</v>
      </c>
      <c r="W256" s="1" t="s">
        <v>129</v>
      </c>
    </row>
    <row r="257" spans="19:23" ht="18">
      <c r="S257" s="330" t="s">
        <v>1686</v>
      </c>
      <c r="T257" s="28"/>
      <c r="U257" s="275"/>
      <c r="V257" s="284">
        <v>9</v>
      </c>
      <c r="W257" s="1" t="s">
        <v>129</v>
      </c>
    </row>
    <row r="258" spans="19:23" ht="18">
      <c r="S258" s="330" t="s">
        <v>892</v>
      </c>
      <c r="T258" s="28"/>
      <c r="U258" s="275"/>
      <c r="V258" s="284">
        <v>9</v>
      </c>
      <c r="W258" s="1" t="s">
        <v>129</v>
      </c>
    </row>
    <row r="259" spans="19:23" ht="18">
      <c r="S259" s="330" t="s">
        <v>2076</v>
      </c>
      <c r="T259" s="275"/>
      <c r="U259" s="275"/>
      <c r="V259" s="284">
        <v>9</v>
      </c>
      <c r="W259" s="1" t="s">
        <v>129</v>
      </c>
    </row>
    <row r="260" spans="19:23" ht="18">
      <c r="S260" s="330" t="s">
        <v>2144</v>
      </c>
      <c r="T260" s="28"/>
      <c r="U260" s="275"/>
      <c r="V260" s="284">
        <v>9</v>
      </c>
      <c r="W260" s="1" t="s">
        <v>129</v>
      </c>
    </row>
    <row r="261" spans="19:23" ht="18">
      <c r="S261" s="330" t="s">
        <v>713</v>
      </c>
      <c r="T261" s="275"/>
      <c r="U261" s="275"/>
      <c r="V261" s="284">
        <v>9</v>
      </c>
      <c r="W261" s="1" t="s">
        <v>129</v>
      </c>
    </row>
    <row r="262" spans="19:23" ht="18">
      <c r="S262" s="330" t="s">
        <v>2148</v>
      </c>
      <c r="T262" s="28"/>
      <c r="U262" s="275"/>
      <c r="V262" s="284">
        <v>9</v>
      </c>
      <c r="W262" s="1" t="s">
        <v>129</v>
      </c>
    </row>
    <row r="263" spans="19:23" ht="18">
      <c r="S263" s="330" t="s">
        <v>839</v>
      </c>
      <c r="T263" s="275"/>
      <c r="U263" s="275"/>
      <c r="V263" s="284">
        <v>9</v>
      </c>
      <c r="W263" s="1" t="s">
        <v>129</v>
      </c>
    </row>
    <row r="264" spans="19:23" ht="18">
      <c r="S264" s="206" t="s">
        <v>2774</v>
      </c>
      <c r="T264" s="28"/>
      <c r="U264" s="28"/>
      <c r="V264" s="284">
        <v>9</v>
      </c>
      <c r="W264" s="1" t="s">
        <v>129</v>
      </c>
    </row>
    <row r="265" spans="19:23" ht="18">
      <c r="S265" s="206" t="s">
        <v>2332</v>
      </c>
      <c r="T265" s="28"/>
      <c r="U265" s="28"/>
      <c r="V265" s="284">
        <v>9</v>
      </c>
      <c r="W265" s="1" t="s">
        <v>129</v>
      </c>
    </row>
    <row r="266" spans="19:23" ht="18">
      <c r="S266" s="206" t="s">
        <v>2838</v>
      </c>
      <c r="T266" s="28"/>
      <c r="U266" s="28"/>
      <c r="V266" s="284">
        <v>9</v>
      </c>
      <c r="W266" s="1" t="s">
        <v>129</v>
      </c>
    </row>
    <row r="267" spans="19:23" ht="18">
      <c r="S267" s="206" t="s">
        <v>2683</v>
      </c>
      <c r="T267" s="28"/>
      <c r="U267" s="28"/>
      <c r="V267" s="284">
        <v>9</v>
      </c>
      <c r="W267" s="1" t="s">
        <v>129</v>
      </c>
    </row>
    <row r="268" spans="19:23" ht="18">
      <c r="S268" s="206" t="s">
        <v>2317</v>
      </c>
      <c r="T268" s="28"/>
      <c r="U268" s="28"/>
      <c r="V268" s="284">
        <v>9</v>
      </c>
      <c r="W268" s="1" t="s">
        <v>129</v>
      </c>
    </row>
    <row r="269" spans="19:23" ht="18">
      <c r="S269" s="206" t="s">
        <v>2858</v>
      </c>
      <c r="T269" s="28"/>
      <c r="U269" s="28"/>
      <c r="V269" s="284">
        <v>9</v>
      </c>
      <c r="W269" s="1" t="s">
        <v>129</v>
      </c>
    </row>
    <row r="270" spans="19:23" ht="18">
      <c r="S270" s="396" t="s">
        <v>2641</v>
      </c>
      <c r="T270" s="28"/>
      <c r="U270" s="28"/>
      <c r="V270" s="284">
        <v>9</v>
      </c>
      <c r="W270" s="1" t="s">
        <v>129</v>
      </c>
    </row>
    <row r="271" spans="19:23" ht="18">
      <c r="S271" s="396" t="s">
        <v>2808</v>
      </c>
      <c r="T271" s="28"/>
      <c r="U271" s="28"/>
      <c r="V271" s="284">
        <v>9</v>
      </c>
      <c r="W271" s="1" t="s">
        <v>129</v>
      </c>
    </row>
    <row r="272" spans="19:23" ht="18">
      <c r="S272" s="206" t="s">
        <v>2613</v>
      </c>
      <c r="T272" s="28"/>
      <c r="U272" s="28"/>
      <c r="V272" s="284">
        <v>9</v>
      </c>
      <c r="W272" s="1" t="s">
        <v>129</v>
      </c>
    </row>
    <row r="273" spans="19:23" ht="18">
      <c r="S273" s="330" t="s">
        <v>1182</v>
      </c>
      <c r="T273" s="28"/>
      <c r="U273" s="275"/>
      <c r="V273" s="284">
        <v>8</v>
      </c>
      <c r="W273" s="1" t="s">
        <v>129</v>
      </c>
    </row>
    <row r="274" spans="19:23" ht="18">
      <c r="S274" s="330" t="s">
        <v>1217</v>
      </c>
      <c r="T274" s="28"/>
      <c r="U274" s="275"/>
      <c r="V274" s="284">
        <v>8</v>
      </c>
      <c r="W274" s="1" t="s">
        <v>129</v>
      </c>
    </row>
    <row r="275" spans="19:23" ht="18">
      <c r="S275" s="330" t="s">
        <v>669</v>
      </c>
      <c r="T275" s="28"/>
      <c r="U275" s="275"/>
      <c r="V275" s="284">
        <v>8</v>
      </c>
      <c r="W275" s="1" t="s">
        <v>129</v>
      </c>
    </row>
    <row r="276" spans="19:23" ht="18">
      <c r="S276" s="330" t="s">
        <v>1181</v>
      </c>
      <c r="T276" s="275"/>
      <c r="U276" s="275"/>
      <c r="V276" s="284">
        <v>8</v>
      </c>
      <c r="W276" s="1" t="s">
        <v>129</v>
      </c>
    </row>
    <row r="277" spans="19:23" ht="18">
      <c r="S277" s="330" t="s">
        <v>1191</v>
      </c>
      <c r="T277" s="28"/>
      <c r="U277" s="275"/>
      <c r="V277" s="284">
        <v>8</v>
      </c>
      <c r="W277" s="1" t="s">
        <v>129</v>
      </c>
    </row>
    <row r="278" spans="19:23" ht="18">
      <c r="S278" s="330" t="s">
        <v>546</v>
      </c>
      <c r="T278" s="275"/>
      <c r="U278" s="275"/>
      <c r="V278" s="284">
        <v>8</v>
      </c>
      <c r="W278" s="1" t="s">
        <v>129</v>
      </c>
    </row>
    <row r="279" spans="19:23" ht="18">
      <c r="S279" s="407" t="s">
        <v>3193</v>
      </c>
      <c r="T279" s="275"/>
      <c r="U279" s="275"/>
      <c r="V279" s="284">
        <v>8</v>
      </c>
      <c r="W279" s="1" t="s">
        <v>129</v>
      </c>
    </row>
    <row r="280" spans="19:23" ht="18">
      <c r="S280" s="330" t="s">
        <v>984</v>
      </c>
      <c r="T280" s="28"/>
      <c r="U280" s="275"/>
      <c r="V280" s="284">
        <v>8</v>
      </c>
      <c r="W280" s="1" t="s">
        <v>129</v>
      </c>
    </row>
    <row r="281" spans="19:23" ht="18">
      <c r="S281" s="330" t="s">
        <v>851</v>
      </c>
      <c r="T281" s="28"/>
      <c r="U281" s="275"/>
      <c r="V281" s="284">
        <v>8</v>
      </c>
      <c r="W281" s="1" t="s">
        <v>129</v>
      </c>
    </row>
    <row r="282" spans="19:23" ht="18">
      <c r="S282" s="206" t="s">
        <v>2644</v>
      </c>
      <c r="T282" s="28"/>
      <c r="U282" s="28"/>
      <c r="V282" s="284">
        <v>8</v>
      </c>
      <c r="W282" s="1" t="s">
        <v>129</v>
      </c>
    </row>
    <row r="283" spans="19:23" ht="18">
      <c r="S283" s="206" t="s">
        <v>2542</v>
      </c>
      <c r="T283" s="28"/>
      <c r="U283" s="28"/>
      <c r="V283" s="284">
        <v>8</v>
      </c>
      <c r="W283" s="1" t="s">
        <v>129</v>
      </c>
    </row>
    <row r="284" spans="19:23" ht="18">
      <c r="S284" s="206" t="s">
        <v>2650</v>
      </c>
      <c r="T284" s="28"/>
      <c r="U284" s="28"/>
      <c r="V284" s="284">
        <v>8</v>
      </c>
      <c r="W284" s="1" t="s">
        <v>129</v>
      </c>
    </row>
    <row r="285" spans="19:23" ht="18">
      <c r="S285" s="206" t="s">
        <v>2825</v>
      </c>
      <c r="T285" s="28"/>
      <c r="U285" s="28"/>
      <c r="V285" s="284">
        <v>8</v>
      </c>
      <c r="W285" s="1" t="s">
        <v>129</v>
      </c>
    </row>
    <row r="286" spans="19:23" ht="18">
      <c r="S286" s="206" t="s">
        <v>2864</v>
      </c>
      <c r="T286" s="28"/>
      <c r="U286" s="28"/>
      <c r="V286" s="284">
        <v>8</v>
      </c>
      <c r="W286" s="1" t="s">
        <v>129</v>
      </c>
    </row>
    <row r="287" spans="19:23" ht="18">
      <c r="S287" s="206" t="s">
        <v>2557</v>
      </c>
      <c r="T287" s="28"/>
      <c r="U287" s="28"/>
      <c r="V287" s="284">
        <v>8</v>
      </c>
      <c r="W287" s="1" t="s">
        <v>129</v>
      </c>
    </row>
    <row r="288" spans="19:23" ht="18">
      <c r="S288" s="206" t="s">
        <v>2675</v>
      </c>
      <c r="T288" s="28"/>
      <c r="U288" s="28"/>
      <c r="V288" s="284">
        <v>8</v>
      </c>
      <c r="W288" s="1" t="s">
        <v>129</v>
      </c>
    </row>
    <row r="289" spans="19:23" ht="18">
      <c r="S289" s="206" t="s">
        <v>2541</v>
      </c>
      <c r="T289" s="28"/>
      <c r="U289" s="28"/>
      <c r="V289" s="284">
        <v>8</v>
      </c>
      <c r="W289" s="1" t="s">
        <v>129</v>
      </c>
    </row>
    <row r="290" spans="19:23" ht="18">
      <c r="S290" s="206" t="s">
        <v>3086</v>
      </c>
      <c r="T290" s="28"/>
      <c r="U290" s="28"/>
      <c r="V290" s="284">
        <v>8</v>
      </c>
      <c r="W290" s="1" t="s">
        <v>129</v>
      </c>
    </row>
    <row r="291" spans="19:23" ht="18">
      <c r="S291" s="206" t="s">
        <v>2661</v>
      </c>
      <c r="T291" s="28"/>
      <c r="U291" s="28"/>
      <c r="V291" s="284">
        <v>8</v>
      </c>
      <c r="W291" s="1" t="s">
        <v>129</v>
      </c>
    </row>
    <row r="292" spans="19:23" ht="18">
      <c r="S292" s="206" t="s">
        <v>2607</v>
      </c>
      <c r="T292" s="28"/>
      <c r="U292" s="28"/>
      <c r="V292" s="284">
        <v>8</v>
      </c>
      <c r="W292" s="1" t="s">
        <v>129</v>
      </c>
    </row>
    <row r="293" spans="19:23" ht="18">
      <c r="S293" s="206" t="s">
        <v>2771</v>
      </c>
      <c r="T293" s="28"/>
      <c r="U293" s="28"/>
      <c r="V293" s="284">
        <v>8</v>
      </c>
      <c r="W293" s="1" t="s">
        <v>129</v>
      </c>
    </row>
    <row r="294" spans="19:23" ht="18">
      <c r="S294" s="206" t="s">
        <v>2684</v>
      </c>
      <c r="T294" s="28"/>
      <c r="U294" s="28"/>
      <c r="V294" s="284">
        <v>8</v>
      </c>
      <c r="W294" s="1" t="s">
        <v>129</v>
      </c>
    </row>
    <row r="295" spans="19:23" ht="18">
      <c r="S295" s="396" t="s">
        <v>2335</v>
      </c>
      <c r="T295" s="28"/>
      <c r="U295" s="28"/>
      <c r="V295" s="284">
        <v>8</v>
      </c>
      <c r="W295" s="1" t="s">
        <v>129</v>
      </c>
    </row>
    <row r="296" spans="19:23" ht="18">
      <c r="S296" s="206" t="s">
        <v>2737</v>
      </c>
      <c r="T296" s="28"/>
      <c r="U296" s="28"/>
      <c r="V296" s="284">
        <v>8</v>
      </c>
      <c r="W296" s="1" t="s">
        <v>129</v>
      </c>
    </row>
    <row r="297" spans="19:23" ht="18">
      <c r="S297" s="206" t="s">
        <v>2647</v>
      </c>
      <c r="T297" s="28"/>
      <c r="U297" s="28"/>
      <c r="V297" s="284">
        <v>8</v>
      </c>
      <c r="W297" s="1" t="s">
        <v>129</v>
      </c>
    </row>
    <row r="298" spans="19:23" ht="18">
      <c r="S298" s="206" t="s">
        <v>3100</v>
      </c>
      <c r="T298" s="28"/>
      <c r="U298" s="28"/>
      <c r="V298" s="284">
        <v>8</v>
      </c>
      <c r="W298" s="1" t="s">
        <v>129</v>
      </c>
    </row>
    <row r="299" spans="19:23" ht="18">
      <c r="S299" s="330" t="s">
        <v>980</v>
      </c>
      <c r="T299" s="28"/>
      <c r="U299" s="275"/>
      <c r="V299" s="284">
        <v>7</v>
      </c>
      <c r="W299" s="1" t="s">
        <v>129</v>
      </c>
    </row>
    <row r="300" spans="19:23" ht="18">
      <c r="S300" s="330" t="s">
        <v>1846</v>
      </c>
      <c r="T300" s="275"/>
      <c r="U300" s="275"/>
      <c r="V300" s="284">
        <v>7</v>
      </c>
      <c r="W300" s="1" t="s">
        <v>129</v>
      </c>
    </row>
    <row r="301" spans="19:23" ht="18">
      <c r="S301" s="407" t="s">
        <v>3159</v>
      </c>
      <c r="T301" s="28"/>
      <c r="U301" s="275"/>
      <c r="V301" s="284">
        <v>7</v>
      </c>
      <c r="W301" s="1" t="s">
        <v>129</v>
      </c>
    </row>
    <row r="302" spans="19:23" ht="18">
      <c r="S302" s="330" t="s">
        <v>466</v>
      </c>
      <c r="T302" s="28"/>
      <c r="U302" s="275"/>
      <c r="V302" s="284">
        <v>7</v>
      </c>
      <c r="W302" s="1" t="s">
        <v>129</v>
      </c>
    </row>
    <row r="303" spans="19:23" ht="18">
      <c r="S303" s="330" t="s">
        <v>962</v>
      </c>
      <c r="T303" s="28"/>
      <c r="U303" s="275"/>
      <c r="V303" s="284">
        <v>7</v>
      </c>
      <c r="W303" s="1" t="s">
        <v>129</v>
      </c>
    </row>
    <row r="304" spans="19:23" ht="18">
      <c r="S304" s="330" t="s">
        <v>1195</v>
      </c>
      <c r="T304" s="275"/>
      <c r="U304" s="275"/>
      <c r="V304" s="284">
        <v>7</v>
      </c>
      <c r="W304" s="1" t="s">
        <v>129</v>
      </c>
    </row>
    <row r="305" spans="19:23" ht="18">
      <c r="S305" s="206" t="s">
        <v>2625</v>
      </c>
      <c r="T305" s="28"/>
      <c r="U305" s="28"/>
      <c r="V305" s="284">
        <v>7</v>
      </c>
      <c r="W305" s="1" t="s">
        <v>129</v>
      </c>
    </row>
    <row r="306" spans="19:23" ht="18">
      <c r="S306" s="406" t="s">
        <v>3192</v>
      </c>
      <c r="T306" s="28"/>
      <c r="U306" s="28"/>
      <c r="V306" s="284">
        <v>7</v>
      </c>
      <c r="W306" s="1" t="s">
        <v>129</v>
      </c>
    </row>
    <row r="307" spans="19:23" ht="18">
      <c r="S307" s="206" t="s">
        <v>2662</v>
      </c>
      <c r="T307" s="28"/>
      <c r="U307" s="28"/>
      <c r="V307" s="284">
        <v>7</v>
      </c>
      <c r="W307" s="1" t="s">
        <v>129</v>
      </c>
    </row>
    <row r="308" spans="19:23" ht="18">
      <c r="S308" s="206" t="s">
        <v>2709</v>
      </c>
      <c r="T308" s="28"/>
      <c r="U308" s="28"/>
      <c r="V308" s="284">
        <v>7</v>
      </c>
      <c r="W308" s="1" t="s">
        <v>129</v>
      </c>
    </row>
    <row r="309" spans="19:23" ht="18">
      <c r="S309" s="206" t="s">
        <v>2814</v>
      </c>
      <c r="T309" s="28"/>
      <c r="U309" s="28"/>
      <c r="V309" s="284">
        <v>7</v>
      </c>
      <c r="W309" s="1" t="s">
        <v>129</v>
      </c>
    </row>
    <row r="310" spans="19:23" ht="18">
      <c r="S310" s="206" t="s">
        <v>2862</v>
      </c>
      <c r="T310" s="28"/>
      <c r="U310" s="28"/>
      <c r="V310" s="284">
        <v>7</v>
      </c>
      <c r="W310" s="1" t="s">
        <v>129</v>
      </c>
    </row>
    <row r="311" spans="19:23" ht="18">
      <c r="S311" s="206" t="s">
        <v>2713</v>
      </c>
      <c r="T311" s="28"/>
      <c r="U311" s="28"/>
      <c r="V311" s="284">
        <v>7</v>
      </c>
      <c r="W311" s="1" t="s">
        <v>129</v>
      </c>
    </row>
    <row r="312" spans="19:23" ht="18">
      <c r="S312" s="206" t="s">
        <v>2701</v>
      </c>
      <c r="T312" s="28"/>
      <c r="U312" s="28"/>
      <c r="V312" s="284">
        <v>7</v>
      </c>
      <c r="W312" s="1" t="s">
        <v>129</v>
      </c>
    </row>
    <row r="313" spans="19:23" ht="18">
      <c r="S313" s="206" t="s">
        <v>2845</v>
      </c>
      <c r="T313" s="28"/>
      <c r="U313" s="28"/>
      <c r="V313" s="284">
        <v>7</v>
      </c>
      <c r="W313" s="1" t="s">
        <v>129</v>
      </c>
    </row>
    <row r="314" spans="19:23" ht="18">
      <c r="S314" s="206" t="s">
        <v>2852</v>
      </c>
      <c r="T314" s="28"/>
      <c r="U314" s="28"/>
      <c r="V314" s="284">
        <v>7</v>
      </c>
      <c r="W314" s="1" t="s">
        <v>129</v>
      </c>
    </row>
    <row r="315" spans="19:23" ht="18">
      <c r="S315" s="206" t="s">
        <v>2343</v>
      </c>
      <c r="T315" s="28"/>
      <c r="U315" s="28"/>
      <c r="V315" s="284">
        <v>7</v>
      </c>
      <c r="W315" s="1" t="s">
        <v>129</v>
      </c>
    </row>
    <row r="316" spans="19:23" ht="18">
      <c r="S316" s="206" t="s">
        <v>2830</v>
      </c>
      <c r="T316" s="28"/>
      <c r="U316" s="28"/>
      <c r="V316" s="284">
        <v>7</v>
      </c>
      <c r="W316" s="1" t="s">
        <v>129</v>
      </c>
    </row>
    <row r="317" spans="19:23" ht="18">
      <c r="S317" s="409" t="s">
        <v>3191</v>
      </c>
      <c r="T317" s="28"/>
      <c r="U317" s="28"/>
      <c r="V317" s="284">
        <v>7</v>
      </c>
      <c r="W317" s="1" t="s">
        <v>129</v>
      </c>
    </row>
    <row r="318" spans="19:23" ht="18">
      <c r="S318" s="330" t="s">
        <v>1001</v>
      </c>
      <c r="T318" s="275"/>
      <c r="U318" s="275"/>
      <c r="V318" s="284">
        <v>6</v>
      </c>
      <c r="W318" s="1" t="s">
        <v>129</v>
      </c>
    </row>
    <row r="319" spans="19:23" ht="18">
      <c r="S319" s="330" t="s">
        <v>1234</v>
      </c>
      <c r="T319" s="28"/>
      <c r="U319" s="275"/>
      <c r="V319" s="284">
        <v>6</v>
      </c>
      <c r="W319" s="1" t="s">
        <v>129</v>
      </c>
    </row>
    <row r="320" spans="19:23" ht="18">
      <c r="S320" s="330" t="s">
        <v>594</v>
      </c>
      <c r="T320" s="28"/>
      <c r="U320" s="275"/>
      <c r="V320" s="284">
        <v>6</v>
      </c>
      <c r="W320" s="1" t="s">
        <v>129</v>
      </c>
    </row>
    <row r="321" spans="19:23" ht="18">
      <c r="S321" s="330" t="s">
        <v>2118</v>
      </c>
      <c r="T321" s="28"/>
      <c r="U321" s="275"/>
      <c r="V321" s="284">
        <v>6</v>
      </c>
      <c r="W321" s="1" t="s">
        <v>129</v>
      </c>
    </row>
    <row r="322" spans="19:23" ht="18">
      <c r="S322" s="330" t="s">
        <v>592</v>
      </c>
      <c r="T322" s="275"/>
      <c r="U322" s="275"/>
      <c r="V322" s="284">
        <v>6</v>
      </c>
      <c r="W322" s="1" t="s">
        <v>129</v>
      </c>
    </row>
    <row r="323" spans="19:23" ht="18">
      <c r="S323" s="330" t="s">
        <v>721</v>
      </c>
      <c r="T323" s="275"/>
      <c r="U323" s="275"/>
      <c r="V323" s="284">
        <v>6</v>
      </c>
      <c r="W323" s="1" t="s">
        <v>129</v>
      </c>
    </row>
    <row r="324" spans="19:23" ht="18">
      <c r="S324" s="330" t="s">
        <v>722</v>
      </c>
      <c r="T324" s="28"/>
      <c r="U324" s="275"/>
      <c r="V324" s="284">
        <v>6</v>
      </c>
      <c r="W324" s="1" t="s">
        <v>129</v>
      </c>
    </row>
    <row r="325" spans="19:23" ht="18">
      <c r="S325" s="330" t="s">
        <v>664</v>
      </c>
      <c r="T325" s="28"/>
      <c r="U325" s="275"/>
      <c r="V325" s="284">
        <v>6</v>
      </c>
      <c r="W325" s="1" t="s">
        <v>129</v>
      </c>
    </row>
    <row r="326" spans="19:23" ht="18">
      <c r="S326" s="330" t="s">
        <v>607</v>
      </c>
      <c r="T326" s="275"/>
      <c r="U326" s="275"/>
      <c r="V326" s="284">
        <v>6</v>
      </c>
      <c r="W326" s="1" t="s">
        <v>129</v>
      </c>
    </row>
    <row r="327" spans="19:23" ht="18">
      <c r="S327" s="330" t="s">
        <v>849</v>
      </c>
      <c r="T327" s="28"/>
      <c r="U327" s="275"/>
      <c r="V327" s="284">
        <v>6</v>
      </c>
      <c r="W327" s="1" t="s">
        <v>129</v>
      </c>
    </row>
    <row r="328" spans="19:23" ht="18">
      <c r="S328" s="330" t="s">
        <v>2081</v>
      </c>
      <c r="T328" s="28"/>
      <c r="U328" s="275"/>
      <c r="V328" s="284">
        <v>6</v>
      </c>
      <c r="W328" s="1" t="s">
        <v>129</v>
      </c>
    </row>
    <row r="329" spans="19:23" ht="18">
      <c r="S329" s="330" t="s">
        <v>2096</v>
      </c>
      <c r="T329" s="28"/>
      <c r="U329" s="275"/>
      <c r="V329" s="284">
        <v>6</v>
      </c>
      <c r="W329" s="1" t="s">
        <v>129</v>
      </c>
    </row>
    <row r="330" spans="19:23" ht="18">
      <c r="S330" s="206" t="s">
        <v>2572</v>
      </c>
      <c r="T330" s="28"/>
      <c r="U330" s="28"/>
      <c r="V330" s="284">
        <v>6</v>
      </c>
      <c r="W330" s="1" t="s">
        <v>129</v>
      </c>
    </row>
    <row r="331" spans="19:23" ht="18">
      <c r="S331" s="206" t="s">
        <v>2867</v>
      </c>
      <c r="T331" s="28"/>
      <c r="U331" s="28"/>
      <c r="V331" s="284">
        <v>6</v>
      </c>
      <c r="W331" s="1" t="s">
        <v>129</v>
      </c>
    </row>
    <row r="332" spans="19:23" ht="18">
      <c r="S332" s="206" t="s">
        <v>2843</v>
      </c>
      <c r="T332" s="28"/>
      <c r="U332" s="28"/>
      <c r="V332" s="284">
        <v>6</v>
      </c>
      <c r="W332" s="1" t="s">
        <v>129</v>
      </c>
    </row>
    <row r="333" spans="19:23" ht="18">
      <c r="S333" s="206" t="s">
        <v>2606</v>
      </c>
      <c r="T333" s="28"/>
      <c r="U333" s="28"/>
      <c r="V333" s="284">
        <v>6</v>
      </c>
      <c r="W333" s="1" t="s">
        <v>129</v>
      </c>
    </row>
    <row r="334" spans="19:23" ht="18">
      <c r="S334" s="206" t="s">
        <v>2823</v>
      </c>
      <c r="T334" s="28"/>
      <c r="U334" s="28"/>
      <c r="V334" s="284">
        <v>6</v>
      </c>
      <c r="W334" s="1" t="s">
        <v>129</v>
      </c>
    </row>
    <row r="335" spans="19:23" ht="18">
      <c r="S335" s="206" t="s">
        <v>2579</v>
      </c>
      <c r="T335" s="28"/>
      <c r="U335" s="28"/>
      <c r="V335" s="284">
        <v>6</v>
      </c>
      <c r="W335" s="1" t="s">
        <v>129</v>
      </c>
    </row>
    <row r="336" spans="19:23" ht="18">
      <c r="S336" s="206" t="s">
        <v>2687</v>
      </c>
      <c r="T336" s="28"/>
      <c r="U336" s="28"/>
      <c r="V336" s="284">
        <v>6</v>
      </c>
      <c r="W336" s="1" t="s">
        <v>129</v>
      </c>
    </row>
    <row r="337" spans="19:23" ht="18">
      <c r="S337" s="206" t="s">
        <v>2330</v>
      </c>
      <c r="T337" s="28"/>
      <c r="U337" s="28"/>
      <c r="V337" s="284">
        <v>6</v>
      </c>
      <c r="W337" s="1" t="s">
        <v>129</v>
      </c>
    </row>
    <row r="338" spans="19:23" ht="18">
      <c r="S338" s="206" t="s">
        <v>2617</v>
      </c>
      <c r="T338" s="28"/>
      <c r="U338" s="28"/>
      <c r="V338" s="284">
        <v>6</v>
      </c>
      <c r="W338" s="1" t="s">
        <v>129</v>
      </c>
    </row>
    <row r="339" spans="19:23" ht="18">
      <c r="S339" s="206" t="s">
        <v>2668</v>
      </c>
      <c r="T339" s="28"/>
      <c r="U339" s="28"/>
      <c r="V339" s="284">
        <v>6</v>
      </c>
      <c r="W339" s="1" t="s">
        <v>129</v>
      </c>
    </row>
    <row r="340" spans="19:23" ht="18">
      <c r="S340" s="206" t="s">
        <v>2634</v>
      </c>
      <c r="T340" s="28"/>
      <c r="U340" s="28"/>
      <c r="V340" s="284">
        <v>6</v>
      </c>
      <c r="W340" s="1" t="s">
        <v>129</v>
      </c>
    </row>
    <row r="341" spans="19:23" ht="18">
      <c r="S341" s="206" t="s">
        <v>2794</v>
      </c>
      <c r="T341" s="28"/>
      <c r="U341" s="28"/>
      <c r="V341" s="284">
        <v>6</v>
      </c>
      <c r="W341" s="1" t="s">
        <v>129</v>
      </c>
    </row>
    <row r="342" spans="19:23" ht="18">
      <c r="S342" s="206" t="s">
        <v>2700</v>
      </c>
      <c r="T342" s="28"/>
      <c r="U342" s="28"/>
      <c r="V342" s="284">
        <v>6</v>
      </c>
      <c r="W342" s="1" t="s">
        <v>129</v>
      </c>
    </row>
    <row r="343" spans="19:23" ht="18">
      <c r="S343" s="206" t="s">
        <v>3131</v>
      </c>
      <c r="T343" s="28"/>
      <c r="U343" s="28"/>
      <c r="V343" s="284">
        <v>6</v>
      </c>
      <c r="W343" s="1" t="s">
        <v>129</v>
      </c>
    </row>
    <row r="344" spans="19:23" ht="18">
      <c r="S344" s="330" t="s">
        <v>651</v>
      </c>
      <c r="T344" s="28"/>
      <c r="U344" s="275"/>
      <c r="V344" s="284">
        <v>5</v>
      </c>
      <c r="W344" s="1" t="s">
        <v>129</v>
      </c>
    </row>
    <row r="345" spans="19:23" ht="18">
      <c r="S345" s="330" t="s">
        <v>831</v>
      </c>
      <c r="T345" s="275"/>
      <c r="U345" s="275"/>
      <c r="V345" s="284">
        <v>5</v>
      </c>
      <c r="W345" s="1" t="s">
        <v>129</v>
      </c>
    </row>
    <row r="346" spans="19:23" ht="18">
      <c r="S346" s="330" t="s">
        <v>536</v>
      </c>
      <c r="T346" s="28"/>
      <c r="U346" s="275"/>
      <c r="V346" s="284">
        <v>5</v>
      </c>
      <c r="W346" s="1" t="s">
        <v>129</v>
      </c>
    </row>
    <row r="347" spans="19:23" ht="18">
      <c r="S347" s="330" t="s">
        <v>838</v>
      </c>
      <c r="T347" s="275"/>
      <c r="U347" s="275"/>
      <c r="V347" s="284">
        <v>5</v>
      </c>
      <c r="W347" s="1" t="s">
        <v>129</v>
      </c>
    </row>
    <row r="348" spans="19:23" ht="18">
      <c r="S348" s="330" t="s">
        <v>1679</v>
      </c>
      <c r="T348" s="28"/>
      <c r="U348" s="275"/>
      <c r="V348" s="284">
        <v>5</v>
      </c>
      <c r="W348" s="1" t="s">
        <v>129</v>
      </c>
    </row>
    <row r="349" spans="19:23" ht="18">
      <c r="S349" s="330" t="s">
        <v>1691</v>
      </c>
      <c r="T349" s="28"/>
      <c r="U349" s="275"/>
      <c r="V349" s="284">
        <v>5</v>
      </c>
      <c r="W349" s="1" t="s">
        <v>129</v>
      </c>
    </row>
    <row r="350" spans="19:23" ht="18">
      <c r="S350" s="330" t="s">
        <v>1835</v>
      </c>
      <c r="T350" s="28"/>
      <c r="U350" s="275"/>
      <c r="V350" s="284">
        <v>5</v>
      </c>
      <c r="W350" s="1" t="s">
        <v>129</v>
      </c>
    </row>
    <row r="351" spans="19:23" ht="18">
      <c r="S351" s="330" t="s">
        <v>877</v>
      </c>
      <c r="T351" s="28"/>
      <c r="U351" s="275"/>
      <c r="V351" s="284">
        <v>5</v>
      </c>
      <c r="W351" s="1" t="s">
        <v>129</v>
      </c>
    </row>
    <row r="352" spans="19:23" ht="18">
      <c r="S352" s="330" t="s">
        <v>542</v>
      </c>
      <c r="T352" s="28"/>
      <c r="U352" s="275"/>
      <c r="V352" s="284">
        <v>5</v>
      </c>
      <c r="W352" s="1" t="s">
        <v>129</v>
      </c>
    </row>
    <row r="353" spans="19:23" ht="18">
      <c r="S353" s="330" t="s">
        <v>655</v>
      </c>
      <c r="T353" s="28"/>
      <c r="U353" s="275"/>
      <c r="V353" s="284">
        <v>5</v>
      </c>
      <c r="W353" s="1" t="s">
        <v>129</v>
      </c>
    </row>
    <row r="354" spans="19:23" ht="18">
      <c r="S354" s="330" t="s">
        <v>637</v>
      </c>
      <c r="T354" s="275"/>
      <c r="U354" s="275"/>
      <c r="V354" s="284">
        <v>5</v>
      </c>
      <c r="W354" s="1" t="s">
        <v>129</v>
      </c>
    </row>
    <row r="355" spans="19:23" ht="18">
      <c r="S355" s="330" t="s">
        <v>2094</v>
      </c>
      <c r="T355" s="28"/>
      <c r="U355" s="275"/>
      <c r="V355" s="284">
        <v>5</v>
      </c>
      <c r="W355" s="1" t="s">
        <v>129</v>
      </c>
    </row>
    <row r="356" spans="19:23" ht="18">
      <c r="S356" s="330" t="s">
        <v>1185</v>
      </c>
      <c r="T356" s="28"/>
      <c r="U356" s="275"/>
      <c r="V356" s="284">
        <v>5</v>
      </c>
      <c r="W356" s="1" t="s">
        <v>129</v>
      </c>
    </row>
    <row r="357" spans="19:23" ht="18">
      <c r="S357" s="330" t="s">
        <v>653</v>
      </c>
      <c r="T357" s="28"/>
      <c r="U357" s="275"/>
      <c r="V357" s="284">
        <v>5</v>
      </c>
      <c r="W357" s="1" t="s">
        <v>129</v>
      </c>
    </row>
    <row r="358" spans="19:23" ht="18">
      <c r="S358" s="330" t="s">
        <v>2123</v>
      </c>
      <c r="T358" s="28"/>
      <c r="U358" s="275"/>
      <c r="V358" s="284">
        <v>5</v>
      </c>
      <c r="W358" s="1" t="s">
        <v>129</v>
      </c>
    </row>
    <row r="359" spans="19:23" ht="18">
      <c r="S359" s="330" t="s">
        <v>673</v>
      </c>
      <c r="T359" s="28"/>
      <c r="U359" s="275"/>
      <c r="V359" s="284">
        <v>5</v>
      </c>
      <c r="W359" s="1" t="s">
        <v>129</v>
      </c>
    </row>
    <row r="360" spans="19:23" ht="18">
      <c r="S360" s="330" t="s">
        <v>574</v>
      </c>
      <c r="T360" s="28"/>
      <c r="U360" s="275"/>
      <c r="V360" s="284">
        <v>5</v>
      </c>
      <c r="W360" s="1" t="s">
        <v>129</v>
      </c>
    </row>
    <row r="361" spans="19:23" ht="18">
      <c r="S361" s="330" t="s">
        <v>2129</v>
      </c>
      <c r="T361" s="28"/>
      <c r="U361" s="275"/>
      <c r="V361" s="284">
        <v>5</v>
      </c>
      <c r="W361" s="1" t="s">
        <v>129</v>
      </c>
    </row>
    <row r="362" spans="19:23" ht="18">
      <c r="S362" s="330" t="s">
        <v>444</v>
      </c>
      <c r="T362" s="275"/>
      <c r="U362" s="275"/>
      <c r="V362" s="284">
        <v>5</v>
      </c>
      <c r="W362" s="1" t="s">
        <v>129</v>
      </c>
    </row>
    <row r="363" spans="19:23" ht="18">
      <c r="S363" s="330" t="s">
        <v>862</v>
      </c>
      <c r="T363" s="28"/>
      <c r="U363" s="275"/>
      <c r="V363" s="284">
        <v>5</v>
      </c>
      <c r="W363" s="1" t="s">
        <v>129</v>
      </c>
    </row>
    <row r="364" spans="19:23" ht="18">
      <c r="S364" s="330" t="s">
        <v>674</v>
      </c>
      <c r="T364" s="28"/>
      <c r="U364" s="28"/>
      <c r="V364" s="284">
        <v>5</v>
      </c>
      <c r="W364" s="1" t="s">
        <v>129</v>
      </c>
    </row>
    <row r="365" spans="19:23" ht="18">
      <c r="S365" s="330" t="s">
        <v>1208</v>
      </c>
      <c r="T365" s="28"/>
      <c r="U365" s="275"/>
      <c r="V365" s="284">
        <v>5</v>
      </c>
      <c r="W365" s="1" t="s">
        <v>129</v>
      </c>
    </row>
    <row r="366" spans="19:23" ht="18">
      <c r="S366" s="330" t="s">
        <v>893</v>
      </c>
      <c r="T366" s="28"/>
      <c r="U366" s="275"/>
      <c r="V366" s="284">
        <v>5</v>
      </c>
      <c r="W366" s="1" t="s">
        <v>129</v>
      </c>
    </row>
    <row r="367" spans="19:23" ht="18">
      <c r="S367" s="407" t="s">
        <v>3155</v>
      </c>
      <c r="T367" s="28"/>
      <c r="U367" s="275"/>
      <c r="V367" s="284">
        <v>5</v>
      </c>
      <c r="W367" s="1" t="s">
        <v>129</v>
      </c>
    </row>
    <row r="368" spans="19:23" ht="18">
      <c r="S368" s="330" t="s">
        <v>979</v>
      </c>
      <c r="T368" s="28"/>
      <c r="U368" s="275"/>
      <c r="V368" s="284">
        <v>5</v>
      </c>
      <c r="W368" s="1" t="s">
        <v>129</v>
      </c>
    </row>
    <row r="369" spans="19:23" ht="18">
      <c r="S369" s="330" t="s">
        <v>1293</v>
      </c>
      <c r="T369" s="28"/>
      <c r="U369" s="275"/>
      <c r="V369" s="284">
        <v>5</v>
      </c>
      <c r="W369" s="1" t="s">
        <v>129</v>
      </c>
    </row>
    <row r="370" spans="19:23" ht="18">
      <c r="S370" s="330" t="s">
        <v>829</v>
      </c>
      <c r="T370" s="28"/>
      <c r="U370" s="275"/>
      <c r="V370" s="284">
        <v>5</v>
      </c>
      <c r="W370" s="1" t="s">
        <v>129</v>
      </c>
    </row>
    <row r="371" spans="19:23" ht="18">
      <c r="S371" s="330" t="s">
        <v>1713</v>
      </c>
      <c r="T371" s="28"/>
      <c r="U371" s="275"/>
      <c r="V371" s="284">
        <v>5</v>
      </c>
      <c r="W371" s="1" t="s">
        <v>129</v>
      </c>
    </row>
    <row r="372" spans="19:23" ht="18">
      <c r="S372" s="330" t="s">
        <v>714</v>
      </c>
      <c r="T372" s="275"/>
      <c r="U372" s="275"/>
      <c r="V372" s="284">
        <v>5</v>
      </c>
      <c r="W372" s="1" t="s">
        <v>129</v>
      </c>
    </row>
    <row r="373" spans="19:23" ht="18">
      <c r="S373" s="206" t="s">
        <v>2821</v>
      </c>
      <c r="T373" s="28"/>
      <c r="U373" s="28"/>
      <c r="V373" s="284">
        <v>5</v>
      </c>
      <c r="W373" s="1" t="s">
        <v>129</v>
      </c>
    </row>
    <row r="374" spans="19:23" ht="18">
      <c r="S374" s="206" t="s">
        <v>2660</v>
      </c>
      <c r="T374" s="28"/>
      <c r="U374" s="28"/>
      <c r="V374" s="284">
        <v>5</v>
      </c>
      <c r="W374" s="1" t="s">
        <v>129</v>
      </c>
    </row>
    <row r="375" spans="19:23" ht="18">
      <c r="S375" s="206" t="s">
        <v>2736</v>
      </c>
      <c r="T375" s="28"/>
      <c r="U375" s="28"/>
      <c r="V375" s="284">
        <v>5</v>
      </c>
      <c r="W375" s="1" t="s">
        <v>129</v>
      </c>
    </row>
    <row r="376" spans="19:23" ht="18">
      <c r="S376" s="206" t="s">
        <v>2745</v>
      </c>
      <c r="T376" s="28"/>
      <c r="U376" s="28"/>
      <c r="V376" s="284">
        <v>5</v>
      </c>
      <c r="W376" s="1" t="s">
        <v>129</v>
      </c>
    </row>
    <row r="377" spans="19:23" ht="18">
      <c r="S377" s="206" t="s">
        <v>2329</v>
      </c>
      <c r="T377" s="28"/>
      <c r="U377" s="28"/>
      <c r="V377" s="284">
        <v>5</v>
      </c>
      <c r="W377" s="1" t="s">
        <v>129</v>
      </c>
    </row>
    <row r="378" spans="19:23" ht="18">
      <c r="S378" s="206" t="s">
        <v>2665</v>
      </c>
      <c r="T378" s="28"/>
      <c r="U378" s="28"/>
      <c r="V378" s="284">
        <v>5</v>
      </c>
      <c r="W378" s="1" t="s">
        <v>129</v>
      </c>
    </row>
    <row r="379" spans="19:23" ht="18">
      <c r="S379" s="206" t="s">
        <v>2600</v>
      </c>
      <c r="T379" s="28"/>
      <c r="U379" s="28"/>
      <c r="V379" s="284">
        <v>5</v>
      </c>
      <c r="W379" s="1" t="s">
        <v>129</v>
      </c>
    </row>
    <row r="380" spans="19:23" ht="18">
      <c r="S380" s="395" t="s">
        <v>2751</v>
      </c>
      <c r="T380" s="28"/>
      <c r="U380" s="28"/>
      <c r="V380" s="284">
        <v>5</v>
      </c>
      <c r="W380" s="1" t="s">
        <v>129</v>
      </c>
    </row>
    <row r="381" spans="19:23" ht="18">
      <c r="S381" s="206" t="s">
        <v>2621</v>
      </c>
      <c r="T381" s="28"/>
      <c r="U381" s="28"/>
      <c r="V381" s="284">
        <v>5</v>
      </c>
      <c r="W381" s="1" t="s">
        <v>129</v>
      </c>
    </row>
    <row r="382" spans="19:23" ht="18">
      <c r="S382" s="206" t="s">
        <v>2727</v>
      </c>
      <c r="T382" s="28"/>
      <c r="U382" s="28"/>
      <c r="V382" s="284">
        <v>5</v>
      </c>
      <c r="W382" s="1" t="s">
        <v>129</v>
      </c>
    </row>
    <row r="383" spans="19:23" ht="18">
      <c r="S383" s="206" t="s">
        <v>2556</v>
      </c>
      <c r="T383" s="28"/>
      <c r="U383" s="28"/>
      <c r="V383" s="284">
        <v>5</v>
      </c>
      <c r="W383" s="1" t="s">
        <v>129</v>
      </c>
    </row>
    <row r="384" spans="19:23" ht="18">
      <c r="S384" s="206" t="s">
        <v>2740</v>
      </c>
      <c r="T384" s="28"/>
      <c r="U384" s="28"/>
      <c r="V384" s="284">
        <v>5</v>
      </c>
      <c r="W384" s="1" t="s">
        <v>129</v>
      </c>
    </row>
    <row r="385" spans="19:23" ht="18">
      <c r="S385" s="206" t="s">
        <v>2779</v>
      </c>
      <c r="T385" s="28"/>
      <c r="U385" s="28"/>
      <c r="V385" s="284">
        <v>5</v>
      </c>
      <c r="W385" s="1" t="s">
        <v>129</v>
      </c>
    </row>
    <row r="386" spans="19:23" ht="18">
      <c r="S386" s="206" t="s">
        <v>2836</v>
      </c>
      <c r="T386" s="28"/>
      <c r="U386" s="28"/>
      <c r="V386" s="284">
        <v>5</v>
      </c>
      <c r="W386" s="1" t="s">
        <v>129</v>
      </c>
    </row>
    <row r="387" spans="19:23" ht="18">
      <c r="S387" s="206" t="s">
        <v>2750</v>
      </c>
      <c r="T387" s="28"/>
      <c r="U387" s="28"/>
      <c r="V387" s="284">
        <v>5</v>
      </c>
      <c r="W387" s="1" t="s">
        <v>129</v>
      </c>
    </row>
    <row r="388" spans="19:23" ht="18">
      <c r="S388" s="206" t="s">
        <v>2810</v>
      </c>
      <c r="T388" s="28"/>
      <c r="U388" s="28"/>
      <c r="V388" s="284">
        <v>5</v>
      </c>
      <c r="W388" s="1" t="s">
        <v>129</v>
      </c>
    </row>
    <row r="389" spans="19:23" ht="18">
      <c r="S389" s="206" t="s">
        <v>2311</v>
      </c>
      <c r="T389" s="28"/>
      <c r="U389" s="28"/>
      <c r="V389" s="284">
        <v>5</v>
      </c>
      <c r="W389" s="1" t="s">
        <v>129</v>
      </c>
    </row>
    <row r="390" spans="19:23" ht="18">
      <c r="S390" s="206" t="s">
        <v>2725</v>
      </c>
      <c r="T390" s="28"/>
      <c r="U390" s="28"/>
      <c r="V390" s="284">
        <v>5</v>
      </c>
      <c r="W390" s="1" t="s">
        <v>129</v>
      </c>
    </row>
    <row r="391" spans="19:23" ht="18">
      <c r="S391" s="206" t="s">
        <v>2598</v>
      </c>
      <c r="T391" s="28"/>
      <c r="U391" s="28"/>
      <c r="V391" s="284">
        <v>5</v>
      </c>
      <c r="W391" s="1" t="s">
        <v>129</v>
      </c>
    </row>
    <row r="392" spans="19:23" ht="18">
      <c r="S392" s="395" t="s">
        <v>2730</v>
      </c>
      <c r="T392" s="28"/>
      <c r="U392" s="28"/>
      <c r="V392" s="284">
        <v>5</v>
      </c>
      <c r="W392" s="1" t="s">
        <v>129</v>
      </c>
    </row>
    <row r="393" spans="19:23" ht="18">
      <c r="S393" s="206" t="s">
        <v>2710</v>
      </c>
      <c r="T393" s="28"/>
      <c r="U393" s="28"/>
      <c r="V393" s="284">
        <v>5</v>
      </c>
      <c r="W393" s="1" t="s">
        <v>129</v>
      </c>
    </row>
    <row r="394" spans="19:23" ht="18">
      <c r="S394" s="206" t="s">
        <v>2717</v>
      </c>
      <c r="T394" s="28"/>
      <c r="U394" s="28"/>
      <c r="V394" s="284">
        <v>5</v>
      </c>
      <c r="W394" s="1" t="s">
        <v>129</v>
      </c>
    </row>
    <row r="395" spans="19:23" ht="18">
      <c r="S395" s="206" t="s">
        <v>3079</v>
      </c>
      <c r="T395" s="28"/>
      <c r="U395" s="28"/>
      <c r="V395" s="284">
        <v>5</v>
      </c>
      <c r="W395" s="1" t="s">
        <v>129</v>
      </c>
    </row>
    <row r="396" spans="19:23" ht="18">
      <c r="S396" s="206" t="s">
        <v>2726</v>
      </c>
      <c r="T396" s="28"/>
      <c r="U396" s="28"/>
      <c r="V396" s="284">
        <v>5</v>
      </c>
      <c r="W396" s="1" t="s">
        <v>129</v>
      </c>
    </row>
    <row r="397" spans="19:23" ht="18">
      <c r="S397" s="206" t="s">
        <v>2631</v>
      </c>
      <c r="T397" s="28"/>
      <c r="U397" s="28"/>
      <c r="V397" s="284">
        <v>5</v>
      </c>
      <c r="W397" s="1" t="s">
        <v>129</v>
      </c>
    </row>
    <row r="398" spans="19:23" ht="18">
      <c r="S398" s="206" t="s">
        <v>2743</v>
      </c>
      <c r="T398" s="28"/>
      <c r="U398" s="28"/>
      <c r="V398" s="284">
        <v>5</v>
      </c>
      <c r="W398" s="1" t="s">
        <v>129</v>
      </c>
    </row>
    <row r="399" spans="19:23" ht="18">
      <c r="S399" s="206" t="s">
        <v>2753</v>
      </c>
      <c r="T399" s="28"/>
      <c r="U399" s="28"/>
      <c r="V399" s="284">
        <v>5</v>
      </c>
      <c r="W399" s="1" t="s">
        <v>129</v>
      </c>
    </row>
    <row r="400" spans="19:23" ht="18">
      <c r="S400" s="206" t="s">
        <v>2511</v>
      </c>
      <c r="T400" s="28"/>
      <c r="U400" s="28"/>
      <c r="V400" s="284">
        <v>5</v>
      </c>
      <c r="W400" s="1" t="s">
        <v>129</v>
      </c>
    </row>
    <row r="401" spans="19:23" ht="18">
      <c r="S401" s="395" t="s">
        <v>2732</v>
      </c>
      <c r="T401" s="28"/>
      <c r="U401" s="28"/>
      <c r="V401" s="284">
        <v>5</v>
      </c>
      <c r="W401" s="1" t="s">
        <v>129</v>
      </c>
    </row>
    <row r="402" spans="19:23" ht="18">
      <c r="S402" s="206" t="s">
        <v>2749</v>
      </c>
      <c r="T402" s="28"/>
      <c r="U402" s="28"/>
      <c r="V402" s="284">
        <v>5</v>
      </c>
      <c r="W402" s="1" t="s">
        <v>129</v>
      </c>
    </row>
    <row r="403" spans="19:23" ht="18">
      <c r="S403" s="206" t="s">
        <v>3105</v>
      </c>
      <c r="T403" s="28"/>
      <c r="U403" s="28"/>
      <c r="V403" s="284">
        <v>5</v>
      </c>
      <c r="W403" s="1" t="s">
        <v>129</v>
      </c>
    </row>
    <row r="404" spans="19:23" ht="18">
      <c r="S404" s="206" t="s">
        <v>3123</v>
      </c>
      <c r="T404" s="28"/>
      <c r="U404" s="28"/>
      <c r="V404" s="284">
        <v>5</v>
      </c>
      <c r="W404" s="1" t="s">
        <v>129</v>
      </c>
    </row>
    <row r="405" spans="19:23" ht="18">
      <c r="S405" s="206" t="s">
        <v>3128</v>
      </c>
      <c r="T405" s="28"/>
      <c r="U405" s="28"/>
      <c r="V405" s="284">
        <v>5</v>
      </c>
      <c r="W405" s="1" t="s">
        <v>129</v>
      </c>
    </row>
    <row r="406" spans="19:23" ht="18">
      <c r="S406" s="206" t="s">
        <v>3132</v>
      </c>
      <c r="T406" s="28"/>
      <c r="U406" s="28"/>
      <c r="V406" s="284">
        <v>5</v>
      </c>
      <c r="W406" s="1" t="s">
        <v>129</v>
      </c>
    </row>
    <row r="407" spans="19:23" ht="18">
      <c r="S407" s="330" t="s">
        <v>848</v>
      </c>
      <c r="T407" s="275"/>
      <c r="U407" s="275"/>
      <c r="V407" s="284">
        <v>4</v>
      </c>
      <c r="W407" s="1" t="s">
        <v>129</v>
      </c>
    </row>
    <row r="408" spans="19:23" ht="18">
      <c r="S408" s="330" t="s">
        <v>2078</v>
      </c>
      <c r="T408" s="275"/>
      <c r="U408" s="275"/>
      <c r="V408" s="284">
        <v>4</v>
      </c>
      <c r="W408" s="1" t="s">
        <v>129</v>
      </c>
    </row>
    <row r="409" spans="19:23" ht="18">
      <c r="S409" s="330" t="s">
        <v>844</v>
      </c>
      <c r="T409" s="275"/>
      <c r="U409" s="275"/>
      <c r="V409" s="284">
        <v>4</v>
      </c>
      <c r="W409" s="1" t="s">
        <v>129</v>
      </c>
    </row>
    <row r="410" spans="19:23" ht="18">
      <c r="S410" s="330" t="s">
        <v>644</v>
      </c>
      <c r="T410" s="275"/>
      <c r="U410" s="275"/>
      <c r="V410" s="284">
        <v>4</v>
      </c>
      <c r="W410" s="1" t="s">
        <v>129</v>
      </c>
    </row>
    <row r="411" spans="19:23" ht="18">
      <c r="S411" s="330" t="s">
        <v>2121</v>
      </c>
      <c r="T411" s="28"/>
      <c r="U411" s="275"/>
      <c r="V411" s="284">
        <v>4</v>
      </c>
      <c r="W411" s="1" t="s">
        <v>129</v>
      </c>
    </row>
    <row r="412" spans="19:23" ht="18">
      <c r="S412" s="330" t="s">
        <v>603</v>
      </c>
      <c r="T412" s="28"/>
      <c r="U412" s="275"/>
      <c r="V412" s="284">
        <v>4</v>
      </c>
      <c r="W412" s="1" t="s">
        <v>129</v>
      </c>
    </row>
    <row r="413" spans="19:23" ht="18">
      <c r="S413" s="330" t="s">
        <v>865</v>
      </c>
      <c r="T413" s="28"/>
      <c r="U413" s="275"/>
      <c r="V413" s="284">
        <v>4</v>
      </c>
      <c r="W413" s="1" t="s">
        <v>129</v>
      </c>
    </row>
    <row r="414" spans="19:23" ht="18">
      <c r="S414" s="330" t="s">
        <v>2126</v>
      </c>
      <c r="T414" s="28"/>
      <c r="U414" s="275"/>
      <c r="V414" s="284">
        <v>4</v>
      </c>
      <c r="W414" s="1" t="s">
        <v>129</v>
      </c>
    </row>
    <row r="415" spans="19:23" ht="18">
      <c r="S415" s="330" t="s">
        <v>1183</v>
      </c>
      <c r="T415" s="28"/>
      <c r="U415" s="275"/>
      <c r="V415" s="284">
        <v>4</v>
      </c>
      <c r="W415" s="1" t="s">
        <v>129</v>
      </c>
    </row>
    <row r="416" spans="19:23" ht="18">
      <c r="S416" s="330" t="s">
        <v>2130</v>
      </c>
      <c r="T416" s="28"/>
      <c r="U416" s="275"/>
      <c r="V416" s="284">
        <v>4</v>
      </c>
      <c r="W416" s="1" t="s">
        <v>129</v>
      </c>
    </row>
    <row r="417" spans="19:23" ht="18">
      <c r="S417" s="330" t="s">
        <v>1444</v>
      </c>
      <c r="T417" s="28"/>
      <c r="U417" s="275"/>
      <c r="V417" s="284">
        <v>4</v>
      </c>
      <c r="W417" s="1" t="s">
        <v>129</v>
      </c>
    </row>
    <row r="418" spans="19:23" ht="18">
      <c r="S418" s="330" t="s">
        <v>2137</v>
      </c>
      <c r="T418" s="28"/>
      <c r="U418" s="275"/>
      <c r="V418" s="284">
        <v>4</v>
      </c>
      <c r="W418" s="1" t="s">
        <v>129</v>
      </c>
    </row>
    <row r="419" spans="19:23" ht="18">
      <c r="S419" s="330" t="s">
        <v>638</v>
      </c>
      <c r="T419" s="275"/>
      <c r="U419" s="275"/>
      <c r="V419" s="284">
        <v>4</v>
      </c>
      <c r="W419" s="1" t="s">
        <v>129</v>
      </c>
    </row>
    <row r="420" spans="19:23" ht="18">
      <c r="S420" s="330" t="s">
        <v>495</v>
      </c>
      <c r="T420" s="275"/>
      <c r="U420" s="275"/>
      <c r="V420" s="284">
        <v>4</v>
      </c>
      <c r="W420" s="1" t="s">
        <v>129</v>
      </c>
    </row>
    <row r="421" spans="19:23" ht="18">
      <c r="S421" s="330" t="s">
        <v>599</v>
      </c>
      <c r="T421" s="28"/>
      <c r="U421" s="275"/>
      <c r="V421" s="284">
        <v>4</v>
      </c>
      <c r="W421" s="1" t="s">
        <v>129</v>
      </c>
    </row>
    <row r="422" spans="19:23" ht="18">
      <c r="S422" s="330" t="s">
        <v>625</v>
      </c>
      <c r="T422" s="28"/>
      <c r="U422" s="275"/>
      <c r="V422" s="284">
        <v>4</v>
      </c>
      <c r="W422" s="1" t="s">
        <v>129</v>
      </c>
    </row>
    <row r="423" spans="19:23" ht="18">
      <c r="S423" s="330" t="s">
        <v>868</v>
      </c>
      <c r="T423" s="28"/>
      <c r="U423" s="28"/>
      <c r="V423" s="284">
        <v>4</v>
      </c>
      <c r="W423" s="1" t="s">
        <v>129</v>
      </c>
    </row>
    <row r="424" spans="19:23" ht="18">
      <c r="S424" s="206" t="s">
        <v>2772</v>
      </c>
      <c r="T424" s="28"/>
      <c r="U424" s="28"/>
      <c r="V424" s="284">
        <v>4</v>
      </c>
      <c r="W424" s="1" t="s">
        <v>129</v>
      </c>
    </row>
    <row r="425" spans="19:23" ht="18">
      <c r="S425" s="206" t="s">
        <v>2802</v>
      </c>
      <c r="T425" s="28"/>
      <c r="U425" s="28"/>
      <c r="V425" s="284">
        <v>4</v>
      </c>
      <c r="W425" s="1" t="s">
        <v>129</v>
      </c>
    </row>
    <row r="426" spans="19:23" ht="18">
      <c r="S426" s="206" t="s">
        <v>2628</v>
      </c>
      <c r="T426" s="28"/>
      <c r="U426" s="28"/>
      <c r="V426" s="284">
        <v>4</v>
      </c>
      <c r="W426" s="1" t="s">
        <v>129</v>
      </c>
    </row>
    <row r="427" spans="19:23" ht="18">
      <c r="S427" s="206" t="s">
        <v>2832</v>
      </c>
      <c r="T427" s="28"/>
      <c r="U427" s="28"/>
      <c r="V427" s="284">
        <v>4</v>
      </c>
      <c r="W427" s="1" t="s">
        <v>129</v>
      </c>
    </row>
    <row r="428" spans="19:23" ht="18">
      <c r="S428" s="206" t="s">
        <v>2529</v>
      </c>
      <c r="T428" s="28"/>
      <c r="U428" s="28"/>
      <c r="V428" s="284">
        <v>4</v>
      </c>
      <c r="W428" s="1" t="s">
        <v>129</v>
      </c>
    </row>
    <row r="429" spans="19:23" ht="18">
      <c r="S429" s="206" t="s">
        <v>2800</v>
      </c>
      <c r="T429" s="28"/>
      <c r="U429" s="28"/>
      <c r="V429" s="284">
        <v>4</v>
      </c>
      <c r="W429" s="1" t="s">
        <v>129</v>
      </c>
    </row>
    <row r="430" spans="19:23" ht="18">
      <c r="S430" s="206" t="s">
        <v>2844</v>
      </c>
      <c r="T430" s="28"/>
      <c r="U430" s="28"/>
      <c r="V430" s="284">
        <v>4</v>
      </c>
      <c r="W430" s="1" t="s">
        <v>129</v>
      </c>
    </row>
    <row r="431" spans="19:23" ht="18">
      <c r="S431" s="206" t="s">
        <v>2848</v>
      </c>
      <c r="T431" s="28"/>
      <c r="U431" s="28"/>
      <c r="V431" s="284">
        <v>4</v>
      </c>
      <c r="W431" s="1" t="s">
        <v>129</v>
      </c>
    </row>
    <row r="432" spans="19:23" ht="18">
      <c r="S432" s="206" t="s">
        <v>2853</v>
      </c>
      <c r="T432" s="28"/>
      <c r="U432" s="28"/>
      <c r="V432" s="284">
        <v>4</v>
      </c>
      <c r="W432" s="1" t="s">
        <v>129</v>
      </c>
    </row>
    <row r="433" spans="19:23" ht="18">
      <c r="S433" s="206" t="s">
        <v>2699</v>
      </c>
      <c r="T433" s="28"/>
      <c r="U433" s="28"/>
      <c r="V433" s="284">
        <v>4</v>
      </c>
      <c r="W433" s="1" t="s">
        <v>129</v>
      </c>
    </row>
    <row r="434" spans="19:23" ht="18">
      <c r="S434" s="206" t="s">
        <v>2778</v>
      </c>
      <c r="T434" s="28"/>
      <c r="U434" s="28"/>
      <c r="V434" s="284">
        <v>4</v>
      </c>
      <c r="W434" s="1" t="s">
        <v>129</v>
      </c>
    </row>
    <row r="435" spans="19:23" ht="18">
      <c r="S435" s="206" t="s">
        <v>2618</v>
      </c>
      <c r="T435" s="28"/>
      <c r="U435" s="28"/>
      <c r="V435" s="284">
        <v>4</v>
      </c>
      <c r="W435" s="1" t="s">
        <v>129</v>
      </c>
    </row>
    <row r="436" spans="19:23" ht="18">
      <c r="S436" s="206" t="s">
        <v>2679</v>
      </c>
      <c r="T436" s="28"/>
      <c r="U436" s="28"/>
      <c r="V436" s="284">
        <v>4</v>
      </c>
      <c r="W436" s="1" t="s">
        <v>129</v>
      </c>
    </row>
    <row r="437" spans="19:23" ht="18">
      <c r="S437" s="206" t="s">
        <v>2716</v>
      </c>
      <c r="T437" s="28"/>
      <c r="U437" s="28"/>
      <c r="V437" s="284">
        <v>4</v>
      </c>
      <c r="W437" s="1" t="s">
        <v>129</v>
      </c>
    </row>
    <row r="438" spans="19:23" ht="18">
      <c r="S438" s="206" t="s">
        <v>2784</v>
      </c>
      <c r="T438" s="28"/>
      <c r="U438" s="28"/>
      <c r="V438" s="284">
        <v>4</v>
      </c>
      <c r="W438" s="1" t="s">
        <v>129</v>
      </c>
    </row>
    <row r="439" spans="19:23" ht="18">
      <c r="S439" s="206" t="s">
        <v>2703</v>
      </c>
      <c r="T439" s="28"/>
      <c r="U439" s="28"/>
      <c r="V439" s="284">
        <v>4</v>
      </c>
      <c r="W439" s="1" t="s">
        <v>129</v>
      </c>
    </row>
    <row r="440" spans="19:23" ht="18">
      <c r="S440" s="206" t="s">
        <v>2846</v>
      </c>
      <c r="T440" s="28"/>
      <c r="U440" s="28"/>
      <c r="V440" s="284">
        <v>4</v>
      </c>
      <c r="W440" s="1" t="s">
        <v>129</v>
      </c>
    </row>
    <row r="441" spans="19:23" ht="18">
      <c r="S441" s="206" t="s">
        <v>2833</v>
      </c>
      <c r="T441" s="28"/>
      <c r="U441" s="28"/>
      <c r="V441" s="284">
        <v>4</v>
      </c>
      <c r="W441" s="1" t="s">
        <v>129</v>
      </c>
    </row>
    <row r="442" spans="19:23" ht="18">
      <c r="S442" s="206" t="s">
        <v>2287</v>
      </c>
      <c r="T442" s="28"/>
      <c r="U442" s="28"/>
      <c r="V442" s="284">
        <v>4</v>
      </c>
      <c r="W442" s="1" t="s">
        <v>129</v>
      </c>
    </row>
    <row r="443" spans="19:23" ht="18">
      <c r="S443" s="206" t="s">
        <v>3125</v>
      </c>
      <c r="T443" s="28"/>
      <c r="U443" s="28"/>
      <c r="V443" s="284">
        <v>4</v>
      </c>
      <c r="W443" s="1" t="s">
        <v>129</v>
      </c>
    </row>
    <row r="444" spans="19:23" ht="18">
      <c r="S444" s="206" t="s">
        <v>3129</v>
      </c>
      <c r="T444" s="28"/>
      <c r="U444" s="28"/>
      <c r="V444" s="284">
        <v>4</v>
      </c>
      <c r="W444" s="1" t="s">
        <v>129</v>
      </c>
    </row>
    <row r="445" spans="19:23" ht="18">
      <c r="S445" s="330" t="s">
        <v>2107</v>
      </c>
      <c r="T445" s="28"/>
      <c r="U445" s="275"/>
      <c r="V445" s="284">
        <v>3</v>
      </c>
      <c r="W445" s="1" t="s">
        <v>129</v>
      </c>
    </row>
    <row r="446" spans="19:23" ht="18">
      <c r="S446" s="330" t="s">
        <v>1196</v>
      </c>
      <c r="T446" s="275"/>
      <c r="U446" s="275"/>
      <c r="V446" s="284">
        <v>3</v>
      </c>
      <c r="W446" s="1" t="s">
        <v>129</v>
      </c>
    </row>
    <row r="447" spans="19:23" ht="18">
      <c r="S447" s="330" t="s">
        <v>659</v>
      </c>
      <c r="T447" s="28"/>
      <c r="U447" s="275"/>
      <c r="V447" s="284">
        <v>3</v>
      </c>
      <c r="W447" s="1" t="s">
        <v>129</v>
      </c>
    </row>
    <row r="448" spans="19:23" ht="18">
      <c r="S448" s="330" t="s">
        <v>2115</v>
      </c>
      <c r="T448" s="28"/>
      <c r="U448" s="275"/>
      <c r="V448" s="284">
        <v>3</v>
      </c>
      <c r="W448" s="1" t="s">
        <v>129</v>
      </c>
    </row>
    <row r="449" spans="19:23" ht="18">
      <c r="S449" s="330" t="s">
        <v>1255</v>
      </c>
      <c r="T449" s="28"/>
      <c r="U449" s="275"/>
      <c r="V449" s="284">
        <v>3</v>
      </c>
      <c r="W449" s="1" t="s">
        <v>129</v>
      </c>
    </row>
    <row r="450" spans="19:23" ht="18">
      <c r="S450" s="330" t="s">
        <v>2062</v>
      </c>
      <c r="T450" s="275"/>
      <c r="U450" s="275"/>
      <c r="V450" s="284">
        <v>3</v>
      </c>
      <c r="W450" s="1" t="s">
        <v>129</v>
      </c>
    </row>
    <row r="451" spans="19:23" ht="18">
      <c r="S451" s="330" t="s">
        <v>631</v>
      </c>
      <c r="T451" s="28"/>
      <c r="U451" s="275"/>
      <c r="V451" s="284">
        <v>3</v>
      </c>
      <c r="W451" s="1" t="s">
        <v>129</v>
      </c>
    </row>
    <row r="452" spans="19:23" ht="18">
      <c r="S452" s="330" t="s">
        <v>1700</v>
      </c>
      <c r="T452" s="28"/>
      <c r="U452" s="275"/>
      <c r="V452" s="284">
        <v>3</v>
      </c>
      <c r="W452" s="1" t="s">
        <v>129</v>
      </c>
    </row>
    <row r="453" spans="19:23" ht="18">
      <c r="S453" s="330" t="s">
        <v>1289</v>
      </c>
      <c r="T453" s="28"/>
      <c r="U453" s="275"/>
      <c r="V453" s="284">
        <v>3</v>
      </c>
      <c r="W453" s="1" t="s">
        <v>129</v>
      </c>
    </row>
    <row r="454" spans="19:23" ht="18">
      <c r="S454" s="330" t="s">
        <v>555</v>
      </c>
      <c r="T454" s="28"/>
      <c r="U454" s="275"/>
      <c r="V454" s="284">
        <v>3</v>
      </c>
      <c r="W454" s="1" t="s">
        <v>129</v>
      </c>
    </row>
    <row r="455" spans="19:23" ht="18">
      <c r="S455" s="330" t="s">
        <v>1283</v>
      </c>
      <c r="T455" s="275"/>
      <c r="U455" s="275"/>
      <c r="V455" s="284">
        <v>3</v>
      </c>
      <c r="W455" s="1" t="s">
        <v>129</v>
      </c>
    </row>
    <row r="456" spans="19:23" ht="18">
      <c r="S456" s="330" t="s">
        <v>1694</v>
      </c>
      <c r="T456" s="28"/>
      <c r="U456" s="275"/>
      <c r="V456" s="284">
        <v>3</v>
      </c>
      <c r="W456" s="1" t="s">
        <v>129</v>
      </c>
    </row>
    <row r="457" spans="19:23" ht="18">
      <c r="S457" s="330" t="s">
        <v>1841</v>
      </c>
      <c r="T457" s="28"/>
      <c r="U457" s="275"/>
      <c r="V457" s="284">
        <v>3</v>
      </c>
      <c r="W457" s="1" t="s">
        <v>129</v>
      </c>
    </row>
    <row r="458" spans="19:23" ht="18">
      <c r="S458" s="330" t="s">
        <v>1738</v>
      </c>
      <c r="T458" s="28"/>
      <c r="U458" s="275"/>
      <c r="V458" s="284">
        <v>3</v>
      </c>
      <c r="W458" s="1" t="s">
        <v>129</v>
      </c>
    </row>
    <row r="459" spans="19:23" ht="18">
      <c r="S459" s="330" t="s">
        <v>866</v>
      </c>
      <c r="T459" s="275"/>
      <c r="U459" s="275"/>
      <c r="V459" s="284">
        <v>3</v>
      </c>
      <c r="W459" s="1" t="s">
        <v>129</v>
      </c>
    </row>
    <row r="460" spans="19:23" ht="18">
      <c r="S460" s="330" t="s">
        <v>2135</v>
      </c>
      <c r="T460" s="28"/>
      <c r="U460" s="275"/>
      <c r="V460" s="284">
        <v>3</v>
      </c>
      <c r="W460" s="1" t="s">
        <v>129</v>
      </c>
    </row>
    <row r="461" spans="19:23" ht="18">
      <c r="S461" s="330" t="s">
        <v>2139</v>
      </c>
      <c r="T461" s="28"/>
      <c r="U461" s="275"/>
      <c r="V461" s="284">
        <v>3</v>
      </c>
      <c r="W461" s="1" t="s">
        <v>129</v>
      </c>
    </row>
    <row r="462" spans="19:23" ht="18">
      <c r="S462" s="330" t="s">
        <v>1179</v>
      </c>
      <c r="T462" s="28"/>
      <c r="U462" s="275"/>
      <c r="V462" s="284">
        <v>3</v>
      </c>
      <c r="W462" s="1" t="s">
        <v>129</v>
      </c>
    </row>
    <row r="463" spans="19:23" ht="18">
      <c r="S463" s="330" t="s">
        <v>2142</v>
      </c>
      <c r="T463" s="28"/>
      <c r="U463" s="275"/>
      <c r="V463" s="284">
        <v>3</v>
      </c>
      <c r="W463" s="1" t="s">
        <v>129</v>
      </c>
    </row>
    <row r="464" spans="19:23" ht="18">
      <c r="S464" s="330" t="s">
        <v>855</v>
      </c>
      <c r="T464" s="28"/>
      <c r="U464" s="275"/>
      <c r="V464" s="284">
        <v>3</v>
      </c>
      <c r="W464" s="1" t="s">
        <v>129</v>
      </c>
    </row>
    <row r="465" spans="19:23" ht="18">
      <c r="S465" s="330" t="s">
        <v>994</v>
      </c>
      <c r="T465" s="28"/>
      <c r="U465" s="275"/>
      <c r="V465" s="284">
        <v>3</v>
      </c>
      <c r="W465" s="1" t="s">
        <v>129</v>
      </c>
    </row>
    <row r="466" spans="19:23" ht="18">
      <c r="S466" s="330" t="s">
        <v>1207</v>
      </c>
      <c r="T466" s="28"/>
      <c r="U466" s="275"/>
      <c r="V466" s="284">
        <v>3</v>
      </c>
      <c r="W466" s="1" t="s">
        <v>129</v>
      </c>
    </row>
    <row r="467" spans="19:23" ht="18">
      <c r="S467" s="330" t="s">
        <v>2147</v>
      </c>
      <c r="T467" s="28"/>
      <c r="U467" s="275"/>
      <c r="V467" s="284">
        <v>3</v>
      </c>
      <c r="W467" s="1" t="s">
        <v>129</v>
      </c>
    </row>
    <row r="468" spans="19:23" ht="18">
      <c r="S468" s="330" t="s">
        <v>667</v>
      </c>
      <c r="T468" s="28"/>
      <c r="U468" s="275"/>
      <c r="V468" s="284">
        <v>3</v>
      </c>
      <c r="W468" s="1" t="s">
        <v>129</v>
      </c>
    </row>
    <row r="469" spans="19:23" ht="18">
      <c r="S469" s="206" t="s">
        <v>2522</v>
      </c>
      <c r="T469" s="28"/>
      <c r="U469" s="28"/>
      <c r="V469" s="284">
        <v>3</v>
      </c>
      <c r="W469" s="1" t="s">
        <v>129</v>
      </c>
    </row>
    <row r="470" spans="19:23" ht="18">
      <c r="S470" s="206" t="s">
        <v>2614</v>
      </c>
      <c r="T470" s="28"/>
      <c r="U470" s="28"/>
      <c r="V470" s="284">
        <v>3</v>
      </c>
      <c r="W470" s="1" t="s">
        <v>129</v>
      </c>
    </row>
    <row r="471" spans="19:23" ht="18">
      <c r="S471" s="206" t="s">
        <v>2560</v>
      </c>
      <c r="T471" s="28"/>
      <c r="U471" s="28"/>
      <c r="V471" s="284">
        <v>3</v>
      </c>
      <c r="W471" s="1" t="s">
        <v>129</v>
      </c>
    </row>
    <row r="472" spans="19:23" ht="18">
      <c r="S472" s="206" t="s">
        <v>2813</v>
      </c>
      <c r="T472" s="28"/>
      <c r="U472" s="28"/>
      <c r="V472" s="284">
        <v>3</v>
      </c>
      <c r="W472" s="1" t="s">
        <v>129</v>
      </c>
    </row>
    <row r="473" spans="19:23" ht="18">
      <c r="S473" s="206" t="s">
        <v>2666</v>
      </c>
      <c r="T473" s="28"/>
      <c r="U473" s="28"/>
      <c r="V473" s="284">
        <v>3</v>
      </c>
      <c r="W473" s="1" t="s">
        <v>129</v>
      </c>
    </row>
    <row r="474" spans="19:23" ht="18">
      <c r="S474" s="206" t="s">
        <v>2847</v>
      </c>
      <c r="T474" s="28"/>
      <c r="U474" s="28"/>
      <c r="V474" s="284">
        <v>3</v>
      </c>
      <c r="W474" s="1" t="s">
        <v>129</v>
      </c>
    </row>
    <row r="475" spans="19:23" ht="18">
      <c r="S475" s="206" t="s">
        <v>2803</v>
      </c>
      <c r="T475" s="28"/>
      <c r="U475" s="28"/>
      <c r="V475" s="284">
        <v>3</v>
      </c>
      <c r="W475" s="1" t="s">
        <v>129</v>
      </c>
    </row>
    <row r="476" spans="19:23" ht="18">
      <c r="S476" s="206" t="s">
        <v>2518</v>
      </c>
      <c r="T476" s="28"/>
      <c r="U476" s="28"/>
      <c r="V476" s="284">
        <v>3</v>
      </c>
      <c r="W476" s="1" t="s">
        <v>129</v>
      </c>
    </row>
    <row r="477" spans="19:23" ht="18">
      <c r="S477" s="206" t="s">
        <v>2583</v>
      </c>
      <c r="T477" s="28"/>
      <c r="U477" s="28"/>
      <c r="V477" s="284">
        <v>3</v>
      </c>
      <c r="W477" s="1" t="s">
        <v>129</v>
      </c>
    </row>
    <row r="478" spans="19:23" ht="18">
      <c r="S478" s="206" t="s">
        <v>2612</v>
      </c>
      <c r="T478" s="28"/>
      <c r="U478" s="28"/>
      <c r="V478" s="284">
        <v>3</v>
      </c>
      <c r="W478" s="1" t="s">
        <v>129</v>
      </c>
    </row>
    <row r="479" spans="19:23" ht="18">
      <c r="S479" s="206" t="s">
        <v>2345</v>
      </c>
      <c r="T479" s="28"/>
      <c r="U479" s="28"/>
      <c r="V479" s="284">
        <v>3</v>
      </c>
      <c r="W479" s="1" t="s">
        <v>129</v>
      </c>
    </row>
    <row r="480" spans="19:23" ht="18">
      <c r="S480" s="206" t="s">
        <v>2856</v>
      </c>
      <c r="T480" s="28"/>
      <c r="U480" s="28"/>
      <c r="V480" s="284">
        <v>3</v>
      </c>
      <c r="W480" s="1" t="s">
        <v>129</v>
      </c>
    </row>
    <row r="481" spans="19:23" ht="18">
      <c r="S481" s="206" t="s">
        <v>2829</v>
      </c>
      <c r="T481" s="28"/>
      <c r="U481" s="28"/>
      <c r="V481" s="284">
        <v>3</v>
      </c>
      <c r="W481" s="1" t="s">
        <v>129</v>
      </c>
    </row>
    <row r="482" spans="19:23" ht="18">
      <c r="S482" s="206" t="s">
        <v>2804</v>
      </c>
      <c r="T482" s="28"/>
      <c r="U482" s="28"/>
      <c r="V482" s="284">
        <v>3</v>
      </c>
      <c r="W482" s="1" t="s">
        <v>129</v>
      </c>
    </row>
    <row r="483" spans="19:23" ht="18">
      <c r="S483" s="206" t="s">
        <v>2629</v>
      </c>
      <c r="T483" s="28"/>
      <c r="U483" s="28"/>
      <c r="V483" s="284">
        <v>3</v>
      </c>
      <c r="W483" s="1" t="s">
        <v>129</v>
      </c>
    </row>
    <row r="484" spans="19:23" ht="18">
      <c r="S484" s="206" t="s">
        <v>3087</v>
      </c>
      <c r="T484" s="28"/>
      <c r="U484" s="28"/>
      <c r="V484" s="284">
        <v>3</v>
      </c>
      <c r="W484" s="1" t="s">
        <v>129</v>
      </c>
    </row>
    <row r="485" spans="19:23" ht="18">
      <c r="S485" s="206" t="s">
        <v>2595</v>
      </c>
      <c r="T485" s="28"/>
      <c r="U485" s="28"/>
      <c r="V485" s="284">
        <v>3</v>
      </c>
      <c r="W485" s="1" t="s">
        <v>129</v>
      </c>
    </row>
    <row r="486" spans="19:23" ht="18">
      <c r="S486" s="206" t="s">
        <v>2841</v>
      </c>
      <c r="T486" s="28"/>
      <c r="U486" s="28"/>
      <c r="V486" s="284">
        <v>3</v>
      </c>
      <c r="W486" s="1" t="s">
        <v>129</v>
      </c>
    </row>
    <row r="487" spans="19:23" ht="18">
      <c r="S487" s="206" t="s">
        <v>2775</v>
      </c>
      <c r="T487" s="28"/>
      <c r="U487" s="28"/>
      <c r="V487" s="284">
        <v>3</v>
      </c>
      <c r="W487" s="1" t="s">
        <v>129</v>
      </c>
    </row>
    <row r="488" spans="19:23" ht="18">
      <c r="S488" s="206" t="s">
        <v>2580</v>
      </c>
      <c r="T488" s="28"/>
      <c r="U488" s="28"/>
      <c r="V488" s="284">
        <v>3</v>
      </c>
      <c r="W488" s="1" t="s">
        <v>129</v>
      </c>
    </row>
    <row r="489" spans="19:23" ht="18">
      <c r="S489" s="206" t="s">
        <v>2601</v>
      </c>
      <c r="T489" s="28"/>
      <c r="U489" s="28"/>
      <c r="V489" s="284">
        <v>3</v>
      </c>
      <c r="W489" s="1" t="s">
        <v>129</v>
      </c>
    </row>
    <row r="490" spans="19:23" ht="18">
      <c r="S490" s="206" t="s">
        <v>2811</v>
      </c>
      <c r="T490" s="28"/>
      <c r="U490" s="28"/>
      <c r="V490" s="284">
        <v>3</v>
      </c>
      <c r="W490" s="1" t="s">
        <v>129</v>
      </c>
    </row>
    <row r="491" spans="19:23" ht="18">
      <c r="S491" s="206" t="s">
        <v>2857</v>
      </c>
      <c r="T491" s="28"/>
      <c r="U491" s="28"/>
      <c r="V491" s="284">
        <v>3</v>
      </c>
      <c r="W491" s="1" t="s">
        <v>129</v>
      </c>
    </row>
    <row r="492" spans="19:23" ht="18">
      <c r="S492" s="206" t="s">
        <v>2826</v>
      </c>
      <c r="T492" s="28"/>
      <c r="U492" s="28"/>
      <c r="V492" s="284">
        <v>3</v>
      </c>
      <c r="W492" s="1" t="s">
        <v>129</v>
      </c>
    </row>
    <row r="493" spans="19:23" ht="18">
      <c r="S493" s="206" t="s">
        <v>2327</v>
      </c>
      <c r="T493" s="28"/>
      <c r="U493" s="28"/>
      <c r="V493" s="284">
        <v>3</v>
      </c>
      <c r="W493" s="1" t="s">
        <v>129</v>
      </c>
    </row>
    <row r="494" spans="19:23" ht="18">
      <c r="S494" s="206" t="s">
        <v>2809</v>
      </c>
      <c r="T494" s="28"/>
      <c r="U494" s="28"/>
      <c r="V494" s="284">
        <v>3</v>
      </c>
      <c r="W494" s="1" t="s">
        <v>129</v>
      </c>
    </row>
    <row r="495" spans="19:23" ht="18">
      <c r="S495" s="206" t="s">
        <v>2859</v>
      </c>
      <c r="T495" s="28"/>
      <c r="U495" s="28"/>
      <c r="V495" s="284">
        <v>3</v>
      </c>
      <c r="W495" s="1" t="s">
        <v>129</v>
      </c>
    </row>
    <row r="496" spans="19:23" ht="18">
      <c r="S496" s="396" t="s">
        <v>2711</v>
      </c>
      <c r="T496" s="28"/>
      <c r="U496" s="28"/>
      <c r="V496" s="284">
        <v>3</v>
      </c>
      <c r="W496" s="1" t="s">
        <v>129</v>
      </c>
    </row>
    <row r="497" spans="19:23" ht="18">
      <c r="S497" s="206" t="s">
        <v>2719</v>
      </c>
      <c r="T497" s="28"/>
      <c r="U497" s="28"/>
      <c r="V497" s="284">
        <v>3</v>
      </c>
      <c r="W497" s="1" t="s">
        <v>129</v>
      </c>
    </row>
    <row r="498" spans="19:23" ht="18">
      <c r="S498" s="206" t="s">
        <v>2720</v>
      </c>
      <c r="T498" s="28"/>
      <c r="U498" s="28"/>
      <c r="V498" s="284">
        <v>3</v>
      </c>
      <c r="W498" s="1" t="s">
        <v>129</v>
      </c>
    </row>
    <row r="499" spans="19:23" ht="18">
      <c r="S499" s="206" t="s">
        <v>2817</v>
      </c>
      <c r="T499" s="28"/>
      <c r="U499" s="28"/>
      <c r="V499" s="284">
        <v>3</v>
      </c>
      <c r="W499" s="1" t="s">
        <v>129</v>
      </c>
    </row>
    <row r="500" spans="19:23" ht="18">
      <c r="S500" s="206" t="s">
        <v>3107</v>
      </c>
      <c r="T500" s="28"/>
      <c r="U500" s="28"/>
      <c r="V500" s="284">
        <v>3</v>
      </c>
      <c r="W500" s="1" t="s">
        <v>129</v>
      </c>
    </row>
    <row r="501" spans="19:23" ht="18">
      <c r="S501" s="330" t="s">
        <v>1724</v>
      </c>
      <c r="T501" s="28"/>
      <c r="U501" s="275"/>
      <c r="V501" s="284">
        <v>2</v>
      </c>
      <c r="W501" s="1" t="s">
        <v>129</v>
      </c>
    </row>
    <row r="502" spans="19:23" ht="18">
      <c r="S502" s="330" t="s">
        <v>533</v>
      </c>
      <c r="T502" s="275"/>
      <c r="U502" s="275"/>
      <c r="V502" s="284">
        <v>2</v>
      </c>
      <c r="W502" s="1" t="s">
        <v>129</v>
      </c>
    </row>
    <row r="503" spans="19:23" ht="18">
      <c r="S503" s="330" t="s">
        <v>1702</v>
      </c>
      <c r="T503" s="275"/>
      <c r="U503" s="275"/>
      <c r="V503" s="284">
        <v>2</v>
      </c>
      <c r="W503" s="1" t="s">
        <v>129</v>
      </c>
    </row>
    <row r="504" spans="19:23" ht="18">
      <c r="S504" s="330" t="s">
        <v>1721</v>
      </c>
      <c r="T504" s="28"/>
      <c r="U504" s="275"/>
      <c r="V504" s="284">
        <v>2</v>
      </c>
      <c r="W504" s="1" t="s">
        <v>129</v>
      </c>
    </row>
    <row r="505" spans="19:23" ht="18">
      <c r="S505" s="330" t="s">
        <v>960</v>
      </c>
      <c r="T505" s="28"/>
      <c r="U505" s="275"/>
      <c r="V505" s="284">
        <v>2</v>
      </c>
      <c r="W505" s="1" t="s">
        <v>129</v>
      </c>
    </row>
    <row r="506" spans="19:23" ht="18">
      <c r="S506" s="330" t="s">
        <v>1295</v>
      </c>
      <c r="T506" s="275"/>
      <c r="U506" s="275"/>
      <c r="V506" s="284">
        <v>2</v>
      </c>
      <c r="W506" s="1" t="s">
        <v>129</v>
      </c>
    </row>
    <row r="507" spans="19:23" ht="18">
      <c r="S507" s="330" t="s">
        <v>614</v>
      </c>
      <c r="T507" s="275"/>
      <c r="U507" s="275"/>
      <c r="V507" s="284">
        <v>2</v>
      </c>
      <c r="W507" s="1" t="s">
        <v>129</v>
      </c>
    </row>
    <row r="508" spans="19:23" ht="18">
      <c r="S508" s="330" t="s">
        <v>1211</v>
      </c>
      <c r="T508" s="28"/>
      <c r="U508" s="275"/>
      <c r="V508" s="284">
        <v>2</v>
      </c>
      <c r="W508" s="1" t="s">
        <v>129</v>
      </c>
    </row>
    <row r="509" spans="19:23" ht="18">
      <c r="S509" s="330" t="s">
        <v>2111</v>
      </c>
      <c r="T509" s="28"/>
      <c r="U509" s="275"/>
      <c r="V509" s="284">
        <v>2</v>
      </c>
      <c r="W509" s="1" t="s">
        <v>129</v>
      </c>
    </row>
    <row r="510" spans="19:23" ht="18">
      <c r="S510" s="330" t="s">
        <v>1685</v>
      </c>
      <c r="T510" s="28"/>
      <c r="U510" s="275"/>
      <c r="V510" s="284">
        <v>2</v>
      </c>
      <c r="W510" s="1" t="s">
        <v>129</v>
      </c>
    </row>
    <row r="511" spans="19:23" ht="18">
      <c r="S511" s="330" t="s">
        <v>1787</v>
      </c>
      <c r="T511" s="28"/>
      <c r="U511" s="275"/>
      <c r="V511" s="284">
        <v>2</v>
      </c>
      <c r="W511" s="1" t="s">
        <v>129</v>
      </c>
    </row>
    <row r="512" spans="19:23" ht="18">
      <c r="S512" s="330" t="s">
        <v>1725</v>
      </c>
      <c r="T512" s="28"/>
      <c r="U512" s="275"/>
      <c r="V512" s="284">
        <v>2</v>
      </c>
      <c r="W512" s="1" t="s">
        <v>129</v>
      </c>
    </row>
    <row r="513" spans="19:23" ht="18">
      <c r="S513" s="330" t="s">
        <v>2132</v>
      </c>
      <c r="T513" s="28"/>
      <c r="U513" s="275"/>
      <c r="V513" s="284">
        <v>2</v>
      </c>
      <c r="W513" s="1" t="s">
        <v>129</v>
      </c>
    </row>
    <row r="514" spans="19:23" ht="18">
      <c r="S514" s="330" t="s">
        <v>841</v>
      </c>
      <c r="T514" s="28"/>
      <c r="U514" s="275"/>
      <c r="V514" s="284">
        <v>2</v>
      </c>
      <c r="W514" s="1" t="s">
        <v>129</v>
      </c>
    </row>
    <row r="515" spans="19:23" ht="18">
      <c r="S515" s="330" t="s">
        <v>2085</v>
      </c>
      <c r="T515" s="28"/>
      <c r="U515" s="275"/>
      <c r="V515" s="284">
        <v>2</v>
      </c>
      <c r="W515" s="1" t="s">
        <v>129</v>
      </c>
    </row>
    <row r="516" spans="19:23" ht="18">
      <c r="S516" s="330" t="s">
        <v>1705</v>
      </c>
      <c r="T516" s="28"/>
      <c r="U516" s="275"/>
      <c r="V516" s="284">
        <v>2</v>
      </c>
      <c r="W516" s="1" t="s">
        <v>129</v>
      </c>
    </row>
    <row r="517" spans="19:23" ht="18">
      <c r="S517" s="206" t="s">
        <v>2706</v>
      </c>
      <c r="T517" s="28"/>
      <c r="U517" s="28"/>
      <c r="V517" s="284">
        <v>2</v>
      </c>
      <c r="W517" s="1" t="s">
        <v>129</v>
      </c>
    </row>
    <row r="518" spans="19:23" ht="18">
      <c r="S518" s="206" t="s">
        <v>2326</v>
      </c>
      <c r="T518" s="28"/>
      <c r="U518" s="28"/>
      <c r="V518" s="284">
        <v>2</v>
      </c>
      <c r="W518" s="1" t="s">
        <v>129</v>
      </c>
    </row>
    <row r="519" spans="19:23" ht="18">
      <c r="S519" s="206" t="s">
        <v>2674</v>
      </c>
      <c r="T519" s="28"/>
      <c r="U519" s="28"/>
      <c r="V519" s="284">
        <v>2</v>
      </c>
      <c r="W519" s="1" t="s">
        <v>129</v>
      </c>
    </row>
    <row r="520" spans="19:23" ht="18">
      <c r="S520" s="206" t="s">
        <v>2788</v>
      </c>
      <c r="T520" s="28"/>
      <c r="U520" s="28"/>
      <c r="V520" s="284">
        <v>2</v>
      </c>
      <c r="W520" s="1" t="s">
        <v>129</v>
      </c>
    </row>
    <row r="521" spans="19:23" ht="18">
      <c r="S521" s="206" t="s">
        <v>3085</v>
      </c>
      <c r="T521" s="28"/>
      <c r="U521" s="28"/>
      <c r="V521" s="284">
        <v>2</v>
      </c>
      <c r="W521" s="1" t="s">
        <v>129</v>
      </c>
    </row>
    <row r="522" spans="19:23" ht="18">
      <c r="S522" s="206" t="s">
        <v>2868</v>
      </c>
      <c r="T522" s="28"/>
      <c r="U522" s="28"/>
      <c r="V522" s="284">
        <v>2</v>
      </c>
      <c r="W522" s="1" t="s">
        <v>129</v>
      </c>
    </row>
    <row r="523" spans="19:23" ht="18">
      <c r="S523" s="206" t="s">
        <v>2324</v>
      </c>
      <c r="T523" s="28"/>
      <c r="U523" s="28"/>
      <c r="V523" s="284">
        <v>2</v>
      </c>
      <c r="W523" s="1" t="s">
        <v>129</v>
      </c>
    </row>
    <row r="524" spans="19:23" ht="18">
      <c r="S524" s="206" t="s">
        <v>2630</v>
      </c>
      <c r="T524" s="28"/>
      <c r="U524" s="28"/>
      <c r="V524" s="284">
        <v>2</v>
      </c>
      <c r="W524" s="1" t="s">
        <v>129</v>
      </c>
    </row>
    <row r="525" spans="19:23" ht="18">
      <c r="S525" s="206" t="s">
        <v>2341</v>
      </c>
      <c r="T525" s="28"/>
      <c r="U525" s="28"/>
      <c r="V525" s="284">
        <v>2</v>
      </c>
      <c r="W525" s="1" t="s">
        <v>129</v>
      </c>
    </row>
    <row r="526" spans="19:23" ht="18">
      <c r="S526" s="206" t="s">
        <v>2523</v>
      </c>
      <c r="T526" s="28"/>
      <c r="U526" s="28"/>
      <c r="V526" s="284">
        <v>2</v>
      </c>
      <c r="W526" s="1" t="s">
        <v>129</v>
      </c>
    </row>
    <row r="527" spans="19:23" ht="18">
      <c r="S527" s="206" t="s">
        <v>2812</v>
      </c>
      <c r="T527" s="28"/>
      <c r="U527" s="28"/>
      <c r="V527" s="284">
        <v>2</v>
      </c>
      <c r="W527" s="1" t="s">
        <v>129</v>
      </c>
    </row>
    <row r="528" spans="19:23" ht="18">
      <c r="S528" s="206" t="s">
        <v>2801</v>
      </c>
      <c r="T528" s="28"/>
      <c r="U528" s="28"/>
      <c r="V528" s="284">
        <v>2</v>
      </c>
      <c r="W528" s="1" t="s">
        <v>129</v>
      </c>
    </row>
    <row r="529" spans="19:23" ht="18">
      <c r="S529" s="206" t="s">
        <v>2323</v>
      </c>
      <c r="T529" s="28"/>
      <c r="U529" s="28"/>
      <c r="V529" s="284">
        <v>2</v>
      </c>
      <c r="W529" s="1" t="s">
        <v>129</v>
      </c>
    </row>
    <row r="530" spans="19:23" ht="18">
      <c r="S530" s="206" t="s">
        <v>2596</v>
      </c>
      <c r="T530" s="28"/>
      <c r="U530" s="28"/>
      <c r="V530" s="284">
        <v>2</v>
      </c>
      <c r="W530" s="1" t="s">
        <v>129</v>
      </c>
    </row>
    <row r="531" spans="19:23" ht="18">
      <c r="S531" s="206" t="s">
        <v>2681</v>
      </c>
      <c r="T531" s="28"/>
      <c r="U531" s="28"/>
      <c r="V531" s="284">
        <v>2</v>
      </c>
      <c r="W531" s="1" t="s">
        <v>129</v>
      </c>
    </row>
    <row r="532" spans="19:23" ht="18">
      <c r="S532" s="206" t="s">
        <v>3082</v>
      </c>
      <c r="T532" s="28"/>
      <c r="U532" s="28"/>
      <c r="V532" s="284">
        <v>2</v>
      </c>
      <c r="W532" s="1" t="s">
        <v>129</v>
      </c>
    </row>
    <row r="533" spans="19:23" ht="18">
      <c r="S533" s="206" t="s">
        <v>3081</v>
      </c>
      <c r="T533" s="28"/>
      <c r="U533" s="28"/>
      <c r="V533" s="284">
        <v>2</v>
      </c>
      <c r="W533" s="1" t="s">
        <v>129</v>
      </c>
    </row>
    <row r="534" spans="19:23" ht="18">
      <c r="S534" s="206" t="s">
        <v>2543</v>
      </c>
      <c r="T534" s="28"/>
      <c r="U534" s="28"/>
      <c r="V534" s="284">
        <v>2</v>
      </c>
      <c r="W534" s="1" t="s">
        <v>129</v>
      </c>
    </row>
    <row r="535" spans="19:23" ht="18">
      <c r="S535" s="396" t="s">
        <v>2320</v>
      </c>
      <c r="T535" s="28"/>
      <c r="U535" s="28"/>
      <c r="V535" s="284">
        <v>2</v>
      </c>
      <c r="W535" s="1" t="s">
        <v>129</v>
      </c>
    </row>
    <row r="536" spans="19:23" ht="18">
      <c r="S536" s="206" t="s">
        <v>2626</v>
      </c>
      <c r="T536" s="28"/>
      <c r="U536" s="28"/>
      <c r="V536" s="284">
        <v>2</v>
      </c>
      <c r="W536" s="1" t="s">
        <v>129</v>
      </c>
    </row>
    <row r="537" spans="19:23" ht="18">
      <c r="S537" s="396" t="s">
        <v>2640</v>
      </c>
      <c r="T537" s="28"/>
      <c r="U537" s="28"/>
      <c r="V537" s="284">
        <v>2</v>
      </c>
      <c r="W537" s="1" t="s">
        <v>129</v>
      </c>
    </row>
    <row r="538" spans="19:23" ht="18">
      <c r="S538" s="206" t="s">
        <v>2680</v>
      </c>
      <c r="T538" s="28"/>
      <c r="U538" s="28"/>
      <c r="V538" s="284">
        <v>2</v>
      </c>
      <c r="W538" s="1" t="s">
        <v>129</v>
      </c>
    </row>
    <row r="539" spans="19:23" ht="18">
      <c r="S539" s="206" t="s">
        <v>2530</v>
      </c>
      <c r="T539" s="28"/>
      <c r="U539" s="28"/>
      <c r="V539" s="284">
        <v>2</v>
      </c>
      <c r="W539" s="1" t="s">
        <v>129</v>
      </c>
    </row>
    <row r="540" spans="19:23" ht="18">
      <c r="S540" s="396" t="s">
        <v>2807</v>
      </c>
      <c r="T540" s="28"/>
      <c r="U540" s="28"/>
      <c r="V540" s="284">
        <v>2</v>
      </c>
      <c r="W540" s="1" t="s">
        <v>129</v>
      </c>
    </row>
    <row r="541" spans="19:23" ht="18">
      <c r="S541" s="396" t="s">
        <v>2545</v>
      </c>
      <c r="T541" s="50"/>
      <c r="U541" s="50"/>
      <c r="V541" s="284">
        <v>2</v>
      </c>
      <c r="W541" s="1" t="s">
        <v>129</v>
      </c>
    </row>
    <row r="542" spans="19:23" ht="18">
      <c r="S542" s="206" t="s">
        <v>2854</v>
      </c>
      <c r="T542" s="28"/>
      <c r="U542" s="28"/>
      <c r="V542" s="284">
        <v>2</v>
      </c>
      <c r="W542" s="1" t="s">
        <v>129</v>
      </c>
    </row>
    <row r="543" spans="19:23" ht="18">
      <c r="S543" s="206" t="s">
        <v>2622</v>
      </c>
      <c r="T543" s="28"/>
      <c r="U543" s="28"/>
      <c r="V543" s="284">
        <v>2</v>
      </c>
      <c r="W543" s="1" t="s">
        <v>129</v>
      </c>
    </row>
    <row r="544" spans="19:23" ht="18">
      <c r="S544" s="206" t="s">
        <v>2548</v>
      </c>
      <c r="T544" s="50"/>
      <c r="U544" s="50"/>
      <c r="V544" s="284">
        <v>2</v>
      </c>
      <c r="W544" s="1" t="s">
        <v>129</v>
      </c>
    </row>
    <row r="545" spans="19:23" ht="18">
      <c r="S545" s="206" t="s">
        <v>2866</v>
      </c>
      <c r="T545" s="28"/>
      <c r="U545" s="28"/>
      <c r="V545" s="284">
        <v>2</v>
      </c>
      <c r="W545" s="1" t="s">
        <v>129</v>
      </c>
    </row>
    <row r="546" spans="19:23" ht="18">
      <c r="S546" s="206" t="s">
        <v>2785</v>
      </c>
      <c r="T546" s="28"/>
      <c r="U546" s="28"/>
      <c r="V546" s="284">
        <v>2</v>
      </c>
      <c r="W546" s="1" t="s">
        <v>129</v>
      </c>
    </row>
    <row r="547" spans="19:23" ht="18">
      <c r="S547" s="396" t="s">
        <v>2620</v>
      </c>
      <c r="T547" s="28"/>
      <c r="U547" s="28"/>
      <c r="V547" s="284">
        <v>2</v>
      </c>
      <c r="W547" s="1" t="s">
        <v>129</v>
      </c>
    </row>
    <row r="548" spans="19:23" ht="18">
      <c r="S548" s="206" t="s">
        <v>2615</v>
      </c>
      <c r="T548" s="28"/>
      <c r="U548" s="28"/>
      <c r="V548" s="284">
        <v>2</v>
      </c>
      <c r="W548" s="1" t="s">
        <v>129</v>
      </c>
    </row>
    <row r="549" spans="19:23" ht="18">
      <c r="S549" s="206" t="s">
        <v>2651</v>
      </c>
      <c r="T549" s="28"/>
      <c r="U549" s="28"/>
      <c r="V549" s="284">
        <v>2</v>
      </c>
      <c r="W549" s="1" t="s">
        <v>129</v>
      </c>
    </row>
    <row r="550" spans="19:23" ht="18">
      <c r="S550" s="206" t="s">
        <v>2837</v>
      </c>
      <c r="T550" s="28"/>
      <c r="U550" s="28"/>
      <c r="V550" s="284">
        <v>2</v>
      </c>
      <c r="W550" s="1" t="s">
        <v>129</v>
      </c>
    </row>
    <row r="551" spans="19:23" ht="18">
      <c r="S551" s="206" t="s">
        <v>2643</v>
      </c>
      <c r="T551" s="28"/>
      <c r="U551" s="28"/>
      <c r="V551" s="284">
        <v>2</v>
      </c>
      <c r="W551" s="1" t="s">
        <v>129</v>
      </c>
    </row>
    <row r="552" spans="19:23" ht="18">
      <c r="S552" s="206" t="s">
        <v>3095</v>
      </c>
      <c r="T552" s="28"/>
      <c r="U552" s="28"/>
      <c r="V552" s="284">
        <v>2</v>
      </c>
      <c r="W552" s="1" t="s">
        <v>129</v>
      </c>
    </row>
    <row r="553" spans="19:23" ht="18">
      <c r="S553" s="206" t="s">
        <v>3104</v>
      </c>
      <c r="T553" s="28"/>
      <c r="U553" s="28"/>
      <c r="V553" s="284">
        <v>2</v>
      </c>
      <c r="W553" s="1" t="s">
        <v>129</v>
      </c>
    </row>
    <row r="554" spans="19:23" ht="18">
      <c r="S554" s="206" t="s">
        <v>3108</v>
      </c>
      <c r="T554" s="28"/>
      <c r="U554" s="28"/>
      <c r="V554" s="284">
        <v>2</v>
      </c>
      <c r="W554" s="1" t="s">
        <v>129</v>
      </c>
    </row>
    <row r="555" spans="19:23" ht="18">
      <c r="S555" s="206" t="s">
        <v>3130</v>
      </c>
      <c r="T555" s="28"/>
      <c r="U555" s="28"/>
      <c r="V555" s="284">
        <v>2</v>
      </c>
      <c r="W555" s="1" t="s">
        <v>129</v>
      </c>
    </row>
    <row r="556" spans="19:23" ht="18">
      <c r="S556" s="330" t="s">
        <v>1187</v>
      </c>
      <c r="T556" s="28"/>
      <c r="U556" s="275"/>
      <c r="V556" s="284">
        <v>1</v>
      </c>
      <c r="W556" s="1" t="s">
        <v>129</v>
      </c>
    </row>
    <row r="557" spans="19:23" ht="18">
      <c r="S557" s="330" t="s">
        <v>1695</v>
      </c>
      <c r="T557" s="28"/>
      <c r="U557" s="275"/>
      <c r="V557" s="284">
        <v>1</v>
      </c>
      <c r="W557" s="1" t="s">
        <v>129</v>
      </c>
    </row>
    <row r="558" spans="19:23" ht="18">
      <c r="S558" s="330" t="s">
        <v>2086</v>
      </c>
      <c r="T558" s="28"/>
      <c r="U558" s="275"/>
      <c r="V558" s="284">
        <v>1</v>
      </c>
      <c r="W558" s="1" t="s">
        <v>129</v>
      </c>
    </row>
    <row r="559" spans="19:23" ht="18">
      <c r="S559" s="330" t="s">
        <v>580</v>
      </c>
      <c r="T559" s="28"/>
      <c r="U559" s="275"/>
      <c r="V559" s="284">
        <v>1</v>
      </c>
      <c r="W559" s="1" t="s">
        <v>129</v>
      </c>
    </row>
    <row r="560" spans="19:23" ht="18">
      <c r="S560" s="330" t="s">
        <v>526</v>
      </c>
      <c r="T560" s="275"/>
      <c r="U560" s="275"/>
      <c r="V560" s="284">
        <v>1</v>
      </c>
      <c r="W560" s="1" t="s">
        <v>129</v>
      </c>
    </row>
    <row r="561" spans="19:23" ht="18">
      <c r="S561" s="330" t="s">
        <v>1258</v>
      </c>
      <c r="T561" s="275"/>
      <c r="U561" s="275"/>
      <c r="V561" s="284">
        <v>1</v>
      </c>
      <c r="W561" s="1" t="s">
        <v>129</v>
      </c>
    </row>
    <row r="562" spans="19:23" ht="18">
      <c r="S562" s="330" t="s">
        <v>2112</v>
      </c>
      <c r="T562" s="28"/>
      <c r="U562" s="275"/>
      <c r="V562" s="284">
        <v>1</v>
      </c>
      <c r="W562" s="1" t="s">
        <v>129</v>
      </c>
    </row>
    <row r="563" spans="19:23" ht="18">
      <c r="S563" s="330" t="s">
        <v>968</v>
      </c>
      <c r="T563" s="28"/>
      <c r="U563" s="275"/>
      <c r="V563" s="284">
        <v>1</v>
      </c>
      <c r="W563" s="1" t="s">
        <v>129</v>
      </c>
    </row>
    <row r="564" spans="19:23" ht="18">
      <c r="S564" s="330" t="s">
        <v>543</v>
      </c>
      <c r="T564" s="28"/>
      <c r="U564" s="275"/>
      <c r="V564" s="284">
        <v>1</v>
      </c>
      <c r="W564" s="1" t="s">
        <v>129</v>
      </c>
    </row>
    <row r="565" spans="19:23" ht="18">
      <c r="S565" s="407" t="s">
        <v>3163</v>
      </c>
      <c r="T565" s="28"/>
      <c r="U565" s="275"/>
      <c r="V565" s="284">
        <v>1</v>
      </c>
      <c r="W565" s="1" t="s">
        <v>129</v>
      </c>
    </row>
    <row r="566" spans="19:23" ht="18">
      <c r="S566" s="330" t="s">
        <v>2124</v>
      </c>
      <c r="T566" s="28"/>
      <c r="U566" s="275"/>
      <c r="V566" s="284">
        <v>1</v>
      </c>
      <c r="W566" s="1" t="s">
        <v>129</v>
      </c>
    </row>
    <row r="567" spans="19:23" ht="18">
      <c r="S567" s="330" t="s">
        <v>972</v>
      </c>
      <c r="T567" s="28"/>
      <c r="U567" s="275"/>
      <c r="V567" s="284">
        <v>1</v>
      </c>
      <c r="W567" s="1" t="s">
        <v>129</v>
      </c>
    </row>
    <row r="568" spans="19:23" ht="18">
      <c r="S568" s="330" t="s">
        <v>2127</v>
      </c>
      <c r="T568" s="28"/>
      <c r="U568" s="275"/>
      <c r="V568" s="284">
        <v>1</v>
      </c>
      <c r="W568" s="1" t="s">
        <v>129</v>
      </c>
    </row>
    <row r="569" spans="19:23" ht="18">
      <c r="S569" s="330" t="s">
        <v>2128</v>
      </c>
      <c r="T569" s="28"/>
      <c r="U569" s="275"/>
      <c r="V569" s="284">
        <v>1</v>
      </c>
      <c r="W569" s="1" t="s">
        <v>129</v>
      </c>
    </row>
    <row r="570" spans="19:23" ht="18">
      <c r="S570" s="330" t="s">
        <v>1837</v>
      </c>
      <c r="T570" s="275"/>
      <c r="U570" s="275"/>
      <c r="V570" s="284">
        <v>1</v>
      </c>
      <c r="W570" s="1" t="s">
        <v>129</v>
      </c>
    </row>
    <row r="571" spans="19:23" ht="18">
      <c r="S571" s="330" t="s">
        <v>661</v>
      </c>
      <c r="T571" s="275"/>
      <c r="U571" s="275"/>
      <c r="V571" s="284">
        <v>1</v>
      </c>
      <c r="W571" s="1" t="s">
        <v>129</v>
      </c>
    </row>
    <row r="572" spans="19:23" ht="18">
      <c r="S572" s="330" t="s">
        <v>1737</v>
      </c>
      <c r="T572" s="28"/>
      <c r="U572" s="275"/>
      <c r="V572" s="284">
        <v>1</v>
      </c>
      <c r="W572" s="1" t="s">
        <v>129</v>
      </c>
    </row>
    <row r="573" spans="19:23" ht="18">
      <c r="S573" s="330" t="s">
        <v>2136</v>
      </c>
      <c r="T573" s="28"/>
      <c r="U573" s="275"/>
      <c r="V573" s="284">
        <v>1</v>
      </c>
      <c r="W573" s="1" t="s">
        <v>129</v>
      </c>
    </row>
    <row r="574" spans="19:23" ht="18">
      <c r="S574" s="330" t="s">
        <v>983</v>
      </c>
      <c r="T574" s="28"/>
      <c r="U574" s="275"/>
      <c r="V574" s="284">
        <v>1</v>
      </c>
      <c r="W574" s="1" t="s">
        <v>129</v>
      </c>
    </row>
    <row r="575" spans="19:23" ht="18">
      <c r="S575" s="330" t="s">
        <v>2140</v>
      </c>
      <c r="T575" s="28"/>
      <c r="U575" s="275"/>
      <c r="V575" s="284">
        <v>1</v>
      </c>
      <c r="W575" s="1" t="s">
        <v>129</v>
      </c>
    </row>
    <row r="576" spans="19:23" ht="18">
      <c r="S576" s="330" t="s">
        <v>2141</v>
      </c>
      <c r="T576" s="28"/>
      <c r="U576" s="275"/>
      <c r="V576" s="284">
        <v>1</v>
      </c>
      <c r="W576" s="1" t="s">
        <v>129</v>
      </c>
    </row>
    <row r="577" spans="19:23" ht="18">
      <c r="S577" s="330" t="s">
        <v>1210</v>
      </c>
      <c r="T577" s="28"/>
      <c r="U577" s="275"/>
      <c r="V577" s="284">
        <v>1</v>
      </c>
      <c r="W577" s="1" t="s">
        <v>129</v>
      </c>
    </row>
    <row r="578" spans="19:23" ht="18">
      <c r="S578" s="330" t="s">
        <v>2145</v>
      </c>
      <c r="T578" s="28"/>
      <c r="U578" s="275"/>
      <c r="V578" s="284">
        <v>1</v>
      </c>
      <c r="W578" s="1" t="s">
        <v>129</v>
      </c>
    </row>
    <row r="579" spans="19:23" ht="18">
      <c r="S579" s="330" t="s">
        <v>1784</v>
      </c>
      <c r="T579" s="28"/>
      <c r="U579" s="275"/>
      <c r="V579" s="284">
        <v>1</v>
      </c>
      <c r="W579" s="1" t="s">
        <v>129</v>
      </c>
    </row>
    <row r="580" spans="19:23" ht="18">
      <c r="S580" s="330" t="s">
        <v>677</v>
      </c>
      <c r="T580" s="28"/>
      <c r="U580" s="275"/>
      <c r="V580" s="284">
        <v>1</v>
      </c>
      <c r="W580" s="1" t="s">
        <v>129</v>
      </c>
    </row>
    <row r="581" spans="19:23" ht="18">
      <c r="S581" s="330" t="s">
        <v>1727</v>
      </c>
      <c r="T581" s="28"/>
      <c r="U581" s="275"/>
      <c r="V581" s="284">
        <v>1</v>
      </c>
      <c r="W581" s="1" t="s">
        <v>129</v>
      </c>
    </row>
    <row r="582" spans="19:23" ht="18">
      <c r="S582" s="330" t="s">
        <v>2149</v>
      </c>
      <c r="T582" s="28"/>
      <c r="U582" s="275"/>
      <c r="V582" s="284">
        <v>1</v>
      </c>
      <c r="W582" s="1" t="s">
        <v>129</v>
      </c>
    </row>
    <row r="583" spans="19:23" ht="18">
      <c r="S583" s="330" t="s">
        <v>1248</v>
      </c>
      <c r="T583" s="275"/>
      <c r="U583" s="275"/>
      <c r="V583" s="284">
        <v>1</v>
      </c>
      <c r="W583" s="1" t="s">
        <v>129</v>
      </c>
    </row>
    <row r="584" spans="19:23" ht="18">
      <c r="S584" s="206" t="s">
        <v>2677</v>
      </c>
      <c r="T584" s="28"/>
      <c r="U584" s="28"/>
      <c r="V584" s="284">
        <v>1</v>
      </c>
      <c r="W584" s="1" t="s">
        <v>129</v>
      </c>
    </row>
    <row r="585" spans="19:23" ht="18">
      <c r="S585" s="206" t="s">
        <v>2635</v>
      </c>
      <c r="T585" s="28"/>
      <c r="U585" s="28"/>
      <c r="V585" s="284">
        <v>1</v>
      </c>
      <c r="W585" s="1" t="s">
        <v>129</v>
      </c>
    </row>
    <row r="586" spans="19:23" ht="18">
      <c r="S586" s="206" t="s">
        <v>2819</v>
      </c>
      <c r="T586" s="28"/>
      <c r="U586" s="28"/>
      <c r="V586" s="284">
        <v>1</v>
      </c>
      <c r="W586" s="1" t="s">
        <v>129</v>
      </c>
    </row>
    <row r="587" spans="19:23" ht="18">
      <c r="S587" s="206" t="s">
        <v>2567</v>
      </c>
      <c r="T587" s="28"/>
      <c r="U587" s="28"/>
      <c r="V587" s="284">
        <v>1</v>
      </c>
      <c r="W587" s="1" t="s">
        <v>129</v>
      </c>
    </row>
    <row r="588" spans="19:23" ht="18">
      <c r="S588" s="206" t="s">
        <v>2787</v>
      </c>
      <c r="T588" s="28"/>
      <c r="U588" s="28"/>
      <c r="V588" s="284">
        <v>1</v>
      </c>
      <c r="W588" s="1" t="s">
        <v>129</v>
      </c>
    </row>
    <row r="589" spans="19:23" ht="18">
      <c r="S589" s="206" t="s">
        <v>2571</v>
      </c>
      <c r="T589" s="28"/>
      <c r="U589" s="28"/>
      <c r="V589" s="284">
        <v>1</v>
      </c>
      <c r="W589" s="1" t="s">
        <v>129</v>
      </c>
    </row>
    <row r="590" spans="19:23" ht="18">
      <c r="S590" s="206" t="s">
        <v>2584</v>
      </c>
      <c r="T590" s="28"/>
      <c r="U590" s="28"/>
      <c r="V590" s="284">
        <v>1</v>
      </c>
      <c r="W590" s="1" t="s">
        <v>129</v>
      </c>
    </row>
    <row r="591" spans="19:23" ht="18">
      <c r="S591" s="206" t="s">
        <v>2608</v>
      </c>
      <c r="T591" s="28"/>
      <c r="U591" s="28"/>
      <c r="V591" s="284">
        <v>1</v>
      </c>
      <c r="W591" s="1" t="s">
        <v>129</v>
      </c>
    </row>
    <row r="592" spans="19:23" ht="18">
      <c r="S592" s="206" t="s">
        <v>2831</v>
      </c>
      <c r="T592" s="28"/>
      <c r="U592" s="28"/>
      <c r="V592" s="284">
        <v>1</v>
      </c>
      <c r="W592" s="1" t="s">
        <v>129</v>
      </c>
    </row>
    <row r="593" spans="19:23" ht="18">
      <c r="S593" s="206" t="s">
        <v>2337</v>
      </c>
      <c r="T593" s="28"/>
      <c r="U593" s="28"/>
      <c r="V593" s="284">
        <v>1</v>
      </c>
      <c r="W593" s="1" t="s">
        <v>129</v>
      </c>
    </row>
    <row r="594" spans="19:23" ht="18">
      <c r="S594" s="206" t="s">
        <v>2669</v>
      </c>
      <c r="T594" s="28"/>
      <c r="U594" s="28"/>
      <c r="V594" s="284">
        <v>1</v>
      </c>
      <c r="W594" s="1" t="s">
        <v>129</v>
      </c>
    </row>
    <row r="595" spans="19:23" ht="18">
      <c r="S595" s="206" t="s">
        <v>2336</v>
      </c>
      <c r="T595" s="28"/>
      <c r="U595" s="28"/>
      <c r="V595" s="284">
        <v>1</v>
      </c>
      <c r="W595" s="1" t="s">
        <v>129</v>
      </c>
    </row>
    <row r="596" spans="19:23" ht="18">
      <c r="S596" s="206" t="s">
        <v>2619</v>
      </c>
      <c r="T596" s="28"/>
      <c r="U596" s="28"/>
      <c r="V596" s="284">
        <v>1</v>
      </c>
      <c r="W596" s="1" t="s">
        <v>129</v>
      </c>
    </row>
    <row r="597" spans="19:23" ht="18">
      <c r="S597" s="206" t="s">
        <v>2712</v>
      </c>
      <c r="T597" s="28"/>
      <c r="U597" s="28"/>
      <c r="V597" s="284">
        <v>1</v>
      </c>
      <c r="W597" s="1" t="s">
        <v>129</v>
      </c>
    </row>
    <row r="598" spans="19:23" ht="18">
      <c r="S598" s="206" t="s">
        <v>2555</v>
      </c>
      <c r="T598" s="28"/>
      <c r="U598" s="28"/>
      <c r="V598" s="284">
        <v>1</v>
      </c>
      <c r="W598" s="1" t="s">
        <v>129</v>
      </c>
    </row>
    <row r="599" spans="19:23" ht="18">
      <c r="S599" s="206" t="s">
        <v>2718</v>
      </c>
      <c r="T599" s="28"/>
      <c r="U599" s="28"/>
      <c r="V599" s="284">
        <v>1</v>
      </c>
      <c r="W599" s="1" t="s">
        <v>129</v>
      </c>
    </row>
    <row r="600" spans="19:23" ht="18">
      <c r="S600" s="206" t="s">
        <v>2648</v>
      </c>
      <c r="T600" s="28"/>
      <c r="U600" s="28"/>
      <c r="V600" s="284">
        <v>1</v>
      </c>
      <c r="W600" s="1" t="s">
        <v>129</v>
      </c>
    </row>
    <row r="601" spans="19:23" ht="18">
      <c r="S601" s="206" t="s">
        <v>2642</v>
      </c>
      <c r="T601" s="28"/>
      <c r="U601" s="28"/>
      <c r="V601" s="284">
        <v>1</v>
      </c>
      <c r="W601" s="1" t="s">
        <v>129</v>
      </c>
    </row>
    <row r="602" spans="19:23" ht="18">
      <c r="S602" s="206" t="s">
        <v>3088</v>
      </c>
      <c r="T602" s="28"/>
      <c r="U602" s="28"/>
      <c r="V602" s="284">
        <v>1</v>
      </c>
      <c r="W602" s="1" t="s">
        <v>129</v>
      </c>
    </row>
    <row r="603" spans="19:23" ht="18">
      <c r="S603" s="206" t="s">
        <v>2649</v>
      </c>
      <c r="T603" s="28"/>
      <c r="U603" s="28"/>
      <c r="V603" s="284">
        <v>1</v>
      </c>
      <c r="W603" s="1" t="s">
        <v>129</v>
      </c>
    </row>
    <row r="604" spans="19:23" ht="18">
      <c r="S604" s="206" t="s">
        <v>2822</v>
      </c>
      <c r="T604" s="28"/>
      <c r="U604" s="28"/>
      <c r="V604" s="284">
        <v>1</v>
      </c>
      <c r="W604" s="1" t="s">
        <v>129</v>
      </c>
    </row>
    <row r="605" spans="19:23" ht="18">
      <c r="S605" s="206" t="s">
        <v>2594</v>
      </c>
      <c r="T605" s="28"/>
      <c r="U605" s="28"/>
      <c r="V605" s="284">
        <v>1</v>
      </c>
      <c r="W605" s="1" t="s">
        <v>129</v>
      </c>
    </row>
    <row r="606" spans="19:23" ht="18">
      <c r="S606" s="206" t="s">
        <v>2623</v>
      </c>
      <c r="T606" s="28"/>
      <c r="U606" s="28"/>
      <c r="V606" s="284">
        <v>1</v>
      </c>
      <c r="W606" s="1" t="s">
        <v>129</v>
      </c>
    </row>
    <row r="607" spans="19:23" ht="18">
      <c r="S607" s="206" t="s">
        <v>2850</v>
      </c>
      <c r="T607" s="28"/>
      <c r="U607" s="28"/>
      <c r="V607" s="284">
        <v>1</v>
      </c>
      <c r="W607" s="1" t="s">
        <v>129</v>
      </c>
    </row>
    <row r="608" spans="19:23" ht="18">
      <c r="S608" s="206" t="s">
        <v>2646</v>
      </c>
      <c r="T608" s="28"/>
      <c r="U608" s="28"/>
      <c r="V608" s="284">
        <v>1</v>
      </c>
      <c r="W608" s="1" t="s">
        <v>129</v>
      </c>
    </row>
    <row r="609" spans="19:23" ht="18">
      <c r="S609" s="206" t="s">
        <v>2798</v>
      </c>
      <c r="T609" s="28"/>
      <c r="U609" s="28"/>
      <c r="V609" s="284">
        <v>1</v>
      </c>
      <c r="W609" s="1" t="s">
        <v>129</v>
      </c>
    </row>
    <row r="610" spans="19:23" ht="18">
      <c r="S610" s="206" t="s">
        <v>2310</v>
      </c>
      <c r="T610" s="28"/>
      <c r="U610" s="28"/>
      <c r="V610" s="284">
        <v>1</v>
      </c>
      <c r="W610" s="1" t="s">
        <v>129</v>
      </c>
    </row>
    <row r="611" spans="19:23" ht="18">
      <c r="S611" s="206" t="s">
        <v>2786</v>
      </c>
      <c r="T611" s="28"/>
      <c r="U611" s="28"/>
      <c r="V611" s="284">
        <v>1</v>
      </c>
      <c r="W611" s="1" t="s">
        <v>129</v>
      </c>
    </row>
    <row r="612" spans="19:23" ht="18">
      <c r="S612" s="206" t="s">
        <v>2805</v>
      </c>
      <c r="T612" s="28"/>
      <c r="U612" s="28"/>
      <c r="V612" s="284">
        <v>1</v>
      </c>
      <c r="W612" s="1" t="s">
        <v>129</v>
      </c>
    </row>
    <row r="613" spans="19:23" ht="18">
      <c r="S613" s="206" t="s">
        <v>2328</v>
      </c>
      <c r="T613" s="28"/>
      <c r="U613" s="28"/>
      <c r="V613" s="284">
        <v>1</v>
      </c>
      <c r="W613" s="1" t="s">
        <v>129</v>
      </c>
    </row>
    <row r="614" spans="19:23" ht="18">
      <c r="S614" s="206" t="s">
        <v>2818</v>
      </c>
      <c r="T614" s="28"/>
      <c r="U614" s="28"/>
      <c r="V614" s="284">
        <v>1</v>
      </c>
      <c r="W614" s="1" t="s">
        <v>129</v>
      </c>
    </row>
    <row r="615" spans="19:23" ht="18">
      <c r="S615" s="206" t="s">
        <v>2574</v>
      </c>
      <c r="T615" s="28"/>
      <c r="U615" s="28"/>
      <c r="V615" s="284">
        <v>1</v>
      </c>
      <c r="W615" s="1" t="s">
        <v>129</v>
      </c>
    </row>
    <row r="616" spans="19:23" ht="18">
      <c r="S616" s="206" t="s">
        <v>3078</v>
      </c>
      <c r="T616" s="28"/>
      <c r="U616" s="28"/>
      <c r="V616" s="284">
        <v>1</v>
      </c>
      <c r="W616" s="1" t="s">
        <v>129</v>
      </c>
    </row>
    <row r="617" spans="19:23" ht="18">
      <c r="S617" s="206" t="s">
        <v>2678</v>
      </c>
      <c r="T617" s="28"/>
      <c r="U617" s="28"/>
      <c r="V617" s="284">
        <v>1</v>
      </c>
      <c r="W617" s="1" t="s">
        <v>129</v>
      </c>
    </row>
    <row r="618" spans="19:23" ht="18">
      <c r="S618" s="206" t="s">
        <v>2627</v>
      </c>
      <c r="T618" s="28"/>
      <c r="U618" s="28"/>
      <c r="V618" s="284">
        <v>1</v>
      </c>
      <c r="W618" s="1" t="s">
        <v>129</v>
      </c>
    </row>
    <row r="619" spans="19:23" ht="18">
      <c r="S619" s="206" t="s">
        <v>2793</v>
      </c>
      <c r="T619" s="28"/>
      <c r="U619" s="28"/>
      <c r="V619" s="284">
        <v>1</v>
      </c>
      <c r="W619" s="1" t="s">
        <v>129</v>
      </c>
    </row>
    <row r="620" spans="19:23" ht="18">
      <c r="S620" s="206" t="s">
        <v>2519</v>
      </c>
      <c r="T620" s="28"/>
      <c r="U620" s="28"/>
      <c r="V620" s="284">
        <v>1</v>
      </c>
      <c r="W620" s="1" t="s">
        <v>129</v>
      </c>
    </row>
    <row r="621" spans="19:23" ht="18">
      <c r="S621" s="206" t="s">
        <v>2840</v>
      </c>
      <c r="T621" s="28"/>
      <c r="U621" s="28"/>
      <c r="V621" s="284">
        <v>1</v>
      </c>
      <c r="W621" s="1" t="s">
        <v>129</v>
      </c>
    </row>
    <row r="622" spans="19:23" ht="18">
      <c r="S622" s="206" t="s">
        <v>2346</v>
      </c>
      <c r="T622" s="28"/>
      <c r="U622" s="28"/>
      <c r="V622" s="284">
        <v>1</v>
      </c>
      <c r="W622" s="1" t="s">
        <v>129</v>
      </c>
    </row>
    <row r="623" spans="19:23" ht="18">
      <c r="S623" s="206" t="s">
        <v>2875</v>
      </c>
      <c r="T623" s="28"/>
      <c r="U623" s="28"/>
      <c r="V623" s="284">
        <v>1</v>
      </c>
      <c r="W623" s="1" t="s">
        <v>129</v>
      </c>
    </row>
    <row r="624" spans="19:23" ht="18">
      <c r="S624" s="206" t="s">
        <v>2704</v>
      </c>
      <c r="T624" s="28"/>
      <c r="U624" s="28"/>
      <c r="V624" s="284">
        <v>1</v>
      </c>
      <c r="W624" s="1" t="s">
        <v>129</v>
      </c>
    </row>
    <row r="625" spans="19:23" ht="18">
      <c r="S625" s="206" t="s">
        <v>3090</v>
      </c>
      <c r="T625" s="28"/>
      <c r="U625" s="28"/>
      <c r="V625" s="284">
        <v>1</v>
      </c>
      <c r="W625" s="1" t="s">
        <v>129</v>
      </c>
    </row>
    <row r="626" spans="19:23" ht="18">
      <c r="S626" s="206" t="s">
        <v>2796</v>
      </c>
      <c r="T626" s="28"/>
      <c r="U626" s="28"/>
      <c r="V626" s="284">
        <v>1</v>
      </c>
      <c r="W626" s="1" t="s">
        <v>129</v>
      </c>
    </row>
    <row r="627" spans="19:23" ht="18">
      <c r="S627" s="206" t="s">
        <v>2773</v>
      </c>
      <c r="T627" s="28"/>
      <c r="U627" s="28"/>
      <c r="V627" s="284">
        <v>1</v>
      </c>
      <c r="W627" s="1" t="s">
        <v>129</v>
      </c>
    </row>
    <row r="628" spans="19:23" ht="18">
      <c r="S628" s="206" t="s">
        <v>2849</v>
      </c>
      <c r="T628" s="28"/>
      <c r="U628" s="28"/>
      <c r="V628" s="284">
        <v>1</v>
      </c>
      <c r="W628" s="1" t="s">
        <v>129</v>
      </c>
    </row>
    <row r="629" spans="19:23" ht="18">
      <c r="S629" s="206" t="s">
        <v>2865</v>
      </c>
      <c r="T629" s="28"/>
      <c r="U629" s="28"/>
      <c r="V629" s="284">
        <v>1</v>
      </c>
      <c r="W629" s="1" t="s">
        <v>129</v>
      </c>
    </row>
    <row r="630" spans="19:23" ht="18">
      <c r="S630" s="206" t="s">
        <v>2663</v>
      </c>
      <c r="T630" s="28"/>
      <c r="U630" s="28"/>
      <c r="V630" s="284">
        <v>1</v>
      </c>
      <c r="W630" s="1" t="s">
        <v>129</v>
      </c>
    </row>
    <row r="631" spans="19:23" ht="18">
      <c r="S631" s="206" t="s">
        <v>2702</v>
      </c>
      <c r="T631" s="28"/>
      <c r="U631" s="28"/>
      <c r="V631" s="284">
        <v>1</v>
      </c>
      <c r="W631" s="1" t="s">
        <v>129</v>
      </c>
    </row>
    <row r="632" spans="19:23" ht="18">
      <c r="S632" s="206" t="s">
        <v>3083</v>
      </c>
      <c r="T632" s="28"/>
      <c r="U632" s="28"/>
      <c r="V632" s="284">
        <v>1</v>
      </c>
      <c r="W632" s="1" t="s">
        <v>129</v>
      </c>
    </row>
    <row r="633" spans="19:23" ht="18">
      <c r="S633" s="206" t="s">
        <v>2632</v>
      </c>
      <c r="T633" s="28"/>
      <c r="U633" s="28"/>
      <c r="V633" s="284">
        <v>1</v>
      </c>
      <c r="W633" s="1" t="s">
        <v>129</v>
      </c>
    </row>
    <row r="634" spans="19:23" ht="18">
      <c r="S634" s="206" t="s">
        <v>3109</v>
      </c>
      <c r="T634" s="28"/>
      <c r="U634" s="28"/>
      <c r="V634" s="284">
        <v>1</v>
      </c>
      <c r="W634" s="1" t="s">
        <v>129</v>
      </c>
    </row>
    <row r="635" spans="19:23" ht="18">
      <c r="S635" s="206" t="s">
        <v>3119</v>
      </c>
      <c r="T635" s="28"/>
      <c r="U635" s="28"/>
      <c r="V635" s="284">
        <v>1</v>
      </c>
      <c r="W635" s="1" t="s">
        <v>129</v>
      </c>
    </row>
    <row r="1044" spans="1:4" ht="18">
      <c r="A1044" s="330"/>
      <c r="B1044" s="28"/>
      <c r="C1044" s="275"/>
      <c r="D1044" s="284"/>
    </row>
    <row r="1045" spans="1:4" ht="18">
      <c r="A1045" s="330"/>
      <c r="B1045" s="275"/>
      <c r="C1045" s="275"/>
      <c r="D1045" s="284"/>
    </row>
    <row r="1046" spans="1:4" ht="18">
      <c r="A1046" s="330"/>
      <c r="B1046" s="28"/>
      <c r="C1046" s="275"/>
      <c r="D1046" s="284"/>
    </row>
    <row r="1047" spans="1:4" ht="18">
      <c r="A1047" s="330"/>
      <c r="B1047" s="28"/>
      <c r="C1047" s="275"/>
      <c r="D1047" s="284"/>
    </row>
    <row r="1048" spans="1:4" ht="18">
      <c r="A1048" s="330"/>
      <c r="B1048" s="275"/>
      <c r="C1048" s="275"/>
      <c r="D1048" s="284"/>
    </row>
    <row r="1049" spans="1:4" ht="18">
      <c r="A1049" s="330"/>
      <c r="B1049" s="28"/>
      <c r="C1049" s="275"/>
      <c r="D1049" s="284"/>
    </row>
    <row r="1050" spans="1:4" ht="18">
      <c r="A1050" s="330"/>
      <c r="B1050" s="28"/>
      <c r="C1050" s="275"/>
      <c r="D1050" s="284"/>
    </row>
    <row r="1051" spans="1:4" ht="18">
      <c r="A1051" s="330"/>
      <c r="B1051" s="28"/>
      <c r="C1051" s="275"/>
      <c r="D1051" s="284"/>
    </row>
    <row r="1052" spans="1:4" ht="18">
      <c r="A1052" s="330"/>
      <c r="B1052" s="28"/>
      <c r="C1052" s="275"/>
      <c r="D1052" s="284"/>
    </row>
    <row r="1053" spans="1:4" ht="18">
      <c r="A1053" s="330"/>
      <c r="B1053" s="275"/>
      <c r="C1053" s="275"/>
      <c r="D1053" s="284"/>
    </row>
    <row r="1054" spans="1:4" ht="18">
      <c r="A1054" s="330"/>
      <c r="B1054" s="28"/>
      <c r="C1054" s="275"/>
      <c r="D1054" s="284"/>
    </row>
    <row r="1055" spans="1:4" ht="18">
      <c r="A1055" s="330"/>
      <c r="B1055" s="28"/>
      <c r="C1055" s="275"/>
      <c r="D1055" s="284"/>
    </row>
    <row r="1056" spans="1:4" ht="18">
      <c r="A1056" s="330"/>
      <c r="B1056" s="28"/>
      <c r="C1056" s="275"/>
      <c r="D1056" s="284"/>
    </row>
    <row r="1057" spans="1:4" ht="18">
      <c r="A1057" s="330"/>
      <c r="B1057" s="28"/>
      <c r="C1057" s="275"/>
      <c r="D1057" s="284"/>
    </row>
    <row r="1058" spans="1:4" ht="18">
      <c r="A1058" s="330"/>
      <c r="B1058" s="28"/>
      <c r="C1058" s="275"/>
      <c r="D1058" s="284"/>
    </row>
    <row r="1059" spans="1:4" ht="18">
      <c r="A1059" s="330"/>
      <c r="B1059" s="28"/>
      <c r="C1059" s="275"/>
      <c r="D1059" s="284"/>
    </row>
    <row r="1060" spans="1:4" ht="18">
      <c r="A1060" s="330"/>
      <c r="B1060" s="28"/>
      <c r="C1060" s="275"/>
      <c r="D1060" s="284"/>
    </row>
    <row r="1061" spans="1:4" ht="18">
      <c r="A1061" s="330"/>
      <c r="B1061" s="28"/>
      <c r="C1061" s="275"/>
      <c r="D1061" s="284"/>
    </row>
    <row r="1062" spans="1:4" ht="18">
      <c r="A1062" s="330"/>
      <c r="B1062" s="28"/>
      <c r="C1062" s="275"/>
      <c r="D1062" s="284"/>
    </row>
    <row r="1063" spans="1:4" ht="18">
      <c r="A1063" s="330"/>
      <c r="B1063" s="28"/>
      <c r="C1063" s="275"/>
      <c r="D1063" s="284"/>
    </row>
    <row r="1064" spans="1:4" ht="18">
      <c r="A1064" s="330"/>
      <c r="B1064" s="28"/>
      <c r="C1064" s="275"/>
      <c r="D1064" s="284"/>
    </row>
    <row r="1065" spans="1:4" ht="18">
      <c r="A1065" s="330"/>
      <c r="B1065" s="28"/>
      <c r="C1065" s="275"/>
      <c r="D1065" s="284"/>
    </row>
    <row r="1066" spans="1:4" ht="18">
      <c r="A1066" s="330"/>
      <c r="B1066" s="28"/>
      <c r="C1066" s="275"/>
      <c r="D1066" s="284"/>
    </row>
    <row r="1067" spans="1:4" ht="18">
      <c r="A1067" s="330"/>
      <c r="B1067" s="28"/>
      <c r="C1067" s="275"/>
      <c r="D1067" s="284"/>
    </row>
    <row r="1068" spans="1:4" ht="18">
      <c r="A1068" s="330"/>
      <c r="B1068" s="28"/>
      <c r="C1068" s="275"/>
      <c r="D1068" s="284"/>
    </row>
    <row r="1069" spans="1:4" ht="18">
      <c r="A1069" s="330"/>
      <c r="B1069" s="28"/>
      <c r="C1069" s="275"/>
      <c r="D1069" s="284"/>
    </row>
    <row r="1070" spans="1:4" ht="18">
      <c r="A1070" s="330"/>
      <c r="B1070" s="28"/>
      <c r="C1070" s="275"/>
      <c r="D1070" s="284"/>
    </row>
    <row r="1071" spans="1:4" ht="18">
      <c r="A1071" s="330"/>
      <c r="B1071" s="28"/>
      <c r="C1071" s="275"/>
      <c r="D1071" s="284"/>
    </row>
    <row r="1072" spans="1:4" ht="18">
      <c r="A1072" s="330"/>
      <c r="B1072" s="28"/>
      <c r="C1072" s="275"/>
      <c r="D1072" s="284"/>
    </row>
    <row r="1073" spans="1:4" ht="18">
      <c r="A1073" s="330"/>
      <c r="B1073" s="28"/>
      <c r="C1073" s="275"/>
      <c r="D1073" s="284"/>
    </row>
    <row r="1074" spans="1:4" ht="18">
      <c r="A1074" s="330"/>
      <c r="B1074" s="28"/>
      <c r="C1074" s="275"/>
      <c r="D1074" s="284"/>
    </row>
    <row r="1075" spans="1:4" ht="18">
      <c r="A1075" s="330"/>
      <c r="B1075" s="275"/>
      <c r="C1075" s="275"/>
      <c r="D1075" s="284"/>
    </row>
    <row r="1076" spans="1:4" ht="18">
      <c r="A1076" s="330"/>
      <c r="B1076" s="28"/>
      <c r="C1076" s="275"/>
      <c r="D1076" s="284"/>
    </row>
    <row r="1077" spans="1:4" ht="18">
      <c r="A1077" s="330"/>
      <c r="B1077" s="28"/>
      <c r="C1077" s="275"/>
      <c r="D1077" s="284"/>
    </row>
    <row r="1078" spans="1:4" ht="18">
      <c r="A1078" s="330"/>
      <c r="B1078" s="28"/>
      <c r="C1078" s="275"/>
      <c r="D1078" s="284"/>
    </row>
    <row r="1079" spans="1:4" ht="18">
      <c r="A1079" s="330"/>
      <c r="B1079" s="28"/>
      <c r="C1079" s="275"/>
      <c r="D1079" s="284"/>
    </row>
    <row r="1080" spans="1:4" ht="18">
      <c r="A1080" s="330"/>
      <c r="B1080" s="28"/>
      <c r="C1080" s="275"/>
      <c r="D1080" s="284"/>
    </row>
    <row r="1081" spans="1:4" ht="18">
      <c r="A1081" s="330"/>
      <c r="B1081" s="28"/>
      <c r="C1081" s="275"/>
      <c r="D1081" s="284"/>
    </row>
    <row r="1082" spans="1:4" ht="18">
      <c r="A1082" s="330"/>
      <c r="B1082" s="275"/>
      <c r="C1082" s="275"/>
      <c r="D1082" s="284"/>
    </row>
    <row r="1083" spans="1:4" ht="18">
      <c r="A1083" s="330"/>
      <c r="B1083" s="275"/>
      <c r="C1083" s="275"/>
      <c r="D1083" s="284"/>
    </row>
    <row r="1084" spans="1:4" ht="18">
      <c r="A1084" s="330"/>
      <c r="B1084" s="28"/>
      <c r="C1084" s="275"/>
      <c r="D1084" s="284"/>
    </row>
    <row r="1085" spans="1:4" ht="18">
      <c r="A1085" s="330"/>
      <c r="B1085" s="275"/>
      <c r="C1085" s="275"/>
      <c r="D1085" s="284"/>
    </row>
    <row r="1086" spans="1:4" ht="18">
      <c r="A1086" s="330"/>
      <c r="B1086" s="28"/>
      <c r="C1086" s="275"/>
      <c r="D1086" s="284"/>
    </row>
    <row r="1087" spans="1:4" ht="18">
      <c r="A1087" s="330"/>
      <c r="B1087" s="28"/>
      <c r="C1087" s="28"/>
      <c r="D1087" s="284"/>
    </row>
    <row r="1088" spans="1:4" ht="18">
      <c r="A1088" s="330"/>
      <c r="B1088" s="28"/>
      <c r="C1088" s="275"/>
      <c r="D1088" s="284"/>
    </row>
    <row r="1089" spans="1:4" ht="18">
      <c r="A1089" s="330"/>
      <c r="B1089" s="28"/>
      <c r="C1089" s="275"/>
      <c r="D1089" s="284"/>
    </row>
    <row r="1090" spans="1:4" ht="18">
      <c r="A1090" s="330"/>
      <c r="B1090" s="275"/>
      <c r="C1090" s="275"/>
      <c r="D1090" s="284"/>
    </row>
    <row r="1091" spans="1:4" ht="18">
      <c r="A1091" s="330"/>
      <c r="B1091" s="28"/>
      <c r="C1091" s="275"/>
      <c r="D1091" s="284"/>
    </row>
    <row r="1092" spans="1:4" ht="18">
      <c r="A1092" s="330"/>
      <c r="B1092" s="28"/>
      <c r="C1092" s="275"/>
      <c r="D1092" s="284"/>
    </row>
    <row r="1093" spans="1:4" ht="18">
      <c r="A1093" s="330"/>
      <c r="B1093" s="28"/>
      <c r="C1093" s="275"/>
      <c r="D1093" s="284"/>
    </row>
    <row r="1094" spans="1:4" ht="18">
      <c r="A1094" s="330"/>
      <c r="B1094" s="28"/>
      <c r="C1094" s="275"/>
      <c r="D1094" s="284"/>
    </row>
    <row r="1095" spans="1:4" ht="18">
      <c r="A1095" s="330"/>
      <c r="B1095" s="275"/>
      <c r="C1095" s="275"/>
      <c r="D1095" s="284"/>
    </row>
    <row r="1096" spans="1:4" ht="18">
      <c r="A1096" s="330"/>
      <c r="B1096" s="28"/>
      <c r="C1096" s="275"/>
      <c r="D1096" s="284"/>
    </row>
    <row r="1097" spans="1:4" ht="18">
      <c r="A1097" s="330"/>
      <c r="B1097" s="28"/>
      <c r="C1097" s="275"/>
      <c r="D1097" s="284"/>
    </row>
    <row r="1098" spans="1:4" ht="18">
      <c r="A1098" s="330"/>
      <c r="B1098" s="28"/>
      <c r="C1098" s="275"/>
      <c r="D1098" s="284"/>
    </row>
    <row r="1099" spans="1:4" ht="18">
      <c r="A1099" s="330"/>
      <c r="B1099" s="28"/>
      <c r="C1099" s="275"/>
      <c r="D1099" s="284"/>
    </row>
    <row r="1100" spans="1:4" ht="18">
      <c r="A1100" s="330"/>
      <c r="B1100" s="28"/>
      <c r="C1100" s="275"/>
      <c r="D1100" s="284"/>
    </row>
    <row r="1101" spans="1:4" ht="18">
      <c r="A1101" s="330"/>
      <c r="B1101" s="275"/>
      <c r="C1101" s="275"/>
      <c r="D1101" s="284"/>
    </row>
    <row r="1102" spans="1:4" ht="18">
      <c r="A1102" s="330"/>
      <c r="B1102" s="28"/>
      <c r="C1102" s="275"/>
      <c r="D1102" s="284"/>
    </row>
    <row r="1103" spans="1:4" ht="18">
      <c r="A1103" s="330"/>
      <c r="B1103" s="28"/>
      <c r="C1103" s="275"/>
      <c r="D1103" s="284"/>
    </row>
    <row r="1104" spans="1:4" ht="18">
      <c r="A1104" s="330"/>
      <c r="B1104" s="28"/>
      <c r="C1104" s="275"/>
      <c r="D1104" s="284"/>
    </row>
    <row r="1105" spans="1:4" ht="18">
      <c r="A1105" s="330"/>
      <c r="B1105" s="28"/>
      <c r="C1105" s="275"/>
      <c r="D1105" s="284"/>
    </row>
    <row r="1106" spans="1:4" ht="18">
      <c r="A1106" s="330"/>
      <c r="B1106" s="275"/>
      <c r="C1106" s="275"/>
      <c r="D1106" s="284"/>
    </row>
    <row r="1107" spans="1:4" ht="18">
      <c r="A1107" s="330"/>
      <c r="B1107" s="275"/>
      <c r="C1107" s="275"/>
      <c r="D1107" s="284"/>
    </row>
    <row r="1108" spans="1:4" ht="18">
      <c r="A1108" s="330"/>
      <c r="B1108" s="28"/>
      <c r="C1108" s="275"/>
      <c r="D1108" s="284"/>
    </row>
    <row r="1109" spans="1:4" ht="18">
      <c r="A1109" s="330"/>
      <c r="B1109" s="28"/>
      <c r="C1109" s="275"/>
      <c r="D1109" s="284"/>
    </row>
    <row r="1110" spans="1:4" ht="18">
      <c r="A1110" s="330"/>
      <c r="B1110" s="275"/>
      <c r="C1110" s="275"/>
      <c r="D1110" s="284"/>
    </row>
    <row r="1111" spans="1:4" ht="18">
      <c r="A1111" s="330"/>
      <c r="B1111" s="28"/>
      <c r="C1111" s="275"/>
      <c r="D1111" s="284"/>
    </row>
    <row r="1112" spans="1:4" ht="18">
      <c r="A1112" s="330"/>
      <c r="B1112" s="28"/>
      <c r="C1112" s="275"/>
      <c r="D1112" s="284"/>
    </row>
    <row r="1113" spans="1:4" ht="18">
      <c r="A1113" s="330"/>
      <c r="B1113" s="28"/>
      <c r="C1113" s="275"/>
      <c r="D1113" s="284"/>
    </row>
    <row r="1114" spans="1:4" ht="18">
      <c r="A1114" s="330"/>
      <c r="B1114" s="28"/>
      <c r="C1114" s="275"/>
      <c r="D1114" s="284"/>
    </row>
    <row r="1115" spans="1:4" ht="18">
      <c r="A1115" s="330"/>
      <c r="B1115" s="28"/>
      <c r="C1115" s="275"/>
      <c r="D1115" s="284"/>
    </row>
    <row r="1116" spans="1:4" ht="18">
      <c r="A1116" s="330"/>
      <c r="B1116" s="275"/>
      <c r="C1116" s="275"/>
      <c r="D1116" s="284"/>
    </row>
    <row r="1117" spans="1:4" ht="18">
      <c r="A1117" s="330"/>
      <c r="B1117" s="28"/>
      <c r="C1117" s="275"/>
      <c r="D1117" s="284"/>
    </row>
    <row r="1118" spans="1:4" ht="18">
      <c r="A1118" s="330"/>
      <c r="B1118" s="28"/>
      <c r="C1118" s="275"/>
      <c r="D1118" s="284"/>
    </row>
    <row r="1119" spans="1:4" ht="18">
      <c r="A1119" s="330"/>
      <c r="B1119" s="275"/>
      <c r="C1119" s="275"/>
      <c r="D1119" s="284"/>
    </row>
    <row r="1120" spans="1:4" ht="18">
      <c r="A1120" s="330"/>
      <c r="B1120" s="28"/>
      <c r="C1120" s="275"/>
      <c r="D1120" s="284"/>
    </row>
    <row r="1121" spans="1:4" ht="18">
      <c r="A1121" s="330"/>
      <c r="B1121" s="28"/>
      <c r="C1121" s="275"/>
      <c r="D1121" s="284"/>
    </row>
    <row r="1122" spans="1:4" ht="18">
      <c r="A1122" s="330"/>
      <c r="B1122" s="28"/>
      <c r="C1122" s="275"/>
      <c r="D1122" s="284"/>
    </row>
    <row r="1123" spans="1:4" ht="18">
      <c r="A1123" s="330"/>
      <c r="B1123" s="28"/>
      <c r="C1123" s="275"/>
      <c r="D1123" s="284"/>
    </row>
    <row r="1124" spans="1:4" ht="18">
      <c r="A1124" s="330"/>
      <c r="B1124" s="28"/>
      <c r="C1124" s="275"/>
      <c r="D1124" s="284"/>
    </row>
    <row r="1125" spans="1:4" ht="18">
      <c r="A1125" s="330"/>
      <c r="B1125" s="275"/>
      <c r="C1125" s="275"/>
      <c r="D1125" s="284"/>
    </row>
    <row r="1126" spans="1:4" ht="18">
      <c r="A1126" s="330"/>
      <c r="B1126" s="275"/>
      <c r="C1126" s="275"/>
      <c r="D1126" s="284"/>
    </row>
    <row r="1127" spans="1:4" ht="18">
      <c r="A1127" s="330"/>
      <c r="B1127" s="275"/>
      <c r="C1127" s="275"/>
      <c r="D1127" s="284"/>
    </row>
    <row r="1128" spans="1:4" ht="18">
      <c r="A1128" s="330"/>
      <c r="B1128" s="28"/>
      <c r="C1128" s="275"/>
      <c r="D1128" s="284"/>
    </row>
    <row r="1129" spans="1:4" ht="18">
      <c r="A1129" s="330"/>
      <c r="B1129" s="28"/>
      <c r="C1129" s="275"/>
      <c r="D1129" s="284"/>
    </row>
    <row r="1130" spans="1:4" ht="18">
      <c r="A1130" s="330"/>
      <c r="B1130" s="28"/>
      <c r="C1130" s="275"/>
      <c r="D1130" s="284"/>
    </row>
    <row r="1131" spans="1:4" ht="18">
      <c r="A1131" s="330"/>
      <c r="B1131" s="28"/>
      <c r="C1131" s="275"/>
      <c r="D1131" s="284"/>
    </row>
    <row r="1132" spans="1:4" ht="18">
      <c r="A1132" s="330"/>
      <c r="B1132" s="28"/>
      <c r="C1132" s="275"/>
      <c r="D1132" s="284"/>
    </row>
    <row r="1133" spans="1:4" ht="18">
      <c r="A1133" s="330"/>
      <c r="B1133" s="275"/>
      <c r="C1133" s="275"/>
      <c r="D1133" s="284"/>
    </row>
    <row r="1134" spans="1:4" ht="18">
      <c r="A1134" s="330"/>
      <c r="B1134" s="28"/>
      <c r="C1134" s="275"/>
      <c r="D1134" s="284"/>
    </row>
    <row r="1135" spans="1:4" ht="18">
      <c r="A1135" s="330"/>
      <c r="B1135" s="28"/>
      <c r="C1135" s="275"/>
      <c r="D1135" s="284"/>
    </row>
    <row r="1136" spans="1:4" ht="18">
      <c r="A1136" s="330"/>
      <c r="B1136" s="275"/>
      <c r="C1136" s="275"/>
      <c r="D1136" s="284"/>
    </row>
    <row r="1137" spans="1:4" ht="18">
      <c r="A1137" s="330"/>
      <c r="B1137" s="28"/>
      <c r="C1137" s="275"/>
      <c r="D1137" s="284"/>
    </row>
    <row r="1138" spans="1:4" ht="18">
      <c r="A1138" s="330"/>
      <c r="B1138" s="28"/>
      <c r="C1138" s="275"/>
      <c r="D1138" s="284"/>
    </row>
    <row r="1139" spans="1:4" ht="18">
      <c r="A1139" s="330"/>
      <c r="B1139" s="275"/>
      <c r="C1139" s="275"/>
      <c r="D1139" s="284"/>
    </row>
    <row r="1140" spans="1:4" ht="18">
      <c r="A1140" s="330"/>
      <c r="B1140" s="275"/>
      <c r="C1140" s="275"/>
      <c r="D1140" s="284"/>
    </row>
    <row r="1141" spans="1:4" ht="18">
      <c r="A1141" s="330"/>
      <c r="B1141" s="28"/>
      <c r="C1141" s="275"/>
      <c r="D1141" s="284"/>
    </row>
    <row r="1142" spans="1:4" ht="18">
      <c r="A1142" s="330"/>
      <c r="B1142" s="28"/>
      <c r="C1142" s="275"/>
      <c r="D1142" s="284"/>
    </row>
    <row r="1143" spans="1:4" ht="18">
      <c r="A1143" s="330"/>
      <c r="B1143" s="28"/>
      <c r="C1143" s="275"/>
      <c r="D1143" s="284"/>
    </row>
    <row r="1144" spans="1:4" ht="18">
      <c r="A1144" s="330"/>
      <c r="B1144" s="28"/>
      <c r="C1144" s="275"/>
      <c r="D1144" s="284"/>
    </row>
    <row r="1145" spans="1:4" ht="18">
      <c r="A1145" s="330"/>
      <c r="B1145" s="28"/>
      <c r="C1145" s="275"/>
      <c r="D1145" s="284"/>
    </row>
    <row r="1146" spans="1:4" ht="18">
      <c r="A1146" s="330"/>
      <c r="B1146" s="28"/>
      <c r="C1146" s="275"/>
      <c r="D1146" s="284"/>
    </row>
    <row r="1147" spans="1:4" ht="18">
      <c r="A1147" s="330"/>
      <c r="B1147" s="28"/>
      <c r="C1147" s="275"/>
      <c r="D1147" s="284"/>
    </row>
    <row r="1148" spans="1:4" ht="18">
      <c r="A1148" s="330"/>
      <c r="B1148" s="28"/>
      <c r="C1148" s="28"/>
      <c r="D1148" s="284"/>
    </row>
    <row r="1149" spans="1:4" ht="18">
      <c r="A1149" s="330"/>
      <c r="B1149" s="28"/>
      <c r="C1149" s="28"/>
      <c r="D1149" s="284"/>
    </row>
    <row r="1150" spans="1:4" ht="18">
      <c r="A1150" s="330"/>
      <c r="B1150" s="28"/>
      <c r="C1150" s="275"/>
      <c r="D1150" s="284"/>
    </row>
    <row r="1151" spans="1:4" ht="18">
      <c r="A1151" s="330"/>
      <c r="B1151" s="28"/>
      <c r="C1151" s="275"/>
      <c r="D1151" s="284"/>
    </row>
    <row r="1152" spans="1:4" ht="18">
      <c r="A1152" s="330"/>
      <c r="B1152" s="28"/>
      <c r="C1152" s="275"/>
      <c r="D1152" s="284"/>
    </row>
    <row r="1153" spans="1:4" ht="18">
      <c r="A1153" s="330"/>
      <c r="B1153" s="28"/>
      <c r="C1153" s="28"/>
      <c r="D1153" s="284"/>
    </row>
    <row r="1154" spans="1:4" ht="18">
      <c r="A1154" s="330"/>
      <c r="B1154" s="28"/>
      <c r="C1154" s="28"/>
      <c r="D1154" s="284"/>
    </row>
    <row r="1155" spans="1:4" ht="18">
      <c r="A1155" s="330"/>
      <c r="B1155" s="28"/>
      <c r="C1155" s="275"/>
      <c r="D1155" s="284"/>
    </row>
    <row r="1156" spans="1:4" ht="18">
      <c r="A1156" s="330"/>
      <c r="B1156" s="28"/>
      <c r="C1156" s="275"/>
      <c r="D1156" s="284"/>
    </row>
    <row r="1157" spans="1:4" ht="18">
      <c r="A1157" s="330"/>
      <c r="B1157" s="28"/>
      <c r="C1157" s="275"/>
      <c r="D1157" s="284"/>
    </row>
    <row r="1158" spans="1:4" ht="18">
      <c r="A1158" s="330"/>
      <c r="B1158" s="28"/>
      <c r="C1158" s="275"/>
      <c r="D1158" s="284"/>
    </row>
    <row r="1159" spans="1:4" ht="18">
      <c r="A1159" s="330"/>
      <c r="B1159" s="28"/>
      <c r="C1159" s="275"/>
      <c r="D1159" s="284"/>
    </row>
    <row r="1160" spans="1:4" ht="18.75" thickBot="1">
      <c r="A1160" s="399"/>
      <c r="B1160" s="28"/>
      <c r="C1160" s="275"/>
      <c r="D1160" s="284"/>
    </row>
    <row r="1161" spans="1:4" ht="18">
      <c r="A1161" s="330"/>
      <c r="B1161" s="28"/>
      <c r="C1161" s="275"/>
      <c r="D1161" s="284"/>
    </row>
    <row r="1162" spans="1:4" ht="18.75" thickBot="1">
      <c r="A1162" s="399"/>
      <c r="B1162" s="28"/>
      <c r="C1162" s="275"/>
      <c r="D1162" s="284"/>
    </row>
    <row r="1163" spans="1:4" ht="18">
      <c r="A1163" s="330"/>
      <c r="B1163" s="28"/>
      <c r="C1163" s="275"/>
      <c r="D1163" s="284"/>
    </row>
    <row r="1164" spans="1:4" ht="18">
      <c r="A1164" s="330"/>
      <c r="B1164" s="28"/>
      <c r="C1164" s="275"/>
      <c r="D1164" s="284"/>
    </row>
    <row r="1165" spans="1:4" ht="18">
      <c r="A1165" s="330"/>
      <c r="B1165" s="28"/>
      <c r="C1165" s="275"/>
      <c r="D1165" s="284"/>
    </row>
    <row r="1166" spans="1:4" ht="18">
      <c r="A1166" s="330"/>
      <c r="B1166" s="28"/>
      <c r="C1166" s="275"/>
      <c r="D1166" s="284"/>
    </row>
    <row r="1167" spans="1:4" ht="18">
      <c r="A1167" s="330"/>
      <c r="B1167" s="275"/>
      <c r="C1167" s="275"/>
      <c r="D1167" s="284"/>
    </row>
    <row r="1168" spans="1:4" ht="18">
      <c r="A1168" s="330"/>
      <c r="B1168" s="28"/>
      <c r="C1168" s="275"/>
      <c r="D1168" s="284"/>
    </row>
    <row r="1169" spans="1:4" ht="18">
      <c r="A1169" s="330"/>
      <c r="B1169" s="28"/>
      <c r="C1169" s="275"/>
      <c r="D1169" s="284"/>
    </row>
    <row r="1170" spans="1:4" ht="18">
      <c r="A1170" s="330"/>
      <c r="B1170" s="28"/>
      <c r="C1170" s="275"/>
      <c r="D1170" s="284"/>
    </row>
    <row r="1171" spans="1:4" ht="18">
      <c r="A1171" s="330"/>
      <c r="B1171" s="28"/>
      <c r="C1171" s="275"/>
      <c r="D1171" s="284"/>
    </row>
    <row r="1172" spans="1:4" ht="18">
      <c r="A1172" s="330"/>
      <c r="B1172" s="28"/>
      <c r="C1172" s="275"/>
      <c r="D1172" s="284"/>
    </row>
    <row r="1173" spans="1:4" ht="18">
      <c r="A1173" s="330"/>
      <c r="B1173" s="28"/>
      <c r="C1173" s="275"/>
      <c r="D1173" s="284"/>
    </row>
    <row r="1174" spans="1:4" ht="18">
      <c r="A1174" s="330"/>
      <c r="B1174" s="28"/>
      <c r="C1174" s="275"/>
      <c r="D1174" s="284"/>
    </row>
    <row r="1175" spans="1:4" ht="18">
      <c r="A1175" s="330"/>
      <c r="B1175" s="28"/>
      <c r="C1175" s="275"/>
      <c r="D1175" s="284"/>
    </row>
    <row r="1176" spans="1:4" ht="18">
      <c r="A1176" s="330"/>
      <c r="B1176" s="28"/>
      <c r="C1176" s="275"/>
      <c r="D1176" s="284"/>
    </row>
    <row r="1177" spans="1:4" ht="18">
      <c r="A1177" s="330"/>
      <c r="B1177" s="28"/>
      <c r="C1177" s="275"/>
      <c r="D1177" s="284"/>
    </row>
    <row r="1178" spans="1:4" ht="18">
      <c r="A1178" s="330"/>
      <c r="B1178" s="28"/>
      <c r="C1178" s="275"/>
      <c r="D1178" s="284"/>
    </row>
    <row r="1179" spans="1:4" ht="18">
      <c r="A1179" s="330"/>
      <c r="B1179" s="28"/>
      <c r="C1179" s="275"/>
      <c r="D1179" s="284"/>
    </row>
    <row r="1180" spans="1:4" ht="18">
      <c r="A1180" s="330"/>
      <c r="B1180" s="28"/>
      <c r="C1180" s="275"/>
      <c r="D1180" s="284"/>
    </row>
    <row r="1181" spans="1:4" ht="18.75" thickBot="1">
      <c r="A1181" s="399"/>
      <c r="B1181" s="28"/>
      <c r="C1181" s="275"/>
      <c r="D1181" s="284"/>
    </row>
    <row r="1182" spans="1:4" ht="18">
      <c r="A1182" s="330"/>
      <c r="B1182" s="28"/>
      <c r="C1182" s="275"/>
      <c r="D1182" s="284"/>
    </row>
    <row r="1183" spans="1:4" ht="18">
      <c r="A1183" s="330"/>
      <c r="B1183" s="28"/>
      <c r="C1183" s="275"/>
      <c r="D1183" s="284"/>
    </row>
    <row r="1184" spans="1:4" ht="18">
      <c r="A1184" s="330"/>
      <c r="B1184" s="28"/>
      <c r="C1184" s="275"/>
      <c r="D1184" s="284"/>
    </row>
    <row r="1185" spans="1:4" ht="18">
      <c r="A1185" s="330"/>
      <c r="B1185" s="28"/>
      <c r="C1185" s="275"/>
      <c r="D1185" s="284"/>
    </row>
    <row r="1186" spans="1:4" ht="18">
      <c r="A1186" s="330"/>
      <c r="B1186" s="28"/>
      <c r="C1186" s="275"/>
      <c r="D1186" s="284"/>
    </row>
    <row r="1187" spans="1:4" ht="18">
      <c r="A1187" s="330"/>
      <c r="B1187" s="28"/>
      <c r="C1187" s="275"/>
      <c r="D1187" s="284"/>
    </row>
    <row r="1188" spans="1:4" ht="18">
      <c r="A1188" s="330"/>
      <c r="B1188" s="275"/>
      <c r="C1188" s="275"/>
      <c r="D1188" s="284"/>
    </row>
    <row r="1189" spans="1:4" ht="18">
      <c r="A1189" s="330"/>
      <c r="B1189" s="28"/>
      <c r="C1189" s="275"/>
      <c r="D1189" s="284"/>
    </row>
    <row r="1190" spans="1:4" ht="18">
      <c r="A1190" s="330"/>
      <c r="B1190" s="275"/>
      <c r="C1190" s="275"/>
      <c r="D1190" s="284"/>
    </row>
    <row r="1191" spans="1:4" ht="18">
      <c r="A1191" s="330"/>
      <c r="B1191" s="28"/>
      <c r="C1191" s="275"/>
      <c r="D1191" s="284"/>
    </row>
    <row r="1192" spans="1:4" ht="18">
      <c r="A1192" s="330"/>
      <c r="B1192" s="28"/>
      <c r="C1192" s="275"/>
      <c r="D1192" s="284"/>
    </row>
    <row r="1193" spans="1:4" ht="18">
      <c r="A1193" s="330"/>
      <c r="B1193" s="28"/>
      <c r="C1193" s="275"/>
      <c r="D1193" s="284"/>
    </row>
    <row r="1194" spans="1:4" ht="18">
      <c r="A1194" s="330"/>
      <c r="B1194" s="28"/>
      <c r="C1194" s="275"/>
      <c r="D1194" s="284"/>
    </row>
    <row r="1195" spans="1:4" ht="18">
      <c r="A1195" s="330"/>
      <c r="B1195" s="275"/>
      <c r="C1195" s="275"/>
      <c r="D1195" s="284"/>
    </row>
    <row r="1196" spans="1:4" ht="18">
      <c r="A1196" s="330"/>
      <c r="B1196" s="275"/>
      <c r="C1196" s="275"/>
      <c r="D1196" s="284"/>
    </row>
    <row r="1197" spans="1:4" ht="18">
      <c r="A1197" s="330"/>
      <c r="B1197" s="28"/>
      <c r="C1197" s="275"/>
      <c r="D1197" s="284"/>
    </row>
    <row r="1198" spans="1:4" ht="18">
      <c r="A1198" s="330"/>
      <c r="B1198" s="28"/>
      <c r="C1198" s="275"/>
      <c r="D1198" s="284"/>
    </row>
    <row r="1199" spans="1:4" ht="18">
      <c r="A1199" s="330"/>
      <c r="B1199" s="28"/>
      <c r="C1199" s="275"/>
      <c r="D1199" s="284"/>
    </row>
    <row r="1200" spans="1:4" ht="18">
      <c r="A1200" s="330"/>
      <c r="B1200" s="28"/>
      <c r="C1200" s="275"/>
      <c r="D1200" s="284"/>
    </row>
    <row r="1201" spans="1:4" ht="18">
      <c r="A1201" s="330"/>
      <c r="B1201" s="28"/>
      <c r="C1201" s="275"/>
      <c r="D1201" s="284"/>
    </row>
    <row r="1202" spans="1:4" ht="18">
      <c r="A1202" s="330"/>
      <c r="B1202" s="28"/>
      <c r="C1202" s="275"/>
      <c r="D1202" s="284"/>
    </row>
    <row r="1203" spans="1:4" ht="18">
      <c r="A1203" s="330"/>
      <c r="B1203" s="275"/>
      <c r="C1203" s="275"/>
      <c r="D1203" s="284"/>
    </row>
    <row r="1204" spans="1:4" ht="18">
      <c r="A1204" s="330"/>
      <c r="B1204" s="28"/>
      <c r="C1204" s="275"/>
      <c r="D1204" s="284"/>
    </row>
    <row r="1205" spans="1:4" ht="18">
      <c r="A1205" s="330"/>
      <c r="B1205" s="28"/>
      <c r="C1205" s="275"/>
      <c r="D1205" s="284"/>
    </row>
    <row r="1206" spans="1:4" ht="18">
      <c r="A1206" s="330"/>
      <c r="B1206" s="28"/>
      <c r="C1206" s="275"/>
      <c r="D1206" s="284"/>
    </row>
    <row r="1207" spans="1:4" ht="18">
      <c r="A1207" s="330"/>
      <c r="B1207" s="275"/>
      <c r="C1207" s="275"/>
      <c r="D1207" s="284"/>
    </row>
    <row r="1208" spans="1:4" ht="18">
      <c r="A1208" s="330"/>
      <c r="B1208" s="28"/>
      <c r="C1208" s="275"/>
      <c r="D1208" s="284"/>
    </row>
    <row r="1209" spans="1:4" ht="18">
      <c r="A1209" s="330"/>
      <c r="B1209" s="275"/>
      <c r="C1209" s="275"/>
      <c r="D1209" s="284"/>
    </row>
    <row r="1210" spans="1:4" ht="18">
      <c r="A1210" s="330"/>
      <c r="B1210" s="28"/>
      <c r="C1210" s="275"/>
      <c r="D1210" s="284"/>
    </row>
    <row r="1211" spans="1:4" ht="18">
      <c r="A1211" s="330"/>
      <c r="B1211" s="275"/>
      <c r="C1211" s="275"/>
      <c r="D1211" s="284"/>
    </row>
    <row r="1212" spans="1:4" ht="18">
      <c r="A1212" s="330"/>
      <c r="B1212" s="28"/>
      <c r="C1212" s="275"/>
      <c r="D1212" s="284"/>
    </row>
    <row r="1213" spans="1:4" ht="18">
      <c r="A1213" s="330"/>
      <c r="B1213" s="28"/>
      <c r="C1213" s="275"/>
      <c r="D1213" s="284"/>
    </row>
    <row r="1214" spans="1:4" ht="18">
      <c r="A1214" s="330"/>
      <c r="B1214" s="275"/>
      <c r="C1214" s="275"/>
      <c r="D1214" s="284"/>
    </row>
    <row r="1215" spans="1:4" ht="18">
      <c r="A1215" s="330"/>
      <c r="B1215" s="275"/>
      <c r="C1215" s="275"/>
      <c r="D1215" s="284"/>
    </row>
    <row r="1216" spans="1:4" ht="18">
      <c r="A1216" s="330"/>
      <c r="B1216" s="28"/>
      <c r="C1216" s="275"/>
      <c r="D1216" s="284"/>
    </row>
    <row r="1217" spans="1:4" ht="18">
      <c r="A1217" s="330"/>
      <c r="B1217" s="275"/>
      <c r="C1217" s="275"/>
      <c r="D1217" s="284"/>
    </row>
    <row r="1218" spans="1:4" ht="18">
      <c r="A1218" s="330"/>
      <c r="B1218" s="28"/>
      <c r="C1218" s="275"/>
      <c r="D1218" s="284"/>
    </row>
    <row r="1219" spans="1:4" ht="18">
      <c r="A1219" s="330"/>
      <c r="B1219" s="275"/>
      <c r="C1219" s="275"/>
      <c r="D1219" s="284"/>
    </row>
    <row r="1220" spans="1:4" ht="18">
      <c r="A1220" s="330"/>
      <c r="B1220" s="28"/>
      <c r="C1220" s="275"/>
      <c r="D1220" s="284"/>
    </row>
    <row r="1221" spans="1:4" ht="18">
      <c r="A1221" s="330"/>
      <c r="B1221" s="28"/>
      <c r="C1221" s="275"/>
      <c r="D1221" s="284"/>
    </row>
    <row r="1222" spans="1:4" ht="18">
      <c r="A1222" s="330"/>
      <c r="B1222" s="28"/>
      <c r="C1222" s="275"/>
      <c r="D1222" s="284"/>
    </row>
    <row r="1223" spans="1:4" ht="18">
      <c r="A1223" s="330"/>
      <c r="B1223" s="28"/>
      <c r="C1223" s="275"/>
      <c r="D1223" s="284"/>
    </row>
    <row r="1224" spans="1:4" ht="18">
      <c r="A1224" s="330"/>
      <c r="B1224" s="275"/>
      <c r="C1224" s="275"/>
      <c r="D1224" s="284"/>
    </row>
    <row r="1225" spans="1:4" ht="18">
      <c r="A1225" s="330"/>
      <c r="B1225" s="28"/>
      <c r="C1225" s="275"/>
      <c r="D1225" s="284"/>
    </row>
    <row r="1226" spans="1:4" ht="18">
      <c r="A1226" s="330"/>
      <c r="B1226" s="275"/>
      <c r="C1226" s="275"/>
      <c r="D1226" s="284"/>
    </row>
    <row r="1227" spans="1:4" ht="18">
      <c r="A1227" s="330"/>
      <c r="B1227" s="275"/>
      <c r="C1227" s="275"/>
      <c r="D1227" s="284"/>
    </row>
    <row r="1228" spans="1:4" ht="18">
      <c r="A1228" s="330"/>
      <c r="B1228" s="28"/>
      <c r="C1228" s="275"/>
      <c r="D1228" s="284"/>
    </row>
    <row r="1229" spans="1:4" ht="18">
      <c r="A1229" s="330"/>
      <c r="B1229" s="28"/>
      <c r="C1229" s="275"/>
      <c r="D1229" s="284"/>
    </row>
    <row r="1230" spans="1:4" ht="18">
      <c r="A1230" s="330"/>
      <c r="B1230" s="28"/>
      <c r="C1230" s="275"/>
      <c r="D1230" s="284"/>
    </row>
    <row r="1231" spans="1:4" ht="18">
      <c r="A1231" s="330"/>
      <c r="B1231" s="28"/>
      <c r="C1231" s="275"/>
      <c r="D1231" s="284"/>
    </row>
    <row r="1232" spans="1:4" ht="18">
      <c r="A1232" s="330"/>
      <c r="B1232" s="28"/>
      <c r="C1232" s="275"/>
      <c r="D1232" s="284"/>
    </row>
    <row r="1233" spans="1:4" ht="18">
      <c r="A1233" s="330"/>
      <c r="B1233" s="28"/>
      <c r="C1233" s="275"/>
      <c r="D1233" s="284"/>
    </row>
    <row r="1234" spans="1:4" ht="18">
      <c r="A1234" s="330"/>
      <c r="B1234" s="28"/>
      <c r="C1234" s="275"/>
      <c r="D1234" s="284"/>
    </row>
    <row r="1235" spans="1:4" ht="18">
      <c r="A1235" s="330"/>
      <c r="B1235" s="28"/>
      <c r="C1235" s="275"/>
      <c r="D1235" s="284"/>
    </row>
    <row r="1236" spans="1:4" ht="18">
      <c r="A1236" s="330"/>
      <c r="B1236" s="28"/>
      <c r="C1236" s="275"/>
      <c r="D1236" s="284"/>
    </row>
    <row r="1237" spans="1:4" ht="18">
      <c r="A1237" s="330"/>
      <c r="B1237" s="28"/>
      <c r="C1237" s="275"/>
      <c r="D1237" s="284"/>
    </row>
    <row r="1238" spans="1:4" ht="18">
      <c r="A1238" s="330"/>
      <c r="B1238" s="28"/>
      <c r="C1238" s="275"/>
      <c r="D1238" s="284"/>
    </row>
    <row r="1239" spans="1:4" ht="18">
      <c r="A1239" s="330"/>
      <c r="B1239" s="275"/>
      <c r="C1239" s="275"/>
      <c r="D1239" s="284"/>
    </row>
    <row r="1240" spans="1:4" ht="18">
      <c r="A1240" s="330"/>
      <c r="B1240" s="275"/>
      <c r="C1240" s="275"/>
      <c r="D1240" s="284"/>
    </row>
    <row r="1241" spans="1:4" ht="18">
      <c r="A1241" s="330"/>
      <c r="B1241" s="28"/>
      <c r="C1241" s="275"/>
      <c r="D1241" s="284"/>
    </row>
    <row r="1242" spans="1:4" ht="18">
      <c r="A1242" s="330"/>
      <c r="B1242" s="28"/>
      <c r="C1242" s="275"/>
      <c r="D1242" s="284"/>
    </row>
    <row r="1243" spans="1:4" ht="18">
      <c r="A1243" s="330"/>
      <c r="B1243" s="275"/>
      <c r="C1243" s="275"/>
      <c r="D1243" s="284"/>
    </row>
    <row r="1244" spans="1:4" ht="18">
      <c r="A1244" s="330"/>
      <c r="B1244" s="28"/>
      <c r="C1244" s="275"/>
      <c r="D1244" s="284"/>
    </row>
    <row r="1245" spans="1:4" ht="18">
      <c r="A1245" s="330"/>
      <c r="B1245" s="275"/>
      <c r="C1245" s="275"/>
      <c r="D1245" s="284"/>
    </row>
    <row r="1246" spans="1:4" ht="18">
      <c r="A1246" s="330"/>
      <c r="B1246" s="28"/>
      <c r="C1246" s="275"/>
      <c r="D1246" s="284"/>
    </row>
    <row r="1247" spans="1:4" ht="18">
      <c r="A1247" s="330"/>
      <c r="B1247" s="275"/>
      <c r="C1247" s="275"/>
      <c r="D1247" s="284"/>
    </row>
    <row r="1248" spans="1:4" ht="18">
      <c r="A1248" s="330"/>
      <c r="B1248" s="28"/>
      <c r="C1248" s="275"/>
      <c r="D1248" s="284"/>
    </row>
    <row r="1249" spans="1:4" ht="18">
      <c r="A1249" s="330"/>
      <c r="B1249" s="275"/>
      <c r="C1249" s="275"/>
      <c r="D1249" s="284"/>
    </row>
    <row r="1250" spans="1:4" ht="18">
      <c r="A1250" s="330"/>
      <c r="B1250" s="28"/>
      <c r="C1250" s="275"/>
      <c r="D1250" s="284"/>
    </row>
    <row r="1251" spans="1:4" ht="18">
      <c r="A1251" s="330"/>
      <c r="B1251" s="275"/>
      <c r="C1251" s="275"/>
      <c r="D1251" s="284"/>
    </row>
    <row r="1252" spans="1:4" ht="18">
      <c r="A1252" s="330"/>
      <c r="B1252" s="28"/>
      <c r="C1252" s="275"/>
      <c r="D1252" s="284"/>
    </row>
    <row r="1253" spans="1:4" ht="18">
      <c r="A1253" s="330"/>
      <c r="B1253" s="28"/>
      <c r="C1253" s="275"/>
      <c r="D1253" s="284"/>
    </row>
    <row r="1254" spans="1:4" ht="18">
      <c r="A1254" s="330"/>
      <c r="B1254" s="28"/>
      <c r="C1254" s="275"/>
      <c r="D1254" s="284"/>
    </row>
    <row r="1255" spans="1:4" ht="18">
      <c r="A1255" s="330"/>
      <c r="B1255" s="28"/>
      <c r="C1255" s="275"/>
      <c r="D1255" s="284"/>
    </row>
    <row r="1256" spans="1:4" ht="18">
      <c r="A1256" s="330"/>
      <c r="B1256" s="28"/>
      <c r="C1256" s="275"/>
      <c r="D1256" s="284"/>
    </row>
    <row r="1257" spans="1:4" ht="18">
      <c r="A1257" s="330"/>
      <c r="B1257" s="28"/>
      <c r="C1257" s="275"/>
      <c r="D1257" s="284"/>
    </row>
    <row r="1258" spans="1:4" ht="18">
      <c r="A1258" s="330"/>
      <c r="B1258" s="28"/>
      <c r="C1258" s="275"/>
      <c r="D1258" s="284"/>
    </row>
    <row r="1259" spans="1:4" ht="18">
      <c r="A1259" s="330"/>
      <c r="B1259" s="275"/>
      <c r="C1259" s="275"/>
      <c r="D1259" s="284"/>
    </row>
    <row r="1260" spans="1:4" ht="18">
      <c r="A1260" s="330"/>
      <c r="B1260" s="275"/>
      <c r="C1260" s="275"/>
      <c r="D1260" s="284"/>
    </row>
    <row r="1261" spans="1:4" ht="18">
      <c r="A1261" s="330"/>
      <c r="B1261" s="28"/>
      <c r="C1261" s="275"/>
      <c r="D1261" s="284"/>
    </row>
    <row r="1262" spans="1:4" ht="18">
      <c r="A1262" s="330"/>
      <c r="B1262" s="28"/>
      <c r="C1262" s="275"/>
      <c r="D1262" s="284"/>
    </row>
    <row r="1263" spans="1:4" ht="18">
      <c r="A1263" s="330"/>
      <c r="B1263" s="28"/>
      <c r="C1263" s="275"/>
      <c r="D1263" s="284"/>
    </row>
    <row r="1264" spans="1:4" ht="18">
      <c r="A1264" s="330"/>
      <c r="B1264" s="28"/>
      <c r="C1264" s="275"/>
      <c r="D1264" s="284"/>
    </row>
    <row r="1265" spans="1:4" ht="18">
      <c r="A1265" s="330"/>
      <c r="B1265" s="28"/>
      <c r="C1265" s="275"/>
      <c r="D1265" s="284"/>
    </row>
    <row r="1266" spans="1:4" ht="18">
      <c r="A1266" s="330"/>
      <c r="B1266" s="28"/>
      <c r="C1266" s="275"/>
      <c r="D1266" s="284"/>
    </row>
    <row r="1267" spans="1:4" ht="18">
      <c r="A1267" s="330"/>
      <c r="B1267" s="28"/>
      <c r="C1267" s="275"/>
      <c r="D1267" s="284"/>
    </row>
    <row r="1268" spans="1:4" ht="18">
      <c r="A1268" s="330"/>
      <c r="B1268" s="28"/>
      <c r="C1268" s="275"/>
      <c r="D1268" s="284"/>
    </row>
    <row r="1269" spans="1:4" ht="18">
      <c r="A1269" s="330"/>
      <c r="B1269" s="28"/>
      <c r="C1269" s="275"/>
      <c r="D1269" s="284"/>
    </row>
    <row r="1270" spans="1:4" ht="18">
      <c r="A1270" s="330"/>
      <c r="B1270" s="275"/>
      <c r="C1270" s="275"/>
      <c r="D1270" s="284"/>
    </row>
    <row r="1271" spans="1:4" ht="18">
      <c r="A1271" s="330"/>
      <c r="B1271" s="28"/>
      <c r="C1271" s="275"/>
      <c r="D1271" s="284"/>
    </row>
    <row r="1272" spans="1:4" ht="18">
      <c r="A1272" s="330"/>
      <c r="B1272" s="28"/>
      <c r="C1272" s="275"/>
      <c r="D1272" s="284"/>
    </row>
    <row r="1273" spans="1:4" ht="18">
      <c r="A1273" s="330"/>
      <c r="B1273" s="28"/>
      <c r="C1273" s="275"/>
      <c r="D1273" s="284"/>
    </row>
    <row r="1274" spans="1:4" ht="18">
      <c r="A1274" s="330"/>
      <c r="B1274" s="28"/>
      <c r="C1274" s="275"/>
      <c r="D1274" s="284"/>
    </row>
    <row r="1275" spans="1:4" ht="18">
      <c r="A1275" s="330"/>
      <c r="B1275" s="28"/>
      <c r="C1275" s="275"/>
      <c r="D1275" s="284"/>
    </row>
    <row r="1276" spans="1:4" ht="18">
      <c r="A1276" s="330"/>
      <c r="B1276" s="28"/>
      <c r="C1276" s="275"/>
      <c r="D1276" s="284"/>
    </row>
    <row r="1277" spans="1:4" ht="18">
      <c r="A1277" s="330"/>
      <c r="B1277" s="28"/>
      <c r="C1277" s="275"/>
      <c r="D1277" s="284"/>
    </row>
    <row r="1278" spans="1:4" ht="18">
      <c r="A1278" s="330"/>
      <c r="B1278" s="28"/>
      <c r="C1278" s="275"/>
      <c r="D1278" s="284"/>
    </row>
    <row r="1279" spans="1:4" ht="18">
      <c r="A1279" s="330"/>
      <c r="B1279" s="28"/>
      <c r="C1279" s="275"/>
      <c r="D1279" s="284"/>
    </row>
    <row r="1280" spans="1:4" ht="18">
      <c r="A1280" s="330"/>
      <c r="B1280" s="28"/>
      <c r="C1280" s="275"/>
      <c r="D1280" s="284"/>
    </row>
    <row r="1281" spans="1:4" ht="18">
      <c r="A1281" s="330"/>
      <c r="B1281" s="28"/>
      <c r="C1281" s="275"/>
      <c r="D1281" s="284"/>
    </row>
    <row r="1282" spans="1:4" ht="18">
      <c r="A1282" s="330"/>
      <c r="B1282" s="28"/>
      <c r="C1282" s="275"/>
      <c r="D1282" s="284"/>
    </row>
    <row r="1283" spans="1:4" ht="18">
      <c r="A1283" s="330"/>
      <c r="B1283" s="28"/>
      <c r="C1283" s="275"/>
      <c r="D1283" s="284"/>
    </row>
    <row r="1284" spans="1:4" ht="18">
      <c r="A1284" s="330"/>
      <c r="B1284" s="28"/>
      <c r="C1284" s="275"/>
      <c r="D1284" s="284"/>
    </row>
    <row r="1285" spans="1:4" ht="18">
      <c r="A1285" s="330"/>
      <c r="B1285" s="28"/>
      <c r="C1285" s="275"/>
      <c r="D1285" s="284"/>
    </row>
    <row r="1286" spans="1:4" ht="18">
      <c r="A1286" s="330"/>
      <c r="B1286" s="28"/>
      <c r="C1286" s="275"/>
      <c r="D1286" s="284"/>
    </row>
    <row r="1287" spans="1:4" ht="18">
      <c r="A1287" s="330"/>
      <c r="B1287" s="28"/>
      <c r="C1287" s="275"/>
      <c r="D1287" s="284"/>
    </row>
    <row r="1288" spans="1:4" ht="18">
      <c r="A1288" s="330"/>
      <c r="B1288" s="28"/>
      <c r="C1288" s="275"/>
      <c r="D1288" s="284"/>
    </row>
    <row r="1289" spans="1:4" ht="18">
      <c r="A1289" s="330"/>
      <c r="B1289" s="206"/>
      <c r="C1289" s="28"/>
      <c r="D1289" s="284"/>
    </row>
    <row r="1290" spans="1:4" ht="18">
      <c r="A1290" s="330"/>
      <c r="B1290" s="28"/>
      <c r="C1290" s="275"/>
      <c r="D1290" s="284"/>
    </row>
    <row r="1291" spans="1:4" ht="18">
      <c r="A1291" s="330"/>
      <c r="B1291" s="275"/>
      <c r="C1291" s="275"/>
      <c r="D1291" s="284"/>
    </row>
    <row r="1292" spans="1:4" ht="18">
      <c r="A1292" s="330"/>
      <c r="B1292" s="28"/>
      <c r="C1292" s="275"/>
      <c r="D1292" s="284"/>
    </row>
    <row r="1293" spans="1:4" ht="18">
      <c r="A1293" s="330"/>
      <c r="B1293" s="28"/>
      <c r="C1293" s="275"/>
      <c r="D1293" s="284"/>
    </row>
    <row r="1294" spans="1:4" ht="18">
      <c r="A1294" s="330"/>
      <c r="B1294" s="28"/>
      <c r="C1294" s="28"/>
      <c r="D1294" s="284"/>
    </row>
    <row r="1295" spans="1:4" ht="18">
      <c r="A1295" s="330"/>
      <c r="B1295" s="28"/>
      <c r="C1295" s="275"/>
      <c r="D1295" s="284"/>
    </row>
    <row r="1296" spans="1:4" ht="18">
      <c r="A1296" s="330"/>
      <c r="B1296" s="28"/>
      <c r="C1296" s="275"/>
      <c r="D1296" s="284"/>
    </row>
    <row r="1297" spans="1:4" ht="18">
      <c r="A1297" s="330"/>
      <c r="B1297" s="28"/>
      <c r="C1297" s="275"/>
      <c r="D1297" s="284"/>
    </row>
    <row r="1298" spans="1:4" ht="18">
      <c r="A1298" s="330"/>
      <c r="B1298" s="28"/>
      <c r="C1298" s="275"/>
      <c r="D1298" s="284"/>
    </row>
    <row r="1299" spans="1:4" ht="18">
      <c r="A1299" s="330"/>
      <c r="B1299" s="28"/>
      <c r="C1299" s="275"/>
      <c r="D1299" s="284"/>
    </row>
    <row r="1300" spans="1:4" ht="18">
      <c r="A1300" s="330"/>
      <c r="B1300" s="28"/>
      <c r="C1300" s="275"/>
      <c r="D1300" s="284"/>
    </row>
    <row r="1301" spans="1:4" ht="18">
      <c r="A1301" s="330"/>
      <c r="B1301" s="28"/>
      <c r="C1301" s="275"/>
      <c r="D1301" s="284"/>
    </row>
    <row r="1302" spans="1:4" ht="18">
      <c r="A1302" s="330"/>
      <c r="B1302" s="28"/>
      <c r="C1302" s="275"/>
      <c r="D1302" s="284"/>
    </row>
    <row r="1303" spans="1:4" ht="18">
      <c r="A1303" s="330"/>
      <c r="B1303" s="275"/>
      <c r="C1303" s="275"/>
      <c r="D1303" s="284"/>
    </row>
    <row r="1304" spans="1:4" ht="18">
      <c r="A1304" s="330"/>
      <c r="B1304" s="28"/>
      <c r="C1304" s="275"/>
      <c r="D1304" s="284"/>
    </row>
    <row r="1305" spans="1:4" ht="18">
      <c r="A1305" s="330"/>
      <c r="B1305" s="28"/>
      <c r="C1305" s="275"/>
      <c r="D1305" s="284"/>
    </row>
    <row r="1306" spans="1:4" ht="18">
      <c r="A1306" s="330"/>
      <c r="B1306" s="28"/>
      <c r="C1306" s="28"/>
      <c r="D1306" s="284"/>
    </row>
    <row r="1307" spans="1:4" ht="18">
      <c r="A1307" s="330"/>
      <c r="B1307" s="28"/>
      <c r="C1307" s="275"/>
      <c r="D1307" s="284"/>
    </row>
    <row r="1308" spans="1:4" ht="18">
      <c r="A1308" s="330"/>
      <c r="B1308" s="28"/>
      <c r="C1308" s="275"/>
      <c r="D1308" s="284"/>
    </row>
    <row r="1309" spans="1:4" ht="18">
      <c r="A1309" s="206"/>
      <c r="B1309" s="28"/>
      <c r="C1309" s="28"/>
      <c r="D1309" s="284"/>
    </row>
    <row r="1310" spans="1:4" ht="18">
      <c r="A1310" s="28"/>
      <c r="B1310" s="28"/>
      <c r="C1310" s="28"/>
      <c r="D1310" s="284"/>
    </row>
    <row r="1311" spans="1:4" ht="18">
      <c r="A1311" s="28"/>
      <c r="B1311" s="28"/>
      <c r="C1311" s="28"/>
      <c r="D1311" s="284"/>
    </row>
    <row r="1312" spans="1:4" ht="18">
      <c r="A1312" s="28"/>
      <c r="B1312" s="28"/>
      <c r="C1312" s="28"/>
      <c r="D1312" s="284"/>
    </row>
    <row r="1313" spans="1:4" ht="18">
      <c r="A1313" s="28"/>
      <c r="B1313" s="28"/>
      <c r="C1313" s="28"/>
      <c r="D1313" s="284"/>
    </row>
  </sheetData>
  <sortState xmlns:xlrd2="http://schemas.microsoft.com/office/spreadsheetml/2017/richdata2" ref="A1:D1313">
    <sortCondition descending="1" ref="D1:D1313"/>
  </sortState>
  <hyperlinks>
    <hyperlink ref="A42" r:id="rId1" display="https://www.procyclingstats.com/rider/kristian-aasvold" xr:uid="{61D2C156-BA15-4A79-B1BB-E575511AABA9}"/>
    <hyperlink ref="S442" r:id="rId2" display="https://www.procyclingstats.com/rider/ben-zwiehoff" xr:uid="{A6B6C26A-C2C6-45D3-8CD2-3456FD74554E}"/>
    <hyperlink ref="M6" r:id="rId3" display="https://www.procyclingstats.com/rider/arnaud-de-lie" xr:uid="{88DFF2CF-9745-4041-975B-CD1C1A3FC9E6}"/>
    <hyperlink ref="S160" r:id="rId4" display="https://www.procyclingstats.com/rider/alexandre-geniez" xr:uid="{A8002057-F8AD-477A-B03C-ACA8195B2B44}"/>
    <hyperlink ref="S610" r:id="rId5" display="https://www.procyclingstats.com/rider/marti-marquez" xr:uid="{EAEA4028-03DB-41FE-82E2-85170D262729}"/>
    <hyperlink ref="S389" r:id="rId6" display="https://www.procyclingstats.com/rider/pau-miquel-delgado" xr:uid="{9463BB14-D881-463B-9418-A62B9E2676F8}"/>
    <hyperlink ref="M174" r:id="rId7" display="https://www.procyclingstats.com/rider/louis-barre" xr:uid="{17A2075B-A601-4519-B6F3-8B5EBF1CBEFE}"/>
    <hyperlink ref="G132" r:id="rId8" display="https://www.procyclingstats.com/rider/benjamin-perry" xr:uid="{A6F2171D-940B-43DC-9C67-D0456B749C84}"/>
    <hyperlink ref="M117" r:id="rId9" display="https://www.procyclingstats.com/rider/jacob-hindsgaul-madsen" xr:uid="{2377A7E7-7844-4FEB-A0F3-2CD74D29EECA}"/>
    <hyperlink ref="A86" r:id="rId10" display="https://www.procyclingstats.com/rider/alessandro-fedeli" xr:uid="{1065D225-45AA-41D8-8968-1E64512F5FB4}"/>
    <hyperlink ref="S268" r:id="rId11" display="https://www.procyclingstats.com/rider/adne-holter" xr:uid="{B63885FB-6773-497A-8A35-4E4CCA17B600}"/>
    <hyperlink ref="G122" r:id="rId12" display="https://www.procyclingstats.com/rider/anatoliy-budyak" xr:uid="{6C436EBF-135A-4C4F-9CD4-ED836045EB13}"/>
    <hyperlink ref="S211" r:id="rId13" display="https://www.procyclingstats.com/rider/luis-joe-luhrs" xr:uid="{50DE4CBB-3D19-48A9-8C52-6D5408176E88}"/>
    <hyperlink ref="S535" r:id="rId14" display="https://www.procyclingstats.com/rider/oscar-pelegri" xr:uid="{B7C8FA86-62FE-449D-B89B-4ABB5324BF85}"/>
    <hyperlink ref="M132" r:id="rId15" display="https://www.procyclingstats.com/rider/tobias-ludvigsson" xr:uid="{0A223726-8B14-44A2-83DC-0CCBDCB900AB}"/>
    <hyperlink ref="S529" r:id="rId16" display="https://www.procyclingstats.com/rider/tom-mainguenaud" xr:uid="{B4288A9D-4D31-474E-BD18-EE56A929CC82}"/>
    <hyperlink ref="S523" r:id="rId17" display="https://www.procyclingstats.com/rider/tristan-delacroix" xr:uid="{499E99CD-0EE9-4A61-AC20-FD17352C2EC8}"/>
    <hyperlink ref="S113" r:id="rId18" display="https://www.procyclingstats.com/rider/paul-ourselin" xr:uid="{AB31F06E-A2E2-448E-9956-19BD43D6EA80}"/>
    <hyperlink ref="S518" r:id="rId19" display="https://www.procyclingstats.com/rider/kevin-besson" xr:uid="{9495D1E8-3D87-4440-A475-1B6019A29BF4}"/>
    <hyperlink ref="S493" r:id="rId20" display="https://www.procyclingstats.com/rider/stephane-rossetto" xr:uid="{7208FAD3-0DCC-4DCF-BCEC-F4E5855EC844}"/>
    <hyperlink ref="S613" r:id="rId21" display="https://www.procyclingstats.com/rider/andrea-mifsud" xr:uid="{A47A88AE-14B8-491A-8D62-4B8A081EEBBE}"/>
    <hyperlink ref="S377" r:id="rId22" display="https://www.procyclingstats.com/rider/jonathan-couanon" xr:uid="{86384F7D-5F25-4043-B6DC-E4947EE6D8E1}"/>
    <hyperlink ref="S337" r:id="rId23" display="https://www.procyclingstats.com/rider/xabier-isasa-larranaga" xr:uid="{4B6EA6FF-5393-4166-BE59-CD5243FAF0B8}"/>
    <hyperlink ref="M116" r:id="rId24" display="https://www.procyclingstats.com/rider/jon-barrenetxea-golzarri" xr:uid="{0B59D9B9-9BF2-44AE-9F1B-ED0707CE7D68}"/>
    <hyperlink ref="S265" r:id="rId25" display="https://www.procyclingstats.com/rider/lindsay-de-vylder" xr:uid="{E2CFB2E6-E2AF-479F-B09E-3B9BC3A5B0DA}"/>
    <hyperlink ref="G23" r:id="rId26" display="https://www.procyclingstats.com/rider/magnus-sheffield" xr:uid="{60BA2FC3-2FBF-4C97-8039-3CFD64022393}"/>
    <hyperlink ref="M65" r:id="rId27" display="https://www.procyclingstats.com/rider/ben-turner" xr:uid="{DA98B730-BC6B-45AB-A26B-3C7B0AC2F273}"/>
    <hyperlink ref="S295" r:id="rId28" display="https://www.procyclingstats.com/rider/paul-penhoet" xr:uid="{94B50356-A22A-46B3-943F-57E368919D25}"/>
    <hyperlink ref="S595" r:id="rId29" display="https://www.procyclingstats.com/rider/peio-goikoetxea" xr:uid="{11D95993-042C-4FCE-A24D-A123AD41EB7D}"/>
    <hyperlink ref="S593" r:id="rId30" display="https://www.procyclingstats.com/rider/jan-dunnewind" xr:uid="{35773770-54DD-43F8-BE34-0F1288AA8DEC}"/>
    <hyperlink ref="G40" r:id="rId31" display="https://www.procyclingstats.com/rider/kevin-vauquelin" xr:uid="{99CFE889-D756-4EF2-BD9C-B6EE2EB3DE42}"/>
    <hyperlink ref="M119" r:id="rId32" display="https://www.procyclingstats.com/rider/kevin-vermaerke" xr:uid="{782FD6D0-862C-49CF-BA05-DBAECC057290}"/>
    <hyperlink ref="M162" r:id="rId33" display="https://www.procyclingstats.com/rider/henri-vandenabeele" xr:uid="{D60E29EF-CA1B-4AF7-AD9F-3E6682FDDCB3}"/>
    <hyperlink ref="S525" r:id="rId34" display="https://www.procyclingstats.com/rider/michele-gazzoli" xr:uid="{508C9591-6799-41C4-BD51-D305A89FB9C4}"/>
    <hyperlink ref="M82" r:id="rId35" display="https://www.procyclingstats.com/rider/joao-matias" xr:uid="{B4FB4061-76E5-43C2-8579-8A17D57888A5}"/>
    <hyperlink ref="S315" r:id="rId36" display="https://www.procyclingstats.com/rider/pedro-pinto2" xr:uid="{DDFF2571-58D9-4266-A79B-97C3AE854692}"/>
    <hyperlink ref="A68" r:id="rId37" display="https://www.procyclingstats.com/rider/johannes-staune-mittet" xr:uid="{7B83BEFC-AD33-479C-B6A7-5D30A0331EA9}"/>
    <hyperlink ref="S479" r:id="rId38" display="https://www.procyclingstats.com/rider/antonio-manuel-sousa-ferreira" xr:uid="{2C2F1D1E-42D3-4387-990D-9C3DFB497628}"/>
    <hyperlink ref="S622" r:id="rId39" display="https://www.procyclingstats.com/rider/afonso-silva" xr:uid="{60486237-3DEC-41E2-BA04-61D61E48DC3F}"/>
    <hyperlink ref="S400" r:id="rId40" display="https://www.procyclingstats.com/rider/xandres-vervloesem" xr:uid="{7E002D5F-8D69-47F4-A061-03AEF7A398BF}"/>
    <hyperlink ref="M93" r:id="rId41" display="https://www.procyclingstats.com/rider/alessandro-tonelli" xr:uid="{39381840-93B0-468A-8019-8BE9D9CF84A6}"/>
    <hyperlink ref="S124" r:id="rId42" display="https://www.procyclingstats.com/rider/paul-lapeira" xr:uid="{87EFC6FC-4E2E-47AE-B7AB-A1ED477D2D9A}"/>
    <hyperlink ref="M134" r:id="rId43" display="https://www.procyclingstats.com/rider/mathias-vacek" xr:uid="{A76C3BDD-705B-4B66-B08B-AB465498B694}"/>
    <hyperlink ref="S123" r:id="rId44" display="https://www.procyclingstats.com/rider/pavel-kochetkov" xr:uid="{77E3CFB0-493F-40F7-B2DC-D251EEE8D4C5}"/>
    <hyperlink ref="G140" r:id="rId45" display="https://www.procyclingstats.com/rider/igor-arrieta-lizarraga" xr:uid="{9803685C-1020-4D15-A36D-65BD3ECA035A}"/>
    <hyperlink ref="S67" r:id="rId46" display="https://www.procyclingstats.com/rider/sandy-dujardin" xr:uid="{8FBCB51A-749A-4BE2-8CED-E3637BF71AA8}"/>
    <hyperlink ref="S476" r:id="rId47" display="https://www.procyclingstats.com/rider/andre-drege" xr:uid="{19E4C0E5-C108-4C7E-A1C4-E873744251F4}"/>
    <hyperlink ref="S620" r:id="rId48" display="https://www.procyclingstats.com/rider/el-houcaine-sabbahi" xr:uid="{A7464985-0A9F-42F7-8AEA-68F4200339A3}"/>
    <hyperlink ref="M60" r:id="rId49" display="https://www.procyclingstats.com/rider/axel-laurance" xr:uid="{319A40A0-1B99-4620-891E-7A7B4385784C}"/>
    <hyperlink ref="S191" r:id="rId50" display="https://www.procyclingstats.com/rider/jean-bosco-nsengiyumva" xr:uid="{58AB4CEC-6382-48AF-A695-638A09C788D9}"/>
    <hyperlink ref="S469" r:id="rId51" display="https://www.procyclingstats.com/rider/juan-diego-alba" xr:uid="{FDEA770B-0CFF-43FB-83DE-EF8CD1F37712}"/>
    <hyperlink ref="S526" r:id="rId52" display="https://www.procyclingstats.com/rider/leo-hayter" xr:uid="{C7E76360-EDAB-4C6C-B914-71D0C2CF0EFD}"/>
    <hyperlink ref="S428" r:id="rId53" display="https://www.procyclingstats.com/rider/donavan-grondin" xr:uid="{94472908-6C84-40B0-B87E-283AAD016726}"/>
    <hyperlink ref="S539" r:id="rId54" display="https://www.procyclingstats.com/rider/jensen-plowright" xr:uid="{A431D0AE-F70E-414F-AAD6-B2656EC777AA}"/>
    <hyperlink ref="S289" r:id="rId55" display="https://www.procyclingstats.com/rider/victor-koretzky" xr:uid="{79903081-1423-4A0C-B6BC-9BA216ED9648}"/>
    <hyperlink ref="S283" r:id="rId56" display="https://www.procyclingstats.com/rider/joren-bloem2" xr:uid="{883C4C12-E8AB-4CDA-B9C1-4F17679F6494}"/>
    <hyperlink ref="S534" r:id="rId57" display="https://www.procyclingstats.com/rider/rick-ottema" xr:uid="{39C78A37-FC4E-47CF-9244-8F4973E95F7B}"/>
    <hyperlink ref="S541" r:id="rId58" display="https://www.procyclingstats.com/rider/luca-rastelli" xr:uid="{0079D86B-8172-4D16-A474-8D7C4B33873A}"/>
    <hyperlink ref="S77" r:id="rId59" display="https://www.procyclingstats.com/rider/diego-rosa" xr:uid="{784967ED-7F5D-47D2-9C02-90CC07B7E3D1}"/>
    <hyperlink ref="S544" r:id="rId60" display="https://www.procyclingstats.com/rider/szymon-sajnok" xr:uid="{4022B816-2713-4F64-AFA7-0161D58CD1D8}"/>
    <hyperlink ref="M153" r:id="rId61" display="https://www.procyclingstats.com/rider/lewis-askey" xr:uid="{1536ED50-6583-4DA1-8895-3956CCDF3F23}"/>
    <hyperlink ref="S65" r:id="rId62" display="https://www.procyclingstats.com/rider/adrien-petit" xr:uid="{E64B4A10-F7E5-4214-AA7B-9BACE403539D}"/>
    <hyperlink ref="S209" r:id="rId63" display="https://www.procyclingstats.com/rider/william-blume-levy" xr:uid="{2860D6AC-22AA-45C9-8DD8-882B47D637E8}"/>
    <hyperlink ref="S178" r:id="rId64" display="https://www.procyclingstats.com/rider/flavien-maurelet" xr:uid="{90A1FE6A-C6CF-4FF2-B16B-A5F6368471E8}"/>
    <hyperlink ref="A66" r:id="rId65" display="https://www.procyclingstats.com/rider/sam-welsford" xr:uid="{C5ACFDA1-EFA1-4E2D-A95D-50ADE7F706FC}"/>
    <hyperlink ref="S598" r:id="rId66" display="https://www.procyclingstats.com/rider/tord-gudmestad" xr:uid="{ABCAF14A-8B48-435E-A977-5C14F519F533}"/>
    <hyperlink ref="A87" r:id="rId67" display="https://www.procyclingstats.com/rider/hugo-page" xr:uid="{0DAA9C72-F6EA-4771-B3CD-79C468A68CDA}"/>
    <hyperlink ref="S383" r:id="rId68" display="https://www.procyclingstats.com/rider/fabien-grellier" xr:uid="{8B7ED9AD-D440-4D71-AEB2-8857D606A594}"/>
    <hyperlink ref="S287" r:id="rId69" display="https://www.procyclingstats.com/rider/alan-jousseaume" xr:uid="{C20946F0-E2CC-4C0D-8679-F225C5435ACB}"/>
    <hyperlink ref="S121" r:id="rId70" display="https://www.procyclingstats.com/rider/kamiel-bonneu" xr:uid="{EEC9C1ED-0755-4519-B36B-67D2084515E5}"/>
    <hyperlink ref="S471" r:id="rId71" display="https://www.procyclingstats.com/rider/vito-braet" xr:uid="{BD337E42-871F-4313-8008-08DD93B2407E}"/>
    <hyperlink ref="S210" r:id="rId72" display="https://www.procyclingstats.com/rider/fabian-lienhard" xr:uid="{A09E5E98-50B1-4C34-81AA-11F06B66319D}"/>
    <hyperlink ref="S241" r:id="rId73" display="https://www.procyclingstats.com/rider/thomas-pesenti" xr:uid="{C33A3173-E276-4AF1-96BF-BE1495D89ADB}"/>
    <hyperlink ref="S39" r:id="rId74" display="https://www.procyclingstats.com/rider/cian-uijtdebroeks" xr:uid="{6C2EDE2C-FB42-430D-8B18-FA61F516B13D}"/>
    <hyperlink ref="S82" r:id="rId75" display="https://www.procyclingstats.com/rider/nicola-conci" xr:uid="{FD1A6377-3489-4FB5-B6BE-F367AE51898A}"/>
    <hyperlink ref="S587" r:id="rId76" display="https://www.procyclingstats.com/rider/giovanni-bortoluzzi" xr:uid="{ADB05A54-BFC9-4840-9221-D65B1AE20F86}"/>
    <hyperlink ref="S317" r:id="rId77" display="https://www.procyclingstats.com/rider/edoardo-zardini" xr:uid="{B139F239-4D7D-4A16-B38F-5976052D9186}"/>
    <hyperlink ref="M143" r:id="rId78" display="https://www.procyclingstats.com/rider/robin-froidevaux" xr:uid="{BA54B7C1-2147-4F73-B210-B8CABD00D25B}"/>
    <hyperlink ref="S164" r:id="rId79" display="https://www.procyclingstats.com/rider/alessandro-verre" xr:uid="{A2CD5681-90B3-49FA-A924-3739EF05D032}"/>
    <hyperlink ref="S120" r:id="rId80" display="https://www.procyclingstats.com/rider/gustav-basson" xr:uid="{78B99AA0-A6AC-417B-BECF-7BE0E87849FD}"/>
    <hyperlink ref="S589" r:id="rId81" display="https://www.procyclingstats.com/rider/rnus-byiza-uhiriwe" xr:uid="{70EDDF09-BA48-4C08-B506-FFF3CF6C2E4C}"/>
    <hyperlink ref="S330" r:id="rId82" display="https://www.procyclingstats.com/rider/hamza-amari" xr:uid="{48166BA0-FABF-4945-9CB0-AA3608C1CF4F}"/>
    <hyperlink ref="S192" r:id="rId83" display="https://www.procyclingstats.com/rider/ivo-emanuel-alves" xr:uid="{7823BEFA-749D-4597-BEBB-FA6D6DCCBEFA}"/>
    <hyperlink ref="S615" r:id="rId84" display="https://www.procyclingstats.com/rider/anton-palzer" xr:uid="{55297169-34F9-4F40-A2AC-52D0D4A43795}"/>
    <hyperlink ref="M159" r:id="rId85" display="https://www.procyclingstats.com/rider/nariyuki-masuda" xr:uid="{C1E508C3-4AD8-4353-964C-D47452D01396}"/>
    <hyperlink ref="S335" r:id="rId86" display="https://www.procyclingstats.com/rider/muradjan-halmuratov" xr:uid="{7AE9BD61-ACC5-4C04-B725-5C97E44D6EF3}"/>
    <hyperlink ref="S488" r:id="rId87" display="https://www.procyclingstats.com/rider/yousef-mohamed-mirza" xr:uid="{2058D783-EF45-4EB0-BFAF-8DDE6206E6DC}"/>
    <hyperlink ref="G143" r:id="rId88" display="https://www.procyclingstats.com/rider/jambaljamts-sainbayar" xr:uid="{505B076B-847B-4200-9808-361AF547C850}"/>
    <hyperlink ref="M155" r:id="rId89" display="https://www.procyclingstats.com/rider/igor-chzhan" xr:uid="{0E2EF2FE-D14E-4F18-813A-E86A3F0B07E2}"/>
    <hyperlink ref="S477" r:id="rId90" display="https://www.procyclingstats.com/rider/bilguunjargal-erdenebat" xr:uid="{2B929576-8997-47F1-B4B4-3A46105C2205}"/>
    <hyperlink ref="S590" r:id="rId91" display="https://www.procyclingstats.com/rider/mohamad-esmail-chaichi-raghimi" xr:uid="{785A7B46-B996-4AE3-A8A4-35B7AB68B890}"/>
    <hyperlink ref="S125" r:id="rId92" display="https://www.procyclingstats.com/rider/bart-lemmen" xr:uid="{EF22B9C1-AD4D-4CE8-87B3-940E9D7D944A}"/>
    <hyperlink ref="A67" r:id="rId93" display="https://www.procyclingstats.com/rider/edoardo-zambanini" xr:uid="{EA76048F-BD69-417B-8E12-614E706FD67C}"/>
    <hyperlink ref="M160" r:id="rId94" display="https://www.procyclingstats.com/rider/mohd-harrif-saleh" xr:uid="{DE38AD30-0843-4B72-BABE-6FC0ED9289A8}"/>
    <hyperlink ref="G94" r:id="rId95" display="https://www.procyclingstats.com/rider/raymond-kreder" xr:uid="{380F2A32-1BEC-40FF-9066-8E87DB7F66D3}"/>
    <hyperlink ref="S207" r:id="rId96" display="https://www.procyclingstats.com/rider/nathan-earle" xr:uid="{E21AECC9-414A-43F6-9926-E85E99360D0C}"/>
    <hyperlink ref="S605" r:id="rId97" display="https://www.procyclingstats.com/rider/mohd-elmi-jumari" xr:uid="{E4102DB9-FD7F-4FC3-AF5D-F69979F6D022}"/>
    <hyperlink ref="S485" r:id="rId98" display="https://www.procyclingstats.com/rider/nattapol-jumchat" xr:uid="{C56DC05E-2A78-4887-A8A0-744CC1A1CB28}"/>
    <hyperlink ref="S530" r:id="rId99" display="https://www.procyclingstats.com/rider/mohd-shahrul-mat-amin" xr:uid="{410A078C-8FF8-46C0-AE8B-139B06C238F2}"/>
    <hyperlink ref="S162" r:id="rId100" display="https://www.procyclingstats.com/rider/valentin-midey" xr:uid="{AE0D93C2-3574-45CF-96EE-C135B479DDE5}"/>
    <hyperlink ref="S391" r:id="rId101" display="https://www.procyclingstats.com/rider/keon-woo-park" xr:uid="{1023A645-0B45-4851-8A66-E7180B1019D6}"/>
    <hyperlink ref="S177" r:id="rId102" display="https://www.procyclingstats.com/rider/yuma-koishi" xr:uid="{616F95EA-C174-40B4-BF99-A2BFBFAA3175}"/>
    <hyperlink ref="S379" r:id="rId103" display="https://www.procyclingstats.com/rider/marcelo-felipe" xr:uid="{666F1286-CCA3-4F94-B9C0-9F1192214551}"/>
    <hyperlink ref="S489" r:id="rId104" display="https://www.procyclingstats.com/rider/muhammad-shaiful-adlan" xr:uid="{664F403B-6216-46DD-856E-5DC98F3565D6}"/>
    <hyperlink ref="S236" r:id="rId105" display="https://www.procyclingstats.com/rider/mael-guegan" xr:uid="{97BAD389-4F20-4898-BD92-434E7F0DFD75}"/>
    <hyperlink ref="A65" r:id="rId106" display="https://www.procyclingstats.com/rider/casper-van-uden" xr:uid="{AA3CDD69-B189-4ACC-BD7D-ED729CD6D776}"/>
    <hyperlink ref="S146" r:id="rId107" display="https://www.procyclingstats.com/rider/kenneth-van-bilsen" xr:uid="{BF048F31-C0FD-46D4-9BBA-5B7260D21ACF}"/>
    <hyperlink ref="M161" r:id="rId108" display="https://www.procyclingstats.com/rider/tom-sexton" xr:uid="{30D72B3A-6C4C-4474-A70C-30063B8DF8D2}"/>
    <hyperlink ref="S333" r:id="rId109" display="https://www.procyclingstats.com/rider/michael-freiberg" xr:uid="{65DFDA1A-8F72-4D04-B9FE-BFCF15D8FD68}"/>
    <hyperlink ref="S292" r:id="rId110" display="https://www.procyclingstats.com/rider/conor-leahy" xr:uid="{DF3D1621-AB22-499B-A59D-4C9F80BE0178}"/>
    <hyperlink ref="S591" r:id="rId111" display="https://www.procyclingstats.com/rider/alastair-christie-johnston" xr:uid="{8DFDB581-9219-420D-80B8-22B9599DC85B}"/>
    <hyperlink ref="M157" r:id="rId112" display="https://www.procyclingstats.com/rider/noah-granigan" xr:uid="{8DE8D6D5-F1D9-45BE-9B68-A7C40F424D5C}"/>
    <hyperlink ref="S478" r:id="rId113" display="https://www.procyclingstats.com/rider/miguel-angel-fernandez-ruiz" xr:uid="{7921BB13-95D5-4F10-B59A-C3FA6AD28EF2}"/>
    <hyperlink ref="S272" r:id="rId114" display="https://www.procyclingstats.com/rider/mustafa-sayar" xr:uid="{9EFE7331-673B-4685-AD11-032DBF54FE5C}"/>
    <hyperlink ref="S470" r:id="rId115" display="https://www.procyclingstats.com/rider/mario-aparicio-munoz" xr:uid="{B2013534-A0DC-4643-9F65-CD983063B961}"/>
    <hyperlink ref="S548" r:id="rId116" display="https://www.procyclingstats.com/rider/dylan-sunderland" xr:uid="{282BB864-E250-4ADE-BEE0-CC7DA06E518A}"/>
    <hyperlink ref="S30" r:id="rId117" display="https://www.procyclingstats.com/rider/corbin-strong" xr:uid="{F6B202C7-F689-4FDB-9456-F00F68506464}"/>
    <hyperlink ref="S338" r:id="rId118" display="https://www.procyclingstats.com/rider/fran-miholjevic" xr:uid="{4EEDF645-5C18-45EF-B262-BBFA8233E083}"/>
    <hyperlink ref="S435" r:id="rId119" display="https://www.procyclingstats.com/rider/edgar-andres-pinzon-villalba" xr:uid="{FFD7E2CE-9806-469C-A40B-F48B1B27DD7C}"/>
    <hyperlink ref="S596" r:id="rId120" display="https://www.procyclingstats.com/rider/german-dario-gomez" xr:uid="{5253AEB2-1726-43C5-A9C8-232950C373EA}"/>
    <hyperlink ref="S547" r:id="rId121" display="https://www.procyclingstats.com/rider/jaka-spoljar" xr:uid="{AD300D73-1C3F-4F55-B9C5-5F905BB32354}"/>
    <hyperlink ref="S381" r:id="rId122" display="https://www.procyclingstats.com/rider/filippo-fortin" xr:uid="{65FB8AB3-59A9-47D2-923E-011C38EE5D4F}"/>
    <hyperlink ref="S543" r:id="rId123" display="https://www.procyclingstats.com/rider/bartosz-rudyk" xr:uid="{1C677199-D4B9-4434-A551-881AE98FAEEA}"/>
    <hyperlink ref="S606" r:id="rId124" display="https://www.procyclingstats.com/rider/dusan-kalaba" xr:uid="{B11743E2-085D-42EE-AC9E-99D968A94E9B}"/>
    <hyperlink ref="M102" r:id="rId125" display="https://www.procyclingstats.com/rider/rainer-kepplinger" xr:uid="{E7ECDE10-616B-4505-8CC4-94A01CF44733}"/>
    <hyperlink ref="S305" r:id="rId126" display="https://www.procyclingstats.com/rider/walter-calzoni" xr:uid="{A57BEDCB-5C2C-4472-A417-D6CA7BD9F463}"/>
    <hyperlink ref="S536" r:id="rId127" display="https://www.procyclingstats.com/rider/david-per" xr:uid="{70F1E613-8896-4046-AE4A-1C250B7FFD44}"/>
    <hyperlink ref="S618" r:id="rId128" display="https://www.procyclingstats.com/rider/patrick-reissig" xr:uid="{31FFF7F3-70DF-4D7D-8504-608ECCFAB0E7}"/>
    <hyperlink ref="S426" r:id="rId129" display="https://www.procyclingstats.com/rider/tilen-finkst" xr:uid="{2712F157-F495-458C-978D-FD042392AE9A}"/>
    <hyperlink ref="S483" r:id="rId130" display="https://www.procyclingstats.com/rider/ziga-horvat" xr:uid="{2897C995-CCEC-47EB-B51E-D5E00E308114}"/>
    <hyperlink ref="S524" r:id="rId131" display="https://www.procyclingstats.com/rider/francesco-di-felice" xr:uid="{08620522-662B-48C5-8428-877210743A60}"/>
    <hyperlink ref="S397" r:id="rId132" display="https://www.procyclingstats.com/rider/mihael-stajnar" xr:uid="{AB33C0FC-A42C-49B5-9236-CEAC5C791CCD}"/>
    <hyperlink ref="S633" r:id="rId133" display="https://www.procyclingstats.com/rider/bauyrzhan-zhaparuly" xr:uid="{F8656DFF-058F-4E1F-8BC1-E312A43070DA}"/>
    <hyperlink ref="A109" r:id="rId134" display="https://www.procyclingstats.com/rider/jimmy-janssens" xr:uid="{F51BBFD6-BADE-4C72-9B2C-4501AE72AAAD}"/>
    <hyperlink ref="S340" r:id="rId135" display="https://www.procyclingstats.com/rider/nans-peters" xr:uid="{8D64E2B5-C834-4136-9E80-45DD48DCF0D0}"/>
    <hyperlink ref="S585" r:id="rId136" display="https://www.procyclingstats.com/rider/william-barta" xr:uid="{97F9739A-C92C-4DF7-836B-75D61443B05E}"/>
    <hyperlink ref="M126" r:id="rId137" display="https://www.procyclingstats.com/rider/lenny-martinez" xr:uid="{B5885247-0D0A-42C6-8E13-B9832B419D5D}"/>
    <hyperlink ref="S112" r:id="rId138" display="https://www.procyclingstats.com/rider/james-fouche" xr:uid="{03F70DFA-D6ED-46A0-9239-C2D3EAD6AC05}"/>
    <hyperlink ref="S537" r:id="rId139" display="https://www.procyclingstats.com/rider/andrea-peron" xr:uid="{3C08AED2-557B-4FFE-807A-14909DF51649}"/>
    <hyperlink ref="S270" r:id="rId140" display="https://www.procyclingstats.com/rider/nils-nyborg-broge" xr:uid="{DBAEE828-962D-4614-82C0-13D20C6DFAF7}"/>
    <hyperlink ref="S601" r:id="rId141" display="https://www.procyclingstats.com/rider/periklis-ilias" xr:uid="{44E7171F-1CF1-45A3-95B6-78C3CEBE832A}"/>
    <hyperlink ref="S551" r:id="rId142" display="https://www.procyclingstats.com/rider/attilio-viviani" xr:uid="{1F68C264-8697-4C5A-A36F-A90586D280D5}"/>
    <hyperlink ref="S282" r:id="rId143" display="https://www.procyclingstats.com/rider/hakon-aalrust" xr:uid="{2320B82F-3750-4E6A-9A12-69272A2ABA7F}"/>
    <hyperlink ref="G134" r:id="rId144" display="https://www.procyclingstats.com/rider/mark-stewart" xr:uid="{6163D194-C190-49D1-961C-93397CF4B6EE}"/>
    <hyperlink ref="S608" r:id="rId145" display="https://www.procyclingstats.com/rider/sander-lemmens" xr:uid="{A845F078-6C74-48CB-852F-78E1FDFEA3D6}"/>
    <hyperlink ref="S297" r:id="rId146" display="https://www.procyclingstats.com/rider/embret-svestad-bardseng" xr:uid="{0221EB6E-6988-4ABE-A987-B87267E2434D}"/>
    <hyperlink ref="S600" r:id="rId147" display="https://www.procyclingstats.com/rider/antoine-huby" xr:uid="{92BF6AF8-260F-4216-8861-F2F5380ECDC0}"/>
    <hyperlink ref="S306" r:id="rId148" display="https://www.procyclingstats.com/rider/isaac-canton" xr:uid="{CB9BB7E0-9659-48EA-8B00-C68DB4D7925D}"/>
    <hyperlink ref="S603" r:id="rId149" display="https://www.procyclingstats.com/rider/unai-iribar-jauregi" xr:uid="{E1F351AC-3B7C-4AF6-8FFB-50725A03AF30}"/>
    <hyperlink ref="S284" r:id="rId150" display="https://www.procyclingstats.com/rider/antoine-debons" xr:uid="{3A6107C1-4DF2-4CE5-9993-F65FDCF8724D}"/>
    <hyperlink ref="S549" r:id="rId151" display="https://www.procyclingstats.com/rider/valere-thiebaud" xr:uid="{ACCA6F29-56B7-416D-97F8-7A758AED6391}"/>
    <hyperlink ref="S140" r:id="rId152" display="https://www.procyclingstats.com/rider/nils-brun" xr:uid="{E1C5EAF4-ABD8-49EE-9CD5-D9296295A1F9}"/>
    <hyperlink ref="A96" r:id="rId153" display="https://www.procyclingstats.com/rider/ben-healy" xr:uid="{68983860-9A5F-403A-96C3-29E04B860EC5}"/>
    <hyperlink ref="S175" r:id="rId154" display="https://www.procyclingstats.com/rider/jenno-berckmoes" xr:uid="{01833DAA-34B4-4691-8F2C-90CDAF3152F6}"/>
    <hyperlink ref="S176" r:id="rId155" display="https://www.procyclingstats.com/rider/milan-fretin" xr:uid="{F1B2F4B3-DFF5-49C4-A3BF-040328C22388}"/>
    <hyperlink ref="S98" r:id="rId156" display="https://www.procyclingstats.com/rider/alex-colman" xr:uid="{A16CAECA-F83B-4CD1-80E0-B9CD0523296E}"/>
    <hyperlink ref="S374" r:id="rId157" display="https://www.procyclingstats.com/rider/louis-blouwe" xr:uid="{2D83C9A6-7A64-439E-B226-2E2E49C074E5}"/>
    <hyperlink ref="S291" r:id="rId158" display="https://www.procyclingstats.com/rider/matthieu-ladagnous" xr:uid="{2AE7E1DF-4DE1-45B5-B063-3F28EE16D098}"/>
    <hyperlink ref="S307" r:id="rId159" display="https://www.procyclingstats.com/rider/joris-delbove" xr:uid="{8A3FAA57-EFC0-4BD7-AAF8-FFDEE1F4CBC1}"/>
    <hyperlink ref="S630" r:id="rId160" display="https://www.procyclingstats.com/rider/ward-vanhoof" xr:uid="{0B98F496-273C-415F-A1BB-BDD37B8EFFC9}"/>
    <hyperlink ref="G93" r:id="rId161" display="https://www.procyclingstats.com/rider/carl-fredrik-hagen" xr:uid="{79D4C621-65E1-4799-B900-1E7503775BC5}"/>
    <hyperlink ref="S378" r:id="rId162" display="https://www.procyclingstats.com/rider/nicolas-dalla-valle" xr:uid="{63CA65A5-6ED2-4EAC-BEAF-DC068075A93E}"/>
    <hyperlink ref="S473" r:id="rId163" display="https://www.procyclingstats.com/rider/lauro-cesar-chaman" xr:uid="{FD5EE643-0371-414A-9564-25EA2192CDB0}"/>
    <hyperlink ref="S141" r:id="rId164" display="https://www.procyclingstats.com/rider/emiliano-contreras" xr:uid="{34D63DFA-346E-4682-989B-A7558D2A2580}"/>
    <hyperlink ref="S339" r:id="rId165" display="https://www.procyclingstats.com/rider/sixto-nunez" xr:uid="{82A2F86F-D7D5-416B-8A8A-35F85287E932}"/>
    <hyperlink ref="S594" r:id="rId166" display="https://www.procyclingstats.com/rider/andre-eduardo-gohr" xr:uid="{02A46D62-2F9F-46BB-859C-904EB84D3756}"/>
    <hyperlink ref="S142" r:id="rId167" display="https://www.procyclingstats.com/rider/eddy-fine" xr:uid="{9CAA1A7A-5909-4E5E-9C98-650832E3022D}"/>
    <hyperlink ref="M109" r:id="rId168" display="https://www.procyclingstats.com/rider/christopher-lawless" xr:uid="{B86F1EBC-818C-454E-8BB7-C3DB6F626349}"/>
    <hyperlink ref="G80" r:id="rId169" display="https://www.procyclingstats.com/rider/samuel-watson" xr:uid="{0D889727-2328-4C44-A09B-FE5A3D57FD61}"/>
    <hyperlink ref="S212" r:id="rId170" display="https://www.procyclingstats.com/rider/morne-van-niekerk" xr:uid="{0C712F76-EFA1-41BC-939F-DC14425061C1}"/>
    <hyperlink ref="S519" r:id="rId171" display="https://www.procyclingstats.com/rider/pavel-bittner" xr:uid="{50372D1D-0A62-428E-A88D-FFD15924F677}"/>
    <hyperlink ref="S288" r:id="rId172" display="https://www.procyclingstats.com/rider/timo-kielich" xr:uid="{98316D93-379F-49FE-8865-5FC5F38BA7B2}"/>
    <hyperlink ref="G104" r:id="rId173" display="https://www.procyclingstats.com/rider/madis-mihkels" xr:uid="{BFB51FF6-D14C-4F33-B27A-E92D1AA4B0E0}"/>
    <hyperlink ref="S584" r:id="rId174" display="https://www.procyclingstats.com/rider/tomas-barta" xr:uid="{D35D9BA8-5AA5-4FA8-A33A-3507D7CC183E}"/>
    <hyperlink ref="S617" r:id="rId175" display="https://www.procyclingstats.com/rider/ukko-iisakki-peltonen" xr:uid="{701211F9-3FA9-4981-92A7-15AF36A8DB42}"/>
    <hyperlink ref="S436" r:id="rId176" display="https://www.procyclingstats.com/rider/peeter-pruus" xr:uid="{F835734C-788C-44F9-A241-8CAA2D7BDA06}"/>
    <hyperlink ref="S538" r:id="rId177" display="https://www.procyclingstats.com/rider/arne-peters" xr:uid="{54517D18-93D8-408F-BE85-E937D324A830}"/>
    <hyperlink ref="S531" r:id="rId178" display="https://www.procyclingstats.com/rider/jakub-murias" xr:uid="{E7DEB464-304E-4A19-9712-9B9A4410DAD6}"/>
    <hyperlink ref="G126" r:id="rId179" display="https://www.procyclingstats.com/rider/gilles-de-wilde" xr:uid="{B06C4561-5C16-46BB-99D2-B8CDBD9DD156}"/>
    <hyperlink ref="S267" r:id="rId180" display="https://www.procyclingstats.com/rider/paul-hennequin" xr:uid="{06FEED29-3180-4FBD-892D-19D948DC3C09}"/>
    <hyperlink ref="S294" r:id="rId181" display="https://www.procyclingstats.com/rider/julian-mertens" xr:uid="{30208963-1C1F-438A-A1B1-B5B2CF6182FD}"/>
    <hyperlink ref="S158" r:id="rId182" display="https://www.procyclingstats.com/rider/jorge-arcas" xr:uid="{4F9DDC32-C04D-4147-9A00-8931D6F725AB}"/>
    <hyperlink ref="A61" r:id="rId183" display="https://www.procyclingstats.com/rider/domen-novak" xr:uid="{05CE7367-1017-4723-AEDF-ABF9256B5E1F}"/>
    <hyperlink ref="S336" r:id="rId184" display="https://www.procyclingstats.com/rider/michael-hepburn" xr:uid="{DA8980CD-E7B9-415A-9B08-DC8DDFE098C1}"/>
    <hyperlink ref="G117" r:id="rId185" display="https://www.procyclingstats.com/rider/mikael-cherel" xr:uid="{83909C5B-6C86-42B8-B163-FF258F4C390D}"/>
    <hyperlink ref="S433" r:id="rId186" display="https://www.procyclingstats.com/rider/alessio-martinelli" xr:uid="{7DF44A6C-BC6E-43E5-A789-B56346BC40A8}"/>
    <hyperlink ref="S342" r:id="rId187" display="https://www.procyclingstats.com/rider/laurens-sweeck" xr:uid="{15CB7785-ED16-4C5A-9801-DA8AF803C3C1}"/>
    <hyperlink ref="S312" r:id="rId188" display="https://www.procyclingstats.com/rider/riccardo-lucca" xr:uid="{1D1B3BE4-3BC2-4FEE-93DD-E2E39BAE02EB}"/>
    <hyperlink ref="S631" r:id="rId189" display="https://www.procyclingstats.com/rider/riccardo-verza-2" xr:uid="{99E8971C-8341-4E39-8FDD-9874A7C849FC}"/>
    <hyperlink ref="S439" r:id="rId190" display="https://www.procyclingstats.com/rider/edoardo-sandri" xr:uid="{0EDB6D64-0C06-4C7D-9954-AFB30D518508}"/>
    <hyperlink ref="S624" r:id="rId191" display="https://www.procyclingstats.com/rider/oliver-stockwell" xr:uid="{A7AF1C46-F762-4A37-9B02-5EAD49E9D978}"/>
    <hyperlink ref="G131" r:id="rId192" display="https://www.procyclingstats.com/rider/alessandro-fancellu" xr:uid="{FC7532F4-EC87-4064-ABE1-DE6875023058}"/>
    <hyperlink ref="S517" r:id="rId193" display="https://www.procyclingstats.com/rider/thijs-aerts" xr:uid="{4918CAE1-2AE0-4008-B52D-6072DA16EC0E}"/>
    <hyperlink ref="S99" r:id="rId194" display="https://www.procyclingstats.com/rider/tomas-kopecky" xr:uid="{550C3E21-F06A-4621-8D0C-B7003F72C0D5}"/>
    <hyperlink ref="S163" r:id="rId195" display="https://www.procyclingstats.com/rider/alexander-salby" xr:uid="{A305E8C8-BB74-46A1-9688-042E245665B3}"/>
    <hyperlink ref="S308" r:id="rId196" display="https://www.procyclingstats.com/rider/ceriel-desal" xr:uid="{4B57FC8D-78F9-47E6-A8C4-1356E4E9C97D}"/>
    <hyperlink ref="S393" r:id="rId197" display="https://www.procyclingstats.com/rider/dimitri-peyskens" xr:uid="{69433BBD-3534-4873-98AE-466948C21535}"/>
    <hyperlink ref="S496" r:id="rId198" display="https://www.procyclingstats.com/rider/roel-van-sintmaartensdijk" xr:uid="{6707C789-4BF4-4783-8FBF-46F0CFF8FA04}"/>
    <hyperlink ref="S597" r:id="rId199" display="https://www.procyclingstats.com/rider/jean-goubert" xr:uid="{6C9221EB-9317-48D4-A8FF-4976578AE33D}"/>
    <hyperlink ref="S311" r:id="rId200" display="https://www.procyclingstats.com/rider/lasse-norman-hansen" xr:uid="{41B0C75C-8317-44C7-A718-7E8D37797430}"/>
    <hyperlink ref="S115" r:id="rId201" display="https://www.procyclingstats.com/rider/alex-tolio" xr:uid="{A2903933-E55D-475E-A1D1-FE33251DBB3E}"/>
    <hyperlink ref="G76" r:id="rId202" display="https://www.procyclingstats.com/rider/vojtech-repa" xr:uid="{4268AFBF-234B-4173-A205-2965B77D6666}"/>
    <hyperlink ref="S437" r:id="rId203" display="https://www.procyclingstats.com/rider/edward-ravasi" xr:uid="{664784A2-CE2E-40F1-B3A6-BA327E2D2213}"/>
    <hyperlink ref="S394" r:id="rId204" display="https://www.procyclingstats.com/rider/viktor-potocki" xr:uid="{1CA9AD56-BA45-4310-9792-757EEC4CDC08}"/>
    <hyperlink ref="S599" r:id="rId205" display="https://www.procyclingstats.com/rider/dylan-hopkins" xr:uid="{681DFAF9-F8B7-4960-BEB7-D00F477B2057}"/>
    <hyperlink ref="S497" r:id="rId206" display="https://www.procyclingstats.com/rider/simon-vitzthum" xr:uid="{5A423492-F8DF-45E6-8182-1DA28D0FED7D}"/>
    <hyperlink ref="S498" r:id="rId207" display="https://www.procyclingstats.com/rider/yannis-voisard" xr:uid="{0BA5EA3A-358B-4FEC-B76F-50C13FB13E61}"/>
    <hyperlink ref="M154" r:id="rId208" display="https://www.procyclingstats.com/rider/xabier-mikel-azparren-irurzun" xr:uid="{37655631-B139-4775-BD10-3BBF83205220}"/>
    <hyperlink ref="S390" r:id="rId209" display="https://www.procyclingstats.com/rider/truls-nordhagen" xr:uid="{91784BC4-8764-494A-85D5-99C472C67F68}"/>
    <hyperlink ref="S396" r:id="rId210" display="https://www.procyclingstats.com/rider/george-simpson" xr:uid="{154C49AA-A0F5-4CAB-94ED-6249DE4442E5}"/>
    <hyperlink ref="S382" r:id="rId211" display="https://www.procyclingstats.com/rider/kamil-gradek" xr:uid="{1190DD4B-F86F-489B-959D-3168CE0DFA37}"/>
    <hyperlink ref="G141" r:id="rId212" display="https://www.procyclingstats.com/rider/derek-gee" xr:uid="{D7B658AB-1241-4AED-85C4-38DA47252F3A}"/>
    <hyperlink ref="S111" r:id="rId213" display="https://www.procyclingstats.com/rider/matteo-dal-cin" xr:uid="{7DD135B5-86FB-4168-8131-C3C5E15FE60E}"/>
    <hyperlink ref="S392" r:id="rId214" display="https://www.procyclingstats.com/rider/george-peden" xr:uid="{8FF58EE3-5FC1-4D00-904C-5CF7D235DCD9}"/>
    <hyperlink ref="S235" r:id="rId215" display="https://www.procyclingstats.com/rider/regan-gough" xr:uid="{84067EF6-A3D1-423E-B1F7-0FBD1650504A}"/>
    <hyperlink ref="S401" r:id="rId216" display="https://www.procyclingstats.com/rider/michael-vink" xr:uid="{B533D472-B7F7-4500-8899-23E1DE3FA9A9}"/>
    <hyperlink ref="S239" r:id="rId217" display="https://www.procyclingstats.com/rider/byron-munton" xr:uid="{1AC380C9-BC7C-4E7B-8508-08C19EDF49EC}"/>
    <hyperlink ref="S240" r:id="rId218" display="https://www.procyclingstats.com/rider/yuriy-natarov" xr:uid="{0B86E447-4693-41E6-9A6D-0A5794174F32}"/>
    <hyperlink ref="S234" r:id="rId219" display="https://www.procyclingstats.com/rider/jan-andrej-cully" xr:uid="{D8E61DCE-93C4-414A-AB59-6D8C8E61057E}"/>
    <hyperlink ref="S375" r:id="rId220" display="https://www.procyclingstats.com/rider/marek-canecky" xr:uid="{1F9EB2E8-1719-4305-977A-6E87A030A273}"/>
    <hyperlink ref="S296" r:id="rId221" display="https://www.procyclingstats.com/rider/alexandar-richardson" xr:uid="{8285BDC3-677A-4DA5-A7EB-7066F2D13D5E}"/>
    <hyperlink ref="S242" r:id="rId222" display="https://www.procyclingstats.com/rider/yeison-rincon" xr:uid="{13C0C75A-B514-486A-B39F-A19173043F7D}"/>
    <hyperlink ref="S245" r:id="rId223" display="https://www.procyclingstats.com/rider/james-whelan" xr:uid="{624D3A04-D72F-4EF2-B21A-267E4369039F}"/>
    <hyperlink ref="S384" r:id="rId224" display="https://www.procyclingstats.com/rider/brendan-johnston" xr:uid="{5D92DC76-EBFE-46A8-B6AA-556D14D0AB2A}"/>
    <hyperlink ref="M158" r:id="rId225" display="https://www.procyclingstats.com/rider/kristijan-koren" xr:uid="{F04F20E3-F0BB-4EB3-BF4D-7355C1B3B7E5}"/>
    <hyperlink ref="S244" r:id="rId226" display="https://www.procyclingstats.com/rider/tyler-stites" xr:uid="{0119739D-FAB8-4AE2-A398-68CFC3B00838}"/>
    <hyperlink ref="S398" r:id="rId227" display="https://www.procyclingstats.com/rider/colin-stussi" xr:uid="{E119BDAA-4EA6-444D-9A58-B837A72CEDB0}"/>
    <hyperlink ref="S233" r:id="rId228" display="https://www.procyclingstats.com/rider/tiago-antunes" xr:uid="{B60DA84F-2218-4AEF-97D2-BB6EB3FD005F}"/>
    <hyperlink ref="S376" r:id="rId229" display="https://www.procyclingstats.com/rider/fabio-manuel-fernandes-costa" xr:uid="{455879E2-0EB7-4CAC-A09B-84433605192E}"/>
    <hyperlink ref="S238" r:id="rId230" display="https://www.procyclingstats.com/rider/richard-huera" xr:uid="{73BFA250-4767-4CCE-AA6B-073B44A407DB}"/>
    <hyperlink ref="S143" r:id="rId231" display="https://www.procyclingstats.com/rider/cormac-mcgeough" xr:uid="{F74D8284-5459-4D84-ABCE-6E945CDAACCC}"/>
    <hyperlink ref="S246" r:id="rId232" display="https://www.procyclingstats.com/rider/matej-zahalka" xr:uid="{1AB76F33-9152-4A0F-B7BD-E8E325E6DB29}"/>
    <hyperlink ref="S402" r:id="rId233" display="https://www.procyclingstats.com/rider/artyom-zakharov" xr:uid="{CB9C8683-2CE3-49F5-92F8-2F1579330842}"/>
    <hyperlink ref="S387" r:id="rId234" display="https://www.procyclingstats.com/rider/siim-kiskonen" xr:uid="{31BDB8E3-9A06-4DB1-8257-E88B2CE19B0F}"/>
    <hyperlink ref="S380" r:id="rId235" display="https://www.procyclingstats.com/rider/andzs-flaksis" xr:uid="{C3CC9C4A-BA3C-4C09-BC66-48C1D57700D4}"/>
    <hyperlink ref="S237" r:id="rId236" display="https://www.procyclingstats.com/rider/colin-heiderscheid" xr:uid="{FAD1D8DE-F23D-481F-A079-CCD7A9BC68F4}"/>
    <hyperlink ref="S399" r:id="rId237" display="https://www.procyclingstats.com/rider/noe-ury" xr:uid="{DCC46F43-53BD-465A-88C0-F781A6825F13}"/>
    <hyperlink ref="S159" r:id="rId238" display="https://www.procyclingstats.com/rider/christopher-froome" xr:uid="{67E1ACA8-AC4E-4933-BEEE-967E92CFA128}"/>
    <hyperlink ref="M144" r:id="rId239" display="https://www.procyclingstats.com/rider/gregor-muhlberger" xr:uid="{ED865D5E-DEF8-4796-9763-3707862F4C28}"/>
    <hyperlink ref="S293" r:id="rId240" display="https://www.procyclingstats.com/rider/lukas-meiler" xr:uid="{2CB7E2E2-0980-4753-8432-18DEF685D1F7}"/>
    <hyperlink ref="S424" r:id="rId241" display="https://www.procyclingstats.com/rider/johannes-adamietz" xr:uid="{DFF247C8-120F-47BB-B632-9C8F893AB508}"/>
    <hyperlink ref="S627" r:id="rId242" display="https://www.procyclingstats.com/rider/miquel-valls" xr:uid="{C4ADDAB0-1606-4CCC-92E7-D2623BEE9371}"/>
    <hyperlink ref="S264" r:id="rId243" display="https://www.procyclingstats.com/rider/jonathan-klever-caicedo" xr:uid="{4B9C77AF-170E-4C3B-8CD0-CCFAB4AAE374}"/>
    <hyperlink ref="S487" r:id="rId244" display="https://www.procyclingstats.com/rider/juan-antonio-lopez-cozar-jaimez" xr:uid="{E0BE7356-A906-4DA1-B626-43FB52C83B5A}"/>
    <hyperlink ref="S434" r:id="rId245" display="https://www.procyclingstats.com/rider/johan-meens" xr:uid="{F80C8D08-FCDA-46F8-8B7D-1B3134AB0CA2}"/>
    <hyperlink ref="S385" r:id="rId246" display="https://www.procyclingstats.com/rider/jan-kaspar" xr:uid="{3D2B1A9B-99B3-47B9-9E13-E57BD0526EF7}"/>
    <hyperlink ref="G123" r:id="rId247" display="https://www.procyclingstats.com/rider/oscar-onley" xr:uid="{D72C1B62-8E2C-4A8A-B17E-97D022EC01F8}"/>
    <hyperlink ref="A112" r:id="rId248" display="https://www.procyclingstats.com/rider/archie-ryan" xr:uid="{E47506FB-4802-4152-A361-025AC29E13F1}"/>
    <hyperlink ref="S114" r:id="rId249" display="https://www.procyclingstats.com/rider/max-poole" xr:uid="{298A8521-DDB6-4AE6-9107-C7EA1D56B8C2}"/>
    <hyperlink ref="S179" r:id="rId250" display="https://www.procyclingstats.com/rider/bastien-tronchon" xr:uid="{F46FD9BA-DD7A-4A2B-9B75-E49F82CE72B1}"/>
    <hyperlink ref="S438" r:id="rId251" display="https://www.procyclingstats.com/rider/valentin-retailleau" xr:uid="{041775EA-C77D-4115-9671-10137B723B66}"/>
    <hyperlink ref="S546" r:id="rId252" display="https://www.procyclingstats.com/rider/pieter-serry" xr:uid="{AA6C2127-9215-43A1-BC9C-A3DEA2AF23D0}"/>
    <hyperlink ref="S611" r:id="rId253" display="https://www.procyclingstats.com/rider/alex-martin-gutierrez" xr:uid="{E3A9CCA2-FA5C-4378-AA79-62641920E170}"/>
    <hyperlink ref="S588" r:id="rId254" display="https://www.procyclingstats.com/rider/sam-brand" xr:uid="{92484C3D-74DF-48E5-BA9A-3019D141BB95}"/>
    <hyperlink ref="S520" r:id="rId255" display="https://www.procyclingstats.com/rider/piotr-brozyna" xr:uid="{7BFAA6ED-D97C-4160-B338-D486B16FF1BA}"/>
    <hyperlink ref="A49" r:id="rId256" display="https://www.procyclingstats.com/rider/michel-hessmann" xr:uid="{0800B870-9318-468F-AC53-38A20AA9C192}"/>
    <hyperlink ref="M110" r:id="rId257" display="https://www.procyclingstats.com/rider/kamil-malecki" xr:uid="{089A130B-A1A1-4421-86E6-F129DFF7E358}"/>
    <hyperlink ref="S193" r:id="rId258" display="https://www.procyclingstats.com/rider/syver-waersted" xr:uid="{E428F5E7-4036-49EF-9B28-671CF31CE746}"/>
    <hyperlink ref="M145" r:id="rId259" display="https://www.procyclingstats.com/rider/hannes-wilksch" xr:uid="{8C4D9322-C6A9-47D7-B470-A564554B323D}"/>
    <hyperlink ref="S619" r:id="rId260" display="https://www.procyclingstats.com/rider/louis-richard" xr:uid="{EA8175C1-D1A6-4DDC-B1EF-CE7AD2E0AB41}"/>
    <hyperlink ref="S341" r:id="rId261" display="https://www.procyclingstats.com/rider/oliver-rees" xr:uid="{1DD93E0B-3B25-45D3-9800-12202653C54E}"/>
    <hyperlink ref="M133" r:id="rId262" display="https://www.procyclingstats.com/rider/scott-mcgill" xr:uid="{9871CC70-2715-4AA7-833E-6304FD34A704}"/>
    <hyperlink ref="S626" r:id="rId263" display="https://www.procyclingstats.com/rider/edwin-torres" xr:uid="{C25180F8-FAAD-4B5F-80A3-C7BD3F5B3780}"/>
    <hyperlink ref="S144" r:id="rId264" display="https://www.procyclingstats.com/rider/jokin-murguialday-elorza" xr:uid="{1E5BA816-F11D-4B3A-A699-0289160E6EE6}"/>
    <hyperlink ref="S609" r:id="rId265" display="https://www.procyclingstats.com/rider/andoni-lopez-de-abetxuko-jimenez" xr:uid="{04E1A592-2D69-4039-99E9-9446F43BCA61}"/>
    <hyperlink ref="M125" r:id="rId266" display="https://www.procyclingstats.com/rider/victor-langellotti" xr:uid="{21EDF34D-E5C6-4FC8-9739-7621D6BFF6A8}"/>
    <hyperlink ref="S429" r:id="rId267" display="https://www.procyclingstats.com/rider/txomin-juaristi" xr:uid="{4906F0CA-E1B0-4F09-A169-404EB0EF043B}"/>
    <hyperlink ref="S528" r:id="rId268" display="https://www.procyclingstats.com/rider/goncalo-leaca" xr:uid="{47BD3399-F7B0-4C6A-817C-A83373F5D43C}"/>
    <hyperlink ref="S425" r:id="rId269" display="https://www.procyclingstats.com/rider/andre-cardoso" xr:uid="{1B023201-26B9-4867-B3FE-86AB107C0DD6}"/>
    <hyperlink ref="S475" r:id="rId270" display="https://www.procyclingstats.com/rider/jesus-del-pino" xr:uid="{ED49C96C-292E-40AB-99ED-183943D6BB44}"/>
    <hyperlink ref="S482" r:id="rId271" display="https://www.procyclingstats.com/rider/helder-goncalves" xr:uid="{93FF6FD2-AE48-4420-93FC-4F146DC55B4D}"/>
    <hyperlink ref="S612" r:id="rId272" display="https://www.procyclingstats.com/rider/joao-medeiros" xr:uid="{86B91F24-D88B-46E9-9E63-1B6CBA553AC6}"/>
    <hyperlink ref="G103" r:id="rId273" display="https://www.procyclingstats.com/rider/gleb-syritsa" xr:uid="{BEF16613-17F3-425C-8EA2-F9A9A39C8299}"/>
    <hyperlink ref="S540" r:id="rId274" display="https://www.procyclingstats.com/rider/blake-quick" xr:uid="{9E5B32AF-8E28-47FF-91BE-9E1F467234C4}"/>
    <hyperlink ref="S271" r:id="rId275" display="https://www.procyclingstats.com/rider/cedric-pries" xr:uid="{1B2028FF-5230-4550-90B9-4110E2C21596}"/>
    <hyperlink ref="S494" r:id="rId276" display="https://www.procyclingstats.com/rider/ylber-sefa" xr:uid="{5420E0E9-73D4-48C5-BF29-E7F0080005BD}"/>
    <hyperlink ref="S388" r:id="rId277" display="https://www.procyclingstats.com/rider/axel-mariault" xr:uid="{2E5248DD-D4A5-4593-939C-2BAACA13A38F}"/>
    <hyperlink ref="S490" r:id="rId278" display="https://www.procyclingstats.com/rider/nicklas-amdi-pedersen" xr:uid="{F99A89D7-2EAE-4B14-AEB5-06BF452AE844}"/>
    <hyperlink ref="S527" r:id="rId279" display="https://www.procyclingstats.com/rider/magnus-henneberg" xr:uid="{BC4B4AC1-04AB-4A58-9D6F-F7DBD7CEC58F}"/>
    <hyperlink ref="S472" r:id="rId280" display="https://www.procyclingstats.com/rider/mathias-bregnhoj" xr:uid="{2049AF9E-F1F0-480F-AF0A-B837D5871C39}"/>
    <hyperlink ref="S309" r:id="rId281" display="https://www.procyclingstats.com/rider/anders-foldager" xr:uid="{E2541938-EA5B-4573-BC42-E464A9B855CD}"/>
    <hyperlink ref="M152" r:id="rId282" display="https://www.procyclingstats.com/rider/jacob-ahlsson" xr:uid="{DAD3C77E-F7CC-44C2-8E77-F3AD10C80989}"/>
    <hyperlink ref="G142" r:id="rId283" display="https://www.procyclingstats.com/rider/jakub-otruba" xr:uid="{6350EC87-D608-4603-AF4A-EA607D3B7264}"/>
    <hyperlink ref="S499" r:id="rId284" display="https://www.procyclingstats.com/rider/matic-zumer" xr:uid="{F4799205-9B94-4A98-A246-DBE7EE13DE16}"/>
    <hyperlink ref="S614" r:id="rId285" display="https://www.procyclingstats.com/rider/ingvar-omarsson" xr:uid="{A28DC9D3-716F-4EAA-B76A-929AE82B1861}"/>
    <hyperlink ref="S586" r:id="rId286" display="https://www.procyclingstats.com/rider/davide-bomboi" xr:uid="{70BDFF08-BA7B-436C-AF4D-019E5F1DB46E}"/>
    <hyperlink ref="S373" r:id="rId287" display="https://www.procyclingstats.com/rider/ruben-apers" xr:uid="{02733E5C-7FA8-4956-A4D9-163DC6EB5456}"/>
    <hyperlink ref="S604" r:id="rId288" display="https://www.procyclingstats.com/rider/jordan-jegat" xr:uid="{4D7B0EFD-1468-4776-BD52-6FE9CC96234F}"/>
    <hyperlink ref="S334" r:id="rId289" display="https://www.procyclingstats.com/rider/felix-gros" xr:uid="{20798A13-724C-4608-9104-CD0B39B96602}"/>
    <hyperlink ref="S122" r:id="rId290" display="https://www.procyclingstats.com/rider/jakob-gessner" xr:uid="{462B6218-D4C9-416D-8EBE-4418E9486D5F}"/>
    <hyperlink ref="S285" r:id="rId291" display="https://www.procyclingstats.com/rider/roman-duckert" xr:uid="{8B02B7B7-EAB7-426F-B2E5-B14B1D9BA059}"/>
    <hyperlink ref="S492" r:id="rId292" display="https://www.procyclingstats.com/rider/frederik-rasmann" xr:uid="{79796043-7AEF-4DF1-B132-5625B90C693F}"/>
    <hyperlink ref="S100" r:id="rId293" display="https://www.procyclingstats.com/rider/loe-van-belle" xr:uid="{C9F2DA7A-EFED-470A-8B0E-E171EB636DF8}"/>
    <hyperlink ref="M124" r:id="rId294" display="https://www.procyclingstats.com/rider/sebastian-kolze-changizi" xr:uid="{19189788-725E-43FD-BA50-56F75CD39D8E}"/>
    <hyperlink ref="S481" r:id="rId295" display="https://www.procyclingstats.com/rider/nicolas-david-gomez" xr:uid="{C14CA23D-2DA0-4F1B-B31B-84C6846F9B3D}"/>
    <hyperlink ref="S316" r:id="rId296" display="https://www.procyclingstats.com/rider/mats-wenzel" xr:uid="{98FCDC31-0643-4042-9F67-997309B15548}"/>
    <hyperlink ref="S592" r:id="rId297" display="https://www.procyclingstats.com/rider/davide-dapporto" xr:uid="{B593CC05-78B8-4195-8D1C-5DE06CAAF8F9}"/>
    <hyperlink ref="S427" r:id="rId298" display="https://www.procyclingstats.com/rider/stian-fredheim" xr:uid="{DD7ED0F7-10F4-4588-B5B9-89CB37695E2E}"/>
    <hyperlink ref="S441" r:id="rId299" display="https://www.procyclingstats.com/rider/felix-stehli" xr:uid="{0EBDA9C0-E1DA-4E08-BB5B-B08D523529C3}"/>
    <hyperlink ref="S161" r:id="rId300" display="https://www.procyclingstats.com/rider/adam-holm-jorgensen" xr:uid="{12637707-56E8-4A69-BAB0-CCC963171F7D}"/>
    <hyperlink ref="S208" r:id="rId301" display="https://www.procyclingstats.com/rider/jordan-labrosse" xr:uid="{768D9100-FAEE-47D1-8E09-CAE760C98540}"/>
    <hyperlink ref="S386" r:id="rId302" display="https://www.procyclingstats.com/rider/petr-kelemeh" xr:uid="{F972B34C-22D2-405C-9900-150AA18884E0}"/>
    <hyperlink ref="S550" r:id="rId303" display="https://www.procyclingstats.com/rider/baptiste-vadic" xr:uid="{BB1A6DE0-2861-4D11-88BB-00D6056F3697}"/>
    <hyperlink ref="S266" r:id="rId304" display="https://www.procyclingstats.com/rider/romain-gregoire1" xr:uid="{9C06D3CC-034E-44C2-85C6-0F9D6C50C221}"/>
    <hyperlink ref="M156" r:id="rId305" display="https://www.procyclingstats.com/rider/thomas-gloag" xr:uid="{97FE28D9-B393-4364-BCCA-86C9C389CB26}"/>
    <hyperlink ref="S621" r:id="rId306" display="https://www.procyclingstats.com/rider/maximilian-schmidbauer" xr:uid="{651DEC76-8FF7-49A3-AA70-D491244FC454}"/>
    <hyperlink ref="S486" r:id="rId307" display="https://www.procyclingstats.com/rider/william-junior-lecerf" xr:uid="{6EDCA269-C7FC-4693-A5A6-F734F032BE0D}"/>
    <hyperlink ref="G133" r:id="rId308" display="https://www.procyclingstats.com/rider/davide-piganzoli" xr:uid="{7F64375A-5387-4478-96AB-3CE3CF79CEA2}"/>
    <hyperlink ref="S332" r:id="rId309" display="https://www.procyclingstats.com/rider/matthew-dinham" xr:uid="{4BB0BF8E-13EC-4A59-8F2A-9ED75FCE1EF1}"/>
    <hyperlink ref="S430" r:id="rId310" display="https://www.procyclingstats.com/rider/mathis-le-berre" xr:uid="{1988E8F3-6F73-47C6-BC57-77A1EAA5DE63}"/>
    <hyperlink ref="S313" r:id="rId311" display="https://www.procyclingstats.com/rider/lorenzo-milesi" xr:uid="{609CAC97-9A1B-41F3-87C6-A7AB528F1483}"/>
    <hyperlink ref="S440" r:id="rId312" display="https://www.procyclingstats.com/rider/alec-segaert" xr:uid="{E451E95A-FA80-464B-AB21-F0F8385A06EA}"/>
    <hyperlink ref="S474" r:id="rId313" display="https://www.procyclingstats.com/rider/ewen-costiou" xr:uid="{7158F22C-F37D-4611-9684-DDBD7DA9C7F2}"/>
    <hyperlink ref="S431" r:id="rId314" display="https://www.procyclingstats.com/rider/harold-martin-lopez" xr:uid="{C3E8D5CE-4E5A-41A2-BE0D-757B86C24FAC}"/>
    <hyperlink ref="S628" r:id="rId315" display="https://www.procyclingstats.com/rider/lennert-van-eetvelt" xr:uid="{C067F29D-982F-46C2-8F31-3CAF71A8AA8A}"/>
    <hyperlink ref="S607" r:id="rId316" display="https://www.procyclingstats.com/rider/ryan-kamp" xr:uid="{7F97BAD6-896B-4697-B850-DE6C0CC1CEAC}"/>
    <hyperlink ref="S206" r:id="rId317" display="https://www.procyclingstats.com/rider/alexandre-balmer" xr:uid="{393ED382-4470-4CF6-A0CE-35DB29648861}"/>
    <hyperlink ref="S314" r:id="rId318" display="https://www.procyclingstats.com/rider/robigzon-leandro-oyola" xr:uid="{E5F3E7D5-E3CA-4E34-893E-FA54FD3B3DE3}"/>
    <hyperlink ref="S432" r:id="rId319" display="https://www.procyclingstats.com/rider/david-lozano" xr:uid="{441AAC7A-36EC-4199-B904-C7396F4C6830}"/>
    <hyperlink ref="S542" r:id="rId320" display="https://www.procyclingstats.com/rider/brendan-rhim" xr:uid="{B18AD32C-5C17-4AA4-B3C6-88F745945480}"/>
    <hyperlink ref="S145" r:id="rId321" display="https://www.procyclingstats.com/rider/cristian-raileanu" xr:uid="{7AA025D1-29D1-4203-BD4C-F575AADC83E0}"/>
    <hyperlink ref="S480" r:id="rId322" display="https://www.procyclingstats.com/rider/lorenzo-ginestra" xr:uid="{68C24556-B681-4DBA-A03F-40A46541740E}"/>
    <hyperlink ref="S491" r:id="rId323" display="https://www.procyclingstats.com/rider/darren-rafferty" xr:uid="{E8F8FC9E-EFC2-4D45-A4B8-8994030E669C}"/>
    <hyperlink ref="S269" r:id="rId324" display="https://www.procyclingstats.com/rider/alessandro-iacchi" xr:uid="{9C994761-960F-4C3D-A0D9-E15F00FE3409}"/>
    <hyperlink ref="S495" r:id="rId325" display="https://www.procyclingstats.com/rider/matthew-teggart" xr:uid="{8641C6F2-2118-493A-8D0C-13165F685F3D}"/>
    <hyperlink ref="S310" r:id="rId326" display="https://www.procyclingstats.com/rider/pierre-gautherat" xr:uid="{D1CEB701-AE89-4B5E-B9E3-4B45CCFD48F4}"/>
    <hyperlink ref="S243" r:id="rId327" display="https://www.procyclingstats.com/rider/ramon-sinkeldam" xr:uid="{86FB1C4C-3433-448C-9CD5-8B2B5E2B53FE}"/>
    <hyperlink ref="S286" r:id="rId328" display="https://www.procyclingstats.com/rider/haest-jasper" xr:uid="{058D2326-1DBD-4FF5-A942-FE1D50547140}"/>
    <hyperlink ref="S629" r:id="rId329" display="https://www.procyclingstats.com/rider/daan-van-sintmaartensdijk" xr:uid="{47CF9DBD-AB1B-4AAD-8FA0-CF4407CC44E9}"/>
    <hyperlink ref="S545" r:id="rId330" display="https://www.procyclingstats.com/rider/peter-schulting" xr:uid="{296D0290-B1F1-46EC-B3F7-2EB62D594CC6}"/>
    <hyperlink ref="S331" r:id="rId331" display="https://www.procyclingstats.com/rider/abel-balderstone-roumens" xr:uid="{40172B3C-C55E-4EC8-A072-984B2388EE75}"/>
    <hyperlink ref="S522" r:id="rId332" display="https://www.procyclingstats.com/rider/davide-de-cassan" xr:uid="{AC43CEA9-0BA4-44F6-BF32-30B2FEF5FC52}"/>
    <hyperlink ref="S190" r:id="rId333" display="https://www.procyclingstats.com/rider/gil-gelders" xr:uid="{857F8902-4648-433B-AEA8-53D5473E7557}"/>
    <hyperlink ref="S623" r:id="rId334" display="https://www.procyclingstats.com/rider/kasper-viberg-sogaard" xr:uid="{C4AC0DFF-A6E3-4154-A242-916B06036A8E}"/>
    <hyperlink ref="S616" r:id="rId335" display="https://www.procyclingstats.com/rider/tobiasz-pawlak" xr:uid="{8020A1FD-209A-4E71-8256-61582174FEE9}"/>
    <hyperlink ref="S395" r:id="rId336" display="https://www.procyclingstats.com/rider/brandon-smith-rivera-vargas" xr:uid="{CC47B829-4E39-47FD-BBA6-7E5D04ED59E3}"/>
    <hyperlink ref="S533" r:id="rId337" display="https://www.procyclingstats.com/rider/jean-claude-nzafashwanayo" xr:uid="{84214D98-25C1-4E23-BC3A-951B94DF3EA7}"/>
    <hyperlink ref="S532" r:id="rId338" display="https://www.procyclingstats.com/rider/hossein-nateghi" xr:uid="{7522A375-189C-4202-8C33-6E295BA1290F}"/>
    <hyperlink ref="S632" r:id="rId339" display="https://www.procyclingstats.com/rider/yunus-emre-yilmaz" xr:uid="{4A9D9BB4-4D9E-4CAC-BBB7-1B9AB89EB03B}"/>
    <hyperlink ref="M118" r:id="rId340" display="https://www.procyclingstats.com/rider/saeid-safarzadeh" xr:uid="{B7550BFE-A0AD-4D9F-AFAE-572CEFB18E8B}"/>
    <hyperlink ref="S521" r:id="rId341" display="https://www.procyclingstats.com/rider/thanakhan-chaiyasombat" xr:uid="{E2F0BA5D-6317-4BE5-B730-93D5264AB6D9}"/>
    <hyperlink ref="S290" r:id="rId342" display="https://www.procyclingstats.com/rider/ali-labib-shotorban" xr:uid="{8677DD87-E8E2-4F86-A6B4-2741ABD9D3E2}"/>
    <hyperlink ref="S484" r:id="rId343" display="https://www.procyclingstats.com/rider/sarbast-issa" xr:uid="{4F9333E2-52EF-425B-AFA8-6B0CF6C0E943}"/>
    <hyperlink ref="S602" r:id="rId344" display="https://www.procyclingstats.com/rider/emmanuel-iradukunda" xr:uid="{588C54F1-1B0A-48AB-B79A-93BF33C7E808}"/>
    <hyperlink ref="S625" r:id="rId345" display="https://www.procyclingstats.com/rider/tim-torn-teutenberg" xr:uid="{35B6FB03-B79E-460F-9B38-730B17BD26BA}"/>
    <hyperlink ref="S552" r:id="rId346" display="https://www.procyclingstats.com/rider/florian-dauphin" xr:uid="{0F523A94-6AB8-41C3-8B39-F06919693819}"/>
    <hyperlink ref="S298" r:id="rId347" display="https://www.procyclingstats.com/rider/hayato-okamoto" xr:uid="{A46CE204-D76F-4BDD-BF2D-FDC271F31C3C}"/>
    <hyperlink ref="M127" r:id="rId348" display="https://www.procyclingstats.com/rider/sam-culverwell" xr:uid="{D2024C5C-7CAB-4DF4-8099-A3F652EFB966}"/>
    <hyperlink ref="A85" r:id="rId349" display="https://www.procyclingstats.com/rider/benjamin-dyball" xr:uid="{4B9716C4-9B83-4F71-AB16-296CBB1C931B}"/>
    <hyperlink ref="S194" r:id="rId350" display="https://www.procyclingstats.com/rider/marcos-garcia" xr:uid="{E5AAC49B-98B7-4CC8-86BA-8E370BD1BFAA}"/>
    <hyperlink ref="S553" r:id="rId351" display="https://www.procyclingstats.com/rider/stefan-bennett" xr:uid="{365B0748-83F1-4E39-8924-77124153271F}"/>
    <hyperlink ref="S403" r:id="rId352" display="https://www.procyclingstats.com/rider/chun-kai-feng" xr:uid="{D86AF59F-9FD8-48AF-84D7-445D9FB0FDD8}"/>
    <hyperlink ref="S147" r:id="rId353" display="https://www.procyclingstats.com/rider/thomas-lebas" xr:uid="{87F1B847-5F42-4399-9928-115C77F0825D}"/>
    <hyperlink ref="S500" r:id="rId354" display="https://www.procyclingstats.com/rider/james-jobber" xr:uid="{E8F8A282-91AE-4156-9E37-2295312B5BD5}"/>
    <hyperlink ref="S554" r:id="rId355" display="https://www.procyclingstats.com/rider/shoma-kazama" xr:uid="{9D92C505-751F-4136-ADAE-F920199DAC72}"/>
    <hyperlink ref="S634" r:id="rId356" display="https://www.procyclingstats.com/rider/tadaaki-nakai" xr:uid="{21398C21-30FB-4C2A-851C-9B0D7D9424A9}"/>
    <hyperlink ref="S635" r:id="rId357" display="https://www.procyclingstats.com/rider/maxime-jarnet" xr:uid="{B21DBCE6-DB58-404A-8BE8-87C731117AFC}"/>
    <hyperlink ref="S213" r:id="rId358" display="https://www.procyclingstats.com/rider/matheo-vercher" xr:uid="{840BC21B-20A0-4005-9610-4AE5A3F82C17}"/>
    <hyperlink ref="S404" r:id="rId359" display="https://www.procyclingstats.com/rider/yukiya-arashiro" xr:uid="{419D8E1E-1F47-40E4-99A4-FC680B42AE68}"/>
    <hyperlink ref="S443" r:id="rId360" display="https://www.procyclingstats.com/rider/francesco-busatto" xr:uid="{69C6FFAB-800C-4700-A83F-6A5373868711}"/>
    <hyperlink ref="S405" r:id="rId361" display="https://www.procyclingstats.com/rider/craig-wiggins" xr:uid="{45916C04-B680-4566-93B8-9AADE9552DA9}"/>
    <hyperlink ref="S444" r:id="rId362" display="https://www.procyclingstats.com/rider/carter-bettles" xr:uid="{DB824245-B8A7-445B-9D52-BB07A4D5133C}"/>
    <hyperlink ref="S555" r:id="rId363" display="https://www.procyclingstats.com/rider/david-van-der-poel" xr:uid="{341FA326-600F-4F38-A26F-632021B7B858}"/>
    <hyperlink ref="S343" r:id="rId364" display="https://www.procyclingstats.com/rider/jason-osborne" xr:uid="{13C0F465-538B-44DB-B272-654A0670CF4A}"/>
    <hyperlink ref="S406" r:id="rId365" display="https://www.procyclingstats.com/rider/lucas-de-rossi" xr:uid="{4030B39C-F7F3-4ADF-8C26-1ACE606AE607}"/>
    <hyperlink ref="M83" r:id="rId366" display="https://www.procyclingstats.com/rider/robert-gesink" xr:uid="{35FF2F6B-BA15-4CC4-B416-F3F15E99CB31}"/>
    <hyperlink ref="G71" r:id="rId367" display="https://www.procyclingstats.com/rider/jose-felix-parra" xr:uid="{36F3ACD4-4D89-45C8-B6A7-90BE4029C9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35"/>
  <sheetViews>
    <sheetView topLeftCell="A578" zoomScaleNormal="100" workbookViewId="0">
      <selection activeCell="A591" sqref="A591:D594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4110</v>
      </c>
    </row>
    <row r="2" spans="1:13" ht="15" customHeight="1">
      <c r="A2" s="486" t="s">
        <v>4490</v>
      </c>
    </row>
    <row r="3" spans="1:13" ht="15" customHeight="1">
      <c r="A3" s="502" t="s">
        <v>4127</v>
      </c>
      <c r="B3" s="503"/>
    </row>
    <row r="4" spans="1:13" ht="15" customHeight="1">
      <c r="A4" s="290" t="s">
        <v>4125</v>
      </c>
      <c r="B4" s="290" t="s">
        <v>2689</v>
      </c>
      <c r="C4" s="290" t="s">
        <v>2690</v>
      </c>
      <c r="D4" s="290" t="s">
        <v>2691</v>
      </c>
      <c r="E4" s="290" t="s">
        <v>2692</v>
      </c>
      <c r="F4" s="290" t="s">
        <v>2693</v>
      </c>
      <c r="G4" s="290" t="s">
        <v>40</v>
      </c>
      <c r="H4" s="450" t="s">
        <v>2452</v>
      </c>
      <c r="M4" s="124" t="s">
        <v>2452</v>
      </c>
    </row>
    <row r="5" spans="1:13" ht="15" customHeight="1">
      <c r="A5" s="25" t="s">
        <v>4497</v>
      </c>
      <c r="B5" s="25" t="s">
        <v>2024</v>
      </c>
      <c r="C5" s="25" t="s">
        <v>4528</v>
      </c>
      <c r="D5" s="25" t="s">
        <v>2007</v>
      </c>
      <c r="E5" s="25" t="s">
        <v>1652</v>
      </c>
      <c r="F5" s="25" t="s">
        <v>783</v>
      </c>
      <c r="G5" s="25" t="s">
        <v>2007</v>
      </c>
      <c r="H5" s="391" t="s">
        <v>2007</v>
      </c>
      <c r="I5" s="221" t="s">
        <v>4704</v>
      </c>
      <c r="M5" s="124"/>
    </row>
    <row r="6" spans="1:13" ht="15" customHeight="1">
      <c r="A6" s="26" t="s">
        <v>2007</v>
      </c>
      <c r="B6" s="26" t="s">
        <v>1652</v>
      </c>
      <c r="C6" s="26" t="s">
        <v>3370</v>
      </c>
      <c r="D6" s="26" t="s">
        <v>2050</v>
      </c>
      <c r="E6" s="26" t="s">
        <v>3385</v>
      </c>
      <c r="F6" s="26" t="s">
        <v>9</v>
      </c>
      <c r="G6" s="26" t="s">
        <v>783</v>
      </c>
      <c r="H6" s="465" t="s">
        <v>4126</v>
      </c>
      <c r="I6" s="221" t="s">
        <v>4704</v>
      </c>
      <c r="M6" t="s">
        <v>2026</v>
      </c>
    </row>
    <row r="7" spans="1:13" ht="15" customHeight="1">
      <c r="A7" s="21" t="s">
        <v>800</v>
      </c>
      <c r="B7" s="21" t="s">
        <v>3385</v>
      </c>
      <c r="C7" s="21" t="s">
        <v>3386</v>
      </c>
      <c r="D7" s="21" t="s">
        <v>796</v>
      </c>
      <c r="E7" s="21" t="s">
        <v>738</v>
      </c>
      <c r="F7" s="21" t="s">
        <v>1647</v>
      </c>
      <c r="G7" s="21" t="s">
        <v>800</v>
      </c>
      <c r="H7" s="391"/>
      <c r="M7">
        <v>1</v>
      </c>
    </row>
    <row r="8" spans="1:13" ht="15" customHeight="1">
      <c r="A8" s="21"/>
      <c r="H8" s="1"/>
    </row>
    <row r="9" spans="1:13" ht="15" customHeight="1">
      <c r="A9" s="486" t="s">
        <v>4491</v>
      </c>
    </row>
    <row r="10" spans="1:13" ht="15" customHeight="1">
      <c r="A10" s="24" t="s">
        <v>4128</v>
      </c>
      <c r="F10" s="446"/>
    </row>
    <row r="11" spans="1:13" ht="15" customHeight="1">
      <c r="A11" s="25" t="s">
        <v>2053</v>
      </c>
      <c r="B11" s="450" t="s">
        <v>2452</v>
      </c>
    </row>
    <row r="12" spans="1:13" ht="15" customHeight="1">
      <c r="A12" s="26" t="s">
        <v>3395</v>
      </c>
      <c r="B12" s="391" t="s">
        <v>2007</v>
      </c>
      <c r="C12" s="221" t="s">
        <v>4707</v>
      </c>
    </row>
    <row r="13" spans="1:13" ht="15" customHeight="1">
      <c r="A13" s="21" t="s">
        <v>3386</v>
      </c>
      <c r="B13" s="465" t="s">
        <v>4553</v>
      </c>
      <c r="C13" s="221" t="s">
        <v>4708</v>
      </c>
    </row>
    <row r="14" spans="1:13" ht="15" customHeight="1">
      <c r="A14" s="21" t="s">
        <v>2011</v>
      </c>
      <c r="B14" s="451"/>
      <c r="C14" s="1"/>
    </row>
    <row r="15" spans="1:13" ht="15" customHeight="1">
      <c r="A15" s="21" t="s">
        <v>3379</v>
      </c>
      <c r="C15" s="1"/>
    </row>
    <row r="16" spans="1:13" ht="15" customHeight="1">
      <c r="A16" s="21" t="s">
        <v>3373</v>
      </c>
      <c r="C16" s="1"/>
    </row>
    <row r="17" spans="1:6" ht="15" customHeight="1">
      <c r="A17" s="21" t="s">
        <v>796</v>
      </c>
      <c r="C17" s="1"/>
    </row>
    <row r="18" spans="1:6" ht="15" customHeight="1">
      <c r="A18" s="21" t="s">
        <v>3375</v>
      </c>
      <c r="C18" s="1"/>
    </row>
    <row r="19" spans="1:6" ht="15" customHeight="1">
      <c r="A19" s="21" t="s">
        <v>3374</v>
      </c>
      <c r="C19" s="1"/>
    </row>
    <row r="20" spans="1:6" ht="15" customHeight="1">
      <c r="A20" s="21" t="s">
        <v>1659</v>
      </c>
      <c r="C20" s="1"/>
    </row>
    <row r="21" spans="1:6" ht="15" customHeight="1">
      <c r="A21" s="21" t="s">
        <v>3366</v>
      </c>
      <c r="C21" s="1"/>
    </row>
    <row r="22" spans="1:6" ht="15" customHeight="1">
      <c r="A22" s="39"/>
      <c r="F22" s="446"/>
    </row>
    <row r="23" spans="1:6" ht="15" customHeight="1">
      <c r="A23" s="24" t="s">
        <v>4537</v>
      </c>
    </row>
    <row r="24" spans="1:6" ht="15" customHeight="1">
      <c r="A24" s="25" t="s">
        <v>3399</v>
      </c>
      <c r="B24" s="450" t="s">
        <v>2452</v>
      </c>
    </row>
    <row r="25" spans="1:6" ht="15" customHeight="1">
      <c r="A25" s="26" t="s">
        <v>796</v>
      </c>
      <c r="B25" s="391" t="s">
        <v>2007</v>
      </c>
      <c r="C25" s="221" t="s">
        <v>4709</v>
      </c>
    </row>
    <row r="26" spans="1:6" ht="15" customHeight="1">
      <c r="A26" s="21" t="s">
        <v>11</v>
      </c>
      <c r="B26" s="465" t="s">
        <v>4554</v>
      </c>
      <c r="C26" s="221" t="s">
        <v>4710</v>
      </c>
    </row>
    <row r="27" spans="1:6" ht="15" customHeight="1">
      <c r="A27" s="21" t="s">
        <v>13</v>
      </c>
      <c r="B27" s="391"/>
    </row>
    <row r="28" spans="1:6" ht="15" customHeight="1">
      <c r="B28" s="1"/>
    </row>
    <row r="29" spans="1:6" ht="15" customHeight="1">
      <c r="A29" s="24" t="s">
        <v>4547</v>
      </c>
    </row>
    <row r="30" spans="1:6" ht="15" customHeight="1">
      <c r="A30" s="25" t="s">
        <v>3366</v>
      </c>
      <c r="B30" s="450" t="s">
        <v>2452</v>
      </c>
    </row>
    <row r="31" spans="1:6" ht="15" customHeight="1">
      <c r="A31" s="26" t="s">
        <v>1647</v>
      </c>
      <c r="B31" s="391" t="s">
        <v>2007</v>
      </c>
      <c r="C31" s="221" t="s">
        <v>4706</v>
      </c>
    </row>
    <row r="32" spans="1:6" ht="15" customHeight="1">
      <c r="A32" s="21" t="s">
        <v>143</v>
      </c>
      <c r="B32" s="465" t="s">
        <v>4555</v>
      </c>
      <c r="C32" s="221" t="s">
        <v>4711</v>
      </c>
    </row>
    <row r="33" spans="1:6" ht="15" customHeight="1">
      <c r="B33" s="451"/>
    </row>
    <row r="34" spans="1:6" ht="15" customHeight="1">
      <c r="A34" s="24" t="s">
        <v>4538</v>
      </c>
    </row>
    <row r="35" spans="1:6" ht="15" customHeight="1">
      <c r="A35" s="25" t="s">
        <v>2027</v>
      </c>
      <c r="B35" s="450" t="s">
        <v>2452</v>
      </c>
    </row>
    <row r="36" spans="1:6" ht="15" customHeight="1">
      <c r="A36" s="25" t="s">
        <v>749</v>
      </c>
      <c r="B36" s="391" t="s">
        <v>2007</v>
      </c>
      <c r="C36" s="221" t="s">
        <v>4712</v>
      </c>
    </row>
    <row r="37" spans="1:6" ht="15" customHeight="1">
      <c r="A37" s="21" t="s">
        <v>4536</v>
      </c>
      <c r="B37" s="465" t="s">
        <v>4559</v>
      </c>
      <c r="C37" s="221" t="s">
        <v>4713</v>
      </c>
      <c r="F37" s="446"/>
    </row>
    <row r="38" spans="1:6" ht="15" customHeight="1">
      <c r="A38" s="21" t="s">
        <v>3382</v>
      </c>
      <c r="B38" s="391"/>
    </row>
    <row r="39" spans="1:6" ht="15" customHeight="1">
      <c r="B39" s="1"/>
    </row>
    <row r="40" spans="1:6" ht="15" customHeight="1">
      <c r="A40" s="24" t="s">
        <v>4539</v>
      </c>
    </row>
    <row r="41" spans="1:6" ht="15" customHeight="1">
      <c r="A41" s="25" t="s">
        <v>2027</v>
      </c>
      <c r="B41" s="450" t="s">
        <v>2452</v>
      </c>
    </row>
    <row r="42" spans="1:6" ht="15" customHeight="1">
      <c r="A42" s="25" t="s">
        <v>749</v>
      </c>
      <c r="B42" s="391" t="s">
        <v>2007</v>
      </c>
      <c r="C42" s="221" t="s">
        <v>4714</v>
      </c>
    </row>
    <row r="43" spans="1:6" ht="15" customHeight="1">
      <c r="A43" s="21" t="s">
        <v>779</v>
      </c>
      <c r="B43" s="465" t="s">
        <v>4561</v>
      </c>
      <c r="C43" s="221" t="s">
        <v>4715</v>
      </c>
      <c r="F43" s="446"/>
    </row>
    <row r="44" spans="1:6" ht="15" customHeight="1">
      <c r="B44" s="451"/>
    </row>
    <row r="45" spans="1:6" ht="15" customHeight="1">
      <c r="A45" s="24" t="s">
        <v>4540</v>
      </c>
    </row>
    <row r="46" spans="1:6" ht="15" customHeight="1">
      <c r="A46" s="25" t="s">
        <v>783</v>
      </c>
      <c r="B46" s="450" t="s">
        <v>2452</v>
      </c>
    </row>
    <row r="47" spans="1:6" ht="15" customHeight="1">
      <c r="A47" s="26" t="s">
        <v>143</v>
      </c>
      <c r="B47" s="391" t="s">
        <v>2007</v>
      </c>
      <c r="C47" s="221" t="s">
        <v>4706</v>
      </c>
    </row>
    <row r="48" spans="1:6" ht="15" customHeight="1">
      <c r="A48" s="21" t="s">
        <v>33</v>
      </c>
      <c r="B48" s="465" t="s">
        <v>4563</v>
      </c>
      <c r="C48" s="221" t="s">
        <v>4716</v>
      </c>
      <c r="F48" s="446"/>
    </row>
    <row r="49" spans="1:10" ht="15" customHeight="1">
      <c r="B49" s="465"/>
    </row>
    <row r="50" spans="1:10" ht="15" customHeight="1">
      <c r="A50" s="24" t="s">
        <v>4541</v>
      </c>
    </row>
    <row r="51" spans="1:10" ht="15" customHeight="1">
      <c r="A51" s="25" t="s">
        <v>27</v>
      </c>
      <c r="B51" s="450" t="s">
        <v>2452</v>
      </c>
    </row>
    <row r="52" spans="1:10" ht="15" customHeight="1">
      <c r="A52" s="26" t="s">
        <v>728</v>
      </c>
      <c r="B52" s="391" t="s">
        <v>2007</v>
      </c>
      <c r="C52" s="221" t="s">
        <v>4706</v>
      </c>
    </row>
    <row r="53" spans="1:10" ht="15" customHeight="1">
      <c r="A53" s="21" t="s">
        <v>2050</v>
      </c>
      <c r="B53" s="465" t="s">
        <v>4569</v>
      </c>
      <c r="C53" s="221" t="s">
        <v>4717</v>
      </c>
    </row>
    <row r="54" spans="1:10" ht="15" customHeight="1">
      <c r="A54" s="21"/>
      <c r="B54" s="451"/>
      <c r="F54" s="446"/>
    </row>
    <row r="55" spans="1:10" ht="15" customHeight="1">
      <c r="A55" s="24" t="s">
        <v>4543</v>
      </c>
    </row>
    <row r="56" spans="1:10" ht="15" customHeight="1">
      <c r="A56" s="290" t="s">
        <v>2689</v>
      </c>
      <c r="B56" s="290" t="s">
        <v>2690</v>
      </c>
      <c r="C56" s="290" t="s">
        <v>2691</v>
      </c>
      <c r="D56" s="290" t="s">
        <v>2692</v>
      </c>
      <c r="E56" s="290" t="s">
        <v>2693</v>
      </c>
      <c r="F56" s="290" t="s">
        <v>2694</v>
      </c>
      <c r="G56" s="290" t="s">
        <v>2695</v>
      </c>
      <c r="H56" s="290" t="s">
        <v>40</v>
      </c>
      <c r="I56" s="450" t="s">
        <v>2452</v>
      </c>
    </row>
    <row r="57" spans="1:10" ht="15" customHeight="1">
      <c r="A57" s="25" t="s">
        <v>4535</v>
      </c>
      <c r="B57" s="25" t="s">
        <v>33</v>
      </c>
      <c r="C57" s="25" t="s">
        <v>33</v>
      </c>
      <c r="D57" s="25" t="s">
        <v>33</v>
      </c>
      <c r="E57" s="25" t="s">
        <v>3365</v>
      </c>
      <c r="F57" s="25" t="s">
        <v>1</v>
      </c>
      <c r="G57" s="25" t="s">
        <v>3365</v>
      </c>
      <c r="H57" s="25" t="s">
        <v>153</v>
      </c>
      <c r="I57" s="391" t="s">
        <v>2007</v>
      </c>
      <c r="J57" s="221" t="s">
        <v>4718</v>
      </c>
    </row>
    <row r="58" spans="1:10" ht="15" customHeight="1">
      <c r="A58" s="26" t="s">
        <v>4535</v>
      </c>
      <c r="B58" s="26" t="s">
        <v>153</v>
      </c>
      <c r="C58" s="26" t="s">
        <v>153</v>
      </c>
      <c r="D58" s="26" t="s">
        <v>153</v>
      </c>
      <c r="E58" s="25" t="s">
        <v>1654</v>
      </c>
      <c r="F58" s="26" t="s">
        <v>3372</v>
      </c>
      <c r="G58" s="25" t="s">
        <v>1654</v>
      </c>
      <c r="H58" s="26" t="s">
        <v>2010</v>
      </c>
      <c r="I58" s="465" t="s">
        <v>4580</v>
      </c>
      <c r="J58" s="221" t="s">
        <v>4719</v>
      </c>
    </row>
    <row r="59" spans="1:10" ht="15" customHeight="1">
      <c r="A59" s="21" t="s">
        <v>4535</v>
      </c>
      <c r="B59" s="26" t="s">
        <v>31</v>
      </c>
      <c r="C59" s="26" t="s">
        <v>31</v>
      </c>
      <c r="D59" s="26" t="s">
        <v>31</v>
      </c>
      <c r="E59" s="21" t="s">
        <v>4535</v>
      </c>
      <c r="F59" s="21" t="s">
        <v>4535</v>
      </c>
      <c r="G59" s="21" t="s">
        <v>4535</v>
      </c>
      <c r="H59" s="21" t="s">
        <v>33</v>
      </c>
      <c r="I59" s="451"/>
    </row>
    <row r="60" spans="1:10" ht="15" customHeight="1"/>
    <row r="61" spans="1:10" ht="15" customHeight="1">
      <c r="A61" s="24" t="s">
        <v>4542</v>
      </c>
    </row>
    <row r="62" spans="1:10" ht="15" customHeight="1">
      <c r="A62" s="290" t="s">
        <v>2689</v>
      </c>
      <c r="B62" s="290" t="s">
        <v>2690</v>
      </c>
      <c r="C62" s="290" t="s">
        <v>2691</v>
      </c>
      <c r="D62" s="290" t="s">
        <v>2692</v>
      </c>
      <c r="E62" s="290" t="s">
        <v>2693</v>
      </c>
      <c r="F62" s="290" t="s">
        <v>2694</v>
      </c>
      <c r="G62" s="290" t="s">
        <v>2695</v>
      </c>
      <c r="H62" s="290" t="s">
        <v>40</v>
      </c>
      <c r="I62" s="450" t="s">
        <v>2452</v>
      </c>
    </row>
    <row r="63" spans="1:10" ht="15" customHeight="1">
      <c r="A63" s="25" t="s">
        <v>782</v>
      </c>
      <c r="B63" s="25" t="s">
        <v>1657</v>
      </c>
      <c r="C63" s="25" t="s">
        <v>1657</v>
      </c>
      <c r="D63" s="25" t="s">
        <v>748</v>
      </c>
      <c r="E63" s="25" t="s">
        <v>2007</v>
      </c>
      <c r="F63" s="25" t="s">
        <v>1657</v>
      </c>
      <c r="G63" s="25" t="s">
        <v>790</v>
      </c>
      <c r="H63" s="25" t="s">
        <v>2007</v>
      </c>
      <c r="I63" s="391" t="s">
        <v>2007</v>
      </c>
      <c r="J63" s="221" t="s">
        <v>4705</v>
      </c>
    </row>
    <row r="64" spans="1:10" ht="15" customHeight="1">
      <c r="A64" s="26" t="s">
        <v>3375</v>
      </c>
      <c r="B64" s="26" t="s">
        <v>2157</v>
      </c>
      <c r="C64" s="26" t="s">
        <v>728</v>
      </c>
      <c r="D64" s="26" t="s">
        <v>1657</v>
      </c>
      <c r="E64" s="26" t="s">
        <v>2052</v>
      </c>
      <c r="F64" s="26" t="s">
        <v>748</v>
      </c>
      <c r="G64" s="26" t="s">
        <v>782</v>
      </c>
      <c r="H64" s="26" t="s">
        <v>2052</v>
      </c>
      <c r="I64" s="465" t="s">
        <v>4594</v>
      </c>
      <c r="J64" s="221" t="s">
        <v>4720</v>
      </c>
    </row>
    <row r="65" spans="1:9" ht="15" customHeight="1">
      <c r="A65" s="21" t="s">
        <v>4528</v>
      </c>
      <c r="B65" s="21" t="s">
        <v>3368</v>
      </c>
      <c r="C65" s="21" t="s">
        <v>2002</v>
      </c>
      <c r="D65" s="21" t="s">
        <v>3379</v>
      </c>
      <c r="E65" s="21" t="s">
        <v>3377</v>
      </c>
      <c r="F65" s="21" t="s">
        <v>2007</v>
      </c>
      <c r="G65" s="21" t="s">
        <v>1653</v>
      </c>
      <c r="H65" s="21" t="s">
        <v>748</v>
      </c>
      <c r="I65" s="451"/>
    </row>
    <row r="66" spans="1:9" ht="15" customHeight="1">
      <c r="B66" s="1"/>
    </row>
    <row r="67" spans="1:9" ht="15" customHeight="1">
      <c r="A67" s="502" t="s">
        <v>4544</v>
      </c>
      <c r="B67" s="503"/>
      <c r="F67" s="446"/>
    </row>
    <row r="68" spans="1:9" ht="15" customHeight="1">
      <c r="A68" s="25" t="s">
        <v>2007</v>
      </c>
      <c r="B68" s="450" t="s">
        <v>2452</v>
      </c>
    </row>
    <row r="69" spans="1:9" ht="15" customHeight="1">
      <c r="A69" s="26" t="s">
        <v>3377</v>
      </c>
      <c r="B69" s="391" t="s">
        <v>2007</v>
      </c>
      <c r="C69" s="221" t="s">
        <v>4706</v>
      </c>
    </row>
    <row r="70" spans="1:9" ht="15" customHeight="1">
      <c r="A70" s="21" t="s">
        <v>3385</v>
      </c>
      <c r="B70" s="465" t="s">
        <v>4596</v>
      </c>
      <c r="C70" s="221" t="s">
        <v>4721</v>
      </c>
    </row>
    <row r="71" spans="1:9" ht="15" customHeight="1">
      <c r="B71" s="451"/>
      <c r="C71" s="1"/>
    </row>
    <row r="72" spans="1:9" ht="15" customHeight="1">
      <c r="A72" s="486" t="s">
        <v>4492</v>
      </c>
    </row>
    <row r="73" spans="1:9" ht="15" customHeight="1">
      <c r="A73" s="24" t="s">
        <v>4487</v>
      </c>
      <c r="F73" s="446"/>
    </row>
    <row r="74" spans="1:9" ht="15" customHeight="1">
      <c r="A74" s="290" t="s">
        <v>2689</v>
      </c>
      <c r="B74" s="290" t="s">
        <v>2690</v>
      </c>
      <c r="C74" s="290" t="s">
        <v>2691</v>
      </c>
      <c r="D74" s="290" t="s">
        <v>2692</v>
      </c>
      <c r="E74" s="290" t="s">
        <v>2693</v>
      </c>
      <c r="F74" s="290" t="s">
        <v>40</v>
      </c>
      <c r="G74" s="450" t="s">
        <v>2452</v>
      </c>
    </row>
    <row r="75" spans="1:9" ht="15" customHeight="1">
      <c r="A75" s="25" t="s">
        <v>757</v>
      </c>
      <c r="B75" s="25" t="s">
        <v>3375</v>
      </c>
      <c r="C75" s="25" t="s">
        <v>746</v>
      </c>
      <c r="D75" s="25" t="s">
        <v>155</v>
      </c>
      <c r="E75" s="25" t="s">
        <v>153</v>
      </c>
      <c r="F75" s="25" t="s">
        <v>1</v>
      </c>
      <c r="G75" s="391" t="s">
        <v>2007</v>
      </c>
      <c r="H75" s="221" t="s">
        <v>4726</v>
      </c>
    </row>
    <row r="76" spans="1:9" ht="15" customHeight="1">
      <c r="A76" s="26" t="s">
        <v>763</v>
      </c>
      <c r="B76" s="26" t="s">
        <v>2008</v>
      </c>
      <c r="C76" s="26" t="s">
        <v>25</v>
      </c>
      <c r="D76" s="26" t="s">
        <v>2007</v>
      </c>
      <c r="E76" s="26" t="s">
        <v>3378</v>
      </c>
      <c r="F76" s="26" t="s">
        <v>155</v>
      </c>
      <c r="G76" s="465" t="s">
        <v>4737</v>
      </c>
      <c r="H76" s="221" t="s">
        <v>4727</v>
      </c>
    </row>
    <row r="77" spans="1:9" ht="15" customHeight="1">
      <c r="A77" s="26" t="s">
        <v>738</v>
      </c>
      <c r="B77" s="21" t="s">
        <v>3379</v>
      </c>
      <c r="C77" s="21" t="s">
        <v>154</v>
      </c>
      <c r="D77" s="21" t="s">
        <v>4722</v>
      </c>
      <c r="E77" s="21" t="s">
        <v>790</v>
      </c>
      <c r="F77" s="21" t="s">
        <v>3379</v>
      </c>
      <c r="G77" s="451"/>
    </row>
    <row r="78" spans="1:9" ht="15" customHeight="1">
      <c r="A78" s="26" t="s">
        <v>3371</v>
      </c>
      <c r="G78" s="1"/>
    </row>
    <row r="79" spans="1:9" ht="15" customHeight="1">
      <c r="A79" s="26" t="s">
        <v>1652</v>
      </c>
      <c r="G79" s="1"/>
    </row>
    <row r="80" spans="1:9" ht="15" customHeight="1">
      <c r="A80" s="39"/>
      <c r="F80" s="446"/>
    </row>
    <row r="81" spans="1:8" ht="15" customHeight="1">
      <c r="A81" s="24" t="s">
        <v>4488</v>
      </c>
      <c r="F81" s="446"/>
    </row>
    <row r="82" spans="1:8" ht="15" customHeight="1">
      <c r="A82" s="290" t="s">
        <v>2689</v>
      </c>
      <c r="B82" s="290" t="s">
        <v>2690</v>
      </c>
      <c r="C82" s="290" t="s">
        <v>2691</v>
      </c>
      <c r="D82" s="290" t="s">
        <v>2692</v>
      </c>
      <c r="E82" s="290" t="s">
        <v>2693</v>
      </c>
      <c r="F82" s="290" t="s">
        <v>40</v>
      </c>
      <c r="G82" s="450" t="s">
        <v>2452</v>
      </c>
    </row>
    <row r="83" spans="1:8" ht="15" customHeight="1">
      <c r="A83" s="25" t="s">
        <v>3374</v>
      </c>
      <c r="B83" s="25" t="s">
        <v>4535</v>
      </c>
      <c r="C83" s="25" t="s">
        <v>3373</v>
      </c>
      <c r="D83" s="25" t="s">
        <v>2018</v>
      </c>
      <c r="E83" s="25" t="s">
        <v>2027</v>
      </c>
      <c r="F83" s="25" t="s">
        <v>2018</v>
      </c>
      <c r="G83" s="391" t="s">
        <v>2007</v>
      </c>
      <c r="H83" s="221" t="s">
        <v>4730</v>
      </c>
    </row>
    <row r="84" spans="1:8" ht="15" customHeight="1">
      <c r="A84" s="26" t="s">
        <v>3375</v>
      </c>
      <c r="B84" s="26" t="s">
        <v>4535</v>
      </c>
      <c r="C84" s="26" t="s">
        <v>1659</v>
      </c>
      <c r="D84" s="26" t="s">
        <v>778</v>
      </c>
      <c r="E84" s="26" t="s">
        <v>1</v>
      </c>
      <c r="F84" s="26" t="s">
        <v>778</v>
      </c>
      <c r="G84" s="465" t="s">
        <v>4738</v>
      </c>
      <c r="H84" s="221" t="s">
        <v>4731</v>
      </c>
    </row>
    <row r="85" spans="1:8" ht="15" customHeight="1">
      <c r="A85" s="21" t="s">
        <v>1659</v>
      </c>
      <c r="B85" s="21" t="s">
        <v>4535</v>
      </c>
      <c r="C85" s="21" t="s">
        <v>778</v>
      </c>
      <c r="D85" s="26" t="s">
        <v>2011</v>
      </c>
      <c r="E85" s="21" t="s">
        <v>2018</v>
      </c>
      <c r="F85" s="21" t="s">
        <v>2011</v>
      </c>
      <c r="G85" s="451"/>
    </row>
    <row r="86" spans="1:8" ht="15" customHeight="1">
      <c r="A86" s="21" t="s">
        <v>796</v>
      </c>
      <c r="C86" s="26"/>
      <c r="D86" s="26" t="s">
        <v>1137</v>
      </c>
      <c r="G86" s="1"/>
    </row>
    <row r="87" spans="1:8" ht="15" customHeight="1">
      <c r="A87" s="21"/>
      <c r="B87" t="s">
        <v>4723</v>
      </c>
      <c r="C87" s="26"/>
      <c r="D87" s="26" t="s">
        <v>2026</v>
      </c>
      <c r="G87" s="1"/>
    </row>
    <row r="88" spans="1:8" ht="15" customHeight="1">
      <c r="A88" s="21"/>
      <c r="B88" t="s">
        <v>4723</v>
      </c>
      <c r="C88" s="26"/>
      <c r="D88" s="26" t="s">
        <v>779</v>
      </c>
      <c r="G88" s="1"/>
    </row>
    <row r="89" spans="1:8" ht="15" customHeight="1"/>
    <row r="90" spans="1:8" ht="15" customHeight="1">
      <c r="A90" s="24" t="s">
        <v>4489</v>
      </c>
      <c r="F90" s="446"/>
    </row>
    <row r="91" spans="1:8" ht="15" customHeight="1">
      <c r="A91" s="290" t="s">
        <v>2689</v>
      </c>
      <c r="B91" s="290" t="s">
        <v>2690</v>
      </c>
      <c r="C91" s="290" t="s">
        <v>2691</v>
      </c>
      <c r="D91" s="290" t="s">
        <v>2692</v>
      </c>
      <c r="E91" s="290" t="s">
        <v>2693</v>
      </c>
      <c r="F91" s="290" t="s">
        <v>40</v>
      </c>
      <c r="G91" s="450" t="s">
        <v>2452</v>
      </c>
    </row>
    <row r="92" spans="1:8" ht="15" customHeight="1">
      <c r="A92" s="25" t="s">
        <v>1656</v>
      </c>
      <c r="B92" s="25" t="s">
        <v>3376</v>
      </c>
      <c r="C92" s="25" t="s">
        <v>162</v>
      </c>
      <c r="D92" s="25" t="s">
        <v>141</v>
      </c>
      <c r="E92" s="25" t="s">
        <v>3371</v>
      </c>
      <c r="F92" s="25" t="s">
        <v>778</v>
      </c>
      <c r="G92" s="391" t="s">
        <v>2007</v>
      </c>
      <c r="H92" s="221" t="s">
        <v>4735</v>
      </c>
    </row>
    <row r="93" spans="1:8" ht="15" customHeight="1">
      <c r="A93" s="26" t="s">
        <v>783</v>
      </c>
      <c r="B93" s="26" t="s">
        <v>3385</v>
      </c>
      <c r="C93" s="26" t="s">
        <v>9</v>
      </c>
      <c r="D93" s="26" t="s">
        <v>733</v>
      </c>
      <c r="E93" s="26" t="s">
        <v>4528</v>
      </c>
      <c r="F93" s="26" t="s">
        <v>733</v>
      </c>
      <c r="G93" s="465" t="s">
        <v>4739</v>
      </c>
      <c r="H93" s="221" t="s">
        <v>4736</v>
      </c>
    </row>
    <row r="94" spans="1:8" ht="15" customHeight="1">
      <c r="A94" s="21" t="s">
        <v>3367</v>
      </c>
      <c r="B94" s="21" t="s">
        <v>2026</v>
      </c>
      <c r="C94" s="26" t="s">
        <v>3383</v>
      </c>
      <c r="D94" s="21" t="s">
        <v>778</v>
      </c>
      <c r="E94" s="21" t="s">
        <v>2157</v>
      </c>
      <c r="F94" s="21" t="s">
        <v>3385</v>
      </c>
      <c r="G94" s="451"/>
    </row>
    <row r="95" spans="1:8" ht="15" customHeight="1"/>
    <row r="96" spans="1:8" ht="15" customHeight="1">
      <c r="A96" s="486" t="s">
        <v>4493</v>
      </c>
      <c r="C96" t="s">
        <v>4723</v>
      </c>
    </row>
    <row r="97" spans="1:6" ht="15" customHeight="1">
      <c r="A97" s="24" t="s">
        <v>4494</v>
      </c>
      <c r="C97" t="s">
        <v>4723</v>
      </c>
    </row>
    <row r="98" spans="1:6" ht="15" customHeight="1">
      <c r="A98" s="25" t="s">
        <v>1660</v>
      </c>
      <c r="B98" s="450" t="s">
        <v>2452</v>
      </c>
      <c r="C98" s="221" t="s">
        <v>4706</v>
      </c>
      <c r="F98" s="446"/>
    </row>
    <row r="99" spans="1:6" ht="15" customHeight="1">
      <c r="A99" s="26" t="s">
        <v>728</v>
      </c>
      <c r="B99" s="391" t="s">
        <v>2007</v>
      </c>
      <c r="C99" s="221" t="s">
        <v>4768</v>
      </c>
    </row>
    <row r="100" spans="1:6" ht="15" customHeight="1">
      <c r="A100" s="21" t="s">
        <v>3383</v>
      </c>
      <c r="B100" s="465" t="s">
        <v>4778</v>
      </c>
      <c r="C100" s="221"/>
    </row>
    <row r="101" spans="1:6" ht="15" customHeight="1">
      <c r="B101" s="451"/>
    </row>
    <row r="102" spans="1:6" ht="15" customHeight="1">
      <c r="A102" s="24" t="s">
        <v>4545</v>
      </c>
    </row>
    <row r="103" spans="1:6" ht="15" customHeight="1">
      <c r="A103" s="25" t="s">
        <v>3383</v>
      </c>
      <c r="B103" s="450" t="s">
        <v>2452</v>
      </c>
      <c r="C103" s="221" t="s">
        <v>4706</v>
      </c>
    </row>
    <row r="104" spans="1:6" ht="15" customHeight="1">
      <c r="A104" s="26" t="s">
        <v>3382</v>
      </c>
      <c r="B104" s="391" t="s">
        <v>2007</v>
      </c>
      <c r="C104" s="221" t="s">
        <v>4769</v>
      </c>
    </row>
    <row r="105" spans="1:6" ht="15" customHeight="1">
      <c r="A105" s="21" t="s">
        <v>771</v>
      </c>
      <c r="B105" s="465" t="s">
        <v>4779</v>
      </c>
      <c r="C105" s="221"/>
    </row>
    <row r="106" spans="1:6" ht="15" customHeight="1">
      <c r="A106" s="39"/>
      <c r="B106" s="451"/>
    </row>
    <row r="107" spans="1:6" ht="15" customHeight="1">
      <c r="A107" s="24" t="s">
        <v>4546</v>
      </c>
    </row>
    <row r="108" spans="1:6" ht="15" customHeight="1">
      <c r="A108" s="25" t="s">
        <v>796</v>
      </c>
      <c r="B108" s="450" t="s">
        <v>2452</v>
      </c>
      <c r="C108" s="221" t="s">
        <v>4706</v>
      </c>
      <c r="E108" s="446"/>
    </row>
    <row r="109" spans="1:6" ht="15" customHeight="1">
      <c r="A109" s="26" t="s">
        <v>1</v>
      </c>
      <c r="B109" s="391" t="s">
        <v>2007</v>
      </c>
      <c r="C109" s="221" t="s">
        <v>4770</v>
      </c>
      <c r="D109" s="290"/>
      <c r="E109" s="290"/>
      <c r="F109" s="124"/>
    </row>
    <row r="110" spans="1:6" ht="15" customHeight="1">
      <c r="A110" s="21" t="s">
        <v>1647</v>
      </c>
      <c r="B110" s="465" t="s">
        <v>4780</v>
      </c>
      <c r="C110" s="221"/>
      <c r="F110" s="124"/>
    </row>
    <row r="111" spans="1:6" ht="15" customHeight="1">
      <c r="A111" s="21"/>
      <c r="B111" s="451"/>
    </row>
    <row r="112" spans="1:6" ht="15" customHeight="1">
      <c r="A112" s="24" t="s">
        <v>4743</v>
      </c>
      <c r="F112" s="1"/>
    </row>
    <row r="113" spans="1:6" ht="15" customHeight="1">
      <c r="A113" s="25" t="s">
        <v>3365</v>
      </c>
      <c r="B113" s="450" t="s">
        <v>2452</v>
      </c>
      <c r="C113" s="221" t="s">
        <v>4771</v>
      </c>
      <c r="F113" s="446"/>
    </row>
    <row r="114" spans="1:6" ht="15" customHeight="1">
      <c r="A114" s="25" t="s">
        <v>1654</v>
      </c>
      <c r="B114" s="391" t="s">
        <v>2007</v>
      </c>
      <c r="C114" s="221" t="s">
        <v>4772</v>
      </c>
    </row>
    <row r="115" spans="1:6" ht="15" customHeight="1">
      <c r="A115" s="21" t="s">
        <v>4535</v>
      </c>
      <c r="B115" s="465" t="s">
        <v>4781</v>
      </c>
      <c r="C115" s="221"/>
    </row>
    <row r="116" spans="1:6" ht="15" customHeight="1">
      <c r="B116" s="451"/>
    </row>
    <row r="117" spans="1:6" ht="15" customHeight="1">
      <c r="A117" s="24" t="s">
        <v>4742</v>
      </c>
    </row>
    <row r="118" spans="1:6" ht="15" customHeight="1">
      <c r="A118" s="25" t="s">
        <v>153</v>
      </c>
      <c r="B118" s="450" t="s">
        <v>2452</v>
      </c>
      <c r="C118" s="221" t="s">
        <v>4706</v>
      </c>
    </row>
    <row r="119" spans="1:6" ht="15" customHeight="1">
      <c r="A119" s="26" t="s">
        <v>3373</v>
      </c>
      <c r="B119" s="391" t="s">
        <v>2007</v>
      </c>
      <c r="C119" s="221" t="s">
        <v>4773</v>
      </c>
    </row>
    <row r="120" spans="1:6" ht="15" customHeight="1">
      <c r="A120" s="21" t="s">
        <v>757</v>
      </c>
      <c r="B120" s="465" t="s">
        <v>4782</v>
      </c>
    </row>
    <row r="121" spans="1:6" ht="15" customHeight="1">
      <c r="B121" s="451"/>
    </row>
    <row r="122" spans="1:6" ht="15" customHeight="1">
      <c r="A122" s="24" t="s">
        <v>4744</v>
      </c>
    </row>
    <row r="123" spans="1:6" ht="15" customHeight="1">
      <c r="A123" s="25" t="s">
        <v>3365</v>
      </c>
      <c r="B123" s="450" t="s">
        <v>2452</v>
      </c>
      <c r="C123" s="221" t="s">
        <v>4771</v>
      </c>
    </row>
    <row r="124" spans="1:6" ht="15" customHeight="1">
      <c r="A124" s="25" t="s">
        <v>1654</v>
      </c>
      <c r="B124" s="391" t="s">
        <v>2007</v>
      </c>
      <c r="C124" s="221" t="s">
        <v>4786</v>
      </c>
    </row>
    <row r="125" spans="1:6" ht="15" customHeight="1">
      <c r="A125" s="21" t="s">
        <v>4535</v>
      </c>
      <c r="B125" s="465" t="s">
        <v>4785</v>
      </c>
      <c r="C125" s="221"/>
    </row>
    <row r="126" spans="1:6" ht="15" customHeight="1">
      <c r="B126" s="451"/>
    </row>
    <row r="127" spans="1:6" ht="15" customHeight="1">
      <c r="A127" s="24" t="s">
        <v>4745</v>
      </c>
    </row>
    <row r="128" spans="1:6" ht="15" customHeight="1">
      <c r="A128" s="25" t="s">
        <v>3383</v>
      </c>
      <c r="B128" s="450" t="s">
        <v>2452</v>
      </c>
      <c r="C128" s="221" t="s">
        <v>4706</v>
      </c>
    </row>
    <row r="129" spans="1:8" ht="15" customHeight="1">
      <c r="A129" s="26" t="s">
        <v>2008</v>
      </c>
      <c r="B129" s="391" t="s">
        <v>2007</v>
      </c>
      <c r="C129" s="221" t="s">
        <v>4792</v>
      </c>
    </row>
    <row r="130" spans="1:8" ht="15" customHeight="1">
      <c r="A130" s="21" t="s">
        <v>4497</v>
      </c>
      <c r="B130" s="465" t="s">
        <v>4791</v>
      </c>
      <c r="C130" s="221"/>
    </row>
    <row r="131" spans="1:8" ht="15" customHeight="1">
      <c r="A131" s="21"/>
      <c r="B131" s="391"/>
    </row>
    <row r="132" spans="1:8" ht="15" customHeight="1">
      <c r="A132" s="486" t="s">
        <v>4495</v>
      </c>
      <c r="F132" s="446"/>
    </row>
    <row r="133" spans="1:8" ht="15" customHeight="1">
      <c r="A133" s="24" t="s">
        <v>4746</v>
      </c>
      <c r="F133" s="446"/>
    </row>
    <row r="134" spans="1:8" ht="15" customHeight="1">
      <c r="A134" s="290" t="s">
        <v>2689</v>
      </c>
      <c r="B134" s="290" t="s">
        <v>2690</v>
      </c>
      <c r="C134" s="290" t="s">
        <v>2691</v>
      </c>
      <c r="D134" s="290" t="s">
        <v>2692</v>
      </c>
      <c r="E134" s="290" t="s">
        <v>2693</v>
      </c>
      <c r="F134" s="290" t="s">
        <v>40</v>
      </c>
      <c r="G134" s="450" t="s">
        <v>2452</v>
      </c>
      <c r="H134" s="221" t="s">
        <v>4820</v>
      </c>
    </row>
    <row r="135" spans="1:8" ht="15" customHeight="1">
      <c r="A135" s="25" t="s">
        <v>2006</v>
      </c>
      <c r="B135" s="25" t="s">
        <v>763</v>
      </c>
      <c r="C135" s="25" t="s">
        <v>155</v>
      </c>
      <c r="D135" s="25" t="s">
        <v>1660</v>
      </c>
      <c r="E135" s="25" t="s">
        <v>1643</v>
      </c>
      <c r="F135" s="25" t="s">
        <v>1643</v>
      </c>
      <c r="G135" s="391" t="s">
        <v>2007</v>
      </c>
      <c r="H135" s="221" t="s">
        <v>4812</v>
      </c>
    </row>
    <row r="136" spans="1:8" ht="15" customHeight="1">
      <c r="A136" s="26" t="s">
        <v>4813</v>
      </c>
      <c r="B136" s="26" t="s">
        <v>2052</v>
      </c>
      <c r="C136" s="26" t="s">
        <v>2018</v>
      </c>
      <c r="D136" s="26" t="s">
        <v>763</v>
      </c>
      <c r="E136" s="26" t="s">
        <v>3372</v>
      </c>
      <c r="F136" s="26" t="s">
        <v>2006</v>
      </c>
      <c r="G136" s="465" t="s">
        <v>4814</v>
      </c>
    </row>
    <row r="137" spans="1:8" ht="15" customHeight="1">
      <c r="A137" s="21" t="s">
        <v>2002</v>
      </c>
      <c r="B137" s="21" t="s">
        <v>4528</v>
      </c>
      <c r="C137" s="21" t="s">
        <v>3367</v>
      </c>
      <c r="D137" s="21" t="s">
        <v>2050</v>
      </c>
      <c r="E137" s="26" t="s">
        <v>2024</v>
      </c>
      <c r="F137" s="21" t="s">
        <v>2008</v>
      </c>
      <c r="G137" s="451"/>
    </row>
    <row r="138" spans="1:8" ht="15" customHeight="1">
      <c r="E138" s="26" t="s">
        <v>3376</v>
      </c>
    </row>
    <row r="139" spans="1:8" ht="15" customHeight="1">
      <c r="E139" s="26"/>
    </row>
    <row r="140" spans="1:8" ht="15" customHeight="1">
      <c r="A140" s="24" t="s">
        <v>4747</v>
      </c>
      <c r="F140" s="446"/>
    </row>
    <row r="141" spans="1:8" ht="15" customHeight="1">
      <c r="A141" s="290" t="s">
        <v>2689</v>
      </c>
      <c r="B141" s="290" t="s">
        <v>2690</v>
      </c>
      <c r="C141" s="290" t="s">
        <v>2691</v>
      </c>
      <c r="D141" s="290" t="s">
        <v>2692</v>
      </c>
      <c r="E141" s="290" t="s">
        <v>2693</v>
      </c>
      <c r="F141" s="290" t="s">
        <v>40</v>
      </c>
      <c r="G141" s="450" t="s">
        <v>2452</v>
      </c>
      <c r="H141" s="221" t="s">
        <v>4735</v>
      </c>
    </row>
    <row r="142" spans="1:8" ht="15" customHeight="1">
      <c r="A142" s="25" t="s">
        <v>2018</v>
      </c>
      <c r="B142" s="25" t="s">
        <v>749</v>
      </c>
      <c r="C142" s="25" t="s">
        <v>3366</v>
      </c>
      <c r="D142" s="25" t="s">
        <v>779</v>
      </c>
      <c r="E142" s="25" t="s">
        <v>1644</v>
      </c>
      <c r="F142" s="25" t="s">
        <v>143</v>
      </c>
      <c r="G142" s="391" t="s">
        <v>2007</v>
      </c>
      <c r="H142" s="221" t="s">
        <v>4821</v>
      </c>
    </row>
    <row r="143" spans="1:8" ht="15" customHeight="1">
      <c r="A143" s="26" t="s">
        <v>4815</v>
      </c>
      <c r="B143" s="26" t="s">
        <v>3399</v>
      </c>
      <c r="C143" s="26" t="s">
        <v>749</v>
      </c>
      <c r="D143" s="26" t="s">
        <v>154</v>
      </c>
      <c r="E143" s="26" t="s">
        <v>27</v>
      </c>
      <c r="F143" s="26" t="s">
        <v>1647</v>
      </c>
      <c r="G143" s="465" t="s">
        <v>4816</v>
      </c>
    </row>
    <row r="144" spans="1:8" ht="15" customHeight="1">
      <c r="A144" s="21" t="s">
        <v>3377</v>
      </c>
      <c r="B144" s="21" t="s">
        <v>2023</v>
      </c>
      <c r="C144" s="21" t="s">
        <v>1</v>
      </c>
      <c r="D144" s="26" t="s">
        <v>31</v>
      </c>
      <c r="E144" s="21" t="s">
        <v>2030</v>
      </c>
      <c r="F144" s="21" t="s">
        <v>31</v>
      </c>
      <c r="G144" s="451"/>
    </row>
    <row r="145" spans="1:8" ht="15" customHeight="1">
      <c r="F145" s="18"/>
    </row>
    <row r="146" spans="1:8" ht="15" customHeight="1">
      <c r="A146" s="24" t="s">
        <v>4748</v>
      </c>
      <c r="F146" s="446"/>
    </row>
    <row r="147" spans="1:8" ht="15" customHeight="1">
      <c r="A147" s="290" t="s">
        <v>2689</v>
      </c>
      <c r="B147" s="290" t="s">
        <v>2690</v>
      </c>
      <c r="C147" s="290" t="s">
        <v>2691</v>
      </c>
      <c r="D147" s="290" t="s">
        <v>2692</v>
      </c>
      <c r="E147" s="290" t="s">
        <v>2693</v>
      </c>
      <c r="F147" s="290" t="s">
        <v>40</v>
      </c>
      <c r="G147" s="450" t="s">
        <v>2452</v>
      </c>
      <c r="H147" s="221" t="s">
        <v>4817</v>
      </c>
    </row>
    <row r="148" spans="1:8" ht="15" customHeight="1">
      <c r="A148" s="25" t="s">
        <v>2052</v>
      </c>
      <c r="B148" s="25" t="s">
        <v>2052</v>
      </c>
      <c r="C148" s="25" t="s">
        <v>2050</v>
      </c>
      <c r="D148" s="25" t="s">
        <v>1654</v>
      </c>
      <c r="E148" s="25" t="s">
        <v>3376</v>
      </c>
      <c r="F148" s="25" t="s">
        <v>2052</v>
      </c>
      <c r="G148" s="391" t="s">
        <v>2007</v>
      </c>
      <c r="H148" s="221" t="s">
        <v>4822</v>
      </c>
    </row>
    <row r="149" spans="1:8" ht="15" customHeight="1">
      <c r="A149" s="26" t="s">
        <v>9</v>
      </c>
      <c r="B149" s="26" t="s">
        <v>764</v>
      </c>
      <c r="C149" s="26" t="s">
        <v>1137</v>
      </c>
      <c r="D149" s="26" t="s">
        <v>9</v>
      </c>
      <c r="E149" s="26" t="s">
        <v>3374</v>
      </c>
      <c r="F149" s="26" t="s">
        <v>764</v>
      </c>
      <c r="G149" s="465" t="s">
        <v>4818</v>
      </c>
    </row>
    <row r="150" spans="1:8" ht="15" customHeight="1">
      <c r="A150" s="21" t="s">
        <v>2010</v>
      </c>
      <c r="B150" s="21" t="s">
        <v>1654</v>
      </c>
      <c r="C150" s="21" t="s">
        <v>2157</v>
      </c>
      <c r="D150" s="21" t="s">
        <v>3381</v>
      </c>
      <c r="E150" s="21" t="s">
        <v>180</v>
      </c>
      <c r="F150" s="21" t="s">
        <v>9</v>
      </c>
      <c r="G150" s="451"/>
    </row>
    <row r="151" spans="1:8" ht="15" customHeight="1"/>
    <row r="152" spans="1:8" ht="15" customHeight="1">
      <c r="A152" s="24" t="s">
        <v>4749</v>
      </c>
      <c r="D152" s="446"/>
      <c r="F152" s="446"/>
    </row>
    <row r="153" spans="1:8" ht="15" customHeight="1">
      <c r="A153" s="290" t="s">
        <v>2689</v>
      </c>
      <c r="B153" s="290" t="s">
        <v>2690</v>
      </c>
      <c r="C153" s="290" t="s">
        <v>2691</v>
      </c>
      <c r="D153" s="290" t="s">
        <v>40</v>
      </c>
      <c r="E153" s="450" t="s">
        <v>2452</v>
      </c>
      <c r="F153" s="221" t="s">
        <v>4823</v>
      </c>
      <c r="G153" s="124"/>
    </row>
    <row r="154" spans="1:8" ht="15" customHeight="1">
      <c r="A154" s="25" t="s">
        <v>763</v>
      </c>
      <c r="B154" s="25" t="s">
        <v>2018</v>
      </c>
      <c r="C154" s="25" t="s">
        <v>2026</v>
      </c>
      <c r="D154" s="25" t="s">
        <v>2026</v>
      </c>
      <c r="E154" s="391" t="s">
        <v>2007</v>
      </c>
      <c r="F154" s="221" t="s">
        <v>4824</v>
      </c>
      <c r="G154" s="124"/>
    </row>
    <row r="155" spans="1:8" ht="15" customHeight="1">
      <c r="A155" s="26" t="s">
        <v>753</v>
      </c>
      <c r="B155" s="26" t="s">
        <v>778</v>
      </c>
      <c r="C155" s="26" t="s">
        <v>1647</v>
      </c>
      <c r="D155" s="26" t="s">
        <v>764</v>
      </c>
      <c r="E155" s="465" t="s">
        <v>4819</v>
      </c>
    </row>
    <row r="156" spans="1:8" ht="15" customHeight="1">
      <c r="A156" s="21" t="s">
        <v>764</v>
      </c>
      <c r="B156" s="21" t="s">
        <v>764</v>
      </c>
      <c r="C156" s="26" t="s">
        <v>2018</v>
      </c>
      <c r="D156" s="21" t="s">
        <v>21</v>
      </c>
      <c r="E156" s="451"/>
      <c r="G156" s="1"/>
    </row>
    <row r="157" spans="1:8" ht="15" customHeight="1"/>
    <row r="158" spans="1:8" ht="15" customHeight="1">
      <c r="A158" s="486" t="s">
        <v>4496</v>
      </c>
      <c r="F158" s="446"/>
    </row>
    <row r="159" spans="1:8" ht="15" customHeight="1">
      <c r="A159" s="24" t="s">
        <v>4740</v>
      </c>
    </row>
    <row r="160" spans="1:8" ht="15" customHeight="1">
      <c r="A160" s="25" t="s">
        <v>1647</v>
      </c>
      <c r="B160" s="450" t="s">
        <v>2452</v>
      </c>
      <c r="C160" s="221" t="s">
        <v>4706</v>
      </c>
    </row>
    <row r="161" spans="1:11" ht="15" customHeight="1">
      <c r="A161" s="26" t="s">
        <v>779</v>
      </c>
      <c r="B161" s="391" t="s">
        <v>2007</v>
      </c>
      <c r="C161" s="221" t="s">
        <v>4845</v>
      </c>
    </row>
    <row r="162" spans="1:11" ht="15" customHeight="1">
      <c r="A162" s="21" t="s">
        <v>1659</v>
      </c>
      <c r="B162" s="465" t="s">
        <v>4844</v>
      </c>
    </row>
    <row r="163" spans="1:11" ht="15" customHeight="1">
      <c r="B163" s="451"/>
    </row>
    <row r="164" spans="1:11" ht="15" customHeight="1">
      <c r="A164" s="24" t="s">
        <v>4750</v>
      </c>
    </row>
    <row r="165" spans="1:11" ht="15" customHeight="1">
      <c r="A165" s="25" t="s">
        <v>3382</v>
      </c>
      <c r="B165" s="450" t="s">
        <v>2452</v>
      </c>
      <c r="C165" s="221" t="s">
        <v>4706</v>
      </c>
      <c r="F165" t="s">
        <v>4723</v>
      </c>
    </row>
    <row r="166" spans="1:11" ht="15" customHeight="1">
      <c r="A166" s="26" t="s">
        <v>1656</v>
      </c>
      <c r="B166" s="391" t="s">
        <v>2007</v>
      </c>
      <c r="C166" s="221" t="s">
        <v>4846</v>
      </c>
      <c r="G166" t="s">
        <v>4723</v>
      </c>
    </row>
    <row r="167" spans="1:11" ht="15" customHeight="1">
      <c r="A167" s="21" t="s">
        <v>3381</v>
      </c>
      <c r="B167" s="465" t="s">
        <v>4848</v>
      </c>
      <c r="C167" t="s">
        <v>4723</v>
      </c>
      <c r="G167" t="s">
        <v>4723</v>
      </c>
    </row>
    <row r="168" spans="1:11" ht="15" customHeight="1">
      <c r="B168" s="451"/>
    </row>
    <row r="169" spans="1:11" ht="15" customHeight="1">
      <c r="A169" s="24" t="s">
        <v>4806</v>
      </c>
      <c r="F169" t="s">
        <v>4723</v>
      </c>
    </row>
    <row r="170" spans="1:11" ht="15" customHeight="1">
      <c r="A170" s="25" t="s">
        <v>3377</v>
      </c>
      <c r="B170" s="450" t="s">
        <v>2452</v>
      </c>
      <c r="C170" s="221" t="s">
        <v>4706</v>
      </c>
    </row>
    <row r="171" spans="1:11" ht="15" customHeight="1">
      <c r="A171" s="26" t="s">
        <v>1657</v>
      </c>
      <c r="B171" s="391" t="s">
        <v>2007</v>
      </c>
      <c r="C171" s="221" t="s">
        <v>4847</v>
      </c>
    </row>
    <row r="172" spans="1:11" ht="15" customHeight="1">
      <c r="A172" s="21" t="s">
        <v>1647</v>
      </c>
      <c r="B172" s="465" t="s">
        <v>4849</v>
      </c>
    </row>
    <row r="173" spans="1:11" ht="15" customHeight="1">
      <c r="B173" s="451"/>
    </row>
    <row r="174" spans="1:11" ht="15" customHeight="1">
      <c r="A174" s="24" t="s">
        <v>4751</v>
      </c>
    </row>
    <row r="175" spans="1:11" ht="15" customHeight="1">
      <c r="A175" s="290" t="s">
        <v>2689</v>
      </c>
      <c r="B175" s="290" t="s">
        <v>2690</v>
      </c>
      <c r="C175" s="290" t="s">
        <v>2691</v>
      </c>
      <c r="D175" s="290" t="s">
        <v>2692</v>
      </c>
      <c r="E175" s="290" t="s">
        <v>2693</v>
      </c>
      <c r="F175" s="290" t="s">
        <v>2694</v>
      </c>
      <c r="G175" s="290" t="s">
        <v>2695</v>
      </c>
      <c r="H175" s="290" t="s">
        <v>2696</v>
      </c>
      <c r="I175" s="290" t="s">
        <v>40</v>
      </c>
      <c r="J175" s="450" t="s">
        <v>2452</v>
      </c>
      <c r="K175" s="221" t="s">
        <v>4851</v>
      </c>
    </row>
    <row r="176" spans="1:11" ht="15" customHeight="1">
      <c r="A176" s="25" t="s">
        <v>1654</v>
      </c>
      <c r="B176" s="25" t="s">
        <v>1654</v>
      </c>
      <c r="C176" s="25" t="s">
        <v>1654</v>
      </c>
      <c r="D176" s="25" t="s">
        <v>2024</v>
      </c>
      <c r="E176" s="25" t="s">
        <v>3371</v>
      </c>
      <c r="F176" s="25" t="s">
        <v>2010</v>
      </c>
      <c r="G176" s="25" t="s">
        <v>2024</v>
      </c>
      <c r="H176" s="25" t="s">
        <v>1654</v>
      </c>
      <c r="I176" s="25" t="s">
        <v>1654</v>
      </c>
      <c r="J176" s="391" t="s">
        <v>2007</v>
      </c>
      <c r="K176" s="221" t="s">
        <v>4852</v>
      </c>
    </row>
    <row r="177" spans="1:10" ht="15" customHeight="1">
      <c r="A177" s="26" t="s">
        <v>33</v>
      </c>
      <c r="B177" s="26" t="s">
        <v>33</v>
      </c>
      <c r="C177" s="25" t="s">
        <v>3365</v>
      </c>
      <c r="D177" s="26" t="s">
        <v>746</v>
      </c>
      <c r="E177" s="26" t="s">
        <v>162</v>
      </c>
      <c r="F177" s="26" t="s">
        <v>3371</v>
      </c>
      <c r="G177" s="26" t="s">
        <v>746</v>
      </c>
      <c r="H177" s="25" t="s">
        <v>3365</v>
      </c>
      <c r="I177" s="26" t="s">
        <v>3365</v>
      </c>
      <c r="J177" s="465" t="s">
        <v>4850</v>
      </c>
    </row>
    <row r="178" spans="1:10" ht="15" customHeight="1">
      <c r="A178" s="26" t="s">
        <v>749</v>
      </c>
      <c r="B178" s="26" t="s">
        <v>749</v>
      </c>
      <c r="C178" s="21" t="s">
        <v>4842</v>
      </c>
      <c r="D178" s="21" t="s">
        <v>771</v>
      </c>
      <c r="E178" s="21" t="s">
        <v>3373</v>
      </c>
      <c r="F178" s="21" t="s">
        <v>162</v>
      </c>
      <c r="G178" s="21" t="s">
        <v>771</v>
      </c>
      <c r="H178" s="21" t="s">
        <v>4535</v>
      </c>
      <c r="I178" s="21" t="s">
        <v>3371</v>
      </c>
      <c r="J178" s="451"/>
    </row>
    <row r="179" spans="1:10" ht="15" customHeight="1">
      <c r="A179" s="26" t="s">
        <v>143</v>
      </c>
      <c r="B179" s="26" t="s">
        <v>143</v>
      </c>
      <c r="C179" s="21"/>
      <c r="D179" s="21"/>
      <c r="E179" s="21"/>
      <c r="F179" s="21"/>
      <c r="G179" s="21"/>
      <c r="H179" s="21"/>
      <c r="I179" s="21"/>
      <c r="J179" s="1"/>
    </row>
    <row r="180" spans="1:10" ht="15" customHeight="1">
      <c r="A180" s="26" t="s">
        <v>2027</v>
      </c>
      <c r="B180" s="26" t="s">
        <v>2027</v>
      </c>
      <c r="C180" s="21"/>
      <c r="D180" s="21"/>
      <c r="E180" s="21"/>
      <c r="F180" s="21"/>
      <c r="G180" s="21"/>
      <c r="H180" s="21"/>
      <c r="I180" s="21"/>
      <c r="J180" s="1"/>
    </row>
    <row r="181" spans="1:10" ht="15" customHeight="1">
      <c r="A181" s="21"/>
      <c r="B181" s="21"/>
      <c r="C181" s="21" t="s">
        <v>4723</v>
      </c>
      <c r="D181" s="21"/>
      <c r="E181" s="21"/>
      <c r="F181" s="21"/>
      <c r="G181" s="21"/>
      <c r="H181" s="21" t="s">
        <v>4723</v>
      </c>
      <c r="I181" s="21"/>
      <c r="J181" s="1"/>
    </row>
    <row r="182" spans="1:10" ht="15" customHeight="1">
      <c r="A182" s="24" t="s">
        <v>4752</v>
      </c>
      <c r="E182" s="446"/>
    </row>
    <row r="183" spans="1:10" ht="15" customHeight="1">
      <c r="A183" s="290" t="s">
        <v>2689</v>
      </c>
      <c r="B183" s="290" t="s">
        <v>2690</v>
      </c>
      <c r="C183" s="290" t="s">
        <v>2691</v>
      </c>
      <c r="D183" s="290" t="s">
        <v>2692</v>
      </c>
      <c r="E183" s="290" t="s">
        <v>40</v>
      </c>
      <c r="F183" s="450" t="s">
        <v>2452</v>
      </c>
      <c r="G183" s="221" t="s">
        <v>4854</v>
      </c>
    </row>
    <row r="184" spans="1:10" ht="15" customHeight="1">
      <c r="A184" s="25" t="s">
        <v>4535</v>
      </c>
      <c r="B184" s="25" t="s">
        <v>1</v>
      </c>
      <c r="C184" s="25" t="s">
        <v>155</v>
      </c>
      <c r="D184" s="25" t="s">
        <v>3386</v>
      </c>
      <c r="E184" s="25" t="s">
        <v>155</v>
      </c>
      <c r="F184" s="391" t="s">
        <v>2007</v>
      </c>
      <c r="G184" s="221" t="s">
        <v>4855</v>
      </c>
    </row>
    <row r="185" spans="1:10" ht="15" customHeight="1">
      <c r="A185" s="26" t="s">
        <v>4535</v>
      </c>
      <c r="B185" s="25" t="s">
        <v>155</v>
      </c>
      <c r="C185" s="26" t="s">
        <v>1</v>
      </c>
      <c r="D185" s="26" t="s">
        <v>782</v>
      </c>
      <c r="E185" s="26" t="s">
        <v>734</v>
      </c>
      <c r="F185" s="465" t="s">
        <v>4853</v>
      </c>
    </row>
    <row r="186" spans="1:10" ht="15" customHeight="1">
      <c r="A186" s="21" t="s">
        <v>4535</v>
      </c>
      <c r="B186" s="21" t="s">
        <v>749</v>
      </c>
      <c r="C186" s="21" t="s">
        <v>749</v>
      </c>
      <c r="D186" s="21" t="s">
        <v>4843</v>
      </c>
      <c r="E186" s="21" t="s">
        <v>1</v>
      </c>
      <c r="F186" s="451"/>
    </row>
    <row r="187" spans="1:10" ht="15" customHeight="1"/>
    <row r="188" spans="1:10" ht="15" customHeight="1">
      <c r="A188" s="502" t="s">
        <v>4753</v>
      </c>
      <c r="B188" s="503"/>
    </row>
    <row r="189" spans="1:10" ht="15" customHeight="1">
      <c r="A189" s="25" t="s">
        <v>1656</v>
      </c>
      <c r="B189" s="450" t="s">
        <v>2452</v>
      </c>
      <c r="C189" s="221" t="s">
        <v>4706</v>
      </c>
      <c r="F189" s="446"/>
    </row>
    <row r="190" spans="1:10" ht="15" customHeight="1">
      <c r="A190" s="26" t="s">
        <v>3383</v>
      </c>
      <c r="B190" s="391" t="s">
        <v>4497</v>
      </c>
      <c r="C190" s="221" t="s">
        <v>4856</v>
      </c>
    </row>
    <row r="191" spans="1:10" ht="15" customHeight="1">
      <c r="A191" s="21" t="s">
        <v>796</v>
      </c>
      <c r="B191" s="465" t="s">
        <v>4126</v>
      </c>
      <c r="F191" s="18"/>
    </row>
    <row r="192" spans="1:10" ht="15" customHeight="1">
      <c r="B192" s="451"/>
    </row>
    <row r="193" spans="1:10" ht="15" customHeight="1">
      <c r="A193" s="502" t="s">
        <v>4754</v>
      </c>
      <c r="B193" s="503"/>
    </row>
    <row r="194" spans="1:10" ht="15" customHeight="1">
      <c r="A194" s="290" t="s">
        <v>2689</v>
      </c>
      <c r="B194" s="290" t="s">
        <v>2690</v>
      </c>
      <c r="C194" s="290" t="s">
        <v>2691</v>
      </c>
      <c r="D194" s="290" t="s">
        <v>2692</v>
      </c>
      <c r="E194" s="290" t="s">
        <v>2693</v>
      </c>
      <c r="F194" s="290" t="s">
        <v>2694</v>
      </c>
      <c r="G194" s="290" t="s">
        <v>2695</v>
      </c>
      <c r="H194" s="290" t="s">
        <v>40</v>
      </c>
      <c r="I194" s="450" t="s">
        <v>2452</v>
      </c>
      <c r="J194" s="221" t="s">
        <v>4704</v>
      </c>
    </row>
    <row r="195" spans="1:10" ht="15" customHeight="1">
      <c r="A195" s="25" t="s">
        <v>3375</v>
      </c>
      <c r="B195" s="25" t="s">
        <v>4535</v>
      </c>
      <c r="C195" s="25" t="s">
        <v>763</v>
      </c>
      <c r="D195" s="25" t="s">
        <v>3375</v>
      </c>
      <c r="E195" s="25" t="s">
        <v>1657</v>
      </c>
      <c r="F195" s="25" t="s">
        <v>3375</v>
      </c>
      <c r="G195" s="25" t="s">
        <v>23</v>
      </c>
      <c r="H195" s="25" t="s">
        <v>37</v>
      </c>
      <c r="I195" s="391" t="s">
        <v>37</v>
      </c>
      <c r="J195" s="221" t="s">
        <v>4857</v>
      </c>
    </row>
    <row r="196" spans="1:10" ht="15" customHeight="1">
      <c r="A196" s="26" t="s">
        <v>3374</v>
      </c>
      <c r="B196" s="26" t="s">
        <v>4535</v>
      </c>
      <c r="C196" s="26" t="s">
        <v>2030</v>
      </c>
      <c r="D196" s="26" t="s">
        <v>762</v>
      </c>
      <c r="E196" s="26" t="s">
        <v>3375</v>
      </c>
      <c r="F196" s="26" t="s">
        <v>1656</v>
      </c>
      <c r="G196" s="26" t="s">
        <v>764</v>
      </c>
      <c r="H196" s="26" t="s">
        <v>33</v>
      </c>
      <c r="I196" s="465" t="s">
        <v>4126</v>
      </c>
    </row>
    <row r="197" spans="1:10" ht="15" customHeight="1">
      <c r="A197" s="21" t="s">
        <v>1653</v>
      </c>
      <c r="B197" s="21" t="s">
        <v>4535</v>
      </c>
      <c r="C197" s="21" t="s">
        <v>764</v>
      </c>
      <c r="D197" s="21" t="s">
        <v>733</v>
      </c>
      <c r="E197" s="21" t="s">
        <v>2006</v>
      </c>
      <c r="F197" s="21" t="s">
        <v>790</v>
      </c>
      <c r="G197" s="21" t="s">
        <v>3397</v>
      </c>
      <c r="H197" s="21" t="s">
        <v>3395</v>
      </c>
      <c r="I197" s="451"/>
    </row>
    <row r="198" spans="1:10" ht="15" customHeight="1">
      <c r="A198" s="21"/>
      <c r="F198" s="446"/>
      <c r="I198" s="1"/>
    </row>
    <row r="199" spans="1:10" ht="15" customHeight="1">
      <c r="A199" s="486" t="s">
        <v>4548</v>
      </c>
    </row>
    <row r="200" spans="1:10" ht="15" customHeight="1">
      <c r="A200" s="24" t="s">
        <v>4755</v>
      </c>
    </row>
    <row r="201" spans="1:10" ht="15" customHeight="1">
      <c r="A201" s="25" t="s">
        <v>3376</v>
      </c>
      <c r="B201" s="450" t="s">
        <v>2452</v>
      </c>
      <c r="C201" s="221" t="s">
        <v>4706</v>
      </c>
    </row>
    <row r="202" spans="1:10" ht="15" customHeight="1">
      <c r="A202" s="26" t="s">
        <v>1656</v>
      </c>
      <c r="B202" s="391" t="s">
        <v>37</v>
      </c>
      <c r="C202" t="s">
        <v>4898</v>
      </c>
    </row>
    <row r="203" spans="1:10" ht="15" customHeight="1">
      <c r="A203" s="21" t="s">
        <v>2011</v>
      </c>
      <c r="B203" s="465" t="s">
        <v>4553</v>
      </c>
    </row>
    <row r="204" spans="1:10" ht="15" customHeight="1">
      <c r="B204" s="451"/>
    </row>
    <row r="205" spans="1:10" ht="15" customHeight="1">
      <c r="A205" s="24" t="s">
        <v>4756</v>
      </c>
    </row>
    <row r="206" spans="1:10" ht="15" customHeight="1">
      <c r="A206" s="25" t="s">
        <v>15</v>
      </c>
      <c r="B206" s="450" t="s">
        <v>2452</v>
      </c>
      <c r="C206" s="221" t="s">
        <v>4706</v>
      </c>
    </row>
    <row r="207" spans="1:10" ht="15" customHeight="1">
      <c r="A207" s="26" t="s">
        <v>764</v>
      </c>
      <c r="B207" s="391" t="s">
        <v>37</v>
      </c>
      <c r="C207" t="s">
        <v>4899</v>
      </c>
    </row>
    <row r="208" spans="1:10" ht="15" customHeight="1">
      <c r="A208" s="21" t="s">
        <v>2018</v>
      </c>
      <c r="B208" s="465" t="s">
        <v>4554</v>
      </c>
      <c r="F208" s="446"/>
    </row>
    <row r="209" spans="1:6" ht="15" customHeight="1">
      <c r="B209" s="451"/>
    </row>
    <row r="210" spans="1:6" ht="15" customHeight="1">
      <c r="A210" s="24" t="s">
        <v>4757</v>
      </c>
      <c r="F210" s="18"/>
    </row>
    <row r="211" spans="1:6" ht="15" customHeight="1">
      <c r="A211" s="25" t="s">
        <v>790</v>
      </c>
      <c r="B211" s="450" t="s">
        <v>2452</v>
      </c>
      <c r="C211" s="221" t="s">
        <v>4706</v>
      </c>
    </row>
    <row r="212" spans="1:6" ht="15" customHeight="1">
      <c r="A212" s="26" t="s">
        <v>37</v>
      </c>
      <c r="B212" s="391" t="s">
        <v>37</v>
      </c>
      <c r="C212" t="s">
        <v>4900</v>
      </c>
    </row>
    <row r="213" spans="1:6" ht="15" customHeight="1">
      <c r="A213" s="21" t="s">
        <v>2007</v>
      </c>
      <c r="B213" s="465" t="s">
        <v>4555</v>
      </c>
    </row>
    <row r="214" spans="1:6" ht="15" customHeight="1">
      <c r="B214" s="451"/>
    </row>
    <row r="215" spans="1:6" ht="15" customHeight="1">
      <c r="A215" s="24" t="s">
        <v>4758</v>
      </c>
    </row>
    <row r="216" spans="1:6" ht="15" customHeight="1">
      <c r="A216" s="25" t="s">
        <v>790</v>
      </c>
      <c r="B216" s="450" t="s">
        <v>2452</v>
      </c>
      <c r="C216" s="221" t="s">
        <v>4706</v>
      </c>
      <c r="F216" s="446"/>
    </row>
    <row r="217" spans="1:6" ht="15" customHeight="1">
      <c r="A217" s="26" t="s">
        <v>1656</v>
      </c>
      <c r="B217" s="391" t="s">
        <v>37</v>
      </c>
      <c r="C217" t="s">
        <v>4901</v>
      </c>
    </row>
    <row r="218" spans="1:6" ht="15" customHeight="1">
      <c r="A218" s="21" t="s">
        <v>153</v>
      </c>
      <c r="B218" s="465" t="s">
        <v>4559</v>
      </c>
      <c r="F218" s="18"/>
    </row>
    <row r="219" spans="1:6" ht="15" customHeight="1">
      <c r="B219" s="451"/>
    </row>
    <row r="220" spans="1:6" ht="15" customHeight="1">
      <c r="A220" s="502" t="s">
        <v>4759</v>
      </c>
      <c r="B220" s="503"/>
    </row>
    <row r="221" spans="1:6" ht="15" customHeight="1">
      <c r="A221" s="25" t="s">
        <v>13</v>
      </c>
      <c r="B221" s="450" t="s">
        <v>2452</v>
      </c>
      <c r="C221" s="221" t="s">
        <v>4706</v>
      </c>
      <c r="F221" s="446"/>
    </row>
    <row r="222" spans="1:6" ht="15" customHeight="1">
      <c r="A222" s="26" t="s">
        <v>11</v>
      </c>
      <c r="B222" s="391" t="s">
        <v>37</v>
      </c>
      <c r="C222" t="s">
        <v>4902</v>
      </c>
    </row>
    <row r="223" spans="1:6" ht="15" customHeight="1">
      <c r="A223" s="21" t="s">
        <v>15</v>
      </c>
      <c r="B223" s="465" t="s">
        <v>4561</v>
      </c>
      <c r="F223" s="18"/>
    </row>
    <row r="224" spans="1:6" ht="15" customHeight="1">
      <c r="B224" s="451"/>
    </row>
    <row r="225" spans="1:11" ht="15" customHeight="1">
      <c r="A225" s="486" t="s">
        <v>4549</v>
      </c>
    </row>
    <row r="226" spans="1:11" ht="15" customHeight="1">
      <c r="A226" s="24" t="s">
        <v>4760</v>
      </c>
      <c r="F226" s="446"/>
    </row>
    <row r="227" spans="1:11" ht="15" customHeight="1">
      <c r="A227" s="25" t="s">
        <v>790</v>
      </c>
      <c r="B227" s="450" t="s">
        <v>2452</v>
      </c>
      <c r="C227" s="221" t="s">
        <v>4706</v>
      </c>
    </row>
    <row r="228" spans="1:11" ht="15" customHeight="1">
      <c r="A228" s="26" t="s">
        <v>37</v>
      </c>
      <c r="B228" s="391" t="s">
        <v>37</v>
      </c>
      <c r="C228" t="s">
        <v>4913</v>
      </c>
      <c r="F228" s="18"/>
    </row>
    <row r="229" spans="1:11" ht="15" customHeight="1">
      <c r="A229" s="21" t="s">
        <v>1653</v>
      </c>
      <c r="B229" s="465" t="s">
        <v>4563</v>
      </c>
      <c r="E229" t="s">
        <v>4723</v>
      </c>
      <c r="I229" t="s">
        <v>4723</v>
      </c>
    </row>
    <row r="230" spans="1:11" ht="15" customHeight="1">
      <c r="B230" s="451"/>
    </row>
    <row r="231" spans="1:11" ht="15" customHeight="1">
      <c r="A231" s="502" t="s">
        <v>4761</v>
      </c>
      <c r="B231" s="503"/>
    </row>
    <row r="232" spans="1:11" ht="15" customHeight="1">
      <c r="A232" s="290" t="s">
        <v>2689</v>
      </c>
      <c r="B232" s="290" t="s">
        <v>2690</v>
      </c>
      <c r="C232" s="290" t="s">
        <v>2691</v>
      </c>
      <c r="D232" s="290" t="s">
        <v>2692</v>
      </c>
      <c r="E232" s="290" t="s">
        <v>2693</v>
      </c>
      <c r="F232" s="290" t="s">
        <v>2694</v>
      </c>
      <c r="G232" s="290" t="s">
        <v>2695</v>
      </c>
      <c r="H232" s="290" t="s">
        <v>2696</v>
      </c>
      <c r="I232" s="290" t="s">
        <v>40</v>
      </c>
      <c r="J232" s="450" t="s">
        <v>2452</v>
      </c>
      <c r="K232" s="221" t="s">
        <v>4704</v>
      </c>
    </row>
    <row r="233" spans="1:11" ht="15" customHeight="1">
      <c r="A233" s="25" t="s">
        <v>3375</v>
      </c>
      <c r="B233" s="25" t="s">
        <v>3375</v>
      </c>
      <c r="C233" s="25" t="s">
        <v>4535</v>
      </c>
      <c r="D233" s="25" t="s">
        <v>1647</v>
      </c>
      <c r="E233" s="25" t="s">
        <v>3375</v>
      </c>
      <c r="F233" s="25" t="s">
        <v>4535</v>
      </c>
      <c r="G233" s="25" t="s">
        <v>1137</v>
      </c>
      <c r="H233" s="25" t="s">
        <v>800</v>
      </c>
      <c r="I233" s="25" t="s">
        <v>2008</v>
      </c>
      <c r="J233" s="391" t="s">
        <v>37</v>
      </c>
      <c r="K233" t="s">
        <v>4914</v>
      </c>
    </row>
    <row r="234" spans="1:11" ht="15" customHeight="1">
      <c r="A234" s="26" t="s">
        <v>153</v>
      </c>
      <c r="B234" s="26" t="s">
        <v>748</v>
      </c>
      <c r="C234" s="26" t="s">
        <v>4535</v>
      </c>
      <c r="D234" s="26" t="s">
        <v>155</v>
      </c>
      <c r="E234" s="26" t="s">
        <v>1653</v>
      </c>
      <c r="F234" s="26" t="s">
        <v>4535</v>
      </c>
      <c r="G234" s="26" t="s">
        <v>800</v>
      </c>
      <c r="H234" s="26" t="s">
        <v>746</v>
      </c>
      <c r="I234" s="26" t="s">
        <v>2006</v>
      </c>
      <c r="J234" s="465" t="s">
        <v>4569</v>
      </c>
    </row>
    <row r="235" spans="1:11" ht="15" customHeight="1">
      <c r="A235" s="21" t="s">
        <v>1659</v>
      </c>
      <c r="B235" s="21" t="s">
        <v>153</v>
      </c>
      <c r="C235" s="21" t="s">
        <v>4535</v>
      </c>
      <c r="D235" s="21" t="s">
        <v>2006</v>
      </c>
      <c r="E235" s="21" t="s">
        <v>3374</v>
      </c>
      <c r="F235" s="21" t="s">
        <v>4535</v>
      </c>
      <c r="G235" s="21" t="s">
        <v>2008</v>
      </c>
      <c r="H235" s="21" t="s">
        <v>2008</v>
      </c>
      <c r="I235" s="21" t="s">
        <v>800</v>
      </c>
      <c r="J235" s="451"/>
    </row>
    <row r="236" spans="1:11" ht="15" customHeight="1">
      <c r="A236" s="39"/>
      <c r="F236" s="446"/>
    </row>
    <row r="237" spans="1:11" ht="15" customHeight="1">
      <c r="A237" s="502" t="s">
        <v>4762</v>
      </c>
      <c r="B237" s="503"/>
    </row>
    <row r="238" spans="1:11" ht="15" customHeight="1">
      <c r="A238" s="290" t="s">
        <v>2689</v>
      </c>
      <c r="B238" s="290" t="s">
        <v>2690</v>
      </c>
      <c r="C238" s="290" t="s">
        <v>2691</v>
      </c>
      <c r="D238" s="290" t="s">
        <v>2692</v>
      </c>
      <c r="E238" s="290" t="s">
        <v>2693</v>
      </c>
      <c r="F238" s="290" t="s">
        <v>2694</v>
      </c>
      <c r="G238" s="290" t="s">
        <v>2695</v>
      </c>
      <c r="H238" s="290" t="s">
        <v>40</v>
      </c>
      <c r="I238" s="450" t="s">
        <v>2452</v>
      </c>
      <c r="J238" s="221" t="s">
        <v>4705</v>
      </c>
    </row>
    <row r="239" spans="1:11" ht="15" customHeight="1">
      <c r="A239" s="25" t="s">
        <v>3367</v>
      </c>
      <c r="B239" s="25" t="s">
        <v>1657</v>
      </c>
      <c r="C239" s="25" t="s">
        <v>762</v>
      </c>
      <c r="D239" s="25" t="s">
        <v>141</v>
      </c>
      <c r="E239" s="25" t="s">
        <v>4911</v>
      </c>
      <c r="F239" s="25" t="s">
        <v>4912</v>
      </c>
      <c r="G239" s="25" t="s">
        <v>153</v>
      </c>
      <c r="H239" s="25" t="s">
        <v>733</v>
      </c>
      <c r="I239" s="391" t="s">
        <v>37</v>
      </c>
      <c r="J239" t="s">
        <v>4915</v>
      </c>
    </row>
    <row r="240" spans="1:11" ht="15" customHeight="1">
      <c r="A240" s="26" t="s">
        <v>2007</v>
      </c>
      <c r="B240" s="26" t="s">
        <v>3380</v>
      </c>
      <c r="C240" s="26" t="s">
        <v>790</v>
      </c>
      <c r="D240" s="26" t="s">
        <v>9</v>
      </c>
      <c r="E240" s="26" t="s">
        <v>3385</v>
      </c>
      <c r="F240" s="26" t="s">
        <v>1662</v>
      </c>
      <c r="G240" s="26" t="s">
        <v>1656</v>
      </c>
      <c r="H240" s="26" t="s">
        <v>141</v>
      </c>
      <c r="I240" s="465" t="s">
        <v>4580</v>
      </c>
    </row>
    <row r="241" spans="1:9" ht="15" customHeight="1">
      <c r="A241" s="21" t="s">
        <v>3377</v>
      </c>
      <c r="B241" s="21" t="s">
        <v>762</v>
      </c>
      <c r="C241" s="21" t="s">
        <v>153</v>
      </c>
      <c r="D241" s="21" t="s">
        <v>162</v>
      </c>
      <c r="E241" s="21" t="s">
        <v>15</v>
      </c>
      <c r="F241" s="21" t="s">
        <v>1644</v>
      </c>
      <c r="G241" s="21" t="s">
        <v>3375</v>
      </c>
      <c r="H241" s="21" t="s">
        <v>1644</v>
      </c>
      <c r="I241" s="451"/>
    </row>
    <row r="242" spans="1:9" ht="15" customHeight="1"/>
    <row r="243" spans="1:9" ht="15" customHeight="1">
      <c r="A243" s="486" t="s">
        <v>4550</v>
      </c>
      <c r="F243" s="18"/>
    </row>
    <row r="244" spans="1:9" ht="15" customHeight="1">
      <c r="A244" s="24" t="s">
        <v>4763</v>
      </c>
    </row>
    <row r="245" spans="1:9" ht="15" customHeight="1">
      <c r="A245" s="25" t="s">
        <v>3368</v>
      </c>
      <c r="B245" s="450" t="s">
        <v>2452</v>
      </c>
      <c r="C245" s="221" t="s">
        <v>4706</v>
      </c>
    </row>
    <row r="246" spans="1:9" ht="15" customHeight="1">
      <c r="A246" s="26" t="s">
        <v>2157</v>
      </c>
      <c r="B246" s="391" t="s">
        <v>37</v>
      </c>
      <c r="C246" t="s">
        <v>4917</v>
      </c>
      <c r="F246" s="446"/>
    </row>
    <row r="247" spans="1:9" ht="15" customHeight="1">
      <c r="A247" s="21" t="s">
        <v>153</v>
      </c>
      <c r="B247" s="465" t="s">
        <v>4594</v>
      </c>
    </row>
    <row r="248" spans="1:9" ht="15" customHeight="1">
      <c r="B248" s="451"/>
      <c r="F248" s="18"/>
    </row>
    <row r="249" spans="1:9" ht="15" customHeight="1">
      <c r="A249" s="24" t="s">
        <v>4764</v>
      </c>
    </row>
    <row r="250" spans="1:9" ht="15" customHeight="1">
      <c r="A250" s="25" t="s">
        <v>796</v>
      </c>
      <c r="B250" s="450" t="s">
        <v>2452</v>
      </c>
      <c r="C250" s="221" t="s">
        <v>4706</v>
      </c>
    </row>
    <row r="251" spans="1:9" ht="15" customHeight="1">
      <c r="A251" s="26" t="s">
        <v>3379</v>
      </c>
      <c r="B251" s="391" t="s">
        <v>37</v>
      </c>
      <c r="C251" t="s">
        <v>4918</v>
      </c>
      <c r="F251" s="446"/>
    </row>
    <row r="252" spans="1:9" ht="15" customHeight="1">
      <c r="A252" s="21" t="s">
        <v>790</v>
      </c>
      <c r="B252" s="465" t="s">
        <v>4596</v>
      </c>
      <c r="D252" t="s">
        <v>4723</v>
      </c>
    </row>
    <row r="253" spans="1:9" ht="15" customHeight="1">
      <c r="B253" s="451"/>
      <c r="F253" s="18"/>
    </row>
    <row r="254" spans="1:9" ht="15" customHeight="1">
      <c r="A254" s="24" t="s">
        <v>4765</v>
      </c>
    </row>
    <row r="255" spans="1:9" ht="15" customHeight="1">
      <c r="A255" s="25" t="s">
        <v>2053</v>
      </c>
      <c r="B255" s="450" t="s">
        <v>2452</v>
      </c>
      <c r="C255" s="221" t="s">
        <v>4919</v>
      </c>
      <c r="D255" t="s">
        <v>4723</v>
      </c>
    </row>
    <row r="256" spans="1:9" ht="15" customHeight="1">
      <c r="A256" s="26" t="s">
        <v>733</v>
      </c>
      <c r="B256" s="391" t="s">
        <v>37</v>
      </c>
      <c r="C256" t="s">
        <v>4920</v>
      </c>
      <c r="F256" s="446"/>
    </row>
    <row r="257" spans="1:6" ht="15" customHeight="1">
      <c r="A257" s="21" t="s">
        <v>3375</v>
      </c>
      <c r="B257" s="465" t="s">
        <v>4737</v>
      </c>
      <c r="F257" s="446"/>
    </row>
    <row r="258" spans="1:6" ht="15" customHeight="1">
      <c r="A258" s="21" t="s">
        <v>762</v>
      </c>
      <c r="B258" s="450"/>
      <c r="F258" s="446"/>
    </row>
    <row r="259" spans="1:6" ht="15" customHeight="1">
      <c r="A259" s="21" t="s">
        <v>764</v>
      </c>
    </row>
    <row r="260" spans="1:6" ht="15" customHeight="1">
      <c r="B260" s="1"/>
      <c r="F260" s="18"/>
    </row>
    <row r="261" spans="1:6" ht="15" customHeight="1">
      <c r="A261" s="24" t="s">
        <v>4887</v>
      </c>
    </row>
    <row r="262" spans="1:6" ht="15" customHeight="1">
      <c r="A262" s="25" t="s">
        <v>2003</v>
      </c>
      <c r="B262" s="450" t="s">
        <v>2452</v>
      </c>
      <c r="C262" s="221" t="s">
        <v>4709</v>
      </c>
    </row>
    <row r="263" spans="1:6" ht="15" customHeight="1">
      <c r="A263" s="26" t="s">
        <v>153</v>
      </c>
      <c r="B263" s="391" t="s">
        <v>37</v>
      </c>
      <c r="C263" t="s">
        <v>4921</v>
      </c>
      <c r="D263" t="s">
        <v>4723</v>
      </c>
    </row>
    <row r="264" spans="1:6" ht="15" customHeight="1">
      <c r="A264" s="21" t="s">
        <v>143</v>
      </c>
      <c r="B264" s="465" t="s">
        <v>4738</v>
      </c>
    </row>
    <row r="265" spans="1:6" ht="15" customHeight="1">
      <c r="A265" s="21" t="s">
        <v>790</v>
      </c>
      <c r="B265" s="391"/>
    </row>
    <row r="266" spans="1:6" ht="15" customHeight="1">
      <c r="B266" s="1"/>
    </row>
    <row r="267" spans="1:6" ht="15" customHeight="1">
      <c r="A267" s="24" t="s">
        <v>4888</v>
      </c>
    </row>
    <row r="268" spans="1:6" ht="15" customHeight="1">
      <c r="A268" s="25" t="s">
        <v>1652</v>
      </c>
      <c r="B268" s="450" t="s">
        <v>2452</v>
      </c>
      <c r="C268" s="221" t="s">
        <v>4922</v>
      </c>
    </row>
    <row r="269" spans="1:6" ht="15" customHeight="1">
      <c r="A269" s="26" t="s">
        <v>153</v>
      </c>
      <c r="B269" s="391" t="s">
        <v>37</v>
      </c>
      <c r="C269" t="s">
        <v>4923</v>
      </c>
      <c r="F269" s="446"/>
    </row>
    <row r="270" spans="1:6" ht="15" customHeight="1">
      <c r="A270" s="26" t="s">
        <v>31</v>
      </c>
      <c r="B270" s="465" t="s">
        <v>4739</v>
      </c>
    </row>
    <row r="271" spans="1:6" ht="15" customHeight="1">
      <c r="B271" s="451"/>
      <c r="D271" t="s">
        <v>4723</v>
      </c>
      <c r="F271" s="18"/>
    </row>
    <row r="272" spans="1:6" ht="15" customHeight="1">
      <c r="A272" s="24" t="s">
        <v>4889</v>
      </c>
      <c r="D272" t="s">
        <v>4723</v>
      </c>
    </row>
    <row r="273" spans="1:8" ht="15" customHeight="1">
      <c r="A273" s="25" t="s">
        <v>753</v>
      </c>
      <c r="B273" s="450" t="s">
        <v>2452</v>
      </c>
      <c r="C273" s="221" t="s">
        <v>4924</v>
      </c>
    </row>
    <row r="274" spans="1:8" ht="15" customHeight="1">
      <c r="A274" s="26" t="s">
        <v>3397</v>
      </c>
      <c r="B274" s="391" t="s">
        <v>37</v>
      </c>
      <c r="C274" t="s">
        <v>4925</v>
      </c>
      <c r="F274" s="446"/>
    </row>
    <row r="275" spans="1:8" ht="15" customHeight="1">
      <c r="A275" s="26" t="s">
        <v>3373</v>
      </c>
      <c r="B275" s="465" t="s">
        <v>4778</v>
      </c>
      <c r="F275" s="446"/>
    </row>
    <row r="276" spans="1:8" ht="15" customHeight="1">
      <c r="A276" s="26" t="s">
        <v>3382</v>
      </c>
      <c r="B276" s="450"/>
      <c r="F276" s="446"/>
    </row>
    <row r="277" spans="1:8" ht="15" customHeight="1">
      <c r="A277" s="26" t="s">
        <v>771</v>
      </c>
      <c r="E277" t="s">
        <v>4723</v>
      </c>
    </row>
    <row r="278" spans="1:8" ht="15" customHeight="1">
      <c r="B278" s="1"/>
      <c r="F278" s="18"/>
    </row>
    <row r="279" spans="1:8" ht="15" customHeight="1">
      <c r="A279" s="24" t="s">
        <v>4890</v>
      </c>
    </row>
    <row r="280" spans="1:8" ht="15" customHeight="1">
      <c r="A280" s="25" t="s">
        <v>2024</v>
      </c>
      <c r="B280" s="450" t="s">
        <v>2452</v>
      </c>
      <c r="C280" s="221" t="s">
        <v>4706</v>
      </c>
    </row>
    <row r="281" spans="1:8" ht="15" customHeight="1">
      <c r="A281" s="26" t="s">
        <v>746</v>
      </c>
      <c r="B281" s="391" t="s">
        <v>37</v>
      </c>
      <c r="C281" t="s">
        <v>4926</v>
      </c>
      <c r="F281" s="446"/>
    </row>
    <row r="282" spans="1:8" ht="15" customHeight="1">
      <c r="A282" s="21" t="s">
        <v>771</v>
      </c>
      <c r="B282" s="465" t="s">
        <v>4779</v>
      </c>
    </row>
    <row r="283" spans="1:8" ht="15" customHeight="1">
      <c r="B283" s="451"/>
      <c r="F283" s="18"/>
    </row>
    <row r="284" spans="1:8" ht="15" customHeight="1">
      <c r="A284" s="24" t="s">
        <v>4891</v>
      </c>
      <c r="F284" s="446"/>
    </row>
    <row r="285" spans="1:8" ht="15" customHeight="1">
      <c r="A285" s="290" t="s">
        <v>2689</v>
      </c>
      <c r="B285" s="290" t="s">
        <v>2690</v>
      </c>
      <c r="C285" s="290" t="s">
        <v>2691</v>
      </c>
      <c r="D285" s="290" t="s">
        <v>2692</v>
      </c>
      <c r="E285" s="290" t="s">
        <v>2693</v>
      </c>
      <c r="F285" s="290" t="s">
        <v>40</v>
      </c>
      <c r="G285" s="450" t="s">
        <v>2452</v>
      </c>
      <c r="H285" s="221" t="s">
        <v>4948</v>
      </c>
    </row>
    <row r="286" spans="1:8" ht="15" customHeight="1">
      <c r="A286" s="25" t="s">
        <v>23</v>
      </c>
      <c r="B286" s="25" t="s">
        <v>23</v>
      </c>
      <c r="C286" s="25" t="s">
        <v>23</v>
      </c>
      <c r="D286" s="25" t="s">
        <v>1659</v>
      </c>
      <c r="E286" s="25" t="s">
        <v>4535</v>
      </c>
      <c r="F286" s="25" t="s">
        <v>1659</v>
      </c>
      <c r="G286" s="391" t="s">
        <v>37</v>
      </c>
      <c r="H286" t="s">
        <v>4949</v>
      </c>
    </row>
    <row r="287" spans="1:8" ht="15" customHeight="1">
      <c r="A287" s="26" t="s">
        <v>4535</v>
      </c>
      <c r="B287" s="26" t="s">
        <v>4535</v>
      </c>
      <c r="C287" s="26" t="s">
        <v>4535</v>
      </c>
      <c r="D287" s="26" t="s">
        <v>755</v>
      </c>
      <c r="E287" s="26" t="s">
        <v>4535</v>
      </c>
      <c r="F287" s="26" t="s">
        <v>23</v>
      </c>
      <c r="G287" s="465" t="s">
        <v>4780</v>
      </c>
    </row>
    <row r="288" spans="1:8" ht="15" customHeight="1">
      <c r="A288" s="21" t="s">
        <v>4535</v>
      </c>
      <c r="B288" s="21" t="s">
        <v>4535</v>
      </c>
      <c r="C288" s="21" t="s">
        <v>4535</v>
      </c>
      <c r="D288" s="21" t="s">
        <v>13</v>
      </c>
      <c r="E288" s="21" t="s">
        <v>4535</v>
      </c>
      <c r="F288" s="21" t="s">
        <v>755</v>
      </c>
      <c r="G288" s="451"/>
    </row>
    <row r="289" spans="1:9" ht="15" customHeight="1">
      <c r="A289" s="21"/>
      <c r="B289" s="21"/>
      <c r="C289" s="21"/>
      <c r="D289" s="21" t="s">
        <v>27</v>
      </c>
      <c r="G289" s="1"/>
    </row>
    <row r="290" spans="1:9" ht="15" customHeight="1">
      <c r="F290" s="18"/>
    </row>
    <row r="291" spans="1:9" ht="15" customHeight="1">
      <c r="A291" s="502" t="s">
        <v>4766</v>
      </c>
      <c r="B291" s="503"/>
    </row>
    <row r="292" spans="1:9" ht="15" customHeight="1">
      <c r="A292" s="25" t="s">
        <v>3372</v>
      </c>
      <c r="B292" s="450" t="s">
        <v>2452</v>
      </c>
      <c r="C292" s="221" t="s">
        <v>4706</v>
      </c>
    </row>
    <row r="293" spans="1:9" ht="15" customHeight="1">
      <c r="A293" s="26" t="s">
        <v>3383</v>
      </c>
      <c r="B293" s="391" t="s">
        <v>37</v>
      </c>
      <c r="C293" t="s">
        <v>4958</v>
      </c>
    </row>
    <row r="294" spans="1:9" ht="15" customHeight="1">
      <c r="A294" s="21" t="s">
        <v>3381</v>
      </c>
      <c r="B294" s="465" t="s">
        <v>4781</v>
      </c>
      <c r="F294" s="446"/>
    </row>
    <row r="295" spans="1:9" ht="15" customHeight="1">
      <c r="B295" s="451"/>
    </row>
    <row r="296" spans="1:9" ht="15" customHeight="1">
      <c r="A296" s="486" t="s">
        <v>4741</v>
      </c>
      <c r="F296" s="18"/>
    </row>
    <row r="297" spans="1:9" ht="15" customHeight="1">
      <c r="A297" s="24" t="s">
        <v>4767</v>
      </c>
      <c r="F297" s="446"/>
    </row>
    <row r="298" spans="1:9" ht="15" customHeight="1">
      <c r="A298" s="290" t="s">
        <v>2689</v>
      </c>
      <c r="B298" s="290" t="s">
        <v>2690</v>
      </c>
      <c r="C298" s="290" t="s">
        <v>2691</v>
      </c>
      <c r="D298" s="290" t="s">
        <v>2692</v>
      </c>
      <c r="E298" s="290" t="s">
        <v>2693</v>
      </c>
      <c r="F298" s="290" t="s">
        <v>40</v>
      </c>
      <c r="G298" s="450" t="s">
        <v>2452</v>
      </c>
      <c r="H298" s="221" t="s">
        <v>4989</v>
      </c>
      <c r="I298" t="s">
        <v>4723</v>
      </c>
    </row>
    <row r="299" spans="1:9" ht="15" customHeight="1">
      <c r="A299" s="25" t="s">
        <v>1644</v>
      </c>
      <c r="B299" s="25" t="s">
        <v>2027</v>
      </c>
      <c r="C299" s="25" t="s">
        <v>2027</v>
      </c>
      <c r="D299" s="25" t="s">
        <v>3373</v>
      </c>
      <c r="E299" s="25" t="s">
        <v>1644</v>
      </c>
      <c r="F299" s="25" t="s">
        <v>2027</v>
      </c>
      <c r="G299" s="391" t="s">
        <v>37</v>
      </c>
      <c r="H299" t="s">
        <v>4990</v>
      </c>
    </row>
    <row r="300" spans="1:9" ht="15" customHeight="1">
      <c r="A300" s="26" t="s">
        <v>734</v>
      </c>
      <c r="B300" s="26" t="s">
        <v>2003</v>
      </c>
      <c r="C300" s="26" t="s">
        <v>749</v>
      </c>
      <c r="D300" s="26" t="s">
        <v>2027</v>
      </c>
      <c r="E300" s="26" t="s">
        <v>734</v>
      </c>
      <c r="F300" s="26" t="s">
        <v>2003</v>
      </c>
      <c r="G300" s="465" t="s">
        <v>4782</v>
      </c>
      <c r="H300" t="s">
        <v>4723</v>
      </c>
    </row>
    <row r="301" spans="1:9" ht="15" customHeight="1">
      <c r="A301" s="21" t="s">
        <v>1659</v>
      </c>
      <c r="B301" s="21" t="s">
        <v>2024</v>
      </c>
      <c r="C301" s="21" t="s">
        <v>2003</v>
      </c>
      <c r="D301" s="21" t="s">
        <v>746</v>
      </c>
      <c r="E301" s="26" t="s">
        <v>2030</v>
      </c>
      <c r="F301" s="21" t="s">
        <v>800</v>
      </c>
      <c r="G301" s="451"/>
    </row>
    <row r="302" spans="1:9" ht="15" customHeight="1">
      <c r="A302" s="21"/>
      <c r="B302" s="21" t="s">
        <v>23</v>
      </c>
      <c r="C302" s="21" t="s">
        <v>800</v>
      </c>
      <c r="D302" s="21" t="s">
        <v>734</v>
      </c>
      <c r="E302" s="26" t="s">
        <v>757</v>
      </c>
      <c r="G302" s="451"/>
    </row>
    <row r="303" spans="1:9" ht="15" customHeight="1">
      <c r="A303" s="21"/>
      <c r="B303" s="21"/>
      <c r="C303" s="21"/>
      <c r="D303" s="21" t="s">
        <v>37</v>
      </c>
      <c r="E303" s="26" t="s">
        <v>180</v>
      </c>
      <c r="G303" s="451"/>
    </row>
    <row r="304" spans="1:9" ht="15" customHeight="1">
      <c r="F304" s="18"/>
    </row>
    <row r="305" spans="1:6" ht="15" customHeight="1">
      <c r="A305" s="24" t="s">
        <v>4866</v>
      </c>
    </row>
    <row r="306" spans="1:6" ht="15" customHeight="1">
      <c r="A306" s="25" t="s">
        <v>2027</v>
      </c>
      <c r="B306" s="450" t="s">
        <v>2452</v>
      </c>
      <c r="C306" s="221" t="s">
        <v>4706</v>
      </c>
      <c r="F306" s="446"/>
    </row>
    <row r="307" spans="1:6" ht="15" customHeight="1">
      <c r="A307" s="26" t="s">
        <v>2003</v>
      </c>
      <c r="B307" s="391" t="s">
        <v>37</v>
      </c>
      <c r="C307" t="s">
        <v>4991</v>
      </c>
    </row>
    <row r="308" spans="1:6" ht="15" customHeight="1">
      <c r="A308" s="21" t="s">
        <v>771</v>
      </c>
      <c r="B308" s="465" t="s">
        <v>4785</v>
      </c>
      <c r="F308" s="18"/>
    </row>
    <row r="309" spans="1:6" ht="15" customHeight="1">
      <c r="B309" s="451"/>
    </row>
    <row r="310" spans="1:6" ht="15" customHeight="1">
      <c r="A310" s="24" t="s">
        <v>4867</v>
      </c>
    </row>
    <row r="311" spans="1:6" ht="15" customHeight="1">
      <c r="A311" s="25" t="s">
        <v>1656</v>
      </c>
      <c r="B311" s="450" t="s">
        <v>2452</v>
      </c>
      <c r="C311" s="221" t="s">
        <v>4706</v>
      </c>
      <c r="F311" s="446"/>
    </row>
    <row r="312" spans="1:6" ht="15" customHeight="1">
      <c r="A312" s="26" t="s">
        <v>790</v>
      </c>
      <c r="B312" s="391" t="s">
        <v>37</v>
      </c>
      <c r="C312" t="s">
        <v>4992</v>
      </c>
    </row>
    <row r="313" spans="1:6" ht="15" customHeight="1">
      <c r="A313" s="21" t="s">
        <v>1652</v>
      </c>
      <c r="B313" s="465" t="s">
        <v>4791</v>
      </c>
      <c r="F313" s="18"/>
    </row>
    <row r="314" spans="1:6" ht="15" customHeight="1">
      <c r="B314" s="451"/>
    </row>
    <row r="315" spans="1:6" ht="15" customHeight="1">
      <c r="A315" s="502" t="s">
        <v>4868</v>
      </c>
      <c r="B315" s="503"/>
    </row>
    <row r="316" spans="1:6" ht="15" customHeight="1">
      <c r="A316" s="25" t="s">
        <v>3375</v>
      </c>
      <c r="B316" s="450" t="s">
        <v>2452</v>
      </c>
      <c r="C316" s="221" t="s">
        <v>4706</v>
      </c>
      <c r="F316" s="446"/>
    </row>
    <row r="317" spans="1:6" ht="15" customHeight="1">
      <c r="A317" s="26" t="s">
        <v>762</v>
      </c>
      <c r="B317" s="391" t="s">
        <v>37</v>
      </c>
      <c r="C317" t="s">
        <v>4993</v>
      </c>
    </row>
    <row r="318" spans="1:6" ht="15" customHeight="1">
      <c r="A318" s="21" t="s">
        <v>1659</v>
      </c>
      <c r="B318" s="465" t="s">
        <v>4814</v>
      </c>
      <c r="F318" s="18"/>
    </row>
    <row r="319" spans="1:6" ht="15" customHeight="1">
      <c r="B319" s="451"/>
    </row>
    <row r="320" spans="1:6" ht="15" customHeight="1">
      <c r="A320" s="502" t="s">
        <v>4869</v>
      </c>
      <c r="B320" s="503"/>
    </row>
    <row r="321" spans="1:10" ht="15" customHeight="1">
      <c r="A321" s="25" t="s">
        <v>3383</v>
      </c>
      <c r="B321" s="450" t="s">
        <v>2452</v>
      </c>
      <c r="C321" s="221" t="s">
        <v>4706</v>
      </c>
      <c r="F321" s="446"/>
    </row>
    <row r="322" spans="1:10" ht="15" customHeight="1">
      <c r="A322" s="26" t="s">
        <v>2023</v>
      </c>
      <c r="B322" s="391" t="s">
        <v>37</v>
      </c>
      <c r="C322" t="s">
        <v>4994</v>
      </c>
    </row>
    <row r="323" spans="1:10" ht="15" customHeight="1">
      <c r="A323" s="21" t="s">
        <v>3370</v>
      </c>
      <c r="B323" s="465" t="s">
        <v>4816</v>
      </c>
      <c r="F323" s="18"/>
    </row>
    <row r="324" spans="1:10" ht="15" customHeight="1">
      <c r="B324" s="451"/>
    </row>
    <row r="325" spans="1:10" ht="15" customHeight="1">
      <c r="A325" s="502" t="s">
        <v>4870</v>
      </c>
      <c r="B325" s="503"/>
    </row>
    <row r="326" spans="1:10" ht="15" customHeight="1">
      <c r="A326" s="25" t="s">
        <v>1653</v>
      </c>
      <c r="B326" s="450" t="s">
        <v>2452</v>
      </c>
      <c r="C326" s="221" t="s">
        <v>4706</v>
      </c>
      <c r="F326" s="446"/>
    </row>
    <row r="327" spans="1:10" ht="15" customHeight="1">
      <c r="A327" s="26" t="s">
        <v>27</v>
      </c>
      <c r="B327" s="391" t="s">
        <v>37</v>
      </c>
      <c r="C327" t="s">
        <v>4995</v>
      </c>
    </row>
    <row r="328" spans="1:10" ht="15" customHeight="1">
      <c r="A328" s="21" t="s">
        <v>771</v>
      </c>
      <c r="B328" s="465" t="s">
        <v>4818</v>
      </c>
      <c r="F328" s="18"/>
    </row>
    <row r="329" spans="1:10" ht="15" customHeight="1">
      <c r="B329" s="451"/>
    </row>
    <row r="330" spans="1:10" ht="15" customHeight="1">
      <c r="A330" s="502" t="s">
        <v>4871</v>
      </c>
      <c r="B330" s="503"/>
    </row>
    <row r="331" spans="1:10" ht="15" customHeight="1">
      <c r="A331" s="290" t="s">
        <v>2689</v>
      </c>
      <c r="B331" s="290" t="s">
        <v>2690</v>
      </c>
      <c r="C331" s="290" t="s">
        <v>2691</v>
      </c>
      <c r="D331" s="290" t="s">
        <v>2692</v>
      </c>
      <c r="E331" s="290" t="s">
        <v>2693</v>
      </c>
      <c r="F331" s="290" t="s">
        <v>2694</v>
      </c>
      <c r="G331" s="290" t="s">
        <v>2695</v>
      </c>
      <c r="H331" s="290" t="s">
        <v>40</v>
      </c>
      <c r="I331" s="450" t="s">
        <v>2452</v>
      </c>
      <c r="J331" s="221" t="s">
        <v>4705</v>
      </c>
    </row>
    <row r="332" spans="1:10" ht="15" customHeight="1">
      <c r="A332" s="25" t="s">
        <v>3370</v>
      </c>
      <c r="B332" s="25" t="s">
        <v>162</v>
      </c>
      <c r="C332" s="25" t="s">
        <v>778</v>
      </c>
      <c r="D332" s="25" t="s">
        <v>733</v>
      </c>
      <c r="E332" s="25" t="s">
        <v>3371</v>
      </c>
      <c r="F332" s="25" t="s">
        <v>733</v>
      </c>
      <c r="G332" s="25" t="s">
        <v>3385</v>
      </c>
      <c r="H332" s="25" t="s">
        <v>778</v>
      </c>
      <c r="I332" s="391" t="s">
        <v>2008</v>
      </c>
      <c r="J332" t="s">
        <v>4996</v>
      </c>
    </row>
    <row r="333" spans="1:10" ht="15" customHeight="1">
      <c r="A333" s="26" t="s">
        <v>749</v>
      </c>
      <c r="B333" s="26" t="s">
        <v>3385</v>
      </c>
      <c r="C333" s="26" t="s">
        <v>779</v>
      </c>
      <c r="D333" s="26" t="s">
        <v>3368</v>
      </c>
      <c r="E333" s="26" t="s">
        <v>11</v>
      </c>
      <c r="F333" s="26" t="s">
        <v>1643</v>
      </c>
      <c r="G333" s="26" t="s">
        <v>142</v>
      </c>
      <c r="H333" s="26" t="s">
        <v>155</v>
      </c>
      <c r="I333" s="465" t="s">
        <v>4126</v>
      </c>
    </row>
    <row r="334" spans="1:10" ht="15" customHeight="1">
      <c r="A334" s="21" t="s">
        <v>154</v>
      </c>
      <c r="B334" s="21" t="s">
        <v>3397</v>
      </c>
      <c r="C334" s="21" t="s">
        <v>142</v>
      </c>
      <c r="D334" s="21" t="s">
        <v>749</v>
      </c>
      <c r="E334" s="21" t="s">
        <v>779</v>
      </c>
      <c r="F334" s="21" t="s">
        <v>1653</v>
      </c>
      <c r="G334" s="21" t="s">
        <v>3379</v>
      </c>
      <c r="H334" s="21" t="s">
        <v>11</v>
      </c>
      <c r="I334" s="451"/>
    </row>
    <row r="335" spans="1:10" ht="15" customHeight="1"/>
    <row r="336" spans="1:10" ht="15" customHeight="1">
      <c r="A336" s="486" t="s">
        <v>4861</v>
      </c>
      <c r="F336" s="446"/>
    </row>
    <row r="337" spans="1:6" ht="15" customHeight="1">
      <c r="A337" s="24" t="s">
        <v>4872</v>
      </c>
    </row>
    <row r="338" spans="1:6" ht="15" customHeight="1">
      <c r="A338" s="25" t="s">
        <v>3395</v>
      </c>
      <c r="B338" s="450" t="s">
        <v>2452</v>
      </c>
      <c r="C338" t="s">
        <v>5013</v>
      </c>
      <c r="F338" s="18"/>
    </row>
    <row r="339" spans="1:6" ht="15" customHeight="1">
      <c r="A339" s="26" t="s">
        <v>5035</v>
      </c>
      <c r="B339" s="391" t="s">
        <v>2008</v>
      </c>
      <c r="C339" t="s">
        <v>5014</v>
      </c>
    </row>
    <row r="340" spans="1:6" ht="15" customHeight="1">
      <c r="A340" s="21" t="s">
        <v>5035</v>
      </c>
      <c r="B340" s="465" t="s">
        <v>4553</v>
      </c>
    </row>
    <row r="341" spans="1:6" ht="15" customHeight="1">
      <c r="A341" s="39"/>
      <c r="B341" s="451"/>
      <c r="F341" s="446"/>
    </row>
    <row r="342" spans="1:6" ht="15" customHeight="1">
      <c r="A342" s="24" t="s">
        <v>4873</v>
      </c>
    </row>
    <row r="343" spans="1:6" ht="15" customHeight="1">
      <c r="A343" s="25" t="s">
        <v>3395</v>
      </c>
      <c r="B343" s="450" t="s">
        <v>2452</v>
      </c>
      <c r="C343" t="s">
        <v>5013</v>
      </c>
      <c r="F343" s="18"/>
    </row>
    <row r="344" spans="1:6" ht="15" customHeight="1">
      <c r="A344" s="26" t="s">
        <v>5035</v>
      </c>
      <c r="B344" s="391" t="s">
        <v>2008</v>
      </c>
      <c r="C344" t="s">
        <v>5015</v>
      </c>
    </row>
    <row r="345" spans="1:6" ht="15" customHeight="1">
      <c r="A345" s="21" t="s">
        <v>5035</v>
      </c>
      <c r="B345" s="465" t="s">
        <v>4554</v>
      </c>
    </row>
    <row r="346" spans="1:6" ht="15" customHeight="1">
      <c r="A346" s="39"/>
      <c r="B346" s="451"/>
      <c r="F346" s="446"/>
    </row>
    <row r="347" spans="1:6" ht="15" customHeight="1">
      <c r="A347" s="24" t="s">
        <v>4874</v>
      </c>
    </row>
    <row r="348" spans="1:6" ht="15" customHeight="1">
      <c r="A348" s="25" t="s">
        <v>2157</v>
      </c>
      <c r="B348" s="450" t="s">
        <v>2452</v>
      </c>
      <c r="C348" s="221" t="s">
        <v>4922</v>
      </c>
      <c r="F348" s="18"/>
    </row>
    <row r="349" spans="1:6" ht="15" customHeight="1">
      <c r="A349" s="26" t="s">
        <v>763</v>
      </c>
      <c r="B349" s="391" t="s">
        <v>2008</v>
      </c>
      <c r="C349" t="s">
        <v>5019</v>
      </c>
    </row>
    <row r="350" spans="1:6" ht="15" customHeight="1">
      <c r="A350" s="26" t="s">
        <v>753</v>
      </c>
      <c r="B350" s="465" t="s">
        <v>4555</v>
      </c>
    </row>
    <row r="351" spans="1:6" ht="15" customHeight="1">
      <c r="A351" s="39"/>
      <c r="B351" s="451"/>
      <c r="F351" s="446"/>
    </row>
    <row r="352" spans="1:6" ht="15" customHeight="1">
      <c r="A352" s="24" t="s">
        <v>4875</v>
      </c>
    </row>
    <row r="353" spans="1:6" ht="15" customHeight="1">
      <c r="A353" s="25" t="s">
        <v>2018</v>
      </c>
      <c r="B353" s="450" t="s">
        <v>2452</v>
      </c>
      <c r="C353" s="221" t="s">
        <v>4706</v>
      </c>
      <c r="F353" s="18"/>
    </row>
    <row r="354" spans="1:6" ht="15" customHeight="1">
      <c r="A354" s="26" t="s">
        <v>1643</v>
      </c>
      <c r="B354" s="391" t="s">
        <v>2008</v>
      </c>
      <c r="C354" t="s">
        <v>5022</v>
      </c>
    </row>
    <row r="355" spans="1:6" ht="15" customHeight="1">
      <c r="A355" s="21" t="s">
        <v>778</v>
      </c>
      <c r="B355" s="465" t="s">
        <v>4559</v>
      </c>
    </row>
    <row r="356" spans="1:6" ht="15" customHeight="1">
      <c r="A356" s="39"/>
      <c r="B356" s="451"/>
      <c r="F356" s="446"/>
    </row>
    <row r="357" spans="1:6" ht="15" customHeight="1">
      <c r="A357" s="24" t="s">
        <v>4876</v>
      </c>
    </row>
    <row r="358" spans="1:6" ht="15" customHeight="1">
      <c r="A358" s="25" t="s">
        <v>2052</v>
      </c>
      <c r="B358" s="450" t="s">
        <v>2452</v>
      </c>
      <c r="C358" s="221" t="s">
        <v>4706</v>
      </c>
      <c r="F358" s="18"/>
    </row>
    <row r="359" spans="1:6" ht="15" customHeight="1">
      <c r="A359" s="26" t="s">
        <v>2011</v>
      </c>
      <c r="B359" s="391" t="s">
        <v>2008</v>
      </c>
      <c r="C359" t="s">
        <v>5023</v>
      </c>
    </row>
    <row r="360" spans="1:6" ht="15" customHeight="1">
      <c r="A360" s="21" t="s">
        <v>2026</v>
      </c>
      <c r="B360" s="465" t="s">
        <v>4561</v>
      </c>
    </row>
    <row r="361" spans="1:6" ht="15" customHeight="1">
      <c r="A361" s="39"/>
      <c r="B361" s="451"/>
      <c r="F361" s="446"/>
    </row>
    <row r="362" spans="1:6" ht="15" customHeight="1">
      <c r="A362" s="502" t="s">
        <v>4877</v>
      </c>
      <c r="B362" s="503"/>
    </row>
    <row r="363" spans="1:6" ht="15" customHeight="1">
      <c r="A363" s="25" t="s">
        <v>3383</v>
      </c>
      <c r="B363" s="450" t="s">
        <v>2452</v>
      </c>
      <c r="C363" s="221" t="s">
        <v>4706</v>
      </c>
      <c r="F363" s="18"/>
    </row>
    <row r="364" spans="1:6" ht="15" customHeight="1">
      <c r="A364" s="26" t="s">
        <v>757</v>
      </c>
      <c r="B364" s="391" t="s">
        <v>2008</v>
      </c>
      <c r="C364" t="s">
        <v>5034</v>
      </c>
    </row>
    <row r="365" spans="1:6" ht="15" customHeight="1">
      <c r="A365" s="21" t="s">
        <v>3399</v>
      </c>
      <c r="B365" s="465" t="s">
        <v>4563</v>
      </c>
    </row>
    <row r="366" spans="1:6" ht="15" customHeight="1">
      <c r="A366" s="39"/>
      <c r="B366" s="451"/>
      <c r="F366" s="446"/>
    </row>
    <row r="367" spans="1:6" ht="15" customHeight="1">
      <c r="A367" s="502" t="s">
        <v>4878</v>
      </c>
      <c r="B367" s="503"/>
    </row>
    <row r="368" spans="1:6" ht="15" customHeight="1">
      <c r="A368" s="25" t="s">
        <v>3383</v>
      </c>
      <c r="B368" s="450" t="s">
        <v>2452</v>
      </c>
      <c r="C368" s="221" t="s">
        <v>4706</v>
      </c>
      <c r="F368" s="18"/>
    </row>
    <row r="369" spans="1:9" ht="15" customHeight="1">
      <c r="A369" s="26" t="s">
        <v>1653</v>
      </c>
      <c r="B369" s="391" t="s">
        <v>2008</v>
      </c>
      <c r="C369" t="s">
        <v>5036</v>
      </c>
    </row>
    <row r="370" spans="1:9" ht="15" customHeight="1">
      <c r="A370" s="21" t="s">
        <v>3381</v>
      </c>
      <c r="B370" s="465" t="s">
        <v>4569</v>
      </c>
    </row>
    <row r="371" spans="1:9" ht="15" customHeight="1">
      <c r="A371" s="39"/>
      <c r="B371" s="451"/>
      <c r="F371" s="446"/>
    </row>
    <row r="372" spans="1:9" ht="15" customHeight="1">
      <c r="A372" s="486" t="s">
        <v>4862</v>
      </c>
    </row>
    <row r="373" spans="1:9" ht="15" customHeight="1">
      <c r="A373" s="24" t="s">
        <v>4879</v>
      </c>
      <c r="F373" s="18"/>
    </row>
    <row r="374" spans="1:9" ht="15" customHeight="1">
      <c r="A374" s="290" t="s">
        <v>2689</v>
      </c>
      <c r="B374" s="290" t="s">
        <v>2690</v>
      </c>
      <c r="C374" s="290" t="s">
        <v>2691</v>
      </c>
      <c r="D374" s="290" t="s">
        <v>2692</v>
      </c>
      <c r="E374" s="290" t="s">
        <v>2693</v>
      </c>
      <c r="F374" s="290" t="s">
        <v>2694</v>
      </c>
      <c r="G374" s="290" t="s">
        <v>40</v>
      </c>
      <c r="H374" s="450" t="s">
        <v>2452</v>
      </c>
      <c r="I374" s="221" t="s">
        <v>5066</v>
      </c>
    </row>
    <row r="375" spans="1:9" ht="15" customHeight="1">
      <c r="A375" s="25" t="s">
        <v>5035</v>
      </c>
      <c r="B375" s="25" t="s">
        <v>755</v>
      </c>
      <c r="C375" s="25" t="s">
        <v>5035</v>
      </c>
      <c r="D375" s="25" t="s">
        <v>23</v>
      </c>
      <c r="E375" s="25" t="s">
        <v>5035</v>
      </c>
      <c r="F375" s="25" t="s">
        <v>23</v>
      </c>
      <c r="G375" s="25" t="s">
        <v>2003</v>
      </c>
      <c r="H375" s="391" t="s">
        <v>2008</v>
      </c>
      <c r="I375" t="s">
        <v>5067</v>
      </c>
    </row>
    <row r="376" spans="1:9" ht="15" customHeight="1">
      <c r="A376" s="26" t="s">
        <v>5035</v>
      </c>
      <c r="B376" s="26" t="s">
        <v>23</v>
      </c>
      <c r="C376" s="26" t="s">
        <v>5035</v>
      </c>
      <c r="D376" s="26" t="s">
        <v>5035</v>
      </c>
      <c r="E376" s="26" t="s">
        <v>5035</v>
      </c>
      <c r="F376" s="26" t="s">
        <v>5035</v>
      </c>
      <c r="G376" s="25" t="s">
        <v>762</v>
      </c>
      <c r="H376" s="465" t="s">
        <v>4580</v>
      </c>
    </row>
    <row r="377" spans="1:9" ht="15" customHeight="1">
      <c r="A377" s="21" t="s">
        <v>5035</v>
      </c>
      <c r="B377" s="21" t="s">
        <v>5035</v>
      </c>
      <c r="C377" s="21" t="s">
        <v>5035</v>
      </c>
      <c r="D377" s="21" t="s">
        <v>5035</v>
      </c>
      <c r="E377" s="21" t="s">
        <v>5035</v>
      </c>
      <c r="F377" s="21" t="s">
        <v>5035</v>
      </c>
      <c r="G377" s="21" t="s">
        <v>1652</v>
      </c>
      <c r="H377" s="465"/>
    </row>
    <row r="378" spans="1:9" ht="15" customHeight="1">
      <c r="F378" s="18"/>
    </row>
    <row r="379" spans="1:9" ht="15" customHeight="1">
      <c r="A379" s="24" t="s">
        <v>5051</v>
      </c>
    </row>
    <row r="380" spans="1:9" ht="15" customHeight="1">
      <c r="A380" s="25" t="s">
        <v>790</v>
      </c>
      <c r="B380" s="450" t="s">
        <v>2452</v>
      </c>
      <c r="C380" s="221" t="s">
        <v>4706</v>
      </c>
    </row>
    <row r="381" spans="1:9" ht="15" customHeight="1">
      <c r="A381" s="26" t="s">
        <v>3375</v>
      </c>
      <c r="B381" s="391" t="s">
        <v>2008</v>
      </c>
      <c r="C381" t="s">
        <v>5068</v>
      </c>
    </row>
    <row r="382" spans="1:9" ht="15" customHeight="1">
      <c r="A382" s="21" t="s">
        <v>1</v>
      </c>
      <c r="B382" s="465" t="s">
        <v>4594</v>
      </c>
    </row>
    <row r="383" spans="1:9" ht="15" customHeight="1">
      <c r="A383" s="39"/>
      <c r="B383" s="451"/>
    </row>
    <row r="384" spans="1:9" ht="15" customHeight="1">
      <c r="A384" s="24" t="s">
        <v>5052</v>
      </c>
      <c r="F384" s="18"/>
    </row>
    <row r="385" spans="1:9" ht="15" customHeight="1">
      <c r="A385" s="290" t="s">
        <v>2689</v>
      </c>
      <c r="B385" s="290" t="s">
        <v>2690</v>
      </c>
      <c r="C385" s="290" t="s">
        <v>2691</v>
      </c>
      <c r="D385" s="290" t="s">
        <v>2692</v>
      </c>
      <c r="E385" s="290" t="s">
        <v>40</v>
      </c>
      <c r="F385" s="450" t="s">
        <v>2452</v>
      </c>
      <c r="G385" s="221" t="s">
        <v>5069</v>
      </c>
    </row>
    <row r="386" spans="1:9" ht="15" customHeight="1">
      <c r="A386" s="25" t="s">
        <v>3398</v>
      </c>
      <c r="B386" s="25" t="s">
        <v>1643</v>
      </c>
      <c r="C386" s="25" t="s">
        <v>3381</v>
      </c>
      <c r="D386" s="25" t="s">
        <v>1</v>
      </c>
      <c r="E386" s="25" t="s">
        <v>3381</v>
      </c>
      <c r="F386" s="391" t="s">
        <v>2008</v>
      </c>
      <c r="G386" t="s">
        <v>5070</v>
      </c>
    </row>
    <row r="387" spans="1:9" ht="15" customHeight="1">
      <c r="A387" s="25" t="s">
        <v>3381</v>
      </c>
      <c r="B387" s="26" t="s">
        <v>2050</v>
      </c>
      <c r="C387" s="26" t="s">
        <v>3398</v>
      </c>
      <c r="D387" s="26" t="s">
        <v>3381</v>
      </c>
      <c r="E387" s="26" t="s">
        <v>2157</v>
      </c>
      <c r="F387" s="465" t="s">
        <v>4596</v>
      </c>
    </row>
    <row r="388" spans="1:9" ht="15" customHeight="1">
      <c r="A388" s="25" t="s">
        <v>1656</v>
      </c>
      <c r="B388" s="21" t="s">
        <v>153</v>
      </c>
      <c r="C388" s="26" t="s">
        <v>1656</v>
      </c>
      <c r="D388" s="21" t="s">
        <v>5035</v>
      </c>
      <c r="E388" s="21" t="s">
        <v>2024</v>
      </c>
      <c r="F388" s="451"/>
    </row>
    <row r="389" spans="1:9" ht="15" customHeight="1"/>
    <row r="390" spans="1:9" ht="15" customHeight="1">
      <c r="A390" s="502" t="s">
        <v>4880</v>
      </c>
      <c r="B390" s="503"/>
      <c r="F390" s="18"/>
    </row>
    <row r="391" spans="1:9" ht="15" customHeight="1">
      <c r="A391" s="290" t="s">
        <v>2689</v>
      </c>
      <c r="B391" s="290" t="s">
        <v>2690</v>
      </c>
      <c r="C391" s="290" t="s">
        <v>2691</v>
      </c>
      <c r="D391" s="290" t="s">
        <v>2692</v>
      </c>
      <c r="E391" s="290" t="s">
        <v>2693</v>
      </c>
      <c r="F391" s="290" t="s">
        <v>2694</v>
      </c>
      <c r="G391" s="290" t="s">
        <v>40</v>
      </c>
      <c r="H391" s="450" t="s">
        <v>2452</v>
      </c>
      <c r="I391" s="221" t="s">
        <v>5071</v>
      </c>
    </row>
    <row r="392" spans="1:9" ht="15" customHeight="1">
      <c r="A392" s="25" t="s">
        <v>788</v>
      </c>
      <c r="B392" s="25" t="s">
        <v>783</v>
      </c>
      <c r="C392" s="25" t="s">
        <v>3379</v>
      </c>
      <c r="D392" s="25" t="s">
        <v>3376</v>
      </c>
      <c r="E392" s="25" t="s">
        <v>3376</v>
      </c>
      <c r="F392" s="25" t="s">
        <v>15</v>
      </c>
      <c r="G392" s="25" t="s">
        <v>15</v>
      </c>
      <c r="H392" s="391" t="s">
        <v>2008</v>
      </c>
      <c r="I392" t="s">
        <v>5072</v>
      </c>
    </row>
    <row r="393" spans="1:9" ht="15" customHeight="1">
      <c r="A393" s="26" t="s">
        <v>2003</v>
      </c>
      <c r="B393" s="26" t="s">
        <v>3380</v>
      </c>
      <c r="C393" s="26" t="s">
        <v>2026</v>
      </c>
      <c r="D393" s="26" t="s">
        <v>9</v>
      </c>
      <c r="E393" s="26" t="s">
        <v>3377</v>
      </c>
      <c r="F393" s="26" t="s">
        <v>1137</v>
      </c>
      <c r="G393" s="26" t="s">
        <v>9</v>
      </c>
      <c r="H393" s="465" t="s">
        <v>4737</v>
      </c>
    </row>
    <row r="394" spans="1:9" ht="15" customHeight="1">
      <c r="A394" s="21" t="s">
        <v>3385</v>
      </c>
      <c r="B394" s="21" t="s">
        <v>2053</v>
      </c>
      <c r="C394" s="21" t="s">
        <v>1654</v>
      </c>
      <c r="D394" s="21" t="s">
        <v>1</v>
      </c>
      <c r="E394" s="21" t="s">
        <v>783</v>
      </c>
      <c r="F394" s="21" t="s">
        <v>2030</v>
      </c>
      <c r="G394" s="21" t="s">
        <v>141</v>
      </c>
      <c r="H394" s="451"/>
    </row>
    <row r="395" spans="1:9" ht="15" customHeight="1">
      <c r="A395" s="21" t="s">
        <v>749</v>
      </c>
      <c r="B395" s="21"/>
      <c r="C395" s="21"/>
      <c r="D395" s="21"/>
      <c r="E395" s="21"/>
      <c r="F395" s="21"/>
      <c r="H395" s="1"/>
    </row>
    <row r="396" spans="1:9" ht="15" customHeight="1"/>
    <row r="397" spans="1:9" ht="15" customHeight="1">
      <c r="A397" s="502" t="s">
        <v>4881</v>
      </c>
      <c r="B397" s="503"/>
      <c r="F397" s="446"/>
    </row>
    <row r="398" spans="1:9" ht="15" customHeight="1">
      <c r="A398" s="25" t="s">
        <v>3381</v>
      </c>
      <c r="B398" s="450" t="s">
        <v>2452</v>
      </c>
      <c r="C398" s="221" t="s">
        <v>4706</v>
      </c>
    </row>
    <row r="399" spans="1:9" ht="15" customHeight="1">
      <c r="A399" s="26" t="s">
        <v>757</v>
      </c>
      <c r="B399" s="391" t="s">
        <v>2008</v>
      </c>
      <c r="C399" t="s">
        <v>5073</v>
      </c>
      <c r="F399" s="18"/>
    </row>
    <row r="400" spans="1:9" ht="15" customHeight="1">
      <c r="A400" s="21" t="s">
        <v>3374</v>
      </c>
      <c r="B400" s="465" t="s">
        <v>4738</v>
      </c>
    </row>
    <row r="401" spans="1:6" ht="15" customHeight="1">
      <c r="A401" s="39"/>
      <c r="B401" s="451"/>
    </row>
    <row r="402" spans="1:6" ht="15" customHeight="1">
      <c r="A402" s="486" t="s">
        <v>4863</v>
      </c>
      <c r="F402" s="446"/>
    </row>
    <row r="403" spans="1:6" ht="15" customHeight="1">
      <c r="A403" s="24" t="s">
        <v>4882</v>
      </c>
    </row>
    <row r="404" spans="1:6" ht="15" customHeight="1">
      <c r="A404" s="25" t="s">
        <v>2024</v>
      </c>
      <c r="B404" s="450" t="s">
        <v>2452</v>
      </c>
      <c r="C404" s="221" t="s">
        <v>4706</v>
      </c>
      <c r="F404" s="18"/>
    </row>
    <row r="405" spans="1:6" ht="15" customHeight="1">
      <c r="A405" s="26" t="s">
        <v>3373</v>
      </c>
      <c r="B405" s="391" t="s">
        <v>2008</v>
      </c>
      <c r="C405" t="s">
        <v>5094</v>
      </c>
    </row>
    <row r="406" spans="1:6" ht="15" customHeight="1">
      <c r="A406" s="21" t="s">
        <v>2023</v>
      </c>
      <c r="B406" s="465" t="s">
        <v>4739</v>
      </c>
    </row>
    <row r="407" spans="1:6" ht="15" customHeight="1">
      <c r="A407" s="39"/>
      <c r="B407" s="451"/>
      <c r="F407" s="446"/>
    </row>
    <row r="408" spans="1:6" ht="15" customHeight="1">
      <c r="A408" s="24" t="s">
        <v>4883</v>
      </c>
    </row>
    <row r="409" spans="1:6" ht="15" customHeight="1">
      <c r="A409" s="25" t="s">
        <v>2003</v>
      </c>
      <c r="B409" s="450" t="s">
        <v>2452</v>
      </c>
      <c r="C409" s="221" t="s">
        <v>4706</v>
      </c>
      <c r="F409" s="18"/>
    </row>
    <row r="410" spans="1:6" ht="15" customHeight="1">
      <c r="A410" s="26" t="s">
        <v>3383</v>
      </c>
      <c r="B410" s="391" t="s">
        <v>2008</v>
      </c>
      <c r="C410" t="s">
        <v>5095</v>
      </c>
    </row>
    <row r="411" spans="1:6" ht="15" customHeight="1">
      <c r="A411" s="21" t="s">
        <v>1647</v>
      </c>
      <c r="B411" s="465" t="s">
        <v>4778</v>
      </c>
    </row>
    <row r="412" spans="1:6" ht="15" customHeight="1">
      <c r="A412" s="39"/>
      <c r="B412" s="451"/>
      <c r="F412" s="446"/>
    </row>
    <row r="413" spans="1:6" ht="15" customHeight="1">
      <c r="A413" s="24" t="s">
        <v>4884</v>
      </c>
    </row>
    <row r="414" spans="1:6" ht="15" customHeight="1">
      <c r="A414" s="25" t="s">
        <v>31</v>
      </c>
      <c r="B414" s="450" t="s">
        <v>2452</v>
      </c>
      <c r="C414" s="221" t="s">
        <v>4706</v>
      </c>
      <c r="F414" s="18"/>
    </row>
    <row r="415" spans="1:6" ht="15" customHeight="1">
      <c r="A415" s="26" t="s">
        <v>3385</v>
      </c>
      <c r="B415" s="391" t="s">
        <v>2008</v>
      </c>
      <c r="C415" t="s">
        <v>5096</v>
      </c>
    </row>
    <row r="416" spans="1:6" ht="15" customHeight="1">
      <c r="A416" s="21" t="s">
        <v>5093</v>
      </c>
      <c r="B416" s="465" t="s">
        <v>4779</v>
      </c>
    </row>
    <row r="417" spans="1:6" ht="15" customHeight="1">
      <c r="A417" s="39"/>
      <c r="B417" s="451"/>
      <c r="F417" s="446"/>
    </row>
    <row r="418" spans="1:6" ht="15" customHeight="1">
      <c r="A418" s="24" t="s">
        <v>4885</v>
      </c>
    </row>
    <row r="419" spans="1:6" ht="15" customHeight="1">
      <c r="A419" s="25" t="s">
        <v>11</v>
      </c>
      <c r="B419" s="450" t="s">
        <v>2452</v>
      </c>
      <c r="C419" s="221" t="s">
        <v>4706</v>
      </c>
      <c r="F419" s="18"/>
    </row>
    <row r="420" spans="1:6" ht="15" customHeight="1">
      <c r="A420" s="26" t="s">
        <v>753</v>
      </c>
      <c r="B420" s="391" t="s">
        <v>2008</v>
      </c>
      <c r="C420" t="s">
        <v>5097</v>
      </c>
    </row>
    <row r="421" spans="1:6" ht="15" customHeight="1">
      <c r="A421" s="21" t="s">
        <v>33</v>
      </c>
      <c r="B421" s="465" t="s">
        <v>4780</v>
      </c>
    </row>
    <row r="422" spans="1:6" ht="15" customHeight="1">
      <c r="A422" s="39"/>
      <c r="B422" s="451"/>
      <c r="F422" s="446"/>
    </row>
    <row r="423" spans="1:6" ht="15" customHeight="1">
      <c r="A423" s="24" t="s">
        <v>4886</v>
      </c>
    </row>
    <row r="424" spans="1:6" ht="15" customHeight="1">
      <c r="A424" s="25" t="s">
        <v>738</v>
      </c>
      <c r="B424" s="450" t="s">
        <v>2452</v>
      </c>
      <c r="C424" s="221" t="s">
        <v>4706</v>
      </c>
      <c r="F424" s="18"/>
    </row>
    <row r="425" spans="1:6" ht="15" customHeight="1">
      <c r="A425" s="26" t="s">
        <v>764</v>
      </c>
      <c r="B425" s="391" t="s">
        <v>2008</v>
      </c>
      <c r="C425" t="s">
        <v>5098</v>
      </c>
    </row>
    <row r="426" spans="1:6" ht="15" customHeight="1">
      <c r="A426" s="21" t="s">
        <v>3386</v>
      </c>
      <c r="B426" s="465" t="s">
        <v>4781</v>
      </c>
      <c r="C426" t="s">
        <v>4723</v>
      </c>
    </row>
    <row r="427" spans="1:6" ht="15" customHeight="1">
      <c r="B427" s="391"/>
    </row>
    <row r="428" spans="1:6" ht="15" customHeight="1">
      <c r="A428" s="24" t="s">
        <v>5003</v>
      </c>
    </row>
    <row r="429" spans="1:6" ht="15" customHeight="1">
      <c r="A429" s="25" t="s">
        <v>2003</v>
      </c>
      <c r="B429" s="450" t="s">
        <v>2452</v>
      </c>
      <c r="C429" s="221" t="s">
        <v>4706</v>
      </c>
    </row>
    <row r="430" spans="1:6" ht="15" customHeight="1">
      <c r="A430" s="26" t="s">
        <v>1643</v>
      </c>
      <c r="B430" s="391" t="s">
        <v>2008</v>
      </c>
      <c r="C430" t="s">
        <v>5099</v>
      </c>
    </row>
    <row r="431" spans="1:6" ht="15" customHeight="1">
      <c r="A431" s="21" t="s">
        <v>728</v>
      </c>
      <c r="B431" s="465" t="s">
        <v>4782</v>
      </c>
      <c r="D431" t="s">
        <v>4723</v>
      </c>
    </row>
    <row r="432" spans="1:6" ht="15" customHeight="1">
      <c r="B432" s="391"/>
      <c r="F432" s="446"/>
    </row>
    <row r="433" spans="1:8" ht="15" customHeight="1">
      <c r="A433" s="24" t="s">
        <v>5004</v>
      </c>
      <c r="F433" s="18"/>
    </row>
    <row r="434" spans="1:8" ht="15" customHeight="1">
      <c r="A434" s="290" t="s">
        <v>2689</v>
      </c>
      <c r="B434" s="290" t="s">
        <v>2690</v>
      </c>
      <c r="C434" s="290" t="s">
        <v>2691</v>
      </c>
      <c r="D434" s="290" t="s">
        <v>2692</v>
      </c>
      <c r="E434" s="290" t="s">
        <v>40</v>
      </c>
      <c r="F434" s="450" t="s">
        <v>2452</v>
      </c>
      <c r="G434" s="221" t="s">
        <v>5100</v>
      </c>
      <c r="H434" s="290" t="s">
        <v>4723</v>
      </c>
    </row>
    <row r="435" spans="1:8" ht="15" customHeight="1">
      <c r="A435" s="25" t="s">
        <v>1652</v>
      </c>
      <c r="B435" s="25" t="s">
        <v>1652</v>
      </c>
      <c r="C435" s="25" t="s">
        <v>2024</v>
      </c>
      <c r="D435" s="25" t="s">
        <v>763</v>
      </c>
      <c r="E435" s="25" t="s">
        <v>1652</v>
      </c>
      <c r="F435" s="391" t="s">
        <v>2008</v>
      </c>
      <c r="G435" t="s">
        <v>5101</v>
      </c>
    </row>
    <row r="436" spans="1:8" ht="15" customHeight="1">
      <c r="A436" s="26" t="s">
        <v>3394</v>
      </c>
      <c r="B436" s="26" t="s">
        <v>3367</v>
      </c>
      <c r="C436" s="26" t="s">
        <v>734</v>
      </c>
      <c r="D436" s="26" t="s">
        <v>755</v>
      </c>
      <c r="E436" s="26" t="s">
        <v>33</v>
      </c>
      <c r="F436" s="465" t="s">
        <v>4785</v>
      </c>
    </row>
    <row r="437" spans="1:8" ht="15" customHeight="1">
      <c r="A437" s="26" t="s">
        <v>2007</v>
      </c>
      <c r="B437" s="26" t="s">
        <v>1653</v>
      </c>
      <c r="C437" s="21" t="s">
        <v>153</v>
      </c>
      <c r="D437" s="21" t="s">
        <v>1652</v>
      </c>
      <c r="E437" s="21" t="s">
        <v>2008</v>
      </c>
      <c r="F437" s="391"/>
    </row>
    <row r="438" spans="1:8" ht="15" customHeight="1">
      <c r="A438" s="26" t="s">
        <v>1654</v>
      </c>
      <c r="B438" s="26" t="s">
        <v>3368</v>
      </c>
    </row>
    <row r="439" spans="1:8" ht="15" customHeight="1">
      <c r="A439" s="26" t="s">
        <v>27</v>
      </c>
      <c r="B439" s="26" t="s">
        <v>13</v>
      </c>
    </row>
    <row r="440" spans="1:8" ht="15" customHeight="1">
      <c r="A440" s="26" t="s">
        <v>749</v>
      </c>
      <c r="B440" s="26" t="s">
        <v>3373</v>
      </c>
      <c r="C440" t="s">
        <v>4723</v>
      </c>
      <c r="F440" s="1"/>
    </row>
    <row r="441" spans="1:8" ht="15" customHeight="1">
      <c r="A441" s="26"/>
      <c r="B441" s="26" t="s">
        <v>4813</v>
      </c>
      <c r="F441" s="1"/>
    </row>
    <row r="442" spans="1:8" ht="15" customHeight="1">
      <c r="A442" s="26"/>
      <c r="B442" s="26" t="s">
        <v>763</v>
      </c>
      <c r="F442" s="1"/>
    </row>
    <row r="443" spans="1:8" ht="15" customHeight="1">
      <c r="A443" s="26"/>
      <c r="B443" s="26" t="s">
        <v>3382</v>
      </c>
      <c r="F443" s="1"/>
    </row>
    <row r="444" spans="1:8" ht="15" customHeight="1">
      <c r="A444" s="26"/>
      <c r="B444" s="26" t="s">
        <v>764</v>
      </c>
      <c r="F444" s="1"/>
    </row>
    <row r="445" spans="1:8" ht="15" customHeight="1"/>
    <row r="446" spans="1:8" ht="15" customHeight="1">
      <c r="A446" s="502" t="s">
        <v>5005</v>
      </c>
      <c r="B446" s="503"/>
      <c r="F446" s="18"/>
    </row>
    <row r="447" spans="1:8" ht="15" customHeight="1">
      <c r="A447" s="25" t="s">
        <v>800</v>
      </c>
      <c r="B447" s="450" t="s">
        <v>2452</v>
      </c>
      <c r="C447" s="221" t="s">
        <v>4706</v>
      </c>
    </row>
    <row r="448" spans="1:8" ht="15" customHeight="1">
      <c r="A448" s="26" t="s">
        <v>1647</v>
      </c>
      <c r="B448" s="391" t="s">
        <v>2008</v>
      </c>
      <c r="C448" t="s">
        <v>5102</v>
      </c>
    </row>
    <row r="449" spans="1:8" ht="15" customHeight="1">
      <c r="A449" s="21" t="s">
        <v>763</v>
      </c>
      <c r="B449" s="465" t="s">
        <v>4791</v>
      </c>
      <c r="F449" s="446"/>
    </row>
    <row r="450" spans="1:8" ht="15" customHeight="1">
      <c r="A450" s="39"/>
      <c r="B450" s="451"/>
    </row>
    <row r="451" spans="1:8" ht="15" customHeight="1">
      <c r="A451" s="486" t="s">
        <v>4864</v>
      </c>
      <c r="F451" s="18"/>
    </row>
    <row r="452" spans="1:8" ht="15" customHeight="1">
      <c r="A452" s="24" t="s">
        <v>5006</v>
      </c>
    </row>
    <row r="453" spans="1:8" ht="15" customHeight="1">
      <c r="A453" s="290" t="s">
        <v>2689</v>
      </c>
      <c r="B453" s="290" t="s">
        <v>2690</v>
      </c>
      <c r="C453" s="290" t="s">
        <v>2691</v>
      </c>
      <c r="D453" s="290" t="s">
        <v>2692</v>
      </c>
      <c r="E453" s="290" t="s">
        <v>2693</v>
      </c>
      <c r="F453" s="290" t="s">
        <v>40</v>
      </c>
      <c r="G453" s="450" t="s">
        <v>2452</v>
      </c>
      <c r="H453" s="221" t="s">
        <v>4735</v>
      </c>
    </row>
    <row r="454" spans="1:8" ht="15" customHeight="1">
      <c r="A454" s="25" t="s">
        <v>746</v>
      </c>
      <c r="B454" s="25" t="s">
        <v>2023</v>
      </c>
      <c r="C454" s="25" t="s">
        <v>141</v>
      </c>
      <c r="D454" s="25" t="s">
        <v>733</v>
      </c>
      <c r="E454" s="25" t="s">
        <v>757</v>
      </c>
      <c r="F454" s="25" t="s">
        <v>763</v>
      </c>
      <c r="G454" s="391" t="s">
        <v>2008</v>
      </c>
      <c r="H454" t="s">
        <v>5342</v>
      </c>
    </row>
    <row r="455" spans="1:8" ht="15" customHeight="1">
      <c r="A455" s="26" t="s">
        <v>141</v>
      </c>
      <c r="B455" s="26" t="s">
        <v>746</v>
      </c>
      <c r="C455" s="26" t="s">
        <v>749</v>
      </c>
      <c r="D455" s="26" t="s">
        <v>3399</v>
      </c>
      <c r="E455" s="26" t="s">
        <v>800</v>
      </c>
      <c r="F455" s="26" t="s">
        <v>141</v>
      </c>
      <c r="G455" s="465" t="s">
        <v>4814</v>
      </c>
    </row>
    <row r="456" spans="1:8" ht="15" customHeight="1">
      <c r="A456" s="21" t="s">
        <v>37</v>
      </c>
      <c r="B456" s="21" t="s">
        <v>763</v>
      </c>
      <c r="C456" s="21" t="s">
        <v>3367</v>
      </c>
      <c r="D456" s="21" t="s">
        <v>738</v>
      </c>
      <c r="E456" s="26" t="s">
        <v>3383</v>
      </c>
      <c r="F456" s="21" t="s">
        <v>2023</v>
      </c>
      <c r="G456" s="450"/>
    </row>
    <row r="457" spans="1:8" ht="15" customHeight="1">
      <c r="A457" s="290"/>
      <c r="B457" s="290"/>
      <c r="C457" s="290"/>
      <c r="D457" s="290"/>
      <c r="E457" s="290"/>
      <c r="F457" s="290"/>
      <c r="G457" s="124"/>
    </row>
    <row r="458" spans="1:8" ht="15" customHeight="1">
      <c r="A458" s="24" t="s">
        <v>5007</v>
      </c>
      <c r="C458" s="290"/>
      <c r="D458" s="290"/>
      <c r="E458" s="290"/>
      <c r="F458" s="290"/>
      <c r="G458" s="124"/>
    </row>
    <row r="459" spans="1:8" ht="15" customHeight="1">
      <c r="A459" s="25" t="s">
        <v>2052</v>
      </c>
      <c r="B459" s="450" t="s">
        <v>2452</v>
      </c>
      <c r="C459" s="221" t="s">
        <v>4706</v>
      </c>
      <c r="D459" s="290"/>
      <c r="E459" s="290"/>
      <c r="F459" s="290"/>
      <c r="G459" s="124"/>
    </row>
    <row r="460" spans="1:8" ht="15" customHeight="1">
      <c r="A460" s="26" t="s">
        <v>3383</v>
      </c>
      <c r="B460" s="391" t="s">
        <v>2008</v>
      </c>
      <c r="C460" t="s">
        <v>5343</v>
      </c>
      <c r="D460" s="290"/>
      <c r="E460" s="290"/>
      <c r="F460" s="290"/>
      <c r="G460" s="124"/>
    </row>
    <row r="461" spans="1:8" ht="15" customHeight="1">
      <c r="A461" s="21" t="s">
        <v>23</v>
      </c>
      <c r="B461" s="465" t="s">
        <v>4816</v>
      </c>
      <c r="C461" s="290"/>
      <c r="D461" s="290"/>
      <c r="E461" s="290"/>
      <c r="F461" s="290"/>
      <c r="G461" s="124"/>
    </row>
    <row r="462" spans="1:8" ht="15" customHeight="1">
      <c r="A462" s="39"/>
      <c r="B462" s="451"/>
      <c r="C462" s="290"/>
      <c r="D462" s="290"/>
      <c r="E462" s="290"/>
      <c r="F462" s="290"/>
      <c r="G462" s="124"/>
    </row>
    <row r="463" spans="1:8" ht="15" customHeight="1">
      <c r="A463" s="24" t="s">
        <v>5008</v>
      </c>
      <c r="G463" s="124"/>
    </row>
    <row r="464" spans="1:8" ht="15" customHeight="1">
      <c r="A464" s="25" t="s">
        <v>5035</v>
      </c>
      <c r="B464" s="450" t="s">
        <v>2452</v>
      </c>
      <c r="C464" s="221" t="s">
        <v>5344</v>
      </c>
    </row>
    <row r="465" spans="1:7" ht="15" customHeight="1">
      <c r="A465" s="26" t="s">
        <v>5035</v>
      </c>
      <c r="B465" s="391" t="s">
        <v>2008</v>
      </c>
      <c r="C465" t="s">
        <v>5343</v>
      </c>
      <c r="G465" s="1"/>
    </row>
    <row r="466" spans="1:7" ht="15" customHeight="1">
      <c r="A466" s="21" t="s">
        <v>5035</v>
      </c>
      <c r="B466" s="465" t="s">
        <v>4818</v>
      </c>
      <c r="G466" s="1"/>
    </row>
    <row r="467" spans="1:7" ht="15" customHeight="1">
      <c r="A467" s="39"/>
      <c r="B467" s="451"/>
      <c r="G467" s="1"/>
    </row>
    <row r="468" spans="1:7" ht="15" customHeight="1">
      <c r="A468" s="502" t="s">
        <v>5009</v>
      </c>
      <c r="B468" s="503"/>
    </row>
    <row r="469" spans="1:7" ht="15" customHeight="1">
      <c r="A469" s="25" t="s">
        <v>2026</v>
      </c>
      <c r="B469" s="450" t="s">
        <v>2452</v>
      </c>
      <c r="C469" s="221" t="s">
        <v>4706</v>
      </c>
      <c r="F469" s="446"/>
    </row>
    <row r="470" spans="1:7" ht="15" customHeight="1">
      <c r="A470" s="26" t="s">
        <v>3385</v>
      </c>
      <c r="B470" s="391" t="s">
        <v>2008</v>
      </c>
      <c r="C470" t="s">
        <v>5345</v>
      </c>
    </row>
    <row r="471" spans="1:7" ht="15" customHeight="1">
      <c r="A471" s="21" t="s">
        <v>162</v>
      </c>
      <c r="B471" s="465" t="s">
        <v>4819</v>
      </c>
      <c r="F471" s="18"/>
    </row>
    <row r="472" spans="1:7" ht="15" customHeight="1">
      <c r="A472" s="39"/>
      <c r="B472" s="451"/>
    </row>
    <row r="473" spans="1:7" ht="15" customHeight="1">
      <c r="A473" s="502" t="s">
        <v>5010</v>
      </c>
      <c r="B473" s="503"/>
    </row>
    <row r="474" spans="1:7" ht="15" customHeight="1">
      <c r="A474" s="25" t="s">
        <v>25</v>
      </c>
      <c r="B474" s="450" t="s">
        <v>2452</v>
      </c>
      <c r="C474" s="221" t="s">
        <v>4706</v>
      </c>
      <c r="F474" s="446"/>
    </row>
    <row r="475" spans="1:7" ht="15" customHeight="1">
      <c r="A475" s="26" t="s">
        <v>778</v>
      </c>
      <c r="B475" s="391" t="s">
        <v>800</v>
      </c>
      <c r="C475" t="s">
        <v>5346</v>
      </c>
    </row>
    <row r="476" spans="1:7" ht="15" customHeight="1">
      <c r="A476" s="21" t="s">
        <v>738</v>
      </c>
      <c r="B476" s="465" t="s">
        <v>4126</v>
      </c>
      <c r="F476" s="18"/>
    </row>
    <row r="477" spans="1:7" ht="15" customHeight="1">
      <c r="A477" s="39"/>
      <c r="B477" s="451"/>
    </row>
    <row r="478" spans="1:7" ht="15" customHeight="1">
      <c r="A478" s="486" t="s">
        <v>4865</v>
      </c>
    </row>
    <row r="479" spans="1:7" ht="15" customHeight="1">
      <c r="A479" s="24" t="s">
        <v>5011</v>
      </c>
    </row>
    <row r="480" spans="1:7" ht="15" customHeight="1">
      <c r="A480" s="290" t="s">
        <v>2689</v>
      </c>
      <c r="B480" s="290" t="s">
        <v>2690</v>
      </c>
      <c r="C480" s="290" t="s">
        <v>2691</v>
      </c>
      <c r="D480" s="290" t="s">
        <v>40</v>
      </c>
      <c r="E480" s="450" t="s">
        <v>2452</v>
      </c>
      <c r="F480" s="221" t="s">
        <v>4823</v>
      </c>
    </row>
    <row r="481" spans="1:9" ht="15" customHeight="1">
      <c r="A481" s="25" t="s">
        <v>788</v>
      </c>
      <c r="B481" s="25" t="s">
        <v>763</v>
      </c>
      <c r="C481" s="25" t="s">
        <v>4497</v>
      </c>
      <c r="D481" s="25" t="s">
        <v>763</v>
      </c>
      <c r="E481" s="391" t="s">
        <v>800</v>
      </c>
      <c r="F481" t="s">
        <v>5389</v>
      </c>
    </row>
    <row r="482" spans="1:9" ht="15" customHeight="1">
      <c r="A482" s="26" t="s">
        <v>3397</v>
      </c>
      <c r="B482" s="26" t="s">
        <v>1</v>
      </c>
      <c r="C482" s="26" t="s">
        <v>788</v>
      </c>
      <c r="D482" s="26" t="s">
        <v>1</v>
      </c>
      <c r="E482" s="465" t="s">
        <v>4553</v>
      </c>
    </row>
    <row r="483" spans="1:9" ht="15" customHeight="1">
      <c r="A483" s="21" t="s">
        <v>1643</v>
      </c>
      <c r="B483" s="21" t="s">
        <v>2052</v>
      </c>
      <c r="C483" s="26" t="s">
        <v>1643</v>
      </c>
      <c r="D483" s="21" t="s">
        <v>2052</v>
      </c>
      <c r="E483" s="451"/>
    </row>
    <row r="484" spans="1:9" ht="15" customHeight="1"/>
    <row r="485" spans="1:9" ht="15" customHeight="1">
      <c r="A485" s="502" t="s">
        <v>5012</v>
      </c>
      <c r="B485" s="503"/>
      <c r="F485" s="18"/>
    </row>
    <row r="486" spans="1:9" ht="15" customHeight="1">
      <c r="A486" s="290" t="s">
        <v>4125</v>
      </c>
      <c r="B486" s="290" t="s">
        <v>2689</v>
      </c>
      <c r="C486" s="290" t="s">
        <v>2690</v>
      </c>
      <c r="D486" s="290" t="s">
        <v>2691</v>
      </c>
      <c r="E486" s="290" t="s">
        <v>2692</v>
      </c>
      <c r="F486" s="290" t="s">
        <v>2693</v>
      </c>
      <c r="G486" s="290" t="s">
        <v>40</v>
      </c>
      <c r="H486" s="450" t="s">
        <v>2452</v>
      </c>
      <c r="I486" s="221" t="s">
        <v>4704</v>
      </c>
    </row>
    <row r="487" spans="1:9" ht="15" customHeight="1">
      <c r="A487" s="25" t="s">
        <v>1644</v>
      </c>
      <c r="B487" s="25" t="s">
        <v>728</v>
      </c>
      <c r="C487" s="25" t="s">
        <v>143</v>
      </c>
      <c r="D487" s="25" t="s">
        <v>753</v>
      </c>
      <c r="E487" s="25" t="s">
        <v>2010</v>
      </c>
      <c r="F487" s="25" t="s">
        <v>2011</v>
      </c>
      <c r="G487" s="25" t="s">
        <v>143</v>
      </c>
      <c r="H487" s="391" t="s">
        <v>2008</v>
      </c>
      <c r="I487" t="s">
        <v>5391</v>
      </c>
    </row>
    <row r="488" spans="1:9" ht="15" customHeight="1">
      <c r="A488" s="26" t="s">
        <v>734</v>
      </c>
      <c r="B488" s="26" t="s">
        <v>33</v>
      </c>
      <c r="C488" s="26" t="s">
        <v>783</v>
      </c>
      <c r="D488" s="26" t="s">
        <v>746</v>
      </c>
      <c r="E488" s="26" t="s">
        <v>753</v>
      </c>
      <c r="F488" s="26" t="s">
        <v>2026</v>
      </c>
      <c r="G488" s="26" t="s">
        <v>37</v>
      </c>
      <c r="H488" s="465" t="s">
        <v>5390</v>
      </c>
    </row>
    <row r="489" spans="1:9" ht="15" customHeight="1">
      <c r="A489" s="21" t="s">
        <v>1653</v>
      </c>
      <c r="B489" s="21" t="s">
        <v>1654</v>
      </c>
      <c r="C489" s="21" t="s">
        <v>141</v>
      </c>
      <c r="D489" s="21" t="s">
        <v>2052</v>
      </c>
      <c r="E489" s="21" t="s">
        <v>1652</v>
      </c>
      <c r="F489" s="21" t="s">
        <v>142</v>
      </c>
      <c r="G489" s="21" t="s">
        <v>2008</v>
      </c>
      <c r="H489" s="451"/>
    </row>
    <row r="490" spans="1:9" ht="15" customHeight="1">
      <c r="F490" s="18"/>
    </row>
    <row r="491" spans="1:9" ht="15" customHeight="1">
      <c r="A491" s="486" t="s">
        <v>5393</v>
      </c>
    </row>
    <row r="492" spans="1:9" ht="15" customHeight="1">
      <c r="A492" s="502" t="s">
        <v>5394</v>
      </c>
      <c r="B492" s="503"/>
    </row>
    <row r="493" spans="1:9" ht="15" customHeight="1">
      <c r="A493" s="25" t="s">
        <v>3373</v>
      </c>
      <c r="B493" s="450" t="s">
        <v>2452</v>
      </c>
      <c r="C493" s="221" t="s">
        <v>4706</v>
      </c>
      <c r="F493" s="446"/>
    </row>
    <row r="494" spans="1:9" ht="15" customHeight="1">
      <c r="A494" s="26" t="s">
        <v>3372</v>
      </c>
      <c r="B494" s="391" t="s">
        <v>2008</v>
      </c>
      <c r="C494" t="s">
        <v>5430</v>
      </c>
    </row>
    <row r="495" spans="1:9" ht="15" customHeight="1">
      <c r="A495" s="21" t="s">
        <v>771</v>
      </c>
      <c r="B495" s="465" t="s">
        <v>5429</v>
      </c>
      <c r="F495" s="18"/>
    </row>
    <row r="496" spans="1:9" ht="15" customHeight="1">
      <c r="B496" s="451"/>
    </row>
    <row r="497" spans="1:8" ht="15" customHeight="1">
      <c r="A497" s="24" t="s">
        <v>5395</v>
      </c>
    </row>
    <row r="498" spans="1:8" ht="15" customHeight="1">
      <c r="A498" s="25" t="s">
        <v>15</v>
      </c>
      <c r="B498" s="450" t="s">
        <v>2452</v>
      </c>
      <c r="C498" s="221" t="s">
        <v>4706</v>
      </c>
    </row>
    <row r="499" spans="1:8" ht="15" customHeight="1">
      <c r="A499" s="26" t="s">
        <v>755</v>
      </c>
      <c r="B499" s="391" t="s">
        <v>800</v>
      </c>
      <c r="C499" t="s">
        <v>5432</v>
      </c>
    </row>
    <row r="500" spans="1:8" ht="15" customHeight="1">
      <c r="A500" s="21" t="s">
        <v>21</v>
      </c>
      <c r="B500" s="465" t="s">
        <v>5431</v>
      </c>
    </row>
    <row r="501" spans="1:8" ht="15" customHeight="1">
      <c r="B501" s="451"/>
    </row>
    <row r="502" spans="1:8" ht="15" customHeight="1">
      <c r="A502" s="24" t="s">
        <v>5396</v>
      </c>
    </row>
    <row r="503" spans="1:8" ht="15" customHeight="1">
      <c r="A503" s="25" t="s">
        <v>3373</v>
      </c>
      <c r="B503" s="450" t="s">
        <v>2452</v>
      </c>
      <c r="C503" s="221" t="s">
        <v>4706</v>
      </c>
    </row>
    <row r="504" spans="1:8" ht="15" customHeight="1">
      <c r="A504" s="26" t="s">
        <v>790</v>
      </c>
      <c r="B504" s="391" t="s">
        <v>800</v>
      </c>
      <c r="C504" t="s">
        <v>5433</v>
      </c>
    </row>
    <row r="505" spans="1:8" ht="15" customHeight="1">
      <c r="A505" s="21" t="s">
        <v>3374</v>
      </c>
      <c r="B505" s="465" t="s">
        <v>5434</v>
      </c>
    </row>
    <row r="506" spans="1:8" ht="15" customHeight="1">
      <c r="B506" s="451"/>
    </row>
    <row r="507" spans="1:8" ht="15" customHeight="1">
      <c r="A507" s="24" t="s">
        <v>5397</v>
      </c>
    </row>
    <row r="508" spans="1:8" ht="15" customHeight="1">
      <c r="A508" s="290" t="s">
        <v>4125</v>
      </c>
      <c r="B508" s="290" t="s">
        <v>2689</v>
      </c>
      <c r="C508" s="290" t="s">
        <v>2690</v>
      </c>
      <c r="D508" s="290" t="s">
        <v>2691</v>
      </c>
      <c r="E508" s="290" t="s">
        <v>2692</v>
      </c>
      <c r="F508" s="290" t="s">
        <v>5398</v>
      </c>
      <c r="G508" s="450" t="s">
        <v>2452</v>
      </c>
      <c r="H508" s="221" t="s">
        <v>5444</v>
      </c>
    </row>
    <row r="509" spans="1:8" ht="15" customHeight="1">
      <c r="A509" s="25" t="s">
        <v>763</v>
      </c>
      <c r="B509" s="25" t="s">
        <v>3376</v>
      </c>
      <c r="C509" s="25" t="s">
        <v>3398</v>
      </c>
      <c r="D509" s="25" t="s">
        <v>3398</v>
      </c>
      <c r="E509" s="25" t="s">
        <v>3376</v>
      </c>
      <c r="F509" s="25" t="s">
        <v>3395</v>
      </c>
      <c r="G509" s="391" t="s">
        <v>800</v>
      </c>
      <c r="H509" t="s">
        <v>5445</v>
      </c>
    </row>
    <row r="510" spans="1:8" ht="15" customHeight="1">
      <c r="A510" s="26" t="s">
        <v>3395</v>
      </c>
      <c r="B510" s="26" t="s">
        <v>3366</v>
      </c>
      <c r="C510" s="25" t="s">
        <v>3395</v>
      </c>
      <c r="D510" s="25" t="s">
        <v>3395</v>
      </c>
      <c r="E510" s="26" t="s">
        <v>3366</v>
      </c>
      <c r="F510" s="26" t="s">
        <v>763</v>
      </c>
      <c r="G510" s="465" t="s">
        <v>5443</v>
      </c>
    </row>
    <row r="511" spans="1:8" ht="15" customHeight="1">
      <c r="A511" s="21" t="s">
        <v>3377</v>
      </c>
      <c r="B511" s="21" t="s">
        <v>788</v>
      </c>
      <c r="C511" s="21" t="s">
        <v>2010</v>
      </c>
      <c r="D511" s="21" t="s">
        <v>2010</v>
      </c>
      <c r="E511" s="21" t="s">
        <v>788</v>
      </c>
      <c r="F511" s="21" t="s">
        <v>3376</v>
      </c>
      <c r="G511" s="451"/>
    </row>
    <row r="512" spans="1:8" ht="15" customHeight="1">
      <c r="A512" s="21"/>
      <c r="B512" s="21" t="s">
        <v>3383</v>
      </c>
      <c r="C512" s="21"/>
      <c r="D512" s="21"/>
      <c r="E512" s="21" t="s">
        <v>3383</v>
      </c>
      <c r="F512" s="21"/>
      <c r="G512" s="451"/>
    </row>
    <row r="513" spans="1:8" ht="15" customHeight="1"/>
    <row r="514" spans="1:8" ht="15" customHeight="1">
      <c r="A514" s="486" t="s">
        <v>5399</v>
      </c>
    </row>
    <row r="515" spans="1:8" ht="15" customHeight="1">
      <c r="A515" s="24" t="s">
        <v>5400</v>
      </c>
    </row>
    <row r="516" spans="1:8" ht="15" customHeight="1">
      <c r="A516" s="25" t="s">
        <v>153</v>
      </c>
      <c r="B516" s="450" t="s">
        <v>2452</v>
      </c>
      <c r="C516" s="221" t="s">
        <v>4706</v>
      </c>
    </row>
    <row r="517" spans="1:8" ht="15" customHeight="1">
      <c r="A517" s="26" t="s">
        <v>1652</v>
      </c>
      <c r="B517" s="391" t="s">
        <v>800</v>
      </c>
      <c r="C517" t="s">
        <v>5457</v>
      </c>
    </row>
    <row r="518" spans="1:8" ht="15" customHeight="1">
      <c r="A518" s="21" t="s">
        <v>3383</v>
      </c>
      <c r="B518" s="465" t="s">
        <v>5454</v>
      </c>
    </row>
    <row r="519" spans="1:8" ht="15" customHeight="1">
      <c r="B519" s="451"/>
    </row>
    <row r="520" spans="1:8" ht="15" customHeight="1">
      <c r="A520" s="24" t="s">
        <v>5401</v>
      </c>
    </row>
    <row r="521" spans="1:8" ht="15" customHeight="1">
      <c r="A521" s="25" t="s">
        <v>757</v>
      </c>
      <c r="B521" s="450" t="s">
        <v>2452</v>
      </c>
      <c r="C521" s="221" t="s">
        <v>4706</v>
      </c>
    </row>
    <row r="522" spans="1:8" ht="15" customHeight="1">
      <c r="A522" s="26" t="s">
        <v>3377</v>
      </c>
      <c r="B522" s="391" t="s">
        <v>800</v>
      </c>
      <c r="C522" t="s">
        <v>5458</v>
      </c>
    </row>
    <row r="523" spans="1:8" ht="15" customHeight="1">
      <c r="A523" s="21" t="s">
        <v>153</v>
      </c>
      <c r="B523" s="465" t="s">
        <v>5455</v>
      </c>
    </row>
    <row r="524" spans="1:8" ht="15" customHeight="1">
      <c r="B524" s="451"/>
    </row>
    <row r="525" spans="1:8" ht="15" customHeight="1">
      <c r="A525" s="502" t="s">
        <v>5402</v>
      </c>
      <c r="B525" s="503"/>
    </row>
    <row r="526" spans="1:8" ht="15" customHeight="1">
      <c r="A526" s="290" t="s">
        <v>2689</v>
      </c>
      <c r="B526" s="290" t="s">
        <v>2690</v>
      </c>
      <c r="C526" s="290" t="s">
        <v>2691</v>
      </c>
      <c r="D526" s="290" t="s">
        <v>2692</v>
      </c>
      <c r="E526" s="290" t="s">
        <v>2693</v>
      </c>
      <c r="F526" s="290" t="s">
        <v>5398</v>
      </c>
      <c r="G526" s="450" t="s">
        <v>2452</v>
      </c>
      <c r="H526" s="221" t="s">
        <v>5460</v>
      </c>
    </row>
    <row r="527" spans="1:8" ht="15" customHeight="1">
      <c r="A527" s="25" t="s">
        <v>3370</v>
      </c>
      <c r="B527" s="25" t="s">
        <v>782</v>
      </c>
      <c r="C527" s="25" t="s">
        <v>25</v>
      </c>
      <c r="D527" s="25" t="s">
        <v>1647</v>
      </c>
      <c r="E527" s="25" t="s">
        <v>5459</v>
      </c>
      <c r="F527" s="25" t="s">
        <v>25</v>
      </c>
      <c r="G527" s="391" t="s">
        <v>800</v>
      </c>
      <c r="H527" t="s">
        <v>5461</v>
      </c>
    </row>
    <row r="528" spans="1:8" ht="15" customHeight="1">
      <c r="A528" s="26" t="s">
        <v>1657</v>
      </c>
      <c r="B528" s="26" t="s">
        <v>763</v>
      </c>
      <c r="C528" s="26" t="s">
        <v>143</v>
      </c>
      <c r="D528" s="26" t="s">
        <v>15</v>
      </c>
      <c r="E528" s="26" t="s">
        <v>5459</v>
      </c>
      <c r="F528" s="26" t="s">
        <v>3375</v>
      </c>
      <c r="G528" s="465" t="s">
        <v>5456</v>
      </c>
    </row>
    <row r="529" spans="1:7" ht="15" customHeight="1">
      <c r="A529" s="26" t="s">
        <v>33</v>
      </c>
      <c r="B529" s="21" t="s">
        <v>2157</v>
      </c>
      <c r="C529" s="21" t="s">
        <v>31</v>
      </c>
      <c r="D529" s="26" t="s">
        <v>738</v>
      </c>
      <c r="E529" s="21" t="s">
        <v>5459</v>
      </c>
      <c r="F529" s="21" t="s">
        <v>1652</v>
      </c>
      <c r="G529" s="451"/>
    </row>
    <row r="530" spans="1:7" ht="15" customHeight="1">
      <c r="A530" s="26"/>
      <c r="B530" s="21" t="s">
        <v>3380</v>
      </c>
      <c r="C530" s="21"/>
      <c r="D530" s="21"/>
      <c r="E530" s="21"/>
      <c r="F530" s="21"/>
      <c r="G530" s="451"/>
    </row>
    <row r="531" spans="1:7" ht="15" customHeight="1">
      <c r="A531" s="26"/>
      <c r="B531" s="21" t="s">
        <v>755</v>
      </c>
      <c r="C531" s="21"/>
      <c r="D531" s="21"/>
      <c r="E531" s="21"/>
      <c r="F531" s="21"/>
      <c r="G531" s="451"/>
    </row>
    <row r="532" spans="1:7" ht="15" customHeight="1"/>
    <row r="533" spans="1:7" ht="15" customHeight="1">
      <c r="A533" s="486" t="s">
        <v>5403</v>
      </c>
    </row>
    <row r="534" spans="1:7" ht="15" customHeight="1">
      <c r="A534" s="24" t="s">
        <v>5404</v>
      </c>
    </row>
    <row r="535" spans="1:7" ht="15" customHeight="1">
      <c r="A535" s="25" t="s">
        <v>3378</v>
      </c>
      <c r="B535" s="450" t="s">
        <v>2452</v>
      </c>
      <c r="C535" s="221" t="s">
        <v>4706</v>
      </c>
    </row>
    <row r="536" spans="1:7" ht="15" customHeight="1">
      <c r="A536" s="26" t="s">
        <v>37</v>
      </c>
      <c r="B536" s="391" t="s">
        <v>800</v>
      </c>
      <c r="C536" t="s">
        <v>5480</v>
      </c>
    </row>
    <row r="537" spans="1:7" ht="15" customHeight="1">
      <c r="A537" s="21" t="s">
        <v>3367</v>
      </c>
      <c r="B537" s="465" t="s">
        <v>5475</v>
      </c>
    </row>
    <row r="538" spans="1:7" ht="15" customHeight="1">
      <c r="B538" s="451"/>
    </row>
    <row r="539" spans="1:7" ht="15" customHeight="1">
      <c r="A539" s="24" t="s">
        <v>5405</v>
      </c>
    </row>
    <row r="540" spans="1:7" ht="15" customHeight="1">
      <c r="A540" s="25" t="s">
        <v>790</v>
      </c>
      <c r="B540" s="450" t="s">
        <v>2452</v>
      </c>
      <c r="C540" s="221" t="s">
        <v>4706</v>
      </c>
      <c r="D540" t="s">
        <v>4723</v>
      </c>
    </row>
    <row r="541" spans="1:7" ht="15" customHeight="1">
      <c r="A541" s="26" t="s">
        <v>782</v>
      </c>
      <c r="B541" s="391" t="s">
        <v>800</v>
      </c>
      <c r="C541" t="s">
        <v>5481</v>
      </c>
    </row>
    <row r="542" spans="1:7" ht="15" customHeight="1">
      <c r="A542" s="21" t="s">
        <v>1652</v>
      </c>
      <c r="B542" s="465" t="s">
        <v>5476</v>
      </c>
    </row>
    <row r="543" spans="1:7" ht="15" customHeight="1">
      <c r="B543" s="451"/>
      <c r="D543" t="s">
        <v>4723</v>
      </c>
    </row>
    <row r="544" spans="1:7" ht="15" customHeight="1">
      <c r="A544" s="24" t="s">
        <v>5406</v>
      </c>
      <c r="D544" t="s">
        <v>4723</v>
      </c>
    </row>
    <row r="545" spans="1:9" ht="15" customHeight="1">
      <c r="A545" s="25" t="s">
        <v>5474</v>
      </c>
      <c r="B545" s="450" t="s">
        <v>2452</v>
      </c>
      <c r="C545" s="221" t="s">
        <v>4706</v>
      </c>
    </row>
    <row r="546" spans="1:9" ht="15" customHeight="1">
      <c r="A546" s="26" t="s">
        <v>790</v>
      </c>
      <c r="B546" s="391" t="s">
        <v>800</v>
      </c>
      <c r="C546" t="s">
        <v>5482</v>
      </c>
    </row>
    <row r="547" spans="1:9" ht="15" customHeight="1">
      <c r="A547" s="21" t="s">
        <v>27</v>
      </c>
      <c r="B547" s="465" t="s">
        <v>5477</v>
      </c>
      <c r="D547" t="s">
        <v>4723</v>
      </c>
    </row>
    <row r="548" spans="1:9" ht="15" customHeight="1">
      <c r="B548" s="451"/>
    </row>
    <row r="549" spans="1:9" ht="15" customHeight="1">
      <c r="A549" s="24" t="s">
        <v>5407</v>
      </c>
    </row>
    <row r="550" spans="1:9" ht="15" customHeight="1">
      <c r="A550" s="25" t="s">
        <v>3373</v>
      </c>
      <c r="B550" s="450" t="s">
        <v>2452</v>
      </c>
      <c r="C550" s="221" t="s">
        <v>4706</v>
      </c>
    </row>
    <row r="551" spans="1:9" ht="15" customHeight="1">
      <c r="A551" s="26" t="s">
        <v>790</v>
      </c>
      <c r="B551" s="391" t="s">
        <v>800</v>
      </c>
      <c r="C551" t="s">
        <v>5483</v>
      </c>
    </row>
    <row r="552" spans="1:9" ht="15" customHeight="1">
      <c r="A552" s="21" t="s">
        <v>3377</v>
      </c>
      <c r="B552" s="465" t="s">
        <v>5478</v>
      </c>
    </row>
    <row r="553" spans="1:9" ht="15" customHeight="1">
      <c r="B553" s="451"/>
    </row>
    <row r="554" spans="1:9" ht="15" customHeight="1">
      <c r="A554" s="502" t="s">
        <v>5408</v>
      </c>
      <c r="B554" s="503"/>
    </row>
    <row r="555" spans="1:9" ht="15" customHeight="1">
      <c r="A555" s="290" t="s">
        <v>2689</v>
      </c>
      <c r="B555" s="290" t="s">
        <v>2690</v>
      </c>
      <c r="C555" s="290" t="s">
        <v>2691</v>
      </c>
      <c r="D555" s="290" t="s">
        <v>2692</v>
      </c>
      <c r="E555" s="290" t="s">
        <v>2693</v>
      </c>
      <c r="F555" s="290" t="s">
        <v>2694</v>
      </c>
      <c r="G555" s="290" t="s">
        <v>5398</v>
      </c>
      <c r="H555" s="450" t="s">
        <v>2452</v>
      </c>
      <c r="I555" s="221" t="s">
        <v>5484</v>
      </c>
    </row>
    <row r="556" spans="1:9" ht="15" customHeight="1">
      <c r="A556" s="25" t="s">
        <v>757</v>
      </c>
      <c r="B556" s="25" t="s">
        <v>15</v>
      </c>
      <c r="C556" s="25" t="s">
        <v>1656</v>
      </c>
      <c r="D556" s="25" t="s">
        <v>153</v>
      </c>
      <c r="E556" s="25" t="s">
        <v>15</v>
      </c>
      <c r="F556" s="25" t="s">
        <v>3375</v>
      </c>
      <c r="G556" s="25" t="s">
        <v>15</v>
      </c>
      <c r="H556" s="391" t="s">
        <v>800</v>
      </c>
      <c r="I556" t="s">
        <v>5485</v>
      </c>
    </row>
    <row r="557" spans="1:9" ht="15" customHeight="1">
      <c r="A557" s="26" t="s">
        <v>1652</v>
      </c>
      <c r="B557" s="26" t="s">
        <v>141</v>
      </c>
      <c r="C557" s="26" t="s">
        <v>1644</v>
      </c>
      <c r="D557" s="26" t="s">
        <v>143</v>
      </c>
      <c r="E557" s="26" t="s">
        <v>1643</v>
      </c>
      <c r="F557" s="26" t="s">
        <v>1643</v>
      </c>
      <c r="G557" s="26" t="s">
        <v>762</v>
      </c>
      <c r="H557" s="465" t="s">
        <v>5479</v>
      </c>
    </row>
    <row r="558" spans="1:9" ht="15" customHeight="1">
      <c r="A558" s="21" t="s">
        <v>3375</v>
      </c>
      <c r="B558" s="21" t="s">
        <v>2018</v>
      </c>
      <c r="C558" s="21" t="s">
        <v>1655</v>
      </c>
      <c r="D558" s="21" t="s">
        <v>790</v>
      </c>
      <c r="E558" s="21" t="s">
        <v>2018</v>
      </c>
      <c r="F558" s="21" t="s">
        <v>762</v>
      </c>
      <c r="G558" s="21" t="s">
        <v>3375</v>
      </c>
      <c r="H558" s="451"/>
    </row>
    <row r="559" spans="1:9" ht="15" customHeight="1">
      <c r="A559" s="21"/>
      <c r="B559" s="21" t="s">
        <v>1655</v>
      </c>
      <c r="C559" s="21"/>
      <c r="D559" s="21"/>
      <c r="E559" s="21" t="s">
        <v>21</v>
      </c>
      <c r="F559" s="21"/>
    </row>
    <row r="560" spans="1:9">
      <c r="E560" s="21" t="s">
        <v>31</v>
      </c>
    </row>
    <row r="561" spans="1:11">
      <c r="E561" s="21" t="s">
        <v>155</v>
      </c>
    </row>
    <row r="563" spans="1:11" ht="15" customHeight="1">
      <c r="A563" s="486" t="s">
        <v>5409</v>
      </c>
      <c r="C563" s="21"/>
      <c r="D563" s="21"/>
      <c r="F563" s="21"/>
    </row>
    <row r="564" spans="1:11" ht="15" customHeight="1">
      <c r="A564" s="24" t="s">
        <v>5489</v>
      </c>
      <c r="C564" s="21"/>
      <c r="D564" s="21"/>
      <c r="F564" s="21"/>
    </row>
    <row r="565" spans="1:11" ht="15" customHeight="1">
      <c r="A565" s="25" t="s">
        <v>153</v>
      </c>
      <c r="B565" s="450" t="s">
        <v>2452</v>
      </c>
      <c r="C565" s="221" t="s">
        <v>4706</v>
      </c>
      <c r="D565" s="21"/>
      <c r="F565" s="21"/>
    </row>
    <row r="566" spans="1:11" ht="15" customHeight="1">
      <c r="A566" s="26" t="s">
        <v>790</v>
      </c>
      <c r="B566" s="391" t="s">
        <v>800</v>
      </c>
      <c r="C566" t="s">
        <v>5570</v>
      </c>
    </row>
    <row r="567" spans="1:11" ht="15" customHeight="1">
      <c r="A567" s="21" t="s">
        <v>762</v>
      </c>
      <c r="B567" s="465" t="s">
        <v>5569</v>
      </c>
    </row>
    <row r="568" spans="1:11" ht="15" customHeight="1">
      <c r="A568" s="448"/>
      <c r="B568" s="451"/>
    </row>
    <row r="569" spans="1:11" ht="15" customHeight="1">
      <c r="A569" s="24" t="s">
        <v>5410</v>
      </c>
    </row>
    <row r="570" spans="1:11" ht="15" customHeight="1">
      <c r="A570" s="290" t="s">
        <v>2689</v>
      </c>
      <c r="B570" s="290" t="s">
        <v>2690</v>
      </c>
      <c r="C570" s="290" t="s">
        <v>5398</v>
      </c>
      <c r="D570" s="450" t="s">
        <v>2452</v>
      </c>
      <c r="E570" s="221" t="s">
        <v>5571</v>
      </c>
      <c r="F570" s="290"/>
    </row>
    <row r="571" spans="1:11" ht="15" customHeight="1">
      <c r="A571" s="25" t="s">
        <v>5035</v>
      </c>
      <c r="B571" s="25" t="s">
        <v>3369</v>
      </c>
      <c r="C571" s="25" t="s">
        <v>3369</v>
      </c>
      <c r="D571" s="391" t="s">
        <v>800</v>
      </c>
      <c r="E571" t="s">
        <v>5572</v>
      </c>
    </row>
    <row r="572" spans="1:11" ht="15" customHeight="1">
      <c r="A572" s="26" t="s">
        <v>5035</v>
      </c>
      <c r="B572" s="25" t="s">
        <v>2011</v>
      </c>
      <c r="C572" s="25" t="s">
        <v>2011</v>
      </c>
      <c r="D572" s="465" t="s">
        <v>5575</v>
      </c>
    </row>
    <row r="573" spans="1:11" ht="15" customHeight="1">
      <c r="A573" s="21" t="s">
        <v>5035</v>
      </c>
      <c r="B573" s="21" t="s">
        <v>2026</v>
      </c>
      <c r="C573" s="21" t="s">
        <v>2026</v>
      </c>
      <c r="D573" s="451"/>
    </row>
    <row r="574" spans="1:11" ht="15" customHeight="1"/>
    <row r="575" spans="1:11" ht="15" customHeight="1">
      <c r="A575" s="24" t="s">
        <v>5411</v>
      </c>
    </row>
    <row r="576" spans="1:11" ht="15" customHeight="1">
      <c r="A576" s="290" t="s">
        <v>2689</v>
      </c>
      <c r="B576" s="290" t="s">
        <v>2690</v>
      </c>
      <c r="C576" s="290" t="s">
        <v>2691</v>
      </c>
      <c r="D576" s="290" t="s">
        <v>2692</v>
      </c>
      <c r="E576" s="290" t="s">
        <v>2693</v>
      </c>
      <c r="F576" s="290" t="s">
        <v>2694</v>
      </c>
      <c r="G576" s="290" t="s">
        <v>2695</v>
      </c>
      <c r="H576" s="290" t="s">
        <v>2696</v>
      </c>
      <c r="I576" s="290" t="s">
        <v>5398</v>
      </c>
      <c r="J576" s="450" t="s">
        <v>2452</v>
      </c>
      <c r="K576" s="221" t="s">
        <v>5573</v>
      </c>
    </row>
    <row r="577" spans="1:11" ht="15" customHeight="1">
      <c r="A577" s="25" t="s">
        <v>771</v>
      </c>
      <c r="B577" s="25" t="s">
        <v>5035</v>
      </c>
      <c r="C577" s="25" t="s">
        <v>771</v>
      </c>
      <c r="D577" s="25" t="s">
        <v>771</v>
      </c>
      <c r="E577" s="25" t="s">
        <v>3397</v>
      </c>
      <c r="F577" s="25" t="s">
        <v>5035</v>
      </c>
      <c r="G577" s="25" t="s">
        <v>771</v>
      </c>
      <c r="H577" s="25" t="s">
        <v>5035</v>
      </c>
      <c r="I577" s="25" t="s">
        <v>771</v>
      </c>
      <c r="J577" s="391" t="s">
        <v>800</v>
      </c>
      <c r="K577" t="s">
        <v>5574</v>
      </c>
    </row>
    <row r="578" spans="1:11" ht="15" customHeight="1">
      <c r="A578" s="26" t="s">
        <v>5035</v>
      </c>
      <c r="B578" s="26" t="s">
        <v>5035</v>
      </c>
      <c r="C578" s="26" t="s">
        <v>5035</v>
      </c>
      <c r="D578" s="26" t="s">
        <v>5035</v>
      </c>
      <c r="E578" s="26" t="s">
        <v>5035</v>
      </c>
      <c r="F578" s="26" t="s">
        <v>5035</v>
      </c>
      <c r="G578" s="26" t="s">
        <v>5035</v>
      </c>
      <c r="H578" s="26" t="s">
        <v>5035</v>
      </c>
      <c r="I578" s="26" t="s">
        <v>3378</v>
      </c>
      <c r="J578" s="465" t="s">
        <v>5576</v>
      </c>
    </row>
    <row r="579" spans="1:11" ht="15" customHeight="1">
      <c r="A579" s="21" t="s">
        <v>5035</v>
      </c>
      <c r="B579" s="21" t="s">
        <v>5035</v>
      </c>
      <c r="C579" s="21" t="s">
        <v>5035</v>
      </c>
      <c r="D579" s="21" t="s">
        <v>5035</v>
      </c>
      <c r="E579" s="21" t="s">
        <v>5035</v>
      </c>
      <c r="F579" s="21" t="s">
        <v>5035</v>
      </c>
      <c r="G579" s="21" t="s">
        <v>5035</v>
      </c>
      <c r="H579" s="21" t="s">
        <v>5035</v>
      </c>
      <c r="I579" s="21" t="s">
        <v>2003</v>
      </c>
      <c r="J579" s="451"/>
    </row>
    <row r="580" spans="1:11" ht="15" customHeight="1">
      <c r="I580" s="21" t="s">
        <v>762</v>
      </c>
      <c r="J580" s="451"/>
    </row>
    <row r="581" spans="1:11" ht="15" customHeight="1">
      <c r="I581" s="21"/>
      <c r="J581" s="451"/>
    </row>
    <row r="582" spans="1:11" ht="15" customHeight="1">
      <c r="A582" s="448"/>
    </row>
    <row r="583" spans="1:11" ht="15" customHeight="1">
      <c r="A583" s="24" t="s">
        <v>5412</v>
      </c>
    </row>
    <row r="584" spans="1:11" ht="15" customHeight="1">
      <c r="A584" s="290" t="s">
        <v>4125</v>
      </c>
      <c r="B584" s="290" t="s">
        <v>2689</v>
      </c>
      <c r="C584" s="290" t="s">
        <v>2690</v>
      </c>
      <c r="D584" s="290" t="s">
        <v>2691</v>
      </c>
      <c r="E584" s="290" t="s">
        <v>5398</v>
      </c>
      <c r="F584" s="450" t="s">
        <v>2452</v>
      </c>
      <c r="G584" s="221" t="s">
        <v>5577</v>
      </c>
    </row>
    <row r="585" spans="1:11" ht="15" customHeight="1">
      <c r="A585" s="25" t="s">
        <v>3385</v>
      </c>
      <c r="B585" s="25" t="s">
        <v>3397</v>
      </c>
      <c r="C585" s="25" t="s">
        <v>790</v>
      </c>
      <c r="D585" s="25" t="s">
        <v>782</v>
      </c>
      <c r="E585" s="25" t="s">
        <v>3397</v>
      </c>
      <c r="F585" s="391" t="s">
        <v>800</v>
      </c>
      <c r="G585" t="s">
        <v>5578</v>
      </c>
    </row>
    <row r="586" spans="1:11" ht="15" customHeight="1">
      <c r="A586" s="26" t="s">
        <v>4813</v>
      </c>
      <c r="B586" s="26" t="s">
        <v>3377</v>
      </c>
      <c r="C586" s="26" t="s">
        <v>782</v>
      </c>
      <c r="D586" s="26" t="s">
        <v>3383</v>
      </c>
      <c r="E586" s="26" t="s">
        <v>3383</v>
      </c>
      <c r="F586" s="465" t="s">
        <v>5580</v>
      </c>
    </row>
    <row r="587" spans="1:11" ht="15" customHeight="1">
      <c r="A587" s="21" t="s">
        <v>2052</v>
      </c>
      <c r="B587" s="21" t="s">
        <v>2053</v>
      </c>
      <c r="C587" s="21" t="s">
        <v>3383</v>
      </c>
      <c r="D587" s="21" t="s">
        <v>790</v>
      </c>
      <c r="E587" s="21" t="s">
        <v>790</v>
      </c>
      <c r="F587" s="451"/>
    </row>
    <row r="588" spans="1:11" ht="15" customHeight="1">
      <c r="A588" s="21"/>
      <c r="B588" s="21" t="s">
        <v>782</v>
      </c>
      <c r="C588" s="21"/>
      <c r="D588" s="21"/>
      <c r="E588" s="21"/>
      <c r="F588" s="451"/>
    </row>
    <row r="589" spans="1:11" ht="15" customHeight="1">
      <c r="A589" s="21"/>
      <c r="C589" s="21"/>
      <c r="D589" s="21"/>
      <c r="F589" s="576"/>
    </row>
    <row r="590" spans="1:11" ht="15" customHeight="1">
      <c r="A590" s="24" t="s">
        <v>5486</v>
      </c>
      <c r="F590" s="576"/>
    </row>
    <row r="591" spans="1:11" ht="15" customHeight="1">
      <c r="A591" s="290" t="s">
        <v>4125</v>
      </c>
      <c r="B591" s="290" t="s">
        <v>2689</v>
      </c>
      <c r="C591" s="290" t="s">
        <v>2690</v>
      </c>
      <c r="D591" s="290" t="s">
        <v>2691</v>
      </c>
      <c r="E591" s="290" t="s">
        <v>5398</v>
      </c>
      <c r="F591" s="450" t="s">
        <v>2452</v>
      </c>
      <c r="G591" s="221" t="s">
        <v>5581</v>
      </c>
    </row>
    <row r="592" spans="1:11" ht="15" customHeight="1">
      <c r="A592" s="25" t="s">
        <v>155</v>
      </c>
      <c r="B592" s="25" t="s">
        <v>757</v>
      </c>
      <c r="C592" s="25" t="s">
        <v>3386</v>
      </c>
      <c r="D592" s="25" t="s">
        <v>3377</v>
      </c>
      <c r="E592" s="25" t="s">
        <v>155</v>
      </c>
      <c r="F592" s="391" t="s">
        <v>800</v>
      </c>
      <c r="G592" t="s">
        <v>5582</v>
      </c>
    </row>
    <row r="593" spans="1:10" ht="15" customHeight="1">
      <c r="A593" s="26" t="s">
        <v>2018</v>
      </c>
      <c r="B593" s="26" t="s">
        <v>1659</v>
      </c>
      <c r="C593" s="26" t="s">
        <v>1659</v>
      </c>
      <c r="D593" s="26" t="s">
        <v>3369</v>
      </c>
      <c r="E593" s="26" t="s">
        <v>2018</v>
      </c>
      <c r="F593" s="465" t="s">
        <v>5579</v>
      </c>
    </row>
    <row r="594" spans="1:10" ht="15" customHeight="1">
      <c r="A594" s="21" t="s">
        <v>2027</v>
      </c>
      <c r="B594" s="21" t="s">
        <v>1662</v>
      </c>
      <c r="C594" s="21" t="s">
        <v>9</v>
      </c>
      <c r="D594" s="26" t="s">
        <v>3365</v>
      </c>
      <c r="E594" s="21" t="s">
        <v>2027</v>
      </c>
      <c r="F594" s="451"/>
    </row>
    <row r="595" spans="1:10" ht="15" customHeight="1">
      <c r="F595" s="576"/>
    </row>
    <row r="596" spans="1:10" ht="15" customHeight="1">
      <c r="A596" s="24" t="s">
        <v>5487</v>
      </c>
      <c r="F596" s="576"/>
    </row>
    <row r="597" spans="1:10" ht="15" customHeight="1">
      <c r="A597" s="25" t="s">
        <v>153</v>
      </c>
      <c r="B597" s="450" t="s">
        <v>2452</v>
      </c>
      <c r="C597" s="221" t="s">
        <v>4706</v>
      </c>
      <c r="F597" s="576"/>
    </row>
    <row r="598" spans="1:10" ht="15" customHeight="1">
      <c r="A598" s="26" t="s">
        <v>790</v>
      </c>
      <c r="B598" s="391" t="s">
        <v>800</v>
      </c>
      <c r="C598" t="s">
        <v>5583</v>
      </c>
      <c r="F598" s="576"/>
    </row>
    <row r="599" spans="1:10" ht="15" customHeight="1">
      <c r="A599" s="21" t="s">
        <v>1656</v>
      </c>
      <c r="B599" s="465" t="s">
        <v>5585</v>
      </c>
      <c r="F599" s="576"/>
    </row>
    <row r="600" spans="1:10" ht="15" customHeight="1">
      <c r="B600" s="451"/>
      <c r="F600" s="576"/>
    </row>
    <row r="601" spans="1:10" ht="15" customHeight="1">
      <c r="A601" s="502" t="s">
        <v>5488</v>
      </c>
      <c r="B601" s="503"/>
    </row>
    <row r="602" spans="1:10" ht="15" customHeight="1">
      <c r="A602" s="290" t="s">
        <v>2689</v>
      </c>
      <c r="B602" s="290" t="s">
        <v>2690</v>
      </c>
      <c r="C602" s="290" t="s">
        <v>2691</v>
      </c>
      <c r="D602" s="290" t="s">
        <v>2692</v>
      </c>
      <c r="E602" s="290" t="s">
        <v>2693</v>
      </c>
      <c r="F602" s="290" t="s">
        <v>2694</v>
      </c>
      <c r="G602" s="290" t="s">
        <v>2695</v>
      </c>
      <c r="H602" s="290" t="s">
        <v>2696</v>
      </c>
      <c r="I602" s="290" t="s">
        <v>5413</v>
      </c>
      <c r="J602" s="290" t="s">
        <v>5414</v>
      </c>
    </row>
    <row r="603" spans="1:10" ht="15" customHeight="1">
      <c r="A603" s="25" t="s">
        <v>1644</v>
      </c>
      <c r="B603" s="25" t="s">
        <v>153</v>
      </c>
      <c r="C603" s="25" t="s">
        <v>153</v>
      </c>
      <c r="D603" s="25" t="s">
        <v>1</v>
      </c>
      <c r="E603" s="25" t="s">
        <v>2018</v>
      </c>
      <c r="F603" s="25" t="s">
        <v>153</v>
      </c>
      <c r="G603" s="25" t="s">
        <v>5462</v>
      </c>
      <c r="H603" s="25" t="s">
        <v>2003</v>
      </c>
      <c r="I603" s="25" t="s">
        <v>1644</v>
      </c>
      <c r="J603" s="25" t="s">
        <v>3375</v>
      </c>
    </row>
    <row r="604" spans="1:10" ht="15" customHeight="1">
      <c r="A604" s="26" t="s">
        <v>2023</v>
      </c>
      <c r="B604" s="26" t="s">
        <v>2006</v>
      </c>
      <c r="C604" s="26" t="s">
        <v>2024</v>
      </c>
      <c r="D604" s="26" t="s">
        <v>2026</v>
      </c>
      <c r="E604" s="26" t="s">
        <v>153</v>
      </c>
      <c r="F604" s="26" t="s">
        <v>3375</v>
      </c>
      <c r="G604" s="26" t="s">
        <v>779</v>
      </c>
      <c r="H604" s="26" t="s">
        <v>1</v>
      </c>
      <c r="I604" s="26" t="s">
        <v>1662</v>
      </c>
      <c r="J604" s="26" t="s">
        <v>1</v>
      </c>
    </row>
    <row r="605" spans="1:10" ht="15" customHeight="1">
      <c r="A605" s="21" t="s">
        <v>9</v>
      </c>
      <c r="B605" s="21" t="s">
        <v>2018</v>
      </c>
      <c r="C605" s="21" t="s">
        <v>1643</v>
      </c>
      <c r="D605" s="21" t="s">
        <v>733</v>
      </c>
      <c r="E605" s="21" t="s">
        <v>1655</v>
      </c>
      <c r="F605" s="21" t="s">
        <v>1</v>
      </c>
      <c r="G605" s="26" t="s">
        <v>733</v>
      </c>
      <c r="H605" s="21" t="s">
        <v>728</v>
      </c>
      <c r="I605" s="21" t="s">
        <v>779</v>
      </c>
      <c r="J605" s="21" t="s">
        <v>3372</v>
      </c>
    </row>
    <row r="606" spans="1:10" ht="15" customHeight="1">
      <c r="A606" s="290" t="s">
        <v>5415</v>
      </c>
      <c r="B606" s="290" t="s">
        <v>5416</v>
      </c>
      <c r="C606" s="290" t="s">
        <v>5417</v>
      </c>
      <c r="D606" s="290" t="s">
        <v>5418</v>
      </c>
      <c r="E606" s="290" t="s">
        <v>5419</v>
      </c>
      <c r="F606" s="290" t="s">
        <v>5420</v>
      </c>
      <c r="G606" s="290" t="s">
        <v>5421</v>
      </c>
      <c r="H606" s="290" t="s">
        <v>5422</v>
      </c>
      <c r="I606" s="290" t="s">
        <v>5423</v>
      </c>
      <c r="J606" s="290" t="s">
        <v>5424</v>
      </c>
    </row>
    <row r="607" spans="1:10" ht="15" customHeight="1">
      <c r="A607" s="25" t="s">
        <v>3375</v>
      </c>
      <c r="B607" s="25" t="s">
        <v>2053</v>
      </c>
      <c r="C607" s="25" t="s">
        <v>2008</v>
      </c>
      <c r="D607" s="25" t="s">
        <v>3383</v>
      </c>
      <c r="E607" s="25" t="s">
        <v>3365</v>
      </c>
      <c r="F607" s="25" t="s">
        <v>779</v>
      </c>
      <c r="G607" s="25" t="s">
        <v>153</v>
      </c>
      <c r="H607" s="25" t="s">
        <v>2008</v>
      </c>
      <c r="I607" s="25" t="s">
        <v>2023</v>
      </c>
      <c r="J607" s="25" t="s">
        <v>1644</v>
      </c>
    </row>
    <row r="608" spans="1:10" ht="15" customHeight="1">
      <c r="A608" s="26" t="s">
        <v>153</v>
      </c>
      <c r="B608" s="26" t="s">
        <v>1</v>
      </c>
      <c r="C608" s="26" t="s">
        <v>733</v>
      </c>
      <c r="D608" s="26" t="s">
        <v>3380</v>
      </c>
      <c r="E608" s="25" t="s">
        <v>1644</v>
      </c>
      <c r="F608" s="26" t="s">
        <v>1662</v>
      </c>
      <c r="G608" s="26" t="s">
        <v>3375</v>
      </c>
      <c r="H608" s="26" t="s">
        <v>2026</v>
      </c>
      <c r="I608" s="26" t="s">
        <v>2010</v>
      </c>
      <c r="J608" s="26" t="s">
        <v>779</v>
      </c>
    </row>
    <row r="609" spans="1:10" ht="15" customHeight="1">
      <c r="A609" s="21" t="s">
        <v>1</v>
      </c>
      <c r="B609" s="21" t="s">
        <v>2003</v>
      </c>
      <c r="C609" s="21" t="s">
        <v>2026</v>
      </c>
      <c r="D609" s="21" t="s">
        <v>788</v>
      </c>
      <c r="E609" s="21" t="s">
        <v>3376</v>
      </c>
      <c r="F609" s="21" t="s">
        <v>1644</v>
      </c>
      <c r="G609" s="21" t="s">
        <v>3368</v>
      </c>
      <c r="H609" s="21" t="s">
        <v>779</v>
      </c>
      <c r="I609" s="21" t="s">
        <v>778</v>
      </c>
      <c r="J609" s="21" t="s">
        <v>2025</v>
      </c>
    </row>
    <row r="610" spans="1:10" ht="15" customHeight="1">
      <c r="A610" s="21"/>
      <c r="B610" s="21" t="s">
        <v>5473</v>
      </c>
      <c r="C610" s="21"/>
      <c r="D610" s="21"/>
      <c r="E610" s="21"/>
      <c r="F610" s="18"/>
    </row>
    <row r="611" spans="1:10" ht="15" customHeight="1">
      <c r="A611" s="290" t="s">
        <v>5425</v>
      </c>
      <c r="B611" s="290" t="s">
        <v>5516</v>
      </c>
      <c r="C611" s="290" t="s">
        <v>5398</v>
      </c>
      <c r="D611" s="450" t="s">
        <v>2452</v>
      </c>
      <c r="E611" s="221" t="s">
        <v>5517</v>
      </c>
    </row>
    <row r="612" spans="1:10" ht="15" customHeight="1">
      <c r="A612" s="25" t="s">
        <v>3375</v>
      </c>
      <c r="B612" s="25" t="s">
        <v>779</v>
      </c>
      <c r="C612" s="25" t="s">
        <v>1644</v>
      </c>
      <c r="D612" s="391" t="s">
        <v>2008</v>
      </c>
      <c r="E612" t="s">
        <v>5584</v>
      </c>
    </row>
    <row r="613" spans="1:10" ht="15" customHeight="1">
      <c r="A613" s="26" t="s">
        <v>2023</v>
      </c>
      <c r="B613" s="26" t="s">
        <v>1644</v>
      </c>
      <c r="C613" s="26" t="s">
        <v>779</v>
      </c>
      <c r="D613" s="465" t="s">
        <v>5592</v>
      </c>
    </row>
    <row r="614" spans="1:10" ht="15" customHeight="1">
      <c r="A614" s="21" t="s">
        <v>153</v>
      </c>
      <c r="B614" s="21" t="s">
        <v>154</v>
      </c>
      <c r="C614" s="21" t="s">
        <v>154</v>
      </c>
      <c r="D614" s="451"/>
    </row>
    <row r="615" spans="1:10" ht="15" customHeight="1"/>
    <row r="616" spans="1:10" ht="15" customHeight="1">
      <c r="A616" s="39"/>
      <c r="F616" s="446"/>
    </row>
    <row r="617" spans="1:10" ht="15" customHeight="1"/>
    <row r="618" spans="1:10" ht="15" customHeight="1">
      <c r="F618" s="18"/>
    </row>
    <row r="619" spans="1:10" ht="15" customHeight="1"/>
    <row r="620" spans="1:10" ht="15" customHeight="1">
      <c r="A620" s="447"/>
    </row>
    <row r="621" spans="1:10" ht="15" customHeight="1">
      <c r="A621" s="39"/>
      <c r="F621" s="446"/>
    </row>
    <row r="622" spans="1:10" ht="15" customHeight="1"/>
    <row r="623" spans="1:10" ht="15" customHeight="1">
      <c r="F623" s="18"/>
    </row>
    <row r="624" spans="1:10" ht="15" customHeight="1"/>
    <row r="625" spans="1:6" ht="15" customHeight="1"/>
    <row r="626" spans="1:6" ht="15" customHeight="1">
      <c r="A626" s="39"/>
      <c r="F626" s="446"/>
    </row>
    <row r="627" spans="1:6" ht="15" customHeight="1"/>
    <row r="628" spans="1:6" ht="15" customHeight="1">
      <c r="F628" s="18"/>
    </row>
    <row r="629" spans="1:6" ht="15" customHeight="1"/>
    <row r="630" spans="1:6" ht="15" customHeight="1"/>
    <row r="631" spans="1:6" ht="15" customHeight="1">
      <c r="A631" s="39"/>
      <c r="F631" s="446"/>
    </row>
    <row r="632" spans="1:6" ht="15" customHeight="1"/>
    <row r="633" spans="1:6" ht="15" customHeight="1">
      <c r="F633" s="18"/>
    </row>
    <row r="634" spans="1:6" ht="15" customHeight="1"/>
    <row r="635" spans="1:6" ht="15" customHeight="1"/>
    <row r="636" spans="1:6" ht="15" customHeight="1"/>
    <row r="637" spans="1:6" ht="15" customHeight="1"/>
    <row r="638" spans="1:6" ht="15" customHeight="1"/>
    <row r="639" spans="1:6" ht="15" customHeight="1"/>
    <row r="640" spans="1:6" ht="15" customHeight="1">
      <c r="A640" s="39"/>
      <c r="F640" s="446"/>
    </row>
    <row r="641" spans="1:6" ht="15" customHeight="1"/>
    <row r="642" spans="1:6" ht="15" customHeight="1">
      <c r="F642" s="18"/>
    </row>
    <row r="643" spans="1:6" ht="15" customHeight="1"/>
    <row r="644" spans="1:6" ht="15" customHeight="1">
      <c r="A644" s="447"/>
    </row>
    <row r="645" spans="1:6" ht="15" customHeight="1">
      <c r="A645" s="39"/>
      <c r="F645" s="446"/>
    </row>
    <row r="646" spans="1:6" ht="15" customHeight="1"/>
    <row r="647" spans="1:6" ht="15" customHeight="1">
      <c r="F647" s="18"/>
    </row>
    <row r="648" spans="1:6" ht="15" customHeight="1"/>
    <row r="649" spans="1:6" ht="15" customHeight="1"/>
    <row r="650" spans="1:6" ht="15" customHeight="1">
      <c r="A650" s="39"/>
      <c r="F650" s="446"/>
    </row>
    <row r="651" spans="1:6" ht="15" customHeight="1"/>
    <row r="652" spans="1:6" ht="15" customHeight="1">
      <c r="F652" s="18"/>
    </row>
    <row r="653" spans="1:6" ht="15" customHeight="1"/>
    <row r="654" spans="1:6" ht="15" customHeight="1"/>
    <row r="655" spans="1:6" ht="15" customHeight="1">
      <c r="A655" s="39"/>
      <c r="F655" s="446"/>
    </row>
    <row r="656" spans="1:6" ht="15" customHeight="1"/>
    <row r="657" spans="1:6" ht="15" customHeight="1">
      <c r="F657" s="18"/>
    </row>
    <row r="658" spans="1:6" ht="15" customHeight="1"/>
    <row r="659" spans="1:6" ht="15" customHeight="1"/>
    <row r="660" spans="1:6" ht="15" customHeight="1">
      <c r="A660" s="39"/>
      <c r="F660" s="446"/>
    </row>
    <row r="661" spans="1:6" ht="15" customHeight="1"/>
    <row r="662" spans="1:6" ht="15" customHeight="1">
      <c r="F662" s="18"/>
    </row>
    <row r="663" spans="1:6" ht="15" customHeight="1"/>
    <row r="664" spans="1:6" ht="15" customHeight="1">
      <c r="A664" s="447"/>
    </row>
    <row r="665" spans="1:6" ht="15" customHeight="1">
      <c r="A665" s="39"/>
      <c r="F665" s="446"/>
    </row>
    <row r="666" spans="1:6" ht="15" customHeight="1"/>
    <row r="667" spans="1:6" ht="15" customHeight="1">
      <c r="F667" s="18"/>
    </row>
    <row r="668" spans="1:6" ht="15" customHeight="1"/>
    <row r="669" spans="1:6" ht="15" customHeight="1"/>
    <row r="670" spans="1:6" ht="15" customHeight="1">
      <c r="A670" s="39"/>
      <c r="F670" s="446"/>
    </row>
    <row r="671" spans="1:6" ht="15" customHeight="1"/>
    <row r="672" spans="1:6" ht="15" customHeight="1">
      <c r="F672" s="18"/>
    </row>
    <row r="673" spans="1:6" ht="15" customHeight="1"/>
    <row r="674" spans="1:6" ht="15" customHeight="1"/>
    <row r="675" spans="1:6" ht="15" customHeight="1">
      <c r="A675" s="39"/>
      <c r="F675" s="446"/>
    </row>
    <row r="676" spans="1:6" ht="15" customHeight="1"/>
    <row r="677" spans="1:6" ht="15" customHeight="1">
      <c r="F677" s="18"/>
    </row>
    <row r="678" spans="1:6" ht="15" customHeight="1"/>
    <row r="679" spans="1:6" ht="15" customHeight="1"/>
    <row r="680" spans="1:6" ht="15" customHeight="1">
      <c r="A680" s="39"/>
      <c r="F680" s="446"/>
    </row>
    <row r="681" spans="1:6" ht="15" customHeight="1"/>
    <row r="682" spans="1:6" ht="15" customHeight="1">
      <c r="F682" s="18"/>
    </row>
    <row r="683" spans="1:6" ht="15" customHeight="1"/>
    <row r="684" spans="1:6" ht="15" customHeight="1">
      <c r="A684" s="39"/>
    </row>
    <row r="685" spans="1:6" ht="15" customHeight="1">
      <c r="A685" s="39"/>
      <c r="F685" s="446"/>
    </row>
    <row r="686" spans="1:6" ht="15" customHeight="1"/>
    <row r="687" spans="1:6" ht="15" customHeight="1">
      <c r="F687" s="18"/>
    </row>
    <row r="688" spans="1:6" ht="15" customHeight="1"/>
    <row r="689" spans="1:6" ht="15" customHeight="1">
      <c r="A689" s="39"/>
    </row>
    <row r="690" spans="1:6" ht="15" customHeight="1">
      <c r="A690" s="39"/>
      <c r="F690" s="446"/>
    </row>
    <row r="691" spans="1:6" ht="15" customHeight="1"/>
    <row r="692" spans="1:6" ht="15" customHeight="1">
      <c r="F692" s="18"/>
    </row>
    <row r="693" spans="1:6" ht="15" customHeight="1"/>
    <row r="694" spans="1:6" ht="15" customHeight="1">
      <c r="A694" s="39"/>
    </row>
    <row r="695" spans="1:6" ht="15" customHeight="1">
      <c r="A695" s="39"/>
      <c r="F695" s="446"/>
    </row>
    <row r="696" spans="1:6" ht="15" customHeight="1"/>
    <row r="697" spans="1:6" ht="15" customHeight="1">
      <c r="F697" s="18"/>
    </row>
    <row r="698" spans="1:6" ht="15" customHeight="1"/>
    <row r="699" spans="1:6" ht="15" customHeight="1"/>
    <row r="700" spans="1:6" ht="15" customHeight="1">
      <c r="A700" s="39"/>
      <c r="F700" s="446"/>
    </row>
    <row r="701" spans="1:6" ht="15" customHeight="1">
      <c r="A701" s="448"/>
    </row>
    <row r="702" spans="1:6" ht="15" customHeight="1">
      <c r="F702" s="18"/>
    </row>
    <row r="703" spans="1:6" ht="15" customHeight="1"/>
    <row r="704" spans="1:6" ht="15" customHeight="1"/>
    <row r="705" spans="1:1" ht="15" customHeight="1">
      <c r="A705" s="448"/>
    </row>
    <row r="706" spans="1:1" ht="15" customHeight="1"/>
    <row r="707" spans="1:1" ht="15" customHeight="1"/>
    <row r="708" spans="1:1" ht="15" customHeight="1"/>
    <row r="709" spans="1:1" ht="15" customHeight="1">
      <c r="A709" s="448"/>
    </row>
    <row r="710" spans="1:1" ht="15" customHeight="1"/>
    <row r="711" spans="1:1" ht="15" customHeight="1"/>
    <row r="712" spans="1:1" ht="15" customHeight="1"/>
    <row r="713" spans="1:1" ht="15" customHeight="1">
      <c r="A713" s="448"/>
    </row>
    <row r="714" spans="1:1" ht="15" customHeight="1"/>
    <row r="715" spans="1:1" ht="15" customHeight="1"/>
    <row r="716" spans="1:1" ht="15" customHeight="1"/>
    <row r="717" spans="1:1" ht="15" customHeight="1">
      <c r="A717" s="448"/>
    </row>
    <row r="718" spans="1:1" ht="15" customHeight="1"/>
    <row r="719" spans="1:1" ht="15" customHeight="1"/>
    <row r="720" spans="1:1" ht="15" customHeight="1"/>
    <row r="721" spans="1:1" ht="15" customHeight="1">
      <c r="A721" s="448"/>
    </row>
    <row r="722" spans="1:1" ht="15" customHeight="1"/>
    <row r="723" spans="1:1" ht="15" customHeight="1"/>
    <row r="724" spans="1:1" ht="15" customHeight="1"/>
    <row r="725" spans="1:1" ht="15" customHeight="1">
      <c r="A725" s="448"/>
    </row>
    <row r="726" spans="1:1" ht="15" customHeight="1"/>
    <row r="727" spans="1:1" ht="15" customHeight="1"/>
    <row r="728" spans="1:1" ht="15" customHeight="1"/>
    <row r="729" spans="1:1" ht="15" customHeight="1">
      <c r="A729" s="448"/>
    </row>
    <row r="730" spans="1:1" ht="15" customHeight="1"/>
    <row r="731" spans="1:1" ht="15" customHeight="1"/>
    <row r="732" spans="1:1" ht="15" customHeight="1"/>
    <row r="733" spans="1:1" ht="15" customHeight="1">
      <c r="A733" s="448"/>
    </row>
    <row r="734" spans="1:1" ht="15" customHeight="1"/>
    <row r="735" spans="1:1" ht="15" customHeight="1"/>
    <row r="736" spans="1:1" ht="15" customHeight="1"/>
    <row r="737" spans="1:1" ht="15" customHeight="1">
      <c r="A737" s="448"/>
    </row>
    <row r="738" spans="1:1" ht="15" customHeight="1"/>
    <row r="739" spans="1:1" ht="15" customHeight="1"/>
    <row r="740" spans="1:1" ht="15" customHeight="1"/>
    <row r="741" spans="1:1" ht="15" customHeight="1">
      <c r="A741" s="448"/>
    </row>
    <row r="742" spans="1:1" ht="15" customHeight="1"/>
    <row r="743" spans="1:1" ht="15" customHeight="1"/>
    <row r="744" spans="1:1" ht="15" customHeight="1"/>
    <row r="745" spans="1:1" ht="15" customHeight="1">
      <c r="A745" s="448"/>
    </row>
    <row r="746" spans="1:1" ht="15" customHeight="1"/>
    <row r="747" spans="1:1" ht="15" customHeight="1"/>
    <row r="748" spans="1:1" ht="15" customHeight="1"/>
    <row r="749" spans="1:1" ht="15" customHeight="1">
      <c r="A749" s="448"/>
    </row>
    <row r="750" spans="1:1" ht="15" customHeight="1"/>
    <row r="751" spans="1:1" ht="15" customHeight="1"/>
    <row r="752" spans="1:1" ht="15" customHeight="1"/>
    <row r="753" spans="1:1" ht="15" customHeight="1">
      <c r="A753" s="448"/>
    </row>
    <row r="754" spans="1:1" ht="15" customHeight="1"/>
    <row r="755" spans="1:1" ht="15" customHeight="1"/>
    <row r="756" spans="1:1" ht="15" customHeight="1"/>
    <row r="757" spans="1:1" ht="15" customHeight="1">
      <c r="A757" s="448"/>
    </row>
    <row r="758" spans="1:1" ht="15" customHeight="1"/>
    <row r="759" spans="1:1" ht="15" customHeight="1"/>
    <row r="760" spans="1:1" ht="15" customHeight="1"/>
    <row r="761" spans="1:1" ht="15" customHeight="1">
      <c r="A761" s="448"/>
    </row>
    <row r="762" spans="1:1" ht="15" customHeight="1"/>
    <row r="763" spans="1:1" ht="15" customHeight="1"/>
    <row r="764" spans="1:1" ht="15" customHeight="1"/>
    <row r="765" spans="1:1" ht="15" customHeight="1">
      <c r="A765" s="448"/>
    </row>
    <row r="766" spans="1:1" ht="15" customHeight="1"/>
    <row r="767" spans="1:1" ht="15" customHeight="1"/>
    <row r="768" spans="1:1" ht="15" customHeight="1"/>
    <row r="769" spans="1:1" ht="15" customHeight="1">
      <c r="A769" s="448"/>
    </row>
    <row r="770" spans="1:1" ht="15" customHeight="1"/>
    <row r="771" spans="1:1" ht="15" customHeight="1"/>
    <row r="772" spans="1:1" ht="15" customHeight="1"/>
    <row r="773" spans="1:1" ht="15" customHeight="1">
      <c r="A773" s="448"/>
    </row>
    <row r="774" spans="1:1" ht="15" customHeight="1"/>
    <row r="775" spans="1:1" ht="15" customHeight="1"/>
    <row r="776" spans="1:1" ht="15" customHeight="1"/>
    <row r="777" spans="1:1" ht="15" customHeight="1">
      <c r="A777" s="448"/>
    </row>
    <row r="778" spans="1:1" ht="15" customHeight="1"/>
    <row r="779" spans="1:1" ht="15" customHeight="1"/>
    <row r="780" spans="1:1" ht="15" customHeight="1"/>
    <row r="781" spans="1:1" ht="15" customHeight="1">
      <c r="A781" s="448"/>
    </row>
    <row r="782" spans="1:1" ht="15" customHeight="1"/>
    <row r="783" spans="1:1" ht="15" customHeight="1"/>
    <row r="784" spans="1:1" ht="15" customHeight="1"/>
    <row r="785" spans="1:6" ht="15" customHeight="1">
      <c r="A785" s="448"/>
    </row>
    <row r="786" spans="1:6" ht="15" customHeight="1"/>
    <row r="787" spans="1:6" ht="15" customHeight="1"/>
    <row r="788" spans="1:6" ht="15" customHeight="1"/>
    <row r="789" spans="1:6" ht="15" customHeight="1">
      <c r="A789" s="448"/>
    </row>
    <row r="790" spans="1:6" ht="15" customHeight="1"/>
    <row r="791" spans="1:6" ht="15" customHeight="1"/>
    <row r="792" spans="1:6" ht="15" customHeight="1"/>
    <row r="793" spans="1:6" ht="15" customHeight="1">
      <c r="A793" s="39"/>
    </row>
    <row r="794" spans="1:6" ht="15" customHeight="1">
      <c r="A794" s="39"/>
      <c r="F794" s="446"/>
    </row>
    <row r="795" spans="1:6" ht="15" customHeight="1"/>
    <row r="796" spans="1:6" ht="15" customHeight="1">
      <c r="F796" s="18"/>
    </row>
    <row r="797" spans="1:6" ht="15" customHeight="1"/>
    <row r="798" spans="1:6" ht="15" customHeight="1">
      <c r="A798" s="39"/>
    </row>
    <row r="799" spans="1:6" ht="15" customHeight="1">
      <c r="A799" s="39"/>
      <c r="F799" s="446"/>
    </row>
    <row r="800" spans="1:6" ht="15" customHeight="1"/>
    <row r="801" spans="1:6" ht="15" customHeight="1">
      <c r="F801" s="18"/>
    </row>
    <row r="802" spans="1:6" ht="15" customHeight="1"/>
    <row r="803" spans="1:6" ht="15" customHeight="1">
      <c r="A803" s="39"/>
    </row>
    <row r="804" spans="1:6" ht="15" customHeight="1">
      <c r="A804" s="39"/>
      <c r="F804" s="446"/>
    </row>
    <row r="805" spans="1:6" ht="15" customHeight="1"/>
    <row r="806" spans="1:6" ht="15" customHeight="1">
      <c r="F806" s="18"/>
    </row>
    <row r="807" spans="1:6" ht="15" customHeight="1"/>
    <row r="808" spans="1:6" ht="15" customHeight="1">
      <c r="A808" s="39"/>
    </row>
    <row r="809" spans="1:6" ht="15" customHeight="1">
      <c r="A809" s="39"/>
      <c r="F809" s="446"/>
    </row>
    <row r="810" spans="1:6" ht="15" customHeight="1"/>
    <row r="811" spans="1:6" ht="15" customHeight="1">
      <c r="F811" s="18"/>
    </row>
    <row r="812" spans="1:6" ht="15" customHeight="1"/>
    <row r="813" spans="1:6" ht="15" customHeight="1"/>
    <row r="814" spans="1:6" ht="15" customHeight="1"/>
    <row r="815" spans="1:6" ht="15" customHeight="1">
      <c r="A815" s="39"/>
      <c r="F815" s="446"/>
    </row>
    <row r="816" spans="1:6" ht="15" customHeight="1"/>
    <row r="817" spans="1:6" ht="15" customHeight="1">
      <c r="F817" s="18"/>
    </row>
    <row r="818" spans="1:6" ht="15" customHeight="1"/>
    <row r="819" spans="1:6" ht="15" customHeight="1"/>
    <row r="820" spans="1:6" ht="15" customHeight="1">
      <c r="A820" s="39"/>
      <c r="F820" s="446"/>
    </row>
    <row r="821" spans="1:6" ht="15" customHeight="1"/>
    <row r="822" spans="1:6" ht="15" customHeight="1">
      <c r="F822" s="18"/>
    </row>
    <row r="823" spans="1:6" ht="15" customHeight="1"/>
    <row r="824" spans="1:6" ht="15" customHeight="1"/>
    <row r="825" spans="1:6" ht="15" customHeight="1">
      <c r="A825" s="39"/>
      <c r="F825" s="446"/>
    </row>
    <row r="826" spans="1:6" ht="15" customHeight="1"/>
    <row r="827" spans="1:6" ht="15" customHeight="1">
      <c r="F827" s="18"/>
    </row>
    <row r="828" spans="1:6" ht="15" customHeight="1"/>
    <row r="829" spans="1:6" ht="15" customHeight="1"/>
    <row r="830" spans="1:6" ht="15" customHeight="1">
      <c r="A830" s="39"/>
      <c r="F830" s="446"/>
    </row>
    <row r="831" spans="1:6" ht="15" customHeight="1"/>
    <row r="832" spans="1:6" ht="15" customHeight="1">
      <c r="F832" s="18"/>
    </row>
    <row r="833" spans="1:6" ht="15" customHeight="1"/>
    <row r="834" spans="1:6" ht="15" customHeight="1"/>
    <row r="835" spans="1:6" ht="15" customHeight="1"/>
    <row r="836" spans="1:6" ht="15" customHeight="1">
      <c r="A836" s="39"/>
      <c r="F836" s="446"/>
    </row>
    <row r="837" spans="1:6" ht="15" customHeight="1"/>
    <row r="838" spans="1:6" ht="15" customHeight="1">
      <c r="F838" s="18"/>
    </row>
    <row r="839" spans="1:6" ht="15" customHeight="1"/>
    <row r="840" spans="1:6" ht="15" customHeight="1"/>
    <row r="841" spans="1:6" ht="15" customHeight="1">
      <c r="A841" s="39"/>
      <c r="F841" s="446"/>
    </row>
    <row r="842" spans="1:6" ht="15" customHeight="1"/>
    <row r="843" spans="1:6" ht="15" customHeight="1">
      <c r="F843" s="18"/>
    </row>
    <row r="844" spans="1:6" ht="15" customHeight="1"/>
    <row r="845" spans="1:6" ht="15" customHeight="1"/>
    <row r="846" spans="1:6" ht="15" customHeight="1">
      <c r="A846" s="39"/>
      <c r="F846" s="446"/>
    </row>
    <row r="847" spans="1:6" ht="15" customHeight="1"/>
    <row r="848" spans="1:6" ht="15" customHeight="1">
      <c r="F848" s="18"/>
    </row>
    <row r="849" spans="1:6" ht="15" customHeight="1"/>
    <row r="850" spans="1:6" ht="15" customHeight="1"/>
    <row r="851" spans="1:6" ht="15" customHeight="1">
      <c r="A851" s="39"/>
      <c r="F851" s="446"/>
    </row>
    <row r="852" spans="1:6" ht="15" customHeight="1"/>
    <row r="853" spans="1:6" ht="15" customHeight="1">
      <c r="F853" s="18"/>
    </row>
    <row r="854" spans="1:6" ht="15" customHeight="1"/>
    <row r="855" spans="1:6" ht="15" customHeight="1"/>
    <row r="856" spans="1:6" ht="15" customHeight="1">
      <c r="A856" s="226"/>
    </row>
    <row r="857" spans="1:6" ht="15" customHeight="1">
      <c r="A857" s="39"/>
      <c r="F857" s="446"/>
    </row>
    <row r="858" spans="1:6" ht="15" customHeight="1"/>
    <row r="859" spans="1:6" ht="15" customHeight="1">
      <c r="F859" s="18"/>
    </row>
    <row r="860" spans="1:6" ht="15" customHeight="1"/>
    <row r="861" spans="1:6" ht="15" customHeight="1">
      <c r="A861" s="226"/>
    </row>
    <row r="862" spans="1:6" ht="15" customHeight="1">
      <c r="A862" s="39"/>
      <c r="F862" s="446"/>
    </row>
    <row r="863" spans="1:6" ht="15" customHeight="1"/>
    <row r="864" spans="1:6" ht="15" customHeight="1">
      <c r="F864" s="18"/>
    </row>
    <row r="865" spans="1:6" ht="15" customHeight="1"/>
    <row r="866" spans="1:6" ht="15" customHeight="1">
      <c r="A866" s="226"/>
    </row>
    <row r="867" spans="1:6" ht="15" customHeight="1">
      <c r="A867" s="39"/>
      <c r="F867" s="446"/>
    </row>
    <row r="868" spans="1:6" ht="15" customHeight="1"/>
    <row r="869" spans="1:6" ht="15" customHeight="1">
      <c r="F869" s="18"/>
    </row>
    <row r="870" spans="1:6" ht="15" customHeight="1"/>
    <row r="871" spans="1:6" ht="15" customHeight="1">
      <c r="A871" s="226"/>
    </row>
    <row r="872" spans="1:6" ht="15" customHeight="1">
      <c r="A872" s="39"/>
      <c r="F872" s="446"/>
    </row>
    <row r="873" spans="1:6" ht="15" customHeight="1"/>
    <row r="874" spans="1:6" ht="15" customHeight="1">
      <c r="F874" s="18"/>
    </row>
    <row r="875" spans="1:6" ht="15" customHeight="1"/>
    <row r="876" spans="1:6" ht="15" customHeight="1">
      <c r="A876" s="226"/>
    </row>
    <row r="877" spans="1:6" ht="15" customHeight="1">
      <c r="A877" s="39"/>
      <c r="F877" s="446"/>
    </row>
    <row r="878" spans="1:6" ht="15" customHeight="1"/>
    <row r="879" spans="1:6" ht="15" customHeight="1">
      <c r="F879" s="18"/>
    </row>
    <row r="880" spans="1:6" ht="15" customHeight="1"/>
    <row r="881" spans="1:6" ht="15" customHeight="1">
      <c r="A881" s="226"/>
    </row>
    <row r="882" spans="1:6" ht="15" customHeight="1">
      <c r="A882" s="39"/>
      <c r="F882" s="446"/>
    </row>
    <row r="883" spans="1:6" ht="15" customHeight="1"/>
    <row r="884" spans="1:6" ht="15" customHeight="1">
      <c r="F884" s="18"/>
    </row>
    <row r="885" spans="1:6" ht="15" customHeight="1"/>
    <row r="886" spans="1:6" ht="15" customHeight="1">
      <c r="A886" s="226"/>
    </row>
    <row r="887" spans="1:6" ht="15" customHeight="1">
      <c r="A887" s="39"/>
      <c r="F887" s="446"/>
    </row>
    <row r="888" spans="1:6" ht="15" customHeight="1"/>
    <row r="889" spans="1:6" ht="15" customHeight="1">
      <c r="F889" s="18"/>
    </row>
    <row r="890" spans="1:6" ht="15" customHeight="1"/>
    <row r="891" spans="1:6" ht="15" customHeight="1">
      <c r="A891" s="226"/>
    </row>
    <row r="892" spans="1:6" ht="15" customHeight="1">
      <c r="A892" s="39"/>
      <c r="F892" s="446"/>
    </row>
    <row r="893" spans="1:6" ht="15" customHeight="1"/>
    <row r="894" spans="1:6" ht="15" customHeight="1">
      <c r="F894" s="18"/>
    </row>
    <row r="895" spans="1:6" ht="15" customHeight="1"/>
    <row r="896" spans="1:6" ht="15" customHeight="1">
      <c r="F896" s="446"/>
    </row>
    <row r="897" spans="1:6" ht="15" customHeight="1"/>
    <row r="898" spans="1:6" ht="15" customHeight="1">
      <c r="A898" s="39"/>
      <c r="F898" s="446"/>
    </row>
    <row r="899" spans="1:6" ht="15" customHeight="1"/>
    <row r="900" spans="1:6" ht="15" customHeight="1">
      <c r="F900" s="18"/>
    </row>
    <row r="901" spans="1:6" ht="15" customHeight="1"/>
    <row r="902" spans="1:6" ht="15" customHeight="1">
      <c r="A902" s="226"/>
    </row>
    <row r="903" spans="1:6" ht="15" customHeight="1">
      <c r="A903" s="39"/>
      <c r="F903" s="446"/>
    </row>
    <row r="904" spans="1:6" ht="15" customHeight="1"/>
    <row r="905" spans="1:6" ht="15" customHeight="1">
      <c r="F905" s="18"/>
    </row>
    <row r="906" spans="1:6" ht="15" customHeight="1"/>
    <row r="907" spans="1:6" ht="15" customHeight="1">
      <c r="A907" s="226"/>
    </row>
    <row r="908" spans="1:6" ht="15" customHeight="1">
      <c r="A908" s="39"/>
      <c r="F908" s="446"/>
    </row>
    <row r="909" spans="1:6" ht="15" customHeight="1"/>
    <row r="910" spans="1:6" ht="15" customHeight="1">
      <c r="F910" s="18"/>
    </row>
    <row r="911" spans="1:6" ht="15" customHeight="1"/>
    <row r="912" spans="1:6" ht="15" customHeight="1">
      <c r="A912" s="226"/>
    </row>
    <row r="913" spans="1:6" ht="15" customHeight="1">
      <c r="A913" s="39"/>
      <c r="F913" s="446"/>
    </row>
    <row r="914" spans="1:6" ht="15" customHeight="1"/>
    <row r="915" spans="1:6" ht="15" customHeight="1">
      <c r="F915" s="18"/>
    </row>
    <row r="916" spans="1:6" ht="15" customHeight="1"/>
    <row r="917" spans="1:6" ht="15" customHeight="1">
      <c r="A917" s="226"/>
    </row>
    <row r="918" spans="1:6" ht="15" customHeight="1">
      <c r="A918" s="39"/>
      <c r="F918" s="446"/>
    </row>
    <row r="919" spans="1:6" ht="15" customHeight="1"/>
    <row r="920" spans="1:6" ht="15" customHeight="1">
      <c r="F920" s="18"/>
    </row>
    <row r="921" spans="1:6" ht="15" customHeight="1"/>
    <row r="922" spans="1:6" ht="15" customHeight="1">
      <c r="A922" s="226"/>
    </row>
    <row r="923" spans="1:6" ht="15" customHeight="1">
      <c r="A923" s="39"/>
      <c r="F923" s="446"/>
    </row>
    <row r="924" spans="1:6" ht="15" customHeight="1"/>
    <row r="925" spans="1:6" ht="15" customHeight="1">
      <c r="F925" s="18"/>
    </row>
    <row r="926" spans="1:6" ht="15" customHeight="1"/>
    <row r="927" spans="1:6" ht="15" customHeight="1">
      <c r="A927" s="226"/>
    </row>
    <row r="928" spans="1:6" ht="15" customHeight="1">
      <c r="A928" s="39"/>
      <c r="F928" s="446"/>
    </row>
    <row r="929" spans="1:6" ht="15" customHeight="1"/>
    <row r="930" spans="1:6" ht="15" customHeight="1">
      <c r="F930" s="18"/>
    </row>
    <row r="931" spans="1:6" ht="15" customHeight="1"/>
    <row r="932" spans="1:6" ht="15" customHeight="1">
      <c r="A932" s="226"/>
    </row>
    <row r="933" spans="1:6" ht="15" customHeight="1">
      <c r="A933" s="39"/>
      <c r="F933" s="446"/>
    </row>
    <row r="934" spans="1:6" ht="15" customHeight="1"/>
    <row r="935" spans="1:6" ht="15" customHeight="1">
      <c r="F935" s="18"/>
    </row>
    <row r="936" spans="1:6" ht="15" customHeight="1"/>
    <row r="937" spans="1:6" ht="15" customHeight="1">
      <c r="A937" s="226"/>
    </row>
    <row r="938" spans="1:6" ht="15" customHeight="1">
      <c r="A938" s="39"/>
      <c r="F938" s="446"/>
    </row>
    <row r="939" spans="1:6" ht="15" customHeight="1"/>
    <row r="940" spans="1:6" ht="15" customHeight="1">
      <c r="F940" s="18"/>
    </row>
    <row r="941" spans="1:6" ht="15" customHeight="1"/>
    <row r="942" spans="1:6" ht="15" customHeight="1">
      <c r="A942" s="226"/>
    </row>
    <row r="943" spans="1:6" ht="15" customHeight="1">
      <c r="A943" s="39"/>
      <c r="F943" s="446"/>
    </row>
    <row r="944" spans="1:6" ht="15" customHeight="1"/>
    <row r="945" spans="1:6" ht="15" customHeight="1">
      <c r="F945" s="18"/>
    </row>
    <row r="946" spans="1:6" ht="15" customHeight="1"/>
    <row r="947" spans="1:6" ht="15" customHeight="1">
      <c r="A947" s="226"/>
    </row>
    <row r="948" spans="1:6" ht="15" customHeight="1">
      <c r="A948" s="39"/>
      <c r="F948" s="446"/>
    </row>
    <row r="949" spans="1:6" ht="15" customHeight="1"/>
    <row r="950" spans="1:6" ht="15" customHeight="1">
      <c r="F950" s="18"/>
    </row>
    <row r="951" spans="1:6" ht="15" customHeight="1"/>
    <row r="952" spans="1:6" ht="15" customHeight="1">
      <c r="A952" s="226"/>
    </row>
    <row r="953" spans="1:6" ht="15" customHeight="1">
      <c r="A953" s="39"/>
      <c r="F953" s="446"/>
    </row>
    <row r="954" spans="1:6" ht="15" customHeight="1"/>
    <row r="955" spans="1:6" ht="15" customHeight="1">
      <c r="F955" s="18"/>
    </row>
    <row r="956" spans="1:6" ht="15" customHeight="1"/>
    <row r="957" spans="1:6" ht="15" customHeight="1">
      <c r="A957" s="226"/>
    </row>
    <row r="958" spans="1:6" ht="15" customHeight="1">
      <c r="A958" s="39"/>
      <c r="F958" s="446"/>
    </row>
    <row r="959" spans="1:6" ht="15" customHeight="1"/>
    <row r="960" spans="1:6" ht="15" customHeight="1">
      <c r="F960" s="18"/>
    </row>
    <row r="961" spans="1:6" ht="15" customHeight="1"/>
    <row r="962" spans="1:6" ht="15" customHeight="1">
      <c r="A962" s="226"/>
    </row>
    <row r="963" spans="1:6" ht="15" customHeight="1">
      <c r="A963" s="39"/>
      <c r="F963" s="446"/>
    </row>
    <row r="964" spans="1:6" ht="15" customHeight="1"/>
    <row r="965" spans="1:6" ht="15" customHeight="1">
      <c r="F965" s="18"/>
    </row>
    <row r="966" spans="1:6" ht="15" customHeight="1"/>
    <row r="967" spans="1:6" ht="15" customHeight="1">
      <c r="A967" s="226"/>
    </row>
    <row r="968" spans="1:6" ht="15" customHeight="1">
      <c r="A968" s="39"/>
      <c r="F968" s="446"/>
    </row>
    <row r="969" spans="1:6" ht="15" customHeight="1"/>
    <row r="970" spans="1:6" ht="15" customHeight="1">
      <c r="F970" s="18"/>
    </row>
    <row r="971" spans="1:6" ht="15" customHeight="1"/>
    <row r="972" spans="1:6" ht="15" customHeight="1">
      <c r="A972" s="226"/>
    </row>
    <row r="973" spans="1:6" ht="15" customHeight="1">
      <c r="A973" s="39"/>
      <c r="F973" s="446"/>
    </row>
    <row r="974" spans="1:6" ht="15" customHeight="1"/>
    <row r="975" spans="1:6" ht="15" customHeight="1">
      <c r="F975" s="18"/>
    </row>
    <row r="976" spans="1:6" ht="15" customHeight="1"/>
    <row r="977" spans="1:6" ht="15" customHeight="1">
      <c r="A977" s="226"/>
    </row>
    <row r="978" spans="1:6" ht="15" customHeight="1">
      <c r="A978" s="39"/>
      <c r="F978" s="446"/>
    </row>
    <row r="979" spans="1:6" ht="15" customHeight="1"/>
    <row r="980" spans="1:6" ht="15" customHeight="1">
      <c r="F980" s="18"/>
    </row>
    <row r="981" spans="1:6" ht="15" customHeight="1"/>
    <row r="982" spans="1:6" ht="15" customHeight="1">
      <c r="A982" s="226"/>
    </row>
    <row r="983" spans="1:6" ht="15" customHeight="1">
      <c r="A983" s="39"/>
      <c r="F983" s="446"/>
    </row>
    <row r="984" spans="1:6" ht="15" customHeight="1"/>
    <row r="985" spans="1:6" ht="15" customHeight="1">
      <c r="F985" s="18"/>
    </row>
    <row r="986" spans="1:6" ht="15" customHeight="1"/>
    <row r="987" spans="1:6" ht="15" customHeight="1">
      <c r="A987" s="226"/>
    </row>
    <row r="988" spans="1:6" ht="15" customHeight="1">
      <c r="A988" s="39"/>
      <c r="F988" s="446"/>
    </row>
    <row r="989" spans="1:6" ht="15" customHeight="1"/>
    <row r="990" spans="1:6" ht="15" customHeight="1">
      <c r="F990" s="18"/>
    </row>
    <row r="991" spans="1:6" ht="15" customHeight="1"/>
    <row r="992" spans="1:6" ht="15" customHeight="1">
      <c r="A992" s="226"/>
    </row>
    <row r="993" spans="1:6" ht="15" customHeight="1">
      <c r="A993" s="39"/>
      <c r="F993" s="446"/>
    </row>
    <row r="994" spans="1:6" ht="15" customHeight="1"/>
    <row r="995" spans="1:6" ht="15" customHeight="1">
      <c r="F995" s="18"/>
    </row>
    <row r="996" spans="1:6" ht="15" customHeight="1"/>
    <row r="997" spans="1:6" ht="15" customHeight="1">
      <c r="A997" s="226"/>
    </row>
    <row r="998" spans="1:6" ht="15" customHeight="1">
      <c r="A998" s="39"/>
      <c r="F998" s="446"/>
    </row>
    <row r="999" spans="1:6" ht="15" customHeight="1"/>
    <row r="1000" spans="1:6" ht="15" customHeight="1">
      <c r="F1000" s="18"/>
    </row>
    <row r="1001" spans="1:6" ht="15" customHeight="1"/>
    <row r="1002" spans="1:6" ht="15" customHeight="1">
      <c r="A1002" s="226"/>
    </row>
    <row r="1003" spans="1:6" ht="15" customHeight="1">
      <c r="A1003" s="39"/>
      <c r="F1003" s="446"/>
    </row>
    <row r="1004" spans="1:6" ht="15" customHeight="1"/>
    <row r="1005" spans="1:6" ht="15" customHeight="1">
      <c r="F1005" s="18"/>
    </row>
    <row r="1006" spans="1:6" ht="15" customHeight="1"/>
    <row r="1007" spans="1:6" ht="15" customHeight="1">
      <c r="A1007" s="226"/>
    </row>
    <row r="1008" spans="1:6" ht="15" customHeight="1">
      <c r="A1008" s="39"/>
      <c r="F1008" s="446"/>
    </row>
    <row r="1009" spans="1:6" ht="15" customHeight="1"/>
    <row r="1010" spans="1:6" ht="15" customHeight="1">
      <c r="F1010" s="18"/>
    </row>
    <row r="1011" spans="1:6" ht="15" customHeight="1"/>
    <row r="1012" spans="1:6" ht="15" customHeight="1">
      <c r="A1012" s="226"/>
    </row>
    <row r="1013" spans="1:6" ht="15" customHeight="1">
      <c r="A1013" s="39"/>
      <c r="F1013" s="446"/>
    </row>
    <row r="1014" spans="1:6" ht="15" customHeight="1"/>
    <row r="1015" spans="1:6" ht="15" customHeight="1">
      <c r="F1015" s="18"/>
    </row>
    <row r="1016" spans="1:6" ht="15" customHeight="1"/>
    <row r="1017" spans="1:6" ht="15" customHeight="1">
      <c r="A1017" s="39"/>
    </row>
    <row r="1018" spans="1:6" ht="15" customHeight="1">
      <c r="A1018" s="39"/>
      <c r="F1018" s="446"/>
    </row>
    <row r="1019" spans="1:6" ht="15" customHeight="1"/>
    <row r="1020" spans="1:6" ht="15" customHeight="1">
      <c r="F1020" s="18"/>
    </row>
    <row r="1021" spans="1:6" ht="15" customHeight="1"/>
    <row r="1022" spans="1:6" ht="15" customHeight="1">
      <c r="A1022" s="39"/>
    </row>
    <row r="1023" spans="1:6" ht="15" customHeight="1">
      <c r="A1023" s="39"/>
      <c r="F1023" s="446"/>
    </row>
    <row r="1024" spans="1:6" ht="15" customHeight="1"/>
    <row r="1025" spans="1:6" ht="15" customHeight="1">
      <c r="F1025" s="18"/>
    </row>
    <row r="1026" spans="1:6" ht="15" customHeight="1"/>
    <row r="1027" spans="1:6" ht="15" customHeight="1">
      <c r="A1027" s="39"/>
    </row>
    <row r="1028" spans="1:6" ht="15" customHeight="1">
      <c r="A1028" s="39"/>
      <c r="F1028" s="446"/>
    </row>
    <row r="1029" spans="1:6" ht="15" customHeight="1"/>
    <row r="1030" spans="1:6" ht="15" customHeight="1">
      <c r="F1030" s="18"/>
    </row>
    <row r="1031" spans="1:6" ht="15" customHeight="1"/>
    <row r="1032" spans="1:6" ht="15" customHeight="1">
      <c r="A1032" s="39"/>
    </row>
    <row r="1033" spans="1:6" ht="15" customHeight="1">
      <c r="A1033" s="39"/>
      <c r="F1033" s="446"/>
    </row>
    <row r="1034" spans="1:6" ht="15" customHeight="1"/>
    <row r="1035" spans="1:6" ht="15" customHeight="1">
      <c r="F1035" s="18"/>
    </row>
    <row r="1036" spans="1:6" ht="15" customHeight="1"/>
    <row r="1037" spans="1:6" ht="15" customHeight="1">
      <c r="A1037" s="39"/>
    </row>
    <row r="1038" spans="1:6" ht="15" customHeight="1">
      <c r="A1038" s="39"/>
      <c r="F1038" s="446"/>
    </row>
    <row r="1039" spans="1:6" ht="15" customHeight="1"/>
    <row r="1040" spans="1:6" ht="15" customHeight="1">
      <c r="F1040" s="18"/>
    </row>
    <row r="1041" spans="1:6" ht="15" customHeight="1"/>
    <row r="1042" spans="1:6" ht="15" customHeight="1">
      <c r="A1042" s="39"/>
    </row>
    <row r="1043" spans="1:6" ht="15" customHeight="1">
      <c r="A1043" s="39"/>
      <c r="F1043" s="446"/>
    </row>
    <row r="1044" spans="1:6" ht="15" customHeight="1"/>
    <row r="1045" spans="1:6" ht="15" customHeight="1">
      <c r="F1045" s="18"/>
    </row>
    <row r="1046" spans="1:6" ht="15" customHeight="1"/>
    <row r="1047" spans="1:6" ht="15" customHeight="1"/>
    <row r="1048" spans="1:6" ht="15" customHeight="1">
      <c r="A1048" s="39"/>
      <c r="F1048" s="446"/>
    </row>
    <row r="1049" spans="1:6" ht="15" customHeight="1"/>
    <row r="1050" spans="1:6" ht="15" customHeight="1">
      <c r="F1050" s="18"/>
    </row>
    <row r="1051" spans="1:6" ht="15" customHeight="1"/>
    <row r="1052" spans="1:6" ht="15" customHeight="1"/>
    <row r="1053" spans="1:6" ht="15" customHeight="1">
      <c r="A1053" s="39"/>
      <c r="F1053" s="446"/>
    </row>
    <row r="1054" spans="1:6" ht="15" customHeight="1"/>
    <row r="1055" spans="1:6" ht="15" customHeight="1">
      <c r="F1055" s="18"/>
    </row>
    <row r="1056" spans="1:6" ht="15" customHeight="1"/>
    <row r="1057" spans="1:6" ht="15" customHeight="1"/>
    <row r="1058" spans="1:6" ht="15" customHeight="1">
      <c r="A1058" s="39"/>
      <c r="F1058" s="446"/>
    </row>
    <row r="1059" spans="1:6" ht="15" customHeight="1"/>
    <row r="1060" spans="1:6" ht="15" customHeight="1">
      <c r="F1060" s="18"/>
    </row>
    <row r="1061" spans="1:6" ht="15" customHeight="1"/>
    <row r="1062" spans="1:6" ht="15" customHeight="1"/>
    <row r="1063" spans="1:6" ht="15" customHeight="1">
      <c r="A1063" s="39"/>
      <c r="F1063" s="446"/>
    </row>
    <row r="1064" spans="1:6" ht="15" customHeight="1"/>
    <row r="1065" spans="1:6" ht="15" customHeight="1">
      <c r="F1065" s="18"/>
    </row>
    <row r="1066" spans="1:6" ht="15" customHeight="1"/>
    <row r="1067" spans="1:6" ht="15" customHeight="1"/>
    <row r="1068" spans="1:6" ht="15" customHeight="1">
      <c r="A1068" s="39"/>
      <c r="F1068" s="446"/>
    </row>
    <row r="1069" spans="1:6" ht="15" customHeight="1"/>
    <row r="1070" spans="1:6" ht="15" customHeight="1">
      <c r="F1070" s="18"/>
    </row>
    <row r="1071" spans="1:6" ht="15" customHeight="1"/>
    <row r="1072" spans="1:6" ht="15" customHeight="1"/>
    <row r="1073" spans="1:6" ht="15" customHeight="1">
      <c r="A1073" s="39"/>
    </row>
    <row r="1074" spans="1:6" ht="15" customHeight="1">
      <c r="A1074" s="39"/>
      <c r="F1074" s="446"/>
    </row>
    <row r="1075" spans="1:6" ht="15" customHeight="1"/>
    <row r="1076" spans="1:6" ht="15" customHeight="1">
      <c r="F1076" s="18"/>
    </row>
    <row r="1077" spans="1:6" ht="15" customHeight="1"/>
    <row r="1078" spans="1:6" ht="15" customHeight="1">
      <c r="A1078" s="39"/>
    </row>
    <row r="1079" spans="1:6" ht="15" customHeight="1">
      <c r="A1079" s="39"/>
      <c r="F1079" s="446"/>
    </row>
    <row r="1080" spans="1:6" ht="15" customHeight="1"/>
    <row r="1081" spans="1:6" ht="15" customHeight="1">
      <c r="F1081" s="18"/>
    </row>
    <row r="1082" spans="1:6" ht="15" customHeight="1"/>
    <row r="1083" spans="1:6" ht="15" customHeight="1">
      <c r="A1083" s="39"/>
    </row>
    <row r="1084" spans="1:6" ht="15" customHeight="1">
      <c r="A1084" s="39"/>
      <c r="F1084" s="446"/>
    </row>
    <row r="1085" spans="1:6" ht="15" customHeight="1"/>
    <row r="1086" spans="1:6" ht="15" customHeight="1">
      <c r="F1086" s="18"/>
    </row>
    <row r="1087" spans="1:6" ht="15" customHeight="1"/>
    <row r="1088" spans="1:6" ht="15" customHeight="1">
      <c r="A1088" s="39"/>
    </row>
    <row r="1089" spans="1:6" ht="15" customHeight="1">
      <c r="A1089" s="39"/>
      <c r="F1089" s="446"/>
    </row>
    <row r="1090" spans="1:6" ht="15" customHeight="1"/>
    <row r="1091" spans="1:6" ht="15" customHeight="1">
      <c r="F1091" s="18"/>
    </row>
    <row r="1092" spans="1:6" ht="15" customHeight="1"/>
    <row r="1093" spans="1:6" ht="15" customHeight="1"/>
    <row r="1094" spans="1:6" ht="15" customHeight="1">
      <c r="A1094" s="39"/>
      <c r="F1094" s="446"/>
    </row>
    <row r="1095" spans="1:6" ht="15" customHeight="1"/>
    <row r="1096" spans="1:6" ht="15" customHeight="1">
      <c r="F1096" s="18"/>
    </row>
    <row r="1097" spans="1:6" ht="15" customHeight="1"/>
    <row r="1098" spans="1:6" ht="15" customHeight="1"/>
    <row r="1099" spans="1:6" ht="15" customHeight="1">
      <c r="A1099" s="39"/>
      <c r="F1099" s="446"/>
    </row>
    <row r="1100" spans="1:6" ht="15" customHeight="1"/>
    <row r="1101" spans="1:6" ht="15" customHeight="1">
      <c r="F1101" s="18"/>
    </row>
    <row r="1102" spans="1:6" ht="15" customHeight="1"/>
    <row r="1103" spans="1:6" ht="15" customHeight="1"/>
    <row r="1104" spans="1:6" ht="15" customHeight="1">
      <c r="A1104" s="39"/>
      <c r="F1104" s="446"/>
    </row>
    <row r="1105" spans="1:6" ht="15" customHeight="1"/>
    <row r="1106" spans="1:6" ht="15" customHeight="1">
      <c r="F1106" s="18"/>
    </row>
    <row r="1107" spans="1:6" ht="15" customHeight="1"/>
    <row r="1108" spans="1:6" ht="15" customHeight="1">
      <c r="A1108" s="226"/>
    </row>
    <row r="1109" spans="1:6" ht="15" customHeight="1">
      <c r="A1109" s="39"/>
      <c r="F1109" s="446"/>
    </row>
    <row r="1110" spans="1:6" ht="15" customHeight="1"/>
    <row r="1111" spans="1:6" ht="15" customHeight="1">
      <c r="F1111" s="18"/>
    </row>
    <row r="1112" spans="1:6" ht="15" customHeight="1"/>
    <row r="1113" spans="1:6" ht="15" customHeight="1">
      <c r="A1113" s="226"/>
    </row>
    <row r="1114" spans="1:6" ht="15" customHeight="1">
      <c r="A1114" s="39"/>
      <c r="F1114" s="446"/>
    </row>
    <row r="1115" spans="1:6" ht="15" customHeight="1"/>
    <row r="1116" spans="1:6" ht="15" customHeight="1">
      <c r="F1116" s="18"/>
    </row>
    <row r="1117" spans="1:6" ht="15" customHeight="1"/>
    <row r="1118" spans="1:6" ht="15" customHeight="1">
      <c r="A1118" s="226"/>
    </row>
    <row r="1119" spans="1:6" ht="15" customHeight="1">
      <c r="A1119" s="39"/>
      <c r="F1119" s="446"/>
    </row>
    <row r="1120" spans="1:6" ht="15" customHeight="1"/>
    <row r="1121" spans="1:6" ht="15" customHeight="1">
      <c r="F1121" s="18"/>
    </row>
    <row r="1122" spans="1:6" ht="15" customHeight="1"/>
    <row r="1123" spans="1:6" ht="15" customHeight="1">
      <c r="A1123" s="226"/>
    </row>
    <row r="1124" spans="1:6" ht="15" customHeight="1">
      <c r="A1124" s="39"/>
      <c r="F1124" s="446"/>
    </row>
    <row r="1125" spans="1:6" ht="15" customHeight="1"/>
    <row r="1126" spans="1:6" ht="15" customHeight="1">
      <c r="F1126" s="18"/>
    </row>
    <row r="1127" spans="1:6" ht="15" customHeight="1"/>
    <row r="1128" spans="1:6" ht="15" customHeight="1"/>
    <row r="1129" spans="1:6" ht="15" customHeight="1">
      <c r="A1129" s="39"/>
      <c r="F1129" s="446"/>
    </row>
    <row r="1130" spans="1:6" ht="15" customHeight="1"/>
    <row r="1131" spans="1:6" ht="15" customHeight="1">
      <c r="F1131" s="18"/>
    </row>
    <row r="1132" spans="1:6" ht="15" customHeight="1"/>
    <row r="1133" spans="1:6" ht="15" customHeight="1"/>
    <row r="1134" spans="1:6" ht="15" customHeight="1">
      <c r="A1134" s="39"/>
      <c r="F1134" s="446"/>
    </row>
    <row r="1135" spans="1:6" ht="15" customHeight="1"/>
    <row r="1136" spans="1:6" ht="15" customHeight="1">
      <c r="F1136" s="18"/>
    </row>
    <row r="1137" spans="1:6" ht="15" customHeight="1"/>
    <row r="1138" spans="1:6" ht="15" customHeight="1"/>
    <row r="1139" spans="1:6" ht="15" customHeight="1">
      <c r="A1139" s="39"/>
      <c r="F1139" s="446"/>
    </row>
    <row r="1140" spans="1:6" ht="15" customHeight="1">
      <c r="A1140" s="448"/>
    </row>
    <row r="1141" spans="1:6" ht="15" customHeight="1">
      <c r="F1141" s="18"/>
    </row>
    <row r="1142" spans="1:6" ht="15" customHeight="1"/>
    <row r="1143" spans="1:6" ht="15" customHeight="1"/>
    <row r="1144" spans="1:6" ht="15" customHeight="1">
      <c r="A1144" s="448"/>
    </row>
    <row r="1145" spans="1:6" ht="15" customHeight="1"/>
    <row r="1146" spans="1:6" ht="15" customHeight="1"/>
    <row r="1147" spans="1:6" ht="15" customHeight="1"/>
    <row r="1148" spans="1:6" ht="15" customHeight="1">
      <c r="A1148" s="448"/>
    </row>
    <row r="1149" spans="1:6" ht="15" customHeight="1"/>
    <row r="1150" spans="1:6" ht="15" customHeight="1"/>
    <row r="1151" spans="1:6" ht="15" customHeight="1"/>
    <row r="1152" spans="1:6" ht="15" customHeight="1">
      <c r="A1152" s="448"/>
    </row>
    <row r="1153" spans="1:1" ht="15" customHeight="1"/>
    <row r="1154" spans="1:1" ht="15" customHeight="1"/>
    <row r="1155" spans="1:1" ht="15" customHeight="1"/>
    <row r="1156" spans="1:1" ht="15" customHeight="1">
      <c r="A1156" s="448"/>
    </row>
    <row r="1157" spans="1:1" ht="15" customHeight="1"/>
    <row r="1158" spans="1:1" ht="15" customHeight="1"/>
    <row r="1159" spans="1:1" ht="15" customHeight="1"/>
    <row r="1160" spans="1:1" ht="15" customHeight="1">
      <c r="A1160" s="448"/>
    </row>
    <row r="1161" spans="1:1" ht="15" customHeight="1"/>
    <row r="1162" spans="1:1" ht="15" customHeight="1"/>
    <row r="1163" spans="1:1" ht="15" customHeight="1"/>
    <row r="1164" spans="1:1" ht="15" customHeight="1">
      <c r="A1164" s="448"/>
    </row>
    <row r="1165" spans="1:1" ht="15" customHeight="1"/>
    <row r="1166" spans="1:1" ht="15" customHeight="1"/>
    <row r="1167" spans="1:1" ht="15" customHeight="1"/>
    <row r="1168" spans="1:1" ht="15" customHeight="1">
      <c r="A1168" s="448"/>
    </row>
    <row r="1169" spans="1:1" ht="15" customHeight="1"/>
    <row r="1170" spans="1:1" ht="15" customHeight="1"/>
    <row r="1171" spans="1:1" ht="15" customHeight="1"/>
    <row r="1172" spans="1:1" ht="15" customHeight="1">
      <c r="A1172" s="448"/>
    </row>
    <row r="1173" spans="1:1" ht="15" customHeight="1"/>
    <row r="1174" spans="1:1" ht="15" customHeight="1"/>
    <row r="1175" spans="1:1" ht="15" customHeight="1"/>
    <row r="1176" spans="1:1" ht="15" customHeight="1">
      <c r="A1176" s="448"/>
    </row>
    <row r="1177" spans="1:1" ht="15" customHeight="1"/>
    <row r="1178" spans="1:1" ht="15" customHeight="1"/>
    <row r="1179" spans="1:1" ht="15" customHeight="1"/>
    <row r="1180" spans="1:1" ht="15" customHeight="1">
      <c r="A1180" s="448"/>
    </row>
    <row r="1181" spans="1:1" ht="15" customHeight="1"/>
    <row r="1182" spans="1:1" ht="15" customHeight="1"/>
    <row r="1183" spans="1:1" ht="15" customHeight="1"/>
    <row r="1184" spans="1:1" ht="15" customHeight="1">
      <c r="A1184" s="448"/>
    </row>
    <row r="1185" spans="1:1" ht="15" customHeight="1"/>
    <row r="1186" spans="1:1" ht="15" customHeight="1"/>
    <row r="1187" spans="1:1" ht="15" customHeight="1"/>
    <row r="1188" spans="1:1" ht="15" customHeight="1">
      <c r="A1188" s="448"/>
    </row>
    <row r="1189" spans="1:1" ht="15" customHeight="1"/>
    <row r="1190" spans="1:1" ht="15" customHeight="1"/>
    <row r="1191" spans="1:1" ht="15" customHeight="1"/>
    <row r="1192" spans="1:1" ht="15" customHeight="1">
      <c r="A1192" s="448"/>
    </row>
    <row r="1193" spans="1:1" ht="15" customHeight="1"/>
    <row r="1194" spans="1:1" ht="15" customHeight="1"/>
    <row r="1195" spans="1:1" ht="15" customHeight="1"/>
    <row r="1196" spans="1:1" ht="15" customHeight="1">
      <c r="A1196" s="448"/>
    </row>
    <row r="1197" spans="1:1" ht="15" customHeight="1"/>
    <row r="1198" spans="1:1" ht="15" customHeight="1"/>
    <row r="1199" spans="1:1" ht="15" customHeight="1"/>
    <row r="1200" spans="1:1" ht="15" customHeight="1">
      <c r="A1200" s="448"/>
    </row>
    <row r="1201" spans="1:1" ht="15" customHeight="1"/>
    <row r="1202" spans="1:1" ht="15" customHeight="1"/>
    <row r="1203" spans="1:1" ht="15" customHeight="1"/>
    <row r="1204" spans="1:1" ht="15" customHeight="1">
      <c r="A1204" s="448"/>
    </row>
    <row r="1205" spans="1:1" ht="15" customHeight="1"/>
    <row r="1206" spans="1:1" ht="15" customHeight="1"/>
    <row r="1207" spans="1:1" ht="15" customHeight="1"/>
    <row r="1208" spans="1:1" ht="15" customHeight="1">
      <c r="A1208" s="448"/>
    </row>
    <row r="1209" spans="1:1" ht="15" customHeight="1"/>
    <row r="1210" spans="1:1" ht="15" customHeight="1"/>
    <row r="1211" spans="1:1" ht="15" customHeight="1"/>
    <row r="1212" spans="1:1" ht="15" customHeight="1"/>
    <row r="1213" spans="1:1" ht="15" customHeight="1">
      <c r="A1213" s="448"/>
    </row>
    <row r="1214" spans="1:1" ht="15" customHeight="1"/>
    <row r="1215" spans="1:1" ht="15" customHeight="1"/>
    <row r="1216" spans="1:1" ht="15" customHeight="1"/>
    <row r="1217" spans="1:1" ht="15" customHeight="1">
      <c r="A1217" s="448"/>
    </row>
    <row r="1218" spans="1:1" ht="15" customHeight="1"/>
    <row r="1219" spans="1:1" ht="15" customHeight="1"/>
    <row r="1220" spans="1:1" ht="15" customHeight="1"/>
    <row r="1221" spans="1:1" ht="15" customHeight="1">
      <c r="A1221" s="448"/>
    </row>
    <row r="1222" spans="1:1" ht="15" customHeight="1"/>
    <row r="1223" spans="1:1" ht="15" customHeight="1"/>
    <row r="1224" spans="1:1" ht="15" customHeight="1"/>
    <row r="1225" spans="1:1" ht="15" customHeight="1">
      <c r="A1225" s="448"/>
    </row>
    <row r="1226" spans="1:1" ht="15" customHeight="1"/>
    <row r="1227" spans="1:1" ht="15" customHeight="1"/>
    <row r="1228" spans="1:1" ht="15" customHeight="1"/>
    <row r="1229" spans="1:1" ht="15" customHeight="1">
      <c r="A1229" s="448"/>
    </row>
    <row r="1230" spans="1:1" ht="15" customHeight="1"/>
    <row r="1231" spans="1:1" ht="15" customHeight="1"/>
    <row r="1232" spans="1:1" ht="15" customHeight="1"/>
    <row r="1233" spans="1:6" ht="15" customHeight="1">
      <c r="A1233" s="226"/>
    </row>
    <row r="1234" spans="1:6" ht="15" customHeight="1">
      <c r="A1234" s="39"/>
      <c r="F1234" s="446"/>
    </row>
    <row r="1235" spans="1:6" ht="15" customHeight="1"/>
    <row r="1236" spans="1:6" ht="15" customHeight="1">
      <c r="F1236" s="18"/>
    </row>
    <row r="1237" spans="1:6" ht="15" customHeight="1"/>
    <row r="1238" spans="1:6" ht="15" customHeight="1">
      <c r="A1238" s="226"/>
    </row>
    <row r="1239" spans="1:6" ht="15" customHeight="1">
      <c r="A1239" s="39"/>
    </row>
    <row r="1240" spans="1:6" ht="15" customHeight="1"/>
    <row r="1241" spans="1:6" ht="15" customHeight="1"/>
    <row r="1242" spans="1:6" ht="15" customHeight="1"/>
    <row r="1243" spans="1:6" ht="15" customHeight="1">
      <c r="A1243" s="226"/>
    </row>
    <row r="1244" spans="1:6" ht="15" customHeight="1">
      <c r="A1244" s="39"/>
    </row>
    <row r="1245" spans="1:6" ht="15" customHeight="1"/>
    <row r="1246" spans="1:6" ht="15" customHeight="1"/>
    <row r="1247" spans="1:6" ht="15" customHeight="1"/>
    <row r="1248" spans="1:6" ht="15" customHeight="1">
      <c r="A1248" s="226"/>
    </row>
    <row r="1249" spans="1:1" ht="15" customHeight="1">
      <c r="A1249" s="39"/>
    </row>
    <row r="1250" spans="1:1" ht="15" customHeight="1"/>
    <row r="1251" spans="1:1" ht="15" customHeight="1"/>
    <row r="1252" spans="1:1" ht="15" customHeight="1"/>
    <row r="1253" spans="1:1" ht="15" customHeight="1">
      <c r="A1253" s="226"/>
    </row>
    <row r="1254" spans="1:1" ht="15" customHeight="1">
      <c r="A1254" s="39"/>
    </row>
    <row r="1255" spans="1:1" ht="15" customHeight="1"/>
    <row r="1256" spans="1:1" ht="15" customHeight="1"/>
    <row r="1257" spans="1:1" ht="15" customHeight="1"/>
    <row r="1258" spans="1:1" ht="15" customHeight="1">
      <c r="A1258" s="226"/>
    </row>
    <row r="1259" spans="1:1" ht="15" customHeight="1">
      <c r="A1259" s="39"/>
    </row>
    <row r="1260" spans="1:1" ht="15" customHeight="1"/>
    <row r="1261" spans="1:1" ht="15" customHeight="1"/>
    <row r="1262" spans="1:1" ht="15" customHeight="1"/>
    <row r="1263" spans="1:1" ht="15" customHeight="1">
      <c r="A1263" s="226"/>
    </row>
    <row r="1264" spans="1:1" ht="15" customHeight="1">
      <c r="A1264" s="39"/>
    </row>
    <row r="1265" spans="1:1" ht="15" customHeight="1"/>
    <row r="1266" spans="1:1" ht="15" customHeight="1"/>
    <row r="1267" spans="1:1" ht="15" customHeight="1"/>
    <row r="1268" spans="1:1" ht="15" customHeight="1">
      <c r="A1268" s="226"/>
    </row>
    <row r="1269" spans="1:1" ht="15" customHeight="1">
      <c r="A1269" s="39"/>
    </row>
    <row r="1270" spans="1:1" ht="15" customHeight="1"/>
    <row r="1271" spans="1:1" ht="15" customHeight="1"/>
    <row r="1272" spans="1:1" ht="15" customHeight="1"/>
    <row r="1273" spans="1:1" ht="15" customHeight="1">
      <c r="A1273" s="226"/>
    </row>
    <row r="1274" spans="1:1" ht="15" customHeight="1">
      <c r="A1274" s="39"/>
    </row>
    <row r="1275" spans="1:1" ht="15" customHeight="1"/>
    <row r="1276" spans="1:1" ht="15" customHeight="1"/>
    <row r="1277" spans="1:1" ht="15" customHeight="1"/>
    <row r="1278" spans="1:1" ht="15" customHeight="1">
      <c r="A1278" s="226"/>
    </row>
    <row r="1279" spans="1:1" ht="15" customHeight="1">
      <c r="A1279" s="39"/>
    </row>
    <row r="1280" spans="1:1" ht="15" customHeight="1"/>
    <row r="1281" spans="1:1" ht="15" customHeight="1"/>
    <row r="1282" spans="1:1" ht="15" customHeight="1"/>
    <row r="1283" spans="1:1" ht="15" customHeight="1">
      <c r="A1283" s="226"/>
    </row>
    <row r="1284" spans="1:1" ht="15" customHeight="1">
      <c r="A1284" s="39"/>
    </row>
    <row r="1285" spans="1:1" ht="15" customHeight="1"/>
    <row r="1286" spans="1:1" ht="15" customHeight="1"/>
    <row r="1287" spans="1:1" ht="15" customHeight="1"/>
    <row r="1288" spans="1:1" ht="15" customHeight="1">
      <c r="A1288" s="226"/>
    </row>
    <row r="1289" spans="1:1" ht="15" customHeight="1">
      <c r="A1289" s="39"/>
    </row>
    <row r="1290" spans="1:1" ht="15" customHeight="1"/>
    <row r="1291" spans="1:1" ht="15" customHeight="1"/>
    <row r="1292" spans="1:1" ht="15" customHeight="1"/>
    <row r="1293" spans="1:1" ht="15" customHeight="1">
      <c r="A1293" s="226"/>
    </row>
    <row r="1294" spans="1:1" ht="15" customHeight="1">
      <c r="A1294" s="39"/>
    </row>
    <row r="1295" spans="1:1" ht="15" customHeight="1"/>
    <row r="1296" spans="1:1" ht="15" customHeight="1"/>
    <row r="1297" spans="1:1" ht="15" customHeight="1"/>
    <row r="1298" spans="1:1" ht="15" customHeight="1">
      <c r="A1298" s="226"/>
    </row>
    <row r="1299" spans="1:1" ht="15" customHeight="1">
      <c r="A1299" s="39"/>
    </row>
    <row r="1300" spans="1:1" ht="15" customHeight="1"/>
    <row r="1301" spans="1:1" ht="15" customHeight="1"/>
    <row r="1302" spans="1:1" ht="15" customHeight="1"/>
    <row r="1303" spans="1:1" ht="15" customHeight="1">
      <c r="A1303" s="226"/>
    </row>
    <row r="1304" spans="1:1" ht="15" customHeight="1">
      <c r="A1304" s="39"/>
    </row>
    <row r="1305" spans="1:1" ht="15" customHeight="1"/>
    <row r="1306" spans="1:1" ht="15" customHeight="1"/>
    <row r="1307" spans="1:1" ht="15" customHeight="1"/>
    <row r="1308" spans="1:1" ht="15" customHeight="1">
      <c r="A1308" s="226"/>
    </row>
    <row r="1309" spans="1:1" ht="15" customHeight="1">
      <c r="A1309" s="39"/>
    </row>
    <row r="1310" spans="1:1" ht="15" customHeight="1"/>
    <row r="1311" spans="1:1" ht="15" customHeight="1"/>
    <row r="1312" spans="1:1" ht="15" customHeight="1"/>
    <row r="1313" spans="1:1" ht="15" customHeight="1">
      <c r="A1313" s="226"/>
    </row>
    <row r="1314" spans="1:1" ht="15" customHeight="1">
      <c r="A1314" s="39"/>
    </row>
    <row r="1315" spans="1:1" ht="15" customHeight="1"/>
    <row r="1316" spans="1:1" ht="15" customHeight="1"/>
    <row r="1317" spans="1:1" ht="15" customHeight="1"/>
    <row r="1318" spans="1:1" ht="15" customHeight="1">
      <c r="A1318" s="226"/>
    </row>
    <row r="1319" spans="1:1" ht="15" customHeight="1">
      <c r="A1319" s="39"/>
    </row>
    <row r="1320" spans="1:1" ht="15" customHeight="1"/>
    <row r="1321" spans="1:1" ht="15" customHeight="1"/>
    <row r="1322" spans="1:1" ht="15" customHeight="1"/>
    <row r="1323" spans="1:1" ht="15" customHeight="1">
      <c r="A1323" s="226"/>
    </row>
    <row r="1324" spans="1:1" ht="15" customHeight="1">
      <c r="A1324" s="39"/>
    </row>
    <row r="1325" spans="1:1" ht="15" customHeight="1"/>
    <row r="1326" spans="1:1" ht="15" customHeight="1"/>
    <row r="1327" spans="1:1" ht="15" customHeight="1"/>
    <row r="1328" spans="1:1" ht="15" customHeight="1">
      <c r="A1328" s="226"/>
    </row>
    <row r="1329" spans="1:1" ht="15" customHeight="1">
      <c r="A1329" s="39"/>
    </row>
    <row r="1330" spans="1:1" ht="15" customHeight="1"/>
    <row r="1331" spans="1:1" ht="15" customHeight="1"/>
    <row r="1332" spans="1:1" ht="15" customHeight="1"/>
    <row r="1333" spans="1:1" ht="15" customHeight="1">
      <c r="A1333" s="226"/>
    </row>
    <row r="1334" spans="1:1" ht="15" customHeight="1">
      <c r="A1334" s="226"/>
    </row>
    <row r="1335" spans="1:1" ht="15" customHeight="1"/>
    <row r="1336" spans="1:1" ht="15" customHeight="1">
      <c r="A1336" s="39"/>
    </row>
    <row r="1337" spans="1:1" ht="15" customHeight="1"/>
    <row r="1338" spans="1:1" ht="15" customHeight="1">
      <c r="A1338" s="449"/>
    </row>
    <row r="1339" spans="1:1" ht="15" customHeight="1">
      <c r="A1339" s="226"/>
    </row>
    <row r="1340" spans="1:1" ht="15" customHeight="1">
      <c r="A1340" s="226"/>
    </row>
    <row r="1341" spans="1:1" ht="15" customHeight="1">
      <c r="A1341" s="226"/>
    </row>
    <row r="1342" spans="1:1" ht="15" customHeight="1">
      <c r="A1342" s="1"/>
    </row>
    <row r="1343" spans="1:1" ht="15" customHeight="1">
      <c r="A1343" s="449"/>
    </row>
    <row r="1344" spans="1:1" ht="15" customHeight="1">
      <c r="A1344" s="226"/>
    </row>
    <row r="1345" spans="1:1" ht="15" customHeight="1">
      <c r="A1345" s="226"/>
    </row>
    <row r="1346" spans="1:1" ht="15" customHeight="1">
      <c r="A1346" s="226"/>
    </row>
    <row r="1347" spans="1:1" ht="15" customHeight="1">
      <c r="A1347" s="1"/>
    </row>
    <row r="1348" spans="1:1" ht="15" customHeight="1">
      <c r="A1348" s="449"/>
    </row>
    <row r="1349" spans="1:1" ht="15" customHeight="1">
      <c r="A1349" s="226"/>
    </row>
    <row r="1350" spans="1:1" ht="15" customHeight="1">
      <c r="A1350" s="226"/>
    </row>
    <row r="1351" spans="1:1" ht="15" customHeight="1">
      <c r="A1351" s="226"/>
    </row>
    <row r="1352" spans="1:1" ht="15" customHeight="1">
      <c r="A1352" s="1"/>
    </row>
    <row r="1353" spans="1:1" ht="15" customHeight="1">
      <c r="A1353" s="449"/>
    </row>
    <row r="1354" spans="1:1" ht="15" customHeight="1">
      <c r="A1354" s="226"/>
    </row>
    <row r="1355" spans="1:1" ht="15" customHeight="1">
      <c r="A1355" s="226"/>
    </row>
    <row r="1356" spans="1:1" ht="15" customHeight="1">
      <c r="A1356" s="226"/>
    </row>
    <row r="1357" spans="1:1" ht="15" customHeight="1">
      <c r="A1357" s="1"/>
    </row>
    <row r="1358" spans="1:1" ht="15" customHeight="1">
      <c r="A1358" s="449"/>
    </row>
    <row r="1359" spans="1:1" ht="15" customHeight="1">
      <c r="A1359" s="226"/>
    </row>
    <row r="1360" spans="1:1" ht="15" customHeight="1">
      <c r="A1360" s="226"/>
    </row>
    <row r="1361" spans="1:1" ht="15" customHeight="1">
      <c r="A1361" s="226"/>
    </row>
    <row r="1362" spans="1:1" ht="15" customHeight="1">
      <c r="A1362" s="1"/>
    </row>
    <row r="1363" spans="1:1" ht="15" customHeight="1">
      <c r="A1363" s="449"/>
    </row>
    <row r="1364" spans="1:1" ht="15" customHeight="1">
      <c r="A1364" s="226"/>
    </row>
    <row r="1365" spans="1:1" ht="15" customHeight="1">
      <c r="A1365" s="226"/>
    </row>
    <row r="1366" spans="1:1" ht="15" customHeight="1">
      <c r="A1366" s="226"/>
    </row>
    <row r="1367" spans="1:1" ht="15" customHeight="1">
      <c r="A1367" s="1"/>
    </row>
    <row r="1368" spans="1:1" ht="15" customHeight="1">
      <c r="A1368" s="449"/>
    </row>
    <row r="1369" spans="1:1" ht="15" customHeight="1">
      <c r="A1369" s="226"/>
    </row>
    <row r="1370" spans="1:1" ht="15" customHeight="1">
      <c r="A1370" s="226"/>
    </row>
    <row r="1371" spans="1:1" ht="15" customHeight="1">
      <c r="A1371" s="226"/>
    </row>
    <row r="1372" spans="1:1" ht="15" customHeight="1">
      <c r="A1372" s="1"/>
    </row>
    <row r="1373" spans="1:1" ht="15" customHeight="1">
      <c r="A1373" s="449"/>
    </row>
    <row r="1374" spans="1:1" ht="15" customHeight="1">
      <c r="A1374" s="226"/>
    </row>
    <row r="1375" spans="1:1" ht="15" customHeight="1">
      <c r="A1375" s="226"/>
    </row>
    <row r="1376" spans="1:1" ht="15" customHeight="1">
      <c r="A1376" s="226"/>
    </row>
    <row r="1377" spans="1:1" ht="15" customHeight="1">
      <c r="A1377" s="1"/>
    </row>
    <row r="1378" spans="1:1" ht="15" customHeight="1">
      <c r="A1378" s="449"/>
    </row>
    <row r="1379" spans="1:1" ht="15" customHeight="1">
      <c r="A1379" s="226"/>
    </row>
    <row r="1380" spans="1:1" ht="15" customHeight="1">
      <c r="A1380" s="226"/>
    </row>
    <row r="1381" spans="1:1" ht="15" customHeight="1">
      <c r="A1381" s="226"/>
    </row>
    <row r="1382" spans="1:1" ht="15" customHeight="1">
      <c r="A1382" s="1"/>
    </row>
    <row r="1383" spans="1:1" ht="15" customHeight="1">
      <c r="A1383" s="449"/>
    </row>
    <row r="1384" spans="1:1" ht="15" customHeight="1">
      <c r="A1384" s="226"/>
    </row>
    <row r="1385" spans="1:1" ht="15" customHeight="1">
      <c r="A1385" s="226"/>
    </row>
    <row r="1386" spans="1:1" ht="15" customHeight="1">
      <c r="A1386" s="226"/>
    </row>
    <row r="1387" spans="1:1" ht="15" customHeight="1">
      <c r="A1387" s="1"/>
    </row>
    <row r="1388" spans="1:1" ht="15" customHeight="1">
      <c r="A1388" s="449"/>
    </row>
    <row r="1389" spans="1:1" ht="15" customHeight="1">
      <c r="A1389" s="92"/>
    </row>
    <row r="1390" spans="1:1" ht="15" customHeight="1">
      <c r="A1390" s="93"/>
    </row>
    <row r="1391" spans="1:1" ht="15" customHeight="1">
      <c r="A1391" s="94"/>
    </row>
    <row r="1392" spans="1:1" ht="15" customHeight="1">
      <c r="A1392" s="10"/>
    </row>
    <row r="1393" spans="1:1" ht="15" customHeight="1">
      <c r="A1393" s="17"/>
    </row>
    <row r="1394" spans="1:1" ht="15" customHeight="1">
      <c r="A1394" s="92"/>
    </row>
    <row r="1395" spans="1:1" ht="15" customHeight="1">
      <c r="A1395" s="93"/>
    </row>
    <row r="1396" spans="1:1" ht="15" customHeight="1">
      <c r="A1396" s="94"/>
    </row>
    <row r="1397" spans="1:1" ht="15" customHeight="1">
      <c r="A1397" s="94"/>
    </row>
    <row r="1398" spans="1:1" ht="15" customHeight="1">
      <c r="A1398" s="10"/>
    </row>
    <row r="1399" spans="1:1" ht="15" customHeight="1">
      <c r="A1399" s="17"/>
    </row>
    <row r="1400" spans="1:1" ht="15" customHeight="1">
      <c r="A1400" s="92"/>
    </row>
    <row r="1401" spans="1:1" ht="15" customHeight="1">
      <c r="A1401" s="93"/>
    </row>
    <row r="1402" spans="1:1" ht="15" customHeight="1">
      <c r="A1402" s="94"/>
    </row>
    <row r="1403" spans="1:1" ht="15" customHeight="1">
      <c r="A1403" s="10"/>
    </row>
    <row r="1404" spans="1:1" ht="15" customHeight="1">
      <c r="A1404" s="17"/>
    </row>
    <row r="1405" spans="1:1" ht="15" customHeight="1">
      <c r="A1405" s="92"/>
    </row>
    <row r="1406" spans="1:1" ht="15" customHeight="1">
      <c r="A1406" s="93"/>
    </row>
    <row r="1407" spans="1:1" ht="15" customHeight="1">
      <c r="A1407" s="94"/>
    </row>
    <row r="1408" spans="1:1" ht="15" customHeight="1">
      <c r="A1408" s="10"/>
    </row>
    <row r="1409" spans="1:1" ht="15" customHeight="1">
      <c r="A1409" s="17"/>
    </row>
    <row r="1410" spans="1:1" ht="15" customHeight="1">
      <c r="A1410" s="92"/>
    </row>
    <row r="1411" spans="1:1" ht="15" customHeight="1">
      <c r="A1411" s="93"/>
    </row>
    <row r="1412" spans="1:1" ht="15" customHeight="1">
      <c r="A1412" s="94"/>
    </row>
    <row r="1413" spans="1:1" ht="15" customHeight="1">
      <c r="A1413" s="10"/>
    </row>
    <row r="1414" spans="1:1" ht="15" customHeight="1">
      <c r="A1414" s="17"/>
    </row>
    <row r="1415" spans="1:1" ht="15" customHeight="1">
      <c r="A1415" s="92"/>
    </row>
    <row r="1416" spans="1:1" ht="15" customHeight="1">
      <c r="A1416" s="93"/>
    </row>
    <row r="1417" spans="1:1" ht="15" customHeight="1">
      <c r="A1417" s="94"/>
    </row>
    <row r="1418" spans="1:1" ht="15" customHeight="1">
      <c r="A1418" s="10"/>
    </row>
    <row r="1419" spans="1:1" ht="15" customHeight="1">
      <c r="A1419" s="17"/>
    </row>
    <row r="1420" spans="1:1" ht="15" customHeight="1">
      <c r="A1420" s="92"/>
    </row>
    <row r="1421" spans="1:1" ht="15" customHeight="1">
      <c r="A1421" s="93"/>
    </row>
    <row r="1422" spans="1:1" ht="15" customHeight="1">
      <c r="A1422" s="94"/>
    </row>
    <row r="1423" spans="1:1" ht="15" customHeight="1">
      <c r="A1423" s="10"/>
    </row>
    <row r="1424" spans="1:1" ht="15" customHeight="1">
      <c r="A1424" s="17"/>
    </row>
    <row r="1425" spans="1:1" ht="15" customHeight="1">
      <c r="A1425" s="92"/>
    </row>
    <row r="1426" spans="1:1" ht="15" customHeight="1">
      <c r="A1426" s="93"/>
    </row>
    <row r="1427" spans="1:1" ht="15" customHeight="1">
      <c r="A1427" s="94"/>
    </row>
    <row r="1428" spans="1:1" ht="15" customHeight="1">
      <c r="A1428" s="10"/>
    </row>
    <row r="1429" spans="1:1" ht="15" customHeight="1">
      <c r="A1429" s="17"/>
    </row>
    <row r="1430" spans="1:1" ht="15" customHeight="1">
      <c r="A1430" s="92"/>
    </row>
    <row r="1431" spans="1:1" ht="15" customHeight="1">
      <c r="A1431" s="93"/>
    </row>
    <row r="1432" spans="1:1" ht="15" customHeight="1">
      <c r="A1432" s="94"/>
    </row>
    <row r="1433" spans="1:1" ht="15" customHeight="1">
      <c r="A1433" s="10"/>
    </row>
    <row r="1434" spans="1:1" ht="15" customHeight="1">
      <c r="A1434" s="17"/>
    </row>
    <row r="1435" spans="1:1" ht="15" customHeight="1">
      <c r="A1435" s="92"/>
    </row>
    <row r="1436" spans="1:1" ht="15" customHeight="1">
      <c r="A1436" s="93"/>
    </row>
    <row r="1437" spans="1:1" ht="15" customHeight="1">
      <c r="A1437" s="94"/>
    </row>
    <row r="1438" spans="1:1" ht="15" customHeight="1">
      <c r="A1438" s="10"/>
    </row>
    <row r="1439" spans="1:1" ht="15" customHeight="1">
      <c r="A1439" s="17"/>
    </row>
    <row r="1440" spans="1:1" ht="15" customHeight="1">
      <c r="A1440" s="92"/>
    </row>
    <row r="1441" spans="1:1" ht="15" customHeight="1">
      <c r="A1441" s="93"/>
    </row>
    <row r="1442" spans="1:1" ht="15" customHeight="1">
      <c r="A1442" s="94"/>
    </row>
    <row r="1443" spans="1:1" ht="15" customHeight="1">
      <c r="A1443" s="10"/>
    </row>
    <row r="1444" spans="1:1" ht="15" customHeight="1">
      <c r="A1444" s="27"/>
    </row>
    <row r="1445" spans="1:1" ht="15" customHeight="1">
      <c r="A1445" s="92"/>
    </row>
    <row r="1446" spans="1:1" ht="15" customHeight="1">
      <c r="A1446" s="93"/>
    </row>
    <row r="1447" spans="1:1" ht="15" customHeight="1">
      <c r="A1447" s="94"/>
    </row>
    <row r="1448" spans="1:1" ht="15" customHeight="1">
      <c r="A1448" s="10"/>
    </row>
    <row r="1449" spans="1:1" ht="15" customHeight="1">
      <c r="A1449" s="27"/>
    </row>
    <row r="1450" spans="1:1" ht="15" customHeight="1">
      <c r="A1450" s="92"/>
    </row>
    <row r="1451" spans="1:1" ht="15" customHeight="1">
      <c r="A1451" s="93"/>
    </row>
    <row r="1452" spans="1:1" ht="15" customHeight="1">
      <c r="A1452" s="94"/>
    </row>
    <row r="1453" spans="1:1" ht="15" customHeight="1">
      <c r="A1453" s="21"/>
    </row>
    <row r="1454" spans="1:1" ht="15" customHeight="1">
      <c r="A1454" s="24"/>
    </row>
    <row r="1455" spans="1:1" ht="15" customHeight="1">
      <c r="A1455" s="92"/>
    </row>
    <row r="1456" spans="1:1" ht="15" customHeight="1">
      <c r="A1456" s="93"/>
    </row>
    <row r="1457" spans="1:1" ht="15" customHeight="1">
      <c r="A1457" s="94"/>
    </row>
    <row r="1458" spans="1:1" ht="15" customHeight="1">
      <c r="A1458" s="21"/>
    </row>
    <row r="1459" spans="1:1" ht="15" customHeight="1">
      <c r="A1459" s="24"/>
    </row>
    <row r="1460" spans="1:1" ht="15" customHeight="1">
      <c r="A1460" s="92"/>
    </row>
    <row r="1461" spans="1:1" ht="15" customHeight="1">
      <c r="A1461" s="93"/>
    </row>
    <row r="1462" spans="1:1" ht="15" customHeight="1">
      <c r="A1462" s="94"/>
    </row>
    <row r="1463" spans="1:1" s="170" customFormat="1" ht="15" customHeight="1">
      <c r="A1463" s="94"/>
    </row>
    <row r="1464" spans="1:1" ht="15" customHeight="1">
      <c r="A1464" s="24"/>
    </row>
    <row r="1465" spans="1:1" ht="15" customHeight="1">
      <c r="A1465" s="92"/>
    </row>
    <row r="1466" spans="1:1" ht="15" customHeight="1">
      <c r="A1466" s="93"/>
    </row>
    <row r="1467" spans="1:1" ht="15" customHeight="1">
      <c r="A1467" s="94"/>
    </row>
    <row r="1468" spans="1:1" ht="15" customHeight="1">
      <c r="A1468" s="21"/>
    </row>
    <row r="1469" spans="1:1" ht="15" customHeight="1">
      <c r="A1469" s="24"/>
    </row>
    <row r="1470" spans="1:1" ht="15" customHeight="1">
      <c r="A1470" s="92"/>
    </row>
    <row r="1471" spans="1:1" ht="15" customHeight="1">
      <c r="A1471" s="93"/>
    </row>
    <row r="1472" spans="1:1" ht="15" customHeight="1">
      <c r="A1472" s="94"/>
    </row>
    <row r="1473" spans="1:1" ht="15" customHeight="1">
      <c r="A1473" s="21"/>
    </row>
    <row r="1474" spans="1:1" ht="15" customHeight="1">
      <c r="A1474" s="24"/>
    </row>
    <row r="1475" spans="1:1" ht="15" customHeight="1">
      <c r="A1475" s="92"/>
    </row>
    <row r="1476" spans="1:1" ht="15" customHeight="1">
      <c r="A1476" s="93"/>
    </row>
    <row r="1477" spans="1:1" ht="15" customHeight="1">
      <c r="A1477" s="94"/>
    </row>
    <row r="1478" spans="1:1" ht="15" customHeight="1">
      <c r="A1478" s="21"/>
    </row>
    <row r="1479" spans="1:1" ht="15" customHeight="1">
      <c r="A1479" s="24"/>
    </row>
    <row r="1480" spans="1:1" ht="15" customHeight="1">
      <c r="A1480" s="92"/>
    </row>
    <row r="1481" spans="1:1" ht="15" customHeight="1">
      <c r="A1481" s="93"/>
    </row>
    <row r="1482" spans="1:1" ht="15" customHeight="1">
      <c r="A1482" s="94"/>
    </row>
    <row r="1483" spans="1:1" ht="15" customHeight="1">
      <c r="A1483" s="21"/>
    </row>
    <row r="1484" spans="1:1" ht="15" customHeight="1">
      <c r="A1484" s="24"/>
    </row>
    <row r="1485" spans="1:1" ht="15" customHeight="1">
      <c r="A1485" s="92"/>
    </row>
    <row r="1486" spans="1:1" ht="15" customHeight="1">
      <c r="A1486" s="93"/>
    </row>
    <row r="1487" spans="1:1" ht="15" customHeight="1">
      <c r="A1487" s="94"/>
    </row>
    <row r="1488" spans="1:1" ht="15" customHeight="1">
      <c r="A1488" s="21"/>
    </row>
    <row r="1489" spans="1:1" ht="15" customHeight="1">
      <c r="A1489" s="24"/>
    </row>
    <row r="1490" spans="1:1" ht="15" customHeight="1">
      <c r="A1490" s="92"/>
    </row>
    <row r="1491" spans="1:1" ht="15" customHeight="1">
      <c r="A1491" s="93"/>
    </row>
    <row r="1492" spans="1:1" ht="15" customHeight="1">
      <c r="A1492" s="94"/>
    </row>
    <row r="1493" spans="1:1" ht="15" customHeight="1">
      <c r="A1493" s="21"/>
    </row>
    <row r="1494" spans="1:1" ht="15" customHeight="1">
      <c r="A1494" s="24"/>
    </row>
    <row r="1495" spans="1:1" ht="15" customHeight="1">
      <c r="A1495" s="92"/>
    </row>
    <row r="1496" spans="1:1" ht="15" customHeight="1">
      <c r="A1496" s="93"/>
    </row>
    <row r="1497" spans="1:1" ht="15" customHeight="1">
      <c r="A1497" s="94"/>
    </row>
    <row r="1498" spans="1:1" ht="15" customHeight="1">
      <c r="A1498" s="21"/>
    </row>
    <row r="1499" spans="1:1" ht="15" customHeight="1">
      <c r="A1499" s="24"/>
    </row>
    <row r="1500" spans="1:1" ht="15" customHeight="1">
      <c r="A1500" s="92"/>
    </row>
    <row r="1501" spans="1:1" ht="15" customHeight="1">
      <c r="A1501" s="93"/>
    </row>
    <row r="1502" spans="1:1" ht="15" customHeight="1">
      <c r="A1502" s="94"/>
    </row>
    <row r="1503" spans="1:1" ht="15" customHeight="1">
      <c r="A1503" s="21"/>
    </row>
    <row r="1504" spans="1:1" ht="15" customHeight="1">
      <c r="A1504" s="24"/>
    </row>
    <row r="1505" spans="1:1" ht="15" customHeight="1">
      <c r="A1505" s="92"/>
    </row>
    <row r="1506" spans="1:1" ht="15" customHeight="1">
      <c r="A1506" s="93"/>
    </row>
    <row r="1507" spans="1:1" ht="15" customHeight="1">
      <c r="A1507" s="94"/>
    </row>
    <row r="1508" spans="1:1" ht="15" customHeight="1">
      <c r="A1508" s="21"/>
    </row>
    <row r="1509" spans="1:1" ht="15" customHeight="1">
      <c r="A1509" s="24"/>
    </row>
    <row r="1510" spans="1:1" ht="15" customHeight="1">
      <c r="A1510" s="92"/>
    </row>
    <row r="1511" spans="1:1" ht="15" customHeight="1">
      <c r="A1511" s="93"/>
    </row>
    <row r="1512" spans="1:1" ht="15" customHeight="1">
      <c r="A1512" s="94"/>
    </row>
    <row r="1513" spans="1:1" ht="15" customHeight="1">
      <c r="A1513" s="21"/>
    </row>
    <row r="1514" spans="1:1" ht="15" customHeight="1">
      <c r="A1514" s="24"/>
    </row>
    <row r="1515" spans="1:1" ht="15" customHeight="1">
      <c r="A1515" s="92"/>
    </row>
    <row r="1516" spans="1:1" ht="15" customHeight="1">
      <c r="A1516" s="93"/>
    </row>
    <row r="1517" spans="1:1" ht="15" customHeight="1">
      <c r="A1517" s="94"/>
    </row>
    <row r="1518" spans="1:1" ht="15" customHeight="1"/>
    <row r="1519" spans="1:1" ht="15" customHeight="1">
      <c r="A1519" s="24"/>
    </row>
    <row r="1520" spans="1:1" ht="15" customHeight="1">
      <c r="A1520" s="92"/>
    </row>
    <row r="1521" spans="1:1" ht="15" customHeight="1">
      <c r="A1521" s="93"/>
    </row>
    <row r="1522" spans="1:1" ht="15" customHeight="1">
      <c r="A1522" s="94"/>
    </row>
    <row r="1523" spans="1:1" ht="15" customHeight="1"/>
    <row r="1524" spans="1:1" ht="15" customHeight="1">
      <c r="A1524" s="24"/>
    </row>
    <row r="1525" spans="1:1" ht="15" customHeight="1">
      <c r="A1525" s="92"/>
    </row>
    <row r="1526" spans="1:1" ht="15" customHeight="1">
      <c r="A1526" s="93"/>
    </row>
    <row r="1527" spans="1:1" ht="15" customHeight="1">
      <c r="A1527" s="94"/>
    </row>
    <row r="1528" spans="1:1" ht="15" customHeight="1"/>
    <row r="1529" spans="1:1" ht="15" customHeight="1">
      <c r="A1529" s="24"/>
    </row>
    <row r="1530" spans="1:1" ht="15" customHeight="1">
      <c r="A1530" s="92"/>
    </row>
    <row r="1531" spans="1:1" ht="15" customHeight="1">
      <c r="A1531" s="93"/>
    </row>
    <row r="1532" spans="1:1" ht="15" customHeight="1">
      <c r="A1532" s="94"/>
    </row>
    <row r="1533" spans="1:1" ht="15" customHeight="1"/>
    <row r="1534" spans="1:1" ht="15" customHeight="1">
      <c r="A1534" s="24"/>
    </row>
    <row r="1535" spans="1:1" ht="15" customHeight="1">
      <c r="A1535" s="92"/>
    </row>
    <row r="1536" spans="1:1" ht="15" customHeight="1">
      <c r="A1536" s="93"/>
    </row>
    <row r="1537" spans="1:1" ht="15" customHeight="1">
      <c r="A1537" s="94"/>
    </row>
    <row r="1538" spans="1:1" ht="15" customHeight="1"/>
    <row r="1539" spans="1:1" ht="15" customHeight="1">
      <c r="A1539" s="24"/>
    </row>
    <row r="1540" spans="1:1" ht="15" customHeight="1">
      <c r="A1540" s="92"/>
    </row>
    <row r="1541" spans="1:1" ht="15" customHeight="1">
      <c r="A1541" s="93"/>
    </row>
    <row r="1542" spans="1:1" ht="15" customHeight="1">
      <c r="A1542" s="94"/>
    </row>
    <row r="1543" spans="1:1" ht="15" customHeight="1"/>
    <row r="1544" spans="1:1" ht="15" customHeight="1">
      <c r="A1544" s="24"/>
    </row>
    <row r="1545" spans="1:1" ht="15" customHeight="1">
      <c r="A1545" s="92"/>
    </row>
    <row r="1546" spans="1:1" ht="15" customHeight="1">
      <c r="A1546" s="93"/>
    </row>
    <row r="1547" spans="1:1" ht="15" customHeight="1">
      <c r="A1547" s="94"/>
    </row>
    <row r="1548" spans="1:1" ht="15" customHeight="1"/>
    <row r="1549" spans="1:1" ht="15" customHeight="1">
      <c r="A1549" s="24"/>
    </row>
    <row r="1550" spans="1:1" ht="15" customHeight="1">
      <c r="A1550" s="92"/>
    </row>
    <row r="1551" spans="1:1" ht="15" customHeight="1">
      <c r="A1551" s="93"/>
    </row>
    <row r="1552" spans="1:1" ht="15" customHeight="1">
      <c r="A1552" s="94"/>
    </row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</sheetData>
  <sortState xmlns:xlrd2="http://schemas.microsoft.com/office/spreadsheetml/2017/richdata2" ref="C509:C510">
    <sortCondition ref="C509:C510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836"/>
  <sheetViews>
    <sheetView topLeftCell="A808" zoomScaleNormal="100" workbookViewId="0">
      <pane xSplit="4" topLeftCell="E1" activePane="topRight" state="frozen"/>
      <selection pane="topRight" activeCell="E733" sqref="E733:E832"/>
    </sheetView>
  </sheetViews>
  <sheetFormatPr defaultColWidth="8.85546875" defaultRowHeight="12.75"/>
  <cols>
    <col min="3" max="3" width="12.140625" customWidth="1"/>
    <col min="4" max="4" width="17.140625" customWidth="1"/>
    <col min="5" max="5" width="11.7109375" style="1" customWidth="1"/>
    <col min="6" max="12" width="11.7109375" customWidth="1"/>
    <col min="13" max="13" width="11.85546875" customWidth="1"/>
    <col min="14" max="78" width="11.7109375" customWidth="1"/>
  </cols>
  <sheetData>
    <row r="1" spans="1:73" s="29" customFormat="1" ht="30">
      <c r="A1" s="29" t="s">
        <v>174</v>
      </c>
      <c r="E1" s="108"/>
    </row>
    <row r="4" spans="1:73" ht="20.25">
      <c r="A4" s="30" t="s">
        <v>171</v>
      </c>
      <c r="D4" s="32" t="s">
        <v>40</v>
      </c>
      <c r="E4" s="110" t="s">
        <v>3456</v>
      </c>
      <c r="F4" s="110" t="s">
        <v>4598</v>
      </c>
      <c r="G4" s="110" t="s">
        <v>2193</v>
      </c>
      <c r="H4" s="110" t="s">
        <v>2196</v>
      </c>
      <c r="I4" s="110" t="s">
        <v>2198</v>
      </c>
      <c r="J4" s="110" t="s">
        <v>2199</v>
      </c>
      <c r="K4" s="110" t="s">
        <v>2200</v>
      </c>
      <c r="L4" s="110" t="s">
        <v>4802</v>
      </c>
      <c r="M4" s="110" t="s">
        <v>4803</v>
      </c>
      <c r="N4" s="110" t="s">
        <v>2180</v>
      </c>
      <c r="O4" s="110" t="s">
        <v>4804</v>
      </c>
      <c r="P4" s="110" t="s">
        <v>176</v>
      </c>
      <c r="Q4" s="110" t="s">
        <v>5126</v>
      </c>
      <c r="R4" s="110" t="s">
        <v>5128</v>
      </c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3" ht="15.75">
      <c r="A5" s="3" t="s">
        <v>3378</v>
      </c>
      <c r="B5" s="3"/>
      <c r="C5" s="3"/>
      <c r="D5" s="33">
        <f>SUM(E5:DZ5)</f>
        <v>4302.8</v>
      </c>
      <c r="E5" s="9">
        <v>187.8</v>
      </c>
      <c r="F5" s="9">
        <v>282.40000000000009</v>
      </c>
      <c r="G5" s="9">
        <v>97.400000000000091</v>
      </c>
      <c r="H5" s="9">
        <v>488.20000000000073</v>
      </c>
      <c r="I5" s="9">
        <v>321.5</v>
      </c>
      <c r="J5" s="9">
        <v>400.09999999999997</v>
      </c>
      <c r="K5" s="9">
        <v>364.2</v>
      </c>
      <c r="L5" s="9">
        <v>344.2</v>
      </c>
      <c r="M5" s="9">
        <v>444.29999999999927</v>
      </c>
      <c r="N5" s="9">
        <v>499.59999999999945</v>
      </c>
      <c r="O5" s="9">
        <v>312.69999999999982</v>
      </c>
      <c r="P5" s="9">
        <v>373.2</v>
      </c>
      <c r="Q5" s="9">
        <v>135.60000000000036</v>
      </c>
      <c r="R5" s="9">
        <v>51.6</v>
      </c>
      <c r="S5" s="63"/>
      <c r="T5" s="63"/>
      <c r="U5" s="63"/>
      <c r="V5" s="360"/>
      <c r="W5" s="337"/>
      <c r="X5" s="63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7"/>
      <c r="BD5" s="9"/>
      <c r="BE5" s="9"/>
      <c r="BF5" s="9"/>
      <c r="BG5" s="9"/>
      <c r="BH5" s="9"/>
      <c r="BI5" s="9"/>
      <c r="BJ5" s="277"/>
      <c r="BK5" s="277"/>
      <c r="BL5" s="60"/>
      <c r="BM5" s="3"/>
      <c r="BN5" s="288"/>
      <c r="BO5" s="79"/>
      <c r="BP5" s="40"/>
      <c r="BQ5" s="75"/>
      <c r="BR5" s="82"/>
      <c r="BS5" s="3"/>
      <c r="BT5" s="79"/>
      <c r="BU5" s="137"/>
    </row>
    <row r="6" spans="1:73" ht="15.75">
      <c r="A6" s="60" t="s">
        <v>2010</v>
      </c>
      <c r="B6" s="3"/>
      <c r="C6" s="3"/>
      <c r="D6" s="33">
        <f>SUM(E6:DZ6)</f>
        <v>3673.0999999999904</v>
      </c>
      <c r="E6" s="9">
        <v>83.300000000000068</v>
      </c>
      <c r="F6" s="9">
        <v>52.000000000000682</v>
      </c>
      <c r="G6" s="9">
        <v>117.10000000000036</v>
      </c>
      <c r="H6" s="9">
        <v>563.89999999999964</v>
      </c>
      <c r="I6" s="9">
        <v>153.80000000000001</v>
      </c>
      <c r="J6" s="9">
        <v>529.90000000000009</v>
      </c>
      <c r="K6" s="9">
        <v>172</v>
      </c>
      <c r="L6" s="9">
        <v>0</v>
      </c>
      <c r="M6" s="9">
        <v>427.49999999999909</v>
      </c>
      <c r="N6" s="9">
        <v>335.69999999999709</v>
      </c>
      <c r="O6" s="9">
        <v>333.89999999999691</v>
      </c>
      <c r="P6" s="9">
        <v>422.5</v>
      </c>
      <c r="Q6" s="9">
        <v>337.49999999999636</v>
      </c>
      <c r="R6" s="9">
        <v>144</v>
      </c>
      <c r="S6" s="277"/>
      <c r="T6" s="277"/>
      <c r="U6" s="63"/>
      <c r="V6" s="347"/>
      <c r="W6" s="337"/>
      <c r="X6" s="63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57"/>
      <c r="BD6" s="9"/>
      <c r="BE6" s="9"/>
      <c r="BF6" s="9"/>
      <c r="BG6" s="9"/>
      <c r="BH6" s="9"/>
      <c r="BI6" s="9"/>
      <c r="BJ6" s="225"/>
      <c r="BK6" s="225"/>
      <c r="BL6" s="82"/>
      <c r="BM6" s="63"/>
      <c r="BN6" s="288"/>
      <c r="BO6" s="79"/>
      <c r="BP6" s="40"/>
      <c r="BQ6" s="75"/>
      <c r="BR6" s="82"/>
      <c r="BS6" s="3"/>
      <c r="BT6" s="79"/>
      <c r="BU6" s="137"/>
    </row>
    <row r="7" spans="1:73" ht="15.75">
      <c r="A7" s="82" t="s">
        <v>1657</v>
      </c>
      <c r="B7" s="3"/>
      <c r="C7" s="3"/>
      <c r="D7" s="33">
        <f>SUM(E7:DZ7)</f>
        <v>4821.7999999999975</v>
      </c>
      <c r="E7" s="9">
        <v>200.19999999999993</v>
      </c>
      <c r="F7" s="9">
        <v>335.00000000000023</v>
      </c>
      <c r="G7" s="9">
        <v>298.30000000000109</v>
      </c>
      <c r="H7" s="9">
        <v>496.199999999998</v>
      </c>
      <c r="I7" s="9">
        <v>373.1</v>
      </c>
      <c r="J7" s="9">
        <v>392</v>
      </c>
      <c r="K7" s="9">
        <v>446.19999999999993</v>
      </c>
      <c r="L7" s="9">
        <v>381.2</v>
      </c>
      <c r="M7" s="9">
        <v>442.60000000000036</v>
      </c>
      <c r="N7" s="9">
        <v>495.79999999999927</v>
      </c>
      <c r="O7" s="9">
        <v>407.69999999999891</v>
      </c>
      <c r="P7" s="9">
        <v>172.5</v>
      </c>
      <c r="Q7" s="9">
        <v>348</v>
      </c>
      <c r="R7" s="9">
        <v>33</v>
      </c>
      <c r="S7" s="225"/>
      <c r="T7" s="225"/>
      <c r="U7" s="63"/>
      <c r="V7" s="347"/>
      <c r="W7" s="337"/>
      <c r="X7" s="63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57"/>
      <c r="BD7" s="9"/>
      <c r="BE7" s="9"/>
      <c r="BF7" s="9"/>
      <c r="BG7" s="9"/>
      <c r="BH7" s="9"/>
      <c r="BI7" s="9"/>
      <c r="BJ7" s="277"/>
      <c r="BK7" s="277"/>
      <c r="BL7" s="60"/>
      <c r="BM7" s="3"/>
      <c r="BN7" s="288"/>
      <c r="BO7" s="79"/>
      <c r="BP7" s="40"/>
      <c r="BQ7" s="75"/>
      <c r="BR7" s="82"/>
      <c r="BS7" s="3"/>
      <c r="BT7" s="79"/>
      <c r="BU7" s="137"/>
    </row>
    <row r="8" spans="1:73" ht="15.75">
      <c r="A8" s="60" t="s">
        <v>2003</v>
      </c>
      <c r="B8" s="3"/>
      <c r="C8" s="3"/>
      <c r="D8" s="33">
        <f>SUM(E8:DZ8)</f>
        <v>3119.0000000000014</v>
      </c>
      <c r="E8" s="9">
        <v>104.00000000000011</v>
      </c>
      <c r="F8" s="9">
        <v>205.70000000000027</v>
      </c>
      <c r="G8" s="9">
        <v>239.79999999999973</v>
      </c>
      <c r="H8" s="9">
        <v>215.69999999999891</v>
      </c>
      <c r="I8" s="9">
        <v>70.099999999999994</v>
      </c>
      <c r="J8" s="9">
        <v>342.2</v>
      </c>
      <c r="K8" s="9">
        <v>351.3</v>
      </c>
      <c r="L8" s="9">
        <v>173.3</v>
      </c>
      <c r="M8" s="9">
        <v>281.89999999999964</v>
      </c>
      <c r="N8" s="9">
        <v>177.5</v>
      </c>
      <c r="O8" s="9">
        <v>352.50000000000091</v>
      </c>
      <c r="P8" s="9">
        <v>375.90000000000003</v>
      </c>
      <c r="Q8" s="9">
        <v>175.70000000000164</v>
      </c>
      <c r="R8" s="9">
        <v>53.4</v>
      </c>
      <c r="S8" s="277"/>
      <c r="T8" s="277"/>
      <c r="U8" s="63"/>
      <c r="V8" s="347"/>
      <c r="W8" s="337"/>
      <c r="X8" s="63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57"/>
      <c r="BD8" s="9"/>
      <c r="BE8" s="9"/>
      <c r="BF8" s="9"/>
      <c r="BG8" s="9"/>
      <c r="BH8" s="9"/>
      <c r="BI8" s="9"/>
      <c r="BJ8" s="225"/>
      <c r="BK8" s="225"/>
      <c r="BL8" s="82"/>
      <c r="BM8" s="63"/>
      <c r="BN8" s="288"/>
      <c r="BO8" s="79"/>
      <c r="BP8" s="40"/>
      <c r="BQ8" s="75"/>
      <c r="BR8" s="82"/>
      <c r="BS8" s="3"/>
      <c r="BT8" s="79"/>
      <c r="BU8" s="137"/>
    </row>
    <row r="9" spans="1:73" ht="15.75">
      <c r="A9" s="82" t="s">
        <v>1652</v>
      </c>
      <c r="B9" s="3"/>
      <c r="C9" s="3"/>
      <c r="D9" s="33">
        <f>SUM(E9:DZ9)</f>
        <v>4293.3999999999951</v>
      </c>
      <c r="E9" s="9">
        <v>257.99999999999977</v>
      </c>
      <c r="F9" s="9">
        <v>174.5</v>
      </c>
      <c r="G9" s="9">
        <v>89.400000000000091</v>
      </c>
      <c r="H9" s="9">
        <v>547.84999999999854</v>
      </c>
      <c r="I9" s="9">
        <v>437.3</v>
      </c>
      <c r="J9" s="9">
        <v>494.25</v>
      </c>
      <c r="K9" s="9">
        <v>226.1</v>
      </c>
      <c r="L9" s="9">
        <v>162.30000000000001</v>
      </c>
      <c r="M9" s="9">
        <v>522.99999999999818</v>
      </c>
      <c r="N9" s="9">
        <v>436.49999999999909</v>
      </c>
      <c r="O9" s="9">
        <v>276</v>
      </c>
      <c r="P9" s="9">
        <v>266.90000000000003</v>
      </c>
      <c r="Q9" s="9">
        <v>281.89999999999964</v>
      </c>
      <c r="R9" s="9">
        <v>119.4</v>
      </c>
      <c r="S9" s="225"/>
      <c r="T9" s="225"/>
      <c r="U9" s="63"/>
      <c r="V9" s="347"/>
      <c r="W9" s="337"/>
      <c r="X9" s="63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57"/>
      <c r="BD9" s="9"/>
      <c r="BE9" s="9"/>
      <c r="BF9" s="9"/>
      <c r="BG9" s="9"/>
      <c r="BH9" s="9"/>
      <c r="BI9" s="9"/>
      <c r="BJ9" s="225"/>
      <c r="BK9" s="225"/>
      <c r="BL9" s="82"/>
      <c r="BM9" s="3"/>
      <c r="BN9" s="288"/>
      <c r="BO9" s="79"/>
      <c r="BP9" s="3"/>
      <c r="BQ9" s="75"/>
      <c r="BR9" s="82"/>
      <c r="BS9" s="3"/>
      <c r="BT9" s="79"/>
      <c r="BU9" s="137"/>
    </row>
    <row r="10" spans="1:73" ht="15.75">
      <c r="A10" s="82" t="s">
        <v>1647</v>
      </c>
      <c r="B10" s="3"/>
      <c r="C10" s="3"/>
      <c r="D10" s="33">
        <f>SUM(E10:DZ10)</f>
        <v>4552.5999999999876</v>
      </c>
      <c r="E10" s="9">
        <v>109.9000000000002</v>
      </c>
      <c r="F10" s="9">
        <v>239.69999999999982</v>
      </c>
      <c r="G10" s="9">
        <v>293.99999999999955</v>
      </c>
      <c r="H10" s="9">
        <v>660.99999999999818</v>
      </c>
      <c r="I10" s="9">
        <v>49</v>
      </c>
      <c r="J10" s="9">
        <v>503.6</v>
      </c>
      <c r="K10" s="9">
        <v>140</v>
      </c>
      <c r="L10" s="9">
        <v>105.5</v>
      </c>
      <c r="M10" s="9">
        <v>504.99999999999909</v>
      </c>
      <c r="N10" s="9">
        <v>415.59999999999673</v>
      </c>
      <c r="O10" s="9">
        <v>503.5</v>
      </c>
      <c r="P10" s="9">
        <v>385.8</v>
      </c>
      <c r="Q10" s="9">
        <v>509.49999999999454</v>
      </c>
      <c r="R10" s="9">
        <v>130.5</v>
      </c>
      <c r="S10" s="225"/>
      <c r="T10" s="225"/>
      <c r="U10" s="63"/>
      <c r="V10" s="347"/>
      <c r="W10" s="337"/>
      <c r="X10" s="63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57"/>
      <c r="BD10" s="9"/>
      <c r="BE10" s="9"/>
      <c r="BF10" s="9"/>
      <c r="BG10" s="9"/>
      <c r="BH10" s="9"/>
      <c r="BI10" s="9"/>
      <c r="BJ10" s="277"/>
      <c r="BK10" s="277"/>
      <c r="BL10" s="60"/>
      <c r="BM10" s="63"/>
      <c r="BN10" s="288"/>
      <c r="BO10" s="79"/>
      <c r="BP10" s="3"/>
      <c r="BQ10" s="75"/>
      <c r="BR10" s="82"/>
      <c r="BS10" s="3"/>
      <c r="BT10" s="79"/>
      <c r="BU10" s="137"/>
    </row>
    <row r="11" spans="1:73" ht="15.75">
      <c r="A11" s="3" t="s">
        <v>3367</v>
      </c>
      <c r="B11" s="3"/>
      <c r="C11" s="3"/>
      <c r="D11" s="33">
        <f>SUM(E11:DZ11)</f>
        <v>4277.2999999999993</v>
      </c>
      <c r="E11" s="9">
        <v>240.70000000000005</v>
      </c>
      <c r="F11" s="9">
        <v>160</v>
      </c>
      <c r="G11" s="9">
        <v>211.50000000000045</v>
      </c>
      <c r="H11" s="9">
        <v>464.65000000000055</v>
      </c>
      <c r="I11" s="9">
        <v>116.00000000000001</v>
      </c>
      <c r="J11" s="9">
        <v>632.04999999999995</v>
      </c>
      <c r="K11" s="9">
        <v>183.4</v>
      </c>
      <c r="L11" s="9">
        <v>86.5</v>
      </c>
      <c r="M11" s="9">
        <v>466.50000000000091</v>
      </c>
      <c r="N11" s="9">
        <v>264.50000000000182</v>
      </c>
      <c r="O11" s="9">
        <v>381.49999999999818</v>
      </c>
      <c r="P11" s="9">
        <v>432.9</v>
      </c>
      <c r="Q11" s="9">
        <v>364.09999999999673</v>
      </c>
      <c r="R11" s="9">
        <v>273</v>
      </c>
      <c r="S11" s="63"/>
      <c r="T11" s="63"/>
      <c r="U11" s="63"/>
      <c r="V11" s="360"/>
      <c r="W11" s="337"/>
      <c r="X11" s="63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57"/>
      <c r="BD11" s="9"/>
      <c r="BE11" s="9"/>
      <c r="BF11" s="9"/>
      <c r="BG11" s="9"/>
      <c r="BH11" s="9"/>
      <c r="BI11" s="9"/>
      <c r="BJ11" s="277"/>
      <c r="BK11" s="277"/>
      <c r="BL11" s="60"/>
      <c r="BM11" s="3"/>
      <c r="BN11" s="288"/>
      <c r="BO11" s="79"/>
      <c r="BP11" s="40"/>
      <c r="BQ11" s="75"/>
      <c r="BR11" s="82"/>
      <c r="BS11" s="3"/>
      <c r="BT11" s="79"/>
      <c r="BU11" s="137"/>
    </row>
    <row r="12" spans="1:73" ht="15.75">
      <c r="A12" s="60" t="s">
        <v>1</v>
      </c>
      <c r="B12" s="3"/>
      <c r="C12" s="3"/>
      <c r="D12" s="33">
        <f>SUM(E12:DZ12)</f>
        <v>3993.200000000003</v>
      </c>
      <c r="E12" s="9">
        <v>3.9000000000000909</v>
      </c>
      <c r="F12" s="9">
        <v>127.49999999999977</v>
      </c>
      <c r="G12" s="9">
        <v>61.499999999999318</v>
      </c>
      <c r="H12" s="9">
        <v>592.59999999999991</v>
      </c>
      <c r="I12" s="9">
        <v>205.29999999999998</v>
      </c>
      <c r="J12" s="9">
        <v>470</v>
      </c>
      <c r="K12" s="9">
        <v>485.5</v>
      </c>
      <c r="L12" s="9">
        <v>381.8</v>
      </c>
      <c r="M12" s="9">
        <v>416</v>
      </c>
      <c r="N12" s="9">
        <v>637.50000000000182</v>
      </c>
      <c r="O12" s="9">
        <v>64.700000000000728</v>
      </c>
      <c r="P12" s="9">
        <v>197.8</v>
      </c>
      <c r="Q12" s="9">
        <v>196.10000000000127</v>
      </c>
      <c r="R12" s="9">
        <v>153</v>
      </c>
      <c r="S12" s="277"/>
      <c r="T12" s="277"/>
      <c r="U12" s="63"/>
      <c r="V12" s="347"/>
      <c r="W12" s="337"/>
      <c r="X12" s="63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57"/>
      <c r="BD12" s="9"/>
      <c r="BE12" s="9"/>
      <c r="BF12" s="9"/>
      <c r="BG12" s="9"/>
      <c r="BH12" s="9"/>
      <c r="BI12" s="9"/>
      <c r="BJ12" s="225"/>
      <c r="BK12" s="225"/>
      <c r="BL12" s="82"/>
      <c r="BM12" s="63"/>
      <c r="BN12" s="287"/>
      <c r="BO12" s="79"/>
      <c r="BP12" s="3"/>
      <c r="BQ12" s="75"/>
      <c r="BR12" s="82"/>
      <c r="BS12" s="3"/>
      <c r="BT12" s="79"/>
      <c r="BU12" s="137"/>
    </row>
    <row r="13" spans="1:73" ht="15.75">
      <c r="A13" s="60" t="s">
        <v>2023</v>
      </c>
      <c r="B13" s="3"/>
      <c r="C13" s="3"/>
      <c r="D13" s="33">
        <f>SUM(E13:DZ13)</f>
        <v>4925.2999999999938</v>
      </c>
      <c r="E13" s="9">
        <v>240.69999999999993</v>
      </c>
      <c r="F13" s="9">
        <v>100.40000000000055</v>
      </c>
      <c r="G13" s="9">
        <v>288.20000000000027</v>
      </c>
      <c r="H13" s="9">
        <v>746.10000000000036</v>
      </c>
      <c r="I13" s="9">
        <v>91</v>
      </c>
      <c r="J13" s="9">
        <v>723.2</v>
      </c>
      <c r="K13" s="9">
        <v>313.2</v>
      </c>
      <c r="L13" s="9">
        <v>145.5</v>
      </c>
      <c r="M13" s="9">
        <v>685.30000000000109</v>
      </c>
      <c r="N13" s="9">
        <v>537.899999999996</v>
      </c>
      <c r="O13" s="9">
        <v>414.69999999999891</v>
      </c>
      <c r="P13" s="9">
        <v>242.7</v>
      </c>
      <c r="Q13" s="9">
        <v>383.19999999999709</v>
      </c>
      <c r="R13" s="9">
        <v>13.2</v>
      </c>
      <c r="S13" s="277"/>
      <c r="T13" s="277"/>
      <c r="U13" s="63"/>
      <c r="V13" s="347"/>
      <c r="W13" s="337"/>
      <c r="X13" s="63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57"/>
      <c r="BD13" s="9"/>
      <c r="BE13" s="9"/>
      <c r="BF13" s="9"/>
      <c r="BG13" s="9"/>
      <c r="BH13" s="9"/>
      <c r="BI13" s="9"/>
      <c r="BJ13" s="63"/>
      <c r="BK13" s="63"/>
      <c r="BL13" s="3"/>
      <c r="BM13" s="63"/>
      <c r="BN13" s="288"/>
      <c r="BO13" s="79"/>
      <c r="BP13" s="3"/>
      <c r="BQ13" s="75"/>
      <c r="BR13" s="82"/>
      <c r="BS13" s="3"/>
      <c r="BT13" s="79"/>
      <c r="BU13" s="137"/>
    </row>
    <row r="14" spans="1:73" ht="15.75">
      <c r="A14" s="3" t="s">
        <v>3386</v>
      </c>
      <c r="B14" s="3"/>
      <c r="C14" s="3"/>
      <c r="D14" s="33">
        <f>SUM(E14:DZ14)</f>
        <v>4644.0999999999985</v>
      </c>
      <c r="E14" s="9">
        <v>157.10000000000014</v>
      </c>
      <c r="F14" s="9">
        <v>361.29999999999973</v>
      </c>
      <c r="G14" s="9">
        <v>239.69999999999982</v>
      </c>
      <c r="H14" s="9">
        <v>562.29999999999836</v>
      </c>
      <c r="I14" s="9">
        <v>453.5</v>
      </c>
      <c r="J14" s="9">
        <v>399.5</v>
      </c>
      <c r="K14" s="9">
        <v>274.2</v>
      </c>
      <c r="L14" s="9">
        <v>322.2</v>
      </c>
      <c r="M14" s="9">
        <v>358.10000000000036</v>
      </c>
      <c r="N14" s="9">
        <v>445.39999999999964</v>
      </c>
      <c r="O14" s="9">
        <v>292.59999999999854</v>
      </c>
      <c r="P14" s="9">
        <v>352.1</v>
      </c>
      <c r="Q14" s="9">
        <v>365.70000000000255</v>
      </c>
      <c r="R14" s="9">
        <v>60.4</v>
      </c>
      <c r="S14" s="63"/>
      <c r="T14" s="63"/>
      <c r="U14" s="63"/>
      <c r="V14" s="360"/>
      <c r="W14" s="337"/>
      <c r="X14" s="63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57"/>
      <c r="BD14" s="9"/>
      <c r="BE14" s="9"/>
      <c r="BF14" s="9"/>
      <c r="BG14" s="9"/>
      <c r="BH14" s="9"/>
      <c r="BI14" s="9"/>
      <c r="BJ14" s="277"/>
      <c r="BK14" s="277"/>
      <c r="BL14" s="60"/>
      <c r="BM14" s="3"/>
      <c r="BN14" s="288"/>
      <c r="BO14" s="79"/>
      <c r="BP14" s="40"/>
      <c r="BQ14" s="75"/>
      <c r="BR14" s="82"/>
      <c r="BS14" s="3"/>
      <c r="BT14" s="79"/>
      <c r="BU14" s="137"/>
    </row>
    <row r="15" spans="1:73" ht="15.75">
      <c r="A15" s="82" t="s">
        <v>1653</v>
      </c>
      <c r="B15" s="3"/>
      <c r="C15" s="3"/>
      <c r="D15" s="33">
        <f>SUM(E15:DZ15)</f>
        <v>5302.2000000000189</v>
      </c>
      <c r="E15" s="9">
        <v>82.499999999999886</v>
      </c>
      <c r="F15" s="9">
        <v>426.39999999999941</v>
      </c>
      <c r="G15" s="9">
        <v>207</v>
      </c>
      <c r="H15" s="9">
        <v>623.25000000000182</v>
      </c>
      <c r="I15" s="9">
        <v>339.2</v>
      </c>
      <c r="J15" s="9">
        <v>487.05</v>
      </c>
      <c r="K15" s="9">
        <v>588.69999999999993</v>
      </c>
      <c r="L15" s="9">
        <v>430.7</v>
      </c>
      <c r="M15" s="9">
        <v>761.30000000000291</v>
      </c>
      <c r="N15" s="9">
        <v>467.00000000000546</v>
      </c>
      <c r="O15" s="9">
        <v>325.50000000000546</v>
      </c>
      <c r="P15" s="9">
        <v>214.50000000000003</v>
      </c>
      <c r="Q15" s="9">
        <v>307.100000000004</v>
      </c>
      <c r="R15" s="9">
        <v>42</v>
      </c>
      <c r="S15" s="225"/>
      <c r="T15" s="225"/>
      <c r="U15" s="63"/>
      <c r="V15" s="347"/>
      <c r="W15" s="337"/>
      <c r="X15" s="63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57"/>
      <c r="BD15" s="9"/>
      <c r="BE15" s="9"/>
      <c r="BF15" s="9"/>
      <c r="BG15" s="9"/>
      <c r="BH15" s="9"/>
      <c r="BI15" s="9"/>
      <c r="BJ15" s="63"/>
      <c r="BK15" s="63"/>
      <c r="BL15" s="3"/>
      <c r="BM15" s="63"/>
      <c r="BN15" s="288"/>
      <c r="BO15" s="79"/>
      <c r="BP15" s="3"/>
      <c r="BQ15" s="75"/>
      <c r="BR15" s="82"/>
      <c r="BS15" s="3"/>
      <c r="BT15" s="79"/>
      <c r="BU15" s="137"/>
    </row>
    <row r="16" spans="1:73" ht="15.75">
      <c r="A16" s="3" t="s">
        <v>771</v>
      </c>
      <c r="B16" s="3"/>
      <c r="C16" s="3"/>
      <c r="D16" s="33">
        <f>SUM(E16:DZ16)</f>
        <v>5479.2000000000007</v>
      </c>
      <c r="E16" s="9">
        <v>210.50000000000006</v>
      </c>
      <c r="F16" s="9">
        <v>345.59999999999968</v>
      </c>
      <c r="G16" s="9">
        <v>330.59999999999945</v>
      </c>
      <c r="H16" s="9">
        <v>700.39999999999964</v>
      </c>
      <c r="I16" s="9">
        <v>244.9</v>
      </c>
      <c r="J16" s="9">
        <v>427.4</v>
      </c>
      <c r="K16" s="9">
        <v>509.3</v>
      </c>
      <c r="L16" s="9">
        <v>388.4</v>
      </c>
      <c r="M16" s="9">
        <v>453.40000000000055</v>
      </c>
      <c r="N16" s="9">
        <v>666.79999999999745</v>
      </c>
      <c r="O16" s="9">
        <v>149.10000000000036</v>
      </c>
      <c r="P16" s="9">
        <v>268.10000000000002</v>
      </c>
      <c r="Q16" s="9">
        <v>478.10000000000218</v>
      </c>
      <c r="R16" s="9">
        <v>306.60000000000002</v>
      </c>
      <c r="S16" s="63"/>
      <c r="T16" s="63"/>
      <c r="U16" s="63"/>
      <c r="V16" s="347"/>
      <c r="W16" s="337"/>
      <c r="X16" s="63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57"/>
      <c r="BD16" s="9"/>
      <c r="BE16" s="9"/>
      <c r="BF16" s="9"/>
      <c r="BG16" s="9"/>
      <c r="BH16" s="9"/>
      <c r="BI16" s="9"/>
      <c r="BJ16" s="277"/>
      <c r="BK16" s="277"/>
      <c r="BL16" s="60"/>
      <c r="BM16" s="63"/>
      <c r="BN16" s="287"/>
      <c r="BO16" s="79"/>
      <c r="BP16" s="40"/>
      <c r="BQ16" s="75"/>
      <c r="BR16" s="82"/>
      <c r="BS16" s="3"/>
      <c r="BT16" s="79"/>
      <c r="BU16" s="137"/>
    </row>
    <row r="17" spans="1:73" ht="15.75">
      <c r="A17" s="60" t="s">
        <v>2053</v>
      </c>
      <c r="B17" s="3"/>
      <c r="C17" s="3"/>
      <c r="D17" s="33">
        <f>SUM(E17:DZ17)</f>
        <v>3523.8</v>
      </c>
      <c r="E17" s="9">
        <v>66</v>
      </c>
      <c r="F17" s="9">
        <v>243.7999999999995</v>
      </c>
      <c r="G17" s="9">
        <v>417.99999999999977</v>
      </c>
      <c r="H17" s="9">
        <v>316.5</v>
      </c>
      <c r="I17" s="9">
        <v>38.4</v>
      </c>
      <c r="J17" s="9">
        <v>446.3</v>
      </c>
      <c r="K17" s="9">
        <v>0</v>
      </c>
      <c r="L17" s="9">
        <v>81.5</v>
      </c>
      <c r="M17" s="9">
        <v>406.49999999999909</v>
      </c>
      <c r="N17" s="9">
        <v>243</v>
      </c>
      <c r="O17" s="9">
        <v>302.50000000000091</v>
      </c>
      <c r="P17" s="9">
        <v>423.19999999999993</v>
      </c>
      <c r="Q17" s="9">
        <v>496.10000000000127</v>
      </c>
      <c r="R17" s="9">
        <v>42</v>
      </c>
      <c r="S17" s="277"/>
      <c r="T17" s="277"/>
      <c r="U17" s="63"/>
      <c r="V17" s="347"/>
      <c r="W17" s="337"/>
      <c r="X17" s="63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57"/>
      <c r="BD17" s="9"/>
      <c r="BE17" s="9"/>
      <c r="BF17" s="9"/>
      <c r="BG17" s="9"/>
      <c r="BH17" s="9"/>
      <c r="BI17" s="9"/>
      <c r="BJ17" s="63"/>
      <c r="BK17" s="63"/>
      <c r="BL17" s="3"/>
      <c r="BM17" s="3"/>
      <c r="BN17" s="288"/>
      <c r="BO17" s="79"/>
      <c r="BP17" s="3"/>
      <c r="BQ17" s="75"/>
      <c r="BR17" s="82"/>
      <c r="BS17" s="3"/>
      <c r="BT17" s="79"/>
      <c r="BU17" s="137"/>
    </row>
    <row r="18" spans="1:73" ht="15.75">
      <c r="A18" s="3" t="s">
        <v>788</v>
      </c>
      <c r="B18" s="3"/>
      <c r="C18" s="3"/>
      <c r="D18" s="33">
        <f>SUM(E18:DZ18)</f>
        <v>1935.8000000000004</v>
      </c>
      <c r="E18" s="9">
        <v>44</v>
      </c>
      <c r="F18" s="9">
        <v>262.20000000000027</v>
      </c>
      <c r="G18" s="9">
        <v>203.49999999999955</v>
      </c>
      <c r="H18" s="9">
        <v>98.399999999999181</v>
      </c>
      <c r="I18" s="9">
        <v>82.8</v>
      </c>
      <c r="J18" s="9">
        <v>94.100000000000009</v>
      </c>
      <c r="K18" s="9">
        <v>57.6</v>
      </c>
      <c r="L18" s="9">
        <v>134.80000000000001</v>
      </c>
      <c r="M18" s="9">
        <v>175.29999999999973</v>
      </c>
      <c r="N18" s="9">
        <v>72.899999999999636</v>
      </c>
      <c r="O18" s="9">
        <v>100.10000000000036</v>
      </c>
      <c r="P18" s="9">
        <v>246.6</v>
      </c>
      <c r="Q18" s="9">
        <v>324.50000000000182</v>
      </c>
      <c r="R18" s="9">
        <v>39</v>
      </c>
      <c r="S18" s="63"/>
      <c r="T18" s="63"/>
      <c r="U18" s="63"/>
      <c r="V18" s="347"/>
      <c r="W18" s="337"/>
      <c r="X18" s="63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57"/>
      <c r="BD18" s="9"/>
      <c r="BE18" s="9"/>
      <c r="BF18" s="9"/>
      <c r="BG18" s="9"/>
      <c r="BH18" s="9"/>
      <c r="BI18" s="9"/>
      <c r="BJ18" s="277"/>
      <c r="BK18" s="277"/>
      <c r="BL18" s="60"/>
      <c r="BM18" s="63"/>
      <c r="BN18" s="287"/>
      <c r="BO18" s="79"/>
      <c r="BP18" s="3"/>
      <c r="BQ18" s="75"/>
      <c r="BR18" s="82"/>
      <c r="BS18" s="3"/>
      <c r="BT18" s="79"/>
      <c r="BU18" s="137"/>
    </row>
    <row r="19" spans="1:73" ht="15.75">
      <c r="A19" s="60" t="s">
        <v>2006</v>
      </c>
      <c r="B19" s="3"/>
      <c r="C19" s="3"/>
      <c r="D19" s="33">
        <f>SUM(E19:DZ19)</f>
        <v>5155.8000000000047</v>
      </c>
      <c r="E19" s="9">
        <v>162.00000000000011</v>
      </c>
      <c r="F19" s="9">
        <v>259.5</v>
      </c>
      <c r="G19" s="9">
        <v>273.60000000000036</v>
      </c>
      <c r="H19" s="9">
        <v>609.60000000000127</v>
      </c>
      <c r="I19" s="9">
        <v>471.09999999999997</v>
      </c>
      <c r="J19" s="9">
        <v>584.6</v>
      </c>
      <c r="K19" s="9">
        <v>376.4</v>
      </c>
      <c r="L19" s="9">
        <v>191.5</v>
      </c>
      <c r="M19" s="9">
        <v>514.40000000000146</v>
      </c>
      <c r="N19" s="9">
        <v>460.69999999999891</v>
      </c>
      <c r="O19" s="9">
        <v>294.10000000000036</v>
      </c>
      <c r="P19" s="9">
        <v>302.5</v>
      </c>
      <c r="Q19" s="9">
        <v>382.80000000000291</v>
      </c>
      <c r="R19" s="9">
        <v>273</v>
      </c>
      <c r="S19" s="277"/>
      <c r="T19" s="277"/>
      <c r="U19" s="63"/>
      <c r="V19" s="347"/>
      <c r="W19" s="337"/>
      <c r="X19" s="63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57"/>
      <c r="BD19" s="9"/>
      <c r="BE19" s="9"/>
      <c r="BF19" s="9"/>
      <c r="BG19" s="9"/>
      <c r="BH19" s="9"/>
      <c r="BI19" s="9"/>
      <c r="BJ19" s="63"/>
      <c r="BK19" s="63"/>
      <c r="BL19" s="3"/>
      <c r="BM19" s="3"/>
      <c r="BN19" s="288"/>
      <c r="BO19" s="79"/>
      <c r="BP19" s="3"/>
      <c r="BQ19" s="75"/>
      <c r="BR19" s="82"/>
      <c r="BS19" s="3"/>
      <c r="BT19" s="79"/>
      <c r="BU19" s="137"/>
    </row>
    <row r="20" spans="1:73" ht="15.75">
      <c r="A20" s="3" t="s">
        <v>3368</v>
      </c>
      <c r="B20" s="3"/>
      <c r="C20" s="3"/>
      <c r="D20" s="33">
        <f>SUM(E20:DZ20)</f>
        <v>3480.4</v>
      </c>
      <c r="E20" s="9">
        <v>204.5999999999998</v>
      </c>
      <c r="F20" s="9">
        <v>6.0000000000002274</v>
      </c>
      <c r="G20" s="9">
        <v>91.200000000000045</v>
      </c>
      <c r="H20" s="9">
        <v>606.79999999999973</v>
      </c>
      <c r="I20" s="9">
        <v>338.5</v>
      </c>
      <c r="J20" s="9">
        <v>483.5</v>
      </c>
      <c r="K20" s="9">
        <v>179.5</v>
      </c>
      <c r="L20" s="9">
        <v>105.39999999999999</v>
      </c>
      <c r="M20" s="9">
        <v>433.99999999999909</v>
      </c>
      <c r="N20" s="9">
        <v>434</v>
      </c>
      <c r="O20" s="9">
        <v>185.5</v>
      </c>
      <c r="P20" s="9">
        <v>214</v>
      </c>
      <c r="Q20" s="9">
        <v>168.00000000000091</v>
      </c>
      <c r="R20" s="9">
        <v>29.4</v>
      </c>
      <c r="S20" s="63"/>
      <c r="T20" s="63"/>
      <c r="U20" s="63"/>
      <c r="V20" s="360"/>
      <c r="W20" s="337"/>
      <c r="X20" s="63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57"/>
      <c r="BD20" s="9"/>
      <c r="BE20" s="9"/>
      <c r="BF20" s="9"/>
      <c r="BG20" s="9"/>
      <c r="BH20" s="9"/>
      <c r="BI20" s="9"/>
      <c r="BJ20" s="277"/>
      <c r="BK20" s="277"/>
      <c r="BL20" s="60"/>
      <c r="BM20" s="3"/>
      <c r="BN20" s="288"/>
      <c r="BO20" s="79"/>
      <c r="BP20" s="40"/>
      <c r="BQ20" s="75"/>
      <c r="BR20" s="82"/>
      <c r="BS20" s="3"/>
      <c r="BT20" s="79"/>
      <c r="BU20" s="137"/>
    </row>
    <row r="21" spans="1:73" ht="15.75">
      <c r="A21" s="3" t="s">
        <v>153</v>
      </c>
      <c r="B21" s="3"/>
      <c r="C21" s="3"/>
      <c r="D21" s="33">
        <f>SUM(E21:DZ21)</f>
        <v>5245.6000000000013</v>
      </c>
      <c r="E21" s="9">
        <v>207.10000000000002</v>
      </c>
      <c r="F21" s="9">
        <v>330.00000000000023</v>
      </c>
      <c r="G21" s="9">
        <v>200.39999999999918</v>
      </c>
      <c r="H21" s="9">
        <v>608.30000000000018</v>
      </c>
      <c r="I21" s="9">
        <v>496.09999999999997</v>
      </c>
      <c r="J21" s="9">
        <v>589.9</v>
      </c>
      <c r="K21" s="9">
        <v>364.3</v>
      </c>
      <c r="L21" s="9">
        <v>307</v>
      </c>
      <c r="M21" s="9">
        <v>615.49999999999909</v>
      </c>
      <c r="N21" s="9">
        <v>637.89999999999964</v>
      </c>
      <c r="O21" s="9">
        <v>275.00000000000182</v>
      </c>
      <c r="P21" s="9">
        <v>187.9</v>
      </c>
      <c r="Q21" s="9">
        <v>284.00000000000182</v>
      </c>
      <c r="R21" s="9">
        <v>142.19999999999999</v>
      </c>
      <c r="S21" s="63"/>
      <c r="T21" s="63"/>
      <c r="U21" s="63"/>
      <c r="V21" s="347"/>
      <c r="W21" s="337"/>
      <c r="X21" s="63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57"/>
      <c r="BD21" s="9"/>
      <c r="BE21" s="9"/>
      <c r="BF21" s="9"/>
      <c r="BG21" s="9"/>
      <c r="BH21" s="9"/>
      <c r="BI21" s="9"/>
      <c r="BJ21" s="277"/>
      <c r="BK21" s="277"/>
      <c r="BL21" s="60"/>
      <c r="BM21" s="3"/>
      <c r="BN21" s="288"/>
      <c r="BO21" s="79"/>
      <c r="BP21" s="3"/>
      <c r="BQ21" s="75"/>
      <c r="BR21" s="82"/>
      <c r="BS21" s="107"/>
      <c r="BT21" s="79"/>
      <c r="BU21" s="137"/>
    </row>
    <row r="22" spans="1:73" ht="15.75">
      <c r="A22" s="60" t="s">
        <v>2024</v>
      </c>
      <c r="B22" s="3"/>
      <c r="C22" s="3"/>
      <c r="D22" s="33">
        <f>SUM(E22:DZ22)</f>
        <v>4393.0999999999931</v>
      </c>
      <c r="E22" s="9">
        <v>232</v>
      </c>
      <c r="F22" s="9">
        <v>234.99999999999977</v>
      </c>
      <c r="G22" s="9">
        <v>202.5</v>
      </c>
      <c r="H22" s="9">
        <v>582.89999999999873</v>
      </c>
      <c r="I22" s="9">
        <v>31.200000000000003</v>
      </c>
      <c r="J22" s="9">
        <v>588.9</v>
      </c>
      <c r="K22" s="9">
        <v>272.2</v>
      </c>
      <c r="L22" s="9">
        <v>206</v>
      </c>
      <c r="M22" s="9">
        <v>613.79999999999836</v>
      </c>
      <c r="N22" s="9">
        <v>503.29999999999745</v>
      </c>
      <c r="O22" s="9">
        <v>396.59999999999854</v>
      </c>
      <c r="P22" s="9">
        <v>292.60000000000002</v>
      </c>
      <c r="Q22" s="9">
        <v>128.5</v>
      </c>
      <c r="R22" s="9">
        <v>107.6</v>
      </c>
      <c r="S22" s="277"/>
      <c r="T22" s="277"/>
      <c r="U22" s="63"/>
      <c r="V22" s="347"/>
      <c r="W22" s="337"/>
      <c r="X22" s="63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57"/>
      <c r="BD22" s="9"/>
      <c r="BE22" s="9"/>
      <c r="BF22" s="9"/>
      <c r="BG22" s="9"/>
      <c r="BH22" s="9"/>
      <c r="BI22" s="9"/>
      <c r="BJ22" s="277"/>
      <c r="BK22" s="277"/>
      <c r="BL22" s="60"/>
      <c r="BM22" s="63"/>
      <c r="BN22" s="287"/>
      <c r="BO22" s="79"/>
      <c r="BP22" s="3"/>
      <c r="BQ22" s="75"/>
      <c r="BR22" s="82"/>
      <c r="BS22" s="3"/>
      <c r="BT22" s="79"/>
      <c r="BU22" s="137"/>
    </row>
    <row r="23" spans="1:73" ht="15.75">
      <c r="A23" s="3" t="s">
        <v>3371</v>
      </c>
      <c r="B23" s="3"/>
      <c r="C23" s="3"/>
      <c r="D23" s="33">
        <f>SUM(E23:DZ23)</f>
        <v>4276.4000000000015</v>
      </c>
      <c r="E23" s="9">
        <v>299.80000000000007</v>
      </c>
      <c r="F23" s="9">
        <v>285.49999999999977</v>
      </c>
      <c r="G23" s="9">
        <v>317.39999999999964</v>
      </c>
      <c r="H23" s="9">
        <v>579.00000000000091</v>
      </c>
      <c r="I23" s="9">
        <v>120.5</v>
      </c>
      <c r="J23" s="9">
        <v>546.1</v>
      </c>
      <c r="K23" s="9">
        <v>170.5</v>
      </c>
      <c r="L23" s="9">
        <v>81.8</v>
      </c>
      <c r="M23" s="9">
        <v>426.99999999999909</v>
      </c>
      <c r="N23" s="9">
        <v>418.5</v>
      </c>
      <c r="O23" s="9">
        <v>307.50000000000182</v>
      </c>
      <c r="P23" s="9">
        <v>204.9</v>
      </c>
      <c r="Q23" s="9">
        <v>367</v>
      </c>
      <c r="R23" s="9">
        <v>150.9</v>
      </c>
      <c r="S23" s="63"/>
      <c r="T23" s="63"/>
      <c r="U23" s="63"/>
      <c r="V23" s="360"/>
      <c r="W23" s="337"/>
      <c r="X23" s="63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57"/>
      <c r="BD23" s="9"/>
      <c r="BE23" s="9"/>
      <c r="BF23" s="9"/>
      <c r="BG23" s="9"/>
      <c r="BH23" s="9"/>
      <c r="BI23" s="9"/>
      <c r="BJ23" s="225"/>
      <c r="BK23" s="225"/>
      <c r="BL23" s="82"/>
      <c r="BM23" s="63"/>
      <c r="BN23" s="288"/>
      <c r="BO23" s="79"/>
      <c r="BP23" s="40"/>
      <c r="BQ23" s="75"/>
      <c r="BR23" s="82"/>
      <c r="BS23" s="3"/>
      <c r="BT23" s="79"/>
      <c r="BU23" s="137"/>
    </row>
    <row r="24" spans="1:73" ht="15.75">
      <c r="A24" s="3" t="s">
        <v>3385</v>
      </c>
      <c r="B24" s="3"/>
      <c r="C24" s="3"/>
      <c r="D24" s="33">
        <f>SUM(E24:DZ24)</f>
        <v>6001.9000000000106</v>
      </c>
      <c r="E24" s="9">
        <v>435.90000000000009</v>
      </c>
      <c r="F24" s="9">
        <v>233.29999999999995</v>
      </c>
      <c r="G24" s="9">
        <v>370.29999999999927</v>
      </c>
      <c r="H24" s="9">
        <v>639.40000000000055</v>
      </c>
      <c r="I24" s="9">
        <v>395.5</v>
      </c>
      <c r="J24" s="9">
        <v>532.20000000000005</v>
      </c>
      <c r="K24" s="9">
        <v>362.7</v>
      </c>
      <c r="L24" s="9">
        <v>336.1</v>
      </c>
      <c r="M24" s="9">
        <v>484.600000000004</v>
      </c>
      <c r="N24" s="9">
        <v>481.20000000000255</v>
      </c>
      <c r="O24" s="9">
        <v>390.30000000000291</v>
      </c>
      <c r="P24" s="9">
        <v>624.29999999999995</v>
      </c>
      <c r="Q24" s="9">
        <v>487.80000000000109</v>
      </c>
      <c r="R24" s="9">
        <v>228.3</v>
      </c>
      <c r="S24" s="63"/>
      <c r="T24" s="63"/>
      <c r="U24" s="63"/>
      <c r="V24" s="360"/>
      <c r="W24" s="337"/>
      <c r="X24" s="63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57"/>
      <c r="BD24" s="9"/>
      <c r="BE24" s="9"/>
      <c r="BF24" s="9"/>
      <c r="BG24" s="9"/>
      <c r="BH24" s="9"/>
      <c r="BI24" s="9"/>
      <c r="BJ24" s="63"/>
      <c r="BK24" s="63"/>
      <c r="BL24" s="3"/>
      <c r="BM24" s="63"/>
      <c r="BN24" s="287"/>
      <c r="BO24" s="79"/>
      <c r="BP24" s="40"/>
      <c r="BQ24" s="75"/>
      <c r="BR24" s="82"/>
      <c r="BS24" s="3"/>
      <c r="BT24" s="79"/>
      <c r="BU24" s="137"/>
    </row>
    <row r="25" spans="1:73" ht="15.75">
      <c r="A25" s="3" t="s">
        <v>9</v>
      </c>
      <c r="B25" s="3"/>
      <c r="C25" s="3"/>
      <c r="D25" s="33">
        <f>SUM(E25:DZ25)</f>
        <v>4670.1999999999907</v>
      </c>
      <c r="E25" s="9">
        <v>143.39999999999998</v>
      </c>
      <c r="F25" s="9">
        <v>221.70000000000027</v>
      </c>
      <c r="G25" s="9">
        <v>389.69999999999936</v>
      </c>
      <c r="H25" s="9">
        <v>742.69999999999891</v>
      </c>
      <c r="I25" s="9">
        <v>291.7</v>
      </c>
      <c r="J25" s="9">
        <v>519</v>
      </c>
      <c r="K25" s="9">
        <v>239.5</v>
      </c>
      <c r="L25" s="9">
        <v>102.60000000000001</v>
      </c>
      <c r="M25" s="9">
        <v>407.5</v>
      </c>
      <c r="N25" s="9">
        <v>357.49999999999636</v>
      </c>
      <c r="O25" s="9">
        <v>315.899999999996</v>
      </c>
      <c r="P25" s="9">
        <v>417.1</v>
      </c>
      <c r="Q25" s="9">
        <v>341.89999999999964</v>
      </c>
      <c r="R25" s="9">
        <v>180</v>
      </c>
      <c r="S25" s="277"/>
      <c r="T25" s="277"/>
      <c r="U25" s="63"/>
      <c r="V25" s="348"/>
      <c r="W25" s="337"/>
      <c r="X25" s="63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57"/>
      <c r="BD25" s="9"/>
      <c r="BE25" s="9"/>
      <c r="BF25" s="9"/>
      <c r="BG25" s="9"/>
      <c r="BH25" s="9"/>
      <c r="BI25" s="9"/>
      <c r="BJ25" s="277"/>
      <c r="BK25" s="277"/>
      <c r="BL25" s="60"/>
      <c r="BM25" s="3"/>
      <c r="BN25" s="288"/>
      <c r="BO25" s="79"/>
      <c r="BP25" s="40"/>
      <c r="BQ25" s="75"/>
      <c r="BR25" s="82"/>
      <c r="BS25" s="3"/>
      <c r="BT25" s="79"/>
      <c r="BU25" s="137"/>
    </row>
    <row r="26" spans="1:73" ht="15.75">
      <c r="A26" s="60" t="s">
        <v>2018</v>
      </c>
      <c r="B26" s="3"/>
      <c r="C26" s="3"/>
      <c r="D26" s="33">
        <f>SUM(E26:DZ26)</f>
        <v>5098.699999999988</v>
      </c>
      <c r="E26" s="9">
        <v>41.600000000000023</v>
      </c>
      <c r="F26" s="9">
        <v>285.99999999999977</v>
      </c>
      <c r="G26" s="9">
        <v>360</v>
      </c>
      <c r="H26" s="9">
        <v>557.60000000000036</v>
      </c>
      <c r="I26" s="9">
        <v>237.5</v>
      </c>
      <c r="J26" s="9">
        <v>560.20000000000005</v>
      </c>
      <c r="K26" s="9">
        <v>273.3</v>
      </c>
      <c r="L26" s="9">
        <v>313.59999999999997</v>
      </c>
      <c r="M26" s="9">
        <v>720.20000000000073</v>
      </c>
      <c r="N26" s="9">
        <v>414.59999999999673</v>
      </c>
      <c r="O26" s="9">
        <v>404.69999999999527</v>
      </c>
      <c r="P26" s="9">
        <v>409.7</v>
      </c>
      <c r="Q26" s="9">
        <v>480.69999999999527</v>
      </c>
      <c r="R26" s="9">
        <v>39</v>
      </c>
      <c r="S26" s="277"/>
      <c r="T26" s="277"/>
      <c r="U26" s="63"/>
      <c r="V26" s="347"/>
      <c r="W26" s="337"/>
      <c r="X26" s="63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57"/>
      <c r="BD26" s="9"/>
      <c r="BE26" s="9"/>
      <c r="BF26" s="9"/>
      <c r="BG26" s="9"/>
      <c r="BH26" s="9"/>
      <c r="BI26" s="9"/>
      <c r="BJ26" s="63"/>
      <c r="BK26" s="63"/>
      <c r="BL26" s="3"/>
      <c r="BM26" s="3"/>
      <c r="BN26" s="288"/>
      <c r="BO26" s="79"/>
      <c r="BP26" s="3"/>
      <c r="BQ26" s="75"/>
      <c r="BR26" s="82"/>
      <c r="BS26" s="3"/>
      <c r="BT26" s="79"/>
      <c r="BU26" s="137"/>
    </row>
    <row r="27" spans="1:73" ht="15.75">
      <c r="A27" s="60" t="s">
        <v>11</v>
      </c>
      <c r="B27" s="3"/>
      <c r="C27" s="3"/>
      <c r="D27" s="33">
        <f>SUM(E27:DZ27)</f>
        <v>4783.3000000000029</v>
      </c>
      <c r="E27" s="9">
        <v>90.799999999999955</v>
      </c>
      <c r="F27" s="9">
        <v>237.09999999999991</v>
      </c>
      <c r="G27" s="9">
        <v>569.09999999999991</v>
      </c>
      <c r="H27" s="9">
        <v>587.30000000000018</v>
      </c>
      <c r="I27" s="9">
        <v>117</v>
      </c>
      <c r="J27" s="9">
        <v>500.4</v>
      </c>
      <c r="K27" s="9">
        <v>258.60000000000002</v>
      </c>
      <c r="L27" s="9">
        <v>129.30000000000001</v>
      </c>
      <c r="M27" s="9">
        <v>524.10000000000036</v>
      </c>
      <c r="N27" s="9">
        <v>313.80000000000109</v>
      </c>
      <c r="O27" s="9">
        <v>417.90000000000146</v>
      </c>
      <c r="P27" s="9">
        <v>423.3</v>
      </c>
      <c r="Q27" s="9">
        <v>517.10000000000036</v>
      </c>
      <c r="R27" s="9">
        <v>97.5</v>
      </c>
      <c r="S27" s="277"/>
      <c r="T27" s="277"/>
      <c r="U27" s="63"/>
      <c r="V27" s="347"/>
      <c r="W27" s="337"/>
      <c r="X27" s="63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57"/>
      <c r="BD27" s="9"/>
      <c r="BE27" s="9"/>
      <c r="BF27" s="9"/>
      <c r="BG27" s="9"/>
      <c r="BH27" s="9"/>
      <c r="BI27" s="9"/>
      <c r="BJ27" s="277"/>
      <c r="BK27" s="277"/>
      <c r="BL27" s="60"/>
      <c r="BM27" s="3"/>
      <c r="BN27" s="288"/>
      <c r="BO27" s="79"/>
      <c r="BP27" s="3"/>
      <c r="BQ27" s="75"/>
      <c r="BR27" s="82"/>
      <c r="BS27" s="3"/>
      <c r="BT27" s="79"/>
      <c r="BU27" s="137"/>
    </row>
    <row r="28" spans="1:73" ht="15.75">
      <c r="A28" s="3" t="s">
        <v>3369</v>
      </c>
      <c r="B28" s="3"/>
      <c r="C28" s="3"/>
      <c r="D28" s="33">
        <f>SUM(E28:DZ28)</f>
        <v>4686.2</v>
      </c>
      <c r="E28" s="9">
        <v>238.19999999999987</v>
      </c>
      <c r="F28" s="9">
        <v>253.69999999999982</v>
      </c>
      <c r="G28" s="9">
        <v>420.49999999999955</v>
      </c>
      <c r="H28" s="9">
        <v>487.5</v>
      </c>
      <c r="I28" s="9">
        <v>130</v>
      </c>
      <c r="J28" s="9">
        <v>431.7</v>
      </c>
      <c r="K28" s="9">
        <v>300.8</v>
      </c>
      <c r="L28" s="9">
        <v>183.3</v>
      </c>
      <c r="M28" s="9">
        <v>600.10000000000127</v>
      </c>
      <c r="N28" s="9">
        <v>374.20000000000073</v>
      </c>
      <c r="O28" s="9">
        <v>300.00000000000091</v>
      </c>
      <c r="P28" s="9">
        <v>318</v>
      </c>
      <c r="Q28" s="9">
        <v>459.49999999999818</v>
      </c>
      <c r="R28" s="9">
        <v>188.7</v>
      </c>
      <c r="S28" s="63"/>
      <c r="T28" s="63"/>
      <c r="U28" s="63"/>
      <c r="V28" s="360"/>
      <c r="W28" s="337"/>
      <c r="X28" s="63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57"/>
      <c r="BD28" s="9"/>
      <c r="BE28" s="9"/>
      <c r="BF28" s="9"/>
      <c r="BG28" s="9"/>
      <c r="BH28" s="9"/>
      <c r="BI28" s="9"/>
      <c r="BJ28" s="63"/>
      <c r="BK28" s="63"/>
      <c r="BL28" s="3"/>
      <c r="BM28" s="3"/>
      <c r="BN28" s="288"/>
      <c r="BO28" s="79"/>
      <c r="BP28" s="3"/>
      <c r="BQ28" s="75"/>
      <c r="BR28" s="82"/>
      <c r="BS28" s="3"/>
      <c r="BT28" s="79"/>
      <c r="BU28" s="137"/>
    </row>
    <row r="29" spans="1:73" ht="15.75">
      <c r="A29" s="60" t="s">
        <v>2025</v>
      </c>
      <c r="B29" s="3"/>
      <c r="C29" s="3"/>
      <c r="D29" s="33">
        <f>SUM(E29:DZ29)</f>
        <v>5537.7999999999993</v>
      </c>
      <c r="E29" s="9">
        <v>260.70000000000005</v>
      </c>
      <c r="F29" s="9">
        <v>353.09999999999991</v>
      </c>
      <c r="G29" s="9">
        <v>419.20000000000027</v>
      </c>
      <c r="H29" s="9">
        <v>696.10000000000036</v>
      </c>
      <c r="I29" s="9">
        <v>144</v>
      </c>
      <c r="J29" s="9">
        <v>705.09999999999991</v>
      </c>
      <c r="K29" s="9">
        <v>319.29999999999995</v>
      </c>
      <c r="L29" s="9">
        <v>279.90000000000003</v>
      </c>
      <c r="M29" s="9">
        <v>599.40000000000055</v>
      </c>
      <c r="N29" s="9">
        <v>555.29999999999927</v>
      </c>
      <c r="O29" s="9">
        <v>448.79999999999927</v>
      </c>
      <c r="P29" s="9">
        <v>200.4</v>
      </c>
      <c r="Q29" s="9">
        <v>337.5</v>
      </c>
      <c r="R29" s="9">
        <v>219</v>
      </c>
      <c r="S29" s="277"/>
      <c r="T29" s="277"/>
      <c r="U29" s="63"/>
      <c r="V29" s="347"/>
      <c r="W29" s="337"/>
      <c r="X29" s="63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57"/>
      <c r="BD29" s="9"/>
      <c r="BE29" s="9"/>
      <c r="BF29" s="9"/>
      <c r="BG29" s="9"/>
      <c r="BH29" s="9"/>
      <c r="BI29" s="9"/>
      <c r="BJ29" s="277"/>
      <c r="BK29" s="277"/>
      <c r="BL29" s="60"/>
      <c r="BM29" s="63"/>
      <c r="BN29" s="288"/>
      <c r="BO29" s="79"/>
      <c r="BP29" s="3"/>
      <c r="BQ29" s="75"/>
      <c r="BR29" s="82"/>
      <c r="BS29" s="3"/>
      <c r="BT29" s="79"/>
      <c r="BU29" s="137"/>
    </row>
    <row r="30" spans="1:73" ht="15.75">
      <c r="A30" s="82" t="s">
        <v>1655</v>
      </c>
      <c r="B30" s="3"/>
      <c r="C30" s="3"/>
      <c r="D30" s="33">
        <f>SUM(E30:DZ30)</f>
        <v>4511.2999999999956</v>
      </c>
      <c r="E30" s="9">
        <v>94.600000000000136</v>
      </c>
      <c r="F30" s="9">
        <v>235.50000000000023</v>
      </c>
      <c r="G30" s="9">
        <v>505.5</v>
      </c>
      <c r="H30" s="9">
        <v>473.79999999999927</v>
      </c>
      <c r="I30" s="9">
        <v>229.5</v>
      </c>
      <c r="J30" s="9">
        <v>428.6</v>
      </c>
      <c r="K30" s="9">
        <v>208.7</v>
      </c>
      <c r="L30" s="9">
        <v>221.6</v>
      </c>
      <c r="M30" s="9">
        <v>503.49999999999909</v>
      </c>
      <c r="N30" s="9">
        <v>323.89999999999691</v>
      </c>
      <c r="O30" s="9">
        <v>389</v>
      </c>
      <c r="P30" s="9">
        <v>397.1</v>
      </c>
      <c r="Q30" s="9">
        <v>434</v>
      </c>
      <c r="R30" s="9">
        <v>66</v>
      </c>
      <c r="S30" s="225"/>
      <c r="T30" s="225"/>
      <c r="U30" s="63"/>
      <c r="V30" s="347"/>
      <c r="W30" s="337"/>
      <c r="X30" s="63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57"/>
      <c r="BD30" s="9"/>
      <c r="BE30" s="9"/>
      <c r="BF30" s="9"/>
      <c r="BG30" s="9"/>
      <c r="BH30" s="9"/>
      <c r="BI30" s="9"/>
      <c r="BJ30" s="277"/>
      <c r="BK30" s="277"/>
      <c r="BL30" s="60"/>
      <c r="BM30" s="3"/>
      <c r="BN30" s="288"/>
      <c r="BO30" s="79"/>
      <c r="BP30" s="40"/>
      <c r="BQ30" s="75"/>
      <c r="BR30" s="82"/>
      <c r="BS30" s="3"/>
      <c r="BT30" s="79"/>
      <c r="BU30" s="137"/>
    </row>
    <row r="31" spans="1:73" ht="15.75">
      <c r="A31" s="3" t="s">
        <v>728</v>
      </c>
      <c r="B31" s="3"/>
      <c r="C31" s="3"/>
      <c r="D31" s="33">
        <f>SUM(E31:DZ31)</f>
        <v>4408.2999999999956</v>
      </c>
      <c r="E31" s="9">
        <v>115.09999999999991</v>
      </c>
      <c r="F31" s="9">
        <v>121.50000000000045</v>
      </c>
      <c r="G31" s="9">
        <v>393.90000000000009</v>
      </c>
      <c r="H31" s="9">
        <v>454.99999999999909</v>
      </c>
      <c r="I31" s="9">
        <v>246</v>
      </c>
      <c r="J31" s="9">
        <v>404</v>
      </c>
      <c r="K31" s="9">
        <v>141.69999999999999</v>
      </c>
      <c r="L31" s="9">
        <v>260.8</v>
      </c>
      <c r="M31" s="9">
        <v>573.69999999999891</v>
      </c>
      <c r="N31" s="9">
        <v>361.29999999999836</v>
      </c>
      <c r="O31" s="9">
        <v>357.5</v>
      </c>
      <c r="P31" s="9">
        <v>447.6</v>
      </c>
      <c r="Q31" s="9">
        <v>419.19999999999891</v>
      </c>
      <c r="R31" s="9">
        <v>111</v>
      </c>
      <c r="S31" s="63"/>
      <c r="T31" s="63"/>
      <c r="U31" s="63"/>
      <c r="V31" s="347"/>
      <c r="W31" s="337"/>
      <c r="X31" s="63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57"/>
      <c r="BD31" s="9"/>
      <c r="BE31" s="9"/>
      <c r="BF31" s="9"/>
      <c r="BG31" s="9"/>
      <c r="BH31" s="9"/>
      <c r="BI31" s="9"/>
      <c r="BJ31" s="277"/>
      <c r="BK31" s="277"/>
      <c r="BL31" s="60"/>
      <c r="BM31" s="3"/>
      <c r="BN31" s="288"/>
      <c r="BO31" s="79"/>
      <c r="BP31" s="3"/>
      <c r="BQ31" s="75"/>
      <c r="BR31" s="82"/>
      <c r="BS31" s="3"/>
      <c r="BT31" s="79"/>
      <c r="BU31" s="137"/>
    </row>
    <row r="32" spans="1:73" ht="15.75">
      <c r="A32" s="60" t="s">
        <v>2011</v>
      </c>
      <c r="B32" s="3"/>
      <c r="C32" s="3"/>
      <c r="D32" s="33">
        <f>SUM(E32:DZ32)</f>
        <v>4512.3000000000038</v>
      </c>
      <c r="E32" s="9">
        <v>372.5</v>
      </c>
      <c r="F32" s="9">
        <v>256.39999999999986</v>
      </c>
      <c r="G32" s="9">
        <v>236.80000000000018</v>
      </c>
      <c r="H32" s="9">
        <v>429.39999999999964</v>
      </c>
      <c r="I32" s="9">
        <v>218</v>
      </c>
      <c r="J32" s="9">
        <v>490.15</v>
      </c>
      <c r="K32" s="9">
        <v>229.9</v>
      </c>
      <c r="L32" s="9">
        <v>144.9</v>
      </c>
      <c r="M32" s="9">
        <v>398.60000000000127</v>
      </c>
      <c r="N32" s="9">
        <v>270.65000000000146</v>
      </c>
      <c r="O32" s="9">
        <v>434.40000000000055</v>
      </c>
      <c r="P32" s="9">
        <v>456.5</v>
      </c>
      <c r="Q32" s="9">
        <v>482.90000000000146</v>
      </c>
      <c r="R32" s="9">
        <v>91.2</v>
      </c>
      <c r="S32" s="277"/>
      <c r="T32" s="277"/>
      <c r="U32" s="63"/>
      <c r="V32" s="347"/>
      <c r="W32" s="337"/>
      <c r="X32" s="63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57"/>
      <c r="BD32" s="9"/>
      <c r="BE32" s="9"/>
      <c r="BF32" s="9"/>
      <c r="BG32" s="9"/>
      <c r="BH32" s="9"/>
      <c r="BI32" s="9"/>
      <c r="BJ32" s="63"/>
      <c r="BK32" s="63"/>
      <c r="BL32" s="3"/>
      <c r="BM32" s="3"/>
      <c r="BN32" s="288"/>
      <c r="BO32" s="79"/>
      <c r="BP32" s="3"/>
      <c r="BQ32" s="75"/>
      <c r="BR32" s="82"/>
      <c r="BS32" s="3"/>
      <c r="BT32" s="79"/>
      <c r="BU32" s="137"/>
    </row>
    <row r="33" spans="1:73" ht="15.75">
      <c r="A33" s="3" t="s">
        <v>3379</v>
      </c>
      <c r="B33" s="3"/>
      <c r="C33" s="3"/>
      <c r="D33" s="33">
        <f>SUM(E33:DZ33)</f>
        <v>4157.7500000000073</v>
      </c>
      <c r="E33" s="9">
        <v>208.90000000000003</v>
      </c>
      <c r="F33" s="9">
        <v>317.99999999999977</v>
      </c>
      <c r="G33" s="9">
        <v>292.49999999999955</v>
      </c>
      <c r="H33" s="9">
        <v>481.05000000000018</v>
      </c>
      <c r="I33" s="9">
        <v>179.89999999999998</v>
      </c>
      <c r="J33" s="9">
        <v>521.5</v>
      </c>
      <c r="K33" s="9">
        <v>210.5</v>
      </c>
      <c r="L33" s="9">
        <v>82.5</v>
      </c>
      <c r="M33" s="9">
        <v>531.05000000000018</v>
      </c>
      <c r="N33" s="9">
        <v>361.95000000000073</v>
      </c>
      <c r="O33" s="9">
        <v>222.00000000000182</v>
      </c>
      <c r="P33" s="9">
        <v>344.6</v>
      </c>
      <c r="Q33" s="9">
        <v>253.30000000000473</v>
      </c>
      <c r="R33" s="9">
        <v>150</v>
      </c>
      <c r="S33" s="63"/>
      <c r="T33" s="63"/>
      <c r="U33" s="63"/>
      <c r="V33" s="360"/>
      <c r="W33" s="337"/>
      <c r="X33" s="63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57"/>
      <c r="BD33" s="9"/>
      <c r="BE33" s="9"/>
      <c r="BF33" s="9"/>
      <c r="BG33" s="9"/>
      <c r="BH33" s="9"/>
      <c r="BI33" s="9"/>
      <c r="BJ33" s="63"/>
      <c r="BK33" s="63"/>
      <c r="BL33" s="3"/>
      <c r="BM33" s="3"/>
      <c r="BN33" s="288"/>
      <c r="BO33" s="79"/>
      <c r="BP33" s="3"/>
      <c r="BQ33" s="75"/>
      <c r="BR33" s="82"/>
      <c r="BS33" s="3"/>
      <c r="BT33" s="79"/>
      <c r="BU33" s="137"/>
    </row>
    <row r="34" spans="1:73" ht="15.75">
      <c r="A34" s="3" t="s">
        <v>783</v>
      </c>
      <c r="B34" s="3"/>
      <c r="C34" s="3"/>
      <c r="D34" s="33">
        <f>SUM(E34:DZ34)</f>
        <v>4717.2000000000062</v>
      </c>
      <c r="E34" s="9">
        <v>153.20000000000016</v>
      </c>
      <c r="F34" s="9">
        <v>165.40000000000009</v>
      </c>
      <c r="G34" s="9">
        <v>184.49999999999955</v>
      </c>
      <c r="H34" s="9">
        <v>437.79999999999927</v>
      </c>
      <c r="I34" s="9">
        <v>353</v>
      </c>
      <c r="J34" s="9">
        <v>438.1</v>
      </c>
      <c r="K34" s="9">
        <v>315.20000000000005</v>
      </c>
      <c r="L34" s="9">
        <v>206.8</v>
      </c>
      <c r="M34" s="9">
        <v>467.70000000000164</v>
      </c>
      <c r="N34" s="9">
        <v>397.100000000004</v>
      </c>
      <c r="O34" s="9">
        <v>460.60000000000218</v>
      </c>
      <c r="P34" s="9">
        <v>495.39999999999992</v>
      </c>
      <c r="Q34" s="9">
        <v>400.89999999999964</v>
      </c>
      <c r="R34" s="9">
        <v>241.5</v>
      </c>
      <c r="S34" s="277"/>
      <c r="T34" s="277"/>
      <c r="U34" s="63"/>
      <c r="V34" s="348"/>
      <c r="W34" s="337"/>
      <c r="X34" s="63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57"/>
      <c r="BD34" s="9"/>
      <c r="BE34" s="9"/>
      <c r="BF34" s="9"/>
      <c r="BG34" s="9"/>
      <c r="BH34" s="9"/>
      <c r="BI34" s="9"/>
      <c r="BJ34" s="225"/>
      <c r="BK34" s="225"/>
      <c r="BL34" s="82"/>
      <c r="BM34" s="3"/>
      <c r="BN34" s="288"/>
      <c r="BO34" s="79"/>
      <c r="BP34" s="40"/>
      <c r="BQ34" s="75"/>
      <c r="BR34" s="82"/>
      <c r="BS34" s="3"/>
      <c r="BT34" s="79"/>
      <c r="BU34" s="137"/>
    </row>
    <row r="35" spans="1:73" ht="15.75">
      <c r="A35" s="60" t="s">
        <v>13</v>
      </c>
      <c r="B35" s="3"/>
      <c r="C35" s="3"/>
      <c r="D35" s="33">
        <f>SUM(E35:DZ35)</f>
        <v>4727.0000000000018</v>
      </c>
      <c r="E35" s="9">
        <v>118.99999999999994</v>
      </c>
      <c r="F35" s="9">
        <v>290.59999999999991</v>
      </c>
      <c r="G35" s="9">
        <v>569.69999999999982</v>
      </c>
      <c r="H35" s="9">
        <v>537.5</v>
      </c>
      <c r="I35" s="9">
        <v>163.1</v>
      </c>
      <c r="J35" s="9">
        <v>527.9</v>
      </c>
      <c r="K35" s="9">
        <v>140</v>
      </c>
      <c r="L35" s="9">
        <v>120.3</v>
      </c>
      <c r="M35" s="9">
        <v>565.10000000000127</v>
      </c>
      <c r="N35" s="9">
        <v>366.30000000000109</v>
      </c>
      <c r="O35" s="9">
        <v>356</v>
      </c>
      <c r="P35" s="9">
        <v>343.9</v>
      </c>
      <c r="Q35" s="9">
        <v>492.89999999999964</v>
      </c>
      <c r="R35" s="9">
        <v>134.69999999999999</v>
      </c>
      <c r="S35" s="277"/>
      <c r="T35" s="277"/>
      <c r="U35" s="63"/>
      <c r="V35" s="348"/>
      <c r="W35" s="337"/>
      <c r="X35" s="63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57"/>
      <c r="BD35" s="9"/>
      <c r="BE35" s="9"/>
      <c r="BF35" s="9"/>
      <c r="BG35" s="9"/>
      <c r="BH35" s="9"/>
      <c r="BI35" s="9"/>
      <c r="BJ35" s="63"/>
      <c r="BK35" s="63"/>
      <c r="BL35" s="3"/>
      <c r="BM35" s="3"/>
      <c r="BN35" s="288"/>
      <c r="BO35" s="79"/>
      <c r="BP35" s="3"/>
      <c r="BQ35" s="75"/>
      <c r="BR35" s="82"/>
      <c r="BS35" s="3"/>
      <c r="BT35" s="79"/>
      <c r="BU35" s="137"/>
    </row>
    <row r="36" spans="1:73" ht="15.75">
      <c r="A36" s="3" t="s">
        <v>734</v>
      </c>
      <c r="B36" s="3"/>
      <c r="C36" s="3"/>
      <c r="D36" s="33">
        <f>SUM(E36:DZ36)</f>
        <v>4805.8000000000065</v>
      </c>
      <c r="E36" s="9">
        <v>152.5</v>
      </c>
      <c r="F36" s="9">
        <v>271.50000000000045</v>
      </c>
      <c r="G36" s="9">
        <v>203.40000000000123</v>
      </c>
      <c r="H36" s="9">
        <v>584.29999999999973</v>
      </c>
      <c r="I36" s="9">
        <v>222</v>
      </c>
      <c r="J36" s="9">
        <v>443.09999999999997</v>
      </c>
      <c r="K36" s="9">
        <v>270.5</v>
      </c>
      <c r="L36" s="9">
        <v>316.79999999999995</v>
      </c>
      <c r="M36" s="9">
        <v>630.00000000000182</v>
      </c>
      <c r="N36" s="9">
        <v>495.90000000000055</v>
      </c>
      <c r="O36" s="9">
        <v>398.100000000004</v>
      </c>
      <c r="P36" s="9">
        <v>302</v>
      </c>
      <c r="Q36" s="9">
        <v>476.69999999999891</v>
      </c>
      <c r="R36" s="9">
        <v>39</v>
      </c>
      <c r="S36" s="63"/>
      <c r="T36" s="63"/>
      <c r="U36" s="63"/>
      <c r="V36" s="347"/>
      <c r="W36" s="337"/>
      <c r="X36" s="63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57"/>
      <c r="BD36" s="9"/>
      <c r="BE36" s="9"/>
      <c r="BF36" s="9"/>
      <c r="BG36" s="9"/>
      <c r="BH36" s="9"/>
      <c r="BI36" s="9"/>
      <c r="BJ36" s="277"/>
      <c r="BK36" s="277"/>
      <c r="BL36" s="60"/>
      <c r="BM36" s="3"/>
      <c r="BN36" s="288"/>
      <c r="BO36" s="79"/>
      <c r="BP36" s="40"/>
      <c r="BQ36" s="75"/>
      <c r="BR36" s="82"/>
      <c r="BS36" s="3"/>
      <c r="BT36" s="79"/>
      <c r="BU36" s="137"/>
    </row>
    <row r="37" spans="1:73" ht="15.75">
      <c r="A37" s="60" t="s">
        <v>15</v>
      </c>
      <c r="B37" s="3"/>
      <c r="C37" s="3"/>
      <c r="D37" s="33">
        <f>SUM(E37:DZ37)</f>
        <v>4416.9999999999964</v>
      </c>
      <c r="E37" s="9">
        <v>83.700000000000045</v>
      </c>
      <c r="F37" s="9">
        <v>240.70000000000005</v>
      </c>
      <c r="G37" s="9">
        <v>542.09999999999945</v>
      </c>
      <c r="H37" s="9">
        <v>432.39999999999964</v>
      </c>
      <c r="I37" s="9">
        <v>279</v>
      </c>
      <c r="J37" s="9">
        <v>354.7</v>
      </c>
      <c r="K37" s="9">
        <v>451.00000000000006</v>
      </c>
      <c r="L37" s="9">
        <v>210</v>
      </c>
      <c r="M37" s="9">
        <v>403.59999999999854</v>
      </c>
      <c r="N37" s="9">
        <v>243.19999999999891</v>
      </c>
      <c r="O37" s="9">
        <v>451.89999999999964</v>
      </c>
      <c r="P37" s="9">
        <v>268.3</v>
      </c>
      <c r="Q37" s="9">
        <v>358.89999999999964</v>
      </c>
      <c r="R37" s="9">
        <v>97.5</v>
      </c>
      <c r="S37" s="277"/>
      <c r="T37" s="277"/>
      <c r="U37" s="63"/>
      <c r="V37" s="347"/>
      <c r="W37" s="337"/>
      <c r="X37" s="63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57"/>
      <c r="BD37" s="9"/>
      <c r="BE37" s="9"/>
      <c r="BF37" s="9"/>
      <c r="BG37" s="9"/>
      <c r="BH37" s="9"/>
      <c r="BI37" s="9"/>
      <c r="BJ37" s="63"/>
      <c r="BK37" s="63"/>
      <c r="BL37" s="3"/>
      <c r="BM37" s="63"/>
      <c r="BN37" s="288"/>
      <c r="BO37" s="79"/>
      <c r="BP37" s="3"/>
      <c r="BQ37" s="75"/>
      <c r="BR37" s="82"/>
      <c r="BS37" s="3"/>
      <c r="BT37" s="79"/>
      <c r="BU37" s="137"/>
    </row>
    <row r="38" spans="1:73" ht="15.75">
      <c r="A38" s="3" t="s">
        <v>3394</v>
      </c>
      <c r="B38" s="3"/>
      <c r="C38" s="3"/>
      <c r="D38" s="33">
        <f>SUM(E38:DZ38)</f>
        <v>4404.9999999999964</v>
      </c>
      <c r="E38" s="9">
        <v>211.69999999999982</v>
      </c>
      <c r="F38" s="9">
        <v>286.70000000000073</v>
      </c>
      <c r="G38" s="9">
        <v>205.20000000000027</v>
      </c>
      <c r="H38" s="9">
        <v>664.19999999999982</v>
      </c>
      <c r="I38" s="9">
        <v>236</v>
      </c>
      <c r="J38" s="9">
        <v>495.4</v>
      </c>
      <c r="K38" s="9">
        <v>259.7</v>
      </c>
      <c r="L38" s="9">
        <v>140.6</v>
      </c>
      <c r="M38" s="9">
        <v>581.49999999999909</v>
      </c>
      <c r="N38" s="9">
        <v>418.49999999999818</v>
      </c>
      <c r="O38" s="9">
        <v>307.49999999999818</v>
      </c>
      <c r="P38" s="9">
        <v>235</v>
      </c>
      <c r="Q38" s="9">
        <v>333.60000000000036</v>
      </c>
      <c r="R38" s="9">
        <v>29.4</v>
      </c>
      <c r="S38" s="63"/>
      <c r="T38" s="63"/>
      <c r="U38" s="63"/>
      <c r="V38" s="360"/>
      <c r="W38" s="337"/>
      <c r="X38" s="63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57"/>
      <c r="BD38" s="9"/>
      <c r="BE38" s="9"/>
      <c r="BF38" s="9"/>
      <c r="BG38" s="9"/>
      <c r="BH38" s="9"/>
      <c r="BI38" s="9"/>
      <c r="BJ38" s="28"/>
      <c r="BK38" s="28"/>
      <c r="BM38" s="3"/>
      <c r="BN38" s="287"/>
      <c r="BO38" s="79"/>
      <c r="BP38" s="3"/>
      <c r="BQ38" s="75"/>
      <c r="BR38" s="82"/>
      <c r="BS38" s="3"/>
      <c r="BT38" s="79"/>
      <c r="BU38" s="137"/>
    </row>
    <row r="39" spans="1:73" ht="15.75">
      <c r="A39" s="60" t="s">
        <v>2007</v>
      </c>
      <c r="B39" s="3"/>
      <c r="C39" s="3"/>
      <c r="D39" s="33">
        <f>SUM(E39:DZ39)</f>
        <v>2065.5000000000009</v>
      </c>
      <c r="E39" s="9">
        <v>551.60000000000014</v>
      </c>
      <c r="F39" s="9">
        <v>9.6000000000003638</v>
      </c>
      <c r="G39" s="9">
        <v>60.000000000000455</v>
      </c>
      <c r="H39" s="9">
        <v>321.30000000000018</v>
      </c>
      <c r="I39" s="9">
        <v>16.5</v>
      </c>
      <c r="J39" s="9">
        <v>135.5</v>
      </c>
      <c r="K39" s="9">
        <v>26.400000000000002</v>
      </c>
      <c r="L39" s="9">
        <v>112.5</v>
      </c>
      <c r="M39" s="9">
        <v>211.09999999999945</v>
      </c>
      <c r="N39" s="9">
        <v>66.000000000000909</v>
      </c>
      <c r="O39" s="9">
        <v>174.89999999999964</v>
      </c>
      <c r="P39" s="9">
        <v>142.5</v>
      </c>
      <c r="Q39" s="9">
        <v>206.09999999999945</v>
      </c>
      <c r="R39" s="9">
        <v>31.5</v>
      </c>
      <c r="S39" s="277"/>
      <c r="T39" s="277"/>
      <c r="U39" s="63"/>
      <c r="V39" s="348"/>
      <c r="W39" s="337"/>
      <c r="X39" s="63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57"/>
      <c r="BD39" s="9"/>
      <c r="BE39" s="9"/>
      <c r="BF39" s="9"/>
      <c r="BG39" s="9"/>
      <c r="BH39" s="9"/>
      <c r="BI39" s="9"/>
      <c r="BJ39" s="63"/>
      <c r="BK39" s="63"/>
      <c r="BL39" s="3"/>
      <c r="BM39" s="3"/>
      <c r="BN39" s="288"/>
      <c r="BO39" s="79"/>
      <c r="BP39" s="3"/>
      <c r="BQ39" s="75"/>
      <c r="BR39" s="82"/>
      <c r="BS39" s="3"/>
      <c r="BT39" s="79"/>
      <c r="BU39" s="137"/>
    </row>
    <row r="40" spans="1:73" ht="15.75">
      <c r="A40" s="60" t="s">
        <v>17</v>
      </c>
      <c r="B40" s="3"/>
      <c r="C40" s="3"/>
      <c r="D40" s="33">
        <f>SUM(E40:DZ40)</f>
        <v>4929.1999999999971</v>
      </c>
      <c r="E40" s="9">
        <v>319.89999999999998</v>
      </c>
      <c r="F40" s="9">
        <v>231.80000000000018</v>
      </c>
      <c r="G40" s="9">
        <v>224.40000000000009</v>
      </c>
      <c r="H40" s="9">
        <v>608.5</v>
      </c>
      <c r="I40" s="9">
        <v>290.49999999999994</v>
      </c>
      <c r="J40" s="9">
        <v>499.2</v>
      </c>
      <c r="K40" s="9">
        <v>216</v>
      </c>
      <c r="L40" s="9">
        <v>124.1</v>
      </c>
      <c r="M40" s="9">
        <v>488.5</v>
      </c>
      <c r="N40" s="9">
        <v>333.29999999999927</v>
      </c>
      <c r="O40" s="9">
        <v>473.5</v>
      </c>
      <c r="P40" s="9">
        <v>384.90000000000003</v>
      </c>
      <c r="Q40" s="9">
        <v>431.89999999999782</v>
      </c>
      <c r="R40" s="9">
        <v>302.7</v>
      </c>
      <c r="S40" s="277"/>
      <c r="T40" s="277"/>
      <c r="U40" s="63"/>
      <c r="V40" s="347"/>
      <c r="W40" s="337"/>
      <c r="X40" s="63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57"/>
      <c r="BD40" s="9"/>
      <c r="BE40" s="9"/>
      <c r="BF40" s="9"/>
      <c r="BG40" s="9"/>
      <c r="BH40" s="9"/>
      <c r="BI40" s="9"/>
      <c r="BJ40" s="277"/>
      <c r="BK40" s="277"/>
      <c r="BL40" s="60"/>
      <c r="BM40" s="63"/>
      <c r="BN40" s="287"/>
      <c r="BO40" s="79"/>
      <c r="BP40" s="3"/>
      <c r="BQ40" s="75"/>
      <c r="BR40" s="82"/>
      <c r="BS40" s="3"/>
      <c r="BT40" s="79"/>
      <c r="BU40" s="137"/>
    </row>
    <row r="41" spans="1:73" ht="15.75">
      <c r="A41" s="3" t="s">
        <v>757</v>
      </c>
      <c r="B41" s="3"/>
      <c r="C41" s="3"/>
      <c r="D41" s="33">
        <f>SUM(E41:DZ41)</f>
        <v>5794</v>
      </c>
      <c r="E41" s="9">
        <v>85.800000000000068</v>
      </c>
      <c r="F41" s="9">
        <v>510.39999999999986</v>
      </c>
      <c r="G41" s="9">
        <v>267.50000000000045</v>
      </c>
      <c r="H41" s="9">
        <v>673.50000000000091</v>
      </c>
      <c r="I41" s="9">
        <v>419.1</v>
      </c>
      <c r="J41" s="9">
        <v>551.20000000000005</v>
      </c>
      <c r="K41" s="9">
        <v>458.4</v>
      </c>
      <c r="L41" s="9">
        <v>516.29999999999995</v>
      </c>
      <c r="M41" s="9">
        <v>665.90000000000146</v>
      </c>
      <c r="N41" s="9">
        <v>743.60000000000036</v>
      </c>
      <c r="O41" s="9">
        <v>315.39999999999782</v>
      </c>
      <c r="P41" s="9">
        <v>187.8</v>
      </c>
      <c r="Q41" s="9">
        <v>349.39999999999964</v>
      </c>
      <c r="R41" s="9">
        <v>49.7</v>
      </c>
      <c r="S41" s="63"/>
      <c r="T41" s="63"/>
      <c r="U41" s="63"/>
      <c r="V41" s="347"/>
      <c r="W41" s="337"/>
      <c r="X41" s="63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57"/>
      <c r="BD41" s="9"/>
      <c r="BE41" s="9"/>
      <c r="BF41" s="9"/>
      <c r="BG41" s="9"/>
      <c r="BH41" s="9"/>
      <c r="BI41" s="9"/>
      <c r="BJ41" s="277"/>
      <c r="BK41" s="277"/>
      <c r="BL41" s="60"/>
      <c r="BM41" s="63"/>
      <c r="BN41" s="287"/>
      <c r="BO41" s="79"/>
      <c r="BP41" s="3"/>
      <c r="BQ41" s="75"/>
      <c r="BR41" s="82"/>
      <c r="BS41" s="3"/>
      <c r="BT41" s="79"/>
      <c r="BU41" s="137"/>
    </row>
    <row r="42" spans="1:73" ht="15.75">
      <c r="A42" s="3" t="s">
        <v>162</v>
      </c>
      <c r="B42" s="3"/>
      <c r="C42" s="3"/>
      <c r="D42" s="33">
        <f>SUM(E42:DZ42)</f>
        <v>5414.7999999999865</v>
      </c>
      <c r="E42" s="9">
        <v>293.69999999999993</v>
      </c>
      <c r="F42" s="9">
        <v>217.5</v>
      </c>
      <c r="G42" s="9">
        <v>330.39999999999964</v>
      </c>
      <c r="H42" s="9">
        <v>522.49999999999909</v>
      </c>
      <c r="I42" s="9">
        <v>463</v>
      </c>
      <c r="J42" s="9">
        <v>476.5</v>
      </c>
      <c r="K42" s="9">
        <v>234.79999999999998</v>
      </c>
      <c r="L42" s="9">
        <v>240.3</v>
      </c>
      <c r="M42" s="9">
        <v>580.29999999999563</v>
      </c>
      <c r="N42" s="9">
        <v>486.29999999999745</v>
      </c>
      <c r="O42" s="9">
        <v>396.79999999999745</v>
      </c>
      <c r="P42" s="9">
        <v>549.1</v>
      </c>
      <c r="Q42" s="9">
        <v>482.59999999999673</v>
      </c>
      <c r="R42" s="9">
        <v>141</v>
      </c>
      <c r="S42" s="63"/>
      <c r="T42" s="63"/>
      <c r="U42" s="63"/>
      <c r="V42" s="347"/>
      <c r="W42" s="337"/>
      <c r="X42" s="63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57"/>
      <c r="BD42" s="9"/>
      <c r="BE42" s="9"/>
      <c r="BF42" s="9"/>
      <c r="BG42" s="9"/>
      <c r="BH42" s="9"/>
      <c r="BI42" s="9"/>
      <c r="BJ42" s="225"/>
      <c r="BK42" s="225"/>
      <c r="BL42" s="82"/>
      <c r="BM42" s="3"/>
      <c r="BN42" s="287"/>
      <c r="BO42" s="79"/>
      <c r="BP42" s="40"/>
      <c r="BQ42" s="75"/>
      <c r="BR42" s="82"/>
      <c r="BS42" s="3"/>
      <c r="BT42" s="79"/>
      <c r="BU42" s="137"/>
    </row>
    <row r="43" spans="1:73" ht="15.75">
      <c r="A43" s="3" t="s">
        <v>3373</v>
      </c>
      <c r="B43" s="3"/>
      <c r="C43" s="3"/>
      <c r="D43" s="33">
        <f>SUM(E43:DZ43)</f>
        <v>5245.1000000000113</v>
      </c>
      <c r="E43" s="9">
        <v>166.89999999999998</v>
      </c>
      <c r="F43" s="9">
        <v>461.00000000000023</v>
      </c>
      <c r="G43" s="9">
        <v>236.19999999999936</v>
      </c>
      <c r="H43" s="9">
        <v>620.64999999999873</v>
      </c>
      <c r="I43" s="9">
        <v>334.8</v>
      </c>
      <c r="J43" s="9">
        <v>595.75</v>
      </c>
      <c r="K43" s="9">
        <v>153.69999999999999</v>
      </c>
      <c r="L43" s="9">
        <v>255.8</v>
      </c>
      <c r="M43" s="9">
        <v>577.300000000002</v>
      </c>
      <c r="N43" s="9">
        <v>538.10000000000309</v>
      </c>
      <c r="O43" s="9">
        <v>378.80000000000291</v>
      </c>
      <c r="P43" s="9">
        <v>248.90000000000003</v>
      </c>
      <c r="Q43" s="9">
        <v>298.00000000000546</v>
      </c>
      <c r="R43" s="9">
        <v>379.2</v>
      </c>
      <c r="S43" s="63"/>
      <c r="T43" s="63"/>
      <c r="U43" s="63"/>
      <c r="V43" s="360"/>
      <c r="W43" s="337"/>
      <c r="X43" s="63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57"/>
      <c r="BD43" s="9"/>
      <c r="BE43" s="9"/>
      <c r="BF43" s="9"/>
      <c r="BG43" s="9"/>
      <c r="BH43" s="9"/>
      <c r="BI43" s="9"/>
      <c r="BJ43" s="63"/>
      <c r="BK43" s="63"/>
      <c r="BL43" s="3"/>
      <c r="BM43" s="3"/>
      <c r="BN43" s="287"/>
      <c r="BO43" s="79"/>
      <c r="BP43" s="3"/>
      <c r="BQ43" s="75"/>
      <c r="BR43" s="82"/>
      <c r="BS43" s="107"/>
      <c r="BT43" s="79"/>
      <c r="BU43" s="137"/>
    </row>
    <row r="44" spans="1:73" ht="15.75">
      <c r="A44" s="3" t="s">
        <v>3398</v>
      </c>
      <c r="B44" s="3"/>
      <c r="C44" s="3"/>
      <c r="D44" s="33">
        <f>SUM(E44:DZ44)</f>
        <v>4174.5500000000011</v>
      </c>
      <c r="E44" s="9">
        <v>38.800000000000068</v>
      </c>
      <c r="F44" s="9">
        <v>219.69999999999959</v>
      </c>
      <c r="G44" s="9">
        <v>286.50000000000045</v>
      </c>
      <c r="H44" s="9">
        <v>645.15000000000055</v>
      </c>
      <c r="I44" s="9">
        <v>140.80000000000001</v>
      </c>
      <c r="J44" s="9">
        <v>517.29999999999995</v>
      </c>
      <c r="K44" s="9">
        <v>266</v>
      </c>
      <c r="L44" s="9">
        <v>188.8</v>
      </c>
      <c r="M44" s="9">
        <v>611.34999999999945</v>
      </c>
      <c r="N44" s="9">
        <v>404.75000000000182</v>
      </c>
      <c r="O44" s="9">
        <v>312.80000000000109</v>
      </c>
      <c r="P44" s="9">
        <v>229</v>
      </c>
      <c r="Q44" s="9">
        <v>304.49999999999818</v>
      </c>
      <c r="R44" s="9">
        <v>9.1</v>
      </c>
      <c r="S44" s="63"/>
      <c r="T44" s="63"/>
      <c r="U44" s="63"/>
      <c r="V44" s="360"/>
      <c r="W44" s="337"/>
      <c r="X44" s="63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57"/>
      <c r="BD44" s="9"/>
      <c r="BE44" s="9"/>
      <c r="BF44" s="9"/>
      <c r="BG44" s="9"/>
      <c r="BH44" s="9"/>
      <c r="BI44" s="9"/>
      <c r="BJ44" s="63"/>
      <c r="BK44" s="63"/>
      <c r="BL44" s="3"/>
      <c r="BM44" s="3"/>
      <c r="BN44" s="288"/>
      <c r="BO44" s="79"/>
      <c r="BP44" s="3"/>
      <c r="BQ44" s="75"/>
      <c r="BR44" s="82"/>
      <c r="BS44" s="3"/>
      <c r="BT44" s="79"/>
      <c r="BU44" s="137"/>
    </row>
    <row r="45" spans="1:73" ht="15.75">
      <c r="A45" s="3" t="s">
        <v>3376</v>
      </c>
      <c r="B45" s="3"/>
      <c r="C45" s="3"/>
      <c r="D45" s="33">
        <f>SUM(E45:DZ45)</f>
        <v>4111.1000000000031</v>
      </c>
      <c r="E45" s="9">
        <v>77.000000000000057</v>
      </c>
      <c r="F45" s="9">
        <v>339.99999999999977</v>
      </c>
      <c r="G45" s="9">
        <v>85.399999999999636</v>
      </c>
      <c r="H45" s="9">
        <v>557.89999999999964</v>
      </c>
      <c r="I45" s="9">
        <v>263.59999999999997</v>
      </c>
      <c r="J45" s="9">
        <v>496.5</v>
      </c>
      <c r="K45" s="9">
        <v>333.8</v>
      </c>
      <c r="L45" s="9">
        <v>176.9</v>
      </c>
      <c r="M45" s="9">
        <v>496.60000000000309</v>
      </c>
      <c r="N45" s="9">
        <v>544.19999999999982</v>
      </c>
      <c r="O45" s="9">
        <v>258.90000000000055</v>
      </c>
      <c r="P45" s="9">
        <v>384.3</v>
      </c>
      <c r="Q45" s="9">
        <v>66.300000000000182</v>
      </c>
      <c r="R45" s="9">
        <v>29.700000000000003</v>
      </c>
      <c r="S45" s="63"/>
      <c r="T45" s="63"/>
      <c r="U45" s="63"/>
      <c r="V45" s="360"/>
      <c r="W45" s="337"/>
      <c r="X45" s="63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57"/>
      <c r="BD45" s="9"/>
      <c r="BE45" s="9"/>
      <c r="BF45" s="9"/>
      <c r="BG45" s="9"/>
      <c r="BH45" s="9"/>
      <c r="BI45" s="9"/>
      <c r="BJ45" s="277"/>
      <c r="BK45" s="277"/>
      <c r="BL45" s="60"/>
      <c r="BM45" s="3"/>
      <c r="BN45" s="288"/>
      <c r="BO45" s="79"/>
      <c r="BP45" s="3"/>
      <c r="BQ45" s="75"/>
      <c r="BR45" s="82"/>
      <c r="BS45" s="3"/>
      <c r="BT45" s="79"/>
      <c r="BU45" s="137"/>
    </row>
    <row r="46" spans="1:73" ht="15.75">
      <c r="A46" s="82" t="s">
        <v>1643</v>
      </c>
      <c r="B46" s="3"/>
      <c r="C46" s="3"/>
      <c r="D46" s="33">
        <f>SUM(E46:DZ46)</f>
        <v>3675.8999999999974</v>
      </c>
      <c r="E46" s="9">
        <v>177.09999999999997</v>
      </c>
      <c r="F46" s="9">
        <v>205.89999999999986</v>
      </c>
      <c r="G46" s="9">
        <v>143.49999999999955</v>
      </c>
      <c r="H46" s="9">
        <v>468</v>
      </c>
      <c r="I46" s="9">
        <v>291.7</v>
      </c>
      <c r="J46" s="9">
        <v>477.9</v>
      </c>
      <c r="K46" s="9">
        <v>238.2</v>
      </c>
      <c r="L46" s="9">
        <v>85.9</v>
      </c>
      <c r="M46" s="9">
        <v>420.49999999999909</v>
      </c>
      <c r="N46" s="9">
        <v>335.09999999999764</v>
      </c>
      <c r="O46" s="9">
        <v>227.99999999999818</v>
      </c>
      <c r="P46" s="9">
        <v>258.70000000000005</v>
      </c>
      <c r="Q46" s="9">
        <v>280.30000000000291</v>
      </c>
      <c r="R46" s="9">
        <v>65.099999999999994</v>
      </c>
      <c r="S46" s="225"/>
      <c r="T46" s="225"/>
      <c r="U46" s="63"/>
      <c r="V46" s="347"/>
      <c r="W46" s="337"/>
      <c r="X46" s="63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57"/>
      <c r="BD46" s="9"/>
      <c r="BE46" s="9"/>
      <c r="BF46" s="9"/>
      <c r="BG46" s="9"/>
      <c r="BH46" s="9"/>
      <c r="BI46" s="9"/>
      <c r="BJ46" s="277"/>
      <c r="BK46" s="277"/>
      <c r="BL46" s="60"/>
      <c r="BM46" s="3"/>
      <c r="BN46" s="287"/>
      <c r="BO46" s="79"/>
      <c r="BP46" s="3"/>
      <c r="BQ46" s="75"/>
      <c r="BR46" s="82"/>
      <c r="BS46" s="3"/>
      <c r="BT46" s="79"/>
      <c r="BU46" s="137"/>
    </row>
    <row r="47" spans="1:73" ht="15.75">
      <c r="A47" s="3" t="s">
        <v>3372</v>
      </c>
      <c r="B47" s="3"/>
      <c r="C47" s="3"/>
      <c r="D47" s="33">
        <f>SUM(E47:DZ47)</f>
        <v>5629.8500000000058</v>
      </c>
      <c r="E47" s="9">
        <v>143.29999999999995</v>
      </c>
      <c r="F47" s="9">
        <v>380.49999999999955</v>
      </c>
      <c r="G47" s="9">
        <v>179.09999999999945</v>
      </c>
      <c r="H47" s="9">
        <v>860.35000000000082</v>
      </c>
      <c r="I47" s="9">
        <v>380.6</v>
      </c>
      <c r="J47" s="9">
        <v>600.5</v>
      </c>
      <c r="K47" s="9">
        <v>304.89999999999998</v>
      </c>
      <c r="L47" s="9">
        <v>291.5</v>
      </c>
      <c r="M47" s="9">
        <v>613.85000000000127</v>
      </c>
      <c r="N47" s="9">
        <v>621.15000000000327</v>
      </c>
      <c r="O47" s="9">
        <v>358.80000000000109</v>
      </c>
      <c r="P47" s="9">
        <v>190.70000000000002</v>
      </c>
      <c r="Q47" s="9">
        <v>377.60000000000036</v>
      </c>
      <c r="R47" s="9">
        <v>327</v>
      </c>
      <c r="S47" s="63"/>
      <c r="T47" s="63"/>
      <c r="U47" s="63"/>
      <c r="V47" s="360"/>
      <c r="W47" s="337"/>
      <c r="X47" s="63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57"/>
      <c r="BD47" s="9"/>
      <c r="BE47" s="9"/>
      <c r="BF47" s="9"/>
      <c r="BG47" s="9"/>
      <c r="BH47" s="9"/>
      <c r="BI47" s="9"/>
      <c r="BJ47" s="225"/>
      <c r="BK47" s="225"/>
      <c r="BL47" s="82"/>
      <c r="BM47" s="3"/>
      <c r="BN47" s="288"/>
      <c r="BO47" s="79"/>
      <c r="BP47" s="40"/>
      <c r="BQ47" s="75"/>
      <c r="BR47" s="82"/>
      <c r="BS47" s="3"/>
      <c r="BT47" s="79"/>
      <c r="BU47" s="137"/>
    </row>
    <row r="48" spans="1:73" ht="15.75">
      <c r="A48" s="3" t="s">
        <v>800</v>
      </c>
      <c r="B48" s="3"/>
      <c r="C48" s="3"/>
      <c r="D48" s="33">
        <f>SUM(E48:DZ48)</f>
        <v>5532.4000000000078</v>
      </c>
      <c r="E48" s="9">
        <v>314.8000000000003</v>
      </c>
      <c r="F48" s="9">
        <v>293.29999999999927</v>
      </c>
      <c r="G48" s="9">
        <v>301.19999999999936</v>
      </c>
      <c r="H48" s="9">
        <v>586.05000000000018</v>
      </c>
      <c r="I48" s="9">
        <v>389.7</v>
      </c>
      <c r="J48" s="9">
        <v>580.55000000000007</v>
      </c>
      <c r="K48" s="9">
        <v>212.8</v>
      </c>
      <c r="L48" s="9">
        <v>266</v>
      </c>
      <c r="M48" s="9">
        <v>556.70000000000073</v>
      </c>
      <c r="N48" s="9">
        <v>401.80000000000109</v>
      </c>
      <c r="O48" s="9">
        <v>609.90000000000146</v>
      </c>
      <c r="P48" s="9">
        <v>395.80000000000007</v>
      </c>
      <c r="Q48" s="9">
        <v>431.80000000000473</v>
      </c>
      <c r="R48" s="9">
        <v>192</v>
      </c>
      <c r="S48" s="277"/>
      <c r="T48" s="277"/>
      <c r="U48" s="63"/>
      <c r="V48" s="347"/>
      <c r="W48" s="337"/>
      <c r="X48" s="63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57"/>
      <c r="BD48" s="9"/>
      <c r="BE48" s="9"/>
      <c r="BF48" s="9"/>
      <c r="BG48" s="9"/>
      <c r="BH48" s="9"/>
      <c r="BI48" s="9"/>
      <c r="BJ48" s="225"/>
      <c r="BK48" s="225"/>
      <c r="BL48" s="82"/>
      <c r="BM48" s="3"/>
      <c r="BN48" s="288"/>
      <c r="BO48" s="79"/>
      <c r="BP48" s="40"/>
      <c r="BQ48" s="75"/>
      <c r="BR48" s="82"/>
      <c r="BS48" s="3"/>
      <c r="BT48" s="79"/>
      <c r="BU48" s="137"/>
    </row>
    <row r="49" spans="1:73" ht="15.75">
      <c r="A49" s="60" t="s">
        <v>4497</v>
      </c>
      <c r="B49" s="3"/>
      <c r="C49" s="3"/>
      <c r="D49" s="33">
        <f>SUM(E49:DZ49)</f>
        <v>4308.799999999992</v>
      </c>
      <c r="E49" s="9">
        <v>258.30000000000007</v>
      </c>
      <c r="F49" s="9">
        <v>386.99999999999955</v>
      </c>
      <c r="G49" s="9">
        <v>193.49999999999955</v>
      </c>
      <c r="H49" s="9">
        <v>294.40000000000055</v>
      </c>
      <c r="I49" s="9">
        <v>421.5</v>
      </c>
      <c r="J49" s="9">
        <v>389.8</v>
      </c>
      <c r="K49" s="9">
        <v>230.29999999999998</v>
      </c>
      <c r="L49" s="9">
        <v>238.7</v>
      </c>
      <c r="M49" s="9">
        <v>504.29999999999745</v>
      </c>
      <c r="N49" s="9">
        <v>276.59999999999854</v>
      </c>
      <c r="O49" s="9">
        <v>301.49999999999818</v>
      </c>
      <c r="P49" s="9">
        <v>246.39999999999998</v>
      </c>
      <c r="Q49" s="9">
        <v>441.99999999999818</v>
      </c>
      <c r="R49" s="9">
        <v>124.5</v>
      </c>
      <c r="S49" s="277"/>
      <c r="T49" s="277"/>
      <c r="U49" s="63"/>
      <c r="V49" s="347"/>
      <c r="W49" s="337"/>
      <c r="X49" s="63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57"/>
      <c r="BD49" s="9"/>
      <c r="BE49" s="9"/>
      <c r="BF49" s="9"/>
      <c r="BG49" s="9"/>
      <c r="BH49" s="9"/>
      <c r="BI49" s="9"/>
      <c r="BJ49" s="63"/>
      <c r="BK49" s="63"/>
      <c r="BL49" s="3"/>
      <c r="BM49" s="3"/>
      <c r="BN49" s="288"/>
      <c r="BO49" s="79"/>
      <c r="BP49" s="3"/>
      <c r="BQ49" s="75"/>
      <c r="BR49" s="82"/>
      <c r="BS49" s="3"/>
      <c r="BT49" s="79"/>
      <c r="BU49" s="137"/>
    </row>
    <row r="50" spans="1:73" ht="15.75">
      <c r="A50" s="3" t="s">
        <v>796</v>
      </c>
      <c r="B50" s="3"/>
      <c r="C50" s="3"/>
      <c r="D50" s="33">
        <f>SUM(E50:DZ50)</f>
        <v>5860.800000000002</v>
      </c>
      <c r="E50" s="9">
        <v>160.99999999999989</v>
      </c>
      <c r="F50" s="9">
        <v>541.00000000000068</v>
      </c>
      <c r="G50" s="9">
        <v>281.39999999999918</v>
      </c>
      <c r="H50" s="9">
        <v>710.80000000000018</v>
      </c>
      <c r="I50" s="9">
        <v>425</v>
      </c>
      <c r="J50" s="9">
        <v>627.00000000000011</v>
      </c>
      <c r="K50" s="9">
        <v>455.40000000000003</v>
      </c>
      <c r="L50" s="9">
        <v>305.7</v>
      </c>
      <c r="M50" s="9">
        <v>568.5</v>
      </c>
      <c r="N50" s="9">
        <v>652.89999999999964</v>
      </c>
      <c r="O50" s="9">
        <v>282.10000000000036</v>
      </c>
      <c r="P50" s="9">
        <v>297</v>
      </c>
      <c r="Q50" s="9">
        <v>308.30000000000291</v>
      </c>
      <c r="R50" s="9">
        <v>244.70000000000002</v>
      </c>
      <c r="S50" s="63"/>
      <c r="T50" s="63"/>
      <c r="U50" s="63"/>
      <c r="V50" s="347"/>
      <c r="W50" s="337"/>
      <c r="X50" s="63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57"/>
      <c r="BD50" s="9"/>
      <c r="BE50" s="9"/>
      <c r="BF50" s="9"/>
      <c r="BG50" s="9"/>
      <c r="BH50" s="9"/>
      <c r="BI50" s="9"/>
      <c r="BJ50" s="277"/>
      <c r="BK50" s="277"/>
      <c r="BL50" s="60"/>
      <c r="BM50" s="63"/>
      <c r="BN50" s="288"/>
      <c r="BO50" s="79"/>
      <c r="BP50" s="3"/>
      <c r="BQ50" s="75"/>
      <c r="BR50" s="82"/>
      <c r="BS50" s="3"/>
      <c r="BT50" s="79"/>
      <c r="BU50" s="137"/>
    </row>
    <row r="51" spans="1:73" ht="15.75">
      <c r="A51" t="s">
        <v>21</v>
      </c>
      <c r="B51" s="3"/>
      <c r="C51" s="3"/>
      <c r="D51" s="33">
        <f>SUM(E51:DZ51)</f>
        <v>4082.8999999999951</v>
      </c>
      <c r="E51" s="9">
        <v>103.70000000000005</v>
      </c>
      <c r="F51" s="9">
        <v>255.69999999999982</v>
      </c>
      <c r="G51" s="9">
        <v>291.09999999999991</v>
      </c>
      <c r="H51" s="9">
        <v>595.49999999999909</v>
      </c>
      <c r="I51" s="9">
        <v>221.5</v>
      </c>
      <c r="J51" s="9">
        <v>452.5</v>
      </c>
      <c r="K51" s="9">
        <v>222.7</v>
      </c>
      <c r="L51" s="9">
        <v>116</v>
      </c>
      <c r="M51" s="9">
        <v>452.49999999999818</v>
      </c>
      <c r="N51" s="9">
        <v>365.09999999999854</v>
      </c>
      <c r="O51" s="9">
        <v>375</v>
      </c>
      <c r="P51" s="9">
        <v>272.3</v>
      </c>
      <c r="Q51" s="9">
        <v>317.29999999999927</v>
      </c>
      <c r="R51" s="9">
        <v>42</v>
      </c>
      <c r="S51" s="63"/>
      <c r="T51" s="63"/>
      <c r="U51" s="63"/>
      <c r="V51" s="347"/>
      <c r="W51" s="337"/>
      <c r="X51" s="63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57"/>
      <c r="BD51" s="9"/>
      <c r="BE51" s="9"/>
      <c r="BF51" s="9"/>
      <c r="BG51" s="9"/>
      <c r="BH51" s="9"/>
      <c r="BI51" s="9"/>
      <c r="BJ51" s="63"/>
      <c r="BK51" s="63"/>
      <c r="BL51" s="3"/>
      <c r="BM51" s="3"/>
      <c r="BN51" s="287"/>
      <c r="BO51" s="79"/>
      <c r="BP51" s="3"/>
      <c r="BQ51" s="75"/>
      <c r="BR51" s="82"/>
      <c r="BS51" s="3"/>
      <c r="BT51" s="79"/>
      <c r="BU51" s="137"/>
    </row>
    <row r="52" spans="1:73" ht="15.75">
      <c r="A52" s="3" t="s">
        <v>141</v>
      </c>
      <c r="B52" s="3"/>
      <c r="C52" s="3"/>
      <c r="D52" s="33">
        <f>SUM(E52:DZ52)</f>
        <v>3352.6999999999985</v>
      </c>
      <c r="E52" s="9">
        <v>175.09999999999991</v>
      </c>
      <c r="F52" s="9">
        <v>121.89999999999918</v>
      </c>
      <c r="G52" s="9">
        <v>206.99999999999955</v>
      </c>
      <c r="H52" s="9">
        <v>411.59999999999945</v>
      </c>
      <c r="I52" s="9">
        <v>97.5</v>
      </c>
      <c r="J52" s="9">
        <v>343.5</v>
      </c>
      <c r="K52" s="9">
        <v>135.29999999999998</v>
      </c>
      <c r="L52" s="9">
        <v>71.7</v>
      </c>
      <c r="M52" s="9">
        <v>395.5</v>
      </c>
      <c r="N52" s="9">
        <v>114.89999999999964</v>
      </c>
      <c r="O52" s="9">
        <v>282</v>
      </c>
      <c r="P52" s="9">
        <v>323.5</v>
      </c>
      <c r="Q52" s="9">
        <v>395.70000000000073</v>
      </c>
      <c r="R52" s="9">
        <v>277.5</v>
      </c>
      <c r="S52" s="63"/>
      <c r="T52" s="63"/>
      <c r="U52" s="63"/>
      <c r="V52" s="347"/>
      <c r="W52" s="337"/>
      <c r="X52" s="63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57"/>
      <c r="BD52" s="9"/>
      <c r="BE52" s="9"/>
      <c r="BF52" s="9"/>
      <c r="BG52" s="9"/>
      <c r="BH52" s="9"/>
      <c r="BI52" s="9"/>
      <c r="BJ52" s="63"/>
      <c r="BK52" s="63"/>
      <c r="BL52" s="3"/>
      <c r="BM52" s="3"/>
      <c r="BN52" s="288"/>
      <c r="BO52" s="79"/>
      <c r="BP52" s="3"/>
      <c r="BQ52" s="75"/>
      <c r="BR52" s="82"/>
      <c r="BS52" s="3"/>
      <c r="BT52" s="79"/>
      <c r="BU52" s="137"/>
    </row>
    <row r="53" spans="1:73" ht="15.75">
      <c r="A53" s="60" t="s">
        <v>3365</v>
      </c>
      <c r="B53" s="3"/>
      <c r="C53" s="3"/>
      <c r="D53" s="33">
        <f>SUM(E53:DZ53)</f>
        <v>4818.1000000000085</v>
      </c>
      <c r="E53" s="9">
        <v>269.00000000000006</v>
      </c>
      <c r="F53" s="9">
        <v>515</v>
      </c>
      <c r="G53" s="9">
        <v>249.40000000000009</v>
      </c>
      <c r="H53" s="9">
        <v>491.00000000000045</v>
      </c>
      <c r="I53" s="9">
        <v>91</v>
      </c>
      <c r="J53" s="9">
        <v>512.6</v>
      </c>
      <c r="K53" s="9">
        <v>421.5</v>
      </c>
      <c r="L53" s="9">
        <v>193.8</v>
      </c>
      <c r="M53" s="9">
        <v>514.60000000000218</v>
      </c>
      <c r="N53" s="9">
        <v>444.70000000000164</v>
      </c>
      <c r="O53" s="9">
        <v>283.70000000000164</v>
      </c>
      <c r="P53" s="9">
        <v>448.5</v>
      </c>
      <c r="Q53" s="9">
        <v>209.00000000000182</v>
      </c>
      <c r="R53" s="9">
        <v>174.3</v>
      </c>
      <c r="S53" s="277"/>
      <c r="T53" s="277"/>
      <c r="U53" s="63"/>
      <c r="V53" s="348"/>
      <c r="W53" s="337"/>
      <c r="X53" s="63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57"/>
      <c r="BD53" s="9"/>
      <c r="BE53" s="9"/>
      <c r="BF53" s="9"/>
      <c r="BG53" s="9"/>
      <c r="BH53" s="9"/>
      <c r="BI53" s="9"/>
      <c r="BJ53" s="63"/>
      <c r="BK53" s="63"/>
      <c r="BL53" s="3"/>
      <c r="BM53" s="3"/>
      <c r="BN53" s="288"/>
      <c r="BO53" s="79"/>
      <c r="BP53" s="3"/>
      <c r="BQ53" s="75"/>
      <c r="BR53" s="82"/>
      <c r="BS53" s="3"/>
      <c r="BT53" s="79"/>
      <c r="BU53" s="137"/>
    </row>
    <row r="54" spans="1:73" ht="15.75">
      <c r="A54" s="60" t="s">
        <v>2026</v>
      </c>
      <c r="B54" s="3"/>
      <c r="C54" s="3"/>
      <c r="D54" s="33">
        <f>SUM(E54:DZ54)</f>
        <v>3731.5000000000036</v>
      </c>
      <c r="E54" s="9">
        <v>315.99999999999989</v>
      </c>
      <c r="F54" s="9">
        <v>34.100000000000136</v>
      </c>
      <c r="G54" s="9">
        <v>81.699999999999363</v>
      </c>
      <c r="H54" s="9">
        <v>383.60000000000036</v>
      </c>
      <c r="I54" s="9">
        <v>218</v>
      </c>
      <c r="J54" s="9">
        <v>419</v>
      </c>
      <c r="K54" s="9">
        <v>239.9</v>
      </c>
      <c r="L54" s="9">
        <v>30.1</v>
      </c>
      <c r="M54" s="9">
        <v>400.60000000000127</v>
      </c>
      <c r="N54" s="9">
        <v>273.90000000000146</v>
      </c>
      <c r="O54" s="9">
        <v>258.00000000000091</v>
      </c>
      <c r="P54" s="9">
        <v>636.70000000000005</v>
      </c>
      <c r="Q54" s="9">
        <v>391.60000000000036</v>
      </c>
      <c r="R54" s="9">
        <v>48.3</v>
      </c>
      <c r="S54" s="277"/>
      <c r="T54" s="277"/>
      <c r="U54" s="63"/>
      <c r="V54" s="347"/>
      <c r="W54" s="337"/>
      <c r="X54" s="63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57"/>
      <c r="BD54" s="9"/>
      <c r="BE54" s="9"/>
      <c r="BF54" s="9"/>
      <c r="BG54" s="9"/>
      <c r="BH54" s="9"/>
      <c r="BI54" s="9"/>
      <c r="BJ54" s="28"/>
      <c r="BK54" s="28"/>
      <c r="BM54" s="3"/>
      <c r="BN54" s="288"/>
      <c r="BO54" s="79"/>
      <c r="BP54" s="3"/>
      <c r="BQ54" s="75"/>
      <c r="BR54" s="82"/>
      <c r="BS54" s="3"/>
      <c r="BT54" s="79"/>
      <c r="BU54" s="137"/>
    </row>
    <row r="55" spans="1:73" ht="15.75">
      <c r="A55" s="3" t="s">
        <v>3375</v>
      </c>
      <c r="B55" s="3"/>
      <c r="C55" s="3"/>
      <c r="D55" s="33">
        <f>SUM(E55:DZ55)</f>
        <v>5717.7000000000035</v>
      </c>
      <c r="E55" s="9">
        <v>244.20000000000022</v>
      </c>
      <c r="F55" s="9">
        <v>498.59999999999968</v>
      </c>
      <c r="G55" s="9">
        <v>189.599999999999</v>
      </c>
      <c r="H55" s="9">
        <v>673.39999999999964</v>
      </c>
      <c r="I55" s="9">
        <v>604.4</v>
      </c>
      <c r="J55" s="9">
        <v>502</v>
      </c>
      <c r="K55" s="9">
        <v>398.3</v>
      </c>
      <c r="L55" s="9">
        <v>384.9</v>
      </c>
      <c r="M55" s="9">
        <v>575.99999999999909</v>
      </c>
      <c r="N55" s="9">
        <v>523.70000000000073</v>
      </c>
      <c r="O55" s="9">
        <v>287.00000000000182</v>
      </c>
      <c r="P55" s="9">
        <v>206.4</v>
      </c>
      <c r="Q55" s="9">
        <v>329.50000000000364</v>
      </c>
      <c r="R55" s="9">
        <v>299.7</v>
      </c>
      <c r="S55" s="63"/>
      <c r="T55" s="63"/>
      <c r="U55" s="63"/>
      <c r="V55" s="360"/>
      <c r="W55" s="337"/>
      <c r="X55" s="63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57"/>
      <c r="BD55" s="9"/>
      <c r="BE55" s="9"/>
      <c r="BF55" s="9"/>
      <c r="BG55" s="9"/>
      <c r="BH55" s="9"/>
      <c r="BI55" s="9"/>
      <c r="BJ55" s="63"/>
      <c r="BK55" s="63"/>
      <c r="BL55" s="3"/>
      <c r="BM55" s="3"/>
      <c r="BN55" s="288"/>
      <c r="BO55" s="79"/>
      <c r="BP55" s="3"/>
      <c r="BQ55" s="75"/>
      <c r="BR55" s="82"/>
      <c r="BS55" s="3"/>
      <c r="BT55" s="79"/>
      <c r="BU55" s="137"/>
    </row>
    <row r="56" spans="1:73" ht="15.75">
      <c r="A56" s="60" t="s">
        <v>2027</v>
      </c>
      <c r="B56" s="3"/>
      <c r="C56" s="3"/>
      <c r="D56" s="33">
        <f>SUM(E56:DZ56)</f>
        <v>4593.5999999999876</v>
      </c>
      <c r="E56" s="9">
        <v>229.89999999999986</v>
      </c>
      <c r="F56" s="9">
        <v>264.59999999999991</v>
      </c>
      <c r="G56" s="9">
        <v>222.00000000000091</v>
      </c>
      <c r="H56" s="9">
        <v>481.39999999999782</v>
      </c>
      <c r="I56" s="9">
        <v>252.3</v>
      </c>
      <c r="J56" s="9">
        <v>444.6</v>
      </c>
      <c r="K56" s="9">
        <v>195.4</v>
      </c>
      <c r="L56" s="9">
        <v>280.7</v>
      </c>
      <c r="M56" s="9">
        <v>470</v>
      </c>
      <c r="N56" s="9">
        <v>381.49999999999818</v>
      </c>
      <c r="O56" s="9">
        <v>465.99999999999636</v>
      </c>
      <c r="P56" s="9">
        <v>366</v>
      </c>
      <c r="Q56" s="9">
        <v>500.19999999999527</v>
      </c>
      <c r="R56" s="9">
        <v>39</v>
      </c>
      <c r="S56" s="277"/>
      <c r="T56" s="277"/>
      <c r="U56" s="63"/>
      <c r="V56" s="347"/>
      <c r="W56" s="337"/>
      <c r="X56" s="63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57"/>
      <c r="BD56" s="9"/>
      <c r="BE56" s="9"/>
      <c r="BF56" s="9"/>
      <c r="BG56" s="9"/>
      <c r="BH56" s="9"/>
      <c r="BI56" s="9"/>
      <c r="BJ56" s="225"/>
      <c r="BK56" s="225"/>
      <c r="BL56" s="82"/>
      <c r="BM56" s="3"/>
      <c r="BN56" s="288"/>
      <c r="BO56" s="79"/>
      <c r="BP56" s="40"/>
      <c r="BQ56" s="75"/>
      <c r="BR56" s="82"/>
      <c r="BS56" s="3"/>
      <c r="BT56" s="79"/>
      <c r="BU56" s="137"/>
    </row>
    <row r="57" spans="1:73" ht="15.75">
      <c r="A57" s="82" t="s">
        <v>1644</v>
      </c>
      <c r="B57" s="3"/>
      <c r="C57" s="3"/>
      <c r="D57" s="33">
        <f>SUM(E57:DZ57)</f>
        <v>3618.8499999999954</v>
      </c>
      <c r="E57" s="9">
        <v>144.90000000000003</v>
      </c>
      <c r="F57" s="9">
        <v>150.10000000000014</v>
      </c>
      <c r="G57" s="9">
        <v>222.00000000000045</v>
      </c>
      <c r="H57" s="9">
        <v>454.50000000000091</v>
      </c>
      <c r="I57" s="9">
        <v>152</v>
      </c>
      <c r="J57" s="9">
        <v>428</v>
      </c>
      <c r="K57" s="9">
        <v>207</v>
      </c>
      <c r="L57" s="9">
        <v>104.10000000000001</v>
      </c>
      <c r="M57" s="9">
        <v>418.199999999998</v>
      </c>
      <c r="N57" s="9">
        <v>267.29999999999836</v>
      </c>
      <c r="O57" s="9">
        <v>339.14999999999873</v>
      </c>
      <c r="P57" s="9">
        <v>361.3</v>
      </c>
      <c r="Q57" s="9">
        <v>340.89999999999873</v>
      </c>
      <c r="R57" s="9">
        <v>29.4</v>
      </c>
      <c r="S57" s="225"/>
      <c r="T57" s="225"/>
      <c r="U57" s="63"/>
      <c r="V57" s="347"/>
      <c r="W57" s="337"/>
      <c r="X57" s="63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57"/>
      <c r="BD57" s="9"/>
      <c r="BE57" s="9"/>
      <c r="BF57" s="9"/>
      <c r="BG57" s="9"/>
      <c r="BH57" s="9"/>
      <c r="BI57" s="9"/>
      <c r="BJ57" s="63"/>
      <c r="BK57" s="63"/>
      <c r="BL57" s="3"/>
      <c r="BM57" s="3"/>
      <c r="BN57" s="288"/>
      <c r="BO57" s="79"/>
      <c r="BP57" s="3"/>
      <c r="BQ57" s="75"/>
      <c r="BR57" s="82"/>
      <c r="BS57" s="3"/>
      <c r="BT57" s="79"/>
      <c r="BU57" s="137"/>
    </row>
    <row r="58" spans="1:73" ht="15.75">
      <c r="A58" s="3" t="s">
        <v>762</v>
      </c>
      <c r="B58" s="3"/>
      <c r="C58" s="3"/>
      <c r="D58" s="33">
        <f>SUM(E58:DZ58)</f>
        <v>4807.700000000008</v>
      </c>
      <c r="E58" s="9">
        <v>288.29999999999995</v>
      </c>
      <c r="F58" s="9">
        <v>245.29999999999995</v>
      </c>
      <c r="G58" s="9">
        <v>372.50000000000091</v>
      </c>
      <c r="H58" s="9">
        <v>520.19999999999982</v>
      </c>
      <c r="I58" s="9">
        <v>523.6</v>
      </c>
      <c r="J58" s="9">
        <v>483.2</v>
      </c>
      <c r="K58" s="9">
        <v>292.39999999999998</v>
      </c>
      <c r="L58" s="9">
        <v>236.1</v>
      </c>
      <c r="M58" s="9">
        <v>387.70000000000073</v>
      </c>
      <c r="N58" s="9">
        <v>281.10000000000218</v>
      </c>
      <c r="O58" s="9">
        <v>316.80000000000109</v>
      </c>
      <c r="P58" s="9">
        <v>352.5</v>
      </c>
      <c r="Q58" s="9">
        <v>325.600000000004</v>
      </c>
      <c r="R58" s="9">
        <v>182.4</v>
      </c>
      <c r="S58" s="63"/>
      <c r="T58" s="63"/>
      <c r="U58" s="63"/>
      <c r="V58" s="347"/>
      <c r="W58" s="337"/>
      <c r="X58" s="63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57"/>
      <c r="BD58" s="9"/>
      <c r="BE58" s="9"/>
      <c r="BF58" s="9"/>
      <c r="BG58" s="9"/>
      <c r="BH58" s="9"/>
      <c r="BI58" s="9"/>
      <c r="BJ58" s="277"/>
      <c r="BK58" s="277"/>
      <c r="BL58" s="60"/>
      <c r="BM58" s="63"/>
      <c r="BN58" s="287"/>
      <c r="BO58" s="79"/>
      <c r="BP58" s="3"/>
      <c r="BQ58" s="75"/>
      <c r="BR58" s="82"/>
      <c r="BS58" s="3"/>
      <c r="BT58" s="79"/>
      <c r="BU58" s="137"/>
    </row>
    <row r="59" spans="1:73" ht="15.75">
      <c r="A59" s="3" t="s">
        <v>3374</v>
      </c>
      <c r="B59" s="3"/>
      <c r="C59" s="3"/>
      <c r="D59" s="33">
        <f>SUM(E59:DZ59)</f>
        <v>5617.6999999999953</v>
      </c>
      <c r="E59" s="9">
        <v>177.40000000000009</v>
      </c>
      <c r="F59" s="9">
        <v>370.69999999999982</v>
      </c>
      <c r="G59" s="9">
        <v>255.50000000000045</v>
      </c>
      <c r="H59" s="9">
        <v>639.79999999999973</v>
      </c>
      <c r="I59" s="9">
        <v>389.9</v>
      </c>
      <c r="J59" s="9">
        <v>549.1</v>
      </c>
      <c r="K59" s="9">
        <v>437.1</v>
      </c>
      <c r="L59" s="9">
        <v>389.8</v>
      </c>
      <c r="M59" s="9">
        <v>717.79999999999927</v>
      </c>
      <c r="N59" s="9">
        <v>687.49999999999454</v>
      </c>
      <c r="O59" s="9">
        <v>289.29999999999927</v>
      </c>
      <c r="P59" s="9">
        <v>196.70000000000002</v>
      </c>
      <c r="Q59" s="9">
        <v>350.60000000000218</v>
      </c>
      <c r="R59" s="9">
        <v>166.5</v>
      </c>
      <c r="S59" s="63"/>
      <c r="T59" s="63"/>
      <c r="U59" s="63"/>
      <c r="V59" s="360"/>
      <c r="W59" s="337"/>
      <c r="X59" s="63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57"/>
      <c r="BD59" s="9"/>
      <c r="BE59" s="9"/>
      <c r="BF59" s="9"/>
      <c r="BG59" s="9"/>
      <c r="BH59" s="9"/>
      <c r="BI59" s="9"/>
      <c r="BJ59" s="63"/>
      <c r="BK59" s="63"/>
      <c r="BL59" s="3"/>
      <c r="BM59" s="3"/>
      <c r="BN59" s="288"/>
      <c r="BO59" s="79"/>
      <c r="BP59" s="3"/>
      <c r="BQ59" s="75"/>
      <c r="BR59" s="82"/>
      <c r="BS59" s="3"/>
      <c r="BT59" s="79"/>
      <c r="BU59" s="137"/>
    </row>
    <row r="60" spans="1:73" ht="15.75">
      <c r="A60" s="3" t="s">
        <v>3381</v>
      </c>
      <c r="B60" s="3"/>
      <c r="C60" s="3"/>
      <c r="D60" s="33">
        <f>SUM(E60:DZ60)</f>
        <v>6343.7499999999936</v>
      </c>
      <c r="E60" s="9">
        <v>0</v>
      </c>
      <c r="F60" s="9">
        <v>488.64999999999964</v>
      </c>
      <c r="G60" s="9">
        <v>441.90000000000055</v>
      </c>
      <c r="H60" s="9">
        <v>807.59999999999991</v>
      </c>
      <c r="I60" s="9">
        <v>296.7</v>
      </c>
      <c r="J60" s="9">
        <v>690</v>
      </c>
      <c r="K60" s="9">
        <v>497.40000000000003</v>
      </c>
      <c r="L60" s="9">
        <v>396.9</v>
      </c>
      <c r="M60" s="9">
        <v>745.90000000000055</v>
      </c>
      <c r="N60" s="9">
        <v>809.29999999999927</v>
      </c>
      <c r="O60" s="9">
        <v>455.44999999999709</v>
      </c>
      <c r="P60" s="9">
        <v>264.25</v>
      </c>
      <c r="Q60" s="9">
        <v>435.399999999996</v>
      </c>
      <c r="R60" s="9">
        <v>14.3</v>
      </c>
      <c r="S60" s="63"/>
      <c r="T60" s="63"/>
      <c r="U60" s="63"/>
      <c r="V60" s="360"/>
      <c r="W60" s="337"/>
      <c r="X60" s="63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57"/>
      <c r="BD60" s="9"/>
      <c r="BE60" s="9"/>
      <c r="BF60" s="9"/>
      <c r="BG60" s="9"/>
      <c r="BH60" s="9"/>
      <c r="BI60" s="9"/>
      <c r="BJ60" s="63"/>
      <c r="BK60" s="63"/>
      <c r="BL60" s="3"/>
      <c r="BM60" s="3"/>
      <c r="BN60" s="287"/>
      <c r="BO60" s="79"/>
      <c r="BP60" s="3"/>
      <c r="BQ60" s="75"/>
      <c r="BR60" s="82"/>
      <c r="BS60" s="3"/>
      <c r="BT60" s="79"/>
      <c r="BU60" s="137"/>
    </row>
    <row r="61" spans="1:73" ht="15.75">
      <c r="A61" s="3" t="s">
        <v>763</v>
      </c>
      <c r="B61" s="3"/>
      <c r="C61" s="3"/>
      <c r="D61" s="33">
        <f>SUM(E61:DZ61)</f>
        <v>3402.6000000000072</v>
      </c>
      <c r="E61" s="9">
        <v>129.10000000000002</v>
      </c>
      <c r="F61" s="9">
        <v>248.2999999999995</v>
      </c>
      <c r="G61" s="9">
        <v>256.20000000000027</v>
      </c>
      <c r="H61" s="9">
        <v>282.00000000000091</v>
      </c>
      <c r="I61" s="9">
        <v>278</v>
      </c>
      <c r="J61" s="9">
        <v>274.89999999999998</v>
      </c>
      <c r="K61" s="9">
        <v>218.39999999999998</v>
      </c>
      <c r="L61" s="9">
        <v>153.5</v>
      </c>
      <c r="M61" s="9">
        <v>270.00000000000182</v>
      </c>
      <c r="N61" s="9">
        <v>111.60000000000127</v>
      </c>
      <c r="O61" s="9">
        <v>487.10000000000127</v>
      </c>
      <c r="P61" s="9">
        <v>269.3</v>
      </c>
      <c r="Q61" s="9">
        <v>382.20000000000164</v>
      </c>
      <c r="R61" s="9">
        <v>42</v>
      </c>
      <c r="S61" s="63"/>
      <c r="T61" s="63"/>
      <c r="U61" s="63"/>
      <c r="V61" s="347"/>
      <c r="W61" s="337"/>
      <c r="X61" s="63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57"/>
      <c r="BD61" s="9"/>
      <c r="BE61" s="9"/>
      <c r="BF61" s="9"/>
      <c r="BG61" s="9"/>
      <c r="BH61" s="9"/>
      <c r="BI61" s="9"/>
      <c r="BJ61" s="277"/>
      <c r="BK61" s="277"/>
      <c r="BL61" s="60"/>
      <c r="BM61" s="63"/>
      <c r="BN61" s="287"/>
      <c r="BO61" s="79"/>
      <c r="BP61" s="3"/>
      <c r="BQ61" s="75"/>
      <c r="BR61" s="82"/>
      <c r="BS61" s="3"/>
      <c r="BT61" s="79"/>
      <c r="BU61" s="137"/>
    </row>
    <row r="62" spans="1:73" ht="15.75">
      <c r="A62" s="60" t="s">
        <v>23</v>
      </c>
      <c r="B62" s="3"/>
      <c r="C62" s="3"/>
      <c r="D62" s="33">
        <f>SUM(E62:DZ62)</f>
        <v>5080.199999999998</v>
      </c>
      <c r="E62" s="9">
        <v>268.19999999999993</v>
      </c>
      <c r="F62" s="9">
        <v>327.2000000000005</v>
      </c>
      <c r="G62" s="9">
        <v>342.89999999999918</v>
      </c>
      <c r="H62" s="9">
        <v>484.19999999999982</v>
      </c>
      <c r="I62" s="9">
        <v>287.10000000000002</v>
      </c>
      <c r="J62" s="9">
        <v>615.4</v>
      </c>
      <c r="K62" s="9">
        <v>301</v>
      </c>
      <c r="L62" s="9">
        <v>154.80000000000001</v>
      </c>
      <c r="M62" s="9">
        <v>522.90000000000146</v>
      </c>
      <c r="N62" s="9">
        <v>595.5</v>
      </c>
      <c r="O62" s="9">
        <v>314.19999999999891</v>
      </c>
      <c r="P62" s="9">
        <v>362.29999999999995</v>
      </c>
      <c r="Q62" s="9">
        <v>397.99999999999818</v>
      </c>
      <c r="R62" s="9">
        <v>106.5</v>
      </c>
      <c r="S62" s="277"/>
      <c r="T62" s="277"/>
      <c r="U62" s="63"/>
      <c r="V62" s="347"/>
      <c r="W62" s="337"/>
      <c r="X62" s="63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57"/>
      <c r="BD62" s="9"/>
      <c r="BE62" s="9"/>
      <c r="BF62" s="9"/>
      <c r="BG62" s="9"/>
      <c r="BH62" s="9"/>
      <c r="BI62" s="9"/>
      <c r="BJ62" s="277"/>
      <c r="BK62" s="277"/>
      <c r="BL62" s="60"/>
      <c r="BM62" s="3"/>
      <c r="BN62" s="288"/>
      <c r="BO62" s="79"/>
      <c r="BP62" s="40"/>
      <c r="BQ62" s="75"/>
      <c r="BR62" s="82"/>
      <c r="BS62" s="3"/>
      <c r="BT62" s="79"/>
      <c r="BU62" s="137"/>
    </row>
    <row r="63" spans="1:73" ht="15.75">
      <c r="A63" s="60" t="s">
        <v>25</v>
      </c>
      <c r="B63" s="3"/>
      <c r="C63" s="3"/>
      <c r="D63" s="33">
        <f>SUM(E63:DZ63)</f>
        <v>5153.0000000000027</v>
      </c>
      <c r="E63" s="9">
        <v>226.80000000000018</v>
      </c>
      <c r="F63" s="9">
        <v>253.5</v>
      </c>
      <c r="G63" s="9">
        <v>330.40000000000009</v>
      </c>
      <c r="H63" s="9">
        <v>481.19999999999982</v>
      </c>
      <c r="I63" s="9">
        <v>385.5</v>
      </c>
      <c r="J63" s="9">
        <v>487</v>
      </c>
      <c r="K63" s="9">
        <v>246.6</v>
      </c>
      <c r="L63" s="9">
        <v>177.3</v>
      </c>
      <c r="M63" s="9">
        <v>518.30000000000018</v>
      </c>
      <c r="N63" s="9">
        <v>469.80000000000018</v>
      </c>
      <c r="O63" s="9">
        <v>480.40000000000146</v>
      </c>
      <c r="P63" s="9">
        <v>376.50000000000006</v>
      </c>
      <c r="Q63" s="9">
        <v>614.70000000000073</v>
      </c>
      <c r="R63" s="9">
        <v>105</v>
      </c>
      <c r="S63" s="63"/>
      <c r="T63" s="63"/>
      <c r="U63" s="63"/>
      <c r="V63" s="347"/>
      <c r="W63" s="337"/>
      <c r="X63" s="63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57"/>
      <c r="BD63" s="9"/>
      <c r="BE63" s="9"/>
      <c r="BF63" s="9"/>
      <c r="BG63" s="9"/>
      <c r="BH63" s="9"/>
      <c r="BI63" s="9"/>
      <c r="BJ63" s="63"/>
      <c r="BK63" s="63"/>
      <c r="BL63" s="3"/>
      <c r="BM63" s="63"/>
      <c r="BN63" s="287"/>
      <c r="BO63" s="79"/>
      <c r="BP63" s="3"/>
      <c r="BQ63" s="75"/>
      <c r="BR63" s="82"/>
      <c r="BS63" s="3"/>
      <c r="BT63" s="79"/>
      <c r="BU63" s="137"/>
    </row>
    <row r="64" spans="1:73" ht="15.75">
      <c r="A64" s="82" t="s">
        <v>1654</v>
      </c>
      <c r="B64" s="3"/>
      <c r="C64" s="3"/>
      <c r="D64" s="33">
        <f>SUM(E64:DZ64)</f>
        <v>4999.4000000000015</v>
      </c>
      <c r="E64" s="9">
        <v>200.10000000000002</v>
      </c>
      <c r="F64" s="9">
        <v>232.19999999999982</v>
      </c>
      <c r="G64" s="9">
        <v>234.90000000000009</v>
      </c>
      <c r="H64" s="9">
        <v>653.10000000000127</v>
      </c>
      <c r="I64" s="9">
        <v>229.5</v>
      </c>
      <c r="J64" s="9">
        <v>547.40000000000009</v>
      </c>
      <c r="K64" s="9">
        <v>271.8</v>
      </c>
      <c r="L64" s="9">
        <v>249.89999999999998</v>
      </c>
      <c r="M64" s="9">
        <v>502.70000000000073</v>
      </c>
      <c r="N64" s="9">
        <v>610.10000000000218</v>
      </c>
      <c r="O64" s="9">
        <v>295.50000000000182</v>
      </c>
      <c r="P64" s="9">
        <v>351.9</v>
      </c>
      <c r="Q64" s="9">
        <v>463.899999999996</v>
      </c>
      <c r="R64" s="9">
        <v>156.4</v>
      </c>
      <c r="S64" s="225"/>
      <c r="T64" s="225"/>
      <c r="U64" s="63"/>
      <c r="V64" s="347"/>
      <c r="W64" s="337"/>
      <c r="X64" s="63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57"/>
      <c r="BD64" s="9"/>
      <c r="BE64" s="9"/>
      <c r="BF64" s="9"/>
      <c r="BG64" s="9"/>
      <c r="BH64" s="9"/>
      <c r="BI64" s="9"/>
      <c r="BJ64" s="277"/>
      <c r="BK64" s="277"/>
      <c r="BL64" s="60"/>
      <c r="BM64" s="3"/>
      <c r="BN64" s="288"/>
      <c r="BO64" s="79"/>
      <c r="BP64" s="40"/>
      <c r="BQ64" s="75"/>
      <c r="BR64" s="82"/>
      <c r="BS64" s="3"/>
      <c r="BT64" s="79"/>
      <c r="BU64" s="137"/>
    </row>
    <row r="65" spans="1:73" ht="15.75">
      <c r="A65" s="82" t="s">
        <v>1656</v>
      </c>
      <c r="B65" s="3"/>
      <c r="C65" s="3"/>
      <c r="D65" s="33">
        <f>SUM(E65:DZ65)</f>
        <v>5687.399999999996</v>
      </c>
      <c r="E65" s="9">
        <v>71.499999999999943</v>
      </c>
      <c r="F65" s="9">
        <v>580.29999999999995</v>
      </c>
      <c r="G65" s="9">
        <v>183</v>
      </c>
      <c r="H65" s="9">
        <v>677.09999999999945</v>
      </c>
      <c r="I65" s="9">
        <v>491.2</v>
      </c>
      <c r="J65" s="9">
        <v>613.9</v>
      </c>
      <c r="K65" s="9">
        <v>416.8</v>
      </c>
      <c r="L65" s="9">
        <v>437</v>
      </c>
      <c r="M65" s="9">
        <v>593.69999999999982</v>
      </c>
      <c r="N65" s="9">
        <v>531.89999999999782</v>
      </c>
      <c r="O65" s="9">
        <v>308.09999999999854</v>
      </c>
      <c r="P65" s="9">
        <v>261.40000000000003</v>
      </c>
      <c r="Q65" s="9">
        <v>337.60000000000036</v>
      </c>
      <c r="R65" s="9">
        <v>183.9</v>
      </c>
      <c r="S65" s="225"/>
      <c r="T65" s="225"/>
      <c r="U65" s="63"/>
      <c r="V65" s="348"/>
      <c r="W65" s="337"/>
      <c r="X65" s="63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57"/>
      <c r="BD65" s="9"/>
      <c r="BE65" s="9"/>
      <c r="BF65" s="9"/>
      <c r="BG65" s="9"/>
      <c r="BH65" s="9"/>
      <c r="BI65" s="9"/>
      <c r="BJ65" s="277"/>
      <c r="BK65" s="277"/>
      <c r="BL65" s="60"/>
      <c r="BM65" s="3"/>
      <c r="BN65" s="288"/>
      <c r="BO65" s="79"/>
      <c r="BP65" s="3"/>
      <c r="BQ65" s="75"/>
      <c r="BR65" s="82"/>
      <c r="BS65" s="3"/>
      <c r="BT65" s="79"/>
      <c r="BU65" s="137"/>
    </row>
    <row r="66" spans="1:73" ht="15.75">
      <c r="A66" s="3" t="s">
        <v>3370</v>
      </c>
      <c r="B66" s="3"/>
      <c r="C66" s="3"/>
      <c r="D66" s="33">
        <f>SUM(E66:DZ66)</f>
        <v>4890.9500000000044</v>
      </c>
      <c r="E66" s="9">
        <v>257.5</v>
      </c>
      <c r="F66" s="9">
        <v>244</v>
      </c>
      <c r="G66" s="9">
        <v>49.399999999999636</v>
      </c>
      <c r="H66" s="9">
        <v>710.05000000000109</v>
      </c>
      <c r="I66" s="9">
        <v>136.5</v>
      </c>
      <c r="J66" s="9">
        <v>707.8</v>
      </c>
      <c r="K66" s="9">
        <v>500.5</v>
      </c>
      <c r="L66" s="9">
        <v>201.3</v>
      </c>
      <c r="M66" s="9">
        <v>588.85000000000218</v>
      </c>
      <c r="N66" s="9">
        <v>533.25000000000182</v>
      </c>
      <c r="O66" s="9">
        <v>144</v>
      </c>
      <c r="P66" s="9">
        <v>293.39999999999998</v>
      </c>
      <c r="Q66" s="9">
        <v>254.39999999999964</v>
      </c>
      <c r="R66" s="9">
        <v>270</v>
      </c>
      <c r="S66" s="63"/>
      <c r="T66" s="63"/>
      <c r="U66" s="63"/>
      <c r="V66" s="360"/>
      <c r="W66" s="337"/>
      <c r="X66" s="63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57"/>
      <c r="BD66" s="9"/>
      <c r="BE66" s="9"/>
      <c r="BF66" s="9"/>
      <c r="BG66" s="9"/>
      <c r="BH66" s="9"/>
      <c r="BI66" s="9"/>
      <c r="BJ66" s="63"/>
      <c r="BK66" s="63"/>
      <c r="BL66" s="3"/>
      <c r="BM66" s="3"/>
      <c r="BN66" s="288"/>
      <c r="BO66" s="79"/>
      <c r="BP66" s="3"/>
      <c r="BQ66" s="75"/>
      <c r="BR66" s="82"/>
      <c r="BS66" s="3"/>
      <c r="BT66" s="79"/>
      <c r="BU66" s="137"/>
    </row>
    <row r="67" spans="1:73" ht="15.75">
      <c r="A67" s="3" t="s">
        <v>746</v>
      </c>
      <c r="B67" s="3"/>
      <c r="C67" s="3"/>
      <c r="D67" s="33">
        <f>SUM(E67:DZ67)</f>
        <v>4624.8000000000147</v>
      </c>
      <c r="E67" s="9">
        <v>108.19999999999993</v>
      </c>
      <c r="F67" s="9">
        <v>299</v>
      </c>
      <c r="G67" s="9">
        <v>169.20000000000073</v>
      </c>
      <c r="H67" s="9">
        <v>515.050000000002</v>
      </c>
      <c r="I67" s="9">
        <v>409.2</v>
      </c>
      <c r="J67" s="9">
        <v>545.75</v>
      </c>
      <c r="K67" s="9">
        <v>280</v>
      </c>
      <c r="L67" s="9">
        <v>323.3</v>
      </c>
      <c r="M67" s="9">
        <v>556.20000000000073</v>
      </c>
      <c r="N67" s="9">
        <v>476.40000000000509</v>
      </c>
      <c r="O67" s="9">
        <v>300.00000000000364</v>
      </c>
      <c r="P67" s="9">
        <v>275.10000000000002</v>
      </c>
      <c r="Q67" s="9">
        <v>314.10000000000218</v>
      </c>
      <c r="R67" s="9">
        <v>53.3</v>
      </c>
      <c r="S67" s="63"/>
      <c r="T67" s="63"/>
      <c r="U67" s="63"/>
      <c r="V67" s="347"/>
      <c r="W67" s="337"/>
      <c r="X67" s="63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57"/>
      <c r="BD67" s="9"/>
      <c r="BE67" s="9"/>
      <c r="BF67" s="9"/>
      <c r="BG67" s="9"/>
      <c r="BH67" s="9"/>
      <c r="BI67" s="9"/>
      <c r="BJ67" s="63"/>
      <c r="BK67" s="63"/>
      <c r="BL67" s="3"/>
      <c r="BM67" s="3"/>
      <c r="BN67" s="288"/>
      <c r="BO67" s="79"/>
      <c r="BP67" s="3"/>
      <c r="BQ67" s="75"/>
      <c r="BR67" s="82"/>
      <c r="BS67" s="3"/>
      <c r="BT67" s="79"/>
      <c r="BU67" s="137"/>
    </row>
    <row r="68" spans="1:73" ht="15.75">
      <c r="A68" s="60" t="s">
        <v>27</v>
      </c>
      <c r="B68" s="3"/>
      <c r="C68" s="3"/>
      <c r="D68" s="33">
        <f>SUM(E68:DZ68)</f>
        <v>4249.2000000000025</v>
      </c>
      <c r="E68" s="9">
        <v>178.50000000000006</v>
      </c>
      <c r="F68" s="9">
        <v>234.69999999999959</v>
      </c>
      <c r="G68" s="9">
        <v>216.50000000000045</v>
      </c>
      <c r="H68" s="9">
        <v>499.30000000000064</v>
      </c>
      <c r="I68" s="9">
        <v>181.2</v>
      </c>
      <c r="J68" s="9">
        <v>429.8</v>
      </c>
      <c r="K68" s="9">
        <v>527</v>
      </c>
      <c r="L68" s="9">
        <v>314</v>
      </c>
      <c r="M68" s="9">
        <v>500.49999999999909</v>
      </c>
      <c r="N68" s="9">
        <v>340.59999999999945</v>
      </c>
      <c r="O68" s="9">
        <v>212.19999999999982</v>
      </c>
      <c r="P68" s="9">
        <v>346.6</v>
      </c>
      <c r="Q68" s="9">
        <v>236.80000000000291</v>
      </c>
      <c r="R68" s="9">
        <v>31.5</v>
      </c>
      <c r="S68" s="277"/>
      <c r="T68" s="277"/>
      <c r="U68" s="63"/>
      <c r="V68" s="348"/>
      <c r="W68" s="337"/>
      <c r="X68" s="63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57"/>
      <c r="BD68" s="9"/>
      <c r="BE68" s="9"/>
      <c r="BF68" s="9"/>
      <c r="BG68" s="9"/>
      <c r="BH68" s="9"/>
      <c r="BI68" s="9"/>
      <c r="BJ68" s="63"/>
      <c r="BK68" s="63"/>
      <c r="BL68" s="3"/>
      <c r="BM68" s="3"/>
      <c r="BN68" s="287"/>
      <c r="BO68" s="79"/>
      <c r="BP68" s="3"/>
      <c r="BQ68" s="75"/>
      <c r="BR68" s="82"/>
      <c r="BS68" s="3"/>
      <c r="BT68" s="79"/>
      <c r="BU68" s="137"/>
    </row>
    <row r="69" spans="1:73" ht="15.75">
      <c r="A69" s="3" t="s">
        <v>778</v>
      </c>
      <c r="B69" s="3"/>
      <c r="C69" s="3"/>
      <c r="D69" s="33">
        <f>SUM(E69:DZ69)</f>
        <v>4365.1000000000022</v>
      </c>
      <c r="E69" s="9">
        <v>36.599999999999966</v>
      </c>
      <c r="F69" s="9">
        <v>243.09999999999968</v>
      </c>
      <c r="G69" s="9">
        <v>315.59999999999991</v>
      </c>
      <c r="H69" s="9">
        <v>432.300000000002</v>
      </c>
      <c r="I69" s="9">
        <v>201.5</v>
      </c>
      <c r="J69" s="9">
        <v>420.9</v>
      </c>
      <c r="K69" s="9">
        <v>280.8</v>
      </c>
      <c r="L69" s="9">
        <v>157.69999999999999</v>
      </c>
      <c r="M69" s="9">
        <v>489.19999999999891</v>
      </c>
      <c r="N69" s="9">
        <v>291.39999999999964</v>
      </c>
      <c r="O69" s="9">
        <v>364.20000000000073</v>
      </c>
      <c r="P69" s="9">
        <v>539.30000000000007</v>
      </c>
      <c r="Q69" s="9">
        <v>550.50000000000182</v>
      </c>
      <c r="R69" s="9">
        <v>42</v>
      </c>
      <c r="S69" s="63"/>
      <c r="T69" s="63"/>
      <c r="U69" s="63"/>
      <c r="V69" s="348"/>
      <c r="W69" s="337"/>
      <c r="X69" s="63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57"/>
      <c r="BD69" s="9"/>
      <c r="BE69" s="9"/>
      <c r="BF69" s="9"/>
      <c r="BG69" s="9"/>
      <c r="BH69" s="9"/>
      <c r="BI69" s="9"/>
      <c r="BJ69" s="277"/>
      <c r="BK69" s="277"/>
      <c r="BL69" s="60"/>
      <c r="BM69" s="3"/>
      <c r="BN69" s="288"/>
      <c r="BO69" s="79"/>
      <c r="BP69" s="3"/>
      <c r="BQ69" s="75"/>
      <c r="BR69" s="82"/>
      <c r="BS69" s="3"/>
      <c r="BT69" s="79"/>
      <c r="BU69" s="137"/>
    </row>
    <row r="70" spans="1:73" ht="15.75">
      <c r="A70" s="3" t="s">
        <v>154</v>
      </c>
      <c r="B70" s="3"/>
      <c r="C70" s="3"/>
      <c r="D70" s="33">
        <f>SUM(E70:DZ70)</f>
        <v>3878.8000000000043</v>
      </c>
      <c r="E70" s="9">
        <v>225.50000000000034</v>
      </c>
      <c r="F70" s="9">
        <v>138.39999999999986</v>
      </c>
      <c r="G70" s="9">
        <v>408.5</v>
      </c>
      <c r="H70" s="9">
        <v>548.00000000000091</v>
      </c>
      <c r="I70" s="9">
        <v>136.5</v>
      </c>
      <c r="J70" s="9">
        <v>447.8</v>
      </c>
      <c r="K70" s="9">
        <v>150.69999999999999</v>
      </c>
      <c r="L70" s="9">
        <v>70.2</v>
      </c>
      <c r="M70" s="9">
        <v>383.00000000000182</v>
      </c>
      <c r="N70" s="9">
        <v>246.00000000000182</v>
      </c>
      <c r="O70" s="9">
        <v>449.89999999999964</v>
      </c>
      <c r="P70" s="9">
        <v>270.3</v>
      </c>
      <c r="Q70" s="9">
        <v>404</v>
      </c>
      <c r="R70" s="9">
        <v>0</v>
      </c>
      <c r="S70" s="277"/>
      <c r="T70" s="277"/>
      <c r="U70" s="63"/>
      <c r="V70" s="347"/>
      <c r="W70" s="337"/>
      <c r="X70" s="63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57"/>
      <c r="BD70" s="9"/>
      <c r="BE70" s="9"/>
      <c r="BF70" s="9"/>
      <c r="BG70" s="9"/>
      <c r="BH70" s="9"/>
      <c r="BI70" s="9"/>
      <c r="BJ70" s="277"/>
      <c r="BK70" s="277"/>
      <c r="BL70" s="60"/>
      <c r="BM70" s="3"/>
      <c r="BN70" s="288"/>
      <c r="BO70" s="79"/>
      <c r="BP70" s="3"/>
      <c r="BQ70" s="75"/>
      <c r="BR70" s="82"/>
      <c r="BS70" s="3"/>
      <c r="BT70" s="79"/>
      <c r="BU70" s="137"/>
    </row>
    <row r="71" spans="1:73" ht="15.75">
      <c r="A71" s="3" t="s">
        <v>3382</v>
      </c>
      <c r="B71" s="3"/>
      <c r="C71" s="3"/>
      <c r="D71" s="33">
        <f>SUM(E71:DZ71)</f>
        <v>5936.7000000000044</v>
      </c>
      <c r="E71" s="9">
        <v>76.999999999999773</v>
      </c>
      <c r="F71" s="9">
        <v>423.30000000000018</v>
      </c>
      <c r="G71" s="9">
        <v>383.20000000000027</v>
      </c>
      <c r="H71" s="9">
        <v>697.30000000000109</v>
      </c>
      <c r="I71" s="9">
        <v>356.1</v>
      </c>
      <c r="J71" s="9">
        <v>551.20000000000005</v>
      </c>
      <c r="K71" s="9">
        <v>385.2</v>
      </c>
      <c r="L71" s="9">
        <v>375.5</v>
      </c>
      <c r="M71" s="9">
        <v>645.19999999999982</v>
      </c>
      <c r="N71" s="9">
        <v>618.39999999999782</v>
      </c>
      <c r="O71" s="9">
        <v>340.40000000000146</v>
      </c>
      <c r="P71" s="9">
        <v>333.7</v>
      </c>
      <c r="Q71" s="9">
        <v>531.20000000000437</v>
      </c>
      <c r="R71" s="9">
        <v>219</v>
      </c>
      <c r="S71" s="63"/>
      <c r="T71" s="63"/>
      <c r="U71" s="63"/>
      <c r="V71" s="360"/>
      <c r="W71" s="337"/>
      <c r="X71" s="63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57"/>
      <c r="BD71" s="9"/>
      <c r="BE71" s="9"/>
      <c r="BF71" s="9"/>
      <c r="BG71" s="9"/>
      <c r="BH71" s="9"/>
      <c r="BI71" s="9"/>
      <c r="BJ71" s="28"/>
      <c r="BK71" s="28"/>
      <c r="BM71" s="3"/>
      <c r="BN71" s="288"/>
      <c r="BO71" s="79"/>
      <c r="BP71" s="3"/>
      <c r="BQ71" s="75"/>
      <c r="BR71" s="82"/>
      <c r="BS71" s="3"/>
      <c r="BT71" s="79"/>
      <c r="BU71" s="137"/>
    </row>
    <row r="72" spans="1:73" ht="15.75">
      <c r="A72" s="3" t="s">
        <v>764</v>
      </c>
      <c r="B72" s="3"/>
      <c r="C72" s="3"/>
      <c r="D72" s="33">
        <f>SUM(E72:DZ72)</f>
        <v>3551.4999999999977</v>
      </c>
      <c r="E72" s="9">
        <v>295.80000000000018</v>
      </c>
      <c r="F72" s="9">
        <v>132.59999999999968</v>
      </c>
      <c r="G72" s="9">
        <v>325.40000000000009</v>
      </c>
      <c r="H72" s="9">
        <v>304.49999999999909</v>
      </c>
      <c r="I72" s="9">
        <v>127.5</v>
      </c>
      <c r="J72" s="9">
        <v>272.60000000000002</v>
      </c>
      <c r="K72" s="9">
        <v>169.39999999999998</v>
      </c>
      <c r="L72" s="9">
        <v>42</v>
      </c>
      <c r="M72" s="9">
        <v>309.09999999999945</v>
      </c>
      <c r="N72" s="9">
        <v>139.80000000000018</v>
      </c>
      <c r="O72" s="9">
        <v>373.99999999999909</v>
      </c>
      <c r="P72" s="9">
        <v>449.4</v>
      </c>
      <c r="Q72" s="9">
        <v>511.89999999999964</v>
      </c>
      <c r="R72" s="9">
        <v>97.5</v>
      </c>
      <c r="S72" s="63"/>
      <c r="T72" s="63"/>
      <c r="U72" s="63"/>
      <c r="V72" s="348"/>
      <c r="W72" s="337"/>
      <c r="X72" s="63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57"/>
      <c r="BD72" s="9"/>
      <c r="BE72" s="9"/>
      <c r="BF72" s="9"/>
      <c r="BG72" s="9"/>
      <c r="BH72" s="9"/>
      <c r="BI72" s="9"/>
      <c r="BJ72" s="225"/>
      <c r="BK72" s="225"/>
      <c r="BL72" s="82"/>
      <c r="BM72" s="63"/>
      <c r="BN72" s="288"/>
      <c r="BO72" s="79"/>
      <c r="BP72" s="3"/>
      <c r="BQ72" s="75"/>
      <c r="BR72" s="82"/>
      <c r="BS72" s="3"/>
      <c r="BT72" s="79"/>
      <c r="BU72" s="137"/>
    </row>
    <row r="73" spans="1:73" ht="15.75">
      <c r="A73" t="s">
        <v>142</v>
      </c>
      <c r="B73" s="3"/>
      <c r="C73" s="3"/>
      <c r="D73" s="33">
        <f>SUM(E73:DZ73)</f>
        <v>5025.0000000000082</v>
      </c>
      <c r="E73" s="9">
        <v>251.70000000000016</v>
      </c>
      <c r="F73" s="9">
        <v>249.5</v>
      </c>
      <c r="G73" s="9">
        <v>285.89999999999964</v>
      </c>
      <c r="H73" s="9">
        <v>652.50000000000091</v>
      </c>
      <c r="I73" s="9">
        <v>84.5</v>
      </c>
      <c r="J73" s="9">
        <v>575.5</v>
      </c>
      <c r="K73" s="9">
        <v>166.79999999999998</v>
      </c>
      <c r="L73" s="9">
        <v>144.5</v>
      </c>
      <c r="M73" s="9">
        <v>517.59999999999945</v>
      </c>
      <c r="N73" s="9">
        <v>405.00000000000182</v>
      </c>
      <c r="O73" s="9">
        <v>442.50000000000364</v>
      </c>
      <c r="P73" s="9">
        <v>491.1</v>
      </c>
      <c r="Q73" s="9">
        <v>478.70000000000255</v>
      </c>
      <c r="R73" s="9">
        <v>279.2</v>
      </c>
      <c r="S73" s="63"/>
      <c r="T73" s="63"/>
      <c r="U73" s="63"/>
      <c r="V73" s="347"/>
      <c r="W73" s="337"/>
      <c r="X73" s="63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57"/>
      <c r="BD73" s="9"/>
      <c r="BE73" s="9"/>
      <c r="BF73" s="9"/>
      <c r="BG73" s="9"/>
      <c r="BH73" s="9"/>
      <c r="BI73" s="9"/>
      <c r="BJ73" s="277"/>
      <c r="BK73" s="277"/>
      <c r="BL73" s="60"/>
      <c r="BM73" s="3"/>
      <c r="BN73" s="288"/>
      <c r="BO73" s="79"/>
      <c r="BP73" s="40"/>
      <c r="BQ73" s="75"/>
      <c r="BR73" s="82"/>
      <c r="BS73" s="3"/>
      <c r="BT73" s="79"/>
      <c r="BU73" s="137"/>
    </row>
    <row r="74" spans="1:73" ht="15.75">
      <c r="A74" s="3" t="s">
        <v>738</v>
      </c>
      <c r="B74" s="3"/>
      <c r="C74" s="3"/>
      <c r="D74" s="33">
        <f>SUM(E74:DZ74)</f>
        <v>5081.1999999999971</v>
      </c>
      <c r="E74" s="9">
        <v>399.50000000000011</v>
      </c>
      <c r="F74" s="9">
        <v>164</v>
      </c>
      <c r="G74" s="9">
        <v>391.69999999999982</v>
      </c>
      <c r="H74" s="9">
        <v>585.99999999999818</v>
      </c>
      <c r="I74" s="9">
        <v>314.60000000000002</v>
      </c>
      <c r="J74" s="9">
        <v>500.40000000000003</v>
      </c>
      <c r="K74" s="9">
        <v>286.39999999999998</v>
      </c>
      <c r="L74" s="9">
        <v>170.5</v>
      </c>
      <c r="M74" s="9">
        <v>574</v>
      </c>
      <c r="N74" s="9">
        <v>406.60000000000036</v>
      </c>
      <c r="O74" s="9">
        <v>367.70000000000073</v>
      </c>
      <c r="P74" s="9">
        <v>295</v>
      </c>
      <c r="Q74" s="9">
        <v>542.29999999999745</v>
      </c>
      <c r="R74" s="9">
        <v>82.5</v>
      </c>
      <c r="S74" s="63"/>
      <c r="T74" s="63"/>
      <c r="U74" s="63"/>
      <c r="V74" s="347"/>
      <c r="W74" s="337"/>
      <c r="X74" s="63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57"/>
      <c r="BD74" s="9"/>
      <c r="BE74" s="9"/>
      <c r="BF74" s="9"/>
      <c r="BG74" s="9"/>
      <c r="BH74" s="9"/>
      <c r="BI74" s="9"/>
      <c r="BJ74" s="225"/>
      <c r="BK74" s="225"/>
      <c r="BL74" s="82"/>
      <c r="BM74" s="63"/>
      <c r="BN74" s="288"/>
      <c r="BO74" s="79"/>
      <c r="BP74" s="40"/>
      <c r="BQ74" s="75"/>
      <c r="BR74" s="82"/>
      <c r="BS74" s="3"/>
      <c r="BT74" s="79"/>
      <c r="BU74" s="137"/>
    </row>
    <row r="75" spans="1:73" ht="15.75">
      <c r="A75" s="82" t="s">
        <v>1660</v>
      </c>
      <c r="B75" s="3"/>
      <c r="C75" s="3"/>
      <c r="D75" s="33">
        <f>SUM(E75:DZ75)</f>
        <v>4243.3999999999896</v>
      </c>
      <c r="E75" s="9">
        <v>267.70000000000005</v>
      </c>
      <c r="F75" s="9">
        <v>105.60000000000036</v>
      </c>
      <c r="G75" s="9">
        <v>172.599999999999</v>
      </c>
      <c r="H75" s="9">
        <v>549.69999999999982</v>
      </c>
      <c r="I75" s="9">
        <v>261.5</v>
      </c>
      <c r="J75" s="9">
        <v>419</v>
      </c>
      <c r="K75" s="9">
        <v>213.7</v>
      </c>
      <c r="L75" s="9">
        <v>204.29999999999998</v>
      </c>
      <c r="M75" s="9">
        <v>505.69999999999891</v>
      </c>
      <c r="N75" s="9">
        <v>467.39999999999964</v>
      </c>
      <c r="O75" s="9">
        <v>265.49999999999818</v>
      </c>
      <c r="P75" s="9">
        <v>286.89999999999998</v>
      </c>
      <c r="Q75" s="9">
        <v>329.19999999999345</v>
      </c>
      <c r="R75" s="9">
        <v>194.60000000000002</v>
      </c>
      <c r="S75" s="225"/>
      <c r="T75" s="225"/>
      <c r="U75" s="63"/>
      <c r="V75" s="347"/>
      <c r="W75" s="337"/>
      <c r="X75" s="63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57"/>
      <c r="BD75" s="9"/>
      <c r="BE75" s="9"/>
      <c r="BF75" s="9"/>
      <c r="BG75" s="9"/>
      <c r="BH75" s="9"/>
      <c r="BI75" s="9"/>
      <c r="BJ75" s="63"/>
      <c r="BK75" s="63"/>
      <c r="BL75" s="3"/>
      <c r="BM75" s="3"/>
      <c r="BN75" s="288"/>
      <c r="BO75" s="79"/>
      <c r="BP75" s="3"/>
      <c r="BQ75" s="75"/>
      <c r="BR75" s="82"/>
      <c r="BS75" s="3"/>
      <c r="BT75" s="79"/>
      <c r="BU75" s="137"/>
    </row>
    <row r="76" spans="1:73" ht="15.75">
      <c r="A76" s="3" t="s">
        <v>3397</v>
      </c>
      <c r="B76" s="3"/>
      <c r="C76" s="3"/>
      <c r="D76" s="33">
        <f>SUM(E76:DZ76)</f>
        <v>5445.7000000000044</v>
      </c>
      <c r="E76" s="9">
        <v>60</v>
      </c>
      <c r="F76" s="9">
        <v>471.19999999999936</v>
      </c>
      <c r="G76" s="9">
        <v>314.59999999999945</v>
      </c>
      <c r="H76" s="9">
        <v>671.09999999999991</v>
      </c>
      <c r="I76" s="9">
        <v>297.60000000000002</v>
      </c>
      <c r="J76" s="9">
        <v>479.20000000000005</v>
      </c>
      <c r="K76" s="9">
        <v>345.3</v>
      </c>
      <c r="L76" s="9">
        <v>440.8</v>
      </c>
      <c r="M76" s="9">
        <v>556.30000000000291</v>
      </c>
      <c r="N76" s="9">
        <v>527.10000000000218</v>
      </c>
      <c r="O76" s="9">
        <v>276.79999999999927</v>
      </c>
      <c r="P76" s="9">
        <v>491.9</v>
      </c>
      <c r="Q76" s="9">
        <v>443.80000000000109</v>
      </c>
      <c r="R76" s="9">
        <v>70</v>
      </c>
      <c r="S76" s="63"/>
      <c r="T76" s="63"/>
      <c r="U76" s="63"/>
      <c r="V76" s="360"/>
      <c r="W76" s="337"/>
      <c r="X76" s="63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57"/>
      <c r="BD76" s="9"/>
      <c r="BE76" s="9"/>
      <c r="BF76" s="9"/>
      <c r="BG76" s="9"/>
      <c r="BH76" s="9"/>
      <c r="BI76" s="9"/>
      <c r="BJ76" s="63"/>
      <c r="BK76" s="63"/>
      <c r="BL76" s="3"/>
      <c r="BM76" s="3"/>
      <c r="BN76" s="288"/>
      <c r="BO76" s="79"/>
      <c r="BP76" s="3"/>
      <c r="BQ76" s="75"/>
      <c r="BR76" s="82"/>
      <c r="BS76" s="3"/>
      <c r="BT76" s="79"/>
      <c r="BU76" s="137"/>
    </row>
    <row r="77" spans="1:73" ht="15.75">
      <c r="A77" s="3" t="s">
        <v>779</v>
      </c>
      <c r="B77" s="3"/>
      <c r="C77" s="3"/>
      <c r="D77" s="33">
        <f>SUM(E77:DZ77)</f>
        <v>3473.0000000000064</v>
      </c>
      <c r="E77" s="9">
        <v>165.40000000000009</v>
      </c>
      <c r="F77" s="9">
        <v>163</v>
      </c>
      <c r="G77" s="9">
        <v>242.80000000000064</v>
      </c>
      <c r="H77" s="9">
        <v>376.39999999999964</v>
      </c>
      <c r="I77" s="9">
        <v>127</v>
      </c>
      <c r="J77" s="9">
        <v>284.89999999999998</v>
      </c>
      <c r="K77" s="9">
        <v>149.5</v>
      </c>
      <c r="L77" s="9">
        <v>102</v>
      </c>
      <c r="M77" s="9">
        <v>376</v>
      </c>
      <c r="N77" s="9">
        <v>164.20000000000255</v>
      </c>
      <c r="O77" s="9">
        <v>384.20000000000255</v>
      </c>
      <c r="P77" s="9">
        <v>405.9</v>
      </c>
      <c r="Q77" s="9">
        <v>441.70000000000073</v>
      </c>
      <c r="R77" s="9">
        <v>90</v>
      </c>
      <c r="S77" s="277"/>
      <c r="T77" s="277"/>
      <c r="U77" s="63"/>
      <c r="V77" s="347"/>
      <c r="W77" s="337"/>
      <c r="X77" s="63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57"/>
      <c r="BD77" s="9"/>
      <c r="BE77" s="9"/>
      <c r="BF77" s="9"/>
      <c r="BG77" s="9"/>
      <c r="BH77" s="9"/>
      <c r="BI77" s="9"/>
      <c r="BJ77" s="277"/>
      <c r="BK77" s="277"/>
      <c r="BL77" s="60"/>
      <c r="BM77" s="3"/>
      <c r="BN77" s="288"/>
      <c r="BO77" s="79"/>
      <c r="BP77" s="40"/>
      <c r="BQ77" s="75"/>
      <c r="BR77" s="82"/>
      <c r="BS77" s="3"/>
      <c r="BT77" s="79"/>
      <c r="BU77" s="137"/>
    </row>
    <row r="78" spans="1:73" ht="15.75">
      <c r="A78" s="60" t="s">
        <v>2050</v>
      </c>
      <c r="B78" s="3"/>
      <c r="C78" s="3"/>
      <c r="D78" s="33">
        <f>SUM(E78:DZ78)</f>
        <v>3705.3000000000006</v>
      </c>
      <c r="E78" s="9">
        <v>66</v>
      </c>
      <c r="F78" s="9">
        <v>259.69999999999959</v>
      </c>
      <c r="G78" s="9">
        <v>375.59999999999945</v>
      </c>
      <c r="H78" s="9">
        <v>529.49999999999909</v>
      </c>
      <c r="I78" s="9">
        <v>54.300000000000004</v>
      </c>
      <c r="J78" s="9">
        <v>605.49999999999989</v>
      </c>
      <c r="K78" s="9">
        <v>145.19999999999999</v>
      </c>
      <c r="L78" s="9">
        <v>137.4</v>
      </c>
      <c r="M78" s="9">
        <v>535.30000000000018</v>
      </c>
      <c r="N78" s="9">
        <v>360.40000000000146</v>
      </c>
      <c r="O78" s="9">
        <v>268.50000000000091</v>
      </c>
      <c r="P78" s="9">
        <v>198.79999999999998</v>
      </c>
      <c r="Q78" s="9">
        <v>84.5</v>
      </c>
      <c r="R78" s="9">
        <v>84.600000000000009</v>
      </c>
      <c r="S78" s="277"/>
      <c r="T78" s="277"/>
      <c r="U78" s="63"/>
      <c r="V78" s="347"/>
      <c r="W78" s="337"/>
      <c r="X78" s="63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57"/>
      <c r="BD78" s="9"/>
      <c r="BE78" s="9"/>
      <c r="BF78" s="9"/>
      <c r="BG78" s="9"/>
      <c r="BH78" s="9"/>
      <c r="BI78" s="9"/>
      <c r="BJ78" s="277"/>
      <c r="BK78" s="277"/>
      <c r="BL78" s="60"/>
      <c r="BM78" s="3"/>
      <c r="BN78" s="288"/>
      <c r="BO78" s="79"/>
      <c r="BP78" s="40"/>
      <c r="BQ78" s="75"/>
      <c r="BR78" s="82"/>
      <c r="BS78" s="3"/>
      <c r="BT78" s="79"/>
      <c r="BU78" s="137"/>
    </row>
    <row r="79" spans="1:73" ht="15.75">
      <c r="A79" s="3" t="s">
        <v>749</v>
      </c>
      <c r="B79" s="3"/>
      <c r="C79" s="3"/>
      <c r="D79" s="33">
        <f>SUM(E79:DZ79)</f>
        <v>3683.2000000000121</v>
      </c>
      <c r="E79" s="9">
        <v>259.90000000000009</v>
      </c>
      <c r="F79" s="9">
        <v>193.19999999999982</v>
      </c>
      <c r="G79" s="9">
        <v>0</v>
      </c>
      <c r="H79" s="9">
        <v>451.5</v>
      </c>
      <c r="I79" s="9">
        <v>371.5</v>
      </c>
      <c r="J79" s="9">
        <v>345.1</v>
      </c>
      <c r="K79" s="9">
        <v>188.5</v>
      </c>
      <c r="L79" s="9">
        <v>174.7</v>
      </c>
      <c r="M79" s="9">
        <v>265.5</v>
      </c>
      <c r="N79" s="9">
        <v>314.70000000000437</v>
      </c>
      <c r="O79" s="9">
        <v>366.30000000000473</v>
      </c>
      <c r="P79" s="9">
        <v>353.2</v>
      </c>
      <c r="Q79" s="9">
        <v>334.00000000000364</v>
      </c>
      <c r="R79" s="9">
        <v>65.099999999999994</v>
      </c>
      <c r="S79" s="63"/>
      <c r="T79" s="63"/>
      <c r="U79" s="63"/>
      <c r="V79" s="347"/>
      <c r="W79" s="337"/>
      <c r="X79" s="63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57"/>
      <c r="BD79" s="9"/>
      <c r="BE79" s="9"/>
      <c r="BF79" s="9"/>
      <c r="BG79" s="9"/>
      <c r="BH79" s="9"/>
      <c r="BI79" s="9"/>
      <c r="BJ79" s="277"/>
      <c r="BK79" s="277"/>
      <c r="BL79" s="60"/>
      <c r="BM79" s="3"/>
      <c r="BN79" s="288"/>
      <c r="BO79" s="79"/>
      <c r="BP79" s="40"/>
      <c r="BQ79" s="75"/>
      <c r="BR79" s="82"/>
      <c r="BS79" s="3"/>
      <c r="BT79" s="79"/>
      <c r="BU79" s="137"/>
    </row>
    <row r="80" spans="1:73" ht="15.75">
      <c r="A80" s="3" t="s">
        <v>748</v>
      </c>
      <c r="B80" s="3"/>
      <c r="C80" s="3"/>
      <c r="D80" s="33">
        <f>SUM(E80:DZ80)</f>
        <v>4807.300000000002</v>
      </c>
      <c r="E80" s="9">
        <v>240.90000000000009</v>
      </c>
      <c r="F80" s="9">
        <v>65</v>
      </c>
      <c r="G80" s="9">
        <v>25.200000000000273</v>
      </c>
      <c r="H80" s="9">
        <v>791.70000000000073</v>
      </c>
      <c r="I80" s="9">
        <v>386.8</v>
      </c>
      <c r="J80" s="9">
        <v>542.30000000000007</v>
      </c>
      <c r="K80" s="9">
        <v>352.90000000000003</v>
      </c>
      <c r="L80" s="9">
        <v>240.6</v>
      </c>
      <c r="M80" s="9">
        <v>540.19999999999982</v>
      </c>
      <c r="N80" s="9">
        <v>650.40000000000146</v>
      </c>
      <c r="O80" s="9">
        <v>180</v>
      </c>
      <c r="P80" s="9">
        <v>368.09999999999997</v>
      </c>
      <c r="Q80" s="9">
        <v>276</v>
      </c>
      <c r="R80" s="9">
        <v>147.20000000000002</v>
      </c>
      <c r="S80" s="63"/>
      <c r="T80" s="63"/>
      <c r="U80" s="63"/>
      <c r="V80" s="347"/>
      <c r="W80" s="337"/>
      <c r="X80" s="63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57"/>
      <c r="BD80" s="9"/>
      <c r="BE80" s="9"/>
      <c r="BF80" s="9"/>
      <c r="BG80" s="9"/>
      <c r="BH80" s="9"/>
      <c r="BI80" s="9"/>
      <c r="BJ80" s="277"/>
      <c r="BK80" s="277"/>
      <c r="BL80" s="60"/>
      <c r="BM80" s="3"/>
      <c r="BN80" s="288"/>
      <c r="BO80" s="79"/>
      <c r="BP80" s="40"/>
      <c r="BQ80" s="75"/>
      <c r="BR80" s="82"/>
      <c r="BS80" s="3"/>
      <c r="BT80" s="79"/>
      <c r="BU80" s="137"/>
    </row>
    <row r="81" spans="1:73" ht="15.75">
      <c r="A81" s="60" t="s">
        <v>2052</v>
      </c>
      <c r="B81" s="3"/>
      <c r="C81" s="3"/>
      <c r="D81" s="33">
        <f>SUM(E81:DZ81)</f>
        <v>2793.9000000000124</v>
      </c>
      <c r="E81" s="9">
        <v>60.5</v>
      </c>
      <c r="F81" s="9">
        <v>146.79999999999973</v>
      </c>
      <c r="G81" s="9">
        <v>98.399999999999864</v>
      </c>
      <c r="H81" s="9">
        <v>346.70000000000073</v>
      </c>
      <c r="I81" s="9">
        <v>146.80000000000001</v>
      </c>
      <c r="J81" s="9">
        <v>490</v>
      </c>
      <c r="K81" s="9">
        <v>153.6</v>
      </c>
      <c r="L81" s="9">
        <v>119.5</v>
      </c>
      <c r="M81" s="9">
        <v>321.90000000000236</v>
      </c>
      <c r="N81" s="9">
        <v>102.00000000000364</v>
      </c>
      <c r="O81" s="9">
        <v>161.50000000000364</v>
      </c>
      <c r="P81" s="9">
        <v>342.20000000000005</v>
      </c>
      <c r="Q81" s="9">
        <v>184.00000000000273</v>
      </c>
      <c r="R81" s="9">
        <v>120</v>
      </c>
      <c r="S81" s="277"/>
      <c r="T81" s="277"/>
      <c r="U81" s="63"/>
      <c r="V81" s="347"/>
      <c r="W81" s="337"/>
      <c r="X81" s="63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57"/>
      <c r="BD81" s="9"/>
      <c r="BE81" s="9"/>
      <c r="BF81" s="9"/>
      <c r="BG81" s="9"/>
      <c r="BH81" s="9"/>
      <c r="BI81" s="9"/>
      <c r="BJ81" s="277"/>
      <c r="BK81" s="277"/>
      <c r="BL81" s="60"/>
      <c r="BM81" s="3"/>
      <c r="BN81" s="288"/>
      <c r="BO81" s="79"/>
      <c r="BP81" s="40"/>
      <c r="BQ81" s="75"/>
      <c r="BR81" s="82"/>
      <c r="BS81" s="3"/>
      <c r="BT81" s="79"/>
      <c r="BU81" s="137"/>
    </row>
    <row r="82" spans="1:73" ht="15.75">
      <c r="A82" s="60" t="s">
        <v>2157</v>
      </c>
      <c r="B82" s="3"/>
      <c r="C82" s="3"/>
      <c r="D82" s="33">
        <f>SUM(E82:DZ82)</f>
        <v>3747.6999999999944</v>
      </c>
      <c r="E82" s="9">
        <v>146.10000000000002</v>
      </c>
      <c r="F82" s="9">
        <v>235.49999999999955</v>
      </c>
      <c r="G82" s="9">
        <v>224.49999999999955</v>
      </c>
      <c r="H82" s="9">
        <v>598.099999999999</v>
      </c>
      <c r="I82" s="9">
        <v>284.5</v>
      </c>
      <c r="J82" s="9">
        <v>483.5</v>
      </c>
      <c r="K82" s="9">
        <v>183.1</v>
      </c>
      <c r="L82" s="9">
        <v>153.4</v>
      </c>
      <c r="M82" s="9">
        <v>471.49999999999818</v>
      </c>
      <c r="N82" s="9">
        <v>335.20000000000073</v>
      </c>
      <c r="O82" s="9">
        <v>179.99999999999909</v>
      </c>
      <c r="P82" s="9">
        <v>210.5</v>
      </c>
      <c r="Q82" s="9">
        <v>171.29999999999836</v>
      </c>
      <c r="R82" s="9">
        <v>70.5</v>
      </c>
      <c r="S82" s="277"/>
      <c r="T82" s="277"/>
      <c r="U82" s="63"/>
      <c r="V82" s="347"/>
      <c r="W82" s="337"/>
      <c r="X82" s="63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57"/>
      <c r="BD82" s="9"/>
      <c r="BE82" s="9"/>
      <c r="BF82" s="9"/>
      <c r="BG82" s="9"/>
      <c r="BH82" s="9"/>
      <c r="BI82" s="9"/>
      <c r="BJ82" s="277"/>
      <c r="BK82" s="277"/>
      <c r="BL82" s="60"/>
      <c r="BM82" s="3"/>
      <c r="BN82" s="288"/>
      <c r="BO82" s="79"/>
      <c r="BP82" s="40"/>
      <c r="BQ82" s="75"/>
      <c r="BR82" s="82"/>
      <c r="BS82" s="3"/>
      <c r="BT82" s="79"/>
      <c r="BU82" s="137"/>
    </row>
    <row r="83" spans="1:73" ht="15.75">
      <c r="A83" s="3" t="s">
        <v>3377</v>
      </c>
      <c r="B83" s="3"/>
      <c r="C83" s="3"/>
      <c r="D83" s="33">
        <f>SUM(E83:DZ83)</f>
        <v>3949.299999999992</v>
      </c>
      <c r="E83" s="9">
        <v>514.89999999999986</v>
      </c>
      <c r="F83" s="9">
        <v>97.5</v>
      </c>
      <c r="G83" s="9">
        <v>35.400000000000091</v>
      </c>
      <c r="H83" s="9">
        <v>621.99999999999909</v>
      </c>
      <c r="I83" s="9">
        <v>19.5</v>
      </c>
      <c r="J83" s="9">
        <v>543</v>
      </c>
      <c r="K83" s="9">
        <v>194.3</v>
      </c>
      <c r="L83" s="9">
        <v>65.099999999999994</v>
      </c>
      <c r="M83" s="9">
        <v>431.39999999999782</v>
      </c>
      <c r="N83" s="9">
        <v>488.49999999999909</v>
      </c>
      <c r="O83" s="9">
        <v>285.49999999999727</v>
      </c>
      <c r="P83" s="9">
        <v>197.60000000000002</v>
      </c>
      <c r="Q83" s="9">
        <v>231.19999999999891</v>
      </c>
      <c r="R83" s="9">
        <v>223.4</v>
      </c>
      <c r="S83" s="63"/>
      <c r="T83" s="63"/>
      <c r="U83" s="63"/>
      <c r="V83" s="360"/>
      <c r="W83" s="337"/>
      <c r="X83" s="63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57"/>
      <c r="BD83" s="9"/>
      <c r="BE83" s="9"/>
      <c r="BF83" s="9"/>
      <c r="BG83" s="9"/>
      <c r="BH83" s="9"/>
      <c r="BI83" s="9"/>
      <c r="BJ83" s="277"/>
      <c r="BK83" s="277"/>
      <c r="BL83" s="60"/>
      <c r="BM83" s="3"/>
      <c r="BN83" s="288"/>
      <c r="BO83" s="79"/>
      <c r="BP83" s="40"/>
      <c r="BQ83" s="75"/>
      <c r="BR83" s="82"/>
      <c r="BS83" s="3"/>
      <c r="BT83" s="79"/>
      <c r="BU83" s="137"/>
    </row>
    <row r="84" spans="1:73" ht="15.75">
      <c r="A84" s="3" t="s">
        <v>733</v>
      </c>
      <c r="B84" s="3"/>
      <c r="C84" s="3"/>
      <c r="D84" s="33">
        <f>SUM(E84:DZ84)</f>
        <v>3838.5000000000023</v>
      </c>
      <c r="E84" s="9">
        <v>78.100000000000136</v>
      </c>
      <c r="F84" s="9">
        <v>284.79999999999995</v>
      </c>
      <c r="G84" s="9">
        <v>165.89999999999918</v>
      </c>
      <c r="H84" s="9">
        <v>341.60000000000036</v>
      </c>
      <c r="I84" s="9">
        <v>418.8</v>
      </c>
      <c r="J84" s="9">
        <v>271.89999999999998</v>
      </c>
      <c r="K84" s="9">
        <v>187.5</v>
      </c>
      <c r="L84" s="9">
        <v>229.8</v>
      </c>
      <c r="M84" s="9">
        <v>258.00000000000273</v>
      </c>
      <c r="N84" s="9">
        <v>262.50000000000182</v>
      </c>
      <c r="O84" s="9">
        <v>354.69999999999891</v>
      </c>
      <c r="P84" s="9">
        <v>447.59999999999997</v>
      </c>
      <c r="Q84" s="9">
        <v>432.29999999999927</v>
      </c>
      <c r="R84" s="9">
        <v>105</v>
      </c>
      <c r="S84" s="63"/>
      <c r="T84" s="63"/>
      <c r="U84" s="63"/>
      <c r="V84" s="347"/>
      <c r="W84" s="337"/>
      <c r="X84" s="63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57"/>
      <c r="BD84" s="9"/>
      <c r="BE84" s="9"/>
      <c r="BF84" s="9"/>
      <c r="BG84" s="9"/>
      <c r="BH84" s="9"/>
      <c r="BI84" s="9"/>
      <c r="BJ84" s="277"/>
      <c r="BK84" s="277"/>
      <c r="BL84" s="60"/>
      <c r="BM84" s="3"/>
      <c r="BN84" s="288"/>
      <c r="BO84" s="79"/>
      <c r="BP84" s="40"/>
      <c r="BQ84" s="75"/>
      <c r="BR84" s="82"/>
      <c r="BS84" s="3"/>
      <c r="BT84" s="79"/>
      <c r="BU84" s="137"/>
    </row>
    <row r="85" spans="1:73" ht="15.75">
      <c r="A85" s="3" t="s">
        <v>3380</v>
      </c>
      <c r="B85" s="3"/>
      <c r="C85" s="3"/>
      <c r="D85" s="33">
        <f>SUM(E85:DZ85)</f>
        <v>3902.599999999994</v>
      </c>
      <c r="E85" s="9">
        <v>72.499999999999943</v>
      </c>
      <c r="F85" s="9">
        <v>199.5</v>
      </c>
      <c r="G85" s="9">
        <v>21</v>
      </c>
      <c r="H85" s="9">
        <v>557.99999999999864</v>
      </c>
      <c r="I85" s="9">
        <v>399.59999999999997</v>
      </c>
      <c r="J85" s="9">
        <v>396.8</v>
      </c>
      <c r="K85" s="9">
        <v>320.5</v>
      </c>
      <c r="L85" s="9">
        <v>190.5</v>
      </c>
      <c r="M85" s="9">
        <v>457.89999999999873</v>
      </c>
      <c r="N85" s="9">
        <v>492.29999999999927</v>
      </c>
      <c r="O85" s="9">
        <v>250.69999999999709</v>
      </c>
      <c r="P85" s="9">
        <v>319.3</v>
      </c>
      <c r="Q85" s="9">
        <v>224</v>
      </c>
      <c r="R85" s="9">
        <v>0</v>
      </c>
      <c r="S85" s="63"/>
      <c r="T85" s="63"/>
      <c r="U85" s="63"/>
      <c r="V85" s="360"/>
      <c r="W85" s="337"/>
      <c r="X85" s="63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57"/>
      <c r="BD85" s="9"/>
      <c r="BE85" s="9"/>
      <c r="BF85" s="9"/>
      <c r="BG85" s="9"/>
      <c r="BH85" s="9"/>
      <c r="BI85" s="9"/>
      <c r="BJ85" s="277"/>
      <c r="BK85" s="277"/>
      <c r="BL85" s="60"/>
      <c r="BM85" s="3"/>
      <c r="BN85" s="288"/>
      <c r="BO85" s="79"/>
      <c r="BP85" s="40"/>
      <c r="BQ85" s="75"/>
      <c r="BR85" s="82"/>
      <c r="BS85" s="3"/>
      <c r="BT85" s="79"/>
      <c r="BU85" s="137"/>
    </row>
    <row r="86" spans="1:73" ht="15.75">
      <c r="A86" s="60" t="s">
        <v>2002</v>
      </c>
      <c r="B86" s="3"/>
      <c r="C86" s="3"/>
      <c r="D86" s="33">
        <f>SUM(E86:DZ86)</f>
        <v>4510.8999999999942</v>
      </c>
      <c r="E86" s="9">
        <v>195.50000000000011</v>
      </c>
      <c r="F86" s="9">
        <v>183.99999999999955</v>
      </c>
      <c r="G86" s="9">
        <v>306.90000000000055</v>
      </c>
      <c r="H86" s="9">
        <v>639.20000000000164</v>
      </c>
      <c r="I86" s="9">
        <v>329.5</v>
      </c>
      <c r="J86" s="9">
        <v>510.2</v>
      </c>
      <c r="K86" s="9">
        <v>355.3</v>
      </c>
      <c r="L86" s="9">
        <v>148.19999999999999</v>
      </c>
      <c r="M86" s="9">
        <v>443.90000000000236</v>
      </c>
      <c r="N86" s="9">
        <v>309.79999999999745</v>
      </c>
      <c r="O86" s="9">
        <v>300.19999999999527</v>
      </c>
      <c r="P86" s="9">
        <v>197.70000000000002</v>
      </c>
      <c r="Q86" s="9">
        <v>360.99999999999818</v>
      </c>
      <c r="R86" s="9">
        <v>229.5</v>
      </c>
      <c r="S86" s="277"/>
      <c r="T86" s="277"/>
      <c r="U86" s="63"/>
      <c r="V86" s="347"/>
      <c r="W86" s="337"/>
      <c r="X86" s="63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57"/>
      <c r="BD86" s="9"/>
      <c r="BE86" s="9"/>
      <c r="BF86" s="9"/>
      <c r="BG86" s="9"/>
      <c r="BH86" s="9"/>
      <c r="BI86" s="9"/>
      <c r="BJ86" s="277"/>
      <c r="BK86" s="277"/>
      <c r="BL86" s="60"/>
      <c r="BM86" s="3"/>
      <c r="BN86" s="288"/>
      <c r="BO86" s="79"/>
      <c r="BP86" s="40"/>
      <c r="BQ86" s="75"/>
      <c r="BR86" s="82"/>
      <c r="BS86" s="3"/>
      <c r="BT86" s="79"/>
      <c r="BU86" s="137"/>
    </row>
    <row r="87" spans="1:73" ht="15.75">
      <c r="A87" s="3" t="s">
        <v>3399</v>
      </c>
      <c r="B87" s="3"/>
      <c r="C87" s="3"/>
      <c r="D87" s="33">
        <f>SUM(E87:DZ87)</f>
        <v>5743.349999999994</v>
      </c>
      <c r="E87" s="9">
        <v>117</v>
      </c>
      <c r="F87" s="9">
        <v>430.69999999999982</v>
      </c>
      <c r="G87" s="9">
        <v>378.20000000000027</v>
      </c>
      <c r="H87" s="9">
        <v>690.55000000000018</v>
      </c>
      <c r="I87" s="9">
        <v>398.3</v>
      </c>
      <c r="J87" s="9">
        <v>621.79999999999995</v>
      </c>
      <c r="K87" s="9">
        <v>454.7</v>
      </c>
      <c r="L87" s="9">
        <v>450.6</v>
      </c>
      <c r="M87" s="9">
        <v>734.55000000000018</v>
      </c>
      <c r="N87" s="9">
        <v>646.449999999998</v>
      </c>
      <c r="O87" s="9">
        <v>304.59999999999854</v>
      </c>
      <c r="P87" s="9">
        <v>184.5</v>
      </c>
      <c r="Q87" s="9">
        <v>166.49999999999818</v>
      </c>
      <c r="R87" s="9">
        <v>164.89999999999998</v>
      </c>
      <c r="S87" s="63"/>
      <c r="T87" s="63"/>
      <c r="U87" s="63"/>
      <c r="V87" s="360"/>
      <c r="W87" s="337"/>
      <c r="X87" s="63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57"/>
      <c r="BD87" s="9"/>
      <c r="BE87" s="9"/>
      <c r="BF87" s="9"/>
      <c r="BG87" s="9"/>
      <c r="BH87" s="9"/>
      <c r="BI87" s="9"/>
      <c r="BJ87" s="277"/>
      <c r="BK87" s="277"/>
      <c r="BL87" s="60"/>
      <c r="BM87" s="3"/>
      <c r="BN87" s="288"/>
      <c r="BO87" s="79"/>
      <c r="BP87" s="40"/>
      <c r="BQ87" s="75"/>
      <c r="BR87" s="82"/>
      <c r="BS87" s="3"/>
      <c r="BT87" s="79"/>
      <c r="BU87" s="137"/>
    </row>
    <row r="88" spans="1:73" ht="15.75">
      <c r="A88" s="60" t="s">
        <v>31</v>
      </c>
      <c r="B88" s="3"/>
      <c r="C88" s="3"/>
      <c r="D88" s="33">
        <f>SUM(E88:DZ88)</f>
        <v>4282.9999999999936</v>
      </c>
      <c r="E88" s="9">
        <v>155.40000000000009</v>
      </c>
      <c r="F88" s="9">
        <v>222.79999999999973</v>
      </c>
      <c r="G88" s="9">
        <v>282.69999999999936</v>
      </c>
      <c r="H88" s="9">
        <v>525.99999999999727</v>
      </c>
      <c r="I88" s="9">
        <v>383.7</v>
      </c>
      <c r="J88" s="9">
        <v>400</v>
      </c>
      <c r="K88" s="9">
        <v>203</v>
      </c>
      <c r="L88" s="9">
        <v>195.5</v>
      </c>
      <c r="M88" s="9">
        <v>349.99999999999909</v>
      </c>
      <c r="N88" s="9">
        <v>304.99999999999818</v>
      </c>
      <c r="O88" s="9">
        <v>307.49999999999818</v>
      </c>
      <c r="P88" s="9">
        <v>271.5</v>
      </c>
      <c r="Q88" s="9">
        <v>385.90000000000146</v>
      </c>
      <c r="R88" s="9">
        <v>294</v>
      </c>
      <c r="S88" s="277"/>
      <c r="T88" s="277"/>
      <c r="U88" s="63"/>
      <c r="V88" s="348"/>
      <c r="W88" s="337"/>
      <c r="X88" s="63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57"/>
      <c r="BD88" s="9"/>
      <c r="BE88" s="9"/>
      <c r="BF88" s="9"/>
      <c r="BG88" s="9"/>
      <c r="BH88" s="9"/>
      <c r="BI88" s="9"/>
      <c r="BJ88" s="277"/>
      <c r="BK88" s="277"/>
      <c r="BL88" s="60"/>
      <c r="BM88" s="3"/>
      <c r="BN88" s="288"/>
      <c r="BO88" s="79"/>
      <c r="BP88" s="40"/>
      <c r="BQ88" s="75"/>
      <c r="BR88" s="82"/>
      <c r="BS88" s="3"/>
      <c r="BT88" s="79"/>
      <c r="BU88" s="137"/>
    </row>
    <row r="89" spans="1:73" ht="15.75">
      <c r="A89" s="3" t="s">
        <v>790</v>
      </c>
      <c r="B89" s="3"/>
      <c r="C89" s="3"/>
      <c r="D89" s="33">
        <f>SUM(E89:DZ89)</f>
        <v>4515.2999999999993</v>
      </c>
      <c r="E89" s="9">
        <v>127.59999999999997</v>
      </c>
      <c r="F89" s="9">
        <v>421.59999999999968</v>
      </c>
      <c r="G89" s="9">
        <v>202.49999999999909</v>
      </c>
      <c r="H89" s="9">
        <v>489.00000000000182</v>
      </c>
      <c r="I89" s="9">
        <v>477.29999999999995</v>
      </c>
      <c r="J89" s="9">
        <v>433.1</v>
      </c>
      <c r="K89" s="9">
        <v>259.8</v>
      </c>
      <c r="L89" s="9">
        <v>201.5</v>
      </c>
      <c r="M89" s="9">
        <v>345.80000000000109</v>
      </c>
      <c r="N89" s="9">
        <v>379.29999999999836</v>
      </c>
      <c r="O89" s="9">
        <v>256.89999999999873</v>
      </c>
      <c r="P89" s="9">
        <v>394.8</v>
      </c>
      <c r="Q89" s="9">
        <v>336.10000000000036</v>
      </c>
      <c r="R89" s="9">
        <v>190</v>
      </c>
      <c r="S89" s="63"/>
      <c r="T89" s="63"/>
      <c r="U89" s="63"/>
      <c r="V89" s="347"/>
      <c r="W89" s="337"/>
      <c r="X89" s="63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57"/>
      <c r="BD89" s="9"/>
      <c r="BE89" s="9"/>
      <c r="BF89" s="9"/>
      <c r="BG89" s="9"/>
      <c r="BH89" s="9"/>
      <c r="BI89" s="9"/>
      <c r="BJ89" s="277"/>
      <c r="BK89" s="277"/>
      <c r="BL89" s="60"/>
      <c r="BM89" s="3"/>
      <c r="BN89" s="288"/>
      <c r="BO89" s="79"/>
      <c r="BP89" s="40"/>
      <c r="BQ89" s="75"/>
      <c r="BR89" s="82"/>
      <c r="BS89" s="3"/>
      <c r="BT89" s="79"/>
      <c r="BU89" s="137"/>
    </row>
    <row r="90" spans="1:73" ht="15.75">
      <c r="A90" s="3" t="s">
        <v>3383</v>
      </c>
      <c r="B90" s="3"/>
      <c r="C90" s="3"/>
      <c r="D90" s="33">
        <f>SUM(E90:DZ90)</f>
        <v>6745.5000000000064</v>
      </c>
      <c r="E90" s="9">
        <v>383.5</v>
      </c>
      <c r="F90" s="9">
        <v>567.34999999999991</v>
      </c>
      <c r="G90" s="9">
        <v>406.10000000000036</v>
      </c>
      <c r="H90" s="9">
        <v>831.34999999999945</v>
      </c>
      <c r="I90" s="9">
        <v>240.3</v>
      </c>
      <c r="J90" s="9">
        <v>742.89999999999986</v>
      </c>
      <c r="K90" s="9">
        <v>424.90000000000003</v>
      </c>
      <c r="L90" s="9">
        <v>538.4</v>
      </c>
      <c r="M90" s="9">
        <v>806.50000000000091</v>
      </c>
      <c r="N90" s="9">
        <v>600.50000000000182</v>
      </c>
      <c r="O90" s="9">
        <v>421.50000000000182</v>
      </c>
      <c r="P90" s="9">
        <v>237.2</v>
      </c>
      <c r="Q90" s="9">
        <v>389.60000000000218</v>
      </c>
      <c r="R90" s="9">
        <v>155.4</v>
      </c>
      <c r="S90" s="63"/>
      <c r="T90" s="63"/>
      <c r="U90" s="63"/>
      <c r="V90" s="360"/>
      <c r="W90" s="337"/>
      <c r="X90" s="63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57"/>
      <c r="BD90" s="9"/>
      <c r="BE90" s="9"/>
      <c r="BF90" s="9"/>
      <c r="BG90" s="9"/>
      <c r="BH90" s="9"/>
      <c r="BI90" s="9"/>
      <c r="BJ90" s="277"/>
      <c r="BK90" s="277"/>
      <c r="BL90" s="60"/>
      <c r="BM90" s="3"/>
      <c r="BN90" s="288"/>
      <c r="BO90" s="79"/>
      <c r="BP90" s="40"/>
      <c r="BQ90" s="75"/>
      <c r="BR90" s="82"/>
      <c r="BS90" s="3"/>
      <c r="BT90" s="79"/>
      <c r="BU90" s="137"/>
    </row>
    <row r="91" spans="1:73" ht="15.75">
      <c r="A91" s="3" t="s">
        <v>755</v>
      </c>
      <c r="B91" s="3"/>
      <c r="C91" s="3"/>
      <c r="D91" s="33">
        <f>SUM(E91:DZ91)</f>
        <v>3917.299999999997</v>
      </c>
      <c r="E91" s="9">
        <v>76.999999999999943</v>
      </c>
      <c r="F91" s="9">
        <v>201.50000000000068</v>
      </c>
      <c r="G91" s="9">
        <v>250.50000000000023</v>
      </c>
      <c r="H91" s="9">
        <v>485.90000000000009</v>
      </c>
      <c r="I91" s="9">
        <v>311.40000000000003</v>
      </c>
      <c r="J91" s="9">
        <v>504.09999999999997</v>
      </c>
      <c r="K91" s="9">
        <v>140</v>
      </c>
      <c r="L91" s="9">
        <v>138.1</v>
      </c>
      <c r="M91" s="9">
        <v>435</v>
      </c>
      <c r="N91" s="9">
        <v>337.39999999999964</v>
      </c>
      <c r="O91" s="9">
        <v>349.79999999999836</v>
      </c>
      <c r="P91" s="9">
        <v>257.89999999999998</v>
      </c>
      <c r="Q91" s="9">
        <v>279.199999999998</v>
      </c>
      <c r="R91" s="9">
        <v>149.5</v>
      </c>
      <c r="S91" s="63"/>
      <c r="T91" s="63"/>
      <c r="U91" s="63"/>
      <c r="V91" s="347"/>
      <c r="W91" s="337"/>
      <c r="X91" s="63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57"/>
      <c r="BD91" s="9"/>
      <c r="BE91" s="9"/>
      <c r="BF91" s="9"/>
      <c r="BG91" s="9"/>
      <c r="BH91" s="9"/>
      <c r="BI91" s="9"/>
      <c r="BJ91" s="277"/>
      <c r="BK91" s="277"/>
      <c r="BL91" s="60"/>
      <c r="BM91" s="3"/>
      <c r="BN91" s="288"/>
      <c r="BO91" s="79"/>
      <c r="BP91" s="40"/>
      <c r="BQ91" s="75"/>
      <c r="BR91" s="82"/>
      <c r="BS91" s="3"/>
      <c r="BT91" s="79"/>
      <c r="BU91" s="137"/>
    </row>
    <row r="92" spans="1:73" ht="15.75">
      <c r="A92" s="3" t="s">
        <v>782</v>
      </c>
      <c r="B92" s="3"/>
      <c r="C92" s="3"/>
      <c r="D92" s="33">
        <f>SUM(E92:DZ92)</f>
        <v>4236.9999999999991</v>
      </c>
      <c r="E92" s="9">
        <v>84.699999999999932</v>
      </c>
      <c r="F92" s="9">
        <v>163.50000000000045</v>
      </c>
      <c r="G92" s="9">
        <v>217.70000000000027</v>
      </c>
      <c r="H92" s="9">
        <v>667.10000000000082</v>
      </c>
      <c r="I92" s="9">
        <v>237.6</v>
      </c>
      <c r="J92" s="9">
        <v>464</v>
      </c>
      <c r="K92" s="9">
        <v>202.4</v>
      </c>
      <c r="L92" s="9">
        <v>128.4</v>
      </c>
      <c r="M92" s="9">
        <v>519.69999999999982</v>
      </c>
      <c r="N92" s="9">
        <v>448.09999999999854</v>
      </c>
      <c r="O92" s="9">
        <v>355.49999999999909</v>
      </c>
      <c r="P92" s="9">
        <v>364.5</v>
      </c>
      <c r="Q92" s="9">
        <v>369.5</v>
      </c>
      <c r="R92" s="9">
        <v>14.3</v>
      </c>
      <c r="S92" s="63"/>
      <c r="T92" s="63"/>
      <c r="U92" s="63"/>
      <c r="V92" s="348"/>
      <c r="W92" s="337"/>
      <c r="X92" s="63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57"/>
      <c r="BD92" s="9"/>
      <c r="BE92" s="9"/>
      <c r="BF92" s="9"/>
      <c r="BG92" s="9"/>
      <c r="BH92" s="9"/>
      <c r="BI92" s="9"/>
      <c r="BJ92" s="277"/>
      <c r="BK92" s="277"/>
      <c r="BL92" s="60"/>
      <c r="BM92" s="3"/>
      <c r="BN92" s="288"/>
      <c r="BO92" s="79"/>
      <c r="BP92" s="40"/>
      <c r="BQ92" s="75"/>
      <c r="BR92" s="82"/>
      <c r="BS92" s="3"/>
      <c r="BT92" s="79"/>
      <c r="BU92" s="137"/>
    </row>
    <row r="93" spans="1:73" ht="15.75">
      <c r="A93" s="60" t="s">
        <v>33</v>
      </c>
      <c r="B93" s="3"/>
      <c r="C93" s="3"/>
      <c r="D93" s="33">
        <f>SUM(E93:DZ93)</f>
        <v>4503.2000000000007</v>
      </c>
      <c r="E93" s="9">
        <v>323.8</v>
      </c>
      <c r="F93" s="9">
        <v>231.7999999999995</v>
      </c>
      <c r="G93" s="9">
        <v>252.599999999999</v>
      </c>
      <c r="H93" s="9">
        <v>479.00000000000182</v>
      </c>
      <c r="I93" s="9">
        <v>265.39999999999998</v>
      </c>
      <c r="J93" s="9">
        <v>445.5</v>
      </c>
      <c r="K93" s="9">
        <v>285.5</v>
      </c>
      <c r="L93" s="9">
        <v>111</v>
      </c>
      <c r="M93" s="9">
        <v>436.30000000000109</v>
      </c>
      <c r="N93" s="9">
        <v>302.89999999999873</v>
      </c>
      <c r="O93" s="9">
        <v>458.5</v>
      </c>
      <c r="P93" s="9">
        <v>289.8</v>
      </c>
      <c r="Q93" s="9">
        <v>495.10000000000036</v>
      </c>
      <c r="R93" s="9">
        <v>126</v>
      </c>
      <c r="S93" s="63"/>
      <c r="T93" s="63"/>
      <c r="U93" s="63"/>
      <c r="V93" s="347"/>
      <c r="W93" s="337"/>
      <c r="X93" s="63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57"/>
      <c r="BD93" s="9"/>
      <c r="BE93" s="9"/>
      <c r="BF93" s="9"/>
      <c r="BG93" s="9"/>
      <c r="BH93" s="9"/>
      <c r="BI93" s="9"/>
      <c r="BJ93" s="277"/>
      <c r="BK93" s="277"/>
      <c r="BL93" s="60"/>
      <c r="BM93" s="3"/>
      <c r="BN93" s="288"/>
      <c r="BO93" s="79"/>
      <c r="BP93" s="40"/>
      <c r="BQ93" s="75"/>
      <c r="BR93" s="82"/>
      <c r="BS93" s="3"/>
      <c r="BT93" s="79"/>
      <c r="BU93" s="137"/>
    </row>
    <row r="94" spans="1:73" ht="15.75">
      <c r="A94" s="60" t="s">
        <v>37</v>
      </c>
      <c r="B94" s="3"/>
      <c r="C94" s="3"/>
      <c r="D94" s="33">
        <f>SUM(E94:DZ94)</f>
        <v>4185.9999999999964</v>
      </c>
      <c r="E94" s="9">
        <v>159.89999999999975</v>
      </c>
      <c r="F94" s="9">
        <v>227.90000000000032</v>
      </c>
      <c r="G94" s="9">
        <v>226.50000000000091</v>
      </c>
      <c r="H94" s="9">
        <v>456.90000000000146</v>
      </c>
      <c r="I94" s="9">
        <v>211</v>
      </c>
      <c r="J94" s="9">
        <v>526.9</v>
      </c>
      <c r="K94" s="9">
        <v>246.6</v>
      </c>
      <c r="L94" s="9">
        <v>141.6</v>
      </c>
      <c r="M94" s="9">
        <v>495.00000000000182</v>
      </c>
      <c r="N94" s="9">
        <v>353.69999999999891</v>
      </c>
      <c r="O94" s="9">
        <v>369.49999999999636</v>
      </c>
      <c r="P94" s="9">
        <v>333.8</v>
      </c>
      <c r="Q94" s="9">
        <v>400.69999999999709</v>
      </c>
      <c r="R94" s="9">
        <v>36</v>
      </c>
      <c r="S94" s="28"/>
      <c r="T94" s="28"/>
      <c r="U94" s="63"/>
      <c r="V94" s="347"/>
      <c r="W94" s="337"/>
      <c r="X94" s="63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57"/>
      <c r="BD94" s="9"/>
      <c r="BE94" s="9"/>
      <c r="BF94" s="9"/>
      <c r="BG94" s="9"/>
      <c r="BH94" s="9"/>
      <c r="BI94" s="9"/>
      <c r="BJ94" s="277"/>
      <c r="BK94" s="277"/>
      <c r="BL94" s="60"/>
      <c r="BM94" s="3"/>
      <c r="BN94" s="288"/>
      <c r="BO94" s="79"/>
      <c r="BP94" s="40"/>
      <c r="BQ94" s="75"/>
      <c r="BR94" s="82"/>
      <c r="BS94" s="3"/>
      <c r="BT94" s="79"/>
      <c r="BU94" s="137"/>
    </row>
    <row r="95" spans="1:73" ht="15.75">
      <c r="A95" t="s">
        <v>143</v>
      </c>
      <c r="B95" s="3"/>
      <c r="C95" s="3"/>
      <c r="D95" s="33">
        <f>SUM(E95:DZ95)</f>
        <v>4439.9999999999982</v>
      </c>
      <c r="E95" s="9">
        <v>241.50000000000023</v>
      </c>
      <c r="F95" s="9">
        <v>149.30000000000041</v>
      </c>
      <c r="G95" s="9">
        <v>303.29999999999927</v>
      </c>
      <c r="H95" s="9">
        <v>432.59999999999854</v>
      </c>
      <c r="I95" s="9">
        <v>336</v>
      </c>
      <c r="J95" s="9">
        <v>464.3</v>
      </c>
      <c r="K95" s="9">
        <v>313.5</v>
      </c>
      <c r="L95" s="9">
        <v>138.80000000000001</v>
      </c>
      <c r="M95" s="9">
        <v>380.29999999999836</v>
      </c>
      <c r="N95" s="9">
        <v>381.69999999999982</v>
      </c>
      <c r="O95" s="9">
        <v>389.30000000000109</v>
      </c>
      <c r="P95" s="9">
        <v>364.6</v>
      </c>
      <c r="Q95" s="9">
        <v>417.90000000000146</v>
      </c>
      <c r="R95" s="9">
        <v>126.9</v>
      </c>
      <c r="S95" s="277"/>
      <c r="T95" s="277"/>
      <c r="U95" s="63"/>
      <c r="V95" s="347"/>
      <c r="W95" s="337"/>
      <c r="X95" s="63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57"/>
      <c r="BD95" s="9"/>
      <c r="BE95" s="9"/>
      <c r="BF95" s="9"/>
      <c r="BG95" s="9"/>
      <c r="BH95" s="9"/>
      <c r="BI95" s="9"/>
      <c r="BJ95" s="277"/>
      <c r="BK95" s="277"/>
      <c r="BL95" s="60"/>
      <c r="BM95" s="3"/>
      <c r="BN95" s="288"/>
      <c r="BO95" s="79"/>
      <c r="BP95" s="40"/>
      <c r="BQ95" s="75"/>
      <c r="BR95" s="82"/>
      <c r="BS95" s="3"/>
      <c r="BT95" s="79"/>
      <c r="BU95" s="137"/>
    </row>
    <row r="96" spans="1:73" ht="15.75">
      <c r="A96" s="82" t="s">
        <v>1662</v>
      </c>
      <c r="B96" s="3"/>
      <c r="C96" s="3"/>
      <c r="D96" s="33">
        <f>SUM(E96:DZ96)</f>
        <v>4722.3000000000056</v>
      </c>
      <c r="E96" s="9">
        <v>246</v>
      </c>
      <c r="F96" s="9">
        <v>283.29999999999995</v>
      </c>
      <c r="G96" s="9">
        <v>307.30000000000018</v>
      </c>
      <c r="H96" s="9">
        <v>545.30000000000291</v>
      </c>
      <c r="I96" s="9">
        <v>273.8</v>
      </c>
      <c r="J96" s="9">
        <v>452.5</v>
      </c>
      <c r="K96" s="9">
        <v>343.1</v>
      </c>
      <c r="L96" s="9">
        <v>150.5</v>
      </c>
      <c r="M96" s="9">
        <v>522.5</v>
      </c>
      <c r="N96" s="9">
        <v>355.80000000000109</v>
      </c>
      <c r="O96" s="9">
        <v>357</v>
      </c>
      <c r="P96" s="9">
        <v>368.10000000000008</v>
      </c>
      <c r="Q96" s="9">
        <v>407.30000000000109</v>
      </c>
      <c r="R96" s="9">
        <v>109.8</v>
      </c>
      <c r="S96" s="225"/>
      <c r="T96" s="225"/>
      <c r="U96" s="63"/>
      <c r="V96" s="347"/>
      <c r="W96" s="337"/>
      <c r="X96" s="63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57"/>
      <c r="BD96" s="9"/>
      <c r="BE96" s="9"/>
      <c r="BF96" s="9"/>
      <c r="BG96" s="9"/>
      <c r="BH96" s="9"/>
      <c r="BI96" s="9"/>
      <c r="BJ96" s="277"/>
      <c r="BK96" s="277"/>
      <c r="BL96" s="60"/>
      <c r="BM96" s="3"/>
      <c r="BN96" s="288"/>
      <c r="BO96" s="79"/>
      <c r="BP96" s="40"/>
      <c r="BQ96" s="75"/>
      <c r="BR96" s="82"/>
      <c r="BS96" s="3"/>
      <c r="BT96" s="79"/>
      <c r="BU96" s="137"/>
    </row>
    <row r="97" spans="1:73" ht="15.75">
      <c r="A97" s="60" t="s">
        <v>2030</v>
      </c>
      <c r="B97" s="3"/>
      <c r="C97" s="3"/>
      <c r="D97" s="33">
        <f>SUM(E97:DZ97)</f>
        <v>4647.800000000002</v>
      </c>
      <c r="E97" s="9">
        <v>63.800000000000011</v>
      </c>
      <c r="F97" s="9">
        <v>172</v>
      </c>
      <c r="G97" s="9">
        <v>247.50000000000045</v>
      </c>
      <c r="H97" s="9">
        <v>621.59999999999945</v>
      </c>
      <c r="I97" s="9">
        <v>399.9</v>
      </c>
      <c r="J97" s="9">
        <v>473</v>
      </c>
      <c r="K97" s="9">
        <v>191.7</v>
      </c>
      <c r="L97" s="9">
        <v>181</v>
      </c>
      <c r="M97" s="9">
        <v>482.5</v>
      </c>
      <c r="N97" s="9">
        <v>461.5</v>
      </c>
      <c r="O97" s="9">
        <v>435.00000000000182</v>
      </c>
      <c r="P97" s="9">
        <v>262.5</v>
      </c>
      <c r="Q97" s="9">
        <v>476.10000000000036</v>
      </c>
      <c r="R97" s="9">
        <v>179.7</v>
      </c>
      <c r="S97" s="277"/>
      <c r="T97" s="277"/>
      <c r="U97" s="63"/>
      <c r="V97" s="347"/>
      <c r="W97" s="337"/>
      <c r="X97" s="63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57"/>
      <c r="BD97" s="9"/>
      <c r="BE97" s="9"/>
      <c r="BF97" s="9"/>
      <c r="BG97" s="9"/>
      <c r="BH97" s="9"/>
      <c r="BI97" s="9"/>
      <c r="BJ97" s="277"/>
      <c r="BK97" s="277"/>
      <c r="BL97" s="60"/>
      <c r="BM97" s="3"/>
      <c r="BN97" s="288"/>
      <c r="BO97" s="79"/>
      <c r="BP97" s="40"/>
      <c r="BQ97" s="75"/>
      <c r="BR97" s="82"/>
      <c r="BS97" s="3"/>
      <c r="BT97" s="79"/>
      <c r="BU97" s="137"/>
    </row>
    <row r="98" spans="1:73" ht="15.75">
      <c r="A98" s="3" t="s">
        <v>180</v>
      </c>
      <c r="B98" s="3"/>
      <c r="C98" s="3"/>
      <c r="D98" s="33">
        <f>SUM(E98:DZ98)</f>
        <v>4563.600000000004</v>
      </c>
      <c r="E98" s="9">
        <v>230.80000000000007</v>
      </c>
      <c r="F98" s="9">
        <v>89.999999999999545</v>
      </c>
      <c r="G98" s="9">
        <v>383.10000000000036</v>
      </c>
      <c r="H98" s="9">
        <v>629.95000000000073</v>
      </c>
      <c r="I98" s="9">
        <v>97.5</v>
      </c>
      <c r="J98" s="9">
        <v>543.65</v>
      </c>
      <c r="K98" s="9">
        <v>157.70000000000002</v>
      </c>
      <c r="L98" s="9">
        <v>62.400000000000006</v>
      </c>
      <c r="M98" s="9">
        <v>525.19999999999982</v>
      </c>
      <c r="N98" s="9">
        <v>335.60000000000127</v>
      </c>
      <c r="O98" s="9">
        <v>420.10000000000218</v>
      </c>
      <c r="P98" s="9">
        <v>353.90000000000003</v>
      </c>
      <c r="Q98" s="9">
        <v>458.39999999999964</v>
      </c>
      <c r="R98" s="9">
        <v>275.3</v>
      </c>
      <c r="S98" s="63"/>
      <c r="T98" s="63"/>
      <c r="U98" s="63"/>
      <c r="V98" s="360"/>
      <c r="W98" s="337"/>
      <c r="X98" s="63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57"/>
      <c r="BD98" s="9"/>
      <c r="BE98" s="9"/>
      <c r="BF98" s="9"/>
      <c r="BG98" s="9"/>
      <c r="BH98" s="9"/>
      <c r="BI98" s="9"/>
      <c r="BJ98" s="277"/>
      <c r="BK98" s="277"/>
      <c r="BL98" s="60"/>
      <c r="BM98" s="3"/>
      <c r="BN98" s="288"/>
      <c r="BO98" s="79"/>
      <c r="BP98" s="40"/>
      <c r="BQ98" s="75"/>
      <c r="BR98" s="82"/>
      <c r="BS98" s="3"/>
      <c r="BT98" s="79"/>
      <c r="BU98" s="137"/>
    </row>
    <row r="99" spans="1:73" ht="15.75">
      <c r="A99" s="3" t="s">
        <v>3395</v>
      </c>
      <c r="B99" s="3"/>
      <c r="C99" s="3"/>
      <c r="D99" s="33">
        <f>SUM(E99:DZ99)</f>
        <v>4373.9999999999927</v>
      </c>
      <c r="E99" s="9">
        <v>137.29999999999984</v>
      </c>
      <c r="F99" s="9">
        <v>339.49999999999955</v>
      </c>
      <c r="G99" s="9">
        <v>207.00000000000045</v>
      </c>
      <c r="H99" s="9">
        <v>619.10000000000036</v>
      </c>
      <c r="I99" s="9">
        <v>262.10000000000002</v>
      </c>
      <c r="J99" s="9">
        <v>487.5</v>
      </c>
      <c r="K99" s="9">
        <v>168.8</v>
      </c>
      <c r="L99" s="9">
        <v>195.5</v>
      </c>
      <c r="M99" s="9">
        <v>556.19999999999982</v>
      </c>
      <c r="N99" s="9">
        <v>513.80000000000109</v>
      </c>
      <c r="O99" s="9">
        <v>348.59999999999673</v>
      </c>
      <c r="P99" s="9">
        <v>219.9</v>
      </c>
      <c r="Q99" s="9">
        <v>285.69999999999527</v>
      </c>
      <c r="R99" s="9">
        <v>33</v>
      </c>
      <c r="S99" s="63"/>
      <c r="T99" s="63"/>
      <c r="U99" s="63"/>
      <c r="V99" s="360"/>
      <c r="W99" s="337"/>
      <c r="X99" s="63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57"/>
      <c r="BD99" s="9"/>
      <c r="BE99" s="9"/>
      <c r="BF99" s="9"/>
      <c r="BG99" s="9"/>
      <c r="BH99" s="9"/>
      <c r="BI99" s="9"/>
      <c r="BJ99" s="277"/>
      <c r="BK99" s="277"/>
      <c r="BL99" s="60"/>
      <c r="BM99" s="3"/>
      <c r="BN99" s="288"/>
      <c r="BO99" s="79"/>
      <c r="BP99" s="40"/>
      <c r="BQ99" s="75"/>
      <c r="BR99" s="82"/>
      <c r="BS99" s="3"/>
      <c r="BT99" s="79"/>
      <c r="BU99" s="137"/>
    </row>
    <row r="100" spans="1:73" ht="15.75">
      <c r="A100" s="82" t="s">
        <v>1659</v>
      </c>
      <c r="B100" s="3"/>
      <c r="C100" s="3"/>
      <c r="D100" s="33">
        <f>SUM(E100:DZ100)</f>
        <v>4837.2000000000007</v>
      </c>
      <c r="E100" s="9">
        <v>109.8000000000003</v>
      </c>
      <c r="F100" s="9">
        <v>200.20000000000027</v>
      </c>
      <c r="G100" s="9">
        <v>163.099999999999</v>
      </c>
      <c r="H100" s="9">
        <v>554.49999999999909</v>
      </c>
      <c r="I100" s="9">
        <v>499</v>
      </c>
      <c r="J100" s="9">
        <v>446.40000000000003</v>
      </c>
      <c r="K100" s="9">
        <v>383.1</v>
      </c>
      <c r="L100" s="9">
        <v>296.8</v>
      </c>
      <c r="M100" s="9">
        <v>486.5</v>
      </c>
      <c r="N100" s="9">
        <v>557.90000000000146</v>
      </c>
      <c r="O100" s="9">
        <v>272.80000000000109</v>
      </c>
      <c r="P100" s="9">
        <v>410.80000000000007</v>
      </c>
      <c r="Q100" s="9">
        <v>214.79999999999927</v>
      </c>
      <c r="R100" s="9">
        <v>241.5</v>
      </c>
      <c r="S100" s="225"/>
      <c r="T100" s="225"/>
      <c r="U100" s="63"/>
      <c r="V100" s="347"/>
      <c r="W100" s="337"/>
      <c r="X100" s="63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57"/>
      <c r="BD100" s="9"/>
      <c r="BE100" s="9"/>
      <c r="BF100" s="9"/>
      <c r="BG100" s="9"/>
      <c r="BH100" s="9"/>
      <c r="BI100" s="9"/>
      <c r="BJ100" s="277"/>
      <c r="BK100" s="277"/>
      <c r="BL100" s="60"/>
      <c r="BM100" s="3"/>
      <c r="BN100" s="288"/>
      <c r="BO100" s="79"/>
      <c r="BP100" s="40"/>
      <c r="BQ100" s="75"/>
      <c r="BR100" s="82"/>
      <c r="BS100" s="3"/>
      <c r="BT100" s="79"/>
      <c r="BU100" s="137"/>
    </row>
    <row r="101" spans="1:73" ht="15.75">
      <c r="A101" s="3" t="s">
        <v>155</v>
      </c>
      <c r="B101" s="3"/>
      <c r="C101" s="3"/>
      <c r="D101" s="33">
        <f>SUM(E101:DZ101)</f>
        <v>4315.5000000000082</v>
      </c>
      <c r="E101" s="9">
        <v>35.200000000000045</v>
      </c>
      <c r="F101" s="9">
        <v>284.20000000000005</v>
      </c>
      <c r="G101" s="9">
        <v>356.400000000001</v>
      </c>
      <c r="H101" s="9">
        <v>418.30000000000109</v>
      </c>
      <c r="I101" s="9">
        <v>237.5</v>
      </c>
      <c r="J101" s="9">
        <v>502.09999999999997</v>
      </c>
      <c r="K101" s="9">
        <v>197.3</v>
      </c>
      <c r="L101" s="9">
        <v>113.5</v>
      </c>
      <c r="M101" s="9">
        <v>477.70000000000255</v>
      </c>
      <c r="N101" s="9">
        <v>303.30000000000109</v>
      </c>
      <c r="O101" s="9">
        <v>472.60000000000218</v>
      </c>
      <c r="P101" s="9">
        <v>373.8</v>
      </c>
      <c r="Q101" s="9">
        <v>504.60000000000036</v>
      </c>
      <c r="R101" s="9">
        <v>39</v>
      </c>
      <c r="S101" s="28"/>
      <c r="T101" s="28"/>
      <c r="U101" s="63"/>
      <c r="V101" s="347"/>
      <c r="W101" s="337"/>
      <c r="X101" s="63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57"/>
      <c r="BD101" s="9"/>
      <c r="BE101" s="9"/>
      <c r="BF101" s="9"/>
      <c r="BG101" s="9"/>
      <c r="BH101" s="9"/>
      <c r="BI101" s="9"/>
      <c r="BJ101" s="277"/>
      <c r="BK101" s="277"/>
      <c r="BL101" s="60"/>
      <c r="BM101" s="3"/>
      <c r="BN101" s="288"/>
      <c r="BO101" s="79"/>
      <c r="BP101" s="40"/>
      <c r="BQ101" s="75"/>
      <c r="BR101" s="82"/>
      <c r="BS101" s="3"/>
      <c r="BT101" s="79"/>
      <c r="BU101" s="137"/>
    </row>
    <row r="102" spans="1:73" ht="15.75">
      <c r="A102" s="3" t="s">
        <v>753</v>
      </c>
      <c r="B102" s="3"/>
      <c r="C102" s="3"/>
      <c r="D102" s="33">
        <f>SUM(E102:DZ102)</f>
        <v>3496.4000000000019</v>
      </c>
      <c r="E102" s="9">
        <v>0</v>
      </c>
      <c r="F102" s="9">
        <v>181.09999999999991</v>
      </c>
      <c r="G102" s="9">
        <v>204.89999999999964</v>
      </c>
      <c r="H102" s="9">
        <v>413.99999999999955</v>
      </c>
      <c r="I102" s="9">
        <v>131.4</v>
      </c>
      <c r="J102" s="9">
        <v>390.59999999999997</v>
      </c>
      <c r="K102" s="9">
        <v>118.5</v>
      </c>
      <c r="L102" s="9">
        <v>171.6</v>
      </c>
      <c r="M102" s="9">
        <v>553.80000000000018</v>
      </c>
      <c r="N102" s="9">
        <v>356.40000000000055</v>
      </c>
      <c r="O102" s="9">
        <v>277.90000000000055</v>
      </c>
      <c r="P102" s="9">
        <v>355.20000000000005</v>
      </c>
      <c r="Q102" s="9">
        <v>289.40000000000146</v>
      </c>
      <c r="R102" s="9">
        <v>51.6</v>
      </c>
      <c r="S102" s="63"/>
      <c r="T102" s="63"/>
      <c r="U102" s="63"/>
      <c r="V102" s="347"/>
      <c r="W102" s="337"/>
      <c r="X102" s="63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57"/>
      <c r="BD102" s="9"/>
      <c r="BE102" s="9"/>
      <c r="BF102" s="9"/>
      <c r="BG102" s="9"/>
      <c r="BH102" s="9"/>
      <c r="BI102" s="9"/>
      <c r="BJ102" s="277"/>
      <c r="BK102" s="277"/>
      <c r="BL102" s="60"/>
      <c r="BM102" s="3"/>
      <c r="BN102" s="288"/>
      <c r="BO102" s="79"/>
      <c r="BP102" s="40"/>
      <c r="BQ102" s="75"/>
      <c r="BR102" s="82"/>
      <c r="BS102" s="3"/>
      <c r="BT102" s="79"/>
      <c r="BU102" s="137"/>
    </row>
    <row r="103" spans="1:73" ht="15.75">
      <c r="A103" s="60" t="s">
        <v>3366</v>
      </c>
      <c r="B103" s="3"/>
      <c r="C103" s="3"/>
      <c r="D103" s="33">
        <f>SUM(E103:DZ103)</f>
        <v>4409.3499999999985</v>
      </c>
      <c r="E103" s="9">
        <v>191.5</v>
      </c>
      <c r="F103" s="9">
        <v>502.7999999999995</v>
      </c>
      <c r="G103" s="9">
        <v>170</v>
      </c>
      <c r="H103" s="9">
        <v>607.85000000000082</v>
      </c>
      <c r="I103" s="9">
        <v>196.9</v>
      </c>
      <c r="J103" s="9">
        <v>496.90000000000003</v>
      </c>
      <c r="K103" s="9">
        <v>325.39999999999998</v>
      </c>
      <c r="L103" s="9">
        <v>317.3</v>
      </c>
      <c r="M103" s="9">
        <v>433.94999999999891</v>
      </c>
      <c r="N103" s="9">
        <v>397.45000000000073</v>
      </c>
      <c r="O103" s="9">
        <v>295.89999999999964</v>
      </c>
      <c r="P103" s="9">
        <v>230.79999999999998</v>
      </c>
      <c r="Q103" s="9">
        <v>93.099999999998545</v>
      </c>
      <c r="R103" s="9">
        <v>149.5</v>
      </c>
      <c r="S103" s="277"/>
      <c r="T103" s="277"/>
      <c r="U103" s="63"/>
      <c r="V103" s="348"/>
      <c r="W103" s="337"/>
      <c r="X103" s="63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57"/>
      <c r="BD103" s="9"/>
      <c r="BE103" s="9"/>
      <c r="BF103" s="9"/>
      <c r="BG103" s="9"/>
      <c r="BH103" s="9"/>
      <c r="BI103" s="9"/>
      <c r="BJ103" s="277"/>
      <c r="BK103" s="277"/>
      <c r="BL103" s="60"/>
      <c r="BM103" s="3"/>
      <c r="BN103" s="288"/>
      <c r="BO103" s="79"/>
      <c r="BP103" s="40"/>
      <c r="BQ103" s="75"/>
      <c r="BR103" s="82"/>
      <c r="BS103" s="3"/>
      <c r="BT103" s="79"/>
      <c r="BU103" s="137"/>
    </row>
    <row r="104" spans="1:73" ht="15.75">
      <c r="A104" s="60" t="s">
        <v>2008</v>
      </c>
      <c r="B104" s="3"/>
      <c r="C104" s="3"/>
      <c r="D104" s="33">
        <f>SUM(E104:DZ104)</f>
        <v>5473.6000000000095</v>
      </c>
      <c r="E104" s="9">
        <v>224.50000000000006</v>
      </c>
      <c r="F104" s="9">
        <v>147.30000000000018</v>
      </c>
      <c r="G104" s="9">
        <v>353.59999999999991</v>
      </c>
      <c r="H104" s="9">
        <v>629.55000000000018</v>
      </c>
      <c r="I104" s="9">
        <v>427.90000000000003</v>
      </c>
      <c r="J104" s="9">
        <v>616.45000000000005</v>
      </c>
      <c r="K104" s="9">
        <v>425.3</v>
      </c>
      <c r="L104" s="9">
        <v>211</v>
      </c>
      <c r="M104" s="9">
        <v>669.90000000000327</v>
      </c>
      <c r="N104" s="9">
        <v>544.100000000004</v>
      </c>
      <c r="O104" s="9">
        <v>410.90000000000146</v>
      </c>
      <c r="P104" s="9">
        <v>229.00000000000003</v>
      </c>
      <c r="Q104" s="9">
        <v>362.10000000000036</v>
      </c>
      <c r="R104" s="9">
        <v>222</v>
      </c>
      <c r="S104" s="277"/>
      <c r="T104" s="277"/>
      <c r="U104" s="63"/>
      <c r="V104" s="347"/>
      <c r="W104" s="337"/>
      <c r="X104" s="63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57"/>
      <c r="BD104" s="9"/>
      <c r="BE104" s="9"/>
      <c r="BF104" s="9"/>
      <c r="BG104" s="9"/>
      <c r="BH104" s="9"/>
      <c r="BI104" s="9"/>
      <c r="BJ104" s="277"/>
      <c r="BK104" s="277"/>
      <c r="BL104" s="60"/>
      <c r="BM104" s="3"/>
      <c r="BN104" s="288"/>
      <c r="BO104" s="79"/>
      <c r="BP104" s="40"/>
      <c r="BQ104" s="75"/>
      <c r="BR104" s="82"/>
      <c r="BS104" s="3"/>
      <c r="BT104" s="79"/>
      <c r="BU104" s="137"/>
    </row>
    <row r="105" spans="1:73" ht="15.75">
      <c r="A105" s="60"/>
      <c r="B105" s="3"/>
      <c r="C105" s="3"/>
      <c r="D105" s="33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3"/>
      <c r="AC105" s="3"/>
      <c r="AD105" s="3"/>
      <c r="AE105" s="79"/>
      <c r="AF105" s="137"/>
      <c r="AH105" s="1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82"/>
      <c r="BR105" s="82"/>
      <c r="BS105" s="3"/>
      <c r="BT105" s="79"/>
      <c r="BU105" s="137"/>
    </row>
    <row r="106" spans="1:73" ht="15.75">
      <c r="D106" s="33"/>
    </row>
    <row r="107" spans="1:73" ht="15.75">
      <c r="D107" s="33"/>
    </row>
    <row r="108" spans="1:73" s="30" customFormat="1" ht="20.25">
      <c r="A108" s="30" t="s">
        <v>172</v>
      </c>
      <c r="B108"/>
      <c r="C108"/>
      <c r="D108" s="32" t="s">
        <v>40</v>
      </c>
      <c r="E108" s="110" t="s">
        <v>3455</v>
      </c>
      <c r="F108" s="110" t="s">
        <v>843</v>
      </c>
      <c r="G108" s="110" t="s">
        <v>175</v>
      </c>
      <c r="H108" s="110" t="s">
        <v>2194</v>
      </c>
      <c r="I108" s="110" t="s">
        <v>2197</v>
      </c>
      <c r="J108" s="110" t="s">
        <v>2203</v>
      </c>
      <c r="K108" s="110" t="s">
        <v>5127</v>
      </c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:73" ht="15.75">
      <c r="A109" s="3" t="s">
        <v>3378</v>
      </c>
      <c r="B109" s="3"/>
      <c r="C109" s="3"/>
      <c r="D109" s="33">
        <f>SUM(E109:DZ109)</f>
        <v>3138.4999999999995</v>
      </c>
      <c r="E109" s="9">
        <v>230.1</v>
      </c>
      <c r="F109" s="9">
        <v>751.7</v>
      </c>
      <c r="G109" s="9">
        <v>520.60000000000127</v>
      </c>
      <c r="H109" s="9">
        <v>449.80000000000155</v>
      </c>
      <c r="I109" s="9">
        <v>484.49999999999818</v>
      </c>
      <c r="J109" s="9">
        <v>450.699999999998</v>
      </c>
      <c r="K109" s="9">
        <v>251.10000000000036</v>
      </c>
      <c r="L109" s="63"/>
      <c r="M109" s="63"/>
      <c r="N109" s="63"/>
      <c r="O109" s="360"/>
      <c r="P109" s="337"/>
      <c r="Q109" s="63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277"/>
      <c r="AI109" s="277"/>
      <c r="AJ109" s="63"/>
      <c r="AK109" s="347"/>
      <c r="AL109" s="63"/>
      <c r="AM109" s="6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82"/>
      <c r="BE109" s="82"/>
      <c r="BF109" s="3"/>
      <c r="BG109" s="79"/>
      <c r="BH109" s="137"/>
    </row>
    <row r="110" spans="1:73" ht="15.75">
      <c r="A110" s="60" t="s">
        <v>2010</v>
      </c>
      <c r="B110" s="3"/>
      <c r="C110" s="3"/>
      <c r="D110" s="33">
        <f>SUM(E110:DZ110)</f>
        <v>4103.3999999999951</v>
      </c>
      <c r="E110" s="9">
        <v>405.2</v>
      </c>
      <c r="F110" s="9">
        <v>510.40000000000077</v>
      </c>
      <c r="G110" s="9">
        <v>666.99999999999955</v>
      </c>
      <c r="H110" s="9">
        <v>589.79999999999927</v>
      </c>
      <c r="I110" s="9">
        <v>836.09999999999854</v>
      </c>
      <c r="J110" s="9">
        <v>580.89999999999873</v>
      </c>
      <c r="K110" s="9">
        <v>513.99999999999818</v>
      </c>
      <c r="L110" s="63"/>
      <c r="M110" s="277"/>
      <c r="N110" s="63"/>
      <c r="O110" s="347"/>
      <c r="P110" s="337"/>
      <c r="Q110" s="63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225"/>
      <c r="AI110" s="225"/>
      <c r="AJ110" s="63"/>
      <c r="AK110" s="347"/>
      <c r="AL110" s="63"/>
      <c r="AM110" s="6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82"/>
      <c r="BE110" s="82"/>
      <c r="BF110" s="3"/>
      <c r="BG110" s="79"/>
      <c r="BH110" s="137"/>
    </row>
    <row r="111" spans="1:73" ht="15.75">
      <c r="A111" s="82" t="s">
        <v>1657</v>
      </c>
      <c r="B111" s="3"/>
      <c r="C111" s="3"/>
      <c r="D111" s="33">
        <f>SUM(E111:DZ111)</f>
        <v>3991.7999999999984</v>
      </c>
      <c r="E111" s="9">
        <v>367.00000000000006</v>
      </c>
      <c r="F111" s="9">
        <v>796.60000000000105</v>
      </c>
      <c r="G111" s="9">
        <v>836.10000000000036</v>
      </c>
      <c r="H111" s="9">
        <v>678.69999999999891</v>
      </c>
      <c r="I111" s="9">
        <v>698.10000000000036</v>
      </c>
      <c r="J111" s="9">
        <v>530.99999999999818</v>
      </c>
      <c r="K111" s="9">
        <v>84.299999999999272</v>
      </c>
      <c r="L111" s="63"/>
      <c r="M111" s="225"/>
      <c r="N111" s="63"/>
      <c r="O111" s="347"/>
      <c r="P111" s="337"/>
      <c r="Q111" s="63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3"/>
      <c r="AI111" s="63"/>
      <c r="AJ111" s="63"/>
      <c r="AK111" s="348"/>
      <c r="AL111" s="63"/>
      <c r="AM111" s="6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82"/>
      <c r="BE111" s="82"/>
      <c r="BF111" s="3"/>
      <c r="BG111" s="79"/>
      <c r="BH111" s="137"/>
    </row>
    <row r="112" spans="1:73" ht="15.75">
      <c r="A112" s="60" t="s">
        <v>2003</v>
      </c>
      <c r="B112" s="3"/>
      <c r="C112" s="3"/>
      <c r="D112" s="33">
        <f>SUM(E112:DZ112)</f>
        <v>2608.900000000001</v>
      </c>
      <c r="E112" s="9">
        <v>302.59999999999997</v>
      </c>
      <c r="F112" s="9">
        <v>212.40000000000032</v>
      </c>
      <c r="G112" s="9">
        <v>541.29999999999905</v>
      </c>
      <c r="H112" s="9">
        <v>457.39999999999918</v>
      </c>
      <c r="I112" s="9">
        <v>344.60000000000036</v>
      </c>
      <c r="J112" s="9">
        <v>597.10000000000036</v>
      </c>
      <c r="K112" s="9">
        <v>153.50000000000182</v>
      </c>
      <c r="L112" s="63"/>
      <c r="M112" s="277"/>
      <c r="N112" s="63"/>
      <c r="O112" s="347"/>
      <c r="P112" s="337"/>
      <c r="Q112" s="63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277"/>
      <c r="AI112" s="277"/>
      <c r="AJ112" s="63"/>
      <c r="AK112" s="347"/>
      <c r="AL112" s="63"/>
      <c r="AM112" s="6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82"/>
      <c r="BE112" s="82"/>
      <c r="BF112" s="3"/>
      <c r="BG112" s="79"/>
      <c r="BH112" s="137"/>
    </row>
    <row r="113" spans="1:60" ht="15.75">
      <c r="A113" s="82" t="s">
        <v>1652</v>
      </c>
      <c r="B113" s="3"/>
      <c r="C113" s="3"/>
      <c r="D113" s="33">
        <f>SUM(E113:DZ113)</f>
        <v>4749.9999999999918</v>
      </c>
      <c r="E113" s="9">
        <v>501.29999999999995</v>
      </c>
      <c r="F113" s="9">
        <v>616.79999999999927</v>
      </c>
      <c r="G113" s="9">
        <v>903.5</v>
      </c>
      <c r="H113" s="9">
        <v>744.09999999999991</v>
      </c>
      <c r="I113" s="9">
        <v>881.59999999999673</v>
      </c>
      <c r="J113" s="9">
        <v>419.29999999999836</v>
      </c>
      <c r="K113" s="9">
        <v>683.39999999999782</v>
      </c>
      <c r="L113" s="63"/>
      <c r="M113" s="225"/>
      <c r="N113" s="63"/>
      <c r="O113" s="347"/>
      <c r="P113" s="337"/>
      <c r="Q113" s="63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225"/>
      <c r="AI113" s="225"/>
      <c r="AJ113" s="63"/>
      <c r="AK113" s="347"/>
      <c r="AL113" s="63"/>
      <c r="AM113" s="6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82"/>
      <c r="BE113" s="82"/>
      <c r="BF113" s="3"/>
      <c r="BG113" s="79"/>
      <c r="BH113" s="137"/>
    </row>
    <row r="114" spans="1:60" ht="15.75">
      <c r="A114" s="82" t="s">
        <v>1647</v>
      </c>
      <c r="B114" s="3"/>
      <c r="C114" s="3"/>
      <c r="D114" s="33">
        <f>SUM(E114:DZ114)</f>
        <v>4778.6999999999898</v>
      </c>
      <c r="E114" s="9">
        <v>545.1</v>
      </c>
      <c r="F114" s="9">
        <v>315.49999999999955</v>
      </c>
      <c r="G114" s="9">
        <v>1043.5000000000005</v>
      </c>
      <c r="H114" s="9">
        <v>697.99999999999864</v>
      </c>
      <c r="I114" s="9">
        <v>1085.3999999999978</v>
      </c>
      <c r="J114" s="9">
        <v>620.99999999999818</v>
      </c>
      <c r="K114" s="9">
        <v>470.19999999999527</v>
      </c>
      <c r="L114" s="63"/>
      <c r="M114" s="225"/>
      <c r="N114" s="63"/>
      <c r="O114" s="347"/>
      <c r="P114" s="337"/>
      <c r="Q114" s="63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225"/>
      <c r="AI114" s="225"/>
      <c r="AJ114" s="63"/>
      <c r="AK114" s="347"/>
      <c r="AL114" s="63"/>
      <c r="AM114" s="6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82"/>
      <c r="BE114" s="82"/>
      <c r="BF114" s="3"/>
      <c r="BG114" s="79"/>
      <c r="BH114" s="137"/>
    </row>
    <row r="115" spans="1:60" ht="15.75">
      <c r="A115" s="3" t="s">
        <v>3367</v>
      </c>
      <c r="B115" s="3"/>
      <c r="C115" s="3"/>
      <c r="D115" s="33">
        <f>SUM(E115:DZ115)</f>
        <v>4342.2999999999984</v>
      </c>
      <c r="E115" s="9">
        <v>426.10000000000008</v>
      </c>
      <c r="F115" s="9">
        <v>470.5</v>
      </c>
      <c r="G115" s="9">
        <v>792.50000000000045</v>
      </c>
      <c r="H115" s="9">
        <v>780.10000000000082</v>
      </c>
      <c r="I115" s="9">
        <v>925.00000000000091</v>
      </c>
      <c r="J115" s="9">
        <v>379.30000000000018</v>
      </c>
      <c r="K115" s="9">
        <v>568.79999999999563</v>
      </c>
      <c r="L115" s="63"/>
      <c r="M115" s="63"/>
      <c r="N115" s="63"/>
      <c r="O115" s="360"/>
      <c r="P115" s="337"/>
      <c r="Q115" s="63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277"/>
      <c r="AI115" s="277"/>
      <c r="AJ115" s="63"/>
      <c r="AK115" s="347"/>
      <c r="AL115" s="63"/>
      <c r="AM115" s="6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82"/>
      <c r="BE115" s="82"/>
      <c r="BF115" s="3"/>
      <c r="BG115" s="79"/>
      <c r="BH115" s="137"/>
    </row>
    <row r="116" spans="1:60" ht="15.75">
      <c r="A116" s="60" t="s">
        <v>1</v>
      </c>
      <c r="B116" s="3"/>
      <c r="C116" s="3"/>
      <c r="D116" s="33">
        <f>SUM(E116:DZ116)</f>
        <v>2796.4000000000028</v>
      </c>
      <c r="E116" s="9">
        <v>192.9</v>
      </c>
      <c r="F116" s="9">
        <v>447.19999999999959</v>
      </c>
      <c r="G116" s="9">
        <v>396.30000000000018</v>
      </c>
      <c r="H116" s="9">
        <v>331.29999999999973</v>
      </c>
      <c r="I116" s="9">
        <v>447.5</v>
      </c>
      <c r="J116" s="9">
        <v>620.30000000000109</v>
      </c>
      <c r="K116" s="9">
        <v>360.90000000000236</v>
      </c>
      <c r="L116" s="63"/>
      <c r="M116" s="277"/>
      <c r="N116" s="63"/>
      <c r="O116" s="347"/>
      <c r="P116" s="337"/>
      <c r="Q116" s="63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277"/>
      <c r="AI116" s="277"/>
      <c r="AJ116" s="63"/>
      <c r="AK116" s="347"/>
      <c r="AL116" s="63"/>
      <c r="AM116" s="6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82"/>
      <c r="BE116" s="82"/>
      <c r="BF116" s="3"/>
      <c r="BG116" s="79"/>
      <c r="BH116" s="137"/>
    </row>
    <row r="117" spans="1:60" ht="15.75">
      <c r="A117" s="60" t="s">
        <v>2023</v>
      </c>
      <c r="B117" s="3"/>
      <c r="C117" s="3"/>
      <c r="D117" s="33">
        <f>SUM(E117:DZ117)</f>
        <v>4379.899999999996</v>
      </c>
      <c r="E117" s="9">
        <v>554.59999999999991</v>
      </c>
      <c r="F117" s="9">
        <v>445.90000000000009</v>
      </c>
      <c r="G117" s="9">
        <v>837.59999999999991</v>
      </c>
      <c r="H117" s="9">
        <v>939.80000000000018</v>
      </c>
      <c r="I117" s="9">
        <v>843.40000000000146</v>
      </c>
      <c r="J117" s="9">
        <v>280.99999999999818</v>
      </c>
      <c r="K117" s="9">
        <v>477.59999999999673</v>
      </c>
      <c r="L117" s="63"/>
      <c r="M117" s="277"/>
      <c r="N117" s="63"/>
      <c r="O117" s="347"/>
      <c r="P117" s="337"/>
      <c r="Q117" s="63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277"/>
      <c r="AI117" s="277"/>
      <c r="AJ117" s="63"/>
      <c r="AK117" s="347"/>
      <c r="AL117" s="63"/>
      <c r="AM117" s="6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82"/>
      <c r="BE117" s="82"/>
      <c r="BF117" s="3"/>
      <c r="BG117" s="79"/>
      <c r="BH117" s="137"/>
    </row>
    <row r="118" spans="1:60" ht="15.75">
      <c r="A118" s="3" t="s">
        <v>3386</v>
      </c>
      <c r="B118" s="3"/>
      <c r="C118" s="3"/>
      <c r="D118" s="33">
        <f>SUM(E118:DZ118)</f>
        <v>5077.8999999999978</v>
      </c>
      <c r="E118" s="9">
        <v>599.40000000000009</v>
      </c>
      <c r="F118" s="9">
        <v>770.69999999999982</v>
      </c>
      <c r="G118" s="9">
        <v>880.79999999999973</v>
      </c>
      <c r="H118" s="9">
        <v>822.79999999999927</v>
      </c>
      <c r="I118" s="9">
        <v>943.99999999999818</v>
      </c>
      <c r="J118" s="9">
        <v>527.20000000000073</v>
      </c>
      <c r="K118" s="9">
        <v>533</v>
      </c>
      <c r="L118" s="63"/>
      <c r="M118" s="63"/>
      <c r="N118" s="63"/>
      <c r="O118" s="360"/>
      <c r="P118" s="337"/>
      <c r="Q118" s="63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225"/>
      <c r="AI118" s="225"/>
      <c r="AJ118" s="63"/>
      <c r="AK118" s="348"/>
      <c r="AL118" s="63"/>
      <c r="AM118" s="6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82"/>
      <c r="BE118" s="82"/>
      <c r="BF118" s="3"/>
      <c r="BG118" s="79"/>
      <c r="BH118" s="137"/>
    </row>
    <row r="119" spans="1:60" ht="15.75">
      <c r="A119" s="82" t="s">
        <v>1653</v>
      </c>
      <c r="B119" s="3"/>
      <c r="C119" s="3"/>
      <c r="D119" s="33">
        <f>SUM(E119:DZ119)</f>
        <v>4156.4000000000106</v>
      </c>
      <c r="E119" s="9">
        <v>447.1</v>
      </c>
      <c r="F119" s="9">
        <v>536.79999999999927</v>
      </c>
      <c r="G119" s="9">
        <v>867.20000000000027</v>
      </c>
      <c r="H119" s="9">
        <v>616.39999999999964</v>
      </c>
      <c r="I119" s="9">
        <v>856.20000000000164</v>
      </c>
      <c r="J119" s="9">
        <v>291.50000000000546</v>
      </c>
      <c r="K119" s="9">
        <v>541.20000000000437</v>
      </c>
      <c r="L119" s="63"/>
      <c r="M119" s="225"/>
      <c r="N119" s="63"/>
      <c r="O119" s="347"/>
      <c r="P119" s="337"/>
      <c r="Q119" s="63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3"/>
      <c r="AI119" s="63"/>
      <c r="AJ119" s="63"/>
      <c r="AK119" s="347"/>
      <c r="AL119" s="63"/>
      <c r="AM119" s="6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82"/>
      <c r="BE119" s="82"/>
      <c r="BF119" s="3"/>
      <c r="BG119" s="79"/>
      <c r="BH119" s="137"/>
    </row>
    <row r="120" spans="1:60" ht="15.75">
      <c r="A120" s="3" t="s">
        <v>771</v>
      </c>
      <c r="B120" s="3"/>
      <c r="C120" s="3"/>
      <c r="D120" s="33">
        <f>SUM(E120:DZ120)</f>
        <v>3246.2000000000035</v>
      </c>
      <c r="E120" s="9">
        <v>134</v>
      </c>
      <c r="F120" s="9">
        <v>514.7999999999995</v>
      </c>
      <c r="G120" s="9">
        <v>337.59999999999945</v>
      </c>
      <c r="H120" s="9">
        <v>652.40000000000055</v>
      </c>
      <c r="I120" s="9">
        <v>948.800000000002</v>
      </c>
      <c r="J120" s="9">
        <v>356.79999999999927</v>
      </c>
      <c r="K120" s="9">
        <v>301.80000000000291</v>
      </c>
      <c r="L120" s="63"/>
      <c r="M120" s="63"/>
      <c r="N120" s="63"/>
      <c r="O120" s="347"/>
      <c r="P120" s="337"/>
      <c r="Q120" s="63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277"/>
      <c r="AI120" s="277"/>
      <c r="AJ120" s="63"/>
      <c r="AK120" s="347"/>
      <c r="AL120" s="63"/>
      <c r="AM120" s="6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82"/>
      <c r="BE120" s="82"/>
      <c r="BF120" s="3"/>
      <c r="BG120" s="79"/>
      <c r="BH120" s="137"/>
    </row>
    <row r="121" spans="1:60" ht="15.75">
      <c r="A121" s="60" t="s">
        <v>2053</v>
      </c>
      <c r="B121" s="3"/>
      <c r="C121" s="3"/>
      <c r="D121" s="33">
        <f>SUM(E121:DZ121)</f>
        <v>3397.9000000000024</v>
      </c>
      <c r="E121" s="9">
        <v>133.4</v>
      </c>
      <c r="F121" s="9">
        <v>354.39999999999986</v>
      </c>
      <c r="G121" s="9">
        <v>718.39999999999964</v>
      </c>
      <c r="H121" s="9">
        <v>596.29999999999973</v>
      </c>
      <c r="I121" s="9">
        <v>895.30000000000109</v>
      </c>
      <c r="J121" s="9">
        <v>491.40000000000055</v>
      </c>
      <c r="K121" s="9">
        <v>208.70000000000164</v>
      </c>
      <c r="L121" s="63"/>
      <c r="M121" s="277"/>
      <c r="N121" s="63"/>
      <c r="O121" s="347"/>
      <c r="P121" s="337"/>
      <c r="Q121" s="63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3"/>
      <c r="AI121" s="63"/>
      <c r="AJ121" s="63"/>
      <c r="AK121" s="347"/>
      <c r="AL121" s="63"/>
      <c r="AM121" s="6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82"/>
      <c r="BE121" s="82"/>
      <c r="BF121" s="3"/>
      <c r="BG121" s="79"/>
      <c r="BH121" s="137"/>
    </row>
    <row r="122" spans="1:60" ht="15.75">
      <c r="A122" s="3" t="s">
        <v>788</v>
      </c>
      <c r="B122" s="3"/>
      <c r="C122" s="3"/>
      <c r="D122" s="33">
        <f>SUM(E122:DZ122)</f>
        <v>2456.1999999999994</v>
      </c>
      <c r="E122" s="9">
        <v>229.29999999999998</v>
      </c>
      <c r="F122" s="9">
        <v>435.39999999999986</v>
      </c>
      <c r="G122" s="9">
        <v>293.79999999999973</v>
      </c>
      <c r="H122" s="9">
        <v>420.69999999999891</v>
      </c>
      <c r="I122" s="9">
        <v>464.79999999999973</v>
      </c>
      <c r="J122" s="9">
        <v>295.59999999999991</v>
      </c>
      <c r="K122" s="9">
        <v>316.60000000000127</v>
      </c>
      <c r="L122" s="63"/>
      <c r="M122" s="63"/>
      <c r="N122" s="63"/>
      <c r="O122" s="347"/>
      <c r="P122" s="337"/>
      <c r="Q122" s="63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277"/>
      <c r="AI122" s="277"/>
      <c r="AJ122" s="63"/>
      <c r="AK122" s="348"/>
      <c r="AL122" s="63"/>
      <c r="AM122" s="6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82"/>
      <c r="BE122" s="82"/>
      <c r="BF122" s="3"/>
      <c r="BG122" s="79"/>
      <c r="BH122" s="137"/>
    </row>
    <row r="123" spans="1:60" ht="15.75">
      <c r="A123" s="60" t="s">
        <v>2006</v>
      </c>
      <c r="B123" s="3"/>
      <c r="C123" s="3"/>
      <c r="D123" s="33">
        <f>SUM(E123:DZ123)</f>
        <v>4909.4000000000033</v>
      </c>
      <c r="E123" s="9">
        <v>366.00000000000006</v>
      </c>
      <c r="F123" s="9">
        <v>530.30000000000018</v>
      </c>
      <c r="G123" s="9">
        <v>1211.0999999999985</v>
      </c>
      <c r="H123" s="9">
        <v>620.39999999999918</v>
      </c>
      <c r="I123" s="9">
        <v>988.70000000000255</v>
      </c>
      <c r="J123" s="9">
        <v>609.10000000000218</v>
      </c>
      <c r="K123" s="9">
        <v>583.80000000000109</v>
      </c>
      <c r="L123" s="63"/>
      <c r="M123" s="277"/>
      <c r="N123" s="63"/>
      <c r="O123" s="347"/>
      <c r="P123" s="337"/>
      <c r="Q123" s="63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3"/>
      <c r="AI123" s="63"/>
      <c r="AJ123" s="63"/>
      <c r="AK123" s="347"/>
      <c r="AL123" s="63"/>
      <c r="AM123" s="6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82"/>
      <c r="BE123" s="82"/>
      <c r="BF123" s="3"/>
      <c r="BG123" s="79"/>
      <c r="BH123" s="137"/>
    </row>
    <row r="124" spans="1:60" ht="15.75">
      <c r="A124" s="3" t="s">
        <v>3368</v>
      </c>
      <c r="B124" s="3"/>
      <c r="C124" s="3"/>
      <c r="D124" s="33">
        <f>SUM(E124:DZ124)</f>
        <v>3368.0000000000032</v>
      </c>
      <c r="E124" s="9">
        <v>494.40000000000003</v>
      </c>
      <c r="F124" s="9">
        <v>404.60000000000014</v>
      </c>
      <c r="G124" s="9">
        <v>676.30000000000086</v>
      </c>
      <c r="H124" s="9">
        <v>353.70000000000118</v>
      </c>
      <c r="I124" s="9">
        <v>562.69999999999982</v>
      </c>
      <c r="J124" s="9">
        <v>425.80000000000018</v>
      </c>
      <c r="K124" s="9">
        <v>450.50000000000091</v>
      </c>
      <c r="L124" s="63"/>
      <c r="M124" s="63"/>
      <c r="N124" s="63"/>
      <c r="O124" s="360"/>
      <c r="P124" s="337"/>
      <c r="Q124" s="63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277"/>
      <c r="AI124" s="277"/>
      <c r="AJ124" s="63"/>
      <c r="AK124" s="348"/>
      <c r="AL124" s="63"/>
      <c r="AM124" s="6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82"/>
      <c r="BE124" s="82"/>
      <c r="BF124" s="3"/>
      <c r="BG124" s="79"/>
      <c r="BH124" s="137"/>
    </row>
    <row r="125" spans="1:60" ht="15.75">
      <c r="A125" s="3" t="s">
        <v>153</v>
      </c>
      <c r="B125" s="3"/>
      <c r="C125" s="3"/>
      <c r="D125" s="33">
        <f>SUM(E125:DZ125)</f>
        <v>3177.3999999999955</v>
      </c>
      <c r="E125" s="9">
        <v>384.6</v>
      </c>
      <c r="F125" s="9">
        <v>472.39999999999918</v>
      </c>
      <c r="G125" s="9">
        <v>741.59999999999854</v>
      </c>
      <c r="H125" s="9">
        <v>465.89999999999918</v>
      </c>
      <c r="I125" s="9">
        <v>633.79999999999927</v>
      </c>
      <c r="J125" s="9">
        <v>315.199999999998</v>
      </c>
      <c r="K125" s="9">
        <v>163.90000000000146</v>
      </c>
      <c r="L125" s="63"/>
      <c r="M125" s="63"/>
      <c r="N125" s="63"/>
      <c r="O125" s="347"/>
      <c r="P125" s="337"/>
      <c r="Q125" s="63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3"/>
      <c r="AI125" s="63"/>
      <c r="AJ125" s="63"/>
      <c r="AK125" s="347"/>
      <c r="AL125" s="63"/>
      <c r="AM125" s="6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82"/>
      <c r="BE125" s="82"/>
      <c r="BF125" s="3"/>
      <c r="BG125" s="79"/>
      <c r="BH125" s="137"/>
    </row>
    <row r="126" spans="1:60" ht="15.75">
      <c r="A126" s="60" t="s">
        <v>2024</v>
      </c>
      <c r="B126" s="3"/>
      <c r="C126" s="3"/>
      <c r="D126" s="33">
        <f>SUM(E126:DZ126)</f>
        <v>3051.8999999999951</v>
      </c>
      <c r="E126" s="9">
        <v>512.5</v>
      </c>
      <c r="F126" s="9">
        <v>393.599999999999</v>
      </c>
      <c r="G126" s="9">
        <v>969.89999999999918</v>
      </c>
      <c r="H126" s="9">
        <v>220.09999999999945</v>
      </c>
      <c r="I126" s="9">
        <v>100.39999999999782</v>
      </c>
      <c r="J126" s="9">
        <v>536.99999999999818</v>
      </c>
      <c r="K126" s="9">
        <v>318.40000000000146</v>
      </c>
      <c r="L126" s="63"/>
      <c r="M126" s="277"/>
      <c r="N126" s="63"/>
      <c r="O126" s="347"/>
      <c r="P126" s="337"/>
      <c r="Q126" s="63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277"/>
      <c r="AI126" s="277"/>
      <c r="AJ126" s="63"/>
      <c r="AK126" s="347"/>
      <c r="AL126" s="63"/>
      <c r="AM126" s="6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82"/>
      <c r="BE126" s="82"/>
      <c r="BF126" s="3"/>
      <c r="BG126" s="79"/>
      <c r="BH126" s="137"/>
    </row>
    <row r="127" spans="1:60" ht="15.75">
      <c r="A127" s="3" t="s">
        <v>3371</v>
      </c>
      <c r="B127" s="3"/>
      <c r="C127" s="3"/>
      <c r="D127" s="33">
        <f>SUM(E127:DZ127)</f>
        <v>4101.7000000000007</v>
      </c>
      <c r="E127" s="9">
        <v>613.70000000000005</v>
      </c>
      <c r="F127" s="9">
        <v>541.49999999999932</v>
      </c>
      <c r="G127" s="9">
        <v>567.49999999999909</v>
      </c>
      <c r="H127" s="9">
        <v>488.19999999999982</v>
      </c>
      <c r="I127" s="9">
        <v>982.70000000000073</v>
      </c>
      <c r="J127" s="9">
        <v>459.69999999999982</v>
      </c>
      <c r="K127" s="9">
        <v>448.40000000000146</v>
      </c>
      <c r="L127" s="63"/>
      <c r="M127" s="63"/>
      <c r="N127" s="63"/>
      <c r="O127" s="360"/>
      <c r="P127" s="337"/>
      <c r="Q127" s="63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277"/>
      <c r="AI127" s="277"/>
      <c r="AJ127" s="63"/>
      <c r="AK127" s="347"/>
      <c r="AL127" s="63"/>
      <c r="AM127" s="6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82"/>
      <c r="BE127" s="82"/>
      <c r="BF127" s="3"/>
      <c r="BG127" s="79"/>
      <c r="BH127" s="137"/>
    </row>
    <row r="128" spans="1:60" ht="15.75">
      <c r="A128" s="3" t="s">
        <v>3385</v>
      </c>
      <c r="B128" s="3"/>
      <c r="C128" s="3"/>
      <c r="D128" s="33">
        <f>SUM(E128:DZ128)</f>
        <v>4439.4000000000015</v>
      </c>
      <c r="E128" s="9">
        <v>360.8</v>
      </c>
      <c r="F128" s="9">
        <v>722.599999999999</v>
      </c>
      <c r="G128" s="9">
        <v>683.69999999999936</v>
      </c>
      <c r="H128" s="9">
        <v>865.59999999999991</v>
      </c>
      <c r="I128" s="9">
        <v>942.40000000000055</v>
      </c>
      <c r="J128" s="9">
        <v>566.20000000000073</v>
      </c>
      <c r="K128" s="9">
        <v>298.10000000000218</v>
      </c>
      <c r="L128" s="63"/>
      <c r="M128" s="63"/>
      <c r="N128" s="63"/>
      <c r="O128" s="360"/>
      <c r="P128" s="337"/>
      <c r="Q128" s="63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277"/>
      <c r="AI128" s="277"/>
      <c r="AJ128" s="63"/>
      <c r="AK128" s="348"/>
      <c r="AL128" s="63"/>
      <c r="AM128" s="6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82"/>
      <c r="BE128" s="82"/>
      <c r="BF128" s="107"/>
      <c r="BG128" s="79"/>
      <c r="BH128" s="137"/>
    </row>
    <row r="129" spans="1:60" ht="15.75">
      <c r="A129" s="3" t="s">
        <v>9</v>
      </c>
      <c r="B129" s="3"/>
      <c r="C129" s="3"/>
      <c r="D129" s="33">
        <f>SUM(E129:DZ129)</f>
        <v>5410.2999999999956</v>
      </c>
      <c r="E129" s="9">
        <v>709</v>
      </c>
      <c r="F129" s="9">
        <v>630.19999999999982</v>
      </c>
      <c r="G129" s="9">
        <v>784.79999999999973</v>
      </c>
      <c r="H129" s="9">
        <v>931.699999999998</v>
      </c>
      <c r="I129" s="9">
        <v>1004.4999999999991</v>
      </c>
      <c r="J129" s="9">
        <v>765.39999999999964</v>
      </c>
      <c r="K129" s="9">
        <v>584.69999999999891</v>
      </c>
      <c r="L129" s="63"/>
      <c r="M129" s="277"/>
      <c r="N129" s="63"/>
      <c r="O129" s="348"/>
      <c r="P129" s="337"/>
      <c r="Q129" s="63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225"/>
      <c r="AI129" s="225"/>
      <c r="AJ129" s="63"/>
      <c r="AK129" s="347"/>
      <c r="AL129" s="63"/>
      <c r="AM129" s="6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82"/>
      <c r="BE129" s="82"/>
      <c r="BF129" s="3"/>
      <c r="BG129" s="79"/>
      <c r="BH129" s="137"/>
    </row>
    <row r="130" spans="1:60" ht="15.75">
      <c r="A130" s="60" t="s">
        <v>2018</v>
      </c>
      <c r="B130" s="3"/>
      <c r="C130" s="3"/>
      <c r="D130" s="33">
        <f>SUM(E130:DZ130)</f>
        <v>4092.6000000000008</v>
      </c>
      <c r="E130" s="9">
        <v>330</v>
      </c>
      <c r="F130" s="9">
        <v>427.40000000000009</v>
      </c>
      <c r="G130" s="9">
        <v>910.70000000000118</v>
      </c>
      <c r="H130" s="9">
        <v>439.50000000000045</v>
      </c>
      <c r="I130" s="9">
        <v>724.20000000000164</v>
      </c>
      <c r="J130" s="9">
        <v>648.89999999999964</v>
      </c>
      <c r="K130" s="9">
        <v>611.89999999999782</v>
      </c>
      <c r="L130" s="63"/>
      <c r="M130" s="277"/>
      <c r="N130" s="63"/>
      <c r="O130" s="347"/>
      <c r="P130" s="337"/>
      <c r="Q130" s="63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3"/>
      <c r="AI130" s="63"/>
      <c r="AJ130" s="63"/>
      <c r="AK130" s="348"/>
      <c r="AL130" s="63"/>
      <c r="AM130" s="6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82"/>
      <c r="BE130" s="82"/>
      <c r="BF130" s="3"/>
      <c r="BG130" s="79"/>
      <c r="BH130" s="137"/>
    </row>
    <row r="131" spans="1:60" ht="15.75">
      <c r="A131" s="60" t="s">
        <v>11</v>
      </c>
      <c r="B131" s="3"/>
      <c r="C131" s="3"/>
      <c r="D131" s="33">
        <f>SUM(E131:DZ131)</f>
        <v>4323</v>
      </c>
      <c r="E131" s="9">
        <v>241.8</v>
      </c>
      <c r="F131" s="9">
        <v>463.20000000000005</v>
      </c>
      <c r="G131" s="9">
        <v>717.80000000000018</v>
      </c>
      <c r="H131" s="9">
        <v>786.50000000000091</v>
      </c>
      <c r="I131" s="9">
        <v>1155.0999999999985</v>
      </c>
      <c r="J131" s="9">
        <v>260.60000000000036</v>
      </c>
      <c r="K131" s="9">
        <v>698</v>
      </c>
      <c r="L131" s="63"/>
      <c r="M131" s="277"/>
      <c r="N131" s="63"/>
      <c r="O131" s="347"/>
      <c r="P131" s="337"/>
      <c r="Q131" s="63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277"/>
      <c r="AI131" s="277"/>
      <c r="AJ131" s="63"/>
      <c r="AK131" s="347"/>
      <c r="AL131" s="63"/>
      <c r="AM131" s="6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82"/>
      <c r="BE131" s="82"/>
      <c r="BF131" s="3"/>
      <c r="BG131" s="79"/>
      <c r="BH131" s="137"/>
    </row>
    <row r="132" spans="1:60" ht="15.75">
      <c r="A132" s="3" t="s">
        <v>3369</v>
      </c>
      <c r="B132" s="3"/>
      <c r="C132" s="3"/>
      <c r="D132" s="33">
        <f>SUM(E132:DZ132)</f>
        <v>3169.400000000001</v>
      </c>
      <c r="E132" s="9">
        <v>198</v>
      </c>
      <c r="F132" s="9">
        <v>584.79999999999973</v>
      </c>
      <c r="G132" s="9">
        <v>613.40000000000009</v>
      </c>
      <c r="H132" s="9">
        <v>439.90000000000009</v>
      </c>
      <c r="I132" s="9">
        <v>799.10000000000127</v>
      </c>
      <c r="J132" s="9">
        <v>482.20000000000164</v>
      </c>
      <c r="K132" s="9">
        <v>51.999999999998181</v>
      </c>
      <c r="L132" s="63"/>
      <c r="M132" s="63"/>
      <c r="N132" s="63"/>
      <c r="O132" s="360"/>
      <c r="P132" s="337"/>
      <c r="Q132" s="63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3"/>
      <c r="AI132" s="63"/>
      <c r="AJ132" s="63"/>
      <c r="AK132" s="347"/>
      <c r="AL132" s="63"/>
      <c r="AM132" s="6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82"/>
      <c r="BE132" s="82"/>
      <c r="BF132" s="3"/>
      <c r="BG132" s="79"/>
      <c r="BH132" s="137"/>
    </row>
    <row r="133" spans="1:60" ht="15.75">
      <c r="A133" s="60" t="s">
        <v>2025</v>
      </c>
      <c r="B133" s="3"/>
      <c r="C133" s="3"/>
      <c r="D133" s="33">
        <f>SUM(E133:DZ133)</f>
        <v>4269.0999999999985</v>
      </c>
      <c r="E133" s="9">
        <v>622.6</v>
      </c>
      <c r="F133" s="9">
        <v>487.10000000000036</v>
      </c>
      <c r="G133" s="9">
        <v>988.10000000000036</v>
      </c>
      <c r="H133" s="9">
        <v>603.30000000000018</v>
      </c>
      <c r="I133" s="9">
        <v>926.69999999999982</v>
      </c>
      <c r="J133" s="9">
        <v>375.29999999999927</v>
      </c>
      <c r="K133" s="9">
        <v>265.99999999999818</v>
      </c>
      <c r="L133" s="63"/>
      <c r="M133" s="277"/>
      <c r="N133" s="63"/>
      <c r="O133" s="347"/>
      <c r="P133" s="337"/>
      <c r="Q133" s="63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277"/>
      <c r="AI133" s="277"/>
      <c r="AJ133" s="63"/>
      <c r="AK133" s="347"/>
      <c r="AL133" s="63"/>
      <c r="AM133" s="6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82"/>
      <c r="BE133" s="82"/>
      <c r="BF133" s="3"/>
      <c r="BG133" s="79"/>
      <c r="BH133" s="137"/>
    </row>
    <row r="134" spans="1:60" ht="15.75">
      <c r="A134" s="82" t="s">
        <v>1655</v>
      </c>
      <c r="B134" s="3"/>
      <c r="C134" s="3"/>
      <c r="D134" s="33">
        <f>SUM(E134:DZ134)</f>
        <v>4633.1999999999953</v>
      </c>
      <c r="E134" s="9">
        <v>543.30000000000007</v>
      </c>
      <c r="F134" s="9">
        <v>414.19999999999959</v>
      </c>
      <c r="G134" s="9">
        <v>671.29999999999973</v>
      </c>
      <c r="H134" s="9">
        <v>536.099999999999</v>
      </c>
      <c r="I134" s="9">
        <v>1073.9999999999982</v>
      </c>
      <c r="J134" s="9">
        <v>689.39999999999873</v>
      </c>
      <c r="K134" s="9">
        <v>704.89999999999964</v>
      </c>
      <c r="L134" s="63"/>
      <c r="M134" s="225"/>
      <c r="N134" s="63"/>
      <c r="O134" s="347"/>
      <c r="P134" s="337"/>
      <c r="Q134" s="63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3"/>
      <c r="AI134" s="63"/>
      <c r="AJ134" s="63"/>
      <c r="AK134" s="347"/>
      <c r="AL134" s="63"/>
      <c r="AM134" s="6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82"/>
      <c r="BE134" s="82"/>
      <c r="BF134" s="3"/>
      <c r="BG134" s="79"/>
      <c r="BH134" s="137"/>
    </row>
    <row r="135" spans="1:60" ht="15.75">
      <c r="A135" s="3" t="s">
        <v>728</v>
      </c>
      <c r="B135" s="3"/>
      <c r="C135" s="3"/>
      <c r="D135" s="33">
        <f>SUM(E135:DZ135)</f>
        <v>3346.3999999999942</v>
      </c>
      <c r="E135" s="9">
        <v>318.7</v>
      </c>
      <c r="F135" s="9">
        <v>640.70000000000027</v>
      </c>
      <c r="G135" s="9">
        <v>619.10000000000036</v>
      </c>
      <c r="H135" s="9">
        <v>478.09999999999991</v>
      </c>
      <c r="I135" s="9">
        <v>735.29999999999745</v>
      </c>
      <c r="J135" s="9">
        <v>97.499999999998181</v>
      </c>
      <c r="K135" s="9">
        <v>456.99999999999818</v>
      </c>
      <c r="L135" s="63"/>
      <c r="M135" s="63"/>
      <c r="N135" s="63"/>
      <c r="O135" s="347"/>
      <c r="P135" s="337"/>
      <c r="Q135" s="63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277"/>
      <c r="AI135" s="277"/>
      <c r="AJ135" s="63"/>
      <c r="AK135" s="347"/>
      <c r="AL135" s="63"/>
      <c r="AM135" s="6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82"/>
      <c r="BE135" s="82"/>
      <c r="BF135" s="3"/>
      <c r="BG135" s="79"/>
      <c r="BH135" s="137"/>
    </row>
    <row r="136" spans="1:60" ht="15.75">
      <c r="A136" s="60" t="s">
        <v>2011</v>
      </c>
      <c r="B136" s="3"/>
      <c r="C136" s="3"/>
      <c r="D136" s="33">
        <f>SUM(E136:DZ136)</f>
        <v>3835.650000000006</v>
      </c>
      <c r="E136" s="9">
        <v>333.20000000000005</v>
      </c>
      <c r="F136" s="9">
        <v>534.00000000000091</v>
      </c>
      <c r="G136" s="9">
        <v>748.50000000000045</v>
      </c>
      <c r="H136" s="9">
        <v>564.09999999999991</v>
      </c>
      <c r="I136" s="9">
        <v>690.99999999999909</v>
      </c>
      <c r="J136" s="9">
        <v>519.40000000000327</v>
      </c>
      <c r="K136" s="9">
        <v>445.45000000000255</v>
      </c>
      <c r="L136" s="63"/>
      <c r="M136" s="277"/>
      <c r="N136" s="63"/>
      <c r="O136" s="347"/>
      <c r="P136" s="337"/>
      <c r="Q136" s="63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277"/>
      <c r="AI136" s="277"/>
      <c r="AJ136" s="63"/>
      <c r="AK136" s="347"/>
      <c r="AL136" s="63"/>
      <c r="AM136" s="6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82"/>
      <c r="BE136" s="82"/>
      <c r="BF136" s="3"/>
      <c r="BG136" s="79"/>
      <c r="BH136" s="137"/>
    </row>
    <row r="137" spans="1:60" ht="15.75">
      <c r="A137" s="3" t="s">
        <v>3379</v>
      </c>
      <c r="B137" s="3"/>
      <c r="C137" s="3"/>
      <c r="D137" s="33">
        <f>SUM(E137:DZ137)</f>
        <v>4071.5500000000038</v>
      </c>
      <c r="E137" s="9">
        <v>205.5</v>
      </c>
      <c r="F137" s="9">
        <v>699.89999999999986</v>
      </c>
      <c r="G137" s="9">
        <v>556.80000000000018</v>
      </c>
      <c r="H137" s="9">
        <v>572.25</v>
      </c>
      <c r="I137" s="9">
        <v>907.19999999999982</v>
      </c>
      <c r="J137" s="9">
        <v>654.30000000000018</v>
      </c>
      <c r="K137" s="9">
        <v>475.600000000004</v>
      </c>
      <c r="L137" s="63"/>
      <c r="M137" s="63"/>
      <c r="N137" s="63"/>
      <c r="O137" s="360"/>
      <c r="P137" s="337"/>
      <c r="Q137" s="63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277"/>
      <c r="AI137" s="277"/>
      <c r="AJ137" s="63"/>
      <c r="AK137" s="347"/>
      <c r="AL137" s="63"/>
      <c r="AM137" s="6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82"/>
      <c r="BE137" s="82"/>
      <c r="BF137" s="3"/>
      <c r="BG137" s="79"/>
      <c r="BH137" s="137"/>
    </row>
    <row r="138" spans="1:60" ht="15.75">
      <c r="A138" s="3" t="s">
        <v>783</v>
      </c>
      <c r="B138" s="3"/>
      <c r="C138" s="3"/>
      <c r="D138" s="33">
        <f>SUM(E138:DZ138)</f>
        <v>5420.4000000000033</v>
      </c>
      <c r="E138" s="9">
        <v>791</v>
      </c>
      <c r="F138" s="9">
        <v>612.49999999999955</v>
      </c>
      <c r="G138" s="9">
        <v>890.99999999999955</v>
      </c>
      <c r="H138" s="9">
        <v>768.19999999999982</v>
      </c>
      <c r="I138" s="9">
        <v>1003.0000000000018</v>
      </c>
      <c r="J138" s="9">
        <v>691.50000000000182</v>
      </c>
      <c r="K138" s="9">
        <v>663.20000000000073</v>
      </c>
      <c r="L138" s="63"/>
      <c r="M138" s="277"/>
      <c r="N138" s="63"/>
      <c r="O138" s="348"/>
      <c r="P138" s="337"/>
      <c r="Q138" s="63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3"/>
      <c r="AI138" s="63"/>
      <c r="AJ138" s="63"/>
      <c r="AK138" s="347"/>
      <c r="AL138" s="63"/>
      <c r="AM138" s="6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82"/>
      <c r="BE138" s="82"/>
      <c r="BF138" s="3"/>
      <c r="BG138" s="79"/>
      <c r="BH138" s="137"/>
    </row>
    <row r="139" spans="1:60" ht="15.75">
      <c r="A139" s="60" t="s">
        <v>13</v>
      </c>
      <c r="B139" s="3"/>
      <c r="C139" s="3"/>
      <c r="D139" s="33">
        <f>SUM(E139:DZ139)</f>
        <v>2876.9000000000015</v>
      </c>
      <c r="E139" s="9">
        <v>280.89999999999998</v>
      </c>
      <c r="F139" s="9">
        <v>555.50000000000091</v>
      </c>
      <c r="G139" s="9">
        <v>498.49999999999955</v>
      </c>
      <c r="H139" s="9">
        <v>664.5</v>
      </c>
      <c r="I139" s="9">
        <v>664.20000000000073</v>
      </c>
      <c r="J139" s="9">
        <v>164.60000000000127</v>
      </c>
      <c r="K139" s="9">
        <v>48.699999999998909</v>
      </c>
      <c r="L139" s="63"/>
      <c r="M139" s="277"/>
      <c r="N139" s="63"/>
      <c r="O139" s="348"/>
      <c r="P139" s="337"/>
      <c r="Q139" s="63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3"/>
      <c r="AI139" s="63"/>
      <c r="AJ139" s="63"/>
      <c r="AK139" s="347"/>
      <c r="AL139" s="63"/>
      <c r="AM139" s="6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82"/>
      <c r="BE139" s="82"/>
      <c r="BF139" s="3"/>
      <c r="BG139" s="79"/>
      <c r="BH139" s="137"/>
    </row>
    <row r="140" spans="1:60" ht="15.75">
      <c r="A140" s="3" t="s">
        <v>734</v>
      </c>
      <c r="B140" s="3"/>
      <c r="C140" s="3"/>
      <c r="D140" s="33">
        <f>SUM(E140:DZ140)</f>
        <v>3844.4000000000028</v>
      </c>
      <c r="E140" s="9">
        <v>115.6</v>
      </c>
      <c r="F140" s="9">
        <v>293.80000000000041</v>
      </c>
      <c r="G140" s="9">
        <v>784.20000000000027</v>
      </c>
      <c r="H140" s="9">
        <v>845.89999999999964</v>
      </c>
      <c r="I140" s="9">
        <v>939.70000000000073</v>
      </c>
      <c r="J140" s="9">
        <v>543.20000000000164</v>
      </c>
      <c r="K140" s="9">
        <v>322</v>
      </c>
      <c r="L140" s="63"/>
      <c r="M140" s="63"/>
      <c r="N140" s="63"/>
      <c r="O140" s="347"/>
      <c r="P140" s="337"/>
      <c r="Q140" s="63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225"/>
      <c r="AI140" s="225"/>
      <c r="AJ140" s="63"/>
      <c r="AK140" s="347"/>
      <c r="AL140" s="63"/>
      <c r="AM140" s="6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82"/>
      <c r="BE140" s="82"/>
      <c r="BF140" s="3"/>
      <c r="BG140" s="79"/>
      <c r="BH140" s="137"/>
    </row>
    <row r="141" spans="1:60" ht="15.75">
      <c r="A141" s="60" t="s">
        <v>15</v>
      </c>
      <c r="B141" s="3"/>
      <c r="C141" s="3"/>
      <c r="D141" s="33">
        <f>SUM(E141:DZ141)</f>
        <v>4547.9999999999964</v>
      </c>
      <c r="E141" s="9">
        <v>363.99999999999994</v>
      </c>
      <c r="F141" s="9">
        <v>453.10000000000036</v>
      </c>
      <c r="G141" s="9">
        <v>961.79999999999973</v>
      </c>
      <c r="H141" s="9">
        <v>837.89999999999964</v>
      </c>
      <c r="I141" s="9">
        <v>833.00000000000091</v>
      </c>
      <c r="J141" s="9">
        <v>788.09999999999764</v>
      </c>
      <c r="K141" s="9">
        <v>310.09999999999854</v>
      </c>
      <c r="L141" s="63"/>
      <c r="M141" s="277"/>
      <c r="N141" s="63"/>
      <c r="O141" s="347"/>
      <c r="P141" s="337"/>
      <c r="Q141" s="63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3"/>
      <c r="AI141" s="63"/>
      <c r="AJ141" s="63"/>
      <c r="AK141" s="347"/>
      <c r="AL141" s="63"/>
      <c r="AM141" s="6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82"/>
      <c r="BE141" s="82"/>
      <c r="BF141" s="3"/>
      <c r="BG141" s="79"/>
      <c r="BH141" s="137"/>
    </row>
    <row r="142" spans="1:60" ht="15.75">
      <c r="A142" s="3" t="s">
        <v>3394</v>
      </c>
      <c r="B142" s="3"/>
      <c r="C142" s="3"/>
      <c r="D142" s="33">
        <f>SUM(E142:DZ142)</f>
        <v>4590.4999999999945</v>
      </c>
      <c r="E142" s="9">
        <v>327.09999999999997</v>
      </c>
      <c r="F142" s="9">
        <v>447.60000000000059</v>
      </c>
      <c r="G142" s="9">
        <v>941.70000000000027</v>
      </c>
      <c r="H142" s="9">
        <v>726.69999999999936</v>
      </c>
      <c r="I142" s="9">
        <v>933.09999999999945</v>
      </c>
      <c r="J142" s="9">
        <v>546.19999999999618</v>
      </c>
      <c r="K142" s="9">
        <v>668.09999999999854</v>
      </c>
      <c r="L142" s="63"/>
      <c r="M142" s="63"/>
      <c r="N142" s="63"/>
      <c r="O142" s="360"/>
      <c r="P142" s="337"/>
      <c r="Q142" s="63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77"/>
      <c r="AI142" s="277"/>
      <c r="AJ142" s="63"/>
      <c r="AK142" s="347"/>
      <c r="AL142" s="63"/>
      <c r="AM142" s="6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82"/>
      <c r="BE142" s="82"/>
      <c r="BF142" s="3"/>
      <c r="BG142" s="79"/>
      <c r="BH142" s="137"/>
    </row>
    <row r="143" spans="1:60" ht="15.75">
      <c r="A143" s="60" t="s">
        <v>2007</v>
      </c>
      <c r="B143" s="3"/>
      <c r="C143" s="3"/>
      <c r="D143" s="33">
        <f>SUM(E143:DZ143)</f>
        <v>3453.8999999999992</v>
      </c>
      <c r="E143" s="9">
        <v>915.30000000000007</v>
      </c>
      <c r="F143" s="9">
        <v>476.30000000000018</v>
      </c>
      <c r="G143" s="9">
        <v>494.89999999999964</v>
      </c>
      <c r="H143" s="9">
        <v>601.70000000000027</v>
      </c>
      <c r="I143" s="9">
        <v>430.19999999999982</v>
      </c>
      <c r="J143" s="9">
        <v>347.80000000000018</v>
      </c>
      <c r="K143" s="9">
        <v>187.69999999999891</v>
      </c>
      <c r="L143" s="63"/>
      <c r="M143" s="277"/>
      <c r="N143" s="63"/>
      <c r="O143" s="348"/>
      <c r="P143" s="337"/>
      <c r="Q143" s="63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3"/>
      <c r="AI143" s="63"/>
      <c r="AJ143" s="63"/>
      <c r="AK143" s="347"/>
      <c r="AL143" s="63"/>
      <c r="AM143" s="6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82"/>
      <c r="BE143" s="82"/>
      <c r="BF143" s="3"/>
      <c r="BG143" s="79"/>
      <c r="BH143" s="137"/>
    </row>
    <row r="144" spans="1:60" ht="15.75">
      <c r="A144" s="60" t="s">
        <v>17</v>
      </c>
      <c r="B144" s="3"/>
      <c r="C144" s="3"/>
      <c r="D144" s="33">
        <f>SUM(E144:DZ144)</f>
        <v>4378.8999999999996</v>
      </c>
      <c r="E144" s="9">
        <v>352.2</v>
      </c>
      <c r="F144" s="9">
        <v>549.60000000000014</v>
      </c>
      <c r="G144" s="9">
        <v>715.29999999999973</v>
      </c>
      <c r="H144" s="9">
        <v>681.80000000000018</v>
      </c>
      <c r="I144" s="9">
        <v>983.09999999999945</v>
      </c>
      <c r="J144" s="9">
        <v>450.90000000000055</v>
      </c>
      <c r="K144" s="9">
        <v>646</v>
      </c>
      <c r="L144" s="63"/>
      <c r="M144" s="277"/>
      <c r="N144" s="63"/>
      <c r="O144" s="347"/>
      <c r="P144" s="337"/>
      <c r="Q144" s="63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28"/>
      <c r="AI144" s="28"/>
      <c r="AJ144" s="63"/>
      <c r="AK144" s="348"/>
      <c r="AL144" s="63"/>
      <c r="AM144" s="6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82"/>
      <c r="BE144" s="82"/>
      <c r="BF144" s="3"/>
      <c r="BG144" s="79"/>
      <c r="BH144" s="137"/>
    </row>
    <row r="145" spans="1:60" ht="15.75">
      <c r="A145" s="3" t="s">
        <v>757</v>
      </c>
      <c r="B145" s="3"/>
      <c r="C145" s="3"/>
      <c r="D145" s="33">
        <f>SUM(E145:DZ145)</f>
        <v>3632.7000000000062</v>
      </c>
      <c r="E145" s="9">
        <v>240.20000000000002</v>
      </c>
      <c r="F145" s="9">
        <v>520.60000000000082</v>
      </c>
      <c r="G145" s="9">
        <v>839.00000000000045</v>
      </c>
      <c r="H145" s="9">
        <v>601.59999999999991</v>
      </c>
      <c r="I145" s="9">
        <v>796.60000000000218</v>
      </c>
      <c r="J145" s="9">
        <v>446.30000000000109</v>
      </c>
      <c r="K145" s="9">
        <v>188.40000000000146</v>
      </c>
      <c r="L145" s="63"/>
      <c r="M145" s="63"/>
      <c r="N145" s="63"/>
      <c r="O145" s="347"/>
      <c r="P145" s="337"/>
      <c r="Q145" s="63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3"/>
      <c r="AI145" s="63"/>
      <c r="AJ145" s="63"/>
      <c r="AK145" s="347"/>
      <c r="AL145" s="63"/>
      <c r="AM145" s="6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82"/>
      <c r="BE145" s="82"/>
      <c r="BF145" s="3"/>
      <c r="BG145" s="79"/>
      <c r="BH145" s="137"/>
    </row>
    <row r="146" spans="1:60" ht="15.75">
      <c r="A146" s="3" t="s">
        <v>162</v>
      </c>
      <c r="B146" s="3"/>
      <c r="C146" s="3"/>
      <c r="D146" s="33">
        <f>SUM(E146:DZ146)</f>
        <v>4285.7999999999929</v>
      </c>
      <c r="E146" s="9">
        <v>164.2</v>
      </c>
      <c r="F146" s="9">
        <v>727.49999999999909</v>
      </c>
      <c r="G146" s="9">
        <v>751</v>
      </c>
      <c r="H146" s="9">
        <v>839.09999999999945</v>
      </c>
      <c r="I146" s="9">
        <v>954.19999999999709</v>
      </c>
      <c r="J146" s="9">
        <v>472.99999999999818</v>
      </c>
      <c r="K146" s="9">
        <v>376.79999999999927</v>
      </c>
      <c r="L146" s="63"/>
      <c r="M146" s="63"/>
      <c r="N146" s="63"/>
      <c r="O146" s="347"/>
      <c r="P146" s="337"/>
      <c r="Q146" s="63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277"/>
      <c r="AI146" s="277"/>
      <c r="AJ146" s="63"/>
      <c r="AK146" s="348"/>
      <c r="AL146" s="63"/>
      <c r="AM146" s="6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82"/>
      <c r="BE146" s="82"/>
      <c r="BF146" s="3"/>
      <c r="BG146" s="79"/>
      <c r="BH146" s="137"/>
    </row>
    <row r="147" spans="1:60" ht="15.75">
      <c r="A147" s="3" t="s">
        <v>3373</v>
      </c>
      <c r="B147" s="3"/>
      <c r="C147" s="3"/>
      <c r="D147" s="33">
        <f>SUM(E147:DZ147)</f>
        <v>3411.6000000000058</v>
      </c>
      <c r="E147" s="9">
        <v>622.70000000000005</v>
      </c>
      <c r="F147" s="9">
        <v>514.09999999999945</v>
      </c>
      <c r="G147" s="9">
        <v>686.89999999999964</v>
      </c>
      <c r="H147" s="9">
        <v>367.19999999999982</v>
      </c>
      <c r="I147" s="9">
        <v>376.30000000000109</v>
      </c>
      <c r="J147" s="9">
        <v>505.90000000000236</v>
      </c>
      <c r="K147" s="9">
        <v>338.50000000000364</v>
      </c>
      <c r="L147" s="63"/>
      <c r="M147" s="63"/>
      <c r="N147" s="63"/>
      <c r="O147" s="360"/>
      <c r="P147" s="337"/>
      <c r="Q147" s="63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277"/>
      <c r="AI147" s="277"/>
      <c r="AJ147" s="63"/>
      <c r="AK147" s="348"/>
      <c r="AL147" s="63"/>
      <c r="AM147" s="6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82"/>
      <c r="BE147" s="82"/>
      <c r="BF147" s="3"/>
      <c r="BG147" s="79"/>
      <c r="BH147" s="137"/>
    </row>
    <row r="148" spans="1:60" ht="15.75">
      <c r="A148" s="3" t="s">
        <v>3398</v>
      </c>
      <c r="B148" s="3"/>
      <c r="C148" s="3"/>
      <c r="D148" s="33">
        <f>SUM(E148:DZ148)</f>
        <v>4624.4500000000016</v>
      </c>
      <c r="E148" s="9">
        <v>699.9</v>
      </c>
      <c r="F148" s="9">
        <v>611.80000000000018</v>
      </c>
      <c r="G148" s="9">
        <v>805.00000000000091</v>
      </c>
      <c r="H148" s="9">
        <v>791.45000000000027</v>
      </c>
      <c r="I148" s="9">
        <v>906.60000000000036</v>
      </c>
      <c r="J148" s="9">
        <v>578.50000000000091</v>
      </c>
      <c r="K148" s="9">
        <v>231.19999999999891</v>
      </c>
      <c r="L148" s="63"/>
      <c r="M148" s="63"/>
      <c r="N148" s="63"/>
      <c r="O148" s="360"/>
      <c r="P148" s="337"/>
      <c r="Q148" s="63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225"/>
      <c r="AI148" s="225"/>
      <c r="AJ148" s="63"/>
      <c r="AK148" s="348"/>
      <c r="AL148" s="63"/>
      <c r="AM148" s="63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82"/>
      <c r="BE148" s="82"/>
      <c r="BF148" s="3"/>
      <c r="BG148" s="79"/>
      <c r="BH148" s="137"/>
    </row>
    <row r="149" spans="1:60" ht="15.75">
      <c r="A149" s="3" t="s">
        <v>3376</v>
      </c>
      <c r="B149" s="3"/>
      <c r="C149" s="3"/>
      <c r="D149" s="33">
        <f>SUM(E149:DZ149)</f>
        <v>2515.1000000000049</v>
      </c>
      <c r="E149" s="9">
        <v>144.19999999999999</v>
      </c>
      <c r="F149" s="9">
        <v>227.29999999999973</v>
      </c>
      <c r="G149" s="9">
        <v>696.59999999999991</v>
      </c>
      <c r="H149" s="9">
        <v>385.49999999999955</v>
      </c>
      <c r="I149" s="9">
        <v>379.600000000004</v>
      </c>
      <c r="J149" s="9">
        <v>644.50000000000091</v>
      </c>
      <c r="K149" s="9">
        <v>37.400000000000546</v>
      </c>
      <c r="L149" s="63"/>
      <c r="M149" s="63"/>
      <c r="N149" s="63"/>
      <c r="O149" s="360"/>
      <c r="P149" s="337"/>
      <c r="Q149" s="63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3"/>
      <c r="AI149" s="63"/>
      <c r="AJ149" s="63"/>
      <c r="AK149" s="348"/>
      <c r="AL149" s="63"/>
      <c r="AM149" s="63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82"/>
      <c r="BE149" s="82"/>
      <c r="BF149" s="107"/>
      <c r="BG149" s="79"/>
      <c r="BH149" s="137"/>
    </row>
    <row r="150" spans="1:60" ht="15.75">
      <c r="A150" s="82" t="s">
        <v>1643</v>
      </c>
      <c r="B150" s="3"/>
      <c r="C150" s="3"/>
      <c r="D150" s="33">
        <f>SUM(E150:DZ150)</f>
        <v>3934.7000000000003</v>
      </c>
      <c r="E150" s="9">
        <v>264.5</v>
      </c>
      <c r="F150" s="9">
        <v>530.80000000000018</v>
      </c>
      <c r="G150" s="9">
        <v>895.30000000000018</v>
      </c>
      <c r="H150" s="9">
        <v>440.20000000000027</v>
      </c>
      <c r="I150" s="9">
        <v>1079.6999999999998</v>
      </c>
      <c r="J150" s="9">
        <v>499.699999999998</v>
      </c>
      <c r="K150" s="9">
        <v>224.50000000000182</v>
      </c>
      <c r="L150" s="63"/>
      <c r="M150" s="225"/>
      <c r="N150" s="63"/>
      <c r="O150" s="347"/>
      <c r="P150" s="337"/>
      <c r="Q150" s="63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3"/>
      <c r="AI150" s="63"/>
      <c r="AJ150" s="63"/>
      <c r="AK150" s="347"/>
      <c r="AL150" s="63"/>
      <c r="AM150" s="63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82"/>
      <c r="BE150" s="82"/>
      <c r="BF150" s="3"/>
      <c r="BG150" s="79"/>
      <c r="BH150" s="137"/>
    </row>
    <row r="151" spans="1:60" ht="15.75">
      <c r="A151" s="3" t="s">
        <v>3372</v>
      </c>
      <c r="B151" s="3"/>
      <c r="C151" s="3"/>
      <c r="D151" s="33">
        <f>SUM(E151:DZ151)</f>
        <v>3677.9500000000089</v>
      </c>
      <c r="E151" s="9">
        <v>357.4</v>
      </c>
      <c r="F151" s="9">
        <v>620.19999999999982</v>
      </c>
      <c r="G151" s="9">
        <v>631.19999999999936</v>
      </c>
      <c r="H151" s="9">
        <v>593.44999999999982</v>
      </c>
      <c r="I151" s="9">
        <v>834.00000000000273</v>
      </c>
      <c r="J151" s="9">
        <v>303.70000000000164</v>
      </c>
      <c r="K151" s="9">
        <v>338.00000000000546</v>
      </c>
      <c r="L151" s="63"/>
      <c r="M151" s="63"/>
      <c r="N151" s="63"/>
      <c r="O151" s="360"/>
      <c r="P151" s="337"/>
      <c r="Q151" s="63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277"/>
      <c r="AI151" s="277"/>
      <c r="AJ151" s="63"/>
      <c r="AK151" s="347"/>
      <c r="AL151" s="63"/>
      <c r="AM151" s="63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82"/>
      <c r="BE151" s="82"/>
      <c r="BF151" s="3"/>
      <c r="BG151" s="79"/>
      <c r="BH151" s="137"/>
    </row>
    <row r="152" spans="1:60" ht="15.75">
      <c r="A152" s="3" t="s">
        <v>800</v>
      </c>
      <c r="B152" s="3"/>
      <c r="C152" s="3"/>
      <c r="D152" s="33">
        <f>SUM(E152:DZ152)</f>
        <v>5220.8000000000047</v>
      </c>
      <c r="E152" s="9">
        <v>761.8</v>
      </c>
      <c r="F152" s="9">
        <v>525.099999999999</v>
      </c>
      <c r="G152" s="9">
        <v>1192.9000000000001</v>
      </c>
      <c r="H152" s="9">
        <v>572.09999999999945</v>
      </c>
      <c r="I152" s="9">
        <v>800.59999999999945</v>
      </c>
      <c r="J152" s="9">
        <v>679.20000000000255</v>
      </c>
      <c r="K152" s="9">
        <v>689.100000000004</v>
      </c>
      <c r="L152" s="63"/>
      <c r="M152" s="277"/>
      <c r="N152" s="63"/>
      <c r="O152" s="347"/>
      <c r="P152" s="337"/>
      <c r="Q152" s="63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277"/>
      <c r="AI152" s="277"/>
      <c r="AJ152" s="63"/>
      <c r="AK152" s="348"/>
      <c r="AL152" s="63"/>
      <c r="AM152" s="63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82"/>
      <c r="BE152" s="82"/>
      <c r="BF152" s="3"/>
      <c r="BG152" s="79"/>
      <c r="BH152" s="137"/>
    </row>
    <row r="153" spans="1:60" ht="15.75">
      <c r="A153" s="60" t="s">
        <v>4497</v>
      </c>
      <c r="B153" s="3"/>
      <c r="C153" s="3"/>
      <c r="D153" s="33">
        <f>SUM(E153:DZ153)</f>
        <v>4041.199999999993</v>
      </c>
      <c r="E153" s="9">
        <v>626.1</v>
      </c>
      <c r="F153" s="9">
        <v>663.79999999999927</v>
      </c>
      <c r="G153" s="9">
        <v>906.89999999999964</v>
      </c>
      <c r="H153" s="9">
        <v>452.89999999999964</v>
      </c>
      <c r="I153" s="9">
        <v>576.59999999999764</v>
      </c>
      <c r="J153" s="9">
        <v>360.19999999999982</v>
      </c>
      <c r="K153" s="9">
        <v>454.69999999999709</v>
      </c>
      <c r="L153" s="63"/>
      <c r="M153" s="277"/>
      <c r="N153" s="63"/>
      <c r="O153" s="347"/>
      <c r="P153" s="337"/>
      <c r="Q153" s="63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225"/>
      <c r="AI153" s="225"/>
      <c r="AJ153" s="63"/>
      <c r="AK153" s="347"/>
      <c r="AL153" s="63"/>
      <c r="AM153" s="63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82"/>
      <c r="BE153" s="82"/>
      <c r="BF153" s="3"/>
      <c r="BG153" s="79"/>
      <c r="BH153" s="137"/>
    </row>
    <row r="154" spans="1:60" ht="15.75">
      <c r="A154" s="3" t="s">
        <v>796</v>
      </c>
      <c r="B154" s="3"/>
      <c r="C154" s="3"/>
      <c r="D154" s="33">
        <f>SUM(E154:DZ154)</f>
        <v>3296.4999999999955</v>
      </c>
      <c r="E154" s="9">
        <v>550.20000000000005</v>
      </c>
      <c r="F154" s="9">
        <v>494.99999999999955</v>
      </c>
      <c r="G154" s="9">
        <v>812.49999999999909</v>
      </c>
      <c r="H154" s="9">
        <v>218.69999999999891</v>
      </c>
      <c r="I154" s="9">
        <v>479.79999999999927</v>
      </c>
      <c r="J154" s="9">
        <v>278.79999999999836</v>
      </c>
      <c r="K154" s="9">
        <v>461.5</v>
      </c>
      <c r="L154" s="63"/>
      <c r="M154" s="63"/>
      <c r="N154" s="63"/>
      <c r="O154" s="347"/>
      <c r="P154" s="337"/>
      <c r="Q154" s="63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225"/>
      <c r="AI154" s="225"/>
      <c r="AJ154" s="63"/>
      <c r="AK154" s="347"/>
      <c r="AL154" s="63"/>
      <c r="AM154" s="63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82"/>
      <c r="BE154" s="82"/>
      <c r="BF154" s="3"/>
      <c r="BG154" s="79"/>
      <c r="BH154" s="137"/>
    </row>
    <row r="155" spans="1:60" ht="15.75">
      <c r="A155" t="s">
        <v>21</v>
      </c>
      <c r="B155" s="3"/>
      <c r="C155" s="3"/>
      <c r="D155" s="33">
        <f>SUM(E155:DZ155)</f>
        <v>4979.9999999999982</v>
      </c>
      <c r="E155" s="9">
        <v>427.4</v>
      </c>
      <c r="F155" s="9">
        <v>812.30000000000018</v>
      </c>
      <c r="G155" s="9">
        <v>1045.5999999999995</v>
      </c>
      <c r="H155" s="9">
        <v>578.89999999999964</v>
      </c>
      <c r="I155" s="9">
        <v>952.49999999999818</v>
      </c>
      <c r="J155" s="9">
        <v>526.29999999999927</v>
      </c>
      <c r="K155" s="9">
        <v>637.00000000000182</v>
      </c>
      <c r="L155" s="63"/>
      <c r="M155" s="63"/>
      <c r="N155" s="63"/>
      <c r="O155" s="347"/>
      <c r="P155" s="337"/>
      <c r="Q155" s="63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225"/>
      <c r="AI155" s="225"/>
      <c r="AJ155" s="63"/>
      <c r="AK155" s="347"/>
      <c r="AL155" s="63"/>
      <c r="AM155" s="63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82"/>
      <c r="BE155" s="82"/>
      <c r="BF155" s="3"/>
      <c r="BG155" s="79"/>
      <c r="BH155" s="137"/>
    </row>
    <row r="156" spans="1:60" ht="15.75">
      <c r="A156" s="3" t="s">
        <v>141</v>
      </c>
      <c r="B156" s="3"/>
      <c r="C156" s="3"/>
      <c r="D156" s="33">
        <f>SUM(E156:DZ156)</f>
        <v>5682.2999999999965</v>
      </c>
      <c r="E156" s="9">
        <v>756.1</v>
      </c>
      <c r="F156" s="9">
        <v>433.59999999999945</v>
      </c>
      <c r="G156" s="9">
        <v>1007.4000000000001</v>
      </c>
      <c r="H156" s="9">
        <v>953.19999999999936</v>
      </c>
      <c r="I156" s="9">
        <v>1051.3999999999996</v>
      </c>
      <c r="J156" s="9">
        <v>737.09999999999945</v>
      </c>
      <c r="K156" s="9">
        <v>743.49999999999818</v>
      </c>
      <c r="L156" s="63"/>
      <c r="M156" s="63"/>
      <c r="N156" s="63"/>
      <c r="O156" s="347"/>
      <c r="P156" s="337"/>
      <c r="Q156" s="63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277"/>
      <c r="AI156" s="277"/>
      <c r="AJ156" s="63"/>
      <c r="AK156" s="348"/>
      <c r="AL156" s="63"/>
      <c r="AM156" s="63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82"/>
      <c r="BE156" s="82"/>
      <c r="BF156" s="3"/>
      <c r="BG156" s="79"/>
      <c r="BH156" s="137"/>
    </row>
    <row r="157" spans="1:60" ht="15.75">
      <c r="A157" s="60" t="s">
        <v>3365</v>
      </c>
      <c r="B157" s="3"/>
      <c r="C157" s="3"/>
      <c r="D157" s="33">
        <f>SUM(E157:DZ157)</f>
        <v>3166.6000000000058</v>
      </c>
      <c r="E157" s="9">
        <v>219.3</v>
      </c>
      <c r="F157" s="9">
        <v>339.70000000000005</v>
      </c>
      <c r="G157" s="9">
        <v>630.50000000000045</v>
      </c>
      <c r="H157" s="9">
        <v>601.99999999999955</v>
      </c>
      <c r="I157" s="9">
        <v>645.70000000000346</v>
      </c>
      <c r="J157" s="9">
        <v>602.90000000000055</v>
      </c>
      <c r="K157" s="9">
        <v>126.50000000000182</v>
      </c>
      <c r="L157" s="63"/>
      <c r="M157" s="277"/>
      <c r="N157" s="63"/>
      <c r="O157" s="348"/>
      <c r="P157" s="337"/>
      <c r="Q157" s="63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3"/>
      <c r="AI157" s="63"/>
      <c r="AJ157" s="63"/>
      <c r="AK157" s="347"/>
      <c r="AL157" s="63"/>
      <c r="AM157" s="63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82"/>
      <c r="BE157" s="82"/>
      <c r="BF157" s="3"/>
      <c r="BG157" s="79"/>
      <c r="BH157" s="137"/>
    </row>
    <row r="158" spans="1:60" ht="15.75">
      <c r="A158" s="60" t="s">
        <v>2026</v>
      </c>
      <c r="B158" s="3"/>
      <c r="C158" s="3"/>
      <c r="D158" s="33">
        <f>SUM(E158:DZ158)</f>
        <v>4293.1000000000031</v>
      </c>
      <c r="E158" s="9">
        <v>274.3</v>
      </c>
      <c r="F158" s="9">
        <v>528.39999999999986</v>
      </c>
      <c r="G158" s="9">
        <v>722.69999999999982</v>
      </c>
      <c r="H158" s="9">
        <v>640.80000000000018</v>
      </c>
      <c r="I158" s="9">
        <v>865.99999999999909</v>
      </c>
      <c r="J158" s="9">
        <v>687.800000000002</v>
      </c>
      <c r="K158" s="9">
        <v>573.10000000000218</v>
      </c>
      <c r="L158" s="63"/>
      <c r="M158" s="277"/>
      <c r="N158" s="63"/>
      <c r="O158" s="347"/>
      <c r="P158" s="337"/>
      <c r="Q158" s="63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277"/>
      <c r="AI158" s="277"/>
      <c r="AJ158" s="63"/>
      <c r="AK158" s="347"/>
      <c r="AL158" s="63"/>
      <c r="AM158" s="63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82"/>
      <c r="BE158" s="82"/>
      <c r="BF158" s="3"/>
      <c r="BG158" s="79"/>
      <c r="BH158" s="137"/>
    </row>
    <row r="159" spans="1:60" ht="15.75">
      <c r="A159" s="3" t="s">
        <v>3375</v>
      </c>
      <c r="B159" s="3"/>
      <c r="C159" s="3"/>
      <c r="D159" s="33">
        <f>SUM(E159:DZ159)</f>
        <v>3540.9000000000024</v>
      </c>
      <c r="E159" s="9">
        <v>168.8</v>
      </c>
      <c r="F159" s="9">
        <v>559.49999999999864</v>
      </c>
      <c r="G159" s="9">
        <v>745.29999999999836</v>
      </c>
      <c r="H159" s="9">
        <v>608.29999999999836</v>
      </c>
      <c r="I159" s="9">
        <v>778.49999999999818</v>
      </c>
      <c r="J159" s="9">
        <v>319.60000000000218</v>
      </c>
      <c r="K159" s="9">
        <v>360.90000000000691</v>
      </c>
      <c r="L159" s="63"/>
      <c r="M159" s="63"/>
      <c r="N159" s="63"/>
      <c r="O159" s="360"/>
      <c r="P159" s="337"/>
      <c r="Q159" s="63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3"/>
      <c r="AI159" s="63"/>
      <c r="AJ159" s="63"/>
      <c r="AK159" s="348"/>
      <c r="AL159" s="63"/>
      <c r="AM159" s="63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82"/>
      <c r="BE159" s="82"/>
      <c r="BF159" s="3"/>
      <c r="BG159" s="79"/>
      <c r="BH159" s="137"/>
    </row>
    <row r="160" spans="1:60" ht="15.75">
      <c r="A160" s="60" t="s">
        <v>2027</v>
      </c>
      <c r="B160" s="3"/>
      <c r="C160" s="3"/>
      <c r="D160" s="33">
        <f>SUM(E160:DZ160)</f>
        <v>4894.1999999999916</v>
      </c>
      <c r="E160" s="9">
        <v>484.49999999999994</v>
      </c>
      <c r="F160" s="9">
        <v>448.30000000000018</v>
      </c>
      <c r="G160" s="9">
        <v>1112.2000000000003</v>
      </c>
      <c r="H160" s="9">
        <v>635.09999999999764</v>
      </c>
      <c r="I160" s="9">
        <v>881.39999999999873</v>
      </c>
      <c r="J160" s="9">
        <v>716.29999999999927</v>
      </c>
      <c r="K160" s="9">
        <v>616.399999999996</v>
      </c>
      <c r="L160" s="63"/>
      <c r="M160" s="277"/>
      <c r="N160" s="63"/>
      <c r="O160" s="347"/>
      <c r="P160" s="337"/>
      <c r="Q160" s="63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3"/>
      <c r="AI160" s="63"/>
      <c r="AJ160" s="63"/>
      <c r="AK160" s="347"/>
      <c r="AL160" s="63"/>
      <c r="AM160" s="63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82"/>
      <c r="BE160" s="82"/>
      <c r="BF160" s="3"/>
      <c r="BG160" s="79"/>
      <c r="BH160" s="137"/>
    </row>
    <row r="161" spans="1:60" ht="15.75">
      <c r="A161" s="82" t="s">
        <v>1644</v>
      </c>
      <c r="B161" s="3"/>
      <c r="C161" s="3"/>
      <c r="D161" s="33">
        <f>SUM(E161:DZ161)</f>
        <v>4217.3499999999985</v>
      </c>
      <c r="E161" s="9">
        <v>213.2</v>
      </c>
      <c r="F161" s="9">
        <v>580.10000000000059</v>
      </c>
      <c r="G161" s="9">
        <v>507.40000000000055</v>
      </c>
      <c r="H161" s="9">
        <v>947.50000000000136</v>
      </c>
      <c r="I161" s="9">
        <v>887.89999999999873</v>
      </c>
      <c r="J161" s="9">
        <v>469.99999999999909</v>
      </c>
      <c r="K161" s="9">
        <v>611.24999999999818</v>
      </c>
      <c r="L161" s="63"/>
      <c r="M161" s="225"/>
      <c r="N161" s="63"/>
      <c r="O161" s="347"/>
      <c r="P161" s="337"/>
      <c r="Q161" s="63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3"/>
      <c r="AI161" s="63"/>
      <c r="AJ161" s="63"/>
      <c r="AK161" s="347"/>
      <c r="AL161" s="63"/>
      <c r="AM161" s="63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82"/>
      <c r="BE161" s="82"/>
      <c r="BF161" s="3"/>
      <c r="BG161" s="79"/>
      <c r="BH161" s="137"/>
    </row>
    <row r="162" spans="1:60" ht="15.75">
      <c r="A162" s="3" t="s">
        <v>762</v>
      </c>
      <c r="B162" s="3"/>
      <c r="C162" s="3"/>
      <c r="D162" s="33">
        <f>SUM(E162:DZ162)</f>
        <v>3811.7000000000098</v>
      </c>
      <c r="E162" s="9">
        <v>249.8</v>
      </c>
      <c r="F162" s="9">
        <v>767.20000000000027</v>
      </c>
      <c r="G162" s="9">
        <v>898.40000000000055</v>
      </c>
      <c r="H162" s="9">
        <v>452.70000000000073</v>
      </c>
      <c r="I162" s="9">
        <v>702.19999999999982</v>
      </c>
      <c r="J162" s="9">
        <v>507.50000000000182</v>
      </c>
      <c r="K162" s="9">
        <v>233.90000000000691</v>
      </c>
      <c r="L162" s="63"/>
      <c r="M162" s="63"/>
      <c r="N162" s="63"/>
      <c r="O162" s="347"/>
      <c r="P162" s="337"/>
      <c r="Q162" s="63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28"/>
      <c r="AI162" s="28"/>
      <c r="AJ162" s="63"/>
      <c r="AK162" s="347"/>
      <c r="AL162" s="63"/>
      <c r="AM162" s="63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82"/>
      <c r="BE162" s="82"/>
      <c r="BF162" s="3"/>
      <c r="BG162" s="79"/>
      <c r="BH162" s="137"/>
    </row>
    <row r="163" spans="1:60" ht="15.75">
      <c r="A163" s="3" t="s">
        <v>3374</v>
      </c>
      <c r="B163" s="3"/>
      <c r="C163" s="3"/>
      <c r="D163" s="33">
        <f>SUM(E163:DZ163)</f>
        <v>3670.6999999999962</v>
      </c>
      <c r="E163" s="9">
        <v>426.8</v>
      </c>
      <c r="F163" s="9">
        <v>469.29999999999995</v>
      </c>
      <c r="G163" s="9">
        <v>894.70000000000027</v>
      </c>
      <c r="H163" s="9">
        <v>441.39999999999964</v>
      </c>
      <c r="I163" s="9">
        <v>756.40000000000055</v>
      </c>
      <c r="J163" s="9">
        <v>481.39999999999691</v>
      </c>
      <c r="K163" s="9">
        <v>200.69999999999891</v>
      </c>
      <c r="L163" s="63"/>
      <c r="M163" s="63"/>
      <c r="N163" s="63"/>
      <c r="O163" s="360"/>
      <c r="P163" s="337"/>
      <c r="Q163" s="63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3"/>
      <c r="AI163" s="63"/>
      <c r="AJ163" s="63"/>
      <c r="AK163" s="347"/>
      <c r="AL163" s="63"/>
      <c r="AM163" s="63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82"/>
      <c r="BE163" s="82"/>
      <c r="BF163" s="3"/>
      <c r="BG163" s="79"/>
      <c r="BH163" s="137"/>
    </row>
    <row r="164" spans="1:60" ht="15.75">
      <c r="A164" s="3" t="s">
        <v>3381</v>
      </c>
      <c r="B164" s="3"/>
      <c r="C164" s="3"/>
      <c r="D164" s="33">
        <f>SUM(E164:DZ164)</f>
        <v>2646.2999999999984</v>
      </c>
      <c r="E164" s="9">
        <v>174.5</v>
      </c>
      <c r="F164" s="9">
        <v>436.49999999999955</v>
      </c>
      <c r="G164" s="9">
        <v>687.70000000000118</v>
      </c>
      <c r="H164" s="9">
        <v>301.30000000000109</v>
      </c>
      <c r="I164" s="9">
        <v>394.30000000000109</v>
      </c>
      <c r="J164" s="9">
        <v>415.40000000000055</v>
      </c>
      <c r="K164" s="9">
        <v>236.59999999999491</v>
      </c>
      <c r="L164" s="63"/>
      <c r="M164" s="63"/>
      <c r="N164" s="63"/>
      <c r="O164" s="360"/>
      <c r="P164" s="337"/>
      <c r="Q164" s="63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225"/>
      <c r="AI164" s="225"/>
      <c r="AJ164" s="63"/>
      <c r="AK164" s="347"/>
      <c r="AL164" s="63"/>
      <c r="AM164" s="63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82"/>
      <c r="BE164" s="82"/>
      <c r="BF164" s="3"/>
      <c r="BG164" s="79"/>
      <c r="BH164" s="137"/>
    </row>
    <row r="165" spans="1:60" ht="15.75">
      <c r="A165" s="3" t="s">
        <v>763</v>
      </c>
      <c r="B165" s="3"/>
      <c r="C165" s="3"/>
      <c r="D165" s="33">
        <f>SUM(E165:DZ165)</f>
        <v>3292.2000000000039</v>
      </c>
      <c r="E165" s="9">
        <v>251.70000000000002</v>
      </c>
      <c r="F165" s="9">
        <v>795.2</v>
      </c>
      <c r="G165" s="9">
        <v>798.30000000000109</v>
      </c>
      <c r="H165" s="9">
        <v>396.70000000000073</v>
      </c>
      <c r="I165" s="9">
        <v>443.80000000000018</v>
      </c>
      <c r="J165" s="9">
        <v>379.10000000000036</v>
      </c>
      <c r="K165" s="9">
        <v>227.40000000000146</v>
      </c>
      <c r="L165" s="63"/>
      <c r="M165" s="63"/>
      <c r="N165" s="63"/>
      <c r="O165" s="347"/>
      <c r="P165" s="337"/>
      <c r="Q165" s="63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3"/>
      <c r="AI165" s="63"/>
      <c r="AJ165" s="63"/>
      <c r="AK165" s="347"/>
      <c r="AL165" s="63"/>
      <c r="AM165" s="63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82"/>
      <c r="BE165" s="82"/>
      <c r="BF165" s="3"/>
      <c r="BG165" s="79"/>
      <c r="BH165" s="137"/>
    </row>
    <row r="166" spans="1:60" ht="15.75">
      <c r="A166" s="60" t="s">
        <v>23</v>
      </c>
      <c r="B166" s="3"/>
      <c r="C166" s="3"/>
      <c r="D166" s="33">
        <f>SUM(E166:DZ166)</f>
        <v>3906.2999999999965</v>
      </c>
      <c r="E166" s="9">
        <v>340</v>
      </c>
      <c r="F166" s="9">
        <v>655.19999999999959</v>
      </c>
      <c r="G166" s="9">
        <v>536.89999999999827</v>
      </c>
      <c r="H166" s="9">
        <v>647.59999999999854</v>
      </c>
      <c r="I166" s="9">
        <v>866.60000000000218</v>
      </c>
      <c r="J166" s="9">
        <v>489.20000000000073</v>
      </c>
      <c r="K166" s="9">
        <v>370.79999999999745</v>
      </c>
      <c r="L166" s="63"/>
      <c r="M166" s="277"/>
      <c r="N166" s="63"/>
      <c r="O166" s="347"/>
      <c r="P166" s="337"/>
      <c r="Q166" s="63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277"/>
      <c r="AI166" s="277"/>
      <c r="AJ166" s="63"/>
      <c r="AK166" s="348"/>
      <c r="AL166" s="63"/>
      <c r="AM166" s="63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82"/>
      <c r="BE166" s="82"/>
      <c r="BF166" s="3"/>
      <c r="BG166" s="79"/>
      <c r="BH166" s="137"/>
    </row>
    <row r="167" spans="1:60" ht="15.75">
      <c r="A167" s="60" t="s">
        <v>25</v>
      </c>
      <c r="B167" s="3"/>
      <c r="C167" s="3"/>
      <c r="D167" s="33">
        <f>SUM(E167:DZ167)</f>
        <v>4056.699999999993</v>
      </c>
      <c r="E167" s="9">
        <v>310.5</v>
      </c>
      <c r="F167" s="9">
        <v>417.59999999999991</v>
      </c>
      <c r="G167" s="9">
        <v>768.19999999999936</v>
      </c>
      <c r="H167" s="9">
        <v>630.49999999999955</v>
      </c>
      <c r="I167" s="9">
        <v>1002.3999999999996</v>
      </c>
      <c r="J167" s="9">
        <v>525.19999999999891</v>
      </c>
      <c r="K167" s="9">
        <v>402.29999999999563</v>
      </c>
      <c r="L167" s="63"/>
      <c r="M167" s="63"/>
      <c r="N167" s="63"/>
      <c r="O167" s="347"/>
      <c r="P167" s="337"/>
      <c r="Q167" s="63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3"/>
      <c r="AI167" s="63"/>
      <c r="AJ167" s="63"/>
      <c r="AK167" s="347"/>
      <c r="AL167" s="63"/>
      <c r="AM167" s="63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82"/>
      <c r="BE167" s="82"/>
      <c r="BF167" s="3"/>
      <c r="BG167" s="79"/>
      <c r="BH167" s="137"/>
    </row>
    <row r="168" spans="1:60" ht="15.75">
      <c r="A168" s="82" t="s">
        <v>1654</v>
      </c>
      <c r="B168" s="3"/>
      <c r="C168" s="3"/>
      <c r="D168" s="33">
        <f>SUM(E168:DZ168)</f>
        <v>4188.2000000000007</v>
      </c>
      <c r="E168" s="9">
        <v>383.59999999999997</v>
      </c>
      <c r="F168" s="9">
        <v>566.69999999999982</v>
      </c>
      <c r="G168" s="9">
        <v>607.20000000000027</v>
      </c>
      <c r="H168" s="9">
        <v>711</v>
      </c>
      <c r="I168" s="9">
        <v>853.00000000000091</v>
      </c>
      <c r="J168" s="9">
        <v>601.300000000002</v>
      </c>
      <c r="K168" s="9">
        <v>465.39999999999782</v>
      </c>
      <c r="L168" s="63"/>
      <c r="M168" s="225"/>
      <c r="N168" s="63"/>
      <c r="O168" s="347"/>
      <c r="P168" s="337"/>
      <c r="Q168" s="63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3"/>
      <c r="AI168" s="63"/>
      <c r="AJ168" s="63"/>
      <c r="AK168" s="348"/>
      <c r="AL168" s="63"/>
      <c r="AM168" s="63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82"/>
      <c r="BE168" s="82"/>
      <c r="BF168" s="3"/>
      <c r="BG168" s="79"/>
      <c r="BH168" s="137"/>
    </row>
    <row r="169" spans="1:60" ht="15.75">
      <c r="A169" s="82" t="s">
        <v>1656</v>
      </c>
      <c r="B169" s="3"/>
      <c r="C169" s="3"/>
      <c r="D169" s="33">
        <f>SUM(E169:DZ169)</f>
        <v>3274.2499999999982</v>
      </c>
      <c r="E169" s="9">
        <v>313.04999999999995</v>
      </c>
      <c r="F169" s="9">
        <v>548.80000000000018</v>
      </c>
      <c r="G169" s="9">
        <v>823.89999999999964</v>
      </c>
      <c r="H169" s="9">
        <v>245.099999999999</v>
      </c>
      <c r="I169" s="9">
        <v>556.35000000000036</v>
      </c>
      <c r="J169" s="9">
        <v>292.19999999999891</v>
      </c>
      <c r="K169" s="9">
        <v>494.85000000000036</v>
      </c>
      <c r="L169" s="63"/>
      <c r="M169" s="225"/>
      <c r="N169" s="63"/>
      <c r="O169" s="348"/>
      <c r="P169" s="337"/>
      <c r="Q169" s="63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277"/>
      <c r="AI169" s="277"/>
      <c r="AJ169" s="63"/>
      <c r="AK169" s="348"/>
      <c r="AL169" s="63"/>
      <c r="AM169" s="63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82"/>
      <c r="BE169" s="82"/>
      <c r="BF169" s="3"/>
      <c r="BG169" s="79"/>
      <c r="BH169" s="137"/>
    </row>
    <row r="170" spans="1:60" ht="15.75">
      <c r="A170" s="3" t="s">
        <v>3370</v>
      </c>
      <c r="B170" s="3"/>
      <c r="C170" s="3"/>
      <c r="D170" s="33">
        <f>SUM(E170:DZ170)</f>
        <v>3915.1500000000015</v>
      </c>
      <c r="E170" s="9">
        <v>584.70000000000005</v>
      </c>
      <c r="F170" s="9">
        <v>664.69999999999959</v>
      </c>
      <c r="G170" s="9">
        <v>585.09999999999991</v>
      </c>
      <c r="H170" s="9">
        <v>604.34999999999991</v>
      </c>
      <c r="I170" s="9">
        <v>909.60000000000218</v>
      </c>
      <c r="J170" s="9">
        <v>149.300000000002</v>
      </c>
      <c r="K170" s="9">
        <v>417.39999999999782</v>
      </c>
      <c r="L170" s="63"/>
      <c r="M170" s="63"/>
      <c r="N170" s="63"/>
      <c r="O170" s="360"/>
      <c r="P170" s="337"/>
      <c r="Q170" s="63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277"/>
      <c r="AI170" s="277"/>
      <c r="AJ170" s="63"/>
      <c r="AK170" s="347"/>
      <c r="AL170" s="63"/>
      <c r="AM170" s="63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82"/>
      <c r="BE170" s="82"/>
      <c r="BF170" s="3"/>
      <c r="BG170" s="79"/>
      <c r="BH170" s="137"/>
    </row>
    <row r="171" spans="1:60" ht="15.75">
      <c r="A171" s="3" t="s">
        <v>746</v>
      </c>
      <c r="B171" s="3"/>
      <c r="C171" s="3"/>
      <c r="D171" s="33">
        <f>SUM(E171:DZ171)</f>
        <v>5408.2000000000098</v>
      </c>
      <c r="E171" s="9">
        <v>721.3</v>
      </c>
      <c r="F171" s="9">
        <v>488.70000000000073</v>
      </c>
      <c r="G171" s="9">
        <v>1156.400000000001</v>
      </c>
      <c r="H171" s="9">
        <v>779.30000000000155</v>
      </c>
      <c r="I171" s="9">
        <v>889.00000000000182</v>
      </c>
      <c r="J171" s="9">
        <v>645.30000000000473</v>
      </c>
      <c r="K171" s="9">
        <v>728.20000000000073</v>
      </c>
      <c r="L171" s="63"/>
      <c r="M171" s="63"/>
      <c r="N171" s="63"/>
      <c r="O171" s="347"/>
      <c r="P171" s="337"/>
      <c r="Q171" s="63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3"/>
      <c r="AI171" s="63"/>
      <c r="AJ171" s="63"/>
      <c r="AK171" s="348"/>
      <c r="AL171" s="63"/>
      <c r="AM171" s="63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82"/>
      <c r="BE171" s="82"/>
      <c r="BF171" s="3"/>
      <c r="BG171" s="79"/>
      <c r="BH171" s="137"/>
    </row>
    <row r="172" spans="1:60" ht="15.75">
      <c r="A172" s="60" t="s">
        <v>27</v>
      </c>
      <c r="B172" s="3"/>
      <c r="C172" s="3"/>
      <c r="D172" s="33">
        <f>SUM(E172:DZ172)</f>
        <v>3744.7000000000007</v>
      </c>
      <c r="E172" s="9">
        <v>278.3</v>
      </c>
      <c r="F172" s="9">
        <v>532.40000000000009</v>
      </c>
      <c r="G172" s="9">
        <v>840.59999999999991</v>
      </c>
      <c r="H172" s="9">
        <v>548.89999999999964</v>
      </c>
      <c r="I172" s="9">
        <v>762.60000000000036</v>
      </c>
      <c r="J172" s="9">
        <v>286.39999999999873</v>
      </c>
      <c r="K172" s="9">
        <v>495.50000000000182</v>
      </c>
      <c r="L172" s="63"/>
      <c r="M172" s="277"/>
      <c r="N172" s="63"/>
      <c r="O172" s="348"/>
      <c r="P172" s="337"/>
      <c r="Q172" s="63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277"/>
      <c r="AI172" s="277"/>
      <c r="AJ172" s="63"/>
      <c r="AK172" s="348"/>
      <c r="AL172" s="63"/>
      <c r="AM172" s="63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82"/>
      <c r="BE172" s="82"/>
      <c r="BF172" s="3"/>
      <c r="BG172" s="79"/>
      <c r="BH172" s="137"/>
    </row>
    <row r="173" spans="1:60" ht="15.75">
      <c r="A173" s="3" t="s">
        <v>778</v>
      </c>
      <c r="B173" s="3"/>
      <c r="C173" s="3"/>
      <c r="D173" s="33">
        <f>SUM(E173:DZ173)</f>
        <v>4712.9000000000015</v>
      </c>
      <c r="E173" s="9">
        <v>217.59999999999997</v>
      </c>
      <c r="F173" s="9">
        <v>717.49999999999977</v>
      </c>
      <c r="G173" s="9">
        <v>589.5</v>
      </c>
      <c r="H173" s="9">
        <v>942.10000000000082</v>
      </c>
      <c r="I173" s="9">
        <v>1284.6999999999989</v>
      </c>
      <c r="J173" s="9">
        <v>481.80000000000109</v>
      </c>
      <c r="K173" s="9">
        <v>479.70000000000073</v>
      </c>
      <c r="L173" s="63"/>
      <c r="M173" s="63"/>
      <c r="N173" s="63"/>
      <c r="O173" s="348"/>
      <c r="P173" s="337"/>
      <c r="Q173" s="63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77"/>
      <c r="AI173" s="277"/>
      <c r="AJ173" s="63"/>
      <c r="AK173" s="347"/>
      <c r="AL173" s="63"/>
      <c r="AM173" s="63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82"/>
      <c r="BE173" s="82"/>
      <c r="BF173" s="3"/>
      <c r="BG173" s="79"/>
      <c r="BH173" s="137"/>
    </row>
    <row r="174" spans="1:60" ht="15.75">
      <c r="A174" s="3" t="s">
        <v>154</v>
      </c>
      <c r="B174" s="3"/>
      <c r="C174" s="3"/>
      <c r="D174" s="33">
        <f>SUM(E174:DZ174)</f>
        <v>5137.6000000000022</v>
      </c>
      <c r="E174" s="9">
        <v>602.80000000000007</v>
      </c>
      <c r="F174" s="9">
        <v>657.19999999999982</v>
      </c>
      <c r="G174" s="9">
        <v>910.09999999999991</v>
      </c>
      <c r="H174" s="9">
        <v>798.59999999999945</v>
      </c>
      <c r="I174" s="9">
        <v>1107.6000000000022</v>
      </c>
      <c r="J174" s="9">
        <v>549.20000000000164</v>
      </c>
      <c r="K174" s="9">
        <v>512.09999999999854</v>
      </c>
      <c r="L174" s="63"/>
      <c r="M174" s="277"/>
      <c r="N174" s="63"/>
      <c r="O174" s="347"/>
      <c r="P174" s="337"/>
      <c r="Q174" s="63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277"/>
      <c r="AI174" s="277"/>
      <c r="AJ174" s="63"/>
      <c r="AK174" s="347"/>
      <c r="AL174" s="63"/>
      <c r="AM174" s="63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82"/>
      <c r="BE174" s="82"/>
      <c r="BF174" s="3"/>
      <c r="BG174" s="79"/>
      <c r="BH174" s="137"/>
    </row>
    <row r="175" spans="1:60" ht="15.75">
      <c r="A175" s="3" t="s">
        <v>3382</v>
      </c>
      <c r="B175" s="3"/>
      <c r="C175" s="3"/>
      <c r="D175" s="33">
        <f>SUM(E175:DZ175)</f>
        <v>3588.100000000004</v>
      </c>
      <c r="E175" s="9">
        <v>474.40000000000003</v>
      </c>
      <c r="F175" s="9">
        <v>488.80000000000064</v>
      </c>
      <c r="G175" s="9">
        <v>765.80000000000018</v>
      </c>
      <c r="H175" s="9">
        <v>462.60000000000036</v>
      </c>
      <c r="I175" s="9">
        <v>772.90000000000055</v>
      </c>
      <c r="J175" s="9">
        <v>394.09999999999854</v>
      </c>
      <c r="K175" s="9">
        <v>229.50000000000364</v>
      </c>
      <c r="L175" s="63"/>
      <c r="M175" s="63"/>
      <c r="N175" s="63"/>
      <c r="O175" s="360"/>
      <c r="P175" s="337"/>
      <c r="Q175" s="63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3"/>
      <c r="AI175" s="63"/>
      <c r="AJ175" s="63"/>
      <c r="AK175" s="347"/>
      <c r="AL175" s="63"/>
      <c r="AM175" s="63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82"/>
      <c r="BE175" s="82"/>
      <c r="BF175" s="3"/>
      <c r="BG175" s="79"/>
      <c r="BH175" s="137"/>
    </row>
    <row r="176" spans="1:60" ht="15.75">
      <c r="A176" s="3" t="s">
        <v>764</v>
      </c>
      <c r="B176" s="3"/>
      <c r="C176" s="3"/>
      <c r="D176" s="33">
        <f>SUM(E176:DZ176)</f>
        <v>3526.7000000000007</v>
      </c>
      <c r="E176" s="9">
        <v>476.29999999999995</v>
      </c>
      <c r="F176" s="9">
        <v>790.69999999999936</v>
      </c>
      <c r="G176" s="9">
        <v>601.09999999999991</v>
      </c>
      <c r="H176" s="9">
        <v>410.20000000000073</v>
      </c>
      <c r="I176" s="9">
        <v>446.99999999999909</v>
      </c>
      <c r="J176" s="9">
        <v>410.89999999999964</v>
      </c>
      <c r="K176" s="9">
        <v>390.50000000000182</v>
      </c>
      <c r="L176" s="63"/>
      <c r="M176" s="63"/>
      <c r="N176" s="63"/>
      <c r="O176" s="348"/>
      <c r="P176" s="337"/>
      <c r="Q176" s="63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3"/>
      <c r="AI176" s="63"/>
      <c r="AJ176" s="63"/>
      <c r="AK176" s="347"/>
      <c r="AL176" s="63"/>
      <c r="AM176" s="63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82"/>
      <c r="BE176" s="82"/>
      <c r="BF176" s="3"/>
      <c r="BG176" s="79"/>
      <c r="BH176" s="137"/>
    </row>
    <row r="177" spans="1:60" ht="15.75">
      <c r="A177" t="s">
        <v>142</v>
      </c>
      <c r="B177" s="3"/>
      <c r="C177" s="3"/>
      <c r="D177" s="33">
        <f>SUM(E177:DZ177)</f>
        <v>4590.8000000000075</v>
      </c>
      <c r="E177" s="9">
        <v>335.7</v>
      </c>
      <c r="F177" s="9">
        <v>339.59999999999945</v>
      </c>
      <c r="G177" s="9">
        <v>1083.8000000000006</v>
      </c>
      <c r="H177" s="9">
        <v>815.50000000000091</v>
      </c>
      <c r="I177" s="9">
        <v>995.29999999999927</v>
      </c>
      <c r="J177" s="9">
        <v>662.20000000000073</v>
      </c>
      <c r="K177" s="9">
        <v>358.70000000000618</v>
      </c>
      <c r="L177" s="63"/>
      <c r="M177" s="63"/>
      <c r="N177" s="63"/>
      <c r="O177" s="347"/>
      <c r="P177" s="337"/>
      <c r="Q177" s="63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3"/>
      <c r="AI177" s="63"/>
      <c r="AJ177" s="63"/>
      <c r="AK177" s="348"/>
      <c r="AL177" s="63"/>
      <c r="AM177" s="63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82"/>
      <c r="BE177" s="82"/>
      <c r="BF177" s="3"/>
      <c r="BG177" s="79"/>
      <c r="BH177" s="137"/>
    </row>
    <row r="178" spans="1:60" ht="15.75">
      <c r="A178" s="3" t="s">
        <v>738</v>
      </c>
      <c r="B178" s="3"/>
      <c r="C178" s="3"/>
      <c r="D178" s="33">
        <f>SUM(E178:DZ178)</f>
        <v>4111.3999999999996</v>
      </c>
      <c r="E178" s="9">
        <v>264.5</v>
      </c>
      <c r="F178" s="9">
        <v>727</v>
      </c>
      <c r="G178" s="9">
        <v>932.19999999999936</v>
      </c>
      <c r="H178" s="9">
        <v>514.49999999999818</v>
      </c>
      <c r="I178" s="9">
        <v>634.80000000000018</v>
      </c>
      <c r="J178" s="9">
        <v>573.00000000000273</v>
      </c>
      <c r="K178" s="9">
        <v>465.39999999999964</v>
      </c>
      <c r="L178" s="63"/>
      <c r="M178" s="63"/>
      <c r="N178" s="63"/>
      <c r="O178" s="347"/>
      <c r="P178" s="337"/>
      <c r="Q178" s="63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277"/>
      <c r="AI178" s="277"/>
      <c r="AJ178" s="63"/>
      <c r="AK178" s="347"/>
      <c r="AL178" s="63"/>
      <c r="AM178" s="63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82"/>
      <c r="BE178" s="82"/>
      <c r="BF178" s="3"/>
      <c r="BG178" s="79"/>
      <c r="BH178" s="137"/>
    </row>
    <row r="179" spans="1:60" ht="15.75">
      <c r="A179" s="82" t="s">
        <v>1660</v>
      </c>
      <c r="B179" s="3"/>
      <c r="C179" s="3"/>
      <c r="D179" s="33">
        <f>SUM(E179:DZ179)</f>
        <v>5172.9999999999909</v>
      </c>
      <c r="E179" s="9">
        <v>500.29999999999995</v>
      </c>
      <c r="F179" s="9">
        <v>677.19999999999936</v>
      </c>
      <c r="G179" s="9">
        <v>936.699999999998</v>
      </c>
      <c r="H179" s="9">
        <v>794.79999999999836</v>
      </c>
      <c r="I179" s="9">
        <v>1032.5999999999995</v>
      </c>
      <c r="J179" s="9">
        <v>621.89999999999964</v>
      </c>
      <c r="K179" s="9">
        <v>609.49999999999636</v>
      </c>
      <c r="L179" s="63"/>
      <c r="M179" s="225"/>
      <c r="N179" s="63"/>
      <c r="O179" s="347"/>
      <c r="P179" s="337"/>
      <c r="Q179" s="63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277"/>
      <c r="AI179" s="277"/>
      <c r="AJ179" s="63"/>
      <c r="AK179" s="347"/>
      <c r="AL179" s="63"/>
      <c r="AM179" s="63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82"/>
      <c r="BE179" s="82"/>
      <c r="BF179" s="3"/>
      <c r="BG179" s="79"/>
      <c r="BH179" s="137"/>
    </row>
    <row r="180" spans="1:60" ht="15.75">
      <c r="A180" s="3" t="s">
        <v>3397</v>
      </c>
      <c r="B180" s="3"/>
      <c r="C180" s="3"/>
      <c r="D180" s="33">
        <f>SUM(E180:DZ180)</f>
        <v>3840.9000000000024</v>
      </c>
      <c r="E180" s="9">
        <v>125.8</v>
      </c>
      <c r="F180" s="9">
        <v>643.59999999999945</v>
      </c>
      <c r="G180" s="9">
        <v>570.19999999999982</v>
      </c>
      <c r="H180" s="9">
        <v>608.099999999999</v>
      </c>
      <c r="I180" s="9">
        <v>902.80000000000291</v>
      </c>
      <c r="J180" s="9">
        <v>668.30000000000109</v>
      </c>
      <c r="K180" s="9">
        <v>322.10000000000036</v>
      </c>
      <c r="L180" s="63"/>
      <c r="M180" s="63"/>
      <c r="N180" s="63"/>
      <c r="O180" s="360"/>
      <c r="P180" s="337"/>
      <c r="Q180" s="63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28"/>
      <c r="AI180" s="28"/>
      <c r="AJ180" s="63"/>
      <c r="AK180" s="347"/>
      <c r="AL180" s="63"/>
      <c r="AM180" s="63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82"/>
      <c r="BE180" s="82"/>
      <c r="BF180" s="3"/>
      <c r="BG180" s="79"/>
      <c r="BH180" s="137"/>
    </row>
    <row r="181" spans="1:60" ht="15.75">
      <c r="A181" s="3" t="s">
        <v>779</v>
      </c>
      <c r="B181" s="3"/>
      <c r="C181" s="3"/>
      <c r="D181" s="33">
        <f>SUM(E181:DZ181)</f>
        <v>5520.0999999999995</v>
      </c>
      <c r="E181" s="9">
        <v>696</v>
      </c>
      <c r="F181" s="9">
        <v>725.10000000000036</v>
      </c>
      <c r="G181" s="9">
        <v>887.70000000000027</v>
      </c>
      <c r="H181" s="9">
        <v>848.70000000000027</v>
      </c>
      <c r="I181" s="9">
        <v>1136.0999999999995</v>
      </c>
      <c r="J181" s="9">
        <v>717.99999999999909</v>
      </c>
      <c r="K181" s="9">
        <v>508.5</v>
      </c>
      <c r="L181" s="63"/>
      <c r="M181" s="277"/>
      <c r="N181" s="63"/>
      <c r="O181" s="347"/>
      <c r="P181" s="337"/>
      <c r="Q181" s="63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25"/>
      <c r="AI181" s="225"/>
      <c r="AJ181" s="63"/>
      <c r="AK181" s="347"/>
      <c r="AL181" s="63"/>
      <c r="AM181" s="63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82"/>
      <c r="BE181" s="82"/>
      <c r="BF181" s="3"/>
      <c r="BG181" s="79"/>
      <c r="BH181" s="137"/>
    </row>
    <row r="182" spans="1:60" ht="15.75">
      <c r="A182" s="60" t="s">
        <v>2050</v>
      </c>
      <c r="B182" s="3"/>
      <c r="C182" s="3"/>
      <c r="D182" s="33">
        <f>SUM(E182:DZ182)</f>
        <v>2662.6999999999989</v>
      </c>
      <c r="E182" s="9">
        <v>447.00000000000006</v>
      </c>
      <c r="F182" s="9">
        <v>393.09999999999945</v>
      </c>
      <c r="G182" s="9">
        <v>702.19999999999891</v>
      </c>
      <c r="H182" s="9">
        <v>200.49999999999909</v>
      </c>
      <c r="I182" s="9">
        <v>241.30000000000018</v>
      </c>
      <c r="J182" s="9">
        <v>338.800000000002</v>
      </c>
      <c r="K182" s="9">
        <v>339.79999999999927</v>
      </c>
      <c r="L182" s="63"/>
      <c r="M182" s="277"/>
      <c r="N182" s="63"/>
      <c r="O182" s="347"/>
      <c r="P182" s="337"/>
      <c r="Q182" s="63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277"/>
      <c r="AI182" s="277"/>
      <c r="AJ182" s="63"/>
      <c r="AK182" s="347"/>
      <c r="AL182" s="63"/>
      <c r="AM182" s="63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82"/>
      <c r="BE182" s="82"/>
      <c r="BF182" s="3"/>
      <c r="BG182" s="79"/>
      <c r="BH182" s="137"/>
    </row>
    <row r="183" spans="1:60" ht="15.75">
      <c r="A183" s="3" t="s">
        <v>749</v>
      </c>
      <c r="B183" s="3"/>
      <c r="C183" s="3"/>
      <c r="D183" s="33">
        <f>SUM(E183:DZ183)</f>
        <v>5434.6500000000051</v>
      </c>
      <c r="E183" s="9">
        <v>579.25</v>
      </c>
      <c r="F183" s="9">
        <v>680.09999999999854</v>
      </c>
      <c r="G183" s="9">
        <v>1002.5999999999995</v>
      </c>
      <c r="H183" s="9">
        <v>894.00000000000091</v>
      </c>
      <c r="I183" s="9">
        <v>966.75</v>
      </c>
      <c r="J183" s="9">
        <v>715.80000000000109</v>
      </c>
      <c r="K183" s="9">
        <v>596.15000000000509</v>
      </c>
      <c r="L183" s="63"/>
      <c r="M183" s="63"/>
      <c r="N183" s="63"/>
      <c r="O183" s="347"/>
      <c r="P183" s="337"/>
      <c r="Q183" s="63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277"/>
      <c r="AI183" s="277"/>
      <c r="AJ183" s="63"/>
      <c r="AK183" s="347"/>
      <c r="AL183" s="63"/>
      <c r="AM183" s="63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82"/>
      <c r="BE183" s="82"/>
      <c r="BF183" s="3"/>
      <c r="BG183" s="79"/>
      <c r="BH183" s="137"/>
    </row>
    <row r="184" spans="1:60" ht="15.75">
      <c r="A184" s="3" t="s">
        <v>748</v>
      </c>
      <c r="B184" s="3"/>
      <c r="C184" s="3"/>
      <c r="D184" s="33">
        <f>SUM(E184:DZ184)</f>
        <v>4350.5</v>
      </c>
      <c r="E184" s="9">
        <v>209.69999999999996</v>
      </c>
      <c r="F184" s="9">
        <v>582.80000000000041</v>
      </c>
      <c r="G184" s="9">
        <v>1033.9000000000001</v>
      </c>
      <c r="H184" s="9">
        <v>716.70000000000073</v>
      </c>
      <c r="I184" s="9">
        <v>678.69999999999891</v>
      </c>
      <c r="J184" s="9">
        <v>489.59999999999945</v>
      </c>
      <c r="K184" s="9">
        <v>639.10000000000036</v>
      </c>
      <c r="L184" s="63"/>
      <c r="M184" s="63"/>
      <c r="N184" s="63"/>
      <c r="O184" s="347"/>
      <c r="P184" s="337"/>
      <c r="Q184" s="63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28"/>
      <c r="AI184" s="28"/>
      <c r="AJ184" s="63"/>
      <c r="AK184" s="347"/>
      <c r="AL184" s="63"/>
      <c r="AM184" s="63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82"/>
      <c r="BE184" s="82"/>
      <c r="BF184" s="3"/>
      <c r="BG184" s="79"/>
      <c r="BH184" s="137"/>
    </row>
    <row r="185" spans="1:60" ht="15.75">
      <c r="A185" s="60" t="s">
        <v>2052</v>
      </c>
      <c r="B185" s="3"/>
      <c r="C185" s="3"/>
      <c r="D185" s="33">
        <f>SUM(E185:DZ185)</f>
        <v>2846.7000000000062</v>
      </c>
      <c r="E185" s="9">
        <v>73.900000000000006</v>
      </c>
      <c r="F185" s="9">
        <v>196.39999999999964</v>
      </c>
      <c r="G185" s="9">
        <v>428.89999999999964</v>
      </c>
      <c r="H185" s="9">
        <v>523</v>
      </c>
      <c r="I185" s="9">
        <v>542.80000000000155</v>
      </c>
      <c r="J185" s="9">
        <v>549.00000000000364</v>
      </c>
      <c r="K185" s="9">
        <v>532.70000000000164</v>
      </c>
      <c r="L185" s="63"/>
      <c r="M185" s="277"/>
      <c r="N185" s="63"/>
      <c r="O185" s="347"/>
      <c r="P185" s="337"/>
      <c r="Q185" s="63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225"/>
      <c r="AI185" s="225"/>
      <c r="AJ185" s="63"/>
      <c r="AK185" s="347"/>
      <c r="AL185" s="63"/>
      <c r="AM185" s="63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82"/>
      <c r="BE185" s="82"/>
      <c r="BF185" s="3"/>
      <c r="BG185" s="79"/>
      <c r="BH185" s="137"/>
    </row>
    <row r="186" spans="1:60" ht="15.75">
      <c r="A186" s="60" t="s">
        <v>2157</v>
      </c>
      <c r="B186" s="3"/>
      <c r="C186" s="3"/>
      <c r="D186" s="33">
        <f>SUM(E186:DZ186)</f>
        <v>3620.9999999999941</v>
      </c>
      <c r="E186" s="9">
        <v>415.4</v>
      </c>
      <c r="F186" s="9">
        <v>506.79999999999973</v>
      </c>
      <c r="G186" s="9">
        <v>548.59999999999945</v>
      </c>
      <c r="H186" s="9">
        <v>503.49999999999955</v>
      </c>
      <c r="I186" s="9">
        <v>820.99999999999909</v>
      </c>
      <c r="J186" s="9">
        <v>151.49999999999909</v>
      </c>
      <c r="K186" s="9">
        <v>674.19999999999709</v>
      </c>
      <c r="L186" s="63"/>
      <c r="M186" s="277"/>
      <c r="N186" s="63"/>
      <c r="O186" s="347"/>
      <c r="P186" s="337"/>
      <c r="Q186" s="63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3"/>
      <c r="AI186" s="63"/>
      <c r="AJ186" s="63"/>
      <c r="AK186" s="347"/>
      <c r="AL186" s="63"/>
      <c r="AM186" s="63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82"/>
      <c r="BE186" s="82"/>
      <c r="BF186" s="3"/>
      <c r="BG186" s="79"/>
      <c r="BH186" s="137"/>
    </row>
    <row r="187" spans="1:60" ht="15.75">
      <c r="A187" s="3" t="s">
        <v>3377</v>
      </c>
      <c r="B187" s="3"/>
      <c r="C187" s="3"/>
      <c r="D187" s="33">
        <f>SUM(E187:DZ187)</f>
        <v>4067.4999999999991</v>
      </c>
      <c r="E187" s="9">
        <v>427.70000000000005</v>
      </c>
      <c r="F187" s="9">
        <v>414.90000000000055</v>
      </c>
      <c r="G187" s="9">
        <v>701.900000000001</v>
      </c>
      <c r="H187" s="9">
        <v>844.400000000001</v>
      </c>
      <c r="I187" s="9">
        <v>904.99999999999727</v>
      </c>
      <c r="J187" s="9">
        <v>508.699999999998</v>
      </c>
      <c r="K187" s="9">
        <v>264.90000000000146</v>
      </c>
      <c r="L187" s="63"/>
      <c r="M187" s="63"/>
      <c r="N187" s="63"/>
      <c r="O187" s="360"/>
      <c r="P187" s="337"/>
      <c r="Q187" s="63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3"/>
      <c r="AI187" s="63"/>
      <c r="AJ187" s="63"/>
      <c r="AK187" s="347"/>
      <c r="AL187" s="63"/>
      <c r="AM187" s="63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82"/>
      <c r="BE187" s="82"/>
      <c r="BF187" s="3"/>
      <c r="BG187" s="79"/>
      <c r="BH187" s="137"/>
    </row>
    <row r="188" spans="1:60" ht="15.75">
      <c r="A188" s="3" t="s">
        <v>733</v>
      </c>
      <c r="B188" s="3"/>
      <c r="C188" s="3"/>
      <c r="D188" s="33">
        <f>SUM(E188:DZ188)</f>
        <v>5168.1000000000022</v>
      </c>
      <c r="E188" s="9">
        <v>398.3</v>
      </c>
      <c r="F188" s="9">
        <v>683.19999999999936</v>
      </c>
      <c r="G188" s="9">
        <v>929.79999999999927</v>
      </c>
      <c r="H188" s="9">
        <v>1022.3000000000002</v>
      </c>
      <c r="I188" s="9">
        <v>1088.0000000000018</v>
      </c>
      <c r="J188" s="9">
        <v>617.90000000000146</v>
      </c>
      <c r="K188" s="9">
        <v>428.60000000000036</v>
      </c>
      <c r="L188" s="63"/>
      <c r="M188" s="63"/>
      <c r="N188" s="63"/>
      <c r="O188" s="347"/>
      <c r="P188" s="337"/>
      <c r="Q188" s="63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277"/>
      <c r="AI188" s="277"/>
      <c r="AJ188" s="63"/>
      <c r="AK188" s="347"/>
      <c r="AL188" s="63"/>
      <c r="AM188" s="63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82"/>
      <c r="BE188" s="82"/>
      <c r="BF188" s="3"/>
      <c r="BG188" s="79"/>
      <c r="BH188" s="137"/>
    </row>
    <row r="189" spans="1:60" ht="15.75">
      <c r="A189" s="3" t="s">
        <v>3380</v>
      </c>
      <c r="B189" s="3"/>
      <c r="C189" s="3"/>
      <c r="D189" s="33">
        <f>SUM(E189:DZ189)</f>
        <v>4237.9999999999982</v>
      </c>
      <c r="E189" s="9">
        <v>280.89999999999998</v>
      </c>
      <c r="F189" s="9">
        <v>655.90000000000009</v>
      </c>
      <c r="G189" s="9">
        <v>893.29999999999882</v>
      </c>
      <c r="H189" s="9">
        <v>759.29999999999973</v>
      </c>
      <c r="I189" s="9">
        <v>717.5</v>
      </c>
      <c r="J189" s="9">
        <v>674.09999999999945</v>
      </c>
      <c r="K189" s="9">
        <v>257</v>
      </c>
      <c r="L189" s="63"/>
      <c r="M189" s="63"/>
      <c r="N189" s="63"/>
      <c r="O189" s="360"/>
      <c r="P189" s="337"/>
      <c r="Q189" s="63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277"/>
      <c r="AI189" s="277"/>
      <c r="AJ189" s="63"/>
      <c r="AK189" s="347"/>
      <c r="AL189" s="63"/>
      <c r="AM189" s="63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82"/>
      <c r="BE189" s="82"/>
      <c r="BF189" s="3"/>
      <c r="BG189" s="79"/>
      <c r="BH189" s="137"/>
    </row>
    <row r="190" spans="1:60" ht="15.75">
      <c r="A190" s="60" t="s">
        <v>2002</v>
      </c>
      <c r="B190" s="3"/>
      <c r="C190" s="3"/>
      <c r="D190" s="33">
        <f>SUM(E190:DZ190)</f>
        <v>4489.6000000000022</v>
      </c>
      <c r="E190" s="9">
        <v>360.9</v>
      </c>
      <c r="F190" s="9">
        <v>756.2000000000005</v>
      </c>
      <c r="G190" s="9">
        <v>728.40000000000009</v>
      </c>
      <c r="H190" s="9">
        <v>763.39999999999964</v>
      </c>
      <c r="I190" s="9">
        <v>950.50000000000182</v>
      </c>
      <c r="J190" s="9">
        <v>496.89999999999873</v>
      </c>
      <c r="K190" s="9">
        <v>433.30000000000109</v>
      </c>
      <c r="L190" s="63"/>
      <c r="M190" s="277"/>
      <c r="N190" s="63"/>
      <c r="O190" s="347"/>
      <c r="P190" s="337"/>
      <c r="Q190" s="63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277"/>
      <c r="AI190" s="277"/>
      <c r="AJ190" s="63"/>
      <c r="AK190" s="347"/>
      <c r="AL190" s="63"/>
      <c r="AM190" s="63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82"/>
      <c r="BE190" s="82"/>
      <c r="BF190" s="3"/>
      <c r="BG190" s="79"/>
      <c r="BH190" s="137"/>
    </row>
    <row r="191" spans="1:60" ht="15.75">
      <c r="A191" s="3" t="s">
        <v>3399</v>
      </c>
      <c r="B191" s="3"/>
      <c r="C191" s="3"/>
      <c r="D191" s="33">
        <f>SUM(E191:DZ191)</f>
        <v>2572.4499999999985</v>
      </c>
      <c r="E191" s="9">
        <v>256.89999999999998</v>
      </c>
      <c r="F191" s="9">
        <v>362.59999999999945</v>
      </c>
      <c r="G191" s="9">
        <v>756.20000000000073</v>
      </c>
      <c r="H191" s="9">
        <v>517.05000000000018</v>
      </c>
      <c r="I191" s="9">
        <v>353.09999999999945</v>
      </c>
      <c r="J191" s="9">
        <v>276.69999999999891</v>
      </c>
      <c r="K191" s="9">
        <v>49.899999999999636</v>
      </c>
      <c r="L191" s="63"/>
      <c r="M191" s="63"/>
      <c r="N191" s="63"/>
      <c r="O191" s="360"/>
      <c r="P191" s="337"/>
      <c r="Q191" s="63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277"/>
      <c r="AI191" s="277"/>
      <c r="AJ191" s="63"/>
      <c r="AK191" s="347"/>
      <c r="AL191" s="63"/>
      <c r="AM191" s="63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82"/>
      <c r="BE191" s="82"/>
      <c r="BF191" s="3"/>
      <c r="BG191" s="79"/>
      <c r="BH191" s="137"/>
    </row>
    <row r="192" spans="1:60" ht="15.75">
      <c r="A192" s="60" t="s">
        <v>31</v>
      </c>
      <c r="B192" s="3"/>
      <c r="C192" s="3"/>
      <c r="D192" s="33">
        <f>SUM(E192:DZ192)</f>
        <v>4954.3999999999887</v>
      </c>
      <c r="E192" s="9">
        <v>486.50000000000011</v>
      </c>
      <c r="F192" s="9">
        <v>496.19999999999936</v>
      </c>
      <c r="G192" s="9">
        <v>942.49999999999955</v>
      </c>
      <c r="H192" s="9">
        <v>718.79999999999563</v>
      </c>
      <c r="I192" s="9">
        <v>1044.3499999999985</v>
      </c>
      <c r="J192" s="9">
        <v>549.19999999999709</v>
      </c>
      <c r="K192" s="9">
        <v>716.84999999999854</v>
      </c>
      <c r="L192" s="63"/>
      <c r="M192" s="277"/>
      <c r="N192" s="63"/>
      <c r="O192" s="348"/>
      <c r="P192" s="337"/>
      <c r="Q192" s="63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277"/>
      <c r="AI192" s="277"/>
      <c r="AJ192" s="63"/>
      <c r="AK192" s="347"/>
      <c r="AL192" s="63"/>
      <c r="AM192" s="63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82"/>
      <c r="BE192" s="82"/>
      <c r="BF192" s="3"/>
      <c r="BG192" s="79"/>
      <c r="BH192" s="137"/>
    </row>
    <row r="193" spans="1:60" ht="15.75">
      <c r="A193" s="3" t="s">
        <v>790</v>
      </c>
      <c r="B193" s="3"/>
      <c r="C193" s="3"/>
      <c r="D193" s="33">
        <f>SUM(E193:DZ193)</f>
        <v>2744.299999999997</v>
      </c>
      <c r="E193" s="9">
        <v>279.39999999999998</v>
      </c>
      <c r="F193" s="9">
        <v>525.99999999999886</v>
      </c>
      <c r="G193" s="9">
        <v>588.19999999999936</v>
      </c>
      <c r="H193" s="9">
        <v>307.99999999999909</v>
      </c>
      <c r="I193" s="9">
        <v>478.20000000000164</v>
      </c>
      <c r="J193" s="9">
        <v>299.79999999999927</v>
      </c>
      <c r="K193" s="9">
        <v>264.69999999999891</v>
      </c>
      <c r="L193" s="63"/>
      <c r="M193" s="63"/>
      <c r="N193" s="63"/>
      <c r="O193" s="347"/>
      <c r="P193" s="337"/>
      <c r="Q193" s="63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277"/>
      <c r="AI193" s="277"/>
      <c r="AJ193" s="63"/>
      <c r="AK193" s="347"/>
      <c r="AL193" s="63"/>
      <c r="AM193" s="63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82"/>
      <c r="BE193" s="82"/>
      <c r="BF193" s="3"/>
      <c r="BG193" s="79"/>
      <c r="BH193" s="137"/>
    </row>
    <row r="194" spans="1:60" ht="15.75">
      <c r="A194" s="3" t="s">
        <v>3383</v>
      </c>
      <c r="B194" s="3"/>
      <c r="C194" s="3"/>
      <c r="D194" s="33">
        <f>SUM(E194:DZ194)</f>
        <v>2039.8000000000031</v>
      </c>
      <c r="E194" s="9">
        <v>188.20000000000002</v>
      </c>
      <c r="F194" s="9">
        <v>288.40000000000055</v>
      </c>
      <c r="G194" s="9">
        <v>523.80000000000018</v>
      </c>
      <c r="H194" s="9">
        <v>347.5</v>
      </c>
      <c r="I194" s="9">
        <v>611.29999999999927</v>
      </c>
      <c r="J194" s="9">
        <v>44.800000000000182</v>
      </c>
      <c r="K194" s="9">
        <v>35.80000000000291</v>
      </c>
      <c r="L194" s="63"/>
      <c r="M194" s="63"/>
      <c r="N194" s="63"/>
      <c r="O194" s="360"/>
      <c r="P194" s="337"/>
      <c r="Q194" s="63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277"/>
      <c r="AI194" s="277"/>
      <c r="AJ194" s="63"/>
      <c r="AK194" s="347"/>
      <c r="AL194" s="63"/>
      <c r="AM194" s="63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82"/>
      <c r="BE194" s="82"/>
      <c r="BF194" s="3"/>
      <c r="BG194" s="79"/>
      <c r="BH194" s="137"/>
    </row>
    <row r="195" spans="1:60" ht="15.75">
      <c r="A195" s="3" t="s">
        <v>755</v>
      </c>
      <c r="B195" s="3"/>
      <c r="C195" s="3"/>
      <c r="D195" s="33">
        <f>SUM(E195:DZ195)</f>
        <v>2581.5999999999976</v>
      </c>
      <c r="E195" s="9">
        <v>115</v>
      </c>
      <c r="F195" s="9">
        <v>524.10000000000082</v>
      </c>
      <c r="G195" s="9">
        <v>687.80000000000018</v>
      </c>
      <c r="H195" s="9">
        <v>124.50000000000045</v>
      </c>
      <c r="I195" s="9">
        <v>453.99999999999818</v>
      </c>
      <c r="J195" s="9">
        <v>359.30000000000018</v>
      </c>
      <c r="K195" s="9">
        <v>316.89999999999782</v>
      </c>
      <c r="L195" s="63"/>
      <c r="M195" s="63"/>
      <c r="N195" s="63"/>
      <c r="O195" s="347"/>
      <c r="P195" s="337"/>
      <c r="Q195" s="63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277"/>
      <c r="AI195" s="277"/>
      <c r="AJ195" s="63"/>
      <c r="AK195" s="347"/>
      <c r="AL195" s="63"/>
      <c r="AM195" s="63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82"/>
      <c r="BE195" s="82"/>
      <c r="BF195" s="3"/>
      <c r="BG195" s="79"/>
      <c r="BH195" s="137"/>
    </row>
    <row r="196" spans="1:60" ht="15.75">
      <c r="A196" s="3" t="s">
        <v>782</v>
      </c>
      <c r="B196" s="3"/>
      <c r="C196" s="3"/>
      <c r="D196" s="33">
        <f>SUM(E196:DZ196)</f>
        <v>3244.6999999999989</v>
      </c>
      <c r="E196" s="9">
        <v>103.69999999999999</v>
      </c>
      <c r="F196" s="9">
        <v>549.30000000000064</v>
      </c>
      <c r="G196" s="9">
        <v>657.5</v>
      </c>
      <c r="H196" s="9">
        <v>577.70000000000027</v>
      </c>
      <c r="I196" s="9">
        <v>847.30000000000018</v>
      </c>
      <c r="J196" s="9">
        <v>278.59999999999945</v>
      </c>
      <c r="K196" s="9">
        <v>230.59999999999854</v>
      </c>
      <c r="L196" s="63"/>
      <c r="M196" s="63"/>
      <c r="N196" s="63"/>
      <c r="O196" s="348"/>
      <c r="P196" s="337"/>
      <c r="Q196" s="63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277"/>
      <c r="AI196" s="277"/>
      <c r="AJ196" s="63"/>
      <c r="AK196" s="347"/>
      <c r="AL196" s="63"/>
      <c r="AM196" s="63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82"/>
      <c r="BE196" s="82"/>
      <c r="BF196" s="3"/>
      <c r="BG196" s="79"/>
      <c r="BH196" s="137"/>
    </row>
    <row r="197" spans="1:60" ht="15.75">
      <c r="A197" s="60" t="s">
        <v>33</v>
      </c>
      <c r="B197" s="3"/>
      <c r="C197" s="3"/>
      <c r="D197" s="33">
        <f>SUM(E197:DZ197)</f>
        <v>4464.0999999999985</v>
      </c>
      <c r="E197" s="9">
        <v>271.10000000000002</v>
      </c>
      <c r="F197" s="9">
        <v>866.19999999999891</v>
      </c>
      <c r="G197" s="9">
        <v>819.19999999999891</v>
      </c>
      <c r="H197" s="9">
        <v>565.00000000000091</v>
      </c>
      <c r="I197" s="9">
        <v>893.49999999999909</v>
      </c>
      <c r="J197" s="9">
        <v>384.89999999999964</v>
      </c>
      <c r="K197" s="9">
        <v>664.20000000000073</v>
      </c>
      <c r="L197" s="63"/>
      <c r="M197" s="63"/>
      <c r="N197" s="63"/>
      <c r="O197" s="347"/>
      <c r="P197" s="337"/>
      <c r="Q197" s="63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277"/>
      <c r="AI197" s="277"/>
      <c r="AJ197" s="63"/>
      <c r="AK197" s="347"/>
      <c r="AL197" s="63"/>
      <c r="AM197" s="63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82"/>
      <c r="BE197" s="82"/>
      <c r="BF197" s="3"/>
      <c r="BG197" s="79"/>
      <c r="BH197" s="137"/>
    </row>
    <row r="198" spans="1:60" ht="15.75">
      <c r="A198" s="60" t="s">
        <v>37</v>
      </c>
      <c r="B198" s="3"/>
      <c r="C198" s="3"/>
      <c r="D198" s="33">
        <f>SUM(E198:DZ198)</f>
        <v>5837.1</v>
      </c>
      <c r="E198" s="9">
        <v>611.40000000000009</v>
      </c>
      <c r="F198" s="9">
        <v>949.60000000000036</v>
      </c>
      <c r="G198" s="9">
        <v>1058.9000000000015</v>
      </c>
      <c r="H198" s="9">
        <v>933.80000000000018</v>
      </c>
      <c r="I198" s="9">
        <v>796.20000000000164</v>
      </c>
      <c r="J198" s="9">
        <v>663</v>
      </c>
      <c r="K198" s="9">
        <v>824.19999999999709</v>
      </c>
      <c r="L198" s="63"/>
      <c r="M198" s="28"/>
      <c r="N198" s="63"/>
      <c r="O198" s="347"/>
      <c r="P198" s="337"/>
      <c r="Q198" s="63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277"/>
      <c r="AI198" s="277"/>
      <c r="AJ198" s="63"/>
      <c r="AK198" s="347"/>
      <c r="AL198" s="63"/>
      <c r="AM198" s="63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82"/>
      <c r="BE198" s="82"/>
      <c r="BF198" s="3"/>
      <c r="BG198" s="79"/>
      <c r="BH198" s="137"/>
    </row>
    <row r="199" spans="1:60" ht="15.75">
      <c r="A199" t="s">
        <v>143</v>
      </c>
      <c r="B199" s="3"/>
      <c r="C199" s="3"/>
      <c r="D199" s="33">
        <f>SUM(E199:DZ199)</f>
        <v>4309.699999999998</v>
      </c>
      <c r="E199" s="9">
        <v>393.59999999999997</v>
      </c>
      <c r="F199" s="9">
        <v>412.89999999999918</v>
      </c>
      <c r="G199" s="9">
        <v>887.59999999999854</v>
      </c>
      <c r="H199" s="9">
        <v>545.29999999999836</v>
      </c>
      <c r="I199" s="9">
        <v>731.99999999999909</v>
      </c>
      <c r="J199" s="9">
        <v>392.19999999999891</v>
      </c>
      <c r="K199" s="9">
        <v>946.100000000004</v>
      </c>
      <c r="L199" s="63"/>
      <c r="M199" s="277"/>
      <c r="N199" s="63"/>
      <c r="O199" s="347"/>
      <c r="P199" s="337"/>
      <c r="Q199" s="63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277"/>
      <c r="AI199" s="277"/>
      <c r="AJ199" s="63"/>
      <c r="AK199" s="347"/>
      <c r="AL199" s="63"/>
      <c r="AM199" s="63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82"/>
      <c r="BE199" s="82"/>
      <c r="BF199" s="3"/>
      <c r="BG199" s="79"/>
      <c r="BH199" s="137"/>
    </row>
    <row r="200" spans="1:60" ht="15.75">
      <c r="A200" s="82" t="s">
        <v>1662</v>
      </c>
      <c r="B200" s="3"/>
      <c r="C200" s="3"/>
      <c r="D200" s="33">
        <f>SUM(E200:DZ200)</f>
        <v>4662.6000000000076</v>
      </c>
      <c r="E200" s="9">
        <v>361</v>
      </c>
      <c r="F200" s="9">
        <v>374.99999999999955</v>
      </c>
      <c r="G200" s="9">
        <v>1027.0000000000005</v>
      </c>
      <c r="H200" s="9">
        <v>776.80000000000246</v>
      </c>
      <c r="I200" s="9">
        <v>1060.6000000000004</v>
      </c>
      <c r="J200" s="9">
        <v>578.20000000000255</v>
      </c>
      <c r="K200" s="9">
        <v>484.00000000000182</v>
      </c>
      <c r="L200" s="63"/>
      <c r="M200" s="225"/>
      <c r="N200" s="63"/>
      <c r="O200" s="347"/>
      <c r="P200" s="337"/>
      <c r="Q200" s="63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277"/>
      <c r="AI200" s="277"/>
      <c r="AJ200" s="63"/>
      <c r="AK200" s="347"/>
      <c r="AL200" s="63"/>
      <c r="AM200" s="63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82"/>
      <c r="BE200" s="82"/>
      <c r="BF200" s="3"/>
      <c r="BG200" s="79"/>
      <c r="BH200" s="137"/>
    </row>
    <row r="201" spans="1:60" ht="15.75">
      <c r="A201" s="60" t="s">
        <v>2030</v>
      </c>
      <c r="B201" s="3"/>
      <c r="C201" s="3"/>
      <c r="D201" s="33">
        <f>SUM(E201:DZ201)</f>
        <v>4060.300000000002</v>
      </c>
      <c r="E201" s="9">
        <v>127.8</v>
      </c>
      <c r="F201" s="9">
        <v>807.5</v>
      </c>
      <c r="G201" s="9">
        <v>799.70000000000073</v>
      </c>
      <c r="H201" s="9">
        <v>660.00000000000045</v>
      </c>
      <c r="I201" s="9">
        <v>790.20000000000073</v>
      </c>
      <c r="J201" s="9">
        <v>385.10000000000036</v>
      </c>
      <c r="K201" s="9">
        <v>490</v>
      </c>
      <c r="L201" s="63"/>
      <c r="M201" s="277"/>
      <c r="N201" s="63"/>
      <c r="O201" s="347"/>
      <c r="P201" s="337"/>
      <c r="Q201" s="63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277"/>
      <c r="AI201" s="277"/>
      <c r="AJ201" s="63"/>
      <c r="AK201" s="347"/>
      <c r="AL201" s="63"/>
      <c r="AM201" s="63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82"/>
      <c r="BE201" s="82"/>
      <c r="BF201" s="3"/>
      <c r="BG201" s="79"/>
      <c r="BH201" s="137"/>
    </row>
    <row r="202" spans="1:60" ht="15.75">
      <c r="A202" s="3" t="s">
        <v>180</v>
      </c>
      <c r="B202" s="3"/>
      <c r="C202" s="3"/>
      <c r="D202" s="33">
        <f>SUM(E202:DZ202)</f>
        <v>4090.9000000000024</v>
      </c>
      <c r="E202" s="9">
        <v>283.79999999999995</v>
      </c>
      <c r="F202" s="9">
        <v>495.79999999999995</v>
      </c>
      <c r="G202" s="9">
        <v>933.09999999999945</v>
      </c>
      <c r="H202" s="9">
        <v>791.70000000000027</v>
      </c>
      <c r="I202" s="9">
        <v>779.50000000000182</v>
      </c>
      <c r="J202" s="9">
        <v>530.60000000000127</v>
      </c>
      <c r="K202" s="9">
        <v>276.39999999999964</v>
      </c>
      <c r="L202" s="63"/>
      <c r="M202" s="63"/>
      <c r="N202" s="63"/>
      <c r="O202" s="360"/>
      <c r="P202" s="337"/>
      <c r="Q202" s="63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277"/>
      <c r="AI202" s="277"/>
      <c r="AJ202" s="63"/>
      <c r="AK202" s="347"/>
      <c r="AL202" s="63"/>
      <c r="AM202" s="63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82"/>
      <c r="BE202" s="82"/>
      <c r="BF202" s="3"/>
      <c r="BG202" s="79"/>
      <c r="BH202" s="137"/>
    </row>
    <row r="203" spans="1:60" ht="15.75">
      <c r="A203" s="3" t="s">
        <v>3395</v>
      </c>
      <c r="B203" s="3"/>
      <c r="C203" s="3"/>
      <c r="D203" s="33">
        <f>SUM(E203:DZ203)</f>
        <v>4239.4999999999945</v>
      </c>
      <c r="E203" s="9">
        <v>500.30000000000007</v>
      </c>
      <c r="F203" s="9">
        <v>824.00000000000045</v>
      </c>
      <c r="G203" s="9">
        <v>905.30000000000155</v>
      </c>
      <c r="H203" s="9">
        <v>556.60000000000036</v>
      </c>
      <c r="I203" s="9">
        <v>684.89999999999964</v>
      </c>
      <c r="J203" s="9">
        <v>443.29999999999745</v>
      </c>
      <c r="K203" s="9">
        <v>325.09999999999491</v>
      </c>
      <c r="L203" s="63"/>
      <c r="M203" s="63"/>
      <c r="N203" s="63"/>
      <c r="O203" s="360"/>
      <c r="P203" s="337"/>
      <c r="Q203" s="63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277"/>
      <c r="AI203" s="277"/>
      <c r="AJ203" s="63"/>
      <c r="AK203" s="347"/>
      <c r="AL203" s="63"/>
      <c r="AM203" s="63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82"/>
      <c r="BE203" s="82"/>
      <c r="BF203" s="3"/>
      <c r="BG203" s="79"/>
      <c r="BH203" s="137"/>
    </row>
    <row r="204" spans="1:60" ht="15.75">
      <c r="A204" s="82" t="s">
        <v>1659</v>
      </c>
      <c r="B204" s="3"/>
      <c r="C204" s="3"/>
      <c r="D204" s="33">
        <f>SUM(E204:DZ204)</f>
        <v>4395.0999999999985</v>
      </c>
      <c r="E204" s="9">
        <v>558.4</v>
      </c>
      <c r="F204" s="9">
        <v>489.49999999999909</v>
      </c>
      <c r="G204" s="9">
        <v>927.09999999999854</v>
      </c>
      <c r="H204" s="9">
        <v>679.29999999999927</v>
      </c>
      <c r="I204" s="9">
        <v>770.30000000000109</v>
      </c>
      <c r="J204" s="9">
        <v>692.89999999999964</v>
      </c>
      <c r="K204" s="9">
        <v>277.60000000000036</v>
      </c>
      <c r="L204" s="63"/>
      <c r="M204" s="225"/>
      <c r="N204" s="63"/>
      <c r="O204" s="347"/>
      <c r="P204" s="337"/>
      <c r="Q204" s="63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277"/>
      <c r="AI204" s="277"/>
      <c r="AJ204" s="63"/>
      <c r="AK204" s="347"/>
      <c r="AL204" s="63"/>
      <c r="AM204" s="63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82"/>
      <c r="BE204" s="82"/>
      <c r="BF204" s="3"/>
      <c r="BG204" s="79"/>
      <c r="BH204" s="137"/>
    </row>
    <row r="205" spans="1:60" ht="15.75">
      <c r="A205" s="3" t="s">
        <v>155</v>
      </c>
      <c r="B205" s="3"/>
      <c r="C205" s="3"/>
      <c r="D205" s="33">
        <f>SUM(E205:DZ205)</f>
        <v>5344.2000000000044</v>
      </c>
      <c r="E205" s="9">
        <v>249.79999999999998</v>
      </c>
      <c r="F205" s="9">
        <v>667</v>
      </c>
      <c r="G205" s="9">
        <v>1089.4999999999995</v>
      </c>
      <c r="H205" s="9">
        <v>812.5</v>
      </c>
      <c r="I205" s="9">
        <v>1163.1000000000022</v>
      </c>
      <c r="J205" s="9">
        <v>672.70000000000255</v>
      </c>
      <c r="K205" s="9">
        <v>689.60000000000036</v>
      </c>
      <c r="L205" s="63"/>
      <c r="M205" s="28"/>
      <c r="N205" s="63"/>
      <c r="O205" s="347"/>
      <c r="P205" s="337"/>
      <c r="Q205" s="63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277"/>
      <c r="AI205" s="277"/>
      <c r="AJ205" s="63"/>
      <c r="AK205" s="347"/>
      <c r="AL205" s="63"/>
      <c r="AM205" s="63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82"/>
      <c r="BE205" s="82"/>
      <c r="BF205" s="3"/>
      <c r="BG205" s="79"/>
      <c r="BH205" s="137"/>
    </row>
    <row r="206" spans="1:60" ht="15.75">
      <c r="A206" s="3" t="s">
        <v>753</v>
      </c>
      <c r="B206" s="3"/>
      <c r="C206" s="3"/>
      <c r="D206" s="33">
        <f>SUM(E206:DZ206)</f>
        <v>4515.7999999999993</v>
      </c>
      <c r="E206" s="9">
        <v>219</v>
      </c>
      <c r="F206" s="9">
        <v>586.79999999999973</v>
      </c>
      <c r="G206" s="9">
        <v>920.59999999999945</v>
      </c>
      <c r="H206" s="9">
        <v>513.80000000000018</v>
      </c>
      <c r="I206" s="9">
        <v>1039.7999999999993</v>
      </c>
      <c r="J206" s="9">
        <v>499</v>
      </c>
      <c r="K206" s="9">
        <v>736.80000000000109</v>
      </c>
      <c r="L206" s="63"/>
      <c r="M206" s="63"/>
      <c r="N206" s="63"/>
      <c r="O206" s="347"/>
      <c r="P206" s="337"/>
      <c r="Q206" s="63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277"/>
      <c r="AI206" s="277"/>
      <c r="AJ206" s="63"/>
      <c r="AK206" s="347"/>
      <c r="AL206" s="63"/>
      <c r="AM206" s="63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82"/>
      <c r="BE206" s="82"/>
      <c r="BF206" s="3"/>
      <c r="BG206" s="79"/>
      <c r="BH206" s="137"/>
    </row>
    <row r="207" spans="1:60" ht="15.75">
      <c r="A207" s="60" t="s">
        <v>3366</v>
      </c>
      <c r="B207" s="3"/>
      <c r="C207" s="3"/>
      <c r="D207" s="33">
        <f>SUM(E207:DZ207)</f>
        <v>2026.0499999999977</v>
      </c>
      <c r="E207" s="9">
        <v>405.2</v>
      </c>
      <c r="F207" s="9">
        <v>120.79999999999973</v>
      </c>
      <c r="G207" s="9">
        <v>664.29999999999927</v>
      </c>
      <c r="H207" s="9">
        <v>262.05000000000064</v>
      </c>
      <c r="I207" s="9">
        <v>15.199999999998909</v>
      </c>
      <c r="J207" s="9">
        <v>269.39999999999964</v>
      </c>
      <c r="K207" s="9">
        <v>289.09999999999945</v>
      </c>
      <c r="L207" s="63"/>
      <c r="M207" s="277"/>
      <c r="N207" s="63"/>
      <c r="O207" s="348"/>
      <c r="P207" s="337"/>
      <c r="Q207" s="63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77"/>
      <c r="AI207" s="277"/>
      <c r="AJ207" s="63"/>
      <c r="AK207" s="347"/>
      <c r="AL207" s="63"/>
      <c r="AM207" s="63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82"/>
      <c r="BE207" s="82"/>
      <c r="BF207" s="3"/>
      <c r="BG207" s="79"/>
      <c r="BH207" s="137"/>
    </row>
    <row r="208" spans="1:60" ht="15.75">
      <c r="A208" s="60" t="s">
        <v>2008</v>
      </c>
      <c r="B208" s="3"/>
      <c r="C208" s="3"/>
      <c r="D208" s="33">
        <f>SUM(E208:DZ208)</f>
        <v>4984.6000000000058</v>
      </c>
      <c r="E208" s="9">
        <v>325.5</v>
      </c>
      <c r="F208" s="9">
        <v>509.99999999999955</v>
      </c>
      <c r="G208" s="9">
        <v>1273.1999999999998</v>
      </c>
      <c r="H208" s="9">
        <v>622.70000000000073</v>
      </c>
      <c r="I208" s="9">
        <v>906.60000000000218</v>
      </c>
      <c r="J208" s="9">
        <v>588.50000000000546</v>
      </c>
      <c r="K208" s="9">
        <v>758.09999999999854</v>
      </c>
      <c r="L208" s="63"/>
      <c r="M208" s="277"/>
      <c r="N208" s="63"/>
      <c r="O208" s="347"/>
      <c r="P208" s="337"/>
      <c r="Q208" s="63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277"/>
      <c r="AI208" s="277"/>
      <c r="AJ208" s="63"/>
      <c r="AK208" s="347"/>
      <c r="AL208" s="63"/>
      <c r="AM208" s="63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82"/>
      <c r="BE208" s="82"/>
      <c r="BF208" s="3"/>
      <c r="BG208" s="79"/>
      <c r="BH208" s="137"/>
    </row>
    <row r="209" spans="1:40" ht="15.75">
      <c r="D209" s="33"/>
    </row>
    <row r="210" spans="1:40" ht="15.75">
      <c r="D210" s="33"/>
    </row>
    <row r="211" spans="1:40" ht="15.75">
      <c r="D211" s="33"/>
    </row>
    <row r="212" spans="1:40" s="30" customFormat="1" ht="20.25">
      <c r="A212" s="30" t="s">
        <v>1550</v>
      </c>
      <c r="B212"/>
      <c r="C212"/>
      <c r="D212" s="32" t="s">
        <v>40</v>
      </c>
      <c r="E212" s="110" t="s">
        <v>2321</v>
      </c>
      <c r="F212" s="110" t="s">
        <v>4826</v>
      </c>
      <c r="G212" s="110" t="s">
        <v>4827</v>
      </c>
      <c r="H212" s="110" t="s">
        <v>4828</v>
      </c>
      <c r="I212" s="110" t="s">
        <v>4895</v>
      </c>
      <c r="J212" s="110" t="s">
        <v>4951</v>
      </c>
      <c r="K212" s="110" t="s">
        <v>4952</v>
      </c>
      <c r="L212" s="110" t="s">
        <v>4953</v>
      </c>
      <c r="M212" s="110" t="s">
        <v>4954</v>
      </c>
      <c r="N212" s="110" t="s">
        <v>4973</v>
      </c>
      <c r="O212" s="110" t="s">
        <v>5021</v>
      </c>
      <c r="P212" s="110" t="s">
        <v>5064</v>
      </c>
      <c r="Q212" s="110" t="s">
        <v>5082</v>
      </c>
      <c r="R212" s="110" t="s">
        <v>5426</v>
      </c>
      <c r="S212" s="110" t="s">
        <v>5427</v>
      </c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</row>
    <row r="213" spans="1:40" ht="15.75">
      <c r="A213" s="3" t="s">
        <v>3378</v>
      </c>
      <c r="B213" s="3"/>
      <c r="C213" s="3"/>
      <c r="D213" s="33">
        <f>SUM(E213:DZ213)</f>
        <v>637.70000000000073</v>
      </c>
      <c r="E213" s="9">
        <v>78.5</v>
      </c>
      <c r="F213" s="9">
        <v>91.3</v>
      </c>
      <c r="G213" s="9">
        <v>53.000000000000007</v>
      </c>
      <c r="H213" s="9">
        <v>58.2</v>
      </c>
      <c r="I213" s="9">
        <v>0</v>
      </c>
      <c r="J213" s="9">
        <v>14.3</v>
      </c>
      <c r="K213" s="9">
        <v>58.5</v>
      </c>
      <c r="L213" s="9">
        <v>0</v>
      </c>
      <c r="M213" s="9">
        <v>37.5</v>
      </c>
      <c r="N213" s="9">
        <v>0</v>
      </c>
      <c r="O213" s="9">
        <v>31.3</v>
      </c>
      <c r="P213" s="9">
        <v>76.700000000000728</v>
      </c>
      <c r="Q213" s="9">
        <v>40.900000000000006</v>
      </c>
      <c r="R213" s="9">
        <v>52</v>
      </c>
      <c r="S213" s="9">
        <v>45.5</v>
      </c>
      <c r="T213" s="63"/>
      <c r="U213" s="63"/>
      <c r="V213" s="63"/>
      <c r="W213" s="360"/>
      <c r="X213" s="337"/>
      <c r="Y213" s="63"/>
      <c r="AA213" s="9"/>
      <c r="AB213" s="9"/>
      <c r="AC213" s="9"/>
      <c r="AD213" s="9"/>
      <c r="AE213" s="9"/>
      <c r="AF213" s="9"/>
      <c r="AG213" s="9"/>
      <c r="AH213" s="9"/>
      <c r="AI213" s="277"/>
      <c r="AJ213" s="277"/>
      <c r="AK213" s="63"/>
      <c r="AL213" s="347"/>
      <c r="AM213" s="63"/>
      <c r="AN213" s="63"/>
    </row>
    <row r="214" spans="1:40" ht="15.75">
      <c r="A214" s="60" t="s">
        <v>2010</v>
      </c>
      <c r="B214" s="3"/>
      <c r="C214" s="3"/>
      <c r="D214" s="33">
        <f>SUM(E214:DZ214)</f>
        <v>536.59999999999945</v>
      </c>
      <c r="E214" s="9">
        <v>44.000000000000114</v>
      </c>
      <c r="F214" s="9">
        <v>121.8</v>
      </c>
      <c r="G214" s="9">
        <v>7.7000000000000011</v>
      </c>
      <c r="H214" s="9">
        <v>85</v>
      </c>
      <c r="I214" s="9">
        <v>30.800000000000004</v>
      </c>
      <c r="J214" s="9">
        <v>51.3</v>
      </c>
      <c r="K214" s="9">
        <v>39.799999999999997</v>
      </c>
      <c r="L214" s="9">
        <v>3</v>
      </c>
      <c r="M214" s="9">
        <v>49</v>
      </c>
      <c r="N214" s="9">
        <v>0</v>
      </c>
      <c r="O214" s="9">
        <v>22.9</v>
      </c>
      <c r="P214" s="9">
        <v>38.299999999999272</v>
      </c>
      <c r="Q214" s="9">
        <v>22</v>
      </c>
      <c r="R214" s="9">
        <v>21</v>
      </c>
      <c r="S214" s="9">
        <v>0</v>
      </c>
      <c r="T214" s="277"/>
      <c r="U214" s="277"/>
      <c r="V214" s="63"/>
      <c r="W214" s="347"/>
      <c r="X214" s="337"/>
      <c r="Y214" s="63"/>
      <c r="AA214" s="9"/>
      <c r="AB214" s="9"/>
      <c r="AC214" s="9"/>
      <c r="AD214" s="9"/>
      <c r="AE214" s="9"/>
      <c r="AF214" s="9"/>
      <c r="AG214" s="9"/>
      <c r="AH214" s="9"/>
      <c r="AI214" s="225"/>
      <c r="AJ214" s="225"/>
      <c r="AK214" s="63"/>
      <c r="AL214" s="347"/>
      <c r="AM214" s="63"/>
      <c r="AN214" s="63"/>
    </row>
    <row r="215" spans="1:40" ht="15.75">
      <c r="A215" s="82" t="s">
        <v>1657</v>
      </c>
      <c r="B215" s="3"/>
      <c r="C215" s="3"/>
      <c r="D215" s="33">
        <f>SUM(E215:DZ215)</f>
        <v>716.29999999999677</v>
      </c>
      <c r="E215" s="9">
        <v>64.499999999999545</v>
      </c>
      <c r="F215" s="9">
        <v>93.5</v>
      </c>
      <c r="G215" s="9">
        <v>50.3</v>
      </c>
      <c r="H215" s="9">
        <v>103.5</v>
      </c>
      <c r="I215" s="9">
        <v>0</v>
      </c>
      <c r="J215" s="9">
        <v>77.899999999999991</v>
      </c>
      <c r="K215" s="9">
        <v>62.5</v>
      </c>
      <c r="L215" s="9">
        <v>0</v>
      </c>
      <c r="M215" s="9">
        <v>0</v>
      </c>
      <c r="N215" s="9">
        <v>38</v>
      </c>
      <c r="O215" s="9">
        <v>0</v>
      </c>
      <c r="P215" s="9">
        <v>98.499999999997272</v>
      </c>
      <c r="Q215" s="9">
        <v>30.8</v>
      </c>
      <c r="R215" s="9">
        <v>44</v>
      </c>
      <c r="S215" s="9">
        <v>52.8</v>
      </c>
      <c r="T215" s="225"/>
      <c r="U215" s="225"/>
      <c r="V215" s="63"/>
      <c r="W215" s="347"/>
      <c r="X215" s="337"/>
      <c r="Y215" s="63"/>
      <c r="AA215" s="9"/>
      <c r="AB215" s="9"/>
      <c r="AC215" s="9"/>
      <c r="AD215" s="9"/>
      <c r="AE215" s="9"/>
      <c r="AF215" s="9"/>
      <c r="AG215" s="9"/>
      <c r="AH215" s="9"/>
      <c r="AI215" s="63"/>
      <c r="AJ215" s="63"/>
      <c r="AK215" s="63"/>
      <c r="AL215" s="348"/>
      <c r="AM215" s="63"/>
      <c r="AN215" s="63"/>
    </row>
    <row r="216" spans="1:40" ht="15.75">
      <c r="A216" s="60" t="s">
        <v>2003</v>
      </c>
      <c r="B216" s="3"/>
      <c r="C216" s="3"/>
      <c r="D216" s="33">
        <f>SUM(E216:DZ216)</f>
        <v>790.30000000000041</v>
      </c>
      <c r="E216" s="9">
        <v>30.000000000000114</v>
      </c>
      <c r="F216" s="9">
        <v>80</v>
      </c>
      <c r="G216" s="9">
        <v>16.5</v>
      </c>
      <c r="H216" s="9">
        <v>48</v>
      </c>
      <c r="I216" s="9">
        <v>55.2</v>
      </c>
      <c r="J216" s="9">
        <v>55.9</v>
      </c>
      <c r="K216" s="9">
        <v>0</v>
      </c>
      <c r="L216" s="9">
        <v>0</v>
      </c>
      <c r="M216" s="9">
        <v>104.1</v>
      </c>
      <c r="N216" s="9">
        <v>80.5</v>
      </c>
      <c r="O216" s="9">
        <v>70</v>
      </c>
      <c r="P216" s="9">
        <v>70.100000000000364</v>
      </c>
      <c r="Q216" s="9">
        <v>155.4</v>
      </c>
      <c r="R216" s="9">
        <v>21</v>
      </c>
      <c r="S216" s="9">
        <v>3.5999999999999996</v>
      </c>
      <c r="T216" s="277"/>
      <c r="U216" s="277"/>
      <c r="V216" s="63"/>
      <c r="W216" s="347"/>
      <c r="X216" s="337"/>
      <c r="Y216" s="63"/>
      <c r="AA216" s="9"/>
      <c r="AB216" s="9"/>
      <c r="AC216" s="9"/>
      <c r="AD216" s="9"/>
      <c r="AE216" s="9"/>
      <c r="AF216" s="9"/>
      <c r="AG216" s="9"/>
      <c r="AH216" s="9"/>
      <c r="AI216" s="277"/>
      <c r="AJ216" s="277"/>
      <c r="AK216" s="63"/>
      <c r="AL216" s="347"/>
      <c r="AM216" s="63"/>
      <c r="AN216" s="63"/>
    </row>
    <row r="217" spans="1:40" ht="15.75">
      <c r="A217" s="82" t="s">
        <v>1652</v>
      </c>
      <c r="B217" s="3"/>
      <c r="C217" s="3"/>
      <c r="D217" s="33">
        <f>SUM(E217:DZ217)</f>
        <v>411.19999999999754</v>
      </c>
      <c r="E217" s="9">
        <v>59.099999999999795</v>
      </c>
      <c r="F217" s="9">
        <v>78.599999999999994</v>
      </c>
      <c r="G217" s="9">
        <v>53.900000000000006</v>
      </c>
      <c r="H217" s="9">
        <v>7.6</v>
      </c>
      <c r="I217" s="9">
        <v>27.500000000000004</v>
      </c>
      <c r="J217" s="9">
        <v>28.7</v>
      </c>
      <c r="K217" s="9">
        <v>44</v>
      </c>
      <c r="L217" s="9">
        <v>0</v>
      </c>
      <c r="M217" s="9">
        <v>0</v>
      </c>
      <c r="N217" s="9">
        <v>2.4</v>
      </c>
      <c r="O217" s="9">
        <v>0</v>
      </c>
      <c r="P217" s="9">
        <v>102.39999999999782</v>
      </c>
      <c r="Q217" s="9">
        <v>0</v>
      </c>
      <c r="R217" s="9">
        <v>7</v>
      </c>
      <c r="S217" s="9">
        <v>0</v>
      </c>
      <c r="T217" s="225"/>
      <c r="U217" s="225"/>
      <c r="V217" s="63"/>
      <c r="W217" s="347"/>
      <c r="X217" s="337"/>
      <c r="Y217" s="63"/>
      <c r="AA217" s="9"/>
      <c r="AB217" s="9"/>
      <c r="AC217" s="9"/>
      <c r="AD217" s="9"/>
      <c r="AE217" s="9"/>
      <c r="AF217" s="9"/>
      <c r="AG217" s="9"/>
      <c r="AH217" s="9"/>
      <c r="AI217" s="225"/>
      <c r="AJ217" s="225"/>
      <c r="AK217" s="63"/>
      <c r="AL217" s="347"/>
      <c r="AM217" s="63"/>
      <c r="AN217" s="63"/>
    </row>
    <row r="218" spans="1:40" ht="15.75">
      <c r="A218" s="82" t="s">
        <v>1647</v>
      </c>
      <c r="B218" s="3"/>
      <c r="C218" s="3"/>
      <c r="D218" s="33">
        <f>SUM(E218:DZ218)</f>
        <v>797.69999999999811</v>
      </c>
      <c r="E218" s="9">
        <v>77.499999999999773</v>
      </c>
      <c r="F218" s="9">
        <v>223</v>
      </c>
      <c r="G218" s="9">
        <v>41.4</v>
      </c>
      <c r="H218" s="9">
        <v>102.5</v>
      </c>
      <c r="I218" s="9">
        <v>34.900000000000006</v>
      </c>
      <c r="J218" s="9">
        <v>16.900000000000002</v>
      </c>
      <c r="K218" s="9">
        <v>9.1</v>
      </c>
      <c r="L218" s="9">
        <v>0</v>
      </c>
      <c r="M218" s="9">
        <v>0</v>
      </c>
      <c r="N218" s="9">
        <v>40.1</v>
      </c>
      <c r="O218" s="9">
        <v>39</v>
      </c>
      <c r="P218" s="9">
        <v>1.2999999999983629</v>
      </c>
      <c r="Q218" s="9">
        <v>87.5</v>
      </c>
      <c r="R218" s="9">
        <v>86</v>
      </c>
      <c r="S218" s="9">
        <v>38.5</v>
      </c>
      <c r="T218" s="225"/>
      <c r="U218" s="225"/>
      <c r="V218" s="63"/>
      <c r="W218" s="347"/>
      <c r="X218" s="337"/>
      <c r="Y218" s="63"/>
      <c r="AA218" s="9"/>
      <c r="AB218" s="9"/>
      <c r="AC218" s="9"/>
      <c r="AD218" s="9"/>
      <c r="AE218" s="9"/>
      <c r="AF218" s="9"/>
      <c r="AG218" s="9"/>
      <c r="AH218" s="9"/>
      <c r="AI218" s="225"/>
      <c r="AJ218" s="225"/>
      <c r="AK218" s="63"/>
      <c r="AL218" s="347"/>
      <c r="AM218" s="63"/>
      <c r="AN218" s="63"/>
    </row>
    <row r="219" spans="1:40" ht="15.75">
      <c r="A219" s="3" t="s">
        <v>3367</v>
      </c>
      <c r="B219" s="3"/>
      <c r="C219" s="3"/>
      <c r="D219" s="33">
        <f>SUM(E219:DZ219)</f>
        <v>584.29999999999984</v>
      </c>
      <c r="E219" s="9">
        <v>88.999999999999773</v>
      </c>
      <c r="F219" s="9">
        <v>92.5</v>
      </c>
      <c r="G219" s="9">
        <v>39.400000000000006</v>
      </c>
      <c r="H219" s="9">
        <v>45.5</v>
      </c>
      <c r="I219" s="9">
        <v>0</v>
      </c>
      <c r="J219" s="9">
        <v>58.900000000000006</v>
      </c>
      <c r="K219" s="9">
        <v>4.8</v>
      </c>
      <c r="L219" s="9">
        <v>52.5</v>
      </c>
      <c r="M219" s="9">
        <v>0</v>
      </c>
      <c r="N219" s="9">
        <v>2.4</v>
      </c>
      <c r="O219" s="9">
        <v>83.6</v>
      </c>
      <c r="P219" s="9">
        <v>1.3000000000001819</v>
      </c>
      <c r="Q219" s="9">
        <v>16.900000000000002</v>
      </c>
      <c r="R219" s="9">
        <v>52</v>
      </c>
      <c r="S219" s="9">
        <v>45.5</v>
      </c>
      <c r="T219" s="63"/>
      <c r="U219" s="63"/>
      <c r="V219" s="63"/>
      <c r="W219" s="360"/>
      <c r="X219" s="337"/>
      <c r="Y219" s="63"/>
      <c r="AA219" s="9"/>
      <c r="AB219" s="9"/>
      <c r="AC219" s="9"/>
      <c r="AD219" s="9"/>
      <c r="AE219" s="9"/>
      <c r="AF219" s="9"/>
      <c r="AG219" s="9"/>
      <c r="AH219" s="9"/>
      <c r="AI219" s="277"/>
      <c r="AJ219" s="277"/>
      <c r="AK219" s="63"/>
      <c r="AL219" s="347"/>
      <c r="AM219" s="63"/>
      <c r="AN219" s="63"/>
    </row>
    <row r="220" spans="1:40" ht="15.75">
      <c r="A220" s="60" t="s">
        <v>1</v>
      </c>
      <c r="B220" s="3"/>
      <c r="C220" s="3"/>
      <c r="D220" s="33">
        <f>SUM(E220:DZ220)</f>
        <v>491.10000000000042</v>
      </c>
      <c r="E220" s="9">
        <v>0</v>
      </c>
      <c r="F220" s="9">
        <v>21.700000000000003</v>
      </c>
      <c r="G220" s="9">
        <v>36</v>
      </c>
      <c r="H220" s="9">
        <v>19.5</v>
      </c>
      <c r="I220" s="9">
        <v>58.099999999999994</v>
      </c>
      <c r="J220" s="9">
        <v>44.8</v>
      </c>
      <c r="K220" s="9">
        <v>0</v>
      </c>
      <c r="L220" s="9">
        <v>0</v>
      </c>
      <c r="M220" s="9">
        <v>80.599999999999994</v>
      </c>
      <c r="N220" s="9">
        <v>0</v>
      </c>
      <c r="O220" s="9">
        <v>25.5</v>
      </c>
      <c r="P220" s="9">
        <v>134.10000000000036</v>
      </c>
      <c r="Q220" s="9">
        <v>70.8</v>
      </c>
      <c r="R220" s="9">
        <v>0</v>
      </c>
      <c r="S220" s="9">
        <v>0</v>
      </c>
      <c r="T220" s="277"/>
      <c r="U220" s="277"/>
      <c r="V220" s="63"/>
      <c r="W220" s="347"/>
      <c r="X220" s="337"/>
      <c r="Y220" s="63"/>
      <c r="AA220" s="9"/>
      <c r="AB220" s="9"/>
      <c r="AC220" s="9"/>
      <c r="AD220" s="9"/>
      <c r="AE220" s="9"/>
      <c r="AF220" s="9"/>
      <c r="AG220" s="9"/>
      <c r="AH220" s="9"/>
      <c r="AI220" s="277"/>
      <c r="AJ220" s="277"/>
      <c r="AK220" s="63"/>
      <c r="AL220" s="347"/>
      <c r="AM220" s="63"/>
      <c r="AN220" s="63"/>
    </row>
    <row r="221" spans="1:40" ht="15.75">
      <c r="A221" s="60" t="s">
        <v>2023</v>
      </c>
      <c r="B221" s="3"/>
      <c r="C221" s="3"/>
      <c r="D221" s="33">
        <f>SUM(E221:DZ221)</f>
        <v>353.80000000000132</v>
      </c>
      <c r="E221" s="9">
        <v>16.899999999999864</v>
      </c>
      <c r="F221" s="9">
        <v>112.5</v>
      </c>
      <c r="G221" s="9">
        <v>103.6</v>
      </c>
      <c r="H221" s="9">
        <v>54</v>
      </c>
      <c r="I221" s="9">
        <v>0</v>
      </c>
      <c r="J221" s="9">
        <v>45.5</v>
      </c>
      <c r="K221" s="9">
        <v>0</v>
      </c>
      <c r="L221" s="9">
        <v>4.4000000000000004</v>
      </c>
      <c r="M221" s="9">
        <v>0</v>
      </c>
      <c r="N221" s="9">
        <v>0</v>
      </c>
      <c r="O221" s="9">
        <v>0</v>
      </c>
      <c r="P221" s="9">
        <v>16.900000000001455</v>
      </c>
      <c r="Q221" s="9">
        <v>0</v>
      </c>
      <c r="R221" s="9">
        <v>0</v>
      </c>
      <c r="S221" s="9">
        <v>0</v>
      </c>
      <c r="T221" s="277"/>
      <c r="U221" s="277"/>
      <c r="V221" s="63"/>
      <c r="W221" s="347"/>
      <c r="X221" s="337"/>
      <c r="Y221" s="63"/>
      <c r="AA221" s="9"/>
      <c r="AB221" s="9"/>
      <c r="AC221" s="9"/>
      <c r="AD221" s="9"/>
      <c r="AE221" s="9"/>
      <c r="AF221" s="9"/>
      <c r="AG221" s="9"/>
      <c r="AH221" s="9"/>
      <c r="AI221" s="277"/>
      <c r="AJ221" s="277"/>
      <c r="AK221" s="63"/>
      <c r="AL221" s="347"/>
      <c r="AM221" s="63"/>
      <c r="AN221" s="63"/>
    </row>
    <row r="222" spans="1:40" ht="15.75">
      <c r="A222" s="3" t="s">
        <v>3386</v>
      </c>
      <c r="B222" s="3"/>
      <c r="C222" s="3"/>
      <c r="D222" s="33">
        <f>SUM(E222:DZ222)</f>
        <v>666.79999999999882</v>
      </c>
      <c r="E222" s="9">
        <v>52.5</v>
      </c>
      <c r="F222" s="9">
        <v>139.1</v>
      </c>
      <c r="G222" s="9">
        <v>69.3</v>
      </c>
      <c r="H222" s="9">
        <v>32.5</v>
      </c>
      <c r="I222" s="9">
        <v>44</v>
      </c>
      <c r="J222" s="9">
        <v>0</v>
      </c>
      <c r="K222" s="9">
        <v>7.7000000000000011</v>
      </c>
      <c r="L222" s="9">
        <v>0</v>
      </c>
      <c r="M222" s="9">
        <v>0</v>
      </c>
      <c r="N222" s="9">
        <v>35</v>
      </c>
      <c r="O222" s="9">
        <v>5.5</v>
      </c>
      <c r="P222" s="9">
        <v>78.199999999998909</v>
      </c>
      <c r="Q222" s="9">
        <v>25.5</v>
      </c>
      <c r="R222" s="9">
        <v>99</v>
      </c>
      <c r="S222" s="9">
        <v>78.5</v>
      </c>
      <c r="T222" s="63"/>
      <c r="U222" s="63"/>
      <c r="V222" s="63"/>
      <c r="W222" s="360"/>
      <c r="X222" s="337"/>
      <c r="Y222" s="63"/>
      <c r="AA222" s="9"/>
      <c r="AB222" s="9"/>
      <c r="AC222" s="9"/>
      <c r="AD222" s="9"/>
      <c r="AE222" s="9"/>
      <c r="AF222" s="9"/>
      <c r="AG222" s="9"/>
      <c r="AH222" s="9"/>
      <c r="AI222" s="225"/>
      <c r="AJ222" s="225"/>
      <c r="AK222" s="63"/>
      <c r="AL222" s="348"/>
      <c r="AM222" s="63"/>
      <c r="AN222" s="63"/>
    </row>
    <row r="223" spans="1:40" ht="15.75">
      <c r="A223" s="82" t="s">
        <v>1653</v>
      </c>
      <c r="B223" s="3"/>
      <c r="C223" s="3"/>
      <c r="D223" s="33">
        <f>SUM(E223:DZ223)</f>
        <v>658.40000000000441</v>
      </c>
      <c r="E223" s="9">
        <v>92.5</v>
      </c>
      <c r="F223" s="9">
        <v>60</v>
      </c>
      <c r="G223" s="9">
        <v>64.800000000000011</v>
      </c>
      <c r="H223" s="9">
        <v>0</v>
      </c>
      <c r="I223" s="9">
        <v>0</v>
      </c>
      <c r="J223" s="9">
        <v>22</v>
      </c>
      <c r="K223" s="9">
        <v>54</v>
      </c>
      <c r="L223" s="9">
        <v>28</v>
      </c>
      <c r="M223" s="9">
        <v>82</v>
      </c>
      <c r="N223" s="9">
        <v>0</v>
      </c>
      <c r="O223" s="9">
        <v>0</v>
      </c>
      <c r="P223" s="9">
        <v>118.70000000000437</v>
      </c>
      <c r="Q223" s="9">
        <v>18.2</v>
      </c>
      <c r="R223" s="9">
        <v>56</v>
      </c>
      <c r="S223" s="9">
        <v>62.2</v>
      </c>
      <c r="T223" s="225"/>
      <c r="U223" s="225"/>
      <c r="V223" s="63"/>
      <c r="W223" s="347"/>
      <c r="X223" s="337"/>
      <c r="Y223" s="63"/>
      <c r="AA223" s="9"/>
      <c r="AB223" s="9"/>
      <c r="AC223" s="9"/>
      <c r="AD223" s="9"/>
      <c r="AE223" s="9"/>
      <c r="AF223" s="9"/>
      <c r="AG223" s="9"/>
      <c r="AH223" s="9"/>
      <c r="AI223" s="63"/>
      <c r="AJ223" s="63"/>
      <c r="AK223" s="63"/>
      <c r="AL223" s="347"/>
      <c r="AM223" s="63"/>
      <c r="AN223" s="63"/>
    </row>
    <row r="224" spans="1:40" ht="15.75">
      <c r="A224" s="3" t="s">
        <v>771</v>
      </c>
      <c r="B224" s="3"/>
      <c r="C224" s="3"/>
      <c r="D224" s="33">
        <f>SUM(E224:DZ224)</f>
        <v>408.20000000000118</v>
      </c>
      <c r="E224" s="9">
        <v>5.5000000000001137</v>
      </c>
      <c r="F224" s="9">
        <v>70</v>
      </c>
      <c r="G224" s="9">
        <v>110.5</v>
      </c>
      <c r="H224" s="9">
        <v>55</v>
      </c>
      <c r="I224" s="9">
        <v>3.9000000000000004</v>
      </c>
      <c r="J224" s="9">
        <v>0</v>
      </c>
      <c r="K224" s="9">
        <v>25</v>
      </c>
      <c r="L224" s="9">
        <v>0</v>
      </c>
      <c r="M224" s="9">
        <v>0</v>
      </c>
      <c r="N224" s="9">
        <v>57.9</v>
      </c>
      <c r="O224" s="9">
        <v>6</v>
      </c>
      <c r="P224" s="9">
        <v>62.300000000001091</v>
      </c>
      <c r="Q224" s="9">
        <v>0</v>
      </c>
      <c r="R224" s="9">
        <v>0</v>
      </c>
      <c r="S224" s="9">
        <v>12.100000000000001</v>
      </c>
      <c r="T224" s="63"/>
      <c r="U224" s="63"/>
      <c r="V224" s="63"/>
      <c r="W224" s="347"/>
      <c r="X224" s="337"/>
      <c r="Y224" s="63"/>
      <c r="AA224" s="9"/>
      <c r="AB224" s="9"/>
      <c r="AC224" s="9"/>
      <c r="AD224" s="9"/>
      <c r="AE224" s="9"/>
      <c r="AF224" s="9"/>
      <c r="AG224" s="9"/>
      <c r="AH224" s="9"/>
      <c r="AI224" s="277"/>
      <c r="AJ224" s="277"/>
      <c r="AK224" s="63"/>
      <c r="AL224" s="347"/>
      <c r="AM224" s="63"/>
      <c r="AN224" s="63"/>
    </row>
    <row r="225" spans="1:40" ht="15.75">
      <c r="A225" s="60" t="s">
        <v>2053</v>
      </c>
      <c r="B225" s="3"/>
      <c r="C225" s="3"/>
      <c r="D225" s="33">
        <f>SUM(E225:DZ225)</f>
        <v>648.84999999999945</v>
      </c>
      <c r="E225" s="9">
        <v>49</v>
      </c>
      <c r="F225" s="9">
        <v>57.900000000000006</v>
      </c>
      <c r="G225" s="9">
        <v>111.2</v>
      </c>
      <c r="H225" s="9">
        <v>76.5</v>
      </c>
      <c r="I225" s="9">
        <v>7.6499999999999995</v>
      </c>
      <c r="J225" s="9">
        <v>0</v>
      </c>
      <c r="K225" s="9">
        <v>30</v>
      </c>
      <c r="L225" s="9">
        <v>89.5</v>
      </c>
      <c r="M225" s="9">
        <v>32.5</v>
      </c>
      <c r="N225" s="9">
        <v>0</v>
      </c>
      <c r="O225" s="9">
        <v>10.3</v>
      </c>
      <c r="P225" s="9">
        <v>15.599999999999454</v>
      </c>
      <c r="Q225" s="9">
        <v>44.2</v>
      </c>
      <c r="R225" s="9">
        <v>57.3</v>
      </c>
      <c r="S225" s="9">
        <v>67.2</v>
      </c>
      <c r="T225" s="277"/>
      <c r="U225" s="277"/>
      <c r="V225" s="63"/>
      <c r="W225" s="347"/>
      <c r="X225" s="337"/>
      <c r="Y225" s="63"/>
      <c r="AA225" s="9"/>
      <c r="AB225" s="9"/>
      <c r="AC225" s="9"/>
      <c r="AD225" s="9"/>
      <c r="AE225" s="9"/>
      <c r="AF225" s="9"/>
      <c r="AG225" s="9"/>
      <c r="AH225" s="9"/>
      <c r="AI225" s="63"/>
      <c r="AJ225" s="63"/>
      <c r="AK225" s="63"/>
      <c r="AL225" s="347"/>
      <c r="AM225" s="63"/>
      <c r="AN225" s="63"/>
    </row>
    <row r="226" spans="1:40" ht="15.75">
      <c r="A226" s="3" t="s">
        <v>788</v>
      </c>
      <c r="B226" s="3"/>
      <c r="C226" s="3"/>
      <c r="D226" s="33">
        <f>SUM(E226:DZ226)</f>
        <v>703.1</v>
      </c>
      <c r="E226" s="9">
        <v>45.5</v>
      </c>
      <c r="F226" s="9">
        <v>109.5</v>
      </c>
      <c r="G226" s="9">
        <v>68.800000000000011</v>
      </c>
      <c r="H226" s="9">
        <v>76.5</v>
      </c>
      <c r="I226" s="9">
        <v>15.399999999999999</v>
      </c>
      <c r="J226" s="9">
        <v>30</v>
      </c>
      <c r="K226" s="9">
        <v>28</v>
      </c>
      <c r="L226" s="9">
        <v>2.8</v>
      </c>
      <c r="M226" s="9">
        <v>52.5</v>
      </c>
      <c r="N226" s="9">
        <v>0</v>
      </c>
      <c r="O226" s="9">
        <v>96</v>
      </c>
      <c r="P226" s="9">
        <v>6</v>
      </c>
      <c r="Q226" s="9">
        <v>74.600000000000009</v>
      </c>
      <c r="R226" s="9">
        <v>52</v>
      </c>
      <c r="S226" s="9">
        <v>45.5</v>
      </c>
      <c r="T226" s="63"/>
      <c r="U226" s="63"/>
      <c r="V226" s="63"/>
      <c r="W226" s="347"/>
      <c r="X226" s="337"/>
      <c r="Y226" s="63"/>
      <c r="AA226" s="9"/>
      <c r="AB226" s="9"/>
      <c r="AC226" s="9"/>
      <c r="AD226" s="9"/>
      <c r="AE226" s="9"/>
      <c r="AF226" s="9"/>
      <c r="AG226" s="9"/>
      <c r="AH226" s="9"/>
      <c r="AI226" s="277"/>
      <c r="AJ226" s="277"/>
      <c r="AK226" s="63"/>
      <c r="AL226" s="348"/>
      <c r="AM226" s="63"/>
      <c r="AN226" s="63"/>
    </row>
    <row r="227" spans="1:40" ht="15.75">
      <c r="A227" s="60" t="s">
        <v>2006</v>
      </c>
      <c r="B227" s="3"/>
      <c r="C227" s="3"/>
      <c r="D227" s="33">
        <f>SUM(E227:DZ227)</f>
        <v>685.20000000000118</v>
      </c>
      <c r="E227" s="9">
        <v>53.300000000000068</v>
      </c>
      <c r="F227" s="9">
        <v>145.9</v>
      </c>
      <c r="G227" s="9">
        <v>33.799999999999997</v>
      </c>
      <c r="H227" s="9">
        <v>69.5</v>
      </c>
      <c r="I227" s="9">
        <v>0</v>
      </c>
      <c r="J227" s="9">
        <v>63.100000000000009</v>
      </c>
      <c r="K227" s="9">
        <v>83.1</v>
      </c>
      <c r="L227" s="9">
        <v>0</v>
      </c>
      <c r="M227" s="9">
        <v>58.9</v>
      </c>
      <c r="N227" s="9">
        <v>2.8</v>
      </c>
      <c r="O227" s="9">
        <v>44.5</v>
      </c>
      <c r="P227" s="9">
        <v>100.30000000000109</v>
      </c>
      <c r="Q227" s="9">
        <v>30</v>
      </c>
      <c r="R227" s="9">
        <v>0</v>
      </c>
      <c r="S227" s="9">
        <v>0</v>
      </c>
      <c r="T227" s="277"/>
      <c r="U227" s="277"/>
      <c r="V227" s="63"/>
      <c r="W227" s="347"/>
      <c r="X227" s="337"/>
      <c r="Y227" s="63"/>
      <c r="AA227" s="9"/>
      <c r="AB227" s="9"/>
      <c r="AC227" s="9"/>
      <c r="AD227" s="9"/>
      <c r="AE227" s="9"/>
      <c r="AF227" s="9"/>
      <c r="AG227" s="9"/>
      <c r="AH227" s="9"/>
      <c r="AI227" s="63"/>
      <c r="AJ227" s="63"/>
      <c r="AK227" s="63"/>
      <c r="AL227" s="347"/>
      <c r="AM227" s="63"/>
      <c r="AN227" s="63"/>
    </row>
    <row r="228" spans="1:40" ht="15.75">
      <c r="A228" s="3" t="s">
        <v>3368</v>
      </c>
      <c r="B228" s="3"/>
      <c r="C228" s="3"/>
      <c r="D228" s="33">
        <f>SUM(E228:DZ228)</f>
        <v>542.50000000000011</v>
      </c>
      <c r="E228" s="9">
        <v>56.099999999999909</v>
      </c>
      <c r="F228" s="9">
        <v>60</v>
      </c>
      <c r="G228" s="9">
        <v>72.2</v>
      </c>
      <c r="H228" s="9">
        <v>0</v>
      </c>
      <c r="I228" s="9">
        <v>27.5</v>
      </c>
      <c r="J228" s="9">
        <v>136.79999999999998</v>
      </c>
      <c r="K228" s="9">
        <v>7.7000000000000011</v>
      </c>
      <c r="L228" s="9">
        <v>0</v>
      </c>
      <c r="M228" s="9">
        <v>0</v>
      </c>
      <c r="N228" s="9">
        <v>12.6</v>
      </c>
      <c r="O228" s="9">
        <v>15.299999999999999</v>
      </c>
      <c r="P228" s="9">
        <v>64.800000000000182</v>
      </c>
      <c r="Q228" s="9">
        <v>40.5</v>
      </c>
      <c r="R228" s="9">
        <v>28</v>
      </c>
      <c r="S228" s="9">
        <v>21</v>
      </c>
      <c r="T228" s="63"/>
      <c r="U228" s="63"/>
      <c r="V228" s="63"/>
      <c r="W228" s="360"/>
      <c r="X228" s="337"/>
      <c r="Y228" s="63"/>
      <c r="AA228" s="9"/>
      <c r="AB228" s="9"/>
      <c r="AC228" s="9"/>
      <c r="AD228" s="9"/>
      <c r="AE228" s="9"/>
      <c r="AF228" s="9"/>
      <c r="AG228" s="9"/>
      <c r="AH228" s="9"/>
      <c r="AI228" s="277"/>
      <c r="AJ228" s="277"/>
      <c r="AK228" s="63"/>
      <c r="AL228" s="348"/>
      <c r="AM228" s="63"/>
      <c r="AN228" s="63"/>
    </row>
    <row r="229" spans="1:40" ht="15.75">
      <c r="A229" s="3" t="s">
        <v>153</v>
      </c>
      <c r="B229" s="3"/>
      <c r="C229" s="3"/>
      <c r="D229" s="33">
        <f>SUM(E229:DZ229)</f>
        <v>848.5</v>
      </c>
      <c r="E229" s="9">
        <v>149.10000000000014</v>
      </c>
      <c r="F229" s="9">
        <v>60</v>
      </c>
      <c r="G229" s="9">
        <v>52.500000000000007</v>
      </c>
      <c r="H229" s="9">
        <v>7.7000000000000011</v>
      </c>
      <c r="I229" s="9">
        <v>0</v>
      </c>
      <c r="J229" s="9">
        <v>88.4</v>
      </c>
      <c r="K229" s="9">
        <v>62.5</v>
      </c>
      <c r="L229" s="9">
        <v>22.5</v>
      </c>
      <c r="M229" s="9">
        <v>101</v>
      </c>
      <c r="N229" s="9">
        <v>0</v>
      </c>
      <c r="O229" s="9">
        <v>0</v>
      </c>
      <c r="P229" s="9">
        <v>134.69999999999982</v>
      </c>
      <c r="Q229" s="9">
        <v>59.6</v>
      </c>
      <c r="R229" s="9">
        <v>58</v>
      </c>
      <c r="S229" s="9">
        <v>52.5</v>
      </c>
      <c r="T229" s="63"/>
      <c r="U229" s="63"/>
      <c r="V229" s="63"/>
      <c r="W229" s="347"/>
      <c r="X229" s="337"/>
      <c r="Y229" s="63"/>
      <c r="AA229" s="9"/>
      <c r="AB229" s="9"/>
      <c r="AC229" s="9"/>
      <c r="AD229" s="9"/>
      <c r="AE229" s="9"/>
      <c r="AF229" s="9"/>
      <c r="AG229" s="9"/>
      <c r="AH229" s="9"/>
      <c r="AI229" s="63"/>
      <c r="AJ229" s="63"/>
      <c r="AK229" s="63"/>
      <c r="AL229" s="347"/>
      <c r="AM229" s="63"/>
      <c r="AN229" s="63"/>
    </row>
    <row r="230" spans="1:40" ht="15.75">
      <c r="A230" s="60" t="s">
        <v>2024</v>
      </c>
      <c r="B230" s="3"/>
      <c r="C230" s="3"/>
      <c r="D230" s="33">
        <f>SUM(E230:DZ230)</f>
        <v>675.29999999999734</v>
      </c>
      <c r="E230" s="9">
        <v>90.399999999999636</v>
      </c>
      <c r="F230" s="9">
        <v>142</v>
      </c>
      <c r="G230" s="9">
        <v>27.7</v>
      </c>
      <c r="H230" s="9">
        <v>51.5</v>
      </c>
      <c r="I230" s="9">
        <v>1.4</v>
      </c>
      <c r="J230" s="9">
        <v>63.7</v>
      </c>
      <c r="K230" s="9">
        <v>0</v>
      </c>
      <c r="L230" s="9">
        <v>0</v>
      </c>
      <c r="M230" s="9">
        <v>3</v>
      </c>
      <c r="N230" s="9">
        <v>45</v>
      </c>
      <c r="O230" s="9">
        <v>65.5</v>
      </c>
      <c r="P230" s="9">
        <v>49.399999999997817</v>
      </c>
      <c r="Q230" s="9">
        <v>49.3</v>
      </c>
      <c r="R230" s="9">
        <v>44</v>
      </c>
      <c r="S230" s="9">
        <v>42.4</v>
      </c>
      <c r="T230" s="277"/>
      <c r="U230" s="277"/>
      <c r="V230" s="63"/>
      <c r="W230" s="347"/>
      <c r="X230" s="337"/>
      <c r="Y230" s="63"/>
      <c r="AA230" s="9"/>
      <c r="AB230" s="9"/>
      <c r="AC230" s="9"/>
      <c r="AD230" s="9"/>
      <c r="AE230" s="9"/>
      <c r="AF230" s="9"/>
      <c r="AG230" s="9"/>
      <c r="AH230" s="9"/>
      <c r="AI230" s="277"/>
      <c r="AJ230" s="277"/>
      <c r="AK230" s="63"/>
      <c r="AL230" s="347"/>
      <c r="AM230" s="63"/>
      <c r="AN230" s="63"/>
    </row>
    <row r="231" spans="1:40" ht="15.75">
      <c r="A231" s="3" t="s">
        <v>3371</v>
      </c>
      <c r="B231" s="3"/>
      <c r="C231" s="3"/>
      <c r="D231" s="33">
        <f>SUM(E231:DZ231)</f>
        <v>323.09999999999894</v>
      </c>
      <c r="E231" s="9">
        <v>0</v>
      </c>
      <c r="F231" s="9">
        <v>64.900000000000006</v>
      </c>
      <c r="G231" s="9">
        <v>17.700000000000003</v>
      </c>
      <c r="H231" s="9">
        <v>45.5</v>
      </c>
      <c r="I231" s="9">
        <v>0</v>
      </c>
      <c r="J231" s="9">
        <v>10.5</v>
      </c>
      <c r="K231" s="9">
        <v>27.500000000000004</v>
      </c>
      <c r="L231" s="9">
        <v>33</v>
      </c>
      <c r="M231" s="9">
        <v>0</v>
      </c>
      <c r="N231" s="9">
        <v>16</v>
      </c>
      <c r="O231" s="9">
        <v>52.3</v>
      </c>
      <c r="P231" s="9">
        <v>55.699999999998909</v>
      </c>
      <c r="Q231" s="9">
        <v>0</v>
      </c>
      <c r="R231" s="9">
        <v>0</v>
      </c>
      <c r="S231" s="9">
        <v>0</v>
      </c>
      <c r="T231" s="63"/>
      <c r="U231" s="63"/>
      <c r="V231" s="63"/>
      <c r="W231" s="360"/>
      <c r="X231" s="337"/>
      <c r="Y231" s="63"/>
      <c r="AA231" s="9"/>
      <c r="AB231" s="9"/>
      <c r="AC231" s="9"/>
      <c r="AD231" s="9"/>
      <c r="AE231" s="9"/>
      <c r="AF231" s="9"/>
      <c r="AG231" s="9"/>
      <c r="AH231" s="9"/>
      <c r="AI231" s="277"/>
      <c r="AJ231" s="277"/>
      <c r="AK231" s="63"/>
      <c r="AL231" s="347"/>
      <c r="AM231" s="63"/>
      <c r="AN231" s="63"/>
    </row>
    <row r="232" spans="1:40" ht="15.75">
      <c r="A232" s="3" t="s">
        <v>3385</v>
      </c>
      <c r="B232" s="3"/>
      <c r="C232" s="3"/>
      <c r="D232" s="33">
        <f>SUM(E232:DZ232)</f>
        <v>534.50000000000455</v>
      </c>
      <c r="E232" s="9">
        <v>19.100000000000136</v>
      </c>
      <c r="F232" s="9">
        <v>137</v>
      </c>
      <c r="G232" s="9">
        <v>110</v>
      </c>
      <c r="H232" s="9">
        <v>34.5</v>
      </c>
      <c r="I232" s="9">
        <v>36.700000000000003</v>
      </c>
      <c r="J232" s="9">
        <v>0</v>
      </c>
      <c r="K232" s="9">
        <v>7</v>
      </c>
      <c r="L232" s="9">
        <v>0</v>
      </c>
      <c r="M232" s="9">
        <v>0</v>
      </c>
      <c r="N232" s="9">
        <v>0</v>
      </c>
      <c r="O232" s="9">
        <v>78</v>
      </c>
      <c r="P232" s="9">
        <v>93.200000000004366</v>
      </c>
      <c r="Q232" s="9">
        <v>0</v>
      </c>
      <c r="R232" s="9">
        <v>3.5999999999999996</v>
      </c>
      <c r="S232" s="9">
        <v>15.399999999999999</v>
      </c>
      <c r="T232" s="63"/>
      <c r="U232" s="63"/>
      <c r="V232" s="63"/>
      <c r="W232" s="360"/>
      <c r="X232" s="337"/>
      <c r="Y232" s="63"/>
      <c r="AA232" s="9"/>
      <c r="AB232" s="9"/>
      <c r="AC232" s="9"/>
      <c r="AD232" s="9"/>
      <c r="AE232" s="9"/>
      <c r="AF232" s="9"/>
      <c r="AG232" s="9"/>
      <c r="AH232" s="9"/>
      <c r="AI232" s="277"/>
      <c r="AJ232" s="277"/>
      <c r="AK232" s="63"/>
      <c r="AL232" s="348"/>
      <c r="AM232" s="63"/>
      <c r="AN232" s="63"/>
    </row>
    <row r="233" spans="1:40" ht="15.75">
      <c r="A233" s="3" t="s">
        <v>9</v>
      </c>
      <c r="B233" s="3"/>
      <c r="C233" s="3"/>
      <c r="D233" s="33">
        <f>SUM(E233:DZ233)</f>
        <v>328.79999999999961</v>
      </c>
      <c r="E233" s="9">
        <v>4.1999999999995907</v>
      </c>
      <c r="F233" s="9">
        <v>112.50000000000001</v>
      </c>
      <c r="G233" s="9">
        <v>10.799999999999999</v>
      </c>
      <c r="H233" s="9">
        <v>66.5</v>
      </c>
      <c r="I233" s="9">
        <v>1.1000000000000001</v>
      </c>
      <c r="J233" s="9">
        <v>7.7000000000000011</v>
      </c>
      <c r="K233" s="9">
        <v>0</v>
      </c>
      <c r="L233" s="9">
        <v>0</v>
      </c>
      <c r="M233" s="9">
        <v>38.5</v>
      </c>
      <c r="N233" s="9">
        <v>0</v>
      </c>
      <c r="O233" s="9">
        <v>0</v>
      </c>
      <c r="P233" s="9">
        <v>47</v>
      </c>
      <c r="Q233" s="9">
        <v>1.5</v>
      </c>
      <c r="R233" s="9">
        <v>0</v>
      </c>
      <c r="S233" s="9">
        <v>39</v>
      </c>
      <c r="T233" s="277"/>
      <c r="U233" s="277"/>
      <c r="V233" s="63"/>
      <c r="W233" s="348"/>
      <c r="X233" s="337"/>
      <c r="Y233" s="63"/>
      <c r="AA233" s="9"/>
      <c r="AB233" s="9"/>
      <c r="AC233" s="9"/>
      <c r="AD233" s="9"/>
      <c r="AE233" s="9"/>
      <c r="AF233" s="9"/>
      <c r="AG233" s="9"/>
      <c r="AH233" s="9"/>
      <c r="AI233" s="225"/>
      <c r="AJ233" s="225"/>
      <c r="AK233" s="63"/>
      <c r="AL233" s="347"/>
      <c r="AM233" s="63"/>
      <c r="AN233" s="63"/>
    </row>
    <row r="234" spans="1:40" ht="15.75">
      <c r="A234" s="60" t="s">
        <v>2018</v>
      </c>
      <c r="B234" s="3"/>
      <c r="C234" s="3"/>
      <c r="D234" s="33">
        <f>SUM(E234:DZ234)</f>
        <v>603.80000000000007</v>
      </c>
      <c r="E234" s="9">
        <v>91.199999999999818</v>
      </c>
      <c r="F234" s="9">
        <v>133.5</v>
      </c>
      <c r="G234" s="9">
        <v>54.7</v>
      </c>
      <c r="H234" s="9">
        <v>19.5</v>
      </c>
      <c r="I234" s="9">
        <v>59.6</v>
      </c>
      <c r="J234" s="9">
        <v>16.900000000000002</v>
      </c>
      <c r="K234" s="9">
        <v>5.5</v>
      </c>
      <c r="L234" s="9">
        <v>0</v>
      </c>
      <c r="M234" s="9">
        <v>0</v>
      </c>
      <c r="N234" s="9">
        <v>0</v>
      </c>
      <c r="O234" s="9">
        <v>39</v>
      </c>
      <c r="P234" s="9">
        <v>1.3000000000001819</v>
      </c>
      <c r="Q234" s="9">
        <v>20.5</v>
      </c>
      <c r="R234" s="9">
        <v>104.5</v>
      </c>
      <c r="S234" s="9">
        <v>57.6</v>
      </c>
      <c r="T234" s="277"/>
      <c r="U234" s="277"/>
      <c r="V234" s="63"/>
      <c r="W234" s="347"/>
      <c r="X234" s="337"/>
      <c r="Y234" s="63"/>
      <c r="AA234" s="9"/>
      <c r="AB234" s="9"/>
      <c r="AC234" s="9"/>
      <c r="AD234" s="9"/>
      <c r="AE234" s="9"/>
      <c r="AF234" s="9"/>
      <c r="AG234" s="9"/>
      <c r="AH234" s="9"/>
      <c r="AI234" s="63"/>
      <c r="AJ234" s="63"/>
      <c r="AK234" s="63"/>
      <c r="AL234" s="348"/>
      <c r="AM234" s="63"/>
      <c r="AN234" s="63"/>
    </row>
    <row r="235" spans="1:40" ht="15.75">
      <c r="A235" s="60" t="s">
        <v>11</v>
      </c>
      <c r="B235" s="3"/>
      <c r="C235" s="3"/>
      <c r="D235" s="33">
        <f>SUM(E235:DZ235)</f>
        <v>680.10000000000196</v>
      </c>
      <c r="E235" s="9">
        <v>58.100000000000136</v>
      </c>
      <c r="F235" s="9">
        <v>187</v>
      </c>
      <c r="G235" s="9">
        <v>120.30000000000001</v>
      </c>
      <c r="H235" s="9">
        <v>82.8</v>
      </c>
      <c r="I235" s="9">
        <v>55</v>
      </c>
      <c r="J235" s="9">
        <v>50.3</v>
      </c>
      <c r="K235" s="9">
        <v>22.5</v>
      </c>
      <c r="L235" s="9">
        <v>0</v>
      </c>
      <c r="M235" s="9">
        <v>0</v>
      </c>
      <c r="N235" s="9">
        <v>2.6</v>
      </c>
      <c r="O235" s="9">
        <v>5.5</v>
      </c>
      <c r="P235" s="9">
        <v>9.500000000001819</v>
      </c>
      <c r="Q235" s="9">
        <v>0</v>
      </c>
      <c r="R235" s="9">
        <v>38.5</v>
      </c>
      <c r="S235" s="9">
        <v>48</v>
      </c>
      <c r="T235" s="277"/>
      <c r="U235" s="277"/>
      <c r="V235" s="63"/>
      <c r="W235" s="347"/>
      <c r="X235" s="337"/>
      <c r="Y235" s="63"/>
      <c r="AA235" s="9"/>
      <c r="AB235" s="9"/>
      <c r="AC235" s="9"/>
      <c r="AD235" s="9"/>
      <c r="AE235" s="9"/>
      <c r="AF235" s="9"/>
      <c r="AG235" s="9"/>
      <c r="AH235" s="9"/>
      <c r="AI235" s="277"/>
      <c r="AJ235" s="277"/>
      <c r="AK235" s="63"/>
      <c r="AL235" s="347"/>
      <c r="AM235" s="63"/>
      <c r="AN235" s="63"/>
    </row>
    <row r="236" spans="1:40" ht="15.75">
      <c r="A236" s="3" t="s">
        <v>3369</v>
      </c>
      <c r="B236" s="3"/>
      <c r="C236" s="3"/>
      <c r="D236" s="33">
        <f>SUM(E236:DZ236)</f>
        <v>497.20000000000135</v>
      </c>
      <c r="E236" s="9">
        <v>35</v>
      </c>
      <c r="F236" s="9">
        <v>69.900000000000006</v>
      </c>
      <c r="G236" s="9">
        <v>87.9</v>
      </c>
      <c r="H236" s="9">
        <v>38.5</v>
      </c>
      <c r="I236" s="9">
        <v>0</v>
      </c>
      <c r="J236" s="9">
        <v>19.899999999999999</v>
      </c>
      <c r="K236" s="9">
        <v>19.5</v>
      </c>
      <c r="L236" s="9">
        <v>35</v>
      </c>
      <c r="M236" s="9">
        <v>0</v>
      </c>
      <c r="N236" s="9">
        <v>2.8</v>
      </c>
      <c r="O236" s="9">
        <v>81.400000000000006</v>
      </c>
      <c r="P236" s="9">
        <v>48.100000000001273</v>
      </c>
      <c r="Q236" s="9">
        <v>0</v>
      </c>
      <c r="R236" s="9">
        <v>33</v>
      </c>
      <c r="S236" s="9">
        <v>26.2</v>
      </c>
      <c r="T236" s="63"/>
      <c r="U236" s="63"/>
      <c r="V236" s="63"/>
      <c r="W236" s="360"/>
      <c r="X236" s="337"/>
      <c r="Y236" s="63"/>
      <c r="AA236" s="9"/>
      <c r="AB236" s="9"/>
      <c r="AC236" s="9"/>
      <c r="AD236" s="9"/>
      <c r="AE236" s="9"/>
      <c r="AF236" s="9"/>
      <c r="AG236" s="9"/>
      <c r="AH236" s="9"/>
      <c r="AI236" s="63"/>
      <c r="AJ236" s="63"/>
      <c r="AK236" s="63"/>
      <c r="AL236" s="347"/>
      <c r="AM236" s="63"/>
      <c r="AN236" s="63"/>
    </row>
    <row r="237" spans="1:40" ht="15.75">
      <c r="A237" s="60" t="s">
        <v>2025</v>
      </c>
      <c r="B237" s="3"/>
      <c r="C237" s="3"/>
      <c r="D237" s="33">
        <f>SUM(E237:DZ237)</f>
        <v>383.9</v>
      </c>
      <c r="E237" s="9">
        <v>0</v>
      </c>
      <c r="F237" s="9">
        <v>111.9</v>
      </c>
      <c r="G237" s="9">
        <v>39</v>
      </c>
      <c r="H237" s="9">
        <v>68.5</v>
      </c>
      <c r="I237" s="9">
        <v>0</v>
      </c>
      <c r="J237" s="9">
        <v>0</v>
      </c>
      <c r="K237" s="9">
        <v>0</v>
      </c>
      <c r="L237" s="9">
        <v>28</v>
      </c>
      <c r="M237" s="9">
        <v>0</v>
      </c>
      <c r="N237" s="9">
        <v>0</v>
      </c>
      <c r="O237" s="9">
        <v>0</v>
      </c>
      <c r="P237" s="9">
        <v>103.5</v>
      </c>
      <c r="Q237" s="9">
        <v>0</v>
      </c>
      <c r="R237" s="9">
        <v>0</v>
      </c>
      <c r="S237" s="9">
        <v>33</v>
      </c>
      <c r="T237" s="277"/>
      <c r="U237" s="277"/>
      <c r="V237" s="63"/>
      <c r="W237" s="347"/>
      <c r="X237" s="337"/>
      <c r="Y237" s="63"/>
      <c r="AA237" s="9"/>
      <c r="AB237" s="9"/>
      <c r="AC237" s="9"/>
      <c r="AD237" s="9"/>
      <c r="AE237" s="9"/>
      <c r="AF237" s="9"/>
      <c r="AG237" s="9"/>
      <c r="AH237" s="9"/>
      <c r="AI237" s="277"/>
      <c r="AJ237" s="277"/>
      <c r="AK237" s="63"/>
      <c r="AL237" s="347"/>
      <c r="AM237" s="63"/>
      <c r="AN237" s="63"/>
    </row>
    <row r="238" spans="1:40" ht="15.75">
      <c r="A238" s="82" t="s">
        <v>1655</v>
      </c>
      <c r="B238" s="3"/>
      <c r="C238" s="3"/>
      <c r="D238" s="33">
        <f>SUM(E238:DZ238)</f>
        <v>517.79999999999859</v>
      </c>
      <c r="E238" s="9">
        <v>22.000000000000114</v>
      </c>
      <c r="F238" s="9">
        <v>118</v>
      </c>
      <c r="G238" s="9">
        <v>70.499999999999986</v>
      </c>
      <c r="H238" s="9">
        <v>18</v>
      </c>
      <c r="I238" s="9">
        <v>21</v>
      </c>
      <c r="J238" s="9">
        <v>0</v>
      </c>
      <c r="K238" s="9">
        <v>0</v>
      </c>
      <c r="L238" s="9">
        <v>21</v>
      </c>
      <c r="M238" s="9">
        <v>0</v>
      </c>
      <c r="N238" s="9">
        <v>8.4</v>
      </c>
      <c r="O238" s="9">
        <v>78</v>
      </c>
      <c r="P238" s="9">
        <v>68.599999999998545</v>
      </c>
      <c r="Q238" s="9">
        <v>0</v>
      </c>
      <c r="R238" s="9">
        <v>38.5</v>
      </c>
      <c r="S238" s="9">
        <v>53.8</v>
      </c>
      <c r="T238" s="225"/>
      <c r="U238" s="225"/>
      <c r="V238" s="63"/>
      <c r="W238" s="347"/>
      <c r="X238" s="337"/>
      <c r="Y238" s="63"/>
      <c r="AA238" s="9"/>
      <c r="AB238" s="9"/>
      <c r="AC238" s="9"/>
      <c r="AD238" s="9"/>
      <c r="AE238" s="9"/>
      <c r="AF238" s="9"/>
      <c r="AG238" s="9"/>
      <c r="AH238" s="9"/>
      <c r="AI238" s="63"/>
      <c r="AJ238" s="63"/>
      <c r="AK238" s="63"/>
      <c r="AL238" s="347"/>
      <c r="AM238" s="63"/>
      <c r="AN238" s="63"/>
    </row>
    <row r="239" spans="1:40" ht="15.75">
      <c r="A239" s="3" t="s">
        <v>728</v>
      </c>
      <c r="B239" s="3"/>
      <c r="C239" s="3"/>
      <c r="D239" s="33">
        <f>SUM(E239:DZ239)</f>
        <v>346.59999999999889</v>
      </c>
      <c r="E239" s="9">
        <v>0</v>
      </c>
      <c r="F239" s="9">
        <v>5.5</v>
      </c>
      <c r="G239" s="9">
        <v>109.3</v>
      </c>
      <c r="H239" s="9">
        <v>49</v>
      </c>
      <c r="I239" s="9">
        <v>17</v>
      </c>
      <c r="J239" s="9">
        <v>0</v>
      </c>
      <c r="K239" s="9">
        <v>50.4</v>
      </c>
      <c r="L239" s="9">
        <v>18.2</v>
      </c>
      <c r="M239" s="9">
        <v>0</v>
      </c>
      <c r="N239" s="9">
        <v>4.5</v>
      </c>
      <c r="O239" s="9">
        <v>6</v>
      </c>
      <c r="P239" s="9">
        <v>74.199999999998909</v>
      </c>
      <c r="Q239" s="9">
        <v>6.5</v>
      </c>
      <c r="R239" s="9">
        <v>6</v>
      </c>
      <c r="S239" s="9">
        <v>0</v>
      </c>
      <c r="T239" s="63"/>
      <c r="U239" s="63"/>
      <c r="V239" s="63"/>
      <c r="W239" s="347"/>
      <c r="X239" s="337"/>
      <c r="Y239" s="63"/>
      <c r="AA239" s="9"/>
      <c r="AB239" s="9"/>
      <c r="AC239" s="9"/>
      <c r="AD239" s="9"/>
      <c r="AE239" s="9"/>
      <c r="AF239" s="9"/>
      <c r="AG239" s="9"/>
      <c r="AH239" s="9"/>
      <c r="AI239" s="277"/>
      <c r="AJ239" s="277"/>
      <c r="AK239" s="63"/>
      <c r="AL239" s="347"/>
      <c r="AM239" s="63"/>
      <c r="AN239" s="63"/>
    </row>
    <row r="240" spans="1:40" ht="15.75">
      <c r="A240" s="60" t="s">
        <v>2011</v>
      </c>
      <c r="B240" s="3"/>
      <c r="C240" s="3"/>
      <c r="D240" s="33">
        <f>SUM(E240:DZ240)</f>
        <v>753.450000000003</v>
      </c>
      <c r="E240" s="9">
        <v>93.400000000000318</v>
      </c>
      <c r="F240" s="9">
        <v>111.2</v>
      </c>
      <c r="G240" s="9">
        <v>41.649999999999991</v>
      </c>
      <c r="H240" s="9">
        <v>57.1</v>
      </c>
      <c r="I240" s="9">
        <v>4.1999999999999993</v>
      </c>
      <c r="J240" s="9">
        <v>50.7</v>
      </c>
      <c r="K240" s="9">
        <v>0</v>
      </c>
      <c r="L240" s="9">
        <v>7.7000000000000011</v>
      </c>
      <c r="M240" s="9">
        <v>0</v>
      </c>
      <c r="N240" s="9">
        <v>0</v>
      </c>
      <c r="O240" s="9">
        <v>117</v>
      </c>
      <c r="P240" s="9">
        <v>24.000000000002728</v>
      </c>
      <c r="Q240" s="9">
        <v>21</v>
      </c>
      <c r="R240" s="9">
        <v>99</v>
      </c>
      <c r="S240" s="9">
        <v>126.5</v>
      </c>
      <c r="T240" s="277"/>
      <c r="U240" s="277"/>
      <c r="V240" s="63"/>
      <c r="W240" s="347"/>
      <c r="X240" s="337"/>
      <c r="Y240" s="63"/>
      <c r="AA240" s="9"/>
      <c r="AB240" s="9"/>
      <c r="AC240" s="9"/>
      <c r="AD240" s="9"/>
      <c r="AE240" s="9"/>
      <c r="AF240" s="9"/>
      <c r="AG240" s="9"/>
      <c r="AH240" s="9"/>
      <c r="AI240" s="277"/>
      <c r="AJ240" s="277"/>
      <c r="AK240" s="63"/>
      <c r="AL240" s="347"/>
      <c r="AM240" s="63"/>
      <c r="AN240" s="63"/>
    </row>
    <row r="241" spans="1:40" ht="15.75">
      <c r="A241" s="3" t="s">
        <v>3379</v>
      </c>
      <c r="B241" s="3"/>
      <c r="C241" s="3"/>
      <c r="D241" s="33">
        <f>SUM(E241:DZ241)</f>
        <v>708.20000000000016</v>
      </c>
      <c r="E241" s="9">
        <v>76.400000000000205</v>
      </c>
      <c r="F241" s="9">
        <v>76.3</v>
      </c>
      <c r="G241" s="9">
        <v>42.7</v>
      </c>
      <c r="H241" s="9">
        <v>47.5</v>
      </c>
      <c r="I241" s="9">
        <v>0</v>
      </c>
      <c r="J241" s="9">
        <v>65.8</v>
      </c>
      <c r="K241" s="9">
        <v>108</v>
      </c>
      <c r="L241" s="9">
        <v>0</v>
      </c>
      <c r="M241" s="9">
        <v>9.7999999999999989</v>
      </c>
      <c r="N241" s="9">
        <v>22.3</v>
      </c>
      <c r="O241" s="9">
        <v>44</v>
      </c>
      <c r="P241" s="9">
        <v>68</v>
      </c>
      <c r="Q241" s="9">
        <v>19.5</v>
      </c>
      <c r="R241" s="9">
        <v>60</v>
      </c>
      <c r="S241" s="9">
        <v>67.900000000000006</v>
      </c>
      <c r="T241" s="63"/>
      <c r="U241" s="63"/>
      <c r="V241" s="63"/>
      <c r="W241" s="360"/>
      <c r="X241" s="337"/>
      <c r="Y241" s="63"/>
      <c r="AA241" s="9"/>
      <c r="AB241" s="9"/>
      <c r="AC241" s="9"/>
      <c r="AD241" s="9"/>
      <c r="AE241" s="9"/>
      <c r="AF241" s="9"/>
      <c r="AG241" s="9"/>
      <c r="AH241" s="9"/>
      <c r="AI241" s="277"/>
      <c r="AJ241" s="277"/>
      <c r="AK241" s="63"/>
      <c r="AL241" s="347"/>
      <c r="AM241" s="63"/>
      <c r="AN241" s="63"/>
    </row>
    <row r="242" spans="1:40" ht="15.75">
      <c r="A242" s="3" t="s">
        <v>783</v>
      </c>
      <c r="B242" s="3"/>
      <c r="C242" s="3"/>
      <c r="D242" s="33">
        <f>SUM(E242:DZ242)</f>
        <v>505.70000000000022</v>
      </c>
      <c r="E242" s="9">
        <v>5.5000000000002274</v>
      </c>
      <c r="F242" s="9">
        <v>93</v>
      </c>
      <c r="G242" s="9">
        <v>24.1</v>
      </c>
      <c r="H242" s="9">
        <v>58.5</v>
      </c>
      <c r="I242" s="9">
        <v>22.7</v>
      </c>
      <c r="J242" s="9">
        <v>0</v>
      </c>
      <c r="K242" s="9">
        <v>97.3</v>
      </c>
      <c r="L242" s="9">
        <v>3</v>
      </c>
      <c r="M242" s="9">
        <v>52</v>
      </c>
      <c r="N242" s="9">
        <v>2.6</v>
      </c>
      <c r="O242" s="9">
        <v>49.5</v>
      </c>
      <c r="P242" s="9">
        <v>70</v>
      </c>
      <c r="Q242" s="9">
        <v>15.399999999999999</v>
      </c>
      <c r="R242" s="9">
        <v>0</v>
      </c>
      <c r="S242" s="9">
        <v>12.100000000000001</v>
      </c>
      <c r="T242" s="277"/>
      <c r="U242" s="277"/>
      <c r="V242" s="63"/>
      <c r="W242" s="348"/>
      <c r="X242" s="337"/>
      <c r="Y242" s="63"/>
      <c r="AA242" s="9"/>
      <c r="AB242" s="9"/>
      <c r="AC242" s="9"/>
      <c r="AD242" s="9"/>
      <c r="AE242" s="9"/>
      <c r="AF242" s="9"/>
      <c r="AG242" s="9"/>
      <c r="AH242" s="9"/>
      <c r="AI242" s="63"/>
      <c r="AJ242" s="63"/>
      <c r="AK242" s="63"/>
      <c r="AL242" s="347"/>
      <c r="AM242" s="63"/>
      <c r="AN242" s="63"/>
    </row>
    <row r="243" spans="1:40" ht="15.75">
      <c r="A243" s="60" t="s">
        <v>13</v>
      </c>
      <c r="B243" s="3"/>
      <c r="C243" s="3"/>
      <c r="D243" s="33">
        <f>SUM(E243:DZ243)</f>
        <v>476.5000000000008</v>
      </c>
      <c r="E243" s="9">
        <v>31.999999999999886</v>
      </c>
      <c r="F243" s="9">
        <v>109.5</v>
      </c>
      <c r="G243" s="9">
        <v>110.7</v>
      </c>
      <c r="H243" s="9">
        <v>49</v>
      </c>
      <c r="I243" s="9">
        <v>17.899999999999999</v>
      </c>
      <c r="J243" s="9">
        <v>32.299999999999997</v>
      </c>
      <c r="K243" s="9">
        <v>0</v>
      </c>
      <c r="L243" s="9">
        <v>0</v>
      </c>
      <c r="M243" s="9">
        <v>0</v>
      </c>
      <c r="N243" s="9">
        <v>2.8</v>
      </c>
      <c r="O243" s="9">
        <v>0</v>
      </c>
      <c r="P243" s="9">
        <v>74.000000000000909</v>
      </c>
      <c r="Q243" s="9">
        <v>45</v>
      </c>
      <c r="R243" s="9">
        <v>0</v>
      </c>
      <c r="S243" s="9">
        <v>3.3000000000000003</v>
      </c>
      <c r="T243" s="277"/>
      <c r="U243" s="277"/>
      <c r="V243" s="63"/>
      <c r="W243" s="348"/>
      <c r="X243" s="337"/>
      <c r="Y243" s="63"/>
      <c r="AA243" s="9"/>
      <c r="AB243" s="9"/>
      <c r="AC243" s="9"/>
      <c r="AD243" s="9"/>
      <c r="AE243" s="9"/>
      <c r="AF243" s="9"/>
      <c r="AG243" s="9"/>
      <c r="AH243" s="9"/>
      <c r="AI243" s="63"/>
      <c r="AJ243" s="63"/>
      <c r="AK243" s="63"/>
      <c r="AL243" s="347"/>
      <c r="AM243" s="63"/>
      <c r="AN243" s="63"/>
    </row>
    <row r="244" spans="1:40" ht="15.75">
      <c r="A244" s="3" t="s">
        <v>734</v>
      </c>
      <c r="B244" s="3"/>
      <c r="C244" s="3"/>
      <c r="D244" s="33">
        <f>SUM(E244:DZ244)</f>
        <v>602.20000000000164</v>
      </c>
      <c r="E244" s="9">
        <v>45.499999999999773</v>
      </c>
      <c r="F244" s="9">
        <v>139</v>
      </c>
      <c r="G244" s="9">
        <v>38.200000000000003</v>
      </c>
      <c r="H244" s="9">
        <v>93.7</v>
      </c>
      <c r="I244" s="9">
        <v>38.6</v>
      </c>
      <c r="J244" s="9">
        <v>0</v>
      </c>
      <c r="K244" s="9">
        <v>0</v>
      </c>
      <c r="L244" s="9">
        <v>0</v>
      </c>
      <c r="M244" s="9">
        <v>0</v>
      </c>
      <c r="N244" s="9">
        <v>31.9</v>
      </c>
      <c r="O244" s="9">
        <v>0</v>
      </c>
      <c r="P244" s="9">
        <v>48.000000000001819</v>
      </c>
      <c r="Q244" s="9">
        <v>69.800000000000011</v>
      </c>
      <c r="R244" s="9">
        <v>52</v>
      </c>
      <c r="S244" s="9">
        <v>45.5</v>
      </c>
      <c r="T244" s="63"/>
      <c r="U244" s="63"/>
      <c r="V244" s="63"/>
      <c r="W244" s="347"/>
      <c r="X244" s="337"/>
      <c r="Y244" s="63"/>
      <c r="AA244" s="9"/>
      <c r="AB244" s="9"/>
      <c r="AC244" s="9"/>
      <c r="AD244" s="9"/>
      <c r="AE244" s="9"/>
      <c r="AF244" s="9"/>
      <c r="AG244" s="9"/>
      <c r="AH244" s="9"/>
      <c r="AI244" s="225"/>
      <c r="AJ244" s="225"/>
      <c r="AK244" s="63"/>
      <c r="AL244" s="347"/>
      <c r="AM244" s="63"/>
      <c r="AN244" s="63"/>
    </row>
    <row r="245" spans="1:40" ht="15.75">
      <c r="A245" s="60" t="s">
        <v>15</v>
      </c>
      <c r="B245" s="3"/>
      <c r="C245" s="3"/>
      <c r="D245" s="33">
        <f>SUM(E245:DZ245)</f>
        <v>755.89999999999952</v>
      </c>
      <c r="E245" s="9">
        <v>28.000000000000227</v>
      </c>
      <c r="F245" s="9">
        <v>171.5</v>
      </c>
      <c r="G245" s="9">
        <v>99.3</v>
      </c>
      <c r="H245" s="9">
        <v>32.5</v>
      </c>
      <c r="I245" s="9">
        <v>139.20000000000002</v>
      </c>
      <c r="J245" s="9">
        <v>0</v>
      </c>
      <c r="K245" s="9">
        <v>7.7000000000000011</v>
      </c>
      <c r="L245" s="9">
        <v>0</v>
      </c>
      <c r="M245" s="9">
        <v>52.5</v>
      </c>
      <c r="N245" s="9">
        <v>2.6</v>
      </c>
      <c r="O245" s="9">
        <v>0</v>
      </c>
      <c r="P245" s="9">
        <v>9.7999999999992724</v>
      </c>
      <c r="Q245" s="9">
        <v>41.3</v>
      </c>
      <c r="R245" s="9">
        <v>115.50000000000001</v>
      </c>
      <c r="S245" s="9">
        <v>56</v>
      </c>
      <c r="T245" s="277"/>
      <c r="U245" s="277"/>
      <c r="V245" s="63"/>
      <c r="W245" s="347"/>
      <c r="X245" s="337"/>
      <c r="Y245" s="63"/>
      <c r="AA245" s="9"/>
      <c r="AB245" s="9"/>
      <c r="AC245" s="9"/>
      <c r="AD245" s="9"/>
      <c r="AE245" s="9"/>
      <c r="AF245" s="9"/>
      <c r="AG245" s="9"/>
      <c r="AH245" s="9"/>
      <c r="AI245" s="63"/>
      <c r="AJ245" s="63"/>
      <c r="AK245" s="63"/>
      <c r="AL245" s="347"/>
      <c r="AM245" s="63"/>
      <c r="AN245" s="63"/>
    </row>
    <row r="246" spans="1:40" ht="15.75">
      <c r="A246" s="3" t="s">
        <v>3394</v>
      </c>
      <c r="B246" s="3"/>
      <c r="C246" s="3"/>
      <c r="D246" s="33">
        <f>SUM(E246:DZ246)</f>
        <v>478.99999999999829</v>
      </c>
      <c r="E246" s="9">
        <v>76.299999999999955</v>
      </c>
      <c r="F246" s="9">
        <v>109.1</v>
      </c>
      <c r="G246" s="9">
        <v>43.199999999999996</v>
      </c>
      <c r="H246" s="9">
        <v>32.5</v>
      </c>
      <c r="I246" s="9">
        <v>1.1000000000000001</v>
      </c>
      <c r="J246" s="9">
        <v>26.800000000000004</v>
      </c>
      <c r="K246" s="9">
        <v>25.5</v>
      </c>
      <c r="L246" s="9">
        <v>0</v>
      </c>
      <c r="M246" s="9">
        <v>44</v>
      </c>
      <c r="N246" s="9">
        <v>0</v>
      </c>
      <c r="O246" s="9">
        <v>0</v>
      </c>
      <c r="P246" s="9">
        <v>51.299999999998363</v>
      </c>
      <c r="Q246" s="9">
        <v>0</v>
      </c>
      <c r="R246" s="9">
        <v>0</v>
      </c>
      <c r="S246" s="9">
        <v>69.2</v>
      </c>
      <c r="T246" s="63"/>
      <c r="U246" s="63"/>
      <c r="V246" s="63"/>
      <c r="W246" s="360"/>
      <c r="X246" s="337"/>
      <c r="Y246" s="63"/>
      <c r="AA246" s="9"/>
      <c r="AB246" s="9"/>
      <c r="AC246" s="9"/>
      <c r="AD246" s="9"/>
      <c r="AE246" s="9"/>
      <c r="AF246" s="9"/>
      <c r="AG246" s="9"/>
      <c r="AH246" s="9"/>
      <c r="AI246" s="277"/>
      <c r="AJ246" s="277"/>
      <c r="AK246" s="63"/>
      <c r="AL246" s="347"/>
      <c r="AM246" s="63"/>
      <c r="AN246" s="63"/>
    </row>
    <row r="247" spans="1:40" ht="15.75">
      <c r="A247" s="60" t="s">
        <v>2007</v>
      </c>
      <c r="B247" s="3"/>
      <c r="C247" s="3"/>
      <c r="D247" s="33">
        <f>SUM(E247:DZ247)</f>
        <v>388.40000000000003</v>
      </c>
      <c r="E247" s="9">
        <v>19.500000000000227</v>
      </c>
      <c r="F247" s="9">
        <v>57.6</v>
      </c>
      <c r="G247" s="9">
        <v>2.6</v>
      </c>
      <c r="H247" s="9">
        <v>28.4</v>
      </c>
      <c r="I247" s="9">
        <v>0</v>
      </c>
      <c r="J247" s="9">
        <v>52.5</v>
      </c>
      <c r="K247" s="9">
        <v>0</v>
      </c>
      <c r="L247" s="9">
        <v>0</v>
      </c>
      <c r="M247" s="9">
        <v>45</v>
      </c>
      <c r="N247" s="9">
        <v>32.5</v>
      </c>
      <c r="O247" s="9">
        <v>79.600000000000009</v>
      </c>
      <c r="P247" s="9">
        <v>70.699999999999818</v>
      </c>
      <c r="Q247" s="9">
        <v>0</v>
      </c>
      <c r="R247" s="9">
        <v>0</v>
      </c>
      <c r="S247" s="9">
        <v>0</v>
      </c>
      <c r="T247" s="277"/>
      <c r="U247" s="277"/>
      <c r="V247" s="63"/>
      <c r="W247" s="348"/>
      <c r="X247" s="337"/>
      <c r="Y247" s="63"/>
      <c r="AA247" s="9"/>
      <c r="AB247" s="9"/>
      <c r="AC247" s="9"/>
      <c r="AD247" s="9"/>
      <c r="AE247" s="9"/>
      <c r="AF247" s="9"/>
      <c r="AG247" s="9"/>
      <c r="AH247" s="9"/>
      <c r="AI247" s="63"/>
      <c r="AJ247" s="63"/>
      <c r="AK247" s="63"/>
      <c r="AL247" s="347"/>
      <c r="AM247" s="63"/>
      <c r="AN247" s="63"/>
    </row>
    <row r="248" spans="1:40" ht="15.75">
      <c r="A248" s="60" t="s">
        <v>17</v>
      </c>
      <c r="B248" s="3"/>
      <c r="C248" s="3"/>
      <c r="D248" s="33">
        <f>SUM(E248:DZ248)</f>
        <v>522.69999999999959</v>
      </c>
      <c r="E248" s="9">
        <v>15.599999999999909</v>
      </c>
      <c r="F248" s="9">
        <v>135.6</v>
      </c>
      <c r="G248" s="9">
        <v>68.099999999999994</v>
      </c>
      <c r="H248" s="9">
        <v>32.700000000000003</v>
      </c>
      <c r="I248" s="9">
        <v>5.1000000000000005</v>
      </c>
      <c r="J248" s="9">
        <v>42</v>
      </c>
      <c r="K248" s="9">
        <v>7.7000000000000011</v>
      </c>
      <c r="L248" s="9">
        <v>38.5</v>
      </c>
      <c r="M248" s="9">
        <v>0</v>
      </c>
      <c r="N248" s="9">
        <v>2.6</v>
      </c>
      <c r="O248" s="9">
        <v>58.900000000000006</v>
      </c>
      <c r="P248" s="9">
        <v>16.899999999999636</v>
      </c>
      <c r="Q248" s="9">
        <v>0</v>
      </c>
      <c r="R248" s="9">
        <v>36</v>
      </c>
      <c r="S248" s="9">
        <v>63</v>
      </c>
      <c r="T248" s="277"/>
      <c r="U248" s="277"/>
      <c r="V248" s="63"/>
      <c r="W248" s="347"/>
      <c r="X248" s="337"/>
      <c r="Y248" s="63"/>
      <c r="AA248" s="9"/>
      <c r="AB248" s="9"/>
      <c r="AC248" s="9"/>
      <c r="AD248" s="9"/>
      <c r="AE248" s="9"/>
      <c r="AF248" s="9"/>
      <c r="AG248" s="9"/>
      <c r="AH248" s="9"/>
      <c r="AI248" s="28"/>
      <c r="AJ248" s="28"/>
      <c r="AK248" s="63"/>
      <c r="AL248" s="348"/>
      <c r="AM248" s="63"/>
      <c r="AN248" s="63"/>
    </row>
    <row r="249" spans="1:40" ht="15.75">
      <c r="A249" s="3" t="s">
        <v>757</v>
      </c>
      <c r="B249" s="3"/>
      <c r="C249" s="3"/>
      <c r="D249" s="33">
        <f>SUM(E249:DZ249)</f>
        <v>794.90000000000214</v>
      </c>
      <c r="E249" s="9">
        <v>120.09999999999991</v>
      </c>
      <c r="F249" s="9">
        <v>60</v>
      </c>
      <c r="G249" s="9">
        <v>104.7</v>
      </c>
      <c r="H249" s="9">
        <v>0</v>
      </c>
      <c r="I249" s="9">
        <v>0</v>
      </c>
      <c r="J249" s="9">
        <v>59.7</v>
      </c>
      <c r="K249" s="9">
        <v>64.599999999999994</v>
      </c>
      <c r="L249" s="9">
        <v>0</v>
      </c>
      <c r="M249" s="9">
        <v>0</v>
      </c>
      <c r="N249" s="9">
        <v>0</v>
      </c>
      <c r="O249" s="9">
        <v>48</v>
      </c>
      <c r="P249" s="9">
        <v>124.60000000000218</v>
      </c>
      <c r="Q249" s="9">
        <v>55.7</v>
      </c>
      <c r="R249" s="9">
        <v>56</v>
      </c>
      <c r="S249" s="9">
        <v>101.5</v>
      </c>
      <c r="T249" s="63"/>
      <c r="U249" s="63"/>
      <c r="V249" s="63"/>
      <c r="W249" s="347"/>
      <c r="X249" s="337"/>
      <c r="Y249" s="63"/>
      <c r="AA249" s="9"/>
      <c r="AB249" s="9"/>
      <c r="AC249" s="9"/>
      <c r="AD249" s="9"/>
      <c r="AE249" s="9"/>
      <c r="AF249" s="9"/>
      <c r="AG249" s="9"/>
      <c r="AH249" s="9"/>
      <c r="AI249" s="63"/>
      <c r="AJ249" s="63"/>
      <c r="AK249" s="63"/>
      <c r="AL249" s="347"/>
      <c r="AM249" s="63"/>
      <c r="AN249" s="63"/>
    </row>
    <row r="250" spans="1:40" ht="15.75">
      <c r="A250" s="3" t="s">
        <v>162</v>
      </c>
      <c r="B250" s="3"/>
      <c r="C250" s="3"/>
      <c r="D250" s="33">
        <f>SUM(E250:DZ250)</f>
        <v>650.59999999999729</v>
      </c>
      <c r="E250" s="9">
        <v>49</v>
      </c>
      <c r="F250" s="9">
        <v>162</v>
      </c>
      <c r="G250" s="9">
        <v>33.5</v>
      </c>
      <c r="H250" s="9">
        <v>62.2</v>
      </c>
      <c r="I250" s="9">
        <v>1.3</v>
      </c>
      <c r="J250" s="9">
        <v>0</v>
      </c>
      <c r="K250" s="9">
        <v>15.4</v>
      </c>
      <c r="L250" s="9">
        <v>8.4</v>
      </c>
      <c r="M250" s="9">
        <v>0</v>
      </c>
      <c r="N250" s="9">
        <v>30.300000000000004</v>
      </c>
      <c r="O250" s="9">
        <v>39</v>
      </c>
      <c r="P250" s="9">
        <v>63.499999999997272</v>
      </c>
      <c r="Q250" s="9">
        <v>15.6</v>
      </c>
      <c r="R250" s="9">
        <v>93.5</v>
      </c>
      <c r="S250" s="9">
        <v>76.900000000000006</v>
      </c>
      <c r="T250" s="63"/>
      <c r="U250" s="63"/>
      <c r="V250" s="63"/>
      <c r="W250" s="347"/>
      <c r="X250" s="337"/>
      <c r="Y250" s="63"/>
      <c r="AA250" s="9"/>
      <c r="AB250" s="9"/>
      <c r="AC250" s="9"/>
      <c r="AD250" s="9"/>
      <c r="AE250" s="9"/>
      <c r="AF250" s="9"/>
      <c r="AG250" s="9"/>
      <c r="AH250" s="9"/>
      <c r="AI250" s="277"/>
      <c r="AJ250" s="277"/>
      <c r="AK250" s="63"/>
      <c r="AL250" s="348"/>
      <c r="AM250" s="63"/>
      <c r="AN250" s="63"/>
    </row>
    <row r="251" spans="1:40" ht="15.75">
      <c r="A251" s="3" t="s">
        <v>3373</v>
      </c>
      <c r="B251" s="3"/>
      <c r="C251" s="3"/>
      <c r="D251" s="33">
        <f>SUM(E251:DZ251)</f>
        <v>745.80000000000189</v>
      </c>
      <c r="E251" s="9">
        <v>120.5</v>
      </c>
      <c r="F251" s="9">
        <v>52</v>
      </c>
      <c r="G251" s="9">
        <v>40.5</v>
      </c>
      <c r="H251" s="9">
        <v>48</v>
      </c>
      <c r="I251" s="9">
        <v>55.4</v>
      </c>
      <c r="J251" s="9">
        <v>9.7999999999999989</v>
      </c>
      <c r="K251" s="9">
        <v>6</v>
      </c>
      <c r="L251" s="9">
        <v>22.5</v>
      </c>
      <c r="M251" s="9">
        <v>0</v>
      </c>
      <c r="N251" s="9">
        <v>5.6</v>
      </c>
      <c r="O251" s="9">
        <v>0</v>
      </c>
      <c r="P251" s="9">
        <v>97.500000000001819</v>
      </c>
      <c r="Q251" s="9">
        <v>64.8</v>
      </c>
      <c r="R251" s="9">
        <v>78.2</v>
      </c>
      <c r="S251" s="9">
        <v>145</v>
      </c>
      <c r="T251" s="63"/>
      <c r="U251" s="63"/>
      <c r="V251" s="63"/>
      <c r="W251" s="360"/>
      <c r="X251" s="337"/>
      <c r="Y251" s="63"/>
      <c r="AA251" s="9"/>
      <c r="AB251" s="9"/>
      <c r="AC251" s="9"/>
      <c r="AD251" s="9"/>
      <c r="AE251" s="9"/>
      <c r="AF251" s="9"/>
      <c r="AG251" s="9"/>
      <c r="AH251" s="9"/>
      <c r="AI251" s="277"/>
      <c r="AJ251" s="277"/>
      <c r="AK251" s="63"/>
      <c r="AL251" s="348"/>
      <c r="AM251" s="63"/>
      <c r="AN251" s="63"/>
    </row>
    <row r="252" spans="1:40" ht="15.75">
      <c r="A252" s="3" t="s">
        <v>3398</v>
      </c>
      <c r="B252" s="3"/>
      <c r="C252" s="3"/>
      <c r="D252" s="33">
        <f>SUM(E252:DZ252)</f>
        <v>564.99999999999955</v>
      </c>
      <c r="E252" s="9">
        <v>47.999999999999773</v>
      </c>
      <c r="F252" s="9">
        <v>110.2</v>
      </c>
      <c r="G252" s="9">
        <v>68.099999999999994</v>
      </c>
      <c r="H252" s="9">
        <v>73</v>
      </c>
      <c r="I252" s="9">
        <v>51.8</v>
      </c>
      <c r="J252" s="9">
        <v>15.6</v>
      </c>
      <c r="K252" s="9">
        <v>63.5</v>
      </c>
      <c r="L252" s="9">
        <v>18.700000000000003</v>
      </c>
      <c r="M252" s="9">
        <v>0</v>
      </c>
      <c r="N252" s="9">
        <v>0</v>
      </c>
      <c r="O252" s="9">
        <v>49.5</v>
      </c>
      <c r="P252" s="9">
        <v>1.1999999999998181</v>
      </c>
      <c r="Q252" s="9">
        <v>48.9</v>
      </c>
      <c r="R252" s="9">
        <v>0</v>
      </c>
      <c r="S252" s="9">
        <v>16.5</v>
      </c>
      <c r="T252" s="63"/>
      <c r="U252" s="63"/>
      <c r="V252" s="63"/>
      <c r="W252" s="360"/>
      <c r="X252" s="337"/>
      <c r="Y252" s="63"/>
      <c r="AA252" s="9"/>
      <c r="AB252" s="9"/>
      <c r="AC252" s="9"/>
      <c r="AD252" s="9"/>
      <c r="AE252" s="9"/>
      <c r="AF252" s="9"/>
      <c r="AG252" s="9"/>
      <c r="AH252" s="9"/>
      <c r="AI252" s="225"/>
      <c r="AJ252" s="225"/>
      <c r="AK252" s="63"/>
      <c r="AL252" s="348"/>
      <c r="AM252" s="63"/>
      <c r="AN252" s="63"/>
    </row>
    <row r="253" spans="1:40" ht="15.75">
      <c r="A253" s="3" t="s">
        <v>3376</v>
      </c>
      <c r="B253" s="3"/>
      <c r="C253" s="3"/>
      <c r="D253" s="33">
        <f>SUM(E253:DZ253)</f>
        <v>559.20000000000255</v>
      </c>
      <c r="E253" s="9">
        <v>27.5</v>
      </c>
      <c r="F253" s="9">
        <v>0</v>
      </c>
      <c r="G253" s="9">
        <v>71.5</v>
      </c>
      <c r="H253" s="9">
        <v>45</v>
      </c>
      <c r="I253" s="9">
        <v>45.6</v>
      </c>
      <c r="J253" s="9">
        <v>27.8</v>
      </c>
      <c r="K253" s="9">
        <v>92.5</v>
      </c>
      <c r="L253" s="9">
        <v>15.100000000000001</v>
      </c>
      <c r="M253" s="9">
        <v>45.5</v>
      </c>
      <c r="N253" s="9">
        <v>0</v>
      </c>
      <c r="O253" s="9">
        <v>58.5</v>
      </c>
      <c r="P253" s="9">
        <v>106.20000000000255</v>
      </c>
      <c r="Q253" s="9">
        <v>20.7</v>
      </c>
      <c r="R253" s="9">
        <v>0</v>
      </c>
      <c r="S253" s="9">
        <v>3.3000000000000003</v>
      </c>
      <c r="T253" s="63"/>
      <c r="U253" s="63"/>
      <c r="V253" s="63"/>
      <c r="W253" s="360"/>
      <c r="X253" s="337"/>
      <c r="Y253" s="63"/>
      <c r="AA253" s="9"/>
      <c r="AB253" s="9"/>
      <c r="AC253" s="9"/>
      <c r="AD253" s="9"/>
      <c r="AE253" s="9"/>
      <c r="AF253" s="9"/>
      <c r="AG253" s="9"/>
      <c r="AH253" s="9"/>
      <c r="AI253" s="63"/>
      <c r="AJ253" s="63"/>
      <c r="AK253" s="63"/>
      <c r="AL253" s="348"/>
      <c r="AM253" s="63"/>
      <c r="AN253" s="63"/>
    </row>
    <row r="254" spans="1:40" ht="15.75">
      <c r="A254" s="82" t="s">
        <v>1643</v>
      </c>
      <c r="B254" s="3"/>
      <c r="C254" s="3"/>
      <c r="D254" s="33">
        <f>SUM(E254:DZ254)</f>
        <v>671.59999999999911</v>
      </c>
      <c r="E254" s="9">
        <v>49</v>
      </c>
      <c r="F254" s="9">
        <v>159.80000000000001</v>
      </c>
      <c r="G254" s="9">
        <v>37.700000000000003</v>
      </c>
      <c r="H254" s="9">
        <v>39</v>
      </c>
      <c r="I254" s="9">
        <v>58.5</v>
      </c>
      <c r="J254" s="9">
        <v>21</v>
      </c>
      <c r="K254" s="9">
        <v>98.9</v>
      </c>
      <c r="L254" s="9">
        <v>15.6</v>
      </c>
      <c r="M254" s="9">
        <v>0</v>
      </c>
      <c r="N254" s="9">
        <v>0</v>
      </c>
      <c r="O254" s="9">
        <v>0</v>
      </c>
      <c r="P254" s="9">
        <v>19.499999999999091</v>
      </c>
      <c r="Q254" s="9">
        <v>22.1</v>
      </c>
      <c r="R254" s="9">
        <v>101.5</v>
      </c>
      <c r="S254" s="9">
        <v>49</v>
      </c>
      <c r="T254" s="225"/>
      <c r="U254" s="225"/>
      <c r="V254" s="63"/>
      <c r="W254" s="347"/>
      <c r="X254" s="337"/>
      <c r="Y254" s="63"/>
      <c r="AA254" s="9"/>
      <c r="AB254" s="9"/>
      <c r="AC254" s="9"/>
      <c r="AD254" s="9"/>
      <c r="AE254" s="9"/>
      <c r="AF254" s="9"/>
      <c r="AG254" s="9"/>
      <c r="AH254" s="9"/>
      <c r="AI254" s="63"/>
      <c r="AJ254" s="63"/>
      <c r="AK254" s="63"/>
      <c r="AL254" s="347"/>
      <c r="AM254" s="63"/>
      <c r="AN254" s="63"/>
    </row>
    <row r="255" spans="1:40" ht="15.75">
      <c r="A255" s="3" t="s">
        <v>3372</v>
      </c>
      <c r="B255" s="3"/>
      <c r="C255" s="3"/>
      <c r="D255" s="33">
        <f>SUM(E255:DZ255)</f>
        <v>607.50000000000205</v>
      </c>
      <c r="E255" s="9">
        <v>55.499999999999886</v>
      </c>
      <c r="F255" s="9">
        <v>61.2</v>
      </c>
      <c r="G255" s="9">
        <v>68.3</v>
      </c>
      <c r="H255" s="9">
        <v>42</v>
      </c>
      <c r="I255" s="9">
        <v>0</v>
      </c>
      <c r="J255" s="9">
        <v>9.7999999999999989</v>
      </c>
      <c r="K255" s="9">
        <v>66.5</v>
      </c>
      <c r="L255" s="9">
        <v>12.100000000000001</v>
      </c>
      <c r="M255" s="9">
        <v>0</v>
      </c>
      <c r="N255" s="9">
        <v>2.8</v>
      </c>
      <c r="O255" s="9">
        <v>4.8</v>
      </c>
      <c r="P255" s="9">
        <v>102.60000000000218</v>
      </c>
      <c r="Q255" s="9">
        <v>62.599999999999994</v>
      </c>
      <c r="R255" s="9">
        <v>56</v>
      </c>
      <c r="S255" s="9">
        <v>63.3</v>
      </c>
      <c r="T255" s="63"/>
      <c r="U255" s="63"/>
      <c r="V255" s="63"/>
      <c r="W255" s="360"/>
      <c r="X255" s="337"/>
      <c r="Y255" s="63"/>
      <c r="AA255" s="9"/>
      <c r="AB255" s="9"/>
      <c r="AC255" s="9"/>
      <c r="AD255" s="9"/>
      <c r="AE255" s="9"/>
      <c r="AF255" s="9"/>
      <c r="AG255" s="9"/>
      <c r="AH255" s="9"/>
      <c r="AI255" s="277"/>
      <c r="AJ255" s="277"/>
      <c r="AK255" s="63"/>
      <c r="AL255" s="347"/>
      <c r="AM255" s="63"/>
      <c r="AN255" s="63"/>
    </row>
    <row r="256" spans="1:40" ht="15.75">
      <c r="A256" s="3" t="s">
        <v>800</v>
      </c>
      <c r="B256" s="3"/>
      <c r="C256" s="3"/>
      <c r="D256" s="33">
        <f>SUM(E256:DZ256)</f>
        <v>870.00000000000205</v>
      </c>
      <c r="E256" s="9">
        <v>47.500000000000227</v>
      </c>
      <c r="F256" s="9">
        <v>178.5</v>
      </c>
      <c r="G256" s="9">
        <v>53.5</v>
      </c>
      <c r="H256" s="9">
        <v>69.3</v>
      </c>
      <c r="I256" s="9">
        <v>25.2</v>
      </c>
      <c r="J256" s="9">
        <v>0</v>
      </c>
      <c r="K256" s="9">
        <v>27.5</v>
      </c>
      <c r="L256" s="9">
        <v>47.7</v>
      </c>
      <c r="M256" s="9">
        <v>0</v>
      </c>
      <c r="N256" s="9">
        <v>48</v>
      </c>
      <c r="O256" s="9">
        <v>51.6</v>
      </c>
      <c r="P256" s="9">
        <v>67.500000000001819</v>
      </c>
      <c r="Q256" s="9">
        <v>57.6</v>
      </c>
      <c r="R256" s="9">
        <v>97</v>
      </c>
      <c r="S256" s="9">
        <v>99.1</v>
      </c>
      <c r="T256" s="277"/>
      <c r="U256" s="277"/>
      <c r="V256" s="63"/>
      <c r="W256" s="347"/>
      <c r="X256" s="337"/>
      <c r="Y256" s="63"/>
      <c r="AA256" s="9"/>
      <c r="AB256" s="9"/>
      <c r="AC256" s="9"/>
      <c r="AD256" s="9"/>
      <c r="AE256" s="9"/>
      <c r="AF256" s="9"/>
      <c r="AG256" s="9"/>
      <c r="AH256" s="9"/>
      <c r="AI256" s="277"/>
      <c r="AJ256" s="277"/>
      <c r="AK256" s="63"/>
      <c r="AL256" s="348"/>
      <c r="AM256" s="63"/>
      <c r="AN256" s="63"/>
    </row>
    <row r="257" spans="1:40" ht="15.75">
      <c r="A257" s="60" t="s">
        <v>4497</v>
      </c>
      <c r="B257" s="3"/>
      <c r="C257" s="3"/>
      <c r="D257" s="33">
        <f>SUM(E257:DZ257)</f>
        <v>581.09999999999775</v>
      </c>
      <c r="E257" s="9">
        <v>90.100000000000136</v>
      </c>
      <c r="F257" s="9">
        <v>86.5</v>
      </c>
      <c r="G257" s="9">
        <v>52.4</v>
      </c>
      <c r="H257" s="9">
        <v>0</v>
      </c>
      <c r="I257" s="9">
        <v>17.899999999999999</v>
      </c>
      <c r="J257" s="9">
        <v>14.3</v>
      </c>
      <c r="K257" s="9">
        <v>59</v>
      </c>
      <c r="L257" s="9">
        <v>0</v>
      </c>
      <c r="M257" s="9">
        <v>0</v>
      </c>
      <c r="N257" s="9">
        <v>34.700000000000003</v>
      </c>
      <c r="O257" s="9">
        <v>0</v>
      </c>
      <c r="P257" s="9">
        <v>49.099999999997635</v>
      </c>
      <c r="Q257" s="9">
        <v>18.2</v>
      </c>
      <c r="R257" s="9">
        <v>94.5</v>
      </c>
      <c r="S257" s="9">
        <v>64.400000000000006</v>
      </c>
      <c r="T257" s="277"/>
      <c r="U257" s="277"/>
      <c r="V257" s="63"/>
      <c r="W257" s="347"/>
      <c r="X257" s="337"/>
      <c r="Y257" s="63"/>
      <c r="AA257" s="9"/>
      <c r="AB257" s="9"/>
      <c r="AC257" s="9"/>
      <c r="AD257" s="9"/>
      <c r="AE257" s="9"/>
      <c r="AF257" s="9"/>
      <c r="AG257" s="9"/>
      <c r="AH257" s="9"/>
      <c r="AI257" s="225"/>
      <c r="AJ257" s="225"/>
      <c r="AK257" s="63"/>
      <c r="AL257" s="347"/>
      <c r="AM257" s="63"/>
      <c r="AN257" s="63"/>
    </row>
    <row r="258" spans="1:40" ht="15.75">
      <c r="A258" s="3" t="s">
        <v>796</v>
      </c>
      <c r="B258" s="3"/>
      <c r="C258" s="3"/>
      <c r="D258" s="33">
        <f>SUM(E258:DZ258)</f>
        <v>653.29999999999973</v>
      </c>
      <c r="E258" s="9">
        <v>56.099999999999682</v>
      </c>
      <c r="F258" s="9">
        <v>84.6</v>
      </c>
      <c r="G258" s="9">
        <v>67.100000000000009</v>
      </c>
      <c r="H258" s="9">
        <v>49</v>
      </c>
      <c r="I258" s="9">
        <v>0</v>
      </c>
      <c r="J258" s="9">
        <v>8.4</v>
      </c>
      <c r="K258" s="9">
        <v>125.5</v>
      </c>
      <c r="L258" s="9">
        <v>18.100000000000001</v>
      </c>
      <c r="M258" s="9">
        <v>10.5</v>
      </c>
      <c r="N258" s="9">
        <v>0</v>
      </c>
      <c r="O258" s="9">
        <v>0</v>
      </c>
      <c r="P258" s="9">
        <v>96.5</v>
      </c>
      <c r="Q258" s="9">
        <v>25</v>
      </c>
      <c r="R258" s="9">
        <v>60</v>
      </c>
      <c r="S258" s="9">
        <v>52.5</v>
      </c>
      <c r="T258" s="63"/>
      <c r="U258" s="63"/>
      <c r="V258" s="63"/>
      <c r="W258" s="347"/>
      <c r="X258" s="337"/>
      <c r="Y258" s="63"/>
      <c r="AA258" s="9"/>
      <c r="AB258" s="9"/>
      <c r="AC258" s="9"/>
      <c r="AD258" s="9"/>
      <c r="AE258" s="9"/>
      <c r="AF258" s="9"/>
      <c r="AG258" s="9"/>
      <c r="AH258" s="9"/>
      <c r="AI258" s="225"/>
      <c r="AJ258" s="225"/>
      <c r="AK258" s="63"/>
      <c r="AL258" s="347"/>
      <c r="AM258" s="63"/>
      <c r="AN258" s="63"/>
    </row>
    <row r="259" spans="1:40" ht="15.75">
      <c r="A259" t="s">
        <v>21</v>
      </c>
      <c r="B259" s="3"/>
      <c r="C259" s="3"/>
      <c r="D259" s="33">
        <f>SUM(E259:DZ259)</f>
        <v>727.29999999999927</v>
      </c>
      <c r="E259" s="9">
        <v>85</v>
      </c>
      <c r="F259" s="9">
        <v>175.8</v>
      </c>
      <c r="G259" s="9">
        <v>47.3</v>
      </c>
      <c r="H259" s="9">
        <v>45.2</v>
      </c>
      <c r="I259" s="9">
        <v>27.8</v>
      </c>
      <c r="J259" s="9">
        <v>15.6</v>
      </c>
      <c r="K259" s="9">
        <v>85.199999999999989</v>
      </c>
      <c r="L259" s="9">
        <v>2.4</v>
      </c>
      <c r="M259" s="9">
        <v>0</v>
      </c>
      <c r="N259" s="9">
        <v>0</v>
      </c>
      <c r="O259" s="9">
        <v>0</v>
      </c>
      <c r="P259" s="9">
        <v>16.799999999999272</v>
      </c>
      <c r="Q259" s="9">
        <v>68.7</v>
      </c>
      <c r="R259" s="9">
        <v>108.5</v>
      </c>
      <c r="S259" s="9">
        <v>49</v>
      </c>
      <c r="T259" s="63"/>
      <c r="U259" s="63"/>
      <c r="V259" s="63"/>
      <c r="W259" s="347"/>
      <c r="X259" s="337"/>
      <c r="Y259" s="63"/>
      <c r="AA259" s="9"/>
      <c r="AB259" s="9"/>
      <c r="AC259" s="9"/>
      <c r="AD259" s="9"/>
      <c r="AE259" s="9"/>
      <c r="AF259" s="9"/>
      <c r="AG259" s="9"/>
      <c r="AH259" s="9"/>
      <c r="AI259" s="225"/>
      <c r="AJ259" s="225"/>
      <c r="AK259" s="63"/>
      <c r="AL259" s="347"/>
      <c r="AM259" s="63"/>
      <c r="AN259" s="63"/>
    </row>
    <row r="260" spans="1:40" ht="15.75">
      <c r="A260" s="3" t="s">
        <v>141</v>
      </c>
      <c r="B260" s="3"/>
      <c r="C260" s="3"/>
      <c r="D260" s="33">
        <f>SUM(E260:DZ260)</f>
        <v>356.2</v>
      </c>
      <c r="E260" s="9">
        <v>1.1000000000001364</v>
      </c>
      <c r="F260" s="9">
        <v>192.3</v>
      </c>
      <c r="G260" s="9">
        <v>16.5</v>
      </c>
      <c r="H260" s="9">
        <v>40.5</v>
      </c>
      <c r="I260" s="9">
        <v>26.1</v>
      </c>
      <c r="J260" s="9">
        <v>0</v>
      </c>
      <c r="K260" s="9">
        <v>0</v>
      </c>
      <c r="L260" s="9">
        <v>0</v>
      </c>
      <c r="M260" s="9">
        <v>0</v>
      </c>
      <c r="N260" s="9">
        <v>2.6</v>
      </c>
      <c r="O260" s="9">
        <v>9.9</v>
      </c>
      <c r="P260" s="9">
        <v>18.199999999999818</v>
      </c>
      <c r="Q260" s="9">
        <v>0</v>
      </c>
      <c r="R260" s="9">
        <v>49</v>
      </c>
      <c r="S260" s="9">
        <v>0</v>
      </c>
      <c r="T260" s="63"/>
      <c r="U260" s="63"/>
      <c r="V260" s="63"/>
      <c r="W260" s="347"/>
      <c r="X260" s="337"/>
      <c r="Y260" s="63"/>
      <c r="AA260" s="9"/>
      <c r="AB260" s="9"/>
      <c r="AC260" s="9"/>
      <c r="AD260" s="9"/>
      <c r="AE260" s="9"/>
      <c r="AF260" s="9"/>
      <c r="AG260" s="9"/>
      <c r="AH260" s="9"/>
      <c r="AI260" s="277"/>
      <c r="AJ260" s="277"/>
      <c r="AK260" s="63"/>
      <c r="AL260" s="348"/>
      <c r="AM260" s="63"/>
      <c r="AN260" s="63"/>
    </row>
    <row r="261" spans="1:40" ht="15.75">
      <c r="A261" s="60" t="s">
        <v>3365</v>
      </c>
      <c r="B261" s="3"/>
      <c r="C261" s="3"/>
      <c r="D261" s="33">
        <f>SUM(E261:DZ261)</f>
        <v>264.69999999999987</v>
      </c>
      <c r="E261" s="9">
        <v>34.999999999999886</v>
      </c>
      <c r="F261" s="9">
        <v>72</v>
      </c>
      <c r="G261" s="9">
        <v>39</v>
      </c>
      <c r="H261" s="9">
        <v>12.100000000000001</v>
      </c>
      <c r="I261" s="9">
        <v>32.5</v>
      </c>
      <c r="J261" s="9">
        <v>5.6</v>
      </c>
      <c r="K261" s="9">
        <v>22.5</v>
      </c>
      <c r="L261" s="9">
        <v>22.5</v>
      </c>
      <c r="M261" s="9">
        <v>0</v>
      </c>
      <c r="N261" s="9">
        <v>2.8</v>
      </c>
      <c r="O261" s="9">
        <v>6</v>
      </c>
      <c r="P261" s="9">
        <v>0</v>
      </c>
      <c r="Q261" s="9">
        <v>0</v>
      </c>
      <c r="R261" s="9">
        <v>0</v>
      </c>
      <c r="S261" s="9">
        <v>14.7</v>
      </c>
      <c r="T261" s="277"/>
      <c r="U261" s="277"/>
      <c r="V261" s="63"/>
      <c r="W261" s="348"/>
      <c r="X261" s="337"/>
      <c r="Y261" s="63"/>
      <c r="AA261" s="9"/>
      <c r="AB261" s="9"/>
      <c r="AC261" s="9"/>
      <c r="AD261" s="9"/>
      <c r="AE261" s="9"/>
      <c r="AF261" s="9"/>
      <c r="AG261" s="9"/>
      <c r="AH261" s="9"/>
      <c r="AI261" s="63"/>
      <c r="AJ261" s="63"/>
      <c r="AK261" s="63"/>
      <c r="AL261" s="347"/>
      <c r="AM261" s="63"/>
      <c r="AN261" s="63"/>
    </row>
    <row r="262" spans="1:40" ht="15.75">
      <c r="A262" s="60" t="s">
        <v>2026</v>
      </c>
      <c r="B262" s="3"/>
      <c r="C262" s="3"/>
      <c r="D262" s="33">
        <f>SUM(E262:DZ262)</f>
        <v>511.60000000000144</v>
      </c>
      <c r="E262" s="9">
        <v>40.899999999999977</v>
      </c>
      <c r="F262" s="9">
        <v>70.900000000000006</v>
      </c>
      <c r="G262" s="9">
        <v>15.6</v>
      </c>
      <c r="H262" s="9">
        <v>57.300000000000004</v>
      </c>
      <c r="I262" s="9">
        <v>4.1999999999999993</v>
      </c>
      <c r="J262" s="9">
        <v>51.1</v>
      </c>
      <c r="K262" s="9">
        <v>0</v>
      </c>
      <c r="L262" s="9">
        <v>0</v>
      </c>
      <c r="M262" s="9">
        <v>0</v>
      </c>
      <c r="N262" s="9">
        <v>0</v>
      </c>
      <c r="O262" s="9">
        <v>115.7</v>
      </c>
      <c r="P262" s="9">
        <v>41.400000000001455</v>
      </c>
      <c r="Q262" s="9">
        <v>1.5</v>
      </c>
      <c r="R262" s="9">
        <v>39</v>
      </c>
      <c r="S262" s="9">
        <v>74</v>
      </c>
      <c r="T262" s="277"/>
      <c r="U262" s="277"/>
      <c r="V262" s="63"/>
      <c r="W262" s="347"/>
      <c r="X262" s="337"/>
      <c r="Y262" s="63"/>
      <c r="AA262" s="9"/>
      <c r="AB262" s="9"/>
      <c r="AC262" s="9"/>
      <c r="AD262" s="9"/>
      <c r="AE262" s="9"/>
      <c r="AF262" s="9"/>
      <c r="AG262" s="9"/>
      <c r="AH262" s="9"/>
      <c r="AI262" s="277"/>
      <c r="AJ262" s="277"/>
      <c r="AK262" s="63"/>
      <c r="AL262" s="347"/>
      <c r="AM262" s="63"/>
      <c r="AN262" s="63"/>
    </row>
    <row r="263" spans="1:40" ht="15.75">
      <c r="A263" s="3" t="s">
        <v>3375</v>
      </c>
      <c r="B263" s="3"/>
      <c r="C263" s="3"/>
      <c r="D263" s="33">
        <f>SUM(E263:DZ263)</f>
        <v>810.99999999999955</v>
      </c>
      <c r="E263" s="9">
        <v>105.90000000000032</v>
      </c>
      <c r="F263" s="9">
        <v>60</v>
      </c>
      <c r="G263" s="9">
        <v>39.4</v>
      </c>
      <c r="H263" s="9">
        <v>0</v>
      </c>
      <c r="I263" s="9">
        <v>0</v>
      </c>
      <c r="J263" s="9">
        <v>84.1</v>
      </c>
      <c r="K263" s="9">
        <v>52</v>
      </c>
      <c r="L263" s="9">
        <v>56</v>
      </c>
      <c r="M263" s="9">
        <v>67.2</v>
      </c>
      <c r="N263" s="9">
        <v>2.6</v>
      </c>
      <c r="O263" s="9">
        <v>0</v>
      </c>
      <c r="P263" s="9">
        <v>155.79999999999927</v>
      </c>
      <c r="Q263" s="9">
        <v>19.5</v>
      </c>
      <c r="R263" s="9">
        <v>60</v>
      </c>
      <c r="S263" s="9">
        <v>108.5</v>
      </c>
      <c r="T263" s="63"/>
      <c r="U263" s="63"/>
      <c r="V263" s="63"/>
      <c r="W263" s="360"/>
      <c r="X263" s="337"/>
      <c r="Y263" s="63"/>
      <c r="AA263" s="9"/>
      <c r="AB263" s="9"/>
      <c r="AC263" s="9"/>
      <c r="AD263" s="9"/>
      <c r="AE263" s="9"/>
      <c r="AF263" s="9"/>
      <c r="AG263" s="9"/>
      <c r="AH263" s="9"/>
      <c r="AI263" s="63"/>
      <c r="AJ263" s="63"/>
      <c r="AK263" s="63"/>
      <c r="AL263" s="348"/>
      <c r="AM263" s="63"/>
      <c r="AN263" s="63"/>
    </row>
    <row r="264" spans="1:40" ht="15.75">
      <c r="A264" s="60" t="s">
        <v>2027</v>
      </c>
      <c r="B264" s="3"/>
      <c r="C264" s="3"/>
      <c r="D264" s="33">
        <f>SUM(E264:DZ264)</f>
        <v>649.69999999999902</v>
      </c>
      <c r="E264" s="9">
        <v>84.499999999999773</v>
      </c>
      <c r="F264" s="9">
        <v>135</v>
      </c>
      <c r="G264" s="9">
        <v>46.900000000000006</v>
      </c>
      <c r="H264" s="9">
        <v>47.6</v>
      </c>
      <c r="I264" s="9">
        <v>0</v>
      </c>
      <c r="J264" s="9">
        <v>16.900000000000002</v>
      </c>
      <c r="K264" s="9">
        <v>4.4000000000000004</v>
      </c>
      <c r="L264" s="9">
        <v>0</v>
      </c>
      <c r="M264" s="9">
        <v>0</v>
      </c>
      <c r="N264" s="9">
        <v>83.5</v>
      </c>
      <c r="O264" s="9">
        <v>18.2</v>
      </c>
      <c r="P264" s="9">
        <v>49.299999999999272</v>
      </c>
      <c r="Q264" s="9">
        <v>65.900000000000006</v>
      </c>
      <c r="R264" s="9">
        <v>52</v>
      </c>
      <c r="S264" s="9">
        <v>45.5</v>
      </c>
      <c r="T264" s="277"/>
      <c r="U264" s="277"/>
      <c r="V264" s="63"/>
      <c r="W264" s="347"/>
      <c r="X264" s="337"/>
      <c r="Y264" s="63"/>
      <c r="AA264" s="9"/>
      <c r="AB264" s="9"/>
      <c r="AC264" s="9"/>
      <c r="AD264" s="9"/>
      <c r="AE264" s="9"/>
      <c r="AF264" s="9"/>
      <c r="AG264" s="9"/>
      <c r="AH264" s="9"/>
      <c r="AI264" s="63"/>
      <c r="AJ264" s="63"/>
      <c r="AK264" s="63"/>
      <c r="AL264" s="347"/>
      <c r="AM264" s="63"/>
      <c r="AN264" s="63"/>
    </row>
    <row r="265" spans="1:40" ht="15.75">
      <c r="A265" s="82" t="s">
        <v>1644</v>
      </c>
      <c r="B265" s="3"/>
      <c r="C265" s="3"/>
      <c r="D265" s="33">
        <f>SUM(E265:DZ265)</f>
        <v>269.85000000000002</v>
      </c>
      <c r="E265" s="9">
        <v>0</v>
      </c>
      <c r="F265" s="9">
        <v>89</v>
      </c>
      <c r="G265" s="9">
        <v>0</v>
      </c>
      <c r="H265" s="9">
        <v>16.5</v>
      </c>
      <c r="I265" s="9">
        <v>1.4</v>
      </c>
      <c r="J265" s="9">
        <v>0</v>
      </c>
      <c r="K265" s="9">
        <v>0</v>
      </c>
      <c r="L265" s="9">
        <v>28</v>
      </c>
      <c r="M265" s="9">
        <v>0</v>
      </c>
      <c r="N265" s="9">
        <v>33</v>
      </c>
      <c r="O265" s="9">
        <v>33</v>
      </c>
      <c r="P265" s="9">
        <v>0</v>
      </c>
      <c r="Q265" s="9">
        <v>68.95</v>
      </c>
      <c r="R265" s="9">
        <v>0</v>
      </c>
      <c r="S265" s="9">
        <v>0</v>
      </c>
      <c r="T265" s="225"/>
      <c r="U265" s="225"/>
      <c r="V265" s="63"/>
      <c r="W265" s="347"/>
      <c r="X265" s="337"/>
      <c r="Y265" s="63"/>
      <c r="AA265" s="9"/>
      <c r="AB265" s="9"/>
      <c r="AC265" s="9"/>
      <c r="AD265" s="9"/>
      <c r="AE265" s="9"/>
      <c r="AF265" s="9"/>
      <c r="AG265" s="9"/>
      <c r="AH265" s="9"/>
      <c r="AI265" s="63"/>
      <c r="AJ265" s="63"/>
      <c r="AK265" s="63"/>
      <c r="AL265" s="347"/>
      <c r="AM265" s="63"/>
      <c r="AN265" s="63"/>
    </row>
    <row r="266" spans="1:40" ht="15.75">
      <c r="A266" s="3" t="s">
        <v>762</v>
      </c>
      <c r="B266" s="3"/>
      <c r="C266" s="3"/>
      <c r="D266" s="33">
        <f>SUM(E266:DZ266)</f>
        <v>1020.2000000000018</v>
      </c>
      <c r="E266" s="9">
        <v>118.40000000000009</v>
      </c>
      <c r="F266" s="9">
        <v>177.5</v>
      </c>
      <c r="G266" s="9">
        <v>124.39999999999999</v>
      </c>
      <c r="H266" s="9">
        <v>32.5</v>
      </c>
      <c r="I266" s="9">
        <v>19.3</v>
      </c>
      <c r="J266" s="9">
        <v>87.3</v>
      </c>
      <c r="K266" s="9">
        <v>60</v>
      </c>
      <c r="L266" s="9">
        <v>56</v>
      </c>
      <c r="M266" s="9">
        <v>44.2</v>
      </c>
      <c r="N266" s="9">
        <v>0</v>
      </c>
      <c r="O266" s="9">
        <v>16.299999999999997</v>
      </c>
      <c r="P266" s="9">
        <v>114.70000000000164</v>
      </c>
      <c r="Q266" s="9">
        <v>22.6</v>
      </c>
      <c r="R266" s="9">
        <v>98</v>
      </c>
      <c r="S266" s="9">
        <v>49</v>
      </c>
      <c r="T266" s="63"/>
      <c r="U266" s="63"/>
      <c r="V266" s="63"/>
      <c r="W266" s="347"/>
      <c r="X266" s="337"/>
      <c r="Y266" s="63"/>
      <c r="AA266" s="9"/>
      <c r="AB266" s="9"/>
      <c r="AC266" s="9"/>
      <c r="AD266" s="9"/>
      <c r="AE266" s="9"/>
      <c r="AF266" s="9"/>
      <c r="AG266" s="9"/>
      <c r="AH266" s="9"/>
      <c r="AI266" s="28"/>
      <c r="AJ266" s="28"/>
      <c r="AK266" s="63"/>
      <c r="AL266" s="347"/>
      <c r="AM266" s="63"/>
      <c r="AN266" s="63"/>
    </row>
    <row r="267" spans="1:40" ht="15.75">
      <c r="A267" s="3" t="s">
        <v>3374</v>
      </c>
      <c r="B267" s="3"/>
      <c r="C267" s="3"/>
      <c r="D267" s="33">
        <f>SUM(E267:DZ267)</f>
        <v>784.09999999999911</v>
      </c>
      <c r="E267" s="9">
        <v>89.500000000000114</v>
      </c>
      <c r="F267" s="9">
        <v>93.3</v>
      </c>
      <c r="G267" s="9">
        <v>92.6</v>
      </c>
      <c r="H267" s="9">
        <v>0</v>
      </c>
      <c r="I267" s="9">
        <v>57.6</v>
      </c>
      <c r="J267" s="9">
        <v>0</v>
      </c>
      <c r="K267" s="9">
        <v>67.400000000000006</v>
      </c>
      <c r="L267" s="9">
        <v>12.100000000000001</v>
      </c>
      <c r="M267" s="9">
        <v>45.5</v>
      </c>
      <c r="N267" s="9">
        <v>2.8</v>
      </c>
      <c r="O267" s="9">
        <v>0</v>
      </c>
      <c r="P267" s="9">
        <v>111.69999999999891</v>
      </c>
      <c r="Q267" s="9">
        <v>23.7</v>
      </c>
      <c r="R267" s="9">
        <v>60</v>
      </c>
      <c r="S267" s="9">
        <v>127.9</v>
      </c>
      <c r="T267" s="63"/>
      <c r="U267" s="63"/>
      <c r="V267" s="63"/>
      <c r="W267" s="360"/>
      <c r="X267" s="337"/>
      <c r="Y267" s="63"/>
      <c r="AA267" s="9"/>
      <c r="AB267" s="9"/>
      <c r="AC267" s="9"/>
      <c r="AD267" s="9"/>
      <c r="AE267" s="9"/>
      <c r="AF267" s="9"/>
      <c r="AG267" s="9"/>
      <c r="AH267" s="9"/>
      <c r="AI267" s="63"/>
      <c r="AJ267" s="63"/>
      <c r="AK267" s="63"/>
      <c r="AL267" s="347"/>
      <c r="AM267" s="63"/>
      <c r="AN267" s="63"/>
    </row>
    <row r="268" spans="1:40" ht="15.75">
      <c r="A268" s="3" t="s">
        <v>3381</v>
      </c>
      <c r="B268" s="3"/>
      <c r="C268" s="3"/>
      <c r="D268" s="33">
        <f>SUM(E268:DZ268)</f>
        <v>480.60000000000093</v>
      </c>
      <c r="E268" s="9">
        <v>0</v>
      </c>
      <c r="F268" s="9">
        <v>56</v>
      </c>
      <c r="G268" s="9">
        <v>159</v>
      </c>
      <c r="H268" s="9">
        <v>0</v>
      </c>
      <c r="I268" s="9">
        <v>0</v>
      </c>
      <c r="J268" s="9">
        <v>9.1</v>
      </c>
      <c r="K268" s="9">
        <v>54.5</v>
      </c>
      <c r="L268" s="9">
        <v>42.3</v>
      </c>
      <c r="M268" s="9">
        <v>1.2</v>
      </c>
      <c r="N268" s="9">
        <v>0</v>
      </c>
      <c r="O268" s="9">
        <v>52</v>
      </c>
      <c r="P268" s="9">
        <v>88.500000000000909</v>
      </c>
      <c r="Q268" s="9">
        <v>18</v>
      </c>
      <c r="R268" s="9">
        <v>0</v>
      </c>
      <c r="S268" s="9">
        <v>0</v>
      </c>
      <c r="T268" s="63"/>
      <c r="U268" s="63"/>
      <c r="V268" s="63"/>
      <c r="W268" s="360"/>
      <c r="X268" s="337"/>
      <c r="Y268" s="63"/>
      <c r="AA268" s="9"/>
      <c r="AB268" s="9"/>
      <c r="AC268" s="9"/>
      <c r="AD268" s="9"/>
      <c r="AE268" s="9"/>
      <c r="AF268" s="9"/>
      <c r="AG268" s="9"/>
      <c r="AH268" s="9"/>
      <c r="AI268" s="225"/>
      <c r="AJ268" s="225"/>
      <c r="AK268" s="63"/>
      <c r="AL268" s="347"/>
      <c r="AM268" s="63"/>
      <c r="AN268" s="63"/>
    </row>
    <row r="269" spans="1:40" ht="15.75">
      <c r="A269" s="3" t="s">
        <v>763</v>
      </c>
      <c r="B269" s="3"/>
      <c r="C269" s="3"/>
      <c r="D269" s="33">
        <f>SUM(E269:DZ269)</f>
        <v>595.80000000000132</v>
      </c>
      <c r="E269" s="9">
        <v>54.999999999999886</v>
      </c>
      <c r="F269" s="9">
        <v>95.2</v>
      </c>
      <c r="G269" s="9">
        <v>30.799999999999997</v>
      </c>
      <c r="H269" s="9">
        <v>9.9</v>
      </c>
      <c r="I269" s="9">
        <v>30.000000000000004</v>
      </c>
      <c r="J269" s="9">
        <v>38</v>
      </c>
      <c r="K269" s="9">
        <v>48</v>
      </c>
      <c r="L269" s="9">
        <v>0</v>
      </c>
      <c r="M269" s="9">
        <v>4.4000000000000004</v>
      </c>
      <c r="N269" s="9">
        <v>48.5</v>
      </c>
      <c r="O269" s="9">
        <v>65.400000000000006</v>
      </c>
      <c r="P269" s="9">
        <v>47.400000000001455</v>
      </c>
      <c r="Q269" s="9">
        <v>18.2</v>
      </c>
      <c r="R269" s="9">
        <v>56</v>
      </c>
      <c r="S269" s="9">
        <v>49</v>
      </c>
      <c r="T269" s="63"/>
      <c r="U269" s="63"/>
      <c r="V269" s="63"/>
      <c r="W269" s="347"/>
      <c r="X269" s="337"/>
      <c r="Y269" s="63"/>
      <c r="AA269" s="9"/>
      <c r="AB269" s="9"/>
      <c r="AC269" s="9"/>
      <c r="AD269" s="9"/>
      <c r="AE269" s="9"/>
      <c r="AF269" s="9"/>
      <c r="AG269" s="9"/>
      <c r="AH269" s="9"/>
      <c r="AI269" s="63"/>
      <c r="AJ269" s="63"/>
      <c r="AK269" s="63"/>
      <c r="AL269" s="347"/>
      <c r="AM269" s="63"/>
      <c r="AN269" s="63"/>
    </row>
    <row r="270" spans="1:40" ht="15.75">
      <c r="A270" s="60" t="s">
        <v>23</v>
      </c>
      <c r="B270" s="3"/>
      <c r="C270" s="3"/>
      <c r="D270" s="33">
        <f>SUM(E270:DZ270)</f>
        <v>361.30000000000183</v>
      </c>
      <c r="E270" s="9">
        <v>0</v>
      </c>
      <c r="F270" s="9">
        <v>83.2</v>
      </c>
      <c r="G270" s="9">
        <v>55</v>
      </c>
      <c r="H270" s="9">
        <v>0</v>
      </c>
      <c r="I270" s="9">
        <v>16.5</v>
      </c>
      <c r="J270" s="9">
        <v>16.5</v>
      </c>
      <c r="K270" s="9">
        <v>65.3</v>
      </c>
      <c r="L270" s="9">
        <v>15.6</v>
      </c>
      <c r="M270" s="9">
        <v>0</v>
      </c>
      <c r="N270" s="9">
        <v>2.4</v>
      </c>
      <c r="O270" s="9">
        <v>4.8</v>
      </c>
      <c r="P270" s="9">
        <v>63.500000000001819</v>
      </c>
      <c r="Q270" s="9">
        <v>0</v>
      </c>
      <c r="R270" s="9">
        <v>38.5</v>
      </c>
      <c r="S270" s="9">
        <v>0</v>
      </c>
      <c r="T270" s="277"/>
      <c r="U270" s="277"/>
      <c r="V270" s="63"/>
      <c r="W270" s="347"/>
      <c r="X270" s="337"/>
      <c r="Y270" s="63"/>
      <c r="AA270" s="9"/>
      <c r="AB270" s="9"/>
      <c r="AC270" s="9"/>
      <c r="AD270" s="9"/>
      <c r="AE270" s="9"/>
      <c r="AF270" s="9"/>
      <c r="AG270" s="9"/>
      <c r="AH270" s="9"/>
      <c r="AI270" s="277"/>
      <c r="AJ270" s="277"/>
      <c r="AK270" s="63"/>
      <c r="AL270" s="348"/>
      <c r="AM270" s="63"/>
      <c r="AN270" s="63"/>
    </row>
    <row r="271" spans="1:40" ht="15.75">
      <c r="A271" s="60" t="s">
        <v>25</v>
      </c>
      <c r="B271" s="3"/>
      <c r="C271" s="3"/>
      <c r="D271" s="33">
        <f>SUM(E271:DZ271)</f>
        <v>410.00000000000011</v>
      </c>
      <c r="E271" s="9">
        <v>8.3000000000001819</v>
      </c>
      <c r="F271" s="9">
        <v>96.3</v>
      </c>
      <c r="G271" s="9">
        <v>21.9</v>
      </c>
      <c r="H271" s="9">
        <v>52.5</v>
      </c>
      <c r="I271" s="9">
        <v>0</v>
      </c>
      <c r="J271" s="9">
        <v>0</v>
      </c>
      <c r="K271" s="9">
        <v>51</v>
      </c>
      <c r="L271" s="9">
        <v>0</v>
      </c>
      <c r="M271" s="9">
        <v>12.6</v>
      </c>
      <c r="N271" s="9">
        <v>30.300000000000004</v>
      </c>
      <c r="O271" s="9">
        <v>33</v>
      </c>
      <c r="P271" s="9">
        <v>75.5</v>
      </c>
      <c r="Q271" s="9">
        <v>13.2</v>
      </c>
      <c r="R271" s="9">
        <v>0</v>
      </c>
      <c r="S271" s="9">
        <v>15.399999999999999</v>
      </c>
      <c r="T271" s="63"/>
      <c r="U271" s="63"/>
      <c r="V271" s="63"/>
      <c r="W271" s="347"/>
      <c r="X271" s="337"/>
      <c r="Y271" s="63"/>
      <c r="AA271" s="9"/>
      <c r="AB271" s="9"/>
      <c r="AC271" s="9"/>
      <c r="AD271" s="9"/>
      <c r="AE271" s="9"/>
      <c r="AF271" s="9"/>
      <c r="AG271" s="9"/>
      <c r="AH271" s="9"/>
      <c r="AI271" s="63"/>
      <c r="AJ271" s="63"/>
      <c r="AK271" s="63"/>
      <c r="AL271" s="347"/>
      <c r="AM271" s="63"/>
      <c r="AN271" s="63"/>
    </row>
    <row r="272" spans="1:40" ht="15.75">
      <c r="A272" s="82" t="s">
        <v>1654</v>
      </c>
      <c r="B272" s="3"/>
      <c r="C272" s="3"/>
      <c r="D272" s="33">
        <f>SUM(E272:DZ272)</f>
        <v>601.10000000000105</v>
      </c>
      <c r="E272" s="9">
        <v>48.000000000000114</v>
      </c>
      <c r="F272" s="9">
        <v>113.1</v>
      </c>
      <c r="G272" s="9">
        <v>98.600000000000009</v>
      </c>
      <c r="H272" s="9">
        <v>22</v>
      </c>
      <c r="I272" s="9">
        <v>0</v>
      </c>
      <c r="J272" s="9">
        <v>0</v>
      </c>
      <c r="K272" s="9">
        <v>6</v>
      </c>
      <c r="L272" s="9">
        <v>12.100000000000001</v>
      </c>
      <c r="M272" s="9">
        <v>0</v>
      </c>
      <c r="N272" s="9">
        <v>35.299999999999997</v>
      </c>
      <c r="O272" s="9">
        <v>17.200000000000003</v>
      </c>
      <c r="P272" s="9">
        <v>63.500000000000909</v>
      </c>
      <c r="Q272" s="9">
        <v>22.1</v>
      </c>
      <c r="R272" s="9">
        <v>84</v>
      </c>
      <c r="S272" s="9">
        <v>79.2</v>
      </c>
      <c r="T272" s="225"/>
      <c r="U272" s="225"/>
      <c r="V272" s="63"/>
      <c r="W272" s="347"/>
      <c r="X272" s="337"/>
      <c r="Y272" s="63"/>
      <c r="AA272" s="9"/>
      <c r="AB272" s="9"/>
      <c r="AC272" s="9"/>
      <c r="AD272" s="9"/>
      <c r="AE272" s="9"/>
      <c r="AF272" s="9"/>
      <c r="AG272" s="9"/>
      <c r="AH272" s="9"/>
      <c r="AI272" s="63"/>
      <c r="AJ272" s="63"/>
      <c r="AK272" s="63"/>
      <c r="AL272" s="348"/>
      <c r="AM272" s="63"/>
      <c r="AN272" s="63"/>
    </row>
    <row r="273" spans="1:40" ht="15.75">
      <c r="A273" s="82" t="s">
        <v>1656</v>
      </c>
      <c r="B273" s="3"/>
      <c r="C273" s="3"/>
      <c r="D273" s="33">
        <f>SUM(E273:DZ273)</f>
        <v>823.19999999999891</v>
      </c>
      <c r="E273" s="9">
        <v>93.999999999999886</v>
      </c>
      <c r="F273" s="9">
        <v>78.100000000000009</v>
      </c>
      <c r="G273" s="9">
        <v>162</v>
      </c>
      <c r="H273" s="9">
        <v>5.5</v>
      </c>
      <c r="I273" s="9">
        <v>0</v>
      </c>
      <c r="J273" s="9">
        <v>64.300000000000011</v>
      </c>
      <c r="K273" s="9">
        <v>54</v>
      </c>
      <c r="L273" s="9">
        <v>13.2</v>
      </c>
      <c r="M273" s="9">
        <v>48</v>
      </c>
      <c r="N273" s="9">
        <v>0</v>
      </c>
      <c r="O273" s="9">
        <v>5.5</v>
      </c>
      <c r="P273" s="9">
        <v>120.19999999999891</v>
      </c>
      <c r="Q273" s="9">
        <v>18.2</v>
      </c>
      <c r="R273" s="9">
        <v>56</v>
      </c>
      <c r="S273" s="9">
        <v>104.2</v>
      </c>
      <c r="T273" s="225"/>
      <c r="U273" s="225"/>
      <c r="V273" s="63"/>
      <c r="W273" s="348"/>
      <c r="X273" s="337"/>
      <c r="Y273" s="63"/>
      <c r="AA273" s="9"/>
      <c r="AB273" s="9"/>
      <c r="AC273" s="9"/>
      <c r="AD273" s="9"/>
      <c r="AE273" s="9"/>
      <c r="AF273" s="9"/>
      <c r="AG273" s="9"/>
      <c r="AH273" s="9"/>
      <c r="AI273" s="277"/>
      <c r="AJ273" s="277"/>
      <c r="AK273" s="63"/>
      <c r="AL273" s="348"/>
      <c r="AM273" s="63"/>
      <c r="AN273" s="63"/>
    </row>
    <row r="274" spans="1:40" ht="15.75">
      <c r="A274" s="3" t="s">
        <v>3370</v>
      </c>
      <c r="B274" s="3"/>
      <c r="C274" s="3"/>
      <c r="D274" s="33">
        <f>SUM(E274:DZ274)</f>
        <v>581.00000000000227</v>
      </c>
      <c r="E274" s="9">
        <v>70.000000000000227</v>
      </c>
      <c r="F274" s="9">
        <v>63.6</v>
      </c>
      <c r="G274" s="9">
        <v>75.400000000000006</v>
      </c>
      <c r="H274" s="9">
        <v>0</v>
      </c>
      <c r="I274" s="9">
        <v>6</v>
      </c>
      <c r="J274" s="9">
        <v>22.6</v>
      </c>
      <c r="K274" s="9">
        <v>60</v>
      </c>
      <c r="L274" s="9">
        <v>19.100000000000001</v>
      </c>
      <c r="M274" s="9">
        <v>22</v>
      </c>
      <c r="N274" s="9">
        <v>2.4</v>
      </c>
      <c r="O274" s="9">
        <v>16.5</v>
      </c>
      <c r="P274" s="9">
        <v>61.800000000002001</v>
      </c>
      <c r="Q274" s="9">
        <v>15.6</v>
      </c>
      <c r="R274" s="9">
        <v>48</v>
      </c>
      <c r="S274" s="9">
        <v>98</v>
      </c>
      <c r="T274" s="63"/>
      <c r="U274" s="63"/>
      <c r="V274" s="63"/>
      <c r="W274" s="360"/>
      <c r="X274" s="337"/>
      <c r="Y274" s="63"/>
      <c r="AA274" s="9"/>
      <c r="AB274" s="9"/>
      <c r="AC274" s="9"/>
      <c r="AD274" s="9"/>
      <c r="AE274" s="9"/>
      <c r="AF274" s="9"/>
      <c r="AG274" s="9"/>
      <c r="AH274" s="9"/>
      <c r="AI274" s="277"/>
      <c r="AJ274" s="277"/>
      <c r="AK274" s="63"/>
      <c r="AL274" s="347"/>
      <c r="AM274" s="63"/>
      <c r="AN274" s="63"/>
    </row>
    <row r="275" spans="1:40" ht="15.75">
      <c r="A275" s="3" t="s">
        <v>746</v>
      </c>
      <c r="B275" s="3"/>
      <c r="C275" s="3"/>
      <c r="D275" s="33">
        <f>SUM(E275:DZ275)</f>
        <v>555.20000000000141</v>
      </c>
      <c r="E275" s="9">
        <v>46.599999999999682</v>
      </c>
      <c r="F275" s="9">
        <v>118</v>
      </c>
      <c r="G275" s="9">
        <v>33.700000000000003</v>
      </c>
      <c r="H275" s="9">
        <v>27.500000000000004</v>
      </c>
      <c r="I275" s="9">
        <v>1.1000000000000001</v>
      </c>
      <c r="J275" s="9">
        <v>0</v>
      </c>
      <c r="K275" s="9">
        <v>0</v>
      </c>
      <c r="L275" s="9">
        <v>16.5</v>
      </c>
      <c r="M275" s="9">
        <v>49</v>
      </c>
      <c r="N275" s="9">
        <v>42</v>
      </c>
      <c r="O275" s="9">
        <v>11.700000000000001</v>
      </c>
      <c r="P275" s="9">
        <v>48.000000000001819</v>
      </c>
      <c r="Q275" s="9">
        <v>16.900000000000002</v>
      </c>
      <c r="R275" s="9">
        <v>52</v>
      </c>
      <c r="S275" s="9">
        <v>92.2</v>
      </c>
      <c r="T275" s="63"/>
      <c r="U275" s="63"/>
      <c r="V275" s="63"/>
      <c r="W275" s="347"/>
      <c r="X275" s="337"/>
      <c r="Y275" s="63"/>
      <c r="AA275" s="9"/>
      <c r="AB275" s="9"/>
      <c r="AC275" s="9"/>
      <c r="AD275" s="9"/>
      <c r="AE275" s="9"/>
      <c r="AF275" s="9"/>
      <c r="AG275" s="9"/>
      <c r="AH275" s="9"/>
      <c r="AI275" s="63"/>
      <c r="AJ275" s="63"/>
      <c r="AK275" s="63"/>
      <c r="AL275" s="348"/>
      <c r="AM275" s="63"/>
      <c r="AN275" s="63"/>
    </row>
    <row r="276" spans="1:40" ht="15.75">
      <c r="A276" s="60" t="s">
        <v>27</v>
      </c>
      <c r="B276" s="3"/>
      <c r="C276" s="3"/>
      <c r="D276" s="33">
        <f>SUM(E276:DZ276)</f>
        <v>364.09999999999962</v>
      </c>
      <c r="E276" s="9">
        <v>2.2000000000001592</v>
      </c>
      <c r="F276" s="9">
        <v>95.5</v>
      </c>
      <c r="G276" s="9">
        <v>104.5</v>
      </c>
      <c r="H276" s="9">
        <v>38.5</v>
      </c>
      <c r="I276" s="9">
        <v>1.1000000000000001</v>
      </c>
      <c r="J276" s="9">
        <v>9.1</v>
      </c>
      <c r="K276" s="9">
        <v>16.5</v>
      </c>
      <c r="L276" s="9">
        <v>12.100000000000001</v>
      </c>
      <c r="M276" s="9">
        <v>0</v>
      </c>
      <c r="N276" s="9">
        <v>0</v>
      </c>
      <c r="O276" s="9">
        <v>6.5</v>
      </c>
      <c r="P276" s="9">
        <v>48.099999999999454</v>
      </c>
      <c r="Q276" s="9">
        <v>30</v>
      </c>
      <c r="R276" s="9">
        <v>0</v>
      </c>
      <c r="S276" s="9">
        <v>0</v>
      </c>
      <c r="T276" s="277"/>
      <c r="U276" s="277"/>
      <c r="V276" s="63"/>
      <c r="W276" s="348"/>
      <c r="X276" s="337"/>
      <c r="Y276" s="63"/>
      <c r="AA276" s="9"/>
      <c r="AB276" s="9"/>
      <c r="AC276" s="9"/>
      <c r="AD276" s="9"/>
      <c r="AE276" s="9"/>
      <c r="AF276" s="9"/>
      <c r="AG276" s="9"/>
      <c r="AH276" s="9"/>
      <c r="AI276" s="277"/>
      <c r="AJ276" s="277"/>
      <c r="AK276" s="63"/>
      <c r="AL276" s="348"/>
      <c r="AM276" s="63"/>
      <c r="AN276" s="63"/>
    </row>
    <row r="277" spans="1:40" ht="15.75">
      <c r="A277" s="3" t="s">
        <v>778</v>
      </c>
      <c r="B277" s="3"/>
      <c r="C277" s="3"/>
      <c r="D277" s="33">
        <f>SUM(E277:DZ277)</f>
        <v>464.09999999999985</v>
      </c>
      <c r="E277" s="9">
        <v>50.099999999999909</v>
      </c>
      <c r="F277" s="9">
        <v>107.2</v>
      </c>
      <c r="G277" s="9">
        <v>31.1</v>
      </c>
      <c r="H277" s="9">
        <v>46.5</v>
      </c>
      <c r="I277" s="9">
        <v>0</v>
      </c>
      <c r="J277" s="9">
        <v>0</v>
      </c>
      <c r="K277" s="9">
        <v>0</v>
      </c>
      <c r="L277" s="9">
        <v>50.5</v>
      </c>
      <c r="M277" s="9">
        <v>0</v>
      </c>
      <c r="N277" s="9">
        <v>0</v>
      </c>
      <c r="O277" s="9">
        <v>45</v>
      </c>
      <c r="P277" s="9">
        <v>0</v>
      </c>
      <c r="Q277" s="9">
        <v>18.2</v>
      </c>
      <c r="R277" s="9">
        <v>56</v>
      </c>
      <c r="S277" s="9">
        <v>59.5</v>
      </c>
      <c r="T277" s="63"/>
      <c r="U277" s="63"/>
      <c r="V277" s="63"/>
      <c r="W277" s="348"/>
      <c r="X277" s="337"/>
      <c r="Y277" s="63"/>
      <c r="AA277" s="9"/>
      <c r="AB277" s="9"/>
      <c r="AC277" s="9"/>
      <c r="AD277" s="9"/>
      <c r="AE277" s="9"/>
      <c r="AF277" s="9"/>
      <c r="AG277" s="9"/>
      <c r="AH277" s="9"/>
      <c r="AI277" s="277"/>
      <c r="AJ277" s="277"/>
      <c r="AK277" s="63"/>
      <c r="AL277" s="347"/>
      <c r="AM277" s="63"/>
      <c r="AN277" s="63"/>
    </row>
    <row r="278" spans="1:40" ht="15.75">
      <c r="A278" s="3" t="s">
        <v>154</v>
      </c>
      <c r="B278" s="3"/>
      <c r="C278" s="3"/>
      <c r="D278" s="33">
        <f>SUM(E278:DZ278)</f>
        <v>379.80000000000109</v>
      </c>
      <c r="E278" s="9">
        <v>47.699999999999818</v>
      </c>
      <c r="F278" s="9">
        <v>135.5</v>
      </c>
      <c r="G278" s="9">
        <v>75.599999999999994</v>
      </c>
      <c r="H278" s="9">
        <v>32.5</v>
      </c>
      <c r="I278" s="9">
        <v>32</v>
      </c>
      <c r="J278" s="9">
        <v>16.900000000000002</v>
      </c>
      <c r="K278" s="9">
        <v>7.5</v>
      </c>
      <c r="L278" s="9">
        <v>0</v>
      </c>
      <c r="M278" s="9">
        <v>0</v>
      </c>
      <c r="N278" s="9">
        <v>0</v>
      </c>
      <c r="O278" s="9">
        <v>0</v>
      </c>
      <c r="P278" s="9">
        <v>15.600000000001273</v>
      </c>
      <c r="Q278" s="9">
        <v>0</v>
      </c>
      <c r="R278" s="9">
        <v>0</v>
      </c>
      <c r="S278" s="9">
        <v>16.5</v>
      </c>
      <c r="T278" s="277"/>
      <c r="U278" s="277"/>
      <c r="V278" s="63"/>
      <c r="W278" s="347"/>
      <c r="X278" s="337"/>
      <c r="Y278" s="63"/>
      <c r="AA278" s="9"/>
      <c r="AB278" s="9"/>
      <c r="AC278" s="9"/>
      <c r="AD278" s="9"/>
      <c r="AE278" s="9"/>
      <c r="AF278" s="9"/>
      <c r="AG278" s="9"/>
      <c r="AH278" s="9"/>
      <c r="AI278" s="277"/>
      <c r="AJ278" s="277"/>
      <c r="AK278" s="63"/>
      <c r="AL278" s="347"/>
      <c r="AM278" s="63"/>
      <c r="AN278" s="63"/>
    </row>
    <row r="279" spans="1:40" ht="15.75">
      <c r="A279" s="3" t="s">
        <v>3382</v>
      </c>
      <c r="B279" s="3"/>
      <c r="C279" s="3"/>
      <c r="D279" s="33">
        <f>SUM(E279:DZ279)</f>
        <v>803.50000000000023</v>
      </c>
      <c r="E279" s="9">
        <v>97.499999999999773</v>
      </c>
      <c r="F279" s="9">
        <v>94.2</v>
      </c>
      <c r="G279" s="9">
        <v>167.5</v>
      </c>
      <c r="H279" s="9">
        <v>48</v>
      </c>
      <c r="I279" s="9">
        <v>5.5</v>
      </c>
      <c r="J279" s="9">
        <v>28</v>
      </c>
      <c r="K279" s="9">
        <v>81</v>
      </c>
      <c r="L279" s="9">
        <v>13.2</v>
      </c>
      <c r="M279" s="9">
        <v>0</v>
      </c>
      <c r="N279" s="9">
        <v>0</v>
      </c>
      <c r="O279" s="9">
        <v>0</v>
      </c>
      <c r="P279" s="9">
        <v>114.60000000000036</v>
      </c>
      <c r="Q279" s="9">
        <v>44.400000000000006</v>
      </c>
      <c r="R279" s="9">
        <v>52</v>
      </c>
      <c r="S279" s="9">
        <v>57.6</v>
      </c>
      <c r="T279" s="63"/>
      <c r="U279" s="63"/>
      <c r="V279" s="63"/>
      <c r="W279" s="360"/>
      <c r="X279" s="337"/>
      <c r="Y279" s="63"/>
      <c r="AA279" s="9"/>
      <c r="AB279" s="9"/>
      <c r="AC279" s="9"/>
      <c r="AD279" s="9"/>
      <c r="AE279" s="9"/>
      <c r="AF279" s="9"/>
      <c r="AG279" s="9"/>
      <c r="AH279" s="9"/>
      <c r="AI279" s="63"/>
      <c r="AJ279" s="63"/>
      <c r="AK279" s="63"/>
      <c r="AL279" s="347"/>
      <c r="AM279" s="63"/>
      <c r="AN279" s="63"/>
    </row>
    <row r="280" spans="1:40" ht="15.75">
      <c r="A280" s="3" t="s">
        <v>764</v>
      </c>
      <c r="B280" s="3"/>
      <c r="C280" s="3"/>
      <c r="D280" s="33">
        <f>SUM(E280:DZ280)</f>
        <v>626.9999999999992</v>
      </c>
      <c r="E280" s="9">
        <v>35.600000000000136</v>
      </c>
      <c r="F280" s="9">
        <v>157.5</v>
      </c>
      <c r="G280" s="9">
        <v>9.9</v>
      </c>
      <c r="H280" s="9">
        <v>50</v>
      </c>
      <c r="I280" s="9">
        <v>79.099999999999994</v>
      </c>
      <c r="J280" s="9">
        <v>38.5</v>
      </c>
      <c r="K280" s="9">
        <v>7</v>
      </c>
      <c r="L280" s="9">
        <v>56</v>
      </c>
      <c r="M280" s="9">
        <v>18.2</v>
      </c>
      <c r="N280" s="9">
        <v>2.6</v>
      </c>
      <c r="O280" s="9">
        <v>95</v>
      </c>
      <c r="P280" s="9">
        <v>19.499999999999091</v>
      </c>
      <c r="Q280" s="9">
        <v>4.1999999999999993</v>
      </c>
      <c r="R280" s="9">
        <v>38.5</v>
      </c>
      <c r="S280" s="9">
        <v>15.399999999999999</v>
      </c>
      <c r="T280" s="63"/>
      <c r="U280" s="63"/>
      <c r="V280" s="63"/>
      <c r="W280" s="348"/>
      <c r="X280" s="337"/>
      <c r="Y280" s="63"/>
      <c r="AA280" s="9"/>
      <c r="AB280" s="9"/>
      <c r="AC280" s="9"/>
      <c r="AD280" s="9"/>
      <c r="AE280" s="9"/>
      <c r="AF280" s="9"/>
      <c r="AG280" s="9"/>
      <c r="AH280" s="9"/>
      <c r="AI280" s="63"/>
      <c r="AJ280" s="63"/>
      <c r="AK280" s="63"/>
      <c r="AL280" s="347"/>
      <c r="AM280" s="63"/>
      <c r="AN280" s="63"/>
    </row>
    <row r="281" spans="1:40" ht="15.75">
      <c r="A281" t="s">
        <v>142</v>
      </c>
      <c r="B281" s="3"/>
      <c r="C281" s="3"/>
      <c r="D281" s="33">
        <f>SUM(E281:DZ281)</f>
        <v>762.20000000000061</v>
      </c>
      <c r="E281" s="9">
        <v>102.29999999999995</v>
      </c>
      <c r="F281" s="9">
        <v>163.5</v>
      </c>
      <c r="G281" s="9">
        <v>69.2</v>
      </c>
      <c r="H281" s="9">
        <v>100.6</v>
      </c>
      <c r="I281" s="9">
        <v>7.2</v>
      </c>
      <c r="J281" s="9">
        <v>78.099999999999994</v>
      </c>
      <c r="K281" s="9">
        <v>15.799999999999999</v>
      </c>
      <c r="L281" s="9">
        <v>0</v>
      </c>
      <c r="M281" s="9">
        <v>9.9</v>
      </c>
      <c r="N281" s="9">
        <v>39.700000000000003</v>
      </c>
      <c r="O281" s="9">
        <v>63.2</v>
      </c>
      <c r="P281" s="9">
        <v>1.2000000000007276</v>
      </c>
      <c r="Q281" s="9">
        <v>15.8</v>
      </c>
      <c r="R281" s="9">
        <v>44</v>
      </c>
      <c r="S281" s="9">
        <v>51.7</v>
      </c>
      <c r="T281" s="63"/>
      <c r="U281" s="63"/>
      <c r="V281" s="63"/>
      <c r="W281" s="347"/>
      <c r="X281" s="337"/>
      <c r="Y281" s="63"/>
      <c r="AA281" s="9"/>
      <c r="AB281" s="9"/>
      <c r="AC281" s="9"/>
      <c r="AD281" s="9"/>
      <c r="AE281" s="9"/>
      <c r="AF281" s="9"/>
      <c r="AG281" s="9"/>
      <c r="AH281" s="9"/>
      <c r="AI281" s="63"/>
      <c r="AJ281" s="63"/>
      <c r="AK281" s="63"/>
      <c r="AL281" s="348"/>
      <c r="AM281" s="63"/>
      <c r="AN281" s="63"/>
    </row>
    <row r="282" spans="1:40" ht="15.75">
      <c r="A282" s="3" t="s">
        <v>738</v>
      </c>
      <c r="B282" s="3"/>
      <c r="C282" s="3"/>
      <c r="D282" s="33">
        <f>SUM(E282:DZ282)</f>
        <v>496.50000000000034</v>
      </c>
      <c r="E282" s="9">
        <v>0</v>
      </c>
      <c r="F282" s="9">
        <v>174.39999999999998</v>
      </c>
      <c r="G282" s="9">
        <v>50.1</v>
      </c>
      <c r="H282" s="9">
        <v>97.3</v>
      </c>
      <c r="I282" s="9">
        <v>7.5</v>
      </c>
      <c r="J282" s="9">
        <v>10.5</v>
      </c>
      <c r="K282" s="9">
        <v>51.8</v>
      </c>
      <c r="L282" s="9">
        <v>16.5</v>
      </c>
      <c r="M282" s="9">
        <v>8.4</v>
      </c>
      <c r="N282" s="9">
        <v>2.2000000000000002</v>
      </c>
      <c r="O282" s="9">
        <v>5.6</v>
      </c>
      <c r="P282" s="9">
        <v>71.100000000000364</v>
      </c>
      <c r="Q282" s="9">
        <v>1.1000000000000001</v>
      </c>
      <c r="R282" s="9">
        <v>0</v>
      </c>
      <c r="S282" s="9">
        <v>0</v>
      </c>
      <c r="T282" s="63"/>
      <c r="U282" s="63"/>
      <c r="V282" s="63"/>
      <c r="W282" s="347"/>
      <c r="X282" s="337"/>
      <c r="Y282" s="63"/>
      <c r="AA282" s="9"/>
      <c r="AB282" s="9"/>
      <c r="AC282" s="9"/>
      <c r="AD282" s="9"/>
      <c r="AE282" s="9"/>
      <c r="AF282" s="9"/>
      <c r="AG282" s="9"/>
      <c r="AH282" s="9"/>
      <c r="AI282" s="277"/>
      <c r="AJ282" s="277"/>
      <c r="AK282" s="63"/>
      <c r="AL282" s="347"/>
      <c r="AM282" s="63"/>
      <c r="AN282" s="63"/>
    </row>
    <row r="283" spans="1:40" ht="15.75">
      <c r="A283" s="82" t="s">
        <v>1660</v>
      </c>
      <c r="B283" s="3"/>
      <c r="C283" s="3"/>
      <c r="D283" s="33">
        <f>SUM(E283:DZ283)</f>
        <v>387.49999999999841</v>
      </c>
      <c r="E283" s="9">
        <v>56.200000000000045</v>
      </c>
      <c r="F283" s="9">
        <v>81</v>
      </c>
      <c r="G283" s="9">
        <v>43.400000000000006</v>
      </c>
      <c r="H283" s="9">
        <v>1.5</v>
      </c>
      <c r="I283" s="9">
        <v>18.299999999999997</v>
      </c>
      <c r="J283" s="9">
        <v>26</v>
      </c>
      <c r="K283" s="9">
        <v>44</v>
      </c>
      <c r="L283" s="9">
        <v>0</v>
      </c>
      <c r="M283" s="9">
        <v>0</v>
      </c>
      <c r="N283" s="9">
        <v>26.8</v>
      </c>
      <c r="O283" s="9">
        <v>21.1</v>
      </c>
      <c r="P283" s="9">
        <v>64.799999999998363</v>
      </c>
      <c r="Q283" s="9">
        <v>0</v>
      </c>
      <c r="R283" s="9">
        <v>4.4000000000000004</v>
      </c>
      <c r="S283" s="9">
        <v>0</v>
      </c>
      <c r="T283" s="225"/>
      <c r="U283" s="225"/>
      <c r="V283" s="63"/>
      <c r="W283" s="347"/>
      <c r="X283" s="337"/>
      <c r="Y283" s="63"/>
      <c r="AA283" s="9"/>
      <c r="AB283" s="9"/>
      <c r="AC283" s="9"/>
      <c r="AD283" s="9"/>
      <c r="AE283" s="9"/>
      <c r="AF283" s="9"/>
      <c r="AG283" s="9"/>
      <c r="AH283" s="9"/>
      <c r="AI283" s="277"/>
      <c r="AJ283" s="277"/>
      <c r="AK283" s="63"/>
      <c r="AL283" s="347"/>
      <c r="AM283" s="63"/>
      <c r="AN283" s="63"/>
    </row>
    <row r="284" spans="1:40" ht="15.75">
      <c r="A284" s="3" t="s">
        <v>3397</v>
      </c>
      <c r="B284" s="3"/>
      <c r="C284" s="3"/>
      <c r="D284" s="33">
        <f>SUM(E284:DZ284)</f>
        <v>461.90000000000271</v>
      </c>
      <c r="E284" s="9">
        <v>0</v>
      </c>
      <c r="F284" s="9">
        <v>85.1</v>
      </c>
      <c r="G284" s="9">
        <v>105.8</v>
      </c>
      <c r="H284" s="9">
        <v>73.7</v>
      </c>
      <c r="I284" s="9">
        <v>9.7999999999999989</v>
      </c>
      <c r="J284" s="9">
        <v>0</v>
      </c>
      <c r="K284" s="9">
        <v>0</v>
      </c>
      <c r="L284" s="9">
        <v>30</v>
      </c>
      <c r="M284" s="9">
        <v>52.5</v>
      </c>
      <c r="N284" s="9">
        <v>0</v>
      </c>
      <c r="O284" s="9">
        <v>59.8</v>
      </c>
      <c r="P284" s="9">
        <v>44.000000000002728</v>
      </c>
      <c r="Q284" s="9">
        <v>1.2</v>
      </c>
      <c r="R284" s="9">
        <v>0</v>
      </c>
      <c r="S284" s="9">
        <v>0</v>
      </c>
      <c r="T284" s="63"/>
      <c r="U284" s="63"/>
      <c r="V284" s="63"/>
      <c r="W284" s="360"/>
      <c r="X284" s="337"/>
      <c r="Y284" s="63"/>
      <c r="AA284" s="9"/>
      <c r="AB284" s="9"/>
      <c r="AC284" s="9"/>
      <c r="AD284" s="9"/>
      <c r="AE284" s="9"/>
      <c r="AF284" s="9"/>
      <c r="AG284" s="9"/>
      <c r="AH284" s="9"/>
      <c r="AI284" s="28"/>
      <c r="AJ284" s="28"/>
      <c r="AK284" s="63"/>
      <c r="AL284" s="347"/>
      <c r="AM284" s="63"/>
      <c r="AN284" s="63"/>
    </row>
    <row r="285" spans="1:40" ht="15.75">
      <c r="A285" s="3" t="s">
        <v>779</v>
      </c>
      <c r="B285" s="3"/>
      <c r="C285" s="3"/>
      <c r="D285" s="33">
        <f>SUM(E285:DZ285)</f>
        <v>474.39999999999964</v>
      </c>
      <c r="E285" s="9">
        <v>10.799999999999955</v>
      </c>
      <c r="F285" s="9">
        <v>207.8</v>
      </c>
      <c r="G285" s="9">
        <v>21.400000000000002</v>
      </c>
      <c r="H285" s="9">
        <v>55</v>
      </c>
      <c r="I285" s="9">
        <v>49.1</v>
      </c>
      <c r="J285" s="9">
        <v>0</v>
      </c>
      <c r="K285" s="9">
        <v>7.5</v>
      </c>
      <c r="L285" s="9">
        <v>0</v>
      </c>
      <c r="M285" s="9">
        <v>0</v>
      </c>
      <c r="N285" s="9">
        <v>2.4</v>
      </c>
      <c r="O285" s="9">
        <v>45</v>
      </c>
      <c r="P285" s="9">
        <v>16.899999999999636</v>
      </c>
      <c r="Q285" s="9">
        <v>0</v>
      </c>
      <c r="R285" s="9">
        <v>42</v>
      </c>
      <c r="S285" s="9">
        <v>16.5</v>
      </c>
      <c r="T285" s="277"/>
      <c r="U285" s="277"/>
      <c r="V285" s="63"/>
      <c r="W285" s="347"/>
      <c r="X285" s="337"/>
      <c r="Y285" s="63"/>
      <c r="AA285" s="9"/>
      <c r="AB285" s="9"/>
      <c r="AC285" s="9"/>
      <c r="AD285" s="9"/>
      <c r="AE285" s="9"/>
      <c r="AF285" s="9"/>
      <c r="AG285" s="9"/>
      <c r="AH285" s="9"/>
      <c r="AI285" s="225"/>
      <c r="AJ285" s="225"/>
      <c r="AK285" s="63"/>
      <c r="AL285" s="347"/>
      <c r="AM285" s="63"/>
      <c r="AN285" s="63"/>
    </row>
    <row r="286" spans="1:40" ht="15.75">
      <c r="A286" s="60" t="s">
        <v>2050</v>
      </c>
      <c r="B286" s="3"/>
      <c r="C286" s="3"/>
      <c r="D286" s="33">
        <f>SUM(E286:DZ286)</f>
        <v>496.70000000000044</v>
      </c>
      <c r="E286" s="9">
        <v>32.500000000000114</v>
      </c>
      <c r="F286" s="9">
        <v>60</v>
      </c>
      <c r="G286" s="9">
        <v>64</v>
      </c>
      <c r="H286" s="9">
        <v>0</v>
      </c>
      <c r="I286" s="9">
        <v>37.400000000000006</v>
      </c>
      <c r="J286" s="9">
        <v>9.1</v>
      </c>
      <c r="K286" s="9">
        <v>0</v>
      </c>
      <c r="L286" s="9">
        <v>32.5</v>
      </c>
      <c r="M286" s="9">
        <v>0</v>
      </c>
      <c r="N286" s="9">
        <v>22</v>
      </c>
      <c r="O286" s="9">
        <v>24.7</v>
      </c>
      <c r="P286" s="9">
        <v>90.100000000000364</v>
      </c>
      <c r="Q286" s="9">
        <v>32.5</v>
      </c>
      <c r="R286" s="9">
        <v>60</v>
      </c>
      <c r="S286" s="9">
        <v>31.9</v>
      </c>
      <c r="T286" s="277"/>
      <c r="U286" s="277"/>
      <c r="V286" s="63"/>
      <c r="W286" s="347"/>
      <c r="X286" s="337"/>
      <c r="Y286" s="63"/>
      <c r="AA286" s="9"/>
      <c r="AB286" s="9"/>
      <c r="AC286" s="9"/>
      <c r="AD286" s="9"/>
      <c r="AE286" s="9"/>
      <c r="AF286" s="9"/>
      <c r="AG286" s="9"/>
      <c r="AH286" s="9"/>
      <c r="AI286" s="277"/>
      <c r="AJ286" s="277"/>
      <c r="AK286" s="63"/>
      <c r="AL286" s="347"/>
      <c r="AM286" s="63"/>
      <c r="AN286" s="63"/>
    </row>
    <row r="287" spans="1:40" ht="15.75">
      <c r="A287" s="3" t="s">
        <v>749</v>
      </c>
      <c r="B287" s="3"/>
      <c r="C287" s="3"/>
      <c r="D287" s="33">
        <f>SUM(E287:DZ287)</f>
        <v>654.1999999999997</v>
      </c>
      <c r="E287" s="9">
        <v>48.999999999999773</v>
      </c>
      <c r="F287" s="9">
        <v>141.5</v>
      </c>
      <c r="G287" s="9">
        <v>40.299999999999997</v>
      </c>
      <c r="H287" s="9">
        <v>63.1</v>
      </c>
      <c r="I287" s="9">
        <v>4.4000000000000004</v>
      </c>
      <c r="J287" s="9">
        <v>0</v>
      </c>
      <c r="K287" s="9">
        <v>24</v>
      </c>
      <c r="L287" s="9">
        <v>2.4</v>
      </c>
      <c r="M287" s="9">
        <v>0</v>
      </c>
      <c r="N287" s="9">
        <v>52</v>
      </c>
      <c r="O287" s="9">
        <v>57.5</v>
      </c>
      <c r="P287" s="9">
        <v>48</v>
      </c>
      <c r="Q287" s="9">
        <v>63.7</v>
      </c>
      <c r="R287" s="9">
        <v>59.3</v>
      </c>
      <c r="S287" s="9">
        <v>49</v>
      </c>
      <c r="T287" s="63"/>
      <c r="U287" s="63"/>
      <c r="V287" s="63"/>
      <c r="W287" s="347"/>
      <c r="X287" s="337"/>
      <c r="Y287" s="63"/>
      <c r="AA287" s="9"/>
      <c r="AB287" s="9"/>
      <c r="AC287" s="9"/>
      <c r="AD287" s="9"/>
      <c r="AE287" s="9"/>
      <c r="AF287" s="9"/>
      <c r="AG287" s="9"/>
      <c r="AH287" s="9"/>
      <c r="AI287" s="277"/>
      <c r="AJ287" s="277"/>
      <c r="AK287" s="63"/>
      <c r="AL287" s="347"/>
      <c r="AM287" s="63"/>
      <c r="AN287" s="63"/>
    </row>
    <row r="288" spans="1:40" ht="15.75">
      <c r="A288" s="3" t="s">
        <v>748</v>
      </c>
      <c r="B288" s="3"/>
      <c r="C288" s="3"/>
      <c r="D288" s="33">
        <f>SUM(E288:DZ288)</f>
        <v>570.89999999999895</v>
      </c>
      <c r="E288" s="9">
        <v>18.199999999999932</v>
      </c>
      <c r="F288" s="9">
        <v>148.20000000000002</v>
      </c>
      <c r="G288" s="9">
        <v>20.100000000000001</v>
      </c>
      <c r="H288" s="9">
        <v>45.1</v>
      </c>
      <c r="I288" s="9">
        <v>32.5</v>
      </c>
      <c r="J288" s="9">
        <v>87.4</v>
      </c>
      <c r="K288" s="9">
        <v>0</v>
      </c>
      <c r="L288" s="9">
        <v>0</v>
      </c>
      <c r="M288" s="9">
        <v>57.3</v>
      </c>
      <c r="N288" s="9">
        <v>2.6</v>
      </c>
      <c r="O288" s="9">
        <v>0</v>
      </c>
      <c r="P288" s="9">
        <v>106.99999999999909</v>
      </c>
      <c r="Q288" s="9">
        <v>0</v>
      </c>
      <c r="R288" s="9">
        <v>30</v>
      </c>
      <c r="S288" s="9">
        <v>22.5</v>
      </c>
      <c r="T288" s="63"/>
      <c r="U288" s="63"/>
      <c r="V288" s="63"/>
      <c r="W288" s="347"/>
      <c r="X288" s="337"/>
      <c r="Y288" s="63"/>
      <c r="AA288" s="9"/>
      <c r="AB288" s="9"/>
      <c r="AC288" s="9"/>
      <c r="AD288" s="9"/>
      <c r="AE288" s="9"/>
      <c r="AF288" s="9"/>
      <c r="AG288" s="9"/>
      <c r="AH288" s="9"/>
      <c r="AI288" s="28"/>
      <c r="AJ288" s="28"/>
      <c r="AK288" s="63"/>
      <c r="AL288" s="347"/>
      <c r="AM288" s="63"/>
      <c r="AN288" s="63"/>
    </row>
    <row r="289" spans="1:40" ht="15.75">
      <c r="A289" s="60" t="s">
        <v>2052</v>
      </c>
      <c r="B289" s="3"/>
      <c r="C289" s="3"/>
      <c r="D289" s="33">
        <f>SUM(E289:DZ289)</f>
        <v>372.20000000000198</v>
      </c>
      <c r="E289" s="9">
        <v>0</v>
      </c>
      <c r="F289" s="9">
        <v>44</v>
      </c>
      <c r="G289" s="9">
        <v>51.9</v>
      </c>
      <c r="H289" s="9">
        <v>0</v>
      </c>
      <c r="I289" s="9">
        <v>13.600000000000001</v>
      </c>
      <c r="J289" s="9">
        <v>6</v>
      </c>
      <c r="K289" s="9">
        <v>0</v>
      </c>
      <c r="L289" s="9">
        <v>0</v>
      </c>
      <c r="M289" s="9">
        <v>52</v>
      </c>
      <c r="N289" s="9">
        <v>3.9000000000000004</v>
      </c>
      <c r="O289" s="9">
        <v>127.5</v>
      </c>
      <c r="P289" s="9">
        <v>40.300000000002001</v>
      </c>
      <c r="Q289" s="9">
        <v>33</v>
      </c>
      <c r="R289" s="9">
        <v>0</v>
      </c>
      <c r="S289" s="9">
        <v>0</v>
      </c>
      <c r="T289" s="277"/>
      <c r="U289" s="277"/>
      <c r="V289" s="63"/>
      <c r="W289" s="347"/>
      <c r="X289" s="337"/>
      <c r="Y289" s="63"/>
      <c r="AA289" s="9"/>
      <c r="AB289" s="9"/>
      <c r="AC289" s="9"/>
      <c r="AD289" s="9"/>
      <c r="AE289" s="9"/>
      <c r="AF289" s="9"/>
      <c r="AG289" s="9"/>
      <c r="AH289" s="9"/>
      <c r="AI289" s="225"/>
      <c r="AJ289" s="225"/>
      <c r="AK289" s="63"/>
      <c r="AL289" s="347"/>
      <c r="AM289" s="63"/>
      <c r="AN289" s="63"/>
    </row>
    <row r="290" spans="1:40" ht="15.75">
      <c r="A290" s="60" t="s">
        <v>2157</v>
      </c>
      <c r="B290" s="3"/>
      <c r="C290" s="3"/>
      <c r="D290" s="33">
        <f>SUM(E290:DZ290)</f>
        <v>664.09999999999991</v>
      </c>
      <c r="E290" s="9">
        <v>68.799999999999955</v>
      </c>
      <c r="F290" s="9">
        <v>70.8</v>
      </c>
      <c r="G290" s="9">
        <v>107.8</v>
      </c>
      <c r="H290" s="9">
        <v>42</v>
      </c>
      <c r="I290" s="9">
        <v>9.1</v>
      </c>
      <c r="J290" s="9">
        <v>119.4</v>
      </c>
      <c r="K290" s="9">
        <v>32.4</v>
      </c>
      <c r="L290" s="9">
        <v>46.4</v>
      </c>
      <c r="M290" s="9">
        <v>14.3</v>
      </c>
      <c r="N290" s="9">
        <v>12.6</v>
      </c>
      <c r="O290" s="9">
        <v>19.100000000000001</v>
      </c>
      <c r="P290" s="9">
        <v>0</v>
      </c>
      <c r="Q290" s="9">
        <v>23.900000000000002</v>
      </c>
      <c r="R290" s="9">
        <v>52</v>
      </c>
      <c r="S290" s="9">
        <v>45.5</v>
      </c>
      <c r="T290" s="277"/>
      <c r="U290" s="277"/>
      <c r="V290" s="63"/>
      <c r="W290" s="347"/>
      <c r="X290" s="337"/>
      <c r="Y290" s="63"/>
      <c r="AA290" s="9"/>
      <c r="AB290" s="9"/>
      <c r="AC290" s="9"/>
      <c r="AD290" s="9"/>
      <c r="AE290" s="9"/>
      <c r="AF290" s="9"/>
      <c r="AG290" s="9"/>
      <c r="AH290" s="9"/>
      <c r="AI290" s="63"/>
      <c r="AJ290" s="63"/>
      <c r="AK290" s="63"/>
      <c r="AL290" s="347"/>
      <c r="AM290" s="63"/>
      <c r="AN290" s="63"/>
    </row>
    <row r="291" spans="1:40" ht="15.75">
      <c r="A291" s="3" t="s">
        <v>3377</v>
      </c>
      <c r="B291" s="3"/>
      <c r="C291" s="3"/>
      <c r="D291" s="33">
        <f>SUM(E291:DZ291)</f>
        <v>559.19999999999857</v>
      </c>
      <c r="E291" s="9">
        <v>75</v>
      </c>
      <c r="F291" s="9">
        <v>121.60000000000001</v>
      </c>
      <c r="G291" s="9">
        <v>22.1</v>
      </c>
      <c r="H291" s="9">
        <v>107.80000000000001</v>
      </c>
      <c r="I291" s="9">
        <v>0</v>
      </c>
      <c r="J291" s="9">
        <v>27.3</v>
      </c>
      <c r="K291" s="9">
        <v>26.9</v>
      </c>
      <c r="L291" s="9">
        <v>0</v>
      </c>
      <c r="M291" s="9">
        <v>52.5</v>
      </c>
      <c r="N291" s="9">
        <v>2.8</v>
      </c>
      <c r="O291" s="9">
        <v>68.900000000000006</v>
      </c>
      <c r="P291" s="9">
        <v>18.099999999998545</v>
      </c>
      <c r="Q291" s="9">
        <v>16.5</v>
      </c>
      <c r="R291" s="9">
        <v>1.5</v>
      </c>
      <c r="S291" s="9">
        <v>18.200000000000003</v>
      </c>
      <c r="T291" s="63"/>
      <c r="U291" s="63"/>
      <c r="V291" s="63"/>
      <c r="W291" s="360"/>
      <c r="X291" s="337"/>
      <c r="Y291" s="63"/>
      <c r="AA291" s="9"/>
      <c r="AB291" s="9"/>
      <c r="AC291" s="9"/>
      <c r="AD291" s="9"/>
      <c r="AE291" s="9"/>
      <c r="AF291" s="9"/>
      <c r="AG291" s="9"/>
      <c r="AH291" s="9"/>
      <c r="AI291" s="63"/>
      <c r="AJ291" s="63"/>
      <c r="AK291" s="63"/>
      <c r="AL291" s="347"/>
      <c r="AM291" s="63"/>
      <c r="AN291" s="63"/>
    </row>
    <row r="292" spans="1:40" ht="15.75">
      <c r="A292" s="3" t="s">
        <v>733</v>
      </c>
      <c r="B292" s="3"/>
      <c r="C292" s="3"/>
      <c r="D292" s="33">
        <f>SUM(E292:DZ292)</f>
        <v>671.50000000000318</v>
      </c>
      <c r="E292" s="9">
        <v>59.5</v>
      </c>
      <c r="F292" s="9">
        <v>142.4</v>
      </c>
      <c r="G292" s="9">
        <v>31.5</v>
      </c>
      <c r="H292" s="9">
        <v>58.5</v>
      </c>
      <c r="I292" s="9">
        <v>0</v>
      </c>
      <c r="J292" s="9">
        <v>29.299999999999997</v>
      </c>
      <c r="K292" s="9">
        <v>0</v>
      </c>
      <c r="L292" s="9">
        <v>60</v>
      </c>
      <c r="M292" s="9">
        <v>19.5</v>
      </c>
      <c r="N292" s="9">
        <v>0</v>
      </c>
      <c r="O292" s="9">
        <v>42</v>
      </c>
      <c r="P292" s="9">
        <v>105.60000000000309</v>
      </c>
      <c r="Q292" s="9">
        <v>18.2</v>
      </c>
      <c r="R292" s="9">
        <v>56</v>
      </c>
      <c r="S292" s="9">
        <v>49</v>
      </c>
      <c r="T292" s="63"/>
      <c r="U292" s="63"/>
      <c r="V292" s="63"/>
      <c r="W292" s="347"/>
      <c r="X292" s="337"/>
      <c r="Y292" s="63"/>
      <c r="AA292" s="9"/>
      <c r="AB292" s="9"/>
      <c r="AC292" s="9"/>
      <c r="AD292" s="9"/>
      <c r="AE292" s="9"/>
      <c r="AF292" s="9"/>
      <c r="AG292" s="9"/>
      <c r="AH292" s="9"/>
      <c r="AI292" s="277"/>
      <c r="AJ292" s="277"/>
      <c r="AK292" s="63"/>
      <c r="AL292" s="347"/>
      <c r="AM292" s="63"/>
      <c r="AN292" s="63"/>
    </row>
    <row r="293" spans="1:40" ht="15.75">
      <c r="A293" s="3" t="s">
        <v>3380</v>
      </c>
      <c r="B293" s="3"/>
      <c r="C293" s="3"/>
      <c r="D293" s="33">
        <f>SUM(E293:DZ293)</f>
        <v>577.49999999999818</v>
      </c>
      <c r="E293" s="9">
        <v>10.800000000000068</v>
      </c>
      <c r="F293" s="9">
        <v>128.1</v>
      </c>
      <c r="G293" s="9">
        <v>65.099999999999994</v>
      </c>
      <c r="H293" s="9">
        <v>46.5</v>
      </c>
      <c r="I293" s="9">
        <v>0</v>
      </c>
      <c r="J293" s="9">
        <v>9.1</v>
      </c>
      <c r="K293" s="9">
        <v>67.5</v>
      </c>
      <c r="L293" s="9">
        <v>0</v>
      </c>
      <c r="M293" s="9">
        <v>76.5</v>
      </c>
      <c r="N293" s="9">
        <v>0</v>
      </c>
      <c r="O293" s="9">
        <v>58.4</v>
      </c>
      <c r="P293" s="9">
        <v>92.499999999998181</v>
      </c>
      <c r="Q293" s="9">
        <v>0</v>
      </c>
      <c r="R293" s="9">
        <v>0</v>
      </c>
      <c r="S293" s="9">
        <v>23</v>
      </c>
      <c r="T293" s="63"/>
      <c r="U293" s="63"/>
      <c r="V293" s="63"/>
      <c r="W293" s="360"/>
      <c r="X293" s="337"/>
      <c r="Y293" s="63"/>
      <c r="AA293" s="82"/>
      <c r="AB293" s="82"/>
      <c r="AC293" s="3"/>
      <c r="AD293" s="79"/>
      <c r="AE293" s="137"/>
    </row>
    <row r="294" spans="1:40" ht="15.75">
      <c r="A294" s="60" t="s">
        <v>2002</v>
      </c>
      <c r="B294" s="3"/>
      <c r="C294" s="3"/>
      <c r="D294" s="33">
        <f>SUM(E294:DZ294)</f>
        <v>391.60000000000235</v>
      </c>
      <c r="E294" s="9">
        <v>0</v>
      </c>
      <c r="F294" s="9">
        <v>69.900000000000006</v>
      </c>
      <c r="G294" s="9">
        <v>23.299999999999997</v>
      </c>
      <c r="H294" s="9">
        <v>60.5</v>
      </c>
      <c r="I294" s="9">
        <v>0</v>
      </c>
      <c r="J294" s="9">
        <v>9.7999999999999989</v>
      </c>
      <c r="K294" s="9">
        <v>60</v>
      </c>
      <c r="L294" s="9">
        <v>53.5</v>
      </c>
      <c r="M294" s="9">
        <v>58.9</v>
      </c>
      <c r="N294" s="9">
        <v>2.6</v>
      </c>
      <c r="O294" s="9">
        <v>0</v>
      </c>
      <c r="P294" s="9">
        <v>51.900000000002365</v>
      </c>
      <c r="Q294" s="9">
        <v>1.2</v>
      </c>
      <c r="R294" s="9">
        <v>0</v>
      </c>
      <c r="S294" s="9">
        <v>0</v>
      </c>
      <c r="T294" s="277"/>
      <c r="U294" s="277"/>
      <c r="V294" s="63"/>
      <c r="W294" s="347"/>
      <c r="X294" s="337"/>
      <c r="Y294" s="63"/>
    </row>
    <row r="295" spans="1:40" ht="15.75">
      <c r="A295" s="3" t="s">
        <v>3399</v>
      </c>
      <c r="B295" s="3"/>
      <c r="C295" s="3"/>
      <c r="D295" s="33">
        <f>SUM(E295:DZ295)</f>
        <v>491.9</v>
      </c>
      <c r="E295" s="9">
        <v>15.600000000000023</v>
      </c>
      <c r="F295" s="9">
        <v>76.2</v>
      </c>
      <c r="G295" s="9">
        <v>68</v>
      </c>
      <c r="H295" s="9">
        <v>81.8</v>
      </c>
      <c r="I295" s="9">
        <v>0</v>
      </c>
      <c r="J295" s="9">
        <v>56</v>
      </c>
      <c r="K295" s="9">
        <v>60.4</v>
      </c>
      <c r="L295" s="9">
        <v>15.399999999999999</v>
      </c>
      <c r="M295" s="9">
        <v>0</v>
      </c>
      <c r="N295" s="9">
        <v>0</v>
      </c>
      <c r="O295" s="9">
        <v>5.5</v>
      </c>
      <c r="P295" s="9">
        <v>74</v>
      </c>
      <c r="Q295" s="9">
        <v>0</v>
      </c>
      <c r="R295" s="9">
        <v>0</v>
      </c>
      <c r="S295" s="9">
        <v>39</v>
      </c>
      <c r="T295" s="63"/>
      <c r="U295" s="63"/>
      <c r="V295" s="63"/>
      <c r="W295" s="360"/>
      <c r="X295" s="337"/>
      <c r="Y295" s="63"/>
    </row>
    <row r="296" spans="1:40" s="30" customFormat="1" ht="15.75" customHeight="1">
      <c r="A296" s="60" t="s">
        <v>31</v>
      </c>
      <c r="B296" s="3"/>
      <c r="C296" s="3"/>
      <c r="D296" s="33">
        <f>SUM(E296:DZ296)</f>
        <v>639.29999999999927</v>
      </c>
      <c r="E296" s="9">
        <v>94.599999999999909</v>
      </c>
      <c r="F296" s="9">
        <v>135.5</v>
      </c>
      <c r="G296" s="9">
        <v>45.900000000000006</v>
      </c>
      <c r="H296" s="9">
        <v>54.5</v>
      </c>
      <c r="I296" s="9">
        <v>28</v>
      </c>
      <c r="J296" s="9">
        <v>50.3</v>
      </c>
      <c r="K296" s="9">
        <v>5.6</v>
      </c>
      <c r="L296" s="9">
        <v>0</v>
      </c>
      <c r="M296" s="9">
        <v>0</v>
      </c>
      <c r="N296" s="9">
        <v>2.8</v>
      </c>
      <c r="O296" s="9">
        <v>0</v>
      </c>
      <c r="P296" s="9">
        <v>67.299999999999272</v>
      </c>
      <c r="Q296" s="9">
        <v>14.3</v>
      </c>
      <c r="R296" s="9">
        <v>102</v>
      </c>
      <c r="S296" s="9">
        <v>38.5</v>
      </c>
      <c r="T296" s="277"/>
      <c r="U296" s="277"/>
      <c r="V296" s="63"/>
      <c r="W296" s="348"/>
      <c r="X296" s="337"/>
      <c r="Y296" s="63"/>
    </row>
    <row r="297" spans="1:40" ht="15.75">
      <c r="A297" s="3" t="s">
        <v>790</v>
      </c>
      <c r="B297" s="3"/>
      <c r="C297" s="3"/>
      <c r="D297" s="33">
        <f>SUM(E297:DZ297)</f>
        <v>1104.0000000000009</v>
      </c>
      <c r="E297" s="9">
        <v>114.20000000000016</v>
      </c>
      <c r="F297" s="9">
        <v>125.5</v>
      </c>
      <c r="G297" s="9">
        <v>92.2</v>
      </c>
      <c r="H297" s="9">
        <v>24.200000000000003</v>
      </c>
      <c r="I297" s="9">
        <v>46.8</v>
      </c>
      <c r="J297" s="9">
        <v>9.1</v>
      </c>
      <c r="K297" s="9">
        <v>103.3</v>
      </c>
      <c r="L297" s="9">
        <v>14.3</v>
      </c>
      <c r="M297" s="9">
        <v>98</v>
      </c>
      <c r="N297" s="9">
        <v>2.2000000000000002</v>
      </c>
      <c r="O297" s="9">
        <v>33</v>
      </c>
      <c r="P297" s="9">
        <v>190.20000000000073</v>
      </c>
      <c r="Q297" s="9">
        <v>66.7</v>
      </c>
      <c r="R297" s="9">
        <v>56</v>
      </c>
      <c r="S297" s="9">
        <v>128.30000000000001</v>
      </c>
      <c r="T297" s="63"/>
      <c r="U297" s="63"/>
      <c r="V297" s="63"/>
      <c r="W297" s="347"/>
      <c r="X297" s="337"/>
      <c r="Y297" s="63"/>
      <c r="AA297" s="277"/>
      <c r="AB297" s="277"/>
      <c r="AC297" s="63"/>
      <c r="AD297" s="347"/>
      <c r="AE297" s="63"/>
      <c r="AF297" s="63"/>
    </row>
    <row r="298" spans="1:40" ht="15.75">
      <c r="A298" s="3" t="s">
        <v>3383</v>
      </c>
      <c r="B298" s="3"/>
      <c r="C298" s="3"/>
      <c r="D298" s="33">
        <f>SUM(E298:DZ298)</f>
        <v>577.40000000000111</v>
      </c>
      <c r="E298" s="9">
        <v>30</v>
      </c>
      <c r="F298" s="9">
        <v>64.2</v>
      </c>
      <c r="G298" s="9">
        <v>125.9</v>
      </c>
      <c r="H298" s="9">
        <v>21.9</v>
      </c>
      <c r="I298" s="9">
        <v>12.100000000000001</v>
      </c>
      <c r="J298" s="9">
        <v>0</v>
      </c>
      <c r="K298" s="9">
        <v>0</v>
      </c>
      <c r="L298" s="9">
        <v>0</v>
      </c>
      <c r="M298" s="9">
        <v>0</v>
      </c>
      <c r="N298" s="9">
        <v>2.6</v>
      </c>
      <c r="O298" s="9">
        <v>30</v>
      </c>
      <c r="P298" s="9">
        <v>30.800000000001091</v>
      </c>
      <c r="Q298" s="9">
        <v>95</v>
      </c>
      <c r="R298" s="9">
        <v>63.4</v>
      </c>
      <c r="S298" s="9">
        <v>101.5</v>
      </c>
      <c r="T298" s="63"/>
      <c r="U298" s="63"/>
      <c r="V298" s="63"/>
      <c r="W298" s="360"/>
      <c r="X298" s="337"/>
      <c r="Y298" s="63"/>
      <c r="AA298" s="225"/>
      <c r="AB298" s="225"/>
      <c r="AC298" s="63"/>
      <c r="AD298" s="347"/>
      <c r="AE298" s="63"/>
      <c r="AF298" s="63"/>
    </row>
    <row r="299" spans="1:40" ht="15.75">
      <c r="A299" s="3" t="s">
        <v>755</v>
      </c>
      <c r="B299" s="3"/>
      <c r="C299" s="3"/>
      <c r="D299" s="33">
        <f>SUM(E299:DZ299)</f>
        <v>637.19999999999982</v>
      </c>
      <c r="E299" s="9">
        <v>45.5</v>
      </c>
      <c r="F299" s="9">
        <v>94.4</v>
      </c>
      <c r="G299" s="9">
        <v>40.599999999999994</v>
      </c>
      <c r="H299" s="9">
        <v>51</v>
      </c>
      <c r="I299" s="9">
        <v>20.9</v>
      </c>
      <c r="J299" s="9">
        <v>32.299999999999997</v>
      </c>
      <c r="K299" s="9">
        <v>49</v>
      </c>
      <c r="L299" s="9">
        <v>0</v>
      </c>
      <c r="M299" s="9">
        <v>7.7000000000000011</v>
      </c>
      <c r="N299" s="9">
        <v>5.2</v>
      </c>
      <c r="O299" s="9">
        <v>11.1</v>
      </c>
      <c r="P299" s="9">
        <v>102.69999999999982</v>
      </c>
      <c r="Q299" s="9">
        <v>16.900000000000002</v>
      </c>
      <c r="R299" s="9">
        <v>114.4</v>
      </c>
      <c r="S299" s="9">
        <v>45.5</v>
      </c>
      <c r="T299" s="63"/>
      <c r="U299" s="63"/>
      <c r="V299" s="63"/>
      <c r="W299" s="347"/>
      <c r="X299" s="337"/>
      <c r="Y299" s="63"/>
      <c r="AA299" s="63"/>
      <c r="AB299" s="63"/>
      <c r="AC299" s="63"/>
      <c r="AD299" s="348"/>
      <c r="AE299" s="63"/>
      <c r="AF299" s="63"/>
    </row>
    <row r="300" spans="1:40" ht="15.75">
      <c r="A300" s="3" t="s">
        <v>782</v>
      </c>
      <c r="B300" s="3"/>
      <c r="C300" s="3"/>
      <c r="D300" s="33">
        <f>SUM(E300:DZ300)</f>
        <v>516.69999999999914</v>
      </c>
      <c r="E300" s="9">
        <v>26</v>
      </c>
      <c r="F300" s="9">
        <v>70.099999999999994</v>
      </c>
      <c r="G300" s="9">
        <v>26.6</v>
      </c>
      <c r="H300" s="9">
        <v>0</v>
      </c>
      <c r="I300" s="9">
        <v>13.2</v>
      </c>
      <c r="J300" s="9">
        <v>51.8</v>
      </c>
      <c r="K300" s="9">
        <v>62.5</v>
      </c>
      <c r="L300" s="9">
        <v>35</v>
      </c>
      <c r="M300" s="9">
        <v>0</v>
      </c>
      <c r="N300" s="9">
        <v>0</v>
      </c>
      <c r="O300" s="9">
        <v>5.5</v>
      </c>
      <c r="P300" s="9">
        <v>102.99999999999909</v>
      </c>
      <c r="Q300" s="9">
        <v>71</v>
      </c>
      <c r="R300" s="9">
        <v>0</v>
      </c>
      <c r="S300" s="9">
        <v>52</v>
      </c>
      <c r="T300" s="63"/>
      <c r="U300" s="63"/>
      <c r="V300" s="63"/>
      <c r="W300" s="348"/>
      <c r="X300" s="337"/>
      <c r="Y300" s="63"/>
      <c r="AA300" s="277"/>
      <c r="AB300" s="277"/>
      <c r="AC300" s="63"/>
      <c r="AD300" s="347"/>
      <c r="AE300" s="63"/>
      <c r="AF300" s="63"/>
    </row>
    <row r="301" spans="1:40" ht="15.75">
      <c r="A301" s="60" t="s">
        <v>33</v>
      </c>
      <c r="B301" s="3"/>
      <c r="C301" s="3"/>
      <c r="D301" s="33">
        <f>SUM(E301:DZ301)</f>
        <v>489.30000000000115</v>
      </c>
      <c r="E301" s="9">
        <v>56.300000000000182</v>
      </c>
      <c r="F301" s="9">
        <v>69</v>
      </c>
      <c r="G301" s="9">
        <v>33.9</v>
      </c>
      <c r="H301" s="9">
        <v>9.9</v>
      </c>
      <c r="I301" s="9">
        <v>8.1</v>
      </c>
      <c r="J301" s="9">
        <v>9.7999999999999989</v>
      </c>
      <c r="K301" s="9">
        <v>52</v>
      </c>
      <c r="L301" s="9">
        <v>0</v>
      </c>
      <c r="M301" s="9">
        <v>38.5</v>
      </c>
      <c r="N301" s="9">
        <v>37.4</v>
      </c>
      <c r="O301" s="9">
        <v>14.3</v>
      </c>
      <c r="P301" s="9">
        <v>54.500000000000909</v>
      </c>
      <c r="Q301" s="9">
        <v>15.6</v>
      </c>
      <c r="R301" s="9">
        <v>48</v>
      </c>
      <c r="S301" s="9">
        <v>42</v>
      </c>
      <c r="T301" s="63"/>
      <c r="U301" s="63"/>
      <c r="V301" s="63"/>
      <c r="W301" s="347"/>
      <c r="X301" s="337"/>
      <c r="Y301" s="63"/>
      <c r="AA301" s="225"/>
      <c r="AB301" s="225"/>
      <c r="AC301" s="63"/>
      <c r="AD301" s="347"/>
      <c r="AE301" s="63"/>
      <c r="AF301" s="63"/>
    </row>
    <row r="302" spans="1:40" ht="15.75">
      <c r="A302" s="60" t="s">
        <v>37</v>
      </c>
      <c r="B302" s="3"/>
      <c r="C302" s="3"/>
      <c r="D302" s="33">
        <f>SUM(E302:DZ302)</f>
        <v>657.4000000000018</v>
      </c>
      <c r="E302" s="9">
        <v>88.5</v>
      </c>
      <c r="F302" s="9">
        <v>109.7</v>
      </c>
      <c r="G302" s="9">
        <v>47.3</v>
      </c>
      <c r="H302" s="9">
        <v>71</v>
      </c>
      <c r="I302" s="9">
        <v>0</v>
      </c>
      <c r="J302" s="9">
        <v>16.900000000000002</v>
      </c>
      <c r="K302" s="9">
        <v>92.2</v>
      </c>
      <c r="L302" s="9">
        <v>14.3</v>
      </c>
      <c r="M302" s="9">
        <v>12.6</v>
      </c>
      <c r="N302" s="9">
        <v>0</v>
      </c>
      <c r="O302" s="9">
        <v>10.799999999999999</v>
      </c>
      <c r="P302" s="9">
        <v>19.500000000001819</v>
      </c>
      <c r="Q302" s="9">
        <v>32.1</v>
      </c>
      <c r="R302" s="9">
        <v>48</v>
      </c>
      <c r="S302" s="9">
        <v>94.5</v>
      </c>
      <c r="T302" s="28"/>
      <c r="U302" s="28"/>
      <c r="V302" s="63"/>
      <c r="W302" s="347"/>
      <c r="X302" s="337"/>
      <c r="Y302" s="63"/>
      <c r="AA302" s="225"/>
      <c r="AB302" s="225"/>
      <c r="AC302" s="63"/>
      <c r="AD302" s="347"/>
      <c r="AE302" s="63"/>
      <c r="AF302" s="63"/>
    </row>
    <row r="303" spans="1:40" ht="15.75">
      <c r="A303" t="s">
        <v>143</v>
      </c>
      <c r="B303" s="3"/>
      <c r="C303" s="3"/>
      <c r="D303" s="33">
        <f>SUM(E303:DZ303)</f>
        <v>549.50000000000011</v>
      </c>
      <c r="E303" s="9">
        <v>36.000000000000341</v>
      </c>
      <c r="F303" s="9">
        <v>70.8</v>
      </c>
      <c r="G303" s="9">
        <v>58.7</v>
      </c>
      <c r="H303" s="9">
        <v>18.299999999999997</v>
      </c>
      <c r="I303" s="9">
        <v>5.3000000000000007</v>
      </c>
      <c r="J303" s="9">
        <v>56.3</v>
      </c>
      <c r="K303" s="9">
        <v>32.4</v>
      </c>
      <c r="L303" s="9">
        <v>42.4</v>
      </c>
      <c r="M303" s="9">
        <v>98</v>
      </c>
      <c r="N303" s="9">
        <v>2.6</v>
      </c>
      <c r="O303" s="9">
        <v>15.6</v>
      </c>
      <c r="P303" s="9">
        <v>104.69999999999982</v>
      </c>
      <c r="Q303" s="9">
        <v>0</v>
      </c>
      <c r="R303" s="9">
        <v>0</v>
      </c>
      <c r="S303" s="9">
        <v>8.4</v>
      </c>
      <c r="T303" s="277"/>
      <c r="U303" s="277"/>
      <c r="V303" s="63"/>
      <c r="W303" s="347"/>
      <c r="X303" s="337"/>
      <c r="Y303" s="63"/>
      <c r="AA303" s="277"/>
      <c r="AB303" s="277"/>
      <c r="AC303" s="63"/>
      <c r="AD303" s="347"/>
      <c r="AE303" s="63"/>
      <c r="AF303" s="63"/>
    </row>
    <row r="304" spans="1:40" ht="15.75">
      <c r="A304" s="82" t="s">
        <v>1662</v>
      </c>
      <c r="B304" s="3"/>
      <c r="C304" s="3"/>
      <c r="D304" s="33">
        <f>SUM(E304:DZ304)</f>
        <v>648.80000000000109</v>
      </c>
      <c r="E304" s="9">
        <v>114</v>
      </c>
      <c r="F304" s="9">
        <v>142.30000000000001</v>
      </c>
      <c r="G304" s="9">
        <v>42.5</v>
      </c>
      <c r="H304" s="9">
        <v>86</v>
      </c>
      <c r="I304" s="9">
        <v>0</v>
      </c>
      <c r="J304" s="9">
        <v>37.6</v>
      </c>
      <c r="K304" s="9">
        <v>25.5</v>
      </c>
      <c r="L304" s="9">
        <v>16.5</v>
      </c>
      <c r="M304" s="9">
        <v>38.5</v>
      </c>
      <c r="N304" s="9">
        <v>2.2000000000000002</v>
      </c>
      <c r="O304" s="9">
        <v>33</v>
      </c>
      <c r="P304" s="9">
        <v>33.800000000001091</v>
      </c>
      <c r="Q304" s="9">
        <v>0</v>
      </c>
      <c r="R304" s="9">
        <v>0</v>
      </c>
      <c r="S304" s="9">
        <v>76.900000000000006</v>
      </c>
      <c r="T304" s="225"/>
      <c r="U304" s="225"/>
      <c r="V304" s="63"/>
      <c r="W304" s="347"/>
      <c r="X304" s="337"/>
      <c r="Y304" s="63"/>
      <c r="AA304" s="277"/>
      <c r="AB304" s="277"/>
      <c r="AC304" s="63"/>
      <c r="AD304" s="347"/>
      <c r="AE304" s="63"/>
      <c r="AF304" s="63"/>
    </row>
    <row r="305" spans="1:32" ht="15.75">
      <c r="A305" s="60" t="s">
        <v>2030</v>
      </c>
      <c r="B305" s="3"/>
      <c r="C305" s="3"/>
      <c r="D305" s="33">
        <f>SUM(E305:DZ305)</f>
        <v>347.6</v>
      </c>
      <c r="E305" s="9">
        <v>0</v>
      </c>
      <c r="F305" s="9">
        <v>64.5</v>
      </c>
      <c r="G305" s="9">
        <v>13.5</v>
      </c>
      <c r="H305" s="9">
        <v>0</v>
      </c>
      <c r="I305" s="9">
        <v>49</v>
      </c>
      <c r="J305" s="9">
        <v>23.1</v>
      </c>
      <c r="K305" s="9">
        <v>0</v>
      </c>
      <c r="L305" s="9">
        <v>0</v>
      </c>
      <c r="M305" s="9">
        <v>26</v>
      </c>
      <c r="N305" s="9">
        <v>49</v>
      </c>
      <c r="O305" s="9">
        <v>0</v>
      </c>
      <c r="P305" s="9">
        <v>79.5</v>
      </c>
      <c r="Q305" s="9">
        <v>37.5</v>
      </c>
      <c r="R305" s="9">
        <v>0</v>
      </c>
      <c r="S305" s="9">
        <v>5.5</v>
      </c>
      <c r="T305" s="277"/>
      <c r="U305" s="277"/>
      <c r="V305" s="63"/>
      <c r="W305" s="347"/>
      <c r="X305" s="337"/>
      <c r="Y305" s="63"/>
      <c r="AA305" s="277"/>
      <c r="AB305" s="277"/>
      <c r="AC305" s="63"/>
      <c r="AD305" s="347"/>
      <c r="AE305" s="63"/>
      <c r="AF305" s="63"/>
    </row>
    <row r="306" spans="1:32" ht="15.75">
      <c r="A306" s="3" t="s">
        <v>180</v>
      </c>
      <c r="B306" s="3"/>
      <c r="C306" s="3"/>
      <c r="D306" s="33">
        <f>SUM(E306:DZ306)</f>
        <v>414.6</v>
      </c>
      <c r="E306" s="9">
        <v>0</v>
      </c>
      <c r="F306" s="9">
        <v>140.20000000000002</v>
      </c>
      <c r="G306" s="9">
        <v>55.6</v>
      </c>
      <c r="H306" s="9">
        <v>92.9</v>
      </c>
      <c r="I306" s="9">
        <v>13.2</v>
      </c>
      <c r="J306" s="9">
        <v>0</v>
      </c>
      <c r="K306" s="9">
        <v>0</v>
      </c>
      <c r="L306" s="9">
        <v>35</v>
      </c>
      <c r="M306" s="9">
        <v>0</v>
      </c>
      <c r="N306" s="9">
        <v>2.8</v>
      </c>
      <c r="O306" s="9">
        <v>0</v>
      </c>
      <c r="P306" s="9">
        <v>0</v>
      </c>
      <c r="Q306" s="9">
        <v>74.900000000000006</v>
      </c>
      <c r="R306" s="9">
        <v>0</v>
      </c>
      <c r="S306" s="9">
        <v>0</v>
      </c>
      <c r="T306" s="63"/>
      <c r="U306" s="63"/>
      <c r="V306" s="63"/>
      <c r="W306" s="360"/>
      <c r="X306" s="337"/>
      <c r="Y306" s="63"/>
      <c r="AA306" s="225"/>
      <c r="AB306" s="225"/>
      <c r="AC306" s="63"/>
      <c r="AD306" s="348"/>
      <c r="AE306" s="63"/>
      <c r="AF306" s="63"/>
    </row>
    <row r="307" spans="1:32" ht="15.75">
      <c r="A307" s="3" t="s">
        <v>3395</v>
      </c>
      <c r="B307" s="3"/>
      <c r="C307" s="3"/>
      <c r="D307" s="33">
        <f>SUM(E307:DZ307)</f>
        <v>454.79999999999961</v>
      </c>
      <c r="E307" s="9">
        <v>38.499999999999773</v>
      </c>
      <c r="F307" s="9">
        <v>102</v>
      </c>
      <c r="G307" s="9">
        <v>26</v>
      </c>
      <c r="H307" s="9">
        <v>30</v>
      </c>
      <c r="I307" s="9">
        <v>3.5999999999999996</v>
      </c>
      <c r="J307" s="9">
        <v>9.7999999999999989</v>
      </c>
      <c r="K307" s="9">
        <v>8.4</v>
      </c>
      <c r="L307" s="9">
        <v>32.5</v>
      </c>
      <c r="M307" s="9">
        <v>0</v>
      </c>
      <c r="N307" s="9">
        <v>0</v>
      </c>
      <c r="O307" s="9">
        <v>6</v>
      </c>
      <c r="P307" s="9">
        <v>101.19999999999982</v>
      </c>
      <c r="Q307" s="9">
        <v>14.3</v>
      </c>
      <c r="R307" s="9">
        <v>44</v>
      </c>
      <c r="S307" s="9">
        <v>38.5</v>
      </c>
      <c r="T307" s="63"/>
      <c r="U307" s="63"/>
      <c r="V307" s="63"/>
      <c r="W307" s="360"/>
      <c r="X307" s="337"/>
      <c r="Y307" s="63"/>
      <c r="AA307" s="63"/>
      <c r="AB307" s="63"/>
      <c r="AC307" s="63"/>
      <c r="AD307" s="347"/>
      <c r="AE307" s="63"/>
      <c r="AF307" s="63"/>
    </row>
    <row r="308" spans="1:32" ht="15.75">
      <c r="A308" s="82" t="s">
        <v>1659</v>
      </c>
      <c r="B308" s="3"/>
      <c r="C308" s="3"/>
      <c r="D308" s="33">
        <f>SUM(E308:DZ308)</f>
        <v>965.59999999999923</v>
      </c>
      <c r="E308" s="9">
        <v>91.5</v>
      </c>
      <c r="F308" s="9">
        <v>195</v>
      </c>
      <c r="G308" s="9">
        <v>142.5</v>
      </c>
      <c r="H308" s="9">
        <v>73.5</v>
      </c>
      <c r="I308" s="9">
        <v>18</v>
      </c>
      <c r="J308" s="9">
        <v>16.900000000000002</v>
      </c>
      <c r="K308" s="9">
        <v>64.400000000000006</v>
      </c>
      <c r="L308" s="9">
        <v>34.9</v>
      </c>
      <c r="M308" s="9">
        <v>0</v>
      </c>
      <c r="N308" s="9">
        <v>0</v>
      </c>
      <c r="O308" s="9">
        <v>39</v>
      </c>
      <c r="P308" s="9">
        <v>76.799999999999272</v>
      </c>
      <c r="Q308" s="9">
        <v>49.5</v>
      </c>
      <c r="R308" s="9">
        <v>102</v>
      </c>
      <c r="S308" s="9">
        <v>61.6</v>
      </c>
      <c r="T308" s="225"/>
      <c r="U308" s="225"/>
      <c r="V308" s="63"/>
      <c r="W308" s="347"/>
      <c r="X308" s="337"/>
      <c r="Y308" s="63"/>
      <c r="AA308" s="277"/>
      <c r="AB308" s="277"/>
      <c r="AC308" s="63"/>
      <c r="AD308" s="347"/>
      <c r="AE308" s="63"/>
      <c r="AF308" s="63"/>
    </row>
    <row r="309" spans="1:32" ht="15.75">
      <c r="A309" s="3" t="s">
        <v>155</v>
      </c>
      <c r="B309" s="3"/>
      <c r="C309" s="3"/>
      <c r="D309" s="33">
        <f>SUM(E309:DZ309)</f>
        <v>691.00000000000443</v>
      </c>
      <c r="E309" s="9">
        <v>87</v>
      </c>
      <c r="F309" s="9">
        <v>166</v>
      </c>
      <c r="G309" s="9">
        <v>52.20000000000001</v>
      </c>
      <c r="H309" s="9">
        <v>83</v>
      </c>
      <c r="I309" s="9">
        <v>23.6</v>
      </c>
      <c r="J309" s="9">
        <v>15.6</v>
      </c>
      <c r="K309" s="9">
        <v>5.5</v>
      </c>
      <c r="L309" s="9">
        <v>18</v>
      </c>
      <c r="M309" s="9">
        <v>0</v>
      </c>
      <c r="N309" s="9">
        <v>0</v>
      </c>
      <c r="O309" s="9">
        <v>37.200000000000003</v>
      </c>
      <c r="P309" s="9">
        <v>1.2000000000043656</v>
      </c>
      <c r="Q309" s="9">
        <v>31.200000000000003</v>
      </c>
      <c r="R309" s="9">
        <v>104.5</v>
      </c>
      <c r="S309" s="9">
        <v>66</v>
      </c>
      <c r="T309" s="28"/>
      <c r="U309" s="28"/>
      <c r="V309" s="63"/>
      <c r="W309" s="347"/>
      <c r="X309" s="337"/>
      <c r="Y309" s="63"/>
      <c r="AA309" s="63"/>
      <c r="AB309" s="63"/>
      <c r="AC309" s="63"/>
      <c r="AD309" s="347"/>
      <c r="AE309" s="63"/>
      <c r="AF309" s="63"/>
    </row>
    <row r="310" spans="1:32" ht="15.75">
      <c r="A310" s="3" t="s">
        <v>753</v>
      </c>
      <c r="B310" s="3"/>
      <c r="C310" s="3"/>
      <c r="D310" s="33">
        <f>SUM(E310:DZ310)</f>
        <v>422.29999999999995</v>
      </c>
      <c r="E310" s="9">
        <v>32.499999999999943</v>
      </c>
      <c r="F310" s="9">
        <v>97.8</v>
      </c>
      <c r="G310" s="9">
        <v>36.799999999999997</v>
      </c>
      <c r="H310" s="9">
        <v>58.5</v>
      </c>
      <c r="I310" s="9">
        <v>1.1000000000000001</v>
      </c>
      <c r="J310" s="9">
        <v>9.7999999999999989</v>
      </c>
      <c r="K310" s="9">
        <v>38.5</v>
      </c>
      <c r="L310" s="9">
        <v>30</v>
      </c>
      <c r="M310" s="9">
        <v>7.7000000000000011</v>
      </c>
      <c r="N310" s="9">
        <v>0</v>
      </c>
      <c r="O310" s="9">
        <v>12.2</v>
      </c>
      <c r="P310" s="9">
        <v>93.5</v>
      </c>
      <c r="Q310" s="9">
        <v>0</v>
      </c>
      <c r="R310" s="9">
        <v>0</v>
      </c>
      <c r="S310" s="9">
        <v>3.9000000000000004</v>
      </c>
      <c r="T310" s="63"/>
      <c r="U310" s="63"/>
      <c r="V310" s="63"/>
      <c r="W310" s="347"/>
      <c r="X310" s="337"/>
      <c r="Y310" s="63"/>
      <c r="AA310" s="277"/>
      <c r="AB310" s="277"/>
      <c r="AC310" s="63"/>
      <c r="AD310" s="348"/>
      <c r="AE310" s="63"/>
      <c r="AF310" s="63"/>
    </row>
    <row r="311" spans="1:32" ht="15.75">
      <c r="A311" s="60" t="s">
        <v>3366</v>
      </c>
      <c r="B311" s="3"/>
      <c r="C311" s="3"/>
      <c r="D311" s="33">
        <f>SUM(E311:DZ311)</f>
        <v>627.99999999999932</v>
      </c>
      <c r="E311" s="9">
        <v>52.5</v>
      </c>
      <c r="F311" s="9">
        <v>107.5</v>
      </c>
      <c r="G311" s="9">
        <v>60.5</v>
      </c>
      <c r="H311" s="9">
        <v>88.8</v>
      </c>
      <c r="I311" s="9">
        <v>7.7000000000000011</v>
      </c>
      <c r="J311" s="9">
        <v>22.5</v>
      </c>
      <c r="K311" s="9">
        <v>8.4</v>
      </c>
      <c r="L311" s="9">
        <v>0</v>
      </c>
      <c r="M311" s="9">
        <v>32.5</v>
      </c>
      <c r="N311" s="9">
        <v>0</v>
      </c>
      <c r="O311" s="9">
        <v>51</v>
      </c>
      <c r="P311" s="9">
        <v>20.799999999999272</v>
      </c>
      <c r="Q311" s="9">
        <v>40.800000000000004</v>
      </c>
      <c r="R311" s="9">
        <v>82.5</v>
      </c>
      <c r="S311" s="9">
        <v>52.5</v>
      </c>
      <c r="T311" s="277"/>
      <c r="U311" s="277"/>
      <c r="V311" s="63"/>
      <c r="W311" s="348"/>
      <c r="X311" s="337"/>
      <c r="Y311" s="63"/>
      <c r="AA311" s="63"/>
      <c r="AB311" s="63"/>
      <c r="AC311" s="63"/>
      <c r="AD311" s="347"/>
      <c r="AE311" s="63"/>
      <c r="AF311" s="63"/>
    </row>
    <row r="312" spans="1:32" ht="15.75">
      <c r="A312" s="60" t="s">
        <v>2008</v>
      </c>
      <c r="B312" s="3"/>
      <c r="C312" s="3"/>
      <c r="D312" s="33">
        <f>SUM(E312:DZ312)</f>
        <v>667.10000000000332</v>
      </c>
      <c r="E312" s="9">
        <v>42.000000000000114</v>
      </c>
      <c r="F312" s="9">
        <v>117.89999999999999</v>
      </c>
      <c r="G312" s="9">
        <v>34.9</v>
      </c>
      <c r="H312" s="9">
        <v>88.9</v>
      </c>
      <c r="I312" s="9">
        <v>12.100000000000001</v>
      </c>
      <c r="J312" s="9">
        <v>26.6</v>
      </c>
      <c r="K312" s="9">
        <v>79.099999999999994</v>
      </c>
      <c r="L312" s="9">
        <v>0</v>
      </c>
      <c r="M312" s="9">
        <v>42</v>
      </c>
      <c r="N312" s="9">
        <v>2.4</v>
      </c>
      <c r="O312" s="9">
        <v>52.8</v>
      </c>
      <c r="P312" s="9">
        <v>102.90000000000327</v>
      </c>
      <c r="Q312" s="9">
        <v>65.5</v>
      </c>
      <c r="R312" s="9">
        <v>0</v>
      </c>
      <c r="S312" s="9">
        <v>0</v>
      </c>
      <c r="T312" s="277"/>
      <c r="U312" s="277"/>
      <c r="V312" s="63"/>
      <c r="W312" s="347"/>
      <c r="X312" s="337"/>
      <c r="Y312" s="63"/>
      <c r="AA312" s="277"/>
      <c r="AB312" s="277"/>
      <c r="AC312" s="63"/>
      <c r="AD312" s="348"/>
      <c r="AE312" s="63"/>
      <c r="AF312" s="63"/>
    </row>
    <row r="313" spans="1:32" ht="15.75">
      <c r="A313" s="60"/>
      <c r="B313" s="3"/>
      <c r="C313" s="3"/>
      <c r="D313" s="33"/>
      <c r="E313" s="17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63"/>
      <c r="AB313" s="63"/>
      <c r="AC313" s="63"/>
      <c r="AD313" s="347"/>
      <c r="AE313" s="63"/>
      <c r="AF313" s="63"/>
    </row>
    <row r="314" spans="1:32" ht="15.75">
      <c r="D314" s="3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77"/>
      <c r="AB314" s="277"/>
      <c r="AC314" s="63"/>
      <c r="AD314" s="347"/>
      <c r="AE314" s="63"/>
      <c r="AF314" s="63"/>
    </row>
    <row r="315" spans="1:32" ht="15.75">
      <c r="D315" s="3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277"/>
      <c r="AB315" s="277"/>
      <c r="AC315" s="63"/>
      <c r="AD315" s="347"/>
      <c r="AE315" s="63"/>
      <c r="AF315" s="63"/>
    </row>
    <row r="316" spans="1:32" ht="20.25">
      <c r="A316" s="30" t="s">
        <v>1551</v>
      </c>
      <c r="D316" s="32" t="s">
        <v>40</v>
      </c>
      <c r="E316" s="110" t="s">
        <v>4146</v>
      </c>
      <c r="F316" s="110" t="s">
        <v>4147</v>
      </c>
      <c r="G316" s="110" t="s">
        <v>4798</v>
      </c>
      <c r="H316" s="110" t="s">
        <v>4808</v>
      </c>
      <c r="I316" s="110" t="s">
        <v>4810</v>
      </c>
      <c r="J316" s="110" t="s">
        <v>5339</v>
      </c>
      <c r="K316" s="110" t="s">
        <v>5130</v>
      </c>
      <c r="L316" s="110" t="s">
        <v>5131</v>
      </c>
      <c r="M316" s="110" t="s">
        <v>5587</v>
      </c>
      <c r="N316" s="110" t="s">
        <v>5586</v>
      </c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277"/>
      <c r="AB316" s="277"/>
      <c r="AC316" s="63"/>
      <c r="AD316" s="348"/>
      <c r="AE316" s="63"/>
      <c r="AF316" s="63"/>
    </row>
    <row r="317" spans="1:32" ht="15.75">
      <c r="A317" s="3" t="s">
        <v>3378</v>
      </c>
      <c r="B317" s="3"/>
      <c r="C317" s="3"/>
      <c r="D317" s="33">
        <f>SUM(E317:DZ317)</f>
        <v>866.39999999999816</v>
      </c>
      <c r="E317" s="9">
        <v>119.19999999999999</v>
      </c>
      <c r="F317" s="9">
        <v>113.10000000000014</v>
      </c>
      <c r="G317" s="9">
        <v>60.799999999999955</v>
      </c>
      <c r="H317" s="9">
        <v>157.10000000000002</v>
      </c>
      <c r="I317" s="9">
        <v>227</v>
      </c>
      <c r="J317" s="9">
        <v>1.3000000000001819</v>
      </c>
      <c r="K317" s="556">
        <v>3.5999999999985448</v>
      </c>
      <c r="L317" s="556">
        <v>163.19999999999899</v>
      </c>
      <c r="M317" s="556">
        <v>0</v>
      </c>
      <c r="N317" s="556">
        <v>21.100000000000399</v>
      </c>
      <c r="O317" s="554"/>
      <c r="P317" s="554"/>
      <c r="Q317" s="554"/>
      <c r="R317" s="360"/>
      <c r="S317" s="555"/>
      <c r="T317" s="554"/>
      <c r="V317" s="583"/>
      <c r="W317" s="9"/>
      <c r="X317" s="9"/>
      <c r="Y317" s="9"/>
      <c r="Z317" s="9"/>
      <c r="AA317" s="225"/>
      <c r="AB317" s="225"/>
      <c r="AC317" s="63"/>
      <c r="AD317" s="347"/>
      <c r="AE317" s="63"/>
      <c r="AF317" s="63"/>
    </row>
    <row r="318" spans="1:32" ht="15.75">
      <c r="A318" s="60" t="s">
        <v>2010</v>
      </c>
      <c r="B318" s="3"/>
      <c r="C318" s="3"/>
      <c r="D318" s="33">
        <f>SUM(E318:DZ318)</f>
        <v>637.29999999999302</v>
      </c>
      <c r="E318" s="9">
        <v>19.099999999999852</v>
      </c>
      <c r="F318" s="9">
        <v>98.400000000000091</v>
      </c>
      <c r="G318" s="9">
        <v>0</v>
      </c>
      <c r="H318" s="9">
        <v>6</v>
      </c>
      <c r="I318" s="9">
        <v>259.2</v>
      </c>
      <c r="J318" s="9">
        <v>55.69999999999709</v>
      </c>
      <c r="K318" s="556">
        <v>81.299999999997453</v>
      </c>
      <c r="L318" s="556">
        <v>0</v>
      </c>
      <c r="M318" s="556">
        <v>0</v>
      </c>
      <c r="N318" s="556">
        <v>117.59999999999854</v>
      </c>
      <c r="O318" s="557"/>
      <c r="P318" s="557"/>
      <c r="Q318" s="554"/>
      <c r="R318" s="347"/>
      <c r="S318" s="555"/>
      <c r="T318" s="554"/>
      <c r="V318" s="583"/>
      <c r="W318" s="9"/>
      <c r="X318" s="9"/>
      <c r="Y318" s="9"/>
      <c r="Z318" s="9"/>
      <c r="AA318" s="63"/>
      <c r="AB318" s="63"/>
      <c r="AC318" s="63"/>
      <c r="AD318" s="348"/>
      <c r="AE318" s="63"/>
      <c r="AF318" s="63"/>
    </row>
    <row r="319" spans="1:32" ht="15.75">
      <c r="A319" s="82" t="s">
        <v>1657</v>
      </c>
      <c r="B319" s="3"/>
      <c r="C319" s="3"/>
      <c r="D319" s="33">
        <f>SUM(E319:DZ319)</f>
        <v>768.64999999999532</v>
      </c>
      <c r="E319" s="9">
        <v>145.25</v>
      </c>
      <c r="F319" s="9">
        <v>124.29999999999984</v>
      </c>
      <c r="G319" s="9">
        <v>15.399999999999636</v>
      </c>
      <c r="H319" s="9">
        <v>82.499999999999773</v>
      </c>
      <c r="I319" s="9">
        <v>125.80000000000001</v>
      </c>
      <c r="J319" s="9">
        <v>86.399999999997817</v>
      </c>
      <c r="K319" s="556">
        <v>41.299999999999272</v>
      </c>
      <c r="L319" s="556">
        <v>147.69999999999891</v>
      </c>
      <c r="M319" s="556">
        <v>0</v>
      </c>
      <c r="N319" s="556">
        <v>0</v>
      </c>
      <c r="O319" s="225"/>
      <c r="P319" s="225"/>
      <c r="Q319" s="554"/>
      <c r="R319" s="347"/>
      <c r="S319" s="555"/>
      <c r="T319" s="554"/>
      <c r="V319" s="583"/>
      <c r="W319" s="9"/>
      <c r="X319" s="9"/>
      <c r="Y319" s="9"/>
      <c r="Z319" s="9"/>
      <c r="AA319" s="277"/>
      <c r="AB319" s="277"/>
      <c r="AC319" s="63"/>
      <c r="AD319" s="347"/>
      <c r="AE319" s="63"/>
      <c r="AF319" s="63"/>
    </row>
    <row r="320" spans="1:32" ht="15.75">
      <c r="A320" s="60" t="s">
        <v>2003</v>
      </c>
      <c r="B320" s="3"/>
      <c r="C320" s="3"/>
      <c r="D320" s="33">
        <f>SUM(E320:DZ320)</f>
        <v>635.70000000000505</v>
      </c>
      <c r="E320" s="9">
        <v>75.199999999999932</v>
      </c>
      <c r="F320" s="9">
        <v>93.000000000000227</v>
      </c>
      <c r="G320" s="9">
        <v>7.5000000000001137</v>
      </c>
      <c r="H320" s="9">
        <v>103.9000000000002</v>
      </c>
      <c r="I320" s="9">
        <v>158.60000000000002</v>
      </c>
      <c r="J320" s="9">
        <v>63.400000000000546</v>
      </c>
      <c r="K320" s="556">
        <v>20.200000000001637</v>
      </c>
      <c r="L320" s="556">
        <v>10.700000000000728</v>
      </c>
      <c r="M320" s="556">
        <v>97.200000000000728</v>
      </c>
      <c r="N320" s="556">
        <v>6.0000000000009095</v>
      </c>
      <c r="O320" s="557"/>
      <c r="P320" s="557"/>
      <c r="Q320" s="554"/>
      <c r="R320" s="347"/>
      <c r="S320" s="555"/>
      <c r="T320" s="554"/>
      <c r="V320" s="583"/>
      <c r="W320" s="9"/>
      <c r="X320" s="9"/>
      <c r="Y320" s="9"/>
      <c r="Z320" s="9"/>
      <c r="AA320" s="63"/>
      <c r="AB320" s="63"/>
      <c r="AC320" s="63"/>
      <c r="AD320" s="347"/>
      <c r="AE320" s="63"/>
      <c r="AF320" s="63"/>
    </row>
    <row r="321" spans="1:32" ht="15.75">
      <c r="A321" s="82" t="s">
        <v>1652</v>
      </c>
      <c r="B321" s="3"/>
      <c r="C321" s="3"/>
      <c r="D321" s="33">
        <f>SUM(E321:DZ321)</f>
        <v>750.00000000000614</v>
      </c>
      <c r="E321" s="9">
        <v>36.400000000000034</v>
      </c>
      <c r="F321" s="9">
        <v>11.199999999999818</v>
      </c>
      <c r="G321" s="9">
        <v>15.399999999999977</v>
      </c>
      <c r="H321" s="9">
        <v>101.79999999999973</v>
      </c>
      <c r="I321" s="9">
        <v>198.90000000000003</v>
      </c>
      <c r="J321" s="9">
        <v>51.900000000001455</v>
      </c>
      <c r="K321" s="556">
        <v>129.90000000000146</v>
      </c>
      <c r="L321" s="556">
        <v>170.60000000000036</v>
      </c>
      <c r="M321" s="556">
        <v>14.30000000000291</v>
      </c>
      <c r="N321" s="556">
        <v>19.600000000000364</v>
      </c>
      <c r="O321" s="225"/>
      <c r="P321" s="225"/>
      <c r="Q321" s="554"/>
      <c r="R321" s="347"/>
      <c r="S321" s="555"/>
      <c r="T321" s="554"/>
      <c r="V321" s="583"/>
      <c r="W321" s="9"/>
      <c r="X321" s="9"/>
      <c r="Y321" s="9"/>
      <c r="Z321" s="9"/>
      <c r="AA321" s="277"/>
      <c r="AB321" s="277"/>
      <c r="AC321" s="63"/>
      <c r="AD321" s="347"/>
      <c r="AE321" s="63"/>
      <c r="AF321" s="63"/>
    </row>
    <row r="322" spans="1:32" ht="15.75">
      <c r="A322" s="82" t="s">
        <v>1647</v>
      </c>
      <c r="B322" s="3"/>
      <c r="C322" s="3"/>
      <c r="D322" s="33">
        <f>SUM(E322:DZ322)</f>
        <v>1016.3999999999828</v>
      </c>
      <c r="E322" s="9">
        <v>72.600000000000136</v>
      </c>
      <c r="F322" s="9">
        <v>58.000000000000114</v>
      </c>
      <c r="G322" s="9">
        <v>22.799999999999955</v>
      </c>
      <c r="H322" s="9">
        <v>259.59999999999968</v>
      </c>
      <c r="I322" s="9">
        <v>158.1</v>
      </c>
      <c r="J322" s="9">
        <v>102.39999999999782</v>
      </c>
      <c r="K322" s="556">
        <v>91.499999999994543</v>
      </c>
      <c r="L322" s="556">
        <v>130.99999999999454</v>
      </c>
      <c r="M322" s="556">
        <v>0</v>
      </c>
      <c r="N322" s="556">
        <v>120.399999999996</v>
      </c>
      <c r="O322" s="225"/>
      <c r="P322" s="225"/>
      <c r="Q322" s="554"/>
      <c r="R322" s="347"/>
      <c r="S322" s="555"/>
      <c r="T322" s="554"/>
      <c r="V322" s="583"/>
      <c r="W322" s="9"/>
      <c r="X322" s="9"/>
      <c r="Y322" s="9"/>
      <c r="Z322" s="9"/>
      <c r="AA322" s="63"/>
      <c r="AB322" s="63"/>
      <c r="AC322" s="63"/>
      <c r="AD322" s="347"/>
      <c r="AE322" s="63"/>
      <c r="AF322" s="63"/>
    </row>
    <row r="323" spans="1:32" ht="15.75">
      <c r="A323" s="3" t="s">
        <v>3367</v>
      </c>
      <c r="B323" s="3"/>
      <c r="C323" s="3"/>
      <c r="D323" s="33">
        <f>SUM(E323:DZ323)</f>
        <v>1163.5999999999867</v>
      </c>
      <c r="E323" s="9">
        <v>76.699999999999989</v>
      </c>
      <c r="F323" s="9">
        <v>136.89999999999986</v>
      </c>
      <c r="G323" s="9">
        <v>120.20000000000005</v>
      </c>
      <c r="H323" s="9">
        <v>198.30000000000018</v>
      </c>
      <c r="I323" s="9">
        <v>182.20000000000002</v>
      </c>
      <c r="J323" s="9">
        <v>111.89999999999782</v>
      </c>
      <c r="K323" s="556">
        <v>78.69999999999709</v>
      </c>
      <c r="L323" s="556">
        <v>80.69999999999709</v>
      </c>
      <c r="M323" s="556">
        <v>15.399999999997817</v>
      </c>
      <c r="N323" s="556">
        <v>162.59999999999673</v>
      </c>
      <c r="O323" s="554"/>
      <c r="P323" s="554"/>
      <c r="Q323" s="554"/>
      <c r="R323" s="360"/>
      <c r="S323" s="555"/>
      <c r="T323" s="554"/>
      <c r="V323" s="583"/>
      <c r="W323" s="9"/>
      <c r="X323" s="9"/>
      <c r="Y323" s="9"/>
      <c r="Z323" s="9"/>
      <c r="AA323" s="277"/>
      <c r="AB323" s="277"/>
      <c r="AC323" s="63"/>
      <c r="AD323" s="347"/>
      <c r="AE323" s="63"/>
      <c r="AF323" s="63"/>
    </row>
    <row r="324" spans="1:32" ht="15.75">
      <c r="A324" s="60" t="s">
        <v>1</v>
      </c>
      <c r="B324" s="3"/>
      <c r="C324" s="3"/>
      <c r="D324" s="33">
        <f>SUM(E324:DZ324)</f>
        <v>495.00000000001847</v>
      </c>
      <c r="E324" s="9">
        <v>87.700000000000102</v>
      </c>
      <c r="F324" s="9">
        <v>33.200000000000102</v>
      </c>
      <c r="G324" s="9">
        <v>63.800000000000011</v>
      </c>
      <c r="H324" s="9">
        <v>105.70000000000005</v>
      </c>
      <c r="I324" s="9">
        <v>108.10000000000001</v>
      </c>
      <c r="J324" s="9">
        <v>28.600000000000364</v>
      </c>
      <c r="K324" s="556">
        <v>16.80000000000291</v>
      </c>
      <c r="L324" s="556">
        <v>3.9000000000050932</v>
      </c>
      <c r="M324" s="556">
        <v>20.600000000005821</v>
      </c>
      <c r="N324" s="556">
        <v>26.600000000004002</v>
      </c>
      <c r="O324" s="557"/>
      <c r="P324" s="557"/>
      <c r="Q324" s="554"/>
      <c r="R324" s="347"/>
      <c r="S324" s="555"/>
      <c r="T324" s="554"/>
      <c r="V324" s="583"/>
      <c r="W324" s="9"/>
      <c r="X324" s="9"/>
      <c r="Y324" s="9"/>
      <c r="Z324" s="9"/>
      <c r="AA324" s="277"/>
      <c r="AB324" s="277"/>
      <c r="AC324" s="63"/>
      <c r="AD324" s="347"/>
      <c r="AE324" s="63"/>
      <c r="AF324" s="63"/>
    </row>
    <row r="325" spans="1:32" ht="15.75">
      <c r="A325" s="60" t="s">
        <v>2023</v>
      </c>
      <c r="B325" s="3"/>
      <c r="C325" s="3"/>
      <c r="D325" s="33">
        <f>SUM(E325:DZ325)</f>
        <v>1020.4999999999965</v>
      </c>
      <c r="E325" s="9">
        <v>122.29999999999984</v>
      </c>
      <c r="F325" s="9">
        <v>50.200000000000045</v>
      </c>
      <c r="G325" s="9">
        <v>103.59999999999968</v>
      </c>
      <c r="H325" s="9">
        <v>238.99999999999977</v>
      </c>
      <c r="I325" s="9">
        <v>194.20000000000002</v>
      </c>
      <c r="J325" s="9">
        <v>202.79999999999927</v>
      </c>
      <c r="K325" s="556">
        <v>16.499999999998181</v>
      </c>
      <c r="L325" s="556">
        <v>91.899999999999636</v>
      </c>
      <c r="M325" s="556">
        <v>0</v>
      </c>
      <c r="N325" s="556">
        <v>0</v>
      </c>
      <c r="O325" s="557"/>
      <c r="P325" s="557"/>
      <c r="Q325" s="554"/>
      <c r="R325" s="347"/>
      <c r="S325" s="555"/>
      <c r="T325" s="554"/>
      <c r="V325" s="583"/>
      <c r="W325" s="9"/>
      <c r="X325" s="9"/>
      <c r="Y325" s="9"/>
      <c r="Z325" s="9"/>
      <c r="AA325" s="277"/>
      <c r="AB325" s="277"/>
      <c r="AC325" s="63"/>
      <c r="AD325" s="347"/>
      <c r="AE325" s="63"/>
      <c r="AF325" s="63"/>
    </row>
    <row r="326" spans="1:32" ht="15.75">
      <c r="A326" s="3" t="s">
        <v>3386</v>
      </c>
      <c r="B326" s="3"/>
      <c r="C326" s="3"/>
      <c r="D326" s="33">
        <f>SUM(E326:DZ326)</f>
        <v>1104.4999999999968</v>
      </c>
      <c r="E326" s="9">
        <v>90.100000000000023</v>
      </c>
      <c r="F326" s="9">
        <v>119.10000000000002</v>
      </c>
      <c r="G326" s="9">
        <v>16.900000000000091</v>
      </c>
      <c r="H326" s="9">
        <v>190.39999999999986</v>
      </c>
      <c r="I326" s="9">
        <v>159.39999999999998</v>
      </c>
      <c r="J326" s="9">
        <v>64.899999999999636</v>
      </c>
      <c r="K326" s="556">
        <v>66.199999999998909</v>
      </c>
      <c r="L326" s="556">
        <v>186.69999999999891</v>
      </c>
      <c r="M326" s="556">
        <v>0</v>
      </c>
      <c r="N326" s="556">
        <v>210.79999999999927</v>
      </c>
      <c r="O326" s="554"/>
      <c r="P326" s="554"/>
      <c r="Q326" s="554"/>
      <c r="R326" s="360"/>
      <c r="S326" s="555"/>
      <c r="T326" s="554"/>
      <c r="V326" s="583"/>
      <c r="W326" s="9"/>
      <c r="X326" s="9"/>
      <c r="Y326" s="9"/>
      <c r="Z326" s="9"/>
      <c r="AA326" s="63"/>
      <c r="AB326" s="63"/>
      <c r="AC326" s="63"/>
      <c r="AD326" s="347"/>
      <c r="AE326" s="63"/>
      <c r="AF326" s="63"/>
    </row>
    <row r="327" spans="1:32" ht="15.75">
      <c r="A327" s="82" t="s">
        <v>1653</v>
      </c>
      <c r="B327" s="3"/>
      <c r="C327" s="3"/>
      <c r="D327" s="33">
        <f>SUM(E327:DZ327)</f>
        <v>1026.5000000000205</v>
      </c>
      <c r="E327" s="9">
        <v>50.399999999999977</v>
      </c>
      <c r="F327" s="9">
        <v>101.60000000000002</v>
      </c>
      <c r="G327" s="9">
        <v>33.000000000000114</v>
      </c>
      <c r="H327" s="9">
        <v>130.5</v>
      </c>
      <c r="I327" s="9">
        <v>161.9</v>
      </c>
      <c r="J327" s="9">
        <v>183.50000000000364</v>
      </c>
      <c r="K327" s="556">
        <v>49.500000000005457</v>
      </c>
      <c r="L327" s="556">
        <v>245.70000000000437</v>
      </c>
      <c r="M327" s="556">
        <v>0</v>
      </c>
      <c r="N327" s="556">
        <v>70.400000000006912</v>
      </c>
      <c r="O327" s="225"/>
      <c r="P327" s="225"/>
      <c r="Q327" s="554"/>
      <c r="R327" s="347"/>
      <c r="S327" s="555"/>
      <c r="T327" s="554"/>
      <c r="V327" s="583"/>
      <c r="W327" s="9"/>
      <c r="X327" s="9"/>
      <c r="Y327" s="9"/>
      <c r="Z327" s="9"/>
      <c r="AA327" s="63"/>
      <c r="AB327" s="63"/>
      <c r="AC327" s="63"/>
      <c r="AD327" s="347"/>
      <c r="AE327" s="63"/>
      <c r="AF327" s="63"/>
    </row>
    <row r="328" spans="1:32" ht="15.75">
      <c r="A328" s="3" t="s">
        <v>771</v>
      </c>
      <c r="B328" s="3"/>
      <c r="C328" s="3"/>
      <c r="D328" s="33">
        <f>SUM(E328:DZ328)</f>
        <v>747.60000000000696</v>
      </c>
      <c r="E328" s="9">
        <v>133.80000000000007</v>
      </c>
      <c r="F328" s="9">
        <v>34.100000000000136</v>
      </c>
      <c r="G328" s="9">
        <v>93.700000000000159</v>
      </c>
      <c r="H328" s="9">
        <v>156.10000000000002</v>
      </c>
      <c r="I328" s="9">
        <v>23.6</v>
      </c>
      <c r="J328" s="9">
        <v>80.500000000001819</v>
      </c>
      <c r="K328" s="556">
        <v>107.30000000000109</v>
      </c>
      <c r="L328" s="556">
        <v>39.200000000002547</v>
      </c>
      <c r="M328" s="556">
        <v>72.800000000001091</v>
      </c>
      <c r="N328" s="556">
        <v>6.5</v>
      </c>
      <c r="O328" s="554"/>
      <c r="P328" s="554"/>
      <c r="Q328" s="554"/>
      <c r="R328" s="347"/>
      <c r="S328" s="555"/>
      <c r="T328" s="554"/>
      <c r="V328" s="583"/>
      <c r="W328" s="9"/>
      <c r="X328" s="9"/>
      <c r="Y328" s="9"/>
      <c r="Z328" s="9"/>
      <c r="AA328" s="225"/>
      <c r="AB328" s="225"/>
      <c r="AC328" s="63"/>
      <c r="AD328" s="347"/>
      <c r="AE328" s="63"/>
      <c r="AF328" s="63"/>
    </row>
    <row r="329" spans="1:32" ht="15.75">
      <c r="A329" s="60" t="s">
        <v>2053</v>
      </c>
      <c r="B329" s="3"/>
      <c r="C329" s="3"/>
      <c r="D329" s="33">
        <f>SUM(E329:DZ329)</f>
        <v>808.09999999999968</v>
      </c>
      <c r="E329" s="9">
        <v>84.89999999999992</v>
      </c>
      <c r="F329" s="9">
        <v>109.20000000000005</v>
      </c>
      <c r="G329" s="9">
        <v>68</v>
      </c>
      <c r="H329" s="9">
        <v>71.099999999999909</v>
      </c>
      <c r="I329" s="9">
        <v>209.7</v>
      </c>
      <c r="J329" s="9">
        <v>52.300000000000182</v>
      </c>
      <c r="K329" s="556">
        <v>17.600000000000364</v>
      </c>
      <c r="L329" s="556">
        <v>59.900000000001455</v>
      </c>
      <c r="M329" s="556">
        <v>85.799999999999272</v>
      </c>
      <c r="N329" s="556">
        <v>49.599999999998545</v>
      </c>
      <c r="O329" s="557"/>
      <c r="P329" s="557"/>
      <c r="Q329" s="554"/>
      <c r="R329" s="347"/>
      <c r="S329" s="555"/>
      <c r="T329" s="554"/>
      <c r="V329" s="583"/>
      <c r="W329" s="9"/>
      <c r="X329" s="9"/>
      <c r="Y329" s="9"/>
      <c r="Z329" s="9"/>
      <c r="AA329" s="63"/>
      <c r="AB329" s="63"/>
      <c r="AC329" s="63"/>
      <c r="AD329" s="347"/>
      <c r="AE329" s="63"/>
      <c r="AF329" s="63"/>
    </row>
    <row r="330" spans="1:32" ht="15.75">
      <c r="A330" s="3" t="s">
        <v>788</v>
      </c>
      <c r="B330" s="3"/>
      <c r="C330" s="3"/>
      <c r="D330" s="33">
        <f>SUM(E330:DZ330)</f>
        <v>513.30000000000439</v>
      </c>
      <c r="E330" s="9">
        <v>81.900000000000034</v>
      </c>
      <c r="F330" s="9">
        <v>100.89999999999998</v>
      </c>
      <c r="G330" s="9">
        <v>3.2999999999999545</v>
      </c>
      <c r="H330" s="9">
        <v>78.600000000000023</v>
      </c>
      <c r="I330" s="9">
        <v>45.400000000000006</v>
      </c>
      <c r="J330" s="9">
        <v>57.200000000000728</v>
      </c>
      <c r="K330" s="556">
        <v>20.500000000001819</v>
      </c>
      <c r="L330" s="556">
        <v>52.300000000001091</v>
      </c>
      <c r="M330" s="556">
        <v>73.200000000000728</v>
      </c>
      <c r="N330" s="556">
        <v>0</v>
      </c>
      <c r="O330" s="554"/>
      <c r="P330" s="554"/>
      <c r="Q330" s="554"/>
      <c r="R330" s="347"/>
      <c r="S330" s="555"/>
      <c r="T330" s="554"/>
      <c r="V330" s="583"/>
      <c r="W330" s="9"/>
      <c r="X330" s="9"/>
      <c r="Y330" s="9"/>
      <c r="Z330" s="9"/>
      <c r="AA330" s="277"/>
      <c r="AB330" s="277"/>
      <c r="AC330" s="63"/>
      <c r="AD330" s="347"/>
      <c r="AE330" s="63"/>
      <c r="AF330" s="63"/>
    </row>
    <row r="331" spans="1:32" ht="15.75">
      <c r="A331" s="60" t="s">
        <v>2006</v>
      </c>
      <c r="B331" s="3"/>
      <c r="C331" s="3"/>
      <c r="D331" s="33">
        <f>SUM(E331:DZ331)</f>
        <v>1018.1999999999998</v>
      </c>
      <c r="E331" s="9">
        <v>123.60000000000014</v>
      </c>
      <c r="F331" s="9">
        <v>103.70000000000016</v>
      </c>
      <c r="G331" s="9">
        <v>135.99999999999977</v>
      </c>
      <c r="H331" s="9">
        <v>99.999999999999773</v>
      </c>
      <c r="I331" s="9">
        <v>167.9</v>
      </c>
      <c r="J331" s="9">
        <v>96.700000000002547</v>
      </c>
      <c r="K331" s="556">
        <v>108.59999999999854</v>
      </c>
      <c r="L331" s="556">
        <v>154.09999999999854</v>
      </c>
      <c r="M331" s="556">
        <v>0</v>
      </c>
      <c r="N331" s="556">
        <v>27.600000000000364</v>
      </c>
      <c r="O331" s="557"/>
      <c r="P331" s="557"/>
      <c r="Q331" s="554"/>
      <c r="R331" s="347"/>
      <c r="S331" s="555"/>
      <c r="T331" s="554"/>
      <c r="V331" s="583"/>
      <c r="W331" s="9"/>
      <c r="X331" s="9"/>
      <c r="Y331" s="9"/>
      <c r="Z331" s="9"/>
      <c r="AA331" s="63"/>
      <c r="AB331" s="63"/>
      <c r="AC331" s="63"/>
      <c r="AD331" s="347"/>
      <c r="AE331" s="63"/>
      <c r="AF331" s="63"/>
    </row>
    <row r="332" spans="1:32" ht="15.75">
      <c r="A332" s="3" t="s">
        <v>3368</v>
      </c>
      <c r="B332" s="3"/>
      <c r="C332" s="3"/>
      <c r="D332" s="33">
        <f>SUM(E332:DZ332)</f>
        <v>704.50000000000659</v>
      </c>
      <c r="E332" s="9">
        <v>99.399999999999864</v>
      </c>
      <c r="F332" s="9">
        <v>21.999999999999773</v>
      </c>
      <c r="G332" s="9">
        <v>21.899999999999864</v>
      </c>
      <c r="H332" s="9">
        <v>108.80000000000018</v>
      </c>
      <c r="I332" s="9">
        <v>194.5</v>
      </c>
      <c r="J332" s="9">
        <v>126.20000000000073</v>
      </c>
      <c r="K332" s="556">
        <v>25.300000000001091</v>
      </c>
      <c r="L332" s="556">
        <v>81.400000000001455</v>
      </c>
      <c r="M332" s="556">
        <v>14.200000000000728</v>
      </c>
      <c r="N332" s="556">
        <v>10.80000000000291</v>
      </c>
      <c r="O332" s="554"/>
      <c r="P332" s="554"/>
      <c r="Q332" s="554"/>
      <c r="R332" s="360"/>
      <c r="S332" s="555"/>
      <c r="T332" s="554"/>
      <c r="V332" s="583"/>
      <c r="W332" s="9"/>
      <c r="X332" s="9"/>
      <c r="Y332" s="9"/>
      <c r="Z332" s="9"/>
      <c r="AA332" s="28"/>
      <c r="AB332" s="28"/>
      <c r="AC332" s="63"/>
      <c r="AD332" s="348"/>
      <c r="AE332" s="63"/>
      <c r="AF332" s="63"/>
    </row>
    <row r="333" spans="1:32" ht="15.75">
      <c r="A333" s="3" t="s">
        <v>153</v>
      </c>
      <c r="B333" s="3"/>
      <c r="C333" s="3"/>
      <c r="D333" s="33">
        <f>SUM(E333:DZ333)</f>
        <v>740.9000000000002</v>
      </c>
      <c r="E333" s="9">
        <v>62.699999999999989</v>
      </c>
      <c r="F333" s="9">
        <v>9.6000000000001364</v>
      </c>
      <c r="G333" s="9">
        <v>103.10000000000036</v>
      </c>
      <c r="H333" s="9">
        <v>121.70000000000005</v>
      </c>
      <c r="I333" s="9">
        <v>101.4</v>
      </c>
      <c r="J333" s="9">
        <v>0</v>
      </c>
      <c r="K333" s="556">
        <v>40.499999999998181</v>
      </c>
      <c r="L333" s="556">
        <v>159.20000000000073</v>
      </c>
      <c r="M333" s="556">
        <v>57.200000000000728</v>
      </c>
      <c r="N333" s="556">
        <v>85.5</v>
      </c>
      <c r="O333" s="554"/>
      <c r="P333" s="554"/>
      <c r="Q333" s="554"/>
      <c r="R333" s="347"/>
      <c r="S333" s="555"/>
      <c r="T333" s="554"/>
      <c r="V333" s="583"/>
      <c r="W333" s="9"/>
      <c r="X333" s="9"/>
      <c r="Y333" s="9"/>
      <c r="Z333" s="9"/>
      <c r="AA333" s="63"/>
      <c r="AB333" s="63"/>
      <c r="AC333" s="63"/>
      <c r="AD333" s="347"/>
      <c r="AE333" s="63"/>
      <c r="AF333" s="63"/>
    </row>
    <row r="334" spans="1:32" ht="15.75">
      <c r="A334" s="60" t="s">
        <v>2024</v>
      </c>
      <c r="B334" s="3"/>
      <c r="C334" s="3"/>
      <c r="D334" s="33">
        <f>SUM(E334:DZ334)</f>
        <v>432.39999999999975</v>
      </c>
      <c r="E334" s="9">
        <v>31.100000000000136</v>
      </c>
      <c r="F334" s="9">
        <v>41.900000000000091</v>
      </c>
      <c r="G334" s="9">
        <v>87.799999999999727</v>
      </c>
      <c r="H334" s="9">
        <v>64.499999999999773</v>
      </c>
      <c r="I334" s="9">
        <v>169.10000000000002</v>
      </c>
      <c r="J334" s="9">
        <v>0</v>
      </c>
      <c r="K334" s="556">
        <v>31.5</v>
      </c>
      <c r="L334" s="556">
        <v>0</v>
      </c>
      <c r="M334" s="556">
        <v>0</v>
      </c>
      <c r="N334" s="556">
        <v>6.5</v>
      </c>
      <c r="O334" s="557"/>
      <c r="P334" s="557"/>
      <c r="Q334" s="554"/>
      <c r="R334" s="347"/>
      <c r="S334" s="555"/>
      <c r="T334" s="554"/>
      <c r="V334" s="583"/>
      <c r="W334" s="9"/>
      <c r="X334" s="9"/>
      <c r="Y334" s="9"/>
      <c r="Z334" s="9"/>
      <c r="AA334" s="277"/>
      <c r="AB334" s="277"/>
      <c r="AC334" s="63"/>
      <c r="AD334" s="348"/>
      <c r="AE334" s="63"/>
      <c r="AF334" s="63"/>
    </row>
    <row r="335" spans="1:32" ht="15.75">
      <c r="A335" s="3" t="s">
        <v>3371</v>
      </c>
      <c r="B335" s="3"/>
      <c r="C335" s="3"/>
      <c r="D335" s="33">
        <f>SUM(E335:DZ335)</f>
        <v>656.00000000000068</v>
      </c>
      <c r="E335" s="9">
        <v>128.60000000000014</v>
      </c>
      <c r="F335" s="9">
        <v>82.199999999999818</v>
      </c>
      <c r="G335" s="9">
        <v>40.899999999999636</v>
      </c>
      <c r="H335" s="9">
        <v>108.39999999999964</v>
      </c>
      <c r="I335" s="9">
        <v>117</v>
      </c>
      <c r="J335" s="9">
        <v>0</v>
      </c>
      <c r="K335" s="556">
        <v>116.10000000000036</v>
      </c>
      <c r="L335" s="556">
        <v>62.800000000001091</v>
      </c>
      <c r="M335" s="556">
        <v>0</v>
      </c>
      <c r="N335" s="556">
        <v>0</v>
      </c>
      <c r="O335" s="554"/>
      <c r="P335" s="554"/>
      <c r="Q335" s="554"/>
      <c r="R335" s="360"/>
      <c r="S335" s="555"/>
      <c r="T335" s="554"/>
      <c r="V335" s="583"/>
      <c r="W335" s="9"/>
      <c r="X335" s="9"/>
      <c r="Y335" s="9"/>
      <c r="Z335" s="9"/>
      <c r="AA335" s="277"/>
      <c r="AB335" s="277"/>
      <c r="AC335" s="63"/>
      <c r="AD335" s="348"/>
      <c r="AE335" s="63"/>
      <c r="AF335" s="63"/>
    </row>
    <row r="336" spans="1:32" ht="15.75">
      <c r="A336" s="3" t="s">
        <v>3385</v>
      </c>
      <c r="B336" s="3"/>
      <c r="C336" s="3"/>
      <c r="D336" s="33">
        <f>SUM(E336:DZ336)</f>
        <v>883.70000000001085</v>
      </c>
      <c r="E336" s="9">
        <v>41.900000000000034</v>
      </c>
      <c r="F336" s="9">
        <v>186.99999999999989</v>
      </c>
      <c r="G336" s="9">
        <v>3.9000000000000909</v>
      </c>
      <c r="H336" s="9">
        <v>59.700000000000273</v>
      </c>
      <c r="I336" s="9">
        <v>181.79999999999998</v>
      </c>
      <c r="J336" s="9">
        <v>109.90000000000327</v>
      </c>
      <c r="K336" s="556">
        <v>52.700000000002547</v>
      </c>
      <c r="L336" s="556">
        <v>115.90000000000146</v>
      </c>
      <c r="M336" s="556">
        <v>50.400000000001455</v>
      </c>
      <c r="N336" s="556">
        <v>80.500000000001819</v>
      </c>
      <c r="O336" s="554"/>
      <c r="P336" s="554"/>
      <c r="Q336" s="554"/>
      <c r="R336" s="360"/>
      <c r="S336" s="555"/>
      <c r="T336" s="554"/>
      <c r="V336" s="583"/>
      <c r="W336" s="9"/>
      <c r="X336" s="9"/>
      <c r="Y336" s="9"/>
      <c r="Z336" s="9"/>
      <c r="AA336" s="225"/>
      <c r="AB336" s="225"/>
      <c r="AC336" s="63"/>
      <c r="AD336" s="348"/>
      <c r="AE336" s="63"/>
      <c r="AF336" s="63"/>
    </row>
    <row r="337" spans="1:32" ht="15.75">
      <c r="A337" s="3" t="s">
        <v>9</v>
      </c>
      <c r="B337" s="3"/>
      <c r="C337" s="3"/>
      <c r="D337" s="33">
        <f>SUM(E337:DZ337)</f>
        <v>1096.7999999999947</v>
      </c>
      <c r="E337" s="9">
        <v>116.29999999999995</v>
      </c>
      <c r="F337" s="9">
        <v>137.69999999999959</v>
      </c>
      <c r="G337" s="9">
        <v>23.800000000000182</v>
      </c>
      <c r="H337" s="9">
        <v>171.80000000000041</v>
      </c>
      <c r="I337" s="9">
        <v>281.2</v>
      </c>
      <c r="J337" s="9">
        <v>100.39999999999964</v>
      </c>
      <c r="K337" s="556">
        <v>34.499999999998181</v>
      </c>
      <c r="L337" s="556">
        <v>99.399999999997817</v>
      </c>
      <c r="M337" s="556">
        <v>0</v>
      </c>
      <c r="N337" s="556">
        <v>131.69999999999891</v>
      </c>
      <c r="O337" s="557"/>
      <c r="P337" s="557"/>
      <c r="Q337" s="554"/>
      <c r="R337" s="348"/>
      <c r="S337" s="555"/>
      <c r="T337" s="554"/>
      <c r="V337" s="583"/>
      <c r="W337" s="9"/>
      <c r="X337" s="9"/>
      <c r="Y337" s="9"/>
      <c r="Z337" s="9"/>
      <c r="AA337" s="63"/>
      <c r="AB337" s="63"/>
      <c r="AC337" s="63"/>
      <c r="AD337" s="348"/>
      <c r="AE337" s="63"/>
      <c r="AF337" s="63"/>
    </row>
    <row r="338" spans="1:32" ht="15.75">
      <c r="A338" s="60" t="s">
        <v>2018</v>
      </c>
      <c r="B338" s="3"/>
      <c r="C338" s="3"/>
      <c r="D338" s="33">
        <f>SUM(E338:DZ338)</f>
        <v>1385.7999999999893</v>
      </c>
      <c r="E338" s="9">
        <v>97.099999999999966</v>
      </c>
      <c r="F338" s="9">
        <v>147.89999999999998</v>
      </c>
      <c r="G338" s="9">
        <v>123.09999999999991</v>
      </c>
      <c r="H338" s="9">
        <v>99.099999999999909</v>
      </c>
      <c r="I338" s="9">
        <v>219.5</v>
      </c>
      <c r="J338" s="9">
        <v>137.79999999999382</v>
      </c>
      <c r="K338" s="556">
        <v>89.599999999996726</v>
      </c>
      <c r="L338" s="556">
        <v>216.59999999999854</v>
      </c>
      <c r="M338" s="556">
        <v>0</v>
      </c>
      <c r="N338" s="556">
        <v>255.10000000000036</v>
      </c>
      <c r="O338" s="557"/>
      <c r="P338" s="557"/>
      <c r="Q338" s="554"/>
      <c r="R338" s="347"/>
      <c r="S338" s="555"/>
      <c r="T338" s="554"/>
      <c r="V338" s="583"/>
      <c r="W338" s="9"/>
      <c r="X338" s="9"/>
      <c r="Y338" s="9"/>
      <c r="Z338" s="9"/>
      <c r="AA338" s="63"/>
      <c r="AB338" s="63"/>
      <c r="AC338" s="63"/>
      <c r="AD338" s="347"/>
      <c r="AE338" s="63"/>
      <c r="AF338" s="63"/>
    </row>
    <row r="339" spans="1:32" ht="15.75">
      <c r="A339" s="60" t="s">
        <v>11</v>
      </c>
      <c r="B339" s="3"/>
      <c r="C339" s="3"/>
      <c r="D339" s="33">
        <f>SUM(E339:DZ339)</f>
        <v>957.60000000000139</v>
      </c>
      <c r="E339" s="9">
        <v>76.300000000000011</v>
      </c>
      <c r="F339" s="9">
        <v>123.30000000000018</v>
      </c>
      <c r="G339" s="9">
        <v>19.500000000000114</v>
      </c>
      <c r="H339" s="9">
        <v>193.10000000000002</v>
      </c>
      <c r="I339" s="9">
        <v>158.6</v>
      </c>
      <c r="J339" s="9">
        <v>49.5</v>
      </c>
      <c r="K339" s="556">
        <v>102.60000000000036</v>
      </c>
      <c r="L339" s="556">
        <v>124.39999999999964</v>
      </c>
      <c r="M339" s="556">
        <v>0</v>
      </c>
      <c r="N339" s="556">
        <v>110.30000000000109</v>
      </c>
      <c r="O339" s="557"/>
      <c r="P339" s="557"/>
      <c r="Q339" s="554"/>
      <c r="R339" s="347"/>
      <c r="S339" s="555"/>
      <c r="T339" s="554"/>
      <c r="V339" s="583"/>
      <c r="W339" s="9"/>
      <c r="X339" s="9"/>
      <c r="Y339" s="9"/>
      <c r="Z339" s="9"/>
      <c r="AA339" s="277"/>
      <c r="AB339" s="277"/>
      <c r="AC339" s="63"/>
      <c r="AD339" s="347"/>
      <c r="AE339" s="63"/>
      <c r="AF339" s="63"/>
    </row>
    <row r="340" spans="1:32" ht="15.75">
      <c r="A340" s="3" t="s">
        <v>3369</v>
      </c>
      <c r="B340" s="3"/>
      <c r="C340" s="3"/>
      <c r="D340" s="33">
        <f>SUM(E340:DZ340)</f>
        <v>633.24999999998886</v>
      </c>
      <c r="E340" s="9">
        <v>70.650000000000034</v>
      </c>
      <c r="F340" s="9">
        <v>52.100000000000023</v>
      </c>
      <c r="G340" s="9">
        <v>29.899999999999977</v>
      </c>
      <c r="H340" s="9">
        <v>81.099999999999909</v>
      </c>
      <c r="I340" s="9">
        <v>155.29999999999998</v>
      </c>
      <c r="J340" s="9">
        <v>1.5000000000009095</v>
      </c>
      <c r="K340" s="556">
        <v>112.99999999999818</v>
      </c>
      <c r="L340" s="556">
        <v>48.099999999996726</v>
      </c>
      <c r="M340" s="556">
        <v>67.599999999996726</v>
      </c>
      <c r="N340" s="556">
        <v>13.999999999996362</v>
      </c>
      <c r="O340" s="554"/>
      <c r="P340" s="554"/>
      <c r="Q340" s="554"/>
      <c r="R340" s="360"/>
      <c r="S340" s="555"/>
      <c r="T340" s="554"/>
      <c r="V340" s="583"/>
      <c r="W340" s="9"/>
      <c r="X340" s="9"/>
      <c r="Y340" s="9"/>
      <c r="Z340" s="9"/>
      <c r="AA340" s="277"/>
      <c r="AB340" s="277"/>
      <c r="AC340" s="63"/>
      <c r="AD340" s="348"/>
      <c r="AE340" s="63"/>
      <c r="AF340" s="63"/>
    </row>
    <row r="341" spans="1:32" ht="15.75">
      <c r="A341" s="60" t="s">
        <v>2025</v>
      </c>
      <c r="B341" s="3"/>
      <c r="C341" s="3"/>
      <c r="D341" s="33">
        <f>SUM(E341:DZ341)</f>
        <v>493.69999999999493</v>
      </c>
      <c r="E341" s="9">
        <v>58.200000000000045</v>
      </c>
      <c r="F341" s="9">
        <v>65.799999999999955</v>
      </c>
      <c r="G341" s="9">
        <v>108.99999999999977</v>
      </c>
      <c r="H341" s="9">
        <v>82.099999999999909</v>
      </c>
      <c r="I341" s="9">
        <v>119.4</v>
      </c>
      <c r="J341" s="9">
        <v>38.600000000000364</v>
      </c>
      <c r="K341" s="556">
        <v>15.099999999996726</v>
      </c>
      <c r="L341" s="556">
        <v>0</v>
      </c>
      <c r="M341" s="556">
        <v>0</v>
      </c>
      <c r="N341" s="556">
        <v>5.499999999998181</v>
      </c>
      <c r="O341" s="557"/>
      <c r="P341" s="557"/>
      <c r="Q341" s="554"/>
      <c r="R341" s="347"/>
      <c r="S341" s="555"/>
      <c r="T341" s="554"/>
      <c r="V341" s="583"/>
      <c r="W341" s="9"/>
      <c r="X341" s="9"/>
      <c r="Y341" s="9"/>
      <c r="Z341" s="9"/>
      <c r="AA341" s="225"/>
      <c r="AB341" s="225"/>
      <c r="AC341" s="63"/>
      <c r="AD341" s="347"/>
      <c r="AE341" s="63"/>
      <c r="AF341" s="63"/>
    </row>
    <row r="342" spans="1:32" ht="15.75">
      <c r="A342" s="82" t="s">
        <v>1655</v>
      </c>
      <c r="B342" s="3"/>
      <c r="C342" s="3"/>
      <c r="D342" s="33">
        <f>SUM(E342:DZ342)</f>
        <v>880.10000000000946</v>
      </c>
      <c r="E342" s="9">
        <v>121.70000000000005</v>
      </c>
      <c r="F342" s="9">
        <v>46.200000000000159</v>
      </c>
      <c r="G342" s="9">
        <v>39.000000000000227</v>
      </c>
      <c r="H342" s="9">
        <v>126.00000000000023</v>
      </c>
      <c r="I342" s="9">
        <v>157.30000000000001</v>
      </c>
      <c r="J342" s="9">
        <v>21.000000000001819</v>
      </c>
      <c r="K342" s="556">
        <v>41.399999999999636</v>
      </c>
      <c r="L342" s="556">
        <v>185.20000000000437</v>
      </c>
      <c r="M342" s="556">
        <v>0</v>
      </c>
      <c r="N342" s="556">
        <v>142.30000000000291</v>
      </c>
      <c r="O342" s="225"/>
      <c r="P342" s="225"/>
      <c r="Q342" s="554"/>
      <c r="R342" s="347"/>
      <c r="S342" s="555"/>
      <c r="T342" s="554"/>
      <c r="V342" s="583"/>
      <c r="W342" s="9"/>
      <c r="X342" s="9"/>
      <c r="Y342" s="9"/>
      <c r="Z342" s="9"/>
      <c r="AA342" s="225"/>
      <c r="AB342" s="225"/>
      <c r="AC342" s="63"/>
      <c r="AD342" s="347"/>
      <c r="AE342" s="63"/>
      <c r="AF342" s="63"/>
    </row>
    <row r="343" spans="1:32" ht="15.75">
      <c r="A343" s="3" t="s">
        <v>728</v>
      </c>
      <c r="B343" s="3"/>
      <c r="C343" s="3"/>
      <c r="D343" s="33">
        <f>SUM(E343:DZ343)</f>
        <v>766.19999999999504</v>
      </c>
      <c r="E343" s="9">
        <v>93.599999999999909</v>
      </c>
      <c r="F343" s="9">
        <v>106.89999999999986</v>
      </c>
      <c r="G343" s="9">
        <v>22.100000000000023</v>
      </c>
      <c r="H343" s="9">
        <v>121.00000000000011</v>
      </c>
      <c r="I343" s="9">
        <v>154.19999999999999</v>
      </c>
      <c r="J343" s="9">
        <v>32.199999999999818</v>
      </c>
      <c r="K343" s="556">
        <v>54.999999999998181</v>
      </c>
      <c r="L343" s="556">
        <v>141.99999999999818</v>
      </c>
      <c r="M343" s="556">
        <v>39.199999999998909</v>
      </c>
      <c r="N343" s="556">
        <v>0</v>
      </c>
      <c r="O343" s="554"/>
      <c r="P343" s="554"/>
      <c r="Q343" s="554"/>
      <c r="R343" s="347"/>
      <c r="S343" s="555"/>
      <c r="T343" s="554"/>
      <c r="V343" s="583"/>
      <c r="W343" s="9"/>
      <c r="X343" s="9"/>
      <c r="Y343" s="9"/>
      <c r="Z343" s="9"/>
      <c r="AA343" s="225"/>
      <c r="AB343" s="225"/>
      <c r="AC343" s="63"/>
      <c r="AD343" s="347"/>
      <c r="AE343" s="63"/>
      <c r="AF343" s="63"/>
    </row>
    <row r="344" spans="1:32" ht="15.75">
      <c r="A344" s="60" t="s">
        <v>2011</v>
      </c>
      <c r="B344" s="3"/>
      <c r="C344" s="3"/>
      <c r="D344" s="33">
        <f>SUM(E344:DZ344)</f>
        <v>687.20000000000402</v>
      </c>
      <c r="E344" s="9">
        <v>114</v>
      </c>
      <c r="F344" s="9">
        <v>120.10000000000002</v>
      </c>
      <c r="G344" s="9">
        <v>0</v>
      </c>
      <c r="H344" s="9">
        <v>58</v>
      </c>
      <c r="I344" s="9">
        <v>165</v>
      </c>
      <c r="J344" s="9">
        <v>20.399999999999636</v>
      </c>
      <c r="K344" s="556">
        <v>14.400000000003274</v>
      </c>
      <c r="L344" s="556">
        <v>121</v>
      </c>
      <c r="M344" s="556">
        <v>2.8000000000010914</v>
      </c>
      <c r="N344" s="556">
        <v>71.5</v>
      </c>
      <c r="O344" s="557"/>
      <c r="P344" s="557"/>
      <c r="Q344" s="554"/>
      <c r="R344" s="347"/>
      <c r="S344" s="555"/>
      <c r="T344" s="554"/>
      <c r="V344" s="583"/>
      <c r="W344" s="9"/>
      <c r="X344" s="9"/>
      <c r="Y344" s="9"/>
      <c r="Z344" s="9"/>
      <c r="AA344" s="277"/>
      <c r="AB344" s="277"/>
      <c r="AC344" s="63"/>
      <c r="AD344" s="348"/>
      <c r="AE344" s="63"/>
      <c r="AF344" s="63"/>
    </row>
    <row r="345" spans="1:32" ht="15.75">
      <c r="A345" s="3" t="s">
        <v>3379</v>
      </c>
      <c r="B345" s="3"/>
      <c r="C345" s="3"/>
      <c r="D345" s="33">
        <f>SUM(E345:DZ345)</f>
        <v>875.40000000001692</v>
      </c>
      <c r="E345" s="9">
        <v>127.19999999999999</v>
      </c>
      <c r="F345" s="9">
        <v>142.9000000000002</v>
      </c>
      <c r="G345" s="9">
        <v>17.899999999999864</v>
      </c>
      <c r="H345" s="9">
        <v>61.400000000000091</v>
      </c>
      <c r="I345" s="9">
        <v>195.39999999999998</v>
      </c>
      <c r="J345" s="9">
        <v>0</v>
      </c>
      <c r="K345" s="556">
        <v>108.30000000000473</v>
      </c>
      <c r="L345" s="556">
        <v>120.90000000000691</v>
      </c>
      <c r="M345" s="556">
        <v>67.600000000002183</v>
      </c>
      <c r="N345" s="556">
        <v>33.80000000000291</v>
      </c>
      <c r="O345" s="554"/>
      <c r="P345" s="554"/>
      <c r="Q345" s="554"/>
      <c r="R345" s="360"/>
      <c r="S345" s="555"/>
      <c r="T345" s="554"/>
      <c r="V345" s="583"/>
      <c r="W345" s="9"/>
      <c r="X345" s="9"/>
      <c r="Y345" s="9"/>
      <c r="Z345" s="9"/>
      <c r="AA345" s="63"/>
      <c r="AB345" s="63"/>
      <c r="AC345" s="63"/>
      <c r="AD345" s="347"/>
      <c r="AE345" s="63"/>
      <c r="AF345" s="63"/>
    </row>
    <row r="346" spans="1:32" ht="15.75">
      <c r="A346" s="3" t="s">
        <v>783</v>
      </c>
      <c r="B346" s="3"/>
      <c r="C346" s="3"/>
      <c r="D346" s="33">
        <f>SUM(E346:DZ346)</f>
        <v>1111.2000000000019</v>
      </c>
      <c r="E346" s="9">
        <v>43.5</v>
      </c>
      <c r="F346" s="9">
        <v>151.00000000000023</v>
      </c>
      <c r="G346" s="9">
        <v>34.100000000000364</v>
      </c>
      <c r="H346" s="9">
        <v>140.80000000000018</v>
      </c>
      <c r="I346" s="9">
        <v>197</v>
      </c>
      <c r="J346" s="9">
        <v>136.89999999999964</v>
      </c>
      <c r="K346" s="556">
        <v>117.20000000000073</v>
      </c>
      <c r="L346" s="556">
        <v>151.30000000000109</v>
      </c>
      <c r="M346" s="556">
        <v>0</v>
      </c>
      <c r="N346" s="556">
        <v>139.39999999999964</v>
      </c>
      <c r="O346" s="557"/>
      <c r="P346" s="557"/>
      <c r="Q346" s="554"/>
      <c r="R346" s="348"/>
      <c r="S346" s="555"/>
      <c r="T346" s="554"/>
      <c r="V346" s="583"/>
      <c r="W346" s="9"/>
      <c r="X346" s="9"/>
      <c r="Y346" s="9"/>
      <c r="Z346" s="9"/>
      <c r="AA346" s="277"/>
      <c r="AB346" s="277"/>
      <c r="AC346" s="63"/>
      <c r="AD346" s="347"/>
      <c r="AE346" s="63"/>
      <c r="AF346" s="63"/>
    </row>
    <row r="347" spans="1:32" ht="15.75">
      <c r="A347" s="60" t="s">
        <v>13</v>
      </c>
      <c r="B347" s="3"/>
      <c r="C347" s="3"/>
      <c r="D347" s="33">
        <f>SUM(E347:DZ347)</f>
        <v>906.90000000000657</v>
      </c>
      <c r="E347" s="9">
        <v>46.799999999999955</v>
      </c>
      <c r="F347" s="9">
        <v>119.80000000000007</v>
      </c>
      <c r="G347" s="9">
        <v>27.5</v>
      </c>
      <c r="H347" s="9">
        <v>160.70000000000005</v>
      </c>
      <c r="I347" s="9">
        <v>187.79999999999995</v>
      </c>
      <c r="J347" s="9">
        <v>121.69999999999891</v>
      </c>
      <c r="K347" s="556">
        <v>125.00000000000182</v>
      </c>
      <c r="L347" s="556">
        <v>106.10000000000218</v>
      </c>
      <c r="M347" s="556">
        <v>6.000000000001819</v>
      </c>
      <c r="N347" s="556">
        <v>5.500000000001819</v>
      </c>
      <c r="O347" s="557"/>
      <c r="P347" s="557"/>
      <c r="Q347" s="554"/>
      <c r="R347" s="348"/>
      <c r="S347" s="555"/>
      <c r="T347" s="554"/>
      <c r="V347" s="583"/>
      <c r="W347" s="9"/>
      <c r="X347" s="9"/>
      <c r="Y347" s="9"/>
      <c r="Z347" s="9"/>
      <c r="AA347" s="63"/>
      <c r="AB347" s="63"/>
      <c r="AC347" s="63"/>
      <c r="AD347" s="348"/>
      <c r="AE347" s="63"/>
      <c r="AF347" s="63"/>
    </row>
    <row r="348" spans="1:32" ht="15.75">
      <c r="A348" s="3" t="s">
        <v>734</v>
      </c>
      <c r="B348" s="3"/>
      <c r="C348" s="3"/>
      <c r="D348" s="33">
        <f>SUM(E348:DZ348)</f>
        <v>797.80000000000109</v>
      </c>
      <c r="E348" s="9">
        <v>41.800000000000011</v>
      </c>
      <c r="F348" s="9">
        <v>139.29999999999984</v>
      </c>
      <c r="G348" s="9">
        <v>70.999999999999886</v>
      </c>
      <c r="H348" s="9">
        <v>60.899999999999864</v>
      </c>
      <c r="I348" s="9">
        <v>222.89999999999998</v>
      </c>
      <c r="J348" s="9">
        <v>157</v>
      </c>
      <c r="K348" s="556">
        <v>38.200000000000728</v>
      </c>
      <c r="L348" s="556">
        <v>55.5</v>
      </c>
      <c r="M348" s="556">
        <v>0</v>
      </c>
      <c r="N348" s="556">
        <v>11.200000000000728</v>
      </c>
      <c r="O348" s="554"/>
      <c r="P348" s="554"/>
      <c r="Q348" s="554"/>
      <c r="R348" s="347"/>
      <c r="S348" s="555"/>
      <c r="T348" s="554"/>
      <c r="V348" s="583"/>
      <c r="W348" s="9"/>
      <c r="X348" s="9"/>
      <c r="Y348" s="9"/>
      <c r="Z348" s="9"/>
      <c r="AA348" s="63"/>
      <c r="AB348" s="63"/>
      <c r="AC348" s="63"/>
      <c r="AD348" s="347"/>
      <c r="AE348" s="63"/>
      <c r="AF348" s="63"/>
    </row>
    <row r="349" spans="1:32" ht="15.75">
      <c r="A349" s="60" t="s">
        <v>15</v>
      </c>
      <c r="B349" s="3"/>
      <c r="C349" s="3"/>
      <c r="D349" s="33">
        <f>SUM(E349:DZ349)</f>
        <v>1117.1999999999998</v>
      </c>
      <c r="E349" s="9">
        <v>49.299999999999955</v>
      </c>
      <c r="F349" s="9">
        <v>86.60000000000025</v>
      </c>
      <c r="G349" s="9">
        <v>3.6000000000002501</v>
      </c>
      <c r="H349" s="9">
        <v>79.900000000000318</v>
      </c>
      <c r="I349" s="9">
        <v>197.1</v>
      </c>
      <c r="J349" s="9">
        <v>136.49999999999818</v>
      </c>
      <c r="K349" s="556">
        <v>85.399999999999636</v>
      </c>
      <c r="L349" s="556">
        <v>358.39999999999964</v>
      </c>
      <c r="M349" s="556">
        <v>18</v>
      </c>
      <c r="N349" s="556">
        <v>102.40000000000146</v>
      </c>
      <c r="O349" s="557"/>
      <c r="P349" s="557"/>
      <c r="Q349" s="554"/>
      <c r="R349" s="347"/>
      <c r="S349" s="555"/>
      <c r="T349" s="554"/>
      <c r="V349" s="583"/>
      <c r="W349" s="9"/>
      <c r="X349" s="9"/>
      <c r="Y349" s="9"/>
      <c r="Z349" s="9"/>
      <c r="AA349" s="63"/>
      <c r="AB349" s="63"/>
      <c r="AC349" s="63"/>
      <c r="AD349" s="347"/>
      <c r="AE349" s="63"/>
      <c r="AF349" s="63"/>
    </row>
    <row r="350" spans="1:32" ht="15.75">
      <c r="A350" s="3" t="s">
        <v>3394</v>
      </c>
      <c r="B350" s="3"/>
      <c r="C350" s="3"/>
      <c r="D350" s="33">
        <f>SUM(E350:DZ350)</f>
        <v>1008.6999999999962</v>
      </c>
      <c r="E350" s="9">
        <v>143.00000000000006</v>
      </c>
      <c r="F350" s="9">
        <v>79.000000000000114</v>
      </c>
      <c r="G350" s="9">
        <v>20.499999999999773</v>
      </c>
      <c r="H350" s="9">
        <v>149.69999999999982</v>
      </c>
      <c r="I350" s="9">
        <v>228</v>
      </c>
      <c r="J350" s="9">
        <v>144.79999999999927</v>
      </c>
      <c r="K350" s="556">
        <v>52.599999999998545</v>
      </c>
      <c r="L350" s="556">
        <v>144.99999999999818</v>
      </c>
      <c r="M350" s="556">
        <v>0</v>
      </c>
      <c r="N350" s="556">
        <v>46.100000000000364</v>
      </c>
      <c r="O350" s="554"/>
      <c r="P350" s="554"/>
      <c r="Q350" s="554"/>
      <c r="R350" s="360"/>
      <c r="S350" s="555"/>
      <c r="T350" s="554"/>
      <c r="V350" s="583"/>
      <c r="W350" s="9"/>
      <c r="X350" s="9"/>
      <c r="Y350" s="9"/>
      <c r="Z350" s="9"/>
      <c r="AA350" s="28"/>
      <c r="AB350" s="28"/>
      <c r="AC350" s="63"/>
      <c r="AD350" s="347"/>
      <c r="AE350" s="63"/>
      <c r="AF350" s="63"/>
    </row>
    <row r="351" spans="1:32" ht="15.75">
      <c r="A351" s="60" t="s">
        <v>2007</v>
      </c>
      <c r="B351" s="3"/>
      <c r="C351" s="3"/>
      <c r="D351" s="33">
        <f>SUM(E351:DZ351)</f>
        <v>834.899999999996</v>
      </c>
      <c r="E351" s="9">
        <v>189.60000000000002</v>
      </c>
      <c r="F351" s="9">
        <v>121.80000000000018</v>
      </c>
      <c r="G351" s="9">
        <v>0</v>
      </c>
      <c r="H351" s="9">
        <v>125.80000000000018</v>
      </c>
      <c r="I351" s="9">
        <v>162.90000000000003</v>
      </c>
      <c r="J351" s="9">
        <v>98.599999999999454</v>
      </c>
      <c r="K351" s="556">
        <v>4.1999999999979991</v>
      </c>
      <c r="L351" s="556">
        <v>0</v>
      </c>
      <c r="M351" s="556">
        <v>0</v>
      </c>
      <c r="N351" s="556">
        <v>131.99999999999818</v>
      </c>
      <c r="O351" s="557"/>
      <c r="P351" s="557"/>
      <c r="Q351" s="554"/>
      <c r="R351" s="348"/>
      <c r="S351" s="555"/>
      <c r="T351" s="554"/>
      <c r="V351" s="583"/>
      <c r="W351" s="9"/>
      <c r="X351" s="9"/>
      <c r="Y351" s="9"/>
      <c r="Z351" s="9"/>
      <c r="AA351" s="63"/>
      <c r="AB351" s="63"/>
      <c r="AC351" s="63"/>
      <c r="AD351" s="347"/>
      <c r="AE351" s="63"/>
      <c r="AF351" s="63"/>
    </row>
    <row r="352" spans="1:32" ht="15.75">
      <c r="A352" s="60" t="s">
        <v>17</v>
      </c>
      <c r="B352" s="3"/>
      <c r="C352" s="3"/>
      <c r="D352" s="33">
        <f>SUM(E352:DZ352)</f>
        <v>928.90000000000055</v>
      </c>
      <c r="E352" s="9">
        <v>92.400000000000034</v>
      </c>
      <c r="F352" s="9">
        <v>72.699999999999932</v>
      </c>
      <c r="G352" s="9">
        <v>19.199999999999932</v>
      </c>
      <c r="H352" s="9">
        <v>173.19999999999993</v>
      </c>
      <c r="I352" s="9">
        <v>182.7</v>
      </c>
      <c r="J352" s="9">
        <v>49.599999999998545</v>
      </c>
      <c r="K352" s="556">
        <v>112.09999999999854</v>
      </c>
      <c r="L352" s="556">
        <v>97.300000000001091</v>
      </c>
      <c r="M352" s="556">
        <v>24.200000000000728</v>
      </c>
      <c r="N352" s="556">
        <v>105.50000000000182</v>
      </c>
      <c r="O352" s="557"/>
      <c r="P352" s="557"/>
      <c r="Q352" s="554"/>
      <c r="R352" s="347"/>
      <c r="S352" s="555"/>
      <c r="T352" s="554"/>
      <c r="V352" s="583"/>
      <c r="W352" s="9"/>
      <c r="X352" s="9"/>
      <c r="Y352" s="9"/>
      <c r="Z352" s="9"/>
      <c r="AA352" s="225"/>
      <c r="AB352" s="225"/>
      <c r="AC352" s="63"/>
      <c r="AD352" s="347"/>
      <c r="AE352" s="63"/>
      <c r="AF352" s="63"/>
    </row>
    <row r="353" spans="1:32" ht="15.75">
      <c r="A353" s="3" t="s">
        <v>757</v>
      </c>
      <c r="B353" s="3"/>
      <c r="C353" s="3"/>
      <c r="D353" s="33">
        <f>SUM(E353:DZ353)</f>
        <v>849.30000000000314</v>
      </c>
      <c r="E353" s="9">
        <v>56.299999999999955</v>
      </c>
      <c r="F353" s="9">
        <v>106.19999999999987</v>
      </c>
      <c r="G353" s="9">
        <v>59.299999999999841</v>
      </c>
      <c r="H353" s="9">
        <v>99.599999999999909</v>
      </c>
      <c r="I353" s="9">
        <v>140.89999999999998</v>
      </c>
      <c r="J353" s="9">
        <v>143.49999999999818</v>
      </c>
      <c r="K353" s="556">
        <v>36.400000000001455</v>
      </c>
      <c r="L353" s="556">
        <v>168.70000000000255</v>
      </c>
      <c r="M353" s="556">
        <v>13.200000000000728</v>
      </c>
      <c r="N353" s="556">
        <v>25.200000000000728</v>
      </c>
      <c r="O353" s="554"/>
      <c r="P353" s="554"/>
      <c r="Q353" s="554"/>
      <c r="R353" s="347"/>
      <c r="S353" s="555"/>
      <c r="T353" s="554"/>
      <c r="V353" s="583"/>
      <c r="W353" s="9"/>
      <c r="X353" s="9"/>
      <c r="Y353" s="9"/>
      <c r="Z353" s="9"/>
      <c r="AA353" s="63"/>
      <c r="AB353" s="63"/>
      <c r="AC353" s="63"/>
      <c r="AD353" s="347"/>
      <c r="AE353" s="63"/>
      <c r="AF353" s="63"/>
    </row>
    <row r="354" spans="1:32" ht="15.75">
      <c r="A354" s="3" t="s">
        <v>162</v>
      </c>
      <c r="B354" s="3"/>
      <c r="C354" s="3"/>
      <c r="D354" s="33">
        <f>SUM(E354:DZ354)</f>
        <v>859.50000000000318</v>
      </c>
      <c r="E354" s="9">
        <v>114.6</v>
      </c>
      <c r="F354" s="9">
        <v>118.29999999999995</v>
      </c>
      <c r="G354" s="9">
        <v>4.5</v>
      </c>
      <c r="H354" s="9">
        <v>73.299999999999955</v>
      </c>
      <c r="I354" s="9">
        <v>184.89999999999998</v>
      </c>
      <c r="J354" s="9">
        <v>38.399999999999636</v>
      </c>
      <c r="K354" s="556">
        <v>100.39999999999964</v>
      </c>
      <c r="L354" s="556">
        <v>169.20000000000073</v>
      </c>
      <c r="M354" s="556">
        <v>9.1000000000003638</v>
      </c>
      <c r="N354" s="556">
        <v>46.80000000000291</v>
      </c>
      <c r="O354" s="554"/>
      <c r="P354" s="554"/>
      <c r="Q354" s="554"/>
      <c r="R354" s="347"/>
      <c r="S354" s="555"/>
      <c r="T354" s="554"/>
      <c r="V354" s="583"/>
      <c r="W354" s="9"/>
      <c r="X354" s="9"/>
      <c r="Y354" s="9"/>
      <c r="Z354" s="9"/>
      <c r="AA354" s="277"/>
      <c r="AB354" s="277"/>
      <c r="AC354" s="63"/>
      <c r="AD354" s="348"/>
      <c r="AE354" s="63"/>
      <c r="AF354" s="63"/>
    </row>
    <row r="355" spans="1:32" ht="15.75">
      <c r="A355" s="3" t="s">
        <v>3373</v>
      </c>
      <c r="B355" s="3"/>
      <c r="C355" s="3"/>
      <c r="D355" s="33">
        <f>SUM(E355:DZ355)</f>
        <v>455.20000000002028</v>
      </c>
      <c r="E355" s="9">
        <v>52.700000000000159</v>
      </c>
      <c r="F355" s="9">
        <v>52.800000000000182</v>
      </c>
      <c r="G355" s="9">
        <v>32.200000000000045</v>
      </c>
      <c r="H355" s="9">
        <v>49.000000000000227</v>
      </c>
      <c r="I355" s="9">
        <v>191.60000000000002</v>
      </c>
      <c r="J355" s="9">
        <v>5.500000000001819</v>
      </c>
      <c r="K355" s="556">
        <v>42.600000000002183</v>
      </c>
      <c r="L355" s="556">
        <v>14.700000000004366</v>
      </c>
      <c r="M355" s="556">
        <v>8.6000000000058208</v>
      </c>
      <c r="N355" s="556">
        <v>5.500000000005457</v>
      </c>
      <c r="O355" s="554"/>
      <c r="P355" s="554"/>
      <c r="Q355" s="554"/>
      <c r="R355" s="360"/>
      <c r="S355" s="555"/>
      <c r="T355" s="554"/>
      <c r="V355" s="583"/>
      <c r="W355" s="9"/>
      <c r="X355" s="9"/>
      <c r="Y355" s="9"/>
      <c r="Z355" s="9"/>
      <c r="AA355" s="63"/>
      <c r="AB355" s="63"/>
      <c r="AC355" s="63"/>
      <c r="AD355" s="347"/>
      <c r="AE355" s="63"/>
      <c r="AF355" s="63"/>
    </row>
    <row r="356" spans="1:32" ht="15.75">
      <c r="A356" s="3" t="s">
        <v>3398</v>
      </c>
      <c r="B356" s="3"/>
      <c r="C356" s="3"/>
      <c r="D356" s="33">
        <f>SUM(E356:DZ356)</f>
        <v>983.89999999999259</v>
      </c>
      <c r="E356" s="9">
        <v>86.000000000000114</v>
      </c>
      <c r="F356" s="9">
        <v>123.39999999999986</v>
      </c>
      <c r="G356" s="9">
        <v>33.599999999999682</v>
      </c>
      <c r="H356" s="9">
        <v>135.39999999999986</v>
      </c>
      <c r="I356" s="9">
        <v>157.9</v>
      </c>
      <c r="J356" s="9">
        <v>145.19999999999709</v>
      </c>
      <c r="K356" s="556">
        <v>17</v>
      </c>
      <c r="L356" s="556">
        <v>116.49999999999818</v>
      </c>
      <c r="M356" s="556">
        <v>31.599999999998545</v>
      </c>
      <c r="N356" s="556">
        <v>137.29999999999927</v>
      </c>
      <c r="O356" s="554"/>
      <c r="P356" s="554"/>
      <c r="Q356" s="554"/>
      <c r="R356" s="360"/>
      <c r="S356" s="555"/>
      <c r="T356" s="554"/>
      <c r="V356" s="583"/>
      <c r="W356" s="9"/>
      <c r="X356" s="9"/>
      <c r="Y356" s="9"/>
      <c r="Z356" s="9"/>
      <c r="AA356" s="63"/>
      <c r="AB356" s="63"/>
      <c r="AC356" s="63"/>
      <c r="AD356" s="348"/>
      <c r="AE356" s="63"/>
      <c r="AF356" s="63"/>
    </row>
    <row r="357" spans="1:32" ht="15.75">
      <c r="A357" s="3" t="s">
        <v>3376</v>
      </c>
      <c r="B357" s="3"/>
      <c r="C357" s="3"/>
      <c r="D357" s="33">
        <f>SUM(E357:DZ357)</f>
        <v>695.80000000000007</v>
      </c>
      <c r="E357" s="9">
        <v>68.69999999999996</v>
      </c>
      <c r="F357" s="9">
        <v>128.70000000000005</v>
      </c>
      <c r="G357" s="9">
        <v>83.900000000000091</v>
      </c>
      <c r="H357" s="9">
        <v>149.39999999999998</v>
      </c>
      <c r="I357" s="9">
        <v>212.1</v>
      </c>
      <c r="J357" s="9">
        <v>4.7999999999992724</v>
      </c>
      <c r="K357" s="556">
        <v>29.700000000000728</v>
      </c>
      <c r="L357" s="556">
        <v>13</v>
      </c>
      <c r="M357" s="556">
        <v>0</v>
      </c>
      <c r="N357" s="556">
        <v>5.5</v>
      </c>
      <c r="O357" s="554"/>
      <c r="P357" s="554"/>
      <c r="Q357" s="554"/>
      <c r="R357" s="360"/>
      <c r="S357" s="555"/>
      <c r="T357" s="554"/>
      <c r="V357" s="583"/>
      <c r="W357" s="9"/>
      <c r="X357" s="9"/>
      <c r="Y357" s="9"/>
      <c r="Z357" s="9"/>
      <c r="AA357" s="277"/>
      <c r="AB357" s="277"/>
      <c r="AC357" s="63"/>
      <c r="AD357" s="348"/>
      <c r="AE357" s="63"/>
      <c r="AF357" s="63"/>
    </row>
    <row r="358" spans="1:32" ht="15.75">
      <c r="A358" s="82" t="s">
        <v>1643</v>
      </c>
      <c r="B358" s="3"/>
      <c r="C358" s="3"/>
      <c r="D358" s="33">
        <f>SUM(E358:DZ358)</f>
        <v>871.50000000001296</v>
      </c>
      <c r="E358" s="9">
        <v>87.89999999999992</v>
      </c>
      <c r="F358" s="9">
        <v>60.199999999999932</v>
      </c>
      <c r="G358" s="9">
        <v>149.10000000000002</v>
      </c>
      <c r="H358" s="9">
        <v>17</v>
      </c>
      <c r="I358" s="9">
        <v>160.19999999999999</v>
      </c>
      <c r="J358" s="9">
        <v>52.099999999998545</v>
      </c>
      <c r="K358" s="556">
        <v>16.200000000002547</v>
      </c>
      <c r="L358" s="556">
        <v>212.90000000000327</v>
      </c>
      <c r="M358" s="556">
        <v>96.000000000003638</v>
      </c>
      <c r="N358" s="556">
        <v>19.900000000005093</v>
      </c>
      <c r="O358" s="225"/>
      <c r="P358" s="225"/>
      <c r="Q358" s="554"/>
      <c r="R358" s="347"/>
      <c r="S358" s="555"/>
      <c r="T358" s="554"/>
      <c r="V358" s="583"/>
      <c r="W358" s="9"/>
      <c r="X358" s="9"/>
      <c r="Y358" s="9"/>
      <c r="Z358" s="9"/>
      <c r="AA358" s="277"/>
      <c r="AB358" s="277"/>
      <c r="AC358" s="63"/>
      <c r="AD358" s="347"/>
      <c r="AE358" s="63"/>
      <c r="AF358" s="63"/>
    </row>
    <row r="359" spans="1:32" ht="15.75">
      <c r="A359" s="3" t="s">
        <v>3372</v>
      </c>
      <c r="B359" s="3"/>
      <c r="C359" s="3"/>
      <c r="D359" s="33">
        <f>SUM(E359:DZ359)</f>
        <v>730.70000000001619</v>
      </c>
      <c r="E359" s="9">
        <v>89.800000000000011</v>
      </c>
      <c r="F359" s="9">
        <v>24.999999999999886</v>
      </c>
      <c r="G359" s="9">
        <v>101.69999999999982</v>
      </c>
      <c r="H359" s="9">
        <v>154.49999999999977</v>
      </c>
      <c r="I359" s="9">
        <v>119.1</v>
      </c>
      <c r="J359" s="9">
        <v>17.700000000000728</v>
      </c>
      <c r="K359" s="556">
        <v>115.00000000000546</v>
      </c>
      <c r="L359" s="556">
        <v>96.700000000004366</v>
      </c>
      <c r="M359" s="556">
        <v>0</v>
      </c>
      <c r="N359" s="556">
        <v>11.200000000006185</v>
      </c>
      <c r="O359" s="554"/>
      <c r="P359" s="554"/>
      <c r="Q359" s="554"/>
      <c r="R359" s="360"/>
      <c r="S359" s="555"/>
      <c r="T359" s="554"/>
      <c r="V359" s="583"/>
      <c r="W359" s="9"/>
      <c r="X359" s="9"/>
      <c r="Y359" s="9"/>
      <c r="Z359" s="9"/>
      <c r="AA359" s="63"/>
      <c r="AB359" s="63"/>
      <c r="AC359" s="63"/>
      <c r="AD359" s="348"/>
      <c r="AE359" s="63"/>
      <c r="AF359" s="63"/>
    </row>
    <row r="360" spans="1:32" ht="15.75">
      <c r="A360" s="3" t="s">
        <v>800</v>
      </c>
      <c r="B360" s="3"/>
      <c r="C360" s="3"/>
      <c r="D360" s="33">
        <f>SUM(E360:DZ360)</f>
        <v>842.40000000001044</v>
      </c>
      <c r="E360" s="9">
        <v>45.300000000000068</v>
      </c>
      <c r="F360" s="9">
        <v>88.500000000000227</v>
      </c>
      <c r="G360" s="9">
        <v>99</v>
      </c>
      <c r="H360" s="9">
        <v>72.599999999999909</v>
      </c>
      <c r="I360" s="9">
        <v>140.20000000000002</v>
      </c>
      <c r="J360" s="9">
        <v>56.800000000001091</v>
      </c>
      <c r="K360" s="556">
        <v>32.000000000001819</v>
      </c>
      <c r="L360" s="556">
        <v>236.50000000000364</v>
      </c>
      <c r="M360" s="556">
        <v>0</v>
      </c>
      <c r="N360" s="556">
        <v>71.500000000003638</v>
      </c>
      <c r="O360" s="557"/>
      <c r="P360" s="557"/>
      <c r="Q360" s="554"/>
      <c r="R360" s="347"/>
      <c r="S360" s="555"/>
      <c r="T360" s="554"/>
      <c r="V360" s="583"/>
      <c r="W360" s="9"/>
      <c r="X360" s="9"/>
      <c r="Y360" s="9"/>
      <c r="Z360" s="9"/>
      <c r="AA360" s="277"/>
      <c r="AB360" s="277"/>
      <c r="AC360" s="63"/>
      <c r="AD360" s="348"/>
      <c r="AE360" s="63"/>
      <c r="AF360" s="63"/>
    </row>
    <row r="361" spans="1:32" ht="15.75">
      <c r="A361" s="60" t="s">
        <v>4497</v>
      </c>
      <c r="B361" s="3"/>
      <c r="C361" s="3"/>
      <c r="D361" s="33">
        <f>SUM(E361:DZ361)</f>
        <v>1084.1999999999953</v>
      </c>
      <c r="E361" s="9">
        <v>39.300000000000068</v>
      </c>
      <c r="F361" s="9">
        <v>52.099999999999909</v>
      </c>
      <c r="G361" s="9">
        <v>119.20000000000005</v>
      </c>
      <c r="H361" s="9">
        <v>145.09999999999991</v>
      </c>
      <c r="I361" s="9">
        <v>214.3</v>
      </c>
      <c r="J361" s="9">
        <v>25.299999999997453</v>
      </c>
      <c r="K361" s="556">
        <v>99.5</v>
      </c>
      <c r="L361" s="556">
        <v>222.49999999999818</v>
      </c>
      <c r="M361" s="556">
        <v>0</v>
      </c>
      <c r="N361" s="556">
        <v>166.89999999999964</v>
      </c>
      <c r="O361" s="557"/>
      <c r="P361" s="557"/>
      <c r="Q361" s="554"/>
      <c r="R361" s="347"/>
      <c r="S361" s="555"/>
      <c r="T361" s="554"/>
      <c r="V361" s="583"/>
      <c r="W361" s="9"/>
      <c r="X361" s="9"/>
      <c r="Y361" s="9"/>
      <c r="Z361" s="9"/>
      <c r="AA361" s="277"/>
      <c r="AB361" s="277"/>
      <c r="AC361" s="63"/>
      <c r="AD361" s="347"/>
      <c r="AE361" s="63"/>
      <c r="AF361" s="63"/>
    </row>
    <row r="362" spans="1:32" ht="15.75">
      <c r="A362" s="3" t="s">
        <v>796</v>
      </c>
      <c r="B362" s="3"/>
      <c r="C362" s="3"/>
      <c r="D362" s="33">
        <f>SUM(E362:DZ362)</f>
        <v>533.69999999999823</v>
      </c>
      <c r="E362" s="9">
        <v>39.400000000000091</v>
      </c>
      <c r="F362" s="9">
        <v>77.099999999999682</v>
      </c>
      <c r="G362" s="9">
        <v>31.200000000000273</v>
      </c>
      <c r="H362" s="9">
        <v>70.200000000000045</v>
      </c>
      <c r="I362" s="9">
        <v>124.79999999999998</v>
      </c>
      <c r="J362" s="9">
        <v>47.299999999999272</v>
      </c>
      <c r="K362" s="556">
        <v>39.099999999998545</v>
      </c>
      <c r="L362" s="556">
        <v>14.5</v>
      </c>
      <c r="M362" s="556">
        <v>62.400000000001455</v>
      </c>
      <c r="N362" s="556">
        <v>27.699999999998909</v>
      </c>
      <c r="O362" s="554"/>
      <c r="P362" s="554"/>
      <c r="Q362" s="554"/>
      <c r="R362" s="347"/>
      <c r="S362" s="555"/>
      <c r="T362" s="554"/>
      <c r="V362" s="583"/>
      <c r="W362" s="9"/>
      <c r="X362" s="9"/>
      <c r="Y362" s="9"/>
      <c r="Z362" s="9"/>
      <c r="AA362" s="277"/>
      <c r="AB362" s="277"/>
      <c r="AC362" s="63"/>
      <c r="AD362" s="347"/>
      <c r="AE362" s="63"/>
      <c r="AF362" s="63"/>
    </row>
    <row r="363" spans="1:32" ht="15.75">
      <c r="A363" t="s">
        <v>21</v>
      </c>
      <c r="B363" s="3"/>
      <c r="C363" s="3"/>
      <c r="D363" s="33">
        <f>SUM(E363:DZ363)</f>
        <v>1108.9999999999986</v>
      </c>
      <c r="E363" s="9">
        <v>95.800000000000068</v>
      </c>
      <c r="F363" s="9">
        <v>106.89999999999998</v>
      </c>
      <c r="G363" s="9">
        <v>40.5</v>
      </c>
      <c r="H363" s="9">
        <v>233.79999999999995</v>
      </c>
      <c r="I363" s="9">
        <v>188.9</v>
      </c>
      <c r="J363" s="9">
        <v>10.299999999999272</v>
      </c>
      <c r="K363" s="556">
        <v>37.5</v>
      </c>
      <c r="L363" s="556">
        <v>258.20000000000073</v>
      </c>
      <c r="M363" s="556">
        <v>0</v>
      </c>
      <c r="N363" s="556">
        <v>137.09999999999854</v>
      </c>
      <c r="O363" s="554"/>
      <c r="P363" s="554"/>
      <c r="Q363" s="554"/>
      <c r="R363" s="347"/>
      <c r="S363" s="555"/>
      <c r="T363" s="554"/>
      <c r="V363" s="583"/>
      <c r="W363" s="9"/>
      <c r="X363" s="9"/>
      <c r="Y363" s="9"/>
      <c r="Z363" s="9"/>
      <c r="AA363" s="63"/>
      <c r="AB363" s="63"/>
      <c r="AC363" s="63"/>
      <c r="AD363" s="347"/>
      <c r="AE363" s="63"/>
      <c r="AF363" s="63"/>
    </row>
    <row r="364" spans="1:32" ht="15.75">
      <c r="A364" s="3" t="s">
        <v>141</v>
      </c>
      <c r="B364" s="3"/>
      <c r="C364" s="3"/>
      <c r="D364" s="33">
        <f>SUM(E364:DZ364)</f>
        <v>1194.0999999999926</v>
      </c>
      <c r="E364" s="9">
        <v>47.200000000000045</v>
      </c>
      <c r="F364" s="9">
        <v>138.10000000000014</v>
      </c>
      <c r="G364" s="9">
        <v>21.500000000000227</v>
      </c>
      <c r="H364" s="9">
        <v>133.10000000000036</v>
      </c>
      <c r="I364" s="9">
        <v>228.4</v>
      </c>
      <c r="J364" s="9">
        <v>215</v>
      </c>
      <c r="K364" s="556">
        <v>120.60000000000036</v>
      </c>
      <c r="L364" s="556">
        <v>177.29999999999745</v>
      </c>
      <c r="M364" s="556">
        <v>0</v>
      </c>
      <c r="N364" s="556">
        <v>112.89999999999418</v>
      </c>
      <c r="O364" s="554"/>
      <c r="P364" s="554"/>
      <c r="Q364" s="554"/>
      <c r="R364" s="347"/>
      <c r="S364" s="555"/>
      <c r="T364" s="554"/>
      <c r="V364" s="583"/>
      <c r="W364" s="9"/>
      <c r="X364" s="9"/>
      <c r="Y364" s="9"/>
      <c r="Z364" s="9"/>
      <c r="AA364" s="63"/>
      <c r="AB364" s="63"/>
      <c r="AC364" s="63"/>
      <c r="AD364" s="347"/>
      <c r="AE364" s="63"/>
      <c r="AF364" s="63"/>
    </row>
    <row r="365" spans="1:32" ht="15.75">
      <c r="A365" s="60" t="s">
        <v>3365</v>
      </c>
      <c r="B365" s="3"/>
      <c r="C365" s="3"/>
      <c r="D365" s="33">
        <f>SUM(E365:DZ365)</f>
        <v>729.40000000000191</v>
      </c>
      <c r="E365" s="9">
        <v>77.200000000000045</v>
      </c>
      <c r="F365" s="9">
        <v>129.59999999999991</v>
      </c>
      <c r="G365" s="9">
        <v>0</v>
      </c>
      <c r="H365" s="9">
        <v>173.69999999999982</v>
      </c>
      <c r="I365" s="9">
        <v>170.79999999999998</v>
      </c>
      <c r="J365" s="9">
        <v>0</v>
      </c>
      <c r="K365" s="556">
        <v>91.5</v>
      </c>
      <c r="L365" s="556">
        <v>39.700000000000728</v>
      </c>
      <c r="M365" s="556">
        <v>0</v>
      </c>
      <c r="N365" s="556">
        <v>46.900000000001455</v>
      </c>
      <c r="O365" s="557"/>
      <c r="P365" s="557"/>
      <c r="Q365" s="554"/>
      <c r="R365" s="348"/>
      <c r="S365" s="555"/>
      <c r="T365" s="554"/>
      <c r="V365" s="583"/>
      <c r="W365" s="9"/>
      <c r="X365" s="9"/>
      <c r="Y365" s="9"/>
      <c r="Z365" s="9"/>
      <c r="AA365" s="63"/>
      <c r="AB365" s="63"/>
      <c r="AC365" s="63"/>
      <c r="AD365" s="348"/>
      <c r="AE365" s="63"/>
      <c r="AF365" s="63"/>
    </row>
    <row r="366" spans="1:32" ht="15.75">
      <c r="A366" s="60" t="s">
        <v>2026</v>
      </c>
      <c r="B366" s="3"/>
      <c r="C366" s="3"/>
      <c r="D366" s="33">
        <f>SUM(E366:DZ366)</f>
        <v>681.70000000000255</v>
      </c>
      <c r="E366" s="9">
        <v>112.69999999999999</v>
      </c>
      <c r="F366" s="9">
        <v>132.79999999999995</v>
      </c>
      <c r="G366" s="9">
        <v>0</v>
      </c>
      <c r="H366" s="9">
        <v>34.900000000000091</v>
      </c>
      <c r="I366" s="9">
        <v>217.60000000000002</v>
      </c>
      <c r="J366" s="9">
        <v>10.200000000000728</v>
      </c>
      <c r="K366" s="556">
        <v>10.800000000001091</v>
      </c>
      <c r="L366" s="556">
        <v>99.399999999999636</v>
      </c>
      <c r="M366" s="556">
        <v>2.8000000000010914</v>
      </c>
      <c r="N366" s="556">
        <v>60.5</v>
      </c>
      <c r="O366" s="557"/>
      <c r="P366" s="557"/>
      <c r="Q366" s="554"/>
      <c r="R366" s="347"/>
      <c r="S366" s="555"/>
      <c r="T366" s="554"/>
      <c r="V366" s="583"/>
      <c r="W366" s="9"/>
      <c r="X366" s="9"/>
      <c r="Y366" s="9"/>
      <c r="Z366" s="9"/>
      <c r="AA366" s="277"/>
      <c r="AB366" s="277"/>
      <c r="AC366" s="63"/>
      <c r="AD366" s="347"/>
      <c r="AE366" s="63"/>
      <c r="AF366" s="63"/>
    </row>
    <row r="367" spans="1:32" ht="15.75">
      <c r="A367" s="3" t="s">
        <v>3375</v>
      </c>
      <c r="B367" s="3"/>
      <c r="C367" s="3"/>
      <c r="D367" s="33">
        <f>SUM(E367:DZ367)</f>
        <v>948.20000000002062</v>
      </c>
      <c r="E367" s="9">
        <v>114.60000000000002</v>
      </c>
      <c r="F367" s="9">
        <v>76.700000000000273</v>
      </c>
      <c r="G367" s="9">
        <v>14.300000000000296</v>
      </c>
      <c r="H367" s="9">
        <v>124.10000000000036</v>
      </c>
      <c r="I367" s="9">
        <v>152.6</v>
      </c>
      <c r="J367" s="9">
        <v>39.600000000002183</v>
      </c>
      <c r="K367" s="556">
        <v>131.20000000000437</v>
      </c>
      <c r="L367" s="556">
        <v>266.50000000000364</v>
      </c>
      <c r="M367" s="556">
        <v>14.300000000004729</v>
      </c>
      <c r="N367" s="556">
        <v>14.300000000004729</v>
      </c>
      <c r="O367" s="554"/>
      <c r="P367" s="554"/>
      <c r="Q367" s="554"/>
      <c r="R367" s="360"/>
      <c r="S367" s="555"/>
      <c r="T367" s="554"/>
      <c r="V367" s="583"/>
      <c r="W367" s="9"/>
      <c r="X367" s="9"/>
      <c r="Y367" s="9"/>
      <c r="Z367" s="9"/>
      <c r="AA367" s="277"/>
      <c r="AB367" s="277"/>
      <c r="AC367" s="63"/>
      <c r="AD367" s="347"/>
      <c r="AE367" s="63"/>
      <c r="AF367" s="63"/>
    </row>
    <row r="368" spans="1:32" ht="15.75">
      <c r="A368" s="60" t="s">
        <v>2027</v>
      </c>
      <c r="B368" s="3"/>
      <c r="C368" s="3"/>
      <c r="D368" s="33">
        <f>SUM(E368:DZ368)</f>
        <v>1129.3999999999833</v>
      </c>
      <c r="E368" s="9">
        <v>121.99999999999989</v>
      </c>
      <c r="F368" s="9">
        <v>1.4999999999997726</v>
      </c>
      <c r="G368" s="9">
        <v>93.000000000000227</v>
      </c>
      <c r="H368" s="9">
        <v>227.00000000000045</v>
      </c>
      <c r="I368" s="9">
        <v>216.6</v>
      </c>
      <c r="J368" s="9">
        <v>80.099999999996726</v>
      </c>
      <c r="K368" s="556">
        <v>88.899999999995998</v>
      </c>
      <c r="L368" s="556">
        <v>52.199999999995271</v>
      </c>
      <c r="M368" s="556">
        <v>26.399999999995998</v>
      </c>
      <c r="N368" s="556">
        <v>221.69999999999891</v>
      </c>
      <c r="O368" s="557"/>
      <c r="P368" s="557"/>
      <c r="Q368" s="554"/>
      <c r="R368" s="347"/>
      <c r="S368" s="555"/>
      <c r="T368" s="554"/>
      <c r="V368" s="583"/>
      <c r="W368" s="9"/>
      <c r="X368" s="9"/>
      <c r="Y368" s="9"/>
      <c r="Z368" s="9"/>
      <c r="AA368" s="28"/>
      <c r="AB368" s="28"/>
      <c r="AC368" s="63"/>
      <c r="AD368" s="347"/>
      <c r="AE368" s="63"/>
      <c r="AF368" s="63"/>
    </row>
    <row r="369" spans="1:32" ht="15.75">
      <c r="A369" s="82" t="s">
        <v>1644</v>
      </c>
      <c r="B369" s="3"/>
      <c r="C369" s="3"/>
      <c r="D369" s="33">
        <f>SUM(E369:DZ369)</f>
        <v>969.89999999999588</v>
      </c>
      <c r="E369" s="9">
        <v>76.899999999999977</v>
      </c>
      <c r="F369" s="9">
        <v>141.30000000000007</v>
      </c>
      <c r="G369" s="9">
        <v>14.300000000000068</v>
      </c>
      <c r="H369" s="9">
        <v>231.49999999999977</v>
      </c>
      <c r="I369" s="9">
        <v>218</v>
      </c>
      <c r="J369" s="9">
        <v>99.399999999997817</v>
      </c>
      <c r="K369" s="556">
        <v>38.599999999998545</v>
      </c>
      <c r="L369" s="556">
        <v>100.69999999999891</v>
      </c>
      <c r="M369" s="556">
        <v>0</v>
      </c>
      <c r="N369" s="556">
        <v>49.200000000000728</v>
      </c>
      <c r="O369" s="225"/>
      <c r="P369" s="225"/>
      <c r="Q369" s="554"/>
      <c r="R369" s="347"/>
      <c r="S369" s="555"/>
      <c r="T369" s="554"/>
      <c r="V369" s="583"/>
      <c r="W369" s="9"/>
      <c r="X369" s="9"/>
      <c r="Y369" s="9"/>
      <c r="Z369" s="9"/>
      <c r="AA369" s="225"/>
      <c r="AB369" s="225"/>
      <c r="AC369" s="63"/>
      <c r="AD369" s="347"/>
      <c r="AE369" s="63"/>
      <c r="AF369" s="63"/>
    </row>
    <row r="370" spans="1:32" ht="15.75">
      <c r="A370" s="3" t="s">
        <v>762</v>
      </c>
      <c r="B370" s="3"/>
      <c r="C370" s="3"/>
      <c r="D370" s="33">
        <f>SUM(E370:DZ370)</f>
        <v>817.60000000000991</v>
      </c>
      <c r="E370" s="9">
        <v>47.199999999999989</v>
      </c>
      <c r="F370" s="9">
        <v>125.49999999999989</v>
      </c>
      <c r="G370" s="9">
        <v>30.799999999999727</v>
      </c>
      <c r="H370" s="9">
        <v>46.799999999999727</v>
      </c>
      <c r="I370" s="9">
        <v>185.39999999999998</v>
      </c>
      <c r="J370" s="9">
        <v>21.500000000001819</v>
      </c>
      <c r="K370" s="556">
        <v>58.000000000003638</v>
      </c>
      <c r="L370" s="556">
        <v>280.30000000000291</v>
      </c>
      <c r="M370" s="556">
        <v>0</v>
      </c>
      <c r="N370" s="556">
        <v>22.100000000002183</v>
      </c>
      <c r="O370" s="554"/>
      <c r="P370" s="554"/>
      <c r="Q370" s="554"/>
      <c r="R370" s="347"/>
      <c r="S370" s="555"/>
      <c r="T370" s="554"/>
      <c r="V370" s="583"/>
      <c r="W370" s="9"/>
      <c r="X370" s="9"/>
      <c r="Y370" s="9"/>
      <c r="Z370" s="9"/>
      <c r="AA370" s="277"/>
      <c r="AB370" s="277"/>
      <c r="AC370" s="63"/>
      <c r="AD370" s="347"/>
      <c r="AE370" s="63"/>
      <c r="AF370" s="63"/>
    </row>
    <row r="371" spans="1:32" ht="15.75">
      <c r="A371" s="3" t="s">
        <v>3374</v>
      </c>
      <c r="B371" s="3"/>
      <c r="C371" s="3"/>
      <c r="D371" s="33">
        <f>SUM(E371:DZ371)</f>
        <v>644.29999999999609</v>
      </c>
      <c r="E371" s="9">
        <v>48.600000000000023</v>
      </c>
      <c r="F371" s="9">
        <v>42.200000000000045</v>
      </c>
      <c r="G371" s="9">
        <v>17.900000000000091</v>
      </c>
      <c r="H371" s="9">
        <v>50.200000000000273</v>
      </c>
      <c r="I371" s="9">
        <v>110.6</v>
      </c>
      <c r="J371" s="9">
        <v>62.100000000000364</v>
      </c>
      <c r="K371" s="556">
        <v>88.199999999998909</v>
      </c>
      <c r="L371" s="556">
        <v>216.99999999999818</v>
      </c>
      <c r="M371" s="556">
        <v>0</v>
      </c>
      <c r="N371" s="556">
        <v>7.499999999998181</v>
      </c>
      <c r="O371" s="554"/>
      <c r="P371" s="554"/>
      <c r="Q371" s="554"/>
      <c r="R371" s="360"/>
      <c r="S371" s="555"/>
      <c r="T371" s="554"/>
      <c r="V371" s="583"/>
      <c r="W371" s="9"/>
      <c r="X371" s="9"/>
      <c r="Y371" s="9"/>
      <c r="Z371" s="9"/>
      <c r="AA371" s="277"/>
      <c r="AB371" s="277"/>
      <c r="AC371" s="63"/>
      <c r="AD371" s="347"/>
      <c r="AE371" s="63"/>
      <c r="AF371" s="63"/>
    </row>
    <row r="372" spans="1:32" ht="15.75">
      <c r="A372" s="3" t="s">
        <v>3381</v>
      </c>
      <c r="B372" s="3"/>
      <c r="C372" s="3"/>
      <c r="D372" s="33">
        <f>SUM(E372:DZ372)</f>
        <v>658.54999999997813</v>
      </c>
      <c r="E372" s="9">
        <v>92.800000000000011</v>
      </c>
      <c r="F372" s="9">
        <v>5.4999999999999432</v>
      </c>
      <c r="G372" s="9">
        <v>112.5</v>
      </c>
      <c r="H372" s="9">
        <v>145.55000000000001</v>
      </c>
      <c r="I372" s="9">
        <v>149.19999999999999</v>
      </c>
      <c r="J372" s="9">
        <v>1.1999999999989086</v>
      </c>
      <c r="K372" s="556">
        <v>39.499999999994543</v>
      </c>
      <c r="L372" s="556">
        <v>80.799999999993815</v>
      </c>
      <c r="M372" s="556">
        <v>1.1999999999952706</v>
      </c>
      <c r="N372" s="556">
        <v>30.299999999995634</v>
      </c>
      <c r="O372" s="554"/>
      <c r="P372" s="554"/>
      <c r="Q372" s="554"/>
      <c r="R372" s="360"/>
      <c r="S372" s="555"/>
      <c r="T372" s="554"/>
      <c r="V372" s="583"/>
      <c r="W372" s="9"/>
      <c r="X372" s="9"/>
      <c r="Y372" s="9"/>
      <c r="Z372" s="9"/>
      <c r="AA372" s="28"/>
      <c r="AB372" s="28"/>
      <c r="AC372" s="63"/>
      <c r="AD372" s="347"/>
      <c r="AE372" s="63"/>
      <c r="AF372" s="63"/>
    </row>
    <row r="373" spans="1:32" ht="15.75">
      <c r="A373" s="3" t="s">
        <v>763</v>
      </c>
      <c r="B373" s="3"/>
      <c r="C373" s="3"/>
      <c r="D373" s="33">
        <f>SUM(E373:DZ373)</f>
        <v>1027.8000000000061</v>
      </c>
      <c r="E373" s="9">
        <v>104.80000000000007</v>
      </c>
      <c r="F373" s="9">
        <v>102.19999999999993</v>
      </c>
      <c r="G373" s="9">
        <v>104.39999999999986</v>
      </c>
      <c r="H373" s="9">
        <v>48.699999999999932</v>
      </c>
      <c r="I373" s="9">
        <v>225.70000000000002</v>
      </c>
      <c r="J373" s="9">
        <v>247.10000000000127</v>
      </c>
      <c r="K373" s="556">
        <v>41.600000000002183</v>
      </c>
      <c r="L373" s="556">
        <v>146.30000000000109</v>
      </c>
      <c r="M373" s="556">
        <v>0</v>
      </c>
      <c r="N373" s="556">
        <v>7.000000000001819</v>
      </c>
      <c r="O373" s="554"/>
      <c r="P373" s="554"/>
      <c r="Q373" s="554"/>
      <c r="R373" s="347"/>
      <c r="S373" s="555"/>
      <c r="T373" s="554"/>
      <c r="V373" s="583"/>
      <c r="W373" s="9"/>
      <c r="X373" s="9"/>
      <c r="Y373" s="9"/>
      <c r="Z373" s="9"/>
      <c r="AA373" s="225"/>
      <c r="AB373" s="225"/>
      <c r="AC373" s="63"/>
      <c r="AD373" s="347"/>
      <c r="AE373" s="63"/>
      <c r="AF373" s="63"/>
    </row>
    <row r="374" spans="1:32" ht="15.75">
      <c r="A374" s="60" t="s">
        <v>23</v>
      </c>
      <c r="B374" s="3"/>
      <c r="C374" s="3"/>
      <c r="D374" s="33">
        <f>SUM(E374:DZ374)</f>
        <v>727.99999999999591</v>
      </c>
      <c r="E374" s="9">
        <v>140.09999999999997</v>
      </c>
      <c r="F374" s="9">
        <v>41.999999999999886</v>
      </c>
      <c r="G374" s="9">
        <v>3.8999999999999773</v>
      </c>
      <c r="H374" s="9">
        <v>70.300000000000068</v>
      </c>
      <c r="I374" s="9">
        <v>176.8</v>
      </c>
      <c r="J374" s="9">
        <v>31.899999999997817</v>
      </c>
      <c r="K374" s="556">
        <v>85.699999999998909</v>
      </c>
      <c r="L374" s="556">
        <v>127.19999999999891</v>
      </c>
      <c r="M374" s="556">
        <v>33.600000000000364</v>
      </c>
      <c r="N374" s="556">
        <v>16.5</v>
      </c>
      <c r="O374" s="557"/>
      <c r="P374" s="557"/>
      <c r="Q374" s="554"/>
      <c r="R374" s="347"/>
      <c r="S374" s="555"/>
      <c r="T374" s="554"/>
      <c r="V374" s="583"/>
      <c r="W374" s="9"/>
      <c r="X374" s="9"/>
      <c r="Y374" s="9"/>
      <c r="Z374" s="9"/>
      <c r="AA374" s="63"/>
      <c r="AB374" s="63"/>
      <c r="AC374" s="63"/>
      <c r="AD374" s="347"/>
      <c r="AE374" s="63"/>
      <c r="AF374" s="63"/>
    </row>
    <row r="375" spans="1:32" ht="15.75">
      <c r="A375" s="60" t="s">
        <v>25</v>
      </c>
      <c r="B375" s="3"/>
      <c r="C375" s="3"/>
      <c r="D375" s="33">
        <f>SUM(E375:DZ375)</f>
        <v>1091.3999999999896</v>
      </c>
      <c r="E375" s="9">
        <v>46.100000000000023</v>
      </c>
      <c r="F375" s="9">
        <v>104.40000000000009</v>
      </c>
      <c r="G375" s="9">
        <v>30.400000000000205</v>
      </c>
      <c r="H375" s="9">
        <v>156.50000000000011</v>
      </c>
      <c r="I375" s="9">
        <v>203.49999999999997</v>
      </c>
      <c r="J375" s="9">
        <v>83.799999999999272</v>
      </c>
      <c r="K375" s="556">
        <v>176.19999999999709</v>
      </c>
      <c r="L375" s="556">
        <v>147.99999999999636</v>
      </c>
      <c r="M375" s="556">
        <v>0</v>
      </c>
      <c r="N375" s="556">
        <v>142.49999999999636</v>
      </c>
      <c r="O375" s="554"/>
      <c r="P375" s="554"/>
      <c r="Q375" s="554"/>
      <c r="R375" s="347"/>
      <c r="S375" s="555"/>
      <c r="T375" s="554"/>
      <c r="V375" s="583"/>
      <c r="W375" s="9"/>
      <c r="X375" s="9"/>
      <c r="Y375" s="9"/>
      <c r="Z375" s="9"/>
      <c r="AA375" s="63"/>
      <c r="AB375" s="63"/>
      <c r="AC375" s="63"/>
      <c r="AD375" s="347"/>
      <c r="AE375" s="63"/>
      <c r="AF375" s="63"/>
    </row>
    <row r="376" spans="1:32" ht="15.75">
      <c r="A376" s="82" t="s">
        <v>1654</v>
      </c>
      <c r="B376" s="3"/>
      <c r="C376" s="3"/>
      <c r="D376" s="33">
        <f>SUM(E376:DZ376)</f>
        <v>985.00000000000512</v>
      </c>
      <c r="E376" s="9">
        <v>146.2000000000001</v>
      </c>
      <c r="F376" s="9">
        <v>22.399999999999977</v>
      </c>
      <c r="G376" s="9">
        <v>15.599999999999909</v>
      </c>
      <c r="H376" s="9">
        <v>91</v>
      </c>
      <c r="I376" s="9">
        <v>275.90000000000003</v>
      </c>
      <c r="J376" s="9">
        <v>93.399999999999636</v>
      </c>
      <c r="K376" s="556">
        <v>100.20000000000073</v>
      </c>
      <c r="L376" s="556">
        <v>86.80000000000291</v>
      </c>
      <c r="M376" s="556">
        <v>0</v>
      </c>
      <c r="N376" s="556">
        <v>153.50000000000182</v>
      </c>
      <c r="O376" s="225"/>
      <c r="P376" s="225"/>
      <c r="Q376" s="554"/>
      <c r="R376" s="347"/>
      <c r="S376" s="555"/>
      <c r="T376" s="554"/>
      <c r="V376" s="583"/>
      <c r="W376" s="9"/>
      <c r="X376" s="9"/>
      <c r="Y376" s="9"/>
      <c r="Z376" s="9"/>
      <c r="AA376" s="277"/>
      <c r="AB376" s="277"/>
      <c r="AC376" s="63"/>
      <c r="AD376" s="347"/>
      <c r="AE376" s="63"/>
      <c r="AF376" s="63"/>
    </row>
    <row r="377" spans="1:32" ht="15.75">
      <c r="A377" s="82" t="s">
        <v>1656</v>
      </c>
      <c r="B377" s="3"/>
      <c r="C377" s="3"/>
      <c r="D377" s="33">
        <f>SUM(E377:DZ377)</f>
        <v>817.09999999999707</v>
      </c>
      <c r="E377" s="9">
        <v>70.599999999999966</v>
      </c>
      <c r="F377" s="9">
        <v>84.899999999999977</v>
      </c>
      <c r="G377" s="9">
        <v>34.999999999999886</v>
      </c>
      <c r="H377" s="9">
        <v>127.49999999999977</v>
      </c>
      <c r="I377" s="9">
        <v>128.30000000000001</v>
      </c>
      <c r="J377" s="9">
        <v>5.5999999999985448</v>
      </c>
      <c r="K377" s="556">
        <v>40</v>
      </c>
      <c r="L377" s="556">
        <v>224.39999999999782</v>
      </c>
      <c r="M377" s="556">
        <v>12.100000000000364</v>
      </c>
      <c r="N377" s="556">
        <v>88.700000000000728</v>
      </c>
      <c r="O377" s="225"/>
      <c r="P377" s="225"/>
      <c r="Q377" s="554"/>
      <c r="R377" s="348"/>
      <c r="S377" s="555"/>
      <c r="T377" s="554"/>
      <c r="V377" s="583"/>
      <c r="W377" s="109"/>
      <c r="X377" s="109"/>
      <c r="Y377" s="82"/>
      <c r="Z377" s="3"/>
      <c r="AA377" s="82"/>
      <c r="AB377" s="3"/>
      <c r="AC377" s="79"/>
      <c r="AD377" s="137"/>
    </row>
    <row r="378" spans="1:32" ht="15.75">
      <c r="A378" s="3" t="s">
        <v>3370</v>
      </c>
      <c r="B378" s="3"/>
      <c r="C378" s="3"/>
      <c r="D378" s="33">
        <f>SUM(E378:DZ378)</f>
        <v>750.69999999999038</v>
      </c>
      <c r="E378" s="9">
        <v>87.900000000000091</v>
      </c>
      <c r="F378" s="9">
        <v>124.29999999999973</v>
      </c>
      <c r="G378" s="9">
        <v>84.5</v>
      </c>
      <c r="H378" s="9">
        <v>83.700000000000045</v>
      </c>
      <c r="I378" s="9">
        <v>114.39999999999999</v>
      </c>
      <c r="J378" s="9">
        <v>4.7999999999992724</v>
      </c>
      <c r="K378" s="556">
        <v>106.09999999999673</v>
      </c>
      <c r="L378" s="556">
        <v>77.399999999995998</v>
      </c>
      <c r="M378" s="556">
        <v>67.599999999998545</v>
      </c>
      <c r="N378" s="556">
        <v>0</v>
      </c>
      <c r="O378" s="554"/>
      <c r="P378" s="554"/>
      <c r="Q378" s="554"/>
      <c r="R378" s="360"/>
      <c r="S378" s="555"/>
      <c r="T378" s="554"/>
      <c r="V378" s="583"/>
    </row>
    <row r="379" spans="1:32" ht="15.75">
      <c r="A379" s="3" t="s">
        <v>746</v>
      </c>
      <c r="B379" s="3"/>
      <c r="C379" s="3"/>
      <c r="D379" s="33">
        <f>SUM(E379:DZ379)</f>
        <v>1159.1999999999957</v>
      </c>
      <c r="E379" s="9">
        <v>51.400000000000091</v>
      </c>
      <c r="F379" s="9">
        <v>99.499999999999773</v>
      </c>
      <c r="G379" s="9">
        <v>118.00000000000023</v>
      </c>
      <c r="H379" s="9">
        <v>109.79999999999995</v>
      </c>
      <c r="I379" s="9">
        <v>202.70000000000005</v>
      </c>
      <c r="J379" s="9">
        <v>200.30000000000109</v>
      </c>
      <c r="K379" s="556">
        <v>35.199999999998909</v>
      </c>
      <c r="L379" s="556">
        <v>150.29999999999745</v>
      </c>
      <c r="M379" s="556">
        <v>0</v>
      </c>
      <c r="N379" s="556">
        <v>191.99999999999818</v>
      </c>
      <c r="O379" s="554"/>
      <c r="P379" s="554"/>
      <c r="Q379" s="554"/>
      <c r="R379" s="347"/>
      <c r="S379" s="555"/>
      <c r="T379" s="554"/>
      <c r="V379" s="583"/>
    </row>
    <row r="380" spans="1:32" s="30" customFormat="1" ht="20.25">
      <c r="A380" s="60" t="s">
        <v>27</v>
      </c>
      <c r="B380" s="3"/>
      <c r="C380" s="3"/>
      <c r="D380" s="33">
        <f>SUM(E380:DZ380)</f>
        <v>693.20000000000823</v>
      </c>
      <c r="E380" s="9">
        <v>69.899999999999977</v>
      </c>
      <c r="F380" s="9">
        <v>25.200000000000045</v>
      </c>
      <c r="G380" s="9">
        <v>0</v>
      </c>
      <c r="H380" s="9">
        <v>131.30000000000018</v>
      </c>
      <c r="I380" s="9">
        <v>176.09999999999997</v>
      </c>
      <c r="J380" s="9">
        <v>0</v>
      </c>
      <c r="K380" s="556">
        <v>36.80000000000291</v>
      </c>
      <c r="L380" s="556">
        <v>145.80000000000291</v>
      </c>
      <c r="M380" s="556">
        <v>0</v>
      </c>
      <c r="N380" s="556">
        <v>108.10000000000218</v>
      </c>
      <c r="O380" s="557"/>
      <c r="P380" s="557"/>
      <c r="Q380" s="554"/>
      <c r="R380" s="348"/>
      <c r="S380" s="555"/>
      <c r="T380" s="554"/>
      <c r="V380" s="583"/>
      <c r="W380" s="110"/>
      <c r="X380" s="31"/>
      <c r="Y380" s="31"/>
    </row>
    <row r="381" spans="1:32" ht="15.75">
      <c r="A381" s="3" t="s">
        <v>778</v>
      </c>
      <c r="B381" s="3"/>
      <c r="C381" s="3"/>
      <c r="D381" s="33">
        <f>SUM(E381:DZ381)</f>
        <v>1025.1000000000063</v>
      </c>
      <c r="E381" s="9">
        <v>99.89999999999992</v>
      </c>
      <c r="F381" s="9">
        <v>200.89999999999986</v>
      </c>
      <c r="G381" s="9">
        <v>19.499999999999886</v>
      </c>
      <c r="H381" s="9">
        <v>116.5999999999998</v>
      </c>
      <c r="I381" s="9">
        <v>167.8</v>
      </c>
      <c r="J381" s="9">
        <v>125.50000000000182</v>
      </c>
      <c r="K381" s="556">
        <v>40.100000000002183</v>
      </c>
      <c r="L381" s="556">
        <v>102.80000000000109</v>
      </c>
      <c r="M381" s="556">
        <v>0</v>
      </c>
      <c r="N381" s="556">
        <v>152.00000000000182</v>
      </c>
      <c r="O381" s="554"/>
      <c r="P381" s="554"/>
      <c r="Q381" s="554"/>
      <c r="R381" s="348"/>
      <c r="S381" s="555"/>
      <c r="T381" s="554"/>
      <c r="V381" s="583"/>
      <c r="W381" s="9"/>
      <c r="X381" s="277"/>
      <c r="Y381" s="277"/>
      <c r="Z381" s="63"/>
      <c r="AA381" s="347"/>
      <c r="AB381" s="63"/>
      <c r="AC381" s="63"/>
    </row>
    <row r="382" spans="1:32" ht="15.75">
      <c r="A382" s="3" t="s">
        <v>154</v>
      </c>
      <c r="B382" s="3"/>
      <c r="C382" s="3"/>
      <c r="D382" s="33">
        <f>SUM(E382:DZ382)</f>
        <v>884.70000000000437</v>
      </c>
      <c r="E382" s="9">
        <v>124.10000000000014</v>
      </c>
      <c r="F382" s="9">
        <v>70.300000000000182</v>
      </c>
      <c r="G382" s="9">
        <v>27.299999999999727</v>
      </c>
      <c r="H382" s="9">
        <v>241.49999999999955</v>
      </c>
      <c r="I382" s="9">
        <v>161.19999999999999</v>
      </c>
      <c r="J382" s="9">
        <v>46.299999999999272</v>
      </c>
      <c r="K382" s="556">
        <v>40.600000000002183</v>
      </c>
      <c r="L382" s="556">
        <v>48.100000000002183</v>
      </c>
      <c r="M382" s="556">
        <v>0</v>
      </c>
      <c r="N382" s="556">
        <v>125.30000000000109</v>
      </c>
      <c r="O382" s="557"/>
      <c r="P382" s="557"/>
      <c r="Q382" s="554"/>
      <c r="R382" s="347"/>
      <c r="S382" s="555"/>
      <c r="T382" s="554"/>
      <c r="V382" s="583"/>
      <c r="W382" s="9"/>
      <c r="X382" s="225"/>
      <c r="Y382" s="225"/>
      <c r="Z382" s="63"/>
      <c r="AA382" s="347"/>
      <c r="AB382" s="63"/>
      <c r="AC382" s="63"/>
    </row>
    <row r="383" spans="1:32" ht="15.75">
      <c r="A383" s="3" t="s">
        <v>3382</v>
      </c>
      <c r="B383" s="3"/>
      <c r="C383" s="3"/>
      <c r="D383" s="33">
        <f>SUM(E383:DZ383)</f>
        <v>705.30000000000177</v>
      </c>
      <c r="E383" s="9">
        <v>43.499999999999886</v>
      </c>
      <c r="F383" s="9">
        <v>100.39999999999986</v>
      </c>
      <c r="G383" s="9">
        <v>32.299999999999727</v>
      </c>
      <c r="H383" s="9">
        <v>90.699999999999818</v>
      </c>
      <c r="I383" s="9">
        <v>139.19999999999999</v>
      </c>
      <c r="J383" s="9">
        <v>24.700000000002547</v>
      </c>
      <c r="K383" s="556">
        <v>34.5</v>
      </c>
      <c r="L383" s="556">
        <v>104.10000000000036</v>
      </c>
      <c r="M383" s="556">
        <v>0</v>
      </c>
      <c r="N383" s="556">
        <v>135.89999999999964</v>
      </c>
      <c r="O383" s="554"/>
      <c r="P383" s="554"/>
      <c r="Q383" s="554"/>
      <c r="R383" s="360"/>
      <c r="S383" s="555"/>
      <c r="T383" s="554"/>
      <c r="V383" s="583"/>
      <c r="W383" s="9"/>
      <c r="X383" s="63"/>
      <c r="Y383" s="63"/>
      <c r="Z383" s="63"/>
      <c r="AA383" s="348"/>
      <c r="AB383" s="63"/>
      <c r="AC383" s="63"/>
    </row>
    <row r="384" spans="1:32" ht="15.75">
      <c r="A384" s="3" t="s">
        <v>764</v>
      </c>
      <c r="B384" s="3"/>
      <c r="C384" s="3"/>
      <c r="D384" s="33">
        <f>SUM(E384:DZ384)</f>
        <v>1030.0000000000082</v>
      </c>
      <c r="E384" s="9">
        <v>158.19999999999999</v>
      </c>
      <c r="F384" s="9">
        <v>109.09999999999991</v>
      </c>
      <c r="G384" s="9">
        <v>55.600000000000136</v>
      </c>
      <c r="H384" s="9">
        <v>79.800000000000182</v>
      </c>
      <c r="I384" s="9">
        <v>285.09999999999997</v>
      </c>
      <c r="J384" s="9">
        <v>188.89999999999964</v>
      </c>
      <c r="K384" s="556">
        <v>80.700000000004366</v>
      </c>
      <c r="L384" s="556">
        <v>72.600000000004002</v>
      </c>
      <c r="M384" s="556">
        <v>0</v>
      </c>
      <c r="N384" s="556">
        <v>0</v>
      </c>
      <c r="O384" s="554"/>
      <c r="P384" s="554"/>
      <c r="Q384" s="554"/>
      <c r="R384" s="348"/>
      <c r="S384" s="555"/>
      <c r="T384" s="554"/>
      <c r="V384" s="583"/>
      <c r="W384" s="9"/>
      <c r="X384" s="277"/>
      <c r="Y384" s="277"/>
      <c r="Z384" s="63"/>
      <c r="AA384" s="347"/>
      <c r="AB384" s="63"/>
      <c r="AC384" s="63"/>
    </row>
    <row r="385" spans="1:29" ht="15.75">
      <c r="A385" t="s">
        <v>142</v>
      </c>
      <c r="B385" s="3"/>
      <c r="C385" s="3"/>
      <c r="D385" s="33">
        <f>SUM(E385:DZ385)</f>
        <v>812.80000000002599</v>
      </c>
      <c r="E385" s="9">
        <v>134.80000000000007</v>
      </c>
      <c r="F385" s="9">
        <v>104.50000000000023</v>
      </c>
      <c r="G385" s="9">
        <v>1.0999999999999091</v>
      </c>
      <c r="H385" s="9">
        <v>130.79999999999995</v>
      </c>
      <c r="I385" s="9">
        <v>205</v>
      </c>
      <c r="J385" s="9">
        <v>77.200000000004366</v>
      </c>
      <c r="K385" s="556">
        <v>67.800000000008367</v>
      </c>
      <c r="L385" s="556">
        <v>80.800000000006548</v>
      </c>
      <c r="M385" s="556">
        <v>0</v>
      </c>
      <c r="N385" s="556">
        <v>10.800000000006548</v>
      </c>
      <c r="O385" s="554"/>
      <c r="P385" s="554"/>
      <c r="Q385" s="554"/>
      <c r="R385" s="347"/>
      <c r="S385" s="555"/>
      <c r="T385" s="554"/>
      <c r="V385" s="583"/>
      <c r="W385" s="9"/>
      <c r="X385" s="225"/>
      <c r="Y385" s="225"/>
      <c r="Z385" s="63"/>
      <c r="AA385" s="347"/>
      <c r="AB385" s="63"/>
      <c r="AC385" s="63"/>
    </row>
    <row r="386" spans="1:29" ht="15.75">
      <c r="A386" s="3" t="s">
        <v>738</v>
      </c>
      <c r="B386" s="3"/>
      <c r="C386" s="3"/>
      <c r="D386" s="33">
        <f>SUM(E386:DZ386)</f>
        <v>873.79999999999984</v>
      </c>
      <c r="E386" s="9">
        <v>40.5</v>
      </c>
      <c r="F386" s="9">
        <v>84.400000000000091</v>
      </c>
      <c r="G386" s="9">
        <v>36.099999999999909</v>
      </c>
      <c r="H386" s="9">
        <v>98.300000000000182</v>
      </c>
      <c r="I386" s="9">
        <v>161.1</v>
      </c>
      <c r="J386" s="9">
        <v>102.5</v>
      </c>
      <c r="K386" s="556">
        <v>96.299999999999272</v>
      </c>
      <c r="L386" s="556">
        <v>179.60000000000036</v>
      </c>
      <c r="M386" s="556">
        <v>0</v>
      </c>
      <c r="N386" s="556">
        <v>75</v>
      </c>
      <c r="O386" s="554"/>
      <c r="P386" s="554"/>
      <c r="Q386" s="554"/>
      <c r="R386" s="347"/>
      <c r="S386" s="555"/>
      <c r="T386" s="554"/>
      <c r="V386" s="583"/>
      <c r="W386" s="9"/>
      <c r="X386" s="225"/>
      <c r="Y386" s="225"/>
      <c r="Z386" s="63"/>
      <c r="AA386" s="347"/>
      <c r="AB386" s="63"/>
      <c r="AC386" s="63"/>
    </row>
    <row r="387" spans="1:29" ht="15.75">
      <c r="A387" s="82" t="s">
        <v>1660</v>
      </c>
      <c r="B387" s="3"/>
      <c r="C387" s="3"/>
      <c r="D387" s="33">
        <f>SUM(E387:DZ387)</f>
        <v>781.29999999998574</v>
      </c>
      <c r="E387" s="9">
        <v>37.599999999999909</v>
      </c>
      <c r="F387" s="9">
        <v>69.999999999999886</v>
      </c>
      <c r="G387" s="9">
        <v>76.800000000000182</v>
      </c>
      <c r="H387" s="9">
        <v>15.799999999999955</v>
      </c>
      <c r="I387" s="9">
        <v>259</v>
      </c>
      <c r="J387" s="9">
        <v>183.39999999999782</v>
      </c>
      <c r="K387" s="556">
        <v>86.999999999994543</v>
      </c>
      <c r="L387" s="556">
        <v>51.699999999993452</v>
      </c>
      <c r="M387" s="556">
        <v>0</v>
      </c>
      <c r="N387" s="556">
        <v>0</v>
      </c>
      <c r="O387" s="225"/>
      <c r="P387" s="225"/>
      <c r="Q387" s="554"/>
      <c r="R387" s="347"/>
      <c r="S387" s="555"/>
      <c r="T387" s="554"/>
      <c r="V387" s="583"/>
      <c r="W387" s="9"/>
      <c r="X387" s="277"/>
      <c r="Y387" s="277"/>
      <c r="Z387" s="63"/>
      <c r="AA387" s="347"/>
      <c r="AB387" s="63"/>
      <c r="AC387" s="63"/>
    </row>
    <row r="388" spans="1:29" ht="15.75">
      <c r="A388" s="3" t="s">
        <v>3397</v>
      </c>
      <c r="B388" s="3"/>
      <c r="C388" s="3"/>
      <c r="D388" s="33">
        <f>SUM(E388:DZ388)</f>
        <v>896.75000000000546</v>
      </c>
      <c r="E388" s="9">
        <v>147.65</v>
      </c>
      <c r="F388" s="9">
        <v>100.39999999999998</v>
      </c>
      <c r="G388" s="9">
        <v>0</v>
      </c>
      <c r="H388" s="9">
        <v>115.10000000000002</v>
      </c>
      <c r="I388" s="9">
        <v>178.09999999999997</v>
      </c>
      <c r="J388" s="9">
        <v>20.200000000000728</v>
      </c>
      <c r="K388" s="556">
        <v>17.899999999999636</v>
      </c>
      <c r="L388" s="556">
        <v>77.800000000001091</v>
      </c>
      <c r="M388" s="556">
        <v>172.60000000000218</v>
      </c>
      <c r="N388" s="556">
        <v>67.000000000001819</v>
      </c>
      <c r="O388" s="554"/>
      <c r="P388" s="554"/>
      <c r="Q388" s="554"/>
      <c r="R388" s="360"/>
      <c r="S388" s="555"/>
      <c r="T388" s="554"/>
      <c r="V388" s="583"/>
      <c r="W388" s="9"/>
      <c r="X388" s="277"/>
      <c r="Y388" s="277"/>
      <c r="Z388" s="63"/>
      <c r="AA388" s="347"/>
      <c r="AB388" s="63"/>
      <c r="AC388" s="63"/>
    </row>
    <row r="389" spans="1:29" ht="15.75">
      <c r="A389" s="3" t="s">
        <v>779</v>
      </c>
      <c r="B389" s="3"/>
      <c r="C389" s="3"/>
      <c r="D389" s="33">
        <f>SUM(E389:DZ389)</f>
        <v>920.29999999999245</v>
      </c>
      <c r="E389" s="9">
        <v>77.299999999999955</v>
      </c>
      <c r="F389" s="9">
        <v>68.699999999999818</v>
      </c>
      <c r="G389" s="9">
        <v>22.399999999999864</v>
      </c>
      <c r="H389" s="9">
        <v>164.29999999999973</v>
      </c>
      <c r="I389" s="9">
        <v>157</v>
      </c>
      <c r="J389" s="9">
        <v>53.900000000001455</v>
      </c>
      <c r="K389" s="556">
        <v>106.59999999999673</v>
      </c>
      <c r="L389" s="556">
        <v>130.99999999999636</v>
      </c>
      <c r="M389" s="556">
        <v>0</v>
      </c>
      <c r="N389" s="556">
        <v>139.09999999999854</v>
      </c>
      <c r="O389" s="557"/>
      <c r="P389" s="557"/>
      <c r="Q389" s="554"/>
      <c r="R389" s="347"/>
      <c r="S389" s="555"/>
      <c r="T389" s="554"/>
      <c r="V389" s="583"/>
      <c r="W389" s="9"/>
      <c r="X389" s="277"/>
      <c r="Y389" s="277"/>
      <c r="Z389" s="63"/>
      <c r="AA389" s="347"/>
      <c r="AB389" s="63"/>
      <c r="AC389" s="63"/>
    </row>
    <row r="390" spans="1:29" ht="15.75">
      <c r="A390" s="60" t="s">
        <v>2050</v>
      </c>
      <c r="B390" s="3"/>
      <c r="C390" s="3"/>
      <c r="D390" s="33">
        <f>SUM(E390:DZ390)</f>
        <v>592.50000000000171</v>
      </c>
      <c r="E390" s="9">
        <v>50.899999999999977</v>
      </c>
      <c r="F390" s="9">
        <v>119.85000000000002</v>
      </c>
      <c r="G390" s="9">
        <v>89.400000000000091</v>
      </c>
      <c r="H390" s="9">
        <v>76.300000000000182</v>
      </c>
      <c r="I390" s="9">
        <v>130.15</v>
      </c>
      <c r="J390" s="9">
        <v>1.2000000000007276</v>
      </c>
      <c r="K390" s="556">
        <v>26.199999999998909</v>
      </c>
      <c r="L390" s="556">
        <v>15</v>
      </c>
      <c r="M390" s="556">
        <v>57.200000000000728</v>
      </c>
      <c r="N390" s="556">
        <v>26.300000000001091</v>
      </c>
      <c r="O390" s="557"/>
      <c r="P390" s="557"/>
      <c r="Q390" s="554"/>
      <c r="R390" s="347"/>
      <c r="S390" s="555"/>
      <c r="T390" s="554"/>
      <c r="V390" s="583"/>
      <c r="W390" s="9"/>
      <c r="X390" s="225"/>
      <c r="Y390" s="225"/>
      <c r="Z390" s="63"/>
      <c r="AA390" s="348"/>
      <c r="AB390" s="63"/>
      <c r="AC390" s="63"/>
    </row>
    <row r="391" spans="1:29" ht="15.75">
      <c r="A391" s="3" t="s">
        <v>749</v>
      </c>
      <c r="B391" s="3"/>
      <c r="C391" s="3"/>
      <c r="D391" s="33">
        <f>SUM(E391:DZ391)</f>
        <v>982.40000000001112</v>
      </c>
      <c r="E391" s="9">
        <v>99.199999999999932</v>
      </c>
      <c r="F391" s="9">
        <v>130.29999999999973</v>
      </c>
      <c r="G391" s="9">
        <v>19.499999999999545</v>
      </c>
      <c r="H391" s="9">
        <v>176.59999999999991</v>
      </c>
      <c r="I391" s="9">
        <v>207.5</v>
      </c>
      <c r="J391" s="9">
        <v>180.50000000000364</v>
      </c>
      <c r="K391" s="556">
        <v>13.500000000003638</v>
      </c>
      <c r="L391" s="556">
        <v>143.30000000000291</v>
      </c>
      <c r="M391" s="556">
        <v>0</v>
      </c>
      <c r="N391" s="556">
        <v>12.000000000001819</v>
      </c>
      <c r="O391" s="554"/>
      <c r="P391" s="554"/>
      <c r="Q391" s="554"/>
      <c r="R391" s="347"/>
      <c r="S391" s="555"/>
      <c r="T391" s="554"/>
      <c r="V391" s="583"/>
      <c r="W391" s="9"/>
      <c r="X391" s="63"/>
      <c r="Y391" s="63"/>
      <c r="Z391" s="63"/>
      <c r="AA391" s="347"/>
      <c r="AB391" s="63"/>
      <c r="AC391" s="63"/>
    </row>
    <row r="392" spans="1:29" ht="15.75">
      <c r="A392" s="3" t="s">
        <v>748</v>
      </c>
      <c r="B392" s="3"/>
      <c r="C392" s="3"/>
      <c r="D392" s="33">
        <f>SUM(E392:DZ392)</f>
        <v>1025.1000000000045</v>
      </c>
      <c r="E392" s="9">
        <v>162.99999999999997</v>
      </c>
      <c r="F392" s="9">
        <v>46.000000000000114</v>
      </c>
      <c r="G392" s="9">
        <v>14.300000000000068</v>
      </c>
      <c r="H392" s="9">
        <v>179.70000000000005</v>
      </c>
      <c r="I392" s="9">
        <v>207.4</v>
      </c>
      <c r="J392" s="9">
        <v>159.89999999999964</v>
      </c>
      <c r="K392" s="556">
        <v>103.59999999999854</v>
      </c>
      <c r="L392" s="556">
        <v>134.20000000000255</v>
      </c>
      <c r="M392" s="556">
        <v>10.500000000001819</v>
      </c>
      <c r="N392" s="556">
        <v>6.500000000001819</v>
      </c>
      <c r="O392" s="554"/>
      <c r="P392" s="554"/>
      <c r="Q392" s="554"/>
      <c r="R392" s="347"/>
      <c r="S392" s="555"/>
      <c r="T392" s="554"/>
      <c r="V392" s="583"/>
      <c r="W392" s="9"/>
      <c r="X392" s="277"/>
      <c r="Y392" s="277"/>
      <c r="Z392" s="63"/>
      <c r="AA392" s="347"/>
      <c r="AB392" s="63"/>
      <c r="AC392" s="63"/>
    </row>
    <row r="393" spans="1:29" ht="15.75">
      <c r="A393" s="60" t="s">
        <v>2052</v>
      </c>
      <c r="B393" s="3"/>
      <c r="C393" s="3"/>
      <c r="D393" s="33">
        <f>SUM(E393:DZ393)</f>
        <v>999.90000000000555</v>
      </c>
      <c r="E393" s="9">
        <v>172.99999999999994</v>
      </c>
      <c r="F393" s="9">
        <v>132.99999999999994</v>
      </c>
      <c r="G393" s="9">
        <v>123.79999999999995</v>
      </c>
      <c r="H393" s="9">
        <v>77.699999999999932</v>
      </c>
      <c r="I393" s="9">
        <v>312.3</v>
      </c>
      <c r="J393" s="9">
        <v>39.800000000002001</v>
      </c>
      <c r="K393" s="556">
        <v>30.400000000000546</v>
      </c>
      <c r="L393" s="556">
        <v>14.100000000001273</v>
      </c>
      <c r="M393" s="556">
        <v>30.800000000001091</v>
      </c>
      <c r="N393" s="556">
        <v>65.000000000000909</v>
      </c>
      <c r="O393" s="557"/>
      <c r="P393" s="557"/>
      <c r="Q393" s="554"/>
      <c r="R393" s="347"/>
      <c r="S393" s="555"/>
      <c r="T393" s="554"/>
      <c r="V393" s="583"/>
      <c r="W393" s="9"/>
      <c r="X393" s="63"/>
      <c r="Y393" s="63"/>
      <c r="Z393" s="63"/>
      <c r="AA393" s="347"/>
      <c r="AB393" s="63"/>
      <c r="AC393" s="63"/>
    </row>
    <row r="394" spans="1:29" ht="15.75">
      <c r="A394" s="60" t="s">
        <v>2157</v>
      </c>
      <c r="B394" s="3"/>
      <c r="C394" s="3"/>
      <c r="D394" s="33">
        <f>SUM(E394:DZ394)</f>
        <v>626.89999999999372</v>
      </c>
      <c r="E394" s="9">
        <v>98.199999999999932</v>
      </c>
      <c r="F394" s="9">
        <v>155.30000000000018</v>
      </c>
      <c r="G394" s="9">
        <v>22.099999999999909</v>
      </c>
      <c r="H394" s="9">
        <v>74.599999999999682</v>
      </c>
      <c r="I394" s="9">
        <v>162.1</v>
      </c>
      <c r="J394" s="9">
        <v>6.9999999999990905</v>
      </c>
      <c r="K394" s="556">
        <v>22.999999999998181</v>
      </c>
      <c r="L394" s="556">
        <v>78.099999999998545</v>
      </c>
      <c r="M394" s="556">
        <v>0</v>
      </c>
      <c r="N394" s="556">
        <v>6.499999999998181</v>
      </c>
      <c r="O394" s="557"/>
      <c r="P394" s="557"/>
      <c r="Q394" s="554"/>
      <c r="R394" s="347"/>
      <c r="S394" s="555"/>
      <c r="T394" s="554"/>
      <c r="V394" s="583"/>
      <c r="W394" s="9"/>
      <c r="X394" s="277"/>
      <c r="Y394" s="277"/>
      <c r="Z394" s="63"/>
      <c r="AA394" s="348"/>
      <c r="AB394" s="63"/>
      <c r="AC394" s="63"/>
    </row>
    <row r="395" spans="1:29" ht="15.75">
      <c r="A395" s="3" t="s">
        <v>3377</v>
      </c>
      <c r="B395" s="3"/>
      <c r="C395" s="3"/>
      <c r="D395" s="33">
        <f>SUM(E395:DZ395)</f>
        <v>711.39999999999361</v>
      </c>
      <c r="E395" s="9">
        <v>145.89999999999992</v>
      </c>
      <c r="F395" s="9">
        <v>55.900000000000091</v>
      </c>
      <c r="G395" s="9">
        <v>0</v>
      </c>
      <c r="H395" s="9">
        <v>165.69999999999982</v>
      </c>
      <c r="I395" s="9">
        <v>120.1</v>
      </c>
      <c r="J395" s="9">
        <v>46.299999999999272</v>
      </c>
      <c r="K395" s="556">
        <v>83.099999999998545</v>
      </c>
      <c r="L395" s="556">
        <v>0</v>
      </c>
      <c r="M395" s="556">
        <v>60.599999999998545</v>
      </c>
      <c r="N395" s="556">
        <v>33.799999999997453</v>
      </c>
      <c r="O395" s="554"/>
      <c r="P395" s="554"/>
      <c r="Q395" s="554"/>
      <c r="R395" s="360"/>
      <c r="S395" s="555"/>
      <c r="T395" s="554"/>
      <c r="V395" s="583"/>
      <c r="W395" s="9"/>
      <c r="X395" s="63"/>
      <c r="Y395" s="63"/>
      <c r="Z395" s="63"/>
      <c r="AA395" s="347"/>
      <c r="AB395" s="63"/>
      <c r="AC395" s="63"/>
    </row>
    <row r="396" spans="1:29" ht="15.75">
      <c r="A396" s="3" t="s">
        <v>733</v>
      </c>
      <c r="B396" s="3"/>
      <c r="C396" s="3"/>
      <c r="D396" s="33">
        <f>SUM(E396:DZ396)</f>
        <v>825.45000000000221</v>
      </c>
      <c r="E396" s="9">
        <v>21.449999999999989</v>
      </c>
      <c r="F396" s="9">
        <v>192.80000000000007</v>
      </c>
      <c r="G396" s="9">
        <v>7.8000000000000682</v>
      </c>
      <c r="H396" s="9">
        <v>49.299999999999955</v>
      </c>
      <c r="I396" s="9">
        <v>170.99999999999997</v>
      </c>
      <c r="J396" s="9">
        <v>155.09999999999673</v>
      </c>
      <c r="K396" s="556">
        <v>18.000000000001819</v>
      </c>
      <c r="L396" s="556">
        <v>106.50000000000182</v>
      </c>
      <c r="M396" s="556">
        <v>0</v>
      </c>
      <c r="N396" s="556">
        <v>103.50000000000182</v>
      </c>
      <c r="O396" s="554"/>
      <c r="P396" s="554"/>
      <c r="Q396" s="554"/>
      <c r="R396" s="347"/>
      <c r="S396" s="555"/>
      <c r="T396" s="554"/>
      <c r="V396" s="583"/>
      <c r="W396" s="9"/>
      <c r="X396" s="277"/>
      <c r="Y396" s="277"/>
      <c r="Z396" s="63"/>
      <c r="AA396" s="348"/>
      <c r="AB396" s="63"/>
      <c r="AC396" s="63"/>
    </row>
    <row r="397" spans="1:29" ht="15.75">
      <c r="A397" s="3" t="s">
        <v>3380</v>
      </c>
      <c r="B397" s="3"/>
      <c r="C397" s="3"/>
      <c r="D397" s="33">
        <f>SUM(E397:DZ397)</f>
        <v>749.10000000000514</v>
      </c>
      <c r="E397" s="9">
        <v>97.800000000000011</v>
      </c>
      <c r="F397" s="9">
        <v>105.60000000000014</v>
      </c>
      <c r="G397" s="9">
        <v>24.900000000000205</v>
      </c>
      <c r="H397" s="9">
        <v>84.600000000000023</v>
      </c>
      <c r="I397" s="9">
        <v>135.39999999999998</v>
      </c>
      <c r="J397" s="9">
        <v>186.5</v>
      </c>
      <c r="K397" s="556">
        <v>39.300000000001091</v>
      </c>
      <c r="L397" s="556">
        <v>15.000000000001819</v>
      </c>
      <c r="M397" s="556">
        <v>0</v>
      </c>
      <c r="N397" s="556">
        <v>60.000000000001819</v>
      </c>
      <c r="O397" s="554"/>
      <c r="P397" s="554"/>
      <c r="Q397" s="554"/>
      <c r="R397" s="360"/>
      <c r="S397" s="555"/>
      <c r="T397" s="554"/>
      <c r="V397" s="583"/>
      <c r="W397" s="9"/>
      <c r="X397" s="63"/>
      <c r="Y397" s="63"/>
      <c r="Z397" s="63"/>
      <c r="AA397" s="347"/>
      <c r="AB397" s="63"/>
      <c r="AC397" s="63"/>
    </row>
    <row r="398" spans="1:29" ht="15.75">
      <c r="A398" s="60" t="s">
        <v>2002</v>
      </c>
      <c r="B398" s="3"/>
      <c r="C398" s="3"/>
      <c r="D398" s="33">
        <f>SUM(E398:DZ398)</f>
        <v>820.5999999999915</v>
      </c>
      <c r="E398" s="9">
        <v>109.29999999999995</v>
      </c>
      <c r="F398" s="9">
        <v>98.399999999999977</v>
      </c>
      <c r="G398" s="9">
        <v>99.599999999999795</v>
      </c>
      <c r="H398" s="9">
        <v>68.699999999999818</v>
      </c>
      <c r="I398" s="9">
        <v>143.29999999999998</v>
      </c>
      <c r="J398" s="9">
        <v>1.3999999999959982</v>
      </c>
      <c r="K398" s="556">
        <v>110.90000000000146</v>
      </c>
      <c r="L398" s="556">
        <v>108.69999999999709</v>
      </c>
      <c r="M398" s="556">
        <v>62.399999999997817</v>
      </c>
      <c r="N398" s="556">
        <v>17.899999999999636</v>
      </c>
      <c r="O398" s="557"/>
      <c r="P398" s="557"/>
      <c r="Q398" s="554"/>
      <c r="R398" s="347"/>
      <c r="S398" s="555"/>
      <c r="T398" s="554"/>
      <c r="V398" s="583"/>
      <c r="W398" s="9"/>
      <c r="X398" s="277"/>
      <c r="Y398" s="277"/>
      <c r="Z398" s="63"/>
      <c r="AA398" s="347"/>
      <c r="AB398" s="63"/>
      <c r="AC398" s="63"/>
    </row>
    <row r="399" spans="1:29" ht="15.75">
      <c r="A399" s="3" t="s">
        <v>3399</v>
      </c>
      <c r="B399" s="3"/>
      <c r="C399" s="3"/>
      <c r="D399" s="33">
        <f>SUM(E399:DZ399)</f>
        <v>801.09999999999604</v>
      </c>
      <c r="E399" s="9">
        <v>69.600000000000023</v>
      </c>
      <c r="F399" s="9">
        <v>82.700000000000045</v>
      </c>
      <c r="G399" s="9">
        <v>18.799999999999955</v>
      </c>
      <c r="H399" s="9">
        <v>149.39999999999998</v>
      </c>
      <c r="I399" s="9">
        <v>116.19999999999999</v>
      </c>
      <c r="J399" s="9">
        <v>67.499999999998181</v>
      </c>
      <c r="K399" s="556">
        <v>33.099999999998545</v>
      </c>
      <c r="L399" s="556">
        <v>198.79999999999927</v>
      </c>
      <c r="M399" s="556">
        <v>0</v>
      </c>
      <c r="N399" s="556">
        <v>65</v>
      </c>
      <c r="O399" s="554"/>
      <c r="P399" s="554"/>
      <c r="Q399" s="554"/>
      <c r="R399" s="360"/>
      <c r="S399" s="555"/>
      <c r="T399" s="554"/>
      <c r="V399" s="583"/>
      <c r="W399" s="9"/>
      <c r="X399" s="277"/>
      <c r="Y399" s="277"/>
      <c r="Z399" s="63"/>
      <c r="AA399" s="347"/>
      <c r="AB399" s="63"/>
      <c r="AC399" s="63"/>
    </row>
    <row r="400" spans="1:29" ht="15.75">
      <c r="A400" s="60" t="s">
        <v>31</v>
      </c>
      <c r="B400" s="3"/>
      <c r="C400" s="3"/>
      <c r="D400" s="33">
        <f>SUM(E400:DZ400)</f>
        <v>1305.1999999999946</v>
      </c>
      <c r="E400" s="9">
        <v>116.10000000000025</v>
      </c>
      <c r="F400" s="9">
        <v>66.400000000000205</v>
      </c>
      <c r="G400" s="9">
        <v>87.799999999999955</v>
      </c>
      <c r="H400" s="9">
        <v>259.20000000000005</v>
      </c>
      <c r="I400" s="9">
        <v>206.29999999999998</v>
      </c>
      <c r="J400" s="9">
        <v>17.999999999998181</v>
      </c>
      <c r="K400" s="556">
        <v>119.89999999999782</v>
      </c>
      <c r="L400" s="556">
        <v>253.09999999999854</v>
      </c>
      <c r="M400" s="556">
        <v>0</v>
      </c>
      <c r="N400" s="556">
        <v>178.39999999999964</v>
      </c>
      <c r="O400" s="557"/>
      <c r="P400" s="557"/>
      <c r="Q400" s="554"/>
      <c r="R400" s="348"/>
      <c r="S400" s="555"/>
      <c r="T400" s="554"/>
      <c r="V400" s="583"/>
      <c r="W400" s="9"/>
      <c r="X400" s="277"/>
      <c r="Y400" s="277"/>
      <c r="Z400" s="63"/>
      <c r="AA400" s="348"/>
      <c r="AB400" s="63"/>
      <c r="AC400" s="63"/>
    </row>
    <row r="401" spans="1:29" ht="15.75">
      <c r="A401" s="3" t="s">
        <v>790</v>
      </c>
      <c r="B401" s="3"/>
      <c r="C401" s="3"/>
      <c r="D401" s="33">
        <f>SUM(E401:DZ401)</f>
        <v>992.40000000000032</v>
      </c>
      <c r="E401" s="9">
        <v>71.099999999999966</v>
      </c>
      <c r="F401" s="9">
        <v>120.5</v>
      </c>
      <c r="G401" s="9">
        <v>33.800000000000068</v>
      </c>
      <c r="H401" s="9">
        <v>86.200000000000045</v>
      </c>
      <c r="I401" s="9">
        <v>161.5</v>
      </c>
      <c r="J401" s="9">
        <v>7.4999999999990905</v>
      </c>
      <c r="K401" s="556">
        <v>95.399999999999636</v>
      </c>
      <c r="L401" s="556">
        <v>161.29999999999927</v>
      </c>
      <c r="M401" s="556">
        <v>110.10000000000036</v>
      </c>
      <c r="N401" s="556">
        <v>145.00000000000182</v>
      </c>
      <c r="O401" s="554"/>
      <c r="P401" s="554"/>
      <c r="Q401" s="554"/>
      <c r="R401" s="347"/>
      <c r="S401" s="555"/>
      <c r="T401" s="554"/>
      <c r="V401" s="583"/>
      <c r="W401" s="9"/>
      <c r="X401" s="225"/>
      <c r="Y401" s="225"/>
      <c r="Z401" s="63"/>
      <c r="AA401" s="347"/>
      <c r="AB401" s="63"/>
      <c r="AC401" s="63"/>
    </row>
    <row r="402" spans="1:29" ht="15.75">
      <c r="A402" s="3" t="s">
        <v>3383</v>
      </c>
      <c r="B402" s="3"/>
      <c r="C402" s="3"/>
      <c r="D402" s="33">
        <f>SUM(E402:DZ402)</f>
        <v>464.09999999999479</v>
      </c>
      <c r="E402" s="9">
        <v>29.300000000000011</v>
      </c>
      <c r="F402" s="9">
        <v>30.300000000000068</v>
      </c>
      <c r="G402" s="9">
        <v>3.8999999999999773</v>
      </c>
      <c r="H402" s="9">
        <v>57.399999999999864</v>
      </c>
      <c r="I402" s="9">
        <v>111.6</v>
      </c>
      <c r="J402" s="9">
        <v>14.600000000002183</v>
      </c>
      <c r="K402" s="556">
        <v>77.099999999996726</v>
      </c>
      <c r="L402" s="556">
        <v>24.100000000000364</v>
      </c>
      <c r="M402" s="556">
        <v>115.79999999999563</v>
      </c>
      <c r="N402" s="556">
        <v>0</v>
      </c>
      <c r="O402" s="554"/>
      <c r="P402" s="554"/>
      <c r="Q402" s="554"/>
      <c r="R402" s="360"/>
      <c r="S402" s="555"/>
      <c r="T402" s="554"/>
      <c r="V402" s="583"/>
      <c r="W402" s="9"/>
      <c r="X402" s="63"/>
      <c r="Y402" s="63"/>
      <c r="Z402" s="63"/>
      <c r="AA402" s="348"/>
      <c r="AB402" s="63"/>
      <c r="AC402" s="63"/>
    </row>
    <row r="403" spans="1:29" ht="15.75">
      <c r="A403" s="3" t="s">
        <v>755</v>
      </c>
      <c r="B403" s="3"/>
      <c r="C403" s="3"/>
      <c r="D403" s="33">
        <f>SUM(E403:DZ403)</f>
        <v>576.39999999999395</v>
      </c>
      <c r="E403" s="9">
        <v>131.99999999999997</v>
      </c>
      <c r="F403" s="9">
        <v>31.099999999999966</v>
      </c>
      <c r="G403" s="9">
        <v>22.5</v>
      </c>
      <c r="H403" s="9">
        <v>82.099999999999909</v>
      </c>
      <c r="I403" s="9">
        <v>154.80000000000001</v>
      </c>
      <c r="J403" s="9">
        <v>1.2999999999983629</v>
      </c>
      <c r="K403" s="556">
        <v>62.399999999997817</v>
      </c>
      <c r="L403" s="556">
        <v>85.799999999998363</v>
      </c>
      <c r="M403" s="556">
        <v>0</v>
      </c>
      <c r="N403" s="556">
        <v>4.3999999999996362</v>
      </c>
      <c r="O403" s="554"/>
      <c r="P403" s="554"/>
      <c r="Q403" s="554"/>
      <c r="R403" s="347"/>
      <c r="S403" s="555"/>
      <c r="T403" s="554"/>
      <c r="V403" s="583"/>
      <c r="W403" s="9"/>
      <c r="X403" s="277"/>
      <c r="Y403" s="277"/>
      <c r="Z403" s="63"/>
      <c r="AA403" s="347"/>
      <c r="AB403" s="63"/>
      <c r="AC403" s="63"/>
    </row>
    <row r="404" spans="1:29" ht="15.75">
      <c r="A404" s="3" t="s">
        <v>782</v>
      </c>
      <c r="B404" s="3"/>
      <c r="C404" s="3"/>
      <c r="D404" s="33">
        <f>SUM(E404:DZ404)</f>
        <v>827.19999999999891</v>
      </c>
      <c r="E404" s="9">
        <v>136.39999999999992</v>
      </c>
      <c r="F404" s="9">
        <v>97.999999999999886</v>
      </c>
      <c r="G404" s="9">
        <v>14.300000000000068</v>
      </c>
      <c r="H404" s="9">
        <v>177.90000000000009</v>
      </c>
      <c r="I404" s="9">
        <v>121.4</v>
      </c>
      <c r="J404" s="9">
        <v>0</v>
      </c>
      <c r="K404" s="556">
        <v>52.799999999997453</v>
      </c>
      <c r="L404" s="556">
        <v>72.100000000000364</v>
      </c>
      <c r="M404" s="556">
        <v>99.300000000001091</v>
      </c>
      <c r="N404" s="556">
        <v>55</v>
      </c>
      <c r="O404" s="554"/>
      <c r="P404" s="554"/>
      <c r="Q404" s="554"/>
      <c r="R404" s="348"/>
      <c r="S404" s="555"/>
      <c r="T404" s="554"/>
      <c r="V404" s="583"/>
      <c r="W404" s="9"/>
      <c r="X404" s="63"/>
      <c r="Y404" s="63"/>
      <c r="Z404" s="63"/>
      <c r="AA404" s="347"/>
      <c r="AB404" s="63"/>
      <c r="AC404" s="63"/>
    </row>
    <row r="405" spans="1:29" ht="15.75">
      <c r="A405" s="60" t="s">
        <v>33</v>
      </c>
      <c r="B405" s="3"/>
      <c r="C405" s="3"/>
      <c r="D405" s="33">
        <f>SUM(E405:DZ405)</f>
        <v>974.70000000000528</v>
      </c>
      <c r="E405" s="9">
        <v>74.800000000000068</v>
      </c>
      <c r="F405" s="9">
        <v>87.899999999999977</v>
      </c>
      <c r="G405" s="9">
        <v>70.900000000000091</v>
      </c>
      <c r="H405" s="9">
        <v>87.899999999999636</v>
      </c>
      <c r="I405" s="9">
        <v>201.2</v>
      </c>
      <c r="J405" s="9">
        <v>71.200000000000728</v>
      </c>
      <c r="K405" s="556">
        <v>126.50000000000182</v>
      </c>
      <c r="L405" s="556">
        <v>149.20000000000255</v>
      </c>
      <c r="M405" s="556">
        <v>0</v>
      </c>
      <c r="N405" s="556">
        <v>105.10000000000036</v>
      </c>
      <c r="O405" s="554"/>
      <c r="P405" s="554"/>
      <c r="Q405" s="554"/>
      <c r="R405" s="347"/>
      <c r="S405" s="555"/>
      <c r="T405" s="554"/>
      <c r="V405" s="583"/>
      <c r="W405" s="9"/>
      <c r="X405" s="277"/>
      <c r="Y405" s="277"/>
      <c r="Z405" s="63"/>
      <c r="AA405" s="347"/>
      <c r="AB405" s="63"/>
      <c r="AC405" s="63"/>
    </row>
    <row r="406" spans="1:29" ht="15.75">
      <c r="A406" s="60" t="s">
        <v>37</v>
      </c>
      <c r="B406" s="3"/>
      <c r="C406" s="3"/>
      <c r="D406" s="33">
        <f>SUM(E406:DZ406)</f>
        <v>1187.8999999999851</v>
      </c>
      <c r="E406" s="9">
        <v>78.199999999999818</v>
      </c>
      <c r="F406" s="9">
        <v>135.19999999999982</v>
      </c>
      <c r="G406" s="9">
        <v>118.59999999999968</v>
      </c>
      <c r="H406" s="9">
        <v>119.29999999999995</v>
      </c>
      <c r="I406" s="9">
        <v>212</v>
      </c>
      <c r="J406" s="9">
        <v>164.79999999999927</v>
      </c>
      <c r="K406" s="556">
        <v>59.699999999995271</v>
      </c>
      <c r="L406" s="556">
        <v>97.299999999997453</v>
      </c>
      <c r="M406" s="556">
        <v>30.799999999997453</v>
      </c>
      <c r="N406" s="556">
        <v>171.99999999999636</v>
      </c>
      <c r="O406" s="558"/>
      <c r="P406" s="558"/>
      <c r="Q406" s="554"/>
      <c r="R406" s="347"/>
      <c r="S406" s="555"/>
      <c r="T406" s="554"/>
      <c r="V406" s="583"/>
      <c r="W406" s="9"/>
      <c r="X406" s="63"/>
      <c r="Y406" s="63"/>
      <c r="Z406" s="63"/>
      <c r="AA406" s="347"/>
      <c r="AB406" s="63"/>
      <c r="AC406" s="63"/>
    </row>
    <row r="407" spans="1:29" ht="15.75">
      <c r="A407" t="s">
        <v>143</v>
      </c>
      <c r="B407" s="3"/>
      <c r="C407" s="3"/>
      <c r="D407" s="33">
        <f>SUM(E407:DZ407)</f>
        <v>1290.2000000000012</v>
      </c>
      <c r="E407" s="9">
        <v>78.000000000000171</v>
      </c>
      <c r="F407" s="9">
        <v>95.200000000000273</v>
      </c>
      <c r="G407" s="9">
        <v>100.90000000000009</v>
      </c>
      <c r="H407" s="9">
        <v>290.00000000000023</v>
      </c>
      <c r="I407" s="9">
        <v>198</v>
      </c>
      <c r="J407" s="9">
        <v>24.299999999999272</v>
      </c>
      <c r="K407" s="556">
        <v>129.70000000000073</v>
      </c>
      <c r="L407" s="556">
        <v>193.90000000000146</v>
      </c>
      <c r="M407" s="556">
        <v>0</v>
      </c>
      <c r="N407" s="556">
        <v>180.19999999999891</v>
      </c>
      <c r="O407" s="557"/>
      <c r="P407" s="557"/>
      <c r="Q407" s="554"/>
      <c r="R407" s="347"/>
      <c r="S407" s="555"/>
      <c r="T407" s="554"/>
      <c r="V407" s="583"/>
      <c r="W407" s="9"/>
      <c r="X407" s="277"/>
      <c r="Y407" s="277"/>
      <c r="Z407" s="63"/>
      <c r="AA407" s="347"/>
      <c r="AB407" s="63"/>
      <c r="AC407" s="63"/>
    </row>
    <row r="408" spans="1:29" ht="15.75">
      <c r="A408" s="82" t="s">
        <v>1662</v>
      </c>
      <c r="B408" s="3"/>
      <c r="C408" s="3"/>
      <c r="D408" s="33">
        <f>SUM(E408:DZ408)</f>
        <v>1171.6000000000117</v>
      </c>
      <c r="E408" s="9">
        <v>94.499999999999943</v>
      </c>
      <c r="F408" s="9">
        <v>153.29999999999995</v>
      </c>
      <c r="G408" s="9">
        <v>22.099999999999909</v>
      </c>
      <c r="H408" s="9">
        <v>196.79999999999995</v>
      </c>
      <c r="I408" s="9">
        <v>185.60000000000002</v>
      </c>
      <c r="J408" s="9">
        <v>144.20000000000073</v>
      </c>
      <c r="K408" s="556">
        <v>108.30000000000291</v>
      </c>
      <c r="L408" s="556">
        <v>161.600000000004</v>
      </c>
      <c r="M408" s="556">
        <v>0</v>
      </c>
      <c r="N408" s="556">
        <v>105.20000000000437</v>
      </c>
      <c r="O408" s="225"/>
      <c r="P408" s="225"/>
      <c r="Q408" s="554"/>
      <c r="R408" s="347"/>
      <c r="S408" s="555"/>
      <c r="T408" s="554"/>
      <c r="V408" s="583"/>
      <c r="W408" s="9"/>
      <c r="X408" s="277"/>
      <c r="Y408" s="277"/>
      <c r="Z408" s="63"/>
      <c r="AA408" s="347"/>
      <c r="AB408" s="63"/>
      <c r="AC408" s="63"/>
    </row>
    <row r="409" spans="1:29" ht="15.75">
      <c r="A409" s="60" t="s">
        <v>2030</v>
      </c>
      <c r="B409" s="3"/>
      <c r="C409" s="3"/>
      <c r="D409" s="33">
        <f>SUM(E409:DZ409)</f>
        <v>963.1000000000073</v>
      </c>
      <c r="E409" s="9">
        <v>96.6</v>
      </c>
      <c r="F409" s="9">
        <v>146.80000000000007</v>
      </c>
      <c r="G409" s="9">
        <v>35.100000000000023</v>
      </c>
      <c r="H409" s="9">
        <v>192.59999999999991</v>
      </c>
      <c r="I409" s="9">
        <v>126.99999999999999</v>
      </c>
      <c r="J409" s="9">
        <v>128.30000000000109</v>
      </c>
      <c r="K409" s="556">
        <v>36.000000000001819</v>
      </c>
      <c r="L409" s="556">
        <v>140.70000000000255</v>
      </c>
      <c r="M409" s="556">
        <v>0</v>
      </c>
      <c r="N409" s="556">
        <v>60.000000000001819</v>
      </c>
      <c r="O409" s="557"/>
      <c r="P409" s="557"/>
      <c r="Q409" s="554"/>
      <c r="R409" s="347"/>
      <c r="S409" s="555"/>
      <c r="T409" s="554"/>
      <c r="V409" s="583"/>
      <c r="W409" s="9"/>
      <c r="X409" s="277"/>
      <c r="Y409" s="277"/>
      <c r="Z409" s="63"/>
      <c r="AA409" s="347"/>
      <c r="AB409" s="63"/>
      <c r="AC409" s="63"/>
    </row>
    <row r="410" spans="1:29" ht="15.75">
      <c r="A410" s="3" t="s">
        <v>180</v>
      </c>
      <c r="B410" s="3"/>
      <c r="C410" s="3"/>
      <c r="D410" s="33">
        <f>SUM(E410:DZ410)</f>
        <v>924.09999999999786</v>
      </c>
      <c r="E410" s="9">
        <v>72.900000000000034</v>
      </c>
      <c r="F410" s="9">
        <v>147.70000000000005</v>
      </c>
      <c r="G410" s="9">
        <v>3.2999999999999545</v>
      </c>
      <c r="H410" s="9">
        <v>188.70000000000005</v>
      </c>
      <c r="I410" s="9">
        <v>192.6</v>
      </c>
      <c r="J410" s="9">
        <v>123.70000000000073</v>
      </c>
      <c r="K410" s="556">
        <v>95.499999999998181</v>
      </c>
      <c r="L410" s="556">
        <v>94.899999999999636</v>
      </c>
      <c r="M410" s="556">
        <v>4.7999999999992724</v>
      </c>
      <c r="N410" s="556">
        <v>0</v>
      </c>
      <c r="O410" s="554"/>
      <c r="P410" s="554"/>
      <c r="Q410" s="554"/>
      <c r="R410" s="360"/>
      <c r="S410" s="555"/>
      <c r="T410" s="554"/>
      <c r="V410" s="583"/>
      <c r="W410" s="9"/>
      <c r="X410" s="63"/>
      <c r="Y410" s="63"/>
      <c r="Z410" s="63"/>
      <c r="AA410" s="347"/>
      <c r="AB410" s="63"/>
      <c r="AC410" s="63"/>
    </row>
    <row r="411" spans="1:29" ht="15.75">
      <c r="A411" s="3" t="s">
        <v>3395</v>
      </c>
      <c r="B411" s="3"/>
      <c r="C411" s="3"/>
      <c r="D411" s="33">
        <f>SUM(E411:DZ411)</f>
        <v>499.79999999998842</v>
      </c>
      <c r="E411" s="9">
        <v>96.199999999999932</v>
      </c>
      <c r="F411" s="9">
        <v>0</v>
      </c>
      <c r="G411" s="9">
        <v>4.4999999999998863</v>
      </c>
      <c r="H411" s="9">
        <v>111.39999999999986</v>
      </c>
      <c r="I411" s="9">
        <v>121.8</v>
      </c>
      <c r="J411" s="9">
        <v>1.499999999996362</v>
      </c>
      <c r="K411" s="556">
        <v>39.19999999999709</v>
      </c>
      <c r="L411" s="556">
        <v>105.69999999999709</v>
      </c>
      <c r="M411" s="556">
        <v>0</v>
      </c>
      <c r="N411" s="556">
        <v>19.499999999998181</v>
      </c>
      <c r="O411" s="554"/>
      <c r="P411" s="554"/>
      <c r="Q411" s="554"/>
      <c r="R411" s="360"/>
      <c r="S411" s="555"/>
      <c r="T411" s="554"/>
      <c r="V411" s="583"/>
      <c r="W411" s="9"/>
      <c r="X411" s="63"/>
      <c r="Y411" s="63"/>
      <c r="Z411" s="63"/>
      <c r="AA411" s="347"/>
      <c r="AB411" s="63"/>
      <c r="AC411" s="63"/>
    </row>
    <row r="412" spans="1:29" ht="15.75">
      <c r="A412" s="82" t="s">
        <v>1659</v>
      </c>
      <c r="B412" s="3"/>
      <c r="C412" s="3"/>
      <c r="D412" s="33">
        <f>SUM(E412:DZ412)</f>
        <v>985.30000000001201</v>
      </c>
      <c r="E412" s="9">
        <v>93.300000000000182</v>
      </c>
      <c r="F412" s="9">
        <v>64.400000000000205</v>
      </c>
      <c r="G412" s="9">
        <v>15.399999999999636</v>
      </c>
      <c r="H412" s="9">
        <v>87.899999999999636</v>
      </c>
      <c r="I412" s="9">
        <v>153.39999999999998</v>
      </c>
      <c r="J412" s="9">
        <v>96.299999999999272</v>
      </c>
      <c r="K412" s="556">
        <v>33.800000000004729</v>
      </c>
      <c r="L412" s="556">
        <v>240.90000000000327</v>
      </c>
      <c r="M412" s="556">
        <v>0</v>
      </c>
      <c r="N412" s="556">
        <v>199.90000000000509</v>
      </c>
      <c r="O412" s="225"/>
      <c r="P412" s="225"/>
      <c r="Q412" s="554"/>
      <c r="R412" s="347"/>
      <c r="S412" s="555"/>
      <c r="T412" s="554"/>
      <c r="V412" s="583"/>
      <c r="W412" s="9"/>
      <c r="X412" s="225"/>
      <c r="Y412" s="225"/>
      <c r="Z412" s="63"/>
      <c r="AA412" s="347"/>
      <c r="AB412" s="63"/>
      <c r="AC412" s="63"/>
    </row>
    <row r="413" spans="1:29" ht="15.75">
      <c r="A413" s="3" t="s">
        <v>155</v>
      </c>
      <c r="B413" s="3"/>
      <c r="C413" s="3"/>
      <c r="D413" s="33">
        <f>SUM(E413:DZ413)</f>
        <v>1382.4999999999936</v>
      </c>
      <c r="E413" s="9">
        <v>88.399999999999977</v>
      </c>
      <c r="F413" s="9">
        <v>130.29999999999973</v>
      </c>
      <c r="G413" s="9">
        <v>127.19999999999993</v>
      </c>
      <c r="H413" s="9">
        <v>114.39999999999986</v>
      </c>
      <c r="I413" s="9">
        <v>223.79999999999998</v>
      </c>
      <c r="J413" s="9">
        <v>155.5</v>
      </c>
      <c r="K413" s="556">
        <v>78.799999999997453</v>
      </c>
      <c r="L413" s="556">
        <v>206.79999999999927</v>
      </c>
      <c r="M413" s="556">
        <v>0</v>
      </c>
      <c r="N413" s="556">
        <v>257.29999999999745</v>
      </c>
      <c r="O413" s="558"/>
      <c r="P413" s="558"/>
      <c r="Q413" s="554"/>
      <c r="R413" s="347"/>
      <c r="S413" s="555"/>
      <c r="T413" s="554"/>
      <c r="V413" s="583"/>
      <c r="W413" s="9"/>
      <c r="X413" s="63"/>
      <c r="Y413" s="63"/>
      <c r="Z413" s="63"/>
      <c r="AA413" s="347"/>
      <c r="AB413" s="63"/>
      <c r="AC413" s="63"/>
    </row>
    <row r="414" spans="1:29" ht="15.75">
      <c r="A414" s="3" t="s">
        <v>753</v>
      </c>
      <c r="B414" s="3"/>
      <c r="C414" s="3"/>
      <c r="D414" s="33">
        <f>SUM(E414:DZ414)</f>
        <v>704.5000000000008</v>
      </c>
      <c r="E414" s="9">
        <v>74.5</v>
      </c>
      <c r="F414" s="9">
        <v>32.39999999999992</v>
      </c>
      <c r="G414" s="9">
        <v>126.19999999999976</v>
      </c>
      <c r="H414" s="9">
        <v>102.69999999999982</v>
      </c>
      <c r="I414" s="9">
        <v>215.6</v>
      </c>
      <c r="J414" s="9">
        <v>6.5000000000009095</v>
      </c>
      <c r="K414" s="556">
        <v>41.100000000000364</v>
      </c>
      <c r="L414" s="556">
        <v>99</v>
      </c>
      <c r="M414" s="556">
        <v>0</v>
      </c>
      <c r="N414" s="556">
        <v>6.5</v>
      </c>
      <c r="O414" s="554"/>
      <c r="P414" s="554"/>
      <c r="Q414" s="554"/>
      <c r="R414" s="347"/>
      <c r="S414" s="555"/>
      <c r="T414" s="554"/>
      <c r="V414" s="583"/>
      <c r="W414" s="9"/>
      <c r="X414" s="277"/>
      <c r="Y414" s="277"/>
      <c r="Z414" s="63"/>
      <c r="AA414" s="347"/>
      <c r="AB414" s="63"/>
      <c r="AC414" s="63"/>
    </row>
    <row r="415" spans="1:29" ht="15.75">
      <c r="A415" s="60" t="s">
        <v>3366</v>
      </c>
      <c r="B415" s="3"/>
      <c r="C415" s="3"/>
      <c r="D415" s="33">
        <f>SUM(E415:DZ415)</f>
        <v>613.29999999999575</v>
      </c>
      <c r="E415" s="9">
        <v>114.19999999999993</v>
      </c>
      <c r="F415" s="9">
        <v>71.900000000000091</v>
      </c>
      <c r="G415" s="9">
        <v>0</v>
      </c>
      <c r="H415" s="9">
        <v>160.59999999999991</v>
      </c>
      <c r="I415" s="9">
        <v>128.99999999999997</v>
      </c>
      <c r="J415" s="9">
        <v>53.999999999999091</v>
      </c>
      <c r="K415" s="556">
        <v>24.899999999998727</v>
      </c>
      <c r="L415" s="556">
        <v>0</v>
      </c>
      <c r="M415" s="556">
        <v>57.199999999998909</v>
      </c>
      <c r="N415" s="556">
        <v>1.4999999999990905</v>
      </c>
      <c r="O415" s="557"/>
      <c r="P415" s="557"/>
      <c r="Q415" s="554"/>
      <c r="R415" s="348"/>
      <c r="S415" s="555"/>
      <c r="T415" s="554"/>
      <c r="V415" s="583"/>
      <c r="W415" s="9"/>
      <c r="X415" s="63"/>
      <c r="Y415" s="63"/>
      <c r="Z415" s="63"/>
      <c r="AA415" s="347"/>
      <c r="AB415" s="63"/>
      <c r="AC415" s="63"/>
    </row>
    <row r="416" spans="1:29" ht="15.75">
      <c r="A416" s="60" t="s">
        <v>2008</v>
      </c>
      <c r="B416" s="3"/>
      <c r="C416" s="3"/>
      <c r="D416" s="33">
        <f>SUM(E416:DZ416)</f>
        <v>1123.5999999999972</v>
      </c>
      <c r="E416" s="9">
        <v>73.800000000000011</v>
      </c>
      <c r="F416" s="9">
        <v>117.9000000000002</v>
      </c>
      <c r="G416" s="9">
        <v>128.70000000000027</v>
      </c>
      <c r="H416" s="9">
        <v>162.70000000000005</v>
      </c>
      <c r="I416" s="9">
        <v>173.4</v>
      </c>
      <c r="J416" s="9">
        <v>103.10000000000036</v>
      </c>
      <c r="K416" s="556">
        <v>112.79999999999927</v>
      </c>
      <c r="L416" s="556">
        <v>234.19999999999891</v>
      </c>
      <c r="M416" s="556">
        <v>4.3999999999996362</v>
      </c>
      <c r="N416" s="556">
        <v>12.599999999998545</v>
      </c>
      <c r="O416" s="557"/>
      <c r="P416" s="557"/>
      <c r="Q416" s="554"/>
      <c r="R416" s="347"/>
      <c r="S416" s="555"/>
      <c r="T416" s="554"/>
      <c r="V416" s="583"/>
      <c r="W416" s="9"/>
      <c r="X416" s="28"/>
      <c r="Y416" s="28"/>
      <c r="Z416" s="63"/>
      <c r="AA416" s="348"/>
      <c r="AB416" s="63"/>
      <c r="AC416" s="63"/>
    </row>
    <row r="417" spans="1:44" ht="15.75">
      <c r="D417" s="3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63"/>
      <c r="Y417" s="63"/>
      <c r="Z417" s="63"/>
      <c r="AA417" s="347"/>
      <c r="AB417" s="63"/>
      <c r="AC417" s="63"/>
    </row>
    <row r="418" spans="1:44" ht="15.75">
      <c r="D418" s="3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277"/>
      <c r="Y418" s="277"/>
      <c r="Z418" s="63"/>
      <c r="AA418" s="348"/>
      <c r="AB418" s="63"/>
      <c r="AC418" s="63"/>
    </row>
    <row r="419" spans="1:44" ht="15.75">
      <c r="D419" s="3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277"/>
      <c r="Y419" s="277"/>
      <c r="Z419" s="63"/>
      <c r="AA419" s="348"/>
      <c r="AB419" s="63"/>
      <c r="AC419" s="63"/>
    </row>
    <row r="420" spans="1:44" ht="20.25">
      <c r="A420" s="30" t="s">
        <v>169</v>
      </c>
      <c r="D420" s="32" t="s">
        <v>40</v>
      </c>
      <c r="E420" s="110" t="s">
        <v>4147</v>
      </c>
      <c r="F420" s="110" t="s">
        <v>2288</v>
      </c>
      <c r="G420" s="110" t="s">
        <v>4556</v>
      </c>
      <c r="H420" s="110" t="s">
        <v>4558</v>
      </c>
      <c r="I420" s="110" t="s">
        <v>4560</v>
      </c>
      <c r="J420" s="110" t="s">
        <v>4564</v>
      </c>
      <c r="K420" s="110" t="s">
        <v>4568</v>
      </c>
      <c r="L420" s="110" t="s">
        <v>4774</v>
      </c>
      <c r="M420" s="110" t="s">
        <v>4775</v>
      </c>
      <c r="N420" s="110" t="s">
        <v>4776</v>
      </c>
      <c r="O420" s="110" t="s">
        <v>4793</v>
      </c>
      <c r="P420" s="110" t="s">
        <v>4894</v>
      </c>
      <c r="Q420" s="110" t="s">
        <v>4896</v>
      </c>
      <c r="R420" s="110" t="s">
        <v>4897</v>
      </c>
      <c r="S420" s="110" t="s">
        <v>4906</v>
      </c>
      <c r="T420" s="110" t="s">
        <v>4955</v>
      </c>
      <c r="U420" s="110" t="s">
        <v>4956</v>
      </c>
      <c r="V420" s="110" t="s">
        <v>4957</v>
      </c>
      <c r="W420" s="110" t="s">
        <v>4974</v>
      </c>
      <c r="X420" s="110" t="s">
        <v>5018</v>
      </c>
      <c r="Y420" s="110" t="s">
        <v>5020</v>
      </c>
      <c r="Z420" s="110" t="s">
        <v>5081</v>
      </c>
      <c r="AA420" s="110" t="s">
        <v>5086</v>
      </c>
      <c r="AB420" s="110" t="s">
        <v>5083</v>
      </c>
      <c r="AC420" s="110" t="s">
        <v>5084</v>
      </c>
      <c r="AD420" s="110" t="s">
        <v>5085</v>
      </c>
      <c r="AE420" s="110" t="s">
        <v>5447</v>
      </c>
      <c r="AF420" s="110" t="s">
        <v>5448</v>
      </c>
      <c r="AG420" s="110" t="s">
        <v>5469</v>
      </c>
      <c r="AH420" s="110" t="s">
        <v>5470</v>
      </c>
      <c r="AI420" s="110" t="s">
        <v>5471</v>
      </c>
      <c r="AJ420" s="110" t="s">
        <v>5472</v>
      </c>
      <c r="AK420" s="110" t="s">
        <v>5020</v>
      </c>
      <c r="AL420" s="110" t="s">
        <v>5590</v>
      </c>
    </row>
    <row r="421" spans="1:44" ht="15.75">
      <c r="A421" s="3" t="s">
        <v>3378</v>
      </c>
      <c r="B421" s="3"/>
      <c r="C421" s="3"/>
      <c r="D421" s="33">
        <f>SUM(E421:DZ421)</f>
        <v>327.69999999999987</v>
      </c>
      <c r="E421" s="9">
        <v>26</v>
      </c>
      <c r="F421" s="9">
        <v>6</v>
      </c>
      <c r="G421" s="9">
        <v>5.5</v>
      </c>
      <c r="H421" s="9">
        <v>1.3999999999999773</v>
      </c>
      <c r="I421" s="9">
        <v>0</v>
      </c>
      <c r="J421" s="9">
        <v>0</v>
      </c>
      <c r="K421" s="9">
        <v>0</v>
      </c>
      <c r="L421" s="9">
        <v>0</v>
      </c>
      <c r="M421" s="9">
        <v>34.5</v>
      </c>
      <c r="N421" s="9">
        <v>0</v>
      </c>
      <c r="O421" s="9">
        <v>29.999999999999886</v>
      </c>
      <c r="P421" s="9">
        <v>0</v>
      </c>
      <c r="Q421" s="9">
        <v>9</v>
      </c>
      <c r="R421" s="9">
        <v>27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12.100000000000001</v>
      </c>
      <c r="Z421" s="9">
        <v>0</v>
      </c>
      <c r="AA421" s="9">
        <v>6.6000000000000005</v>
      </c>
      <c r="AB421" s="9">
        <v>16.5</v>
      </c>
      <c r="AC421" s="9">
        <v>16.5</v>
      </c>
      <c r="AD421" s="9">
        <v>0</v>
      </c>
      <c r="AE421" s="556">
        <v>0</v>
      </c>
      <c r="AF421" s="556">
        <v>0</v>
      </c>
      <c r="AG421" s="556">
        <v>44.5</v>
      </c>
      <c r="AH421" s="556">
        <v>0</v>
      </c>
      <c r="AI421" s="556">
        <v>0</v>
      </c>
      <c r="AJ421" s="556">
        <v>16.5</v>
      </c>
      <c r="AK421" s="556">
        <v>33.6</v>
      </c>
      <c r="AL421" s="556">
        <v>42</v>
      </c>
      <c r="AM421" s="554"/>
      <c r="AN421" s="554"/>
      <c r="AO421" s="554"/>
      <c r="AP421" s="360"/>
      <c r="AQ421" s="555"/>
      <c r="AR421" s="554"/>
    </row>
    <row r="422" spans="1:44" ht="15.75">
      <c r="A422" s="60" t="s">
        <v>2010</v>
      </c>
      <c r="B422" s="3"/>
      <c r="C422" s="3"/>
      <c r="D422" s="33">
        <f>SUM(E422:DZ422)</f>
        <v>284.29999999999973</v>
      </c>
      <c r="E422" s="9">
        <v>0</v>
      </c>
      <c r="F422" s="9">
        <v>3.8999999999999773</v>
      </c>
      <c r="G422" s="9">
        <v>19.299999999999898</v>
      </c>
      <c r="H422" s="9">
        <v>6.9999999999999432</v>
      </c>
      <c r="I422" s="9">
        <v>0</v>
      </c>
      <c r="J422" s="9">
        <v>20.999999999999943</v>
      </c>
      <c r="K422" s="9">
        <v>20.39999999999992</v>
      </c>
      <c r="L422" s="9">
        <v>0</v>
      </c>
      <c r="M422" s="9">
        <v>0</v>
      </c>
      <c r="N422" s="9">
        <v>0</v>
      </c>
      <c r="O422" s="9">
        <v>39.899999999999977</v>
      </c>
      <c r="P422" s="9">
        <v>6</v>
      </c>
      <c r="Q422" s="9">
        <v>0</v>
      </c>
      <c r="R422" s="9">
        <v>1.2</v>
      </c>
      <c r="S422" s="9">
        <v>0</v>
      </c>
      <c r="T422" s="9">
        <v>0</v>
      </c>
      <c r="U422" s="9">
        <v>0</v>
      </c>
      <c r="V422" s="9">
        <v>0</v>
      </c>
      <c r="W422" s="9">
        <v>6</v>
      </c>
      <c r="X422" s="9">
        <v>0</v>
      </c>
      <c r="Y422" s="9">
        <v>0</v>
      </c>
      <c r="Z422" s="9">
        <v>22</v>
      </c>
      <c r="AA422" s="9">
        <v>27.3</v>
      </c>
      <c r="AB422" s="9">
        <v>26.1</v>
      </c>
      <c r="AC422" s="9">
        <v>19.5</v>
      </c>
      <c r="AD422" s="9">
        <v>0</v>
      </c>
      <c r="AE422" s="556">
        <v>0</v>
      </c>
      <c r="AF422" s="556">
        <v>0</v>
      </c>
      <c r="AG422" s="556">
        <v>0</v>
      </c>
      <c r="AH422" s="556">
        <v>39.4</v>
      </c>
      <c r="AI422" s="556">
        <v>0</v>
      </c>
      <c r="AJ422" s="556">
        <v>12.100000000000001</v>
      </c>
      <c r="AK422" s="556">
        <v>3.5999999999999996</v>
      </c>
      <c r="AL422" s="556">
        <v>9.6</v>
      </c>
      <c r="AM422" s="557"/>
      <c r="AN422" s="557"/>
      <c r="AO422" s="554"/>
      <c r="AP422" s="347"/>
      <c r="AQ422" s="555"/>
      <c r="AR422" s="554"/>
    </row>
    <row r="423" spans="1:44" ht="15.75">
      <c r="A423" s="82" t="s">
        <v>1657</v>
      </c>
      <c r="B423" s="3"/>
      <c r="C423" s="3"/>
      <c r="D423" s="33">
        <f>SUM(E423:DZ423)</f>
        <v>437.0000000000008</v>
      </c>
      <c r="E423" s="9">
        <v>25.300000000000068</v>
      </c>
      <c r="F423" s="9">
        <v>3.9000000000000341</v>
      </c>
      <c r="G423" s="9">
        <v>31.900000000000034</v>
      </c>
      <c r="H423" s="9">
        <v>2.3999999999999773</v>
      </c>
      <c r="I423" s="9">
        <v>10.500000000000057</v>
      </c>
      <c r="J423" s="9">
        <v>43.000000000000057</v>
      </c>
      <c r="K423" s="9">
        <v>0</v>
      </c>
      <c r="L423" s="9">
        <v>0</v>
      </c>
      <c r="M423" s="9">
        <v>6</v>
      </c>
      <c r="N423" s="9">
        <v>12.600000000000001</v>
      </c>
      <c r="O423" s="9">
        <v>25.999999999999545</v>
      </c>
      <c r="P423" s="9">
        <v>21</v>
      </c>
      <c r="Q423" s="9">
        <v>7</v>
      </c>
      <c r="R423" s="9">
        <v>33.700000000000003</v>
      </c>
      <c r="S423" s="9">
        <v>10.400000000001</v>
      </c>
      <c r="T423" s="9">
        <v>0</v>
      </c>
      <c r="U423" s="9">
        <v>0</v>
      </c>
      <c r="V423" s="9">
        <v>0</v>
      </c>
      <c r="W423" s="9">
        <v>16.5</v>
      </c>
      <c r="X423" s="9">
        <v>0</v>
      </c>
      <c r="Y423" s="9">
        <v>16.5</v>
      </c>
      <c r="Z423" s="9">
        <v>0</v>
      </c>
      <c r="AA423" s="9">
        <v>0</v>
      </c>
      <c r="AB423" s="9">
        <v>0</v>
      </c>
      <c r="AC423" s="9">
        <v>0</v>
      </c>
      <c r="AD423" s="9">
        <v>1.1000000000000001</v>
      </c>
      <c r="AE423" s="556">
        <v>2.6</v>
      </c>
      <c r="AF423" s="556">
        <v>19.5</v>
      </c>
      <c r="AG423" s="556">
        <v>0</v>
      </c>
      <c r="AH423" s="556">
        <v>28</v>
      </c>
      <c r="AI423" s="556">
        <v>24</v>
      </c>
      <c r="AJ423" s="556">
        <v>10.4</v>
      </c>
      <c r="AK423" s="556">
        <v>33.700000000000003</v>
      </c>
      <c r="AL423" s="556">
        <v>51</v>
      </c>
      <c r="AM423" s="225"/>
      <c r="AN423" s="225"/>
      <c r="AO423" s="554"/>
      <c r="AP423" s="347"/>
      <c r="AQ423" s="555"/>
      <c r="AR423" s="554"/>
    </row>
    <row r="424" spans="1:44" ht="15.75">
      <c r="A424" s="60" t="s">
        <v>2003</v>
      </c>
      <c r="B424" s="3"/>
      <c r="C424" s="3"/>
      <c r="D424" s="33">
        <f>SUM(E424:DZ424)</f>
        <v>350.69999999999965</v>
      </c>
      <c r="E424" s="9">
        <v>10.199999999999932</v>
      </c>
      <c r="F424" s="9">
        <v>13.199999999999932</v>
      </c>
      <c r="G424" s="9">
        <v>0</v>
      </c>
      <c r="H424" s="9">
        <v>0</v>
      </c>
      <c r="I424" s="9">
        <v>9.9999999999999432</v>
      </c>
      <c r="J424" s="9">
        <v>0</v>
      </c>
      <c r="K424" s="9">
        <v>7.1999999999999318</v>
      </c>
      <c r="L424" s="9">
        <v>13.2</v>
      </c>
      <c r="M424" s="9">
        <v>10.4</v>
      </c>
      <c r="N424" s="9">
        <v>7.8000000000000007</v>
      </c>
      <c r="O424" s="9">
        <v>22.000000000000114</v>
      </c>
      <c r="P424" s="9">
        <v>0</v>
      </c>
      <c r="Q424" s="9">
        <v>0</v>
      </c>
      <c r="R424" s="9">
        <v>32.799999999999997</v>
      </c>
      <c r="S424" s="9">
        <v>4.4999999999997726</v>
      </c>
      <c r="T424" s="9">
        <v>0</v>
      </c>
      <c r="U424" s="9">
        <v>0</v>
      </c>
      <c r="V424" s="9">
        <v>0</v>
      </c>
      <c r="W424" s="9">
        <v>22.5</v>
      </c>
      <c r="X424" s="9">
        <v>0</v>
      </c>
      <c r="Y424" s="9">
        <v>0</v>
      </c>
      <c r="Z424" s="9">
        <v>10.4</v>
      </c>
      <c r="AA424" s="9">
        <v>22</v>
      </c>
      <c r="AB424" s="9">
        <v>4.4000000000000004</v>
      </c>
      <c r="AC424" s="9">
        <v>10.1</v>
      </c>
      <c r="AD424" s="9">
        <v>8.3999999999999986</v>
      </c>
      <c r="AE424" s="556">
        <v>18</v>
      </c>
      <c r="AF424" s="556">
        <v>1.2</v>
      </c>
      <c r="AG424" s="556">
        <v>7.6</v>
      </c>
      <c r="AH424" s="556">
        <v>22</v>
      </c>
      <c r="AI424" s="556">
        <v>26</v>
      </c>
      <c r="AJ424" s="556">
        <v>20.299999999999997</v>
      </c>
      <c r="AK424" s="556">
        <v>30</v>
      </c>
      <c r="AL424" s="556">
        <v>16.5</v>
      </c>
      <c r="AM424" s="557"/>
      <c r="AN424" s="557"/>
      <c r="AO424" s="554"/>
      <c r="AP424" s="347"/>
      <c r="AQ424" s="555"/>
      <c r="AR424" s="554"/>
    </row>
    <row r="425" spans="1:44" ht="15.75">
      <c r="A425" s="82" t="s">
        <v>1652</v>
      </c>
      <c r="B425" s="3"/>
      <c r="C425" s="3"/>
      <c r="D425" s="33">
        <f>SUM(E425:DZ425)</f>
        <v>461.79999999999973</v>
      </c>
      <c r="E425" s="9">
        <v>0</v>
      </c>
      <c r="F425" s="9">
        <v>2.9999999999999432</v>
      </c>
      <c r="G425" s="9">
        <v>2.7999999999999545</v>
      </c>
      <c r="H425" s="9">
        <v>0</v>
      </c>
      <c r="I425" s="9">
        <v>2.1999999999999886</v>
      </c>
      <c r="J425" s="9">
        <v>0</v>
      </c>
      <c r="K425" s="9">
        <v>0</v>
      </c>
      <c r="L425" s="9">
        <v>3.3000000000000003</v>
      </c>
      <c r="M425" s="9">
        <v>20.9</v>
      </c>
      <c r="N425" s="9">
        <v>0</v>
      </c>
      <c r="O425" s="9">
        <v>54.699999999999818</v>
      </c>
      <c r="P425" s="9">
        <v>27.9</v>
      </c>
      <c r="Q425" s="9">
        <v>14</v>
      </c>
      <c r="R425" s="9">
        <v>38.5</v>
      </c>
      <c r="S425" s="9">
        <v>0</v>
      </c>
      <c r="T425" s="9">
        <v>13.6</v>
      </c>
      <c r="U425" s="9">
        <v>0</v>
      </c>
      <c r="V425" s="9">
        <v>0</v>
      </c>
      <c r="W425" s="9">
        <v>30.300000000000004</v>
      </c>
      <c r="X425" s="9">
        <v>13.8</v>
      </c>
      <c r="Y425" s="9">
        <v>0</v>
      </c>
      <c r="Z425" s="9">
        <v>6.6000000000000005</v>
      </c>
      <c r="AA425" s="9">
        <v>8.8000000000000007</v>
      </c>
      <c r="AB425" s="9">
        <v>12.100000000000001</v>
      </c>
      <c r="AC425" s="9">
        <v>8.8000000000000007</v>
      </c>
      <c r="AD425" s="9">
        <v>0</v>
      </c>
      <c r="AE425" s="556">
        <v>28</v>
      </c>
      <c r="AF425" s="556">
        <v>0</v>
      </c>
      <c r="AG425" s="556">
        <v>28</v>
      </c>
      <c r="AH425" s="556">
        <v>49.5</v>
      </c>
      <c r="AI425" s="556">
        <v>17.2</v>
      </c>
      <c r="AJ425" s="556">
        <v>0</v>
      </c>
      <c r="AK425" s="556">
        <v>31.3</v>
      </c>
      <c r="AL425" s="556">
        <v>46.5</v>
      </c>
      <c r="AM425" s="225"/>
      <c r="AN425" s="225"/>
      <c r="AO425" s="554"/>
      <c r="AP425" s="347"/>
      <c r="AQ425" s="555"/>
      <c r="AR425" s="554"/>
    </row>
    <row r="426" spans="1:44" ht="15.75">
      <c r="A426" s="82" t="s">
        <v>1647</v>
      </c>
      <c r="B426" s="3"/>
      <c r="C426" s="3"/>
      <c r="D426" s="33">
        <f>SUM(E426:DZ426)</f>
        <v>299.40000000000043</v>
      </c>
      <c r="E426" s="9">
        <v>22</v>
      </c>
      <c r="F426" s="9">
        <v>5.7000000000000455</v>
      </c>
      <c r="G426" s="9">
        <v>42.300000000000182</v>
      </c>
      <c r="H426" s="9">
        <v>0</v>
      </c>
      <c r="I426" s="9">
        <v>15.400000000000091</v>
      </c>
      <c r="J426" s="9">
        <v>19.500000000000114</v>
      </c>
      <c r="K426" s="9">
        <v>4.2000000000001592</v>
      </c>
      <c r="L426" s="9">
        <v>3.3000000000000003</v>
      </c>
      <c r="M426" s="9">
        <v>14.3</v>
      </c>
      <c r="N426" s="9">
        <v>24.4</v>
      </c>
      <c r="O426" s="9">
        <v>40.399999999999864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9</v>
      </c>
      <c r="AA426" s="9">
        <v>33</v>
      </c>
      <c r="AB426" s="9">
        <v>24.3</v>
      </c>
      <c r="AC426" s="9">
        <v>12</v>
      </c>
      <c r="AD426" s="9">
        <v>0</v>
      </c>
      <c r="AE426" s="556">
        <v>1.2</v>
      </c>
      <c r="AF426" s="556">
        <v>2.4</v>
      </c>
      <c r="AG426" s="556">
        <v>26</v>
      </c>
      <c r="AH426" s="556">
        <v>0</v>
      </c>
      <c r="AI426" s="556">
        <v>0</v>
      </c>
      <c r="AJ426" s="556">
        <v>0</v>
      </c>
      <c r="AK426" s="556">
        <v>0</v>
      </c>
      <c r="AL426" s="556">
        <v>0</v>
      </c>
      <c r="AM426" s="225"/>
      <c r="AN426" s="225"/>
      <c r="AO426" s="554"/>
      <c r="AP426" s="347"/>
      <c r="AQ426" s="555"/>
      <c r="AR426" s="554"/>
    </row>
    <row r="427" spans="1:44" ht="15.75">
      <c r="A427" s="3" t="s">
        <v>3367</v>
      </c>
      <c r="B427" s="3"/>
      <c r="C427" s="3"/>
      <c r="D427" s="33">
        <f>SUM(E427:DZ427)</f>
        <v>304.90000000000077</v>
      </c>
      <c r="E427" s="9">
        <v>26</v>
      </c>
      <c r="F427" s="9">
        <v>0</v>
      </c>
      <c r="G427" s="9">
        <v>15.400000000000034</v>
      </c>
      <c r="H427" s="9">
        <v>1.5000000000000568</v>
      </c>
      <c r="I427" s="9">
        <v>15.400000000000034</v>
      </c>
      <c r="J427" s="9">
        <v>21.000000000000057</v>
      </c>
      <c r="K427" s="9">
        <v>3.9000000000000341</v>
      </c>
      <c r="L427" s="9">
        <v>0</v>
      </c>
      <c r="M427" s="9">
        <v>26.3</v>
      </c>
      <c r="N427" s="9">
        <v>0</v>
      </c>
      <c r="O427" s="9">
        <v>42.599999999999909</v>
      </c>
      <c r="P427" s="9">
        <v>14.8</v>
      </c>
      <c r="Q427" s="9">
        <v>5</v>
      </c>
      <c r="R427" s="9">
        <v>0</v>
      </c>
      <c r="S427" s="9">
        <v>2.8000000000006366</v>
      </c>
      <c r="T427" s="9">
        <v>0</v>
      </c>
      <c r="U427" s="9">
        <v>0</v>
      </c>
      <c r="V427" s="9">
        <v>0</v>
      </c>
      <c r="W427" s="9">
        <v>11.2</v>
      </c>
      <c r="X427" s="9">
        <v>0</v>
      </c>
      <c r="Y427" s="9">
        <v>22</v>
      </c>
      <c r="Z427" s="9">
        <v>17.2</v>
      </c>
      <c r="AA427" s="9">
        <v>20.8</v>
      </c>
      <c r="AB427" s="9">
        <v>8.3999999999999986</v>
      </c>
      <c r="AC427" s="9">
        <v>0</v>
      </c>
      <c r="AD427" s="9">
        <v>0</v>
      </c>
      <c r="AE427" s="556">
        <v>0</v>
      </c>
      <c r="AF427" s="556">
        <v>0</v>
      </c>
      <c r="AG427" s="556">
        <v>29.6</v>
      </c>
      <c r="AH427" s="556">
        <v>21</v>
      </c>
      <c r="AI427" s="556">
        <v>0</v>
      </c>
      <c r="AJ427" s="556">
        <v>0</v>
      </c>
      <c r="AK427" s="556">
        <v>0</v>
      </c>
      <c r="AL427" s="556">
        <v>0</v>
      </c>
      <c r="AM427" s="554"/>
      <c r="AN427" s="554"/>
      <c r="AO427" s="554"/>
      <c r="AP427" s="360"/>
      <c r="AQ427" s="555"/>
      <c r="AR427" s="554"/>
    </row>
    <row r="428" spans="1:44" ht="15.75">
      <c r="A428" s="60" t="s">
        <v>1</v>
      </c>
      <c r="B428" s="3"/>
      <c r="C428" s="3"/>
      <c r="D428" s="33">
        <f>SUM(E428:DZ428)</f>
        <v>210.4999999999996</v>
      </c>
      <c r="E428" s="9">
        <v>0</v>
      </c>
      <c r="F428" s="9">
        <v>8.8000000000000114</v>
      </c>
      <c r="G428" s="9">
        <v>0</v>
      </c>
      <c r="H428" s="9">
        <v>0</v>
      </c>
      <c r="I428" s="9">
        <v>0</v>
      </c>
      <c r="J428" s="9">
        <v>12.000000000000028</v>
      </c>
      <c r="K428" s="9">
        <v>0</v>
      </c>
      <c r="L428" s="9">
        <v>0</v>
      </c>
      <c r="M428" s="9">
        <v>0</v>
      </c>
      <c r="N428" s="9">
        <v>29.8</v>
      </c>
      <c r="O428" s="9">
        <v>9.3000000000001251</v>
      </c>
      <c r="P428" s="9">
        <v>0</v>
      </c>
      <c r="Q428" s="9">
        <v>22</v>
      </c>
      <c r="R428" s="9">
        <v>14.900000000000002</v>
      </c>
      <c r="S428" s="9">
        <v>6.5999999999994543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12.7</v>
      </c>
      <c r="AA428" s="9">
        <v>1.3</v>
      </c>
      <c r="AB428" s="9">
        <v>2.8</v>
      </c>
      <c r="AC428" s="9">
        <v>0</v>
      </c>
      <c r="AD428" s="9">
        <v>0</v>
      </c>
      <c r="AE428" s="556">
        <v>16.5</v>
      </c>
      <c r="AF428" s="556">
        <v>1.1000000000000001</v>
      </c>
      <c r="AG428" s="556">
        <v>4.4000000000000004</v>
      </c>
      <c r="AH428" s="556">
        <v>40.1</v>
      </c>
      <c r="AI428" s="556">
        <v>26</v>
      </c>
      <c r="AJ428" s="556">
        <v>2.2000000000000002</v>
      </c>
      <c r="AK428" s="556">
        <v>0</v>
      </c>
      <c r="AL428" s="556">
        <v>0</v>
      </c>
      <c r="AM428" s="557"/>
      <c r="AN428" s="557"/>
      <c r="AO428" s="554"/>
      <c r="AP428" s="347"/>
      <c r="AQ428" s="555"/>
      <c r="AR428" s="554"/>
    </row>
    <row r="429" spans="1:44" ht="15.75">
      <c r="A429" s="60" t="s">
        <v>2023</v>
      </c>
      <c r="B429" s="3"/>
      <c r="C429" s="3"/>
      <c r="D429" s="33">
        <f>SUM(E429:DZ429)</f>
        <v>249.89999999999955</v>
      </c>
      <c r="E429" s="9">
        <v>0</v>
      </c>
      <c r="F429" s="9">
        <v>2.9999999999998863</v>
      </c>
      <c r="G429" s="9">
        <v>17.999999999999886</v>
      </c>
      <c r="H429" s="9">
        <v>0</v>
      </c>
      <c r="I429" s="9">
        <v>16.5</v>
      </c>
      <c r="J429" s="9">
        <v>23.999999999999886</v>
      </c>
      <c r="K429" s="9">
        <v>19.499999999999886</v>
      </c>
      <c r="L429" s="9">
        <v>0</v>
      </c>
      <c r="M429" s="9">
        <v>22.5</v>
      </c>
      <c r="N429" s="9">
        <v>4.4000000000000004</v>
      </c>
      <c r="O429" s="9">
        <v>30</v>
      </c>
      <c r="P429" s="9">
        <v>9.6</v>
      </c>
      <c r="Q429" s="9">
        <v>0</v>
      </c>
      <c r="R429" s="9">
        <v>19.5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26</v>
      </c>
      <c r="AA429" s="9">
        <v>2.2000000000000002</v>
      </c>
      <c r="AB429" s="9">
        <v>7.8000000000000007</v>
      </c>
      <c r="AC429" s="9">
        <v>0</v>
      </c>
      <c r="AD429" s="9">
        <v>0</v>
      </c>
      <c r="AE429" s="556">
        <v>0</v>
      </c>
      <c r="AF429" s="556">
        <v>0</v>
      </c>
      <c r="AG429" s="556">
        <v>0</v>
      </c>
      <c r="AH429" s="556">
        <v>0</v>
      </c>
      <c r="AI429" s="556">
        <v>0</v>
      </c>
      <c r="AJ429" s="556">
        <v>0</v>
      </c>
      <c r="AK429" s="556">
        <v>19.5</v>
      </c>
      <c r="AL429" s="556">
        <v>27.4</v>
      </c>
      <c r="AM429" s="557"/>
      <c r="AN429" s="557"/>
      <c r="AO429" s="554"/>
      <c r="AP429" s="347"/>
      <c r="AQ429" s="555"/>
      <c r="AR429" s="554"/>
    </row>
    <row r="430" spans="1:44" ht="15.75">
      <c r="A430" s="3" t="s">
        <v>3386</v>
      </c>
      <c r="B430" s="3"/>
      <c r="C430" s="3"/>
      <c r="D430" s="33">
        <f>SUM(E430:DZ430)</f>
        <v>286.40000000000032</v>
      </c>
      <c r="E430" s="9">
        <v>30.000000000000114</v>
      </c>
      <c r="F430" s="9">
        <v>4.5000000000001137</v>
      </c>
      <c r="G430" s="9">
        <v>14.300000000000068</v>
      </c>
      <c r="H430" s="9">
        <v>0</v>
      </c>
      <c r="I430" s="9">
        <v>16.5</v>
      </c>
      <c r="J430" s="9">
        <v>19.5</v>
      </c>
      <c r="K430" s="9">
        <v>0</v>
      </c>
      <c r="L430" s="9">
        <v>0</v>
      </c>
      <c r="M430" s="9">
        <v>0</v>
      </c>
      <c r="N430" s="9">
        <v>8.3999999999999986</v>
      </c>
      <c r="O430" s="9">
        <v>33.5</v>
      </c>
      <c r="P430" s="9">
        <v>0</v>
      </c>
      <c r="Q430" s="9">
        <v>6.6000000000000005</v>
      </c>
      <c r="R430" s="9">
        <v>27.6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9.4</v>
      </c>
      <c r="AB430" s="9">
        <v>25.3</v>
      </c>
      <c r="AC430" s="9">
        <v>28.6</v>
      </c>
      <c r="AD430" s="9">
        <v>0</v>
      </c>
      <c r="AE430" s="556">
        <v>0</v>
      </c>
      <c r="AF430" s="556">
        <v>0</v>
      </c>
      <c r="AG430" s="556">
        <v>0</v>
      </c>
      <c r="AH430" s="556">
        <v>0</v>
      </c>
      <c r="AI430" s="556">
        <v>0</v>
      </c>
      <c r="AJ430" s="556">
        <v>13.2</v>
      </c>
      <c r="AK430" s="556">
        <v>21</v>
      </c>
      <c r="AL430" s="556">
        <v>28</v>
      </c>
      <c r="AM430" s="554"/>
      <c r="AN430" s="554"/>
      <c r="AO430" s="554"/>
      <c r="AP430" s="360"/>
      <c r="AQ430" s="555"/>
      <c r="AR430" s="554"/>
    </row>
    <row r="431" spans="1:44" ht="15.75">
      <c r="A431" s="82" t="s">
        <v>1653</v>
      </c>
      <c r="B431" s="3"/>
      <c r="C431" s="3"/>
      <c r="D431" s="33">
        <f>SUM(E431:DZ431)</f>
        <v>428.09999999999997</v>
      </c>
      <c r="E431" s="9">
        <v>28.000000000000057</v>
      </c>
      <c r="F431" s="9">
        <v>3.0000000000000568</v>
      </c>
      <c r="G431" s="9">
        <v>33.800000000000011</v>
      </c>
      <c r="H431" s="9">
        <v>1.3999999999999773</v>
      </c>
      <c r="I431" s="9">
        <v>6.5</v>
      </c>
      <c r="J431" s="9">
        <v>45.5</v>
      </c>
      <c r="K431" s="9">
        <v>0</v>
      </c>
      <c r="L431" s="9">
        <v>0</v>
      </c>
      <c r="M431" s="9">
        <v>12.100000000000001</v>
      </c>
      <c r="N431" s="9">
        <v>0</v>
      </c>
      <c r="O431" s="9">
        <v>33</v>
      </c>
      <c r="P431" s="9">
        <v>0</v>
      </c>
      <c r="Q431" s="9">
        <v>22</v>
      </c>
      <c r="R431" s="9">
        <v>30.1</v>
      </c>
      <c r="S431" s="9">
        <v>16.199999999999818</v>
      </c>
      <c r="T431" s="9">
        <v>0</v>
      </c>
      <c r="U431" s="9">
        <v>0</v>
      </c>
      <c r="V431" s="9">
        <v>0</v>
      </c>
      <c r="W431" s="9">
        <v>0</v>
      </c>
      <c r="X431" s="9">
        <v>7.8000000000000007</v>
      </c>
      <c r="Y431" s="9">
        <v>30</v>
      </c>
      <c r="Z431" s="9">
        <v>0</v>
      </c>
      <c r="AA431" s="9">
        <v>3</v>
      </c>
      <c r="AB431" s="9">
        <v>0</v>
      </c>
      <c r="AC431" s="9">
        <v>0</v>
      </c>
      <c r="AD431" s="9">
        <v>0</v>
      </c>
      <c r="AE431" s="556">
        <v>2.4</v>
      </c>
      <c r="AF431" s="556">
        <v>18</v>
      </c>
      <c r="AG431" s="556">
        <v>22</v>
      </c>
      <c r="AH431" s="556">
        <v>34.1</v>
      </c>
      <c r="AI431" s="556">
        <v>0</v>
      </c>
      <c r="AJ431" s="556">
        <v>9.6</v>
      </c>
      <c r="AK431" s="556">
        <v>27.6</v>
      </c>
      <c r="AL431" s="556">
        <v>42</v>
      </c>
      <c r="AM431" s="225"/>
      <c r="AN431" s="225"/>
      <c r="AO431" s="554"/>
      <c r="AP431" s="347"/>
      <c r="AQ431" s="555"/>
      <c r="AR431" s="554"/>
    </row>
    <row r="432" spans="1:44" ht="15.75">
      <c r="A432" s="3" t="s">
        <v>771</v>
      </c>
      <c r="B432" s="3"/>
      <c r="C432" s="3"/>
      <c r="D432" s="33">
        <f>SUM(E432:DZ432)</f>
        <v>302.39999999999975</v>
      </c>
      <c r="E432" s="9">
        <v>0</v>
      </c>
      <c r="F432" s="9">
        <v>3</v>
      </c>
      <c r="G432" s="9">
        <v>2.5999999999999943</v>
      </c>
      <c r="H432" s="9">
        <v>0</v>
      </c>
      <c r="I432" s="9">
        <v>12.099999999999994</v>
      </c>
      <c r="J432" s="9">
        <v>0</v>
      </c>
      <c r="K432" s="9">
        <v>4.5</v>
      </c>
      <c r="L432" s="9">
        <v>5.9</v>
      </c>
      <c r="M432" s="9">
        <v>42.4</v>
      </c>
      <c r="N432" s="9">
        <v>6.5</v>
      </c>
      <c r="O432" s="9">
        <v>43.800000000000068</v>
      </c>
      <c r="P432" s="9">
        <v>9.9</v>
      </c>
      <c r="Q432" s="9">
        <v>0</v>
      </c>
      <c r="R432" s="9">
        <v>16.5</v>
      </c>
      <c r="S432" s="9">
        <v>8.7999999999997272</v>
      </c>
      <c r="T432" s="9">
        <v>0</v>
      </c>
      <c r="U432" s="9">
        <v>18</v>
      </c>
      <c r="V432" s="9">
        <v>19.5</v>
      </c>
      <c r="W432" s="9">
        <v>7.1999999999999993</v>
      </c>
      <c r="X432" s="9">
        <v>0</v>
      </c>
      <c r="Y432" s="9">
        <v>0</v>
      </c>
      <c r="Z432" s="9">
        <v>0</v>
      </c>
      <c r="AA432" s="9">
        <v>25.3</v>
      </c>
      <c r="AB432" s="9">
        <v>0</v>
      </c>
      <c r="AC432" s="9">
        <v>0</v>
      </c>
      <c r="AD432" s="9">
        <v>0</v>
      </c>
      <c r="AE432" s="556">
        <v>2.2000000000000002</v>
      </c>
      <c r="AF432" s="556">
        <v>16.5</v>
      </c>
      <c r="AG432" s="556">
        <v>0</v>
      </c>
      <c r="AH432" s="556">
        <v>0</v>
      </c>
      <c r="AI432" s="556">
        <v>10.4</v>
      </c>
      <c r="AJ432" s="556">
        <v>8.8000000000000007</v>
      </c>
      <c r="AK432" s="556">
        <v>16.5</v>
      </c>
      <c r="AL432" s="556">
        <v>22</v>
      </c>
      <c r="AM432" s="554"/>
      <c r="AN432" s="554"/>
      <c r="AO432" s="554"/>
      <c r="AP432" s="347"/>
      <c r="AQ432" s="555"/>
      <c r="AR432" s="554"/>
    </row>
    <row r="433" spans="1:44" ht="15.75">
      <c r="A433" s="60" t="s">
        <v>2053</v>
      </c>
      <c r="B433" s="3"/>
      <c r="C433" s="3"/>
      <c r="D433" s="33">
        <f>SUM(E433:DZ433)</f>
        <v>305.10000000000014</v>
      </c>
      <c r="E433" s="9">
        <v>44.5</v>
      </c>
      <c r="F433" s="9">
        <v>1.3000000000000114</v>
      </c>
      <c r="G433" s="9">
        <v>24.000000000000028</v>
      </c>
      <c r="H433" s="9">
        <v>15.700000000000045</v>
      </c>
      <c r="I433" s="9">
        <v>19.500000000000028</v>
      </c>
      <c r="J433" s="9">
        <v>26.000000000000028</v>
      </c>
      <c r="K433" s="9">
        <v>0</v>
      </c>
      <c r="L433" s="9">
        <v>0</v>
      </c>
      <c r="M433" s="9">
        <v>13.2</v>
      </c>
      <c r="N433" s="9">
        <v>0</v>
      </c>
      <c r="O433" s="9">
        <v>28</v>
      </c>
      <c r="P433" s="9">
        <v>0</v>
      </c>
      <c r="Q433" s="9">
        <v>0</v>
      </c>
      <c r="R433" s="9">
        <v>18</v>
      </c>
      <c r="S433" s="9">
        <v>0</v>
      </c>
      <c r="T433" s="9">
        <v>0</v>
      </c>
      <c r="U433" s="9">
        <v>0</v>
      </c>
      <c r="V433" s="9">
        <v>0</v>
      </c>
      <c r="W433" s="9">
        <v>16.5</v>
      </c>
      <c r="X433" s="9">
        <v>0</v>
      </c>
      <c r="Y433" s="9">
        <v>0</v>
      </c>
      <c r="Z433" s="9">
        <v>9.6</v>
      </c>
      <c r="AA433" s="9">
        <v>0</v>
      </c>
      <c r="AB433" s="9">
        <v>7.8000000000000007</v>
      </c>
      <c r="AC433" s="9">
        <v>0</v>
      </c>
      <c r="AD433" s="9">
        <v>0</v>
      </c>
      <c r="AE433" s="556">
        <v>0</v>
      </c>
      <c r="AF433" s="556">
        <v>14.3</v>
      </c>
      <c r="AG433" s="556">
        <v>19.5</v>
      </c>
      <c r="AH433" s="556">
        <v>0</v>
      </c>
      <c r="AI433" s="556">
        <v>0</v>
      </c>
      <c r="AJ433" s="556">
        <v>0</v>
      </c>
      <c r="AK433" s="556">
        <v>23.2</v>
      </c>
      <c r="AL433" s="556">
        <v>24</v>
      </c>
      <c r="AM433" s="557"/>
      <c r="AN433" s="557"/>
      <c r="AO433" s="554"/>
      <c r="AP433" s="347"/>
      <c r="AQ433" s="555"/>
      <c r="AR433" s="554"/>
    </row>
    <row r="434" spans="1:44" ht="15.75">
      <c r="A434" s="3" t="s">
        <v>788</v>
      </c>
      <c r="B434" s="3"/>
      <c r="C434" s="3"/>
      <c r="D434" s="33">
        <f>SUM(E434:DZ434)</f>
        <v>175.89999999999986</v>
      </c>
      <c r="E434" s="9">
        <v>25.999999999999972</v>
      </c>
      <c r="F434" s="9">
        <v>4.2999999999999545</v>
      </c>
      <c r="G434" s="9">
        <v>13.199999999999932</v>
      </c>
      <c r="H434" s="9">
        <v>15.599999999999966</v>
      </c>
      <c r="I434" s="9">
        <v>8.5</v>
      </c>
      <c r="J434" s="9">
        <v>24.000000000000057</v>
      </c>
      <c r="K434" s="9">
        <v>0</v>
      </c>
      <c r="L434" s="9">
        <v>6</v>
      </c>
      <c r="M434" s="9">
        <v>0</v>
      </c>
      <c r="N434" s="9">
        <v>0</v>
      </c>
      <c r="O434" s="9">
        <v>3</v>
      </c>
      <c r="P434" s="9">
        <v>0</v>
      </c>
      <c r="Q434" s="9">
        <v>7.8000000000000007</v>
      </c>
      <c r="R434" s="9">
        <v>7.8000000000000007</v>
      </c>
      <c r="S434" s="9">
        <v>0</v>
      </c>
      <c r="T434" s="9">
        <v>0</v>
      </c>
      <c r="U434" s="9">
        <v>0</v>
      </c>
      <c r="V434" s="9">
        <v>0</v>
      </c>
      <c r="W434" s="9">
        <v>12.100000000000001</v>
      </c>
      <c r="X434" s="9">
        <v>0</v>
      </c>
      <c r="Y434" s="9">
        <v>0</v>
      </c>
      <c r="Z434" s="9">
        <v>6.5</v>
      </c>
      <c r="AA434" s="9">
        <v>16.5</v>
      </c>
      <c r="AB434" s="9">
        <v>3.9000000000000004</v>
      </c>
      <c r="AC434" s="9">
        <v>7.5</v>
      </c>
      <c r="AD434" s="9">
        <v>0</v>
      </c>
      <c r="AE434" s="556">
        <v>0</v>
      </c>
      <c r="AF434" s="556">
        <v>0</v>
      </c>
      <c r="AG434" s="556">
        <v>0</v>
      </c>
      <c r="AH434" s="556">
        <v>0</v>
      </c>
      <c r="AI434" s="556">
        <v>0</v>
      </c>
      <c r="AJ434" s="556">
        <v>0</v>
      </c>
      <c r="AK434" s="556">
        <v>13.2</v>
      </c>
      <c r="AL434" s="556">
        <v>0</v>
      </c>
      <c r="AM434" s="554"/>
      <c r="AN434" s="554"/>
      <c r="AO434" s="554"/>
      <c r="AP434" s="347"/>
      <c r="AQ434" s="555"/>
      <c r="AR434" s="554"/>
    </row>
    <row r="435" spans="1:44" ht="15.75">
      <c r="A435" s="60" t="s">
        <v>2006</v>
      </c>
      <c r="B435" s="3"/>
      <c r="C435" s="3"/>
      <c r="D435" s="33">
        <f>SUM(E435:DZ435)</f>
        <v>329.60000000000036</v>
      </c>
      <c r="E435" s="9">
        <v>0</v>
      </c>
      <c r="F435" s="9">
        <v>28.500000000000057</v>
      </c>
      <c r="G435" s="9">
        <v>2.2000000000000455</v>
      </c>
      <c r="H435" s="9">
        <v>0</v>
      </c>
      <c r="I435" s="9">
        <v>6.0000000000000568</v>
      </c>
      <c r="J435" s="9">
        <v>0</v>
      </c>
      <c r="K435" s="9">
        <v>4.2000000000000455</v>
      </c>
      <c r="L435" s="9">
        <v>3.5999999999999996</v>
      </c>
      <c r="M435" s="9">
        <v>14.3</v>
      </c>
      <c r="N435" s="9">
        <v>15.6</v>
      </c>
      <c r="O435" s="9">
        <v>41.200000000000159</v>
      </c>
      <c r="P435" s="9">
        <v>10.3</v>
      </c>
      <c r="Q435" s="9">
        <v>12.100000000000001</v>
      </c>
      <c r="R435" s="9">
        <v>22.5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6.6000000000000005</v>
      </c>
      <c r="Y435" s="9">
        <v>0</v>
      </c>
      <c r="Z435" s="9">
        <v>0</v>
      </c>
      <c r="AA435" s="9">
        <v>21</v>
      </c>
      <c r="AB435" s="9">
        <v>0</v>
      </c>
      <c r="AC435" s="9">
        <v>0</v>
      </c>
      <c r="AD435" s="9">
        <v>0</v>
      </c>
      <c r="AE435" s="556">
        <v>0</v>
      </c>
      <c r="AF435" s="556">
        <v>0</v>
      </c>
      <c r="AG435" s="556">
        <v>26</v>
      </c>
      <c r="AH435" s="556">
        <v>22</v>
      </c>
      <c r="AI435" s="556">
        <v>8.8000000000000007</v>
      </c>
      <c r="AJ435" s="556">
        <v>0</v>
      </c>
      <c r="AK435" s="556">
        <v>33.700000000000003</v>
      </c>
      <c r="AL435" s="556">
        <v>51</v>
      </c>
      <c r="AM435" s="557"/>
      <c r="AN435" s="557"/>
      <c r="AO435" s="554"/>
      <c r="AP435" s="347"/>
      <c r="AQ435" s="555"/>
      <c r="AR435" s="554"/>
    </row>
    <row r="436" spans="1:44" ht="15.75">
      <c r="A436" s="3" t="s">
        <v>3368</v>
      </c>
      <c r="B436" s="3"/>
      <c r="C436" s="3"/>
      <c r="D436" s="33">
        <f>SUM(E436:DZ436)</f>
        <v>211.69999999999996</v>
      </c>
      <c r="E436" s="9">
        <v>0</v>
      </c>
      <c r="F436" s="9">
        <v>3.0000000000000568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13.2</v>
      </c>
      <c r="N436" s="9">
        <v>5.2</v>
      </c>
      <c r="O436" s="9">
        <v>29.999999999999886</v>
      </c>
      <c r="P436" s="9">
        <v>8.8000000000000007</v>
      </c>
      <c r="Q436" s="9">
        <v>0</v>
      </c>
      <c r="R436" s="9">
        <v>18</v>
      </c>
      <c r="S436" s="9">
        <v>3</v>
      </c>
      <c r="T436" s="9">
        <v>0</v>
      </c>
      <c r="U436" s="9">
        <v>0</v>
      </c>
      <c r="V436" s="9">
        <v>0</v>
      </c>
      <c r="W436" s="9">
        <v>0</v>
      </c>
      <c r="X436" s="9">
        <v>10.600000000000001</v>
      </c>
      <c r="Y436" s="9">
        <v>22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556">
        <v>7</v>
      </c>
      <c r="AF436" s="556">
        <v>8.3999999999999986</v>
      </c>
      <c r="AG436" s="556">
        <v>24</v>
      </c>
      <c r="AH436" s="556">
        <v>0</v>
      </c>
      <c r="AI436" s="556">
        <v>0</v>
      </c>
      <c r="AJ436" s="556">
        <v>16.5</v>
      </c>
      <c r="AK436" s="556">
        <v>18</v>
      </c>
      <c r="AL436" s="556">
        <v>24</v>
      </c>
      <c r="AM436" s="554"/>
      <c r="AN436" s="554"/>
      <c r="AO436" s="554"/>
      <c r="AP436" s="360"/>
      <c r="AQ436" s="555"/>
      <c r="AR436" s="554"/>
    </row>
    <row r="437" spans="1:44" ht="15.75">
      <c r="A437" s="3" t="s">
        <v>153</v>
      </c>
      <c r="B437" s="3"/>
      <c r="C437" s="3"/>
      <c r="D437" s="33">
        <f>SUM(E437:DZ437)</f>
        <v>508.2999999999991</v>
      </c>
      <c r="E437" s="9">
        <v>24</v>
      </c>
      <c r="F437" s="9">
        <v>3</v>
      </c>
      <c r="G437" s="9">
        <v>27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13.2</v>
      </c>
      <c r="N437" s="9">
        <v>13.2</v>
      </c>
      <c r="O437" s="9">
        <v>26</v>
      </c>
      <c r="P437" s="9">
        <v>16.5</v>
      </c>
      <c r="Q437" s="9">
        <v>8.3999999999999986</v>
      </c>
      <c r="R437" s="9">
        <v>53.9</v>
      </c>
      <c r="S437" s="9">
        <v>6.4999999999990905</v>
      </c>
      <c r="T437" s="9">
        <v>8.8000000000000007</v>
      </c>
      <c r="U437" s="9">
        <v>0</v>
      </c>
      <c r="V437" s="9">
        <v>0</v>
      </c>
      <c r="W437" s="9">
        <v>23.9</v>
      </c>
      <c r="X437" s="9">
        <v>0</v>
      </c>
      <c r="Y437" s="9">
        <v>22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556">
        <v>33.200000000000003</v>
      </c>
      <c r="AF437" s="556">
        <v>34</v>
      </c>
      <c r="AG437" s="556">
        <v>24</v>
      </c>
      <c r="AH437" s="556">
        <v>35.200000000000003</v>
      </c>
      <c r="AI437" s="556">
        <v>12</v>
      </c>
      <c r="AJ437" s="556">
        <v>0</v>
      </c>
      <c r="AK437" s="556">
        <v>63.7</v>
      </c>
      <c r="AL437" s="556">
        <v>59.8</v>
      </c>
      <c r="AM437" s="554"/>
      <c r="AN437" s="554"/>
      <c r="AO437" s="554"/>
      <c r="AP437" s="347"/>
      <c r="AQ437" s="555"/>
      <c r="AR437" s="554"/>
    </row>
    <row r="438" spans="1:44" ht="15.75">
      <c r="A438" s="60" t="s">
        <v>2024</v>
      </c>
      <c r="B438" s="3"/>
      <c r="C438" s="3"/>
      <c r="D438" s="33">
        <f>SUM(E438:DZ438)</f>
        <v>408.1999999999997</v>
      </c>
      <c r="E438" s="9">
        <v>22</v>
      </c>
      <c r="F438" s="9">
        <v>3</v>
      </c>
      <c r="G438" s="9">
        <v>12.100000000000023</v>
      </c>
      <c r="H438" s="9">
        <v>2.7999999999999545</v>
      </c>
      <c r="I438" s="9">
        <v>0</v>
      </c>
      <c r="J438" s="9">
        <v>16.5</v>
      </c>
      <c r="K438" s="9">
        <v>16.5</v>
      </c>
      <c r="L438" s="9">
        <v>0</v>
      </c>
      <c r="M438" s="9">
        <v>10.4</v>
      </c>
      <c r="N438" s="9">
        <v>0</v>
      </c>
      <c r="O438" s="9">
        <v>37.799999999999727</v>
      </c>
      <c r="P438" s="9">
        <v>25.5</v>
      </c>
      <c r="Q438" s="9">
        <v>5.5</v>
      </c>
      <c r="R438" s="9">
        <v>28.3</v>
      </c>
      <c r="S438" s="9">
        <v>0</v>
      </c>
      <c r="T438" s="9">
        <v>0</v>
      </c>
      <c r="U438" s="9">
        <v>0</v>
      </c>
      <c r="V438" s="9">
        <v>31.3</v>
      </c>
      <c r="W438" s="9">
        <v>0</v>
      </c>
      <c r="X438" s="9">
        <v>14.100000000000001</v>
      </c>
      <c r="Y438" s="9">
        <v>28</v>
      </c>
      <c r="Z438" s="9">
        <v>32.4</v>
      </c>
      <c r="AA438" s="9">
        <v>6.5</v>
      </c>
      <c r="AB438" s="9">
        <v>6.5</v>
      </c>
      <c r="AC438" s="9">
        <v>0</v>
      </c>
      <c r="AD438" s="9">
        <v>0</v>
      </c>
      <c r="AE438" s="556">
        <v>0</v>
      </c>
      <c r="AF438" s="556">
        <v>0</v>
      </c>
      <c r="AG438" s="556">
        <v>0</v>
      </c>
      <c r="AH438" s="556">
        <v>26</v>
      </c>
      <c r="AI438" s="556">
        <v>37.5</v>
      </c>
      <c r="AJ438" s="556">
        <v>0</v>
      </c>
      <c r="AK438" s="556">
        <v>19.5</v>
      </c>
      <c r="AL438" s="556">
        <v>26</v>
      </c>
      <c r="AM438" s="557"/>
      <c r="AN438" s="557"/>
      <c r="AO438" s="554"/>
      <c r="AP438" s="347"/>
      <c r="AQ438" s="555"/>
      <c r="AR438" s="554"/>
    </row>
    <row r="439" spans="1:44" ht="15.75">
      <c r="A439" s="3" t="s">
        <v>3371</v>
      </c>
      <c r="B439" s="3"/>
      <c r="C439" s="3"/>
      <c r="D439" s="33">
        <f>SUM(E439:DZ439)</f>
        <v>271.49999999999983</v>
      </c>
      <c r="E439" s="9">
        <v>0</v>
      </c>
      <c r="F439" s="9">
        <v>28.599999999999909</v>
      </c>
      <c r="G439" s="9">
        <v>4.2000000000000455</v>
      </c>
      <c r="H439" s="9">
        <v>0</v>
      </c>
      <c r="I439" s="9">
        <v>0</v>
      </c>
      <c r="J439" s="9">
        <v>9.6000000000000227</v>
      </c>
      <c r="K439" s="9">
        <v>4.2000000000000455</v>
      </c>
      <c r="L439" s="9">
        <v>0</v>
      </c>
      <c r="M439" s="9">
        <v>0</v>
      </c>
      <c r="N439" s="9">
        <v>10.4</v>
      </c>
      <c r="O439" s="9">
        <v>41.199999999999818</v>
      </c>
      <c r="P439" s="9">
        <v>0</v>
      </c>
      <c r="Q439" s="9">
        <v>0</v>
      </c>
      <c r="R439" s="9">
        <v>21</v>
      </c>
      <c r="S439" s="9">
        <v>0</v>
      </c>
      <c r="T439" s="9">
        <v>0</v>
      </c>
      <c r="U439" s="9">
        <v>0</v>
      </c>
      <c r="V439" s="9">
        <v>4.1999999999999993</v>
      </c>
      <c r="W439" s="9">
        <v>0</v>
      </c>
      <c r="X439" s="9">
        <v>0</v>
      </c>
      <c r="Y439" s="9">
        <v>0</v>
      </c>
      <c r="Z439" s="9">
        <v>0</v>
      </c>
      <c r="AA439" s="9">
        <v>28.4</v>
      </c>
      <c r="AB439" s="9">
        <v>0</v>
      </c>
      <c r="AC439" s="9">
        <v>22</v>
      </c>
      <c r="AD439" s="9">
        <v>0</v>
      </c>
      <c r="AE439" s="556">
        <v>6.6000000000000005</v>
      </c>
      <c r="AF439" s="556">
        <v>0</v>
      </c>
      <c r="AG439" s="556">
        <v>12.100000000000001</v>
      </c>
      <c r="AH439" s="556">
        <v>30</v>
      </c>
      <c r="AI439" s="556">
        <v>0</v>
      </c>
      <c r="AJ439" s="556">
        <v>0</v>
      </c>
      <c r="AK439" s="556">
        <v>21</v>
      </c>
      <c r="AL439" s="556">
        <v>28</v>
      </c>
      <c r="AM439" s="554"/>
      <c r="AN439" s="554"/>
      <c r="AO439" s="554"/>
      <c r="AP439" s="360"/>
      <c r="AQ439" s="555"/>
      <c r="AR439" s="554"/>
    </row>
    <row r="440" spans="1:44" ht="15.75">
      <c r="A440" s="3" t="s">
        <v>3385</v>
      </c>
      <c r="B440" s="3"/>
      <c r="C440" s="3"/>
      <c r="D440" s="33">
        <f>SUM(E440:DZ440)</f>
        <v>294.49999999999937</v>
      </c>
      <c r="E440" s="9">
        <v>0</v>
      </c>
      <c r="F440" s="9">
        <v>3</v>
      </c>
      <c r="G440" s="9">
        <v>6.5</v>
      </c>
      <c r="H440" s="9">
        <v>1.3000000000000114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30</v>
      </c>
      <c r="P440" s="9">
        <v>7.5</v>
      </c>
      <c r="Q440" s="9">
        <v>0</v>
      </c>
      <c r="R440" s="9">
        <v>36</v>
      </c>
      <c r="S440" s="9">
        <v>11.199999999999363</v>
      </c>
      <c r="T440" s="9">
        <v>0</v>
      </c>
      <c r="U440" s="9">
        <v>0</v>
      </c>
      <c r="V440" s="9">
        <v>0</v>
      </c>
      <c r="W440" s="9">
        <v>0</v>
      </c>
      <c r="X440" s="9">
        <v>6.6000000000000005</v>
      </c>
      <c r="Y440" s="9">
        <v>0</v>
      </c>
      <c r="Z440" s="9">
        <v>0</v>
      </c>
      <c r="AA440" s="9">
        <v>35.5</v>
      </c>
      <c r="AB440" s="9">
        <v>15.7</v>
      </c>
      <c r="AC440" s="9">
        <v>4.8</v>
      </c>
      <c r="AD440" s="9">
        <v>0</v>
      </c>
      <c r="AE440" s="556">
        <v>2.8</v>
      </c>
      <c r="AF440" s="556">
        <v>21</v>
      </c>
      <c r="AG440" s="556">
        <v>2.8</v>
      </c>
      <c r="AH440" s="556">
        <v>0</v>
      </c>
      <c r="AI440" s="556">
        <v>13.2</v>
      </c>
      <c r="AJ440" s="556">
        <v>12.6</v>
      </c>
      <c r="AK440" s="556">
        <v>36</v>
      </c>
      <c r="AL440" s="556">
        <v>48</v>
      </c>
      <c r="AM440" s="554"/>
      <c r="AN440" s="554"/>
      <c r="AO440" s="554"/>
      <c r="AP440" s="360"/>
      <c r="AQ440" s="555"/>
      <c r="AR440" s="554"/>
    </row>
    <row r="441" spans="1:44" ht="15.75">
      <c r="A441" s="3" t="s">
        <v>9</v>
      </c>
      <c r="B441" s="3"/>
      <c r="C441" s="3"/>
      <c r="D441" s="33">
        <f>SUM(E441:DZ441)</f>
        <v>269.49999999999989</v>
      </c>
      <c r="E441" s="9">
        <v>0</v>
      </c>
      <c r="F441" s="9">
        <v>26.5</v>
      </c>
      <c r="G441" s="9">
        <v>3</v>
      </c>
      <c r="H441" s="9">
        <v>1.1000000000000227</v>
      </c>
      <c r="I441" s="9">
        <v>14.300000000000068</v>
      </c>
      <c r="J441" s="9">
        <v>0</v>
      </c>
      <c r="K441" s="9">
        <v>0</v>
      </c>
      <c r="L441" s="9">
        <v>3.5999999999999996</v>
      </c>
      <c r="M441" s="9">
        <v>0</v>
      </c>
      <c r="N441" s="9">
        <v>8.8000000000000007</v>
      </c>
      <c r="O441" s="9">
        <v>29.999999999999773</v>
      </c>
      <c r="P441" s="9">
        <v>33</v>
      </c>
      <c r="Q441" s="9">
        <v>7</v>
      </c>
      <c r="R441" s="9">
        <v>33.700000000000003</v>
      </c>
      <c r="S441" s="9">
        <v>0</v>
      </c>
      <c r="T441" s="9">
        <v>0</v>
      </c>
      <c r="U441" s="9">
        <v>0</v>
      </c>
      <c r="V441" s="9">
        <v>0</v>
      </c>
      <c r="W441" s="9">
        <v>15.399999999999999</v>
      </c>
      <c r="X441" s="9">
        <v>0</v>
      </c>
      <c r="Y441" s="9">
        <v>0</v>
      </c>
      <c r="Z441" s="9">
        <v>0</v>
      </c>
      <c r="AA441" s="9">
        <v>0</v>
      </c>
      <c r="AB441" s="9">
        <v>6.6000000000000005</v>
      </c>
      <c r="AC441" s="9">
        <v>0</v>
      </c>
      <c r="AD441" s="9">
        <v>0</v>
      </c>
      <c r="AE441" s="556">
        <v>0</v>
      </c>
      <c r="AF441" s="556">
        <v>0</v>
      </c>
      <c r="AG441" s="556">
        <v>0</v>
      </c>
      <c r="AH441" s="556">
        <v>22</v>
      </c>
      <c r="AI441" s="556">
        <v>12</v>
      </c>
      <c r="AJ441" s="556">
        <v>0</v>
      </c>
      <c r="AK441" s="556">
        <v>22.5</v>
      </c>
      <c r="AL441" s="556">
        <v>30</v>
      </c>
      <c r="AM441" s="557"/>
      <c r="AN441" s="557"/>
      <c r="AO441" s="554"/>
      <c r="AP441" s="348"/>
      <c r="AQ441" s="555"/>
      <c r="AR441" s="554"/>
    </row>
    <row r="442" spans="1:44" ht="15.75">
      <c r="A442" s="60" t="s">
        <v>2018</v>
      </c>
      <c r="B442" s="3"/>
      <c r="C442" s="3"/>
      <c r="D442" s="33">
        <f>SUM(E442:DZ442)</f>
        <v>317.29999999999978</v>
      </c>
      <c r="E442" s="9">
        <v>26</v>
      </c>
      <c r="F442" s="9">
        <v>3</v>
      </c>
      <c r="G442" s="9">
        <v>15.600000000000023</v>
      </c>
      <c r="H442" s="9">
        <v>0</v>
      </c>
      <c r="I442" s="9">
        <v>7.1999999999999318</v>
      </c>
      <c r="J442" s="9">
        <v>17.999999999999943</v>
      </c>
      <c r="K442" s="9">
        <v>26.499999999999943</v>
      </c>
      <c r="L442" s="9">
        <v>0</v>
      </c>
      <c r="M442" s="9">
        <v>18.700000000000003</v>
      </c>
      <c r="N442" s="9">
        <v>4.1999999999999993</v>
      </c>
      <c r="O442" s="9">
        <v>35.499999999999773</v>
      </c>
      <c r="P442" s="9">
        <v>3.5999999999999996</v>
      </c>
      <c r="Q442" s="9">
        <v>0</v>
      </c>
      <c r="R442" s="9">
        <v>0</v>
      </c>
      <c r="S442" s="9">
        <v>8.8000000000001819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60.1</v>
      </c>
      <c r="Z442" s="9">
        <v>0</v>
      </c>
      <c r="AA442" s="9">
        <v>22.5</v>
      </c>
      <c r="AB442" s="9">
        <v>0</v>
      </c>
      <c r="AC442" s="9">
        <v>0</v>
      </c>
      <c r="AD442" s="9">
        <v>0</v>
      </c>
      <c r="AE442" s="556">
        <v>3.7</v>
      </c>
      <c r="AF442" s="556">
        <v>19.5</v>
      </c>
      <c r="AG442" s="556">
        <v>26</v>
      </c>
      <c r="AH442" s="556">
        <v>0</v>
      </c>
      <c r="AI442" s="556">
        <v>9.6</v>
      </c>
      <c r="AJ442" s="556">
        <v>8.8000000000000007</v>
      </c>
      <c r="AK442" s="556">
        <v>0</v>
      </c>
      <c r="AL442" s="556">
        <v>0</v>
      </c>
      <c r="AM442" s="557"/>
      <c r="AN442" s="557"/>
      <c r="AO442" s="554"/>
      <c r="AP442" s="347"/>
      <c r="AQ442" s="555"/>
      <c r="AR442" s="554"/>
    </row>
    <row r="443" spans="1:44" ht="15.75">
      <c r="A443" s="60" t="s">
        <v>11</v>
      </c>
      <c r="B443" s="3"/>
      <c r="C443" s="3"/>
      <c r="D443" s="33">
        <f>SUM(E443:DZ443)</f>
        <v>331.40000000000038</v>
      </c>
      <c r="E443" s="9">
        <v>0</v>
      </c>
      <c r="F443" s="9">
        <v>32.5</v>
      </c>
      <c r="G443" s="9">
        <v>14.300000000000011</v>
      </c>
      <c r="H443" s="9">
        <v>0</v>
      </c>
      <c r="I443" s="9">
        <v>25.200000000000045</v>
      </c>
      <c r="J443" s="9">
        <v>19.500000000000057</v>
      </c>
      <c r="K443" s="9">
        <v>4.5000000000000568</v>
      </c>
      <c r="L443" s="9">
        <v>0</v>
      </c>
      <c r="M443" s="9">
        <v>16.900000000000002</v>
      </c>
      <c r="N443" s="9">
        <v>22.6</v>
      </c>
      <c r="O443" s="9">
        <v>40.400000000000091</v>
      </c>
      <c r="P443" s="9">
        <v>0</v>
      </c>
      <c r="Q443" s="9">
        <v>0</v>
      </c>
      <c r="R443" s="9">
        <v>0</v>
      </c>
      <c r="S443" s="9">
        <v>2.4000000000000909</v>
      </c>
      <c r="T443" s="9">
        <v>0</v>
      </c>
      <c r="U443" s="9">
        <v>0</v>
      </c>
      <c r="V443" s="9">
        <v>0</v>
      </c>
      <c r="W443" s="9">
        <v>0</v>
      </c>
      <c r="X443" s="9">
        <v>18</v>
      </c>
      <c r="Y443" s="9">
        <v>13.2</v>
      </c>
      <c r="Z443" s="9">
        <v>7.8000000000000007</v>
      </c>
      <c r="AA443" s="9">
        <v>32.9</v>
      </c>
      <c r="AB443" s="9">
        <v>38.299999999999997</v>
      </c>
      <c r="AC443" s="9">
        <v>12.8</v>
      </c>
      <c r="AD443" s="9">
        <v>0</v>
      </c>
      <c r="AE443" s="556">
        <v>1.1000000000000001</v>
      </c>
      <c r="AF443" s="556">
        <v>2.2000000000000002</v>
      </c>
      <c r="AG443" s="556">
        <v>23.2</v>
      </c>
      <c r="AH443" s="556">
        <v>0</v>
      </c>
      <c r="AI443" s="556">
        <v>0</v>
      </c>
      <c r="AJ443" s="556">
        <v>3.5999999999999996</v>
      </c>
      <c r="AK443" s="556">
        <v>0</v>
      </c>
      <c r="AL443" s="556">
        <v>0</v>
      </c>
      <c r="AM443" s="557"/>
      <c r="AN443" s="557"/>
      <c r="AO443" s="554"/>
      <c r="AP443" s="347"/>
      <c r="AQ443" s="555"/>
      <c r="AR443" s="554"/>
    </row>
    <row r="444" spans="1:44" ht="15.75">
      <c r="A444" s="3" t="s">
        <v>3369</v>
      </c>
      <c r="B444" s="3"/>
      <c r="C444" s="3"/>
      <c r="D444" s="33">
        <f>SUM(E444:DZ444)</f>
        <v>236.69999999999993</v>
      </c>
      <c r="E444" s="9">
        <v>15.400000000000006</v>
      </c>
      <c r="F444" s="9">
        <v>25</v>
      </c>
      <c r="G444" s="9">
        <v>0</v>
      </c>
      <c r="H444" s="9">
        <v>0</v>
      </c>
      <c r="I444" s="9">
        <v>0</v>
      </c>
      <c r="J444" s="9">
        <v>0</v>
      </c>
      <c r="K444" s="9">
        <v>25.999999999999972</v>
      </c>
      <c r="L444" s="9">
        <v>0</v>
      </c>
      <c r="M444" s="9">
        <v>5.5</v>
      </c>
      <c r="N444" s="9">
        <v>15.3</v>
      </c>
      <c r="O444" s="9">
        <v>54.299999999999955</v>
      </c>
      <c r="P444" s="9">
        <v>0</v>
      </c>
      <c r="Q444" s="9">
        <v>0</v>
      </c>
      <c r="R444" s="9">
        <v>18</v>
      </c>
      <c r="S444" s="9">
        <v>0</v>
      </c>
      <c r="T444" s="9">
        <v>2.2000000000000002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5.6</v>
      </c>
      <c r="AA444" s="9">
        <v>1.4</v>
      </c>
      <c r="AB444" s="9">
        <v>0</v>
      </c>
      <c r="AC444" s="9">
        <v>0</v>
      </c>
      <c r="AD444" s="9">
        <v>0</v>
      </c>
      <c r="AE444" s="556">
        <v>0</v>
      </c>
      <c r="AF444" s="556">
        <v>0</v>
      </c>
      <c r="AG444" s="556">
        <v>0</v>
      </c>
      <c r="AH444" s="556">
        <v>26</v>
      </c>
      <c r="AI444" s="556">
        <v>0</v>
      </c>
      <c r="AJ444" s="556">
        <v>0</v>
      </c>
      <c r="AK444" s="556">
        <v>18</v>
      </c>
      <c r="AL444" s="556">
        <v>24</v>
      </c>
      <c r="AM444" s="554"/>
      <c r="AN444" s="554"/>
      <c r="AO444" s="554"/>
      <c r="AP444" s="360"/>
      <c r="AQ444" s="555"/>
      <c r="AR444" s="554"/>
    </row>
    <row r="445" spans="1:44" ht="15.75">
      <c r="A445" s="60" t="s">
        <v>2025</v>
      </c>
      <c r="B445" s="3"/>
      <c r="C445" s="3"/>
      <c r="D445" s="33">
        <f>SUM(E445:DZ445)</f>
        <v>226.20000000000016</v>
      </c>
      <c r="E445" s="9">
        <v>0</v>
      </c>
      <c r="F445" s="9">
        <v>25</v>
      </c>
      <c r="G445" s="9">
        <v>2.2000000000000455</v>
      </c>
      <c r="H445" s="9">
        <v>5.5000000000001137</v>
      </c>
      <c r="I445" s="9">
        <v>0</v>
      </c>
      <c r="J445" s="9">
        <v>0</v>
      </c>
      <c r="K445" s="9">
        <v>0</v>
      </c>
      <c r="L445" s="9">
        <v>0</v>
      </c>
      <c r="M445" s="9">
        <v>5.6</v>
      </c>
      <c r="N445" s="9">
        <v>8.8000000000000007</v>
      </c>
      <c r="O445" s="9">
        <v>30</v>
      </c>
      <c r="P445" s="9">
        <v>10.3</v>
      </c>
      <c r="Q445" s="9">
        <v>0</v>
      </c>
      <c r="R445" s="9">
        <v>22.5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15.399999999999999</v>
      </c>
      <c r="Z445" s="9">
        <v>0</v>
      </c>
      <c r="AA445" s="9">
        <v>4.8</v>
      </c>
      <c r="AB445" s="9">
        <v>0</v>
      </c>
      <c r="AC445" s="9">
        <v>24</v>
      </c>
      <c r="AD445" s="9">
        <v>0</v>
      </c>
      <c r="AE445" s="556">
        <v>7.1999999999999993</v>
      </c>
      <c r="AF445" s="556">
        <v>0</v>
      </c>
      <c r="AG445" s="556">
        <v>0</v>
      </c>
      <c r="AH445" s="556">
        <v>0</v>
      </c>
      <c r="AI445" s="556">
        <v>12.4</v>
      </c>
      <c r="AJ445" s="556">
        <v>0</v>
      </c>
      <c r="AK445" s="556">
        <v>22.5</v>
      </c>
      <c r="AL445" s="556">
        <v>30</v>
      </c>
      <c r="AM445" s="557"/>
      <c r="AN445" s="557"/>
      <c r="AO445" s="554"/>
      <c r="AP445" s="347"/>
      <c r="AQ445" s="555"/>
      <c r="AR445" s="554"/>
    </row>
    <row r="446" spans="1:44" ht="15.75">
      <c r="A446" s="82" t="s">
        <v>1655</v>
      </c>
      <c r="B446" s="3"/>
      <c r="C446" s="3"/>
      <c r="D446" s="33">
        <f>SUM(E446:DZ446)</f>
        <v>288.30000000000041</v>
      </c>
      <c r="E446" s="9">
        <v>0</v>
      </c>
      <c r="F446" s="9">
        <v>3.0000000000001137</v>
      </c>
      <c r="G446" s="9">
        <v>18.000000000000114</v>
      </c>
      <c r="H446" s="9">
        <v>1.3000000000000682</v>
      </c>
      <c r="I446" s="9">
        <v>0</v>
      </c>
      <c r="J446" s="9">
        <v>24</v>
      </c>
      <c r="K446" s="9">
        <v>4.5</v>
      </c>
      <c r="L446" s="9">
        <v>0</v>
      </c>
      <c r="M446" s="9">
        <v>9.6</v>
      </c>
      <c r="N446" s="9">
        <v>3.9000000000000004</v>
      </c>
      <c r="O446" s="9">
        <v>30.000000000000114</v>
      </c>
      <c r="P446" s="9">
        <v>26.7</v>
      </c>
      <c r="Q446" s="9">
        <v>6.5</v>
      </c>
      <c r="R446" s="9">
        <v>29.9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6</v>
      </c>
      <c r="Y446" s="9">
        <v>28</v>
      </c>
      <c r="Z446" s="9">
        <v>9.6</v>
      </c>
      <c r="AA446" s="9">
        <v>22.5</v>
      </c>
      <c r="AB446" s="9">
        <v>0</v>
      </c>
      <c r="AC446" s="9">
        <v>0</v>
      </c>
      <c r="AD446" s="9">
        <v>0</v>
      </c>
      <c r="AE446" s="556">
        <v>1.1000000000000001</v>
      </c>
      <c r="AF446" s="556">
        <v>7.8</v>
      </c>
      <c r="AG446" s="556">
        <v>1.1000000000000001</v>
      </c>
      <c r="AH446" s="556">
        <v>0</v>
      </c>
      <c r="AI446" s="556">
        <v>6</v>
      </c>
      <c r="AJ446" s="556">
        <v>3.3000000000000003</v>
      </c>
      <c r="AK446" s="556">
        <v>19.5</v>
      </c>
      <c r="AL446" s="556">
        <v>26</v>
      </c>
      <c r="AM446" s="225"/>
      <c r="AN446" s="225"/>
      <c r="AO446" s="554"/>
      <c r="AP446" s="347"/>
      <c r="AQ446" s="555"/>
      <c r="AR446" s="554"/>
    </row>
    <row r="447" spans="1:44" ht="15.75">
      <c r="A447" s="3" t="s">
        <v>728</v>
      </c>
      <c r="B447" s="3"/>
      <c r="C447" s="3"/>
      <c r="D447" s="33">
        <f>SUM(E447:DZ447)</f>
        <v>427.60000000000031</v>
      </c>
      <c r="E447" s="9">
        <v>22.5</v>
      </c>
      <c r="F447" s="9">
        <v>0</v>
      </c>
      <c r="G447" s="9">
        <v>21</v>
      </c>
      <c r="H447" s="9">
        <v>1.3000000000000114</v>
      </c>
      <c r="I447" s="9">
        <v>10.399999999999977</v>
      </c>
      <c r="J447" s="9">
        <v>28</v>
      </c>
      <c r="K447" s="9">
        <v>30.199999999999989</v>
      </c>
      <c r="L447" s="9">
        <v>30</v>
      </c>
      <c r="M447" s="9">
        <v>2.8</v>
      </c>
      <c r="N447" s="9">
        <v>0</v>
      </c>
      <c r="O447" s="9">
        <v>37.499999999999886</v>
      </c>
      <c r="P447" s="9">
        <v>28</v>
      </c>
      <c r="Q447" s="9">
        <v>24</v>
      </c>
      <c r="R447" s="9">
        <v>21</v>
      </c>
      <c r="S447" s="9">
        <v>13.000000000000455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8.3999999999999986</v>
      </c>
      <c r="Z447" s="9">
        <v>0</v>
      </c>
      <c r="AA447" s="9">
        <v>21</v>
      </c>
      <c r="AB447" s="9">
        <v>0</v>
      </c>
      <c r="AC447" s="9">
        <v>0</v>
      </c>
      <c r="AD447" s="9">
        <v>3.3000000000000003</v>
      </c>
      <c r="AE447" s="556">
        <v>11.2</v>
      </c>
      <c r="AF447" s="556">
        <v>28</v>
      </c>
      <c r="AG447" s="556">
        <v>11.2</v>
      </c>
      <c r="AH447" s="556">
        <v>0</v>
      </c>
      <c r="AI447" s="556">
        <v>21</v>
      </c>
      <c r="AJ447" s="556">
        <v>4.8</v>
      </c>
      <c r="AK447" s="556">
        <v>21</v>
      </c>
      <c r="AL447" s="556">
        <v>28</v>
      </c>
      <c r="AM447" s="554"/>
      <c r="AN447" s="554"/>
      <c r="AO447" s="554"/>
      <c r="AP447" s="347"/>
      <c r="AQ447" s="555"/>
      <c r="AR447" s="554"/>
    </row>
    <row r="448" spans="1:44" ht="15.75">
      <c r="A448" s="60" t="s">
        <v>2011</v>
      </c>
      <c r="B448" s="3"/>
      <c r="C448" s="3"/>
      <c r="D448" s="33">
        <f>SUM(E448:DZ448)</f>
        <v>334.00000000000051</v>
      </c>
      <c r="E448" s="9">
        <v>30.000000000000057</v>
      </c>
      <c r="F448" s="9">
        <v>2.4000000000000341</v>
      </c>
      <c r="G448" s="9">
        <v>0</v>
      </c>
      <c r="H448" s="9">
        <v>2.6000000000000227</v>
      </c>
      <c r="I448" s="9">
        <v>2.2000000000001023</v>
      </c>
      <c r="J448" s="9">
        <v>8.8000000000000682</v>
      </c>
      <c r="K448" s="9">
        <v>4.4000000000000341</v>
      </c>
      <c r="L448" s="9">
        <v>0</v>
      </c>
      <c r="M448" s="9">
        <v>25.4</v>
      </c>
      <c r="N448" s="9">
        <v>0</v>
      </c>
      <c r="O448" s="9">
        <v>30.000000000000227</v>
      </c>
      <c r="P448" s="9">
        <v>36.299999999999997</v>
      </c>
      <c r="Q448" s="9">
        <v>13.600000000000001</v>
      </c>
      <c r="R448" s="9">
        <v>35.799999999999997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12.75</v>
      </c>
      <c r="Y448" s="9">
        <v>12.100000000000001</v>
      </c>
      <c r="Z448" s="9">
        <v>7.8000000000000007</v>
      </c>
      <c r="AA448" s="9">
        <v>15.9</v>
      </c>
      <c r="AB448" s="9">
        <v>19.8</v>
      </c>
      <c r="AC448" s="9">
        <v>10.4</v>
      </c>
      <c r="AD448" s="9">
        <v>0</v>
      </c>
      <c r="AE448" s="556">
        <v>0</v>
      </c>
      <c r="AF448" s="556">
        <v>0</v>
      </c>
      <c r="AG448" s="556">
        <v>4</v>
      </c>
      <c r="AH448" s="556">
        <v>0</v>
      </c>
      <c r="AI448" s="556">
        <v>12.75</v>
      </c>
      <c r="AJ448" s="556">
        <v>5</v>
      </c>
      <c r="AK448" s="556">
        <v>18</v>
      </c>
      <c r="AL448" s="556">
        <v>24</v>
      </c>
      <c r="AM448" s="557"/>
      <c r="AN448" s="557"/>
      <c r="AO448" s="554"/>
      <c r="AP448" s="347"/>
      <c r="AQ448" s="555"/>
      <c r="AR448" s="554"/>
    </row>
    <row r="449" spans="1:44" ht="15.75">
      <c r="A449" s="3" t="s">
        <v>3379</v>
      </c>
      <c r="B449" s="3"/>
      <c r="C449" s="3"/>
      <c r="D449" s="33">
        <f>SUM(E449:DZ449)</f>
        <v>331.69999999999936</v>
      </c>
      <c r="E449" s="9">
        <v>30</v>
      </c>
      <c r="F449" s="9">
        <v>27</v>
      </c>
      <c r="G449" s="9">
        <v>12.100000000000023</v>
      </c>
      <c r="H449" s="9">
        <v>1.1999999999999318</v>
      </c>
      <c r="I449" s="9">
        <v>0</v>
      </c>
      <c r="J449" s="9">
        <v>25.300000000000011</v>
      </c>
      <c r="K449" s="9">
        <v>0</v>
      </c>
      <c r="L449" s="9">
        <v>0</v>
      </c>
      <c r="M449" s="9">
        <v>0</v>
      </c>
      <c r="N449" s="9">
        <v>9.6</v>
      </c>
      <c r="O449" s="9">
        <v>35.200000000000045</v>
      </c>
      <c r="P449" s="9">
        <v>15.399999999999999</v>
      </c>
      <c r="Q449" s="9">
        <v>0</v>
      </c>
      <c r="R449" s="9">
        <v>22.5</v>
      </c>
      <c r="S449" s="9">
        <v>11.199999999999363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2.8</v>
      </c>
      <c r="AB449" s="9">
        <v>0</v>
      </c>
      <c r="AC449" s="9">
        <v>0</v>
      </c>
      <c r="AD449" s="9">
        <v>0</v>
      </c>
      <c r="AE449" s="556">
        <v>2.8</v>
      </c>
      <c r="AF449" s="556">
        <v>21</v>
      </c>
      <c r="AG449" s="556">
        <v>0</v>
      </c>
      <c r="AH449" s="556">
        <v>22</v>
      </c>
      <c r="AI449" s="556">
        <v>0</v>
      </c>
      <c r="AJ449" s="556">
        <v>11.2</v>
      </c>
      <c r="AK449" s="556">
        <v>32.9</v>
      </c>
      <c r="AL449" s="556">
        <v>49.5</v>
      </c>
      <c r="AM449" s="554"/>
      <c r="AN449" s="554"/>
      <c r="AO449" s="554"/>
      <c r="AP449" s="360"/>
      <c r="AQ449" s="555"/>
      <c r="AR449" s="554"/>
    </row>
    <row r="450" spans="1:44" ht="15.75">
      <c r="A450" s="3" t="s">
        <v>783</v>
      </c>
      <c r="B450" s="3"/>
      <c r="C450" s="3"/>
      <c r="D450" s="33">
        <f>SUM(E450:DZ450)</f>
        <v>331.79999999999967</v>
      </c>
      <c r="E450" s="9">
        <v>0</v>
      </c>
      <c r="F450" s="9">
        <v>4.3999999999999773</v>
      </c>
      <c r="G450" s="9">
        <v>33.799999999999955</v>
      </c>
      <c r="H450" s="9">
        <v>0</v>
      </c>
      <c r="I450" s="9">
        <v>15.399999999999864</v>
      </c>
      <c r="J450" s="9">
        <v>50.799999999999955</v>
      </c>
      <c r="K450" s="9">
        <v>0</v>
      </c>
      <c r="L450" s="9">
        <v>4.1999999999999993</v>
      </c>
      <c r="M450" s="9">
        <v>0</v>
      </c>
      <c r="N450" s="9">
        <v>3.3000000000000003</v>
      </c>
      <c r="O450" s="9">
        <v>40.400000000000091</v>
      </c>
      <c r="P450" s="9">
        <v>9.9</v>
      </c>
      <c r="Q450" s="9">
        <v>0</v>
      </c>
      <c r="R450" s="9">
        <v>26</v>
      </c>
      <c r="S450" s="9">
        <v>12.699999999999818</v>
      </c>
      <c r="T450" s="9">
        <v>0</v>
      </c>
      <c r="U450" s="9">
        <v>0</v>
      </c>
      <c r="V450" s="9">
        <v>0</v>
      </c>
      <c r="W450" s="9">
        <v>19.5</v>
      </c>
      <c r="X450" s="9">
        <v>0</v>
      </c>
      <c r="Y450" s="9">
        <v>0</v>
      </c>
      <c r="Z450" s="9">
        <v>0</v>
      </c>
      <c r="AA450" s="9">
        <v>0</v>
      </c>
      <c r="AB450" s="9">
        <v>3.3000000000000003</v>
      </c>
      <c r="AC450" s="9">
        <v>0</v>
      </c>
      <c r="AD450" s="9">
        <v>0</v>
      </c>
      <c r="AE450" s="556">
        <v>2.2000000000000002</v>
      </c>
      <c r="AF450" s="556">
        <v>16.5</v>
      </c>
      <c r="AG450" s="556">
        <v>0</v>
      </c>
      <c r="AH450" s="556">
        <v>0</v>
      </c>
      <c r="AI450" s="556">
        <v>10.4</v>
      </c>
      <c r="AJ450" s="556">
        <v>8.8000000000000007</v>
      </c>
      <c r="AK450" s="556">
        <v>36.4</v>
      </c>
      <c r="AL450" s="556">
        <v>33.799999999999997</v>
      </c>
      <c r="AM450" s="557"/>
      <c r="AN450" s="557"/>
      <c r="AO450" s="554"/>
      <c r="AP450" s="348"/>
      <c r="AQ450" s="555"/>
      <c r="AR450" s="554"/>
    </row>
    <row r="451" spans="1:44" ht="15.75">
      <c r="A451" s="60" t="s">
        <v>13</v>
      </c>
      <c r="B451" s="3"/>
      <c r="C451" s="3"/>
      <c r="D451" s="33">
        <f>SUM(E451:DZ451)</f>
        <v>163.89999999999989</v>
      </c>
      <c r="E451" s="9">
        <v>0</v>
      </c>
      <c r="F451" s="9">
        <v>32.5</v>
      </c>
      <c r="G451" s="9">
        <v>0</v>
      </c>
      <c r="H451" s="9">
        <v>0</v>
      </c>
      <c r="I451" s="9">
        <v>2.5999999999999659</v>
      </c>
      <c r="J451" s="9">
        <v>0</v>
      </c>
      <c r="K451" s="9">
        <v>0</v>
      </c>
      <c r="L451" s="9">
        <v>0</v>
      </c>
      <c r="M451" s="9">
        <v>4.8</v>
      </c>
      <c r="N451" s="9">
        <v>11.2</v>
      </c>
      <c r="O451" s="9">
        <v>35.199999999999932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13.2</v>
      </c>
      <c r="Z451" s="9">
        <v>0</v>
      </c>
      <c r="AA451" s="9">
        <v>2.8</v>
      </c>
      <c r="AB451" s="9">
        <v>0</v>
      </c>
      <c r="AC451" s="9">
        <v>0</v>
      </c>
      <c r="AD451" s="9">
        <v>0</v>
      </c>
      <c r="AE451" s="556">
        <v>9.6</v>
      </c>
      <c r="AF451" s="556">
        <v>24</v>
      </c>
      <c r="AG451" s="556">
        <v>0</v>
      </c>
      <c r="AH451" s="556">
        <v>28</v>
      </c>
      <c r="AI451" s="556">
        <v>0</v>
      </c>
      <c r="AJ451" s="556">
        <v>0</v>
      </c>
      <c r="AK451" s="556">
        <v>0</v>
      </c>
      <c r="AL451" s="556">
        <v>0</v>
      </c>
      <c r="AM451" s="557"/>
      <c r="AN451" s="557"/>
      <c r="AO451" s="554"/>
      <c r="AP451" s="348"/>
      <c r="AQ451" s="555"/>
      <c r="AR451" s="554"/>
    </row>
    <row r="452" spans="1:44" ht="15.75">
      <c r="A452" s="3" t="s">
        <v>734</v>
      </c>
      <c r="B452" s="3"/>
      <c r="C452" s="3"/>
      <c r="D452" s="33">
        <f>SUM(E452:DZ452)</f>
        <v>196.09999999999991</v>
      </c>
      <c r="E452" s="9">
        <v>26</v>
      </c>
      <c r="F452" s="9">
        <v>5.9000000000000057</v>
      </c>
      <c r="G452" s="9">
        <v>3.3000000000000114</v>
      </c>
      <c r="H452" s="9">
        <v>0</v>
      </c>
      <c r="I452" s="9">
        <v>1.1999999999999886</v>
      </c>
      <c r="J452" s="9">
        <v>0</v>
      </c>
      <c r="K452" s="9">
        <v>0</v>
      </c>
      <c r="L452" s="9">
        <v>0</v>
      </c>
      <c r="M452" s="9">
        <v>27.3</v>
      </c>
      <c r="N452" s="9">
        <v>0</v>
      </c>
      <c r="O452" s="9">
        <v>29.999999999999886</v>
      </c>
      <c r="P452" s="9">
        <v>10.4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28</v>
      </c>
      <c r="Z452" s="9">
        <v>0</v>
      </c>
      <c r="AA452" s="9">
        <v>4.8</v>
      </c>
      <c r="AB452" s="9">
        <v>0</v>
      </c>
      <c r="AC452" s="9">
        <v>24</v>
      </c>
      <c r="AD452" s="9">
        <v>0</v>
      </c>
      <c r="AE452" s="556">
        <v>7.1999999999999993</v>
      </c>
      <c r="AF452" s="556">
        <v>0</v>
      </c>
      <c r="AG452" s="556">
        <v>0</v>
      </c>
      <c r="AH452" s="556">
        <v>0</v>
      </c>
      <c r="AI452" s="556">
        <v>28</v>
      </c>
      <c r="AJ452" s="556">
        <v>0</v>
      </c>
      <c r="AK452" s="556">
        <v>0</v>
      </c>
      <c r="AL452" s="556">
        <v>0</v>
      </c>
      <c r="AM452" s="554"/>
      <c r="AN452" s="554"/>
      <c r="AO452" s="554"/>
      <c r="AP452" s="347"/>
      <c r="AQ452" s="555"/>
      <c r="AR452" s="554"/>
    </row>
    <row r="453" spans="1:44" ht="15.75">
      <c r="A453" s="60" t="s">
        <v>15</v>
      </c>
      <c r="B453" s="3"/>
      <c r="C453" s="3"/>
      <c r="D453" s="33">
        <f>SUM(E453:DZ453)</f>
        <v>205.00000000000003</v>
      </c>
      <c r="E453" s="9">
        <v>0</v>
      </c>
      <c r="F453" s="9">
        <v>2.9999999999999432</v>
      </c>
      <c r="G453" s="9">
        <v>36.099999999999966</v>
      </c>
      <c r="H453" s="9">
        <v>0</v>
      </c>
      <c r="I453" s="9">
        <v>0</v>
      </c>
      <c r="J453" s="9">
        <v>16.499999999999943</v>
      </c>
      <c r="K453" s="9">
        <v>4.4999999999999432</v>
      </c>
      <c r="L453" s="9">
        <v>3.5999999999999996</v>
      </c>
      <c r="M453" s="9">
        <v>5.5</v>
      </c>
      <c r="N453" s="9">
        <v>13.2</v>
      </c>
      <c r="O453" s="9">
        <v>52.500000000000227</v>
      </c>
      <c r="P453" s="9">
        <v>0</v>
      </c>
      <c r="Q453" s="9">
        <v>1.2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9.6</v>
      </c>
      <c r="X453" s="9">
        <v>0</v>
      </c>
      <c r="Y453" s="9">
        <v>0</v>
      </c>
      <c r="Z453" s="9">
        <v>0</v>
      </c>
      <c r="AA453" s="9">
        <v>22.5</v>
      </c>
      <c r="AB453" s="9">
        <v>3.3000000000000003</v>
      </c>
      <c r="AC453" s="9">
        <v>0</v>
      </c>
      <c r="AD453" s="9">
        <v>0</v>
      </c>
      <c r="AE453" s="556">
        <v>3.3000000000000003</v>
      </c>
      <c r="AF453" s="556">
        <v>6.6000000000000005</v>
      </c>
      <c r="AG453" s="556">
        <v>1.4</v>
      </c>
      <c r="AH453" s="556">
        <v>18</v>
      </c>
      <c r="AI453" s="556">
        <v>0</v>
      </c>
      <c r="AJ453" s="556">
        <v>4.1999999999999993</v>
      </c>
      <c r="AK453" s="556">
        <v>0</v>
      </c>
      <c r="AL453" s="556">
        <v>0</v>
      </c>
      <c r="AM453" s="557"/>
      <c r="AN453" s="557"/>
      <c r="AO453" s="554"/>
      <c r="AP453" s="347"/>
      <c r="AQ453" s="555"/>
      <c r="AR453" s="554"/>
    </row>
    <row r="454" spans="1:44" ht="15.75">
      <c r="A454" s="3" t="s">
        <v>3394</v>
      </c>
      <c r="B454" s="3"/>
      <c r="C454" s="3"/>
      <c r="D454" s="33">
        <f>SUM(E454:DZ454)</f>
        <v>355.99999999999966</v>
      </c>
      <c r="E454" s="9">
        <v>0</v>
      </c>
      <c r="F454" s="9">
        <v>2.9999999999999432</v>
      </c>
      <c r="G454" s="9">
        <v>18.89999999999992</v>
      </c>
      <c r="H454" s="9">
        <v>0</v>
      </c>
      <c r="I454" s="9">
        <v>0</v>
      </c>
      <c r="J454" s="9">
        <v>21.999999999999943</v>
      </c>
      <c r="K454" s="9">
        <v>4.1999999999999318</v>
      </c>
      <c r="L454" s="9">
        <v>3.5999999999999996</v>
      </c>
      <c r="M454" s="9">
        <v>14.3</v>
      </c>
      <c r="N454" s="9">
        <v>6.5</v>
      </c>
      <c r="O454" s="9">
        <v>29.999999999999773</v>
      </c>
      <c r="P454" s="9">
        <v>3.5999999999999996</v>
      </c>
      <c r="Q454" s="9">
        <v>0</v>
      </c>
      <c r="R454" s="9">
        <v>43</v>
      </c>
      <c r="S454" s="9">
        <v>12.900000000000091</v>
      </c>
      <c r="T454" s="9">
        <v>0</v>
      </c>
      <c r="U454" s="9">
        <v>0</v>
      </c>
      <c r="V454" s="9">
        <v>0</v>
      </c>
      <c r="W454" s="9">
        <v>16.5</v>
      </c>
      <c r="X454" s="9">
        <v>0</v>
      </c>
      <c r="Y454" s="9">
        <v>0</v>
      </c>
      <c r="Z454" s="9">
        <v>0</v>
      </c>
      <c r="AA454" s="9">
        <v>23.2</v>
      </c>
      <c r="AB454" s="9">
        <v>0</v>
      </c>
      <c r="AC454" s="9">
        <v>0</v>
      </c>
      <c r="AD454" s="9">
        <v>0</v>
      </c>
      <c r="AE454" s="556">
        <v>2.4</v>
      </c>
      <c r="AF454" s="556">
        <v>18</v>
      </c>
      <c r="AG454" s="556">
        <v>27.4</v>
      </c>
      <c r="AH454" s="556">
        <v>0</v>
      </c>
      <c r="AI454" s="556">
        <v>9.6</v>
      </c>
      <c r="AJ454" s="556">
        <v>13.799999999999999</v>
      </c>
      <c r="AK454" s="556">
        <v>43</v>
      </c>
      <c r="AL454" s="556">
        <v>40.1</v>
      </c>
      <c r="AM454" s="554"/>
      <c r="AN454" s="554"/>
      <c r="AO454" s="554"/>
      <c r="AP454" s="360"/>
      <c r="AQ454" s="555"/>
      <c r="AR454" s="554"/>
    </row>
    <row r="455" spans="1:44" ht="15.75">
      <c r="A455" s="60" t="s">
        <v>2007</v>
      </c>
      <c r="B455" s="3"/>
      <c r="C455" s="3"/>
      <c r="D455" s="33">
        <f>SUM(E455:DZ455)</f>
        <v>338.00000000000131</v>
      </c>
      <c r="E455" s="9">
        <v>0</v>
      </c>
      <c r="F455" s="9">
        <v>2.2000000000001592</v>
      </c>
      <c r="G455" s="9">
        <v>15.400000000000091</v>
      </c>
      <c r="H455" s="9">
        <v>0</v>
      </c>
      <c r="I455" s="9">
        <v>11.000000000000114</v>
      </c>
      <c r="J455" s="9">
        <v>21.000000000000114</v>
      </c>
      <c r="K455" s="9">
        <v>24.000000000000114</v>
      </c>
      <c r="L455" s="9">
        <v>0</v>
      </c>
      <c r="M455" s="9">
        <v>22.5</v>
      </c>
      <c r="N455" s="9">
        <v>7.8000000000000007</v>
      </c>
      <c r="O455" s="9">
        <v>22.000000000000227</v>
      </c>
      <c r="P455" s="9">
        <v>0</v>
      </c>
      <c r="Q455" s="9">
        <v>30</v>
      </c>
      <c r="R455" s="9">
        <v>37.5</v>
      </c>
      <c r="S455" s="9">
        <v>9.0000000000004547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26</v>
      </c>
      <c r="Z455" s="9">
        <v>6.6000000000000005</v>
      </c>
      <c r="AA455" s="9">
        <v>8.8000000000000007</v>
      </c>
      <c r="AB455" s="9">
        <v>19.900000000000002</v>
      </c>
      <c r="AC455" s="9">
        <v>8.8000000000000007</v>
      </c>
      <c r="AD455" s="9">
        <v>0</v>
      </c>
      <c r="AE455" s="556">
        <v>0</v>
      </c>
      <c r="AF455" s="556">
        <v>0</v>
      </c>
      <c r="AG455" s="556">
        <v>0</v>
      </c>
      <c r="AH455" s="556">
        <v>16.5</v>
      </c>
      <c r="AI455" s="556">
        <v>0</v>
      </c>
      <c r="AJ455" s="556">
        <v>0</v>
      </c>
      <c r="AK455" s="556">
        <v>21</v>
      </c>
      <c r="AL455" s="556">
        <v>28</v>
      </c>
      <c r="AM455" s="557"/>
      <c r="AN455" s="557"/>
      <c r="AO455" s="554"/>
      <c r="AP455" s="348"/>
      <c r="AQ455" s="555"/>
      <c r="AR455" s="554"/>
    </row>
    <row r="456" spans="1:44" ht="15.75">
      <c r="A456" s="60" t="s">
        <v>17</v>
      </c>
      <c r="B456" s="3"/>
      <c r="C456" s="3"/>
      <c r="D456" s="33">
        <f>SUM(E456:DZ456)</f>
        <v>179.7</v>
      </c>
      <c r="E456" s="9">
        <v>0</v>
      </c>
      <c r="F456" s="9">
        <v>4.5</v>
      </c>
      <c r="G456" s="9">
        <v>3</v>
      </c>
      <c r="H456" s="9">
        <v>0</v>
      </c>
      <c r="I456" s="9">
        <v>14.300000000000011</v>
      </c>
      <c r="J456" s="9">
        <v>0</v>
      </c>
      <c r="K456" s="9">
        <v>0</v>
      </c>
      <c r="L456" s="9">
        <v>3.5999999999999996</v>
      </c>
      <c r="M456" s="9">
        <v>6</v>
      </c>
      <c r="N456" s="9">
        <v>4.4000000000000004</v>
      </c>
      <c r="O456" s="9">
        <v>38.399999999999977</v>
      </c>
      <c r="P456" s="9">
        <v>12</v>
      </c>
      <c r="Q456" s="9">
        <v>0</v>
      </c>
      <c r="R456" s="9">
        <v>19.5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16.5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556">
        <v>0</v>
      </c>
      <c r="AF456" s="556">
        <v>0</v>
      </c>
      <c r="AG456" s="556">
        <v>0</v>
      </c>
      <c r="AH456" s="556">
        <v>0</v>
      </c>
      <c r="AI456" s="556">
        <v>12</v>
      </c>
      <c r="AJ456" s="556">
        <v>0</v>
      </c>
      <c r="AK456" s="556">
        <v>19.5</v>
      </c>
      <c r="AL456" s="556">
        <v>26</v>
      </c>
      <c r="AM456" s="557"/>
      <c r="AN456" s="557"/>
      <c r="AO456" s="554"/>
      <c r="AP456" s="347"/>
      <c r="AQ456" s="555"/>
      <c r="AR456" s="554"/>
    </row>
    <row r="457" spans="1:44" ht="15.75">
      <c r="A457" s="3" t="s">
        <v>757</v>
      </c>
      <c r="B457" s="3"/>
      <c r="C457" s="3"/>
      <c r="D457" s="33">
        <f>SUM(E457:DZ457)</f>
        <v>402.10000000000014</v>
      </c>
      <c r="E457" s="9">
        <v>28</v>
      </c>
      <c r="F457" s="9">
        <v>3</v>
      </c>
      <c r="G457" s="9">
        <v>5.3999999999999773</v>
      </c>
      <c r="H457" s="9">
        <v>0</v>
      </c>
      <c r="I457" s="9">
        <v>0</v>
      </c>
      <c r="J457" s="9">
        <v>0</v>
      </c>
      <c r="K457" s="9">
        <v>0</v>
      </c>
      <c r="L457" s="9">
        <v>4.1999999999999993</v>
      </c>
      <c r="M457" s="9">
        <v>19.899999999999999</v>
      </c>
      <c r="N457" s="9">
        <v>0</v>
      </c>
      <c r="O457" s="9">
        <v>27.999999999999886</v>
      </c>
      <c r="P457" s="9">
        <v>8.1</v>
      </c>
      <c r="Q457" s="9">
        <v>1.2</v>
      </c>
      <c r="R457" s="9">
        <v>19.5</v>
      </c>
      <c r="S457" s="9">
        <v>14.200000000000273</v>
      </c>
      <c r="T457" s="9">
        <v>0</v>
      </c>
      <c r="U457" s="9">
        <v>0</v>
      </c>
      <c r="V457" s="9">
        <v>0</v>
      </c>
      <c r="W457" s="9">
        <v>9.6</v>
      </c>
      <c r="X457" s="9">
        <v>0</v>
      </c>
      <c r="Y457" s="9">
        <v>15.399999999999999</v>
      </c>
      <c r="Z457" s="9">
        <v>0</v>
      </c>
      <c r="AA457" s="9">
        <v>0</v>
      </c>
      <c r="AB457" s="9">
        <v>4.5</v>
      </c>
      <c r="AC457" s="9">
        <v>0</v>
      </c>
      <c r="AD457" s="9">
        <v>0</v>
      </c>
      <c r="AE457" s="556">
        <v>12.6</v>
      </c>
      <c r="AF457" s="556">
        <v>46.5</v>
      </c>
      <c r="AG457" s="556">
        <v>26</v>
      </c>
      <c r="AH457" s="556">
        <v>46</v>
      </c>
      <c r="AI457" s="556">
        <v>24.900000000000002</v>
      </c>
      <c r="AJ457" s="556">
        <v>12</v>
      </c>
      <c r="AK457" s="556">
        <v>29.1</v>
      </c>
      <c r="AL457" s="556">
        <v>44</v>
      </c>
      <c r="AM457" s="554"/>
      <c r="AN457" s="554"/>
      <c r="AO457" s="554"/>
      <c r="AP457" s="347"/>
      <c r="AQ457" s="555"/>
      <c r="AR457" s="554"/>
    </row>
    <row r="458" spans="1:44" ht="15.75">
      <c r="A458" s="3" t="s">
        <v>162</v>
      </c>
      <c r="B458" s="3"/>
      <c r="C458" s="3"/>
      <c r="D458" s="33">
        <f>SUM(E458:DZ458)</f>
        <v>311.89999999999952</v>
      </c>
      <c r="E458" s="9">
        <v>24.000000000000028</v>
      </c>
      <c r="F458" s="9">
        <v>4.5000000000000284</v>
      </c>
      <c r="G458" s="9">
        <v>0</v>
      </c>
      <c r="H458" s="9">
        <v>6.0000000000000284</v>
      </c>
      <c r="I458" s="9">
        <v>2.2000000000000171</v>
      </c>
      <c r="J458" s="9">
        <v>0</v>
      </c>
      <c r="K458" s="9">
        <v>0</v>
      </c>
      <c r="L458" s="9">
        <v>0</v>
      </c>
      <c r="M458" s="9">
        <v>24</v>
      </c>
      <c r="N458" s="9">
        <v>6.6000000000000005</v>
      </c>
      <c r="O458" s="9">
        <v>37.200000000000045</v>
      </c>
      <c r="P458" s="9">
        <v>0</v>
      </c>
      <c r="Q458" s="9">
        <v>0</v>
      </c>
      <c r="R458" s="9">
        <v>22.5</v>
      </c>
      <c r="S458" s="9">
        <v>11.199999999999363</v>
      </c>
      <c r="T458" s="9">
        <v>0</v>
      </c>
      <c r="U458" s="9">
        <v>0</v>
      </c>
      <c r="V458" s="9">
        <v>3.9000000000000004</v>
      </c>
      <c r="W458" s="9">
        <v>0</v>
      </c>
      <c r="X458" s="9">
        <v>19.100000000000001</v>
      </c>
      <c r="Y458" s="9">
        <v>16.5</v>
      </c>
      <c r="Z458" s="9">
        <v>1.5</v>
      </c>
      <c r="AA458" s="9">
        <v>22</v>
      </c>
      <c r="AB458" s="9">
        <v>4.4000000000000004</v>
      </c>
      <c r="AC458" s="9">
        <v>0</v>
      </c>
      <c r="AD458" s="9">
        <v>0</v>
      </c>
      <c r="AE458" s="556">
        <v>13.8</v>
      </c>
      <c r="AF458" s="556">
        <v>28.8</v>
      </c>
      <c r="AG458" s="556">
        <v>0</v>
      </c>
      <c r="AH458" s="556">
        <v>0</v>
      </c>
      <c r="AI458" s="556">
        <v>0</v>
      </c>
      <c r="AJ458" s="556">
        <v>11.2</v>
      </c>
      <c r="AK458" s="556">
        <v>22.5</v>
      </c>
      <c r="AL458" s="556">
        <v>30</v>
      </c>
      <c r="AM458" s="554"/>
      <c r="AN458" s="554"/>
      <c r="AO458" s="554"/>
      <c r="AP458" s="347"/>
      <c r="AQ458" s="555"/>
      <c r="AR458" s="554"/>
    </row>
    <row r="459" spans="1:44" ht="15.75">
      <c r="A459" s="3" t="s">
        <v>3373</v>
      </c>
      <c r="B459" s="3"/>
      <c r="C459" s="3"/>
      <c r="D459" s="33">
        <f>SUM(E459:DZ459)</f>
        <v>387.99999999999977</v>
      </c>
      <c r="E459" s="9">
        <v>30</v>
      </c>
      <c r="F459" s="9">
        <v>2.5999999999999091</v>
      </c>
      <c r="G459" s="9">
        <v>15.400000000000091</v>
      </c>
      <c r="H459" s="9">
        <v>0</v>
      </c>
      <c r="I459" s="9">
        <v>11.200000000000045</v>
      </c>
      <c r="J459" s="9">
        <v>33.000000000000114</v>
      </c>
      <c r="K459" s="9">
        <v>22.500000000000114</v>
      </c>
      <c r="L459" s="9">
        <v>0</v>
      </c>
      <c r="M459" s="9">
        <v>6.6000000000000005</v>
      </c>
      <c r="N459" s="9">
        <v>0</v>
      </c>
      <c r="O459" s="9">
        <v>33</v>
      </c>
      <c r="P459" s="9">
        <v>6.5</v>
      </c>
      <c r="Q459" s="9">
        <v>0</v>
      </c>
      <c r="R459" s="9">
        <v>0</v>
      </c>
      <c r="S459" s="9">
        <v>9.5999999999994543</v>
      </c>
      <c r="T459" s="9">
        <v>0</v>
      </c>
      <c r="U459" s="9">
        <v>18</v>
      </c>
      <c r="V459" s="9">
        <v>3.5999999999999996</v>
      </c>
      <c r="W459" s="9">
        <v>7.1999999999999993</v>
      </c>
      <c r="X459" s="9">
        <v>0</v>
      </c>
      <c r="Y459" s="9">
        <v>0</v>
      </c>
      <c r="Z459" s="9">
        <v>30</v>
      </c>
      <c r="AA459" s="9">
        <v>5.6</v>
      </c>
      <c r="AB459" s="9">
        <v>0</v>
      </c>
      <c r="AC459" s="9">
        <v>28</v>
      </c>
      <c r="AD459" s="9">
        <v>0</v>
      </c>
      <c r="AE459" s="556">
        <v>10.799999999999999</v>
      </c>
      <c r="AF459" s="556">
        <v>24</v>
      </c>
      <c r="AG459" s="556">
        <v>4.5</v>
      </c>
      <c r="AH459" s="556">
        <v>28</v>
      </c>
      <c r="AI459" s="556">
        <v>14.3</v>
      </c>
      <c r="AJ459" s="556">
        <v>43.6</v>
      </c>
      <c r="AK459" s="556">
        <v>0</v>
      </c>
      <c r="AL459" s="556">
        <v>0</v>
      </c>
      <c r="AM459" s="554"/>
      <c r="AN459" s="554"/>
      <c r="AO459" s="554"/>
      <c r="AP459" s="360"/>
      <c r="AQ459" s="555"/>
      <c r="AR459" s="554"/>
    </row>
    <row r="460" spans="1:44" ht="15.75">
      <c r="A460" s="3" t="s">
        <v>3398</v>
      </c>
      <c r="B460" s="3"/>
      <c r="C460" s="3"/>
      <c r="D460" s="33">
        <f>SUM(E460:DZ460)</f>
        <v>292.60000000000065</v>
      </c>
      <c r="E460" s="9">
        <v>0</v>
      </c>
      <c r="F460" s="9">
        <v>29</v>
      </c>
      <c r="G460" s="9">
        <v>15.400000000000091</v>
      </c>
      <c r="H460" s="9">
        <v>0</v>
      </c>
      <c r="I460" s="9">
        <v>6.0000000000001137</v>
      </c>
      <c r="J460" s="9">
        <v>21.000000000000114</v>
      </c>
      <c r="K460" s="9">
        <v>0</v>
      </c>
      <c r="L460" s="9">
        <v>0</v>
      </c>
      <c r="M460" s="9">
        <v>18</v>
      </c>
      <c r="N460" s="9">
        <v>10.4</v>
      </c>
      <c r="O460" s="9">
        <v>28.599999999999909</v>
      </c>
      <c r="P460" s="9">
        <v>0</v>
      </c>
      <c r="Q460" s="9">
        <v>0</v>
      </c>
      <c r="R460" s="9">
        <v>1.4</v>
      </c>
      <c r="S460" s="9">
        <v>12.000000000000455</v>
      </c>
      <c r="T460" s="9">
        <v>0</v>
      </c>
      <c r="U460" s="9">
        <v>0</v>
      </c>
      <c r="V460" s="9">
        <v>0</v>
      </c>
      <c r="W460" s="9">
        <v>7</v>
      </c>
      <c r="X460" s="9">
        <v>9</v>
      </c>
      <c r="Y460" s="9">
        <v>13.2</v>
      </c>
      <c r="Z460" s="9">
        <v>0</v>
      </c>
      <c r="AA460" s="9">
        <v>3</v>
      </c>
      <c r="AB460" s="9">
        <v>0</v>
      </c>
      <c r="AC460" s="9">
        <v>0</v>
      </c>
      <c r="AD460" s="9">
        <v>0</v>
      </c>
      <c r="AE460" s="556">
        <v>3</v>
      </c>
      <c r="AF460" s="556">
        <v>22.5</v>
      </c>
      <c r="AG460" s="556">
        <v>24</v>
      </c>
      <c r="AH460" s="556">
        <v>5.6</v>
      </c>
      <c r="AI460" s="556">
        <v>3.9000000000000004</v>
      </c>
      <c r="AJ460" s="556">
        <v>12</v>
      </c>
      <c r="AK460" s="556">
        <v>15.399999999999999</v>
      </c>
      <c r="AL460" s="556">
        <v>32.200000000000003</v>
      </c>
      <c r="AM460" s="554"/>
      <c r="AN460" s="554"/>
      <c r="AO460" s="554"/>
      <c r="AP460" s="360"/>
      <c r="AQ460" s="555"/>
      <c r="AR460" s="554"/>
    </row>
    <row r="461" spans="1:44" ht="15.75">
      <c r="A461" s="3" t="s">
        <v>3376</v>
      </c>
      <c r="B461" s="3"/>
      <c r="C461" s="3"/>
      <c r="D461" s="33">
        <f>SUM(E461:DZ461)</f>
        <v>337.5999999999998</v>
      </c>
      <c r="E461" s="9">
        <v>4.8000000000000114</v>
      </c>
      <c r="F461" s="9">
        <v>1.5</v>
      </c>
      <c r="G461" s="9">
        <v>0</v>
      </c>
      <c r="H461" s="9">
        <v>16.599999999999994</v>
      </c>
      <c r="I461" s="9">
        <v>5.1999999999999886</v>
      </c>
      <c r="J461" s="9">
        <v>7.4999999999999716</v>
      </c>
      <c r="K461" s="9">
        <v>0</v>
      </c>
      <c r="L461" s="9">
        <v>0</v>
      </c>
      <c r="M461" s="9">
        <v>0</v>
      </c>
      <c r="N461" s="9">
        <v>6</v>
      </c>
      <c r="O461" s="9">
        <v>25.999999999999886</v>
      </c>
      <c r="P461" s="9">
        <v>38</v>
      </c>
      <c r="Q461" s="9">
        <v>7</v>
      </c>
      <c r="R461" s="9">
        <v>32.200000000000003</v>
      </c>
      <c r="S461" s="9">
        <v>0</v>
      </c>
      <c r="T461" s="9">
        <v>6</v>
      </c>
      <c r="U461" s="9">
        <v>0</v>
      </c>
      <c r="V461" s="9">
        <v>0</v>
      </c>
      <c r="W461" s="9">
        <v>0</v>
      </c>
      <c r="X461" s="9">
        <v>18.7</v>
      </c>
      <c r="Y461" s="9">
        <v>0</v>
      </c>
      <c r="Z461" s="9">
        <v>1.2</v>
      </c>
      <c r="AA461" s="9">
        <v>0</v>
      </c>
      <c r="AB461" s="9">
        <v>8.3999999999999986</v>
      </c>
      <c r="AC461" s="9">
        <v>0</v>
      </c>
      <c r="AD461" s="9">
        <v>0</v>
      </c>
      <c r="AE461" s="556">
        <v>3.5999999999999996</v>
      </c>
      <c r="AF461" s="556">
        <v>0</v>
      </c>
      <c r="AG461" s="556">
        <v>0</v>
      </c>
      <c r="AH461" s="556">
        <v>26</v>
      </c>
      <c r="AI461" s="556">
        <v>33.5</v>
      </c>
      <c r="AJ461" s="556">
        <v>0</v>
      </c>
      <c r="AK461" s="556">
        <v>47.9</v>
      </c>
      <c r="AL461" s="556">
        <v>47.5</v>
      </c>
      <c r="AM461" s="554"/>
      <c r="AN461" s="554"/>
      <c r="AO461" s="554"/>
      <c r="AP461" s="360"/>
      <c r="AQ461" s="555"/>
      <c r="AR461" s="554"/>
    </row>
    <row r="462" spans="1:44" ht="15.75">
      <c r="A462" s="82" t="s">
        <v>1643</v>
      </c>
      <c r="B462" s="3"/>
      <c r="C462" s="3"/>
      <c r="D462" s="33">
        <f>SUM(E462:DZ462)</f>
        <v>492.49999999999937</v>
      </c>
      <c r="E462" s="9">
        <v>27.999999999999943</v>
      </c>
      <c r="F462" s="9">
        <v>2.9999999999999432</v>
      </c>
      <c r="G462" s="9">
        <v>23.999999999999943</v>
      </c>
      <c r="H462" s="9">
        <v>1.3999999999999204</v>
      </c>
      <c r="I462" s="9">
        <v>0</v>
      </c>
      <c r="J462" s="9">
        <v>0</v>
      </c>
      <c r="K462" s="9">
        <v>4.4999999999999432</v>
      </c>
      <c r="L462" s="9">
        <v>11.399999999999999</v>
      </c>
      <c r="M462" s="9">
        <v>2.4</v>
      </c>
      <c r="N462" s="9">
        <v>13.2</v>
      </c>
      <c r="O462" s="9">
        <v>28.000000000000114</v>
      </c>
      <c r="P462" s="9">
        <v>33.6</v>
      </c>
      <c r="Q462" s="9">
        <v>21.3</v>
      </c>
      <c r="R462" s="9">
        <v>22.5</v>
      </c>
      <c r="S462" s="9">
        <v>5.9999999999995453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51.2</v>
      </c>
      <c r="Z462" s="9">
        <v>14.5</v>
      </c>
      <c r="AA462" s="9">
        <v>34.5</v>
      </c>
      <c r="AB462" s="9">
        <v>16.5</v>
      </c>
      <c r="AC462" s="9">
        <v>12</v>
      </c>
      <c r="AD462" s="9">
        <v>4.1999999999999993</v>
      </c>
      <c r="AE462" s="556">
        <v>11.700000000000001</v>
      </c>
      <c r="AF462" s="556">
        <v>28.6</v>
      </c>
      <c r="AG462" s="556">
        <v>12.9</v>
      </c>
      <c r="AH462" s="556">
        <v>0</v>
      </c>
      <c r="AI462" s="556">
        <v>18</v>
      </c>
      <c r="AJ462" s="556">
        <v>0</v>
      </c>
      <c r="AK462" s="556">
        <v>41.1</v>
      </c>
      <c r="AL462" s="556">
        <v>48</v>
      </c>
      <c r="AM462" s="225"/>
      <c r="AN462" s="225"/>
      <c r="AO462" s="554"/>
      <c r="AP462" s="347"/>
      <c r="AQ462" s="555"/>
      <c r="AR462" s="554"/>
    </row>
    <row r="463" spans="1:44" ht="15.75">
      <c r="A463" s="3" t="s">
        <v>3372</v>
      </c>
      <c r="B463" s="3"/>
      <c r="C463" s="3"/>
      <c r="D463" s="33">
        <f>SUM(E463:DZ463)</f>
        <v>289.29999999999939</v>
      </c>
      <c r="E463" s="9">
        <v>28</v>
      </c>
      <c r="F463" s="9">
        <v>4.3999999999999773</v>
      </c>
      <c r="G463" s="9">
        <v>15.399999999999977</v>
      </c>
      <c r="H463" s="9">
        <v>0</v>
      </c>
      <c r="I463" s="9">
        <v>0</v>
      </c>
      <c r="J463" s="9">
        <v>21</v>
      </c>
      <c r="K463" s="9">
        <v>0</v>
      </c>
      <c r="L463" s="9">
        <v>0</v>
      </c>
      <c r="M463" s="9">
        <v>0</v>
      </c>
      <c r="N463" s="9">
        <v>6</v>
      </c>
      <c r="O463" s="9">
        <v>39.199999999999818</v>
      </c>
      <c r="P463" s="9">
        <v>7.5</v>
      </c>
      <c r="Q463" s="9">
        <v>0</v>
      </c>
      <c r="R463" s="9">
        <v>18</v>
      </c>
      <c r="S463" s="9">
        <v>10.399999999999636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2.4</v>
      </c>
      <c r="AB463" s="9">
        <v>0</v>
      </c>
      <c r="AC463" s="9">
        <v>0</v>
      </c>
      <c r="AD463" s="9">
        <v>0</v>
      </c>
      <c r="AE463" s="556">
        <v>2.6</v>
      </c>
      <c r="AF463" s="556">
        <v>19.5</v>
      </c>
      <c r="AG463" s="556">
        <v>0</v>
      </c>
      <c r="AH463" s="556">
        <v>28</v>
      </c>
      <c r="AI463" s="556">
        <v>0</v>
      </c>
      <c r="AJ463" s="556">
        <v>10.4</v>
      </c>
      <c r="AK463" s="556">
        <v>30</v>
      </c>
      <c r="AL463" s="556">
        <v>46.5</v>
      </c>
      <c r="AM463" s="554"/>
      <c r="AN463" s="554"/>
      <c r="AO463" s="554"/>
      <c r="AP463" s="360"/>
      <c r="AQ463" s="555"/>
      <c r="AR463" s="554"/>
    </row>
    <row r="464" spans="1:44" s="30" customFormat="1" ht="20.25">
      <c r="A464" s="3" t="s">
        <v>800</v>
      </c>
      <c r="B464" s="3"/>
      <c r="C464" s="3"/>
      <c r="D464" s="33">
        <f>SUM(E464:DZ464)</f>
        <v>233.40000000000029</v>
      </c>
      <c r="E464" s="9">
        <v>24</v>
      </c>
      <c r="F464" s="9">
        <v>16.200000000000045</v>
      </c>
      <c r="G464" s="9">
        <v>0</v>
      </c>
      <c r="H464" s="9">
        <v>1.1000000000001364</v>
      </c>
      <c r="I464" s="9">
        <v>0</v>
      </c>
      <c r="J464" s="9">
        <v>0</v>
      </c>
      <c r="K464" s="9">
        <v>0</v>
      </c>
      <c r="L464" s="9">
        <v>0</v>
      </c>
      <c r="M464" s="9">
        <v>10.7</v>
      </c>
      <c r="N464" s="9">
        <v>0</v>
      </c>
      <c r="O464" s="9">
        <v>45.100000000000364</v>
      </c>
      <c r="P464" s="9">
        <v>6.5</v>
      </c>
      <c r="Q464" s="9">
        <v>0</v>
      </c>
      <c r="R464" s="9">
        <v>22.5</v>
      </c>
      <c r="S464" s="9">
        <v>8.7999999999997272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14.3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556">
        <v>3.6</v>
      </c>
      <c r="AF464" s="556">
        <v>19.3</v>
      </c>
      <c r="AG464" s="556">
        <v>0</v>
      </c>
      <c r="AH464" s="556">
        <v>0</v>
      </c>
      <c r="AI464" s="556">
        <v>0</v>
      </c>
      <c r="AJ464" s="556">
        <v>8.8000000000000007</v>
      </c>
      <c r="AK464" s="556">
        <v>22.5</v>
      </c>
      <c r="AL464" s="556">
        <v>30</v>
      </c>
      <c r="AM464" s="557"/>
      <c r="AN464" s="557"/>
      <c r="AO464" s="554"/>
      <c r="AP464" s="347"/>
      <c r="AQ464" s="555"/>
      <c r="AR464" s="554"/>
    </row>
    <row r="465" spans="1:44" ht="15.75">
      <c r="A465" s="60" t="s">
        <v>4497</v>
      </c>
      <c r="B465" s="3"/>
      <c r="C465" s="3"/>
      <c r="D465" s="33">
        <f>SUM(E465:DZ465)</f>
        <v>401.39999999999969</v>
      </c>
      <c r="E465" s="9">
        <v>28</v>
      </c>
      <c r="F465" s="9">
        <v>7.7999999999999545</v>
      </c>
      <c r="G465" s="9">
        <v>12.099999999999909</v>
      </c>
      <c r="H465" s="9">
        <v>23.999999999999886</v>
      </c>
      <c r="I465" s="9">
        <v>38.299999999999997</v>
      </c>
      <c r="J465" s="9">
        <v>16.500000000000114</v>
      </c>
      <c r="K465" s="9">
        <v>4.5000000000001137</v>
      </c>
      <c r="L465" s="9">
        <v>0</v>
      </c>
      <c r="M465" s="9">
        <v>40.1</v>
      </c>
      <c r="N465" s="9">
        <v>9</v>
      </c>
      <c r="O465" s="9">
        <v>59.800000000000409</v>
      </c>
      <c r="P465" s="9">
        <v>0</v>
      </c>
      <c r="Q465" s="9">
        <v>0</v>
      </c>
      <c r="R465" s="9">
        <v>0</v>
      </c>
      <c r="S465" s="9">
        <v>11.199999999999363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26</v>
      </c>
      <c r="Z465" s="9">
        <v>0</v>
      </c>
      <c r="AA465" s="9">
        <v>22.5</v>
      </c>
      <c r="AB465" s="9">
        <v>6.6000000000000005</v>
      </c>
      <c r="AC465" s="9">
        <v>4.8</v>
      </c>
      <c r="AD465" s="9">
        <v>0</v>
      </c>
      <c r="AE465" s="556">
        <v>3.9</v>
      </c>
      <c r="AF465" s="556">
        <v>23.2</v>
      </c>
      <c r="AG465" s="556">
        <v>22</v>
      </c>
      <c r="AH465" s="556">
        <v>0</v>
      </c>
      <c r="AI465" s="556">
        <v>0</v>
      </c>
      <c r="AJ465" s="556">
        <v>11.2</v>
      </c>
      <c r="AK465" s="556">
        <v>10.4</v>
      </c>
      <c r="AL465" s="556">
        <v>19.5</v>
      </c>
      <c r="AM465" s="557"/>
      <c r="AN465" s="557"/>
      <c r="AO465" s="554"/>
      <c r="AP465" s="347"/>
      <c r="AQ465" s="555"/>
      <c r="AR465" s="554"/>
    </row>
    <row r="466" spans="1:44" ht="15.75">
      <c r="A466" s="3" t="s">
        <v>796</v>
      </c>
      <c r="B466" s="3"/>
      <c r="C466" s="3"/>
      <c r="D466" s="33">
        <f>SUM(E466:DZ466)</f>
        <v>307.69999999999976</v>
      </c>
      <c r="E466" s="9">
        <v>30</v>
      </c>
      <c r="F466" s="9">
        <v>43</v>
      </c>
      <c r="G466" s="9">
        <v>20.299999999999955</v>
      </c>
      <c r="H466" s="9">
        <v>0</v>
      </c>
      <c r="I466" s="9">
        <v>0</v>
      </c>
      <c r="J466" s="9">
        <v>19.5</v>
      </c>
      <c r="K466" s="9">
        <v>0</v>
      </c>
      <c r="L466" s="9">
        <v>0</v>
      </c>
      <c r="M466" s="9">
        <v>4.4000000000000004</v>
      </c>
      <c r="N466" s="9">
        <v>48.2</v>
      </c>
      <c r="O466" s="9">
        <v>27.999999999999773</v>
      </c>
      <c r="P466" s="9">
        <v>26.6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12.100000000000001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556">
        <v>0</v>
      </c>
      <c r="AF466" s="556">
        <v>0</v>
      </c>
      <c r="AG466" s="556">
        <v>0</v>
      </c>
      <c r="AH466" s="556">
        <v>24</v>
      </c>
      <c r="AI466" s="556">
        <v>9.6</v>
      </c>
      <c r="AJ466" s="556">
        <v>12.100000000000001</v>
      </c>
      <c r="AK466" s="556">
        <v>10.4</v>
      </c>
      <c r="AL466" s="556">
        <v>19.5</v>
      </c>
      <c r="AM466" s="554"/>
      <c r="AN466" s="554"/>
      <c r="AO466" s="554"/>
      <c r="AP466" s="347"/>
      <c r="AQ466" s="555"/>
      <c r="AR466" s="554"/>
    </row>
    <row r="467" spans="1:44" ht="15.75">
      <c r="A467" t="s">
        <v>21</v>
      </c>
      <c r="B467" s="3"/>
      <c r="C467" s="3"/>
      <c r="D467" s="33">
        <f>SUM(E467:DZ467)</f>
        <v>384.69999999999936</v>
      </c>
      <c r="E467" s="9">
        <v>28</v>
      </c>
      <c r="F467" s="9">
        <v>4.5</v>
      </c>
      <c r="G467" s="9">
        <v>0</v>
      </c>
      <c r="H467" s="9">
        <v>15.699999999999989</v>
      </c>
      <c r="I467" s="9">
        <v>32.699999999999932</v>
      </c>
      <c r="J467" s="9">
        <v>0</v>
      </c>
      <c r="K467" s="9">
        <v>4.1999999999998749</v>
      </c>
      <c r="L467" s="9">
        <v>3.5999999999999996</v>
      </c>
      <c r="M467" s="9">
        <v>35.200000000000003</v>
      </c>
      <c r="N467" s="9">
        <v>3.9000000000000004</v>
      </c>
      <c r="O467" s="9">
        <v>46.499999999999545</v>
      </c>
      <c r="P467" s="9">
        <v>0</v>
      </c>
      <c r="Q467" s="9">
        <v>3.5999999999999996</v>
      </c>
      <c r="R467" s="9">
        <v>18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21</v>
      </c>
      <c r="Y467" s="9">
        <v>0</v>
      </c>
      <c r="Z467" s="9">
        <v>0</v>
      </c>
      <c r="AA467" s="9">
        <v>21</v>
      </c>
      <c r="AB467" s="9">
        <v>28</v>
      </c>
      <c r="AC467" s="9">
        <v>2.8</v>
      </c>
      <c r="AD467" s="9">
        <v>0</v>
      </c>
      <c r="AE467" s="556">
        <v>1.5</v>
      </c>
      <c r="AF467" s="556">
        <v>3</v>
      </c>
      <c r="AG467" s="556">
        <v>27.6</v>
      </c>
      <c r="AH467" s="556">
        <v>0</v>
      </c>
      <c r="AI467" s="556">
        <v>0</v>
      </c>
      <c r="AJ467" s="556">
        <v>14.3</v>
      </c>
      <c r="AK467" s="556">
        <v>27.6</v>
      </c>
      <c r="AL467" s="556">
        <v>42</v>
      </c>
      <c r="AM467" s="554"/>
      <c r="AN467" s="554"/>
      <c r="AO467" s="554"/>
      <c r="AP467" s="347"/>
      <c r="AQ467" s="555"/>
      <c r="AR467" s="554"/>
    </row>
    <row r="468" spans="1:44" ht="15.75">
      <c r="A468" s="3" t="s">
        <v>141</v>
      </c>
      <c r="B468" s="3"/>
      <c r="C468" s="3"/>
      <c r="D468" s="33">
        <f>SUM(E468:DZ468)</f>
        <v>280.7000000000005</v>
      </c>
      <c r="E468" s="9">
        <v>0</v>
      </c>
      <c r="F468" s="9">
        <v>4.5</v>
      </c>
      <c r="G468" s="9">
        <v>19.5</v>
      </c>
      <c r="H468" s="9">
        <v>13.200000000000045</v>
      </c>
      <c r="I468" s="9">
        <v>31.200000000000159</v>
      </c>
      <c r="J468" s="9">
        <v>26.000000000000114</v>
      </c>
      <c r="K468" s="9">
        <v>4.5000000000001137</v>
      </c>
      <c r="L468" s="9">
        <v>3.3000000000000003</v>
      </c>
      <c r="M468" s="9">
        <v>0</v>
      </c>
      <c r="N468" s="9">
        <v>3.9000000000000004</v>
      </c>
      <c r="O468" s="9">
        <v>40.400000000000091</v>
      </c>
      <c r="P468" s="9">
        <v>7.5</v>
      </c>
      <c r="Q468" s="9">
        <v>0</v>
      </c>
      <c r="R468" s="9">
        <v>21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30</v>
      </c>
      <c r="Z468" s="9">
        <v>0</v>
      </c>
      <c r="AA468" s="9">
        <v>22.5</v>
      </c>
      <c r="AB468" s="9">
        <v>0</v>
      </c>
      <c r="AC468" s="9">
        <v>0</v>
      </c>
      <c r="AD468" s="9">
        <v>0</v>
      </c>
      <c r="AE468" s="556">
        <v>1.4</v>
      </c>
      <c r="AF468" s="556">
        <v>2.8</v>
      </c>
      <c r="AG468" s="556">
        <v>0</v>
      </c>
      <c r="AH468" s="556">
        <v>0</v>
      </c>
      <c r="AI468" s="556">
        <v>0</v>
      </c>
      <c r="AJ468" s="556">
        <v>0</v>
      </c>
      <c r="AK468" s="556">
        <v>21</v>
      </c>
      <c r="AL468" s="556">
        <v>28</v>
      </c>
      <c r="AM468" s="554"/>
      <c r="AN468" s="554"/>
      <c r="AO468" s="554"/>
      <c r="AP468" s="347"/>
      <c r="AQ468" s="555"/>
      <c r="AR468" s="554"/>
    </row>
    <row r="469" spans="1:44" ht="15.75">
      <c r="A469" s="60" t="s">
        <v>3365</v>
      </c>
      <c r="B469" s="3"/>
      <c r="C469" s="3"/>
      <c r="D469" s="33">
        <f>SUM(E469:DZ469)</f>
        <v>202.10000000000002</v>
      </c>
      <c r="E469" s="9">
        <v>0</v>
      </c>
      <c r="F469" s="9">
        <v>3</v>
      </c>
      <c r="G469" s="9">
        <v>0</v>
      </c>
      <c r="H469" s="9">
        <v>2.8000000000000114</v>
      </c>
      <c r="I469" s="9">
        <v>7.8000000000000398</v>
      </c>
      <c r="J469" s="9">
        <v>0</v>
      </c>
      <c r="K469" s="9">
        <v>0</v>
      </c>
      <c r="L469" s="9">
        <v>0</v>
      </c>
      <c r="M469" s="9">
        <v>38.5</v>
      </c>
      <c r="N469" s="9">
        <v>16.600000000000001</v>
      </c>
      <c r="O469" s="9">
        <v>57.899999999999977</v>
      </c>
      <c r="P469" s="9">
        <v>0</v>
      </c>
      <c r="Q469" s="9">
        <v>7.1999999999999993</v>
      </c>
      <c r="R469" s="9">
        <v>7.1999999999999993</v>
      </c>
      <c r="S469" s="9">
        <v>0</v>
      </c>
      <c r="T469" s="9">
        <v>0</v>
      </c>
      <c r="U469" s="9">
        <v>0</v>
      </c>
      <c r="V469" s="9">
        <v>0</v>
      </c>
      <c r="W469" s="9">
        <v>12.100000000000001</v>
      </c>
      <c r="X469" s="9">
        <v>0</v>
      </c>
      <c r="Y469" s="9">
        <v>0</v>
      </c>
      <c r="Z469" s="9">
        <v>3.3000000000000003</v>
      </c>
      <c r="AA469" s="9">
        <v>0</v>
      </c>
      <c r="AB469" s="9">
        <v>3.3000000000000003</v>
      </c>
      <c r="AC469" s="9">
        <v>0</v>
      </c>
      <c r="AD469" s="9">
        <v>0</v>
      </c>
      <c r="AE469" s="556">
        <v>10.4</v>
      </c>
      <c r="AF469" s="556">
        <v>32</v>
      </c>
      <c r="AG469" s="556">
        <v>0</v>
      </c>
      <c r="AH469" s="556">
        <v>0</v>
      </c>
      <c r="AI469" s="556">
        <v>0</v>
      </c>
      <c r="AJ469" s="556">
        <v>0</v>
      </c>
      <c r="AK469" s="556">
        <v>0</v>
      </c>
      <c r="AL469" s="556">
        <v>0</v>
      </c>
      <c r="AM469" s="557"/>
      <c r="AN469" s="557"/>
      <c r="AO469" s="554"/>
      <c r="AP469" s="348"/>
      <c r="AQ469" s="555"/>
      <c r="AR469" s="554"/>
    </row>
    <row r="470" spans="1:44" ht="15.75">
      <c r="A470" s="60" t="s">
        <v>2026</v>
      </c>
      <c r="B470" s="3"/>
      <c r="C470" s="3"/>
      <c r="D470" s="33">
        <f>SUM(E470:DZ470)</f>
        <v>237.39999999999992</v>
      </c>
      <c r="E470" s="9">
        <v>0</v>
      </c>
      <c r="F470" s="9">
        <v>0</v>
      </c>
      <c r="G470" s="9">
        <v>5.9999999999999432</v>
      </c>
      <c r="H470" s="9">
        <v>2.7999999999999545</v>
      </c>
      <c r="I470" s="9">
        <v>2.1999999999999886</v>
      </c>
      <c r="J470" s="9">
        <v>0</v>
      </c>
      <c r="K470" s="9">
        <v>6</v>
      </c>
      <c r="L470" s="9">
        <v>0</v>
      </c>
      <c r="M470" s="9">
        <v>22.5</v>
      </c>
      <c r="N470" s="9">
        <v>0</v>
      </c>
      <c r="O470" s="9">
        <v>30</v>
      </c>
      <c r="P470" s="9">
        <v>30</v>
      </c>
      <c r="Q470" s="9">
        <v>13.600000000000001</v>
      </c>
      <c r="R470" s="9">
        <v>17.8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7.5</v>
      </c>
      <c r="Y470" s="9">
        <v>0</v>
      </c>
      <c r="Z470" s="9">
        <v>7.8000000000000007</v>
      </c>
      <c r="AA470" s="9">
        <v>17</v>
      </c>
      <c r="AB470" s="9">
        <v>30.8</v>
      </c>
      <c r="AC470" s="9">
        <v>26.9</v>
      </c>
      <c r="AD470" s="9">
        <v>0</v>
      </c>
      <c r="AE470" s="556">
        <v>0</v>
      </c>
      <c r="AF470" s="556">
        <v>0</v>
      </c>
      <c r="AG470" s="556">
        <v>4</v>
      </c>
      <c r="AH470" s="556">
        <v>0</v>
      </c>
      <c r="AI470" s="556">
        <v>7.5</v>
      </c>
      <c r="AJ470" s="556">
        <v>5</v>
      </c>
      <c r="AK470" s="556">
        <v>0</v>
      </c>
      <c r="AL470" s="556">
        <v>0</v>
      </c>
      <c r="AM470" s="557"/>
      <c r="AN470" s="557"/>
      <c r="AO470" s="554"/>
      <c r="AP470" s="347"/>
      <c r="AQ470" s="555"/>
      <c r="AR470" s="554"/>
    </row>
    <row r="471" spans="1:44" ht="15.75">
      <c r="A471" s="3" t="s">
        <v>3375</v>
      </c>
      <c r="B471" s="3"/>
      <c r="C471" s="3"/>
      <c r="D471" s="33">
        <f>SUM(E471:DZ471)</f>
        <v>368.39999999999901</v>
      </c>
      <c r="E471" s="9">
        <v>29.999999999999972</v>
      </c>
      <c r="F471" s="9">
        <v>2.9999999999999716</v>
      </c>
      <c r="G471" s="9">
        <v>2.1999999999999602</v>
      </c>
      <c r="H471" s="9">
        <v>13.19999999999996</v>
      </c>
      <c r="I471" s="9">
        <v>23.499999999999972</v>
      </c>
      <c r="J471" s="9">
        <v>8.3999999999999773</v>
      </c>
      <c r="K471" s="9">
        <v>3.5999999999999659</v>
      </c>
      <c r="L471" s="9">
        <v>0</v>
      </c>
      <c r="M471" s="9">
        <v>0</v>
      </c>
      <c r="N471" s="9">
        <v>4.8</v>
      </c>
      <c r="O471" s="9">
        <v>38.400000000000318</v>
      </c>
      <c r="P471" s="9">
        <v>28.6</v>
      </c>
      <c r="Q471" s="9">
        <v>1.3</v>
      </c>
      <c r="R471" s="9">
        <v>22.5</v>
      </c>
      <c r="S471" s="9">
        <v>2.1999999999989086</v>
      </c>
      <c r="T471" s="9">
        <v>0</v>
      </c>
      <c r="U471" s="9">
        <v>0</v>
      </c>
      <c r="V471" s="9">
        <v>0</v>
      </c>
      <c r="W471" s="9">
        <v>10.4</v>
      </c>
      <c r="X471" s="9">
        <v>6.5</v>
      </c>
      <c r="Y471" s="9">
        <v>0</v>
      </c>
      <c r="Z471" s="9">
        <v>0</v>
      </c>
      <c r="AA471" s="9">
        <v>21</v>
      </c>
      <c r="AB471" s="9">
        <v>0</v>
      </c>
      <c r="AC471" s="9">
        <v>0</v>
      </c>
      <c r="AD471" s="9">
        <v>0</v>
      </c>
      <c r="AE471" s="556">
        <v>0</v>
      </c>
      <c r="AF471" s="556">
        <v>0</v>
      </c>
      <c r="AG471" s="556">
        <v>1.4</v>
      </c>
      <c r="AH471" s="556">
        <v>45.5</v>
      </c>
      <c r="AI471" s="556">
        <v>15.3</v>
      </c>
      <c r="AJ471" s="556">
        <v>4.1999999999999993</v>
      </c>
      <c r="AK471" s="556">
        <v>32.9</v>
      </c>
      <c r="AL471" s="556">
        <v>49.5</v>
      </c>
      <c r="AM471" s="554"/>
      <c r="AN471" s="554"/>
      <c r="AO471" s="554"/>
      <c r="AP471" s="360"/>
      <c r="AQ471" s="555"/>
      <c r="AR471" s="554"/>
    </row>
    <row r="472" spans="1:44" ht="15.75">
      <c r="A472" s="60" t="s">
        <v>2027</v>
      </c>
      <c r="B472" s="3"/>
      <c r="C472" s="3"/>
      <c r="D472" s="33">
        <f>SUM(E472:DZ472)</f>
        <v>342.9999999999992</v>
      </c>
      <c r="E472" s="9">
        <v>25.999999999999943</v>
      </c>
      <c r="F472" s="9">
        <v>24.199999999999818</v>
      </c>
      <c r="G472" s="9">
        <v>22.499999999999773</v>
      </c>
      <c r="H472" s="9">
        <v>29.999999999999773</v>
      </c>
      <c r="I472" s="9">
        <v>44.3</v>
      </c>
      <c r="J472" s="9">
        <v>29.999999999999886</v>
      </c>
      <c r="K472" s="9">
        <v>0</v>
      </c>
      <c r="L472" s="9">
        <v>4.1999999999999993</v>
      </c>
      <c r="M472" s="9">
        <v>19.5</v>
      </c>
      <c r="N472" s="9">
        <v>8.1000000000000014</v>
      </c>
      <c r="O472" s="9">
        <v>36.5</v>
      </c>
      <c r="P472" s="9">
        <v>0</v>
      </c>
      <c r="Q472" s="9">
        <v>3.3000000000000003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36.299999999999997</v>
      </c>
      <c r="Z472" s="9">
        <v>0</v>
      </c>
      <c r="AA472" s="9">
        <v>24</v>
      </c>
      <c r="AB472" s="9">
        <v>4.8</v>
      </c>
      <c r="AC472" s="9">
        <v>0</v>
      </c>
      <c r="AD472" s="9">
        <v>0</v>
      </c>
      <c r="AE472" s="556">
        <v>0</v>
      </c>
      <c r="AF472" s="556">
        <v>0</v>
      </c>
      <c r="AG472" s="556">
        <v>29.3</v>
      </c>
      <c r="AH472" s="556">
        <v>0</v>
      </c>
      <c r="AI472" s="556">
        <v>0</v>
      </c>
      <c r="AJ472" s="556">
        <v>0</v>
      </c>
      <c r="AK472" s="556">
        <v>0</v>
      </c>
      <c r="AL472" s="556">
        <v>0</v>
      </c>
      <c r="AM472" s="557"/>
      <c r="AN472" s="557"/>
      <c r="AO472" s="554"/>
      <c r="AP472" s="347"/>
      <c r="AQ472" s="555"/>
      <c r="AR472" s="554"/>
    </row>
    <row r="473" spans="1:44" ht="15.75">
      <c r="A473" s="82" t="s">
        <v>1644</v>
      </c>
      <c r="B473" s="3"/>
      <c r="C473" s="3"/>
      <c r="D473" s="33">
        <f>SUM(E473:DZ473)</f>
        <v>129.50000000000014</v>
      </c>
      <c r="E473" s="9">
        <v>0</v>
      </c>
      <c r="F473" s="9">
        <v>2.8000000000000114</v>
      </c>
      <c r="G473" s="9">
        <v>18</v>
      </c>
      <c r="H473" s="9">
        <v>0</v>
      </c>
      <c r="I473" s="9">
        <v>10.599999999999994</v>
      </c>
      <c r="J473" s="9">
        <v>24.000000000000028</v>
      </c>
      <c r="K473" s="9">
        <v>0</v>
      </c>
      <c r="L473" s="9">
        <v>0</v>
      </c>
      <c r="M473" s="9">
        <v>0</v>
      </c>
      <c r="N473" s="9">
        <v>18</v>
      </c>
      <c r="O473" s="9">
        <v>30.000000000000114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16.5</v>
      </c>
      <c r="W473" s="9">
        <v>0</v>
      </c>
      <c r="X473" s="9">
        <v>0</v>
      </c>
      <c r="Y473" s="9">
        <v>9.6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556">
        <v>0</v>
      </c>
      <c r="AF473" s="556">
        <v>0</v>
      </c>
      <c r="AG473" s="556">
        <v>0</v>
      </c>
      <c r="AH473" s="556">
        <v>0</v>
      </c>
      <c r="AI473" s="556">
        <v>0</v>
      </c>
      <c r="AJ473" s="556">
        <v>0</v>
      </c>
      <c r="AK473" s="556">
        <v>0</v>
      </c>
      <c r="AL473" s="556">
        <v>0</v>
      </c>
      <c r="AM473" s="225"/>
      <c r="AN473" s="225"/>
      <c r="AO473" s="554"/>
      <c r="AP473" s="347"/>
      <c r="AQ473" s="555"/>
      <c r="AR473" s="554"/>
    </row>
    <row r="474" spans="1:44" ht="15.75">
      <c r="A474" s="3" t="s">
        <v>762</v>
      </c>
      <c r="B474" s="3"/>
      <c r="C474" s="3"/>
      <c r="D474" s="33">
        <f>SUM(E474:DZ474)</f>
        <v>476.10000000000099</v>
      </c>
      <c r="E474" s="9">
        <v>28</v>
      </c>
      <c r="F474" s="9">
        <v>4.5</v>
      </c>
      <c r="G474" s="9">
        <v>34.099999999999966</v>
      </c>
      <c r="H474" s="9">
        <v>0</v>
      </c>
      <c r="I474" s="9">
        <v>0</v>
      </c>
      <c r="J474" s="9">
        <v>24.900000000000034</v>
      </c>
      <c r="K474" s="9">
        <v>4.5</v>
      </c>
      <c r="L474" s="9">
        <v>0</v>
      </c>
      <c r="M474" s="9">
        <v>14.399999999999999</v>
      </c>
      <c r="N474" s="9">
        <v>12.100000000000001</v>
      </c>
      <c r="O474" s="9">
        <v>28</v>
      </c>
      <c r="P474" s="9">
        <v>17.5</v>
      </c>
      <c r="Q474" s="9">
        <v>0</v>
      </c>
      <c r="R474" s="9">
        <v>22.5</v>
      </c>
      <c r="S474" s="9">
        <v>2.4000000000010004</v>
      </c>
      <c r="T474" s="9">
        <v>0</v>
      </c>
      <c r="U474" s="9">
        <v>0</v>
      </c>
      <c r="V474" s="9">
        <v>0</v>
      </c>
      <c r="W474" s="9">
        <v>0</v>
      </c>
      <c r="X474" s="9">
        <v>16.5</v>
      </c>
      <c r="Y474" s="9">
        <v>39.200000000000003</v>
      </c>
      <c r="Z474" s="9">
        <v>9.6</v>
      </c>
      <c r="AA474" s="9">
        <v>25.5</v>
      </c>
      <c r="AB474" s="9">
        <v>22</v>
      </c>
      <c r="AC474" s="9">
        <v>2.2000000000000002</v>
      </c>
      <c r="AD474" s="9">
        <v>0</v>
      </c>
      <c r="AE474" s="556">
        <v>1.2</v>
      </c>
      <c r="AF474" s="556">
        <v>2.4</v>
      </c>
      <c r="AG474" s="556">
        <v>0</v>
      </c>
      <c r="AH474" s="556">
        <v>46.8</v>
      </c>
      <c r="AI474" s="556">
        <v>25.6</v>
      </c>
      <c r="AJ474" s="556">
        <v>0</v>
      </c>
      <c r="AK474" s="556">
        <v>34.5</v>
      </c>
      <c r="AL474" s="556">
        <v>57.7</v>
      </c>
      <c r="AM474" s="554"/>
      <c r="AN474" s="554"/>
      <c r="AO474" s="554"/>
      <c r="AP474" s="347"/>
      <c r="AQ474" s="555"/>
      <c r="AR474" s="554"/>
    </row>
    <row r="475" spans="1:44" ht="15.75">
      <c r="A475" s="3" t="s">
        <v>3374</v>
      </c>
      <c r="B475" s="3"/>
      <c r="C475" s="3"/>
      <c r="D475" s="33">
        <f>SUM(E475:DZ475)</f>
        <v>348.70000000000044</v>
      </c>
      <c r="E475" s="9">
        <v>30</v>
      </c>
      <c r="F475" s="9">
        <v>4.5</v>
      </c>
      <c r="G475" s="9">
        <v>17.300000000000011</v>
      </c>
      <c r="H475" s="9">
        <v>0</v>
      </c>
      <c r="I475" s="9">
        <v>0</v>
      </c>
      <c r="J475" s="9">
        <v>19.5</v>
      </c>
      <c r="K475" s="9">
        <v>0</v>
      </c>
      <c r="L475" s="9">
        <v>3.5999999999999996</v>
      </c>
      <c r="M475" s="9">
        <v>31.2</v>
      </c>
      <c r="N475" s="9">
        <v>0</v>
      </c>
      <c r="O475" s="9">
        <v>56.700000000000159</v>
      </c>
      <c r="P475" s="9">
        <v>4.5</v>
      </c>
      <c r="Q475" s="9">
        <v>0</v>
      </c>
      <c r="R475" s="9">
        <v>21</v>
      </c>
      <c r="S475" s="9">
        <v>11.200000000000273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14.3</v>
      </c>
      <c r="Z475" s="9">
        <v>0</v>
      </c>
      <c r="AA475" s="9">
        <v>3</v>
      </c>
      <c r="AB475" s="9">
        <v>0</v>
      </c>
      <c r="AC475" s="9">
        <v>0</v>
      </c>
      <c r="AD475" s="9">
        <v>0</v>
      </c>
      <c r="AE475" s="556">
        <v>2.8</v>
      </c>
      <c r="AF475" s="556">
        <v>21</v>
      </c>
      <c r="AG475" s="556">
        <v>1.5</v>
      </c>
      <c r="AH475" s="556">
        <v>0</v>
      </c>
      <c r="AI475" s="556">
        <v>12</v>
      </c>
      <c r="AJ475" s="556">
        <v>15.7</v>
      </c>
      <c r="AK475" s="556">
        <v>31.4</v>
      </c>
      <c r="AL475" s="556">
        <v>47.5</v>
      </c>
      <c r="AM475" s="554"/>
      <c r="AN475" s="554"/>
      <c r="AO475" s="554"/>
      <c r="AP475" s="360"/>
      <c r="AQ475" s="555"/>
      <c r="AR475" s="554"/>
    </row>
    <row r="476" spans="1:44" ht="15.75">
      <c r="A476" s="3" t="s">
        <v>3381</v>
      </c>
      <c r="B476" s="3"/>
      <c r="C476" s="3"/>
      <c r="D476" s="33">
        <f>SUM(E476:DZ476)</f>
        <v>195</v>
      </c>
      <c r="E476" s="9">
        <v>0</v>
      </c>
      <c r="F476" s="9">
        <v>2.8000000000000114</v>
      </c>
      <c r="G476" s="9">
        <v>3</v>
      </c>
      <c r="H476" s="9">
        <v>1.4000000000000057</v>
      </c>
      <c r="I476" s="9">
        <v>0</v>
      </c>
      <c r="J476" s="9">
        <v>0</v>
      </c>
      <c r="K476" s="9">
        <v>0</v>
      </c>
      <c r="L476" s="9">
        <v>0</v>
      </c>
      <c r="M476" s="9">
        <v>6</v>
      </c>
      <c r="N476" s="9">
        <v>0</v>
      </c>
      <c r="O476" s="9">
        <v>27.999999999999943</v>
      </c>
      <c r="P476" s="9">
        <v>22.5</v>
      </c>
      <c r="Q476" s="9">
        <v>6</v>
      </c>
      <c r="R476" s="9">
        <v>14.399999999999999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9</v>
      </c>
      <c r="Y476" s="9">
        <v>16.5</v>
      </c>
      <c r="Z476" s="9">
        <v>0</v>
      </c>
      <c r="AA476" s="9">
        <v>0</v>
      </c>
      <c r="AB476" s="9">
        <v>7.8000000000000007</v>
      </c>
      <c r="AC476" s="9">
        <v>0</v>
      </c>
      <c r="AD476" s="9">
        <v>0</v>
      </c>
      <c r="AE476" s="556">
        <v>0</v>
      </c>
      <c r="AF476" s="556">
        <v>0</v>
      </c>
      <c r="AG476" s="556">
        <v>0</v>
      </c>
      <c r="AH476" s="556">
        <v>26</v>
      </c>
      <c r="AI476" s="556">
        <v>26.3</v>
      </c>
      <c r="AJ476" s="556">
        <v>0</v>
      </c>
      <c r="AK476" s="556">
        <v>8.8000000000000007</v>
      </c>
      <c r="AL476" s="556">
        <v>16.5</v>
      </c>
      <c r="AM476" s="554"/>
      <c r="AN476" s="554"/>
      <c r="AO476" s="554"/>
      <c r="AP476" s="360"/>
      <c r="AQ476" s="555"/>
      <c r="AR476" s="554"/>
    </row>
    <row r="477" spans="1:44" ht="15.75">
      <c r="A477" s="3" t="s">
        <v>763</v>
      </c>
      <c r="B477" s="3"/>
      <c r="C477" s="3"/>
      <c r="D477" s="33">
        <f>SUM(E477:DZ477)</f>
        <v>270.10000000000014</v>
      </c>
      <c r="E477" s="9">
        <v>28.000000000000057</v>
      </c>
      <c r="F477" s="9">
        <v>4.5000000000000568</v>
      </c>
      <c r="G477" s="9">
        <v>16.500000000000057</v>
      </c>
      <c r="H477" s="9">
        <v>0</v>
      </c>
      <c r="I477" s="9">
        <v>0</v>
      </c>
      <c r="J477" s="9">
        <v>22.500000000000057</v>
      </c>
      <c r="K477" s="9">
        <v>0</v>
      </c>
      <c r="L477" s="9">
        <v>14.3</v>
      </c>
      <c r="M477" s="9">
        <v>4.4000000000000004</v>
      </c>
      <c r="N477" s="9">
        <v>0</v>
      </c>
      <c r="O477" s="9">
        <v>29.999999999999886</v>
      </c>
      <c r="P477" s="9">
        <v>0</v>
      </c>
      <c r="Q477" s="9">
        <v>0</v>
      </c>
      <c r="R477" s="9">
        <v>2.2000000000000002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22.5</v>
      </c>
      <c r="Y477" s="9">
        <v>31.6</v>
      </c>
      <c r="Z477" s="9">
        <v>0</v>
      </c>
      <c r="AA477" s="9">
        <v>3</v>
      </c>
      <c r="AB477" s="9">
        <v>30</v>
      </c>
      <c r="AC477" s="9">
        <v>3</v>
      </c>
      <c r="AD477" s="9">
        <v>0</v>
      </c>
      <c r="AE477" s="556">
        <v>0</v>
      </c>
      <c r="AF477" s="556">
        <v>0</v>
      </c>
      <c r="AG477" s="556">
        <v>0</v>
      </c>
      <c r="AH477" s="556">
        <v>30</v>
      </c>
      <c r="AI477" s="556">
        <v>0</v>
      </c>
      <c r="AJ477" s="556">
        <v>0</v>
      </c>
      <c r="AK477" s="556">
        <v>9.6</v>
      </c>
      <c r="AL477" s="556">
        <v>18</v>
      </c>
      <c r="AM477" s="554"/>
      <c r="AN477" s="554"/>
      <c r="AO477" s="554"/>
      <c r="AP477" s="347"/>
      <c r="AQ477" s="555"/>
      <c r="AR477" s="554"/>
    </row>
    <row r="478" spans="1:44" ht="15.75">
      <c r="A478" s="60" t="s">
        <v>23</v>
      </c>
      <c r="B478" s="3"/>
      <c r="C478" s="3"/>
      <c r="D478" s="33">
        <f>SUM(E478:DZ478)</f>
        <v>298.89999999999895</v>
      </c>
      <c r="E478" s="9">
        <v>0</v>
      </c>
      <c r="F478" s="9">
        <v>3</v>
      </c>
      <c r="G478" s="9">
        <v>13.199999999999989</v>
      </c>
      <c r="H478" s="9">
        <v>1.3000000000000114</v>
      </c>
      <c r="I478" s="9">
        <v>0</v>
      </c>
      <c r="J478" s="9">
        <v>29.199999999999989</v>
      </c>
      <c r="K478" s="9">
        <v>0</v>
      </c>
      <c r="L478" s="9">
        <v>0</v>
      </c>
      <c r="M478" s="9">
        <v>2.4</v>
      </c>
      <c r="N478" s="9">
        <v>23</v>
      </c>
      <c r="O478" s="9">
        <v>37.599999999999909</v>
      </c>
      <c r="P478" s="9">
        <v>24</v>
      </c>
      <c r="Q478" s="9">
        <v>18</v>
      </c>
      <c r="R478" s="9">
        <v>22.5</v>
      </c>
      <c r="S478" s="9">
        <v>5.9999999999990905</v>
      </c>
      <c r="T478" s="9">
        <v>0</v>
      </c>
      <c r="U478" s="9">
        <v>14.3</v>
      </c>
      <c r="V478" s="9">
        <v>0</v>
      </c>
      <c r="W478" s="9">
        <v>0</v>
      </c>
      <c r="X478" s="9">
        <v>0</v>
      </c>
      <c r="Y478" s="9">
        <v>16</v>
      </c>
      <c r="Z478" s="9">
        <v>0</v>
      </c>
      <c r="AA478" s="9">
        <v>2.6</v>
      </c>
      <c r="AB478" s="9">
        <v>0</v>
      </c>
      <c r="AC478" s="9">
        <v>0</v>
      </c>
      <c r="AD478" s="9">
        <v>0</v>
      </c>
      <c r="AE478" s="556">
        <v>1.1000000000000001</v>
      </c>
      <c r="AF478" s="556">
        <v>2.2000000000000002</v>
      </c>
      <c r="AG478" s="556">
        <v>9.6</v>
      </c>
      <c r="AH478" s="556">
        <v>0</v>
      </c>
      <c r="AI478" s="556">
        <v>20.399999999999999</v>
      </c>
      <c r="AJ478" s="556">
        <v>0</v>
      </c>
      <c r="AK478" s="556">
        <v>22.5</v>
      </c>
      <c r="AL478" s="556">
        <v>30</v>
      </c>
      <c r="AM478" s="557"/>
      <c r="AN478" s="557"/>
      <c r="AO478" s="554"/>
      <c r="AP478" s="347"/>
      <c r="AQ478" s="555"/>
      <c r="AR478" s="554"/>
    </row>
    <row r="479" spans="1:44" ht="15.75">
      <c r="A479" s="60" t="s">
        <v>25</v>
      </c>
      <c r="B479" s="3"/>
      <c r="C479" s="3"/>
      <c r="D479" s="33">
        <f>SUM(E479:DZ479)</f>
        <v>403.40000000000015</v>
      </c>
      <c r="E479" s="9">
        <v>0</v>
      </c>
      <c r="F479" s="9">
        <v>4.1999999999999886</v>
      </c>
      <c r="G479" s="9">
        <v>13.199999999999989</v>
      </c>
      <c r="H479" s="9">
        <v>12.100000000000023</v>
      </c>
      <c r="I479" s="9">
        <v>28.600000000000023</v>
      </c>
      <c r="J479" s="9">
        <v>18</v>
      </c>
      <c r="K479" s="9">
        <v>4.1999999999999886</v>
      </c>
      <c r="L479" s="9">
        <v>0</v>
      </c>
      <c r="M479" s="9">
        <v>15.2</v>
      </c>
      <c r="N479" s="9">
        <v>10.5</v>
      </c>
      <c r="O479" s="9">
        <v>45.700000000000273</v>
      </c>
      <c r="P479" s="9">
        <v>12</v>
      </c>
      <c r="Q479" s="9">
        <v>15.399999999999999</v>
      </c>
      <c r="R479" s="9">
        <v>22.5</v>
      </c>
      <c r="S479" s="9">
        <v>11.199999999999818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39.4</v>
      </c>
      <c r="Z479" s="9">
        <v>9.6</v>
      </c>
      <c r="AA479" s="9">
        <v>21</v>
      </c>
      <c r="AB479" s="9">
        <v>7.8000000000000007</v>
      </c>
      <c r="AC479" s="9">
        <v>0</v>
      </c>
      <c r="AD479" s="9">
        <v>0</v>
      </c>
      <c r="AE479" s="556">
        <v>2.8</v>
      </c>
      <c r="AF479" s="556">
        <v>21</v>
      </c>
      <c r="AG479" s="556">
        <v>0</v>
      </c>
      <c r="AH479" s="556">
        <v>0</v>
      </c>
      <c r="AI479" s="556">
        <v>0</v>
      </c>
      <c r="AJ479" s="556">
        <v>11.2</v>
      </c>
      <c r="AK479" s="556">
        <v>31.3</v>
      </c>
      <c r="AL479" s="556">
        <v>46.5</v>
      </c>
      <c r="AM479" s="554"/>
      <c r="AN479" s="554"/>
      <c r="AO479" s="554"/>
      <c r="AP479" s="347"/>
      <c r="AQ479" s="555"/>
      <c r="AR479" s="554"/>
    </row>
    <row r="480" spans="1:44" ht="15.75">
      <c r="A480" s="82" t="s">
        <v>1654</v>
      </c>
      <c r="B480" s="3"/>
      <c r="C480" s="3"/>
      <c r="D480" s="33">
        <f>SUM(E480:DZ480)</f>
        <v>305.1999999999997</v>
      </c>
      <c r="E480" s="9">
        <v>23.999999999999943</v>
      </c>
      <c r="F480" s="9">
        <v>4.4999999999999432</v>
      </c>
      <c r="G480" s="9">
        <v>20.999999999999943</v>
      </c>
      <c r="H480" s="9">
        <v>0</v>
      </c>
      <c r="I480" s="9">
        <v>0</v>
      </c>
      <c r="J480" s="9">
        <v>27.999999999999943</v>
      </c>
      <c r="K480" s="9">
        <v>0</v>
      </c>
      <c r="L480" s="9">
        <v>0</v>
      </c>
      <c r="M480" s="9">
        <v>0</v>
      </c>
      <c r="N480" s="9">
        <v>7.8000000000000007</v>
      </c>
      <c r="O480" s="9">
        <v>39.200000000000045</v>
      </c>
      <c r="P480" s="9">
        <v>26.8</v>
      </c>
      <c r="Q480" s="9">
        <v>6</v>
      </c>
      <c r="R480" s="9">
        <v>32.1</v>
      </c>
      <c r="S480" s="9">
        <v>9.5999999999999091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2.8</v>
      </c>
      <c r="AB480" s="9">
        <v>6.6000000000000005</v>
      </c>
      <c r="AC480" s="9">
        <v>0</v>
      </c>
      <c r="AD480" s="9">
        <v>0</v>
      </c>
      <c r="AE480" s="556">
        <v>2.4</v>
      </c>
      <c r="AF480" s="556">
        <v>18</v>
      </c>
      <c r="AG480" s="556">
        <v>0</v>
      </c>
      <c r="AH480" s="556">
        <v>0</v>
      </c>
      <c r="AI480" s="556">
        <v>0</v>
      </c>
      <c r="AJ480" s="556">
        <v>23.9</v>
      </c>
      <c r="AK480" s="556">
        <v>22.5</v>
      </c>
      <c r="AL480" s="556">
        <v>30</v>
      </c>
      <c r="AM480" s="225"/>
      <c r="AN480" s="225"/>
      <c r="AO480" s="554"/>
      <c r="AP480" s="347"/>
      <c r="AQ480" s="555"/>
      <c r="AR480" s="554"/>
    </row>
    <row r="481" spans="1:44" ht="15.75">
      <c r="A481" s="82" t="s">
        <v>1656</v>
      </c>
      <c r="B481" s="3"/>
      <c r="C481" s="3"/>
      <c r="D481" s="33">
        <f>SUM(E481:DZ481)</f>
        <v>541.59999999999945</v>
      </c>
      <c r="E481" s="9">
        <v>27.999999999999943</v>
      </c>
      <c r="F481" s="9">
        <v>2.9999999999999432</v>
      </c>
      <c r="G481" s="9">
        <v>15.399999999999977</v>
      </c>
      <c r="H481" s="9">
        <v>0</v>
      </c>
      <c r="I481" s="9">
        <v>12.100000000000023</v>
      </c>
      <c r="J481" s="9">
        <v>31.399999999999977</v>
      </c>
      <c r="K481" s="9">
        <v>0</v>
      </c>
      <c r="L481" s="9">
        <v>3.5999999999999996</v>
      </c>
      <c r="M481" s="9">
        <v>20.3</v>
      </c>
      <c r="N481" s="9">
        <v>0</v>
      </c>
      <c r="O481" s="9">
        <v>29.999999999999886</v>
      </c>
      <c r="P481" s="9">
        <v>37.700000000000003</v>
      </c>
      <c r="Q481" s="9">
        <v>12.5</v>
      </c>
      <c r="R481" s="9">
        <v>54.7</v>
      </c>
      <c r="S481" s="9">
        <v>15.799999999999727</v>
      </c>
      <c r="T481" s="9">
        <v>0</v>
      </c>
      <c r="U481" s="9">
        <v>0</v>
      </c>
      <c r="V481" s="9">
        <v>0</v>
      </c>
      <c r="W481" s="9">
        <v>42.2</v>
      </c>
      <c r="X481" s="9">
        <v>9</v>
      </c>
      <c r="Y481" s="9">
        <v>16.5</v>
      </c>
      <c r="Z481" s="9">
        <v>0</v>
      </c>
      <c r="AA481" s="9">
        <v>2.6</v>
      </c>
      <c r="AB481" s="9">
        <v>0</v>
      </c>
      <c r="AC481" s="9">
        <v>0</v>
      </c>
      <c r="AD481" s="9">
        <v>0</v>
      </c>
      <c r="AE481" s="556">
        <v>2.4</v>
      </c>
      <c r="AF481" s="556">
        <v>18</v>
      </c>
      <c r="AG481" s="556">
        <v>26</v>
      </c>
      <c r="AH481" s="556">
        <v>40.5</v>
      </c>
      <c r="AI481" s="556">
        <v>0</v>
      </c>
      <c r="AJ481" s="556">
        <v>9.6</v>
      </c>
      <c r="AK481" s="556">
        <v>53.1</v>
      </c>
      <c r="AL481" s="556">
        <v>57.2</v>
      </c>
      <c r="AM481" s="225"/>
      <c r="AN481" s="225"/>
      <c r="AO481" s="554"/>
      <c r="AP481" s="348"/>
      <c r="AQ481" s="555"/>
      <c r="AR481" s="554"/>
    </row>
    <row r="482" spans="1:44" ht="15.75">
      <c r="A482" s="3" t="s">
        <v>3370</v>
      </c>
      <c r="B482" s="3"/>
      <c r="C482" s="3"/>
      <c r="D482" s="33">
        <f>SUM(E482:DZ482)</f>
        <v>276.70000000000044</v>
      </c>
      <c r="E482" s="9">
        <v>24</v>
      </c>
      <c r="F482" s="9">
        <v>3</v>
      </c>
      <c r="G482" s="9">
        <v>13.200000000000045</v>
      </c>
      <c r="H482" s="9">
        <v>0</v>
      </c>
      <c r="I482" s="9">
        <v>9.6000000000001364</v>
      </c>
      <c r="J482" s="9">
        <v>18.000000000000114</v>
      </c>
      <c r="K482" s="9">
        <v>0</v>
      </c>
      <c r="L482" s="9">
        <v>4.1999999999999993</v>
      </c>
      <c r="M482" s="9">
        <v>0</v>
      </c>
      <c r="N482" s="9">
        <v>5.6</v>
      </c>
      <c r="O482" s="9">
        <v>35.800000000000182</v>
      </c>
      <c r="P482" s="9">
        <v>6</v>
      </c>
      <c r="Q482" s="9">
        <v>0</v>
      </c>
      <c r="R482" s="9">
        <v>22.5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3</v>
      </c>
      <c r="AB482" s="9">
        <v>0</v>
      </c>
      <c r="AC482" s="9">
        <v>0</v>
      </c>
      <c r="AD482" s="9">
        <v>0</v>
      </c>
      <c r="AE482" s="556">
        <v>0</v>
      </c>
      <c r="AF482" s="556">
        <v>0</v>
      </c>
      <c r="AG482" s="556">
        <v>1.4</v>
      </c>
      <c r="AH482" s="556">
        <v>34.799999999999997</v>
      </c>
      <c r="AI482" s="556">
        <v>0</v>
      </c>
      <c r="AJ482" s="556">
        <v>4.1999999999999993</v>
      </c>
      <c r="AK482" s="556">
        <v>34.5</v>
      </c>
      <c r="AL482" s="556">
        <v>56.9</v>
      </c>
      <c r="AM482" s="554"/>
      <c r="AN482" s="554"/>
      <c r="AO482" s="554"/>
      <c r="AP482" s="360"/>
      <c r="AQ482" s="555"/>
      <c r="AR482" s="554"/>
    </row>
    <row r="483" spans="1:44" ht="15.75">
      <c r="A483" s="3" t="s">
        <v>746</v>
      </c>
      <c r="B483" s="3"/>
      <c r="C483" s="3"/>
      <c r="D483" s="33">
        <f>SUM(E483:DZ483)</f>
        <v>177.00000000000011</v>
      </c>
      <c r="E483" s="9">
        <v>26</v>
      </c>
      <c r="F483" s="9">
        <v>3</v>
      </c>
      <c r="G483" s="9">
        <v>0</v>
      </c>
      <c r="H483" s="9">
        <v>1.2000000000000455</v>
      </c>
      <c r="I483" s="9">
        <v>12.100000000000023</v>
      </c>
      <c r="J483" s="9">
        <v>0</v>
      </c>
      <c r="K483" s="9">
        <v>4.2000000000000455</v>
      </c>
      <c r="L483" s="9">
        <v>0</v>
      </c>
      <c r="M483" s="9">
        <v>0</v>
      </c>
      <c r="N483" s="9">
        <v>4.5</v>
      </c>
      <c r="O483" s="9">
        <v>33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21</v>
      </c>
      <c r="W483" s="9">
        <v>0</v>
      </c>
      <c r="X483" s="9">
        <v>18</v>
      </c>
      <c r="Y483" s="9">
        <v>0</v>
      </c>
      <c r="Z483" s="9">
        <v>0</v>
      </c>
      <c r="AA483" s="9">
        <v>23.2</v>
      </c>
      <c r="AB483" s="9">
        <v>24</v>
      </c>
      <c r="AC483" s="9">
        <v>2.4</v>
      </c>
      <c r="AD483" s="9">
        <v>0</v>
      </c>
      <c r="AE483" s="556">
        <v>0</v>
      </c>
      <c r="AF483" s="556">
        <v>4.4000000000000004</v>
      </c>
      <c r="AG483" s="556">
        <v>0</v>
      </c>
      <c r="AH483" s="556">
        <v>0</v>
      </c>
      <c r="AI483" s="556">
        <v>0</v>
      </c>
      <c r="AJ483" s="556">
        <v>0</v>
      </c>
      <c r="AK483" s="556">
        <v>0</v>
      </c>
      <c r="AL483" s="556">
        <v>0</v>
      </c>
      <c r="AM483" s="554"/>
      <c r="AN483" s="554"/>
      <c r="AO483" s="554"/>
      <c r="AP483" s="347"/>
      <c r="AQ483" s="555"/>
      <c r="AR483" s="554"/>
    </row>
    <row r="484" spans="1:44" ht="15.75">
      <c r="A484" s="60" t="s">
        <v>27</v>
      </c>
      <c r="B484" s="3"/>
      <c r="C484" s="3"/>
      <c r="D484" s="33">
        <f>SUM(E484:DZ484)</f>
        <v>236.3</v>
      </c>
      <c r="E484" s="9">
        <v>0</v>
      </c>
      <c r="F484" s="9">
        <v>2.1999999999999886</v>
      </c>
      <c r="G484" s="9">
        <v>2.3999999999999773</v>
      </c>
      <c r="H484" s="9">
        <v>0</v>
      </c>
      <c r="I484" s="9">
        <v>0</v>
      </c>
      <c r="J484" s="9">
        <v>4.3999999999999773</v>
      </c>
      <c r="K484" s="9">
        <v>31.599999999999966</v>
      </c>
      <c r="L484" s="9">
        <v>0</v>
      </c>
      <c r="M484" s="9">
        <v>5.6</v>
      </c>
      <c r="N484" s="9">
        <v>5.5</v>
      </c>
      <c r="O484" s="9">
        <v>28.000000000000114</v>
      </c>
      <c r="P484" s="9">
        <v>3.5999999999999996</v>
      </c>
      <c r="Q484" s="9">
        <v>0</v>
      </c>
      <c r="R484" s="9">
        <v>18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15.399999999999999</v>
      </c>
      <c r="Z484" s="9">
        <v>0</v>
      </c>
      <c r="AA484" s="9">
        <v>18</v>
      </c>
      <c r="AB484" s="9">
        <v>0</v>
      </c>
      <c r="AC484" s="9">
        <v>0</v>
      </c>
      <c r="AD484" s="9">
        <v>0</v>
      </c>
      <c r="AE484" s="556">
        <v>0</v>
      </c>
      <c r="AF484" s="556">
        <v>0</v>
      </c>
      <c r="AG484" s="556">
        <v>0</v>
      </c>
      <c r="AH484" s="556">
        <v>26</v>
      </c>
      <c r="AI484" s="556">
        <v>33.6</v>
      </c>
      <c r="AJ484" s="556">
        <v>0</v>
      </c>
      <c r="AK484" s="556">
        <v>18</v>
      </c>
      <c r="AL484" s="556">
        <v>24</v>
      </c>
      <c r="AM484" s="557"/>
      <c r="AN484" s="557"/>
      <c r="AO484" s="554"/>
      <c r="AP484" s="348"/>
      <c r="AQ484" s="555"/>
      <c r="AR484" s="554"/>
    </row>
    <row r="485" spans="1:44" ht="15.75">
      <c r="A485" s="3" t="s">
        <v>778</v>
      </c>
      <c r="B485" s="3"/>
      <c r="C485" s="3"/>
      <c r="D485" s="33">
        <f>SUM(E485:DZ485)</f>
        <v>273.1999999999997</v>
      </c>
      <c r="E485" s="9">
        <v>27.999999999999972</v>
      </c>
      <c r="F485" s="9">
        <v>2.9999999999999716</v>
      </c>
      <c r="G485" s="9">
        <v>12.099999999999994</v>
      </c>
      <c r="H485" s="9">
        <v>14.300000000000011</v>
      </c>
      <c r="I485" s="9">
        <v>29.099999999999966</v>
      </c>
      <c r="J485" s="9">
        <v>16.499999999999943</v>
      </c>
      <c r="K485" s="9">
        <v>4.4999999999999432</v>
      </c>
      <c r="L485" s="9">
        <v>0</v>
      </c>
      <c r="M485" s="9">
        <v>4.8</v>
      </c>
      <c r="N485" s="9">
        <v>3.9000000000000004</v>
      </c>
      <c r="O485" s="9">
        <v>25.999999999999886</v>
      </c>
      <c r="P485" s="9">
        <v>11.2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19.5</v>
      </c>
      <c r="Y485" s="9">
        <v>43.2</v>
      </c>
      <c r="Z485" s="9">
        <v>0</v>
      </c>
      <c r="AA485" s="9">
        <v>22.5</v>
      </c>
      <c r="AB485" s="9">
        <v>26</v>
      </c>
      <c r="AC485" s="9">
        <v>2.6</v>
      </c>
      <c r="AD485" s="9">
        <v>0</v>
      </c>
      <c r="AE485" s="556">
        <v>0</v>
      </c>
      <c r="AF485" s="556">
        <v>6</v>
      </c>
      <c r="AG485" s="556">
        <v>0</v>
      </c>
      <c r="AH485" s="556">
        <v>0</v>
      </c>
      <c r="AI485" s="556">
        <v>0</v>
      </c>
      <c r="AJ485" s="556">
        <v>0</v>
      </c>
      <c r="AK485" s="556">
        <v>0</v>
      </c>
      <c r="AL485" s="556">
        <v>0</v>
      </c>
      <c r="AM485" s="554"/>
      <c r="AN485" s="554"/>
      <c r="AO485" s="554"/>
      <c r="AP485" s="348"/>
      <c r="AQ485" s="555"/>
      <c r="AR485" s="554"/>
    </row>
    <row r="486" spans="1:44" ht="15.75">
      <c r="A486" s="3" t="s">
        <v>154</v>
      </c>
      <c r="B486" s="3"/>
      <c r="C486" s="3"/>
      <c r="D486" s="33">
        <f>SUM(E486:DZ486)</f>
        <v>368.30000000000035</v>
      </c>
      <c r="E486" s="9">
        <v>0</v>
      </c>
      <c r="F486" s="9">
        <v>4.5000000000001137</v>
      </c>
      <c r="G486" s="9">
        <v>38.100000000000136</v>
      </c>
      <c r="H486" s="9">
        <v>1.2000000000000455</v>
      </c>
      <c r="I486" s="9">
        <v>16.5</v>
      </c>
      <c r="J486" s="9">
        <v>16.500000000000114</v>
      </c>
      <c r="K486" s="9">
        <v>4.2000000000001592</v>
      </c>
      <c r="L486" s="9">
        <v>4.1999999999999993</v>
      </c>
      <c r="M486" s="9">
        <v>29.5</v>
      </c>
      <c r="N486" s="9">
        <v>14.3</v>
      </c>
      <c r="O486" s="9">
        <v>29.999999999999773</v>
      </c>
      <c r="P486" s="9">
        <v>8.8000000000000007</v>
      </c>
      <c r="Q486" s="9">
        <v>0</v>
      </c>
      <c r="R486" s="9">
        <v>16.5</v>
      </c>
      <c r="S486" s="9">
        <v>12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39.4</v>
      </c>
      <c r="Z486" s="9">
        <v>9.6</v>
      </c>
      <c r="AA486" s="9">
        <v>21</v>
      </c>
      <c r="AB486" s="9">
        <v>0</v>
      </c>
      <c r="AC486" s="9">
        <v>0</v>
      </c>
      <c r="AD486" s="9">
        <v>0</v>
      </c>
      <c r="AE486" s="556">
        <v>3</v>
      </c>
      <c r="AF486" s="556">
        <v>22.5</v>
      </c>
      <c r="AG486" s="556">
        <v>26</v>
      </c>
      <c r="AH486" s="556">
        <v>0</v>
      </c>
      <c r="AI486" s="556">
        <v>0</v>
      </c>
      <c r="AJ486" s="556">
        <v>12</v>
      </c>
      <c r="AK486" s="556">
        <v>16.5</v>
      </c>
      <c r="AL486" s="556">
        <v>22</v>
      </c>
      <c r="AM486" s="557"/>
      <c r="AN486" s="557"/>
      <c r="AO486" s="554"/>
      <c r="AP486" s="347"/>
      <c r="AQ486" s="555"/>
      <c r="AR486" s="554"/>
    </row>
    <row r="487" spans="1:44" ht="15.75">
      <c r="A487" s="3" t="s">
        <v>3382</v>
      </c>
      <c r="B487" s="3"/>
      <c r="C487" s="3"/>
      <c r="D487" s="33">
        <f>SUM(E487:DZ487)</f>
        <v>567.9000000000002</v>
      </c>
      <c r="E487" s="9">
        <v>26.000000000000057</v>
      </c>
      <c r="F487" s="9">
        <v>9.3000000000000114</v>
      </c>
      <c r="G487" s="9">
        <v>17.099999999999966</v>
      </c>
      <c r="H487" s="9">
        <v>24</v>
      </c>
      <c r="I487" s="9">
        <v>32.799999999999997</v>
      </c>
      <c r="J487" s="9">
        <v>19.5</v>
      </c>
      <c r="K487" s="9">
        <v>3.6000000000000227</v>
      </c>
      <c r="L487" s="9">
        <v>0</v>
      </c>
      <c r="M487" s="9">
        <v>43.8</v>
      </c>
      <c r="N487" s="9">
        <v>7.7</v>
      </c>
      <c r="O487" s="9">
        <v>42</v>
      </c>
      <c r="P487" s="9">
        <v>32.700000000000003</v>
      </c>
      <c r="Q487" s="9">
        <v>12.2</v>
      </c>
      <c r="R487" s="9">
        <v>32.200000000000003</v>
      </c>
      <c r="S487" s="9">
        <v>8.8000000000001819</v>
      </c>
      <c r="T487" s="9">
        <v>0</v>
      </c>
      <c r="U487" s="9">
        <v>18</v>
      </c>
      <c r="V487" s="9">
        <v>0</v>
      </c>
      <c r="W487" s="9">
        <v>7.1999999999999993</v>
      </c>
      <c r="X487" s="9">
        <v>0</v>
      </c>
      <c r="Y487" s="9">
        <v>34.1</v>
      </c>
      <c r="Z487" s="9">
        <v>0</v>
      </c>
      <c r="AA487" s="9">
        <v>21</v>
      </c>
      <c r="AB487" s="9">
        <v>0</v>
      </c>
      <c r="AC487" s="9">
        <v>0</v>
      </c>
      <c r="AD487" s="9">
        <v>0</v>
      </c>
      <c r="AE487" s="556">
        <v>2.2000000000000002</v>
      </c>
      <c r="AF487" s="556">
        <v>16.5</v>
      </c>
      <c r="AG487" s="556">
        <v>28</v>
      </c>
      <c r="AH487" s="556">
        <v>28</v>
      </c>
      <c r="AI487" s="556">
        <v>11.2</v>
      </c>
      <c r="AJ487" s="556">
        <v>8.8000000000000007</v>
      </c>
      <c r="AK487" s="556">
        <v>32.200000000000003</v>
      </c>
      <c r="AL487" s="556">
        <v>49</v>
      </c>
      <c r="AM487" s="554"/>
      <c r="AN487" s="554"/>
      <c r="AO487" s="554"/>
      <c r="AP487" s="360"/>
      <c r="AQ487" s="555"/>
      <c r="AR487" s="554"/>
    </row>
    <row r="488" spans="1:44" ht="15.75">
      <c r="A488" s="3" t="s">
        <v>764</v>
      </c>
      <c r="B488" s="3"/>
      <c r="C488" s="3"/>
      <c r="D488" s="33">
        <f>SUM(E488:DZ488)</f>
        <v>284.10000000000002</v>
      </c>
      <c r="E488" s="9">
        <v>0</v>
      </c>
      <c r="F488" s="9">
        <v>4.4999999999999432</v>
      </c>
      <c r="G488" s="9">
        <v>0</v>
      </c>
      <c r="H488" s="9">
        <v>0</v>
      </c>
      <c r="I488" s="9">
        <v>0</v>
      </c>
      <c r="J488" s="9">
        <v>8.3999999999999204</v>
      </c>
      <c r="K488" s="9">
        <v>0</v>
      </c>
      <c r="L488" s="9">
        <v>3.9000000000000004</v>
      </c>
      <c r="M488" s="9">
        <v>0</v>
      </c>
      <c r="N488" s="9">
        <v>0</v>
      </c>
      <c r="O488" s="9">
        <v>43.400000000000318</v>
      </c>
      <c r="P488" s="9">
        <v>0</v>
      </c>
      <c r="Q488" s="9">
        <v>0</v>
      </c>
      <c r="R488" s="9">
        <v>22.5</v>
      </c>
      <c r="S488" s="9">
        <v>11.199999999999818</v>
      </c>
      <c r="T488" s="9">
        <v>2.4</v>
      </c>
      <c r="U488" s="9">
        <v>0</v>
      </c>
      <c r="V488" s="9">
        <v>0</v>
      </c>
      <c r="W488" s="9">
        <v>14.3</v>
      </c>
      <c r="X488" s="9">
        <v>16.5</v>
      </c>
      <c r="Y488" s="9">
        <v>0</v>
      </c>
      <c r="Z488" s="9">
        <v>0</v>
      </c>
      <c r="AA488" s="9">
        <v>5.6</v>
      </c>
      <c r="AB488" s="9">
        <v>22</v>
      </c>
      <c r="AC488" s="9">
        <v>30.2</v>
      </c>
      <c r="AD488" s="9">
        <v>0</v>
      </c>
      <c r="AE488" s="556">
        <v>12.299999999999999</v>
      </c>
      <c r="AF488" s="556">
        <v>23.2</v>
      </c>
      <c r="AG488" s="556">
        <v>0</v>
      </c>
      <c r="AH488" s="556">
        <v>0</v>
      </c>
      <c r="AI488" s="556">
        <v>0</v>
      </c>
      <c r="AJ488" s="556">
        <v>11.2</v>
      </c>
      <c r="AK488" s="556">
        <v>22.5</v>
      </c>
      <c r="AL488" s="556">
        <v>30</v>
      </c>
      <c r="AM488" s="554"/>
      <c r="AN488" s="554"/>
      <c r="AO488" s="554"/>
      <c r="AP488" s="348"/>
      <c r="AQ488" s="555"/>
      <c r="AR488" s="554"/>
    </row>
    <row r="489" spans="1:44" ht="15.75">
      <c r="A489" t="s">
        <v>142</v>
      </c>
      <c r="B489" s="3"/>
      <c r="C489" s="3"/>
      <c r="D489" s="33">
        <f>SUM(E489:DZ489)</f>
        <v>226.69999999999951</v>
      </c>
      <c r="E489" s="9">
        <v>22</v>
      </c>
      <c r="F489" s="9">
        <v>3</v>
      </c>
      <c r="G489" s="9">
        <v>0</v>
      </c>
      <c r="H489" s="9">
        <v>0</v>
      </c>
      <c r="I489" s="9">
        <v>18</v>
      </c>
      <c r="J489" s="9">
        <v>0</v>
      </c>
      <c r="K489" s="9">
        <v>7.8000000000000114</v>
      </c>
      <c r="L489" s="9">
        <v>0</v>
      </c>
      <c r="M489" s="9">
        <v>22.099999999999998</v>
      </c>
      <c r="N489" s="9">
        <v>9</v>
      </c>
      <c r="O489" s="9">
        <v>56.700000000000045</v>
      </c>
      <c r="P489" s="9">
        <v>6.5</v>
      </c>
      <c r="Q489" s="9">
        <v>12.100000000000001</v>
      </c>
      <c r="R489" s="9">
        <v>0</v>
      </c>
      <c r="S489" s="9">
        <v>9.5999999999994543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2.6</v>
      </c>
      <c r="AB489" s="9">
        <v>0</v>
      </c>
      <c r="AC489" s="9">
        <v>0</v>
      </c>
      <c r="AD489" s="9">
        <v>0</v>
      </c>
      <c r="AE489" s="556">
        <v>2.4</v>
      </c>
      <c r="AF489" s="556">
        <v>18</v>
      </c>
      <c r="AG489" s="556">
        <v>24</v>
      </c>
      <c r="AH489" s="556">
        <v>0</v>
      </c>
      <c r="AI489" s="556">
        <v>3.3000000000000003</v>
      </c>
      <c r="AJ489" s="556">
        <v>9.6</v>
      </c>
      <c r="AK489" s="556">
        <v>0</v>
      </c>
      <c r="AL489" s="556">
        <v>0</v>
      </c>
      <c r="AM489" s="554"/>
      <c r="AN489" s="554"/>
      <c r="AO489" s="554"/>
      <c r="AP489" s="347"/>
      <c r="AQ489" s="555"/>
      <c r="AR489" s="554"/>
    </row>
    <row r="490" spans="1:44" ht="15.75">
      <c r="A490" s="3" t="s">
        <v>738</v>
      </c>
      <c r="B490" s="3"/>
      <c r="C490" s="3"/>
      <c r="D490" s="33">
        <f>SUM(E490:DZ490)</f>
        <v>379.30000000000018</v>
      </c>
      <c r="E490" s="9">
        <v>0</v>
      </c>
      <c r="F490" s="9">
        <v>30.5</v>
      </c>
      <c r="G490" s="9">
        <v>14.300000000000011</v>
      </c>
      <c r="H490" s="9">
        <v>1.3000000000000114</v>
      </c>
      <c r="I490" s="9">
        <v>19</v>
      </c>
      <c r="J490" s="9">
        <v>19.5</v>
      </c>
      <c r="K490" s="9">
        <v>0</v>
      </c>
      <c r="L490" s="9">
        <v>0</v>
      </c>
      <c r="M490" s="9">
        <v>32.4</v>
      </c>
      <c r="N490" s="9">
        <v>10.4</v>
      </c>
      <c r="O490" s="9">
        <v>36.800000000000182</v>
      </c>
      <c r="P490" s="9">
        <v>13.2</v>
      </c>
      <c r="Q490" s="9">
        <v>0</v>
      </c>
      <c r="R490" s="9">
        <v>18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6.6000000000000005</v>
      </c>
      <c r="Y490" s="9">
        <v>15.399999999999999</v>
      </c>
      <c r="Z490" s="9">
        <v>15.400000000000002</v>
      </c>
      <c r="AA490" s="9">
        <v>17.2</v>
      </c>
      <c r="AB490" s="9">
        <v>12.100000000000001</v>
      </c>
      <c r="AC490" s="9">
        <v>36.799999999999997</v>
      </c>
      <c r="AD490" s="9">
        <v>0</v>
      </c>
      <c r="AE490" s="556">
        <v>8.3999999999999986</v>
      </c>
      <c r="AF490" s="556">
        <v>0</v>
      </c>
      <c r="AG490" s="556">
        <v>0</v>
      </c>
      <c r="AH490" s="556">
        <v>30</v>
      </c>
      <c r="AI490" s="556">
        <v>0</v>
      </c>
      <c r="AJ490" s="556">
        <v>0</v>
      </c>
      <c r="AK490" s="556">
        <v>18</v>
      </c>
      <c r="AL490" s="556">
        <v>24</v>
      </c>
      <c r="AM490" s="554"/>
      <c r="AN490" s="554"/>
      <c r="AO490" s="554"/>
      <c r="AP490" s="347"/>
      <c r="AQ490" s="555"/>
      <c r="AR490" s="554"/>
    </row>
    <row r="491" spans="1:44" ht="15.75">
      <c r="A491" s="82" t="s">
        <v>1660</v>
      </c>
      <c r="B491" s="3"/>
      <c r="C491" s="3"/>
      <c r="D491" s="33">
        <f>SUM(E491:DZ491)</f>
        <v>295.89999999999884</v>
      </c>
      <c r="E491" s="9">
        <v>16.499999999999943</v>
      </c>
      <c r="F491" s="9">
        <v>3</v>
      </c>
      <c r="G491" s="9">
        <v>0</v>
      </c>
      <c r="H491" s="9">
        <v>1.2999999999999545</v>
      </c>
      <c r="I491" s="9">
        <v>11.999999999999886</v>
      </c>
      <c r="J491" s="9">
        <v>0</v>
      </c>
      <c r="K491" s="9">
        <v>0</v>
      </c>
      <c r="L491" s="9">
        <v>31.3</v>
      </c>
      <c r="M491" s="9">
        <v>12.600000000000001</v>
      </c>
      <c r="N491" s="9">
        <v>0</v>
      </c>
      <c r="O491" s="9">
        <v>52.399999999999864</v>
      </c>
      <c r="P491" s="9">
        <v>0</v>
      </c>
      <c r="Q491" s="9">
        <v>2.2000000000000002</v>
      </c>
      <c r="R491" s="9">
        <v>19.5</v>
      </c>
      <c r="S491" s="9">
        <v>4.3999999999991815</v>
      </c>
      <c r="T491" s="9">
        <v>0</v>
      </c>
      <c r="U491" s="9">
        <v>0</v>
      </c>
      <c r="V491" s="9">
        <v>0</v>
      </c>
      <c r="W491" s="9">
        <v>0</v>
      </c>
      <c r="X491" s="9">
        <v>6.6000000000000005</v>
      </c>
      <c r="Y491" s="9">
        <v>0</v>
      </c>
      <c r="Z491" s="9">
        <v>13.8</v>
      </c>
      <c r="AA491" s="9">
        <v>13.2</v>
      </c>
      <c r="AB491" s="9">
        <v>16.5</v>
      </c>
      <c r="AC491" s="9">
        <v>12</v>
      </c>
      <c r="AD491" s="9">
        <v>0</v>
      </c>
      <c r="AE491" s="556">
        <v>0</v>
      </c>
      <c r="AF491" s="556">
        <v>0</v>
      </c>
      <c r="AG491" s="556">
        <v>0</v>
      </c>
      <c r="AH491" s="556">
        <v>7.8000000000000007</v>
      </c>
      <c r="AI491" s="556">
        <v>0</v>
      </c>
      <c r="AJ491" s="556">
        <v>0</v>
      </c>
      <c r="AK491" s="556">
        <v>28.3</v>
      </c>
      <c r="AL491" s="556">
        <v>42.5</v>
      </c>
      <c r="AM491" s="225"/>
      <c r="AN491" s="225"/>
      <c r="AO491" s="554"/>
      <c r="AP491" s="347"/>
      <c r="AQ491" s="555"/>
      <c r="AR491" s="554"/>
    </row>
    <row r="492" spans="1:44" ht="15.75">
      <c r="A492" s="3" t="s">
        <v>3397</v>
      </c>
      <c r="B492" s="3"/>
      <c r="C492" s="3"/>
      <c r="D492" s="33">
        <f>SUM(E492:DZ492)</f>
        <v>145.70000000000002</v>
      </c>
      <c r="E492" s="9">
        <v>13.200000000000003</v>
      </c>
      <c r="F492" s="9">
        <v>3</v>
      </c>
      <c r="G492" s="9">
        <v>4.1999999999999886</v>
      </c>
      <c r="H492" s="9">
        <v>0</v>
      </c>
      <c r="I492" s="9">
        <v>2.1999999999999886</v>
      </c>
      <c r="J492" s="9">
        <v>0</v>
      </c>
      <c r="K492" s="9">
        <v>0</v>
      </c>
      <c r="L492" s="9">
        <v>0</v>
      </c>
      <c r="M492" s="9">
        <v>12.100000000000001</v>
      </c>
      <c r="N492" s="9">
        <v>0</v>
      </c>
      <c r="O492" s="9">
        <v>40.300000000000011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18</v>
      </c>
      <c r="V492" s="9">
        <v>0</v>
      </c>
      <c r="W492" s="9">
        <v>7.1999999999999993</v>
      </c>
      <c r="X492" s="9">
        <v>0</v>
      </c>
      <c r="Y492" s="9">
        <v>0</v>
      </c>
      <c r="Z492" s="9">
        <v>0</v>
      </c>
      <c r="AA492" s="9">
        <v>0</v>
      </c>
      <c r="AB492" s="9">
        <v>9.1000000000000014</v>
      </c>
      <c r="AC492" s="9">
        <v>0</v>
      </c>
      <c r="AD492" s="9">
        <v>0</v>
      </c>
      <c r="AE492" s="556">
        <v>10.4</v>
      </c>
      <c r="AF492" s="556">
        <v>26</v>
      </c>
      <c r="AG492" s="556">
        <v>0</v>
      </c>
      <c r="AH492" s="556">
        <v>0</v>
      </c>
      <c r="AI492" s="556">
        <v>0</v>
      </c>
      <c r="AJ492" s="556">
        <v>0</v>
      </c>
      <c r="AK492" s="556">
        <v>0</v>
      </c>
      <c r="AL492" s="556">
        <v>0</v>
      </c>
      <c r="AM492" s="554"/>
      <c r="AN492" s="554"/>
      <c r="AO492" s="554"/>
      <c r="AP492" s="360"/>
      <c r="AQ492" s="555"/>
      <c r="AR492" s="554"/>
    </row>
    <row r="493" spans="1:44" ht="15.75">
      <c r="A493" s="3" t="s">
        <v>779</v>
      </c>
      <c r="B493" s="3"/>
      <c r="C493" s="3"/>
      <c r="D493" s="33">
        <f>SUM(E493:DZ493)</f>
        <v>261.00000000000068</v>
      </c>
      <c r="E493" s="9">
        <v>0</v>
      </c>
      <c r="F493" s="9">
        <v>4.5</v>
      </c>
      <c r="G493" s="9">
        <v>0</v>
      </c>
      <c r="H493" s="9">
        <v>15.699999999999932</v>
      </c>
      <c r="I493" s="9">
        <v>41.699999999999932</v>
      </c>
      <c r="J493" s="9">
        <v>0</v>
      </c>
      <c r="K493" s="9">
        <v>3.6000000000000227</v>
      </c>
      <c r="L493" s="9">
        <v>0</v>
      </c>
      <c r="M493" s="9">
        <v>0</v>
      </c>
      <c r="N493" s="9">
        <v>4.1999999999999993</v>
      </c>
      <c r="O493" s="9">
        <v>37.599999999999909</v>
      </c>
      <c r="P493" s="9">
        <v>6.6000000000000005</v>
      </c>
      <c r="Q493" s="9">
        <v>0</v>
      </c>
      <c r="R493" s="9">
        <v>19.5</v>
      </c>
      <c r="S493" s="9">
        <v>12.000000000000909</v>
      </c>
      <c r="T493" s="9">
        <v>0</v>
      </c>
      <c r="U493" s="9">
        <v>0</v>
      </c>
      <c r="V493" s="9">
        <v>0</v>
      </c>
      <c r="W493" s="9">
        <v>0</v>
      </c>
      <c r="X493" s="9">
        <v>5.5</v>
      </c>
      <c r="Y493" s="9">
        <v>0</v>
      </c>
      <c r="Z493" s="9">
        <v>0</v>
      </c>
      <c r="AA493" s="9">
        <v>18</v>
      </c>
      <c r="AB493" s="9">
        <v>0</v>
      </c>
      <c r="AC493" s="9">
        <v>0</v>
      </c>
      <c r="AD493" s="9">
        <v>0</v>
      </c>
      <c r="AE493" s="556">
        <v>4.2</v>
      </c>
      <c r="AF493" s="556">
        <v>24.9</v>
      </c>
      <c r="AG493" s="556">
        <v>0</v>
      </c>
      <c r="AH493" s="556">
        <v>0</v>
      </c>
      <c r="AI493" s="556">
        <v>5.5</v>
      </c>
      <c r="AJ493" s="556">
        <v>12</v>
      </c>
      <c r="AK493" s="556">
        <v>19.5</v>
      </c>
      <c r="AL493" s="556">
        <v>26</v>
      </c>
      <c r="AM493" s="557"/>
      <c r="AN493" s="557"/>
      <c r="AO493" s="554"/>
      <c r="AP493" s="347"/>
      <c r="AQ493" s="555"/>
      <c r="AR493" s="554"/>
    </row>
    <row r="494" spans="1:44" ht="15.75">
      <c r="A494" s="60" t="s">
        <v>2050</v>
      </c>
      <c r="B494" s="3"/>
      <c r="C494" s="3"/>
      <c r="D494" s="33">
        <f>SUM(E494:DZ494)</f>
        <v>310.60000000000065</v>
      </c>
      <c r="E494" s="9">
        <v>14.300000000000068</v>
      </c>
      <c r="F494" s="9">
        <v>3.0000000000000568</v>
      </c>
      <c r="G494" s="9">
        <v>16.500000000000057</v>
      </c>
      <c r="H494" s="9">
        <v>1.1000000000000796</v>
      </c>
      <c r="I494" s="9">
        <v>0</v>
      </c>
      <c r="J494" s="9">
        <v>22.500000000000114</v>
      </c>
      <c r="K494" s="9">
        <v>28.200000000000159</v>
      </c>
      <c r="L494" s="9">
        <v>5.5</v>
      </c>
      <c r="M494" s="9">
        <v>15.9</v>
      </c>
      <c r="N494" s="9">
        <v>3.3000000000000003</v>
      </c>
      <c r="O494" s="9">
        <v>38.100000000000136</v>
      </c>
      <c r="P494" s="9">
        <v>0</v>
      </c>
      <c r="Q494" s="9">
        <v>0</v>
      </c>
      <c r="R494" s="9">
        <v>18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10.4</v>
      </c>
      <c r="AA494" s="9">
        <v>21</v>
      </c>
      <c r="AB494" s="9">
        <v>0</v>
      </c>
      <c r="AC494" s="9">
        <v>0</v>
      </c>
      <c r="AD494" s="9">
        <v>0</v>
      </c>
      <c r="AE494" s="556">
        <v>10.4</v>
      </c>
      <c r="AF494" s="556">
        <v>26</v>
      </c>
      <c r="AG494" s="556">
        <v>0</v>
      </c>
      <c r="AH494" s="556">
        <v>26</v>
      </c>
      <c r="AI494" s="556">
        <v>0</v>
      </c>
      <c r="AJ494" s="556">
        <v>0</v>
      </c>
      <c r="AK494" s="556">
        <v>26.4</v>
      </c>
      <c r="AL494" s="556">
        <v>24</v>
      </c>
      <c r="AM494" s="557"/>
      <c r="AN494" s="557"/>
      <c r="AO494" s="554"/>
      <c r="AP494" s="347"/>
      <c r="AQ494" s="555"/>
      <c r="AR494" s="554"/>
    </row>
    <row r="495" spans="1:44" ht="15.75">
      <c r="A495" s="3" t="s">
        <v>749</v>
      </c>
      <c r="B495" s="3"/>
      <c r="C495" s="3"/>
      <c r="D495" s="33">
        <f>SUM(E495:DZ495)</f>
        <v>292.59999999999962</v>
      </c>
      <c r="E495" s="9">
        <v>28</v>
      </c>
      <c r="F495" s="9">
        <v>23.299999999999955</v>
      </c>
      <c r="G495" s="9">
        <v>22.5</v>
      </c>
      <c r="H495" s="9">
        <v>30</v>
      </c>
      <c r="I495" s="9">
        <v>44.3</v>
      </c>
      <c r="J495" s="9">
        <v>29.999999999999886</v>
      </c>
      <c r="K495" s="9">
        <v>0</v>
      </c>
      <c r="L495" s="9">
        <v>3.9000000000000004</v>
      </c>
      <c r="M495" s="9">
        <v>5.2</v>
      </c>
      <c r="N495" s="9">
        <v>7.1</v>
      </c>
      <c r="O495" s="9">
        <v>27.999999999999773</v>
      </c>
      <c r="P495" s="9">
        <v>7.1999999999999993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6</v>
      </c>
      <c r="Y495" s="9">
        <v>40.299999999999997</v>
      </c>
      <c r="Z495" s="9">
        <v>0</v>
      </c>
      <c r="AA495" s="9">
        <v>0</v>
      </c>
      <c r="AB495" s="9">
        <v>10.799999999999999</v>
      </c>
      <c r="AC495" s="9">
        <v>0</v>
      </c>
      <c r="AD495" s="9">
        <v>0</v>
      </c>
      <c r="AE495" s="556">
        <v>0</v>
      </c>
      <c r="AF495" s="556">
        <v>0</v>
      </c>
      <c r="AG495" s="556">
        <v>0</v>
      </c>
      <c r="AH495" s="556">
        <v>0</v>
      </c>
      <c r="AI495" s="556">
        <v>6</v>
      </c>
      <c r="AJ495" s="556">
        <v>0</v>
      </c>
      <c r="AK495" s="556">
        <v>0</v>
      </c>
      <c r="AL495" s="556">
        <v>0</v>
      </c>
      <c r="AM495" s="554"/>
      <c r="AN495" s="554"/>
      <c r="AO495" s="554"/>
      <c r="AP495" s="347"/>
      <c r="AQ495" s="555"/>
      <c r="AR495" s="554"/>
    </row>
    <row r="496" spans="1:44" ht="15.75">
      <c r="A496" s="3" t="s">
        <v>748</v>
      </c>
      <c r="B496" s="3"/>
      <c r="C496" s="3"/>
      <c r="D496" s="33">
        <f>SUM(E496:DZ496)</f>
        <v>202.49999999999997</v>
      </c>
      <c r="E496" s="9">
        <v>5.1999999999999602</v>
      </c>
      <c r="F496" s="9">
        <v>4.4999999999999432</v>
      </c>
      <c r="G496" s="9">
        <v>0</v>
      </c>
      <c r="H496" s="9">
        <v>0</v>
      </c>
      <c r="I496" s="9">
        <v>13.199999999999932</v>
      </c>
      <c r="J496" s="9">
        <v>0</v>
      </c>
      <c r="K496" s="9">
        <v>0</v>
      </c>
      <c r="L496" s="9">
        <v>0</v>
      </c>
      <c r="M496" s="9">
        <v>1.2</v>
      </c>
      <c r="N496" s="9">
        <v>4.4000000000000004</v>
      </c>
      <c r="O496" s="9">
        <v>41.600000000000136</v>
      </c>
      <c r="P496" s="9">
        <v>0</v>
      </c>
      <c r="Q496" s="9">
        <v>0</v>
      </c>
      <c r="R496" s="9">
        <v>23.4</v>
      </c>
      <c r="S496" s="9">
        <v>0</v>
      </c>
      <c r="T496" s="9">
        <v>6.5</v>
      </c>
      <c r="U496" s="9">
        <v>3.3000000000000003</v>
      </c>
      <c r="V496" s="9">
        <v>0</v>
      </c>
      <c r="W496" s="9">
        <v>0</v>
      </c>
      <c r="X496" s="9">
        <v>3</v>
      </c>
      <c r="Y496" s="9">
        <v>0</v>
      </c>
      <c r="Z496" s="9">
        <v>0</v>
      </c>
      <c r="AA496" s="9">
        <v>2.8</v>
      </c>
      <c r="AB496" s="9">
        <v>0</v>
      </c>
      <c r="AC496" s="9">
        <v>0</v>
      </c>
      <c r="AD496" s="9">
        <v>0</v>
      </c>
      <c r="AE496" s="556">
        <v>7.5</v>
      </c>
      <c r="AF496" s="556">
        <v>9</v>
      </c>
      <c r="AG496" s="556">
        <v>0</v>
      </c>
      <c r="AH496" s="556">
        <v>24</v>
      </c>
      <c r="AI496" s="556">
        <v>3.9000000000000004</v>
      </c>
      <c r="AJ496" s="556">
        <v>0</v>
      </c>
      <c r="AK496" s="556">
        <v>21</v>
      </c>
      <c r="AL496" s="556">
        <v>28</v>
      </c>
      <c r="AM496" s="554"/>
      <c r="AN496" s="554"/>
      <c r="AO496" s="554"/>
      <c r="AP496" s="347"/>
      <c r="AQ496" s="555"/>
      <c r="AR496" s="554"/>
    </row>
    <row r="497" spans="1:44" ht="15.75">
      <c r="A497" s="60" t="s">
        <v>2052</v>
      </c>
      <c r="B497" s="3"/>
      <c r="C497" s="3"/>
      <c r="D497" s="33">
        <f>SUM(E497:DZ497)</f>
        <v>304.90000000000015</v>
      </c>
      <c r="E497" s="9">
        <v>0</v>
      </c>
      <c r="F497" s="9">
        <v>2.1999999999999886</v>
      </c>
      <c r="G497" s="9">
        <v>1.2000000000000028</v>
      </c>
      <c r="H497" s="9">
        <v>21</v>
      </c>
      <c r="I497" s="9">
        <v>20.800000000000011</v>
      </c>
      <c r="J497" s="9">
        <v>9.5999999999999943</v>
      </c>
      <c r="K497" s="9">
        <v>0</v>
      </c>
      <c r="L497" s="9">
        <v>0</v>
      </c>
      <c r="M497" s="9">
        <v>0</v>
      </c>
      <c r="N497" s="9">
        <v>0</v>
      </c>
      <c r="O497" s="9">
        <v>26</v>
      </c>
      <c r="P497" s="9">
        <v>0</v>
      </c>
      <c r="Q497" s="9">
        <v>0</v>
      </c>
      <c r="R497" s="9">
        <v>42.5</v>
      </c>
      <c r="S497" s="9">
        <v>3.9000000000000909</v>
      </c>
      <c r="T497" s="9">
        <v>0</v>
      </c>
      <c r="U497" s="9">
        <v>0</v>
      </c>
      <c r="V497" s="9">
        <v>0</v>
      </c>
      <c r="W497" s="9">
        <v>19.5</v>
      </c>
      <c r="X497" s="9">
        <v>0</v>
      </c>
      <c r="Y497" s="9">
        <v>0</v>
      </c>
      <c r="Z497" s="9">
        <v>0</v>
      </c>
      <c r="AA497" s="9">
        <v>4.8</v>
      </c>
      <c r="AB497" s="9">
        <v>4.1999999999999993</v>
      </c>
      <c r="AC497" s="9">
        <v>24</v>
      </c>
      <c r="AD497" s="9">
        <v>0</v>
      </c>
      <c r="AE497" s="556">
        <v>18.399999999999999</v>
      </c>
      <c r="AF497" s="556">
        <v>28</v>
      </c>
      <c r="AG497" s="556">
        <v>0</v>
      </c>
      <c r="AH497" s="556">
        <v>0</v>
      </c>
      <c r="AI497" s="556">
        <v>0</v>
      </c>
      <c r="AJ497" s="556">
        <v>0</v>
      </c>
      <c r="AK497" s="556">
        <v>42.5</v>
      </c>
      <c r="AL497" s="556">
        <v>36.299999999999997</v>
      </c>
      <c r="AM497" s="557"/>
      <c r="AN497" s="557"/>
      <c r="AO497" s="554"/>
      <c r="AP497" s="347"/>
      <c r="AQ497" s="555"/>
      <c r="AR497" s="554"/>
    </row>
    <row r="498" spans="1:44" ht="15.75">
      <c r="A498" s="60" t="s">
        <v>2157</v>
      </c>
      <c r="B498" s="3"/>
      <c r="C498" s="3"/>
      <c r="D498" s="33">
        <f>SUM(E498:DZ498)</f>
        <v>249.39999999999966</v>
      </c>
      <c r="E498" s="9">
        <v>26</v>
      </c>
      <c r="F498" s="9">
        <v>27</v>
      </c>
      <c r="G498" s="9">
        <v>15.800000000000068</v>
      </c>
      <c r="H498" s="9">
        <v>0</v>
      </c>
      <c r="I498" s="9">
        <v>8.8000000000000682</v>
      </c>
      <c r="J498" s="9">
        <v>24.600000000000023</v>
      </c>
      <c r="K498" s="9">
        <v>0</v>
      </c>
      <c r="L498" s="9">
        <v>0</v>
      </c>
      <c r="M498" s="9">
        <v>6.5</v>
      </c>
      <c r="N498" s="9">
        <v>15.2</v>
      </c>
      <c r="O498" s="9">
        <v>44.299999999999955</v>
      </c>
      <c r="P498" s="9">
        <v>3.9000000000000004</v>
      </c>
      <c r="Q498" s="9">
        <v>0</v>
      </c>
      <c r="R498" s="9">
        <v>0</v>
      </c>
      <c r="S498" s="9">
        <v>2.9999999999995453</v>
      </c>
      <c r="T498" s="9">
        <v>0</v>
      </c>
      <c r="U498" s="9">
        <v>0</v>
      </c>
      <c r="V498" s="9">
        <v>0</v>
      </c>
      <c r="W498" s="9">
        <v>0</v>
      </c>
      <c r="X498" s="9">
        <v>24.3</v>
      </c>
      <c r="Y498" s="9">
        <v>0</v>
      </c>
      <c r="Z498" s="9">
        <v>0</v>
      </c>
      <c r="AA498" s="9">
        <v>0</v>
      </c>
      <c r="AB498" s="9">
        <v>22</v>
      </c>
      <c r="AC498" s="9">
        <v>2.2000000000000002</v>
      </c>
      <c r="AD498" s="9">
        <v>0</v>
      </c>
      <c r="AE498" s="556">
        <v>0</v>
      </c>
      <c r="AF498" s="556">
        <v>0</v>
      </c>
      <c r="AG498" s="556">
        <v>0</v>
      </c>
      <c r="AH498" s="556">
        <v>0</v>
      </c>
      <c r="AI498" s="556">
        <v>10.4</v>
      </c>
      <c r="AJ498" s="556">
        <v>15.399999999999999</v>
      </c>
      <c r="AK498" s="556">
        <v>0</v>
      </c>
      <c r="AL498" s="556">
        <v>0</v>
      </c>
      <c r="AM498" s="557"/>
      <c r="AN498" s="557"/>
      <c r="AO498" s="554"/>
      <c r="AP498" s="347"/>
      <c r="AQ498" s="555"/>
      <c r="AR498" s="554"/>
    </row>
    <row r="499" spans="1:44" ht="15.75">
      <c r="A499" s="3" t="s">
        <v>3377</v>
      </c>
      <c r="B499" s="3"/>
      <c r="C499" s="3"/>
      <c r="D499" s="33">
        <f>SUM(E499:DZ499)</f>
        <v>380.90000000000055</v>
      </c>
      <c r="E499" s="9">
        <v>0</v>
      </c>
      <c r="F499" s="9">
        <v>4.5000000000000568</v>
      </c>
      <c r="G499" s="9">
        <v>16.500000000000057</v>
      </c>
      <c r="H499" s="9">
        <v>0</v>
      </c>
      <c r="I499" s="9">
        <v>2.2000000000000455</v>
      </c>
      <c r="J499" s="9">
        <v>32.900000000000034</v>
      </c>
      <c r="K499" s="9">
        <v>0</v>
      </c>
      <c r="L499" s="9">
        <v>0</v>
      </c>
      <c r="M499" s="9">
        <v>34.200000000000003</v>
      </c>
      <c r="N499" s="9">
        <v>2.6</v>
      </c>
      <c r="O499" s="9">
        <v>39.200000000000273</v>
      </c>
      <c r="P499" s="9">
        <v>0</v>
      </c>
      <c r="Q499" s="9">
        <v>0</v>
      </c>
      <c r="R499" s="9">
        <v>19.5</v>
      </c>
      <c r="S499" s="9">
        <v>10.400000000000091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24</v>
      </c>
      <c r="Z499" s="9">
        <v>0</v>
      </c>
      <c r="AA499" s="9">
        <v>7.1999999999999993</v>
      </c>
      <c r="AB499" s="9">
        <v>25.2</v>
      </c>
      <c r="AC499" s="9">
        <v>18</v>
      </c>
      <c r="AD499" s="9">
        <v>0</v>
      </c>
      <c r="AE499" s="556">
        <v>2.6</v>
      </c>
      <c r="AF499" s="556">
        <v>36</v>
      </c>
      <c r="AG499" s="556">
        <v>24</v>
      </c>
      <c r="AH499" s="556">
        <v>0</v>
      </c>
      <c r="AI499" s="556">
        <v>0</v>
      </c>
      <c r="AJ499" s="556">
        <v>36.4</v>
      </c>
      <c r="AK499" s="556">
        <v>19.5</v>
      </c>
      <c r="AL499" s="556">
        <v>26</v>
      </c>
      <c r="AM499" s="554"/>
      <c r="AN499" s="554"/>
      <c r="AO499" s="554"/>
      <c r="AP499" s="360"/>
      <c r="AQ499" s="555"/>
      <c r="AR499" s="554"/>
    </row>
    <row r="500" spans="1:44" ht="15.75">
      <c r="A500" s="3" t="s">
        <v>733</v>
      </c>
      <c r="B500" s="3"/>
      <c r="C500" s="3"/>
      <c r="D500" s="33">
        <f>SUM(E500:DZ500)</f>
        <v>294.2</v>
      </c>
      <c r="E500" s="9">
        <v>28</v>
      </c>
      <c r="F500" s="9">
        <v>2.1999999999999886</v>
      </c>
      <c r="G500" s="9">
        <v>14.300000000000011</v>
      </c>
      <c r="H500" s="9">
        <v>3.6999999999999886</v>
      </c>
      <c r="I500" s="9">
        <v>2.1999999999999886</v>
      </c>
      <c r="J500" s="9">
        <v>28.5</v>
      </c>
      <c r="K500" s="9">
        <v>0</v>
      </c>
      <c r="L500" s="9">
        <v>3.3000000000000003</v>
      </c>
      <c r="M500" s="9">
        <v>4.8</v>
      </c>
      <c r="N500" s="9">
        <v>0</v>
      </c>
      <c r="O500" s="9">
        <v>28</v>
      </c>
      <c r="P500" s="9">
        <v>0</v>
      </c>
      <c r="Q500" s="9">
        <v>0</v>
      </c>
      <c r="R500" s="9">
        <v>18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7.8000000000000007</v>
      </c>
      <c r="Y500" s="9">
        <v>41.2</v>
      </c>
      <c r="Z500" s="9">
        <v>0</v>
      </c>
      <c r="AA500" s="9">
        <v>6.6000000000000005</v>
      </c>
      <c r="AB500" s="9">
        <v>23.1</v>
      </c>
      <c r="AC500" s="9">
        <v>16.5</v>
      </c>
      <c r="AD500" s="9">
        <v>0</v>
      </c>
      <c r="AE500" s="556">
        <v>0</v>
      </c>
      <c r="AF500" s="556">
        <v>0</v>
      </c>
      <c r="AG500" s="556">
        <v>0</v>
      </c>
      <c r="AH500" s="556">
        <v>24</v>
      </c>
      <c r="AI500" s="556">
        <v>0</v>
      </c>
      <c r="AJ500" s="556">
        <v>0</v>
      </c>
      <c r="AK500" s="556">
        <v>18</v>
      </c>
      <c r="AL500" s="556">
        <v>24</v>
      </c>
      <c r="AM500" s="554"/>
      <c r="AN500" s="554"/>
      <c r="AO500" s="554"/>
      <c r="AP500" s="347"/>
      <c r="AQ500" s="555"/>
      <c r="AR500" s="554"/>
    </row>
    <row r="501" spans="1:44" ht="15.75">
      <c r="A501" s="3" t="s">
        <v>3380</v>
      </c>
      <c r="B501" s="3"/>
      <c r="C501" s="3"/>
      <c r="D501" s="33">
        <f>SUM(E501:DZ501)</f>
        <v>270.50000000000011</v>
      </c>
      <c r="E501" s="9">
        <v>0</v>
      </c>
      <c r="F501" s="9">
        <v>20.600000000000023</v>
      </c>
      <c r="G501" s="9">
        <v>14.300000000000011</v>
      </c>
      <c r="H501" s="9">
        <v>1.3000000000000114</v>
      </c>
      <c r="I501" s="9">
        <v>15.899999999999977</v>
      </c>
      <c r="J501" s="9">
        <v>19.5</v>
      </c>
      <c r="K501" s="9">
        <v>18</v>
      </c>
      <c r="L501" s="9">
        <v>4.5</v>
      </c>
      <c r="M501" s="9">
        <v>0</v>
      </c>
      <c r="N501" s="9">
        <v>0</v>
      </c>
      <c r="O501" s="9">
        <v>28.000000000000114</v>
      </c>
      <c r="P501" s="9">
        <v>0</v>
      </c>
      <c r="Q501" s="9">
        <v>0</v>
      </c>
      <c r="R501" s="9">
        <v>0</v>
      </c>
      <c r="S501" s="9">
        <v>12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24</v>
      </c>
      <c r="AA501" s="9">
        <v>0</v>
      </c>
      <c r="AB501" s="9">
        <v>0</v>
      </c>
      <c r="AC501" s="9">
        <v>0</v>
      </c>
      <c r="AD501" s="9">
        <v>0</v>
      </c>
      <c r="AE501" s="556">
        <v>3</v>
      </c>
      <c r="AF501" s="556">
        <v>22.5</v>
      </c>
      <c r="AG501" s="556">
        <v>0</v>
      </c>
      <c r="AH501" s="556">
        <v>35.6</v>
      </c>
      <c r="AI501" s="556">
        <v>0</v>
      </c>
      <c r="AJ501" s="556">
        <v>12</v>
      </c>
      <c r="AK501" s="556">
        <v>12</v>
      </c>
      <c r="AL501" s="556">
        <v>27.3</v>
      </c>
      <c r="AM501" s="554"/>
      <c r="AN501" s="554"/>
      <c r="AO501" s="554"/>
      <c r="AP501" s="360"/>
      <c r="AQ501" s="555"/>
      <c r="AR501" s="554"/>
    </row>
    <row r="502" spans="1:44" ht="15.75">
      <c r="A502" s="60" t="s">
        <v>2002</v>
      </c>
      <c r="B502" s="3"/>
      <c r="C502" s="3"/>
      <c r="D502" s="33">
        <f>SUM(E502:DZ502)</f>
        <v>296</v>
      </c>
      <c r="E502" s="9">
        <v>12.100000000000023</v>
      </c>
      <c r="F502" s="9">
        <v>25</v>
      </c>
      <c r="G502" s="9">
        <v>14.300000000000011</v>
      </c>
      <c r="H502" s="9">
        <v>0</v>
      </c>
      <c r="I502" s="9">
        <v>8.8000000000000114</v>
      </c>
      <c r="J502" s="9">
        <v>19.5</v>
      </c>
      <c r="K502" s="9">
        <v>0</v>
      </c>
      <c r="L502" s="9">
        <v>0</v>
      </c>
      <c r="M502" s="9">
        <v>9.5999999999999979</v>
      </c>
      <c r="N502" s="9">
        <v>8.8000000000000007</v>
      </c>
      <c r="O502" s="9">
        <v>39.600000000000023</v>
      </c>
      <c r="P502" s="9">
        <v>5.5</v>
      </c>
      <c r="Q502" s="9">
        <v>12.100000000000001</v>
      </c>
      <c r="R502" s="9">
        <v>19.5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13.2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556">
        <v>0</v>
      </c>
      <c r="AF502" s="556">
        <v>0</v>
      </c>
      <c r="AG502" s="556">
        <v>0</v>
      </c>
      <c r="AH502" s="556">
        <v>28</v>
      </c>
      <c r="AI502" s="556">
        <v>0</v>
      </c>
      <c r="AJ502" s="556">
        <v>0</v>
      </c>
      <c r="AK502" s="556">
        <v>31.5</v>
      </c>
      <c r="AL502" s="556">
        <v>48.5</v>
      </c>
      <c r="AM502" s="557"/>
      <c r="AN502" s="557"/>
      <c r="AO502" s="554"/>
      <c r="AP502" s="347"/>
      <c r="AQ502" s="555"/>
      <c r="AR502" s="554"/>
    </row>
    <row r="503" spans="1:44" ht="15.75">
      <c r="A503" s="3" t="s">
        <v>3399</v>
      </c>
      <c r="B503" s="3"/>
      <c r="C503" s="3"/>
      <c r="D503" s="33">
        <f>SUM(E503:DZ503)</f>
        <v>281.00000000000011</v>
      </c>
      <c r="E503" s="9">
        <v>0</v>
      </c>
      <c r="F503" s="9">
        <v>45.5</v>
      </c>
      <c r="G503" s="9">
        <v>13.200000000000045</v>
      </c>
      <c r="H503" s="9">
        <v>4.3000000000000114</v>
      </c>
      <c r="I503" s="9">
        <v>6.5000000000000568</v>
      </c>
      <c r="J503" s="9">
        <v>18.000000000000057</v>
      </c>
      <c r="K503" s="9">
        <v>22.000000000000057</v>
      </c>
      <c r="L503" s="9">
        <v>0</v>
      </c>
      <c r="M503" s="9">
        <v>19.5</v>
      </c>
      <c r="N503" s="9">
        <v>16</v>
      </c>
      <c r="O503" s="9">
        <v>27.999999999999886</v>
      </c>
      <c r="P503" s="9">
        <v>27</v>
      </c>
      <c r="Q503" s="9">
        <v>7</v>
      </c>
      <c r="R503" s="9">
        <v>11.2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3</v>
      </c>
      <c r="AB503" s="9">
        <v>0</v>
      </c>
      <c r="AC503" s="9">
        <v>0</v>
      </c>
      <c r="AD503" s="9">
        <v>0</v>
      </c>
      <c r="AE503" s="556">
        <v>0</v>
      </c>
      <c r="AF503" s="556">
        <v>0</v>
      </c>
      <c r="AG503" s="556">
        <v>0</v>
      </c>
      <c r="AH503" s="556">
        <v>24</v>
      </c>
      <c r="AI503" s="556">
        <v>5.9</v>
      </c>
      <c r="AJ503" s="556">
        <v>0</v>
      </c>
      <c r="AK503" s="556">
        <v>10.4</v>
      </c>
      <c r="AL503" s="556">
        <v>19.5</v>
      </c>
      <c r="AM503" s="554"/>
      <c r="AN503" s="554"/>
      <c r="AO503" s="554"/>
      <c r="AP503" s="360"/>
      <c r="AQ503" s="555"/>
      <c r="AR503" s="554"/>
    </row>
    <row r="504" spans="1:44" ht="15.75">
      <c r="A504" s="60" t="s">
        <v>31</v>
      </c>
      <c r="B504" s="3"/>
      <c r="C504" s="3"/>
      <c r="D504" s="33">
        <f>SUM(E504:DZ504)</f>
        <v>337.39999999999958</v>
      </c>
      <c r="E504" s="9">
        <v>22.000000000000114</v>
      </c>
      <c r="F504" s="9">
        <v>3.0000000000001137</v>
      </c>
      <c r="G504" s="9">
        <v>0</v>
      </c>
      <c r="H504" s="9">
        <v>14.700000000000045</v>
      </c>
      <c r="I504" s="9">
        <v>34.5</v>
      </c>
      <c r="J504" s="9">
        <v>0</v>
      </c>
      <c r="K504" s="9">
        <v>9.4500000000000455</v>
      </c>
      <c r="L504" s="9">
        <v>0</v>
      </c>
      <c r="M504" s="9">
        <v>12.100000000000001</v>
      </c>
      <c r="N504" s="9">
        <v>4.1999999999999993</v>
      </c>
      <c r="O504" s="9">
        <v>41.200000000000045</v>
      </c>
      <c r="P504" s="9">
        <v>6.5</v>
      </c>
      <c r="Q504" s="9">
        <v>4.1999999999999993</v>
      </c>
      <c r="R504" s="9">
        <v>21</v>
      </c>
      <c r="S504" s="9">
        <v>2.3999999999991815</v>
      </c>
      <c r="T504" s="9">
        <v>8.8000000000000007</v>
      </c>
      <c r="U504" s="9">
        <v>0</v>
      </c>
      <c r="V504" s="9">
        <v>0</v>
      </c>
      <c r="W504" s="9">
        <v>4.4000000000000004</v>
      </c>
      <c r="X504" s="9">
        <v>0</v>
      </c>
      <c r="Y504" s="9">
        <v>0</v>
      </c>
      <c r="Z504" s="9">
        <v>0</v>
      </c>
      <c r="AA504" s="9">
        <v>47.25</v>
      </c>
      <c r="AB504" s="9">
        <v>0</v>
      </c>
      <c r="AC504" s="9">
        <v>0</v>
      </c>
      <c r="AD504" s="9">
        <v>0</v>
      </c>
      <c r="AE504" s="556">
        <v>23.5</v>
      </c>
      <c r="AF504" s="556">
        <v>3</v>
      </c>
      <c r="AG504" s="556">
        <v>26.2</v>
      </c>
      <c r="AH504" s="556">
        <v>0</v>
      </c>
      <c r="AI504" s="556">
        <v>0</v>
      </c>
      <c r="AJ504" s="556">
        <v>0</v>
      </c>
      <c r="AK504" s="556">
        <v>21</v>
      </c>
      <c r="AL504" s="556">
        <v>28</v>
      </c>
      <c r="AM504" s="557"/>
      <c r="AN504" s="557"/>
      <c r="AO504" s="554"/>
      <c r="AP504" s="348"/>
      <c r="AQ504" s="555"/>
      <c r="AR504" s="554"/>
    </row>
    <row r="505" spans="1:44" ht="15.75">
      <c r="A505" s="3" t="s">
        <v>790</v>
      </c>
      <c r="B505" s="3"/>
      <c r="C505" s="3"/>
      <c r="D505" s="33">
        <f>SUM(E505:DZ505)</f>
        <v>698.69999999999902</v>
      </c>
      <c r="E505" s="9">
        <v>28</v>
      </c>
      <c r="F505" s="9">
        <v>3</v>
      </c>
      <c r="G505" s="9">
        <v>17.100000000000023</v>
      </c>
      <c r="H505" s="9">
        <v>0</v>
      </c>
      <c r="I505" s="9">
        <v>13.199999999999989</v>
      </c>
      <c r="J505" s="9">
        <v>19.5</v>
      </c>
      <c r="K505" s="9">
        <v>0</v>
      </c>
      <c r="L505" s="9">
        <v>0</v>
      </c>
      <c r="M505" s="9">
        <v>17.399999999999999</v>
      </c>
      <c r="N505" s="9">
        <v>4.5</v>
      </c>
      <c r="O505" s="9">
        <v>34.800000000000068</v>
      </c>
      <c r="P505" s="9">
        <v>33.4</v>
      </c>
      <c r="Q505" s="9">
        <v>45.8</v>
      </c>
      <c r="R505" s="9">
        <v>61.4</v>
      </c>
      <c r="S505" s="9">
        <v>30.099999999999</v>
      </c>
      <c r="T505" s="9">
        <v>0</v>
      </c>
      <c r="U505" s="9">
        <v>0</v>
      </c>
      <c r="V505" s="9">
        <v>0</v>
      </c>
      <c r="W505" s="9">
        <v>31.4</v>
      </c>
      <c r="X505" s="9">
        <v>6</v>
      </c>
      <c r="Y505" s="9">
        <v>22</v>
      </c>
      <c r="Z505" s="9">
        <v>9.6</v>
      </c>
      <c r="AA505" s="9">
        <v>29</v>
      </c>
      <c r="AB505" s="9">
        <v>5.2</v>
      </c>
      <c r="AC505" s="9">
        <v>0</v>
      </c>
      <c r="AD505" s="9">
        <v>0</v>
      </c>
      <c r="AE505" s="556">
        <v>3</v>
      </c>
      <c r="AF505" s="556">
        <v>22.5</v>
      </c>
      <c r="AG505" s="556">
        <v>12.700000000000001</v>
      </c>
      <c r="AH505" s="556">
        <v>60.9</v>
      </c>
      <c r="AI505" s="556">
        <v>33.700000000000003</v>
      </c>
      <c r="AJ505" s="556">
        <v>39.200000000000003</v>
      </c>
      <c r="AK505" s="556">
        <v>56.4</v>
      </c>
      <c r="AL505" s="556">
        <v>58.9</v>
      </c>
      <c r="AM505" s="554"/>
      <c r="AN505" s="554"/>
      <c r="AO505" s="554"/>
      <c r="AP505" s="347"/>
      <c r="AQ505" s="555"/>
      <c r="AR505" s="554"/>
    </row>
    <row r="506" spans="1:44" ht="15.75">
      <c r="A506" s="3" t="s">
        <v>3383</v>
      </c>
      <c r="B506" s="3"/>
      <c r="C506" s="3"/>
      <c r="D506" s="33">
        <f>SUM(E506:DZ506)</f>
        <v>426.40000000000032</v>
      </c>
      <c r="E506" s="9">
        <v>16.500000000000028</v>
      </c>
      <c r="F506" s="9">
        <v>3.0000000000000284</v>
      </c>
      <c r="G506" s="9">
        <v>15.400000000000034</v>
      </c>
      <c r="H506" s="9">
        <v>0</v>
      </c>
      <c r="I506" s="9">
        <v>0</v>
      </c>
      <c r="J506" s="9">
        <v>38.200000000000074</v>
      </c>
      <c r="K506" s="9">
        <v>26</v>
      </c>
      <c r="L506" s="9">
        <v>25.9</v>
      </c>
      <c r="M506" s="9">
        <v>52.9</v>
      </c>
      <c r="N506" s="9">
        <v>0</v>
      </c>
      <c r="O506" s="9">
        <v>62.600000000000023</v>
      </c>
      <c r="P506" s="9">
        <v>10.4</v>
      </c>
      <c r="Q506" s="9">
        <v>3.7</v>
      </c>
      <c r="R506" s="9">
        <v>16.5</v>
      </c>
      <c r="S506" s="9">
        <v>4.4000000000000909</v>
      </c>
      <c r="T506" s="9">
        <v>0</v>
      </c>
      <c r="U506" s="9">
        <v>0</v>
      </c>
      <c r="V506" s="9">
        <v>0</v>
      </c>
      <c r="W506" s="9">
        <v>12</v>
      </c>
      <c r="X506" s="9">
        <v>2.6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556">
        <v>26</v>
      </c>
      <c r="AF506" s="556">
        <v>9.1000000000000014</v>
      </c>
      <c r="AG506" s="556">
        <v>6.7</v>
      </c>
      <c r="AH506" s="556">
        <v>22.5</v>
      </c>
      <c r="AI506" s="556">
        <v>0</v>
      </c>
      <c r="AJ506" s="556">
        <v>20.3</v>
      </c>
      <c r="AK506" s="556">
        <v>29.7</v>
      </c>
      <c r="AL506" s="556">
        <v>22</v>
      </c>
      <c r="AM506" s="554"/>
      <c r="AN506" s="554"/>
      <c r="AO506" s="554"/>
      <c r="AP506" s="360"/>
      <c r="AQ506" s="555"/>
      <c r="AR506" s="554"/>
    </row>
    <row r="507" spans="1:44" ht="15.75">
      <c r="A507" s="3" t="s">
        <v>755</v>
      </c>
      <c r="B507" s="3"/>
      <c r="C507" s="3"/>
      <c r="D507" s="33">
        <f>SUM(E507:DZ507)</f>
        <v>269.60000000000002</v>
      </c>
      <c r="E507" s="9">
        <v>26</v>
      </c>
      <c r="F507" s="9">
        <v>6.3000000000000114</v>
      </c>
      <c r="G507" s="9">
        <v>18.599999999999994</v>
      </c>
      <c r="H507" s="9">
        <v>1.5</v>
      </c>
      <c r="I507" s="9">
        <v>0</v>
      </c>
      <c r="J507" s="9">
        <v>16.5</v>
      </c>
      <c r="K507" s="9">
        <v>0</v>
      </c>
      <c r="L507" s="9">
        <v>0</v>
      </c>
      <c r="M507" s="9">
        <v>0</v>
      </c>
      <c r="N507" s="9">
        <v>0</v>
      </c>
      <c r="O507" s="9">
        <v>30</v>
      </c>
      <c r="P507" s="9">
        <v>30.1</v>
      </c>
      <c r="Q507" s="9">
        <v>6</v>
      </c>
      <c r="R507" s="9">
        <v>30.6</v>
      </c>
      <c r="S507" s="9">
        <v>0</v>
      </c>
      <c r="T507" s="9">
        <v>0</v>
      </c>
      <c r="U507" s="9">
        <v>16.5</v>
      </c>
      <c r="V507" s="9">
        <v>0</v>
      </c>
      <c r="W507" s="9">
        <v>6.6000000000000005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556">
        <v>1.3</v>
      </c>
      <c r="AF507" s="556">
        <v>2.6</v>
      </c>
      <c r="AG507" s="556">
        <v>0</v>
      </c>
      <c r="AH507" s="556">
        <v>28</v>
      </c>
      <c r="AI507" s="556">
        <v>0</v>
      </c>
      <c r="AJ507" s="556">
        <v>0</v>
      </c>
      <c r="AK507" s="556">
        <v>21</v>
      </c>
      <c r="AL507" s="556">
        <v>28</v>
      </c>
      <c r="AM507" s="554"/>
      <c r="AN507" s="554"/>
      <c r="AO507" s="554"/>
      <c r="AP507" s="347"/>
      <c r="AQ507" s="555"/>
      <c r="AR507" s="554"/>
    </row>
    <row r="508" spans="1:44" ht="15.75">
      <c r="A508" s="3" t="s">
        <v>782</v>
      </c>
      <c r="B508" s="3"/>
      <c r="C508" s="3"/>
      <c r="D508" s="33">
        <f>SUM(E508:DZ508)</f>
        <v>275.20000000000044</v>
      </c>
      <c r="E508" s="9">
        <v>15.399999999999991</v>
      </c>
      <c r="F508" s="9">
        <v>3</v>
      </c>
      <c r="G508" s="9">
        <v>13.200000000000017</v>
      </c>
      <c r="H508" s="9">
        <v>0</v>
      </c>
      <c r="I508" s="9">
        <v>0</v>
      </c>
      <c r="J508" s="9">
        <v>18</v>
      </c>
      <c r="K508" s="9">
        <v>0</v>
      </c>
      <c r="L508" s="9">
        <v>0</v>
      </c>
      <c r="M508" s="9">
        <v>0</v>
      </c>
      <c r="N508" s="9">
        <v>5.6</v>
      </c>
      <c r="O508" s="9">
        <v>30</v>
      </c>
      <c r="P508" s="9">
        <v>0</v>
      </c>
      <c r="Q508" s="9">
        <v>1.5</v>
      </c>
      <c r="R508" s="9">
        <v>20.6</v>
      </c>
      <c r="S508" s="9">
        <v>2.8000000000004093</v>
      </c>
      <c r="T508" s="9">
        <v>0</v>
      </c>
      <c r="U508" s="9">
        <v>0</v>
      </c>
      <c r="V508" s="9">
        <v>0</v>
      </c>
      <c r="W508" s="9">
        <v>17.5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556">
        <v>0</v>
      </c>
      <c r="AF508" s="556">
        <v>0</v>
      </c>
      <c r="AG508" s="556">
        <v>1.3</v>
      </c>
      <c r="AH508" s="556">
        <v>54.9</v>
      </c>
      <c r="AI508" s="556">
        <v>0</v>
      </c>
      <c r="AJ508" s="556">
        <v>3.9000000000000004</v>
      </c>
      <c r="AK508" s="556">
        <v>33.199999999999996</v>
      </c>
      <c r="AL508" s="556">
        <v>54.3</v>
      </c>
      <c r="AM508" s="554"/>
      <c r="AN508" s="554"/>
      <c r="AO508" s="554"/>
      <c r="AP508" s="348"/>
      <c r="AQ508" s="555"/>
      <c r="AR508" s="554"/>
    </row>
    <row r="509" spans="1:44" ht="15.75">
      <c r="A509" s="60" t="s">
        <v>33</v>
      </c>
      <c r="B509" s="3"/>
      <c r="C509" s="3"/>
      <c r="D509" s="33">
        <f>SUM(E509:DZ509)</f>
        <v>436.50000000000006</v>
      </c>
      <c r="E509" s="9">
        <v>24</v>
      </c>
      <c r="F509" s="9">
        <v>3</v>
      </c>
      <c r="G509" s="9">
        <v>35.699999999999989</v>
      </c>
      <c r="H509" s="9">
        <v>0</v>
      </c>
      <c r="I509" s="9">
        <v>13.399999999999977</v>
      </c>
      <c r="J509" s="9">
        <v>48</v>
      </c>
      <c r="K509" s="9">
        <v>0</v>
      </c>
      <c r="L509" s="9">
        <v>7.1999999999999993</v>
      </c>
      <c r="M509" s="9">
        <v>24</v>
      </c>
      <c r="N509" s="9">
        <v>11.7</v>
      </c>
      <c r="O509" s="9">
        <v>57.600000000000136</v>
      </c>
      <c r="P509" s="9">
        <v>0</v>
      </c>
      <c r="Q509" s="9">
        <v>0</v>
      </c>
      <c r="R509" s="9">
        <v>22.5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18</v>
      </c>
      <c r="Y509" s="9">
        <v>18</v>
      </c>
      <c r="Z509" s="9">
        <v>0</v>
      </c>
      <c r="AA509" s="9">
        <v>7</v>
      </c>
      <c r="AB509" s="9">
        <v>31</v>
      </c>
      <c r="AC509" s="9">
        <v>2.4</v>
      </c>
      <c r="AD509" s="9">
        <v>2.6</v>
      </c>
      <c r="AE509" s="556">
        <v>0</v>
      </c>
      <c r="AF509" s="556">
        <v>0</v>
      </c>
      <c r="AG509" s="556">
        <v>0</v>
      </c>
      <c r="AH509" s="556">
        <v>28</v>
      </c>
      <c r="AI509" s="556">
        <v>0</v>
      </c>
      <c r="AJ509" s="556">
        <v>0</v>
      </c>
      <c r="AK509" s="556">
        <v>32.9</v>
      </c>
      <c r="AL509" s="556">
        <v>49.5</v>
      </c>
      <c r="AM509" s="554"/>
      <c r="AN509" s="554"/>
      <c r="AO509" s="554"/>
      <c r="AP509" s="347"/>
      <c r="AQ509" s="555"/>
      <c r="AR509" s="554"/>
    </row>
    <row r="510" spans="1:44" ht="15.75">
      <c r="A510" s="60" t="s">
        <v>37</v>
      </c>
      <c r="B510" s="3"/>
      <c r="C510" s="3"/>
      <c r="D510" s="33">
        <f>SUM(E510:DZ510)</f>
        <v>411.30000000000132</v>
      </c>
      <c r="E510" s="9">
        <v>24.000000000000114</v>
      </c>
      <c r="F510" s="9">
        <v>4.5000000000001137</v>
      </c>
      <c r="G510" s="9">
        <v>12.100000000000023</v>
      </c>
      <c r="H510" s="9">
        <v>1.4000000000000909</v>
      </c>
      <c r="I510" s="9">
        <v>14.300000000000068</v>
      </c>
      <c r="J510" s="9">
        <v>16.5</v>
      </c>
      <c r="K510" s="9">
        <v>0</v>
      </c>
      <c r="L510" s="9">
        <v>0</v>
      </c>
      <c r="M510" s="9">
        <v>16.5</v>
      </c>
      <c r="N510" s="9">
        <v>0</v>
      </c>
      <c r="O510" s="9">
        <v>33.5</v>
      </c>
      <c r="P510" s="9">
        <v>22</v>
      </c>
      <c r="Q510" s="9">
        <v>31.9</v>
      </c>
      <c r="R510" s="9">
        <v>21</v>
      </c>
      <c r="S510" s="9">
        <v>17.500000000000909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6.6000000000000005</v>
      </c>
      <c r="Z510" s="9">
        <v>0</v>
      </c>
      <c r="AA510" s="9">
        <v>22</v>
      </c>
      <c r="AB510" s="9">
        <v>4.4000000000000004</v>
      </c>
      <c r="AC510" s="9">
        <v>0</v>
      </c>
      <c r="AD510" s="9">
        <v>0</v>
      </c>
      <c r="AE510" s="556">
        <v>3</v>
      </c>
      <c r="AF510" s="556">
        <v>22.5</v>
      </c>
      <c r="AG510" s="556">
        <v>34.799999999999997</v>
      </c>
      <c r="AH510" s="556">
        <v>0</v>
      </c>
      <c r="AI510" s="556">
        <v>16.5</v>
      </c>
      <c r="AJ510" s="556">
        <v>12</v>
      </c>
      <c r="AK510" s="556">
        <v>29.8</v>
      </c>
      <c r="AL510" s="556">
        <v>44.5</v>
      </c>
      <c r="AM510" s="558"/>
      <c r="AN510" s="558"/>
      <c r="AO510" s="554"/>
      <c r="AP510" s="347"/>
      <c r="AQ510" s="555"/>
      <c r="AR510" s="554"/>
    </row>
    <row r="511" spans="1:44" ht="15.75">
      <c r="A511" t="s">
        <v>143</v>
      </c>
      <c r="B511" s="3"/>
      <c r="C511" s="3"/>
      <c r="D511" s="33">
        <f>SUM(E511:DZ511)</f>
        <v>463.89999999999867</v>
      </c>
      <c r="E511" s="9">
        <v>0</v>
      </c>
      <c r="F511" s="9">
        <v>2.9999999999999432</v>
      </c>
      <c r="G511" s="9">
        <v>39.399999999999977</v>
      </c>
      <c r="H511" s="9">
        <v>0</v>
      </c>
      <c r="I511" s="9">
        <v>17.599999999999966</v>
      </c>
      <c r="J511" s="9">
        <v>49.5</v>
      </c>
      <c r="K511" s="9">
        <v>4.1999999999999886</v>
      </c>
      <c r="L511" s="9">
        <v>0</v>
      </c>
      <c r="M511" s="9">
        <v>40.400000000000006</v>
      </c>
      <c r="N511" s="9">
        <v>3.9000000000000004</v>
      </c>
      <c r="O511" s="9">
        <v>56.900000000000091</v>
      </c>
      <c r="P511" s="9">
        <v>3.9000000000000004</v>
      </c>
      <c r="Q511" s="9">
        <v>0</v>
      </c>
      <c r="R511" s="9">
        <v>28</v>
      </c>
      <c r="S511" s="9">
        <v>6.3999999999987267</v>
      </c>
      <c r="T511" s="9">
        <v>0</v>
      </c>
      <c r="U511" s="9">
        <v>0</v>
      </c>
      <c r="V511" s="9">
        <v>0</v>
      </c>
      <c r="W511" s="9">
        <v>21</v>
      </c>
      <c r="X511" s="9">
        <v>0</v>
      </c>
      <c r="Y511" s="9">
        <v>14.3</v>
      </c>
      <c r="Z511" s="9">
        <v>0</v>
      </c>
      <c r="AA511" s="9">
        <v>28.2</v>
      </c>
      <c r="AB511" s="9">
        <v>24.6</v>
      </c>
      <c r="AC511" s="9">
        <v>18</v>
      </c>
      <c r="AD511" s="9">
        <v>0</v>
      </c>
      <c r="AE511" s="556">
        <v>0</v>
      </c>
      <c r="AF511" s="556">
        <v>4.8</v>
      </c>
      <c r="AG511" s="556">
        <v>24</v>
      </c>
      <c r="AH511" s="556">
        <v>22</v>
      </c>
      <c r="AI511" s="556">
        <v>10.4</v>
      </c>
      <c r="AJ511" s="556">
        <v>0</v>
      </c>
      <c r="AK511" s="556">
        <v>28</v>
      </c>
      <c r="AL511" s="556">
        <v>15.399999999999999</v>
      </c>
      <c r="AM511" s="557"/>
      <c r="AN511" s="557"/>
      <c r="AO511" s="554"/>
      <c r="AP511" s="347"/>
      <c r="AQ511" s="555"/>
      <c r="AR511" s="554"/>
    </row>
    <row r="512" spans="1:44" ht="15.75">
      <c r="A512" s="82" t="s">
        <v>1662</v>
      </c>
      <c r="B512" s="3"/>
      <c r="C512" s="3"/>
      <c r="D512" s="33">
        <f>SUM(E512:DZ512)</f>
        <v>339.69999999999993</v>
      </c>
      <c r="E512" s="9">
        <v>0</v>
      </c>
      <c r="F512" s="9">
        <v>27</v>
      </c>
      <c r="G512" s="9">
        <v>14.5</v>
      </c>
      <c r="H512" s="9">
        <v>0</v>
      </c>
      <c r="I512" s="9">
        <v>14.300000000000011</v>
      </c>
      <c r="J512" s="9">
        <v>16.5</v>
      </c>
      <c r="K512" s="9">
        <v>4.5</v>
      </c>
      <c r="L512" s="9">
        <v>3.9000000000000004</v>
      </c>
      <c r="M512" s="9">
        <v>13.2</v>
      </c>
      <c r="N512" s="9">
        <v>16.100000000000001</v>
      </c>
      <c r="O512" s="9">
        <v>38.799999999999955</v>
      </c>
      <c r="P512" s="9">
        <v>3.5999999999999996</v>
      </c>
      <c r="Q512" s="9">
        <v>0</v>
      </c>
      <c r="R512" s="9">
        <v>22.5</v>
      </c>
      <c r="S512" s="9">
        <v>9.5999999999999091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22.5</v>
      </c>
      <c r="AB512" s="9">
        <v>0</v>
      </c>
      <c r="AC512" s="9">
        <v>0</v>
      </c>
      <c r="AD512" s="9">
        <v>0</v>
      </c>
      <c r="AE512" s="556">
        <v>2.4</v>
      </c>
      <c r="AF512" s="556">
        <v>22.4</v>
      </c>
      <c r="AG512" s="556">
        <v>25.4</v>
      </c>
      <c r="AH512" s="556">
        <v>6.6000000000000005</v>
      </c>
      <c r="AI512" s="556">
        <v>9.6</v>
      </c>
      <c r="AJ512" s="556">
        <v>13.799999999999999</v>
      </c>
      <c r="AK512" s="556">
        <v>22.5</v>
      </c>
      <c r="AL512" s="556">
        <v>30</v>
      </c>
      <c r="AM512" s="225"/>
      <c r="AN512" s="225"/>
      <c r="AO512" s="554"/>
      <c r="AP512" s="347"/>
      <c r="AQ512" s="555"/>
      <c r="AR512" s="554"/>
    </row>
    <row r="513" spans="1:44" ht="15.75">
      <c r="A513" s="60" t="s">
        <v>2030</v>
      </c>
      <c r="B513" s="3"/>
      <c r="C513" s="3"/>
      <c r="D513" s="33">
        <f>SUM(E513:DZ513)</f>
        <v>143.90000000000012</v>
      </c>
      <c r="E513" s="9">
        <v>8.4000000000000199</v>
      </c>
      <c r="F513" s="9">
        <v>3.0000000000000284</v>
      </c>
      <c r="G513" s="9">
        <v>1.2000000000000171</v>
      </c>
      <c r="H513" s="9">
        <v>4.8000000000000114</v>
      </c>
      <c r="I513" s="9">
        <v>13.600000000000023</v>
      </c>
      <c r="J513" s="9">
        <v>1.3000000000000114</v>
      </c>
      <c r="K513" s="9">
        <v>0</v>
      </c>
      <c r="L513" s="9">
        <v>15.399999999999999</v>
      </c>
      <c r="M513" s="9">
        <v>5.2</v>
      </c>
      <c r="N513" s="9">
        <v>0</v>
      </c>
      <c r="O513" s="9">
        <v>28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14.3</v>
      </c>
      <c r="Z513" s="9">
        <v>0</v>
      </c>
      <c r="AA513" s="9">
        <v>0</v>
      </c>
      <c r="AB513" s="9">
        <v>7.8000000000000007</v>
      </c>
      <c r="AC513" s="9">
        <v>0</v>
      </c>
      <c r="AD513" s="9">
        <v>0</v>
      </c>
      <c r="AE513" s="556">
        <v>0</v>
      </c>
      <c r="AF513" s="556">
        <v>0</v>
      </c>
      <c r="AG513" s="556">
        <v>0</v>
      </c>
      <c r="AH513" s="556">
        <v>32.4</v>
      </c>
      <c r="AI513" s="556">
        <v>3.3000000000000003</v>
      </c>
      <c r="AJ513" s="556">
        <v>0</v>
      </c>
      <c r="AK513" s="556">
        <v>0</v>
      </c>
      <c r="AL513" s="556">
        <v>5.2</v>
      </c>
      <c r="AM513" s="557"/>
      <c r="AN513" s="557"/>
      <c r="AO513" s="554"/>
      <c r="AP513" s="347"/>
      <c r="AQ513" s="555"/>
      <c r="AR513" s="554"/>
    </row>
    <row r="514" spans="1:44" ht="15.75">
      <c r="A514" s="3" t="s">
        <v>180</v>
      </c>
      <c r="B514" s="3"/>
      <c r="C514" s="3"/>
      <c r="D514" s="33">
        <f>SUM(E514:DZ514)</f>
        <v>251.99999999999994</v>
      </c>
      <c r="E514" s="9">
        <v>15.39999999999992</v>
      </c>
      <c r="F514" s="9">
        <v>26.999999999999943</v>
      </c>
      <c r="G514" s="9">
        <v>16.5</v>
      </c>
      <c r="H514" s="9">
        <v>1.1000000000000227</v>
      </c>
      <c r="I514" s="9">
        <v>13.199999999999989</v>
      </c>
      <c r="J514" s="9">
        <v>22.5</v>
      </c>
      <c r="K514" s="9">
        <v>0</v>
      </c>
      <c r="L514" s="9">
        <v>0</v>
      </c>
      <c r="M514" s="9">
        <v>22.1</v>
      </c>
      <c r="N514" s="9">
        <v>9.6</v>
      </c>
      <c r="O514" s="9">
        <v>44.200000000000045</v>
      </c>
      <c r="P514" s="9">
        <v>6.5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15.399999999999999</v>
      </c>
      <c r="Z514" s="9">
        <v>7.8000000000000007</v>
      </c>
      <c r="AA514" s="9">
        <v>12.8</v>
      </c>
      <c r="AB514" s="9">
        <v>14.3</v>
      </c>
      <c r="AC514" s="9">
        <v>10.4</v>
      </c>
      <c r="AD514" s="9">
        <v>0</v>
      </c>
      <c r="AE514" s="556">
        <v>0</v>
      </c>
      <c r="AF514" s="556">
        <v>0</v>
      </c>
      <c r="AG514" s="556">
        <v>0</v>
      </c>
      <c r="AH514" s="556">
        <v>0</v>
      </c>
      <c r="AI514" s="556">
        <v>13.2</v>
      </c>
      <c r="AJ514" s="556">
        <v>0</v>
      </c>
      <c r="AK514" s="556">
        <v>0</v>
      </c>
      <c r="AL514" s="556">
        <v>0</v>
      </c>
      <c r="AM514" s="554"/>
      <c r="AN514" s="554"/>
      <c r="AO514" s="554"/>
      <c r="AP514" s="360"/>
      <c r="AQ514" s="555"/>
      <c r="AR514" s="554"/>
    </row>
    <row r="515" spans="1:44" ht="15.75">
      <c r="A515" s="3" t="s">
        <v>3395</v>
      </c>
      <c r="B515" s="3"/>
      <c r="C515" s="3"/>
      <c r="D515" s="33">
        <f>SUM(E515:DZ515)</f>
        <v>217.2999999999999</v>
      </c>
      <c r="E515" s="9">
        <v>36.300000000000011</v>
      </c>
      <c r="F515" s="9">
        <v>3</v>
      </c>
      <c r="G515" s="9">
        <v>0</v>
      </c>
      <c r="H515" s="9">
        <v>8.5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29.999999999999886</v>
      </c>
      <c r="P515" s="9">
        <v>0</v>
      </c>
      <c r="Q515" s="9">
        <v>0</v>
      </c>
      <c r="R515" s="9">
        <v>22.4</v>
      </c>
      <c r="S515" s="9">
        <v>0</v>
      </c>
      <c r="T515" s="9">
        <v>0</v>
      </c>
      <c r="U515" s="9">
        <v>0</v>
      </c>
      <c r="V515" s="9">
        <v>0</v>
      </c>
      <c r="W515" s="9">
        <v>19.100000000000001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556">
        <v>0</v>
      </c>
      <c r="AF515" s="556">
        <v>0</v>
      </c>
      <c r="AG515" s="556">
        <v>0</v>
      </c>
      <c r="AH515" s="556">
        <v>33.6</v>
      </c>
      <c r="AI515" s="556">
        <v>0</v>
      </c>
      <c r="AJ515" s="556">
        <v>0</v>
      </c>
      <c r="AK515" s="556">
        <v>25.2</v>
      </c>
      <c r="AL515" s="556">
        <v>39.200000000000003</v>
      </c>
      <c r="AM515" s="554"/>
      <c r="AN515" s="554"/>
      <c r="AO515" s="554"/>
      <c r="AP515" s="360"/>
      <c r="AQ515" s="555"/>
      <c r="AR515" s="554"/>
    </row>
    <row r="516" spans="1:44" ht="15.75">
      <c r="A516" s="82" t="s">
        <v>1659</v>
      </c>
      <c r="B516" s="3"/>
      <c r="C516" s="3"/>
      <c r="D516" s="33">
        <f>SUM(E516:DZ516)</f>
        <v>347.69999999999987</v>
      </c>
      <c r="E516" s="9">
        <v>30</v>
      </c>
      <c r="F516" s="9">
        <v>4.5</v>
      </c>
      <c r="G516" s="9">
        <v>17.299999999999955</v>
      </c>
      <c r="H516" s="9">
        <v>0</v>
      </c>
      <c r="I516" s="9">
        <v>19.099999999999909</v>
      </c>
      <c r="J516" s="9">
        <v>19.500000000000114</v>
      </c>
      <c r="K516" s="9">
        <v>4.2000000000001592</v>
      </c>
      <c r="L516" s="9">
        <v>0</v>
      </c>
      <c r="M516" s="9">
        <v>19.899999999999999</v>
      </c>
      <c r="N516" s="9">
        <v>0</v>
      </c>
      <c r="O516" s="9">
        <v>27.999999999999773</v>
      </c>
      <c r="P516" s="9">
        <v>12</v>
      </c>
      <c r="Q516" s="9">
        <v>0</v>
      </c>
      <c r="R516" s="9">
        <v>22.5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15.399999999999999</v>
      </c>
      <c r="Z516" s="9">
        <v>0</v>
      </c>
      <c r="AA516" s="9">
        <v>23.8</v>
      </c>
      <c r="AB516" s="9">
        <v>0</v>
      </c>
      <c r="AC516" s="9">
        <v>0</v>
      </c>
      <c r="AD516" s="9">
        <v>0</v>
      </c>
      <c r="AE516" s="556">
        <v>1.2</v>
      </c>
      <c r="AF516" s="556">
        <v>7.6</v>
      </c>
      <c r="AG516" s="556">
        <v>26</v>
      </c>
      <c r="AH516" s="556">
        <v>0</v>
      </c>
      <c r="AI516" s="556">
        <v>12</v>
      </c>
      <c r="AJ516" s="556">
        <v>0</v>
      </c>
      <c r="AK516" s="556">
        <v>33.700000000000003</v>
      </c>
      <c r="AL516" s="556">
        <v>51</v>
      </c>
      <c r="AM516" s="225"/>
      <c r="AN516" s="225"/>
      <c r="AO516" s="554"/>
      <c r="AP516" s="347"/>
      <c r="AQ516" s="555"/>
      <c r="AR516" s="554"/>
    </row>
    <row r="517" spans="1:44" ht="15.75">
      <c r="A517" s="3" t="s">
        <v>155</v>
      </c>
      <c r="B517" s="3"/>
      <c r="C517" s="3"/>
      <c r="D517" s="33">
        <f>SUM(E517:DZ517)</f>
        <v>251.50000000000085</v>
      </c>
      <c r="E517" s="9">
        <v>25.999999999999943</v>
      </c>
      <c r="F517" s="9">
        <v>4.2999999999999545</v>
      </c>
      <c r="G517" s="9">
        <v>2.3999999999999204</v>
      </c>
      <c r="H517" s="9">
        <v>1.0999999999999659</v>
      </c>
      <c r="I517" s="9">
        <v>9.3999999999999773</v>
      </c>
      <c r="J517" s="9">
        <v>0</v>
      </c>
      <c r="K517" s="9">
        <v>4.5</v>
      </c>
      <c r="L517" s="9">
        <v>0</v>
      </c>
      <c r="M517" s="9">
        <v>17.600000000000001</v>
      </c>
      <c r="N517" s="9">
        <v>3.3000000000000003</v>
      </c>
      <c r="O517" s="9">
        <v>35.5</v>
      </c>
      <c r="P517" s="9">
        <v>3.5999999999999996</v>
      </c>
      <c r="Q517" s="9">
        <v>0</v>
      </c>
      <c r="R517" s="9">
        <v>0</v>
      </c>
      <c r="S517" s="9">
        <v>8.8000000000010914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42.1</v>
      </c>
      <c r="Z517" s="9">
        <v>0</v>
      </c>
      <c r="AA517" s="9">
        <v>22.5</v>
      </c>
      <c r="AB517" s="9">
        <v>0</v>
      </c>
      <c r="AC517" s="9">
        <v>0</v>
      </c>
      <c r="AD517" s="9">
        <v>0</v>
      </c>
      <c r="AE517" s="556">
        <v>3.7</v>
      </c>
      <c r="AF517" s="556">
        <v>24.3</v>
      </c>
      <c r="AG517" s="556">
        <v>24</v>
      </c>
      <c r="AH517" s="556">
        <v>0</v>
      </c>
      <c r="AI517" s="556">
        <v>9.6</v>
      </c>
      <c r="AJ517" s="556">
        <v>8.8000000000000007</v>
      </c>
      <c r="AK517" s="556">
        <v>0</v>
      </c>
      <c r="AL517" s="556">
        <v>0</v>
      </c>
      <c r="AM517" s="558"/>
      <c r="AN517" s="558"/>
      <c r="AO517" s="554"/>
      <c r="AP517" s="347"/>
      <c r="AQ517" s="555"/>
      <c r="AR517" s="554"/>
    </row>
    <row r="518" spans="1:44" ht="15.75">
      <c r="A518" s="3" t="s">
        <v>753</v>
      </c>
      <c r="B518" s="3"/>
      <c r="C518" s="3"/>
      <c r="D518" s="33">
        <f>SUM(E518:DZ518)</f>
        <v>256.19999999999993</v>
      </c>
      <c r="E518" s="9">
        <v>13.199999999999989</v>
      </c>
      <c r="F518" s="9">
        <v>4.5</v>
      </c>
      <c r="G518" s="9">
        <v>0</v>
      </c>
      <c r="H518" s="9">
        <v>0</v>
      </c>
      <c r="I518" s="9">
        <v>0</v>
      </c>
      <c r="J518" s="9">
        <v>0</v>
      </c>
      <c r="K518" s="9">
        <v>4.5</v>
      </c>
      <c r="L518" s="9">
        <v>0</v>
      </c>
      <c r="M518" s="9">
        <v>6.5</v>
      </c>
      <c r="N518" s="9">
        <v>0</v>
      </c>
      <c r="O518" s="9">
        <v>44.299999999999955</v>
      </c>
      <c r="P518" s="9">
        <v>12.100000000000001</v>
      </c>
      <c r="Q518" s="9">
        <v>0</v>
      </c>
      <c r="R518" s="9">
        <v>0</v>
      </c>
      <c r="S518" s="9">
        <v>0</v>
      </c>
      <c r="T518" s="9">
        <v>0</v>
      </c>
      <c r="U518" s="9">
        <v>19.5</v>
      </c>
      <c r="V518" s="9">
        <v>0</v>
      </c>
      <c r="W518" s="9">
        <v>7.8000000000000007</v>
      </c>
      <c r="X518" s="9">
        <v>22.5</v>
      </c>
      <c r="Y518" s="9">
        <v>0</v>
      </c>
      <c r="Z518" s="9">
        <v>0</v>
      </c>
      <c r="AA518" s="9">
        <v>29.299999999999997</v>
      </c>
      <c r="AB518" s="9">
        <v>32.4</v>
      </c>
      <c r="AC518" s="9">
        <v>25</v>
      </c>
      <c r="AD518" s="9">
        <v>0</v>
      </c>
      <c r="AE518" s="556">
        <v>6.6000000000000005</v>
      </c>
      <c r="AF518" s="556">
        <v>0</v>
      </c>
      <c r="AG518" s="556">
        <v>0</v>
      </c>
      <c r="AH518" s="556">
        <v>28</v>
      </c>
      <c r="AI518" s="556">
        <v>0</v>
      </c>
      <c r="AJ518" s="556">
        <v>0</v>
      </c>
      <c r="AK518" s="556">
        <v>0</v>
      </c>
      <c r="AL518" s="556">
        <v>0</v>
      </c>
      <c r="AM518" s="554"/>
      <c r="AN518" s="554"/>
      <c r="AO518" s="554"/>
      <c r="AP518" s="347"/>
      <c r="AQ518" s="555"/>
      <c r="AR518" s="554"/>
    </row>
    <row r="519" spans="1:44" ht="15.75">
      <c r="A519" s="60" t="s">
        <v>3366</v>
      </c>
      <c r="B519" s="3"/>
      <c r="C519" s="3"/>
      <c r="D519" s="33">
        <f>SUM(E519:DZ519)</f>
        <v>372.89999999999952</v>
      </c>
      <c r="E519" s="9">
        <v>30.000000000000057</v>
      </c>
      <c r="F519" s="9">
        <v>4</v>
      </c>
      <c r="G519" s="9">
        <v>45.399999999999977</v>
      </c>
      <c r="H519" s="9">
        <v>7.4999999999999432</v>
      </c>
      <c r="I519" s="9">
        <v>7.4999999999999432</v>
      </c>
      <c r="J519" s="9">
        <v>27.499999999999886</v>
      </c>
      <c r="K519" s="9">
        <v>0</v>
      </c>
      <c r="L519" s="9">
        <v>0</v>
      </c>
      <c r="M519" s="9">
        <v>25.5</v>
      </c>
      <c r="N519" s="9">
        <v>21.3</v>
      </c>
      <c r="O519" s="9">
        <v>31.299999999999727</v>
      </c>
      <c r="P519" s="9">
        <v>0</v>
      </c>
      <c r="Q519" s="9">
        <v>9</v>
      </c>
      <c r="R519" s="9">
        <v>25.5</v>
      </c>
      <c r="S519" s="9">
        <v>0</v>
      </c>
      <c r="T519" s="9">
        <v>0</v>
      </c>
      <c r="U519" s="9">
        <v>0</v>
      </c>
      <c r="V519" s="9">
        <v>0</v>
      </c>
      <c r="W519" s="9">
        <v>14.3</v>
      </c>
      <c r="X519" s="9">
        <v>0</v>
      </c>
      <c r="Y519" s="9">
        <v>15.399999999999999</v>
      </c>
      <c r="Z519" s="9">
        <v>15.8</v>
      </c>
      <c r="AA519" s="9">
        <v>0</v>
      </c>
      <c r="AB519" s="9">
        <v>0</v>
      </c>
      <c r="AC519" s="9">
        <v>0</v>
      </c>
      <c r="AD519" s="9">
        <v>0</v>
      </c>
      <c r="AE519" s="556">
        <v>0</v>
      </c>
      <c r="AF519" s="556">
        <v>0</v>
      </c>
      <c r="AG519" s="556">
        <v>19.5</v>
      </c>
      <c r="AH519" s="556">
        <v>0</v>
      </c>
      <c r="AI519" s="556">
        <v>0</v>
      </c>
      <c r="AJ519" s="556">
        <v>15.399999999999999</v>
      </c>
      <c r="AK519" s="556">
        <v>36</v>
      </c>
      <c r="AL519" s="556">
        <v>22</v>
      </c>
      <c r="AM519" s="557"/>
      <c r="AN519" s="557"/>
      <c r="AO519" s="554"/>
      <c r="AP519" s="348"/>
      <c r="AQ519" s="555"/>
      <c r="AR519" s="554"/>
    </row>
    <row r="520" spans="1:44" ht="15.75">
      <c r="A520" s="60" t="s">
        <v>2008</v>
      </c>
      <c r="B520" s="3"/>
      <c r="C520" s="3"/>
      <c r="D520" s="33">
        <f>SUM(E520:DZ520)</f>
        <v>421.7000000000001</v>
      </c>
      <c r="E520" s="9">
        <v>0</v>
      </c>
      <c r="F520" s="9">
        <v>31</v>
      </c>
      <c r="G520" s="9">
        <v>16.5</v>
      </c>
      <c r="H520" s="9">
        <v>0</v>
      </c>
      <c r="I520" s="9">
        <v>7</v>
      </c>
      <c r="J520" s="9">
        <v>22</v>
      </c>
      <c r="K520" s="9">
        <v>3.8999999999999773</v>
      </c>
      <c r="L520" s="9">
        <v>0</v>
      </c>
      <c r="M520" s="9">
        <v>39.4</v>
      </c>
      <c r="N520" s="9">
        <v>17.2</v>
      </c>
      <c r="O520" s="9">
        <v>60.600000000000136</v>
      </c>
      <c r="P520" s="9">
        <v>5.5</v>
      </c>
      <c r="Q520" s="9">
        <v>0</v>
      </c>
      <c r="R520" s="9">
        <v>22.5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28.700000000000003</v>
      </c>
      <c r="AB520" s="9">
        <v>16.5</v>
      </c>
      <c r="AC520" s="9">
        <v>16.5</v>
      </c>
      <c r="AD520" s="9">
        <v>0</v>
      </c>
      <c r="AE520" s="556">
        <v>0</v>
      </c>
      <c r="AF520" s="556">
        <v>0</v>
      </c>
      <c r="AG520" s="556">
        <v>28</v>
      </c>
      <c r="AH520" s="556">
        <v>24</v>
      </c>
      <c r="AI520" s="556">
        <v>0</v>
      </c>
      <c r="AJ520" s="556">
        <v>0</v>
      </c>
      <c r="AK520" s="556">
        <v>32.9</v>
      </c>
      <c r="AL520" s="556">
        <v>49.5</v>
      </c>
      <c r="AM520" s="557"/>
      <c r="AN520" s="557"/>
      <c r="AO520" s="554"/>
      <c r="AP520" s="347"/>
      <c r="AQ520" s="555"/>
      <c r="AR520" s="554"/>
    </row>
    <row r="521" spans="1:44" ht="15.75">
      <c r="A521" s="60"/>
      <c r="B521" s="3"/>
      <c r="C521" s="3"/>
      <c r="D521" s="33"/>
      <c r="E521" s="177"/>
      <c r="F521" s="9"/>
      <c r="G521" s="9"/>
      <c r="H521" s="9"/>
      <c r="I521" s="9"/>
      <c r="J521" s="9"/>
      <c r="K521" s="9"/>
      <c r="L521" s="9"/>
      <c r="M521" s="9"/>
      <c r="N521" s="63"/>
      <c r="O521" s="63"/>
      <c r="P521" s="63"/>
      <c r="Q521" s="347"/>
      <c r="R521" s="63"/>
      <c r="S521" s="63"/>
      <c r="U521" s="3"/>
      <c r="V521" s="79"/>
      <c r="W521" s="137"/>
    </row>
    <row r="522" spans="1:44" ht="15.75">
      <c r="D522" s="33"/>
      <c r="F522" s="9"/>
      <c r="G522" s="9"/>
      <c r="H522" s="9"/>
      <c r="I522" s="9"/>
      <c r="J522" s="9"/>
      <c r="K522" s="9"/>
      <c r="L522" s="9"/>
      <c r="M522" s="9"/>
      <c r="N522" s="63"/>
      <c r="O522" s="277"/>
      <c r="P522" s="63"/>
      <c r="Q522" s="348"/>
      <c r="R522" s="63"/>
      <c r="S522" s="63"/>
      <c r="U522" s="3"/>
      <c r="V522" s="79"/>
      <c r="W522" s="137"/>
    </row>
    <row r="523" spans="1:44" ht="15.75">
      <c r="D523" s="33"/>
      <c r="F523" s="9"/>
      <c r="G523" s="9"/>
      <c r="H523" s="9"/>
      <c r="I523" s="9"/>
      <c r="J523" s="9"/>
      <c r="K523" s="9"/>
      <c r="L523" s="9"/>
      <c r="M523" s="9"/>
      <c r="N523" s="63"/>
      <c r="O523" s="63"/>
      <c r="P523" s="63"/>
      <c r="Q523" s="347"/>
      <c r="R523" s="63"/>
      <c r="S523" s="63"/>
      <c r="U523" s="3"/>
      <c r="V523" s="79"/>
      <c r="W523" s="137"/>
    </row>
    <row r="524" spans="1:44" ht="20.25">
      <c r="A524" s="30" t="s">
        <v>170</v>
      </c>
      <c r="D524" s="32" t="s">
        <v>40</v>
      </c>
      <c r="E524" s="110" t="s">
        <v>4148</v>
      </c>
      <c r="F524" s="110" t="s">
        <v>4725</v>
      </c>
      <c r="G524" s="110" t="s">
        <v>4732</v>
      </c>
      <c r="H524" s="110" t="s">
        <v>4811</v>
      </c>
      <c r="I524" s="110" t="s">
        <v>4834</v>
      </c>
      <c r="J524" s="110" t="s">
        <v>4837</v>
      </c>
      <c r="K524" s="110" t="s">
        <v>4950</v>
      </c>
      <c r="L524" s="110" t="s">
        <v>4972</v>
      </c>
      <c r="M524" s="110" t="s">
        <v>5062</v>
      </c>
      <c r="N524" s="110" t="s">
        <v>4956</v>
      </c>
      <c r="O524" s="110" t="s">
        <v>5092</v>
      </c>
      <c r="P524" s="110" t="s">
        <v>5380</v>
      </c>
      <c r="Q524" s="110" t="s">
        <v>5442</v>
      </c>
      <c r="R524" s="110" t="s">
        <v>5589</v>
      </c>
      <c r="S524" s="110" t="s">
        <v>5588</v>
      </c>
      <c r="U524" s="3"/>
      <c r="V524" s="79"/>
      <c r="W524" s="137"/>
    </row>
    <row r="525" spans="1:44" ht="15.75">
      <c r="A525" s="3" t="s">
        <v>3378</v>
      </c>
      <c r="B525" s="3"/>
      <c r="C525" s="3"/>
      <c r="D525" s="33">
        <f>SUM(E525:DZ525)</f>
        <v>140.09999999999945</v>
      </c>
      <c r="E525" s="9">
        <v>0</v>
      </c>
      <c r="F525" s="9">
        <v>33.799999999999955</v>
      </c>
      <c r="G525" s="9">
        <v>43.200000000000045</v>
      </c>
      <c r="H525" s="9">
        <v>0</v>
      </c>
      <c r="I525" s="9">
        <v>0</v>
      </c>
      <c r="J525" s="9">
        <v>22.800000000000182</v>
      </c>
      <c r="K525" s="9">
        <v>0</v>
      </c>
      <c r="L525" s="9">
        <v>0</v>
      </c>
      <c r="M525" s="9">
        <v>0</v>
      </c>
      <c r="N525" s="9">
        <v>0</v>
      </c>
      <c r="O525" s="9">
        <v>36.399999999999636</v>
      </c>
      <c r="P525" s="9">
        <v>0</v>
      </c>
      <c r="Q525" s="9">
        <v>0</v>
      </c>
      <c r="R525" s="556">
        <v>0</v>
      </c>
      <c r="S525" s="556">
        <v>3.8999999999996362</v>
      </c>
      <c r="U525" s="554"/>
      <c r="V525" s="554"/>
      <c r="W525" s="360"/>
      <c r="X525" s="555"/>
      <c r="Y525" s="554"/>
    </row>
    <row r="526" spans="1:44" ht="15.75">
      <c r="A526" s="60" t="s">
        <v>2010</v>
      </c>
      <c r="B526" s="3"/>
      <c r="C526" s="3"/>
      <c r="D526" s="33">
        <f>SUM(E526:DZ526)</f>
        <v>200.79999999999512</v>
      </c>
      <c r="E526" s="9">
        <v>27.999999999999886</v>
      </c>
      <c r="F526" s="9">
        <v>61.599999999999909</v>
      </c>
      <c r="G526" s="9">
        <v>10.200000000000045</v>
      </c>
      <c r="H526" s="9">
        <v>28.600000000000136</v>
      </c>
      <c r="I526" s="9">
        <v>3.9000000000007731</v>
      </c>
      <c r="J526" s="9">
        <v>0</v>
      </c>
      <c r="K526" s="9">
        <v>0</v>
      </c>
      <c r="L526" s="9">
        <v>46.800000000000004</v>
      </c>
      <c r="M526" s="9">
        <v>0</v>
      </c>
      <c r="N526" s="9">
        <v>12.099999999999454</v>
      </c>
      <c r="O526" s="9">
        <v>1.1999999999970896</v>
      </c>
      <c r="P526" s="9">
        <v>0</v>
      </c>
      <c r="Q526" s="9">
        <v>8.3999999999978172</v>
      </c>
      <c r="R526" s="556">
        <v>0</v>
      </c>
      <c r="S526" s="556">
        <v>0</v>
      </c>
      <c r="U526" s="557"/>
      <c r="V526" s="554"/>
      <c r="W526" s="347"/>
      <c r="X526" s="555"/>
      <c r="Y526" s="554"/>
    </row>
    <row r="527" spans="1:44" ht="15.75">
      <c r="A527" s="82" t="s">
        <v>1657</v>
      </c>
      <c r="B527" s="3"/>
      <c r="C527" s="3"/>
      <c r="D527" s="33">
        <f>SUM(E527:DZ527)</f>
        <v>154.69999999999413</v>
      </c>
      <c r="E527" s="9">
        <v>0</v>
      </c>
      <c r="F527" s="9">
        <v>22.399999999999977</v>
      </c>
      <c r="G527" s="9">
        <v>35.199999999999932</v>
      </c>
      <c r="H527" s="9">
        <v>11.699999999999818</v>
      </c>
      <c r="I527" s="9">
        <v>14.499999999999773</v>
      </c>
      <c r="J527" s="9">
        <v>51.799999999999727</v>
      </c>
      <c r="K527" s="9">
        <v>0</v>
      </c>
      <c r="L527" s="9">
        <v>0</v>
      </c>
      <c r="M527" s="9">
        <v>15.399999999999636</v>
      </c>
      <c r="N527" s="9">
        <v>1.499999999996362</v>
      </c>
      <c r="O527" s="9">
        <v>0</v>
      </c>
      <c r="P527" s="9">
        <v>0</v>
      </c>
      <c r="Q527" s="9">
        <v>0</v>
      </c>
      <c r="R527" s="556">
        <v>0</v>
      </c>
      <c r="S527" s="556">
        <v>2.1999999999989086</v>
      </c>
      <c r="U527" s="225"/>
      <c r="V527" s="554"/>
      <c r="W527" s="347"/>
      <c r="X527" s="555"/>
      <c r="Y527" s="554"/>
    </row>
    <row r="528" spans="1:44" ht="15.75">
      <c r="A528" s="60" t="s">
        <v>2003</v>
      </c>
      <c r="B528" s="3"/>
      <c r="C528" s="3"/>
      <c r="D528" s="33">
        <f>SUM(E528:DZ528)</f>
        <v>174.10000000000218</v>
      </c>
      <c r="E528" s="9">
        <v>0</v>
      </c>
      <c r="F528" s="9">
        <v>18.700000000000159</v>
      </c>
      <c r="G528" s="9">
        <v>2.4000000000000909</v>
      </c>
      <c r="H528" s="9">
        <v>14.900000000000091</v>
      </c>
      <c r="I528" s="9">
        <v>0</v>
      </c>
      <c r="J528" s="9">
        <v>0</v>
      </c>
      <c r="K528" s="9">
        <v>0</v>
      </c>
      <c r="L528" s="9">
        <v>86.100000000000009</v>
      </c>
      <c r="M528" s="9">
        <v>19.599999999999454</v>
      </c>
      <c r="N528" s="9">
        <v>15.599999999999454</v>
      </c>
      <c r="O528" s="9">
        <v>1.4000000000014552</v>
      </c>
      <c r="P528" s="9">
        <v>12.600000000001273</v>
      </c>
      <c r="Q528" s="9">
        <v>0</v>
      </c>
      <c r="R528" s="556">
        <v>0</v>
      </c>
      <c r="S528" s="556">
        <v>2.8000000000001819</v>
      </c>
      <c r="U528" s="557"/>
      <c r="V528" s="554"/>
      <c r="W528" s="347"/>
      <c r="X528" s="555"/>
      <c r="Y528" s="554"/>
    </row>
    <row r="529" spans="1:25" ht="15.75">
      <c r="A529" s="82" t="s">
        <v>1652</v>
      </c>
      <c r="B529" s="3"/>
      <c r="C529" s="3"/>
      <c r="D529" s="33">
        <f>SUM(E529:DZ529)</f>
        <v>240.39999999999623</v>
      </c>
      <c r="E529" s="9">
        <v>0</v>
      </c>
      <c r="F529" s="9">
        <v>23.999999999999773</v>
      </c>
      <c r="G529" s="9">
        <v>0</v>
      </c>
      <c r="H529" s="9">
        <v>7.7999999999997272</v>
      </c>
      <c r="I529" s="9">
        <v>4.1999999999995907</v>
      </c>
      <c r="J529" s="9">
        <v>44.399999999999864</v>
      </c>
      <c r="K529" s="9">
        <v>0</v>
      </c>
      <c r="L529" s="9">
        <v>0</v>
      </c>
      <c r="M529" s="9">
        <v>16.799999999998363</v>
      </c>
      <c r="N529" s="9">
        <v>27.399999999997817</v>
      </c>
      <c r="O529" s="9">
        <v>102.39999999999964</v>
      </c>
      <c r="P529" s="9">
        <v>11</v>
      </c>
      <c r="Q529" s="9">
        <v>0</v>
      </c>
      <c r="R529" s="556">
        <v>0</v>
      </c>
      <c r="S529" s="556">
        <v>2.4000000000014552</v>
      </c>
      <c r="U529" s="225"/>
      <c r="V529" s="554"/>
      <c r="W529" s="347"/>
      <c r="X529" s="555"/>
      <c r="Y529" s="554"/>
    </row>
    <row r="530" spans="1:25" ht="15.75">
      <c r="A530" s="82" t="s">
        <v>1647</v>
      </c>
      <c r="B530" s="3"/>
      <c r="C530" s="3"/>
      <c r="D530" s="33">
        <f>SUM(E530:DZ530)</f>
        <v>330.79999999999325</v>
      </c>
      <c r="E530" s="9">
        <v>0</v>
      </c>
      <c r="F530" s="9">
        <v>27.500000000000114</v>
      </c>
      <c r="G530" s="9">
        <v>68.300000000000182</v>
      </c>
      <c r="H530" s="9">
        <v>70.799999999999955</v>
      </c>
      <c r="I530" s="9">
        <v>0</v>
      </c>
      <c r="J530" s="9">
        <v>44.400000000000091</v>
      </c>
      <c r="K530" s="9">
        <v>0</v>
      </c>
      <c r="L530" s="9">
        <v>27</v>
      </c>
      <c r="M530" s="9">
        <v>0</v>
      </c>
      <c r="N530" s="9">
        <v>22.399999999998727</v>
      </c>
      <c r="O530" s="9">
        <v>57.199999999998909</v>
      </c>
      <c r="P530" s="9">
        <v>13.199999999995271</v>
      </c>
      <c r="Q530" s="9">
        <v>0</v>
      </c>
      <c r="R530" s="556">
        <v>0</v>
      </c>
      <c r="S530" s="556">
        <v>0</v>
      </c>
      <c r="U530" s="225"/>
      <c r="V530" s="554"/>
      <c r="W530" s="347"/>
      <c r="X530" s="555"/>
      <c r="Y530" s="554"/>
    </row>
    <row r="531" spans="1:25" ht="15.75">
      <c r="A531" s="3" t="s">
        <v>3367</v>
      </c>
      <c r="B531" s="3"/>
      <c r="C531" s="3"/>
      <c r="D531" s="33">
        <f>SUM(E531:DZ531)</f>
        <v>207.4000000000006</v>
      </c>
      <c r="E531" s="9">
        <v>0</v>
      </c>
      <c r="F531" s="9">
        <v>37.5</v>
      </c>
      <c r="G531" s="9">
        <v>71.299999999999955</v>
      </c>
      <c r="H531" s="9">
        <v>41.099999999999909</v>
      </c>
      <c r="I531" s="9">
        <v>0</v>
      </c>
      <c r="J531" s="9">
        <v>0</v>
      </c>
      <c r="K531" s="9">
        <v>0</v>
      </c>
      <c r="L531" s="9">
        <v>21.799999999999997</v>
      </c>
      <c r="M531" s="9">
        <v>0</v>
      </c>
      <c r="N531" s="9">
        <v>0</v>
      </c>
      <c r="O531" s="9">
        <v>35.700000000000728</v>
      </c>
      <c r="P531" s="9">
        <v>0</v>
      </c>
      <c r="Q531" s="9">
        <v>0</v>
      </c>
      <c r="R531" s="556">
        <v>0</v>
      </c>
      <c r="S531" s="556">
        <v>0</v>
      </c>
      <c r="U531" s="554"/>
      <c r="V531" s="554"/>
      <c r="W531" s="360"/>
      <c r="X531" s="555"/>
      <c r="Y531" s="554"/>
    </row>
    <row r="532" spans="1:25" ht="15.75">
      <c r="A532" s="60" t="s">
        <v>1</v>
      </c>
      <c r="B532" s="3"/>
      <c r="C532" s="3"/>
      <c r="D532" s="33">
        <f>SUM(E532:DZ532)</f>
        <v>326.40000000000379</v>
      </c>
      <c r="E532" s="9">
        <v>6.5000000000000284</v>
      </c>
      <c r="F532" s="9">
        <v>93.60000000000008</v>
      </c>
      <c r="G532" s="9">
        <v>14.600000000000136</v>
      </c>
      <c r="H532" s="9">
        <v>24.700000000000159</v>
      </c>
      <c r="I532" s="9">
        <v>0</v>
      </c>
      <c r="J532" s="9">
        <v>71.900000000000091</v>
      </c>
      <c r="K532" s="9">
        <v>0</v>
      </c>
      <c r="L532" s="9">
        <v>0</v>
      </c>
      <c r="M532" s="9">
        <v>0</v>
      </c>
      <c r="N532" s="9">
        <v>32.600000000000364</v>
      </c>
      <c r="O532" s="9">
        <v>36.400000000000546</v>
      </c>
      <c r="P532" s="9">
        <v>43.900000000002365</v>
      </c>
      <c r="Q532" s="9">
        <v>0</v>
      </c>
      <c r="R532" s="556">
        <v>2.2000000000000002</v>
      </c>
      <c r="S532" s="556">
        <v>0</v>
      </c>
      <c r="U532" s="557"/>
      <c r="V532" s="554"/>
      <c r="W532" s="347"/>
      <c r="X532" s="555"/>
      <c r="Y532" s="554"/>
    </row>
    <row r="533" spans="1:25" ht="15.75">
      <c r="A533" s="60" t="s">
        <v>2023</v>
      </c>
      <c r="B533" s="3"/>
      <c r="C533" s="3"/>
      <c r="D533" s="33">
        <f>SUM(E533:DZ533)</f>
        <v>189.69999999999828</v>
      </c>
      <c r="E533" s="9">
        <v>0</v>
      </c>
      <c r="F533" s="9">
        <v>31.500000000000114</v>
      </c>
      <c r="G533" s="9">
        <v>12.200000000000045</v>
      </c>
      <c r="H533" s="9">
        <v>13.500000000000227</v>
      </c>
      <c r="I533" s="9">
        <v>14.400000000000091</v>
      </c>
      <c r="J533" s="9">
        <v>0</v>
      </c>
      <c r="K533" s="9">
        <v>0</v>
      </c>
      <c r="L533" s="9">
        <v>70.199999999999989</v>
      </c>
      <c r="M533" s="9">
        <v>0</v>
      </c>
      <c r="N533" s="9">
        <v>14.300000000001091</v>
      </c>
      <c r="O533" s="9">
        <v>33.599999999996726</v>
      </c>
      <c r="P533" s="9">
        <v>0</v>
      </c>
      <c r="Q533" s="9">
        <v>0</v>
      </c>
      <c r="R533" s="556">
        <v>0</v>
      </c>
      <c r="S533" s="556">
        <v>0</v>
      </c>
      <c r="U533" s="557"/>
      <c r="V533" s="554"/>
      <c r="W533" s="347"/>
      <c r="X533" s="555"/>
      <c r="Y533" s="554"/>
    </row>
    <row r="534" spans="1:25" ht="15.75">
      <c r="A534" s="3" t="s">
        <v>3386</v>
      </c>
      <c r="B534" s="3"/>
      <c r="C534" s="3"/>
      <c r="D534" s="33">
        <f>SUM(E534:DZ534)</f>
        <v>214.09999999999988</v>
      </c>
      <c r="E534" s="9">
        <v>0</v>
      </c>
      <c r="F534" s="9">
        <v>17.100000000000136</v>
      </c>
      <c r="G534" s="9">
        <v>50.100000000000023</v>
      </c>
      <c r="H534" s="9">
        <v>34.499999999999773</v>
      </c>
      <c r="I534" s="9">
        <v>0</v>
      </c>
      <c r="J534" s="9">
        <v>58.799999999999955</v>
      </c>
      <c r="K534" s="9">
        <v>0</v>
      </c>
      <c r="L534" s="9">
        <v>53.6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556">
        <v>0</v>
      </c>
      <c r="S534" s="556">
        <v>0</v>
      </c>
      <c r="U534" s="554"/>
      <c r="V534" s="554"/>
      <c r="W534" s="360"/>
      <c r="X534" s="555"/>
      <c r="Y534" s="554"/>
    </row>
    <row r="535" spans="1:25" ht="15.75">
      <c r="A535" s="82" t="s">
        <v>1653</v>
      </c>
      <c r="B535" s="3"/>
      <c r="C535" s="3"/>
      <c r="D535" s="33">
        <f>SUM(E535:DZ535)</f>
        <v>226.80000000000564</v>
      </c>
      <c r="E535" s="9">
        <v>0</v>
      </c>
      <c r="F535" s="9">
        <v>32.499999999999886</v>
      </c>
      <c r="G535" s="9">
        <v>50.199999999999932</v>
      </c>
      <c r="H535" s="9">
        <v>0</v>
      </c>
      <c r="I535" s="9">
        <v>15.599999999999682</v>
      </c>
      <c r="J535" s="9">
        <v>40.699999999999591</v>
      </c>
      <c r="K535" s="9">
        <v>0</v>
      </c>
      <c r="L535" s="9">
        <v>25</v>
      </c>
      <c r="M535" s="9">
        <v>0</v>
      </c>
      <c r="N535" s="9">
        <v>24.700000000002547</v>
      </c>
      <c r="O535" s="9">
        <v>38.100000000004002</v>
      </c>
      <c r="P535" s="9">
        <v>0</v>
      </c>
      <c r="Q535" s="9">
        <v>0</v>
      </c>
      <c r="R535" s="556">
        <v>0</v>
      </c>
      <c r="S535" s="556">
        <v>0</v>
      </c>
      <c r="U535" s="225"/>
      <c r="V535" s="554"/>
      <c r="W535" s="347"/>
      <c r="X535" s="555"/>
      <c r="Y535" s="554"/>
    </row>
    <row r="536" spans="1:25" ht="15.75">
      <c r="A536" s="3" t="s">
        <v>771</v>
      </c>
      <c r="B536" s="3"/>
      <c r="C536" s="3"/>
      <c r="D536" s="33">
        <f>SUM(E536:DZ536)</f>
        <v>135.90000000000111</v>
      </c>
      <c r="E536" s="9">
        <v>0</v>
      </c>
      <c r="F536" s="9">
        <v>12.600000000000023</v>
      </c>
      <c r="G536" s="9">
        <v>11.200000000000045</v>
      </c>
      <c r="H536" s="9">
        <v>10.800000000000182</v>
      </c>
      <c r="I536" s="9">
        <v>5.2000000000000455</v>
      </c>
      <c r="J536" s="9">
        <v>51.799999999999727</v>
      </c>
      <c r="K536" s="9">
        <v>0</v>
      </c>
      <c r="L536" s="9">
        <v>0</v>
      </c>
      <c r="M536" s="9">
        <v>0</v>
      </c>
      <c r="N536" s="9">
        <v>0</v>
      </c>
      <c r="O536" s="9">
        <v>1.3999999999996362</v>
      </c>
      <c r="P536" s="9">
        <v>0</v>
      </c>
      <c r="Q536" s="9">
        <v>0</v>
      </c>
      <c r="R536" s="556">
        <v>0</v>
      </c>
      <c r="S536" s="556">
        <v>42.900000000001455</v>
      </c>
      <c r="U536" s="554"/>
      <c r="V536" s="554"/>
      <c r="W536" s="347"/>
      <c r="X536" s="555"/>
      <c r="Y536" s="554"/>
    </row>
    <row r="537" spans="1:25" ht="15.75">
      <c r="A537" s="60" t="s">
        <v>2053</v>
      </c>
      <c r="B537" s="3"/>
      <c r="C537" s="3"/>
      <c r="D537" s="33">
        <f>SUM(E537:DZ537)</f>
        <v>165.00000000000318</v>
      </c>
      <c r="E537" s="9">
        <v>8.4000000000000341</v>
      </c>
      <c r="F537" s="9">
        <v>23.399999999999977</v>
      </c>
      <c r="G537" s="9">
        <v>48.299999999999898</v>
      </c>
      <c r="H537" s="9">
        <v>40.099999999999909</v>
      </c>
      <c r="I537" s="9">
        <v>21.599999999999682</v>
      </c>
      <c r="J537" s="9">
        <v>14.2999999999995</v>
      </c>
      <c r="K537" s="9">
        <v>0</v>
      </c>
      <c r="L537" s="9">
        <v>0</v>
      </c>
      <c r="M537" s="9">
        <v>0</v>
      </c>
      <c r="N537" s="9">
        <v>1.5</v>
      </c>
      <c r="O537" s="9">
        <v>1.4000000000014552</v>
      </c>
      <c r="P537" s="9">
        <v>2.4000000000023647</v>
      </c>
      <c r="Q537" s="9">
        <v>3.6000000000003638</v>
      </c>
      <c r="R537" s="556">
        <v>0</v>
      </c>
      <c r="S537" s="556">
        <v>0</v>
      </c>
      <c r="U537" s="557"/>
      <c r="V537" s="554"/>
      <c r="W537" s="347"/>
      <c r="X537" s="555"/>
      <c r="Y537" s="554"/>
    </row>
    <row r="538" spans="1:25" ht="15.75">
      <c r="A538" s="3" t="s">
        <v>788</v>
      </c>
      <c r="B538" s="3"/>
      <c r="C538" s="3"/>
      <c r="D538" s="33">
        <f>SUM(E538:DZ538)</f>
        <v>178.80000000000342</v>
      </c>
      <c r="E538" s="9">
        <v>0</v>
      </c>
      <c r="F538" s="9">
        <v>25.199999999999989</v>
      </c>
      <c r="G538" s="9">
        <v>40.5</v>
      </c>
      <c r="H538" s="9">
        <v>19.800000000000068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6.2999999999997272</v>
      </c>
      <c r="O538" s="9">
        <v>39</v>
      </c>
      <c r="P538" s="9">
        <v>24.000000000001819</v>
      </c>
      <c r="Q538" s="9">
        <v>24.000000000001819</v>
      </c>
      <c r="R538" s="556">
        <v>0</v>
      </c>
      <c r="S538" s="556">
        <v>0</v>
      </c>
      <c r="U538" s="554"/>
      <c r="V538" s="554"/>
      <c r="W538" s="347"/>
      <c r="X538" s="555"/>
      <c r="Y538" s="554"/>
    </row>
    <row r="539" spans="1:25" ht="15.75">
      <c r="A539" s="60" t="s">
        <v>2006</v>
      </c>
      <c r="B539" s="3"/>
      <c r="C539" s="3"/>
      <c r="D539" s="33">
        <f>SUM(E539:DZ539)</f>
        <v>179.79999999999922</v>
      </c>
      <c r="E539" s="9">
        <v>0</v>
      </c>
      <c r="F539" s="9">
        <v>56.500000000000114</v>
      </c>
      <c r="G539" s="9">
        <v>0</v>
      </c>
      <c r="H539" s="9">
        <v>36.499999999999773</v>
      </c>
      <c r="I539" s="9">
        <v>0</v>
      </c>
      <c r="J539" s="9">
        <v>40.700000000000045</v>
      </c>
      <c r="K539" s="9">
        <v>0</v>
      </c>
      <c r="L539" s="9">
        <v>23.799999999999997</v>
      </c>
      <c r="M539" s="9">
        <v>0</v>
      </c>
      <c r="N539" s="9">
        <v>20.899999999999636</v>
      </c>
      <c r="O539" s="9">
        <v>1.3999999999996362</v>
      </c>
      <c r="P539" s="9">
        <v>0</v>
      </c>
      <c r="Q539" s="9">
        <v>0</v>
      </c>
      <c r="R539" s="556">
        <v>0</v>
      </c>
      <c r="S539" s="556">
        <v>0</v>
      </c>
      <c r="U539" s="557"/>
      <c r="V539" s="554"/>
      <c r="W539" s="347"/>
      <c r="X539" s="555"/>
      <c r="Y539" s="554"/>
    </row>
    <row r="540" spans="1:25" ht="15.75">
      <c r="A540" s="3" t="s">
        <v>3368</v>
      </c>
      <c r="B540" s="3"/>
      <c r="C540" s="3"/>
      <c r="D540" s="33">
        <f>SUM(E540:DZ540)</f>
        <v>113.9999999999992</v>
      </c>
      <c r="E540" s="9">
        <v>0</v>
      </c>
      <c r="F540" s="9">
        <v>3.2999999999997272</v>
      </c>
      <c r="G540" s="9">
        <v>2.1999999999997044</v>
      </c>
      <c r="H540" s="9">
        <v>0</v>
      </c>
      <c r="I540" s="9">
        <v>0</v>
      </c>
      <c r="J540" s="9">
        <v>44.400000000000318</v>
      </c>
      <c r="K540" s="9">
        <v>0</v>
      </c>
      <c r="L540" s="9">
        <v>0</v>
      </c>
      <c r="M540" s="9">
        <v>0</v>
      </c>
      <c r="N540" s="9">
        <v>24.699999999999818</v>
      </c>
      <c r="O540" s="9">
        <v>39.399999999999636</v>
      </c>
      <c r="P540" s="9">
        <v>0</v>
      </c>
      <c r="Q540" s="9">
        <v>0</v>
      </c>
      <c r="R540" s="556">
        <v>0</v>
      </c>
      <c r="S540" s="556">
        <v>0</v>
      </c>
      <c r="U540" s="554"/>
      <c r="V540" s="554"/>
      <c r="W540" s="360"/>
      <c r="X540" s="555"/>
      <c r="Y540" s="554"/>
    </row>
    <row r="541" spans="1:25" ht="15.75">
      <c r="A541" s="3" t="s">
        <v>153</v>
      </c>
      <c r="B541" s="3"/>
      <c r="C541" s="3"/>
      <c r="D541" s="33">
        <f>SUM(E541:DZ541)</f>
        <v>309.60000000000002</v>
      </c>
      <c r="E541" s="9">
        <v>33.599999999999966</v>
      </c>
      <c r="F541" s="9">
        <v>67.900000000000091</v>
      </c>
      <c r="G541" s="9">
        <v>48.600000000000136</v>
      </c>
      <c r="H541" s="9">
        <v>0</v>
      </c>
      <c r="I541" s="9">
        <v>4.8000000000001819</v>
      </c>
      <c r="J541" s="9">
        <v>40.700000000000045</v>
      </c>
      <c r="K541" s="9">
        <v>0</v>
      </c>
      <c r="L541" s="9">
        <v>39.6</v>
      </c>
      <c r="M541" s="9">
        <v>0</v>
      </c>
      <c r="N541" s="9">
        <v>26.799999999999272</v>
      </c>
      <c r="O541" s="9">
        <v>33</v>
      </c>
      <c r="P541" s="9">
        <v>11.000000000001819</v>
      </c>
      <c r="Q541" s="9">
        <v>3.5999999999985448</v>
      </c>
      <c r="R541" s="556">
        <v>0</v>
      </c>
      <c r="S541" s="556">
        <v>0</v>
      </c>
      <c r="U541" s="554"/>
      <c r="V541" s="554"/>
      <c r="W541" s="347"/>
      <c r="X541" s="555"/>
      <c r="Y541" s="554"/>
    </row>
    <row r="542" spans="1:25" ht="15.75">
      <c r="A542" s="60" t="s">
        <v>2024</v>
      </c>
      <c r="B542" s="3"/>
      <c r="C542" s="3"/>
      <c r="D542" s="33">
        <f>SUM(E542:DZ542)</f>
        <v>283.89999999999657</v>
      </c>
      <c r="E542" s="9">
        <v>0</v>
      </c>
      <c r="F542" s="9">
        <v>24.399999999999977</v>
      </c>
      <c r="G542" s="9">
        <v>77.500000000000114</v>
      </c>
      <c r="H542" s="9">
        <v>35.699999999999818</v>
      </c>
      <c r="I542" s="9">
        <v>17.199999999999591</v>
      </c>
      <c r="J542" s="9">
        <v>50.499999999999773</v>
      </c>
      <c r="K542" s="9">
        <v>0</v>
      </c>
      <c r="L542" s="9">
        <v>38.1</v>
      </c>
      <c r="M542" s="9">
        <v>0</v>
      </c>
      <c r="N542" s="9">
        <v>32.999999999998181</v>
      </c>
      <c r="O542" s="9">
        <v>7.4999999999990905</v>
      </c>
      <c r="P542" s="9">
        <v>0</v>
      </c>
      <c r="Q542" s="9">
        <v>0</v>
      </c>
      <c r="R542" s="556">
        <v>0</v>
      </c>
      <c r="S542" s="556">
        <v>0</v>
      </c>
      <c r="U542" s="557"/>
      <c r="V542" s="554"/>
      <c r="W542" s="347"/>
      <c r="X542" s="555"/>
      <c r="Y542" s="554"/>
    </row>
    <row r="543" spans="1:25" ht="15.75">
      <c r="A543" s="3" t="s">
        <v>3371</v>
      </c>
      <c r="B543" s="3"/>
      <c r="C543" s="3"/>
      <c r="D543" s="33">
        <f>SUM(E543:DZ543)</f>
        <v>151.49999999999878</v>
      </c>
      <c r="E543" s="9">
        <v>0</v>
      </c>
      <c r="F543" s="9">
        <v>37.5</v>
      </c>
      <c r="G543" s="9">
        <v>0</v>
      </c>
      <c r="H543" s="9">
        <v>0</v>
      </c>
      <c r="I543" s="9">
        <v>33.599999999999682</v>
      </c>
      <c r="J543" s="9">
        <v>67.699999999999818</v>
      </c>
      <c r="K543" s="9">
        <v>0</v>
      </c>
      <c r="L543" s="9">
        <v>8.3999999999999986</v>
      </c>
      <c r="M543" s="9">
        <v>0</v>
      </c>
      <c r="N543" s="9">
        <v>0</v>
      </c>
      <c r="O543" s="9">
        <v>4.2999999999992724</v>
      </c>
      <c r="P543" s="9">
        <v>0</v>
      </c>
      <c r="Q543" s="9">
        <v>0</v>
      </c>
      <c r="R543" s="556">
        <v>0</v>
      </c>
      <c r="S543" s="556">
        <v>0</v>
      </c>
      <c r="U543" s="554"/>
      <c r="V543" s="554"/>
      <c r="W543" s="360"/>
      <c r="X543" s="555"/>
      <c r="Y543" s="554"/>
    </row>
    <row r="544" spans="1:25" ht="15.75">
      <c r="A544" s="3" t="s">
        <v>3385</v>
      </c>
      <c r="B544" s="3"/>
      <c r="C544" s="3"/>
      <c r="D544" s="33">
        <f>SUM(E544:DZ544)</f>
        <v>226.90000000000276</v>
      </c>
      <c r="E544" s="9">
        <v>23.100000000000023</v>
      </c>
      <c r="F544" s="9">
        <v>0</v>
      </c>
      <c r="G544" s="9">
        <v>47.600000000000136</v>
      </c>
      <c r="H544" s="9">
        <v>29.400000000000091</v>
      </c>
      <c r="I544" s="9">
        <v>3.9000000000000909</v>
      </c>
      <c r="J544" s="9">
        <v>44.399999999999864</v>
      </c>
      <c r="K544" s="9">
        <v>0</v>
      </c>
      <c r="L544" s="9">
        <v>46.800000000000004</v>
      </c>
      <c r="M544" s="9">
        <v>0</v>
      </c>
      <c r="N544" s="9">
        <v>20.900000000001455</v>
      </c>
      <c r="O544" s="9">
        <v>0</v>
      </c>
      <c r="P544" s="9">
        <v>10.800000000001091</v>
      </c>
      <c r="Q544" s="9">
        <v>0</v>
      </c>
      <c r="R544" s="556">
        <v>0</v>
      </c>
      <c r="S544" s="556">
        <v>0</v>
      </c>
      <c r="U544" s="554"/>
      <c r="V544" s="554"/>
      <c r="W544" s="360"/>
      <c r="X544" s="555"/>
      <c r="Y544" s="554"/>
    </row>
    <row r="545" spans="1:25" ht="15.75">
      <c r="A545" s="3" t="s">
        <v>9</v>
      </c>
      <c r="B545" s="3"/>
      <c r="C545" s="3"/>
      <c r="D545" s="33">
        <f>SUM(E545:DZ545)</f>
        <v>230.89999999999731</v>
      </c>
      <c r="E545" s="9">
        <v>0</v>
      </c>
      <c r="F545" s="9">
        <v>18.700000000000159</v>
      </c>
      <c r="G545" s="9">
        <v>14.400000000000091</v>
      </c>
      <c r="H545" s="9">
        <v>26.600000000000364</v>
      </c>
      <c r="I545" s="9">
        <v>0</v>
      </c>
      <c r="J545" s="9">
        <v>56.400000000000318</v>
      </c>
      <c r="K545" s="9">
        <v>0</v>
      </c>
      <c r="L545" s="9">
        <v>72.800000000000011</v>
      </c>
      <c r="M545" s="9">
        <v>0</v>
      </c>
      <c r="N545" s="9">
        <v>1.3999999999996362</v>
      </c>
      <c r="O545" s="9">
        <v>40.599999999996726</v>
      </c>
      <c r="P545" s="9">
        <v>0</v>
      </c>
      <c r="Q545" s="9">
        <v>0</v>
      </c>
      <c r="R545" s="556">
        <v>0</v>
      </c>
      <c r="S545" s="556">
        <v>0</v>
      </c>
      <c r="U545" s="557"/>
      <c r="V545" s="554"/>
      <c r="W545" s="348"/>
      <c r="X545" s="555"/>
      <c r="Y545" s="554"/>
    </row>
    <row r="546" spans="1:25" ht="15.75">
      <c r="A546" s="60" t="s">
        <v>2018</v>
      </c>
      <c r="B546" s="3"/>
      <c r="C546" s="3"/>
      <c r="D546" s="33">
        <f>SUM(E546:DZ546)</f>
        <v>423.29999999999467</v>
      </c>
      <c r="E546" s="9">
        <v>0</v>
      </c>
      <c r="F546" s="9">
        <v>57.699999999999932</v>
      </c>
      <c r="G546" s="9">
        <v>107.09999999999991</v>
      </c>
      <c r="H546" s="9">
        <v>77.5</v>
      </c>
      <c r="I546" s="9">
        <v>27.5</v>
      </c>
      <c r="J546" s="9">
        <v>63.099999999999909</v>
      </c>
      <c r="K546" s="9">
        <v>0</v>
      </c>
      <c r="L546" s="9">
        <v>75.800000000000011</v>
      </c>
      <c r="M546" s="9">
        <v>0</v>
      </c>
      <c r="N546" s="9">
        <v>0</v>
      </c>
      <c r="O546" s="9">
        <v>1.3999999999978172</v>
      </c>
      <c r="P546" s="9">
        <v>13.19999999999709</v>
      </c>
      <c r="Q546" s="9">
        <v>0</v>
      </c>
      <c r="R546" s="556">
        <v>0</v>
      </c>
      <c r="S546" s="556">
        <v>0</v>
      </c>
      <c r="U546" s="557"/>
      <c r="V546" s="554"/>
      <c r="W546" s="347"/>
      <c r="X546" s="555"/>
      <c r="Y546" s="554"/>
    </row>
    <row r="547" spans="1:25" ht="15.75">
      <c r="A547" s="60" t="s">
        <v>11</v>
      </c>
      <c r="B547" s="3"/>
      <c r="C547" s="3"/>
      <c r="D547" s="33">
        <f>SUM(E547:DZ547)</f>
        <v>131.80000000000109</v>
      </c>
      <c r="E547" s="9">
        <v>0</v>
      </c>
      <c r="F547" s="9">
        <v>3.3000000000000114</v>
      </c>
      <c r="G547" s="9">
        <v>14.400000000000034</v>
      </c>
      <c r="H547" s="9">
        <v>53.499999999999773</v>
      </c>
      <c r="I547" s="9">
        <v>0</v>
      </c>
      <c r="J547" s="9">
        <v>0</v>
      </c>
      <c r="K547" s="9">
        <v>0</v>
      </c>
      <c r="L547" s="9">
        <v>15</v>
      </c>
      <c r="M547" s="9">
        <v>0</v>
      </c>
      <c r="N547" s="9">
        <v>9.6000000000012733</v>
      </c>
      <c r="O547" s="9">
        <v>36</v>
      </c>
      <c r="P547" s="9">
        <v>0</v>
      </c>
      <c r="Q547" s="9">
        <v>0</v>
      </c>
      <c r="R547" s="556">
        <v>0</v>
      </c>
      <c r="S547" s="556">
        <v>0</v>
      </c>
      <c r="U547" s="557"/>
      <c r="V547" s="554"/>
      <c r="W547" s="347"/>
      <c r="X547" s="555"/>
      <c r="Y547" s="554"/>
    </row>
    <row r="548" spans="1:25" s="30" customFormat="1" ht="20.25">
      <c r="A548" s="3" t="s">
        <v>3369</v>
      </c>
      <c r="B548" s="3"/>
      <c r="C548" s="3"/>
      <c r="D548" s="33">
        <f>SUM(E548:DZ548)</f>
        <v>181.00000000000043</v>
      </c>
      <c r="E548" s="9">
        <v>0</v>
      </c>
      <c r="F548" s="9">
        <v>20.799999999999955</v>
      </c>
      <c r="G548" s="9">
        <v>27.300000000000068</v>
      </c>
      <c r="H548" s="9">
        <v>22.099999999999909</v>
      </c>
      <c r="I548" s="9">
        <v>0</v>
      </c>
      <c r="J548" s="9">
        <v>47.799999999999955</v>
      </c>
      <c r="K548" s="9">
        <v>0</v>
      </c>
      <c r="L548" s="9">
        <v>10.4</v>
      </c>
      <c r="M548" s="9">
        <v>0</v>
      </c>
      <c r="N548" s="9">
        <v>0</v>
      </c>
      <c r="O548" s="9">
        <v>20.400000000000546</v>
      </c>
      <c r="P548" s="9">
        <v>0</v>
      </c>
      <c r="Q548" s="9">
        <v>0</v>
      </c>
      <c r="R548" s="556">
        <v>32.199999999999996</v>
      </c>
      <c r="S548" s="556">
        <v>0</v>
      </c>
      <c r="U548" s="554"/>
      <c r="V548" s="554"/>
      <c r="W548" s="360"/>
      <c r="X548" s="555"/>
      <c r="Y548" s="554"/>
    </row>
    <row r="549" spans="1:25" ht="15.75">
      <c r="A549" s="60" t="s">
        <v>2025</v>
      </c>
      <c r="B549" s="3"/>
      <c r="C549" s="3"/>
      <c r="D549" s="33">
        <f>SUM(E549:DZ549)</f>
        <v>121.79999999999741</v>
      </c>
      <c r="E549" s="9">
        <v>0</v>
      </c>
      <c r="F549" s="9">
        <v>0</v>
      </c>
      <c r="G549" s="9">
        <v>8.7999999999999545</v>
      </c>
      <c r="H549" s="9">
        <v>10.799999999999955</v>
      </c>
      <c r="I549" s="9">
        <v>0</v>
      </c>
      <c r="J549" s="9">
        <v>62.599999999999682</v>
      </c>
      <c r="K549" s="9">
        <v>0</v>
      </c>
      <c r="L549" s="9">
        <v>1.2</v>
      </c>
      <c r="M549" s="9">
        <v>0</v>
      </c>
      <c r="N549" s="9">
        <v>0</v>
      </c>
      <c r="O549" s="9">
        <v>33.599999999998545</v>
      </c>
      <c r="P549" s="9">
        <v>4.7999999999992724</v>
      </c>
      <c r="Q549" s="9">
        <v>0</v>
      </c>
      <c r="R549" s="556">
        <v>0</v>
      </c>
      <c r="S549" s="556">
        <v>0</v>
      </c>
      <c r="U549" s="557"/>
      <c r="V549" s="554"/>
      <c r="W549" s="347"/>
      <c r="X549" s="555"/>
      <c r="Y549" s="554"/>
    </row>
    <row r="550" spans="1:25" ht="15.75">
      <c r="A550" s="82" t="s">
        <v>1655</v>
      </c>
      <c r="B550" s="3"/>
      <c r="C550" s="3"/>
      <c r="D550" s="33">
        <f>SUM(E550:DZ550)</f>
        <v>281.19999999999777</v>
      </c>
      <c r="E550" s="9">
        <v>0</v>
      </c>
      <c r="F550" s="9">
        <v>35.000000000000114</v>
      </c>
      <c r="G550" s="9">
        <v>45.400000000000091</v>
      </c>
      <c r="H550" s="9">
        <v>27.400000000000091</v>
      </c>
      <c r="I550" s="9">
        <v>14.400000000000091</v>
      </c>
      <c r="J550" s="9">
        <v>54.700000000000273</v>
      </c>
      <c r="K550" s="9">
        <v>0</v>
      </c>
      <c r="L550" s="9">
        <v>69.599999999999994</v>
      </c>
      <c r="M550" s="9">
        <v>0</v>
      </c>
      <c r="N550" s="9">
        <v>0</v>
      </c>
      <c r="O550" s="9">
        <v>34.69999999999709</v>
      </c>
      <c r="P550" s="9">
        <v>0</v>
      </c>
      <c r="Q550" s="9">
        <v>0</v>
      </c>
      <c r="R550" s="556">
        <v>0</v>
      </c>
      <c r="S550" s="556">
        <v>0</v>
      </c>
      <c r="U550" s="225"/>
      <c r="V550" s="554"/>
      <c r="W550" s="347"/>
      <c r="X550" s="555"/>
      <c r="Y550" s="554"/>
    </row>
    <row r="551" spans="1:25" ht="15.75">
      <c r="A551" s="3" t="s">
        <v>728</v>
      </c>
      <c r="B551" s="3"/>
      <c r="C551" s="3"/>
      <c r="D551" s="33">
        <f>SUM(E551:DZ551)</f>
        <v>115.00000000000136</v>
      </c>
      <c r="E551" s="9">
        <v>0</v>
      </c>
      <c r="F551" s="9">
        <v>0</v>
      </c>
      <c r="G551" s="9">
        <v>27.299999999999955</v>
      </c>
      <c r="H551" s="9">
        <v>28.700000000000273</v>
      </c>
      <c r="I551" s="9">
        <v>16.800000000000637</v>
      </c>
      <c r="J551" s="9">
        <v>19.7000000000005</v>
      </c>
      <c r="K551" s="9">
        <v>0</v>
      </c>
      <c r="L551" s="9">
        <v>0</v>
      </c>
      <c r="M551" s="9">
        <v>0</v>
      </c>
      <c r="N551" s="9">
        <v>0</v>
      </c>
      <c r="O551" s="9">
        <v>22.5</v>
      </c>
      <c r="P551" s="9">
        <v>0</v>
      </c>
      <c r="Q551" s="9">
        <v>0</v>
      </c>
      <c r="R551" s="556">
        <v>0</v>
      </c>
      <c r="S551" s="556">
        <v>0</v>
      </c>
      <c r="U551" s="554"/>
      <c r="V551" s="554"/>
      <c r="W551" s="347"/>
      <c r="X551" s="555"/>
      <c r="Y551" s="554"/>
    </row>
    <row r="552" spans="1:25" ht="15.75">
      <c r="A552" s="60" t="s">
        <v>2011</v>
      </c>
      <c r="B552" s="3"/>
      <c r="C552" s="3"/>
      <c r="D552" s="33">
        <f>SUM(E552:DZ552)</f>
        <v>328.19999999999942</v>
      </c>
      <c r="E552" s="9">
        <v>0</v>
      </c>
      <c r="F552" s="9">
        <v>20.799999999999955</v>
      </c>
      <c r="G552" s="9">
        <v>93.199999999999932</v>
      </c>
      <c r="H552" s="9">
        <v>56.199999999999818</v>
      </c>
      <c r="I552" s="9">
        <v>32.499999999999545</v>
      </c>
      <c r="J552" s="9">
        <v>44.399999999999636</v>
      </c>
      <c r="K552" s="9">
        <v>0</v>
      </c>
      <c r="L552" s="9">
        <v>22.5</v>
      </c>
      <c r="M552" s="9">
        <v>0</v>
      </c>
      <c r="N552" s="9">
        <v>0</v>
      </c>
      <c r="O552" s="9">
        <v>26.400000000000546</v>
      </c>
      <c r="P552" s="9">
        <v>0</v>
      </c>
      <c r="Q552" s="9">
        <v>0</v>
      </c>
      <c r="R552" s="556">
        <v>32.199999999999996</v>
      </c>
      <c r="S552" s="556">
        <v>0</v>
      </c>
      <c r="U552" s="557"/>
      <c r="V552" s="554"/>
      <c r="W552" s="347"/>
      <c r="X552" s="555"/>
      <c r="Y552" s="554"/>
    </row>
    <row r="553" spans="1:25" ht="15.75">
      <c r="A553" s="3" t="s">
        <v>3379</v>
      </c>
      <c r="B553" s="3"/>
      <c r="C553" s="3"/>
      <c r="D553" s="33">
        <f>SUM(E553:DZ553)</f>
        <v>235.6999999999997</v>
      </c>
      <c r="E553" s="9">
        <v>0</v>
      </c>
      <c r="F553" s="9">
        <v>79.400000000000091</v>
      </c>
      <c r="G553" s="9">
        <v>43.500000000000114</v>
      </c>
      <c r="H553" s="9">
        <v>6.5999999999996817</v>
      </c>
      <c r="I553" s="9">
        <v>0</v>
      </c>
      <c r="J553" s="9">
        <v>62.199999999999818</v>
      </c>
      <c r="K553" s="9">
        <v>0</v>
      </c>
      <c r="L553" s="9">
        <v>13</v>
      </c>
      <c r="M553" s="9">
        <v>0</v>
      </c>
      <c r="N553" s="9">
        <v>0</v>
      </c>
      <c r="O553" s="9">
        <v>31</v>
      </c>
      <c r="P553" s="9">
        <v>0</v>
      </c>
      <c r="Q553" s="9">
        <v>0</v>
      </c>
      <c r="R553" s="556">
        <v>0</v>
      </c>
      <c r="S553" s="556">
        <v>0</v>
      </c>
      <c r="U553" s="554"/>
      <c r="V553" s="554"/>
      <c r="W553" s="360"/>
      <c r="X553" s="555"/>
      <c r="Y553" s="554"/>
    </row>
    <row r="554" spans="1:25" ht="15.75">
      <c r="A554" s="3" t="s">
        <v>783</v>
      </c>
      <c r="B554" s="3"/>
      <c r="C554" s="3"/>
      <c r="D554" s="33">
        <f>SUM(E554:DZ554)</f>
        <v>204.30000000000513</v>
      </c>
      <c r="E554" s="9">
        <v>0</v>
      </c>
      <c r="F554" s="9">
        <v>37.500000000000227</v>
      </c>
      <c r="G554" s="9">
        <v>39.600000000000364</v>
      </c>
      <c r="H554" s="9">
        <v>23.100000000000136</v>
      </c>
      <c r="I554" s="9">
        <v>14.400000000000091</v>
      </c>
      <c r="J554" s="9">
        <v>44.400000000000318</v>
      </c>
      <c r="K554" s="9">
        <v>0</v>
      </c>
      <c r="L554" s="9">
        <v>11.700000000000001</v>
      </c>
      <c r="M554" s="9">
        <v>0</v>
      </c>
      <c r="N554" s="9">
        <v>0</v>
      </c>
      <c r="O554" s="9">
        <v>33.600000000004002</v>
      </c>
      <c r="P554" s="9">
        <v>0</v>
      </c>
      <c r="Q554" s="9">
        <v>0</v>
      </c>
      <c r="R554" s="556">
        <v>0</v>
      </c>
      <c r="S554" s="556">
        <v>0</v>
      </c>
      <c r="U554" s="557"/>
      <c r="V554" s="554"/>
      <c r="W554" s="348"/>
      <c r="X554" s="555"/>
      <c r="Y554" s="554"/>
    </row>
    <row r="555" spans="1:25" ht="15.75">
      <c r="A555" s="60" t="s">
        <v>13</v>
      </c>
      <c r="B555" s="3"/>
      <c r="C555" s="3"/>
      <c r="D555" s="33">
        <f>SUM(E555:DZ555)</f>
        <v>117.0000000000004</v>
      </c>
      <c r="E555" s="9">
        <v>0</v>
      </c>
      <c r="F555" s="9">
        <v>59.000000000000057</v>
      </c>
      <c r="G555" s="9">
        <v>3.0000000000001137</v>
      </c>
      <c r="H555" s="9">
        <v>28.499999999999773</v>
      </c>
      <c r="I555" s="9">
        <v>0</v>
      </c>
      <c r="J555" s="9">
        <v>0</v>
      </c>
      <c r="K555" s="9">
        <v>10.999999999999545</v>
      </c>
      <c r="L555" s="9">
        <v>11</v>
      </c>
      <c r="M555" s="9">
        <v>0</v>
      </c>
      <c r="N555" s="9">
        <v>0</v>
      </c>
      <c r="O555" s="9">
        <v>4.5000000000009095</v>
      </c>
      <c r="P555" s="9">
        <v>0</v>
      </c>
      <c r="Q555" s="9">
        <v>0</v>
      </c>
      <c r="R555" s="556">
        <v>0</v>
      </c>
      <c r="S555" s="556">
        <v>0</v>
      </c>
      <c r="U555" s="557"/>
      <c r="V555" s="554"/>
      <c r="W555" s="348"/>
      <c r="X555" s="555"/>
      <c r="Y555" s="554"/>
    </row>
    <row r="556" spans="1:25" ht="15.75">
      <c r="A556" s="3" t="s">
        <v>734</v>
      </c>
      <c r="B556" s="3"/>
      <c r="C556" s="3"/>
      <c r="D556" s="33">
        <f>SUM(E556:DZ556)</f>
        <v>284.50000000000045</v>
      </c>
      <c r="E556" s="9">
        <v>0</v>
      </c>
      <c r="F556" s="9">
        <v>36.899999999999977</v>
      </c>
      <c r="G556" s="9">
        <v>48.799999999999955</v>
      </c>
      <c r="H556" s="9">
        <v>12.599999999999909</v>
      </c>
      <c r="I556" s="9">
        <v>1.2000000000000455</v>
      </c>
      <c r="J556" s="9">
        <v>75.800000000000409</v>
      </c>
      <c r="K556" s="9">
        <v>4.1999999999998181</v>
      </c>
      <c r="L556" s="9">
        <v>63.9</v>
      </c>
      <c r="M556" s="9">
        <v>0</v>
      </c>
      <c r="N556" s="9">
        <v>0</v>
      </c>
      <c r="O556" s="9">
        <v>22.500000000001819</v>
      </c>
      <c r="P556" s="9">
        <v>18.599999999998545</v>
      </c>
      <c r="Q556" s="9">
        <v>0</v>
      </c>
      <c r="R556" s="556">
        <v>0</v>
      </c>
      <c r="S556" s="556">
        <v>0</v>
      </c>
      <c r="U556" s="554"/>
      <c r="V556" s="554"/>
      <c r="W556" s="347"/>
      <c r="X556" s="555"/>
      <c r="Y556" s="554"/>
    </row>
    <row r="557" spans="1:25" ht="15.75">
      <c r="A557" s="60" t="s">
        <v>15</v>
      </c>
      <c r="B557" s="3"/>
      <c r="C557" s="3"/>
      <c r="D557" s="33">
        <f>SUM(E557:DZ557)</f>
        <v>217.59999999999803</v>
      </c>
      <c r="E557" s="9">
        <v>0</v>
      </c>
      <c r="F557" s="9">
        <v>1.5</v>
      </c>
      <c r="G557" s="9">
        <v>12.200000000000045</v>
      </c>
      <c r="H557" s="9">
        <v>18.300000000000182</v>
      </c>
      <c r="I557" s="9">
        <v>3.8999999999998636</v>
      </c>
      <c r="J557" s="9">
        <v>60.100000000000136</v>
      </c>
      <c r="K557" s="9">
        <v>0</v>
      </c>
      <c r="L557" s="9">
        <v>71.199999999999989</v>
      </c>
      <c r="M557" s="9">
        <v>0</v>
      </c>
      <c r="N557" s="9">
        <v>19.199999999998909</v>
      </c>
      <c r="O557" s="9">
        <v>31.199999999998909</v>
      </c>
      <c r="P557" s="9">
        <v>0</v>
      </c>
      <c r="Q557" s="9">
        <v>0</v>
      </c>
      <c r="R557" s="556">
        <v>0</v>
      </c>
      <c r="S557" s="556">
        <v>0</v>
      </c>
      <c r="U557" s="557"/>
      <c r="V557" s="554"/>
      <c r="W557" s="347"/>
      <c r="X557" s="555"/>
      <c r="Y557" s="554"/>
    </row>
    <row r="558" spans="1:25" ht="15.75">
      <c r="A558" s="3" t="s">
        <v>3394</v>
      </c>
      <c r="B558" s="3"/>
      <c r="C558" s="3"/>
      <c r="D558" s="33">
        <f>SUM(E558:DZ558)</f>
        <v>197.80000000000041</v>
      </c>
      <c r="E558" s="9">
        <v>0</v>
      </c>
      <c r="F558" s="9">
        <v>44.899999999999864</v>
      </c>
      <c r="G558" s="9">
        <v>0</v>
      </c>
      <c r="H558" s="9">
        <v>34.500000000000227</v>
      </c>
      <c r="I558" s="9">
        <v>13.200000000000728</v>
      </c>
      <c r="J558" s="9">
        <v>44.400000000000318</v>
      </c>
      <c r="K558" s="9">
        <v>0</v>
      </c>
      <c r="L558" s="9">
        <v>13</v>
      </c>
      <c r="M558" s="9">
        <v>0</v>
      </c>
      <c r="N558" s="9">
        <v>0</v>
      </c>
      <c r="O558" s="9">
        <v>47.799999999999272</v>
      </c>
      <c r="P558" s="9">
        <v>0</v>
      </c>
      <c r="Q558" s="9">
        <v>0</v>
      </c>
      <c r="R558" s="556">
        <v>0</v>
      </c>
      <c r="S558" s="556">
        <v>0</v>
      </c>
      <c r="U558" s="554"/>
      <c r="V558" s="554"/>
      <c r="W558" s="360"/>
      <c r="X558" s="555"/>
      <c r="Y558" s="554"/>
    </row>
    <row r="559" spans="1:25" ht="15.75">
      <c r="A559" s="60" t="s">
        <v>2007</v>
      </c>
      <c r="B559" s="3"/>
      <c r="C559" s="3"/>
      <c r="D559" s="33">
        <f>SUM(E559:DZ559)</f>
        <v>234.80000000000103</v>
      </c>
      <c r="E559" s="9">
        <v>7.7000000000001592</v>
      </c>
      <c r="F559" s="9">
        <v>47.400000000000318</v>
      </c>
      <c r="G559" s="9">
        <v>35.700000000000273</v>
      </c>
      <c r="H559" s="9">
        <v>20.400000000000546</v>
      </c>
      <c r="I559" s="9">
        <v>14.000000000000455</v>
      </c>
      <c r="J559" s="9">
        <v>22.600000000000364</v>
      </c>
      <c r="K559" s="9">
        <v>0</v>
      </c>
      <c r="L559" s="9">
        <v>10.799999999999999</v>
      </c>
      <c r="M559" s="9">
        <v>0</v>
      </c>
      <c r="N559" s="9">
        <v>0</v>
      </c>
      <c r="O559" s="9">
        <v>58.500000000000909</v>
      </c>
      <c r="P559" s="9">
        <v>14.399999999999636</v>
      </c>
      <c r="Q559" s="9">
        <v>3.2999999999983629</v>
      </c>
      <c r="R559" s="556">
        <v>0</v>
      </c>
      <c r="S559" s="556">
        <v>0</v>
      </c>
      <c r="U559" s="557"/>
      <c r="V559" s="554"/>
      <c r="W559" s="348"/>
      <c r="X559" s="555"/>
      <c r="Y559" s="554"/>
    </row>
    <row r="560" spans="1:25" ht="15.75">
      <c r="A560" s="60" t="s">
        <v>17</v>
      </c>
      <c r="B560" s="3"/>
      <c r="C560" s="3"/>
      <c r="D560" s="33">
        <f>SUM(E560:DZ560)</f>
        <v>252.49999999999807</v>
      </c>
      <c r="E560" s="9">
        <v>0</v>
      </c>
      <c r="F560" s="9">
        <v>35</v>
      </c>
      <c r="G560" s="9">
        <v>39.199999999999932</v>
      </c>
      <c r="H560" s="9">
        <v>64.199999999999818</v>
      </c>
      <c r="I560" s="9">
        <v>0</v>
      </c>
      <c r="J560" s="9">
        <v>48.100000000000136</v>
      </c>
      <c r="K560" s="9">
        <v>0</v>
      </c>
      <c r="L560" s="9">
        <v>30</v>
      </c>
      <c r="M560" s="9">
        <v>0</v>
      </c>
      <c r="N560" s="9">
        <v>0</v>
      </c>
      <c r="O560" s="9">
        <v>35.999999999998181</v>
      </c>
      <c r="P560" s="9">
        <v>0</v>
      </c>
      <c r="Q560" s="9">
        <v>0</v>
      </c>
      <c r="R560" s="556">
        <v>0</v>
      </c>
      <c r="S560" s="556">
        <v>0</v>
      </c>
      <c r="U560" s="557"/>
      <c r="V560" s="554"/>
      <c r="W560" s="347"/>
      <c r="X560" s="555"/>
      <c r="Y560" s="554"/>
    </row>
    <row r="561" spans="1:25" ht="15.75">
      <c r="A561" s="3" t="s">
        <v>757</v>
      </c>
      <c r="B561" s="3"/>
      <c r="C561" s="3"/>
      <c r="D561" s="33">
        <f>SUM(E561:DZ561)</f>
        <v>147.99999999999835</v>
      </c>
      <c r="E561" s="9">
        <v>0</v>
      </c>
      <c r="F561" s="9">
        <v>23.800000000000011</v>
      </c>
      <c r="G561" s="9">
        <v>50.199999999999932</v>
      </c>
      <c r="H561" s="9">
        <v>0</v>
      </c>
      <c r="I561" s="9">
        <v>0</v>
      </c>
      <c r="J561" s="9">
        <v>41.899999999999864</v>
      </c>
      <c r="K561" s="9">
        <v>0</v>
      </c>
      <c r="L561" s="9">
        <v>28.5</v>
      </c>
      <c r="M561" s="9">
        <v>0</v>
      </c>
      <c r="N561" s="9">
        <v>0</v>
      </c>
      <c r="O561" s="9">
        <v>3.5999999999985448</v>
      </c>
      <c r="P561" s="9">
        <v>0</v>
      </c>
      <c r="Q561" s="9">
        <v>0</v>
      </c>
      <c r="R561" s="556">
        <v>0</v>
      </c>
      <c r="S561" s="556">
        <v>0</v>
      </c>
      <c r="U561" s="554"/>
      <c r="V561" s="554"/>
      <c r="W561" s="347"/>
      <c r="X561" s="555"/>
      <c r="Y561" s="554"/>
    </row>
    <row r="562" spans="1:25" ht="15.75">
      <c r="A562" s="3" t="s">
        <v>162</v>
      </c>
      <c r="B562" s="3"/>
      <c r="C562" s="3"/>
      <c r="D562" s="33">
        <f>SUM(E562:DZ562)</f>
        <v>235.49999999999983</v>
      </c>
      <c r="E562" s="9">
        <v>0</v>
      </c>
      <c r="F562" s="9">
        <v>27.499999999999886</v>
      </c>
      <c r="G562" s="9">
        <v>71.199999999999932</v>
      </c>
      <c r="H562" s="9">
        <v>35.199999999999818</v>
      </c>
      <c r="I562" s="9">
        <v>31.200000000000045</v>
      </c>
      <c r="J562" s="9">
        <v>62.600000000000136</v>
      </c>
      <c r="K562" s="9">
        <v>0</v>
      </c>
      <c r="L562" s="9">
        <v>7.8000000000000007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556">
        <v>0</v>
      </c>
      <c r="S562" s="556">
        <v>0</v>
      </c>
      <c r="U562" s="554"/>
      <c r="V562" s="554"/>
      <c r="W562" s="347"/>
      <c r="X562" s="555"/>
      <c r="Y562" s="554"/>
    </row>
    <row r="563" spans="1:25" ht="15.75">
      <c r="A563" s="3" t="s">
        <v>3373</v>
      </c>
      <c r="B563" s="3"/>
      <c r="C563" s="3"/>
      <c r="D563" s="33">
        <f>SUM(E563:DZ563)</f>
        <v>289.30000000000246</v>
      </c>
      <c r="E563" s="9">
        <v>0</v>
      </c>
      <c r="F563" s="9">
        <v>41.599999999999909</v>
      </c>
      <c r="G563" s="9">
        <v>53.200000000000159</v>
      </c>
      <c r="H563" s="9">
        <v>2.4000000000003183</v>
      </c>
      <c r="I563" s="9">
        <v>28.799999999999955</v>
      </c>
      <c r="J563" s="9">
        <v>62.599999999999909</v>
      </c>
      <c r="K563" s="9">
        <v>0</v>
      </c>
      <c r="L563" s="9">
        <v>78.600000000000009</v>
      </c>
      <c r="M563" s="9">
        <v>0</v>
      </c>
      <c r="N563" s="9">
        <v>16.500000000001819</v>
      </c>
      <c r="O563" s="9">
        <v>5.6000000000003638</v>
      </c>
      <c r="P563" s="9">
        <v>0</v>
      </c>
      <c r="Q563" s="9">
        <v>0</v>
      </c>
      <c r="R563" s="556">
        <v>0</v>
      </c>
      <c r="S563" s="556">
        <v>0</v>
      </c>
      <c r="U563" s="554"/>
      <c r="V563" s="554"/>
      <c r="W563" s="360"/>
      <c r="X563" s="555"/>
      <c r="Y563" s="554"/>
    </row>
    <row r="564" spans="1:25" ht="15.75">
      <c r="A564" s="3" t="s">
        <v>3398</v>
      </c>
      <c r="B564" s="3"/>
      <c r="C564" s="3"/>
      <c r="D564" s="33">
        <f>SUM(E564:DZ564)</f>
        <v>116.49999999999932</v>
      </c>
      <c r="E564" s="9">
        <v>0</v>
      </c>
      <c r="F564" s="9">
        <v>13.5</v>
      </c>
      <c r="G564" s="9">
        <v>2.5999999999999091</v>
      </c>
      <c r="H564" s="9">
        <v>9.8999999999998636</v>
      </c>
      <c r="I564" s="9">
        <v>0</v>
      </c>
      <c r="J564" s="9">
        <v>45.499999999999545</v>
      </c>
      <c r="K564" s="9">
        <v>0</v>
      </c>
      <c r="L564" s="9">
        <v>0</v>
      </c>
      <c r="M564" s="9">
        <v>0</v>
      </c>
      <c r="N564" s="9">
        <v>28.5</v>
      </c>
      <c r="O564" s="9">
        <v>6.7000000000007276</v>
      </c>
      <c r="P564" s="9">
        <v>0</v>
      </c>
      <c r="Q564" s="9">
        <v>9.7999999999992724</v>
      </c>
      <c r="R564" s="556">
        <v>0</v>
      </c>
      <c r="S564" s="556">
        <v>0</v>
      </c>
      <c r="U564" s="554"/>
      <c r="V564" s="554"/>
      <c r="W564" s="360"/>
      <c r="X564" s="555"/>
      <c r="Y564" s="554"/>
    </row>
    <row r="565" spans="1:25" ht="15.75">
      <c r="A565" s="3" t="s">
        <v>3376</v>
      </c>
      <c r="B565" s="3"/>
      <c r="C565" s="3"/>
      <c r="D565" s="33">
        <f>SUM(E565:DZ565)</f>
        <v>125.2000000000001</v>
      </c>
      <c r="E565" s="9">
        <v>0</v>
      </c>
      <c r="F565" s="9">
        <v>22.10000000000008</v>
      </c>
      <c r="G565" s="9">
        <v>10.100000000000023</v>
      </c>
      <c r="H565" s="9">
        <v>0</v>
      </c>
      <c r="I565" s="9">
        <v>1.2000000000000455</v>
      </c>
      <c r="J565" s="9">
        <v>55.499999999999773</v>
      </c>
      <c r="K565" s="9">
        <v>0</v>
      </c>
      <c r="L565" s="9">
        <v>0</v>
      </c>
      <c r="M565" s="9">
        <v>0</v>
      </c>
      <c r="N565" s="9">
        <v>0</v>
      </c>
      <c r="O565" s="9">
        <v>3.8999999999996362</v>
      </c>
      <c r="P565" s="9">
        <v>2.4000000000005457</v>
      </c>
      <c r="Q565" s="9">
        <v>30</v>
      </c>
      <c r="R565" s="556">
        <v>0</v>
      </c>
      <c r="S565" s="556">
        <v>0</v>
      </c>
      <c r="U565" s="554"/>
      <c r="V565" s="554"/>
      <c r="W565" s="360"/>
      <c r="X565" s="555"/>
      <c r="Y565" s="554"/>
    </row>
    <row r="566" spans="1:25" ht="15.75">
      <c r="A566" s="82" t="s">
        <v>1643</v>
      </c>
      <c r="B566" s="3"/>
      <c r="C566" s="3"/>
      <c r="D566" s="33">
        <f>SUM(E566:DZ566)</f>
        <v>231.29999999999814</v>
      </c>
      <c r="E566" s="9">
        <v>0</v>
      </c>
      <c r="F566" s="9">
        <v>35.799999999999955</v>
      </c>
      <c r="G566" s="9">
        <v>40.599999999999909</v>
      </c>
      <c r="H566" s="9">
        <v>17.500000000000227</v>
      </c>
      <c r="I566" s="9">
        <v>4.2000000000002728</v>
      </c>
      <c r="J566" s="9">
        <v>48.100000000000136</v>
      </c>
      <c r="K566" s="9">
        <v>0</v>
      </c>
      <c r="L566" s="9">
        <v>0</v>
      </c>
      <c r="M566" s="9">
        <v>0</v>
      </c>
      <c r="N566" s="9">
        <v>31.099999999998545</v>
      </c>
      <c r="O566" s="9">
        <v>38.999999999997272</v>
      </c>
      <c r="P566" s="9">
        <v>15.000000000001819</v>
      </c>
      <c r="Q566" s="9">
        <v>0</v>
      </c>
      <c r="R566" s="556">
        <v>0</v>
      </c>
      <c r="S566" s="556">
        <v>0</v>
      </c>
      <c r="U566" s="225"/>
      <c r="V566" s="554"/>
      <c r="W566" s="347"/>
      <c r="X566" s="555"/>
      <c r="Y566" s="554"/>
    </row>
    <row r="567" spans="1:25" ht="15.75">
      <c r="A567" s="3" t="s">
        <v>3372</v>
      </c>
      <c r="B567" s="3"/>
      <c r="C567" s="3"/>
      <c r="D567" s="33">
        <f>SUM(E567:DZ567)</f>
        <v>154.20000000000158</v>
      </c>
      <c r="E567" s="9">
        <v>5.5</v>
      </c>
      <c r="F567" s="9">
        <v>33.199999999999932</v>
      </c>
      <c r="G567" s="9">
        <v>57.899999999999864</v>
      </c>
      <c r="H567" s="9">
        <v>0</v>
      </c>
      <c r="I567" s="9">
        <v>0</v>
      </c>
      <c r="J567" s="9">
        <v>40.699999999999591</v>
      </c>
      <c r="K567" s="9">
        <v>0</v>
      </c>
      <c r="L567" s="9">
        <v>11.3</v>
      </c>
      <c r="M567" s="9">
        <v>0</v>
      </c>
      <c r="N567" s="9">
        <v>0</v>
      </c>
      <c r="O567" s="9">
        <v>0</v>
      </c>
      <c r="P567" s="9">
        <v>5.6000000000021828</v>
      </c>
      <c r="Q567" s="9">
        <v>0</v>
      </c>
      <c r="R567" s="556">
        <v>0</v>
      </c>
      <c r="S567" s="556">
        <v>0</v>
      </c>
      <c r="U567" s="554"/>
      <c r="V567" s="554"/>
      <c r="W567" s="360"/>
      <c r="X567" s="555"/>
      <c r="Y567" s="554"/>
    </row>
    <row r="568" spans="1:25" ht="15.75">
      <c r="A568" s="3" t="s">
        <v>800</v>
      </c>
      <c r="B568" s="3"/>
      <c r="C568" s="3"/>
      <c r="D568" s="33">
        <f>SUM(E568:DZ568)</f>
        <v>331.00000000000148</v>
      </c>
      <c r="E568" s="9">
        <v>0</v>
      </c>
      <c r="F568" s="9">
        <v>37.500000000000227</v>
      </c>
      <c r="G568" s="9">
        <v>68.400000000000091</v>
      </c>
      <c r="H568" s="9">
        <v>47.199999999999818</v>
      </c>
      <c r="I568" s="9">
        <v>0</v>
      </c>
      <c r="J568" s="9">
        <v>48.099999999999909</v>
      </c>
      <c r="K568" s="9">
        <v>0</v>
      </c>
      <c r="L568" s="9">
        <v>85.4</v>
      </c>
      <c r="M568" s="9">
        <v>0</v>
      </c>
      <c r="N568" s="9">
        <v>15.600000000000364</v>
      </c>
      <c r="O568" s="9">
        <v>28.800000000001091</v>
      </c>
      <c r="P568" s="9">
        <v>0</v>
      </c>
      <c r="Q568" s="9">
        <v>0</v>
      </c>
      <c r="R568" s="556">
        <v>0</v>
      </c>
      <c r="S568" s="556">
        <v>0</v>
      </c>
      <c r="U568" s="557"/>
      <c r="V568" s="554"/>
      <c r="W568" s="347"/>
      <c r="X568" s="555"/>
      <c r="Y568" s="554"/>
    </row>
    <row r="569" spans="1:25" ht="15.75">
      <c r="A569" s="60" t="s">
        <v>4497</v>
      </c>
      <c r="B569" s="3"/>
      <c r="C569" s="3"/>
      <c r="D569" s="33">
        <f>SUM(E569:DZ569)</f>
        <v>273.29999999999404</v>
      </c>
      <c r="E569" s="9">
        <v>0</v>
      </c>
      <c r="F569" s="9">
        <v>64.199999999999818</v>
      </c>
      <c r="G569" s="9">
        <v>40.600000000000136</v>
      </c>
      <c r="H569" s="9">
        <v>43.699999999999818</v>
      </c>
      <c r="I569" s="9">
        <v>0</v>
      </c>
      <c r="J569" s="9">
        <v>51.799999999999727</v>
      </c>
      <c r="K569" s="9">
        <v>0</v>
      </c>
      <c r="L569" s="9">
        <v>13</v>
      </c>
      <c r="M569" s="9">
        <v>0</v>
      </c>
      <c r="N569" s="9">
        <v>0</v>
      </c>
      <c r="O569" s="9">
        <v>37.19999999999709</v>
      </c>
      <c r="P569" s="9">
        <v>22.799999999997453</v>
      </c>
      <c r="Q569" s="9">
        <v>0</v>
      </c>
      <c r="R569" s="556">
        <v>0</v>
      </c>
      <c r="S569" s="556">
        <v>0</v>
      </c>
      <c r="U569" s="557"/>
      <c r="V569" s="554"/>
      <c r="W569" s="347"/>
      <c r="X569" s="555"/>
      <c r="Y569" s="554"/>
    </row>
    <row r="570" spans="1:25" ht="15.75">
      <c r="A570" s="3" t="s">
        <v>796</v>
      </c>
      <c r="B570" s="3"/>
      <c r="C570" s="3"/>
      <c r="D570" s="33">
        <f>SUM(E570:DZ570)</f>
        <v>136.30000000000041</v>
      </c>
      <c r="E570" s="9">
        <v>0</v>
      </c>
      <c r="F570" s="9">
        <v>19.199999999999932</v>
      </c>
      <c r="G570" s="9">
        <v>69.100000000000023</v>
      </c>
      <c r="H570" s="9">
        <v>0</v>
      </c>
      <c r="I570" s="9">
        <v>0</v>
      </c>
      <c r="J570" s="9">
        <v>44.400000000000091</v>
      </c>
      <c r="K570" s="9">
        <v>0</v>
      </c>
      <c r="L570" s="9">
        <v>0</v>
      </c>
      <c r="M570" s="9">
        <v>0</v>
      </c>
      <c r="N570" s="9">
        <v>0</v>
      </c>
      <c r="O570" s="9">
        <v>3.6000000000003638</v>
      </c>
      <c r="P570" s="9">
        <v>0</v>
      </c>
      <c r="Q570" s="9">
        <v>0</v>
      </c>
      <c r="R570" s="556">
        <v>0</v>
      </c>
      <c r="S570" s="556">
        <v>0</v>
      </c>
      <c r="U570" s="554"/>
      <c r="V570" s="554"/>
      <c r="W570" s="347"/>
      <c r="X570" s="555"/>
      <c r="Y570" s="554"/>
    </row>
    <row r="571" spans="1:25" ht="15.75">
      <c r="A571" t="s">
        <v>21</v>
      </c>
      <c r="B571" s="3"/>
      <c r="C571" s="3"/>
      <c r="D571" s="33">
        <f>SUM(E571:DZ571)</f>
        <v>279.29999999999961</v>
      </c>
      <c r="E571" s="9">
        <v>0</v>
      </c>
      <c r="F571" s="9">
        <v>37.5</v>
      </c>
      <c r="G571" s="9">
        <v>57.399999999999977</v>
      </c>
      <c r="H571" s="9">
        <v>83.599999999999909</v>
      </c>
      <c r="I571" s="9">
        <v>0</v>
      </c>
      <c r="J571" s="9">
        <v>44.400000000000091</v>
      </c>
      <c r="K571" s="9">
        <v>0</v>
      </c>
      <c r="L571" s="9">
        <v>14</v>
      </c>
      <c r="M571" s="9">
        <v>0</v>
      </c>
      <c r="N571" s="9">
        <v>11.199999999998909</v>
      </c>
      <c r="O571" s="9">
        <v>31.200000000000728</v>
      </c>
      <c r="P571" s="9">
        <v>0</v>
      </c>
      <c r="Q571" s="9">
        <v>0</v>
      </c>
      <c r="R571" s="556">
        <v>0</v>
      </c>
      <c r="S571" s="556">
        <v>0</v>
      </c>
      <c r="U571" s="554"/>
      <c r="V571" s="554"/>
      <c r="W571" s="347"/>
      <c r="X571" s="555"/>
      <c r="Y571" s="554"/>
    </row>
    <row r="572" spans="1:25" ht="15.75">
      <c r="A572" s="3" t="s">
        <v>141</v>
      </c>
      <c r="B572" s="3"/>
      <c r="C572" s="3"/>
      <c r="D572" s="33">
        <f>SUM(E572:DZ572)</f>
        <v>175.59999999999886</v>
      </c>
      <c r="E572" s="9">
        <v>0</v>
      </c>
      <c r="F572" s="9">
        <v>3.2999999999999545</v>
      </c>
      <c r="G572" s="9">
        <v>7.7000000000002728</v>
      </c>
      <c r="H572" s="9">
        <v>48.399999999999636</v>
      </c>
      <c r="I572" s="9">
        <v>19.199999999999591</v>
      </c>
      <c r="J572" s="9">
        <v>44.399999999999409</v>
      </c>
      <c r="K572" s="9">
        <v>0</v>
      </c>
      <c r="L572" s="9">
        <v>52.6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556">
        <v>0</v>
      </c>
      <c r="S572" s="556">
        <v>0</v>
      </c>
      <c r="U572" s="554"/>
      <c r="V572" s="554"/>
      <c r="W572" s="347"/>
      <c r="X572" s="555"/>
      <c r="Y572" s="554"/>
    </row>
    <row r="573" spans="1:25" ht="15.75">
      <c r="A573" s="60" t="s">
        <v>3365</v>
      </c>
      <c r="B573" s="3"/>
      <c r="C573" s="3"/>
      <c r="D573" s="33">
        <f>SUM(E573:DZ573)</f>
        <v>143.30000000000052</v>
      </c>
      <c r="E573" s="9">
        <v>9.1000000000000227</v>
      </c>
      <c r="F573" s="9">
        <v>30</v>
      </c>
      <c r="G573" s="9">
        <v>14.700000000000045</v>
      </c>
      <c r="H573" s="9">
        <v>0</v>
      </c>
      <c r="I573" s="9">
        <v>40.2999999999995</v>
      </c>
      <c r="J573" s="9">
        <v>48.099999999999682</v>
      </c>
      <c r="K573" s="9">
        <v>0</v>
      </c>
      <c r="L573" s="9">
        <v>0</v>
      </c>
      <c r="M573" s="9">
        <v>0</v>
      </c>
      <c r="N573" s="9">
        <v>1.1000000000012733</v>
      </c>
      <c r="O573" s="9">
        <v>0</v>
      </c>
      <c r="P573" s="9">
        <v>0</v>
      </c>
      <c r="Q573" s="9">
        <v>0</v>
      </c>
      <c r="R573" s="556">
        <v>0</v>
      </c>
      <c r="S573" s="556">
        <v>0</v>
      </c>
      <c r="U573" s="557"/>
      <c r="V573" s="554"/>
      <c r="W573" s="348"/>
      <c r="X573" s="555"/>
      <c r="Y573" s="554"/>
    </row>
    <row r="574" spans="1:25" ht="15.75">
      <c r="A574" s="60" t="s">
        <v>2026</v>
      </c>
      <c r="B574" s="3"/>
      <c r="C574" s="3"/>
      <c r="D574" s="33">
        <f>SUM(E574:DZ574)</f>
        <v>246.80000000000004</v>
      </c>
      <c r="E574" s="9">
        <v>0</v>
      </c>
      <c r="F574" s="9">
        <v>20.799999999999841</v>
      </c>
      <c r="G574" s="9">
        <v>47.499999999999886</v>
      </c>
      <c r="H574" s="9">
        <v>88.500000000000227</v>
      </c>
      <c r="I574" s="9">
        <v>0</v>
      </c>
      <c r="J574" s="9">
        <v>44.400000000000091</v>
      </c>
      <c r="K574" s="9">
        <v>0</v>
      </c>
      <c r="L574" s="9">
        <v>18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556">
        <v>27.599999999999998</v>
      </c>
      <c r="S574" s="556">
        <v>0</v>
      </c>
      <c r="U574" s="557"/>
      <c r="V574" s="554"/>
      <c r="W574" s="347"/>
      <c r="X574" s="555"/>
      <c r="Y574" s="554"/>
    </row>
    <row r="575" spans="1:25" ht="15.75">
      <c r="A575" s="3" t="s">
        <v>3375</v>
      </c>
      <c r="B575" s="3"/>
      <c r="C575" s="3"/>
      <c r="D575" s="33">
        <f>SUM(E575:DZ575)</f>
        <v>183.30000000000211</v>
      </c>
      <c r="E575" s="9">
        <v>0</v>
      </c>
      <c r="F575" s="9">
        <v>73.200000000000273</v>
      </c>
      <c r="G575" s="9">
        <v>53.900000000000205</v>
      </c>
      <c r="H575" s="9">
        <v>0</v>
      </c>
      <c r="I575" s="9">
        <v>0</v>
      </c>
      <c r="J575" s="9">
        <v>40.699999999999818</v>
      </c>
      <c r="K575" s="9">
        <v>0</v>
      </c>
      <c r="L575" s="9">
        <v>14</v>
      </c>
      <c r="M575" s="9">
        <v>0</v>
      </c>
      <c r="N575" s="9">
        <v>0</v>
      </c>
      <c r="O575" s="9">
        <v>1.500000000001819</v>
      </c>
      <c r="P575" s="9">
        <v>0</v>
      </c>
      <c r="Q575" s="9">
        <v>0</v>
      </c>
      <c r="R575" s="556">
        <v>0</v>
      </c>
      <c r="S575" s="556">
        <v>0</v>
      </c>
      <c r="U575" s="554"/>
      <c r="V575" s="554"/>
      <c r="W575" s="360"/>
      <c r="X575" s="555"/>
      <c r="Y575" s="554"/>
    </row>
    <row r="576" spans="1:25" ht="15.75">
      <c r="A576" s="60" t="s">
        <v>2027</v>
      </c>
      <c r="B576" s="3"/>
      <c r="C576" s="3"/>
      <c r="D576" s="33">
        <f>SUM(E576:DZ576)</f>
        <v>338.79999999999029</v>
      </c>
      <c r="E576" s="9">
        <v>0</v>
      </c>
      <c r="F576" s="9">
        <v>21.599999999999795</v>
      </c>
      <c r="G576" s="9">
        <v>47.799999999999727</v>
      </c>
      <c r="H576" s="9">
        <v>12.600000000000364</v>
      </c>
      <c r="I576" s="9">
        <v>18.000000000000455</v>
      </c>
      <c r="J576" s="9">
        <v>60.100000000000136</v>
      </c>
      <c r="K576" s="9">
        <v>0</v>
      </c>
      <c r="L576" s="9">
        <v>96.999999999999986</v>
      </c>
      <c r="M576" s="9">
        <v>0</v>
      </c>
      <c r="N576" s="9">
        <v>18.199999999998909</v>
      </c>
      <c r="O576" s="9">
        <v>46.69999999999709</v>
      </c>
      <c r="P576" s="9">
        <v>16.799999999993815</v>
      </c>
      <c r="Q576" s="9">
        <v>0</v>
      </c>
      <c r="R576" s="556">
        <v>0</v>
      </c>
      <c r="S576" s="556">
        <v>0</v>
      </c>
      <c r="U576" s="557"/>
      <c r="V576" s="554"/>
      <c r="W576" s="347"/>
      <c r="X576" s="555"/>
      <c r="Y576" s="554"/>
    </row>
    <row r="577" spans="1:25" ht="15.75">
      <c r="A577" s="82" t="s">
        <v>1644</v>
      </c>
      <c r="B577" s="3"/>
      <c r="C577" s="3"/>
      <c r="D577" s="33">
        <f>SUM(E577:DZ577)</f>
        <v>121.05000000000051</v>
      </c>
      <c r="E577" s="9">
        <v>0</v>
      </c>
      <c r="F577" s="9">
        <v>0</v>
      </c>
      <c r="G577" s="9">
        <v>39.200000000000045</v>
      </c>
      <c r="H577" s="9">
        <v>23.099999999999909</v>
      </c>
      <c r="I577" s="9">
        <v>18.800000000000182</v>
      </c>
      <c r="J577" s="9">
        <v>14.600000000000364</v>
      </c>
      <c r="K577" s="9">
        <v>0</v>
      </c>
      <c r="L577" s="9">
        <v>22.95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556">
        <v>2.4</v>
      </c>
      <c r="S577" s="556">
        <v>0</v>
      </c>
      <c r="U577" s="225"/>
      <c r="V577" s="554"/>
      <c r="W577" s="347"/>
      <c r="X577" s="555"/>
      <c r="Y577" s="554"/>
    </row>
    <row r="578" spans="1:25" ht="15.75">
      <c r="A578" s="3" t="s">
        <v>762</v>
      </c>
      <c r="B578" s="3"/>
      <c r="C578" s="3"/>
      <c r="D578" s="33">
        <f>SUM(E578:DZ578)</f>
        <v>285.70000000000846</v>
      </c>
      <c r="E578" s="9">
        <v>0</v>
      </c>
      <c r="F578" s="9">
        <v>35.899999999999977</v>
      </c>
      <c r="G578" s="9">
        <v>53.799999999999841</v>
      </c>
      <c r="H578" s="9">
        <v>56.399999999999864</v>
      </c>
      <c r="I578" s="9">
        <v>0</v>
      </c>
      <c r="J578" s="9">
        <v>44.399999999999864</v>
      </c>
      <c r="K578" s="9">
        <v>0</v>
      </c>
      <c r="L578" s="9">
        <v>14</v>
      </c>
      <c r="M578" s="9">
        <v>19.600000000001273</v>
      </c>
      <c r="N578" s="9">
        <v>26.400000000001455</v>
      </c>
      <c r="O578" s="9">
        <v>32.400000000003274</v>
      </c>
      <c r="P578" s="9">
        <v>0</v>
      </c>
      <c r="Q578" s="9">
        <v>0</v>
      </c>
      <c r="R578" s="556">
        <v>0</v>
      </c>
      <c r="S578" s="556">
        <v>2.8000000000029104</v>
      </c>
      <c r="U578" s="554"/>
      <c r="V578" s="554"/>
      <c r="W578" s="347"/>
      <c r="X578" s="555"/>
      <c r="Y578" s="554"/>
    </row>
    <row r="579" spans="1:25" ht="15.75">
      <c r="A579" s="3" t="s">
        <v>3374</v>
      </c>
      <c r="B579" s="3"/>
      <c r="C579" s="3"/>
      <c r="D579" s="33">
        <f>SUM(E579:DZ579)</f>
        <v>172.89999999999949</v>
      </c>
      <c r="E579" s="9">
        <v>0</v>
      </c>
      <c r="F579" s="9">
        <v>14.800000000000068</v>
      </c>
      <c r="G579" s="9">
        <v>54.699999999999932</v>
      </c>
      <c r="H579" s="9">
        <v>20.900000000000318</v>
      </c>
      <c r="I579" s="9">
        <v>0</v>
      </c>
      <c r="J579" s="9">
        <v>40.700000000000273</v>
      </c>
      <c r="K579" s="9">
        <v>0</v>
      </c>
      <c r="L579" s="9">
        <v>39.6</v>
      </c>
      <c r="M579" s="9">
        <v>0</v>
      </c>
      <c r="N579" s="9">
        <v>0</v>
      </c>
      <c r="O579" s="9">
        <v>2.1999999999989086</v>
      </c>
      <c r="P579" s="9">
        <v>0</v>
      </c>
      <c r="Q579" s="9">
        <v>0</v>
      </c>
      <c r="R579" s="556">
        <v>0</v>
      </c>
      <c r="S579" s="556">
        <v>0</v>
      </c>
      <c r="U579" s="554"/>
      <c r="V579" s="554"/>
      <c r="W579" s="360"/>
      <c r="X579" s="555"/>
      <c r="Y579" s="554"/>
    </row>
    <row r="580" spans="1:25" ht="15.75">
      <c r="A580" s="3" t="s">
        <v>3381</v>
      </c>
      <c r="B580" s="3"/>
      <c r="C580" s="3"/>
      <c r="D580" s="33">
        <f>SUM(E580:DZ580)</f>
        <v>134.10000000000099</v>
      </c>
      <c r="E580" s="9">
        <v>0</v>
      </c>
      <c r="F580" s="9">
        <v>23.199999999999932</v>
      </c>
      <c r="G580" s="9">
        <v>9.5999999999999659</v>
      </c>
      <c r="H580" s="9">
        <v>0</v>
      </c>
      <c r="I580" s="9">
        <v>0</v>
      </c>
      <c r="J580" s="9">
        <v>50</v>
      </c>
      <c r="K580" s="9">
        <v>0</v>
      </c>
      <c r="L580" s="9">
        <v>0</v>
      </c>
      <c r="M580" s="9">
        <v>0</v>
      </c>
      <c r="N580" s="9">
        <v>51.300000000001091</v>
      </c>
      <c r="O580" s="9">
        <v>0</v>
      </c>
      <c r="P580" s="9">
        <v>0</v>
      </c>
      <c r="Q580" s="9">
        <v>0</v>
      </c>
      <c r="R580" s="556">
        <v>0</v>
      </c>
      <c r="S580" s="556">
        <v>0</v>
      </c>
      <c r="U580" s="554"/>
      <c r="V580" s="554"/>
      <c r="W580" s="360"/>
      <c r="X580" s="555"/>
      <c r="Y580" s="554"/>
    </row>
    <row r="581" spans="1:25" ht="15.75">
      <c r="A581" s="3" t="s">
        <v>763</v>
      </c>
      <c r="B581" s="3"/>
      <c r="C581" s="3"/>
      <c r="D581" s="33">
        <f>SUM(E581:DZ581)</f>
        <v>391.90000000000475</v>
      </c>
      <c r="E581" s="9">
        <v>0</v>
      </c>
      <c r="F581" s="9">
        <v>55.5</v>
      </c>
      <c r="G581" s="9">
        <v>66.999999999999886</v>
      </c>
      <c r="H581" s="9">
        <v>61.499999999999545</v>
      </c>
      <c r="I581" s="9">
        <v>9.5999999999996817</v>
      </c>
      <c r="J581" s="9">
        <v>40.699999999999818</v>
      </c>
      <c r="K581" s="9">
        <v>0</v>
      </c>
      <c r="L581" s="9">
        <v>0</v>
      </c>
      <c r="M581" s="9">
        <v>0</v>
      </c>
      <c r="N581" s="9">
        <v>12.000000000000909</v>
      </c>
      <c r="O581" s="9">
        <v>56.500000000000909</v>
      </c>
      <c r="P581" s="9">
        <v>56.900000000003274</v>
      </c>
      <c r="Q581" s="9">
        <v>32.200000000000728</v>
      </c>
      <c r="R581" s="556">
        <v>0</v>
      </c>
      <c r="S581" s="556">
        <v>0</v>
      </c>
      <c r="U581" s="554"/>
      <c r="V581" s="554"/>
      <c r="W581" s="347"/>
      <c r="X581" s="555"/>
      <c r="Y581" s="554"/>
    </row>
    <row r="582" spans="1:25" ht="15.75">
      <c r="A582" s="60" t="s">
        <v>23</v>
      </c>
      <c r="B582" s="3"/>
      <c r="C582" s="3"/>
      <c r="D582" s="33">
        <f>SUM(E582:DZ582)</f>
        <v>110.30000000000075</v>
      </c>
      <c r="E582" s="9">
        <v>0</v>
      </c>
      <c r="F582" s="9">
        <v>11.699999999999932</v>
      </c>
      <c r="G582" s="9">
        <v>0</v>
      </c>
      <c r="H582" s="9">
        <v>2.2000000000000455</v>
      </c>
      <c r="I582" s="9">
        <v>0</v>
      </c>
      <c r="J582" s="9">
        <v>44.400000000000318</v>
      </c>
      <c r="K582" s="9">
        <v>14.299999999998818</v>
      </c>
      <c r="L582" s="9">
        <v>13.5</v>
      </c>
      <c r="M582" s="9">
        <v>7.7000000000016371</v>
      </c>
      <c r="N582" s="9">
        <v>0</v>
      </c>
      <c r="O582" s="9">
        <v>16.5</v>
      </c>
      <c r="P582" s="9">
        <v>0</v>
      </c>
      <c r="Q582" s="9">
        <v>0</v>
      </c>
      <c r="R582" s="556">
        <v>0</v>
      </c>
      <c r="S582" s="556">
        <v>0</v>
      </c>
      <c r="U582" s="557"/>
      <c r="V582" s="554"/>
      <c r="W582" s="347"/>
      <c r="X582" s="555"/>
      <c r="Y582" s="554"/>
    </row>
    <row r="583" spans="1:25" ht="15.75">
      <c r="A583" s="60" t="s">
        <v>25</v>
      </c>
      <c r="B583" s="3"/>
      <c r="C583" s="3"/>
      <c r="D583" s="33">
        <f>SUM(E583:DZ583)</f>
        <v>291.49999999999926</v>
      </c>
      <c r="E583" s="9">
        <v>0</v>
      </c>
      <c r="F583" s="9">
        <v>66.600000000000136</v>
      </c>
      <c r="G583" s="9">
        <v>32.100000000000136</v>
      </c>
      <c r="H583" s="9">
        <v>56</v>
      </c>
      <c r="I583" s="9">
        <v>0</v>
      </c>
      <c r="J583" s="9">
        <v>44.400000000000091</v>
      </c>
      <c r="K583" s="9">
        <v>0</v>
      </c>
      <c r="L583" s="9">
        <v>43.199999999999996</v>
      </c>
      <c r="M583" s="9">
        <v>0</v>
      </c>
      <c r="N583" s="9">
        <v>0</v>
      </c>
      <c r="O583" s="9">
        <v>33.600000000000364</v>
      </c>
      <c r="P583" s="9">
        <v>15.599999999998545</v>
      </c>
      <c r="Q583" s="9">
        <v>0</v>
      </c>
      <c r="R583" s="556">
        <v>0</v>
      </c>
      <c r="S583" s="556">
        <v>0</v>
      </c>
      <c r="U583" s="554"/>
      <c r="V583" s="554"/>
      <c r="W583" s="347"/>
      <c r="X583" s="555"/>
      <c r="Y583" s="554"/>
    </row>
    <row r="584" spans="1:25" ht="15.75">
      <c r="A584" s="82" t="s">
        <v>1654</v>
      </c>
      <c r="B584" s="3"/>
      <c r="C584" s="3"/>
      <c r="D584" s="33">
        <f>SUM(E584:DZ584)</f>
        <v>301.79999999999717</v>
      </c>
      <c r="E584" s="9">
        <v>18.199999999999989</v>
      </c>
      <c r="F584" s="9">
        <v>32.399999999999977</v>
      </c>
      <c r="G584" s="9">
        <v>34.800000000000068</v>
      </c>
      <c r="H584" s="9">
        <v>29.299999999999727</v>
      </c>
      <c r="I584" s="9">
        <v>62.299999999999727</v>
      </c>
      <c r="J584" s="9">
        <v>44.399999999999864</v>
      </c>
      <c r="K584" s="9">
        <v>0</v>
      </c>
      <c r="L584" s="9">
        <v>0</v>
      </c>
      <c r="M584" s="9">
        <v>0</v>
      </c>
      <c r="N584" s="9">
        <v>0</v>
      </c>
      <c r="O584" s="9">
        <v>58.500000000001819</v>
      </c>
      <c r="P584" s="9">
        <v>17.999999999996362</v>
      </c>
      <c r="Q584" s="9">
        <v>3.8999999999996362</v>
      </c>
      <c r="R584" s="556">
        <v>0</v>
      </c>
      <c r="S584" s="556">
        <v>0</v>
      </c>
      <c r="U584" s="225"/>
      <c r="V584" s="554"/>
      <c r="W584" s="347"/>
      <c r="X584" s="555"/>
      <c r="Y584" s="554"/>
    </row>
    <row r="585" spans="1:25" ht="15.75">
      <c r="A585" s="82" t="s">
        <v>1656</v>
      </c>
      <c r="B585" s="3"/>
      <c r="C585" s="3"/>
      <c r="D585" s="33">
        <f>SUM(E585:DZ585)</f>
        <v>238.99999999999648</v>
      </c>
      <c r="E585" s="9">
        <v>0</v>
      </c>
      <c r="F585" s="9">
        <v>38.600000000000023</v>
      </c>
      <c r="G585" s="9">
        <v>55</v>
      </c>
      <c r="H585" s="9">
        <v>33.200000000000045</v>
      </c>
      <c r="I585" s="9">
        <v>0</v>
      </c>
      <c r="J585" s="9">
        <v>44.399999999999864</v>
      </c>
      <c r="K585" s="9">
        <v>0</v>
      </c>
      <c r="L585" s="9">
        <v>0</v>
      </c>
      <c r="M585" s="9">
        <v>0</v>
      </c>
      <c r="N585" s="9">
        <v>29.899999999998727</v>
      </c>
      <c r="O585" s="9">
        <v>37.899999999997817</v>
      </c>
      <c r="P585" s="9">
        <v>0</v>
      </c>
      <c r="Q585" s="9">
        <v>0</v>
      </c>
      <c r="R585" s="556">
        <v>0</v>
      </c>
      <c r="S585" s="556">
        <v>0</v>
      </c>
      <c r="U585" s="225"/>
      <c r="V585" s="554"/>
      <c r="W585" s="348"/>
      <c r="X585" s="555"/>
      <c r="Y585" s="554"/>
    </row>
    <row r="586" spans="1:25" ht="15.75">
      <c r="A586" s="3" t="s">
        <v>3370</v>
      </c>
      <c r="B586" s="3"/>
      <c r="C586" s="3"/>
      <c r="D586" s="33">
        <f>SUM(E586:DZ586)</f>
        <v>115.00000000000216</v>
      </c>
      <c r="E586" s="9">
        <v>0</v>
      </c>
      <c r="F586" s="9">
        <v>34.300000000000068</v>
      </c>
      <c r="G586" s="9">
        <v>34.799999999999955</v>
      </c>
      <c r="H586" s="9">
        <v>22.799999999999955</v>
      </c>
      <c r="I586" s="9">
        <v>0</v>
      </c>
      <c r="J586" s="9">
        <v>3</v>
      </c>
      <c r="K586" s="9">
        <v>0</v>
      </c>
      <c r="L586" s="9">
        <v>15</v>
      </c>
      <c r="M586" s="9">
        <v>0</v>
      </c>
      <c r="N586" s="9">
        <v>0</v>
      </c>
      <c r="O586" s="9">
        <v>5.1000000000021828</v>
      </c>
      <c r="P586" s="9">
        <v>0</v>
      </c>
      <c r="Q586" s="9">
        <v>0</v>
      </c>
      <c r="R586" s="556">
        <v>0</v>
      </c>
      <c r="S586" s="556">
        <v>0</v>
      </c>
      <c r="U586" s="554"/>
      <c r="V586" s="554"/>
      <c r="W586" s="360"/>
      <c r="X586" s="555"/>
      <c r="Y586" s="554"/>
    </row>
    <row r="587" spans="1:25" ht="15.75">
      <c r="A587" s="3" t="s">
        <v>746</v>
      </c>
      <c r="B587" s="3"/>
      <c r="C587" s="3"/>
      <c r="D587" s="33">
        <f>SUM(E587:DZ587)</f>
        <v>295.80000000000075</v>
      </c>
      <c r="E587" s="9">
        <v>0</v>
      </c>
      <c r="F587" s="9">
        <v>52.099999999999909</v>
      </c>
      <c r="G587" s="9">
        <v>63.700000000000045</v>
      </c>
      <c r="H587" s="9">
        <v>55.999999999999545</v>
      </c>
      <c r="I587" s="9">
        <v>5.5999999999994543</v>
      </c>
      <c r="J587" s="9">
        <v>44.399999999999636</v>
      </c>
      <c r="K587" s="9">
        <v>0</v>
      </c>
      <c r="L587" s="9">
        <v>64.400000000000006</v>
      </c>
      <c r="M587" s="9">
        <v>0</v>
      </c>
      <c r="N587" s="9">
        <v>9.6000000000021828</v>
      </c>
      <c r="O587" s="9">
        <v>0</v>
      </c>
      <c r="P587" s="9">
        <v>0</v>
      </c>
      <c r="Q587" s="9">
        <v>0</v>
      </c>
      <c r="R587" s="556">
        <v>0</v>
      </c>
      <c r="S587" s="556">
        <v>0</v>
      </c>
      <c r="U587" s="554"/>
      <c r="V587" s="554"/>
      <c r="W587" s="347"/>
      <c r="X587" s="555"/>
      <c r="Y587" s="554"/>
    </row>
    <row r="588" spans="1:25" ht="15.75">
      <c r="A588" s="60" t="s">
        <v>27</v>
      </c>
      <c r="B588" s="3"/>
      <c r="C588" s="3"/>
      <c r="D588" s="33">
        <f>SUM(E588:DZ588)</f>
        <v>178.69999999999831</v>
      </c>
      <c r="E588" s="9">
        <v>0</v>
      </c>
      <c r="F588" s="9">
        <v>20.800000000000068</v>
      </c>
      <c r="G588" s="9">
        <v>29.400000000000091</v>
      </c>
      <c r="H588" s="9">
        <v>42.699999999999932</v>
      </c>
      <c r="I588" s="9">
        <v>0</v>
      </c>
      <c r="J588" s="9">
        <v>17.799999999999955</v>
      </c>
      <c r="K588" s="9">
        <v>10.999999999999545</v>
      </c>
      <c r="L588" s="9">
        <v>13.599999999999998</v>
      </c>
      <c r="M588" s="9">
        <v>0</v>
      </c>
      <c r="N588" s="9">
        <v>1.3999999999996362</v>
      </c>
      <c r="O588" s="9">
        <v>41.999999999999091</v>
      </c>
      <c r="P588" s="9">
        <v>0</v>
      </c>
      <c r="Q588" s="9">
        <v>0</v>
      </c>
      <c r="R588" s="556">
        <v>0</v>
      </c>
      <c r="S588" s="556">
        <v>0</v>
      </c>
      <c r="U588" s="557"/>
      <c r="V588" s="554"/>
      <c r="W588" s="348"/>
      <c r="X588" s="555"/>
      <c r="Y588" s="554"/>
    </row>
    <row r="589" spans="1:25" ht="15.75">
      <c r="A589" s="3" t="s">
        <v>778</v>
      </c>
      <c r="B589" s="3"/>
      <c r="C589" s="3"/>
      <c r="D589" s="33">
        <f>SUM(E589:DZ589)</f>
        <v>308.40000000000015</v>
      </c>
      <c r="E589" s="9">
        <v>0</v>
      </c>
      <c r="F589" s="9">
        <v>24.89999999999992</v>
      </c>
      <c r="G589" s="9">
        <v>99.700000000000045</v>
      </c>
      <c r="H589" s="9">
        <v>74.399999999999864</v>
      </c>
      <c r="I589" s="9">
        <v>29.999999999999773</v>
      </c>
      <c r="J589" s="9">
        <v>52.699999999999818</v>
      </c>
      <c r="K589" s="9">
        <v>0</v>
      </c>
      <c r="L589" s="9">
        <v>15</v>
      </c>
      <c r="M589" s="9">
        <v>0</v>
      </c>
      <c r="N589" s="9">
        <v>10.399999999999636</v>
      </c>
      <c r="O589" s="9">
        <v>1.3000000000010914</v>
      </c>
      <c r="P589" s="9">
        <v>0</v>
      </c>
      <c r="Q589" s="9">
        <v>0</v>
      </c>
      <c r="R589" s="556">
        <v>0</v>
      </c>
      <c r="S589" s="556">
        <v>0</v>
      </c>
      <c r="U589" s="554"/>
      <c r="V589" s="554"/>
      <c r="W589" s="348"/>
      <c r="X589" s="555"/>
      <c r="Y589" s="554"/>
    </row>
    <row r="590" spans="1:25" ht="15.75">
      <c r="A590" s="3" t="s">
        <v>154</v>
      </c>
      <c r="B590" s="3"/>
      <c r="C590" s="3"/>
      <c r="D590" s="33">
        <f>SUM(E590:DZ590)</f>
        <v>164.10000000000105</v>
      </c>
      <c r="E590" s="9">
        <v>0</v>
      </c>
      <c r="F590" s="9">
        <v>38.600000000000136</v>
      </c>
      <c r="G590" s="9">
        <v>0</v>
      </c>
      <c r="H590" s="9">
        <v>11.699999999999818</v>
      </c>
      <c r="I590" s="9">
        <v>0</v>
      </c>
      <c r="J590" s="9">
        <v>44.399999999999636</v>
      </c>
      <c r="K590" s="9">
        <v>0</v>
      </c>
      <c r="L590" s="9">
        <v>15</v>
      </c>
      <c r="M590" s="9">
        <v>0</v>
      </c>
      <c r="N590" s="9">
        <v>20.800000000001091</v>
      </c>
      <c r="O590" s="9">
        <v>33.600000000000364</v>
      </c>
      <c r="P590" s="9">
        <v>0</v>
      </c>
      <c r="Q590" s="9">
        <v>0</v>
      </c>
      <c r="R590" s="556">
        <v>0</v>
      </c>
      <c r="S590" s="556">
        <v>0</v>
      </c>
      <c r="U590" s="557"/>
      <c r="V590" s="554"/>
      <c r="W590" s="347"/>
      <c r="X590" s="555"/>
      <c r="Y590" s="554"/>
    </row>
    <row r="591" spans="1:25" ht="15.75">
      <c r="A591" s="3" t="s">
        <v>3382</v>
      </c>
      <c r="B591" s="3"/>
      <c r="C591" s="3"/>
      <c r="D591" s="33">
        <f>SUM(E591:DZ591)</f>
        <v>230.39999999999671</v>
      </c>
      <c r="E591" s="9">
        <v>0</v>
      </c>
      <c r="F591" s="9">
        <v>57.499999999999773</v>
      </c>
      <c r="G591" s="9">
        <v>48.89999999999975</v>
      </c>
      <c r="H591" s="9">
        <v>28.999999999999545</v>
      </c>
      <c r="I591" s="9">
        <v>0</v>
      </c>
      <c r="J591" s="9">
        <v>61.099999999999454</v>
      </c>
      <c r="K591" s="9">
        <v>0</v>
      </c>
      <c r="L591" s="9">
        <v>21.9</v>
      </c>
      <c r="M591" s="9">
        <v>0</v>
      </c>
      <c r="N591" s="9">
        <v>0</v>
      </c>
      <c r="O591" s="9">
        <v>11.999999999998181</v>
      </c>
      <c r="P591" s="9">
        <v>0</v>
      </c>
      <c r="Q591" s="9">
        <v>0</v>
      </c>
      <c r="R591" s="556">
        <v>0</v>
      </c>
      <c r="S591" s="556">
        <v>0</v>
      </c>
      <c r="U591" s="554"/>
      <c r="V591" s="554"/>
      <c r="W591" s="360"/>
      <c r="X591" s="555"/>
      <c r="Y591" s="554"/>
    </row>
    <row r="592" spans="1:25" ht="15.75">
      <c r="A592" s="3" t="s">
        <v>764</v>
      </c>
      <c r="B592" s="3"/>
      <c r="C592" s="3"/>
      <c r="D592" s="33">
        <f>SUM(E592:DZ592)</f>
        <v>242.60000000000343</v>
      </c>
      <c r="E592" s="9">
        <v>0</v>
      </c>
      <c r="F592" s="9">
        <v>25.200000000000159</v>
      </c>
      <c r="G592" s="9">
        <v>49.600000000000136</v>
      </c>
      <c r="H592" s="9">
        <v>84.600000000000136</v>
      </c>
      <c r="I592" s="9">
        <v>0</v>
      </c>
      <c r="J592" s="9">
        <v>18.200000000000273</v>
      </c>
      <c r="K592" s="9">
        <v>0</v>
      </c>
      <c r="L592" s="9">
        <v>12</v>
      </c>
      <c r="M592" s="9">
        <v>15.399999999998727</v>
      </c>
      <c r="N592" s="9">
        <v>10.099999999999454</v>
      </c>
      <c r="O592" s="9">
        <v>4.4999999999990905</v>
      </c>
      <c r="P592" s="9">
        <v>20.800000000001091</v>
      </c>
      <c r="Q592" s="9">
        <v>0</v>
      </c>
      <c r="R592" s="556">
        <v>0</v>
      </c>
      <c r="S592" s="556">
        <v>2.2000000000043656</v>
      </c>
      <c r="U592" s="554"/>
      <c r="V592" s="554"/>
      <c r="W592" s="348"/>
      <c r="X592" s="555"/>
      <c r="Y592" s="554"/>
    </row>
    <row r="593" spans="1:25" ht="15.75">
      <c r="A593" t="s">
        <v>142</v>
      </c>
      <c r="B593" s="3"/>
      <c r="C593" s="3"/>
      <c r="D593" s="33">
        <f>SUM(E593:DZ593)</f>
        <v>249.80000000000319</v>
      </c>
      <c r="E593" s="9">
        <v>0</v>
      </c>
      <c r="F593" s="9">
        <v>11.700000000000159</v>
      </c>
      <c r="G593" s="9">
        <v>83.700000000000045</v>
      </c>
      <c r="H593" s="9">
        <v>52.200000000000045</v>
      </c>
      <c r="I593" s="9">
        <v>0</v>
      </c>
      <c r="J593" s="9">
        <v>40.700000000000045</v>
      </c>
      <c r="K593" s="9">
        <v>0</v>
      </c>
      <c r="L593" s="9">
        <v>26.700000000000003</v>
      </c>
      <c r="M593" s="9">
        <v>0</v>
      </c>
      <c r="N593" s="9">
        <v>0</v>
      </c>
      <c r="O593" s="9">
        <v>34.80000000000291</v>
      </c>
      <c r="P593" s="9">
        <v>0</v>
      </c>
      <c r="Q593" s="9">
        <v>0</v>
      </c>
      <c r="R593" s="556">
        <v>0</v>
      </c>
      <c r="S593" s="556">
        <v>0</v>
      </c>
      <c r="U593" s="554"/>
      <c r="V593" s="554"/>
      <c r="W593" s="347"/>
      <c r="X593" s="555"/>
      <c r="Y593" s="554"/>
    </row>
    <row r="594" spans="1:25" ht="15.75">
      <c r="A594" s="3" t="s">
        <v>738</v>
      </c>
      <c r="B594" s="3"/>
      <c r="C594" s="3"/>
      <c r="D594" s="33">
        <f>SUM(E594:DZ594)</f>
        <v>170.9000000000002</v>
      </c>
      <c r="E594" s="9">
        <v>0</v>
      </c>
      <c r="F594" s="9">
        <v>36.600000000000136</v>
      </c>
      <c r="G594" s="9">
        <v>8.8000000000000682</v>
      </c>
      <c r="H594" s="9">
        <v>42.000000000000227</v>
      </c>
      <c r="I594" s="9">
        <v>0</v>
      </c>
      <c r="J594" s="9">
        <v>62.600000000000136</v>
      </c>
      <c r="K594" s="9">
        <v>0</v>
      </c>
      <c r="L594" s="9">
        <v>0</v>
      </c>
      <c r="M594" s="9">
        <v>0</v>
      </c>
      <c r="N594" s="9">
        <v>20.899999999999636</v>
      </c>
      <c r="O594" s="9">
        <v>0</v>
      </c>
      <c r="P594" s="9">
        <v>0</v>
      </c>
      <c r="Q594" s="9">
        <v>0</v>
      </c>
      <c r="R594" s="556">
        <v>0</v>
      </c>
      <c r="S594" s="556">
        <v>0</v>
      </c>
      <c r="U594" s="554"/>
      <c r="V594" s="554"/>
      <c r="W594" s="347"/>
      <c r="X594" s="555"/>
      <c r="Y594" s="554"/>
    </row>
    <row r="595" spans="1:25" ht="15.75">
      <c r="A595" s="82" t="s">
        <v>1660</v>
      </c>
      <c r="B595" s="3"/>
      <c r="C595" s="3"/>
      <c r="D595" s="33">
        <f>SUM(E595:DZ595)</f>
        <v>165.59999999999832</v>
      </c>
      <c r="E595" s="9">
        <v>0</v>
      </c>
      <c r="F595" s="9">
        <v>20.800000000000068</v>
      </c>
      <c r="G595" s="9">
        <v>8.3999999999999773</v>
      </c>
      <c r="H595" s="9">
        <v>28.499999999999773</v>
      </c>
      <c r="I595" s="9">
        <v>0</v>
      </c>
      <c r="J595" s="9">
        <v>44.400000000000318</v>
      </c>
      <c r="K595" s="9">
        <v>0</v>
      </c>
      <c r="L595" s="9">
        <v>0</v>
      </c>
      <c r="M595" s="9">
        <v>0</v>
      </c>
      <c r="N595" s="9">
        <v>20.899999999997817</v>
      </c>
      <c r="O595" s="9">
        <v>42.600000000000364</v>
      </c>
      <c r="P595" s="9">
        <v>0</v>
      </c>
      <c r="Q595" s="9">
        <v>0</v>
      </c>
      <c r="R595" s="556">
        <v>0</v>
      </c>
      <c r="S595" s="556">
        <v>0</v>
      </c>
      <c r="U595" s="225"/>
      <c r="V595" s="554"/>
      <c r="W595" s="347"/>
      <c r="X595" s="555"/>
      <c r="Y595" s="554"/>
    </row>
    <row r="596" spans="1:25" ht="15.75">
      <c r="A596" s="3" t="s">
        <v>3397</v>
      </c>
      <c r="B596" s="3"/>
      <c r="C596" s="3"/>
      <c r="D596" s="33">
        <f>SUM(E596:DZ596)</f>
        <v>95.800000000002683</v>
      </c>
      <c r="E596" s="9">
        <v>0</v>
      </c>
      <c r="F596" s="9">
        <v>1.5</v>
      </c>
      <c r="G596" s="9">
        <v>2.3999999999999773</v>
      </c>
      <c r="H596" s="9">
        <v>16.899999999999977</v>
      </c>
      <c r="I596" s="9">
        <v>0</v>
      </c>
      <c r="J596" s="9">
        <v>50.699999999999818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22.800000000001091</v>
      </c>
      <c r="Q596" s="9">
        <v>0</v>
      </c>
      <c r="R596" s="556">
        <v>0</v>
      </c>
      <c r="S596" s="556">
        <v>1.500000000001819</v>
      </c>
      <c r="U596" s="554"/>
      <c r="V596" s="554"/>
      <c r="W596" s="360"/>
      <c r="X596" s="555"/>
      <c r="Y596" s="554"/>
    </row>
    <row r="597" spans="1:25" ht="15.75">
      <c r="A597" s="3" t="s">
        <v>779</v>
      </c>
      <c r="B597" s="3"/>
      <c r="C597" s="3"/>
      <c r="D597" s="33">
        <f>SUM(E597:DZ597)</f>
        <v>167.50000000000068</v>
      </c>
      <c r="E597" s="9">
        <v>0</v>
      </c>
      <c r="F597" s="9">
        <v>0</v>
      </c>
      <c r="G597" s="9">
        <v>42</v>
      </c>
      <c r="H597" s="9">
        <v>66.499999999999773</v>
      </c>
      <c r="I597" s="9">
        <v>0</v>
      </c>
      <c r="J597" s="9">
        <v>40.699999999999818</v>
      </c>
      <c r="K597" s="9">
        <v>0</v>
      </c>
      <c r="L597" s="9">
        <v>15</v>
      </c>
      <c r="M597" s="9">
        <v>0</v>
      </c>
      <c r="N597" s="9">
        <v>0</v>
      </c>
      <c r="O597" s="9">
        <v>3.3000000000010914</v>
      </c>
      <c r="P597" s="9">
        <v>0</v>
      </c>
      <c r="Q597" s="9">
        <v>0</v>
      </c>
      <c r="R597" s="556">
        <v>0</v>
      </c>
      <c r="S597" s="556">
        <v>0</v>
      </c>
      <c r="U597" s="557"/>
      <c r="V597" s="554"/>
      <c r="W597" s="347"/>
      <c r="X597" s="555"/>
      <c r="Y597" s="554"/>
    </row>
    <row r="598" spans="1:25" ht="15.75">
      <c r="A598" s="60" t="s">
        <v>2050</v>
      </c>
      <c r="B598" s="3"/>
      <c r="C598" s="3"/>
      <c r="D598" s="33">
        <f>SUM(E598:DZ598)</f>
        <v>143.30000000000172</v>
      </c>
      <c r="E598" s="9">
        <v>0</v>
      </c>
      <c r="F598" s="9">
        <v>20.799999999999955</v>
      </c>
      <c r="G598" s="9">
        <v>25.200000000000045</v>
      </c>
      <c r="H598" s="9">
        <v>35.599999999999909</v>
      </c>
      <c r="I598" s="9">
        <v>0</v>
      </c>
      <c r="J598" s="9">
        <v>40.699999999999818</v>
      </c>
      <c r="K598" s="9">
        <v>0</v>
      </c>
      <c r="L598" s="9">
        <v>11.700000000000001</v>
      </c>
      <c r="M598" s="9">
        <v>0</v>
      </c>
      <c r="N598" s="9">
        <v>7.0000000000009095</v>
      </c>
      <c r="O598" s="9">
        <v>2.3000000000010914</v>
      </c>
      <c r="P598" s="9">
        <v>0</v>
      </c>
      <c r="Q598" s="9">
        <v>0</v>
      </c>
      <c r="R598" s="556">
        <v>0</v>
      </c>
      <c r="S598" s="556">
        <v>0</v>
      </c>
      <c r="U598" s="557"/>
      <c r="V598" s="554"/>
      <c r="W598" s="347"/>
      <c r="X598" s="555"/>
      <c r="Y598" s="554"/>
    </row>
    <row r="599" spans="1:25" ht="15.75">
      <c r="A599" s="3" t="s">
        <v>749</v>
      </c>
      <c r="B599" s="3"/>
      <c r="C599" s="3"/>
      <c r="D599" s="33">
        <f>SUM(E599:DZ599)</f>
        <v>387.30000000000354</v>
      </c>
      <c r="E599" s="9">
        <v>0</v>
      </c>
      <c r="F599" s="9">
        <v>51.999999999999773</v>
      </c>
      <c r="G599" s="9">
        <v>74.199999999999818</v>
      </c>
      <c r="H599" s="9">
        <v>36.899999999999864</v>
      </c>
      <c r="I599" s="9">
        <v>18</v>
      </c>
      <c r="J599" s="9">
        <v>63.099999999999909</v>
      </c>
      <c r="K599" s="9">
        <v>0</v>
      </c>
      <c r="L599" s="9">
        <v>76.7</v>
      </c>
      <c r="M599" s="9">
        <v>0</v>
      </c>
      <c r="N599" s="9">
        <v>16.900000000000546</v>
      </c>
      <c r="O599" s="9">
        <v>49.500000000003638</v>
      </c>
      <c r="P599" s="9">
        <v>0</v>
      </c>
      <c r="Q599" s="9">
        <v>0</v>
      </c>
      <c r="R599" s="556">
        <v>0</v>
      </c>
      <c r="S599" s="556">
        <v>0</v>
      </c>
      <c r="U599" s="554"/>
      <c r="V599" s="554"/>
      <c r="W599" s="347"/>
      <c r="X599" s="555"/>
      <c r="Y599" s="554"/>
    </row>
    <row r="600" spans="1:25" ht="15.75">
      <c r="A600" s="3" t="s">
        <v>748</v>
      </c>
      <c r="B600" s="3"/>
      <c r="C600" s="3"/>
      <c r="D600" s="33">
        <f>SUM(E600:DZ600)</f>
        <v>156.49999999999955</v>
      </c>
      <c r="E600" s="9">
        <v>0</v>
      </c>
      <c r="F600" s="9">
        <v>33.300000000000068</v>
      </c>
      <c r="G600" s="9">
        <v>8.8000000000000682</v>
      </c>
      <c r="H600" s="9">
        <v>40.999999999999773</v>
      </c>
      <c r="I600" s="9">
        <v>0</v>
      </c>
      <c r="J600" s="9">
        <v>45.5</v>
      </c>
      <c r="K600" s="9">
        <v>0</v>
      </c>
      <c r="L600" s="9">
        <v>0</v>
      </c>
      <c r="M600" s="9">
        <v>0</v>
      </c>
      <c r="N600" s="9">
        <v>1.0999999999985448</v>
      </c>
      <c r="O600" s="9">
        <v>1.5</v>
      </c>
      <c r="P600" s="9">
        <v>25.300000000001091</v>
      </c>
      <c r="Q600" s="9">
        <v>0</v>
      </c>
      <c r="R600" s="556">
        <v>0</v>
      </c>
      <c r="S600" s="556">
        <v>0</v>
      </c>
      <c r="U600" s="554"/>
      <c r="V600" s="554"/>
      <c r="W600" s="347"/>
      <c r="X600" s="555"/>
      <c r="Y600" s="554"/>
    </row>
    <row r="601" spans="1:25" ht="15.75">
      <c r="A601" s="60" t="s">
        <v>2052</v>
      </c>
      <c r="B601" s="3"/>
      <c r="C601" s="3"/>
      <c r="D601" s="33">
        <f>SUM(E601:DZ601)</f>
        <v>84.600000000002922</v>
      </c>
      <c r="E601" s="9">
        <v>0</v>
      </c>
      <c r="F601" s="9">
        <v>23.399999999999977</v>
      </c>
      <c r="G601" s="9">
        <v>2.1999999999999886</v>
      </c>
      <c r="H601" s="9">
        <v>0</v>
      </c>
      <c r="I601" s="9">
        <v>1.2000000000000455</v>
      </c>
      <c r="J601" s="9">
        <v>18.199999999999818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39.600000000003092</v>
      </c>
      <c r="Q601" s="9">
        <v>0</v>
      </c>
      <c r="R601" s="556">
        <v>0</v>
      </c>
      <c r="S601" s="556">
        <v>0</v>
      </c>
      <c r="U601" s="557"/>
      <c r="V601" s="554"/>
      <c r="W601" s="347"/>
      <c r="X601" s="555"/>
      <c r="Y601" s="554"/>
    </row>
    <row r="602" spans="1:25" ht="15.75">
      <c r="A602" s="60" t="s">
        <v>2157</v>
      </c>
      <c r="B602" s="3"/>
      <c r="C602" s="3"/>
      <c r="D602" s="33">
        <f>SUM(E602:DZ602)</f>
        <v>200.59999999999764</v>
      </c>
      <c r="E602" s="9">
        <v>0</v>
      </c>
      <c r="F602" s="9">
        <v>61.200000000000045</v>
      </c>
      <c r="G602" s="9">
        <v>50.900000000000091</v>
      </c>
      <c r="H602" s="9">
        <v>36.299999999999727</v>
      </c>
      <c r="I602" s="9">
        <v>0</v>
      </c>
      <c r="J602" s="9">
        <v>18.699999999999591</v>
      </c>
      <c r="K602" s="9">
        <v>0</v>
      </c>
      <c r="L602" s="9">
        <v>0</v>
      </c>
      <c r="M602" s="9">
        <v>0</v>
      </c>
      <c r="N602" s="9">
        <v>33.499999999998181</v>
      </c>
      <c r="O602" s="9">
        <v>0</v>
      </c>
      <c r="P602" s="9">
        <v>0</v>
      </c>
      <c r="Q602" s="9">
        <v>0</v>
      </c>
      <c r="R602" s="556">
        <v>0</v>
      </c>
      <c r="S602" s="556">
        <v>0</v>
      </c>
      <c r="U602" s="557"/>
      <c r="V602" s="554"/>
      <c r="W602" s="347"/>
      <c r="X602" s="555"/>
      <c r="Y602" s="554"/>
    </row>
    <row r="603" spans="1:25" ht="15.75">
      <c r="A603" s="3" t="s">
        <v>3377</v>
      </c>
      <c r="B603" s="3"/>
      <c r="C603" s="3"/>
      <c r="D603" s="33">
        <f>SUM(E603:DZ603)</f>
        <v>61.800000000000182</v>
      </c>
      <c r="E603" s="9">
        <v>0</v>
      </c>
      <c r="F603" s="9">
        <v>1.5</v>
      </c>
      <c r="G603" s="9">
        <v>19.200000000000045</v>
      </c>
      <c r="H603" s="9">
        <v>13.499999999999773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27.600000000000364</v>
      </c>
      <c r="R603" s="556">
        <v>0</v>
      </c>
      <c r="S603" s="556">
        <v>0</v>
      </c>
      <c r="U603" s="554"/>
      <c r="V603" s="554"/>
      <c r="W603" s="360"/>
      <c r="X603" s="555"/>
      <c r="Y603" s="554"/>
    </row>
    <row r="604" spans="1:25" ht="15.75">
      <c r="A604" s="3" t="s">
        <v>733</v>
      </c>
      <c r="B604" s="3"/>
      <c r="C604" s="3"/>
      <c r="D604" s="33">
        <f>SUM(E604:DZ604)</f>
        <v>258.10000000000252</v>
      </c>
      <c r="E604" s="9">
        <v>0</v>
      </c>
      <c r="F604" s="9">
        <v>19.200000000000045</v>
      </c>
      <c r="G604" s="9">
        <v>85.300000000000068</v>
      </c>
      <c r="H604" s="9">
        <v>68.800000000000182</v>
      </c>
      <c r="I604" s="9">
        <v>0</v>
      </c>
      <c r="J604" s="9">
        <v>48.099999999999682</v>
      </c>
      <c r="K604" s="9">
        <v>0</v>
      </c>
      <c r="L604" s="9">
        <v>12</v>
      </c>
      <c r="M604" s="9">
        <v>0</v>
      </c>
      <c r="N604" s="9">
        <v>24.700000000002547</v>
      </c>
      <c r="O604" s="9">
        <v>0</v>
      </c>
      <c r="P604" s="9">
        <v>0</v>
      </c>
      <c r="Q604" s="9">
        <v>0</v>
      </c>
      <c r="R604" s="556">
        <v>0</v>
      </c>
      <c r="S604" s="556">
        <v>0</v>
      </c>
      <c r="U604" s="554"/>
      <c r="V604" s="554"/>
      <c r="W604" s="347"/>
      <c r="X604" s="555"/>
      <c r="Y604" s="554"/>
    </row>
    <row r="605" spans="1:25" ht="15.75">
      <c r="A605" s="3" t="s">
        <v>3380</v>
      </c>
      <c r="B605" s="3"/>
      <c r="C605" s="3"/>
      <c r="D605" s="33">
        <f>SUM(E605:DZ605)</f>
        <v>167.19999999999993</v>
      </c>
      <c r="E605" s="9">
        <v>0</v>
      </c>
      <c r="F605" s="9">
        <v>22.300000000000068</v>
      </c>
      <c r="G605" s="9">
        <v>42.799999999999955</v>
      </c>
      <c r="H605" s="9">
        <v>33.899999999999864</v>
      </c>
      <c r="I605" s="9">
        <v>0</v>
      </c>
      <c r="J605" s="9">
        <v>40.700000000000045</v>
      </c>
      <c r="K605" s="9">
        <v>0</v>
      </c>
      <c r="L605" s="9">
        <v>11</v>
      </c>
      <c r="M605" s="9">
        <v>0</v>
      </c>
      <c r="N605" s="9">
        <v>13.199999999998909</v>
      </c>
      <c r="O605" s="9">
        <v>3.3000000000010914</v>
      </c>
      <c r="P605" s="9">
        <v>0</v>
      </c>
      <c r="Q605" s="9">
        <v>0</v>
      </c>
      <c r="R605" s="556">
        <v>0</v>
      </c>
      <c r="S605" s="556">
        <v>0</v>
      </c>
      <c r="U605" s="554"/>
      <c r="V605" s="554"/>
      <c r="W605" s="360"/>
      <c r="X605" s="555"/>
      <c r="Y605" s="554"/>
    </row>
    <row r="606" spans="1:25" ht="15.75">
      <c r="A606" s="60" t="s">
        <v>2002</v>
      </c>
      <c r="B606" s="3"/>
      <c r="C606" s="3"/>
      <c r="D606" s="33">
        <f>SUM(E606:DZ606)</f>
        <v>92.499999999993889</v>
      </c>
      <c r="E606" s="9">
        <v>0</v>
      </c>
      <c r="F606" s="9">
        <v>23.800000000000068</v>
      </c>
      <c r="G606" s="9">
        <v>0</v>
      </c>
      <c r="H606" s="9">
        <v>0</v>
      </c>
      <c r="I606" s="9">
        <v>0</v>
      </c>
      <c r="J606" s="9">
        <v>46.799999999999272</v>
      </c>
      <c r="K606" s="9">
        <v>0</v>
      </c>
      <c r="L606" s="9">
        <v>13.9</v>
      </c>
      <c r="M606" s="9">
        <v>0</v>
      </c>
      <c r="N606" s="9">
        <v>0</v>
      </c>
      <c r="O606" s="9">
        <v>2.7999999999956344</v>
      </c>
      <c r="P606" s="9">
        <v>5.1999999999989086</v>
      </c>
      <c r="Q606" s="9">
        <v>0</v>
      </c>
      <c r="R606" s="556">
        <v>0</v>
      </c>
      <c r="S606" s="556">
        <v>0</v>
      </c>
      <c r="U606" s="557"/>
      <c r="V606" s="554"/>
      <c r="W606" s="347"/>
      <c r="X606" s="555"/>
      <c r="Y606" s="554"/>
    </row>
    <row r="607" spans="1:25" ht="15.75">
      <c r="A607" s="3" t="s">
        <v>3399</v>
      </c>
      <c r="B607" s="3"/>
      <c r="C607" s="3"/>
      <c r="D607" s="33">
        <f>SUM(E607:DZ607)</f>
        <v>202.49999999999744</v>
      </c>
      <c r="E607" s="9">
        <v>0</v>
      </c>
      <c r="F607" s="9">
        <v>50.300000000000068</v>
      </c>
      <c r="G607" s="9">
        <v>23.100000000000136</v>
      </c>
      <c r="H607" s="9">
        <v>47.200000000000045</v>
      </c>
      <c r="I607" s="9">
        <v>0</v>
      </c>
      <c r="J607" s="9">
        <v>50.900000000000091</v>
      </c>
      <c r="K607" s="9">
        <v>0</v>
      </c>
      <c r="L607" s="9">
        <v>8.8000000000000007</v>
      </c>
      <c r="M607" s="9">
        <v>0</v>
      </c>
      <c r="N607" s="9">
        <v>0</v>
      </c>
      <c r="O607" s="9">
        <v>22.19999999999709</v>
      </c>
      <c r="P607" s="9">
        <v>0</v>
      </c>
      <c r="Q607" s="9">
        <v>0</v>
      </c>
      <c r="R607" s="556">
        <v>0</v>
      </c>
      <c r="S607" s="556">
        <v>0</v>
      </c>
      <c r="U607" s="554"/>
      <c r="V607" s="554"/>
      <c r="W607" s="360"/>
      <c r="X607" s="555"/>
      <c r="Y607" s="554"/>
    </row>
    <row r="608" spans="1:25" ht="15.75">
      <c r="A608" s="60" t="s">
        <v>31</v>
      </c>
      <c r="B608" s="3"/>
      <c r="C608" s="3"/>
      <c r="D608" s="33">
        <f>SUM(E608:DZ608)</f>
        <v>237.29999999999393</v>
      </c>
      <c r="E608" s="9">
        <v>25.200000000000159</v>
      </c>
      <c r="F608" s="9">
        <v>37.500000000000114</v>
      </c>
      <c r="G608" s="9">
        <v>39.60000000000025</v>
      </c>
      <c r="H608" s="9">
        <v>14.699999999999818</v>
      </c>
      <c r="I608" s="9">
        <v>0</v>
      </c>
      <c r="J608" s="9">
        <v>44.400000000000318</v>
      </c>
      <c r="K608" s="9">
        <v>0</v>
      </c>
      <c r="L608" s="9">
        <v>14</v>
      </c>
      <c r="M608" s="9">
        <v>15.399999999998727</v>
      </c>
      <c r="N608" s="9">
        <v>1.0999999999985448</v>
      </c>
      <c r="O608" s="9">
        <v>31.19999999999709</v>
      </c>
      <c r="P608" s="9">
        <v>12</v>
      </c>
      <c r="Q608" s="9">
        <v>0</v>
      </c>
      <c r="R608" s="556">
        <v>0</v>
      </c>
      <c r="S608" s="556">
        <v>2.1999999999989086</v>
      </c>
      <c r="U608" s="557"/>
      <c r="V608" s="554"/>
      <c r="W608" s="348"/>
      <c r="X608" s="555"/>
      <c r="Y608" s="554"/>
    </row>
    <row r="609" spans="1:25" ht="15.75">
      <c r="A609" s="3" t="s">
        <v>790</v>
      </c>
      <c r="B609" s="3"/>
      <c r="C609" s="3"/>
      <c r="D609" s="33">
        <f>SUM(E609:DZ609)</f>
        <v>218.49999999999747</v>
      </c>
      <c r="E609" s="9">
        <v>0</v>
      </c>
      <c r="F609" s="9">
        <v>75.200000000000045</v>
      </c>
      <c r="G609" s="9">
        <v>71.399999999999977</v>
      </c>
      <c r="H609" s="9">
        <v>23.099999999999682</v>
      </c>
      <c r="I609" s="9">
        <v>0</v>
      </c>
      <c r="J609" s="9">
        <v>40.699999999999591</v>
      </c>
      <c r="K609" s="9">
        <v>0</v>
      </c>
      <c r="L609" s="9">
        <v>2.6</v>
      </c>
      <c r="M609" s="9">
        <v>0</v>
      </c>
      <c r="N609" s="9">
        <v>1.3000000000001819</v>
      </c>
      <c r="O609" s="9">
        <v>4.1999999999979991</v>
      </c>
      <c r="P609" s="9">
        <v>0</v>
      </c>
      <c r="Q609" s="9">
        <v>0</v>
      </c>
      <c r="R609" s="556">
        <v>0</v>
      </c>
      <c r="S609" s="556">
        <v>0</v>
      </c>
      <c r="U609" s="554"/>
      <c r="V609" s="554"/>
      <c r="W609" s="347"/>
      <c r="X609" s="555"/>
      <c r="Y609" s="554"/>
    </row>
    <row r="610" spans="1:25" ht="15.75">
      <c r="A610" s="3" t="s">
        <v>3383</v>
      </c>
      <c r="B610" s="3"/>
      <c r="C610" s="3"/>
      <c r="D610" s="33">
        <f>SUM(E610:DZ610)</f>
        <v>140.19999999999828</v>
      </c>
      <c r="E610" s="9">
        <v>8.3999999999999773</v>
      </c>
      <c r="F610" s="9">
        <v>0</v>
      </c>
      <c r="G610" s="9">
        <v>39.899999999999977</v>
      </c>
      <c r="H610" s="9">
        <v>48.699999999999818</v>
      </c>
      <c r="I610" s="9">
        <v>4.7999999999999545</v>
      </c>
      <c r="J610" s="9">
        <v>0</v>
      </c>
      <c r="K610" s="9">
        <v>0</v>
      </c>
      <c r="L610" s="9">
        <v>10.799999999999999</v>
      </c>
      <c r="M610" s="9">
        <v>0</v>
      </c>
      <c r="N610" s="9">
        <v>0</v>
      </c>
      <c r="O610" s="9">
        <v>0</v>
      </c>
      <c r="P610" s="9">
        <v>0</v>
      </c>
      <c r="Q610" s="9">
        <v>27.599999999998545</v>
      </c>
      <c r="R610" s="556">
        <v>0</v>
      </c>
      <c r="S610" s="556">
        <v>0</v>
      </c>
      <c r="U610" s="554"/>
      <c r="V610" s="554"/>
      <c r="W610" s="360"/>
      <c r="X610" s="555"/>
      <c r="Y610" s="554"/>
    </row>
    <row r="611" spans="1:25" ht="15.75">
      <c r="A611" s="3" t="s">
        <v>755</v>
      </c>
      <c r="B611" s="3"/>
      <c r="C611" s="3"/>
      <c r="D611" s="33">
        <f>SUM(E611:DZ611)</f>
        <v>232.09999999999749</v>
      </c>
      <c r="E611" s="9">
        <v>0</v>
      </c>
      <c r="F611" s="9">
        <v>52.399999999999977</v>
      </c>
      <c r="G611" s="9">
        <v>39.89999999999992</v>
      </c>
      <c r="H611" s="9">
        <v>13.200000000000045</v>
      </c>
      <c r="I611" s="9">
        <v>0</v>
      </c>
      <c r="J611" s="9">
        <v>54.699999999999818</v>
      </c>
      <c r="K611" s="9">
        <v>12.000000000000455</v>
      </c>
      <c r="L611" s="9">
        <v>5.9</v>
      </c>
      <c r="M611" s="9">
        <v>3.6000000000003638</v>
      </c>
      <c r="N611" s="9">
        <v>0</v>
      </c>
      <c r="O611" s="9">
        <v>44.399999999998727</v>
      </c>
      <c r="P611" s="9">
        <v>5.999999999998181</v>
      </c>
      <c r="Q611" s="9">
        <v>0</v>
      </c>
      <c r="R611" s="556">
        <v>0</v>
      </c>
      <c r="S611" s="556">
        <v>0</v>
      </c>
      <c r="U611" s="554"/>
      <c r="V611" s="554"/>
      <c r="W611" s="347"/>
      <c r="X611" s="555"/>
      <c r="Y611" s="554"/>
    </row>
    <row r="612" spans="1:25" ht="15.75">
      <c r="A612" s="3" t="s">
        <v>782</v>
      </c>
      <c r="B612" s="3"/>
      <c r="C612" s="3"/>
      <c r="D612" s="33">
        <f>SUM(E612:DZ612)</f>
        <v>115.49999999999673</v>
      </c>
      <c r="E612" s="9">
        <v>0</v>
      </c>
      <c r="F612" s="9">
        <v>22.39999999999992</v>
      </c>
      <c r="G612" s="9">
        <v>15.599999999999909</v>
      </c>
      <c r="H612" s="9">
        <v>0</v>
      </c>
      <c r="I612" s="9">
        <v>0</v>
      </c>
      <c r="J612" s="9">
        <v>55</v>
      </c>
      <c r="K612" s="9">
        <v>0</v>
      </c>
      <c r="L612" s="9">
        <v>12.6</v>
      </c>
      <c r="M612" s="9">
        <v>0</v>
      </c>
      <c r="N612" s="9">
        <v>0</v>
      </c>
      <c r="O612" s="9">
        <v>2.1999999999998181</v>
      </c>
      <c r="P612" s="9">
        <v>0</v>
      </c>
      <c r="Q612" s="9">
        <v>7.6999999999970896</v>
      </c>
      <c r="R612" s="556">
        <v>0</v>
      </c>
      <c r="S612" s="556">
        <v>0</v>
      </c>
      <c r="U612" s="554"/>
      <c r="V612" s="554"/>
      <c r="W612" s="348"/>
      <c r="X612" s="555"/>
      <c r="Y612" s="554"/>
    </row>
    <row r="613" spans="1:25" ht="15.75">
      <c r="A613" s="60" t="s">
        <v>33</v>
      </c>
      <c r="B613" s="3"/>
      <c r="C613" s="3"/>
      <c r="D613" s="33">
        <f>SUM(E613:DZ613)</f>
        <v>407.39999999999952</v>
      </c>
      <c r="E613" s="9">
        <v>27.300000000000011</v>
      </c>
      <c r="F613" s="9">
        <v>73.299999999999955</v>
      </c>
      <c r="G613" s="9">
        <v>49.200000000000045</v>
      </c>
      <c r="H613" s="9">
        <v>66.199999999999591</v>
      </c>
      <c r="I613" s="9">
        <v>17.999999999999773</v>
      </c>
      <c r="J613" s="9">
        <v>46.999999999999773</v>
      </c>
      <c r="K613" s="9">
        <v>0</v>
      </c>
      <c r="L613" s="9">
        <v>46.800000000000004</v>
      </c>
      <c r="M613" s="9">
        <v>0</v>
      </c>
      <c r="N613" s="9">
        <v>9.6000000000003638</v>
      </c>
      <c r="O613" s="9">
        <v>70</v>
      </c>
      <c r="P613" s="9">
        <v>0</v>
      </c>
      <c r="Q613" s="9">
        <v>0</v>
      </c>
      <c r="R613" s="556">
        <v>0</v>
      </c>
      <c r="S613" s="556">
        <v>0</v>
      </c>
      <c r="U613" s="554"/>
      <c r="V613" s="554"/>
      <c r="W613" s="347"/>
      <c r="X613" s="555"/>
      <c r="Y613" s="554"/>
    </row>
    <row r="614" spans="1:25" ht="15.75">
      <c r="A614" s="60" t="s">
        <v>37</v>
      </c>
      <c r="B614" s="3"/>
      <c r="C614" s="3"/>
      <c r="D614" s="33">
        <f>SUM(E614:DZ614)</f>
        <v>216.79999999999976</v>
      </c>
      <c r="E614" s="9">
        <v>0</v>
      </c>
      <c r="F614" s="9">
        <v>49.799999999999955</v>
      </c>
      <c r="G614" s="9">
        <v>35.89999999999975</v>
      </c>
      <c r="H614" s="9">
        <v>32.599999999999909</v>
      </c>
      <c r="I614" s="9">
        <v>0</v>
      </c>
      <c r="J614" s="9">
        <v>48.100000000000136</v>
      </c>
      <c r="K614" s="9">
        <v>0</v>
      </c>
      <c r="L614" s="9">
        <v>50.4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556">
        <v>0</v>
      </c>
      <c r="S614" s="556">
        <v>0</v>
      </c>
      <c r="U614" s="558"/>
      <c r="V614" s="554"/>
      <c r="W614" s="347"/>
      <c r="X614" s="555"/>
      <c r="Y614" s="554"/>
    </row>
    <row r="615" spans="1:25" ht="15.75">
      <c r="A615" t="s">
        <v>143</v>
      </c>
      <c r="B615" s="3"/>
      <c r="C615" s="3"/>
      <c r="D615" s="33">
        <f>SUM(E615:DZ615)</f>
        <v>187.599999999999</v>
      </c>
      <c r="E615" s="9">
        <v>0</v>
      </c>
      <c r="F615" s="9">
        <v>18.800000000000296</v>
      </c>
      <c r="G615" s="9">
        <v>16.300000000000296</v>
      </c>
      <c r="H615" s="9">
        <v>29.900000000000546</v>
      </c>
      <c r="I615" s="9">
        <v>18.000000000000455</v>
      </c>
      <c r="J615" s="9">
        <v>59.400000000000318</v>
      </c>
      <c r="K615" s="9">
        <v>0</v>
      </c>
      <c r="L615" s="9">
        <v>14</v>
      </c>
      <c r="M615" s="9">
        <v>0</v>
      </c>
      <c r="N615" s="9">
        <v>0</v>
      </c>
      <c r="O615" s="9">
        <v>31.19999999999709</v>
      </c>
      <c r="P615" s="9">
        <v>0</v>
      </c>
      <c r="Q615" s="9">
        <v>0</v>
      </c>
      <c r="R615" s="556">
        <v>0</v>
      </c>
      <c r="S615" s="556">
        <v>0</v>
      </c>
      <c r="U615" s="557"/>
      <c r="V615" s="554"/>
      <c r="W615" s="347"/>
      <c r="X615" s="555"/>
      <c r="Y615" s="554"/>
    </row>
    <row r="616" spans="1:25" ht="15.75">
      <c r="A616" s="82" t="s">
        <v>1662</v>
      </c>
      <c r="B616" s="3"/>
      <c r="C616" s="3"/>
      <c r="D616" s="33">
        <f>SUM(E616:DZ616)</f>
        <v>202.40000000000123</v>
      </c>
      <c r="E616" s="9">
        <v>0</v>
      </c>
      <c r="F616" s="9">
        <v>38.600000000000023</v>
      </c>
      <c r="G616" s="9">
        <v>31.899999999999977</v>
      </c>
      <c r="H616" s="9">
        <v>32.999999999999773</v>
      </c>
      <c r="I616" s="9">
        <v>0</v>
      </c>
      <c r="J616" s="9">
        <v>44.399999999999636</v>
      </c>
      <c r="K616" s="9">
        <v>0</v>
      </c>
      <c r="L616" s="9">
        <v>14</v>
      </c>
      <c r="M616" s="9">
        <v>0</v>
      </c>
      <c r="N616" s="9">
        <v>0</v>
      </c>
      <c r="O616" s="9">
        <v>40.500000000001819</v>
      </c>
      <c r="P616" s="9">
        <v>0</v>
      </c>
      <c r="Q616" s="9">
        <v>0</v>
      </c>
      <c r="R616" s="556">
        <v>0</v>
      </c>
      <c r="S616" s="556">
        <v>0</v>
      </c>
      <c r="U616" s="225"/>
      <c r="V616" s="554"/>
      <c r="W616" s="347"/>
      <c r="X616" s="555"/>
      <c r="Y616" s="554"/>
    </row>
    <row r="617" spans="1:25" ht="15.75">
      <c r="A617" s="60" t="s">
        <v>2030</v>
      </c>
      <c r="B617" s="3"/>
      <c r="C617" s="3"/>
      <c r="D617" s="33">
        <f>SUM(E617:DZ617)</f>
        <v>165.50000000000136</v>
      </c>
      <c r="E617" s="9">
        <v>0</v>
      </c>
      <c r="F617" s="9">
        <v>17.599999999999966</v>
      </c>
      <c r="G617" s="9">
        <v>9.0999999999999659</v>
      </c>
      <c r="H617" s="9">
        <v>28.500000000000114</v>
      </c>
      <c r="I617" s="9">
        <v>0</v>
      </c>
      <c r="J617" s="9">
        <v>40.700000000000045</v>
      </c>
      <c r="K617" s="9">
        <v>0</v>
      </c>
      <c r="L617" s="9">
        <v>30</v>
      </c>
      <c r="M617" s="9">
        <v>0</v>
      </c>
      <c r="N617" s="9">
        <v>0</v>
      </c>
      <c r="O617" s="9">
        <v>33.600000000001273</v>
      </c>
      <c r="P617" s="9">
        <v>6</v>
      </c>
      <c r="Q617" s="9">
        <v>0</v>
      </c>
      <c r="R617" s="556">
        <v>0</v>
      </c>
      <c r="S617" s="556">
        <v>0</v>
      </c>
      <c r="U617" s="557"/>
      <c r="V617" s="554"/>
      <c r="W617" s="347"/>
      <c r="X617" s="555"/>
      <c r="Y617" s="554"/>
    </row>
    <row r="618" spans="1:25" ht="15.75">
      <c r="A618" s="3" t="s">
        <v>180</v>
      </c>
      <c r="B618" s="3"/>
      <c r="C618" s="3"/>
      <c r="D618" s="33">
        <f>SUM(E618:DZ618)</f>
        <v>118.90000000000066</v>
      </c>
      <c r="E618" s="9">
        <v>0</v>
      </c>
      <c r="F618" s="9">
        <v>10.799999999999955</v>
      </c>
      <c r="G618" s="9">
        <v>2.3999999999999773</v>
      </c>
      <c r="H618" s="9">
        <v>13.499999999999773</v>
      </c>
      <c r="I618" s="9">
        <v>0</v>
      </c>
      <c r="J618" s="9">
        <v>44.399999999999864</v>
      </c>
      <c r="K618" s="9">
        <v>0</v>
      </c>
      <c r="L618" s="9">
        <v>13.5</v>
      </c>
      <c r="M618" s="9">
        <v>0</v>
      </c>
      <c r="N618" s="9">
        <v>0</v>
      </c>
      <c r="O618" s="9">
        <v>28.800000000001091</v>
      </c>
      <c r="P618" s="9">
        <v>0</v>
      </c>
      <c r="Q618" s="9">
        <v>0</v>
      </c>
      <c r="R618" s="556">
        <v>5.5</v>
      </c>
      <c r="S618" s="556">
        <v>0</v>
      </c>
      <c r="U618" s="554"/>
      <c r="V618" s="554"/>
      <c r="W618" s="360"/>
      <c r="X618" s="555"/>
      <c r="Y618" s="554"/>
    </row>
    <row r="619" spans="1:25" ht="15.75">
      <c r="A619" s="3" t="s">
        <v>3395</v>
      </c>
      <c r="B619" s="3"/>
      <c r="C619" s="3"/>
      <c r="D619" s="33">
        <f>SUM(E619:DZ619)</f>
        <v>227.79999999998745</v>
      </c>
      <c r="E619" s="9">
        <v>0</v>
      </c>
      <c r="F619" s="9">
        <v>26.899999999999864</v>
      </c>
      <c r="G619" s="9">
        <v>35.199999999999818</v>
      </c>
      <c r="H619" s="9">
        <v>10.7999999999995</v>
      </c>
      <c r="I619" s="9">
        <v>0</v>
      </c>
      <c r="J619" s="9">
        <v>63.699999999999363</v>
      </c>
      <c r="K619" s="9">
        <v>0</v>
      </c>
      <c r="L619" s="9">
        <v>0</v>
      </c>
      <c r="M619" s="9">
        <v>0</v>
      </c>
      <c r="N619" s="9">
        <v>1.0999999999994543</v>
      </c>
      <c r="O619" s="9">
        <v>36.399999999999636</v>
      </c>
      <c r="P619" s="9">
        <v>13.999999999994543</v>
      </c>
      <c r="Q619" s="9">
        <v>39.699999999995271</v>
      </c>
      <c r="R619" s="556">
        <v>0</v>
      </c>
      <c r="S619" s="556">
        <v>0</v>
      </c>
      <c r="U619" s="554"/>
      <c r="V619" s="554"/>
      <c r="W619" s="360"/>
      <c r="X619" s="555"/>
      <c r="Y619" s="554"/>
    </row>
    <row r="620" spans="1:25" ht="15.75">
      <c r="A620" s="82" t="s">
        <v>1659</v>
      </c>
      <c r="B620" s="3"/>
      <c r="C620" s="3"/>
      <c r="D620" s="33">
        <f>SUM(E620:DZ620)</f>
        <v>298.09999999999911</v>
      </c>
      <c r="E620" s="9">
        <v>0</v>
      </c>
      <c r="F620" s="9">
        <v>12.60000000000025</v>
      </c>
      <c r="G620" s="9">
        <v>90.000000000000114</v>
      </c>
      <c r="H620" s="9">
        <v>40.499999999999773</v>
      </c>
      <c r="I620" s="9">
        <v>0</v>
      </c>
      <c r="J620" s="9">
        <v>55.399999999999864</v>
      </c>
      <c r="K620" s="9">
        <v>14.999999999999091</v>
      </c>
      <c r="L620" s="9">
        <v>84.6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556">
        <v>0</v>
      </c>
      <c r="S620" s="556">
        <v>0</v>
      </c>
      <c r="U620" s="225"/>
      <c r="V620" s="554"/>
      <c r="W620" s="347"/>
      <c r="X620" s="555"/>
      <c r="Y620" s="554"/>
    </row>
    <row r="621" spans="1:25" ht="15.75">
      <c r="A621" s="3" t="s">
        <v>155</v>
      </c>
      <c r="B621" s="3"/>
      <c r="C621" s="3"/>
      <c r="D621" s="33">
        <f>SUM(E621:DZ621)</f>
        <v>375.20000000000266</v>
      </c>
      <c r="E621" s="9">
        <v>0</v>
      </c>
      <c r="F621" s="9">
        <v>84.599999999999966</v>
      </c>
      <c r="G621" s="9">
        <v>79.89999999999992</v>
      </c>
      <c r="H621" s="9">
        <v>64.5</v>
      </c>
      <c r="I621" s="9">
        <v>30</v>
      </c>
      <c r="J621" s="9">
        <v>86.899999999999864</v>
      </c>
      <c r="K621" s="9">
        <v>0</v>
      </c>
      <c r="L621" s="9">
        <v>28</v>
      </c>
      <c r="M621" s="9">
        <v>0</v>
      </c>
      <c r="N621" s="9">
        <v>0</v>
      </c>
      <c r="O621" s="9">
        <v>1.3000000000029104</v>
      </c>
      <c r="P621" s="9">
        <v>0</v>
      </c>
      <c r="Q621" s="9">
        <v>0</v>
      </c>
      <c r="R621" s="556">
        <v>0</v>
      </c>
      <c r="S621" s="556">
        <v>0</v>
      </c>
      <c r="U621" s="558"/>
      <c r="V621" s="554"/>
      <c r="W621" s="347"/>
      <c r="X621" s="555"/>
      <c r="Y621" s="554"/>
    </row>
    <row r="622" spans="1:25" ht="15.75">
      <c r="A622" s="3" t="s">
        <v>753</v>
      </c>
      <c r="B622" s="3"/>
      <c r="C622" s="3"/>
      <c r="D622" s="33">
        <f>SUM(E622:DZ622)</f>
        <v>207.20000000000061</v>
      </c>
      <c r="E622" s="9">
        <v>0</v>
      </c>
      <c r="F622" s="9">
        <v>33.199999999999989</v>
      </c>
      <c r="G622" s="9">
        <v>30.199999999999989</v>
      </c>
      <c r="H622" s="9">
        <v>59.899999999999864</v>
      </c>
      <c r="I622" s="9">
        <v>0</v>
      </c>
      <c r="J622" s="9">
        <v>56.200000000000045</v>
      </c>
      <c r="K622" s="9">
        <v>0</v>
      </c>
      <c r="L622" s="9">
        <v>0</v>
      </c>
      <c r="M622" s="9">
        <v>0</v>
      </c>
      <c r="N622" s="9">
        <v>12</v>
      </c>
      <c r="O622" s="9">
        <v>1.3000000000010914</v>
      </c>
      <c r="P622" s="9">
        <v>14.399999999999636</v>
      </c>
      <c r="Q622" s="9">
        <v>0</v>
      </c>
      <c r="R622" s="556">
        <v>0</v>
      </c>
      <c r="S622" s="556">
        <v>0</v>
      </c>
      <c r="U622" s="554"/>
      <c r="V622" s="554"/>
      <c r="W622" s="347"/>
      <c r="X622" s="555"/>
      <c r="Y622" s="554"/>
    </row>
    <row r="623" spans="1:25" ht="15.75">
      <c r="A623" s="60" t="s">
        <v>3366</v>
      </c>
      <c r="B623" s="3"/>
      <c r="C623" s="3"/>
      <c r="D623" s="33">
        <f>SUM(E623:DZ623)</f>
        <v>126.19999999999868</v>
      </c>
      <c r="E623" s="9">
        <v>0</v>
      </c>
      <c r="F623" s="9">
        <v>4.2000000000000455</v>
      </c>
      <c r="G623" s="9">
        <v>43.5</v>
      </c>
      <c r="H623" s="9">
        <v>20.400000000000091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30.899999999999636</v>
      </c>
      <c r="O623" s="9">
        <v>1.1999999999998181</v>
      </c>
      <c r="P623" s="9">
        <v>0</v>
      </c>
      <c r="Q623" s="9">
        <v>25.999999999999091</v>
      </c>
      <c r="R623" s="556">
        <v>0</v>
      </c>
      <c r="S623" s="556">
        <v>0</v>
      </c>
      <c r="U623" s="557"/>
      <c r="V623" s="554"/>
      <c r="W623" s="348"/>
      <c r="X623" s="555"/>
      <c r="Y623" s="554"/>
    </row>
    <row r="624" spans="1:25" ht="15.75">
      <c r="A624" s="60" t="s">
        <v>2008</v>
      </c>
      <c r="B624" s="3"/>
      <c r="C624" s="3"/>
      <c r="D624" s="33">
        <f>SUM(E624:DZ624)</f>
        <v>281.10000000000485</v>
      </c>
      <c r="E624" s="9">
        <v>0</v>
      </c>
      <c r="F624" s="9">
        <v>69.600000000000136</v>
      </c>
      <c r="G624" s="9">
        <v>16.500000000000227</v>
      </c>
      <c r="H624" s="9">
        <v>31.700000000000273</v>
      </c>
      <c r="I624" s="9">
        <v>13.200000000000273</v>
      </c>
      <c r="J624" s="9">
        <v>44.400000000000318</v>
      </c>
      <c r="K624" s="9">
        <v>0</v>
      </c>
      <c r="L624" s="9">
        <v>39.700000000000003</v>
      </c>
      <c r="M624" s="9">
        <v>0</v>
      </c>
      <c r="N624" s="9">
        <v>0</v>
      </c>
      <c r="O624" s="9">
        <v>66.000000000003638</v>
      </c>
      <c r="P624" s="9">
        <v>0</v>
      </c>
      <c r="Q624" s="9">
        <v>0</v>
      </c>
      <c r="R624" s="556">
        <v>0</v>
      </c>
      <c r="S624" s="556">
        <v>0</v>
      </c>
      <c r="U624" s="557"/>
      <c r="V624" s="554"/>
      <c r="W624" s="347"/>
      <c r="X624" s="555"/>
      <c r="Y624" s="554"/>
    </row>
    <row r="625" spans="1:35" ht="15.75">
      <c r="D625" s="33"/>
      <c r="F625" s="177"/>
      <c r="G625" s="177"/>
      <c r="H625" s="177"/>
      <c r="I625" s="177"/>
      <c r="J625" s="177"/>
      <c r="K625" s="3"/>
      <c r="L625" s="3"/>
      <c r="M625" s="3"/>
      <c r="N625" s="79"/>
      <c r="O625" s="137"/>
      <c r="Q625" s="109"/>
      <c r="R625" s="109"/>
      <c r="S625" s="82"/>
      <c r="T625" s="82"/>
      <c r="U625" s="3"/>
      <c r="V625" s="79"/>
      <c r="W625" s="137"/>
    </row>
    <row r="626" spans="1:35" ht="15.75">
      <c r="D626" s="33"/>
      <c r="F626" s="177"/>
      <c r="G626" s="177"/>
      <c r="H626" s="177"/>
      <c r="I626" s="177"/>
      <c r="J626" s="177"/>
      <c r="K626" s="3"/>
      <c r="L626" s="3"/>
      <c r="M626" s="3"/>
      <c r="N626" s="79"/>
      <c r="O626" s="137"/>
      <c r="Q626" s="109"/>
      <c r="R626" s="109"/>
      <c r="S626" s="82"/>
      <c r="T626" s="82"/>
      <c r="U626" s="3"/>
      <c r="V626" s="79"/>
      <c r="W626" s="137"/>
    </row>
    <row r="627" spans="1:35" ht="15.75">
      <c r="D627" s="33"/>
      <c r="F627" s="177"/>
      <c r="G627" s="177"/>
      <c r="H627" s="177"/>
      <c r="I627" s="177"/>
      <c r="J627" s="177"/>
      <c r="K627" s="3"/>
      <c r="L627" s="3"/>
      <c r="M627" s="3"/>
      <c r="N627" s="79"/>
      <c r="O627" s="137"/>
      <c r="Q627" s="109"/>
      <c r="R627" s="109"/>
      <c r="S627" s="82"/>
      <c r="T627" s="82"/>
      <c r="U627" s="3"/>
      <c r="V627" s="79"/>
      <c r="W627" s="137"/>
    </row>
    <row r="628" spans="1:35" s="30" customFormat="1" ht="20.25">
      <c r="A628" s="30" t="s">
        <v>173</v>
      </c>
      <c r="B628"/>
      <c r="C628"/>
      <c r="D628" s="32" t="s">
        <v>40</v>
      </c>
      <c r="E628" s="110" t="s">
        <v>4777</v>
      </c>
      <c r="F628" s="110" t="s">
        <v>4790</v>
      </c>
      <c r="G628" s="110" t="s">
        <v>5016</v>
      </c>
      <c r="H628" s="110" t="s">
        <v>5017</v>
      </c>
      <c r="I628" s="110" t="s">
        <v>5340</v>
      </c>
      <c r="J628" s="110" t="s">
        <v>5341</v>
      </c>
    </row>
    <row r="629" spans="1:35" ht="15.75">
      <c r="A629" s="3" t="s">
        <v>3378</v>
      </c>
      <c r="B629" s="3"/>
      <c r="C629" s="3"/>
      <c r="D629" s="33">
        <f>SUM(E629:DZ629)</f>
        <v>12</v>
      </c>
      <c r="E629" s="9">
        <v>0</v>
      </c>
      <c r="F629" s="9">
        <v>0</v>
      </c>
      <c r="G629" s="9">
        <v>0</v>
      </c>
      <c r="H629" s="9">
        <v>0</v>
      </c>
      <c r="I629" s="9">
        <v>12</v>
      </c>
      <c r="J629" s="9">
        <v>0</v>
      </c>
      <c r="K629" s="63"/>
      <c r="L629" s="63"/>
      <c r="M629" s="360"/>
      <c r="N629" s="337"/>
      <c r="O629" s="63"/>
      <c r="Q629" s="50"/>
      <c r="R629" s="50"/>
      <c r="S629" s="50"/>
      <c r="T629" s="50"/>
      <c r="U629" s="50"/>
      <c r="V629" s="212"/>
      <c r="W629" s="50"/>
      <c r="X629" s="50"/>
      <c r="Y629" s="50"/>
      <c r="Z629" s="214"/>
      <c r="AA629" s="50"/>
      <c r="AB629" s="50"/>
      <c r="AC629" s="50"/>
      <c r="AD629" s="50"/>
      <c r="AE629" s="214"/>
      <c r="AF629" s="50"/>
      <c r="AG629" s="50"/>
      <c r="AH629" s="28"/>
      <c r="AI629" s="50"/>
    </row>
    <row r="630" spans="1:35" ht="15.75">
      <c r="A630" s="60" t="s">
        <v>2010</v>
      </c>
      <c r="B630" s="3"/>
      <c r="C630" s="3"/>
      <c r="D630" s="33">
        <f>SUM(E630:DZ630)</f>
        <v>0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277"/>
      <c r="L630" s="63"/>
      <c r="M630" s="347"/>
      <c r="N630" s="337"/>
      <c r="O630" s="63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213"/>
      <c r="AD630" s="50"/>
      <c r="AE630" s="50"/>
      <c r="AF630" s="50"/>
      <c r="AG630" s="50"/>
      <c r="AH630" s="28"/>
      <c r="AI630" s="50"/>
    </row>
    <row r="631" spans="1:35" ht="15.75">
      <c r="A631" s="82" t="s">
        <v>1657</v>
      </c>
      <c r="B631" s="3"/>
      <c r="C631" s="3"/>
      <c r="D631" s="33">
        <f>SUM(E631:DZ631)</f>
        <v>0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225"/>
      <c r="L631" s="63"/>
      <c r="M631" s="347"/>
      <c r="N631" s="337"/>
      <c r="O631" s="63"/>
      <c r="Q631" s="50"/>
      <c r="R631" s="50"/>
      <c r="S631" s="50"/>
      <c r="T631" s="50"/>
      <c r="U631" s="50"/>
      <c r="V631" s="50"/>
      <c r="W631" s="50"/>
      <c r="X631" s="214"/>
      <c r="Y631" s="50"/>
      <c r="Z631" s="50"/>
      <c r="AA631" s="50"/>
      <c r="AB631" s="50"/>
      <c r="AC631" s="50"/>
      <c r="AD631" s="50"/>
      <c r="AE631" s="50"/>
      <c r="AF631" s="50"/>
      <c r="AG631" s="50"/>
      <c r="AH631" s="28"/>
      <c r="AI631" s="50"/>
    </row>
    <row r="632" spans="1:35" ht="15.75">
      <c r="A632" s="60" t="s">
        <v>2003</v>
      </c>
      <c r="B632" s="3"/>
      <c r="C632" s="3"/>
      <c r="D632" s="33">
        <f>SUM(E632:DZ632)</f>
        <v>0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277"/>
      <c r="L632" s="63"/>
      <c r="M632" s="347"/>
      <c r="N632" s="337"/>
      <c r="O632" s="63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28"/>
      <c r="AI632" s="50"/>
    </row>
    <row r="633" spans="1:35" ht="15.75">
      <c r="A633" s="82" t="s">
        <v>1652</v>
      </c>
      <c r="B633" s="3"/>
      <c r="C633" s="3"/>
      <c r="D633" s="33">
        <f>SUM(E633:DZ633)</f>
        <v>0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225"/>
      <c r="L633" s="63"/>
      <c r="M633" s="347"/>
      <c r="N633" s="337"/>
      <c r="O633" s="63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28"/>
      <c r="AI633" s="50"/>
    </row>
    <row r="634" spans="1:35" ht="15.75">
      <c r="A634" s="82" t="s">
        <v>1647</v>
      </c>
      <c r="B634" s="3"/>
      <c r="C634" s="3"/>
      <c r="D634" s="33">
        <f>SUM(E634:DZ634)</f>
        <v>0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225"/>
      <c r="L634" s="63"/>
      <c r="M634" s="347"/>
      <c r="N634" s="337"/>
      <c r="O634" s="63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28"/>
      <c r="AI634" s="50"/>
    </row>
    <row r="635" spans="1:35" ht="15.75">
      <c r="A635" s="3" t="s">
        <v>3367</v>
      </c>
      <c r="B635" s="3"/>
      <c r="C635" s="3"/>
      <c r="D635" s="33">
        <f>SUM(E635:DZ635)</f>
        <v>0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63"/>
      <c r="L635" s="63"/>
      <c r="M635" s="360"/>
      <c r="N635" s="337"/>
      <c r="O635" s="63"/>
      <c r="Q635" s="50"/>
      <c r="R635" s="50"/>
      <c r="S635" s="50"/>
      <c r="T635" s="50"/>
      <c r="U635" s="50"/>
      <c r="V635" s="50"/>
      <c r="W635" s="213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28"/>
      <c r="AI635" s="50"/>
    </row>
    <row r="636" spans="1:35" ht="15.75">
      <c r="A636" s="60" t="s">
        <v>1</v>
      </c>
      <c r="B636" s="3"/>
      <c r="C636" s="3"/>
      <c r="D636" s="33">
        <f>SUM(E636:DZ636)</f>
        <v>0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277"/>
      <c r="L636" s="63"/>
      <c r="M636" s="347"/>
      <c r="N636" s="337"/>
      <c r="O636" s="63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28"/>
      <c r="AI636" s="50"/>
    </row>
    <row r="637" spans="1:35" ht="15.75">
      <c r="A637" s="60" t="s">
        <v>2023</v>
      </c>
      <c r="B637" s="3"/>
      <c r="C637" s="3"/>
      <c r="D637" s="33">
        <f>SUM(E637:DZ637)</f>
        <v>0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277"/>
      <c r="L637" s="63"/>
      <c r="M637" s="347"/>
      <c r="N637" s="337"/>
      <c r="O637" s="63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28"/>
      <c r="AI637" s="50"/>
    </row>
    <row r="638" spans="1:35" ht="15.75">
      <c r="A638" s="3" t="s">
        <v>3386</v>
      </c>
      <c r="B638" s="3"/>
      <c r="C638" s="3"/>
      <c r="D638" s="33">
        <f>SUM(E638:DZ638)</f>
        <v>0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63"/>
      <c r="L638" s="63"/>
      <c r="M638" s="360"/>
      <c r="N638" s="337"/>
      <c r="O638" s="63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28"/>
      <c r="AI638" s="50"/>
    </row>
    <row r="639" spans="1:35" ht="15.75">
      <c r="A639" s="82" t="s">
        <v>1653</v>
      </c>
      <c r="B639" s="3"/>
      <c r="C639" s="3"/>
      <c r="D639" s="33">
        <f>SUM(E639:DZ639)</f>
        <v>0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225"/>
      <c r="L639" s="63"/>
      <c r="M639" s="347"/>
      <c r="N639" s="337"/>
      <c r="O639" s="63"/>
      <c r="Q639" s="213"/>
      <c r="R639" s="214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214"/>
      <c r="AG639" s="50"/>
      <c r="AH639" s="28"/>
      <c r="AI639" s="50"/>
    </row>
    <row r="640" spans="1:35" ht="15.75">
      <c r="A640" s="3" t="s">
        <v>771</v>
      </c>
      <c r="B640" s="3"/>
      <c r="C640" s="3"/>
      <c r="D640" s="33">
        <f>SUM(E640:DZ640)</f>
        <v>0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63"/>
      <c r="L640" s="63"/>
      <c r="M640" s="347"/>
      <c r="N640" s="337"/>
      <c r="O640" s="63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28"/>
      <c r="AI640" s="50"/>
    </row>
    <row r="641" spans="1:35" ht="15.75">
      <c r="A641" s="60" t="s">
        <v>2053</v>
      </c>
      <c r="B641" s="3"/>
      <c r="C641" s="3"/>
      <c r="D641" s="33">
        <f>SUM(E641:DZ641)</f>
        <v>12</v>
      </c>
      <c r="E641" s="9">
        <v>0</v>
      </c>
      <c r="F641" s="9">
        <v>0</v>
      </c>
      <c r="G641" s="9">
        <v>0</v>
      </c>
      <c r="H641" s="9">
        <v>0</v>
      </c>
      <c r="I641" s="9">
        <v>12</v>
      </c>
      <c r="J641" s="9">
        <v>0</v>
      </c>
      <c r="K641" s="277"/>
      <c r="L641" s="63"/>
      <c r="M641" s="347"/>
      <c r="N641" s="337"/>
      <c r="O641" s="63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28"/>
      <c r="AI641" s="50"/>
    </row>
    <row r="642" spans="1:35" ht="15.75">
      <c r="A642" s="3" t="s">
        <v>788</v>
      </c>
      <c r="B642" s="3"/>
      <c r="C642" s="3"/>
      <c r="D642" s="33">
        <f>SUM(E642:DZ642)</f>
        <v>0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63"/>
      <c r="L642" s="63"/>
      <c r="M642" s="347"/>
      <c r="N642" s="337"/>
      <c r="O642" s="63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28"/>
      <c r="AI642" s="50"/>
    </row>
    <row r="643" spans="1:35" ht="15.75">
      <c r="A643" s="60" t="s">
        <v>2006</v>
      </c>
      <c r="B643" s="3"/>
      <c r="C643" s="3"/>
      <c r="D643" s="33">
        <f>SUM(E643:DZ643)</f>
        <v>0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277"/>
      <c r="L643" s="63"/>
      <c r="M643" s="347"/>
      <c r="N643" s="337"/>
      <c r="O643" s="63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28"/>
      <c r="AI643" s="50"/>
    </row>
    <row r="644" spans="1:35" ht="15.75">
      <c r="A644" s="3" t="s">
        <v>3368</v>
      </c>
      <c r="B644" s="3"/>
      <c r="C644" s="3"/>
      <c r="D644" s="33">
        <f>SUM(E644:DZ644)</f>
        <v>0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63"/>
      <c r="L644" s="63"/>
      <c r="M644" s="360"/>
      <c r="N644" s="337"/>
      <c r="O644" s="63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28"/>
      <c r="AI644" s="50"/>
    </row>
    <row r="645" spans="1:35" ht="15.75">
      <c r="A645" s="3" t="s">
        <v>153</v>
      </c>
      <c r="B645" s="3"/>
      <c r="C645" s="3"/>
      <c r="D645" s="33">
        <f>SUM(E645:DZ645)</f>
        <v>0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63"/>
      <c r="L645" s="63"/>
      <c r="M645" s="347"/>
      <c r="N645" s="337"/>
      <c r="O645" s="63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28"/>
      <c r="AI645" s="50"/>
    </row>
    <row r="646" spans="1:35" ht="15.75">
      <c r="A646" s="60" t="s">
        <v>2024</v>
      </c>
      <c r="B646" s="3"/>
      <c r="C646" s="3"/>
      <c r="D646" s="33">
        <f>SUM(E646:DZ646)</f>
        <v>0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277"/>
      <c r="L646" s="63"/>
      <c r="M646" s="347"/>
      <c r="N646" s="337"/>
      <c r="O646" s="63"/>
      <c r="Q646" s="50"/>
      <c r="R646" s="50"/>
      <c r="S646" s="50"/>
      <c r="T646" s="213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28"/>
      <c r="AI646" s="50"/>
    </row>
    <row r="647" spans="1:35" ht="15.75">
      <c r="A647" s="3" t="s">
        <v>3371</v>
      </c>
      <c r="B647" s="3"/>
      <c r="C647" s="3"/>
      <c r="D647" s="33">
        <f>SUM(E647:DZ647)</f>
        <v>0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63"/>
      <c r="L647" s="63"/>
      <c r="M647" s="360"/>
      <c r="N647" s="337"/>
      <c r="O647" s="63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28"/>
      <c r="AI647" s="50"/>
    </row>
    <row r="648" spans="1:35" ht="15.75">
      <c r="A648" s="3" t="s">
        <v>3385</v>
      </c>
      <c r="B648" s="3"/>
      <c r="C648" s="3"/>
      <c r="D648" s="33">
        <f>SUM(E648:DZ648)</f>
        <v>0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63"/>
      <c r="L648" s="63"/>
      <c r="M648" s="360"/>
      <c r="N648" s="337"/>
      <c r="O648" s="63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28"/>
      <c r="AI648" s="50"/>
    </row>
    <row r="649" spans="1:35" ht="15.75">
      <c r="A649" s="3" t="s">
        <v>9</v>
      </c>
      <c r="B649" s="3"/>
      <c r="C649" s="3"/>
      <c r="D649" s="33">
        <f>SUM(E649:DZ649)</f>
        <v>0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277"/>
      <c r="L649" s="63"/>
      <c r="M649" s="348"/>
      <c r="N649" s="337"/>
      <c r="O649" s="63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28"/>
      <c r="AI649" s="50"/>
    </row>
    <row r="650" spans="1:35" ht="15.75">
      <c r="A650" s="60" t="s">
        <v>2018</v>
      </c>
      <c r="B650" s="3"/>
      <c r="C650" s="3"/>
      <c r="D650" s="33">
        <f>SUM(E650:DZ650)</f>
        <v>0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277"/>
      <c r="L650" s="63"/>
      <c r="M650" s="347"/>
      <c r="N650" s="337"/>
      <c r="O650" s="63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28"/>
      <c r="AI650" s="50"/>
    </row>
    <row r="651" spans="1:35" ht="15.75">
      <c r="A651" s="60" t="s">
        <v>11</v>
      </c>
      <c r="B651" s="3"/>
      <c r="C651" s="3"/>
      <c r="D651" s="33">
        <f>SUM(E651:DZ651)</f>
        <v>0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277"/>
      <c r="L651" s="63"/>
      <c r="M651" s="347"/>
      <c r="N651" s="337"/>
      <c r="O651" s="63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28"/>
      <c r="AI651" s="50"/>
    </row>
    <row r="652" spans="1:35" ht="15.75">
      <c r="A652" s="3" t="s">
        <v>3369</v>
      </c>
      <c r="B652" s="3"/>
      <c r="C652" s="3"/>
      <c r="D652" s="33">
        <f>SUM(E652:DZ652)</f>
        <v>0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63"/>
      <c r="L652" s="63"/>
      <c r="M652" s="360"/>
      <c r="N652" s="337"/>
      <c r="O652" s="63"/>
      <c r="Q652" s="50"/>
      <c r="R652" s="50"/>
      <c r="S652" s="213"/>
      <c r="T652" s="50"/>
      <c r="U652" s="214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28"/>
      <c r="AI652" s="50"/>
    </row>
    <row r="653" spans="1:35" ht="15.75">
      <c r="A653" s="60" t="s">
        <v>2025</v>
      </c>
      <c r="B653" s="3"/>
      <c r="C653" s="3"/>
      <c r="D653" s="33">
        <f>SUM(E653:DZ653)</f>
        <v>0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277"/>
      <c r="L653" s="63"/>
      <c r="M653" s="347"/>
      <c r="N653" s="337"/>
      <c r="O653" s="63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28"/>
      <c r="AI653" s="50"/>
    </row>
    <row r="654" spans="1:35" ht="15.75">
      <c r="A654" s="82" t="s">
        <v>1655</v>
      </c>
      <c r="B654" s="3"/>
      <c r="C654" s="3"/>
      <c r="D654" s="33">
        <f>SUM(E654:DZ654)</f>
        <v>0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225"/>
      <c r="L654" s="63"/>
      <c r="M654" s="347"/>
      <c r="N654" s="337"/>
      <c r="O654" s="63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28"/>
      <c r="AI654" s="50"/>
    </row>
    <row r="655" spans="1:35" ht="15.75">
      <c r="A655" s="3" t="s">
        <v>728</v>
      </c>
      <c r="B655" s="3"/>
      <c r="C655" s="3"/>
      <c r="D655" s="33">
        <f>SUM(E655:DZ655)</f>
        <v>0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63"/>
      <c r="L655" s="63"/>
      <c r="M655" s="347"/>
      <c r="N655" s="337"/>
      <c r="O655" s="63"/>
      <c r="Q655" s="50"/>
      <c r="R655" s="213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212"/>
      <c r="AG655" s="50"/>
      <c r="AH655" s="28"/>
      <c r="AI655" s="50"/>
    </row>
    <row r="656" spans="1:35" ht="15.75">
      <c r="A656" s="60" t="s">
        <v>2011</v>
      </c>
      <c r="B656" s="3"/>
      <c r="C656" s="3"/>
      <c r="D656" s="33">
        <f>SUM(E656:DZ656)</f>
        <v>0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277"/>
      <c r="L656" s="63"/>
      <c r="M656" s="347"/>
      <c r="N656" s="337"/>
      <c r="O656" s="63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213"/>
      <c r="AG656" s="50"/>
      <c r="AH656" s="28"/>
      <c r="AI656" s="50"/>
    </row>
    <row r="657" spans="1:35" ht="15.75">
      <c r="A657" s="3" t="s">
        <v>3379</v>
      </c>
      <c r="B657" s="3"/>
      <c r="C657" s="3"/>
      <c r="D657" s="33">
        <f>SUM(E657:DZ657)</f>
        <v>12</v>
      </c>
      <c r="E657" s="9">
        <v>0</v>
      </c>
      <c r="F657" s="9">
        <v>0</v>
      </c>
      <c r="G657" s="9">
        <v>0</v>
      </c>
      <c r="H657" s="9">
        <v>0</v>
      </c>
      <c r="I657" s="9">
        <v>12</v>
      </c>
      <c r="J657" s="9">
        <v>0</v>
      </c>
      <c r="K657" s="63"/>
      <c r="L657" s="63"/>
      <c r="M657" s="360"/>
      <c r="N657" s="337"/>
      <c r="O657" s="63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28"/>
      <c r="AI657" s="50"/>
    </row>
    <row r="658" spans="1:35" ht="15.75">
      <c r="A658" s="3" t="s">
        <v>783</v>
      </c>
      <c r="B658" s="3"/>
      <c r="C658" s="3"/>
      <c r="D658" s="33">
        <f>SUM(E658:DZ658)</f>
        <v>0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277"/>
      <c r="L658" s="63"/>
      <c r="M658" s="348"/>
      <c r="N658" s="337"/>
      <c r="O658" s="63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28"/>
      <c r="AI658" s="50"/>
    </row>
    <row r="659" spans="1:35" ht="15.75">
      <c r="A659" s="60" t="s">
        <v>13</v>
      </c>
      <c r="B659" s="3"/>
      <c r="C659" s="3"/>
      <c r="D659" s="33">
        <f>SUM(E659:DZ659)</f>
        <v>0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277"/>
      <c r="L659" s="63"/>
      <c r="M659" s="348"/>
      <c r="N659" s="337"/>
      <c r="O659" s="63"/>
      <c r="Q659" s="50"/>
      <c r="R659" s="50"/>
      <c r="S659" s="50"/>
      <c r="T659" s="50"/>
      <c r="U659" s="50"/>
      <c r="V659" s="213"/>
      <c r="W659" s="50"/>
      <c r="X659" s="212"/>
      <c r="Y659" s="50"/>
      <c r="Z659" s="212"/>
      <c r="AA659" s="50"/>
      <c r="AB659" s="50"/>
      <c r="AC659" s="50"/>
      <c r="AD659" s="50"/>
      <c r="AE659" s="50"/>
      <c r="AF659" s="50"/>
      <c r="AG659" s="50"/>
      <c r="AH659" s="28"/>
      <c r="AI659" s="50"/>
    </row>
    <row r="660" spans="1:35" ht="15.75">
      <c r="A660" s="3" t="s">
        <v>734</v>
      </c>
      <c r="B660" s="3"/>
      <c r="C660" s="3"/>
      <c r="D660" s="33">
        <f>SUM(E660:DZ660)</f>
        <v>0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63"/>
      <c r="L660" s="63"/>
      <c r="M660" s="347"/>
      <c r="N660" s="337"/>
      <c r="O660" s="63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28"/>
      <c r="AI660" s="50"/>
    </row>
    <row r="661" spans="1:35" ht="15.75">
      <c r="A661" s="60" t="s">
        <v>15</v>
      </c>
      <c r="B661" s="3"/>
      <c r="C661" s="3"/>
      <c r="D661" s="33">
        <f>SUM(E661:DZ661)</f>
        <v>0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277"/>
      <c r="L661" s="63"/>
      <c r="M661" s="347"/>
      <c r="N661" s="337"/>
      <c r="O661" s="63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28"/>
      <c r="AI661" s="50"/>
    </row>
    <row r="662" spans="1:35" ht="15.75">
      <c r="A662" s="3" t="s">
        <v>3394</v>
      </c>
      <c r="B662" s="3"/>
      <c r="C662" s="3"/>
      <c r="D662" s="33">
        <f>SUM(E662:DZ662)</f>
        <v>0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63"/>
      <c r="L662" s="63"/>
      <c r="M662" s="360"/>
      <c r="N662" s="337"/>
      <c r="O662" s="63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28"/>
      <c r="AI662" s="50"/>
    </row>
    <row r="663" spans="1:35" ht="15.75">
      <c r="A663" s="60" t="s">
        <v>2007</v>
      </c>
      <c r="B663" s="3"/>
      <c r="C663" s="3"/>
      <c r="D663" s="33">
        <f>SUM(E663:DZ663)</f>
        <v>14</v>
      </c>
      <c r="E663" s="9">
        <v>0</v>
      </c>
      <c r="F663" s="9">
        <v>0</v>
      </c>
      <c r="G663" s="9">
        <v>0</v>
      </c>
      <c r="H663" s="9">
        <v>0</v>
      </c>
      <c r="I663" s="9">
        <v>14</v>
      </c>
      <c r="J663" s="9">
        <v>0</v>
      </c>
      <c r="K663" s="277"/>
      <c r="L663" s="63"/>
      <c r="M663" s="348"/>
      <c r="N663" s="337"/>
      <c r="O663" s="63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28"/>
      <c r="AI663" s="50"/>
    </row>
    <row r="664" spans="1:35" ht="15.75">
      <c r="A664" s="60" t="s">
        <v>17</v>
      </c>
      <c r="B664" s="3"/>
      <c r="C664" s="3"/>
      <c r="D664" s="33">
        <f>SUM(E664:DZ664)</f>
        <v>0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277"/>
      <c r="L664" s="63"/>
      <c r="M664" s="347"/>
      <c r="N664" s="337"/>
      <c r="O664" s="63"/>
      <c r="Q664" s="214"/>
      <c r="R664" s="50"/>
      <c r="S664" s="50"/>
      <c r="T664" s="50"/>
      <c r="U664" s="213"/>
      <c r="V664" s="50"/>
      <c r="W664" s="50"/>
      <c r="X664" s="50"/>
      <c r="Y664" s="213"/>
      <c r="Z664" s="50"/>
      <c r="AA664" s="50"/>
      <c r="AB664" s="50"/>
      <c r="AC664" s="50"/>
      <c r="AD664" s="50"/>
      <c r="AE664" s="50"/>
      <c r="AF664" s="50"/>
      <c r="AG664" s="50"/>
      <c r="AH664" s="28"/>
      <c r="AI664" s="50"/>
    </row>
    <row r="665" spans="1:35" ht="15.75">
      <c r="A665" s="3" t="s">
        <v>757</v>
      </c>
      <c r="B665" s="3"/>
      <c r="C665" s="3"/>
      <c r="D665" s="33">
        <f>SUM(E665:DZ665)</f>
        <v>0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63"/>
      <c r="L665" s="63"/>
      <c r="M665" s="347"/>
      <c r="N665" s="337"/>
      <c r="O665" s="63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28"/>
      <c r="AI665" s="50"/>
    </row>
    <row r="666" spans="1:35" ht="15.75">
      <c r="A666" s="3" t="s">
        <v>162</v>
      </c>
      <c r="B666" s="3"/>
      <c r="C666" s="3"/>
      <c r="D666" s="33">
        <f>SUM(E666:DZ666)</f>
        <v>0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63"/>
      <c r="L666" s="63"/>
      <c r="M666" s="347"/>
      <c r="N666" s="337"/>
      <c r="O666" s="63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28"/>
      <c r="AI666" s="50"/>
    </row>
    <row r="667" spans="1:35" ht="15.75">
      <c r="A667" s="3" t="s">
        <v>3373</v>
      </c>
      <c r="B667" s="3"/>
      <c r="C667" s="3"/>
      <c r="D667" s="33">
        <f>SUM(E667:DZ667)</f>
        <v>0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63"/>
      <c r="L667" s="63"/>
      <c r="M667" s="360"/>
      <c r="N667" s="337"/>
      <c r="O667" s="63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28"/>
      <c r="AI667" s="50"/>
    </row>
    <row r="668" spans="1:35" ht="15.75">
      <c r="A668" s="3" t="s">
        <v>3398</v>
      </c>
      <c r="B668" s="3"/>
      <c r="C668" s="3"/>
      <c r="D668" s="33">
        <f>SUM(E668:DZ668)</f>
        <v>0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63"/>
      <c r="L668" s="63"/>
      <c r="M668" s="360"/>
      <c r="N668" s="337"/>
      <c r="O668" s="63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28"/>
      <c r="AI668" s="50"/>
    </row>
    <row r="669" spans="1:35" ht="15.75">
      <c r="A669" s="3" t="s">
        <v>3376</v>
      </c>
      <c r="B669" s="3"/>
      <c r="C669" s="3"/>
      <c r="D669" s="33">
        <f>SUM(E669:DZ669)</f>
        <v>0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63"/>
      <c r="L669" s="63"/>
      <c r="M669" s="360"/>
      <c r="N669" s="337"/>
      <c r="O669" s="63"/>
      <c r="Q669" s="50"/>
      <c r="R669" s="50"/>
      <c r="S669" s="50"/>
      <c r="T669" s="50"/>
      <c r="U669" s="50"/>
      <c r="V669" s="214"/>
      <c r="W669" s="50"/>
      <c r="X669" s="50"/>
      <c r="Y669" s="50"/>
      <c r="Z669" s="50"/>
      <c r="AA669" s="50"/>
      <c r="AB669" s="50"/>
      <c r="AC669" s="212"/>
      <c r="AD669" s="50"/>
      <c r="AE669" s="50"/>
      <c r="AF669" s="50"/>
      <c r="AG669" s="50"/>
      <c r="AH669" s="28"/>
      <c r="AI669" s="50"/>
    </row>
    <row r="670" spans="1:35" ht="15.75">
      <c r="A670" s="82" t="s">
        <v>1643</v>
      </c>
      <c r="B670" s="3"/>
      <c r="C670" s="3"/>
      <c r="D670" s="33">
        <f>SUM(E670:DZ670)</f>
        <v>12</v>
      </c>
      <c r="E670" s="9">
        <v>0</v>
      </c>
      <c r="F670" s="9">
        <v>0</v>
      </c>
      <c r="G670" s="9">
        <v>0</v>
      </c>
      <c r="H670" s="9">
        <v>0</v>
      </c>
      <c r="I670" s="9">
        <v>12</v>
      </c>
      <c r="J670" s="9">
        <v>0</v>
      </c>
      <c r="K670" s="225"/>
      <c r="L670" s="63"/>
      <c r="M670" s="347"/>
      <c r="N670" s="337"/>
      <c r="O670" s="63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28"/>
      <c r="AI670" s="50"/>
    </row>
    <row r="671" spans="1:35" ht="15.75">
      <c r="A671" s="3" t="s">
        <v>3372</v>
      </c>
      <c r="B671" s="3"/>
      <c r="C671" s="3"/>
      <c r="D671" s="33">
        <f>SUM(E671:DZ671)</f>
        <v>0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63"/>
      <c r="L671" s="63"/>
      <c r="M671" s="360"/>
      <c r="N671" s="337"/>
      <c r="O671" s="63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28"/>
      <c r="AI671" s="50"/>
    </row>
    <row r="672" spans="1:35" ht="15.75">
      <c r="A672" s="3" t="s">
        <v>800</v>
      </c>
      <c r="B672" s="3"/>
      <c r="C672" s="3"/>
      <c r="D672" s="33">
        <f>SUM(E672:DZ672)</f>
        <v>0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277"/>
      <c r="L672" s="63"/>
      <c r="M672" s="347"/>
      <c r="N672" s="337"/>
      <c r="O672" s="63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213"/>
      <c r="AB672" s="212"/>
      <c r="AC672" s="50"/>
      <c r="AD672" s="212"/>
      <c r="AE672" s="212"/>
      <c r="AF672" s="50"/>
      <c r="AG672" s="50"/>
      <c r="AH672" s="28"/>
      <c r="AI672" s="50"/>
    </row>
    <row r="673" spans="1:35" ht="15.75">
      <c r="A673" s="60" t="s">
        <v>4497</v>
      </c>
      <c r="B673" s="3"/>
      <c r="C673" s="3"/>
      <c r="D673" s="33">
        <f>SUM(E673:DZ673)</f>
        <v>0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277"/>
      <c r="L673" s="63"/>
      <c r="M673" s="347"/>
      <c r="N673" s="337"/>
      <c r="O673" s="63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28"/>
      <c r="AI673" s="50"/>
    </row>
    <row r="674" spans="1:35" ht="15.75">
      <c r="A674" s="3" t="s">
        <v>796</v>
      </c>
      <c r="B674" s="3"/>
      <c r="C674" s="3"/>
      <c r="D674" s="33">
        <f>SUM(E674:DZ674)</f>
        <v>0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63"/>
      <c r="L674" s="63"/>
      <c r="M674" s="347"/>
      <c r="N674" s="337"/>
      <c r="O674" s="63"/>
      <c r="Q674" s="50"/>
      <c r="R674" s="50"/>
      <c r="S674" s="50"/>
      <c r="T674" s="212"/>
      <c r="U674" s="50"/>
      <c r="V674" s="50"/>
      <c r="W674" s="50"/>
      <c r="X674" s="50"/>
      <c r="Y674" s="214"/>
      <c r="Z674" s="50"/>
      <c r="AA674" s="212"/>
      <c r="AB674" s="50"/>
      <c r="AC674" s="50"/>
      <c r="AD674" s="214"/>
      <c r="AE674" s="213"/>
      <c r="AF674" s="50"/>
      <c r="AG674" s="212"/>
      <c r="AH674" s="28"/>
      <c r="AI674" s="50"/>
    </row>
    <row r="675" spans="1:35" ht="15.75">
      <c r="A675" t="s">
        <v>21</v>
      </c>
      <c r="B675" s="3"/>
      <c r="C675" s="3"/>
      <c r="D675" s="33">
        <f>SUM(E675:DZ675)</f>
        <v>0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63"/>
      <c r="L675" s="63"/>
      <c r="M675" s="347"/>
      <c r="N675" s="337"/>
      <c r="O675" s="63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28"/>
      <c r="AI675" s="50"/>
    </row>
    <row r="676" spans="1:35" ht="15.75">
      <c r="A676" s="3" t="s">
        <v>141</v>
      </c>
      <c r="B676" s="3"/>
      <c r="C676" s="3"/>
      <c r="D676" s="33">
        <f>SUM(E676:DZ676)</f>
        <v>0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63"/>
      <c r="L676" s="63"/>
      <c r="M676" s="347"/>
      <c r="N676" s="337"/>
      <c r="O676" s="63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28"/>
      <c r="AI676" s="50"/>
    </row>
    <row r="677" spans="1:35" ht="15.75">
      <c r="A677" s="60" t="s">
        <v>3365</v>
      </c>
      <c r="B677" s="3"/>
      <c r="C677" s="3"/>
      <c r="D677" s="33">
        <f>SUM(E677:DZ677)</f>
        <v>27.299999999999887</v>
      </c>
      <c r="E677" s="9">
        <v>7.8000000000000007</v>
      </c>
      <c r="F677" s="9">
        <v>19.499999999999886</v>
      </c>
      <c r="G677" s="9">
        <v>0</v>
      </c>
      <c r="H677" s="9">
        <v>0</v>
      </c>
      <c r="I677" s="9">
        <v>0</v>
      </c>
      <c r="J677" s="9">
        <v>0</v>
      </c>
      <c r="K677" s="277"/>
      <c r="L677" s="63"/>
      <c r="M677" s="348"/>
      <c r="N677" s="337"/>
      <c r="O677" s="63"/>
      <c r="Q677" s="50"/>
      <c r="R677" s="50"/>
      <c r="S677" s="50"/>
      <c r="T677" s="50"/>
      <c r="U677" s="50"/>
      <c r="V677" s="50"/>
      <c r="W677" s="50"/>
      <c r="X677" s="213"/>
      <c r="Y677" s="50"/>
      <c r="Z677" s="50"/>
      <c r="AA677" s="50"/>
      <c r="AB677" s="50"/>
      <c r="AC677" s="50"/>
      <c r="AD677" s="50"/>
      <c r="AE677" s="50"/>
      <c r="AF677" s="50"/>
      <c r="AG677" s="50"/>
      <c r="AH677" s="28"/>
      <c r="AI677" s="50"/>
    </row>
    <row r="678" spans="1:35" ht="15.75">
      <c r="A678" s="60" t="s">
        <v>2026</v>
      </c>
      <c r="B678" s="3"/>
      <c r="C678" s="3"/>
      <c r="D678" s="33">
        <f>SUM(E678:DZ678)</f>
        <v>0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277"/>
      <c r="L678" s="63"/>
      <c r="M678" s="347"/>
      <c r="N678" s="337"/>
      <c r="O678" s="63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28"/>
      <c r="AI678" s="50"/>
    </row>
    <row r="679" spans="1:35" ht="15.75">
      <c r="A679" s="3" t="s">
        <v>3375</v>
      </c>
      <c r="B679" s="3"/>
      <c r="C679" s="3"/>
      <c r="D679" s="33">
        <f>SUM(E679:DZ679)</f>
        <v>0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63"/>
      <c r="L679" s="63"/>
      <c r="M679" s="360"/>
      <c r="N679" s="337"/>
      <c r="O679" s="63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28"/>
      <c r="AI679" s="50"/>
    </row>
    <row r="680" spans="1:35" ht="15.75">
      <c r="A680" s="60" t="s">
        <v>2027</v>
      </c>
      <c r="B680" s="3"/>
      <c r="C680" s="3"/>
      <c r="D680" s="33">
        <f>SUM(E680:DZ680)</f>
        <v>0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277"/>
      <c r="L680" s="63"/>
      <c r="M680" s="347"/>
      <c r="N680" s="337"/>
      <c r="O680" s="63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28"/>
      <c r="AI680" s="50"/>
    </row>
    <row r="681" spans="1:35" ht="15.75">
      <c r="A681" s="82" t="s">
        <v>1644</v>
      </c>
      <c r="B681" s="3"/>
      <c r="C681" s="3"/>
      <c r="D681" s="33">
        <f>SUM(E681:DZ681)</f>
        <v>0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225"/>
      <c r="L681" s="63"/>
      <c r="M681" s="347"/>
      <c r="N681" s="337"/>
      <c r="O681" s="63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28"/>
      <c r="AI681" s="50"/>
    </row>
    <row r="682" spans="1:35" ht="15.75">
      <c r="A682" s="3" t="s">
        <v>762</v>
      </c>
      <c r="B682" s="3"/>
      <c r="C682" s="3"/>
      <c r="D682" s="33">
        <f>SUM(E682:DZ682)</f>
        <v>0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63"/>
      <c r="L682" s="63"/>
      <c r="M682" s="347"/>
      <c r="N682" s="337"/>
      <c r="O682" s="63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28"/>
      <c r="AI682" s="50"/>
    </row>
    <row r="683" spans="1:35" ht="15.75">
      <c r="A683" s="3" t="s">
        <v>3374</v>
      </c>
      <c r="B683" s="3"/>
      <c r="C683" s="3"/>
      <c r="D683" s="33">
        <f>SUM(E683:DZ683)</f>
        <v>0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63"/>
      <c r="L683" s="63"/>
      <c r="M683" s="360"/>
      <c r="N683" s="337"/>
      <c r="O683" s="63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28"/>
      <c r="AI683" s="50"/>
    </row>
    <row r="684" spans="1:35" ht="15.75">
      <c r="A684" s="3" t="s">
        <v>3381</v>
      </c>
      <c r="B684" s="3"/>
      <c r="C684" s="3"/>
      <c r="D684" s="33">
        <f>SUM(E684:DZ684)</f>
        <v>0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63"/>
      <c r="L684" s="63"/>
      <c r="M684" s="360"/>
      <c r="N684" s="337"/>
      <c r="O684" s="63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214"/>
      <c r="AH684" s="28"/>
      <c r="AI684" s="50"/>
    </row>
    <row r="685" spans="1:35" ht="15.75">
      <c r="A685" s="3" t="s">
        <v>763</v>
      </c>
      <c r="B685" s="3"/>
      <c r="C685" s="3"/>
      <c r="D685" s="33">
        <f>SUM(E685:DZ685)</f>
        <v>0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63"/>
      <c r="L685" s="63"/>
      <c r="M685" s="347"/>
      <c r="N685" s="337"/>
      <c r="O685" s="63"/>
      <c r="Q685" s="50"/>
      <c r="R685" s="50"/>
      <c r="S685" s="50"/>
      <c r="T685" s="214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28"/>
      <c r="AI685" s="50"/>
    </row>
    <row r="686" spans="1:35" ht="15.75">
      <c r="A686" s="60" t="s">
        <v>23</v>
      </c>
      <c r="B686" s="3"/>
      <c r="C686" s="3"/>
      <c r="D686" s="33">
        <f>SUM(E686:DZ686)</f>
        <v>15</v>
      </c>
      <c r="E686" s="9">
        <v>0</v>
      </c>
      <c r="F686" s="9">
        <v>0</v>
      </c>
      <c r="G686" s="9">
        <v>0</v>
      </c>
      <c r="H686" s="9">
        <v>0</v>
      </c>
      <c r="I686" s="9">
        <v>15</v>
      </c>
      <c r="J686" s="9">
        <v>0</v>
      </c>
      <c r="K686" s="277"/>
      <c r="L686" s="63"/>
      <c r="M686" s="347"/>
      <c r="N686" s="337"/>
      <c r="O686" s="63"/>
      <c r="Q686" s="50"/>
      <c r="R686" s="50"/>
      <c r="S686" s="214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28"/>
      <c r="AI686" s="50"/>
    </row>
    <row r="687" spans="1:35" ht="15.75">
      <c r="A687" s="60" t="s">
        <v>25</v>
      </c>
      <c r="B687" s="3"/>
      <c r="C687" s="3"/>
      <c r="D687" s="33">
        <f>SUM(E687:DZ687)</f>
        <v>0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63"/>
      <c r="L687" s="63"/>
      <c r="M687" s="347"/>
      <c r="N687" s="337"/>
      <c r="O687" s="63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28"/>
      <c r="AI687" s="50"/>
    </row>
    <row r="688" spans="1:35" ht="15.75">
      <c r="A688" s="82" t="s">
        <v>1654</v>
      </c>
      <c r="B688" s="3"/>
      <c r="C688" s="3"/>
      <c r="D688" s="33">
        <f>SUM(E688:DZ688)</f>
        <v>27.300000000000114</v>
      </c>
      <c r="E688" s="9">
        <v>7.8000000000000007</v>
      </c>
      <c r="F688" s="9">
        <v>19.500000000000114</v>
      </c>
      <c r="G688" s="9">
        <v>0</v>
      </c>
      <c r="H688" s="9">
        <v>0</v>
      </c>
      <c r="I688" s="9">
        <v>0</v>
      </c>
      <c r="J688" s="9">
        <v>0</v>
      </c>
      <c r="K688" s="225"/>
      <c r="L688" s="63"/>
      <c r="M688" s="347"/>
      <c r="N688" s="337"/>
      <c r="O688" s="63"/>
      <c r="Q688" s="50"/>
      <c r="R688" s="50"/>
      <c r="S688" s="50"/>
      <c r="T688" s="50"/>
      <c r="U688" s="50"/>
      <c r="V688" s="50"/>
      <c r="W688" s="50"/>
      <c r="X688" s="50"/>
      <c r="Y688" s="50"/>
      <c r="Z688" s="213"/>
      <c r="AA688" s="50"/>
      <c r="AB688" s="50"/>
      <c r="AC688" s="50"/>
      <c r="AD688" s="50"/>
      <c r="AE688" s="50"/>
      <c r="AF688" s="50"/>
      <c r="AG688" s="50"/>
      <c r="AH688" s="28"/>
      <c r="AI688" s="50"/>
    </row>
    <row r="689" spans="1:35" ht="15.75">
      <c r="A689" s="82" t="s">
        <v>1656</v>
      </c>
      <c r="B689" s="3"/>
      <c r="C689" s="3"/>
      <c r="D689" s="33">
        <f>SUM(E689:DZ689)</f>
        <v>0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225"/>
      <c r="L689" s="63"/>
      <c r="M689" s="348"/>
      <c r="N689" s="337"/>
      <c r="O689" s="63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28"/>
      <c r="AI689" s="50"/>
    </row>
    <row r="690" spans="1:35" ht="15.75">
      <c r="A690" s="3" t="s">
        <v>3370</v>
      </c>
      <c r="B690" s="3"/>
      <c r="C690" s="3"/>
      <c r="D690" s="33">
        <f>SUM(E690:DZ690)</f>
        <v>0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63"/>
      <c r="L690" s="63"/>
      <c r="M690" s="360"/>
      <c r="N690" s="337"/>
      <c r="O690" s="63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28"/>
      <c r="AI690" s="50"/>
    </row>
    <row r="691" spans="1:35" ht="15.75">
      <c r="A691" s="3" t="s">
        <v>746</v>
      </c>
      <c r="B691" s="3"/>
      <c r="C691" s="3"/>
      <c r="D691" s="33">
        <f>SUM(E691:DZ691)</f>
        <v>0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63"/>
      <c r="L691" s="63"/>
      <c r="M691" s="347"/>
      <c r="N691" s="337"/>
      <c r="O691" s="63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28"/>
      <c r="AI691" s="50"/>
    </row>
    <row r="692" spans="1:35" ht="15.75">
      <c r="A692" s="60" t="s">
        <v>27</v>
      </c>
      <c r="B692" s="3"/>
      <c r="C692" s="3"/>
      <c r="D692" s="33">
        <f>SUM(E692:DZ692)</f>
        <v>0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277"/>
      <c r="L692" s="63"/>
      <c r="M692" s="348"/>
      <c r="N692" s="337"/>
      <c r="O692" s="63"/>
      <c r="Q692" s="50"/>
      <c r="R692" s="50"/>
      <c r="S692" s="50"/>
      <c r="T692" s="50"/>
      <c r="U692" s="50"/>
      <c r="V692" s="50"/>
      <c r="W692" s="212"/>
      <c r="X692" s="50"/>
      <c r="Y692" s="50"/>
      <c r="Z692" s="50"/>
      <c r="AA692" s="214"/>
      <c r="AB692" s="214"/>
      <c r="AC692" s="50"/>
      <c r="AD692" s="50"/>
      <c r="AE692" s="50"/>
      <c r="AF692" s="50"/>
      <c r="AG692" s="213"/>
      <c r="AH692" s="28"/>
      <c r="AI692" s="50"/>
    </row>
    <row r="693" spans="1:35" ht="15.75">
      <c r="A693" s="3" t="s">
        <v>778</v>
      </c>
      <c r="B693" s="3"/>
      <c r="C693" s="3"/>
      <c r="D693" s="33">
        <f>SUM(E693:DZ693)</f>
        <v>0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63"/>
      <c r="L693" s="63"/>
      <c r="M693" s="348"/>
      <c r="N693" s="337"/>
      <c r="O693" s="63"/>
      <c r="Q693" s="50"/>
      <c r="R693" s="50"/>
      <c r="S693" s="50"/>
      <c r="T693" s="50"/>
      <c r="U693" s="50"/>
      <c r="V693" s="50"/>
      <c r="W693" s="50"/>
      <c r="X693" s="50"/>
      <c r="Y693" s="212"/>
      <c r="Z693" s="50"/>
      <c r="AA693" s="50"/>
      <c r="AB693" s="50"/>
      <c r="AC693" s="50"/>
      <c r="AD693" s="50"/>
      <c r="AE693" s="50"/>
      <c r="AF693" s="50"/>
      <c r="AG693" s="50"/>
      <c r="AH693" s="28"/>
      <c r="AI693" s="50"/>
    </row>
    <row r="694" spans="1:35" ht="15.75">
      <c r="A694" s="3" t="s">
        <v>154</v>
      </c>
      <c r="B694" s="3"/>
      <c r="C694" s="3"/>
      <c r="D694" s="33">
        <f>SUM(E694:DZ694)</f>
        <v>0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277"/>
      <c r="L694" s="63"/>
      <c r="M694" s="347"/>
      <c r="N694" s="337"/>
      <c r="O694" s="63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28"/>
      <c r="AI694" s="50"/>
    </row>
    <row r="695" spans="1:35" ht="15.75">
      <c r="A695" s="3" t="s">
        <v>3382</v>
      </c>
      <c r="B695" s="3"/>
      <c r="C695" s="3"/>
      <c r="D695" s="33">
        <f>SUM(E695:DZ695)</f>
        <v>0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63"/>
      <c r="L695" s="63"/>
      <c r="M695" s="360"/>
      <c r="N695" s="337"/>
      <c r="O695" s="63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28"/>
      <c r="AI695" s="50"/>
    </row>
    <row r="696" spans="1:35" ht="15.75">
      <c r="A696" s="3" t="s">
        <v>764</v>
      </c>
      <c r="B696" s="3"/>
      <c r="C696" s="3"/>
      <c r="D696" s="33">
        <f>SUM(E696:DZ696)</f>
        <v>0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63"/>
      <c r="L696" s="63"/>
      <c r="M696" s="348"/>
      <c r="N696" s="337"/>
      <c r="O696" s="63"/>
      <c r="Q696" s="50"/>
      <c r="R696" s="50"/>
      <c r="S696" s="50"/>
      <c r="T696" s="50"/>
      <c r="U696" s="50"/>
      <c r="V696" s="50"/>
      <c r="W696" s="214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28"/>
      <c r="AI696" s="50"/>
    </row>
    <row r="697" spans="1:35" ht="15.75">
      <c r="A697" t="s">
        <v>142</v>
      </c>
      <c r="B697" s="3"/>
      <c r="C697" s="3"/>
      <c r="D697" s="33">
        <f>SUM(E697:DZ697)</f>
        <v>0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63"/>
      <c r="L697" s="63"/>
      <c r="M697" s="347"/>
      <c r="N697" s="337"/>
      <c r="O697" s="63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28"/>
      <c r="AI697" s="50"/>
    </row>
    <row r="698" spans="1:35" ht="15.75">
      <c r="A698" s="3" t="s">
        <v>738</v>
      </c>
      <c r="B698" s="3"/>
      <c r="C698" s="3"/>
      <c r="D698" s="33">
        <f>SUM(E698:DZ698)</f>
        <v>0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63"/>
      <c r="L698" s="63"/>
      <c r="M698" s="347"/>
      <c r="N698" s="337"/>
      <c r="O698" s="63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28"/>
      <c r="AI698" s="50"/>
    </row>
    <row r="699" spans="1:35" ht="15.75">
      <c r="A699" s="82" t="s">
        <v>1660</v>
      </c>
      <c r="B699" s="3"/>
      <c r="C699" s="3"/>
      <c r="D699" s="33">
        <f>SUM(E699:DZ699)</f>
        <v>0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225"/>
      <c r="L699" s="63"/>
      <c r="M699" s="347"/>
      <c r="N699" s="337"/>
      <c r="O699" s="63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213"/>
      <c r="AC699" s="50"/>
      <c r="AD699" s="213"/>
      <c r="AE699" s="50"/>
      <c r="AF699" s="50"/>
      <c r="AG699" s="50"/>
      <c r="AH699" s="28"/>
      <c r="AI699" s="50"/>
    </row>
    <row r="700" spans="1:35" ht="15.75">
      <c r="A700" s="3" t="s">
        <v>3397</v>
      </c>
      <c r="B700" s="3"/>
      <c r="C700" s="3"/>
      <c r="D700" s="33">
        <f>SUM(E700:DZ700)</f>
        <v>0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63"/>
      <c r="L700" s="63"/>
      <c r="M700" s="360"/>
      <c r="N700" s="337"/>
      <c r="O700" s="63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28"/>
      <c r="AI700" s="50"/>
    </row>
    <row r="701" spans="1:35" ht="15.75">
      <c r="A701" s="3" t="s">
        <v>779</v>
      </c>
      <c r="B701" s="3"/>
      <c r="C701" s="3"/>
      <c r="D701" s="33">
        <f>SUM(E701:DZ701)</f>
        <v>0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277"/>
      <c r="L701" s="63"/>
      <c r="M701" s="347"/>
      <c r="N701" s="337"/>
      <c r="O701" s="63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28"/>
      <c r="AI701" s="50"/>
    </row>
    <row r="702" spans="1:35" ht="15.75">
      <c r="A702" s="60" t="s">
        <v>2050</v>
      </c>
      <c r="B702" s="3"/>
      <c r="C702" s="3"/>
      <c r="D702" s="33">
        <f>SUM(E702:DZ702)</f>
        <v>0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277"/>
      <c r="L702" s="63"/>
      <c r="M702" s="347"/>
      <c r="N702" s="337"/>
      <c r="O702" s="63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214"/>
      <c r="AD702" s="50"/>
      <c r="AE702" s="50"/>
      <c r="AF702" s="50"/>
      <c r="AG702" s="50"/>
      <c r="AH702" s="28"/>
      <c r="AI702" s="50"/>
    </row>
    <row r="703" spans="1:35" ht="15.75">
      <c r="A703" s="3" t="s">
        <v>749</v>
      </c>
      <c r="B703" s="3"/>
      <c r="C703" s="3"/>
      <c r="D703" s="33">
        <f>SUM(E703:DZ703)</f>
        <v>0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63"/>
      <c r="L703" s="63"/>
      <c r="M703" s="347"/>
      <c r="N703" s="337"/>
      <c r="O703" s="63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28"/>
      <c r="AI703" s="50"/>
    </row>
    <row r="704" spans="1:35" ht="15.75">
      <c r="A704" s="3" t="s">
        <v>748</v>
      </c>
      <c r="B704" s="3"/>
      <c r="C704" s="3"/>
      <c r="D704" s="33">
        <f>SUM(E704:DZ704)</f>
        <v>0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63"/>
      <c r="L704" s="63"/>
      <c r="M704" s="347"/>
      <c r="N704" s="337"/>
      <c r="O704" s="63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28"/>
      <c r="AI704" s="50"/>
    </row>
    <row r="705" spans="1:35" ht="15.75">
      <c r="A705" s="60" t="s">
        <v>2052</v>
      </c>
      <c r="B705" s="3"/>
      <c r="C705" s="3"/>
      <c r="D705" s="33">
        <f>SUM(E705:DZ705)</f>
        <v>21</v>
      </c>
      <c r="E705" s="9">
        <v>0</v>
      </c>
      <c r="F705" s="9">
        <v>0</v>
      </c>
      <c r="G705" s="9">
        <v>0</v>
      </c>
      <c r="H705" s="9">
        <v>0</v>
      </c>
      <c r="I705" s="9">
        <v>21</v>
      </c>
      <c r="J705" s="9">
        <v>0</v>
      </c>
      <c r="K705" s="277"/>
      <c r="L705" s="63"/>
      <c r="M705" s="347"/>
      <c r="N705" s="337"/>
      <c r="O705" s="63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28"/>
      <c r="AI705" s="50"/>
    </row>
    <row r="706" spans="1:35" ht="15.75">
      <c r="A706" s="60" t="s">
        <v>2157</v>
      </c>
      <c r="B706" s="3"/>
      <c r="C706" s="3"/>
      <c r="D706" s="33">
        <f>SUM(E706:DZ706)</f>
        <v>0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277"/>
      <c r="L706" s="63"/>
      <c r="M706" s="347"/>
      <c r="N706" s="337"/>
      <c r="O706" s="63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28"/>
      <c r="AI706" s="50"/>
    </row>
    <row r="707" spans="1:35" ht="15.75">
      <c r="A707" s="3" t="s">
        <v>3377</v>
      </c>
      <c r="B707" s="3"/>
      <c r="C707" s="3"/>
      <c r="D707" s="33">
        <f>SUM(E707:DZ707)</f>
        <v>0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63"/>
      <c r="L707" s="63"/>
      <c r="M707" s="360"/>
      <c r="N707" s="337"/>
      <c r="O707" s="63"/>
      <c r="Q707" s="212"/>
      <c r="R707" s="50"/>
      <c r="S707" s="212"/>
      <c r="T707" s="50"/>
      <c r="U707" s="212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28"/>
      <c r="AI707" s="50"/>
    </row>
    <row r="708" spans="1:35" ht="15.75">
      <c r="A708" s="3" t="s">
        <v>733</v>
      </c>
      <c r="B708" s="3"/>
      <c r="C708" s="3"/>
      <c r="D708" s="33">
        <f>SUM(E708:DZ708)</f>
        <v>0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63"/>
      <c r="L708" s="63"/>
      <c r="M708" s="347"/>
      <c r="N708" s="337"/>
      <c r="O708" s="63"/>
      <c r="Q708" s="50"/>
      <c r="R708" s="212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28"/>
      <c r="AI708" s="50"/>
    </row>
    <row r="709" spans="1:35" ht="15.75">
      <c r="A709" s="3" t="s">
        <v>3380</v>
      </c>
      <c r="B709" s="3"/>
      <c r="C709" s="3"/>
      <c r="D709" s="33">
        <f>SUM(E709:DZ709)</f>
        <v>0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63"/>
      <c r="L709" s="63"/>
      <c r="M709" s="360"/>
      <c r="N709" s="337"/>
      <c r="O709" s="63"/>
    </row>
    <row r="710" spans="1:35" ht="15.75">
      <c r="A710" s="60" t="s">
        <v>2002</v>
      </c>
      <c r="B710" s="3"/>
      <c r="C710" s="3"/>
      <c r="D710" s="33">
        <f>SUM(E710:DZ710)</f>
        <v>0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277"/>
      <c r="L710" s="63"/>
      <c r="M710" s="347"/>
      <c r="N710" s="337"/>
      <c r="O710" s="63"/>
    </row>
    <row r="711" spans="1:35" ht="15.75">
      <c r="A711" s="3" t="s">
        <v>3399</v>
      </c>
      <c r="B711" s="3"/>
      <c r="C711" s="3"/>
      <c r="D711" s="33">
        <f>SUM(E711:DZ711)</f>
        <v>0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63"/>
      <c r="L711" s="63"/>
      <c r="M711" s="360"/>
      <c r="N711" s="337"/>
      <c r="O711" s="63"/>
    </row>
    <row r="712" spans="1:35" ht="15.75">
      <c r="A712" s="60" t="s">
        <v>31</v>
      </c>
      <c r="B712" s="3"/>
      <c r="C712" s="3"/>
      <c r="D712" s="33">
        <f>SUM(E712:DZ712)</f>
        <v>0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277"/>
      <c r="L712" s="63"/>
      <c r="M712" s="348"/>
      <c r="N712" s="337"/>
      <c r="O712" s="63"/>
    </row>
    <row r="713" spans="1:35" ht="15.75">
      <c r="A713" s="3" t="s">
        <v>790</v>
      </c>
      <c r="B713" s="3"/>
      <c r="C713" s="3"/>
      <c r="D713" s="33">
        <f>SUM(E713:DZ713)</f>
        <v>0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63"/>
      <c r="L713" s="63"/>
      <c r="M713" s="347"/>
      <c r="N713" s="337"/>
      <c r="O713" s="63"/>
    </row>
    <row r="714" spans="1:35" ht="15.75">
      <c r="A714" s="3" t="s">
        <v>3383</v>
      </c>
      <c r="B714" s="3"/>
      <c r="C714" s="3"/>
      <c r="D714" s="33">
        <f>SUM(E714:DZ714)</f>
        <v>16.5</v>
      </c>
      <c r="E714" s="9">
        <v>0</v>
      </c>
      <c r="F714" s="9">
        <v>0</v>
      </c>
      <c r="G714" s="9">
        <v>0</v>
      </c>
      <c r="H714" s="9">
        <v>0</v>
      </c>
      <c r="I714" s="9">
        <v>16.5</v>
      </c>
      <c r="J714" s="9">
        <v>0</v>
      </c>
      <c r="K714" s="63"/>
      <c r="L714" s="63"/>
      <c r="M714" s="360"/>
      <c r="N714" s="337"/>
      <c r="O714" s="63"/>
    </row>
    <row r="715" spans="1:35" ht="15.75">
      <c r="A715" s="3" t="s">
        <v>755</v>
      </c>
      <c r="B715" s="3"/>
      <c r="C715" s="3"/>
      <c r="D715" s="33">
        <f>SUM(E715:DZ715)</f>
        <v>13</v>
      </c>
      <c r="E715" s="9">
        <v>0</v>
      </c>
      <c r="F715" s="9">
        <v>0</v>
      </c>
      <c r="G715" s="9">
        <v>0</v>
      </c>
      <c r="H715" s="9">
        <v>0</v>
      </c>
      <c r="I715" s="9">
        <v>13</v>
      </c>
      <c r="J715" s="9">
        <v>0</v>
      </c>
      <c r="K715" s="63"/>
      <c r="L715" s="63"/>
      <c r="M715" s="347"/>
      <c r="N715" s="337"/>
      <c r="O715" s="63"/>
    </row>
    <row r="716" spans="1:35" ht="15.75">
      <c r="A716" s="3" t="s">
        <v>782</v>
      </c>
      <c r="B716" s="3"/>
      <c r="C716" s="3"/>
      <c r="D716" s="33">
        <f>SUM(E716:DZ716)</f>
        <v>0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63"/>
      <c r="L716" s="63"/>
      <c r="M716" s="348"/>
      <c r="N716" s="337"/>
      <c r="O716" s="63"/>
    </row>
    <row r="717" spans="1:35" ht="15.75">
      <c r="A717" s="60" t="s">
        <v>33</v>
      </c>
      <c r="B717" s="3"/>
      <c r="C717" s="3"/>
      <c r="D717" s="33">
        <f>SUM(E717:DZ717)</f>
        <v>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63"/>
      <c r="L717" s="63"/>
      <c r="M717" s="347"/>
      <c r="N717" s="337"/>
      <c r="O717" s="63"/>
    </row>
    <row r="718" spans="1:35" ht="15.75">
      <c r="A718" s="60" t="s">
        <v>37</v>
      </c>
      <c r="B718" s="3"/>
      <c r="C718" s="3"/>
      <c r="D718" s="33">
        <f>SUM(E718:DZ718)</f>
        <v>0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28"/>
      <c r="L718" s="63"/>
      <c r="M718" s="347"/>
      <c r="N718" s="337"/>
      <c r="O718" s="63"/>
    </row>
    <row r="719" spans="1:35" ht="15.75">
      <c r="A719" t="s">
        <v>143</v>
      </c>
      <c r="B719" s="3"/>
      <c r="C719" s="3"/>
      <c r="D719" s="33">
        <f>SUM(E719:DZ719)</f>
        <v>0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277"/>
      <c r="L719" s="63"/>
      <c r="M719" s="347"/>
      <c r="N719" s="337"/>
      <c r="O719" s="63"/>
    </row>
    <row r="720" spans="1:35" ht="15.75">
      <c r="A720" s="82" t="s">
        <v>1662</v>
      </c>
      <c r="B720" s="3"/>
      <c r="C720" s="3"/>
      <c r="D720" s="33">
        <f>SUM(E720:DZ720)</f>
        <v>0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225"/>
      <c r="L720" s="63"/>
      <c r="M720" s="347"/>
      <c r="N720" s="337"/>
      <c r="O720" s="63"/>
    </row>
    <row r="721" spans="1:15" ht="15.75">
      <c r="A721" s="60" t="s">
        <v>2030</v>
      </c>
      <c r="B721" s="3"/>
      <c r="C721" s="3"/>
      <c r="D721" s="33">
        <f>SUM(E721:DZ721)</f>
        <v>0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277"/>
      <c r="L721" s="63"/>
      <c r="M721" s="347"/>
      <c r="N721" s="337"/>
      <c r="O721" s="63"/>
    </row>
    <row r="722" spans="1:15" ht="15.75">
      <c r="A722" s="3" t="s">
        <v>180</v>
      </c>
      <c r="B722" s="3"/>
      <c r="C722" s="3"/>
      <c r="D722" s="33">
        <f>SUM(E722:DZ722)</f>
        <v>0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63"/>
      <c r="L722" s="63"/>
      <c r="M722" s="360"/>
      <c r="N722" s="337"/>
      <c r="O722" s="63"/>
    </row>
    <row r="723" spans="1:15" ht="15.75">
      <c r="A723" s="3" t="s">
        <v>3395</v>
      </c>
      <c r="B723" s="3"/>
      <c r="C723" s="3"/>
      <c r="D723" s="33">
        <f>SUM(E723:DZ723)</f>
        <v>23.1</v>
      </c>
      <c r="E723" s="9">
        <v>0</v>
      </c>
      <c r="F723" s="9">
        <v>0</v>
      </c>
      <c r="G723" s="9">
        <v>16.5</v>
      </c>
      <c r="H723" s="9">
        <v>6.6</v>
      </c>
      <c r="I723" s="9">
        <v>0</v>
      </c>
      <c r="J723" s="9">
        <v>0</v>
      </c>
      <c r="K723" s="63"/>
      <c r="L723" s="63"/>
      <c r="M723" s="360"/>
      <c r="N723" s="337"/>
      <c r="O723" s="63"/>
    </row>
    <row r="724" spans="1:15" ht="15.75">
      <c r="A724" s="82" t="s">
        <v>1659</v>
      </c>
      <c r="B724" s="3"/>
      <c r="C724" s="3"/>
      <c r="D724" s="33">
        <f>SUM(E724:DZ724)</f>
        <v>0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225"/>
      <c r="L724" s="63"/>
      <c r="M724" s="347"/>
      <c r="N724" s="337"/>
      <c r="O724" s="63"/>
    </row>
    <row r="725" spans="1:15" ht="15.75">
      <c r="A725" s="3" t="s">
        <v>155</v>
      </c>
      <c r="B725" s="3"/>
      <c r="C725" s="3"/>
      <c r="D725" s="33">
        <f>SUM(E725:DZ725)</f>
        <v>0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28"/>
      <c r="L725" s="63"/>
      <c r="M725" s="347"/>
      <c r="N725" s="337"/>
      <c r="O725" s="63"/>
    </row>
    <row r="726" spans="1:15" ht="15.75">
      <c r="A726" s="3" t="s">
        <v>753</v>
      </c>
      <c r="B726" s="3"/>
      <c r="C726" s="3"/>
      <c r="D726" s="33">
        <f>SUM(E726:DZ726)</f>
        <v>0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63"/>
      <c r="L726" s="63"/>
      <c r="M726" s="347"/>
      <c r="N726" s="337"/>
      <c r="O726" s="63"/>
    </row>
    <row r="727" spans="1:15" ht="15.75">
      <c r="A727" s="60" t="s">
        <v>3366</v>
      </c>
      <c r="B727" s="3"/>
      <c r="C727" s="3"/>
      <c r="D727" s="33">
        <f>SUM(E727:DZ727)</f>
        <v>0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277"/>
      <c r="L727" s="63"/>
      <c r="M727" s="348"/>
      <c r="N727" s="337"/>
      <c r="O727" s="63"/>
    </row>
    <row r="728" spans="1:15" ht="15.75">
      <c r="A728" s="60" t="s">
        <v>2008</v>
      </c>
      <c r="B728" s="3"/>
      <c r="C728" s="3"/>
      <c r="D728" s="33">
        <f>SUM(E728:DZ728)</f>
        <v>0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277"/>
      <c r="L728" s="63"/>
      <c r="M728" s="347"/>
      <c r="N728" s="337"/>
      <c r="O728" s="63"/>
    </row>
    <row r="729" spans="1:15" ht="15.75">
      <c r="A729" s="60"/>
      <c r="B729" s="3"/>
      <c r="C729" s="3"/>
      <c r="D729" s="33"/>
      <c r="E729" s="177"/>
    </row>
    <row r="730" spans="1:15" ht="15.75">
      <c r="D730" s="33"/>
    </row>
    <row r="731" spans="1:15" ht="15.75">
      <c r="D731" s="33"/>
    </row>
    <row r="732" spans="1:15" ht="20.25">
      <c r="A732" s="30" t="s">
        <v>126</v>
      </c>
      <c r="D732" s="32" t="s">
        <v>40</v>
      </c>
      <c r="E732" s="110" t="s">
        <v>1198</v>
      </c>
    </row>
    <row r="733" spans="1:15" ht="15.75">
      <c r="A733" s="3" t="s">
        <v>3378</v>
      </c>
      <c r="B733" s="3"/>
      <c r="C733" s="3"/>
      <c r="D733" s="33">
        <f>SUM(E733:DZ733)</f>
        <v>1026.4000000000001</v>
      </c>
      <c r="E733" s="556">
        <v>1026.4000000000001</v>
      </c>
      <c r="G733" s="554"/>
      <c r="H733" s="554"/>
      <c r="I733" s="360"/>
      <c r="J733" s="555"/>
      <c r="K733" s="554"/>
    </row>
    <row r="734" spans="1:15" ht="15.75">
      <c r="A734" s="60" t="s">
        <v>2010</v>
      </c>
      <c r="B734" s="3"/>
      <c r="C734" s="3"/>
      <c r="D734" s="33">
        <f>SUM(E734:DZ734)</f>
        <v>1844.0000000000018</v>
      </c>
      <c r="E734" s="556">
        <v>1844.0000000000018</v>
      </c>
      <c r="G734" s="557"/>
      <c r="H734" s="554"/>
      <c r="I734" s="347"/>
      <c r="J734" s="555"/>
      <c r="K734" s="554"/>
    </row>
    <row r="735" spans="1:15" ht="15.75">
      <c r="A735" s="82" t="s">
        <v>1657</v>
      </c>
      <c r="B735" s="3"/>
      <c r="C735" s="3"/>
      <c r="D735" s="33">
        <f>SUM(E735:DZ735)</f>
        <v>1202.5500000000011</v>
      </c>
      <c r="E735" s="556">
        <v>1202.5500000000011</v>
      </c>
      <c r="G735" s="225"/>
      <c r="H735" s="554"/>
      <c r="I735" s="347"/>
      <c r="J735" s="555"/>
      <c r="K735" s="554"/>
    </row>
    <row r="736" spans="1:15" ht="15.75">
      <c r="A736" s="60" t="s">
        <v>2003</v>
      </c>
      <c r="B736" s="3"/>
      <c r="C736" s="3"/>
      <c r="D736" s="33">
        <f>SUM(E736:DZ736)</f>
        <v>1794.7000000000035</v>
      </c>
      <c r="E736" s="556">
        <v>1794.7000000000035</v>
      </c>
      <c r="G736" s="557"/>
      <c r="H736" s="554"/>
      <c r="I736" s="347"/>
      <c r="J736" s="555"/>
      <c r="K736" s="554"/>
    </row>
    <row r="737" spans="1:11" ht="15.75">
      <c r="A737" s="82" t="s">
        <v>1652</v>
      </c>
      <c r="B737" s="3"/>
      <c r="C737" s="3"/>
      <c r="D737" s="33">
        <f>SUM(E737:DZ737)</f>
        <v>2370.3999999999996</v>
      </c>
      <c r="E737" s="556">
        <v>2370.3999999999996</v>
      </c>
      <c r="G737" s="225"/>
      <c r="H737" s="554"/>
      <c r="I737" s="347"/>
      <c r="J737" s="555"/>
      <c r="K737" s="554"/>
    </row>
    <row r="738" spans="1:11" ht="15.75">
      <c r="A738" s="82" t="s">
        <v>1647</v>
      </c>
      <c r="B738" s="3"/>
      <c r="C738" s="3"/>
      <c r="D738" s="33">
        <f>SUM(E738:DZ738)</f>
        <v>2660.0999999999949</v>
      </c>
      <c r="E738" s="556">
        <v>2660.0999999999949</v>
      </c>
      <c r="G738" s="225"/>
      <c r="H738" s="554"/>
      <c r="I738" s="347"/>
      <c r="J738" s="555"/>
      <c r="K738" s="554"/>
    </row>
    <row r="739" spans="1:11" ht="15.75">
      <c r="A739" s="3" t="s">
        <v>3367</v>
      </c>
      <c r="B739" s="3"/>
      <c r="C739" s="3"/>
      <c r="D739" s="33">
        <f>SUM(E739:DZ739)</f>
        <v>2513.6000000000022</v>
      </c>
      <c r="E739" s="556">
        <v>2513.6000000000022</v>
      </c>
      <c r="G739" s="554"/>
      <c r="H739" s="554"/>
      <c r="I739" s="360"/>
      <c r="J739" s="555"/>
      <c r="K739" s="554"/>
    </row>
    <row r="740" spans="1:11" ht="15.75">
      <c r="A740" s="60" t="s">
        <v>1</v>
      </c>
      <c r="B740" s="3"/>
      <c r="C740" s="3"/>
      <c r="D740" s="33">
        <f>SUM(E740:DZ740)</f>
        <v>1649.2000000000025</v>
      </c>
      <c r="E740" s="556">
        <v>1649.2000000000025</v>
      </c>
      <c r="G740" s="557"/>
      <c r="H740" s="554"/>
      <c r="I740" s="347"/>
      <c r="J740" s="555"/>
      <c r="K740" s="554"/>
    </row>
    <row r="741" spans="1:11" ht="15.75">
      <c r="A741" s="60" t="s">
        <v>2023</v>
      </c>
      <c r="B741" s="3"/>
      <c r="C741" s="3"/>
      <c r="D741" s="33">
        <f>SUM(E741:DZ741)</f>
        <v>3101.1999999999989</v>
      </c>
      <c r="E741" s="556">
        <v>3101.1999999999989</v>
      </c>
      <c r="G741" s="557"/>
      <c r="H741" s="554"/>
      <c r="I741" s="347"/>
      <c r="J741" s="555"/>
      <c r="K741" s="554"/>
    </row>
    <row r="742" spans="1:11" ht="15.75">
      <c r="A742" s="3" t="s">
        <v>3386</v>
      </c>
      <c r="B742" s="3"/>
      <c r="C742" s="3"/>
      <c r="D742" s="33">
        <f>SUM(E742:DZ742)</f>
        <v>1967.5999999999985</v>
      </c>
      <c r="E742" s="556">
        <v>1967.5999999999985</v>
      </c>
      <c r="G742" s="554"/>
      <c r="H742" s="554"/>
      <c r="I742" s="360"/>
      <c r="J742" s="555"/>
      <c r="K742" s="554"/>
    </row>
    <row r="743" spans="1:11" ht="15.75">
      <c r="A743" s="82" t="s">
        <v>1653</v>
      </c>
      <c r="B743" s="3"/>
      <c r="C743" s="3"/>
      <c r="D743" s="33">
        <f>SUM(E743:DZ743)</f>
        <v>2312.6000000000095</v>
      </c>
      <c r="E743" s="556">
        <v>2312.6000000000095</v>
      </c>
      <c r="G743" s="225"/>
      <c r="H743" s="554"/>
      <c r="I743" s="347"/>
      <c r="J743" s="555"/>
      <c r="K743" s="554"/>
    </row>
    <row r="744" spans="1:11" ht="15.75">
      <c r="A744" s="3" t="s">
        <v>771</v>
      </c>
      <c r="B744" s="3"/>
      <c r="C744" s="3"/>
      <c r="D744" s="33">
        <f>SUM(E744:DZ744)</f>
        <v>2126.6000000000022</v>
      </c>
      <c r="E744" s="556">
        <v>2126.6000000000022</v>
      </c>
      <c r="G744" s="554"/>
      <c r="H744" s="554"/>
      <c r="I744" s="347"/>
      <c r="J744" s="555"/>
      <c r="K744" s="554"/>
    </row>
    <row r="745" spans="1:11" ht="15.75">
      <c r="A745" s="60" t="s">
        <v>2053</v>
      </c>
      <c r="B745" s="3"/>
      <c r="C745" s="3"/>
      <c r="D745" s="33">
        <f>SUM(E745:DZ745)</f>
        <v>1496.2999999999975</v>
      </c>
      <c r="E745" s="556">
        <v>1496.2999999999975</v>
      </c>
      <c r="G745" s="557"/>
      <c r="H745" s="554"/>
      <c r="I745" s="347"/>
      <c r="J745" s="555"/>
      <c r="K745" s="554"/>
    </row>
    <row r="746" spans="1:11" ht="15.75">
      <c r="A746" s="3" t="s">
        <v>788</v>
      </c>
      <c r="B746" s="3"/>
      <c r="C746" s="3"/>
      <c r="D746" s="33">
        <f>SUM(E746:DZ746)</f>
        <v>2225.7000000000007</v>
      </c>
      <c r="E746" s="556">
        <v>2225.7000000000007</v>
      </c>
      <c r="G746" s="554"/>
      <c r="H746" s="554"/>
      <c r="I746" s="347"/>
      <c r="J746" s="555"/>
      <c r="K746" s="554"/>
    </row>
    <row r="747" spans="1:11" ht="15.75">
      <c r="A747" s="60" t="s">
        <v>2006</v>
      </c>
      <c r="B747" s="3"/>
      <c r="C747" s="3"/>
      <c r="D747" s="33">
        <f>SUM(E747:DZ747)</f>
        <v>2220.7999999999993</v>
      </c>
      <c r="E747" s="556">
        <v>2220.7999999999993</v>
      </c>
      <c r="G747" s="557"/>
      <c r="H747" s="554"/>
      <c r="I747" s="347"/>
      <c r="J747" s="555"/>
      <c r="K747" s="554"/>
    </row>
    <row r="748" spans="1:11" ht="15.75">
      <c r="A748" s="3" t="s">
        <v>3368</v>
      </c>
      <c r="B748" s="3"/>
      <c r="C748" s="3"/>
      <c r="D748" s="33">
        <f>SUM(E748:DZ748)</f>
        <v>1574.8000000000047</v>
      </c>
      <c r="E748" s="556">
        <v>1574.8000000000047</v>
      </c>
      <c r="G748" s="554"/>
      <c r="H748" s="554"/>
      <c r="I748" s="360"/>
      <c r="J748" s="555"/>
      <c r="K748" s="554"/>
    </row>
    <row r="749" spans="1:11" ht="15.75">
      <c r="A749" s="3" t="s">
        <v>153</v>
      </c>
      <c r="B749" s="3"/>
      <c r="C749" s="3"/>
      <c r="D749" s="33">
        <f>SUM(E749:DZ749)</f>
        <v>1886.1999999999989</v>
      </c>
      <c r="E749" s="556">
        <v>1886.1999999999989</v>
      </c>
      <c r="G749" s="554"/>
      <c r="H749" s="554"/>
      <c r="I749" s="347"/>
      <c r="J749" s="555"/>
      <c r="K749" s="554"/>
    </row>
    <row r="750" spans="1:11" ht="15.75">
      <c r="A750" s="60" t="s">
        <v>2024</v>
      </c>
      <c r="B750" s="3"/>
      <c r="C750" s="3"/>
      <c r="D750" s="33">
        <f>SUM(E750:DZ750)</f>
        <v>1028.1000000000004</v>
      </c>
      <c r="E750" s="556">
        <v>1028.1000000000004</v>
      </c>
      <c r="G750" s="557"/>
      <c r="H750" s="554"/>
      <c r="I750" s="347"/>
      <c r="J750" s="555"/>
      <c r="K750" s="554"/>
    </row>
    <row r="751" spans="1:11" ht="15.75">
      <c r="A751" s="3" t="s">
        <v>3371</v>
      </c>
      <c r="B751" s="3"/>
      <c r="C751" s="3"/>
      <c r="D751" s="33">
        <f>SUM(E751:DZ751)</f>
        <v>1659.1999999999953</v>
      </c>
      <c r="E751" s="556">
        <v>1659.1999999999953</v>
      </c>
      <c r="G751" s="554"/>
      <c r="H751" s="554"/>
      <c r="I751" s="360"/>
      <c r="J751" s="555"/>
      <c r="K751" s="554"/>
    </row>
    <row r="752" spans="1:11" ht="15.75">
      <c r="A752" s="3" t="s">
        <v>3385</v>
      </c>
      <c r="B752" s="3"/>
      <c r="C752" s="3"/>
      <c r="D752" s="33">
        <f>SUM(E752:DZ752)</f>
        <v>1227.3000000000011</v>
      </c>
      <c r="E752" s="556">
        <v>1227.3000000000011</v>
      </c>
      <c r="G752" s="554"/>
      <c r="H752" s="554"/>
      <c r="I752" s="360"/>
      <c r="J752" s="555"/>
      <c r="K752" s="554"/>
    </row>
    <row r="753" spans="1:11" ht="15.75">
      <c r="A753" s="3" t="s">
        <v>9</v>
      </c>
      <c r="B753" s="3"/>
      <c r="C753" s="3"/>
      <c r="D753" s="33">
        <f>SUM(E753:DZ753)</f>
        <v>2328.7000000000007</v>
      </c>
      <c r="E753" s="556">
        <v>2328.7000000000007</v>
      </c>
      <c r="G753" s="557"/>
      <c r="H753" s="554"/>
      <c r="I753" s="348"/>
      <c r="J753" s="555"/>
      <c r="K753" s="554"/>
    </row>
    <row r="754" spans="1:11" ht="15.75">
      <c r="A754" s="60" t="s">
        <v>2018</v>
      </c>
      <c r="B754" s="3"/>
      <c r="C754" s="3"/>
      <c r="D754" s="33">
        <f>SUM(E754:DZ754)</f>
        <v>1530.5</v>
      </c>
      <c r="E754" s="556">
        <v>1530.5</v>
      </c>
      <c r="G754" s="557"/>
      <c r="H754" s="554"/>
      <c r="I754" s="347"/>
      <c r="J754" s="555"/>
      <c r="K754" s="554"/>
    </row>
    <row r="755" spans="1:11" ht="15.75">
      <c r="A755" s="60" t="s">
        <v>11</v>
      </c>
      <c r="B755" s="3"/>
      <c r="C755" s="3"/>
      <c r="D755" s="33">
        <f>SUM(E755:DZ755)</f>
        <v>2706.399999999996</v>
      </c>
      <c r="E755" s="556">
        <v>2706.399999999996</v>
      </c>
      <c r="G755" s="557"/>
      <c r="H755" s="554"/>
      <c r="I755" s="347"/>
      <c r="J755" s="555"/>
      <c r="K755" s="554"/>
    </row>
    <row r="756" spans="1:11" ht="15.75">
      <c r="A756" s="3" t="s">
        <v>3369</v>
      </c>
      <c r="B756" s="3"/>
      <c r="C756" s="3"/>
      <c r="D756" s="33">
        <f>SUM(E756:DZ756)</f>
        <v>2077.6499999999996</v>
      </c>
      <c r="E756" s="556">
        <v>2077.6499999999996</v>
      </c>
      <c r="G756" s="554"/>
      <c r="H756" s="554"/>
      <c r="I756" s="360"/>
      <c r="J756" s="555"/>
      <c r="K756" s="554"/>
    </row>
    <row r="757" spans="1:11" ht="15.75">
      <c r="A757" s="60" t="s">
        <v>2025</v>
      </c>
      <c r="B757" s="3"/>
      <c r="C757" s="3"/>
      <c r="D757" s="33">
        <f>SUM(E757:DZ757)</f>
        <v>2603.9999999999982</v>
      </c>
      <c r="E757" s="556">
        <v>2603.9999999999982</v>
      </c>
      <c r="G757" s="557"/>
      <c r="H757" s="554"/>
      <c r="I757" s="347"/>
      <c r="J757" s="555"/>
      <c r="K757" s="554"/>
    </row>
    <row r="758" spans="1:11" ht="15.75">
      <c r="A758" s="82" t="s">
        <v>1655</v>
      </c>
      <c r="B758" s="3"/>
      <c r="C758" s="3"/>
      <c r="D758" s="33">
        <f>SUM(E758:DZ758)</f>
        <v>2341.6000000000022</v>
      </c>
      <c r="E758" s="556">
        <v>2341.6000000000022</v>
      </c>
      <c r="G758" s="225"/>
      <c r="H758" s="554"/>
      <c r="I758" s="347"/>
      <c r="J758" s="555"/>
      <c r="K758" s="554"/>
    </row>
    <row r="759" spans="1:11" ht="15.75">
      <c r="A759" s="3" t="s">
        <v>728</v>
      </c>
      <c r="B759" s="3"/>
      <c r="C759" s="3"/>
      <c r="D759" s="33">
        <f>SUM(E759:DZ759)</f>
        <v>1287.4000000000015</v>
      </c>
      <c r="E759" s="556">
        <v>1287.4000000000015</v>
      </c>
      <c r="G759" s="554"/>
      <c r="H759" s="554"/>
      <c r="I759" s="347"/>
      <c r="J759" s="555"/>
      <c r="K759" s="554"/>
    </row>
    <row r="760" spans="1:11" ht="15.75">
      <c r="A760" s="60" t="s">
        <v>2011</v>
      </c>
      <c r="B760" s="3"/>
      <c r="C760" s="3"/>
      <c r="D760" s="33">
        <f>SUM(E760:DZ760)</f>
        <v>1608.2000000000025</v>
      </c>
      <c r="E760" s="556">
        <v>1608.2000000000025</v>
      </c>
      <c r="G760" s="557"/>
      <c r="H760" s="554"/>
      <c r="I760" s="347"/>
      <c r="J760" s="555"/>
      <c r="K760" s="554"/>
    </row>
    <row r="761" spans="1:11" ht="15.75">
      <c r="A761" s="3" t="s">
        <v>3379</v>
      </c>
      <c r="B761" s="3"/>
      <c r="C761" s="3"/>
      <c r="D761" s="33">
        <f>SUM(E761:DZ761)</f>
        <v>1543.4000000000015</v>
      </c>
      <c r="E761" s="556">
        <v>1543.4000000000015</v>
      </c>
      <c r="G761" s="554"/>
      <c r="H761" s="554"/>
      <c r="I761" s="360"/>
      <c r="J761" s="555"/>
      <c r="K761" s="554"/>
    </row>
    <row r="762" spans="1:11" ht="15.75">
      <c r="A762" s="3" t="s">
        <v>783</v>
      </c>
      <c r="B762" s="3"/>
      <c r="C762" s="3"/>
      <c r="D762" s="33">
        <f>SUM(E762:DZ762)</f>
        <v>1705.9999999999964</v>
      </c>
      <c r="E762" s="556">
        <v>1705.9999999999964</v>
      </c>
      <c r="G762" s="557"/>
      <c r="H762" s="554"/>
      <c r="I762" s="348"/>
      <c r="J762" s="555"/>
      <c r="K762" s="554"/>
    </row>
    <row r="763" spans="1:11" ht="15.75">
      <c r="A763" s="60" t="s">
        <v>13</v>
      </c>
      <c r="B763" s="3"/>
      <c r="C763" s="3"/>
      <c r="D763" s="33">
        <f>SUM(E763:DZ763)</f>
        <v>1771.5000000000036</v>
      </c>
      <c r="E763" s="556">
        <v>1771.5000000000036</v>
      </c>
      <c r="G763" s="557"/>
      <c r="H763" s="554"/>
      <c r="I763" s="348"/>
      <c r="J763" s="555"/>
      <c r="K763" s="554"/>
    </row>
    <row r="764" spans="1:11" ht="15.75">
      <c r="A764" s="3" t="s">
        <v>734</v>
      </c>
      <c r="B764" s="3"/>
      <c r="C764" s="3"/>
      <c r="D764" s="33">
        <f>SUM(E764:DZ764)</f>
        <v>1966.2999999999993</v>
      </c>
      <c r="E764" s="556">
        <v>1966.2999999999993</v>
      </c>
      <c r="G764" s="554"/>
      <c r="H764" s="554"/>
      <c r="I764" s="347"/>
      <c r="J764" s="555"/>
      <c r="K764" s="554"/>
    </row>
    <row r="765" spans="1:11" ht="15.75">
      <c r="A765" s="60" t="s">
        <v>15</v>
      </c>
      <c r="B765" s="3"/>
      <c r="C765" s="3"/>
      <c r="D765" s="33">
        <f>SUM(E765:DZ765)</f>
        <v>1315.6999999999989</v>
      </c>
      <c r="E765" s="556">
        <v>1315.6999999999989</v>
      </c>
      <c r="G765" s="557"/>
      <c r="H765" s="554"/>
      <c r="I765" s="347"/>
      <c r="J765" s="555"/>
      <c r="K765" s="554"/>
    </row>
    <row r="766" spans="1:11" ht="15.75">
      <c r="A766" s="3" t="s">
        <v>3394</v>
      </c>
      <c r="B766" s="3"/>
      <c r="C766" s="3"/>
      <c r="D766" s="33">
        <f>SUM(E766:DZ766)</f>
        <v>2397.4000000000015</v>
      </c>
      <c r="E766" s="556">
        <v>2397.4000000000015</v>
      </c>
      <c r="G766" s="554"/>
      <c r="H766" s="554"/>
      <c r="I766" s="360"/>
      <c r="J766" s="555"/>
      <c r="K766" s="554"/>
    </row>
    <row r="767" spans="1:11" ht="15.75">
      <c r="A767" s="60" t="s">
        <v>2007</v>
      </c>
      <c r="B767" s="3"/>
      <c r="C767" s="3"/>
      <c r="D767" s="33">
        <f>SUM(E767:DZ767)</f>
        <v>1546.8999999999969</v>
      </c>
      <c r="E767" s="556">
        <v>1546.8999999999969</v>
      </c>
      <c r="G767" s="557"/>
      <c r="H767" s="554"/>
      <c r="I767" s="348"/>
      <c r="J767" s="555"/>
      <c r="K767" s="554"/>
    </row>
    <row r="768" spans="1:11" ht="15.75">
      <c r="A768" s="60" t="s">
        <v>17</v>
      </c>
      <c r="B768" s="3"/>
      <c r="C768" s="3"/>
      <c r="D768" s="33">
        <f>SUM(E768:DZ768)</f>
        <v>2482.3000000000011</v>
      </c>
      <c r="E768" s="556">
        <v>2482.3000000000011</v>
      </c>
      <c r="G768" s="557"/>
      <c r="H768" s="554"/>
      <c r="I768" s="347"/>
      <c r="J768" s="555"/>
      <c r="K768" s="554"/>
    </row>
    <row r="769" spans="1:11" ht="15.75">
      <c r="A769" s="3" t="s">
        <v>757</v>
      </c>
      <c r="B769" s="3"/>
      <c r="C769" s="3"/>
      <c r="D769" s="33">
        <f>SUM(E769:DZ769)</f>
        <v>1443</v>
      </c>
      <c r="E769" s="556">
        <v>1443</v>
      </c>
      <c r="G769" s="554"/>
      <c r="H769" s="554"/>
      <c r="I769" s="347"/>
      <c r="J769" s="555"/>
      <c r="K769" s="554"/>
    </row>
    <row r="770" spans="1:11" ht="15.75">
      <c r="A770" s="3" t="s">
        <v>162</v>
      </c>
      <c r="B770" s="3"/>
      <c r="C770" s="3"/>
      <c r="D770" s="33">
        <f>SUM(E770:DZ770)</f>
        <v>1877.0000000000055</v>
      </c>
      <c r="E770" s="556">
        <v>1877.0000000000055</v>
      </c>
      <c r="G770" s="554"/>
      <c r="H770" s="554"/>
      <c r="I770" s="347"/>
      <c r="J770" s="555"/>
      <c r="K770" s="554"/>
    </row>
    <row r="771" spans="1:11" ht="15.75">
      <c r="A771" s="3" t="s">
        <v>3373</v>
      </c>
      <c r="B771" s="3"/>
      <c r="C771" s="3"/>
      <c r="D771" s="33">
        <f>SUM(E771:DZ771)</f>
        <v>658.10000000000218</v>
      </c>
      <c r="E771" s="556">
        <v>658.10000000000218</v>
      </c>
      <c r="G771" s="554"/>
      <c r="H771" s="554"/>
      <c r="I771" s="360"/>
      <c r="J771" s="555"/>
      <c r="K771" s="554"/>
    </row>
    <row r="772" spans="1:11" ht="15.75">
      <c r="A772" s="3" t="s">
        <v>3398</v>
      </c>
      <c r="B772" s="3"/>
      <c r="C772" s="3"/>
      <c r="D772" s="33">
        <f>SUM(E772:DZ772)</f>
        <v>1450.2999999999993</v>
      </c>
      <c r="E772" s="556">
        <v>1450.2999999999993</v>
      </c>
      <c r="G772" s="554"/>
      <c r="H772" s="554"/>
      <c r="I772" s="360"/>
      <c r="J772" s="555"/>
      <c r="K772" s="554"/>
    </row>
    <row r="773" spans="1:11" ht="15.75">
      <c r="A773" s="3" t="s">
        <v>3376</v>
      </c>
      <c r="B773" s="3"/>
      <c r="C773" s="3"/>
      <c r="D773" s="33">
        <f>SUM(E773:DZ773)</f>
        <v>701.40000000000146</v>
      </c>
      <c r="E773" s="556">
        <v>701.40000000000146</v>
      </c>
      <c r="G773" s="554"/>
      <c r="H773" s="554"/>
      <c r="I773" s="360"/>
      <c r="J773" s="555"/>
      <c r="K773" s="554"/>
    </row>
    <row r="774" spans="1:11" ht="15.75">
      <c r="A774" s="82" t="s">
        <v>1643</v>
      </c>
      <c r="B774" s="3"/>
      <c r="C774" s="3"/>
      <c r="D774" s="33">
        <f>SUM(E774:DZ774)</f>
        <v>1840.5000000000036</v>
      </c>
      <c r="E774" s="556">
        <v>1840.5000000000036</v>
      </c>
      <c r="G774" s="225"/>
      <c r="H774" s="554"/>
      <c r="I774" s="347"/>
      <c r="J774" s="555"/>
      <c r="K774" s="554"/>
    </row>
    <row r="775" spans="1:11" ht="15.75">
      <c r="A775" s="3" t="s">
        <v>3372</v>
      </c>
      <c r="B775" s="3"/>
      <c r="C775" s="3"/>
      <c r="D775" s="33">
        <f>SUM(E775:DZ775)</f>
        <v>1787.2000000000044</v>
      </c>
      <c r="E775" s="556">
        <v>1787.2000000000044</v>
      </c>
      <c r="G775" s="554"/>
      <c r="H775" s="554"/>
      <c r="I775" s="360"/>
      <c r="J775" s="555"/>
      <c r="K775" s="554"/>
    </row>
    <row r="776" spans="1:11" ht="15.75">
      <c r="A776" s="3" t="s">
        <v>800</v>
      </c>
      <c r="B776" s="3"/>
      <c r="C776" s="3"/>
      <c r="D776" s="33">
        <f>SUM(E776:DZ776)</f>
        <v>2190.0000000000055</v>
      </c>
      <c r="E776" s="556">
        <v>2190.0000000000055</v>
      </c>
      <c r="G776" s="557"/>
      <c r="H776" s="554"/>
      <c r="I776" s="347"/>
      <c r="J776" s="555"/>
      <c r="K776" s="554"/>
    </row>
    <row r="777" spans="1:11" ht="15.75">
      <c r="A777" s="60" t="s">
        <v>4497</v>
      </c>
      <c r="B777" s="3"/>
      <c r="C777" s="3"/>
      <c r="D777" s="33">
        <f>SUM(E777:DZ777)</f>
        <v>2262.0999999999967</v>
      </c>
      <c r="E777" s="556">
        <v>2262.0999999999967</v>
      </c>
      <c r="G777" s="557"/>
      <c r="H777" s="554"/>
      <c r="I777" s="347"/>
      <c r="J777" s="555"/>
      <c r="K777" s="554"/>
    </row>
    <row r="778" spans="1:11" ht="15.75">
      <c r="A778" s="3" t="s">
        <v>796</v>
      </c>
      <c r="B778" s="3"/>
      <c r="C778" s="3"/>
      <c r="D778" s="33">
        <f>SUM(E778:DZ778)</f>
        <v>686.70000000000073</v>
      </c>
      <c r="E778" s="556">
        <v>686.70000000000073</v>
      </c>
      <c r="G778" s="554"/>
      <c r="H778" s="554"/>
      <c r="I778" s="347"/>
      <c r="J778" s="555"/>
      <c r="K778" s="554"/>
    </row>
    <row r="779" spans="1:11" ht="15.75">
      <c r="A779" t="s">
        <v>21</v>
      </c>
      <c r="B779" s="3"/>
      <c r="C779" s="3"/>
      <c r="D779" s="33">
        <f>SUM(E779:DZ779)</f>
        <v>2034.5999999999985</v>
      </c>
      <c r="E779" s="556">
        <v>2034.5999999999985</v>
      </c>
      <c r="G779" s="554"/>
      <c r="H779" s="554"/>
      <c r="I779" s="347"/>
      <c r="J779" s="555"/>
      <c r="K779" s="554"/>
    </row>
    <row r="780" spans="1:11" ht="15.75">
      <c r="A780" s="3" t="s">
        <v>141</v>
      </c>
      <c r="B780" s="3"/>
      <c r="C780" s="3"/>
      <c r="D780" s="33">
        <f>SUM(E780:DZ780)</f>
        <v>2060.6999999999935</v>
      </c>
      <c r="E780" s="556">
        <v>2060.6999999999935</v>
      </c>
      <c r="G780" s="554"/>
      <c r="H780" s="554"/>
      <c r="I780" s="347"/>
      <c r="J780" s="555"/>
      <c r="K780" s="554"/>
    </row>
    <row r="781" spans="1:11" ht="15.75">
      <c r="A781" s="60" t="s">
        <v>3365</v>
      </c>
      <c r="B781" s="3"/>
      <c r="C781" s="3"/>
      <c r="D781" s="33">
        <f>SUM(E781:DZ781)</f>
        <v>2094.0999999999985</v>
      </c>
      <c r="E781" s="556">
        <v>2094.0999999999985</v>
      </c>
      <c r="G781" s="557"/>
      <c r="H781" s="554"/>
      <c r="I781" s="348"/>
      <c r="J781" s="555"/>
      <c r="K781" s="554"/>
    </row>
    <row r="782" spans="1:11" ht="15.75">
      <c r="A782" s="60" t="s">
        <v>2026</v>
      </c>
      <c r="B782" s="3"/>
      <c r="C782" s="3"/>
      <c r="D782" s="33">
        <f>SUM(E782:DZ782)</f>
        <v>2966.8000000000011</v>
      </c>
      <c r="E782" s="556">
        <v>2966.8000000000011</v>
      </c>
      <c r="G782" s="557"/>
      <c r="H782" s="554"/>
      <c r="I782" s="347"/>
      <c r="J782" s="555"/>
      <c r="K782" s="554"/>
    </row>
    <row r="783" spans="1:11" ht="15.75">
      <c r="A783" s="3" t="s">
        <v>3375</v>
      </c>
      <c r="B783" s="3"/>
      <c r="C783" s="3"/>
      <c r="D783" s="33">
        <f>SUM(E783:DZ783)</f>
        <v>2282.5999999999985</v>
      </c>
      <c r="E783" s="556">
        <v>2282.5999999999985</v>
      </c>
      <c r="G783" s="554"/>
      <c r="H783" s="554"/>
      <c r="I783" s="360"/>
      <c r="J783" s="555"/>
      <c r="K783" s="554"/>
    </row>
    <row r="784" spans="1:11" ht="15.75">
      <c r="A784" s="60" t="s">
        <v>2027</v>
      </c>
      <c r="B784" s="3"/>
      <c r="C784" s="3"/>
      <c r="D784" s="33">
        <f>SUM(E784:DZ784)</f>
        <v>2064.9000000000015</v>
      </c>
      <c r="E784" s="556">
        <v>2064.9000000000015</v>
      </c>
      <c r="G784" s="557"/>
      <c r="H784" s="554"/>
      <c r="I784" s="347"/>
      <c r="J784" s="555"/>
      <c r="K784" s="554"/>
    </row>
    <row r="785" spans="1:11" ht="15.75">
      <c r="A785" s="82" t="s">
        <v>1644</v>
      </c>
      <c r="B785" s="3"/>
      <c r="C785" s="3"/>
      <c r="D785" s="33">
        <f>SUM(E785:DZ785)</f>
        <v>3737.5999999999967</v>
      </c>
      <c r="E785" s="556">
        <v>3737.5999999999967</v>
      </c>
      <c r="G785" s="225"/>
      <c r="H785" s="554"/>
      <c r="I785" s="347"/>
      <c r="J785" s="555"/>
      <c r="K785" s="554"/>
    </row>
    <row r="786" spans="1:11" ht="15.75">
      <c r="A786" s="3" t="s">
        <v>762</v>
      </c>
      <c r="B786" s="3"/>
      <c r="C786" s="3"/>
      <c r="D786" s="33">
        <f>SUM(E786:DZ786)</f>
        <v>475.19999999999709</v>
      </c>
      <c r="E786" s="556">
        <v>475.19999999999709</v>
      </c>
      <c r="G786" s="554"/>
      <c r="H786" s="554"/>
      <c r="I786" s="347"/>
      <c r="J786" s="555"/>
      <c r="K786" s="554"/>
    </row>
    <row r="787" spans="1:11" ht="15.75">
      <c r="A787" s="3" t="s">
        <v>3374</v>
      </c>
      <c r="B787" s="3"/>
      <c r="C787" s="3"/>
      <c r="D787" s="33">
        <f>SUM(E787:DZ787)</f>
        <v>1973.0999999999967</v>
      </c>
      <c r="E787" s="556">
        <v>1973.0999999999967</v>
      </c>
      <c r="G787" s="554"/>
      <c r="H787" s="554"/>
      <c r="I787" s="360"/>
      <c r="J787" s="555"/>
      <c r="K787" s="554"/>
    </row>
    <row r="788" spans="1:11" ht="15.75">
      <c r="A788" s="3" t="s">
        <v>3381</v>
      </c>
      <c r="B788" s="3"/>
      <c r="C788" s="3"/>
      <c r="D788" s="33">
        <f>SUM(E788:DZ788)</f>
        <v>1100.7999999999975</v>
      </c>
      <c r="E788" s="556">
        <v>1100.7999999999975</v>
      </c>
      <c r="G788" s="554"/>
      <c r="H788" s="554"/>
      <c r="I788" s="360"/>
      <c r="J788" s="555"/>
      <c r="K788" s="554"/>
    </row>
    <row r="789" spans="1:11" ht="15.75">
      <c r="A789" s="3" t="s">
        <v>763</v>
      </c>
      <c r="B789" s="3"/>
      <c r="C789" s="3"/>
      <c r="D789" s="33">
        <f>SUM(E789:DZ789)</f>
        <v>1199.7000000000025</v>
      </c>
      <c r="E789" s="556">
        <v>1199.7000000000025</v>
      </c>
      <c r="G789" s="554"/>
      <c r="H789" s="554"/>
      <c r="I789" s="347"/>
      <c r="J789" s="555"/>
      <c r="K789" s="554"/>
    </row>
    <row r="790" spans="1:11" ht="15.75">
      <c r="A790" s="60" t="s">
        <v>23</v>
      </c>
      <c r="B790" s="3"/>
      <c r="C790" s="3"/>
      <c r="D790" s="33">
        <f>SUM(E790:DZ790)</f>
        <v>1254.3000000000011</v>
      </c>
      <c r="E790" s="556">
        <v>1254.3000000000011</v>
      </c>
      <c r="G790" s="557"/>
      <c r="H790" s="554"/>
      <c r="I790" s="347"/>
      <c r="J790" s="555"/>
      <c r="K790" s="554"/>
    </row>
    <row r="791" spans="1:11" ht="15.75">
      <c r="A791" s="60" t="s">
        <v>25</v>
      </c>
      <c r="B791" s="3"/>
      <c r="C791" s="3"/>
      <c r="D791" s="33">
        <f>SUM(E791:DZ791)</f>
        <v>2535.2999999999975</v>
      </c>
      <c r="E791" s="556">
        <v>2535.2999999999975</v>
      </c>
      <c r="G791" s="554"/>
      <c r="H791" s="554"/>
      <c r="I791" s="347"/>
      <c r="J791" s="555"/>
      <c r="K791" s="554"/>
    </row>
    <row r="792" spans="1:11" ht="15.75">
      <c r="A792" s="82" t="s">
        <v>1654</v>
      </c>
      <c r="B792" s="3"/>
      <c r="C792" s="3"/>
      <c r="D792" s="33">
        <f>SUM(E792:DZ792)</f>
        <v>1588.9000000000033</v>
      </c>
      <c r="E792" s="556">
        <v>1588.9000000000033</v>
      </c>
      <c r="G792" s="225"/>
      <c r="H792" s="554"/>
      <c r="I792" s="347"/>
      <c r="J792" s="555"/>
      <c r="K792" s="554"/>
    </row>
    <row r="793" spans="1:11" ht="15.75">
      <c r="A793" s="82" t="s">
        <v>1656</v>
      </c>
      <c r="B793" s="3"/>
      <c r="C793" s="3"/>
      <c r="D793" s="33">
        <f>SUM(E793:DZ793)</f>
        <v>759.29999999999745</v>
      </c>
      <c r="E793" s="556">
        <v>759.29999999999745</v>
      </c>
      <c r="G793" s="225"/>
      <c r="H793" s="554"/>
      <c r="I793" s="348"/>
      <c r="J793" s="555"/>
      <c r="K793" s="554"/>
    </row>
    <row r="794" spans="1:11" ht="15.75">
      <c r="A794" s="3" t="s">
        <v>3370</v>
      </c>
      <c r="B794" s="3"/>
      <c r="C794" s="3"/>
      <c r="D794" s="33">
        <f>SUM(E794:DZ794)</f>
        <v>1668.2999999999993</v>
      </c>
      <c r="E794" s="556">
        <v>1668.2999999999993</v>
      </c>
      <c r="G794" s="554"/>
      <c r="H794" s="554"/>
      <c r="I794" s="360"/>
      <c r="J794" s="555"/>
      <c r="K794" s="554"/>
    </row>
    <row r="795" spans="1:11" ht="15.75">
      <c r="A795" s="3" t="s">
        <v>746</v>
      </c>
      <c r="B795" s="3"/>
      <c r="C795" s="3"/>
      <c r="D795" s="33">
        <f>SUM(E795:DZ795)</f>
        <v>1836.5999999999985</v>
      </c>
      <c r="E795" s="556">
        <v>1836.5999999999985</v>
      </c>
      <c r="G795" s="554"/>
      <c r="H795" s="554"/>
      <c r="I795" s="347"/>
      <c r="J795" s="555"/>
      <c r="K795" s="554"/>
    </row>
    <row r="796" spans="1:11" ht="15.75">
      <c r="A796" s="60" t="s">
        <v>27</v>
      </c>
      <c r="B796" s="3"/>
      <c r="C796" s="3"/>
      <c r="D796" s="33">
        <f>SUM(E796:DZ796)</f>
        <v>1562.7000000000062</v>
      </c>
      <c r="E796" s="556">
        <v>1562.7000000000062</v>
      </c>
      <c r="G796" s="557"/>
      <c r="H796" s="554"/>
      <c r="I796" s="348"/>
      <c r="J796" s="555"/>
      <c r="K796" s="554"/>
    </row>
    <row r="797" spans="1:11" ht="15.75">
      <c r="A797" s="3" t="s">
        <v>778</v>
      </c>
      <c r="B797" s="3"/>
      <c r="C797" s="3"/>
      <c r="D797" s="33">
        <f>SUM(E797:DZ797)</f>
        <v>2487.6999999999989</v>
      </c>
      <c r="E797" s="556">
        <v>2487.6999999999989</v>
      </c>
      <c r="G797" s="554"/>
      <c r="H797" s="554"/>
      <c r="I797" s="348"/>
      <c r="J797" s="555"/>
      <c r="K797" s="554"/>
    </row>
    <row r="798" spans="1:11" ht="15.75">
      <c r="A798" s="3" t="s">
        <v>154</v>
      </c>
      <c r="B798" s="3"/>
      <c r="C798" s="3"/>
      <c r="D798" s="33">
        <f>SUM(E798:DZ798)</f>
        <v>3437.600000000004</v>
      </c>
      <c r="E798" s="556">
        <v>3437.600000000004</v>
      </c>
      <c r="G798" s="557"/>
      <c r="H798" s="554"/>
      <c r="I798" s="347"/>
      <c r="J798" s="555"/>
      <c r="K798" s="554"/>
    </row>
    <row r="799" spans="1:11" ht="15.75">
      <c r="A799" s="3" t="s">
        <v>3382</v>
      </c>
      <c r="B799" s="3"/>
      <c r="C799" s="3"/>
      <c r="D799" s="33">
        <f>SUM(E799:DZ799)</f>
        <v>1239.7999999999993</v>
      </c>
      <c r="E799" s="556">
        <v>1239.7999999999993</v>
      </c>
      <c r="G799" s="554"/>
      <c r="H799" s="554"/>
      <c r="I799" s="360"/>
      <c r="J799" s="555"/>
      <c r="K799" s="554"/>
    </row>
    <row r="800" spans="1:11" ht="15.75">
      <c r="A800" s="3" t="s">
        <v>764</v>
      </c>
      <c r="B800" s="3"/>
      <c r="C800" s="3"/>
      <c r="D800" s="33">
        <f>SUM(E800:DZ800)</f>
        <v>1187.4000000000051</v>
      </c>
      <c r="E800" s="556">
        <v>1187.4000000000051</v>
      </c>
      <c r="G800" s="554"/>
      <c r="H800" s="554"/>
      <c r="I800" s="348"/>
      <c r="J800" s="555"/>
      <c r="K800" s="554"/>
    </row>
    <row r="801" spans="1:11" ht="15.75">
      <c r="A801" t="s">
        <v>142</v>
      </c>
      <c r="B801" s="3"/>
      <c r="C801" s="3"/>
      <c r="D801" s="33">
        <f>SUM(E801:DZ801)</f>
        <v>1670.2000000000025</v>
      </c>
      <c r="E801" s="556">
        <v>1670.2000000000025</v>
      </c>
      <c r="G801" s="554"/>
      <c r="H801" s="554"/>
      <c r="I801" s="347"/>
      <c r="J801" s="555"/>
      <c r="K801" s="554"/>
    </row>
    <row r="802" spans="1:11" ht="15.75">
      <c r="A802" s="3" t="s">
        <v>738</v>
      </c>
      <c r="B802" s="3"/>
      <c r="C802" s="3"/>
      <c r="D802" s="33">
        <f>SUM(E802:DZ802)</f>
        <v>1088.7999999999993</v>
      </c>
      <c r="E802" s="556">
        <v>1088.7999999999993</v>
      </c>
      <c r="G802" s="554"/>
      <c r="H802" s="554"/>
      <c r="I802" s="347"/>
      <c r="J802" s="555"/>
      <c r="K802" s="554"/>
    </row>
    <row r="803" spans="1:11" ht="15.75">
      <c r="A803" s="82" t="s">
        <v>1660</v>
      </c>
      <c r="B803" s="3"/>
      <c r="C803" s="3"/>
      <c r="D803" s="33">
        <f>SUM(E803:DZ803)</f>
        <v>1909.0999999999985</v>
      </c>
      <c r="E803" s="556">
        <v>1909.0999999999985</v>
      </c>
      <c r="G803" s="225"/>
      <c r="H803" s="554"/>
      <c r="I803" s="347"/>
      <c r="J803" s="555"/>
      <c r="K803" s="554"/>
    </row>
    <row r="804" spans="1:11" ht="15.75">
      <c r="A804" s="3" t="s">
        <v>3397</v>
      </c>
      <c r="B804" s="3"/>
      <c r="C804" s="3"/>
      <c r="D804" s="33">
        <f>SUM(E804:DZ804)</f>
        <v>1244.9500000000007</v>
      </c>
      <c r="E804" s="556">
        <v>1244.9500000000007</v>
      </c>
      <c r="G804" s="554"/>
      <c r="H804" s="554"/>
      <c r="I804" s="360"/>
      <c r="J804" s="555"/>
      <c r="K804" s="554"/>
    </row>
    <row r="805" spans="1:11" ht="15.75">
      <c r="A805" s="3" t="s">
        <v>779</v>
      </c>
      <c r="B805" s="3"/>
      <c r="C805" s="3"/>
      <c r="D805" s="33">
        <f>SUM(E805:DZ805)</f>
        <v>3714.6999999999989</v>
      </c>
      <c r="E805" s="556">
        <v>3714.6999999999989</v>
      </c>
      <c r="G805" s="557"/>
      <c r="H805" s="554"/>
      <c r="I805" s="347"/>
      <c r="J805" s="555"/>
      <c r="K805" s="554"/>
    </row>
    <row r="806" spans="1:11" ht="15.75">
      <c r="A806" s="60" t="s">
        <v>2050</v>
      </c>
      <c r="B806" s="3"/>
      <c r="C806" s="3"/>
      <c r="D806" s="33">
        <f>SUM(E806:DZ806)</f>
        <v>695.50000000000182</v>
      </c>
      <c r="E806" s="556">
        <v>695.50000000000182</v>
      </c>
      <c r="G806" s="557"/>
      <c r="H806" s="554"/>
      <c r="I806" s="347"/>
      <c r="J806" s="555"/>
      <c r="K806" s="554"/>
    </row>
    <row r="807" spans="1:11" ht="15.75">
      <c r="A807" s="3" t="s">
        <v>749</v>
      </c>
      <c r="B807" s="3"/>
      <c r="C807" s="3"/>
      <c r="D807" s="33">
        <f>SUM(E807:DZ807)</f>
        <v>2570.4999999999982</v>
      </c>
      <c r="E807" s="556">
        <v>2570.4999999999982</v>
      </c>
      <c r="G807" s="554"/>
      <c r="H807" s="554"/>
      <c r="I807" s="347"/>
      <c r="J807" s="555"/>
      <c r="K807" s="554"/>
    </row>
    <row r="808" spans="1:11" ht="15.75">
      <c r="A808" s="3" t="s">
        <v>748</v>
      </c>
      <c r="B808" s="3"/>
      <c r="C808" s="3"/>
      <c r="D808" s="33">
        <f>SUM(E808:DZ808)</f>
        <v>2126.7999999999993</v>
      </c>
      <c r="E808" s="556">
        <v>2126.7999999999993</v>
      </c>
      <c r="G808" s="554"/>
      <c r="H808" s="554"/>
      <c r="I808" s="347"/>
      <c r="J808" s="555"/>
      <c r="K808" s="554"/>
    </row>
    <row r="809" spans="1:11" ht="15.75">
      <c r="A809" s="60" t="s">
        <v>2052</v>
      </c>
      <c r="B809" s="3"/>
      <c r="C809" s="3"/>
      <c r="D809" s="33">
        <f>SUM(E809:DZ809)</f>
        <v>1586.4999999999973</v>
      </c>
      <c r="E809" s="556">
        <v>1586.4999999999973</v>
      </c>
      <c r="G809" s="557"/>
      <c r="H809" s="554"/>
      <c r="I809" s="347"/>
      <c r="J809" s="555"/>
      <c r="K809" s="554"/>
    </row>
    <row r="810" spans="1:11" ht="15.75">
      <c r="A810" s="60" t="s">
        <v>2157</v>
      </c>
      <c r="B810" s="3"/>
      <c r="C810" s="3"/>
      <c r="D810" s="33">
        <f>SUM(E810:DZ810)</f>
        <v>1811.8999999999978</v>
      </c>
      <c r="E810" s="556">
        <v>1811.8999999999978</v>
      </c>
      <c r="G810" s="557"/>
      <c r="H810" s="554"/>
      <c r="I810" s="347"/>
      <c r="J810" s="555"/>
      <c r="K810" s="554"/>
    </row>
    <row r="811" spans="1:11" ht="15.75">
      <c r="A811" s="3" t="s">
        <v>3377</v>
      </c>
      <c r="B811" s="3"/>
      <c r="C811" s="3"/>
      <c r="D811" s="33">
        <f>SUM(E811:DZ811)</f>
        <v>2547.6999999999989</v>
      </c>
      <c r="E811" s="556">
        <v>2547.6999999999989</v>
      </c>
      <c r="G811" s="554"/>
      <c r="H811" s="554"/>
      <c r="I811" s="360"/>
      <c r="J811" s="555"/>
      <c r="K811" s="554"/>
    </row>
    <row r="812" spans="1:11" ht="15.75">
      <c r="A812" s="3" t="s">
        <v>733</v>
      </c>
      <c r="B812" s="3"/>
      <c r="C812" s="3"/>
      <c r="D812" s="33">
        <f>SUM(E812:DZ812)</f>
        <v>2995.5500000000047</v>
      </c>
      <c r="E812" s="556">
        <v>2995.5500000000047</v>
      </c>
      <c r="G812" s="554"/>
      <c r="H812" s="554"/>
      <c r="I812" s="347"/>
      <c r="J812" s="555"/>
      <c r="K812" s="554"/>
    </row>
    <row r="813" spans="1:11" ht="15.75">
      <c r="A813" s="3" t="s">
        <v>3380</v>
      </c>
      <c r="B813" s="3"/>
      <c r="C813" s="3"/>
      <c r="D813" s="33">
        <f>SUM(E813:DZ813)</f>
        <v>1847.4000000000015</v>
      </c>
      <c r="E813" s="556">
        <v>1847.4000000000015</v>
      </c>
      <c r="G813" s="554"/>
      <c r="H813" s="554"/>
      <c r="I813" s="360"/>
      <c r="J813" s="555"/>
      <c r="K813" s="554"/>
    </row>
    <row r="814" spans="1:11" ht="15.75">
      <c r="A814" s="60" t="s">
        <v>2002</v>
      </c>
      <c r="B814" s="3"/>
      <c r="C814" s="3"/>
      <c r="D814" s="33">
        <f>SUM(E814:DZ814)</f>
        <v>2094.7999999999956</v>
      </c>
      <c r="E814" s="556">
        <v>2094.7999999999956</v>
      </c>
      <c r="G814" s="557"/>
      <c r="H814" s="554"/>
      <c r="I814" s="347"/>
      <c r="J814" s="555"/>
      <c r="K814" s="554"/>
    </row>
    <row r="815" spans="1:11" ht="15.75">
      <c r="A815" s="3" t="s">
        <v>3399</v>
      </c>
      <c r="B815" s="3"/>
      <c r="C815" s="3"/>
      <c r="D815" s="33">
        <f>SUM(E815:DZ815)</f>
        <v>1689.5999999999985</v>
      </c>
      <c r="E815" s="556">
        <v>1689.5999999999985</v>
      </c>
      <c r="G815" s="554"/>
      <c r="H815" s="554"/>
      <c r="I815" s="360"/>
      <c r="J815" s="555"/>
      <c r="K815" s="554"/>
    </row>
    <row r="816" spans="1:11" ht="15.75">
      <c r="A816" s="60" t="s">
        <v>31</v>
      </c>
      <c r="B816" s="3"/>
      <c r="C816" s="3"/>
      <c r="D816" s="33">
        <f>SUM(E816:DZ816)</f>
        <v>2310.8999999999978</v>
      </c>
      <c r="E816" s="556">
        <v>2310.8999999999978</v>
      </c>
      <c r="G816" s="557"/>
      <c r="H816" s="554"/>
      <c r="I816" s="348"/>
      <c r="J816" s="555"/>
      <c r="K816" s="554"/>
    </row>
    <row r="817" spans="1:11" ht="15.75">
      <c r="A817" s="3" t="s">
        <v>790</v>
      </c>
      <c r="B817" s="3"/>
      <c r="C817" s="3"/>
      <c r="D817" s="33">
        <f>SUM(E817:DZ817)</f>
        <v>892.70000000000073</v>
      </c>
      <c r="E817" s="556">
        <v>892.70000000000073</v>
      </c>
      <c r="G817" s="554"/>
      <c r="H817" s="554"/>
      <c r="I817" s="347"/>
      <c r="J817" s="555"/>
      <c r="K817" s="554"/>
    </row>
    <row r="818" spans="1:11" ht="15.75">
      <c r="A818" s="3" t="s">
        <v>3383</v>
      </c>
      <c r="B818" s="3"/>
      <c r="C818" s="3"/>
      <c r="D818" s="33">
        <f>SUM(E818:DZ818)</f>
        <v>1878.0499999999956</v>
      </c>
      <c r="E818" s="556">
        <v>1878.0499999999956</v>
      </c>
      <c r="G818" s="554"/>
      <c r="H818" s="554"/>
      <c r="I818" s="360"/>
      <c r="J818" s="555"/>
      <c r="K818" s="554"/>
    </row>
    <row r="819" spans="1:11" ht="15.75">
      <c r="A819" s="3" t="s">
        <v>755</v>
      </c>
      <c r="B819" s="3"/>
      <c r="C819" s="3"/>
      <c r="D819" s="33">
        <f>SUM(E819:DZ819)</f>
        <v>643.49999999999636</v>
      </c>
      <c r="E819" s="556">
        <v>643.49999999999636</v>
      </c>
      <c r="G819" s="554"/>
      <c r="H819" s="554"/>
      <c r="I819" s="347"/>
      <c r="J819" s="555"/>
      <c r="K819" s="554"/>
    </row>
    <row r="820" spans="1:11" ht="15.75">
      <c r="A820" s="3" t="s">
        <v>782</v>
      </c>
      <c r="B820" s="3"/>
      <c r="C820" s="3"/>
      <c r="D820" s="33">
        <f>SUM(E820:DZ820)</f>
        <v>1097.1999999999989</v>
      </c>
      <c r="E820" s="556">
        <v>1097.1999999999989</v>
      </c>
      <c r="G820" s="554"/>
      <c r="H820" s="554"/>
      <c r="I820" s="348"/>
      <c r="J820" s="555"/>
      <c r="K820" s="554"/>
    </row>
    <row r="821" spans="1:11" ht="15.75">
      <c r="A821" s="60" t="s">
        <v>33</v>
      </c>
      <c r="B821" s="3"/>
      <c r="C821" s="3"/>
      <c r="D821" s="33">
        <f>SUM(E821:DZ821)</f>
        <v>2308.3000000000011</v>
      </c>
      <c r="E821" s="556">
        <v>2308.3000000000011</v>
      </c>
      <c r="G821" s="554"/>
      <c r="H821" s="554"/>
      <c r="I821" s="347"/>
      <c r="J821" s="555"/>
      <c r="K821" s="554"/>
    </row>
    <row r="822" spans="1:11" ht="15.75">
      <c r="A822" s="60" t="s">
        <v>37</v>
      </c>
      <c r="B822" s="3"/>
      <c r="C822" s="3"/>
      <c r="D822" s="33">
        <f>SUM(E822:DZ822)</f>
        <v>2375.6999999999989</v>
      </c>
      <c r="E822" s="556">
        <v>2375.6999999999989</v>
      </c>
      <c r="G822" s="558"/>
      <c r="H822" s="554"/>
      <c r="I822" s="347"/>
      <c r="J822" s="555"/>
      <c r="K822" s="554"/>
    </row>
    <row r="823" spans="1:11" ht="15.75">
      <c r="A823" t="s">
        <v>143</v>
      </c>
      <c r="B823" s="3"/>
      <c r="C823" s="3"/>
      <c r="D823" s="33">
        <f>SUM(E823:DZ823)</f>
        <v>2183.1999999999989</v>
      </c>
      <c r="E823" s="556">
        <v>2183.1999999999989</v>
      </c>
      <c r="G823" s="557"/>
      <c r="H823" s="554"/>
      <c r="I823" s="347"/>
      <c r="J823" s="555"/>
      <c r="K823" s="554"/>
    </row>
    <row r="824" spans="1:11" ht="15.75">
      <c r="A824" s="82" t="s">
        <v>1662</v>
      </c>
      <c r="B824" s="3"/>
      <c r="C824" s="3"/>
      <c r="D824" s="33">
        <f>SUM(E824:DZ824)</f>
        <v>3232.6000000000022</v>
      </c>
      <c r="E824" s="556">
        <v>3232.6000000000022</v>
      </c>
      <c r="G824" s="225"/>
      <c r="H824" s="554"/>
      <c r="I824" s="347"/>
      <c r="J824" s="555"/>
      <c r="K824" s="554"/>
    </row>
    <row r="825" spans="1:11" ht="15.75">
      <c r="A825" s="60" t="s">
        <v>2030</v>
      </c>
      <c r="B825" s="3"/>
      <c r="C825" s="3"/>
      <c r="D825" s="33">
        <f>SUM(E825:DZ825)</f>
        <v>1834.2000000000007</v>
      </c>
      <c r="E825" s="556">
        <v>1834.2000000000007</v>
      </c>
      <c r="G825" s="557"/>
      <c r="H825" s="554"/>
      <c r="I825" s="347"/>
      <c r="J825" s="555"/>
      <c r="K825" s="554"/>
    </row>
    <row r="826" spans="1:11" ht="15.75">
      <c r="A826" s="3" t="s">
        <v>180</v>
      </c>
      <c r="B826" s="3"/>
      <c r="C826" s="3"/>
      <c r="D826" s="33">
        <f>SUM(E826:DZ826)</f>
        <v>1298.3000000000011</v>
      </c>
      <c r="E826" s="556">
        <v>1298.3000000000011</v>
      </c>
      <c r="G826" s="554"/>
      <c r="H826" s="554"/>
      <c r="I826" s="360"/>
      <c r="J826" s="555"/>
      <c r="K826" s="554"/>
    </row>
    <row r="827" spans="1:11" ht="15.75">
      <c r="A827" s="3" t="s">
        <v>3395</v>
      </c>
      <c r="B827" s="3"/>
      <c r="C827" s="3"/>
      <c r="D827" s="33">
        <f>SUM(E827:DZ827)</f>
        <v>974.69999999999891</v>
      </c>
      <c r="E827" s="556">
        <v>974.69999999999891</v>
      </c>
      <c r="G827" s="554"/>
      <c r="H827" s="554"/>
      <c r="I827" s="360"/>
      <c r="J827" s="555"/>
      <c r="K827" s="554"/>
    </row>
    <row r="828" spans="1:11" ht="15.75">
      <c r="A828" s="82" t="s">
        <v>1659</v>
      </c>
      <c r="B828" s="3"/>
      <c r="C828" s="3"/>
      <c r="D828" s="33">
        <f>SUM(E828:DZ828)</f>
        <v>1746.3000000000065</v>
      </c>
      <c r="E828" s="556">
        <v>1746.3000000000065</v>
      </c>
      <c r="G828" s="225"/>
      <c r="H828" s="554"/>
      <c r="I828" s="347"/>
      <c r="J828" s="555"/>
      <c r="K828" s="554"/>
    </row>
    <row r="829" spans="1:11" ht="15.75">
      <c r="A829" s="3" t="s">
        <v>155</v>
      </c>
      <c r="B829" s="3"/>
      <c r="C829" s="3"/>
      <c r="D829" s="33">
        <f>SUM(E829:DZ829)</f>
        <v>2491.5999999999985</v>
      </c>
      <c r="E829" s="556">
        <v>2491.5999999999985</v>
      </c>
      <c r="G829" s="558"/>
      <c r="H829" s="554"/>
      <c r="I829" s="347"/>
      <c r="J829" s="555"/>
      <c r="K829" s="554"/>
    </row>
    <row r="830" spans="1:11" ht="15.75">
      <c r="A830" s="3" t="s">
        <v>753</v>
      </c>
      <c r="B830" s="3"/>
      <c r="C830" s="3"/>
      <c r="D830" s="33">
        <f>SUM(E830:DZ830)</f>
        <v>1777.6999999999989</v>
      </c>
      <c r="E830" s="556">
        <v>1777.6999999999989</v>
      </c>
      <c r="G830" s="554"/>
      <c r="H830" s="554"/>
      <c r="I830" s="347"/>
      <c r="J830" s="555"/>
      <c r="K830" s="554"/>
    </row>
    <row r="831" spans="1:11" ht="15.75">
      <c r="A831" s="60" t="s">
        <v>3366</v>
      </c>
      <c r="B831" s="3"/>
      <c r="C831" s="3"/>
      <c r="D831" s="33">
        <f>SUM(E831:DZ831)</f>
        <v>1046.7999999999984</v>
      </c>
      <c r="E831" s="556">
        <v>1046.7999999999984</v>
      </c>
      <c r="G831" s="557"/>
      <c r="H831" s="554"/>
      <c r="I831" s="348"/>
      <c r="J831" s="555"/>
      <c r="K831" s="554"/>
    </row>
    <row r="832" spans="1:11" ht="15.75">
      <c r="A832" s="60" t="s">
        <v>2008</v>
      </c>
      <c r="B832" s="3"/>
      <c r="C832" s="3"/>
      <c r="D832" s="33">
        <f>SUM(E832:DZ832)</f>
        <v>2576.2000000000007</v>
      </c>
      <c r="E832" s="556">
        <v>2576.2000000000007</v>
      </c>
      <c r="G832" s="557"/>
      <c r="H832" s="554"/>
      <c r="I832" s="347"/>
      <c r="J832" s="555"/>
      <c r="K832" s="554"/>
    </row>
    <row r="833" spans="1:5" ht="15.75">
      <c r="A833" s="82"/>
      <c r="D833" s="33"/>
      <c r="E833" s="9"/>
    </row>
    <row r="834" spans="1:5" ht="15.75">
      <c r="A834" s="3"/>
      <c r="D834" s="33"/>
      <c r="E834" s="9"/>
    </row>
    <row r="835" spans="1:5" ht="15.75">
      <c r="A835" s="3"/>
      <c r="D835" s="33"/>
      <c r="E835" s="9"/>
    </row>
    <row r="836" spans="1:5" ht="15.75">
      <c r="A836" s="60"/>
      <c r="D836" s="33"/>
      <c r="E836" s="9"/>
    </row>
  </sheetData>
  <sortState xmlns:xlrd2="http://schemas.microsoft.com/office/spreadsheetml/2017/richdata2" ref="S525:Y624">
    <sortCondition ref="S525:S62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A400"/>
  <sheetViews>
    <sheetView zoomScaleNormal="100" workbookViewId="0">
      <pane xSplit="2" topLeftCell="DB1" activePane="topRight" state="frozen"/>
      <selection pane="topRight" activeCell="DE1" sqref="DE1"/>
    </sheetView>
  </sheetViews>
  <sheetFormatPr defaultColWidth="8.85546875" defaultRowHeight="12.75"/>
  <cols>
    <col min="1" max="1" width="27.42578125" customWidth="1"/>
    <col min="2" max="2" width="14.42578125" style="43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203" width="10.42578125" customWidth="1"/>
    <col min="204" max="204" width="9.140625"/>
    <col min="213" max="213" width="9.140625"/>
    <col min="222" max="222" width="9.140625"/>
    <col min="231" max="231" width="9.140625"/>
    <col min="239" max="239" width="11.7109375" bestFit="1" customWidth="1"/>
    <col min="240" max="240" width="9.140625"/>
    <col min="249" max="249" width="9.140625"/>
    <col min="258" max="258" width="9.140625"/>
    <col min="267" max="267" width="9.140625"/>
    <col min="276" max="276" width="9.140625"/>
    <col min="285" max="285" width="9.140625"/>
    <col min="294" max="294" width="9.140625"/>
    <col min="303" max="303" width="9.140625"/>
    <col min="312" max="312" width="9.140625"/>
    <col min="321" max="321" width="9.140625"/>
    <col min="330" max="330" width="9.140625"/>
    <col min="339" max="339" width="9.140625"/>
    <col min="348" max="348" width="9.140625"/>
    <col min="357" max="357" width="9.140625"/>
  </cols>
  <sheetData>
    <row r="1" spans="1:391" ht="27.75">
      <c r="A1" s="47" t="s">
        <v>177</v>
      </c>
      <c r="C1" s="42"/>
      <c r="G1" s="3"/>
      <c r="H1" s="42"/>
      <c r="M1" s="42"/>
      <c r="R1" s="42"/>
      <c r="W1" s="42"/>
      <c r="AB1" s="42"/>
      <c r="AG1" s="42"/>
      <c r="AL1" s="42"/>
      <c r="AQ1" s="42"/>
      <c r="AV1" s="42"/>
      <c r="BA1" s="42"/>
      <c r="BF1" s="42"/>
      <c r="BK1" s="42"/>
      <c r="BP1" s="42"/>
      <c r="BU1" s="42"/>
      <c r="BZ1" s="42"/>
      <c r="CE1" s="42"/>
      <c r="CJ1" s="42"/>
      <c r="CO1" s="42"/>
      <c r="CT1" s="42"/>
      <c r="CY1" s="42"/>
      <c r="DD1" s="42"/>
      <c r="DI1" s="42"/>
      <c r="DN1" s="42"/>
      <c r="DS1" s="42"/>
      <c r="DX1" s="42"/>
      <c r="EC1" s="42"/>
      <c r="EH1" s="42"/>
      <c r="EM1" s="42"/>
      <c r="ER1" s="42"/>
      <c r="EW1" s="42"/>
      <c r="FB1" s="42"/>
      <c r="FG1" s="42"/>
      <c r="FL1" s="42"/>
      <c r="FQ1" s="42"/>
      <c r="FV1" s="42"/>
      <c r="GA1" s="42"/>
      <c r="GF1" s="42"/>
      <c r="GK1" s="42"/>
      <c r="GP1" s="42"/>
    </row>
    <row r="2" spans="1:391" ht="30" customHeight="1">
      <c r="A2" s="36"/>
      <c r="B2" s="44" t="s">
        <v>40</v>
      </c>
      <c r="C2" s="42"/>
      <c r="D2" s="22" t="s">
        <v>182</v>
      </c>
      <c r="H2" s="42"/>
      <c r="I2" s="459" t="s">
        <v>4799</v>
      </c>
      <c r="M2" s="42"/>
      <c r="N2" s="459" t="s">
        <v>843</v>
      </c>
      <c r="R2" s="42"/>
      <c r="S2" s="459" t="s">
        <v>2206</v>
      </c>
      <c r="W2" s="42"/>
      <c r="X2" s="459" t="s">
        <v>186</v>
      </c>
      <c r="AB2" s="42"/>
      <c r="AC2" s="459" t="s">
        <v>175</v>
      </c>
      <c r="AE2" s="459"/>
      <c r="AG2" s="42"/>
      <c r="AH2" s="459" t="s">
        <v>187</v>
      </c>
      <c r="AJ2" s="459"/>
      <c r="AL2" s="42"/>
      <c r="AM2" s="459" t="s">
        <v>188</v>
      </c>
      <c r="AO2" s="459"/>
      <c r="AQ2" s="42"/>
      <c r="AR2" s="459" t="s">
        <v>2208</v>
      </c>
      <c r="AT2" s="459"/>
      <c r="AV2" s="42"/>
      <c r="AW2" s="459" t="s">
        <v>2207</v>
      </c>
      <c r="AY2" s="459"/>
      <c r="BA2" s="42"/>
      <c r="BB2" s="459" t="s">
        <v>3528</v>
      </c>
      <c r="BC2"/>
      <c r="BD2" s="459"/>
      <c r="BF2" s="42"/>
      <c r="BG2" s="459" t="s">
        <v>190</v>
      </c>
      <c r="BI2" s="459"/>
      <c r="BK2" s="42"/>
      <c r="BL2" s="459" t="s">
        <v>191</v>
      </c>
      <c r="BN2" s="459"/>
      <c r="BP2" s="42"/>
      <c r="BQ2" s="459" t="s">
        <v>192</v>
      </c>
      <c r="BS2" s="459"/>
      <c r="BU2" s="42"/>
      <c r="BV2" s="459" t="s">
        <v>195</v>
      </c>
      <c r="BX2" s="459"/>
      <c r="BZ2" s="42"/>
      <c r="CA2" s="459" t="s">
        <v>193</v>
      </c>
      <c r="CC2" s="459"/>
      <c r="CE2" s="42"/>
      <c r="CF2" s="459" t="s">
        <v>194</v>
      </c>
      <c r="CH2" s="459"/>
      <c r="CJ2" s="42"/>
      <c r="CK2" s="459" t="s">
        <v>176</v>
      </c>
      <c r="CM2" s="459"/>
      <c r="CO2" s="42"/>
      <c r="CP2" s="459" t="s">
        <v>196</v>
      </c>
      <c r="CR2" s="459"/>
      <c r="CT2" s="42"/>
      <c r="CU2" s="459" t="s">
        <v>197</v>
      </c>
      <c r="CW2" s="459"/>
      <c r="CY2" s="42"/>
      <c r="CZ2" s="459" t="s">
        <v>198</v>
      </c>
      <c r="DB2" s="459"/>
      <c r="DD2" s="42"/>
      <c r="DE2" s="459" t="s">
        <v>199</v>
      </c>
      <c r="DG2" s="459"/>
      <c r="DI2" s="42"/>
      <c r="DJ2" s="459" t="s">
        <v>201</v>
      </c>
      <c r="DL2" s="459"/>
      <c r="DN2" s="42"/>
      <c r="DO2" s="459" t="s">
        <v>202</v>
      </c>
      <c r="DQ2" s="459"/>
      <c r="DS2" s="42"/>
      <c r="DT2" s="459" t="s">
        <v>203</v>
      </c>
      <c r="DV2" s="459"/>
      <c r="DX2" s="42"/>
      <c r="DY2" s="459" t="s">
        <v>4794</v>
      </c>
      <c r="EA2" s="459"/>
      <c r="EC2" s="42"/>
      <c r="ED2" s="459" t="s">
        <v>205</v>
      </c>
      <c r="EF2" s="459"/>
      <c r="EH2" s="42"/>
      <c r="EI2" s="459" t="s">
        <v>206</v>
      </c>
      <c r="EK2" s="459"/>
      <c r="EM2" s="42"/>
      <c r="EN2" s="459" t="s">
        <v>207</v>
      </c>
      <c r="EP2" s="459"/>
      <c r="ER2" s="42"/>
      <c r="ES2" s="459" t="s">
        <v>208</v>
      </c>
      <c r="EU2" s="459"/>
      <c r="EW2" s="42"/>
      <c r="EX2" s="459" t="s">
        <v>347</v>
      </c>
      <c r="EZ2" s="459"/>
      <c r="FB2" s="42"/>
      <c r="FC2" s="459" t="s">
        <v>209</v>
      </c>
      <c r="FE2" s="459"/>
      <c r="FG2" s="42"/>
      <c r="FH2" s="459" t="s">
        <v>210</v>
      </c>
      <c r="FJ2" s="459"/>
      <c r="FL2" s="42"/>
      <c r="FM2" s="459" t="s">
        <v>211</v>
      </c>
      <c r="FO2" s="459"/>
      <c r="FQ2" s="42"/>
      <c r="FR2" s="459" t="s">
        <v>212</v>
      </c>
      <c r="FT2" s="459"/>
      <c r="FV2" s="42"/>
      <c r="FW2" s="459" t="s">
        <v>213</v>
      </c>
      <c r="FY2" s="459"/>
      <c r="GA2" s="42"/>
      <c r="GB2" s="459" t="s">
        <v>214</v>
      </c>
      <c r="GD2" s="459"/>
      <c r="GF2" s="42"/>
      <c r="GG2" s="459" t="s">
        <v>215</v>
      </c>
      <c r="GI2" s="459"/>
      <c r="GK2" s="42"/>
      <c r="GL2" s="459" t="s">
        <v>352</v>
      </c>
      <c r="GN2" s="459"/>
      <c r="GP2" s="42"/>
      <c r="GQ2" s="459" t="s">
        <v>2353</v>
      </c>
      <c r="GS2" s="459"/>
      <c r="GU2" s="459"/>
      <c r="HD2" s="459"/>
      <c r="HM2" s="459"/>
      <c r="HV2" s="459"/>
      <c r="IE2" s="459"/>
      <c r="IN2" s="459"/>
      <c r="IW2" s="459"/>
      <c r="JF2" s="459"/>
      <c r="JO2" s="459"/>
      <c r="JX2" s="459"/>
      <c r="KG2" s="459"/>
      <c r="KP2" s="459"/>
      <c r="KY2" s="459"/>
      <c r="LH2" s="459"/>
      <c r="LQ2" s="459"/>
      <c r="LZ2" s="459"/>
      <c r="MI2" s="459"/>
      <c r="MR2" s="459"/>
      <c r="NA2" s="459"/>
      <c r="NJ2" s="459"/>
      <c r="NS2" s="459"/>
      <c r="NT2" t="s">
        <v>2353</v>
      </c>
    </row>
    <row r="3" spans="1:391" s="21" customFormat="1" ht="18" customHeight="1">
      <c r="A3" s="38"/>
      <c r="B3" s="45"/>
      <c r="C3" s="42"/>
      <c r="D3" s="464">
        <v>2020</v>
      </c>
      <c r="E3" s="464">
        <v>2021</v>
      </c>
      <c r="F3" s="464">
        <v>2022</v>
      </c>
      <c r="G3" s="464">
        <v>2023</v>
      </c>
      <c r="H3" s="42"/>
      <c r="I3" s="464">
        <v>2020</v>
      </c>
      <c r="J3" s="464">
        <v>2021</v>
      </c>
      <c r="K3" s="464">
        <v>2022</v>
      </c>
      <c r="L3" s="464">
        <v>2023</v>
      </c>
      <c r="M3" s="42"/>
      <c r="N3" s="464">
        <v>2020</v>
      </c>
      <c r="O3" s="464">
        <v>2021</v>
      </c>
      <c r="P3" s="464">
        <v>2022</v>
      </c>
      <c r="Q3" s="464">
        <v>2023</v>
      </c>
      <c r="R3" s="42"/>
      <c r="S3" s="464">
        <v>2020</v>
      </c>
      <c r="T3" s="464">
        <v>2021</v>
      </c>
      <c r="U3" s="464">
        <v>2022</v>
      </c>
      <c r="V3" s="464">
        <v>2023</v>
      </c>
      <c r="W3" s="42"/>
      <c r="X3" s="464">
        <v>2020</v>
      </c>
      <c r="Y3" s="464">
        <v>2021</v>
      </c>
      <c r="Z3" s="464">
        <v>2022</v>
      </c>
      <c r="AA3" s="464">
        <v>2023</v>
      </c>
      <c r="AB3" s="42"/>
      <c r="AC3" s="464">
        <v>2020</v>
      </c>
      <c r="AD3" s="464">
        <v>2021</v>
      </c>
      <c r="AE3" s="464">
        <v>2022</v>
      </c>
      <c r="AF3" s="464">
        <v>2023</v>
      </c>
      <c r="AG3" s="42"/>
      <c r="AH3" s="464">
        <v>2020</v>
      </c>
      <c r="AI3" s="464">
        <v>2021</v>
      </c>
      <c r="AJ3" s="464">
        <v>2022</v>
      </c>
      <c r="AK3" s="464">
        <v>2023</v>
      </c>
      <c r="AL3" s="42"/>
      <c r="AM3" s="464">
        <v>2020</v>
      </c>
      <c r="AN3" s="464">
        <v>2021</v>
      </c>
      <c r="AO3" s="464">
        <v>2022</v>
      </c>
      <c r="AP3" s="464">
        <v>2023</v>
      </c>
      <c r="AQ3" s="42"/>
      <c r="AR3" s="464">
        <v>2020</v>
      </c>
      <c r="AS3" s="464">
        <v>2021</v>
      </c>
      <c r="AT3" s="464">
        <v>2022</v>
      </c>
      <c r="AU3" s="464">
        <v>2023</v>
      </c>
      <c r="AV3" s="42"/>
      <c r="AW3" s="464">
        <v>2020</v>
      </c>
      <c r="AX3" s="464">
        <v>2021</v>
      </c>
      <c r="AY3" s="464">
        <v>2022</v>
      </c>
      <c r="AZ3" s="464">
        <v>2023</v>
      </c>
      <c r="BA3" s="42"/>
      <c r="BB3" s="464">
        <v>2020</v>
      </c>
      <c r="BC3" s="464">
        <v>2021</v>
      </c>
      <c r="BD3" s="464">
        <v>2022</v>
      </c>
      <c r="BE3" s="464">
        <v>2023</v>
      </c>
      <c r="BF3" s="42"/>
      <c r="BG3" s="464">
        <v>2020</v>
      </c>
      <c r="BH3" s="464">
        <v>2021</v>
      </c>
      <c r="BI3" s="464">
        <v>2022</v>
      </c>
      <c r="BJ3" s="464">
        <v>2023</v>
      </c>
      <c r="BK3" s="42"/>
      <c r="BL3" s="464">
        <v>2020</v>
      </c>
      <c r="BM3" s="464">
        <v>2021</v>
      </c>
      <c r="BN3" s="464">
        <v>2022</v>
      </c>
      <c r="BO3" s="464">
        <v>2023</v>
      </c>
      <c r="BP3" s="42"/>
      <c r="BQ3" s="464">
        <v>2020</v>
      </c>
      <c r="BR3" s="464">
        <v>2021</v>
      </c>
      <c r="BS3" s="464">
        <v>2022</v>
      </c>
      <c r="BT3" s="464">
        <v>2023</v>
      </c>
      <c r="BU3" s="42"/>
      <c r="BV3" s="464">
        <v>2020</v>
      </c>
      <c r="BW3" s="464">
        <v>2021</v>
      </c>
      <c r="BX3" s="464">
        <v>2022</v>
      </c>
      <c r="BY3" s="464">
        <v>2023</v>
      </c>
      <c r="BZ3" s="42"/>
      <c r="CA3" s="464">
        <v>2020</v>
      </c>
      <c r="CB3" s="464">
        <v>2021</v>
      </c>
      <c r="CC3" s="464">
        <v>2022</v>
      </c>
      <c r="CD3" s="464">
        <v>2023</v>
      </c>
      <c r="CE3" s="42"/>
      <c r="CF3" s="464">
        <v>2020</v>
      </c>
      <c r="CG3" s="464">
        <v>2021</v>
      </c>
      <c r="CH3" s="464">
        <v>2022</v>
      </c>
      <c r="CI3" s="464">
        <v>2023</v>
      </c>
      <c r="CJ3" s="42"/>
      <c r="CK3" s="464">
        <v>2020</v>
      </c>
      <c r="CL3" s="464">
        <v>2021</v>
      </c>
      <c r="CM3" s="464">
        <v>2022</v>
      </c>
      <c r="CN3" s="464">
        <v>2023</v>
      </c>
      <c r="CO3" s="42"/>
      <c r="CP3" s="464">
        <v>2020</v>
      </c>
      <c r="CQ3" s="464">
        <v>2021</v>
      </c>
      <c r="CR3" s="464">
        <v>2022</v>
      </c>
      <c r="CS3" s="464">
        <v>2023</v>
      </c>
      <c r="CT3" s="42"/>
      <c r="CU3" s="464">
        <v>2020</v>
      </c>
      <c r="CV3" s="464">
        <v>2021</v>
      </c>
      <c r="CW3" s="464">
        <v>2022</v>
      </c>
      <c r="CX3" s="464">
        <v>2023</v>
      </c>
      <c r="CY3" s="42"/>
      <c r="CZ3" s="464">
        <v>2020</v>
      </c>
      <c r="DA3" s="464">
        <v>2021</v>
      </c>
      <c r="DB3" s="464">
        <v>2022</v>
      </c>
      <c r="DC3" s="464">
        <v>2023</v>
      </c>
      <c r="DD3" s="42"/>
      <c r="DE3" s="464">
        <v>2020</v>
      </c>
      <c r="DF3" s="464">
        <v>2021</v>
      </c>
      <c r="DG3" s="464">
        <v>2022</v>
      </c>
      <c r="DH3" s="464">
        <v>2023</v>
      </c>
      <c r="DI3" s="42"/>
      <c r="DJ3" s="464">
        <v>2019</v>
      </c>
      <c r="DK3" s="464">
        <v>2020</v>
      </c>
      <c r="DL3" s="464">
        <v>2021</v>
      </c>
      <c r="DM3" s="464">
        <v>2022</v>
      </c>
      <c r="DN3" s="42"/>
      <c r="DO3" s="464">
        <v>2019</v>
      </c>
      <c r="DP3" s="464">
        <v>2020</v>
      </c>
      <c r="DQ3" s="464">
        <v>2021</v>
      </c>
      <c r="DR3" s="464">
        <v>2022</v>
      </c>
      <c r="DS3" s="42"/>
      <c r="DT3" s="464">
        <v>2019</v>
      </c>
      <c r="DU3" s="464">
        <v>2020</v>
      </c>
      <c r="DV3" s="464">
        <v>2021</v>
      </c>
      <c r="DW3" s="464">
        <v>2022</v>
      </c>
      <c r="DX3" s="42"/>
      <c r="DY3" s="464">
        <v>2019</v>
      </c>
      <c r="DZ3" s="464">
        <v>2020</v>
      </c>
      <c r="EA3" s="464">
        <v>2021</v>
      </c>
      <c r="EB3" s="464">
        <v>2022</v>
      </c>
      <c r="EC3" s="42"/>
      <c r="ED3" s="464">
        <v>2019</v>
      </c>
      <c r="EE3" s="464">
        <v>2020</v>
      </c>
      <c r="EF3" s="464">
        <v>2021</v>
      </c>
      <c r="EG3" s="464">
        <v>2022</v>
      </c>
      <c r="EH3" s="42"/>
      <c r="EI3" s="464">
        <v>2019</v>
      </c>
      <c r="EJ3" s="464">
        <v>2020</v>
      </c>
      <c r="EK3" s="464">
        <v>2021</v>
      </c>
      <c r="EL3" s="464">
        <v>2022</v>
      </c>
      <c r="EM3" s="42"/>
      <c r="EN3" s="464">
        <v>2019</v>
      </c>
      <c r="EO3" s="464">
        <v>2020</v>
      </c>
      <c r="EP3" s="464">
        <v>2021</v>
      </c>
      <c r="EQ3" s="464">
        <v>2022</v>
      </c>
      <c r="ER3" s="42"/>
      <c r="ES3" s="464">
        <v>2019</v>
      </c>
      <c r="ET3" s="464">
        <v>2020</v>
      </c>
      <c r="EU3" s="464">
        <v>2021</v>
      </c>
      <c r="EV3" s="464">
        <v>2022</v>
      </c>
      <c r="EW3" s="42"/>
      <c r="EX3" s="464">
        <v>2019</v>
      </c>
      <c r="EY3" s="464">
        <v>2020</v>
      </c>
      <c r="EZ3" s="464">
        <v>2021</v>
      </c>
      <c r="FA3" s="464">
        <v>2022</v>
      </c>
      <c r="FB3" s="42"/>
      <c r="FC3" s="464">
        <v>2019</v>
      </c>
      <c r="FD3" s="464">
        <v>2020</v>
      </c>
      <c r="FE3" s="464">
        <v>2021</v>
      </c>
      <c r="FF3" s="464">
        <v>2022</v>
      </c>
      <c r="FG3" s="42"/>
      <c r="FH3" s="464">
        <v>2019</v>
      </c>
      <c r="FI3" s="464">
        <v>2020</v>
      </c>
      <c r="FJ3" s="464">
        <v>2021</v>
      </c>
      <c r="FK3" s="464">
        <v>2022</v>
      </c>
      <c r="FL3" s="42"/>
      <c r="FM3" s="464">
        <v>2019</v>
      </c>
      <c r="FN3" s="464">
        <v>2020</v>
      </c>
      <c r="FO3" s="464">
        <v>2021</v>
      </c>
      <c r="FP3" s="464">
        <v>2022</v>
      </c>
      <c r="FQ3" s="42"/>
      <c r="FR3" s="464">
        <v>2019</v>
      </c>
      <c r="FS3" s="464">
        <v>2020</v>
      </c>
      <c r="FT3" s="464">
        <v>2021</v>
      </c>
      <c r="FU3" s="464">
        <v>2022</v>
      </c>
      <c r="FV3" s="42"/>
      <c r="FW3" s="464">
        <v>2019</v>
      </c>
      <c r="FX3" s="464">
        <v>2020</v>
      </c>
      <c r="FY3" s="464">
        <v>2021</v>
      </c>
      <c r="FZ3" s="464">
        <v>2022</v>
      </c>
      <c r="GA3" s="42"/>
      <c r="GB3" s="464">
        <v>2019</v>
      </c>
      <c r="GC3" s="464">
        <v>2020</v>
      </c>
      <c r="GD3" s="464">
        <v>2021</v>
      </c>
      <c r="GE3" s="464">
        <v>2022</v>
      </c>
      <c r="GF3" s="42"/>
      <c r="GG3" s="464">
        <v>2019</v>
      </c>
      <c r="GH3" s="464">
        <v>2020</v>
      </c>
      <c r="GI3" s="464">
        <v>2021</v>
      </c>
      <c r="GJ3" s="464">
        <v>2022</v>
      </c>
      <c r="GK3" s="42"/>
      <c r="GL3" s="464">
        <v>2019</v>
      </c>
      <c r="GM3" s="464">
        <v>2020</v>
      </c>
      <c r="GN3" s="464">
        <v>2021</v>
      </c>
      <c r="GO3" s="464">
        <v>2022</v>
      </c>
      <c r="GP3" s="42"/>
      <c r="GQ3" s="464">
        <v>2019</v>
      </c>
      <c r="GR3" s="464">
        <v>2020</v>
      </c>
      <c r="GS3" s="464">
        <v>2021</v>
      </c>
      <c r="GT3" s="464">
        <v>2022</v>
      </c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T3" s="37"/>
      <c r="IU3" s="37"/>
      <c r="IV3" s="37"/>
      <c r="IW3" s="37"/>
      <c r="IX3" s="37"/>
      <c r="IY3" s="37"/>
      <c r="IZ3" s="37"/>
      <c r="JA3" s="37"/>
      <c r="JC3" s="37"/>
      <c r="JD3" s="37"/>
      <c r="JE3" s="37"/>
      <c r="JF3" s="37"/>
      <c r="JG3" s="37"/>
      <c r="JH3" s="37"/>
      <c r="JI3" s="37"/>
      <c r="JJ3" s="37"/>
      <c r="JL3" s="37"/>
      <c r="JM3" s="37"/>
      <c r="JN3" s="37"/>
      <c r="JO3" s="37"/>
      <c r="JP3" s="37"/>
      <c r="JQ3" s="37"/>
      <c r="JS3" s="37"/>
      <c r="JU3" s="37"/>
      <c r="JV3" s="37"/>
      <c r="JW3" s="37"/>
      <c r="JX3" s="37"/>
      <c r="JY3" s="37"/>
      <c r="JZ3" s="37"/>
      <c r="KA3" s="37"/>
      <c r="KB3" s="37"/>
      <c r="KD3" s="37"/>
      <c r="KE3" s="37"/>
      <c r="KF3" s="37"/>
      <c r="KG3" s="37"/>
      <c r="KH3" s="37"/>
      <c r="KI3" s="37"/>
      <c r="KJ3" s="37"/>
      <c r="KK3" s="37"/>
      <c r="KM3" s="37"/>
      <c r="KN3" s="37"/>
      <c r="KO3" s="37"/>
      <c r="KP3" s="37"/>
      <c r="KQ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C3" s="37"/>
      <c r="LE3" s="37"/>
      <c r="LF3" s="37"/>
      <c r="LG3" s="37"/>
      <c r="LH3" s="37"/>
      <c r="LI3" s="37"/>
      <c r="LJ3" s="37"/>
      <c r="LL3" s="37"/>
      <c r="LN3" s="37"/>
      <c r="LO3" s="37"/>
      <c r="LP3" s="37"/>
      <c r="LQ3" s="37"/>
      <c r="LR3" s="37"/>
      <c r="LS3" s="37"/>
      <c r="LU3" s="37"/>
      <c r="LW3" s="37"/>
      <c r="LX3" s="37"/>
      <c r="LY3" s="37"/>
      <c r="LZ3" s="37"/>
      <c r="MA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>
        <v>2019</v>
      </c>
      <c r="NU3" s="37"/>
      <c r="NV3" s="37">
        <v>2020</v>
      </c>
      <c r="NW3" s="37"/>
      <c r="NX3" s="37">
        <v>2021</v>
      </c>
      <c r="NY3" s="37"/>
      <c r="NZ3" s="37">
        <v>2022</v>
      </c>
      <c r="OA3" s="37"/>
    </row>
    <row r="4" spans="1:391" s="21" customFormat="1" ht="18" customHeight="1">
      <c r="A4" s="38"/>
      <c r="B4" s="45"/>
      <c r="C4" s="42"/>
      <c r="D4" s="463">
        <v>0.25</v>
      </c>
      <c r="E4" s="463">
        <v>0.5</v>
      </c>
      <c r="F4" s="463">
        <v>0.75</v>
      </c>
      <c r="G4" s="463">
        <v>1</v>
      </c>
      <c r="H4" s="42"/>
      <c r="I4" s="463">
        <v>0.25</v>
      </c>
      <c r="J4" s="463">
        <v>0.5</v>
      </c>
      <c r="K4" s="463">
        <v>0.75</v>
      </c>
      <c r="L4" s="463">
        <v>1</v>
      </c>
      <c r="M4" s="42"/>
      <c r="N4" s="463">
        <v>0.25</v>
      </c>
      <c r="O4" s="463">
        <v>0.5</v>
      </c>
      <c r="P4" s="463">
        <v>0.75</v>
      </c>
      <c r="Q4" s="463">
        <v>1</v>
      </c>
      <c r="R4" s="42"/>
      <c r="S4" s="463">
        <v>0.25</v>
      </c>
      <c r="T4" s="463">
        <v>0.5</v>
      </c>
      <c r="U4" s="463">
        <v>0.75</v>
      </c>
      <c r="V4" s="463">
        <v>1</v>
      </c>
      <c r="W4" s="42"/>
      <c r="X4" s="463">
        <v>0.25</v>
      </c>
      <c r="Y4" s="463">
        <v>0.5</v>
      </c>
      <c r="Z4" s="463">
        <v>0.75</v>
      </c>
      <c r="AA4" s="463">
        <v>1</v>
      </c>
      <c r="AB4" s="42"/>
      <c r="AC4" s="463">
        <v>0.25</v>
      </c>
      <c r="AD4" s="463">
        <v>0.5</v>
      </c>
      <c r="AE4" s="463">
        <v>0.75</v>
      </c>
      <c r="AF4" s="463">
        <v>1</v>
      </c>
      <c r="AG4" s="42"/>
      <c r="AH4" s="463">
        <v>0.25</v>
      </c>
      <c r="AI4" s="463">
        <v>0.5</v>
      </c>
      <c r="AJ4" s="463">
        <v>0.75</v>
      </c>
      <c r="AK4" s="463">
        <v>1</v>
      </c>
      <c r="AL4" s="42"/>
      <c r="AM4" s="463">
        <v>0.25</v>
      </c>
      <c r="AN4" s="463">
        <v>0.5</v>
      </c>
      <c r="AO4" s="463">
        <v>0.75</v>
      </c>
      <c r="AP4" s="463">
        <v>1</v>
      </c>
      <c r="AQ4" s="42"/>
      <c r="AR4" s="463">
        <v>0.25</v>
      </c>
      <c r="AS4" s="463">
        <v>0.5</v>
      </c>
      <c r="AT4" s="463">
        <v>0.75</v>
      </c>
      <c r="AU4" s="463">
        <v>1</v>
      </c>
      <c r="AV4" s="42"/>
      <c r="AW4" s="463">
        <v>0.25</v>
      </c>
      <c r="AX4" s="463">
        <v>0.5</v>
      </c>
      <c r="AY4" s="463">
        <v>0.75</v>
      </c>
      <c r="AZ4" s="463">
        <v>1</v>
      </c>
      <c r="BA4" s="42"/>
      <c r="BB4" s="463">
        <v>0.25</v>
      </c>
      <c r="BC4" s="463">
        <v>0.5</v>
      </c>
      <c r="BD4" s="463">
        <v>0.75</v>
      </c>
      <c r="BE4" s="463">
        <v>1</v>
      </c>
      <c r="BF4" s="42"/>
      <c r="BG4" s="463">
        <v>0.25</v>
      </c>
      <c r="BH4" s="463">
        <v>0.5</v>
      </c>
      <c r="BI4" s="463">
        <v>0.75</v>
      </c>
      <c r="BJ4" s="463">
        <v>1</v>
      </c>
      <c r="BK4" s="42"/>
      <c r="BL4" s="463">
        <v>0.25</v>
      </c>
      <c r="BM4" s="463">
        <v>0.5</v>
      </c>
      <c r="BN4" s="463">
        <v>0.75</v>
      </c>
      <c r="BO4" s="463">
        <v>1</v>
      </c>
      <c r="BP4" s="42"/>
      <c r="BQ4" s="463">
        <v>0.25</v>
      </c>
      <c r="BR4" s="463">
        <v>0.5</v>
      </c>
      <c r="BS4" s="463">
        <v>0.75</v>
      </c>
      <c r="BT4" s="463">
        <v>1</v>
      </c>
      <c r="BU4" s="42"/>
      <c r="BV4" s="463">
        <v>0.25</v>
      </c>
      <c r="BW4" s="463">
        <v>0.5</v>
      </c>
      <c r="BX4" s="463">
        <v>0.75</v>
      </c>
      <c r="BY4" s="463">
        <v>1</v>
      </c>
      <c r="BZ4" s="42"/>
      <c r="CA4" s="463">
        <v>0.25</v>
      </c>
      <c r="CB4" s="463">
        <v>0.5</v>
      </c>
      <c r="CC4" s="463">
        <v>0.75</v>
      </c>
      <c r="CD4" s="463">
        <v>1</v>
      </c>
      <c r="CE4" s="42"/>
      <c r="CF4" s="463">
        <v>0.25</v>
      </c>
      <c r="CG4" s="463">
        <v>0.5</v>
      </c>
      <c r="CH4" s="463">
        <v>0.75</v>
      </c>
      <c r="CI4" s="463">
        <v>1</v>
      </c>
      <c r="CJ4" s="42"/>
      <c r="CK4" s="463">
        <v>0.25</v>
      </c>
      <c r="CL4" s="463">
        <v>0.5</v>
      </c>
      <c r="CM4" s="463">
        <v>0.75</v>
      </c>
      <c r="CN4" s="463">
        <v>1</v>
      </c>
      <c r="CO4" s="42"/>
      <c r="CP4" s="463">
        <v>0.25</v>
      </c>
      <c r="CQ4" s="463">
        <v>0.5</v>
      </c>
      <c r="CR4" s="463">
        <v>0.75</v>
      </c>
      <c r="CS4" s="463">
        <v>1</v>
      </c>
      <c r="CT4" s="42"/>
      <c r="CU4" s="463">
        <v>0.25</v>
      </c>
      <c r="CV4" s="463">
        <v>0.5</v>
      </c>
      <c r="CW4" s="463">
        <v>0.75</v>
      </c>
      <c r="CX4" s="463">
        <v>1</v>
      </c>
      <c r="CY4" s="42"/>
      <c r="CZ4" s="463">
        <v>0.25</v>
      </c>
      <c r="DA4" s="463">
        <v>0.5</v>
      </c>
      <c r="DB4" s="463">
        <v>0.75</v>
      </c>
      <c r="DC4" s="463">
        <v>1</v>
      </c>
      <c r="DD4" s="42"/>
      <c r="DE4" s="463">
        <v>0.25</v>
      </c>
      <c r="DF4" s="463">
        <v>0.5</v>
      </c>
      <c r="DG4" s="463">
        <v>0.75</v>
      </c>
      <c r="DH4" s="463">
        <v>1</v>
      </c>
      <c r="DI4" s="42"/>
      <c r="DJ4" s="463">
        <v>0.25</v>
      </c>
      <c r="DK4" s="463">
        <v>0.5</v>
      </c>
      <c r="DL4" s="463">
        <v>0.75</v>
      </c>
      <c r="DM4" s="463">
        <v>1</v>
      </c>
      <c r="DN4" s="42"/>
      <c r="DO4" s="463">
        <v>0.25</v>
      </c>
      <c r="DP4" s="463">
        <v>0.5</v>
      </c>
      <c r="DQ4" s="463">
        <v>0.75</v>
      </c>
      <c r="DR4" s="463">
        <v>1</v>
      </c>
      <c r="DS4" s="42"/>
      <c r="DT4" s="463">
        <v>0.25</v>
      </c>
      <c r="DU4" s="463">
        <v>0.5</v>
      </c>
      <c r="DV4" s="463">
        <v>0.75</v>
      </c>
      <c r="DW4" s="463">
        <v>1</v>
      </c>
      <c r="DX4" s="42"/>
      <c r="DY4" s="463">
        <v>0.25</v>
      </c>
      <c r="DZ4" s="463">
        <v>0.5</v>
      </c>
      <c r="EA4" s="463">
        <v>0.75</v>
      </c>
      <c r="EB4" s="463">
        <v>1</v>
      </c>
      <c r="EC4" s="42"/>
      <c r="ED4" s="463">
        <v>0.25</v>
      </c>
      <c r="EE4" s="463">
        <v>0.5</v>
      </c>
      <c r="EF4" s="463">
        <v>0.75</v>
      </c>
      <c r="EG4" s="463">
        <v>1</v>
      </c>
      <c r="EH4" s="42"/>
      <c r="EI4" s="463">
        <v>0.25</v>
      </c>
      <c r="EJ4" s="463">
        <v>0.5</v>
      </c>
      <c r="EK4" s="463">
        <v>0.75</v>
      </c>
      <c r="EL4" s="463">
        <v>1</v>
      </c>
      <c r="EM4" s="42"/>
      <c r="EN4" s="463">
        <v>0.25</v>
      </c>
      <c r="EO4" s="463">
        <v>0.5</v>
      </c>
      <c r="EP4" s="463">
        <v>0.75</v>
      </c>
      <c r="EQ4" s="463">
        <v>1</v>
      </c>
      <c r="ER4" s="42"/>
      <c r="ES4" s="463">
        <v>0.25</v>
      </c>
      <c r="ET4" s="463">
        <v>0.5</v>
      </c>
      <c r="EU4" s="463">
        <v>0.75</v>
      </c>
      <c r="EV4" s="463">
        <v>1</v>
      </c>
      <c r="EW4" s="42"/>
      <c r="EX4" s="463">
        <v>0.25</v>
      </c>
      <c r="EY4" s="463">
        <v>0.5</v>
      </c>
      <c r="EZ4" s="463">
        <v>0.75</v>
      </c>
      <c r="FA4" s="463">
        <v>1</v>
      </c>
      <c r="FB4" s="42"/>
      <c r="FC4" s="463">
        <v>0.25</v>
      </c>
      <c r="FD4" s="463">
        <v>0.5</v>
      </c>
      <c r="FE4" s="463">
        <v>0.75</v>
      </c>
      <c r="FF4" s="463">
        <v>1</v>
      </c>
      <c r="FG4" s="42"/>
      <c r="FH4" s="463">
        <v>0.25</v>
      </c>
      <c r="FI4" s="463">
        <v>0.5</v>
      </c>
      <c r="FJ4" s="463">
        <v>0.75</v>
      </c>
      <c r="FK4" s="463">
        <v>1</v>
      </c>
      <c r="FL4" s="42"/>
      <c r="FM4" s="463">
        <v>0.25</v>
      </c>
      <c r="FN4" s="463">
        <v>0.5</v>
      </c>
      <c r="FO4" s="463">
        <v>0.75</v>
      </c>
      <c r="FP4" s="463">
        <v>1</v>
      </c>
      <c r="FQ4" s="42"/>
      <c r="FR4" s="463">
        <v>0.25</v>
      </c>
      <c r="FS4" s="463">
        <v>0.5</v>
      </c>
      <c r="FT4" s="463">
        <v>0.75</v>
      </c>
      <c r="FU4" s="463">
        <v>1</v>
      </c>
      <c r="FV4" s="42"/>
      <c r="FW4" s="463">
        <v>0.25</v>
      </c>
      <c r="FX4" s="463">
        <v>0.5</v>
      </c>
      <c r="FY4" s="463">
        <v>0.75</v>
      </c>
      <c r="FZ4" s="463">
        <v>1</v>
      </c>
      <c r="GA4" s="468"/>
      <c r="GB4" s="463">
        <v>0.25</v>
      </c>
      <c r="GC4" s="463">
        <v>0.5</v>
      </c>
      <c r="GD4" s="463">
        <v>0.75</v>
      </c>
      <c r="GE4" s="463">
        <v>1</v>
      </c>
      <c r="GF4" s="468"/>
      <c r="GG4" s="463">
        <v>0.25</v>
      </c>
      <c r="GH4" s="463">
        <v>0.5</v>
      </c>
      <c r="GI4" s="463">
        <v>0.75</v>
      </c>
      <c r="GJ4" s="463">
        <v>1</v>
      </c>
      <c r="GK4" s="468"/>
      <c r="GL4" s="463">
        <v>0.25</v>
      </c>
      <c r="GM4" s="463">
        <v>0.5</v>
      </c>
      <c r="GN4" s="463">
        <v>0.75</v>
      </c>
      <c r="GO4" s="463">
        <v>1</v>
      </c>
      <c r="GP4" s="468"/>
      <c r="GQ4" s="463">
        <v>0.25</v>
      </c>
      <c r="GR4" s="463">
        <v>0.5</v>
      </c>
      <c r="GS4" s="463">
        <v>0.75</v>
      </c>
      <c r="GT4" s="463">
        <v>1</v>
      </c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T4" s="37"/>
      <c r="IU4" s="37"/>
      <c r="IV4" s="37"/>
      <c r="IW4" s="37"/>
      <c r="IX4" s="37"/>
      <c r="IY4" s="37"/>
      <c r="IZ4" s="37"/>
      <c r="JA4" s="37"/>
      <c r="JC4" s="37"/>
      <c r="JD4" s="37"/>
      <c r="JE4" s="37"/>
      <c r="JF4" s="37"/>
      <c r="JG4" s="37"/>
      <c r="JH4" s="37"/>
      <c r="JI4" s="37"/>
      <c r="JJ4" s="37"/>
      <c r="JL4" s="37"/>
      <c r="JM4" s="37"/>
      <c r="JN4" s="37"/>
      <c r="JO4" s="37"/>
      <c r="JP4" s="37"/>
      <c r="JQ4" s="37"/>
      <c r="JS4" s="37"/>
      <c r="JU4" s="37"/>
      <c r="JV4" s="37"/>
      <c r="JW4" s="37"/>
      <c r="JX4" s="37"/>
      <c r="JY4" s="37"/>
      <c r="JZ4" s="37"/>
      <c r="KA4" s="37"/>
      <c r="KB4" s="37"/>
      <c r="KD4" s="37"/>
      <c r="KE4" s="37"/>
      <c r="KF4" s="37"/>
      <c r="KG4" s="37"/>
      <c r="KH4" s="37"/>
      <c r="KI4" s="37"/>
      <c r="KJ4" s="37"/>
      <c r="KK4" s="37"/>
      <c r="KM4" s="37"/>
      <c r="KN4" s="37"/>
      <c r="KO4" s="37"/>
      <c r="KP4" s="37"/>
      <c r="KQ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C4" s="37"/>
      <c r="LE4" s="37"/>
      <c r="LF4" s="37"/>
      <c r="LG4" s="37"/>
      <c r="LH4" s="37"/>
      <c r="LI4" s="37"/>
      <c r="LJ4" s="37"/>
      <c r="LL4" s="37"/>
      <c r="LN4" s="37"/>
      <c r="LO4" s="37"/>
      <c r="LP4" s="37"/>
      <c r="LQ4" s="37"/>
      <c r="LR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</row>
    <row r="5" spans="1:391" s="21" customFormat="1" ht="18" customHeight="1">
      <c r="B5" s="45"/>
      <c r="C5" s="42"/>
      <c r="D5" s="37"/>
      <c r="E5" s="37"/>
      <c r="F5" s="37"/>
      <c r="G5" s="37"/>
      <c r="H5" s="42"/>
      <c r="J5" s="37"/>
      <c r="K5" s="37"/>
      <c r="L5" s="37"/>
      <c r="M5" s="42"/>
      <c r="N5" s="37"/>
      <c r="O5" s="37"/>
      <c r="P5" s="37"/>
      <c r="Q5" s="37"/>
      <c r="R5" s="42"/>
      <c r="S5" s="37"/>
      <c r="T5" s="37"/>
      <c r="U5" s="37"/>
      <c r="V5" s="37"/>
      <c r="W5" s="42"/>
      <c r="X5" s="37"/>
      <c r="Y5" s="37"/>
      <c r="Z5" s="37"/>
      <c r="AA5" s="37"/>
      <c r="AB5" s="42"/>
      <c r="AC5" s="37"/>
      <c r="AD5" s="37"/>
      <c r="AE5" s="37"/>
      <c r="AF5" s="37"/>
      <c r="AG5" s="42"/>
      <c r="AH5" s="37"/>
      <c r="AI5" s="37"/>
      <c r="AJ5" s="37"/>
      <c r="AK5" s="37"/>
      <c r="AL5" s="42"/>
      <c r="AM5" s="37"/>
      <c r="AN5" s="460"/>
      <c r="AO5" s="37"/>
      <c r="AP5" s="460"/>
      <c r="AQ5" s="42"/>
      <c r="AR5" s="460"/>
      <c r="AS5" s="37"/>
      <c r="AT5" s="460"/>
      <c r="AU5" s="37"/>
      <c r="AV5" s="42"/>
      <c r="AW5" s="37"/>
      <c r="AX5" s="37"/>
      <c r="AY5" s="37"/>
      <c r="AZ5" s="37"/>
      <c r="BA5" s="42"/>
      <c r="BB5" s="37"/>
      <c r="BC5" s="37"/>
      <c r="BD5" s="37"/>
      <c r="BE5" s="37"/>
      <c r="BF5" s="42"/>
      <c r="BG5" s="37"/>
      <c r="BH5" s="37"/>
      <c r="BI5" s="37"/>
      <c r="BJ5" s="37"/>
      <c r="BK5" s="42"/>
      <c r="BL5" s="37"/>
      <c r="BM5" s="37"/>
      <c r="BN5" s="37"/>
      <c r="BO5" s="37"/>
      <c r="BP5" s="42"/>
      <c r="BQ5" s="37"/>
      <c r="BS5" s="37"/>
      <c r="BT5" s="37"/>
      <c r="BU5" s="42"/>
      <c r="BV5" s="37"/>
      <c r="BW5" s="37"/>
      <c r="BX5" s="37"/>
      <c r="BY5" s="37"/>
      <c r="BZ5" s="42"/>
      <c r="CA5" s="37"/>
      <c r="CB5" s="37"/>
      <c r="CC5" s="37"/>
      <c r="CD5" s="37"/>
      <c r="CE5" s="42"/>
      <c r="CJ5" s="42"/>
      <c r="CO5" s="42"/>
      <c r="CT5" s="42"/>
      <c r="CY5" s="42"/>
      <c r="DD5" s="42"/>
      <c r="DI5" s="42"/>
      <c r="DN5" s="42"/>
      <c r="DS5" s="42"/>
      <c r="DX5" s="42"/>
      <c r="EB5" s="37"/>
      <c r="EC5" s="42"/>
      <c r="ED5" s="37"/>
      <c r="EE5" s="37"/>
      <c r="EF5" s="37"/>
      <c r="EG5" s="37"/>
      <c r="EH5" s="42"/>
      <c r="EI5" s="37"/>
      <c r="EJ5" s="37"/>
      <c r="EK5" s="37"/>
      <c r="EL5" s="37"/>
      <c r="EM5" s="42"/>
      <c r="EN5" s="37"/>
      <c r="EO5" s="37"/>
      <c r="EP5" s="37"/>
      <c r="EQ5" s="37"/>
      <c r="ER5" s="42"/>
      <c r="ES5" s="37"/>
      <c r="ET5" s="37"/>
      <c r="EU5" s="37"/>
      <c r="EV5" s="37"/>
      <c r="EW5" s="42"/>
      <c r="EX5" s="37"/>
      <c r="EY5" s="37"/>
      <c r="EZ5" s="37"/>
      <c r="FA5" s="37"/>
      <c r="FB5" s="42"/>
      <c r="FC5" s="37"/>
      <c r="FD5" s="37"/>
      <c r="FE5" s="37"/>
      <c r="FF5" s="37"/>
      <c r="FG5" s="42"/>
      <c r="FH5" s="37"/>
      <c r="FI5" s="37"/>
      <c r="FJ5" s="37"/>
      <c r="FK5" s="37"/>
      <c r="FL5" s="42"/>
      <c r="FM5" s="37"/>
      <c r="FN5" s="37"/>
      <c r="FO5" s="37"/>
      <c r="FP5" s="37"/>
      <c r="FQ5" s="42"/>
      <c r="FR5" s="37"/>
      <c r="FS5" s="37"/>
      <c r="FT5" s="37"/>
      <c r="FU5" s="37"/>
      <c r="FV5" s="42"/>
      <c r="FW5" s="37"/>
      <c r="FX5" s="37"/>
      <c r="FY5" s="37"/>
      <c r="FZ5" s="37"/>
      <c r="GA5" s="468"/>
      <c r="GB5" s="37"/>
      <c r="GC5" s="37"/>
      <c r="GD5" s="37"/>
      <c r="GE5" s="37"/>
      <c r="GF5" s="468"/>
      <c r="GG5" s="37"/>
      <c r="GH5" s="37"/>
      <c r="GI5" s="37"/>
      <c r="GJ5" s="37"/>
      <c r="GK5" s="468"/>
      <c r="GL5" s="37"/>
      <c r="GM5" s="37"/>
      <c r="GN5" s="37"/>
      <c r="GO5" s="37"/>
      <c r="GP5" s="468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T5" s="37"/>
      <c r="IU5" s="37"/>
      <c r="IV5" s="37"/>
      <c r="IW5" s="37"/>
      <c r="IX5" s="37"/>
      <c r="IY5" s="37"/>
      <c r="IZ5" s="37"/>
      <c r="JA5" s="37"/>
      <c r="JC5" s="37"/>
      <c r="JD5" s="37"/>
      <c r="JE5" s="37"/>
      <c r="JF5" s="37"/>
      <c r="JG5" s="37"/>
      <c r="JH5" s="37"/>
      <c r="JI5" s="37"/>
      <c r="JJ5" s="37"/>
      <c r="JL5" s="37"/>
      <c r="JM5" s="37"/>
      <c r="JN5" s="37"/>
      <c r="JO5" s="37"/>
      <c r="JP5" s="37"/>
      <c r="JQ5" s="37"/>
      <c r="JS5" s="37"/>
      <c r="JU5" s="37"/>
      <c r="JV5" s="37"/>
      <c r="JW5" s="37"/>
      <c r="JX5" s="37"/>
      <c r="JY5" s="37"/>
      <c r="JZ5" s="37"/>
      <c r="KA5" s="37"/>
      <c r="KB5" s="37"/>
      <c r="KD5" s="37"/>
      <c r="KE5" s="37"/>
      <c r="KF5" s="37"/>
      <c r="KG5" s="37"/>
      <c r="KH5" s="37"/>
      <c r="KI5" s="37"/>
      <c r="KJ5" s="37"/>
      <c r="KK5" s="37"/>
      <c r="KM5" s="37"/>
      <c r="KN5" s="37"/>
      <c r="KO5" s="37"/>
      <c r="KP5" s="37"/>
      <c r="KQ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C5" s="37"/>
      <c r="LE5" s="37"/>
      <c r="LF5" s="37"/>
      <c r="LG5" s="37"/>
      <c r="LH5" s="37"/>
      <c r="LI5" s="37"/>
      <c r="LJ5" s="37"/>
      <c r="LL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</row>
    <row r="6" spans="1:391" s="21" customFormat="1" ht="18" customHeight="1">
      <c r="A6" s="84" t="s">
        <v>3378</v>
      </c>
      <c r="B6" s="46">
        <f>SUM(D6:AAJ6)</f>
        <v>8467.6999999999989</v>
      </c>
      <c r="C6" s="42"/>
      <c r="D6" s="50">
        <v>0</v>
      </c>
      <c r="E6" s="50">
        <v>0</v>
      </c>
      <c r="F6" s="50">
        <v>0</v>
      </c>
      <c r="G6" s="50">
        <f>'Punten per wedstrijd'!E109</f>
        <v>230.1</v>
      </c>
      <c r="H6" s="468"/>
      <c r="I6" s="50">
        <v>0</v>
      </c>
      <c r="J6" s="50">
        <v>0</v>
      </c>
      <c r="K6" s="50">
        <v>0</v>
      </c>
      <c r="L6" s="50">
        <f>'Punten per wedstrijd'!E5</f>
        <v>187.8</v>
      </c>
      <c r="M6" s="468"/>
      <c r="N6" s="50">
        <v>0</v>
      </c>
      <c r="O6" s="50">
        <v>0</v>
      </c>
      <c r="P6" s="50">
        <v>0</v>
      </c>
      <c r="Q6" s="50">
        <f>'Punten per wedstrijd'!F109</f>
        <v>751.7</v>
      </c>
      <c r="R6" s="468"/>
      <c r="S6" s="456">
        <v>0</v>
      </c>
      <c r="T6" s="50">
        <v>0</v>
      </c>
      <c r="U6" s="505">
        <v>0</v>
      </c>
      <c r="V6" s="50">
        <f>'Punten per wedstrijd'!F5</f>
        <v>282.40000000000009</v>
      </c>
      <c r="W6" s="468"/>
      <c r="X6" s="50">
        <v>0</v>
      </c>
      <c r="Y6" s="50">
        <v>0</v>
      </c>
      <c r="Z6" s="50">
        <v>0</v>
      </c>
      <c r="AA6" s="50">
        <v>97.400000000000091</v>
      </c>
      <c r="AB6" s="468"/>
      <c r="AC6" s="50">
        <v>0</v>
      </c>
      <c r="AD6" s="50">
        <v>0</v>
      </c>
      <c r="AE6" s="50">
        <v>0</v>
      </c>
      <c r="AF6" s="50">
        <v>520.60000000000127</v>
      </c>
      <c r="AG6" s="468"/>
      <c r="AH6" s="50">
        <v>0</v>
      </c>
      <c r="AI6" s="50">
        <v>0</v>
      </c>
      <c r="AJ6" s="50">
        <v>0</v>
      </c>
      <c r="AK6" s="50">
        <v>449.80000000000155</v>
      </c>
      <c r="AL6" s="468"/>
      <c r="AM6" s="456">
        <v>0</v>
      </c>
      <c r="AN6" s="456">
        <v>0</v>
      </c>
      <c r="AO6" s="456">
        <v>0</v>
      </c>
      <c r="AP6" s="50">
        <v>488.20000000000073</v>
      </c>
      <c r="AQ6" s="468"/>
      <c r="AR6" s="50">
        <v>0</v>
      </c>
      <c r="AS6" s="50">
        <v>0</v>
      </c>
      <c r="AT6" s="50">
        <v>0</v>
      </c>
      <c r="AU6" s="50">
        <v>321.5</v>
      </c>
      <c r="AV6" s="468"/>
      <c r="AW6" s="50">
        <v>0</v>
      </c>
      <c r="AX6" s="50">
        <v>0</v>
      </c>
      <c r="AY6" s="50">
        <v>0</v>
      </c>
      <c r="AZ6" s="50">
        <v>484.49999999999818</v>
      </c>
      <c r="BA6" s="468"/>
      <c r="BB6" s="50">
        <v>0</v>
      </c>
      <c r="BC6" s="50">
        <v>0</v>
      </c>
      <c r="BD6" s="50">
        <v>0</v>
      </c>
      <c r="BE6" s="50">
        <v>400.09999999999997</v>
      </c>
      <c r="BF6" s="468"/>
      <c r="BG6" s="50">
        <v>0</v>
      </c>
      <c r="BH6" s="50">
        <v>0</v>
      </c>
      <c r="BI6" s="50">
        <v>0</v>
      </c>
      <c r="BJ6" s="50">
        <v>364.2</v>
      </c>
      <c r="BK6" s="468"/>
      <c r="BL6" s="50">
        <v>0</v>
      </c>
      <c r="BM6" s="50">
        <v>0</v>
      </c>
      <c r="BN6" s="50">
        <v>0</v>
      </c>
      <c r="BO6" s="50">
        <v>344.2</v>
      </c>
      <c r="BP6" s="468"/>
      <c r="BQ6" s="50">
        <v>0</v>
      </c>
      <c r="BR6" s="50">
        <v>0</v>
      </c>
      <c r="BS6" s="50">
        <v>0</v>
      </c>
      <c r="BT6" s="50">
        <v>444.29999999999927</v>
      </c>
      <c r="BU6" s="468"/>
      <c r="BV6" s="50">
        <v>0</v>
      </c>
      <c r="BW6" s="50">
        <v>0</v>
      </c>
      <c r="BX6" s="50">
        <v>0</v>
      </c>
      <c r="BY6" s="50">
        <v>450.699999999998</v>
      </c>
      <c r="BZ6" s="468"/>
      <c r="CA6" s="50">
        <v>0</v>
      </c>
      <c r="CB6" s="50">
        <v>0</v>
      </c>
      <c r="CC6" s="50">
        <v>0</v>
      </c>
      <c r="CD6" s="50">
        <v>499.59999999999945</v>
      </c>
      <c r="CE6" s="468"/>
      <c r="CF6" s="50">
        <v>0</v>
      </c>
      <c r="CG6" s="50">
        <v>0</v>
      </c>
      <c r="CH6" s="50">
        <v>0</v>
      </c>
      <c r="CI6" s="50">
        <v>312.69999999999982</v>
      </c>
      <c r="CJ6" s="468"/>
      <c r="CK6" s="50">
        <v>0</v>
      </c>
      <c r="CL6" s="50">
        <v>0</v>
      </c>
      <c r="CM6" s="50">
        <v>0</v>
      </c>
      <c r="CN6" s="50">
        <v>373.2</v>
      </c>
      <c r="CO6" s="468"/>
      <c r="CP6" s="544">
        <v>0</v>
      </c>
      <c r="CQ6" s="544">
        <v>0</v>
      </c>
      <c r="CR6" s="544">
        <v>0</v>
      </c>
      <c r="CS6" s="50">
        <v>135.60000000000036</v>
      </c>
      <c r="CT6" s="468"/>
      <c r="CU6" s="50">
        <v>0</v>
      </c>
      <c r="CV6" s="50">
        <v>0</v>
      </c>
      <c r="CW6" s="50">
        <v>0</v>
      </c>
      <c r="CX6" s="50">
        <v>251.10000000000036</v>
      </c>
      <c r="CY6" s="468"/>
      <c r="CZ6" s="50">
        <v>0</v>
      </c>
      <c r="DA6" s="50">
        <v>0</v>
      </c>
      <c r="DB6" s="50">
        <v>0</v>
      </c>
      <c r="DC6" s="50">
        <v>51.6</v>
      </c>
      <c r="DD6" s="468"/>
      <c r="DE6" s="544">
        <v>0</v>
      </c>
      <c r="DF6" s="544">
        <v>0</v>
      </c>
      <c r="DG6" s="544">
        <v>0</v>
      </c>
      <c r="DH6" s="583">
        <v>1026.4000000000001</v>
      </c>
      <c r="DI6" s="468"/>
      <c r="DJ6" s="50">
        <v>0</v>
      </c>
      <c r="DK6" s="50">
        <v>0</v>
      </c>
      <c r="DL6" s="50">
        <v>0</v>
      </c>
      <c r="DM6" s="50">
        <v>0</v>
      </c>
      <c r="DN6" s="468"/>
      <c r="DO6" s="50">
        <v>0</v>
      </c>
      <c r="DP6" s="50">
        <v>0</v>
      </c>
      <c r="DQ6" s="50">
        <v>0</v>
      </c>
      <c r="DR6" s="50">
        <v>0</v>
      </c>
      <c r="DS6" s="468"/>
      <c r="DT6" s="50">
        <v>0</v>
      </c>
      <c r="DU6" s="50">
        <v>0</v>
      </c>
      <c r="DV6" s="50">
        <v>0</v>
      </c>
      <c r="DW6" s="50">
        <v>0</v>
      </c>
      <c r="DX6" s="468"/>
      <c r="DY6" s="50">
        <v>0</v>
      </c>
      <c r="DZ6" s="50">
        <v>0</v>
      </c>
      <c r="EA6" s="50">
        <v>0</v>
      </c>
      <c r="EB6" s="50">
        <v>0</v>
      </c>
      <c r="EC6" s="468"/>
      <c r="ED6" s="50">
        <v>0</v>
      </c>
      <c r="EE6" s="50">
        <v>0</v>
      </c>
      <c r="EF6" s="50">
        <v>0</v>
      </c>
      <c r="EG6" s="50">
        <v>0</v>
      </c>
      <c r="EH6" s="468"/>
      <c r="EI6" s="50">
        <v>0</v>
      </c>
      <c r="EJ6" s="50">
        <v>0</v>
      </c>
      <c r="EK6" s="50">
        <v>0</v>
      </c>
      <c r="EL6" s="50">
        <v>0</v>
      </c>
      <c r="EM6" s="468"/>
      <c r="EN6" s="50">
        <v>0</v>
      </c>
      <c r="EO6" s="50">
        <v>0</v>
      </c>
      <c r="EP6" s="50">
        <v>0</v>
      </c>
      <c r="EQ6" s="50">
        <v>0</v>
      </c>
      <c r="ER6" s="468"/>
      <c r="ES6" s="50">
        <v>0</v>
      </c>
      <c r="ET6" s="50">
        <v>0</v>
      </c>
      <c r="EU6" s="50">
        <v>0</v>
      </c>
      <c r="EV6" s="50">
        <v>0</v>
      </c>
      <c r="EW6" s="468"/>
      <c r="EX6" s="50">
        <v>0</v>
      </c>
      <c r="EY6" s="50">
        <v>0</v>
      </c>
      <c r="EZ6" s="50">
        <v>0</v>
      </c>
      <c r="FA6" s="50">
        <v>0</v>
      </c>
      <c r="FB6" s="468"/>
      <c r="FC6" s="50">
        <v>0</v>
      </c>
      <c r="FD6" s="50">
        <v>0</v>
      </c>
      <c r="FE6" s="50">
        <v>0</v>
      </c>
      <c r="FF6" s="50">
        <v>0</v>
      </c>
      <c r="FG6" s="468"/>
      <c r="FH6" s="50">
        <v>0</v>
      </c>
      <c r="FI6" s="50">
        <v>0</v>
      </c>
      <c r="FJ6" s="50">
        <v>0</v>
      </c>
      <c r="FK6" s="50">
        <v>0</v>
      </c>
      <c r="FL6" s="468"/>
      <c r="FM6" s="50">
        <v>0</v>
      </c>
      <c r="FN6" s="50">
        <v>0</v>
      </c>
      <c r="FO6" s="50">
        <v>0</v>
      </c>
      <c r="FP6" s="50">
        <v>0</v>
      </c>
      <c r="FQ6" s="468"/>
      <c r="FR6" s="50">
        <v>0</v>
      </c>
      <c r="FS6" s="50">
        <v>0</v>
      </c>
      <c r="FT6" s="50">
        <v>0</v>
      </c>
      <c r="FU6" s="50">
        <v>0</v>
      </c>
      <c r="FV6" s="468"/>
      <c r="FW6" s="50">
        <v>0</v>
      </c>
      <c r="FX6" s="50">
        <v>0</v>
      </c>
      <c r="FY6" s="50">
        <v>0</v>
      </c>
      <c r="FZ6" s="50">
        <v>0</v>
      </c>
      <c r="GA6" s="468"/>
      <c r="GB6" s="50">
        <v>0</v>
      </c>
      <c r="GC6" s="50">
        <v>0</v>
      </c>
      <c r="GD6" s="50">
        <v>0</v>
      </c>
      <c r="GE6" s="50">
        <v>0</v>
      </c>
      <c r="GF6" s="468"/>
      <c r="GG6" s="50">
        <v>0</v>
      </c>
      <c r="GH6" s="50">
        <v>0</v>
      </c>
      <c r="GI6" s="50">
        <v>0</v>
      </c>
      <c r="GJ6" s="50">
        <v>0</v>
      </c>
      <c r="GK6" s="468"/>
      <c r="GL6" s="50">
        <v>0</v>
      </c>
      <c r="GM6" s="50">
        <v>0</v>
      </c>
      <c r="GN6" s="50">
        <v>0</v>
      </c>
      <c r="GO6" s="50">
        <v>0</v>
      </c>
      <c r="GP6" s="468"/>
      <c r="GU6" s="37"/>
      <c r="GV6" s="37"/>
      <c r="HD6" s="37"/>
      <c r="HE6" s="37"/>
      <c r="HM6" s="37"/>
      <c r="HN6" s="37"/>
      <c r="HV6" s="37"/>
      <c r="HW6" s="37"/>
      <c r="IE6" s="37"/>
      <c r="IF6" s="37"/>
      <c r="IN6" s="37"/>
      <c r="IO6" s="37"/>
      <c r="IW6" s="37"/>
      <c r="IX6" s="37"/>
      <c r="JF6" s="37"/>
      <c r="JG6" s="37"/>
      <c r="JO6" s="37"/>
      <c r="JP6" s="37"/>
      <c r="JX6" s="37"/>
      <c r="JY6" s="37"/>
      <c r="KG6" s="37"/>
      <c r="KH6" s="37"/>
      <c r="KP6" s="37"/>
      <c r="KQ6" s="37"/>
      <c r="KY6" s="37"/>
      <c r="KZ6" s="37"/>
      <c r="LZ6" s="37"/>
      <c r="MA6" s="37"/>
      <c r="MI6" s="37"/>
      <c r="MJ6" s="37"/>
      <c r="MR6" s="37"/>
      <c r="MS6" s="37"/>
      <c r="NA6" s="37"/>
      <c r="NB6" s="37"/>
      <c r="NJ6" s="37"/>
      <c r="NK6" s="37"/>
      <c r="NS6" s="37"/>
      <c r="NT6" s="37"/>
      <c r="NU6" s="37"/>
      <c r="NV6" s="37"/>
      <c r="NW6" s="37"/>
      <c r="NX6" s="37"/>
      <c r="NY6" s="37"/>
      <c r="NZ6" s="37"/>
      <c r="OA6" s="37"/>
    </row>
    <row r="7" spans="1:391" ht="18">
      <c r="A7" s="84" t="s">
        <v>2010</v>
      </c>
      <c r="B7" s="46">
        <f>SUM(D7:AAJ7)</f>
        <v>39923.699999999822</v>
      </c>
      <c r="C7" s="42"/>
      <c r="D7" s="50">
        <v>0</v>
      </c>
      <c r="E7" s="50">
        <v>0</v>
      </c>
      <c r="F7" s="50">
        <v>0</v>
      </c>
      <c r="G7" s="50">
        <f>'Punten per wedstrijd'!E110</f>
        <v>405.2</v>
      </c>
      <c r="H7" s="468"/>
      <c r="I7" s="50">
        <v>0</v>
      </c>
      <c r="J7" s="50">
        <v>0</v>
      </c>
      <c r="K7" s="50">
        <v>0</v>
      </c>
      <c r="L7" s="50">
        <f>'Punten per wedstrijd'!E6</f>
        <v>83.300000000000068</v>
      </c>
      <c r="M7" s="468"/>
      <c r="N7" s="50">
        <v>0</v>
      </c>
      <c r="O7" s="50">
        <v>275.5</v>
      </c>
      <c r="P7" s="50">
        <v>301.72500000000048</v>
      </c>
      <c r="Q7" s="50">
        <f>'Punten per wedstrijd'!F110</f>
        <v>510.40000000000077</v>
      </c>
      <c r="R7" s="468"/>
      <c r="S7" s="456">
        <v>0</v>
      </c>
      <c r="T7" s="50">
        <v>33</v>
      </c>
      <c r="U7" s="505">
        <v>132.00000000000068</v>
      </c>
      <c r="V7" s="50">
        <f>'Punten per wedstrijd'!F6</f>
        <v>52.000000000000682</v>
      </c>
      <c r="W7" s="468"/>
      <c r="X7" s="50">
        <v>0</v>
      </c>
      <c r="Y7" s="50">
        <v>343.15</v>
      </c>
      <c r="Z7" s="50">
        <v>260.625</v>
      </c>
      <c r="AA7" s="50">
        <v>117.10000000000036</v>
      </c>
      <c r="AB7" s="468"/>
      <c r="AC7" s="50">
        <v>0</v>
      </c>
      <c r="AD7" s="50">
        <v>137.04999999999984</v>
      </c>
      <c r="AE7" s="50">
        <v>427.64999999999986</v>
      </c>
      <c r="AF7" s="50">
        <v>666.99999999999955</v>
      </c>
      <c r="AG7" s="468"/>
      <c r="AH7" s="50">
        <v>0</v>
      </c>
      <c r="AI7" s="50">
        <v>541.79999999999995</v>
      </c>
      <c r="AJ7" s="50">
        <v>379.49999999999966</v>
      </c>
      <c r="AK7" s="50">
        <v>589.79999999999927</v>
      </c>
      <c r="AL7" s="468"/>
      <c r="AM7" s="456">
        <v>0</v>
      </c>
      <c r="AN7" s="456">
        <v>185.49999999999977</v>
      </c>
      <c r="AO7" s="456">
        <v>62.024999999999523</v>
      </c>
      <c r="AP7" s="50">
        <v>563.89999999999964</v>
      </c>
      <c r="AQ7" s="468"/>
      <c r="AR7" s="50">
        <v>0</v>
      </c>
      <c r="AS7" s="50">
        <v>56.999999999999773</v>
      </c>
      <c r="AT7" s="50">
        <v>108.82499999999959</v>
      </c>
      <c r="AU7" s="50">
        <v>153.80000000000001</v>
      </c>
      <c r="AV7" s="468"/>
      <c r="AW7" s="50">
        <v>0</v>
      </c>
      <c r="AX7" s="50">
        <v>379.45000000000073</v>
      </c>
      <c r="AY7" s="50">
        <v>784.6499999999985</v>
      </c>
      <c r="AZ7" s="50">
        <v>836.09999999999854</v>
      </c>
      <c r="BA7" s="468"/>
      <c r="BB7" s="50">
        <v>0</v>
      </c>
      <c r="BC7" s="50">
        <v>78.999999999999773</v>
      </c>
      <c r="BD7" s="50">
        <v>220.87499999999966</v>
      </c>
      <c r="BE7" s="50">
        <v>529.90000000000009</v>
      </c>
      <c r="BF7" s="468"/>
      <c r="BG7" s="50">
        <v>0</v>
      </c>
      <c r="BH7" s="50">
        <v>78</v>
      </c>
      <c r="BI7" s="50">
        <v>231.5249999999985</v>
      </c>
      <c r="BJ7" s="50">
        <v>172</v>
      </c>
      <c r="BK7" s="468"/>
      <c r="BL7" s="50">
        <v>0</v>
      </c>
      <c r="BM7" s="50">
        <v>2.6000000000012733</v>
      </c>
      <c r="BN7" s="50">
        <v>0</v>
      </c>
      <c r="BO7" s="50">
        <v>0</v>
      </c>
      <c r="BP7" s="468"/>
      <c r="BQ7" s="50">
        <v>0</v>
      </c>
      <c r="BR7" s="50">
        <v>116.55000000000064</v>
      </c>
      <c r="BS7" s="50">
        <v>46.499999999998636</v>
      </c>
      <c r="BT7" s="50">
        <v>427.49999999999909</v>
      </c>
      <c r="BU7" s="468"/>
      <c r="BV7" s="50">
        <v>0</v>
      </c>
      <c r="BW7" s="50">
        <v>535.45000000000118</v>
      </c>
      <c r="BX7" s="50">
        <v>712.79999999999836</v>
      </c>
      <c r="BY7" s="50">
        <v>580.89999999999873</v>
      </c>
      <c r="BZ7" s="468"/>
      <c r="CA7" s="50">
        <v>0</v>
      </c>
      <c r="CB7" s="50">
        <v>91.999999999994543</v>
      </c>
      <c r="CC7" s="50">
        <v>103.42499999999768</v>
      </c>
      <c r="CD7" s="50">
        <v>335.69999999999709</v>
      </c>
      <c r="CE7" s="468"/>
      <c r="CF7" s="50">
        <v>0</v>
      </c>
      <c r="CG7" s="50">
        <v>178.650000000001</v>
      </c>
      <c r="CH7" s="50">
        <v>5.7749999999991815</v>
      </c>
      <c r="CI7" s="50">
        <v>333.89999999999691</v>
      </c>
      <c r="CJ7" s="468"/>
      <c r="CK7" s="50">
        <v>0</v>
      </c>
      <c r="CL7" s="50">
        <v>279.85000000000127</v>
      </c>
      <c r="CM7" s="50">
        <v>293.84999999999741</v>
      </c>
      <c r="CN7" s="50">
        <v>422.5</v>
      </c>
      <c r="CO7" s="468"/>
      <c r="CP7" s="544">
        <v>0</v>
      </c>
      <c r="CQ7" s="544">
        <v>253.50000000000091</v>
      </c>
      <c r="CR7" s="544">
        <v>375.59999999999877</v>
      </c>
      <c r="CS7" s="50">
        <v>337.49999999999636</v>
      </c>
      <c r="CT7" s="468"/>
      <c r="CU7" s="50">
        <v>0</v>
      </c>
      <c r="CV7" s="50">
        <v>137.60000000000036</v>
      </c>
      <c r="CW7" s="50">
        <v>307.42500000000109</v>
      </c>
      <c r="CX7" s="50">
        <v>513.99999999999818</v>
      </c>
      <c r="CY7" s="468"/>
      <c r="CZ7" s="50">
        <v>0</v>
      </c>
      <c r="DA7" s="50">
        <v>0</v>
      </c>
      <c r="DB7" s="50">
        <v>137.25000000000136</v>
      </c>
      <c r="DC7" s="50">
        <v>144</v>
      </c>
      <c r="DD7" s="468"/>
      <c r="DE7" s="544">
        <v>0</v>
      </c>
      <c r="DF7" s="544">
        <v>1624.0999999999995</v>
      </c>
      <c r="DG7" s="544">
        <v>2268.8249999999998</v>
      </c>
      <c r="DH7" s="583">
        <v>1844.0000000000018</v>
      </c>
      <c r="DI7" s="468"/>
      <c r="DJ7" s="50">
        <v>0</v>
      </c>
      <c r="DK7" s="50">
        <v>0</v>
      </c>
      <c r="DL7" s="50">
        <v>264.14999999999918</v>
      </c>
      <c r="DM7" s="50">
        <v>302.40000000000327</v>
      </c>
      <c r="DN7" s="468"/>
      <c r="DO7" s="50">
        <v>0</v>
      </c>
      <c r="DP7" s="50">
        <v>0</v>
      </c>
      <c r="DQ7" s="50">
        <v>459.674999999997</v>
      </c>
      <c r="DR7" s="50">
        <v>350.19999999999891</v>
      </c>
      <c r="DS7" s="468"/>
      <c r="DT7" s="50">
        <v>0</v>
      </c>
      <c r="DU7" s="50">
        <v>0</v>
      </c>
      <c r="DV7" s="50">
        <v>2635.6499999998982</v>
      </c>
      <c r="DW7" s="50">
        <v>1715.49999999998</v>
      </c>
      <c r="DX7" s="468"/>
      <c r="DY7" s="50">
        <v>0</v>
      </c>
      <c r="DZ7" s="50">
        <v>0</v>
      </c>
      <c r="EA7" s="50">
        <v>0</v>
      </c>
      <c r="EB7" s="50">
        <v>0</v>
      </c>
      <c r="EC7" s="468"/>
      <c r="ED7" s="50">
        <v>0</v>
      </c>
      <c r="EE7" s="50">
        <v>0</v>
      </c>
      <c r="EF7" s="50">
        <v>83.549999999992906</v>
      </c>
      <c r="EG7" s="50">
        <v>304.10000000000036</v>
      </c>
      <c r="EH7" s="468"/>
      <c r="EI7" s="50">
        <v>0</v>
      </c>
      <c r="EJ7" s="50">
        <v>0</v>
      </c>
      <c r="EK7" s="50">
        <v>47.774999999995089</v>
      </c>
      <c r="EL7" s="50">
        <v>244.40000000000146</v>
      </c>
      <c r="EM7" s="468"/>
      <c r="EN7" s="50">
        <v>0</v>
      </c>
      <c r="EO7" s="50">
        <v>0</v>
      </c>
      <c r="EP7" s="50">
        <v>57.149999999995089</v>
      </c>
      <c r="EQ7" s="50">
        <v>0</v>
      </c>
      <c r="ER7" s="468"/>
      <c r="ES7" s="50">
        <v>0</v>
      </c>
      <c r="ET7" s="50">
        <v>0</v>
      </c>
      <c r="EU7" s="50">
        <v>0</v>
      </c>
      <c r="EV7" s="50">
        <v>206.40000000000146</v>
      </c>
      <c r="EW7" s="468"/>
      <c r="EX7" s="50">
        <v>0</v>
      </c>
      <c r="EY7" s="50">
        <v>0</v>
      </c>
      <c r="EZ7" s="50">
        <v>2453.2500000000246</v>
      </c>
      <c r="FA7" s="50">
        <v>4374.7</v>
      </c>
      <c r="FB7" s="468"/>
      <c r="FC7" s="50">
        <v>0</v>
      </c>
      <c r="FD7" s="50">
        <v>0</v>
      </c>
      <c r="FE7" s="50">
        <v>97.499999999994543</v>
      </c>
      <c r="FF7" s="50">
        <v>141.89999999999964</v>
      </c>
      <c r="FG7" s="468"/>
      <c r="FH7" s="50">
        <v>0</v>
      </c>
      <c r="FI7" s="50">
        <v>0</v>
      </c>
      <c r="FJ7" s="50">
        <v>0</v>
      </c>
      <c r="FK7" s="50">
        <v>236.00000000000182</v>
      </c>
      <c r="FL7" s="468"/>
      <c r="FM7" s="50">
        <v>0</v>
      </c>
      <c r="FN7" s="50">
        <v>0</v>
      </c>
      <c r="FO7" s="50">
        <v>0</v>
      </c>
      <c r="FP7" s="50">
        <v>247.89999999999782</v>
      </c>
      <c r="FQ7" s="468"/>
      <c r="FR7" s="50">
        <v>0</v>
      </c>
      <c r="FS7" s="50">
        <v>0</v>
      </c>
      <c r="FT7" s="50">
        <v>0</v>
      </c>
      <c r="FU7" s="50">
        <v>0</v>
      </c>
      <c r="FV7" s="468"/>
      <c r="FW7" s="50">
        <v>0</v>
      </c>
      <c r="FX7" s="50">
        <v>0</v>
      </c>
      <c r="FY7" s="50">
        <v>448.12499999999454</v>
      </c>
      <c r="FZ7" s="50">
        <v>567.99999999999636</v>
      </c>
      <c r="GA7" s="468"/>
      <c r="GB7" s="50">
        <v>0</v>
      </c>
      <c r="GC7" s="50">
        <v>0</v>
      </c>
      <c r="GD7" s="50">
        <v>0</v>
      </c>
      <c r="GE7" s="50">
        <v>0</v>
      </c>
      <c r="GF7" s="468"/>
      <c r="GG7" s="50">
        <v>0</v>
      </c>
      <c r="GH7" s="50">
        <v>0</v>
      </c>
      <c r="GI7" s="50">
        <v>542.24999999999727</v>
      </c>
      <c r="GJ7" s="50">
        <v>642</v>
      </c>
      <c r="GK7" s="468"/>
      <c r="GL7" s="50">
        <v>0</v>
      </c>
      <c r="GM7" s="50">
        <v>0</v>
      </c>
      <c r="GN7" s="50">
        <v>197.62499999999454</v>
      </c>
      <c r="GO7" s="50">
        <v>346.99999999999818</v>
      </c>
      <c r="GP7" s="468"/>
      <c r="GV7" s="9"/>
      <c r="HE7" s="9"/>
      <c r="HN7" s="9"/>
      <c r="HW7" s="9"/>
      <c r="IF7" s="9"/>
      <c r="IO7" s="9"/>
      <c r="IX7" s="9"/>
      <c r="JG7" s="9"/>
      <c r="JP7" s="9"/>
      <c r="JY7" s="9"/>
      <c r="KH7" s="9"/>
      <c r="KQ7" s="9"/>
      <c r="KZ7" s="9"/>
      <c r="MA7" s="9"/>
      <c r="MJ7" s="9"/>
      <c r="MS7" s="9"/>
      <c r="NB7" s="9"/>
      <c r="NK7" s="9"/>
      <c r="NT7" s="9"/>
      <c r="NU7">
        <v>0</v>
      </c>
      <c r="NV7" s="9"/>
      <c r="NW7" s="21">
        <v>0</v>
      </c>
      <c r="NX7" s="9"/>
      <c r="NY7" s="21">
        <v>845.39999999998963</v>
      </c>
      <c r="NZ7" s="9"/>
      <c r="OA7">
        <v>0</v>
      </c>
    </row>
    <row r="8" spans="1:391" ht="18">
      <c r="A8" s="84" t="s">
        <v>1657</v>
      </c>
      <c r="B8" s="46">
        <f>SUM(D8:AAJ8)</f>
        <v>46289.924999999843</v>
      </c>
      <c r="C8" s="42"/>
      <c r="D8" s="50">
        <v>36.025000000000006</v>
      </c>
      <c r="E8" s="50">
        <v>0</v>
      </c>
      <c r="F8" s="50">
        <v>0</v>
      </c>
      <c r="G8" s="50">
        <f>'Punten per wedstrijd'!E111</f>
        <v>367.00000000000006</v>
      </c>
      <c r="H8" s="468"/>
      <c r="I8" s="50">
        <v>50.67499999999999</v>
      </c>
      <c r="J8" s="50">
        <v>0</v>
      </c>
      <c r="K8" s="50">
        <v>0</v>
      </c>
      <c r="L8" s="50">
        <f>'Punten per wedstrijd'!E7</f>
        <v>200.19999999999993</v>
      </c>
      <c r="M8" s="468"/>
      <c r="N8" s="50">
        <v>105.125</v>
      </c>
      <c r="O8" s="50">
        <v>453.64999999999986</v>
      </c>
      <c r="P8" s="50">
        <v>604.87500000000023</v>
      </c>
      <c r="Q8" s="50">
        <f>'Punten per wedstrijd'!F111</f>
        <v>796.60000000000105</v>
      </c>
      <c r="R8" s="468"/>
      <c r="S8" s="456">
        <v>61.649999999999977</v>
      </c>
      <c r="T8" s="50">
        <v>0</v>
      </c>
      <c r="U8" s="505">
        <v>210.22500000000014</v>
      </c>
      <c r="V8" s="50">
        <f>'Punten per wedstrijd'!F7</f>
        <v>335.00000000000023</v>
      </c>
      <c r="W8" s="468"/>
      <c r="X8" s="50">
        <v>26.799999999999841</v>
      </c>
      <c r="Y8" s="50">
        <v>247.69999999999996</v>
      </c>
      <c r="Z8" s="50">
        <v>144.0750000000001</v>
      </c>
      <c r="AA8" s="50">
        <v>298.30000000000109</v>
      </c>
      <c r="AB8" s="468"/>
      <c r="AC8" s="50">
        <v>89.574999999999989</v>
      </c>
      <c r="AD8" s="50">
        <v>398.44999999999959</v>
      </c>
      <c r="AE8" s="50">
        <v>372.52499999999947</v>
      </c>
      <c r="AF8" s="50">
        <v>836.10000000000036</v>
      </c>
      <c r="AG8" s="468"/>
      <c r="AH8" s="50">
        <v>114.25000000000021</v>
      </c>
      <c r="AI8" s="50">
        <v>481.89999999999941</v>
      </c>
      <c r="AJ8" s="50">
        <v>776.24999999999932</v>
      </c>
      <c r="AK8" s="50">
        <v>678.69999999999891</v>
      </c>
      <c r="AL8" s="468"/>
      <c r="AM8" s="456">
        <v>82.350000000000136</v>
      </c>
      <c r="AN8" s="456">
        <v>169.0499999999995</v>
      </c>
      <c r="AO8" s="456">
        <v>179.32499999999959</v>
      </c>
      <c r="AP8" s="50">
        <v>496.199999999998</v>
      </c>
      <c r="AQ8" s="468"/>
      <c r="AR8" s="50">
        <v>42.874999999999545</v>
      </c>
      <c r="AS8" s="50">
        <v>219.25000000000045</v>
      </c>
      <c r="AT8" s="50">
        <v>267.8999999999985</v>
      </c>
      <c r="AU8" s="50">
        <v>373.1</v>
      </c>
      <c r="AV8" s="468"/>
      <c r="AW8" s="50">
        <v>0</v>
      </c>
      <c r="AX8" s="50">
        <v>370.60000000000036</v>
      </c>
      <c r="AY8" s="50">
        <v>355.875</v>
      </c>
      <c r="AZ8" s="50">
        <v>698.10000000000036</v>
      </c>
      <c r="BA8" s="468"/>
      <c r="BB8" s="50">
        <v>0</v>
      </c>
      <c r="BC8" s="50">
        <v>50.200000000000728</v>
      </c>
      <c r="BD8" s="50">
        <v>225.97499999999809</v>
      </c>
      <c r="BE8" s="50">
        <v>392</v>
      </c>
      <c r="BF8" s="468"/>
      <c r="BG8" s="50">
        <v>42.349999999999454</v>
      </c>
      <c r="BH8" s="50">
        <v>82.200000000000273</v>
      </c>
      <c r="BI8" s="50">
        <v>238.04999999999905</v>
      </c>
      <c r="BJ8" s="50">
        <v>446.19999999999993</v>
      </c>
      <c r="BK8" s="468"/>
      <c r="BL8" s="50">
        <v>0</v>
      </c>
      <c r="BM8" s="50">
        <v>88.850000000000364</v>
      </c>
      <c r="BN8" s="50">
        <v>265.72499999999877</v>
      </c>
      <c r="BO8" s="50">
        <v>381.2</v>
      </c>
      <c r="BP8" s="468"/>
      <c r="BQ8" s="50">
        <v>40.074999999999818</v>
      </c>
      <c r="BR8" s="50">
        <v>81.250000000000909</v>
      </c>
      <c r="BS8" s="50">
        <v>154.35000000000014</v>
      </c>
      <c r="BT8" s="50">
        <v>442.60000000000036</v>
      </c>
      <c r="BU8" s="468"/>
      <c r="BV8" s="50">
        <v>0</v>
      </c>
      <c r="BW8" s="50">
        <v>557.60000000000082</v>
      </c>
      <c r="BX8" s="50">
        <v>221.10000000000082</v>
      </c>
      <c r="BY8" s="50">
        <v>530.99999999999818</v>
      </c>
      <c r="BZ8" s="468"/>
      <c r="CA8" s="50">
        <v>0</v>
      </c>
      <c r="CB8" s="50">
        <v>46.399999999995998</v>
      </c>
      <c r="CC8" s="50">
        <v>97.500000000001364</v>
      </c>
      <c r="CD8" s="50">
        <v>495.79999999999927</v>
      </c>
      <c r="CE8" s="468"/>
      <c r="CF8" s="50">
        <v>0</v>
      </c>
      <c r="CG8" s="50">
        <v>243.65000000000055</v>
      </c>
      <c r="CH8" s="50">
        <v>142.79999999999973</v>
      </c>
      <c r="CI8" s="50">
        <v>407.69999999999891</v>
      </c>
      <c r="CJ8" s="468"/>
      <c r="CK8" s="50">
        <v>25.749999999999545</v>
      </c>
      <c r="CL8" s="50">
        <v>288.85000000000036</v>
      </c>
      <c r="CM8" s="50">
        <v>202.35000000000082</v>
      </c>
      <c r="CN8" s="50">
        <v>172.5</v>
      </c>
      <c r="CO8" s="468"/>
      <c r="CP8" s="544">
        <v>73.299999999999272</v>
      </c>
      <c r="CQ8" s="544">
        <v>248.75</v>
      </c>
      <c r="CR8" s="544">
        <v>175.35000000000082</v>
      </c>
      <c r="CS8" s="50">
        <v>348</v>
      </c>
      <c r="CT8" s="468"/>
      <c r="CU8" s="50">
        <v>0</v>
      </c>
      <c r="CV8" s="50">
        <v>168.55000000000018</v>
      </c>
      <c r="CW8" s="50">
        <v>246.37500000000205</v>
      </c>
      <c r="CX8" s="50">
        <v>84.299999999999272</v>
      </c>
      <c r="CY8" s="468"/>
      <c r="CZ8" s="50">
        <v>0</v>
      </c>
      <c r="DA8" s="50">
        <v>61.199999999993452</v>
      </c>
      <c r="DB8" s="50">
        <v>24.750000000002046</v>
      </c>
      <c r="DC8" s="50">
        <v>33</v>
      </c>
      <c r="DD8" s="468"/>
      <c r="DE8" s="544">
        <v>386.80000000000064</v>
      </c>
      <c r="DF8" s="544">
        <v>1123.2499999999991</v>
      </c>
      <c r="DG8" s="544">
        <v>1911.4499999999996</v>
      </c>
      <c r="DH8" s="583">
        <v>1202.5500000000011</v>
      </c>
      <c r="DI8" s="468"/>
      <c r="DJ8" s="50">
        <v>0</v>
      </c>
      <c r="DK8" s="50">
        <v>326.55000000000018</v>
      </c>
      <c r="DL8" s="50">
        <v>306.14999999999918</v>
      </c>
      <c r="DM8" s="50">
        <v>402.90000000000327</v>
      </c>
      <c r="DN8" s="468"/>
      <c r="DO8" s="50">
        <v>0</v>
      </c>
      <c r="DP8" s="50">
        <v>0</v>
      </c>
      <c r="DQ8" s="50">
        <v>388.12500000000136</v>
      </c>
      <c r="DR8" s="50">
        <v>284.59999999999854</v>
      </c>
      <c r="DS8" s="468"/>
      <c r="DT8" s="50">
        <v>0</v>
      </c>
      <c r="DU8" s="50">
        <v>2060.8750000000005</v>
      </c>
      <c r="DV8" s="50">
        <v>2440.8750000000532</v>
      </c>
      <c r="DW8" s="50">
        <v>4700.1999999999807</v>
      </c>
      <c r="DX8" s="468"/>
      <c r="DY8" s="50">
        <v>0</v>
      </c>
      <c r="DZ8" s="50">
        <v>0</v>
      </c>
      <c r="EA8" s="50">
        <v>0</v>
      </c>
      <c r="EB8" s="50">
        <v>0</v>
      </c>
      <c r="EC8" s="468"/>
      <c r="ED8" s="50">
        <v>0</v>
      </c>
      <c r="EE8" s="50">
        <v>0</v>
      </c>
      <c r="EF8" s="50">
        <v>233.39999999999509</v>
      </c>
      <c r="EG8" s="50">
        <v>190.49999999999636</v>
      </c>
      <c r="EH8" s="468"/>
      <c r="EI8" s="50">
        <v>0</v>
      </c>
      <c r="EJ8" s="50">
        <v>74.250000000000227</v>
      </c>
      <c r="EK8" s="50">
        <v>339.44999999999618</v>
      </c>
      <c r="EL8" s="50">
        <v>195.29999999999563</v>
      </c>
      <c r="EM8" s="468"/>
      <c r="EN8" s="50">
        <v>0</v>
      </c>
      <c r="EO8" s="50">
        <v>187.29999999999927</v>
      </c>
      <c r="EP8" s="50">
        <v>103.27499999999509</v>
      </c>
      <c r="EQ8" s="50">
        <v>0</v>
      </c>
      <c r="ER8" s="468"/>
      <c r="ES8" s="50">
        <v>0</v>
      </c>
      <c r="ET8" s="50">
        <v>0</v>
      </c>
      <c r="EU8" s="50">
        <v>0</v>
      </c>
      <c r="EV8" s="50">
        <v>298.89999999999418</v>
      </c>
      <c r="EW8" s="468"/>
      <c r="EX8" s="50">
        <v>0</v>
      </c>
      <c r="EY8" s="50">
        <v>1231.8500000000367</v>
      </c>
      <c r="EZ8" s="50">
        <v>1556.6999999998652</v>
      </c>
      <c r="FA8" s="50">
        <v>2025.9</v>
      </c>
      <c r="FB8" s="468"/>
      <c r="FC8" s="50">
        <v>0</v>
      </c>
      <c r="FD8" s="50">
        <v>65.000000000000455</v>
      </c>
      <c r="FE8" s="50">
        <v>324.29999999999563</v>
      </c>
      <c r="FF8" s="50">
        <v>256.59999999999491</v>
      </c>
      <c r="FG8" s="468"/>
      <c r="FH8" s="50">
        <v>0</v>
      </c>
      <c r="FI8" s="50">
        <v>0</v>
      </c>
      <c r="FJ8" s="50">
        <v>0</v>
      </c>
      <c r="FK8" s="50">
        <v>240.99999999999636</v>
      </c>
      <c r="FL8" s="468"/>
      <c r="FM8" s="50">
        <v>0</v>
      </c>
      <c r="FN8" s="50">
        <v>0</v>
      </c>
      <c r="FO8" s="50">
        <v>0</v>
      </c>
      <c r="FP8" s="50">
        <v>363.99999999999272</v>
      </c>
      <c r="FQ8" s="468"/>
      <c r="FR8" s="50">
        <v>0</v>
      </c>
      <c r="FS8" s="50">
        <v>0</v>
      </c>
      <c r="FT8" s="50">
        <v>0</v>
      </c>
      <c r="FU8" s="50">
        <v>0</v>
      </c>
      <c r="FV8" s="468"/>
      <c r="FW8" s="50">
        <v>0</v>
      </c>
      <c r="FX8" s="50">
        <v>101.65000000000032</v>
      </c>
      <c r="FY8" s="50">
        <v>496.79999999999018</v>
      </c>
      <c r="FZ8" s="50">
        <v>294.29999999999927</v>
      </c>
      <c r="GA8" s="468"/>
      <c r="GB8" s="50">
        <v>0</v>
      </c>
      <c r="GC8" s="50">
        <v>0</v>
      </c>
      <c r="GD8" s="50">
        <v>0</v>
      </c>
      <c r="GE8" s="50">
        <v>0</v>
      </c>
      <c r="GF8" s="468"/>
      <c r="GG8" s="50">
        <v>0</v>
      </c>
      <c r="GH8" s="50">
        <v>276</v>
      </c>
      <c r="GI8" s="50">
        <v>685.79999999998472</v>
      </c>
      <c r="GJ8" s="50">
        <v>763.99999999999636</v>
      </c>
      <c r="GK8" s="468"/>
      <c r="GL8" s="50">
        <v>0</v>
      </c>
      <c r="GM8" s="50">
        <v>117.50000000000364</v>
      </c>
      <c r="GN8" s="50">
        <v>190.12499999998363</v>
      </c>
      <c r="GO8" s="50">
        <v>346.99999999999636</v>
      </c>
      <c r="GP8" s="468"/>
      <c r="GV8" s="9"/>
      <c r="HE8" s="9"/>
      <c r="HN8" s="9"/>
      <c r="HW8" s="9"/>
      <c r="IF8" s="9"/>
      <c r="IO8" s="9"/>
      <c r="IX8" s="9"/>
      <c r="JG8" s="9"/>
      <c r="JP8" s="9"/>
      <c r="JY8" s="9"/>
      <c r="KH8" s="9"/>
      <c r="KQ8" s="9"/>
      <c r="KZ8" s="9"/>
      <c r="MA8" s="9"/>
      <c r="MJ8" s="9"/>
      <c r="MS8" s="9"/>
      <c r="NB8" s="9"/>
      <c r="NK8" s="9"/>
      <c r="NT8" s="9"/>
      <c r="NU8">
        <v>0</v>
      </c>
      <c r="NV8" s="9"/>
      <c r="NW8">
        <v>0</v>
      </c>
      <c r="NX8" s="9"/>
      <c r="NY8">
        <v>1026.8249999999935</v>
      </c>
      <c r="NZ8" s="9"/>
      <c r="OA8">
        <v>0</v>
      </c>
    </row>
    <row r="9" spans="1:391" ht="18">
      <c r="A9" s="84" t="s">
        <v>2003</v>
      </c>
      <c r="B9" s="46">
        <f>SUM(D9:AAJ9)</f>
        <v>31334.699999999979</v>
      </c>
      <c r="C9" s="42"/>
      <c r="D9" s="50">
        <v>0</v>
      </c>
      <c r="E9" s="50">
        <v>0</v>
      </c>
      <c r="F9" s="50">
        <v>0</v>
      </c>
      <c r="G9" s="50">
        <f>'Punten per wedstrijd'!E112</f>
        <v>302.59999999999997</v>
      </c>
      <c r="H9" s="468"/>
      <c r="I9" s="50">
        <v>0</v>
      </c>
      <c r="J9" s="50">
        <v>0</v>
      </c>
      <c r="K9" s="50">
        <v>0</v>
      </c>
      <c r="L9" s="50">
        <f>'Punten per wedstrijd'!E8</f>
        <v>104.00000000000011</v>
      </c>
      <c r="M9" s="468"/>
      <c r="N9" s="50">
        <v>0</v>
      </c>
      <c r="O9" s="50">
        <v>158.9</v>
      </c>
      <c r="P9" s="50">
        <v>112.12499999999991</v>
      </c>
      <c r="Q9" s="50">
        <f>'Punten per wedstrijd'!F112</f>
        <v>212.40000000000032</v>
      </c>
      <c r="R9" s="468"/>
      <c r="S9" s="456">
        <v>0</v>
      </c>
      <c r="T9" s="50">
        <v>77.500000000000057</v>
      </c>
      <c r="U9" s="505">
        <v>188.62500000000017</v>
      </c>
      <c r="V9" s="50">
        <f>'Punten per wedstrijd'!F8</f>
        <v>205.70000000000027</v>
      </c>
      <c r="W9" s="468"/>
      <c r="X9" s="50">
        <v>0</v>
      </c>
      <c r="Y9" s="50">
        <v>261.49999999999989</v>
      </c>
      <c r="Z9" s="50">
        <v>97.5</v>
      </c>
      <c r="AA9" s="50">
        <v>239.79999999999973</v>
      </c>
      <c r="AB9" s="468"/>
      <c r="AC9" s="50">
        <v>0</v>
      </c>
      <c r="AD9" s="50">
        <v>168.29999999999995</v>
      </c>
      <c r="AE9" s="50">
        <v>438.00000000000034</v>
      </c>
      <c r="AF9" s="50">
        <v>541.29999999999905</v>
      </c>
      <c r="AG9" s="468"/>
      <c r="AH9" s="50">
        <v>0</v>
      </c>
      <c r="AI9" s="50">
        <v>391.4</v>
      </c>
      <c r="AJ9" s="50">
        <v>349.42500000000007</v>
      </c>
      <c r="AK9" s="50">
        <v>457.39999999999918</v>
      </c>
      <c r="AL9" s="468"/>
      <c r="AM9" s="456">
        <v>0</v>
      </c>
      <c r="AN9" s="456">
        <v>266.59999999999991</v>
      </c>
      <c r="AO9" s="456">
        <v>203.4749999999998</v>
      </c>
      <c r="AP9" s="50">
        <v>215.69999999999891</v>
      </c>
      <c r="AQ9" s="468"/>
      <c r="AR9" s="50">
        <v>0</v>
      </c>
      <c r="AS9" s="50">
        <v>160.24999999999977</v>
      </c>
      <c r="AT9" s="50">
        <v>66.974999999999795</v>
      </c>
      <c r="AU9" s="50">
        <v>70.099999999999994</v>
      </c>
      <c r="AV9" s="468"/>
      <c r="AW9" s="50">
        <v>0</v>
      </c>
      <c r="AX9" s="50">
        <v>337.04999999999973</v>
      </c>
      <c r="AY9" s="50">
        <v>256.34999999999945</v>
      </c>
      <c r="AZ9" s="50">
        <v>344.60000000000036</v>
      </c>
      <c r="BA9" s="468"/>
      <c r="BB9" s="50">
        <v>0</v>
      </c>
      <c r="BC9" s="50">
        <v>85.649999999999864</v>
      </c>
      <c r="BD9" s="50">
        <v>136.12499999999966</v>
      </c>
      <c r="BE9" s="50">
        <v>342.2</v>
      </c>
      <c r="BF9" s="468"/>
      <c r="BG9" s="50">
        <v>0</v>
      </c>
      <c r="BH9" s="50">
        <v>135.99999999999977</v>
      </c>
      <c r="BI9" s="50">
        <v>29.249999999999659</v>
      </c>
      <c r="BJ9" s="50">
        <v>351.3</v>
      </c>
      <c r="BK9" s="468"/>
      <c r="BL9" s="50">
        <v>0</v>
      </c>
      <c r="BM9" s="50">
        <v>111.60000000000036</v>
      </c>
      <c r="BN9" s="50">
        <v>305.32499999999993</v>
      </c>
      <c r="BO9" s="50">
        <v>173.3</v>
      </c>
      <c r="BP9" s="468"/>
      <c r="BQ9" s="50">
        <v>0</v>
      </c>
      <c r="BR9" s="50">
        <v>129.60000000000036</v>
      </c>
      <c r="BS9" s="50">
        <v>388.04999999999905</v>
      </c>
      <c r="BT9" s="50">
        <v>281.89999999999964</v>
      </c>
      <c r="BU9" s="468"/>
      <c r="BV9" s="50">
        <v>0</v>
      </c>
      <c r="BW9" s="50">
        <v>78.600000000000364</v>
      </c>
      <c r="BX9" s="50">
        <v>522.74999999999932</v>
      </c>
      <c r="BY9" s="50">
        <v>597.10000000000036</v>
      </c>
      <c r="BZ9" s="468"/>
      <c r="CA9" s="50">
        <v>0</v>
      </c>
      <c r="CB9" s="50">
        <v>109.89999999999782</v>
      </c>
      <c r="CC9" s="50">
        <v>284.32500000000027</v>
      </c>
      <c r="CD9" s="50">
        <v>177.5</v>
      </c>
      <c r="CE9" s="468"/>
      <c r="CF9" s="50">
        <v>0</v>
      </c>
      <c r="CG9" s="50">
        <v>183.75</v>
      </c>
      <c r="CH9" s="50">
        <v>202.27500000000055</v>
      </c>
      <c r="CI9" s="50">
        <v>352.50000000000091</v>
      </c>
      <c r="CJ9" s="468"/>
      <c r="CK9" s="50">
        <v>0</v>
      </c>
      <c r="CL9" s="50">
        <v>151.29999999999973</v>
      </c>
      <c r="CM9" s="50">
        <v>252.375</v>
      </c>
      <c r="CN9" s="50">
        <v>375.90000000000003</v>
      </c>
      <c r="CO9" s="468"/>
      <c r="CP9" s="544">
        <v>0</v>
      </c>
      <c r="CQ9" s="544">
        <v>130.79999999999973</v>
      </c>
      <c r="CR9" s="544">
        <v>387.74999999999864</v>
      </c>
      <c r="CS9" s="50">
        <v>175.70000000000164</v>
      </c>
      <c r="CT9" s="468"/>
      <c r="CU9" s="50">
        <v>0</v>
      </c>
      <c r="CV9" s="50">
        <v>282.90000000000009</v>
      </c>
      <c r="CW9" s="50">
        <v>68.849999999999454</v>
      </c>
      <c r="CX9" s="50">
        <v>153.50000000000182</v>
      </c>
      <c r="CY9" s="468"/>
      <c r="CZ9" s="50">
        <v>0</v>
      </c>
      <c r="DA9" s="50">
        <v>126.75</v>
      </c>
      <c r="DB9" s="50">
        <v>214.49999999999932</v>
      </c>
      <c r="DC9" s="50">
        <v>53.4</v>
      </c>
      <c r="DD9" s="468"/>
      <c r="DE9" s="544">
        <v>0</v>
      </c>
      <c r="DF9" s="544">
        <v>1401.6999999999998</v>
      </c>
      <c r="DG9" s="544">
        <v>1293.2999999999997</v>
      </c>
      <c r="DH9" s="583">
        <v>1794.7000000000035</v>
      </c>
      <c r="DI9" s="468"/>
      <c r="DJ9" s="50">
        <v>0</v>
      </c>
      <c r="DK9" s="50">
        <v>0</v>
      </c>
      <c r="DL9" s="50">
        <v>409.19999999999891</v>
      </c>
      <c r="DM9" s="50">
        <v>249.59999999999673</v>
      </c>
      <c r="DN9" s="468"/>
      <c r="DO9" s="50">
        <v>0</v>
      </c>
      <c r="DP9" s="50">
        <v>0</v>
      </c>
      <c r="DQ9" s="50">
        <v>117.375</v>
      </c>
      <c r="DR9" s="50">
        <v>579.30000000000109</v>
      </c>
      <c r="DS9" s="468"/>
      <c r="DT9" s="50">
        <v>0</v>
      </c>
      <c r="DU9" s="50">
        <v>0</v>
      </c>
      <c r="DV9" s="50">
        <v>1717.8000000000093</v>
      </c>
      <c r="DW9" s="50">
        <v>1439.8999999999869</v>
      </c>
      <c r="DX9" s="468"/>
      <c r="DY9" s="50">
        <v>0</v>
      </c>
      <c r="DZ9" s="50">
        <v>0</v>
      </c>
      <c r="EA9" s="50">
        <v>0</v>
      </c>
      <c r="EB9" s="50">
        <v>0</v>
      </c>
      <c r="EC9" s="468"/>
      <c r="ED9" s="50">
        <v>0</v>
      </c>
      <c r="EE9" s="50">
        <v>0</v>
      </c>
      <c r="EF9" s="50">
        <v>69.075000000000273</v>
      </c>
      <c r="EG9" s="50">
        <v>209.79999999999927</v>
      </c>
      <c r="EH9" s="468"/>
      <c r="EI9" s="50">
        <v>0</v>
      </c>
      <c r="EJ9" s="50">
        <v>0</v>
      </c>
      <c r="EK9" s="50">
        <v>236.92500000000109</v>
      </c>
      <c r="EL9" s="50">
        <v>491.89999999999782</v>
      </c>
      <c r="EM9" s="468"/>
      <c r="EN9" s="50">
        <v>0</v>
      </c>
      <c r="EO9" s="50">
        <v>0</v>
      </c>
      <c r="EP9" s="50">
        <v>169.64999999999918</v>
      </c>
      <c r="EQ9" s="50">
        <v>0</v>
      </c>
      <c r="ER9" s="468"/>
      <c r="ES9" s="50">
        <v>0</v>
      </c>
      <c r="ET9" s="50">
        <v>0</v>
      </c>
      <c r="EU9" s="50">
        <v>0</v>
      </c>
      <c r="EV9" s="50">
        <v>229.49999999999636</v>
      </c>
      <c r="EW9" s="468"/>
      <c r="EX9" s="50">
        <v>0</v>
      </c>
      <c r="EY9" s="50">
        <v>0</v>
      </c>
      <c r="EZ9" s="50">
        <v>1682.3250000000016</v>
      </c>
      <c r="FA9" s="50">
        <v>2562</v>
      </c>
      <c r="FB9" s="468"/>
      <c r="FC9" s="50">
        <v>0</v>
      </c>
      <c r="FD9" s="50">
        <v>0</v>
      </c>
      <c r="FE9" s="50">
        <v>127.125</v>
      </c>
      <c r="FF9" s="50">
        <v>58.199999999998909</v>
      </c>
      <c r="FG9" s="468"/>
      <c r="FH9" s="50">
        <v>0</v>
      </c>
      <c r="FI9" s="50">
        <v>0</v>
      </c>
      <c r="FJ9" s="50">
        <v>0</v>
      </c>
      <c r="FK9" s="50">
        <v>138</v>
      </c>
      <c r="FL9" s="468"/>
      <c r="FM9" s="50">
        <v>0</v>
      </c>
      <c r="FN9" s="50">
        <v>0</v>
      </c>
      <c r="FO9" s="50">
        <v>0</v>
      </c>
      <c r="FP9" s="50">
        <v>29.899999999999636</v>
      </c>
      <c r="FQ9" s="468"/>
      <c r="FR9" s="50">
        <v>0</v>
      </c>
      <c r="FS9" s="50">
        <v>0</v>
      </c>
      <c r="FT9" s="50">
        <v>0</v>
      </c>
      <c r="FU9" s="50">
        <v>0</v>
      </c>
      <c r="FV9" s="468"/>
      <c r="FW9" s="50">
        <v>0</v>
      </c>
      <c r="FX9" s="50">
        <v>0</v>
      </c>
      <c r="FY9" s="50">
        <v>123.74999999999727</v>
      </c>
      <c r="FZ9" s="50">
        <v>112.80000000000109</v>
      </c>
      <c r="GA9" s="468"/>
      <c r="GB9" s="50">
        <v>0</v>
      </c>
      <c r="GC9" s="50">
        <v>0</v>
      </c>
      <c r="GD9" s="50">
        <v>0</v>
      </c>
      <c r="GE9" s="50">
        <v>0</v>
      </c>
      <c r="GF9" s="468"/>
      <c r="GG9" s="50">
        <v>0</v>
      </c>
      <c r="GH9" s="50">
        <v>0</v>
      </c>
      <c r="GI9" s="50">
        <v>563.39999999999509</v>
      </c>
      <c r="GJ9" s="50">
        <v>1042.3999999999996</v>
      </c>
      <c r="GK9" s="468"/>
      <c r="GL9" s="50">
        <v>0</v>
      </c>
      <c r="GM9" s="50">
        <v>0</v>
      </c>
      <c r="GN9" s="50">
        <v>167.62499999999454</v>
      </c>
      <c r="GO9" s="50">
        <v>249.5</v>
      </c>
      <c r="GP9" s="468"/>
      <c r="GV9" s="9"/>
      <c r="HE9" s="9"/>
      <c r="HN9" s="9"/>
      <c r="HW9" s="9"/>
      <c r="IF9" s="9"/>
      <c r="IO9" s="9"/>
      <c r="IX9" s="9"/>
      <c r="JG9" s="9"/>
      <c r="JP9" s="9"/>
      <c r="JY9" s="9"/>
      <c r="KH9" s="9"/>
      <c r="KQ9" s="9"/>
      <c r="KZ9" s="9"/>
      <c r="MA9" s="9"/>
      <c r="MJ9" s="9"/>
      <c r="MS9" s="9"/>
      <c r="NB9" s="9"/>
      <c r="NK9" s="9"/>
      <c r="NT9" s="9"/>
      <c r="NU9">
        <v>0</v>
      </c>
      <c r="NV9" s="9"/>
      <c r="NW9" s="21">
        <v>0</v>
      </c>
      <c r="NX9" s="9"/>
      <c r="NY9" s="21">
        <v>487.65000000000464</v>
      </c>
      <c r="NZ9" s="9"/>
      <c r="OA9">
        <v>0</v>
      </c>
    </row>
    <row r="10" spans="1:391" ht="18">
      <c r="A10" s="84" t="s">
        <v>1652</v>
      </c>
      <c r="B10" s="46">
        <f>SUM(D10:AAJ10)</f>
        <v>50187.387499999888</v>
      </c>
      <c r="C10" s="42"/>
      <c r="D10" s="50">
        <v>77.624999999999986</v>
      </c>
      <c r="E10" s="50">
        <v>0</v>
      </c>
      <c r="F10" s="50">
        <v>0</v>
      </c>
      <c r="G10" s="50">
        <f>'Punten per wedstrijd'!E113</f>
        <v>501.29999999999995</v>
      </c>
      <c r="H10" s="468"/>
      <c r="I10" s="50">
        <v>49.25</v>
      </c>
      <c r="J10" s="50">
        <v>0</v>
      </c>
      <c r="K10" s="50">
        <v>0</v>
      </c>
      <c r="L10" s="50">
        <f>'Punten per wedstrijd'!E9</f>
        <v>257.99999999999977</v>
      </c>
      <c r="M10" s="468"/>
      <c r="N10" s="50">
        <v>123.90000000000009</v>
      </c>
      <c r="O10" s="50">
        <v>231.64999999999998</v>
      </c>
      <c r="P10" s="50">
        <v>467.40000000000072</v>
      </c>
      <c r="Q10" s="50">
        <f>'Punten per wedstrijd'!F113</f>
        <v>616.79999999999927</v>
      </c>
      <c r="R10" s="468"/>
      <c r="S10" s="456">
        <v>88.075000000000102</v>
      </c>
      <c r="T10" s="50">
        <v>82.25</v>
      </c>
      <c r="U10" s="505">
        <v>214.27500000000055</v>
      </c>
      <c r="V10" s="50">
        <f>'Punten per wedstrijd'!F9</f>
        <v>174.5</v>
      </c>
      <c r="W10" s="468"/>
      <c r="X10" s="50">
        <v>6</v>
      </c>
      <c r="Y10" s="50">
        <v>263.19999999999993</v>
      </c>
      <c r="Z10" s="50">
        <v>172.12499999999966</v>
      </c>
      <c r="AA10" s="50">
        <v>89.400000000000091</v>
      </c>
      <c r="AB10" s="468"/>
      <c r="AC10" s="50">
        <v>208.60000000000002</v>
      </c>
      <c r="AD10" s="50">
        <v>244.75000000000026</v>
      </c>
      <c r="AE10" s="50">
        <v>665.69999999999925</v>
      </c>
      <c r="AF10" s="50">
        <v>903.5</v>
      </c>
      <c r="AG10" s="468"/>
      <c r="AH10" s="50">
        <v>54.974999999999454</v>
      </c>
      <c r="AI10" s="50">
        <v>447.40000000000009</v>
      </c>
      <c r="AJ10" s="50">
        <v>683.62499999999966</v>
      </c>
      <c r="AK10" s="50">
        <v>744.09999999999991</v>
      </c>
      <c r="AL10" s="468"/>
      <c r="AM10" s="456">
        <v>101.00000000000023</v>
      </c>
      <c r="AN10" s="456">
        <v>266.05000000000018</v>
      </c>
      <c r="AO10" s="456">
        <v>376.42499999999905</v>
      </c>
      <c r="AP10" s="50">
        <v>547.84999999999854</v>
      </c>
      <c r="AQ10" s="468"/>
      <c r="AR10" s="50">
        <v>0.89999999999872671</v>
      </c>
      <c r="AS10" s="50">
        <v>180.55000000000041</v>
      </c>
      <c r="AT10" s="50">
        <v>393.07499999999959</v>
      </c>
      <c r="AU10" s="50">
        <v>437.3</v>
      </c>
      <c r="AV10" s="468"/>
      <c r="AW10" s="50">
        <v>0</v>
      </c>
      <c r="AX10" s="50">
        <v>163.35000000000036</v>
      </c>
      <c r="AY10" s="50">
        <v>402.82499999999891</v>
      </c>
      <c r="AZ10" s="50">
        <v>881.59999999999673</v>
      </c>
      <c r="BA10" s="468"/>
      <c r="BB10" s="50">
        <v>0</v>
      </c>
      <c r="BC10" s="50">
        <v>176.15000000000009</v>
      </c>
      <c r="BD10" s="50">
        <v>230.09999999999877</v>
      </c>
      <c r="BE10" s="50">
        <v>494.25</v>
      </c>
      <c r="BF10" s="468"/>
      <c r="BG10" s="50">
        <v>15.949999999999363</v>
      </c>
      <c r="BH10" s="50">
        <v>132.65000000000009</v>
      </c>
      <c r="BI10" s="50">
        <v>286.04999999999905</v>
      </c>
      <c r="BJ10" s="50">
        <v>226.1</v>
      </c>
      <c r="BK10" s="468"/>
      <c r="BL10" s="50">
        <v>0</v>
      </c>
      <c r="BM10" s="50">
        <v>62.450000000000273</v>
      </c>
      <c r="BN10" s="50">
        <v>295.6499999999985</v>
      </c>
      <c r="BO10" s="50">
        <v>162.30000000000001</v>
      </c>
      <c r="BP10" s="468"/>
      <c r="BQ10" s="50">
        <v>63.199999999999363</v>
      </c>
      <c r="BR10" s="50">
        <v>177.55000000000018</v>
      </c>
      <c r="BS10" s="50">
        <v>179.39999999999918</v>
      </c>
      <c r="BT10" s="50">
        <v>522.99999999999818</v>
      </c>
      <c r="BU10" s="468"/>
      <c r="BV10" s="50">
        <v>0</v>
      </c>
      <c r="BW10" s="50">
        <v>407.62499999999955</v>
      </c>
      <c r="BX10" s="50">
        <v>409.6499999999985</v>
      </c>
      <c r="BY10" s="50">
        <v>419.29999999999836</v>
      </c>
      <c r="BZ10" s="468"/>
      <c r="CA10" s="50">
        <v>0</v>
      </c>
      <c r="CB10" s="50">
        <v>194.14999999999782</v>
      </c>
      <c r="CC10" s="50">
        <v>181.424999999997</v>
      </c>
      <c r="CD10" s="50">
        <v>436.49999999999909</v>
      </c>
      <c r="CE10" s="468"/>
      <c r="CF10" s="50">
        <v>0</v>
      </c>
      <c r="CG10" s="50">
        <v>170.55000000000018</v>
      </c>
      <c r="CH10" s="50">
        <v>133.57499999999891</v>
      </c>
      <c r="CI10" s="50">
        <v>276</v>
      </c>
      <c r="CJ10" s="468"/>
      <c r="CK10" s="50">
        <v>0</v>
      </c>
      <c r="CL10" s="50">
        <v>255.80000000000064</v>
      </c>
      <c r="CM10" s="50">
        <v>121.72499999999809</v>
      </c>
      <c r="CN10" s="50">
        <v>266.90000000000003</v>
      </c>
      <c r="CO10" s="468"/>
      <c r="CP10" s="544">
        <v>121.79999999999973</v>
      </c>
      <c r="CQ10" s="544">
        <v>335.89999999999964</v>
      </c>
      <c r="CR10" s="544">
        <v>322.72499999999945</v>
      </c>
      <c r="CS10" s="50">
        <v>281.89999999999964</v>
      </c>
      <c r="CT10" s="468"/>
      <c r="CU10" s="50">
        <v>0</v>
      </c>
      <c r="CV10" s="50">
        <v>214.25</v>
      </c>
      <c r="CW10" s="50">
        <v>294.90000000000055</v>
      </c>
      <c r="CX10" s="50">
        <v>683.39999999999782</v>
      </c>
      <c r="CY10" s="468"/>
      <c r="CZ10" s="50">
        <v>0</v>
      </c>
      <c r="DA10" s="50">
        <v>125.25</v>
      </c>
      <c r="DB10" s="50">
        <v>178.50000000000136</v>
      </c>
      <c r="DC10" s="50">
        <v>119.4</v>
      </c>
      <c r="DD10" s="468"/>
      <c r="DE10" s="544">
        <v>342.22499999999945</v>
      </c>
      <c r="DF10" s="544">
        <v>800.39999999999691</v>
      </c>
      <c r="DG10" s="544">
        <v>1362.6</v>
      </c>
      <c r="DH10" s="583">
        <v>2370.3999999999996</v>
      </c>
      <c r="DI10" s="468"/>
      <c r="DJ10" s="50">
        <v>0</v>
      </c>
      <c r="DK10" s="50">
        <v>278.25</v>
      </c>
      <c r="DL10" s="50">
        <v>460.34999999999673</v>
      </c>
      <c r="DM10" s="50">
        <v>609.89999999999782</v>
      </c>
      <c r="DN10" s="468"/>
      <c r="DO10" s="50">
        <v>0</v>
      </c>
      <c r="DP10" s="50">
        <v>0</v>
      </c>
      <c r="DQ10" s="50">
        <v>320.92499999999973</v>
      </c>
      <c r="DR10" s="50">
        <v>315.79999999999563</v>
      </c>
      <c r="DS10" s="468"/>
      <c r="DT10" s="50">
        <v>0</v>
      </c>
      <c r="DU10" s="50">
        <v>1895.9999999999991</v>
      </c>
      <c r="DV10" s="50">
        <v>2647.9499999999921</v>
      </c>
      <c r="DW10" s="50">
        <v>3442.7999999999029</v>
      </c>
      <c r="DX10" s="468"/>
      <c r="DY10" s="50">
        <v>0</v>
      </c>
      <c r="DZ10" s="50">
        <v>0</v>
      </c>
      <c r="EA10" s="50">
        <v>0</v>
      </c>
      <c r="EB10" s="50">
        <v>0</v>
      </c>
      <c r="EC10" s="468"/>
      <c r="ED10" s="50">
        <v>0</v>
      </c>
      <c r="EE10" s="50">
        <v>0</v>
      </c>
      <c r="EF10" s="50">
        <v>126.44999999999891</v>
      </c>
      <c r="EG10" s="50">
        <v>389.49999999999636</v>
      </c>
      <c r="EH10" s="468"/>
      <c r="EI10" s="50">
        <v>0</v>
      </c>
      <c r="EJ10" s="50">
        <v>40.250000000000227</v>
      </c>
      <c r="EK10" s="50">
        <v>221.02499999999782</v>
      </c>
      <c r="EL10" s="50">
        <v>374.99999999999636</v>
      </c>
      <c r="EM10" s="468"/>
      <c r="EN10" s="50">
        <v>0</v>
      </c>
      <c r="EO10" s="50">
        <v>175.25</v>
      </c>
      <c r="EP10" s="50">
        <v>296.99999999999727</v>
      </c>
      <c r="EQ10" s="50">
        <v>0</v>
      </c>
      <c r="ER10" s="468"/>
      <c r="ES10" s="50">
        <v>0</v>
      </c>
      <c r="ET10" s="50">
        <v>0</v>
      </c>
      <c r="EU10" s="50">
        <v>0</v>
      </c>
      <c r="EV10" s="50">
        <v>258.59999999999491</v>
      </c>
      <c r="EW10" s="468"/>
      <c r="EX10" s="50">
        <v>0</v>
      </c>
      <c r="EY10" s="50">
        <v>1202.1999999999916</v>
      </c>
      <c r="EZ10" s="50">
        <v>1817.0625000000819</v>
      </c>
      <c r="FA10" s="50">
        <v>4731</v>
      </c>
      <c r="FB10" s="468"/>
      <c r="FC10" s="50">
        <v>0</v>
      </c>
      <c r="FD10" s="50">
        <v>27</v>
      </c>
      <c r="FE10" s="50">
        <v>147.599999999994</v>
      </c>
      <c r="FF10" s="50">
        <v>318.49999999999636</v>
      </c>
      <c r="FG10" s="468"/>
      <c r="FH10" s="50">
        <v>0</v>
      </c>
      <c r="FI10" s="50">
        <v>0</v>
      </c>
      <c r="FJ10" s="50">
        <v>0</v>
      </c>
      <c r="FK10" s="50">
        <v>107.99999999999636</v>
      </c>
      <c r="FL10" s="468"/>
      <c r="FM10" s="50">
        <v>0</v>
      </c>
      <c r="FN10" s="50">
        <v>0</v>
      </c>
      <c r="FO10" s="50">
        <v>0</v>
      </c>
      <c r="FP10" s="50">
        <v>320</v>
      </c>
      <c r="FQ10" s="468"/>
      <c r="FR10" s="50">
        <v>0</v>
      </c>
      <c r="FS10" s="50">
        <v>0</v>
      </c>
      <c r="FT10" s="50">
        <v>0</v>
      </c>
      <c r="FU10" s="50">
        <v>0</v>
      </c>
      <c r="FV10" s="468"/>
      <c r="FW10" s="50">
        <v>0</v>
      </c>
      <c r="FX10" s="50">
        <v>142.85000000000036</v>
      </c>
      <c r="FY10" s="50">
        <v>370.08750000000327</v>
      </c>
      <c r="FZ10" s="50">
        <v>326.39999999999418</v>
      </c>
      <c r="GA10" s="468"/>
      <c r="GB10" s="50">
        <v>0</v>
      </c>
      <c r="GC10" s="50">
        <v>0</v>
      </c>
      <c r="GD10" s="50">
        <v>0</v>
      </c>
      <c r="GE10" s="50">
        <v>0</v>
      </c>
      <c r="GF10" s="468"/>
      <c r="GG10" s="50">
        <v>0</v>
      </c>
      <c r="GH10" s="50">
        <v>378.54999999999745</v>
      </c>
      <c r="GI10" s="50">
        <v>837.45000000000437</v>
      </c>
      <c r="GJ10" s="50">
        <v>962.39999999999782</v>
      </c>
      <c r="GK10" s="468"/>
      <c r="GL10" s="50">
        <v>0</v>
      </c>
      <c r="GM10" s="50">
        <v>156.24999999999818</v>
      </c>
      <c r="GN10" s="50">
        <v>152.25000000000546</v>
      </c>
      <c r="GO10" s="50">
        <v>373.49999999999091</v>
      </c>
      <c r="GP10" s="468"/>
      <c r="GV10" s="9"/>
      <c r="HE10" s="9"/>
      <c r="HN10" s="9"/>
      <c r="HW10" s="9"/>
      <c r="IF10" s="9"/>
      <c r="IO10" s="9"/>
      <c r="IX10" s="9"/>
      <c r="JG10" s="9"/>
      <c r="JP10" s="9"/>
      <c r="JY10" s="9"/>
      <c r="KH10" s="9"/>
      <c r="KQ10" s="9"/>
      <c r="KZ10" s="9"/>
      <c r="MA10" s="9"/>
      <c r="MJ10" s="9"/>
      <c r="MS10" s="9"/>
      <c r="NB10" s="9"/>
      <c r="NK10" s="9"/>
      <c r="NT10" s="9"/>
      <c r="NU10">
        <v>0</v>
      </c>
      <c r="NV10" s="9"/>
      <c r="NW10">
        <v>0</v>
      </c>
      <c r="NX10" s="9"/>
      <c r="NY10">
        <v>990.26250000000164</v>
      </c>
      <c r="NZ10" s="9"/>
      <c r="OA10">
        <v>0</v>
      </c>
    </row>
    <row r="11" spans="1:391" ht="18">
      <c r="A11" s="84" t="s">
        <v>1647</v>
      </c>
      <c r="B11" s="46">
        <f>SUM(D11:AAJ11)</f>
        <v>57882.512499999881</v>
      </c>
      <c r="C11" s="42"/>
      <c r="D11" s="50">
        <v>117.77500000000001</v>
      </c>
      <c r="E11" s="50">
        <v>0</v>
      </c>
      <c r="F11" s="50">
        <v>0</v>
      </c>
      <c r="G11" s="50">
        <f>'Punten per wedstrijd'!E114</f>
        <v>545.1</v>
      </c>
      <c r="H11" s="468"/>
      <c r="I11" s="50">
        <v>32.400000000000034</v>
      </c>
      <c r="J11" s="50">
        <v>0</v>
      </c>
      <c r="K11" s="50">
        <v>0</v>
      </c>
      <c r="L11" s="50">
        <f>'Punten per wedstrijd'!E10</f>
        <v>109.9000000000002</v>
      </c>
      <c r="M11" s="468"/>
      <c r="N11" s="50">
        <v>114.15000000000003</v>
      </c>
      <c r="O11" s="50">
        <v>350.09999999999997</v>
      </c>
      <c r="P11" s="50">
        <v>568.64999999999975</v>
      </c>
      <c r="Q11" s="50">
        <f>'Punten per wedstrijd'!F114</f>
        <v>315.49999999999955</v>
      </c>
      <c r="R11" s="468"/>
      <c r="S11" s="456">
        <v>0</v>
      </c>
      <c r="T11" s="50">
        <v>111.45000000000005</v>
      </c>
      <c r="U11" s="505">
        <v>183.75</v>
      </c>
      <c r="V11" s="50">
        <f>'Punten per wedstrijd'!F10</f>
        <v>239.69999999999982</v>
      </c>
      <c r="W11" s="468"/>
      <c r="X11" s="50">
        <v>26.149999999999899</v>
      </c>
      <c r="Y11" s="50">
        <v>402.69999999999993</v>
      </c>
      <c r="Z11" s="50">
        <v>191.55000000000041</v>
      </c>
      <c r="AA11" s="50">
        <v>293.99999999999955</v>
      </c>
      <c r="AB11" s="468"/>
      <c r="AC11" s="50">
        <v>57.899999999999984</v>
      </c>
      <c r="AD11" s="50">
        <v>427.45000000000005</v>
      </c>
      <c r="AE11" s="50">
        <v>532.7249999999998</v>
      </c>
      <c r="AF11" s="50">
        <v>1043.5000000000005</v>
      </c>
      <c r="AG11" s="468"/>
      <c r="AH11" s="50">
        <v>202.1875</v>
      </c>
      <c r="AI11" s="50">
        <v>552.64999999999941</v>
      </c>
      <c r="AJ11" s="50">
        <v>855.37500000000136</v>
      </c>
      <c r="AK11" s="50">
        <v>697.99999999999864</v>
      </c>
      <c r="AL11" s="468"/>
      <c r="AM11" s="456">
        <v>114.5999999999998</v>
      </c>
      <c r="AN11" s="456">
        <v>260.39999999999918</v>
      </c>
      <c r="AO11" s="456">
        <v>264.90000000000055</v>
      </c>
      <c r="AP11" s="50">
        <v>660.99999999999818</v>
      </c>
      <c r="AQ11" s="468"/>
      <c r="AR11" s="50">
        <v>2.2750000000010004</v>
      </c>
      <c r="AS11" s="50">
        <v>167.24999999999909</v>
      </c>
      <c r="AT11" s="50">
        <v>292.34999999999945</v>
      </c>
      <c r="AU11" s="50">
        <v>49</v>
      </c>
      <c r="AV11" s="468"/>
      <c r="AW11" s="50">
        <v>0</v>
      </c>
      <c r="AX11" s="50">
        <v>308.39999999999964</v>
      </c>
      <c r="AY11" s="50">
        <v>878.84999999999877</v>
      </c>
      <c r="AZ11" s="50">
        <v>1085.3999999999978</v>
      </c>
      <c r="BA11" s="468"/>
      <c r="BB11" s="50">
        <v>0</v>
      </c>
      <c r="BC11" s="50">
        <v>147.44999999999936</v>
      </c>
      <c r="BD11" s="50">
        <v>119.09999999999945</v>
      </c>
      <c r="BE11" s="50">
        <v>503.6</v>
      </c>
      <c r="BF11" s="468"/>
      <c r="BG11" s="50">
        <v>21.425000000000637</v>
      </c>
      <c r="BH11" s="50">
        <v>89.25</v>
      </c>
      <c r="BI11" s="50">
        <v>229.72499999999923</v>
      </c>
      <c r="BJ11" s="50">
        <v>140</v>
      </c>
      <c r="BK11" s="468"/>
      <c r="BL11" s="50">
        <v>0</v>
      </c>
      <c r="BM11" s="50">
        <v>98.999999999999545</v>
      </c>
      <c r="BN11" s="50">
        <v>146.69999999999891</v>
      </c>
      <c r="BO11" s="50">
        <v>105.5</v>
      </c>
      <c r="BP11" s="468"/>
      <c r="BQ11" s="50">
        <v>60.325000000000728</v>
      </c>
      <c r="BR11" s="50">
        <v>231.75</v>
      </c>
      <c r="BS11" s="50">
        <v>155.25</v>
      </c>
      <c r="BT11" s="50">
        <v>504.99999999999909</v>
      </c>
      <c r="BU11" s="468"/>
      <c r="BV11" s="50">
        <v>0</v>
      </c>
      <c r="BW11" s="50">
        <v>530.85000000000082</v>
      </c>
      <c r="BX11" s="50">
        <v>551.10000000000014</v>
      </c>
      <c r="BY11" s="50">
        <v>620.99999999999818</v>
      </c>
      <c r="BZ11" s="468"/>
      <c r="CA11" s="50">
        <v>0</v>
      </c>
      <c r="CB11" s="50">
        <v>133.29999999999563</v>
      </c>
      <c r="CC11" s="50">
        <v>97.499999999998636</v>
      </c>
      <c r="CD11" s="50">
        <v>415.59999999999673</v>
      </c>
      <c r="CE11" s="468"/>
      <c r="CF11" s="50">
        <v>0</v>
      </c>
      <c r="CG11" s="50">
        <v>231.00000000000091</v>
      </c>
      <c r="CH11" s="50">
        <v>198.14999999999918</v>
      </c>
      <c r="CI11" s="50">
        <v>503.5</v>
      </c>
      <c r="CJ11" s="468"/>
      <c r="CK11" s="50">
        <v>42.175000000000182</v>
      </c>
      <c r="CL11" s="50">
        <v>311.85000000000127</v>
      </c>
      <c r="CM11" s="50">
        <v>154.42499999999973</v>
      </c>
      <c r="CN11" s="50">
        <v>385.8</v>
      </c>
      <c r="CO11" s="468"/>
      <c r="CP11" s="544">
        <v>167.11250000000064</v>
      </c>
      <c r="CQ11" s="544">
        <v>350.00000000000091</v>
      </c>
      <c r="CR11" s="544">
        <v>386.40000000000327</v>
      </c>
      <c r="CS11" s="50">
        <v>509.49999999999454</v>
      </c>
      <c r="CT11" s="468"/>
      <c r="CU11" s="50">
        <v>0</v>
      </c>
      <c r="CV11" s="50">
        <v>299.72500000000127</v>
      </c>
      <c r="CW11" s="50">
        <v>467.58750000000327</v>
      </c>
      <c r="CX11" s="50">
        <v>470.19999999999527</v>
      </c>
      <c r="CY11" s="468"/>
      <c r="CZ11" s="50">
        <v>0</v>
      </c>
      <c r="DA11" s="50">
        <v>70.749999999998181</v>
      </c>
      <c r="DB11" s="50">
        <v>183.22500000000628</v>
      </c>
      <c r="DC11" s="50">
        <v>130.5</v>
      </c>
      <c r="DD11" s="468"/>
      <c r="DE11" s="544">
        <v>483.650000000001</v>
      </c>
      <c r="DF11" s="544">
        <v>1303.7499999999991</v>
      </c>
      <c r="DG11" s="544">
        <v>1872.4499999999996</v>
      </c>
      <c r="DH11" s="583">
        <v>2660.0999999999949</v>
      </c>
      <c r="DI11" s="468"/>
      <c r="DJ11" s="50">
        <v>0</v>
      </c>
      <c r="DK11" s="50">
        <v>253.5</v>
      </c>
      <c r="DL11" s="50">
        <v>425.24999999999727</v>
      </c>
      <c r="DM11" s="50">
        <v>960.30000000000291</v>
      </c>
      <c r="DN11" s="468"/>
      <c r="DO11" s="50">
        <v>0</v>
      </c>
      <c r="DP11" s="50">
        <v>0</v>
      </c>
      <c r="DQ11" s="50">
        <v>615.82500000000027</v>
      </c>
      <c r="DR11" s="50">
        <v>619.90000000000509</v>
      </c>
      <c r="DS11" s="468"/>
      <c r="DT11" s="50">
        <v>0</v>
      </c>
      <c r="DU11" s="50">
        <v>1977.849999999999</v>
      </c>
      <c r="DV11" s="50">
        <v>2775.5999999999776</v>
      </c>
      <c r="DW11" s="50">
        <v>3990.9000000000015</v>
      </c>
      <c r="DX11" s="468"/>
      <c r="DY11" s="50">
        <v>0</v>
      </c>
      <c r="DZ11" s="50">
        <v>0</v>
      </c>
      <c r="EA11" s="50">
        <v>0</v>
      </c>
      <c r="EB11" s="50">
        <v>0</v>
      </c>
      <c r="EC11" s="468"/>
      <c r="ED11" s="50">
        <v>0</v>
      </c>
      <c r="EE11" s="50">
        <v>0</v>
      </c>
      <c r="EF11" s="50">
        <v>229.72499999999127</v>
      </c>
      <c r="EG11" s="50">
        <v>180</v>
      </c>
      <c r="EH11" s="468"/>
      <c r="EI11" s="50">
        <v>0</v>
      </c>
      <c r="EJ11" s="50">
        <v>245.04999999999995</v>
      </c>
      <c r="EK11" s="50">
        <v>118.79999999999018</v>
      </c>
      <c r="EL11" s="50">
        <v>500.299999999992</v>
      </c>
      <c r="EM11" s="468"/>
      <c r="EN11" s="50">
        <v>0</v>
      </c>
      <c r="EO11" s="50">
        <v>159.10000000000127</v>
      </c>
      <c r="EP11" s="50">
        <v>287.92499999999291</v>
      </c>
      <c r="EQ11" s="50">
        <v>0</v>
      </c>
      <c r="ER11" s="468"/>
      <c r="ES11" s="50">
        <v>0</v>
      </c>
      <c r="ET11" s="50">
        <v>0</v>
      </c>
      <c r="EU11" s="50">
        <v>0</v>
      </c>
      <c r="EV11" s="50">
        <v>296.20000000000437</v>
      </c>
      <c r="EW11" s="468"/>
      <c r="EX11" s="50">
        <v>0</v>
      </c>
      <c r="EY11" s="50">
        <v>1094.4500000000317</v>
      </c>
      <c r="EZ11" s="50">
        <v>2054.7749999999351</v>
      </c>
      <c r="FA11" s="50">
        <v>5873.5</v>
      </c>
      <c r="FB11" s="468"/>
      <c r="FC11" s="50">
        <v>0</v>
      </c>
      <c r="FD11" s="50">
        <v>71.049999999999727</v>
      </c>
      <c r="FE11" s="50">
        <v>153.74999999999454</v>
      </c>
      <c r="FF11" s="50">
        <v>257.50000000000364</v>
      </c>
      <c r="FG11" s="468"/>
      <c r="FH11" s="50">
        <v>0</v>
      </c>
      <c r="FI11" s="50">
        <v>0</v>
      </c>
      <c r="FJ11" s="50">
        <v>0</v>
      </c>
      <c r="FK11" s="50">
        <v>360.30000000000291</v>
      </c>
      <c r="FL11" s="468"/>
      <c r="FM11" s="50">
        <v>0</v>
      </c>
      <c r="FN11" s="50">
        <v>0</v>
      </c>
      <c r="FO11" s="50">
        <v>0</v>
      </c>
      <c r="FP11" s="50">
        <v>492.60000000000218</v>
      </c>
      <c r="FQ11" s="468"/>
      <c r="FR11" s="50">
        <v>0</v>
      </c>
      <c r="FS11" s="50">
        <v>0</v>
      </c>
      <c r="FT11" s="50">
        <v>0</v>
      </c>
      <c r="FU11" s="50">
        <v>0</v>
      </c>
      <c r="FV11" s="468"/>
      <c r="FW11" s="50">
        <v>0</v>
      </c>
      <c r="FX11" s="50">
        <v>52.275000000000091</v>
      </c>
      <c r="FY11" s="50">
        <v>472.87499999999454</v>
      </c>
      <c r="FZ11" s="50">
        <v>500</v>
      </c>
      <c r="GA11" s="468"/>
      <c r="GB11" s="50">
        <v>0</v>
      </c>
      <c r="GC11" s="50">
        <v>0</v>
      </c>
      <c r="GD11" s="50">
        <v>0</v>
      </c>
      <c r="GE11" s="50">
        <v>0</v>
      </c>
      <c r="GF11" s="468"/>
      <c r="GG11" s="50">
        <v>0</v>
      </c>
      <c r="GH11" s="50">
        <v>341.59999999999945</v>
      </c>
      <c r="GI11" s="50">
        <v>916.724999999994</v>
      </c>
      <c r="GJ11" s="50">
        <v>1421.1999999999935</v>
      </c>
      <c r="GK11" s="468"/>
      <c r="GL11" s="50">
        <v>0</v>
      </c>
      <c r="GM11" s="50">
        <v>150.75000000000364</v>
      </c>
      <c r="GN11" s="50">
        <v>211.87499999999181</v>
      </c>
      <c r="GO11" s="50">
        <v>444.50000000001091</v>
      </c>
      <c r="GP11" s="468"/>
      <c r="GV11" s="9"/>
      <c r="HE11" s="9"/>
      <c r="HN11" s="9"/>
      <c r="HW11" s="9"/>
      <c r="IF11" s="9"/>
      <c r="IO11" s="9"/>
      <c r="IX11" s="9"/>
      <c r="JG11" s="9"/>
      <c r="JP11" s="9"/>
      <c r="JY11" s="9"/>
      <c r="KH11" s="9"/>
      <c r="KQ11" s="9"/>
      <c r="KZ11" s="9"/>
      <c r="MA11" s="9"/>
      <c r="MJ11" s="9"/>
      <c r="MS11" s="9"/>
      <c r="NB11" s="9"/>
      <c r="NK11" s="9"/>
      <c r="NT11" s="9"/>
      <c r="NU11">
        <v>0</v>
      </c>
      <c r="NV11" s="9"/>
      <c r="NW11">
        <v>0</v>
      </c>
      <c r="NX11" s="9"/>
      <c r="NY11">
        <v>1234.1999999999935</v>
      </c>
      <c r="NZ11" s="9"/>
      <c r="OA11">
        <v>0</v>
      </c>
    </row>
    <row r="12" spans="1:391" s="39" customFormat="1" ht="18">
      <c r="A12" s="40" t="s">
        <v>3367</v>
      </c>
      <c r="B12" s="46">
        <f>SUM(D12:AAJ12)</f>
        <v>11133.199999999997</v>
      </c>
      <c r="C12" s="42"/>
      <c r="D12" s="50">
        <v>0</v>
      </c>
      <c r="E12" s="50">
        <v>0</v>
      </c>
      <c r="F12" s="50">
        <v>0</v>
      </c>
      <c r="G12" s="50">
        <f>'Punten per wedstrijd'!E115</f>
        <v>426.10000000000008</v>
      </c>
      <c r="H12" s="468"/>
      <c r="I12" s="50">
        <v>0</v>
      </c>
      <c r="J12" s="50">
        <v>0</v>
      </c>
      <c r="K12" s="50">
        <v>0</v>
      </c>
      <c r="L12" s="50">
        <f>'Punten per wedstrijd'!E11</f>
        <v>240.70000000000005</v>
      </c>
      <c r="M12" s="468"/>
      <c r="N12" s="50">
        <v>0</v>
      </c>
      <c r="O12" s="50">
        <v>0</v>
      </c>
      <c r="P12" s="50">
        <v>0</v>
      </c>
      <c r="Q12" s="50">
        <f>'Punten per wedstrijd'!F115</f>
        <v>470.5</v>
      </c>
      <c r="R12" s="468"/>
      <c r="S12" s="456">
        <v>0</v>
      </c>
      <c r="T12" s="50">
        <v>0</v>
      </c>
      <c r="U12" s="505">
        <v>0</v>
      </c>
      <c r="V12" s="50">
        <f>'Punten per wedstrijd'!F11</f>
        <v>160</v>
      </c>
      <c r="W12" s="468"/>
      <c r="X12" s="50">
        <v>0</v>
      </c>
      <c r="Y12" s="50">
        <v>0</v>
      </c>
      <c r="Z12" s="50">
        <v>0</v>
      </c>
      <c r="AA12" s="50">
        <v>211.50000000000045</v>
      </c>
      <c r="AB12" s="468"/>
      <c r="AC12" s="50">
        <v>0</v>
      </c>
      <c r="AD12" s="50">
        <v>0</v>
      </c>
      <c r="AE12" s="50">
        <v>0</v>
      </c>
      <c r="AF12" s="50">
        <v>792.50000000000045</v>
      </c>
      <c r="AG12" s="468"/>
      <c r="AH12" s="50">
        <v>0</v>
      </c>
      <c r="AI12" s="50">
        <v>0</v>
      </c>
      <c r="AJ12" s="50">
        <v>0</v>
      </c>
      <c r="AK12" s="50">
        <v>780.10000000000082</v>
      </c>
      <c r="AL12" s="468"/>
      <c r="AM12" s="456">
        <v>0</v>
      </c>
      <c r="AN12" s="456">
        <v>0</v>
      </c>
      <c r="AO12" s="456">
        <v>0</v>
      </c>
      <c r="AP12" s="50">
        <v>464.65000000000055</v>
      </c>
      <c r="AQ12" s="468"/>
      <c r="AR12" s="50">
        <v>0</v>
      </c>
      <c r="AS12" s="50">
        <v>0</v>
      </c>
      <c r="AT12" s="50">
        <v>0</v>
      </c>
      <c r="AU12" s="50">
        <v>116.00000000000001</v>
      </c>
      <c r="AV12" s="468"/>
      <c r="AW12" s="50">
        <v>0</v>
      </c>
      <c r="AX12" s="50">
        <v>0</v>
      </c>
      <c r="AY12" s="50">
        <v>0</v>
      </c>
      <c r="AZ12" s="50">
        <v>925.00000000000091</v>
      </c>
      <c r="BA12" s="468"/>
      <c r="BB12" s="50">
        <v>0</v>
      </c>
      <c r="BC12" s="50">
        <v>0</v>
      </c>
      <c r="BD12" s="50">
        <v>0</v>
      </c>
      <c r="BE12" s="50">
        <v>632.04999999999995</v>
      </c>
      <c r="BF12" s="468"/>
      <c r="BG12" s="50">
        <v>0</v>
      </c>
      <c r="BH12" s="50">
        <v>0</v>
      </c>
      <c r="BI12" s="50">
        <v>0</v>
      </c>
      <c r="BJ12" s="50">
        <v>183.4</v>
      </c>
      <c r="BK12" s="468"/>
      <c r="BL12" s="50">
        <v>0</v>
      </c>
      <c r="BM12" s="50">
        <v>0</v>
      </c>
      <c r="BN12" s="50">
        <v>0</v>
      </c>
      <c r="BO12" s="50">
        <v>86.5</v>
      </c>
      <c r="BP12" s="468"/>
      <c r="BQ12" s="50">
        <v>0</v>
      </c>
      <c r="BR12" s="50">
        <v>0</v>
      </c>
      <c r="BS12" s="50">
        <v>0</v>
      </c>
      <c r="BT12" s="50">
        <v>466.50000000000091</v>
      </c>
      <c r="BU12" s="468"/>
      <c r="BV12" s="50">
        <v>0</v>
      </c>
      <c r="BW12" s="50">
        <v>0</v>
      </c>
      <c r="BX12" s="50">
        <v>0</v>
      </c>
      <c r="BY12" s="50">
        <v>379.30000000000018</v>
      </c>
      <c r="BZ12" s="468"/>
      <c r="CA12" s="50">
        <v>0</v>
      </c>
      <c r="CB12" s="50">
        <v>0</v>
      </c>
      <c r="CC12" s="50">
        <v>0</v>
      </c>
      <c r="CD12" s="50">
        <v>264.50000000000182</v>
      </c>
      <c r="CE12" s="468"/>
      <c r="CF12" s="50">
        <v>0</v>
      </c>
      <c r="CG12" s="50">
        <v>0</v>
      </c>
      <c r="CH12" s="50">
        <v>0</v>
      </c>
      <c r="CI12" s="50">
        <v>381.49999999999818</v>
      </c>
      <c r="CJ12" s="468"/>
      <c r="CK12" s="50">
        <v>0</v>
      </c>
      <c r="CL12" s="50">
        <v>0</v>
      </c>
      <c r="CM12" s="50">
        <v>0</v>
      </c>
      <c r="CN12" s="50">
        <v>432.9</v>
      </c>
      <c r="CO12" s="468"/>
      <c r="CP12" s="544">
        <v>0</v>
      </c>
      <c r="CQ12" s="544">
        <v>0</v>
      </c>
      <c r="CR12" s="544">
        <v>0</v>
      </c>
      <c r="CS12" s="50">
        <v>364.09999999999673</v>
      </c>
      <c r="CT12" s="468"/>
      <c r="CU12" s="50">
        <v>0</v>
      </c>
      <c r="CV12" s="50">
        <v>0</v>
      </c>
      <c r="CW12" s="50">
        <v>0</v>
      </c>
      <c r="CX12" s="50">
        <v>568.79999999999563</v>
      </c>
      <c r="CY12" s="468"/>
      <c r="CZ12" s="50">
        <v>0</v>
      </c>
      <c r="DA12" s="50">
        <v>0</v>
      </c>
      <c r="DB12" s="50">
        <v>0</v>
      </c>
      <c r="DC12" s="50">
        <v>273</v>
      </c>
      <c r="DD12" s="468"/>
      <c r="DE12" s="544">
        <v>0</v>
      </c>
      <c r="DF12" s="544">
        <v>0</v>
      </c>
      <c r="DG12" s="544">
        <v>0</v>
      </c>
      <c r="DH12" s="583">
        <v>2513.6000000000022</v>
      </c>
      <c r="DI12" s="468"/>
      <c r="DJ12" s="50"/>
      <c r="DK12" s="50"/>
      <c r="DL12" s="50"/>
      <c r="DM12" s="50"/>
      <c r="DN12" s="468"/>
      <c r="DO12" s="50"/>
      <c r="DP12" s="50"/>
      <c r="DQ12" s="50"/>
      <c r="DR12" s="50"/>
      <c r="DS12" s="468"/>
      <c r="DT12" s="50"/>
      <c r="DU12" s="50"/>
      <c r="DV12" s="50"/>
      <c r="DW12" s="50"/>
      <c r="DX12" s="468"/>
      <c r="DY12" s="50"/>
      <c r="DZ12" s="50"/>
      <c r="EA12" s="50"/>
      <c r="EB12" s="50"/>
      <c r="EC12" s="468"/>
      <c r="ED12" s="50"/>
      <c r="EE12" s="50"/>
      <c r="EF12" s="50"/>
      <c r="EG12" s="50"/>
      <c r="EH12" s="468"/>
      <c r="EI12" s="50"/>
      <c r="EJ12" s="50"/>
      <c r="EK12" s="50"/>
      <c r="EL12" s="50"/>
      <c r="EM12" s="468"/>
      <c r="EN12" s="50"/>
      <c r="EO12" s="50"/>
      <c r="EP12" s="50"/>
      <c r="EQ12" s="50"/>
      <c r="ER12" s="468"/>
      <c r="ES12" s="50"/>
      <c r="ET12" s="50"/>
      <c r="EU12" s="50"/>
      <c r="EV12" s="50"/>
      <c r="EW12" s="468"/>
      <c r="EX12" s="50"/>
      <c r="EY12" s="50"/>
      <c r="EZ12" s="50"/>
      <c r="FA12" s="50"/>
      <c r="FB12" s="468"/>
      <c r="FC12" s="50"/>
      <c r="FD12" s="50"/>
      <c r="FE12" s="50"/>
      <c r="FF12" s="50"/>
      <c r="FG12" s="468"/>
      <c r="FH12" s="50"/>
      <c r="FI12" s="50"/>
      <c r="FJ12" s="50"/>
      <c r="FK12" s="50"/>
      <c r="FL12" s="468"/>
      <c r="FM12" s="50"/>
      <c r="FN12" s="50"/>
      <c r="FO12" s="50"/>
      <c r="FP12" s="50"/>
      <c r="FQ12" s="468"/>
      <c r="FR12" s="50"/>
      <c r="FS12" s="50"/>
      <c r="FT12" s="50"/>
      <c r="FU12" s="50"/>
      <c r="FV12" s="468"/>
      <c r="FW12" s="50"/>
      <c r="FX12" s="50"/>
      <c r="FY12" s="50"/>
      <c r="FZ12" s="50"/>
      <c r="GA12" s="468"/>
      <c r="GB12" s="50"/>
      <c r="GC12" s="50"/>
      <c r="GD12" s="50"/>
      <c r="GE12" s="50"/>
      <c r="GF12" s="468"/>
      <c r="GG12" s="50"/>
      <c r="GH12" s="50"/>
      <c r="GI12" s="50"/>
      <c r="GJ12" s="50"/>
      <c r="GK12" s="468"/>
      <c r="GL12" s="50"/>
      <c r="GM12" s="50"/>
      <c r="GN12" s="50"/>
      <c r="GO12" s="50"/>
      <c r="GP12" s="468"/>
      <c r="GV12" s="462"/>
      <c r="HE12" s="462"/>
      <c r="HN12" s="462"/>
      <c r="HW12" s="462"/>
      <c r="IF12" s="462"/>
      <c r="IO12" s="462"/>
      <c r="IX12" s="462"/>
      <c r="JG12" s="462"/>
      <c r="JP12" s="462"/>
      <c r="JY12" s="462"/>
      <c r="KH12" s="462"/>
      <c r="KQ12" s="462"/>
      <c r="KZ12" s="462"/>
      <c r="MA12" s="462"/>
      <c r="MJ12" s="462"/>
      <c r="MS12" s="462"/>
      <c r="NB12" s="462"/>
      <c r="NK12" s="462"/>
      <c r="NT12" s="462"/>
      <c r="NZ12" s="37"/>
    </row>
    <row r="13" spans="1:391" ht="18">
      <c r="A13" s="41" t="s">
        <v>1</v>
      </c>
      <c r="B13" s="46">
        <f>SUM(D13:AAJ13)</f>
        <v>40607.524999999965</v>
      </c>
      <c r="C13" s="42"/>
      <c r="D13" s="50">
        <v>73.674999999999997</v>
      </c>
      <c r="E13" s="50">
        <v>0</v>
      </c>
      <c r="F13" s="50">
        <v>0</v>
      </c>
      <c r="G13" s="50">
        <f>'Punten per wedstrijd'!E116</f>
        <v>192.9</v>
      </c>
      <c r="H13" s="468"/>
      <c r="I13" s="50">
        <v>77.624999999999972</v>
      </c>
      <c r="J13" s="50">
        <v>0</v>
      </c>
      <c r="K13" s="50">
        <v>0</v>
      </c>
      <c r="L13" s="50">
        <f>'Punten per wedstrijd'!E12</f>
        <v>3.9000000000000909</v>
      </c>
      <c r="M13" s="468"/>
      <c r="N13" s="50">
        <v>64.850000000000023</v>
      </c>
      <c r="O13" s="50">
        <v>348.625</v>
      </c>
      <c r="P13" s="50">
        <v>525</v>
      </c>
      <c r="Q13" s="50">
        <f>'Punten per wedstrijd'!F116</f>
        <v>447.19999999999959</v>
      </c>
      <c r="R13" s="468"/>
      <c r="S13" s="456">
        <v>75</v>
      </c>
      <c r="T13" s="50">
        <v>103.55000000000007</v>
      </c>
      <c r="U13" s="505">
        <v>235.20000000000044</v>
      </c>
      <c r="V13" s="50">
        <f>'Punten per wedstrijd'!F12</f>
        <v>127.49999999999977</v>
      </c>
      <c r="W13" s="468"/>
      <c r="X13" s="50">
        <v>70.625000000000114</v>
      </c>
      <c r="Y13" s="50">
        <v>313.25000000000011</v>
      </c>
      <c r="Z13" s="50">
        <v>152.55000000000058</v>
      </c>
      <c r="AA13" s="50">
        <v>61.499999999999318</v>
      </c>
      <c r="AB13" s="468"/>
      <c r="AC13" s="50">
        <v>106.82500000000003</v>
      </c>
      <c r="AD13" s="50">
        <v>212.02500000000009</v>
      </c>
      <c r="AE13" s="50">
        <v>239.77500000000003</v>
      </c>
      <c r="AF13" s="50">
        <v>396.30000000000018</v>
      </c>
      <c r="AG13" s="468"/>
      <c r="AH13" s="50">
        <v>156.20000000000005</v>
      </c>
      <c r="AI13" s="50">
        <v>443.94999999999982</v>
      </c>
      <c r="AJ13" s="50">
        <v>493.87499999999966</v>
      </c>
      <c r="AK13" s="50">
        <v>331.29999999999973</v>
      </c>
      <c r="AL13" s="468"/>
      <c r="AM13" s="456">
        <v>90.750000000000114</v>
      </c>
      <c r="AN13" s="456">
        <v>133.27499999999964</v>
      </c>
      <c r="AO13" s="456">
        <v>229.87499999999966</v>
      </c>
      <c r="AP13" s="50">
        <v>592.59999999999991</v>
      </c>
      <c r="AQ13" s="468"/>
      <c r="AR13" s="50">
        <v>0</v>
      </c>
      <c r="AS13" s="50">
        <v>138.6749999999995</v>
      </c>
      <c r="AT13" s="50">
        <v>39.374999999999659</v>
      </c>
      <c r="AU13" s="50">
        <v>205.29999999999998</v>
      </c>
      <c r="AV13" s="468"/>
      <c r="AW13" s="50">
        <v>0</v>
      </c>
      <c r="AX13" s="50">
        <v>212.94999999999982</v>
      </c>
      <c r="AY13" s="50">
        <v>191.62499999999966</v>
      </c>
      <c r="AZ13" s="50">
        <v>447.5</v>
      </c>
      <c r="BA13" s="468"/>
      <c r="BB13" s="50">
        <v>0</v>
      </c>
      <c r="BC13" s="50">
        <v>122.14999999999941</v>
      </c>
      <c r="BD13" s="50">
        <v>122.02499999999952</v>
      </c>
      <c r="BE13" s="50">
        <v>470</v>
      </c>
      <c r="BF13" s="468"/>
      <c r="BG13" s="50">
        <v>37.050000000000637</v>
      </c>
      <c r="BH13" s="50">
        <v>124.75000000000045</v>
      </c>
      <c r="BI13" s="50">
        <v>30.824999999999591</v>
      </c>
      <c r="BJ13" s="50">
        <v>485.5</v>
      </c>
      <c r="BK13" s="468"/>
      <c r="BL13" s="50">
        <v>0</v>
      </c>
      <c r="BM13" s="50">
        <v>93.399999999999636</v>
      </c>
      <c r="BN13" s="50">
        <v>382.12499999999932</v>
      </c>
      <c r="BO13" s="50">
        <v>381.8</v>
      </c>
      <c r="BP13" s="468"/>
      <c r="BQ13" s="50">
        <v>71.750000000000455</v>
      </c>
      <c r="BR13" s="50">
        <v>172.90000000000009</v>
      </c>
      <c r="BS13" s="50">
        <v>344.54999999999973</v>
      </c>
      <c r="BT13" s="50">
        <v>416</v>
      </c>
      <c r="BU13" s="468"/>
      <c r="BV13" s="50">
        <v>0</v>
      </c>
      <c r="BW13" s="50">
        <v>306.25</v>
      </c>
      <c r="BX13" s="50">
        <v>287.70000000000095</v>
      </c>
      <c r="BY13" s="50">
        <v>620.30000000000109</v>
      </c>
      <c r="BZ13" s="468"/>
      <c r="CA13" s="50">
        <v>0</v>
      </c>
      <c r="CB13" s="50">
        <v>88.950000000004366</v>
      </c>
      <c r="CC13" s="50">
        <v>122.8500000000015</v>
      </c>
      <c r="CD13" s="50">
        <v>637.50000000000182</v>
      </c>
      <c r="CE13" s="468"/>
      <c r="CF13" s="50">
        <v>0</v>
      </c>
      <c r="CG13" s="50">
        <v>169.04999999999973</v>
      </c>
      <c r="CH13" s="50">
        <v>259.64999999999986</v>
      </c>
      <c r="CI13" s="50">
        <v>64.700000000000728</v>
      </c>
      <c r="CJ13" s="468"/>
      <c r="CK13" s="50">
        <v>0</v>
      </c>
      <c r="CL13" s="50">
        <v>165.05000000000018</v>
      </c>
      <c r="CM13" s="50">
        <v>205.27500000000123</v>
      </c>
      <c r="CN13" s="50">
        <v>197.8</v>
      </c>
      <c r="CO13" s="468"/>
      <c r="CP13" s="544">
        <v>68.625000000000455</v>
      </c>
      <c r="CQ13" s="544">
        <v>295.09999999999991</v>
      </c>
      <c r="CR13" s="544">
        <v>48.375000000001364</v>
      </c>
      <c r="CS13" s="50">
        <v>196.10000000000127</v>
      </c>
      <c r="CT13" s="468"/>
      <c r="CU13" s="50">
        <v>0</v>
      </c>
      <c r="CV13" s="50">
        <v>27.449999999999818</v>
      </c>
      <c r="CW13" s="50">
        <v>313.87500000000136</v>
      </c>
      <c r="CX13" s="50">
        <v>360.90000000000236</v>
      </c>
      <c r="CY13" s="468"/>
      <c r="CZ13" s="50">
        <v>0</v>
      </c>
      <c r="DA13" s="50">
        <v>203.125</v>
      </c>
      <c r="DB13" s="50">
        <v>249.30000000000109</v>
      </c>
      <c r="DC13" s="50">
        <v>153</v>
      </c>
      <c r="DD13" s="468"/>
      <c r="DE13" s="544">
        <v>248.52499999999964</v>
      </c>
      <c r="DF13" s="544">
        <v>932.65000000000055</v>
      </c>
      <c r="DG13" s="544">
        <v>887.69999999999925</v>
      </c>
      <c r="DH13" s="583">
        <v>1649.2000000000025</v>
      </c>
      <c r="DI13" s="468"/>
      <c r="DJ13" s="50">
        <v>120.52500000000009</v>
      </c>
      <c r="DK13" s="50">
        <v>152.05000000000018</v>
      </c>
      <c r="DL13" s="50">
        <v>215.32500000000027</v>
      </c>
      <c r="DM13" s="50">
        <v>402.89999999999782</v>
      </c>
      <c r="DN13" s="468"/>
      <c r="DO13" s="50">
        <v>100.82499999999982</v>
      </c>
      <c r="DP13" s="50">
        <v>0</v>
      </c>
      <c r="DQ13" s="50">
        <v>474.82499999999618</v>
      </c>
      <c r="DR13" s="50">
        <v>312.89999999999782</v>
      </c>
      <c r="DS13" s="468"/>
      <c r="DT13" s="50">
        <v>640.09999999999854</v>
      </c>
      <c r="DU13" s="50">
        <v>1263.9499999999998</v>
      </c>
      <c r="DV13" s="50">
        <v>2058.4499999999252</v>
      </c>
      <c r="DW13" s="50">
        <v>3823.9999999999727</v>
      </c>
      <c r="DX13" s="468"/>
      <c r="DY13" s="50">
        <v>56.199999999998909</v>
      </c>
      <c r="DZ13" s="50">
        <v>0</v>
      </c>
      <c r="EA13" s="50">
        <v>0</v>
      </c>
      <c r="EB13" s="50">
        <v>0</v>
      </c>
      <c r="EC13" s="468"/>
      <c r="ED13" s="50">
        <v>92.174999999998363</v>
      </c>
      <c r="EE13" s="50">
        <v>0</v>
      </c>
      <c r="EF13" s="50">
        <v>152.25</v>
      </c>
      <c r="EG13" s="50">
        <v>273.30000000000109</v>
      </c>
      <c r="EH13" s="468"/>
      <c r="EI13" s="50">
        <v>1.7999999999988177</v>
      </c>
      <c r="EJ13" s="50">
        <v>221.70000000000005</v>
      </c>
      <c r="EK13" s="50">
        <v>311.47499999999945</v>
      </c>
      <c r="EL13" s="50">
        <v>49.399999999997817</v>
      </c>
      <c r="EM13" s="468"/>
      <c r="EN13" s="50">
        <v>97.624999999998636</v>
      </c>
      <c r="EO13" s="50">
        <v>137.10000000000036</v>
      </c>
      <c r="EP13" s="50">
        <v>174.90000000000055</v>
      </c>
      <c r="EQ13" s="50">
        <v>0</v>
      </c>
      <c r="ER13" s="468"/>
      <c r="ES13" s="50">
        <v>83.374999999998636</v>
      </c>
      <c r="ET13" s="50">
        <v>0</v>
      </c>
      <c r="EU13" s="50">
        <v>0</v>
      </c>
      <c r="EV13" s="50">
        <v>0</v>
      </c>
      <c r="EW13" s="468"/>
      <c r="EX13" s="50">
        <v>839.5</v>
      </c>
      <c r="EY13" s="50">
        <v>1215.1000000000067</v>
      </c>
      <c r="EZ13" s="50">
        <v>1938.0000000000464</v>
      </c>
      <c r="FA13" s="50">
        <v>806.4</v>
      </c>
      <c r="FB13" s="468"/>
      <c r="FC13" s="50">
        <v>70.074999999999818</v>
      </c>
      <c r="FD13" s="50">
        <v>16.199999999999818</v>
      </c>
      <c r="FE13" s="50">
        <v>169.87500000000136</v>
      </c>
      <c r="FF13" s="50">
        <v>38.999999999992724</v>
      </c>
      <c r="FG13" s="468"/>
      <c r="FH13" s="50">
        <v>131.875</v>
      </c>
      <c r="FI13" s="50">
        <v>0</v>
      </c>
      <c r="FJ13" s="50">
        <v>0</v>
      </c>
      <c r="FK13" s="50">
        <v>175.399999999996</v>
      </c>
      <c r="FL13" s="468"/>
      <c r="FM13" s="50">
        <v>138.07500000000164</v>
      </c>
      <c r="FN13" s="50">
        <v>0</v>
      </c>
      <c r="FO13" s="50">
        <v>0</v>
      </c>
      <c r="FP13" s="50">
        <v>395.89999999999236</v>
      </c>
      <c r="FQ13" s="468"/>
      <c r="FR13" s="50">
        <v>117.14999999999986</v>
      </c>
      <c r="FS13" s="50">
        <v>0</v>
      </c>
      <c r="FT13" s="50">
        <v>0</v>
      </c>
      <c r="FU13" s="50">
        <v>0</v>
      </c>
      <c r="FV13" s="468"/>
      <c r="FW13" s="50">
        <v>130.64999999999964</v>
      </c>
      <c r="FX13" s="50">
        <v>73.650000000000091</v>
      </c>
      <c r="FY13" s="50">
        <v>305.25000000000546</v>
      </c>
      <c r="FZ13" s="50">
        <v>345.39999999999782</v>
      </c>
      <c r="GA13" s="468"/>
      <c r="GB13" s="50">
        <v>24</v>
      </c>
      <c r="GC13" s="50">
        <v>0</v>
      </c>
      <c r="GD13" s="50">
        <v>0</v>
      </c>
      <c r="GE13" s="50">
        <v>0</v>
      </c>
      <c r="GF13" s="468"/>
      <c r="GG13" s="50">
        <v>133.17499999999836</v>
      </c>
      <c r="GH13" s="50">
        <v>352.60000000000127</v>
      </c>
      <c r="GI13" s="50">
        <v>515.77500000001419</v>
      </c>
      <c r="GJ13" s="50">
        <v>602.79999999999927</v>
      </c>
      <c r="GK13" s="468"/>
      <c r="GL13" s="50">
        <v>52.125</v>
      </c>
      <c r="GM13" s="50">
        <v>130.49999999999818</v>
      </c>
      <c r="GN13" s="50">
        <v>147.00000000001364</v>
      </c>
      <c r="GO13" s="50">
        <v>169.99999999999636</v>
      </c>
      <c r="GP13" s="468"/>
      <c r="GU13" s="18"/>
      <c r="GV13" s="9"/>
      <c r="HD13" s="18"/>
      <c r="HE13" s="9"/>
      <c r="HM13" s="18"/>
      <c r="HN13" s="9"/>
      <c r="HW13" s="9"/>
      <c r="IF13" s="9"/>
      <c r="IO13" s="9"/>
      <c r="IX13" s="9"/>
      <c r="JG13" s="9"/>
      <c r="JP13" s="9"/>
      <c r="JY13" s="9"/>
      <c r="KH13" s="9"/>
      <c r="KQ13" s="9"/>
      <c r="KZ13" s="9"/>
      <c r="MA13" s="9"/>
      <c r="MJ13" s="9"/>
      <c r="MS13" s="9"/>
      <c r="NB13" s="9"/>
      <c r="NK13" s="9"/>
      <c r="NT13" s="9"/>
      <c r="NU13">
        <v>0</v>
      </c>
      <c r="NV13" s="9"/>
      <c r="NW13">
        <v>0</v>
      </c>
      <c r="NX13" s="9"/>
      <c r="NY13">
        <v>805.94999999999891</v>
      </c>
      <c r="NZ13" s="9"/>
      <c r="OA13">
        <v>0</v>
      </c>
    </row>
    <row r="14" spans="1:391" ht="18">
      <c r="A14" s="84" t="s">
        <v>2023</v>
      </c>
      <c r="B14" s="46">
        <f>SUM(D14:AAJ14)</f>
        <v>30473.000000000029</v>
      </c>
      <c r="C14" s="42"/>
      <c r="D14" s="50">
        <v>0</v>
      </c>
      <c r="E14" s="50">
        <v>0</v>
      </c>
      <c r="F14" s="50">
        <v>0</v>
      </c>
      <c r="G14" s="50">
        <f>'Punten per wedstrijd'!E117</f>
        <v>554.59999999999991</v>
      </c>
      <c r="H14" s="468"/>
      <c r="I14" s="50">
        <v>0</v>
      </c>
      <c r="J14" s="50">
        <v>0</v>
      </c>
      <c r="K14" s="50">
        <v>0</v>
      </c>
      <c r="L14" s="50">
        <f>'Punten per wedstrijd'!E13</f>
        <v>240.69999999999993</v>
      </c>
      <c r="M14" s="468"/>
      <c r="N14" s="50">
        <v>0</v>
      </c>
      <c r="O14" s="50">
        <v>0</v>
      </c>
      <c r="P14" s="50">
        <v>576.375</v>
      </c>
      <c r="Q14" s="50">
        <f>'Punten per wedstrijd'!F117</f>
        <v>445.90000000000009</v>
      </c>
      <c r="R14" s="468"/>
      <c r="S14" s="456">
        <v>0</v>
      </c>
      <c r="T14" s="50">
        <v>0</v>
      </c>
      <c r="U14" s="505">
        <v>265.72500000000014</v>
      </c>
      <c r="V14" s="50">
        <f>'Punten per wedstrijd'!F13</f>
        <v>100.40000000000055</v>
      </c>
      <c r="W14" s="468"/>
      <c r="X14" s="50">
        <v>0</v>
      </c>
      <c r="Y14" s="50">
        <v>0</v>
      </c>
      <c r="Z14" s="50">
        <v>265.5</v>
      </c>
      <c r="AA14" s="50">
        <v>288.20000000000027</v>
      </c>
      <c r="AB14" s="468"/>
      <c r="AC14" s="50">
        <v>0</v>
      </c>
      <c r="AD14" s="50">
        <v>0</v>
      </c>
      <c r="AE14" s="50">
        <v>564.89999999999918</v>
      </c>
      <c r="AF14" s="50">
        <v>837.59999999999991</v>
      </c>
      <c r="AG14" s="468"/>
      <c r="AH14" s="50">
        <v>0</v>
      </c>
      <c r="AI14" s="50">
        <v>0</v>
      </c>
      <c r="AJ14" s="50">
        <v>593.69999999999959</v>
      </c>
      <c r="AK14" s="50">
        <v>939.80000000000018</v>
      </c>
      <c r="AL14" s="468"/>
      <c r="AM14" s="456">
        <v>0</v>
      </c>
      <c r="AN14" s="456">
        <v>0</v>
      </c>
      <c r="AO14" s="456">
        <v>221.02499999999918</v>
      </c>
      <c r="AP14" s="50">
        <v>746.10000000000036</v>
      </c>
      <c r="AQ14" s="468"/>
      <c r="AR14" s="50">
        <v>0</v>
      </c>
      <c r="AS14" s="50">
        <v>0</v>
      </c>
      <c r="AT14" s="50">
        <v>181.5</v>
      </c>
      <c r="AU14" s="50">
        <v>91</v>
      </c>
      <c r="AV14" s="468"/>
      <c r="AW14" s="50">
        <v>0</v>
      </c>
      <c r="AX14" s="50">
        <v>0</v>
      </c>
      <c r="AY14" s="50">
        <v>179.77500000000123</v>
      </c>
      <c r="AZ14" s="50">
        <v>843.40000000000146</v>
      </c>
      <c r="BA14" s="468"/>
      <c r="BB14" s="50">
        <v>0</v>
      </c>
      <c r="BC14" s="50">
        <v>0</v>
      </c>
      <c r="BD14" s="50">
        <v>358.57500000000164</v>
      </c>
      <c r="BE14" s="50">
        <v>723.2</v>
      </c>
      <c r="BF14" s="468"/>
      <c r="BG14" s="50">
        <v>0</v>
      </c>
      <c r="BH14" s="50">
        <v>0</v>
      </c>
      <c r="BI14" s="50">
        <v>238.20000000000232</v>
      </c>
      <c r="BJ14" s="50">
        <v>313.2</v>
      </c>
      <c r="BK14" s="468"/>
      <c r="BL14" s="50">
        <v>0</v>
      </c>
      <c r="BM14" s="50">
        <v>0</v>
      </c>
      <c r="BN14" s="50">
        <v>111.37500000000136</v>
      </c>
      <c r="BO14" s="50">
        <v>145.5</v>
      </c>
      <c r="BP14" s="468"/>
      <c r="BQ14" s="50">
        <v>0</v>
      </c>
      <c r="BR14" s="50">
        <v>0</v>
      </c>
      <c r="BS14" s="50">
        <v>253.12500000000205</v>
      </c>
      <c r="BT14" s="50">
        <v>685.30000000000109</v>
      </c>
      <c r="BU14" s="468"/>
      <c r="BV14" s="50">
        <v>0</v>
      </c>
      <c r="BW14" s="50">
        <v>0</v>
      </c>
      <c r="BX14" s="50">
        <v>592.05000000000177</v>
      </c>
      <c r="BY14" s="50">
        <v>280.99999999999818</v>
      </c>
      <c r="BZ14" s="468"/>
      <c r="CA14" s="50">
        <v>0</v>
      </c>
      <c r="CB14" s="50">
        <v>0</v>
      </c>
      <c r="CC14" s="50">
        <v>201.37500000000136</v>
      </c>
      <c r="CD14" s="50">
        <v>537.899999999996</v>
      </c>
      <c r="CE14" s="468"/>
      <c r="CF14" s="50">
        <v>0</v>
      </c>
      <c r="CG14" s="50">
        <v>0</v>
      </c>
      <c r="CH14" s="50">
        <v>97.800000000000409</v>
      </c>
      <c r="CI14" s="50">
        <v>414.69999999999891</v>
      </c>
      <c r="CJ14" s="468"/>
      <c r="CK14" s="50">
        <v>0</v>
      </c>
      <c r="CL14" s="50">
        <v>0</v>
      </c>
      <c r="CM14" s="50">
        <v>198.30000000000109</v>
      </c>
      <c r="CN14" s="50">
        <v>242.7</v>
      </c>
      <c r="CO14" s="468"/>
      <c r="CP14" s="544">
        <v>0</v>
      </c>
      <c r="CQ14" s="544">
        <v>0</v>
      </c>
      <c r="CR14" s="544">
        <v>317.47499999999809</v>
      </c>
      <c r="CS14" s="50">
        <v>383.19999999999709</v>
      </c>
      <c r="CT14" s="468"/>
      <c r="CU14" s="50">
        <v>0</v>
      </c>
      <c r="CV14" s="50">
        <v>0</v>
      </c>
      <c r="CW14" s="50">
        <v>403.12499999999864</v>
      </c>
      <c r="CX14" s="50">
        <v>477.59999999999673</v>
      </c>
      <c r="CY14" s="468"/>
      <c r="CZ14" s="50">
        <v>0</v>
      </c>
      <c r="DA14" s="50">
        <v>0</v>
      </c>
      <c r="DB14" s="50">
        <v>86.624999999998636</v>
      </c>
      <c r="DC14" s="50">
        <v>13.2</v>
      </c>
      <c r="DD14" s="468"/>
      <c r="DE14" s="544">
        <v>0</v>
      </c>
      <c r="DF14" s="544">
        <v>0</v>
      </c>
      <c r="DG14" s="544">
        <v>1392.6750000000004</v>
      </c>
      <c r="DH14" s="583">
        <v>3101.1999999999989</v>
      </c>
      <c r="DI14" s="468"/>
      <c r="DJ14" s="50">
        <v>0</v>
      </c>
      <c r="DK14" s="50">
        <v>0</v>
      </c>
      <c r="DL14" s="50">
        <v>0</v>
      </c>
      <c r="DM14" s="50">
        <v>463.70000000000073</v>
      </c>
      <c r="DN14" s="468"/>
      <c r="DO14" s="50">
        <v>0</v>
      </c>
      <c r="DP14" s="50">
        <v>0</v>
      </c>
      <c r="DQ14" s="50">
        <v>0</v>
      </c>
      <c r="DR14" s="50">
        <v>462.79999999999927</v>
      </c>
      <c r="DS14" s="468"/>
      <c r="DT14" s="50">
        <v>0</v>
      </c>
      <c r="DU14" s="50">
        <v>0</v>
      </c>
      <c r="DV14" s="50">
        <v>0</v>
      </c>
      <c r="DW14" s="50">
        <v>3417.6999999999989</v>
      </c>
      <c r="DX14" s="468"/>
      <c r="DY14" s="50">
        <v>0</v>
      </c>
      <c r="DZ14" s="50">
        <v>0</v>
      </c>
      <c r="EA14" s="50">
        <v>0</v>
      </c>
      <c r="EB14" s="50">
        <v>0</v>
      </c>
      <c r="EC14" s="468"/>
      <c r="ED14" s="50">
        <v>0</v>
      </c>
      <c r="EE14" s="50">
        <v>0</v>
      </c>
      <c r="EF14" s="50">
        <v>0</v>
      </c>
      <c r="EG14" s="50">
        <v>320.00000000000728</v>
      </c>
      <c r="EH14" s="468"/>
      <c r="EI14" s="50">
        <v>0</v>
      </c>
      <c r="EJ14" s="50">
        <v>0</v>
      </c>
      <c r="EK14" s="50">
        <v>0</v>
      </c>
      <c r="EL14" s="50">
        <v>252.50000000000364</v>
      </c>
      <c r="EM14" s="468"/>
      <c r="EN14" s="50">
        <v>0</v>
      </c>
      <c r="EO14" s="50">
        <v>0</v>
      </c>
      <c r="EP14" s="50">
        <v>0</v>
      </c>
      <c r="EQ14" s="50">
        <v>0</v>
      </c>
      <c r="ER14" s="468"/>
      <c r="ES14" s="50">
        <v>0</v>
      </c>
      <c r="ET14" s="50">
        <v>0</v>
      </c>
      <c r="EU14" s="50">
        <v>0</v>
      </c>
      <c r="EV14" s="50">
        <v>371.40000000000509</v>
      </c>
      <c r="EW14" s="468"/>
      <c r="EX14" s="50">
        <v>0</v>
      </c>
      <c r="EY14" s="50">
        <v>0</v>
      </c>
      <c r="EZ14" s="50">
        <v>0</v>
      </c>
      <c r="FA14" s="50">
        <v>3290.7000000000003</v>
      </c>
      <c r="FB14" s="468"/>
      <c r="FC14" s="50">
        <v>0</v>
      </c>
      <c r="FD14" s="50">
        <v>0</v>
      </c>
      <c r="FE14" s="50">
        <v>0</v>
      </c>
      <c r="FF14" s="50">
        <v>256.80000000000291</v>
      </c>
      <c r="FG14" s="468"/>
      <c r="FH14" s="50">
        <v>0</v>
      </c>
      <c r="FI14" s="50">
        <v>0</v>
      </c>
      <c r="FJ14" s="50">
        <v>0</v>
      </c>
      <c r="FK14" s="50">
        <v>166.00000000000364</v>
      </c>
      <c r="FL14" s="468"/>
      <c r="FM14" s="50">
        <v>0</v>
      </c>
      <c r="FN14" s="50">
        <v>0</v>
      </c>
      <c r="FO14" s="50">
        <v>0</v>
      </c>
      <c r="FP14" s="50">
        <v>389.69999999999709</v>
      </c>
      <c r="FQ14" s="468"/>
      <c r="FR14" s="50">
        <v>0</v>
      </c>
      <c r="FS14" s="50">
        <v>0</v>
      </c>
      <c r="FT14" s="50">
        <v>0</v>
      </c>
      <c r="FU14" s="50">
        <v>0</v>
      </c>
      <c r="FV14" s="468"/>
      <c r="FW14" s="50">
        <v>0</v>
      </c>
      <c r="FX14" s="50">
        <v>0</v>
      </c>
      <c r="FY14" s="50">
        <v>0</v>
      </c>
      <c r="FZ14" s="50">
        <v>465.5</v>
      </c>
      <c r="GA14" s="468"/>
      <c r="GB14" s="50">
        <v>0</v>
      </c>
      <c r="GC14" s="50">
        <v>0</v>
      </c>
      <c r="GD14" s="50">
        <v>0</v>
      </c>
      <c r="GE14" s="50">
        <v>0</v>
      </c>
      <c r="GF14" s="468"/>
      <c r="GG14" s="50">
        <v>0</v>
      </c>
      <c r="GH14" s="50">
        <v>0</v>
      </c>
      <c r="GI14" s="50">
        <v>0</v>
      </c>
      <c r="GJ14" s="50">
        <v>929.1000000000131</v>
      </c>
      <c r="GK14" s="468"/>
      <c r="GL14" s="50">
        <v>0</v>
      </c>
      <c r="GM14" s="50">
        <v>0</v>
      </c>
      <c r="GN14" s="50">
        <v>0</v>
      </c>
      <c r="GO14" s="50">
        <v>181.5</v>
      </c>
      <c r="GP14" s="468"/>
      <c r="GV14" s="9"/>
      <c r="HE14" s="9"/>
      <c r="HN14" s="9"/>
      <c r="HW14" s="9"/>
      <c r="IF14" s="9"/>
      <c r="IO14" s="9"/>
      <c r="IX14" s="9"/>
      <c r="JG14" s="9"/>
      <c r="JP14" s="9"/>
      <c r="JY14" s="9"/>
      <c r="KH14" s="9"/>
      <c r="KQ14" s="9"/>
      <c r="KZ14" s="9"/>
      <c r="MA14" s="9"/>
      <c r="MJ14" s="9"/>
      <c r="MS14" s="9"/>
      <c r="NB14" s="9"/>
      <c r="NK14" s="9"/>
      <c r="NT14" s="9"/>
      <c r="NU14">
        <v>0</v>
      </c>
      <c r="NV14" s="9"/>
      <c r="NW14">
        <v>0</v>
      </c>
      <c r="NX14" s="9"/>
      <c r="NY14" s="21">
        <v>0</v>
      </c>
      <c r="NZ14" s="9"/>
      <c r="OA14">
        <v>0</v>
      </c>
    </row>
    <row r="15" spans="1:391" s="39" customFormat="1" ht="18">
      <c r="A15" s="41" t="s">
        <v>3386</v>
      </c>
      <c r="B15" s="46">
        <f>SUM(D15:AAJ15)</f>
        <v>11689.599999999995</v>
      </c>
      <c r="C15" s="42"/>
      <c r="D15" s="50">
        <v>0</v>
      </c>
      <c r="E15" s="50">
        <v>0</v>
      </c>
      <c r="F15" s="50">
        <v>0</v>
      </c>
      <c r="G15" s="50">
        <f>'Punten per wedstrijd'!E118</f>
        <v>599.40000000000009</v>
      </c>
      <c r="H15" s="468"/>
      <c r="I15" s="50">
        <v>0</v>
      </c>
      <c r="J15" s="50">
        <v>0</v>
      </c>
      <c r="K15" s="50">
        <v>0</v>
      </c>
      <c r="L15" s="50">
        <f>'Punten per wedstrijd'!E14</f>
        <v>157.10000000000014</v>
      </c>
      <c r="M15" s="468"/>
      <c r="N15" s="50">
        <v>0</v>
      </c>
      <c r="O15" s="50">
        <v>0</v>
      </c>
      <c r="P15" s="50">
        <v>0</v>
      </c>
      <c r="Q15" s="50">
        <f>'Punten per wedstrijd'!F118</f>
        <v>770.69999999999982</v>
      </c>
      <c r="R15" s="468"/>
      <c r="S15" s="456">
        <v>0</v>
      </c>
      <c r="T15" s="50">
        <v>0</v>
      </c>
      <c r="U15" s="505">
        <v>0</v>
      </c>
      <c r="V15" s="50">
        <f>'Punten per wedstrijd'!F14</f>
        <v>361.29999999999973</v>
      </c>
      <c r="W15" s="468"/>
      <c r="X15" s="50">
        <v>0</v>
      </c>
      <c r="Y15" s="50">
        <v>0</v>
      </c>
      <c r="Z15" s="50">
        <v>0</v>
      </c>
      <c r="AA15" s="50">
        <v>239.69999999999982</v>
      </c>
      <c r="AB15" s="468"/>
      <c r="AC15" s="50">
        <v>0</v>
      </c>
      <c r="AD15" s="50">
        <v>0</v>
      </c>
      <c r="AE15" s="50">
        <v>0</v>
      </c>
      <c r="AF15" s="50">
        <v>880.79999999999973</v>
      </c>
      <c r="AG15" s="468"/>
      <c r="AH15" s="50">
        <v>0</v>
      </c>
      <c r="AI15" s="50">
        <v>0</v>
      </c>
      <c r="AJ15" s="50">
        <v>0</v>
      </c>
      <c r="AK15" s="50">
        <v>822.79999999999927</v>
      </c>
      <c r="AL15" s="468"/>
      <c r="AM15" s="456">
        <v>0</v>
      </c>
      <c r="AN15" s="456">
        <v>0</v>
      </c>
      <c r="AO15" s="456">
        <v>0</v>
      </c>
      <c r="AP15" s="50">
        <v>562.29999999999836</v>
      </c>
      <c r="AQ15" s="468"/>
      <c r="AR15" s="50">
        <v>0</v>
      </c>
      <c r="AS15" s="50">
        <v>0</v>
      </c>
      <c r="AT15" s="50">
        <v>0</v>
      </c>
      <c r="AU15" s="50">
        <v>453.5</v>
      </c>
      <c r="AV15" s="468"/>
      <c r="AW15" s="50">
        <v>0</v>
      </c>
      <c r="AX15" s="50">
        <v>0</v>
      </c>
      <c r="AY15" s="50">
        <v>0</v>
      </c>
      <c r="AZ15" s="50">
        <v>943.99999999999818</v>
      </c>
      <c r="BA15" s="468"/>
      <c r="BB15" s="50">
        <v>0</v>
      </c>
      <c r="BC15" s="50">
        <v>0</v>
      </c>
      <c r="BD15" s="50">
        <v>0</v>
      </c>
      <c r="BE15" s="50">
        <v>399.5</v>
      </c>
      <c r="BF15" s="468"/>
      <c r="BG15" s="50">
        <v>0</v>
      </c>
      <c r="BH15" s="50">
        <v>0</v>
      </c>
      <c r="BI15" s="50">
        <v>0</v>
      </c>
      <c r="BJ15" s="50">
        <v>274.2</v>
      </c>
      <c r="BK15" s="468"/>
      <c r="BL15" s="50">
        <v>0</v>
      </c>
      <c r="BM15" s="50">
        <v>0</v>
      </c>
      <c r="BN15" s="50">
        <v>0</v>
      </c>
      <c r="BO15" s="50">
        <v>322.2</v>
      </c>
      <c r="BP15" s="468"/>
      <c r="BQ15" s="50">
        <v>0</v>
      </c>
      <c r="BR15" s="50">
        <v>0</v>
      </c>
      <c r="BS15" s="50">
        <v>0</v>
      </c>
      <c r="BT15" s="50">
        <v>358.10000000000036</v>
      </c>
      <c r="BU15" s="468"/>
      <c r="BV15" s="50">
        <v>0</v>
      </c>
      <c r="BW15" s="50">
        <v>0</v>
      </c>
      <c r="BX15" s="50">
        <v>0</v>
      </c>
      <c r="BY15" s="50">
        <v>527.20000000000073</v>
      </c>
      <c r="BZ15" s="468"/>
      <c r="CA15" s="50">
        <v>0</v>
      </c>
      <c r="CB15" s="50">
        <v>0</v>
      </c>
      <c r="CC15" s="50">
        <v>0</v>
      </c>
      <c r="CD15" s="50">
        <v>445.39999999999964</v>
      </c>
      <c r="CE15" s="468"/>
      <c r="CF15" s="50">
        <v>0</v>
      </c>
      <c r="CG15" s="50">
        <v>0</v>
      </c>
      <c r="CH15" s="50">
        <v>0</v>
      </c>
      <c r="CI15" s="50">
        <v>292.59999999999854</v>
      </c>
      <c r="CJ15" s="468"/>
      <c r="CK15" s="50">
        <v>0</v>
      </c>
      <c r="CL15" s="50">
        <v>0</v>
      </c>
      <c r="CM15" s="50">
        <v>0</v>
      </c>
      <c r="CN15" s="50">
        <v>352.1</v>
      </c>
      <c r="CO15" s="468"/>
      <c r="CP15" s="544">
        <v>0</v>
      </c>
      <c r="CQ15" s="544">
        <v>0</v>
      </c>
      <c r="CR15" s="544">
        <v>0</v>
      </c>
      <c r="CS15" s="50">
        <v>365.70000000000255</v>
      </c>
      <c r="CT15" s="468"/>
      <c r="CU15" s="50">
        <v>0</v>
      </c>
      <c r="CV15" s="50">
        <v>0</v>
      </c>
      <c r="CW15" s="50">
        <v>0</v>
      </c>
      <c r="CX15" s="50">
        <v>533</v>
      </c>
      <c r="CY15" s="468"/>
      <c r="CZ15" s="50">
        <v>0</v>
      </c>
      <c r="DA15" s="50">
        <v>0</v>
      </c>
      <c r="DB15" s="50">
        <v>0</v>
      </c>
      <c r="DC15" s="50">
        <v>60.4</v>
      </c>
      <c r="DD15" s="468"/>
      <c r="DE15" s="544">
        <v>0</v>
      </c>
      <c r="DF15" s="544">
        <v>0</v>
      </c>
      <c r="DG15" s="544">
        <v>0</v>
      </c>
      <c r="DH15" s="583">
        <v>1967.5999999999985</v>
      </c>
      <c r="DI15" s="468"/>
      <c r="DJ15" s="50"/>
      <c r="DK15" s="50"/>
      <c r="DL15" s="50"/>
      <c r="DM15" s="50"/>
      <c r="DN15" s="468"/>
      <c r="DO15" s="50"/>
      <c r="DP15" s="50"/>
      <c r="DQ15" s="50"/>
      <c r="DR15" s="50"/>
      <c r="DS15" s="468"/>
      <c r="DT15" s="50"/>
      <c r="DU15" s="50"/>
      <c r="DV15" s="50"/>
      <c r="DW15" s="50"/>
      <c r="DX15" s="468"/>
      <c r="DY15" s="50"/>
      <c r="DZ15" s="50"/>
      <c r="EA15" s="50"/>
      <c r="EB15" s="50"/>
      <c r="EC15" s="468"/>
      <c r="ED15" s="50"/>
      <c r="EE15" s="50"/>
      <c r="EF15" s="50"/>
      <c r="EG15" s="50"/>
      <c r="EH15" s="468"/>
      <c r="EI15" s="50"/>
      <c r="EJ15" s="50"/>
      <c r="EK15" s="50"/>
      <c r="EL15" s="50"/>
      <c r="EM15" s="468"/>
      <c r="EN15" s="50"/>
      <c r="EO15" s="50"/>
      <c r="EP15" s="50"/>
      <c r="EQ15" s="50"/>
      <c r="ER15" s="468"/>
      <c r="ES15" s="50"/>
      <c r="ET15" s="50"/>
      <c r="EU15" s="50"/>
      <c r="EV15" s="50"/>
      <c r="EW15" s="468"/>
      <c r="EX15" s="50"/>
      <c r="EY15" s="50"/>
      <c r="EZ15" s="50"/>
      <c r="FA15" s="50"/>
      <c r="FB15" s="468"/>
      <c r="FC15" s="50"/>
      <c r="FD15" s="50"/>
      <c r="FE15" s="50"/>
      <c r="FF15" s="50"/>
      <c r="FG15" s="468"/>
      <c r="FH15" s="50"/>
      <c r="FI15" s="50"/>
      <c r="FJ15" s="50"/>
      <c r="FK15" s="50"/>
      <c r="FL15" s="468"/>
      <c r="FM15" s="50"/>
      <c r="FN15" s="50"/>
      <c r="FO15" s="50"/>
      <c r="FP15" s="50"/>
      <c r="FQ15" s="468"/>
      <c r="FR15" s="50"/>
      <c r="FS15" s="50"/>
      <c r="FT15" s="50"/>
      <c r="FU15" s="50"/>
      <c r="FV15" s="468"/>
      <c r="FW15" s="50"/>
      <c r="FX15" s="50"/>
      <c r="FY15" s="50"/>
      <c r="FZ15" s="50"/>
      <c r="GA15" s="468"/>
      <c r="GB15" s="50"/>
      <c r="GC15" s="50"/>
      <c r="GD15" s="50"/>
      <c r="GE15" s="50"/>
      <c r="GF15" s="468"/>
      <c r="GG15" s="50"/>
      <c r="GH15" s="50"/>
      <c r="GI15" s="50"/>
      <c r="GJ15" s="50"/>
      <c r="GK15" s="468"/>
      <c r="GL15" s="50"/>
      <c r="GM15" s="50"/>
      <c r="GN15" s="50"/>
      <c r="GO15" s="50"/>
      <c r="GP15" s="468"/>
      <c r="GU15" s="143"/>
      <c r="GV15" s="462"/>
      <c r="HD15" s="143"/>
      <c r="HE15" s="462"/>
      <c r="HM15" s="143"/>
      <c r="HN15" s="462"/>
      <c r="HW15" s="462"/>
      <c r="IF15" s="462"/>
      <c r="IO15" s="462"/>
      <c r="IX15" s="462"/>
      <c r="JG15" s="462"/>
      <c r="JP15" s="462"/>
      <c r="JY15" s="462"/>
      <c r="KH15" s="462"/>
      <c r="KQ15" s="462"/>
      <c r="KZ15" s="462"/>
      <c r="MA15" s="462"/>
      <c r="MJ15" s="462"/>
      <c r="MS15" s="462"/>
      <c r="NB15" s="462"/>
      <c r="NK15" s="462"/>
      <c r="NT15" s="462"/>
      <c r="NZ15" s="37"/>
    </row>
    <row r="16" spans="1:391" ht="18">
      <c r="A16" s="84" t="s">
        <v>1653</v>
      </c>
      <c r="B16" s="46">
        <f>SUM(D16:AAJ16)</f>
        <v>52327.837499999958</v>
      </c>
      <c r="C16" s="42"/>
      <c r="D16" s="50">
        <v>85.275000000000006</v>
      </c>
      <c r="E16" s="50">
        <v>0</v>
      </c>
      <c r="F16" s="50">
        <v>0</v>
      </c>
      <c r="G16" s="50">
        <f>'Punten per wedstrijd'!E119</f>
        <v>447.1</v>
      </c>
      <c r="H16" s="468"/>
      <c r="I16" s="50">
        <v>46.25</v>
      </c>
      <c r="J16" s="50">
        <v>0</v>
      </c>
      <c r="K16" s="50">
        <v>0</v>
      </c>
      <c r="L16" s="50">
        <f>'Punten per wedstrijd'!E15</f>
        <v>82.499999999999886</v>
      </c>
      <c r="M16" s="468"/>
      <c r="N16" s="50">
        <v>95.750000000000114</v>
      </c>
      <c r="O16" s="50">
        <v>400.84999999999991</v>
      </c>
      <c r="P16" s="50">
        <v>396.48749999999995</v>
      </c>
      <c r="Q16" s="50">
        <f>'Punten per wedstrijd'!F119</f>
        <v>536.79999999999927</v>
      </c>
      <c r="R16" s="468"/>
      <c r="S16" s="456">
        <v>74.625000000000114</v>
      </c>
      <c r="T16" s="50">
        <v>60.799999999999955</v>
      </c>
      <c r="U16" s="505">
        <v>218.10000000000048</v>
      </c>
      <c r="V16" s="50">
        <f>'Punten per wedstrijd'!F15</f>
        <v>426.39999999999941</v>
      </c>
      <c r="W16" s="468"/>
      <c r="X16" s="50">
        <v>1.1250000000001137</v>
      </c>
      <c r="Y16" s="50">
        <v>378.09999999999968</v>
      </c>
      <c r="Z16" s="50">
        <v>285.37500000000085</v>
      </c>
      <c r="AA16" s="50">
        <v>207</v>
      </c>
      <c r="AB16" s="468"/>
      <c r="AC16" s="50">
        <v>159.625</v>
      </c>
      <c r="AD16" s="50">
        <v>223.74999999999957</v>
      </c>
      <c r="AE16" s="50">
        <v>412.50000000000102</v>
      </c>
      <c r="AF16" s="50">
        <v>867.20000000000027</v>
      </c>
      <c r="AG16" s="468"/>
      <c r="AH16" s="50">
        <v>70.374999999999318</v>
      </c>
      <c r="AI16" s="50">
        <v>653.84999999999968</v>
      </c>
      <c r="AJ16" s="50">
        <v>784.50000000000136</v>
      </c>
      <c r="AK16" s="50">
        <v>616.39999999999964</v>
      </c>
      <c r="AL16" s="468"/>
      <c r="AM16" s="456">
        <v>75.650000000000091</v>
      </c>
      <c r="AN16" s="456">
        <v>198.14999999999964</v>
      </c>
      <c r="AO16" s="456">
        <v>289.80000000000041</v>
      </c>
      <c r="AP16" s="50">
        <v>623.25000000000182</v>
      </c>
      <c r="AQ16" s="468"/>
      <c r="AR16" s="50">
        <v>56.799999999998818</v>
      </c>
      <c r="AS16" s="50">
        <v>208.04999999999973</v>
      </c>
      <c r="AT16" s="50">
        <v>429.52499999999986</v>
      </c>
      <c r="AU16" s="50">
        <v>339.2</v>
      </c>
      <c r="AV16" s="468"/>
      <c r="AW16" s="50">
        <v>0</v>
      </c>
      <c r="AX16" s="50">
        <v>179.19999999999936</v>
      </c>
      <c r="AY16" s="50">
        <v>40.875</v>
      </c>
      <c r="AZ16" s="50">
        <v>856.20000000000164</v>
      </c>
      <c r="BA16" s="468"/>
      <c r="BB16" s="50">
        <v>0</v>
      </c>
      <c r="BC16" s="50">
        <v>80.049999999999727</v>
      </c>
      <c r="BD16" s="50">
        <v>224.69999999999959</v>
      </c>
      <c r="BE16" s="50">
        <v>487.05</v>
      </c>
      <c r="BF16" s="468"/>
      <c r="BG16" s="50">
        <v>31.249999999999091</v>
      </c>
      <c r="BH16" s="50">
        <v>89.999999999999545</v>
      </c>
      <c r="BI16" s="50">
        <v>264.97499999999945</v>
      </c>
      <c r="BJ16" s="50">
        <v>588.69999999999993</v>
      </c>
      <c r="BK16" s="468"/>
      <c r="BL16" s="50">
        <v>0</v>
      </c>
      <c r="BM16" s="50">
        <v>56.999999999999545</v>
      </c>
      <c r="BN16" s="50">
        <v>234.89999999999918</v>
      </c>
      <c r="BO16" s="50">
        <v>430.7</v>
      </c>
      <c r="BP16" s="468"/>
      <c r="BQ16" s="50">
        <v>1.7499999999990905</v>
      </c>
      <c r="BR16" s="50">
        <v>152.39999999999918</v>
      </c>
      <c r="BS16" s="50">
        <v>203.84999999999945</v>
      </c>
      <c r="BT16" s="50">
        <v>761.30000000000291</v>
      </c>
      <c r="BU16" s="468"/>
      <c r="BV16" s="50">
        <v>0</v>
      </c>
      <c r="BW16" s="50">
        <v>462.14999999999964</v>
      </c>
      <c r="BX16" s="50">
        <v>535.87499999999795</v>
      </c>
      <c r="BY16" s="50">
        <v>291.50000000000546</v>
      </c>
      <c r="BZ16" s="468"/>
      <c r="CA16" s="50">
        <v>0</v>
      </c>
      <c r="CB16" s="50">
        <v>94.849999999998545</v>
      </c>
      <c r="CC16" s="50">
        <v>239.62499999999795</v>
      </c>
      <c r="CD16" s="50">
        <v>467.00000000000546</v>
      </c>
      <c r="CE16" s="468"/>
      <c r="CF16" s="50">
        <v>0</v>
      </c>
      <c r="CG16" s="50">
        <v>196.24999999999909</v>
      </c>
      <c r="CH16" s="50">
        <v>133.94999999999823</v>
      </c>
      <c r="CI16" s="50">
        <v>325.50000000000546</v>
      </c>
      <c r="CJ16" s="468"/>
      <c r="CK16" s="50">
        <v>0</v>
      </c>
      <c r="CL16" s="50">
        <v>241.80000000000018</v>
      </c>
      <c r="CM16" s="50">
        <v>100.79999999999836</v>
      </c>
      <c r="CN16" s="50">
        <v>214.50000000000003</v>
      </c>
      <c r="CO16" s="468"/>
      <c r="CP16" s="544">
        <v>81.899999999999181</v>
      </c>
      <c r="CQ16" s="544">
        <v>245.90000000000055</v>
      </c>
      <c r="CR16" s="544">
        <v>321.97499999999741</v>
      </c>
      <c r="CS16" s="50">
        <v>307.100000000004</v>
      </c>
      <c r="CT16" s="468"/>
      <c r="CU16" s="50">
        <v>0</v>
      </c>
      <c r="CV16" s="50">
        <v>196.40000000000146</v>
      </c>
      <c r="CW16" s="50">
        <v>187.64999999999918</v>
      </c>
      <c r="CX16" s="50">
        <v>541.20000000000437</v>
      </c>
      <c r="CY16" s="468"/>
      <c r="CZ16" s="50">
        <v>0</v>
      </c>
      <c r="DA16" s="50">
        <v>39.000000000003638</v>
      </c>
      <c r="DB16" s="50">
        <v>155.24999999999864</v>
      </c>
      <c r="DC16" s="50">
        <v>42</v>
      </c>
      <c r="DD16" s="468"/>
      <c r="DE16" s="544">
        <v>484.07499999999936</v>
      </c>
      <c r="DF16" s="544">
        <v>1533.1000000000004</v>
      </c>
      <c r="DG16" s="544">
        <v>1177.2000000000007</v>
      </c>
      <c r="DH16" s="583">
        <v>2312.6000000000095</v>
      </c>
      <c r="DI16" s="468"/>
      <c r="DJ16" s="50">
        <v>0</v>
      </c>
      <c r="DK16" s="50">
        <v>297.59999999999945</v>
      </c>
      <c r="DL16" s="50">
        <v>420.75000000000136</v>
      </c>
      <c r="DM16" s="50">
        <v>865.35000000000218</v>
      </c>
      <c r="DN16" s="468"/>
      <c r="DO16" s="50">
        <v>0</v>
      </c>
      <c r="DP16" s="50">
        <v>0</v>
      </c>
      <c r="DQ16" s="50">
        <v>430.64999999999782</v>
      </c>
      <c r="DR16" s="50">
        <v>549</v>
      </c>
      <c r="DS16" s="468"/>
      <c r="DT16" s="50">
        <v>0</v>
      </c>
      <c r="DU16" s="50">
        <v>1843.5999999999995</v>
      </c>
      <c r="DV16" s="50">
        <v>2954.1749999999656</v>
      </c>
      <c r="DW16" s="50">
        <v>4750.8999999999651</v>
      </c>
      <c r="DX16" s="468"/>
      <c r="DY16" s="50">
        <v>0</v>
      </c>
      <c r="DZ16" s="50">
        <v>0</v>
      </c>
      <c r="EA16" s="50">
        <v>0</v>
      </c>
      <c r="EB16" s="50">
        <v>0</v>
      </c>
      <c r="EC16" s="468"/>
      <c r="ED16" s="50">
        <v>0</v>
      </c>
      <c r="EE16" s="50">
        <v>0</v>
      </c>
      <c r="EF16" s="50">
        <v>267.75</v>
      </c>
      <c r="EG16" s="50">
        <v>318.799999999992</v>
      </c>
      <c r="EH16" s="468"/>
      <c r="EI16" s="50">
        <v>0</v>
      </c>
      <c r="EJ16" s="50">
        <v>165.15000000000009</v>
      </c>
      <c r="EK16" s="50">
        <v>314.70000000000437</v>
      </c>
      <c r="EL16" s="50">
        <v>268.90000000000146</v>
      </c>
      <c r="EM16" s="468"/>
      <c r="EN16" s="50">
        <v>0</v>
      </c>
      <c r="EO16" s="50">
        <v>149.04999999999927</v>
      </c>
      <c r="EP16" s="50">
        <v>188.92500000000382</v>
      </c>
      <c r="EQ16" s="50">
        <v>0</v>
      </c>
      <c r="ER16" s="468"/>
      <c r="ES16" s="50">
        <v>0</v>
      </c>
      <c r="ET16" s="50">
        <v>0</v>
      </c>
      <c r="EU16" s="50">
        <v>0</v>
      </c>
      <c r="EV16" s="50">
        <v>316.49999999999636</v>
      </c>
      <c r="EW16" s="468"/>
      <c r="EX16" s="50">
        <v>0</v>
      </c>
      <c r="EY16" s="50">
        <v>1318.7999999999674</v>
      </c>
      <c r="EZ16" s="50">
        <v>2030.7750000000333</v>
      </c>
      <c r="FA16" s="50">
        <v>3227.7</v>
      </c>
      <c r="FB16" s="468"/>
      <c r="FC16" s="50">
        <v>0</v>
      </c>
      <c r="FD16" s="50">
        <v>52.999999999998636</v>
      </c>
      <c r="FE16" s="50">
        <v>294.37500000000273</v>
      </c>
      <c r="FF16" s="50">
        <v>172.5</v>
      </c>
      <c r="FG16" s="468"/>
      <c r="FH16" s="50">
        <v>0</v>
      </c>
      <c r="FI16" s="50">
        <v>0</v>
      </c>
      <c r="FJ16" s="50">
        <v>0</v>
      </c>
      <c r="FK16" s="50">
        <v>126.70000000000073</v>
      </c>
      <c r="FL16" s="468"/>
      <c r="FM16" s="50">
        <v>0</v>
      </c>
      <c r="FN16" s="50">
        <v>0</v>
      </c>
      <c r="FO16" s="50">
        <v>0</v>
      </c>
      <c r="FP16" s="50">
        <v>513</v>
      </c>
      <c r="FQ16" s="468"/>
      <c r="FR16" s="50">
        <v>0</v>
      </c>
      <c r="FS16" s="50">
        <v>0</v>
      </c>
      <c r="FT16" s="50">
        <v>0</v>
      </c>
      <c r="FU16" s="50">
        <v>0</v>
      </c>
      <c r="FV16" s="468"/>
      <c r="FW16" s="50">
        <v>0</v>
      </c>
      <c r="FX16" s="50">
        <v>90.199999999999818</v>
      </c>
      <c r="FY16" s="50">
        <v>345.86250000000109</v>
      </c>
      <c r="FZ16" s="50">
        <v>361.40000000000873</v>
      </c>
      <c r="GA16" s="468"/>
      <c r="GB16" s="50">
        <v>0</v>
      </c>
      <c r="GC16" s="50">
        <v>0</v>
      </c>
      <c r="GD16" s="50">
        <v>0</v>
      </c>
      <c r="GE16" s="50">
        <v>0</v>
      </c>
      <c r="GF16" s="468"/>
      <c r="GG16" s="50">
        <v>0</v>
      </c>
      <c r="GH16" s="50">
        <v>415.29999999999836</v>
      </c>
      <c r="GI16" s="50">
        <v>930.59999999999945</v>
      </c>
      <c r="GJ16" s="50">
        <v>1200.9000000000101</v>
      </c>
      <c r="GK16" s="468"/>
      <c r="GL16" s="50">
        <v>0</v>
      </c>
      <c r="GM16" s="50">
        <v>138.24999999999636</v>
      </c>
      <c r="GN16" s="50">
        <v>200.0625</v>
      </c>
      <c r="GO16" s="50">
        <v>294.5</v>
      </c>
      <c r="GP16" s="468"/>
      <c r="GV16" s="9"/>
      <c r="HE16" s="9"/>
      <c r="HN16" s="9"/>
      <c r="HW16" s="9"/>
      <c r="IF16" s="9"/>
      <c r="IO16" s="9"/>
      <c r="IX16" s="9"/>
      <c r="JG16" s="9"/>
      <c r="JP16" s="9"/>
      <c r="JY16" s="9"/>
      <c r="KH16" s="9"/>
      <c r="KQ16" s="9"/>
      <c r="KZ16" s="9"/>
      <c r="MA16" s="9"/>
      <c r="MJ16" s="9"/>
      <c r="MS16" s="9"/>
      <c r="NB16" s="9"/>
      <c r="NK16" s="9"/>
      <c r="NT16" s="9"/>
      <c r="NU16">
        <v>0</v>
      </c>
      <c r="NV16" s="9"/>
      <c r="NW16">
        <v>0</v>
      </c>
      <c r="NX16" s="9"/>
      <c r="NY16">
        <v>1146.9000000000005</v>
      </c>
      <c r="NZ16" s="9"/>
      <c r="OA16">
        <v>0</v>
      </c>
    </row>
    <row r="17" spans="1:391" ht="18">
      <c r="A17" s="40" t="s">
        <v>771</v>
      </c>
      <c r="B17" s="46">
        <f>SUM(D17:AAJ17)</f>
        <v>48407.125000000175</v>
      </c>
      <c r="C17" s="42"/>
      <c r="D17" s="50">
        <v>109.65</v>
      </c>
      <c r="E17" s="50">
        <v>0</v>
      </c>
      <c r="F17" s="50">
        <v>0</v>
      </c>
      <c r="G17" s="50">
        <f>'Punten per wedstrijd'!E120</f>
        <v>134</v>
      </c>
      <c r="H17" s="468"/>
      <c r="I17" s="50">
        <v>46.199999999999989</v>
      </c>
      <c r="J17" s="50">
        <v>0</v>
      </c>
      <c r="K17" s="50">
        <v>0</v>
      </c>
      <c r="L17" s="50">
        <f>'Punten per wedstrijd'!E16</f>
        <v>210.50000000000006</v>
      </c>
      <c r="M17" s="468"/>
      <c r="N17" s="50">
        <v>62.599999999999966</v>
      </c>
      <c r="O17" s="50">
        <v>371.99999999999983</v>
      </c>
      <c r="P17" s="50">
        <v>387.67499999999995</v>
      </c>
      <c r="Q17" s="50">
        <f>'Punten per wedstrijd'!F120</f>
        <v>514.7999999999995</v>
      </c>
      <c r="R17" s="468"/>
      <c r="S17" s="456">
        <v>60.650000000000034</v>
      </c>
      <c r="T17" s="50">
        <v>93.699999999999932</v>
      </c>
      <c r="U17" s="505">
        <v>260.77499999999986</v>
      </c>
      <c r="V17" s="50">
        <f>'Punten per wedstrijd'!F16</f>
        <v>345.59999999999968</v>
      </c>
      <c r="W17" s="468"/>
      <c r="X17" s="50">
        <v>78.400000000000091</v>
      </c>
      <c r="Y17" s="50">
        <v>359.75000000000023</v>
      </c>
      <c r="Z17" s="50">
        <v>265.72500000000014</v>
      </c>
      <c r="AA17" s="50">
        <v>330.59999999999945</v>
      </c>
      <c r="AB17" s="468"/>
      <c r="AC17" s="50">
        <v>46.049999999999955</v>
      </c>
      <c r="AD17" s="50">
        <v>323.10000000000014</v>
      </c>
      <c r="AE17" s="50">
        <v>479.24999999999966</v>
      </c>
      <c r="AF17" s="50">
        <v>337.59999999999945</v>
      </c>
      <c r="AG17" s="468"/>
      <c r="AH17" s="50">
        <v>46.525000000000091</v>
      </c>
      <c r="AI17" s="50">
        <v>570.54999999999973</v>
      </c>
      <c r="AJ17" s="50">
        <v>612.44999999999959</v>
      </c>
      <c r="AK17" s="50">
        <v>652.40000000000055</v>
      </c>
      <c r="AL17" s="468"/>
      <c r="AM17" s="456">
        <v>112.65000000000009</v>
      </c>
      <c r="AN17" s="456">
        <v>271.09999999999945</v>
      </c>
      <c r="AO17" s="456">
        <v>226.64999999999952</v>
      </c>
      <c r="AP17" s="50">
        <v>700.39999999999964</v>
      </c>
      <c r="AQ17" s="468"/>
      <c r="AR17" s="50">
        <v>47.799999999999727</v>
      </c>
      <c r="AS17" s="50">
        <v>65.999999999999545</v>
      </c>
      <c r="AT17" s="50">
        <v>293.17499999999905</v>
      </c>
      <c r="AU17" s="50">
        <v>244.9</v>
      </c>
      <c r="AV17" s="468"/>
      <c r="AW17" s="50">
        <v>0</v>
      </c>
      <c r="AX17" s="50">
        <v>278.29999999999973</v>
      </c>
      <c r="AY17" s="50">
        <v>31.574999999999591</v>
      </c>
      <c r="AZ17" s="50">
        <v>948.800000000002</v>
      </c>
      <c r="BA17" s="468"/>
      <c r="BB17" s="50">
        <v>0</v>
      </c>
      <c r="BC17" s="50">
        <v>172.64999999999964</v>
      </c>
      <c r="BD17" s="50">
        <v>301.42499999999973</v>
      </c>
      <c r="BE17" s="50">
        <v>427.4</v>
      </c>
      <c r="BF17" s="468"/>
      <c r="BG17" s="50">
        <v>114.52500000000009</v>
      </c>
      <c r="BH17" s="50">
        <v>199.54999999999973</v>
      </c>
      <c r="BI17" s="50">
        <v>182.24999999999932</v>
      </c>
      <c r="BJ17" s="50">
        <v>509.3</v>
      </c>
      <c r="BK17" s="468"/>
      <c r="BL17" s="50">
        <v>0</v>
      </c>
      <c r="BM17" s="50">
        <v>12.099999999999454</v>
      </c>
      <c r="BN17" s="50">
        <v>384.75000000000068</v>
      </c>
      <c r="BO17" s="50">
        <v>388.4</v>
      </c>
      <c r="BP17" s="468"/>
      <c r="BQ17" s="50">
        <v>88.899999999999636</v>
      </c>
      <c r="BR17" s="50">
        <v>165.24999999999864</v>
      </c>
      <c r="BS17" s="50">
        <v>277.72500000000082</v>
      </c>
      <c r="BT17" s="50">
        <v>453.40000000000055</v>
      </c>
      <c r="BU17" s="468"/>
      <c r="BV17" s="50">
        <v>0</v>
      </c>
      <c r="BW17" s="50">
        <v>348.19999999999891</v>
      </c>
      <c r="BX17" s="50">
        <v>170.92500000000041</v>
      </c>
      <c r="BY17" s="50">
        <v>356.79999999999927</v>
      </c>
      <c r="BZ17" s="468"/>
      <c r="CA17" s="50">
        <v>0</v>
      </c>
      <c r="CB17" s="50">
        <v>103.35000000000036</v>
      </c>
      <c r="CC17" s="50">
        <v>293.25</v>
      </c>
      <c r="CD17" s="50">
        <v>666.79999999999745</v>
      </c>
      <c r="CE17" s="468"/>
      <c r="CF17" s="50">
        <v>0</v>
      </c>
      <c r="CG17" s="50">
        <v>317.54999999999927</v>
      </c>
      <c r="CH17" s="50">
        <v>293.40000000000055</v>
      </c>
      <c r="CI17" s="50">
        <v>149.10000000000036</v>
      </c>
      <c r="CJ17" s="468"/>
      <c r="CK17" s="50">
        <v>64.125000000000455</v>
      </c>
      <c r="CL17" s="50">
        <v>250.5</v>
      </c>
      <c r="CM17" s="50">
        <v>130.95000000000027</v>
      </c>
      <c r="CN17" s="50">
        <v>268.10000000000002</v>
      </c>
      <c r="CO17" s="468"/>
      <c r="CP17" s="544">
        <v>124.20000000000027</v>
      </c>
      <c r="CQ17" s="544">
        <v>271.89999999999964</v>
      </c>
      <c r="CR17" s="544">
        <v>112.64999999999986</v>
      </c>
      <c r="CS17" s="50">
        <v>478.10000000000218</v>
      </c>
      <c r="CT17" s="468"/>
      <c r="CU17" s="50">
        <v>0</v>
      </c>
      <c r="CV17" s="50">
        <v>298.67500000000018</v>
      </c>
      <c r="CW17" s="50">
        <v>122.62500000000068</v>
      </c>
      <c r="CX17" s="50">
        <v>301.80000000000291</v>
      </c>
      <c r="CY17" s="468"/>
      <c r="CZ17" s="50">
        <v>0</v>
      </c>
      <c r="DA17" s="50">
        <v>55.750000000003638</v>
      </c>
      <c r="DB17" s="50">
        <v>27.000000000000682</v>
      </c>
      <c r="DC17" s="50">
        <v>306.60000000000002</v>
      </c>
      <c r="DD17" s="468"/>
      <c r="DE17" s="544">
        <v>297.55000000000018</v>
      </c>
      <c r="DF17" s="544">
        <v>1062.8499999999985</v>
      </c>
      <c r="DG17" s="544">
        <v>2375.0250000000015</v>
      </c>
      <c r="DH17" s="583">
        <v>2126.6000000000022</v>
      </c>
      <c r="DI17" s="468"/>
      <c r="DJ17" s="50">
        <v>118.44999999999982</v>
      </c>
      <c r="DK17" s="50">
        <v>256.30000000000018</v>
      </c>
      <c r="DL17" s="50">
        <v>169.04999999999973</v>
      </c>
      <c r="DM17" s="50">
        <v>575.00000000000364</v>
      </c>
      <c r="DN17" s="468"/>
      <c r="DO17" s="50">
        <v>147.24999999999955</v>
      </c>
      <c r="DP17" s="50">
        <v>0</v>
      </c>
      <c r="DQ17" s="50">
        <v>365.625</v>
      </c>
      <c r="DR17" s="50">
        <v>416.10000000000218</v>
      </c>
      <c r="DS17" s="468"/>
      <c r="DT17" s="50">
        <v>843.07499999999936</v>
      </c>
      <c r="DU17" s="50">
        <v>1753.6499999999996</v>
      </c>
      <c r="DV17" s="50">
        <v>2186.3999999999569</v>
      </c>
      <c r="DW17" s="50">
        <v>3283.7000000000553</v>
      </c>
      <c r="DX17" s="468"/>
      <c r="DY17" s="50">
        <v>39.499999999999091</v>
      </c>
      <c r="DZ17" s="50">
        <v>0</v>
      </c>
      <c r="EA17" s="50">
        <v>0</v>
      </c>
      <c r="EB17" s="50">
        <v>0</v>
      </c>
      <c r="EC17" s="468"/>
      <c r="ED17" s="50">
        <v>22.75</v>
      </c>
      <c r="EE17" s="50">
        <v>0</v>
      </c>
      <c r="EF17" s="50">
        <v>103.94999999999891</v>
      </c>
      <c r="EG17" s="50">
        <v>231.50000000000364</v>
      </c>
      <c r="EH17" s="468"/>
      <c r="EI17" s="50">
        <v>48.224999999999454</v>
      </c>
      <c r="EJ17" s="50">
        <v>226.40000000000032</v>
      </c>
      <c r="EK17" s="50">
        <v>0</v>
      </c>
      <c r="EL17" s="50">
        <v>444.30000000000655</v>
      </c>
      <c r="EM17" s="468"/>
      <c r="EN17" s="50">
        <v>77.849999999999454</v>
      </c>
      <c r="EO17" s="50">
        <v>176.80000000000109</v>
      </c>
      <c r="EP17" s="50">
        <v>132.97499999999945</v>
      </c>
      <c r="EQ17" s="50">
        <v>0</v>
      </c>
      <c r="ER17" s="468"/>
      <c r="ES17" s="50">
        <v>58.649999999999636</v>
      </c>
      <c r="ET17" s="50">
        <v>0</v>
      </c>
      <c r="EU17" s="50">
        <v>0</v>
      </c>
      <c r="EV17" s="50">
        <v>299.00000000001091</v>
      </c>
      <c r="EW17" s="468"/>
      <c r="EX17" s="50">
        <v>383.32500000000164</v>
      </c>
      <c r="EY17" s="50">
        <v>1109.9500000000107</v>
      </c>
      <c r="EZ17" s="50">
        <v>2041.3500000000649</v>
      </c>
      <c r="FA17" s="50">
        <v>1406.8000000000002</v>
      </c>
      <c r="FB17" s="468"/>
      <c r="FC17" s="50">
        <v>54.624999999999091</v>
      </c>
      <c r="FD17" s="50">
        <v>0.65000000000009095</v>
      </c>
      <c r="FE17" s="50">
        <v>173.99999999999727</v>
      </c>
      <c r="FF17" s="50">
        <v>183.30000000000291</v>
      </c>
      <c r="FG17" s="468"/>
      <c r="FH17" s="50">
        <v>104.82500000000073</v>
      </c>
      <c r="FI17" s="50">
        <v>0</v>
      </c>
      <c r="FJ17" s="50">
        <v>0</v>
      </c>
      <c r="FK17" s="50">
        <v>115.10000000000218</v>
      </c>
      <c r="FL17" s="468"/>
      <c r="FM17" s="50">
        <v>46.475000000000364</v>
      </c>
      <c r="FN17" s="50">
        <v>0</v>
      </c>
      <c r="FO17" s="50">
        <v>0</v>
      </c>
      <c r="FP17" s="50">
        <v>395.80000000000291</v>
      </c>
      <c r="FQ17" s="468"/>
      <c r="FR17" s="50">
        <v>2.2499999999997726</v>
      </c>
      <c r="FS17" s="50">
        <v>0</v>
      </c>
      <c r="FT17" s="50">
        <v>0</v>
      </c>
      <c r="FU17" s="50">
        <v>0</v>
      </c>
      <c r="FV17" s="468"/>
      <c r="FW17" s="50">
        <v>58.250000000000909</v>
      </c>
      <c r="FX17" s="50">
        <v>66</v>
      </c>
      <c r="FY17" s="50">
        <v>267.67500000000109</v>
      </c>
      <c r="FZ17" s="50">
        <v>401.10000000000946</v>
      </c>
      <c r="GA17" s="468"/>
      <c r="GB17" s="50">
        <v>44.850000000000364</v>
      </c>
      <c r="GC17" s="50">
        <v>0</v>
      </c>
      <c r="GD17" s="50">
        <v>0</v>
      </c>
      <c r="GE17" s="50">
        <v>0</v>
      </c>
      <c r="GF17" s="468"/>
      <c r="GG17" s="50">
        <v>214.95000000000255</v>
      </c>
      <c r="GH17" s="50">
        <v>545.54999999999927</v>
      </c>
      <c r="GI17" s="50">
        <v>762.82500000000437</v>
      </c>
      <c r="GJ17" s="50">
        <v>1043.100000000024</v>
      </c>
      <c r="GK17" s="468"/>
      <c r="GL17" s="50">
        <v>68.499999999999091</v>
      </c>
      <c r="GM17" s="50">
        <v>193.75</v>
      </c>
      <c r="GN17" s="50">
        <v>209.25</v>
      </c>
      <c r="GO17" s="50">
        <v>300.00000000000364</v>
      </c>
      <c r="GP17" s="468"/>
      <c r="GU17" s="18"/>
      <c r="GV17" s="9"/>
      <c r="HD17" s="18"/>
      <c r="HE17" s="9"/>
      <c r="HM17" s="18"/>
      <c r="HN17" s="9"/>
      <c r="HW17" s="9"/>
      <c r="IF17" s="9"/>
      <c r="IO17" s="9"/>
      <c r="IX17" s="9"/>
      <c r="JG17" s="9"/>
      <c r="JP17" s="9"/>
      <c r="JY17" s="9"/>
      <c r="KH17" s="9"/>
      <c r="KQ17" s="9"/>
      <c r="KZ17" s="9"/>
      <c r="MA17" s="9"/>
      <c r="MJ17" s="9"/>
      <c r="MS17" s="9"/>
      <c r="NB17" s="9"/>
      <c r="NK17" s="9"/>
      <c r="NT17" s="9"/>
      <c r="NU17">
        <v>0</v>
      </c>
      <c r="NV17" s="9"/>
      <c r="NW17">
        <v>0</v>
      </c>
      <c r="NX17" s="9"/>
      <c r="NY17">
        <v>1262.474999999994</v>
      </c>
      <c r="NZ17" s="9"/>
      <c r="OA17">
        <v>0</v>
      </c>
    </row>
    <row r="18" spans="1:391" ht="18">
      <c r="A18" s="40" t="s">
        <v>2053</v>
      </c>
      <c r="B18" s="46">
        <f>SUM(D18:AAJ18)</f>
        <v>21772.050000000094</v>
      </c>
      <c r="C18" s="42"/>
      <c r="D18" s="50">
        <v>0</v>
      </c>
      <c r="E18" s="50">
        <v>0</v>
      </c>
      <c r="F18" s="50">
        <v>0</v>
      </c>
      <c r="G18" s="50">
        <f>'Punten per wedstrijd'!E121</f>
        <v>133.4</v>
      </c>
      <c r="H18" s="468"/>
      <c r="I18" s="50">
        <v>0</v>
      </c>
      <c r="J18" s="50">
        <v>0</v>
      </c>
      <c r="K18" s="50">
        <v>0</v>
      </c>
      <c r="L18" s="50">
        <f>'Punten per wedstrijd'!E17</f>
        <v>66</v>
      </c>
      <c r="M18" s="468"/>
      <c r="N18" s="50">
        <v>0</v>
      </c>
      <c r="O18" s="50">
        <v>0</v>
      </c>
      <c r="P18" s="50">
        <v>344.85</v>
      </c>
      <c r="Q18" s="50">
        <f>'Punten per wedstrijd'!F121</f>
        <v>354.39999999999986</v>
      </c>
      <c r="R18" s="468"/>
      <c r="S18" s="456">
        <v>0</v>
      </c>
      <c r="T18" s="50">
        <v>0</v>
      </c>
      <c r="U18" s="505">
        <v>41.024999999999693</v>
      </c>
      <c r="V18" s="50">
        <f>'Punten per wedstrijd'!F17</f>
        <v>243.7999999999995</v>
      </c>
      <c r="W18" s="468"/>
      <c r="X18" s="50">
        <v>0</v>
      </c>
      <c r="Y18" s="50">
        <v>0</v>
      </c>
      <c r="Z18" s="50">
        <v>154.125</v>
      </c>
      <c r="AA18" s="50">
        <v>417.99999999999977</v>
      </c>
      <c r="AB18" s="468"/>
      <c r="AC18" s="50">
        <v>0</v>
      </c>
      <c r="AD18" s="50">
        <v>0</v>
      </c>
      <c r="AE18" s="50">
        <v>404.625</v>
      </c>
      <c r="AF18" s="50">
        <v>718.39999999999964</v>
      </c>
      <c r="AG18" s="468"/>
      <c r="AH18" s="50">
        <v>0</v>
      </c>
      <c r="AI18" s="50">
        <v>0</v>
      </c>
      <c r="AJ18" s="50">
        <v>255.75</v>
      </c>
      <c r="AK18" s="50">
        <v>596.29999999999973</v>
      </c>
      <c r="AL18" s="468"/>
      <c r="AM18" s="456">
        <v>0</v>
      </c>
      <c r="AN18" s="456">
        <v>0</v>
      </c>
      <c r="AO18" s="456">
        <v>297.26249999999993</v>
      </c>
      <c r="AP18" s="50">
        <v>316.5</v>
      </c>
      <c r="AQ18" s="468"/>
      <c r="AR18" s="50">
        <v>0</v>
      </c>
      <c r="AS18" s="50">
        <v>0</v>
      </c>
      <c r="AT18" s="50">
        <v>71.099999999999795</v>
      </c>
      <c r="AU18" s="50">
        <v>38.4</v>
      </c>
      <c r="AV18" s="468"/>
      <c r="AW18" s="50">
        <v>0</v>
      </c>
      <c r="AX18" s="50">
        <v>0</v>
      </c>
      <c r="AY18" s="50">
        <v>405.67499999999905</v>
      </c>
      <c r="AZ18" s="50">
        <v>895.30000000000109</v>
      </c>
      <c r="BA18" s="468"/>
      <c r="BB18" s="50">
        <v>0</v>
      </c>
      <c r="BC18" s="50">
        <v>0</v>
      </c>
      <c r="BD18" s="50">
        <v>244.875</v>
      </c>
      <c r="BE18" s="50">
        <v>446.3</v>
      </c>
      <c r="BF18" s="468"/>
      <c r="BG18" s="50">
        <v>0</v>
      </c>
      <c r="BH18" s="50">
        <v>0</v>
      </c>
      <c r="BI18" s="50">
        <v>71.174999999999727</v>
      </c>
      <c r="BJ18" s="50">
        <v>0</v>
      </c>
      <c r="BK18" s="468"/>
      <c r="BL18" s="50">
        <v>0</v>
      </c>
      <c r="BM18" s="50">
        <v>0</v>
      </c>
      <c r="BN18" s="50">
        <v>348.75</v>
      </c>
      <c r="BO18" s="50">
        <v>81.5</v>
      </c>
      <c r="BP18" s="468"/>
      <c r="BQ18" s="50">
        <v>0</v>
      </c>
      <c r="BR18" s="50">
        <v>0</v>
      </c>
      <c r="BS18" s="50">
        <v>423.45000000000027</v>
      </c>
      <c r="BT18" s="50">
        <v>406.49999999999909</v>
      </c>
      <c r="BU18" s="468"/>
      <c r="BV18" s="50">
        <v>0</v>
      </c>
      <c r="BW18" s="50">
        <v>0</v>
      </c>
      <c r="BX18" s="50">
        <v>361.87499999999932</v>
      </c>
      <c r="BY18" s="50">
        <v>491.40000000000055</v>
      </c>
      <c r="BZ18" s="468"/>
      <c r="CA18" s="50">
        <v>0</v>
      </c>
      <c r="CB18" s="50">
        <v>0</v>
      </c>
      <c r="CC18" s="50">
        <v>332.17499999999973</v>
      </c>
      <c r="CD18" s="50">
        <v>243</v>
      </c>
      <c r="CE18" s="468"/>
      <c r="CF18" s="50">
        <v>0</v>
      </c>
      <c r="CG18" s="50">
        <v>0</v>
      </c>
      <c r="CH18" s="50">
        <v>367.08750000000055</v>
      </c>
      <c r="CI18" s="50">
        <v>302.50000000000091</v>
      </c>
      <c r="CJ18" s="468"/>
      <c r="CK18" s="50">
        <v>0</v>
      </c>
      <c r="CL18" s="50">
        <v>0</v>
      </c>
      <c r="CM18" s="50">
        <v>271.57500000000027</v>
      </c>
      <c r="CN18" s="50">
        <v>423.19999999999993</v>
      </c>
      <c r="CO18" s="468"/>
      <c r="CP18" s="544">
        <v>0</v>
      </c>
      <c r="CQ18" s="544">
        <v>0</v>
      </c>
      <c r="CR18" s="544">
        <v>91.875000000000682</v>
      </c>
      <c r="CS18" s="50">
        <v>496.10000000000127</v>
      </c>
      <c r="CT18" s="468"/>
      <c r="CU18" s="50">
        <v>0</v>
      </c>
      <c r="CV18" s="50">
        <v>0</v>
      </c>
      <c r="CW18" s="50">
        <v>400.79999999999905</v>
      </c>
      <c r="CX18" s="50">
        <v>208.70000000000164</v>
      </c>
      <c r="CY18" s="468"/>
      <c r="CZ18" s="50">
        <v>0</v>
      </c>
      <c r="DA18" s="50">
        <v>0</v>
      </c>
      <c r="DB18" s="50">
        <v>59.399999999998499</v>
      </c>
      <c r="DC18" s="50">
        <v>42</v>
      </c>
      <c r="DD18" s="468"/>
      <c r="DE18" s="544">
        <v>0</v>
      </c>
      <c r="DF18" s="544">
        <v>0</v>
      </c>
      <c r="DG18" s="544">
        <v>890.40000000000009</v>
      </c>
      <c r="DH18" s="583">
        <v>1496.2999999999975</v>
      </c>
      <c r="DI18" s="468"/>
      <c r="DJ18" s="50">
        <v>0</v>
      </c>
      <c r="DK18" s="50">
        <v>0</v>
      </c>
      <c r="DL18" s="50">
        <v>0</v>
      </c>
      <c r="DM18" s="50">
        <v>440.80000000000291</v>
      </c>
      <c r="DN18" s="468"/>
      <c r="DO18" s="50">
        <v>0</v>
      </c>
      <c r="DP18" s="50">
        <v>0</v>
      </c>
      <c r="DQ18" s="50">
        <v>0</v>
      </c>
      <c r="DR18" s="50">
        <v>334.80000000000291</v>
      </c>
      <c r="DS18" s="468"/>
      <c r="DT18" s="50">
        <v>0</v>
      </c>
      <c r="DU18" s="50">
        <v>0</v>
      </c>
      <c r="DV18" s="50">
        <v>0</v>
      </c>
      <c r="DW18" s="50">
        <v>2291.9000000000815</v>
      </c>
      <c r="DX18" s="468"/>
      <c r="DY18" s="50">
        <v>0</v>
      </c>
      <c r="DZ18" s="50">
        <v>0</v>
      </c>
      <c r="EA18" s="50">
        <v>0</v>
      </c>
      <c r="EB18" s="50">
        <v>0</v>
      </c>
      <c r="EC18" s="468"/>
      <c r="ED18" s="50">
        <v>0</v>
      </c>
      <c r="EE18" s="50">
        <v>0</v>
      </c>
      <c r="EF18" s="50">
        <v>0</v>
      </c>
      <c r="EG18" s="50">
        <v>240.00000000000364</v>
      </c>
      <c r="EH18" s="468"/>
      <c r="EI18" s="50">
        <v>0</v>
      </c>
      <c r="EJ18" s="50">
        <v>0</v>
      </c>
      <c r="EK18" s="50">
        <v>0</v>
      </c>
      <c r="EL18" s="50">
        <v>137.49999999999818</v>
      </c>
      <c r="EM18" s="468"/>
      <c r="EN18" s="50">
        <v>0</v>
      </c>
      <c r="EO18" s="50">
        <v>0</v>
      </c>
      <c r="EP18" s="50">
        <v>0</v>
      </c>
      <c r="EQ18" s="50">
        <v>0</v>
      </c>
      <c r="ER18" s="468"/>
      <c r="ES18" s="50">
        <v>0</v>
      </c>
      <c r="ET18" s="50">
        <v>0</v>
      </c>
      <c r="EU18" s="50">
        <v>0</v>
      </c>
      <c r="EV18" s="50">
        <v>60.199999999998909</v>
      </c>
      <c r="EW18" s="468"/>
      <c r="EX18" s="50">
        <v>0</v>
      </c>
      <c r="EY18" s="50">
        <v>0</v>
      </c>
      <c r="EZ18" s="50">
        <v>0</v>
      </c>
      <c r="FA18" s="50">
        <v>2400.4999999999995</v>
      </c>
      <c r="FB18" s="468"/>
      <c r="FC18" s="50">
        <v>0</v>
      </c>
      <c r="FD18" s="50">
        <v>0</v>
      </c>
      <c r="FE18" s="50">
        <v>0</v>
      </c>
      <c r="FF18" s="50">
        <v>9.8000000000010914</v>
      </c>
      <c r="FG18" s="468"/>
      <c r="FH18" s="50">
        <v>0</v>
      </c>
      <c r="FI18" s="50">
        <v>0</v>
      </c>
      <c r="FJ18" s="50">
        <v>0</v>
      </c>
      <c r="FK18" s="50">
        <v>238.59999999999854</v>
      </c>
      <c r="FL18" s="468"/>
      <c r="FM18" s="50">
        <v>0</v>
      </c>
      <c r="FN18" s="50">
        <v>0</v>
      </c>
      <c r="FO18" s="50">
        <v>0</v>
      </c>
      <c r="FP18" s="50">
        <v>385.69999999999891</v>
      </c>
      <c r="FQ18" s="468"/>
      <c r="FR18" s="50">
        <v>0</v>
      </c>
      <c r="FS18" s="50">
        <v>0</v>
      </c>
      <c r="FT18" s="50">
        <v>0</v>
      </c>
      <c r="FU18" s="50">
        <v>0</v>
      </c>
      <c r="FV18" s="468"/>
      <c r="FW18" s="50">
        <v>0</v>
      </c>
      <c r="FX18" s="50">
        <v>0</v>
      </c>
      <c r="FY18" s="50">
        <v>0</v>
      </c>
      <c r="FZ18" s="50">
        <v>288</v>
      </c>
      <c r="GA18" s="468"/>
      <c r="GB18" s="50">
        <v>0</v>
      </c>
      <c r="GC18" s="50">
        <v>0</v>
      </c>
      <c r="GD18" s="50">
        <v>0</v>
      </c>
      <c r="GE18" s="50">
        <v>0</v>
      </c>
      <c r="GF18" s="468"/>
      <c r="GG18" s="50">
        <v>0</v>
      </c>
      <c r="GH18" s="50">
        <v>0</v>
      </c>
      <c r="GI18" s="50">
        <v>0</v>
      </c>
      <c r="GJ18" s="50">
        <v>563.40000000000509</v>
      </c>
      <c r="GK18" s="468"/>
      <c r="GL18" s="50">
        <v>0</v>
      </c>
      <c r="GM18" s="50">
        <v>0</v>
      </c>
      <c r="GN18" s="50">
        <v>0</v>
      </c>
      <c r="GO18" s="50">
        <v>125.00000000000728</v>
      </c>
      <c r="GP18" s="468"/>
      <c r="GV18" s="9"/>
      <c r="HE18" s="9"/>
      <c r="HN18" s="9"/>
      <c r="HW18" s="9"/>
      <c r="IF18" s="9"/>
      <c r="IO18" s="9"/>
      <c r="IX18" s="9"/>
      <c r="JG18" s="9"/>
      <c r="JP18" s="9"/>
      <c r="JY18" s="9"/>
      <c r="KH18" s="9"/>
      <c r="KQ18" s="9"/>
      <c r="KZ18" s="9"/>
      <c r="MA18" s="9"/>
      <c r="MJ18" s="9"/>
      <c r="MS18" s="9"/>
      <c r="NB18" s="9"/>
      <c r="NK18" s="9"/>
      <c r="NT18" s="9"/>
      <c r="NU18">
        <v>0</v>
      </c>
      <c r="NV18" s="9"/>
      <c r="NW18">
        <v>0</v>
      </c>
      <c r="NX18" s="9"/>
      <c r="NY18" s="21">
        <v>0</v>
      </c>
      <c r="NZ18" s="9"/>
      <c r="OA18">
        <v>0</v>
      </c>
    </row>
    <row r="19" spans="1:391" ht="18">
      <c r="A19" s="40" t="s">
        <v>788</v>
      </c>
      <c r="B19" s="46">
        <f>SUM(D19:AAJ19)</f>
        <v>43248.399999999936</v>
      </c>
      <c r="C19" s="42"/>
      <c r="D19" s="50">
        <v>81.45</v>
      </c>
      <c r="E19" s="50">
        <v>0</v>
      </c>
      <c r="F19" s="50">
        <v>0</v>
      </c>
      <c r="G19" s="50">
        <f>'Punten per wedstrijd'!E122</f>
        <v>229.29999999999998</v>
      </c>
      <c r="H19" s="468"/>
      <c r="I19" s="50">
        <v>70.124999999999972</v>
      </c>
      <c r="J19" s="50">
        <v>0</v>
      </c>
      <c r="K19" s="50">
        <v>0</v>
      </c>
      <c r="L19" s="50">
        <f>'Punten per wedstrijd'!E18</f>
        <v>44</v>
      </c>
      <c r="M19" s="468"/>
      <c r="N19" s="50">
        <v>93.525000000000034</v>
      </c>
      <c r="O19" s="50">
        <v>261.44999999999993</v>
      </c>
      <c r="P19" s="50">
        <v>280.35000000000002</v>
      </c>
      <c r="Q19" s="50">
        <f>'Punten per wedstrijd'!F122</f>
        <v>435.39999999999986</v>
      </c>
      <c r="R19" s="468"/>
      <c r="S19" s="456">
        <v>47.625000000000057</v>
      </c>
      <c r="T19" s="50">
        <v>154.34999999999991</v>
      </c>
      <c r="U19" s="505">
        <v>174.37500000000017</v>
      </c>
      <c r="V19" s="50">
        <f>'Punten per wedstrijd'!F18</f>
        <v>262.20000000000027</v>
      </c>
      <c r="W19" s="468"/>
      <c r="X19" s="50">
        <v>49.300000000000068</v>
      </c>
      <c r="Y19" s="50">
        <v>389.27499999999986</v>
      </c>
      <c r="Z19" s="50">
        <v>195.30000000000024</v>
      </c>
      <c r="AA19" s="50">
        <v>203.49999999999955</v>
      </c>
      <c r="AB19" s="468"/>
      <c r="AC19" s="50">
        <v>129.80000000000007</v>
      </c>
      <c r="AD19" s="50">
        <v>351.35000000000014</v>
      </c>
      <c r="AE19" s="50">
        <v>257.55000000000058</v>
      </c>
      <c r="AF19" s="50">
        <v>293.79999999999973</v>
      </c>
      <c r="AG19" s="468"/>
      <c r="AH19" s="50">
        <v>149.34999999999968</v>
      </c>
      <c r="AI19" s="50">
        <v>550.97500000000014</v>
      </c>
      <c r="AJ19" s="50">
        <v>556.27500000000089</v>
      </c>
      <c r="AK19" s="50">
        <v>420.69999999999891</v>
      </c>
      <c r="AL19" s="468"/>
      <c r="AM19" s="456">
        <v>84.250000000000341</v>
      </c>
      <c r="AN19" s="456">
        <v>294.52499999999964</v>
      </c>
      <c r="AO19" s="456">
        <v>255.37500000000102</v>
      </c>
      <c r="AP19" s="50">
        <v>98.399999999999181</v>
      </c>
      <c r="AQ19" s="468"/>
      <c r="AR19" s="50">
        <v>55.474999999999909</v>
      </c>
      <c r="AS19" s="50">
        <v>94</v>
      </c>
      <c r="AT19" s="50">
        <v>143.62500000000102</v>
      </c>
      <c r="AU19" s="50">
        <v>82.8</v>
      </c>
      <c r="AV19" s="468"/>
      <c r="AW19" s="50">
        <v>0</v>
      </c>
      <c r="AX19" s="50">
        <v>245.05000000000018</v>
      </c>
      <c r="AY19" s="50">
        <v>194.55000000000177</v>
      </c>
      <c r="AZ19" s="50">
        <v>464.79999999999973</v>
      </c>
      <c r="BA19" s="468"/>
      <c r="BB19" s="50">
        <v>0</v>
      </c>
      <c r="BC19" s="50">
        <v>127.20000000000027</v>
      </c>
      <c r="BD19" s="50">
        <v>400.20000000000232</v>
      </c>
      <c r="BE19" s="50">
        <v>94.100000000000009</v>
      </c>
      <c r="BF19" s="468"/>
      <c r="BG19" s="50">
        <v>25</v>
      </c>
      <c r="BH19" s="50">
        <v>152.85000000000036</v>
      </c>
      <c r="BI19" s="50">
        <v>169.87500000000205</v>
      </c>
      <c r="BJ19" s="50">
        <v>57.6</v>
      </c>
      <c r="BK19" s="468"/>
      <c r="BL19" s="50">
        <v>0</v>
      </c>
      <c r="BM19" s="50">
        <v>153.35000000000036</v>
      </c>
      <c r="BN19" s="50">
        <v>267.22500000000082</v>
      </c>
      <c r="BO19" s="50">
        <v>134.80000000000001</v>
      </c>
      <c r="BP19" s="468"/>
      <c r="BQ19" s="50">
        <v>50.875</v>
      </c>
      <c r="BR19" s="50">
        <v>210.67500000000064</v>
      </c>
      <c r="BS19" s="50">
        <v>455.85000000000014</v>
      </c>
      <c r="BT19" s="50">
        <v>175.29999999999973</v>
      </c>
      <c r="BU19" s="468"/>
      <c r="BV19" s="50">
        <v>0</v>
      </c>
      <c r="BW19" s="50">
        <v>357.40000000000055</v>
      </c>
      <c r="BX19" s="50">
        <v>357.97500000000082</v>
      </c>
      <c r="BY19" s="50">
        <v>295.59999999999991</v>
      </c>
      <c r="BZ19" s="468"/>
      <c r="CA19" s="50">
        <v>0</v>
      </c>
      <c r="CB19" s="50">
        <v>156.5</v>
      </c>
      <c r="CC19" s="50">
        <v>399</v>
      </c>
      <c r="CD19" s="50">
        <v>72.899999999999636</v>
      </c>
      <c r="CE19" s="468"/>
      <c r="CF19" s="50">
        <v>0</v>
      </c>
      <c r="CG19" s="50">
        <v>285.59999999999991</v>
      </c>
      <c r="CH19" s="50">
        <v>299.17500000000041</v>
      </c>
      <c r="CI19" s="50">
        <v>100.10000000000036</v>
      </c>
      <c r="CJ19" s="468"/>
      <c r="CK19" s="50">
        <v>34.824999999999818</v>
      </c>
      <c r="CL19" s="50">
        <v>264.79999999999882</v>
      </c>
      <c r="CM19" s="50">
        <v>157.20000000000027</v>
      </c>
      <c r="CN19" s="50">
        <v>246.6</v>
      </c>
      <c r="CO19" s="468"/>
      <c r="CP19" s="544">
        <v>45.249999999999545</v>
      </c>
      <c r="CQ19" s="544">
        <v>291.69999999999891</v>
      </c>
      <c r="CR19" s="544">
        <v>257.92499999999973</v>
      </c>
      <c r="CS19" s="50">
        <v>324.50000000000182</v>
      </c>
      <c r="CT19" s="468"/>
      <c r="CU19" s="50">
        <v>0</v>
      </c>
      <c r="CV19" s="50">
        <v>146.64999999999873</v>
      </c>
      <c r="CW19" s="50">
        <v>142.94999999999891</v>
      </c>
      <c r="CX19" s="50">
        <v>316.60000000000127</v>
      </c>
      <c r="CY19" s="468"/>
      <c r="CZ19" s="50">
        <v>0</v>
      </c>
      <c r="DA19" s="50">
        <v>151.05000000000291</v>
      </c>
      <c r="DB19" s="50">
        <v>211.49999999999932</v>
      </c>
      <c r="DC19" s="50">
        <v>39</v>
      </c>
      <c r="DD19" s="468"/>
      <c r="DE19" s="544">
        <v>311.80000000000018</v>
      </c>
      <c r="DF19" s="544">
        <v>1219.9000000000005</v>
      </c>
      <c r="DG19" s="544">
        <v>1020.5999999999988</v>
      </c>
      <c r="DH19" s="583">
        <v>2225.7000000000007</v>
      </c>
      <c r="DI19" s="468"/>
      <c r="DJ19" s="50">
        <v>103.60000000000036</v>
      </c>
      <c r="DK19" s="50">
        <v>322.09999999999991</v>
      </c>
      <c r="DL19" s="50">
        <v>202.94999999999754</v>
      </c>
      <c r="DM19" s="50">
        <v>328.29999999999927</v>
      </c>
      <c r="DN19" s="468"/>
      <c r="DO19" s="50">
        <v>70.875</v>
      </c>
      <c r="DP19" s="50">
        <v>0</v>
      </c>
      <c r="DQ19" s="50">
        <v>381.52499999999372</v>
      </c>
      <c r="DR19" s="50">
        <v>452.90000000000146</v>
      </c>
      <c r="DS19" s="468"/>
      <c r="DT19" s="50">
        <v>558.25</v>
      </c>
      <c r="DU19" s="50">
        <v>1079.5</v>
      </c>
      <c r="DV19" s="50">
        <v>2698.162499999893</v>
      </c>
      <c r="DW19" s="50">
        <v>3516.1000000000786</v>
      </c>
      <c r="DX19" s="468"/>
      <c r="DY19" s="50">
        <v>49.000000000000455</v>
      </c>
      <c r="DZ19" s="50">
        <v>0</v>
      </c>
      <c r="EA19" s="50">
        <v>0</v>
      </c>
      <c r="EB19" s="50">
        <v>0</v>
      </c>
      <c r="EC19" s="468"/>
      <c r="ED19" s="50">
        <v>95.375000000000455</v>
      </c>
      <c r="EE19" s="50">
        <v>0</v>
      </c>
      <c r="EF19" s="50">
        <v>129.59999999999945</v>
      </c>
      <c r="EG19" s="50">
        <v>331.50000000000364</v>
      </c>
      <c r="EH19" s="468"/>
      <c r="EI19" s="50">
        <v>59.824999999999818</v>
      </c>
      <c r="EJ19" s="50">
        <v>222.85000000000014</v>
      </c>
      <c r="EK19" s="50">
        <v>197.70000000000164</v>
      </c>
      <c r="EL19" s="50">
        <v>157.40000000000509</v>
      </c>
      <c r="EM19" s="468"/>
      <c r="EN19" s="50">
        <v>78.224999999999909</v>
      </c>
      <c r="EO19" s="50">
        <v>110.24999999999909</v>
      </c>
      <c r="EP19" s="50">
        <v>214.20000000000437</v>
      </c>
      <c r="EQ19" s="50">
        <v>0</v>
      </c>
      <c r="ER19" s="468"/>
      <c r="ES19" s="50">
        <v>75.600000000000364</v>
      </c>
      <c r="ET19" s="50">
        <v>0</v>
      </c>
      <c r="EU19" s="50">
        <v>0</v>
      </c>
      <c r="EV19" s="50">
        <v>273.59999999999854</v>
      </c>
      <c r="EW19" s="468"/>
      <c r="EX19" s="50">
        <v>228.47500000000218</v>
      </c>
      <c r="EY19" s="50">
        <v>401.00000000001364</v>
      </c>
      <c r="EZ19" s="50">
        <v>1775.6249999999809</v>
      </c>
      <c r="FA19" s="50">
        <v>2066.6999999999998</v>
      </c>
      <c r="FB19" s="468"/>
      <c r="FC19" s="50">
        <v>42.350000000000364</v>
      </c>
      <c r="FD19" s="50">
        <v>9.8999999999996362</v>
      </c>
      <c r="FE19" s="50">
        <v>179.02500000000327</v>
      </c>
      <c r="FF19" s="50">
        <v>319.29999999999927</v>
      </c>
      <c r="FG19" s="468"/>
      <c r="FH19" s="50">
        <v>105.57499999999891</v>
      </c>
      <c r="FI19" s="50">
        <v>0</v>
      </c>
      <c r="FJ19" s="50">
        <v>0</v>
      </c>
      <c r="FK19" s="50">
        <v>393.29999999998836</v>
      </c>
      <c r="FL19" s="468"/>
      <c r="FM19" s="50">
        <v>115.02499999999873</v>
      </c>
      <c r="FN19" s="50">
        <v>0</v>
      </c>
      <c r="FO19" s="50">
        <v>0</v>
      </c>
      <c r="FP19" s="50">
        <v>366.29999999998836</v>
      </c>
      <c r="FQ19" s="468"/>
      <c r="FR19" s="50">
        <v>87.749999999999773</v>
      </c>
      <c r="FS19" s="50">
        <v>0</v>
      </c>
      <c r="FT19" s="50">
        <v>0</v>
      </c>
      <c r="FU19" s="50">
        <v>0</v>
      </c>
      <c r="FV19" s="468"/>
      <c r="FW19" s="50">
        <v>113.84999999999945</v>
      </c>
      <c r="FX19" s="50">
        <v>245.10000000000036</v>
      </c>
      <c r="FY19" s="50">
        <v>375.90000000000055</v>
      </c>
      <c r="FZ19" s="50">
        <v>250.99999999999272</v>
      </c>
      <c r="GA19" s="468"/>
      <c r="GB19" s="50">
        <v>54.225000000001273</v>
      </c>
      <c r="GC19" s="50">
        <v>0</v>
      </c>
      <c r="GD19" s="50">
        <v>0</v>
      </c>
      <c r="GE19" s="50">
        <v>0</v>
      </c>
      <c r="GF19" s="468"/>
      <c r="GG19" s="50">
        <v>116.10000000000218</v>
      </c>
      <c r="GH19" s="50">
        <v>450.60000000000036</v>
      </c>
      <c r="GI19" s="50">
        <v>643.87499999999727</v>
      </c>
      <c r="GJ19" s="50">
        <v>1562.8999999999801</v>
      </c>
      <c r="GK19" s="468"/>
      <c r="GL19" s="50">
        <v>61.125000000000455</v>
      </c>
      <c r="GM19" s="50">
        <v>104.5</v>
      </c>
      <c r="GN19" s="50">
        <v>216.375</v>
      </c>
      <c r="GO19" s="50">
        <v>403</v>
      </c>
      <c r="GP19" s="468"/>
      <c r="GU19" s="18"/>
      <c r="GV19" s="9"/>
      <c r="HD19" s="18"/>
      <c r="HE19" s="9"/>
      <c r="HM19" s="18"/>
      <c r="HN19" s="9"/>
      <c r="HW19" s="9"/>
      <c r="IF19" s="9"/>
      <c r="IO19" s="9"/>
      <c r="IX19" s="9"/>
      <c r="JG19" s="9"/>
      <c r="JP19" s="9"/>
      <c r="JY19" s="9"/>
      <c r="KH19" s="9"/>
      <c r="KQ19" s="9"/>
      <c r="KZ19" s="9"/>
      <c r="MA19" s="9"/>
      <c r="MJ19" s="9"/>
      <c r="MS19" s="9"/>
      <c r="NB19" s="9"/>
      <c r="NK19" s="9"/>
      <c r="NT19" s="9"/>
      <c r="NU19">
        <v>0</v>
      </c>
      <c r="NV19" s="9"/>
      <c r="NW19">
        <v>0</v>
      </c>
      <c r="NX19" s="9"/>
      <c r="NY19">
        <v>948.26250000000164</v>
      </c>
      <c r="NZ19" s="9"/>
      <c r="OA19">
        <v>0</v>
      </c>
    </row>
    <row r="20" spans="1:391" ht="18">
      <c r="A20" s="84" t="s">
        <v>2006</v>
      </c>
      <c r="B20" s="46">
        <f>SUM(D20:AAJ20)</f>
        <v>46543.424999999916</v>
      </c>
      <c r="C20" s="42"/>
      <c r="D20" s="50">
        <v>0</v>
      </c>
      <c r="E20" s="50">
        <v>0</v>
      </c>
      <c r="F20" s="50">
        <v>0</v>
      </c>
      <c r="G20" s="50">
        <f>'Punten per wedstrijd'!E123</f>
        <v>366.00000000000006</v>
      </c>
      <c r="H20" s="468"/>
      <c r="I20" s="50">
        <v>0</v>
      </c>
      <c r="J20" s="50">
        <v>0</v>
      </c>
      <c r="K20" s="50">
        <v>0</v>
      </c>
      <c r="L20" s="50">
        <f>'Punten per wedstrijd'!E19</f>
        <v>162.00000000000011</v>
      </c>
      <c r="M20" s="468"/>
      <c r="N20" s="50">
        <v>0</v>
      </c>
      <c r="O20" s="50">
        <v>361.1</v>
      </c>
      <c r="P20" s="50">
        <v>497.84999999999997</v>
      </c>
      <c r="Q20" s="50">
        <f>'Punten per wedstrijd'!F123</f>
        <v>530.30000000000018</v>
      </c>
      <c r="R20" s="468"/>
      <c r="S20" s="456">
        <v>0</v>
      </c>
      <c r="T20" s="50">
        <v>114.05000000000018</v>
      </c>
      <c r="U20" s="505">
        <v>176.40000000000003</v>
      </c>
      <c r="V20" s="50">
        <f>'Punten per wedstrijd'!F19</f>
        <v>259.5</v>
      </c>
      <c r="W20" s="468"/>
      <c r="X20" s="50">
        <v>0</v>
      </c>
      <c r="Y20" s="50">
        <v>319.39999999999998</v>
      </c>
      <c r="Z20" s="50">
        <v>178.49999999999966</v>
      </c>
      <c r="AA20" s="50">
        <v>273.60000000000036</v>
      </c>
      <c r="AB20" s="468"/>
      <c r="AC20" s="50">
        <v>0</v>
      </c>
      <c r="AD20" s="50">
        <v>393.25000000000023</v>
      </c>
      <c r="AE20" s="50">
        <v>722.47499999999945</v>
      </c>
      <c r="AF20" s="50">
        <v>1211.0999999999985</v>
      </c>
      <c r="AG20" s="468"/>
      <c r="AH20" s="50">
        <v>0</v>
      </c>
      <c r="AI20" s="50">
        <v>546.24999999999977</v>
      </c>
      <c r="AJ20" s="50">
        <v>557.4749999999998</v>
      </c>
      <c r="AK20" s="50">
        <v>620.39999999999918</v>
      </c>
      <c r="AL20" s="468"/>
      <c r="AM20" s="456">
        <v>0</v>
      </c>
      <c r="AN20" s="456">
        <v>266.49999999999932</v>
      </c>
      <c r="AO20" s="456">
        <v>402.07500000000027</v>
      </c>
      <c r="AP20" s="50">
        <v>609.60000000000127</v>
      </c>
      <c r="AQ20" s="468"/>
      <c r="AR20" s="50">
        <v>0</v>
      </c>
      <c r="AS20" s="50">
        <v>157.69999999999936</v>
      </c>
      <c r="AT20" s="50">
        <v>262.05000000000177</v>
      </c>
      <c r="AU20" s="50">
        <v>471.09999999999997</v>
      </c>
      <c r="AV20" s="468"/>
      <c r="AW20" s="50">
        <v>0</v>
      </c>
      <c r="AX20" s="50">
        <v>291.99999999999909</v>
      </c>
      <c r="AY20" s="50">
        <v>546.90000000000191</v>
      </c>
      <c r="AZ20" s="50">
        <v>988.70000000000255</v>
      </c>
      <c r="BA20" s="468"/>
      <c r="BB20" s="50">
        <v>0</v>
      </c>
      <c r="BC20" s="50">
        <v>132.99999999999909</v>
      </c>
      <c r="BD20" s="50">
        <v>258.07500000000164</v>
      </c>
      <c r="BE20" s="50">
        <v>584.6</v>
      </c>
      <c r="BF20" s="468"/>
      <c r="BG20" s="50">
        <v>0</v>
      </c>
      <c r="BH20" s="50">
        <v>140.64999999999918</v>
      </c>
      <c r="BI20" s="50">
        <v>324.52500000000191</v>
      </c>
      <c r="BJ20" s="50">
        <v>376.4</v>
      </c>
      <c r="BK20" s="468"/>
      <c r="BL20" s="50">
        <v>0</v>
      </c>
      <c r="BM20" s="50">
        <v>79.799999999999272</v>
      </c>
      <c r="BN20" s="50">
        <v>258.37500000000136</v>
      </c>
      <c r="BO20" s="50">
        <v>191.5</v>
      </c>
      <c r="BP20" s="468"/>
      <c r="BQ20" s="50">
        <v>0</v>
      </c>
      <c r="BR20" s="50">
        <v>176.69999999999936</v>
      </c>
      <c r="BS20" s="50">
        <v>160.20000000000095</v>
      </c>
      <c r="BT20" s="50">
        <v>514.40000000000146</v>
      </c>
      <c r="BU20" s="468"/>
      <c r="BV20" s="50">
        <v>0</v>
      </c>
      <c r="BW20" s="50">
        <v>394.40000000000009</v>
      </c>
      <c r="BX20" s="50">
        <v>485.40000000000123</v>
      </c>
      <c r="BY20" s="50">
        <v>609.10000000000218</v>
      </c>
      <c r="BZ20" s="468"/>
      <c r="CA20" s="50">
        <v>0</v>
      </c>
      <c r="CB20" s="50">
        <v>96.750000000001819</v>
      </c>
      <c r="CC20" s="50">
        <v>197.32500000000027</v>
      </c>
      <c r="CD20" s="50">
        <v>460.69999999999891</v>
      </c>
      <c r="CE20" s="468"/>
      <c r="CF20" s="50">
        <v>0</v>
      </c>
      <c r="CG20" s="50">
        <v>172.64999999999964</v>
      </c>
      <c r="CH20" s="50">
        <v>68.849999999999454</v>
      </c>
      <c r="CI20" s="50">
        <v>294.10000000000036</v>
      </c>
      <c r="CJ20" s="468"/>
      <c r="CK20" s="50">
        <v>0</v>
      </c>
      <c r="CL20" s="50">
        <v>223.09999999999854</v>
      </c>
      <c r="CM20" s="50">
        <v>149.09999999999945</v>
      </c>
      <c r="CN20" s="50">
        <v>302.5</v>
      </c>
      <c r="CO20" s="468"/>
      <c r="CP20" s="544">
        <v>0</v>
      </c>
      <c r="CQ20" s="544">
        <v>229.09999999999854</v>
      </c>
      <c r="CR20" s="544">
        <v>304.42499999999973</v>
      </c>
      <c r="CS20" s="50">
        <v>382.80000000000291</v>
      </c>
      <c r="CT20" s="468"/>
      <c r="CU20" s="50">
        <v>0</v>
      </c>
      <c r="CV20" s="50">
        <v>164.24999999999818</v>
      </c>
      <c r="CW20" s="50">
        <v>236.24999999999727</v>
      </c>
      <c r="CX20" s="50">
        <v>583.80000000000109</v>
      </c>
      <c r="CY20" s="468"/>
      <c r="CZ20" s="50">
        <v>0</v>
      </c>
      <c r="DA20" s="50">
        <v>59.75</v>
      </c>
      <c r="DB20" s="50">
        <v>156.14999999999782</v>
      </c>
      <c r="DC20" s="50">
        <v>273</v>
      </c>
      <c r="DD20" s="468"/>
      <c r="DE20" s="544">
        <v>0</v>
      </c>
      <c r="DF20" s="544">
        <v>1640.9000000000005</v>
      </c>
      <c r="DG20" s="544">
        <v>1824.1499999999985</v>
      </c>
      <c r="DH20" s="583">
        <v>2220.7999999999993</v>
      </c>
      <c r="DI20" s="468"/>
      <c r="DJ20" s="50">
        <v>0</v>
      </c>
      <c r="DK20" s="50">
        <v>0</v>
      </c>
      <c r="DL20" s="50">
        <v>98.175000000001091</v>
      </c>
      <c r="DM20" s="50">
        <v>660.89999999999418</v>
      </c>
      <c r="DN20" s="468"/>
      <c r="DO20" s="50">
        <v>0</v>
      </c>
      <c r="DP20" s="50">
        <v>0</v>
      </c>
      <c r="DQ20" s="50">
        <v>530.10000000000082</v>
      </c>
      <c r="DR20" s="50">
        <v>435.59999999999491</v>
      </c>
      <c r="DS20" s="468"/>
      <c r="DT20" s="50">
        <v>0</v>
      </c>
      <c r="DU20" s="50">
        <v>0</v>
      </c>
      <c r="DV20" s="50">
        <v>2406.6000000000267</v>
      </c>
      <c r="DW20" s="50">
        <v>3752.7999999999047</v>
      </c>
      <c r="DX20" s="468"/>
      <c r="DY20" s="50">
        <v>0</v>
      </c>
      <c r="DZ20" s="50">
        <v>0</v>
      </c>
      <c r="EA20" s="50">
        <v>0</v>
      </c>
      <c r="EB20" s="50">
        <v>0</v>
      </c>
      <c r="EC20" s="468"/>
      <c r="ED20" s="50">
        <v>0</v>
      </c>
      <c r="EE20" s="50">
        <v>0</v>
      </c>
      <c r="EF20" s="50">
        <v>103.42499999999836</v>
      </c>
      <c r="EG20" s="50">
        <v>256.99999999999636</v>
      </c>
      <c r="EH20" s="468"/>
      <c r="EI20" s="50">
        <v>0</v>
      </c>
      <c r="EJ20" s="50">
        <v>0</v>
      </c>
      <c r="EK20" s="50">
        <v>89.399999999997817</v>
      </c>
      <c r="EL20" s="50">
        <v>364.80000000000655</v>
      </c>
      <c r="EM20" s="468"/>
      <c r="EN20" s="50">
        <v>0</v>
      </c>
      <c r="EO20" s="50">
        <v>0</v>
      </c>
      <c r="EP20" s="50">
        <v>194.69999999999891</v>
      </c>
      <c r="EQ20" s="50">
        <v>0</v>
      </c>
      <c r="ER20" s="468"/>
      <c r="ES20" s="50">
        <v>0</v>
      </c>
      <c r="ET20" s="50">
        <v>0</v>
      </c>
      <c r="EU20" s="50">
        <v>0</v>
      </c>
      <c r="EV20" s="50">
        <v>297.09999999999854</v>
      </c>
      <c r="EW20" s="468"/>
      <c r="EX20" s="50">
        <v>0</v>
      </c>
      <c r="EY20" s="50">
        <v>0</v>
      </c>
      <c r="EZ20" s="50">
        <v>2209.9500000000317</v>
      </c>
      <c r="FA20" s="50">
        <v>3863.6000000000004</v>
      </c>
      <c r="FB20" s="468"/>
      <c r="FC20" s="50">
        <v>0</v>
      </c>
      <c r="FD20" s="50">
        <v>0</v>
      </c>
      <c r="FE20" s="50">
        <v>191.24999999999727</v>
      </c>
      <c r="FF20" s="50">
        <v>250.40000000000146</v>
      </c>
      <c r="FG20" s="468"/>
      <c r="FH20" s="50">
        <v>0</v>
      </c>
      <c r="FI20" s="50">
        <v>0</v>
      </c>
      <c r="FJ20" s="50">
        <v>0</v>
      </c>
      <c r="FK20" s="50">
        <v>268.39999999999782</v>
      </c>
      <c r="FL20" s="468"/>
      <c r="FM20" s="50">
        <v>0</v>
      </c>
      <c r="FN20" s="50">
        <v>0</v>
      </c>
      <c r="FO20" s="50">
        <v>0</v>
      </c>
      <c r="FP20" s="50">
        <v>437</v>
      </c>
      <c r="FQ20" s="468"/>
      <c r="FR20" s="50">
        <v>0</v>
      </c>
      <c r="FS20" s="50">
        <v>0</v>
      </c>
      <c r="FT20" s="50">
        <v>0</v>
      </c>
      <c r="FU20" s="50">
        <v>0</v>
      </c>
      <c r="FV20" s="468"/>
      <c r="FW20" s="50">
        <v>0</v>
      </c>
      <c r="FX20" s="50">
        <v>0</v>
      </c>
      <c r="FY20" s="50">
        <v>394.38750000000437</v>
      </c>
      <c r="FZ20" s="50">
        <v>193.19999999999709</v>
      </c>
      <c r="GA20" s="468"/>
      <c r="GB20" s="50">
        <v>0</v>
      </c>
      <c r="GC20" s="50">
        <v>0</v>
      </c>
      <c r="GD20" s="50">
        <v>0</v>
      </c>
      <c r="GE20" s="50">
        <v>0</v>
      </c>
      <c r="GF20" s="468"/>
      <c r="GG20" s="50">
        <v>0</v>
      </c>
      <c r="GH20" s="50">
        <v>0</v>
      </c>
      <c r="GI20" s="50">
        <v>808.65000000001146</v>
      </c>
      <c r="GJ20" s="50">
        <v>1051.0999999999985</v>
      </c>
      <c r="GK20" s="468"/>
      <c r="GL20" s="50">
        <v>0</v>
      </c>
      <c r="GM20" s="50">
        <v>0</v>
      </c>
      <c r="GN20" s="50">
        <v>197.43750000000819</v>
      </c>
      <c r="GO20" s="50">
        <v>385.49999999999272</v>
      </c>
      <c r="GP20" s="468"/>
      <c r="GV20" s="9"/>
      <c r="HE20" s="9"/>
      <c r="HN20" s="9"/>
      <c r="HW20" s="9"/>
      <c r="IF20" s="9"/>
      <c r="IO20" s="9"/>
      <c r="IX20" s="9"/>
      <c r="JG20" s="9"/>
      <c r="JP20" s="9"/>
      <c r="JY20" s="9"/>
      <c r="KH20" s="9"/>
      <c r="KQ20" s="9"/>
      <c r="KZ20" s="9"/>
      <c r="MA20" s="9"/>
      <c r="MJ20" s="9"/>
      <c r="MS20" s="9"/>
      <c r="NB20" s="9"/>
      <c r="NK20" s="9"/>
      <c r="NT20" s="9"/>
      <c r="NU20">
        <v>0</v>
      </c>
      <c r="NV20" s="9"/>
      <c r="NW20" s="21">
        <v>0</v>
      </c>
      <c r="NX20" s="9"/>
      <c r="NY20" s="21">
        <v>1088.099999999994</v>
      </c>
      <c r="NZ20" s="9"/>
      <c r="OA20">
        <v>0</v>
      </c>
    </row>
    <row r="21" spans="1:391" s="39" customFormat="1" ht="18">
      <c r="A21" s="40" t="s">
        <v>3368</v>
      </c>
      <c r="B21" s="46">
        <f>SUM(D21:AAJ21)</f>
        <v>8423.2000000000062</v>
      </c>
      <c r="C21" s="42"/>
      <c r="D21" s="50">
        <v>0</v>
      </c>
      <c r="E21" s="492">
        <v>0</v>
      </c>
      <c r="F21" s="50">
        <v>0</v>
      </c>
      <c r="G21" s="50">
        <f>'Punten per wedstrijd'!E124</f>
        <v>494.40000000000003</v>
      </c>
      <c r="H21" s="468"/>
      <c r="I21" s="50">
        <v>0</v>
      </c>
      <c r="J21" s="50">
        <v>0</v>
      </c>
      <c r="K21" s="50">
        <v>0</v>
      </c>
      <c r="L21" s="50">
        <f>'Punten per wedstrijd'!E20</f>
        <v>204.5999999999998</v>
      </c>
      <c r="M21" s="468"/>
      <c r="N21" s="50">
        <v>0</v>
      </c>
      <c r="O21" s="50">
        <v>0</v>
      </c>
      <c r="P21" s="50">
        <v>0</v>
      </c>
      <c r="Q21" s="50">
        <f>'Punten per wedstrijd'!F124</f>
        <v>404.60000000000014</v>
      </c>
      <c r="R21" s="468"/>
      <c r="S21" s="456">
        <v>0</v>
      </c>
      <c r="T21" s="50">
        <v>0</v>
      </c>
      <c r="U21" s="505">
        <v>0</v>
      </c>
      <c r="V21" s="50">
        <f>'Punten per wedstrijd'!F20</f>
        <v>6.0000000000002274</v>
      </c>
      <c r="W21" s="468"/>
      <c r="X21" s="50">
        <v>0</v>
      </c>
      <c r="Y21" s="50">
        <v>0</v>
      </c>
      <c r="Z21" s="50">
        <v>0</v>
      </c>
      <c r="AA21" s="50">
        <v>91.200000000000045</v>
      </c>
      <c r="AB21" s="468"/>
      <c r="AC21" s="50">
        <v>0</v>
      </c>
      <c r="AD21" s="50">
        <v>0</v>
      </c>
      <c r="AE21" s="50">
        <v>0</v>
      </c>
      <c r="AF21" s="50">
        <v>676.30000000000086</v>
      </c>
      <c r="AG21" s="468"/>
      <c r="AH21" s="50">
        <v>0</v>
      </c>
      <c r="AI21" s="50">
        <v>0</v>
      </c>
      <c r="AJ21" s="50">
        <v>0</v>
      </c>
      <c r="AK21" s="50">
        <v>353.70000000000118</v>
      </c>
      <c r="AL21" s="468"/>
      <c r="AM21" s="456">
        <v>0</v>
      </c>
      <c r="AN21" s="456">
        <v>0</v>
      </c>
      <c r="AO21" s="456">
        <v>0</v>
      </c>
      <c r="AP21" s="50">
        <v>606.79999999999973</v>
      </c>
      <c r="AQ21" s="468"/>
      <c r="AR21" s="50">
        <v>0</v>
      </c>
      <c r="AS21" s="50">
        <v>0</v>
      </c>
      <c r="AT21" s="50">
        <v>0</v>
      </c>
      <c r="AU21" s="50">
        <v>338.5</v>
      </c>
      <c r="AV21" s="468"/>
      <c r="AW21" s="50">
        <v>0</v>
      </c>
      <c r="AX21" s="50">
        <v>0</v>
      </c>
      <c r="AY21" s="50">
        <v>0</v>
      </c>
      <c r="AZ21" s="50">
        <v>562.69999999999982</v>
      </c>
      <c r="BA21" s="468"/>
      <c r="BB21" s="492">
        <v>0</v>
      </c>
      <c r="BC21" s="50">
        <v>0</v>
      </c>
      <c r="BD21" s="50">
        <v>0</v>
      </c>
      <c r="BE21" s="50">
        <v>483.5</v>
      </c>
      <c r="BF21" s="468"/>
      <c r="BG21" s="50">
        <v>0</v>
      </c>
      <c r="BH21" s="50">
        <v>0</v>
      </c>
      <c r="BI21" s="50">
        <v>0</v>
      </c>
      <c r="BJ21" s="50">
        <v>179.5</v>
      </c>
      <c r="BK21" s="468"/>
      <c r="BL21" s="50">
        <v>0</v>
      </c>
      <c r="BM21" s="50">
        <v>0</v>
      </c>
      <c r="BN21" s="50">
        <v>0</v>
      </c>
      <c r="BO21" s="50">
        <v>105.39999999999999</v>
      </c>
      <c r="BP21" s="468"/>
      <c r="BQ21" s="50">
        <v>0</v>
      </c>
      <c r="BR21" s="50">
        <v>0</v>
      </c>
      <c r="BS21" s="50">
        <v>0</v>
      </c>
      <c r="BT21" s="50">
        <v>433.99999999999909</v>
      </c>
      <c r="BU21" s="468"/>
      <c r="BV21" s="50">
        <v>0</v>
      </c>
      <c r="BW21" s="50">
        <v>0</v>
      </c>
      <c r="BX21" s="50">
        <v>0</v>
      </c>
      <c r="BY21" s="50">
        <v>425.80000000000018</v>
      </c>
      <c r="BZ21" s="468"/>
      <c r="CA21" s="50">
        <v>0</v>
      </c>
      <c r="CB21" s="50">
        <v>0</v>
      </c>
      <c r="CC21" s="50">
        <v>0</v>
      </c>
      <c r="CD21" s="50">
        <v>434</v>
      </c>
      <c r="CE21" s="468"/>
      <c r="CF21" s="50">
        <v>0</v>
      </c>
      <c r="CG21" s="50">
        <v>0</v>
      </c>
      <c r="CH21" s="50">
        <v>0</v>
      </c>
      <c r="CI21" s="50">
        <v>185.5</v>
      </c>
      <c r="CJ21" s="468"/>
      <c r="CK21" s="50">
        <v>0</v>
      </c>
      <c r="CL21" s="50">
        <v>0</v>
      </c>
      <c r="CM21" s="50">
        <v>0</v>
      </c>
      <c r="CN21" s="50">
        <v>214</v>
      </c>
      <c r="CO21" s="468"/>
      <c r="CP21" s="544">
        <v>0</v>
      </c>
      <c r="CQ21" s="544">
        <v>0</v>
      </c>
      <c r="CR21" s="544">
        <v>0</v>
      </c>
      <c r="CS21" s="50">
        <v>168.00000000000091</v>
      </c>
      <c r="CT21" s="468"/>
      <c r="CU21" s="50">
        <v>0</v>
      </c>
      <c r="CV21" s="50">
        <v>0</v>
      </c>
      <c r="CW21" s="50">
        <v>0</v>
      </c>
      <c r="CX21" s="50">
        <v>450.50000000000091</v>
      </c>
      <c r="CY21" s="468"/>
      <c r="CZ21" s="50">
        <v>0</v>
      </c>
      <c r="DA21" s="50">
        <v>0</v>
      </c>
      <c r="DB21" s="50">
        <v>0</v>
      </c>
      <c r="DC21" s="50">
        <v>29.4</v>
      </c>
      <c r="DD21" s="468"/>
      <c r="DE21" s="544">
        <v>0</v>
      </c>
      <c r="DF21" s="544">
        <v>0</v>
      </c>
      <c r="DG21" s="544">
        <v>0</v>
      </c>
      <c r="DH21" s="583">
        <v>1574.8000000000047</v>
      </c>
      <c r="DI21" s="468"/>
      <c r="DJ21" s="50"/>
      <c r="DK21" s="50"/>
      <c r="DL21" s="50"/>
      <c r="DM21" s="50"/>
      <c r="DN21" s="468"/>
      <c r="DO21" s="50"/>
      <c r="DP21" s="50"/>
      <c r="DQ21" s="50"/>
      <c r="DR21" s="50"/>
      <c r="DS21" s="468"/>
      <c r="DT21" s="50"/>
      <c r="DU21" s="50"/>
      <c r="DV21" s="50"/>
      <c r="DW21" s="50"/>
      <c r="DX21" s="468"/>
      <c r="DY21" s="50"/>
      <c r="DZ21" s="50"/>
      <c r="EA21" s="50"/>
      <c r="EB21" s="50"/>
      <c r="EC21" s="468"/>
      <c r="ED21" s="50"/>
      <c r="EE21" s="50"/>
      <c r="EF21" s="50"/>
      <c r="EG21" s="50"/>
      <c r="EH21" s="468"/>
      <c r="EI21" s="50"/>
      <c r="EJ21" s="50"/>
      <c r="EK21" s="50"/>
      <c r="EL21" s="50"/>
      <c r="EM21" s="468"/>
      <c r="EN21" s="50"/>
      <c r="EO21" s="50"/>
      <c r="EP21" s="50"/>
      <c r="EQ21" s="50"/>
      <c r="ER21" s="468"/>
      <c r="ES21" s="50"/>
      <c r="ET21" s="50"/>
      <c r="EU21" s="50"/>
      <c r="EV21" s="50"/>
      <c r="EW21" s="468"/>
      <c r="EX21" s="50"/>
      <c r="EY21" s="50"/>
      <c r="EZ21" s="50"/>
      <c r="FA21" s="50"/>
      <c r="FB21" s="468"/>
      <c r="FC21" s="50"/>
      <c r="FD21" s="50"/>
      <c r="FE21" s="50"/>
      <c r="FF21" s="50"/>
      <c r="FG21" s="468"/>
      <c r="FH21" s="50"/>
      <c r="FI21" s="50"/>
      <c r="FJ21" s="50"/>
      <c r="FK21" s="50"/>
      <c r="FL21" s="468"/>
      <c r="FM21" s="50"/>
      <c r="FN21" s="50"/>
      <c r="FO21" s="50"/>
      <c r="FP21" s="50"/>
      <c r="FQ21" s="468"/>
      <c r="FR21" s="50"/>
      <c r="FS21" s="50"/>
      <c r="FT21" s="50"/>
      <c r="FU21" s="50"/>
      <c r="FV21" s="468"/>
      <c r="FW21" s="50"/>
      <c r="FX21" s="50"/>
      <c r="FY21" s="50"/>
      <c r="FZ21" s="50"/>
      <c r="GA21" s="468"/>
      <c r="GB21" s="50"/>
      <c r="GC21" s="50"/>
      <c r="GD21" s="50"/>
      <c r="GE21" s="50"/>
      <c r="GF21" s="468"/>
      <c r="GG21" s="50"/>
      <c r="GH21" s="50"/>
      <c r="GI21" s="50"/>
      <c r="GJ21" s="50"/>
      <c r="GK21" s="468"/>
      <c r="GL21" s="50"/>
      <c r="GM21" s="50"/>
      <c r="GN21" s="50"/>
      <c r="GO21" s="50"/>
      <c r="GP21" s="468"/>
      <c r="GU21" s="21"/>
      <c r="GV21" s="37"/>
      <c r="HD21" s="461"/>
      <c r="HE21" s="37"/>
      <c r="HM21" s="21"/>
      <c r="HN21" s="37"/>
      <c r="HV21" s="21"/>
      <c r="HW21" s="37"/>
      <c r="IE21" s="21"/>
      <c r="IF21" s="37"/>
      <c r="IN21" s="21"/>
      <c r="IO21" s="37"/>
      <c r="IW21" s="21"/>
      <c r="IX21" s="37"/>
      <c r="JF21" s="21"/>
      <c r="JG21" s="37"/>
      <c r="JO21" s="21"/>
      <c r="JP21" s="37"/>
      <c r="JX21" s="21"/>
      <c r="JY21" s="37"/>
      <c r="KG21" s="21"/>
      <c r="KH21" s="37"/>
      <c r="KP21" s="21"/>
      <c r="KQ21" s="37"/>
      <c r="KY21" s="21"/>
      <c r="KZ21" s="37"/>
      <c r="LZ21" s="21"/>
      <c r="MA21" s="37"/>
      <c r="MI21" s="21"/>
      <c r="MJ21" s="37"/>
      <c r="MR21" s="21"/>
      <c r="MS21" s="37"/>
      <c r="NA21" s="21"/>
      <c r="NB21" s="37"/>
      <c r="NJ21" s="21"/>
      <c r="NK21" s="37"/>
      <c r="NS21" s="21"/>
      <c r="NT21" s="37"/>
      <c r="NU21" s="21"/>
      <c r="NV21" s="37"/>
      <c r="NW21" s="21"/>
      <c r="NX21" s="21"/>
      <c r="NY21" s="21"/>
      <c r="NZ21" s="37"/>
      <c r="OA21" s="37"/>
    </row>
    <row r="22" spans="1:391" ht="18">
      <c r="A22" s="40" t="s">
        <v>153</v>
      </c>
      <c r="B22" s="46">
        <f>SUM(D22:AAJ22)</f>
        <v>50628.062500000153</v>
      </c>
      <c r="C22" s="42"/>
      <c r="D22" s="50">
        <v>30.475000000000001</v>
      </c>
      <c r="E22" s="50">
        <v>0</v>
      </c>
      <c r="F22" s="50">
        <v>0</v>
      </c>
      <c r="G22" s="50">
        <f>'Punten per wedstrijd'!E125</f>
        <v>384.6</v>
      </c>
      <c r="H22" s="468"/>
      <c r="I22" s="50">
        <v>35.900000000000006</v>
      </c>
      <c r="J22" s="50">
        <v>0</v>
      </c>
      <c r="K22" s="50">
        <v>0</v>
      </c>
      <c r="L22" s="50">
        <f>'Punten per wedstrijd'!E21</f>
        <v>207.10000000000002</v>
      </c>
      <c r="M22" s="468"/>
      <c r="N22" s="50">
        <v>90.250000000000057</v>
      </c>
      <c r="O22" s="50">
        <v>434.89999999999992</v>
      </c>
      <c r="P22" s="50">
        <v>416.02500000000003</v>
      </c>
      <c r="Q22" s="50">
        <f>'Punten per wedstrijd'!F125</f>
        <v>472.39999999999918</v>
      </c>
      <c r="R22" s="468"/>
      <c r="S22" s="456">
        <v>92.350000000000136</v>
      </c>
      <c r="T22" s="50">
        <v>121.5</v>
      </c>
      <c r="U22" s="505">
        <v>156.11250000000024</v>
      </c>
      <c r="V22" s="50">
        <f>'Punten per wedstrijd'!F21</f>
        <v>330.00000000000023</v>
      </c>
      <c r="W22" s="468"/>
      <c r="X22" s="50">
        <v>16.825000000000045</v>
      </c>
      <c r="Y22" s="50">
        <v>386.95000000000027</v>
      </c>
      <c r="Z22" s="50">
        <v>117.00000000000034</v>
      </c>
      <c r="AA22" s="50">
        <v>200.39999999999918</v>
      </c>
      <c r="AB22" s="468"/>
      <c r="AC22" s="50">
        <v>138.75</v>
      </c>
      <c r="AD22" s="50">
        <v>311.05000000000018</v>
      </c>
      <c r="AE22" s="50">
        <v>350.69999999999925</v>
      </c>
      <c r="AF22" s="50">
        <v>741.59999999999854</v>
      </c>
      <c r="AG22" s="468"/>
      <c r="AH22" s="50">
        <v>51.649999999999636</v>
      </c>
      <c r="AI22" s="50">
        <v>609.35000000000014</v>
      </c>
      <c r="AJ22" s="50">
        <v>606</v>
      </c>
      <c r="AK22" s="50">
        <v>465.89999999999918</v>
      </c>
      <c r="AL22" s="468"/>
      <c r="AM22" s="456">
        <v>70.850000000000023</v>
      </c>
      <c r="AN22" s="456">
        <v>204.45000000000073</v>
      </c>
      <c r="AO22" s="456">
        <v>375.22499999999945</v>
      </c>
      <c r="AP22" s="50">
        <v>608.30000000000018</v>
      </c>
      <c r="AQ22" s="468"/>
      <c r="AR22" s="50">
        <v>27.000000000000909</v>
      </c>
      <c r="AS22" s="50">
        <v>304.54999999999973</v>
      </c>
      <c r="AT22" s="50">
        <v>399.07499999999823</v>
      </c>
      <c r="AU22" s="50">
        <v>496.09999999999997</v>
      </c>
      <c r="AV22" s="468"/>
      <c r="AW22" s="50">
        <v>0</v>
      </c>
      <c r="AX22" s="50">
        <v>280.20000000000073</v>
      </c>
      <c r="AY22" s="50">
        <v>255.22500000000014</v>
      </c>
      <c r="AZ22" s="50">
        <v>633.79999999999927</v>
      </c>
      <c r="BA22" s="468"/>
      <c r="BB22" s="50">
        <v>0</v>
      </c>
      <c r="BC22" s="50">
        <v>95.350000000000364</v>
      </c>
      <c r="BD22" s="50">
        <v>177.75</v>
      </c>
      <c r="BE22" s="50">
        <v>589.9</v>
      </c>
      <c r="BF22" s="468"/>
      <c r="BG22" s="50">
        <v>29.250000000000455</v>
      </c>
      <c r="BH22" s="50">
        <v>84</v>
      </c>
      <c r="BI22" s="50">
        <v>264.97499999999945</v>
      </c>
      <c r="BJ22" s="50">
        <v>364.3</v>
      </c>
      <c r="BK22" s="468"/>
      <c r="BL22" s="50">
        <v>0</v>
      </c>
      <c r="BM22" s="50">
        <v>88.250000000000909</v>
      </c>
      <c r="BN22" s="50">
        <v>264</v>
      </c>
      <c r="BO22" s="50">
        <v>307</v>
      </c>
      <c r="BP22" s="468"/>
      <c r="BQ22" s="50">
        <v>99.300000000001091</v>
      </c>
      <c r="BR22" s="50">
        <v>131.85000000000082</v>
      </c>
      <c r="BS22" s="50">
        <v>307.72499999999945</v>
      </c>
      <c r="BT22" s="50">
        <v>615.49999999999909</v>
      </c>
      <c r="BU22" s="468"/>
      <c r="BV22" s="50">
        <v>0</v>
      </c>
      <c r="BW22" s="50">
        <v>362.70000000000027</v>
      </c>
      <c r="BX22" s="50">
        <v>284.17499999999905</v>
      </c>
      <c r="BY22" s="50">
        <v>315.199999999998</v>
      </c>
      <c r="BZ22" s="468"/>
      <c r="CA22" s="50">
        <v>0</v>
      </c>
      <c r="CB22" s="50">
        <v>98.75</v>
      </c>
      <c r="CC22" s="50">
        <v>210.89999999999918</v>
      </c>
      <c r="CD22" s="50">
        <v>637.89999999999964</v>
      </c>
      <c r="CE22" s="468"/>
      <c r="CF22" s="50">
        <v>0</v>
      </c>
      <c r="CG22" s="50">
        <v>256.40000000000055</v>
      </c>
      <c r="CH22" s="50">
        <v>166.49999999999932</v>
      </c>
      <c r="CI22" s="50">
        <v>275.00000000000182</v>
      </c>
      <c r="CJ22" s="468"/>
      <c r="CK22" s="50">
        <v>47.074999999999818</v>
      </c>
      <c r="CL22" s="50">
        <v>242.75000000000091</v>
      </c>
      <c r="CM22" s="50">
        <v>105.29999999999905</v>
      </c>
      <c r="CN22" s="50">
        <v>187.9</v>
      </c>
      <c r="CO22" s="468"/>
      <c r="CP22" s="544">
        <v>171.29999999999973</v>
      </c>
      <c r="CQ22" s="544">
        <v>283.14999999999964</v>
      </c>
      <c r="CR22" s="544">
        <v>207.89999999999918</v>
      </c>
      <c r="CS22" s="50">
        <v>284.00000000000182</v>
      </c>
      <c r="CT22" s="468"/>
      <c r="CU22" s="50">
        <v>0</v>
      </c>
      <c r="CV22" s="50">
        <v>182.09999999999945</v>
      </c>
      <c r="CW22" s="50">
        <v>303.82500000000027</v>
      </c>
      <c r="CX22" s="50">
        <v>163.90000000000146</v>
      </c>
      <c r="CY22" s="468"/>
      <c r="CZ22" s="50">
        <v>0</v>
      </c>
      <c r="DA22" s="50">
        <v>92.450000000000728</v>
      </c>
      <c r="DB22" s="50">
        <v>264.375</v>
      </c>
      <c r="DC22" s="50">
        <v>142.19999999999999</v>
      </c>
      <c r="DD22" s="468"/>
      <c r="DE22" s="544">
        <v>187.650000000001</v>
      </c>
      <c r="DF22" s="544">
        <v>1462.8000000000002</v>
      </c>
      <c r="DG22" s="544">
        <v>999.67500000000041</v>
      </c>
      <c r="DH22" s="583">
        <v>1886.1999999999989</v>
      </c>
      <c r="DI22" s="468"/>
      <c r="DJ22" s="50">
        <v>20.324999999999363</v>
      </c>
      <c r="DK22" s="50">
        <v>371.39999999999918</v>
      </c>
      <c r="DL22" s="50">
        <v>113.10000000000218</v>
      </c>
      <c r="DM22" s="50">
        <v>717.10000000000218</v>
      </c>
      <c r="DN22" s="468"/>
      <c r="DO22" s="50">
        <v>162.72499999999991</v>
      </c>
      <c r="DP22" s="50">
        <v>0</v>
      </c>
      <c r="DQ22" s="50">
        <v>387.22499999999945</v>
      </c>
      <c r="DR22" s="50">
        <v>287.49999999999818</v>
      </c>
      <c r="DS22" s="468"/>
      <c r="DT22" s="50">
        <v>1049.7750000000001</v>
      </c>
      <c r="DU22" s="50">
        <v>2102.9999999999991</v>
      </c>
      <c r="DV22" s="50">
        <v>2044.8749999999809</v>
      </c>
      <c r="DW22" s="50">
        <v>3975.5000000000327</v>
      </c>
      <c r="DX22" s="468"/>
      <c r="DY22" s="50">
        <v>78.750000000000909</v>
      </c>
      <c r="DZ22" s="50">
        <v>0</v>
      </c>
      <c r="EA22" s="50">
        <v>0</v>
      </c>
      <c r="EB22" s="50">
        <v>0</v>
      </c>
      <c r="EC22" s="468"/>
      <c r="ED22" s="50">
        <v>44</v>
      </c>
      <c r="EE22" s="50">
        <v>0</v>
      </c>
      <c r="EF22" s="50">
        <v>102</v>
      </c>
      <c r="EG22" s="50">
        <v>298.00000000000728</v>
      </c>
      <c r="EH22" s="468"/>
      <c r="EI22" s="50">
        <v>26.150000000001455</v>
      </c>
      <c r="EJ22" s="50">
        <v>65.799999999999727</v>
      </c>
      <c r="EK22" s="50">
        <v>205.50000000000273</v>
      </c>
      <c r="EL22" s="50">
        <v>545.10000000000582</v>
      </c>
      <c r="EM22" s="468"/>
      <c r="EN22" s="50">
        <v>100.97500000000036</v>
      </c>
      <c r="EO22" s="50">
        <v>117.29999999999836</v>
      </c>
      <c r="EP22" s="50">
        <v>224.17500000000382</v>
      </c>
      <c r="EQ22" s="50">
        <v>0</v>
      </c>
      <c r="ER22" s="468"/>
      <c r="ES22" s="50">
        <v>190.25000000000091</v>
      </c>
      <c r="ET22" s="50">
        <v>0</v>
      </c>
      <c r="EU22" s="50">
        <v>0</v>
      </c>
      <c r="EV22" s="50">
        <v>365.1000000000131</v>
      </c>
      <c r="EW22" s="468"/>
      <c r="EX22" s="50">
        <v>283.82500000000164</v>
      </c>
      <c r="EY22" s="50">
        <v>1668.4000000000369</v>
      </c>
      <c r="EZ22" s="50">
        <v>2130.9749999999749</v>
      </c>
      <c r="FA22" s="50">
        <v>2305</v>
      </c>
      <c r="FB22" s="468"/>
      <c r="FC22" s="50">
        <v>17.424999999999272</v>
      </c>
      <c r="FD22" s="50">
        <v>0</v>
      </c>
      <c r="FE22" s="50">
        <v>271.87500000000273</v>
      </c>
      <c r="FF22" s="50">
        <v>180.00000000001455</v>
      </c>
      <c r="FG22" s="468"/>
      <c r="FH22" s="50">
        <v>74.624999999999091</v>
      </c>
      <c r="FI22" s="50">
        <v>0</v>
      </c>
      <c r="FJ22" s="50">
        <v>0</v>
      </c>
      <c r="FK22" s="50">
        <v>341.80000000001382</v>
      </c>
      <c r="FL22" s="468"/>
      <c r="FM22" s="50">
        <v>24.275000000000546</v>
      </c>
      <c r="FN22" s="50">
        <v>0</v>
      </c>
      <c r="FO22" s="50">
        <v>0</v>
      </c>
      <c r="FP22" s="50">
        <v>452.50000000001455</v>
      </c>
      <c r="FQ22" s="468"/>
      <c r="FR22" s="50">
        <v>50.599999999999682</v>
      </c>
      <c r="FS22" s="50">
        <v>0</v>
      </c>
      <c r="FT22" s="50">
        <v>0</v>
      </c>
      <c r="FU22" s="50">
        <v>0</v>
      </c>
      <c r="FV22" s="468"/>
      <c r="FW22" s="50">
        <v>111.57500000000346</v>
      </c>
      <c r="FX22" s="50">
        <v>34.849999999999682</v>
      </c>
      <c r="FY22" s="50">
        <v>402.00000000000273</v>
      </c>
      <c r="FZ22" s="50">
        <v>240.30000000001382</v>
      </c>
      <c r="GA22" s="468"/>
      <c r="GB22" s="50">
        <v>60.275000000002365</v>
      </c>
      <c r="GC22" s="50">
        <v>0</v>
      </c>
      <c r="GD22" s="50">
        <v>0</v>
      </c>
      <c r="GE22" s="50">
        <v>0</v>
      </c>
      <c r="GF22" s="468"/>
      <c r="GG22" s="50">
        <v>102.75000000000364</v>
      </c>
      <c r="GH22" s="50">
        <v>344.09999999999854</v>
      </c>
      <c r="GI22" s="50">
        <v>817.349999999994</v>
      </c>
      <c r="GJ22" s="50">
        <v>1492.5000000000182</v>
      </c>
      <c r="GK22" s="468"/>
      <c r="GL22" s="50">
        <v>45.624999999999091</v>
      </c>
      <c r="GM22" s="50">
        <v>121.00000000000546</v>
      </c>
      <c r="GN22" s="50">
        <v>213.75</v>
      </c>
      <c r="GO22" s="50">
        <v>342.49999999999636</v>
      </c>
      <c r="GP22" s="468"/>
      <c r="GU22" s="18"/>
      <c r="GV22" s="9"/>
      <c r="HD22" s="18"/>
      <c r="HE22" s="9"/>
      <c r="HM22" s="18"/>
      <c r="HN22" s="9"/>
      <c r="HW22" s="9"/>
      <c r="IF22" s="9"/>
      <c r="IO22" s="9"/>
      <c r="IX22" s="9"/>
      <c r="JG22" s="9"/>
      <c r="JP22" s="9"/>
      <c r="JY22" s="9"/>
      <c r="KH22" s="9"/>
      <c r="KQ22" s="9"/>
      <c r="KZ22" s="9"/>
      <c r="MA22" s="9"/>
      <c r="MJ22" s="9"/>
      <c r="MS22" s="9"/>
      <c r="NB22" s="9"/>
      <c r="NJ22" s="1"/>
      <c r="NK22" s="9"/>
      <c r="NS22" s="3"/>
      <c r="NT22" s="9"/>
      <c r="NU22" s="1">
        <v>0</v>
      </c>
      <c r="NV22" s="9"/>
      <c r="NW22">
        <v>0</v>
      </c>
      <c r="NX22" s="9"/>
      <c r="NY22">
        <v>1238.7750000000005</v>
      </c>
      <c r="NZ22" s="9"/>
      <c r="OA22">
        <v>0</v>
      </c>
    </row>
    <row r="23" spans="1:391" ht="18">
      <c r="A23" s="40" t="s">
        <v>2024</v>
      </c>
      <c r="B23" s="46">
        <f>SUM(D23:AAJ23)</f>
        <v>22579.174999999981</v>
      </c>
      <c r="C23" s="42"/>
      <c r="D23" s="50">
        <v>0</v>
      </c>
      <c r="E23" s="50">
        <v>0</v>
      </c>
      <c r="F23" s="50">
        <v>0</v>
      </c>
      <c r="G23" s="50">
        <f>'Punten per wedstrijd'!E126</f>
        <v>512.5</v>
      </c>
      <c r="H23" s="468"/>
      <c r="I23" s="50">
        <v>0</v>
      </c>
      <c r="J23" s="50">
        <v>0</v>
      </c>
      <c r="K23" s="50">
        <v>0</v>
      </c>
      <c r="L23" s="50">
        <f>'Punten per wedstrijd'!E22</f>
        <v>232</v>
      </c>
      <c r="M23" s="468"/>
      <c r="N23" s="50">
        <v>0</v>
      </c>
      <c r="O23" s="50">
        <v>0</v>
      </c>
      <c r="P23" s="50">
        <v>226.64999999999998</v>
      </c>
      <c r="Q23" s="50">
        <f>'Punten per wedstrijd'!F126</f>
        <v>393.599999999999</v>
      </c>
      <c r="R23" s="468"/>
      <c r="S23" s="456">
        <v>0</v>
      </c>
      <c r="T23" s="50">
        <v>0</v>
      </c>
      <c r="U23" s="505">
        <v>152.84999999999997</v>
      </c>
      <c r="V23" s="50">
        <f>'Punten per wedstrijd'!F22</f>
        <v>234.99999999999977</v>
      </c>
      <c r="W23" s="468"/>
      <c r="X23" s="50">
        <v>0</v>
      </c>
      <c r="Y23" s="50">
        <v>0</v>
      </c>
      <c r="Z23" s="50">
        <v>134.0999999999998</v>
      </c>
      <c r="AA23" s="50">
        <v>202.5</v>
      </c>
      <c r="AB23" s="468"/>
      <c r="AC23" s="50">
        <v>0</v>
      </c>
      <c r="AD23" s="50">
        <v>0</v>
      </c>
      <c r="AE23" s="50">
        <v>579.30000000000018</v>
      </c>
      <c r="AF23" s="50">
        <v>969.89999999999918</v>
      </c>
      <c r="AG23" s="468"/>
      <c r="AH23" s="50">
        <v>0</v>
      </c>
      <c r="AI23" s="50">
        <v>0</v>
      </c>
      <c r="AJ23" s="50">
        <v>336.45000000000027</v>
      </c>
      <c r="AK23" s="50">
        <v>220.09999999999945</v>
      </c>
      <c r="AL23" s="468"/>
      <c r="AM23" s="456">
        <v>0</v>
      </c>
      <c r="AN23" s="456">
        <v>0</v>
      </c>
      <c r="AO23" s="456">
        <v>288.97500000000014</v>
      </c>
      <c r="AP23" s="50">
        <v>582.89999999999873</v>
      </c>
      <c r="AQ23" s="468"/>
      <c r="AR23" s="50">
        <v>0</v>
      </c>
      <c r="AS23" s="50">
        <v>0</v>
      </c>
      <c r="AT23" s="50">
        <v>181.95000000000027</v>
      </c>
      <c r="AU23" s="50">
        <v>31.200000000000003</v>
      </c>
      <c r="AV23" s="468"/>
      <c r="AW23" s="50">
        <v>0</v>
      </c>
      <c r="AX23" s="50">
        <v>0</v>
      </c>
      <c r="AY23" s="50">
        <v>350.24999999999795</v>
      </c>
      <c r="AZ23" s="50">
        <v>100.39999999999782</v>
      </c>
      <c r="BA23" s="468"/>
      <c r="BB23" s="50">
        <v>0</v>
      </c>
      <c r="BC23" s="50">
        <v>0</v>
      </c>
      <c r="BD23" s="50">
        <v>111.22500000000014</v>
      </c>
      <c r="BE23" s="50">
        <v>588.9</v>
      </c>
      <c r="BF23" s="468"/>
      <c r="BG23" s="50">
        <v>0</v>
      </c>
      <c r="BH23" s="50">
        <v>0</v>
      </c>
      <c r="BI23" s="50">
        <v>171.82499999999959</v>
      </c>
      <c r="BJ23" s="50">
        <v>272.2</v>
      </c>
      <c r="BK23" s="468"/>
      <c r="BL23" s="50">
        <v>0</v>
      </c>
      <c r="BM23" s="50">
        <v>0</v>
      </c>
      <c r="BN23" s="50">
        <v>187.87499999999864</v>
      </c>
      <c r="BO23" s="50">
        <v>206</v>
      </c>
      <c r="BP23" s="468"/>
      <c r="BQ23" s="50">
        <v>0</v>
      </c>
      <c r="BR23" s="50">
        <v>0</v>
      </c>
      <c r="BS23" s="50">
        <v>311.02499999999714</v>
      </c>
      <c r="BT23" s="50">
        <v>613.79999999999836</v>
      </c>
      <c r="BU23" s="468"/>
      <c r="BV23" s="50">
        <v>0</v>
      </c>
      <c r="BW23" s="50">
        <v>0</v>
      </c>
      <c r="BX23" s="50">
        <v>416.77499999999714</v>
      </c>
      <c r="BY23" s="50">
        <v>536.99999999999818</v>
      </c>
      <c r="BZ23" s="468"/>
      <c r="CA23" s="50">
        <v>0</v>
      </c>
      <c r="CB23" s="50">
        <v>0</v>
      </c>
      <c r="CC23" s="50">
        <v>259.12499999999659</v>
      </c>
      <c r="CD23" s="50">
        <v>503.29999999999745</v>
      </c>
      <c r="CE23" s="468"/>
      <c r="CF23" s="50">
        <v>0</v>
      </c>
      <c r="CG23" s="50">
        <v>0</v>
      </c>
      <c r="CH23" s="50">
        <v>100.64999999999714</v>
      </c>
      <c r="CI23" s="50">
        <v>396.59999999999854</v>
      </c>
      <c r="CJ23" s="468"/>
      <c r="CK23" s="50">
        <v>0</v>
      </c>
      <c r="CL23" s="50">
        <v>0</v>
      </c>
      <c r="CM23" s="50">
        <v>112.49999999999591</v>
      </c>
      <c r="CN23" s="50">
        <v>292.60000000000002</v>
      </c>
      <c r="CO23" s="468"/>
      <c r="CP23" s="544">
        <v>0</v>
      </c>
      <c r="CQ23" s="544">
        <v>0</v>
      </c>
      <c r="CR23" s="544">
        <v>197.54999999999632</v>
      </c>
      <c r="CS23" s="50">
        <v>128.5</v>
      </c>
      <c r="CT23" s="468"/>
      <c r="CU23" s="50">
        <v>0</v>
      </c>
      <c r="CV23" s="50">
        <v>0</v>
      </c>
      <c r="CW23" s="50">
        <v>223.12499999999727</v>
      </c>
      <c r="CX23" s="50">
        <v>318.40000000000146</v>
      </c>
      <c r="CY23" s="468"/>
      <c r="CZ23" s="50">
        <v>0</v>
      </c>
      <c r="DA23" s="50">
        <v>0</v>
      </c>
      <c r="DB23" s="50">
        <v>237.74999999999727</v>
      </c>
      <c r="DC23" s="50">
        <v>107.6</v>
      </c>
      <c r="DD23" s="468"/>
      <c r="DE23" s="544">
        <v>0</v>
      </c>
      <c r="DF23" s="544">
        <v>0</v>
      </c>
      <c r="DG23" s="544">
        <v>1091.924999999999</v>
      </c>
      <c r="DH23" s="583">
        <v>1028.1000000000004</v>
      </c>
      <c r="DI23" s="468"/>
      <c r="DJ23" s="50">
        <v>0</v>
      </c>
      <c r="DK23" s="50">
        <v>0</v>
      </c>
      <c r="DL23" s="50">
        <v>0</v>
      </c>
      <c r="DM23" s="50">
        <v>749.70000000000073</v>
      </c>
      <c r="DN23" s="468"/>
      <c r="DO23" s="50">
        <v>0</v>
      </c>
      <c r="DP23" s="50">
        <v>0</v>
      </c>
      <c r="DQ23" s="50">
        <v>0</v>
      </c>
      <c r="DR23" s="50">
        <v>289.30000000000291</v>
      </c>
      <c r="DS23" s="468"/>
      <c r="DT23" s="50">
        <v>0</v>
      </c>
      <c r="DU23" s="50">
        <v>0</v>
      </c>
      <c r="DV23" s="50">
        <v>0</v>
      </c>
      <c r="DW23" s="50">
        <v>1607.9000000000251</v>
      </c>
      <c r="DX23" s="468"/>
      <c r="DY23" s="50">
        <v>0</v>
      </c>
      <c r="DZ23" s="50">
        <v>0</v>
      </c>
      <c r="EA23" s="50">
        <v>0</v>
      </c>
      <c r="EB23" s="50">
        <v>0</v>
      </c>
      <c r="EC23" s="468"/>
      <c r="ED23" s="50">
        <v>0</v>
      </c>
      <c r="EE23" s="50">
        <v>0</v>
      </c>
      <c r="EF23" s="50">
        <v>0</v>
      </c>
      <c r="EG23" s="50">
        <v>289.60000000000218</v>
      </c>
      <c r="EH23" s="468"/>
      <c r="EI23" s="50">
        <v>0</v>
      </c>
      <c r="EJ23" s="50">
        <v>0</v>
      </c>
      <c r="EK23" s="50">
        <v>0</v>
      </c>
      <c r="EL23" s="50">
        <v>381.50000000000364</v>
      </c>
      <c r="EM23" s="468"/>
      <c r="EN23" s="50">
        <v>0</v>
      </c>
      <c r="EO23" s="50">
        <v>0</v>
      </c>
      <c r="EP23" s="50">
        <v>0</v>
      </c>
      <c r="EQ23" s="50">
        <v>0</v>
      </c>
      <c r="ER23" s="468"/>
      <c r="ES23" s="50">
        <v>0</v>
      </c>
      <c r="ET23" s="50">
        <v>0</v>
      </c>
      <c r="EU23" s="50">
        <v>0</v>
      </c>
      <c r="EV23" s="50">
        <v>100.69999999999709</v>
      </c>
      <c r="EW23" s="468"/>
      <c r="EX23" s="50">
        <v>0</v>
      </c>
      <c r="EY23" s="50">
        <v>0</v>
      </c>
      <c r="EZ23" s="50">
        <v>0</v>
      </c>
      <c r="FA23" s="50">
        <v>3548.3</v>
      </c>
      <c r="FB23" s="468"/>
      <c r="FC23" s="50">
        <v>0</v>
      </c>
      <c r="FD23" s="50">
        <v>0</v>
      </c>
      <c r="FE23" s="50">
        <v>0</v>
      </c>
      <c r="FF23" s="50">
        <v>33</v>
      </c>
      <c r="FG23" s="468"/>
      <c r="FH23" s="50">
        <v>0</v>
      </c>
      <c r="FI23" s="50">
        <v>0</v>
      </c>
      <c r="FJ23" s="50">
        <v>0</v>
      </c>
      <c r="FK23" s="50">
        <v>33.600000000000364</v>
      </c>
      <c r="FL23" s="468"/>
      <c r="FM23" s="50">
        <v>0</v>
      </c>
      <c r="FN23" s="50">
        <v>0</v>
      </c>
      <c r="FO23" s="50">
        <v>0</v>
      </c>
      <c r="FP23" s="50">
        <v>118.79999999999745</v>
      </c>
      <c r="FQ23" s="468"/>
      <c r="FR23" s="50">
        <v>0</v>
      </c>
      <c r="FS23" s="50">
        <v>0</v>
      </c>
      <c r="FT23" s="50">
        <v>0</v>
      </c>
      <c r="FU23" s="50">
        <v>0</v>
      </c>
      <c r="FV23" s="468"/>
      <c r="FW23" s="50">
        <v>0</v>
      </c>
      <c r="FX23" s="50">
        <v>0</v>
      </c>
      <c r="FY23" s="50">
        <v>0</v>
      </c>
      <c r="FZ23" s="50">
        <v>223.49999999999454</v>
      </c>
      <c r="GA23" s="468"/>
      <c r="GB23" s="50">
        <v>0</v>
      </c>
      <c r="GC23" s="50">
        <v>0</v>
      </c>
      <c r="GD23" s="50">
        <v>0</v>
      </c>
      <c r="GE23" s="50">
        <v>0</v>
      </c>
      <c r="GF23" s="468"/>
      <c r="GG23" s="50">
        <v>0</v>
      </c>
      <c r="GH23" s="50">
        <v>0</v>
      </c>
      <c r="GI23" s="50">
        <v>0</v>
      </c>
      <c r="GJ23" s="50">
        <v>765.79999999999927</v>
      </c>
      <c r="GK23" s="468"/>
      <c r="GL23" s="50">
        <v>0</v>
      </c>
      <c r="GM23" s="50">
        <v>0</v>
      </c>
      <c r="GN23" s="50">
        <v>0</v>
      </c>
      <c r="GO23" s="50">
        <v>292.50000000000364</v>
      </c>
      <c r="GP23" s="468"/>
      <c r="GV23" s="9"/>
      <c r="HE23" s="9"/>
      <c r="HN23" s="9"/>
      <c r="HW23" s="9"/>
      <c r="IF23" s="9"/>
      <c r="IO23" s="9"/>
      <c r="IX23" s="9"/>
      <c r="JG23" s="9"/>
      <c r="JP23" s="9"/>
      <c r="JY23" s="9"/>
      <c r="KH23" s="9"/>
      <c r="KQ23" s="9"/>
      <c r="KZ23" s="9"/>
      <c r="MA23" s="9"/>
      <c r="MJ23" s="9"/>
      <c r="MS23" s="9"/>
      <c r="NB23" s="9"/>
      <c r="NK23" s="9"/>
      <c r="NT23" s="9"/>
      <c r="NU23">
        <v>0</v>
      </c>
      <c r="NV23" s="9"/>
      <c r="NW23">
        <v>0</v>
      </c>
      <c r="NX23" s="9"/>
      <c r="NY23" s="21">
        <v>0</v>
      </c>
      <c r="NZ23" s="9"/>
      <c r="OA23">
        <v>0</v>
      </c>
    </row>
    <row r="24" spans="1:391" s="39" customFormat="1" ht="18">
      <c r="A24" s="40" t="s">
        <v>3371</v>
      </c>
      <c r="B24" s="46">
        <f>SUM(D24:AAJ24)</f>
        <v>10037.299999999996</v>
      </c>
      <c r="C24" s="42"/>
      <c r="D24" s="50">
        <v>0</v>
      </c>
      <c r="E24" s="50">
        <v>0</v>
      </c>
      <c r="F24" s="50">
        <v>0</v>
      </c>
      <c r="G24" s="50">
        <f>'Punten per wedstrijd'!E127</f>
        <v>613.70000000000005</v>
      </c>
      <c r="H24" s="468"/>
      <c r="I24" s="50">
        <v>0</v>
      </c>
      <c r="J24" s="50">
        <v>0</v>
      </c>
      <c r="K24" s="50">
        <v>0</v>
      </c>
      <c r="L24" s="50">
        <f>'Punten per wedstrijd'!E23</f>
        <v>299.80000000000007</v>
      </c>
      <c r="M24" s="468"/>
      <c r="N24" s="50">
        <v>0</v>
      </c>
      <c r="O24" s="50">
        <v>0</v>
      </c>
      <c r="P24" s="50">
        <v>0</v>
      </c>
      <c r="Q24" s="50">
        <f>'Punten per wedstrijd'!F127</f>
        <v>541.49999999999932</v>
      </c>
      <c r="R24" s="468"/>
      <c r="S24" s="456">
        <v>0</v>
      </c>
      <c r="T24" s="50">
        <v>0</v>
      </c>
      <c r="U24" s="505">
        <v>0</v>
      </c>
      <c r="V24" s="50">
        <f>'Punten per wedstrijd'!F23</f>
        <v>285.49999999999977</v>
      </c>
      <c r="W24" s="468"/>
      <c r="X24" s="50">
        <v>0</v>
      </c>
      <c r="Y24" s="50">
        <v>0</v>
      </c>
      <c r="Z24" s="50">
        <v>0</v>
      </c>
      <c r="AA24" s="50">
        <v>317.39999999999964</v>
      </c>
      <c r="AB24" s="468"/>
      <c r="AC24" s="50">
        <v>0</v>
      </c>
      <c r="AD24" s="50">
        <v>0</v>
      </c>
      <c r="AE24" s="50">
        <v>0</v>
      </c>
      <c r="AF24" s="50">
        <v>567.49999999999909</v>
      </c>
      <c r="AG24" s="468"/>
      <c r="AH24" s="50">
        <v>0</v>
      </c>
      <c r="AI24" s="50">
        <v>0</v>
      </c>
      <c r="AJ24" s="50">
        <v>0</v>
      </c>
      <c r="AK24" s="50">
        <v>488.19999999999982</v>
      </c>
      <c r="AL24" s="468"/>
      <c r="AM24" s="456">
        <v>0</v>
      </c>
      <c r="AN24" s="456">
        <v>0</v>
      </c>
      <c r="AO24" s="456">
        <v>0</v>
      </c>
      <c r="AP24" s="50">
        <v>579.00000000000091</v>
      </c>
      <c r="AQ24" s="468"/>
      <c r="AR24" s="50">
        <v>0</v>
      </c>
      <c r="AS24" s="50">
        <v>0</v>
      </c>
      <c r="AT24" s="50">
        <v>0</v>
      </c>
      <c r="AU24" s="50">
        <v>120.5</v>
      </c>
      <c r="AV24" s="468"/>
      <c r="AW24" s="50">
        <v>0</v>
      </c>
      <c r="AX24" s="50">
        <v>0</v>
      </c>
      <c r="AY24" s="50">
        <v>0</v>
      </c>
      <c r="AZ24" s="50">
        <v>982.70000000000073</v>
      </c>
      <c r="BA24" s="468"/>
      <c r="BB24" s="50">
        <v>0</v>
      </c>
      <c r="BC24" s="50">
        <v>0</v>
      </c>
      <c r="BD24" s="50">
        <v>0</v>
      </c>
      <c r="BE24" s="50">
        <v>546.1</v>
      </c>
      <c r="BF24" s="468"/>
      <c r="BG24" s="50">
        <v>0</v>
      </c>
      <c r="BH24" s="50">
        <v>0</v>
      </c>
      <c r="BI24" s="50">
        <v>0</v>
      </c>
      <c r="BJ24" s="50">
        <v>170.5</v>
      </c>
      <c r="BK24" s="468"/>
      <c r="BL24" s="50">
        <v>0</v>
      </c>
      <c r="BM24" s="50">
        <v>0</v>
      </c>
      <c r="BN24" s="50">
        <v>0</v>
      </c>
      <c r="BO24" s="50">
        <v>81.8</v>
      </c>
      <c r="BP24" s="468"/>
      <c r="BQ24" s="50">
        <v>0</v>
      </c>
      <c r="BR24" s="50">
        <v>0</v>
      </c>
      <c r="BS24" s="50">
        <v>0</v>
      </c>
      <c r="BT24" s="50">
        <v>426.99999999999909</v>
      </c>
      <c r="BU24" s="468"/>
      <c r="BV24" s="50">
        <v>0</v>
      </c>
      <c r="BW24" s="50">
        <v>0</v>
      </c>
      <c r="BX24" s="50">
        <v>0</v>
      </c>
      <c r="BY24" s="50">
        <v>459.69999999999982</v>
      </c>
      <c r="BZ24" s="468"/>
      <c r="CA24" s="50">
        <v>0</v>
      </c>
      <c r="CB24" s="50">
        <v>0</v>
      </c>
      <c r="CC24" s="50">
        <v>0</v>
      </c>
      <c r="CD24" s="50">
        <v>418.5</v>
      </c>
      <c r="CE24" s="468"/>
      <c r="CF24" s="50">
        <v>0</v>
      </c>
      <c r="CG24" s="50">
        <v>0</v>
      </c>
      <c r="CH24" s="50">
        <v>0</v>
      </c>
      <c r="CI24" s="50">
        <v>307.50000000000182</v>
      </c>
      <c r="CJ24" s="468"/>
      <c r="CK24" s="50">
        <v>0</v>
      </c>
      <c r="CL24" s="50">
        <v>0</v>
      </c>
      <c r="CM24" s="50">
        <v>0</v>
      </c>
      <c r="CN24" s="50">
        <v>204.9</v>
      </c>
      <c r="CO24" s="468"/>
      <c r="CP24" s="544">
        <v>0</v>
      </c>
      <c r="CQ24" s="544">
        <v>0</v>
      </c>
      <c r="CR24" s="544">
        <v>0</v>
      </c>
      <c r="CS24" s="50">
        <v>367</v>
      </c>
      <c r="CT24" s="468"/>
      <c r="CU24" s="50">
        <v>0</v>
      </c>
      <c r="CV24" s="50">
        <v>0</v>
      </c>
      <c r="CW24" s="50">
        <v>0</v>
      </c>
      <c r="CX24" s="50">
        <v>448.40000000000146</v>
      </c>
      <c r="CY24" s="468"/>
      <c r="CZ24" s="50">
        <v>0</v>
      </c>
      <c r="DA24" s="50">
        <v>0</v>
      </c>
      <c r="DB24" s="50">
        <v>0</v>
      </c>
      <c r="DC24" s="50">
        <v>150.9</v>
      </c>
      <c r="DD24" s="468"/>
      <c r="DE24" s="544">
        <v>0</v>
      </c>
      <c r="DF24" s="544">
        <v>0</v>
      </c>
      <c r="DG24" s="544">
        <v>0</v>
      </c>
      <c r="DH24" s="583">
        <v>1659.1999999999953</v>
      </c>
      <c r="DI24" s="468"/>
      <c r="DJ24" s="50"/>
      <c r="DK24" s="50"/>
      <c r="DL24" s="50"/>
      <c r="DM24" s="50"/>
      <c r="DN24" s="468"/>
      <c r="DO24" s="50"/>
      <c r="DP24" s="50"/>
      <c r="DQ24" s="50"/>
      <c r="DR24" s="50"/>
      <c r="DS24" s="468"/>
      <c r="DT24" s="50"/>
      <c r="DU24" s="50"/>
      <c r="DV24" s="50"/>
      <c r="DW24" s="50"/>
      <c r="DX24" s="468"/>
      <c r="DY24" s="50"/>
      <c r="DZ24" s="50"/>
      <c r="EA24" s="50"/>
      <c r="EB24" s="50"/>
      <c r="EC24" s="468"/>
      <c r="ED24" s="50"/>
      <c r="EE24" s="50"/>
      <c r="EF24" s="50"/>
      <c r="EG24" s="50"/>
      <c r="EH24" s="468"/>
      <c r="EI24" s="50"/>
      <c r="EJ24" s="50"/>
      <c r="EK24" s="50"/>
      <c r="EL24" s="50"/>
      <c r="EM24" s="468"/>
      <c r="EN24" s="50"/>
      <c r="EO24" s="50"/>
      <c r="EP24" s="50"/>
      <c r="EQ24" s="50"/>
      <c r="ER24" s="468"/>
      <c r="ES24" s="50"/>
      <c r="ET24" s="50"/>
      <c r="EU24" s="50"/>
      <c r="EV24" s="50"/>
      <c r="EW24" s="468"/>
      <c r="EX24" s="50"/>
      <c r="EY24" s="50"/>
      <c r="EZ24" s="50"/>
      <c r="FA24" s="50"/>
      <c r="FB24" s="468"/>
      <c r="FC24" s="50"/>
      <c r="FD24" s="50"/>
      <c r="FE24" s="50"/>
      <c r="FF24" s="50"/>
      <c r="FG24" s="468"/>
      <c r="FH24" s="50"/>
      <c r="FI24" s="50"/>
      <c r="FJ24" s="50"/>
      <c r="FK24" s="50"/>
      <c r="FL24" s="468"/>
      <c r="FM24" s="50"/>
      <c r="FN24" s="50"/>
      <c r="FO24" s="50"/>
      <c r="FP24" s="50"/>
      <c r="FQ24" s="468"/>
      <c r="FR24" s="50"/>
      <c r="FS24" s="50"/>
      <c r="FT24" s="50"/>
      <c r="FU24" s="50"/>
      <c r="FV24" s="468"/>
      <c r="FW24" s="50"/>
      <c r="FX24" s="50"/>
      <c r="FY24" s="50"/>
      <c r="FZ24" s="50"/>
      <c r="GA24" s="468"/>
      <c r="GB24" s="50"/>
      <c r="GC24" s="50"/>
      <c r="GD24" s="50"/>
      <c r="GE24" s="50"/>
      <c r="GF24" s="468"/>
      <c r="GG24" s="50"/>
      <c r="GH24" s="50"/>
      <c r="GI24" s="50"/>
      <c r="GJ24" s="50"/>
      <c r="GK24" s="468"/>
      <c r="GL24" s="50"/>
      <c r="GM24" s="50"/>
      <c r="GN24" s="50"/>
      <c r="GO24" s="50"/>
      <c r="GP24" s="468"/>
      <c r="GU24" s="18"/>
      <c r="GV24" s="9"/>
      <c r="HD24" s="18"/>
      <c r="HE24" s="9"/>
      <c r="HM24" s="18"/>
      <c r="HN24" s="9"/>
      <c r="HV24"/>
      <c r="HW24" s="9"/>
      <c r="IF24"/>
      <c r="IN24"/>
      <c r="IO24" s="9"/>
      <c r="IW24"/>
      <c r="IX24" s="9"/>
      <c r="JF24"/>
      <c r="JG24" s="9"/>
      <c r="JO24"/>
      <c r="JP24" s="9"/>
      <c r="JX24"/>
      <c r="JY24" s="9"/>
      <c r="KG24"/>
      <c r="KH24" s="9"/>
      <c r="KP24"/>
      <c r="KQ24" s="9"/>
      <c r="KY24"/>
      <c r="KZ24" s="9"/>
      <c r="LZ24"/>
      <c r="MA24" s="9"/>
      <c r="MI24"/>
      <c r="MJ24" s="9"/>
      <c r="MR24"/>
      <c r="MS24" s="9"/>
      <c r="NA24"/>
      <c r="NB24" s="9"/>
      <c r="NJ24" s="1"/>
      <c r="NK24" s="9"/>
      <c r="NS24" s="3"/>
      <c r="NT24" s="9"/>
      <c r="NU24" s="1"/>
      <c r="NV24" s="9"/>
      <c r="NW24"/>
      <c r="NX24" s="9"/>
      <c r="NY24"/>
      <c r="NZ24" s="37"/>
      <c r="OA24"/>
    </row>
    <row r="25" spans="1:391" s="39" customFormat="1" ht="18">
      <c r="A25" s="40" t="s">
        <v>3385</v>
      </c>
      <c r="B25" s="46">
        <f>SUM(D25:AAJ25)</f>
        <v>11668.600000000013</v>
      </c>
      <c r="C25" s="42"/>
      <c r="D25" s="50">
        <v>0</v>
      </c>
      <c r="E25" s="50">
        <v>0</v>
      </c>
      <c r="F25" s="50">
        <v>0</v>
      </c>
      <c r="G25" s="50">
        <f>'Punten per wedstrijd'!E128</f>
        <v>360.8</v>
      </c>
      <c r="H25" s="468"/>
      <c r="I25" s="50">
        <v>0</v>
      </c>
      <c r="J25" s="50">
        <v>0</v>
      </c>
      <c r="K25" s="50">
        <v>0</v>
      </c>
      <c r="L25" s="50">
        <f>'Punten per wedstrijd'!E24</f>
        <v>435.90000000000009</v>
      </c>
      <c r="M25" s="468"/>
      <c r="N25" s="50">
        <v>0</v>
      </c>
      <c r="O25" s="50">
        <v>0</v>
      </c>
      <c r="P25" s="50">
        <v>0</v>
      </c>
      <c r="Q25" s="50">
        <f>'Punten per wedstrijd'!F128</f>
        <v>722.599999999999</v>
      </c>
      <c r="R25" s="468"/>
      <c r="S25" s="456">
        <v>0</v>
      </c>
      <c r="T25" s="50">
        <v>0</v>
      </c>
      <c r="U25" s="505">
        <v>0</v>
      </c>
      <c r="V25" s="50">
        <f>'Punten per wedstrijd'!F24</f>
        <v>233.29999999999995</v>
      </c>
      <c r="W25" s="468"/>
      <c r="X25" s="50">
        <v>0</v>
      </c>
      <c r="Y25" s="50">
        <v>0</v>
      </c>
      <c r="Z25" s="50">
        <v>0</v>
      </c>
      <c r="AA25" s="50">
        <v>370.29999999999927</v>
      </c>
      <c r="AB25" s="468"/>
      <c r="AC25" s="50">
        <v>0</v>
      </c>
      <c r="AD25" s="50">
        <v>0</v>
      </c>
      <c r="AE25" s="50">
        <v>0</v>
      </c>
      <c r="AF25" s="50">
        <v>683.69999999999936</v>
      </c>
      <c r="AG25" s="468"/>
      <c r="AH25" s="50">
        <v>0</v>
      </c>
      <c r="AI25" s="50">
        <v>0</v>
      </c>
      <c r="AJ25" s="50">
        <v>0</v>
      </c>
      <c r="AK25" s="50">
        <v>865.59999999999991</v>
      </c>
      <c r="AL25" s="468"/>
      <c r="AM25" s="456">
        <v>0</v>
      </c>
      <c r="AN25" s="456">
        <v>0</v>
      </c>
      <c r="AO25" s="456">
        <v>0</v>
      </c>
      <c r="AP25" s="50">
        <v>639.40000000000055</v>
      </c>
      <c r="AQ25" s="468"/>
      <c r="AR25" s="50">
        <v>0</v>
      </c>
      <c r="AS25" s="50">
        <v>0</v>
      </c>
      <c r="AT25" s="50">
        <v>0</v>
      </c>
      <c r="AU25" s="50">
        <v>395.5</v>
      </c>
      <c r="AV25" s="468"/>
      <c r="AW25" s="50">
        <v>0</v>
      </c>
      <c r="AX25" s="50">
        <v>0</v>
      </c>
      <c r="AY25" s="50">
        <v>0</v>
      </c>
      <c r="AZ25" s="50">
        <v>942.40000000000055</v>
      </c>
      <c r="BA25" s="468"/>
      <c r="BB25" s="50">
        <v>0</v>
      </c>
      <c r="BC25" s="50">
        <v>0</v>
      </c>
      <c r="BD25" s="50">
        <v>0</v>
      </c>
      <c r="BE25" s="50">
        <v>532.20000000000005</v>
      </c>
      <c r="BF25" s="468"/>
      <c r="BG25" s="50">
        <v>0</v>
      </c>
      <c r="BH25" s="50">
        <v>0</v>
      </c>
      <c r="BI25" s="50">
        <v>0</v>
      </c>
      <c r="BJ25" s="50">
        <v>362.7</v>
      </c>
      <c r="BK25" s="468"/>
      <c r="BL25" s="50">
        <v>0</v>
      </c>
      <c r="BM25" s="50">
        <v>0</v>
      </c>
      <c r="BN25" s="50">
        <v>0</v>
      </c>
      <c r="BO25" s="50">
        <v>336.1</v>
      </c>
      <c r="BP25" s="468"/>
      <c r="BQ25" s="50">
        <v>0</v>
      </c>
      <c r="BR25" s="50">
        <v>0</v>
      </c>
      <c r="BS25" s="50">
        <v>0</v>
      </c>
      <c r="BT25" s="50">
        <v>484.600000000004</v>
      </c>
      <c r="BU25" s="468"/>
      <c r="BV25" s="50">
        <v>0</v>
      </c>
      <c r="BW25" s="50">
        <v>0</v>
      </c>
      <c r="BX25" s="50">
        <v>0</v>
      </c>
      <c r="BY25" s="50">
        <v>566.20000000000073</v>
      </c>
      <c r="BZ25" s="468"/>
      <c r="CA25" s="50">
        <v>0</v>
      </c>
      <c r="CB25" s="50">
        <v>0</v>
      </c>
      <c r="CC25" s="50">
        <v>0</v>
      </c>
      <c r="CD25" s="50">
        <v>481.20000000000255</v>
      </c>
      <c r="CE25" s="468"/>
      <c r="CF25" s="50">
        <v>0</v>
      </c>
      <c r="CG25" s="50">
        <v>0</v>
      </c>
      <c r="CH25" s="50">
        <v>0</v>
      </c>
      <c r="CI25" s="50">
        <v>390.30000000000291</v>
      </c>
      <c r="CJ25" s="468"/>
      <c r="CK25" s="50">
        <v>0</v>
      </c>
      <c r="CL25" s="50">
        <v>0</v>
      </c>
      <c r="CM25" s="50">
        <v>0</v>
      </c>
      <c r="CN25" s="50">
        <v>624.29999999999995</v>
      </c>
      <c r="CO25" s="468"/>
      <c r="CP25" s="544">
        <v>0</v>
      </c>
      <c r="CQ25" s="544">
        <v>0</v>
      </c>
      <c r="CR25" s="544">
        <v>0</v>
      </c>
      <c r="CS25" s="50">
        <v>487.80000000000109</v>
      </c>
      <c r="CT25" s="468"/>
      <c r="CU25" s="50">
        <v>0</v>
      </c>
      <c r="CV25" s="50">
        <v>0</v>
      </c>
      <c r="CW25" s="50">
        <v>0</v>
      </c>
      <c r="CX25" s="50">
        <v>298.10000000000218</v>
      </c>
      <c r="CY25" s="468"/>
      <c r="CZ25" s="50">
        <v>0</v>
      </c>
      <c r="DA25" s="50">
        <v>0</v>
      </c>
      <c r="DB25" s="50">
        <v>0</v>
      </c>
      <c r="DC25" s="50">
        <v>228.3</v>
      </c>
      <c r="DD25" s="468"/>
      <c r="DE25" s="544">
        <v>0</v>
      </c>
      <c r="DF25" s="544">
        <v>0</v>
      </c>
      <c r="DG25" s="544">
        <v>0</v>
      </c>
      <c r="DH25" s="583">
        <v>1227.3000000000011</v>
      </c>
      <c r="DI25" s="468"/>
      <c r="DJ25" s="50"/>
      <c r="DK25" s="50"/>
      <c r="DL25" s="50"/>
      <c r="DM25" s="50"/>
      <c r="DN25" s="468"/>
      <c r="DO25" s="50"/>
      <c r="DP25" s="50"/>
      <c r="DQ25" s="50"/>
      <c r="DR25" s="50"/>
      <c r="DS25" s="468"/>
      <c r="DT25" s="50"/>
      <c r="DU25" s="50"/>
      <c r="DV25" s="50"/>
      <c r="DW25" s="50"/>
      <c r="DX25" s="468"/>
      <c r="DY25" s="50"/>
      <c r="DZ25" s="50"/>
      <c r="EA25" s="50"/>
      <c r="EB25" s="50"/>
      <c r="EC25" s="468"/>
      <c r="ED25" s="50"/>
      <c r="EE25" s="50"/>
      <c r="EF25" s="50"/>
      <c r="EG25" s="50"/>
      <c r="EH25" s="468"/>
      <c r="EI25" s="50"/>
      <c r="EJ25" s="50"/>
      <c r="EK25" s="50"/>
      <c r="EL25" s="50"/>
      <c r="EM25" s="468"/>
      <c r="EN25" s="50"/>
      <c r="EO25" s="50"/>
      <c r="EP25" s="50"/>
      <c r="EQ25" s="50"/>
      <c r="ER25" s="468"/>
      <c r="ES25" s="50"/>
      <c r="ET25" s="50"/>
      <c r="EU25" s="50"/>
      <c r="EV25" s="50"/>
      <c r="EW25" s="468"/>
      <c r="EX25" s="50"/>
      <c r="EY25" s="50"/>
      <c r="EZ25" s="50"/>
      <c r="FA25" s="50"/>
      <c r="FB25" s="468"/>
      <c r="FC25" s="50"/>
      <c r="FD25" s="50"/>
      <c r="FE25" s="50"/>
      <c r="FF25" s="50"/>
      <c r="FG25" s="468"/>
      <c r="FH25" s="50"/>
      <c r="FI25" s="50"/>
      <c r="FJ25" s="50"/>
      <c r="FK25" s="50"/>
      <c r="FL25" s="468"/>
      <c r="FM25" s="50"/>
      <c r="FN25" s="50"/>
      <c r="FO25" s="50"/>
      <c r="FP25" s="50"/>
      <c r="FQ25" s="468"/>
      <c r="FR25" s="50"/>
      <c r="FS25" s="50"/>
      <c r="FT25" s="50"/>
      <c r="FU25" s="50"/>
      <c r="FV25" s="468"/>
      <c r="FW25" s="50"/>
      <c r="FX25" s="50"/>
      <c r="FY25" s="50"/>
      <c r="FZ25" s="50"/>
      <c r="GA25" s="468"/>
      <c r="GB25" s="50"/>
      <c r="GC25" s="50"/>
      <c r="GD25" s="50"/>
      <c r="GE25" s="50"/>
      <c r="GF25" s="468"/>
      <c r="GG25" s="50"/>
      <c r="GH25" s="50"/>
      <c r="GI25" s="50"/>
      <c r="GJ25" s="50"/>
      <c r="GK25" s="468"/>
      <c r="GL25" s="50"/>
      <c r="GM25" s="50"/>
      <c r="GN25" s="50"/>
      <c r="GO25" s="50"/>
      <c r="GP25" s="468"/>
      <c r="GU25" s="18"/>
      <c r="GV25" s="9"/>
      <c r="HD25" s="18"/>
      <c r="HE25" s="9"/>
      <c r="HM25" s="18"/>
      <c r="HN25" s="9"/>
      <c r="HV25"/>
      <c r="HW25" s="9"/>
      <c r="IF25"/>
      <c r="IN25"/>
      <c r="IO25" s="9"/>
      <c r="IW25"/>
      <c r="IX25" s="9"/>
      <c r="JF25"/>
      <c r="JG25" s="9"/>
      <c r="JO25"/>
      <c r="JP25" s="9"/>
      <c r="JX25"/>
      <c r="JY25" s="9"/>
      <c r="KG25"/>
      <c r="KH25" s="9"/>
      <c r="KP25"/>
      <c r="KQ25" s="9"/>
      <c r="KY25"/>
      <c r="KZ25" s="9"/>
      <c r="LZ25"/>
      <c r="MA25" s="9"/>
      <c r="MI25"/>
      <c r="MJ25" s="9"/>
      <c r="MR25"/>
      <c r="MS25" s="9"/>
      <c r="NA25"/>
      <c r="NB25" s="9"/>
      <c r="NJ25" s="1"/>
      <c r="NK25" s="9"/>
      <c r="NS25" s="3"/>
      <c r="NT25" s="9"/>
      <c r="NU25" s="1"/>
      <c r="NV25" s="9"/>
      <c r="NW25"/>
      <c r="NX25" s="9"/>
      <c r="NY25"/>
      <c r="NZ25" s="37"/>
      <c r="OA25"/>
    </row>
    <row r="26" spans="1:391" ht="18">
      <c r="A26" s="41" t="s">
        <v>9</v>
      </c>
      <c r="B26" s="46">
        <f>SUM(D26:AAJ26)</f>
        <v>51577.362500000039</v>
      </c>
      <c r="C26" s="42"/>
      <c r="D26" s="50">
        <v>70.474999999999994</v>
      </c>
      <c r="E26" s="50">
        <v>0</v>
      </c>
      <c r="F26" s="50">
        <v>0</v>
      </c>
      <c r="G26" s="50">
        <f>'Punten per wedstrijd'!E129</f>
        <v>709</v>
      </c>
      <c r="H26" s="468"/>
      <c r="I26" s="50">
        <v>11.375</v>
      </c>
      <c r="J26" s="50">
        <v>0</v>
      </c>
      <c r="K26" s="50">
        <v>0</v>
      </c>
      <c r="L26" s="50">
        <f>'Punten per wedstrijd'!E25</f>
        <v>143.39999999999998</v>
      </c>
      <c r="M26" s="468"/>
      <c r="N26" s="50">
        <v>114.22499999999997</v>
      </c>
      <c r="O26" s="50">
        <v>202.10000000000005</v>
      </c>
      <c r="P26" s="50">
        <v>410.36250000000024</v>
      </c>
      <c r="Q26" s="50">
        <f>'Punten per wedstrijd'!F129</f>
        <v>630.19999999999982</v>
      </c>
      <c r="R26" s="468"/>
      <c r="S26" s="456">
        <v>27.624999999999943</v>
      </c>
      <c r="T26" s="50">
        <v>83</v>
      </c>
      <c r="U26" s="505">
        <v>142.05000000000058</v>
      </c>
      <c r="V26" s="50">
        <f>'Punten per wedstrijd'!F25</f>
        <v>221.70000000000027</v>
      </c>
      <c r="W26" s="468"/>
      <c r="X26" s="50">
        <v>21.25</v>
      </c>
      <c r="Y26" s="50">
        <v>310</v>
      </c>
      <c r="Z26" s="50">
        <v>176.25000000000051</v>
      </c>
      <c r="AA26" s="50">
        <v>389.69999999999936</v>
      </c>
      <c r="AB26" s="468"/>
      <c r="AC26" s="50">
        <v>155.17499999999995</v>
      </c>
      <c r="AD26" s="50">
        <v>205.29999999999973</v>
      </c>
      <c r="AE26" s="50">
        <v>742.57499999999959</v>
      </c>
      <c r="AF26" s="50">
        <v>784.79999999999973</v>
      </c>
      <c r="AG26" s="468"/>
      <c r="AH26" s="50">
        <v>108.32499999999982</v>
      </c>
      <c r="AI26" s="50">
        <v>520.89999999999986</v>
      </c>
      <c r="AJ26" s="50">
        <v>446.17499999999973</v>
      </c>
      <c r="AK26" s="50">
        <v>931.699999999998</v>
      </c>
      <c r="AL26" s="468"/>
      <c r="AM26" s="456">
        <v>55.624999999999886</v>
      </c>
      <c r="AN26" s="456">
        <v>127.59999999999991</v>
      </c>
      <c r="AO26" s="456">
        <v>247.94999999999925</v>
      </c>
      <c r="AP26" s="50">
        <v>742.69999999999891</v>
      </c>
      <c r="AQ26" s="468"/>
      <c r="AR26" s="50">
        <v>47.750000000000455</v>
      </c>
      <c r="AS26" s="50">
        <v>139.29999999999995</v>
      </c>
      <c r="AT26" s="50">
        <v>191.24999999999932</v>
      </c>
      <c r="AU26" s="50">
        <v>291.7</v>
      </c>
      <c r="AV26" s="468"/>
      <c r="AW26" s="50">
        <v>0</v>
      </c>
      <c r="AX26" s="50">
        <v>176.05000000000018</v>
      </c>
      <c r="AY26" s="50">
        <v>220.34999999999945</v>
      </c>
      <c r="AZ26" s="50">
        <v>1004.4999999999991</v>
      </c>
      <c r="BA26" s="468"/>
      <c r="BB26" s="50">
        <v>0</v>
      </c>
      <c r="BC26" s="50">
        <v>91.600000000000136</v>
      </c>
      <c r="BD26" s="50">
        <v>204.30000000000041</v>
      </c>
      <c r="BE26" s="50">
        <v>519</v>
      </c>
      <c r="BF26" s="468"/>
      <c r="BG26" s="50">
        <v>33.5</v>
      </c>
      <c r="BH26" s="50">
        <v>72.000000000000227</v>
      </c>
      <c r="BI26" s="50">
        <v>40.049999999999727</v>
      </c>
      <c r="BJ26" s="50">
        <v>239.5</v>
      </c>
      <c r="BK26" s="468"/>
      <c r="BL26" s="50">
        <v>0</v>
      </c>
      <c r="BM26" s="50">
        <v>2.7999999999997272</v>
      </c>
      <c r="BN26" s="50">
        <v>151.87499999999932</v>
      </c>
      <c r="BO26" s="50">
        <v>102.60000000000001</v>
      </c>
      <c r="BP26" s="468"/>
      <c r="BQ26" s="50">
        <v>53.125000000000455</v>
      </c>
      <c r="BR26" s="50">
        <v>158.94999999999982</v>
      </c>
      <c r="BS26" s="50">
        <v>117.14999999999918</v>
      </c>
      <c r="BT26" s="50">
        <v>407.5</v>
      </c>
      <c r="BU26" s="468"/>
      <c r="BV26" s="50">
        <v>0</v>
      </c>
      <c r="BW26" s="50">
        <v>493.15000000000009</v>
      </c>
      <c r="BX26" s="50">
        <v>511.72499999999809</v>
      </c>
      <c r="BY26" s="50">
        <v>765.39999999999964</v>
      </c>
      <c r="BZ26" s="468"/>
      <c r="CA26" s="50">
        <v>0</v>
      </c>
      <c r="CB26" s="50">
        <v>95.999999999996362</v>
      </c>
      <c r="CC26" s="50">
        <v>120.07499999999754</v>
      </c>
      <c r="CD26" s="50">
        <v>357.49999999999636</v>
      </c>
      <c r="CE26" s="468"/>
      <c r="CF26" s="50">
        <v>0</v>
      </c>
      <c r="CG26" s="50">
        <v>185.5</v>
      </c>
      <c r="CH26" s="50">
        <v>103.04999999999973</v>
      </c>
      <c r="CI26" s="50">
        <v>315.899999999996</v>
      </c>
      <c r="CJ26" s="468"/>
      <c r="CK26" s="50">
        <v>64.500000000000455</v>
      </c>
      <c r="CL26" s="50">
        <v>281.75000000000045</v>
      </c>
      <c r="CM26" s="50">
        <v>202.49999999999795</v>
      </c>
      <c r="CN26" s="50">
        <v>417.1</v>
      </c>
      <c r="CO26" s="468"/>
      <c r="CP26" s="544">
        <v>154</v>
      </c>
      <c r="CQ26" s="544">
        <v>288.50000000000045</v>
      </c>
      <c r="CR26" s="544">
        <v>303.67499999999836</v>
      </c>
      <c r="CS26" s="50">
        <v>341.89999999999964</v>
      </c>
      <c r="CT26" s="468"/>
      <c r="CU26" s="50">
        <v>0</v>
      </c>
      <c r="CV26" s="50">
        <v>293.32500000000073</v>
      </c>
      <c r="CW26" s="50">
        <v>244.19999999999891</v>
      </c>
      <c r="CX26" s="50">
        <v>584.69999999999891</v>
      </c>
      <c r="CY26" s="468"/>
      <c r="CZ26" s="50">
        <v>0</v>
      </c>
      <c r="DA26" s="50">
        <v>107.74999999999818</v>
      </c>
      <c r="DB26" s="50">
        <v>25.799999999998363</v>
      </c>
      <c r="DC26" s="50">
        <v>180</v>
      </c>
      <c r="DD26" s="468"/>
      <c r="DE26" s="544">
        <v>93.450000000000273</v>
      </c>
      <c r="DF26" s="544">
        <v>961.39999999999873</v>
      </c>
      <c r="DG26" s="544">
        <v>1311.8249999999998</v>
      </c>
      <c r="DH26" s="583">
        <v>2328.7000000000007</v>
      </c>
      <c r="DI26" s="468"/>
      <c r="DJ26" s="50">
        <v>128.77500000000009</v>
      </c>
      <c r="DK26" s="50">
        <v>469.65000000000009</v>
      </c>
      <c r="DL26" s="50">
        <v>414.07500000000164</v>
      </c>
      <c r="DM26" s="50">
        <v>752.34999999999673</v>
      </c>
      <c r="DN26" s="468"/>
      <c r="DO26" s="50">
        <v>181.89999999999964</v>
      </c>
      <c r="DP26" s="50">
        <v>0</v>
      </c>
      <c r="DQ26" s="50">
        <v>438.07500000000437</v>
      </c>
      <c r="DR26" s="50">
        <v>477.60000000000036</v>
      </c>
      <c r="DS26" s="468"/>
      <c r="DT26" s="50">
        <v>789.349999999999</v>
      </c>
      <c r="DU26" s="50">
        <v>2038.1499999999996</v>
      </c>
      <c r="DV26" s="50">
        <v>2759.1000000001141</v>
      </c>
      <c r="DW26" s="50">
        <v>3467.4999999999509</v>
      </c>
      <c r="DX26" s="468"/>
      <c r="DY26" s="50">
        <v>14.625</v>
      </c>
      <c r="DZ26" s="50">
        <v>0</v>
      </c>
      <c r="EA26" s="50">
        <v>0</v>
      </c>
      <c r="EB26" s="50">
        <v>0</v>
      </c>
      <c r="EC26" s="468"/>
      <c r="ED26" s="50">
        <v>49.324999999999818</v>
      </c>
      <c r="EE26" s="50">
        <v>0</v>
      </c>
      <c r="EF26" s="50">
        <v>117.89999999999782</v>
      </c>
      <c r="EG26" s="50">
        <v>404.29999999999745</v>
      </c>
      <c r="EH26" s="468"/>
      <c r="EI26" s="50">
        <v>34.899999999999636</v>
      </c>
      <c r="EJ26" s="50">
        <v>231.34999999999968</v>
      </c>
      <c r="EK26" s="50">
        <v>96.299999999995634</v>
      </c>
      <c r="EL26" s="50">
        <v>270.99999999999818</v>
      </c>
      <c r="EM26" s="468"/>
      <c r="EN26" s="50">
        <v>47.449999999997999</v>
      </c>
      <c r="EO26" s="50">
        <v>257.60000000000036</v>
      </c>
      <c r="EP26" s="50">
        <v>112.12499999999454</v>
      </c>
      <c r="EQ26" s="50">
        <v>0</v>
      </c>
      <c r="ER26" s="468"/>
      <c r="ES26" s="50">
        <v>34.874999999999091</v>
      </c>
      <c r="ET26" s="50">
        <v>0</v>
      </c>
      <c r="EU26" s="50">
        <v>0</v>
      </c>
      <c r="EV26" s="50">
        <v>190.49999999999636</v>
      </c>
      <c r="EW26" s="468"/>
      <c r="EX26" s="50">
        <v>758.70000000000255</v>
      </c>
      <c r="EY26" s="50">
        <v>1317.6500000000078</v>
      </c>
      <c r="EZ26" s="50">
        <v>2229.9000000000196</v>
      </c>
      <c r="FA26" s="50">
        <v>2721.0999999999995</v>
      </c>
      <c r="FB26" s="468"/>
      <c r="FC26" s="50">
        <v>22.674999999999272</v>
      </c>
      <c r="FD26" s="50">
        <v>29.250000000000455</v>
      </c>
      <c r="FE26" s="50">
        <v>104.99999999999727</v>
      </c>
      <c r="FF26" s="50">
        <v>215.40000000000146</v>
      </c>
      <c r="FG26" s="468"/>
      <c r="FH26" s="50">
        <v>45.399999999998727</v>
      </c>
      <c r="FI26" s="50">
        <v>0</v>
      </c>
      <c r="FJ26" s="50">
        <v>0</v>
      </c>
      <c r="FK26" s="50">
        <v>183.69999999999709</v>
      </c>
      <c r="FL26" s="468"/>
      <c r="FM26" s="50">
        <v>34.725000000000364</v>
      </c>
      <c r="FN26" s="50">
        <v>0</v>
      </c>
      <c r="FO26" s="50">
        <v>0</v>
      </c>
      <c r="FP26" s="50">
        <v>478.60000000000946</v>
      </c>
      <c r="FQ26" s="468"/>
      <c r="FR26" s="50">
        <v>18.475000000000591</v>
      </c>
      <c r="FS26" s="50">
        <v>0</v>
      </c>
      <c r="FT26" s="50">
        <v>0</v>
      </c>
      <c r="FU26" s="50">
        <v>0</v>
      </c>
      <c r="FV26" s="468"/>
      <c r="FW26" s="50">
        <v>131.324999999998</v>
      </c>
      <c r="FX26" s="50">
        <v>22.75</v>
      </c>
      <c r="FY26" s="50">
        <v>379.87499999999454</v>
      </c>
      <c r="FZ26" s="50">
        <v>350.70000000000437</v>
      </c>
      <c r="GA26" s="468"/>
      <c r="GB26" s="50">
        <v>152.64999999999964</v>
      </c>
      <c r="GC26" s="50">
        <v>0</v>
      </c>
      <c r="GD26" s="50">
        <v>0</v>
      </c>
      <c r="GE26" s="50">
        <v>0</v>
      </c>
      <c r="GF26" s="468"/>
      <c r="GG26" s="50">
        <v>115.65000000000146</v>
      </c>
      <c r="GH26" s="50">
        <v>390.15000000000146</v>
      </c>
      <c r="GI26" s="50">
        <v>856.04999999999018</v>
      </c>
      <c r="GJ26" s="50">
        <v>1089.1000000000099</v>
      </c>
      <c r="GK26" s="468"/>
      <c r="GL26" s="50">
        <v>85.374999999998636</v>
      </c>
      <c r="GM26" s="50">
        <v>123.25</v>
      </c>
      <c r="GN26" s="50">
        <v>233.24999999999181</v>
      </c>
      <c r="GO26" s="50">
        <v>300.5</v>
      </c>
      <c r="GP26" s="468"/>
      <c r="GU26" s="18"/>
      <c r="GV26" s="9"/>
      <c r="HD26" s="18"/>
      <c r="HE26" s="9"/>
      <c r="HM26" s="18"/>
      <c r="HN26" s="9"/>
      <c r="HW26" s="9"/>
      <c r="IF26" s="9"/>
      <c r="IO26" s="9"/>
      <c r="IX26" s="9"/>
      <c r="JG26" s="9"/>
      <c r="JP26" s="9"/>
      <c r="JY26" s="9"/>
      <c r="KH26" s="9"/>
      <c r="KQ26" s="9"/>
      <c r="KZ26" s="9"/>
      <c r="MA26" s="9"/>
      <c r="MJ26" s="9"/>
      <c r="MS26" s="9"/>
      <c r="NB26" s="9"/>
      <c r="NJ26" s="1"/>
      <c r="NK26" s="9"/>
      <c r="NS26" s="3"/>
      <c r="NT26" s="9"/>
      <c r="NU26" s="1">
        <v>0</v>
      </c>
      <c r="NV26" s="9"/>
      <c r="NW26">
        <v>0</v>
      </c>
      <c r="NX26" s="9"/>
      <c r="NY26">
        <v>1277.6250000000041</v>
      </c>
      <c r="NZ26" s="9"/>
      <c r="OA26">
        <v>0</v>
      </c>
    </row>
    <row r="27" spans="1:391" ht="18">
      <c r="A27" s="84" t="s">
        <v>2018</v>
      </c>
      <c r="B27" s="46">
        <f>SUM(D27:AAJ27)</f>
        <v>44962.199999999917</v>
      </c>
      <c r="C27" s="42"/>
      <c r="D27" s="50">
        <v>0</v>
      </c>
      <c r="E27" s="50">
        <v>0</v>
      </c>
      <c r="F27" s="50">
        <v>0</v>
      </c>
      <c r="G27" s="50">
        <f>'Punten per wedstrijd'!E130</f>
        <v>330</v>
      </c>
      <c r="H27" s="468"/>
      <c r="I27" s="50">
        <v>0</v>
      </c>
      <c r="J27" s="50">
        <v>0</v>
      </c>
      <c r="K27" s="50">
        <v>0</v>
      </c>
      <c r="L27" s="50">
        <f>'Punten per wedstrijd'!E26</f>
        <v>41.600000000000023</v>
      </c>
      <c r="M27" s="468"/>
      <c r="N27" s="50">
        <v>0</v>
      </c>
      <c r="O27" s="50">
        <v>343.04999999999995</v>
      </c>
      <c r="P27" s="50">
        <v>642.8250000000005</v>
      </c>
      <c r="Q27" s="50">
        <f>'Punten per wedstrijd'!F130</f>
        <v>427.40000000000009</v>
      </c>
      <c r="R27" s="468"/>
      <c r="S27" s="456">
        <v>0</v>
      </c>
      <c r="T27" s="50">
        <v>30.250000000000114</v>
      </c>
      <c r="U27" s="505">
        <v>138.37499999999966</v>
      </c>
      <c r="V27" s="50">
        <f>'Punten per wedstrijd'!F26</f>
        <v>285.99999999999977</v>
      </c>
      <c r="W27" s="468"/>
      <c r="X27" s="50">
        <v>0</v>
      </c>
      <c r="Y27" s="50">
        <v>371.95000000000005</v>
      </c>
      <c r="Z27" s="50">
        <v>358.20000000000027</v>
      </c>
      <c r="AA27" s="50">
        <v>360</v>
      </c>
      <c r="AB27" s="468"/>
      <c r="AC27" s="50">
        <v>0</v>
      </c>
      <c r="AD27" s="50">
        <v>214.00000000000045</v>
      </c>
      <c r="AE27" s="50">
        <v>712.05000000000041</v>
      </c>
      <c r="AF27" s="50">
        <v>910.70000000000118</v>
      </c>
      <c r="AG27" s="468"/>
      <c r="AH27" s="50">
        <v>0</v>
      </c>
      <c r="AI27" s="50">
        <v>581.09999999999991</v>
      </c>
      <c r="AJ27" s="50">
        <v>630.67500000000143</v>
      </c>
      <c r="AK27" s="50">
        <v>439.50000000000045</v>
      </c>
      <c r="AL27" s="468"/>
      <c r="AM27" s="456">
        <v>0</v>
      </c>
      <c r="AN27" s="456">
        <v>269.25</v>
      </c>
      <c r="AO27" s="456">
        <v>181.80000000000109</v>
      </c>
      <c r="AP27" s="50">
        <v>557.60000000000036</v>
      </c>
      <c r="AQ27" s="468"/>
      <c r="AR27" s="50">
        <v>0</v>
      </c>
      <c r="AS27" s="50">
        <v>111.94999999999982</v>
      </c>
      <c r="AT27" s="50">
        <v>166.12500000000068</v>
      </c>
      <c r="AU27" s="50">
        <v>237.5</v>
      </c>
      <c r="AV27" s="468"/>
      <c r="AW27" s="50">
        <v>0</v>
      </c>
      <c r="AX27" s="50">
        <v>185.24999999999955</v>
      </c>
      <c r="AY27" s="50">
        <v>561.60000000000014</v>
      </c>
      <c r="AZ27" s="50">
        <v>724.20000000000164</v>
      </c>
      <c r="BA27" s="468"/>
      <c r="BB27" s="50">
        <v>0</v>
      </c>
      <c r="BC27" s="50">
        <v>92.25</v>
      </c>
      <c r="BD27" s="50">
        <v>219.375</v>
      </c>
      <c r="BE27" s="50">
        <v>560.20000000000005</v>
      </c>
      <c r="BF27" s="468"/>
      <c r="BG27" s="50">
        <v>0</v>
      </c>
      <c r="BH27" s="50">
        <v>78</v>
      </c>
      <c r="BI27" s="50">
        <v>96.974999999999454</v>
      </c>
      <c r="BJ27" s="50">
        <v>273.3</v>
      </c>
      <c r="BK27" s="468"/>
      <c r="BL27" s="50">
        <v>0</v>
      </c>
      <c r="BM27" s="50">
        <v>19.299999999999727</v>
      </c>
      <c r="BN27" s="50">
        <v>147.67499999999973</v>
      </c>
      <c r="BO27" s="50">
        <v>313.59999999999997</v>
      </c>
      <c r="BP27" s="468"/>
      <c r="BQ27" s="50">
        <v>0</v>
      </c>
      <c r="BR27" s="50">
        <v>122.44999999999982</v>
      </c>
      <c r="BS27" s="50">
        <v>110.69999999999959</v>
      </c>
      <c r="BT27" s="50">
        <v>720.20000000000073</v>
      </c>
      <c r="BU27" s="468"/>
      <c r="BV27" s="50">
        <v>0</v>
      </c>
      <c r="BW27" s="50">
        <v>416.35000000000036</v>
      </c>
      <c r="BX27" s="50">
        <v>530.625</v>
      </c>
      <c r="BY27" s="50">
        <v>648.89999999999964</v>
      </c>
      <c r="BZ27" s="468"/>
      <c r="CA27" s="50">
        <v>0</v>
      </c>
      <c r="CB27" s="50">
        <v>151.24999999999636</v>
      </c>
      <c r="CC27" s="50">
        <v>131.17499999999973</v>
      </c>
      <c r="CD27" s="50">
        <v>414.59999999999673</v>
      </c>
      <c r="CE27" s="468"/>
      <c r="CF27" s="50">
        <v>0</v>
      </c>
      <c r="CG27" s="50">
        <v>208.00000000000045</v>
      </c>
      <c r="CH27" s="50">
        <v>83.249999999999318</v>
      </c>
      <c r="CI27" s="50">
        <v>404.69999999999527</v>
      </c>
      <c r="CJ27" s="468"/>
      <c r="CK27" s="50">
        <v>0</v>
      </c>
      <c r="CL27" s="50">
        <v>262.05000000000018</v>
      </c>
      <c r="CM27" s="50">
        <v>168.67499999999973</v>
      </c>
      <c r="CN27" s="50">
        <v>409.7</v>
      </c>
      <c r="CO27" s="468"/>
      <c r="CP27" s="544">
        <v>0</v>
      </c>
      <c r="CQ27" s="544">
        <v>234.75</v>
      </c>
      <c r="CR27" s="544">
        <v>245.47500000000082</v>
      </c>
      <c r="CS27" s="50">
        <v>480.69999999999527</v>
      </c>
      <c r="CT27" s="468"/>
      <c r="CU27" s="50">
        <v>0</v>
      </c>
      <c r="CV27" s="50">
        <v>200.97499999999991</v>
      </c>
      <c r="CW27" s="50">
        <v>329.17500000000382</v>
      </c>
      <c r="CX27" s="50">
        <v>611.89999999999782</v>
      </c>
      <c r="CY27" s="468"/>
      <c r="CZ27" s="50">
        <v>0</v>
      </c>
      <c r="DA27" s="50">
        <v>2.7999999999956344</v>
      </c>
      <c r="DB27" s="50">
        <v>31.500000000004093</v>
      </c>
      <c r="DC27" s="50">
        <v>39</v>
      </c>
      <c r="DD27" s="468"/>
      <c r="DE27" s="544">
        <v>0</v>
      </c>
      <c r="DF27" s="544">
        <v>1753.0999999999995</v>
      </c>
      <c r="DG27" s="544">
        <v>2206.2749999999992</v>
      </c>
      <c r="DH27" s="583">
        <v>1530.5</v>
      </c>
      <c r="DI27" s="468"/>
      <c r="DJ27" s="50">
        <v>0</v>
      </c>
      <c r="DK27" s="50">
        <v>0</v>
      </c>
      <c r="DL27" s="50">
        <v>143.17499999999973</v>
      </c>
      <c r="DM27" s="50">
        <v>628.30000000000109</v>
      </c>
      <c r="DN27" s="468"/>
      <c r="DO27" s="50">
        <v>0</v>
      </c>
      <c r="DP27" s="50">
        <v>0</v>
      </c>
      <c r="DQ27" s="50">
        <v>345.90000000000055</v>
      </c>
      <c r="DR27" s="50">
        <v>374.30000000000291</v>
      </c>
      <c r="DS27" s="468"/>
      <c r="DT27" s="50">
        <v>0</v>
      </c>
      <c r="DU27" s="50">
        <v>0</v>
      </c>
      <c r="DV27" s="50">
        <v>1963.725000000024</v>
      </c>
      <c r="DW27" s="50">
        <v>3875.8000000000429</v>
      </c>
      <c r="DX27" s="468"/>
      <c r="DY27" s="50">
        <v>0</v>
      </c>
      <c r="DZ27" s="50">
        <v>0</v>
      </c>
      <c r="EA27" s="50">
        <v>0</v>
      </c>
      <c r="EB27" s="50">
        <v>0</v>
      </c>
      <c r="EC27" s="468"/>
      <c r="ED27" s="50">
        <v>0</v>
      </c>
      <c r="EE27" s="50">
        <v>0</v>
      </c>
      <c r="EF27" s="50">
        <v>111.15000000000055</v>
      </c>
      <c r="EG27" s="50">
        <v>456.59999999998763</v>
      </c>
      <c r="EH27" s="468"/>
      <c r="EI27" s="50">
        <v>0</v>
      </c>
      <c r="EJ27" s="50">
        <v>0</v>
      </c>
      <c r="EK27" s="50">
        <v>198.74999999999454</v>
      </c>
      <c r="EL27" s="50">
        <v>288.59999999999491</v>
      </c>
      <c r="EM27" s="468"/>
      <c r="EN27" s="50">
        <v>0</v>
      </c>
      <c r="EO27" s="50">
        <v>0</v>
      </c>
      <c r="EP27" s="50">
        <v>101.849999999994</v>
      </c>
      <c r="EQ27" s="50">
        <v>0</v>
      </c>
      <c r="ER27" s="468"/>
      <c r="ES27" s="50">
        <v>0</v>
      </c>
      <c r="ET27" s="50">
        <v>0</v>
      </c>
      <c r="EU27" s="50">
        <v>0</v>
      </c>
      <c r="EV27" s="50">
        <v>329.49999999999272</v>
      </c>
      <c r="EW27" s="468"/>
      <c r="EX27" s="50">
        <v>0</v>
      </c>
      <c r="EY27" s="50">
        <v>0</v>
      </c>
      <c r="EZ27" s="50">
        <v>2437.1249999999482</v>
      </c>
      <c r="FA27" s="50">
        <v>4087.5</v>
      </c>
      <c r="FB27" s="468"/>
      <c r="FC27" s="50">
        <v>0</v>
      </c>
      <c r="FD27" s="50">
        <v>0</v>
      </c>
      <c r="FE27" s="50">
        <v>274.87499999999454</v>
      </c>
      <c r="FF27" s="50">
        <v>167.99999999999636</v>
      </c>
      <c r="FG27" s="468"/>
      <c r="FH27" s="50">
        <v>0</v>
      </c>
      <c r="FI27" s="50">
        <v>0</v>
      </c>
      <c r="FJ27" s="50">
        <v>0</v>
      </c>
      <c r="FK27" s="50">
        <v>123.39999999999782</v>
      </c>
      <c r="FL27" s="468"/>
      <c r="FM27" s="50">
        <v>0</v>
      </c>
      <c r="FN27" s="50">
        <v>0</v>
      </c>
      <c r="FO27" s="50">
        <v>0</v>
      </c>
      <c r="FP27" s="50">
        <v>515.19999999999345</v>
      </c>
      <c r="FQ27" s="468"/>
      <c r="FR27" s="50">
        <v>0</v>
      </c>
      <c r="FS27" s="50">
        <v>0</v>
      </c>
      <c r="FT27" s="50">
        <v>0</v>
      </c>
      <c r="FU27" s="50">
        <v>0</v>
      </c>
      <c r="FV27" s="468"/>
      <c r="FW27" s="50">
        <v>0</v>
      </c>
      <c r="FX27" s="50">
        <v>0</v>
      </c>
      <c r="FY27" s="50">
        <v>469.724999999994</v>
      </c>
      <c r="FZ27" s="50">
        <v>384.49999999999272</v>
      </c>
      <c r="GA27" s="468"/>
      <c r="GB27" s="50">
        <v>0</v>
      </c>
      <c r="GC27" s="50">
        <v>0</v>
      </c>
      <c r="GD27" s="50">
        <v>0</v>
      </c>
      <c r="GE27" s="50">
        <v>0</v>
      </c>
      <c r="GF27" s="468"/>
      <c r="GG27" s="50">
        <v>0</v>
      </c>
      <c r="GH27" s="50">
        <v>0</v>
      </c>
      <c r="GI27" s="50">
        <v>865.64999999999236</v>
      </c>
      <c r="GJ27" s="50">
        <v>1015.3999999999978</v>
      </c>
      <c r="GK27" s="468"/>
      <c r="GL27" s="50">
        <v>0</v>
      </c>
      <c r="GM27" s="50">
        <v>0</v>
      </c>
      <c r="GN27" s="50">
        <v>254.99999999998909</v>
      </c>
      <c r="GO27" s="50">
        <v>323.50000000000364</v>
      </c>
      <c r="GP27" s="468"/>
      <c r="GV27" s="9"/>
      <c r="HE27" s="9"/>
      <c r="HN27" s="9"/>
      <c r="HW27" s="9"/>
      <c r="IF27" s="9"/>
      <c r="IO27" s="9"/>
      <c r="IX27" s="9"/>
      <c r="JG27" s="9"/>
      <c r="JP27" s="9"/>
      <c r="JY27" s="9"/>
      <c r="KH27" s="9"/>
      <c r="KQ27" s="9"/>
      <c r="KZ27" s="9"/>
      <c r="MA27" s="9"/>
      <c r="MJ27" s="9"/>
      <c r="MS27" s="9"/>
      <c r="NB27" s="9"/>
      <c r="NK27" s="9"/>
      <c r="NT27" s="9"/>
      <c r="NU27">
        <v>0</v>
      </c>
      <c r="NV27" s="9"/>
      <c r="NW27" s="21">
        <v>0</v>
      </c>
      <c r="NX27" s="9"/>
      <c r="NY27" s="21">
        <v>1162.2750000000005</v>
      </c>
      <c r="NZ27" s="9"/>
      <c r="OA27">
        <v>0</v>
      </c>
    </row>
    <row r="28" spans="1:391" ht="18">
      <c r="A28" s="41" t="s">
        <v>11</v>
      </c>
      <c r="B28" s="46">
        <f>SUM(D28:AAJ28)</f>
        <v>57063.975000000166</v>
      </c>
      <c r="C28" s="42"/>
      <c r="D28" s="50">
        <v>75.999999999999986</v>
      </c>
      <c r="E28" s="50">
        <v>0</v>
      </c>
      <c r="F28" s="50">
        <v>0</v>
      </c>
      <c r="G28" s="50">
        <f>'Punten per wedstrijd'!E131</f>
        <v>241.8</v>
      </c>
      <c r="H28" s="468"/>
      <c r="I28" s="50">
        <v>26.699999999999989</v>
      </c>
      <c r="J28" s="50">
        <v>0</v>
      </c>
      <c r="K28" s="50">
        <v>0</v>
      </c>
      <c r="L28" s="50">
        <f>'Punten per wedstrijd'!E27</f>
        <v>90.799999999999955</v>
      </c>
      <c r="M28" s="468"/>
      <c r="N28" s="50">
        <v>138.27500000000003</v>
      </c>
      <c r="O28" s="50">
        <v>341.35000000000014</v>
      </c>
      <c r="P28" s="50">
        <v>522.22500000000036</v>
      </c>
      <c r="Q28" s="50">
        <f>'Punten per wedstrijd'!F131</f>
        <v>463.20000000000005</v>
      </c>
      <c r="R28" s="468"/>
      <c r="S28" s="456">
        <v>69.25</v>
      </c>
      <c r="T28" s="50">
        <v>114.30000000000018</v>
      </c>
      <c r="U28" s="505">
        <v>138.8250000000001</v>
      </c>
      <c r="V28" s="50">
        <f>'Punten per wedstrijd'!F27</f>
        <v>237.09999999999991</v>
      </c>
      <c r="W28" s="468"/>
      <c r="X28" s="50">
        <v>42.049999999999727</v>
      </c>
      <c r="Y28" s="50">
        <v>355.84999999999968</v>
      </c>
      <c r="Z28" s="50">
        <v>291.9749999999998</v>
      </c>
      <c r="AA28" s="50">
        <v>569.09999999999991</v>
      </c>
      <c r="AB28" s="468"/>
      <c r="AC28" s="50">
        <v>244.24999999999957</v>
      </c>
      <c r="AD28" s="50">
        <v>484.59999999999991</v>
      </c>
      <c r="AE28" s="50">
        <v>638.32500000000027</v>
      </c>
      <c r="AF28" s="50">
        <v>717.80000000000018</v>
      </c>
      <c r="AG28" s="468"/>
      <c r="AH28" s="50">
        <v>231.99999999999932</v>
      </c>
      <c r="AI28" s="50">
        <v>559.64999999999986</v>
      </c>
      <c r="AJ28" s="50">
        <v>666.44999999999959</v>
      </c>
      <c r="AK28" s="50">
        <v>786.50000000000091</v>
      </c>
      <c r="AL28" s="468"/>
      <c r="AM28" s="456">
        <v>118.32499999999993</v>
      </c>
      <c r="AN28" s="456">
        <v>306.40000000000009</v>
      </c>
      <c r="AO28" s="456">
        <v>216.15000000000055</v>
      </c>
      <c r="AP28" s="50">
        <v>587.30000000000018</v>
      </c>
      <c r="AQ28" s="468"/>
      <c r="AR28" s="50">
        <v>13.900000000001</v>
      </c>
      <c r="AS28" s="50">
        <v>0</v>
      </c>
      <c r="AT28" s="50">
        <v>129.29999999999973</v>
      </c>
      <c r="AU28" s="50">
        <v>117</v>
      </c>
      <c r="AV28" s="468"/>
      <c r="AW28" s="50">
        <v>0</v>
      </c>
      <c r="AX28" s="50">
        <v>226.79999999999973</v>
      </c>
      <c r="AY28" s="50">
        <v>550.64999999999986</v>
      </c>
      <c r="AZ28" s="50">
        <v>1155.0999999999985</v>
      </c>
      <c r="BA28" s="468"/>
      <c r="BB28" s="50">
        <v>0</v>
      </c>
      <c r="BC28" s="50">
        <v>174.24999999999955</v>
      </c>
      <c r="BD28" s="50">
        <v>170.62500000000068</v>
      </c>
      <c r="BE28" s="50">
        <v>500.4</v>
      </c>
      <c r="BF28" s="468"/>
      <c r="BG28" s="50">
        <v>44.125000000000455</v>
      </c>
      <c r="BH28" s="50">
        <v>167.94999999999982</v>
      </c>
      <c r="BI28" s="50">
        <v>209.77500000000055</v>
      </c>
      <c r="BJ28" s="50">
        <v>258.60000000000002</v>
      </c>
      <c r="BK28" s="468"/>
      <c r="BL28" s="50">
        <v>0</v>
      </c>
      <c r="BM28" s="50">
        <v>46.800000000000182</v>
      </c>
      <c r="BN28" s="50">
        <v>186.90000000000055</v>
      </c>
      <c r="BO28" s="50">
        <v>129.30000000000001</v>
      </c>
      <c r="BP28" s="468"/>
      <c r="BQ28" s="50">
        <v>9.5250000000005457</v>
      </c>
      <c r="BR28" s="50">
        <v>240.92500000000018</v>
      </c>
      <c r="BS28" s="50">
        <v>117.45000000000027</v>
      </c>
      <c r="BT28" s="50">
        <v>524.10000000000036</v>
      </c>
      <c r="BU28" s="468"/>
      <c r="BV28" s="50">
        <v>0</v>
      </c>
      <c r="BW28" s="50">
        <v>489.49999999999909</v>
      </c>
      <c r="BX28" s="50">
        <v>330.52500000000055</v>
      </c>
      <c r="BY28" s="50">
        <v>260.60000000000036</v>
      </c>
      <c r="BZ28" s="468"/>
      <c r="CA28" s="50">
        <v>0</v>
      </c>
      <c r="CB28" s="50">
        <v>96.75</v>
      </c>
      <c r="CC28" s="50">
        <v>97.499999999999318</v>
      </c>
      <c r="CD28" s="50">
        <v>313.80000000000109</v>
      </c>
      <c r="CE28" s="468"/>
      <c r="CF28" s="50">
        <v>0</v>
      </c>
      <c r="CG28" s="50">
        <v>269.39999999999964</v>
      </c>
      <c r="CH28" s="50">
        <v>63.750000000000682</v>
      </c>
      <c r="CI28" s="50">
        <v>417.90000000000146</v>
      </c>
      <c r="CJ28" s="468"/>
      <c r="CK28" s="50">
        <v>19.500000000000909</v>
      </c>
      <c r="CL28" s="50">
        <v>268.79999999999927</v>
      </c>
      <c r="CM28" s="50">
        <v>166.64999999999986</v>
      </c>
      <c r="CN28" s="50">
        <v>423.3</v>
      </c>
      <c r="CO28" s="468"/>
      <c r="CP28" s="544">
        <v>64.600000000000364</v>
      </c>
      <c r="CQ28" s="544">
        <v>314.44999999999982</v>
      </c>
      <c r="CR28" s="544">
        <v>324.59999999999741</v>
      </c>
      <c r="CS28" s="50">
        <v>517.10000000000036</v>
      </c>
      <c r="CT28" s="468"/>
      <c r="CU28" s="50">
        <v>0</v>
      </c>
      <c r="CV28" s="50">
        <v>159.05000000000018</v>
      </c>
      <c r="CW28" s="50">
        <v>358.12499999999864</v>
      </c>
      <c r="CX28" s="50">
        <v>698</v>
      </c>
      <c r="CY28" s="468"/>
      <c r="CZ28" s="50">
        <v>0</v>
      </c>
      <c r="DA28" s="50">
        <v>74.750000000001819</v>
      </c>
      <c r="DB28" s="50">
        <v>183</v>
      </c>
      <c r="DC28" s="50">
        <v>97.5</v>
      </c>
      <c r="DD28" s="468"/>
      <c r="DE28" s="544">
        <v>490.27500000000009</v>
      </c>
      <c r="DF28" s="544">
        <v>1305.8000000000029</v>
      </c>
      <c r="DG28" s="544">
        <v>1820.8500000000001</v>
      </c>
      <c r="DH28" s="583">
        <v>2706.399999999996</v>
      </c>
      <c r="DI28" s="468"/>
      <c r="DJ28" s="50">
        <v>69.074999999999818</v>
      </c>
      <c r="DK28" s="50">
        <v>457.19999999999982</v>
      </c>
      <c r="DL28" s="50">
        <v>349.72500000000491</v>
      </c>
      <c r="DM28" s="50">
        <v>625.90000000000146</v>
      </c>
      <c r="DN28" s="468"/>
      <c r="DO28" s="50">
        <v>194.09999999999945</v>
      </c>
      <c r="DP28" s="50">
        <v>0</v>
      </c>
      <c r="DQ28" s="50">
        <v>464.40000000000327</v>
      </c>
      <c r="DR28" s="50">
        <v>651.30000000000291</v>
      </c>
      <c r="DS28" s="468"/>
      <c r="DT28" s="50">
        <v>859.87500000000136</v>
      </c>
      <c r="DU28" s="50">
        <v>1627.6500000000019</v>
      </c>
      <c r="DV28" s="50">
        <v>2843.1000000000472</v>
      </c>
      <c r="DW28" s="50">
        <v>3688.0000000000273</v>
      </c>
      <c r="DX28" s="468"/>
      <c r="DY28" s="50">
        <v>16.875000000001819</v>
      </c>
      <c r="DZ28" s="50">
        <v>0</v>
      </c>
      <c r="EA28" s="50">
        <v>0</v>
      </c>
      <c r="EB28" s="50">
        <v>0</v>
      </c>
      <c r="EC28" s="468"/>
      <c r="ED28" s="50">
        <v>88.325000000001637</v>
      </c>
      <c r="EE28" s="50">
        <v>0</v>
      </c>
      <c r="EF28" s="50">
        <v>195.75000000000273</v>
      </c>
      <c r="EG28" s="50">
        <v>382.5</v>
      </c>
      <c r="EH28" s="468"/>
      <c r="EI28" s="50">
        <v>23.075000000001637</v>
      </c>
      <c r="EJ28" s="50">
        <v>296.90000000000009</v>
      </c>
      <c r="EK28" s="50">
        <v>327.26249999999891</v>
      </c>
      <c r="EL28" s="50">
        <v>321.09999999999854</v>
      </c>
      <c r="EM28" s="468"/>
      <c r="EN28" s="50">
        <v>166.25000000000182</v>
      </c>
      <c r="EO28" s="50">
        <v>201.60000000000127</v>
      </c>
      <c r="EP28" s="50">
        <v>325.53750000000218</v>
      </c>
      <c r="EQ28" s="50">
        <v>0</v>
      </c>
      <c r="ER28" s="468"/>
      <c r="ES28" s="50">
        <v>80.675000000000182</v>
      </c>
      <c r="ET28" s="50">
        <v>0</v>
      </c>
      <c r="EU28" s="50">
        <v>0</v>
      </c>
      <c r="EV28" s="50">
        <v>223.29999999999927</v>
      </c>
      <c r="EW28" s="468"/>
      <c r="EX28" s="50">
        <v>966.72499999999945</v>
      </c>
      <c r="EY28" s="50">
        <v>921.799999999992</v>
      </c>
      <c r="EZ28" s="50">
        <v>2503.5749999999744</v>
      </c>
      <c r="FA28" s="50">
        <v>4631</v>
      </c>
      <c r="FB28" s="468"/>
      <c r="FC28" s="50">
        <v>65.124999999999091</v>
      </c>
      <c r="FD28" s="50">
        <v>129.14999999999964</v>
      </c>
      <c r="FE28" s="50">
        <v>135.59999999999945</v>
      </c>
      <c r="FF28" s="50">
        <v>242.90000000000146</v>
      </c>
      <c r="FG28" s="468"/>
      <c r="FH28" s="50">
        <v>113.27499999999964</v>
      </c>
      <c r="FI28" s="50">
        <v>0</v>
      </c>
      <c r="FJ28" s="50">
        <v>0</v>
      </c>
      <c r="FK28" s="50">
        <v>296.80000000000291</v>
      </c>
      <c r="FL28" s="468"/>
      <c r="FM28" s="50">
        <v>57.800000000000182</v>
      </c>
      <c r="FN28" s="50">
        <v>0</v>
      </c>
      <c r="FO28" s="50">
        <v>0</v>
      </c>
      <c r="FP28" s="50">
        <v>348.5</v>
      </c>
      <c r="FQ28" s="468"/>
      <c r="FR28" s="50">
        <v>27.300000000000182</v>
      </c>
      <c r="FS28" s="50">
        <v>0</v>
      </c>
      <c r="FT28" s="50">
        <v>0</v>
      </c>
      <c r="FU28" s="50">
        <v>0</v>
      </c>
      <c r="FV28" s="468"/>
      <c r="FW28" s="50">
        <v>92.399999999999636</v>
      </c>
      <c r="FX28" s="50">
        <v>131.65000000000009</v>
      </c>
      <c r="FY28" s="50">
        <v>490.72500000000491</v>
      </c>
      <c r="FZ28" s="50">
        <v>452.40000000001601</v>
      </c>
      <c r="GA28" s="468"/>
      <c r="GB28" s="50">
        <v>135.05000000000018</v>
      </c>
      <c r="GC28" s="50">
        <v>0</v>
      </c>
      <c r="GD28" s="50">
        <v>0</v>
      </c>
      <c r="GE28" s="50">
        <v>0</v>
      </c>
      <c r="GF28" s="468"/>
      <c r="GG28" s="50">
        <v>163.37499999999909</v>
      </c>
      <c r="GH28" s="50">
        <v>550.40000000000418</v>
      </c>
      <c r="GI28" s="50">
        <v>850.35000000001037</v>
      </c>
      <c r="GJ28" s="50">
        <v>962.20000000001528</v>
      </c>
      <c r="GK28" s="468"/>
      <c r="GL28" s="50">
        <v>69.999999999998181</v>
      </c>
      <c r="GM28" s="50">
        <v>127.25</v>
      </c>
      <c r="GN28" s="50">
        <v>236.62500000001091</v>
      </c>
      <c r="GO28" s="50">
        <v>287.00000000000728</v>
      </c>
      <c r="GP28" s="468"/>
      <c r="GU28" s="18"/>
      <c r="GV28" s="9"/>
      <c r="HD28" s="18"/>
      <c r="HE28" s="9"/>
      <c r="HM28" s="18"/>
      <c r="HN28" s="9"/>
      <c r="HW28" s="9"/>
      <c r="IF28" s="9"/>
      <c r="IO28" s="9"/>
      <c r="IX28" s="9"/>
      <c r="JG28" s="9"/>
      <c r="JP28" s="9"/>
      <c r="JY28" s="9"/>
      <c r="KH28" s="9"/>
      <c r="KQ28" s="9"/>
      <c r="KZ28" s="9"/>
      <c r="MA28" s="9"/>
      <c r="MJ28" s="9"/>
      <c r="MS28" s="9"/>
      <c r="NB28" s="9"/>
      <c r="NK28" s="9"/>
      <c r="NT28" s="9"/>
      <c r="NU28">
        <v>0</v>
      </c>
      <c r="NV28" s="9"/>
      <c r="NW28">
        <v>0</v>
      </c>
      <c r="NX28" s="9"/>
      <c r="NY28">
        <v>1013.0250000000005</v>
      </c>
      <c r="NZ28" s="9"/>
      <c r="OA28">
        <v>0</v>
      </c>
    </row>
    <row r="29" spans="1:391" ht="18">
      <c r="A29" s="41" t="s">
        <v>3369</v>
      </c>
      <c r="B29" s="46">
        <f>SUM(D29:AAJ29)</f>
        <v>9933.25</v>
      </c>
      <c r="C29" s="42"/>
      <c r="D29" s="50">
        <v>0</v>
      </c>
      <c r="E29" s="50">
        <v>0</v>
      </c>
      <c r="F29" s="50">
        <v>0</v>
      </c>
      <c r="G29" s="50">
        <f>'Punten per wedstrijd'!E132</f>
        <v>198</v>
      </c>
      <c r="H29" s="468"/>
      <c r="I29" s="50">
        <v>0</v>
      </c>
      <c r="J29" s="50">
        <v>0</v>
      </c>
      <c r="K29" s="50">
        <v>0</v>
      </c>
      <c r="L29" s="50">
        <f>'Punten per wedstrijd'!E28</f>
        <v>238.19999999999987</v>
      </c>
      <c r="M29" s="468"/>
      <c r="N29" s="50">
        <v>0</v>
      </c>
      <c r="O29" s="50">
        <v>0</v>
      </c>
      <c r="P29" s="50">
        <v>0</v>
      </c>
      <c r="Q29" s="50">
        <f>'Punten per wedstrijd'!F132</f>
        <v>584.79999999999973</v>
      </c>
      <c r="R29" s="468"/>
      <c r="S29" s="456">
        <v>0</v>
      </c>
      <c r="T29" s="50">
        <v>0</v>
      </c>
      <c r="U29" s="505">
        <v>0</v>
      </c>
      <c r="V29" s="50">
        <f>'Punten per wedstrijd'!F28</f>
        <v>253.69999999999982</v>
      </c>
      <c r="W29" s="468"/>
      <c r="X29" s="50">
        <v>0</v>
      </c>
      <c r="Y29" s="50">
        <v>0</v>
      </c>
      <c r="Z29" s="50">
        <v>0</v>
      </c>
      <c r="AA29" s="50">
        <v>420.49999999999955</v>
      </c>
      <c r="AB29" s="468"/>
      <c r="AC29" s="50">
        <v>0</v>
      </c>
      <c r="AD29" s="50">
        <v>0</v>
      </c>
      <c r="AE29" s="50">
        <v>0</v>
      </c>
      <c r="AF29" s="50">
        <v>613.40000000000009</v>
      </c>
      <c r="AG29" s="468"/>
      <c r="AH29" s="50">
        <v>0</v>
      </c>
      <c r="AI29" s="50">
        <v>0</v>
      </c>
      <c r="AJ29" s="50">
        <v>0</v>
      </c>
      <c r="AK29" s="50">
        <v>439.90000000000009</v>
      </c>
      <c r="AL29" s="468"/>
      <c r="AM29" s="456">
        <v>0</v>
      </c>
      <c r="AN29" s="456">
        <v>0</v>
      </c>
      <c r="AO29" s="456">
        <v>0</v>
      </c>
      <c r="AP29" s="50">
        <v>487.5</v>
      </c>
      <c r="AQ29" s="468"/>
      <c r="AR29" s="50">
        <v>0</v>
      </c>
      <c r="AS29" s="50">
        <v>0</v>
      </c>
      <c r="AT29" s="50">
        <v>0</v>
      </c>
      <c r="AU29" s="50">
        <v>130</v>
      </c>
      <c r="AV29" s="468"/>
      <c r="AW29" s="50">
        <v>0</v>
      </c>
      <c r="AX29" s="50">
        <v>0</v>
      </c>
      <c r="AY29" s="50">
        <v>0</v>
      </c>
      <c r="AZ29" s="50">
        <v>799.10000000000127</v>
      </c>
      <c r="BA29" s="468"/>
      <c r="BB29" s="50">
        <v>0</v>
      </c>
      <c r="BC29" s="50">
        <v>0</v>
      </c>
      <c r="BD29" s="50">
        <v>0</v>
      </c>
      <c r="BE29" s="50">
        <v>431.7</v>
      </c>
      <c r="BF29" s="468"/>
      <c r="BG29" s="50">
        <v>0</v>
      </c>
      <c r="BH29" s="50">
        <v>0</v>
      </c>
      <c r="BI29" s="50">
        <v>0</v>
      </c>
      <c r="BJ29" s="50">
        <v>300.8</v>
      </c>
      <c r="BK29" s="468"/>
      <c r="BL29" s="50">
        <v>0</v>
      </c>
      <c r="BM29" s="50">
        <v>0</v>
      </c>
      <c r="BN29" s="50">
        <v>0</v>
      </c>
      <c r="BO29" s="50">
        <v>183.3</v>
      </c>
      <c r="BP29" s="468"/>
      <c r="BQ29" s="50">
        <v>0</v>
      </c>
      <c r="BR29" s="50">
        <v>0</v>
      </c>
      <c r="BS29" s="50">
        <v>0</v>
      </c>
      <c r="BT29" s="50">
        <v>600.10000000000127</v>
      </c>
      <c r="BU29" s="468"/>
      <c r="BV29" s="50">
        <v>0</v>
      </c>
      <c r="BW29" s="50">
        <v>0</v>
      </c>
      <c r="BX29" s="50">
        <v>0</v>
      </c>
      <c r="BY29" s="50">
        <v>482.20000000000164</v>
      </c>
      <c r="BZ29" s="468"/>
      <c r="CA29" s="50">
        <v>0</v>
      </c>
      <c r="CB29" s="50">
        <v>0</v>
      </c>
      <c r="CC29" s="50">
        <v>0</v>
      </c>
      <c r="CD29" s="50">
        <v>374.20000000000073</v>
      </c>
      <c r="CE29" s="468"/>
      <c r="CF29" s="50">
        <v>0</v>
      </c>
      <c r="CG29" s="50">
        <v>0</v>
      </c>
      <c r="CH29" s="50">
        <v>0</v>
      </c>
      <c r="CI29" s="50">
        <v>300.00000000000091</v>
      </c>
      <c r="CJ29" s="468"/>
      <c r="CK29" s="50">
        <v>0</v>
      </c>
      <c r="CL29" s="50">
        <v>0</v>
      </c>
      <c r="CM29" s="50">
        <v>0</v>
      </c>
      <c r="CN29" s="50">
        <v>318</v>
      </c>
      <c r="CO29" s="468"/>
      <c r="CP29" s="544">
        <v>0</v>
      </c>
      <c r="CQ29" s="544">
        <v>0</v>
      </c>
      <c r="CR29" s="544">
        <v>0</v>
      </c>
      <c r="CS29" s="50">
        <v>459.49999999999818</v>
      </c>
      <c r="CT29" s="468"/>
      <c r="CU29" s="50">
        <v>0</v>
      </c>
      <c r="CV29" s="50">
        <v>0</v>
      </c>
      <c r="CW29" s="50">
        <v>0</v>
      </c>
      <c r="CX29" s="50">
        <v>51.999999999998181</v>
      </c>
      <c r="CY29" s="468"/>
      <c r="CZ29" s="50">
        <v>0</v>
      </c>
      <c r="DA29" s="50">
        <v>0</v>
      </c>
      <c r="DB29" s="50">
        <v>0</v>
      </c>
      <c r="DC29" s="50">
        <v>188.7</v>
      </c>
      <c r="DD29" s="468"/>
      <c r="DE29" s="544">
        <v>0</v>
      </c>
      <c r="DF29" s="544">
        <v>0</v>
      </c>
      <c r="DG29" s="544">
        <v>0</v>
      </c>
      <c r="DH29" s="583">
        <v>2077.6499999999996</v>
      </c>
      <c r="DI29" s="468"/>
      <c r="DJ29" s="50"/>
      <c r="DK29" s="50"/>
      <c r="DL29" s="50"/>
      <c r="DM29" s="50"/>
      <c r="DN29" s="468"/>
      <c r="DO29" s="50"/>
      <c r="DP29" s="50"/>
      <c r="DQ29" s="50"/>
      <c r="DR29" s="50"/>
      <c r="DS29" s="468"/>
      <c r="DT29" s="50"/>
      <c r="DU29" s="50"/>
      <c r="DV29" s="50"/>
      <c r="DW29" s="50"/>
      <c r="DX29" s="468"/>
      <c r="DY29" s="50"/>
      <c r="DZ29" s="50"/>
      <c r="EA29" s="50"/>
      <c r="EB29" s="50"/>
      <c r="EC29" s="468"/>
      <c r="ED29" s="50"/>
      <c r="EE29" s="50"/>
      <c r="EF29" s="50"/>
      <c r="EG29" s="50"/>
      <c r="EH29" s="468"/>
      <c r="EI29" s="50"/>
      <c r="EJ29" s="50"/>
      <c r="EK29" s="50"/>
      <c r="EL29" s="50"/>
      <c r="EM29" s="468"/>
      <c r="EN29" s="50"/>
      <c r="EO29" s="50"/>
      <c r="EP29" s="50"/>
      <c r="EQ29" s="50"/>
      <c r="ER29" s="468"/>
      <c r="ES29" s="50"/>
      <c r="ET29" s="50"/>
      <c r="EU29" s="50"/>
      <c r="EV29" s="50"/>
      <c r="EW29" s="468"/>
      <c r="EX29" s="50"/>
      <c r="EY29" s="50"/>
      <c r="EZ29" s="50"/>
      <c r="FA29" s="50"/>
      <c r="FB29" s="468"/>
      <c r="FC29" s="50"/>
      <c r="FD29" s="50"/>
      <c r="FE29" s="50"/>
      <c r="FF29" s="50"/>
      <c r="FG29" s="468"/>
      <c r="FH29" s="50"/>
      <c r="FI29" s="50"/>
      <c r="FJ29" s="50"/>
      <c r="FK29" s="50"/>
      <c r="FL29" s="468"/>
      <c r="FM29" s="50"/>
      <c r="FN29" s="50"/>
      <c r="FO29" s="50"/>
      <c r="FP29" s="50"/>
      <c r="FQ29" s="468"/>
      <c r="FR29" s="50"/>
      <c r="FS29" s="50"/>
      <c r="FT29" s="50"/>
      <c r="FU29" s="50"/>
      <c r="FV29" s="468"/>
      <c r="FW29" s="50"/>
      <c r="FX29" s="50"/>
      <c r="FY29" s="50"/>
      <c r="FZ29" s="50"/>
      <c r="GA29" s="468"/>
      <c r="GB29" s="50"/>
      <c r="GC29" s="50"/>
      <c r="GD29" s="50"/>
      <c r="GE29" s="50"/>
      <c r="GF29" s="468"/>
      <c r="GG29" s="50"/>
      <c r="GH29" s="50"/>
      <c r="GI29" s="50"/>
      <c r="GJ29" s="50"/>
      <c r="GK29" s="468"/>
      <c r="GL29" s="50"/>
      <c r="GM29" s="50"/>
      <c r="GN29" s="50"/>
      <c r="GO29" s="50"/>
      <c r="GP29" s="468"/>
      <c r="GU29" s="18"/>
      <c r="GV29" s="9"/>
      <c r="HD29" s="18"/>
      <c r="HE29" s="9"/>
      <c r="HM29" s="18"/>
      <c r="HN29" s="9"/>
      <c r="HW29" s="9"/>
      <c r="IF29" s="9"/>
      <c r="IO29" s="9"/>
      <c r="IX29" s="9"/>
      <c r="JG29" s="9"/>
      <c r="JP29" s="9"/>
      <c r="JY29" s="9"/>
      <c r="KH29" s="9"/>
      <c r="KQ29" s="9"/>
      <c r="KZ29" s="9"/>
      <c r="MA29" s="9"/>
      <c r="MJ29" s="9"/>
      <c r="MS29" s="9"/>
      <c r="NB29" s="9"/>
      <c r="NK29" s="9"/>
      <c r="NT29" s="9"/>
      <c r="NV29" s="9"/>
      <c r="NX29" s="9"/>
      <c r="NZ29" s="9"/>
    </row>
    <row r="30" spans="1:391" ht="18">
      <c r="A30" s="41" t="s">
        <v>2025</v>
      </c>
      <c r="B30" s="46">
        <f>SUM(D30:AAJ30)</f>
        <v>30001.850000000057</v>
      </c>
      <c r="C30" s="42"/>
      <c r="D30" s="50">
        <v>0</v>
      </c>
      <c r="E30" s="50">
        <v>0</v>
      </c>
      <c r="F30" s="50">
        <v>0</v>
      </c>
      <c r="G30" s="50">
        <f>'Punten per wedstrijd'!E133</f>
        <v>622.6</v>
      </c>
      <c r="H30" s="468"/>
      <c r="I30" s="50">
        <v>0</v>
      </c>
      <c r="J30" s="50">
        <v>0</v>
      </c>
      <c r="K30" s="50">
        <v>0</v>
      </c>
      <c r="L30" s="50">
        <f>'Punten per wedstrijd'!E29</f>
        <v>260.70000000000005</v>
      </c>
      <c r="M30" s="468"/>
      <c r="N30" s="50">
        <v>0</v>
      </c>
      <c r="O30" s="50">
        <v>0</v>
      </c>
      <c r="P30" s="50">
        <v>309.6749999999999</v>
      </c>
      <c r="Q30" s="50">
        <f>'Punten per wedstrijd'!F133</f>
        <v>487.10000000000036</v>
      </c>
      <c r="R30" s="468"/>
      <c r="S30" s="456">
        <v>0</v>
      </c>
      <c r="T30" s="50">
        <v>0</v>
      </c>
      <c r="U30" s="505">
        <v>157.57499999999993</v>
      </c>
      <c r="V30" s="50">
        <f>'Punten per wedstrijd'!F29</f>
        <v>353.09999999999991</v>
      </c>
      <c r="W30" s="468"/>
      <c r="X30" s="50">
        <v>0</v>
      </c>
      <c r="Y30" s="50">
        <v>0</v>
      </c>
      <c r="Z30" s="50">
        <v>203.625</v>
      </c>
      <c r="AA30" s="50">
        <v>419.20000000000027</v>
      </c>
      <c r="AB30" s="468"/>
      <c r="AC30" s="50">
        <v>0</v>
      </c>
      <c r="AD30" s="50">
        <v>0</v>
      </c>
      <c r="AE30" s="50">
        <v>437.4749999999998</v>
      </c>
      <c r="AF30" s="50">
        <v>988.10000000000036</v>
      </c>
      <c r="AG30" s="468"/>
      <c r="AH30" s="50">
        <v>0</v>
      </c>
      <c r="AI30" s="50">
        <v>0</v>
      </c>
      <c r="AJ30" s="50">
        <v>564.52499999999884</v>
      </c>
      <c r="AK30" s="50">
        <v>603.30000000000018</v>
      </c>
      <c r="AL30" s="468"/>
      <c r="AM30" s="456">
        <v>0</v>
      </c>
      <c r="AN30" s="456">
        <v>0</v>
      </c>
      <c r="AO30" s="456">
        <v>325.87499999999898</v>
      </c>
      <c r="AP30" s="50">
        <v>696.10000000000036</v>
      </c>
      <c r="AQ30" s="468"/>
      <c r="AR30" s="50">
        <v>0</v>
      </c>
      <c r="AS30" s="50">
        <v>0</v>
      </c>
      <c r="AT30" s="50">
        <v>327</v>
      </c>
      <c r="AU30" s="50">
        <v>144</v>
      </c>
      <c r="AV30" s="468"/>
      <c r="AW30" s="50">
        <v>0</v>
      </c>
      <c r="AX30" s="50">
        <v>0</v>
      </c>
      <c r="AY30" s="50">
        <v>131.92499999999905</v>
      </c>
      <c r="AZ30" s="50">
        <v>926.69999999999982</v>
      </c>
      <c r="BA30" s="468"/>
      <c r="BB30" s="50">
        <v>0</v>
      </c>
      <c r="BC30" s="50">
        <v>0</v>
      </c>
      <c r="BD30" s="50">
        <v>253.64999999999986</v>
      </c>
      <c r="BE30" s="50">
        <v>705.09999999999991</v>
      </c>
      <c r="BF30" s="468"/>
      <c r="BG30" s="50">
        <v>0</v>
      </c>
      <c r="BH30" s="50">
        <v>0</v>
      </c>
      <c r="BI30" s="50">
        <v>302.32499999999959</v>
      </c>
      <c r="BJ30" s="50">
        <v>319.29999999999995</v>
      </c>
      <c r="BK30" s="468"/>
      <c r="BL30" s="50">
        <v>0</v>
      </c>
      <c r="BM30" s="50">
        <v>0</v>
      </c>
      <c r="BN30" s="50">
        <v>320.25</v>
      </c>
      <c r="BO30" s="50">
        <v>279.90000000000003</v>
      </c>
      <c r="BP30" s="468"/>
      <c r="BQ30" s="50">
        <v>0</v>
      </c>
      <c r="BR30" s="50">
        <v>0</v>
      </c>
      <c r="BS30" s="50">
        <v>338.77500000000055</v>
      </c>
      <c r="BT30" s="50">
        <v>599.40000000000055</v>
      </c>
      <c r="BU30" s="468"/>
      <c r="BV30" s="50">
        <v>0</v>
      </c>
      <c r="BW30" s="50">
        <v>0</v>
      </c>
      <c r="BX30" s="50">
        <v>542.85000000000014</v>
      </c>
      <c r="BY30" s="50">
        <v>375.29999999999927</v>
      </c>
      <c r="BZ30" s="468"/>
      <c r="CA30" s="50">
        <v>0</v>
      </c>
      <c r="CB30" s="50">
        <v>0</v>
      </c>
      <c r="CC30" s="50">
        <v>274.50000000000068</v>
      </c>
      <c r="CD30" s="50">
        <v>555.29999999999927</v>
      </c>
      <c r="CE30" s="468"/>
      <c r="CF30" s="50">
        <v>0</v>
      </c>
      <c r="CG30" s="50">
        <v>0</v>
      </c>
      <c r="CH30" s="50">
        <v>241.94999999999959</v>
      </c>
      <c r="CI30" s="50">
        <v>448.79999999999927</v>
      </c>
      <c r="CJ30" s="468"/>
      <c r="CK30" s="50">
        <v>0</v>
      </c>
      <c r="CL30" s="50">
        <v>0</v>
      </c>
      <c r="CM30" s="50">
        <v>222.22499999999945</v>
      </c>
      <c r="CN30" s="50">
        <v>200.4</v>
      </c>
      <c r="CO30" s="468"/>
      <c r="CP30" s="544">
        <v>0</v>
      </c>
      <c r="CQ30" s="544">
        <v>0</v>
      </c>
      <c r="CR30" s="544">
        <v>227.32500000000095</v>
      </c>
      <c r="CS30" s="50">
        <v>337.5</v>
      </c>
      <c r="CT30" s="468"/>
      <c r="CU30" s="50">
        <v>0</v>
      </c>
      <c r="CV30" s="50">
        <v>0</v>
      </c>
      <c r="CW30" s="50">
        <v>331.200000000003</v>
      </c>
      <c r="CX30" s="50">
        <v>265.99999999999818</v>
      </c>
      <c r="CY30" s="468"/>
      <c r="CZ30" s="50">
        <v>0</v>
      </c>
      <c r="DA30" s="50">
        <v>0</v>
      </c>
      <c r="DB30" s="50">
        <v>312.07500000000027</v>
      </c>
      <c r="DC30" s="50">
        <v>219</v>
      </c>
      <c r="DD30" s="468"/>
      <c r="DE30" s="544">
        <v>0</v>
      </c>
      <c r="DF30" s="544">
        <v>0</v>
      </c>
      <c r="DG30" s="544">
        <v>1498.35</v>
      </c>
      <c r="DH30" s="583">
        <v>2603.9999999999982</v>
      </c>
      <c r="DI30" s="468"/>
      <c r="DJ30" s="50">
        <v>0</v>
      </c>
      <c r="DK30" s="50">
        <v>0</v>
      </c>
      <c r="DL30" s="50">
        <v>0</v>
      </c>
      <c r="DM30" s="50">
        <v>479.70000000000073</v>
      </c>
      <c r="DN30" s="468"/>
      <c r="DO30" s="50">
        <v>0</v>
      </c>
      <c r="DP30" s="50">
        <v>0</v>
      </c>
      <c r="DQ30" s="50">
        <v>0</v>
      </c>
      <c r="DR30" s="50">
        <v>560.40000000000146</v>
      </c>
      <c r="DS30" s="468"/>
      <c r="DT30" s="50">
        <v>0</v>
      </c>
      <c r="DU30" s="50">
        <v>0</v>
      </c>
      <c r="DV30" s="50">
        <v>0</v>
      </c>
      <c r="DW30" s="50">
        <v>3644.5000000000418</v>
      </c>
      <c r="DX30" s="468"/>
      <c r="DY30" s="50">
        <v>0</v>
      </c>
      <c r="DZ30" s="50">
        <v>0</v>
      </c>
      <c r="EA30" s="50">
        <v>0</v>
      </c>
      <c r="EB30" s="50">
        <v>0</v>
      </c>
      <c r="EC30" s="468"/>
      <c r="ED30" s="50">
        <v>0</v>
      </c>
      <c r="EE30" s="50">
        <v>0</v>
      </c>
      <c r="EF30" s="50">
        <v>0</v>
      </c>
      <c r="EG30" s="50">
        <v>427.300000000007</v>
      </c>
      <c r="EH30" s="468"/>
      <c r="EI30" s="50">
        <v>0</v>
      </c>
      <c r="EJ30" s="50">
        <v>0</v>
      </c>
      <c r="EK30" s="50">
        <v>0</v>
      </c>
      <c r="EL30" s="50">
        <v>110.90000000000509</v>
      </c>
      <c r="EM30" s="468"/>
      <c r="EN30" s="50">
        <v>0</v>
      </c>
      <c r="EO30" s="50">
        <v>0</v>
      </c>
      <c r="EP30" s="50">
        <v>0</v>
      </c>
      <c r="EQ30" s="50">
        <v>0</v>
      </c>
      <c r="ER30" s="468"/>
      <c r="ES30" s="50">
        <v>0</v>
      </c>
      <c r="ET30" s="50">
        <v>0</v>
      </c>
      <c r="EU30" s="50">
        <v>0</v>
      </c>
      <c r="EV30" s="50">
        <v>166.00000000000364</v>
      </c>
      <c r="EW30" s="468"/>
      <c r="EX30" s="50">
        <v>0</v>
      </c>
      <c r="EY30" s="50">
        <v>0</v>
      </c>
      <c r="EZ30" s="50">
        <v>0</v>
      </c>
      <c r="FA30" s="50">
        <v>3153.9</v>
      </c>
      <c r="FB30" s="468"/>
      <c r="FC30" s="50">
        <v>0</v>
      </c>
      <c r="FD30" s="50">
        <v>0</v>
      </c>
      <c r="FE30" s="50">
        <v>0</v>
      </c>
      <c r="FF30" s="50">
        <v>156</v>
      </c>
      <c r="FG30" s="468"/>
      <c r="FH30" s="50">
        <v>0</v>
      </c>
      <c r="FI30" s="50">
        <v>0</v>
      </c>
      <c r="FJ30" s="50">
        <v>0</v>
      </c>
      <c r="FK30" s="50">
        <v>99.900000000001455</v>
      </c>
      <c r="FL30" s="468"/>
      <c r="FM30" s="50">
        <v>0</v>
      </c>
      <c r="FN30" s="50">
        <v>0</v>
      </c>
      <c r="FO30" s="50">
        <v>0</v>
      </c>
      <c r="FP30" s="50">
        <v>274</v>
      </c>
      <c r="FQ30" s="468"/>
      <c r="FR30" s="50">
        <v>0</v>
      </c>
      <c r="FS30" s="50">
        <v>0</v>
      </c>
      <c r="FT30" s="50">
        <v>0</v>
      </c>
      <c r="FU30" s="50">
        <v>0</v>
      </c>
      <c r="FV30" s="468"/>
      <c r="FW30" s="50">
        <v>0</v>
      </c>
      <c r="FX30" s="50">
        <v>0</v>
      </c>
      <c r="FY30" s="50">
        <v>0</v>
      </c>
      <c r="FZ30" s="50">
        <v>156.09999999999854</v>
      </c>
      <c r="GA30" s="468"/>
      <c r="GB30" s="50">
        <v>0</v>
      </c>
      <c r="GC30" s="50">
        <v>0</v>
      </c>
      <c r="GD30" s="50">
        <v>0</v>
      </c>
      <c r="GE30" s="50">
        <v>0</v>
      </c>
      <c r="GF30" s="468"/>
      <c r="GG30" s="50">
        <v>0</v>
      </c>
      <c r="GH30" s="50">
        <v>0</v>
      </c>
      <c r="GI30" s="50">
        <v>0</v>
      </c>
      <c r="GJ30" s="50">
        <v>782.59999999999854</v>
      </c>
      <c r="GK30" s="468"/>
      <c r="GL30" s="50">
        <v>0</v>
      </c>
      <c r="GM30" s="50">
        <v>0</v>
      </c>
      <c r="GN30" s="50">
        <v>0</v>
      </c>
      <c r="GO30" s="50">
        <v>256.50000000000364</v>
      </c>
      <c r="GP30" s="468"/>
      <c r="GV30" s="9"/>
      <c r="HE30" s="9"/>
      <c r="HN30" s="9"/>
      <c r="HW30" s="9"/>
      <c r="IF30" s="9"/>
      <c r="IO30" s="9"/>
      <c r="IX30" s="9"/>
      <c r="JG30" s="9"/>
      <c r="JP30" s="9"/>
      <c r="JY30" s="9"/>
      <c r="KH30" s="9"/>
      <c r="KQ30" s="9"/>
      <c r="KZ30" s="9"/>
      <c r="MA30" s="9"/>
      <c r="MJ30" s="9"/>
      <c r="MS30" s="9"/>
      <c r="NB30" s="9"/>
      <c r="NK30" s="9"/>
      <c r="NT30" s="9"/>
      <c r="NU30">
        <v>0</v>
      </c>
      <c r="NV30" s="9"/>
      <c r="NW30">
        <v>0</v>
      </c>
      <c r="NX30" s="9"/>
      <c r="NY30" s="21">
        <v>0</v>
      </c>
      <c r="NZ30" s="9"/>
      <c r="OA30">
        <v>0</v>
      </c>
    </row>
    <row r="31" spans="1:391" ht="18">
      <c r="A31" s="84" t="s">
        <v>1655</v>
      </c>
      <c r="B31" s="46">
        <f>SUM(D31:AAJ31)</f>
        <v>49008.737499999945</v>
      </c>
      <c r="C31" s="42"/>
      <c r="D31" s="50">
        <v>75.400000000000006</v>
      </c>
      <c r="E31" s="50">
        <v>0</v>
      </c>
      <c r="F31" s="50">
        <v>0</v>
      </c>
      <c r="G31" s="50">
        <f>'Punten per wedstrijd'!E134</f>
        <v>543.30000000000007</v>
      </c>
      <c r="H31" s="468"/>
      <c r="I31" s="50">
        <v>36.874999999999986</v>
      </c>
      <c r="J31" s="50">
        <v>0</v>
      </c>
      <c r="K31" s="50">
        <v>0</v>
      </c>
      <c r="L31" s="50">
        <f>'Punten per wedstrijd'!E30</f>
        <v>94.600000000000136</v>
      </c>
      <c r="M31" s="468"/>
      <c r="N31" s="50">
        <v>126.22499999999997</v>
      </c>
      <c r="O31" s="50">
        <v>301.44999999999993</v>
      </c>
      <c r="P31" s="50">
        <v>418.98750000000041</v>
      </c>
      <c r="Q31" s="50">
        <f>'Punten per wedstrijd'!F134</f>
        <v>414.19999999999959</v>
      </c>
      <c r="R31" s="468"/>
      <c r="S31" s="456">
        <v>24.375000000000057</v>
      </c>
      <c r="T31" s="50">
        <v>99.549999999999898</v>
      </c>
      <c r="U31" s="505">
        <v>243.15000000000055</v>
      </c>
      <c r="V31" s="50">
        <f>'Punten per wedstrijd'!F30</f>
        <v>235.50000000000023</v>
      </c>
      <c r="W31" s="468"/>
      <c r="X31" s="50">
        <v>38.274999999999977</v>
      </c>
      <c r="Y31" s="50">
        <v>336.24999999999977</v>
      </c>
      <c r="Z31" s="50">
        <v>307.65000000000055</v>
      </c>
      <c r="AA31" s="50">
        <v>505.5</v>
      </c>
      <c r="AB31" s="468"/>
      <c r="AC31" s="50">
        <v>59.675000000000075</v>
      </c>
      <c r="AD31" s="50">
        <v>458.65000000000032</v>
      </c>
      <c r="AE31" s="50">
        <v>616.57500000000061</v>
      </c>
      <c r="AF31" s="50">
        <v>671.29999999999973</v>
      </c>
      <c r="AG31" s="468"/>
      <c r="AH31" s="50">
        <v>182.59999999999994</v>
      </c>
      <c r="AI31" s="50">
        <v>537.70000000000027</v>
      </c>
      <c r="AJ31" s="50">
        <v>585.375</v>
      </c>
      <c r="AK31" s="50">
        <v>536.099999999999</v>
      </c>
      <c r="AL31" s="468"/>
      <c r="AM31" s="456">
        <v>52.374999999999773</v>
      </c>
      <c r="AN31" s="456">
        <v>225.34999999999991</v>
      </c>
      <c r="AO31" s="456">
        <v>265.38749999999891</v>
      </c>
      <c r="AP31" s="50">
        <v>473.79999999999927</v>
      </c>
      <c r="AQ31" s="468"/>
      <c r="AR31" s="50">
        <v>41.249999999999545</v>
      </c>
      <c r="AS31" s="50">
        <v>187.25</v>
      </c>
      <c r="AT31" s="50">
        <v>273.07499999999891</v>
      </c>
      <c r="AU31" s="50">
        <v>229.5</v>
      </c>
      <c r="AV31" s="468"/>
      <c r="AW31" s="50">
        <v>0</v>
      </c>
      <c r="AX31" s="50">
        <v>56.849999999999909</v>
      </c>
      <c r="AY31" s="50">
        <v>413.92499999999836</v>
      </c>
      <c r="AZ31" s="50">
        <v>1073.9999999999982</v>
      </c>
      <c r="BA31" s="468"/>
      <c r="BB31" s="50">
        <v>0</v>
      </c>
      <c r="BC31" s="50">
        <v>85.199999999999818</v>
      </c>
      <c r="BD31" s="50">
        <v>128.62499999999864</v>
      </c>
      <c r="BE31" s="50">
        <v>428.6</v>
      </c>
      <c r="BF31" s="468"/>
      <c r="BG31" s="50">
        <v>27.624999999999545</v>
      </c>
      <c r="BH31" s="50">
        <v>84.600000000000364</v>
      </c>
      <c r="BI31" s="50">
        <v>202.64999999999918</v>
      </c>
      <c r="BJ31" s="50">
        <v>208.7</v>
      </c>
      <c r="BK31" s="468"/>
      <c r="BL31" s="50">
        <v>0</v>
      </c>
      <c r="BM31" s="50">
        <v>7.6499999999991815</v>
      </c>
      <c r="BN31" s="50">
        <v>144.26249999999891</v>
      </c>
      <c r="BO31" s="50">
        <v>221.6</v>
      </c>
      <c r="BP31" s="468"/>
      <c r="BQ31" s="50">
        <v>0.3499999999994543</v>
      </c>
      <c r="BR31" s="50">
        <v>163.54999999999927</v>
      </c>
      <c r="BS31" s="50">
        <v>161.13750000000027</v>
      </c>
      <c r="BT31" s="50">
        <v>503.49999999999909</v>
      </c>
      <c r="BU31" s="468"/>
      <c r="BV31" s="50">
        <v>0</v>
      </c>
      <c r="BW31" s="50">
        <v>411.89999999999873</v>
      </c>
      <c r="BX31" s="50">
        <v>383.32499999999959</v>
      </c>
      <c r="BY31" s="50">
        <v>689.39999999999873</v>
      </c>
      <c r="BZ31" s="468"/>
      <c r="CA31" s="50">
        <v>0</v>
      </c>
      <c r="CB31" s="50">
        <v>90.899999999999636</v>
      </c>
      <c r="CC31" s="50">
        <v>105.00000000000068</v>
      </c>
      <c r="CD31" s="50">
        <v>323.89999999999691</v>
      </c>
      <c r="CE31" s="468"/>
      <c r="CF31" s="50">
        <v>0</v>
      </c>
      <c r="CG31" s="50">
        <v>230.89999999999918</v>
      </c>
      <c r="CH31" s="50">
        <v>46.800000000000409</v>
      </c>
      <c r="CI31" s="50">
        <v>389</v>
      </c>
      <c r="CJ31" s="468"/>
      <c r="CK31" s="50">
        <v>58.274999999999636</v>
      </c>
      <c r="CL31" s="50">
        <v>249.94999999999891</v>
      </c>
      <c r="CM31" s="50">
        <v>202.16250000000082</v>
      </c>
      <c r="CN31" s="50">
        <v>397.1</v>
      </c>
      <c r="CO31" s="468"/>
      <c r="CP31" s="544">
        <v>128.14999999999964</v>
      </c>
      <c r="CQ31" s="544">
        <v>272.79999999999927</v>
      </c>
      <c r="CR31" s="544">
        <v>309.30000000000109</v>
      </c>
      <c r="CS31" s="50">
        <v>434</v>
      </c>
      <c r="CT31" s="468"/>
      <c r="CU31" s="50">
        <v>0</v>
      </c>
      <c r="CV31" s="50">
        <v>277.39999999999964</v>
      </c>
      <c r="CW31" s="50">
        <v>227.55000000000109</v>
      </c>
      <c r="CX31" s="50">
        <v>704.89999999999964</v>
      </c>
      <c r="CY31" s="468"/>
      <c r="CZ31" s="50">
        <v>0</v>
      </c>
      <c r="DA31" s="50">
        <v>71.999999999996362</v>
      </c>
      <c r="DB31" s="50">
        <v>179.02500000000055</v>
      </c>
      <c r="DC31" s="50">
        <v>66</v>
      </c>
      <c r="DD31" s="468"/>
      <c r="DE31" s="544">
        <v>539.05000000000018</v>
      </c>
      <c r="DF31" s="544">
        <v>1238.3249999999998</v>
      </c>
      <c r="DG31" s="544">
        <v>1786.5749999999996</v>
      </c>
      <c r="DH31" s="583">
        <v>2341.6000000000022</v>
      </c>
      <c r="DI31" s="468"/>
      <c r="DJ31" s="50">
        <v>0</v>
      </c>
      <c r="DK31" s="50">
        <v>288.20000000000027</v>
      </c>
      <c r="DL31" s="50">
        <v>389.174999999997</v>
      </c>
      <c r="DM31" s="50">
        <v>571.89999999999964</v>
      </c>
      <c r="DN31" s="468"/>
      <c r="DO31" s="50">
        <v>0</v>
      </c>
      <c r="DP31" s="50">
        <v>0</v>
      </c>
      <c r="DQ31" s="50">
        <v>418.79999999999427</v>
      </c>
      <c r="DR31" s="50">
        <v>316.30000000000291</v>
      </c>
      <c r="DS31" s="468"/>
      <c r="DT31" s="50">
        <v>0</v>
      </c>
      <c r="DU31" s="50">
        <v>1808.5500000000002</v>
      </c>
      <c r="DV31" s="50">
        <v>2118.9749999998739</v>
      </c>
      <c r="DW31" s="50">
        <v>3403.3500000000768</v>
      </c>
      <c r="DX31" s="468"/>
      <c r="DY31" s="50">
        <v>0</v>
      </c>
      <c r="DZ31" s="50">
        <v>0</v>
      </c>
      <c r="EA31" s="50">
        <v>0</v>
      </c>
      <c r="EB31" s="50">
        <v>0</v>
      </c>
      <c r="EC31" s="468"/>
      <c r="ED31" s="50">
        <v>0</v>
      </c>
      <c r="EE31" s="50">
        <v>0</v>
      </c>
      <c r="EF31" s="50">
        <v>122.62499999999727</v>
      </c>
      <c r="EG31" s="50">
        <v>313.00000000000364</v>
      </c>
      <c r="EH31" s="468"/>
      <c r="EI31" s="50">
        <v>0</v>
      </c>
      <c r="EJ31" s="50">
        <v>322.19999999999936</v>
      </c>
      <c r="EK31" s="50">
        <v>132.52499999999782</v>
      </c>
      <c r="EL31" s="50">
        <v>46.300000000006548</v>
      </c>
      <c r="EM31" s="468"/>
      <c r="EN31" s="50">
        <v>0</v>
      </c>
      <c r="EO31" s="50">
        <v>23.049999999999272</v>
      </c>
      <c r="EP31" s="50">
        <v>96.899999999995089</v>
      </c>
      <c r="EQ31" s="50">
        <v>0</v>
      </c>
      <c r="ER31" s="468"/>
      <c r="ES31" s="50">
        <v>0</v>
      </c>
      <c r="ET31" s="50">
        <v>0</v>
      </c>
      <c r="EU31" s="50">
        <v>0</v>
      </c>
      <c r="EV31" s="50">
        <v>248.40000000000873</v>
      </c>
      <c r="EW31" s="468"/>
      <c r="EX31" s="50">
        <v>0</v>
      </c>
      <c r="EY31" s="50">
        <v>1127.6999999999925</v>
      </c>
      <c r="EZ31" s="50">
        <v>2317.0499999999847</v>
      </c>
      <c r="FA31" s="50">
        <v>4116.8</v>
      </c>
      <c r="FB31" s="468"/>
      <c r="FC31" s="50">
        <v>0</v>
      </c>
      <c r="FD31" s="50">
        <v>0</v>
      </c>
      <c r="FE31" s="50">
        <v>261.44999999999345</v>
      </c>
      <c r="FF31" s="50">
        <v>197.70000000000073</v>
      </c>
      <c r="FG31" s="468"/>
      <c r="FH31" s="50">
        <v>0</v>
      </c>
      <c r="FI31" s="50">
        <v>0</v>
      </c>
      <c r="FJ31" s="50">
        <v>0</v>
      </c>
      <c r="FK31" s="50">
        <v>189.10000000000218</v>
      </c>
      <c r="FL31" s="468"/>
      <c r="FM31" s="50">
        <v>0</v>
      </c>
      <c r="FN31" s="50">
        <v>0</v>
      </c>
      <c r="FO31" s="50">
        <v>0</v>
      </c>
      <c r="FP31" s="50">
        <v>543.20000000000437</v>
      </c>
      <c r="FQ31" s="468"/>
      <c r="FR31" s="50">
        <v>0</v>
      </c>
      <c r="FS31" s="50">
        <v>0</v>
      </c>
      <c r="FT31" s="50">
        <v>0</v>
      </c>
      <c r="FU31" s="50">
        <v>0</v>
      </c>
      <c r="FV31" s="468"/>
      <c r="FW31" s="50">
        <v>0</v>
      </c>
      <c r="FX31" s="50">
        <v>121.25</v>
      </c>
      <c r="FY31" s="50">
        <v>372.37499999999727</v>
      </c>
      <c r="FZ31" s="50">
        <v>616.70000000001164</v>
      </c>
      <c r="GA31" s="468"/>
      <c r="GB31" s="50">
        <v>0</v>
      </c>
      <c r="GC31" s="50">
        <v>0</v>
      </c>
      <c r="GD31" s="50">
        <v>0</v>
      </c>
      <c r="GE31" s="50">
        <v>0</v>
      </c>
      <c r="GF31" s="468"/>
      <c r="GG31" s="50">
        <v>0</v>
      </c>
      <c r="GH31" s="50">
        <v>305.09999999999854</v>
      </c>
      <c r="GI31" s="50">
        <v>756.599999999994</v>
      </c>
      <c r="GJ31" s="50">
        <v>812.20000000002619</v>
      </c>
      <c r="GK31" s="468"/>
      <c r="GL31" s="50">
        <v>0</v>
      </c>
      <c r="GM31" s="50">
        <v>69.999999999998181</v>
      </c>
      <c r="GN31" s="50">
        <v>223.49999999999454</v>
      </c>
      <c r="GO31" s="50">
        <v>298.00000000000728</v>
      </c>
      <c r="GP31" s="468"/>
      <c r="GV31" s="9"/>
      <c r="HE31" s="9"/>
      <c r="HN31" s="9"/>
      <c r="HW31" s="9"/>
      <c r="IF31" s="9"/>
      <c r="IO31" s="9"/>
      <c r="IX31" s="9"/>
      <c r="JG31" s="9"/>
      <c r="JP31" s="9"/>
      <c r="JY31" s="9"/>
      <c r="KH31" s="9"/>
      <c r="KQ31" s="9"/>
      <c r="KZ31" s="9"/>
      <c r="MA31" s="9"/>
      <c r="MJ31" s="9"/>
      <c r="MS31" s="9"/>
      <c r="NB31" s="9"/>
      <c r="NK31" s="9"/>
      <c r="NT31" s="9"/>
      <c r="NU31">
        <v>0</v>
      </c>
      <c r="NV31" s="9"/>
      <c r="NW31">
        <v>0</v>
      </c>
      <c r="NX31" s="9"/>
      <c r="NY31">
        <v>794.39999999999236</v>
      </c>
      <c r="NZ31" s="9"/>
      <c r="OA31">
        <v>0</v>
      </c>
    </row>
    <row r="32" spans="1:391" ht="18">
      <c r="A32" s="41" t="s">
        <v>728</v>
      </c>
      <c r="B32" s="46">
        <f>SUM(D32:AAJ32)</f>
        <v>39319.049999999916</v>
      </c>
      <c r="C32" s="42"/>
      <c r="D32" s="50">
        <v>34.375</v>
      </c>
      <c r="E32" s="50">
        <v>0</v>
      </c>
      <c r="F32" s="50">
        <v>0</v>
      </c>
      <c r="G32" s="50">
        <f>'Punten per wedstrijd'!E135</f>
        <v>318.7</v>
      </c>
      <c r="H32" s="468"/>
      <c r="I32" s="50">
        <v>17.774999999999999</v>
      </c>
      <c r="J32" s="50">
        <v>0</v>
      </c>
      <c r="K32" s="50">
        <v>0</v>
      </c>
      <c r="L32" s="50">
        <f>'Punten per wedstrijd'!E31</f>
        <v>115.09999999999991</v>
      </c>
      <c r="M32" s="468"/>
      <c r="N32" s="50">
        <v>110.375</v>
      </c>
      <c r="O32" s="50">
        <v>370.34999999999997</v>
      </c>
      <c r="P32" s="50">
        <v>213.15000000000003</v>
      </c>
      <c r="Q32" s="50">
        <f>'Punten per wedstrijd'!F135</f>
        <v>640.70000000000027</v>
      </c>
      <c r="R32" s="468"/>
      <c r="S32" s="456">
        <v>24.5</v>
      </c>
      <c r="T32" s="50">
        <v>188.59999999999991</v>
      </c>
      <c r="U32" s="505">
        <v>248.32499999999993</v>
      </c>
      <c r="V32" s="50">
        <f>'Punten per wedstrijd'!F31</f>
        <v>121.50000000000045</v>
      </c>
      <c r="W32" s="468"/>
      <c r="X32" s="50">
        <v>61.274999999999864</v>
      </c>
      <c r="Y32" s="50">
        <v>68.199999999999704</v>
      </c>
      <c r="Z32" s="50">
        <v>108</v>
      </c>
      <c r="AA32" s="50">
        <v>393.90000000000009</v>
      </c>
      <c r="AB32" s="468"/>
      <c r="AC32" s="50">
        <v>141.27500000000003</v>
      </c>
      <c r="AD32" s="50">
        <v>177</v>
      </c>
      <c r="AE32" s="50">
        <v>463.46249999999969</v>
      </c>
      <c r="AF32" s="50">
        <v>619.10000000000036</v>
      </c>
      <c r="AG32" s="468"/>
      <c r="AH32" s="50">
        <v>71.400000000000318</v>
      </c>
      <c r="AI32" s="50">
        <v>319.64999999999998</v>
      </c>
      <c r="AJ32" s="50">
        <v>557.39999999999952</v>
      </c>
      <c r="AK32" s="50">
        <v>478.09999999999991</v>
      </c>
      <c r="AL32" s="468"/>
      <c r="AM32" s="456">
        <v>90.649999999999977</v>
      </c>
      <c r="AN32" s="456">
        <v>69.300000000000182</v>
      </c>
      <c r="AO32" s="456">
        <v>289.76249999999959</v>
      </c>
      <c r="AP32" s="50">
        <v>454.99999999999909</v>
      </c>
      <c r="AQ32" s="468"/>
      <c r="AR32" s="50">
        <v>25.925000000000182</v>
      </c>
      <c r="AS32" s="50">
        <v>104.75</v>
      </c>
      <c r="AT32" s="50">
        <v>125.99999999999966</v>
      </c>
      <c r="AU32" s="50">
        <v>246</v>
      </c>
      <c r="AV32" s="468"/>
      <c r="AW32" s="50">
        <v>0</v>
      </c>
      <c r="AX32" s="50">
        <v>224.24999999999977</v>
      </c>
      <c r="AY32" s="50">
        <v>187.65000000000055</v>
      </c>
      <c r="AZ32" s="50">
        <v>735.29999999999745</v>
      </c>
      <c r="BA32" s="468"/>
      <c r="BB32" s="50">
        <v>0</v>
      </c>
      <c r="BC32" s="50">
        <v>24.450000000000045</v>
      </c>
      <c r="BD32" s="50">
        <v>401.69999999999959</v>
      </c>
      <c r="BE32" s="50">
        <v>404</v>
      </c>
      <c r="BF32" s="468"/>
      <c r="BG32" s="50">
        <v>51.075000000000273</v>
      </c>
      <c r="BH32" s="50">
        <v>150.34999999999991</v>
      </c>
      <c r="BI32" s="50">
        <v>229.91250000000014</v>
      </c>
      <c r="BJ32" s="50">
        <v>141.69999999999999</v>
      </c>
      <c r="BK32" s="468"/>
      <c r="BL32" s="50">
        <v>0</v>
      </c>
      <c r="BM32" s="50">
        <v>42.149999999999864</v>
      </c>
      <c r="BN32" s="50">
        <v>169.20000000000027</v>
      </c>
      <c r="BO32" s="50">
        <v>260.8</v>
      </c>
      <c r="BP32" s="468"/>
      <c r="BQ32" s="50">
        <v>29.349999999999909</v>
      </c>
      <c r="BR32" s="50">
        <v>66.700000000000045</v>
      </c>
      <c r="BS32" s="50">
        <v>137.47500000000082</v>
      </c>
      <c r="BT32" s="50">
        <v>573.69999999999891</v>
      </c>
      <c r="BU32" s="468"/>
      <c r="BV32" s="50">
        <v>0</v>
      </c>
      <c r="BW32" s="50">
        <v>350.65000000000055</v>
      </c>
      <c r="BX32" s="50">
        <v>312.60000000000082</v>
      </c>
      <c r="BY32" s="50">
        <v>97.499999999998181</v>
      </c>
      <c r="BZ32" s="468"/>
      <c r="CA32" s="50">
        <v>0</v>
      </c>
      <c r="CB32" s="50">
        <v>21.850000000000364</v>
      </c>
      <c r="CC32" s="50">
        <v>232.12500000000205</v>
      </c>
      <c r="CD32" s="50">
        <v>361.29999999999836</v>
      </c>
      <c r="CE32" s="468"/>
      <c r="CF32" s="50">
        <v>0</v>
      </c>
      <c r="CG32" s="50">
        <v>23.250000000000455</v>
      </c>
      <c r="CH32" s="50">
        <v>254.17500000000109</v>
      </c>
      <c r="CI32" s="50">
        <v>357.5</v>
      </c>
      <c r="CJ32" s="468"/>
      <c r="CK32" s="50">
        <v>46.949999999999818</v>
      </c>
      <c r="CL32" s="50">
        <v>92.200000000000273</v>
      </c>
      <c r="CM32" s="50">
        <v>172.80000000000109</v>
      </c>
      <c r="CN32" s="50">
        <v>447.6</v>
      </c>
      <c r="CO32" s="468"/>
      <c r="CP32" s="544">
        <v>106.14999999999964</v>
      </c>
      <c r="CQ32" s="544">
        <v>130.65000000000009</v>
      </c>
      <c r="CR32" s="544">
        <v>124.31250000000068</v>
      </c>
      <c r="CS32" s="50">
        <v>419.19999999999891</v>
      </c>
      <c r="CT32" s="468"/>
      <c r="CU32" s="50">
        <v>0</v>
      </c>
      <c r="CV32" s="50">
        <v>48.900000000000091</v>
      </c>
      <c r="CW32" s="50">
        <v>216.45000000000027</v>
      </c>
      <c r="CX32" s="50">
        <v>456.99999999999818</v>
      </c>
      <c r="CY32" s="468"/>
      <c r="CZ32" s="50">
        <v>0</v>
      </c>
      <c r="DA32" s="50">
        <v>0</v>
      </c>
      <c r="DB32" s="50">
        <v>10.725000000000136</v>
      </c>
      <c r="DC32" s="50">
        <v>111</v>
      </c>
      <c r="DD32" s="468"/>
      <c r="DE32" s="544">
        <v>235.54999999999973</v>
      </c>
      <c r="DF32" s="544">
        <v>921.24999999999864</v>
      </c>
      <c r="DG32" s="544">
        <v>1352.7750000000001</v>
      </c>
      <c r="DH32" s="583">
        <v>1287.4000000000015</v>
      </c>
      <c r="DI32" s="468"/>
      <c r="DJ32" s="50">
        <v>96.625000000000909</v>
      </c>
      <c r="DK32" s="50">
        <v>438.00000000000068</v>
      </c>
      <c r="DL32" s="50">
        <v>78.824999999997544</v>
      </c>
      <c r="DM32" s="50">
        <v>630.99999999999636</v>
      </c>
      <c r="DN32" s="468"/>
      <c r="DO32" s="50">
        <v>205.90000000000055</v>
      </c>
      <c r="DP32" s="50">
        <v>0</v>
      </c>
      <c r="DQ32" s="50">
        <v>260.17499999999836</v>
      </c>
      <c r="DR32" s="50">
        <v>36.599999999996726</v>
      </c>
      <c r="DS32" s="468"/>
      <c r="DT32" s="50">
        <v>850.22499999999991</v>
      </c>
      <c r="DU32" s="50">
        <v>1537.35</v>
      </c>
      <c r="DV32" s="50">
        <v>1437.2250000000111</v>
      </c>
      <c r="DW32" s="50">
        <v>3108.6999999999334</v>
      </c>
      <c r="DX32" s="468"/>
      <c r="DY32" s="50">
        <v>37.5</v>
      </c>
      <c r="DZ32" s="50">
        <v>0</v>
      </c>
      <c r="EA32" s="50">
        <v>0</v>
      </c>
      <c r="EB32" s="50">
        <v>0</v>
      </c>
      <c r="EC32" s="468"/>
      <c r="ED32" s="50">
        <v>46</v>
      </c>
      <c r="EE32" s="50">
        <v>0</v>
      </c>
      <c r="EF32" s="50">
        <v>18.97499999999809</v>
      </c>
      <c r="EG32" s="50">
        <v>303.49999999999818</v>
      </c>
      <c r="EH32" s="468"/>
      <c r="EI32" s="50">
        <v>53.150000000000546</v>
      </c>
      <c r="EJ32" s="50">
        <v>187.35000000000036</v>
      </c>
      <c r="EK32" s="50">
        <v>413.99999999999864</v>
      </c>
      <c r="EL32" s="50">
        <v>18.400000000001455</v>
      </c>
      <c r="EM32" s="468"/>
      <c r="EN32" s="50">
        <v>68.5</v>
      </c>
      <c r="EO32" s="50">
        <v>49.899999999998727</v>
      </c>
      <c r="EP32" s="50">
        <v>84.299999999999727</v>
      </c>
      <c r="EQ32" s="50">
        <v>0</v>
      </c>
      <c r="ER32" s="468"/>
      <c r="ES32" s="50">
        <v>15.125000000001819</v>
      </c>
      <c r="ET32" s="50">
        <v>0</v>
      </c>
      <c r="EU32" s="50">
        <v>0</v>
      </c>
      <c r="EV32" s="50">
        <v>204.19999999999891</v>
      </c>
      <c r="EW32" s="468"/>
      <c r="EX32" s="50">
        <v>741.52500000000327</v>
      </c>
      <c r="EY32" s="50">
        <v>1318.9499999999944</v>
      </c>
      <c r="EZ32" s="50">
        <v>1710.1499999999937</v>
      </c>
      <c r="FA32" s="50">
        <v>977.80000000000007</v>
      </c>
      <c r="FB32" s="468"/>
      <c r="FC32" s="50">
        <v>63.450000000001637</v>
      </c>
      <c r="FD32" s="50">
        <v>90.000000000000455</v>
      </c>
      <c r="FE32" s="50">
        <v>59.250000000001364</v>
      </c>
      <c r="FF32" s="50">
        <v>255.399999999996</v>
      </c>
      <c r="FG32" s="468"/>
      <c r="FH32" s="50">
        <v>79.875000000002728</v>
      </c>
      <c r="FI32" s="50">
        <v>0</v>
      </c>
      <c r="FJ32" s="50">
        <v>0</v>
      </c>
      <c r="FK32" s="50">
        <v>169.44999999999709</v>
      </c>
      <c r="FL32" s="468"/>
      <c r="FM32" s="50">
        <v>72.250000000003638</v>
      </c>
      <c r="FN32" s="50">
        <v>0</v>
      </c>
      <c r="FO32" s="50">
        <v>0</v>
      </c>
      <c r="FP32" s="50">
        <v>409.49999999999818</v>
      </c>
      <c r="FQ32" s="468"/>
      <c r="FR32" s="50">
        <v>49.899999999999864</v>
      </c>
      <c r="FS32" s="50">
        <v>0</v>
      </c>
      <c r="FT32" s="50">
        <v>0</v>
      </c>
      <c r="FU32" s="50">
        <v>0</v>
      </c>
      <c r="FV32" s="468"/>
      <c r="FW32" s="50">
        <v>91.800000000002001</v>
      </c>
      <c r="FX32" s="50">
        <v>47.150000000000546</v>
      </c>
      <c r="FY32" s="50">
        <v>285.07499999999891</v>
      </c>
      <c r="FZ32" s="50">
        <v>332.79999999999927</v>
      </c>
      <c r="GA32" s="468"/>
      <c r="GB32" s="50">
        <v>84.900000000002365</v>
      </c>
      <c r="GC32" s="50">
        <v>0</v>
      </c>
      <c r="GD32" s="50">
        <v>0</v>
      </c>
      <c r="GE32" s="50">
        <v>0</v>
      </c>
      <c r="GF32" s="468"/>
      <c r="GG32" s="50">
        <v>153.22500000000491</v>
      </c>
      <c r="GH32" s="50">
        <v>279.14999999999873</v>
      </c>
      <c r="GI32" s="50">
        <v>368.54999999999836</v>
      </c>
      <c r="GJ32" s="50">
        <v>848.99999999999636</v>
      </c>
      <c r="GK32" s="468"/>
      <c r="GL32" s="50">
        <v>70.500000000000909</v>
      </c>
      <c r="GM32" s="50">
        <v>133.99999999999818</v>
      </c>
      <c r="GN32" s="50">
        <v>158.99999999999727</v>
      </c>
      <c r="GO32" s="50">
        <v>165.49999999999272</v>
      </c>
      <c r="GP32" s="468"/>
      <c r="GU32" s="18"/>
      <c r="GV32" s="9"/>
      <c r="HD32" s="18"/>
      <c r="HE32" s="9"/>
      <c r="HM32" s="18"/>
      <c r="HN32" s="9"/>
      <c r="HW32" s="9"/>
      <c r="IF32" s="9"/>
      <c r="IO32" s="9"/>
      <c r="IX32" s="9"/>
      <c r="JG32" s="9"/>
      <c r="JP32" s="9"/>
      <c r="JY32" s="9"/>
      <c r="KH32" s="9"/>
      <c r="KQ32" s="9"/>
      <c r="KZ32" s="9"/>
      <c r="MA32" s="9"/>
      <c r="MJ32" s="9"/>
      <c r="MS32" s="9"/>
      <c r="NB32" s="9"/>
      <c r="NK32" s="9"/>
      <c r="NT32" s="9"/>
      <c r="NU32">
        <v>0</v>
      </c>
      <c r="NV32" s="9"/>
      <c r="NW32">
        <v>0</v>
      </c>
      <c r="NX32" s="9"/>
      <c r="NY32">
        <v>828.15000000000055</v>
      </c>
      <c r="NZ32" s="9"/>
      <c r="OA32">
        <v>0</v>
      </c>
    </row>
    <row r="33" spans="1:391" ht="18">
      <c r="A33" s="84" t="s">
        <v>2011</v>
      </c>
      <c r="B33" s="46">
        <f>SUM(D33:AAJ33)</f>
        <v>40238.800000000192</v>
      </c>
      <c r="C33" s="42"/>
      <c r="D33" s="50">
        <v>0</v>
      </c>
      <c r="E33" s="50">
        <v>0</v>
      </c>
      <c r="F33" s="50">
        <v>0</v>
      </c>
      <c r="G33" s="50">
        <f>'Punten per wedstrijd'!E136</f>
        <v>333.20000000000005</v>
      </c>
      <c r="H33" s="468"/>
      <c r="I33" s="50">
        <v>0</v>
      </c>
      <c r="J33" s="50">
        <v>0</v>
      </c>
      <c r="K33" s="50">
        <v>0</v>
      </c>
      <c r="L33" s="50">
        <f>'Punten per wedstrijd'!E32</f>
        <v>372.5</v>
      </c>
      <c r="M33" s="468"/>
      <c r="N33" s="50">
        <v>0</v>
      </c>
      <c r="O33" s="50">
        <v>343.90000000000009</v>
      </c>
      <c r="P33" s="50">
        <v>411.37499999999989</v>
      </c>
      <c r="Q33" s="50">
        <f>'Punten per wedstrijd'!F136</f>
        <v>534.00000000000091</v>
      </c>
      <c r="R33" s="468"/>
      <c r="S33" s="456">
        <v>0</v>
      </c>
      <c r="T33" s="50">
        <v>61.300000000000068</v>
      </c>
      <c r="U33" s="505">
        <v>191.8499999999998</v>
      </c>
      <c r="V33" s="50">
        <f>'Punten per wedstrijd'!F32</f>
        <v>256.39999999999986</v>
      </c>
      <c r="W33" s="468"/>
      <c r="X33" s="50">
        <v>0</v>
      </c>
      <c r="Y33" s="50">
        <v>334.04999999999973</v>
      </c>
      <c r="Z33" s="50">
        <v>135</v>
      </c>
      <c r="AA33" s="50">
        <v>236.80000000000018</v>
      </c>
      <c r="AB33" s="468"/>
      <c r="AC33" s="50">
        <v>0</v>
      </c>
      <c r="AD33" s="50">
        <v>246.10000000000014</v>
      </c>
      <c r="AE33" s="50">
        <v>462.74999999999966</v>
      </c>
      <c r="AF33" s="50">
        <v>748.50000000000045</v>
      </c>
      <c r="AG33" s="468"/>
      <c r="AH33" s="50">
        <v>0</v>
      </c>
      <c r="AI33" s="50">
        <v>516.60000000000036</v>
      </c>
      <c r="AJ33" s="50">
        <v>593.92500000000075</v>
      </c>
      <c r="AK33" s="50">
        <v>564.09999999999991</v>
      </c>
      <c r="AL33" s="468"/>
      <c r="AM33" s="456">
        <v>0</v>
      </c>
      <c r="AN33" s="456">
        <v>284.5</v>
      </c>
      <c r="AO33" s="456">
        <v>218.55000000000041</v>
      </c>
      <c r="AP33" s="50">
        <v>429.39999999999964</v>
      </c>
      <c r="AQ33" s="468"/>
      <c r="AR33" s="50">
        <v>0</v>
      </c>
      <c r="AS33" s="50">
        <v>87.25</v>
      </c>
      <c r="AT33" s="50">
        <v>0</v>
      </c>
      <c r="AU33" s="50">
        <v>218</v>
      </c>
      <c r="AV33" s="468"/>
      <c r="AW33" s="50">
        <v>0</v>
      </c>
      <c r="AX33" s="50">
        <v>198.90000000000009</v>
      </c>
      <c r="AY33" s="50">
        <v>296.10000000000014</v>
      </c>
      <c r="AZ33" s="50">
        <v>690.99999999999909</v>
      </c>
      <c r="BA33" s="468"/>
      <c r="BB33" s="50">
        <v>0</v>
      </c>
      <c r="BC33" s="50">
        <v>102</v>
      </c>
      <c r="BD33" s="50">
        <v>150.30000000000007</v>
      </c>
      <c r="BE33" s="50">
        <v>490.15</v>
      </c>
      <c r="BF33" s="468"/>
      <c r="BG33" s="50">
        <v>0</v>
      </c>
      <c r="BH33" s="50">
        <v>120.79999999999973</v>
      </c>
      <c r="BI33" s="50">
        <v>33.975000000000136</v>
      </c>
      <c r="BJ33" s="50">
        <v>229.9</v>
      </c>
      <c r="BK33" s="468"/>
      <c r="BL33" s="50">
        <v>0</v>
      </c>
      <c r="BM33" s="50">
        <v>41.75</v>
      </c>
      <c r="BN33" s="50">
        <v>128.625</v>
      </c>
      <c r="BO33" s="50">
        <v>144.9</v>
      </c>
      <c r="BP33" s="468"/>
      <c r="BQ33" s="50">
        <v>0</v>
      </c>
      <c r="BR33" s="50">
        <v>159.25</v>
      </c>
      <c r="BS33" s="50">
        <v>143.77500000000055</v>
      </c>
      <c r="BT33" s="50">
        <v>398.60000000000127</v>
      </c>
      <c r="BU33" s="468"/>
      <c r="BV33" s="50">
        <v>0</v>
      </c>
      <c r="BW33" s="50">
        <v>421.19999999999982</v>
      </c>
      <c r="BX33" s="50">
        <v>378.67500000000041</v>
      </c>
      <c r="BY33" s="50">
        <v>519.40000000000327</v>
      </c>
      <c r="BZ33" s="468"/>
      <c r="CA33" s="50">
        <v>0</v>
      </c>
      <c r="CB33" s="50">
        <v>96.200000000004366</v>
      </c>
      <c r="CC33" s="50">
        <v>111.30000000000041</v>
      </c>
      <c r="CD33" s="50">
        <v>270.65000000000146</v>
      </c>
      <c r="CE33" s="468"/>
      <c r="CF33" s="50">
        <v>0</v>
      </c>
      <c r="CG33" s="50">
        <v>167.99999999999955</v>
      </c>
      <c r="CH33" s="50">
        <v>197.39999999999986</v>
      </c>
      <c r="CI33" s="50">
        <v>434.40000000000055</v>
      </c>
      <c r="CJ33" s="468"/>
      <c r="CK33" s="50">
        <v>0</v>
      </c>
      <c r="CL33" s="50">
        <v>226.64999999999964</v>
      </c>
      <c r="CM33" s="50">
        <v>150.67499999999973</v>
      </c>
      <c r="CN33" s="50">
        <v>456.5</v>
      </c>
      <c r="CO33" s="468"/>
      <c r="CP33" s="544">
        <v>0</v>
      </c>
      <c r="CQ33" s="544">
        <v>301.25</v>
      </c>
      <c r="CR33" s="544">
        <v>240.75000000000068</v>
      </c>
      <c r="CS33" s="50">
        <v>482.90000000000146</v>
      </c>
      <c r="CT33" s="468"/>
      <c r="CU33" s="50">
        <v>0</v>
      </c>
      <c r="CV33" s="50">
        <v>227.14999999999873</v>
      </c>
      <c r="CW33" s="50">
        <v>162.82500000000095</v>
      </c>
      <c r="CX33" s="50">
        <v>445.45000000000255</v>
      </c>
      <c r="CY33" s="468"/>
      <c r="CZ33" s="50">
        <v>0</v>
      </c>
      <c r="DA33" s="50">
        <v>151.850000000004</v>
      </c>
      <c r="DB33" s="50">
        <v>68.400000000000546</v>
      </c>
      <c r="DC33" s="50">
        <v>91.2</v>
      </c>
      <c r="DD33" s="468"/>
      <c r="DE33" s="544">
        <v>0</v>
      </c>
      <c r="DF33" s="544">
        <v>1396.8499999999995</v>
      </c>
      <c r="DG33" s="544">
        <v>941.17500000000007</v>
      </c>
      <c r="DH33" s="583">
        <v>1608.2000000000025</v>
      </c>
      <c r="DI33" s="468"/>
      <c r="DJ33" s="50">
        <v>0</v>
      </c>
      <c r="DK33" s="50">
        <v>0</v>
      </c>
      <c r="DL33" s="50">
        <v>217.05000000000109</v>
      </c>
      <c r="DM33" s="50">
        <v>610.90000000000146</v>
      </c>
      <c r="DN33" s="468"/>
      <c r="DO33" s="50">
        <v>0</v>
      </c>
      <c r="DP33" s="50">
        <v>0</v>
      </c>
      <c r="DQ33" s="50">
        <v>448.27500000000191</v>
      </c>
      <c r="DR33" s="50">
        <v>380.90000000000146</v>
      </c>
      <c r="DS33" s="468"/>
      <c r="DT33" s="50">
        <v>0</v>
      </c>
      <c r="DU33" s="50">
        <v>0</v>
      </c>
      <c r="DV33" s="50">
        <v>2672.7000000000439</v>
      </c>
      <c r="DW33" s="50">
        <v>3990.3999999999851</v>
      </c>
      <c r="DX33" s="468"/>
      <c r="DY33" s="50">
        <v>0</v>
      </c>
      <c r="DZ33" s="50">
        <v>0</v>
      </c>
      <c r="EA33" s="50">
        <v>0</v>
      </c>
      <c r="EB33" s="50">
        <v>0</v>
      </c>
      <c r="EC33" s="468"/>
      <c r="ED33" s="50">
        <v>0</v>
      </c>
      <c r="EE33" s="50">
        <v>0</v>
      </c>
      <c r="EF33" s="50">
        <v>239.69999999999345</v>
      </c>
      <c r="EG33" s="50">
        <v>398.79999999999563</v>
      </c>
      <c r="EH33" s="468"/>
      <c r="EI33" s="50">
        <v>0</v>
      </c>
      <c r="EJ33" s="50">
        <v>0</v>
      </c>
      <c r="EK33" s="50">
        <v>221.99999999999727</v>
      </c>
      <c r="EL33" s="50">
        <v>213.19999999999709</v>
      </c>
      <c r="EM33" s="468"/>
      <c r="EN33" s="50">
        <v>0</v>
      </c>
      <c r="EO33" s="50">
        <v>0</v>
      </c>
      <c r="EP33" s="50">
        <v>109.87499999999727</v>
      </c>
      <c r="EQ33" s="50">
        <v>0</v>
      </c>
      <c r="ER33" s="468"/>
      <c r="ES33" s="50">
        <v>0</v>
      </c>
      <c r="ET33" s="50">
        <v>0</v>
      </c>
      <c r="EU33" s="50">
        <v>0</v>
      </c>
      <c r="EV33" s="50">
        <v>261.49999999999454</v>
      </c>
      <c r="EW33" s="468"/>
      <c r="EX33" s="50">
        <v>0</v>
      </c>
      <c r="EY33" s="50">
        <v>0</v>
      </c>
      <c r="EZ33" s="50">
        <v>1818.0000000001337</v>
      </c>
      <c r="FA33" s="50">
        <v>2821.2000000000007</v>
      </c>
      <c r="FB33" s="468"/>
      <c r="FC33" s="50">
        <v>0</v>
      </c>
      <c r="FD33" s="50">
        <v>0</v>
      </c>
      <c r="FE33" s="50">
        <v>197.47499999999673</v>
      </c>
      <c r="FF33" s="50">
        <v>221.59999999999491</v>
      </c>
      <c r="FG33" s="468"/>
      <c r="FH33" s="50">
        <v>0</v>
      </c>
      <c r="FI33" s="50">
        <v>0</v>
      </c>
      <c r="FJ33" s="50">
        <v>0</v>
      </c>
      <c r="FK33" s="50">
        <v>489.19999999999345</v>
      </c>
      <c r="FL33" s="468"/>
      <c r="FM33" s="50">
        <v>0</v>
      </c>
      <c r="FN33" s="50">
        <v>0</v>
      </c>
      <c r="FO33" s="50">
        <v>0</v>
      </c>
      <c r="FP33" s="50">
        <v>485.89999999999054</v>
      </c>
      <c r="FQ33" s="468"/>
      <c r="FR33" s="50">
        <v>0</v>
      </c>
      <c r="FS33" s="50">
        <v>0</v>
      </c>
      <c r="FT33" s="50">
        <v>0</v>
      </c>
      <c r="FU33" s="50">
        <v>0</v>
      </c>
      <c r="FV33" s="468"/>
      <c r="FW33" s="50">
        <v>0</v>
      </c>
      <c r="FX33" s="50">
        <v>0</v>
      </c>
      <c r="FY33" s="50">
        <v>318.18750000000273</v>
      </c>
      <c r="FZ33" s="50">
        <v>290.60000000000218</v>
      </c>
      <c r="GA33" s="468"/>
      <c r="GB33" s="50">
        <v>0</v>
      </c>
      <c r="GC33" s="50">
        <v>0</v>
      </c>
      <c r="GD33" s="50">
        <v>0</v>
      </c>
      <c r="GE33" s="50">
        <v>0</v>
      </c>
      <c r="GF33" s="468"/>
      <c r="GG33" s="50">
        <v>0</v>
      </c>
      <c r="GH33" s="50">
        <v>0</v>
      </c>
      <c r="GI33" s="50">
        <v>783.37500000001091</v>
      </c>
      <c r="GJ33" s="50">
        <v>1127.9000000000051</v>
      </c>
      <c r="GK33" s="468"/>
      <c r="GL33" s="50">
        <v>0</v>
      </c>
      <c r="GM33" s="50">
        <v>0</v>
      </c>
      <c r="GN33" s="50">
        <v>211.31250000000546</v>
      </c>
      <c r="GO33" s="50">
        <v>201.5</v>
      </c>
      <c r="GP33" s="468"/>
      <c r="GV33" s="9"/>
      <c r="HE33" s="9"/>
      <c r="HN33" s="9"/>
      <c r="HW33" s="9"/>
      <c r="IF33" s="9"/>
      <c r="IO33" s="9"/>
      <c r="IX33" s="9"/>
      <c r="JG33" s="9"/>
      <c r="JP33" s="9"/>
      <c r="JY33" s="9"/>
      <c r="KH33" s="9"/>
      <c r="KQ33" s="9"/>
      <c r="KZ33" s="9"/>
      <c r="MA33" s="9"/>
      <c r="MJ33" s="9"/>
      <c r="MS33" s="9"/>
      <c r="NB33" s="9"/>
      <c r="NK33" s="9"/>
      <c r="NT33" s="9"/>
      <c r="NU33">
        <v>0</v>
      </c>
      <c r="NV33" s="9"/>
      <c r="NW33" s="21">
        <v>0</v>
      </c>
      <c r="NX33" s="9"/>
      <c r="NY33" s="21">
        <v>1048.1249999999891</v>
      </c>
      <c r="NZ33" s="9"/>
      <c r="OA33">
        <v>0</v>
      </c>
    </row>
    <row r="34" spans="1:391" s="39" customFormat="1" ht="18">
      <c r="A34" s="41" t="s">
        <v>3379</v>
      </c>
      <c r="B34" s="46">
        <f>SUM(D34:AAJ34)</f>
        <v>9772.7000000000135</v>
      </c>
      <c r="C34" s="42"/>
      <c r="D34" s="50">
        <v>0</v>
      </c>
      <c r="E34" s="492">
        <v>0</v>
      </c>
      <c r="F34" s="50">
        <v>0</v>
      </c>
      <c r="G34" s="50">
        <f>'Punten per wedstrijd'!E137</f>
        <v>205.5</v>
      </c>
      <c r="H34" s="468"/>
      <c r="I34" s="50">
        <v>0</v>
      </c>
      <c r="J34" s="50">
        <v>0</v>
      </c>
      <c r="K34" s="50">
        <v>0</v>
      </c>
      <c r="L34" s="50">
        <f>'Punten per wedstrijd'!E33</f>
        <v>208.90000000000003</v>
      </c>
      <c r="M34" s="468"/>
      <c r="N34" s="50">
        <v>0</v>
      </c>
      <c r="O34" s="50">
        <v>0</v>
      </c>
      <c r="P34" s="50">
        <v>0</v>
      </c>
      <c r="Q34" s="50">
        <f>'Punten per wedstrijd'!F137</f>
        <v>699.89999999999986</v>
      </c>
      <c r="R34" s="468"/>
      <c r="S34" s="456">
        <v>0</v>
      </c>
      <c r="T34" s="50">
        <v>0</v>
      </c>
      <c r="U34" s="505">
        <v>0</v>
      </c>
      <c r="V34" s="50">
        <f>'Punten per wedstrijd'!F33</f>
        <v>317.99999999999977</v>
      </c>
      <c r="W34" s="468"/>
      <c r="X34" s="50">
        <v>0</v>
      </c>
      <c r="Y34" s="50">
        <v>0</v>
      </c>
      <c r="Z34" s="50">
        <v>0</v>
      </c>
      <c r="AA34" s="50">
        <v>292.49999999999955</v>
      </c>
      <c r="AB34" s="468"/>
      <c r="AC34" s="50">
        <v>0</v>
      </c>
      <c r="AD34" s="50">
        <v>0</v>
      </c>
      <c r="AE34" s="50">
        <v>0</v>
      </c>
      <c r="AF34" s="50">
        <v>556.80000000000018</v>
      </c>
      <c r="AG34" s="468"/>
      <c r="AH34" s="50">
        <v>0</v>
      </c>
      <c r="AI34" s="50">
        <v>0</v>
      </c>
      <c r="AJ34" s="50">
        <v>0</v>
      </c>
      <c r="AK34" s="50">
        <v>572.25</v>
      </c>
      <c r="AL34" s="468"/>
      <c r="AM34" s="456">
        <v>0</v>
      </c>
      <c r="AN34" s="456">
        <v>0</v>
      </c>
      <c r="AO34" s="456">
        <v>0</v>
      </c>
      <c r="AP34" s="50">
        <v>481.05000000000018</v>
      </c>
      <c r="AQ34" s="468"/>
      <c r="AR34" s="50">
        <v>0</v>
      </c>
      <c r="AS34" s="50">
        <v>0</v>
      </c>
      <c r="AT34" s="50">
        <v>0</v>
      </c>
      <c r="AU34" s="50">
        <v>179.89999999999998</v>
      </c>
      <c r="AV34" s="468"/>
      <c r="AW34" s="50">
        <v>0</v>
      </c>
      <c r="AX34" s="50">
        <v>0</v>
      </c>
      <c r="AY34" s="50">
        <v>0</v>
      </c>
      <c r="AZ34" s="50">
        <v>907.19999999999982</v>
      </c>
      <c r="BA34" s="468"/>
      <c r="BB34" s="492">
        <v>0</v>
      </c>
      <c r="BC34" s="50">
        <v>0</v>
      </c>
      <c r="BD34" s="50">
        <v>0</v>
      </c>
      <c r="BE34" s="50">
        <v>521.5</v>
      </c>
      <c r="BF34" s="468"/>
      <c r="BG34" s="50">
        <v>0</v>
      </c>
      <c r="BH34" s="50">
        <v>0</v>
      </c>
      <c r="BI34" s="50">
        <v>0</v>
      </c>
      <c r="BJ34" s="50">
        <v>210.5</v>
      </c>
      <c r="BK34" s="468"/>
      <c r="BL34" s="50">
        <v>0</v>
      </c>
      <c r="BM34" s="50">
        <v>0</v>
      </c>
      <c r="BN34" s="50">
        <v>0</v>
      </c>
      <c r="BO34" s="50">
        <v>82.5</v>
      </c>
      <c r="BP34" s="468"/>
      <c r="BQ34" s="50">
        <v>0</v>
      </c>
      <c r="BR34" s="50">
        <v>0</v>
      </c>
      <c r="BS34" s="50">
        <v>0</v>
      </c>
      <c r="BT34" s="50">
        <v>531.05000000000018</v>
      </c>
      <c r="BU34" s="468"/>
      <c r="BV34" s="50">
        <v>0</v>
      </c>
      <c r="BW34" s="50">
        <v>0</v>
      </c>
      <c r="BX34" s="50">
        <v>0</v>
      </c>
      <c r="BY34" s="50">
        <v>654.30000000000018</v>
      </c>
      <c r="BZ34" s="468"/>
      <c r="CA34" s="50">
        <v>0</v>
      </c>
      <c r="CB34" s="50">
        <v>0</v>
      </c>
      <c r="CC34" s="50">
        <v>0</v>
      </c>
      <c r="CD34" s="50">
        <v>361.95000000000073</v>
      </c>
      <c r="CE34" s="468"/>
      <c r="CF34" s="50">
        <v>0</v>
      </c>
      <c r="CG34" s="50">
        <v>0</v>
      </c>
      <c r="CH34" s="50">
        <v>0</v>
      </c>
      <c r="CI34" s="50">
        <v>222.00000000000182</v>
      </c>
      <c r="CJ34" s="468"/>
      <c r="CK34" s="50">
        <v>0</v>
      </c>
      <c r="CL34" s="50">
        <v>0</v>
      </c>
      <c r="CM34" s="50">
        <v>0</v>
      </c>
      <c r="CN34" s="50">
        <v>344.6</v>
      </c>
      <c r="CO34" s="468"/>
      <c r="CP34" s="544">
        <v>0</v>
      </c>
      <c r="CQ34" s="544">
        <v>0</v>
      </c>
      <c r="CR34" s="544">
        <v>0</v>
      </c>
      <c r="CS34" s="50">
        <v>253.30000000000473</v>
      </c>
      <c r="CT34" s="468"/>
      <c r="CU34" s="50">
        <v>0</v>
      </c>
      <c r="CV34" s="50">
        <v>0</v>
      </c>
      <c r="CW34" s="50">
        <v>0</v>
      </c>
      <c r="CX34" s="50">
        <v>475.600000000004</v>
      </c>
      <c r="CY34" s="468"/>
      <c r="CZ34" s="50">
        <v>0</v>
      </c>
      <c r="DA34" s="50">
        <v>0</v>
      </c>
      <c r="DB34" s="50">
        <v>0</v>
      </c>
      <c r="DC34" s="50">
        <v>150</v>
      </c>
      <c r="DD34" s="468"/>
      <c r="DE34" s="544">
        <v>0</v>
      </c>
      <c r="DF34" s="544">
        <v>0</v>
      </c>
      <c r="DG34" s="544">
        <v>0</v>
      </c>
      <c r="DH34" s="583">
        <v>1543.4000000000015</v>
      </c>
      <c r="DI34" s="468"/>
      <c r="DJ34" s="50"/>
      <c r="DK34" s="50"/>
      <c r="DL34" s="50"/>
      <c r="DM34" s="50"/>
      <c r="DN34" s="468"/>
      <c r="DO34" s="50"/>
      <c r="DP34" s="50"/>
      <c r="DQ34" s="50"/>
      <c r="DR34" s="50"/>
      <c r="DS34" s="468"/>
      <c r="DT34" s="50"/>
      <c r="DU34" s="50"/>
      <c r="DV34" s="50"/>
      <c r="DW34" s="50"/>
      <c r="DX34" s="468"/>
      <c r="DY34" s="50"/>
      <c r="DZ34" s="50"/>
      <c r="EA34" s="50"/>
      <c r="EB34" s="50"/>
      <c r="EC34" s="468"/>
      <c r="ED34" s="50"/>
      <c r="EE34" s="50"/>
      <c r="EF34" s="50"/>
      <c r="EG34" s="50"/>
      <c r="EH34" s="468"/>
      <c r="EI34" s="50"/>
      <c r="EJ34" s="50"/>
      <c r="EK34" s="50"/>
      <c r="EL34" s="50"/>
      <c r="EM34" s="468"/>
      <c r="EN34" s="50"/>
      <c r="EO34" s="50"/>
      <c r="EP34" s="50"/>
      <c r="EQ34" s="50"/>
      <c r="ER34" s="468"/>
      <c r="ES34" s="50"/>
      <c r="ET34" s="50"/>
      <c r="EU34" s="50"/>
      <c r="EV34" s="50"/>
      <c r="EW34" s="468"/>
      <c r="EX34" s="50"/>
      <c r="EY34" s="50"/>
      <c r="EZ34" s="50"/>
      <c r="FA34" s="50"/>
      <c r="FB34" s="468"/>
      <c r="FC34" s="50"/>
      <c r="FD34" s="50"/>
      <c r="FE34" s="50"/>
      <c r="FF34" s="50"/>
      <c r="FG34" s="468"/>
      <c r="FH34" s="50"/>
      <c r="FI34" s="50"/>
      <c r="FJ34" s="50"/>
      <c r="FK34" s="50"/>
      <c r="FL34" s="468"/>
      <c r="FM34" s="50"/>
      <c r="FN34" s="50"/>
      <c r="FO34" s="50"/>
      <c r="FP34" s="50"/>
      <c r="FQ34" s="468"/>
      <c r="FR34" s="50"/>
      <c r="FS34" s="50"/>
      <c r="FT34" s="50"/>
      <c r="FU34" s="50"/>
      <c r="FV34" s="468"/>
      <c r="FW34" s="50"/>
      <c r="FX34" s="50"/>
      <c r="FY34" s="50"/>
      <c r="FZ34" s="50"/>
      <c r="GA34" s="468"/>
      <c r="GB34" s="50"/>
      <c r="GC34" s="50"/>
      <c r="GD34" s="50"/>
      <c r="GE34" s="50"/>
      <c r="GF34" s="468"/>
      <c r="GG34" s="50"/>
      <c r="GH34" s="50"/>
      <c r="GI34" s="50"/>
      <c r="GJ34" s="50"/>
      <c r="GK34" s="468"/>
      <c r="GL34" s="50"/>
      <c r="GM34" s="50"/>
      <c r="GN34" s="50"/>
      <c r="GO34" s="50"/>
      <c r="GP34" s="468"/>
      <c r="GU34" s="21"/>
      <c r="GV34" s="37"/>
      <c r="HD34" s="461"/>
      <c r="HE34" s="37"/>
      <c r="HM34" s="21"/>
      <c r="HN34" s="37"/>
      <c r="HV34" s="21"/>
      <c r="HW34" s="37"/>
      <c r="IE34" s="21"/>
      <c r="IF34" s="37"/>
      <c r="IN34" s="21"/>
      <c r="IO34" s="37"/>
      <c r="IW34" s="21"/>
      <c r="IX34" s="37"/>
      <c r="JF34" s="21"/>
      <c r="JG34" s="37"/>
      <c r="JO34" s="21"/>
      <c r="JP34" s="37"/>
      <c r="JX34" s="21"/>
      <c r="JY34" s="37"/>
      <c r="KG34" s="21"/>
      <c r="KH34" s="37"/>
      <c r="KP34" s="21"/>
      <c r="KQ34" s="37"/>
      <c r="KY34" s="21"/>
      <c r="KZ34" s="37"/>
      <c r="LZ34" s="21"/>
      <c r="MA34" s="37"/>
      <c r="MI34" s="21"/>
      <c r="MJ34" s="37"/>
      <c r="MR34" s="21"/>
      <c r="MS34" s="37"/>
      <c r="NA34" s="21"/>
      <c r="NB34" s="37"/>
      <c r="NJ34" s="21"/>
      <c r="NK34" s="37"/>
      <c r="NS34" s="21"/>
      <c r="NT34" s="37"/>
      <c r="NU34" s="21"/>
      <c r="NV34" s="37"/>
      <c r="NW34" s="21"/>
      <c r="NX34" s="21"/>
      <c r="NY34" s="21"/>
      <c r="NZ34" s="37"/>
      <c r="OA34" s="37"/>
    </row>
    <row r="35" spans="1:391" ht="18">
      <c r="A35" s="41" t="s">
        <v>783</v>
      </c>
      <c r="B35" s="46">
        <f>SUM(D35:AAJ35)</f>
        <v>57306.074999999881</v>
      </c>
      <c r="C35" s="42"/>
      <c r="D35" s="50">
        <v>83.575000000000003</v>
      </c>
      <c r="E35" s="50">
        <v>0</v>
      </c>
      <c r="F35" s="50">
        <v>0</v>
      </c>
      <c r="G35" s="50">
        <f>'Punten per wedstrijd'!E138</f>
        <v>791</v>
      </c>
      <c r="H35" s="468"/>
      <c r="I35" s="50">
        <v>28.875000000000028</v>
      </c>
      <c r="J35" s="50">
        <v>0</v>
      </c>
      <c r="K35" s="50">
        <v>0</v>
      </c>
      <c r="L35" s="50">
        <f>'Punten per wedstrijd'!E34</f>
        <v>153.20000000000016</v>
      </c>
      <c r="M35" s="468"/>
      <c r="N35" s="50">
        <v>143.50000000000006</v>
      </c>
      <c r="O35" s="50">
        <v>254.5</v>
      </c>
      <c r="P35" s="50">
        <v>583.125</v>
      </c>
      <c r="Q35" s="50">
        <f>'Punten per wedstrijd'!F138</f>
        <v>612.49999999999955</v>
      </c>
      <c r="R35" s="468"/>
      <c r="S35" s="456">
        <v>42.5</v>
      </c>
      <c r="T35" s="50">
        <v>72.89999999999992</v>
      </c>
      <c r="U35" s="505">
        <v>189.37499999999966</v>
      </c>
      <c r="V35" s="50">
        <f>'Punten per wedstrijd'!F34</f>
        <v>165.40000000000009</v>
      </c>
      <c r="W35" s="468"/>
      <c r="X35" s="50">
        <v>13.624999999999886</v>
      </c>
      <c r="Y35" s="50">
        <v>367.44999999999993</v>
      </c>
      <c r="Z35" s="50">
        <v>302.02499999999952</v>
      </c>
      <c r="AA35" s="50">
        <v>184.49999999999955</v>
      </c>
      <c r="AB35" s="468"/>
      <c r="AC35" s="50">
        <v>118.57499999999993</v>
      </c>
      <c r="AD35" s="50">
        <v>342.20000000000005</v>
      </c>
      <c r="AE35" s="50">
        <v>601.12499999999966</v>
      </c>
      <c r="AF35" s="50">
        <v>890.99999999999955</v>
      </c>
      <c r="AG35" s="468"/>
      <c r="AH35" s="50">
        <v>141.59999999999923</v>
      </c>
      <c r="AI35" s="50">
        <v>573.29999999999995</v>
      </c>
      <c r="AJ35" s="50">
        <v>858.97499999999945</v>
      </c>
      <c r="AK35" s="50">
        <v>768.19999999999982</v>
      </c>
      <c r="AL35" s="468"/>
      <c r="AM35" s="456">
        <v>70.274999999999864</v>
      </c>
      <c r="AN35" s="456">
        <v>217.25000000000068</v>
      </c>
      <c r="AO35" s="456">
        <v>195.41250000000014</v>
      </c>
      <c r="AP35" s="50">
        <v>437.79999999999927</v>
      </c>
      <c r="AQ35" s="468"/>
      <c r="AR35" s="50">
        <v>44.25</v>
      </c>
      <c r="AS35" s="50">
        <v>43.350000000000364</v>
      </c>
      <c r="AT35" s="50">
        <v>172.98749999999973</v>
      </c>
      <c r="AU35" s="50">
        <v>353</v>
      </c>
      <c r="AV35" s="468"/>
      <c r="AW35" s="50">
        <v>0</v>
      </c>
      <c r="AX35" s="50">
        <v>240.75000000000045</v>
      </c>
      <c r="AY35" s="50">
        <v>668.85000000000014</v>
      </c>
      <c r="AZ35" s="50">
        <v>1003.0000000000018</v>
      </c>
      <c r="BA35" s="468"/>
      <c r="BB35" s="50">
        <v>0</v>
      </c>
      <c r="BC35" s="50">
        <v>128.45000000000027</v>
      </c>
      <c r="BD35" s="50">
        <v>275.06249999999932</v>
      </c>
      <c r="BE35" s="50">
        <v>438.1</v>
      </c>
      <c r="BF35" s="468"/>
      <c r="BG35" s="50">
        <v>28.574999999999818</v>
      </c>
      <c r="BH35" s="50">
        <v>126.75000000000045</v>
      </c>
      <c r="BI35" s="50">
        <v>263.10000000000014</v>
      </c>
      <c r="BJ35" s="50">
        <v>315.20000000000005</v>
      </c>
      <c r="BK35" s="468"/>
      <c r="BL35" s="50">
        <v>0</v>
      </c>
      <c r="BM35" s="50">
        <v>8.4500000000002728</v>
      </c>
      <c r="BN35" s="50">
        <v>135</v>
      </c>
      <c r="BO35" s="50">
        <v>206.8</v>
      </c>
      <c r="BP35" s="468"/>
      <c r="BQ35" s="50">
        <v>16.375</v>
      </c>
      <c r="BR35" s="50">
        <v>173.45000000000027</v>
      </c>
      <c r="BS35" s="50">
        <v>108</v>
      </c>
      <c r="BT35" s="50">
        <v>467.70000000000164</v>
      </c>
      <c r="BU35" s="468"/>
      <c r="BV35" s="50">
        <v>0</v>
      </c>
      <c r="BW35" s="50">
        <v>380.85000000000036</v>
      </c>
      <c r="BX35" s="50">
        <v>452.84999999999945</v>
      </c>
      <c r="BY35" s="50">
        <v>691.50000000000182</v>
      </c>
      <c r="BZ35" s="468"/>
      <c r="CA35" s="50">
        <v>0</v>
      </c>
      <c r="CB35" s="50">
        <v>118.84999999999673</v>
      </c>
      <c r="CC35" s="50">
        <v>122.32500000000095</v>
      </c>
      <c r="CD35" s="50">
        <v>397.100000000004</v>
      </c>
      <c r="CE35" s="468"/>
      <c r="CF35" s="50">
        <v>0</v>
      </c>
      <c r="CG35" s="50">
        <v>247.05000000000018</v>
      </c>
      <c r="CH35" s="50">
        <v>33.75</v>
      </c>
      <c r="CI35" s="50">
        <v>460.60000000000218</v>
      </c>
      <c r="CJ35" s="468"/>
      <c r="CK35" s="50">
        <v>91.949999999998909</v>
      </c>
      <c r="CL35" s="50">
        <v>262.75000000000045</v>
      </c>
      <c r="CM35" s="50">
        <v>108.82500000000027</v>
      </c>
      <c r="CN35" s="50">
        <v>495.39999999999992</v>
      </c>
      <c r="CO35" s="468"/>
      <c r="CP35" s="544">
        <v>160.32499999999936</v>
      </c>
      <c r="CQ35" s="544">
        <v>260.90000000000146</v>
      </c>
      <c r="CR35" s="544">
        <v>296.40000000000055</v>
      </c>
      <c r="CS35" s="50">
        <v>400.89999999999964</v>
      </c>
      <c r="CT35" s="468"/>
      <c r="CU35" s="50">
        <v>0</v>
      </c>
      <c r="CV35" s="50">
        <v>318.79999999999836</v>
      </c>
      <c r="CW35" s="50">
        <v>402.07500000000164</v>
      </c>
      <c r="CX35" s="50">
        <v>663.20000000000073</v>
      </c>
      <c r="CY35" s="468"/>
      <c r="CZ35" s="50">
        <v>0</v>
      </c>
      <c r="DA35" s="50">
        <v>50.999999999996362</v>
      </c>
      <c r="DB35" s="50">
        <v>42.225000000000819</v>
      </c>
      <c r="DC35" s="50">
        <v>241.5</v>
      </c>
      <c r="DD35" s="468"/>
      <c r="DE35" s="544">
        <v>348.25000000000045</v>
      </c>
      <c r="DF35" s="544">
        <v>1666.7000000000007</v>
      </c>
      <c r="DG35" s="544">
        <v>2284.6874999999991</v>
      </c>
      <c r="DH35" s="583">
        <v>1705.9999999999964</v>
      </c>
      <c r="DI35" s="468"/>
      <c r="DJ35" s="50">
        <v>102.39999999999873</v>
      </c>
      <c r="DK35" s="50">
        <v>383.49999999999955</v>
      </c>
      <c r="DL35" s="50">
        <v>242.32500000000027</v>
      </c>
      <c r="DM35" s="50">
        <v>877.30000000000291</v>
      </c>
      <c r="DN35" s="468"/>
      <c r="DO35" s="50">
        <v>206.19999999999982</v>
      </c>
      <c r="DP35" s="50">
        <v>0</v>
      </c>
      <c r="DQ35" s="50">
        <v>319.94999999999891</v>
      </c>
      <c r="DR35" s="50">
        <v>724.50000000000182</v>
      </c>
      <c r="DS35" s="468"/>
      <c r="DT35" s="50">
        <v>789.849999999999</v>
      </c>
      <c r="DU35" s="50">
        <v>1922.7499999999982</v>
      </c>
      <c r="DV35" s="50">
        <v>2499.9000000000142</v>
      </c>
      <c r="DW35" s="50">
        <v>4175.0999999999585</v>
      </c>
      <c r="DX35" s="468"/>
      <c r="DY35" s="50">
        <v>4.9499999999998181</v>
      </c>
      <c r="DZ35" s="50">
        <v>0</v>
      </c>
      <c r="EA35" s="50">
        <v>0</v>
      </c>
      <c r="EB35" s="50">
        <v>0</v>
      </c>
      <c r="EC35" s="468"/>
      <c r="ED35" s="50">
        <v>83.725000000000364</v>
      </c>
      <c r="EE35" s="50">
        <v>0</v>
      </c>
      <c r="EF35" s="50">
        <v>218.17500000000109</v>
      </c>
      <c r="EG35" s="50">
        <v>328.5</v>
      </c>
      <c r="EH35" s="468"/>
      <c r="EI35" s="50">
        <v>62.575000000000728</v>
      </c>
      <c r="EJ35" s="50">
        <v>210.74999999999955</v>
      </c>
      <c r="EK35" s="50">
        <v>88.424999999995634</v>
      </c>
      <c r="EL35" s="50">
        <v>618.80000000000655</v>
      </c>
      <c r="EM35" s="468"/>
      <c r="EN35" s="50">
        <v>93.799999999999272</v>
      </c>
      <c r="EO35" s="50">
        <v>215.14999999999782</v>
      </c>
      <c r="EP35" s="50">
        <v>201.14999999999509</v>
      </c>
      <c r="EQ35" s="50">
        <v>0</v>
      </c>
      <c r="ER35" s="468"/>
      <c r="ES35" s="50">
        <v>46.125</v>
      </c>
      <c r="ET35" s="50">
        <v>0</v>
      </c>
      <c r="EU35" s="50">
        <v>0</v>
      </c>
      <c r="EV35" s="50">
        <v>261</v>
      </c>
      <c r="EW35" s="468"/>
      <c r="EX35" s="50">
        <v>505.74999999999818</v>
      </c>
      <c r="EY35" s="50">
        <v>1123.6000000000022</v>
      </c>
      <c r="EZ35" s="50">
        <v>2273.7749999999214</v>
      </c>
      <c r="FA35" s="50">
        <v>3859</v>
      </c>
      <c r="FB35" s="468"/>
      <c r="FC35" s="50">
        <v>115.25</v>
      </c>
      <c r="FD35" s="50">
        <v>86.999999999999545</v>
      </c>
      <c r="FE35" s="50">
        <v>236.69999999999345</v>
      </c>
      <c r="FF35" s="50">
        <v>308.24999999999636</v>
      </c>
      <c r="FG35" s="468"/>
      <c r="FH35" s="50">
        <v>105.07500000000073</v>
      </c>
      <c r="FI35" s="50">
        <v>0</v>
      </c>
      <c r="FJ35" s="50">
        <v>0</v>
      </c>
      <c r="FK35" s="50">
        <v>338.64999999999418</v>
      </c>
      <c r="FL35" s="468"/>
      <c r="FM35" s="50">
        <v>104.35000000000036</v>
      </c>
      <c r="FN35" s="50">
        <v>0</v>
      </c>
      <c r="FO35" s="50">
        <v>0</v>
      </c>
      <c r="FP35" s="50">
        <v>411.29999999999927</v>
      </c>
      <c r="FQ35" s="468"/>
      <c r="FR35" s="50">
        <v>22.074999999999818</v>
      </c>
      <c r="FS35" s="50">
        <v>0</v>
      </c>
      <c r="FT35" s="50">
        <v>0</v>
      </c>
      <c r="FU35" s="50">
        <v>0</v>
      </c>
      <c r="FV35" s="468"/>
      <c r="FW35" s="50">
        <v>128.84999999999854</v>
      </c>
      <c r="FX35" s="50">
        <v>113.89999999999964</v>
      </c>
      <c r="FY35" s="50">
        <v>372.67499999999563</v>
      </c>
      <c r="FZ35" s="50">
        <v>399.70000000000437</v>
      </c>
      <c r="GA35" s="468"/>
      <c r="GB35" s="50">
        <v>132.54999999999745</v>
      </c>
      <c r="GC35" s="50">
        <v>0</v>
      </c>
      <c r="GD35" s="50">
        <v>0</v>
      </c>
      <c r="GE35" s="50">
        <v>0</v>
      </c>
      <c r="GF35" s="468"/>
      <c r="GG35" s="50">
        <v>215.52499999999509</v>
      </c>
      <c r="GH35" s="50">
        <v>530.84999999999673</v>
      </c>
      <c r="GI35" s="50">
        <v>994.72499999998854</v>
      </c>
      <c r="GJ35" s="50">
        <v>1186.9000000000196</v>
      </c>
      <c r="GK35" s="468"/>
      <c r="GL35" s="50">
        <v>74.749999999999091</v>
      </c>
      <c r="GM35" s="50">
        <v>120.50000000000182</v>
      </c>
      <c r="GN35" s="50">
        <v>187.49999999998909</v>
      </c>
      <c r="GO35" s="50">
        <v>470.00000000000364</v>
      </c>
      <c r="GP35" s="468"/>
      <c r="GU35" s="18"/>
      <c r="GV35" s="9"/>
      <c r="HD35" s="18"/>
      <c r="HE35" s="9"/>
      <c r="HM35" s="18"/>
      <c r="HN35" s="9"/>
      <c r="HW35" s="9"/>
      <c r="IF35" s="9"/>
      <c r="IO35" s="9"/>
      <c r="IX35" s="9"/>
      <c r="JG35" s="9"/>
      <c r="JP35" s="9"/>
      <c r="JY35" s="9"/>
      <c r="KH35" s="9"/>
      <c r="KQ35" s="9"/>
      <c r="KZ35" s="9"/>
      <c r="MA35" s="9"/>
      <c r="MJ35" s="9"/>
      <c r="MS35" s="9"/>
      <c r="NB35" s="9"/>
      <c r="NK35" s="9"/>
      <c r="NT35" s="9"/>
      <c r="NU35">
        <v>0</v>
      </c>
      <c r="NV35" s="9"/>
      <c r="NW35">
        <v>0</v>
      </c>
      <c r="NX35" s="9"/>
      <c r="NY35">
        <v>1082.2499999999973</v>
      </c>
      <c r="NZ35" s="9"/>
      <c r="OA35">
        <v>0</v>
      </c>
    </row>
    <row r="36" spans="1:391" ht="18">
      <c r="A36" s="41" t="s">
        <v>13</v>
      </c>
      <c r="B36" s="46">
        <f>SUM(D36:AAJ36)</f>
        <v>46461.825000000048</v>
      </c>
      <c r="C36" s="42"/>
      <c r="D36" s="50">
        <v>155.47499999999999</v>
      </c>
      <c r="E36" s="50">
        <v>0</v>
      </c>
      <c r="F36" s="50">
        <v>0</v>
      </c>
      <c r="G36" s="50">
        <f>'Punten per wedstrijd'!E139</f>
        <v>280.89999999999998</v>
      </c>
      <c r="H36" s="468"/>
      <c r="I36" s="50">
        <v>104.125</v>
      </c>
      <c r="J36" s="50">
        <v>0</v>
      </c>
      <c r="K36" s="50">
        <v>0</v>
      </c>
      <c r="L36" s="50">
        <f>'Punten per wedstrijd'!E35</f>
        <v>118.99999999999994</v>
      </c>
      <c r="M36" s="468"/>
      <c r="N36" s="50">
        <v>105.55000000000007</v>
      </c>
      <c r="O36" s="50">
        <v>372.9</v>
      </c>
      <c r="P36" s="50">
        <v>324.0750000000001</v>
      </c>
      <c r="Q36" s="50">
        <f>'Punten per wedstrijd'!F139</f>
        <v>555.50000000000091</v>
      </c>
      <c r="R36" s="468"/>
      <c r="S36" s="456">
        <v>9.4499999999999318</v>
      </c>
      <c r="T36" s="50">
        <v>0</v>
      </c>
      <c r="U36" s="505">
        <v>187.27500000000003</v>
      </c>
      <c r="V36" s="50">
        <f>'Punten per wedstrijd'!F35</f>
        <v>290.59999999999991</v>
      </c>
      <c r="W36" s="468"/>
      <c r="X36" s="50">
        <v>14.424999999999841</v>
      </c>
      <c r="Y36" s="50">
        <v>271.92499999999984</v>
      </c>
      <c r="Z36" s="50">
        <v>240.37500000000017</v>
      </c>
      <c r="AA36" s="50">
        <v>569.69999999999982</v>
      </c>
      <c r="AB36" s="468"/>
      <c r="AC36" s="50">
        <v>70.974999999999909</v>
      </c>
      <c r="AD36" s="50">
        <v>334.85000000000014</v>
      </c>
      <c r="AE36" s="50">
        <v>399.3375000000002</v>
      </c>
      <c r="AF36" s="50">
        <v>498.49999999999955</v>
      </c>
      <c r="AG36" s="468"/>
      <c r="AH36" s="50">
        <v>100.84999999999967</v>
      </c>
      <c r="AI36" s="50">
        <v>460.02499999999992</v>
      </c>
      <c r="AJ36" s="50">
        <v>620.39999999999952</v>
      </c>
      <c r="AK36" s="50">
        <v>664.5</v>
      </c>
      <c r="AL36" s="468"/>
      <c r="AM36" s="456">
        <v>93.149999999999977</v>
      </c>
      <c r="AN36" s="456">
        <v>236.17499999999973</v>
      </c>
      <c r="AO36" s="456">
        <v>317.21249999999986</v>
      </c>
      <c r="AP36" s="50">
        <v>537.5</v>
      </c>
      <c r="AQ36" s="468"/>
      <c r="AR36" s="50">
        <v>49.375000000001364</v>
      </c>
      <c r="AS36" s="50">
        <v>93.199999999999818</v>
      </c>
      <c r="AT36" s="50">
        <v>361.87499999999932</v>
      </c>
      <c r="AU36" s="50">
        <v>163.1</v>
      </c>
      <c r="AV36" s="468"/>
      <c r="AW36" s="50">
        <v>0</v>
      </c>
      <c r="AX36" s="50">
        <v>329.25000000000045</v>
      </c>
      <c r="AY36" s="50">
        <v>316.875</v>
      </c>
      <c r="AZ36" s="50">
        <v>664.20000000000073</v>
      </c>
      <c r="BA36" s="468"/>
      <c r="BB36" s="50">
        <v>0</v>
      </c>
      <c r="BC36" s="50">
        <v>160.24999999999955</v>
      </c>
      <c r="BD36" s="50">
        <v>266.47499999999877</v>
      </c>
      <c r="BE36" s="50">
        <v>527.9</v>
      </c>
      <c r="BF36" s="468"/>
      <c r="BG36" s="50">
        <v>39.925000000001546</v>
      </c>
      <c r="BH36" s="50">
        <v>164.60000000000036</v>
      </c>
      <c r="BI36" s="50">
        <v>127.91249999999945</v>
      </c>
      <c r="BJ36" s="50">
        <v>140</v>
      </c>
      <c r="BK36" s="468"/>
      <c r="BL36" s="50">
        <v>0</v>
      </c>
      <c r="BM36" s="50">
        <v>38.750000000000455</v>
      </c>
      <c r="BN36" s="50">
        <v>315.90000000000055</v>
      </c>
      <c r="BO36" s="50">
        <v>120.3</v>
      </c>
      <c r="BP36" s="468"/>
      <c r="BQ36" s="50">
        <v>78.875000000001364</v>
      </c>
      <c r="BR36" s="50">
        <v>171.62500000000045</v>
      </c>
      <c r="BS36" s="50">
        <v>305.92500000000041</v>
      </c>
      <c r="BT36" s="50">
        <v>565.10000000000127</v>
      </c>
      <c r="BU36" s="468"/>
      <c r="BV36" s="50">
        <v>0</v>
      </c>
      <c r="BW36" s="50">
        <v>411.40000000000055</v>
      </c>
      <c r="BX36" s="50">
        <v>327.67499999999973</v>
      </c>
      <c r="BY36" s="50">
        <v>164.60000000000127</v>
      </c>
      <c r="BZ36" s="468"/>
      <c r="CA36" s="50">
        <v>0</v>
      </c>
      <c r="CB36" s="50">
        <v>166</v>
      </c>
      <c r="CC36" s="50">
        <v>239.25</v>
      </c>
      <c r="CD36" s="50">
        <v>366.30000000000109</v>
      </c>
      <c r="CE36" s="468"/>
      <c r="CF36" s="50">
        <v>0</v>
      </c>
      <c r="CG36" s="50">
        <v>209.59999999999945</v>
      </c>
      <c r="CH36" s="50">
        <v>432.15000000000123</v>
      </c>
      <c r="CI36" s="50">
        <v>356</v>
      </c>
      <c r="CJ36" s="468"/>
      <c r="CK36" s="50">
        <v>43.875</v>
      </c>
      <c r="CL36" s="50">
        <v>288.10000000000082</v>
      </c>
      <c r="CM36" s="50">
        <v>179.39999999999782</v>
      </c>
      <c r="CN36" s="50">
        <v>343.9</v>
      </c>
      <c r="CO36" s="468"/>
      <c r="CP36" s="544">
        <v>105.20000000000027</v>
      </c>
      <c r="CQ36" s="544">
        <v>336.95000000000073</v>
      </c>
      <c r="CR36" s="544">
        <v>316.98749999999973</v>
      </c>
      <c r="CS36" s="50">
        <v>492.89999999999964</v>
      </c>
      <c r="CT36" s="468"/>
      <c r="CU36" s="50">
        <v>0</v>
      </c>
      <c r="CV36" s="50">
        <v>113.30000000000109</v>
      </c>
      <c r="CW36" s="50">
        <v>244.19999999999754</v>
      </c>
      <c r="CX36" s="50">
        <v>48.699999999998909</v>
      </c>
      <c r="CY36" s="468"/>
      <c r="CZ36" s="50">
        <v>0</v>
      </c>
      <c r="DA36" s="50">
        <v>66.599999999998545</v>
      </c>
      <c r="DB36" s="50">
        <v>94.124999999997272</v>
      </c>
      <c r="DC36" s="50">
        <v>134.69999999999999</v>
      </c>
      <c r="DD36" s="468"/>
      <c r="DE36" s="544">
        <v>339.97500000000082</v>
      </c>
      <c r="DF36" s="544">
        <v>553.449999999998</v>
      </c>
      <c r="DG36" s="544">
        <v>1673.625</v>
      </c>
      <c r="DH36" s="583">
        <v>1771.5000000000036</v>
      </c>
      <c r="DI36" s="468"/>
      <c r="DJ36" s="50">
        <v>73.874999999998181</v>
      </c>
      <c r="DK36" s="50">
        <v>204.34999999999945</v>
      </c>
      <c r="DL36" s="50">
        <v>174.67499999999973</v>
      </c>
      <c r="DM36" s="50">
        <v>378.5</v>
      </c>
      <c r="DN36" s="468"/>
      <c r="DO36" s="50">
        <v>196.949999999998</v>
      </c>
      <c r="DP36" s="50">
        <v>0</v>
      </c>
      <c r="DQ36" s="50">
        <v>448.125</v>
      </c>
      <c r="DR36" s="50">
        <v>588.30000000000291</v>
      </c>
      <c r="DS36" s="468"/>
      <c r="DT36" s="50">
        <v>842.19999999999891</v>
      </c>
      <c r="DU36" s="50">
        <v>1656.1500000000019</v>
      </c>
      <c r="DV36" s="50">
        <v>2228.4374999999659</v>
      </c>
      <c r="DW36" s="50">
        <v>3513.8000000000466</v>
      </c>
      <c r="DX36" s="468"/>
      <c r="DY36" s="50">
        <v>112.62499999999909</v>
      </c>
      <c r="DZ36" s="50">
        <v>0</v>
      </c>
      <c r="EA36" s="50">
        <v>0</v>
      </c>
      <c r="EB36" s="50">
        <v>0</v>
      </c>
      <c r="EC36" s="468"/>
      <c r="ED36" s="50">
        <v>34.124999999999091</v>
      </c>
      <c r="EE36" s="50">
        <v>0</v>
      </c>
      <c r="EF36" s="50">
        <v>90.750000000002728</v>
      </c>
      <c r="EG36" s="50">
        <v>171.89999999999782</v>
      </c>
      <c r="EH36" s="468"/>
      <c r="EI36" s="50">
        <v>84.324999999998909</v>
      </c>
      <c r="EJ36" s="50">
        <v>159.54999999999995</v>
      </c>
      <c r="EK36" s="50">
        <v>206.09999999999945</v>
      </c>
      <c r="EL36" s="50">
        <v>83.099999999998545</v>
      </c>
      <c r="EM36" s="468"/>
      <c r="EN36" s="50">
        <v>73.874999999999091</v>
      </c>
      <c r="EO36" s="50">
        <v>134.75</v>
      </c>
      <c r="EP36" s="50">
        <v>367.87499999999727</v>
      </c>
      <c r="EQ36" s="50">
        <v>0</v>
      </c>
      <c r="ER36" s="468"/>
      <c r="ES36" s="50">
        <v>138.49999999999818</v>
      </c>
      <c r="ET36" s="50">
        <v>0</v>
      </c>
      <c r="EU36" s="50">
        <v>0</v>
      </c>
      <c r="EV36" s="50">
        <v>165.00000000000364</v>
      </c>
      <c r="EW36" s="468"/>
      <c r="EX36" s="50">
        <v>346.15000000000146</v>
      </c>
      <c r="EY36" s="50">
        <v>988.15000000000873</v>
      </c>
      <c r="EZ36" s="50">
        <v>1255.5750000000344</v>
      </c>
      <c r="FA36" s="50">
        <v>2029.8</v>
      </c>
      <c r="FB36" s="468"/>
      <c r="FC36" s="50">
        <v>43.449999999999818</v>
      </c>
      <c r="FD36" s="50">
        <v>0.65000000000009095</v>
      </c>
      <c r="FE36" s="50">
        <v>263.25000000000273</v>
      </c>
      <c r="FF36" s="50">
        <v>239.70000000000073</v>
      </c>
      <c r="FG36" s="468"/>
      <c r="FH36" s="50">
        <v>70.875000000000909</v>
      </c>
      <c r="FI36" s="50">
        <v>0</v>
      </c>
      <c r="FJ36" s="50">
        <v>0</v>
      </c>
      <c r="FK36" s="50">
        <v>470.44999999999345</v>
      </c>
      <c r="FL36" s="468"/>
      <c r="FM36" s="50">
        <v>32.050000000000182</v>
      </c>
      <c r="FN36" s="50">
        <v>0</v>
      </c>
      <c r="FO36" s="50">
        <v>0</v>
      </c>
      <c r="FP36" s="50">
        <v>469.39999999999782</v>
      </c>
      <c r="FQ36" s="468"/>
      <c r="FR36" s="50">
        <v>41.474999999999</v>
      </c>
      <c r="FS36" s="50">
        <v>0</v>
      </c>
      <c r="FT36" s="50">
        <v>0</v>
      </c>
      <c r="FU36" s="50">
        <v>0</v>
      </c>
      <c r="FV36" s="468"/>
      <c r="FW36" s="50">
        <v>124.35000000000036</v>
      </c>
      <c r="FX36" s="50">
        <v>92.249999999999773</v>
      </c>
      <c r="FY36" s="50">
        <v>355.72499999999673</v>
      </c>
      <c r="FZ36" s="50">
        <v>347.89999999999782</v>
      </c>
      <c r="GA36" s="468"/>
      <c r="GB36" s="50">
        <v>53.500000000001819</v>
      </c>
      <c r="GC36" s="50">
        <v>0</v>
      </c>
      <c r="GD36" s="50">
        <v>0</v>
      </c>
      <c r="GE36" s="50">
        <v>0</v>
      </c>
      <c r="GF36" s="468"/>
      <c r="GG36" s="50">
        <v>116.90000000000509</v>
      </c>
      <c r="GH36" s="50">
        <v>387.40000000000146</v>
      </c>
      <c r="GI36" s="50">
        <v>758.77499999999782</v>
      </c>
      <c r="GJ36" s="50">
        <v>1059.3999999999869</v>
      </c>
      <c r="GK36" s="468"/>
      <c r="GL36" s="50">
        <v>54.874999999995453</v>
      </c>
      <c r="GM36" s="50">
        <v>154.25000000000182</v>
      </c>
      <c r="GN36" s="50">
        <v>287.62499999999454</v>
      </c>
      <c r="GO36" s="50">
        <v>272.50000000000728</v>
      </c>
      <c r="GP36" s="468"/>
      <c r="GU36" s="18"/>
      <c r="GV36" s="9"/>
      <c r="HD36" s="18"/>
      <c r="HE36" s="9"/>
      <c r="HM36" s="18"/>
      <c r="HN36" s="9"/>
      <c r="HW36" s="9"/>
      <c r="IF36" s="9"/>
      <c r="IO36" s="9"/>
      <c r="IX36" s="9"/>
      <c r="JG36" s="9"/>
      <c r="JP36" s="9"/>
      <c r="JY36" s="9"/>
      <c r="KH36" s="9"/>
      <c r="KQ36" s="9"/>
      <c r="KZ36" s="9"/>
      <c r="MA36" s="9"/>
      <c r="MJ36" s="9"/>
      <c r="MS36" s="9"/>
      <c r="NB36" s="9"/>
      <c r="NK36" s="9"/>
      <c r="NT36" s="9"/>
      <c r="NU36">
        <v>0</v>
      </c>
      <c r="NV36" s="9"/>
      <c r="NW36">
        <v>0</v>
      </c>
      <c r="NX36" s="9"/>
      <c r="NY36">
        <v>1260.9375000000082</v>
      </c>
      <c r="NZ36" s="9"/>
      <c r="OA36">
        <v>0</v>
      </c>
    </row>
    <row r="37" spans="1:391" ht="18">
      <c r="A37" s="41" t="s">
        <v>734</v>
      </c>
      <c r="B37" s="46">
        <f>SUM(D37:AAJ37)</f>
        <v>49563.937500000095</v>
      </c>
      <c r="C37" s="42"/>
      <c r="D37" s="50">
        <v>78.375</v>
      </c>
      <c r="E37" s="50">
        <v>0</v>
      </c>
      <c r="F37" s="50">
        <v>0</v>
      </c>
      <c r="G37" s="50">
        <f>'Punten per wedstrijd'!E140</f>
        <v>115.6</v>
      </c>
      <c r="H37" s="468"/>
      <c r="I37" s="50">
        <v>49.875</v>
      </c>
      <c r="J37" s="50">
        <v>0</v>
      </c>
      <c r="K37" s="50">
        <v>0</v>
      </c>
      <c r="L37" s="50">
        <f>'Punten per wedstrijd'!E36</f>
        <v>152.5</v>
      </c>
      <c r="M37" s="468"/>
      <c r="N37" s="50">
        <v>151.27499999999998</v>
      </c>
      <c r="O37" s="50">
        <v>402.3</v>
      </c>
      <c r="P37" s="50">
        <v>400.19999999999993</v>
      </c>
      <c r="Q37" s="50">
        <f>'Punten per wedstrijd'!F140</f>
        <v>293.80000000000041</v>
      </c>
      <c r="R37" s="468"/>
      <c r="S37" s="456">
        <v>10.5</v>
      </c>
      <c r="T37" s="50">
        <v>88.799999999999841</v>
      </c>
      <c r="U37" s="505">
        <v>215.62499999999966</v>
      </c>
      <c r="V37" s="50">
        <f>'Punten per wedstrijd'!F36</f>
        <v>271.50000000000045</v>
      </c>
      <c r="W37" s="468"/>
      <c r="X37" s="50">
        <v>107.54999999999984</v>
      </c>
      <c r="Y37" s="50">
        <v>231.29999999999984</v>
      </c>
      <c r="Z37" s="50">
        <v>281.25</v>
      </c>
      <c r="AA37" s="50">
        <v>203.40000000000123</v>
      </c>
      <c r="AB37" s="468"/>
      <c r="AC37" s="50">
        <v>150.74999999999977</v>
      </c>
      <c r="AD37" s="50">
        <v>187.79999999999973</v>
      </c>
      <c r="AE37" s="50">
        <v>607.94999999999959</v>
      </c>
      <c r="AF37" s="50">
        <v>784.20000000000027</v>
      </c>
      <c r="AG37" s="468"/>
      <c r="AH37" s="50">
        <v>64.175000000000182</v>
      </c>
      <c r="AI37" s="50">
        <v>518.15000000000009</v>
      </c>
      <c r="AJ37" s="50">
        <v>632.55000000000075</v>
      </c>
      <c r="AK37" s="50">
        <v>845.89999999999964</v>
      </c>
      <c r="AL37" s="468"/>
      <c r="AM37" s="456">
        <v>52.799999999999841</v>
      </c>
      <c r="AN37" s="456">
        <v>215.50000000000023</v>
      </c>
      <c r="AO37" s="456">
        <v>305.625</v>
      </c>
      <c r="AP37" s="50">
        <v>584.29999999999973</v>
      </c>
      <c r="AQ37" s="468"/>
      <c r="AR37" s="50">
        <v>3.9000000000005457</v>
      </c>
      <c r="AS37" s="50">
        <v>78.000000000000227</v>
      </c>
      <c r="AT37" s="50">
        <v>338.99999999999932</v>
      </c>
      <c r="AU37" s="50">
        <v>222</v>
      </c>
      <c r="AV37" s="468"/>
      <c r="AW37" s="50">
        <v>0</v>
      </c>
      <c r="AX37" s="50">
        <v>280.10000000000036</v>
      </c>
      <c r="AY37" s="50">
        <v>431.99999999999932</v>
      </c>
      <c r="AZ37" s="50">
        <v>939.70000000000073</v>
      </c>
      <c r="BA37" s="468"/>
      <c r="BB37" s="50">
        <v>0</v>
      </c>
      <c r="BC37" s="50">
        <v>103.35000000000014</v>
      </c>
      <c r="BD37" s="50">
        <v>214.42499999999973</v>
      </c>
      <c r="BE37" s="50">
        <v>443.09999999999997</v>
      </c>
      <c r="BF37" s="468"/>
      <c r="BG37" s="50">
        <v>65.625000000000909</v>
      </c>
      <c r="BH37" s="50">
        <v>98.7000000000005</v>
      </c>
      <c r="BI37" s="50">
        <v>194.84999999999877</v>
      </c>
      <c r="BJ37" s="50">
        <v>270.5</v>
      </c>
      <c r="BK37" s="468"/>
      <c r="BL37" s="50">
        <v>0</v>
      </c>
      <c r="BM37" s="50">
        <v>75.699999999999818</v>
      </c>
      <c r="BN37" s="50">
        <v>164.47499999999945</v>
      </c>
      <c r="BO37" s="50">
        <v>316.79999999999995</v>
      </c>
      <c r="BP37" s="468"/>
      <c r="BQ37" s="50">
        <v>77.475000000000819</v>
      </c>
      <c r="BR37" s="50">
        <v>125</v>
      </c>
      <c r="BS37" s="50">
        <v>196.57499999999959</v>
      </c>
      <c r="BT37" s="50">
        <v>630.00000000000182</v>
      </c>
      <c r="BU37" s="468"/>
      <c r="BV37" s="50">
        <v>0</v>
      </c>
      <c r="BW37" s="50">
        <v>468.47499999999945</v>
      </c>
      <c r="BX37" s="50">
        <v>351.97499999999945</v>
      </c>
      <c r="BY37" s="50">
        <v>543.20000000000164</v>
      </c>
      <c r="BZ37" s="468"/>
      <c r="CA37" s="50">
        <v>0</v>
      </c>
      <c r="CB37" s="50">
        <v>145.45000000000073</v>
      </c>
      <c r="CC37" s="50">
        <v>275.84999999999945</v>
      </c>
      <c r="CD37" s="50">
        <v>495.90000000000055</v>
      </c>
      <c r="CE37" s="468"/>
      <c r="CF37" s="50">
        <v>0</v>
      </c>
      <c r="CG37" s="50">
        <v>127.44999999999891</v>
      </c>
      <c r="CH37" s="50">
        <v>85.725000000000136</v>
      </c>
      <c r="CI37" s="50">
        <v>398.100000000004</v>
      </c>
      <c r="CJ37" s="468"/>
      <c r="CK37" s="50">
        <v>92.650000000001</v>
      </c>
      <c r="CL37" s="50">
        <v>152.34999999999945</v>
      </c>
      <c r="CM37" s="50">
        <v>40.049999999999045</v>
      </c>
      <c r="CN37" s="50">
        <v>302</v>
      </c>
      <c r="CO37" s="468"/>
      <c r="CP37" s="544">
        <v>155.025000000001</v>
      </c>
      <c r="CQ37" s="544">
        <v>201.59999999999945</v>
      </c>
      <c r="CR37" s="544">
        <v>257.10000000000218</v>
      </c>
      <c r="CS37" s="50">
        <v>476.69999999999891</v>
      </c>
      <c r="CT37" s="468"/>
      <c r="CU37" s="50">
        <v>0</v>
      </c>
      <c r="CV37" s="50">
        <v>231.19999999999936</v>
      </c>
      <c r="CW37" s="50">
        <v>375.75000000000136</v>
      </c>
      <c r="CX37" s="50">
        <v>322</v>
      </c>
      <c r="CY37" s="468"/>
      <c r="CZ37" s="50">
        <v>0</v>
      </c>
      <c r="DA37" s="50">
        <v>0</v>
      </c>
      <c r="DB37" s="50">
        <v>157.50000000000136</v>
      </c>
      <c r="DC37" s="50">
        <v>39</v>
      </c>
      <c r="DD37" s="468"/>
      <c r="DE37" s="544">
        <v>359.42500000000018</v>
      </c>
      <c r="DF37" s="544">
        <v>1005.5999999999976</v>
      </c>
      <c r="DG37" s="544">
        <v>2170.6500000000005</v>
      </c>
      <c r="DH37" s="583">
        <v>1966.2999999999993</v>
      </c>
      <c r="DI37" s="468"/>
      <c r="DJ37" s="50">
        <v>112.52500000000055</v>
      </c>
      <c r="DK37" s="50">
        <v>255.00000000000136</v>
      </c>
      <c r="DL37" s="50">
        <v>328.79999999999836</v>
      </c>
      <c r="DM37" s="50">
        <v>839.99999999999636</v>
      </c>
      <c r="DN37" s="468"/>
      <c r="DO37" s="50">
        <v>64.850000000000819</v>
      </c>
      <c r="DP37" s="50">
        <v>0</v>
      </c>
      <c r="DQ37" s="50">
        <v>216.52499999999782</v>
      </c>
      <c r="DR37" s="50">
        <v>313.09999999999854</v>
      </c>
      <c r="DS37" s="468"/>
      <c r="DT37" s="50">
        <v>682.95000000000073</v>
      </c>
      <c r="DU37" s="50">
        <v>1521.1500000000005</v>
      </c>
      <c r="DV37" s="50">
        <v>1633.1999999999593</v>
      </c>
      <c r="DW37" s="50">
        <v>3004.4000000000178</v>
      </c>
      <c r="DX37" s="468"/>
      <c r="DY37" s="50">
        <v>12.375000000000909</v>
      </c>
      <c r="DZ37" s="50">
        <v>0</v>
      </c>
      <c r="EA37" s="50">
        <v>0</v>
      </c>
      <c r="EB37" s="50">
        <v>0</v>
      </c>
      <c r="EC37" s="468"/>
      <c r="ED37" s="50">
        <v>38.550000000001091</v>
      </c>
      <c r="EE37" s="50">
        <v>0</v>
      </c>
      <c r="EF37" s="50">
        <v>133.04999999999836</v>
      </c>
      <c r="EG37" s="50">
        <v>301.50000000000364</v>
      </c>
      <c r="EH37" s="468"/>
      <c r="EI37" s="50">
        <v>42.350000000000819</v>
      </c>
      <c r="EJ37" s="50">
        <v>202.60000000000036</v>
      </c>
      <c r="EK37" s="50">
        <v>158.17500000000382</v>
      </c>
      <c r="EL37" s="50">
        <v>453.60000000000582</v>
      </c>
      <c r="EM37" s="468"/>
      <c r="EN37" s="50">
        <v>95.774999999999636</v>
      </c>
      <c r="EO37" s="50">
        <v>160.050000000002</v>
      </c>
      <c r="EP37" s="50">
        <v>117.90000000000327</v>
      </c>
      <c r="EQ37" s="50">
        <v>0</v>
      </c>
      <c r="ER37" s="468"/>
      <c r="ES37" s="50">
        <v>38.5</v>
      </c>
      <c r="ET37" s="50">
        <v>0</v>
      </c>
      <c r="EU37" s="50">
        <v>0</v>
      </c>
      <c r="EV37" s="50">
        <v>346.40000000000873</v>
      </c>
      <c r="EW37" s="468"/>
      <c r="EX37" s="50">
        <v>428</v>
      </c>
      <c r="EY37" s="50">
        <v>1089.5999999999776</v>
      </c>
      <c r="EZ37" s="50">
        <v>2440.0875000000442</v>
      </c>
      <c r="FA37" s="50">
        <v>3814.7999999999993</v>
      </c>
      <c r="FB37" s="468"/>
      <c r="FC37" s="50">
        <v>17.049999999999272</v>
      </c>
      <c r="FD37" s="50">
        <v>75.500000000000909</v>
      </c>
      <c r="FE37" s="50">
        <v>186.825000000003</v>
      </c>
      <c r="FF37" s="50">
        <v>229.50000000000728</v>
      </c>
      <c r="FG37" s="468"/>
      <c r="FH37" s="50">
        <v>59.300000000000182</v>
      </c>
      <c r="FI37" s="50">
        <v>0</v>
      </c>
      <c r="FJ37" s="50">
        <v>0</v>
      </c>
      <c r="FK37" s="50">
        <v>120.90000000001237</v>
      </c>
      <c r="FL37" s="468"/>
      <c r="FM37" s="50">
        <v>61.199999999998909</v>
      </c>
      <c r="FN37" s="50">
        <v>0</v>
      </c>
      <c r="FO37" s="50">
        <v>0</v>
      </c>
      <c r="FP37" s="50">
        <v>437.00000000001091</v>
      </c>
      <c r="FQ37" s="468"/>
      <c r="FR37" s="50">
        <v>46.900000000000773</v>
      </c>
      <c r="FS37" s="50">
        <v>0</v>
      </c>
      <c r="FT37" s="50">
        <v>0</v>
      </c>
      <c r="FU37" s="50">
        <v>0</v>
      </c>
      <c r="FV37" s="468"/>
      <c r="FW37" s="50">
        <v>25.574999999999818</v>
      </c>
      <c r="FX37" s="50">
        <v>139.95000000000073</v>
      </c>
      <c r="FY37" s="50">
        <v>325.31250000000273</v>
      </c>
      <c r="FZ37" s="50">
        <v>465.90000000001237</v>
      </c>
      <c r="GA37" s="468"/>
      <c r="GB37" s="50">
        <v>61.475000000000364</v>
      </c>
      <c r="GC37" s="50">
        <v>0</v>
      </c>
      <c r="GD37" s="50">
        <v>0</v>
      </c>
      <c r="GE37" s="50">
        <v>0</v>
      </c>
      <c r="GF37" s="468"/>
      <c r="GG37" s="50">
        <v>131.17500000000018</v>
      </c>
      <c r="GH37" s="50">
        <v>473.25000000000182</v>
      </c>
      <c r="GI37" s="50">
        <v>718.650000000006</v>
      </c>
      <c r="GJ37" s="50">
        <v>998.20000000002256</v>
      </c>
      <c r="GK37" s="468"/>
      <c r="GL37" s="50">
        <v>58.000000000001819</v>
      </c>
      <c r="GM37" s="50">
        <v>188.25</v>
      </c>
      <c r="GN37" s="50">
        <v>237.75000000000546</v>
      </c>
      <c r="GO37" s="50">
        <v>334.99999999999636</v>
      </c>
      <c r="GP37" s="468"/>
      <c r="GU37" s="18"/>
      <c r="GV37" s="9"/>
      <c r="HD37" s="18"/>
      <c r="HE37" s="9"/>
      <c r="HM37" s="18"/>
      <c r="HN37" s="9"/>
      <c r="HW37" s="9"/>
      <c r="IF37" s="9"/>
      <c r="IO37" s="9"/>
      <c r="IX37" s="9"/>
      <c r="JG37" s="9"/>
      <c r="JP37" s="9"/>
      <c r="JY37" s="9"/>
      <c r="KH37" s="9"/>
      <c r="KQ37" s="9"/>
      <c r="KZ37" s="9"/>
      <c r="MA37" s="9"/>
      <c r="MJ37" s="9"/>
      <c r="MS37" s="9"/>
      <c r="NB37" s="9"/>
      <c r="NK37" s="9"/>
      <c r="NT37" s="9"/>
      <c r="NU37">
        <v>0</v>
      </c>
      <c r="NV37" s="9"/>
      <c r="NW37">
        <v>0</v>
      </c>
      <c r="NX37" s="9"/>
      <c r="NY37">
        <v>853.61249999999563</v>
      </c>
      <c r="NZ37" s="9"/>
      <c r="OA37">
        <v>0</v>
      </c>
    </row>
    <row r="38" spans="1:391" ht="18">
      <c r="A38" s="41" t="s">
        <v>15</v>
      </c>
      <c r="B38" s="46">
        <f>SUM(D38:AAJ38)</f>
        <v>51524.937499999687</v>
      </c>
      <c r="C38" s="42"/>
      <c r="D38" s="50">
        <v>141.72499999999999</v>
      </c>
      <c r="E38" s="50">
        <v>0</v>
      </c>
      <c r="F38" s="50">
        <v>0</v>
      </c>
      <c r="G38" s="50">
        <f>'Punten per wedstrijd'!E141</f>
        <v>363.99999999999994</v>
      </c>
      <c r="H38" s="468"/>
      <c r="I38" s="50">
        <v>109.49999999999994</v>
      </c>
      <c r="J38" s="50">
        <v>0</v>
      </c>
      <c r="K38" s="50">
        <v>0</v>
      </c>
      <c r="L38" s="50">
        <f>'Punten per wedstrijd'!E37</f>
        <v>83.700000000000045</v>
      </c>
      <c r="M38" s="468"/>
      <c r="N38" s="50">
        <v>110.64999999999986</v>
      </c>
      <c r="O38" s="50">
        <v>349.05000000000018</v>
      </c>
      <c r="P38" s="50">
        <v>347.32500000000005</v>
      </c>
      <c r="Q38" s="50">
        <f>'Punten per wedstrijd'!F141</f>
        <v>453.10000000000036</v>
      </c>
      <c r="R38" s="468"/>
      <c r="S38" s="456">
        <v>0</v>
      </c>
      <c r="T38" s="50">
        <v>72.499999999999886</v>
      </c>
      <c r="U38" s="505">
        <v>209.40000000000038</v>
      </c>
      <c r="V38" s="50">
        <f>'Punten per wedstrijd'!F37</f>
        <v>240.70000000000005</v>
      </c>
      <c r="W38" s="468"/>
      <c r="X38" s="50">
        <v>7.3500000000001364</v>
      </c>
      <c r="Y38" s="50">
        <v>330.20000000000005</v>
      </c>
      <c r="Z38" s="50">
        <v>202.80000000000041</v>
      </c>
      <c r="AA38" s="50">
        <v>542.09999999999945</v>
      </c>
      <c r="AB38" s="468"/>
      <c r="AC38" s="50">
        <v>142.07499999999993</v>
      </c>
      <c r="AD38" s="50">
        <v>202.70000000000027</v>
      </c>
      <c r="AE38" s="50">
        <v>635.39999999999986</v>
      </c>
      <c r="AF38" s="50">
        <v>961.79999999999973</v>
      </c>
      <c r="AG38" s="468"/>
      <c r="AH38" s="50">
        <v>59.224999999999909</v>
      </c>
      <c r="AI38" s="50">
        <v>587.14999999999986</v>
      </c>
      <c r="AJ38" s="50">
        <v>657.82500000000027</v>
      </c>
      <c r="AK38" s="50">
        <v>837.89999999999964</v>
      </c>
      <c r="AL38" s="468"/>
      <c r="AM38" s="456">
        <v>72.074999999999932</v>
      </c>
      <c r="AN38" s="456">
        <v>324.54999999999995</v>
      </c>
      <c r="AO38" s="456">
        <v>265.04999999999939</v>
      </c>
      <c r="AP38" s="50">
        <v>432.39999999999964</v>
      </c>
      <c r="AQ38" s="468"/>
      <c r="AR38" s="50">
        <v>13.999999999998636</v>
      </c>
      <c r="AS38" s="50">
        <v>171.5</v>
      </c>
      <c r="AT38" s="50">
        <v>228.82499999999959</v>
      </c>
      <c r="AU38" s="50">
        <v>279</v>
      </c>
      <c r="AV38" s="468"/>
      <c r="AW38" s="50">
        <v>0</v>
      </c>
      <c r="AX38" s="50">
        <v>114.65000000000009</v>
      </c>
      <c r="AY38" s="50">
        <v>524.99999999999864</v>
      </c>
      <c r="AZ38" s="50">
        <v>833.00000000000091</v>
      </c>
      <c r="BA38" s="468"/>
      <c r="BB38" s="50">
        <v>0</v>
      </c>
      <c r="BC38" s="50">
        <v>157</v>
      </c>
      <c r="BD38" s="50">
        <v>189.22499999999809</v>
      </c>
      <c r="BE38" s="50">
        <v>354.7</v>
      </c>
      <c r="BF38" s="468"/>
      <c r="BG38" s="50">
        <v>43.499999999999091</v>
      </c>
      <c r="BH38" s="50">
        <v>104.09999999999991</v>
      </c>
      <c r="BI38" s="50">
        <v>98.774999999999181</v>
      </c>
      <c r="BJ38" s="50">
        <v>451.00000000000006</v>
      </c>
      <c r="BK38" s="468"/>
      <c r="BL38" s="50">
        <v>0</v>
      </c>
      <c r="BM38" s="50">
        <v>124</v>
      </c>
      <c r="BN38" s="50">
        <v>143.625</v>
      </c>
      <c r="BO38" s="50">
        <v>210</v>
      </c>
      <c r="BP38" s="468"/>
      <c r="BQ38" s="50">
        <v>28.574999999998454</v>
      </c>
      <c r="BR38" s="50">
        <v>167.34999999999991</v>
      </c>
      <c r="BS38" s="50">
        <v>227.92499999999973</v>
      </c>
      <c r="BT38" s="50">
        <v>403.59999999999854</v>
      </c>
      <c r="BU38" s="468"/>
      <c r="BV38" s="50">
        <v>0</v>
      </c>
      <c r="BW38" s="50">
        <v>353.05000000000018</v>
      </c>
      <c r="BX38" s="50">
        <v>451.875</v>
      </c>
      <c r="BY38" s="50">
        <v>788.09999999999764</v>
      </c>
      <c r="BZ38" s="468"/>
      <c r="CA38" s="50">
        <v>0</v>
      </c>
      <c r="CB38" s="50">
        <v>136.99999999999636</v>
      </c>
      <c r="CC38" s="50">
        <v>202.27499999999986</v>
      </c>
      <c r="CD38" s="50">
        <v>243.19999999999891</v>
      </c>
      <c r="CE38" s="468"/>
      <c r="CF38" s="50">
        <v>0</v>
      </c>
      <c r="CG38" s="50">
        <v>171.75</v>
      </c>
      <c r="CH38" s="50">
        <v>103.12499999999932</v>
      </c>
      <c r="CI38" s="50">
        <v>451.89999999999964</v>
      </c>
      <c r="CJ38" s="468"/>
      <c r="CK38" s="50">
        <v>59.874999999999091</v>
      </c>
      <c r="CL38" s="50">
        <v>226.50000000000091</v>
      </c>
      <c r="CM38" s="50">
        <v>100.64999999999986</v>
      </c>
      <c r="CN38" s="50">
        <v>268.3</v>
      </c>
      <c r="CO38" s="468"/>
      <c r="CP38" s="544">
        <v>108.49999999999909</v>
      </c>
      <c r="CQ38" s="544">
        <v>265.64999999999918</v>
      </c>
      <c r="CR38" s="544">
        <v>310.87500000000068</v>
      </c>
      <c r="CS38" s="50">
        <v>358.89999999999964</v>
      </c>
      <c r="CT38" s="468"/>
      <c r="CU38" s="50">
        <v>0</v>
      </c>
      <c r="CV38" s="50">
        <v>90.775000000000546</v>
      </c>
      <c r="CW38" s="50">
        <v>442.31249999999864</v>
      </c>
      <c r="CX38" s="50">
        <v>310.09999999999854</v>
      </c>
      <c r="CY38" s="468"/>
      <c r="CZ38" s="50">
        <v>0</v>
      </c>
      <c r="DA38" s="50">
        <v>102.09999999999673</v>
      </c>
      <c r="DB38" s="50">
        <v>197.17499999999973</v>
      </c>
      <c r="DC38" s="50">
        <v>97.5</v>
      </c>
      <c r="DD38" s="468"/>
      <c r="DE38" s="544">
        <v>426.37499999999864</v>
      </c>
      <c r="DF38" s="544">
        <v>1610.1499999999996</v>
      </c>
      <c r="DG38" s="544">
        <v>2236.7250000000004</v>
      </c>
      <c r="DH38" s="583">
        <v>1315.6999999999989</v>
      </c>
      <c r="DI38" s="468"/>
      <c r="DJ38" s="50">
        <v>101.42499999999927</v>
      </c>
      <c r="DK38" s="50">
        <v>438.64999999999964</v>
      </c>
      <c r="DL38" s="50">
        <v>177.29999999999836</v>
      </c>
      <c r="DM38" s="50">
        <v>666.600000000004</v>
      </c>
      <c r="DN38" s="468"/>
      <c r="DO38" s="50">
        <v>106.45000000000027</v>
      </c>
      <c r="DP38" s="50">
        <v>0</v>
      </c>
      <c r="DQ38" s="50">
        <v>254.54999999999563</v>
      </c>
      <c r="DR38" s="50">
        <v>424.00000000000182</v>
      </c>
      <c r="DS38" s="468"/>
      <c r="DT38" s="50">
        <v>744.19999999999936</v>
      </c>
      <c r="DU38" s="50">
        <v>2265.2999999999988</v>
      </c>
      <c r="DV38" s="50">
        <v>2203.7999999999697</v>
      </c>
      <c r="DW38" s="50">
        <v>2816.5999999999985</v>
      </c>
      <c r="DX38" s="468"/>
      <c r="DY38" s="50">
        <v>25.524999999998727</v>
      </c>
      <c r="DZ38" s="50">
        <v>0</v>
      </c>
      <c r="EA38" s="50">
        <v>0</v>
      </c>
      <c r="EB38" s="50">
        <v>0</v>
      </c>
      <c r="EC38" s="468"/>
      <c r="ED38" s="50">
        <v>13.349999999999</v>
      </c>
      <c r="EE38" s="50">
        <v>0</v>
      </c>
      <c r="EF38" s="50">
        <v>160.64999999999509</v>
      </c>
      <c r="EG38" s="50">
        <v>456</v>
      </c>
      <c r="EH38" s="468"/>
      <c r="EI38" s="50">
        <v>101.97499999999854</v>
      </c>
      <c r="EJ38" s="50">
        <v>154.2000000000005</v>
      </c>
      <c r="EK38" s="50">
        <v>365.474999999994</v>
      </c>
      <c r="EL38" s="50">
        <v>464.70000000000437</v>
      </c>
      <c r="EM38" s="468"/>
      <c r="EN38" s="50">
        <v>54.549999999998818</v>
      </c>
      <c r="EO38" s="50">
        <v>111.04999999999836</v>
      </c>
      <c r="EP38" s="50">
        <v>207.974999999994</v>
      </c>
      <c r="EQ38" s="50">
        <v>0</v>
      </c>
      <c r="ER38" s="468"/>
      <c r="ES38" s="50">
        <v>108.74999999999909</v>
      </c>
      <c r="ET38" s="50">
        <v>0</v>
      </c>
      <c r="EU38" s="50">
        <v>0</v>
      </c>
      <c r="EV38" s="50">
        <v>162.40000000000509</v>
      </c>
      <c r="EW38" s="468"/>
      <c r="EX38" s="50">
        <v>694.50000000000091</v>
      </c>
      <c r="EY38" s="50">
        <v>1072.2999999999556</v>
      </c>
      <c r="EZ38" s="50">
        <v>2019.5249999998559</v>
      </c>
      <c r="FA38" s="50">
        <v>4104.3</v>
      </c>
      <c r="FB38" s="468"/>
      <c r="FC38" s="50">
        <v>61.625</v>
      </c>
      <c r="FD38" s="50">
        <v>0</v>
      </c>
      <c r="FE38" s="50">
        <v>112.49999999999454</v>
      </c>
      <c r="FF38" s="50">
        <v>168.00000000000364</v>
      </c>
      <c r="FG38" s="468"/>
      <c r="FH38" s="50">
        <v>70.5</v>
      </c>
      <c r="FI38" s="50">
        <v>0</v>
      </c>
      <c r="FJ38" s="50">
        <v>0</v>
      </c>
      <c r="FK38" s="50">
        <v>229.700000000008</v>
      </c>
      <c r="FL38" s="468"/>
      <c r="FM38" s="50">
        <v>6.5999999999994543</v>
      </c>
      <c r="FN38" s="50">
        <v>0</v>
      </c>
      <c r="FO38" s="50">
        <v>0</v>
      </c>
      <c r="FP38" s="50">
        <v>419.00000000000364</v>
      </c>
      <c r="FQ38" s="468"/>
      <c r="FR38" s="50">
        <v>41.325000000000045</v>
      </c>
      <c r="FS38" s="50">
        <v>0</v>
      </c>
      <c r="FT38" s="50">
        <v>0</v>
      </c>
      <c r="FU38" s="50">
        <v>0</v>
      </c>
      <c r="FV38" s="468"/>
      <c r="FW38" s="50">
        <v>87.824999999999818</v>
      </c>
      <c r="FX38" s="50">
        <v>33.000000000000909</v>
      </c>
      <c r="FY38" s="50">
        <v>360.224999999994</v>
      </c>
      <c r="FZ38" s="50">
        <v>268.10000000000218</v>
      </c>
      <c r="GA38" s="468"/>
      <c r="GB38" s="50">
        <v>14.5</v>
      </c>
      <c r="GC38" s="50">
        <v>0</v>
      </c>
      <c r="GD38" s="50">
        <v>0</v>
      </c>
      <c r="GE38" s="50">
        <v>0</v>
      </c>
      <c r="GF38" s="468"/>
      <c r="GG38" s="50">
        <v>108.32500000000073</v>
      </c>
      <c r="GH38" s="50">
        <v>413.44999999999709</v>
      </c>
      <c r="GI38" s="50">
        <v>628.79999999998199</v>
      </c>
      <c r="GJ38" s="50">
        <v>1392.9999999999891</v>
      </c>
      <c r="GK38" s="468"/>
      <c r="GL38" s="50">
        <v>44.375</v>
      </c>
      <c r="GM38" s="50">
        <v>151.24999999999454</v>
      </c>
      <c r="GN38" s="50">
        <v>182.24999999998363</v>
      </c>
      <c r="GO38" s="50">
        <v>352.50000000000364</v>
      </c>
      <c r="GP38" s="468"/>
      <c r="GU38" s="18"/>
      <c r="GV38" s="9"/>
      <c r="HD38" s="18"/>
      <c r="HE38" s="9"/>
      <c r="HM38" s="18"/>
      <c r="HN38" s="9"/>
      <c r="HW38" s="9"/>
      <c r="IF38" s="9"/>
      <c r="IO38" s="9"/>
      <c r="IX38" s="9"/>
      <c r="JG38" s="9"/>
      <c r="JP38" s="9"/>
      <c r="JY38" s="9"/>
      <c r="KH38" s="9"/>
      <c r="KQ38" s="9"/>
      <c r="KZ38" s="9"/>
      <c r="MA38" s="9"/>
      <c r="MJ38" s="9"/>
      <c r="MS38" s="9"/>
      <c r="NB38" s="9"/>
      <c r="NK38" s="9"/>
      <c r="NT38" s="9"/>
      <c r="NU38">
        <v>0</v>
      </c>
      <c r="NV38" s="9"/>
      <c r="NW38">
        <v>0</v>
      </c>
      <c r="NX38" s="9"/>
      <c r="NY38">
        <v>859.94999999998936</v>
      </c>
      <c r="NZ38" s="9"/>
      <c r="OA38">
        <v>0</v>
      </c>
    </row>
    <row r="39" spans="1:391" s="39" customFormat="1" ht="18">
      <c r="A39" s="41" t="s">
        <v>3394</v>
      </c>
      <c r="B39" s="46">
        <f>SUM(D39:AAJ39)</f>
        <v>11392.899999999992</v>
      </c>
      <c r="C39" s="42"/>
      <c r="D39" s="50">
        <v>0</v>
      </c>
      <c r="E39" s="50">
        <v>0</v>
      </c>
      <c r="F39" s="50">
        <v>0</v>
      </c>
      <c r="G39" s="50">
        <f>'Punten per wedstrijd'!E142</f>
        <v>327.09999999999997</v>
      </c>
      <c r="H39" s="468"/>
      <c r="I39" s="50">
        <v>0</v>
      </c>
      <c r="J39" s="50">
        <v>0</v>
      </c>
      <c r="K39" s="50">
        <v>0</v>
      </c>
      <c r="L39" s="50">
        <f>'Punten per wedstrijd'!E38</f>
        <v>211.69999999999982</v>
      </c>
      <c r="M39" s="468"/>
      <c r="N39" s="50">
        <v>0</v>
      </c>
      <c r="O39" s="50">
        <v>0</v>
      </c>
      <c r="P39" s="50">
        <v>0</v>
      </c>
      <c r="Q39" s="50">
        <f>'Punten per wedstrijd'!F142</f>
        <v>447.60000000000059</v>
      </c>
      <c r="R39" s="468"/>
      <c r="S39" s="456">
        <v>0</v>
      </c>
      <c r="T39" s="50">
        <v>0</v>
      </c>
      <c r="U39" s="505">
        <v>0</v>
      </c>
      <c r="V39" s="50">
        <f>'Punten per wedstrijd'!F38</f>
        <v>286.70000000000073</v>
      </c>
      <c r="W39" s="468"/>
      <c r="X39" s="50">
        <v>0</v>
      </c>
      <c r="Y39" s="50">
        <v>0</v>
      </c>
      <c r="Z39" s="50">
        <v>0</v>
      </c>
      <c r="AA39" s="50">
        <v>205.20000000000027</v>
      </c>
      <c r="AB39" s="468"/>
      <c r="AC39" s="50">
        <v>0</v>
      </c>
      <c r="AD39" s="50">
        <v>0</v>
      </c>
      <c r="AE39" s="50">
        <v>0</v>
      </c>
      <c r="AF39" s="50">
        <v>941.70000000000027</v>
      </c>
      <c r="AG39" s="468"/>
      <c r="AH39" s="50">
        <v>0</v>
      </c>
      <c r="AI39" s="50">
        <v>0</v>
      </c>
      <c r="AJ39" s="50">
        <v>0</v>
      </c>
      <c r="AK39" s="50">
        <v>726.69999999999936</v>
      </c>
      <c r="AL39" s="468"/>
      <c r="AM39" s="456">
        <v>0</v>
      </c>
      <c r="AN39" s="456">
        <v>0</v>
      </c>
      <c r="AO39" s="456">
        <v>0</v>
      </c>
      <c r="AP39" s="50">
        <v>664.19999999999982</v>
      </c>
      <c r="AQ39" s="468"/>
      <c r="AR39" s="50">
        <v>0</v>
      </c>
      <c r="AS39" s="50">
        <v>0</v>
      </c>
      <c r="AT39" s="50">
        <v>0</v>
      </c>
      <c r="AU39" s="50">
        <v>236</v>
      </c>
      <c r="AV39" s="468"/>
      <c r="AW39" s="50">
        <v>0</v>
      </c>
      <c r="AX39" s="50">
        <v>0</v>
      </c>
      <c r="AY39" s="50">
        <v>0</v>
      </c>
      <c r="AZ39" s="50">
        <v>933.09999999999945</v>
      </c>
      <c r="BA39" s="468"/>
      <c r="BB39" s="50">
        <v>0</v>
      </c>
      <c r="BC39" s="50">
        <v>0</v>
      </c>
      <c r="BD39" s="50">
        <v>0</v>
      </c>
      <c r="BE39" s="50">
        <v>495.4</v>
      </c>
      <c r="BF39" s="468"/>
      <c r="BG39" s="50">
        <v>0</v>
      </c>
      <c r="BH39" s="50">
        <v>0</v>
      </c>
      <c r="BI39" s="50">
        <v>0</v>
      </c>
      <c r="BJ39" s="50">
        <v>259.7</v>
      </c>
      <c r="BK39" s="468"/>
      <c r="BL39" s="50">
        <v>0</v>
      </c>
      <c r="BM39" s="50">
        <v>0</v>
      </c>
      <c r="BN39" s="50">
        <v>0</v>
      </c>
      <c r="BO39" s="50">
        <v>140.6</v>
      </c>
      <c r="BP39" s="468"/>
      <c r="BQ39" s="50">
        <v>0</v>
      </c>
      <c r="BR39" s="50">
        <v>0</v>
      </c>
      <c r="BS39" s="50">
        <v>0</v>
      </c>
      <c r="BT39" s="50">
        <v>581.49999999999909</v>
      </c>
      <c r="BU39" s="468"/>
      <c r="BV39" s="50">
        <v>0</v>
      </c>
      <c r="BW39" s="50">
        <v>0</v>
      </c>
      <c r="BX39" s="50">
        <v>0</v>
      </c>
      <c r="BY39" s="50">
        <v>546.19999999999618</v>
      </c>
      <c r="BZ39" s="468"/>
      <c r="CA39" s="50">
        <v>0</v>
      </c>
      <c r="CB39" s="50">
        <v>0</v>
      </c>
      <c r="CC39" s="50">
        <v>0</v>
      </c>
      <c r="CD39" s="50">
        <v>418.49999999999818</v>
      </c>
      <c r="CE39" s="468"/>
      <c r="CF39" s="50">
        <v>0</v>
      </c>
      <c r="CG39" s="50">
        <v>0</v>
      </c>
      <c r="CH39" s="50">
        <v>0</v>
      </c>
      <c r="CI39" s="50">
        <v>307.49999999999818</v>
      </c>
      <c r="CJ39" s="468"/>
      <c r="CK39" s="50">
        <v>0</v>
      </c>
      <c r="CL39" s="50">
        <v>0</v>
      </c>
      <c r="CM39" s="50">
        <v>0</v>
      </c>
      <c r="CN39" s="50">
        <v>235</v>
      </c>
      <c r="CO39" s="468"/>
      <c r="CP39" s="544">
        <v>0</v>
      </c>
      <c r="CQ39" s="544">
        <v>0</v>
      </c>
      <c r="CR39" s="544">
        <v>0</v>
      </c>
      <c r="CS39" s="50">
        <v>333.60000000000036</v>
      </c>
      <c r="CT39" s="468"/>
      <c r="CU39" s="50">
        <v>0</v>
      </c>
      <c r="CV39" s="50">
        <v>0</v>
      </c>
      <c r="CW39" s="50">
        <v>0</v>
      </c>
      <c r="CX39" s="50">
        <v>668.09999999999854</v>
      </c>
      <c r="CY39" s="468"/>
      <c r="CZ39" s="50">
        <v>0</v>
      </c>
      <c r="DA39" s="50">
        <v>0</v>
      </c>
      <c r="DB39" s="50">
        <v>0</v>
      </c>
      <c r="DC39" s="50">
        <v>29.4</v>
      </c>
      <c r="DD39" s="468"/>
      <c r="DE39" s="544">
        <v>0</v>
      </c>
      <c r="DF39" s="544">
        <v>0</v>
      </c>
      <c r="DG39" s="544">
        <v>0</v>
      </c>
      <c r="DH39" s="583">
        <v>2397.4000000000015</v>
      </c>
      <c r="DI39" s="468"/>
      <c r="DJ39" s="50"/>
      <c r="DK39" s="50"/>
      <c r="DL39" s="50"/>
      <c r="DM39" s="50"/>
      <c r="DN39" s="468"/>
      <c r="DO39" s="50"/>
      <c r="DP39" s="50"/>
      <c r="DQ39" s="50"/>
      <c r="DR39" s="50"/>
      <c r="DS39" s="468"/>
      <c r="DT39" s="50"/>
      <c r="DU39" s="50"/>
      <c r="DV39" s="50"/>
      <c r="DW39" s="50"/>
      <c r="DX39" s="468"/>
      <c r="DY39" s="50"/>
      <c r="DZ39" s="50"/>
      <c r="EA39" s="50"/>
      <c r="EB39" s="50"/>
      <c r="EC39" s="468"/>
      <c r="ED39" s="50"/>
      <c r="EE39" s="50"/>
      <c r="EF39" s="50"/>
      <c r="EG39" s="50"/>
      <c r="EH39" s="468"/>
      <c r="EI39" s="50"/>
      <c r="EJ39" s="50"/>
      <c r="EK39" s="50"/>
      <c r="EL39" s="50"/>
      <c r="EM39" s="468"/>
      <c r="EN39" s="50"/>
      <c r="EO39" s="50"/>
      <c r="EP39" s="50"/>
      <c r="EQ39" s="50"/>
      <c r="ER39" s="468"/>
      <c r="ES39" s="50"/>
      <c r="ET39" s="50"/>
      <c r="EU39" s="50"/>
      <c r="EV39" s="50"/>
      <c r="EW39" s="468"/>
      <c r="EX39" s="50"/>
      <c r="EY39" s="50"/>
      <c r="EZ39" s="50"/>
      <c r="FA39" s="50"/>
      <c r="FB39" s="468"/>
      <c r="FC39" s="50"/>
      <c r="FD39" s="50"/>
      <c r="FE39" s="50"/>
      <c r="FF39" s="50"/>
      <c r="FG39" s="468"/>
      <c r="FH39" s="50"/>
      <c r="FI39" s="50"/>
      <c r="FJ39" s="50"/>
      <c r="FK39" s="50"/>
      <c r="FL39" s="468"/>
      <c r="FM39" s="50"/>
      <c r="FN39" s="50"/>
      <c r="FO39" s="50"/>
      <c r="FP39" s="50"/>
      <c r="FQ39" s="468"/>
      <c r="FR39" s="50"/>
      <c r="FS39" s="50"/>
      <c r="FT39" s="50"/>
      <c r="FU39" s="50"/>
      <c r="FV39" s="468"/>
      <c r="FW39" s="50"/>
      <c r="FX39" s="50"/>
      <c r="FY39" s="50"/>
      <c r="FZ39" s="50"/>
      <c r="GA39" s="468"/>
      <c r="GB39" s="50"/>
      <c r="GC39" s="50"/>
      <c r="GD39" s="50"/>
      <c r="GE39" s="50"/>
      <c r="GF39" s="468"/>
      <c r="GG39" s="50"/>
      <c r="GH39" s="50"/>
      <c r="GI39" s="50"/>
      <c r="GJ39" s="50"/>
      <c r="GK39" s="468"/>
      <c r="GL39" s="50"/>
      <c r="GM39" s="50"/>
      <c r="GN39" s="50"/>
      <c r="GO39" s="50"/>
      <c r="GP39" s="468"/>
      <c r="GU39" s="18"/>
      <c r="GV39" s="9"/>
      <c r="HD39" s="18"/>
      <c r="HE39" s="9"/>
      <c r="HM39" s="18"/>
      <c r="HN39" s="9"/>
      <c r="HV39"/>
      <c r="HW39" s="9"/>
      <c r="IE39"/>
      <c r="IF39" s="9"/>
      <c r="IN39"/>
      <c r="IO39" s="9"/>
      <c r="IW39"/>
      <c r="IX39" s="9"/>
      <c r="JF39"/>
      <c r="JG39" s="9"/>
      <c r="JO39"/>
      <c r="JP39" s="9"/>
      <c r="JX39"/>
      <c r="JY39" s="9"/>
      <c r="KG39"/>
      <c r="KH39" s="9"/>
      <c r="KP39"/>
      <c r="KQ39" s="9"/>
      <c r="KY39"/>
      <c r="KZ39" s="9"/>
      <c r="LZ39"/>
      <c r="MA39" s="9"/>
      <c r="MI39"/>
      <c r="MJ39" s="9"/>
      <c r="MR39"/>
      <c r="MS39" s="9"/>
      <c r="NA39"/>
      <c r="NB39" s="9"/>
      <c r="NJ39"/>
      <c r="NK39" s="9"/>
      <c r="NS39"/>
      <c r="NT39" s="9"/>
      <c r="NU39"/>
      <c r="NV39" s="9"/>
      <c r="NW39"/>
      <c r="NX39" s="9"/>
      <c r="NY39"/>
      <c r="NZ39" s="37"/>
      <c r="OA39"/>
    </row>
    <row r="40" spans="1:391" ht="18">
      <c r="A40" s="84" t="s">
        <v>2007</v>
      </c>
      <c r="B40" s="46">
        <f>SUM(D40:AAJ40)</f>
        <v>34043.449999999975</v>
      </c>
      <c r="C40" s="42"/>
      <c r="D40" s="50">
        <v>0</v>
      </c>
      <c r="E40" s="50">
        <v>0</v>
      </c>
      <c r="F40" s="50">
        <v>0</v>
      </c>
      <c r="G40" s="50">
        <f>'Punten per wedstrijd'!E143</f>
        <v>915.30000000000007</v>
      </c>
      <c r="H40" s="468"/>
      <c r="I40" s="50">
        <v>0</v>
      </c>
      <c r="J40" s="50">
        <v>0</v>
      </c>
      <c r="K40" s="50">
        <v>0</v>
      </c>
      <c r="L40" s="50">
        <f>'Punten per wedstrijd'!E39</f>
        <v>551.60000000000014</v>
      </c>
      <c r="M40" s="468"/>
      <c r="N40" s="50">
        <v>0</v>
      </c>
      <c r="O40" s="50">
        <v>447</v>
      </c>
      <c r="P40" s="50">
        <v>323.54999999999995</v>
      </c>
      <c r="Q40" s="50">
        <f>'Punten per wedstrijd'!F143</f>
        <v>476.30000000000018</v>
      </c>
      <c r="R40" s="468"/>
      <c r="S40" s="456">
        <v>0</v>
      </c>
      <c r="T40" s="50">
        <v>122.5</v>
      </c>
      <c r="U40" s="505">
        <v>371.85000000000048</v>
      </c>
      <c r="V40" s="50">
        <f>'Punten per wedstrijd'!F39</f>
        <v>9.6000000000003638</v>
      </c>
      <c r="W40" s="468"/>
      <c r="X40" s="50">
        <v>0</v>
      </c>
      <c r="Y40" s="50">
        <v>159.40000000000009</v>
      </c>
      <c r="Z40" s="50">
        <v>276.97500000000048</v>
      </c>
      <c r="AA40" s="50">
        <v>60.000000000000455</v>
      </c>
      <c r="AB40" s="468"/>
      <c r="AC40" s="50">
        <v>0</v>
      </c>
      <c r="AD40" s="50">
        <v>266.75</v>
      </c>
      <c r="AE40" s="50">
        <v>278.81250000000034</v>
      </c>
      <c r="AF40" s="50">
        <v>494.89999999999964</v>
      </c>
      <c r="AG40" s="468"/>
      <c r="AH40" s="50">
        <v>0</v>
      </c>
      <c r="AI40" s="50">
        <v>384.54999999999995</v>
      </c>
      <c r="AJ40" s="50">
        <v>406.79999999999973</v>
      </c>
      <c r="AK40" s="50">
        <v>601.70000000000027</v>
      </c>
      <c r="AL40" s="468"/>
      <c r="AM40" s="456">
        <v>0</v>
      </c>
      <c r="AN40" s="456">
        <v>80.150000000000091</v>
      </c>
      <c r="AO40" s="456">
        <v>484.76250000000027</v>
      </c>
      <c r="AP40" s="50">
        <v>321.30000000000018</v>
      </c>
      <c r="AQ40" s="468"/>
      <c r="AR40" s="50">
        <v>0</v>
      </c>
      <c r="AS40" s="50">
        <v>84</v>
      </c>
      <c r="AT40" s="50">
        <v>374.10000000000014</v>
      </c>
      <c r="AU40" s="50">
        <v>16.5</v>
      </c>
      <c r="AV40" s="468"/>
      <c r="AW40" s="50">
        <v>0</v>
      </c>
      <c r="AX40" s="50">
        <v>172.74999999999955</v>
      </c>
      <c r="AY40" s="50">
        <v>40.950000000000955</v>
      </c>
      <c r="AZ40" s="50">
        <v>430.19999999999982</v>
      </c>
      <c r="BA40" s="468"/>
      <c r="BB40" s="50">
        <v>0</v>
      </c>
      <c r="BC40" s="50">
        <v>217.95000000000005</v>
      </c>
      <c r="BD40" s="50">
        <v>425.25000000000068</v>
      </c>
      <c r="BE40" s="50">
        <v>135.5</v>
      </c>
      <c r="BF40" s="468"/>
      <c r="BG40" s="50">
        <v>0</v>
      </c>
      <c r="BH40" s="50">
        <v>121.5499999999995</v>
      </c>
      <c r="BI40" s="50">
        <v>274.91250000000082</v>
      </c>
      <c r="BJ40" s="50">
        <v>26.400000000000002</v>
      </c>
      <c r="BK40" s="468"/>
      <c r="BL40" s="50">
        <v>0</v>
      </c>
      <c r="BM40" s="50">
        <v>100.49999999999909</v>
      </c>
      <c r="BN40" s="50">
        <v>334.42500000000041</v>
      </c>
      <c r="BO40" s="50">
        <v>112.5</v>
      </c>
      <c r="BP40" s="468"/>
      <c r="BQ40" s="50">
        <v>0</v>
      </c>
      <c r="BR40" s="50">
        <v>152.94999999999936</v>
      </c>
      <c r="BS40" s="50">
        <v>426.07500000000095</v>
      </c>
      <c r="BT40" s="50">
        <v>211.09999999999945</v>
      </c>
      <c r="BU40" s="468"/>
      <c r="BV40" s="50">
        <v>0</v>
      </c>
      <c r="BW40" s="50">
        <v>518.39999999999964</v>
      </c>
      <c r="BX40" s="50">
        <v>215.69999999999891</v>
      </c>
      <c r="BY40" s="50">
        <v>347.80000000000018</v>
      </c>
      <c r="BZ40" s="468"/>
      <c r="CA40" s="50">
        <v>0</v>
      </c>
      <c r="CB40" s="50">
        <v>82.000000000001819</v>
      </c>
      <c r="CC40" s="50">
        <v>438.67499999999973</v>
      </c>
      <c r="CD40" s="50">
        <v>66.000000000000909</v>
      </c>
      <c r="CE40" s="468"/>
      <c r="CF40" s="50">
        <v>0</v>
      </c>
      <c r="CG40" s="50">
        <v>174.49999999999909</v>
      </c>
      <c r="CH40" s="50">
        <v>413.09999999999945</v>
      </c>
      <c r="CI40" s="50">
        <v>174.89999999999964</v>
      </c>
      <c r="CJ40" s="468"/>
      <c r="CK40" s="50">
        <v>0</v>
      </c>
      <c r="CL40" s="50">
        <v>187.74999999999909</v>
      </c>
      <c r="CM40" s="50">
        <v>388.94999999999754</v>
      </c>
      <c r="CN40" s="50">
        <v>142.5</v>
      </c>
      <c r="CO40" s="468"/>
      <c r="CP40" s="544">
        <v>0</v>
      </c>
      <c r="CQ40" s="544">
        <v>241.49999999999909</v>
      </c>
      <c r="CR40" s="544">
        <v>311.51249999999891</v>
      </c>
      <c r="CS40" s="50">
        <v>206.09999999999945</v>
      </c>
      <c r="CT40" s="468"/>
      <c r="CU40" s="50">
        <v>0</v>
      </c>
      <c r="CV40" s="50">
        <v>127.94999999999936</v>
      </c>
      <c r="CW40" s="50">
        <v>83.924999999999727</v>
      </c>
      <c r="CX40" s="50">
        <v>187.69999999999891</v>
      </c>
      <c r="CY40" s="468"/>
      <c r="CZ40" s="50">
        <v>0</v>
      </c>
      <c r="DA40" s="50">
        <v>78.250000000001819</v>
      </c>
      <c r="DB40" s="50">
        <v>92.249999999998636</v>
      </c>
      <c r="DC40" s="50">
        <v>31.5</v>
      </c>
      <c r="DD40" s="468"/>
      <c r="DE40" s="544">
        <v>0</v>
      </c>
      <c r="DF40" s="544">
        <v>887.80000000000064</v>
      </c>
      <c r="DG40" s="544">
        <v>967.2000000000005</v>
      </c>
      <c r="DH40" s="583">
        <v>1546.8999999999969</v>
      </c>
      <c r="DI40" s="468"/>
      <c r="DJ40" s="50">
        <v>0</v>
      </c>
      <c r="DK40" s="50">
        <v>0</v>
      </c>
      <c r="DL40" s="50">
        <v>124.80000000000246</v>
      </c>
      <c r="DM40" s="50">
        <v>218.89999999999964</v>
      </c>
      <c r="DN40" s="468"/>
      <c r="DO40" s="50">
        <v>0</v>
      </c>
      <c r="DP40" s="50">
        <v>0</v>
      </c>
      <c r="DQ40" s="50">
        <v>289.65000000000327</v>
      </c>
      <c r="DR40" s="50">
        <v>42.799999999997453</v>
      </c>
      <c r="DS40" s="468"/>
      <c r="DT40" s="50">
        <v>0</v>
      </c>
      <c r="DU40" s="50">
        <v>0</v>
      </c>
      <c r="DV40" s="50">
        <v>2472.0000000000559</v>
      </c>
      <c r="DW40" s="50">
        <v>2904.2999999999683</v>
      </c>
      <c r="DX40" s="468"/>
      <c r="DY40" s="50">
        <v>0</v>
      </c>
      <c r="DZ40" s="50">
        <v>0</v>
      </c>
      <c r="EA40" s="50">
        <v>0</v>
      </c>
      <c r="EB40" s="50">
        <v>0</v>
      </c>
      <c r="EC40" s="468"/>
      <c r="ED40" s="50">
        <v>0</v>
      </c>
      <c r="EE40" s="50">
        <v>0</v>
      </c>
      <c r="EF40" s="50">
        <v>194.92499999999973</v>
      </c>
      <c r="EG40" s="50">
        <v>101.99999999999636</v>
      </c>
      <c r="EH40" s="468"/>
      <c r="EI40" s="50">
        <v>0</v>
      </c>
      <c r="EJ40" s="50">
        <v>0</v>
      </c>
      <c r="EK40" s="50">
        <v>408.45000000000027</v>
      </c>
      <c r="EL40" s="50">
        <v>334.69999999999709</v>
      </c>
      <c r="EM40" s="468"/>
      <c r="EN40" s="50">
        <v>0</v>
      </c>
      <c r="EO40" s="50">
        <v>0</v>
      </c>
      <c r="EP40" s="50">
        <v>183.52500000000327</v>
      </c>
      <c r="EQ40" s="50">
        <v>0</v>
      </c>
      <c r="ER40" s="468"/>
      <c r="ES40" s="50">
        <v>0</v>
      </c>
      <c r="ET40" s="50">
        <v>0</v>
      </c>
      <c r="EU40" s="50">
        <v>0</v>
      </c>
      <c r="EV40" s="50">
        <v>417.399999999996</v>
      </c>
      <c r="EW40" s="468"/>
      <c r="EX40" s="50">
        <v>0</v>
      </c>
      <c r="EY40" s="50">
        <v>0</v>
      </c>
      <c r="EZ40" s="50">
        <v>1816.1249999999673</v>
      </c>
      <c r="FA40" s="50">
        <v>834.3</v>
      </c>
      <c r="FB40" s="468"/>
      <c r="FC40" s="50">
        <v>0</v>
      </c>
      <c r="FD40" s="50">
        <v>0</v>
      </c>
      <c r="FE40" s="50">
        <v>219.37500000000273</v>
      </c>
      <c r="FF40" s="50">
        <v>252.69999999999345</v>
      </c>
      <c r="FG40" s="468"/>
      <c r="FH40" s="50">
        <v>0</v>
      </c>
      <c r="FI40" s="50">
        <v>0</v>
      </c>
      <c r="FJ40" s="50">
        <v>0</v>
      </c>
      <c r="FK40" s="50">
        <v>335.84999999999491</v>
      </c>
      <c r="FL40" s="468"/>
      <c r="FM40" s="50">
        <v>0</v>
      </c>
      <c r="FN40" s="50">
        <v>0</v>
      </c>
      <c r="FO40" s="50">
        <v>0</v>
      </c>
      <c r="FP40" s="50">
        <v>431.59999999999854</v>
      </c>
      <c r="FQ40" s="468"/>
      <c r="FR40" s="50">
        <v>0</v>
      </c>
      <c r="FS40" s="50">
        <v>0</v>
      </c>
      <c r="FT40" s="50">
        <v>0</v>
      </c>
      <c r="FU40" s="50">
        <v>0</v>
      </c>
      <c r="FV40" s="468"/>
      <c r="FW40" s="50">
        <v>0</v>
      </c>
      <c r="FX40" s="50">
        <v>0</v>
      </c>
      <c r="FY40" s="50">
        <v>413.36250000000109</v>
      </c>
      <c r="FZ40" s="50">
        <v>245.30000000000291</v>
      </c>
      <c r="GA40" s="468"/>
      <c r="GB40" s="50">
        <v>0</v>
      </c>
      <c r="GC40" s="50">
        <v>0</v>
      </c>
      <c r="GD40" s="50">
        <v>0</v>
      </c>
      <c r="GE40" s="50">
        <v>0</v>
      </c>
      <c r="GF40" s="468"/>
      <c r="GG40" s="50">
        <v>0</v>
      </c>
      <c r="GH40" s="50">
        <v>0</v>
      </c>
      <c r="GI40" s="50">
        <v>969</v>
      </c>
      <c r="GJ40" s="50">
        <v>551.90000000000873</v>
      </c>
      <c r="GK40" s="468"/>
      <c r="GL40" s="50">
        <v>0</v>
      </c>
      <c r="GM40" s="50">
        <v>0</v>
      </c>
      <c r="GN40" s="50">
        <v>376.31250000000273</v>
      </c>
      <c r="GO40" s="50">
        <v>232.49999999999272</v>
      </c>
      <c r="GP40" s="468"/>
      <c r="GV40" s="9"/>
      <c r="HE40" s="9"/>
      <c r="HN40" s="9"/>
      <c r="HW40" s="9"/>
      <c r="IF40" s="9"/>
      <c r="IO40" s="9"/>
      <c r="IX40" s="9"/>
      <c r="JG40" s="9"/>
      <c r="JP40" s="9"/>
      <c r="JY40" s="9"/>
      <c r="KH40" s="9"/>
      <c r="KQ40" s="9"/>
      <c r="KZ40" s="9"/>
      <c r="MA40" s="9"/>
      <c r="MJ40" s="9"/>
      <c r="MS40" s="9"/>
      <c r="NB40" s="9"/>
      <c r="NK40" s="9"/>
      <c r="NT40" s="9"/>
      <c r="NU40">
        <v>0</v>
      </c>
      <c r="NV40" s="9"/>
      <c r="NW40">
        <v>0</v>
      </c>
      <c r="NX40" s="9"/>
      <c r="NY40">
        <v>1067.3999999999992</v>
      </c>
      <c r="NZ40" s="9"/>
      <c r="OA40">
        <v>0</v>
      </c>
    </row>
    <row r="41" spans="1:391" ht="18">
      <c r="A41" s="41" t="s">
        <v>17</v>
      </c>
      <c r="B41" s="46">
        <f>SUM(D41:AAJ41)</f>
        <v>55747.725000000239</v>
      </c>
      <c r="C41" s="42"/>
      <c r="D41" s="50">
        <v>130.32499999999999</v>
      </c>
      <c r="E41" s="50">
        <v>0</v>
      </c>
      <c r="F41" s="50">
        <v>0</v>
      </c>
      <c r="G41" s="50">
        <f>'Punten per wedstrijd'!E144</f>
        <v>352.2</v>
      </c>
      <c r="H41" s="468"/>
      <c r="I41" s="50">
        <v>69.450000000000017</v>
      </c>
      <c r="J41" s="50">
        <v>0</v>
      </c>
      <c r="K41" s="50">
        <v>0</v>
      </c>
      <c r="L41" s="50">
        <f>'Punten per wedstrijd'!E40</f>
        <v>319.89999999999998</v>
      </c>
      <c r="M41" s="468"/>
      <c r="N41" s="50">
        <v>108.12499999999994</v>
      </c>
      <c r="O41" s="50">
        <v>397.94999999999993</v>
      </c>
      <c r="P41" s="50">
        <v>369.15000000000055</v>
      </c>
      <c r="Q41" s="50">
        <f>'Punten per wedstrijd'!F144</f>
        <v>549.60000000000014</v>
      </c>
      <c r="R41" s="468"/>
      <c r="S41" s="456">
        <v>13.325000000000045</v>
      </c>
      <c r="T41" s="50">
        <v>168.14999999999998</v>
      </c>
      <c r="U41" s="505">
        <v>129.37500000000051</v>
      </c>
      <c r="V41" s="50">
        <f>'Punten per wedstrijd'!F40</f>
        <v>231.80000000000018</v>
      </c>
      <c r="W41" s="468"/>
      <c r="X41" s="50">
        <v>127.04999999999995</v>
      </c>
      <c r="Y41" s="50">
        <v>408.99999999999972</v>
      </c>
      <c r="Z41" s="50">
        <v>224.25</v>
      </c>
      <c r="AA41" s="50">
        <v>224.40000000000009</v>
      </c>
      <c r="AB41" s="468"/>
      <c r="AC41" s="50">
        <v>181.52499999999998</v>
      </c>
      <c r="AD41" s="50">
        <v>359.75</v>
      </c>
      <c r="AE41" s="50">
        <v>762.82499999999959</v>
      </c>
      <c r="AF41" s="50">
        <v>715.29999999999973</v>
      </c>
      <c r="AG41" s="468"/>
      <c r="AH41" s="50">
        <v>111.07499999999982</v>
      </c>
      <c r="AI41" s="50">
        <v>520.99999999999955</v>
      </c>
      <c r="AJ41" s="50">
        <v>809.3999999999985</v>
      </c>
      <c r="AK41" s="50">
        <v>681.80000000000018</v>
      </c>
      <c r="AL41" s="468"/>
      <c r="AM41" s="456">
        <v>112.77499999999998</v>
      </c>
      <c r="AN41" s="456">
        <v>233.5</v>
      </c>
      <c r="AO41" s="456">
        <v>192.5249999999985</v>
      </c>
      <c r="AP41" s="50">
        <v>608.5</v>
      </c>
      <c r="AQ41" s="468"/>
      <c r="AR41" s="50">
        <v>0</v>
      </c>
      <c r="AS41" s="50">
        <v>152.55000000000018</v>
      </c>
      <c r="AT41" s="50">
        <v>268.27499999999782</v>
      </c>
      <c r="AU41" s="50">
        <v>290.49999999999994</v>
      </c>
      <c r="AV41" s="468"/>
      <c r="AW41" s="50">
        <v>0</v>
      </c>
      <c r="AX41" s="50">
        <v>263.45000000000027</v>
      </c>
      <c r="AY41" s="50">
        <v>303.82499999999891</v>
      </c>
      <c r="AZ41" s="50">
        <v>983.09999999999945</v>
      </c>
      <c r="BA41" s="468"/>
      <c r="BB41" s="50">
        <v>0</v>
      </c>
      <c r="BC41" s="50">
        <v>124.40000000000055</v>
      </c>
      <c r="BD41" s="50">
        <v>116.99999999999795</v>
      </c>
      <c r="BE41" s="50">
        <v>499.2</v>
      </c>
      <c r="BF41" s="468"/>
      <c r="BG41" s="50">
        <v>27.724999999999909</v>
      </c>
      <c r="BH41" s="50">
        <v>146.35000000000082</v>
      </c>
      <c r="BI41" s="50">
        <v>79.124999999997272</v>
      </c>
      <c r="BJ41" s="50">
        <v>216</v>
      </c>
      <c r="BK41" s="468"/>
      <c r="BL41" s="50">
        <v>0</v>
      </c>
      <c r="BM41" s="50">
        <v>102.25000000000045</v>
      </c>
      <c r="BN41" s="50">
        <v>143.54999999999905</v>
      </c>
      <c r="BO41" s="50">
        <v>124.1</v>
      </c>
      <c r="BP41" s="468"/>
      <c r="BQ41" s="50">
        <v>95.999999999999545</v>
      </c>
      <c r="BR41" s="50">
        <v>186.35000000000082</v>
      </c>
      <c r="BS41" s="50">
        <v>132.74999999999932</v>
      </c>
      <c r="BT41" s="50">
        <v>488.5</v>
      </c>
      <c r="BU41" s="468"/>
      <c r="BV41" s="50">
        <v>0</v>
      </c>
      <c r="BW41" s="50">
        <v>401.50000000000136</v>
      </c>
      <c r="BX41" s="50">
        <v>796.04999999999973</v>
      </c>
      <c r="BY41" s="50">
        <v>450.90000000000055</v>
      </c>
      <c r="BZ41" s="468"/>
      <c r="CA41" s="50">
        <v>0</v>
      </c>
      <c r="CB41" s="50">
        <v>246</v>
      </c>
      <c r="CC41" s="50">
        <v>97.500000000000682</v>
      </c>
      <c r="CD41" s="50">
        <v>333.29999999999927</v>
      </c>
      <c r="CE41" s="468"/>
      <c r="CF41" s="50">
        <v>0</v>
      </c>
      <c r="CG41" s="50">
        <v>216.35000000000127</v>
      </c>
      <c r="CH41" s="50">
        <v>107.99999999999932</v>
      </c>
      <c r="CI41" s="50">
        <v>473.5</v>
      </c>
      <c r="CJ41" s="468"/>
      <c r="CK41" s="50">
        <v>27.950000000000273</v>
      </c>
      <c r="CL41" s="50">
        <v>238.80000000000291</v>
      </c>
      <c r="CM41" s="50">
        <v>249.22500000000082</v>
      </c>
      <c r="CN41" s="50">
        <v>384.90000000000003</v>
      </c>
      <c r="CO41" s="468"/>
      <c r="CP41" s="544">
        <v>135.84999999999991</v>
      </c>
      <c r="CQ41" s="544">
        <v>285.30000000000109</v>
      </c>
      <c r="CR41" s="544">
        <v>478.19999999999891</v>
      </c>
      <c r="CS41" s="50">
        <v>431.89999999999782</v>
      </c>
      <c r="CT41" s="468"/>
      <c r="CU41" s="50">
        <v>0</v>
      </c>
      <c r="CV41" s="50">
        <v>158.25</v>
      </c>
      <c r="CW41" s="50">
        <v>224.62499999999727</v>
      </c>
      <c r="CX41" s="50">
        <v>646</v>
      </c>
      <c r="CY41" s="468"/>
      <c r="CZ41" s="50">
        <v>0</v>
      </c>
      <c r="DA41" s="50">
        <v>66.500000000003638</v>
      </c>
      <c r="DB41" s="50">
        <v>0</v>
      </c>
      <c r="DC41" s="50">
        <v>302.7</v>
      </c>
      <c r="DD41" s="468"/>
      <c r="DE41" s="544">
        <v>109.72499999999945</v>
      </c>
      <c r="DF41" s="544">
        <v>1329.125</v>
      </c>
      <c r="DG41" s="544">
        <v>1219.5000000000002</v>
      </c>
      <c r="DH41" s="583">
        <v>2482.3000000000011</v>
      </c>
      <c r="DI41" s="468"/>
      <c r="DJ41" s="50">
        <v>147.49999999999955</v>
      </c>
      <c r="DK41" s="50">
        <v>518.55000000000018</v>
      </c>
      <c r="DL41" s="50">
        <v>290.10000000000082</v>
      </c>
      <c r="DM41" s="50">
        <v>790.59999999999854</v>
      </c>
      <c r="DN41" s="468"/>
      <c r="DO41" s="50">
        <v>163.09999999999945</v>
      </c>
      <c r="DP41" s="50">
        <v>0</v>
      </c>
      <c r="DQ41" s="50">
        <v>273.37500000000136</v>
      </c>
      <c r="DR41" s="50">
        <v>1180.5000000000018</v>
      </c>
      <c r="DS41" s="468"/>
      <c r="DT41" s="50">
        <v>769.925000000002</v>
      </c>
      <c r="DU41" s="50">
        <v>2020.9499999999989</v>
      </c>
      <c r="DV41" s="50">
        <v>2482.8000000000243</v>
      </c>
      <c r="DW41" s="50">
        <v>4962.6000000000167</v>
      </c>
      <c r="DX41" s="468"/>
      <c r="DY41" s="50">
        <v>5.250000000001819</v>
      </c>
      <c r="DZ41" s="50">
        <v>0</v>
      </c>
      <c r="EA41" s="50">
        <v>0</v>
      </c>
      <c r="EB41" s="50">
        <v>0</v>
      </c>
      <c r="EC41" s="468"/>
      <c r="ED41" s="50">
        <v>37.375000000001819</v>
      </c>
      <c r="EE41" s="50">
        <v>0</v>
      </c>
      <c r="EF41" s="50">
        <v>218.85000000000491</v>
      </c>
      <c r="EG41" s="50">
        <v>342.80000000000291</v>
      </c>
      <c r="EH41" s="468"/>
      <c r="EI41" s="50">
        <v>85.800000000001091</v>
      </c>
      <c r="EJ41" s="50">
        <v>233.50000000000045</v>
      </c>
      <c r="EK41" s="50">
        <v>278.10000000000218</v>
      </c>
      <c r="EL41" s="50">
        <v>299.80000000000291</v>
      </c>
      <c r="EM41" s="468"/>
      <c r="EN41" s="50">
        <v>75.675000000001091</v>
      </c>
      <c r="EO41" s="50">
        <v>94.499999999999091</v>
      </c>
      <c r="EP41" s="50">
        <v>392.32500000000164</v>
      </c>
      <c r="EQ41" s="50">
        <v>0</v>
      </c>
      <c r="ER41" s="468"/>
      <c r="ES41" s="50">
        <v>20.625</v>
      </c>
      <c r="ET41" s="50">
        <v>0</v>
      </c>
      <c r="EU41" s="50">
        <v>0</v>
      </c>
      <c r="EV41" s="50">
        <v>185.50000000000364</v>
      </c>
      <c r="EW41" s="468"/>
      <c r="EX41" s="50">
        <v>810.79999999999745</v>
      </c>
      <c r="EY41" s="50">
        <v>1433.7999999999483</v>
      </c>
      <c r="EZ41" s="50">
        <v>2312.0250000001997</v>
      </c>
      <c r="FA41" s="50">
        <v>2882</v>
      </c>
      <c r="FB41" s="468"/>
      <c r="FC41" s="50">
        <v>15.224999999998545</v>
      </c>
      <c r="FD41" s="50">
        <v>6.2999999999997272</v>
      </c>
      <c r="FE41" s="50">
        <v>134.77500000000327</v>
      </c>
      <c r="FF41" s="50">
        <v>156</v>
      </c>
      <c r="FG41" s="468"/>
      <c r="FH41" s="50">
        <v>78.299999999999272</v>
      </c>
      <c r="FI41" s="50">
        <v>0</v>
      </c>
      <c r="FJ41" s="50">
        <v>0</v>
      </c>
      <c r="FK41" s="50">
        <v>282.79999999999927</v>
      </c>
      <c r="FL41" s="468"/>
      <c r="FM41" s="50">
        <v>30.099999999998545</v>
      </c>
      <c r="FN41" s="50">
        <v>0</v>
      </c>
      <c r="FO41" s="50">
        <v>0</v>
      </c>
      <c r="FP41" s="50">
        <v>439.69999999999709</v>
      </c>
      <c r="FQ41" s="468"/>
      <c r="FR41" s="50">
        <v>8.8500000000001364</v>
      </c>
      <c r="FS41" s="50">
        <v>0</v>
      </c>
      <c r="FT41" s="50">
        <v>0</v>
      </c>
      <c r="FU41" s="50">
        <v>0</v>
      </c>
      <c r="FV41" s="468"/>
      <c r="FW41" s="50">
        <v>111.07499999999891</v>
      </c>
      <c r="FX41" s="50">
        <v>179.25000000000091</v>
      </c>
      <c r="FY41" s="50">
        <v>401.47500000000764</v>
      </c>
      <c r="FZ41" s="50">
        <v>517.39999999999418</v>
      </c>
      <c r="GA41" s="468"/>
      <c r="GB41" s="50">
        <v>130.97499999999945</v>
      </c>
      <c r="GC41" s="50">
        <v>0</v>
      </c>
      <c r="GD41" s="50">
        <v>0</v>
      </c>
      <c r="GE41" s="50">
        <v>0</v>
      </c>
      <c r="GF41" s="468"/>
      <c r="GG41" s="50">
        <v>124.14999999999782</v>
      </c>
      <c r="GH41" s="50">
        <v>567.90000000000055</v>
      </c>
      <c r="GI41" s="50">
        <v>846.07500000000982</v>
      </c>
      <c r="GJ41" s="50">
        <v>1082.9999999999927</v>
      </c>
      <c r="GK41" s="468"/>
      <c r="GL41" s="50">
        <v>50.999999999998181</v>
      </c>
      <c r="GM41" s="50">
        <v>160.99999999999818</v>
      </c>
      <c r="GN41" s="50">
        <v>236.62500000001364</v>
      </c>
      <c r="GO41" s="50">
        <v>328.00000000000364</v>
      </c>
      <c r="GP41" s="468"/>
      <c r="GU41" s="18"/>
      <c r="GV41" s="9"/>
      <c r="HD41" s="18"/>
      <c r="HE41" s="9"/>
      <c r="HM41" s="18"/>
      <c r="HN41" s="9"/>
      <c r="HW41" s="9"/>
      <c r="IF41" s="9"/>
      <c r="IO41" s="9"/>
      <c r="IX41" s="9"/>
      <c r="JG41" s="9"/>
      <c r="JP41" s="9"/>
      <c r="JY41" s="9"/>
      <c r="KH41" s="9"/>
      <c r="KQ41" s="9"/>
      <c r="KZ41" s="9"/>
      <c r="MA41" s="9"/>
      <c r="MJ41" s="9"/>
      <c r="MS41" s="9"/>
      <c r="NB41" s="9"/>
      <c r="NK41" s="9"/>
      <c r="NT41" s="9"/>
      <c r="NU41">
        <v>0</v>
      </c>
      <c r="NV41" s="9"/>
      <c r="NW41">
        <v>0</v>
      </c>
      <c r="NX41" s="9"/>
      <c r="NY41">
        <v>796.05000000000109</v>
      </c>
      <c r="NZ41" s="9"/>
      <c r="OA41">
        <v>0</v>
      </c>
    </row>
    <row r="42" spans="1:391" ht="18">
      <c r="A42" s="41" t="s">
        <v>757</v>
      </c>
      <c r="B42" s="46">
        <f>SUM(D42:AAJ42)</f>
        <v>50060.737500000199</v>
      </c>
      <c r="C42" s="42"/>
      <c r="D42" s="50">
        <v>111.69999999999999</v>
      </c>
      <c r="E42" s="50">
        <v>0</v>
      </c>
      <c r="F42" s="50">
        <v>0</v>
      </c>
      <c r="G42" s="50">
        <f>'Punten per wedstrijd'!E145</f>
        <v>240.20000000000002</v>
      </c>
      <c r="H42" s="468"/>
      <c r="I42" s="50">
        <v>47.75</v>
      </c>
      <c r="J42" s="50">
        <v>0</v>
      </c>
      <c r="K42" s="50">
        <v>0</v>
      </c>
      <c r="L42" s="50">
        <f>'Punten per wedstrijd'!E41</f>
        <v>85.800000000000068</v>
      </c>
      <c r="M42" s="468"/>
      <c r="N42" s="50">
        <v>83.150000000000034</v>
      </c>
      <c r="O42" s="50">
        <v>259.89999999999998</v>
      </c>
      <c r="P42" s="50">
        <v>503.58749999999998</v>
      </c>
      <c r="Q42" s="50">
        <f>'Punten per wedstrijd'!F145</f>
        <v>520.60000000000082</v>
      </c>
      <c r="R42" s="468"/>
      <c r="S42" s="456">
        <v>35.375000000000057</v>
      </c>
      <c r="T42" s="50">
        <v>146.54999999999995</v>
      </c>
      <c r="U42" s="505">
        <v>261.37499999999983</v>
      </c>
      <c r="V42" s="50">
        <f>'Punten per wedstrijd'!F41</f>
        <v>510.39999999999986</v>
      </c>
      <c r="W42" s="468"/>
      <c r="X42" s="50">
        <v>54.724999999999795</v>
      </c>
      <c r="Y42" s="50">
        <v>377.29999999999995</v>
      </c>
      <c r="Z42" s="50">
        <v>252.37499999999983</v>
      </c>
      <c r="AA42" s="50">
        <v>267.50000000000045</v>
      </c>
      <c r="AB42" s="468"/>
      <c r="AC42" s="50">
        <v>91.299999999999727</v>
      </c>
      <c r="AD42" s="50">
        <v>343.2000000000001</v>
      </c>
      <c r="AE42" s="50">
        <v>505.7249999999994</v>
      </c>
      <c r="AF42" s="50">
        <v>839.00000000000045</v>
      </c>
      <c r="AG42" s="468"/>
      <c r="AH42" s="50">
        <v>196.24999999999957</v>
      </c>
      <c r="AI42" s="50">
        <v>432.10000000000059</v>
      </c>
      <c r="AJ42" s="50">
        <v>706.42499999999973</v>
      </c>
      <c r="AK42" s="50">
        <v>601.59999999999991</v>
      </c>
      <c r="AL42" s="468"/>
      <c r="AM42" s="456">
        <v>70.449999999999818</v>
      </c>
      <c r="AN42" s="456">
        <v>275</v>
      </c>
      <c r="AO42" s="456">
        <v>190.31249999999932</v>
      </c>
      <c r="AP42" s="50">
        <v>673.50000000000091</v>
      </c>
      <c r="AQ42" s="468"/>
      <c r="AR42" s="50">
        <v>70.624999999999545</v>
      </c>
      <c r="AS42" s="50">
        <v>248.75</v>
      </c>
      <c r="AT42" s="50">
        <v>442.875</v>
      </c>
      <c r="AU42" s="50">
        <v>419.1</v>
      </c>
      <c r="AV42" s="468"/>
      <c r="AW42" s="50">
        <v>0</v>
      </c>
      <c r="AX42" s="50">
        <v>157.20000000000027</v>
      </c>
      <c r="AY42" s="50">
        <v>12.825000000000273</v>
      </c>
      <c r="AZ42" s="50">
        <v>796.60000000000218</v>
      </c>
      <c r="BA42" s="468"/>
      <c r="BB42" s="50">
        <v>0</v>
      </c>
      <c r="BC42" s="50">
        <v>208.05000000000018</v>
      </c>
      <c r="BD42" s="50">
        <v>221.39999999999986</v>
      </c>
      <c r="BE42" s="50">
        <v>551.20000000000005</v>
      </c>
      <c r="BF42" s="468"/>
      <c r="BG42" s="50">
        <v>129.74999999999955</v>
      </c>
      <c r="BH42" s="50">
        <v>272.50000000000045</v>
      </c>
      <c r="BI42" s="50">
        <v>157.27500000000055</v>
      </c>
      <c r="BJ42" s="50">
        <v>458.4</v>
      </c>
      <c r="BK42" s="468"/>
      <c r="BL42" s="50">
        <v>0</v>
      </c>
      <c r="BM42" s="50">
        <v>127.60000000000036</v>
      </c>
      <c r="BN42" s="50">
        <v>257.73750000000109</v>
      </c>
      <c r="BO42" s="50">
        <v>516.29999999999995</v>
      </c>
      <c r="BP42" s="468"/>
      <c r="BQ42" s="50">
        <v>56.799999999999727</v>
      </c>
      <c r="BR42" s="50">
        <v>327.20000000000073</v>
      </c>
      <c r="BS42" s="50">
        <v>145.91250000000082</v>
      </c>
      <c r="BT42" s="50">
        <v>665.90000000000146</v>
      </c>
      <c r="BU42" s="468"/>
      <c r="BV42" s="50">
        <v>0</v>
      </c>
      <c r="BW42" s="50">
        <v>365.70000000000027</v>
      </c>
      <c r="BX42" s="50">
        <v>471.15000000000055</v>
      </c>
      <c r="BY42" s="50">
        <v>446.30000000000109</v>
      </c>
      <c r="BZ42" s="468"/>
      <c r="CA42" s="50">
        <v>0</v>
      </c>
      <c r="CB42" s="50">
        <v>223.89999999999964</v>
      </c>
      <c r="CC42" s="50">
        <v>124.79999999999973</v>
      </c>
      <c r="CD42" s="50">
        <v>743.60000000000036</v>
      </c>
      <c r="CE42" s="468"/>
      <c r="CF42" s="50">
        <v>0</v>
      </c>
      <c r="CG42" s="50">
        <v>273.15000000000009</v>
      </c>
      <c r="CH42" s="50">
        <v>251.62500000000136</v>
      </c>
      <c r="CI42" s="50">
        <v>315.39999999999782</v>
      </c>
      <c r="CJ42" s="468"/>
      <c r="CK42" s="50">
        <v>13.499999999999545</v>
      </c>
      <c r="CL42" s="50">
        <v>292.59999999999945</v>
      </c>
      <c r="CM42" s="50">
        <v>136.46249999999986</v>
      </c>
      <c r="CN42" s="50">
        <v>187.8</v>
      </c>
      <c r="CO42" s="468"/>
      <c r="CP42" s="544">
        <v>110.79999999999973</v>
      </c>
      <c r="CQ42" s="544">
        <v>214.949999999998</v>
      </c>
      <c r="CR42" s="544">
        <v>344.10000000000014</v>
      </c>
      <c r="CS42" s="50">
        <v>349.39999999999964</v>
      </c>
      <c r="CT42" s="468"/>
      <c r="CU42" s="50">
        <v>0</v>
      </c>
      <c r="CV42" s="50">
        <v>102.84999999999764</v>
      </c>
      <c r="CW42" s="50">
        <v>50.474999999998772</v>
      </c>
      <c r="CX42" s="50">
        <v>188.40000000000146</v>
      </c>
      <c r="CY42" s="468"/>
      <c r="CZ42" s="50">
        <v>0</v>
      </c>
      <c r="DA42" s="50">
        <v>83.200000000000728</v>
      </c>
      <c r="DB42" s="50">
        <v>26.999999999998636</v>
      </c>
      <c r="DC42" s="50">
        <v>49.7</v>
      </c>
      <c r="DD42" s="468"/>
      <c r="DE42" s="544">
        <v>363.42500000000109</v>
      </c>
      <c r="DF42" s="544">
        <v>1069.6999999999989</v>
      </c>
      <c r="DG42" s="544">
        <v>671.5499999999995</v>
      </c>
      <c r="DH42" s="583">
        <v>1443</v>
      </c>
      <c r="DI42" s="468"/>
      <c r="DJ42" s="50">
        <v>90.149999999999636</v>
      </c>
      <c r="DK42" s="50">
        <v>300.17500000000064</v>
      </c>
      <c r="DL42" s="50">
        <v>336.674999999997</v>
      </c>
      <c r="DM42" s="50">
        <v>591.4</v>
      </c>
      <c r="DN42" s="468"/>
      <c r="DO42" s="50">
        <v>247.29999999999927</v>
      </c>
      <c r="DP42" s="50">
        <v>0</v>
      </c>
      <c r="DQ42" s="50">
        <v>545.17499999999836</v>
      </c>
      <c r="DR42" s="50">
        <v>415</v>
      </c>
      <c r="DS42" s="468"/>
      <c r="DT42" s="50">
        <v>655.77499999999873</v>
      </c>
      <c r="DU42" s="50">
        <v>1883.0250000000005</v>
      </c>
      <c r="DV42" s="50">
        <v>2254.8750000000136</v>
      </c>
      <c r="DW42" s="50">
        <v>4141.9499999999716</v>
      </c>
      <c r="DX42" s="468"/>
      <c r="DY42" s="50">
        <v>77.625000000001819</v>
      </c>
      <c r="DZ42" s="50">
        <v>0</v>
      </c>
      <c r="EA42" s="50">
        <v>0</v>
      </c>
      <c r="EB42" s="50">
        <v>0</v>
      </c>
      <c r="EC42" s="468"/>
      <c r="ED42" s="50">
        <v>56.5</v>
      </c>
      <c r="EE42" s="50">
        <v>0</v>
      </c>
      <c r="EF42" s="50">
        <v>75.375</v>
      </c>
      <c r="EG42" s="50">
        <v>373</v>
      </c>
      <c r="EH42" s="468"/>
      <c r="EI42" s="50">
        <v>46.575000000000728</v>
      </c>
      <c r="EJ42" s="50">
        <v>333.19999999999936</v>
      </c>
      <c r="EK42" s="50">
        <v>60.900000000000546</v>
      </c>
      <c r="EL42" s="50">
        <v>208.89999999999964</v>
      </c>
      <c r="EM42" s="468"/>
      <c r="EN42" s="50">
        <v>92.550000000002001</v>
      </c>
      <c r="EO42" s="50">
        <v>236.14999999999964</v>
      </c>
      <c r="EP42" s="50">
        <v>283.57499999999891</v>
      </c>
      <c r="EQ42" s="50">
        <v>0</v>
      </c>
      <c r="ER42" s="468"/>
      <c r="ES42" s="50">
        <v>81.925000000001091</v>
      </c>
      <c r="ET42" s="50">
        <v>0</v>
      </c>
      <c r="EU42" s="50">
        <v>0</v>
      </c>
      <c r="EV42" s="50">
        <v>407.20000000000437</v>
      </c>
      <c r="EW42" s="468"/>
      <c r="EX42" s="50">
        <v>602.82500000000073</v>
      </c>
      <c r="EY42" s="50">
        <v>1062.2000000000453</v>
      </c>
      <c r="EZ42" s="50">
        <v>1865.3250000001135</v>
      </c>
      <c r="FA42" s="50">
        <v>2165.5</v>
      </c>
      <c r="FB42" s="468"/>
      <c r="FC42" s="50">
        <v>30.625000000000909</v>
      </c>
      <c r="FD42" s="50">
        <v>59.999999999999545</v>
      </c>
      <c r="FE42" s="50">
        <v>247.49999999999727</v>
      </c>
      <c r="FF42" s="50">
        <v>200.20000000000437</v>
      </c>
      <c r="FG42" s="468"/>
      <c r="FH42" s="50">
        <v>99.325000000001637</v>
      </c>
      <c r="FI42" s="50">
        <v>0</v>
      </c>
      <c r="FJ42" s="50">
        <v>0</v>
      </c>
      <c r="FK42" s="50">
        <v>197.70000000000073</v>
      </c>
      <c r="FL42" s="468"/>
      <c r="FM42" s="50">
        <v>52.050000000001091</v>
      </c>
      <c r="FN42" s="50">
        <v>0</v>
      </c>
      <c r="FO42" s="50">
        <v>0</v>
      </c>
      <c r="FP42" s="50">
        <v>451.09999999999854</v>
      </c>
      <c r="FQ42" s="468"/>
      <c r="FR42" s="50">
        <v>108.54999999999973</v>
      </c>
      <c r="FS42" s="50">
        <v>0</v>
      </c>
      <c r="FT42" s="50">
        <v>0</v>
      </c>
      <c r="FU42" s="50">
        <v>0</v>
      </c>
      <c r="FV42" s="468"/>
      <c r="FW42" s="50">
        <v>97.875000000001819</v>
      </c>
      <c r="FX42" s="50">
        <v>102.34999999999945</v>
      </c>
      <c r="FY42" s="50">
        <v>302.62500000000273</v>
      </c>
      <c r="FZ42" s="50">
        <v>419</v>
      </c>
      <c r="GA42" s="468"/>
      <c r="GB42" s="50">
        <v>67.275000000002365</v>
      </c>
      <c r="GC42" s="50">
        <v>0</v>
      </c>
      <c r="GD42" s="50">
        <v>0</v>
      </c>
      <c r="GE42" s="50">
        <v>0</v>
      </c>
      <c r="GF42" s="468"/>
      <c r="GG42" s="50">
        <v>188.57500000000346</v>
      </c>
      <c r="GH42" s="50">
        <v>505.22499999999945</v>
      </c>
      <c r="GI42" s="50">
        <v>1000.0500000000093</v>
      </c>
      <c r="GJ42" s="50">
        <v>805.60000000000946</v>
      </c>
      <c r="GK42" s="468"/>
      <c r="GL42" s="50">
        <v>60.999999999998181</v>
      </c>
      <c r="GM42" s="50">
        <v>102.00000000000546</v>
      </c>
      <c r="GN42" s="50">
        <v>246.37500000000546</v>
      </c>
      <c r="GO42" s="50">
        <v>306</v>
      </c>
      <c r="GP42" s="468"/>
      <c r="GU42" s="18"/>
      <c r="GV42" s="9"/>
      <c r="HD42" s="18"/>
      <c r="HE42" s="9"/>
      <c r="HM42" s="18"/>
      <c r="HN42" s="9"/>
      <c r="HW42" s="9"/>
      <c r="IF42" s="9"/>
      <c r="IO42" s="9"/>
      <c r="IX42" s="9"/>
      <c r="JG42" s="9"/>
      <c r="JP42" s="9"/>
      <c r="JY42" s="9"/>
      <c r="KH42" s="9"/>
      <c r="KQ42" s="9"/>
      <c r="KZ42" s="9"/>
      <c r="MA42" s="9"/>
      <c r="MJ42" s="9"/>
      <c r="MS42" s="9"/>
      <c r="NB42" s="9"/>
      <c r="NK42" s="9"/>
      <c r="NT42" s="9"/>
      <c r="NU42">
        <v>0</v>
      </c>
      <c r="NV42" s="9"/>
      <c r="NW42">
        <v>0</v>
      </c>
      <c r="NX42" s="9"/>
      <c r="NY42">
        <v>1077.2249999999995</v>
      </c>
      <c r="NZ42" s="9"/>
      <c r="OA42">
        <v>0</v>
      </c>
    </row>
    <row r="43" spans="1:391" ht="18">
      <c r="A43" s="40" t="s">
        <v>162</v>
      </c>
      <c r="B43" s="46">
        <f>SUM(D43:AAJ43)</f>
        <v>52204.999999999862</v>
      </c>
      <c r="C43" s="42"/>
      <c r="D43" s="50">
        <v>46.424999999999997</v>
      </c>
      <c r="E43" s="50">
        <v>0</v>
      </c>
      <c r="F43" s="50">
        <v>0</v>
      </c>
      <c r="G43" s="50">
        <f>'Punten per wedstrijd'!E146</f>
        <v>164.2</v>
      </c>
      <c r="H43" s="468"/>
      <c r="I43" s="50">
        <v>5.2499999999999858</v>
      </c>
      <c r="J43" s="50">
        <v>0</v>
      </c>
      <c r="K43" s="50">
        <v>0</v>
      </c>
      <c r="L43" s="50">
        <f>'Punten per wedstrijd'!E42</f>
        <v>293.69999999999993</v>
      </c>
      <c r="M43" s="468"/>
      <c r="N43" s="50">
        <v>65.32499999999996</v>
      </c>
      <c r="O43" s="50">
        <v>199.9</v>
      </c>
      <c r="P43" s="50">
        <v>551.17500000000018</v>
      </c>
      <c r="Q43" s="50">
        <f>'Punten per wedstrijd'!F146</f>
        <v>727.49999999999909</v>
      </c>
      <c r="R43" s="468"/>
      <c r="S43" s="456">
        <v>28.64999999999992</v>
      </c>
      <c r="T43" s="50">
        <v>62</v>
      </c>
      <c r="U43" s="505">
        <v>145.05000000000007</v>
      </c>
      <c r="V43" s="50">
        <f>'Punten per wedstrijd'!F42</f>
        <v>217.5</v>
      </c>
      <c r="W43" s="468"/>
      <c r="X43" s="50">
        <v>40.85000000000025</v>
      </c>
      <c r="Y43" s="50">
        <v>329.69999999999982</v>
      </c>
      <c r="Z43" s="50">
        <v>188.92500000000007</v>
      </c>
      <c r="AA43" s="50">
        <v>330.39999999999964</v>
      </c>
      <c r="AB43" s="468"/>
      <c r="AC43" s="50">
        <v>132.57500000000005</v>
      </c>
      <c r="AD43" s="50">
        <v>298.39999999999986</v>
      </c>
      <c r="AE43" s="50">
        <v>515.85000000000014</v>
      </c>
      <c r="AF43" s="50">
        <v>751</v>
      </c>
      <c r="AG43" s="468"/>
      <c r="AH43" s="50">
        <v>100.55000000000018</v>
      </c>
      <c r="AI43" s="50">
        <v>484.60000000000008</v>
      </c>
      <c r="AJ43" s="50">
        <v>706.42500000000075</v>
      </c>
      <c r="AK43" s="50">
        <v>839.09999999999945</v>
      </c>
      <c r="AL43" s="468"/>
      <c r="AM43" s="456">
        <v>95.250000000000114</v>
      </c>
      <c r="AN43" s="456">
        <v>150.05000000000041</v>
      </c>
      <c r="AO43" s="456">
        <v>324.60000000000014</v>
      </c>
      <c r="AP43" s="50">
        <v>522.49999999999909</v>
      </c>
      <c r="AQ43" s="468"/>
      <c r="AR43" s="50">
        <v>24.725000000000364</v>
      </c>
      <c r="AS43" s="50">
        <v>99.050000000000182</v>
      </c>
      <c r="AT43" s="50">
        <v>355.27499999999986</v>
      </c>
      <c r="AU43" s="50">
        <v>463</v>
      </c>
      <c r="AV43" s="468"/>
      <c r="AW43" s="50">
        <v>0</v>
      </c>
      <c r="AX43" s="50">
        <v>105.10000000000036</v>
      </c>
      <c r="AY43" s="50">
        <v>608.69999999999959</v>
      </c>
      <c r="AZ43" s="50">
        <v>954.19999999999709</v>
      </c>
      <c r="BA43" s="468"/>
      <c r="BB43" s="50">
        <v>0</v>
      </c>
      <c r="BC43" s="50">
        <v>140.05000000000018</v>
      </c>
      <c r="BD43" s="50">
        <v>186.29999999999973</v>
      </c>
      <c r="BE43" s="50">
        <v>476.5</v>
      </c>
      <c r="BF43" s="468"/>
      <c r="BG43" s="50">
        <v>77.025000000000091</v>
      </c>
      <c r="BH43" s="50">
        <v>132.65000000000032</v>
      </c>
      <c r="BI43" s="50">
        <v>196.19999999999891</v>
      </c>
      <c r="BJ43" s="50">
        <v>234.79999999999998</v>
      </c>
      <c r="BK43" s="468"/>
      <c r="BL43" s="50">
        <v>0</v>
      </c>
      <c r="BM43" s="50">
        <v>96</v>
      </c>
      <c r="BN43" s="50">
        <v>122.25</v>
      </c>
      <c r="BO43" s="50">
        <v>240.3</v>
      </c>
      <c r="BP43" s="468"/>
      <c r="BQ43" s="50">
        <v>95.250000000000455</v>
      </c>
      <c r="BR43" s="50">
        <v>186.19999999999936</v>
      </c>
      <c r="BS43" s="50">
        <v>149.85000000000014</v>
      </c>
      <c r="BT43" s="50">
        <v>580.29999999999563</v>
      </c>
      <c r="BU43" s="468"/>
      <c r="BV43" s="50">
        <v>0</v>
      </c>
      <c r="BW43" s="50">
        <v>277.39999999999964</v>
      </c>
      <c r="BX43" s="50">
        <v>485.77500000000123</v>
      </c>
      <c r="BY43" s="50">
        <v>472.99999999999818</v>
      </c>
      <c r="BZ43" s="468"/>
      <c r="CA43" s="50">
        <v>0</v>
      </c>
      <c r="CB43" s="50">
        <v>142.49999999999818</v>
      </c>
      <c r="CC43" s="50">
        <v>156</v>
      </c>
      <c r="CD43" s="50">
        <v>486.29999999999745</v>
      </c>
      <c r="CE43" s="468"/>
      <c r="CF43" s="50">
        <v>0</v>
      </c>
      <c r="CG43" s="50">
        <v>187</v>
      </c>
      <c r="CH43" s="50">
        <v>89.850000000000136</v>
      </c>
      <c r="CI43" s="50">
        <v>396.79999999999745</v>
      </c>
      <c r="CJ43" s="468"/>
      <c r="CK43" s="50">
        <v>38.525000000000091</v>
      </c>
      <c r="CL43" s="50">
        <v>239.35000000000036</v>
      </c>
      <c r="CM43" s="50">
        <v>220.87500000000136</v>
      </c>
      <c r="CN43" s="50">
        <v>549.1</v>
      </c>
      <c r="CO43" s="468"/>
      <c r="CP43" s="544">
        <v>139.20000000000027</v>
      </c>
      <c r="CQ43" s="544">
        <v>184.75000000000045</v>
      </c>
      <c r="CR43" s="544">
        <v>339.97500000000082</v>
      </c>
      <c r="CS43" s="50">
        <v>482.59999999999673</v>
      </c>
      <c r="CT43" s="468"/>
      <c r="CU43" s="50">
        <v>0</v>
      </c>
      <c r="CV43" s="50">
        <v>70.675000000000182</v>
      </c>
      <c r="CW43" s="50">
        <v>362.17500000000109</v>
      </c>
      <c r="CX43" s="50">
        <v>376.79999999999927</v>
      </c>
      <c r="CY43" s="468"/>
      <c r="CZ43" s="50">
        <v>0</v>
      </c>
      <c r="DA43" s="50">
        <v>46.75</v>
      </c>
      <c r="DB43" s="50">
        <v>36.450000000001637</v>
      </c>
      <c r="DC43" s="50">
        <v>141</v>
      </c>
      <c r="DD43" s="468"/>
      <c r="DE43" s="544">
        <v>277.19999999999936</v>
      </c>
      <c r="DF43" s="544">
        <v>1202.5</v>
      </c>
      <c r="DG43" s="544">
        <v>2394.8999999999996</v>
      </c>
      <c r="DH43" s="583">
        <v>1877.0000000000055</v>
      </c>
      <c r="DI43" s="468"/>
      <c r="DJ43" s="50">
        <v>47.974999999999909</v>
      </c>
      <c r="DK43" s="50">
        <v>388.15000000000077</v>
      </c>
      <c r="DL43" s="50">
        <v>214.125</v>
      </c>
      <c r="DM43" s="50">
        <v>791.40000000000146</v>
      </c>
      <c r="DN43" s="468"/>
      <c r="DO43" s="50">
        <v>230.45000000000073</v>
      </c>
      <c r="DP43" s="50">
        <v>0</v>
      </c>
      <c r="DQ43" s="50">
        <v>384.45000000000164</v>
      </c>
      <c r="DR43" s="50">
        <v>391.90000000000146</v>
      </c>
      <c r="DS43" s="468"/>
      <c r="DT43" s="50">
        <v>737.09999999999991</v>
      </c>
      <c r="DU43" s="50">
        <v>1736.7999999999984</v>
      </c>
      <c r="DV43" s="50">
        <v>1669.3500000000254</v>
      </c>
      <c r="DW43" s="50">
        <v>3358.3999999999887</v>
      </c>
      <c r="DX43" s="468"/>
      <c r="DY43" s="50">
        <v>65.449999999999818</v>
      </c>
      <c r="DZ43" s="50">
        <v>0</v>
      </c>
      <c r="EA43" s="50">
        <v>0</v>
      </c>
      <c r="EB43" s="50">
        <v>0</v>
      </c>
      <c r="EC43" s="468"/>
      <c r="ED43" s="50">
        <v>88.724999999999454</v>
      </c>
      <c r="EE43" s="50">
        <v>0</v>
      </c>
      <c r="EF43" s="50">
        <v>108.59999999999945</v>
      </c>
      <c r="EG43" s="50">
        <v>179.99999999998909</v>
      </c>
      <c r="EH43" s="468"/>
      <c r="EI43" s="50">
        <v>35.550000000001091</v>
      </c>
      <c r="EJ43" s="50">
        <v>166.20000000000027</v>
      </c>
      <c r="EK43" s="50">
        <v>203.85000000000082</v>
      </c>
      <c r="EL43" s="50">
        <v>654.59999999999127</v>
      </c>
      <c r="EM43" s="468"/>
      <c r="EN43" s="50">
        <v>153.15000000000055</v>
      </c>
      <c r="EO43" s="50">
        <v>197.70000000000073</v>
      </c>
      <c r="EP43" s="50">
        <v>121.79999999999973</v>
      </c>
      <c r="EQ43" s="50">
        <v>0</v>
      </c>
      <c r="ER43" s="468"/>
      <c r="ES43" s="50">
        <v>52.125000000000909</v>
      </c>
      <c r="ET43" s="50">
        <v>0</v>
      </c>
      <c r="EU43" s="50">
        <v>0</v>
      </c>
      <c r="EV43" s="50">
        <v>259.39999999999418</v>
      </c>
      <c r="EW43" s="468"/>
      <c r="EX43" s="50">
        <v>484.65000000000146</v>
      </c>
      <c r="EY43" s="50">
        <v>1642.3999999999733</v>
      </c>
      <c r="EZ43" s="50">
        <v>2094.899999999946</v>
      </c>
      <c r="FA43" s="50">
        <v>4115.7</v>
      </c>
      <c r="FB43" s="468"/>
      <c r="FC43" s="50">
        <v>36.599999999999454</v>
      </c>
      <c r="FD43" s="50">
        <v>88.750000000000909</v>
      </c>
      <c r="FE43" s="50">
        <v>112.5</v>
      </c>
      <c r="FF43" s="50">
        <v>159.89999999999054</v>
      </c>
      <c r="FG43" s="468"/>
      <c r="FH43" s="50">
        <v>129.55000000000109</v>
      </c>
      <c r="FI43" s="50">
        <v>0</v>
      </c>
      <c r="FJ43" s="50">
        <v>0</v>
      </c>
      <c r="FK43" s="50">
        <v>164.59999999999491</v>
      </c>
      <c r="FL43" s="468"/>
      <c r="FM43" s="50">
        <v>88.574999999999818</v>
      </c>
      <c r="FN43" s="50">
        <v>0</v>
      </c>
      <c r="FO43" s="50">
        <v>0</v>
      </c>
      <c r="FP43" s="50">
        <v>428.99999999999272</v>
      </c>
      <c r="FQ43" s="468"/>
      <c r="FR43" s="50">
        <v>32.249999999999545</v>
      </c>
      <c r="FS43" s="50">
        <v>0</v>
      </c>
      <c r="FT43" s="50">
        <v>0</v>
      </c>
      <c r="FU43" s="50">
        <v>0</v>
      </c>
      <c r="FV43" s="468"/>
      <c r="FW43" s="50">
        <v>123.30000000000018</v>
      </c>
      <c r="FX43" s="50">
        <v>174.65000000000032</v>
      </c>
      <c r="FY43" s="50">
        <v>256.49999999999727</v>
      </c>
      <c r="FZ43" s="50">
        <v>309.49999999999636</v>
      </c>
      <c r="GA43" s="468"/>
      <c r="GB43" s="50">
        <v>86.975000000000364</v>
      </c>
      <c r="GC43" s="50">
        <v>0</v>
      </c>
      <c r="GD43" s="50">
        <v>0</v>
      </c>
      <c r="GE43" s="50">
        <v>0</v>
      </c>
      <c r="GF43" s="468"/>
      <c r="GG43" s="50">
        <v>182.97500000000218</v>
      </c>
      <c r="GH43" s="50">
        <v>590.59999999999945</v>
      </c>
      <c r="GI43" s="50">
        <v>535.19999999999891</v>
      </c>
      <c r="GJ43" s="50">
        <v>945.5</v>
      </c>
      <c r="GK43" s="468"/>
      <c r="GL43" s="50">
        <v>74.375000000001819</v>
      </c>
      <c r="GM43" s="50">
        <v>146.74999999999818</v>
      </c>
      <c r="GN43" s="50">
        <v>244.5</v>
      </c>
      <c r="GO43" s="50">
        <v>279.50000000000364</v>
      </c>
      <c r="GP43" s="468"/>
      <c r="GU43" s="18"/>
      <c r="GV43" s="9"/>
      <c r="HD43" s="18"/>
      <c r="HE43" s="9"/>
      <c r="HM43" s="18"/>
      <c r="HN43" s="9"/>
      <c r="HW43" s="9"/>
      <c r="IF43" s="9"/>
      <c r="IO43" s="9"/>
      <c r="IX43" s="9"/>
      <c r="JG43" s="9"/>
      <c r="JP43" s="9"/>
      <c r="JY43" s="9"/>
      <c r="KH43" s="9"/>
      <c r="KQ43" s="9"/>
      <c r="KZ43" s="9"/>
      <c r="MA43" s="9"/>
      <c r="MJ43" s="9"/>
      <c r="MS43" s="9"/>
      <c r="NB43" s="9"/>
      <c r="NK43" s="9"/>
      <c r="NT43" s="9"/>
      <c r="NU43">
        <v>0</v>
      </c>
      <c r="NV43" s="9"/>
      <c r="NW43">
        <v>0</v>
      </c>
      <c r="NX43" s="9"/>
      <c r="NY43">
        <v>922.42499999999836</v>
      </c>
      <c r="NZ43" s="9"/>
      <c r="OA43">
        <v>0</v>
      </c>
    </row>
    <row r="44" spans="1:391" s="39" customFormat="1" ht="18">
      <c r="A44" s="41" t="s">
        <v>3373</v>
      </c>
      <c r="B44" s="46">
        <f>SUM(D44:AAJ44)</f>
        <v>9314.8000000000211</v>
      </c>
      <c r="C44" s="42"/>
      <c r="D44" s="50">
        <v>0</v>
      </c>
      <c r="E44" s="50">
        <v>0</v>
      </c>
      <c r="F44" s="50">
        <v>0</v>
      </c>
      <c r="G44" s="50">
        <f>'Punten per wedstrijd'!E147</f>
        <v>622.70000000000005</v>
      </c>
      <c r="H44" s="468"/>
      <c r="I44" s="50">
        <v>0</v>
      </c>
      <c r="J44" s="50">
        <v>0</v>
      </c>
      <c r="K44" s="50">
        <v>0</v>
      </c>
      <c r="L44" s="50">
        <f>'Punten per wedstrijd'!E43</f>
        <v>166.89999999999998</v>
      </c>
      <c r="M44" s="468"/>
      <c r="N44" s="50">
        <v>0</v>
      </c>
      <c r="O44" s="50">
        <v>0</v>
      </c>
      <c r="P44" s="50">
        <v>0</v>
      </c>
      <c r="Q44" s="50">
        <f>'Punten per wedstrijd'!F147</f>
        <v>514.09999999999945</v>
      </c>
      <c r="R44" s="468"/>
      <c r="S44" s="456">
        <v>0</v>
      </c>
      <c r="T44" s="50">
        <v>0</v>
      </c>
      <c r="U44" s="505">
        <v>0</v>
      </c>
      <c r="V44" s="50">
        <f>'Punten per wedstrijd'!F43</f>
        <v>461.00000000000023</v>
      </c>
      <c r="W44" s="468"/>
      <c r="X44" s="50">
        <v>0</v>
      </c>
      <c r="Y44" s="50">
        <v>0</v>
      </c>
      <c r="Z44" s="50">
        <v>0</v>
      </c>
      <c r="AA44" s="50">
        <v>236.19999999999936</v>
      </c>
      <c r="AB44" s="468"/>
      <c r="AC44" s="50">
        <v>0</v>
      </c>
      <c r="AD44" s="50">
        <v>0</v>
      </c>
      <c r="AE44" s="50">
        <v>0</v>
      </c>
      <c r="AF44" s="50">
        <v>686.89999999999964</v>
      </c>
      <c r="AG44" s="468"/>
      <c r="AH44" s="50">
        <v>0</v>
      </c>
      <c r="AI44" s="50">
        <v>0</v>
      </c>
      <c r="AJ44" s="50">
        <v>0</v>
      </c>
      <c r="AK44" s="50">
        <v>367.19999999999982</v>
      </c>
      <c r="AL44" s="468"/>
      <c r="AM44" s="456">
        <v>0</v>
      </c>
      <c r="AN44" s="456">
        <v>0</v>
      </c>
      <c r="AO44" s="456">
        <v>0</v>
      </c>
      <c r="AP44" s="50">
        <v>620.64999999999873</v>
      </c>
      <c r="AQ44" s="468"/>
      <c r="AR44" s="50">
        <v>0</v>
      </c>
      <c r="AS44" s="50">
        <v>0</v>
      </c>
      <c r="AT44" s="50">
        <v>0</v>
      </c>
      <c r="AU44" s="50">
        <v>334.8</v>
      </c>
      <c r="AV44" s="468"/>
      <c r="AW44" s="50">
        <v>0</v>
      </c>
      <c r="AX44" s="50">
        <v>0</v>
      </c>
      <c r="AY44" s="50">
        <v>0</v>
      </c>
      <c r="AZ44" s="50">
        <v>376.30000000000109</v>
      </c>
      <c r="BA44" s="468"/>
      <c r="BB44" s="50">
        <v>0</v>
      </c>
      <c r="BC44" s="50">
        <v>0</v>
      </c>
      <c r="BD44" s="50">
        <v>0</v>
      </c>
      <c r="BE44" s="50">
        <v>595.75</v>
      </c>
      <c r="BF44" s="468"/>
      <c r="BG44" s="50">
        <v>0</v>
      </c>
      <c r="BH44" s="50">
        <v>0</v>
      </c>
      <c r="BI44" s="50">
        <v>0</v>
      </c>
      <c r="BJ44" s="50">
        <v>153.69999999999999</v>
      </c>
      <c r="BK44" s="468"/>
      <c r="BL44" s="50">
        <v>0</v>
      </c>
      <c r="BM44" s="50">
        <v>0</v>
      </c>
      <c r="BN44" s="50">
        <v>0</v>
      </c>
      <c r="BO44" s="50">
        <v>255.8</v>
      </c>
      <c r="BP44" s="468"/>
      <c r="BQ44" s="50">
        <v>0</v>
      </c>
      <c r="BR44" s="50">
        <v>0</v>
      </c>
      <c r="BS44" s="50">
        <v>0</v>
      </c>
      <c r="BT44" s="50">
        <v>577.300000000002</v>
      </c>
      <c r="BU44" s="468"/>
      <c r="BV44" s="50">
        <v>0</v>
      </c>
      <c r="BW44" s="50">
        <v>0</v>
      </c>
      <c r="BX44" s="50">
        <v>0</v>
      </c>
      <c r="BY44" s="50">
        <v>505.90000000000236</v>
      </c>
      <c r="BZ44" s="468"/>
      <c r="CA44" s="50">
        <v>0</v>
      </c>
      <c r="CB44" s="50">
        <v>0</v>
      </c>
      <c r="CC44" s="50">
        <v>0</v>
      </c>
      <c r="CD44" s="50">
        <v>538.10000000000309</v>
      </c>
      <c r="CE44" s="468"/>
      <c r="CF44" s="50">
        <v>0</v>
      </c>
      <c r="CG44" s="50">
        <v>0</v>
      </c>
      <c r="CH44" s="50">
        <v>0</v>
      </c>
      <c r="CI44" s="50">
        <v>378.80000000000291</v>
      </c>
      <c r="CJ44" s="468"/>
      <c r="CK44" s="50">
        <v>0</v>
      </c>
      <c r="CL44" s="50">
        <v>0</v>
      </c>
      <c r="CM44" s="50">
        <v>0</v>
      </c>
      <c r="CN44" s="50">
        <v>248.90000000000003</v>
      </c>
      <c r="CO44" s="468"/>
      <c r="CP44" s="544">
        <v>0</v>
      </c>
      <c r="CQ44" s="544">
        <v>0</v>
      </c>
      <c r="CR44" s="544">
        <v>0</v>
      </c>
      <c r="CS44" s="50">
        <v>298.00000000000546</v>
      </c>
      <c r="CT44" s="468"/>
      <c r="CU44" s="50">
        <v>0</v>
      </c>
      <c r="CV44" s="50">
        <v>0</v>
      </c>
      <c r="CW44" s="50">
        <v>0</v>
      </c>
      <c r="CX44" s="50">
        <v>338.50000000000364</v>
      </c>
      <c r="CY44" s="468"/>
      <c r="CZ44" s="50">
        <v>0</v>
      </c>
      <c r="DA44" s="50">
        <v>0</v>
      </c>
      <c r="DB44" s="50">
        <v>0</v>
      </c>
      <c r="DC44" s="50">
        <v>379.2</v>
      </c>
      <c r="DD44" s="468"/>
      <c r="DE44" s="544">
        <v>0</v>
      </c>
      <c r="DF44" s="544">
        <v>0</v>
      </c>
      <c r="DG44" s="544">
        <v>0</v>
      </c>
      <c r="DH44" s="583">
        <v>658.10000000000218</v>
      </c>
      <c r="DI44" s="468"/>
      <c r="DJ44" s="50"/>
      <c r="DK44" s="50"/>
      <c r="DL44" s="50"/>
      <c r="DM44" s="50"/>
      <c r="DN44" s="468"/>
      <c r="DO44" s="50"/>
      <c r="DP44" s="50"/>
      <c r="DQ44" s="50"/>
      <c r="DR44" s="50"/>
      <c r="DS44" s="468"/>
      <c r="DT44" s="50"/>
      <c r="DU44" s="50"/>
      <c r="DV44" s="50"/>
      <c r="DW44" s="50"/>
      <c r="DX44" s="468"/>
      <c r="DY44" s="50"/>
      <c r="DZ44" s="50"/>
      <c r="EA44" s="50"/>
      <c r="EB44" s="50"/>
      <c r="EC44" s="468"/>
      <c r="ED44" s="50"/>
      <c r="EE44" s="50"/>
      <c r="EF44" s="50"/>
      <c r="EG44" s="50"/>
      <c r="EH44" s="468"/>
      <c r="EI44" s="50"/>
      <c r="EJ44" s="50"/>
      <c r="EK44" s="50"/>
      <c r="EL44" s="50"/>
      <c r="EM44" s="468"/>
      <c r="EN44" s="50"/>
      <c r="EO44" s="50"/>
      <c r="EP44" s="50"/>
      <c r="EQ44" s="50"/>
      <c r="ER44" s="468"/>
      <c r="ES44" s="50"/>
      <c r="ET44" s="50"/>
      <c r="EU44" s="50"/>
      <c r="EV44" s="50"/>
      <c r="EW44" s="468"/>
      <c r="EX44" s="50"/>
      <c r="EY44" s="50"/>
      <c r="EZ44" s="50"/>
      <c r="FA44" s="50"/>
      <c r="FB44" s="468"/>
      <c r="FC44" s="50"/>
      <c r="FD44" s="50"/>
      <c r="FE44" s="50"/>
      <c r="FF44" s="50"/>
      <c r="FG44" s="468"/>
      <c r="FH44" s="50"/>
      <c r="FI44" s="50"/>
      <c r="FJ44" s="50"/>
      <c r="FK44" s="50"/>
      <c r="FL44" s="468"/>
      <c r="FM44" s="50"/>
      <c r="FN44" s="50"/>
      <c r="FO44" s="50"/>
      <c r="FP44" s="50"/>
      <c r="FQ44" s="468"/>
      <c r="FR44" s="50"/>
      <c r="FS44" s="50"/>
      <c r="FT44" s="50"/>
      <c r="FU44" s="50"/>
      <c r="FV44" s="468"/>
      <c r="FW44" s="50"/>
      <c r="FX44" s="50"/>
      <c r="FY44" s="50"/>
      <c r="FZ44" s="50"/>
      <c r="GA44" s="468"/>
      <c r="GB44" s="50"/>
      <c r="GC44" s="50"/>
      <c r="GD44" s="50"/>
      <c r="GE44" s="50"/>
      <c r="GF44" s="468"/>
      <c r="GG44" s="50"/>
      <c r="GH44" s="50"/>
      <c r="GI44" s="50"/>
      <c r="GJ44" s="50"/>
      <c r="GK44" s="468"/>
      <c r="GL44" s="50"/>
      <c r="GM44" s="50"/>
      <c r="GN44" s="50"/>
      <c r="GO44" s="50"/>
      <c r="GP44" s="468"/>
      <c r="GU44" s="143"/>
      <c r="GV44" s="462"/>
      <c r="HD44" s="143"/>
      <c r="HE44" s="462"/>
      <c r="HM44" s="143"/>
      <c r="HN44" s="462"/>
      <c r="HW44" s="462"/>
      <c r="IF44" s="462"/>
      <c r="IO44" s="462"/>
      <c r="IX44" s="462"/>
      <c r="JG44" s="462"/>
      <c r="JP44" s="462"/>
      <c r="JY44" s="462"/>
      <c r="KH44" s="462"/>
      <c r="KQ44" s="462"/>
      <c r="KZ44" s="462"/>
      <c r="MA44" s="462"/>
      <c r="MJ44" s="462"/>
      <c r="MS44" s="462"/>
      <c r="NB44" s="462"/>
      <c r="NK44" s="462"/>
      <c r="NT44" s="462"/>
      <c r="NZ44" s="37"/>
    </row>
    <row r="45" spans="1:391" s="39" customFormat="1" ht="18">
      <c r="A45" s="41" t="s">
        <v>3398</v>
      </c>
      <c r="B45" s="46">
        <f>SUM(D45:AAJ45)</f>
        <v>10249.300000000003</v>
      </c>
      <c r="C45" s="42"/>
      <c r="D45" s="50">
        <v>0</v>
      </c>
      <c r="E45" s="50">
        <v>0</v>
      </c>
      <c r="F45" s="50">
        <v>0</v>
      </c>
      <c r="G45" s="50">
        <f>'Punten per wedstrijd'!E148</f>
        <v>699.9</v>
      </c>
      <c r="H45" s="468"/>
      <c r="I45" s="50">
        <v>0</v>
      </c>
      <c r="J45" s="50">
        <v>0</v>
      </c>
      <c r="K45" s="50">
        <v>0</v>
      </c>
      <c r="L45" s="50">
        <f>'Punten per wedstrijd'!E44</f>
        <v>38.800000000000068</v>
      </c>
      <c r="M45" s="468"/>
      <c r="N45" s="50">
        <v>0</v>
      </c>
      <c r="O45" s="50">
        <v>0</v>
      </c>
      <c r="P45" s="50">
        <v>0</v>
      </c>
      <c r="Q45" s="50">
        <f>'Punten per wedstrijd'!F148</f>
        <v>611.80000000000018</v>
      </c>
      <c r="R45" s="468"/>
      <c r="S45" s="456">
        <v>0</v>
      </c>
      <c r="T45" s="50">
        <v>0</v>
      </c>
      <c r="U45" s="505">
        <v>0</v>
      </c>
      <c r="V45" s="50">
        <f>'Punten per wedstrijd'!F44</f>
        <v>219.69999999999959</v>
      </c>
      <c r="W45" s="468"/>
      <c r="X45" s="50">
        <v>0</v>
      </c>
      <c r="Y45" s="50">
        <v>0</v>
      </c>
      <c r="Z45" s="50">
        <v>0</v>
      </c>
      <c r="AA45" s="50">
        <v>286.50000000000045</v>
      </c>
      <c r="AB45" s="468"/>
      <c r="AC45" s="50">
        <v>0</v>
      </c>
      <c r="AD45" s="50">
        <v>0</v>
      </c>
      <c r="AE45" s="50">
        <v>0</v>
      </c>
      <c r="AF45" s="50">
        <v>805.00000000000091</v>
      </c>
      <c r="AG45" s="468"/>
      <c r="AH45" s="50">
        <v>0</v>
      </c>
      <c r="AI45" s="50">
        <v>0</v>
      </c>
      <c r="AJ45" s="50">
        <v>0</v>
      </c>
      <c r="AK45" s="50">
        <v>791.45000000000027</v>
      </c>
      <c r="AL45" s="468"/>
      <c r="AM45" s="456">
        <v>0</v>
      </c>
      <c r="AN45" s="456">
        <v>0</v>
      </c>
      <c r="AO45" s="456">
        <v>0</v>
      </c>
      <c r="AP45" s="50">
        <v>645.15000000000055</v>
      </c>
      <c r="AQ45" s="468"/>
      <c r="AR45" s="50">
        <v>0</v>
      </c>
      <c r="AS45" s="50">
        <v>0</v>
      </c>
      <c r="AT45" s="50">
        <v>0</v>
      </c>
      <c r="AU45" s="50">
        <v>140.80000000000001</v>
      </c>
      <c r="AV45" s="468"/>
      <c r="AW45" s="50">
        <v>0</v>
      </c>
      <c r="AX45" s="50">
        <v>0</v>
      </c>
      <c r="AY45" s="50">
        <v>0</v>
      </c>
      <c r="AZ45" s="50">
        <v>906.60000000000036</v>
      </c>
      <c r="BA45" s="468"/>
      <c r="BB45" s="50">
        <v>0</v>
      </c>
      <c r="BC45" s="50">
        <v>0</v>
      </c>
      <c r="BD45" s="50">
        <v>0</v>
      </c>
      <c r="BE45" s="50">
        <v>517.29999999999995</v>
      </c>
      <c r="BF45" s="468"/>
      <c r="BG45" s="50">
        <v>0</v>
      </c>
      <c r="BH45" s="50">
        <v>0</v>
      </c>
      <c r="BI45" s="50">
        <v>0</v>
      </c>
      <c r="BJ45" s="50">
        <v>266</v>
      </c>
      <c r="BK45" s="468"/>
      <c r="BL45" s="50">
        <v>0</v>
      </c>
      <c r="BM45" s="50">
        <v>0</v>
      </c>
      <c r="BN45" s="50">
        <v>0</v>
      </c>
      <c r="BO45" s="50">
        <v>188.8</v>
      </c>
      <c r="BP45" s="468"/>
      <c r="BQ45" s="50">
        <v>0</v>
      </c>
      <c r="BR45" s="50">
        <v>0</v>
      </c>
      <c r="BS45" s="50">
        <v>0</v>
      </c>
      <c r="BT45" s="50">
        <v>611.34999999999945</v>
      </c>
      <c r="BU45" s="468"/>
      <c r="BV45" s="50">
        <v>0</v>
      </c>
      <c r="BW45" s="50">
        <v>0</v>
      </c>
      <c r="BX45" s="50">
        <v>0</v>
      </c>
      <c r="BY45" s="50">
        <v>578.50000000000091</v>
      </c>
      <c r="BZ45" s="468"/>
      <c r="CA45" s="50">
        <v>0</v>
      </c>
      <c r="CB45" s="50">
        <v>0</v>
      </c>
      <c r="CC45" s="50">
        <v>0</v>
      </c>
      <c r="CD45" s="50">
        <v>404.75000000000182</v>
      </c>
      <c r="CE45" s="468"/>
      <c r="CF45" s="50">
        <v>0</v>
      </c>
      <c r="CG45" s="50">
        <v>0</v>
      </c>
      <c r="CH45" s="50">
        <v>0</v>
      </c>
      <c r="CI45" s="50">
        <v>312.80000000000109</v>
      </c>
      <c r="CJ45" s="468"/>
      <c r="CK45" s="50">
        <v>0</v>
      </c>
      <c r="CL45" s="50">
        <v>0</v>
      </c>
      <c r="CM45" s="50">
        <v>0</v>
      </c>
      <c r="CN45" s="50">
        <v>229</v>
      </c>
      <c r="CO45" s="468"/>
      <c r="CP45" s="544">
        <v>0</v>
      </c>
      <c r="CQ45" s="544">
        <v>0</v>
      </c>
      <c r="CR45" s="544">
        <v>0</v>
      </c>
      <c r="CS45" s="50">
        <v>304.49999999999818</v>
      </c>
      <c r="CT45" s="468"/>
      <c r="CU45" s="50">
        <v>0</v>
      </c>
      <c r="CV45" s="50">
        <v>0</v>
      </c>
      <c r="CW45" s="50">
        <v>0</v>
      </c>
      <c r="CX45" s="50">
        <v>231.19999999999891</v>
      </c>
      <c r="CY45" s="468"/>
      <c r="CZ45" s="50">
        <v>0</v>
      </c>
      <c r="DA45" s="50">
        <v>0</v>
      </c>
      <c r="DB45" s="50">
        <v>0</v>
      </c>
      <c r="DC45" s="50">
        <v>9.1</v>
      </c>
      <c r="DD45" s="468"/>
      <c r="DE45" s="544">
        <v>0</v>
      </c>
      <c r="DF45" s="544">
        <v>0</v>
      </c>
      <c r="DG45" s="544">
        <v>0</v>
      </c>
      <c r="DH45" s="583">
        <v>1450.2999999999993</v>
      </c>
      <c r="DI45" s="468"/>
      <c r="DJ45" s="50"/>
      <c r="DK45" s="50"/>
      <c r="DL45" s="50"/>
      <c r="DM45" s="50"/>
      <c r="DN45" s="468"/>
      <c r="DO45" s="50"/>
      <c r="DP45" s="50"/>
      <c r="DQ45" s="50"/>
      <c r="DR45" s="50"/>
      <c r="DS45" s="468"/>
      <c r="DT45" s="50"/>
      <c r="DU45" s="50"/>
      <c r="DV45" s="50"/>
      <c r="DW45" s="50"/>
      <c r="DX45" s="468"/>
      <c r="DY45" s="50"/>
      <c r="DZ45" s="50"/>
      <c r="EA45" s="50"/>
      <c r="EB45" s="50"/>
      <c r="EC45" s="468"/>
      <c r="ED45" s="50"/>
      <c r="EE45" s="50"/>
      <c r="EF45" s="50"/>
      <c r="EG45" s="50"/>
      <c r="EH45" s="468"/>
      <c r="EI45" s="50"/>
      <c r="EJ45" s="50"/>
      <c r="EK45" s="50"/>
      <c r="EL45" s="50"/>
      <c r="EM45" s="468"/>
      <c r="EN45" s="50"/>
      <c r="EO45" s="50"/>
      <c r="EP45" s="50"/>
      <c r="EQ45" s="50"/>
      <c r="ER45" s="468"/>
      <c r="ES45" s="50"/>
      <c r="ET45" s="50"/>
      <c r="EU45" s="50"/>
      <c r="EV45" s="50"/>
      <c r="EW45" s="468"/>
      <c r="EX45" s="50"/>
      <c r="EY45" s="50"/>
      <c r="EZ45" s="50"/>
      <c r="FA45" s="50"/>
      <c r="FB45" s="468"/>
      <c r="FC45" s="50"/>
      <c r="FD45" s="50"/>
      <c r="FE45" s="50"/>
      <c r="FF45" s="50"/>
      <c r="FG45" s="468"/>
      <c r="FH45" s="50"/>
      <c r="FI45" s="50"/>
      <c r="FJ45" s="50"/>
      <c r="FK45" s="50"/>
      <c r="FL45" s="468"/>
      <c r="FM45" s="50"/>
      <c r="FN45" s="50"/>
      <c r="FO45" s="50"/>
      <c r="FP45" s="50"/>
      <c r="FQ45" s="468"/>
      <c r="FR45" s="50"/>
      <c r="FS45" s="50"/>
      <c r="FT45" s="50"/>
      <c r="FU45" s="50"/>
      <c r="FV45" s="468"/>
      <c r="FW45" s="50"/>
      <c r="FX45" s="50"/>
      <c r="FY45" s="50"/>
      <c r="FZ45" s="50"/>
      <c r="GA45" s="468"/>
      <c r="GB45" s="50"/>
      <c r="GC45" s="50"/>
      <c r="GD45" s="50"/>
      <c r="GE45" s="50"/>
      <c r="GF45" s="468"/>
      <c r="GG45" s="50"/>
      <c r="GH45" s="50"/>
      <c r="GI45" s="50"/>
      <c r="GJ45" s="50"/>
      <c r="GK45" s="468"/>
      <c r="GL45" s="50"/>
      <c r="GM45" s="50"/>
      <c r="GN45" s="50"/>
      <c r="GO45" s="50"/>
      <c r="GP45" s="468"/>
      <c r="GU45" s="143"/>
      <c r="GV45" s="462"/>
      <c r="HD45" s="143"/>
      <c r="HE45" s="462"/>
      <c r="HM45" s="143"/>
      <c r="HN45" s="462"/>
      <c r="HW45" s="462"/>
      <c r="IF45" s="462"/>
      <c r="IO45" s="462"/>
      <c r="IX45" s="462"/>
      <c r="JG45" s="462"/>
      <c r="JP45" s="462"/>
      <c r="JY45" s="462"/>
      <c r="KH45" s="462"/>
      <c r="KQ45" s="462"/>
      <c r="KZ45" s="462"/>
      <c r="MA45" s="462"/>
      <c r="MJ45" s="462"/>
      <c r="MS45" s="462"/>
      <c r="NB45" s="462"/>
      <c r="NK45" s="462"/>
      <c r="NT45" s="462"/>
      <c r="NZ45" s="37"/>
    </row>
    <row r="46" spans="1:391" ht="18">
      <c r="A46" s="41" t="s">
        <v>3376</v>
      </c>
      <c r="B46" s="46">
        <f>SUM(D46:AAJ46)</f>
        <v>7327.6000000000085</v>
      </c>
      <c r="C46" s="42"/>
      <c r="D46" s="50">
        <v>0</v>
      </c>
      <c r="E46" s="50">
        <v>0</v>
      </c>
      <c r="F46" s="50">
        <v>0</v>
      </c>
      <c r="G46" s="50">
        <f>'Punten per wedstrijd'!E149</f>
        <v>144.19999999999999</v>
      </c>
      <c r="H46" s="468"/>
      <c r="I46" s="50">
        <v>0</v>
      </c>
      <c r="J46" s="50">
        <v>0</v>
      </c>
      <c r="K46" s="50">
        <v>0</v>
      </c>
      <c r="L46" s="50">
        <f>'Punten per wedstrijd'!E45</f>
        <v>77.000000000000057</v>
      </c>
      <c r="M46" s="468"/>
      <c r="N46" s="50">
        <v>0</v>
      </c>
      <c r="O46" s="50">
        <v>0</v>
      </c>
      <c r="P46" s="50">
        <v>0</v>
      </c>
      <c r="Q46" s="50">
        <f>'Punten per wedstrijd'!F149</f>
        <v>227.29999999999973</v>
      </c>
      <c r="R46" s="468"/>
      <c r="S46" s="456">
        <v>0</v>
      </c>
      <c r="T46" s="50">
        <v>0</v>
      </c>
      <c r="U46" s="505">
        <v>0</v>
      </c>
      <c r="V46" s="50">
        <f>'Punten per wedstrijd'!F45</f>
        <v>339.99999999999977</v>
      </c>
      <c r="W46" s="468"/>
      <c r="X46" s="50">
        <v>0</v>
      </c>
      <c r="Y46" s="50">
        <v>0</v>
      </c>
      <c r="Z46" s="50">
        <v>0</v>
      </c>
      <c r="AA46" s="50">
        <v>85.399999999999636</v>
      </c>
      <c r="AB46" s="468"/>
      <c r="AC46" s="50">
        <v>0</v>
      </c>
      <c r="AD46" s="50">
        <v>0</v>
      </c>
      <c r="AE46" s="50">
        <v>0</v>
      </c>
      <c r="AF46" s="50">
        <v>696.59999999999991</v>
      </c>
      <c r="AG46" s="468"/>
      <c r="AH46" s="50">
        <v>0</v>
      </c>
      <c r="AI46" s="50">
        <v>0</v>
      </c>
      <c r="AJ46" s="50">
        <v>0</v>
      </c>
      <c r="AK46" s="50">
        <v>385.49999999999955</v>
      </c>
      <c r="AL46" s="468"/>
      <c r="AM46" s="456">
        <v>0</v>
      </c>
      <c r="AN46" s="456">
        <v>0</v>
      </c>
      <c r="AO46" s="456">
        <v>0</v>
      </c>
      <c r="AP46" s="50">
        <v>557.89999999999964</v>
      </c>
      <c r="AQ46" s="468"/>
      <c r="AR46" s="50">
        <v>0</v>
      </c>
      <c r="AS46" s="50">
        <v>0</v>
      </c>
      <c r="AT46" s="50">
        <v>0</v>
      </c>
      <c r="AU46" s="50">
        <v>263.59999999999997</v>
      </c>
      <c r="AV46" s="468"/>
      <c r="AW46" s="50">
        <v>0</v>
      </c>
      <c r="AX46" s="50">
        <v>0</v>
      </c>
      <c r="AY46" s="50">
        <v>0</v>
      </c>
      <c r="AZ46" s="50">
        <v>379.600000000004</v>
      </c>
      <c r="BA46" s="468"/>
      <c r="BB46" s="50">
        <v>0</v>
      </c>
      <c r="BC46" s="50">
        <v>0</v>
      </c>
      <c r="BD46" s="50">
        <v>0</v>
      </c>
      <c r="BE46" s="50">
        <v>496.5</v>
      </c>
      <c r="BF46" s="468"/>
      <c r="BG46" s="50">
        <v>0</v>
      </c>
      <c r="BH46" s="50">
        <v>0</v>
      </c>
      <c r="BI46" s="50">
        <v>0</v>
      </c>
      <c r="BJ46" s="50">
        <v>333.8</v>
      </c>
      <c r="BK46" s="468"/>
      <c r="BL46" s="50">
        <v>0</v>
      </c>
      <c r="BM46" s="50">
        <v>0</v>
      </c>
      <c r="BN46" s="50">
        <v>0</v>
      </c>
      <c r="BO46" s="50">
        <v>176.9</v>
      </c>
      <c r="BP46" s="468"/>
      <c r="BQ46" s="50">
        <v>0</v>
      </c>
      <c r="BR46" s="50">
        <v>0</v>
      </c>
      <c r="BS46" s="50">
        <v>0</v>
      </c>
      <c r="BT46" s="50">
        <v>496.60000000000309</v>
      </c>
      <c r="BU46" s="468"/>
      <c r="BV46" s="50">
        <v>0</v>
      </c>
      <c r="BW46" s="50">
        <v>0</v>
      </c>
      <c r="BX46" s="50">
        <v>0</v>
      </c>
      <c r="BY46" s="50">
        <v>644.50000000000091</v>
      </c>
      <c r="BZ46" s="468"/>
      <c r="CA46" s="50">
        <v>0</v>
      </c>
      <c r="CB46" s="50">
        <v>0</v>
      </c>
      <c r="CC46" s="50">
        <v>0</v>
      </c>
      <c r="CD46" s="50">
        <v>544.19999999999982</v>
      </c>
      <c r="CE46" s="468"/>
      <c r="CF46" s="50">
        <v>0</v>
      </c>
      <c r="CG46" s="50">
        <v>0</v>
      </c>
      <c r="CH46" s="50">
        <v>0</v>
      </c>
      <c r="CI46" s="50">
        <v>258.90000000000055</v>
      </c>
      <c r="CJ46" s="468"/>
      <c r="CK46" s="50">
        <v>0</v>
      </c>
      <c r="CL46" s="50">
        <v>0</v>
      </c>
      <c r="CM46" s="50">
        <v>0</v>
      </c>
      <c r="CN46" s="50">
        <v>384.3</v>
      </c>
      <c r="CO46" s="468"/>
      <c r="CP46" s="544">
        <v>0</v>
      </c>
      <c r="CQ46" s="544">
        <v>0</v>
      </c>
      <c r="CR46" s="544">
        <v>0</v>
      </c>
      <c r="CS46" s="50">
        <v>66.300000000000182</v>
      </c>
      <c r="CT46" s="468"/>
      <c r="CU46" s="50">
        <v>0</v>
      </c>
      <c r="CV46" s="50">
        <v>0</v>
      </c>
      <c r="CW46" s="50">
        <v>0</v>
      </c>
      <c r="CX46" s="50">
        <v>37.400000000000546</v>
      </c>
      <c r="CY46" s="468"/>
      <c r="CZ46" s="50">
        <v>0</v>
      </c>
      <c r="DA46" s="50">
        <v>0</v>
      </c>
      <c r="DB46" s="50">
        <v>0</v>
      </c>
      <c r="DC46" s="50">
        <v>29.700000000000003</v>
      </c>
      <c r="DD46" s="468"/>
      <c r="DE46" s="544">
        <v>0</v>
      </c>
      <c r="DF46" s="544">
        <v>0</v>
      </c>
      <c r="DG46" s="544">
        <v>0</v>
      </c>
      <c r="DH46" s="583">
        <v>701.40000000000146</v>
      </c>
      <c r="DI46" s="468"/>
      <c r="DJ46" s="50"/>
      <c r="DK46" s="50"/>
      <c r="DL46" s="50"/>
      <c r="DM46" s="50"/>
      <c r="DN46" s="468"/>
      <c r="DO46" s="50"/>
      <c r="DP46" s="50"/>
      <c r="DQ46" s="50"/>
      <c r="DR46" s="50"/>
      <c r="DS46" s="468"/>
      <c r="DT46" s="50"/>
      <c r="DU46" s="50"/>
      <c r="DV46" s="50"/>
      <c r="DW46" s="50"/>
      <c r="DX46" s="468"/>
      <c r="DY46" s="50"/>
      <c r="DZ46" s="50"/>
      <c r="EA46" s="50"/>
      <c r="EB46" s="50"/>
      <c r="EC46" s="468"/>
      <c r="ED46" s="50"/>
      <c r="EE46" s="50"/>
      <c r="EF46" s="50"/>
      <c r="EG46" s="50"/>
      <c r="EH46" s="468"/>
      <c r="EI46" s="50"/>
      <c r="EJ46" s="50"/>
      <c r="EK46" s="50"/>
      <c r="EL46" s="50"/>
      <c r="EM46" s="468"/>
      <c r="EN46" s="50"/>
      <c r="EO46" s="50"/>
      <c r="EP46" s="50"/>
      <c r="EQ46" s="50"/>
      <c r="ER46" s="468"/>
      <c r="ES46" s="50"/>
      <c r="ET46" s="50"/>
      <c r="EU46" s="50"/>
      <c r="EV46" s="50"/>
      <c r="EW46" s="468"/>
      <c r="EX46" s="50"/>
      <c r="EY46" s="50"/>
      <c r="EZ46" s="50"/>
      <c r="FA46" s="50"/>
      <c r="FB46" s="468"/>
      <c r="FC46" s="50"/>
      <c r="FD46" s="50"/>
      <c r="FE46" s="50"/>
      <c r="FF46" s="50"/>
      <c r="FG46" s="468"/>
      <c r="FH46" s="50"/>
      <c r="FI46" s="50"/>
      <c r="FJ46" s="50"/>
      <c r="FK46" s="50"/>
      <c r="FL46" s="468"/>
      <c r="FM46" s="50"/>
      <c r="FN46" s="50"/>
      <c r="FO46" s="50"/>
      <c r="FP46" s="50"/>
      <c r="FQ46" s="468"/>
      <c r="FR46" s="50"/>
      <c r="FS46" s="50"/>
      <c r="FT46" s="50"/>
      <c r="FU46" s="50"/>
      <c r="FV46" s="468"/>
      <c r="FW46" s="50"/>
      <c r="FX46" s="50"/>
      <c r="FY46" s="50"/>
      <c r="FZ46" s="50"/>
      <c r="GA46" s="468"/>
      <c r="GB46" s="50"/>
      <c r="GC46" s="50"/>
      <c r="GD46" s="50"/>
      <c r="GE46" s="50"/>
      <c r="GF46" s="468"/>
      <c r="GG46" s="50"/>
      <c r="GH46" s="50"/>
      <c r="GI46" s="50"/>
      <c r="GJ46" s="50"/>
      <c r="GK46" s="468"/>
      <c r="GL46" s="50"/>
      <c r="GM46" s="50"/>
      <c r="GN46" s="50"/>
      <c r="GO46" s="50"/>
      <c r="GP46" s="468"/>
    </row>
    <row r="47" spans="1:391" ht="18">
      <c r="A47" s="84" t="s">
        <v>1643</v>
      </c>
      <c r="B47" s="46">
        <f>SUM(D47:AAJ47)</f>
        <v>41390.887500000026</v>
      </c>
      <c r="C47" s="42"/>
      <c r="D47" s="50">
        <v>69.400000000000006</v>
      </c>
      <c r="E47" s="50">
        <v>0</v>
      </c>
      <c r="F47" s="50">
        <v>0</v>
      </c>
      <c r="G47" s="50">
        <f>'Punten per wedstrijd'!E150</f>
        <v>264.5</v>
      </c>
      <c r="H47" s="468"/>
      <c r="I47" s="50">
        <v>17.875</v>
      </c>
      <c r="J47" s="50">
        <v>0</v>
      </c>
      <c r="K47" s="50">
        <v>0</v>
      </c>
      <c r="L47" s="50">
        <f>'Punten per wedstrijd'!E46</f>
        <v>177.09999999999997</v>
      </c>
      <c r="M47" s="468"/>
      <c r="N47" s="50">
        <v>103.92499999999995</v>
      </c>
      <c r="O47" s="50">
        <v>274.14999999999998</v>
      </c>
      <c r="P47" s="50">
        <v>396.75000000000017</v>
      </c>
      <c r="Q47" s="50">
        <f>'Punten per wedstrijd'!F150</f>
        <v>530.80000000000018</v>
      </c>
      <c r="R47" s="468"/>
      <c r="S47" s="456">
        <v>38.449999999999989</v>
      </c>
      <c r="T47" s="50">
        <v>40.39999999999992</v>
      </c>
      <c r="U47" s="505">
        <v>89.25</v>
      </c>
      <c r="V47" s="50">
        <f>'Punten per wedstrijd'!F46</f>
        <v>205.89999999999986</v>
      </c>
      <c r="W47" s="468"/>
      <c r="X47" s="50">
        <v>36.074999999999932</v>
      </c>
      <c r="Y47" s="50">
        <v>259.35000000000002</v>
      </c>
      <c r="Z47" s="50">
        <v>158.7750000000002</v>
      </c>
      <c r="AA47" s="50">
        <v>143.49999999999955</v>
      </c>
      <c r="AB47" s="468"/>
      <c r="AC47" s="50">
        <v>130.10000000000002</v>
      </c>
      <c r="AD47" s="50">
        <v>323.54999999999973</v>
      </c>
      <c r="AE47" s="50">
        <v>596.69999999999993</v>
      </c>
      <c r="AF47" s="50">
        <v>895.30000000000018</v>
      </c>
      <c r="AG47" s="468"/>
      <c r="AH47" s="50">
        <v>48.649999999999864</v>
      </c>
      <c r="AI47" s="50">
        <v>340.65000000000009</v>
      </c>
      <c r="AJ47" s="50">
        <v>507</v>
      </c>
      <c r="AK47" s="50">
        <v>440.20000000000027</v>
      </c>
      <c r="AL47" s="468"/>
      <c r="AM47" s="456">
        <v>105.67499999999995</v>
      </c>
      <c r="AN47" s="456">
        <v>115.04999999999995</v>
      </c>
      <c r="AO47" s="456">
        <v>119.24999999999932</v>
      </c>
      <c r="AP47" s="50">
        <v>468</v>
      </c>
      <c r="AQ47" s="468"/>
      <c r="AR47" s="50">
        <v>15.675000000001091</v>
      </c>
      <c r="AS47" s="50">
        <v>160.95000000000005</v>
      </c>
      <c r="AT47" s="50">
        <v>63.599999999999454</v>
      </c>
      <c r="AU47" s="50">
        <v>291.7</v>
      </c>
      <c r="AV47" s="468"/>
      <c r="AW47" s="50">
        <v>0</v>
      </c>
      <c r="AX47" s="50">
        <v>285.70000000000027</v>
      </c>
      <c r="AY47" s="50">
        <v>444.29999999999973</v>
      </c>
      <c r="AZ47" s="50">
        <v>1079.6999999999998</v>
      </c>
      <c r="BA47" s="468"/>
      <c r="BB47" s="50">
        <v>0</v>
      </c>
      <c r="BC47" s="50">
        <v>119.04999999999995</v>
      </c>
      <c r="BD47" s="50">
        <v>117.29999999999973</v>
      </c>
      <c r="BE47" s="50">
        <v>477.9</v>
      </c>
      <c r="BF47" s="468"/>
      <c r="BG47" s="50">
        <v>47.200000000000728</v>
      </c>
      <c r="BH47" s="50">
        <v>160.79999999999973</v>
      </c>
      <c r="BI47" s="50">
        <v>180.52499999999952</v>
      </c>
      <c r="BJ47" s="50">
        <v>238.2</v>
      </c>
      <c r="BK47" s="468"/>
      <c r="BL47" s="50">
        <v>0</v>
      </c>
      <c r="BM47" s="50">
        <v>189.40000000000055</v>
      </c>
      <c r="BN47" s="50">
        <v>52.5</v>
      </c>
      <c r="BO47" s="50">
        <v>85.9</v>
      </c>
      <c r="BP47" s="468"/>
      <c r="BQ47" s="50">
        <v>63.450000000000728</v>
      </c>
      <c r="BR47" s="50">
        <v>164.80000000000064</v>
      </c>
      <c r="BS47" s="50">
        <v>211.49999999999932</v>
      </c>
      <c r="BT47" s="50">
        <v>420.49999999999909</v>
      </c>
      <c r="BU47" s="468"/>
      <c r="BV47" s="50">
        <v>0</v>
      </c>
      <c r="BW47" s="50">
        <v>411.375</v>
      </c>
      <c r="BX47" s="50">
        <v>510.22500000000014</v>
      </c>
      <c r="BY47" s="50">
        <v>499.699999999998</v>
      </c>
      <c r="BZ47" s="468"/>
      <c r="CA47" s="50">
        <v>0</v>
      </c>
      <c r="CB47" s="50">
        <v>184.70000000000073</v>
      </c>
      <c r="CC47" s="50">
        <v>17.475000000000819</v>
      </c>
      <c r="CD47" s="50">
        <v>335.09999999999764</v>
      </c>
      <c r="CE47" s="468"/>
      <c r="CF47" s="50">
        <v>0</v>
      </c>
      <c r="CG47" s="50">
        <v>151.84999999999991</v>
      </c>
      <c r="CH47" s="50">
        <v>69.674999999999045</v>
      </c>
      <c r="CI47" s="50">
        <v>227.99999999999818</v>
      </c>
      <c r="CJ47" s="468"/>
      <c r="CK47" s="50">
        <v>41.750000000000455</v>
      </c>
      <c r="CL47" s="50">
        <v>324.5</v>
      </c>
      <c r="CM47" s="50">
        <v>365.4750000000015</v>
      </c>
      <c r="CN47" s="50">
        <v>258.70000000000005</v>
      </c>
      <c r="CO47" s="468"/>
      <c r="CP47" s="544">
        <v>131.30000000000064</v>
      </c>
      <c r="CQ47" s="544">
        <v>288.64999999999964</v>
      </c>
      <c r="CR47" s="544">
        <v>263.85000000000014</v>
      </c>
      <c r="CS47" s="50">
        <v>280.30000000000291</v>
      </c>
      <c r="CT47" s="468"/>
      <c r="CU47" s="50">
        <v>0</v>
      </c>
      <c r="CV47" s="50">
        <v>128.85000000000036</v>
      </c>
      <c r="CW47" s="50">
        <v>261.30000000000041</v>
      </c>
      <c r="CX47" s="50">
        <v>224.50000000000182</v>
      </c>
      <c r="CY47" s="468"/>
      <c r="CZ47" s="50">
        <v>0</v>
      </c>
      <c r="DA47" s="50">
        <v>88.55000000000291</v>
      </c>
      <c r="DB47" s="50">
        <v>193.5</v>
      </c>
      <c r="DC47" s="50">
        <v>65.099999999999994</v>
      </c>
      <c r="DD47" s="468"/>
      <c r="DE47" s="544">
        <v>161.42500000000109</v>
      </c>
      <c r="DF47" s="544">
        <v>724.20000000000073</v>
      </c>
      <c r="DG47" s="544">
        <v>1438.4249999999997</v>
      </c>
      <c r="DH47" s="583">
        <v>1840.5000000000036</v>
      </c>
      <c r="DI47" s="468"/>
      <c r="DJ47" s="50">
        <v>0</v>
      </c>
      <c r="DK47" s="50">
        <v>333.40000000000055</v>
      </c>
      <c r="DL47" s="50">
        <v>368.92500000000109</v>
      </c>
      <c r="DM47" s="50">
        <v>383.40000000000146</v>
      </c>
      <c r="DN47" s="468"/>
      <c r="DO47" s="50">
        <v>0</v>
      </c>
      <c r="DP47" s="50">
        <v>0</v>
      </c>
      <c r="DQ47" s="50">
        <v>216.97500000000082</v>
      </c>
      <c r="DR47" s="50">
        <v>342.50000000000182</v>
      </c>
      <c r="DS47" s="468"/>
      <c r="DT47" s="50">
        <v>0</v>
      </c>
      <c r="DU47" s="50">
        <v>1635.1500000000005</v>
      </c>
      <c r="DV47" s="50">
        <v>2381.4750000000172</v>
      </c>
      <c r="DW47" s="50">
        <v>2600.8000000000502</v>
      </c>
      <c r="DX47" s="468"/>
      <c r="DY47" s="50">
        <v>0</v>
      </c>
      <c r="DZ47" s="50">
        <v>0</v>
      </c>
      <c r="EA47" s="50">
        <v>0</v>
      </c>
      <c r="EB47" s="50">
        <v>0</v>
      </c>
      <c r="EC47" s="468"/>
      <c r="ED47" s="50">
        <v>0</v>
      </c>
      <c r="EE47" s="50">
        <v>0</v>
      </c>
      <c r="EF47" s="50">
        <v>166.12499999999864</v>
      </c>
      <c r="EG47" s="50">
        <v>478.5</v>
      </c>
      <c r="EH47" s="468"/>
      <c r="EI47" s="50">
        <v>0</v>
      </c>
      <c r="EJ47" s="50">
        <v>128.75</v>
      </c>
      <c r="EK47" s="50">
        <v>108.29999999999973</v>
      </c>
      <c r="EL47" s="50">
        <v>155.69999999999891</v>
      </c>
      <c r="EM47" s="468"/>
      <c r="EN47" s="50">
        <v>0</v>
      </c>
      <c r="EO47" s="50">
        <v>153.85000000000127</v>
      </c>
      <c r="EP47" s="50">
        <v>334.65000000000055</v>
      </c>
      <c r="EQ47" s="50">
        <v>0</v>
      </c>
      <c r="ER47" s="468"/>
      <c r="ES47" s="50">
        <v>0</v>
      </c>
      <c r="ET47" s="50">
        <v>0</v>
      </c>
      <c r="EU47" s="50">
        <v>0</v>
      </c>
      <c r="EV47" s="50">
        <v>25.200000000000728</v>
      </c>
      <c r="EW47" s="468"/>
      <c r="EX47" s="50">
        <v>0</v>
      </c>
      <c r="EY47" s="50">
        <v>773.70000000002528</v>
      </c>
      <c r="EZ47" s="50">
        <v>1798.5374999999367</v>
      </c>
      <c r="FA47" s="50">
        <v>2661.2</v>
      </c>
      <c r="FB47" s="468"/>
      <c r="FC47" s="50">
        <v>0</v>
      </c>
      <c r="FD47" s="50">
        <v>143.75</v>
      </c>
      <c r="FE47" s="50">
        <v>141.375</v>
      </c>
      <c r="FF47" s="50">
        <v>16.299999999999272</v>
      </c>
      <c r="FG47" s="468"/>
      <c r="FH47" s="50">
        <v>0</v>
      </c>
      <c r="FI47" s="50">
        <v>0</v>
      </c>
      <c r="FJ47" s="50">
        <v>0</v>
      </c>
      <c r="FK47" s="50">
        <v>176.89999999999964</v>
      </c>
      <c r="FL47" s="468"/>
      <c r="FM47" s="50">
        <v>0</v>
      </c>
      <c r="FN47" s="50">
        <v>0</v>
      </c>
      <c r="FO47" s="50">
        <v>0</v>
      </c>
      <c r="FP47" s="50">
        <v>360.79999999999745</v>
      </c>
      <c r="FQ47" s="468"/>
      <c r="FR47" s="50">
        <v>0</v>
      </c>
      <c r="FS47" s="50">
        <v>0</v>
      </c>
      <c r="FT47" s="50">
        <v>0</v>
      </c>
      <c r="FU47" s="50">
        <v>0</v>
      </c>
      <c r="FV47" s="468"/>
      <c r="FW47" s="50">
        <v>0</v>
      </c>
      <c r="FX47" s="50">
        <v>83.849999999999682</v>
      </c>
      <c r="FY47" s="50">
        <v>454.91249999999945</v>
      </c>
      <c r="FZ47" s="50">
        <v>359.89999999999418</v>
      </c>
      <c r="GA47" s="468"/>
      <c r="GB47" s="50">
        <v>0</v>
      </c>
      <c r="GC47" s="50">
        <v>0</v>
      </c>
      <c r="GD47" s="50">
        <v>0</v>
      </c>
      <c r="GE47" s="50">
        <v>0</v>
      </c>
      <c r="GF47" s="468"/>
      <c r="GG47" s="50">
        <v>0</v>
      </c>
      <c r="GH47" s="50">
        <v>368.85000000000127</v>
      </c>
      <c r="GI47" s="50">
        <v>887.24999999999727</v>
      </c>
      <c r="GJ47" s="50">
        <v>795.59999999998763</v>
      </c>
      <c r="GK47" s="468"/>
      <c r="GL47" s="50">
        <v>0</v>
      </c>
      <c r="GM47" s="50">
        <v>116.50000000000364</v>
      </c>
      <c r="GN47" s="50">
        <v>151.125</v>
      </c>
      <c r="GO47" s="50">
        <v>253.50000000000364</v>
      </c>
      <c r="GP47" s="468"/>
      <c r="GV47" s="9"/>
      <c r="HE47" s="9"/>
      <c r="HN47" s="9"/>
      <c r="HW47" s="9"/>
      <c r="IF47" s="9"/>
      <c r="IO47" s="9"/>
      <c r="IX47" s="9"/>
      <c r="JG47" s="9"/>
      <c r="JP47" s="9"/>
      <c r="JY47" s="9"/>
      <c r="KH47" s="9"/>
      <c r="KQ47" s="9"/>
      <c r="KZ47" s="9"/>
      <c r="MA47" s="9"/>
      <c r="MJ47" s="9"/>
      <c r="MS47" s="9"/>
      <c r="NB47" s="9"/>
      <c r="NK47" s="9"/>
      <c r="NT47" s="9"/>
      <c r="NU47">
        <v>0</v>
      </c>
      <c r="NV47" s="9"/>
      <c r="NW47">
        <v>0</v>
      </c>
      <c r="NX47" s="9"/>
      <c r="NY47">
        <v>777.18749999999727</v>
      </c>
      <c r="NZ47" s="9"/>
      <c r="OA47">
        <v>0</v>
      </c>
    </row>
    <row r="48" spans="1:391" s="39" customFormat="1" ht="18">
      <c r="A48" s="84" t="s">
        <v>3372</v>
      </c>
      <c r="B48" s="46">
        <f>SUM(D48:AAJ48)</f>
        <v>11095.000000000018</v>
      </c>
      <c r="C48" s="42"/>
      <c r="D48" s="50">
        <v>0</v>
      </c>
      <c r="E48" s="50">
        <v>0</v>
      </c>
      <c r="F48" s="50">
        <v>0</v>
      </c>
      <c r="G48" s="50">
        <f>'Punten per wedstrijd'!E151</f>
        <v>357.4</v>
      </c>
      <c r="H48" s="468"/>
      <c r="I48" s="50">
        <v>0</v>
      </c>
      <c r="J48" s="50">
        <v>0</v>
      </c>
      <c r="K48" s="50">
        <v>0</v>
      </c>
      <c r="L48" s="50">
        <f>'Punten per wedstrijd'!E47</f>
        <v>143.29999999999995</v>
      </c>
      <c r="M48" s="468"/>
      <c r="N48" s="50">
        <v>0</v>
      </c>
      <c r="O48" s="50">
        <v>0</v>
      </c>
      <c r="P48" s="50">
        <v>0</v>
      </c>
      <c r="Q48" s="50">
        <f>'Punten per wedstrijd'!F151</f>
        <v>620.19999999999982</v>
      </c>
      <c r="R48" s="468"/>
      <c r="S48" s="456">
        <v>0</v>
      </c>
      <c r="T48" s="50">
        <v>0</v>
      </c>
      <c r="U48" s="505">
        <v>0</v>
      </c>
      <c r="V48" s="50">
        <f>'Punten per wedstrijd'!F47</f>
        <v>380.49999999999955</v>
      </c>
      <c r="W48" s="468"/>
      <c r="X48" s="50">
        <v>0</v>
      </c>
      <c r="Y48" s="50">
        <v>0</v>
      </c>
      <c r="Z48" s="50">
        <v>0</v>
      </c>
      <c r="AA48" s="50">
        <v>179.09999999999945</v>
      </c>
      <c r="AB48" s="468"/>
      <c r="AC48" s="50">
        <v>0</v>
      </c>
      <c r="AD48" s="50">
        <v>0</v>
      </c>
      <c r="AE48" s="50">
        <v>0</v>
      </c>
      <c r="AF48" s="50">
        <v>631.19999999999936</v>
      </c>
      <c r="AG48" s="468"/>
      <c r="AH48" s="50">
        <v>0</v>
      </c>
      <c r="AI48" s="50">
        <v>0</v>
      </c>
      <c r="AJ48" s="50">
        <v>0</v>
      </c>
      <c r="AK48" s="50">
        <v>593.44999999999982</v>
      </c>
      <c r="AL48" s="468"/>
      <c r="AM48" s="456">
        <v>0</v>
      </c>
      <c r="AN48" s="456">
        <v>0</v>
      </c>
      <c r="AO48" s="456">
        <v>0</v>
      </c>
      <c r="AP48" s="50">
        <v>860.35000000000082</v>
      </c>
      <c r="AQ48" s="468"/>
      <c r="AR48" s="50">
        <v>0</v>
      </c>
      <c r="AS48" s="50">
        <v>0</v>
      </c>
      <c r="AT48" s="50">
        <v>0</v>
      </c>
      <c r="AU48" s="50">
        <v>380.6</v>
      </c>
      <c r="AV48" s="468"/>
      <c r="AW48" s="50">
        <v>0</v>
      </c>
      <c r="AX48" s="50">
        <v>0</v>
      </c>
      <c r="AY48" s="50">
        <v>0</v>
      </c>
      <c r="AZ48" s="50">
        <v>834.00000000000273</v>
      </c>
      <c r="BA48" s="468"/>
      <c r="BB48" s="50">
        <v>0</v>
      </c>
      <c r="BC48" s="50">
        <v>0</v>
      </c>
      <c r="BD48" s="50">
        <v>0</v>
      </c>
      <c r="BE48" s="50">
        <v>600.5</v>
      </c>
      <c r="BF48" s="468"/>
      <c r="BG48" s="50">
        <v>0</v>
      </c>
      <c r="BH48" s="50">
        <v>0</v>
      </c>
      <c r="BI48" s="50">
        <v>0</v>
      </c>
      <c r="BJ48" s="50">
        <v>304.89999999999998</v>
      </c>
      <c r="BK48" s="468"/>
      <c r="BL48" s="50">
        <v>0</v>
      </c>
      <c r="BM48" s="50">
        <v>0</v>
      </c>
      <c r="BN48" s="50">
        <v>0</v>
      </c>
      <c r="BO48" s="50">
        <v>291.5</v>
      </c>
      <c r="BP48" s="468"/>
      <c r="BQ48" s="50">
        <v>0</v>
      </c>
      <c r="BR48" s="50">
        <v>0</v>
      </c>
      <c r="BS48" s="50">
        <v>0</v>
      </c>
      <c r="BT48" s="50">
        <v>613.85000000000127</v>
      </c>
      <c r="BU48" s="468"/>
      <c r="BV48" s="50">
        <v>0</v>
      </c>
      <c r="BW48" s="50">
        <v>0</v>
      </c>
      <c r="BX48" s="50">
        <v>0</v>
      </c>
      <c r="BY48" s="50">
        <v>303.70000000000164</v>
      </c>
      <c r="BZ48" s="468"/>
      <c r="CA48" s="50">
        <v>0</v>
      </c>
      <c r="CB48" s="50">
        <v>0</v>
      </c>
      <c r="CC48" s="50">
        <v>0</v>
      </c>
      <c r="CD48" s="50">
        <v>621.15000000000327</v>
      </c>
      <c r="CE48" s="468"/>
      <c r="CF48" s="50">
        <v>0</v>
      </c>
      <c r="CG48" s="50">
        <v>0</v>
      </c>
      <c r="CH48" s="50">
        <v>0</v>
      </c>
      <c r="CI48" s="50">
        <v>358.80000000000109</v>
      </c>
      <c r="CJ48" s="468"/>
      <c r="CK48" s="50">
        <v>0</v>
      </c>
      <c r="CL48" s="50">
        <v>0</v>
      </c>
      <c r="CM48" s="50">
        <v>0</v>
      </c>
      <c r="CN48" s="50">
        <v>190.70000000000002</v>
      </c>
      <c r="CO48" s="468"/>
      <c r="CP48" s="544">
        <v>0</v>
      </c>
      <c r="CQ48" s="544">
        <v>0</v>
      </c>
      <c r="CR48" s="544">
        <v>0</v>
      </c>
      <c r="CS48" s="50">
        <v>377.60000000000036</v>
      </c>
      <c r="CT48" s="468"/>
      <c r="CU48" s="50">
        <v>0</v>
      </c>
      <c r="CV48" s="50">
        <v>0</v>
      </c>
      <c r="CW48" s="50">
        <v>0</v>
      </c>
      <c r="CX48" s="50">
        <v>338.00000000000546</v>
      </c>
      <c r="CY48" s="468"/>
      <c r="CZ48" s="50">
        <v>0</v>
      </c>
      <c r="DA48" s="50">
        <v>0</v>
      </c>
      <c r="DB48" s="50">
        <v>0</v>
      </c>
      <c r="DC48" s="50">
        <v>327</v>
      </c>
      <c r="DD48" s="468"/>
      <c r="DE48" s="544">
        <v>0</v>
      </c>
      <c r="DF48" s="544">
        <v>0</v>
      </c>
      <c r="DG48" s="544">
        <v>0</v>
      </c>
      <c r="DH48" s="583">
        <v>1787.2000000000044</v>
      </c>
      <c r="DI48" s="468"/>
      <c r="DJ48" s="50"/>
      <c r="DK48" s="50"/>
      <c r="DL48" s="50"/>
      <c r="DM48" s="50"/>
      <c r="DN48" s="468"/>
      <c r="DO48" s="50"/>
      <c r="DP48" s="50"/>
      <c r="DQ48" s="50"/>
      <c r="DR48" s="50"/>
      <c r="DS48" s="468"/>
      <c r="DT48" s="50"/>
      <c r="DU48" s="50"/>
      <c r="DV48" s="50"/>
      <c r="DW48" s="50"/>
      <c r="DX48" s="468"/>
      <c r="DY48" s="50"/>
      <c r="DZ48" s="50"/>
      <c r="EA48" s="50"/>
      <c r="EB48" s="50"/>
      <c r="EC48" s="468"/>
      <c r="ED48" s="50"/>
      <c r="EE48" s="50"/>
      <c r="EF48" s="50"/>
      <c r="EG48" s="50"/>
      <c r="EH48" s="468"/>
      <c r="EI48" s="50"/>
      <c r="EJ48" s="50"/>
      <c r="EK48" s="50"/>
      <c r="EL48" s="50"/>
      <c r="EM48" s="468"/>
      <c r="EN48" s="50"/>
      <c r="EO48" s="50"/>
      <c r="EP48" s="50"/>
      <c r="EQ48" s="50"/>
      <c r="ER48" s="468"/>
      <c r="ES48" s="50"/>
      <c r="ET48" s="50"/>
      <c r="EU48" s="50"/>
      <c r="EV48" s="50"/>
      <c r="EW48" s="468"/>
      <c r="EX48" s="50"/>
      <c r="EY48" s="50"/>
      <c r="EZ48" s="50"/>
      <c r="FA48" s="50"/>
      <c r="FB48" s="468"/>
      <c r="FC48" s="50"/>
      <c r="FD48" s="50"/>
      <c r="FE48" s="50"/>
      <c r="FF48" s="50"/>
      <c r="FG48" s="468"/>
      <c r="FH48" s="50"/>
      <c r="FI48" s="50"/>
      <c r="FJ48" s="50"/>
      <c r="FK48" s="50"/>
      <c r="FL48" s="468"/>
      <c r="FM48" s="50"/>
      <c r="FN48" s="50"/>
      <c r="FO48" s="50"/>
      <c r="FP48" s="50"/>
      <c r="FQ48" s="468"/>
      <c r="FR48" s="50"/>
      <c r="FS48" s="50"/>
      <c r="FT48" s="50"/>
      <c r="FU48" s="50"/>
      <c r="FV48" s="468"/>
      <c r="FW48" s="50"/>
      <c r="FX48" s="50"/>
      <c r="FY48" s="50"/>
      <c r="FZ48" s="50"/>
      <c r="GA48" s="468"/>
      <c r="GB48" s="50"/>
      <c r="GC48" s="50"/>
      <c r="GD48" s="50"/>
      <c r="GE48" s="50"/>
      <c r="GF48" s="468"/>
      <c r="GG48" s="50"/>
      <c r="GH48" s="50"/>
      <c r="GI48" s="50"/>
      <c r="GJ48" s="50"/>
      <c r="GK48" s="468"/>
      <c r="GL48" s="50"/>
      <c r="GM48" s="50"/>
      <c r="GN48" s="50"/>
      <c r="GO48" s="50"/>
      <c r="GP48" s="468"/>
      <c r="GV48" s="462"/>
      <c r="HE48" s="462"/>
      <c r="HN48" s="462"/>
      <c r="HW48" s="462"/>
      <c r="IF48" s="462"/>
      <c r="IO48" s="462"/>
      <c r="IX48" s="462"/>
      <c r="JG48" s="462"/>
      <c r="JP48" s="462"/>
      <c r="JY48" s="462"/>
      <c r="KH48" s="462"/>
      <c r="KQ48" s="462"/>
      <c r="KZ48" s="462"/>
      <c r="MA48" s="462"/>
      <c r="MJ48" s="462"/>
      <c r="MS48" s="462"/>
      <c r="NB48" s="462"/>
      <c r="NK48" s="462"/>
      <c r="NT48" s="462"/>
      <c r="NZ48" s="37"/>
    </row>
    <row r="49" spans="1:391" ht="18">
      <c r="A49" s="41" t="s">
        <v>800</v>
      </c>
      <c r="B49" s="46">
        <f>SUM(D49:AAJ49)</f>
        <v>59225.174999999937</v>
      </c>
      <c r="C49" s="42"/>
      <c r="D49" s="50">
        <v>115.1</v>
      </c>
      <c r="E49" s="50">
        <v>0</v>
      </c>
      <c r="F49" s="50">
        <v>0</v>
      </c>
      <c r="G49" s="50">
        <f>'Punten per wedstrijd'!E152</f>
        <v>761.8</v>
      </c>
      <c r="H49" s="468"/>
      <c r="I49" s="50">
        <v>69.625</v>
      </c>
      <c r="J49" s="50">
        <v>0</v>
      </c>
      <c r="K49" s="50">
        <v>0</v>
      </c>
      <c r="L49" s="50">
        <f>'Punten per wedstrijd'!E48</f>
        <v>314.8000000000003</v>
      </c>
      <c r="M49" s="468"/>
      <c r="N49" s="50">
        <v>82.949999999999932</v>
      </c>
      <c r="O49" s="50">
        <v>332.75</v>
      </c>
      <c r="P49" s="50">
        <v>501.60000000000014</v>
      </c>
      <c r="Q49" s="50">
        <f>'Punten per wedstrijd'!F152</f>
        <v>525.099999999999</v>
      </c>
      <c r="R49" s="468"/>
      <c r="S49" s="456">
        <v>70.125</v>
      </c>
      <c r="T49" s="50">
        <v>177.60000000000002</v>
      </c>
      <c r="U49" s="505">
        <v>134.99999999999966</v>
      </c>
      <c r="V49" s="50">
        <f>'Punten per wedstrijd'!F48</f>
        <v>293.29999999999927</v>
      </c>
      <c r="W49" s="468"/>
      <c r="X49" s="50">
        <v>13.949999999999818</v>
      </c>
      <c r="Y49" s="50">
        <v>320.75000000000011</v>
      </c>
      <c r="Z49" s="50">
        <v>302.17499999999939</v>
      </c>
      <c r="AA49" s="50">
        <v>301.19999999999936</v>
      </c>
      <c r="AB49" s="468"/>
      <c r="AC49" s="50">
        <v>125.25</v>
      </c>
      <c r="AD49" s="50">
        <v>420.69999999999982</v>
      </c>
      <c r="AE49" s="50">
        <v>705.59999999999889</v>
      </c>
      <c r="AF49" s="50">
        <v>1192.9000000000001</v>
      </c>
      <c r="AG49" s="468"/>
      <c r="AH49" s="50">
        <v>109.85000000000058</v>
      </c>
      <c r="AI49" s="50">
        <v>564.64999999999986</v>
      </c>
      <c r="AJ49" s="50">
        <v>846.97499999999889</v>
      </c>
      <c r="AK49" s="50">
        <v>572.09999999999945</v>
      </c>
      <c r="AL49" s="468"/>
      <c r="AM49" s="456">
        <v>119.1999999999997</v>
      </c>
      <c r="AN49" s="456">
        <v>197.59999999999945</v>
      </c>
      <c r="AO49" s="456">
        <v>155.92499999999905</v>
      </c>
      <c r="AP49" s="50">
        <v>586.05000000000018</v>
      </c>
      <c r="AQ49" s="468"/>
      <c r="AR49" s="50">
        <v>44.625</v>
      </c>
      <c r="AS49" s="50">
        <v>160.74999999999955</v>
      </c>
      <c r="AT49" s="50">
        <v>4.4999999999986358</v>
      </c>
      <c r="AU49" s="50">
        <v>389.7</v>
      </c>
      <c r="AV49" s="468"/>
      <c r="AW49" s="50">
        <v>0</v>
      </c>
      <c r="AX49" s="50">
        <v>239.74999999999955</v>
      </c>
      <c r="AY49" s="50">
        <v>643.49999999999932</v>
      </c>
      <c r="AZ49" s="50">
        <v>800.59999999999945</v>
      </c>
      <c r="BA49" s="468"/>
      <c r="BB49" s="50">
        <v>0</v>
      </c>
      <c r="BC49" s="50">
        <v>129.24999999999955</v>
      </c>
      <c r="BD49" s="50">
        <v>264.82499999999891</v>
      </c>
      <c r="BE49" s="50">
        <v>580.55000000000007</v>
      </c>
      <c r="BF49" s="468"/>
      <c r="BG49" s="50">
        <v>62.000000000000455</v>
      </c>
      <c r="BH49" s="50">
        <v>140.44999999999936</v>
      </c>
      <c r="BI49" s="50">
        <v>134.32499999999891</v>
      </c>
      <c r="BJ49" s="50">
        <v>212.8</v>
      </c>
      <c r="BK49" s="468"/>
      <c r="BL49" s="50">
        <v>0</v>
      </c>
      <c r="BM49" s="50">
        <v>8.8499999999994543</v>
      </c>
      <c r="BN49" s="50">
        <v>139.12499999999932</v>
      </c>
      <c r="BO49" s="50">
        <v>266</v>
      </c>
      <c r="BP49" s="468"/>
      <c r="BQ49" s="50">
        <v>56.999999999999545</v>
      </c>
      <c r="BR49" s="50">
        <v>174.64999999999873</v>
      </c>
      <c r="BS49" s="50">
        <v>110.47499999999945</v>
      </c>
      <c r="BT49" s="50">
        <v>556.70000000000073</v>
      </c>
      <c r="BU49" s="468"/>
      <c r="BV49" s="50">
        <v>0</v>
      </c>
      <c r="BW49" s="50">
        <v>374.94999999999936</v>
      </c>
      <c r="BX49" s="50">
        <v>631.12499999999864</v>
      </c>
      <c r="BY49" s="50">
        <v>679.20000000000255</v>
      </c>
      <c r="BZ49" s="468"/>
      <c r="CA49" s="50">
        <v>0</v>
      </c>
      <c r="CB49" s="50">
        <v>137.99999999999636</v>
      </c>
      <c r="CC49" s="50">
        <v>97.5</v>
      </c>
      <c r="CD49" s="50">
        <v>401.80000000000109</v>
      </c>
      <c r="CE49" s="468"/>
      <c r="CF49" s="50">
        <v>0</v>
      </c>
      <c r="CG49" s="50">
        <v>183.44999999999891</v>
      </c>
      <c r="CH49" s="50">
        <v>96.674999999999045</v>
      </c>
      <c r="CI49" s="50">
        <v>609.90000000000146</v>
      </c>
      <c r="CJ49" s="468"/>
      <c r="CK49" s="50">
        <v>30.5</v>
      </c>
      <c r="CL49" s="50">
        <v>221.29999999999882</v>
      </c>
      <c r="CM49" s="50">
        <v>168.74999999999864</v>
      </c>
      <c r="CN49" s="50">
        <v>395.80000000000007</v>
      </c>
      <c r="CO49" s="468"/>
      <c r="CP49" s="544">
        <v>135.57500000000027</v>
      </c>
      <c r="CQ49" s="544">
        <v>267.30000000000018</v>
      </c>
      <c r="CR49" s="544">
        <v>278.62499999999727</v>
      </c>
      <c r="CS49" s="50">
        <v>431.80000000000473</v>
      </c>
      <c r="CT49" s="468"/>
      <c r="CU49" s="50">
        <v>0</v>
      </c>
      <c r="CV49" s="50">
        <v>240.5</v>
      </c>
      <c r="CW49" s="50">
        <v>439.80000000000109</v>
      </c>
      <c r="CX49" s="50">
        <v>689.100000000004</v>
      </c>
      <c r="CY49" s="468"/>
      <c r="CZ49" s="50">
        <v>0</v>
      </c>
      <c r="DA49" s="50">
        <v>98.249999999998181</v>
      </c>
      <c r="DB49" s="50">
        <v>19.800000000001091</v>
      </c>
      <c r="DC49" s="50">
        <v>192</v>
      </c>
      <c r="DD49" s="468"/>
      <c r="DE49" s="544">
        <v>218.85000000000082</v>
      </c>
      <c r="DF49" s="544">
        <v>1642.2999999999993</v>
      </c>
      <c r="DG49" s="544">
        <v>2019.4499999999989</v>
      </c>
      <c r="DH49" s="583">
        <v>2190.0000000000055</v>
      </c>
      <c r="DI49" s="468"/>
      <c r="DJ49" s="50">
        <v>51.699999999999363</v>
      </c>
      <c r="DK49" s="50">
        <v>343.59999999999991</v>
      </c>
      <c r="DL49" s="50">
        <v>248.62499999999864</v>
      </c>
      <c r="DM49" s="50">
        <v>848.10000000000036</v>
      </c>
      <c r="DN49" s="468"/>
      <c r="DO49" s="50">
        <v>239.07499999999845</v>
      </c>
      <c r="DP49" s="50">
        <v>0</v>
      </c>
      <c r="DQ49" s="50">
        <v>348.82499999999754</v>
      </c>
      <c r="DR49" s="50">
        <v>498.5</v>
      </c>
      <c r="DS49" s="468"/>
      <c r="DT49" s="50">
        <v>818.54999999999882</v>
      </c>
      <c r="DU49" s="50">
        <v>2140.1999999999985</v>
      </c>
      <c r="DV49" s="50">
        <v>2144.25</v>
      </c>
      <c r="DW49" s="50">
        <v>4293.0999999999985</v>
      </c>
      <c r="DX49" s="468"/>
      <c r="DY49" s="50">
        <v>46.949999999998909</v>
      </c>
      <c r="DZ49" s="50">
        <v>0</v>
      </c>
      <c r="EA49" s="50">
        <v>0</v>
      </c>
      <c r="EB49" s="50">
        <v>0</v>
      </c>
      <c r="EC49" s="468"/>
      <c r="ED49" s="50">
        <v>32.374999999999091</v>
      </c>
      <c r="EE49" s="50">
        <v>0</v>
      </c>
      <c r="EF49" s="50">
        <v>164.17499999999836</v>
      </c>
      <c r="EG49" s="50">
        <v>432.49999999999636</v>
      </c>
      <c r="EH49" s="468"/>
      <c r="EI49" s="50">
        <v>76.875</v>
      </c>
      <c r="EJ49" s="50">
        <v>217.79999999999927</v>
      </c>
      <c r="EK49" s="50">
        <v>29.024999999997817</v>
      </c>
      <c r="EL49" s="50">
        <v>437.89999999999782</v>
      </c>
      <c r="EM49" s="468"/>
      <c r="EN49" s="50">
        <v>67.224999999999454</v>
      </c>
      <c r="EO49" s="50">
        <v>241.25000000000091</v>
      </c>
      <c r="EP49" s="50">
        <v>107.77500000000327</v>
      </c>
      <c r="EQ49" s="50">
        <v>0</v>
      </c>
      <c r="ER49" s="468"/>
      <c r="ES49" s="50">
        <v>110.46249999999964</v>
      </c>
      <c r="ET49" s="50">
        <v>0</v>
      </c>
      <c r="EU49" s="50">
        <v>0</v>
      </c>
      <c r="EV49" s="50">
        <v>227.5</v>
      </c>
      <c r="EW49" s="468"/>
      <c r="EX49" s="50">
        <v>553.82500000000164</v>
      </c>
      <c r="EY49" s="50">
        <v>1773.4500000000262</v>
      </c>
      <c r="EZ49" s="50">
        <v>3004.8749999999236</v>
      </c>
      <c r="FA49" s="50">
        <v>4701.4999999999991</v>
      </c>
      <c r="FB49" s="468"/>
      <c r="FC49" s="50">
        <v>81.399999999998727</v>
      </c>
      <c r="FD49" s="50">
        <v>157.00000000000045</v>
      </c>
      <c r="FE49" s="50">
        <v>138.07500000000164</v>
      </c>
      <c r="FF49" s="50">
        <v>240.00000000000364</v>
      </c>
      <c r="FG49" s="468"/>
      <c r="FH49" s="50">
        <v>80.624999999998181</v>
      </c>
      <c r="FI49" s="50">
        <v>0</v>
      </c>
      <c r="FJ49" s="50">
        <v>0</v>
      </c>
      <c r="FK49" s="50">
        <v>282.50000000000728</v>
      </c>
      <c r="FL49" s="468"/>
      <c r="FM49" s="50">
        <v>65.362499999999272</v>
      </c>
      <c r="FN49" s="50">
        <v>0</v>
      </c>
      <c r="FO49" s="50">
        <v>0</v>
      </c>
      <c r="FP49" s="50">
        <v>519.00000000000728</v>
      </c>
      <c r="FQ49" s="468"/>
      <c r="FR49" s="50">
        <v>42.9249999999995</v>
      </c>
      <c r="FS49" s="50">
        <v>0</v>
      </c>
      <c r="FT49" s="50">
        <v>0</v>
      </c>
      <c r="FU49" s="50">
        <v>0</v>
      </c>
      <c r="FV49" s="468"/>
      <c r="FW49" s="50">
        <v>90.625000000000909</v>
      </c>
      <c r="FX49" s="50">
        <v>40.099999999999</v>
      </c>
      <c r="FY49" s="50">
        <v>426.48749999999563</v>
      </c>
      <c r="FZ49" s="50">
        <v>603.80000000000655</v>
      </c>
      <c r="GA49" s="468"/>
      <c r="GB49" s="50">
        <v>161.425000000002</v>
      </c>
      <c r="GC49" s="50">
        <v>0</v>
      </c>
      <c r="GD49" s="50">
        <v>0</v>
      </c>
      <c r="GE49" s="50">
        <v>0</v>
      </c>
      <c r="GF49" s="468"/>
      <c r="GG49" s="50">
        <v>107.65000000000236</v>
      </c>
      <c r="GH49" s="50">
        <v>446.29999999999927</v>
      </c>
      <c r="GI49" s="50">
        <v>812.02499999999236</v>
      </c>
      <c r="GJ49" s="50">
        <v>1058.0000000000182</v>
      </c>
      <c r="GK49" s="468"/>
      <c r="GL49" s="50">
        <v>62.374999999997272</v>
      </c>
      <c r="GM49" s="50">
        <v>132.00000000000273</v>
      </c>
      <c r="GN49" s="50">
        <v>201.93749999999454</v>
      </c>
      <c r="GO49" s="50">
        <v>337</v>
      </c>
      <c r="GP49" s="468"/>
      <c r="GU49" s="18"/>
      <c r="GV49" s="9"/>
      <c r="HD49" s="18"/>
      <c r="HE49" s="9"/>
      <c r="HM49" s="18"/>
      <c r="HN49" s="9"/>
      <c r="HW49" s="9"/>
      <c r="IF49" s="9"/>
      <c r="IO49" s="9"/>
      <c r="IX49" s="9"/>
      <c r="JG49" s="9"/>
      <c r="JP49" s="9"/>
      <c r="JY49" s="9"/>
      <c r="KH49" s="9"/>
      <c r="KQ49" s="9"/>
      <c r="KZ49" s="9"/>
      <c r="MA49" s="9"/>
      <c r="MJ49" s="9"/>
      <c r="MS49" s="9"/>
      <c r="NB49" s="9"/>
      <c r="NK49" s="9"/>
      <c r="NT49" s="9"/>
      <c r="NU49">
        <v>0</v>
      </c>
      <c r="NV49" s="9"/>
      <c r="NW49">
        <v>0</v>
      </c>
      <c r="NX49" s="9"/>
      <c r="NY49">
        <v>1011.224999999994</v>
      </c>
      <c r="NZ49" s="9"/>
      <c r="OA49">
        <v>0</v>
      </c>
    </row>
    <row r="50" spans="1:391" ht="18">
      <c r="A50" s="41" t="s">
        <v>4497</v>
      </c>
      <c r="B50" s="46">
        <f>SUM(D50:AAJ50)</f>
        <v>28727.137500000073</v>
      </c>
      <c r="C50" s="42"/>
      <c r="D50" s="50">
        <v>0</v>
      </c>
      <c r="E50" s="50">
        <v>0</v>
      </c>
      <c r="F50" s="50">
        <v>0</v>
      </c>
      <c r="G50" s="50">
        <f>'Punten per wedstrijd'!E153</f>
        <v>626.1</v>
      </c>
      <c r="H50" s="468"/>
      <c r="I50" s="50">
        <v>0</v>
      </c>
      <c r="J50" s="50">
        <v>0</v>
      </c>
      <c r="K50" s="50">
        <v>0</v>
      </c>
      <c r="L50" s="50">
        <f>'Punten per wedstrijd'!E49</f>
        <v>258.30000000000007</v>
      </c>
      <c r="M50" s="468"/>
      <c r="N50" s="50">
        <v>0</v>
      </c>
      <c r="O50" s="50">
        <v>0</v>
      </c>
      <c r="P50" s="50">
        <v>424.76249999999982</v>
      </c>
      <c r="Q50" s="50">
        <f>'Punten per wedstrijd'!F153</f>
        <v>663.79999999999927</v>
      </c>
      <c r="R50" s="468"/>
      <c r="S50" s="456">
        <v>0</v>
      </c>
      <c r="T50" s="50">
        <v>0</v>
      </c>
      <c r="U50" s="505">
        <v>226.57499999999976</v>
      </c>
      <c r="V50" s="50">
        <f>'Punten per wedstrijd'!F49</f>
        <v>386.99999999999955</v>
      </c>
      <c r="W50" s="468"/>
      <c r="X50" s="50">
        <v>0</v>
      </c>
      <c r="Y50" s="50">
        <v>0</v>
      </c>
      <c r="Z50" s="50">
        <v>283.12499999999983</v>
      </c>
      <c r="AA50" s="50">
        <v>193.49999999999955</v>
      </c>
      <c r="AB50" s="468"/>
      <c r="AC50" s="50">
        <v>0</v>
      </c>
      <c r="AD50" s="50">
        <v>0</v>
      </c>
      <c r="AE50" s="50">
        <v>497.8499999999998</v>
      </c>
      <c r="AF50" s="50">
        <v>906.89999999999964</v>
      </c>
      <c r="AG50" s="468"/>
      <c r="AH50" s="50">
        <v>0</v>
      </c>
      <c r="AI50" s="50">
        <v>0</v>
      </c>
      <c r="AJ50" s="50">
        <v>781.04999999999893</v>
      </c>
      <c r="AK50" s="50">
        <v>452.89999999999964</v>
      </c>
      <c r="AL50" s="468"/>
      <c r="AM50" s="456">
        <v>0</v>
      </c>
      <c r="AN50" s="456">
        <v>0</v>
      </c>
      <c r="AO50" s="456">
        <v>200.96249999999918</v>
      </c>
      <c r="AP50" s="50">
        <v>294.40000000000055</v>
      </c>
      <c r="AQ50" s="468"/>
      <c r="AR50" s="50">
        <v>0</v>
      </c>
      <c r="AS50" s="50">
        <v>0</v>
      </c>
      <c r="AT50" s="50">
        <v>112.5</v>
      </c>
      <c r="AU50" s="50">
        <v>421.5</v>
      </c>
      <c r="AV50" s="468"/>
      <c r="AW50" s="50">
        <v>0</v>
      </c>
      <c r="AX50" s="50">
        <v>0</v>
      </c>
      <c r="AY50" s="50">
        <v>199.65000000000123</v>
      </c>
      <c r="AZ50" s="50">
        <v>576.59999999999764</v>
      </c>
      <c r="BA50" s="468"/>
      <c r="BB50" s="50">
        <v>0</v>
      </c>
      <c r="BC50" s="50">
        <v>0</v>
      </c>
      <c r="BD50" s="50">
        <v>241.72500000000082</v>
      </c>
      <c r="BE50" s="50">
        <v>389.8</v>
      </c>
      <c r="BF50" s="468"/>
      <c r="BG50" s="50">
        <v>0</v>
      </c>
      <c r="BH50" s="50">
        <v>0</v>
      </c>
      <c r="BI50" s="50">
        <v>160.20000000000095</v>
      </c>
      <c r="BJ50" s="50">
        <v>230.29999999999998</v>
      </c>
      <c r="BK50" s="468"/>
      <c r="BL50" s="50">
        <v>0</v>
      </c>
      <c r="BM50" s="50">
        <v>0</v>
      </c>
      <c r="BN50" s="50">
        <v>315.18750000000136</v>
      </c>
      <c r="BO50" s="50">
        <v>238.7</v>
      </c>
      <c r="BP50" s="468"/>
      <c r="BQ50" s="50">
        <v>0</v>
      </c>
      <c r="BR50" s="50">
        <v>0</v>
      </c>
      <c r="BS50" s="50">
        <v>176.96250000000191</v>
      </c>
      <c r="BT50" s="50">
        <v>504.29999999999745</v>
      </c>
      <c r="BU50" s="468"/>
      <c r="BV50" s="50">
        <v>0</v>
      </c>
      <c r="BW50" s="50">
        <v>0</v>
      </c>
      <c r="BX50" s="50">
        <v>522.97500000000082</v>
      </c>
      <c r="BY50" s="50">
        <v>360.19999999999982</v>
      </c>
      <c r="BZ50" s="468"/>
      <c r="CA50" s="50">
        <v>0</v>
      </c>
      <c r="CB50" s="50">
        <v>0</v>
      </c>
      <c r="CC50" s="50">
        <v>106.65000000000055</v>
      </c>
      <c r="CD50" s="50">
        <v>276.59999999999854</v>
      </c>
      <c r="CE50" s="468"/>
      <c r="CF50" s="50">
        <v>0</v>
      </c>
      <c r="CG50" s="50">
        <v>0</v>
      </c>
      <c r="CH50" s="50">
        <v>158.62500000000136</v>
      </c>
      <c r="CI50" s="50">
        <v>301.49999999999818</v>
      </c>
      <c r="CJ50" s="468"/>
      <c r="CK50" s="50">
        <v>0</v>
      </c>
      <c r="CL50" s="50">
        <v>0</v>
      </c>
      <c r="CM50" s="50">
        <v>225.03750000000014</v>
      </c>
      <c r="CN50" s="50">
        <v>246.39999999999998</v>
      </c>
      <c r="CO50" s="468"/>
      <c r="CP50" s="544">
        <v>0</v>
      </c>
      <c r="CQ50" s="544">
        <v>0</v>
      </c>
      <c r="CR50" s="544">
        <v>324.97500000000014</v>
      </c>
      <c r="CS50" s="50">
        <v>441.99999999999818</v>
      </c>
      <c r="CT50" s="468"/>
      <c r="CU50" s="50">
        <v>0</v>
      </c>
      <c r="CV50" s="50">
        <v>0</v>
      </c>
      <c r="CW50" s="50">
        <v>412.65000000000327</v>
      </c>
      <c r="CX50" s="50">
        <v>454.69999999999709</v>
      </c>
      <c r="CY50" s="468"/>
      <c r="CZ50" s="50">
        <v>0</v>
      </c>
      <c r="DA50" s="50">
        <v>0</v>
      </c>
      <c r="DB50" s="50">
        <v>13.650000000003274</v>
      </c>
      <c r="DC50" s="50">
        <v>124.5</v>
      </c>
      <c r="DD50" s="468"/>
      <c r="DE50" s="544">
        <v>0</v>
      </c>
      <c r="DF50" s="544">
        <v>0</v>
      </c>
      <c r="DG50" s="544">
        <v>1646.1750000000002</v>
      </c>
      <c r="DH50" s="583">
        <v>2262.0999999999967</v>
      </c>
      <c r="DI50" s="468"/>
      <c r="DJ50" s="50">
        <v>0</v>
      </c>
      <c r="DK50" s="50">
        <v>0</v>
      </c>
      <c r="DL50" s="50">
        <v>0</v>
      </c>
      <c r="DM50" s="50">
        <v>858.70000000000073</v>
      </c>
      <c r="DN50" s="468"/>
      <c r="DO50" s="50">
        <v>0</v>
      </c>
      <c r="DP50" s="50">
        <v>0</v>
      </c>
      <c r="DQ50" s="50">
        <v>0</v>
      </c>
      <c r="DR50" s="50">
        <v>296.20000000000073</v>
      </c>
      <c r="DS50" s="468"/>
      <c r="DT50" s="50">
        <v>0</v>
      </c>
      <c r="DU50" s="50">
        <v>0</v>
      </c>
      <c r="DV50" s="50">
        <v>0</v>
      </c>
      <c r="DW50" s="50">
        <v>4109.350000000044</v>
      </c>
      <c r="DX50" s="468"/>
      <c r="DY50" s="50">
        <v>0</v>
      </c>
      <c r="DZ50" s="50">
        <v>0</v>
      </c>
      <c r="EA50" s="50">
        <v>0</v>
      </c>
      <c r="EB50" s="50">
        <v>0</v>
      </c>
      <c r="EC50" s="468"/>
      <c r="ED50" s="50">
        <v>0</v>
      </c>
      <c r="EE50" s="50">
        <v>0</v>
      </c>
      <c r="EF50" s="50">
        <v>0</v>
      </c>
      <c r="EG50" s="50">
        <v>291.80000000000655</v>
      </c>
      <c r="EH50" s="468"/>
      <c r="EI50" s="50">
        <v>0</v>
      </c>
      <c r="EJ50" s="50">
        <v>0</v>
      </c>
      <c r="EK50" s="50">
        <v>0</v>
      </c>
      <c r="EL50" s="50">
        <v>316.00000000000364</v>
      </c>
      <c r="EM50" s="468"/>
      <c r="EN50" s="50">
        <v>0</v>
      </c>
      <c r="EO50" s="50">
        <v>0</v>
      </c>
      <c r="EP50" s="50">
        <v>0</v>
      </c>
      <c r="EQ50" s="50">
        <v>0</v>
      </c>
      <c r="ER50" s="468"/>
      <c r="ES50" s="50">
        <v>0</v>
      </c>
      <c r="ET50" s="50">
        <v>0</v>
      </c>
      <c r="EU50" s="50">
        <v>0</v>
      </c>
      <c r="EV50" s="50">
        <v>248.90000000000509</v>
      </c>
      <c r="EW50" s="468"/>
      <c r="EX50" s="50">
        <v>0</v>
      </c>
      <c r="EY50" s="50">
        <v>0</v>
      </c>
      <c r="EZ50" s="50">
        <v>0</v>
      </c>
      <c r="FA50" s="50">
        <v>2666.4</v>
      </c>
      <c r="FB50" s="468"/>
      <c r="FC50" s="50">
        <v>0</v>
      </c>
      <c r="FD50" s="50">
        <v>0</v>
      </c>
      <c r="FE50" s="50">
        <v>0</v>
      </c>
      <c r="FF50" s="50">
        <v>262.60000000000582</v>
      </c>
      <c r="FG50" s="468"/>
      <c r="FH50" s="50">
        <v>0</v>
      </c>
      <c r="FI50" s="50">
        <v>0</v>
      </c>
      <c r="FJ50" s="50">
        <v>0</v>
      </c>
      <c r="FK50" s="50">
        <v>113.10000000000218</v>
      </c>
      <c r="FL50" s="468"/>
      <c r="FM50" s="50">
        <v>0</v>
      </c>
      <c r="FN50" s="50">
        <v>0</v>
      </c>
      <c r="FO50" s="50">
        <v>0</v>
      </c>
      <c r="FP50" s="50">
        <v>440.00000000000364</v>
      </c>
      <c r="FQ50" s="468"/>
      <c r="FR50" s="50">
        <v>0</v>
      </c>
      <c r="FS50" s="50">
        <v>0</v>
      </c>
      <c r="FT50" s="50">
        <v>0</v>
      </c>
      <c r="FU50" s="50">
        <v>0</v>
      </c>
      <c r="FV50" s="468"/>
      <c r="FW50" s="50">
        <v>0</v>
      </c>
      <c r="FX50" s="50">
        <v>0</v>
      </c>
      <c r="FY50" s="50">
        <v>0</v>
      </c>
      <c r="FZ50" s="50">
        <v>270.20000000000073</v>
      </c>
      <c r="GA50" s="468"/>
      <c r="GB50" s="50">
        <v>0</v>
      </c>
      <c r="GC50" s="50">
        <v>0</v>
      </c>
      <c r="GD50" s="50">
        <v>0</v>
      </c>
      <c r="GE50" s="50">
        <v>0</v>
      </c>
      <c r="GF50" s="468"/>
      <c r="GG50" s="50">
        <v>0</v>
      </c>
      <c r="GH50" s="50">
        <v>0</v>
      </c>
      <c r="GI50" s="50">
        <v>0</v>
      </c>
      <c r="GJ50" s="50">
        <v>971.00000000000364</v>
      </c>
      <c r="GK50" s="468"/>
      <c r="GL50" s="50">
        <v>0</v>
      </c>
      <c r="GM50" s="50">
        <v>0</v>
      </c>
      <c r="GN50" s="50">
        <v>0</v>
      </c>
      <c r="GO50" s="50">
        <v>239.5</v>
      </c>
      <c r="GP50" s="468"/>
      <c r="GV50" s="9"/>
      <c r="HE50" s="9"/>
      <c r="HN50" s="9"/>
      <c r="HW50" s="9"/>
      <c r="IF50" s="9"/>
      <c r="IO50" s="9"/>
      <c r="IX50" s="9"/>
      <c r="JG50" s="9"/>
      <c r="JP50" s="9"/>
      <c r="JY50" s="9"/>
      <c r="KH50" s="9"/>
      <c r="KQ50" s="9"/>
      <c r="KZ50" s="9"/>
      <c r="MA50" s="9"/>
      <c r="MJ50" s="9"/>
      <c r="MS50" s="9"/>
      <c r="NB50" s="9"/>
      <c r="NK50" s="9"/>
      <c r="NT50" s="9"/>
      <c r="NU50">
        <v>0</v>
      </c>
      <c r="NV50" s="9"/>
      <c r="NW50">
        <v>0</v>
      </c>
      <c r="NX50" s="9"/>
      <c r="NY50" s="21">
        <v>0</v>
      </c>
      <c r="NZ50" s="9"/>
      <c r="OA50">
        <v>0</v>
      </c>
    </row>
    <row r="51" spans="1:391" ht="18">
      <c r="A51" s="41" t="s">
        <v>796</v>
      </c>
      <c r="B51" s="46">
        <f>SUM(D51:AAJ51)</f>
        <v>48807.049999999865</v>
      </c>
      <c r="C51" s="42"/>
      <c r="D51" s="50">
        <v>112.4</v>
      </c>
      <c r="E51" s="50">
        <v>0</v>
      </c>
      <c r="F51" s="50">
        <v>0</v>
      </c>
      <c r="G51" s="50">
        <f>'Punten per wedstrijd'!E154</f>
        <v>550.20000000000005</v>
      </c>
      <c r="H51" s="468"/>
      <c r="I51" s="50">
        <v>46.375</v>
      </c>
      <c r="J51" s="50">
        <v>0</v>
      </c>
      <c r="K51" s="50">
        <v>0</v>
      </c>
      <c r="L51" s="50">
        <f>'Punten per wedstrijd'!E50</f>
        <v>160.99999999999989</v>
      </c>
      <c r="M51" s="468"/>
      <c r="N51" s="50">
        <v>70.399999999999864</v>
      </c>
      <c r="O51" s="50">
        <v>395.05000000000018</v>
      </c>
      <c r="P51" s="50">
        <v>358.83750000000009</v>
      </c>
      <c r="Q51" s="50">
        <f>'Punten per wedstrijd'!F154</f>
        <v>494.99999999999955</v>
      </c>
      <c r="R51" s="468"/>
      <c r="S51" s="456">
        <v>47.249999999999886</v>
      </c>
      <c r="T51" s="50">
        <v>127.54999999999995</v>
      </c>
      <c r="U51" s="505">
        <v>316.80000000000024</v>
      </c>
      <c r="V51" s="50">
        <f>'Punten per wedstrijd'!F50</f>
        <v>541.00000000000068</v>
      </c>
      <c r="W51" s="468"/>
      <c r="X51" s="50">
        <v>73.824999999999932</v>
      </c>
      <c r="Y51" s="50">
        <v>390.69999999999993</v>
      </c>
      <c r="Z51" s="50">
        <v>281.24999999999983</v>
      </c>
      <c r="AA51" s="50">
        <v>281.39999999999918</v>
      </c>
      <c r="AB51" s="468"/>
      <c r="AC51" s="50">
        <v>58.599999999999909</v>
      </c>
      <c r="AD51" s="50">
        <v>180.50000000000023</v>
      </c>
      <c r="AE51" s="50">
        <v>515.99999999999966</v>
      </c>
      <c r="AF51" s="50">
        <v>812.49999999999909</v>
      </c>
      <c r="AG51" s="468"/>
      <c r="AH51" s="50">
        <v>180.625</v>
      </c>
      <c r="AI51" s="50">
        <v>623.25000000000045</v>
      </c>
      <c r="AJ51" s="50">
        <v>574.19999999999891</v>
      </c>
      <c r="AK51" s="50">
        <v>218.69999999999891</v>
      </c>
      <c r="AL51" s="468"/>
      <c r="AM51" s="456">
        <v>122.64999999999986</v>
      </c>
      <c r="AN51" s="456">
        <v>192.25</v>
      </c>
      <c r="AO51" s="456">
        <v>310.46249999999986</v>
      </c>
      <c r="AP51" s="50">
        <v>710.80000000000018</v>
      </c>
      <c r="AQ51" s="468"/>
      <c r="AR51" s="50">
        <v>80.199999999999363</v>
      </c>
      <c r="AS51" s="50">
        <v>126.69999999999982</v>
      </c>
      <c r="AT51" s="50">
        <v>136.5</v>
      </c>
      <c r="AU51" s="50">
        <v>425</v>
      </c>
      <c r="AV51" s="468"/>
      <c r="AW51" s="50">
        <v>0</v>
      </c>
      <c r="AX51" s="50">
        <v>319.95000000000027</v>
      </c>
      <c r="AY51" s="50">
        <v>214.19999999999959</v>
      </c>
      <c r="AZ51" s="50">
        <v>479.79999999999927</v>
      </c>
      <c r="BA51" s="468"/>
      <c r="BB51" s="50">
        <v>0</v>
      </c>
      <c r="BC51" s="50">
        <v>148.15000000000009</v>
      </c>
      <c r="BD51" s="50">
        <v>282</v>
      </c>
      <c r="BE51" s="50">
        <v>627.00000000000011</v>
      </c>
      <c r="BF51" s="468"/>
      <c r="BG51" s="50">
        <v>119.84999999999991</v>
      </c>
      <c r="BH51" s="50">
        <v>234.14999999999964</v>
      </c>
      <c r="BI51" s="50">
        <v>116.69999999999959</v>
      </c>
      <c r="BJ51" s="50">
        <v>455.40000000000003</v>
      </c>
      <c r="BK51" s="468"/>
      <c r="BL51" s="50">
        <v>0</v>
      </c>
      <c r="BM51" s="50">
        <v>98.699999999999818</v>
      </c>
      <c r="BN51" s="50">
        <v>291.7124999999985</v>
      </c>
      <c r="BO51" s="50">
        <v>305.7</v>
      </c>
      <c r="BP51" s="468"/>
      <c r="BQ51" s="50">
        <v>114.375</v>
      </c>
      <c r="BR51" s="50">
        <v>202.55000000000018</v>
      </c>
      <c r="BS51" s="50">
        <v>478.16249999999945</v>
      </c>
      <c r="BT51" s="50">
        <v>568.5</v>
      </c>
      <c r="BU51" s="468"/>
      <c r="BV51" s="50">
        <v>0</v>
      </c>
      <c r="BW51" s="50">
        <v>343.15000000000055</v>
      </c>
      <c r="BX51" s="50">
        <v>263.99999999999932</v>
      </c>
      <c r="BY51" s="50">
        <v>278.79999999999836</v>
      </c>
      <c r="BZ51" s="468"/>
      <c r="CA51" s="50">
        <v>0</v>
      </c>
      <c r="CB51" s="50">
        <v>221.64999999999964</v>
      </c>
      <c r="CC51" s="50">
        <v>341.99999999999864</v>
      </c>
      <c r="CD51" s="50">
        <v>652.89999999999964</v>
      </c>
      <c r="CE51" s="468"/>
      <c r="CF51" s="50">
        <v>0</v>
      </c>
      <c r="CG51" s="50">
        <v>198.70000000000027</v>
      </c>
      <c r="CH51" s="50">
        <v>289.87499999999864</v>
      </c>
      <c r="CI51" s="50">
        <v>282.10000000000036</v>
      </c>
      <c r="CJ51" s="468"/>
      <c r="CK51" s="50">
        <v>23.375</v>
      </c>
      <c r="CL51" s="50">
        <v>298.60000000000036</v>
      </c>
      <c r="CM51" s="50">
        <v>193.38749999999823</v>
      </c>
      <c r="CN51" s="50">
        <v>297</v>
      </c>
      <c r="CO51" s="468"/>
      <c r="CP51" s="544">
        <v>101.875</v>
      </c>
      <c r="CQ51" s="544">
        <v>278.25</v>
      </c>
      <c r="CR51" s="544">
        <v>320.625</v>
      </c>
      <c r="CS51" s="50">
        <v>308.30000000000291</v>
      </c>
      <c r="CT51" s="468"/>
      <c r="CU51" s="50">
        <v>0</v>
      </c>
      <c r="CV51" s="50">
        <v>137.15000000000146</v>
      </c>
      <c r="CW51" s="50">
        <v>125.62500000000136</v>
      </c>
      <c r="CX51" s="50">
        <v>461.5</v>
      </c>
      <c r="CY51" s="468"/>
      <c r="CZ51" s="50">
        <v>0</v>
      </c>
      <c r="DA51" s="50">
        <v>48.749999999998181</v>
      </c>
      <c r="DB51" s="50">
        <v>63.000000000001364</v>
      </c>
      <c r="DC51" s="50">
        <v>244.70000000000002</v>
      </c>
      <c r="DD51" s="468"/>
      <c r="DE51" s="544">
        <v>424.27499999999918</v>
      </c>
      <c r="DF51" s="544">
        <v>1575.4499999999998</v>
      </c>
      <c r="DG51" s="544">
        <v>1148.4750000000004</v>
      </c>
      <c r="DH51" s="583">
        <v>686.70000000000073</v>
      </c>
      <c r="DI51" s="468"/>
      <c r="DJ51" s="50">
        <v>147.67500000000018</v>
      </c>
      <c r="DK51" s="50">
        <v>119</v>
      </c>
      <c r="DL51" s="50">
        <v>170.55000000000109</v>
      </c>
      <c r="DM51" s="50">
        <v>432.50000000000182</v>
      </c>
      <c r="DN51" s="468"/>
      <c r="DO51" s="50">
        <v>240.37499999999955</v>
      </c>
      <c r="DP51" s="50">
        <v>0</v>
      </c>
      <c r="DQ51" s="50">
        <v>495.74999999999864</v>
      </c>
      <c r="DR51" s="50">
        <v>254.80000000000109</v>
      </c>
      <c r="DS51" s="468"/>
      <c r="DT51" s="50">
        <v>837.38749999999845</v>
      </c>
      <c r="DU51" s="50">
        <v>1266.2499999999995</v>
      </c>
      <c r="DV51" s="50">
        <v>2544.6750000000284</v>
      </c>
      <c r="DW51" s="50">
        <v>3373.5499999999829</v>
      </c>
      <c r="DX51" s="468"/>
      <c r="DY51" s="50">
        <v>0</v>
      </c>
      <c r="DZ51" s="50">
        <v>0</v>
      </c>
      <c r="EA51" s="50">
        <v>0</v>
      </c>
      <c r="EB51" s="50">
        <v>0</v>
      </c>
      <c r="EC51" s="468"/>
      <c r="ED51" s="50">
        <v>81.212499999999636</v>
      </c>
      <c r="EE51" s="50">
        <v>0</v>
      </c>
      <c r="EF51" s="50">
        <v>109.42500000000109</v>
      </c>
      <c r="EG51" s="50">
        <v>131.99999999999818</v>
      </c>
      <c r="EH51" s="468"/>
      <c r="EI51" s="50">
        <v>49.399999999999636</v>
      </c>
      <c r="EJ51" s="50">
        <v>312.79999999999995</v>
      </c>
      <c r="EK51" s="50">
        <v>392.92500000000109</v>
      </c>
      <c r="EL51" s="50">
        <v>134.19999999999891</v>
      </c>
      <c r="EM51" s="468"/>
      <c r="EN51" s="50">
        <v>79.499999999999091</v>
      </c>
      <c r="EO51" s="50">
        <v>315</v>
      </c>
      <c r="EP51" s="50">
        <v>404.69999999999891</v>
      </c>
      <c r="EQ51" s="50">
        <v>0</v>
      </c>
      <c r="ER51" s="468"/>
      <c r="ES51" s="50">
        <v>82.924999999998363</v>
      </c>
      <c r="ET51" s="50">
        <v>0</v>
      </c>
      <c r="EU51" s="50">
        <v>0</v>
      </c>
      <c r="EV51" s="50">
        <v>165.09999999999491</v>
      </c>
      <c r="EW51" s="468"/>
      <c r="EX51" s="50">
        <v>580.46250000000055</v>
      </c>
      <c r="EY51" s="50">
        <v>721.74999999998181</v>
      </c>
      <c r="EZ51" s="50">
        <v>1917.974999999904</v>
      </c>
      <c r="FA51" s="50">
        <v>2405.8000000000002</v>
      </c>
      <c r="FB51" s="468"/>
      <c r="FC51" s="50">
        <v>91.774999999997817</v>
      </c>
      <c r="FD51" s="50">
        <v>17.999999999999545</v>
      </c>
      <c r="FE51" s="50">
        <v>105</v>
      </c>
      <c r="FF51" s="50">
        <v>166.299999999992</v>
      </c>
      <c r="FG51" s="468"/>
      <c r="FH51" s="50">
        <v>97.049999999996544</v>
      </c>
      <c r="FI51" s="50">
        <v>0</v>
      </c>
      <c r="FJ51" s="50">
        <v>0</v>
      </c>
      <c r="FK51" s="50">
        <v>111.299999999992</v>
      </c>
      <c r="FL51" s="468"/>
      <c r="FM51" s="50">
        <v>100.92499999999836</v>
      </c>
      <c r="FN51" s="50">
        <v>0</v>
      </c>
      <c r="FO51" s="50">
        <v>0</v>
      </c>
      <c r="FP51" s="50">
        <v>408.10000000000218</v>
      </c>
      <c r="FQ51" s="468"/>
      <c r="FR51" s="50">
        <v>42.674999999999727</v>
      </c>
      <c r="FS51" s="50">
        <v>0</v>
      </c>
      <c r="FT51" s="50">
        <v>0</v>
      </c>
      <c r="FU51" s="50">
        <v>0</v>
      </c>
      <c r="FV51" s="468"/>
      <c r="FW51" s="50">
        <v>173.89999999999873</v>
      </c>
      <c r="FX51" s="50">
        <v>191.09999999999991</v>
      </c>
      <c r="FY51" s="50">
        <v>411.37499999999727</v>
      </c>
      <c r="FZ51" s="50">
        <v>258.00000000000364</v>
      </c>
      <c r="GA51" s="468"/>
      <c r="GB51" s="50">
        <v>48.225000000000364</v>
      </c>
      <c r="GC51" s="50">
        <v>0</v>
      </c>
      <c r="GD51" s="50">
        <v>0</v>
      </c>
      <c r="GE51" s="50">
        <v>0</v>
      </c>
      <c r="GF51" s="468"/>
      <c r="GG51" s="50">
        <v>213.22499999999854</v>
      </c>
      <c r="GH51" s="50">
        <v>488.99999999999909</v>
      </c>
      <c r="GI51" s="50">
        <v>1018.0499999999929</v>
      </c>
      <c r="GJ51" s="50">
        <v>1086.3000000000102</v>
      </c>
      <c r="GK51" s="468"/>
      <c r="GL51" s="50">
        <v>68.499999999999091</v>
      </c>
      <c r="GM51" s="50">
        <v>118.74999999999818</v>
      </c>
      <c r="GN51" s="50">
        <v>229.87499999999454</v>
      </c>
      <c r="GO51" s="50">
        <v>232.50000000000364</v>
      </c>
      <c r="GP51" s="468"/>
      <c r="GU51" s="18"/>
      <c r="GV51" s="9"/>
      <c r="HD51" s="18"/>
      <c r="HE51" s="9"/>
      <c r="HM51" s="18"/>
      <c r="HN51" s="9"/>
      <c r="HW51" s="9"/>
      <c r="IF51" s="9"/>
      <c r="IO51" s="9"/>
      <c r="IX51" s="9"/>
      <c r="JG51" s="9"/>
      <c r="JP51" s="9"/>
      <c r="JY51" s="9"/>
      <c r="KH51" s="9"/>
      <c r="KQ51" s="9"/>
      <c r="KZ51" s="9"/>
      <c r="MA51" s="9"/>
      <c r="MJ51" s="9"/>
      <c r="MS51" s="9"/>
      <c r="NB51" s="9"/>
      <c r="NK51" s="9"/>
      <c r="NT51" s="9"/>
      <c r="NU51">
        <v>0</v>
      </c>
      <c r="NV51" s="9"/>
      <c r="NW51">
        <v>0</v>
      </c>
      <c r="NX51" s="9"/>
      <c r="NY51">
        <v>1174.3499999999995</v>
      </c>
      <c r="NZ51" s="9"/>
      <c r="OA51">
        <v>0</v>
      </c>
    </row>
    <row r="52" spans="1:391" ht="18">
      <c r="A52" s="41" t="s">
        <v>21</v>
      </c>
      <c r="B52" s="46">
        <f>SUM(D52:AAJ52)</f>
        <v>61113.89999999979</v>
      </c>
      <c r="C52" s="42"/>
      <c r="D52" s="50">
        <v>24.7</v>
      </c>
      <c r="E52" s="50">
        <v>0</v>
      </c>
      <c r="F52" s="50">
        <v>0</v>
      </c>
      <c r="G52" s="50">
        <f>'Punten per wedstrijd'!E155</f>
        <v>427.4</v>
      </c>
      <c r="H52" s="468"/>
      <c r="I52" s="50">
        <v>12.249999999999993</v>
      </c>
      <c r="J52" s="50">
        <v>0</v>
      </c>
      <c r="K52" s="50">
        <v>0</v>
      </c>
      <c r="L52" s="50">
        <f>'Punten per wedstrijd'!E51</f>
        <v>103.70000000000005</v>
      </c>
      <c r="M52" s="468"/>
      <c r="N52" s="50">
        <v>169.12499999999994</v>
      </c>
      <c r="O52" s="50">
        <v>394.9499999999997</v>
      </c>
      <c r="P52" s="50">
        <v>532.65000000000009</v>
      </c>
      <c r="Q52" s="50">
        <f>'Punten per wedstrijd'!F155</f>
        <v>812.30000000000018</v>
      </c>
      <c r="R52" s="468"/>
      <c r="S52" s="456">
        <v>56.624999999999773</v>
      </c>
      <c r="T52" s="50">
        <v>51.699999999999704</v>
      </c>
      <c r="U52" s="505">
        <v>143.99999999999966</v>
      </c>
      <c r="V52" s="50">
        <f>'Punten per wedstrijd'!F51</f>
        <v>255.69999999999982</v>
      </c>
      <c r="W52" s="468"/>
      <c r="X52" s="50">
        <v>61.349999999999909</v>
      </c>
      <c r="Y52" s="50">
        <v>381.9500000000005</v>
      </c>
      <c r="Z52" s="50">
        <v>246.52499999999952</v>
      </c>
      <c r="AA52" s="50">
        <v>291.09999999999991</v>
      </c>
      <c r="AB52" s="468"/>
      <c r="AC52" s="50">
        <v>128.8499999999998</v>
      </c>
      <c r="AD52" s="50">
        <v>430.00000000000045</v>
      </c>
      <c r="AE52" s="50">
        <v>687.6749999999987</v>
      </c>
      <c r="AF52" s="50">
        <v>1045.5999999999995</v>
      </c>
      <c r="AG52" s="468"/>
      <c r="AH52" s="50">
        <v>189.34999999999968</v>
      </c>
      <c r="AI52" s="50">
        <v>628.75</v>
      </c>
      <c r="AJ52" s="50">
        <v>819.44999999999823</v>
      </c>
      <c r="AK52" s="50">
        <v>578.89999999999964</v>
      </c>
      <c r="AL52" s="468"/>
      <c r="AM52" s="456">
        <v>127.57499999999982</v>
      </c>
      <c r="AN52" s="456">
        <v>230.15000000000055</v>
      </c>
      <c r="AO52" s="456">
        <v>307.6499999999985</v>
      </c>
      <c r="AP52" s="50">
        <v>595.49999999999909</v>
      </c>
      <c r="AQ52" s="468"/>
      <c r="AR52" s="50">
        <v>37.674999999999727</v>
      </c>
      <c r="AS52" s="50">
        <v>102.00000000000045</v>
      </c>
      <c r="AT52" s="50">
        <v>166.72499999999945</v>
      </c>
      <c r="AU52" s="50">
        <v>221.5</v>
      </c>
      <c r="AV52" s="468"/>
      <c r="AW52" s="50">
        <v>0</v>
      </c>
      <c r="AX52" s="50">
        <v>118.75000000000045</v>
      </c>
      <c r="AY52" s="50">
        <v>918.90000000000055</v>
      </c>
      <c r="AZ52" s="50">
        <v>952.49999999999818</v>
      </c>
      <c r="BA52" s="468"/>
      <c r="BB52" s="50">
        <v>0</v>
      </c>
      <c r="BC52" s="50">
        <v>155.35000000000036</v>
      </c>
      <c r="BD52" s="50">
        <v>341.17499999999905</v>
      </c>
      <c r="BE52" s="50">
        <v>452.5</v>
      </c>
      <c r="BF52" s="468"/>
      <c r="BG52" s="50">
        <v>54.25</v>
      </c>
      <c r="BH52" s="50">
        <v>136.85000000000082</v>
      </c>
      <c r="BI52" s="50">
        <v>326.84999999999877</v>
      </c>
      <c r="BJ52" s="50">
        <v>222.7</v>
      </c>
      <c r="BK52" s="468"/>
      <c r="BL52" s="50">
        <v>0</v>
      </c>
      <c r="BM52" s="50">
        <v>54.75</v>
      </c>
      <c r="BN52" s="50">
        <v>188.625</v>
      </c>
      <c r="BO52" s="50">
        <v>116</v>
      </c>
      <c r="BP52" s="468"/>
      <c r="BQ52" s="50">
        <v>46.374999999999545</v>
      </c>
      <c r="BR52" s="50">
        <v>206.79999999999973</v>
      </c>
      <c r="BS52" s="50">
        <v>206.24999999999864</v>
      </c>
      <c r="BT52" s="50">
        <v>452.49999999999818</v>
      </c>
      <c r="BU52" s="468"/>
      <c r="BV52" s="50">
        <v>0</v>
      </c>
      <c r="BW52" s="50">
        <v>518.20000000000073</v>
      </c>
      <c r="BX52" s="50">
        <v>452.47499999999945</v>
      </c>
      <c r="BY52" s="50">
        <v>526.29999999999927</v>
      </c>
      <c r="BZ52" s="468"/>
      <c r="CA52" s="50">
        <v>0</v>
      </c>
      <c r="CB52" s="50">
        <v>97.899999999994179</v>
      </c>
      <c r="CC52" s="50">
        <v>108.29999999999973</v>
      </c>
      <c r="CD52" s="50">
        <v>365.09999999999854</v>
      </c>
      <c r="CE52" s="468"/>
      <c r="CF52" s="50">
        <v>0</v>
      </c>
      <c r="CG52" s="50">
        <v>280.89999999999964</v>
      </c>
      <c r="CH52" s="50">
        <v>75</v>
      </c>
      <c r="CI52" s="50">
        <v>375</v>
      </c>
      <c r="CJ52" s="468"/>
      <c r="CK52" s="50">
        <v>29.249999999999545</v>
      </c>
      <c r="CL52" s="50">
        <v>268.49999999999909</v>
      </c>
      <c r="CM52" s="50">
        <v>36.675000000001091</v>
      </c>
      <c r="CN52" s="50">
        <v>272.3</v>
      </c>
      <c r="CO52" s="468"/>
      <c r="CP52" s="544">
        <v>141.94999999999936</v>
      </c>
      <c r="CQ52" s="544">
        <v>300.54999999999836</v>
      </c>
      <c r="CR52" s="544">
        <v>295.65000000000055</v>
      </c>
      <c r="CS52" s="50">
        <v>317.29999999999927</v>
      </c>
      <c r="CT52" s="468"/>
      <c r="CU52" s="50">
        <v>0</v>
      </c>
      <c r="CV52" s="50">
        <v>218.05000000000109</v>
      </c>
      <c r="CW52" s="50">
        <v>496.98749999999973</v>
      </c>
      <c r="CX52" s="50">
        <v>637.00000000000182</v>
      </c>
      <c r="CY52" s="468"/>
      <c r="CZ52" s="50">
        <v>0</v>
      </c>
      <c r="DA52" s="50">
        <v>52.799999999999272</v>
      </c>
      <c r="DB52" s="50">
        <v>27</v>
      </c>
      <c r="DC52" s="50">
        <v>42</v>
      </c>
      <c r="DD52" s="468"/>
      <c r="DE52" s="544">
        <v>491.45000000000073</v>
      </c>
      <c r="DF52" s="544">
        <v>2031.8500000000031</v>
      </c>
      <c r="DG52" s="544">
        <v>2406.6750000000002</v>
      </c>
      <c r="DH52" s="583">
        <v>2034.5999999999985</v>
      </c>
      <c r="DI52" s="468"/>
      <c r="DJ52" s="50">
        <v>127.17499999999973</v>
      </c>
      <c r="DK52" s="50">
        <v>404.14999999999918</v>
      </c>
      <c r="DL52" s="50">
        <v>169.95000000000164</v>
      </c>
      <c r="DM52" s="50">
        <v>820.19999999999527</v>
      </c>
      <c r="DN52" s="468"/>
      <c r="DO52" s="50">
        <v>194.82500000000027</v>
      </c>
      <c r="DP52" s="50">
        <v>0</v>
      </c>
      <c r="DQ52" s="50">
        <v>360.52500000000191</v>
      </c>
      <c r="DR52" s="50">
        <v>766.99999999999636</v>
      </c>
      <c r="DS52" s="468"/>
      <c r="DT52" s="50">
        <v>810.60000000000173</v>
      </c>
      <c r="DU52" s="50">
        <v>2099.1999999999998</v>
      </c>
      <c r="DV52" s="50">
        <v>2927.6250000000259</v>
      </c>
      <c r="DW52" s="50">
        <v>4574.4999999999527</v>
      </c>
      <c r="DX52" s="468"/>
      <c r="DY52" s="50">
        <v>0</v>
      </c>
      <c r="DZ52" s="50">
        <v>0</v>
      </c>
      <c r="EA52" s="50">
        <v>0</v>
      </c>
      <c r="EB52" s="50">
        <v>0</v>
      </c>
      <c r="EC52" s="468"/>
      <c r="ED52" s="50">
        <v>97.900000000002365</v>
      </c>
      <c r="EE52" s="50">
        <v>0</v>
      </c>
      <c r="EF52" s="50">
        <v>157.72499999999945</v>
      </c>
      <c r="EG52" s="50">
        <v>479.5</v>
      </c>
      <c r="EH52" s="468"/>
      <c r="EI52" s="50">
        <v>49.625000000001819</v>
      </c>
      <c r="EJ52" s="50">
        <v>202.84999999999854</v>
      </c>
      <c r="EK52" s="50">
        <v>197.62499999999727</v>
      </c>
      <c r="EL52" s="50">
        <v>420.40000000000146</v>
      </c>
      <c r="EM52" s="468"/>
      <c r="EN52" s="50">
        <v>85.250000000000909</v>
      </c>
      <c r="EO52" s="50">
        <v>89.249999999999091</v>
      </c>
      <c r="EP52" s="50">
        <v>97.125</v>
      </c>
      <c r="EQ52" s="50">
        <v>0</v>
      </c>
      <c r="ER52" s="468"/>
      <c r="ES52" s="50">
        <v>23.225000000000364</v>
      </c>
      <c r="ET52" s="50">
        <v>0</v>
      </c>
      <c r="EU52" s="50">
        <v>0</v>
      </c>
      <c r="EV52" s="50">
        <v>375.5</v>
      </c>
      <c r="EW52" s="468"/>
      <c r="EX52" s="50">
        <v>932.75</v>
      </c>
      <c r="EY52" s="50">
        <v>1280.1000000000195</v>
      </c>
      <c r="EZ52" s="50">
        <v>1861.3499999998576</v>
      </c>
      <c r="FA52" s="50">
        <v>5378.5</v>
      </c>
      <c r="FB52" s="468"/>
      <c r="FC52" s="50">
        <v>71.574999999999818</v>
      </c>
      <c r="FD52" s="50">
        <v>0</v>
      </c>
      <c r="FE52" s="50">
        <v>197.02500000000055</v>
      </c>
      <c r="FF52" s="50">
        <v>250.49999999999636</v>
      </c>
      <c r="FG52" s="468"/>
      <c r="FH52" s="50">
        <v>100.37500000000182</v>
      </c>
      <c r="FI52" s="50">
        <v>0</v>
      </c>
      <c r="FJ52" s="50">
        <v>0</v>
      </c>
      <c r="FK52" s="50">
        <v>395</v>
      </c>
      <c r="FL52" s="468"/>
      <c r="FM52" s="50">
        <v>45.625000000000909</v>
      </c>
      <c r="FN52" s="50">
        <v>0</v>
      </c>
      <c r="FO52" s="50">
        <v>0</v>
      </c>
      <c r="FP52" s="50">
        <v>346.40000000000146</v>
      </c>
      <c r="FQ52" s="468"/>
      <c r="FR52" s="50">
        <v>2.1000000000001364</v>
      </c>
      <c r="FS52" s="50">
        <v>0</v>
      </c>
      <c r="FT52" s="50">
        <v>0</v>
      </c>
      <c r="FU52" s="50">
        <v>0</v>
      </c>
      <c r="FV52" s="468"/>
      <c r="FW52" s="50">
        <v>110.87500000000091</v>
      </c>
      <c r="FX52" s="50">
        <v>61.549999999998818</v>
      </c>
      <c r="FY52" s="50">
        <v>527.02499999999509</v>
      </c>
      <c r="FZ52" s="50">
        <v>540.29999999999563</v>
      </c>
      <c r="GA52" s="468"/>
      <c r="GB52" s="50">
        <v>127.57500000000164</v>
      </c>
      <c r="GC52" s="50">
        <v>0</v>
      </c>
      <c r="GD52" s="50">
        <v>0</v>
      </c>
      <c r="GE52" s="50">
        <v>0</v>
      </c>
      <c r="GF52" s="468"/>
      <c r="GG52" s="50">
        <v>101.75000000000182</v>
      </c>
      <c r="GH52" s="50">
        <v>567.84999999999945</v>
      </c>
      <c r="GI52" s="50">
        <v>997.31249999998909</v>
      </c>
      <c r="GJ52" s="50">
        <v>1576.1999999999971</v>
      </c>
      <c r="GK52" s="468"/>
      <c r="GL52" s="50">
        <v>56.125000000000909</v>
      </c>
      <c r="GM52" s="50">
        <v>164.75000000000182</v>
      </c>
      <c r="GN52" s="50">
        <v>240.37499999998909</v>
      </c>
      <c r="GO52" s="50">
        <v>478.99999999999272</v>
      </c>
      <c r="GP52" s="468"/>
      <c r="GU52" s="18"/>
      <c r="GV52" s="9"/>
      <c r="HD52" s="18"/>
      <c r="HE52" s="9"/>
      <c r="HM52" s="18"/>
      <c r="HN52" s="9"/>
      <c r="HW52" s="9"/>
      <c r="IF52" s="9"/>
      <c r="IO52" s="9"/>
      <c r="IX52" s="9"/>
      <c r="JG52" s="9"/>
      <c r="JP52" s="9"/>
      <c r="JY52" s="9"/>
      <c r="KH52" s="9"/>
      <c r="KQ52" s="9"/>
      <c r="KZ52" s="9"/>
      <c r="MA52" s="9"/>
      <c r="MJ52" s="9"/>
      <c r="MS52" s="9"/>
      <c r="NB52" s="9"/>
      <c r="NK52" s="9"/>
      <c r="NT52" s="9"/>
      <c r="NU52">
        <v>0</v>
      </c>
      <c r="NV52" s="9"/>
      <c r="NW52">
        <v>0</v>
      </c>
      <c r="NX52" s="9"/>
      <c r="NY52">
        <v>1055.9249999999984</v>
      </c>
      <c r="NZ52" s="9"/>
      <c r="OA52">
        <v>0</v>
      </c>
    </row>
    <row r="53" spans="1:391" ht="18">
      <c r="A53" s="40" t="s">
        <v>141</v>
      </c>
      <c r="B53" s="46">
        <f>SUM(D53:AAJ53)</f>
        <v>53921.187499999804</v>
      </c>
      <c r="C53" s="42"/>
      <c r="D53" s="50">
        <v>63.5</v>
      </c>
      <c r="E53" s="50">
        <v>0</v>
      </c>
      <c r="F53" s="50">
        <v>0</v>
      </c>
      <c r="G53" s="50">
        <f>'Punten per wedstrijd'!E156</f>
        <v>756.1</v>
      </c>
      <c r="H53" s="468"/>
      <c r="I53" s="50">
        <v>44.750000000000014</v>
      </c>
      <c r="J53" s="50">
        <v>0</v>
      </c>
      <c r="K53" s="50">
        <v>0</v>
      </c>
      <c r="L53" s="50">
        <f>'Punten per wedstrijd'!E52</f>
        <v>175.09999999999991</v>
      </c>
      <c r="M53" s="468"/>
      <c r="N53" s="50">
        <v>126.97500000000002</v>
      </c>
      <c r="O53" s="50">
        <v>307.8499999999998</v>
      </c>
      <c r="P53" s="50">
        <v>407.43750000000011</v>
      </c>
      <c r="Q53" s="50">
        <f>'Punten per wedstrijd'!F156</f>
        <v>433.59999999999945</v>
      </c>
      <c r="R53" s="468"/>
      <c r="S53" s="456">
        <v>48.050000000000068</v>
      </c>
      <c r="T53" s="50">
        <v>103.79999999999984</v>
      </c>
      <c r="U53" s="505">
        <v>132.07500000000044</v>
      </c>
      <c r="V53" s="50">
        <f>'Punten per wedstrijd'!F52</f>
        <v>121.89999999999918</v>
      </c>
      <c r="W53" s="468"/>
      <c r="X53" s="50">
        <v>37.324999999999932</v>
      </c>
      <c r="Y53" s="50">
        <v>397.85</v>
      </c>
      <c r="Z53" s="50">
        <v>252.375</v>
      </c>
      <c r="AA53" s="50">
        <v>206.99999999999955</v>
      </c>
      <c r="AB53" s="468"/>
      <c r="AC53" s="50">
        <v>218.09999999999994</v>
      </c>
      <c r="AD53" s="50">
        <v>423.20000000000005</v>
      </c>
      <c r="AE53" s="50">
        <v>661.87499999999966</v>
      </c>
      <c r="AF53" s="50">
        <v>1007.4000000000001</v>
      </c>
      <c r="AG53" s="468"/>
      <c r="AH53" s="50">
        <v>143.77500000000009</v>
      </c>
      <c r="AI53" s="50">
        <v>500.69999999999914</v>
      </c>
      <c r="AJ53" s="50">
        <v>666.22499999999991</v>
      </c>
      <c r="AK53" s="50">
        <v>953.19999999999936</v>
      </c>
      <c r="AL53" s="468"/>
      <c r="AM53" s="456">
        <v>74.100000000000023</v>
      </c>
      <c r="AN53" s="456">
        <v>230.65000000000009</v>
      </c>
      <c r="AO53" s="456">
        <v>456.97499999999945</v>
      </c>
      <c r="AP53" s="50">
        <v>411.59999999999945</v>
      </c>
      <c r="AQ53" s="468"/>
      <c r="AR53" s="50">
        <v>0</v>
      </c>
      <c r="AS53" s="50">
        <v>14.699999999999818</v>
      </c>
      <c r="AT53" s="50">
        <v>469.57500000000027</v>
      </c>
      <c r="AU53" s="50">
        <v>97.5</v>
      </c>
      <c r="AV53" s="468"/>
      <c r="AW53" s="50">
        <v>0</v>
      </c>
      <c r="AX53" s="50">
        <v>103.35000000000082</v>
      </c>
      <c r="AY53" s="50">
        <v>378.29999999999905</v>
      </c>
      <c r="AZ53" s="50">
        <v>1051.3999999999996</v>
      </c>
      <c r="BA53" s="468"/>
      <c r="BB53" s="50">
        <v>0</v>
      </c>
      <c r="BC53" s="50">
        <v>205.44999999999982</v>
      </c>
      <c r="BD53" s="50">
        <v>226.79999999999973</v>
      </c>
      <c r="BE53" s="50">
        <v>343.5</v>
      </c>
      <c r="BF53" s="468"/>
      <c r="BG53" s="50">
        <v>21.824999999998909</v>
      </c>
      <c r="BH53" s="50">
        <v>134.95000000000027</v>
      </c>
      <c r="BI53" s="50">
        <v>272.69999999999959</v>
      </c>
      <c r="BJ53" s="50">
        <v>135.29999999999998</v>
      </c>
      <c r="BK53" s="468"/>
      <c r="BL53" s="50">
        <v>0</v>
      </c>
      <c r="BM53" s="50">
        <v>100.70000000000118</v>
      </c>
      <c r="BN53" s="50">
        <v>324.29999999999905</v>
      </c>
      <c r="BO53" s="50">
        <v>71.7</v>
      </c>
      <c r="BP53" s="468"/>
      <c r="BQ53" s="50">
        <v>74.524999999998272</v>
      </c>
      <c r="BR53" s="50">
        <v>243.10000000000082</v>
      </c>
      <c r="BS53" s="50">
        <v>251.99999999999864</v>
      </c>
      <c r="BT53" s="50">
        <v>395.5</v>
      </c>
      <c r="BU53" s="468"/>
      <c r="BV53" s="50">
        <v>0</v>
      </c>
      <c r="BW53" s="50">
        <v>376.15000000000146</v>
      </c>
      <c r="BX53" s="50">
        <v>509.40000000000055</v>
      </c>
      <c r="BY53" s="50">
        <v>737.09999999999945</v>
      </c>
      <c r="BZ53" s="468"/>
      <c r="CA53" s="50">
        <v>0</v>
      </c>
      <c r="CB53" s="50">
        <v>128.84999999999854</v>
      </c>
      <c r="CC53" s="50">
        <v>205.27500000000191</v>
      </c>
      <c r="CD53" s="50">
        <v>114.89999999999964</v>
      </c>
      <c r="CE53" s="468"/>
      <c r="CF53" s="50">
        <v>0</v>
      </c>
      <c r="CG53" s="50">
        <v>269.90000000000236</v>
      </c>
      <c r="CH53" s="50">
        <v>156.22499999999945</v>
      </c>
      <c r="CI53" s="50">
        <v>282</v>
      </c>
      <c r="CJ53" s="468"/>
      <c r="CK53" s="50">
        <v>53.699999999998909</v>
      </c>
      <c r="CL53" s="50">
        <v>265.00000000000182</v>
      </c>
      <c r="CM53" s="50">
        <v>90.825000000000273</v>
      </c>
      <c r="CN53" s="50">
        <v>323.5</v>
      </c>
      <c r="CO53" s="468"/>
      <c r="CP53" s="544">
        <v>176.24999999999864</v>
      </c>
      <c r="CQ53" s="544">
        <v>272.80000000000109</v>
      </c>
      <c r="CR53" s="544">
        <v>315.97500000000082</v>
      </c>
      <c r="CS53" s="50">
        <v>395.70000000000073</v>
      </c>
      <c r="CT53" s="468"/>
      <c r="CU53" s="50">
        <v>0</v>
      </c>
      <c r="CV53" s="50">
        <v>176.55000000000109</v>
      </c>
      <c r="CW53" s="50">
        <v>171.97500000000082</v>
      </c>
      <c r="CX53" s="50">
        <v>743.49999999999818</v>
      </c>
      <c r="CY53" s="468"/>
      <c r="CZ53" s="50">
        <v>0</v>
      </c>
      <c r="DA53" s="50">
        <v>129.149999999996</v>
      </c>
      <c r="DB53" s="50">
        <v>185.92499999999973</v>
      </c>
      <c r="DC53" s="50">
        <v>277.5</v>
      </c>
      <c r="DD53" s="468"/>
      <c r="DE53" s="544">
        <v>355.67499999999882</v>
      </c>
      <c r="DF53" s="544">
        <v>1755.6750000000011</v>
      </c>
      <c r="DG53" s="544">
        <v>1769.25</v>
      </c>
      <c r="DH53" s="583">
        <v>2060.6999999999935</v>
      </c>
      <c r="DI53" s="468"/>
      <c r="DJ53" s="50">
        <v>113.875</v>
      </c>
      <c r="DK53" s="50">
        <v>609.59999999999991</v>
      </c>
      <c r="DL53" s="50">
        <v>86.100000000000819</v>
      </c>
      <c r="DM53" s="50">
        <v>584.54999999999927</v>
      </c>
      <c r="DN53" s="468"/>
      <c r="DO53" s="50">
        <v>190.42499999999973</v>
      </c>
      <c r="DP53" s="50">
        <v>0</v>
      </c>
      <c r="DQ53" s="50">
        <v>559.34999999999945</v>
      </c>
      <c r="DR53" s="50">
        <v>322.89999999999964</v>
      </c>
      <c r="DS53" s="468"/>
      <c r="DT53" s="50">
        <v>836.22500000000082</v>
      </c>
      <c r="DU53" s="50">
        <v>2038.1499999999983</v>
      </c>
      <c r="DV53" s="50">
        <v>2527.5749999999784</v>
      </c>
      <c r="DW53" s="50">
        <v>3786.1999999999935</v>
      </c>
      <c r="DX53" s="468"/>
      <c r="DY53" s="50">
        <v>0</v>
      </c>
      <c r="DZ53" s="50">
        <v>0</v>
      </c>
      <c r="EA53" s="50">
        <v>0</v>
      </c>
      <c r="EB53" s="50">
        <v>0</v>
      </c>
      <c r="EC53" s="468"/>
      <c r="ED53" s="50">
        <v>76.100000000000364</v>
      </c>
      <c r="EE53" s="50">
        <v>0</v>
      </c>
      <c r="EF53" s="50">
        <v>108.74999999999454</v>
      </c>
      <c r="EG53" s="50">
        <v>266.90000000000509</v>
      </c>
      <c r="EH53" s="468"/>
      <c r="EI53" s="50">
        <v>119.37500000000091</v>
      </c>
      <c r="EJ53" s="50">
        <v>199.24999999999977</v>
      </c>
      <c r="EK53" s="50">
        <v>72.374999999997272</v>
      </c>
      <c r="EL53" s="50">
        <v>207.39999999999782</v>
      </c>
      <c r="EM53" s="468"/>
      <c r="EN53" s="50">
        <v>29.275000000001455</v>
      </c>
      <c r="EO53" s="50">
        <v>170.64999999999782</v>
      </c>
      <c r="EP53" s="50">
        <v>173.849999999994</v>
      </c>
      <c r="EQ53" s="50">
        <v>0</v>
      </c>
      <c r="ER53" s="468"/>
      <c r="ES53" s="50">
        <v>26.750000000000909</v>
      </c>
      <c r="ET53" s="50">
        <v>0</v>
      </c>
      <c r="EU53" s="50">
        <v>0</v>
      </c>
      <c r="EV53" s="50">
        <v>364.79999999999927</v>
      </c>
      <c r="EW53" s="468"/>
      <c r="EX53" s="50">
        <v>825.49999999999909</v>
      </c>
      <c r="EY53" s="50">
        <v>1652.5999999999776</v>
      </c>
      <c r="EZ53" s="50">
        <v>2113.9499999999225</v>
      </c>
      <c r="FA53" s="50">
        <v>3187.3</v>
      </c>
      <c r="FB53" s="468"/>
      <c r="FC53" s="50">
        <v>15.524999999998727</v>
      </c>
      <c r="FD53" s="50">
        <v>0</v>
      </c>
      <c r="FE53" s="50">
        <v>104.99999999999454</v>
      </c>
      <c r="FF53" s="50">
        <v>148.50000000000728</v>
      </c>
      <c r="FG53" s="468"/>
      <c r="FH53" s="50">
        <v>72.249999999999091</v>
      </c>
      <c r="FI53" s="50">
        <v>0</v>
      </c>
      <c r="FJ53" s="50">
        <v>0</v>
      </c>
      <c r="FK53" s="50">
        <v>164.10000000000582</v>
      </c>
      <c r="FL53" s="468"/>
      <c r="FM53" s="50">
        <v>19.199999999999818</v>
      </c>
      <c r="FN53" s="50">
        <v>0</v>
      </c>
      <c r="FO53" s="50">
        <v>0</v>
      </c>
      <c r="FP53" s="50">
        <v>305.30000000000655</v>
      </c>
      <c r="FQ53" s="468"/>
      <c r="FR53" s="50">
        <v>72.150000000000091</v>
      </c>
      <c r="FS53" s="50">
        <v>0</v>
      </c>
      <c r="FT53" s="50">
        <v>0</v>
      </c>
      <c r="FU53" s="50">
        <v>0</v>
      </c>
      <c r="FV53" s="468"/>
      <c r="FW53" s="50">
        <v>116.17500000000018</v>
      </c>
      <c r="FX53" s="50">
        <v>146.74999999999955</v>
      </c>
      <c r="FY53" s="50">
        <v>469.94999999998799</v>
      </c>
      <c r="FZ53" s="50">
        <v>244.90000000000146</v>
      </c>
      <c r="GA53" s="468"/>
      <c r="GB53" s="50">
        <v>139.52499999999873</v>
      </c>
      <c r="GC53" s="50">
        <v>0</v>
      </c>
      <c r="GD53" s="50">
        <v>0</v>
      </c>
      <c r="GE53" s="50">
        <v>0</v>
      </c>
      <c r="GF53" s="468"/>
      <c r="GG53" s="50">
        <v>97.549999999998363</v>
      </c>
      <c r="GH53" s="50">
        <v>426.74999999999727</v>
      </c>
      <c r="GI53" s="50">
        <v>845.17499999998472</v>
      </c>
      <c r="GJ53" s="50">
        <v>823</v>
      </c>
      <c r="GK53" s="468"/>
      <c r="GL53" s="50">
        <v>64.25</v>
      </c>
      <c r="GM53" s="50">
        <v>146.74999999999636</v>
      </c>
      <c r="GN53" s="50">
        <v>221.99999999997817</v>
      </c>
      <c r="GO53" s="50">
        <v>385.99999999999636</v>
      </c>
      <c r="GP53" s="468"/>
      <c r="GU53" s="18"/>
      <c r="GV53" s="9"/>
      <c r="HD53" s="18"/>
      <c r="HE53" s="9"/>
      <c r="HM53" s="18"/>
      <c r="HN53" s="9"/>
      <c r="HW53" s="9"/>
      <c r="IF53" s="9"/>
      <c r="IO53" s="9"/>
      <c r="IX53" s="9"/>
      <c r="JG53" s="9"/>
      <c r="JP53" s="9"/>
      <c r="JY53" s="9"/>
      <c r="KH53" s="9"/>
      <c r="KQ53" s="9"/>
      <c r="KZ53" s="9"/>
      <c r="MA53" s="9"/>
      <c r="MJ53" s="9"/>
      <c r="MS53" s="9"/>
      <c r="NB53" s="9"/>
      <c r="NK53" s="9"/>
      <c r="NT53" s="9"/>
      <c r="NU53">
        <v>0</v>
      </c>
      <c r="NV53" s="9"/>
      <c r="NW53">
        <v>0</v>
      </c>
      <c r="NX53" s="9"/>
      <c r="NY53">
        <v>1060.4999999999918</v>
      </c>
      <c r="NZ53" s="9"/>
      <c r="OA53">
        <v>0</v>
      </c>
    </row>
    <row r="54" spans="1:391" ht="18">
      <c r="A54" s="40" t="s">
        <v>3365</v>
      </c>
      <c r="B54" s="46">
        <f>SUM(D54:AAJ54)</f>
        <v>10078.800000000014</v>
      </c>
      <c r="C54" s="42"/>
      <c r="D54" s="50">
        <v>0</v>
      </c>
      <c r="E54" s="50">
        <v>0</v>
      </c>
      <c r="F54" s="50">
        <v>0</v>
      </c>
      <c r="G54" s="50">
        <f>'Punten per wedstrijd'!E157</f>
        <v>219.3</v>
      </c>
      <c r="H54" s="468"/>
      <c r="I54" s="50">
        <v>0</v>
      </c>
      <c r="J54" s="50">
        <v>0</v>
      </c>
      <c r="K54" s="50">
        <v>0</v>
      </c>
      <c r="L54" s="50">
        <f>'Punten per wedstrijd'!E53</f>
        <v>269.00000000000006</v>
      </c>
      <c r="M54" s="468"/>
      <c r="N54" s="50">
        <v>0</v>
      </c>
      <c r="O54" s="50">
        <v>0</v>
      </c>
      <c r="P54" s="50">
        <v>0</v>
      </c>
      <c r="Q54" s="50">
        <f>'Punten per wedstrijd'!F157</f>
        <v>339.70000000000005</v>
      </c>
      <c r="R54" s="468"/>
      <c r="S54" s="456">
        <v>0</v>
      </c>
      <c r="T54" s="50">
        <v>0</v>
      </c>
      <c r="U54" s="505">
        <v>0</v>
      </c>
      <c r="V54" s="50">
        <f>'Punten per wedstrijd'!F53</f>
        <v>515</v>
      </c>
      <c r="W54" s="468"/>
      <c r="X54" s="50">
        <v>0</v>
      </c>
      <c r="Y54" s="50">
        <v>0</v>
      </c>
      <c r="Z54" s="50">
        <v>0</v>
      </c>
      <c r="AA54" s="50">
        <v>249.40000000000009</v>
      </c>
      <c r="AB54" s="468"/>
      <c r="AC54" s="50">
        <v>0</v>
      </c>
      <c r="AD54" s="50">
        <v>0</v>
      </c>
      <c r="AE54" s="50">
        <v>0</v>
      </c>
      <c r="AF54" s="50">
        <v>630.50000000000045</v>
      </c>
      <c r="AG54" s="468"/>
      <c r="AH54" s="50">
        <v>0</v>
      </c>
      <c r="AI54" s="50">
        <v>0</v>
      </c>
      <c r="AJ54" s="50">
        <v>0</v>
      </c>
      <c r="AK54" s="50">
        <v>601.99999999999955</v>
      </c>
      <c r="AL54" s="468"/>
      <c r="AM54" s="456">
        <v>0</v>
      </c>
      <c r="AN54" s="456">
        <v>0</v>
      </c>
      <c r="AO54" s="456">
        <v>0</v>
      </c>
      <c r="AP54" s="50">
        <v>491.00000000000045</v>
      </c>
      <c r="AQ54" s="468"/>
      <c r="AR54" s="50">
        <v>0</v>
      </c>
      <c r="AS54" s="50">
        <v>0</v>
      </c>
      <c r="AT54" s="50">
        <v>0</v>
      </c>
      <c r="AU54" s="50">
        <v>91</v>
      </c>
      <c r="AV54" s="468"/>
      <c r="AW54" s="50">
        <v>0</v>
      </c>
      <c r="AX54" s="50">
        <v>0</v>
      </c>
      <c r="AY54" s="50">
        <v>0</v>
      </c>
      <c r="AZ54" s="50">
        <v>645.70000000000346</v>
      </c>
      <c r="BA54" s="468"/>
      <c r="BB54" s="50">
        <v>0</v>
      </c>
      <c r="BC54" s="50">
        <v>0</v>
      </c>
      <c r="BD54" s="50">
        <v>0</v>
      </c>
      <c r="BE54" s="50">
        <v>512.6</v>
      </c>
      <c r="BF54" s="468"/>
      <c r="BG54" s="50">
        <v>0</v>
      </c>
      <c r="BH54" s="50">
        <v>0</v>
      </c>
      <c r="BI54" s="50">
        <v>0</v>
      </c>
      <c r="BJ54" s="50">
        <v>421.5</v>
      </c>
      <c r="BK54" s="468"/>
      <c r="BL54" s="50">
        <v>0</v>
      </c>
      <c r="BM54" s="50">
        <v>0</v>
      </c>
      <c r="BN54" s="50">
        <v>0</v>
      </c>
      <c r="BO54" s="50">
        <v>193.8</v>
      </c>
      <c r="BP54" s="468"/>
      <c r="BQ54" s="50">
        <v>0</v>
      </c>
      <c r="BR54" s="50">
        <v>0</v>
      </c>
      <c r="BS54" s="50">
        <v>0</v>
      </c>
      <c r="BT54" s="50">
        <v>514.60000000000218</v>
      </c>
      <c r="BU54" s="468"/>
      <c r="BV54" s="50">
        <v>0</v>
      </c>
      <c r="BW54" s="50">
        <v>0</v>
      </c>
      <c r="BX54" s="50">
        <v>0</v>
      </c>
      <c r="BY54" s="50">
        <v>602.90000000000055</v>
      </c>
      <c r="BZ54" s="468"/>
      <c r="CA54" s="50">
        <v>0</v>
      </c>
      <c r="CB54" s="50">
        <v>0</v>
      </c>
      <c r="CC54" s="50">
        <v>0</v>
      </c>
      <c r="CD54" s="50">
        <v>444.70000000000164</v>
      </c>
      <c r="CE54" s="468"/>
      <c r="CF54" s="50">
        <v>0</v>
      </c>
      <c r="CG54" s="50">
        <v>0</v>
      </c>
      <c r="CH54" s="50">
        <v>0</v>
      </c>
      <c r="CI54" s="50">
        <v>283.70000000000164</v>
      </c>
      <c r="CJ54" s="468"/>
      <c r="CK54" s="50">
        <v>0</v>
      </c>
      <c r="CL54" s="50">
        <v>0</v>
      </c>
      <c r="CM54" s="50">
        <v>0</v>
      </c>
      <c r="CN54" s="50">
        <v>448.5</v>
      </c>
      <c r="CO54" s="468"/>
      <c r="CP54" s="544">
        <v>0</v>
      </c>
      <c r="CQ54" s="544">
        <v>0</v>
      </c>
      <c r="CR54" s="544">
        <v>0</v>
      </c>
      <c r="CS54" s="50">
        <v>209.00000000000182</v>
      </c>
      <c r="CT54" s="468"/>
      <c r="CU54" s="50">
        <v>0</v>
      </c>
      <c r="CV54" s="50">
        <v>0</v>
      </c>
      <c r="CW54" s="50">
        <v>0</v>
      </c>
      <c r="CX54" s="50">
        <v>126.50000000000182</v>
      </c>
      <c r="CY54" s="468"/>
      <c r="CZ54" s="50">
        <v>0</v>
      </c>
      <c r="DA54" s="50">
        <v>0</v>
      </c>
      <c r="DB54" s="50">
        <v>0</v>
      </c>
      <c r="DC54" s="50">
        <v>174.3</v>
      </c>
      <c r="DD54" s="468"/>
      <c r="DE54" s="544">
        <v>0</v>
      </c>
      <c r="DF54" s="544">
        <v>0</v>
      </c>
      <c r="DG54" s="544">
        <v>0</v>
      </c>
      <c r="DH54" s="583">
        <v>2094.0999999999985</v>
      </c>
      <c r="DI54" s="468"/>
      <c r="DJ54" s="50"/>
      <c r="DK54" s="50"/>
      <c r="DL54" s="50"/>
      <c r="DM54" s="50"/>
      <c r="DN54" s="468"/>
      <c r="DO54" s="50"/>
      <c r="DP54" s="50"/>
      <c r="DQ54" s="50"/>
      <c r="DR54" s="50"/>
      <c r="DS54" s="468"/>
      <c r="DT54" s="50"/>
      <c r="DU54" s="50"/>
      <c r="DV54" s="50"/>
      <c r="DW54" s="50"/>
      <c r="DX54" s="468"/>
      <c r="DY54" s="50"/>
      <c r="DZ54" s="50"/>
      <c r="EA54" s="50"/>
      <c r="EB54" s="50"/>
      <c r="EC54" s="468"/>
      <c r="ED54" s="50"/>
      <c r="EE54" s="50"/>
      <c r="EF54" s="50"/>
      <c r="EG54" s="50"/>
      <c r="EH54" s="468"/>
      <c r="EI54" s="50"/>
      <c r="EJ54" s="50"/>
      <c r="EK54" s="50"/>
      <c r="EL54" s="50"/>
      <c r="EM54" s="468"/>
      <c r="EN54" s="50"/>
      <c r="EO54" s="50"/>
      <c r="EP54" s="50"/>
      <c r="EQ54" s="50"/>
      <c r="ER54" s="468"/>
      <c r="ES54" s="50"/>
      <c r="ET54" s="50"/>
      <c r="EU54" s="50"/>
      <c r="EV54" s="50"/>
      <c r="EW54" s="468"/>
      <c r="EX54" s="50"/>
      <c r="EY54" s="50"/>
      <c r="EZ54" s="50"/>
      <c r="FA54" s="50"/>
      <c r="FB54" s="468"/>
      <c r="FC54" s="50"/>
      <c r="FD54" s="50"/>
      <c r="FE54" s="50"/>
      <c r="FF54" s="50"/>
      <c r="FG54" s="468"/>
      <c r="FH54" s="50"/>
      <c r="FI54" s="50"/>
      <c r="FJ54" s="50"/>
      <c r="FK54" s="50"/>
      <c r="FL54" s="468"/>
      <c r="FM54" s="50"/>
      <c r="FN54" s="50"/>
      <c r="FO54" s="50"/>
      <c r="FP54" s="50"/>
      <c r="FQ54" s="468"/>
      <c r="FR54" s="50"/>
      <c r="FS54" s="50"/>
      <c r="FT54" s="50"/>
      <c r="FU54" s="50"/>
      <c r="FV54" s="468"/>
      <c r="FW54" s="50"/>
      <c r="FX54" s="50"/>
      <c r="FY54" s="50"/>
      <c r="FZ54" s="50"/>
      <c r="GA54" s="468"/>
      <c r="GB54" s="50"/>
      <c r="GC54" s="50"/>
      <c r="GD54" s="50"/>
      <c r="GE54" s="50"/>
      <c r="GF54" s="468"/>
      <c r="GG54" s="50"/>
      <c r="GH54" s="50"/>
      <c r="GI54" s="50"/>
      <c r="GJ54" s="50"/>
      <c r="GK54" s="468"/>
      <c r="GL54" s="50"/>
      <c r="GM54" s="50"/>
      <c r="GN54" s="50"/>
      <c r="GO54" s="50"/>
      <c r="GP54" s="468"/>
      <c r="GU54" s="18"/>
      <c r="GV54" s="9"/>
      <c r="HD54" s="18"/>
      <c r="HE54" s="9"/>
      <c r="HM54" s="18"/>
      <c r="HN54" s="9"/>
      <c r="HW54" s="9"/>
      <c r="IF54" s="9"/>
      <c r="IO54" s="9"/>
      <c r="IX54" s="9"/>
      <c r="JG54" s="9"/>
      <c r="JP54" s="9"/>
      <c r="JY54" s="9"/>
      <c r="KH54" s="9"/>
      <c r="KQ54" s="9"/>
      <c r="KZ54" s="9"/>
      <c r="MA54" s="9"/>
      <c r="MJ54" s="9"/>
      <c r="MS54" s="9"/>
      <c r="NB54" s="9"/>
      <c r="NK54" s="9"/>
      <c r="NT54" s="9"/>
      <c r="NV54" s="9"/>
      <c r="NX54" s="9"/>
      <c r="NZ54" s="9"/>
    </row>
    <row r="55" spans="1:391" ht="18">
      <c r="A55" s="40" t="s">
        <v>2026</v>
      </c>
      <c r="B55" s="46">
        <f>SUM(D55:AAJ55)</f>
        <v>23155.750000000062</v>
      </c>
      <c r="C55" s="42"/>
      <c r="D55" s="50">
        <v>0</v>
      </c>
      <c r="E55" s="50">
        <v>0</v>
      </c>
      <c r="F55" s="50">
        <v>0</v>
      </c>
      <c r="G55" s="50">
        <f>'Punten per wedstrijd'!E158</f>
        <v>274.3</v>
      </c>
      <c r="H55" s="468"/>
      <c r="I55" s="50">
        <v>0</v>
      </c>
      <c r="J55" s="50">
        <v>0</v>
      </c>
      <c r="K55" s="50">
        <v>0</v>
      </c>
      <c r="L55" s="50">
        <f>'Punten per wedstrijd'!E54</f>
        <v>315.99999999999989</v>
      </c>
      <c r="M55" s="468"/>
      <c r="N55" s="50">
        <v>0</v>
      </c>
      <c r="O55" s="50">
        <v>0</v>
      </c>
      <c r="P55" s="50">
        <v>456.6</v>
      </c>
      <c r="Q55" s="50">
        <f>'Punten per wedstrijd'!F158</f>
        <v>528.39999999999986</v>
      </c>
      <c r="R55" s="468"/>
      <c r="S55" s="456">
        <v>0</v>
      </c>
      <c r="T55" s="50">
        <v>0</v>
      </c>
      <c r="U55" s="505">
        <v>271.7999999999999</v>
      </c>
      <c r="V55" s="50">
        <f>'Punten per wedstrijd'!F54</f>
        <v>34.100000000000136</v>
      </c>
      <c r="W55" s="468"/>
      <c r="X55" s="50">
        <v>0</v>
      </c>
      <c r="Y55" s="50">
        <v>0</v>
      </c>
      <c r="Z55" s="50">
        <v>415.50000000000034</v>
      </c>
      <c r="AA55" s="50">
        <v>81.699999999999363</v>
      </c>
      <c r="AB55" s="468"/>
      <c r="AC55" s="50">
        <v>0</v>
      </c>
      <c r="AD55" s="50">
        <v>0</v>
      </c>
      <c r="AE55" s="50">
        <v>228.2249999999998</v>
      </c>
      <c r="AF55" s="50">
        <v>722.69999999999982</v>
      </c>
      <c r="AG55" s="468"/>
      <c r="AH55" s="50">
        <v>0</v>
      </c>
      <c r="AI55" s="50">
        <v>0</v>
      </c>
      <c r="AJ55" s="50">
        <v>424.6500000000006</v>
      </c>
      <c r="AK55" s="50">
        <v>640.80000000000018</v>
      </c>
      <c r="AL55" s="468"/>
      <c r="AM55" s="456">
        <v>0</v>
      </c>
      <c r="AN55" s="456">
        <v>0</v>
      </c>
      <c r="AO55" s="456">
        <v>374.70000000000095</v>
      </c>
      <c r="AP55" s="50">
        <v>383.60000000000036</v>
      </c>
      <c r="AQ55" s="468"/>
      <c r="AR55" s="50">
        <v>0</v>
      </c>
      <c r="AS55" s="50">
        <v>0</v>
      </c>
      <c r="AT55" s="50">
        <v>45.000000000001023</v>
      </c>
      <c r="AU55" s="50">
        <v>218</v>
      </c>
      <c r="AV55" s="468"/>
      <c r="AW55" s="50">
        <v>0</v>
      </c>
      <c r="AX55" s="50">
        <v>0</v>
      </c>
      <c r="AY55" s="50">
        <v>260.47500000000082</v>
      </c>
      <c r="AZ55" s="50">
        <v>865.99999999999909</v>
      </c>
      <c r="BA55" s="468"/>
      <c r="BB55" s="50">
        <v>0</v>
      </c>
      <c r="BC55" s="50">
        <v>0</v>
      </c>
      <c r="BD55" s="50">
        <v>165.00000000000136</v>
      </c>
      <c r="BE55" s="50">
        <v>419</v>
      </c>
      <c r="BF55" s="468"/>
      <c r="BG55" s="50">
        <v>0</v>
      </c>
      <c r="BH55" s="50">
        <v>0</v>
      </c>
      <c r="BI55" s="50">
        <v>91.875000000000682</v>
      </c>
      <c r="BJ55" s="50">
        <v>239.9</v>
      </c>
      <c r="BK55" s="468"/>
      <c r="BL55" s="50">
        <v>0</v>
      </c>
      <c r="BM55" s="50">
        <v>0</v>
      </c>
      <c r="BN55" s="50">
        <v>256.50000000000068</v>
      </c>
      <c r="BO55" s="50">
        <v>30.1</v>
      </c>
      <c r="BP55" s="468"/>
      <c r="BQ55" s="50">
        <v>0</v>
      </c>
      <c r="BR55" s="50">
        <v>0</v>
      </c>
      <c r="BS55" s="50">
        <v>456.37500000000068</v>
      </c>
      <c r="BT55" s="50">
        <v>400.60000000000127</v>
      </c>
      <c r="BU55" s="468"/>
      <c r="BV55" s="50">
        <v>0</v>
      </c>
      <c r="BW55" s="50">
        <v>0</v>
      </c>
      <c r="BX55" s="50">
        <v>285.97500000000014</v>
      </c>
      <c r="BY55" s="50">
        <v>687.800000000002</v>
      </c>
      <c r="BZ55" s="468"/>
      <c r="CA55" s="50">
        <v>0</v>
      </c>
      <c r="CB55" s="50">
        <v>0</v>
      </c>
      <c r="CC55" s="50">
        <v>309.52499999999986</v>
      </c>
      <c r="CD55" s="50">
        <v>273.90000000000146</v>
      </c>
      <c r="CE55" s="468"/>
      <c r="CF55" s="50">
        <v>0</v>
      </c>
      <c r="CG55" s="50">
        <v>0</v>
      </c>
      <c r="CH55" s="50">
        <v>168.82500000000027</v>
      </c>
      <c r="CI55" s="50">
        <v>258.00000000000091</v>
      </c>
      <c r="CJ55" s="468"/>
      <c r="CK55" s="50">
        <v>0</v>
      </c>
      <c r="CL55" s="50">
        <v>0</v>
      </c>
      <c r="CM55" s="50">
        <v>299.77499999999986</v>
      </c>
      <c r="CN55" s="50">
        <v>636.70000000000005</v>
      </c>
      <c r="CO55" s="468"/>
      <c r="CP55" s="544">
        <v>0</v>
      </c>
      <c r="CQ55" s="544">
        <v>0</v>
      </c>
      <c r="CR55" s="544">
        <v>178.50000000000068</v>
      </c>
      <c r="CS55" s="50">
        <v>391.60000000000036</v>
      </c>
      <c r="CT55" s="468"/>
      <c r="CU55" s="50">
        <v>0</v>
      </c>
      <c r="CV55" s="50">
        <v>0</v>
      </c>
      <c r="CW55" s="50">
        <v>329.70000000000095</v>
      </c>
      <c r="CX55" s="50">
        <v>573.10000000000218</v>
      </c>
      <c r="CY55" s="468"/>
      <c r="CZ55" s="50">
        <v>0</v>
      </c>
      <c r="DA55" s="50">
        <v>0</v>
      </c>
      <c r="DB55" s="50">
        <v>126.07500000000095</v>
      </c>
      <c r="DC55" s="50">
        <v>48.3</v>
      </c>
      <c r="DD55" s="468"/>
      <c r="DE55" s="544">
        <v>0</v>
      </c>
      <c r="DF55" s="544">
        <v>0</v>
      </c>
      <c r="DG55" s="544">
        <v>1569.3750000000005</v>
      </c>
      <c r="DH55" s="583">
        <v>2966.8000000000011</v>
      </c>
      <c r="DI55" s="468"/>
      <c r="DJ55" s="50">
        <v>0</v>
      </c>
      <c r="DK55" s="50">
        <v>0</v>
      </c>
      <c r="DL55" s="50">
        <v>0</v>
      </c>
      <c r="DM55" s="50">
        <v>245.79999999999927</v>
      </c>
      <c r="DN55" s="468"/>
      <c r="DO55" s="50">
        <v>0</v>
      </c>
      <c r="DP55" s="50">
        <v>0</v>
      </c>
      <c r="DQ55" s="50">
        <v>0</v>
      </c>
      <c r="DR55" s="50">
        <v>219.50000000000364</v>
      </c>
      <c r="DS55" s="468"/>
      <c r="DT55" s="50">
        <v>0</v>
      </c>
      <c r="DU55" s="50">
        <v>0</v>
      </c>
      <c r="DV55" s="50">
        <v>0</v>
      </c>
      <c r="DW55" s="50">
        <v>2373.4000000000597</v>
      </c>
      <c r="DX55" s="468"/>
      <c r="DY55" s="50">
        <v>0</v>
      </c>
      <c r="DZ55" s="50">
        <v>0</v>
      </c>
      <c r="EA55" s="50">
        <v>0</v>
      </c>
      <c r="EB55" s="50">
        <v>0</v>
      </c>
      <c r="EC55" s="468"/>
      <c r="ED55" s="50">
        <v>0</v>
      </c>
      <c r="EE55" s="50">
        <v>0</v>
      </c>
      <c r="EF55" s="50">
        <v>0</v>
      </c>
      <c r="EG55" s="50">
        <v>8.4000000000014552</v>
      </c>
      <c r="EH55" s="468"/>
      <c r="EI55" s="50">
        <v>0</v>
      </c>
      <c r="EJ55" s="50">
        <v>0</v>
      </c>
      <c r="EK55" s="50">
        <v>0</v>
      </c>
      <c r="EL55" s="50">
        <v>82.599999999998545</v>
      </c>
      <c r="EM55" s="468"/>
      <c r="EN55" s="50">
        <v>0</v>
      </c>
      <c r="EO55" s="50">
        <v>0</v>
      </c>
      <c r="EP55" s="50">
        <v>0</v>
      </c>
      <c r="EQ55" s="50">
        <v>0</v>
      </c>
      <c r="ER55" s="468"/>
      <c r="ES55" s="50">
        <v>0</v>
      </c>
      <c r="ET55" s="50">
        <v>0</v>
      </c>
      <c r="EU55" s="50">
        <v>0</v>
      </c>
      <c r="EV55" s="50">
        <v>42</v>
      </c>
      <c r="EW55" s="468"/>
      <c r="EX55" s="50">
        <v>0</v>
      </c>
      <c r="EY55" s="50">
        <v>0</v>
      </c>
      <c r="EZ55" s="50">
        <v>0</v>
      </c>
      <c r="FA55" s="50">
        <v>877.1</v>
      </c>
      <c r="FB55" s="468"/>
      <c r="FC55" s="50">
        <v>0</v>
      </c>
      <c r="FD55" s="50">
        <v>0</v>
      </c>
      <c r="FE55" s="50">
        <v>0</v>
      </c>
      <c r="FF55" s="50">
        <v>24.299999999999272</v>
      </c>
      <c r="FG55" s="468"/>
      <c r="FH55" s="50">
        <v>0</v>
      </c>
      <c r="FI55" s="50">
        <v>0</v>
      </c>
      <c r="FJ55" s="50">
        <v>0</v>
      </c>
      <c r="FK55" s="50">
        <v>205.09999999999673</v>
      </c>
      <c r="FL55" s="468"/>
      <c r="FM55" s="50">
        <v>0</v>
      </c>
      <c r="FN55" s="50">
        <v>0</v>
      </c>
      <c r="FO55" s="50">
        <v>0</v>
      </c>
      <c r="FP55" s="50">
        <v>401.20000000000073</v>
      </c>
      <c r="FQ55" s="468"/>
      <c r="FR55" s="50">
        <v>0</v>
      </c>
      <c r="FS55" s="50">
        <v>0</v>
      </c>
      <c r="FT55" s="50">
        <v>0</v>
      </c>
      <c r="FU55" s="50">
        <v>0</v>
      </c>
      <c r="FV55" s="468"/>
      <c r="FW55" s="50">
        <v>0</v>
      </c>
      <c r="FX55" s="50">
        <v>0</v>
      </c>
      <c r="FY55" s="50">
        <v>0</v>
      </c>
      <c r="FZ55" s="50">
        <v>364.89999999999782</v>
      </c>
      <c r="GA55" s="468"/>
      <c r="GB55" s="50">
        <v>0</v>
      </c>
      <c r="GC55" s="50">
        <v>0</v>
      </c>
      <c r="GD55" s="50">
        <v>0</v>
      </c>
      <c r="GE55" s="50">
        <v>0</v>
      </c>
      <c r="GF55" s="468"/>
      <c r="GG55" s="50">
        <v>0</v>
      </c>
      <c r="GH55" s="50">
        <v>0</v>
      </c>
      <c r="GI55" s="50">
        <v>0</v>
      </c>
      <c r="GJ55" s="50">
        <v>385.59999999998763</v>
      </c>
      <c r="GK55" s="468"/>
      <c r="GL55" s="50">
        <v>0</v>
      </c>
      <c r="GM55" s="50">
        <v>0</v>
      </c>
      <c r="GN55" s="50">
        <v>0</v>
      </c>
      <c r="GO55" s="50">
        <v>220.00000000000728</v>
      </c>
      <c r="GP55" s="468"/>
      <c r="GV55" s="9"/>
      <c r="HE55" s="9"/>
      <c r="HN55" s="9"/>
      <c r="HW55" s="9"/>
      <c r="IF55" s="9"/>
      <c r="IO55" s="9"/>
      <c r="IX55" s="9"/>
      <c r="JG55" s="9"/>
      <c r="JP55" s="9"/>
      <c r="JY55" s="9"/>
      <c r="KH55" s="9"/>
      <c r="KQ55" s="9"/>
      <c r="KZ55" s="9"/>
      <c r="MA55" s="9"/>
      <c r="MJ55" s="9"/>
      <c r="MS55" s="9"/>
      <c r="NB55" s="9"/>
      <c r="NK55" s="9"/>
      <c r="NT55" s="9"/>
      <c r="NU55">
        <v>0</v>
      </c>
      <c r="NV55" s="9"/>
      <c r="NW55">
        <v>0</v>
      </c>
      <c r="NX55" s="9"/>
      <c r="NY55" s="21">
        <v>0</v>
      </c>
      <c r="NZ55" s="9"/>
      <c r="OA55">
        <v>0</v>
      </c>
    </row>
    <row r="56" spans="1:391" ht="18">
      <c r="A56" s="84" t="s">
        <v>3375</v>
      </c>
      <c r="B56" s="46">
        <f>SUM(D56:AAJ56)</f>
        <v>11541.200000000006</v>
      </c>
      <c r="C56" s="42"/>
      <c r="D56" s="50">
        <v>0</v>
      </c>
      <c r="E56" s="50">
        <v>0</v>
      </c>
      <c r="F56" s="50">
        <v>0</v>
      </c>
      <c r="G56" s="50">
        <f>'Punten per wedstrijd'!E159</f>
        <v>168.8</v>
      </c>
      <c r="H56" s="468"/>
      <c r="I56" s="50">
        <v>0</v>
      </c>
      <c r="J56" s="50">
        <v>0</v>
      </c>
      <c r="K56" s="50">
        <v>0</v>
      </c>
      <c r="L56" s="50">
        <f>'Punten per wedstrijd'!E55</f>
        <v>244.20000000000022</v>
      </c>
      <c r="M56" s="468"/>
      <c r="N56" s="50">
        <v>0</v>
      </c>
      <c r="O56" s="50">
        <v>0</v>
      </c>
      <c r="P56" s="50">
        <v>0</v>
      </c>
      <c r="Q56" s="50">
        <f>'Punten per wedstrijd'!F159</f>
        <v>559.49999999999864</v>
      </c>
      <c r="R56" s="468"/>
      <c r="S56" s="456">
        <v>0</v>
      </c>
      <c r="T56" s="50">
        <v>0</v>
      </c>
      <c r="U56" s="505">
        <v>0</v>
      </c>
      <c r="V56" s="50">
        <f>'Punten per wedstrijd'!F55</f>
        <v>498.59999999999968</v>
      </c>
      <c r="W56" s="468"/>
      <c r="X56" s="50">
        <v>0</v>
      </c>
      <c r="Y56" s="50">
        <v>0</v>
      </c>
      <c r="Z56" s="50">
        <v>0</v>
      </c>
      <c r="AA56" s="50">
        <v>189.599999999999</v>
      </c>
      <c r="AB56" s="468"/>
      <c r="AC56" s="50">
        <v>0</v>
      </c>
      <c r="AD56" s="50">
        <v>0</v>
      </c>
      <c r="AE56" s="50">
        <v>0</v>
      </c>
      <c r="AF56" s="50">
        <v>745.29999999999836</v>
      </c>
      <c r="AG56" s="468"/>
      <c r="AH56" s="50">
        <v>0</v>
      </c>
      <c r="AI56" s="50">
        <v>0</v>
      </c>
      <c r="AJ56" s="50">
        <v>0</v>
      </c>
      <c r="AK56" s="50">
        <v>608.29999999999836</v>
      </c>
      <c r="AL56" s="468"/>
      <c r="AM56" s="456">
        <v>0</v>
      </c>
      <c r="AN56" s="456">
        <v>0</v>
      </c>
      <c r="AO56" s="456">
        <v>0</v>
      </c>
      <c r="AP56" s="50">
        <v>673.39999999999964</v>
      </c>
      <c r="AQ56" s="468"/>
      <c r="AR56" s="50">
        <v>0</v>
      </c>
      <c r="AS56" s="50">
        <v>0</v>
      </c>
      <c r="AT56" s="50">
        <v>0</v>
      </c>
      <c r="AU56" s="50">
        <v>604.4</v>
      </c>
      <c r="AV56" s="468"/>
      <c r="AW56" s="50">
        <v>0</v>
      </c>
      <c r="AX56" s="50">
        <v>0</v>
      </c>
      <c r="AY56" s="50">
        <v>0</v>
      </c>
      <c r="AZ56" s="50">
        <v>778.49999999999818</v>
      </c>
      <c r="BA56" s="468"/>
      <c r="BB56" s="50">
        <v>0</v>
      </c>
      <c r="BC56" s="50">
        <v>0</v>
      </c>
      <c r="BD56" s="50">
        <v>0</v>
      </c>
      <c r="BE56" s="50">
        <v>502</v>
      </c>
      <c r="BF56" s="468"/>
      <c r="BG56" s="50">
        <v>0</v>
      </c>
      <c r="BH56" s="50">
        <v>0</v>
      </c>
      <c r="BI56" s="50">
        <v>0</v>
      </c>
      <c r="BJ56" s="50">
        <v>398.3</v>
      </c>
      <c r="BK56" s="468"/>
      <c r="BL56" s="50">
        <v>0</v>
      </c>
      <c r="BM56" s="50">
        <v>0</v>
      </c>
      <c r="BN56" s="50">
        <v>0</v>
      </c>
      <c r="BO56" s="50">
        <v>384.9</v>
      </c>
      <c r="BP56" s="468"/>
      <c r="BQ56" s="50">
        <v>0</v>
      </c>
      <c r="BR56" s="50">
        <v>0</v>
      </c>
      <c r="BS56" s="50">
        <v>0</v>
      </c>
      <c r="BT56" s="50">
        <v>575.99999999999909</v>
      </c>
      <c r="BU56" s="468"/>
      <c r="BV56" s="50">
        <v>0</v>
      </c>
      <c r="BW56" s="50">
        <v>0</v>
      </c>
      <c r="BX56" s="50">
        <v>0</v>
      </c>
      <c r="BY56" s="50">
        <v>319.60000000000218</v>
      </c>
      <c r="BZ56" s="468"/>
      <c r="CA56" s="50">
        <v>0</v>
      </c>
      <c r="CB56" s="50">
        <v>0</v>
      </c>
      <c r="CC56" s="50">
        <v>0</v>
      </c>
      <c r="CD56" s="50">
        <v>523.70000000000073</v>
      </c>
      <c r="CE56" s="468"/>
      <c r="CF56" s="50">
        <v>0</v>
      </c>
      <c r="CG56" s="50">
        <v>0</v>
      </c>
      <c r="CH56" s="50">
        <v>0</v>
      </c>
      <c r="CI56" s="50">
        <v>287.00000000000182</v>
      </c>
      <c r="CJ56" s="468"/>
      <c r="CK56" s="50">
        <v>0</v>
      </c>
      <c r="CL56" s="50">
        <v>0</v>
      </c>
      <c r="CM56" s="50">
        <v>0</v>
      </c>
      <c r="CN56" s="50">
        <v>206.4</v>
      </c>
      <c r="CO56" s="468"/>
      <c r="CP56" s="544">
        <v>0</v>
      </c>
      <c r="CQ56" s="544">
        <v>0</v>
      </c>
      <c r="CR56" s="544">
        <v>0</v>
      </c>
      <c r="CS56" s="50">
        <v>329.50000000000364</v>
      </c>
      <c r="CT56" s="468"/>
      <c r="CU56" s="50">
        <v>0</v>
      </c>
      <c r="CV56" s="50">
        <v>0</v>
      </c>
      <c r="CW56" s="50">
        <v>0</v>
      </c>
      <c r="CX56" s="50">
        <v>360.90000000000691</v>
      </c>
      <c r="CY56" s="468"/>
      <c r="CZ56" s="50">
        <v>0</v>
      </c>
      <c r="DA56" s="50">
        <v>0</v>
      </c>
      <c r="DB56" s="50">
        <v>0</v>
      </c>
      <c r="DC56" s="50">
        <v>299.7</v>
      </c>
      <c r="DD56" s="468"/>
      <c r="DE56" s="544">
        <v>0</v>
      </c>
      <c r="DF56" s="544">
        <v>0</v>
      </c>
      <c r="DG56" s="544">
        <v>0</v>
      </c>
      <c r="DH56" s="583">
        <v>2282.5999999999985</v>
      </c>
      <c r="DI56" s="468"/>
      <c r="DJ56" s="50"/>
      <c r="DK56" s="50"/>
      <c r="DL56" s="50"/>
      <c r="DM56" s="50"/>
      <c r="DN56" s="468"/>
      <c r="DO56" s="50"/>
      <c r="DP56" s="50"/>
      <c r="DQ56" s="50"/>
      <c r="DR56" s="50"/>
      <c r="DS56" s="468"/>
      <c r="DT56" s="50"/>
      <c r="DU56" s="50"/>
      <c r="DV56" s="50"/>
      <c r="DW56" s="50"/>
      <c r="DX56" s="468"/>
      <c r="DY56" s="50"/>
      <c r="DZ56" s="50"/>
      <c r="EA56" s="50"/>
      <c r="EB56" s="50"/>
      <c r="EC56" s="468"/>
      <c r="ED56" s="50"/>
      <c r="EE56" s="50"/>
      <c r="EF56" s="50"/>
      <c r="EG56" s="50"/>
      <c r="EH56" s="468"/>
      <c r="EI56" s="50"/>
      <c r="EJ56" s="50"/>
      <c r="EK56" s="50"/>
      <c r="EL56" s="50"/>
      <c r="EM56" s="468"/>
      <c r="EN56" s="50"/>
      <c r="EO56" s="50"/>
      <c r="EP56" s="50"/>
      <c r="EQ56" s="50"/>
      <c r="ER56" s="468"/>
      <c r="ES56" s="50"/>
      <c r="ET56" s="50"/>
      <c r="EU56" s="50"/>
      <c r="EV56" s="50"/>
      <c r="EW56" s="468"/>
      <c r="EX56" s="50"/>
      <c r="EY56" s="50"/>
      <c r="EZ56" s="50"/>
      <c r="FA56" s="50"/>
      <c r="FB56" s="468"/>
      <c r="FC56" s="50"/>
      <c r="FD56" s="50"/>
      <c r="FE56" s="50"/>
      <c r="FF56" s="50"/>
      <c r="FG56" s="468"/>
      <c r="FH56" s="50"/>
      <c r="FI56" s="50"/>
      <c r="FJ56" s="50"/>
      <c r="FK56" s="50"/>
      <c r="FL56" s="468"/>
      <c r="FM56" s="50"/>
      <c r="FN56" s="50"/>
      <c r="FO56" s="50"/>
      <c r="FP56" s="50"/>
      <c r="FQ56" s="468"/>
      <c r="FR56" s="50"/>
      <c r="FS56" s="50"/>
      <c r="FT56" s="50"/>
      <c r="FU56" s="50"/>
      <c r="FV56" s="468"/>
      <c r="FW56" s="50"/>
      <c r="FX56" s="50"/>
      <c r="FY56" s="50"/>
      <c r="FZ56" s="50"/>
      <c r="GA56" s="468"/>
      <c r="GB56" s="50"/>
      <c r="GC56" s="50"/>
      <c r="GD56" s="50"/>
      <c r="GE56" s="50"/>
      <c r="GF56" s="468"/>
      <c r="GG56" s="50"/>
      <c r="GH56" s="50"/>
      <c r="GI56" s="50"/>
      <c r="GJ56" s="50"/>
      <c r="GK56" s="468"/>
      <c r="GL56" s="50"/>
      <c r="GM56" s="50"/>
      <c r="GN56" s="50"/>
      <c r="GO56" s="50"/>
      <c r="GP56" s="468"/>
      <c r="GV56" s="9"/>
      <c r="HE56" s="9"/>
      <c r="HN56" s="9"/>
      <c r="HW56" s="9"/>
      <c r="IF56" s="9"/>
      <c r="IO56" s="9"/>
      <c r="IX56" s="9"/>
      <c r="JG56" s="9"/>
      <c r="JP56" s="9"/>
      <c r="JY56" s="9"/>
      <c r="KH56" s="9"/>
      <c r="KQ56" s="9"/>
      <c r="KZ56" s="9"/>
      <c r="MA56" s="9"/>
      <c r="MJ56" s="9"/>
      <c r="MS56" s="9"/>
      <c r="NB56" s="9"/>
      <c r="NK56" s="9"/>
      <c r="NT56" s="9"/>
      <c r="NV56" s="9"/>
      <c r="NX56" s="9"/>
      <c r="NZ56" s="9"/>
    </row>
    <row r="57" spans="1:391" ht="18">
      <c r="A57" s="84" t="s">
        <v>2027</v>
      </c>
      <c r="B57" s="46">
        <f>SUM(D57:AAJ57)</f>
        <v>29443.899999999947</v>
      </c>
      <c r="C57" s="42"/>
      <c r="D57" s="50">
        <v>0</v>
      </c>
      <c r="E57" s="50">
        <v>0</v>
      </c>
      <c r="F57" s="50">
        <v>0</v>
      </c>
      <c r="G57" s="50">
        <f>'Punten per wedstrijd'!E160</f>
        <v>484.49999999999994</v>
      </c>
      <c r="H57" s="468"/>
      <c r="I57" s="50">
        <v>0</v>
      </c>
      <c r="J57" s="50">
        <v>0</v>
      </c>
      <c r="K57" s="50">
        <v>0</v>
      </c>
      <c r="L57" s="50">
        <f>'Punten per wedstrijd'!E56</f>
        <v>229.89999999999986</v>
      </c>
      <c r="M57" s="468"/>
      <c r="N57" s="50">
        <v>0</v>
      </c>
      <c r="O57" s="50">
        <v>0</v>
      </c>
      <c r="P57" s="50">
        <v>457.65000000000003</v>
      </c>
      <c r="Q57" s="50">
        <f>'Punten per wedstrijd'!F160</f>
        <v>448.30000000000018</v>
      </c>
      <c r="R57" s="468"/>
      <c r="S57" s="456">
        <v>0</v>
      </c>
      <c r="T57" s="50">
        <v>0</v>
      </c>
      <c r="U57" s="505">
        <v>192.74999999999983</v>
      </c>
      <c r="V57" s="50">
        <f>'Punten per wedstrijd'!F56</f>
        <v>264.59999999999991</v>
      </c>
      <c r="W57" s="468"/>
      <c r="X57" s="50">
        <v>0</v>
      </c>
      <c r="Y57" s="50">
        <v>0</v>
      </c>
      <c r="Z57" s="50">
        <v>224.24999999999949</v>
      </c>
      <c r="AA57" s="50">
        <v>222.00000000000091</v>
      </c>
      <c r="AB57" s="468"/>
      <c r="AC57" s="50">
        <v>0</v>
      </c>
      <c r="AD57" s="50">
        <v>0</v>
      </c>
      <c r="AE57" s="50">
        <v>421.64999999999947</v>
      </c>
      <c r="AF57" s="50">
        <v>1112.2000000000003</v>
      </c>
      <c r="AG57" s="468"/>
      <c r="AH57" s="50">
        <v>0</v>
      </c>
      <c r="AI57" s="50">
        <v>0</v>
      </c>
      <c r="AJ57" s="50">
        <v>697.34999999999945</v>
      </c>
      <c r="AK57" s="50">
        <v>635.09999999999764</v>
      </c>
      <c r="AL57" s="468"/>
      <c r="AM57" s="456">
        <v>0</v>
      </c>
      <c r="AN57" s="456">
        <v>0</v>
      </c>
      <c r="AO57" s="456">
        <v>324.22499999999945</v>
      </c>
      <c r="AP57" s="50">
        <v>481.39999999999782</v>
      </c>
      <c r="AQ57" s="468"/>
      <c r="AR57" s="50">
        <v>0</v>
      </c>
      <c r="AS57" s="50">
        <v>0</v>
      </c>
      <c r="AT57" s="50">
        <v>298.49999999999864</v>
      </c>
      <c r="AU57" s="50">
        <v>252.3</v>
      </c>
      <c r="AV57" s="468"/>
      <c r="AW57" s="50">
        <v>0</v>
      </c>
      <c r="AX57" s="50">
        <v>0</v>
      </c>
      <c r="AY57" s="50">
        <v>146.99999999999864</v>
      </c>
      <c r="AZ57" s="50">
        <v>881.39999999999873</v>
      </c>
      <c r="BA57" s="468"/>
      <c r="BB57" s="50">
        <v>0</v>
      </c>
      <c r="BC57" s="50">
        <v>0</v>
      </c>
      <c r="BD57" s="50">
        <v>221.24999999999795</v>
      </c>
      <c r="BE57" s="50">
        <v>444.6</v>
      </c>
      <c r="BF57" s="468"/>
      <c r="BG57" s="50">
        <v>0</v>
      </c>
      <c r="BH57" s="50">
        <v>0</v>
      </c>
      <c r="BI57" s="50">
        <v>156.44999999999891</v>
      </c>
      <c r="BJ57" s="50">
        <v>195.4</v>
      </c>
      <c r="BK57" s="468"/>
      <c r="BL57" s="50">
        <v>0</v>
      </c>
      <c r="BM57" s="50">
        <v>0</v>
      </c>
      <c r="BN57" s="50">
        <v>148.27499999999986</v>
      </c>
      <c r="BO57" s="50">
        <v>280.7</v>
      </c>
      <c r="BP57" s="468"/>
      <c r="BQ57" s="50">
        <v>0</v>
      </c>
      <c r="BR57" s="50">
        <v>0</v>
      </c>
      <c r="BS57" s="50">
        <v>114.07500000000027</v>
      </c>
      <c r="BT57" s="50">
        <v>470</v>
      </c>
      <c r="BU57" s="468"/>
      <c r="BV57" s="50">
        <v>0</v>
      </c>
      <c r="BW57" s="50">
        <v>0</v>
      </c>
      <c r="BX57" s="50">
        <v>401.92500000000041</v>
      </c>
      <c r="BY57" s="50">
        <v>716.29999999999927</v>
      </c>
      <c r="BZ57" s="468"/>
      <c r="CA57" s="50">
        <v>0</v>
      </c>
      <c r="CB57" s="50">
        <v>0</v>
      </c>
      <c r="CC57" s="50">
        <v>161.25000000000136</v>
      </c>
      <c r="CD57" s="50">
        <v>381.49999999999818</v>
      </c>
      <c r="CE57" s="468"/>
      <c r="CF57" s="50">
        <v>0</v>
      </c>
      <c r="CG57" s="50">
        <v>0</v>
      </c>
      <c r="CH57" s="50">
        <v>219.37500000000068</v>
      </c>
      <c r="CI57" s="50">
        <v>465.99999999999636</v>
      </c>
      <c r="CJ57" s="468"/>
      <c r="CK57" s="50">
        <v>0</v>
      </c>
      <c r="CL57" s="50">
        <v>0</v>
      </c>
      <c r="CM57" s="50">
        <v>158.47500000000082</v>
      </c>
      <c r="CN57" s="50">
        <v>366</v>
      </c>
      <c r="CO57" s="468"/>
      <c r="CP57" s="544">
        <v>0</v>
      </c>
      <c r="CQ57" s="544">
        <v>0</v>
      </c>
      <c r="CR57" s="544">
        <v>238.125</v>
      </c>
      <c r="CS57" s="50">
        <v>500.19999999999527</v>
      </c>
      <c r="CT57" s="468"/>
      <c r="CU57" s="50">
        <v>0</v>
      </c>
      <c r="CV57" s="50">
        <v>0</v>
      </c>
      <c r="CW57" s="50">
        <v>317.10000000000014</v>
      </c>
      <c r="CX57" s="50">
        <v>616.399999999996</v>
      </c>
      <c r="CY57" s="468"/>
      <c r="CZ57" s="50">
        <v>0</v>
      </c>
      <c r="DA57" s="50">
        <v>0</v>
      </c>
      <c r="DB57" s="50">
        <v>33.824999999998909</v>
      </c>
      <c r="DC57" s="50">
        <v>39</v>
      </c>
      <c r="DD57" s="468"/>
      <c r="DE57" s="544">
        <v>0</v>
      </c>
      <c r="DF57" s="544">
        <v>0</v>
      </c>
      <c r="DG57" s="544">
        <v>1613.1</v>
      </c>
      <c r="DH57" s="583">
        <v>2064.9000000000015</v>
      </c>
      <c r="DI57" s="468"/>
      <c r="DJ57" s="50">
        <v>0</v>
      </c>
      <c r="DK57" s="50">
        <v>0</v>
      </c>
      <c r="DL57" s="50">
        <v>0</v>
      </c>
      <c r="DM57" s="50">
        <v>394.80000000000109</v>
      </c>
      <c r="DN57" s="468"/>
      <c r="DO57" s="50">
        <v>0</v>
      </c>
      <c r="DP57" s="50">
        <v>0</v>
      </c>
      <c r="DQ57" s="50">
        <v>0</v>
      </c>
      <c r="DR57" s="50">
        <v>481.19999999999891</v>
      </c>
      <c r="DS57" s="468"/>
      <c r="DT57" s="50">
        <v>0</v>
      </c>
      <c r="DU57" s="50">
        <v>0</v>
      </c>
      <c r="DV57" s="50">
        <v>0</v>
      </c>
      <c r="DW57" s="50">
        <v>3739.400000000016</v>
      </c>
      <c r="DX57" s="468"/>
      <c r="DY57" s="50">
        <v>0</v>
      </c>
      <c r="DZ57" s="50">
        <v>0</v>
      </c>
      <c r="EA57" s="50">
        <v>0</v>
      </c>
      <c r="EB57" s="50">
        <v>0</v>
      </c>
      <c r="EC57" s="468"/>
      <c r="ED57" s="50">
        <v>0</v>
      </c>
      <c r="EE57" s="50">
        <v>0</v>
      </c>
      <c r="EF57" s="50">
        <v>0</v>
      </c>
      <c r="EG57" s="50">
        <v>411.09999999999854</v>
      </c>
      <c r="EH57" s="468"/>
      <c r="EI57" s="50">
        <v>0</v>
      </c>
      <c r="EJ57" s="50">
        <v>0</v>
      </c>
      <c r="EK57" s="50">
        <v>0</v>
      </c>
      <c r="EL57" s="50">
        <v>401.09999999999491</v>
      </c>
      <c r="EM57" s="468"/>
      <c r="EN57" s="50">
        <v>0</v>
      </c>
      <c r="EO57" s="50">
        <v>0</v>
      </c>
      <c r="EP57" s="50">
        <v>0</v>
      </c>
      <c r="EQ57" s="50">
        <v>0</v>
      </c>
      <c r="ER57" s="468"/>
      <c r="ES57" s="50">
        <v>0</v>
      </c>
      <c r="ET57" s="50">
        <v>0</v>
      </c>
      <c r="EU57" s="50">
        <v>0</v>
      </c>
      <c r="EV57" s="50">
        <v>229.59999999999491</v>
      </c>
      <c r="EW57" s="468"/>
      <c r="EX57" s="50">
        <v>0</v>
      </c>
      <c r="EY57" s="50">
        <v>0</v>
      </c>
      <c r="EZ57" s="50">
        <v>0</v>
      </c>
      <c r="FA57" s="50">
        <v>2845.7</v>
      </c>
      <c r="FB57" s="468"/>
      <c r="FC57" s="50">
        <v>0</v>
      </c>
      <c r="FD57" s="50">
        <v>0</v>
      </c>
      <c r="FE57" s="50">
        <v>0</v>
      </c>
      <c r="FF57" s="50">
        <v>254.09999999999491</v>
      </c>
      <c r="FG57" s="468"/>
      <c r="FH57" s="50">
        <v>0</v>
      </c>
      <c r="FI57" s="50">
        <v>0</v>
      </c>
      <c r="FJ57" s="50">
        <v>0</v>
      </c>
      <c r="FK57" s="50">
        <v>304.59999999999491</v>
      </c>
      <c r="FL57" s="468"/>
      <c r="FM57" s="50">
        <v>0</v>
      </c>
      <c r="FN57" s="50">
        <v>0</v>
      </c>
      <c r="FO57" s="50">
        <v>0</v>
      </c>
      <c r="FP57" s="50">
        <v>446.39999999999418</v>
      </c>
      <c r="FQ57" s="468"/>
      <c r="FR57" s="50">
        <v>0</v>
      </c>
      <c r="FS57" s="50">
        <v>0</v>
      </c>
      <c r="FT57" s="50">
        <v>0</v>
      </c>
      <c r="FU57" s="50">
        <v>0</v>
      </c>
      <c r="FV57" s="468"/>
      <c r="FW57" s="50">
        <v>0</v>
      </c>
      <c r="FX57" s="50">
        <v>0</v>
      </c>
      <c r="FY57" s="50">
        <v>0</v>
      </c>
      <c r="FZ57" s="50">
        <v>250.19999999999345</v>
      </c>
      <c r="GA57" s="468"/>
      <c r="GB57" s="50">
        <v>0</v>
      </c>
      <c r="GC57" s="50">
        <v>0</v>
      </c>
      <c r="GD57" s="50">
        <v>0</v>
      </c>
      <c r="GE57" s="50">
        <v>0</v>
      </c>
      <c r="GF57" s="468"/>
      <c r="GG57" s="50">
        <v>0</v>
      </c>
      <c r="GH57" s="50">
        <v>0</v>
      </c>
      <c r="GI57" s="50">
        <v>0</v>
      </c>
      <c r="GJ57" s="50">
        <v>1213.3999999999905</v>
      </c>
      <c r="GK57" s="468"/>
      <c r="GL57" s="50">
        <v>0</v>
      </c>
      <c r="GM57" s="50">
        <v>0</v>
      </c>
      <c r="GN57" s="50">
        <v>0</v>
      </c>
      <c r="GO57" s="50">
        <v>373</v>
      </c>
      <c r="GP57" s="468"/>
      <c r="GV57" s="9"/>
      <c r="HE57" s="9"/>
      <c r="HN57" s="9"/>
      <c r="HW57" s="9"/>
      <c r="IF57" s="9"/>
      <c r="IO57" s="9"/>
      <c r="IX57" s="9"/>
      <c r="JG57" s="9"/>
      <c r="JP57" s="9"/>
      <c r="JY57" s="9"/>
      <c r="KH57" s="9"/>
      <c r="KQ57" s="9"/>
      <c r="KZ57" s="9"/>
      <c r="MA57" s="9"/>
      <c r="MJ57" s="9"/>
      <c r="MS57" s="9"/>
      <c r="NB57" s="9"/>
      <c r="NK57" s="9"/>
      <c r="NT57" s="9"/>
      <c r="NU57">
        <v>0</v>
      </c>
      <c r="NV57" s="9"/>
      <c r="NW57">
        <v>0</v>
      </c>
      <c r="NX57" s="9"/>
      <c r="NY57" s="21">
        <v>0</v>
      </c>
      <c r="NZ57" s="9"/>
      <c r="OA57">
        <v>0</v>
      </c>
    </row>
    <row r="58" spans="1:391" ht="18">
      <c r="A58" s="84" t="s">
        <v>1644</v>
      </c>
      <c r="B58" s="46">
        <f>SUM(D58:AAJ58)</f>
        <v>43253.01249999991</v>
      </c>
      <c r="C58" s="42"/>
      <c r="D58" s="50">
        <v>83</v>
      </c>
      <c r="E58" s="50">
        <v>0</v>
      </c>
      <c r="F58" s="50">
        <v>0</v>
      </c>
      <c r="G58" s="50">
        <f>'Punten per wedstrijd'!E161</f>
        <v>213.2</v>
      </c>
      <c r="H58" s="468"/>
      <c r="I58" s="50">
        <v>10.500000000000014</v>
      </c>
      <c r="J58" s="50">
        <v>0</v>
      </c>
      <c r="K58" s="50">
        <v>0</v>
      </c>
      <c r="L58" s="50">
        <f>'Punten per wedstrijd'!E57</f>
        <v>144.90000000000003</v>
      </c>
      <c r="M58" s="468"/>
      <c r="N58" s="50">
        <v>160.49999999999989</v>
      </c>
      <c r="O58" s="50">
        <v>50.849999999999994</v>
      </c>
      <c r="P58" s="50">
        <v>504.07500000000039</v>
      </c>
      <c r="Q58" s="50">
        <f>'Punten per wedstrijd'!F161</f>
        <v>580.10000000000059</v>
      </c>
      <c r="R58" s="468"/>
      <c r="S58" s="456">
        <v>26.299999999999898</v>
      </c>
      <c r="T58" s="50">
        <v>41.450000000000017</v>
      </c>
      <c r="U58" s="505">
        <v>32.362500000000239</v>
      </c>
      <c r="V58" s="50">
        <f>'Punten per wedstrijd'!F57</f>
        <v>150.10000000000014</v>
      </c>
      <c r="W58" s="468"/>
      <c r="X58" s="50">
        <v>43.800000000000068</v>
      </c>
      <c r="Y58" s="50">
        <v>156.85000000000002</v>
      </c>
      <c r="Z58" s="50">
        <v>162.00000000000017</v>
      </c>
      <c r="AA58" s="50">
        <v>222.00000000000045</v>
      </c>
      <c r="AB58" s="468"/>
      <c r="AC58" s="50">
        <v>82.124999999999943</v>
      </c>
      <c r="AD58" s="50">
        <v>195.80000000000007</v>
      </c>
      <c r="AE58" s="50">
        <v>500.69999999999891</v>
      </c>
      <c r="AF58" s="50">
        <v>507.40000000000055</v>
      </c>
      <c r="AG58" s="468"/>
      <c r="AH58" s="50">
        <v>124.25000000000045</v>
      </c>
      <c r="AI58" s="50">
        <v>261.24999999999989</v>
      </c>
      <c r="AJ58" s="50">
        <v>601.57499999999891</v>
      </c>
      <c r="AK58" s="50">
        <v>947.50000000000136</v>
      </c>
      <c r="AL58" s="468"/>
      <c r="AM58" s="456">
        <v>54.525000000000205</v>
      </c>
      <c r="AN58" s="456">
        <v>213.29999999999995</v>
      </c>
      <c r="AO58" s="456">
        <v>232.04999999999836</v>
      </c>
      <c r="AP58" s="50">
        <v>454.50000000000091</v>
      </c>
      <c r="AQ58" s="468"/>
      <c r="AR58" s="50">
        <v>43.124999999999091</v>
      </c>
      <c r="AS58" s="50">
        <v>88.75</v>
      </c>
      <c r="AT58" s="50">
        <v>81.674999999998704</v>
      </c>
      <c r="AU58" s="50">
        <v>152</v>
      </c>
      <c r="AV58" s="468"/>
      <c r="AW58" s="50">
        <v>0</v>
      </c>
      <c r="AX58" s="50">
        <v>240.74999999999977</v>
      </c>
      <c r="AY58" s="50">
        <v>311.0249999999985</v>
      </c>
      <c r="AZ58" s="50">
        <v>887.89999999999873</v>
      </c>
      <c r="BA58" s="468"/>
      <c r="BB58" s="50">
        <v>0</v>
      </c>
      <c r="BC58" s="50">
        <v>139.45000000000005</v>
      </c>
      <c r="BD58" s="50">
        <v>73.124999999998636</v>
      </c>
      <c r="BE58" s="50">
        <v>428</v>
      </c>
      <c r="BF58" s="468"/>
      <c r="BG58" s="50">
        <v>77.574999999998909</v>
      </c>
      <c r="BH58" s="50">
        <v>173.64999999999986</v>
      </c>
      <c r="BI58" s="50">
        <v>76.274999999998499</v>
      </c>
      <c r="BJ58" s="50">
        <v>207</v>
      </c>
      <c r="BK58" s="468"/>
      <c r="BL58" s="50">
        <v>0</v>
      </c>
      <c r="BM58" s="50">
        <v>146.84999999999991</v>
      </c>
      <c r="BN58" s="50">
        <v>132.37499999999864</v>
      </c>
      <c r="BO58" s="50">
        <v>104.10000000000001</v>
      </c>
      <c r="BP58" s="468"/>
      <c r="BQ58" s="50">
        <v>68.199999999998909</v>
      </c>
      <c r="BR58" s="50">
        <v>160.54999999999973</v>
      </c>
      <c r="BS58" s="50">
        <v>107.24999999999864</v>
      </c>
      <c r="BT58" s="50">
        <v>418.199999999998</v>
      </c>
      <c r="BU58" s="468"/>
      <c r="BV58" s="50">
        <v>0</v>
      </c>
      <c r="BW58" s="50">
        <v>214.55000000000018</v>
      </c>
      <c r="BX58" s="50">
        <v>595.49999999999727</v>
      </c>
      <c r="BY58" s="50">
        <v>469.99999999999909</v>
      </c>
      <c r="BZ58" s="468"/>
      <c r="CA58" s="50">
        <v>0</v>
      </c>
      <c r="CB58" s="50">
        <v>183.60000000000218</v>
      </c>
      <c r="CC58" s="50">
        <v>68.624999999997954</v>
      </c>
      <c r="CD58" s="50">
        <v>267.29999999999836</v>
      </c>
      <c r="CE58" s="468"/>
      <c r="CF58" s="50">
        <v>0</v>
      </c>
      <c r="CG58" s="50">
        <v>215</v>
      </c>
      <c r="CH58" s="50">
        <v>57.149999999997817</v>
      </c>
      <c r="CI58" s="50">
        <v>339.14999999999873</v>
      </c>
      <c r="CJ58" s="468"/>
      <c r="CK58" s="50">
        <v>40.049999999999727</v>
      </c>
      <c r="CL58" s="50">
        <v>207.65000000000055</v>
      </c>
      <c r="CM58" s="50">
        <v>177.52499999999782</v>
      </c>
      <c r="CN58" s="50">
        <v>361.3</v>
      </c>
      <c r="CO58" s="468"/>
      <c r="CP58" s="544">
        <v>117.12499999999909</v>
      </c>
      <c r="CQ58" s="544">
        <v>133.10000000000036</v>
      </c>
      <c r="CR58" s="544">
        <v>263.69999999999754</v>
      </c>
      <c r="CS58" s="50">
        <v>340.89999999999873</v>
      </c>
      <c r="CT58" s="468"/>
      <c r="CU58" s="50">
        <v>0</v>
      </c>
      <c r="CV58" s="50">
        <v>165.55000000000109</v>
      </c>
      <c r="CW58" s="50">
        <v>472.49999999999864</v>
      </c>
      <c r="CX58" s="50">
        <v>611.24999999999818</v>
      </c>
      <c r="CY58" s="468"/>
      <c r="CZ58" s="50">
        <v>0</v>
      </c>
      <c r="DA58" s="50">
        <v>141.05000000000291</v>
      </c>
      <c r="DB58" s="50">
        <v>117.89999999999918</v>
      </c>
      <c r="DC58" s="50">
        <v>29.4</v>
      </c>
      <c r="DD58" s="468"/>
      <c r="DE58" s="544">
        <v>335.62499999999909</v>
      </c>
      <c r="DF58" s="544">
        <v>498.150000000001</v>
      </c>
      <c r="DG58" s="544">
        <v>1024.8750000000005</v>
      </c>
      <c r="DH58" s="583">
        <v>3737.5999999999967</v>
      </c>
      <c r="DI58" s="468"/>
      <c r="DJ58" s="50">
        <v>0</v>
      </c>
      <c r="DK58" s="50">
        <v>281.14999999999986</v>
      </c>
      <c r="DL58" s="50">
        <v>301.125</v>
      </c>
      <c r="DM58" s="50">
        <v>717.39999999999964</v>
      </c>
      <c r="DN58" s="468"/>
      <c r="DO58" s="50">
        <v>0</v>
      </c>
      <c r="DP58" s="50">
        <v>0</v>
      </c>
      <c r="DQ58" s="50">
        <v>308.32499999999823</v>
      </c>
      <c r="DR58" s="50">
        <v>379.09999999999854</v>
      </c>
      <c r="DS58" s="468"/>
      <c r="DT58" s="50">
        <v>0</v>
      </c>
      <c r="DU58" s="50">
        <v>1996.2999999999993</v>
      </c>
      <c r="DV58" s="50">
        <v>1749.0749999999962</v>
      </c>
      <c r="DW58" s="50">
        <v>3280.8000000000084</v>
      </c>
      <c r="DX58" s="468"/>
      <c r="DY58" s="50">
        <v>0</v>
      </c>
      <c r="DZ58" s="50">
        <v>0</v>
      </c>
      <c r="EA58" s="50">
        <v>0</v>
      </c>
      <c r="EB58" s="50">
        <v>0</v>
      </c>
      <c r="EC58" s="468"/>
      <c r="ED58" s="50">
        <v>0</v>
      </c>
      <c r="EE58" s="50">
        <v>0</v>
      </c>
      <c r="EF58" s="50">
        <v>78.750000000001364</v>
      </c>
      <c r="EG58" s="50">
        <v>424.60000000000036</v>
      </c>
      <c r="EH58" s="468"/>
      <c r="EI58" s="50">
        <v>0</v>
      </c>
      <c r="EJ58" s="50">
        <v>161.60000000000036</v>
      </c>
      <c r="EK58" s="50">
        <v>243.15000000000191</v>
      </c>
      <c r="EL58" s="50">
        <v>511.00000000000364</v>
      </c>
      <c r="EM58" s="468"/>
      <c r="EN58" s="50">
        <v>0</v>
      </c>
      <c r="EO58" s="50">
        <v>192.35000000000036</v>
      </c>
      <c r="EP58" s="50">
        <v>256.575000000003</v>
      </c>
      <c r="EQ58" s="50">
        <v>0</v>
      </c>
      <c r="ER58" s="468"/>
      <c r="ES58" s="50">
        <v>0</v>
      </c>
      <c r="ET58" s="50">
        <v>0</v>
      </c>
      <c r="EU58" s="50">
        <v>0</v>
      </c>
      <c r="EV58" s="50">
        <v>112.50000000000364</v>
      </c>
      <c r="EW58" s="468"/>
      <c r="EX58" s="50">
        <v>0</v>
      </c>
      <c r="EY58" s="50">
        <v>815.04999999996562</v>
      </c>
      <c r="EZ58" s="50">
        <v>1895.8499999999653</v>
      </c>
      <c r="FA58" s="50">
        <v>2472.5</v>
      </c>
      <c r="FB58" s="468"/>
      <c r="FC58" s="50">
        <v>0</v>
      </c>
      <c r="FD58" s="50">
        <v>24.500000000000455</v>
      </c>
      <c r="FE58" s="50">
        <v>6.8250000000002728</v>
      </c>
      <c r="FF58" s="50">
        <v>19.500000000003638</v>
      </c>
      <c r="FG58" s="468"/>
      <c r="FH58" s="50">
        <v>0</v>
      </c>
      <c r="FI58" s="50">
        <v>0</v>
      </c>
      <c r="FJ58" s="50">
        <v>0</v>
      </c>
      <c r="FK58" s="50">
        <v>218.100000000004</v>
      </c>
      <c r="FL58" s="468"/>
      <c r="FM58" s="50">
        <v>0</v>
      </c>
      <c r="FN58" s="50">
        <v>0</v>
      </c>
      <c r="FO58" s="50">
        <v>0</v>
      </c>
      <c r="FP58" s="50">
        <v>424.80000000000291</v>
      </c>
      <c r="FQ58" s="468"/>
      <c r="FR58" s="50">
        <v>0</v>
      </c>
      <c r="FS58" s="50">
        <v>0</v>
      </c>
      <c r="FT58" s="50">
        <v>0</v>
      </c>
      <c r="FU58" s="50">
        <v>0</v>
      </c>
      <c r="FV58" s="468"/>
      <c r="FW58" s="50">
        <v>0</v>
      </c>
      <c r="FX58" s="50">
        <v>117.70000000000073</v>
      </c>
      <c r="FY58" s="50">
        <v>220.05000000000246</v>
      </c>
      <c r="FZ58" s="50">
        <v>529.29999999999563</v>
      </c>
      <c r="GA58" s="468"/>
      <c r="GB58" s="50">
        <v>0</v>
      </c>
      <c r="GC58" s="50">
        <v>0</v>
      </c>
      <c r="GD58" s="50">
        <v>0</v>
      </c>
      <c r="GE58" s="50">
        <v>0</v>
      </c>
      <c r="GF58" s="468"/>
      <c r="GG58" s="50">
        <v>0</v>
      </c>
      <c r="GH58" s="50">
        <v>324.29999999999836</v>
      </c>
      <c r="GI58" s="50">
        <v>384.67499999999973</v>
      </c>
      <c r="GJ58" s="50">
        <v>1460.5999999999949</v>
      </c>
      <c r="GK58" s="468"/>
      <c r="GL58" s="50">
        <v>0</v>
      </c>
      <c r="GM58" s="50">
        <v>95.999999999996362</v>
      </c>
      <c r="GN58" s="50">
        <v>126.75000000000273</v>
      </c>
      <c r="GO58" s="50">
        <v>320.5</v>
      </c>
      <c r="GP58" s="468"/>
      <c r="GV58" s="9"/>
      <c r="HE58" s="9"/>
      <c r="HN58" s="9"/>
      <c r="HW58" s="9"/>
      <c r="IF58" s="9"/>
      <c r="IO58" s="9"/>
      <c r="IX58" s="9"/>
      <c r="JG58" s="9"/>
      <c r="JP58" s="9"/>
      <c r="JY58" s="9"/>
      <c r="KH58" s="9"/>
      <c r="KQ58" s="9"/>
      <c r="KZ58" s="9"/>
      <c r="MA58" s="9"/>
      <c r="MJ58" s="9"/>
      <c r="MS58" s="9"/>
      <c r="NB58" s="9"/>
      <c r="NK58" s="9"/>
      <c r="NT58" s="9"/>
      <c r="NU58">
        <v>0</v>
      </c>
      <c r="NV58" s="9"/>
      <c r="NW58">
        <v>0</v>
      </c>
      <c r="NX58" s="9"/>
      <c r="NY58">
        <v>741.30000000000518</v>
      </c>
      <c r="NZ58" s="9"/>
      <c r="OA58">
        <v>0</v>
      </c>
    </row>
    <row r="59" spans="1:391" ht="18">
      <c r="A59" s="41" t="s">
        <v>762</v>
      </c>
      <c r="B59" s="46">
        <f>SUM(D59:AAJ59)</f>
        <v>53626.249999999884</v>
      </c>
      <c r="C59" s="42"/>
      <c r="D59" s="50">
        <v>58.075000000000003</v>
      </c>
      <c r="E59" s="50">
        <v>0</v>
      </c>
      <c r="F59" s="50">
        <v>0</v>
      </c>
      <c r="G59" s="50">
        <f>'Punten per wedstrijd'!E162</f>
        <v>249.8</v>
      </c>
      <c r="H59" s="468"/>
      <c r="I59" s="50">
        <v>51.200000000000017</v>
      </c>
      <c r="J59" s="50">
        <v>0</v>
      </c>
      <c r="K59" s="50">
        <v>0</v>
      </c>
      <c r="L59" s="50">
        <f>'Punten per wedstrijd'!E58</f>
        <v>288.29999999999995</v>
      </c>
      <c r="M59" s="468"/>
      <c r="N59" s="50">
        <v>109.24999999999994</v>
      </c>
      <c r="O59" s="50">
        <v>326.99999999999989</v>
      </c>
      <c r="P59" s="50">
        <v>393.30000000000007</v>
      </c>
      <c r="Q59" s="50">
        <f>'Punten per wedstrijd'!F162</f>
        <v>767.20000000000027</v>
      </c>
      <c r="R59" s="468"/>
      <c r="S59" s="456">
        <v>9.5999999999999659</v>
      </c>
      <c r="T59" s="50">
        <v>35.850000000000023</v>
      </c>
      <c r="U59" s="505">
        <v>253.5</v>
      </c>
      <c r="V59" s="50">
        <f>'Punten per wedstrijd'!F58</f>
        <v>245.29999999999995</v>
      </c>
      <c r="W59" s="468"/>
      <c r="X59" s="50">
        <v>82.850000000000136</v>
      </c>
      <c r="Y59" s="50">
        <v>313.85000000000014</v>
      </c>
      <c r="Z59" s="50">
        <v>208.04999999999973</v>
      </c>
      <c r="AA59" s="50">
        <v>372.50000000000091</v>
      </c>
      <c r="AB59" s="468"/>
      <c r="AC59" s="50">
        <v>148.25</v>
      </c>
      <c r="AD59" s="50">
        <v>307.44999999999993</v>
      </c>
      <c r="AE59" s="50">
        <v>494.99999999999966</v>
      </c>
      <c r="AF59" s="50">
        <v>898.40000000000055</v>
      </c>
      <c r="AG59" s="468"/>
      <c r="AH59" s="50">
        <v>78.225000000000364</v>
      </c>
      <c r="AI59" s="50">
        <v>471.84999999999991</v>
      </c>
      <c r="AJ59" s="50">
        <v>833.24999999999864</v>
      </c>
      <c r="AK59" s="50">
        <v>452.70000000000073</v>
      </c>
      <c r="AL59" s="468"/>
      <c r="AM59" s="456">
        <v>134.95000000000005</v>
      </c>
      <c r="AN59" s="456">
        <v>319.89999999999941</v>
      </c>
      <c r="AO59" s="456">
        <v>282.97499999999809</v>
      </c>
      <c r="AP59" s="50">
        <v>520.19999999999982</v>
      </c>
      <c r="AQ59" s="468"/>
      <c r="AR59" s="50">
        <v>0</v>
      </c>
      <c r="AS59" s="50">
        <v>161.90000000000009</v>
      </c>
      <c r="AT59" s="50">
        <v>365.24999999999932</v>
      </c>
      <c r="AU59" s="50">
        <v>523.6</v>
      </c>
      <c r="AV59" s="468"/>
      <c r="AW59" s="50">
        <v>0</v>
      </c>
      <c r="AX59" s="50">
        <v>177.40000000000055</v>
      </c>
      <c r="AY59" s="50">
        <v>677.32500000000027</v>
      </c>
      <c r="AZ59" s="50">
        <v>702.19999999999982</v>
      </c>
      <c r="BA59" s="468"/>
      <c r="BB59" s="50">
        <v>0</v>
      </c>
      <c r="BC59" s="50">
        <v>138.34999999999945</v>
      </c>
      <c r="BD59" s="50">
        <v>121.64999999999918</v>
      </c>
      <c r="BE59" s="50">
        <v>483.2</v>
      </c>
      <c r="BF59" s="468"/>
      <c r="BG59" s="50">
        <v>28.775000000000091</v>
      </c>
      <c r="BH59" s="50">
        <v>133.54999999999973</v>
      </c>
      <c r="BI59" s="50">
        <v>263.24999999999864</v>
      </c>
      <c r="BJ59" s="50">
        <v>292.39999999999998</v>
      </c>
      <c r="BK59" s="468"/>
      <c r="BL59" s="50">
        <v>0</v>
      </c>
      <c r="BM59" s="50">
        <v>91.750000000000455</v>
      </c>
      <c r="BN59" s="50">
        <v>149.62499999999932</v>
      </c>
      <c r="BO59" s="50">
        <v>236.1</v>
      </c>
      <c r="BP59" s="468"/>
      <c r="BQ59" s="50">
        <v>69.650000000000091</v>
      </c>
      <c r="BR59" s="50">
        <v>188.65000000000055</v>
      </c>
      <c r="BS59" s="50">
        <v>216.37499999999932</v>
      </c>
      <c r="BT59" s="50">
        <v>387.70000000000073</v>
      </c>
      <c r="BU59" s="468"/>
      <c r="BV59" s="50">
        <v>0</v>
      </c>
      <c r="BW59" s="50">
        <v>396.85000000000082</v>
      </c>
      <c r="BX59" s="50">
        <v>458.39999999999918</v>
      </c>
      <c r="BY59" s="50">
        <v>507.50000000000182</v>
      </c>
      <c r="BZ59" s="468"/>
      <c r="CA59" s="50">
        <v>0</v>
      </c>
      <c r="CB59" s="50">
        <v>187.29999999999745</v>
      </c>
      <c r="CC59" s="50">
        <v>90</v>
      </c>
      <c r="CD59" s="50">
        <v>281.10000000000218</v>
      </c>
      <c r="CE59" s="468"/>
      <c r="CF59" s="50">
        <v>0</v>
      </c>
      <c r="CG59" s="50">
        <v>148.45000000000027</v>
      </c>
      <c r="CH59" s="50">
        <v>98.024999999999181</v>
      </c>
      <c r="CI59" s="50">
        <v>316.80000000000109</v>
      </c>
      <c r="CJ59" s="468"/>
      <c r="CK59" s="50">
        <v>69.050000000000637</v>
      </c>
      <c r="CL59" s="50">
        <v>189.20000000000027</v>
      </c>
      <c r="CM59" s="50">
        <v>240.22500000000082</v>
      </c>
      <c r="CN59" s="50">
        <v>352.5</v>
      </c>
      <c r="CO59" s="468"/>
      <c r="CP59" s="544">
        <v>188.42499999999927</v>
      </c>
      <c r="CQ59" s="544">
        <v>256.90000000000009</v>
      </c>
      <c r="CR59" s="544">
        <v>373.05000000000246</v>
      </c>
      <c r="CS59" s="50">
        <v>325.600000000004</v>
      </c>
      <c r="CT59" s="468"/>
      <c r="CU59" s="50">
        <v>0</v>
      </c>
      <c r="CV59" s="50">
        <v>145.04999999999973</v>
      </c>
      <c r="CW59" s="50">
        <v>243.97500000000355</v>
      </c>
      <c r="CX59" s="50">
        <v>233.90000000000691</v>
      </c>
      <c r="CY59" s="468"/>
      <c r="CZ59" s="50">
        <v>0</v>
      </c>
      <c r="DA59" s="50">
        <v>108.99999999999636</v>
      </c>
      <c r="DB59" s="50">
        <v>180.37500000000136</v>
      </c>
      <c r="DC59" s="50">
        <v>182.4</v>
      </c>
      <c r="DD59" s="468"/>
      <c r="DE59" s="544">
        <v>122.72500000000082</v>
      </c>
      <c r="DF59" s="544">
        <v>1529.3999999999996</v>
      </c>
      <c r="DG59" s="544">
        <v>2044.3499999999995</v>
      </c>
      <c r="DH59" s="583">
        <v>475.19999999999709</v>
      </c>
      <c r="DI59" s="468"/>
      <c r="DJ59" s="50">
        <v>141.02499999999964</v>
      </c>
      <c r="DK59" s="50">
        <v>431.14999999999918</v>
      </c>
      <c r="DL59" s="50">
        <v>413.39999999999782</v>
      </c>
      <c r="DM59" s="50">
        <v>809.00000000000182</v>
      </c>
      <c r="DN59" s="468"/>
      <c r="DO59" s="50">
        <v>199.82499999999936</v>
      </c>
      <c r="DP59" s="50">
        <v>0</v>
      </c>
      <c r="DQ59" s="50">
        <v>378.07499999999754</v>
      </c>
      <c r="DR59" s="50">
        <v>489.20000000000255</v>
      </c>
      <c r="DS59" s="468"/>
      <c r="DT59" s="50">
        <v>996.90000000000055</v>
      </c>
      <c r="DU59" s="50">
        <v>1841.6500000000005</v>
      </c>
      <c r="DV59" s="50">
        <v>2376.2999999999752</v>
      </c>
      <c r="DW59" s="50">
        <v>4624.7999999999683</v>
      </c>
      <c r="DX59" s="468"/>
      <c r="DY59" s="50">
        <v>83.075000000001637</v>
      </c>
      <c r="DZ59" s="50">
        <v>0</v>
      </c>
      <c r="EA59" s="50">
        <v>0</v>
      </c>
      <c r="EB59" s="50">
        <v>0</v>
      </c>
      <c r="EC59" s="468"/>
      <c r="ED59" s="50">
        <v>32.000000000000909</v>
      </c>
      <c r="EE59" s="50">
        <v>0</v>
      </c>
      <c r="EF59" s="50">
        <v>117.90000000000327</v>
      </c>
      <c r="EG59" s="50">
        <v>256.5</v>
      </c>
      <c r="EH59" s="468"/>
      <c r="EI59" s="50">
        <v>101.00000000000182</v>
      </c>
      <c r="EJ59" s="50">
        <v>184.5</v>
      </c>
      <c r="EK59" s="50">
        <v>67.800000000009277</v>
      </c>
      <c r="EL59" s="50">
        <v>354.30000000000655</v>
      </c>
      <c r="EM59" s="468"/>
      <c r="EN59" s="50">
        <v>69.275000000002365</v>
      </c>
      <c r="EO59" s="50">
        <v>196.35000000000036</v>
      </c>
      <c r="EP59" s="50">
        <v>412.34999999999673</v>
      </c>
      <c r="EQ59" s="50">
        <v>0</v>
      </c>
      <c r="ER59" s="468"/>
      <c r="ES59" s="50">
        <v>126.37500000000182</v>
      </c>
      <c r="ET59" s="50">
        <v>0</v>
      </c>
      <c r="EU59" s="50">
        <v>0</v>
      </c>
      <c r="EV59" s="50">
        <v>265.00000000000728</v>
      </c>
      <c r="EW59" s="468"/>
      <c r="EX59" s="50">
        <v>477.50000000000091</v>
      </c>
      <c r="EY59" s="50">
        <v>1046.3500000000249</v>
      </c>
      <c r="EZ59" s="50">
        <v>2091.3749999998745</v>
      </c>
      <c r="FA59" s="50">
        <v>4600</v>
      </c>
      <c r="FB59" s="468"/>
      <c r="FC59" s="50">
        <v>8.4500000000007276</v>
      </c>
      <c r="FD59" s="50">
        <v>59.949999999999818</v>
      </c>
      <c r="FE59" s="50">
        <v>157.65000000000055</v>
      </c>
      <c r="FF59" s="50">
        <v>334.10000000000218</v>
      </c>
      <c r="FG59" s="468"/>
      <c r="FH59" s="50">
        <v>105.875</v>
      </c>
      <c r="FI59" s="50">
        <v>0</v>
      </c>
      <c r="FJ59" s="50">
        <v>0</v>
      </c>
      <c r="FK59" s="50">
        <v>151.5</v>
      </c>
      <c r="FL59" s="468"/>
      <c r="FM59" s="50">
        <v>50.350000000000364</v>
      </c>
      <c r="FN59" s="50">
        <v>0</v>
      </c>
      <c r="FO59" s="50">
        <v>0</v>
      </c>
      <c r="FP59" s="50">
        <v>371.5</v>
      </c>
      <c r="FQ59" s="468"/>
      <c r="FR59" s="50">
        <v>87.750000000000455</v>
      </c>
      <c r="FS59" s="50">
        <v>0</v>
      </c>
      <c r="FT59" s="50">
        <v>0</v>
      </c>
      <c r="FU59" s="50">
        <v>0</v>
      </c>
      <c r="FV59" s="468"/>
      <c r="FW59" s="50">
        <v>93.400000000000546</v>
      </c>
      <c r="FX59" s="50">
        <v>57.75</v>
      </c>
      <c r="FY59" s="50">
        <v>402.07499999999345</v>
      </c>
      <c r="FZ59" s="50">
        <v>447.39999999999782</v>
      </c>
      <c r="GA59" s="468"/>
      <c r="GB59" s="50">
        <v>144.22500000000036</v>
      </c>
      <c r="GC59" s="50">
        <v>0</v>
      </c>
      <c r="GD59" s="50">
        <v>0</v>
      </c>
      <c r="GE59" s="50">
        <v>0</v>
      </c>
      <c r="GF59" s="468"/>
      <c r="GG59" s="50">
        <v>167.57499999999891</v>
      </c>
      <c r="GH59" s="50">
        <v>539.05000000000018</v>
      </c>
      <c r="GI59" s="50">
        <v>910.49999999999181</v>
      </c>
      <c r="GJ59" s="50">
        <v>870.60000000000946</v>
      </c>
      <c r="GK59" s="468"/>
      <c r="GL59" s="50">
        <v>56.249999999998181</v>
      </c>
      <c r="GM59" s="50">
        <v>139.00000000000364</v>
      </c>
      <c r="GN59" s="50">
        <v>209.99999999999454</v>
      </c>
      <c r="GO59" s="50">
        <v>247.00000000000728</v>
      </c>
      <c r="GP59" s="468"/>
      <c r="GU59" s="18"/>
      <c r="GV59" s="9"/>
      <c r="HD59" s="18"/>
      <c r="HE59" s="9"/>
      <c r="HM59" s="18"/>
      <c r="HN59" s="9"/>
      <c r="HW59" s="9"/>
      <c r="IF59" s="9"/>
      <c r="IO59" s="9"/>
      <c r="IX59" s="9"/>
      <c r="JG59" s="9"/>
      <c r="JP59" s="9"/>
      <c r="JY59" s="9"/>
      <c r="KH59" s="9"/>
      <c r="KQ59" s="9"/>
      <c r="KZ59" s="9"/>
      <c r="MA59" s="9"/>
      <c r="MJ59" s="9"/>
      <c r="MS59" s="9"/>
      <c r="NB59" s="9"/>
      <c r="NK59" s="9"/>
      <c r="NT59" s="9"/>
      <c r="NU59">
        <v>0</v>
      </c>
      <c r="NV59" s="9"/>
      <c r="NW59">
        <v>0</v>
      </c>
      <c r="NX59" s="9"/>
      <c r="NY59">
        <v>968.10000000000491</v>
      </c>
      <c r="NZ59" s="9"/>
      <c r="OA59">
        <v>0</v>
      </c>
    </row>
    <row r="60" spans="1:391" s="39" customFormat="1" ht="18">
      <c r="A60" s="41" t="s">
        <v>3374</v>
      </c>
      <c r="B60" s="46">
        <f>SUM(D60:AAJ60)</f>
        <v>11261.499999999989</v>
      </c>
      <c r="C60" s="42"/>
      <c r="D60" s="50">
        <v>0</v>
      </c>
      <c r="E60" s="50">
        <v>0</v>
      </c>
      <c r="F60" s="50">
        <v>0</v>
      </c>
      <c r="G60" s="50">
        <f>'Punten per wedstrijd'!E163</f>
        <v>426.8</v>
      </c>
      <c r="H60" s="468"/>
      <c r="I60" s="50">
        <v>0</v>
      </c>
      <c r="J60" s="50">
        <v>0</v>
      </c>
      <c r="K60" s="50">
        <v>0</v>
      </c>
      <c r="L60" s="50">
        <f>'Punten per wedstrijd'!E59</f>
        <v>177.40000000000009</v>
      </c>
      <c r="M60" s="468"/>
      <c r="N60" s="50">
        <v>0</v>
      </c>
      <c r="O60" s="50">
        <v>0</v>
      </c>
      <c r="P60" s="50">
        <v>0</v>
      </c>
      <c r="Q60" s="50">
        <f>'Punten per wedstrijd'!F163</f>
        <v>469.29999999999995</v>
      </c>
      <c r="R60" s="468"/>
      <c r="S60" s="456">
        <v>0</v>
      </c>
      <c r="T60" s="50">
        <v>0</v>
      </c>
      <c r="U60" s="505">
        <v>0</v>
      </c>
      <c r="V60" s="50">
        <f>'Punten per wedstrijd'!F59</f>
        <v>370.69999999999982</v>
      </c>
      <c r="W60" s="468"/>
      <c r="X60" s="50">
        <v>0</v>
      </c>
      <c r="Y60" s="50">
        <v>0</v>
      </c>
      <c r="Z60" s="50">
        <v>0</v>
      </c>
      <c r="AA60" s="50">
        <v>255.50000000000045</v>
      </c>
      <c r="AB60" s="468"/>
      <c r="AC60" s="50">
        <v>0</v>
      </c>
      <c r="AD60" s="50">
        <v>0</v>
      </c>
      <c r="AE60" s="50">
        <v>0</v>
      </c>
      <c r="AF60" s="50">
        <v>894.70000000000027</v>
      </c>
      <c r="AG60" s="468"/>
      <c r="AH60" s="50">
        <v>0</v>
      </c>
      <c r="AI60" s="50">
        <v>0</v>
      </c>
      <c r="AJ60" s="50">
        <v>0</v>
      </c>
      <c r="AK60" s="50">
        <v>441.39999999999964</v>
      </c>
      <c r="AL60" s="468"/>
      <c r="AM60" s="456">
        <v>0</v>
      </c>
      <c r="AN60" s="456">
        <v>0</v>
      </c>
      <c r="AO60" s="456">
        <v>0</v>
      </c>
      <c r="AP60" s="50">
        <v>639.79999999999973</v>
      </c>
      <c r="AQ60" s="468"/>
      <c r="AR60" s="50">
        <v>0</v>
      </c>
      <c r="AS60" s="50">
        <v>0</v>
      </c>
      <c r="AT60" s="50">
        <v>0</v>
      </c>
      <c r="AU60" s="50">
        <v>389.9</v>
      </c>
      <c r="AV60" s="468"/>
      <c r="AW60" s="50">
        <v>0</v>
      </c>
      <c r="AX60" s="50">
        <v>0</v>
      </c>
      <c r="AY60" s="50">
        <v>0</v>
      </c>
      <c r="AZ60" s="50">
        <v>756.40000000000055</v>
      </c>
      <c r="BA60" s="468"/>
      <c r="BB60" s="50">
        <v>0</v>
      </c>
      <c r="BC60" s="50">
        <v>0</v>
      </c>
      <c r="BD60" s="50">
        <v>0</v>
      </c>
      <c r="BE60" s="50">
        <v>549.1</v>
      </c>
      <c r="BF60" s="468"/>
      <c r="BG60" s="50">
        <v>0</v>
      </c>
      <c r="BH60" s="50">
        <v>0</v>
      </c>
      <c r="BI60" s="50">
        <v>0</v>
      </c>
      <c r="BJ60" s="50">
        <v>437.1</v>
      </c>
      <c r="BK60" s="468"/>
      <c r="BL60" s="50">
        <v>0</v>
      </c>
      <c r="BM60" s="50">
        <v>0</v>
      </c>
      <c r="BN60" s="50">
        <v>0</v>
      </c>
      <c r="BO60" s="50">
        <v>389.8</v>
      </c>
      <c r="BP60" s="468"/>
      <c r="BQ60" s="50">
        <v>0</v>
      </c>
      <c r="BR60" s="50">
        <v>0</v>
      </c>
      <c r="BS60" s="50">
        <v>0</v>
      </c>
      <c r="BT60" s="50">
        <v>717.79999999999927</v>
      </c>
      <c r="BU60" s="468"/>
      <c r="BV60" s="50">
        <v>0</v>
      </c>
      <c r="BW60" s="50">
        <v>0</v>
      </c>
      <c r="BX60" s="50">
        <v>0</v>
      </c>
      <c r="BY60" s="50">
        <v>481.39999999999691</v>
      </c>
      <c r="BZ60" s="468"/>
      <c r="CA60" s="50">
        <v>0</v>
      </c>
      <c r="CB60" s="50">
        <v>0</v>
      </c>
      <c r="CC60" s="50">
        <v>0</v>
      </c>
      <c r="CD60" s="50">
        <v>687.49999999999454</v>
      </c>
      <c r="CE60" s="468"/>
      <c r="CF60" s="50">
        <v>0</v>
      </c>
      <c r="CG60" s="50">
        <v>0</v>
      </c>
      <c r="CH60" s="50">
        <v>0</v>
      </c>
      <c r="CI60" s="50">
        <v>289.29999999999927</v>
      </c>
      <c r="CJ60" s="468"/>
      <c r="CK60" s="50">
        <v>0</v>
      </c>
      <c r="CL60" s="50">
        <v>0</v>
      </c>
      <c r="CM60" s="50">
        <v>0</v>
      </c>
      <c r="CN60" s="50">
        <v>196.70000000000002</v>
      </c>
      <c r="CO60" s="468"/>
      <c r="CP60" s="544">
        <v>0</v>
      </c>
      <c r="CQ60" s="544">
        <v>0</v>
      </c>
      <c r="CR60" s="544">
        <v>0</v>
      </c>
      <c r="CS60" s="50">
        <v>350.60000000000218</v>
      </c>
      <c r="CT60" s="468"/>
      <c r="CU60" s="50">
        <v>0</v>
      </c>
      <c r="CV60" s="50">
        <v>0</v>
      </c>
      <c r="CW60" s="50">
        <v>0</v>
      </c>
      <c r="CX60" s="50">
        <v>200.69999999999891</v>
      </c>
      <c r="CY60" s="468"/>
      <c r="CZ60" s="50">
        <v>0</v>
      </c>
      <c r="DA60" s="50">
        <v>0</v>
      </c>
      <c r="DB60" s="50">
        <v>0</v>
      </c>
      <c r="DC60" s="50">
        <v>166.5</v>
      </c>
      <c r="DD60" s="468"/>
      <c r="DE60" s="544">
        <v>0</v>
      </c>
      <c r="DF60" s="544">
        <v>0</v>
      </c>
      <c r="DG60" s="544">
        <v>0</v>
      </c>
      <c r="DH60" s="583">
        <v>1973.0999999999967</v>
      </c>
      <c r="DI60" s="468"/>
      <c r="DJ60" s="50"/>
      <c r="DK60" s="50"/>
      <c r="DL60" s="50"/>
      <c r="DM60" s="50"/>
      <c r="DN60" s="468"/>
      <c r="DO60" s="50"/>
      <c r="DP60" s="50"/>
      <c r="DQ60" s="50"/>
      <c r="DR60" s="50"/>
      <c r="DS60" s="468"/>
      <c r="DT60" s="50"/>
      <c r="DU60" s="50"/>
      <c r="DV60" s="50"/>
      <c r="DW60" s="50"/>
      <c r="DX60" s="468"/>
      <c r="DY60" s="50"/>
      <c r="DZ60" s="50"/>
      <c r="EA60" s="50"/>
      <c r="EB60" s="50"/>
      <c r="EC60" s="468"/>
      <c r="ED60" s="50"/>
      <c r="EE60" s="50"/>
      <c r="EF60" s="50"/>
      <c r="EG60" s="50"/>
      <c r="EH60" s="468"/>
      <c r="EI60" s="50"/>
      <c r="EJ60" s="50"/>
      <c r="EK60" s="50"/>
      <c r="EL60" s="50"/>
      <c r="EM60" s="468"/>
      <c r="EN60" s="50"/>
      <c r="EO60" s="50"/>
      <c r="EP60" s="50"/>
      <c r="EQ60" s="50"/>
      <c r="ER60" s="468"/>
      <c r="ES60" s="50"/>
      <c r="ET60" s="50"/>
      <c r="EU60" s="50"/>
      <c r="EV60" s="50"/>
      <c r="EW60" s="468"/>
      <c r="EX60" s="50"/>
      <c r="EY60" s="50"/>
      <c r="EZ60" s="50"/>
      <c r="FA60" s="50"/>
      <c r="FB60" s="468"/>
      <c r="FC60" s="50"/>
      <c r="FD60" s="50"/>
      <c r="FE60" s="50"/>
      <c r="FF60" s="50"/>
      <c r="FG60" s="468"/>
      <c r="FH60" s="50"/>
      <c r="FI60" s="50"/>
      <c r="FJ60" s="50"/>
      <c r="FK60" s="50"/>
      <c r="FL60" s="468"/>
      <c r="FM60" s="50"/>
      <c r="FN60" s="50"/>
      <c r="FO60" s="50"/>
      <c r="FP60" s="50"/>
      <c r="FQ60" s="468"/>
      <c r="FR60" s="50"/>
      <c r="FS60" s="50"/>
      <c r="FT60" s="50"/>
      <c r="FU60" s="50"/>
      <c r="FV60" s="468"/>
      <c r="FW60" s="50"/>
      <c r="FX60" s="50"/>
      <c r="FY60" s="50"/>
      <c r="FZ60" s="50"/>
      <c r="GA60" s="468"/>
      <c r="GB60" s="50"/>
      <c r="GC60" s="50"/>
      <c r="GD60" s="50"/>
      <c r="GE60" s="50"/>
      <c r="GF60" s="468"/>
      <c r="GG60" s="50"/>
      <c r="GH60" s="50"/>
      <c r="GI60" s="50"/>
      <c r="GJ60" s="50"/>
      <c r="GK60" s="468"/>
      <c r="GL60" s="50"/>
      <c r="GM60" s="50"/>
      <c r="GN60" s="50"/>
      <c r="GO60" s="50"/>
      <c r="GP60" s="468"/>
      <c r="GU60" s="143"/>
      <c r="GV60" s="462"/>
      <c r="HD60" s="143"/>
      <c r="HE60" s="462"/>
      <c r="HM60" s="143"/>
      <c r="HN60" s="462"/>
      <c r="HW60" s="462"/>
      <c r="IF60" s="462"/>
      <c r="IO60" s="462"/>
      <c r="IX60" s="462"/>
      <c r="JG60" s="462"/>
      <c r="JP60" s="462"/>
      <c r="JY60" s="462"/>
      <c r="KH60" s="462"/>
      <c r="KQ60" s="462"/>
      <c r="KZ60" s="462"/>
      <c r="MA60" s="462"/>
      <c r="MJ60" s="462"/>
      <c r="MS60" s="462"/>
      <c r="NB60" s="462"/>
      <c r="NK60" s="462"/>
      <c r="NT60" s="462"/>
      <c r="NZ60" s="37"/>
    </row>
    <row r="61" spans="1:391" s="39" customFormat="1" ht="18">
      <c r="A61" s="41" t="s">
        <v>3381</v>
      </c>
      <c r="B61" s="46">
        <f>SUM(D61:AAJ61)</f>
        <v>10090.849999999988</v>
      </c>
      <c r="C61" s="42"/>
      <c r="D61" s="50">
        <v>0</v>
      </c>
      <c r="E61" s="50">
        <v>0</v>
      </c>
      <c r="F61" s="50">
        <v>0</v>
      </c>
      <c r="G61" s="50">
        <f>'Punten per wedstrijd'!E164</f>
        <v>174.5</v>
      </c>
      <c r="H61" s="468"/>
      <c r="I61" s="50">
        <v>0</v>
      </c>
      <c r="J61" s="50">
        <v>0</v>
      </c>
      <c r="K61" s="50">
        <v>0</v>
      </c>
      <c r="L61" s="50">
        <f>'Punten per wedstrijd'!E60</f>
        <v>0</v>
      </c>
      <c r="M61" s="468"/>
      <c r="N61" s="50">
        <v>0</v>
      </c>
      <c r="O61" s="50">
        <v>0</v>
      </c>
      <c r="P61" s="50">
        <v>0</v>
      </c>
      <c r="Q61" s="50">
        <f>'Punten per wedstrijd'!F164</f>
        <v>436.49999999999955</v>
      </c>
      <c r="R61" s="468"/>
      <c r="S61" s="456">
        <v>0</v>
      </c>
      <c r="T61" s="50">
        <v>0</v>
      </c>
      <c r="U61" s="505">
        <v>0</v>
      </c>
      <c r="V61" s="50">
        <f>'Punten per wedstrijd'!F60</f>
        <v>488.64999999999964</v>
      </c>
      <c r="W61" s="468"/>
      <c r="X61" s="50">
        <v>0</v>
      </c>
      <c r="Y61" s="50">
        <v>0</v>
      </c>
      <c r="Z61" s="50">
        <v>0</v>
      </c>
      <c r="AA61" s="50">
        <v>441.90000000000055</v>
      </c>
      <c r="AB61" s="468"/>
      <c r="AC61" s="50">
        <v>0</v>
      </c>
      <c r="AD61" s="50">
        <v>0</v>
      </c>
      <c r="AE61" s="50">
        <v>0</v>
      </c>
      <c r="AF61" s="50">
        <v>687.70000000000118</v>
      </c>
      <c r="AG61" s="468"/>
      <c r="AH61" s="50">
        <v>0</v>
      </c>
      <c r="AI61" s="50">
        <v>0</v>
      </c>
      <c r="AJ61" s="50">
        <v>0</v>
      </c>
      <c r="AK61" s="50">
        <v>301.30000000000109</v>
      </c>
      <c r="AL61" s="468"/>
      <c r="AM61" s="456">
        <v>0</v>
      </c>
      <c r="AN61" s="456">
        <v>0</v>
      </c>
      <c r="AO61" s="456">
        <v>0</v>
      </c>
      <c r="AP61" s="50">
        <v>807.59999999999991</v>
      </c>
      <c r="AQ61" s="468"/>
      <c r="AR61" s="50">
        <v>0</v>
      </c>
      <c r="AS61" s="50">
        <v>0</v>
      </c>
      <c r="AT61" s="50">
        <v>0</v>
      </c>
      <c r="AU61" s="50">
        <v>296.7</v>
      </c>
      <c r="AV61" s="468"/>
      <c r="AW61" s="50">
        <v>0</v>
      </c>
      <c r="AX61" s="50">
        <v>0</v>
      </c>
      <c r="AY61" s="50">
        <v>0</v>
      </c>
      <c r="AZ61" s="50">
        <v>394.30000000000109</v>
      </c>
      <c r="BA61" s="468"/>
      <c r="BB61" s="50">
        <v>0</v>
      </c>
      <c r="BC61" s="50">
        <v>0</v>
      </c>
      <c r="BD61" s="50">
        <v>0</v>
      </c>
      <c r="BE61" s="50">
        <v>690</v>
      </c>
      <c r="BF61" s="468"/>
      <c r="BG61" s="50">
        <v>0</v>
      </c>
      <c r="BH61" s="50">
        <v>0</v>
      </c>
      <c r="BI61" s="50">
        <v>0</v>
      </c>
      <c r="BJ61" s="50">
        <v>497.40000000000003</v>
      </c>
      <c r="BK61" s="468"/>
      <c r="BL61" s="50">
        <v>0</v>
      </c>
      <c r="BM61" s="50">
        <v>0</v>
      </c>
      <c r="BN61" s="50">
        <v>0</v>
      </c>
      <c r="BO61" s="50">
        <v>396.9</v>
      </c>
      <c r="BP61" s="468"/>
      <c r="BQ61" s="50">
        <v>0</v>
      </c>
      <c r="BR61" s="50">
        <v>0</v>
      </c>
      <c r="BS61" s="50">
        <v>0</v>
      </c>
      <c r="BT61" s="50">
        <v>745.90000000000055</v>
      </c>
      <c r="BU61" s="468"/>
      <c r="BV61" s="50">
        <v>0</v>
      </c>
      <c r="BW61" s="50">
        <v>0</v>
      </c>
      <c r="BX61" s="50">
        <v>0</v>
      </c>
      <c r="BY61" s="50">
        <v>415.40000000000055</v>
      </c>
      <c r="BZ61" s="468"/>
      <c r="CA61" s="50">
        <v>0</v>
      </c>
      <c r="CB61" s="50">
        <v>0</v>
      </c>
      <c r="CC61" s="50">
        <v>0</v>
      </c>
      <c r="CD61" s="50">
        <v>809.29999999999927</v>
      </c>
      <c r="CE61" s="468"/>
      <c r="CF61" s="50">
        <v>0</v>
      </c>
      <c r="CG61" s="50">
        <v>0</v>
      </c>
      <c r="CH61" s="50">
        <v>0</v>
      </c>
      <c r="CI61" s="50">
        <v>455.44999999999709</v>
      </c>
      <c r="CJ61" s="468"/>
      <c r="CK61" s="50">
        <v>0</v>
      </c>
      <c r="CL61" s="50">
        <v>0</v>
      </c>
      <c r="CM61" s="50">
        <v>0</v>
      </c>
      <c r="CN61" s="50">
        <v>264.25</v>
      </c>
      <c r="CO61" s="468"/>
      <c r="CP61" s="544">
        <v>0</v>
      </c>
      <c r="CQ61" s="544">
        <v>0</v>
      </c>
      <c r="CR61" s="544">
        <v>0</v>
      </c>
      <c r="CS61" s="50">
        <v>435.399999999996</v>
      </c>
      <c r="CT61" s="468"/>
      <c r="CU61" s="50">
        <v>0</v>
      </c>
      <c r="CV61" s="50">
        <v>0</v>
      </c>
      <c r="CW61" s="50">
        <v>0</v>
      </c>
      <c r="CX61" s="50">
        <v>236.59999999999491</v>
      </c>
      <c r="CY61" s="468"/>
      <c r="CZ61" s="50">
        <v>0</v>
      </c>
      <c r="DA61" s="50">
        <v>0</v>
      </c>
      <c r="DB61" s="50">
        <v>0</v>
      </c>
      <c r="DC61" s="50">
        <v>14.3</v>
      </c>
      <c r="DD61" s="468"/>
      <c r="DE61" s="544">
        <v>0</v>
      </c>
      <c r="DF61" s="544">
        <v>0</v>
      </c>
      <c r="DG61" s="544">
        <v>0</v>
      </c>
      <c r="DH61" s="583">
        <v>1100.7999999999975</v>
      </c>
      <c r="DI61" s="468"/>
      <c r="DJ61" s="50"/>
      <c r="DK61" s="50"/>
      <c r="DL61" s="50"/>
      <c r="DM61" s="50"/>
      <c r="DN61" s="468"/>
      <c r="DO61" s="50"/>
      <c r="DP61" s="50"/>
      <c r="DQ61" s="50"/>
      <c r="DR61" s="50"/>
      <c r="DS61" s="468"/>
      <c r="DT61" s="50"/>
      <c r="DU61" s="50"/>
      <c r="DV61" s="50"/>
      <c r="DW61" s="50"/>
      <c r="DX61" s="468"/>
      <c r="DY61" s="50"/>
      <c r="DZ61" s="50"/>
      <c r="EA61" s="50"/>
      <c r="EB61" s="50"/>
      <c r="EC61" s="468"/>
      <c r="ED61" s="50"/>
      <c r="EE61" s="50"/>
      <c r="EF61" s="50"/>
      <c r="EG61" s="50"/>
      <c r="EH61" s="468"/>
      <c r="EI61" s="50"/>
      <c r="EJ61" s="50"/>
      <c r="EK61" s="50"/>
      <c r="EL61" s="50"/>
      <c r="EM61" s="468"/>
      <c r="EN61" s="50"/>
      <c r="EO61" s="50"/>
      <c r="EP61" s="50"/>
      <c r="EQ61" s="50"/>
      <c r="ER61" s="468"/>
      <c r="ES61" s="50"/>
      <c r="ET61" s="50"/>
      <c r="EU61" s="50"/>
      <c r="EV61" s="50"/>
      <c r="EW61" s="468"/>
      <c r="EX61" s="50"/>
      <c r="EY61" s="50"/>
      <c r="EZ61" s="50"/>
      <c r="FA61" s="50"/>
      <c r="FB61" s="468"/>
      <c r="FC61" s="50"/>
      <c r="FD61" s="50"/>
      <c r="FE61" s="50"/>
      <c r="FF61" s="50"/>
      <c r="FG61" s="468"/>
      <c r="FH61" s="50"/>
      <c r="FI61" s="50"/>
      <c r="FJ61" s="50"/>
      <c r="FK61" s="50"/>
      <c r="FL61" s="468"/>
      <c r="FM61" s="50"/>
      <c r="FN61" s="50"/>
      <c r="FO61" s="50"/>
      <c r="FP61" s="50"/>
      <c r="FQ61" s="468"/>
      <c r="FR61" s="50"/>
      <c r="FS61" s="50"/>
      <c r="FT61" s="50"/>
      <c r="FU61" s="50"/>
      <c r="FV61" s="468"/>
      <c r="FW61" s="50"/>
      <c r="FX61" s="50"/>
      <c r="FY61" s="50"/>
      <c r="FZ61" s="50"/>
      <c r="GA61" s="468"/>
      <c r="GB61" s="50"/>
      <c r="GC61" s="50"/>
      <c r="GD61" s="50"/>
      <c r="GE61" s="50"/>
      <c r="GF61" s="468"/>
      <c r="GG61" s="50"/>
      <c r="GH61" s="50"/>
      <c r="GI61" s="50"/>
      <c r="GJ61" s="50"/>
      <c r="GK61" s="468"/>
      <c r="GL61" s="50"/>
      <c r="GM61" s="50"/>
      <c r="GN61" s="50"/>
      <c r="GO61" s="50"/>
      <c r="GP61" s="468"/>
      <c r="GU61" s="143"/>
      <c r="GV61" s="462"/>
      <c r="HD61" s="143"/>
      <c r="HE61" s="462"/>
      <c r="HM61" s="143"/>
      <c r="HN61" s="462"/>
      <c r="HW61" s="462"/>
      <c r="IF61" s="462"/>
      <c r="IO61" s="462"/>
      <c r="IX61" s="462"/>
      <c r="JG61" s="462"/>
      <c r="JP61" s="462"/>
      <c r="JY61" s="462"/>
      <c r="KH61" s="462"/>
      <c r="KQ61" s="462"/>
      <c r="KZ61" s="462"/>
      <c r="MA61" s="462"/>
      <c r="MJ61" s="462"/>
      <c r="MS61" s="462"/>
      <c r="NB61" s="462"/>
      <c r="NK61" s="462"/>
      <c r="NT61" s="462"/>
      <c r="NZ61" s="37"/>
    </row>
    <row r="62" spans="1:391" ht="18">
      <c r="A62" s="41" t="s">
        <v>763</v>
      </c>
      <c r="B62" s="46">
        <f>SUM(D62:AAJ62)</f>
        <v>45831.48750000001</v>
      </c>
      <c r="C62" s="42"/>
      <c r="D62" s="50">
        <v>26.024999999999999</v>
      </c>
      <c r="E62" s="50">
        <v>0</v>
      </c>
      <c r="F62" s="50">
        <v>0</v>
      </c>
      <c r="G62" s="50">
        <f>'Punten per wedstrijd'!E165</f>
        <v>251.70000000000002</v>
      </c>
      <c r="H62" s="468"/>
      <c r="I62" s="50">
        <v>27.250000000000007</v>
      </c>
      <c r="J62" s="50">
        <v>0</v>
      </c>
      <c r="K62" s="50">
        <v>0</v>
      </c>
      <c r="L62" s="50">
        <f>'Punten per wedstrijd'!E61</f>
        <v>129.10000000000002</v>
      </c>
      <c r="M62" s="468"/>
      <c r="N62" s="50">
        <v>133.97499999999991</v>
      </c>
      <c r="O62" s="50">
        <v>313.89999999999998</v>
      </c>
      <c r="P62" s="50">
        <v>467.47500000000048</v>
      </c>
      <c r="Q62" s="50">
        <f>'Punten per wedstrijd'!F165</f>
        <v>795.2</v>
      </c>
      <c r="R62" s="468"/>
      <c r="S62" s="456">
        <v>68.624999999999886</v>
      </c>
      <c r="T62" s="50">
        <v>25.350000000000023</v>
      </c>
      <c r="U62" s="505">
        <v>204.90000000000055</v>
      </c>
      <c r="V62" s="50">
        <f>'Punten per wedstrijd'!F61</f>
        <v>248.2999999999995</v>
      </c>
      <c r="W62" s="468"/>
      <c r="X62" s="50">
        <v>92.775000000000205</v>
      </c>
      <c r="Y62" s="50">
        <v>370.35</v>
      </c>
      <c r="Z62" s="50">
        <v>171.00000000000051</v>
      </c>
      <c r="AA62" s="50">
        <v>256.20000000000027</v>
      </c>
      <c r="AB62" s="468"/>
      <c r="AC62" s="50">
        <v>105.72500000000002</v>
      </c>
      <c r="AD62" s="50">
        <v>374.44999999999959</v>
      </c>
      <c r="AE62" s="50">
        <v>463.50000000000068</v>
      </c>
      <c r="AF62" s="50">
        <v>798.30000000000109</v>
      </c>
      <c r="AG62" s="468"/>
      <c r="AH62" s="50">
        <v>174.97500000000014</v>
      </c>
      <c r="AI62" s="50">
        <v>490.14999999999992</v>
      </c>
      <c r="AJ62" s="50">
        <v>509.69999999999993</v>
      </c>
      <c r="AK62" s="50">
        <v>396.70000000000073</v>
      </c>
      <c r="AL62" s="468"/>
      <c r="AM62" s="456">
        <v>128.875</v>
      </c>
      <c r="AN62" s="456">
        <v>355.55000000000018</v>
      </c>
      <c r="AO62" s="456">
        <v>267.75</v>
      </c>
      <c r="AP62" s="50">
        <v>282.00000000000091</v>
      </c>
      <c r="AQ62" s="468"/>
      <c r="AR62" s="50">
        <v>56.624999999999545</v>
      </c>
      <c r="AS62" s="50">
        <v>170.94999999999982</v>
      </c>
      <c r="AT62" s="50">
        <v>268.12499999999864</v>
      </c>
      <c r="AU62" s="50">
        <v>278</v>
      </c>
      <c r="AV62" s="468"/>
      <c r="AW62" s="50">
        <v>0</v>
      </c>
      <c r="AX62" s="50">
        <v>72.899999999999636</v>
      </c>
      <c r="AY62" s="50">
        <v>45.899999999997817</v>
      </c>
      <c r="AZ62" s="50">
        <v>443.80000000000018</v>
      </c>
      <c r="BA62" s="468"/>
      <c r="BB62" s="50">
        <v>0</v>
      </c>
      <c r="BC62" s="50">
        <v>186.14999999999964</v>
      </c>
      <c r="BD62" s="50">
        <v>108.59999999999877</v>
      </c>
      <c r="BE62" s="50">
        <v>274.89999999999998</v>
      </c>
      <c r="BF62" s="468"/>
      <c r="BG62" s="50">
        <v>75.624999999999545</v>
      </c>
      <c r="BH62" s="50">
        <v>137.14999999999918</v>
      </c>
      <c r="BI62" s="50">
        <v>196.2749999999985</v>
      </c>
      <c r="BJ62" s="50">
        <v>218.39999999999998</v>
      </c>
      <c r="BK62" s="468"/>
      <c r="BL62" s="50">
        <v>0</v>
      </c>
      <c r="BM62" s="50">
        <v>31.499999999999545</v>
      </c>
      <c r="BN62" s="50">
        <v>61.049999999998363</v>
      </c>
      <c r="BO62" s="50">
        <v>153.5</v>
      </c>
      <c r="BP62" s="468"/>
      <c r="BQ62" s="50">
        <v>93.799999999999272</v>
      </c>
      <c r="BR62" s="50">
        <v>180.64999999999918</v>
      </c>
      <c r="BS62" s="50">
        <v>136.19999999999891</v>
      </c>
      <c r="BT62" s="50">
        <v>270.00000000000182</v>
      </c>
      <c r="BU62" s="468"/>
      <c r="BV62" s="50">
        <v>0</v>
      </c>
      <c r="BW62" s="50">
        <v>359.80000000000018</v>
      </c>
      <c r="BX62" s="50">
        <v>531.29999999999905</v>
      </c>
      <c r="BY62" s="50">
        <v>379.10000000000036</v>
      </c>
      <c r="BZ62" s="468"/>
      <c r="CA62" s="50">
        <v>0</v>
      </c>
      <c r="CB62" s="50">
        <v>93.349999999998545</v>
      </c>
      <c r="CC62" s="50">
        <v>115.79999999999973</v>
      </c>
      <c r="CD62" s="50">
        <v>111.60000000000127</v>
      </c>
      <c r="CE62" s="468"/>
      <c r="CF62" s="50">
        <v>0</v>
      </c>
      <c r="CG62" s="50">
        <v>307.25</v>
      </c>
      <c r="CH62" s="50">
        <v>27.674999999999045</v>
      </c>
      <c r="CI62" s="50">
        <v>487.10000000000127</v>
      </c>
      <c r="CJ62" s="468"/>
      <c r="CK62" s="50">
        <v>48.850000000000364</v>
      </c>
      <c r="CL62" s="50">
        <v>244.74999999999909</v>
      </c>
      <c r="CM62" s="50">
        <v>235.87499999999932</v>
      </c>
      <c r="CN62" s="50">
        <v>269.3</v>
      </c>
      <c r="CO62" s="468"/>
      <c r="CP62" s="544">
        <v>100.62499999999955</v>
      </c>
      <c r="CQ62" s="544">
        <v>255.99999999999909</v>
      </c>
      <c r="CR62" s="544">
        <v>281.25</v>
      </c>
      <c r="CS62" s="50">
        <v>382.20000000000164</v>
      </c>
      <c r="CT62" s="468"/>
      <c r="CU62" s="50">
        <v>0</v>
      </c>
      <c r="CV62" s="50">
        <v>31.249999999999091</v>
      </c>
      <c r="CW62" s="50">
        <v>306.14999999999782</v>
      </c>
      <c r="CX62" s="50">
        <v>227.40000000000146</v>
      </c>
      <c r="CY62" s="468"/>
      <c r="CZ62" s="50">
        <v>0</v>
      </c>
      <c r="DA62" s="50">
        <v>71.499999999998181</v>
      </c>
      <c r="DB62" s="50">
        <v>96.374999999997954</v>
      </c>
      <c r="DC62" s="50">
        <v>42</v>
      </c>
      <c r="DD62" s="468"/>
      <c r="DE62" s="544">
        <v>554.79999999999836</v>
      </c>
      <c r="DF62" s="544">
        <v>1477.2749999999969</v>
      </c>
      <c r="DG62" s="544">
        <v>461.32500000000027</v>
      </c>
      <c r="DH62" s="583">
        <v>1199.7000000000025</v>
      </c>
      <c r="DI62" s="468"/>
      <c r="DJ62" s="50">
        <v>174.875</v>
      </c>
      <c r="DK62" s="50">
        <v>447.80000000000018</v>
      </c>
      <c r="DL62" s="50">
        <v>361.79999999999291</v>
      </c>
      <c r="DM62" s="50">
        <v>516.70000000000073</v>
      </c>
      <c r="DN62" s="468"/>
      <c r="DO62" s="50">
        <v>170.67500000000018</v>
      </c>
      <c r="DP62" s="50">
        <v>0</v>
      </c>
      <c r="DQ62" s="50">
        <v>405.52499999999645</v>
      </c>
      <c r="DR62" s="50">
        <v>281.10000000000218</v>
      </c>
      <c r="DS62" s="468"/>
      <c r="DT62" s="50">
        <v>670.83749999999918</v>
      </c>
      <c r="DU62" s="50">
        <v>1648.0500000000011</v>
      </c>
      <c r="DV62" s="50">
        <v>2348.1749999999656</v>
      </c>
      <c r="DW62" s="50">
        <v>3566.4000000000597</v>
      </c>
      <c r="DX62" s="468"/>
      <c r="DY62" s="50">
        <v>51.249999999999545</v>
      </c>
      <c r="DZ62" s="50">
        <v>0</v>
      </c>
      <c r="EA62" s="50">
        <v>0</v>
      </c>
      <c r="EB62" s="50">
        <v>0</v>
      </c>
      <c r="EC62" s="468"/>
      <c r="ED62" s="50">
        <v>62.062499999999545</v>
      </c>
      <c r="EE62" s="50">
        <v>0</v>
      </c>
      <c r="EF62" s="50">
        <v>175.20000000000437</v>
      </c>
      <c r="EG62" s="50">
        <v>325.50000000000546</v>
      </c>
      <c r="EH62" s="468"/>
      <c r="EI62" s="50">
        <v>98.474999999999454</v>
      </c>
      <c r="EJ62" s="50">
        <v>134.90000000000032</v>
      </c>
      <c r="EK62" s="50">
        <v>167.25000000000546</v>
      </c>
      <c r="EL62" s="50">
        <v>303.90000000000873</v>
      </c>
      <c r="EM62" s="468"/>
      <c r="EN62" s="50">
        <v>45.724999999999454</v>
      </c>
      <c r="EO62" s="50">
        <v>118.40000000000146</v>
      </c>
      <c r="EP62" s="50">
        <v>361.20000000000437</v>
      </c>
      <c r="EQ62" s="50">
        <v>0</v>
      </c>
      <c r="ER62" s="468"/>
      <c r="ES62" s="50">
        <v>39.875</v>
      </c>
      <c r="ET62" s="50">
        <v>0</v>
      </c>
      <c r="EU62" s="50">
        <v>0</v>
      </c>
      <c r="EV62" s="50">
        <v>242.100000000004</v>
      </c>
      <c r="EW62" s="468"/>
      <c r="EX62" s="50">
        <v>708.78749999999764</v>
      </c>
      <c r="EY62" s="50">
        <v>534.84999999994216</v>
      </c>
      <c r="EZ62" s="50">
        <v>2066.7000000000317</v>
      </c>
      <c r="FA62" s="50">
        <v>2844.8</v>
      </c>
      <c r="FB62" s="468"/>
      <c r="FC62" s="50">
        <v>8.1000000000003638</v>
      </c>
      <c r="FD62" s="50">
        <v>14.850000000000364</v>
      </c>
      <c r="FE62" s="50">
        <v>162.60000000000491</v>
      </c>
      <c r="FF62" s="50">
        <v>264.10000000000218</v>
      </c>
      <c r="FG62" s="468"/>
      <c r="FH62" s="50">
        <v>53.300000000000182</v>
      </c>
      <c r="FI62" s="50">
        <v>0</v>
      </c>
      <c r="FJ62" s="50">
        <v>0</v>
      </c>
      <c r="FK62" s="50">
        <v>120.40000000000327</v>
      </c>
      <c r="FL62" s="468"/>
      <c r="FM62" s="50">
        <v>32.850000000000364</v>
      </c>
      <c r="FN62" s="50">
        <v>0</v>
      </c>
      <c r="FO62" s="50">
        <v>0</v>
      </c>
      <c r="FP62" s="50">
        <v>454.10000000000218</v>
      </c>
      <c r="FQ62" s="468"/>
      <c r="FR62" s="50">
        <v>95.925000000000637</v>
      </c>
      <c r="FS62" s="50">
        <v>0</v>
      </c>
      <c r="FT62" s="50">
        <v>0</v>
      </c>
      <c r="FU62" s="50">
        <v>0</v>
      </c>
      <c r="FV62" s="468"/>
      <c r="FW62" s="50">
        <v>168.14999999999873</v>
      </c>
      <c r="FX62" s="50">
        <v>62.000000000000227</v>
      </c>
      <c r="FY62" s="50">
        <v>322.57500000000164</v>
      </c>
      <c r="FZ62" s="50">
        <v>363.19999999999709</v>
      </c>
      <c r="GA62" s="468"/>
      <c r="GB62" s="50">
        <v>133.79999999999836</v>
      </c>
      <c r="GC62" s="50">
        <v>0</v>
      </c>
      <c r="GD62" s="50">
        <v>0</v>
      </c>
      <c r="GE62" s="50">
        <v>0</v>
      </c>
      <c r="GF62" s="468"/>
      <c r="GG62" s="50">
        <v>94.874999999996362</v>
      </c>
      <c r="GH62" s="50">
        <v>525.15000000000055</v>
      </c>
      <c r="GI62" s="50">
        <v>1026.9750000000022</v>
      </c>
      <c r="GJ62" s="50">
        <v>1173.0999999999913</v>
      </c>
      <c r="GK62" s="468"/>
      <c r="GL62" s="50">
        <v>42</v>
      </c>
      <c r="GM62" s="50">
        <v>108.49999999999272</v>
      </c>
      <c r="GN62" s="50">
        <v>190.875</v>
      </c>
      <c r="GO62" s="50">
        <v>353.50000000000364</v>
      </c>
      <c r="GP62" s="468"/>
      <c r="GU62" s="18"/>
      <c r="GV62" s="9"/>
      <c r="HD62" s="18"/>
      <c r="HE62" s="9"/>
      <c r="HM62" s="18"/>
      <c r="HN62" s="9"/>
      <c r="HW62" s="9"/>
      <c r="IF62" s="9"/>
      <c r="IO62" s="9"/>
      <c r="IX62" s="9"/>
      <c r="JG62" s="9"/>
      <c r="JP62" s="9"/>
      <c r="JY62" s="9"/>
      <c r="KH62" s="9"/>
      <c r="KQ62" s="9"/>
      <c r="KZ62" s="9"/>
      <c r="MA62" s="9"/>
      <c r="MJ62" s="9"/>
      <c r="MS62" s="9"/>
      <c r="NB62" s="9"/>
      <c r="NK62" s="9"/>
      <c r="NT62" s="9"/>
      <c r="NU62">
        <v>0</v>
      </c>
      <c r="NV62" s="9"/>
      <c r="NW62">
        <v>0</v>
      </c>
      <c r="NX62" s="9"/>
      <c r="NY62">
        <v>1098.1500000000033</v>
      </c>
      <c r="NZ62" s="9"/>
      <c r="OA62">
        <v>0</v>
      </c>
    </row>
    <row r="63" spans="1:391" ht="18">
      <c r="A63" s="41" t="s">
        <v>23</v>
      </c>
      <c r="B63" s="46">
        <f>SUM(D63:AAJ63)</f>
        <v>49722.237500000127</v>
      </c>
      <c r="C63" s="42"/>
      <c r="D63" s="50">
        <v>49.85</v>
      </c>
      <c r="E63" s="50">
        <v>0</v>
      </c>
      <c r="F63" s="50">
        <v>0</v>
      </c>
      <c r="G63" s="50">
        <f>'Punten per wedstrijd'!E166</f>
        <v>340</v>
      </c>
      <c r="H63" s="468"/>
      <c r="I63" s="50">
        <v>18.750000000000007</v>
      </c>
      <c r="J63" s="50">
        <v>0</v>
      </c>
      <c r="K63" s="50">
        <v>0</v>
      </c>
      <c r="L63" s="50">
        <f>'Punten per wedstrijd'!E62</f>
        <v>268.19999999999993</v>
      </c>
      <c r="M63" s="468"/>
      <c r="N63" s="50">
        <v>184.77499999999986</v>
      </c>
      <c r="O63" s="50">
        <v>303.14999999999998</v>
      </c>
      <c r="P63" s="50">
        <v>327.11250000000007</v>
      </c>
      <c r="Q63" s="50">
        <f>'Punten per wedstrijd'!F166</f>
        <v>655.19999999999959</v>
      </c>
      <c r="R63" s="468"/>
      <c r="S63" s="456">
        <v>56.849999999999909</v>
      </c>
      <c r="T63" s="50">
        <v>49.699999999999932</v>
      </c>
      <c r="U63" s="505">
        <v>275.25000000000034</v>
      </c>
      <c r="V63" s="50">
        <f>'Punten per wedstrijd'!F62</f>
        <v>327.2000000000005</v>
      </c>
      <c r="W63" s="468"/>
      <c r="X63" s="50">
        <v>106.72499999999991</v>
      </c>
      <c r="Y63" s="50">
        <v>357.52499999999981</v>
      </c>
      <c r="Z63" s="50">
        <v>158.92500000000109</v>
      </c>
      <c r="AA63" s="50">
        <v>342.89999999999918</v>
      </c>
      <c r="AB63" s="468"/>
      <c r="AC63" s="50">
        <v>93.524999999999977</v>
      </c>
      <c r="AD63" s="50">
        <v>234.70000000000016</v>
      </c>
      <c r="AE63" s="50">
        <v>487.35000000000082</v>
      </c>
      <c r="AF63" s="50">
        <v>536.89999999999827</v>
      </c>
      <c r="AG63" s="468"/>
      <c r="AH63" s="50">
        <v>46.275000000000318</v>
      </c>
      <c r="AI63" s="50">
        <v>560.82500000000005</v>
      </c>
      <c r="AJ63" s="50">
        <v>698.47499999999991</v>
      </c>
      <c r="AK63" s="50">
        <v>647.59999999999854</v>
      </c>
      <c r="AL63" s="468"/>
      <c r="AM63" s="456">
        <v>119.32499999999993</v>
      </c>
      <c r="AN63" s="456">
        <v>158.32499999999982</v>
      </c>
      <c r="AO63" s="456">
        <v>227.36250000000041</v>
      </c>
      <c r="AP63" s="50">
        <v>484.19999999999982</v>
      </c>
      <c r="AQ63" s="468"/>
      <c r="AR63" s="50">
        <v>23.824999999999818</v>
      </c>
      <c r="AS63" s="50">
        <v>127.24999999999977</v>
      </c>
      <c r="AT63" s="50">
        <v>133.12500000000068</v>
      </c>
      <c r="AU63" s="50">
        <v>287.10000000000002</v>
      </c>
      <c r="AV63" s="468"/>
      <c r="AW63" s="50">
        <v>0</v>
      </c>
      <c r="AX63" s="50">
        <v>141.89999999999964</v>
      </c>
      <c r="AY63" s="50">
        <v>562.35000000000082</v>
      </c>
      <c r="AZ63" s="50">
        <v>866.60000000000218</v>
      </c>
      <c r="BA63" s="468"/>
      <c r="BB63" s="50">
        <v>0</v>
      </c>
      <c r="BC63" s="50">
        <v>168.59999999999945</v>
      </c>
      <c r="BD63" s="50">
        <v>232.20000000000095</v>
      </c>
      <c r="BE63" s="50">
        <v>615.4</v>
      </c>
      <c r="BF63" s="468"/>
      <c r="BG63" s="50">
        <v>46.350000000000364</v>
      </c>
      <c r="BH63" s="50">
        <v>122.69999999999936</v>
      </c>
      <c r="BI63" s="50">
        <v>270.67500000000041</v>
      </c>
      <c r="BJ63" s="50">
        <v>301</v>
      </c>
      <c r="BK63" s="468"/>
      <c r="BL63" s="50">
        <v>0</v>
      </c>
      <c r="BM63" s="50">
        <v>51.899999999999181</v>
      </c>
      <c r="BN63" s="50">
        <v>71.437500000001364</v>
      </c>
      <c r="BO63" s="50">
        <v>154.80000000000001</v>
      </c>
      <c r="BP63" s="468"/>
      <c r="BQ63" s="50">
        <v>107.87500000000045</v>
      </c>
      <c r="BR63" s="50">
        <v>192.77499999999964</v>
      </c>
      <c r="BS63" s="50">
        <v>201.11250000000041</v>
      </c>
      <c r="BT63" s="50">
        <v>522.90000000000146</v>
      </c>
      <c r="BU63" s="468"/>
      <c r="BV63" s="50">
        <v>0</v>
      </c>
      <c r="BW63" s="50">
        <v>311.49999999999909</v>
      </c>
      <c r="BX63" s="50">
        <v>436.20000000000027</v>
      </c>
      <c r="BY63" s="50">
        <v>489.20000000000073</v>
      </c>
      <c r="BZ63" s="468"/>
      <c r="CA63" s="50">
        <v>0</v>
      </c>
      <c r="CB63" s="50">
        <v>101.44999999999891</v>
      </c>
      <c r="CC63" s="50">
        <v>172.42499999999905</v>
      </c>
      <c r="CD63" s="50">
        <v>595.5</v>
      </c>
      <c r="CE63" s="468"/>
      <c r="CF63" s="50">
        <v>0</v>
      </c>
      <c r="CG63" s="50">
        <v>235.29999999999927</v>
      </c>
      <c r="CH63" s="50">
        <v>189.89999999999986</v>
      </c>
      <c r="CI63" s="50">
        <v>314.19999999999891</v>
      </c>
      <c r="CJ63" s="468"/>
      <c r="CK63" s="50">
        <v>67.200000000000728</v>
      </c>
      <c r="CL63" s="50">
        <v>273.5</v>
      </c>
      <c r="CM63" s="50">
        <v>248.13749999999891</v>
      </c>
      <c r="CN63" s="50">
        <v>362.29999999999995</v>
      </c>
      <c r="CO63" s="468"/>
      <c r="CP63" s="544">
        <v>182.95000000000073</v>
      </c>
      <c r="CQ63" s="544">
        <v>254.55000000000018</v>
      </c>
      <c r="CR63" s="544">
        <v>321.82499999999891</v>
      </c>
      <c r="CS63" s="50">
        <v>397.99999999999818</v>
      </c>
      <c r="CT63" s="468"/>
      <c r="CU63" s="50">
        <v>0</v>
      </c>
      <c r="CV63" s="50">
        <v>147.849999999999</v>
      </c>
      <c r="CW63" s="50">
        <v>226.19999999999891</v>
      </c>
      <c r="CX63" s="50">
        <v>370.79999999999745</v>
      </c>
      <c r="CY63" s="468"/>
      <c r="CZ63" s="50">
        <v>0</v>
      </c>
      <c r="DA63" s="50">
        <v>146.29999999999745</v>
      </c>
      <c r="DB63" s="50">
        <v>151.27499999999918</v>
      </c>
      <c r="DC63" s="50">
        <v>106.5</v>
      </c>
      <c r="DD63" s="468"/>
      <c r="DE63" s="544">
        <v>449.90000000000009</v>
      </c>
      <c r="DF63" s="544">
        <v>1223.2500000000018</v>
      </c>
      <c r="DG63" s="544">
        <v>1384.35</v>
      </c>
      <c r="DH63" s="583">
        <v>1254.3000000000011</v>
      </c>
      <c r="DI63" s="468"/>
      <c r="DJ63" s="50">
        <v>142.52499999999918</v>
      </c>
      <c r="DK63" s="50">
        <v>388.775000000001</v>
      </c>
      <c r="DL63" s="50">
        <v>317.10000000000082</v>
      </c>
      <c r="DM63" s="50">
        <v>623.49999999999636</v>
      </c>
      <c r="DN63" s="468"/>
      <c r="DO63" s="50">
        <v>192.35000000000082</v>
      </c>
      <c r="DP63" s="50">
        <v>0</v>
      </c>
      <c r="DQ63" s="50">
        <v>406.80000000000246</v>
      </c>
      <c r="DR63" s="50">
        <v>310.89999999999782</v>
      </c>
      <c r="DS63" s="468"/>
      <c r="DT63" s="50">
        <v>1011.1749999999997</v>
      </c>
      <c r="DU63" s="50">
        <v>1993.4250000000025</v>
      </c>
      <c r="DV63" s="50">
        <v>2244.8625000000311</v>
      </c>
      <c r="DW63" s="50">
        <v>3651.8499999999622</v>
      </c>
      <c r="DX63" s="468"/>
      <c r="DY63" s="50">
        <v>20.625</v>
      </c>
      <c r="DZ63" s="50">
        <v>0</v>
      </c>
      <c r="EA63" s="50">
        <v>0</v>
      </c>
      <c r="EB63" s="50">
        <v>0</v>
      </c>
      <c r="EC63" s="468"/>
      <c r="ED63" s="50">
        <v>73.375</v>
      </c>
      <c r="EE63" s="50">
        <v>0</v>
      </c>
      <c r="EF63" s="50">
        <v>138.60000000000218</v>
      </c>
      <c r="EG63" s="50">
        <v>224.89999999999418</v>
      </c>
      <c r="EH63" s="468"/>
      <c r="EI63" s="50">
        <v>36.425000000001091</v>
      </c>
      <c r="EJ63" s="50">
        <v>138.00000000000045</v>
      </c>
      <c r="EK63" s="50">
        <v>419.54999999999836</v>
      </c>
      <c r="EL63" s="50">
        <v>17.899999999997817</v>
      </c>
      <c r="EM63" s="468"/>
      <c r="EN63" s="50">
        <v>34.975000000000364</v>
      </c>
      <c r="EO63" s="50">
        <v>114.70000000000164</v>
      </c>
      <c r="EP63" s="50">
        <v>198.14999999999509</v>
      </c>
      <c r="EQ63" s="50">
        <v>0</v>
      </c>
      <c r="ER63" s="468"/>
      <c r="ES63" s="50">
        <v>31.125</v>
      </c>
      <c r="ET63" s="50">
        <v>0</v>
      </c>
      <c r="EU63" s="50">
        <v>0</v>
      </c>
      <c r="EV63" s="50">
        <v>169.69999999999709</v>
      </c>
      <c r="EW63" s="468"/>
      <c r="EX63" s="50">
        <v>385.09999999999945</v>
      </c>
      <c r="EY63" s="50">
        <v>894.85000000001219</v>
      </c>
      <c r="EZ63" s="50">
        <v>1887.750000000131</v>
      </c>
      <c r="FA63" s="50">
        <v>3390.6</v>
      </c>
      <c r="FB63" s="468"/>
      <c r="FC63" s="50">
        <v>27.625</v>
      </c>
      <c r="FD63" s="50">
        <v>27.300000000001091</v>
      </c>
      <c r="FE63" s="50">
        <v>111.14999999999509</v>
      </c>
      <c r="FF63" s="50">
        <v>203.99999999999636</v>
      </c>
      <c r="FG63" s="468"/>
      <c r="FH63" s="50">
        <v>127.62500000000091</v>
      </c>
      <c r="FI63" s="50">
        <v>0</v>
      </c>
      <c r="FJ63" s="50">
        <v>0</v>
      </c>
      <c r="FK63" s="50">
        <v>191.09999999999854</v>
      </c>
      <c r="FL63" s="468"/>
      <c r="FM63" s="50">
        <v>64.650000000000546</v>
      </c>
      <c r="FN63" s="50">
        <v>0</v>
      </c>
      <c r="FO63" s="50">
        <v>0</v>
      </c>
      <c r="FP63" s="50">
        <v>408.5</v>
      </c>
      <c r="FQ63" s="468"/>
      <c r="FR63" s="50">
        <v>11.075000000000045</v>
      </c>
      <c r="FS63" s="50">
        <v>0</v>
      </c>
      <c r="FT63" s="50">
        <v>0</v>
      </c>
      <c r="FU63" s="50">
        <v>0</v>
      </c>
      <c r="FV63" s="468"/>
      <c r="FW63" s="50">
        <v>117.22500000000127</v>
      </c>
      <c r="FX63" s="50">
        <v>87.550000000000637</v>
      </c>
      <c r="FY63" s="50">
        <v>314.70000000000709</v>
      </c>
      <c r="FZ63" s="50">
        <v>495.39999999999782</v>
      </c>
      <c r="GA63" s="468"/>
      <c r="GB63" s="50">
        <v>4.9500000000016371</v>
      </c>
      <c r="GC63" s="50">
        <v>0</v>
      </c>
      <c r="GD63" s="50">
        <v>0</v>
      </c>
      <c r="GE63" s="50">
        <v>0</v>
      </c>
      <c r="GF63" s="468"/>
      <c r="GG63" s="50">
        <v>156.475000000004</v>
      </c>
      <c r="GH63" s="50">
        <v>504.92500000000382</v>
      </c>
      <c r="GI63" s="50">
        <v>856.80000000000655</v>
      </c>
      <c r="GJ63" s="50">
        <v>971.39999999999418</v>
      </c>
      <c r="GK63" s="468"/>
      <c r="GL63" s="50">
        <v>50.000000000001819</v>
      </c>
      <c r="GM63" s="50">
        <v>170</v>
      </c>
      <c r="GN63" s="50">
        <v>288.37500000001091</v>
      </c>
      <c r="GO63" s="50">
        <v>245.99999999999272</v>
      </c>
      <c r="GP63" s="468"/>
      <c r="GU63" s="18"/>
      <c r="GV63" s="9"/>
      <c r="HD63" s="18"/>
      <c r="HE63" s="9"/>
      <c r="HM63" s="18"/>
      <c r="HN63" s="9"/>
      <c r="HW63" s="9"/>
      <c r="IF63" s="9"/>
      <c r="IO63" s="9"/>
      <c r="IX63" s="9"/>
      <c r="JG63" s="9"/>
      <c r="JP63" s="9"/>
      <c r="JY63" s="9"/>
      <c r="KH63" s="9"/>
      <c r="KQ63" s="9"/>
      <c r="KZ63" s="9"/>
      <c r="MA63" s="9"/>
      <c r="MJ63" s="9"/>
      <c r="MS63" s="9"/>
      <c r="NB63" s="9"/>
      <c r="NK63" s="9"/>
      <c r="NT63" s="9"/>
      <c r="NU63">
        <v>0</v>
      </c>
      <c r="NV63" s="9"/>
      <c r="NW63">
        <v>0</v>
      </c>
      <c r="NX63" s="9"/>
      <c r="NY63">
        <v>1092.1125000000025</v>
      </c>
      <c r="NZ63" s="9"/>
      <c r="OA63">
        <v>0</v>
      </c>
    </row>
    <row r="64" spans="1:391" ht="18">
      <c r="A64" s="41" t="s">
        <v>25</v>
      </c>
      <c r="B64" s="46">
        <f>SUM(D64:AAJ64)</f>
        <v>58210.425000000258</v>
      </c>
      <c r="C64" s="42"/>
      <c r="D64" s="50">
        <v>122.57500000000002</v>
      </c>
      <c r="E64" s="50">
        <v>0</v>
      </c>
      <c r="F64" s="50">
        <v>0</v>
      </c>
      <c r="G64" s="50">
        <f>'Punten per wedstrijd'!E167</f>
        <v>310.5</v>
      </c>
      <c r="H64" s="468"/>
      <c r="I64" s="50">
        <v>64.824999999999989</v>
      </c>
      <c r="J64" s="50">
        <v>0</v>
      </c>
      <c r="K64" s="50">
        <v>0</v>
      </c>
      <c r="L64" s="50">
        <f>'Punten per wedstrijd'!E63</f>
        <v>226.80000000000018</v>
      </c>
      <c r="M64" s="468"/>
      <c r="N64" s="50">
        <v>94.27499999999992</v>
      </c>
      <c r="O64" s="50">
        <v>284.64999999999998</v>
      </c>
      <c r="P64" s="50">
        <v>531.07499999999993</v>
      </c>
      <c r="Q64" s="50">
        <f>'Punten per wedstrijd'!F167</f>
        <v>417.59999999999991</v>
      </c>
      <c r="R64" s="468"/>
      <c r="S64" s="456">
        <v>77.874999999999886</v>
      </c>
      <c r="T64" s="50">
        <v>140.6500000000002</v>
      </c>
      <c r="U64" s="505">
        <v>150.52499999999969</v>
      </c>
      <c r="V64" s="50">
        <f>'Punten per wedstrijd'!F63</f>
        <v>253.5</v>
      </c>
      <c r="W64" s="468"/>
      <c r="X64" s="50">
        <v>57.700000000000273</v>
      </c>
      <c r="Y64" s="50">
        <v>406.04999999999973</v>
      </c>
      <c r="Z64" s="50">
        <v>215.17499999999973</v>
      </c>
      <c r="AA64" s="50">
        <v>330.40000000000009</v>
      </c>
      <c r="AB64" s="468"/>
      <c r="AC64" s="50">
        <v>92.449999999999932</v>
      </c>
      <c r="AD64" s="50">
        <v>316.95000000000027</v>
      </c>
      <c r="AE64" s="50">
        <v>551.24999999999966</v>
      </c>
      <c r="AF64" s="50">
        <v>768.19999999999936</v>
      </c>
      <c r="AG64" s="468"/>
      <c r="AH64" s="50">
        <v>110.77500000000009</v>
      </c>
      <c r="AI64" s="50">
        <v>519.19999999999959</v>
      </c>
      <c r="AJ64" s="50">
        <v>987.90000000000055</v>
      </c>
      <c r="AK64" s="50">
        <v>630.49999999999955</v>
      </c>
      <c r="AL64" s="468"/>
      <c r="AM64" s="456">
        <v>158.49999999999989</v>
      </c>
      <c r="AN64" s="456">
        <v>250.64999999999918</v>
      </c>
      <c r="AO64" s="456">
        <v>356.85000000000014</v>
      </c>
      <c r="AP64" s="50">
        <v>481.19999999999982</v>
      </c>
      <c r="AQ64" s="468"/>
      <c r="AR64" s="50">
        <v>0.9749999999994543</v>
      </c>
      <c r="AS64" s="50">
        <v>197.09999999999854</v>
      </c>
      <c r="AT64" s="50">
        <v>400.57499999999959</v>
      </c>
      <c r="AU64" s="50">
        <v>385.5</v>
      </c>
      <c r="AV64" s="468"/>
      <c r="AW64" s="50">
        <v>0</v>
      </c>
      <c r="AX64" s="50">
        <v>98.25</v>
      </c>
      <c r="AY64" s="50">
        <v>618.59999999999877</v>
      </c>
      <c r="AZ64" s="50">
        <v>1002.3999999999996</v>
      </c>
      <c r="BA64" s="468"/>
      <c r="BB64" s="50">
        <v>0</v>
      </c>
      <c r="BC64" s="50">
        <v>216.94999999999891</v>
      </c>
      <c r="BD64" s="50">
        <v>249.97499999999945</v>
      </c>
      <c r="BE64" s="50">
        <v>487</v>
      </c>
      <c r="BF64" s="468"/>
      <c r="BG64" s="50">
        <v>28.874999999999545</v>
      </c>
      <c r="BH64" s="50">
        <v>94.699999999999363</v>
      </c>
      <c r="BI64" s="50">
        <v>343.42499999999973</v>
      </c>
      <c r="BJ64" s="50">
        <v>246.6</v>
      </c>
      <c r="BK64" s="468"/>
      <c r="BL64" s="50">
        <v>0</v>
      </c>
      <c r="BM64" s="50">
        <v>11.650000000000091</v>
      </c>
      <c r="BN64" s="50">
        <v>173.24999999999932</v>
      </c>
      <c r="BO64" s="50">
        <v>177.3</v>
      </c>
      <c r="BP64" s="468"/>
      <c r="BQ64" s="50">
        <v>95.324999999999363</v>
      </c>
      <c r="BR64" s="50">
        <v>238.25000000000045</v>
      </c>
      <c r="BS64" s="50">
        <v>169.19999999999823</v>
      </c>
      <c r="BT64" s="50">
        <v>518.30000000000018</v>
      </c>
      <c r="BU64" s="468"/>
      <c r="BV64" s="50">
        <v>0</v>
      </c>
      <c r="BW64" s="50">
        <v>411.45000000000073</v>
      </c>
      <c r="BX64" s="50">
        <v>396.14999999999782</v>
      </c>
      <c r="BY64" s="50">
        <v>525.19999999999891</v>
      </c>
      <c r="BZ64" s="468"/>
      <c r="CA64" s="50">
        <v>0</v>
      </c>
      <c r="CB64" s="50">
        <v>148.65000000000509</v>
      </c>
      <c r="CC64" s="50">
        <v>155.99999999999727</v>
      </c>
      <c r="CD64" s="50">
        <v>469.80000000000018</v>
      </c>
      <c r="CE64" s="468"/>
      <c r="CF64" s="50">
        <v>0</v>
      </c>
      <c r="CG64" s="50">
        <v>255.85000000000036</v>
      </c>
      <c r="CH64" s="50">
        <v>68.84999999999809</v>
      </c>
      <c r="CI64" s="50">
        <v>480.40000000000146</v>
      </c>
      <c r="CJ64" s="468"/>
      <c r="CK64" s="50">
        <v>94.675000000000182</v>
      </c>
      <c r="CL64" s="50">
        <v>279.85000000000082</v>
      </c>
      <c r="CM64" s="50">
        <v>103.64999999999782</v>
      </c>
      <c r="CN64" s="50">
        <v>376.50000000000006</v>
      </c>
      <c r="CO64" s="468"/>
      <c r="CP64" s="544">
        <v>162.67499999999973</v>
      </c>
      <c r="CQ64" s="544">
        <v>247.95000000000073</v>
      </c>
      <c r="CR64" s="544">
        <v>197.99999999999864</v>
      </c>
      <c r="CS64" s="50">
        <v>614.70000000000073</v>
      </c>
      <c r="CT64" s="468"/>
      <c r="CU64" s="50">
        <v>0</v>
      </c>
      <c r="CV64" s="50">
        <v>122.34999999999945</v>
      </c>
      <c r="CW64" s="50">
        <v>321.22499999999945</v>
      </c>
      <c r="CX64" s="50">
        <v>402.29999999999563</v>
      </c>
      <c r="CY64" s="468"/>
      <c r="CZ64" s="50">
        <v>0</v>
      </c>
      <c r="DA64" s="50">
        <v>77.500000000001819</v>
      </c>
      <c r="DB64" s="50">
        <v>166.04999999999836</v>
      </c>
      <c r="DC64" s="50">
        <v>105</v>
      </c>
      <c r="DD64" s="468"/>
      <c r="DE64" s="544">
        <v>246.47499999999945</v>
      </c>
      <c r="DF64" s="544">
        <v>1230.4000000000015</v>
      </c>
      <c r="DG64" s="544">
        <v>2433.9749999999995</v>
      </c>
      <c r="DH64" s="583">
        <v>2535.2999999999975</v>
      </c>
      <c r="DI64" s="468"/>
      <c r="DJ64" s="50">
        <v>59.150000000000091</v>
      </c>
      <c r="DK64" s="50">
        <v>465.67499999999973</v>
      </c>
      <c r="DL64" s="50">
        <v>227.62500000000136</v>
      </c>
      <c r="DM64" s="50">
        <v>992.60000000000764</v>
      </c>
      <c r="DN64" s="468"/>
      <c r="DO64" s="50">
        <v>174.67500000000064</v>
      </c>
      <c r="DP64" s="50">
        <v>0</v>
      </c>
      <c r="DQ64" s="50">
        <v>491.92499999999973</v>
      </c>
      <c r="DR64" s="50">
        <v>539.50000000000546</v>
      </c>
      <c r="DS64" s="468"/>
      <c r="DT64" s="50">
        <v>851.44999999999982</v>
      </c>
      <c r="DU64" s="50">
        <v>2214.724999999999</v>
      </c>
      <c r="DV64" s="50">
        <v>2016.6750000000011</v>
      </c>
      <c r="DW64" s="50">
        <v>4559.7000000001171</v>
      </c>
      <c r="DX64" s="468"/>
      <c r="DY64" s="50">
        <v>9.1499999999996362</v>
      </c>
      <c r="DZ64" s="50">
        <v>0</v>
      </c>
      <c r="EA64" s="50">
        <v>0</v>
      </c>
      <c r="EB64" s="50">
        <v>0</v>
      </c>
      <c r="EC64" s="468"/>
      <c r="ED64" s="50">
        <v>48.249999999999091</v>
      </c>
      <c r="EE64" s="50">
        <v>0</v>
      </c>
      <c r="EF64" s="50">
        <v>219.14999999999782</v>
      </c>
      <c r="EG64" s="50">
        <v>203.50000000000728</v>
      </c>
      <c r="EH64" s="468"/>
      <c r="EI64" s="50">
        <v>100.52500000000055</v>
      </c>
      <c r="EJ64" s="50">
        <v>193.64999999999964</v>
      </c>
      <c r="EK64" s="50">
        <v>195.89999999999782</v>
      </c>
      <c r="EL64" s="50">
        <v>476.49999999999636</v>
      </c>
      <c r="EM64" s="468"/>
      <c r="EN64" s="50">
        <v>57.824999999999818</v>
      </c>
      <c r="EO64" s="50">
        <v>195.30000000000018</v>
      </c>
      <c r="EP64" s="50">
        <v>226.19999999999891</v>
      </c>
      <c r="EQ64" s="50">
        <v>0</v>
      </c>
      <c r="ER64" s="468"/>
      <c r="ES64" s="50">
        <v>82.337499999998727</v>
      </c>
      <c r="ET64" s="50">
        <v>0</v>
      </c>
      <c r="EU64" s="50">
        <v>0</v>
      </c>
      <c r="EV64" s="50">
        <v>268.09999999999854</v>
      </c>
      <c r="EW64" s="468"/>
      <c r="EX64" s="50">
        <v>630.10000000000127</v>
      </c>
      <c r="EY64" s="50">
        <v>1223.8000000000229</v>
      </c>
      <c r="EZ64" s="50">
        <v>2226.6750000000475</v>
      </c>
      <c r="FA64" s="50">
        <v>4455.7000000000007</v>
      </c>
      <c r="FB64" s="468"/>
      <c r="FC64" s="50">
        <v>17.324999999999818</v>
      </c>
      <c r="FD64" s="50">
        <v>125.24999999999955</v>
      </c>
      <c r="FE64" s="50">
        <v>320.55000000000109</v>
      </c>
      <c r="FF64" s="50">
        <v>249.10000000000582</v>
      </c>
      <c r="FG64" s="468"/>
      <c r="FH64" s="50">
        <v>123.37499999999909</v>
      </c>
      <c r="FI64" s="50">
        <v>0</v>
      </c>
      <c r="FJ64" s="50">
        <v>0</v>
      </c>
      <c r="FK64" s="50">
        <v>295.200000000008</v>
      </c>
      <c r="FL64" s="468"/>
      <c r="FM64" s="50">
        <v>53.412499999998545</v>
      </c>
      <c r="FN64" s="50">
        <v>0</v>
      </c>
      <c r="FO64" s="50">
        <v>0</v>
      </c>
      <c r="FP64" s="50">
        <v>602.00000000000364</v>
      </c>
      <c r="FQ64" s="468"/>
      <c r="FR64" s="50">
        <v>68.975000000000591</v>
      </c>
      <c r="FS64" s="50">
        <v>0</v>
      </c>
      <c r="FT64" s="50">
        <v>0</v>
      </c>
      <c r="FU64" s="50">
        <v>0</v>
      </c>
      <c r="FV64" s="468"/>
      <c r="FW64" s="50">
        <v>98.449999999999818</v>
      </c>
      <c r="FX64" s="50">
        <v>56.749999999999545</v>
      </c>
      <c r="FY64" s="50">
        <v>357.03750000000491</v>
      </c>
      <c r="FZ64" s="50">
        <v>465.50000000000364</v>
      </c>
      <c r="GA64" s="468"/>
      <c r="GB64" s="50">
        <v>101.45000000000073</v>
      </c>
      <c r="GC64" s="50">
        <v>0</v>
      </c>
      <c r="GD64" s="50">
        <v>0</v>
      </c>
      <c r="GE64" s="50">
        <v>0</v>
      </c>
      <c r="GF64" s="468"/>
      <c r="GG64" s="50">
        <v>162.07500000000073</v>
      </c>
      <c r="GH64" s="50">
        <v>571.12499999999909</v>
      </c>
      <c r="GI64" s="50">
        <v>980.92500000000928</v>
      </c>
      <c r="GJ64" s="50">
        <v>885.60000000000946</v>
      </c>
      <c r="GK64" s="468"/>
      <c r="GL64" s="50">
        <v>61.125000000001819</v>
      </c>
      <c r="GM64" s="50">
        <v>130.24999999999636</v>
      </c>
      <c r="GN64" s="50">
        <v>197.81250000000546</v>
      </c>
      <c r="GO64" s="50">
        <v>437.00000000000546</v>
      </c>
      <c r="GP64" s="468"/>
      <c r="GU64" s="18"/>
      <c r="GV64" s="9"/>
      <c r="HD64" s="18"/>
      <c r="HE64" s="9"/>
      <c r="HM64" s="18"/>
      <c r="HN64" s="9"/>
      <c r="HW64" s="9"/>
      <c r="IF64" s="9"/>
      <c r="IO64" s="9"/>
      <c r="IX64" s="9"/>
      <c r="JG64" s="9"/>
      <c r="JP64" s="9"/>
      <c r="JY64" s="9"/>
      <c r="KH64" s="9"/>
      <c r="KQ64" s="9"/>
      <c r="KZ64" s="9"/>
      <c r="MA64" s="9"/>
      <c r="MJ64" s="9"/>
      <c r="MS64" s="9"/>
      <c r="NB64" s="9"/>
      <c r="NK64" s="9"/>
      <c r="NT64" s="9"/>
      <c r="NU64">
        <v>0</v>
      </c>
      <c r="NV64" s="9"/>
      <c r="NW64">
        <v>0</v>
      </c>
      <c r="NX64" s="9"/>
      <c r="NY64">
        <v>1150.0499999999984</v>
      </c>
      <c r="NZ64" s="9"/>
      <c r="OA64">
        <v>0</v>
      </c>
    </row>
    <row r="65" spans="1:391" ht="18">
      <c r="A65" s="84" t="s">
        <v>1654</v>
      </c>
      <c r="B65" s="46">
        <f>SUM(D65:AAJ65)</f>
        <v>47887.625000000029</v>
      </c>
      <c r="C65" s="42"/>
      <c r="D65" s="50">
        <v>93.525000000000006</v>
      </c>
      <c r="E65" s="50">
        <v>0</v>
      </c>
      <c r="F65" s="50">
        <v>0</v>
      </c>
      <c r="G65" s="50">
        <f>'Punten per wedstrijd'!E168</f>
        <v>383.59999999999997</v>
      </c>
      <c r="H65" s="468"/>
      <c r="I65" s="50">
        <v>45.75</v>
      </c>
      <c r="J65" s="50">
        <v>0</v>
      </c>
      <c r="K65" s="50">
        <v>0</v>
      </c>
      <c r="L65" s="50">
        <f>'Punten per wedstrijd'!E64</f>
        <v>200.10000000000002</v>
      </c>
      <c r="M65" s="468"/>
      <c r="N65" s="50">
        <v>102.25000000000006</v>
      </c>
      <c r="O65" s="50">
        <v>266.20000000000016</v>
      </c>
      <c r="P65" s="50">
        <v>383.47499999999997</v>
      </c>
      <c r="Q65" s="50">
        <f>'Punten per wedstrijd'!F168</f>
        <v>566.69999999999982</v>
      </c>
      <c r="R65" s="468"/>
      <c r="S65" s="456">
        <v>18.525000000000091</v>
      </c>
      <c r="T65" s="50">
        <v>81.700000000000102</v>
      </c>
      <c r="U65" s="505">
        <v>288.37499999999983</v>
      </c>
      <c r="V65" s="50">
        <f>'Punten per wedstrijd'!F64</f>
        <v>232.19999999999982</v>
      </c>
      <c r="W65" s="468"/>
      <c r="X65" s="50">
        <v>81.174999999999955</v>
      </c>
      <c r="Y65" s="50">
        <v>305.00000000000011</v>
      </c>
      <c r="Z65" s="50">
        <v>385.57500000000027</v>
      </c>
      <c r="AA65" s="50">
        <v>234.90000000000009</v>
      </c>
      <c r="AB65" s="468"/>
      <c r="AC65" s="50">
        <v>56.774999999999864</v>
      </c>
      <c r="AD65" s="50">
        <v>239.94999999999996</v>
      </c>
      <c r="AE65" s="50">
        <v>482.32499999999959</v>
      </c>
      <c r="AF65" s="50">
        <v>607.20000000000027</v>
      </c>
      <c r="AG65" s="468"/>
      <c r="AH65" s="50">
        <v>96.124999999999787</v>
      </c>
      <c r="AI65" s="50">
        <v>484.40000000000009</v>
      </c>
      <c r="AJ65" s="50">
        <v>853.2</v>
      </c>
      <c r="AK65" s="50">
        <v>711</v>
      </c>
      <c r="AL65" s="468"/>
      <c r="AM65" s="456">
        <v>101.47500000000002</v>
      </c>
      <c r="AN65" s="456">
        <v>206.40000000000032</v>
      </c>
      <c r="AO65" s="456">
        <v>251.02500000000055</v>
      </c>
      <c r="AP65" s="50">
        <v>653.10000000000127</v>
      </c>
      <c r="AQ65" s="468"/>
      <c r="AR65" s="50">
        <v>31.874999999999545</v>
      </c>
      <c r="AS65" s="50">
        <v>171.75000000000045</v>
      </c>
      <c r="AT65" s="50">
        <v>243.67500000000041</v>
      </c>
      <c r="AU65" s="50">
        <v>229.5</v>
      </c>
      <c r="AV65" s="468"/>
      <c r="AW65" s="50">
        <v>0</v>
      </c>
      <c r="AX65" s="50">
        <v>149.15000000000009</v>
      </c>
      <c r="AY65" s="50">
        <v>59.775000000000546</v>
      </c>
      <c r="AZ65" s="50">
        <v>853.00000000000091</v>
      </c>
      <c r="BA65" s="468"/>
      <c r="BB65" s="50">
        <v>0</v>
      </c>
      <c r="BC65" s="50">
        <v>272.50000000000023</v>
      </c>
      <c r="BD65" s="50">
        <v>231.89999999999986</v>
      </c>
      <c r="BE65" s="50">
        <v>547.40000000000009</v>
      </c>
      <c r="BF65" s="468"/>
      <c r="BG65" s="50">
        <v>71.849999999999</v>
      </c>
      <c r="BH65" s="50">
        <v>117.84999999999991</v>
      </c>
      <c r="BI65" s="50">
        <v>133.87500000000068</v>
      </c>
      <c r="BJ65" s="50">
        <v>271.8</v>
      </c>
      <c r="BK65" s="468"/>
      <c r="BL65" s="50">
        <v>0</v>
      </c>
      <c r="BM65" s="50">
        <v>109.79999999999973</v>
      </c>
      <c r="BN65" s="50">
        <v>322.5</v>
      </c>
      <c r="BO65" s="50">
        <v>249.89999999999998</v>
      </c>
      <c r="BP65" s="468"/>
      <c r="BQ65" s="50">
        <v>81.874999999999545</v>
      </c>
      <c r="BR65" s="50">
        <v>278.90000000000009</v>
      </c>
      <c r="BS65" s="50">
        <v>248.40000000000055</v>
      </c>
      <c r="BT65" s="50">
        <v>502.70000000000073</v>
      </c>
      <c r="BU65" s="468"/>
      <c r="BV65" s="50">
        <v>0</v>
      </c>
      <c r="BW65" s="50">
        <v>301.74999999999955</v>
      </c>
      <c r="BX65" s="50">
        <v>400.49999999999932</v>
      </c>
      <c r="BY65" s="50">
        <v>601.300000000002</v>
      </c>
      <c r="BZ65" s="468"/>
      <c r="CA65" s="50">
        <v>0</v>
      </c>
      <c r="CB65" s="50">
        <v>108.89999999999964</v>
      </c>
      <c r="CC65" s="50">
        <v>185.99999999999932</v>
      </c>
      <c r="CD65" s="50">
        <v>610.10000000000218</v>
      </c>
      <c r="CE65" s="468"/>
      <c r="CF65" s="50">
        <v>0</v>
      </c>
      <c r="CG65" s="50">
        <v>139.64999999999964</v>
      </c>
      <c r="CH65" s="50">
        <v>164.62500000000068</v>
      </c>
      <c r="CI65" s="50">
        <v>295.50000000000182</v>
      </c>
      <c r="CJ65" s="468"/>
      <c r="CK65" s="50">
        <v>15.374999999999091</v>
      </c>
      <c r="CL65" s="50">
        <v>187.74999999999955</v>
      </c>
      <c r="CM65" s="50">
        <v>24.299999999999045</v>
      </c>
      <c r="CN65" s="50">
        <v>351.9</v>
      </c>
      <c r="CO65" s="468"/>
      <c r="CP65" s="544">
        <v>129.02499999999964</v>
      </c>
      <c r="CQ65" s="544">
        <v>167.09999999999945</v>
      </c>
      <c r="CR65" s="544">
        <v>286.64999999999986</v>
      </c>
      <c r="CS65" s="50">
        <v>463.899999999996</v>
      </c>
      <c r="CT65" s="468"/>
      <c r="CU65" s="50">
        <v>0</v>
      </c>
      <c r="CV65" s="50">
        <v>119.04999999999927</v>
      </c>
      <c r="CW65" s="50">
        <v>204.90000000000123</v>
      </c>
      <c r="CX65" s="50">
        <v>465.39999999999782</v>
      </c>
      <c r="CY65" s="468"/>
      <c r="CZ65" s="50">
        <v>0</v>
      </c>
      <c r="DA65" s="50">
        <v>70.399999999997817</v>
      </c>
      <c r="DB65" s="50">
        <v>144.00000000000136</v>
      </c>
      <c r="DC65" s="50">
        <v>156.4</v>
      </c>
      <c r="DD65" s="468"/>
      <c r="DE65" s="544">
        <v>157.92499999999927</v>
      </c>
      <c r="DF65" s="544">
        <v>955.44999999999891</v>
      </c>
      <c r="DG65" s="544">
        <v>1748.6249999999995</v>
      </c>
      <c r="DH65" s="583">
        <v>1588.9000000000033</v>
      </c>
      <c r="DI65" s="468"/>
      <c r="DJ65" s="50">
        <v>0</v>
      </c>
      <c r="DK65" s="50">
        <v>353.99999999999955</v>
      </c>
      <c r="DL65" s="50">
        <v>358.20000000000164</v>
      </c>
      <c r="DM65" s="50">
        <v>823.30000000000473</v>
      </c>
      <c r="DN65" s="468"/>
      <c r="DO65" s="50">
        <v>0</v>
      </c>
      <c r="DP65" s="50">
        <v>0</v>
      </c>
      <c r="DQ65" s="50">
        <v>239.77500000000055</v>
      </c>
      <c r="DR65" s="50">
        <v>449.50000000000182</v>
      </c>
      <c r="DS65" s="468"/>
      <c r="DT65" s="50">
        <v>0</v>
      </c>
      <c r="DU65" s="50">
        <v>1726.7999999999993</v>
      </c>
      <c r="DV65" s="50">
        <v>2751.6750000000093</v>
      </c>
      <c r="DW65" s="50">
        <v>4346.9000000000542</v>
      </c>
      <c r="DX65" s="468"/>
      <c r="DY65" s="50">
        <v>0</v>
      </c>
      <c r="DZ65" s="50">
        <v>0</v>
      </c>
      <c r="EA65" s="50">
        <v>0</v>
      </c>
      <c r="EB65" s="50">
        <v>0</v>
      </c>
      <c r="EC65" s="468"/>
      <c r="ED65" s="50">
        <v>0</v>
      </c>
      <c r="EE65" s="50">
        <v>0</v>
      </c>
      <c r="EF65" s="50">
        <v>94.874999999997272</v>
      </c>
      <c r="EG65" s="50">
        <v>239.00000000000364</v>
      </c>
      <c r="EH65" s="468"/>
      <c r="EI65" s="50">
        <v>0</v>
      </c>
      <c r="EJ65" s="50">
        <v>179.09999999999991</v>
      </c>
      <c r="EK65" s="50">
        <v>3.9000000000005457</v>
      </c>
      <c r="EL65" s="50">
        <v>161.10000000000218</v>
      </c>
      <c r="EM65" s="468"/>
      <c r="EN65" s="50">
        <v>0</v>
      </c>
      <c r="EO65" s="50">
        <v>205.79999999999836</v>
      </c>
      <c r="EP65" s="50">
        <v>226.79999999999836</v>
      </c>
      <c r="EQ65" s="50">
        <v>0</v>
      </c>
      <c r="ER65" s="468"/>
      <c r="ES65" s="50">
        <v>0</v>
      </c>
      <c r="ET65" s="50">
        <v>0</v>
      </c>
      <c r="EU65" s="50">
        <v>0</v>
      </c>
      <c r="EV65" s="50">
        <v>333.00000000000364</v>
      </c>
      <c r="EW65" s="468"/>
      <c r="EX65" s="50">
        <v>0</v>
      </c>
      <c r="EY65" s="50">
        <v>833.29999999997472</v>
      </c>
      <c r="EZ65" s="50">
        <v>1802.6999999999744</v>
      </c>
      <c r="FA65" s="50">
        <v>3136.5000000000009</v>
      </c>
      <c r="FB65" s="468"/>
      <c r="FC65" s="50">
        <v>0</v>
      </c>
      <c r="FD65" s="50">
        <v>0.64999999999918145</v>
      </c>
      <c r="FE65" s="50">
        <v>105</v>
      </c>
      <c r="FF65" s="50">
        <v>245.00000000000364</v>
      </c>
      <c r="FG65" s="468"/>
      <c r="FH65" s="50">
        <v>0</v>
      </c>
      <c r="FI65" s="50">
        <v>0</v>
      </c>
      <c r="FJ65" s="50">
        <v>0</v>
      </c>
      <c r="FK65" s="50">
        <v>182.40000000000146</v>
      </c>
      <c r="FL65" s="468"/>
      <c r="FM65" s="50">
        <v>0</v>
      </c>
      <c r="FN65" s="50">
        <v>0</v>
      </c>
      <c r="FO65" s="50">
        <v>0</v>
      </c>
      <c r="FP65" s="50">
        <v>308.30000000000655</v>
      </c>
      <c r="FQ65" s="468"/>
      <c r="FR65" s="50">
        <v>0</v>
      </c>
      <c r="FS65" s="50">
        <v>0</v>
      </c>
      <c r="FT65" s="50">
        <v>0</v>
      </c>
      <c r="FU65" s="50">
        <v>0</v>
      </c>
      <c r="FV65" s="468"/>
      <c r="FW65" s="50">
        <v>0</v>
      </c>
      <c r="FX65" s="50">
        <v>106.09999999999991</v>
      </c>
      <c r="FY65" s="50">
        <v>322.53749999999945</v>
      </c>
      <c r="FZ65" s="50">
        <v>427.10000000000582</v>
      </c>
      <c r="GA65" s="468"/>
      <c r="GB65" s="50">
        <v>0</v>
      </c>
      <c r="GC65" s="50">
        <v>0</v>
      </c>
      <c r="GD65" s="50">
        <v>0</v>
      </c>
      <c r="GE65" s="50">
        <v>0</v>
      </c>
      <c r="GF65" s="468"/>
      <c r="GG65" s="50">
        <v>0</v>
      </c>
      <c r="GH65" s="50">
        <v>494.14999999999782</v>
      </c>
      <c r="GI65" s="50">
        <v>907.5</v>
      </c>
      <c r="GJ65" s="50">
        <v>1209.6000000000131</v>
      </c>
      <c r="GK65" s="468"/>
      <c r="GL65" s="50">
        <v>0</v>
      </c>
      <c r="GM65" s="50">
        <v>141.49999999999818</v>
      </c>
      <c r="GN65" s="50">
        <v>184.68749999999454</v>
      </c>
      <c r="GO65" s="50">
        <v>359.50000000000364</v>
      </c>
      <c r="GP65" s="468"/>
      <c r="GV65" s="9"/>
      <c r="HE65" s="9"/>
      <c r="HN65" s="9"/>
      <c r="HW65" s="9"/>
      <c r="IF65" s="9"/>
      <c r="IO65" s="9"/>
      <c r="IX65" s="9"/>
      <c r="JG65" s="9"/>
      <c r="JP65" s="9"/>
      <c r="JY65" s="9"/>
      <c r="KH65" s="9"/>
      <c r="KQ65" s="9"/>
      <c r="KZ65" s="9"/>
      <c r="MA65" s="9"/>
      <c r="MJ65" s="9"/>
      <c r="MS65" s="9"/>
      <c r="NB65" s="9"/>
      <c r="NK65" s="9"/>
      <c r="NT65" s="9"/>
      <c r="NU65">
        <v>0</v>
      </c>
      <c r="NV65" s="9"/>
      <c r="NW65">
        <v>0</v>
      </c>
      <c r="NX65" s="9"/>
      <c r="NY65">
        <v>990.00000000000136</v>
      </c>
      <c r="NZ65" s="9"/>
      <c r="OA65">
        <v>0</v>
      </c>
    </row>
    <row r="66" spans="1:391" ht="18">
      <c r="A66" s="84" t="s">
        <v>1656</v>
      </c>
      <c r="B66" s="46">
        <f>SUM(D66:AAJ66)</f>
        <v>46235.937499999905</v>
      </c>
      <c r="C66" s="42"/>
      <c r="D66" s="50">
        <v>85.825000000000003</v>
      </c>
      <c r="E66" s="50">
        <v>0</v>
      </c>
      <c r="F66" s="50">
        <v>0</v>
      </c>
      <c r="G66" s="50">
        <f>'Punten per wedstrijd'!E169</f>
        <v>313.04999999999995</v>
      </c>
      <c r="H66" s="468"/>
      <c r="I66" s="50">
        <v>36.075000000000017</v>
      </c>
      <c r="J66" s="50">
        <v>0</v>
      </c>
      <c r="K66" s="50">
        <v>0</v>
      </c>
      <c r="L66" s="50">
        <f>'Punten per wedstrijd'!E65</f>
        <v>71.499999999999943</v>
      </c>
      <c r="M66" s="468"/>
      <c r="N66" s="50">
        <v>123.59999999999997</v>
      </c>
      <c r="O66" s="50">
        <v>371.20000000000005</v>
      </c>
      <c r="P66" s="50">
        <v>347.96249999999998</v>
      </c>
      <c r="Q66" s="50">
        <f>'Punten per wedstrijd'!F169</f>
        <v>548.80000000000018</v>
      </c>
      <c r="R66" s="468"/>
      <c r="S66" s="456">
        <v>73.39999999999992</v>
      </c>
      <c r="T66" s="50">
        <v>142.29999999999984</v>
      </c>
      <c r="U66" s="505">
        <v>274.72499999999997</v>
      </c>
      <c r="V66" s="50">
        <f>'Punten per wedstrijd'!F65</f>
        <v>580.29999999999995</v>
      </c>
      <c r="W66" s="468"/>
      <c r="X66" s="50">
        <v>17.10000000000025</v>
      </c>
      <c r="Y66" s="50">
        <v>356.5</v>
      </c>
      <c r="Z66" s="50">
        <v>321.37500000000017</v>
      </c>
      <c r="AA66" s="50">
        <v>183</v>
      </c>
      <c r="AB66" s="468"/>
      <c r="AC66" s="50">
        <v>101.29999999999997</v>
      </c>
      <c r="AD66" s="50">
        <v>280.94999999999982</v>
      </c>
      <c r="AE66" s="50">
        <v>417.07500000000095</v>
      </c>
      <c r="AF66" s="50">
        <v>823.89999999999964</v>
      </c>
      <c r="AG66" s="468"/>
      <c r="AH66" s="50">
        <v>124.42500000000018</v>
      </c>
      <c r="AI66" s="50">
        <v>571.25</v>
      </c>
      <c r="AJ66" s="50">
        <v>663.22500000000082</v>
      </c>
      <c r="AK66" s="50">
        <v>245.099999999999</v>
      </c>
      <c r="AL66" s="468"/>
      <c r="AM66" s="456">
        <v>99.575000000000273</v>
      </c>
      <c r="AN66" s="456">
        <v>297.19999999999936</v>
      </c>
      <c r="AO66" s="456">
        <v>412.68750000000136</v>
      </c>
      <c r="AP66" s="50">
        <v>677.09999999999945</v>
      </c>
      <c r="AQ66" s="468"/>
      <c r="AR66" s="50">
        <v>59.700000000000728</v>
      </c>
      <c r="AS66" s="50">
        <v>253.64999999999918</v>
      </c>
      <c r="AT66" s="50">
        <v>426.00000000000153</v>
      </c>
      <c r="AU66" s="50">
        <v>491.2</v>
      </c>
      <c r="AV66" s="468"/>
      <c r="AW66" s="50">
        <v>0</v>
      </c>
      <c r="AX66" s="50">
        <v>104.60000000000036</v>
      </c>
      <c r="AY66" s="50">
        <v>144.52500000000191</v>
      </c>
      <c r="AZ66" s="50">
        <v>556.35000000000036</v>
      </c>
      <c r="BA66" s="468"/>
      <c r="BB66" s="50">
        <v>0</v>
      </c>
      <c r="BC66" s="50">
        <v>186.44999999999936</v>
      </c>
      <c r="BD66" s="50">
        <v>267.67500000000109</v>
      </c>
      <c r="BE66" s="50">
        <v>613.9</v>
      </c>
      <c r="BF66" s="468"/>
      <c r="BG66" s="50">
        <v>84.450000000000273</v>
      </c>
      <c r="BH66" s="50">
        <v>84.649999999999636</v>
      </c>
      <c r="BI66" s="50">
        <v>294.07500000000164</v>
      </c>
      <c r="BJ66" s="50">
        <v>416.8</v>
      </c>
      <c r="BK66" s="468"/>
      <c r="BL66" s="50">
        <v>0</v>
      </c>
      <c r="BM66" s="50">
        <v>6.5000000000004547</v>
      </c>
      <c r="BN66" s="50">
        <v>222.78750000000286</v>
      </c>
      <c r="BO66" s="50">
        <v>437</v>
      </c>
      <c r="BP66" s="468"/>
      <c r="BQ66" s="50">
        <v>50.700000000000273</v>
      </c>
      <c r="BR66" s="50">
        <v>223.40000000000055</v>
      </c>
      <c r="BS66" s="50">
        <v>225.78750000000218</v>
      </c>
      <c r="BT66" s="50">
        <v>593.69999999999982</v>
      </c>
      <c r="BU66" s="468"/>
      <c r="BV66" s="50">
        <v>0</v>
      </c>
      <c r="BW66" s="50">
        <v>309.30000000000018</v>
      </c>
      <c r="BX66" s="50">
        <v>341.55000000000109</v>
      </c>
      <c r="BY66" s="50">
        <v>292.19999999999891</v>
      </c>
      <c r="BZ66" s="468"/>
      <c r="CA66" s="50">
        <v>0</v>
      </c>
      <c r="CB66" s="50">
        <v>93.499999999996362</v>
      </c>
      <c r="CC66" s="50">
        <v>180.37499999999932</v>
      </c>
      <c r="CD66" s="50">
        <v>531.89999999999782</v>
      </c>
      <c r="CE66" s="468"/>
      <c r="CF66" s="50">
        <v>0</v>
      </c>
      <c r="CG66" s="50">
        <v>257.25</v>
      </c>
      <c r="CH66" s="50">
        <v>333.30000000000109</v>
      </c>
      <c r="CI66" s="50">
        <v>308.09999999999854</v>
      </c>
      <c r="CJ66" s="468"/>
      <c r="CK66" s="50">
        <v>15.249999999999545</v>
      </c>
      <c r="CL66" s="50">
        <v>240.25</v>
      </c>
      <c r="CM66" s="50">
        <v>340.31249999999727</v>
      </c>
      <c r="CN66" s="50">
        <v>261.40000000000003</v>
      </c>
      <c r="CO66" s="468"/>
      <c r="CP66" s="544">
        <v>152.75</v>
      </c>
      <c r="CQ66" s="544">
        <v>218.85000000000036</v>
      </c>
      <c r="CR66" s="544">
        <v>330.89999999999782</v>
      </c>
      <c r="CS66" s="50">
        <v>337.60000000000036</v>
      </c>
      <c r="CT66" s="468"/>
      <c r="CU66" s="50">
        <v>0</v>
      </c>
      <c r="CV66" s="50">
        <v>133.60000000000036</v>
      </c>
      <c r="CW66" s="50">
        <v>90.149999999999181</v>
      </c>
      <c r="CX66" s="50">
        <v>494.85000000000036</v>
      </c>
      <c r="CY66" s="468"/>
      <c r="CZ66" s="50">
        <v>0</v>
      </c>
      <c r="DA66" s="50">
        <v>93</v>
      </c>
      <c r="DB66" s="50">
        <v>183.97499999999945</v>
      </c>
      <c r="DC66" s="50">
        <v>183.9</v>
      </c>
      <c r="DD66" s="468"/>
      <c r="DE66" s="544">
        <v>259.37500000000045</v>
      </c>
      <c r="DF66" s="544">
        <v>1336.75</v>
      </c>
      <c r="DG66" s="544">
        <v>1335.3000000000006</v>
      </c>
      <c r="DH66" s="583">
        <v>759.29999999999745</v>
      </c>
      <c r="DI66" s="468"/>
      <c r="DJ66" s="50">
        <v>0</v>
      </c>
      <c r="DK66" s="50">
        <v>365.22500000000036</v>
      </c>
      <c r="DL66" s="50">
        <v>234.82499999999891</v>
      </c>
      <c r="DM66" s="50">
        <v>345.39999999999418</v>
      </c>
      <c r="DN66" s="468"/>
      <c r="DO66" s="50">
        <v>0</v>
      </c>
      <c r="DP66" s="50">
        <v>0</v>
      </c>
      <c r="DQ66" s="50">
        <v>325.12499999999864</v>
      </c>
      <c r="DR66" s="50">
        <v>340.59999999999854</v>
      </c>
      <c r="DS66" s="468"/>
      <c r="DT66" s="50">
        <v>0</v>
      </c>
      <c r="DU66" s="50">
        <v>1821.5249999999992</v>
      </c>
      <c r="DV66" s="50">
        <v>2300.3999999999992</v>
      </c>
      <c r="DW66" s="50">
        <v>3128.549999999972</v>
      </c>
      <c r="DX66" s="468"/>
      <c r="DY66" s="50">
        <v>0</v>
      </c>
      <c r="DZ66" s="50">
        <v>0</v>
      </c>
      <c r="EA66" s="50">
        <v>0</v>
      </c>
      <c r="EB66" s="50">
        <v>0</v>
      </c>
      <c r="EC66" s="468"/>
      <c r="ED66" s="50">
        <v>0</v>
      </c>
      <c r="EE66" s="50">
        <v>0</v>
      </c>
      <c r="EF66" s="50">
        <v>199.650000000006</v>
      </c>
      <c r="EG66" s="50">
        <v>281.99999999999272</v>
      </c>
      <c r="EH66" s="468"/>
      <c r="EI66" s="50">
        <v>0</v>
      </c>
      <c r="EJ66" s="50">
        <v>211.75000000000091</v>
      </c>
      <c r="EK66" s="50">
        <v>390.45000000000437</v>
      </c>
      <c r="EL66" s="50">
        <v>395.69999999999345</v>
      </c>
      <c r="EM66" s="468"/>
      <c r="EN66" s="50">
        <v>0</v>
      </c>
      <c r="EO66" s="50">
        <v>335.25</v>
      </c>
      <c r="EP66" s="50">
        <v>361.87499999999727</v>
      </c>
      <c r="EQ66" s="50">
        <v>0</v>
      </c>
      <c r="ER66" s="468"/>
      <c r="ES66" s="50">
        <v>0</v>
      </c>
      <c r="ET66" s="50">
        <v>0</v>
      </c>
      <c r="EU66" s="50">
        <v>0</v>
      </c>
      <c r="EV66" s="50">
        <v>187.29999999999563</v>
      </c>
      <c r="EW66" s="468"/>
      <c r="EX66" s="50">
        <v>0</v>
      </c>
      <c r="EY66" s="50">
        <v>846.30000000001201</v>
      </c>
      <c r="EZ66" s="50">
        <v>1819.9499999999935</v>
      </c>
      <c r="FA66" s="50">
        <v>2818</v>
      </c>
      <c r="FB66" s="468"/>
      <c r="FC66" s="50">
        <v>0</v>
      </c>
      <c r="FD66" s="50">
        <v>46.999999999999545</v>
      </c>
      <c r="FE66" s="50">
        <v>167.84999999999945</v>
      </c>
      <c r="FF66" s="50">
        <v>165.09999999999491</v>
      </c>
      <c r="FG66" s="468"/>
      <c r="FH66" s="50">
        <v>0</v>
      </c>
      <c r="FI66" s="50">
        <v>0</v>
      </c>
      <c r="FJ66" s="50">
        <v>0</v>
      </c>
      <c r="FK66" s="50">
        <v>325.59999999999491</v>
      </c>
      <c r="FL66" s="468"/>
      <c r="FM66" s="50">
        <v>0</v>
      </c>
      <c r="FN66" s="50">
        <v>0</v>
      </c>
      <c r="FO66" s="50">
        <v>0</v>
      </c>
      <c r="FP66" s="50">
        <v>337.09999999999491</v>
      </c>
      <c r="FQ66" s="468"/>
      <c r="FR66" s="50">
        <v>0</v>
      </c>
      <c r="FS66" s="50">
        <v>0</v>
      </c>
      <c r="FT66" s="50">
        <v>0</v>
      </c>
      <c r="FU66" s="50">
        <v>0</v>
      </c>
      <c r="FV66" s="468"/>
      <c r="FW66" s="50">
        <v>0</v>
      </c>
      <c r="FX66" s="50">
        <v>24.500000000000909</v>
      </c>
      <c r="FY66" s="50">
        <v>424.53749999999945</v>
      </c>
      <c r="FZ66" s="50">
        <v>263.99999999999636</v>
      </c>
      <c r="GA66" s="468"/>
      <c r="GB66" s="50">
        <v>0</v>
      </c>
      <c r="GC66" s="50">
        <v>0</v>
      </c>
      <c r="GD66" s="50">
        <v>0</v>
      </c>
      <c r="GE66" s="50">
        <v>0</v>
      </c>
      <c r="GF66" s="468"/>
      <c r="GG66" s="50">
        <v>0</v>
      </c>
      <c r="GH66" s="50">
        <v>422.67499999999745</v>
      </c>
      <c r="GI66" s="50">
        <v>917.24999999999454</v>
      </c>
      <c r="GJ66" s="50">
        <v>971.39999999999782</v>
      </c>
      <c r="GK66" s="468"/>
      <c r="GL66" s="50">
        <v>0</v>
      </c>
      <c r="GM66" s="50">
        <v>209.50000000000182</v>
      </c>
      <c r="GN66" s="50">
        <v>259.31249999999454</v>
      </c>
      <c r="GO66" s="50">
        <v>231.49999999999636</v>
      </c>
      <c r="GP66" s="468"/>
      <c r="GV66" s="9"/>
      <c r="HE66" s="9"/>
      <c r="HN66" s="9"/>
      <c r="HW66" s="9"/>
      <c r="IF66" s="9"/>
      <c r="IO66" s="9"/>
      <c r="IX66" s="9"/>
      <c r="JG66" s="9"/>
      <c r="JP66" s="9"/>
      <c r="JY66" s="9"/>
      <c r="KH66" s="9"/>
      <c r="KQ66" s="9"/>
      <c r="KZ66" s="9"/>
      <c r="MA66" s="9"/>
      <c r="MJ66" s="9"/>
      <c r="MS66" s="9"/>
      <c r="NB66" s="9"/>
      <c r="NK66" s="9"/>
      <c r="NT66" s="9"/>
      <c r="NU66">
        <v>0</v>
      </c>
      <c r="NV66" s="9"/>
      <c r="NW66">
        <v>0</v>
      </c>
      <c r="NX66" s="9"/>
      <c r="NY66">
        <v>1039.3499999999995</v>
      </c>
      <c r="NZ66" s="9"/>
      <c r="OA66">
        <v>0</v>
      </c>
    </row>
    <row r="67" spans="1:391" s="39" customFormat="1" ht="18">
      <c r="A67" s="41" t="s">
        <v>3370</v>
      </c>
      <c r="B67" s="46">
        <f>SUM(D67:AAJ67)</f>
        <v>10474.400000000005</v>
      </c>
      <c r="C67" s="42"/>
      <c r="D67" s="50">
        <v>0</v>
      </c>
      <c r="E67" s="50">
        <v>0</v>
      </c>
      <c r="F67" s="50">
        <v>0</v>
      </c>
      <c r="G67" s="50">
        <f>'Punten per wedstrijd'!E170</f>
        <v>584.70000000000005</v>
      </c>
      <c r="H67" s="468"/>
      <c r="I67" s="50">
        <v>0</v>
      </c>
      <c r="J67" s="50">
        <v>0</v>
      </c>
      <c r="K67" s="50">
        <v>0</v>
      </c>
      <c r="L67" s="50">
        <f>'Punten per wedstrijd'!E66</f>
        <v>257.5</v>
      </c>
      <c r="M67" s="468"/>
      <c r="N67" s="50">
        <v>0</v>
      </c>
      <c r="O67" s="50">
        <v>0</v>
      </c>
      <c r="P67" s="50">
        <v>0</v>
      </c>
      <c r="Q67" s="50">
        <f>'Punten per wedstrijd'!F170</f>
        <v>664.69999999999959</v>
      </c>
      <c r="R67" s="468"/>
      <c r="S67" s="456">
        <v>0</v>
      </c>
      <c r="T67" s="50">
        <v>0</v>
      </c>
      <c r="U67" s="505">
        <v>0</v>
      </c>
      <c r="V67" s="50">
        <f>'Punten per wedstrijd'!F66</f>
        <v>244</v>
      </c>
      <c r="W67" s="468"/>
      <c r="X67" s="50">
        <v>0</v>
      </c>
      <c r="Y67" s="50">
        <v>0</v>
      </c>
      <c r="Z67" s="50">
        <v>0</v>
      </c>
      <c r="AA67" s="50">
        <v>49.399999999999636</v>
      </c>
      <c r="AB67" s="468"/>
      <c r="AC67" s="50">
        <v>0</v>
      </c>
      <c r="AD67" s="50">
        <v>0</v>
      </c>
      <c r="AE67" s="50">
        <v>0</v>
      </c>
      <c r="AF67" s="50">
        <v>585.09999999999991</v>
      </c>
      <c r="AG67" s="468"/>
      <c r="AH67" s="50">
        <v>0</v>
      </c>
      <c r="AI67" s="50">
        <v>0</v>
      </c>
      <c r="AJ67" s="50">
        <v>0</v>
      </c>
      <c r="AK67" s="50">
        <v>604.34999999999991</v>
      </c>
      <c r="AL67" s="468"/>
      <c r="AM67" s="456">
        <v>0</v>
      </c>
      <c r="AN67" s="456">
        <v>0</v>
      </c>
      <c r="AO67" s="456">
        <v>0</v>
      </c>
      <c r="AP67" s="50">
        <v>710.05000000000109</v>
      </c>
      <c r="AQ67" s="468"/>
      <c r="AR67" s="50">
        <v>0</v>
      </c>
      <c r="AS67" s="50">
        <v>0</v>
      </c>
      <c r="AT67" s="50">
        <v>0</v>
      </c>
      <c r="AU67" s="50">
        <v>136.5</v>
      </c>
      <c r="AV67" s="468"/>
      <c r="AW67" s="50">
        <v>0</v>
      </c>
      <c r="AX67" s="50">
        <v>0</v>
      </c>
      <c r="AY67" s="50">
        <v>0</v>
      </c>
      <c r="AZ67" s="50">
        <v>909.60000000000218</v>
      </c>
      <c r="BA67" s="468"/>
      <c r="BB67" s="50">
        <v>0</v>
      </c>
      <c r="BC67" s="50">
        <v>0</v>
      </c>
      <c r="BD67" s="50">
        <v>0</v>
      </c>
      <c r="BE67" s="50">
        <v>707.8</v>
      </c>
      <c r="BF67" s="468"/>
      <c r="BG67" s="50">
        <v>0</v>
      </c>
      <c r="BH67" s="50">
        <v>0</v>
      </c>
      <c r="BI67" s="50">
        <v>0</v>
      </c>
      <c r="BJ67" s="50">
        <v>500.5</v>
      </c>
      <c r="BK67" s="468"/>
      <c r="BL67" s="50">
        <v>0</v>
      </c>
      <c r="BM67" s="50">
        <v>0</v>
      </c>
      <c r="BN67" s="50">
        <v>0</v>
      </c>
      <c r="BO67" s="50">
        <v>201.3</v>
      </c>
      <c r="BP67" s="468"/>
      <c r="BQ67" s="50">
        <v>0</v>
      </c>
      <c r="BR67" s="50">
        <v>0</v>
      </c>
      <c r="BS67" s="50">
        <v>0</v>
      </c>
      <c r="BT67" s="50">
        <v>588.85000000000218</v>
      </c>
      <c r="BU67" s="468"/>
      <c r="BV67" s="50">
        <v>0</v>
      </c>
      <c r="BW67" s="50">
        <v>0</v>
      </c>
      <c r="BX67" s="50">
        <v>0</v>
      </c>
      <c r="BY67" s="50">
        <v>149.300000000002</v>
      </c>
      <c r="BZ67" s="468"/>
      <c r="CA67" s="50">
        <v>0</v>
      </c>
      <c r="CB67" s="50">
        <v>0</v>
      </c>
      <c r="CC67" s="50">
        <v>0</v>
      </c>
      <c r="CD67" s="50">
        <v>533.25000000000182</v>
      </c>
      <c r="CE67" s="468"/>
      <c r="CF67" s="50">
        <v>0</v>
      </c>
      <c r="CG67" s="50">
        <v>0</v>
      </c>
      <c r="CH67" s="50">
        <v>0</v>
      </c>
      <c r="CI67" s="50">
        <v>144</v>
      </c>
      <c r="CJ67" s="468"/>
      <c r="CK67" s="50">
        <v>0</v>
      </c>
      <c r="CL67" s="50">
        <v>0</v>
      </c>
      <c r="CM67" s="50">
        <v>0</v>
      </c>
      <c r="CN67" s="50">
        <v>293.39999999999998</v>
      </c>
      <c r="CO67" s="468"/>
      <c r="CP67" s="544">
        <v>0</v>
      </c>
      <c r="CQ67" s="544">
        <v>0</v>
      </c>
      <c r="CR67" s="544">
        <v>0</v>
      </c>
      <c r="CS67" s="50">
        <v>254.39999999999964</v>
      </c>
      <c r="CT67" s="468"/>
      <c r="CU67" s="50">
        <v>0</v>
      </c>
      <c r="CV67" s="50">
        <v>0</v>
      </c>
      <c r="CW67" s="50">
        <v>0</v>
      </c>
      <c r="CX67" s="50">
        <v>417.39999999999782</v>
      </c>
      <c r="CY67" s="468"/>
      <c r="CZ67" s="50">
        <v>0</v>
      </c>
      <c r="DA67" s="50">
        <v>0</v>
      </c>
      <c r="DB67" s="50">
        <v>0</v>
      </c>
      <c r="DC67" s="50">
        <v>270</v>
      </c>
      <c r="DD67" s="468"/>
      <c r="DE67" s="544">
        <v>0</v>
      </c>
      <c r="DF67" s="544">
        <v>0</v>
      </c>
      <c r="DG67" s="544">
        <v>0</v>
      </c>
      <c r="DH67" s="583">
        <v>1668.2999999999993</v>
      </c>
      <c r="DI67" s="468"/>
      <c r="DJ67" s="50"/>
      <c r="DK67" s="50"/>
      <c r="DL67" s="50"/>
      <c r="DM67" s="50"/>
      <c r="DN67" s="468"/>
      <c r="DO67" s="50"/>
      <c r="DP67" s="50"/>
      <c r="DQ67" s="50"/>
      <c r="DR67" s="50"/>
      <c r="DS67" s="468"/>
      <c r="DT67" s="50"/>
      <c r="DU67" s="50"/>
      <c r="DV67" s="50"/>
      <c r="DW67" s="50"/>
      <c r="DX67" s="468"/>
      <c r="DY67" s="50"/>
      <c r="DZ67" s="50"/>
      <c r="EA67" s="50"/>
      <c r="EB67" s="50"/>
      <c r="EC67" s="468"/>
      <c r="ED67" s="50"/>
      <c r="EE67" s="50"/>
      <c r="EF67" s="50"/>
      <c r="EG67" s="50"/>
      <c r="EH67" s="468"/>
      <c r="EI67" s="50"/>
      <c r="EJ67" s="50"/>
      <c r="EK67" s="50"/>
      <c r="EL67" s="50"/>
      <c r="EM67" s="468"/>
      <c r="EN67" s="50"/>
      <c r="EO67" s="50"/>
      <c r="EP67" s="50"/>
      <c r="EQ67" s="50"/>
      <c r="ER67" s="468"/>
      <c r="ES67" s="50"/>
      <c r="ET67" s="50"/>
      <c r="EU67" s="50"/>
      <c r="EV67" s="50"/>
      <c r="EW67" s="468"/>
      <c r="EX67" s="50"/>
      <c r="EY67" s="50"/>
      <c r="EZ67" s="50"/>
      <c r="FA67" s="50"/>
      <c r="FB67" s="468"/>
      <c r="FC67" s="50"/>
      <c r="FD67" s="50"/>
      <c r="FE67" s="50"/>
      <c r="FF67" s="50"/>
      <c r="FG67" s="468"/>
      <c r="FH67" s="50"/>
      <c r="FI67" s="50"/>
      <c r="FJ67" s="50"/>
      <c r="FK67" s="50"/>
      <c r="FL67" s="468"/>
      <c r="FM67" s="50"/>
      <c r="FN67" s="50"/>
      <c r="FO67" s="50"/>
      <c r="FP67" s="50"/>
      <c r="FQ67" s="468"/>
      <c r="FR67" s="50"/>
      <c r="FS67" s="50"/>
      <c r="FT67" s="50"/>
      <c r="FU67" s="50"/>
      <c r="FV67" s="468"/>
      <c r="FW67" s="50"/>
      <c r="FX67" s="50"/>
      <c r="FY67" s="50"/>
      <c r="FZ67" s="50"/>
      <c r="GA67" s="468"/>
      <c r="GB67" s="50"/>
      <c r="GC67" s="50"/>
      <c r="GD67" s="50"/>
      <c r="GE67" s="50"/>
      <c r="GF67" s="468"/>
      <c r="GG67" s="50"/>
      <c r="GH67" s="50"/>
      <c r="GI67" s="50"/>
      <c r="GJ67" s="50"/>
      <c r="GK67" s="468"/>
      <c r="GL67" s="50"/>
      <c r="GM67" s="50"/>
      <c r="GN67" s="50"/>
      <c r="GO67" s="50"/>
      <c r="GP67" s="468"/>
      <c r="GV67" s="462"/>
      <c r="HE67" s="462"/>
      <c r="HN67" s="462"/>
      <c r="HW67" s="462"/>
      <c r="IF67" s="462"/>
      <c r="IO67" s="462"/>
      <c r="IX67" s="462"/>
      <c r="JG67" s="462"/>
      <c r="JP67" s="462"/>
      <c r="JY67" s="462"/>
      <c r="KH67" s="462"/>
      <c r="KQ67" s="462"/>
      <c r="KZ67" s="462"/>
      <c r="MA67" s="462"/>
      <c r="MJ67" s="462"/>
      <c r="MS67" s="462"/>
      <c r="NB67" s="462"/>
      <c r="NK67" s="462"/>
      <c r="NT67" s="462"/>
      <c r="NZ67" s="37"/>
    </row>
    <row r="68" spans="1:391" ht="18">
      <c r="A68" s="41" t="s">
        <v>746</v>
      </c>
      <c r="B68" s="46">
        <f>SUM(D68:AAJ68)</f>
        <v>55693.387500000332</v>
      </c>
      <c r="C68" s="42"/>
      <c r="D68" s="50">
        <v>75.849999999999994</v>
      </c>
      <c r="E68" s="50">
        <v>0</v>
      </c>
      <c r="F68" s="50">
        <v>0</v>
      </c>
      <c r="G68" s="50">
        <f>'Punten per wedstrijd'!E171</f>
        <v>721.3</v>
      </c>
      <c r="H68" s="468"/>
      <c r="I68" s="50">
        <v>24.25</v>
      </c>
      <c r="J68" s="50">
        <v>0</v>
      </c>
      <c r="K68" s="50">
        <v>0</v>
      </c>
      <c r="L68" s="50">
        <f>'Punten per wedstrijd'!E67</f>
        <v>108.19999999999993</v>
      </c>
      <c r="M68" s="468"/>
      <c r="N68" s="50">
        <v>98.400000000000034</v>
      </c>
      <c r="O68" s="50">
        <v>258.89999999999998</v>
      </c>
      <c r="P68" s="50">
        <v>445.5374999999998</v>
      </c>
      <c r="Q68" s="50">
        <f>'Punten per wedstrijd'!F171</f>
        <v>488.70000000000073</v>
      </c>
      <c r="R68" s="468"/>
      <c r="S68" s="456">
        <v>25.500000000000057</v>
      </c>
      <c r="T68" s="50">
        <v>129.04999999999984</v>
      </c>
      <c r="U68" s="505">
        <v>246</v>
      </c>
      <c r="V68" s="50">
        <f>'Punten per wedstrijd'!F67</f>
        <v>299</v>
      </c>
      <c r="W68" s="468"/>
      <c r="X68" s="50">
        <v>14.799999999999841</v>
      </c>
      <c r="Y68" s="50">
        <v>292.59999999999991</v>
      </c>
      <c r="Z68" s="50">
        <v>414.22499999999877</v>
      </c>
      <c r="AA68" s="50">
        <v>169.20000000000073</v>
      </c>
      <c r="AB68" s="468"/>
      <c r="AC68" s="50">
        <v>122.29999999999997</v>
      </c>
      <c r="AD68" s="50">
        <v>356.84999999999945</v>
      </c>
      <c r="AE68" s="50">
        <v>546.59999999999945</v>
      </c>
      <c r="AF68" s="50">
        <v>1156.400000000001</v>
      </c>
      <c r="AG68" s="468"/>
      <c r="AH68" s="50">
        <v>105.57500000000003</v>
      </c>
      <c r="AI68" s="50">
        <v>454.90000000000009</v>
      </c>
      <c r="AJ68" s="50">
        <v>767.17499999999893</v>
      </c>
      <c r="AK68" s="50">
        <v>779.30000000000155</v>
      </c>
      <c r="AL68" s="468"/>
      <c r="AM68" s="456">
        <v>90.299999999999841</v>
      </c>
      <c r="AN68" s="456">
        <v>263.49999999999977</v>
      </c>
      <c r="AO68" s="456">
        <v>226.61249999999973</v>
      </c>
      <c r="AP68" s="50">
        <v>515.050000000002</v>
      </c>
      <c r="AQ68" s="468"/>
      <c r="AR68" s="50">
        <v>28.024999999999636</v>
      </c>
      <c r="AS68" s="50">
        <v>299.04999999999973</v>
      </c>
      <c r="AT68" s="50">
        <v>375.97499999999945</v>
      </c>
      <c r="AU68" s="50">
        <v>409.2</v>
      </c>
      <c r="AV68" s="468"/>
      <c r="AW68" s="50">
        <v>0</v>
      </c>
      <c r="AX68" s="50">
        <v>177.14999999999827</v>
      </c>
      <c r="AY68" s="50">
        <v>510.82499999999618</v>
      </c>
      <c r="AZ68" s="50">
        <v>889.00000000000182</v>
      </c>
      <c r="BA68" s="468"/>
      <c r="BB68" s="50">
        <v>0</v>
      </c>
      <c r="BC68" s="50">
        <v>169.99999999999909</v>
      </c>
      <c r="BD68" s="50">
        <v>205.64999999999986</v>
      </c>
      <c r="BE68" s="50">
        <v>545.75</v>
      </c>
      <c r="BF68" s="468"/>
      <c r="BG68" s="50">
        <v>35.024999999999181</v>
      </c>
      <c r="BH68" s="50">
        <v>191.39999999999873</v>
      </c>
      <c r="BI68" s="50">
        <v>171.97499999999945</v>
      </c>
      <c r="BJ68" s="50">
        <v>280</v>
      </c>
      <c r="BK68" s="468"/>
      <c r="BL68" s="50">
        <v>0</v>
      </c>
      <c r="BM68" s="50">
        <v>106.14999999999918</v>
      </c>
      <c r="BN68" s="50">
        <v>144.18749999999659</v>
      </c>
      <c r="BO68" s="50">
        <v>323.3</v>
      </c>
      <c r="BP68" s="468"/>
      <c r="BQ68" s="50">
        <v>85.099999999999</v>
      </c>
      <c r="BR68" s="50">
        <v>234.49999999999955</v>
      </c>
      <c r="BS68" s="50">
        <v>156.93749999999659</v>
      </c>
      <c r="BT68" s="50">
        <v>556.20000000000073</v>
      </c>
      <c r="BU68" s="468"/>
      <c r="BV68" s="50">
        <v>0</v>
      </c>
      <c r="BW68" s="50">
        <v>419.349999999999</v>
      </c>
      <c r="BX68" s="50">
        <v>391.12499999999659</v>
      </c>
      <c r="BY68" s="50">
        <v>645.30000000000473</v>
      </c>
      <c r="BZ68" s="468"/>
      <c r="CA68" s="50">
        <v>0</v>
      </c>
      <c r="CB68" s="50">
        <v>230.45000000000437</v>
      </c>
      <c r="CC68" s="50">
        <v>146.24999999999795</v>
      </c>
      <c r="CD68" s="50">
        <v>476.40000000000509</v>
      </c>
      <c r="CE68" s="468"/>
      <c r="CF68" s="50">
        <v>0</v>
      </c>
      <c r="CG68" s="50">
        <v>247.74999999999955</v>
      </c>
      <c r="CH68" s="50">
        <v>90.974999999997408</v>
      </c>
      <c r="CI68" s="50">
        <v>300.00000000000364</v>
      </c>
      <c r="CJ68" s="468"/>
      <c r="CK68" s="50">
        <v>53.200000000000273</v>
      </c>
      <c r="CL68" s="50">
        <v>281.29999999999927</v>
      </c>
      <c r="CM68" s="50">
        <v>233.06249999999864</v>
      </c>
      <c r="CN68" s="50">
        <v>275.10000000000002</v>
      </c>
      <c r="CO68" s="468"/>
      <c r="CP68" s="544">
        <v>165.14999999999964</v>
      </c>
      <c r="CQ68" s="544">
        <v>293.00000000000091</v>
      </c>
      <c r="CR68" s="544">
        <v>388.79999999999836</v>
      </c>
      <c r="CS68" s="50">
        <v>314.10000000000218</v>
      </c>
      <c r="CT68" s="468"/>
      <c r="CU68" s="50">
        <v>0</v>
      </c>
      <c r="CV68" s="50">
        <v>211.94999999999982</v>
      </c>
      <c r="CW68" s="50">
        <v>191.17499999999973</v>
      </c>
      <c r="CX68" s="50">
        <v>728.20000000000073</v>
      </c>
      <c r="CY68" s="468"/>
      <c r="CZ68" s="50">
        <v>0</v>
      </c>
      <c r="DA68" s="50">
        <v>200.95000000000437</v>
      </c>
      <c r="DB68" s="50">
        <v>98.999999999997272</v>
      </c>
      <c r="DC68" s="50">
        <v>53.3</v>
      </c>
      <c r="DD68" s="468"/>
      <c r="DE68" s="544">
        <v>103.57499999999891</v>
      </c>
      <c r="DF68" s="544">
        <v>696</v>
      </c>
      <c r="DG68" s="544">
        <v>2320.3499999999995</v>
      </c>
      <c r="DH68" s="583">
        <v>1836.5999999999985</v>
      </c>
      <c r="DI68" s="468"/>
      <c r="DJ68" s="50">
        <v>112.92500000000018</v>
      </c>
      <c r="DK68" s="50">
        <v>477.42500000000109</v>
      </c>
      <c r="DL68" s="50">
        <v>474.89999999999918</v>
      </c>
      <c r="DM68" s="50">
        <v>570.89999999999782</v>
      </c>
      <c r="DN68" s="468"/>
      <c r="DO68" s="50">
        <v>242.09999999999991</v>
      </c>
      <c r="DP68" s="50">
        <v>0</v>
      </c>
      <c r="DQ68" s="50">
        <v>413.62500000000409</v>
      </c>
      <c r="DR68" s="50">
        <v>830.40000000000327</v>
      </c>
      <c r="DS68" s="468"/>
      <c r="DT68" s="50">
        <v>975.37499999999909</v>
      </c>
      <c r="DU68" s="50">
        <v>2162.8749999999995</v>
      </c>
      <c r="DV68" s="50">
        <v>2555.7000000000849</v>
      </c>
      <c r="DW68" s="50">
        <v>4163.3500000000131</v>
      </c>
      <c r="DX68" s="468"/>
      <c r="DY68" s="50">
        <v>38.999999999999091</v>
      </c>
      <c r="DZ68" s="50">
        <v>0</v>
      </c>
      <c r="EA68" s="50">
        <v>0</v>
      </c>
      <c r="EB68" s="50">
        <v>0</v>
      </c>
      <c r="EC68" s="468"/>
      <c r="ED68" s="50">
        <v>34.699999999998909</v>
      </c>
      <c r="EE68" s="50">
        <v>0</v>
      </c>
      <c r="EF68" s="50">
        <v>218.62500000000546</v>
      </c>
      <c r="EG68" s="50">
        <v>336.40000000000146</v>
      </c>
      <c r="EH68" s="468"/>
      <c r="EI68" s="50">
        <v>63.224999999999454</v>
      </c>
      <c r="EJ68" s="50">
        <v>201.14999999999964</v>
      </c>
      <c r="EK68" s="50">
        <v>248.55000000000382</v>
      </c>
      <c r="EL68" s="50">
        <v>423.70000000000437</v>
      </c>
      <c r="EM68" s="468"/>
      <c r="EN68" s="50">
        <v>57.949999999997999</v>
      </c>
      <c r="EO68" s="50">
        <v>277.70000000000073</v>
      </c>
      <c r="EP68" s="50">
        <v>271.42500000000928</v>
      </c>
      <c r="EQ68" s="50">
        <v>0</v>
      </c>
      <c r="ER68" s="468"/>
      <c r="ES68" s="50">
        <v>110.387499999998</v>
      </c>
      <c r="ET68" s="50">
        <v>0</v>
      </c>
      <c r="EU68" s="50">
        <v>0</v>
      </c>
      <c r="EV68" s="50">
        <v>305.00000000000364</v>
      </c>
      <c r="EW68" s="468"/>
      <c r="EX68" s="50">
        <v>430.39999999999691</v>
      </c>
      <c r="EY68" s="50">
        <v>917.44999999997708</v>
      </c>
      <c r="EZ68" s="50">
        <v>1431.5250000001915</v>
      </c>
      <c r="FA68" s="50">
        <v>4777.7</v>
      </c>
      <c r="FB68" s="468"/>
      <c r="FC68" s="50">
        <v>43.874999999998181</v>
      </c>
      <c r="FD68" s="50">
        <v>21.000000000001364</v>
      </c>
      <c r="FE68" s="50">
        <v>310.27500000000873</v>
      </c>
      <c r="FF68" s="50">
        <v>241.60000000000582</v>
      </c>
      <c r="FG68" s="468"/>
      <c r="FH68" s="50">
        <v>84.874999999998181</v>
      </c>
      <c r="FI68" s="50">
        <v>0</v>
      </c>
      <c r="FJ68" s="50">
        <v>0</v>
      </c>
      <c r="FK68" s="50">
        <v>113.50000000000728</v>
      </c>
      <c r="FL68" s="468"/>
      <c r="FM68" s="50">
        <v>20.137499999998909</v>
      </c>
      <c r="FN68" s="50">
        <v>0</v>
      </c>
      <c r="FO68" s="50">
        <v>0</v>
      </c>
      <c r="FP68" s="50">
        <v>448.50000000000364</v>
      </c>
      <c r="FQ68" s="468"/>
      <c r="FR68" s="50">
        <v>38.475000000000364</v>
      </c>
      <c r="FS68" s="50">
        <v>0</v>
      </c>
      <c r="FT68" s="50">
        <v>0</v>
      </c>
      <c r="FU68" s="50">
        <v>0</v>
      </c>
      <c r="FV68" s="468"/>
      <c r="FW68" s="50">
        <v>116.32499999999709</v>
      </c>
      <c r="FX68" s="50">
        <v>24.499999999999545</v>
      </c>
      <c r="FY68" s="50">
        <v>409.76250000000982</v>
      </c>
      <c r="FZ68" s="50">
        <v>409.30000000000655</v>
      </c>
      <c r="GA68" s="468"/>
      <c r="GB68" s="50">
        <v>158.79999999999745</v>
      </c>
      <c r="GC68" s="50">
        <v>0</v>
      </c>
      <c r="GD68" s="50">
        <v>0</v>
      </c>
      <c r="GE68" s="50">
        <v>0</v>
      </c>
      <c r="GF68" s="468"/>
      <c r="GG68" s="50">
        <v>133.49999999999363</v>
      </c>
      <c r="GH68" s="50">
        <v>352.07500000000073</v>
      </c>
      <c r="GI68" s="50">
        <v>749.4750000000131</v>
      </c>
      <c r="GJ68" s="50">
        <v>764.40000000000509</v>
      </c>
      <c r="GK68" s="468"/>
      <c r="GL68" s="50">
        <v>35.875</v>
      </c>
      <c r="GM68" s="50">
        <v>150.99999999999636</v>
      </c>
      <c r="GN68" s="50">
        <v>261.93750000001637</v>
      </c>
      <c r="GO68" s="50">
        <v>228.50000000000364</v>
      </c>
      <c r="GP68" s="468"/>
      <c r="GU68" s="18"/>
      <c r="GV68" s="9"/>
      <c r="HD68" s="18"/>
      <c r="HE68" s="9"/>
      <c r="HM68" s="18"/>
      <c r="HN68" s="9"/>
      <c r="HW68" s="9"/>
      <c r="IF68" s="9"/>
      <c r="IO68" s="9"/>
      <c r="IX68" s="9"/>
      <c r="JG68" s="9"/>
      <c r="JP68" s="9"/>
      <c r="JY68" s="9"/>
      <c r="KH68" s="9"/>
      <c r="KQ68" s="9"/>
      <c r="KZ68" s="9"/>
      <c r="MA68" s="9"/>
      <c r="MJ68" s="9"/>
      <c r="MS68" s="9"/>
      <c r="NB68" s="9"/>
      <c r="NK68" s="9"/>
      <c r="NT68" s="9"/>
      <c r="NU68">
        <v>0</v>
      </c>
      <c r="NV68" s="9"/>
      <c r="NW68">
        <v>0</v>
      </c>
      <c r="NX68" s="9"/>
      <c r="NY68">
        <v>967.35000000000491</v>
      </c>
      <c r="NZ68" s="9"/>
      <c r="OA68">
        <v>0</v>
      </c>
    </row>
    <row r="69" spans="1:391" ht="18">
      <c r="A69" s="41" t="s">
        <v>27</v>
      </c>
      <c r="B69" s="46">
        <f>SUM(D69:AAJ69)</f>
        <v>47403.374999999556</v>
      </c>
      <c r="C69" s="42"/>
      <c r="D69" s="50">
        <v>99.224999999999994</v>
      </c>
      <c r="E69" s="50">
        <v>0</v>
      </c>
      <c r="F69" s="50">
        <v>0</v>
      </c>
      <c r="G69" s="50">
        <f>'Punten per wedstrijd'!E172</f>
        <v>278.3</v>
      </c>
      <c r="H69" s="468"/>
      <c r="I69" s="50">
        <v>35.600000000000023</v>
      </c>
      <c r="J69" s="50">
        <v>0</v>
      </c>
      <c r="K69" s="50">
        <v>0</v>
      </c>
      <c r="L69" s="50">
        <f>'Punten per wedstrijd'!E68</f>
        <v>178.50000000000006</v>
      </c>
      <c r="M69" s="468"/>
      <c r="N69" s="50">
        <v>186.35000000000002</v>
      </c>
      <c r="O69" s="50">
        <v>229.89999999999992</v>
      </c>
      <c r="P69" s="50">
        <v>296.32500000000027</v>
      </c>
      <c r="Q69" s="50">
        <f>'Punten per wedstrijd'!F172</f>
        <v>532.40000000000009</v>
      </c>
      <c r="R69" s="468"/>
      <c r="S69" s="456">
        <v>44.375</v>
      </c>
      <c r="T69" s="50">
        <v>90.450000000000045</v>
      </c>
      <c r="U69" s="505">
        <v>380.32499999999993</v>
      </c>
      <c r="V69" s="50">
        <f>'Punten per wedstrijd'!F68</f>
        <v>234.69999999999959</v>
      </c>
      <c r="W69" s="468"/>
      <c r="X69" s="50">
        <v>74.699999999999818</v>
      </c>
      <c r="Y69" s="50">
        <v>378.45000000000044</v>
      </c>
      <c r="Z69" s="50">
        <v>225.67500000000041</v>
      </c>
      <c r="AA69" s="50">
        <v>216.50000000000045</v>
      </c>
      <c r="AB69" s="468"/>
      <c r="AC69" s="50">
        <v>122.82499999999982</v>
      </c>
      <c r="AD69" s="50">
        <v>498.65000000000032</v>
      </c>
      <c r="AE69" s="50">
        <v>411.97499999999911</v>
      </c>
      <c r="AF69" s="50">
        <v>840.59999999999991</v>
      </c>
      <c r="AG69" s="468"/>
      <c r="AH69" s="50">
        <v>131.22499999999991</v>
      </c>
      <c r="AI69" s="50">
        <v>548.29999999999905</v>
      </c>
      <c r="AJ69" s="50">
        <v>501.2249999999998</v>
      </c>
      <c r="AK69" s="50">
        <v>548.89999999999964</v>
      </c>
      <c r="AL69" s="468"/>
      <c r="AM69" s="456">
        <v>134.59999999999991</v>
      </c>
      <c r="AN69" s="456">
        <v>157.14999999999873</v>
      </c>
      <c r="AO69" s="456">
        <v>302.99999999999932</v>
      </c>
      <c r="AP69" s="50">
        <v>499.30000000000064</v>
      </c>
      <c r="AQ69" s="468"/>
      <c r="AR69" s="50">
        <v>6.5999999999999091</v>
      </c>
      <c r="AS69" s="50">
        <v>129.49999999999909</v>
      </c>
      <c r="AT69" s="50">
        <v>281.24999999999864</v>
      </c>
      <c r="AU69" s="50">
        <v>181.2</v>
      </c>
      <c r="AV69" s="468"/>
      <c r="AW69" s="50">
        <v>0</v>
      </c>
      <c r="AX69" s="50">
        <v>29.399999999999181</v>
      </c>
      <c r="AY69" s="50">
        <v>194.99999999999864</v>
      </c>
      <c r="AZ69" s="50">
        <v>762.60000000000036</v>
      </c>
      <c r="BA69" s="468"/>
      <c r="BB69" s="50">
        <v>0</v>
      </c>
      <c r="BC69" s="50">
        <v>178.69999999999936</v>
      </c>
      <c r="BD69" s="50">
        <v>426.59999999999945</v>
      </c>
      <c r="BE69" s="50">
        <v>429.8</v>
      </c>
      <c r="BF69" s="468"/>
      <c r="BG69" s="50">
        <v>55.299999999999727</v>
      </c>
      <c r="BH69" s="50">
        <v>146.89999999999918</v>
      </c>
      <c r="BI69" s="50">
        <v>317.77499999999918</v>
      </c>
      <c r="BJ69" s="50">
        <v>527</v>
      </c>
      <c r="BK69" s="468"/>
      <c r="BL69" s="50">
        <v>0</v>
      </c>
      <c r="BM69" s="50">
        <v>142.349999999999</v>
      </c>
      <c r="BN69" s="50">
        <v>302.24999999999795</v>
      </c>
      <c r="BO69" s="50">
        <v>314</v>
      </c>
      <c r="BP69" s="468"/>
      <c r="BQ69" s="50">
        <v>45.349999999999909</v>
      </c>
      <c r="BR69" s="50">
        <v>202.04999999999973</v>
      </c>
      <c r="BS69" s="50">
        <v>442.79999999999905</v>
      </c>
      <c r="BT69" s="50">
        <v>500.49999999999909</v>
      </c>
      <c r="BU69" s="468"/>
      <c r="BV69" s="50">
        <v>0</v>
      </c>
      <c r="BW69" s="50">
        <v>409.09999999999991</v>
      </c>
      <c r="BX69" s="50">
        <v>317.84999999999741</v>
      </c>
      <c r="BY69" s="50">
        <v>286.39999999999873</v>
      </c>
      <c r="BZ69" s="468"/>
      <c r="CA69" s="50">
        <v>0</v>
      </c>
      <c r="CB69" s="50">
        <v>143.34999999999673</v>
      </c>
      <c r="CC69" s="50">
        <v>476.84999999999673</v>
      </c>
      <c r="CD69" s="50">
        <v>340.59999999999945</v>
      </c>
      <c r="CE69" s="468"/>
      <c r="CF69" s="50">
        <v>0</v>
      </c>
      <c r="CG69" s="50">
        <v>199.94999999999982</v>
      </c>
      <c r="CH69" s="50">
        <v>239.54999999999836</v>
      </c>
      <c r="CI69" s="50">
        <v>212.19999999999982</v>
      </c>
      <c r="CJ69" s="468"/>
      <c r="CK69" s="50">
        <v>83.074999999999818</v>
      </c>
      <c r="CL69" s="50">
        <v>278.74999999999909</v>
      </c>
      <c r="CM69" s="50">
        <v>97.424999999996999</v>
      </c>
      <c r="CN69" s="50">
        <v>346.6</v>
      </c>
      <c r="CO69" s="468"/>
      <c r="CP69" s="544">
        <v>148.77500000000055</v>
      </c>
      <c r="CQ69" s="544">
        <v>309.04999999999927</v>
      </c>
      <c r="CR69" s="544">
        <v>267.82500000000027</v>
      </c>
      <c r="CS69" s="50">
        <v>236.80000000000291</v>
      </c>
      <c r="CT69" s="468"/>
      <c r="CU69" s="50">
        <v>0</v>
      </c>
      <c r="CV69" s="50">
        <v>66.649999999998727</v>
      </c>
      <c r="CW69" s="50">
        <v>153.67499999999973</v>
      </c>
      <c r="CX69" s="50">
        <v>495.50000000000182</v>
      </c>
      <c r="CY69" s="468"/>
      <c r="CZ69" s="50">
        <v>0</v>
      </c>
      <c r="DA69" s="50">
        <v>68.249999999998181</v>
      </c>
      <c r="DB69" s="50">
        <v>148.27499999999918</v>
      </c>
      <c r="DC69" s="50">
        <v>31.5</v>
      </c>
      <c r="DD69" s="468"/>
      <c r="DE69" s="544">
        <v>514.57499999999982</v>
      </c>
      <c r="DF69" s="544">
        <v>1213.0499999999993</v>
      </c>
      <c r="DG69" s="544">
        <v>822.67500000000007</v>
      </c>
      <c r="DH69" s="583">
        <v>1562.7000000000062</v>
      </c>
      <c r="DI69" s="468"/>
      <c r="DJ69" s="50">
        <v>57.574999999998454</v>
      </c>
      <c r="DK69" s="50">
        <v>218.89999999999918</v>
      </c>
      <c r="DL69" s="50">
        <v>214.87499999999864</v>
      </c>
      <c r="DM69" s="50">
        <v>377.89999999999964</v>
      </c>
      <c r="DN69" s="468"/>
      <c r="DO69" s="50">
        <v>232.62499999999909</v>
      </c>
      <c r="DP69" s="50">
        <v>0</v>
      </c>
      <c r="DQ69" s="50">
        <v>317.924999999997</v>
      </c>
      <c r="DR69" s="50">
        <v>461.54999999999745</v>
      </c>
      <c r="DS69" s="468"/>
      <c r="DT69" s="50">
        <v>727.074999999998</v>
      </c>
      <c r="DU69" s="50">
        <v>1616.3999999999996</v>
      </c>
      <c r="DV69" s="50">
        <v>2185.1249999999673</v>
      </c>
      <c r="DW69" s="50">
        <v>2843.0500000000338</v>
      </c>
      <c r="DX69" s="468"/>
      <c r="DY69" s="50">
        <v>19.374999999998181</v>
      </c>
      <c r="DZ69" s="50">
        <v>0</v>
      </c>
      <c r="EA69" s="50">
        <v>0</v>
      </c>
      <c r="EB69" s="50">
        <v>0</v>
      </c>
      <c r="EC69" s="468"/>
      <c r="ED69" s="50">
        <v>27.749999999999091</v>
      </c>
      <c r="EE69" s="50">
        <v>0</v>
      </c>
      <c r="EF69" s="50">
        <v>91.124999999997272</v>
      </c>
      <c r="EG69" s="50">
        <v>221.99999999999818</v>
      </c>
      <c r="EH69" s="468"/>
      <c r="EI69" s="50">
        <v>53.324999999998909</v>
      </c>
      <c r="EJ69" s="50">
        <v>179.04999999999927</v>
      </c>
      <c r="EK69" s="50">
        <v>69.674999999998363</v>
      </c>
      <c r="EL69" s="50">
        <v>186.79999999999745</v>
      </c>
      <c r="EM69" s="468"/>
      <c r="EN69" s="50">
        <v>53.799999999998363</v>
      </c>
      <c r="EO69" s="50">
        <v>247.5</v>
      </c>
      <c r="EP69" s="50">
        <v>285.14999999999509</v>
      </c>
      <c r="EQ69" s="50">
        <v>0</v>
      </c>
      <c r="ER69" s="468"/>
      <c r="ES69" s="50">
        <v>39.874999999998181</v>
      </c>
      <c r="ET69" s="50">
        <v>0</v>
      </c>
      <c r="EU69" s="50">
        <v>0</v>
      </c>
      <c r="EV69" s="50">
        <v>337.45000000000073</v>
      </c>
      <c r="EW69" s="468"/>
      <c r="EX69" s="50">
        <v>763.55000000000109</v>
      </c>
      <c r="EY69" s="50">
        <v>465.79999999999109</v>
      </c>
      <c r="EZ69" s="50">
        <v>2200.4249999996764</v>
      </c>
      <c r="FA69" s="50">
        <v>2618.8000000000002</v>
      </c>
      <c r="FB69" s="468"/>
      <c r="FC69" s="50">
        <v>92.399999999998727</v>
      </c>
      <c r="FD69" s="50">
        <v>0</v>
      </c>
      <c r="FE69" s="50">
        <v>208.79999999999836</v>
      </c>
      <c r="FF69" s="50">
        <v>298.5</v>
      </c>
      <c r="FG69" s="468"/>
      <c r="FH69" s="50">
        <v>72.374999999999091</v>
      </c>
      <c r="FI69" s="50">
        <v>0</v>
      </c>
      <c r="FJ69" s="50">
        <v>0</v>
      </c>
      <c r="FK69" s="50">
        <v>333.049999999992</v>
      </c>
      <c r="FL69" s="468"/>
      <c r="FM69" s="50">
        <v>17.199999999998909</v>
      </c>
      <c r="FN69" s="50">
        <v>0</v>
      </c>
      <c r="FO69" s="50">
        <v>0</v>
      </c>
      <c r="FP69" s="50">
        <v>383.99999999999636</v>
      </c>
      <c r="FQ69" s="468"/>
      <c r="FR69" s="50">
        <v>6.7250000000003638</v>
      </c>
      <c r="FS69" s="50">
        <v>0</v>
      </c>
      <c r="FT69" s="50">
        <v>0</v>
      </c>
      <c r="FU69" s="50">
        <v>0</v>
      </c>
      <c r="FV69" s="468"/>
      <c r="FW69" s="50">
        <v>100.85000000000036</v>
      </c>
      <c r="FX69" s="50">
        <v>144.24999999999909</v>
      </c>
      <c r="FY69" s="50">
        <v>416.24999999999454</v>
      </c>
      <c r="FZ69" s="50">
        <v>234.60000000000218</v>
      </c>
      <c r="GA69" s="468"/>
      <c r="GB69" s="50">
        <v>99.925000000000182</v>
      </c>
      <c r="GC69" s="50">
        <v>0</v>
      </c>
      <c r="GD69" s="50">
        <v>0</v>
      </c>
      <c r="GE69" s="50">
        <v>0</v>
      </c>
      <c r="GF69" s="468"/>
      <c r="GG69" s="50">
        <v>225.60000000000218</v>
      </c>
      <c r="GH69" s="50">
        <v>328.05000000000018</v>
      </c>
      <c r="GI69" s="50">
        <v>805.27499999997872</v>
      </c>
      <c r="GJ69" s="50">
        <v>1466.7500000000073</v>
      </c>
      <c r="GK69" s="468"/>
      <c r="GL69" s="50">
        <v>63.374999999998181</v>
      </c>
      <c r="GM69" s="50">
        <v>125.5</v>
      </c>
      <c r="GN69" s="50">
        <v>307.1249999999809</v>
      </c>
      <c r="GO69" s="50">
        <v>355.99999999999272</v>
      </c>
      <c r="GP69" s="468"/>
      <c r="GU69" s="18"/>
      <c r="GV69" s="9"/>
      <c r="HD69" s="18"/>
      <c r="HE69" s="9"/>
      <c r="HM69" s="18"/>
      <c r="HN69" s="9"/>
      <c r="HW69" s="9"/>
      <c r="IF69" s="9"/>
      <c r="IO69" s="9"/>
      <c r="IX69" s="9"/>
      <c r="JG69" s="9"/>
      <c r="JP69" s="9"/>
      <c r="JY69" s="9"/>
      <c r="KH69" s="9"/>
      <c r="KQ69" s="9"/>
      <c r="KZ69" s="9"/>
      <c r="MA69" s="9"/>
      <c r="MJ69" s="9"/>
      <c r="MS69" s="9"/>
      <c r="NB69" s="9"/>
      <c r="NK69" s="9"/>
      <c r="NT69" s="9"/>
      <c r="NU69">
        <v>0</v>
      </c>
      <c r="NV69" s="9"/>
      <c r="NW69">
        <v>0</v>
      </c>
      <c r="NX69" s="9"/>
      <c r="NY69">
        <v>934.87499999999864</v>
      </c>
      <c r="NZ69" s="9"/>
      <c r="OA69">
        <v>0</v>
      </c>
    </row>
    <row r="70" spans="1:391" ht="18">
      <c r="A70" s="41" t="s">
        <v>778</v>
      </c>
      <c r="B70" s="46">
        <f>SUM(D70:AAJ70)</f>
        <v>53227.299999999741</v>
      </c>
      <c r="C70" s="42"/>
      <c r="D70" s="50">
        <v>144.9</v>
      </c>
      <c r="E70" s="50">
        <v>0</v>
      </c>
      <c r="F70" s="50">
        <v>0</v>
      </c>
      <c r="G70" s="50">
        <f>'Punten per wedstrijd'!E173</f>
        <v>217.59999999999997</v>
      </c>
      <c r="H70" s="468"/>
      <c r="I70" s="50">
        <v>61.374999999999972</v>
      </c>
      <c r="J70" s="50">
        <v>0</v>
      </c>
      <c r="K70" s="50">
        <v>0</v>
      </c>
      <c r="L70" s="50">
        <f>'Punten per wedstrijd'!E69</f>
        <v>36.599999999999966</v>
      </c>
      <c r="M70" s="468"/>
      <c r="N70" s="50">
        <v>109.10000000000002</v>
      </c>
      <c r="O70" s="50">
        <v>493.74999999999983</v>
      </c>
      <c r="P70" s="50">
        <v>409.05000000000007</v>
      </c>
      <c r="Q70" s="50">
        <f>'Punten per wedstrijd'!F173</f>
        <v>717.49999999999977</v>
      </c>
      <c r="R70" s="468"/>
      <c r="S70" s="456">
        <v>47.25</v>
      </c>
      <c r="T70" s="50">
        <v>60.699999999999818</v>
      </c>
      <c r="U70" s="505">
        <v>262.79999999999956</v>
      </c>
      <c r="V70" s="50">
        <f>'Punten per wedstrijd'!F69</f>
        <v>243.09999999999968</v>
      </c>
      <c r="W70" s="468"/>
      <c r="X70" s="50">
        <v>71.525000000000091</v>
      </c>
      <c r="Y70" s="50">
        <v>317.9499999999997</v>
      </c>
      <c r="Z70" s="50">
        <v>316.64999999999952</v>
      </c>
      <c r="AA70" s="50">
        <v>315.59999999999991</v>
      </c>
      <c r="AB70" s="468"/>
      <c r="AC70" s="50">
        <v>96.425000000000182</v>
      </c>
      <c r="AD70" s="50">
        <v>169.5999999999998</v>
      </c>
      <c r="AE70" s="50">
        <v>428.10000000000014</v>
      </c>
      <c r="AF70" s="50">
        <v>589.5</v>
      </c>
      <c r="AG70" s="468"/>
      <c r="AH70" s="50">
        <v>166.3250000000003</v>
      </c>
      <c r="AI70" s="50">
        <v>597.60000000000014</v>
      </c>
      <c r="AJ70" s="50">
        <v>581.625</v>
      </c>
      <c r="AK70" s="50">
        <v>942.10000000000082</v>
      </c>
      <c r="AL70" s="468"/>
      <c r="AM70" s="456">
        <v>114.65000000000043</v>
      </c>
      <c r="AN70" s="456">
        <v>297.19999999999993</v>
      </c>
      <c r="AO70" s="456">
        <v>219.22499999999945</v>
      </c>
      <c r="AP70" s="50">
        <v>432.300000000002</v>
      </c>
      <c r="AQ70" s="468"/>
      <c r="AR70" s="50">
        <v>0.89999999999918145</v>
      </c>
      <c r="AS70" s="50">
        <v>171.40000000000055</v>
      </c>
      <c r="AT70" s="50">
        <v>190.125</v>
      </c>
      <c r="AU70" s="50">
        <v>201.5</v>
      </c>
      <c r="AV70" s="468"/>
      <c r="AW70" s="50">
        <v>0</v>
      </c>
      <c r="AX70" s="50">
        <v>309.15000000000055</v>
      </c>
      <c r="AY70" s="50">
        <v>436.64999999999918</v>
      </c>
      <c r="AZ70" s="50">
        <v>1284.6999999999989</v>
      </c>
      <c r="BA70" s="468"/>
      <c r="BB70" s="50">
        <v>0</v>
      </c>
      <c r="BC70" s="50">
        <v>82.750000000000455</v>
      </c>
      <c r="BD70" s="50">
        <v>335.02499999999986</v>
      </c>
      <c r="BE70" s="50">
        <v>420.9</v>
      </c>
      <c r="BF70" s="468"/>
      <c r="BG70" s="50">
        <v>67.374999999999091</v>
      </c>
      <c r="BH70" s="50">
        <v>90.000000000000455</v>
      </c>
      <c r="BI70" s="50">
        <v>193.49999999999932</v>
      </c>
      <c r="BJ70" s="50">
        <v>280.8</v>
      </c>
      <c r="BK70" s="468"/>
      <c r="BL70" s="50">
        <v>0</v>
      </c>
      <c r="BM70" s="50">
        <v>3.0000000000004547</v>
      </c>
      <c r="BN70" s="50">
        <v>278.84999999999945</v>
      </c>
      <c r="BO70" s="50">
        <v>157.69999999999999</v>
      </c>
      <c r="BP70" s="468"/>
      <c r="BQ70" s="50">
        <v>78.999999999999091</v>
      </c>
      <c r="BR70" s="50">
        <v>169.05000000000018</v>
      </c>
      <c r="BS70" s="50">
        <v>169.64999999999918</v>
      </c>
      <c r="BT70" s="50">
        <v>489.19999999999891</v>
      </c>
      <c r="BU70" s="468"/>
      <c r="BV70" s="50">
        <v>0</v>
      </c>
      <c r="BW70" s="50">
        <v>407.59999999999991</v>
      </c>
      <c r="BX70" s="50">
        <v>398.47499999999877</v>
      </c>
      <c r="BY70" s="50">
        <v>481.80000000000109</v>
      </c>
      <c r="BZ70" s="468"/>
      <c r="CA70" s="50">
        <v>0</v>
      </c>
      <c r="CB70" s="50">
        <v>99.099999999996726</v>
      </c>
      <c r="CC70" s="50">
        <v>195.74999999999795</v>
      </c>
      <c r="CD70" s="50">
        <v>291.39999999999964</v>
      </c>
      <c r="CE70" s="468"/>
      <c r="CF70" s="50">
        <v>0</v>
      </c>
      <c r="CG70" s="50">
        <v>220.54999999999973</v>
      </c>
      <c r="CH70" s="50">
        <v>172.04999999999905</v>
      </c>
      <c r="CI70" s="50">
        <v>364.20000000000073</v>
      </c>
      <c r="CJ70" s="468"/>
      <c r="CK70" s="50">
        <v>29.225000000000364</v>
      </c>
      <c r="CL70" s="50">
        <v>227</v>
      </c>
      <c r="CM70" s="50">
        <v>156.74999999999864</v>
      </c>
      <c r="CN70" s="50">
        <v>539.30000000000007</v>
      </c>
      <c r="CO70" s="468"/>
      <c r="CP70" s="544">
        <v>124.07499999999891</v>
      </c>
      <c r="CQ70" s="544">
        <v>215.94999999999891</v>
      </c>
      <c r="CR70" s="544">
        <v>262.87499999999864</v>
      </c>
      <c r="CS70" s="50">
        <v>550.50000000000182</v>
      </c>
      <c r="CT70" s="468"/>
      <c r="CU70" s="50">
        <v>0</v>
      </c>
      <c r="CV70" s="50">
        <v>109.14999999999964</v>
      </c>
      <c r="CW70" s="50">
        <v>358.79999999999973</v>
      </c>
      <c r="CX70" s="50">
        <v>479.70000000000073</v>
      </c>
      <c r="CY70" s="468"/>
      <c r="CZ70" s="50">
        <v>0</v>
      </c>
      <c r="DA70" s="50">
        <v>35.749999999998181</v>
      </c>
      <c r="DB70" s="50">
        <v>16.199999999997544</v>
      </c>
      <c r="DC70" s="50">
        <v>42</v>
      </c>
      <c r="DD70" s="468"/>
      <c r="DE70" s="544">
        <v>427.79999999999927</v>
      </c>
      <c r="DF70" s="544">
        <v>1174.4499999999998</v>
      </c>
      <c r="DG70" s="544">
        <v>1438.8750000000009</v>
      </c>
      <c r="DH70" s="583">
        <v>2487.6999999999989</v>
      </c>
      <c r="DI70" s="468"/>
      <c r="DJ70" s="50">
        <v>141.625</v>
      </c>
      <c r="DK70" s="50">
        <v>305.35000000000127</v>
      </c>
      <c r="DL70" s="50">
        <v>140.700000000003</v>
      </c>
      <c r="DM70" s="50">
        <v>711.09999999999673</v>
      </c>
      <c r="DN70" s="468"/>
      <c r="DO70" s="50">
        <v>207.97500000000036</v>
      </c>
      <c r="DP70" s="50">
        <v>0</v>
      </c>
      <c r="DQ70" s="50">
        <v>440.02500000000191</v>
      </c>
      <c r="DR70" s="50">
        <v>494.99999999999636</v>
      </c>
      <c r="DS70" s="468"/>
      <c r="DT70" s="50">
        <v>792.90000000000009</v>
      </c>
      <c r="DU70" s="50">
        <v>2093.8500000000026</v>
      </c>
      <c r="DV70" s="50">
        <v>2135.9250000000611</v>
      </c>
      <c r="DW70" s="50">
        <v>2997.4999999999163</v>
      </c>
      <c r="DX70" s="468"/>
      <c r="DY70" s="50">
        <v>58.500000000000909</v>
      </c>
      <c r="DZ70" s="50">
        <v>0</v>
      </c>
      <c r="EA70" s="50">
        <v>0</v>
      </c>
      <c r="EB70" s="50">
        <v>0</v>
      </c>
      <c r="EC70" s="468"/>
      <c r="ED70" s="50">
        <v>96.125000000000909</v>
      </c>
      <c r="EE70" s="50">
        <v>0</v>
      </c>
      <c r="EF70" s="50">
        <v>169.87500000000546</v>
      </c>
      <c r="EG70" s="50">
        <v>254.29999999999563</v>
      </c>
      <c r="EH70" s="468"/>
      <c r="EI70" s="50">
        <v>132.50000000000091</v>
      </c>
      <c r="EJ70" s="50">
        <v>254.05000000000155</v>
      </c>
      <c r="EK70" s="50">
        <v>226.80000000000109</v>
      </c>
      <c r="EL70" s="50">
        <v>482.70000000000073</v>
      </c>
      <c r="EM70" s="468"/>
      <c r="EN70" s="50">
        <v>138.45000000000073</v>
      </c>
      <c r="EO70" s="50">
        <v>266.99999999999909</v>
      </c>
      <c r="EP70" s="50">
        <v>164.09999999999945</v>
      </c>
      <c r="EQ70" s="50">
        <v>0</v>
      </c>
      <c r="ER70" s="468"/>
      <c r="ES70" s="50">
        <v>78.837500000000546</v>
      </c>
      <c r="ET70" s="50">
        <v>0</v>
      </c>
      <c r="EU70" s="50">
        <v>0</v>
      </c>
      <c r="EV70" s="50">
        <v>251.99999999998909</v>
      </c>
      <c r="EW70" s="468"/>
      <c r="EX70" s="50">
        <v>551.70000000000164</v>
      </c>
      <c r="EY70" s="50">
        <v>1718.1999999999116</v>
      </c>
      <c r="EZ70" s="50">
        <v>1729.4999999999018</v>
      </c>
      <c r="FA70" s="50">
        <v>3369.4999999999995</v>
      </c>
      <c r="FB70" s="468"/>
      <c r="FC70" s="50">
        <v>70.350000000002183</v>
      </c>
      <c r="FD70" s="50">
        <v>21.000000000000909</v>
      </c>
      <c r="FE70" s="50">
        <v>115.80000000000109</v>
      </c>
      <c r="FF70" s="50">
        <v>209.99999999999636</v>
      </c>
      <c r="FG70" s="468"/>
      <c r="FH70" s="50">
        <v>128.65000000000146</v>
      </c>
      <c r="FI70" s="50">
        <v>0</v>
      </c>
      <c r="FJ70" s="50">
        <v>0</v>
      </c>
      <c r="FK70" s="50">
        <v>194.99999999999636</v>
      </c>
      <c r="FL70" s="468"/>
      <c r="FM70" s="50">
        <v>69.637500000001637</v>
      </c>
      <c r="FN70" s="50">
        <v>0</v>
      </c>
      <c r="FO70" s="50">
        <v>0</v>
      </c>
      <c r="FP70" s="50">
        <v>300</v>
      </c>
      <c r="FQ70" s="468"/>
      <c r="FR70" s="50">
        <v>37.825000000000728</v>
      </c>
      <c r="FS70" s="50">
        <v>0</v>
      </c>
      <c r="FT70" s="50">
        <v>0</v>
      </c>
      <c r="FU70" s="50">
        <v>0</v>
      </c>
      <c r="FV70" s="468"/>
      <c r="FW70" s="50">
        <v>131.57500000000073</v>
      </c>
      <c r="FX70" s="50">
        <v>153.40000000000146</v>
      </c>
      <c r="FY70" s="50">
        <v>440.24999999999454</v>
      </c>
      <c r="FZ70" s="50">
        <v>251.5</v>
      </c>
      <c r="GA70" s="468"/>
      <c r="GB70" s="50">
        <v>27.450000000000728</v>
      </c>
      <c r="GC70" s="50">
        <v>0</v>
      </c>
      <c r="GD70" s="50">
        <v>0</v>
      </c>
      <c r="GE70" s="50">
        <v>0</v>
      </c>
      <c r="GF70" s="468"/>
      <c r="GG70" s="50">
        <v>225.300000000002</v>
      </c>
      <c r="GH70" s="50">
        <v>584.40000000000418</v>
      </c>
      <c r="GI70" s="50">
        <v>1088.2499999999891</v>
      </c>
      <c r="GJ70" s="50">
        <v>1568.7000000000007</v>
      </c>
      <c r="GK70" s="468"/>
      <c r="GL70" s="50">
        <v>65.375000000000909</v>
      </c>
      <c r="GM70" s="50">
        <v>157.99999999999545</v>
      </c>
      <c r="GN70" s="50">
        <v>229.87499999998909</v>
      </c>
      <c r="GO70" s="50">
        <v>425.49999999999272</v>
      </c>
      <c r="GP70" s="468"/>
      <c r="GU70" s="18"/>
      <c r="GV70" s="9"/>
      <c r="HD70" s="18"/>
      <c r="HE70" s="9"/>
      <c r="HM70" s="18"/>
      <c r="HN70" s="9"/>
      <c r="HW70" s="9"/>
      <c r="IF70" s="9"/>
      <c r="IO70" s="9"/>
      <c r="IX70" s="9"/>
      <c r="JG70" s="9"/>
      <c r="JP70" s="9"/>
      <c r="JY70" s="9"/>
      <c r="KH70" s="9"/>
      <c r="KQ70" s="9"/>
      <c r="KZ70" s="9"/>
      <c r="MA70" s="9"/>
      <c r="MJ70" s="9"/>
      <c r="MS70" s="9"/>
      <c r="NB70" s="9"/>
      <c r="NK70" s="9"/>
      <c r="NT70" s="9"/>
      <c r="NU70">
        <v>0</v>
      </c>
      <c r="NV70" s="9"/>
      <c r="NW70">
        <v>0</v>
      </c>
      <c r="NX70" s="9"/>
      <c r="NY70">
        <v>1145.0250000000046</v>
      </c>
      <c r="NZ70" s="9"/>
      <c r="OA70">
        <v>0</v>
      </c>
    </row>
    <row r="71" spans="1:391" ht="18">
      <c r="A71" s="40" t="s">
        <v>154</v>
      </c>
      <c r="B71" s="46">
        <f>SUM(D71:AAJ71)</f>
        <v>60334.224999999889</v>
      </c>
      <c r="C71" s="42"/>
      <c r="D71" s="50">
        <v>80.674999999999983</v>
      </c>
      <c r="E71" s="50">
        <v>0</v>
      </c>
      <c r="F71" s="50">
        <v>0</v>
      </c>
      <c r="G71" s="50">
        <f>'Punten per wedstrijd'!E174</f>
        <v>602.80000000000007</v>
      </c>
      <c r="H71" s="468"/>
      <c r="I71" s="50">
        <v>17.624999999999986</v>
      </c>
      <c r="J71" s="50">
        <v>0</v>
      </c>
      <c r="K71" s="50">
        <v>0</v>
      </c>
      <c r="L71" s="50">
        <f>'Punten per wedstrijd'!E70</f>
        <v>225.50000000000034</v>
      </c>
      <c r="M71" s="468"/>
      <c r="N71" s="50">
        <v>152.72500000000008</v>
      </c>
      <c r="O71" s="50">
        <v>300.75</v>
      </c>
      <c r="P71" s="50">
        <v>527.0999999999998</v>
      </c>
      <c r="Q71" s="50">
        <f>'Punten per wedstrijd'!F174</f>
        <v>657.19999999999982</v>
      </c>
      <c r="R71" s="468"/>
      <c r="S71" s="456">
        <v>40.099999999999909</v>
      </c>
      <c r="T71" s="50">
        <v>124.19999999999982</v>
      </c>
      <c r="U71" s="505">
        <v>212.70000000000027</v>
      </c>
      <c r="V71" s="50">
        <f>'Punten per wedstrijd'!F70</f>
        <v>138.39999999999986</v>
      </c>
      <c r="W71" s="468"/>
      <c r="X71" s="50">
        <v>41.400000000000205</v>
      </c>
      <c r="Y71" s="50">
        <v>379.05000000000007</v>
      </c>
      <c r="Z71" s="50">
        <v>228.375</v>
      </c>
      <c r="AA71" s="50">
        <v>408.5</v>
      </c>
      <c r="AB71" s="468"/>
      <c r="AC71" s="50">
        <v>131.07500000000016</v>
      </c>
      <c r="AD71" s="50">
        <v>546.85000000000014</v>
      </c>
      <c r="AE71" s="50">
        <v>693.45</v>
      </c>
      <c r="AF71" s="50">
        <v>910.09999999999991</v>
      </c>
      <c r="AG71" s="468"/>
      <c r="AH71" s="50">
        <v>217.4249999999997</v>
      </c>
      <c r="AI71" s="50">
        <v>594.89999999999986</v>
      </c>
      <c r="AJ71" s="50">
        <v>651.00000000000034</v>
      </c>
      <c r="AK71" s="50">
        <v>798.59999999999945</v>
      </c>
      <c r="AL71" s="468"/>
      <c r="AM71" s="456">
        <v>143.02499999999998</v>
      </c>
      <c r="AN71" s="456">
        <v>276.54999999999927</v>
      </c>
      <c r="AO71" s="456">
        <v>299.85000000000014</v>
      </c>
      <c r="AP71" s="50">
        <v>548.00000000000091</v>
      </c>
      <c r="AQ71" s="468"/>
      <c r="AR71" s="50">
        <v>23.375000000000455</v>
      </c>
      <c r="AS71" s="50">
        <v>98.499999999999091</v>
      </c>
      <c r="AT71" s="50">
        <v>125.10000000000014</v>
      </c>
      <c r="AU71" s="50">
        <v>136.5</v>
      </c>
      <c r="AV71" s="468"/>
      <c r="AW71" s="50">
        <v>0</v>
      </c>
      <c r="AX71" s="50">
        <v>130.49999999999864</v>
      </c>
      <c r="AY71" s="50">
        <v>529.95000000000027</v>
      </c>
      <c r="AZ71" s="50">
        <v>1107.6000000000022</v>
      </c>
      <c r="BA71" s="468"/>
      <c r="BB71" s="50">
        <v>0</v>
      </c>
      <c r="BC71" s="50">
        <v>123.24999999999909</v>
      </c>
      <c r="BD71" s="50">
        <v>123.67499999999973</v>
      </c>
      <c r="BE71" s="50">
        <v>447.8</v>
      </c>
      <c r="BF71" s="468"/>
      <c r="BG71" s="50">
        <v>49.675000000000182</v>
      </c>
      <c r="BH71" s="50">
        <v>129.29999999999927</v>
      </c>
      <c r="BI71" s="50">
        <v>141.89999999999986</v>
      </c>
      <c r="BJ71" s="50">
        <v>150.69999999999999</v>
      </c>
      <c r="BK71" s="468"/>
      <c r="BL71" s="50">
        <v>0</v>
      </c>
      <c r="BM71" s="50">
        <v>8.3999999999987267</v>
      </c>
      <c r="BN71" s="50">
        <v>185.92499999999905</v>
      </c>
      <c r="BO71" s="50">
        <v>70.2</v>
      </c>
      <c r="BP71" s="468"/>
      <c r="BQ71" s="50">
        <v>27.825000000000273</v>
      </c>
      <c r="BR71" s="50">
        <v>170.59999999999945</v>
      </c>
      <c r="BS71" s="50">
        <v>182.69999999999891</v>
      </c>
      <c r="BT71" s="50">
        <v>383.00000000000182</v>
      </c>
      <c r="BU71" s="468"/>
      <c r="BV71" s="50">
        <v>0</v>
      </c>
      <c r="BW71" s="50">
        <v>471.74999999999909</v>
      </c>
      <c r="BX71" s="50">
        <v>398.09999999999877</v>
      </c>
      <c r="BY71" s="50">
        <v>549.20000000000164</v>
      </c>
      <c r="BZ71" s="468"/>
      <c r="CA71" s="50">
        <v>0</v>
      </c>
      <c r="CB71" s="50">
        <v>91.750000000001819</v>
      </c>
      <c r="CC71" s="50">
        <v>102.37499999999932</v>
      </c>
      <c r="CD71" s="50">
        <v>246.00000000000182</v>
      </c>
      <c r="CE71" s="468"/>
      <c r="CF71" s="50">
        <v>0</v>
      </c>
      <c r="CG71" s="50">
        <v>285.05000000000018</v>
      </c>
      <c r="CH71" s="50">
        <v>176.77499999999918</v>
      </c>
      <c r="CI71" s="50">
        <v>449.89999999999964</v>
      </c>
      <c r="CJ71" s="468"/>
      <c r="CK71" s="50">
        <v>56.350000000001273</v>
      </c>
      <c r="CL71" s="50">
        <v>298.75000000000182</v>
      </c>
      <c r="CM71" s="50">
        <v>128.02499999999918</v>
      </c>
      <c r="CN71" s="50">
        <v>270.3</v>
      </c>
      <c r="CO71" s="468"/>
      <c r="CP71" s="544">
        <v>139.00000000000045</v>
      </c>
      <c r="CQ71" s="544">
        <v>333.00000000000182</v>
      </c>
      <c r="CR71" s="544">
        <v>291.75000000000068</v>
      </c>
      <c r="CS71" s="50">
        <v>404</v>
      </c>
      <c r="CT71" s="468"/>
      <c r="CU71" s="50">
        <v>0</v>
      </c>
      <c r="CV71" s="50">
        <v>247.64999999999964</v>
      </c>
      <c r="CW71" s="50">
        <v>343.42500000000246</v>
      </c>
      <c r="CX71" s="50">
        <v>512.09999999999854</v>
      </c>
      <c r="CY71" s="468"/>
      <c r="CZ71" s="50">
        <v>0</v>
      </c>
      <c r="DA71" s="50">
        <v>56.25</v>
      </c>
      <c r="DB71" s="50">
        <v>160.27500000000191</v>
      </c>
      <c r="DC71" s="50">
        <v>0</v>
      </c>
      <c r="DD71" s="468"/>
      <c r="DE71" s="544">
        <v>406.44999999999891</v>
      </c>
      <c r="DF71" s="544">
        <v>1603.0749999999971</v>
      </c>
      <c r="DG71" s="544">
        <v>1552.875</v>
      </c>
      <c r="DH71" s="583">
        <v>3437.600000000004</v>
      </c>
      <c r="DI71" s="468"/>
      <c r="DJ71" s="50">
        <v>127.32500000000027</v>
      </c>
      <c r="DK71" s="50">
        <v>566.20000000000027</v>
      </c>
      <c r="DL71" s="50">
        <v>395.77499999999645</v>
      </c>
      <c r="DM71" s="50">
        <v>739.60000000000218</v>
      </c>
      <c r="DN71" s="468"/>
      <c r="DO71" s="50">
        <v>216.02500000000009</v>
      </c>
      <c r="DP71" s="50">
        <v>0</v>
      </c>
      <c r="DQ71" s="50">
        <v>453.22499999999673</v>
      </c>
      <c r="DR71" s="50">
        <v>769.90000000000146</v>
      </c>
      <c r="DS71" s="468"/>
      <c r="DT71" s="50">
        <v>1020.0500000000002</v>
      </c>
      <c r="DU71" s="50">
        <v>2482.400000000001</v>
      </c>
      <c r="DV71" s="50">
        <v>2887.5749999999484</v>
      </c>
      <c r="DW71" s="50">
        <v>3890.899999999976</v>
      </c>
      <c r="DX71" s="468"/>
      <c r="DY71" s="50">
        <v>33.375000000000909</v>
      </c>
      <c r="DZ71" s="50">
        <v>0</v>
      </c>
      <c r="EA71" s="50">
        <v>0</v>
      </c>
      <c r="EB71" s="50">
        <v>0</v>
      </c>
      <c r="EC71" s="468"/>
      <c r="ED71" s="50">
        <v>55.775000000000546</v>
      </c>
      <c r="EE71" s="50">
        <v>0</v>
      </c>
      <c r="EF71" s="50">
        <v>150.97499999999673</v>
      </c>
      <c r="EG71" s="50">
        <v>376</v>
      </c>
      <c r="EH71" s="468"/>
      <c r="EI71" s="50">
        <v>68.799999999999272</v>
      </c>
      <c r="EJ71" s="50">
        <v>243.84999999999945</v>
      </c>
      <c r="EK71" s="50">
        <v>112.80000000000109</v>
      </c>
      <c r="EL71" s="50">
        <v>409.90000000000146</v>
      </c>
      <c r="EM71" s="468"/>
      <c r="EN71" s="50">
        <v>146.59999999999764</v>
      </c>
      <c r="EO71" s="50">
        <v>205.50000000000273</v>
      </c>
      <c r="EP71" s="50">
        <v>183.37500000000273</v>
      </c>
      <c r="EQ71" s="50">
        <v>0</v>
      </c>
      <c r="ER71" s="468"/>
      <c r="ES71" s="50">
        <v>82.999999999997272</v>
      </c>
      <c r="ET71" s="50">
        <v>0</v>
      </c>
      <c r="EU71" s="50">
        <v>0</v>
      </c>
      <c r="EV71" s="50">
        <v>275.90000000000146</v>
      </c>
      <c r="EW71" s="468"/>
      <c r="EX71" s="50">
        <v>805.57499999999891</v>
      </c>
      <c r="EY71" s="50">
        <v>1897.9499999999989</v>
      </c>
      <c r="EZ71" s="50">
        <v>2313.5249999999432</v>
      </c>
      <c r="FA71" s="50">
        <v>4903.2</v>
      </c>
      <c r="FB71" s="468"/>
      <c r="FC71" s="50">
        <v>61.374999999999091</v>
      </c>
      <c r="FD71" s="50">
        <v>110.99999999999955</v>
      </c>
      <c r="FE71" s="50">
        <v>112.5</v>
      </c>
      <c r="FF71" s="50">
        <v>228.70000000000437</v>
      </c>
      <c r="FG71" s="468"/>
      <c r="FH71" s="50">
        <v>83.824999999998909</v>
      </c>
      <c r="FI71" s="50">
        <v>0</v>
      </c>
      <c r="FJ71" s="50">
        <v>0</v>
      </c>
      <c r="FK71" s="50">
        <v>426.60000000000582</v>
      </c>
      <c r="FL71" s="468"/>
      <c r="FM71" s="50">
        <v>23.224999999999454</v>
      </c>
      <c r="FN71" s="50">
        <v>0</v>
      </c>
      <c r="FO71" s="50">
        <v>0</v>
      </c>
      <c r="FP71" s="50">
        <v>523.60000000000582</v>
      </c>
      <c r="FQ71" s="468"/>
      <c r="FR71" s="50">
        <v>21.924999999999727</v>
      </c>
      <c r="FS71" s="50">
        <v>0</v>
      </c>
      <c r="FT71" s="50">
        <v>0</v>
      </c>
      <c r="FU71" s="50">
        <v>0</v>
      </c>
      <c r="FV71" s="468"/>
      <c r="FW71" s="50">
        <v>129.42499999999927</v>
      </c>
      <c r="FX71" s="50">
        <v>80.650000000000091</v>
      </c>
      <c r="FY71" s="50">
        <v>429.30000000000109</v>
      </c>
      <c r="FZ71" s="50">
        <v>374.00000000000728</v>
      </c>
      <c r="GA71" s="468"/>
      <c r="GB71" s="50">
        <v>110.64999999999964</v>
      </c>
      <c r="GC71" s="50">
        <v>0</v>
      </c>
      <c r="GD71" s="50">
        <v>0</v>
      </c>
      <c r="GE71" s="50">
        <v>0</v>
      </c>
      <c r="GF71" s="468"/>
      <c r="GG71" s="50">
        <v>106.54999999999745</v>
      </c>
      <c r="GH71" s="50">
        <v>555.45000000000437</v>
      </c>
      <c r="GI71" s="50">
        <v>776.85000000000218</v>
      </c>
      <c r="GJ71" s="50">
        <v>1279.3000000000175</v>
      </c>
      <c r="GK71" s="468"/>
      <c r="GL71" s="50">
        <v>51.375</v>
      </c>
      <c r="GM71" s="50">
        <v>126.49999999999636</v>
      </c>
      <c r="GN71" s="50">
        <v>248.25</v>
      </c>
      <c r="GO71" s="50">
        <v>306.5</v>
      </c>
      <c r="GP71" s="468"/>
      <c r="GU71" s="18"/>
      <c r="GV71" s="9"/>
      <c r="HD71" s="18"/>
      <c r="HE71" s="9"/>
      <c r="HM71" s="18"/>
      <c r="HN71" s="9"/>
      <c r="HW71" s="9"/>
      <c r="IF71" s="9"/>
      <c r="IO71" s="9"/>
      <c r="IX71" s="9"/>
      <c r="JG71" s="9"/>
      <c r="JP71" s="9"/>
      <c r="JY71" s="9"/>
      <c r="KH71" s="9"/>
      <c r="KQ71" s="9"/>
      <c r="KZ71" s="9"/>
      <c r="MA71" s="9"/>
      <c r="MJ71" s="9"/>
      <c r="MS71" s="9"/>
      <c r="NB71" s="9"/>
      <c r="NK71" s="9"/>
      <c r="NT71" s="9"/>
      <c r="NU71">
        <v>0</v>
      </c>
      <c r="NV71" s="9"/>
      <c r="NW71">
        <v>0</v>
      </c>
      <c r="NX71" s="9"/>
      <c r="NY71">
        <v>1045.4249999999902</v>
      </c>
      <c r="NZ71" s="9"/>
      <c r="OA71">
        <v>0</v>
      </c>
    </row>
    <row r="72" spans="1:391" s="39" customFormat="1" ht="18">
      <c r="A72" s="40" t="s">
        <v>3382</v>
      </c>
      <c r="B72" s="46">
        <f>SUM(D72:AAJ72)</f>
        <v>10764.600000000009</v>
      </c>
      <c r="C72" s="42"/>
      <c r="D72" s="50">
        <v>0</v>
      </c>
      <c r="E72" s="50">
        <v>0</v>
      </c>
      <c r="F72" s="50">
        <v>0</v>
      </c>
      <c r="G72" s="50">
        <f>'Punten per wedstrijd'!E175</f>
        <v>474.40000000000003</v>
      </c>
      <c r="H72" s="468"/>
      <c r="I72" s="50">
        <v>0</v>
      </c>
      <c r="J72" s="50">
        <v>0</v>
      </c>
      <c r="K72" s="50">
        <v>0</v>
      </c>
      <c r="L72" s="50">
        <f>'Punten per wedstrijd'!E71</f>
        <v>76.999999999999773</v>
      </c>
      <c r="M72" s="468"/>
      <c r="N72" s="50">
        <v>0</v>
      </c>
      <c r="O72" s="50">
        <v>0</v>
      </c>
      <c r="P72" s="50">
        <v>0</v>
      </c>
      <c r="Q72" s="50">
        <f>'Punten per wedstrijd'!F175</f>
        <v>488.80000000000064</v>
      </c>
      <c r="R72" s="468"/>
      <c r="S72" s="456">
        <v>0</v>
      </c>
      <c r="T72" s="50">
        <v>0</v>
      </c>
      <c r="U72" s="505">
        <v>0</v>
      </c>
      <c r="V72" s="50">
        <f>'Punten per wedstrijd'!F71</f>
        <v>423.30000000000018</v>
      </c>
      <c r="W72" s="468"/>
      <c r="X72" s="50">
        <v>0</v>
      </c>
      <c r="Y72" s="50">
        <v>0</v>
      </c>
      <c r="Z72" s="50">
        <v>0</v>
      </c>
      <c r="AA72" s="50">
        <v>383.20000000000027</v>
      </c>
      <c r="AB72" s="468"/>
      <c r="AC72" s="50">
        <v>0</v>
      </c>
      <c r="AD72" s="50">
        <v>0</v>
      </c>
      <c r="AE72" s="50">
        <v>0</v>
      </c>
      <c r="AF72" s="50">
        <v>765.80000000000018</v>
      </c>
      <c r="AG72" s="468"/>
      <c r="AH72" s="50">
        <v>0</v>
      </c>
      <c r="AI72" s="50">
        <v>0</v>
      </c>
      <c r="AJ72" s="50">
        <v>0</v>
      </c>
      <c r="AK72" s="50">
        <v>462.60000000000036</v>
      </c>
      <c r="AL72" s="468"/>
      <c r="AM72" s="456">
        <v>0</v>
      </c>
      <c r="AN72" s="456">
        <v>0</v>
      </c>
      <c r="AO72" s="456">
        <v>0</v>
      </c>
      <c r="AP72" s="50">
        <v>697.30000000000109</v>
      </c>
      <c r="AQ72" s="468"/>
      <c r="AR72" s="50">
        <v>0</v>
      </c>
      <c r="AS72" s="50">
        <v>0</v>
      </c>
      <c r="AT72" s="50">
        <v>0</v>
      </c>
      <c r="AU72" s="50">
        <v>356.1</v>
      </c>
      <c r="AV72" s="468"/>
      <c r="AW72" s="50">
        <v>0</v>
      </c>
      <c r="AX72" s="50">
        <v>0</v>
      </c>
      <c r="AY72" s="50">
        <v>0</v>
      </c>
      <c r="AZ72" s="50">
        <v>772.90000000000055</v>
      </c>
      <c r="BA72" s="468"/>
      <c r="BB72" s="50">
        <v>0</v>
      </c>
      <c r="BC72" s="50">
        <v>0</v>
      </c>
      <c r="BD72" s="50">
        <v>0</v>
      </c>
      <c r="BE72" s="50">
        <v>551.20000000000005</v>
      </c>
      <c r="BF72" s="468"/>
      <c r="BG72" s="50">
        <v>0</v>
      </c>
      <c r="BH72" s="50">
        <v>0</v>
      </c>
      <c r="BI72" s="50">
        <v>0</v>
      </c>
      <c r="BJ72" s="50">
        <v>385.2</v>
      </c>
      <c r="BK72" s="468"/>
      <c r="BL72" s="50">
        <v>0</v>
      </c>
      <c r="BM72" s="50">
        <v>0</v>
      </c>
      <c r="BN72" s="50">
        <v>0</v>
      </c>
      <c r="BO72" s="50">
        <v>375.5</v>
      </c>
      <c r="BP72" s="468"/>
      <c r="BQ72" s="50">
        <v>0</v>
      </c>
      <c r="BR72" s="50">
        <v>0</v>
      </c>
      <c r="BS72" s="50">
        <v>0</v>
      </c>
      <c r="BT72" s="50">
        <v>645.19999999999982</v>
      </c>
      <c r="BU72" s="468"/>
      <c r="BV72" s="50">
        <v>0</v>
      </c>
      <c r="BW72" s="50">
        <v>0</v>
      </c>
      <c r="BX72" s="50">
        <v>0</v>
      </c>
      <c r="BY72" s="50">
        <v>394.09999999999854</v>
      </c>
      <c r="BZ72" s="468"/>
      <c r="CA72" s="50">
        <v>0</v>
      </c>
      <c r="CB72" s="50">
        <v>0</v>
      </c>
      <c r="CC72" s="50">
        <v>0</v>
      </c>
      <c r="CD72" s="50">
        <v>618.39999999999782</v>
      </c>
      <c r="CE72" s="468"/>
      <c r="CF72" s="50">
        <v>0</v>
      </c>
      <c r="CG72" s="50">
        <v>0</v>
      </c>
      <c r="CH72" s="50">
        <v>0</v>
      </c>
      <c r="CI72" s="50">
        <v>340.40000000000146</v>
      </c>
      <c r="CJ72" s="468"/>
      <c r="CK72" s="50">
        <v>0</v>
      </c>
      <c r="CL72" s="50">
        <v>0</v>
      </c>
      <c r="CM72" s="50">
        <v>0</v>
      </c>
      <c r="CN72" s="50">
        <v>333.7</v>
      </c>
      <c r="CO72" s="468"/>
      <c r="CP72" s="544">
        <v>0</v>
      </c>
      <c r="CQ72" s="544">
        <v>0</v>
      </c>
      <c r="CR72" s="544">
        <v>0</v>
      </c>
      <c r="CS72" s="50">
        <v>531.20000000000437</v>
      </c>
      <c r="CT72" s="468"/>
      <c r="CU72" s="50">
        <v>0</v>
      </c>
      <c r="CV72" s="50">
        <v>0</v>
      </c>
      <c r="CW72" s="50">
        <v>0</v>
      </c>
      <c r="CX72" s="50">
        <v>229.50000000000364</v>
      </c>
      <c r="CY72" s="468"/>
      <c r="CZ72" s="50">
        <v>0</v>
      </c>
      <c r="DA72" s="50">
        <v>0</v>
      </c>
      <c r="DB72" s="50">
        <v>0</v>
      </c>
      <c r="DC72" s="50">
        <v>219</v>
      </c>
      <c r="DD72" s="468"/>
      <c r="DE72" s="544">
        <v>0</v>
      </c>
      <c r="DF72" s="544">
        <v>0</v>
      </c>
      <c r="DG72" s="544">
        <v>0</v>
      </c>
      <c r="DH72" s="583">
        <v>1239.7999999999993</v>
      </c>
      <c r="DI72" s="468"/>
      <c r="DJ72" s="50"/>
      <c r="DK72" s="50"/>
      <c r="DL72" s="50"/>
      <c r="DM72" s="50"/>
      <c r="DN72" s="468"/>
      <c r="DO72" s="50"/>
      <c r="DP72" s="50"/>
      <c r="DQ72" s="50"/>
      <c r="DR72" s="50"/>
      <c r="DS72" s="468"/>
      <c r="DT72" s="50"/>
      <c r="DU72" s="50"/>
      <c r="DV72" s="50"/>
      <c r="DW72" s="50"/>
      <c r="DX72" s="468"/>
      <c r="DY72" s="50"/>
      <c r="DZ72" s="50"/>
      <c r="EA72" s="50"/>
      <c r="EB72" s="50"/>
      <c r="EC72" s="468"/>
      <c r="ED72" s="50"/>
      <c r="EE72" s="50"/>
      <c r="EF72" s="50"/>
      <c r="EG72" s="50"/>
      <c r="EH72" s="468"/>
      <c r="EI72" s="50"/>
      <c r="EJ72" s="50"/>
      <c r="EK72" s="50"/>
      <c r="EL72" s="50"/>
      <c r="EM72" s="468"/>
      <c r="EN72" s="50"/>
      <c r="EO72" s="50"/>
      <c r="EP72" s="50"/>
      <c r="EQ72" s="50"/>
      <c r="ER72" s="468"/>
      <c r="ES72" s="50"/>
      <c r="ET72" s="50"/>
      <c r="EU72" s="50"/>
      <c r="EV72" s="50"/>
      <c r="EW72" s="468"/>
      <c r="EX72" s="50"/>
      <c r="EY72" s="50"/>
      <c r="EZ72" s="50"/>
      <c r="FA72" s="50"/>
      <c r="FB72" s="468"/>
      <c r="FC72" s="50"/>
      <c r="FD72" s="50"/>
      <c r="FE72" s="50"/>
      <c r="FF72" s="50"/>
      <c r="FG72" s="468"/>
      <c r="FH72" s="50"/>
      <c r="FI72" s="50"/>
      <c r="FJ72" s="50"/>
      <c r="FK72" s="50"/>
      <c r="FL72" s="468"/>
      <c r="FM72" s="50"/>
      <c r="FN72" s="50"/>
      <c r="FO72" s="50"/>
      <c r="FP72" s="50"/>
      <c r="FQ72" s="468"/>
      <c r="FR72" s="50"/>
      <c r="FS72" s="50"/>
      <c r="FT72" s="50"/>
      <c r="FU72" s="50"/>
      <c r="FV72" s="468"/>
      <c r="FW72" s="50"/>
      <c r="FX72" s="50"/>
      <c r="FY72" s="50"/>
      <c r="FZ72" s="50"/>
      <c r="GA72" s="468"/>
      <c r="GB72" s="50"/>
      <c r="GC72" s="50"/>
      <c r="GD72" s="50"/>
      <c r="GE72" s="50"/>
      <c r="GF72" s="468"/>
      <c r="GG72" s="50"/>
      <c r="GH72" s="50"/>
      <c r="GI72" s="50"/>
      <c r="GJ72" s="50"/>
      <c r="GK72" s="468"/>
      <c r="GL72" s="50"/>
      <c r="GM72" s="50"/>
      <c r="GN72" s="50"/>
      <c r="GO72" s="50"/>
      <c r="GP72" s="468"/>
      <c r="GU72" s="143"/>
      <c r="GV72" s="462"/>
      <c r="HD72" s="143"/>
      <c r="HE72" s="462"/>
      <c r="HM72" s="143"/>
      <c r="HN72" s="462"/>
      <c r="HW72" s="462"/>
      <c r="IF72" s="462"/>
      <c r="IO72" s="462"/>
      <c r="IX72" s="462"/>
      <c r="JG72" s="462"/>
      <c r="JP72" s="462"/>
      <c r="JY72" s="462"/>
      <c r="KH72" s="462"/>
      <c r="KQ72" s="462"/>
      <c r="KZ72" s="462"/>
      <c r="MA72" s="462"/>
      <c r="MJ72" s="462"/>
      <c r="MS72" s="462"/>
      <c r="NB72" s="462"/>
      <c r="NK72" s="462"/>
      <c r="NT72" s="462"/>
      <c r="NZ72" s="37"/>
    </row>
    <row r="73" spans="1:391" ht="18">
      <c r="A73" s="41" t="s">
        <v>764</v>
      </c>
      <c r="B73" s="46">
        <f>SUM(D73:AAJ73)</f>
        <v>48547.700000000143</v>
      </c>
      <c r="C73" s="42"/>
      <c r="D73" s="50">
        <v>25.5</v>
      </c>
      <c r="E73" s="50">
        <v>0</v>
      </c>
      <c r="F73" s="50">
        <v>0</v>
      </c>
      <c r="G73" s="50">
        <f>'Punten per wedstrijd'!E176</f>
        <v>476.29999999999995</v>
      </c>
      <c r="H73" s="468"/>
      <c r="I73" s="50">
        <v>16.5</v>
      </c>
      <c r="J73" s="50">
        <v>0</v>
      </c>
      <c r="K73" s="50">
        <v>0</v>
      </c>
      <c r="L73" s="50">
        <f>'Punten per wedstrijd'!E72</f>
        <v>295.80000000000018</v>
      </c>
      <c r="M73" s="468"/>
      <c r="N73" s="50">
        <v>97.52499999999992</v>
      </c>
      <c r="O73" s="50">
        <v>374.39999999999992</v>
      </c>
      <c r="P73" s="50">
        <v>377.77500000000003</v>
      </c>
      <c r="Q73" s="50">
        <f>'Punten per wedstrijd'!F176</f>
        <v>790.69999999999936</v>
      </c>
      <c r="R73" s="468"/>
      <c r="S73" s="456">
        <v>20.624999999999886</v>
      </c>
      <c r="T73" s="50">
        <v>46.449999999999875</v>
      </c>
      <c r="U73" s="505">
        <v>130.5</v>
      </c>
      <c r="V73" s="50">
        <f>'Punten per wedstrijd'!F72</f>
        <v>132.59999999999968</v>
      </c>
      <c r="W73" s="468"/>
      <c r="X73" s="50">
        <v>29.250000000000114</v>
      </c>
      <c r="Y73" s="50">
        <v>403</v>
      </c>
      <c r="Z73" s="50">
        <v>226.20000000000061</v>
      </c>
      <c r="AA73" s="50">
        <v>325.40000000000009</v>
      </c>
      <c r="AB73" s="468"/>
      <c r="AC73" s="50">
        <v>201.8625000000003</v>
      </c>
      <c r="AD73" s="50">
        <v>480.19999999999982</v>
      </c>
      <c r="AE73" s="50">
        <v>675.00000000000034</v>
      </c>
      <c r="AF73" s="50">
        <v>601.09999999999991</v>
      </c>
      <c r="AG73" s="468"/>
      <c r="AH73" s="50">
        <v>57.050000000000637</v>
      </c>
      <c r="AI73" s="50">
        <v>538.04999999999973</v>
      </c>
      <c r="AJ73" s="50">
        <v>511.79999999999973</v>
      </c>
      <c r="AK73" s="50">
        <v>410.20000000000073</v>
      </c>
      <c r="AL73" s="468"/>
      <c r="AM73" s="456">
        <v>74.975000000000023</v>
      </c>
      <c r="AN73" s="456">
        <v>256.79999999999927</v>
      </c>
      <c r="AO73" s="456">
        <v>189.82499999999993</v>
      </c>
      <c r="AP73" s="50">
        <v>304.49999999999909</v>
      </c>
      <c r="AQ73" s="468"/>
      <c r="AR73" s="50">
        <v>26.125000000000455</v>
      </c>
      <c r="AS73" s="50">
        <v>219.94999999999891</v>
      </c>
      <c r="AT73" s="50">
        <v>0</v>
      </c>
      <c r="AU73" s="50">
        <v>127.5</v>
      </c>
      <c r="AV73" s="468"/>
      <c r="AW73" s="50">
        <v>0</v>
      </c>
      <c r="AX73" s="50">
        <v>293.50000000000045</v>
      </c>
      <c r="AY73" s="50">
        <v>774.60000000000082</v>
      </c>
      <c r="AZ73" s="50">
        <v>446.99999999999909</v>
      </c>
      <c r="BA73" s="468"/>
      <c r="BB73" s="50">
        <v>0</v>
      </c>
      <c r="BC73" s="50">
        <v>167.64999999999964</v>
      </c>
      <c r="BD73" s="50">
        <v>197.17499999999973</v>
      </c>
      <c r="BE73" s="50">
        <v>272.60000000000002</v>
      </c>
      <c r="BF73" s="468"/>
      <c r="BG73" s="50">
        <v>67.625000000000455</v>
      </c>
      <c r="BH73" s="50">
        <v>99.399999999999181</v>
      </c>
      <c r="BI73" s="50">
        <v>120.59999999999945</v>
      </c>
      <c r="BJ73" s="50">
        <v>169.39999999999998</v>
      </c>
      <c r="BK73" s="468"/>
      <c r="BL73" s="50">
        <v>0</v>
      </c>
      <c r="BM73" s="50">
        <v>13.099999999999909</v>
      </c>
      <c r="BN73" s="50">
        <v>34.125000000000682</v>
      </c>
      <c r="BO73" s="50">
        <v>42</v>
      </c>
      <c r="BP73" s="468"/>
      <c r="BQ73" s="50">
        <v>12.750000000000455</v>
      </c>
      <c r="BR73" s="50">
        <v>145.15000000000009</v>
      </c>
      <c r="BS73" s="50">
        <v>117.82500000000095</v>
      </c>
      <c r="BT73" s="50">
        <v>309.09999999999945</v>
      </c>
      <c r="BU73" s="468"/>
      <c r="BV73" s="50">
        <v>0</v>
      </c>
      <c r="BW73" s="50">
        <v>396.14999999999964</v>
      </c>
      <c r="BX73" s="50">
        <v>620.47500000000014</v>
      </c>
      <c r="BY73" s="50">
        <v>410.89999999999964</v>
      </c>
      <c r="BZ73" s="468"/>
      <c r="CA73" s="50">
        <v>0</v>
      </c>
      <c r="CB73" s="50">
        <v>98.750000000001819</v>
      </c>
      <c r="CC73" s="50">
        <v>106.05000000000041</v>
      </c>
      <c r="CD73" s="50">
        <v>139.80000000000018</v>
      </c>
      <c r="CE73" s="468"/>
      <c r="CF73" s="50">
        <v>0</v>
      </c>
      <c r="CG73" s="50">
        <v>263.35000000000036</v>
      </c>
      <c r="CH73" s="50">
        <v>0</v>
      </c>
      <c r="CI73" s="50">
        <v>373.99999999999909</v>
      </c>
      <c r="CJ73" s="468"/>
      <c r="CK73" s="50">
        <v>41.150000000001</v>
      </c>
      <c r="CL73" s="50">
        <v>266.85000000000036</v>
      </c>
      <c r="CM73" s="50">
        <v>296.99999999999932</v>
      </c>
      <c r="CN73" s="50">
        <v>449.4</v>
      </c>
      <c r="CO73" s="468"/>
      <c r="CP73" s="544">
        <v>72.287500000000364</v>
      </c>
      <c r="CQ73" s="544">
        <v>253.35000000000036</v>
      </c>
      <c r="CR73" s="544">
        <v>467.25</v>
      </c>
      <c r="CS73" s="50">
        <v>511.89999999999964</v>
      </c>
      <c r="CT73" s="468"/>
      <c r="CU73" s="50">
        <v>0</v>
      </c>
      <c r="CV73" s="50">
        <v>168.875</v>
      </c>
      <c r="CW73" s="50">
        <v>569.77500000000055</v>
      </c>
      <c r="CX73" s="50">
        <v>390.50000000000182</v>
      </c>
      <c r="CY73" s="468"/>
      <c r="CZ73" s="50">
        <v>0</v>
      </c>
      <c r="DA73" s="50">
        <v>142.70000000000437</v>
      </c>
      <c r="DB73" s="50">
        <v>89.999999999998636</v>
      </c>
      <c r="DC73" s="50">
        <v>97.5</v>
      </c>
      <c r="DD73" s="468"/>
      <c r="DE73" s="544">
        <v>435.87500000000045</v>
      </c>
      <c r="DF73" s="544">
        <v>1425.5</v>
      </c>
      <c r="DG73" s="544">
        <v>1311.075</v>
      </c>
      <c r="DH73" s="583">
        <v>1187.4000000000051</v>
      </c>
      <c r="DI73" s="468"/>
      <c r="DJ73" s="50">
        <v>87.699999999999363</v>
      </c>
      <c r="DK73" s="50">
        <v>273.92500000000018</v>
      </c>
      <c r="DL73" s="50">
        <v>214.42500000000246</v>
      </c>
      <c r="DM73" s="50">
        <v>994.89999999999964</v>
      </c>
      <c r="DN73" s="468"/>
      <c r="DO73" s="50">
        <v>141.52499999999918</v>
      </c>
      <c r="DP73" s="50">
        <v>0</v>
      </c>
      <c r="DQ73" s="50">
        <v>540.22500000000218</v>
      </c>
      <c r="DR73" s="50">
        <v>543.5</v>
      </c>
      <c r="DS73" s="468"/>
      <c r="DT73" s="50">
        <v>819.57499999999936</v>
      </c>
      <c r="DU73" s="50">
        <v>1229.5500000000015</v>
      </c>
      <c r="DV73" s="50">
        <v>2458.6500000000742</v>
      </c>
      <c r="DW73" s="50">
        <v>2990.6000000000149</v>
      </c>
      <c r="DX73" s="468"/>
      <c r="DY73" s="50">
        <v>74.774999999999636</v>
      </c>
      <c r="DZ73" s="50">
        <v>0</v>
      </c>
      <c r="EA73" s="50">
        <v>0</v>
      </c>
      <c r="EB73" s="50">
        <v>0</v>
      </c>
      <c r="EC73" s="468"/>
      <c r="ED73" s="50">
        <v>13.124999999999545</v>
      </c>
      <c r="EE73" s="50">
        <v>0</v>
      </c>
      <c r="EF73" s="50">
        <v>74.625000000002728</v>
      </c>
      <c r="EG73" s="50">
        <v>296.60000000000218</v>
      </c>
      <c r="EH73" s="468"/>
      <c r="EI73" s="50">
        <v>65.599999999999454</v>
      </c>
      <c r="EJ73" s="50">
        <v>158.20000000000005</v>
      </c>
      <c r="EK73" s="50">
        <v>72</v>
      </c>
      <c r="EL73" s="50">
        <v>303.90000000000146</v>
      </c>
      <c r="EM73" s="468"/>
      <c r="EN73" s="50">
        <v>47.475000000001273</v>
      </c>
      <c r="EO73" s="50">
        <v>77.250000000001819</v>
      </c>
      <c r="EP73" s="50">
        <v>186.22500000000491</v>
      </c>
      <c r="EQ73" s="50">
        <v>0</v>
      </c>
      <c r="ER73" s="468"/>
      <c r="ES73" s="50">
        <v>36.125000000000909</v>
      </c>
      <c r="ET73" s="50">
        <v>0</v>
      </c>
      <c r="EU73" s="50">
        <v>0</v>
      </c>
      <c r="EV73" s="50">
        <v>266.90000000000509</v>
      </c>
      <c r="EW73" s="468"/>
      <c r="EX73" s="50">
        <v>820.22500000000036</v>
      </c>
      <c r="EY73" s="50">
        <v>501.95000000001983</v>
      </c>
      <c r="EZ73" s="50">
        <v>2317.5749999999825</v>
      </c>
      <c r="FA73" s="50">
        <v>4377.0499999999993</v>
      </c>
      <c r="FB73" s="468"/>
      <c r="FC73" s="50">
        <v>13.725000000001273</v>
      </c>
      <c r="FD73" s="50">
        <v>39.550000000001091</v>
      </c>
      <c r="FE73" s="50">
        <v>158.62500000000546</v>
      </c>
      <c r="FF73" s="50">
        <v>168.00000000000364</v>
      </c>
      <c r="FG73" s="468"/>
      <c r="FH73" s="50">
        <v>46.025000000002365</v>
      </c>
      <c r="FI73" s="50">
        <v>0</v>
      </c>
      <c r="FJ73" s="50">
        <v>0</v>
      </c>
      <c r="FK73" s="50">
        <v>245.60000000000218</v>
      </c>
      <c r="FL73" s="468"/>
      <c r="FM73" s="50">
        <v>24.700000000001637</v>
      </c>
      <c r="FN73" s="50">
        <v>0</v>
      </c>
      <c r="FO73" s="50">
        <v>0</v>
      </c>
      <c r="FP73" s="50">
        <v>470.50000000000728</v>
      </c>
      <c r="FQ73" s="468"/>
      <c r="FR73" s="50">
        <v>39.125000000000227</v>
      </c>
      <c r="FS73" s="50">
        <v>0</v>
      </c>
      <c r="FT73" s="50">
        <v>0</v>
      </c>
      <c r="FU73" s="50">
        <v>0</v>
      </c>
      <c r="FV73" s="468"/>
      <c r="FW73" s="50">
        <v>113.35000000000127</v>
      </c>
      <c r="FX73" s="50">
        <v>83.849999999999909</v>
      </c>
      <c r="FY73" s="50">
        <v>429.45000000000164</v>
      </c>
      <c r="FZ73" s="50">
        <v>474.40000000000509</v>
      </c>
      <c r="GA73" s="468"/>
      <c r="GB73" s="50">
        <v>77.225000000001273</v>
      </c>
      <c r="GC73" s="50">
        <v>0</v>
      </c>
      <c r="GD73" s="50">
        <v>0</v>
      </c>
      <c r="GE73" s="50">
        <v>0</v>
      </c>
      <c r="GF73" s="468"/>
      <c r="GG73" s="50">
        <v>122.800000000002</v>
      </c>
      <c r="GH73" s="50">
        <v>350.20000000000528</v>
      </c>
      <c r="GI73" s="50">
        <v>716.99999999999454</v>
      </c>
      <c r="GJ73" s="50">
        <v>923.80000000000291</v>
      </c>
      <c r="GK73" s="468"/>
      <c r="GL73" s="50">
        <v>100.87499999999864</v>
      </c>
      <c r="GM73" s="50">
        <v>142.62500000000182</v>
      </c>
      <c r="GN73" s="50">
        <v>198.74999999999454</v>
      </c>
      <c r="GO73" s="50">
        <v>236</v>
      </c>
      <c r="GP73" s="468"/>
      <c r="GU73" s="18"/>
      <c r="GV73" s="9"/>
      <c r="HD73" s="18"/>
      <c r="HE73" s="9"/>
      <c r="HM73" s="18"/>
      <c r="HN73" s="9"/>
      <c r="HW73" s="9"/>
      <c r="IF73" s="9"/>
      <c r="IO73" s="9"/>
      <c r="IX73" s="9"/>
      <c r="JG73" s="9"/>
      <c r="JP73" s="9"/>
      <c r="JY73" s="9"/>
      <c r="KH73" s="9"/>
      <c r="KQ73" s="9"/>
      <c r="KZ73" s="9"/>
      <c r="MA73" s="9"/>
      <c r="MJ73" s="9"/>
      <c r="MS73" s="9"/>
      <c r="NB73" s="9"/>
      <c r="NK73" s="9"/>
      <c r="NT73" s="9"/>
      <c r="NU73">
        <v>0</v>
      </c>
      <c r="NV73" s="9"/>
      <c r="NW73">
        <v>0</v>
      </c>
      <c r="NX73" s="9"/>
      <c r="NY73">
        <v>1072.4250000000065</v>
      </c>
      <c r="NZ73" s="9"/>
      <c r="OA73">
        <v>0</v>
      </c>
    </row>
    <row r="74" spans="1:391" ht="18">
      <c r="A74" s="39" t="s">
        <v>142</v>
      </c>
      <c r="B74" s="46">
        <f>SUM(D74:AAJ74)</f>
        <v>55483.837500000081</v>
      </c>
      <c r="C74" s="42"/>
      <c r="D74" s="50">
        <v>82.7</v>
      </c>
      <c r="E74" s="50">
        <v>0</v>
      </c>
      <c r="F74" s="50">
        <v>0</v>
      </c>
      <c r="G74" s="50">
        <f>'Punten per wedstrijd'!E177</f>
        <v>335.7</v>
      </c>
      <c r="H74" s="468"/>
      <c r="I74" s="50">
        <v>39.100000000000009</v>
      </c>
      <c r="J74" s="50">
        <v>0</v>
      </c>
      <c r="K74" s="50">
        <v>0</v>
      </c>
      <c r="L74" s="50">
        <f>'Punten per wedstrijd'!E73</f>
        <v>251.70000000000016</v>
      </c>
      <c r="M74" s="468"/>
      <c r="N74" s="50">
        <v>58.550000000000011</v>
      </c>
      <c r="O74" s="50">
        <v>371.25</v>
      </c>
      <c r="P74" s="50">
        <v>398.17499999999973</v>
      </c>
      <c r="Q74" s="50">
        <f>'Punten per wedstrijd'!F177</f>
        <v>339.59999999999945</v>
      </c>
      <c r="R74" s="468"/>
      <c r="S74" s="456">
        <v>61.999999999999943</v>
      </c>
      <c r="T74" s="50">
        <v>125.64999999999986</v>
      </c>
      <c r="U74" s="505">
        <v>134.17499999999956</v>
      </c>
      <c r="V74" s="50">
        <f>'Punten per wedstrijd'!F73</f>
        <v>249.5</v>
      </c>
      <c r="W74" s="468"/>
      <c r="X74" s="50">
        <v>47.899999999999977</v>
      </c>
      <c r="Y74" s="50">
        <v>355.39999999999964</v>
      </c>
      <c r="Z74" s="50">
        <v>240.37499999999932</v>
      </c>
      <c r="AA74" s="50">
        <v>285.89999999999964</v>
      </c>
      <c r="AB74" s="468"/>
      <c r="AC74" s="50">
        <v>125.37500000000006</v>
      </c>
      <c r="AD74" s="50">
        <v>374.14999999999941</v>
      </c>
      <c r="AE74" s="50">
        <v>683.62499999999966</v>
      </c>
      <c r="AF74" s="50">
        <v>1083.8000000000006</v>
      </c>
      <c r="AG74" s="468"/>
      <c r="AH74" s="50">
        <v>208.79999999999927</v>
      </c>
      <c r="AI74" s="50">
        <v>507.39999999999941</v>
      </c>
      <c r="AJ74" s="50">
        <v>686.17500000000075</v>
      </c>
      <c r="AK74" s="50">
        <v>815.50000000000091</v>
      </c>
      <c r="AL74" s="468"/>
      <c r="AM74" s="456">
        <v>153.45000000000005</v>
      </c>
      <c r="AN74" s="456">
        <v>232.14999999999964</v>
      </c>
      <c r="AO74" s="456">
        <v>288.90000000000055</v>
      </c>
      <c r="AP74" s="50">
        <v>652.50000000000091</v>
      </c>
      <c r="AQ74" s="468"/>
      <c r="AR74" s="50">
        <v>42.549999999999727</v>
      </c>
      <c r="AS74" s="50">
        <v>201.70000000000027</v>
      </c>
      <c r="AT74" s="50">
        <v>181.80000000000041</v>
      </c>
      <c r="AU74" s="50">
        <v>84.5</v>
      </c>
      <c r="AV74" s="468"/>
      <c r="AW74" s="50">
        <v>0</v>
      </c>
      <c r="AX74" s="50">
        <v>259.54999999999927</v>
      </c>
      <c r="AY74" s="50">
        <v>608.92499999999973</v>
      </c>
      <c r="AZ74" s="50">
        <v>995.29999999999927</v>
      </c>
      <c r="BA74" s="468"/>
      <c r="BB74" s="50">
        <v>0</v>
      </c>
      <c r="BC74" s="50">
        <v>185.05000000000018</v>
      </c>
      <c r="BD74" s="50">
        <v>148.50000000000068</v>
      </c>
      <c r="BE74" s="50">
        <v>575.5</v>
      </c>
      <c r="BF74" s="468"/>
      <c r="BG74" s="50">
        <v>23.074999999999818</v>
      </c>
      <c r="BH74" s="50">
        <v>173.69999999999982</v>
      </c>
      <c r="BI74" s="50">
        <v>123.82499999999959</v>
      </c>
      <c r="BJ74" s="50">
        <v>166.79999999999998</v>
      </c>
      <c r="BK74" s="468"/>
      <c r="BL74" s="50">
        <v>0</v>
      </c>
      <c r="BM74" s="50">
        <v>66.949999999999818</v>
      </c>
      <c r="BN74" s="50">
        <v>305.09999999999945</v>
      </c>
      <c r="BO74" s="50">
        <v>144.5</v>
      </c>
      <c r="BP74" s="468"/>
      <c r="BQ74" s="50">
        <v>62.525000000000091</v>
      </c>
      <c r="BR74" s="50">
        <v>189.59999999999991</v>
      </c>
      <c r="BS74" s="50">
        <v>208.125</v>
      </c>
      <c r="BT74" s="50">
        <v>517.59999999999945</v>
      </c>
      <c r="BU74" s="468"/>
      <c r="BV74" s="50">
        <v>0</v>
      </c>
      <c r="BW74" s="50">
        <v>387.29999999999973</v>
      </c>
      <c r="BX74" s="50">
        <v>496.57499999999891</v>
      </c>
      <c r="BY74" s="50">
        <v>662.20000000000073</v>
      </c>
      <c r="BZ74" s="468"/>
      <c r="CA74" s="50">
        <v>0</v>
      </c>
      <c r="CB74" s="50">
        <v>169.84999999999854</v>
      </c>
      <c r="CC74" s="50">
        <v>134.09999999999945</v>
      </c>
      <c r="CD74" s="50">
        <v>405.00000000000182</v>
      </c>
      <c r="CE74" s="468"/>
      <c r="CF74" s="50">
        <v>0</v>
      </c>
      <c r="CG74" s="50">
        <v>256.15000000000055</v>
      </c>
      <c r="CH74" s="50">
        <v>142.875</v>
      </c>
      <c r="CI74" s="50">
        <v>442.50000000000364</v>
      </c>
      <c r="CJ74" s="468"/>
      <c r="CK74" s="50">
        <v>0.6499999999996362</v>
      </c>
      <c r="CL74" s="50">
        <v>236.39999999999873</v>
      </c>
      <c r="CM74" s="50">
        <v>187.12500000000136</v>
      </c>
      <c r="CN74" s="50">
        <v>491.1</v>
      </c>
      <c r="CO74" s="468"/>
      <c r="CP74" s="544">
        <v>88.774999999999636</v>
      </c>
      <c r="CQ74" s="544">
        <v>241.29999999999836</v>
      </c>
      <c r="CR74" s="544">
        <v>350.77500000000327</v>
      </c>
      <c r="CS74" s="50">
        <v>478.70000000000255</v>
      </c>
      <c r="CT74" s="468"/>
      <c r="CU74" s="50">
        <v>0</v>
      </c>
      <c r="CV74" s="50">
        <v>294.07499999999982</v>
      </c>
      <c r="CW74" s="50">
        <v>613.01250000000164</v>
      </c>
      <c r="CX74" s="50">
        <v>358.70000000000618</v>
      </c>
      <c r="CY74" s="468"/>
      <c r="CZ74" s="50">
        <v>0</v>
      </c>
      <c r="DA74" s="50">
        <v>95</v>
      </c>
      <c r="DB74" s="50">
        <v>135.00000000000136</v>
      </c>
      <c r="DC74" s="50">
        <v>279.2</v>
      </c>
      <c r="DD74" s="468"/>
      <c r="DE74" s="544">
        <v>419.74999999999955</v>
      </c>
      <c r="DF74" s="544">
        <v>1414.2499999999991</v>
      </c>
      <c r="DG74" s="544">
        <v>1688.6999999999996</v>
      </c>
      <c r="DH74" s="583">
        <v>1670.2000000000025</v>
      </c>
      <c r="DI74" s="468"/>
      <c r="DJ74" s="50">
        <v>97.574999999999363</v>
      </c>
      <c r="DK74" s="50">
        <v>423.15000000000009</v>
      </c>
      <c r="DL74" s="50">
        <v>209.09999999999673</v>
      </c>
      <c r="DM74" s="50">
        <v>800.80000000000109</v>
      </c>
      <c r="DN74" s="468"/>
      <c r="DO74" s="50">
        <v>267.09999999999991</v>
      </c>
      <c r="DP74" s="50">
        <v>0</v>
      </c>
      <c r="DQ74" s="50">
        <v>390.07499999999891</v>
      </c>
      <c r="DR74" s="50">
        <v>550.80000000000473</v>
      </c>
      <c r="DS74" s="468"/>
      <c r="DT74" s="50">
        <v>976.67499999999927</v>
      </c>
      <c r="DU74" s="50">
        <v>1945.4999999999986</v>
      </c>
      <c r="DV74" s="50">
        <v>2439.8249999999784</v>
      </c>
      <c r="DW74" s="50">
        <v>3792.9000000000306</v>
      </c>
      <c r="DX74" s="468"/>
      <c r="DY74" s="50">
        <v>46.724999999998545</v>
      </c>
      <c r="DZ74" s="50">
        <v>0</v>
      </c>
      <c r="EA74" s="50">
        <v>0</v>
      </c>
      <c r="EB74" s="50">
        <v>0</v>
      </c>
      <c r="EC74" s="468"/>
      <c r="ED74" s="50">
        <v>52.499999999999091</v>
      </c>
      <c r="EE74" s="50">
        <v>0</v>
      </c>
      <c r="EF74" s="50">
        <v>167.47500000000218</v>
      </c>
      <c r="EG74" s="50">
        <v>254.099999999999</v>
      </c>
      <c r="EH74" s="468"/>
      <c r="EI74" s="50">
        <v>59.274999999998727</v>
      </c>
      <c r="EJ74" s="50">
        <v>262.65000000000032</v>
      </c>
      <c r="EK74" s="50">
        <v>83.474999999999454</v>
      </c>
      <c r="EL74" s="50">
        <v>323.20000000000073</v>
      </c>
      <c r="EM74" s="468"/>
      <c r="EN74" s="50">
        <v>68.75</v>
      </c>
      <c r="EO74" s="50">
        <v>79.349999999998545</v>
      </c>
      <c r="EP74" s="50">
        <v>64.275000000000546</v>
      </c>
      <c r="EQ74" s="50">
        <v>0</v>
      </c>
      <c r="ER74" s="468"/>
      <c r="ES74" s="50">
        <v>123.5</v>
      </c>
      <c r="ET74" s="50">
        <v>0</v>
      </c>
      <c r="EU74" s="50">
        <v>0</v>
      </c>
      <c r="EV74" s="50">
        <v>149.30000000000291</v>
      </c>
      <c r="EW74" s="468"/>
      <c r="EX74" s="50">
        <v>601.69999999999982</v>
      </c>
      <c r="EY74" s="50">
        <v>1438.8999999999951</v>
      </c>
      <c r="EZ74" s="50">
        <v>2498.849999999994</v>
      </c>
      <c r="FA74" s="50">
        <v>3984.8500000000004</v>
      </c>
      <c r="FB74" s="468"/>
      <c r="FC74" s="50">
        <v>52.000000000000909</v>
      </c>
      <c r="FD74" s="50">
        <v>106.5</v>
      </c>
      <c r="FE74" s="50">
        <v>105.00000000000273</v>
      </c>
      <c r="FF74" s="50">
        <v>165.30000000000291</v>
      </c>
      <c r="FG74" s="468"/>
      <c r="FH74" s="50">
        <v>79.149999999999636</v>
      </c>
      <c r="FI74" s="50">
        <v>0</v>
      </c>
      <c r="FJ74" s="50">
        <v>0</v>
      </c>
      <c r="FK74" s="50">
        <v>164.60000000000218</v>
      </c>
      <c r="FL74" s="468"/>
      <c r="FM74" s="50">
        <v>27.225000000000364</v>
      </c>
      <c r="FN74" s="50">
        <v>0</v>
      </c>
      <c r="FO74" s="50">
        <v>0</v>
      </c>
      <c r="FP74" s="50">
        <v>439.80000000000655</v>
      </c>
      <c r="FQ74" s="468"/>
      <c r="FR74" s="50">
        <v>62.599999999999682</v>
      </c>
      <c r="FS74" s="50">
        <v>0</v>
      </c>
      <c r="FT74" s="50">
        <v>0</v>
      </c>
      <c r="FU74" s="50">
        <v>0</v>
      </c>
      <c r="FV74" s="468"/>
      <c r="FW74" s="50">
        <v>107.30000000000018</v>
      </c>
      <c r="FX74" s="50">
        <v>19.050000000000182</v>
      </c>
      <c r="FY74" s="50">
        <v>544.5</v>
      </c>
      <c r="FZ74" s="50">
        <v>546.10000000000946</v>
      </c>
      <c r="GA74" s="468"/>
      <c r="GB74" s="50">
        <v>175.59999999999854</v>
      </c>
      <c r="GC74" s="50">
        <v>0</v>
      </c>
      <c r="GD74" s="50">
        <v>0</v>
      </c>
      <c r="GE74" s="50">
        <v>0</v>
      </c>
      <c r="GF74" s="468"/>
      <c r="GG74" s="50">
        <v>111.02499999999782</v>
      </c>
      <c r="GH74" s="50">
        <v>560.949999999998</v>
      </c>
      <c r="GI74" s="50">
        <v>707.25</v>
      </c>
      <c r="GJ74" s="50">
        <v>1034.6000000000204</v>
      </c>
      <c r="GK74" s="468"/>
      <c r="GL74" s="50">
        <v>61.75</v>
      </c>
      <c r="GM74" s="50">
        <v>118.74999999999818</v>
      </c>
      <c r="GN74" s="50">
        <v>183.75</v>
      </c>
      <c r="GO74" s="50">
        <v>334.00000000001091</v>
      </c>
      <c r="GP74" s="468"/>
      <c r="GU74" s="18"/>
      <c r="GV74" s="9"/>
      <c r="HD74" s="18"/>
      <c r="HE74" s="9"/>
      <c r="HM74" s="18"/>
      <c r="HN74" s="9"/>
      <c r="HW74" s="9"/>
      <c r="IF74" s="9"/>
      <c r="IO74" s="9"/>
      <c r="IX74" s="9"/>
      <c r="JG74" s="9"/>
      <c r="JP74" s="9"/>
      <c r="JY74" s="9"/>
      <c r="KH74" s="9"/>
      <c r="KQ74" s="9"/>
      <c r="KZ74" s="9"/>
      <c r="MA74" s="9"/>
      <c r="MJ74" s="9"/>
      <c r="MS74" s="9"/>
      <c r="NB74" s="9"/>
      <c r="NK74" s="9"/>
      <c r="NT74" s="9"/>
      <c r="NU74">
        <v>0</v>
      </c>
      <c r="NV74" s="9"/>
      <c r="NW74">
        <v>0</v>
      </c>
      <c r="NX74" s="9"/>
      <c r="NY74">
        <v>1030.7250000000076</v>
      </c>
      <c r="NZ74" s="9"/>
      <c r="OA74">
        <v>0</v>
      </c>
    </row>
    <row r="75" spans="1:391" ht="18">
      <c r="A75" s="41" t="s">
        <v>738</v>
      </c>
      <c r="B75" s="46">
        <f>SUM(D75:AAJ75)</f>
        <v>50883.399999999805</v>
      </c>
      <c r="C75" s="42"/>
      <c r="D75" s="50">
        <v>87.6</v>
      </c>
      <c r="E75" s="50">
        <v>0</v>
      </c>
      <c r="F75" s="50">
        <v>0</v>
      </c>
      <c r="G75" s="50">
        <f>'Punten per wedstrijd'!E178</f>
        <v>264.5</v>
      </c>
      <c r="H75" s="468"/>
      <c r="I75" s="50">
        <v>59.724999999999994</v>
      </c>
      <c r="J75" s="50">
        <v>0</v>
      </c>
      <c r="K75" s="50">
        <v>0</v>
      </c>
      <c r="L75" s="50">
        <f>'Punten per wedstrijd'!E74</f>
        <v>399.50000000000011</v>
      </c>
      <c r="M75" s="468"/>
      <c r="N75" s="50">
        <v>104.65000000000003</v>
      </c>
      <c r="O75" s="50">
        <v>297.00000000000006</v>
      </c>
      <c r="P75" s="50">
        <v>332.77499999999998</v>
      </c>
      <c r="Q75" s="50">
        <f>'Punten per wedstrijd'!F178</f>
        <v>727</v>
      </c>
      <c r="R75" s="468"/>
      <c r="S75" s="456">
        <v>49.375</v>
      </c>
      <c r="T75" s="50">
        <v>61.099999999999966</v>
      </c>
      <c r="U75" s="505">
        <v>261.44999999999976</v>
      </c>
      <c r="V75" s="50">
        <f>'Punten per wedstrijd'!F74</f>
        <v>164</v>
      </c>
      <c r="W75" s="468"/>
      <c r="X75" s="50">
        <v>41.750000000000114</v>
      </c>
      <c r="Y75" s="50">
        <v>372.95000000000005</v>
      </c>
      <c r="Z75" s="50">
        <v>198.74999999999983</v>
      </c>
      <c r="AA75" s="50">
        <v>391.69999999999982</v>
      </c>
      <c r="AB75" s="468"/>
      <c r="AC75" s="50">
        <v>156.82499999999993</v>
      </c>
      <c r="AD75" s="50">
        <v>385.20000000000005</v>
      </c>
      <c r="AE75" s="50">
        <v>521.17500000000075</v>
      </c>
      <c r="AF75" s="50">
        <v>932.19999999999936</v>
      </c>
      <c r="AG75" s="468"/>
      <c r="AH75" s="50">
        <v>115.74999999999955</v>
      </c>
      <c r="AI75" s="50">
        <v>447.45000000000027</v>
      </c>
      <c r="AJ75" s="50">
        <v>585.07499999999993</v>
      </c>
      <c r="AK75" s="50">
        <v>514.49999999999818</v>
      </c>
      <c r="AL75" s="468"/>
      <c r="AM75" s="456">
        <v>89.949999999999932</v>
      </c>
      <c r="AN75" s="456">
        <v>230.70000000000005</v>
      </c>
      <c r="AO75" s="456">
        <v>249.9000000000002</v>
      </c>
      <c r="AP75" s="50">
        <v>585.99999999999818</v>
      </c>
      <c r="AQ75" s="468"/>
      <c r="AR75" s="50">
        <v>23.400000000000546</v>
      </c>
      <c r="AS75" s="50">
        <v>170.75</v>
      </c>
      <c r="AT75" s="50">
        <v>82.875000000001023</v>
      </c>
      <c r="AU75" s="50">
        <v>314.60000000000002</v>
      </c>
      <c r="AV75" s="468"/>
      <c r="AW75" s="50">
        <v>0</v>
      </c>
      <c r="AX75" s="50">
        <v>210.55000000000018</v>
      </c>
      <c r="AY75" s="50">
        <v>464.8500000000015</v>
      </c>
      <c r="AZ75" s="50">
        <v>634.80000000000018</v>
      </c>
      <c r="BA75" s="468"/>
      <c r="BB75" s="50">
        <v>0</v>
      </c>
      <c r="BC75" s="50">
        <v>176.45000000000027</v>
      </c>
      <c r="BD75" s="50">
        <v>169.42500000000109</v>
      </c>
      <c r="BE75" s="50">
        <v>500.40000000000003</v>
      </c>
      <c r="BF75" s="468"/>
      <c r="BG75" s="50">
        <v>20.400000000001</v>
      </c>
      <c r="BH75" s="50">
        <v>112.65000000000009</v>
      </c>
      <c r="BI75" s="50">
        <v>162.45000000000073</v>
      </c>
      <c r="BJ75" s="50">
        <v>286.39999999999998</v>
      </c>
      <c r="BK75" s="468"/>
      <c r="BL75" s="50">
        <v>0</v>
      </c>
      <c r="BM75" s="50">
        <v>43.849999999999909</v>
      </c>
      <c r="BN75" s="50">
        <v>153.75000000000068</v>
      </c>
      <c r="BO75" s="50">
        <v>170.5</v>
      </c>
      <c r="BP75" s="468"/>
      <c r="BQ75" s="50">
        <v>66.000000000000909</v>
      </c>
      <c r="BR75" s="50">
        <v>207.85000000000036</v>
      </c>
      <c r="BS75" s="50">
        <v>235.20000000000164</v>
      </c>
      <c r="BT75" s="50">
        <v>574</v>
      </c>
      <c r="BU75" s="468"/>
      <c r="BV75" s="50">
        <v>0</v>
      </c>
      <c r="BW75" s="50">
        <v>384.40000000000055</v>
      </c>
      <c r="BX75" s="50">
        <v>538.27500000000055</v>
      </c>
      <c r="BY75" s="50">
        <v>573.00000000000273</v>
      </c>
      <c r="BZ75" s="468"/>
      <c r="CA75" s="50">
        <v>0</v>
      </c>
      <c r="CB75" s="50">
        <v>158.49999999999454</v>
      </c>
      <c r="CC75" s="50">
        <v>105.75000000000068</v>
      </c>
      <c r="CD75" s="50">
        <v>406.60000000000036</v>
      </c>
      <c r="CE75" s="468"/>
      <c r="CF75" s="50">
        <v>0</v>
      </c>
      <c r="CG75" s="50">
        <v>287.35000000000036</v>
      </c>
      <c r="CH75" s="50">
        <v>66.675000000001091</v>
      </c>
      <c r="CI75" s="50">
        <v>367.70000000000073</v>
      </c>
      <c r="CJ75" s="468"/>
      <c r="CK75" s="50">
        <v>40.525000000000091</v>
      </c>
      <c r="CL75" s="50">
        <v>264.55000000000018</v>
      </c>
      <c r="CM75" s="50">
        <v>239.70000000000027</v>
      </c>
      <c r="CN75" s="50">
        <v>295</v>
      </c>
      <c r="CO75" s="468"/>
      <c r="CP75" s="544">
        <v>155.50000000000091</v>
      </c>
      <c r="CQ75" s="544">
        <v>274.85000000000127</v>
      </c>
      <c r="CR75" s="544">
        <v>371.77500000000055</v>
      </c>
      <c r="CS75" s="50">
        <v>542.29999999999745</v>
      </c>
      <c r="CT75" s="468"/>
      <c r="CU75" s="50">
        <v>0</v>
      </c>
      <c r="CV75" s="50">
        <v>53.599999999999454</v>
      </c>
      <c r="CW75" s="50">
        <v>433.3500000000015</v>
      </c>
      <c r="CX75" s="50">
        <v>465.39999999999964</v>
      </c>
      <c r="CY75" s="468"/>
      <c r="CZ75" s="50">
        <v>0</v>
      </c>
      <c r="DA75" s="50">
        <v>63.149999999995998</v>
      </c>
      <c r="DB75" s="50">
        <v>121.12500000000136</v>
      </c>
      <c r="DC75" s="50">
        <v>82.5</v>
      </c>
      <c r="DD75" s="468"/>
      <c r="DE75" s="544">
        <v>332.85000000000036</v>
      </c>
      <c r="DF75" s="544">
        <v>1257.5500000000011</v>
      </c>
      <c r="DG75" s="544">
        <v>801.2249999999998</v>
      </c>
      <c r="DH75" s="583">
        <v>1088.7999999999993</v>
      </c>
      <c r="DI75" s="468"/>
      <c r="DJ75" s="50">
        <v>68.875</v>
      </c>
      <c r="DK75" s="50">
        <v>385.19999999999936</v>
      </c>
      <c r="DL75" s="50">
        <v>348.07500000000164</v>
      </c>
      <c r="DM75" s="50">
        <v>567.10000000000036</v>
      </c>
      <c r="DN75" s="468"/>
      <c r="DO75" s="50">
        <v>210.55000000000109</v>
      </c>
      <c r="DP75" s="50">
        <v>0</v>
      </c>
      <c r="DQ75" s="50">
        <v>332.25000000000136</v>
      </c>
      <c r="DR75" s="50">
        <v>590.09999999999854</v>
      </c>
      <c r="DS75" s="468"/>
      <c r="DT75" s="50">
        <v>827.64999999999918</v>
      </c>
      <c r="DU75" s="50">
        <v>1902.5500000000011</v>
      </c>
      <c r="DV75" s="50">
        <v>2328.075000000033</v>
      </c>
      <c r="DW75" s="50">
        <v>3760.6000000000004</v>
      </c>
      <c r="DX75" s="468"/>
      <c r="DY75" s="50">
        <v>99.25</v>
      </c>
      <c r="DZ75" s="50">
        <v>0</v>
      </c>
      <c r="EA75" s="50">
        <v>0</v>
      </c>
      <c r="EB75" s="50">
        <v>0</v>
      </c>
      <c r="EC75" s="468"/>
      <c r="ED75" s="50">
        <v>62.750000000000909</v>
      </c>
      <c r="EE75" s="50">
        <v>0</v>
      </c>
      <c r="EF75" s="50">
        <v>196.87499999999454</v>
      </c>
      <c r="EG75" s="50">
        <v>243.00000000000182</v>
      </c>
      <c r="EH75" s="468"/>
      <c r="EI75" s="50">
        <v>15.049999999999272</v>
      </c>
      <c r="EJ75" s="50">
        <v>181.24999999999955</v>
      </c>
      <c r="EK75" s="50">
        <v>175.34999999998854</v>
      </c>
      <c r="EL75" s="50">
        <v>157.90000000000327</v>
      </c>
      <c r="EM75" s="468"/>
      <c r="EN75" s="50">
        <v>162.89999999999873</v>
      </c>
      <c r="EO75" s="50">
        <v>113.25000000000091</v>
      </c>
      <c r="EP75" s="50">
        <v>264.22499999998854</v>
      </c>
      <c r="EQ75" s="50">
        <v>0</v>
      </c>
      <c r="ER75" s="468"/>
      <c r="ES75" s="50">
        <v>44.812499999999091</v>
      </c>
      <c r="ET75" s="50">
        <v>0</v>
      </c>
      <c r="EU75" s="50">
        <v>0</v>
      </c>
      <c r="EV75" s="50">
        <v>297.19999999999709</v>
      </c>
      <c r="EW75" s="468"/>
      <c r="EX75" s="50">
        <v>641.24999999999909</v>
      </c>
      <c r="EY75" s="50">
        <v>1307.3999999999924</v>
      </c>
      <c r="EZ75" s="50">
        <v>2363.6249999999154</v>
      </c>
      <c r="FA75" s="50">
        <v>3581.9000000000005</v>
      </c>
      <c r="FB75" s="468"/>
      <c r="FC75" s="50">
        <v>72.399999999997817</v>
      </c>
      <c r="FD75" s="50">
        <v>0</v>
      </c>
      <c r="FE75" s="50">
        <v>170.62499999998636</v>
      </c>
      <c r="FF75" s="50">
        <v>255.99999999999272</v>
      </c>
      <c r="FG75" s="468"/>
      <c r="FH75" s="50">
        <v>110.62499999999818</v>
      </c>
      <c r="FI75" s="50">
        <v>0</v>
      </c>
      <c r="FJ75" s="50">
        <v>0</v>
      </c>
      <c r="FK75" s="50">
        <v>149.49999999999636</v>
      </c>
      <c r="FL75" s="468"/>
      <c r="FM75" s="50">
        <v>53.987499999999272</v>
      </c>
      <c r="FN75" s="50">
        <v>0</v>
      </c>
      <c r="FO75" s="50">
        <v>0</v>
      </c>
      <c r="FP75" s="50">
        <v>353.49999999998909</v>
      </c>
      <c r="FQ75" s="468"/>
      <c r="FR75" s="50">
        <v>58.150000000000546</v>
      </c>
      <c r="FS75" s="50">
        <v>0</v>
      </c>
      <c r="FT75" s="50">
        <v>0</v>
      </c>
      <c r="FU75" s="50">
        <v>0</v>
      </c>
      <c r="FV75" s="468"/>
      <c r="FW75" s="50">
        <v>97.450000000000728</v>
      </c>
      <c r="FX75" s="50">
        <v>169.09999999999945</v>
      </c>
      <c r="FY75" s="50">
        <v>358.49999999998909</v>
      </c>
      <c r="FZ75" s="50">
        <v>465.99999999998545</v>
      </c>
      <c r="GA75" s="468"/>
      <c r="GB75" s="50">
        <v>80.550000000002001</v>
      </c>
      <c r="GC75" s="50">
        <v>0</v>
      </c>
      <c r="GD75" s="50">
        <v>0</v>
      </c>
      <c r="GE75" s="50">
        <v>0</v>
      </c>
      <c r="GF75" s="468"/>
      <c r="GG75" s="50">
        <v>108.62500000000182</v>
      </c>
      <c r="GH75" s="50">
        <v>366.35000000000036</v>
      </c>
      <c r="GI75" s="50">
        <v>880.49999999998363</v>
      </c>
      <c r="GJ75" s="50">
        <v>896.89999999997235</v>
      </c>
      <c r="GK75" s="468"/>
      <c r="GL75" s="50">
        <v>94.125000000002728</v>
      </c>
      <c r="GM75" s="50">
        <v>124.00000000000182</v>
      </c>
      <c r="GN75" s="50">
        <v>274.12499999997817</v>
      </c>
      <c r="GO75" s="50">
        <v>348.5</v>
      </c>
      <c r="GP75" s="468"/>
      <c r="GU75" s="18"/>
      <c r="GV75" s="9"/>
      <c r="HD75" s="18"/>
      <c r="HE75" s="9"/>
      <c r="HM75" s="18"/>
      <c r="HN75" s="9"/>
      <c r="HW75" s="9"/>
      <c r="IF75" s="9"/>
      <c r="IO75" s="9"/>
      <c r="IX75" s="9"/>
      <c r="JG75" s="9"/>
      <c r="JP75" s="9"/>
      <c r="JY75" s="9"/>
      <c r="KH75" s="9"/>
      <c r="KQ75" s="9"/>
      <c r="KZ75" s="9"/>
      <c r="MA75" s="9"/>
      <c r="MJ75" s="9"/>
      <c r="MS75" s="9"/>
      <c r="NB75" s="9"/>
      <c r="NK75" s="9"/>
      <c r="NT75" s="9"/>
      <c r="NU75">
        <v>0</v>
      </c>
      <c r="NV75" s="9"/>
      <c r="NW75">
        <v>0</v>
      </c>
      <c r="NX75" s="9"/>
      <c r="NY75">
        <v>983.17499999999291</v>
      </c>
      <c r="NZ75" s="9"/>
      <c r="OA75">
        <v>0</v>
      </c>
    </row>
    <row r="76" spans="1:391" ht="18">
      <c r="A76" s="84" t="s">
        <v>1660</v>
      </c>
      <c r="B76" s="46">
        <f>SUM(D76:AAJ76)</f>
        <v>51596.337499999652</v>
      </c>
      <c r="C76" s="42"/>
      <c r="D76" s="50">
        <v>139.6</v>
      </c>
      <c r="E76" s="50">
        <v>0</v>
      </c>
      <c r="F76" s="50">
        <v>0</v>
      </c>
      <c r="G76" s="50">
        <f>'Punten per wedstrijd'!E179</f>
        <v>500.29999999999995</v>
      </c>
      <c r="H76" s="468"/>
      <c r="I76" s="50">
        <v>49.82499999999996</v>
      </c>
      <c r="J76" s="50">
        <v>0</v>
      </c>
      <c r="K76" s="50">
        <v>0</v>
      </c>
      <c r="L76" s="50">
        <f>'Punten per wedstrijd'!E75</f>
        <v>267.70000000000005</v>
      </c>
      <c r="M76" s="468"/>
      <c r="N76" s="50">
        <v>98.374999999999943</v>
      </c>
      <c r="O76" s="50">
        <v>282.25</v>
      </c>
      <c r="P76" s="50">
        <v>505.16249999999997</v>
      </c>
      <c r="Q76" s="50">
        <f>'Punten per wedstrijd'!F179</f>
        <v>677.19999999999936</v>
      </c>
      <c r="R76" s="468"/>
      <c r="S76" s="456">
        <v>45.250000000000114</v>
      </c>
      <c r="T76" s="50">
        <v>93.949999999999932</v>
      </c>
      <c r="U76" s="505">
        <v>182.5499999999999</v>
      </c>
      <c r="V76" s="50">
        <f>'Punten per wedstrijd'!F75</f>
        <v>105.60000000000036</v>
      </c>
      <c r="W76" s="468"/>
      <c r="X76" s="50">
        <v>19.275000000000091</v>
      </c>
      <c r="Y76" s="50">
        <v>367.55000000000018</v>
      </c>
      <c r="Z76" s="50">
        <v>377.17500000000007</v>
      </c>
      <c r="AA76" s="50">
        <v>172.599999999999</v>
      </c>
      <c r="AB76" s="468"/>
      <c r="AC76" s="50">
        <v>61.875</v>
      </c>
      <c r="AD76" s="50">
        <v>296.29999999999995</v>
      </c>
      <c r="AE76" s="50">
        <v>537.22499999999945</v>
      </c>
      <c r="AF76" s="50">
        <v>936.699999999998</v>
      </c>
      <c r="AG76" s="468"/>
      <c r="AH76" s="50">
        <v>87.524999999999849</v>
      </c>
      <c r="AI76" s="50">
        <v>504.64999999999992</v>
      </c>
      <c r="AJ76" s="50">
        <v>903.3</v>
      </c>
      <c r="AK76" s="50">
        <v>794.79999999999836</v>
      </c>
      <c r="AL76" s="468"/>
      <c r="AM76" s="456">
        <v>89.425000000000296</v>
      </c>
      <c r="AN76" s="456">
        <v>168.34999999999968</v>
      </c>
      <c r="AO76" s="456">
        <v>282.63750000000164</v>
      </c>
      <c r="AP76" s="50">
        <v>549.69999999999982</v>
      </c>
      <c r="AQ76" s="468"/>
      <c r="AR76" s="50">
        <v>32.449999999998909</v>
      </c>
      <c r="AS76" s="50">
        <v>139.25</v>
      </c>
      <c r="AT76" s="50">
        <v>364.20000000000164</v>
      </c>
      <c r="AU76" s="50">
        <v>261.5</v>
      </c>
      <c r="AV76" s="468"/>
      <c r="AW76" s="50">
        <v>0</v>
      </c>
      <c r="AX76" s="50">
        <v>126.79999999999973</v>
      </c>
      <c r="AY76" s="50">
        <v>301.35000000000082</v>
      </c>
      <c r="AZ76" s="50">
        <v>1032.5999999999995</v>
      </c>
      <c r="BA76" s="468"/>
      <c r="BB76" s="50">
        <v>0</v>
      </c>
      <c r="BC76" s="50">
        <v>146.59999999999945</v>
      </c>
      <c r="BD76" s="50">
        <v>181.72500000000082</v>
      </c>
      <c r="BE76" s="50">
        <v>419</v>
      </c>
      <c r="BF76" s="468"/>
      <c r="BG76" s="50">
        <v>1.4999999999986358</v>
      </c>
      <c r="BH76" s="50">
        <v>113.24999999999955</v>
      </c>
      <c r="BI76" s="50">
        <v>236.10000000000073</v>
      </c>
      <c r="BJ76" s="50">
        <v>213.7</v>
      </c>
      <c r="BK76" s="468"/>
      <c r="BL76" s="50">
        <v>0</v>
      </c>
      <c r="BM76" s="50">
        <v>82.699999999999363</v>
      </c>
      <c r="BN76" s="50">
        <v>162.56250000000068</v>
      </c>
      <c r="BO76" s="50">
        <v>204.29999999999998</v>
      </c>
      <c r="BP76" s="468"/>
      <c r="BQ76" s="50">
        <v>1.3749999999990905</v>
      </c>
      <c r="BR76" s="50">
        <v>166.84999999999991</v>
      </c>
      <c r="BS76" s="50">
        <v>211.61250000000109</v>
      </c>
      <c r="BT76" s="50">
        <v>505.69999999999891</v>
      </c>
      <c r="BU76" s="468"/>
      <c r="BV76" s="50">
        <v>0</v>
      </c>
      <c r="BW76" s="50">
        <v>380.74999999999909</v>
      </c>
      <c r="BX76" s="50">
        <v>615.67500000000177</v>
      </c>
      <c r="BY76" s="50">
        <v>621.89999999999964</v>
      </c>
      <c r="BZ76" s="468"/>
      <c r="CA76" s="50">
        <v>0</v>
      </c>
      <c r="CB76" s="50">
        <v>90.799999999997453</v>
      </c>
      <c r="CC76" s="50">
        <v>105</v>
      </c>
      <c r="CD76" s="50">
        <v>467.39999999999964</v>
      </c>
      <c r="CE76" s="468"/>
      <c r="CF76" s="50">
        <v>0</v>
      </c>
      <c r="CG76" s="50">
        <v>211.29999999999973</v>
      </c>
      <c r="CH76" s="50">
        <v>123.45000000000095</v>
      </c>
      <c r="CI76" s="50">
        <v>265.49999999999818</v>
      </c>
      <c r="CJ76" s="468"/>
      <c r="CK76" s="50">
        <v>54.624999999999091</v>
      </c>
      <c r="CL76" s="50">
        <v>244.49999999999909</v>
      </c>
      <c r="CM76" s="50">
        <v>245.66250000000082</v>
      </c>
      <c r="CN76" s="50">
        <v>286.89999999999998</v>
      </c>
      <c r="CO76" s="468"/>
      <c r="CP76" s="544">
        <v>145.64999999999873</v>
      </c>
      <c r="CQ76" s="544">
        <v>269.44999999999982</v>
      </c>
      <c r="CR76" s="544">
        <v>390.52499999999782</v>
      </c>
      <c r="CS76" s="50">
        <v>329.19999999999345</v>
      </c>
      <c r="CT76" s="468"/>
      <c r="CU76" s="50">
        <v>0</v>
      </c>
      <c r="CV76" s="50">
        <v>151.14999999999964</v>
      </c>
      <c r="CW76" s="50">
        <v>151.34999999999809</v>
      </c>
      <c r="CX76" s="50">
        <v>609.49999999999636</v>
      </c>
      <c r="CY76" s="468"/>
      <c r="CZ76" s="50">
        <v>0</v>
      </c>
      <c r="DA76" s="50">
        <v>42.249999999994543</v>
      </c>
      <c r="DB76" s="50">
        <v>38.399999999995089</v>
      </c>
      <c r="DC76" s="50">
        <v>194.60000000000002</v>
      </c>
      <c r="DD76" s="468"/>
      <c r="DE76" s="544">
        <v>200.42499999999927</v>
      </c>
      <c r="DF76" s="544">
        <v>1220.0250000000005</v>
      </c>
      <c r="DG76" s="544">
        <v>2382.3000000000002</v>
      </c>
      <c r="DH76" s="583">
        <v>1909.0999999999985</v>
      </c>
      <c r="DI76" s="468"/>
      <c r="DJ76" s="50">
        <v>0</v>
      </c>
      <c r="DK76" s="50">
        <v>412.64999999999918</v>
      </c>
      <c r="DL76" s="50">
        <v>322.42499999999973</v>
      </c>
      <c r="DM76" s="50">
        <v>755.79999999999927</v>
      </c>
      <c r="DN76" s="468"/>
      <c r="DO76" s="50">
        <v>0</v>
      </c>
      <c r="DP76" s="50">
        <v>0</v>
      </c>
      <c r="DQ76" s="50">
        <v>246.07499999999754</v>
      </c>
      <c r="DR76" s="50">
        <v>440.70000000000255</v>
      </c>
      <c r="DS76" s="468"/>
      <c r="DT76" s="50">
        <v>0</v>
      </c>
      <c r="DU76" s="50">
        <v>2170.449999999998</v>
      </c>
      <c r="DV76" s="50">
        <v>2520.8250000000003</v>
      </c>
      <c r="DW76" s="50">
        <v>4291.6499999999342</v>
      </c>
      <c r="DX76" s="468"/>
      <c r="DY76" s="50">
        <v>0</v>
      </c>
      <c r="DZ76" s="50">
        <v>0</v>
      </c>
      <c r="EA76" s="50">
        <v>0</v>
      </c>
      <c r="EB76" s="50">
        <v>0</v>
      </c>
      <c r="EC76" s="468"/>
      <c r="ED76" s="50">
        <v>0</v>
      </c>
      <c r="EE76" s="50">
        <v>0</v>
      </c>
      <c r="EF76" s="50">
        <v>215.62499999999181</v>
      </c>
      <c r="EG76" s="50">
        <v>224.3999999999869</v>
      </c>
      <c r="EH76" s="468"/>
      <c r="EI76" s="50">
        <v>0</v>
      </c>
      <c r="EJ76" s="50">
        <v>195.94999999999982</v>
      </c>
      <c r="EK76" s="50">
        <v>249.599999999994</v>
      </c>
      <c r="EL76" s="50">
        <v>345.8999999999869</v>
      </c>
      <c r="EM76" s="468"/>
      <c r="EN76" s="50">
        <v>0</v>
      </c>
      <c r="EO76" s="50">
        <v>75.599999999998545</v>
      </c>
      <c r="EP76" s="50">
        <v>255.59999999999945</v>
      </c>
      <c r="EQ76" s="50">
        <v>0</v>
      </c>
      <c r="ER76" s="468"/>
      <c r="ES76" s="50">
        <v>0</v>
      </c>
      <c r="ET76" s="50">
        <v>0</v>
      </c>
      <c r="EU76" s="50">
        <v>0</v>
      </c>
      <c r="EV76" s="50">
        <v>374.39999999999054</v>
      </c>
      <c r="EW76" s="468"/>
      <c r="EX76" s="50">
        <v>0</v>
      </c>
      <c r="EY76" s="50">
        <v>1318.1999999999744</v>
      </c>
      <c r="EZ76" s="50">
        <v>2079.2249999999176</v>
      </c>
      <c r="FA76" s="50">
        <v>3719</v>
      </c>
      <c r="FB76" s="468"/>
      <c r="FC76" s="50">
        <v>0</v>
      </c>
      <c r="FD76" s="50">
        <v>19.499999999999091</v>
      </c>
      <c r="FE76" s="50">
        <v>129.82500000000164</v>
      </c>
      <c r="FF76" s="50">
        <v>202.49999999998909</v>
      </c>
      <c r="FG76" s="468"/>
      <c r="FH76" s="50">
        <v>0</v>
      </c>
      <c r="FI76" s="50">
        <v>0</v>
      </c>
      <c r="FJ76" s="50">
        <v>0</v>
      </c>
      <c r="FK76" s="50">
        <v>245.79999999998836</v>
      </c>
      <c r="FL76" s="468"/>
      <c r="FM76" s="50">
        <v>0</v>
      </c>
      <c r="FN76" s="50">
        <v>0</v>
      </c>
      <c r="FO76" s="50">
        <v>0</v>
      </c>
      <c r="FP76" s="50">
        <v>462.299999999992</v>
      </c>
      <c r="FQ76" s="468"/>
      <c r="FR76" s="50">
        <v>0</v>
      </c>
      <c r="FS76" s="50">
        <v>0</v>
      </c>
      <c r="FT76" s="50">
        <v>0</v>
      </c>
      <c r="FU76" s="50">
        <v>0</v>
      </c>
      <c r="FV76" s="468"/>
      <c r="FW76" s="50">
        <v>0</v>
      </c>
      <c r="FX76" s="50">
        <v>10.499999999999091</v>
      </c>
      <c r="FY76" s="50">
        <v>443.24999999999727</v>
      </c>
      <c r="FZ76" s="50">
        <v>502.89999999999054</v>
      </c>
      <c r="GA76" s="468"/>
      <c r="GB76" s="50">
        <v>0</v>
      </c>
      <c r="GC76" s="50">
        <v>0</v>
      </c>
      <c r="GD76" s="50">
        <v>0</v>
      </c>
      <c r="GE76" s="50">
        <v>0</v>
      </c>
      <c r="GF76" s="468"/>
      <c r="GG76" s="50">
        <v>0</v>
      </c>
      <c r="GH76" s="50">
        <v>419.09999999999491</v>
      </c>
      <c r="GI76" s="50">
        <v>853.27499999999782</v>
      </c>
      <c r="GJ76" s="50">
        <v>755.3999999999869</v>
      </c>
      <c r="GK76" s="468"/>
      <c r="GL76" s="50">
        <v>0</v>
      </c>
      <c r="GM76" s="50">
        <v>125.99999999999818</v>
      </c>
      <c r="GN76" s="50">
        <v>267.375</v>
      </c>
      <c r="GO76" s="50">
        <v>218.00000000000364</v>
      </c>
      <c r="GP76" s="468"/>
      <c r="GV76" s="9"/>
      <c r="HE76" s="9"/>
      <c r="HN76" s="9"/>
      <c r="HW76" s="9"/>
      <c r="IF76" s="9"/>
      <c r="IO76" s="9"/>
      <c r="IX76" s="9"/>
      <c r="JG76" s="9"/>
      <c r="JP76" s="9"/>
      <c r="JY76" s="9"/>
      <c r="KH76" s="9"/>
      <c r="KQ76" s="9"/>
      <c r="KZ76" s="9"/>
      <c r="MA76" s="9"/>
      <c r="MJ76" s="9"/>
      <c r="MS76" s="9"/>
      <c r="NB76" s="9"/>
      <c r="NK76" s="9"/>
      <c r="NT76" s="9"/>
      <c r="NU76">
        <v>0</v>
      </c>
      <c r="NV76" s="9"/>
      <c r="NW76">
        <v>0</v>
      </c>
      <c r="NX76" s="9"/>
      <c r="NY76">
        <v>977.17499999999427</v>
      </c>
      <c r="NZ76" s="9"/>
      <c r="OA76">
        <v>0</v>
      </c>
    </row>
    <row r="77" spans="1:391" s="39" customFormat="1" ht="18">
      <c r="A77" s="41" t="s">
        <v>3397</v>
      </c>
      <c r="B77" s="46">
        <f>SUM(D77:AAJ77)</f>
        <v>10531.550000000008</v>
      </c>
      <c r="C77" s="42"/>
      <c r="D77" s="50">
        <v>0</v>
      </c>
      <c r="E77" s="50">
        <v>0</v>
      </c>
      <c r="F77" s="50">
        <v>0</v>
      </c>
      <c r="G77" s="50">
        <f>'Punten per wedstrijd'!E180</f>
        <v>125.8</v>
      </c>
      <c r="H77" s="468"/>
      <c r="I77" s="50">
        <v>0</v>
      </c>
      <c r="J77" s="50">
        <v>0</v>
      </c>
      <c r="K77" s="50">
        <v>0</v>
      </c>
      <c r="L77" s="50">
        <f>'Punten per wedstrijd'!E76</f>
        <v>60</v>
      </c>
      <c r="M77" s="468"/>
      <c r="N77" s="50">
        <v>0</v>
      </c>
      <c r="O77" s="50">
        <v>0</v>
      </c>
      <c r="P77" s="50">
        <v>0</v>
      </c>
      <c r="Q77" s="50">
        <f>'Punten per wedstrijd'!F180</f>
        <v>643.59999999999945</v>
      </c>
      <c r="R77" s="468"/>
      <c r="S77" s="456">
        <v>0</v>
      </c>
      <c r="T77" s="50">
        <v>0</v>
      </c>
      <c r="U77" s="505">
        <v>0</v>
      </c>
      <c r="V77" s="50">
        <f>'Punten per wedstrijd'!F76</f>
        <v>471.19999999999936</v>
      </c>
      <c r="W77" s="468"/>
      <c r="X77" s="50">
        <v>0</v>
      </c>
      <c r="Y77" s="50">
        <v>0</v>
      </c>
      <c r="Z77" s="50">
        <v>0</v>
      </c>
      <c r="AA77" s="50">
        <v>314.59999999999945</v>
      </c>
      <c r="AB77" s="468"/>
      <c r="AC77" s="50">
        <v>0</v>
      </c>
      <c r="AD77" s="50">
        <v>0</v>
      </c>
      <c r="AE77" s="50">
        <v>0</v>
      </c>
      <c r="AF77" s="50">
        <v>570.19999999999982</v>
      </c>
      <c r="AG77" s="468"/>
      <c r="AH77" s="50">
        <v>0</v>
      </c>
      <c r="AI77" s="50">
        <v>0</v>
      </c>
      <c r="AJ77" s="50">
        <v>0</v>
      </c>
      <c r="AK77" s="50">
        <v>608.099999999999</v>
      </c>
      <c r="AL77" s="468"/>
      <c r="AM77" s="456">
        <v>0</v>
      </c>
      <c r="AN77" s="456">
        <v>0</v>
      </c>
      <c r="AO77" s="456">
        <v>0</v>
      </c>
      <c r="AP77" s="50">
        <v>671.09999999999991</v>
      </c>
      <c r="AQ77" s="468"/>
      <c r="AR77" s="50">
        <v>0</v>
      </c>
      <c r="AS77" s="50">
        <v>0</v>
      </c>
      <c r="AT77" s="50">
        <v>0</v>
      </c>
      <c r="AU77" s="50">
        <v>297.60000000000002</v>
      </c>
      <c r="AV77" s="468"/>
      <c r="AW77" s="50">
        <v>0</v>
      </c>
      <c r="AX77" s="50">
        <v>0</v>
      </c>
      <c r="AY77" s="50">
        <v>0</v>
      </c>
      <c r="AZ77" s="50">
        <v>902.80000000000291</v>
      </c>
      <c r="BA77" s="468"/>
      <c r="BB77" s="50">
        <v>0</v>
      </c>
      <c r="BC77" s="50">
        <v>0</v>
      </c>
      <c r="BD77" s="50">
        <v>0</v>
      </c>
      <c r="BE77" s="50">
        <v>479.20000000000005</v>
      </c>
      <c r="BF77" s="468"/>
      <c r="BG77" s="50">
        <v>0</v>
      </c>
      <c r="BH77" s="50">
        <v>0</v>
      </c>
      <c r="BI77" s="50">
        <v>0</v>
      </c>
      <c r="BJ77" s="50">
        <v>345.3</v>
      </c>
      <c r="BK77" s="468"/>
      <c r="BL77" s="50">
        <v>0</v>
      </c>
      <c r="BM77" s="50">
        <v>0</v>
      </c>
      <c r="BN77" s="50">
        <v>0</v>
      </c>
      <c r="BO77" s="50">
        <v>440.8</v>
      </c>
      <c r="BP77" s="468"/>
      <c r="BQ77" s="50">
        <v>0</v>
      </c>
      <c r="BR77" s="50">
        <v>0</v>
      </c>
      <c r="BS77" s="50">
        <v>0</v>
      </c>
      <c r="BT77" s="50">
        <v>556.30000000000291</v>
      </c>
      <c r="BU77" s="468"/>
      <c r="BV77" s="50">
        <v>0</v>
      </c>
      <c r="BW77" s="50">
        <v>0</v>
      </c>
      <c r="BX77" s="50">
        <v>0</v>
      </c>
      <c r="BY77" s="50">
        <v>668.30000000000109</v>
      </c>
      <c r="BZ77" s="468"/>
      <c r="CA77" s="50">
        <v>0</v>
      </c>
      <c r="CB77" s="50">
        <v>0</v>
      </c>
      <c r="CC77" s="50">
        <v>0</v>
      </c>
      <c r="CD77" s="50">
        <v>527.10000000000218</v>
      </c>
      <c r="CE77" s="468"/>
      <c r="CF77" s="50">
        <v>0</v>
      </c>
      <c r="CG77" s="50">
        <v>0</v>
      </c>
      <c r="CH77" s="50">
        <v>0</v>
      </c>
      <c r="CI77" s="50">
        <v>276.79999999999927</v>
      </c>
      <c r="CJ77" s="468"/>
      <c r="CK77" s="50">
        <v>0</v>
      </c>
      <c r="CL77" s="50">
        <v>0</v>
      </c>
      <c r="CM77" s="50">
        <v>0</v>
      </c>
      <c r="CN77" s="50">
        <v>491.9</v>
      </c>
      <c r="CO77" s="468"/>
      <c r="CP77" s="544">
        <v>0</v>
      </c>
      <c r="CQ77" s="544">
        <v>0</v>
      </c>
      <c r="CR77" s="544">
        <v>0</v>
      </c>
      <c r="CS77" s="50">
        <v>443.80000000000109</v>
      </c>
      <c r="CT77" s="468"/>
      <c r="CU77" s="50">
        <v>0</v>
      </c>
      <c r="CV77" s="50">
        <v>0</v>
      </c>
      <c r="CW77" s="50">
        <v>0</v>
      </c>
      <c r="CX77" s="50">
        <v>322.10000000000036</v>
      </c>
      <c r="CY77" s="468"/>
      <c r="CZ77" s="50">
        <v>0</v>
      </c>
      <c r="DA77" s="50">
        <v>0</v>
      </c>
      <c r="DB77" s="50">
        <v>0</v>
      </c>
      <c r="DC77" s="50">
        <v>70</v>
      </c>
      <c r="DD77" s="468"/>
      <c r="DE77" s="544">
        <v>0</v>
      </c>
      <c r="DF77" s="544">
        <v>0</v>
      </c>
      <c r="DG77" s="544">
        <v>0</v>
      </c>
      <c r="DH77" s="583">
        <v>1244.9500000000007</v>
      </c>
      <c r="DI77" s="468"/>
      <c r="DJ77" s="50"/>
      <c r="DK77" s="50"/>
      <c r="DL77" s="50"/>
      <c r="DM77" s="50"/>
      <c r="DN77" s="468"/>
      <c r="DO77" s="50"/>
      <c r="DP77" s="50"/>
      <c r="DQ77" s="50"/>
      <c r="DR77" s="50"/>
      <c r="DS77" s="468"/>
      <c r="DT77" s="50"/>
      <c r="DU77" s="50"/>
      <c r="DV77" s="50"/>
      <c r="DW77" s="50"/>
      <c r="DX77" s="468"/>
      <c r="DY77" s="50"/>
      <c r="DZ77" s="50"/>
      <c r="EA77" s="50"/>
      <c r="EB77" s="50"/>
      <c r="EC77" s="468"/>
      <c r="ED77" s="50"/>
      <c r="EE77" s="50"/>
      <c r="EF77" s="50"/>
      <c r="EG77" s="50"/>
      <c r="EH77" s="468"/>
      <c r="EI77" s="50"/>
      <c r="EJ77" s="50"/>
      <c r="EK77" s="50"/>
      <c r="EL77" s="50"/>
      <c r="EM77" s="468"/>
      <c r="EN77" s="50"/>
      <c r="EO77" s="50"/>
      <c r="EP77" s="50"/>
      <c r="EQ77" s="50"/>
      <c r="ER77" s="468"/>
      <c r="ES77" s="50"/>
      <c r="ET77" s="50"/>
      <c r="EU77" s="50"/>
      <c r="EV77" s="50"/>
      <c r="EW77" s="468"/>
      <c r="EX77" s="50"/>
      <c r="EY77" s="50"/>
      <c r="EZ77" s="50"/>
      <c r="FA77" s="50"/>
      <c r="FB77" s="468"/>
      <c r="FC77" s="50"/>
      <c r="FD77" s="50"/>
      <c r="FE77" s="50"/>
      <c r="FF77" s="50"/>
      <c r="FG77" s="468"/>
      <c r="FH77" s="50"/>
      <c r="FI77" s="50"/>
      <c r="FJ77" s="50"/>
      <c r="FK77" s="50"/>
      <c r="FL77" s="468"/>
      <c r="FM77" s="50"/>
      <c r="FN77" s="50"/>
      <c r="FO77" s="50"/>
      <c r="FP77" s="50"/>
      <c r="FQ77" s="468"/>
      <c r="FR77" s="50"/>
      <c r="FS77" s="50"/>
      <c r="FT77" s="50"/>
      <c r="FU77" s="50"/>
      <c r="FV77" s="468"/>
      <c r="FW77" s="50"/>
      <c r="FX77" s="50"/>
      <c r="FY77" s="50"/>
      <c r="FZ77" s="50"/>
      <c r="GA77" s="468"/>
      <c r="GB77" s="50"/>
      <c r="GC77" s="50"/>
      <c r="GD77" s="50"/>
      <c r="GE77" s="50"/>
      <c r="GF77" s="468"/>
      <c r="GG77" s="50"/>
      <c r="GH77" s="50"/>
      <c r="GI77" s="50"/>
      <c r="GJ77" s="50"/>
      <c r="GK77" s="468"/>
      <c r="GL77" s="50"/>
      <c r="GM77" s="50"/>
      <c r="GN77" s="50"/>
      <c r="GO77" s="50"/>
      <c r="GP77" s="468"/>
      <c r="GV77" s="462"/>
      <c r="HE77" s="462"/>
      <c r="HN77" s="462"/>
      <c r="HW77" s="462"/>
      <c r="IF77" s="462"/>
      <c r="IO77" s="462"/>
      <c r="IX77" s="462"/>
      <c r="JG77" s="462"/>
      <c r="JP77" s="462"/>
      <c r="JY77" s="462"/>
      <c r="KH77" s="462"/>
      <c r="KQ77" s="462"/>
      <c r="KZ77" s="462"/>
      <c r="MA77" s="462"/>
      <c r="MJ77" s="462"/>
      <c r="MS77" s="462"/>
      <c r="NB77" s="462"/>
      <c r="NK77" s="462"/>
      <c r="NT77" s="462"/>
      <c r="NZ77" s="37"/>
    </row>
    <row r="78" spans="1:391" ht="18">
      <c r="A78" s="41" t="s">
        <v>779</v>
      </c>
      <c r="B78" s="46">
        <f>SUM(D78:AAJ78)</f>
        <v>59525.300000000119</v>
      </c>
      <c r="C78" s="42"/>
      <c r="D78" s="50">
        <v>100.625</v>
      </c>
      <c r="E78" s="50">
        <v>0</v>
      </c>
      <c r="F78" s="50">
        <v>0</v>
      </c>
      <c r="G78" s="50">
        <f>'Punten per wedstrijd'!E181</f>
        <v>696</v>
      </c>
      <c r="H78" s="468"/>
      <c r="I78" s="50">
        <v>36.699999999999989</v>
      </c>
      <c r="J78" s="50">
        <v>0</v>
      </c>
      <c r="K78" s="50">
        <v>0</v>
      </c>
      <c r="L78" s="50">
        <f>'Punten per wedstrijd'!E77</f>
        <v>165.40000000000009</v>
      </c>
      <c r="M78" s="468"/>
      <c r="N78" s="50">
        <v>110.75</v>
      </c>
      <c r="O78" s="50">
        <v>373.9500000000001</v>
      </c>
      <c r="P78" s="50">
        <v>572.55000000000007</v>
      </c>
      <c r="Q78" s="50">
        <f>'Punten per wedstrijd'!F181</f>
        <v>725.10000000000036</v>
      </c>
      <c r="R78" s="468"/>
      <c r="S78" s="456">
        <v>56.499999999999886</v>
      </c>
      <c r="T78" s="50">
        <v>71.000000000000114</v>
      </c>
      <c r="U78" s="505">
        <v>207.375</v>
      </c>
      <c r="V78" s="50">
        <f>'Punten per wedstrijd'!F77</f>
        <v>163</v>
      </c>
      <c r="W78" s="468"/>
      <c r="X78" s="50">
        <v>48.400000000000091</v>
      </c>
      <c r="Y78" s="50">
        <v>371.95000000000005</v>
      </c>
      <c r="Z78" s="50">
        <v>233.39999999999986</v>
      </c>
      <c r="AA78" s="50">
        <v>242.80000000000064</v>
      </c>
      <c r="AB78" s="468"/>
      <c r="AC78" s="50">
        <v>126.4000000000002</v>
      </c>
      <c r="AD78" s="50">
        <v>400.35000000000036</v>
      </c>
      <c r="AE78" s="50">
        <v>616.19999999999993</v>
      </c>
      <c r="AF78" s="50">
        <v>887.70000000000027</v>
      </c>
      <c r="AG78" s="468"/>
      <c r="AH78" s="50">
        <v>193.85000000000014</v>
      </c>
      <c r="AI78" s="50">
        <v>570.20000000000073</v>
      </c>
      <c r="AJ78" s="50">
        <v>889.64999999999884</v>
      </c>
      <c r="AK78" s="50">
        <v>848.70000000000027</v>
      </c>
      <c r="AL78" s="468"/>
      <c r="AM78" s="456">
        <v>154.15000000000055</v>
      </c>
      <c r="AN78" s="456">
        <v>187.40000000000009</v>
      </c>
      <c r="AO78" s="456">
        <v>203.3999999999985</v>
      </c>
      <c r="AP78" s="50">
        <v>376.39999999999964</v>
      </c>
      <c r="AQ78" s="468"/>
      <c r="AR78" s="50">
        <v>15.125000000001364</v>
      </c>
      <c r="AS78" s="50">
        <v>192.00000000000045</v>
      </c>
      <c r="AT78" s="50">
        <v>295.2749999999985</v>
      </c>
      <c r="AU78" s="50">
        <v>127</v>
      </c>
      <c r="AV78" s="468"/>
      <c r="AW78" s="50">
        <v>0</v>
      </c>
      <c r="AX78" s="50">
        <v>226.35000000000082</v>
      </c>
      <c r="AY78" s="50">
        <v>595.42499999999905</v>
      </c>
      <c r="AZ78" s="50">
        <v>1136.0999999999995</v>
      </c>
      <c r="BA78" s="468"/>
      <c r="BB78" s="50">
        <v>0</v>
      </c>
      <c r="BC78" s="50">
        <v>180.20000000000073</v>
      </c>
      <c r="BD78" s="50">
        <v>121.87499999999932</v>
      </c>
      <c r="BE78" s="50">
        <v>284.89999999999998</v>
      </c>
      <c r="BF78" s="468"/>
      <c r="BG78" s="50">
        <v>73.500000000000909</v>
      </c>
      <c r="BH78" s="50">
        <v>88.450000000000273</v>
      </c>
      <c r="BI78" s="50">
        <v>161.69999999999959</v>
      </c>
      <c r="BJ78" s="50">
        <v>149.5</v>
      </c>
      <c r="BK78" s="468"/>
      <c r="BL78" s="50">
        <v>0</v>
      </c>
      <c r="BM78" s="50">
        <v>11.600000000000364</v>
      </c>
      <c r="BN78" s="50">
        <v>149.02499999999918</v>
      </c>
      <c r="BO78" s="50">
        <v>102</v>
      </c>
      <c r="BP78" s="468"/>
      <c r="BQ78" s="50">
        <v>44.325000000001637</v>
      </c>
      <c r="BR78" s="50">
        <v>161.00000000000045</v>
      </c>
      <c r="BS78" s="50">
        <v>107.99999999999932</v>
      </c>
      <c r="BT78" s="50">
        <v>376</v>
      </c>
      <c r="BU78" s="468"/>
      <c r="BV78" s="50">
        <v>0</v>
      </c>
      <c r="BW78" s="50">
        <v>428.60000000000036</v>
      </c>
      <c r="BX78" s="50">
        <v>424.94999999999959</v>
      </c>
      <c r="BY78" s="50">
        <v>717.99999999999909</v>
      </c>
      <c r="BZ78" s="468"/>
      <c r="CA78" s="50">
        <v>0</v>
      </c>
      <c r="CB78" s="50">
        <v>89.999999999996362</v>
      </c>
      <c r="CC78" s="50">
        <v>97.499999999999318</v>
      </c>
      <c r="CD78" s="50">
        <v>164.20000000000255</v>
      </c>
      <c r="CE78" s="468"/>
      <c r="CF78" s="50">
        <v>0</v>
      </c>
      <c r="CG78" s="50">
        <v>253.25</v>
      </c>
      <c r="CH78" s="50">
        <v>71.999999999999318</v>
      </c>
      <c r="CI78" s="50">
        <v>384.20000000000255</v>
      </c>
      <c r="CJ78" s="468"/>
      <c r="CK78" s="50">
        <v>28.150000000001455</v>
      </c>
      <c r="CL78" s="50">
        <v>293.69999999999845</v>
      </c>
      <c r="CM78" s="50">
        <v>79.724999999998772</v>
      </c>
      <c r="CN78" s="50">
        <v>405.9</v>
      </c>
      <c r="CO78" s="468"/>
      <c r="CP78" s="544">
        <v>111.82500000000118</v>
      </c>
      <c r="CQ78" s="544">
        <v>292.34999999999945</v>
      </c>
      <c r="CR78" s="544">
        <v>364.875</v>
      </c>
      <c r="CS78" s="50">
        <v>441.70000000000073</v>
      </c>
      <c r="CT78" s="468"/>
      <c r="CU78" s="50">
        <v>0</v>
      </c>
      <c r="CV78" s="50">
        <v>241.77499999999873</v>
      </c>
      <c r="CW78" s="50">
        <v>175.12499999999864</v>
      </c>
      <c r="CX78" s="50">
        <v>508.5</v>
      </c>
      <c r="CY78" s="468"/>
      <c r="CZ78" s="50">
        <v>0</v>
      </c>
      <c r="DA78" s="50">
        <v>45.500000000001819</v>
      </c>
      <c r="DB78" s="50">
        <v>146.24999999999864</v>
      </c>
      <c r="DC78" s="50">
        <v>90</v>
      </c>
      <c r="DD78" s="468"/>
      <c r="DE78" s="544">
        <v>425.60000000000127</v>
      </c>
      <c r="DF78" s="544">
        <v>1402.1499999999996</v>
      </c>
      <c r="DG78" s="544">
        <v>2317.0500000000011</v>
      </c>
      <c r="DH78" s="583">
        <v>3714.6999999999989</v>
      </c>
      <c r="DI78" s="468"/>
      <c r="DJ78" s="50">
        <v>188.49999999999955</v>
      </c>
      <c r="DK78" s="50">
        <v>383.900000000001</v>
      </c>
      <c r="DL78" s="50">
        <v>417.22500000000218</v>
      </c>
      <c r="DM78" s="50">
        <v>840.89999999999964</v>
      </c>
      <c r="DN78" s="468"/>
      <c r="DO78" s="50">
        <v>172.92499999999882</v>
      </c>
      <c r="DP78" s="50">
        <v>0</v>
      </c>
      <c r="DQ78" s="50">
        <v>353.62500000000136</v>
      </c>
      <c r="DR78" s="50">
        <v>698.600000000004</v>
      </c>
      <c r="DS78" s="468"/>
      <c r="DT78" s="50">
        <v>880.84999999999854</v>
      </c>
      <c r="DU78" s="50">
        <v>1933.4000000000015</v>
      </c>
      <c r="DV78" s="50">
        <v>2782.2750000000005</v>
      </c>
      <c r="DW78" s="50">
        <v>4194.4000000001415</v>
      </c>
      <c r="DX78" s="468"/>
      <c r="DY78" s="50">
        <v>32.499999999999091</v>
      </c>
      <c r="DZ78" s="50">
        <v>0</v>
      </c>
      <c r="EA78" s="50">
        <v>0</v>
      </c>
      <c r="EB78" s="50">
        <v>0</v>
      </c>
      <c r="EC78" s="468"/>
      <c r="ED78" s="50">
        <v>40.249999999999091</v>
      </c>
      <c r="EE78" s="50">
        <v>0</v>
      </c>
      <c r="EF78" s="50">
        <v>137.025000000006</v>
      </c>
      <c r="EG78" s="50">
        <v>467.200000000008</v>
      </c>
      <c r="EH78" s="468"/>
      <c r="EI78" s="50">
        <v>66.274999999999636</v>
      </c>
      <c r="EJ78" s="50">
        <v>267.80000000000109</v>
      </c>
      <c r="EK78" s="50">
        <v>249.52500000000055</v>
      </c>
      <c r="EL78" s="50">
        <v>479.70000000000437</v>
      </c>
      <c r="EM78" s="468"/>
      <c r="EN78" s="50">
        <v>69.975000000001273</v>
      </c>
      <c r="EO78" s="50">
        <v>204.00000000000182</v>
      </c>
      <c r="EP78" s="50">
        <v>142.49999999999727</v>
      </c>
      <c r="EQ78" s="50">
        <v>0</v>
      </c>
      <c r="ER78" s="468"/>
      <c r="ES78" s="50">
        <v>50.625000000000909</v>
      </c>
      <c r="ET78" s="50">
        <v>0</v>
      </c>
      <c r="EU78" s="50">
        <v>0</v>
      </c>
      <c r="EV78" s="50">
        <v>267.700000000008</v>
      </c>
      <c r="EW78" s="468"/>
      <c r="EX78" s="50">
        <v>850.07500000000073</v>
      </c>
      <c r="EY78" s="50">
        <v>1501.650000000036</v>
      </c>
      <c r="EZ78" s="50">
        <v>2088.0749999998761</v>
      </c>
      <c r="FA78" s="50">
        <v>4649.6000000000004</v>
      </c>
      <c r="FB78" s="468"/>
      <c r="FC78" s="50">
        <v>6.3000000000001819</v>
      </c>
      <c r="FD78" s="50">
        <v>147.75000000000091</v>
      </c>
      <c r="FE78" s="50">
        <v>115.80000000000109</v>
      </c>
      <c r="FF78" s="50">
        <v>254.60000000000218</v>
      </c>
      <c r="FG78" s="468"/>
      <c r="FH78" s="50">
        <v>86</v>
      </c>
      <c r="FI78" s="50">
        <v>0</v>
      </c>
      <c r="FJ78" s="50">
        <v>0</v>
      </c>
      <c r="FK78" s="50">
        <v>227.39999999999782</v>
      </c>
      <c r="FL78" s="468"/>
      <c r="FM78" s="50">
        <v>21.300000000000182</v>
      </c>
      <c r="FN78" s="50">
        <v>0</v>
      </c>
      <c r="FO78" s="50">
        <v>0</v>
      </c>
      <c r="FP78" s="50">
        <v>520</v>
      </c>
      <c r="FQ78" s="468"/>
      <c r="FR78" s="50">
        <v>53.350000000000136</v>
      </c>
      <c r="FS78" s="50">
        <v>0</v>
      </c>
      <c r="FT78" s="50">
        <v>0</v>
      </c>
      <c r="FU78" s="50">
        <v>0</v>
      </c>
      <c r="FV78" s="468"/>
      <c r="FW78" s="50">
        <v>70.5</v>
      </c>
      <c r="FX78" s="50">
        <v>182.10000000000127</v>
      </c>
      <c r="FY78" s="50">
        <v>416.24999999999181</v>
      </c>
      <c r="FZ78" s="50">
        <v>604.80000000001019</v>
      </c>
      <c r="GA78" s="468"/>
      <c r="GB78" s="50">
        <v>106.82500000000073</v>
      </c>
      <c r="GC78" s="50">
        <v>0</v>
      </c>
      <c r="GD78" s="50">
        <v>0</v>
      </c>
      <c r="GE78" s="50">
        <v>0</v>
      </c>
      <c r="GF78" s="468"/>
      <c r="GG78" s="50">
        <v>72.375000000000909</v>
      </c>
      <c r="GH78" s="50">
        <v>583.95000000000437</v>
      </c>
      <c r="GI78" s="50">
        <v>806.39999999998417</v>
      </c>
      <c r="GJ78" s="50">
        <v>944.80000000002474</v>
      </c>
      <c r="GK78" s="468"/>
      <c r="GL78" s="50">
        <v>58.124999999998181</v>
      </c>
      <c r="GM78" s="50">
        <v>134.25000000000182</v>
      </c>
      <c r="GN78" s="50">
        <v>209.24999999998363</v>
      </c>
      <c r="GO78" s="50">
        <v>384.50000000001091</v>
      </c>
      <c r="GP78" s="468"/>
      <c r="GU78" s="18"/>
      <c r="GV78" s="9"/>
      <c r="HD78" s="18"/>
      <c r="HE78" s="9"/>
      <c r="HM78" s="18"/>
      <c r="HN78" s="9"/>
      <c r="HW78" s="9"/>
      <c r="IF78" s="9"/>
      <c r="IO78" s="9"/>
      <c r="IX78" s="9"/>
      <c r="JG78" s="9"/>
      <c r="JP78" s="9"/>
      <c r="JY78" s="9"/>
      <c r="KH78" s="9"/>
      <c r="KQ78" s="9"/>
      <c r="KZ78" s="9"/>
      <c r="MA78" s="9"/>
      <c r="MJ78" s="9"/>
      <c r="MS78" s="9"/>
      <c r="NB78" s="9"/>
      <c r="NK78" s="9"/>
      <c r="NT78" s="9"/>
      <c r="NU78">
        <v>0</v>
      </c>
      <c r="NV78" s="9"/>
      <c r="NW78">
        <v>0</v>
      </c>
      <c r="NX78" s="9"/>
      <c r="NY78">
        <v>1160.7750000000115</v>
      </c>
      <c r="NZ78" s="9"/>
      <c r="OA78">
        <v>0</v>
      </c>
    </row>
    <row r="79" spans="1:391" ht="18">
      <c r="A79" s="41" t="s">
        <v>2050</v>
      </c>
      <c r="B79" s="46">
        <f>SUM(D79:AAJ79)</f>
        <v>22472.299999999992</v>
      </c>
      <c r="C79" s="42"/>
      <c r="D79" s="50">
        <v>0</v>
      </c>
      <c r="E79" s="50">
        <v>0</v>
      </c>
      <c r="F79" s="50">
        <v>0</v>
      </c>
      <c r="G79" s="50">
        <f>'Punten per wedstrijd'!E182</f>
        <v>447.00000000000006</v>
      </c>
      <c r="H79" s="468"/>
      <c r="I79" s="50">
        <v>0</v>
      </c>
      <c r="J79" s="50">
        <v>0</v>
      </c>
      <c r="K79" s="50">
        <v>0</v>
      </c>
      <c r="L79" s="50">
        <f>'Punten per wedstrijd'!E78</f>
        <v>66</v>
      </c>
      <c r="M79" s="468"/>
      <c r="N79" s="50">
        <v>0</v>
      </c>
      <c r="O79" s="50">
        <v>0</v>
      </c>
      <c r="P79" s="50">
        <v>576.74999999999977</v>
      </c>
      <c r="Q79" s="50">
        <f>'Punten per wedstrijd'!F182</f>
        <v>393.09999999999945</v>
      </c>
      <c r="R79" s="468"/>
      <c r="S79" s="456">
        <v>0</v>
      </c>
      <c r="T79" s="50">
        <v>0</v>
      </c>
      <c r="U79" s="505">
        <v>132</v>
      </c>
      <c r="V79" s="50">
        <f>'Punten per wedstrijd'!F78</f>
        <v>259.69999999999959</v>
      </c>
      <c r="W79" s="468"/>
      <c r="X79" s="50">
        <v>0</v>
      </c>
      <c r="Y79" s="50">
        <v>0</v>
      </c>
      <c r="Z79" s="50">
        <v>388.34999999999877</v>
      </c>
      <c r="AA79" s="50">
        <v>375.59999999999945</v>
      </c>
      <c r="AB79" s="468"/>
      <c r="AC79" s="50">
        <v>0</v>
      </c>
      <c r="AD79" s="50">
        <v>0</v>
      </c>
      <c r="AE79" s="50">
        <v>377.69999999999925</v>
      </c>
      <c r="AF79" s="50">
        <v>702.19999999999891</v>
      </c>
      <c r="AG79" s="468"/>
      <c r="AH79" s="50">
        <v>0</v>
      </c>
      <c r="AI79" s="50">
        <v>0</v>
      </c>
      <c r="AJ79" s="50">
        <v>454.57499999999891</v>
      </c>
      <c r="AK79" s="50">
        <v>200.49999999999909</v>
      </c>
      <c r="AL79" s="468"/>
      <c r="AM79" s="456">
        <v>0</v>
      </c>
      <c r="AN79" s="456">
        <v>0</v>
      </c>
      <c r="AO79" s="456">
        <v>104.47499999999877</v>
      </c>
      <c r="AP79" s="50">
        <v>529.49999999999909</v>
      </c>
      <c r="AQ79" s="468"/>
      <c r="AR79" s="50">
        <v>0</v>
      </c>
      <c r="AS79" s="50">
        <v>0</v>
      </c>
      <c r="AT79" s="50">
        <v>204.74999999999829</v>
      </c>
      <c r="AU79" s="50">
        <v>54.300000000000004</v>
      </c>
      <c r="AV79" s="468"/>
      <c r="AW79" s="50">
        <v>0</v>
      </c>
      <c r="AX79" s="50">
        <v>0</v>
      </c>
      <c r="AY79" s="50">
        <v>358.79999999999905</v>
      </c>
      <c r="AZ79" s="50">
        <v>241.30000000000018</v>
      </c>
      <c r="BA79" s="468"/>
      <c r="BB79" s="50">
        <v>0</v>
      </c>
      <c r="BC79" s="50">
        <v>0</v>
      </c>
      <c r="BD79" s="50">
        <v>195.29999999999905</v>
      </c>
      <c r="BE79" s="50">
        <v>605.49999999999989</v>
      </c>
      <c r="BF79" s="468"/>
      <c r="BG79" s="50">
        <v>0</v>
      </c>
      <c r="BH79" s="50">
        <v>0</v>
      </c>
      <c r="BI79" s="50">
        <v>120.89999999999918</v>
      </c>
      <c r="BJ79" s="50">
        <v>145.19999999999999</v>
      </c>
      <c r="BK79" s="468"/>
      <c r="BL79" s="50">
        <v>0</v>
      </c>
      <c r="BM79" s="50">
        <v>0</v>
      </c>
      <c r="BN79" s="50">
        <v>86.249999999999318</v>
      </c>
      <c r="BO79" s="50">
        <v>137.4</v>
      </c>
      <c r="BP79" s="468"/>
      <c r="BQ79" s="50">
        <v>0</v>
      </c>
      <c r="BR79" s="50">
        <v>0</v>
      </c>
      <c r="BS79" s="50">
        <v>189.59999999999877</v>
      </c>
      <c r="BT79" s="50">
        <v>535.30000000000018</v>
      </c>
      <c r="BU79" s="468"/>
      <c r="BV79" s="50">
        <v>0</v>
      </c>
      <c r="BW79" s="50">
        <v>0</v>
      </c>
      <c r="BX79" s="50">
        <v>396.37499999999932</v>
      </c>
      <c r="BY79" s="50">
        <v>338.800000000002</v>
      </c>
      <c r="BZ79" s="468"/>
      <c r="CA79" s="50">
        <v>0</v>
      </c>
      <c r="CB79" s="50">
        <v>0</v>
      </c>
      <c r="CC79" s="50">
        <v>76.500000000001364</v>
      </c>
      <c r="CD79" s="50">
        <v>360.40000000000146</v>
      </c>
      <c r="CE79" s="468"/>
      <c r="CF79" s="50">
        <v>0</v>
      </c>
      <c r="CG79" s="50">
        <v>0</v>
      </c>
      <c r="CH79" s="50">
        <v>73.499999999998636</v>
      </c>
      <c r="CI79" s="50">
        <v>268.50000000000091</v>
      </c>
      <c r="CJ79" s="468"/>
      <c r="CK79" s="50">
        <v>0</v>
      </c>
      <c r="CL79" s="50">
        <v>0</v>
      </c>
      <c r="CM79" s="50">
        <v>216.37500000000068</v>
      </c>
      <c r="CN79" s="50">
        <v>198.79999999999998</v>
      </c>
      <c r="CO79" s="468"/>
      <c r="CP79" s="544">
        <v>0</v>
      </c>
      <c r="CQ79" s="544">
        <v>0</v>
      </c>
      <c r="CR79" s="544">
        <v>205.72499999999945</v>
      </c>
      <c r="CS79" s="50">
        <v>84.5</v>
      </c>
      <c r="CT79" s="468"/>
      <c r="CU79" s="50">
        <v>0</v>
      </c>
      <c r="CV79" s="50">
        <v>0</v>
      </c>
      <c r="CW79" s="50">
        <v>274.27500000000055</v>
      </c>
      <c r="CX79" s="50">
        <v>339.79999999999927</v>
      </c>
      <c r="CY79" s="468"/>
      <c r="CZ79" s="50">
        <v>0</v>
      </c>
      <c r="DA79" s="50">
        <v>0</v>
      </c>
      <c r="DB79" s="50">
        <v>230.62500000000068</v>
      </c>
      <c r="DC79" s="50">
        <v>84.600000000000009</v>
      </c>
      <c r="DD79" s="468"/>
      <c r="DE79" s="544">
        <v>0</v>
      </c>
      <c r="DF79" s="544">
        <v>0</v>
      </c>
      <c r="DG79" s="544">
        <v>2003.7749999999992</v>
      </c>
      <c r="DH79" s="583">
        <v>695.50000000000182</v>
      </c>
      <c r="DI79" s="468"/>
      <c r="DJ79" s="50">
        <v>0</v>
      </c>
      <c r="DK79" s="50">
        <v>0</v>
      </c>
      <c r="DL79" s="50">
        <v>0</v>
      </c>
      <c r="DM79" s="50">
        <v>204.69999999999891</v>
      </c>
      <c r="DN79" s="468"/>
      <c r="DO79" s="50">
        <v>0</v>
      </c>
      <c r="DP79" s="50">
        <v>0</v>
      </c>
      <c r="DQ79" s="50">
        <v>0</v>
      </c>
      <c r="DR79" s="50">
        <v>438</v>
      </c>
      <c r="DS79" s="468"/>
      <c r="DT79" s="50">
        <v>0</v>
      </c>
      <c r="DU79" s="50">
        <v>0</v>
      </c>
      <c r="DV79" s="50">
        <v>0</v>
      </c>
      <c r="DW79" s="50">
        <v>2856.4999999999836</v>
      </c>
      <c r="DX79" s="468"/>
      <c r="DY79" s="50">
        <v>0</v>
      </c>
      <c r="DZ79" s="50">
        <v>0</v>
      </c>
      <c r="EA79" s="50">
        <v>0</v>
      </c>
      <c r="EB79" s="50">
        <v>0</v>
      </c>
      <c r="EC79" s="468"/>
      <c r="ED79" s="50">
        <v>0</v>
      </c>
      <c r="EE79" s="50">
        <v>0</v>
      </c>
      <c r="EF79" s="50">
        <v>0</v>
      </c>
      <c r="EG79" s="50">
        <v>244.00000000000182</v>
      </c>
      <c r="EH79" s="468"/>
      <c r="EI79" s="50"/>
      <c r="EJ79" s="50"/>
      <c r="EK79" s="50"/>
      <c r="EL79" s="50">
        <v>247</v>
      </c>
      <c r="EM79" s="468"/>
      <c r="EN79" s="50">
        <v>0</v>
      </c>
      <c r="EO79" s="50">
        <v>0</v>
      </c>
      <c r="EP79" s="50">
        <v>0</v>
      </c>
      <c r="EQ79" s="50">
        <v>0</v>
      </c>
      <c r="ER79" s="468"/>
      <c r="ES79" s="50">
        <v>0</v>
      </c>
      <c r="ET79" s="50">
        <v>0</v>
      </c>
      <c r="EU79" s="50">
        <v>0</v>
      </c>
      <c r="EV79" s="50">
        <v>91</v>
      </c>
      <c r="EW79" s="468"/>
      <c r="EX79" s="50">
        <v>0</v>
      </c>
      <c r="EY79" s="50">
        <v>0</v>
      </c>
      <c r="EZ79" s="50">
        <v>0</v>
      </c>
      <c r="FA79" s="50">
        <v>2112.3000000000002</v>
      </c>
      <c r="FB79" s="468"/>
      <c r="FC79" s="50">
        <v>0</v>
      </c>
      <c r="FD79" s="50">
        <v>0</v>
      </c>
      <c r="FE79" s="50">
        <v>0</v>
      </c>
      <c r="FF79" s="50">
        <v>115.79999999999927</v>
      </c>
      <c r="FG79" s="468"/>
      <c r="FH79" s="50">
        <v>0</v>
      </c>
      <c r="FI79" s="50">
        <v>0</v>
      </c>
      <c r="FJ79" s="50">
        <v>0</v>
      </c>
      <c r="FK79" s="50">
        <v>126.20000000000073</v>
      </c>
      <c r="FL79" s="468"/>
      <c r="FM79" s="50">
        <v>0</v>
      </c>
      <c r="FN79" s="50">
        <v>0</v>
      </c>
      <c r="FO79" s="50">
        <v>0</v>
      </c>
      <c r="FP79" s="50">
        <v>668.70000000000073</v>
      </c>
      <c r="FQ79" s="468"/>
      <c r="FR79" s="50">
        <v>0</v>
      </c>
      <c r="FS79" s="50">
        <v>0</v>
      </c>
      <c r="FT79" s="50">
        <v>0</v>
      </c>
      <c r="FU79" s="50">
        <v>0</v>
      </c>
      <c r="FV79" s="468"/>
      <c r="FW79" s="50">
        <v>0</v>
      </c>
      <c r="FX79" s="50">
        <v>0</v>
      </c>
      <c r="FY79" s="50">
        <v>0</v>
      </c>
      <c r="FZ79" s="50">
        <v>318.00000000000364</v>
      </c>
      <c r="GA79" s="468"/>
      <c r="GB79" s="50">
        <v>0</v>
      </c>
      <c r="GC79" s="50">
        <v>0</v>
      </c>
      <c r="GD79" s="50">
        <v>0</v>
      </c>
      <c r="GE79" s="50">
        <v>0</v>
      </c>
      <c r="GF79" s="468"/>
      <c r="GG79" s="50">
        <v>0</v>
      </c>
      <c r="GH79" s="50">
        <v>0</v>
      </c>
      <c r="GI79" s="50">
        <v>0</v>
      </c>
      <c r="GJ79" s="50">
        <v>1042.0000000000146</v>
      </c>
      <c r="GK79" s="468"/>
      <c r="GL79" s="50">
        <v>0</v>
      </c>
      <c r="GM79" s="50">
        <v>0</v>
      </c>
      <c r="GN79" s="50">
        <v>0</v>
      </c>
      <c r="GO79" s="50">
        <v>278</v>
      </c>
      <c r="GP79" s="468"/>
      <c r="GV79" s="9"/>
      <c r="HE79" s="9"/>
      <c r="HN79" s="9"/>
      <c r="HW79" s="9"/>
      <c r="IF79" s="9"/>
      <c r="IO79" s="9"/>
      <c r="IX79" s="9"/>
      <c r="JG79" s="9"/>
      <c r="JP79" s="9"/>
      <c r="JY79" s="9"/>
      <c r="KH79" s="9"/>
      <c r="KQ79" s="9"/>
      <c r="KZ79" s="9"/>
      <c r="MA79" s="9"/>
      <c r="MJ79" s="9"/>
      <c r="MS79" s="9"/>
      <c r="NB79" s="9"/>
      <c r="NK79" s="9"/>
      <c r="NT79" s="9"/>
      <c r="NU79">
        <v>0</v>
      </c>
      <c r="NV79" s="9"/>
      <c r="NW79">
        <v>0</v>
      </c>
      <c r="NX79" s="9"/>
      <c r="NY79" s="21">
        <v>0</v>
      </c>
      <c r="NZ79" s="9"/>
      <c r="OA79">
        <v>0</v>
      </c>
    </row>
    <row r="80" spans="1:391" ht="18">
      <c r="A80" s="41" t="s">
        <v>749</v>
      </c>
      <c r="B80" s="46">
        <f>SUM(D80:AAJ80)</f>
        <v>56522.94999999999</v>
      </c>
      <c r="C80" s="42"/>
      <c r="D80" s="50">
        <v>55.274999999999991</v>
      </c>
      <c r="E80" s="50">
        <v>0</v>
      </c>
      <c r="F80" s="50">
        <v>0</v>
      </c>
      <c r="G80" s="50">
        <f>'Punten per wedstrijd'!E183</f>
        <v>579.25</v>
      </c>
      <c r="H80" s="468"/>
      <c r="I80" s="50">
        <v>47.775000000000006</v>
      </c>
      <c r="J80" s="50">
        <v>0</v>
      </c>
      <c r="K80" s="50">
        <v>0</v>
      </c>
      <c r="L80" s="50">
        <f>'Punten per wedstrijd'!E79</f>
        <v>259.90000000000009</v>
      </c>
      <c r="M80" s="468"/>
      <c r="N80" s="50">
        <v>67.949999999999989</v>
      </c>
      <c r="O80" s="50">
        <v>255.40000000000009</v>
      </c>
      <c r="P80" s="50">
        <v>508.65000000000003</v>
      </c>
      <c r="Q80" s="50">
        <f>'Punten per wedstrijd'!F183</f>
        <v>680.09999999999854</v>
      </c>
      <c r="R80" s="468"/>
      <c r="S80" s="456">
        <v>31.625</v>
      </c>
      <c r="T80" s="50">
        <v>22.950000000000045</v>
      </c>
      <c r="U80" s="505">
        <v>159.82499999999976</v>
      </c>
      <c r="V80" s="50">
        <f>'Punten per wedstrijd'!F79</f>
        <v>193.19999999999982</v>
      </c>
      <c r="W80" s="468"/>
      <c r="X80" s="50">
        <v>75.174999999999727</v>
      </c>
      <c r="Y80" s="50">
        <v>344.15000000000009</v>
      </c>
      <c r="Z80" s="50">
        <v>302.32499999999959</v>
      </c>
      <c r="AA80" s="50">
        <v>0</v>
      </c>
      <c r="AB80" s="468"/>
      <c r="AC80" s="50">
        <v>149.52499999999998</v>
      </c>
      <c r="AD80" s="50">
        <v>380.89999999999986</v>
      </c>
      <c r="AE80" s="50">
        <v>697.12499999999898</v>
      </c>
      <c r="AF80" s="50">
        <v>1002.5999999999995</v>
      </c>
      <c r="AG80" s="468"/>
      <c r="AH80" s="50">
        <v>48.875</v>
      </c>
      <c r="AI80" s="50">
        <v>511</v>
      </c>
      <c r="AJ80" s="50">
        <v>719.17499999999893</v>
      </c>
      <c r="AK80" s="50">
        <v>894.00000000000091</v>
      </c>
      <c r="AL80" s="468"/>
      <c r="AM80" s="456">
        <v>95.874999999999886</v>
      </c>
      <c r="AN80" s="456">
        <v>206.75</v>
      </c>
      <c r="AO80" s="456">
        <v>216.07499999999959</v>
      </c>
      <c r="AP80" s="50">
        <v>451.5</v>
      </c>
      <c r="AQ80" s="468"/>
      <c r="AR80" s="50">
        <v>0</v>
      </c>
      <c r="AS80" s="50">
        <v>131.19999999999982</v>
      </c>
      <c r="AT80" s="50">
        <v>306.07499999999959</v>
      </c>
      <c r="AU80" s="50">
        <v>371.5</v>
      </c>
      <c r="AV80" s="468"/>
      <c r="AW80" s="50">
        <v>0</v>
      </c>
      <c r="AX80" s="50">
        <v>227.99999999999955</v>
      </c>
      <c r="AY80" s="50">
        <v>457.79999999999905</v>
      </c>
      <c r="AZ80" s="50">
        <v>966.75</v>
      </c>
      <c r="BA80" s="468"/>
      <c r="BB80" s="50">
        <v>0</v>
      </c>
      <c r="BC80" s="50">
        <v>66.999999999999545</v>
      </c>
      <c r="BD80" s="50">
        <v>289.875</v>
      </c>
      <c r="BE80" s="50">
        <v>345.1</v>
      </c>
      <c r="BF80" s="468"/>
      <c r="BG80" s="50">
        <v>63.375000000000455</v>
      </c>
      <c r="BH80" s="50">
        <v>85.699999999999363</v>
      </c>
      <c r="BI80" s="50">
        <v>263.99999999999864</v>
      </c>
      <c r="BJ80" s="50">
        <v>188.5</v>
      </c>
      <c r="BK80" s="468"/>
      <c r="BL80" s="50">
        <v>0</v>
      </c>
      <c r="BM80" s="50">
        <v>6.4999999999995453</v>
      </c>
      <c r="BN80" s="50">
        <v>203.24999999999932</v>
      </c>
      <c r="BO80" s="50">
        <v>174.7</v>
      </c>
      <c r="BP80" s="468"/>
      <c r="BQ80" s="50">
        <v>63.775000000000546</v>
      </c>
      <c r="BR80" s="50">
        <v>92.849999999999909</v>
      </c>
      <c r="BS80" s="50">
        <v>174.07499999999959</v>
      </c>
      <c r="BT80" s="50">
        <v>265.5</v>
      </c>
      <c r="BU80" s="468"/>
      <c r="BV80" s="50">
        <v>0</v>
      </c>
      <c r="BW80" s="50">
        <v>428.75000000000091</v>
      </c>
      <c r="BX80" s="50">
        <v>430.12499999999932</v>
      </c>
      <c r="BY80" s="50">
        <v>715.80000000000109</v>
      </c>
      <c r="BZ80" s="468"/>
      <c r="CA80" s="50">
        <v>0</v>
      </c>
      <c r="CB80" s="50">
        <v>80.550000000001091</v>
      </c>
      <c r="CC80" s="50">
        <v>204.89999999999782</v>
      </c>
      <c r="CD80" s="50">
        <v>314.70000000000437</v>
      </c>
      <c r="CE80" s="468"/>
      <c r="CF80" s="50">
        <v>0</v>
      </c>
      <c r="CG80" s="50">
        <v>194.25000000000091</v>
      </c>
      <c r="CH80" s="50">
        <v>127.12499999999932</v>
      </c>
      <c r="CI80" s="50">
        <v>366.30000000000473</v>
      </c>
      <c r="CJ80" s="468"/>
      <c r="CK80" s="50">
        <v>55.900000000000546</v>
      </c>
      <c r="CL80" s="50">
        <v>301.00000000000045</v>
      </c>
      <c r="CM80" s="50">
        <v>30.374999999998636</v>
      </c>
      <c r="CN80" s="50">
        <v>353.2</v>
      </c>
      <c r="CO80" s="468"/>
      <c r="CP80" s="544">
        <v>158.82499999999982</v>
      </c>
      <c r="CQ80" s="544">
        <v>305.04999999999973</v>
      </c>
      <c r="CR80" s="544">
        <v>294</v>
      </c>
      <c r="CS80" s="50">
        <v>334.00000000000364</v>
      </c>
      <c r="CT80" s="468"/>
      <c r="CU80" s="50">
        <v>0</v>
      </c>
      <c r="CV80" s="50">
        <v>215.72499999999809</v>
      </c>
      <c r="CW80" s="50">
        <v>308.62500000000273</v>
      </c>
      <c r="CX80" s="50">
        <v>596.15000000000509</v>
      </c>
      <c r="CY80" s="468"/>
      <c r="CZ80" s="50">
        <v>0</v>
      </c>
      <c r="DA80" s="50">
        <v>38.500000000001819</v>
      </c>
      <c r="DB80" s="50">
        <v>42.300000000002456</v>
      </c>
      <c r="DC80" s="50">
        <v>65.099999999999994</v>
      </c>
      <c r="DD80" s="468"/>
      <c r="DE80" s="544">
        <v>483.00000000000091</v>
      </c>
      <c r="DF80" s="544">
        <v>1578.0499999999993</v>
      </c>
      <c r="DG80" s="544">
        <v>1617.4499999999996</v>
      </c>
      <c r="DH80" s="583">
        <v>2570.4999999999982</v>
      </c>
      <c r="DI80" s="468"/>
      <c r="DJ80" s="50">
        <v>147.35000000000082</v>
      </c>
      <c r="DK80" s="50">
        <v>544.30000000000064</v>
      </c>
      <c r="DL80" s="50">
        <v>303.90000000000191</v>
      </c>
      <c r="DM80" s="50">
        <v>733.80000000000109</v>
      </c>
      <c r="DN80" s="468"/>
      <c r="DO80" s="50">
        <v>300.50000000000045</v>
      </c>
      <c r="DP80" s="50">
        <v>0</v>
      </c>
      <c r="DQ80" s="50">
        <v>338.02499999999645</v>
      </c>
      <c r="DR80" s="50">
        <v>560.30000000000109</v>
      </c>
      <c r="DS80" s="468"/>
      <c r="DT80" s="50">
        <v>908.599999999999</v>
      </c>
      <c r="DU80" s="50">
        <v>2282.2000000000007</v>
      </c>
      <c r="DV80" s="50">
        <v>2396.5499999999997</v>
      </c>
      <c r="DW80" s="50">
        <v>3605.2000000000207</v>
      </c>
      <c r="DX80" s="468"/>
      <c r="DY80" s="50">
        <v>65.999999999999091</v>
      </c>
      <c r="DZ80" s="50">
        <v>0</v>
      </c>
      <c r="EA80" s="50">
        <v>0</v>
      </c>
      <c r="EB80" s="50">
        <v>0</v>
      </c>
      <c r="EC80" s="468"/>
      <c r="ED80" s="50">
        <v>41.699999999998909</v>
      </c>
      <c r="EE80" s="50">
        <v>0</v>
      </c>
      <c r="EF80" s="50">
        <v>156.15000000000327</v>
      </c>
      <c r="EG80" s="50">
        <v>250.50000000000364</v>
      </c>
      <c r="EH80" s="468"/>
      <c r="EI80" s="50">
        <v>76.899999999998727</v>
      </c>
      <c r="EJ80" s="50">
        <v>191.4500000000005</v>
      </c>
      <c r="EK80" s="50">
        <v>64.650000000000546</v>
      </c>
      <c r="EL80" s="50">
        <v>585.29999999999927</v>
      </c>
      <c r="EM80" s="468"/>
      <c r="EN80" s="50">
        <v>75.099999999996726</v>
      </c>
      <c r="EO80" s="50">
        <v>220.65000000000146</v>
      </c>
      <c r="EP80" s="50">
        <v>109.42500000000655</v>
      </c>
      <c r="EQ80" s="50">
        <v>0</v>
      </c>
      <c r="ER80" s="468"/>
      <c r="ES80" s="50">
        <v>106.79999999999654</v>
      </c>
      <c r="ET80" s="50">
        <v>0</v>
      </c>
      <c r="EU80" s="50">
        <v>0</v>
      </c>
      <c r="EV80" s="50">
        <v>255.60000000000582</v>
      </c>
      <c r="EW80" s="468"/>
      <c r="EX80" s="50">
        <v>438.79999999999836</v>
      </c>
      <c r="EY80" s="50">
        <v>1739.200000000008</v>
      </c>
      <c r="EZ80" s="50">
        <v>2446.3499999999285</v>
      </c>
      <c r="FA80" s="50">
        <v>4004.9</v>
      </c>
      <c r="FB80" s="468"/>
      <c r="FC80" s="50">
        <v>28.199999999997999</v>
      </c>
      <c r="FD80" s="50">
        <v>61.500000000000909</v>
      </c>
      <c r="FE80" s="50">
        <v>112.50000000000546</v>
      </c>
      <c r="FF80" s="50">
        <v>222.00000000000728</v>
      </c>
      <c r="FG80" s="468"/>
      <c r="FH80" s="50">
        <v>53.624999999998181</v>
      </c>
      <c r="FI80" s="50">
        <v>0</v>
      </c>
      <c r="FJ80" s="50">
        <v>0</v>
      </c>
      <c r="FK80" s="50">
        <v>218.50000000000728</v>
      </c>
      <c r="FL80" s="468"/>
      <c r="FM80" s="50">
        <v>44.724999999997635</v>
      </c>
      <c r="FN80" s="50">
        <v>0</v>
      </c>
      <c r="FO80" s="50">
        <v>0</v>
      </c>
      <c r="FP80" s="50">
        <v>486.50000000000728</v>
      </c>
      <c r="FQ80" s="468"/>
      <c r="FR80" s="50">
        <v>48.875</v>
      </c>
      <c r="FS80" s="50">
        <v>0</v>
      </c>
      <c r="FT80" s="50">
        <v>0</v>
      </c>
      <c r="FU80" s="50">
        <v>0</v>
      </c>
      <c r="FV80" s="468"/>
      <c r="FW80" s="50">
        <v>122.14999999999964</v>
      </c>
      <c r="FX80" s="50">
        <v>103.80000000000064</v>
      </c>
      <c r="FY80" s="50">
        <v>418.64999999999782</v>
      </c>
      <c r="FZ80" s="50">
        <v>491.70000000000073</v>
      </c>
      <c r="GA80" s="468"/>
      <c r="GB80" s="50">
        <v>120.72499999999854</v>
      </c>
      <c r="GC80" s="50">
        <v>0</v>
      </c>
      <c r="GD80" s="50">
        <v>0</v>
      </c>
      <c r="GE80" s="50">
        <v>0</v>
      </c>
      <c r="GF80" s="468"/>
      <c r="GG80" s="50">
        <v>172.94999999999891</v>
      </c>
      <c r="GH80" s="50">
        <v>708.30000000000291</v>
      </c>
      <c r="GI80" s="50">
        <v>855.14999999999782</v>
      </c>
      <c r="GJ80" s="50">
        <v>1366.6999999999898</v>
      </c>
      <c r="GK80" s="468"/>
      <c r="GL80" s="50">
        <v>39.375000000000909</v>
      </c>
      <c r="GM80" s="50">
        <v>215.75000000000546</v>
      </c>
      <c r="GN80" s="50">
        <v>215.25</v>
      </c>
      <c r="GO80" s="50">
        <v>364.50000000000364</v>
      </c>
      <c r="GP80" s="468"/>
      <c r="GU80" s="18"/>
      <c r="GV80" s="9"/>
      <c r="HD80" s="18"/>
      <c r="HE80" s="9"/>
      <c r="HM80" s="18"/>
      <c r="HN80" s="9"/>
      <c r="HW80" s="9"/>
      <c r="IF80" s="9"/>
      <c r="IO80" s="9"/>
      <c r="IX80" s="9"/>
      <c r="JG80" s="9"/>
      <c r="JP80" s="9"/>
      <c r="JY80" s="9"/>
      <c r="KH80" s="9"/>
      <c r="KQ80" s="9"/>
      <c r="KZ80" s="9"/>
      <c r="MA80" s="9"/>
      <c r="MJ80" s="9"/>
      <c r="MS80" s="9"/>
      <c r="NB80" s="9"/>
      <c r="NK80" s="9"/>
      <c r="NT80" s="9"/>
      <c r="NU80">
        <v>0</v>
      </c>
      <c r="NV80" s="9"/>
      <c r="NW80">
        <v>0</v>
      </c>
      <c r="NX80" s="9"/>
      <c r="NY80">
        <v>1188.6000000000008</v>
      </c>
      <c r="NZ80" s="9"/>
      <c r="OA80">
        <v>0</v>
      </c>
    </row>
    <row r="81" spans="1:391" ht="18">
      <c r="A81" s="41" t="s">
        <v>748</v>
      </c>
      <c r="B81" s="46">
        <f>SUM(D81:AAJ81)</f>
        <v>55196.900000000176</v>
      </c>
      <c r="C81" s="42"/>
      <c r="D81" s="50">
        <v>37.6</v>
      </c>
      <c r="E81" s="50">
        <v>0</v>
      </c>
      <c r="F81" s="50">
        <v>0</v>
      </c>
      <c r="G81" s="50">
        <f>'Punten per wedstrijd'!E184</f>
        <v>209.69999999999996</v>
      </c>
      <c r="H81" s="468"/>
      <c r="I81" s="50">
        <v>26.749999999999986</v>
      </c>
      <c r="J81" s="50">
        <v>0</v>
      </c>
      <c r="K81" s="50">
        <v>0</v>
      </c>
      <c r="L81" s="50">
        <f>'Punten per wedstrijd'!E80</f>
        <v>240.90000000000009</v>
      </c>
      <c r="M81" s="468"/>
      <c r="N81" s="50">
        <v>142.89999999999998</v>
      </c>
      <c r="O81" s="50">
        <v>294.35000000000002</v>
      </c>
      <c r="P81" s="50">
        <v>531.74999999999989</v>
      </c>
      <c r="Q81" s="50">
        <f>'Punten per wedstrijd'!F184</f>
        <v>582.80000000000041</v>
      </c>
      <c r="R81" s="468"/>
      <c r="S81" s="456">
        <v>27.5</v>
      </c>
      <c r="T81" s="50">
        <v>84.249999999999886</v>
      </c>
      <c r="U81" s="505">
        <v>118.72500000000031</v>
      </c>
      <c r="V81" s="50">
        <f>'Punten per wedstrijd'!F80</f>
        <v>65</v>
      </c>
      <c r="W81" s="468"/>
      <c r="X81" s="50">
        <v>85.599999999999909</v>
      </c>
      <c r="Y81" s="50">
        <v>317.34999999999991</v>
      </c>
      <c r="Z81" s="50">
        <v>229.125</v>
      </c>
      <c r="AA81" s="50">
        <v>25.200000000000273</v>
      </c>
      <c r="AB81" s="468"/>
      <c r="AC81" s="50">
        <v>208.10000000000002</v>
      </c>
      <c r="AD81" s="50">
        <v>351.34999999999991</v>
      </c>
      <c r="AE81" s="50">
        <v>597.30000000000109</v>
      </c>
      <c r="AF81" s="50">
        <v>1033.9000000000001</v>
      </c>
      <c r="AG81" s="468"/>
      <c r="AH81" s="50">
        <v>176.05000000000041</v>
      </c>
      <c r="AI81" s="50">
        <v>573.54999999999995</v>
      </c>
      <c r="AJ81" s="50">
        <v>787.42500000000075</v>
      </c>
      <c r="AK81" s="50">
        <v>716.70000000000073</v>
      </c>
      <c r="AL81" s="468"/>
      <c r="AM81" s="456">
        <v>52.375</v>
      </c>
      <c r="AN81" s="456">
        <v>307.54999999999973</v>
      </c>
      <c r="AO81" s="456">
        <v>328.04999999999973</v>
      </c>
      <c r="AP81" s="50">
        <v>791.70000000000073</v>
      </c>
      <c r="AQ81" s="468"/>
      <c r="AR81" s="50">
        <v>0</v>
      </c>
      <c r="AS81" s="50">
        <v>172.75</v>
      </c>
      <c r="AT81" s="50">
        <v>286.79999999999905</v>
      </c>
      <c r="AU81" s="50">
        <v>386.8</v>
      </c>
      <c r="AV81" s="468"/>
      <c r="AW81" s="50">
        <v>0</v>
      </c>
      <c r="AX81" s="50">
        <v>94.400000000000546</v>
      </c>
      <c r="AY81" s="50">
        <v>316.42499999999905</v>
      </c>
      <c r="AZ81" s="50">
        <v>678.69999999999891</v>
      </c>
      <c r="BA81" s="468"/>
      <c r="BB81" s="50">
        <v>0</v>
      </c>
      <c r="BC81" s="50">
        <v>66.25</v>
      </c>
      <c r="BD81" s="50">
        <v>109.64999999999918</v>
      </c>
      <c r="BE81" s="50">
        <v>542.30000000000007</v>
      </c>
      <c r="BF81" s="468"/>
      <c r="BG81" s="50">
        <v>0</v>
      </c>
      <c r="BH81" s="50">
        <v>172.30000000000018</v>
      </c>
      <c r="BI81" s="50">
        <v>172.79999999999905</v>
      </c>
      <c r="BJ81" s="50">
        <v>352.90000000000003</v>
      </c>
      <c r="BK81" s="468"/>
      <c r="BL81" s="50">
        <v>0</v>
      </c>
      <c r="BM81" s="50">
        <v>3.0000000000004547</v>
      </c>
      <c r="BN81" s="50">
        <v>132.29999999999905</v>
      </c>
      <c r="BO81" s="50">
        <v>240.6</v>
      </c>
      <c r="BP81" s="468"/>
      <c r="BQ81" s="50">
        <v>0.52500000000009095</v>
      </c>
      <c r="BR81" s="50">
        <v>145.90000000000055</v>
      </c>
      <c r="BS81" s="50">
        <v>165.59999999999809</v>
      </c>
      <c r="BT81" s="50">
        <v>540.19999999999982</v>
      </c>
      <c r="BU81" s="468"/>
      <c r="BV81" s="50">
        <v>0</v>
      </c>
      <c r="BW81" s="50">
        <v>397.05000000000064</v>
      </c>
      <c r="BX81" s="50">
        <v>415.42499999999836</v>
      </c>
      <c r="BY81" s="50">
        <v>489.59999999999945</v>
      </c>
      <c r="BZ81" s="468"/>
      <c r="CA81" s="50">
        <v>0</v>
      </c>
      <c r="CB81" s="50">
        <v>164.90000000000327</v>
      </c>
      <c r="CC81" s="50">
        <v>89.999999999998636</v>
      </c>
      <c r="CD81" s="50">
        <v>650.40000000000146</v>
      </c>
      <c r="CE81" s="468"/>
      <c r="CF81" s="50">
        <v>0</v>
      </c>
      <c r="CG81" s="50">
        <v>182.5</v>
      </c>
      <c r="CH81" s="50">
        <v>82.499999999998636</v>
      </c>
      <c r="CI81" s="50">
        <v>180</v>
      </c>
      <c r="CJ81" s="468"/>
      <c r="CK81" s="50">
        <v>29.050000000000182</v>
      </c>
      <c r="CL81" s="50">
        <v>209.65000000000009</v>
      </c>
      <c r="CM81" s="50">
        <v>260.09999999999877</v>
      </c>
      <c r="CN81" s="50">
        <v>368.09999999999997</v>
      </c>
      <c r="CO81" s="468"/>
      <c r="CP81" s="544">
        <v>89.925000000000182</v>
      </c>
      <c r="CQ81" s="544">
        <v>243.04999999999882</v>
      </c>
      <c r="CR81" s="544">
        <v>331.64999999999986</v>
      </c>
      <c r="CS81" s="50">
        <v>276</v>
      </c>
      <c r="CT81" s="468"/>
      <c r="CU81" s="50">
        <v>0</v>
      </c>
      <c r="CV81" s="50">
        <v>190.69999999999891</v>
      </c>
      <c r="CW81" s="50">
        <v>179.10000000000082</v>
      </c>
      <c r="CX81" s="50">
        <v>639.10000000000036</v>
      </c>
      <c r="CY81" s="468"/>
      <c r="CZ81" s="50">
        <v>0</v>
      </c>
      <c r="DA81" s="50">
        <v>94.500000000001819</v>
      </c>
      <c r="DB81" s="50">
        <v>163.72499999999945</v>
      </c>
      <c r="DC81" s="50">
        <v>147.20000000000002</v>
      </c>
      <c r="DD81" s="468"/>
      <c r="DE81" s="544">
        <v>281.59999999999991</v>
      </c>
      <c r="DF81" s="544">
        <v>1601.0250000000005</v>
      </c>
      <c r="DG81" s="544">
        <v>2170.8750000000009</v>
      </c>
      <c r="DH81" s="583">
        <v>2126.7999999999993</v>
      </c>
      <c r="DI81" s="468"/>
      <c r="DJ81" s="50">
        <v>102.79999999999973</v>
      </c>
      <c r="DK81" s="50">
        <v>353.79999999999973</v>
      </c>
      <c r="DL81" s="50">
        <v>446.62500000000136</v>
      </c>
      <c r="DM81" s="50">
        <v>566.79999999999927</v>
      </c>
      <c r="DN81" s="468"/>
      <c r="DO81" s="50">
        <v>171.27500000000009</v>
      </c>
      <c r="DP81" s="50">
        <v>0</v>
      </c>
      <c r="DQ81" s="50">
        <v>500.69999999999891</v>
      </c>
      <c r="DR81" s="50">
        <v>364.99999999999818</v>
      </c>
      <c r="DS81" s="468"/>
      <c r="DT81" s="50">
        <v>958.82499999999845</v>
      </c>
      <c r="DU81" s="50">
        <v>1496.8000000000015</v>
      </c>
      <c r="DV81" s="50">
        <v>2598.1499999999664</v>
      </c>
      <c r="DW81" s="50">
        <v>3431.099999999984</v>
      </c>
      <c r="DX81" s="468"/>
      <c r="DY81" s="50">
        <v>9.5249999999987267</v>
      </c>
      <c r="DZ81" s="50">
        <v>0</v>
      </c>
      <c r="EA81" s="50">
        <v>0</v>
      </c>
      <c r="EB81" s="50">
        <v>0</v>
      </c>
      <c r="EC81" s="468"/>
      <c r="ED81" s="50">
        <v>32.124999999999091</v>
      </c>
      <c r="EE81" s="50">
        <v>0</v>
      </c>
      <c r="EF81" s="50">
        <v>302.77500000000055</v>
      </c>
      <c r="EG81" s="50">
        <v>240.5</v>
      </c>
      <c r="EH81" s="468"/>
      <c r="EI81" s="50">
        <v>67.099999999999454</v>
      </c>
      <c r="EJ81" s="50">
        <v>278.25000000000068</v>
      </c>
      <c r="EK81" s="50">
        <v>200.47499999999945</v>
      </c>
      <c r="EL81" s="50">
        <v>293.30000000000655</v>
      </c>
      <c r="EM81" s="468"/>
      <c r="EN81" s="50">
        <v>36.724999999998545</v>
      </c>
      <c r="EO81" s="50">
        <v>67.599999999999454</v>
      </c>
      <c r="EP81" s="50">
        <v>378.67500000000655</v>
      </c>
      <c r="EQ81" s="50">
        <v>0</v>
      </c>
      <c r="ER81" s="468"/>
      <c r="ES81" s="50">
        <v>92.312499999999091</v>
      </c>
      <c r="ET81" s="50">
        <v>0</v>
      </c>
      <c r="EU81" s="50">
        <v>0</v>
      </c>
      <c r="EV81" s="50">
        <v>299.5</v>
      </c>
      <c r="EW81" s="468"/>
      <c r="EX81" s="50">
        <v>656.05000000000109</v>
      </c>
      <c r="EY81" s="50">
        <v>1689.6499999999987</v>
      </c>
      <c r="EZ81" s="50">
        <v>2287.3500000001413</v>
      </c>
      <c r="FA81" s="50">
        <v>4658.8</v>
      </c>
      <c r="FB81" s="468"/>
      <c r="FC81" s="50">
        <v>10.924999999998363</v>
      </c>
      <c r="FD81" s="50">
        <v>27.000000000000455</v>
      </c>
      <c r="FE81" s="50">
        <v>205.20000000000164</v>
      </c>
      <c r="FF81" s="50">
        <v>176.40000000000146</v>
      </c>
      <c r="FG81" s="468"/>
      <c r="FH81" s="50">
        <v>63.574999999998909</v>
      </c>
      <c r="FI81" s="50">
        <v>0</v>
      </c>
      <c r="FJ81" s="50">
        <v>0</v>
      </c>
      <c r="FK81" s="50">
        <v>332.30000000000291</v>
      </c>
      <c r="FL81" s="468"/>
      <c r="FM81" s="50">
        <v>38.662499999999454</v>
      </c>
      <c r="FN81" s="50">
        <v>0</v>
      </c>
      <c r="FO81" s="50">
        <v>0</v>
      </c>
      <c r="FP81" s="50">
        <v>361.20000000000073</v>
      </c>
      <c r="FQ81" s="468"/>
      <c r="FR81" s="50">
        <v>44.474999999999454</v>
      </c>
      <c r="FS81" s="50">
        <v>0</v>
      </c>
      <c r="FT81" s="50">
        <v>0</v>
      </c>
      <c r="FU81" s="50">
        <v>0</v>
      </c>
      <c r="FV81" s="468"/>
      <c r="FW81" s="50">
        <v>101.17500000000109</v>
      </c>
      <c r="FX81" s="50">
        <v>146.05000000000064</v>
      </c>
      <c r="FY81" s="50">
        <v>343.19999999999891</v>
      </c>
      <c r="FZ81" s="50">
        <v>528.1000000000131</v>
      </c>
      <c r="GA81" s="468"/>
      <c r="GB81" s="50">
        <v>139.70000000000255</v>
      </c>
      <c r="GC81" s="50">
        <v>0</v>
      </c>
      <c r="GD81" s="50">
        <v>0</v>
      </c>
      <c r="GE81" s="50">
        <v>0</v>
      </c>
      <c r="GF81" s="468"/>
      <c r="GG81" s="50">
        <v>170.15000000000509</v>
      </c>
      <c r="GH81" s="50">
        <v>426.35000000000127</v>
      </c>
      <c r="GI81" s="50">
        <v>960.90000000001419</v>
      </c>
      <c r="GJ81" s="50">
        <v>1118.3000000000138</v>
      </c>
      <c r="GK81" s="468"/>
      <c r="GL81" s="50">
        <v>52.25</v>
      </c>
      <c r="GM81" s="50">
        <v>89.5</v>
      </c>
      <c r="GN81" s="50">
        <v>240.00000000001091</v>
      </c>
      <c r="GO81" s="50">
        <v>259.49999999999636</v>
      </c>
      <c r="GP81" s="468"/>
      <c r="GU81" s="18"/>
      <c r="GV81" s="9"/>
      <c r="HD81" s="18"/>
      <c r="HE81" s="9"/>
      <c r="HM81" s="18"/>
      <c r="HN81" s="9"/>
      <c r="HW81" s="9"/>
      <c r="IF81" s="9"/>
      <c r="IO81" s="9"/>
      <c r="IX81" s="9"/>
      <c r="JG81" s="9"/>
      <c r="JP81" s="9"/>
      <c r="JY81" s="9"/>
      <c r="KH81" s="9"/>
      <c r="KQ81" s="9"/>
      <c r="KZ81" s="9"/>
      <c r="MA81" s="9"/>
      <c r="MJ81" s="9"/>
      <c r="MS81" s="9"/>
      <c r="NB81" s="9"/>
      <c r="NK81" s="9"/>
      <c r="NT81" s="9"/>
      <c r="NU81">
        <v>0</v>
      </c>
      <c r="NV81" s="9"/>
      <c r="NW81">
        <v>0</v>
      </c>
      <c r="NX81" s="9"/>
      <c r="NY81">
        <v>1201.1250000000055</v>
      </c>
      <c r="NZ81" s="9"/>
      <c r="OA81">
        <v>0</v>
      </c>
    </row>
    <row r="82" spans="1:391" ht="18">
      <c r="A82" s="41" t="s">
        <v>2052</v>
      </c>
      <c r="B82" s="46">
        <f>SUM(D82:AAJ82)</f>
        <v>20294.562500000131</v>
      </c>
      <c r="C82" s="42"/>
      <c r="D82" s="50">
        <v>0</v>
      </c>
      <c r="E82" s="50">
        <v>0</v>
      </c>
      <c r="F82" s="50">
        <v>0</v>
      </c>
      <c r="G82" s="50">
        <f>'Punten per wedstrijd'!E185</f>
        <v>73.900000000000006</v>
      </c>
      <c r="H82" s="468"/>
      <c r="I82" s="50">
        <v>0</v>
      </c>
      <c r="J82" s="50">
        <v>0</v>
      </c>
      <c r="K82" s="50">
        <v>0</v>
      </c>
      <c r="L82" s="50">
        <f>'Punten per wedstrijd'!E81</f>
        <v>60.5</v>
      </c>
      <c r="M82" s="468"/>
      <c r="N82" s="50">
        <v>0</v>
      </c>
      <c r="O82" s="50">
        <v>0</v>
      </c>
      <c r="P82" s="50">
        <v>348.90000000000003</v>
      </c>
      <c r="Q82" s="50">
        <f>'Punten per wedstrijd'!F185</f>
        <v>196.39999999999964</v>
      </c>
      <c r="R82" s="468"/>
      <c r="S82" s="456">
        <v>0</v>
      </c>
      <c r="T82" s="50">
        <v>0</v>
      </c>
      <c r="U82" s="505">
        <v>129.48750000000007</v>
      </c>
      <c r="V82" s="50">
        <f>'Punten per wedstrijd'!F81</f>
        <v>146.79999999999973</v>
      </c>
      <c r="W82" s="468"/>
      <c r="X82" s="50">
        <v>0</v>
      </c>
      <c r="Y82" s="50">
        <v>0</v>
      </c>
      <c r="Z82" s="50">
        <v>216.22500000000031</v>
      </c>
      <c r="AA82" s="50">
        <v>98.399999999999864</v>
      </c>
      <c r="AB82" s="468"/>
      <c r="AC82" s="50">
        <v>0</v>
      </c>
      <c r="AD82" s="50">
        <v>0</v>
      </c>
      <c r="AE82" s="50">
        <v>201.97500000000014</v>
      </c>
      <c r="AF82" s="50">
        <v>428.89999999999964</v>
      </c>
      <c r="AG82" s="468"/>
      <c r="AH82" s="50">
        <v>0</v>
      </c>
      <c r="AI82" s="50">
        <v>0</v>
      </c>
      <c r="AJ82" s="50">
        <v>366.15000000000038</v>
      </c>
      <c r="AK82" s="50">
        <v>523</v>
      </c>
      <c r="AL82" s="468"/>
      <c r="AM82" s="456">
        <v>0</v>
      </c>
      <c r="AN82" s="456">
        <v>0</v>
      </c>
      <c r="AO82" s="456">
        <v>29.250000000000341</v>
      </c>
      <c r="AP82" s="50">
        <v>346.70000000000073</v>
      </c>
      <c r="AQ82" s="468"/>
      <c r="AR82" s="50">
        <v>0</v>
      </c>
      <c r="AS82" s="50">
        <v>0</v>
      </c>
      <c r="AT82" s="50">
        <v>13.650000000000546</v>
      </c>
      <c r="AU82" s="50">
        <v>146.80000000000001</v>
      </c>
      <c r="AV82" s="468"/>
      <c r="AW82" s="50">
        <v>0</v>
      </c>
      <c r="AX82" s="50">
        <v>0</v>
      </c>
      <c r="AY82" s="50">
        <v>380.17500000000007</v>
      </c>
      <c r="AZ82" s="50">
        <v>542.80000000000155</v>
      </c>
      <c r="BA82" s="468"/>
      <c r="BB82" s="50">
        <v>0</v>
      </c>
      <c r="BC82" s="50">
        <v>0</v>
      </c>
      <c r="BD82" s="50">
        <v>241.87500000000034</v>
      </c>
      <c r="BE82" s="50">
        <v>490</v>
      </c>
      <c r="BF82" s="468"/>
      <c r="BG82" s="50">
        <v>0</v>
      </c>
      <c r="BH82" s="50">
        <v>0</v>
      </c>
      <c r="BI82" s="50">
        <v>97.350000000000477</v>
      </c>
      <c r="BJ82" s="50">
        <v>153.6</v>
      </c>
      <c r="BK82" s="468"/>
      <c r="BL82" s="50">
        <v>0</v>
      </c>
      <c r="BM82" s="50">
        <v>0</v>
      </c>
      <c r="BN82" s="50">
        <v>234.375</v>
      </c>
      <c r="BO82" s="50">
        <v>119.5</v>
      </c>
      <c r="BP82" s="468"/>
      <c r="BQ82" s="50">
        <v>0</v>
      </c>
      <c r="BR82" s="50">
        <v>0</v>
      </c>
      <c r="BS82" s="50">
        <v>184.05000000000007</v>
      </c>
      <c r="BT82" s="50">
        <v>321.90000000000236</v>
      </c>
      <c r="BU82" s="468"/>
      <c r="BV82" s="50">
        <v>0</v>
      </c>
      <c r="BW82" s="50">
        <v>0</v>
      </c>
      <c r="BX82" s="50">
        <v>322.57499999999959</v>
      </c>
      <c r="BY82" s="50">
        <v>549.00000000000364</v>
      </c>
      <c r="BZ82" s="468"/>
      <c r="CA82" s="50">
        <v>0</v>
      </c>
      <c r="CB82" s="50">
        <v>0</v>
      </c>
      <c r="CC82" s="50">
        <v>70.124999999999318</v>
      </c>
      <c r="CD82" s="50">
        <v>102.00000000000364</v>
      </c>
      <c r="CE82" s="468"/>
      <c r="CF82" s="50">
        <v>0</v>
      </c>
      <c r="CG82" s="50">
        <v>0</v>
      </c>
      <c r="CH82" s="50">
        <v>328.875</v>
      </c>
      <c r="CI82" s="50">
        <v>161.50000000000364</v>
      </c>
      <c r="CJ82" s="468"/>
      <c r="CK82" s="50">
        <v>0</v>
      </c>
      <c r="CL82" s="50">
        <v>0</v>
      </c>
      <c r="CM82" s="50">
        <v>250.94999999999891</v>
      </c>
      <c r="CN82" s="50">
        <v>342.20000000000005</v>
      </c>
      <c r="CO82" s="468"/>
      <c r="CP82" s="544">
        <v>0</v>
      </c>
      <c r="CQ82" s="544">
        <v>0</v>
      </c>
      <c r="CR82" s="544">
        <v>179.7749999999985</v>
      </c>
      <c r="CS82" s="50">
        <v>184.00000000000273</v>
      </c>
      <c r="CT82" s="468"/>
      <c r="CU82" s="50">
        <v>0</v>
      </c>
      <c r="CV82" s="50">
        <v>0</v>
      </c>
      <c r="CW82" s="50">
        <v>284.3999999999985</v>
      </c>
      <c r="CX82" s="50">
        <v>532.70000000000164</v>
      </c>
      <c r="CY82" s="468"/>
      <c r="CZ82" s="50">
        <v>0</v>
      </c>
      <c r="DA82" s="50">
        <v>0</v>
      </c>
      <c r="DB82" s="50">
        <v>246.74999999999864</v>
      </c>
      <c r="DC82" s="50">
        <v>120</v>
      </c>
      <c r="DD82" s="468"/>
      <c r="DE82" s="544">
        <v>0</v>
      </c>
      <c r="DF82" s="544">
        <v>0</v>
      </c>
      <c r="DG82" s="544">
        <v>1155.4499999999994</v>
      </c>
      <c r="DH82" s="583">
        <v>1586.4999999999973</v>
      </c>
      <c r="DI82" s="468"/>
      <c r="DJ82" s="50">
        <v>0</v>
      </c>
      <c r="DK82" s="50">
        <v>0</v>
      </c>
      <c r="DL82" s="50">
        <v>0</v>
      </c>
      <c r="DM82" s="50">
        <v>498.90000000000509</v>
      </c>
      <c r="DN82" s="468"/>
      <c r="DO82" s="50">
        <v>0</v>
      </c>
      <c r="DP82" s="50">
        <v>0</v>
      </c>
      <c r="DQ82" s="50">
        <v>0</v>
      </c>
      <c r="DR82" s="50">
        <v>229.60000000000582</v>
      </c>
      <c r="DS82" s="468"/>
      <c r="DT82" s="50">
        <v>0</v>
      </c>
      <c r="DU82" s="50">
        <v>0</v>
      </c>
      <c r="DV82" s="50">
        <v>0</v>
      </c>
      <c r="DW82" s="50">
        <v>1494.6000000000931</v>
      </c>
      <c r="DX82" s="468"/>
      <c r="DY82" s="50">
        <v>0</v>
      </c>
      <c r="DZ82" s="50">
        <v>0</v>
      </c>
      <c r="EA82" s="50">
        <v>0</v>
      </c>
      <c r="EB82" s="50">
        <v>0</v>
      </c>
      <c r="EC82" s="468"/>
      <c r="ED82" s="50">
        <v>0</v>
      </c>
      <c r="EE82" s="50">
        <v>0</v>
      </c>
      <c r="EF82" s="50">
        <v>0</v>
      </c>
      <c r="EG82" s="50">
        <v>347.09999999999854</v>
      </c>
      <c r="EH82" s="468"/>
      <c r="EI82" s="50">
        <v>0</v>
      </c>
      <c r="EJ82" s="50">
        <v>0</v>
      </c>
      <c r="EK82" s="50">
        <v>0</v>
      </c>
      <c r="EL82" s="50">
        <v>595.4</v>
      </c>
      <c r="EM82" s="468"/>
      <c r="EN82" s="50">
        <v>0</v>
      </c>
      <c r="EO82" s="50">
        <v>0</v>
      </c>
      <c r="EP82" s="50">
        <v>0</v>
      </c>
      <c r="EQ82" s="50">
        <v>0</v>
      </c>
      <c r="ER82" s="468"/>
      <c r="ES82" s="50">
        <v>0</v>
      </c>
      <c r="ET82" s="50">
        <v>0</v>
      </c>
      <c r="EU82" s="50">
        <v>0</v>
      </c>
      <c r="EV82" s="50">
        <v>85.600000000000364</v>
      </c>
      <c r="EW82" s="468"/>
      <c r="EX82" s="50">
        <v>0</v>
      </c>
      <c r="EY82" s="50">
        <v>0</v>
      </c>
      <c r="EZ82" s="50">
        <v>0</v>
      </c>
      <c r="FA82" s="50">
        <v>2619.1000000000004</v>
      </c>
      <c r="FB82" s="468"/>
      <c r="FC82" s="50">
        <v>0</v>
      </c>
      <c r="FD82" s="50">
        <v>0</v>
      </c>
      <c r="FE82" s="50">
        <v>0</v>
      </c>
      <c r="FF82" s="50">
        <v>7.7000000000007276</v>
      </c>
      <c r="FG82" s="468"/>
      <c r="FH82" s="50">
        <v>0</v>
      </c>
      <c r="FI82" s="50">
        <v>0</v>
      </c>
      <c r="FJ82" s="50">
        <v>0</v>
      </c>
      <c r="FK82" s="50">
        <v>230.90000000000327</v>
      </c>
      <c r="FL82" s="468"/>
      <c r="FM82" s="50">
        <v>0</v>
      </c>
      <c r="FN82" s="50">
        <v>0</v>
      </c>
      <c r="FO82" s="50">
        <v>0</v>
      </c>
      <c r="FP82" s="50">
        <v>194.20000000000073</v>
      </c>
      <c r="FQ82" s="468"/>
      <c r="FR82" s="50">
        <v>0</v>
      </c>
      <c r="FS82" s="50">
        <v>0</v>
      </c>
      <c r="FT82" s="50">
        <v>0</v>
      </c>
      <c r="FU82" s="50">
        <v>0</v>
      </c>
      <c r="FV82" s="468"/>
      <c r="FW82" s="50">
        <v>0</v>
      </c>
      <c r="FX82" s="50">
        <v>0</v>
      </c>
      <c r="FY82" s="50">
        <v>0</v>
      </c>
      <c r="FZ82" s="50">
        <v>79.400000000001455</v>
      </c>
      <c r="GA82" s="468"/>
      <c r="GB82" s="50">
        <v>0</v>
      </c>
      <c r="GC82" s="50">
        <v>0</v>
      </c>
      <c r="GD82" s="50">
        <v>0</v>
      </c>
      <c r="GE82" s="50">
        <v>0</v>
      </c>
      <c r="GF82" s="468"/>
      <c r="GG82" s="50">
        <v>0</v>
      </c>
      <c r="GH82" s="50">
        <v>0</v>
      </c>
      <c r="GI82" s="50">
        <v>0</v>
      </c>
      <c r="GJ82" s="50">
        <v>1176.0999999999985</v>
      </c>
      <c r="GK82" s="468"/>
      <c r="GL82" s="50">
        <v>0</v>
      </c>
      <c r="GM82" s="50">
        <v>0</v>
      </c>
      <c r="GN82" s="50">
        <v>0</v>
      </c>
      <c r="GO82" s="50">
        <v>226.50000000001091</v>
      </c>
      <c r="GP82" s="468"/>
      <c r="GV82" s="9"/>
      <c r="HE82" s="9"/>
      <c r="HN82" s="9"/>
      <c r="HW82" s="9"/>
      <c r="IF82" s="9"/>
      <c r="IO82" s="9"/>
      <c r="IX82" s="9"/>
      <c r="JG82" s="9"/>
      <c r="JP82" s="9"/>
      <c r="JY82" s="9"/>
      <c r="KH82" s="9"/>
      <c r="KQ82" s="9"/>
      <c r="KZ82" s="9"/>
      <c r="MA82" s="9"/>
      <c r="MJ82" s="9"/>
      <c r="MS82" s="9"/>
      <c r="NB82" s="9"/>
      <c r="NK82" s="9"/>
      <c r="NT82" s="9"/>
      <c r="NU82">
        <v>0</v>
      </c>
      <c r="NV82" s="9"/>
      <c r="NW82">
        <v>0</v>
      </c>
      <c r="NX82" s="9"/>
      <c r="NY82" s="21">
        <v>0</v>
      </c>
      <c r="NZ82" s="9"/>
      <c r="OA82">
        <v>0</v>
      </c>
    </row>
    <row r="83" spans="1:391" ht="18">
      <c r="A83" s="40" t="s">
        <v>2157</v>
      </c>
      <c r="B83" s="46">
        <f>SUM(D83:AAJ83)</f>
        <v>29379.000000000095</v>
      </c>
      <c r="C83" s="42"/>
      <c r="D83" s="50">
        <v>0</v>
      </c>
      <c r="E83" s="50">
        <v>0</v>
      </c>
      <c r="F83" s="50">
        <v>0</v>
      </c>
      <c r="G83" s="50">
        <f>'Punten per wedstrijd'!E186</f>
        <v>415.4</v>
      </c>
      <c r="H83" s="468"/>
      <c r="I83" s="50">
        <v>0</v>
      </c>
      <c r="J83" s="50">
        <v>0</v>
      </c>
      <c r="K83" s="50">
        <v>0</v>
      </c>
      <c r="L83" s="50">
        <f>'Punten per wedstrijd'!E82</f>
        <v>146.10000000000002</v>
      </c>
      <c r="M83" s="468"/>
      <c r="N83" s="50">
        <v>0</v>
      </c>
      <c r="O83" s="50">
        <v>0</v>
      </c>
      <c r="P83" s="50">
        <v>458.77500000000032</v>
      </c>
      <c r="Q83" s="50">
        <f>'Punten per wedstrijd'!F186</f>
        <v>506.79999999999973</v>
      </c>
      <c r="R83" s="468"/>
      <c r="S83" s="456">
        <v>0</v>
      </c>
      <c r="T83" s="50">
        <v>0</v>
      </c>
      <c r="U83" s="505">
        <v>232.42499999999973</v>
      </c>
      <c r="V83" s="50">
        <f>'Punten per wedstrijd'!F82</f>
        <v>235.49999999999955</v>
      </c>
      <c r="W83" s="468"/>
      <c r="X83" s="50">
        <v>0</v>
      </c>
      <c r="Y83" s="50">
        <v>0</v>
      </c>
      <c r="Z83" s="50">
        <v>150.07499999999993</v>
      </c>
      <c r="AA83" s="50">
        <v>224.49999999999955</v>
      </c>
      <c r="AB83" s="468"/>
      <c r="AC83" s="50">
        <v>0</v>
      </c>
      <c r="AD83" s="50">
        <v>0</v>
      </c>
      <c r="AE83" s="50">
        <v>318.97500000000014</v>
      </c>
      <c r="AF83" s="50">
        <v>548.59999999999945</v>
      </c>
      <c r="AG83" s="468"/>
      <c r="AH83" s="50">
        <v>0</v>
      </c>
      <c r="AI83" s="50">
        <v>0</v>
      </c>
      <c r="AJ83" s="50">
        <v>891.37499999999966</v>
      </c>
      <c r="AK83" s="50">
        <v>503.49999999999955</v>
      </c>
      <c r="AL83" s="468"/>
      <c r="AM83" s="456">
        <v>0</v>
      </c>
      <c r="AN83" s="456">
        <v>0</v>
      </c>
      <c r="AO83" s="456">
        <v>144.44999999999891</v>
      </c>
      <c r="AP83" s="50">
        <v>598.099999999999</v>
      </c>
      <c r="AQ83" s="468"/>
      <c r="AR83" s="50">
        <v>0</v>
      </c>
      <c r="AS83" s="50">
        <v>0</v>
      </c>
      <c r="AT83" s="50">
        <v>407.92499999999905</v>
      </c>
      <c r="AU83" s="50">
        <v>284.5</v>
      </c>
      <c r="AV83" s="468"/>
      <c r="AW83" s="50">
        <v>0</v>
      </c>
      <c r="AX83" s="50">
        <v>0</v>
      </c>
      <c r="AY83" s="50">
        <v>299.39999999999986</v>
      </c>
      <c r="AZ83" s="50">
        <v>820.99999999999909</v>
      </c>
      <c r="BA83" s="468"/>
      <c r="BB83" s="50">
        <v>0</v>
      </c>
      <c r="BC83" s="50">
        <v>0</v>
      </c>
      <c r="BD83" s="50">
        <v>218.62499999999932</v>
      </c>
      <c r="BE83" s="50">
        <v>483.5</v>
      </c>
      <c r="BF83" s="468"/>
      <c r="BG83" s="50">
        <v>0</v>
      </c>
      <c r="BH83" s="50">
        <v>0</v>
      </c>
      <c r="BI83" s="50">
        <v>180.97499999999877</v>
      </c>
      <c r="BJ83" s="50">
        <v>183.1</v>
      </c>
      <c r="BK83" s="468"/>
      <c r="BL83" s="50">
        <v>0</v>
      </c>
      <c r="BM83" s="50">
        <v>0</v>
      </c>
      <c r="BN83" s="50">
        <v>284.62499999999932</v>
      </c>
      <c r="BO83" s="50">
        <v>153.4</v>
      </c>
      <c r="BP83" s="468"/>
      <c r="BQ83" s="50">
        <v>0</v>
      </c>
      <c r="BR83" s="50">
        <v>0</v>
      </c>
      <c r="BS83" s="50">
        <v>129.82499999999959</v>
      </c>
      <c r="BT83" s="50">
        <v>471.49999999999818</v>
      </c>
      <c r="BU83" s="468"/>
      <c r="BV83" s="50">
        <v>0</v>
      </c>
      <c r="BW83" s="50">
        <v>0</v>
      </c>
      <c r="BX83" s="50">
        <v>444.07499999999891</v>
      </c>
      <c r="BY83" s="50">
        <v>151.49999999999909</v>
      </c>
      <c r="BZ83" s="468"/>
      <c r="CA83" s="50">
        <v>0</v>
      </c>
      <c r="CB83" s="50">
        <v>0</v>
      </c>
      <c r="CC83" s="50">
        <v>114.22499999999945</v>
      </c>
      <c r="CD83" s="50">
        <v>335.20000000000073</v>
      </c>
      <c r="CE83" s="468"/>
      <c r="CF83" s="50">
        <v>0</v>
      </c>
      <c r="CG83" s="50">
        <v>0</v>
      </c>
      <c r="CH83" s="50">
        <v>114.37499999999864</v>
      </c>
      <c r="CI83" s="50">
        <v>179.99999999999909</v>
      </c>
      <c r="CJ83" s="468"/>
      <c r="CK83" s="50">
        <v>0</v>
      </c>
      <c r="CL83" s="50">
        <v>0</v>
      </c>
      <c r="CM83" s="50">
        <v>169.49999999999932</v>
      </c>
      <c r="CN83" s="50">
        <v>210.5</v>
      </c>
      <c r="CO83" s="468"/>
      <c r="CP83" s="544">
        <v>0</v>
      </c>
      <c r="CQ83" s="544">
        <v>0</v>
      </c>
      <c r="CR83" s="544">
        <v>366.45000000000095</v>
      </c>
      <c r="CS83" s="50">
        <v>171.29999999999836</v>
      </c>
      <c r="CT83" s="468"/>
      <c r="CU83" s="50">
        <v>0</v>
      </c>
      <c r="CV83" s="50">
        <v>0</v>
      </c>
      <c r="CW83" s="50">
        <v>390.75</v>
      </c>
      <c r="CX83" s="50">
        <v>674.19999999999709</v>
      </c>
      <c r="CY83" s="468"/>
      <c r="CZ83" s="50">
        <v>0</v>
      </c>
      <c r="DA83" s="50">
        <v>0</v>
      </c>
      <c r="DB83" s="50">
        <v>166.5</v>
      </c>
      <c r="DC83" s="50">
        <v>70.5</v>
      </c>
      <c r="DD83" s="468"/>
      <c r="DE83" s="544">
        <v>0</v>
      </c>
      <c r="DF83" s="544">
        <v>0</v>
      </c>
      <c r="DG83" s="544">
        <v>2071.875</v>
      </c>
      <c r="DH83" s="583">
        <v>1811.8999999999978</v>
      </c>
      <c r="DI83" s="468"/>
      <c r="DJ83" s="50">
        <v>0</v>
      </c>
      <c r="DK83" s="50">
        <v>0</v>
      </c>
      <c r="DL83" s="50">
        <v>0</v>
      </c>
      <c r="DM83" s="50">
        <v>489.79999999999745</v>
      </c>
      <c r="DN83" s="468"/>
      <c r="DO83" s="50">
        <v>0</v>
      </c>
      <c r="DP83" s="50">
        <v>0</v>
      </c>
      <c r="DQ83" s="50">
        <v>0</v>
      </c>
      <c r="DR83" s="50">
        <v>372.69999999999891</v>
      </c>
      <c r="DS83" s="468"/>
      <c r="DT83" s="50">
        <v>0</v>
      </c>
      <c r="DU83" s="50">
        <v>0</v>
      </c>
      <c r="DV83" s="50">
        <v>0</v>
      </c>
      <c r="DW83" s="50">
        <v>3893.1000000000804</v>
      </c>
      <c r="DX83" s="468"/>
      <c r="DY83" s="50">
        <v>0</v>
      </c>
      <c r="DZ83" s="50">
        <v>0</v>
      </c>
      <c r="EA83" s="50">
        <v>0</v>
      </c>
      <c r="EB83" s="50">
        <v>0</v>
      </c>
      <c r="EC83" s="468"/>
      <c r="ED83" s="50">
        <v>0</v>
      </c>
      <c r="EE83" s="50">
        <v>0</v>
      </c>
      <c r="EF83" s="50">
        <v>0</v>
      </c>
      <c r="EG83" s="50">
        <v>378.50000000000364</v>
      </c>
      <c r="EH83" s="468"/>
      <c r="EI83" s="50">
        <v>0</v>
      </c>
      <c r="EJ83" s="50">
        <v>0</v>
      </c>
      <c r="EK83" s="50">
        <v>0</v>
      </c>
      <c r="EL83" s="50">
        <v>525.20000000000437</v>
      </c>
      <c r="EM83" s="468"/>
      <c r="EN83" s="50">
        <v>0</v>
      </c>
      <c r="EO83" s="50">
        <v>0</v>
      </c>
      <c r="EP83" s="50">
        <v>0</v>
      </c>
      <c r="EQ83" s="50">
        <v>0</v>
      </c>
      <c r="ER83" s="468"/>
      <c r="ES83" s="50">
        <v>0</v>
      </c>
      <c r="ET83" s="50">
        <v>0</v>
      </c>
      <c r="EU83" s="50">
        <v>0</v>
      </c>
      <c r="EV83" s="50">
        <v>403.40000000000509</v>
      </c>
      <c r="EW83" s="468"/>
      <c r="EX83" s="50">
        <v>0</v>
      </c>
      <c r="EY83" s="50">
        <v>0</v>
      </c>
      <c r="EZ83" s="50">
        <v>0</v>
      </c>
      <c r="FA83" s="50">
        <v>3815</v>
      </c>
      <c r="FB83" s="468"/>
      <c r="FC83" s="50">
        <v>0</v>
      </c>
      <c r="FD83" s="50">
        <v>0</v>
      </c>
      <c r="FE83" s="50">
        <v>0</v>
      </c>
      <c r="FF83" s="50">
        <v>228.50000000000728</v>
      </c>
      <c r="FG83" s="468"/>
      <c r="FH83" s="50">
        <v>0</v>
      </c>
      <c r="FI83" s="50">
        <v>0</v>
      </c>
      <c r="FJ83" s="50">
        <v>0</v>
      </c>
      <c r="FK83" s="50">
        <v>249.50000000000364</v>
      </c>
      <c r="FL83" s="468"/>
      <c r="FM83" s="50">
        <v>0</v>
      </c>
      <c r="FN83" s="50">
        <v>0</v>
      </c>
      <c r="FO83" s="50">
        <v>0</v>
      </c>
      <c r="FP83" s="50">
        <v>341.10000000000582</v>
      </c>
      <c r="FQ83" s="468"/>
      <c r="FR83" s="50">
        <v>0</v>
      </c>
      <c r="FS83" s="50">
        <v>0</v>
      </c>
      <c r="FT83" s="50">
        <v>0</v>
      </c>
      <c r="FU83" s="50">
        <v>0</v>
      </c>
      <c r="FV83" s="468"/>
      <c r="FW83" s="50">
        <v>0</v>
      </c>
      <c r="FX83" s="50">
        <v>0</v>
      </c>
      <c r="FY83" s="50">
        <v>0</v>
      </c>
      <c r="FZ83" s="50">
        <v>494.70000000000073</v>
      </c>
      <c r="GA83" s="468"/>
      <c r="GB83" s="50">
        <v>0</v>
      </c>
      <c r="GC83" s="50">
        <v>0</v>
      </c>
      <c r="GD83" s="50">
        <v>0</v>
      </c>
      <c r="GE83" s="50">
        <v>0</v>
      </c>
      <c r="GF83" s="468"/>
      <c r="GG83" s="50">
        <v>0</v>
      </c>
      <c r="GH83" s="50">
        <v>0</v>
      </c>
      <c r="GI83" s="50">
        <v>0</v>
      </c>
      <c r="GJ83" s="50">
        <v>1102.200000000008</v>
      </c>
      <c r="GK83" s="468"/>
      <c r="GL83" s="50">
        <v>0</v>
      </c>
      <c r="GM83" s="50">
        <v>0</v>
      </c>
      <c r="GN83" s="50">
        <v>0</v>
      </c>
      <c r="GO83" s="50">
        <v>349.50000000000182</v>
      </c>
      <c r="GP83" s="468"/>
      <c r="GV83" s="9"/>
      <c r="HE83" s="9"/>
      <c r="HN83" s="9"/>
      <c r="HW83" s="9"/>
      <c r="IF83" s="9"/>
      <c r="IO83" s="9"/>
      <c r="IX83" s="9"/>
      <c r="JG83" s="9"/>
      <c r="JP83" s="9"/>
      <c r="JY83" s="9"/>
      <c r="KH83" s="9"/>
      <c r="KQ83" s="9"/>
      <c r="KZ83" s="9"/>
      <c r="MA83" s="9"/>
      <c r="MJ83" s="9"/>
      <c r="MS83" s="9"/>
      <c r="NB83" s="9"/>
      <c r="NK83" s="9"/>
      <c r="NT83" s="9"/>
      <c r="NU83">
        <v>0</v>
      </c>
      <c r="NV83" s="9"/>
      <c r="NW83">
        <v>0</v>
      </c>
      <c r="NX83" s="9"/>
      <c r="NY83" s="21">
        <v>0</v>
      </c>
      <c r="NZ83" s="9"/>
      <c r="OA83">
        <v>0</v>
      </c>
    </row>
    <row r="84" spans="1:391" s="39" customFormat="1" ht="18">
      <c r="A84" s="41" t="s">
        <v>3377</v>
      </c>
      <c r="B84" s="46">
        <f>SUM(D84:AAJ84)</f>
        <v>10564.499999999991</v>
      </c>
      <c r="C84" s="42"/>
      <c r="D84" s="50">
        <v>0</v>
      </c>
      <c r="E84" s="50">
        <v>0</v>
      </c>
      <c r="F84" s="50">
        <v>0</v>
      </c>
      <c r="G84" s="50">
        <f>'Punten per wedstrijd'!E187</f>
        <v>427.70000000000005</v>
      </c>
      <c r="H84" s="468"/>
      <c r="I84" s="50">
        <v>0</v>
      </c>
      <c r="J84" s="50">
        <v>0</v>
      </c>
      <c r="K84" s="50">
        <v>0</v>
      </c>
      <c r="L84" s="50">
        <f>'Punten per wedstrijd'!E83</f>
        <v>514.89999999999986</v>
      </c>
      <c r="M84" s="468"/>
      <c r="N84" s="50">
        <v>0</v>
      </c>
      <c r="O84" s="50">
        <v>0</v>
      </c>
      <c r="P84" s="50">
        <v>0</v>
      </c>
      <c r="Q84" s="50">
        <f>'Punten per wedstrijd'!F187</f>
        <v>414.90000000000055</v>
      </c>
      <c r="R84" s="468"/>
      <c r="S84" s="456">
        <v>0</v>
      </c>
      <c r="T84" s="50">
        <v>0</v>
      </c>
      <c r="U84" s="505">
        <v>0</v>
      </c>
      <c r="V84" s="50">
        <f>'Punten per wedstrijd'!F83</f>
        <v>97.5</v>
      </c>
      <c r="W84" s="468"/>
      <c r="X84" s="50">
        <v>0</v>
      </c>
      <c r="Y84" s="50">
        <v>0</v>
      </c>
      <c r="Z84" s="50">
        <v>0</v>
      </c>
      <c r="AA84" s="50">
        <v>35.400000000000091</v>
      </c>
      <c r="AB84" s="468"/>
      <c r="AC84" s="50">
        <v>0</v>
      </c>
      <c r="AD84" s="50">
        <v>0</v>
      </c>
      <c r="AE84" s="50">
        <v>0</v>
      </c>
      <c r="AF84" s="50">
        <v>701.900000000001</v>
      </c>
      <c r="AG84" s="468"/>
      <c r="AH84" s="50">
        <v>0</v>
      </c>
      <c r="AI84" s="50">
        <v>0</v>
      </c>
      <c r="AJ84" s="50">
        <v>0</v>
      </c>
      <c r="AK84" s="50">
        <v>844.400000000001</v>
      </c>
      <c r="AL84" s="468"/>
      <c r="AM84" s="456">
        <v>0</v>
      </c>
      <c r="AN84" s="456">
        <v>0</v>
      </c>
      <c r="AO84" s="456">
        <v>0</v>
      </c>
      <c r="AP84" s="50">
        <v>621.99999999999909</v>
      </c>
      <c r="AQ84" s="468"/>
      <c r="AR84" s="50">
        <v>0</v>
      </c>
      <c r="AS84" s="50">
        <v>0</v>
      </c>
      <c r="AT84" s="50">
        <v>0</v>
      </c>
      <c r="AU84" s="50">
        <v>19.5</v>
      </c>
      <c r="AV84" s="468"/>
      <c r="AW84" s="50">
        <v>0</v>
      </c>
      <c r="AX84" s="50">
        <v>0</v>
      </c>
      <c r="AY84" s="50">
        <v>0</v>
      </c>
      <c r="AZ84" s="50">
        <v>904.99999999999727</v>
      </c>
      <c r="BA84" s="468"/>
      <c r="BB84" s="50">
        <v>0</v>
      </c>
      <c r="BC84" s="50">
        <v>0</v>
      </c>
      <c r="BD84" s="50">
        <v>0</v>
      </c>
      <c r="BE84" s="50">
        <v>543</v>
      </c>
      <c r="BF84" s="468"/>
      <c r="BG84" s="50">
        <v>0</v>
      </c>
      <c r="BH84" s="50">
        <v>0</v>
      </c>
      <c r="BI84" s="50">
        <v>0</v>
      </c>
      <c r="BJ84" s="50">
        <v>194.3</v>
      </c>
      <c r="BK84" s="468"/>
      <c r="BL84" s="50">
        <v>0</v>
      </c>
      <c r="BM84" s="50">
        <v>0</v>
      </c>
      <c r="BN84" s="50">
        <v>0</v>
      </c>
      <c r="BO84" s="50">
        <v>65.099999999999994</v>
      </c>
      <c r="BP84" s="468"/>
      <c r="BQ84" s="50">
        <v>0</v>
      </c>
      <c r="BR84" s="50">
        <v>0</v>
      </c>
      <c r="BS84" s="50">
        <v>0</v>
      </c>
      <c r="BT84" s="50">
        <v>431.39999999999782</v>
      </c>
      <c r="BU84" s="468"/>
      <c r="BV84" s="50">
        <v>0</v>
      </c>
      <c r="BW84" s="50">
        <v>0</v>
      </c>
      <c r="BX84" s="50">
        <v>0</v>
      </c>
      <c r="BY84" s="50">
        <v>508.699999999998</v>
      </c>
      <c r="BZ84" s="468"/>
      <c r="CA84" s="50">
        <v>0</v>
      </c>
      <c r="CB84" s="50">
        <v>0</v>
      </c>
      <c r="CC84" s="50">
        <v>0</v>
      </c>
      <c r="CD84" s="50">
        <v>488.49999999999909</v>
      </c>
      <c r="CE84" s="468"/>
      <c r="CF84" s="50">
        <v>0</v>
      </c>
      <c r="CG84" s="50">
        <v>0</v>
      </c>
      <c r="CH84" s="50">
        <v>0</v>
      </c>
      <c r="CI84" s="50">
        <v>285.49999999999727</v>
      </c>
      <c r="CJ84" s="468"/>
      <c r="CK84" s="50">
        <v>0</v>
      </c>
      <c r="CL84" s="50">
        <v>0</v>
      </c>
      <c r="CM84" s="50">
        <v>0</v>
      </c>
      <c r="CN84" s="50">
        <v>197.60000000000002</v>
      </c>
      <c r="CO84" s="468"/>
      <c r="CP84" s="544">
        <v>0</v>
      </c>
      <c r="CQ84" s="544">
        <v>0</v>
      </c>
      <c r="CR84" s="544">
        <v>0</v>
      </c>
      <c r="CS84" s="50">
        <v>231.19999999999891</v>
      </c>
      <c r="CT84" s="468"/>
      <c r="CU84" s="50">
        <v>0</v>
      </c>
      <c r="CV84" s="50">
        <v>0</v>
      </c>
      <c r="CW84" s="50">
        <v>0</v>
      </c>
      <c r="CX84" s="50">
        <v>264.90000000000146</v>
      </c>
      <c r="CY84" s="468"/>
      <c r="CZ84" s="50">
        <v>0</v>
      </c>
      <c r="DA84" s="50">
        <v>0</v>
      </c>
      <c r="DB84" s="50">
        <v>0</v>
      </c>
      <c r="DC84" s="50">
        <v>223.4</v>
      </c>
      <c r="DD84" s="468"/>
      <c r="DE84" s="544">
        <v>0</v>
      </c>
      <c r="DF84" s="544">
        <v>0</v>
      </c>
      <c r="DG84" s="544">
        <v>0</v>
      </c>
      <c r="DH84" s="583">
        <v>2547.6999999999989</v>
      </c>
      <c r="DI84" s="468"/>
      <c r="DJ84" s="50"/>
      <c r="DK84" s="50"/>
      <c r="DL84" s="50"/>
      <c r="DM84" s="50"/>
      <c r="DN84" s="468"/>
      <c r="DO84" s="50"/>
      <c r="DP84" s="50"/>
      <c r="DQ84" s="50"/>
      <c r="DR84" s="50"/>
      <c r="DS84" s="468"/>
      <c r="DT84" s="50"/>
      <c r="DU84" s="50"/>
      <c r="DV84" s="50"/>
      <c r="DW84" s="50"/>
      <c r="DX84" s="468"/>
      <c r="DY84" s="50"/>
      <c r="DZ84" s="50"/>
      <c r="EA84" s="50"/>
      <c r="EB84" s="50"/>
      <c r="EC84" s="468"/>
      <c r="ED84" s="50"/>
      <c r="EE84" s="50"/>
      <c r="EF84" s="50"/>
      <c r="EG84" s="50"/>
      <c r="EH84" s="468"/>
      <c r="EI84" s="50"/>
      <c r="EJ84" s="50"/>
      <c r="EK84" s="50"/>
      <c r="EL84" s="50"/>
      <c r="EM84" s="468"/>
      <c r="EN84" s="50"/>
      <c r="EO84" s="50"/>
      <c r="EP84" s="50"/>
      <c r="EQ84" s="50"/>
      <c r="ER84" s="468"/>
      <c r="ES84" s="50"/>
      <c r="ET84" s="50"/>
      <c r="EU84" s="50"/>
      <c r="EV84" s="50"/>
      <c r="EW84" s="468"/>
      <c r="EX84" s="50"/>
      <c r="EY84" s="50"/>
      <c r="EZ84" s="50"/>
      <c r="FA84" s="50"/>
      <c r="FB84" s="468"/>
      <c r="FC84" s="50"/>
      <c r="FD84" s="50"/>
      <c r="FE84" s="50"/>
      <c r="FF84" s="50"/>
      <c r="FG84" s="468"/>
      <c r="FH84" s="50"/>
      <c r="FI84" s="50"/>
      <c r="FJ84" s="50"/>
      <c r="FK84" s="50"/>
      <c r="FL84" s="468"/>
      <c r="FM84" s="50"/>
      <c r="FN84" s="50"/>
      <c r="FO84" s="50"/>
      <c r="FP84" s="50"/>
      <c r="FQ84" s="468"/>
      <c r="FR84" s="50"/>
      <c r="FS84" s="50"/>
      <c r="FT84" s="50"/>
      <c r="FU84" s="50"/>
      <c r="FV84" s="468"/>
      <c r="FW84" s="50"/>
      <c r="FX84" s="50"/>
      <c r="FY84" s="50"/>
      <c r="FZ84" s="50"/>
      <c r="GA84" s="468"/>
      <c r="GB84" s="50"/>
      <c r="GC84" s="50"/>
      <c r="GD84" s="50"/>
      <c r="GE84" s="50"/>
      <c r="GF84" s="468"/>
      <c r="GG84" s="50"/>
      <c r="GH84" s="50"/>
      <c r="GI84" s="50"/>
      <c r="GJ84" s="50"/>
      <c r="GK84" s="468"/>
      <c r="GL84" s="50"/>
      <c r="GM84" s="50"/>
      <c r="GN84" s="50"/>
      <c r="GO84" s="50"/>
      <c r="GP84" s="468"/>
      <c r="GU84" s="143"/>
      <c r="GV84" s="462"/>
      <c r="HD84" s="143"/>
      <c r="HE84" s="462"/>
      <c r="HM84" s="143"/>
      <c r="HN84" s="462"/>
      <c r="HW84" s="462"/>
      <c r="IF84" s="462"/>
      <c r="IO84" s="462"/>
      <c r="IX84" s="462"/>
      <c r="JG84" s="462"/>
      <c r="JP84" s="462"/>
      <c r="JY84" s="462"/>
      <c r="KH84" s="462"/>
      <c r="KQ84" s="462"/>
      <c r="KZ84" s="462"/>
      <c r="MA84" s="462"/>
      <c r="MJ84" s="462"/>
      <c r="MS84" s="462"/>
      <c r="NB84" s="462"/>
      <c r="NK84" s="462"/>
      <c r="NT84" s="462"/>
      <c r="NZ84" s="37"/>
    </row>
    <row r="85" spans="1:391" ht="18">
      <c r="A85" s="41" t="s">
        <v>733</v>
      </c>
      <c r="B85" s="46">
        <f>SUM(D85:AAJ85)</f>
        <v>54411.12499999976</v>
      </c>
      <c r="C85" s="42"/>
      <c r="D85" s="50">
        <v>91.45</v>
      </c>
      <c r="E85" s="50">
        <v>0</v>
      </c>
      <c r="F85" s="50">
        <v>0</v>
      </c>
      <c r="G85" s="50">
        <f>'Punten per wedstrijd'!E188</f>
        <v>398.3</v>
      </c>
      <c r="H85" s="468"/>
      <c r="I85" s="50">
        <v>73.25</v>
      </c>
      <c r="J85" s="50">
        <v>0</v>
      </c>
      <c r="K85" s="50">
        <v>0</v>
      </c>
      <c r="L85" s="50">
        <f>'Punten per wedstrijd'!E84</f>
        <v>78.100000000000136</v>
      </c>
      <c r="M85" s="468"/>
      <c r="N85" s="50">
        <v>93.749999999999943</v>
      </c>
      <c r="O85" s="50">
        <v>230.7</v>
      </c>
      <c r="P85" s="50">
        <v>437.62500000000011</v>
      </c>
      <c r="Q85" s="50">
        <f>'Punten per wedstrijd'!F188</f>
        <v>683.19999999999936</v>
      </c>
      <c r="R85" s="468"/>
      <c r="S85" s="456">
        <v>30.725000000000023</v>
      </c>
      <c r="T85" s="50">
        <v>76.150000000000148</v>
      </c>
      <c r="U85" s="505">
        <v>173.77499999999986</v>
      </c>
      <c r="V85" s="50">
        <f>'Punten per wedstrijd'!F84</f>
        <v>284.79999999999995</v>
      </c>
      <c r="W85" s="468"/>
      <c r="X85" s="50">
        <v>14.250000000000455</v>
      </c>
      <c r="Y85" s="50">
        <v>315.75</v>
      </c>
      <c r="Z85" s="50">
        <v>212.32499999999959</v>
      </c>
      <c r="AA85" s="50">
        <v>165.89999999999918</v>
      </c>
      <c r="AB85" s="468"/>
      <c r="AC85" s="50">
        <v>149.62500000000045</v>
      </c>
      <c r="AD85" s="50">
        <v>273.59999999999991</v>
      </c>
      <c r="AE85" s="50">
        <v>581.10000000000014</v>
      </c>
      <c r="AF85" s="50">
        <v>929.79999999999927</v>
      </c>
      <c r="AG85" s="468"/>
      <c r="AH85" s="50">
        <v>113.07499999999982</v>
      </c>
      <c r="AI85" s="50">
        <v>466.24999999999949</v>
      </c>
      <c r="AJ85" s="50">
        <v>706.72499999999889</v>
      </c>
      <c r="AK85" s="50">
        <v>1022.3000000000002</v>
      </c>
      <c r="AL85" s="468"/>
      <c r="AM85" s="456">
        <v>58.225000000000136</v>
      </c>
      <c r="AN85" s="456">
        <v>152.34999999999991</v>
      </c>
      <c r="AO85" s="456">
        <v>315.52499999999918</v>
      </c>
      <c r="AP85" s="50">
        <v>341.60000000000036</v>
      </c>
      <c r="AQ85" s="468"/>
      <c r="AR85" s="50">
        <v>1.1000000000008185</v>
      </c>
      <c r="AS85" s="50">
        <v>155.84999999999991</v>
      </c>
      <c r="AT85" s="50">
        <v>39.824999999999591</v>
      </c>
      <c r="AU85" s="50">
        <v>418.8</v>
      </c>
      <c r="AV85" s="468"/>
      <c r="AW85" s="50">
        <v>0</v>
      </c>
      <c r="AX85" s="50">
        <v>69.500000000000455</v>
      </c>
      <c r="AY85" s="50">
        <v>303.82500000000027</v>
      </c>
      <c r="AZ85" s="50">
        <v>1088.0000000000018</v>
      </c>
      <c r="BA85" s="468"/>
      <c r="BB85" s="50">
        <v>0</v>
      </c>
      <c r="BC85" s="50">
        <v>126.55000000000041</v>
      </c>
      <c r="BD85" s="50">
        <v>215.625</v>
      </c>
      <c r="BE85" s="50">
        <v>271.89999999999998</v>
      </c>
      <c r="BF85" s="468"/>
      <c r="BG85" s="50">
        <v>19.975000000000364</v>
      </c>
      <c r="BH85" s="50">
        <v>118.25</v>
      </c>
      <c r="BI85" s="50">
        <v>132.22500000000014</v>
      </c>
      <c r="BJ85" s="50">
        <v>187.5</v>
      </c>
      <c r="BK85" s="468"/>
      <c r="BL85" s="50">
        <v>0</v>
      </c>
      <c r="BM85" s="50">
        <v>58.700000000000273</v>
      </c>
      <c r="BN85" s="50">
        <v>106.87500000000068</v>
      </c>
      <c r="BO85" s="50">
        <v>229.8</v>
      </c>
      <c r="BP85" s="468"/>
      <c r="BQ85" s="50">
        <v>65.800000000000637</v>
      </c>
      <c r="BR85" s="50">
        <v>168.25</v>
      </c>
      <c r="BS85" s="50">
        <v>153.67500000000109</v>
      </c>
      <c r="BT85" s="50">
        <v>258.00000000000273</v>
      </c>
      <c r="BU85" s="468"/>
      <c r="BV85" s="50">
        <v>0</v>
      </c>
      <c r="BW85" s="50">
        <v>489.04999999999973</v>
      </c>
      <c r="BX85" s="50">
        <v>568.27499999999986</v>
      </c>
      <c r="BY85" s="50">
        <v>617.90000000000146</v>
      </c>
      <c r="BZ85" s="468"/>
      <c r="CA85" s="50">
        <v>0</v>
      </c>
      <c r="CB85" s="50">
        <v>99.44999999999709</v>
      </c>
      <c r="CC85" s="50">
        <v>177.59999999999945</v>
      </c>
      <c r="CD85" s="50">
        <v>262.50000000000182</v>
      </c>
      <c r="CE85" s="468"/>
      <c r="CF85" s="50">
        <v>0</v>
      </c>
      <c r="CG85" s="50">
        <v>147.25</v>
      </c>
      <c r="CH85" s="50">
        <v>181.72500000000082</v>
      </c>
      <c r="CI85" s="50">
        <v>354.69999999999891</v>
      </c>
      <c r="CJ85" s="468"/>
      <c r="CK85" s="50">
        <v>20.249999999999091</v>
      </c>
      <c r="CL85" s="50">
        <v>228.09999999999991</v>
      </c>
      <c r="CM85" s="50">
        <v>158.02500000000055</v>
      </c>
      <c r="CN85" s="50">
        <v>447.59999999999997</v>
      </c>
      <c r="CO85" s="468"/>
      <c r="CP85" s="544">
        <v>126.40000000000009</v>
      </c>
      <c r="CQ85" s="544">
        <v>278.5</v>
      </c>
      <c r="CR85" s="544">
        <v>294.30000000000041</v>
      </c>
      <c r="CS85" s="50">
        <v>432.29999999999927</v>
      </c>
      <c r="CT85" s="468"/>
      <c r="CU85" s="50">
        <v>0</v>
      </c>
      <c r="CV85" s="50">
        <v>152.84999999999991</v>
      </c>
      <c r="CW85" s="50">
        <v>272.7749999999985</v>
      </c>
      <c r="CX85" s="50">
        <v>428.60000000000036</v>
      </c>
      <c r="CY85" s="468"/>
      <c r="CZ85" s="50">
        <v>0</v>
      </c>
      <c r="DA85" s="50">
        <v>125.74999999999454</v>
      </c>
      <c r="DB85" s="50">
        <v>164.24999999999864</v>
      </c>
      <c r="DC85" s="50">
        <v>105</v>
      </c>
      <c r="DD85" s="468"/>
      <c r="DE85" s="544">
        <v>415.50000000000136</v>
      </c>
      <c r="DF85" s="544">
        <v>1227.6249999999991</v>
      </c>
      <c r="DG85" s="544">
        <v>2210.6999999999998</v>
      </c>
      <c r="DH85" s="583">
        <v>2995.5500000000047</v>
      </c>
      <c r="DI85" s="468"/>
      <c r="DJ85" s="50">
        <v>116.60000000000127</v>
      </c>
      <c r="DK85" s="50">
        <v>506.40000000000055</v>
      </c>
      <c r="DL85" s="50">
        <v>212.17499999999973</v>
      </c>
      <c r="DM85" s="50">
        <v>687.89999999999782</v>
      </c>
      <c r="DN85" s="468"/>
      <c r="DO85" s="50">
        <v>185.92500000000064</v>
      </c>
      <c r="DP85" s="50">
        <v>0</v>
      </c>
      <c r="DQ85" s="50">
        <v>260.549999999997</v>
      </c>
      <c r="DR85" s="50">
        <v>577.49999999999272</v>
      </c>
      <c r="DS85" s="468"/>
      <c r="DT85" s="50">
        <v>995.52499999999964</v>
      </c>
      <c r="DU85" s="50">
        <v>2141.2499999999986</v>
      </c>
      <c r="DV85" s="50">
        <v>2693.3249999999443</v>
      </c>
      <c r="DW85" s="50">
        <v>3762.499999999889</v>
      </c>
      <c r="DX85" s="468"/>
      <c r="DY85" s="50">
        <v>45.300000000000182</v>
      </c>
      <c r="DZ85" s="50">
        <v>0</v>
      </c>
      <c r="EA85" s="50">
        <v>0</v>
      </c>
      <c r="EB85" s="50">
        <v>0</v>
      </c>
      <c r="EC85" s="468"/>
      <c r="ED85" s="50">
        <v>49.875000000000909</v>
      </c>
      <c r="EE85" s="50">
        <v>0</v>
      </c>
      <c r="EF85" s="50">
        <v>180.14999999999509</v>
      </c>
      <c r="EG85" s="50">
        <v>466.09999999999854</v>
      </c>
      <c r="EH85" s="468"/>
      <c r="EI85" s="50">
        <v>106.77500000000055</v>
      </c>
      <c r="EJ85" s="50">
        <v>161.35000000000036</v>
      </c>
      <c r="EK85" s="50">
        <v>187.27499999999782</v>
      </c>
      <c r="EL85" s="50">
        <v>218.09999999999491</v>
      </c>
      <c r="EM85" s="468"/>
      <c r="EN85" s="50">
        <v>83.949999999998909</v>
      </c>
      <c r="EO85" s="50">
        <v>208.59999999999945</v>
      </c>
      <c r="EP85" s="50">
        <v>165.52500000000055</v>
      </c>
      <c r="EQ85" s="50">
        <v>0</v>
      </c>
      <c r="ER85" s="468"/>
      <c r="ES85" s="50">
        <v>89.049999999999272</v>
      </c>
      <c r="ET85" s="50">
        <v>0</v>
      </c>
      <c r="EU85" s="50">
        <v>0</v>
      </c>
      <c r="EV85" s="50">
        <v>353.299999999992</v>
      </c>
      <c r="EW85" s="468"/>
      <c r="EX85" s="50">
        <v>140.45000000000073</v>
      </c>
      <c r="EY85" s="50">
        <v>1747.2000000000653</v>
      </c>
      <c r="EZ85" s="50">
        <v>1957.8749999999618</v>
      </c>
      <c r="FA85" s="50">
        <v>4491.7000000000007</v>
      </c>
      <c r="FB85" s="468"/>
      <c r="FC85" s="50">
        <v>45.799999999998363</v>
      </c>
      <c r="FD85" s="50">
        <v>16.500000000000455</v>
      </c>
      <c r="FE85" s="50">
        <v>355.27499999999782</v>
      </c>
      <c r="FF85" s="50">
        <v>213.89999999999418</v>
      </c>
      <c r="FG85" s="468"/>
      <c r="FH85" s="50">
        <v>103.39999999999873</v>
      </c>
      <c r="FI85" s="50">
        <v>0</v>
      </c>
      <c r="FJ85" s="50">
        <v>0</v>
      </c>
      <c r="FK85" s="50">
        <v>244.29999999999927</v>
      </c>
      <c r="FL85" s="468"/>
      <c r="FM85" s="50">
        <v>98.324999999998909</v>
      </c>
      <c r="FN85" s="50">
        <v>0</v>
      </c>
      <c r="FO85" s="50">
        <v>0</v>
      </c>
      <c r="FP85" s="50">
        <v>306.39999999999782</v>
      </c>
      <c r="FQ85" s="468"/>
      <c r="FR85" s="50">
        <v>24.374999999999773</v>
      </c>
      <c r="FS85" s="50">
        <v>0</v>
      </c>
      <c r="FT85" s="50">
        <v>0</v>
      </c>
      <c r="FU85" s="50">
        <v>0</v>
      </c>
      <c r="FV85" s="468"/>
      <c r="FW85" s="50">
        <v>71.300000000000182</v>
      </c>
      <c r="FX85" s="50">
        <v>121.10000000000036</v>
      </c>
      <c r="FY85" s="50">
        <v>430.65000000000055</v>
      </c>
      <c r="FZ85" s="50">
        <v>389</v>
      </c>
      <c r="GA85" s="468"/>
      <c r="GB85" s="50">
        <v>123.60000000000036</v>
      </c>
      <c r="GC85" s="50">
        <v>0</v>
      </c>
      <c r="GD85" s="50">
        <v>0</v>
      </c>
      <c r="GE85" s="50">
        <v>0</v>
      </c>
      <c r="GF85" s="468"/>
      <c r="GG85" s="50">
        <v>84.050000000000182</v>
      </c>
      <c r="GH85" s="50">
        <v>371.89999999999691</v>
      </c>
      <c r="GI85" s="50">
        <v>661.64999999999236</v>
      </c>
      <c r="GJ85" s="50">
        <v>780.49999999999272</v>
      </c>
      <c r="GK85" s="468"/>
      <c r="GL85" s="50">
        <v>35.000000000000909</v>
      </c>
      <c r="GM85" s="50">
        <v>149.25000000000546</v>
      </c>
      <c r="GN85" s="50">
        <v>236.25</v>
      </c>
      <c r="GO85" s="50">
        <v>290.99999999998545</v>
      </c>
      <c r="GP85" s="468"/>
      <c r="GU85" s="18"/>
      <c r="GV85" s="9"/>
      <c r="HD85" s="18"/>
      <c r="HE85" s="9"/>
      <c r="HM85" s="18"/>
      <c r="HN85" s="9"/>
      <c r="HW85" s="9"/>
      <c r="IF85" s="9"/>
      <c r="IO85" s="9"/>
      <c r="IX85" s="9"/>
      <c r="JG85" s="9"/>
      <c r="JP85" s="9"/>
      <c r="JY85" s="9"/>
      <c r="KH85" s="9"/>
      <c r="KQ85" s="9"/>
      <c r="KZ85" s="9"/>
      <c r="MA85" s="9"/>
      <c r="MJ85" s="9"/>
      <c r="MS85" s="9"/>
      <c r="NB85" s="9"/>
      <c r="NK85" s="9"/>
      <c r="NT85" s="9"/>
      <c r="NU85">
        <v>0</v>
      </c>
      <c r="NV85" s="9"/>
      <c r="NW85">
        <v>0</v>
      </c>
      <c r="NX85" s="9"/>
      <c r="NY85">
        <v>822.599999999994</v>
      </c>
      <c r="NZ85" s="9"/>
      <c r="OA85">
        <v>0</v>
      </c>
    </row>
    <row r="86" spans="1:391" s="39" customFormat="1" ht="18">
      <c r="A86" s="84" t="s">
        <v>3380</v>
      </c>
      <c r="B86" s="46">
        <f>SUM(D86:AAJ86)</f>
        <v>9987.9999999999927</v>
      </c>
      <c r="C86" s="42"/>
      <c r="D86" s="50">
        <v>0</v>
      </c>
      <c r="E86" s="50">
        <v>0</v>
      </c>
      <c r="F86" s="50">
        <v>0</v>
      </c>
      <c r="G86" s="50">
        <f>'Punten per wedstrijd'!E189</f>
        <v>280.89999999999998</v>
      </c>
      <c r="H86" s="468"/>
      <c r="I86" s="50">
        <v>0</v>
      </c>
      <c r="J86" s="50">
        <v>0</v>
      </c>
      <c r="K86" s="50">
        <v>0</v>
      </c>
      <c r="L86" s="50">
        <f>'Punten per wedstrijd'!E85</f>
        <v>72.499999999999943</v>
      </c>
      <c r="M86" s="468"/>
      <c r="N86" s="50">
        <v>0</v>
      </c>
      <c r="O86" s="50">
        <v>0</v>
      </c>
      <c r="P86" s="50">
        <v>0</v>
      </c>
      <c r="Q86" s="50">
        <f>'Punten per wedstrijd'!F189</f>
        <v>655.90000000000009</v>
      </c>
      <c r="R86" s="468"/>
      <c r="S86" s="456">
        <v>0</v>
      </c>
      <c r="T86" s="50">
        <v>0</v>
      </c>
      <c r="U86" s="505">
        <v>0</v>
      </c>
      <c r="V86" s="50">
        <f>'Punten per wedstrijd'!F85</f>
        <v>199.5</v>
      </c>
      <c r="W86" s="468"/>
      <c r="X86" s="50">
        <v>0</v>
      </c>
      <c r="Y86" s="50">
        <v>0</v>
      </c>
      <c r="Z86" s="50">
        <v>0</v>
      </c>
      <c r="AA86" s="50">
        <v>21</v>
      </c>
      <c r="AB86" s="468"/>
      <c r="AC86" s="50">
        <v>0</v>
      </c>
      <c r="AD86" s="50">
        <v>0</v>
      </c>
      <c r="AE86" s="50">
        <v>0</v>
      </c>
      <c r="AF86" s="50">
        <v>893.29999999999882</v>
      </c>
      <c r="AG86" s="468"/>
      <c r="AH86" s="50">
        <v>0</v>
      </c>
      <c r="AI86" s="50">
        <v>0</v>
      </c>
      <c r="AJ86" s="50">
        <v>0</v>
      </c>
      <c r="AK86" s="50">
        <v>759.29999999999973</v>
      </c>
      <c r="AL86" s="468"/>
      <c r="AM86" s="456">
        <v>0</v>
      </c>
      <c r="AN86" s="456">
        <v>0</v>
      </c>
      <c r="AO86" s="456">
        <v>0</v>
      </c>
      <c r="AP86" s="50">
        <v>557.99999999999864</v>
      </c>
      <c r="AQ86" s="468"/>
      <c r="AR86" s="50">
        <v>0</v>
      </c>
      <c r="AS86" s="50">
        <v>0</v>
      </c>
      <c r="AT86" s="50">
        <v>0</v>
      </c>
      <c r="AU86" s="50">
        <v>399.59999999999997</v>
      </c>
      <c r="AV86" s="468"/>
      <c r="AW86" s="50">
        <v>0</v>
      </c>
      <c r="AX86" s="50">
        <v>0</v>
      </c>
      <c r="AY86" s="50">
        <v>0</v>
      </c>
      <c r="AZ86" s="50">
        <v>717.5</v>
      </c>
      <c r="BA86" s="468"/>
      <c r="BB86" s="50">
        <v>0</v>
      </c>
      <c r="BC86" s="50">
        <v>0</v>
      </c>
      <c r="BD86" s="50">
        <v>0</v>
      </c>
      <c r="BE86" s="50">
        <v>396.8</v>
      </c>
      <c r="BF86" s="468"/>
      <c r="BG86" s="50">
        <v>0</v>
      </c>
      <c r="BH86" s="50">
        <v>0</v>
      </c>
      <c r="BI86" s="50">
        <v>0</v>
      </c>
      <c r="BJ86" s="50">
        <v>320.5</v>
      </c>
      <c r="BK86" s="468"/>
      <c r="BL86" s="50">
        <v>0</v>
      </c>
      <c r="BM86" s="50">
        <v>0</v>
      </c>
      <c r="BN86" s="50">
        <v>0</v>
      </c>
      <c r="BO86" s="50">
        <v>190.5</v>
      </c>
      <c r="BP86" s="468"/>
      <c r="BQ86" s="50">
        <v>0</v>
      </c>
      <c r="BR86" s="50">
        <v>0</v>
      </c>
      <c r="BS86" s="50">
        <v>0</v>
      </c>
      <c r="BT86" s="50">
        <v>457.89999999999873</v>
      </c>
      <c r="BU86" s="468"/>
      <c r="BV86" s="50">
        <v>0</v>
      </c>
      <c r="BW86" s="50">
        <v>0</v>
      </c>
      <c r="BX86" s="50">
        <v>0</v>
      </c>
      <c r="BY86" s="50">
        <v>674.09999999999945</v>
      </c>
      <c r="BZ86" s="468"/>
      <c r="CA86" s="50">
        <v>0</v>
      </c>
      <c r="CB86" s="50">
        <v>0</v>
      </c>
      <c r="CC86" s="50">
        <v>0</v>
      </c>
      <c r="CD86" s="50">
        <v>492.29999999999927</v>
      </c>
      <c r="CE86" s="468"/>
      <c r="CF86" s="50">
        <v>0</v>
      </c>
      <c r="CG86" s="50">
        <v>0</v>
      </c>
      <c r="CH86" s="50">
        <v>0</v>
      </c>
      <c r="CI86" s="50">
        <v>250.69999999999709</v>
      </c>
      <c r="CJ86" s="468"/>
      <c r="CK86" s="50">
        <v>0</v>
      </c>
      <c r="CL86" s="50">
        <v>0</v>
      </c>
      <c r="CM86" s="50">
        <v>0</v>
      </c>
      <c r="CN86" s="50">
        <v>319.3</v>
      </c>
      <c r="CO86" s="468"/>
      <c r="CP86" s="544">
        <v>0</v>
      </c>
      <c r="CQ86" s="544">
        <v>0</v>
      </c>
      <c r="CR86" s="544">
        <v>0</v>
      </c>
      <c r="CS86" s="50">
        <v>224</v>
      </c>
      <c r="CT86" s="468"/>
      <c r="CU86" s="50">
        <v>0</v>
      </c>
      <c r="CV86" s="50">
        <v>0</v>
      </c>
      <c r="CW86" s="50">
        <v>0</v>
      </c>
      <c r="CX86" s="50">
        <v>257</v>
      </c>
      <c r="CY86" s="468"/>
      <c r="CZ86" s="50">
        <v>0</v>
      </c>
      <c r="DA86" s="50">
        <v>0</v>
      </c>
      <c r="DB86" s="50">
        <v>0</v>
      </c>
      <c r="DC86" s="50">
        <v>0</v>
      </c>
      <c r="DD86" s="468"/>
      <c r="DE86" s="544">
        <v>0</v>
      </c>
      <c r="DF86" s="544">
        <v>0</v>
      </c>
      <c r="DG86" s="544">
        <v>0</v>
      </c>
      <c r="DH86" s="583">
        <v>1847.4000000000015</v>
      </c>
      <c r="DI86" s="468"/>
      <c r="DJ86" s="50"/>
      <c r="DK86" s="50"/>
      <c r="DL86" s="50"/>
      <c r="DM86" s="50"/>
      <c r="DN86" s="468"/>
      <c r="DO86" s="50"/>
      <c r="DP86" s="50"/>
      <c r="DQ86" s="50"/>
      <c r="DR86" s="50"/>
      <c r="DS86" s="468"/>
      <c r="DT86" s="50"/>
      <c r="DU86" s="50"/>
      <c r="DV86" s="50"/>
      <c r="DW86" s="50"/>
      <c r="DX86" s="468"/>
      <c r="DY86" s="50"/>
      <c r="DZ86" s="50"/>
      <c r="EA86" s="50"/>
      <c r="EB86" s="50"/>
      <c r="EC86" s="468"/>
      <c r="ED86" s="50"/>
      <c r="EE86" s="50"/>
      <c r="EF86" s="50"/>
      <c r="EG86" s="50"/>
      <c r="EH86" s="468"/>
      <c r="EI86" s="50"/>
      <c r="EJ86" s="50"/>
      <c r="EK86" s="50"/>
      <c r="EL86" s="50"/>
      <c r="EM86" s="468"/>
      <c r="EN86" s="50"/>
      <c r="EO86" s="50"/>
      <c r="EP86" s="50"/>
      <c r="EQ86" s="50"/>
      <c r="ER86" s="468"/>
      <c r="ES86" s="50"/>
      <c r="ET86" s="50"/>
      <c r="EU86" s="50"/>
      <c r="EV86" s="50"/>
      <c r="EW86" s="468"/>
      <c r="EX86" s="50"/>
      <c r="EY86" s="50"/>
      <c r="EZ86" s="50"/>
      <c r="FA86" s="50"/>
      <c r="FB86" s="468"/>
      <c r="FC86" s="50"/>
      <c r="FD86" s="50"/>
      <c r="FE86" s="50"/>
      <c r="FF86" s="50"/>
      <c r="FG86" s="468"/>
      <c r="FH86" s="50"/>
      <c r="FI86" s="50"/>
      <c r="FJ86" s="50"/>
      <c r="FK86" s="50"/>
      <c r="FL86" s="468"/>
      <c r="FM86" s="50"/>
      <c r="FN86" s="50"/>
      <c r="FO86" s="50"/>
      <c r="FP86" s="50"/>
      <c r="FQ86" s="468"/>
      <c r="FR86" s="50"/>
      <c r="FS86" s="50"/>
      <c r="FT86" s="50"/>
      <c r="FU86" s="50"/>
      <c r="FV86" s="468"/>
      <c r="FW86" s="50"/>
      <c r="FX86" s="50"/>
      <c r="FY86" s="50"/>
      <c r="FZ86" s="50"/>
      <c r="GA86" s="468"/>
      <c r="GB86" s="50"/>
      <c r="GC86" s="50"/>
      <c r="GD86" s="50"/>
      <c r="GE86" s="50"/>
      <c r="GF86" s="468"/>
      <c r="GG86" s="50"/>
      <c r="GH86" s="50"/>
      <c r="GI86" s="50"/>
      <c r="GJ86" s="50"/>
      <c r="GK86" s="468"/>
      <c r="GL86" s="50"/>
      <c r="GM86" s="50"/>
      <c r="GN86" s="50"/>
      <c r="GO86" s="50"/>
      <c r="GP86" s="468"/>
      <c r="GU86" s="18"/>
      <c r="GV86" s="9"/>
      <c r="HD86" s="18"/>
      <c r="HE86" s="9"/>
      <c r="HM86" s="18"/>
      <c r="HN86" s="9"/>
      <c r="HV86"/>
      <c r="HW86" s="9"/>
      <c r="IE86"/>
      <c r="IF86" s="9"/>
      <c r="IN86"/>
      <c r="IO86" s="9"/>
      <c r="IW86"/>
      <c r="IX86" s="9"/>
      <c r="JF86"/>
      <c r="JG86" s="9"/>
      <c r="JO86"/>
      <c r="JP86" s="9"/>
      <c r="JX86"/>
      <c r="JY86" s="9"/>
      <c r="KG86"/>
      <c r="KH86" s="9"/>
      <c r="KP86"/>
      <c r="KQ86" s="9"/>
      <c r="KY86"/>
      <c r="KZ86" s="9"/>
      <c r="LZ86"/>
      <c r="MA86" s="9"/>
      <c r="MI86"/>
      <c r="MJ86" s="9"/>
      <c r="MR86"/>
      <c r="MS86" s="9"/>
      <c r="NA86"/>
      <c r="NB86" s="9"/>
      <c r="NJ86"/>
      <c r="NK86" s="9"/>
      <c r="NS86"/>
      <c r="NT86" s="9"/>
      <c r="NU86"/>
      <c r="NV86" s="9"/>
      <c r="NW86"/>
      <c r="NX86" s="9"/>
      <c r="NY86"/>
      <c r="NZ86" s="37"/>
      <c r="OA86"/>
    </row>
    <row r="87" spans="1:391" ht="18">
      <c r="A87" s="84" t="s">
        <v>2002</v>
      </c>
      <c r="B87" s="46">
        <f>SUM(D87:AAJ87)</f>
        <v>43802.524999999965</v>
      </c>
      <c r="C87" s="42"/>
      <c r="D87" s="50">
        <v>0</v>
      </c>
      <c r="E87" s="50">
        <v>0</v>
      </c>
      <c r="F87" s="50">
        <v>0</v>
      </c>
      <c r="G87" s="50">
        <f>'Punten per wedstrijd'!E190</f>
        <v>360.9</v>
      </c>
      <c r="H87" s="468"/>
      <c r="I87" s="50">
        <v>0</v>
      </c>
      <c r="J87" s="50">
        <v>0</v>
      </c>
      <c r="K87" s="50">
        <v>0</v>
      </c>
      <c r="L87" s="50">
        <f>'Punten per wedstrijd'!E86</f>
        <v>195.50000000000011</v>
      </c>
      <c r="M87" s="468"/>
      <c r="N87" s="50">
        <v>0</v>
      </c>
      <c r="O87" s="50">
        <v>317.89999999999998</v>
      </c>
      <c r="P87" s="50">
        <v>448.2000000000001</v>
      </c>
      <c r="Q87" s="50">
        <f>'Punten per wedstrijd'!F190</f>
        <v>756.2000000000005</v>
      </c>
      <c r="R87" s="468"/>
      <c r="S87" s="456">
        <v>0</v>
      </c>
      <c r="T87" s="50">
        <v>3.4499999999999318</v>
      </c>
      <c r="U87" s="505">
        <v>132.1500000000002</v>
      </c>
      <c r="V87" s="50">
        <f>'Punten per wedstrijd'!F86</f>
        <v>183.99999999999955</v>
      </c>
      <c r="W87" s="468"/>
      <c r="X87" s="50">
        <v>0</v>
      </c>
      <c r="Y87" s="50">
        <v>366.80000000000007</v>
      </c>
      <c r="Z87" s="50">
        <v>165.37500000000017</v>
      </c>
      <c r="AA87" s="50">
        <v>306.90000000000055</v>
      </c>
      <c r="AB87" s="468"/>
      <c r="AC87" s="50">
        <v>0</v>
      </c>
      <c r="AD87" s="50">
        <v>214.09999999999991</v>
      </c>
      <c r="AE87" s="50">
        <v>705.60000000000048</v>
      </c>
      <c r="AF87" s="50">
        <v>728.40000000000009</v>
      </c>
      <c r="AG87" s="468"/>
      <c r="AH87" s="50">
        <v>0</v>
      </c>
      <c r="AI87" s="50">
        <v>543.35000000000014</v>
      </c>
      <c r="AJ87" s="50">
        <v>857.7749999999985</v>
      </c>
      <c r="AK87" s="50">
        <v>763.39999999999964</v>
      </c>
      <c r="AL87" s="468"/>
      <c r="AM87" s="456">
        <v>0</v>
      </c>
      <c r="AN87" s="456">
        <v>221.79999999999995</v>
      </c>
      <c r="AO87" s="456">
        <v>162.14999999999918</v>
      </c>
      <c r="AP87" s="50">
        <v>639.20000000000164</v>
      </c>
      <c r="AQ87" s="468"/>
      <c r="AR87" s="50">
        <v>0</v>
      </c>
      <c r="AS87" s="50">
        <v>106.7000000000005</v>
      </c>
      <c r="AT87" s="50">
        <v>327.37499999999932</v>
      </c>
      <c r="AU87" s="50">
        <v>329.5</v>
      </c>
      <c r="AV87" s="468"/>
      <c r="AW87" s="50">
        <v>0</v>
      </c>
      <c r="AX87" s="50">
        <v>249.900000000001</v>
      </c>
      <c r="AY87" s="50">
        <v>320.17500000000041</v>
      </c>
      <c r="AZ87" s="50">
        <v>950.50000000000182</v>
      </c>
      <c r="BA87" s="468"/>
      <c r="BB87" s="50">
        <v>0</v>
      </c>
      <c r="BC87" s="50">
        <v>80.500000000000455</v>
      </c>
      <c r="BD87" s="50">
        <v>140.17499999999973</v>
      </c>
      <c r="BE87" s="50">
        <v>510.2</v>
      </c>
      <c r="BF87" s="468"/>
      <c r="BG87" s="50">
        <v>0</v>
      </c>
      <c r="BH87" s="50">
        <v>84.000000000000455</v>
      </c>
      <c r="BI87" s="50">
        <v>111.45000000000027</v>
      </c>
      <c r="BJ87" s="50">
        <v>355.3</v>
      </c>
      <c r="BK87" s="468"/>
      <c r="BL87" s="50">
        <v>0</v>
      </c>
      <c r="BM87" s="50">
        <v>5.7500000000009095</v>
      </c>
      <c r="BN87" s="50">
        <v>115.87500000000136</v>
      </c>
      <c r="BO87" s="50">
        <v>148.19999999999999</v>
      </c>
      <c r="BP87" s="468"/>
      <c r="BQ87" s="50">
        <v>0</v>
      </c>
      <c r="BR87" s="50">
        <v>109.25</v>
      </c>
      <c r="BS87" s="50">
        <v>110.70000000000027</v>
      </c>
      <c r="BT87" s="50">
        <v>443.90000000000236</v>
      </c>
      <c r="BU87" s="468"/>
      <c r="BV87" s="50">
        <v>0</v>
      </c>
      <c r="BW87" s="50">
        <v>579.50000000000045</v>
      </c>
      <c r="BX87" s="50">
        <v>579.45000000000027</v>
      </c>
      <c r="BY87" s="50">
        <v>496.89999999999873</v>
      </c>
      <c r="BZ87" s="468"/>
      <c r="CA87" s="50">
        <v>0</v>
      </c>
      <c r="CB87" s="50">
        <v>95.799999999999272</v>
      </c>
      <c r="CC87" s="50">
        <v>103.27500000000055</v>
      </c>
      <c r="CD87" s="50">
        <v>309.79999999999745</v>
      </c>
      <c r="CE87" s="468"/>
      <c r="CF87" s="50">
        <v>0</v>
      </c>
      <c r="CG87" s="50">
        <v>125.25000000000045</v>
      </c>
      <c r="CH87" s="50">
        <v>60.000000000000682</v>
      </c>
      <c r="CI87" s="50">
        <v>300.19999999999527</v>
      </c>
      <c r="CJ87" s="468"/>
      <c r="CK87" s="50">
        <v>0</v>
      </c>
      <c r="CL87" s="50">
        <v>249.40000000000009</v>
      </c>
      <c r="CM87" s="50">
        <v>113.25000000000068</v>
      </c>
      <c r="CN87" s="50">
        <v>197.70000000000002</v>
      </c>
      <c r="CO87" s="468"/>
      <c r="CP87" s="544">
        <v>0</v>
      </c>
      <c r="CQ87" s="544">
        <v>326.85000000000127</v>
      </c>
      <c r="CR87" s="544">
        <v>262.80000000000109</v>
      </c>
      <c r="CS87" s="50">
        <v>360.99999999999818</v>
      </c>
      <c r="CT87" s="468"/>
      <c r="CU87" s="50">
        <v>0</v>
      </c>
      <c r="CV87" s="50">
        <v>76.400000000002365</v>
      </c>
      <c r="CW87" s="50">
        <v>308.32500000000027</v>
      </c>
      <c r="CX87" s="50">
        <v>433.30000000000109</v>
      </c>
      <c r="CY87" s="468"/>
      <c r="CZ87" s="50">
        <v>0</v>
      </c>
      <c r="DA87" s="50">
        <v>42.249999999996362</v>
      </c>
      <c r="DB87" s="50">
        <v>23.700000000000273</v>
      </c>
      <c r="DC87" s="50">
        <v>229.5</v>
      </c>
      <c r="DD87" s="468"/>
      <c r="DE87" s="544">
        <v>0</v>
      </c>
      <c r="DF87" s="544">
        <v>1538.6250000000009</v>
      </c>
      <c r="DG87" s="544">
        <v>2330.5499999999997</v>
      </c>
      <c r="DH87" s="583">
        <v>2094.7999999999956</v>
      </c>
      <c r="DI87" s="468"/>
      <c r="DJ87" s="50">
        <v>0</v>
      </c>
      <c r="DK87" s="50">
        <v>0</v>
      </c>
      <c r="DL87" s="50">
        <v>186.07500000000164</v>
      </c>
      <c r="DM87" s="50">
        <v>632.399999999996</v>
      </c>
      <c r="DN87" s="468"/>
      <c r="DO87" s="50">
        <v>0</v>
      </c>
      <c r="DP87" s="50">
        <v>0</v>
      </c>
      <c r="DQ87" s="50">
        <v>442.57500000000027</v>
      </c>
      <c r="DR87" s="50">
        <v>486.39999999999964</v>
      </c>
      <c r="DS87" s="468"/>
      <c r="DT87" s="50">
        <v>0</v>
      </c>
      <c r="DU87" s="50">
        <v>0</v>
      </c>
      <c r="DV87" s="50">
        <v>2406.9749999999954</v>
      </c>
      <c r="DW87" s="50">
        <v>4352.8999999999705</v>
      </c>
      <c r="DX87" s="468"/>
      <c r="DY87" s="50">
        <v>0</v>
      </c>
      <c r="DZ87" s="50">
        <v>0</v>
      </c>
      <c r="EA87" s="50">
        <v>0</v>
      </c>
      <c r="EB87" s="50">
        <v>0</v>
      </c>
      <c r="EC87" s="468"/>
      <c r="ED87" s="50">
        <v>0</v>
      </c>
      <c r="EE87" s="50">
        <v>0</v>
      </c>
      <c r="EF87" s="50">
        <v>151.12499999999454</v>
      </c>
      <c r="EG87" s="50">
        <v>401.80000000000655</v>
      </c>
      <c r="EH87" s="468"/>
      <c r="EI87" s="50">
        <v>0</v>
      </c>
      <c r="EJ87" s="50">
        <v>0</v>
      </c>
      <c r="EK87" s="50">
        <v>95.099999999991269</v>
      </c>
      <c r="EL87" s="50">
        <v>127.80000000000291</v>
      </c>
      <c r="EM87" s="468"/>
      <c r="EN87" s="50">
        <v>0</v>
      </c>
      <c r="EO87" s="50">
        <v>0</v>
      </c>
      <c r="EP87" s="50">
        <v>153.89999999998963</v>
      </c>
      <c r="EQ87" s="50">
        <v>0</v>
      </c>
      <c r="ER87" s="468"/>
      <c r="ES87" s="50">
        <v>0</v>
      </c>
      <c r="ET87" s="50">
        <v>0</v>
      </c>
      <c r="EU87" s="50">
        <v>0</v>
      </c>
      <c r="EV87" s="50">
        <v>143.60000000000946</v>
      </c>
      <c r="EW87" s="468"/>
      <c r="EX87" s="50">
        <v>0</v>
      </c>
      <c r="EY87" s="50">
        <v>0</v>
      </c>
      <c r="EZ87" s="50">
        <v>1941.6750000000311</v>
      </c>
      <c r="FA87" s="50">
        <v>3930.4000000000005</v>
      </c>
      <c r="FB87" s="468"/>
      <c r="FC87" s="50">
        <v>0</v>
      </c>
      <c r="FD87" s="50">
        <v>0</v>
      </c>
      <c r="FE87" s="50">
        <v>112.49999999999454</v>
      </c>
      <c r="FF87" s="50">
        <v>156.00000000000364</v>
      </c>
      <c r="FG87" s="468"/>
      <c r="FH87" s="50">
        <v>0</v>
      </c>
      <c r="FI87" s="50">
        <v>0</v>
      </c>
      <c r="FJ87" s="50">
        <v>0</v>
      </c>
      <c r="FK87" s="50">
        <v>100.50000000000364</v>
      </c>
      <c r="FL87" s="468"/>
      <c r="FM87" s="50">
        <v>0</v>
      </c>
      <c r="FN87" s="50">
        <v>0</v>
      </c>
      <c r="FO87" s="50">
        <v>0</v>
      </c>
      <c r="FP87" s="50">
        <v>333.10000000000218</v>
      </c>
      <c r="FQ87" s="468"/>
      <c r="FR87" s="50">
        <v>0</v>
      </c>
      <c r="FS87" s="50">
        <v>0</v>
      </c>
      <c r="FT87" s="50">
        <v>0</v>
      </c>
      <c r="FU87" s="50">
        <v>0</v>
      </c>
      <c r="FV87" s="468"/>
      <c r="FW87" s="50">
        <v>0</v>
      </c>
      <c r="FX87" s="50">
        <v>0</v>
      </c>
      <c r="FY87" s="50">
        <v>446.09999999999945</v>
      </c>
      <c r="FZ87" s="50">
        <v>532.39999999999418</v>
      </c>
      <c r="GA87" s="468"/>
      <c r="GB87" s="50">
        <v>0</v>
      </c>
      <c r="GC87" s="50">
        <v>0</v>
      </c>
      <c r="GD87" s="50">
        <v>0</v>
      </c>
      <c r="GE87" s="50">
        <v>0</v>
      </c>
      <c r="GF87" s="468"/>
      <c r="GG87" s="50">
        <v>0</v>
      </c>
      <c r="GH87" s="50">
        <v>0</v>
      </c>
      <c r="GI87" s="50">
        <v>805.50000000000273</v>
      </c>
      <c r="GJ87" s="50">
        <v>624.69999999998981</v>
      </c>
      <c r="GK87" s="468"/>
      <c r="GL87" s="50">
        <v>0</v>
      </c>
      <c r="GM87" s="50">
        <v>0</v>
      </c>
      <c r="GN87" s="50">
        <v>164.625</v>
      </c>
      <c r="GO87" s="50">
        <v>231</v>
      </c>
      <c r="GP87" s="468"/>
      <c r="GV87" s="9"/>
      <c r="HE87" s="9"/>
      <c r="HN87" s="9"/>
      <c r="HW87" s="9"/>
      <c r="IF87" s="9"/>
      <c r="IO87" s="9"/>
      <c r="IX87" s="9"/>
      <c r="JG87" s="9"/>
      <c r="JP87" s="9"/>
      <c r="JY87" s="9"/>
      <c r="KH87" s="9"/>
      <c r="KQ87" s="9"/>
      <c r="KZ87" s="9"/>
      <c r="MA87" s="9"/>
      <c r="MJ87" s="9"/>
      <c r="MS87" s="9"/>
      <c r="NB87" s="9"/>
      <c r="NK87" s="9"/>
      <c r="NT87" s="9"/>
      <c r="NU87">
        <v>0</v>
      </c>
      <c r="NV87" s="9"/>
      <c r="NW87">
        <v>0</v>
      </c>
      <c r="NX87" s="9"/>
      <c r="NY87">
        <v>1032.1499999999965</v>
      </c>
      <c r="NZ87" s="9"/>
      <c r="OA87">
        <v>0</v>
      </c>
    </row>
    <row r="88" spans="1:391" s="39" customFormat="1" ht="18">
      <c r="A88" s="41" t="s">
        <v>3399</v>
      </c>
      <c r="B88" s="46">
        <f>SUM(D88:AAJ88)</f>
        <v>10005.399999999992</v>
      </c>
      <c r="C88" s="42"/>
      <c r="D88" s="50">
        <v>0</v>
      </c>
      <c r="E88" s="492">
        <v>0</v>
      </c>
      <c r="F88" s="50">
        <v>0</v>
      </c>
      <c r="G88" s="50">
        <f>'Punten per wedstrijd'!E191</f>
        <v>256.89999999999998</v>
      </c>
      <c r="H88" s="468"/>
      <c r="I88" s="50">
        <v>0</v>
      </c>
      <c r="J88" s="50">
        <v>0</v>
      </c>
      <c r="K88" s="50">
        <v>0</v>
      </c>
      <c r="L88" s="50">
        <f>'Punten per wedstrijd'!E87</f>
        <v>117</v>
      </c>
      <c r="M88" s="468"/>
      <c r="N88" s="50">
        <v>0</v>
      </c>
      <c r="O88" s="50">
        <v>0</v>
      </c>
      <c r="P88" s="50">
        <v>0</v>
      </c>
      <c r="Q88" s="50">
        <f>'Punten per wedstrijd'!F191</f>
        <v>362.59999999999945</v>
      </c>
      <c r="R88" s="468"/>
      <c r="S88" s="456">
        <v>0</v>
      </c>
      <c r="T88" s="50">
        <v>0</v>
      </c>
      <c r="U88" s="505">
        <v>0</v>
      </c>
      <c r="V88" s="50">
        <f>'Punten per wedstrijd'!F87</f>
        <v>430.69999999999982</v>
      </c>
      <c r="W88" s="468"/>
      <c r="X88" s="50">
        <v>0</v>
      </c>
      <c r="Y88" s="50">
        <v>0</v>
      </c>
      <c r="Z88" s="50">
        <v>0</v>
      </c>
      <c r="AA88" s="50">
        <v>378.20000000000027</v>
      </c>
      <c r="AB88" s="468"/>
      <c r="AC88" s="50">
        <v>0</v>
      </c>
      <c r="AD88" s="50">
        <v>0</v>
      </c>
      <c r="AE88" s="50">
        <v>0</v>
      </c>
      <c r="AF88" s="50">
        <v>756.20000000000073</v>
      </c>
      <c r="AG88" s="468"/>
      <c r="AH88" s="50">
        <v>0</v>
      </c>
      <c r="AI88" s="50">
        <v>0</v>
      </c>
      <c r="AJ88" s="50">
        <v>0</v>
      </c>
      <c r="AK88" s="50">
        <v>517.05000000000018</v>
      </c>
      <c r="AL88" s="468"/>
      <c r="AM88" s="456">
        <v>0</v>
      </c>
      <c r="AN88" s="456">
        <v>0</v>
      </c>
      <c r="AO88" s="456">
        <v>0</v>
      </c>
      <c r="AP88" s="50">
        <v>690.55000000000018</v>
      </c>
      <c r="AQ88" s="468"/>
      <c r="AR88" s="50">
        <v>0</v>
      </c>
      <c r="AS88" s="50">
        <v>0</v>
      </c>
      <c r="AT88" s="50">
        <v>0</v>
      </c>
      <c r="AU88" s="50">
        <v>398.3</v>
      </c>
      <c r="AV88" s="468"/>
      <c r="AW88" s="50">
        <v>0</v>
      </c>
      <c r="AX88" s="50">
        <v>0</v>
      </c>
      <c r="AY88" s="50">
        <v>0</v>
      </c>
      <c r="AZ88" s="50">
        <v>353.09999999999945</v>
      </c>
      <c r="BA88" s="468"/>
      <c r="BB88" s="492">
        <v>0</v>
      </c>
      <c r="BC88" s="50">
        <v>0</v>
      </c>
      <c r="BD88" s="50">
        <v>0</v>
      </c>
      <c r="BE88" s="50">
        <v>621.79999999999995</v>
      </c>
      <c r="BF88" s="468"/>
      <c r="BG88" s="50">
        <v>0</v>
      </c>
      <c r="BH88" s="50">
        <v>0</v>
      </c>
      <c r="BI88" s="50">
        <v>0</v>
      </c>
      <c r="BJ88" s="50">
        <v>454.7</v>
      </c>
      <c r="BK88" s="468"/>
      <c r="BL88" s="50">
        <v>0</v>
      </c>
      <c r="BM88" s="50">
        <v>0</v>
      </c>
      <c r="BN88" s="50">
        <v>0</v>
      </c>
      <c r="BO88" s="50">
        <v>450.6</v>
      </c>
      <c r="BP88" s="468"/>
      <c r="BQ88" s="50">
        <v>0</v>
      </c>
      <c r="BR88" s="50">
        <v>0</v>
      </c>
      <c r="BS88" s="50">
        <v>0</v>
      </c>
      <c r="BT88" s="50">
        <v>734.55000000000018</v>
      </c>
      <c r="BU88" s="468"/>
      <c r="BV88" s="50">
        <v>0</v>
      </c>
      <c r="BW88" s="50">
        <v>0</v>
      </c>
      <c r="BX88" s="50">
        <v>0</v>
      </c>
      <c r="BY88" s="50">
        <v>276.69999999999891</v>
      </c>
      <c r="BZ88" s="468"/>
      <c r="CA88" s="50">
        <v>0</v>
      </c>
      <c r="CB88" s="50">
        <v>0</v>
      </c>
      <c r="CC88" s="50">
        <v>0</v>
      </c>
      <c r="CD88" s="50">
        <v>646.449999999998</v>
      </c>
      <c r="CE88" s="468"/>
      <c r="CF88" s="50">
        <v>0</v>
      </c>
      <c r="CG88" s="50">
        <v>0</v>
      </c>
      <c r="CH88" s="50">
        <v>0</v>
      </c>
      <c r="CI88" s="50">
        <v>304.59999999999854</v>
      </c>
      <c r="CJ88" s="468"/>
      <c r="CK88" s="50">
        <v>0</v>
      </c>
      <c r="CL88" s="50">
        <v>0</v>
      </c>
      <c r="CM88" s="50">
        <v>0</v>
      </c>
      <c r="CN88" s="50">
        <v>184.5</v>
      </c>
      <c r="CO88" s="468"/>
      <c r="CP88" s="544">
        <v>0</v>
      </c>
      <c r="CQ88" s="544">
        <v>0</v>
      </c>
      <c r="CR88" s="544">
        <v>0</v>
      </c>
      <c r="CS88" s="50">
        <v>166.49999999999818</v>
      </c>
      <c r="CT88" s="468"/>
      <c r="CU88" s="50">
        <v>0</v>
      </c>
      <c r="CV88" s="50">
        <v>0</v>
      </c>
      <c r="CW88" s="50">
        <v>0</v>
      </c>
      <c r="CX88" s="50">
        <v>49.899999999999636</v>
      </c>
      <c r="CY88" s="468"/>
      <c r="CZ88" s="50">
        <v>0</v>
      </c>
      <c r="DA88" s="50">
        <v>0</v>
      </c>
      <c r="DB88" s="50">
        <v>0</v>
      </c>
      <c r="DC88" s="50">
        <v>164.89999999999998</v>
      </c>
      <c r="DD88" s="468"/>
      <c r="DE88" s="544">
        <v>0</v>
      </c>
      <c r="DF88" s="544">
        <v>0</v>
      </c>
      <c r="DG88" s="544">
        <v>0</v>
      </c>
      <c r="DH88" s="583">
        <v>1689.5999999999985</v>
      </c>
      <c r="DI88" s="468"/>
      <c r="DJ88" s="50"/>
      <c r="DK88" s="50"/>
      <c r="DL88" s="50"/>
      <c r="DM88" s="50"/>
      <c r="DN88" s="468"/>
      <c r="DO88" s="50"/>
      <c r="DP88" s="50"/>
      <c r="DQ88" s="50"/>
      <c r="DR88" s="50"/>
      <c r="DS88" s="468"/>
      <c r="DT88" s="50"/>
      <c r="DU88" s="50"/>
      <c r="DV88" s="50"/>
      <c r="DW88" s="50"/>
      <c r="DX88" s="468"/>
      <c r="DY88" s="50"/>
      <c r="DZ88" s="50"/>
      <c r="EA88" s="50"/>
      <c r="EB88" s="50"/>
      <c r="EC88" s="468"/>
      <c r="ED88" s="50"/>
      <c r="EE88" s="50"/>
      <c r="EF88" s="50"/>
      <c r="EG88" s="50"/>
      <c r="EH88" s="468"/>
      <c r="EI88" s="50"/>
      <c r="EJ88" s="50"/>
      <c r="EK88" s="50"/>
      <c r="EL88" s="50"/>
      <c r="EM88" s="468"/>
      <c r="EN88" s="50"/>
      <c r="EO88" s="50"/>
      <c r="EP88" s="50"/>
      <c r="EQ88" s="50"/>
      <c r="ER88" s="468"/>
      <c r="ES88" s="50"/>
      <c r="ET88" s="50"/>
      <c r="EU88" s="50"/>
      <c r="EV88" s="50"/>
      <c r="EW88" s="468"/>
      <c r="EX88" s="50"/>
      <c r="EY88" s="50"/>
      <c r="EZ88" s="50"/>
      <c r="FA88" s="50"/>
      <c r="FB88" s="468"/>
      <c r="FC88" s="50"/>
      <c r="FD88" s="50"/>
      <c r="FE88" s="50"/>
      <c r="FF88" s="50"/>
      <c r="FG88" s="468"/>
      <c r="FH88" s="50"/>
      <c r="FI88" s="50"/>
      <c r="FJ88" s="50"/>
      <c r="FK88" s="50"/>
      <c r="FL88" s="468"/>
      <c r="FM88" s="50"/>
      <c r="FN88" s="50"/>
      <c r="FO88" s="50"/>
      <c r="FP88" s="50"/>
      <c r="FQ88" s="468"/>
      <c r="FR88" s="50"/>
      <c r="FS88" s="50"/>
      <c r="FT88" s="50"/>
      <c r="FU88" s="50"/>
      <c r="FV88" s="468"/>
      <c r="FW88" s="50"/>
      <c r="FX88" s="50"/>
      <c r="FY88" s="50"/>
      <c r="FZ88" s="50"/>
      <c r="GA88" s="468"/>
      <c r="GB88" s="50"/>
      <c r="GC88" s="50"/>
      <c r="GD88" s="50"/>
      <c r="GE88" s="50"/>
      <c r="GF88" s="468"/>
      <c r="GG88" s="50"/>
      <c r="GH88" s="50"/>
      <c r="GI88" s="50"/>
      <c r="GJ88" s="50"/>
      <c r="GK88" s="468"/>
      <c r="GL88" s="50"/>
      <c r="GM88" s="50"/>
      <c r="GN88" s="50"/>
      <c r="GO88" s="50"/>
      <c r="GP88" s="468"/>
      <c r="GU88" s="21"/>
      <c r="GV88" s="37"/>
      <c r="HD88" s="461"/>
      <c r="HE88" s="37"/>
      <c r="HM88" s="21"/>
      <c r="HN88" s="37"/>
      <c r="HV88" s="21"/>
      <c r="HW88" s="37"/>
      <c r="IE88" s="21"/>
      <c r="IF88" s="37"/>
      <c r="IN88" s="21"/>
      <c r="IO88" s="37"/>
      <c r="IW88" s="21"/>
      <c r="IX88" s="37"/>
      <c r="JF88" s="21"/>
      <c r="JG88" s="37"/>
      <c r="JO88" s="21"/>
      <c r="JP88" s="37"/>
      <c r="JX88" s="21"/>
      <c r="JY88" s="37"/>
      <c r="KG88" s="21"/>
      <c r="KH88" s="37"/>
      <c r="KP88" s="21"/>
      <c r="KQ88" s="37"/>
      <c r="KY88" s="21"/>
      <c r="KZ88" s="37"/>
      <c r="LZ88" s="21"/>
      <c r="MA88" s="37"/>
      <c r="MI88" s="21"/>
      <c r="MJ88" s="37"/>
      <c r="MR88" s="21"/>
      <c r="MS88" s="37"/>
      <c r="NA88" s="21"/>
      <c r="NB88" s="37"/>
      <c r="NJ88" s="21"/>
      <c r="NK88" s="37"/>
      <c r="NS88" s="21"/>
      <c r="NT88" s="37"/>
      <c r="NU88" s="21"/>
      <c r="NV88" s="37"/>
      <c r="NW88" s="21"/>
      <c r="NX88" s="21"/>
      <c r="NY88" s="21"/>
      <c r="NZ88" s="37"/>
      <c r="OA88" s="37"/>
    </row>
    <row r="89" spans="1:391" ht="18">
      <c r="A89" s="41" t="s">
        <v>31</v>
      </c>
      <c r="B89" s="46">
        <f>SUM(D89:AAJ89)</f>
        <v>58131.737499999857</v>
      </c>
      <c r="C89" s="42"/>
      <c r="D89" s="50">
        <v>114.1</v>
      </c>
      <c r="E89" s="50">
        <v>0</v>
      </c>
      <c r="F89" s="50">
        <v>0</v>
      </c>
      <c r="G89" s="50">
        <f>'Punten per wedstrijd'!E192</f>
        <v>486.50000000000011</v>
      </c>
      <c r="H89" s="468"/>
      <c r="I89" s="50">
        <v>79.499999999999972</v>
      </c>
      <c r="J89" s="50">
        <v>0</v>
      </c>
      <c r="K89" s="50">
        <v>0</v>
      </c>
      <c r="L89" s="50">
        <f>'Punten per wedstrijd'!E88</f>
        <v>155.40000000000009</v>
      </c>
      <c r="M89" s="468"/>
      <c r="N89" s="50">
        <v>173.29999999999995</v>
      </c>
      <c r="O89" s="50">
        <v>378.25</v>
      </c>
      <c r="P89" s="50">
        <v>515.70000000000005</v>
      </c>
      <c r="Q89" s="50">
        <f>'Punten per wedstrijd'!F192</f>
        <v>496.19999999999936</v>
      </c>
      <c r="R89" s="468"/>
      <c r="S89" s="456">
        <v>31.875</v>
      </c>
      <c r="T89" s="50">
        <v>108.89999999999998</v>
      </c>
      <c r="U89" s="505">
        <v>144</v>
      </c>
      <c r="V89" s="50">
        <f>'Punten per wedstrijd'!F88</f>
        <v>222.79999999999973</v>
      </c>
      <c r="W89" s="468"/>
      <c r="X89" s="50">
        <v>10.874999999999886</v>
      </c>
      <c r="Y89" s="50">
        <v>442.59999999999968</v>
      </c>
      <c r="Z89" s="50">
        <v>275.70000000000027</v>
      </c>
      <c r="AA89" s="50">
        <v>282.69999999999936</v>
      </c>
      <c r="AB89" s="468"/>
      <c r="AC89" s="50">
        <v>135.65000000000009</v>
      </c>
      <c r="AD89" s="50">
        <v>423.55000000000018</v>
      </c>
      <c r="AE89" s="50">
        <v>514.42500000000041</v>
      </c>
      <c r="AF89" s="50">
        <v>942.49999999999955</v>
      </c>
      <c r="AG89" s="468"/>
      <c r="AH89" s="50">
        <v>109.92500000000018</v>
      </c>
      <c r="AI89" s="50">
        <v>649.84999999999945</v>
      </c>
      <c r="AJ89" s="50">
        <v>730.94999999999925</v>
      </c>
      <c r="AK89" s="50">
        <v>718.79999999999563</v>
      </c>
      <c r="AL89" s="468"/>
      <c r="AM89" s="456">
        <v>108.64999999999998</v>
      </c>
      <c r="AN89" s="456">
        <v>232.19999999999936</v>
      </c>
      <c r="AO89" s="456">
        <v>318</v>
      </c>
      <c r="AP89" s="50">
        <v>525.99999999999727</v>
      </c>
      <c r="AQ89" s="468"/>
      <c r="AR89" s="50">
        <v>0</v>
      </c>
      <c r="AS89" s="50">
        <v>173.89999999999918</v>
      </c>
      <c r="AT89" s="50">
        <v>144.14999999999918</v>
      </c>
      <c r="AU89" s="50">
        <v>383.7</v>
      </c>
      <c r="AV89" s="468"/>
      <c r="AW89" s="50">
        <v>0</v>
      </c>
      <c r="AX89" s="50">
        <v>109.599999999999</v>
      </c>
      <c r="AY89" s="50">
        <v>768.60000000000082</v>
      </c>
      <c r="AZ89" s="50">
        <v>1044.3499999999985</v>
      </c>
      <c r="BA89" s="468"/>
      <c r="BB89" s="50">
        <v>0</v>
      </c>
      <c r="BC89" s="50">
        <v>136.89999999999964</v>
      </c>
      <c r="BD89" s="50">
        <v>173.17499999999973</v>
      </c>
      <c r="BE89" s="50">
        <v>400</v>
      </c>
      <c r="BF89" s="468"/>
      <c r="BG89" s="50">
        <v>36.000000000000455</v>
      </c>
      <c r="BH89" s="50">
        <v>89.249999999999545</v>
      </c>
      <c r="BI89" s="50">
        <v>188.70000000000027</v>
      </c>
      <c r="BJ89" s="50">
        <v>203</v>
      </c>
      <c r="BK89" s="468"/>
      <c r="BL89" s="50">
        <v>0</v>
      </c>
      <c r="BM89" s="50">
        <v>31.999999999999091</v>
      </c>
      <c r="BN89" s="50">
        <v>147.67500000000109</v>
      </c>
      <c r="BO89" s="50">
        <v>195.5</v>
      </c>
      <c r="BP89" s="468"/>
      <c r="BQ89" s="50">
        <v>14.900000000000091</v>
      </c>
      <c r="BR89" s="50">
        <v>109.04999999999882</v>
      </c>
      <c r="BS89" s="50">
        <v>175.50000000000068</v>
      </c>
      <c r="BT89" s="50">
        <v>349.99999999999909</v>
      </c>
      <c r="BU89" s="468"/>
      <c r="BV89" s="50">
        <v>0</v>
      </c>
      <c r="BW89" s="50">
        <v>420.94999999999936</v>
      </c>
      <c r="BX89" s="50">
        <v>385.05000000000177</v>
      </c>
      <c r="BY89" s="50">
        <v>549.19999999999709</v>
      </c>
      <c r="BZ89" s="468"/>
      <c r="CA89" s="50">
        <v>0</v>
      </c>
      <c r="CB89" s="50">
        <v>91.999999999998181</v>
      </c>
      <c r="CC89" s="50">
        <v>133.12500000000205</v>
      </c>
      <c r="CD89" s="50">
        <v>304.99999999999818</v>
      </c>
      <c r="CE89" s="468"/>
      <c r="CF89" s="50">
        <v>0</v>
      </c>
      <c r="CG89" s="50">
        <v>336.45000000000073</v>
      </c>
      <c r="CH89" s="50">
        <v>78.750000000002046</v>
      </c>
      <c r="CI89" s="50">
        <v>307.49999999999818</v>
      </c>
      <c r="CJ89" s="468"/>
      <c r="CK89" s="50">
        <v>83.225000000000364</v>
      </c>
      <c r="CL89" s="50">
        <v>323.75000000000182</v>
      </c>
      <c r="CM89" s="50">
        <v>111.37500000000273</v>
      </c>
      <c r="CN89" s="50">
        <v>271.5</v>
      </c>
      <c r="CO89" s="468"/>
      <c r="CP89" s="544">
        <v>160.14999999999964</v>
      </c>
      <c r="CQ89" s="544">
        <v>279.09999999999854</v>
      </c>
      <c r="CR89" s="544">
        <v>318.075000000003</v>
      </c>
      <c r="CS89" s="50">
        <v>385.90000000000146</v>
      </c>
      <c r="CT89" s="468"/>
      <c r="CU89" s="50">
        <v>0</v>
      </c>
      <c r="CV89" s="50">
        <v>107.99999999999909</v>
      </c>
      <c r="CW89" s="50">
        <v>470.887500000003</v>
      </c>
      <c r="CX89" s="50">
        <v>716.84999999999854</v>
      </c>
      <c r="CY89" s="468"/>
      <c r="CZ89" s="50">
        <v>0</v>
      </c>
      <c r="DA89" s="50">
        <v>38.999999999998181</v>
      </c>
      <c r="DB89" s="50">
        <v>173.02500000000055</v>
      </c>
      <c r="DC89" s="50">
        <v>294</v>
      </c>
      <c r="DD89" s="468"/>
      <c r="DE89" s="544">
        <v>293.82500000000027</v>
      </c>
      <c r="DF89" s="544">
        <v>1685.3000000000011</v>
      </c>
      <c r="DG89" s="544">
        <v>1423.8749999999998</v>
      </c>
      <c r="DH89" s="583">
        <v>2310.8999999999978</v>
      </c>
      <c r="DI89" s="468"/>
      <c r="DJ89" s="50">
        <v>125.79999999999927</v>
      </c>
      <c r="DK89" s="50">
        <v>496.90000000000055</v>
      </c>
      <c r="DL89" s="50">
        <v>323.02499999999918</v>
      </c>
      <c r="DM89" s="50">
        <v>685.70000000000437</v>
      </c>
      <c r="DN89" s="468"/>
      <c r="DO89" s="50">
        <v>203.94999999999982</v>
      </c>
      <c r="DP89" s="50">
        <v>0</v>
      </c>
      <c r="DQ89" s="50">
        <v>284.54999999999836</v>
      </c>
      <c r="DR89" s="50">
        <v>708.90000000000509</v>
      </c>
      <c r="DS89" s="468"/>
      <c r="DT89" s="50">
        <v>1013.3499999999985</v>
      </c>
      <c r="DU89" s="50">
        <v>2386.550000000002</v>
      </c>
      <c r="DV89" s="50">
        <v>2318.3249999999948</v>
      </c>
      <c r="DW89" s="50">
        <v>4218.3000000000593</v>
      </c>
      <c r="DX89" s="468"/>
      <c r="DY89" s="50">
        <v>0</v>
      </c>
      <c r="DZ89" s="50">
        <v>0</v>
      </c>
      <c r="EA89" s="50">
        <v>0</v>
      </c>
      <c r="EB89" s="50">
        <v>0</v>
      </c>
      <c r="EC89" s="468"/>
      <c r="ED89" s="50">
        <v>86.749999999999091</v>
      </c>
      <c r="EE89" s="50">
        <v>0</v>
      </c>
      <c r="EF89" s="50">
        <v>117.07499999999345</v>
      </c>
      <c r="EG89" s="50">
        <v>387.00000000000364</v>
      </c>
      <c r="EH89" s="468"/>
      <c r="EI89" s="50">
        <v>87.375</v>
      </c>
      <c r="EJ89" s="50">
        <v>212.55000000000086</v>
      </c>
      <c r="EK89" s="50">
        <v>261.22499999999945</v>
      </c>
      <c r="EL89" s="50">
        <v>306</v>
      </c>
      <c r="EM89" s="468"/>
      <c r="EN89" s="50">
        <v>55.599999999999454</v>
      </c>
      <c r="EO89" s="50">
        <v>236.39999999999964</v>
      </c>
      <c r="EP89" s="50">
        <v>111.89999999999782</v>
      </c>
      <c r="EQ89" s="50">
        <v>0</v>
      </c>
      <c r="ER89" s="468"/>
      <c r="ES89" s="50">
        <v>50.874999999999091</v>
      </c>
      <c r="ET89" s="50">
        <v>0</v>
      </c>
      <c r="EU89" s="50">
        <v>0</v>
      </c>
      <c r="EV89" s="50">
        <v>290.70000000000437</v>
      </c>
      <c r="EW89" s="468"/>
      <c r="EX89" s="50">
        <v>943.94999999999891</v>
      </c>
      <c r="EY89" s="50">
        <v>1540.3000000000056</v>
      </c>
      <c r="EZ89" s="50">
        <v>2260.574999999797</v>
      </c>
      <c r="FA89" s="50">
        <v>4599.8999999999996</v>
      </c>
      <c r="FB89" s="468"/>
      <c r="FC89" s="50">
        <v>39.099999999998545</v>
      </c>
      <c r="FD89" s="50">
        <v>88.5</v>
      </c>
      <c r="FE89" s="50">
        <v>211.94999999999618</v>
      </c>
      <c r="FF89" s="50">
        <v>231.00000000000728</v>
      </c>
      <c r="FG89" s="468"/>
      <c r="FH89" s="50">
        <v>92.274999999998727</v>
      </c>
      <c r="FI89" s="50">
        <v>0</v>
      </c>
      <c r="FJ89" s="50">
        <v>0</v>
      </c>
      <c r="FK89" s="50">
        <v>234.00000000000364</v>
      </c>
      <c r="FL89" s="468"/>
      <c r="FM89" s="50">
        <v>35.749999999999091</v>
      </c>
      <c r="FN89" s="50">
        <v>0</v>
      </c>
      <c r="FO89" s="50">
        <v>0</v>
      </c>
      <c r="FP89" s="50">
        <v>566.50000000000364</v>
      </c>
      <c r="FQ89" s="468"/>
      <c r="FR89" s="50">
        <v>37.600000000000364</v>
      </c>
      <c r="FS89" s="50">
        <v>0</v>
      </c>
      <c r="FT89" s="50">
        <v>0</v>
      </c>
      <c r="FU89" s="50">
        <v>0</v>
      </c>
      <c r="FV89" s="468"/>
      <c r="FW89" s="50">
        <v>158.49999999999727</v>
      </c>
      <c r="FX89" s="50">
        <v>14.400000000001</v>
      </c>
      <c r="FY89" s="50">
        <v>442.19999999999618</v>
      </c>
      <c r="FZ89" s="50">
        <v>438.30000000000655</v>
      </c>
      <c r="GA89" s="468"/>
      <c r="GB89" s="50">
        <v>125.52499999999782</v>
      </c>
      <c r="GC89" s="50">
        <v>0</v>
      </c>
      <c r="GD89" s="50">
        <v>0</v>
      </c>
      <c r="GE89" s="50">
        <v>0</v>
      </c>
      <c r="GF89" s="468"/>
      <c r="GG89" s="50">
        <v>62.049999999996544</v>
      </c>
      <c r="GH89" s="50">
        <v>412.25000000000364</v>
      </c>
      <c r="GI89" s="50">
        <v>1147.1249999999891</v>
      </c>
      <c r="GJ89" s="50">
        <v>1405.5000000000146</v>
      </c>
      <c r="GK89" s="468"/>
      <c r="GL89" s="50">
        <v>56.25</v>
      </c>
      <c r="GM89" s="50">
        <v>135.50000000000182</v>
      </c>
      <c r="GN89" s="50">
        <v>238.49999999998909</v>
      </c>
      <c r="GO89" s="50">
        <v>403.50000000001091</v>
      </c>
      <c r="GP89" s="468"/>
      <c r="GU89" s="18"/>
      <c r="GV89" s="9"/>
      <c r="HD89" s="18"/>
      <c r="HE89" s="9"/>
      <c r="HM89" s="18"/>
      <c r="HN89" s="9"/>
      <c r="HW89" s="9"/>
      <c r="IF89" s="9"/>
      <c r="IO89" s="9"/>
      <c r="IX89" s="9"/>
      <c r="JG89" s="9"/>
      <c r="JP89" s="9"/>
      <c r="JY89" s="9"/>
      <c r="KH89" s="9"/>
      <c r="KQ89" s="9"/>
      <c r="KZ89" s="9"/>
      <c r="MA89" s="9"/>
      <c r="MJ89" s="9"/>
      <c r="MS89" s="9"/>
      <c r="NB89" s="9"/>
      <c r="NK89" s="9"/>
      <c r="NT89" s="9"/>
      <c r="NU89">
        <v>0</v>
      </c>
      <c r="NV89" s="9"/>
      <c r="NW89">
        <v>0</v>
      </c>
      <c r="NX89" s="9"/>
      <c r="NY89">
        <v>980.32499999999891</v>
      </c>
      <c r="NZ89" s="9"/>
      <c r="OA89">
        <v>0</v>
      </c>
    </row>
    <row r="90" spans="1:391" ht="18">
      <c r="A90" s="41" t="s">
        <v>790</v>
      </c>
      <c r="B90" s="46">
        <f>SUM(D90:AAJ90)</f>
        <v>48935.9999999996</v>
      </c>
      <c r="C90" s="42"/>
      <c r="D90" s="50">
        <v>61.325000000000003</v>
      </c>
      <c r="E90" s="50">
        <v>0</v>
      </c>
      <c r="F90" s="50">
        <v>0</v>
      </c>
      <c r="G90" s="50">
        <f>'Punten per wedstrijd'!E193</f>
        <v>279.39999999999998</v>
      </c>
      <c r="H90" s="468"/>
      <c r="I90" s="50">
        <v>44.850000000000009</v>
      </c>
      <c r="J90" s="50">
        <v>0</v>
      </c>
      <c r="K90" s="50">
        <v>0</v>
      </c>
      <c r="L90" s="50">
        <f>'Punten per wedstrijd'!E89</f>
        <v>127.59999999999997</v>
      </c>
      <c r="M90" s="468"/>
      <c r="N90" s="50">
        <v>82.800000000000011</v>
      </c>
      <c r="O90" s="50">
        <v>325.10000000000002</v>
      </c>
      <c r="P90" s="50">
        <v>461.1</v>
      </c>
      <c r="Q90" s="50">
        <f>'Punten per wedstrijd'!F193</f>
        <v>525.99999999999886</v>
      </c>
      <c r="R90" s="468"/>
      <c r="S90" s="456">
        <v>102.62499999999983</v>
      </c>
      <c r="T90" s="50">
        <v>147.19999999999993</v>
      </c>
      <c r="U90" s="505">
        <v>230.10000000000014</v>
      </c>
      <c r="V90" s="50">
        <f>'Punten per wedstrijd'!F89</f>
        <v>421.59999999999968</v>
      </c>
      <c r="W90" s="468"/>
      <c r="X90" s="50">
        <v>70.849999999999795</v>
      </c>
      <c r="Y90" s="50">
        <v>316.25</v>
      </c>
      <c r="Z90" s="50">
        <v>206.70000000000027</v>
      </c>
      <c r="AA90" s="50">
        <v>202.49999999999909</v>
      </c>
      <c r="AB90" s="468"/>
      <c r="AC90" s="50">
        <v>92.199999999999704</v>
      </c>
      <c r="AD90" s="50">
        <v>220.99999999999974</v>
      </c>
      <c r="AE90" s="50">
        <v>539.0250000000002</v>
      </c>
      <c r="AF90" s="50">
        <v>588.19999999999936</v>
      </c>
      <c r="AG90" s="468"/>
      <c r="AH90" s="50">
        <v>90.450000000000031</v>
      </c>
      <c r="AI90" s="50">
        <v>494.74999999999949</v>
      </c>
      <c r="AJ90" s="50">
        <v>694.87500000000068</v>
      </c>
      <c r="AK90" s="50">
        <v>307.99999999999909</v>
      </c>
      <c r="AL90" s="468"/>
      <c r="AM90" s="456">
        <v>156.59999999999968</v>
      </c>
      <c r="AN90" s="456">
        <v>296.10000000000036</v>
      </c>
      <c r="AO90" s="456">
        <v>246.97500000000014</v>
      </c>
      <c r="AP90" s="50">
        <v>489.00000000000182</v>
      </c>
      <c r="AQ90" s="468"/>
      <c r="AR90" s="50">
        <v>11.350000000000819</v>
      </c>
      <c r="AS90" s="50">
        <v>166.80000000000018</v>
      </c>
      <c r="AT90" s="50">
        <v>320.92500000000041</v>
      </c>
      <c r="AU90" s="50">
        <v>477.29999999999995</v>
      </c>
      <c r="AV90" s="468"/>
      <c r="AW90" s="50">
        <v>0</v>
      </c>
      <c r="AX90" s="50">
        <v>73.849999999999909</v>
      </c>
      <c r="AY90" s="50">
        <v>357.07499999999823</v>
      </c>
      <c r="AZ90" s="50">
        <v>478.20000000000164</v>
      </c>
      <c r="BA90" s="468"/>
      <c r="BB90" s="50">
        <v>0</v>
      </c>
      <c r="BC90" s="50">
        <v>218.25000000000045</v>
      </c>
      <c r="BD90" s="50">
        <v>201.67499999999973</v>
      </c>
      <c r="BE90" s="50">
        <v>433.1</v>
      </c>
      <c r="BF90" s="468"/>
      <c r="BG90" s="50">
        <v>71.700000000000728</v>
      </c>
      <c r="BH90" s="50">
        <v>151.94999999999982</v>
      </c>
      <c r="BI90" s="50">
        <v>175.12499999999932</v>
      </c>
      <c r="BJ90" s="50">
        <v>259.8</v>
      </c>
      <c r="BK90" s="468"/>
      <c r="BL90" s="50">
        <v>0</v>
      </c>
      <c r="BM90" s="50">
        <v>37.300000000000182</v>
      </c>
      <c r="BN90" s="50">
        <v>157.27499999999918</v>
      </c>
      <c r="BO90" s="50">
        <v>201.5</v>
      </c>
      <c r="BP90" s="468"/>
      <c r="BQ90" s="50">
        <v>99.875000000000455</v>
      </c>
      <c r="BR90" s="50">
        <v>262.14999999999964</v>
      </c>
      <c r="BS90" s="50">
        <v>162.37499999999932</v>
      </c>
      <c r="BT90" s="50">
        <v>345.80000000000109</v>
      </c>
      <c r="BU90" s="468"/>
      <c r="BV90" s="50">
        <v>0</v>
      </c>
      <c r="BW90" s="50">
        <v>345.74999999999955</v>
      </c>
      <c r="BX90" s="50">
        <v>611.25</v>
      </c>
      <c r="BY90" s="50">
        <v>299.79999999999927</v>
      </c>
      <c r="BZ90" s="468"/>
      <c r="CA90" s="50">
        <v>0</v>
      </c>
      <c r="CB90" s="50">
        <v>106.89999999999782</v>
      </c>
      <c r="CC90" s="50">
        <v>160.04999999999973</v>
      </c>
      <c r="CD90" s="50">
        <v>379.29999999999836</v>
      </c>
      <c r="CE90" s="468"/>
      <c r="CF90" s="50">
        <v>0</v>
      </c>
      <c r="CG90" s="50">
        <v>177.94999999999936</v>
      </c>
      <c r="CH90" s="50">
        <v>114</v>
      </c>
      <c r="CI90" s="50">
        <v>256.89999999999873</v>
      </c>
      <c r="CJ90" s="468"/>
      <c r="CK90" s="50">
        <v>50.500000000000455</v>
      </c>
      <c r="CL90" s="50">
        <v>199.599999999999</v>
      </c>
      <c r="CM90" s="50">
        <v>191.25</v>
      </c>
      <c r="CN90" s="50">
        <v>394.8</v>
      </c>
      <c r="CO90" s="468"/>
      <c r="CP90" s="544">
        <v>120.37500000000045</v>
      </c>
      <c r="CQ90" s="544">
        <v>197.64999999999827</v>
      </c>
      <c r="CR90" s="544">
        <v>258.00000000000273</v>
      </c>
      <c r="CS90" s="50">
        <v>336.10000000000036</v>
      </c>
      <c r="CT90" s="468"/>
      <c r="CU90" s="50">
        <v>0</v>
      </c>
      <c r="CV90" s="50">
        <v>27.949999999998454</v>
      </c>
      <c r="CW90" s="50">
        <v>138.67500000000246</v>
      </c>
      <c r="CX90" s="50">
        <v>264.69999999999891</v>
      </c>
      <c r="CY90" s="468"/>
      <c r="CZ90" s="50">
        <v>0</v>
      </c>
      <c r="DA90" s="50">
        <v>106.24999999999636</v>
      </c>
      <c r="DB90" s="50">
        <v>105.30000000000246</v>
      </c>
      <c r="DC90" s="50">
        <v>190</v>
      </c>
      <c r="DD90" s="468"/>
      <c r="DE90" s="544">
        <v>477.19999999999982</v>
      </c>
      <c r="DF90" s="544">
        <v>1100.2999999999984</v>
      </c>
      <c r="DG90" s="544">
        <v>1191.4499999999998</v>
      </c>
      <c r="DH90" s="583">
        <v>892.70000000000073</v>
      </c>
      <c r="DI90" s="468"/>
      <c r="DJ90" s="50">
        <v>114.67499999999973</v>
      </c>
      <c r="DK90" s="50">
        <v>352.75</v>
      </c>
      <c r="DL90" s="50">
        <v>279.97499999999945</v>
      </c>
      <c r="DM90" s="50">
        <v>805.70000000000437</v>
      </c>
      <c r="DN90" s="468"/>
      <c r="DO90" s="50">
        <v>255.92500000000018</v>
      </c>
      <c r="DP90" s="50">
        <v>0</v>
      </c>
      <c r="DQ90" s="50">
        <v>340.95000000000027</v>
      </c>
      <c r="DR90" s="50">
        <v>179.99999999999818</v>
      </c>
      <c r="DS90" s="468"/>
      <c r="DT90" s="50">
        <v>844.29999999999882</v>
      </c>
      <c r="DU90" s="50">
        <v>2003.3750000000009</v>
      </c>
      <c r="DV90" s="50">
        <v>2359.6499999999978</v>
      </c>
      <c r="DW90" s="50">
        <v>4338.2999999999192</v>
      </c>
      <c r="DX90" s="468"/>
      <c r="DY90" s="50">
        <v>104.49999999999909</v>
      </c>
      <c r="DZ90" s="50">
        <v>0</v>
      </c>
      <c r="EA90" s="50">
        <v>0</v>
      </c>
      <c r="EB90" s="50">
        <v>0</v>
      </c>
      <c r="EC90" s="468"/>
      <c r="ED90" s="50">
        <v>47.449999999998909</v>
      </c>
      <c r="EE90" s="50">
        <v>0</v>
      </c>
      <c r="EF90" s="50">
        <v>81.224999999993997</v>
      </c>
      <c r="EG90" s="50">
        <v>258.99999999999272</v>
      </c>
      <c r="EH90" s="468"/>
      <c r="EI90" s="50">
        <v>63.324999999999818</v>
      </c>
      <c r="EJ90" s="50">
        <v>199.04999999999973</v>
      </c>
      <c r="EK90" s="50">
        <v>288.89999999999782</v>
      </c>
      <c r="EL90" s="50">
        <v>203.19999999998618</v>
      </c>
      <c r="EM90" s="468"/>
      <c r="EN90" s="50">
        <v>91.499999999998181</v>
      </c>
      <c r="EO90" s="50">
        <v>302.70000000000073</v>
      </c>
      <c r="EP90" s="50">
        <v>301.35000000000218</v>
      </c>
      <c r="EQ90" s="50">
        <v>0</v>
      </c>
      <c r="ER90" s="468"/>
      <c r="ES90" s="50">
        <v>122.36250000000018</v>
      </c>
      <c r="ET90" s="50">
        <v>0</v>
      </c>
      <c r="EU90" s="50">
        <v>0</v>
      </c>
      <c r="EV90" s="50">
        <v>377.49999999998909</v>
      </c>
      <c r="EW90" s="468"/>
      <c r="EX90" s="50">
        <v>447.74999999999818</v>
      </c>
      <c r="EY90" s="50">
        <v>1147.2999999999774</v>
      </c>
      <c r="EZ90" s="50">
        <v>1466.0249999998859</v>
      </c>
      <c r="FA90" s="50">
        <v>3570.1999999999994</v>
      </c>
      <c r="FB90" s="468"/>
      <c r="FC90" s="50">
        <v>28.674999999999272</v>
      </c>
      <c r="FD90" s="50">
        <v>92.400000000000546</v>
      </c>
      <c r="FE90" s="50">
        <v>335.70000000000164</v>
      </c>
      <c r="FF90" s="50">
        <v>187.39999999999054</v>
      </c>
      <c r="FG90" s="468"/>
      <c r="FH90" s="50">
        <v>143.74999999999909</v>
      </c>
      <c r="FI90" s="50">
        <v>0</v>
      </c>
      <c r="FJ90" s="50">
        <v>0</v>
      </c>
      <c r="FK90" s="50">
        <v>305.09999999998763</v>
      </c>
      <c r="FL90" s="468"/>
      <c r="FM90" s="50">
        <v>61.387499999999818</v>
      </c>
      <c r="FN90" s="50">
        <v>0</v>
      </c>
      <c r="FO90" s="50">
        <v>0</v>
      </c>
      <c r="FP90" s="50">
        <v>356.69999999998618</v>
      </c>
      <c r="FQ90" s="468"/>
      <c r="FR90" s="50">
        <v>67.324999999999363</v>
      </c>
      <c r="FS90" s="50">
        <v>0</v>
      </c>
      <c r="FT90" s="50">
        <v>0</v>
      </c>
      <c r="FU90" s="50">
        <v>0</v>
      </c>
      <c r="FV90" s="468"/>
      <c r="FW90" s="50">
        <v>54.649999999997817</v>
      </c>
      <c r="FX90" s="50">
        <v>37.25</v>
      </c>
      <c r="FY90" s="50">
        <v>283.01249999999618</v>
      </c>
      <c r="FZ90" s="50">
        <v>331.59999999999127</v>
      </c>
      <c r="GA90" s="468"/>
      <c r="GB90" s="50">
        <v>110.92499999999836</v>
      </c>
      <c r="GC90" s="50">
        <v>0</v>
      </c>
      <c r="GD90" s="50">
        <v>0</v>
      </c>
      <c r="GE90" s="50">
        <v>0</v>
      </c>
      <c r="GF90" s="468"/>
      <c r="GG90" s="50">
        <v>144.149999999996</v>
      </c>
      <c r="GH90" s="50">
        <v>546.80000000000109</v>
      </c>
      <c r="GI90" s="50">
        <v>988.34999999999127</v>
      </c>
      <c r="GJ90" s="50">
        <v>790.6999999999789</v>
      </c>
      <c r="GK90" s="468"/>
      <c r="GL90" s="50">
        <v>69.875000000000909</v>
      </c>
      <c r="GM90" s="50">
        <v>191.12499999999818</v>
      </c>
      <c r="GN90" s="50">
        <v>194.81249999999454</v>
      </c>
      <c r="GO90" s="50">
        <v>411.99999999999636</v>
      </c>
      <c r="GP90" s="468"/>
      <c r="GU90" s="18"/>
      <c r="GV90" s="9"/>
      <c r="HD90" s="18"/>
      <c r="HE90" s="9"/>
      <c r="HM90" s="18"/>
      <c r="HN90" s="9"/>
      <c r="HW90" s="9"/>
      <c r="IF90" s="9"/>
      <c r="IO90" s="9"/>
      <c r="IX90" s="9"/>
      <c r="JG90" s="9"/>
      <c r="JP90" s="9"/>
      <c r="JY90" s="9"/>
      <c r="KH90" s="9"/>
      <c r="KQ90" s="9"/>
      <c r="KZ90" s="9"/>
      <c r="MA90" s="9"/>
      <c r="MJ90" s="9"/>
      <c r="MS90" s="9"/>
      <c r="NB90" s="9"/>
      <c r="NK90" s="9"/>
      <c r="NT90" s="9"/>
      <c r="NU90">
        <v>0</v>
      </c>
      <c r="NV90" s="9"/>
      <c r="NW90">
        <v>0</v>
      </c>
      <c r="NX90" s="9"/>
      <c r="NY90">
        <v>1072.1249999999959</v>
      </c>
      <c r="NZ90" s="9"/>
      <c r="OA90">
        <v>0</v>
      </c>
    </row>
    <row r="91" spans="1:391" s="39" customFormat="1" ht="18">
      <c r="A91" s="41" t="s">
        <v>3383</v>
      </c>
      <c r="B91" s="46">
        <f>SUM(D91:AAJ91)</f>
        <v>10663.350000000004</v>
      </c>
      <c r="C91" s="42"/>
      <c r="D91" s="50">
        <v>0</v>
      </c>
      <c r="E91" s="50">
        <v>0</v>
      </c>
      <c r="F91" s="50">
        <v>0</v>
      </c>
      <c r="G91" s="50">
        <f>'Punten per wedstrijd'!E194</f>
        <v>188.20000000000002</v>
      </c>
      <c r="H91" s="468"/>
      <c r="I91" s="50">
        <v>0</v>
      </c>
      <c r="J91" s="50">
        <v>0</v>
      </c>
      <c r="K91" s="50">
        <v>0</v>
      </c>
      <c r="L91" s="50">
        <f>'Punten per wedstrijd'!E90</f>
        <v>383.5</v>
      </c>
      <c r="M91" s="468"/>
      <c r="N91" s="50">
        <v>0</v>
      </c>
      <c r="O91" s="50">
        <v>0</v>
      </c>
      <c r="P91" s="50">
        <v>0</v>
      </c>
      <c r="Q91" s="50">
        <f>'Punten per wedstrijd'!F194</f>
        <v>288.40000000000055</v>
      </c>
      <c r="R91" s="468"/>
      <c r="S91" s="456">
        <v>0</v>
      </c>
      <c r="T91" s="50">
        <v>0</v>
      </c>
      <c r="U91" s="505">
        <v>0</v>
      </c>
      <c r="V91" s="50">
        <f>'Punten per wedstrijd'!F90</f>
        <v>567.34999999999991</v>
      </c>
      <c r="W91" s="468"/>
      <c r="X91" s="50">
        <v>0</v>
      </c>
      <c r="Y91" s="50">
        <v>0</v>
      </c>
      <c r="Z91" s="50">
        <v>0</v>
      </c>
      <c r="AA91" s="50">
        <v>406.10000000000036</v>
      </c>
      <c r="AB91" s="468"/>
      <c r="AC91" s="50">
        <v>0</v>
      </c>
      <c r="AD91" s="50">
        <v>0</v>
      </c>
      <c r="AE91" s="50">
        <v>0</v>
      </c>
      <c r="AF91" s="50">
        <v>523.80000000000018</v>
      </c>
      <c r="AG91" s="468"/>
      <c r="AH91" s="50">
        <v>0</v>
      </c>
      <c r="AI91" s="50">
        <v>0</v>
      </c>
      <c r="AJ91" s="50">
        <v>0</v>
      </c>
      <c r="AK91" s="50">
        <v>347.5</v>
      </c>
      <c r="AL91" s="468"/>
      <c r="AM91" s="456">
        <v>0</v>
      </c>
      <c r="AN91" s="456">
        <v>0</v>
      </c>
      <c r="AO91" s="456">
        <v>0</v>
      </c>
      <c r="AP91" s="50">
        <v>831.34999999999945</v>
      </c>
      <c r="AQ91" s="468"/>
      <c r="AR91" s="50">
        <v>0</v>
      </c>
      <c r="AS91" s="50">
        <v>0</v>
      </c>
      <c r="AT91" s="50">
        <v>0</v>
      </c>
      <c r="AU91" s="50">
        <v>240.3</v>
      </c>
      <c r="AV91" s="468"/>
      <c r="AW91" s="50">
        <v>0</v>
      </c>
      <c r="AX91" s="50">
        <v>0</v>
      </c>
      <c r="AY91" s="50">
        <v>0</v>
      </c>
      <c r="AZ91" s="50">
        <v>611.29999999999927</v>
      </c>
      <c r="BA91" s="468"/>
      <c r="BB91" s="50">
        <v>0</v>
      </c>
      <c r="BC91" s="50">
        <v>0</v>
      </c>
      <c r="BD91" s="50">
        <v>0</v>
      </c>
      <c r="BE91" s="50">
        <v>742.89999999999986</v>
      </c>
      <c r="BF91" s="468"/>
      <c r="BG91" s="50">
        <v>0</v>
      </c>
      <c r="BH91" s="50">
        <v>0</v>
      </c>
      <c r="BI91" s="50">
        <v>0</v>
      </c>
      <c r="BJ91" s="50">
        <v>424.90000000000003</v>
      </c>
      <c r="BK91" s="468"/>
      <c r="BL91" s="50">
        <v>0</v>
      </c>
      <c r="BM91" s="50">
        <v>0</v>
      </c>
      <c r="BN91" s="50">
        <v>0</v>
      </c>
      <c r="BO91" s="50">
        <v>538.4</v>
      </c>
      <c r="BP91" s="468"/>
      <c r="BQ91" s="50">
        <v>0</v>
      </c>
      <c r="BR91" s="50">
        <v>0</v>
      </c>
      <c r="BS91" s="50">
        <v>0</v>
      </c>
      <c r="BT91" s="50">
        <v>806.50000000000091</v>
      </c>
      <c r="BU91" s="468"/>
      <c r="BV91" s="50">
        <v>0</v>
      </c>
      <c r="BW91" s="50">
        <v>0</v>
      </c>
      <c r="BX91" s="50">
        <v>0</v>
      </c>
      <c r="BY91" s="50">
        <v>44.800000000000182</v>
      </c>
      <c r="BZ91" s="468"/>
      <c r="CA91" s="50">
        <v>0</v>
      </c>
      <c r="CB91" s="50">
        <v>0</v>
      </c>
      <c r="CC91" s="50">
        <v>0</v>
      </c>
      <c r="CD91" s="50">
        <v>600.50000000000182</v>
      </c>
      <c r="CE91" s="468"/>
      <c r="CF91" s="50">
        <v>0</v>
      </c>
      <c r="CG91" s="50">
        <v>0</v>
      </c>
      <c r="CH91" s="50">
        <v>0</v>
      </c>
      <c r="CI91" s="50">
        <v>421.50000000000182</v>
      </c>
      <c r="CJ91" s="468"/>
      <c r="CK91" s="50">
        <v>0</v>
      </c>
      <c r="CL91" s="50">
        <v>0</v>
      </c>
      <c r="CM91" s="50">
        <v>0</v>
      </c>
      <c r="CN91" s="50">
        <v>237.2</v>
      </c>
      <c r="CO91" s="468"/>
      <c r="CP91" s="544">
        <v>0</v>
      </c>
      <c r="CQ91" s="544">
        <v>0</v>
      </c>
      <c r="CR91" s="544">
        <v>0</v>
      </c>
      <c r="CS91" s="50">
        <v>389.60000000000218</v>
      </c>
      <c r="CT91" s="468"/>
      <c r="CU91" s="50">
        <v>0</v>
      </c>
      <c r="CV91" s="50">
        <v>0</v>
      </c>
      <c r="CW91" s="50">
        <v>0</v>
      </c>
      <c r="CX91" s="50">
        <v>35.80000000000291</v>
      </c>
      <c r="CY91" s="468"/>
      <c r="CZ91" s="50">
        <v>0</v>
      </c>
      <c r="DA91" s="50">
        <v>0</v>
      </c>
      <c r="DB91" s="50">
        <v>0</v>
      </c>
      <c r="DC91" s="50">
        <v>155.4</v>
      </c>
      <c r="DD91" s="468"/>
      <c r="DE91" s="544">
        <v>0</v>
      </c>
      <c r="DF91" s="544">
        <v>0</v>
      </c>
      <c r="DG91" s="544">
        <v>0</v>
      </c>
      <c r="DH91" s="583">
        <v>1878.0499999999956</v>
      </c>
      <c r="DI91" s="468"/>
      <c r="DJ91" s="50"/>
      <c r="DK91" s="50"/>
      <c r="DL91" s="50"/>
      <c r="DM91" s="50"/>
      <c r="DN91" s="468"/>
      <c r="DO91" s="50"/>
      <c r="DP91" s="50"/>
      <c r="DQ91" s="50"/>
      <c r="DR91" s="50"/>
      <c r="DS91" s="468"/>
      <c r="DT91" s="50"/>
      <c r="DU91" s="50"/>
      <c r="DV91" s="50"/>
      <c r="DW91" s="50"/>
      <c r="DX91" s="468"/>
      <c r="DY91" s="50"/>
      <c r="DZ91" s="50"/>
      <c r="EA91" s="50"/>
      <c r="EB91" s="50"/>
      <c r="EC91" s="468"/>
      <c r="ED91" s="50"/>
      <c r="EE91" s="50"/>
      <c r="EF91" s="50"/>
      <c r="EG91" s="50"/>
      <c r="EH91" s="468"/>
      <c r="EI91" s="50"/>
      <c r="EJ91" s="50"/>
      <c r="EK91" s="50"/>
      <c r="EL91" s="50"/>
      <c r="EM91" s="468"/>
      <c r="EN91" s="50"/>
      <c r="EO91" s="50"/>
      <c r="EP91" s="50"/>
      <c r="EQ91" s="50"/>
      <c r="ER91" s="468"/>
      <c r="ES91" s="50"/>
      <c r="ET91" s="50"/>
      <c r="EU91" s="50"/>
      <c r="EV91" s="50"/>
      <c r="EW91" s="468"/>
      <c r="EX91" s="50"/>
      <c r="EY91" s="50"/>
      <c r="EZ91" s="50"/>
      <c r="FA91" s="50"/>
      <c r="FB91" s="468"/>
      <c r="FC91" s="50"/>
      <c r="FD91" s="50"/>
      <c r="FE91" s="50"/>
      <c r="FF91" s="50"/>
      <c r="FG91" s="468"/>
      <c r="FH91" s="50"/>
      <c r="FI91" s="50"/>
      <c r="FJ91" s="50"/>
      <c r="FK91" s="50"/>
      <c r="FL91" s="468"/>
      <c r="FM91" s="50"/>
      <c r="FN91" s="50"/>
      <c r="FO91" s="50"/>
      <c r="FP91" s="50"/>
      <c r="FQ91" s="468"/>
      <c r="FR91" s="50"/>
      <c r="FS91" s="50"/>
      <c r="FT91" s="50"/>
      <c r="FU91" s="50"/>
      <c r="FV91" s="468"/>
      <c r="FW91" s="50"/>
      <c r="FX91" s="50"/>
      <c r="FY91" s="50"/>
      <c r="FZ91" s="50"/>
      <c r="GA91" s="468"/>
      <c r="GB91" s="50"/>
      <c r="GC91" s="50"/>
      <c r="GD91" s="50"/>
      <c r="GE91" s="50"/>
      <c r="GF91" s="468"/>
      <c r="GG91" s="50"/>
      <c r="GH91" s="50"/>
      <c r="GI91" s="50"/>
      <c r="GJ91" s="50"/>
      <c r="GK91" s="468"/>
      <c r="GL91" s="50"/>
      <c r="GM91" s="50"/>
      <c r="GN91" s="50"/>
      <c r="GO91" s="50"/>
      <c r="GP91" s="468"/>
      <c r="GU91" s="143"/>
      <c r="GV91" s="462"/>
      <c r="HD91" s="143"/>
      <c r="HE91" s="462"/>
      <c r="HM91" s="143"/>
      <c r="HN91" s="462"/>
      <c r="HW91" s="462"/>
      <c r="IF91" s="462"/>
      <c r="IO91" s="462"/>
      <c r="IX91" s="462"/>
      <c r="JG91" s="462"/>
      <c r="JP91" s="462"/>
      <c r="JY91" s="462"/>
      <c r="KH91" s="462"/>
      <c r="KQ91" s="462"/>
      <c r="KZ91" s="462"/>
      <c r="MA91" s="462"/>
      <c r="MJ91" s="462"/>
      <c r="MS91" s="462"/>
      <c r="NB91" s="462"/>
      <c r="NK91" s="462"/>
      <c r="NT91" s="462"/>
      <c r="NZ91" s="37"/>
    </row>
    <row r="92" spans="1:391" ht="18">
      <c r="A92" s="41" t="s">
        <v>755</v>
      </c>
      <c r="B92" s="46">
        <f>SUM(D92:AAJ92)</f>
        <v>43456.512499999975</v>
      </c>
      <c r="C92" s="42"/>
      <c r="D92" s="50">
        <v>77.075000000000003</v>
      </c>
      <c r="E92" s="50">
        <v>0</v>
      </c>
      <c r="F92" s="50">
        <v>0</v>
      </c>
      <c r="G92" s="50">
        <f>'Punten per wedstrijd'!E195</f>
        <v>115</v>
      </c>
      <c r="H92" s="468"/>
      <c r="I92" s="50">
        <v>18.874999999999986</v>
      </c>
      <c r="J92" s="50">
        <v>0</v>
      </c>
      <c r="K92" s="50">
        <v>0</v>
      </c>
      <c r="L92" s="50">
        <f>'Punten per wedstrijd'!E91</f>
        <v>76.999999999999943</v>
      </c>
      <c r="M92" s="468"/>
      <c r="N92" s="50">
        <v>95.725000000000136</v>
      </c>
      <c r="O92" s="50">
        <v>409.55000000000007</v>
      </c>
      <c r="P92" s="50">
        <v>563.28750000000014</v>
      </c>
      <c r="Q92" s="50">
        <f>'Punten per wedstrijd'!F195</f>
        <v>524.10000000000082</v>
      </c>
      <c r="R92" s="468"/>
      <c r="S92" s="456">
        <v>15.750000000000114</v>
      </c>
      <c r="T92" s="50">
        <v>60.000000000000114</v>
      </c>
      <c r="U92" s="505">
        <v>118.65000000000038</v>
      </c>
      <c r="V92" s="50">
        <f>'Punten per wedstrijd'!F91</f>
        <v>201.50000000000068</v>
      </c>
      <c r="W92" s="468"/>
      <c r="X92" s="50">
        <v>53.550000000000182</v>
      </c>
      <c r="Y92" s="50">
        <v>337.45000000000016</v>
      </c>
      <c r="Z92" s="50">
        <v>148.50000000000051</v>
      </c>
      <c r="AA92" s="50">
        <v>250.50000000000023</v>
      </c>
      <c r="AB92" s="468"/>
      <c r="AC92" s="50">
        <v>104.25000000000011</v>
      </c>
      <c r="AD92" s="50">
        <v>225.75000000000026</v>
      </c>
      <c r="AE92" s="50">
        <v>414.82500000000027</v>
      </c>
      <c r="AF92" s="50">
        <v>687.80000000000018</v>
      </c>
      <c r="AG92" s="468"/>
      <c r="AH92" s="50">
        <v>102.97500000000015</v>
      </c>
      <c r="AI92" s="50">
        <v>607.40000000000032</v>
      </c>
      <c r="AJ92" s="50">
        <v>526.72500000000014</v>
      </c>
      <c r="AK92" s="50">
        <v>124.50000000000045</v>
      </c>
      <c r="AL92" s="468"/>
      <c r="AM92" s="456">
        <v>84.799999999999955</v>
      </c>
      <c r="AN92" s="456">
        <v>178.75000000000045</v>
      </c>
      <c r="AO92" s="456">
        <v>226.01249999999993</v>
      </c>
      <c r="AP92" s="50">
        <v>485.90000000000009</v>
      </c>
      <c r="AQ92" s="468"/>
      <c r="AR92" s="50">
        <v>24.374999999999091</v>
      </c>
      <c r="AS92" s="50">
        <v>87</v>
      </c>
      <c r="AT92" s="50">
        <v>107.92499999999939</v>
      </c>
      <c r="AU92" s="50">
        <v>311.40000000000003</v>
      </c>
      <c r="AV92" s="468"/>
      <c r="AW92" s="50">
        <v>0</v>
      </c>
      <c r="AX92" s="50">
        <v>255.44999999999982</v>
      </c>
      <c r="AY92" s="50">
        <v>389.69999999999959</v>
      </c>
      <c r="AZ92" s="50">
        <v>453.99999999999818</v>
      </c>
      <c r="BA92" s="468"/>
      <c r="BB92" s="50">
        <v>0</v>
      </c>
      <c r="BC92" s="50">
        <v>84.750000000000455</v>
      </c>
      <c r="BD92" s="50">
        <v>344.17500000000041</v>
      </c>
      <c r="BE92" s="50">
        <v>504.09999999999997</v>
      </c>
      <c r="BF92" s="468"/>
      <c r="BG92" s="50">
        <v>30.874999999998636</v>
      </c>
      <c r="BH92" s="50">
        <v>85.950000000000273</v>
      </c>
      <c r="BI92" s="50">
        <v>139.34999999999945</v>
      </c>
      <c r="BJ92" s="50">
        <v>140</v>
      </c>
      <c r="BK92" s="468"/>
      <c r="BL92" s="50">
        <v>0</v>
      </c>
      <c r="BM92" s="50">
        <v>5.8000000000001819</v>
      </c>
      <c r="BN92" s="50">
        <v>135.11250000000041</v>
      </c>
      <c r="BO92" s="50">
        <v>138.1</v>
      </c>
      <c r="BP92" s="468"/>
      <c r="BQ92" s="50">
        <v>51.999999999999091</v>
      </c>
      <c r="BR92" s="50">
        <v>123.25</v>
      </c>
      <c r="BS92" s="50">
        <v>276.93750000000068</v>
      </c>
      <c r="BT92" s="50">
        <v>435</v>
      </c>
      <c r="BU92" s="468"/>
      <c r="BV92" s="50">
        <v>0</v>
      </c>
      <c r="BW92" s="50">
        <v>416.52500000000009</v>
      </c>
      <c r="BX92" s="50">
        <v>342.5249999999985</v>
      </c>
      <c r="BY92" s="50">
        <v>359.30000000000018</v>
      </c>
      <c r="BZ92" s="468"/>
      <c r="CA92" s="50">
        <v>0</v>
      </c>
      <c r="CB92" s="50">
        <v>98.749999999998181</v>
      </c>
      <c r="CC92" s="50">
        <v>258.82499999999891</v>
      </c>
      <c r="CD92" s="50">
        <v>337.39999999999964</v>
      </c>
      <c r="CE92" s="468"/>
      <c r="CF92" s="50">
        <v>0</v>
      </c>
      <c r="CG92" s="50">
        <v>122.50000000000045</v>
      </c>
      <c r="CH92" s="50">
        <v>99.450000000000273</v>
      </c>
      <c r="CI92" s="50">
        <v>349.79999999999836</v>
      </c>
      <c r="CJ92" s="468"/>
      <c r="CK92" s="50">
        <v>44.699999999999363</v>
      </c>
      <c r="CL92" s="50">
        <v>211.70000000000073</v>
      </c>
      <c r="CM92" s="50">
        <v>182.21249999999918</v>
      </c>
      <c r="CN92" s="50">
        <v>257.89999999999998</v>
      </c>
      <c r="CO92" s="468"/>
      <c r="CP92" s="544">
        <v>101.349999999999</v>
      </c>
      <c r="CQ92" s="544">
        <v>248.30000000000155</v>
      </c>
      <c r="CR92" s="544">
        <v>376.49999999999932</v>
      </c>
      <c r="CS92" s="50">
        <v>279.199999999998</v>
      </c>
      <c r="CT92" s="468"/>
      <c r="CU92" s="50">
        <v>0</v>
      </c>
      <c r="CV92" s="50">
        <v>103.95000000000164</v>
      </c>
      <c r="CW92" s="50">
        <v>118.04999999999973</v>
      </c>
      <c r="CX92" s="50">
        <v>316.89999999999782</v>
      </c>
      <c r="CY92" s="468"/>
      <c r="CZ92" s="50">
        <v>0</v>
      </c>
      <c r="DA92" s="50">
        <v>143.25</v>
      </c>
      <c r="DB92" s="50">
        <v>262.64999999999918</v>
      </c>
      <c r="DC92" s="50">
        <v>149.5</v>
      </c>
      <c r="DD92" s="468"/>
      <c r="DE92" s="544">
        <v>385.33749999999964</v>
      </c>
      <c r="DF92" s="544">
        <v>1283.4500000000025</v>
      </c>
      <c r="DG92" s="544">
        <v>1480.649999999999</v>
      </c>
      <c r="DH92" s="583">
        <v>643.49999999999636</v>
      </c>
      <c r="DI92" s="468"/>
      <c r="DJ92" s="50">
        <v>104.42500000000018</v>
      </c>
      <c r="DK92" s="50">
        <v>292.97499999999991</v>
      </c>
      <c r="DL92" s="50">
        <v>223.80000000000246</v>
      </c>
      <c r="DM92" s="50">
        <v>153.39999999999782</v>
      </c>
      <c r="DN92" s="468"/>
      <c r="DO92" s="50">
        <v>191.42500000000018</v>
      </c>
      <c r="DP92" s="50">
        <v>0</v>
      </c>
      <c r="DQ92" s="50">
        <v>251.10000000000082</v>
      </c>
      <c r="DR92" s="50">
        <v>331.79999999999745</v>
      </c>
      <c r="DS92" s="468"/>
      <c r="DT92" s="50">
        <v>698.16249999999945</v>
      </c>
      <c r="DU92" s="50">
        <v>1282.6999999999998</v>
      </c>
      <c r="DV92" s="50">
        <v>2198.7750000000115</v>
      </c>
      <c r="DW92" s="50">
        <v>3455.0499999999593</v>
      </c>
      <c r="DX92" s="468"/>
      <c r="DY92" s="50">
        <v>66.000000000000455</v>
      </c>
      <c r="DZ92" s="50">
        <v>0</v>
      </c>
      <c r="EA92" s="50">
        <v>0</v>
      </c>
      <c r="EB92" s="50">
        <v>0</v>
      </c>
      <c r="EC92" s="468"/>
      <c r="ED92" s="50">
        <v>49.162500000000364</v>
      </c>
      <c r="EE92" s="50">
        <v>0</v>
      </c>
      <c r="EF92" s="50">
        <v>123.67499999999973</v>
      </c>
      <c r="EG92" s="50">
        <v>393</v>
      </c>
      <c r="EH92" s="468"/>
      <c r="EI92" s="50">
        <v>94.225000000000364</v>
      </c>
      <c r="EJ92" s="50">
        <v>266.55000000000041</v>
      </c>
      <c r="EK92" s="50">
        <v>218.62499999999454</v>
      </c>
      <c r="EL92" s="50">
        <v>143.19999999999709</v>
      </c>
      <c r="EM92" s="468"/>
      <c r="EN92" s="50">
        <v>89.450000000000273</v>
      </c>
      <c r="EO92" s="50">
        <v>128.79999999999745</v>
      </c>
      <c r="EP92" s="50">
        <v>145.57499999999345</v>
      </c>
      <c r="EQ92" s="50">
        <v>0</v>
      </c>
      <c r="ER92" s="468"/>
      <c r="ES92" s="50">
        <v>70.249999999999091</v>
      </c>
      <c r="ET92" s="50">
        <v>0</v>
      </c>
      <c r="EU92" s="50">
        <v>0</v>
      </c>
      <c r="EV92" s="50">
        <v>300.99999999999636</v>
      </c>
      <c r="EW92" s="468"/>
      <c r="EX92" s="50">
        <v>452.85000000000127</v>
      </c>
      <c r="EY92" s="50">
        <v>1124.9999999999955</v>
      </c>
      <c r="EZ92" s="50">
        <v>2123.8125000000409</v>
      </c>
      <c r="FA92" s="50">
        <v>2528.8000000000002</v>
      </c>
      <c r="FB92" s="468"/>
      <c r="FC92" s="50">
        <v>39.449999999999818</v>
      </c>
      <c r="FD92" s="50">
        <v>0</v>
      </c>
      <c r="FE92" s="50">
        <v>253.49999999999181</v>
      </c>
      <c r="FF92" s="50">
        <v>155.99999999999636</v>
      </c>
      <c r="FG92" s="468"/>
      <c r="FH92" s="50">
        <v>27.887499999999818</v>
      </c>
      <c r="FI92" s="50">
        <v>0</v>
      </c>
      <c r="FJ92" s="50">
        <v>0</v>
      </c>
      <c r="FK92" s="50">
        <v>160.79999999999927</v>
      </c>
      <c r="FL92" s="468"/>
      <c r="FM92" s="50">
        <v>55.112500000001091</v>
      </c>
      <c r="FN92" s="50">
        <v>0</v>
      </c>
      <c r="FO92" s="50">
        <v>0</v>
      </c>
      <c r="FP92" s="50">
        <v>418</v>
      </c>
      <c r="FQ92" s="468"/>
      <c r="FR92" s="50">
        <v>94.175000000000409</v>
      </c>
      <c r="FS92" s="50">
        <v>0</v>
      </c>
      <c r="FT92" s="50">
        <v>0</v>
      </c>
      <c r="FU92" s="50">
        <v>0</v>
      </c>
      <c r="FV92" s="468"/>
      <c r="FW92" s="50">
        <v>151.60000000000127</v>
      </c>
      <c r="FX92" s="50">
        <v>189.70000000000027</v>
      </c>
      <c r="FY92" s="50">
        <v>399.48750000000109</v>
      </c>
      <c r="FZ92" s="50">
        <v>312.40000000000146</v>
      </c>
      <c r="GA92" s="468"/>
      <c r="GB92" s="50">
        <v>12.675000000001091</v>
      </c>
      <c r="GC92" s="50">
        <v>0</v>
      </c>
      <c r="GD92" s="50">
        <v>0</v>
      </c>
      <c r="GE92" s="50">
        <v>0</v>
      </c>
      <c r="GF92" s="468"/>
      <c r="GG92" s="50">
        <v>107.05000000000291</v>
      </c>
      <c r="GH92" s="50">
        <v>368.54999999999836</v>
      </c>
      <c r="GI92" s="50">
        <v>577.72499999999945</v>
      </c>
      <c r="GJ92" s="50">
        <v>1052.6000000000095</v>
      </c>
      <c r="GK92" s="468"/>
      <c r="GL92" s="50">
        <v>66.000000000000909</v>
      </c>
      <c r="GM92" s="50">
        <v>110.24999999999818</v>
      </c>
      <c r="GN92" s="50">
        <v>188.25000000000546</v>
      </c>
      <c r="GO92" s="50">
        <v>305.99999999999636</v>
      </c>
      <c r="GP92" s="468"/>
      <c r="GU92" s="18"/>
      <c r="GV92" s="9"/>
      <c r="HD92" s="18"/>
      <c r="HE92" s="9"/>
      <c r="HM92" s="18"/>
      <c r="HN92" s="9"/>
      <c r="HW92" s="9"/>
      <c r="IF92" s="9"/>
      <c r="IO92" s="9"/>
      <c r="IX92" s="9"/>
      <c r="JG92" s="9"/>
      <c r="JP92" s="9"/>
      <c r="JY92" s="9"/>
      <c r="KH92" s="9"/>
      <c r="KQ92" s="9"/>
      <c r="KZ92" s="9"/>
      <c r="MA92" s="9"/>
      <c r="MJ92" s="9"/>
      <c r="MS92" s="9"/>
      <c r="NB92" s="9"/>
      <c r="NK92" s="9"/>
      <c r="NT92" s="9"/>
      <c r="NU92">
        <v>0</v>
      </c>
      <c r="NV92" s="9"/>
      <c r="NW92">
        <v>0</v>
      </c>
      <c r="NX92" s="9"/>
      <c r="NY92">
        <v>970.08750000000055</v>
      </c>
      <c r="NZ92" s="9"/>
      <c r="OA92">
        <v>0</v>
      </c>
    </row>
    <row r="93" spans="1:391" ht="18">
      <c r="A93" s="41" t="s">
        <v>782</v>
      </c>
      <c r="B93" s="46">
        <f>SUM(D93:AAJ93)</f>
        <v>44208.987500000199</v>
      </c>
      <c r="C93" s="42"/>
      <c r="D93" s="50">
        <v>40.049999999999997</v>
      </c>
      <c r="E93" s="50">
        <v>0</v>
      </c>
      <c r="F93" s="50">
        <v>0</v>
      </c>
      <c r="G93" s="50">
        <f>'Punten per wedstrijd'!E196</f>
        <v>103.69999999999999</v>
      </c>
      <c r="H93" s="468"/>
      <c r="I93" s="50">
        <v>23.25</v>
      </c>
      <c r="J93" s="50">
        <v>0</v>
      </c>
      <c r="K93" s="50">
        <v>0</v>
      </c>
      <c r="L93" s="50">
        <f>'Punten per wedstrijd'!E92</f>
        <v>84.699999999999932</v>
      </c>
      <c r="M93" s="468"/>
      <c r="N93" s="50">
        <v>109.1749999999999</v>
      </c>
      <c r="O93" s="50">
        <v>255.24999999999994</v>
      </c>
      <c r="P93" s="50">
        <v>260.73750000000018</v>
      </c>
      <c r="Q93" s="50">
        <f>'Punten per wedstrijd'!F196</f>
        <v>549.30000000000064</v>
      </c>
      <c r="R93" s="468"/>
      <c r="S93" s="456">
        <v>91.549999999999898</v>
      </c>
      <c r="T93" s="50">
        <v>55.100000000000023</v>
      </c>
      <c r="U93" s="505">
        <v>226.80000000000015</v>
      </c>
      <c r="V93" s="50">
        <f>'Punten per wedstrijd'!F92</f>
        <v>163.50000000000045</v>
      </c>
      <c r="W93" s="468"/>
      <c r="X93" s="50">
        <v>105.35000000000014</v>
      </c>
      <c r="Y93" s="50">
        <v>335.90000000000009</v>
      </c>
      <c r="Z93" s="50">
        <v>193.72500000000014</v>
      </c>
      <c r="AA93" s="50">
        <v>217.70000000000027</v>
      </c>
      <c r="AB93" s="468"/>
      <c r="AC93" s="50">
        <v>92.100000000000023</v>
      </c>
      <c r="AD93" s="50">
        <v>198.74999999999977</v>
      </c>
      <c r="AE93" s="50">
        <v>395.55000000000007</v>
      </c>
      <c r="AF93" s="50">
        <v>657.5</v>
      </c>
      <c r="AG93" s="468"/>
      <c r="AH93" s="50">
        <v>83.024999999999849</v>
      </c>
      <c r="AI93" s="50">
        <v>446.10000000000008</v>
      </c>
      <c r="AJ93" s="50">
        <v>541.20000000000027</v>
      </c>
      <c r="AK93" s="50">
        <v>577.70000000000027</v>
      </c>
      <c r="AL93" s="468"/>
      <c r="AM93" s="456">
        <v>113.9000000000002</v>
      </c>
      <c r="AN93" s="456">
        <v>274.80000000000018</v>
      </c>
      <c r="AO93" s="456">
        <v>193.31250000000034</v>
      </c>
      <c r="AP93" s="50">
        <v>667.10000000000082</v>
      </c>
      <c r="AQ93" s="468"/>
      <c r="AR93" s="50">
        <v>82.25</v>
      </c>
      <c r="AS93" s="50">
        <v>181.34999999999991</v>
      </c>
      <c r="AT93" s="50">
        <v>294.37500000000034</v>
      </c>
      <c r="AU93" s="50">
        <v>237.6</v>
      </c>
      <c r="AV93" s="468"/>
      <c r="AW93" s="50">
        <v>0</v>
      </c>
      <c r="AX93" s="50">
        <v>104.30000000000018</v>
      </c>
      <c r="AY93" s="50">
        <v>184.72499999999877</v>
      </c>
      <c r="AZ93" s="50">
        <v>847.30000000000018</v>
      </c>
      <c r="BA93" s="468"/>
      <c r="BB93" s="50">
        <v>0</v>
      </c>
      <c r="BC93" s="50">
        <v>285.79999999999973</v>
      </c>
      <c r="BD93" s="50">
        <v>351.37500000000068</v>
      </c>
      <c r="BE93" s="50">
        <v>464</v>
      </c>
      <c r="BF93" s="468"/>
      <c r="BG93" s="50">
        <v>128.54999999999973</v>
      </c>
      <c r="BH93" s="50">
        <v>113.29999999999973</v>
      </c>
      <c r="BI93" s="50">
        <v>235.72499999999945</v>
      </c>
      <c r="BJ93" s="50">
        <v>202.4</v>
      </c>
      <c r="BK93" s="468"/>
      <c r="BL93" s="50">
        <v>0</v>
      </c>
      <c r="BM93" s="50">
        <v>141.15000000000009</v>
      </c>
      <c r="BN93" s="50">
        <v>197.43749999999864</v>
      </c>
      <c r="BO93" s="50">
        <v>128.4</v>
      </c>
      <c r="BP93" s="468"/>
      <c r="BQ93" s="50">
        <v>97.375</v>
      </c>
      <c r="BR93" s="50">
        <v>240.45000000000027</v>
      </c>
      <c r="BS93" s="50">
        <v>326.06249999999932</v>
      </c>
      <c r="BT93" s="50">
        <v>519.69999999999982</v>
      </c>
      <c r="BU93" s="468"/>
      <c r="BV93" s="50">
        <v>0</v>
      </c>
      <c r="BW93" s="50">
        <v>300.80000000000064</v>
      </c>
      <c r="BX93" s="50">
        <v>354.74999999999864</v>
      </c>
      <c r="BY93" s="50">
        <v>278.59999999999945</v>
      </c>
      <c r="BZ93" s="468"/>
      <c r="CA93" s="50">
        <v>0</v>
      </c>
      <c r="CB93" s="50">
        <v>104.69999999999891</v>
      </c>
      <c r="CC93" s="50">
        <v>327.59999999999877</v>
      </c>
      <c r="CD93" s="50">
        <v>448.09999999999854</v>
      </c>
      <c r="CE93" s="468"/>
      <c r="CF93" s="50">
        <v>0</v>
      </c>
      <c r="CG93" s="50">
        <v>122.50000000000091</v>
      </c>
      <c r="CH93" s="50">
        <v>218.09999999999877</v>
      </c>
      <c r="CI93" s="50">
        <v>355.49999999999909</v>
      </c>
      <c r="CJ93" s="468"/>
      <c r="CK93" s="50">
        <v>21.125000000000909</v>
      </c>
      <c r="CL93" s="50">
        <v>207.70000000000118</v>
      </c>
      <c r="CM93" s="50">
        <v>165.41249999999877</v>
      </c>
      <c r="CN93" s="50">
        <v>364.5</v>
      </c>
      <c r="CO93" s="468"/>
      <c r="CP93" s="544">
        <v>130.05000000000064</v>
      </c>
      <c r="CQ93" s="544">
        <v>232.40000000000055</v>
      </c>
      <c r="CR93" s="544">
        <v>238.42499999999905</v>
      </c>
      <c r="CS93" s="50">
        <v>369.5</v>
      </c>
      <c r="CT93" s="468"/>
      <c r="CU93" s="50">
        <v>0</v>
      </c>
      <c r="CV93" s="50">
        <v>118.25</v>
      </c>
      <c r="CW93" s="50">
        <v>106.64999999999986</v>
      </c>
      <c r="CX93" s="50">
        <v>230.59999999999854</v>
      </c>
      <c r="CY93" s="468"/>
      <c r="CZ93" s="50">
        <v>0</v>
      </c>
      <c r="DA93" s="50">
        <v>7.6999999999989086</v>
      </c>
      <c r="DB93" s="50">
        <v>3.2999999999997272</v>
      </c>
      <c r="DC93" s="50">
        <v>14.3</v>
      </c>
      <c r="DD93" s="468"/>
      <c r="DE93" s="544">
        <v>278.55000000000018</v>
      </c>
      <c r="DF93" s="544">
        <v>944.30000000000018</v>
      </c>
      <c r="DG93" s="544">
        <v>1384.5750000000005</v>
      </c>
      <c r="DH93" s="583">
        <v>1097.1999999999989</v>
      </c>
      <c r="DI93" s="468"/>
      <c r="DJ93" s="50">
        <v>103</v>
      </c>
      <c r="DK93" s="50">
        <v>332.15000000000009</v>
      </c>
      <c r="DL93" s="50">
        <v>165.45000000000027</v>
      </c>
      <c r="DM93" s="50">
        <v>342.10000000000218</v>
      </c>
      <c r="DN93" s="468"/>
      <c r="DO93" s="50">
        <v>86.649999999999181</v>
      </c>
      <c r="DP93" s="50">
        <v>0</v>
      </c>
      <c r="DQ93" s="50">
        <v>415.34999999999945</v>
      </c>
      <c r="DR93" s="50">
        <v>387.10000000000036</v>
      </c>
      <c r="DS93" s="468"/>
      <c r="DT93" s="50">
        <v>593.67499999999927</v>
      </c>
      <c r="DU93" s="50">
        <v>1908.150000000001</v>
      </c>
      <c r="DV93" s="50">
        <v>2660.9249999999929</v>
      </c>
      <c r="DW93" s="50">
        <v>2873.8500000000458</v>
      </c>
      <c r="DX93" s="468"/>
      <c r="DY93" s="50">
        <v>52.724999999999</v>
      </c>
      <c r="DZ93" s="50">
        <v>0</v>
      </c>
      <c r="EA93" s="50">
        <v>0</v>
      </c>
      <c r="EB93" s="50">
        <v>0</v>
      </c>
      <c r="EC93" s="468"/>
      <c r="ED93" s="50">
        <v>58.624999999999091</v>
      </c>
      <c r="EE93" s="50">
        <v>0</v>
      </c>
      <c r="EF93" s="50">
        <v>114</v>
      </c>
      <c r="EG93" s="50">
        <v>250.29999999999745</v>
      </c>
      <c r="EH93" s="468"/>
      <c r="EI93" s="50">
        <v>45.824999999999363</v>
      </c>
      <c r="EJ93" s="50">
        <v>233.35000000000082</v>
      </c>
      <c r="EK93" s="50">
        <v>77.32499999999618</v>
      </c>
      <c r="EL93" s="50">
        <v>161.49999999999818</v>
      </c>
      <c r="EM93" s="468"/>
      <c r="EN93" s="50">
        <v>124.82499999999936</v>
      </c>
      <c r="EO93" s="50">
        <v>287.70000000000073</v>
      </c>
      <c r="EP93" s="50">
        <v>131.62499999999181</v>
      </c>
      <c r="EQ93" s="50">
        <v>0</v>
      </c>
      <c r="ER93" s="468"/>
      <c r="ES93" s="50">
        <v>74.625000000000909</v>
      </c>
      <c r="ET93" s="50">
        <v>0</v>
      </c>
      <c r="EU93" s="50">
        <v>0</v>
      </c>
      <c r="EV93" s="50">
        <v>119.99999999999818</v>
      </c>
      <c r="EW93" s="468"/>
      <c r="EX93" s="50">
        <v>691.25000000000182</v>
      </c>
      <c r="EY93" s="50">
        <v>617.95000000005075</v>
      </c>
      <c r="EZ93" s="50">
        <v>1681.0500000001512</v>
      </c>
      <c r="FA93" s="50">
        <v>2069.1000000000004</v>
      </c>
      <c r="FB93" s="468"/>
      <c r="FC93" s="50">
        <v>77.100000000000364</v>
      </c>
      <c r="FD93" s="50">
        <v>65.999999999999545</v>
      </c>
      <c r="FE93" s="50">
        <v>155.69999999999618</v>
      </c>
      <c r="FF93" s="50">
        <v>148.49999999999818</v>
      </c>
      <c r="FG93" s="468"/>
      <c r="FH93" s="50">
        <v>82.324999999999818</v>
      </c>
      <c r="FI93" s="50">
        <v>0</v>
      </c>
      <c r="FJ93" s="50">
        <v>0</v>
      </c>
      <c r="FK93" s="50">
        <v>124.49999999999818</v>
      </c>
      <c r="FL93" s="468"/>
      <c r="FM93" s="50">
        <v>31.75</v>
      </c>
      <c r="FN93" s="50">
        <v>0</v>
      </c>
      <c r="FO93" s="50">
        <v>0</v>
      </c>
      <c r="FP93" s="50">
        <v>360.90000000000146</v>
      </c>
      <c r="FQ93" s="468"/>
      <c r="FR93" s="50">
        <v>96.450000000000273</v>
      </c>
      <c r="FS93" s="50">
        <v>0</v>
      </c>
      <c r="FT93" s="50">
        <v>0</v>
      </c>
      <c r="FU93" s="50">
        <v>0</v>
      </c>
      <c r="FV93" s="468"/>
      <c r="FW93" s="50">
        <v>64.650000000002365</v>
      </c>
      <c r="FX93" s="50">
        <v>138.15000000000009</v>
      </c>
      <c r="FY93" s="50">
        <v>277.12500000000273</v>
      </c>
      <c r="FZ93" s="50">
        <v>386.99999999999272</v>
      </c>
      <c r="GA93" s="468"/>
      <c r="GB93" s="50">
        <v>118.82500000000255</v>
      </c>
      <c r="GC93" s="50">
        <v>0</v>
      </c>
      <c r="GD93" s="50">
        <v>0</v>
      </c>
      <c r="GE93" s="50">
        <v>0</v>
      </c>
      <c r="GF93" s="468"/>
      <c r="GG93" s="50">
        <v>136.37500000000364</v>
      </c>
      <c r="GH93" s="50">
        <v>548.25000000000273</v>
      </c>
      <c r="GI93" s="50">
        <v>1063.2000000000153</v>
      </c>
      <c r="GJ93" s="50">
        <v>1106.399999999976</v>
      </c>
      <c r="GK93" s="468"/>
      <c r="GL93" s="50">
        <v>80.624999999998181</v>
      </c>
      <c r="GM93" s="50">
        <v>140.00000000000364</v>
      </c>
      <c r="GN93" s="50">
        <v>201.00000000000546</v>
      </c>
      <c r="GO93" s="50">
        <v>260.5</v>
      </c>
      <c r="GP93" s="468"/>
      <c r="GU93" s="18"/>
      <c r="GV93" s="9"/>
      <c r="HD93" s="18"/>
      <c r="HE93" s="9"/>
      <c r="HM93" s="18"/>
      <c r="HN93" s="9"/>
      <c r="HW93" s="9"/>
      <c r="IF93" s="9"/>
      <c r="IO93" s="9"/>
      <c r="IX93" s="9"/>
      <c r="JG93" s="9"/>
      <c r="JP93" s="9"/>
      <c r="JY93" s="9"/>
      <c r="KH93" s="9"/>
      <c r="KQ93" s="9"/>
      <c r="KZ93" s="9"/>
      <c r="MA93" s="9"/>
      <c r="MJ93" s="9"/>
      <c r="MS93" s="9"/>
      <c r="NB93" s="9"/>
      <c r="NK93" s="9"/>
      <c r="NT93" s="9"/>
      <c r="NU93">
        <v>0</v>
      </c>
      <c r="NV93" s="9"/>
      <c r="NW93">
        <v>0</v>
      </c>
      <c r="NX93" s="9"/>
      <c r="NY93">
        <v>1037.849999999994</v>
      </c>
      <c r="NZ93" s="9"/>
      <c r="OA93">
        <v>0</v>
      </c>
    </row>
    <row r="94" spans="1:391" ht="18">
      <c r="A94" s="41" t="s">
        <v>33</v>
      </c>
      <c r="B94" s="46">
        <f>SUM(D94:AAJ94)</f>
        <v>57573.087500000052</v>
      </c>
      <c r="C94" s="42"/>
      <c r="D94" s="50">
        <v>80</v>
      </c>
      <c r="E94" s="50">
        <v>0</v>
      </c>
      <c r="F94" s="50">
        <v>0</v>
      </c>
      <c r="G94" s="50">
        <f>'Punten per wedstrijd'!E197</f>
        <v>271.10000000000002</v>
      </c>
      <c r="H94" s="468"/>
      <c r="I94" s="50">
        <v>32.224999999999994</v>
      </c>
      <c r="J94" s="50">
        <v>0</v>
      </c>
      <c r="K94" s="50">
        <v>0</v>
      </c>
      <c r="L94" s="50">
        <f>'Punten per wedstrijd'!E93</f>
        <v>323.8</v>
      </c>
      <c r="M94" s="468"/>
      <c r="N94" s="50">
        <v>147.25000000000011</v>
      </c>
      <c r="O94" s="50">
        <v>322.64999999999998</v>
      </c>
      <c r="P94" s="50">
        <v>488.7750000000002</v>
      </c>
      <c r="Q94" s="50">
        <f>'Punten per wedstrijd'!F197</f>
        <v>866.19999999999891</v>
      </c>
      <c r="R94" s="468"/>
      <c r="S94" s="456">
        <v>28.875</v>
      </c>
      <c r="T94" s="50">
        <v>183.24999999999989</v>
      </c>
      <c r="U94" s="505">
        <v>135.00000000000034</v>
      </c>
      <c r="V94" s="50">
        <f>'Punten per wedstrijd'!F93</f>
        <v>231.7999999999995</v>
      </c>
      <c r="W94" s="468"/>
      <c r="X94" s="50">
        <v>51</v>
      </c>
      <c r="Y94" s="50">
        <v>374.70000000000005</v>
      </c>
      <c r="Z94" s="50">
        <v>300.30000000000007</v>
      </c>
      <c r="AA94" s="50">
        <v>252.599999999999</v>
      </c>
      <c r="AB94" s="468"/>
      <c r="AC94" s="50">
        <v>91.25</v>
      </c>
      <c r="AD94" s="50">
        <v>238.84999999999991</v>
      </c>
      <c r="AE94" s="50">
        <v>671.02499999999952</v>
      </c>
      <c r="AF94" s="50">
        <v>819.19999999999891</v>
      </c>
      <c r="AG94" s="468"/>
      <c r="AH94" s="50">
        <v>212.97499999999968</v>
      </c>
      <c r="AI94" s="50">
        <v>541.34999999999968</v>
      </c>
      <c r="AJ94" s="50">
        <v>995.17500000000075</v>
      </c>
      <c r="AK94" s="50">
        <v>565.00000000000091</v>
      </c>
      <c r="AL94" s="468"/>
      <c r="AM94" s="456">
        <v>125.85000000000002</v>
      </c>
      <c r="AN94" s="456">
        <v>275.95000000000073</v>
      </c>
      <c r="AO94" s="456">
        <v>188.40000000000123</v>
      </c>
      <c r="AP94" s="50">
        <v>479.00000000000182</v>
      </c>
      <c r="AQ94" s="468"/>
      <c r="AR94" s="50">
        <v>28.124999999999091</v>
      </c>
      <c r="AS94" s="50">
        <v>260.80000000000064</v>
      </c>
      <c r="AT94" s="50">
        <v>291.67500000000109</v>
      </c>
      <c r="AU94" s="50">
        <v>265.39999999999998</v>
      </c>
      <c r="AV94" s="468"/>
      <c r="AW94" s="50">
        <v>0</v>
      </c>
      <c r="AX94" s="50">
        <v>128.45000000000027</v>
      </c>
      <c r="AY94" s="50">
        <v>323.09999999999945</v>
      </c>
      <c r="AZ94" s="50">
        <v>893.49999999999909</v>
      </c>
      <c r="BA94" s="468"/>
      <c r="BB94" s="50">
        <v>0</v>
      </c>
      <c r="BC94" s="50">
        <v>81.950000000000728</v>
      </c>
      <c r="BD94" s="50">
        <v>119.10000000000082</v>
      </c>
      <c r="BE94" s="50">
        <v>445.5</v>
      </c>
      <c r="BF94" s="468"/>
      <c r="BG94" s="50">
        <v>45.499999999999091</v>
      </c>
      <c r="BH94" s="50">
        <v>85.700000000000273</v>
      </c>
      <c r="BI94" s="50">
        <v>143.02499999999986</v>
      </c>
      <c r="BJ94" s="50">
        <v>285.5</v>
      </c>
      <c r="BK94" s="468"/>
      <c r="BL94" s="50">
        <v>0</v>
      </c>
      <c r="BM94" s="50">
        <v>3.0000000000004547</v>
      </c>
      <c r="BN94" s="50">
        <v>134.99999999999932</v>
      </c>
      <c r="BO94" s="50">
        <v>111</v>
      </c>
      <c r="BP94" s="468"/>
      <c r="BQ94" s="50">
        <v>41.074999999998909</v>
      </c>
      <c r="BR94" s="50">
        <v>166.50000000000045</v>
      </c>
      <c r="BS94" s="50">
        <v>155.25</v>
      </c>
      <c r="BT94" s="50">
        <v>436.30000000000109</v>
      </c>
      <c r="BU94" s="468"/>
      <c r="BV94" s="50">
        <v>0</v>
      </c>
      <c r="BW94" s="50">
        <v>484.75000000000045</v>
      </c>
      <c r="BX94" s="50">
        <v>588.2250000000015</v>
      </c>
      <c r="BY94" s="50">
        <v>384.89999999999964</v>
      </c>
      <c r="BZ94" s="468"/>
      <c r="CA94" s="50">
        <v>0</v>
      </c>
      <c r="CB94" s="50">
        <v>94.25</v>
      </c>
      <c r="CC94" s="50">
        <v>116.40000000000055</v>
      </c>
      <c r="CD94" s="50">
        <v>302.89999999999873</v>
      </c>
      <c r="CE94" s="468"/>
      <c r="CF94" s="50">
        <v>0</v>
      </c>
      <c r="CG94" s="50">
        <v>218.74999999999955</v>
      </c>
      <c r="CH94" s="50">
        <v>36.225000000000136</v>
      </c>
      <c r="CI94" s="50">
        <v>458.5</v>
      </c>
      <c r="CJ94" s="468"/>
      <c r="CK94" s="50">
        <v>41.049999999999272</v>
      </c>
      <c r="CL94" s="50">
        <v>242.04999999999973</v>
      </c>
      <c r="CM94" s="50">
        <v>253.87500000000068</v>
      </c>
      <c r="CN94" s="50">
        <v>289.8</v>
      </c>
      <c r="CO94" s="468"/>
      <c r="CP94" s="544">
        <v>118.34999999999945</v>
      </c>
      <c r="CQ94" s="544">
        <v>226.55000000000109</v>
      </c>
      <c r="CR94" s="544">
        <v>337.27500000000055</v>
      </c>
      <c r="CS94" s="50">
        <v>495.10000000000036</v>
      </c>
      <c r="CT94" s="468"/>
      <c r="CU94" s="50">
        <v>0</v>
      </c>
      <c r="CV94" s="50">
        <v>152.27500000000055</v>
      </c>
      <c r="CW94" s="50">
        <v>427.83749999999782</v>
      </c>
      <c r="CX94" s="50">
        <v>664.20000000000073</v>
      </c>
      <c r="CY94" s="468"/>
      <c r="CZ94" s="50">
        <v>0</v>
      </c>
      <c r="DA94" s="50">
        <v>143.50000000000364</v>
      </c>
      <c r="DB94" s="50">
        <v>160.64999999999918</v>
      </c>
      <c r="DC94" s="50">
        <v>126</v>
      </c>
      <c r="DD94" s="468"/>
      <c r="DE94" s="544">
        <v>351.349999999999</v>
      </c>
      <c r="DF94" s="544">
        <v>1535.3500000000004</v>
      </c>
      <c r="DG94" s="544">
        <v>2065.7249999999995</v>
      </c>
      <c r="DH94" s="583">
        <v>2308.3000000000011</v>
      </c>
      <c r="DI94" s="468"/>
      <c r="DJ94" s="50">
        <v>107.97499999999991</v>
      </c>
      <c r="DK94" s="50">
        <v>451.55000000000018</v>
      </c>
      <c r="DL94" s="50">
        <v>407.54999999999973</v>
      </c>
      <c r="DM94" s="50">
        <v>845.40000000000327</v>
      </c>
      <c r="DN94" s="468"/>
      <c r="DO94" s="50">
        <v>172.02500000000191</v>
      </c>
      <c r="DP94" s="50">
        <v>0</v>
      </c>
      <c r="DQ94" s="50">
        <v>401.24999999999864</v>
      </c>
      <c r="DR94" s="50">
        <v>710.30000000000473</v>
      </c>
      <c r="DS94" s="468"/>
      <c r="DT94" s="50">
        <v>784.37499999999955</v>
      </c>
      <c r="DU94" s="50">
        <v>1837.2999999999975</v>
      </c>
      <c r="DV94" s="50">
        <v>3122.4749999999981</v>
      </c>
      <c r="DW94" s="50">
        <v>4629.5999999999967</v>
      </c>
      <c r="DX94" s="468"/>
      <c r="DY94" s="50">
        <v>0</v>
      </c>
      <c r="DZ94" s="50">
        <v>0</v>
      </c>
      <c r="EA94" s="50">
        <v>0</v>
      </c>
      <c r="EB94" s="50">
        <v>0</v>
      </c>
      <c r="EC94" s="468"/>
      <c r="ED94" s="50">
        <v>57.074999999999818</v>
      </c>
      <c r="EE94" s="50">
        <v>0</v>
      </c>
      <c r="EF94" s="50">
        <v>149.40000000000327</v>
      </c>
      <c r="EG94" s="50">
        <v>280.09999999999854</v>
      </c>
      <c r="EH94" s="468"/>
      <c r="EI94" s="50">
        <v>115.14999999999964</v>
      </c>
      <c r="EJ94" s="50">
        <v>237.50000000000023</v>
      </c>
      <c r="EK94" s="50">
        <v>74.400000000003274</v>
      </c>
      <c r="EL94" s="50">
        <v>539.99999999999636</v>
      </c>
      <c r="EM94" s="468"/>
      <c r="EN94" s="50">
        <v>46.949999999997999</v>
      </c>
      <c r="EO94" s="50">
        <v>63.449999999998909</v>
      </c>
      <c r="EP94" s="50">
        <v>119.69999999999891</v>
      </c>
      <c r="EQ94" s="50">
        <v>0</v>
      </c>
      <c r="ER94" s="468"/>
      <c r="ES94" s="50">
        <v>39.749999999998181</v>
      </c>
      <c r="ET94" s="50">
        <v>0</v>
      </c>
      <c r="EU94" s="50">
        <v>0</v>
      </c>
      <c r="EV94" s="50">
        <v>200.29999999999563</v>
      </c>
      <c r="EW94" s="468"/>
      <c r="EX94" s="50">
        <v>644.05000000000109</v>
      </c>
      <c r="EY94" s="50">
        <v>1381.8499999999694</v>
      </c>
      <c r="EZ94" s="50">
        <v>2435.6250000000955</v>
      </c>
      <c r="FA94" s="50">
        <v>4617.0499999999993</v>
      </c>
      <c r="FB94" s="468"/>
      <c r="FC94" s="50">
        <v>53.474999999998545</v>
      </c>
      <c r="FD94" s="50">
        <v>17.999999999999545</v>
      </c>
      <c r="FE94" s="50">
        <v>112.5</v>
      </c>
      <c r="FF94" s="50">
        <v>159.59999999999854</v>
      </c>
      <c r="FG94" s="468"/>
      <c r="FH94" s="50">
        <v>66.324999999999818</v>
      </c>
      <c r="FI94" s="50">
        <v>0</v>
      </c>
      <c r="FJ94" s="50">
        <v>0</v>
      </c>
      <c r="FK94" s="50">
        <v>105.29999999999927</v>
      </c>
      <c r="FL94" s="468"/>
      <c r="FM94" s="50">
        <v>41.224999999998545</v>
      </c>
      <c r="FN94" s="50">
        <v>0</v>
      </c>
      <c r="FO94" s="50">
        <v>0</v>
      </c>
      <c r="FP94" s="50">
        <v>468.20000000000073</v>
      </c>
      <c r="FQ94" s="468"/>
      <c r="FR94" s="50">
        <v>41.149999999999864</v>
      </c>
      <c r="FS94" s="50">
        <v>0</v>
      </c>
      <c r="FT94" s="50">
        <v>0</v>
      </c>
      <c r="FU94" s="50">
        <v>0</v>
      </c>
      <c r="FV94" s="468"/>
      <c r="FW94" s="50">
        <v>97.124999999998181</v>
      </c>
      <c r="FX94" s="50">
        <v>160.59999999999945</v>
      </c>
      <c r="FY94" s="50">
        <v>387.30000000000109</v>
      </c>
      <c r="FZ94" s="50">
        <v>468.49999999999636</v>
      </c>
      <c r="GA94" s="468"/>
      <c r="GB94" s="50">
        <v>137.29999999999836</v>
      </c>
      <c r="GC94" s="50">
        <v>0</v>
      </c>
      <c r="GD94" s="50">
        <v>0</v>
      </c>
      <c r="GE94" s="50">
        <v>0</v>
      </c>
      <c r="GF94" s="468"/>
      <c r="GG94" s="50">
        <v>148.79999999999836</v>
      </c>
      <c r="GH94" s="50">
        <v>610.19999999999618</v>
      </c>
      <c r="GI94" s="50">
        <v>853.87500000000273</v>
      </c>
      <c r="GJ94" s="50">
        <v>990.29999999999563</v>
      </c>
      <c r="GK94" s="468"/>
      <c r="GL94" s="50">
        <v>56.875000000003638</v>
      </c>
      <c r="GM94" s="50">
        <v>157.99999999999636</v>
      </c>
      <c r="GN94" s="50">
        <v>171.00000000000546</v>
      </c>
      <c r="GO94" s="50">
        <v>326.50000000001091</v>
      </c>
      <c r="GP94" s="468"/>
      <c r="GU94" s="18"/>
      <c r="GV94" s="9"/>
      <c r="HD94" s="18"/>
      <c r="HE94" s="9"/>
      <c r="HM94" s="18"/>
      <c r="HN94" s="9"/>
      <c r="HW94" s="9"/>
      <c r="IF94" s="9"/>
      <c r="IO94" s="9"/>
      <c r="IX94" s="9"/>
      <c r="JG94" s="9"/>
      <c r="JP94" s="9"/>
      <c r="JY94" s="9"/>
      <c r="KH94" s="9"/>
      <c r="KQ94" s="9"/>
      <c r="KZ94" s="9"/>
      <c r="MA94" s="9"/>
      <c r="MJ94" s="9"/>
      <c r="MS94" s="9"/>
      <c r="NB94" s="9"/>
      <c r="NK94" s="9"/>
      <c r="NT94" s="9"/>
      <c r="NU94">
        <v>0</v>
      </c>
      <c r="NV94" s="9"/>
      <c r="NW94">
        <v>0</v>
      </c>
      <c r="NX94" s="9"/>
      <c r="NY94">
        <v>1105.6499999999951</v>
      </c>
      <c r="NZ94" s="9"/>
      <c r="OA94">
        <v>0</v>
      </c>
    </row>
    <row r="95" spans="1:391" ht="18">
      <c r="A95" s="41" t="s">
        <v>37</v>
      </c>
      <c r="B95" s="46">
        <f>SUM(D95:AAJ95)</f>
        <v>56850.541249999915</v>
      </c>
      <c r="C95" s="42"/>
      <c r="D95" s="50">
        <v>36.950000000000003</v>
      </c>
      <c r="E95" s="50">
        <v>0</v>
      </c>
      <c r="F95" s="50">
        <v>0</v>
      </c>
      <c r="G95" s="50">
        <f>'Punten per wedstrijd'!E198</f>
        <v>611.40000000000009</v>
      </c>
      <c r="H95" s="468"/>
      <c r="I95" s="50">
        <v>25.25</v>
      </c>
      <c r="J95" s="50">
        <v>0</v>
      </c>
      <c r="K95" s="50">
        <v>0</v>
      </c>
      <c r="L95" s="50">
        <f>'Punten per wedstrijd'!E94</f>
        <v>159.89999999999975</v>
      </c>
      <c r="M95" s="468"/>
      <c r="N95" s="50">
        <v>121.99999999999989</v>
      </c>
      <c r="O95" s="50">
        <v>386.65000000000009</v>
      </c>
      <c r="P95" s="50">
        <v>486.52499999999998</v>
      </c>
      <c r="Q95" s="50">
        <f>'Punten per wedstrijd'!F198</f>
        <v>949.60000000000036</v>
      </c>
      <c r="R95" s="468"/>
      <c r="S95" s="456">
        <v>61.874999999999886</v>
      </c>
      <c r="T95" s="50">
        <v>104.05000000000007</v>
      </c>
      <c r="U95" s="505">
        <v>143.62499999999983</v>
      </c>
      <c r="V95" s="50">
        <f>'Punten per wedstrijd'!F94</f>
        <v>227.90000000000032</v>
      </c>
      <c r="W95" s="468"/>
      <c r="X95" s="50">
        <v>28.575000000000159</v>
      </c>
      <c r="Y95" s="50">
        <v>375</v>
      </c>
      <c r="Z95" s="50">
        <v>255.2999999999999</v>
      </c>
      <c r="AA95" s="50">
        <v>226.50000000000091</v>
      </c>
      <c r="AB95" s="468"/>
      <c r="AC95" s="50">
        <v>76.350000000000023</v>
      </c>
      <c r="AD95" s="50">
        <v>363.49999999999977</v>
      </c>
      <c r="AE95" s="50">
        <v>727.65000000000055</v>
      </c>
      <c r="AF95" s="50">
        <v>1058.9000000000015</v>
      </c>
      <c r="AG95" s="468"/>
      <c r="AH95" s="50">
        <v>170.32499999999959</v>
      </c>
      <c r="AI95" s="50">
        <v>654.79999999999995</v>
      </c>
      <c r="AJ95" s="50">
        <v>794.17500000000075</v>
      </c>
      <c r="AK95" s="50">
        <v>933.80000000000018</v>
      </c>
      <c r="AL95" s="468"/>
      <c r="AM95" s="456">
        <v>78.375000000000114</v>
      </c>
      <c r="AN95" s="456">
        <v>231.45000000000073</v>
      </c>
      <c r="AO95" s="456">
        <v>223.42500000000041</v>
      </c>
      <c r="AP95" s="50">
        <v>456.90000000000146</v>
      </c>
      <c r="AQ95" s="468"/>
      <c r="AR95" s="50">
        <v>17.475000000000819</v>
      </c>
      <c r="AS95" s="50">
        <v>190.10000000000036</v>
      </c>
      <c r="AT95" s="50">
        <v>186.14999999999986</v>
      </c>
      <c r="AU95" s="50">
        <v>211</v>
      </c>
      <c r="AV95" s="468"/>
      <c r="AW95" s="50">
        <v>0</v>
      </c>
      <c r="AX95" s="50">
        <v>172.85000000000127</v>
      </c>
      <c r="AY95" s="50">
        <v>476.88749999999959</v>
      </c>
      <c r="AZ95" s="50">
        <v>796.20000000000164</v>
      </c>
      <c r="BA95" s="468"/>
      <c r="BB95" s="50">
        <v>0</v>
      </c>
      <c r="BC95" s="50">
        <v>124.70000000000118</v>
      </c>
      <c r="BD95" s="50">
        <v>127.95000000000027</v>
      </c>
      <c r="BE95" s="50">
        <v>526.9</v>
      </c>
      <c r="BF95" s="468"/>
      <c r="BG95" s="50">
        <v>73.5</v>
      </c>
      <c r="BH95" s="50">
        <v>95.250000000001364</v>
      </c>
      <c r="BI95" s="50">
        <v>126.14999999999986</v>
      </c>
      <c r="BJ95" s="50">
        <v>246.6</v>
      </c>
      <c r="BK95" s="468"/>
      <c r="BL95" s="50">
        <v>0</v>
      </c>
      <c r="BM95" s="50">
        <v>87.950000000001182</v>
      </c>
      <c r="BN95" s="50">
        <v>135</v>
      </c>
      <c r="BO95" s="50">
        <v>141.6</v>
      </c>
      <c r="BP95" s="468"/>
      <c r="BQ95" s="50">
        <v>88.100000000000364</v>
      </c>
      <c r="BR95" s="50">
        <v>178.35000000000036</v>
      </c>
      <c r="BS95" s="50">
        <v>151.875</v>
      </c>
      <c r="BT95" s="50">
        <v>495.00000000000182</v>
      </c>
      <c r="BU95" s="468"/>
      <c r="BV95" s="50">
        <v>0</v>
      </c>
      <c r="BW95" s="50">
        <v>454.14999999999964</v>
      </c>
      <c r="BX95" s="50">
        <v>475.19999999999959</v>
      </c>
      <c r="BY95" s="50">
        <v>663</v>
      </c>
      <c r="BZ95" s="468"/>
      <c r="CA95" s="50">
        <v>0</v>
      </c>
      <c r="CB95" s="50">
        <v>129.54999999999745</v>
      </c>
      <c r="CC95" s="50">
        <v>122.32499999999891</v>
      </c>
      <c r="CD95" s="50">
        <v>353.69999999999891</v>
      </c>
      <c r="CE95" s="468"/>
      <c r="CF95" s="50">
        <v>0</v>
      </c>
      <c r="CG95" s="50">
        <v>190.34999999999945</v>
      </c>
      <c r="CH95" s="50">
        <v>116.24999999999864</v>
      </c>
      <c r="CI95" s="50">
        <v>369.49999999999636</v>
      </c>
      <c r="CJ95" s="468"/>
      <c r="CK95" s="50">
        <v>54.625</v>
      </c>
      <c r="CL95" s="50">
        <v>230.99999999999909</v>
      </c>
      <c r="CM95" s="50">
        <v>50.174999999998363</v>
      </c>
      <c r="CN95" s="50">
        <v>333.8</v>
      </c>
      <c r="CO95" s="468"/>
      <c r="CP95" s="544">
        <v>134.32499999999982</v>
      </c>
      <c r="CQ95" s="544">
        <v>274.09999999999764</v>
      </c>
      <c r="CR95" s="544">
        <v>285.75</v>
      </c>
      <c r="CS95" s="50">
        <v>400.69999999999709</v>
      </c>
      <c r="CT95" s="468"/>
      <c r="CU95" s="50">
        <v>0</v>
      </c>
      <c r="CV95" s="50">
        <v>123.44999999999982</v>
      </c>
      <c r="CW95" s="50">
        <v>306.97500000000014</v>
      </c>
      <c r="CX95" s="50">
        <v>824.19999999999709</v>
      </c>
      <c r="CY95" s="468"/>
      <c r="CZ95" s="50">
        <v>0</v>
      </c>
      <c r="DA95" s="50">
        <v>142.49999999999818</v>
      </c>
      <c r="DB95" s="50">
        <v>29.25</v>
      </c>
      <c r="DC95" s="50">
        <v>36</v>
      </c>
      <c r="DD95" s="468"/>
      <c r="DE95" s="544">
        <v>222.57500000000027</v>
      </c>
      <c r="DF95" s="544">
        <v>1896.7249999999995</v>
      </c>
      <c r="DG95" s="544">
        <v>2454.8249999999998</v>
      </c>
      <c r="DH95" s="583">
        <v>2375.6999999999989</v>
      </c>
      <c r="DI95" s="468"/>
      <c r="DJ95" s="50">
        <v>113.75000000000045</v>
      </c>
      <c r="DK95" s="50">
        <v>417.09999999999991</v>
      </c>
      <c r="DL95" s="50">
        <v>320.17499999999836</v>
      </c>
      <c r="DM95" s="50">
        <v>893.70000000000255</v>
      </c>
      <c r="DN95" s="468"/>
      <c r="DO95" s="50">
        <v>194.97500000000082</v>
      </c>
      <c r="DP95" s="50">
        <v>0</v>
      </c>
      <c r="DQ95" s="50">
        <v>175.57875000000104</v>
      </c>
      <c r="DR95" s="50">
        <v>274.49999999999818</v>
      </c>
      <c r="DS95" s="468"/>
      <c r="DT95" s="50">
        <v>988.75000000000136</v>
      </c>
      <c r="DU95" s="50">
        <v>1681.0500000000002</v>
      </c>
      <c r="DV95" s="50">
        <v>2349.3000000000079</v>
      </c>
      <c r="DW95" s="50">
        <v>3815.3999999999378</v>
      </c>
      <c r="DX95" s="468"/>
      <c r="DY95" s="50">
        <v>14.324999999999818</v>
      </c>
      <c r="DZ95" s="50">
        <v>0</v>
      </c>
      <c r="EA95" s="50">
        <v>0</v>
      </c>
      <c r="EB95" s="50">
        <v>0</v>
      </c>
      <c r="EC95" s="468"/>
      <c r="ED95" s="50">
        <v>49.825000000000728</v>
      </c>
      <c r="EE95" s="50">
        <v>0</v>
      </c>
      <c r="EF95" s="50">
        <v>106.27500000000055</v>
      </c>
      <c r="EG95" s="50">
        <v>250.50000000000699</v>
      </c>
      <c r="EH95" s="468"/>
      <c r="EI95" s="50">
        <v>64.375000000000909</v>
      </c>
      <c r="EJ95" s="50">
        <v>208.90000000000009</v>
      </c>
      <c r="EK95" s="50">
        <v>264.60000000000491</v>
      </c>
      <c r="EL95" s="50">
        <v>572.60000000000946</v>
      </c>
      <c r="EM95" s="468"/>
      <c r="EN95" s="50">
        <v>69.125</v>
      </c>
      <c r="EO95" s="50">
        <v>176</v>
      </c>
      <c r="EP95" s="50">
        <v>211.34999999999945</v>
      </c>
      <c r="EQ95" s="50">
        <v>0</v>
      </c>
      <c r="ER95" s="468"/>
      <c r="ES95" s="50">
        <v>32.625000000001819</v>
      </c>
      <c r="ET95" s="50">
        <v>0</v>
      </c>
      <c r="EU95" s="50">
        <v>0</v>
      </c>
      <c r="EV95" s="50">
        <v>263.50000000000364</v>
      </c>
      <c r="EW95" s="468"/>
      <c r="EX95" s="50">
        <v>539.50000000000182</v>
      </c>
      <c r="EY95" s="50">
        <v>1318.6999999999989</v>
      </c>
      <c r="EZ95" s="50">
        <v>2273.024999999905</v>
      </c>
      <c r="FA95" s="50">
        <v>4830.7999999999993</v>
      </c>
      <c r="FB95" s="468"/>
      <c r="FC95" s="50">
        <v>47.450000000001637</v>
      </c>
      <c r="FD95" s="50">
        <v>0</v>
      </c>
      <c r="FE95" s="50">
        <v>174.75</v>
      </c>
      <c r="FF95" s="50">
        <v>198.5</v>
      </c>
      <c r="FG95" s="468"/>
      <c r="FH95" s="50">
        <v>87.250000000001819</v>
      </c>
      <c r="FI95" s="50">
        <v>0</v>
      </c>
      <c r="FJ95" s="50">
        <v>0</v>
      </c>
      <c r="FK95" s="50">
        <v>335.20000000000437</v>
      </c>
      <c r="FL95" s="468"/>
      <c r="FM95" s="50">
        <v>19.050000000002001</v>
      </c>
      <c r="FN95" s="50">
        <v>0</v>
      </c>
      <c r="FO95" s="50">
        <v>0</v>
      </c>
      <c r="FP95" s="50">
        <v>679.15000000000509</v>
      </c>
      <c r="FQ95" s="468"/>
      <c r="FR95" s="50">
        <v>18.924999999999727</v>
      </c>
      <c r="FS95" s="50">
        <v>0</v>
      </c>
      <c r="FT95" s="50">
        <v>0</v>
      </c>
      <c r="FU95" s="50">
        <v>0</v>
      </c>
      <c r="FV95" s="468"/>
      <c r="FW95" s="50">
        <v>101.85000000000127</v>
      </c>
      <c r="FX95" s="50">
        <v>196.50000000000023</v>
      </c>
      <c r="FY95" s="50">
        <v>432.89999999999236</v>
      </c>
      <c r="FZ95" s="50">
        <v>384.50000000000728</v>
      </c>
      <c r="GA95" s="468"/>
      <c r="GB95" s="50">
        <v>124.95000000000164</v>
      </c>
      <c r="GC95" s="50">
        <v>0</v>
      </c>
      <c r="GD95" s="50">
        <v>0</v>
      </c>
      <c r="GE95" s="50">
        <v>0</v>
      </c>
      <c r="GF95" s="468"/>
      <c r="GG95" s="50">
        <v>156.15000000000236</v>
      </c>
      <c r="GH95" s="50">
        <v>427.74999999999909</v>
      </c>
      <c r="GI95" s="50">
        <v>676.87499999999454</v>
      </c>
      <c r="GJ95" s="50">
        <v>1050.5000000000291</v>
      </c>
      <c r="GK95" s="468"/>
      <c r="GL95" s="50">
        <v>61.125000000001819</v>
      </c>
      <c r="GM95" s="50">
        <v>139.25000000000182</v>
      </c>
      <c r="GN95" s="50">
        <v>220.87499999999454</v>
      </c>
      <c r="GO95" s="50">
        <v>311.99999999999636</v>
      </c>
      <c r="GP95" s="468"/>
      <c r="GU95" s="18"/>
      <c r="GV95" s="9"/>
      <c r="HD95" s="18"/>
      <c r="HE95" s="9"/>
      <c r="HM95" s="18"/>
      <c r="HN95" s="9"/>
      <c r="HW95" s="9"/>
      <c r="IF95" s="9"/>
      <c r="IO95" s="9"/>
      <c r="IX95" s="9"/>
      <c r="JG95" s="9"/>
      <c r="JP95" s="9"/>
      <c r="JY95" s="9"/>
      <c r="KH95" s="9"/>
      <c r="KQ95" s="9"/>
      <c r="KZ95" s="9"/>
      <c r="MA95" s="9"/>
      <c r="MJ95" s="9"/>
      <c r="MS95" s="9"/>
      <c r="NB95" s="9"/>
      <c r="NK95" s="9"/>
      <c r="NT95" s="9"/>
      <c r="NU95">
        <v>0</v>
      </c>
      <c r="NV95" s="9"/>
      <c r="NW95">
        <v>0</v>
      </c>
      <c r="NX95" s="9"/>
      <c r="NY95">
        <v>863.70000000000437</v>
      </c>
      <c r="NZ95" s="9"/>
      <c r="OA95">
        <v>0</v>
      </c>
    </row>
    <row r="96" spans="1:391" ht="18">
      <c r="A96" s="39" t="s">
        <v>143</v>
      </c>
      <c r="B96" s="46">
        <f>SUM(D96:AAJ96)</f>
        <v>56030.350000000144</v>
      </c>
      <c r="C96" s="42"/>
      <c r="D96" s="50">
        <v>52.874999999999993</v>
      </c>
      <c r="E96" s="50">
        <v>0</v>
      </c>
      <c r="F96" s="50">
        <v>0</v>
      </c>
      <c r="G96" s="50">
        <f>'Punten per wedstrijd'!E199</f>
        <v>393.59999999999997</v>
      </c>
      <c r="H96" s="468"/>
      <c r="I96" s="50">
        <v>13.75</v>
      </c>
      <c r="J96" s="50">
        <v>0</v>
      </c>
      <c r="K96" s="50">
        <v>0</v>
      </c>
      <c r="L96" s="50">
        <f>'Punten per wedstrijd'!E95</f>
        <v>241.50000000000023</v>
      </c>
      <c r="M96" s="468"/>
      <c r="N96" s="50">
        <v>77.699999999999932</v>
      </c>
      <c r="O96" s="50">
        <v>276.70000000000005</v>
      </c>
      <c r="P96" s="50">
        <v>464.47500000000002</v>
      </c>
      <c r="Q96" s="50">
        <f>'Punten per wedstrijd'!F199</f>
        <v>412.89999999999918</v>
      </c>
      <c r="R96" s="468"/>
      <c r="S96" s="456">
        <v>52.349999999999966</v>
      </c>
      <c r="T96" s="50">
        <v>65.050000000000068</v>
      </c>
      <c r="U96" s="505">
        <v>150.07500000000095</v>
      </c>
      <c r="V96" s="50">
        <f>'Punten per wedstrijd'!F95</f>
        <v>149.30000000000041</v>
      </c>
      <c r="W96" s="468"/>
      <c r="X96" s="50">
        <v>103.2249999999998</v>
      </c>
      <c r="Y96" s="50">
        <v>331.70000000000005</v>
      </c>
      <c r="Z96" s="50">
        <v>211.80000000000041</v>
      </c>
      <c r="AA96" s="50">
        <v>303.29999999999927</v>
      </c>
      <c r="AB96" s="468"/>
      <c r="AC96" s="50">
        <v>253.02500000000003</v>
      </c>
      <c r="AD96" s="50">
        <v>282.14999999999986</v>
      </c>
      <c r="AE96" s="50">
        <v>587.25000000000068</v>
      </c>
      <c r="AF96" s="50">
        <v>887.59999999999854</v>
      </c>
      <c r="AG96" s="468"/>
      <c r="AH96" s="50">
        <v>70.712499999999636</v>
      </c>
      <c r="AI96" s="50">
        <v>533.24999999999977</v>
      </c>
      <c r="AJ96" s="50">
        <v>942.15000000000009</v>
      </c>
      <c r="AK96" s="50">
        <v>545.29999999999836</v>
      </c>
      <c r="AL96" s="468"/>
      <c r="AM96" s="456">
        <v>155.35000000000014</v>
      </c>
      <c r="AN96" s="456">
        <v>227.09999999999991</v>
      </c>
      <c r="AO96" s="456">
        <v>326.70000000000027</v>
      </c>
      <c r="AP96" s="50">
        <v>432.59999999999854</v>
      </c>
      <c r="AQ96" s="468"/>
      <c r="AR96" s="50">
        <v>7.4999999999990905</v>
      </c>
      <c r="AS96" s="50">
        <v>93.749999999999545</v>
      </c>
      <c r="AT96" s="50">
        <v>233.47500000000014</v>
      </c>
      <c r="AU96" s="50">
        <v>336</v>
      </c>
      <c r="AV96" s="468"/>
      <c r="AW96" s="50">
        <v>0</v>
      </c>
      <c r="AX96" s="50">
        <v>84.299999999999727</v>
      </c>
      <c r="AY96" s="50">
        <v>447.37500000000136</v>
      </c>
      <c r="AZ96" s="50">
        <v>731.99999999999909</v>
      </c>
      <c r="BA96" s="468"/>
      <c r="BB96" s="50">
        <v>0</v>
      </c>
      <c r="BC96" s="50">
        <v>111.14999999999964</v>
      </c>
      <c r="BD96" s="50">
        <v>195.60000000000082</v>
      </c>
      <c r="BE96" s="50">
        <v>464.3</v>
      </c>
      <c r="BF96" s="468"/>
      <c r="BG96" s="50">
        <v>28.624999999999091</v>
      </c>
      <c r="BH96" s="50">
        <v>123.94999999999982</v>
      </c>
      <c r="BI96" s="50">
        <v>199.35000000000082</v>
      </c>
      <c r="BJ96" s="50">
        <v>313.5</v>
      </c>
      <c r="BK96" s="468"/>
      <c r="BL96" s="50">
        <v>0</v>
      </c>
      <c r="BM96" s="50">
        <v>52.749999999999545</v>
      </c>
      <c r="BN96" s="50">
        <v>202.50000000000136</v>
      </c>
      <c r="BO96" s="50">
        <v>138.80000000000001</v>
      </c>
      <c r="BP96" s="468"/>
      <c r="BQ96" s="50">
        <v>77.299999999999272</v>
      </c>
      <c r="BR96" s="50">
        <v>216.04999999999927</v>
      </c>
      <c r="BS96" s="50">
        <v>159.75000000000068</v>
      </c>
      <c r="BT96" s="50">
        <v>380.29999999999836</v>
      </c>
      <c r="BU96" s="468"/>
      <c r="BV96" s="50">
        <v>0</v>
      </c>
      <c r="BW96" s="50">
        <v>554.04999999999927</v>
      </c>
      <c r="BX96" s="50">
        <v>539.62500000000136</v>
      </c>
      <c r="BY96" s="50">
        <v>392.19999999999891</v>
      </c>
      <c r="BZ96" s="468"/>
      <c r="CA96" s="50">
        <v>0</v>
      </c>
      <c r="CB96" s="50">
        <v>91.75</v>
      </c>
      <c r="CC96" s="50">
        <v>167.39999999999918</v>
      </c>
      <c r="CD96" s="50">
        <v>381.69999999999982</v>
      </c>
      <c r="CE96" s="468"/>
      <c r="CF96" s="50">
        <v>0</v>
      </c>
      <c r="CG96" s="50">
        <v>241.49999999999955</v>
      </c>
      <c r="CH96" s="50">
        <v>166.65000000000123</v>
      </c>
      <c r="CI96" s="50">
        <v>389.30000000000109</v>
      </c>
      <c r="CJ96" s="468"/>
      <c r="CK96" s="50">
        <v>16.324999999999363</v>
      </c>
      <c r="CL96" s="50">
        <v>252</v>
      </c>
      <c r="CM96" s="50">
        <v>131.40000000000055</v>
      </c>
      <c r="CN96" s="50">
        <v>364.6</v>
      </c>
      <c r="CO96" s="468"/>
      <c r="CP96" s="544">
        <v>121.724999999999</v>
      </c>
      <c r="CQ96" s="544">
        <v>304.54999999999927</v>
      </c>
      <c r="CR96" s="544">
        <v>283.12499999999727</v>
      </c>
      <c r="CS96" s="50">
        <v>417.90000000000146</v>
      </c>
      <c r="CT96" s="468"/>
      <c r="CU96" s="50">
        <v>0</v>
      </c>
      <c r="CV96" s="50">
        <v>219.70000000000073</v>
      </c>
      <c r="CW96" s="50">
        <v>411.03749999999945</v>
      </c>
      <c r="CX96" s="50">
        <v>946.100000000004</v>
      </c>
      <c r="CY96" s="468"/>
      <c r="CZ96" s="50">
        <v>0</v>
      </c>
      <c r="DA96" s="50">
        <v>77.350000000000364</v>
      </c>
      <c r="DB96" s="50">
        <v>24.749999999998636</v>
      </c>
      <c r="DC96" s="50">
        <v>126.9</v>
      </c>
      <c r="DD96" s="468"/>
      <c r="DE96" s="544">
        <v>297.82499999999936</v>
      </c>
      <c r="DF96" s="544">
        <v>918.22500000000309</v>
      </c>
      <c r="DG96" s="544">
        <v>1847.5500000000004</v>
      </c>
      <c r="DH96" s="583">
        <v>2183.1999999999989</v>
      </c>
      <c r="DI96" s="468"/>
      <c r="DJ96" s="50">
        <v>174.25000000000045</v>
      </c>
      <c r="DK96" s="50">
        <v>432.69999999999982</v>
      </c>
      <c r="DL96" s="50">
        <v>343.575000000003</v>
      </c>
      <c r="DM96" s="50">
        <v>595.29999999999382</v>
      </c>
      <c r="DN96" s="468"/>
      <c r="DO96" s="50">
        <v>159.82500000000073</v>
      </c>
      <c r="DP96" s="50">
        <v>0</v>
      </c>
      <c r="DQ96" s="50">
        <v>181.87500000000136</v>
      </c>
      <c r="DR96" s="50">
        <v>777.60000000000036</v>
      </c>
      <c r="DS96" s="468"/>
      <c r="DT96" s="50">
        <v>864.32500000000027</v>
      </c>
      <c r="DU96" s="50">
        <v>1713.7499999999991</v>
      </c>
      <c r="DV96" s="50">
        <v>3252.6750000000366</v>
      </c>
      <c r="DW96" s="50">
        <v>4798.4000000000378</v>
      </c>
      <c r="DX96" s="468"/>
      <c r="DY96" s="50">
        <v>10.649999999999636</v>
      </c>
      <c r="DZ96" s="50">
        <v>0</v>
      </c>
      <c r="EA96" s="50">
        <v>0</v>
      </c>
      <c r="EB96" s="50">
        <v>0</v>
      </c>
      <c r="EC96" s="468"/>
      <c r="ED96" s="50">
        <v>61.925000000000182</v>
      </c>
      <c r="EE96" s="50">
        <v>0</v>
      </c>
      <c r="EF96" s="50">
        <v>230.32499999999891</v>
      </c>
      <c r="EG96" s="50">
        <v>361.50000000000364</v>
      </c>
      <c r="EH96" s="468"/>
      <c r="EI96" s="50">
        <v>67.200000000000728</v>
      </c>
      <c r="EJ96" s="50">
        <v>89.2000000000005</v>
      </c>
      <c r="EK96" s="50">
        <v>222.97500000000491</v>
      </c>
      <c r="EL96" s="50">
        <v>435.80000000000291</v>
      </c>
      <c r="EM96" s="468"/>
      <c r="EN96" s="50">
        <v>99.900000000000546</v>
      </c>
      <c r="EO96" s="50">
        <v>158.449999999998</v>
      </c>
      <c r="EP96" s="50">
        <v>226.50000000000273</v>
      </c>
      <c r="EQ96" s="50">
        <v>0</v>
      </c>
      <c r="ER96" s="468"/>
      <c r="ES96" s="50">
        <v>38.925000000000182</v>
      </c>
      <c r="ET96" s="50">
        <v>0</v>
      </c>
      <c r="EU96" s="50">
        <v>0</v>
      </c>
      <c r="EV96" s="50">
        <v>251.10000000000582</v>
      </c>
      <c r="EW96" s="468"/>
      <c r="EX96" s="50">
        <v>858.87500000000091</v>
      </c>
      <c r="EY96" s="50">
        <v>1258.9999999999882</v>
      </c>
      <c r="EZ96" s="50">
        <v>1870.3499999999967</v>
      </c>
      <c r="FA96" s="50">
        <v>4459.75</v>
      </c>
      <c r="FB96" s="468"/>
      <c r="FC96" s="50">
        <v>35.700000000001637</v>
      </c>
      <c r="FD96" s="50">
        <v>128.99999999999909</v>
      </c>
      <c r="FE96" s="50">
        <v>174.37500000000546</v>
      </c>
      <c r="FF96" s="50">
        <v>177.80000000000655</v>
      </c>
      <c r="FG96" s="468"/>
      <c r="FH96" s="50">
        <v>37.475000000001273</v>
      </c>
      <c r="FI96" s="50">
        <v>0</v>
      </c>
      <c r="FJ96" s="50">
        <v>0</v>
      </c>
      <c r="FK96" s="50">
        <v>276.00000000000364</v>
      </c>
      <c r="FL96" s="468"/>
      <c r="FM96" s="50">
        <v>29.625000000003638</v>
      </c>
      <c r="FN96" s="50">
        <v>0</v>
      </c>
      <c r="FO96" s="50">
        <v>0</v>
      </c>
      <c r="FP96" s="50">
        <v>329.80000000000291</v>
      </c>
      <c r="FQ96" s="468"/>
      <c r="FR96" s="50">
        <v>19.950000000000273</v>
      </c>
      <c r="FS96" s="50">
        <v>0</v>
      </c>
      <c r="FT96" s="50">
        <v>0</v>
      </c>
      <c r="FU96" s="50">
        <v>0</v>
      </c>
      <c r="FV96" s="468"/>
      <c r="FW96" s="50">
        <v>90.275000000003274</v>
      </c>
      <c r="FX96" s="50">
        <v>110.25000000000045</v>
      </c>
      <c r="FY96" s="50">
        <v>504.75000000000273</v>
      </c>
      <c r="FZ96" s="50">
        <v>428.90000000000509</v>
      </c>
      <c r="GA96" s="468"/>
      <c r="GB96" s="50">
        <v>87.525000000002365</v>
      </c>
      <c r="GC96" s="50">
        <v>0</v>
      </c>
      <c r="GD96" s="50">
        <v>0</v>
      </c>
      <c r="GE96" s="50">
        <v>0</v>
      </c>
      <c r="GF96" s="468"/>
      <c r="GG96" s="50">
        <v>174.10000000000491</v>
      </c>
      <c r="GH96" s="50">
        <v>605.24999999999909</v>
      </c>
      <c r="GI96" s="50">
        <v>897.52500000000055</v>
      </c>
      <c r="GJ96" s="50">
        <v>1103.9000000000269</v>
      </c>
      <c r="GK96" s="468"/>
      <c r="GL96" s="50">
        <v>90.250000000000909</v>
      </c>
      <c r="GM96" s="50">
        <v>181.49999999999818</v>
      </c>
      <c r="GN96" s="50">
        <v>226.50000000001091</v>
      </c>
      <c r="GO96" s="50">
        <v>424.5</v>
      </c>
      <c r="GP96" s="468"/>
      <c r="GU96" s="18"/>
      <c r="GV96" s="9"/>
      <c r="HD96" s="18"/>
      <c r="HE96" s="9"/>
      <c r="HM96" s="18"/>
      <c r="HN96" s="9"/>
      <c r="HW96" s="9"/>
      <c r="IF96" s="9"/>
      <c r="IO96" s="9"/>
      <c r="IX96" s="9"/>
      <c r="JG96" s="9"/>
      <c r="JP96" s="9"/>
      <c r="JY96" s="9"/>
      <c r="KH96" s="9"/>
      <c r="KQ96" s="9"/>
      <c r="KZ96" s="9"/>
      <c r="MA96" s="9"/>
      <c r="MJ96" s="9"/>
      <c r="MS96" s="9"/>
      <c r="NB96" s="9"/>
      <c r="NK96" s="9"/>
      <c r="NT96" s="9"/>
      <c r="NU96">
        <v>0</v>
      </c>
      <c r="NV96" s="9"/>
      <c r="NW96">
        <v>0</v>
      </c>
      <c r="NX96" s="9"/>
      <c r="NY96">
        <v>888.45000000000164</v>
      </c>
      <c r="NZ96" s="9"/>
      <c r="OA96">
        <v>0</v>
      </c>
    </row>
    <row r="97" spans="1:391" ht="18">
      <c r="A97" s="84" t="s">
        <v>1662</v>
      </c>
      <c r="B97" s="46">
        <f>SUM(D97:AAJ97)</f>
        <v>55834.725000000042</v>
      </c>
      <c r="C97" s="42"/>
      <c r="D97" s="50">
        <v>87.125</v>
      </c>
      <c r="E97" s="50">
        <v>0</v>
      </c>
      <c r="F97" s="50">
        <v>0</v>
      </c>
      <c r="G97" s="50">
        <f>'Punten per wedstrijd'!E200</f>
        <v>361</v>
      </c>
      <c r="H97" s="468"/>
      <c r="I97" s="50">
        <v>58.699999999999989</v>
      </c>
      <c r="J97" s="50">
        <v>0</v>
      </c>
      <c r="K97" s="50">
        <v>0</v>
      </c>
      <c r="L97" s="50">
        <f>'Punten per wedstrijd'!E96</f>
        <v>246</v>
      </c>
      <c r="M97" s="468"/>
      <c r="N97" s="50">
        <v>92.824999999999932</v>
      </c>
      <c r="O97" s="50">
        <v>256.35000000000014</v>
      </c>
      <c r="P97" s="50">
        <v>373.9500000000001</v>
      </c>
      <c r="Q97" s="50">
        <f>'Punten per wedstrijd'!F200</f>
        <v>374.99999999999955</v>
      </c>
      <c r="R97" s="468"/>
      <c r="S97" s="456">
        <v>67.125</v>
      </c>
      <c r="T97" s="50">
        <v>120.6500000000002</v>
      </c>
      <c r="U97" s="505">
        <v>280.87499999999966</v>
      </c>
      <c r="V97" s="50">
        <f>'Punten per wedstrijd'!F96</f>
        <v>283.29999999999995</v>
      </c>
      <c r="W97" s="468"/>
      <c r="X97" s="50">
        <v>81.299999999999841</v>
      </c>
      <c r="Y97" s="50">
        <v>416.49999999999943</v>
      </c>
      <c r="Z97" s="50">
        <v>197.39999999999986</v>
      </c>
      <c r="AA97" s="50">
        <v>307.30000000000018</v>
      </c>
      <c r="AB97" s="468"/>
      <c r="AC97" s="50">
        <v>181.77499999999998</v>
      </c>
      <c r="AD97" s="50">
        <v>330.24999999999955</v>
      </c>
      <c r="AE97" s="50">
        <v>549.67499999999973</v>
      </c>
      <c r="AF97" s="50">
        <v>1027.0000000000005</v>
      </c>
      <c r="AG97" s="468"/>
      <c r="AH97" s="50">
        <v>125.65000000000009</v>
      </c>
      <c r="AI97" s="50">
        <v>607.95000000000005</v>
      </c>
      <c r="AJ97" s="50">
        <v>792.67500000000041</v>
      </c>
      <c r="AK97" s="50">
        <v>776.80000000000246</v>
      </c>
      <c r="AL97" s="468"/>
      <c r="AM97" s="456">
        <v>167.60000000000014</v>
      </c>
      <c r="AN97" s="456">
        <v>331.65000000000009</v>
      </c>
      <c r="AO97" s="456">
        <v>362.10000000000082</v>
      </c>
      <c r="AP97" s="50">
        <v>545.30000000000291</v>
      </c>
      <c r="AQ97" s="468"/>
      <c r="AR97" s="50">
        <v>40.399999999998727</v>
      </c>
      <c r="AS97" s="50">
        <v>213.15000000000055</v>
      </c>
      <c r="AT97" s="50">
        <v>403.57500000000027</v>
      </c>
      <c r="AU97" s="50">
        <v>273.8</v>
      </c>
      <c r="AV97" s="468"/>
      <c r="AW97" s="50">
        <v>0</v>
      </c>
      <c r="AX97" s="50">
        <v>97.050000000000637</v>
      </c>
      <c r="AY97" s="50">
        <v>364.57499999999959</v>
      </c>
      <c r="AZ97" s="50">
        <v>1060.6000000000004</v>
      </c>
      <c r="BA97" s="468"/>
      <c r="BB97" s="50">
        <v>0</v>
      </c>
      <c r="BC97" s="50">
        <v>217.70000000000073</v>
      </c>
      <c r="BD97" s="50">
        <v>132.75</v>
      </c>
      <c r="BE97" s="50">
        <v>452.5</v>
      </c>
      <c r="BF97" s="468"/>
      <c r="BG97" s="50">
        <v>113.49999999999864</v>
      </c>
      <c r="BH97" s="50">
        <v>207.60000000000036</v>
      </c>
      <c r="BI97" s="50">
        <v>279.37500000000068</v>
      </c>
      <c r="BJ97" s="50">
        <v>343.1</v>
      </c>
      <c r="BK97" s="468"/>
      <c r="BL97" s="50">
        <v>0</v>
      </c>
      <c r="BM97" s="50">
        <v>58.100000000000819</v>
      </c>
      <c r="BN97" s="50">
        <v>261.97499999999945</v>
      </c>
      <c r="BO97" s="50">
        <v>150.5</v>
      </c>
      <c r="BP97" s="468"/>
      <c r="BQ97" s="50">
        <v>99.699999999998909</v>
      </c>
      <c r="BR97" s="50">
        <v>238.90000000000009</v>
      </c>
      <c r="BS97" s="50">
        <v>313.04999999999973</v>
      </c>
      <c r="BT97" s="50">
        <v>522.5</v>
      </c>
      <c r="BU97" s="468"/>
      <c r="BV97" s="50">
        <v>0</v>
      </c>
      <c r="BW97" s="50">
        <v>361.55000000000018</v>
      </c>
      <c r="BX97" s="50">
        <v>536.25000000000068</v>
      </c>
      <c r="BY97" s="50">
        <v>578.20000000000255</v>
      </c>
      <c r="BZ97" s="468"/>
      <c r="CA97" s="50">
        <v>0</v>
      </c>
      <c r="CB97" s="50">
        <v>203.49999999999818</v>
      </c>
      <c r="CC97" s="50">
        <v>205.125</v>
      </c>
      <c r="CD97" s="50">
        <v>355.80000000000109</v>
      </c>
      <c r="CE97" s="468"/>
      <c r="CF97" s="50">
        <v>0</v>
      </c>
      <c r="CG97" s="50">
        <v>290.00000000000136</v>
      </c>
      <c r="CH97" s="50">
        <v>97.274999999999864</v>
      </c>
      <c r="CI97" s="50">
        <v>357</v>
      </c>
      <c r="CJ97" s="468"/>
      <c r="CK97" s="50">
        <v>19.149999999999636</v>
      </c>
      <c r="CL97" s="50">
        <v>271.69999999999982</v>
      </c>
      <c r="CM97" s="50">
        <v>168.00000000000136</v>
      </c>
      <c r="CN97" s="50">
        <v>368.10000000000008</v>
      </c>
      <c r="CO97" s="468"/>
      <c r="CP97" s="544">
        <v>126.22499999999809</v>
      </c>
      <c r="CQ97" s="544">
        <v>294.29999999999927</v>
      </c>
      <c r="CR97" s="544">
        <v>279.52500000000055</v>
      </c>
      <c r="CS97" s="50">
        <v>407.30000000000109</v>
      </c>
      <c r="CT97" s="468"/>
      <c r="CU97" s="50">
        <v>0</v>
      </c>
      <c r="CV97" s="50">
        <v>321.47500000000127</v>
      </c>
      <c r="CW97" s="50">
        <v>455.92500000000246</v>
      </c>
      <c r="CX97" s="50">
        <v>484.00000000000182</v>
      </c>
      <c r="CY97" s="468"/>
      <c r="CZ97" s="50">
        <v>0</v>
      </c>
      <c r="DA97" s="50">
        <v>103.89999999999964</v>
      </c>
      <c r="DB97" s="50">
        <v>208.35000000000355</v>
      </c>
      <c r="DC97" s="50">
        <v>109.8</v>
      </c>
      <c r="DD97" s="468"/>
      <c r="DE97" s="544">
        <v>286.22499999999991</v>
      </c>
      <c r="DF97" s="544">
        <v>1213.9000000000005</v>
      </c>
      <c r="DG97" s="544">
        <v>1794.375</v>
      </c>
      <c r="DH97" s="583">
        <v>3232.6000000000022</v>
      </c>
      <c r="DI97" s="468"/>
      <c r="DJ97" s="50">
        <v>0</v>
      </c>
      <c r="DK97" s="50">
        <v>493.65000000000009</v>
      </c>
      <c r="DL97" s="50">
        <v>279.82500000000027</v>
      </c>
      <c r="DM97" s="50">
        <v>800.00000000000182</v>
      </c>
      <c r="DN97" s="468"/>
      <c r="DO97" s="50">
        <v>0</v>
      </c>
      <c r="DP97" s="50">
        <v>0</v>
      </c>
      <c r="DQ97" s="50">
        <v>540.22499999999945</v>
      </c>
      <c r="DR97" s="50">
        <v>456.69999999999891</v>
      </c>
      <c r="DS97" s="468"/>
      <c r="DT97" s="50">
        <v>0</v>
      </c>
      <c r="DU97" s="50">
        <v>1827.6999999999985</v>
      </c>
      <c r="DV97" s="50">
        <v>2731.950000000018</v>
      </c>
      <c r="DW97" s="50">
        <v>4478.3000000000975</v>
      </c>
      <c r="DX97" s="468"/>
      <c r="DY97" s="50">
        <v>0</v>
      </c>
      <c r="DZ97" s="50">
        <v>0</v>
      </c>
      <c r="EA97" s="50">
        <v>0</v>
      </c>
      <c r="EB97" s="50">
        <v>0</v>
      </c>
      <c r="EC97" s="468"/>
      <c r="ED97" s="50">
        <v>0</v>
      </c>
      <c r="EE97" s="50">
        <v>0</v>
      </c>
      <c r="EF97" s="50">
        <v>114.00000000000546</v>
      </c>
      <c r="EG97" s="50">
        <v>240.50000000000728</v>
      </c>
      <c r="EH97" s="468"/>
      <c r="EI97" s="50">
        <v>0</v>
      </c>
      <c r="EJ97" s="50">
        <v>248.05000000000018</v>
      </c>
      <c r="EK97" s="50">
        <v>107.25000000000273</v>
      </c>
      <c r="EL97" s="50">
        <v>474.69999999999709</v>
      </c>
      <c r="EM97" s="468"/>
      <c r="EN97" s="50">
        <v>0</v>
      </c>
      <c r="EO97" s="50">
        <v>253.949999999998</v>
      </c>
      <c r="EP97" s="50">
        <v>269.62500000000546</v>
      </c>
      <c r="EQ97" s="50">
        <v>0</v>
      </c>
      <c r="ER97" s="468"/>
      <c r="ES97" s="50">
        <v>0</v>
      </c>
      <c r="ET97" s="50">
        <v>0</v>
      </c>
      <c r="EU97" s="50">
        <v>0</v>
      </c>
      <c r="EV97" s="50">
        <v>234.00000000000364</v>
      </c>
      <c r="EW97" s="468"/>
      <c r="EX97" s="50">
        <v>0</v>
      </c>
      <c r="EY97" s="50">
        <v>594.99999999995453</v>
      </c>
      <c r="EZ97" s="50">
        <v>2366.9249999999302</v>
      </c>
      <c r="FA97" s="50">
        <v>4788.05</v>
      </c>
      <c r="FB97" s="468"/>
      <c r="FC97" s="50">
        <v>0</v>
      </c>
      <c r="FD97" s="50">
        <v>129.74999999999955</v>
      </c>
      <c r="FE97" s="50">
        <v>166.87500000000273</v>
      </c>
      <c r="FF97" s="50">
        <v>231.60000000000582</v>
      </c>
      <c r="FG97" s="468"/>
      <c r="FH97" s="50">
        <v>0</v>
      </c>
      <c r="FI97" s="50">
        <v>0</v>
      </c>
      <c r="FJ97" s="50">
        <v>0</v>
      </c>
      <c r="FK97" s="50">
        <v>148.39999999999782</v>
      </c>
      <c r="FL97" s="468"/>
      <c r="FM97" s="50">
        <v>0</v>
      </c>
      <c r="FN97" s="50">
        <v>0</v>
      </c>
      <c r="FO97" s="50">
        <v>0</v>
      </c>
      <c r="FP97" s="50">
        <v>413.50000000000364</v>
      </c>
      <c r="FQ97" s="468"/>
      <c r="FR97" s="50">
        <v>0</v>
      </c>
      <c r="FS97" s="50">
        <v>0</v>
      </c>
      <c r="FT97" s="50">
        <v>0</v>
      </c>
      <c r="FU97" s="50">
        <v>0</v>
      </c>
      <c r="FV97" s="468"/>
      <c r="FW97" s="50">
        <v>0</v>
      </c>
      <c r="FX97" s="50">
        <v>85.750000000000455</v>
      </c>
      <c r="FY97" s="50">
        <v>336.74999999999727</v>
      </c>
      <c r="FZ97" s="50">
        <v>331.60000000000582</v>
      </c>
      <c r="GA97" s="468"/>
      <c r="GB97" s="50">
        <v>0</v>
      </c>
      <c r="GC97" s="50">
        <v>0</v>
      </c>
      <c r="GD97" s="50">
        <v>0</v>
      </c>
      <c r="GE97" s="50">
        <v>0</v>
      </c>
      <c r="GF97" s="468"/>
      <c r="GG97" s="50">
        <v>0</v>
      </c>
      <c r="GH97" s="50">
        <v>559.69999999999709</v>
      </c>
      <c r="GI97" s="50">
        <v>894.59999999998581</v>
      </c>
      <c r="GJ97" s="50">
        <v>1160.8000000000102</v>
      </c>
      <c r="GK97" s="468"/>
      <c r="GL97" s="50">
        <v>0</v>
      </c>
      <c r="GM97" s="50">
        <v>152.24999999999727</v>
      </c>
      <c r="GN97" s="50">
        <v>203.24999999998909</v>
      </c>
      <c r="GO97" s="50">
        <v>295.99999999999636</v>
      </c>
      <c r="GP97" s="468"/>
      <c r="GV97" s="9"/>
      <c r="HE97" s="9"/>
      <c r="HN97" s="9"/>
      <c r="HW97" s="9"/>
      <c r="IF97" s="9"/>
      <c r="IO97" s="9"/>
      <c r="IX97" s="9"/>
      <c r="JG97" s="9"/>
      <c r="JP97" s="9"/>
      <c r="JY97" s="9"/>
      <c r="KH97" s="9"/>
      <c r="KQ97" s="9"/>
      <c r="KZ97" s="9"/>
      <c r="MA97" s="9"/>
      <c r="MJ97" s="9"/>
      <c r="MS97" s="9"/>
      <c r="NB97" s="9"/>
      <c r="NK97" s="9"/>
      <c r="NT97" s="9"/>
      <c r="NU97">
        <v>0</v>
      </c>
      <c r="NV97" s="9"/>
      <c r="NW97">
        <v>0</v>
      </c>
      <c r="NX97" s="9"/>
      <c r="NY97">
        <v>1045.7250000000104</v>
      </c>
      <c r="NZ97" s="9"/>
      <c r="OA97">
        <v>0</v>
      </c>
    </row>
    <row r="98" spans="1:391" ht="18">
      <c r="A98" s="41" t="s">
        <v>2030</v>
      </c>
      <c r="B98" s="46">
        <f>SUM(D98:AAJ98)</f>
        <v>27133.174999999948</v>
      </c>
      <c r="C98" s="42"/>
      <c r="D98" s="50">
        <v>0</v>
      </c>
      <c r="E98" s="50">
        <v>0</v>
      </c>
      <c r="F98" s="50">
        <v>0</v>
      </c>
      <c r="G98" s="50">
        <f>'Punten per wedstrijd'!E201</f>
        <v>127.8</v>
      </c>
      <c r="H98" s="468"/>
      <c r="I98" s="50">
        <v>0</v>
      </c>
      <c r="J98" s="50">
        <v>0</v>
      </c>
      <c r="K98" s="50">
        <v>0</v>
      </c>
      <c r="L98" s="50">
        <f>'Punten per wedstrijd'!E97</f>
        <v>63.800000000000011</v>
      </c>
      <c r="M98" s="468"/>
      <c r="N98" s="50">
        <v>0</v>
      </c>
      <c r="O98" s="50">
        <v>0</v>
      </c>
      <c r="P98" s="50">
        <v>237.6749999999999</v>
      </c>
      <c r="Q98" s="50">
        <f>'Punten per wedstrijd'!F201</f>
        <v>807.5</v>
      </c>
      <c r="R98" s="468"/>
      <c r="S98" s="456">
        <v>0</v>
      </c>
      <c r="T98" s="50">
        <v>0</v>
      </c>
      <c r="U98" s="505">
        <v>421.5750000000001</v>
      </c>
      <c r="V98" s="50">
        <f>'Punten per wedstrijd'!F97</f>
        <v>172</v>
      </c>
      <c r="W98" s="468"/>
      <c r="X98" s="50">
        <v>0</v>
      </c>
      <c r="Y98" s="50">
        <v>0</v>
      </c>
      <c r="Z98" s="50">
        <v>295.12500000000034</v>
      </c>
      <c r="AA98" s="50">
        <v>247.50000000000045</v>
      </c>
      <c r="AB98" s="468"/>
      <c r="AC98" s="50">
        <v>0</v>
      </c>
      <c r="AD98" s="50">
        <v>0</v>
      </c>
      <c r="AE98" s="50">
        <v>487.95000000000095</v>
      </c>
      <c r="AF98" s="50">
        <v>799.70000000000073</v>
      </c>
      <c r="AG98" s="468"/>
      <c r="AH98" s="50">
        <v>0</v>
      </c>
      <c r="AI98" s="50">
        <v>0</v>
      </c>
      <c r="AJ98" s="50">
        <v>545.62500000000102</v>
      </c>
      <c r="AK98" s="50">
        <v>660.00000000000045</v>
      </c>
      <c r="AL98" s="468"/>
      <c r="AM98" s="456">
        <v>0</v>
      </c>
      <c r="AN98" s="456">
        <v>0</v>
      </c>
      <c r="AO98" s="456">
        <v>248.85000000000082</v>
      </c>
      <c r="AP98" s="50">
        <v>621.59999999999945</v>
      </c>
      <c r="AQ98" s="468"/>
      <c r="AR98" s="50">
        <v>0</v>
      </c>
      <c r="AS98" s="50">
        <v>0</v>
      </c>
      <c r="AT98" s="50">
        <v>151.50000000000136</v>
      </c>
      <c r="AU98" s="50">
        <v>399.9</v>
      </c>
      <c r="AV98" s="468"/>
      <c r="AW98" s="50">
        <v>0</v>
      </c>
      <c r="AX98" s="50">
        <v>0</v>
      </c>
      <c r="AY98" s="50">
        <v>107.55000000000177</v>
      </c>
      <c r="AZ98" s="50">
        <v>790.20000000000073</v>
      </c>
      <c r="BA98" s="468"/>
      <c r="BB98" s="50">
        <v>0</v>
      </c>
      <c r="BC98" s="50">
        <v>0</v>
      </c>
      <c r="BD98" s="50">
        <v>324.30000000000177</v>
      </c>
      <c r="BE98" s="50">
        <v>473</v>
      </c>
      <c r="BF98" s="468"/>
      <c r="BG98" s="50">
        <v>0</v>
      </c>
      <c r="BH98" s="50">
        <v>0</v>
      </c>
      <c r="BI98" s="50">
        <v>218.4750000000015</v>
      </c>
      <c r="BJ98" s="50">
        <v>191.7</v>
      </c>
      <c r="BK98" s="468"/>
      <c r="BL98" s="50">
        <v>0</v>
      </c>
      <c r="BM98" s="50">
        <v>0</v>
      </c>
      <c r="BN98" s="50">
        <v>349.27500000000191</v>
      </c>
      <c r="BO98" s="50">
        <v>181</v>
      </c>
      <c r="BP98" s="468"/>
      <c r="BQ98" s="50">
        <v>0</v>
      </c>
      <c r="BR98" s="50">
        <v>0</v>
      </c>
      <c r="BS98" s="50">
        <v>221.02500000000123</v>
      </c>
      <c r="BT98" s="50">
        <v>482.5</v>
      </c>
      <c r="BU98" s="468"/>
      <c r="BV98" s="50">
        <v>0</v>
      </c>
      <c r="BW98" s="50">
        <v>0</v>
      </c>
      <c r="BX98" s="50">
        <v>415.80000000000177</v>
      </c>
      <c r="BY98" s="50">
        <v>385.10000000000036</v>
      </c>
      <c r="BZ98" s="468"/>
      <c r="CA98" s="50">
        <v>0</v>
      </c>
      <c r="CB98" s="50">
        <v>0</v>
      </c>
      <c r="CC98" s="50">
        <v>276.15000000000055</v>
      </c>
      <c r="CD98" s="50">
        <v>461.5</v>
      </c>
      <c r="CE98" s="468"/>
      <c r="CF98" s="50">
        <v>0</v>
      </c>
      <c r="CG98" s="50">
        <v>0</v>
      </c>
      <c r="CH98" s="50">
        <v>243.52500000000055</v>
      </c>
      <c r="CI98" s="50">
        <v>435.00000000000182</v>
      </c>
      <c r="CJ98" s="468"/>
      <c r="CK98" s="50">
        <v>0</v>
      </c>
      <c r="CL98" s="50">
        <v>0</v>
      </c>
      <c r="CM98" s="50">
        <v>142.20000000000027</v>
      </c>
      <c r="CN98" s="50">
        <v>262.5</v>
      </c>
      <c r="CO98" s="468"/>
      <c r="CP98" s="544">
        <v>0</v>
      </c>
      <c r="CQ98" s="544">
        <v>0</v>
      </c>
      <c r="CR98" s="544">
        <v>339.60000000000082</v>
      </c>
      <c r="CS98" s="50">
        <v>476.10000000000036</v>
      </c>
      <c r="CT98" s="468"/>
      <c r="CU98" s="50">
        <v>0</v>
      </c>
      <c r="CV98" s="50">
        <v>0</v>
      </c>
      <c r="CW98" s="50">
        <v>93.074999999998909</v>
      </c>
      <c r="CX98" s="50">
        <v>490</v>
      </c>
      <c r="CY98" s="468"/>
      <c r="CZ98" s="50">
        <v>0</v>
      </c>
      <c r="DA98" s="50">
        <v>0</v>
      </c>
      <c r="DB98" s="50">
        <v>4.8749999999986358</v>
      </c>
      <c r="DC98" s="50">
        <v>179.7</v>
      </c>
      <c r="DD98" s="468"/>
      <c r="DE98" s="544">
        <v>0</v>
      </c>
      <c r="DF98" s="544">
        <v>0</v>
      </c>
      <c r="DG98" s="544">
        <v>1086.8249999999998</v>
      </c>
      <c r="DH98" s="583">
        <v>1834.2000000000007</v>
      </c>
      <c r="DI98" s="468"/>
      <c r="DJ98" s="50">
        <v>0</v>
      </c>
      <c r="DK98" s="50">
        <v>0</v>
      </c>
      <c r="DL98" s="50">
        <v>0</v>
      </c>
      <c r="DM98" s="50">
        <v>563.30000000000109</v>
      </c>
      <c r="DN98" s="468"/>
      <c r="DO98" s="50">
        <v>0</v>
      </c>
      <c r="DP98" s="50">
        <v>0</v>
      </c>
      <c r="DQ98" s="50">
        <v>0</v>
      </c>
      <c r="DR98" s="50">
        <v>301.69999999999709</v>
      </c>
      <c r="DS98" s="468"/>
      <c r="DT98" s="50">
        <v>0</v>
      </c>
      <c r="DU98" s="50">
        <v>0</v>
      </c>
      <c r="DV98" s="50">
        <v>0</v>
      </c>
      <c r="DW98" s="50">
        <v>3044.6999999999643</v>
      </c>
      <c r="DX98" s="468"/>
      <c r="DY98" s="50">
        <v>0</v>
      </c>
      <c r="DZ98" s="50">
        <v>0</v>
      </c>
      <c r="EA98" s="50">
        <v>0</v>
      </c>
      <c r="EB98" s="50">
        <v>0</v>
      </c>
      <c r="EC98" s="468"/>
      <c r="ED98" s="50">
        <v>0</v>
      </c>
      <c r="EE98" s="50">
        <v>0</v>
      </c>
      <c r="EF98" s="50">
        <v>0</v>
      </c>
      <c r="EG98" s="50">
        <v>448.99999999999818</v>
      </c>
      <c r="EH98" s="468"/>
      <c r="EI98" s="50">
        <v>0</v>
      </c>
      <c r="EJ98" s="50">
        <v>0</v>
      </c>
      <c r="EK98" s="50">
        <v>0</v>
      </c>
      <c r="EL98" s="50">
        <v>226.49999999999818</v>
      </c>
      <c r="EM98" s="468"/>
      <c r="EN98" s="50">
        <v>0</v>
      </c>
      <c r="EO98" s="50">
        <v>0</v>
      </c>
      <c r="EP98" s="50">
        <v>0</v>
      </c>
      <c r="EQ98" s="50">
        <v>0</v>
      </c>
      <c r="ER98" s="468"/>
      <c r="ES98" s="50">
        <v>0</v>
      </c>
      <c r="ET98" s="50">
        <v>0</v>
      </c>
      <c r="EU98" s="50">
        <v>0</v>
      </c>
      <c r="EV98" s="50">
        <v>279.59999999999854</v>
      </c>
      <c r="EW98" s="468"/>
      <c r="EX98" s="50">
        <v>0</v>
      </c>
      <c r="EY98" s="50">
        <v>0</v>
      </c>
      <c r="EZ98" s="50">
        <v>0</v>
      </c>
      <c r="FA98" s="50">
        <v>3257.6</v>
      </c>
      <c r="FB98" s="468"/>
      <c r="FC98" s="50">
        <v>0</v>
      </c>
      <c r="FD98" s="50">
        <v>0</v>
      </c>
      <c r="FE98" s="50">
        <v>0</v>
      </c>
      <c r="FF98" s="50">
        <v>186.19999999999891</v>
      </c>
      <c r="FG98" s="468"/>
      <c r="FH98" s="50">
        <v>0</v>
      </c>
      <c r="FI98" s="50">
        <v>0</v>
      </c>
      <c r="FJ98" s="50">
        <v>0</v>
      </c>
      <c r="FK98" s="50">
        <v>107.59999999999854</v>
      </c>
      <c r="FL98" s="468"/>
      <c r="FM98" s="50">
        <v>0</v>
      </c>
      <c r="FN98" s="50">
        <v>0</v>
      </c>
      <c r="FO98" s="50">
        <v>0</v>
      </c>
      <c r="FP98" s="50">
        <v>308.09999999999854</v>
      </c>
      <c r="FQ98" s="468"/>
      <c r="FR98" s="50">
        <v>0</v>
      </c>
      <c r="FS98" s="50">
        <v>0</v>
      </c>
      <c r="FT98" s="50">
        <v>0</v>
      </c>
      <c r="FU98" s="50">
        <v>0</v>
      </c>
      <c r="FV98" s="468"/>
      <c r="FW98" s="50">
        <v>0</v>
      </c>
      <c r="FX98" s="50">
        <v>0</v>
      </c>
      <c r="FY98" s="50">
        <v>0</v>
      </c>
      <c r="FZ98" s="50">
        <v>301.19999999999345</v>
      </c>
      <c r="GA98" s="468"/>
      <c r="GB98" s="50">
        <v>0</v>
      </c>
      <c r="GC98" s="50">
        <v>0</v>
      </c>
      <c r="GD98" s="50">
        <v>0</v>
      </c>
      <c r="GE98" s="50">
        <v>0</v>
      </c>
      <c r="GF98" s="468"/>
      <c r="GG98" s="50">
        <v>0</v>
      </c>
      <c r="GH98" s="50">
        <v>0</v>
      </c>
      <c r="GI98" s="50">
        <v>0</v>
      </c>
      <c r="GJ98" s="50">
        <v>1109.8999999999905</v>
      </c>
      <c r="GK98" s="468"/>
      <c r="GL98" s="50">
        <v>0</v>
      </c>
      <c r="GM98" s="50">
        <v>0</v>
      </c>
      <c r="GN98" s="50">
        <v>0</v>
      </c>
      <c r="GO98" s="50">
        <v>244.49999999999636</v>
      </c>
      <c r="GP98" s="468"/>
      <c r="GV98" s="9"/>
      <c r="HE98" s="9"/>
      <c r="HN98" s="9"/>
      <c r="HW98" s="9"/>
      <c r="IF98" s="9"/>
      <c r="IO98" s="9"/>
      <c r="IX98" s="9"/>
      <c r="JG98" s="9"/>
      <c r="JP98" s="9"/>
      <c r="JY98" s="9"/>
      <c r="KH98" s="9"/>
      <c r="KQ98" s="9"/>
      <c r="KZ98" s="9"/>
      <c r="MA98" s="9"/>
      <c r="MJ98" s="9"/>
      <c r="MS98" s="9"/>
      <c r="NB98" s="9"/>
      <c r="NK98" s="9"/>
      <c r="NT98" s="9"/>
      <c r="NU98">
        <v>0</v>
      </c>
      <c r="NV98" s="9"/>
      <c r="NW98">
        <v>0</v>
      </c>
      <c r="NX98" s="9"/>
      <c r="NY98" s="21">
        <v>0</v>
      </c>
      <c r="NZ98" s="9"/>
      <c r="OA98">
        <v>0</v>
      </c>
    </row>
    <row r="99" spans="1:391" ht="18">
      <c r="A99" s="41" t="s">
        <v>180</v>
      </c>
      <c r="B99" s="46">
        <f>SUM(D99:AAJ99)</f>
        <v>9952.8000000000047</v>
      </c>
      <c r="C99" s="42"/>
      <c r="D99" s="50">
        <v>0</v>
      </c>
      <c r="E99" s="50">
        <v>0</v>
      </c>
      <c r="F99" s="50">
        <v>0</v>
      </c>
      <c r="G99" s="50">
        <f>'Punten per wedstrijd'!E202</f>
        <v>283.79999999999995</v>
      </c>
      <c r="H99" s="468"/>
      <c r="I99" s="50">
        <v>0</v>
      </c>
      <c r="J99" s="50">
        <v>0</v>
      </c>
      <c r="K99" s="50">
        <v>0</v>
      </c>
      <c r="L99" s="50">
        <f>'Punten per wedstrijd'!E98</f>
        <v>230.80000000000007</v>
      </c>
      <c r="M99" s="468"/>
      <c r="N99" s="50">
        <v>0</v>
      </c>
      <c r="O99" s="50">
        <v>0</v>
      </c>
      <c r="P99" s="50">
        <v>0</v>
      </c>
      <c r="Q99" s="50">
        <f>'Punten per wedstrijd'!F202</f>
        <v>495.79999999999995</v>
      </c>
      <c r="R99" s="468"/>
      <c r="S99" s="456">
        <v>0</v>
      </c>
      <c r="T99" s="50">
        <v>0</v>
      </c>
      <c r="U99" s="505">
        <v>0</v>
      </c>
      <c r="V99" s="50">
        <f>'Punten per wedstrijd'!F98</f>
        <v>89.999999999999545</v>
      </c>
      <c r="W99" s="468"/>
      <c r="X99" s="50">
        <v>0</v>
      </c>
      <c r="Y99" s="50">
        <v>0</v>
      </c>
      <c r="Z99" s="50">
        <v>0</v>
      </c>
      <c r="AA99" s="50">
        <v>383.10000000000036</v>
      </c>
      <c r="AB99" s="468"/>
      <c r="AC99" s="50">
        <v>0</v>
      </c>
      <c r="AD99" s="50">
        <v>0</v>
      </c>
      <c r="AE99" s="50">
        <v>0</v>
      </c>
      <c r="AF99" s="50">
        <v>933.09999999999945</v>
      </c>
      <c r="AG99" s="468"/>
      <c r="AH99" s="50">
        <v>0</v>
      </c>
      <c r="AI99" s="50">
        <v>0</v>
      </c>
      <c r="AJ99" s="50">
        <v>0</v>
      </c>
      <c r="AK99" s="50">
        <v>791.70000000000027</v>
      </c>
      <c r="AL99" s="468"/>
      <c r="AM99" s="456">
        <v>0</v>
      </c>
      <c r="AN99" s="456">
        <v>0</v>
      </c>
      <c r="AO99" s="456">
        <v>0</v>
      </c>
      <c r="AP99" s="50">
        <v>629.95000000000073</v>
      </c>
      <c r="AQ99" s="468"/>
      <c r="AR99" s="50">
        <v>0</v>
      </c>
      <c r="AS99" s="50">
        <v>0</v>
      </c>
      <c r="AT99" s="50">
        <v>0</v>
      </c>
      <c r="AU99" s="50">
        <v>97.5</v>
      </c>
      <c r="AV99" s="468"/>
      <c r="AW99" s="50">
        <v>0</v>
      </c>
      <c r="AX99" s="50">
        <v>0</v>
      </c>
      <c r="AY99" s="50">
        <v>0</v>
      </c>
      <c r="AZ99" s="50">
        <v>779.50000000000182</v>
      </c>
      <c r="BA99" s="468"/>
      <c r="BB99" s="50">
        <v>0</v>
      </c>
      <c r="BC99" s="50">
        <v>0</v>
      </c>
      <c r="BD99" s="50">
        <v>0</v>
      </c>
      <c r="BE99" s="50">
        <v>543.65</v>
      </c>
      <c r="BF99" s="468"/>
      <c r="BG99" s="50">
        <v>0</v>
      </c>
      <c r="BH99" s="50">
        <v>0</v>
      </c>
      <c r="BI99" s="50">
        <v>0</v>
      </c>
      <c r="BJ99" s="50">
        <v>157.70000000000002</v>
      </c>
      <c r="BK99" s="468"/>
      <c r="BL99" s="50">
        <v>0</v>
      </c>
      <c r="BM99" s="50">
        <v>0</v>
      </c>
      <c r="BN99" s="50">
        <v>0</v>
      </c>
      <c r="BO99" s="50">
        <v>62.400000000000006</v>
      </c>
      <c r="BP99" s="468"/>
      <c r="BQ99" s="50">
        <v>0</v>
      </c>
      <c r="BR99" s="50">
        <v>0</v>
      </c>
      <c r="BS99" s="50">
        <v>0</v>
      </c>
      <c r="BT99" s="50">
        <v>525.19999999999982</v>
      </c>
      <c r="BU99" s="468"/>
      <c r="BV99" s="50">
        <v>0</v>
      </c>
      <c r="BW99" s="50">
        <v>0</v>
      </c>
      <c r="BX99" s="50">
        <v>0</v>
      </c>
      <c r="BY99" s="50">
        <v>530.60000000000127</v>
      </c>
      <c r="BZ99" s="468"/>
      <c r="CA99" s="50">
        <v>0</v>
      </c>
      <c r="CB99" s="50">
        <v>0</v>
      </c>
      <c r="CC99" s="50">
        <v>0</v>
      </c>
      <c r="CD99" s="50">
        <v>335.60000000000127</v>
      </c>
      <c r="CE99" s="468"/>
      <c r="CF99" s="50">
        <v>0</v>
      </c>
      <c r="CG99" s="50">
        <v>0</v>
      </c>
      <c r="CH99" s="50">
        <v>0</v>
      </c>
      <c r="CI99" s="50">
        <v>420.10000000000218</v>
      </c>
      <c r="CJ99" s="468"/>
      <c r="CK99" s="50">
        <v>0</v>
      </c>
      <c r="CL99" s="50">
        <v>0</v>
      </c>
      <c r="CM99" s="50">
        <v>0</v>
      </c>
      <c r="CN99" s="50">
        <v>353.90000000000003</v>
      </c>
      <c r="CO99" s="468"/>
      <c r="CP99" s="544">
        <v>0</v>
      </c>
      <c r="CQ99" s="544">
        <v>0</v>
      </c>
      <c r="CR99" s="544">
        <v>0</v>
      </c>
      <c r="CS99" s="50">
        <v>458.39999999999964</v>
      </c>
      <c r="CT99" s="468"/>
      <c r="CU99" s="50">
        <v>0</v>
      </c>
      <c r="CV99" s="50">
        <v>0</v>
      </c>
      <c r="CW99" s="50">
        <v>0</v>
      </c>
      <c r="CX99" s="50">
        <v>276.39999999999964</v>
      </c>
      <c r="CY99" s="468"/>
      <c r="CZ99" s="50">
        <v>0</v>
      </c>
      <c r="DA99" s="50">
        <v>0</v>
      </c>
      <c r="DB99" s="50">
        <v>0</v>
      </c>
      <c r="DC99" s="50">
        <v>275.3</v>
      </c>
      <c r="DD99" s="468"/>
      <c r="DE99" s="544">
        <v>0</v>
      </c>
      <c r="DF99" s="544">
        <v>0</v>
      </c>
      <c r="DG99" s="544">
        <v>0</v>
      </c>
      <c r="DH99" s="583">
        <v>1298.3000000000011</v>
      </c>
      <c r="DI99" s="468"/>
      <c r="DJ99" s="50"/>
      <c r="DK99" s="50"/>
      <c r="DL99" s="50"/>
      <c r="DM99" s="50"/>
      <c r="DN99" s="468"/>
      <c r="DO99" s="50"/>
      <c r="DP99" s="50"/>
      <c r="DQ99" s="50"/>
      <c r="DR99" s="50"/>
      <c r="DS99" s="468"/>
      <c r="DT99" s="50"/>
      <c r="DU99" s="50"/>
      <c r="DV99" s="50"/>
      <c r="DW99" s="50"/>
      <c r="DX99" s="468"/>
      <c r="DY99" s="50"/>
      <c r="DZ99" s="50"/>
      <c r="EA99" s="50"/>
      <c r="EB99" s="50"/>
      <c r="EC99" s="468"/>
      <c r="ED99" s="50"/>
      <c r="EE99" s="50"/>
      <c r="EF99" s="50"/>
      <c r="EG99" s="50"/>
      <c r="EH99" s="468"/>
      <c r="EI99" s="50"/>
      <c r="EJ99" s="50"/>
      <c r="EK99" s="50"/>
      <c r="EL99" s="50"/>
      <c r="EM99" s="468"/>
      <c r="EN99" s="50"/>
      <c r="EO99" s="50"/>
      <c r="EP99" s="50"/>
      <c r="EQ99" s="50"/>
      <c r="ER99" s="468"/>
      <c r="ES99" s="50"/>
      <c r="ET99" s="50"/>
      <c r="EU99" s="50"/>
      <c r="EV99" s="50"/>
      <c r="EW99" s="468"/>
      <c r="EX99" s="50"/>
      <c r="EY99" s="50"/>
      <c r="EZ99" s="50"/>
      <c r="FA99" s="50"/>
      <c r="FB99" s="468"/>
      <c r="FC99" s="50"/>
      <c r="FD99" s="50"/>
      <c r="FE99" s="50"/>
      <c r="FF99" s="50"/>
      <c r="FG99" s="468"/>
      <c r="FH99" s="50"/>
      <c r="FI99" s="50"/>
      <c r="FJ99" s="50"/>
      <c r="FK99" s="50"/>
      <c r="FL99" s="468"/>
      <c r="FM99" s="50"/>
      <c r="FN99" s="50"/>
      <c r="FO99" s="50"/>
      <c r="FP99" s="50"/>
      <c r="FQ99" s="468"/>
      <c r="FR99" s="50"/>
      <c r="FS99" s="50"/>
      <c r="FT99" s="50"/>
      <c r="FU99" s="50"/>
      <c r="FV99" s="468"/>
      <c r="FW99" s="50"/>
      <c r="FX99" s="50"/>
      <c r="FY99" s="50"/>
      <c r="FZ99" s="50"/>
      <c r="GA99" s="468"/>
      <c r="GB99" s="50"/>
      <c r="GC99" s="50"/>
      <c r="GD99" s="50"/>
      <c r="GE99" s="50"/>
      <c r="GF99" s="468"/>
      <c r="GG99" s="50"/>
      <c r="GH99" s="50"/>
      <c r="GI99" s="50"/>
      <c r="GJ99" s="50"/>
      <c r="GK99" s="468"/>
      <c r="GL99" s="50"/>
      <c r="GM99" s="50"/>
      <c r="GN99" s="50"/>
      <c r="GO99" s="50"/>
      <c r="GP99" s="468"/>
      <c r="GU99" s="143"/>
      <c r="GV99" s="462"/>
      <c r="HD99" s="143"/>
      <c r="HE99" s="462"/>
      <c r="HM99" s="143"/>
      <c r="HN99" s="462"/>
      <c r="HV99" s="39"/>
      <c r="HW99" s="462"/>
      <c r="IE99" s="39"/>
      <c r="IF99" s="462"/>
      <c r="IN99" s="39"/>
      <c r="IO99" s="462"/>
      <c r="IW99" s="39"/>
      <c r="IX99" s="462"/>
      <c r="JF99" s="39"/>
      <c r="JG99" s="462"/>
      <c r="JO99" s="39"/>
      <c r="JP99" s="462"/>
      <c r="JX99" s="39"/>
      <c r="JY99" s="462"/>
      <c r="KG99" s="39"/>
      <c r="KH99" s="462"/>
      <c r="KP99" s="39"/>
      <c r="KQ99" s="462"/>
      <c r="KY99" s="39"/>
      <c r="KZ99" s="462"/>
      <c r="LZ99" s="39"/>
      <c r="MA99" s="462"/>
      <c r="MI99" s="39"/>
      <c r="MJ99" s="462"/>
      <c r="MR99" s="39"/>
      <c r="MS99" s="462"/>
      <c r="NA99" s="39"/>
      <c r="NB99" s="462"/>
      <c r="NJ99" s="39"/>
      <c r="NK99" s="462"/>
      <c r="NS99" s="39"/>
      <c r="NT99" s="462"/>
      <c r="NU99" s="39"/>
      <c r="NV99" s="39"/>
      <c r="NW99" s="39"/>
      <c r="NX99" s="39"/>
      <c r="NY99" s="39"/>
      <c r="NZ99" s="37"/>
      <c r="OA99" s="39"/>
    </row>
    <row r="100" spans="1:391" ht="18">
      <c r="A100" s="41" t="s">
        <v>3395</v>
      </c>
      <c r="B100" s="46">
        <f>SUM(D100:AAJ100)</f>
        <v>9588.1999999999862</v>
      </c>
      <c r="C100" s="42"/>
      <c r="D100" s="50">
        <v>0</v>
      </c>
      <c r="E100" s="50">
        <v>0</v>
      </c>
      <c r="F100" s="50">
        <v>0</v>
      </c>
      <c r="G100" s="50">
        <f>'Punten per wedstrijd'!E203</f>
        <v>500.30000000000007</v>
      </c>
      <c r="H100" s="468"/>
      <c r="I100" s="50">
        <v>0</v>
      </c>
      <c r="J100" s="50">
        <v>0</v>
      </c>
      <c r="K100" s="50">
        <v>0</v>
      </c>
      <c r="L100" s="50">
        <f>'Punten per wedstrijd'!E99</f>
        <v>137.29999999999984</v>
      </c>
      <c r="M100" s="468"/>
      <c r="N100" s="50">
        <v>0</v>
      </c>
      <c r="O100" s="50">
        <v>0</v>
      </c>
      <c r="P100" s="50">
        <v>0</v>
      </c>
      <c r="Q100" s="50">
        <f>'Punten per wedstrijd'!F203</f>
        <v>824.00000000000045</v>
      </c>
      <c r="R100" s="468"/>
      <c r="S100" s="456">
        <v>0</v>
      </c>
      <c r="T100" s="50">
        <v>0</v>
      </c>
      <c r="U100" s="505">
        <v>0</v>
      </c>
      <c r="V100" s="50">
        <f>'Punten per wedstrijd'!F99</f>
        <v>339.49999999999955</v>
      </c>
      <c r="W100" s="468"/>
      <c r="X100" s="50">
        <v>0</v>
      </c>
      <c r="Y100" s="50">
        <v>0</v>
      </c>
      <c r="Z100" s="50">
        <v>0</v>
      </c>
      <c r="AA100" s="50">
        <v>207.00000000000045</v>
      </c>
      <c r="AB100" s="468"/>
      <c r="AC100" s="50">
        <v>0</v>
      </c>
      <c r="AD100" s="50">
        <v>0</v>
      </c>
      <c r="AE100" s="50">
        <v>0</v>
      </c>
      <c r="AF100" s="50">
        <v>905.30000000000155</v>
      </c>
      <c r="AG100" s="468"/>
      <c r="AH100" s="50">
        <v>0</v>
      </c>
      <c r="AI100" s="50">
        <v>0</v>
      </c>
      <c r="AJ100" s="50">
        <v>0</v>
      </c>
      <c r="AK100" s="50">
        <v>556.60000000000036</v>
      </c>
      <c r="AL100" s="468"/>
      <c r="AM100" s="456">
        <v>0</v>
      </c>
      <c r="AN100" s="456">
        <v>0</v>
      </c>
      <c r="AO100" s="456">
        <v>0</v>
      </c>
      <c r="AP100" s="50">
        <v>619.10000000000036</v>
      </c>
      <c r="AQ100" s="468"/>
      <c r="AR100" s="50">
        <v>0</v>
      </c>
      <c r="AS100" s="50">
        <v>0</v>
      </c>
      <c r="AT100" s="50">
        <v>0</v>
      </c>
      <c r="AU100" s="50">
        <v>262.10000000000002</v>
      </c>
      <c r="AV100" s="468"/>
      <c r="AW100" s="50">
        <v>0</v>
      </c>
      <c r="AX100" s="50">
        <v>0</v>
      </c>
      <c r="AY100" s="50">
        <v>0</v>
      </c>
      <c r="AZ100" s="50">
        <v>684.89999999999964</v>
      </c>
      <c r="BA100" s="468"/>
      <c r="BB100" s="50">
        <v>0</v>
      </c>
      <c r="BC100" s="50">
        <v>0</v>
      </c>
      <c r="BD100" s="50">
        <v>0</v>
      </c>
      <c r="BE100" s="50">
        <v>487.5</v>
      </c>
      <c r="BF100" s="468"/>
      <c r="BG100" s="50">
        <v>0</v>
      </c>
      <c r="BH100" s="50">
        <v>0</v>
      </c>
      <c r="BI100" s="50">
        <v>0</v>
      </c>
      <c r="BJ100" s="50">
        <v>168.8</v>
      </c>
      <c r="BK100" s="468"/>
      <c r="BL100" s="50">
        <v>0</v>
      </c>
      <c r="BM100" s="50">
        <v>0</v>
      </c>
      <c r="BN100" s="50">
        <v>0</v>
      </c>
      <c r="BO100" s="50">
        <v>195.5</v>
      </c>
      <c r="BP100" s="468"/>
      <c r="BQ100" s="50">
        <v>0</v>
      </c>
      <c r="BR100" s="50">
        <v>0</v>
      </c>
      <c r="BS100" s="50">
        <v>0</v>
      </c>
      <c r="BT100" s="50">
        <v>556.19999999999982</v>
      </c>
      <c r="BU100" s="468"/>
      <c r="BV100" s="50">
        <v>0</v>
      </c>
      <c r="BW100" s="50">
        <v>0</v>
      </c>
      <c r="BX100" s="50">
        <v>0</v>
      </c>
      <c r="BY100" s="50">
        <v>443.29999999999745</v>
      </c>
      <c r="BZ100" s="468"/>
      <c r="CA100" s="50">
        <v>0</v>
      </c>
      <c r="CB100" s="50">
        <v>0</v>
      </c>
      <c r="CC100" s="50">
        <v>0</v>
      </c>
      <c r="CD100" s="50">
        <v>513.80000000000109</v>
      </c>
      <c r="CE100" s="468"/>
      <c r="CF100" s="50">
        <v>0</v>
      </c>
      <c r="CG100" s="50">
        <v>0</v>
      </c>
      <c r="CH100" s="50">
        <v>0</v>
      </c>
      <c r="CI100" s="50">
        <v>348.59999999999673</v>
      </c>
      <c r="CJ100" s="468"/>
      <c r="CK100" s="50">
        <v>0</v>
      </c>
      <c r="CL100" s="50">
        <v>0</v>
      </c>
      <c r="CM100" s="50">
        <v>0</v>
      </c>
      <c r="CN100" s="50">
        <v>219.9</v>
      </c>
      <c r="CO100" s="468"/>
      <c r="CP100" s="544">
        <v>0</v>
      </c>
      <c r="CQ100" s="544">
        <v>0</v>
      </c>
      <c r="CR100" s="544">
        <v>0</v>
      </c>
      <c r="CS100" s="50">
        <v>285.69999999999527</v>
      </c>
      <c r="CT100" s="468"/>
      <c r="CU100" s="50">
        <v>0</v>
      </c>
      <c r="CV100" s="50">
        <v>0</v>
      </c>
      <c r="CW100" s="50">
        <v>0</v>
      </c>
      <c r="CX100" s="50">
        <v>325.09999999999491</v>
      </c>
      <c r="CY100" s="468"/>
      <c r="CZ100" s="50">
        <v>0</v>
      </c>
      <c r="DA100" s="50">
        <v>0</v>
      </c>
      <c r="DB100" s="50">
        <v>0</v>
      </c>
      <c r="DC100" s="50">
        <v>33</v>
      </c>
      <c r="DD100" s="468"/>
      <c r="DE100" s="544">
        <v>0</v>
      </c>
      <c r="DF100" s="544">
        <v>0</v>
      </c>
      <c r="DG100" s="544">
        <v>0</v>
      </c>
      <c r="DH100" s="583">
        <v>974.69999999999891</v>
      </c>
      <c r="DI100" s="468"/>
      <c r="DJ100" s="50"/>
      <c r="DK100" s="50"/>
      <c r="DL100" s="50"/>
      <c r="DM100" s="50"/>
      <c r="DN100" s="468"/>
      <c r="DO100" s="50"/>
      <c r="DP100" s="50"/>
      <c r="DQ100" s="50"/>
      <c r="DR100" s="50"/>
      <c r="DS100" s="468"/>
      <c r="DT100" s="50"/>
      <c r="DU100" s="50"/>
      <c r="DV100" s="50"/>
      <c r="DW100" s="50"/>
      <c r="DX100" s="468"/>
      <c r="DY100" s="50"/>
      <c r="DZ100" s="50"/>
      <c r="EA100" s="50"/>
      <c r="EB100" s="50"/>
      <c r="EC100" s="468"/>
      <c r="ED100" s="50"/>
      <c r="EE100" s="50"/>
      <c r="EF100" s="50"/>
      <c r="EG100" s="50"/>
      <c r="EH100" s="468"/>
      <c r="EI100" s="50"/>
      <c r="EJ100" s="50"/>
      <c r="EK100" s="50"/>
      <c r="EL100" s="50"/>
      <c r="EM100" s="468"/>
      <c r="EN100" s="50"/>
      <c r="EO100" s="50"/>
      <c r="EP100" s="50"/>
      <c r="EQ100" s="50"/>
      <c r="ER100" s="468"/>
      <c r="ES100" s="50"/>
      <c r="ET100" s="50"/>
      <c r="EU100" s="50"/>
      <c r="EV100" s="50"/>
      <c r="EW100" s="468"/>
      <c r="EX100" s="50"/>
      <c r="EY100" s="50"/>
      <c r="EZ100" s="50"/>
      <c r="FA100" s="50"/>
      <c r="FB100" s="468"/>
      <c r="FC100" s="50"/>
      <c r="FD100" s="50"/>
      <c r="FE100" s="50"/>
      <c r="FF100" s="50"/>
      <c r="FG100" s="468"/>
      <c r="FH100" s="50"/>
      <c r="FI100" s="50"/>
      <c r="FJ100" s="50"/>
      <c r="FK100" s="50"/>
      <c r="FL100" s="468"/>
      <c r="FM100" s="50"/>
      <c r="FN100" s="50"/>
      <c r="FO100" s="50"/>
      <c r="FP100" s="50"/>
      <c r="FQ100" s="468"/>
      <c r="FR100" s="50"/>
      <c r="FS100" s="50"/>
      <c r="FT100" s="50"/>
      <c r="FU100" s="50"/>
      <c r="FV100" s="468"/>
      <c r="FW100" s="50"/>
      <c r="FX100" s="50"/>
      <c r="FY100" s="50"/>
      <c r="FZ100" s="50"/>
      <c r="GA100" s="468"/>
      <c r="GB100" s="50"/>
      <c r="GC100" s="50"/>
      <c r="GD100" s="50"/>
      <c r="GE100" s="50"/>
      <c r="GF100" s="468"/>
      <c r="GG100" s="50"/>
      <c r="GH100" s="50"/>
      <c r="GI100" s="50"/>
      <c r="GJ100" s="50"/>
      <c r="GK100" s="468"/>
      <c r="GL100" s="50"/>
      <c r="GM100" s="50"/>
      <c r="GN100" s="50"/>
      <c r="GO100" s="50"/>
      <c r="GP100" s="468"/>
      <c r="GU100" s="143"/>
      <c r="GV100" s="462"/>
      <c r="HD100" s="143"/>
      <c r="HE100" s="462"/>
      <c r="HM100" s="143"/>
      <c r="HN100" s="462"/>
      <c r="HV100" s="39"/>
      <c r="HW100" s="462"/>
      <c r="IE100" s="39"/>
      <c r="IF100" s="462"/>
      <c r="IN100" s="39"/>
      <c r="IO100" s="462"/>
      <c r="IW100" s="39"/>
      <c r="IX100" s="462"/>
      <c r="JF100" s="39"/>
      <c r="JG100" s="462"/>
      <c r="JO100" s="39"/>
      <c r="JP100" s="462"/>
      <c r="JX100" s="39"/>
      <c r="JY100" s="462"/>
      <c r="KG100" s="39"/>
      <c r="KH100" s="462"/>
      <c r="KP100" s="39"/>
      <c r="KQ100" s="462"/>
      <c r="KY100" s="39"/>
      <c r="KZ100" s="462"/>
      <c r="LZ100" s="39"/>
      <c r="MA100" s="462"/>
      <c r="MI100" s="39"/>
      <c r="MJ100" s="462"/>
      <c r="MR100" s="39"/>
      <c r="MS100" s="462"/>
      <c r="NA100" s="39"/>
      <c r="NB100" s="462"/>
      <c r="NJ100" s="39"/>
      <c r="NK100" s="462"/>
      <c r="NS100" s="39"/>
      <c r="NT100" s="462"/>
      <c r="NU100" s="39"/>
      <c r="NV100" s="39"/>
      <c r="NW100" s="39"/>
      <c r="NX100" s="39"/>
      <c r="NY100" s="39"/>
      <c r="NZ100" s="37"/>
      <c r="OA100" s="39"/>
    </row>
    <row r="101" spans="1:391" s="89" customFormat="1" ht="18">
      <c r="A101" s="84" t="s">
        <v>1659</v>
      </c>
      <c r="B101" s="46">
        <f>SUM(D101:AAJ101)</f>
        <v>48646.562499999935</v>
      </c>
      <c r="C101" s="42"/>
      <c r="D101" s="50">
        <v>21.674999999999997</v>
      </c>
      <c r="E101" s="50">
        <v>0</v>
      </c>
      <c r="F101" s="50">
        <v>0</v>
      </c>
      <c r="G101" s="50">
        <f>'Punten per wedstrijd'!E204</f>
        <v>558.4</v>
      </c>
      <c r="H101" s="468"/>
      <c r="I101" s="50">
        <v>10.42499999999999</v>
      </c>
      <c r="J101" s="50">
        <v>0</v>
      </c>
      <c r="K101" s="50">
        <v>0</v>
      </c>
      <c r="L101" s="50">
        <f>'Punten per wedstrijd'!E100</f>
        <v>109.8000000000003</v>
      </c>
      <c r="M101" s="468"/>
      <c r="N101" s="50">
        <v>62.800000000000068</v>
      </c>
      <c r="O101" s="50">
        <v>406.34999999999991</v>
      </c>
      <c r="P101" s="50">
        <v>437.77500000000003</v>
      </c>
      <c r="Q101" s="50">
        <f>'Punten per wedstrijd'!F204</f>
        <v>489.49999999999909</v>
      </c>
      <c r="R101" s="468"/>
      <c r="S101" s="456">
        <v>26</v>
      </c>
      <c r="T101" s="50">
        <v>142.44999999999993</v>
      </c>
      <c r="U101" s="505">
        <v>218.0250000000002</v>
      </c>
      <c r="V101" s="50">
        <f>'Punten per wedstrijd'!F100</f>
        <v>200.20000000000027</v>
      </c>
      <c r="W101" s="468"/>
      <c r="X101" s="50">
        <v>49.475000000000023</v>
      </c>
      <c r="Y101" s="50">
        <v>360.59999999999991</v>
      </c>
      <c r="Z101" s="50">
        <v>217.12500000000034</v>
      </c>
      <c r="AA101" s="50">
        <v>163.099999999999</v>
      </c>
      <c r="AB101" s="468"/>
      <c r="AC101" s="50">
        <v>66.499999999999943</v>
      </c>
      <c r="AD101" s="50">
        <v>259.90000000000009</v>
      </c>
      <c r="AE101" s="50">
        <v>453.82499999999993</v>
      </c>
      <c r="AF101" s="50">
        <v>927.09999999999854</v>
      </c>
      <c r="AG101" s="468"/>
      <c r="AH101" s="50">
        <v>83.299999999999969</v>
      </c>
      <c r="AI101" s="50">
        <v>593.10000000000059</v>
      </c>
      <c r="AJ101" s="50">
        <v>719.51250000000005</v>
      </c>
      <c r="AK101" s="50">
        <v>679.29999999999927</v>
      </c>
      <c r="AL101" s="468"/>
      <c r="AM101" s="456">
        <v>116.22499999999991</v>
      </c>
      <c r="AN101" s="456">
        <v>287.59999999999945</v>
      </c>
      <c r="AO101" s="456">
        <v>422.40000000000055</v>
      </c>
      <c r="AP101" s="50">
        <v>554.49999999999909</v>
      </c>
      <c r="AQ101" s="468"/>
      <c r="AR101" s="50">
        <v>0</v>
      </c>
      <c r="AS101" s="50">
        <v>221.94999999999936</v>
      </c>
      <c r="AT101" s="50">
        <v>387.67500000000041</v>
      </c>
      <c r="AU101" s="50">
        <v>499</v>
      </c>
      <c r="AV101" s="468"/>
      <c r="AW101" s="50">
        <v>0</v>
      </c>
      <c r="AX101" s="50">
        <v>188.94999999999936</v>
      </c>
      <c r="AY101" s="50">
        <v>157.5</v>
      </c>
      <c r="AZ101" s="50">
        <v>770.30000000000109</v>
      </c>
      <c r="BA101" s="468"/>
      <c r="BB101" s="50">
        <v>0</v>
      </c>
      <c r="BC101" s="50">
        <v>79.549999999999727</v>
      </c>
      <c r="BD101" s="50">
        <v>271.19999999999959</v>
      </c>
      <c r="BE101" s="50">
        <v>446.40000000000003</v>
      </c>
      <c r="BF101" s="468"/>
      <c r="BG101" s="50">
        <v>51.025000000000091</v>
      </c>
      <c r="BH101" s="50">
        <v>84.599999999999454</v>
      </c>
      <c r="BI101" s="50">
        <v>209.85000000000014</v>
      </c>
      <c r="BJ101" s="50">
        <v>383.1</v>
      </c>
      <c r="BK101" s="468"/>
      <c r="BL101" s="50">
        <v>0</v>
      </c>
      <c r="BM101" s="50">
        <v>65.849999999999909</v>
      </c>
      <c r="BN101" s="50">
        <v>157.875</v>
      </c>
      <c r="BO101" s="50">
        <v>296.8</v>
      </c>
      <c r="BP101" s="468"/>
      <c r="BQ101" s="50">
        <v>24.250000000000455</v>
      </c>
      <c r="BR101" s="50">
        <v>176.89999999999964</v>
      </c>
      <c r="BS101" s="50">
        <v>198.00000000000068</v>
      </c>
      <c r="BT101" s="50">
        <v>486.5</v>
      </c>
      <c r="BU101" s="468"/>
      <c r="BV101" s="50">
        <v>0</v>
      </c>
      <c r="BW101" s="50">
        <v>421.94999999999936</v>
      </c>
      <c r="BX101" s="50">
        <v>481.42500000000041</v>
      </c>
      <c r="BY101" s="50">
        <v>692.89999999999964</v>
      </c>
      <c r="BZ101" s="468"/>
      <c r="CA101" s="50">
        <v>0</v>
      </c>
      <c r="CB101" s="50">
        <v>125.74999999999818</v>
      </c>
      <c r="CC101" s="50">
        <v>189.00000000000136</v>
      </c>
      <c r="CD101" s="50">
        <v>557.90000000000146</v>
      </c>
      <c r="CE101" s="468"/>
      <c r="CF101" s="50">
        <v>0</v>
      </c>
      <c r="CG101" s="50">
        <v>224.19999999999936</v>
      </c>
      <c r="CH101" s="50">
        <v>163.3500000000015</v>
      </c>
      <c r="CI101" s="50">
        <v>272.80000000000109</v>
      </c>
      <c r="CJ101" s="468"/>
      <c r="CK101" s="50">
        <v>58.675000000000182</v>
      </c>
      <c r="CL101" s="50">
        <v>271.44999999999982</v>
      </c>
      <c r="CM101" s="50">
        <v>330.00000000000136</v>
      </c>
      <c r="CN101" s="50">
        <v>410.80000000000007</v>
      </c>
      <c r="CO101" s="468"/>
      <c r="CP101" s="544">
        <v>142.90000000000009</v>
      </c>
      <c r="CQ101" s="544">
        <v>247.25000000000182</v>
      </c>
      <c r="CR101" s="544">
        <v>374.62500000000136</v>
      </c>
      <c r="CS101" s="50">
        <v>214.79999999999927</v>
      </c>
      <c r="CT101" s="468"/>
      <c r="CU101" s="50">
        <v>0</v>
      </c>
      <c r="CV101" s="50">
        <v>139.15000000000055</v>
      </c>
      <c r="CW101" s="50">
        <v>420.97499999999945</v>
      </c>
      <c r="CX101" s="50">
        <v>277.60000000000036</v>
      </c>
      <c r="CY101" s="468"/>
      <c r="CZ101" s="50">
        <v>0</v>
      </c>
      <c r="DA101" s="50">
        <v>74.599999999998545</v>
      </c>
      <c r="DB101" s="50">
        <v>36.899999999999181</v>
      </c>
      <c r="DC101" s="50">
        <v>241.5</v>
      </c>
      <c r="DD101" s="468"/>
      <c r="DE101" s="544">
        <v>394.150000000001</v>
      </c>
      <c r="DF101" s="544">
        <v>1490.1500000000015</v>
      </c>
      <c r="DG101" s="544">
        <v>1132.2749999999999</v>
      </c>
      <c r="DH101" s="583">
        <v>1746.3000000000065</v>
      </c>
      <c r="DI101" s="468"/>
      <c r="DJ101" s="50">
        <v>0</v>
      </c>
      <c r="DK101" s="50">
        <v>370.32500000000005</v>
      </c>
      <c r="DL101" s="50">
        <v>279.45000000000164</v>
      </c>
      <c r="DM101" s="50">
        <v>581.69999999999709</v>
      </c>
      <c r="DN101" s="468"/>
      <c r="DO101" s="50">
        <v>0</v>
      </c>
      <c r="DP101" s="50">
        <v>0</v>
      </c>
      <c r="DQ101" s="50">
        <v>310.20000000000164</v>
      </c>
      <c r="DR101" s="50">
        <v>539.59999999999673</v>
      </c>
      <c r="DS101" s="468"/>
      <c r="DT101" s="50">
        <v>0</v>
      </c>
      <c r="DU101" s="50">
        <v>2044.4750000000004</v>
      </c>
      <c r="DV101" s="50">
        <v>2485.725000000084</v>
      </c>
      <c r="DW101" s="50">
        <v>3136.2999999999483</v>
      </c>
      <c r="DX101" s="468"/>
      <c r="DY101" s="50">
        <v>0</v>
      </c>
      <c r="DZ101" s="50">
        <v>0</v>
      </c>
      <c r="EA101" s="50">
        <v>0</v>
      </c>
      <c r="EB101" s="50">
        <v>0</v>
      </c>
      <c r="EC101" s="468"/>
      <c r="ED101" s="50">
        <v>0</v>
      </c>
      <c r="EE101" s="50">
        <v>0</v>
      </c>
      <c r="EF101" s="50">
        <v>235.42500000000109</v>
      </c>
      <c r="EG101" s="50">
        <v>180</v>
      </c>
      <c r="EH101" s="468"/>
      <c r="EI101" s="50">
        <v>0</v>
      </c>
      <c r="EJ101" s="50">
        <v>110.64999999999964</v>
      </c>
      <c r="EK101" s="50">
        <v>318.90000000000055</v>
      </c>
      <c r="EL101" s="50">
        <v>388.40000000000146</v>
      </c>
      <c r="EM101" s="468"/>
      <c r="EN101" s="50">
        <v>0</v>
      </c>
      <c r="EO101" s="50">
        <v>78.099999999999454</v>
      </c>
      <c r="EP101" s="50">
        <v>253.80000000000382</v>
      </c>
      <c r="EQ101" s="50">
        <v>0</v>
      </c>
      <c r="ER101" s="468"/>
      <c r="ES101" s="50">
        <v>0</v>
      </c>
      <c r="ET101" s="50">
        <v>0</v>
      </c>
      <c r="EU101" s="50">
        <v>0</v>
      </c>
      <c r="EV101" s="50">
        <v>205.99999999999272</v>
      </c>
      <c r="EW101" s="468"/>
      <c r="EX101" s="50">
        <v>0</v>
      </c>
      <c r="EY101" s="50">
        <v>1331.8000000000065</v>
      </c>
      <c r="EZ101" s="50">
        <v>1599.8999999999651</v>
      </c>
      <c r="FA101" s="50">
        <v>3113.7</v>
      </c>
      <c r="FB101" s="468"/>
      <c r="FC101" s="50">
        <v>0</v>
      </c>
      <c r="FD101" s="50">
        <v>72.749999999999545</v>
      </c>
      <c r="FE101" s="50">
        <v>135.00000000000273</v>
      </c>
      <c r="FF101" s="50">
        <v>195.49999999998909</v>
      </c>
      <c r="FG101" s="468"/>
      <c r="FH101" s="50">
        <v>0</v>
      </c>
      <c r="FI101" s="50">
        <v>0</v>
      </c>
      <c r="FJ101" s="50">
        <v>0</v>
      </c>
      <c r="FK101" s="50">
        <v>256.69999999998981</v>
      </c>
      <c r="FL101" s="468"/>
      <c r="FM101" s="50">
        <v>0</v>
      </c>
      <c r="FN101" s="50">
        <v>0</v>
      </c>
      <c r="FO101" s="50">
        <v>0</v>
      </c>
      <c r="FP101" s="50">
        <v>375.19999999998981</v>
      </c>
      <c r="FQ101" s="468"/>
      <c r="FR101" s="50">
        <v>0</v>
      </c>
      <c r="FS101" s="50">
        <v>0</v>
      </c>
      <c r="FT101" s="50">
        <v>0</v>
      </c>
      <c r="FU101" s="50">
        <v>0</v>
      </c>
      <c r="FV101" s="468"/>
      <c r="FW101" s="50">
        <v>0</v>
      </c>
      <c r="FX101" s="50">
        <v>91.999999999999773</v>
      </c>
      <c r="FY101" s="50">
        <v>423.59999999999945</v>
      </c>
      <c r="FZ101" s="50">
        <v>497.74999999999272</v>
      </c>
      <c r="GA101" s="468"/>
      <c r="GB101" s="50">
        <v>0</v>
      </c>
      <c r="GC101" s="50">
        <v>0</v>
      </c>
      <c r="GD101" s="50">
        <v>0</v>
      </c>
      <c r="GE101" s="50">
        <v>0</v>
      </c>
      <c r="GF101" s="468"/>
      <c r="GG101" s="50">
        <v>0</v>
      </c>
      <c r="GH101" s="50">
        <v>311.07500000000164</v>
      </c>
      <c r="GI101" s="50">
        <v>912.22499999999673</v>
      </c>
      <c r="GJ101" s="50">
        <v>1021.3999999999796</v>
      </c>
      <c r="GK101" s="468"/>
      <c r="GL101" s="50">
        <v>0</v>
      </c>
      <c r="GM101" s="50">
        <v>151.25000000000364</v>
      </c>
      <c r="GN101" s="50">
        <v>186.74999999999181</v>
      </c>
      <c r="GO101" s="50">
        <v>391.99999999999272</v>
      </c>
      <c r="GP101" s="468"/>
      <c r="GU101"/>
      <c r="GV101" s="9"/>
      <c r="HD101"/>
      <c r="HE101" s="9"/>
      <c r="HM101"/>
      <c r="HN101" s="9"/>
      <c r="HV101"/>
      <c r="HW101" s="9"/>
      <c r="IE101"/>
      <c r="IF101" s="9"/>
      <c r="IN101"/>
      <c r="IO101" s="9"/>
      <c r="IW101"/>
      <c r="IX101" s="9"/>
      <c r="JF101"/>
      <c r="JG101" s="9"/>
      <c r="JO101"/>
      <c r="JP101" s="9"/>
      <c r="JX101"/>
      <c r="JY101" s="9"/>
      <c r="KG101"/>
      <c r="KH101" s="9"/>
      <c r="KP101"/>
      <c r="KQ101" s="9"/>
      <c r="KY101"/>
      <c r="KZ101" s="9"/>
      <c r="LZ101"/>
      <c r="MA101" s="9"/>
      <c r="MI101"/>
      <c r="MJ101" s="9"/>
      <c r="MR101"/>
      <c r="MS101" s="9"/>
      <c r="NA101"/>
      <c r="NB101" s="9"/>
      <c r="NJ101"/>
      <c r="NK101" s="9"/>
      <c r="NS101"/>
      <c r="NT101" s="9"/>
      <c r="NU101">
        <v>0</v>
      </c>
      <c r="NV101" s="9"/>
      <c r="NW101">
        <v>0</v>
      </c>
      <c r="NX101" s="9"/>
      <c r="NY101">
        <v>1131.2999999999956</v>
      </c>
      <c r="NZ101" s="9"/>
      <c r="OA101">
        <v>0</v>
      </c>
    </row>
    <row r="102" spans="1:391" ht="18">
      <c r="A102" s="40" t="s">
        <v>155</v>
      </c>
      <c r="B102" s="46">
        <f>SUM(D102:AAJ102)</f>
        <v>58335.937499999643</v>
      </c>
      <c r="C102" s="42"/>
      <c r="D102" s="50">
        <v>97.174999999999997</v>
      </c>
      <c r="E102" s="50">
        <v>0</v>
      </c>
      <c r="F102" s="50">
        <v>0</v>
      </c>
      <c r="G102" s="50">
        <f>'Punten per wedstrijd'!E205</f>
        <v>249.79999999999998</v>
      </c>
      <c r="H102" s="468"/>
      <c r="I102" s="50">
        <v>69.574999999999989</v>
      </c>
      <c r="J102" s="50">
        <v>0</v>
      </c>
      <c r="K102" s="50">
        <v>0</v>
      </c>
      <c r="L102" s="50">
        <f>'Punten per wedstrijd'!E101</f>
        <v>35.200000000000045</v>
      </c>
      <c r="M102" s="468"/>
      <c r="N102" s="50">
        <v>143.52500000000009</v>
      </c>
      <c r="O102" s="50">
        <v>266.54999999999984</v>
      </c>
      <c r="P102" s="50">
        <v>596.2125000000002</v>
      </c>
      <c r="Q102" s="50">
        <f>'Punten per wedstrijd'!F205</f>
        <v>667</v>
      </c>
      <c r="R102" s="468"/>
      <c r="S102" s="456">
        <v>40.125000000000114</v>
      </c>
      <c r="T102" s="50">
        <v>69.999999999999886</v>
      </c>
      <c r="U102" s="505">
        <v>143.25</v>
      </c>
      <c r="V102" s="50">
        <f>'Punten per wedstrijd'!F101</f>
        <v>284.20000000000005</v>
      </c>
      <c r="W102" s="468"/>
      <c r="X102" s="50">
        <v>55.450000000000159</v>
      </c>
      <c r="Y102" s="50">
        <v>364.25000000000017</v>
      </c>
      <c r="Z102" s="50">
        <v>277.5</v>
      </c>
      <c r="AA102" s="50">
        <v>356.400000000001</v>
      </c>
      <c r="AB102" s="468"/>
      <c r="AC102" s="50">
        <v>119.55000000000007</v>
      </c>
      <c r="AD102" s="50">
        <v>330.40000000000032</v>
      </c>
      <c r="AE102" s="50">
        <v>579.67500000000075</v>
      </c>
      <c r="AF102" s="50">
        <v>1089.4999999999995</v>
      </c>
      <c r="AG102" s="468"/>
      <c r="AH102" s="50">
        <v>157.99999999999977</v>
      </c>
      <c r="AI102" s="50">
        <v>557.29999999999995</v>
      </c>
      <c r="AJ102" s="50">
        <v>604.42499999999973</v>
      </c>
      <c r="AK102" s="50">
        <v>812.5</v>
      </c>
      <c r="AL102" s="468"/>
      <c r="AM102" s="456">
        <v>118.87500000000011</v>
      </c>
      <c r="AN102" s="456">
        <v>193.54999999999995</v>
      </c>
      <c r="AO102" s="456">
        <v>277.95000000000027</v>
      </c>
      <c r="AP102" s="50">
        <v>418.30000000000109</v>
      </c>
      <c r="AQ102" s="468"/>
      <c r="AR102" s="50">
        <v>0</v>
      </c>
      <c r="AS102" s="50">
        <v>145.54999999999973</v>
      </c>
      <c r="AT102" s="50">
        <v>385.72500000000014</v>
      </c>
      <c r="AU102" s="50">
        <v>237.5</v>
      </c>
      <c r="AV102" s="468"/>
      <c r="AW102" s="50">
        <v>0</v>
      </c>
      <c r="AX102" s="50">
        <v>114.94999999999891</v>
      </c>
      <c r="AY102" s="50">
        <v>463.87499999999932</v>
      </c>
      <c r="AZ102" s="50">
        <v>1163.1000000000022</v>
      </c>
      <c r="BA102" s="468"/>
      <c r="BB102" s="50">
        <v>0</v>
      </c>
      <c r="BC102" s="50">
        <v>83.999999999999545</v>
      </c>
      <c r="BD102" s="50">
        <v>237.37500000000068</v>
      </c>
      <c r="BE102" s="50">
        <v>502.09999999999997</v>
      </c>
      <c r="BF102" s="468"/>
      <c r="BG102" s="50">
        <v>64.75</v>
      </c>
      <c r="BH102" s="50">
        <v>77.999999999999091</v>
      </c>
      <c r="BI102" s="50">
        <v>261.52499999999918</v>
      </c>
      <c r="BJ102" s="50">
        <v>197.3</v>
      </c>
      <c r="BK102" s="468"/>
      <c r="BL102" s="50">
        <v>0</v>
      </c>
      <c r="BM102" s="50">
        <v>2.7999999999992724</v>
      </c>
      <c r="BN102" s="50">
        <v>247.64999999999918</v>
      </c>
      <c r="BO102" s="50">
        <v>113.5</v>
      </c>
      <c r="BP102" s="468"/>
      <c r="BQ102" s="50">
        <v>63.875</v>
      </c>
      <c r="BR102" s="50">
        <v>122.45000000000027</v>
      </c>
      <c r="BS102" s="50">
        <v>206.99999999999932</v>
      </c>
      <c r="BT102" s="50">
        <v>477.70000000000255</v>
      </c>
      <c r="BU102" s="468"/>
      <c r="BV102" s="50">
        <v>0</v>
      </c>
      <c r="BW102" s="50">
        <v>449.24999999999955</v>
      </c>
      <c r="BX102" s="50">
        <v>474.07499999999891</v>
      </c>
      <c r="BY102" s="50">
        <v>672.70000000000255</v>
      </c>
      <c r="BZ102" s="468"/>
      <c r="CA102" s="50">
        <v>0</v>
      </c>
      <c r="CB102" s="50">
        <v>96.249999999992724</v>
      </c>
      <c r="CC102" s="50">
        <v>165.29999999999836</v>
      </c>
      <c r="CD102" s="50">
        <v>303.30000000000109</v>
      </c>
      <c r="CE102" s="468"/>
      <c r="CF102" s="50">
        <v>0</v>
      </c>
      <c r="CG102" s="50">
        <v>243.59999999999991</v>
      </c>
      <c r="CH102" s="50">
        <v>128.62499999999864</v>
      </c>
      <c r="CI102" s="50">
        <v>472.60000000000218</v>
      </c>
      <c r="CJ102" s="468"/>
      <c r="CK102" s="50">
        <v>78.199999999999818</v>
      </c>
      <c r="CL102" s="50">
        <v>272.74999999999955</v>
      </c>
      <c r="CM102" s="50">
        <v>115.875</v>
      </c>
      <c r="CN102" s="50">
        <v>373.8</v>
      </c>
      <c r="CO102" s="468"/>
      <c r="CP102" s="544">
        <v>167.57500000000027</v>
      </c>
      <c r="CQ102" s="544">
        <v>242.74999999999955</v>
      </c>
      <c r="CR102" s="544">
        <v>302.84999999999945</v>
      </c>
      <c r="CS102" s="50">
        <v>504.60000000000036</v>
      </c>
      <c r="CT102" s="468"/>
      <c r="CU102" s="50">
        <v>0</v>
      </c>
      <c r="CV102" s="50">
        <v>182.44999999999982</v>
      </c>
      <c r="CW102" s="50">
        <v>495.90000000000055</v>
      </c>
      <c r="CX102" s="50">
        <v>689.60000000000036</v>
      </c>
      <c r="CY102" s="468"/>
      <c r="CZ102" s="50">
        <v>0</v>
      </c>
      <c r="DA102" s="50">
        <v>119.79999999999382</v>
      </c>
      <c r="DB102" s="50">
        <v>148.05000000000246</v>
      </c>
      <c r="DC102" s="50">
        <v>39</v>
      </c>
      <c r="DD102" s="468"/>
      <c r="DE102" s="544">
        <v>478.24999999999818</v>
      </c>
      <c r="DF102" s="544">
        <v>1817.7249999999985</v>
      </c>
      <c r="DG102" s="544">
        <v>2004</v>
      </c>
      <c r="DH102" s="583">
        <v>2491.5999999999985</v>
      </c>
      <c r="DI102" s="468"/>
      <c r="DJ102" s="50">
        <v>101.07500000000164</v>
      </c>
      <c r="DK102" s="50">
        <v>563.09999999999945</v>
      </c>
      <c r="DL102" s="50">
        <v>181.34999999999673</v>
      </c>
      <c r="DM102" s="50">
        <v>718.649999999996</v>
      </c>
      <c r="DN102" s="468"/>
      <c r="DO102" s="50">
        <v>175.97500000000127</v>
      </c>
      <c r="DP102" s="50">
        <v>0</v>
      </c>
      <c r="DQ102" s="50">
        <v>442.125</v>
      </c>
      <c r="DR102" s="50">
        <v>313.399999999996</v>
      </c>
      <c r="DS102" s="468"/>
      <c r="DT102" s="50">
        <v>733.925000000002</v>
      </c>
      <c r="DU102" s="50">
        <v>2572.5999999999985</v>
      </c>
      <c r="DV102" s="50">
        <v>2379.0000000000205</v>
      </c>
      <c r="DW102" s="50">
        <v>3415.5999999999294</v>
      </c>
      <c r="DX102" s="468"/>
      <c r="DY102" s="50">
        <v>63.000000000001364</v>
      </c>
      <c r="DZ102" s="50">
        <v>0</v>
      </c>
      <c r="EA102" s="50">
        <v>0</v>
      </c>
      <c r="EB102" s="50">
        <v>0</v>
      </c>
      <c r="EC102" s="468"/>
      <c r="ED102" s="50">
        <v>67.675000000001091</v>
      </c>
      <c r="EE102" s="50">
        <v>0</v>
      </c>
      <c r="EF102" s="50">
        <v>91.350000000002183</v>
      </c>
      <c r="EG102" s="50">
        <v>525.59999999999127</v>
      </c>
      <c r="EH102" s="468"/>
      <c r="EI102" s="50">
        <v>46.375000000001364</v>
      </c>
      <c r="EJ102" s="50">
        <v>256.74999999999955</v>
      </c>
      <c r="EK102" s="50">
        <v>21.524999999997817</v>
      </c>
      <c r="EL102" s="50">
        <v>424.299999999992</v>
      </c>
      <c r="EM102" s="468"/>
      <c r="EN102" s="50">
        <v>78.049999999999272</v>
      </c>
      <c r="EO102" s="50">
        <v>242.55000000000109</v>
      </c>
      <c r="EP102" s="50">
        <v>74.099999999993997</v>
      </c>
      <c r="EQ102" s="50">
        <v>0</v>
      </c>
      <c r="ER102" s="468"/>
      <c r="ES102" s="50">
        <v>61.799999999999272</v>
      </c>
      <c r="ET102" s="50">
        <v>0</v>
      </c>
      <c r="EU102" s="50">
        <v>0</v>
      </c>
      <c r="EV102" s="50">
        <v>331.09999999999127</v>
      </c>
      <c r="EW102" s="468"/>
      <c r="EX102" s="50">
        <v>836.12500000000091</v>
      </c>
      <c r="EY102" s="50">
        <v>1980.4499999999753</v>
      </c>
      <c r="EZ102" s="50">
        <v>2584.0499999999029</v>
      </c>
      <c r="FA102" s="50">
        <v>4408.1000000000004</v>
      </c>
      <c r="FB102" s="468"/>
      <c r="FC102" s="50">
        <v>51.449999999999818</v>
      </c>
      <c r="FD102" s="50">
        <v>0</v>
      </c>
      <c r="FE102" s="50">
        <v>142.12499999999454</v>
      </c>
      <c r="FF102" s="50">
        <v>228.49999999998545</v>
      </c>
      <c r="FG102" s="468"/>
      <c r="FH102" s="50">
        <v>40.199999999999818</v>
      </c>
      <c r="FI102" s="50">
        <v>0</v>
      </c>
      <c r="FJ102" s="50">
        <v>0</v>
      </c>
      <c r="FK102" s="50">
        <v>207.09999999998763</v>
      </c>
      <c r="FL102" s="468"/>
      <c r="FM102" s="50">
        <v>30.074999999998909</v>
      </c>
      <c r="FN102" s="50">
        <v>0</v>
      </c>
      <c r="FO102" s="50">
        <v>0</v>
      </c>
      <c r="FP102" s="50">
        <v>452.19999999998254</v>
      </c>
      <c r="FQ102" s="468"/>
      <c r="FR102" s="50">
        <v>67.349999999999682</v>
      </c>
      <c r="FS102" s="50">
        <v>0</v>
      </c>
      <c r="FT102" s="50">
        <v>0</v>
      </c>
      <c r="FU102" s="50">
        <v>0</v>
      </c>
      <c r="FV102" s="468"/>
      <c r="FW102" s="50">
        <v>113.39999999999964</v>
      </c>
      <c r="FX102" s="50">
        <v>41.999999999999091</v>
      </c>
      <c r="FY102" s="50">
        <v>522.82499999999072</v>
      </c>
      <c r="FZ102" s="50">
        <v>467.99999999998545</v>
      </c>
      <c r="GA102" s="468"/>
      <c r="GB102" s="50">
        <v>154.82499999999982</v>
      </c>
      <c r="GC102" s="50">
        <v>0</v>
      </c>
      <c r="GD102" s="50">
        <v>0</v>
      </c>
      <c r="GE102" s="50">
        <v>0</v>
      </c>
      <c r="GF102" s="468"/>
      <c r="GG102" s="50">
        <v>128.57500000000073</v>
      </c>
      <c r="GH102" s="50">
        <v>530.29999999999745</v>
      </c>
      <c r="GI102" s="50">
        <v>694.64999999998417</v>
      </c>
      <c r="GJ102" s="50">
        <v>1258.2999999999738</v>
      </c>
      <c r="GK102" s="468"/>
      <c r="GL102" s="50">
        <v>73.000000000001819</v>
      </c>
      <c r="GM102" s="50">
        <v>149.74999999999636</v>
      </c>
      <c r="GN102" s="50">
        <v>211.12499999998363</v>
      </c>
      <c r="GO102" s="50">
        <v>420.99999999999272</v>
      </c>
      <c r="GP102" s="468"/>
      <c r="GU102" s="18"/>
      <c r="GV102" s="9"/>
      <c r="HD102" s="18"/>
      <c r="HE102" s="9"/>
      <c r="HM102" s="18"/>
      <c r="HN102" s="9"/>
      <c r="HW102" s="9"/>
      <c r="IF102" s="9"/>
      <c r="IO102" s="9"/>
      <c r="IX102" s="9"/>
      <c r="JG102" s="9"/>
      <c r="JP102" s="9"/>
      <c r="JY102" s="9"/>
      <c r="KH102" s="9"/>
      <c r="KQ102" s="9"/>
      <c r="KZ102" s="9"/>
      <c r="MA102" s="9"/>
      <c r="MJ102" s="9"/>
      <c r="MS102" s="9"/>
      <c r="NB102" s="9"/>
      <c r="NK102" s="9"/>
      <c r="NT102" s="9"/>
      <c r="NU102">
        <v>0</v>
      </c>
      <c r="NV102" s="9"/>
      <c r="NW102">
        <v>0</v>
      </c>
      <c r="NX102" s="9"/>
      <c r="NY102">
        <v>982.05000000000382</v>
      </c>
      <c r="NZ102" s="9"/>
      <c r="OA102">
        <v>0</v>
      </c>
    </row>
    <row r="103" spans="1:391" ht="18">
      <c r="A103" s="40" t="s">
        <v>753</v>
      </c>
      <c r="B103" s="46">
        <f>SUM(D103:AAJ103)</f>
        <v>54975.837500000038</v>
      </c>
      <c r="C103" s="42"/>
      <c r="D103" s="50">
        <v>61.524999999999999</v>
      </c>
      <c r="E103" s="50">
        <v>0</v>
      </c>
      <c r="F103" s="50">
        <v>0</v>
      </c>
      <c r="G103" s="50">
        <f>'Punten per wedstrijd'!E206</f>
        <v>219</v>
      </c>
      <c r="H103" s="468"/>
      <c r="I103" s="50">
        <v>35.724999999999994</v>
      </c>
      <c r="J103" s="50">
        <v>0</v>
      </c>
      <c r="K103" s="50">
        <v>0</v>
      </c>
      <c r="L103" s="50">
        <f>'Punten per wedstrijd'!E102</f>
        <v>0</v>
      </c>
      <c r="M103" s="468"/>
      <c r="N103" s="50">
        <v>72.199999999999932</v>
      </c>
      <c r="O103" s="50">
        <v>250.44999999999996</v>
      </c>
      <c r="P103" s="50">
        <v>447.45000000000039</v>
      </c>
      <c r="Q103" s="50">
        <f>'Punten per wedstrijd'!F206</f>
        <v>586.79999999999973</v>
      </c>
      <c r="R103" s="468"/>
      <c r="S103" s="456">
        <v>53.5</v>
      </c>
      <c r="T103" s="50">
        <v>77.849999999999966</v>
      </c>
      <c r="U103" s="505">
        <v>235.12500000000017</v>
      </c>
      <c r="V103" s="50">
        <f>'Punten per wedstrijd'!F102</f>
        <v>181.09999999999991</v>
      </c>
      <c r="W103" s="468"/>
      <c r="X103" s="50">
        <v>54.10000000000025</v>
      </c>
      <c r="Y103" s="50">
        <v>320.50000000000011</v>
      </c>
      <c r="Z103" s="50">
        <v>182.92500000000007</v>
      </c>
      <c r="AA103" s="50">
        <v>204.89999999999964</v>
      </c>
      <c r="AB103" s="468"/>
      <c r="AC103" s="50">
        <v>102.02499999999992</v>
      </c>
      <c r="AD103" s="50">
        <v>353.25000000000017</v>
      </c>
      <c r="AE103" s="50">
        <v>449.62499999999966</v>
      </c>
      <c r="AF103" s="50">
        <v>920.59999999999945</v>
      </c>
      <c r="AG103" s="468"/>
      <c r="AH103" s="50">
        <v>105.40000000000009</v>
      </c>
      <c r="AI103" s="50">
        <v>545.05000000000018</v>
      </c>
      <c r="AJ103" s="50">
        <v>836.09999999999911</v>
      </c>
      <c r="AK103" s="50">
        <v>513.80000000000018</v>
      </c>
      <c r="AL103" s="468"/>
      <c r="AM103" s="456">
        <v>126.20000000000016</v>
      </c>
      <c r="AN103" s="456">
        <v>278.79999999999995</v>
      </c>
      <c r="AO103" s="456">
        <v>303.29999999999973</v>
      </c>
      <c r="AP103" s="50">
        <v>413.99999999999955</v>
      </c>
      <c r="AQ103" s="468"/>
      <c r="AR103" s="50">
        <v>26.850000000000819</v>
      </c>
      <c r="AS103" s="50">
        <v>120.50000000000045</v>
      </c>
      <c r="AT103" s="50">
        <v>226.12499999999932</v>
      </c>
      <c r="AU103" s="50">
        <v>131.4</v>
      </c>
      <c r="AV103" s="468"/>
      <c r="AW103" s="50">
        <v>0</v>
      </c>
      <c r="AX103" s="50">
        <v>63.900000000001</v>
      </c>
      <c r="AY103" s="50">
        <v>341.62499999999932</v>
      </c>
      <c r="AZ103" s="50">
        <v>1039.7999999999993</v>
      </c>
      <c r="BA103" s="468"/>
      <c r="BB103" s="50">
        <v>0</v>
      </c>
      <c r="BC103" s="50">
        <v>123.50000000000045</v>
      </c>
      <c r="BD103" s="50">
        <v>280.79999999999905</v>
      </c>
      <c r="BE103" s="50">
        <v>390.59999999999997</v>
      </c>
      <c r="BF103" s="468"/>
      <c r="BG103" s="50">
        <v>44.325000000000728</v>
      </c>
      <c r="BH103" s="50">
        <v>130.00000000000091</v>
      </c>
      <c r="BI103" s="50">
        <v>221.99999999999932</v>
      </c>
      <c r="BJ103" s="50">
        <v>118.5</v>
      </c>
      <c r="BK103" s="468"/>
      <c r="BL103" s="50">
        <v>0</v>
      </c>
      <c r="BM103" s="50">
        <v>23.950000000000728</v>
      </c>
      <c r="BN103" s="50">
        <v>330.37499999999864</v>
      </c>
      <c r="BO103" s="50">
        <v>171.6</v>
      </c>
      <c r="BP103" s="468"/>
      <c r="BQ103" s="50">
        <v>30.350000000000819</v>
      </c>
      <c r="BR103" s="50">
        <v>163.55000000000109</v>
      </c>
      <c r="BS103" s="50">
        <v>272.47499999999877</v>
      </c>
      <c r="BT103" s="50">
        <v>553.80000000000018</v>
      </c>
      <c r="BU103" s="468"/>
      <c r="BV103" s="50">
        <v>0</v>
      </c>
      <c r="BW103" s="50">
        <v>479.45000000000027</v>
      </c>
      <c r="BX103" s="50">
        <v>448.64999999999918</v>
      </c>
      <c r="BY103" s="50">
        <v>499</v>
      </c>
      <c r="BZ103" s="468"/>
      <c r="CA103" s="50">
        <v>0</v>
      </c>
      <c r="CB103" s="50">
        <v>94.19999999999709</v>
      </c>
      <c r="CC103" s="50">
        <v>170.54999999999973</v>
      </c>
      <c r="CD103" s="50">
        <v>356.40000000000055</v>
      </c>
      <c r="CE103" s="468"/>
      <c r="CF103" s="50">
        <v>0</v>
      </c>
      <c r="CG103" s="50">
        <v>213.20000000000027</v>
      </c>
      <c r="CH103" s="50">
        <v>260.24999999999932</v>
      </c>
      <c r="CI103" s="50">
        <v>277.90000000000055</v>
      </c>
      <c r="CJ103" s="468"/>
      <c r="CK103" s="50">
        <v>27.800000000000182</v>
      </c>
      <c r="CL103" s="50">
        <v>240.00000000000045</v>
      </c>
      <c r="CM103" s="50">
        <v>148.27499999999918</v>
      </c>
      <c r="CN103" s="50">
        <v>355.20000000000005</v>
      </c>
      <c r="CO103" s="468"/>
      <c r="CP103" s="544">
        <v>140.32500000000027</v>
      </c>
      <c r="CQ103" s="544">
        <v>314.400000000001</v>
      </c>
      <c r="CR103" s="544">
        <v>257.47499999999809</v>
      </c>
      <c r="CS103" s="50">
        <v>289.40000000000146</v>
      </c>
      <c r="CT103" s="468"/>
      <c r="CU103" s="50">
        <v>0</v>
      </c>
      <c r="CV103" s="50">
        <v>182.49999999999909</v>
      </c>
      <c r="CW103" s="50">
        <v>551.58750000000055</v>
      </c>
      <c r="CX103" s="50">
        <v>736.80000000000109</v>
      </c>
      <c r="CY103" s="468"/>
      <c r="CZ103" s="50">
        <v>0</v>
      </c>
      <c r="DA103" s="50">
        <v>103.99999999999818</v>
      </c>
      <c r="DB103" s="50">
        <v>27</v>
      </c>
      <c r="DC103" s="50">
        <v>51.6</v>
      </c>
      <c r="DD103" s="468"/>
      <c r="DE103" s="544">
        <v>161.75000000000045</v>
      </c>
      <c r="DF103" s="544">
        <v>1380.800000000002</v>
      </c>
      <c r="DG103" s="544">
        <v>2118.2999999999993</v>
      </c>
      <c r="DH103" s="583">
        <v>1777.6999999999989</v>
      </c>
      <c r="DI103" s="468"/>
      <c r="DJ103" s="50">
        <v>106.92499999999927</v>
      </c>
      <c r="DK103" s="50">
        <v>390.30000000000018</v>
      </c>
      <c r="DL103" s="50">
        <v>237.37500000000273</v>
      </c>
      <c r="DM103" s="50">
        <v>799.80000000000109</v>
      </c>
      <c r="DN103" s="468"/>
      <c r="DO103" s="50">
        <v>95.824999999999818</v>
      </c>
      <c r="DP103" s="50">
        <v>0</v>
      </c>
      <c r="DQ103" s="50">
        <v>232.65000000000191</v>
      </c>
      <c r="DR103" s="50">
        <v>553.79999999999927</v>
      </c>
      <c r="DS103" s="468"/>
      <c r="DT103" s="50">
        <v>730.97499999999945</v>
      </c>
      <c r="DU103" s="50">
        <v>1909.4999999999995</v>
      </c>
      <c r="DV103" s="50">
        <v>3021.0750000000467</v>
      </c>
      <c r="DW103" s="50">
        <v>4841.3999999999651</v>
      </c>
      <c r="DX103" s="468"/>
      <c r="DY103" s="50">
        <v>48.299999999998818</v>
      </c>
      <c r="DZ103" s="50">
        <v>0</v>
      </c>
      <c r="EA103" s="50">
        <v>0</v>
      </c>
      <c r="EB103" s="50">
        <v>0</v>
      </c>
      <c r="EC103" s="468"/>
      <c r="ED103" s="50">
        <v>69.049999999998818</v>
      </c>
      <c r="EE103" s="50">
        <v>0</v>
      </c>
      <c r="EF103" s="50">
        <v>177.67499999999563</v>
      </c>
      <c r="EG103" s="50">
        <v>494.49999999999636</v>
      </c>
      <c r="EH103" s="468"/>
      <c r="EI103" s="50">
        <v>47.724999999999454</v>
      </c>
      <c r="EJ103" s="50">
        <v>121.15000000000055</v>
      </c>
      <c r="EK103" s="50">
        <v>82.574999999998909</v>
      </c>
      <c r="EL103" s="50">
        <v>394.79999999999563</v>
      </c>
      <c r="EM103" s="468"/>
      <c r="EN103" s="50">
        <v>115.17499999999882</v>
      </c>
      <c r="EO103" s="50">
        <v>38.150000000001455</v>
      </c>
      <c r="EP103" s="50">
        <v>69.075000000001637</v>
      </c>
      <c r="EQ103" s="50">
        <v>0</v>
      </c>
      <c r="ER103" s="468"/>
      <c r="ES103" s="50">
        <v>45.549999999998363</v>
      </c>
      <c r="ET103" s="50">
        <v>0</v>
      </c>
      <c r="EU103" s="50">
        <v>0</v>
      </c>
      <c r="EV103" s="50">
        <v>351</v>
      </c>
      <c r="EW103" s="468"/>
      <c r="EX103" s="50">
        <v>837.27500000000236</v>
      </c>
      <c r="EY103" s="50">
        <v>1129.5000000000473</v>
      </c>
      <c r="EZ103" s="50">
        <v>2397.8250000000398</v>
      </c>
      <c r="FA103" s="50">
        <v>4362.9499999999989</v>
      </c>
      <c r="FB103" s="468"/>
      <c r="FC103" s="50">
        <v>114.09999999999854</v>
      </c>
      <c r="FD103" s="50">
        <v>117.00000000000045</v>
      </c>
      <c r="FE103" s="50">
        <v>105.00000000000273</v>
      </c>
      <c r="FF103" s="50">
        <v>253.69999999999709</v>
      </c>
      <c r="FG103" s="468"/>
      <c r="FH103" s="50">
        <v>115.49999999999727</v>
      </c>
      <c r="FI103" s="50">
        <v>0</v>
      </c>
      <c r="FJ103" s="50">
        <v>0</v>
      </c>
      <c r="FK103" s="50">
        <v>360.99999999999636</v>
      </c>
      <c r="FL103" s="468"/>
      <c r="FM103" s="50">
        <v>21.649999999997817</v>
      </c>
      <c r="FN103" s="50">
        <v>0</v>
      </c>
      <c r="FO103" s="50">
        <v>0</v>
      </c>
      <c r="FP103" s="50">
        <v>397.19999999999709</v>
      </c>
      <c r="FQ103" s="468"/>
      <c r="FR103" s="50">
        <v>2.1000000000001364</v>
      </c>
      <c r="FS103" s="50">
        <v>0</v>
      </c>
      <c r="FT103" s="50">
        <v>0</v>
      </c>
      <c r="FU103" s="50">
        <v>0</v>
      </c>
      <c r="FV103" s="468"/>
      <c r="FW103" s="50">
        <v>104.59999999999945</v>
      </c>
      <c r="FX103" s="50">
        <v>143.70000000000005</v>
      </c>
      <c r="FY103" s="50">
        <v>441.82500000000164</v>
      </c>
      <c r="FZ103" s="50">
        <v>463.09999999999127</v>
      </c>
      <c r="GA103" s="468"/>
      <c r="GB103" s="50">
        <v>48.050000000002001</v>
      </c>
      <c r="GC103" s="50">
        <v>0</v>
      </c>
      <c r="GD103" s="50">
        <v>0</v>
      </c>
      <c r="GE103" s="50">
        <v>0</v>
      </c>
      <c r="GF103" s="468"/>
      <c r="GG103" s="50">
        <v>143.600000000004</v>
      </c>
      <c r="GH103" s="50">
        <v>555.15000000000055</v>
      </c>
      <c r="GI103" s="50">
        <v>571.35000000000764</v>
      </c>
      <c r="GJ103" s="50">
        <v>1293.3999999999796</v>
      </c>
      <c r="GK103" s="468"/>
      <c r="GL103" s="50">
        <v>93.374999999999091</v>
      </c>
      <c r="GM103" s="50">
        <v>137.25000000000364</v>
      </c>
      <c r="GN103" s="50">
        <v>132.75000000000273</v>
      </c>
      <c r="GO103" s="50">
        <v>421.49999999999636</v>
      </c>
      <c r="GP103" s="468"/>
      <c r="GU103" s="18"/>
      <c r="GV103" s="9"/>
      <c r="HD103" s="18"/>
      <c r="HE103" s="9"/>
      <c r="HM103" s="18"/>
      <c r="HN103" s="9"/>
      <c r="HW103" s="9"/>
      <c r="IF103" s="9"/>
      <c r="IO103" s="9"/>
      <c r="IX103" s="9"/>
      <c r="JG103" s="9"/>
      <c r="JP103" s="9"/>
      <c r="JY103" s="9"/>
      <c r="KH103" s="9"/>
      <c r="KQ103" s="9"/>
      <c r="KZ103" s="9"/>
      <c r="MA103" s="9"/>
      <c r="MJ103" s="9"/>
      <c r="MS103" s="9"/>
      <c r="NB103" s="9"/>
      <c r="NK103" s="9"/>
      <c r="NT103" s="9"/>
      <c r="NU103">
        <v>0</v>
      </c>
      <c r="NV103" s="9"/>
      <c r="NW103">
        <v>0</v>
      </c>
      <c r="NX103" s="9"/>
      <c r="NY103">
        <v>835.19999999999891</v>
      </c>
      <c r="NZ103" s="9"/>
      <c r="OA103">
        <v>0</v>
      </c>
    </row>
    <row r="104" spans="1:391" s="89" customFormat="1" ht="18">
      <c r="A104" s="84" t="s">
        <v>3366</v>
      </c>
      <c r="B104" s="46">
        <f>SUM(D104:AAJ104)</f>
        <v>7482.1999999999944</v>
      </c>
      <c r="C104" s="42"/>
      <c r="D104" s="50">
        <v>0</v>
      </c>
      <c r="E104" s="50">
        <v>0</v>
      </c>
      <c r="F104" s="50">
        <v>0</v>
      </c>
      <c r="G104" s="50">
        <f>'Punten per wedstrijd'!E207</f>
        <v>405.2</v>
      </c>
      <c r="H104" s="468"/>
      <c r="I104" s="50">
        <v>0</v>
      </c>
      <c r="J104" s="50">
        <v>0</v>
      </c>
      <c r="K104" s="50">
        <v>0</v>
      </c>
      <c r="L104" s="50">
        <f>'Punten per wedstrijd'!E103</f>
        <v>191.5</v>
      </c>
      <c r="M104" s="468"/>
      <c r="N104" s="50">
        <v>0</v>
      </c>
      <c r="O104" s="50">
        <v>0</v>
      </c>
      <c r="P104" s="50">
        <v>0</v>
      </c>
      <c r="Q104" s="50">
        <f>'Punten per wedstrijd'!F207</f>
        <v>120.79999999999973</v>
      </c>
      <c r="R104" s="468"/>
      <c r="S104" s="456">
        <v>0</v>
      </c>
      <c r="T104" s="50">
        <v>0</v>
      </c>
      <c r="U104" s="505">
        <v>0</v>
      </c>
      <c r="V104" s="50">
        <f>'Punten per wedstrijd'!F103</f>
        <v>502.7999999999995</v>
      </c>
      <c r="W104" s="468"/>
      <c r="X104" s="50">
        <v>0</v>
      </c>
      <c r="Y104" s="50">
        <v>0</v>
      </c>
      <c r="Z104" s="50">
        <v>0</v>
      </c>
      <c r="AA104" s="50">
        <v>170</v>
      </c>
      <c r="AB104" s="468"/>
      <c r="AC104" s="50">
        <v>0</v>
      </c>
      <c r="AD104" s="50">
        <v>0</v>
      </c>
      <c r="AE104" s="50">
        <v>0</v>
      </c>
      <c r="AF104" s="50">
        <v>664.29999999999927</v>
      </c>
      <c r="AG104" s="468"/>
      <c r="AH104" s="50">
        <v>0</v>
      </c>
      <c r="AI104" s="50">
        <v>0</v>
      </c>
      <c r="AJ104" s="50">
        <v>0</v>
      </c>
      <c r="AK104" s="50">
        <v>262.05000000000064</v>
      </c>
      <c r="AL104" s="468"/>
      <c r="AM104" s="456">
        <v>0</v>
      </c>
      <c r="AN104" s="456">
        <v>0</v>
      </c>
      <c r="AO104" s="456">
        <v>0</v>
      </c>
      <c r="AP104" s="50">
        <v>607.85000000000082</v>
      </c>
      <c r="AQ104" s="468"/>
      <c r="AR104" s="50">
        <v>0</v>
      </c>
      <c r="AS104" s="50">
        <v>0</v>
      </c>
      <c r="AT104" s="50">
        <v>0</v>
      </c>
      <c r="AU104" s="50">
        <v>196.9</v>
      </c>
      <c r="AV104" s="468"/>
      <c r="AW104" s="50">
        <v>0</v>
      </c>
      <c r="AX104" s="50">
        <v>0</v>
      </c>
      <c r="AY104" s="50">
        <v>0</v>
      </c>
      <c r="AZ104" s="50">
        <v>15.199999999998909</v>
      </c>
      <c r="BA104" s="468"/>
      <c r="BB104" s="50">
        <v>0</v>
      </c>
      <c r="BC104" s="50">
        <v>0</v>
      </c>
      <c r="BD104" s="50">
        <v>0</v>
      </c>
      <c r="BE104" s="50">
        <v>496.90000000000003</v>
      </c>
      <c r="BF104" s="468"/>
      <c r="BG104" s="50">
        <v>0</v>
      </c>
      <c r="BH104" s="50">
        <v>0</v>
      </c>
      <c r="BI104" s="50">
        <v>0</v>
      </c>
      <c r="BJ104" s="50">
        <v>325.39999999999998</v>
      </c>
      <c r="BK104" s="468"/>
      <c r="BL104" s="50">
        <v>0</v>
      </c>
      <c r="BM104" s="50">
        <v>0</v>
      </c>
      <c r="BN104" s="50">
        <v>0</v>
      </c>
      <c r="BO104" s="50">
        <v>317.3</v>
      </c>
      <c r="BP104" s="468"/>
      <c r="BQ104" s="50">
        <v>0</v>
      </c>
      <c r="BR104" s="50">
        <v>0</v>
      </c>
      <c r="BS104" s="50">
        <v>0</v>
      </c>
      <c r="BT104" s="50">
        <v>433.94999999999891</v>
      </c>
      <c r="BU104" s="468"/>
      <c r="BV104" s="50">
        <v>0</v>
      </c>
      <c r="BW104" s="50">
        <v>0</v>
      </c>
      <c r="BX104" s="50">
        <v>0</v>
      </c>
      <c r="BY104" s="50">
        <v>269.39999999999964</v>
      </c>
      <c r="BZ104" s="468"/>
      <c r="CA104" s="50">
        <v>0</v>
      </c>
      <c r="CB104" s="50">
        <v>0</v>
      </c>
      <c r="CC104" s="50">
        <v>0</v>
      </c>
      <c r="CD104" s="50">
        <v>397.45000000000073</v>
      </c>
      <c r="CE104" s="468"/>
      <c r="CF104" s="50">
        <v>0</v>
      </c>
      <c r="CG104" s="50">
        <v>0</v>
      </c>
      <c r="CH104" s="50">
        <v>0</v>
      </c>
      <c r="CI104" s="50">
        <v>295.89999999999964</v>
      </c>
      <c r="CJ104" s="468"/>
      <c r="CK104" s="50">
        <v>0</v>
      </c>
      <c r="CL104" s="50">
        <v>0</v>
      </c>
      <c r="CM104" s="50">
        <v>0</v>
      </c>
      <c r="CN104" s="50">
        <v>230.79999999999998</v>
      </c>
      <c r="CO104" s="468"/>
      <c r="CP104" s="544">
        <v>0</v>
      </c>
      <c r="CQ104" s="544">
        <v>0</v>
      </c>
      <c r="CR104" s="544">
        <v>0</v>
      </c>
      <c r="CS104" s="50">
        <v>93.099999999998545</v>
      </c>
      <c r="CT104" s="468"/>
      <c r="CU104" s="50">
        <v>0</v>
      </c>
      <c r="CV104" s="50">
        <v>0</v>
      </c>
      <c r="CW104" s="50">
        <v>0</v>
      </c>
      <c r="CX104" s="50">
        <v>289.09999999999945</v>
      </c>
      <c r="CY104" s="468"/>
      <c r="CZ104" s="50">
        <v>0</v>
      </c>
      <c r="DA104" s="50">
        <v>0</v>
      </c>
      <c r="DB104" s="50">
        <v>0</v>
      </c>
      <c r="DC104" s="50">
        <v>149.5</v>
      </c>
      <c r="DD104" s="468"/>
      <c r="DE104" s="544">
        <v>0</v>
      </c>
      <c r="DF104" s="544">
        <v>0</v>
      </c>
      <c r="DG104" s="544">
        <v>0</v>
      </c>
      <c r="DH104" s="583">
        <v>1046.7999999999984</v>
      </c>
      <c r="DI104" s="468"/>
      <c r="DJ104" s="50"/>
      <c r="DK104" s="50"/>
      <c r="DL104" s="50"/>
      <c r="DM104" s="50"/>
      <c r="DN104" s="468"/>
      <c r="DO104" s="50"/>
      <c r="DP104" s="50"/>
      <c r="DQ104" s="50"/>
      <c r="DR104" s="50"/>
      <c r="DS104" s="468"/>
      <c r="DT104" s="50"/>
      <c r="DU104" s="50"/>
      <c r="DV104" s="50"/>
      <c r="DW104" s="50"/>
      <c r="DX104" s="468"/>
      <c r="DY104" s="50"/>
      <c r="DZ104" s="50"/>
      <c r="EA104" s="50"/>
      <c r="EB104" s="50"/>
      <c r="EC104" s="468"/>
      <c r="ED104" s="50"/>
      <c r="EE104" s="50"/>
      <c r="EF104" s="50"/>
      <c r="EG104" s="50"/>
      <c r="EH104" s="468"/>
      <c r="EI104" s="50"/>
      <c r="EJ104" s="50"/>
      <c r="EK104" s="50"/>
      <c r="EL104" s="50"/>
      <c r="EM104" s="468"/>
      <c r="EN104" s="50"/>
      <c r="EO104" s="50"/>
      <c r="EP104" s="50"/>
      <c r="EQ104" s="50"/>
      <c r="ER104" s="468"/>
      <c r="ES104" s="50"/>
      <c r="ET104" s="50"/>
      <c r="EU104" s="50"/>
      <c r="EV104" s="50"/>
      <c r="EW104" s="468"/>
      <c r="EX104" s="50"/>
      <c r="EY104" s="50"/>
      <c r="EZ104" s="50"/>
      <c r="FA104" s="50"/>
      <c r="FB104" s="468"/>
      <c r="FC104" s="50"/>
      <c r="FD104" s="50"/>
      <c r="FE104" s="50"/>
      <c r="FF104" s="50"/>
      <c r="FG104" s="468"/>
      <c r="FH104" s="50"/>
      <c r="FI104" s="50"/>
      <c r="FJ104" s="50"/>
      <c r="FK104" s="50"/>
      <c r="FL104" s="468"/>
      <c r="FM104" s="50"/>
      <c r="FN104" s="50"/>
      <c r="FO104" s="50"/>
      <c r="FP104" s="50"/>
      <c r="FQ104" s="468"/>
      <c r="FR104" s="50"/>
      <c r="FS104" s="50"/>
      <c r="FT104" s="50"/>
      <c r="FU104" s="50"/>
      <c r="FV104" s="468"/>
      <c r="FW104" s="50"/>
      <c r="FX104" s="50"/>
      <c r="FY104" s="50"/>
      <c r="FZ104" s="50"/>
      <c r="GA104" s="1"/>
      <c r="GB104" s="50"/>
      <c r="GC104" s="50"/>
      <c r="GD104" s="50"/>
      <c r="GE104" s="50"/>
      <c r="GF104" s="1"/>
      <c r="GG104" s="50"/>
      <c r="GH104" s="50"/>
      <c r="GI104" s="50"/>
      <c r="GJ104" s="50"/>
      <c r="GK104" s="1"/>
      <c r="GL104" s="50"/>
      <c r="GM104" s="50"/>
      <c r="GN104" s="50"/>
      <c r="GO104" s="50"/>
      <c r="GP104" s="1"/>
      <c r="GU104" s="18"/>
      <c r="GV104" s="9"/>
      <c r="HD104" s="18"/>
      <c r="HE104" s="9"/>
      <c r="HM104" s="18"/>
      <c r="HN104" s="9"/>
      <c r="HV104"/>
      <c r="HW104" s="9"/>
      <c r="IE104"/>
      <c r="IF104" s="9"/>
      <c r="IN104"/>
      <c r="IO104" s="9"/>
      <c r="IW104"/>
      <c r="IX104" s="9"/>
      <c r="JF104"/>
      <c r="JG104" s="9"/>
      <c r="JO104"/>
      <c r="JP104" s="9"/>
      <c r="JX104"/>
      <c r="JY104" s="9"/>
      <c r="KG104"/>
      <c r="KH104" s="9"/>
      <c r="KP104"/>
      <c r="KQ104" s="9"/>
      <c r="KY104"/>
      <c r="KZ104" s="9"/>
      <c r="LZ104"/>
      <c r="MA104" s="9"/>
      <c r="MI104"/>
      <c r="MJ104" s="9"/>
      <c r="MR104"/>
      <c r="MS104" s="9"/>
      <c r="NA104"/>
      <c r="NB104" s="9"/>
      <c r="NJ104"/>
      <c r="NK104" s="9"/>
      <c r="NS104"/>
      <c r="NT104" s="9"/>
      <c r="NU104"/>
      <c r="NV104" s="9"/>
      <c r="NW104"/>
      <c r="NX104" s="9"/>
      <c r="NY104"/>
      <c r="NZ104" s="37"/>
      <c r="OA104"/>
    </row>
    <row r="105" spans="1:391" ht="18">
      <c r="A105" s="84" t="s">
        <v>2008</v>
      </c>
      <c r="B105" s="46">
        <f>SUM(D105:AAJ105)</f>
        <v>47771.537500000028</v>
      </c>
      <c r="C105" s="42"/>
      <c r="D105" s="50">
        <v>0</v>
      </c>
      <c r="E105" s="50">
        <v>0</v>
      </c>
      <c r="F105" s="50">
        <v>0</v>
      </c>
      <c r="G105" s="50">
        <f>'Punten per wedstrijd'!E208</f>
        <v>325.5</v>
      </c>
      <c r="H105" s="468"/>
      <c r="I105" s="50">
        <v>0</v>
      </c>
      <c r="J105" s="50">
        <v>0</v>
      </c>
      <c r="K105" s="50">
        <v>0</v>
      </c>
      <c r="L105" s="50">
        <f>'Punten per wedstrijd'!E104</f>
        <v>224.50000000000006</v>
      </c>
      <c r="M105" s="468"/>
      <c r="N105" s="50">
        <v>0</v>
      </c>
      <c r="O105" s="50">
        <v>273.55</v>
      </c>
      <c r="P105" s="50">
        <v>496.91249999999991</v>
      </c>
      <c r="Q105" s="50">
        <f>'Punten per wedstrijd'!F208</f>
        <v>509.99999999999955</v>
      </c>
      <c r="R105" s="468"/>
      <c r="S105" s="456">
        <v>0</v>
      </c>
      <c r="T105" s="50">
        <v>122.75</v>
      </c>
      <c r="U105" s="505">
        <v>141.75</v>
      </c>
      <c r="V105" s="50">
        <f>'Punten per wedstrijd'!F104</f>
        <v>147.30000000000018</v>
      </c>
      <c r="W105" s="468"/>
      <c r="X105" s="50">
        <v>0</v>
      </c>
      <c r="Y105" s="50">
        <v>336.29999999999973</v>
      </c>
      <c r="Z105" s="50">
        <v>205.34999999999945</v>
      </c>
      <c r="AA105" s="50">
        <v>353.59999999999991</v>
      </c>
      <c r="AB105" s="468"/>
      <c r="AC105" s="50">
        <v>0</v>
      </c>
      <c r="AD105" s="50">
        <v>372.95000000000005</v>
      </c>
      <c r="AE105" s="50">
        <v>683.39999999999986</v>
      </c>
      <c r="AF105" s="50">
        <v>1273.1999999999998</v>
      </c>
      <c r="AG105" s="468"/>
      <c r="AH105" s="50">
        <v>0</v>
      </c>
      <c r="AI105" s="50">
        <v>597.90000000000009</v>
      </c>
      <c r="AJ105" s="50">
        <v>757.7999999999987</v>
      </c>
      <c r="AK105" s="50">
        <v>622.70000000000073</v>
      </c>
      <c r="AL105" s="468"/>
      <c r="AM105" s="456">
        <v>0</v>
      </c>
      <c r="AN105" s="456">
        <v>226.150000000001</v>
      </c>
      <c r="AO105" s="456">
        <v>221.58749999999918</v>
      </c>
      <c r="AP105" s="50">
        <v>629.55000000000018</v>
      </c>
      <c r="AQ105" s="468"/>
      <c r="AR105" s="50">
        <v>0</v>
      </c>
      <c r="AS105" s="50">
        <v>210.95000000000073</v>
      </c>
      <c r="AT105" s="50">
        <v>252.07499999999891</v>
      </c>
      <c r="AU105" s="50">
        <v>427.90000000000003</v>
      </c>
      <c r="AV105" s="468"/>
      <c r="AW105" s="50">
        <v>0</v>
      </c>
      <c r="AX105" s="50">
        <v>73.350000000000819</v>
      </c>
      <c r="AY105" s="50">
        <v>498.30000000000041</v>
      </c>
      <c r="AZ105" s="50">
        <v>906.60000000000218</v>
      </c>
      <c r="BA105" s="468"/>
      <c r="BB105" s="50">
        <v>0</v>
      </c>
      <c r="BC105" s="50">
        <v>107.75000000000091</v>
      </c>
      <c r="BD105" s="50">
        <v>118.79999999999905</v>
      </c>
      <c r="BE105" s="50">
        <v>616.45000000000005</v>
      </c>
      <c r="BF105" s="468"/>
      <c r="BG105" s="50">
        <v>0</v>
      </c>
      <c r="BH105" s="50">
        <v>141.45000000000073</v>
      </c>
      <c r="BI105" s="50">
        <v>112.49999999999932</v>
      </c>
      <c r="BJ105" s="50">
        <v>425.3</v>
      </c>
      <c r="BK105" s="468"/>
      <c r="BL105" s="50">
        <v>0</v>
      </c>
      <c r="BM105" s="50">
        <v>50.150000000001</v>
      </c>
      <c r="BN105" s="50">
        <v>146.28749999999945</v>
      </c>
      <c r="BO105" s="50">
        <v>211</v>
      </c>
      <c r="BP105" s="468"/>
      <c r="BQ105" s="50">
        <v>0</v>
      </c>
      <c r="BR105" s="50">
        <v>159.80000000000109</v>
      </c>
      <c r="BS105" s="50">
        <v>156.93749999999864</v>
      </c>
      <c r="BT105" s="50">
        <v>669.90000000000327</v>
      </c>
      <c r="BU105" s="468"/>
      <c r="BV105" s="50">
        <v>0</v>
      </c>
      <c r="BW105" s="50">
        <v>360.85000000000082</v>
      </c>
      <c r="BX105" s="50">
        <v>451.12499999999932</v>
      </c>
      <c r="BY105" s="50">
        <v>588.50000000000546</v>
      </c>
      <c r="BZ105" s="468"/>
      <c r="CA105" s="50">
        <v>0</v>
      </c>
      <c r="CB105" s="50">
        <v>87.750000000003638</v>
      </c>
      <c r="CC105" s="50">
        <v>97.500000000000682</v>
      </c>
      <c r="CD105" s="50">
        <v>544.100000000004</v>
      </c>
      <c r="CE105" s="468"/>
      <c r="CF105" s="50">
        <v>0</v>
      </c>
      <c r="CG105" s="50">
        <v>212.44999999999982</v>
      </c>
      <c r="CH105" s="50">
        <v>159.74999999999864</v>
      </c>
      <c r="CI105" s="50">
        <v>410.90000000000146</v>
      </c>
      <c r="CJ105" s="468"/>
      <c r="CK105" s="50">
        <v>0</v>
      </c>
      <c r="CL105" s="50">
        <v>190.69999999999982</v>
      </c>
      <c r="CM105" s="50">
        <v>178.31250000000068</v>
      </c>
      <c r="CN105" s="50">
        <v>229.00000000000003</v>
      </c>
      <c r="CO105" s="468"/>
      <c r="CP105" s="544">
        <v>0</v>
      </c>
      <c r="CQ105" s="544">
        <v>215.40000000000009</v>
      </c>
      <c r="CR105" s="544">
        <v>325.79999999999973</v>
      </c>
      <c r="CS105" s="50">
        <v>362.10000000000036</v>
      </c>
      <c r="CT105" s="468"/>
      <c r="CU105" s="50">
        <v>0</v>
      </c>
      <c r="CV105" s="50">
        <v>194.39999999999873</v>
      </c>
      <c r="CW105" s="50">
        <v>308.69999999999754</v>
      </c>
      <c r="CX105" s="50">
        <v>758.09999999999854</v>
      </c>
      <c r="CY105" s="468"/>
      <c r="CZ105" s="50">
        <v>0</v>
      </c>
      <c r="DA105" s="50">
        <v>162.60000000000218</v>
      </c>
      <c r="DB105" s="50">
        <v>141.30000000000109</v>
      </c>
      <c r="DC105" s="50">
        <v>222</v>
      </c>
      <c r="DD105" s="468"/>
      <c r="DE105" s="544">
        <v>0</v>
      </c>
      <c r="DF105" s="544">
        <v>1896.4999999999991</v>
      </c>
      <c r="DG105" s="544">
        <v>1802.4</v>
      </c>
      <c r="DH105" s="583">
        <v>2576.2000000000007</v>
      </c>
      <c r="DI105" s="468"/>
      <c r="DJ105" s="50">
        <v>0</v>
      </c>
      <c r="DK105" s="50">
        <v>0</v>
      </c>
      <c r="DL105" s="50">
        <v>287.92500000000109</v>
      </c>
      <c r="DM105" s="50">
        <v>774.60000000000036</v>
      </c>
      <c r="DN105" s="468"/>
      <c r="DO105" s="50">
        <v>0</v>
      </c>
      <c r="DP105" s="50">
        <v>0</v>
      </c>
      <c r="DQ105" s="50">
        <v>405.22500000000218</v>
      </c>
      <c r="DR105" s="50">
        <v>587.29999999999745</v>
      </c>
      <c r="DS105" s="468"/>
      <c r="DT105" s="50">
        <v>0</v>
      </c>
      <c r="DU105" s="50">
        <v>0</v>
      </c>
      <c r="DV105" s="50">
        <v>2518.5750000000003</v>
      </c>
      <c r="DW105" s="50">
        <v>4603.8499999999767</v>
      </c>
      <c r="DX105" s="468"/>
      <c r="DY105" s="50">
        <v>0</v>
      </c>
      <c r="DZ105" s="50">
        <v>0</v>
      </c>
      <c r="EA105" s="50">
        <v>0</v>
      </c>
      <c r="EB105" s="50">
        <v>0</v>
      </c>
      <c r="EC105" s="468"/>
      <c r="ED105" s="50">
        <v>0</v>
      </c>
      <c r="EE105" s="50">
        <v>0</v>
      </c>
      <c r="EF105" s="50">
        <v>129.67499999999836</v>
      </c>
      <c r="EG105" s="50">
        <v>250.50000000000728</v>
      </c>
      <c r="EH105" s="468"/>
      <c r="EI105" s="50">
        <v>0</v>
      </c>
      <c r="EJ105" s="50">
        <v>0</v>
      </c>
      <c r="EK105" s="50">
        <v>22.875000000005457</v>
      </c>
      <c r="EL105" s="50">
        <v>312.40000000000873</v>
      </c>
      <c r="EM105" s="468"/>
      <c r="EN105" s="50">
        <v>0</v>
      </c>
      <c r="EO105" s="50">
        <v>0</v>
      </c>
      <c r="EP105" s="50">
        <v>132.60000000000218</v>
      </c>
      <c r="EQ105" s="50">
        <v>0</v>
      </c>
      <c r="ER105" s="468"/>
      <c r="ES105" s="50">
        <v>0</v>
      </c>
      <c r="ET105" s="50">
        <v>0</v>
      </c>
      <c r="EU105" s="50">
        <v>0</v>
      </c>
      <c r="EV105" s="50">
        <v>247.60000000000946</v>
      </c>
      <c r="EW105" s="468"/>
      <c r="EX105" s="50">
        <v>0</v>
      </c>
      <c r="EY105" s="50">
        <v>0</v>
      </c>
      <c r="EZ105" s="50">
        <v>2406.9750000000076</v>
      </c>
      <c r="FA105" s="50">
        <v>3896.5</v>
      </c>
      <c r="FB105" s="468"/>
      <c r="FC105" s="50">
        <v>0</v>
      </c>
      <c r="FD105" s="50">
        <v>0</v>
      </c>
      <c r="FE105" s="50">
        <v>138.07500000000709</v>
      </c>
      <c r="FF105" s="50">
        <v>167.700000000008</v>
      </c>
      <c r="FG105" s="468"/>
      <c r="FH105" s="50">
        <v>0</v>
      </c>
      <c r="FI105" s="50">
        <v>0</v>
      </c>
      <c r="FJ105" s="50">
        <v>0</v>
      </c>
      <c r="FK105" s="50">
        <v>250.00000000000364</v>
      </c>
      <c r="FL105" s="468"/>
      <c r="FM105" s="50">
        <v>0</v>
      </c>
      <c r="FN105" s="50">
        <v>0</v>
      </c>
      <c r="FO105" s="50">
        <v>0</v>
      </c>
      <c r="FP105" s="50">
        <v>446.89999999999782</v>
      </c>
      <c r="FQ105" s="468"/>
      <c r="FR105" s="50">
        <v>0</v>
      </c>
      <c r="FS105" s="50">
        <v>0</v>
      </c>
      <c r="FT105" s="50">
        <v>0</v>
      </c>
      <c r="FU105" s="50">
        <v>0</v>
      </c>
      <c r="FV105" s="468"/>
      <c r="FW105" s="50">
        <v>0</v>
      </c>
      <c r="FX105" s="50">
        <v>0</v>
      </c>
      <c r="FY105" s="50">
        <v>329.62500000000273</v>
      </c>
      <c r="FZ105" s="50">
        <v>276.80000000000655</v>
      </c>
      <c r="GA105" s="468"/>
      <c r="GB105" s="50">
        <v>0</v>
      </c>
      <c r="GC105" s="50">
        <v>0</v>
      </c>
      <c r="GD105" s="50">
        <v>0</v>
      </c>
      <c r="GE105" s="50">
        <v>0</v>
      </c>
      <c r="GF105" s="468"/>
      <c r="GG105" s="50">
        <v>0</v>
      </c>
      <c r="GH105" s="50">
        <v>0</v>
      </c>
      <c r="GI105" s="50">
        <v>861.59999999999673</v>
      </c>
      <c r="GJ105" s="50">
        <v>798.30000000001382</v>
      </c>
      <c r="GK105" s="468"/>
      <c r="GL105" s="50">
        <v>0</v>
      </c>
      <c r="GM105" s="50">
        <v>0</v>
      </c>
      <c r="GN105" s="50">
        <v>178.125</v>
      </c>
      <c r="GO105" s="50">
        <v>350.49999999999636</v>
      </c>
      <c r="GP105" s="468"/>
      <c r="GV105" s="9"/>
      <c r="HE105" s="9"/>
      <c r="HN105" s="9"/>
      <c r="HW105" s="9"/>
      <c r="IF105" s="9"/>
      <c r="IO105" s="9"/>
      <c r="IX105" s="9"/>
      <c r="JG105" s="9"/>
      <c r="JP105" s="9"/>
      <c r="JY105" s="9"/>
      <c r="KH105" s="9"/>
      <c r="KQ105" s="9"/>
      <c r="KZ105" s="9"/>
      <c r="MA105" s="9"/>
      <c r="MJ105" s="9"/>
      <c r="MS105" s="9"/>
      <c r="NB105" s="9"/>
      <c r="NK105" s="9"/>
      <c r="NT105" s="9"/>
      <c r="NU105">
        <v>0</v>
      </c>
      <c r="NV105" s="9"/>
      <c r="NW105">
        <v>0</v>
      </c>
      <c r="NX105" s="9"/>
      <c r="NY105">
        <v>1112.6249999999945</v>
      </c>
      <c r="NZ105" s="9"/>
      <c r="OA105">
        <v>0</v>
      </c>
    </row>
    <row r="106" spans="1:391" ht="18">
      <c r="A106" s="84"/>
      <c r="B106" s="46"/>
      <c r="C106" s="21"/>
      <c r="D106" s="1"/>
      <c r="E106" s="9"/>
      <c r="F106" s="1"/>
      <c r="G106" s="9"/>
      <c r="H106" s="1"/>
      <c r="I106" s="50"/>
      <c r="J106" s="50"/>
      <c r="K106" s="50"/>
      <c r="L106" s="50"/>
      <c r="M106" s="1"/>
      <c r="N106" s="50"/>
      <c r="O106" s="50"/>
      <c r="P106" s="50"/>
      <c r="Q106" s="50"/>
      <c r="R106" s="1"/>
      <c r="S106" s="456"/>
      <c r="T106" s="50"/>
      <c r="U106" s="505"/>
      <c r="V106" s="50"/>
      <c r="W106" s="1"/>
      <c r="X106" s="50"/>
      <c r="Y106" s="50"/>
      <c r="Z106" s="50"/>
      <c r="AA106" s="50"/>
      <c r="AB106" s="1"/>
      <c r="AC106" s="50"/>
      <c r="AD106" s="50"/>
      <c r="AE106" s="50"/>
      <c r="AF106" s="50"/>
      <c r="AG106" s="1"/>
      <c r="AH106" s="50"/>
      <c r="AI106" s="50"/>
      <c r="AJ106" s="50"/>
      <c r="AK106" s="50"/>
      <c r="AL106" s="1"/>
      <c r="AM106" s="456"/>
      <c r="AN106" s="456"/>
      <c r="AO106" s="456"/>
      <c r="AP106" s="50"/>
      <c r="AQ106" s="1"/>
      <c r="AR106" s="50"/>
      <c r="AS106" s="50"/>
      <c r="AT106" s="50"/>
      <c r="AU106" s="50"/>
      <c r="AV106" s="1"/>
      <c r="AW106" s="50"/>
      <c r="AX106" s="50"/>
      <c r="AY106" s="50"/>
      <c r="AZ106" s="50"/>
      <c r="BA106" s="1"/>
      <c r="BB106" s="9"/>
      <c r="BC106" s="50"/>
      <c r="BD106" s="50"/>
      <c r="BE106" s="50"/>
      <c r="BF106" s="1"/>
      <c r="BG106" s="50"/>
      <c r="BH106" s="50"/>
      <c r="BI106" s="50"/>
      <c r="BJ106" s="50"/>
      <c r="BK106" s="1"/>
      <c r="BL106" s="50"/>
      <c r="BM106" s="50"/>
      <c r="BN106" s="50"/>
      <c r="BO106" s="50"/>
      <c r="BP106" s="1"/>
      <c r="BQ106" s="50"/>
      <c r="BR106" s="50"/>
      <c r="BS106" s="50"/>
      <c r="BT106" s="50"/>
      <c r="BU106" s="1"/>
      <c r="BV106" s="50"/>
      <c r="BW106" s="50"/>
      <c r="BX106" s="50"/>
      <c r="BY106" s="50"/>
      <c r="BZ106" s="1"/>
      <c r="CA106" s="50"/>
      <c r="CB106" s="50"/>
      <c r="CC106" s="50"/>
      <c r="CD106" s="50"/>
      <c r="CE106" s="1"/>
      <c r="CF106" s="50"/>
      <c r="CG106" s="50"/>
      <c r="CH106" s="50"/>
      <c r="CI106" s="50"/>
      <c r="CJ106" s="1"/>
      <c r="CK106" s="50"/>
      <c r="CL106" s="50"/>
      <c r="CM106" s="50"/>
      <c r="CN106" s="50"/>
      <c r="CO106" s="1"/>
      <c r="CP106" s="544"/>
      <c r="CQ106" s="544"/>
      <c r="CR106" s="544"/>
      <c r="CS106" s="50"/>
      <c r="CT106" s="1"/>
      <c r="CU106" s="50"/>
      <c r="CV106" s="50"/>
      <c r="CW106" s="50"/>
      <c r="CX106" s="50"/>
      <c r="CY106" s="1"/>
      <c r="CZ106" s="50"/>
      <c r="DA106" s="50"/>
      <c r="DB106" s="50"/>
      <c r="DC106" s="50"/>
      <c r="DD106" s="1"/>
      <c r="DE106" s="544"/>
      <c r="DF106" s="544"/>
      <c r="DG106" s="544"/>
      <c r="DH106" s="50"/>
      <c r="DI106" s="1"/>
      <c r="DJ106" s="50"/>
      <c r="DK106" s="50"/>
      <c r="DL106" s="50"/>
      <c r="DM106" s="50"/>
      <c r="DN106" s="1"/>
      <c r="DO106" s="50"/>
      <c r="DP106" s="50"/>
      <c r="DQ106" s="50"/>
      <c r="DR106" s="50"/>
      <c r="DS106" s="1"/>
      <c r="DT106" s="50"/>
      <c r="DU106" s="50"/>
      <c r="DV106" s="50"/>
      <c r="DW106" s="50"/>
      <c r="DX106" s="1"/>
      <c r="DY106" s="50"/>
      <c r="DZ106" s="50"/>
      <c r="EA106" s="50"/>
      <c r="EB106" s="50"/>
      <c r="EC106" s="1"/>
      <c r="ED106" s="50"/>
      <c r="EE106" s="50"/>
      <c r="EF106" s="50"/>
      <c r="EG106" s="50"/>
      <c r="EH106" s="1"/>
      <c r="EI106" s="50"/>
      <c r="EJ106" s="50"/>
      <c r="EK106" s="50"/>
      <c r="EL106" s="50"/>
      <c r="EM106" s="1"/>
      <c r="EN106" s="50"/>
      <c r="EO106" s="50"/>
      <c r="EP106" s="50"/>
      <c r="EQ106" s="50"/>
      <c r="ER106" s="1"/>
      <c r="ES106" s="50"/>
      <c r="ET106" s="50"/>
      <c r="EU106" s="50"/>
      <c r="EV106" s="50"/>
      <c r="EW106" s="1"/>
      <c r="EX106" s="50"/>
      <c r="EY106" s="50"/>
      <c r="EZ106" s="50"/>
      <c r="FA106" s="50"/>
      <c r="FB106" s="1"/>
      <c r="FC106" s="50"/>
      <c r="FD106" s="50"/>
      <c r="FE106" s="50"/>
      <c r="FF106" s="50"/>
      <c r="FG106" s="1"/>
      <c r="FH106" s="50"/>
      <c r="FI106" s="50"/>
      <c r="FJ106" s="50"/>
      <c r="FK106" s="50"/>
      <c r="FL106" s="1"/>
      <c r="FM106" s="50"/>
      <c r="FN106" s="50"/>
      <c r="FO106" s="50"/>
      <c r="FP106" s="50"/>
      <c r="FQ106" s="1"/>
      <c r="FR106" s="50"/>
      <c r="FS106" s="50"/>
      <c r="FT106" s="50"/>
      <c r="FU106" s="50"/>
      <c r="FV106" s="1"/>
      <c r="FW106" s="50"/>
      <c r="FX106" s="50"/>
      <c r="FY106" s="50"/>
      <c r="FZ106" s="50"/>
      <c r="GA106" s="468"/>
      <c r="GB106" s="50"/>
      <c r="GC106" s="50"/>
      <c r="GD106" s="50"/>
      <c r="GE106" s="50"/>
      <c r="GF106" s="468"/>
      <c r="GG106" s="50"/>
      <c r="GH106" s="50"/>
      <c r="GI106" s="50"/>
      <c r="GJ106" s="50"/>
      <c r="GK106" s="468"/>
      <c r="GL106" s="50"/>
      <c r="GM106" s="50"/>
      <c r="GN106" s="50"/>
      <c r="GO106" s="50"/>
      <c r="GP106" s="468"/>
      <c r="GV106" s="9"/>
      <c r="HE106" s="9"/>
      <c r="HN106" s="9"/>
      <c r="HW106" s="9"/>
      <c r="IF106" s="9"/>
      <c r="IO106" s="9"/>
      <c r="IX106" s="9"/>
      <c r="JG106" s="9"/>
      <c r="JP106" s="9"/>
      <c r="JY106" s="9"/>
      <c r="KH106" s="9"/>
      <c r="KQ106" s="9"/>
      <c r="KZ106" s="9"/>
      <c r="MA106" s="9"/>
      <c r="MJ106" s="9"/>
      <c r="MS106" s="9"/>
      <c r="NB106" s="9"/>
      <c r="NK106" s="9"/>
      <c r="NT106" s="9"/>
      <c r="NV106" s="9"/>
      <c r="NX106" s="9"/>
      <c r="NZ106" s="9"/>
    </row>
    <row r="107" spans="1:391" ht="18">
      <c r="A107" s="40" t="s">
        <v>156</v>
      </c>
      <c r="B107" s="46">
        <f t="shared" ref="B107:B131" si="0">SUM(D107:AAJ107)</f>
        <v>33399.812500000218</v>
      </c>
      <c r="C107" s="42"/>
      <c r="D107" s="50">
        <v>90</v>
      </c>
      <c r="E107" s="50">
        <v>0</v>
      </c>
      <c r="F107" s="50">
        <v>0</v>
      </c>
      <c r="G107" s="50">
        <v>0</v>
      </c>
      <c r="H107" s="468"/>
      <c r="I107" s="50">
        <v>79.599999999999994</v>
      </c>
      <c r="J107" s="50">
        <v>0</v>
      </c>
      <c r="K107" s="50">
        <v>0</v>
      </c>
      <c r="L107" s="50">
        <v>0</v>
      </c>
      <c r="M107" s="468"/>
      <c r="N107" s="50">
        <v>93.324999999999989</v>
      </c>
      <c r="O107" s="50">
        <v>321.5</v>
      </c>
      <c r="P107" s="50">
        <v>519.82499999999982</v>
      </c>
      <c r="Q107" s="50">
        <v>0</v>
      </c>
      <c r="R107" s="468"/>
      <c r="S107" s="456">
        <v>30.424999999999955</v>
      </c>
      <c r="T107" s="50">
        <v>2.1000000000000227</v>
      </c>
      <c r="U107" s="505">
        <v>199.87499999999983</v>
      </c>
      <c r="V107" s="50">
        <v>0</v>
      </c>
      <c r="W107" s="468"/>
      <c r="X107" s="50">
        <v>76.274999999999977</v>
      </c>
      <c r="Y107" s="50">
        <v>290.35000000000002</v>
      </c>
      <c r="Z107" s="50">
        <v>216.75000000000017</v>
      </c>
      <c r="AA107" s="50">
        <v>0</v>
      </c>
      <c r="AB107" s="468"/>
      <c r="AC107" s="50">
        <v>161.57499999999993</v>
      </c>
      <c r="AD107" s="50">
        <v>415.14999999999964</v>
      </c>
      <c r="AE107" s="50">
        <v>462.71249999999986</v>
      </c>
      <c r="AF107" s="50">
        <v>0</v>
      </c>
      <c r="AG107" s="468"/>
      <c r="AH107" s="50">
        <v>94.475000000000151</v>
      </c>
      <c r="AI107" s="50">
        <v>446.59999999999968</v>
      </c>
      <c r="AJ107" s="50">
        <v>433.64999999999986</v>
      </c>
      <c r="AK107" s="50">
        <v>0</v>
      </c>
      <c r="AL107" s="468"/>
      <c r="AM107" s="456">
        <v>124.625</v>
      </c>
      <c r="AN107" s="456">
        <v>248.59999999999991</v>
      </c>
      <c r="AO107" s="456">
        <v>317.4375</v>
      </c>
      <c r="AP107" s="50">
        <v>0</v>
      </c>
      <c r="AQ107" s="468"/>
      <c r="AR107" s="50">
        <v>7.4250000000010914</v>
      </c>
      <c r="AS107" s="50">
        <v>327.05000000000041</v>
      </c>
      <c r="AT107" s="50">
        <v>261.37500000000102</v>
      </c>
      <c r="AU107" s="50">
        <v>0</v>
      </c>
      <c r="AV107" s="468"/>
      <c r="AW107" s="50">
        <v>0</v>
      </c>
      <c r="AX107" s="50">
        <v>48.350000000000364</v>
      </c>
      <c r="AY107" s="50">
        <v>180.07500000000164</v>
      </c>
      <c r="AZ107" s="50">
        <v>0</v>
      </c>
      <c r="BA107" s="468"/>
      <c r="BB107" s="50">
        <v>0</v>
      </c>
      <c r="BC107" s="50">
        <v>153.75000000000045</v>
      </c>
      <c r="BD107" s="50">
        <v>166.50000000000136</v>
      </c>
      <c r="BE107" s="50">
        <v>0</v>
      </c>
      <c r="BF107" s="468"/>
      <c r="BG107" s="50">
        <v>12.925000000000182</v>
      </c>
      <c r="BH107" s="50">
        <v>182.84999999999991</v>
      </c>
      <c r="BI107" s="50">
        <v>193.50000000000136</v>
      </c>
      <c r="BJ107" s="50">
        <v>0</v>
      </c>
      <c r="BK107" s="468"/>
      <c r="BL107" s="50">
        <v>0</v>
      </c>
      <c r="BM107" s="50">
        <v>100.5</v>
      </c>
      <c r="BN107" s="50">
        <v>178.50000000000148</v>
      </c>
      <c r="BO107" s="50">
        <v>0</v>
      </c>
      <c r="BP107" s="468"/>
      <c r="BQ107" s="50">
        <v>35.175000000001091</v>
      </c>
      <c r="BR107" s="50">
        <v>167.04999999999973</v>
      </c>
      <c r="BS107" s="50">
        <v>215.85000000000082</v>
      </c>
      <c r="BT107" s="50">
        <v>0</v>
      </c>
      <c r="BU107" s="468"/>
      <c r="BV107" s="50">
        <v>0</v>
      </c>
      <c r="BW107" s="50">
        <v>358.45000000000027</v>
      </c>
      <c r="BX107" s="50">
        <v>409.53749999999945</v>
      </c>
      <c r="BY107" s="50">
        <v>0</v>
      </c>
      <c r="BZ107" s="468"/>
      <c r="CA107" s="50">
        <v>86.800000000000409</v>
      </c>
      <c r="CB107" s="50">
        <v>104.95000000000073</v>
      </c>
      <c r="CC107" s="50">
        <v>157.72500000000014</v>
      </c>
      <c r="CD107" s="50">
        <v>0</v>
      </c>
      <c r="CE107" s="468"/>
      <c r="CF107" s="50">
        <v>0</v>
      </c>
      <c r="CG107" s="50">
        <v>159.25000000000045</v>
      </c>
      <c r="CH107" s="50">
        <v>106.35000000000014</v>
      </c>
      <c r="CI107" s="50">
        <v>0</v>
      </c>
      <c r="CJ107" s="468"/>
      <c r="CK107" s="50">
        <v>29.25</v>
      </c>
      <c r="CL107" s="50">
        <v>203.50000000000045</v>
      </c>
      <c r="CM107" s="50">
        <v>186.45000000000027</v>
      </c>
      <c r="CN107" s="50">
        <v>0</v>
      </c>
      <c r="CO107" s="468"/>
      <c r="CP107" s="544">
        <v>102.35000000000036</v>
      </c>
      <c r="CQ107" s="544">
        <v>255.30000000000018</v>
      </c>
      <c r="CR107" s="544">
        <v>167.10000000000082</v>
      </c>
      <c r="CS107" s="50">
        <v>0</v>
      </c>
      <c r="CT107" s="468"/>
      <c r="CU107" s="50">
        <v>0</v>
      </c>
      <c r="CV107" s="50">
        <v>76.849999999999454</v>
      </c>
      <c r="CW107" s="50">
        <v>350.32500000000095</v>
      </c>
      <c r="CX107" s="50">
        <v>0</v>
      </c>
      <c r="CY107" s="468"/>
      <c r="CZ107" s="50">
        <v>0</v>
      </c>
      <c r="DA107" s="50">
        <v>193.90000000000146</v>
      </c>
      <c r="DB107" s="50">
        <v>183.52500000000123</v>
      </c>
      <c r="DC107" s="50">
        <v>0</v>
      </c>
      <c r="DD107" s="468"/>
      <c r="DE107" s="544">
        <v>358.05000000000109</v>
      </c>
      <c r="DF107" s="544">
        <v>815.050000000002</v>
      </c>
      <c r="DG107" s="544">
        <v>1808.400000000001</v>
      </c>
      <c r="DH107" s="50">
        <v>0</v>
      </c>
      <c r="DI107" s="468"/>
      <c r="DJ107" s="50">
        <v>91.624999999999545</v>
      </c>
      <c r="DK107" s="50">
        <v>114.19999999999982</v>
      </c>
      <c r="DL107" s="50">
        <v>152.02500000000191</v>
      </c>
      <c r="DM107" s="50">
        <v>585.84999999999854</v>
      </c>
      <c r="DN107" s="468"/>
      <c r="DO107" s="50">
        <v>120.04999999999973</v>
      </c>
      <c r="DP107" s="50">
        <v>0</v>
      </c>
      <c r="DQ107" s="50">
        <v>501.37500000000546</v>
      </c>
      <c r="DR107" s="50">
        <v>227.49999999999454</v>
      </c>
      <c r="DS107" s="468"/>
      <c r="DT107" s="50">
        <v>591.14999999999873</v>
      </c>
      <c r="DU107" s="50">
        <v>1402.0500000000006</v>
      </c>
      <c r="DV107" s="50">
        <v>2551.4250000001089</v>
      </c>
      <c r="DW107" s="50">
        <v>2872.2499999999782</v>
      </c>
      <c r="DX107" s="468"/>
      <c r="DY107" s="50">
        <v>31.374999999999091</v>
      </c>
      <c r="DZ107" s="50">
        <v>0</v>
      </c>
      <c r="EA107" s="50">
        <v>0</v>
      </c>
      <c r="EB107" s="50">
        <v>0</v>
      </c>
      <c r="EC107" s="468"/>
      <c r="ED107" s="50">
        <v>40.624999999999091</v>
      </c>
      <c r="EE107" s="50">
        <v>0</v>
      </c>
      <c r="EF107" s="50">
        <v>98.25</v>
      </c>
      <c r="EG107" s="50">
        <v>190.29999999999745</v>
      </c>
      <c r="EH107" s="468"/>
      <c r="EI107" s="50">
        <v>60.199999999998909</v>
      </c>
      <c r="EJ107" s="50">
        <v>96.700000000000045</v>
      </c>
      <c r="EK107" s="50">
        <v>52.5</v>
      </c>
      <c r="EL107" s="50">
        <v>96.69999999999709</v>
      </c>
      <c r="EM107" s="468"/>
      <c r="EN107" s="50">
        <v>44.699999999998909</v>
      </c>
      <c r="EO107" s="50">
        <v>83.400000000000546</v>
      </c>
      <c r="EP107" s="50">
        <v>134.775000000006</v>
      </c>
      <c r="EQ107" s="50">
        <v>0</v>
      </c>
      <c r="ER107" s="468"/>
      <c r="ES107" s="50">
        <v>55.999999999999091</v>
      </c>
      <c r="ET107" s="50">
        <v>0</v>
      </c>
      <c r="EU107" s="50">
        <v>0</v>
      </c>
      <c r="EV107" s="50">
        <v>337.69999999999345</v>
      </c>
      <c r="EW107" s="468"/>
      <c r="EX107" s="50">
        <v>563.87499999999909</v>
      </c>
      <c r="EY107" s="50">
        <v>1073.9000000000387</v>
      </c>
      <c r="EZ107" s="50">
        <v>1321.2750000000578</v>
      </c>
      <c r="FA107" s="50">
        <v>1639.0500000000002</v>
      </c>
      <c r="FB107" s="468"/>
      <c r="FC107" s="50">
        <v>36.649999999999636</v>
      </c>
      <c r="FD107" s="50">
        <v>54.800000000000182</v>
      </c>
      <c r="FE107" s="50">
        <v>136.72500000000218</v>
      </c>
      <c r="FF107" s="50">
        <v>207.89999999999418</v>
      </c>
      <c r="FG107" s="468"/>
      <c r="FH107" s="50">
        <v>134.625</v>
      </c>
      <c r="FI107" s="50">
        <v>0</v>
      </c>
      <c r="FJ107" s="50">
        <v>0</v>
      </c>
      <c r="FK107" s="50">
        <v>132.99999999999636</v>
      </c>
      <c r="FL107" s="468"/>
      <c r="FM107" s="50">
        <v>60.274999999999636</v>
      </c>
      <c r="FN107" s="50">
        <v>0</v>
      </c>
      <c r="FO107" s="50">
        <v>0</v>
      </c>
      <c r="FP107" s="50">
        <v>317.5</v>
      </c>
      <c r="FQ107" s="468"/>
      <c r="FR107" s="50">
        <v>37.949999999999818</v>
      </c>
      <c r="FS107" s="50">
        <v>0</v>
      </c>
      <c r="FT107" s="50">
        <v>0</v>
      </c>
      <c r="FU107" s="50">
        <v>0</v>
      </c>
      <c r="FV107" s="468"/>
      <c r="FW107" s="50">
        <v>61.925000000000182</v>
      </c>
      <c r="FX107" s="50">
        <v>182.04999999999973</v>
      </c>
      <c r="FY107" s="50">
        <v>267.00000000000273</v>
      </c>
      <c r="FZ107" s="50">
        <v>393.00000000000364</v>
      </c>
      <c r="GA107" s="468"/>
      <c r="GB107" s="50">
        <v>32.125</v>
      </c>
      <c r="GC107" s="50">
        <v>0</v>
      </c>
      <c r="GD107" s="50">
        <v>0</v>
      </c>
      <c r="GE107" s="50">
        <v>0</v>
      </c>
      <c r="GF107" s="468"/>
      <c r="GG107" s="50">
        <v>199.62500000000182</v>
      </c>
      <c r="GH107" s="50">
        <v>446.15000000000055</v>
      </c>
      <c r="GI107" s="50">
        <v>589.57500000000982</v>
      </c>
      <c r="GJ107" s="50">
        <v>358.40000000001237</v>
      </c>
      <c r="GK107" s="468"/>
      <c r="GL107" s="50">
        <v>58.124999999998181</v>
      </c>
      <c r="GM107" s="50">
        <v>132.75000000000546</v>
      </c>
      <c r="GN107" s="50">
        <v>162.00000000001091</v>
      </c>
      <c r="GO107" s="50">
        <v>217.99999999998909</v>
      </c>
      <c r="GP107" s="468"/>
      <c r="GU107" s="18"/>
      <c r="GV107" s="9"/>
      <c r="HD107" s="18"/>
      <c r="HE107" s="9"/>
      <c r="HM107" s="18"/>
      <c r="HN107" s="9"/>
      <c r="HW107" s="9"/>
      <c r="IF107" s="9"/>
      <c r="IO107" s="9"/>
      <c r="IX107" s="9"/>
      <c r="JG107" s="9"/>
      <c r="JP107" s="9"/>
      <c r="JY107" s="9"/>
      <c r="KH107" s="9"/>
      <c r="KQ107" s="9"/>
      <c r="KZ107" s="9"/>
      <c r="MA107" s="9"/>
      <c r="MJ107" s="9"/>
      <c r="MS107" s="9"/>
      <c r="NB107" s="9"/>
      <c r="NK107" s="9"/>
      <c r="NT107" s="9"/>
      <c r="NU107">
        <v>0</v>
      </c>
      <c r="NV107" s="9"/>
      <c r="NW107">
        <v>0</v>
      </c>
      <c r="NX107" s="9"/>
      <c r="NY107">
        <v>1080.0000000000027</v>
      </c>
      <c r="NZ107" s="9"/>
      <c r="OA107">
        <v>0</v>
      </c>
    </row>
    <row r="108" spans="1:391" ht="18">
      <c r="A108" s="84" t="s">
        <v>2009</v>
      </c>
      <c r="B108" s="46">
        <f t="shared" si="0"/>
        <v>31651.524999999961</v>
      </c>
      <c r="C108" s="42"/>
      <c r="D108" s="50">
        <v>0</v>
      </c>
      <c r="E108" s="50">
        <v>0</v>
      </c>
      <c r="F108" s="50">
        <v>0</v>
      </c>
      <c r="G108" s="50">
        <v>0</v>
      </c>
      <c r="H108" s="468"/>
      <c r="I108" s="50">
        <v>0</v>
      </c>
      <c r="J108" s="50">
        <v>0</v>
      </c>
      <c r="K108" s="50">
        <v>0</v>
      </c>
      <c r="L108" s="50">
        <v>0</v>
      </c>
      <c r="M108" s="468"/>
      <c r="N108" s="50">
        <v>0</v>
      </c>
      <c r="O108" s="50">
        <v>296.30000000000007</v>
      </c>
      <c r="P108" s="50">
        <v>403.05000000000024</v>
      </c>
      <c r="Q108" s="50">
        <v>0</v>
      </c>
      <c r="R108" s="468"/>
      <c r="S108" s="456">
        <v>0</v>
      </c>
      <c r="T108" s="50">
        <v>132.14999999999998</v>
      </c>
      <c r="U108" s="505">
        <v>261.90000000000038</v>
      </c>
      <c r="V108" s="50">
        <v>0</v>
      </c>
      <c r="W108" s="468"/>
      <c r="X108" s="50">
        <v>0</v>
      </c>
      <c r="Y108" s="50">
        <v>339.64999999999975</v>
      </c>
      <c r="Z108" s="50">
        <v>344.7750000000002</v>
      </c>
      <c r="AA108" s="50">
        <v>0</v>
      </c>
      <c r="AB108" s="468"/>
      <c r="AC108" s="50">
        <v>0</v>
      </c>
      <c r="AD108" s="50">
        <v>228.44999999999936</v>
      </c>
      <c r="AE108" s="50">
        <v>426.1500000000002</v>
      </c>
      <c r="AF108" s="50">
        <v>0</v>
      </c>
      <c r="AG108" s="468"/>
      <c r="AH108" s="50">
        <v>0</v>
      </c>
      <c r="AI108" s="50">
        <v>474.99999999999915</v>
      </c>
      <c r="AJ108" s="50">
        <v>760.12500000000034</v>
      </c>
      <c r="AK108" s="50">
        <v>0</v>
      </c>
      <c r="AL108" s="468"/>
      <c r="AM108" s="456">
        <v>0</v>
      </c>
      <c r="AN108" s="456">
        <v>328.44999999999914</v>
      </c>
      <c r="AO108" s="456">
        <v>283.42500000000041</v>
      </c>
      <c r="AP108" s="50">
        <v>0</v>
      </c>
      <c r="AQ108" s="468"/>
      <c r="AR108" s="50">
        <v>0</v>
      </c>
      <c r="AS108" s="50">
        <v>133.49999999999955</v>
      </c>
      <c r="AT108" s="50">
        <v>327</v>
      </c>
      <c r="AU108" s="50">
        <v>0</v>
      </c>
      <c r="AV108" s="468"/>
      <c r="AW108" s="50">
        <v>0</v>
      </c>
      <c r="AX108" s="50">
        <v>111.45000000000073</v>
      </c>
      <c r="AY108" s="50">
        <v>264.89999999999986</v>
      </c>
      <c r="AZ108" s="50">
        <v>0</v>
      </c>
      <c r="BA108" s="468"/>
      <c r="BB108" s="50">
        <v>0</v>
      </c>
      <c r="BC108" s="50">
        <v>212.54999999999973</v>
      </c>
      <c r="BD108" s="50">
        <v>206.69999999999959</v>
      </c>
      <c r="BE108" s="50">
        <v>0</v>
      </c>
      <c r="BF108" s="468"/>
      <c r="BG108" s="50">
        <v>0</v>
      </c>
      <c r="BH108" s="50">
        <v>231.65000000000055</v>
      </c>
      <c r="BI108" s="50">
        <v>253.04999999999905</v>
      </c>
      <c r="BJ108" s="50">
        <v>0</v>
      </c>
      <c r="BK108" s="468"/>
      <c r="BL108" s="50">
        <v>0</v>
      </c>
      <c r="BM108" s="50">
        <v>91.400000000000091</v>
      </c>
      <c r="BN108" s="50">
        <v>225.89999999999986</v>
      </c>
      <c r="BO108" s="50">
        <v>0</v>
      </c>
      <c r="BP108" s="468"/>
      <c r="BQ108" s="50">
        <v>0</v>
      </c>
      <c r="BR108" s="50">
        <v>227.15000000000009</v>
      </c>
      <c r="BS108" s="50">
        <v>199.12499999999932</v>
      </c>
      <c r="BT108" s="50">
        <v>0</v>
      </c>
      <c r="BU108" s="468"/>
      <c r="BV108" s="50">
        <v>0</v>
      </c>
      <c r="BW108" s="50">
        <v>312.25000000000045</v>
      </c>
      <c r="BX108" s="50">
        <v>424.42499999999905</v>
      </c>
      <c r="BY108" s="50">
        <v>0</v>
      </c>
      <c r="BZ108" s="468"/>
      <c r="CA108" s="50">
        <v>0</v>
      </c>
      <c r="CB108" s="50">
        <v>216.19999999999891</v>
      </c>
      <c r="CC108" s="50">
        <v>167.99999999999932</v>
      </c>
      <c r="CD108" s="50">
        <v>0</v>
      </c>
      <c r="CE108" s="468"/>
      <c r="CF108" s="50">
        <v>0</v>
      </c>
      <c r="CG108" s="50">
        <v>195.85000000000036</v>
      </c>
      <c r="CH108" s="50">
        <v>140.02499999999918</v>
      </c>
      <c r="CI108" s="50">
        <v>0</v>
      </c>
      <c r="CJ108" s="468"/>
      <c r="CK108" s="50">
        <v>0</v>
      </c>
      <c r="CL108" s="50">
        <v>229.50000000000045</v>
      </c>
      <c r="CM108" s="50">
        <v>114.59999999999877</v>
      </c>
      <c r="CN108" s="50">
        <v>0</v>
      </c>
      <c r="CO108" s="468"/>
      <c r="CP108" s="544">
        <v>0</v>
      </c>
      <c r="CQ108" s="544">
        <v>233.85000000000082</v>
      </c>
      <c r="CR108" s="544">
        <v>302.09999999999809</v>
      </c>
      <c r="CS108" s="50">
        <v>0</v>
      </c>
      <c r="CT108" s="468"/>
      <c r="CU108" s="50">
        <v>0</v>
      </c>
      <c r="CV108" s="50">
        <v>192.62500000000091</v>
      </c>
      <c r="CW108" s="50">
        <v>258.89999999999782</v>
      </c>
      <c r="CX108" s="50">
        <v>0</v>
      </c>
      <c r="CY108" s="468"/>
      <c r="CZ108" s="50">
        <v>0</v>
      </c>
      <c r="DA108" s="50">
        <v>120.5</v>
      </c>
      <c r="DB108" s="50">
        <v>134.99999999999727</v>
      </c>
      <c r="DC108" s="50">
        <v>0</v>
      </c>
      <c r="DD108" s="468"/>
      <c r="DE108" s="544">
        <v>0</v>
      </c>
      <c r="DF108" s="544">
        <v>1021.2000000000025</v>
      </c>
      <c r="DG108" s="544">
        <v>1957.0499999999988</v>
      </c>
      <c r="DH108" s="50">
        <v>0</v>
      </c>
      <c r="DI108" s="468"/>
      <c r="DJ108" s="50">
        <v>0</v>
      </c>
      <c r="DK108" s="50">
        <v>0</v>
      </c>
      <c r="DL108" s="50">
        <v>382.35000000000218</v>
      </c>
      <c r="DM108" s="50">
        <v>621.09999999999309</v>
      </c>
      <c r="DN108" s="468"/>
      <c r="DO108" s="50">
        <v>0</v>
      </c>
      <c r="DP108" s="50">
        <v>0</v>
      </c>
      <c r="DQ108" s="50">
        <v>484.42500000000109</v>
      </c>
      <c r="DR108" s="50">
        <v>498.89999999999236</v>
      </c>
      <c r="DS108" s="468"/>
      <c r="DT108" s="50">
        <v>0</v>
      </c>
      <c r="DU108" s="50">
        <v>0</v>
      </c>
      <c r="DV108" s="50">
        <v>2742.5250000000715</v>
      </c>
      <c r="DW108" s="50">
        <v>2995.0999999998912</v>
      </c>
      <c r="DX108" s="468"/>
      <c r="DY108" s="50">
        <v>0</v>
      </c>
      <c r="DZ108" s="50">
        <v>0</v>
      </c>
      <c r="EA108" s="50">
        <v>0</v>
      </c>
      <c r="EB108" s="50">
        <v>0</v>
      </c>
      <c r="EC108" s="468"/>
      <c r="ED108" s="50">
        <v>0</v>
      </c>
      <c r="EE108" s="50">
        <v>0</v>
      </c>
      <c r="EF108" s="50">
        <v>127.50000000000273</v>
      </c>
      <c r="EG108" s="50">
        <v>215.99999999999272</v>
      </c>
      <c r="EH108" s="468"/>
      <c r="EI108" s="50">
        <v>0</v>
      </c>
      <c r="EJ108" s="50">
        <v>0</v>
      </c>
      <c r="EK108" s="50">
        <v>67.575000000004366</v>
      </c>
      <c r="EL108" s="50">
        <v>204.49999999999636</v>
      </c>
      <c r="EM108" s="468"/>
      <c r="EN108" s="50">
        <v>0</v>
      </c>
      <c r="EO108" s="50">
        <v>0</v>
      </c>
      <c r="EP108" s="50">
        <v>301.20000000000437</v>
      </c>
      <c r="EQ108" s="50">
        <v>0</v>
      </c>
      <c r="ER108" s="468"/>
      <c r="ES108" s="50">
        <v>0</v>
      </c>
      <c r="ET108" s="50">
        <v>0</v>
      </c>
      <c r="EU108" s="50">
        <v>0</v>
      </c>
      <c r="EV108" s="50">
        <v>235.70000000000073</v>
      </c>
      <c r="EW108" s="468"/>
      <c r="EX108" s="50">
        <v>0</v>
      </c>
      <c r="EY108" s="50">
        <v>0</v>
      </c>
      <c r="EZ108" s="50">
        <v>1894.2750000000278</v>
      </c>
      <c r="FA108" s="50">
        <v>3365.2</v>
      </c>
      <c r="FB108" s="468"/>
      <c r="FC108" s="50">
        <v>0</v>
      </c>
      <c r="FD108" s="50">
        <v>0</v>
      </c>
      <c r="FE108" s="50">
        <v>206.02500000000873</v>
      </c>
      <c r="FF108" s="50">
        <v>144.00000000000364</v>
      </c>
      <c r="FG108" s="468"/>
      <c r="FH108" s="50">
        <v>0</v>
      </c>
      <c r="FI108" s="50">
        <v>0</v>
      </c>
      <c r="FJ108" s="50">
        <v>0</v>
      </c>
      <c r="FK108" s="50">
        <v>161.79999999999927</v>
      </c>
      <c r="FL108" s="468"/>
      <c r="FM108" s="50">
        <v>0</v>
      </c>
      <c r="FN108" s="50">
        <v>0</v>
      </c>
      <c r="FO108" s="50">
        <v>0</v>
      </c>
      <c r="FP108" s="50">
        <v>415.5</v>
      </c>
      <c r="FQ108" s="468"/>
      <c r="FR108" s="50">
        <v>0</v>
      </c>
      <c r="FS108" s="50">
        <v>0</v>
      </c>
      <c r="FT108" s="50">
        <v>0</v>
      </c>
      <c r="FU108" s="50">
        <v>0</v>
      </c>
      <c r="FV108" s="468"/>
      <c r="FW108" s="50">
        <v>0</v>
      </c>
      <c r="FX108" s="50">
        <v>0</v>
      </c>
      <c r="FY108" s="50">
        <v>307.19999999999891</v>
      </c>
      <c r="FZ108" s="50">
        <v>251.19999999999709</v>
      </c>
      <c r="GA108" s="468"/>
      <c r="GB108" s="50">
        <v>0</v>
      </c>
      <c r="GC108" s="50">
        <v>0</v>
      </c>
      <c r="GD108" s="50">
        <v>0</v>
      </c>
      <c r="GE108" s="50">
        <v>0</v>
      </c>
      <c r="GF108" s="468"/>
      <c r="GG108" s="50">
        <v>0</v>
      </c>
      <c r="GH108" s="50">
        <v>0</v>
      </c>
      <c r="GI108" s="50">
        <v>918.59999999999945</v>
      </c>
      <c r="GJ108" s="50">
        <v>867.39999999999418</v>
      </c>
      <c r="GK108" s="468"/>
      <c r="GL108" s="50">
        <v>0</v>
      </c>
      <c r="GM108" s="50">
        <v>0</v>
      </c>
      <c r="GN108" s="50">
        <v>240</v>
      </c>
      <c r="GO108" s="50">
        <v>213.99999999998545</v>
      </c>
      <c r="GP108" s="468"/>
      <c r="GV108" s="9"/>
      <c r="HE108" s="9"/>
      <c r="HN108" s="9"/>
      <c r="HW108" s="9"/>
      <c r="IF108" s="9"/>
      <c r="IO108" s="9"/>
      <c r="IX108" s="9"/>
      <c r="JG108" s="9"/>
      <c r="JP108" s="9"/>
      <c r="JY108" s="9"/>
      <c r="KH108" s="9"/>
      <c r="KQ108" s="9"/>
      <c r="KZ108" s="9"/>
      <c r="MA108" s="9"/>
      <c r="MJ108" s="9"/>
      <c r="MS108" s="9"/>
      <c r="NB108" s="9"/>
      <c r="NK108" s="9"/>
      <c r="NT108" s="9"/>
      <c r="NU108">
        <v>0</v>
      </c>
      <c r="NV108" s="9"/>
      <c r="NW108" s="21">
        <v>0</v>
      </c>
      <c r="NX108" s="9"/>
      <c r="NY108" s="21">
        <v>1003.5750000000071</v>
      </c>
      <c r="NZ108" s="9"/>
      <c r="OA108">
        <v>0</v>
      </c>
    </row>
    <row r="109" spans="1:391" ht="18">
      <c r="A109" s="40" t="s">
        <v>769</v>
      </c>
      <c r="B109" s="46">
        <f t="shared" si="0"/>
        <v>8102.487500000022</v>
      </c>
      <c r="C109" s="42"/>
      <c r="D109" s="50">
        <v>114.04999999999998</v>
      </c>
      <c r="E109" s="50">
        <v>0</v>
      </c>
      <c r="F109" s="50">
        <v>0</v>
      </c>
      <c r="G109" s="50">
        <v>0</v>
      </c>
      <c r="H109" s="468"/>
      <c r="I109" s="50">
        <v>82.374999999999986</v>
      </c>
      <c r="J109" s="50">
        <v>0</v>
      </c>
      <c r="K109" s="50">
        <v>0</v>
      </c>
      <c r="L109" s="50">
        <v>0</v>
      </c>
      <c r="M109" s="468"/>
      <c r="N109" s="50">
        <v>99.299999999999955</v>
      </c>
      <c r="O109" s="50">
        <v>0</v>
      </c>
      <c r="P109" s="50">
        <v>0</v>
      </c>
      <c r="Q109" s="50">
        <v>0</v>
      </c>
      <c r="R109" s="468"/>
      <c r="S109" s="456">
        <v>37.77499999999992</v>
      </c>
      <c r="T109" s="50">
        <v>0</v>
      </c>
      <c r="U109" s="505">
        <v>0</v>
      </c>
      <c r="V109" s="50">
        <v>0</v>
      </c>
      <c r="W109" s="468"/>
      <c r="X109" s="50">
        <v>69.824999999999932</v>
      </c>
      <c r="Y109" s="50">
        <v>0</v>
      </c>
      <c r="Z109" s="50">
        <v>0</v>
      </c>
      <c r="AA109" s="50">
        <v>0</v>
      </c>
      <c r="AB109" s="468"/>
      <c r="AC109" s="50">
        <v>48.724999999999802</v>
      </c>
      <c r="AD109" s="50">
        <v>0</v>
      </c>
      <c r="AE109" s="50">
        <v>0</v>
      </c>
      <c r="AF109" s="50">
        <v>0</v>
      </c>
      <c r="AG109" s="468"/>
      <c r="AH109" s="50">
        <v>75.025000000000091</v>
      </c>
      <c r="AI109" s="50">
        <v>0</v>
      </c>
      <c r="AJ109" s="50">
        <v>0</v>
      </c>
      <c r="AK109" s="50">
        <v>0</v>
      </c>
      <c r="AL109" s="468"/>
      <c r="AM109" s="456">
        <v>109.39999999999986</v>
      </c>
      <c r="AN109" s="456">
        <v>0</v>
      </c>
      <c r="AO109" s="456">
        <v>0</v>
      </c>
      <c r="AP109" s="50">
        <v>0</v>
      </c>
      <c r="AQ109" s="468"/>
      <c r="AR109" s="50">
        <v>47.174999999998818</v>
      </c>
      <c r="AS109" s="50">
        <v>0</v>
      </c>
      <c r="AT109" s="50">
        <v>0</v>
      </c>
      <c r="AU109" s="50">
        <v>0</v>
      </c>
      <c r="AV109" s="468"/>
      <c r="AW109" s="50">
        <v>0</v>
      </c>
      <c r="AX109" s="50">
        <v>0</v>
      </c>
      <c r="AY109" s="50">
        <v>0</v>
      </c>
      <c r="AZ109" s="50">
        <v>0</v>
      </c>
      <c r="BA109" s="468"/>
      <c r="BB109" s="50">
        <v>0</v>
      </c>
      <c r="BC109" s="50">
        <v>0</v>
      </c>
      <c r="BD109" s="50">
        <v>0</v>
      </c>
      <c r="BE109" s="50">
        <v>0</v>
      </c>
      <c r="BF109" s="468"/>
      <c r="BG109" s="50">
        <v>81.199999999998909</v>
      </c>
      <c r="BH109" s="50">
        <v>0</v>
      </c>
      <c r="BI109" s="50">
        <v>0</v>
      </c>
      <c r="BJ109" s="50">
        <v>0</v>
      </c>
      <c r="BK109" s="468"/>
      <c r="BL109" s="50">
        <v>0</v>
      </c>
      <c r="BM109" s="50">
        <v>0</v>
      </c>
      <c r="BN109" s="50">
        <v>0</v>
      </c>
      <c r="BO109" s="50">
        <v>0</v>
      </c>
      <c r="BP109" s="468"/>
      <c r="BQ109" s="50">
        <v>125.49999999999909</v>
      </c>
      <c r="BR109" s="50">
        <v>0</v>
      </c>
      <c r="BS109" s="50">
        <v>0</v>
      </c>
      <c r="BT109" s="50">
        <v>0</v>
      </c>
      <c r="BU109" s="468"/>
      <c r="BV109" s="50">
        <v>0</v>
      </c>
      <c r="BW109" s="50">
        <v>0</v>
      </c>
      <c r="BX109" s="50">
        <v>0</v>
      </c>
      <c r="BY109" s="50">
        <v>0</v>
      </c>
      <c r="BZ109" s="468"/>
      <c r="CA109" s="50">
        <v>107.12500000000068</v>
      </c>
      <c r="CB109" s="50">
        <v>0</v>
      </c>
      <c r="CC109" s="50">
        <v>0</v>
      </c>
      <c r="CD109" s="50">
        <v>0</v>
      </c>
      <c r="CE109" s="468"/>
      <c r="CF109" s="50">
        <v>0</v>
      </c>
      <c r="CG109" s="50">
        <v>0</v>
      </c>
      <c r="CH109" s="50">
        <v>0</v>
      </c>
      <c r="CI109" s="50">
        <v>0</v>
      </c>
      <c r="CJ109" s="468"/>
      <c r="CK109" s="50">
        <v>62.624999999999545</v>
      </c>
      <c r="CL109" s="50">
        <v>0</v>
      </c>
      <c r="CM109" s="50">
        <v>0</v>
      </c>
      <c r="CN109" s="50">
        <v>0</v>
      </c>
      <c r="CO109" s="468"/>
      <c r="CP109" s="544">
        <v>130.44999999999891</v>
      </c>
      <c r="CQ109" s="544">
        <v>0</v>
      </c>
      <c r="CR109" s="544">
        <v>0</v>
      </c>
      <c r="CS109" s="50">
        <v>0</v>
      </c>
      <c r="CT109" s="468"/>
      <c r="CU109" s="50">
        <v>0</v>
      </c>
      <c r="CV109" s="50">
        <v>0</v>
      </c>
      <c r="CW109" s="50">
        <v>0</v>
      </c>
      <c r="CX109" s="50">
        <v>0</v>
      </c>
      <c r="CY109" s="468"/>
      <c r="CZ109" s="50">
        <v>0</v>
      </c>
      <c r="DA109" s="50">
        <v>0</v>
      </c>
      <c r="DB109" s="50">
        <v>0</v>
      </c>
      <c r="DC109" s="50">
        <v>0</v>
      </c>
      <c r="DD109" s="468"/>
      <c r="DE109" s="544">
        <v>223.47499999999991</v>
      </c>
      <c r="DF109" s="544">
        <v>0</v>
      </c>
      <c r="DG109" s="544">
        <v>0</v>
      </c>
      <c r="DH109" s="50">
        <v>0</v>
      </c>
      <c r="DI109" s="468"/>
      <c r="DJ109" s="50">
        <v>170.01250000000118</v>
      </c>
      <c r="DK109" s="50">
        <v>241.42499999999973</v>
      </c>
      <c r="DL109" s="50">
        <v>0</v>
      </c>
      <c r="DM109" s="50">
        <v>0</v>
      </c>
      <c r="DN109" s="468"/>
      <c r="DO109" s="50">
        <v>102.52500000000191</v>
      </c>
      <c r="DP109" s="50">
        <v>0</v>
      </c>
      <c r="DQ109" s="50">
        <v>0</v>
      </c>
      <c r="DR109" s="50">
        <v>0</v>
      </c>
      <c r="DS109" s="468"/>
      <c r="DT109" s="50">
        <v>716.68750000000091</v>
      </c>
      <c r="DU109" s="50">
        <v>1683.625</v>
      </c>
      <c r="DV109" s="50">
        <v>0</v>
      </c>
      <c r="DW109" s="50">
        <v>0</v>
      </c>
      <c r="DX109" s="468"/>
      <c r="DY109" s="50">
        <v>75.125000000000909</v>
      </c>
      <c r="DZ109" s="50">
        <v>0</v>
      </c>
      <c r="EA109" s="50">
        <v>0</v>
      </c>
      <c r="EB109" s="50">
        <v>0</v>
      </c>
      <c r="EC109" s="468"/>
      <c r="ED109" s="50">
        <v>24.875</v>
      </c>
      <c r="EE109" s="50">
        <v>0</v>
      </c>
      <c r="EF109" s="50">
        <v>0</v>
      </c>
      <c r="EG109" s="50">
        <v>0</v>
      </c>
      <c r="EH109" s="468"/>
      <c r="EI109" s="50">
        <v>18.125000000001819</v>
      </c>
      <c r="EJ109" s="50">
        <v>170.55000000000018</v>
      </c>
      <c r="EK109" s="50">
        <v>0</v>
      </c>
      <c r="EL109" s="50">
        <v>0</v>
      </c>
      <c r="EM109" s="468"/>
      <c r="EN109" s="50">
        <v>69.900000000002365</v>
      </c>
      <c r="EO109" s="50">
        <v>120.99999999999818</v>
      </c>
      <c r="EP109" s="50">
        <v>0</v>
      </c>
      <c r="EQ109" s="50">
        <v>0</v>
      </c>
      <c r="ER109" s="468"/>
      <c r="ES109" s="50">
        <v>109.72500000000218</v>
      </c>
      <c r="ET109" s="50">
        <v>0</v>
      </c>
      <c r="EU109" s="50">
        <v>0</v>
      </c>
      <c r="EV109" s="50">
        <v>0</v>
      </c>
      <c r="EW109" s="468"/>
      <c r="EX109" s="50">
        <v>486.55000000000109</v>
      </c>
      <c r="EY109" s="50">
        <v>1324.3500000000022</v>
      </c>
      <c r="EZ109" s="50">
        <v>0</v>
      </c>
      <c r="FA109" s="50">
        <v>0</v>
      </c>
      <c r="FB109" s="468"/>
      <c r="FC109" s="50">
        <v>52.400000000001455</v>
      </c>
      <c r="FD109" s="50">
        <v>0</v>
      </c>
      <c r="FE109" s="50">
        <v>0</v>
      </c>
      <c r="FF109" s="50">
        <v>0</v>
      </c>
      <c r="FG109" s="468"/>
      <c r="FH109" s="50">
        <v>119.32500000000255</v>
      </c>
      <c r="FI109" s="50">
        <v>0</v>
      </c>
      <c r="FJ109" s="50">
        <v>0</v>
      </c>
      <c r="FK109" s="50">
        <v>0</v>
      </c>
      <c r="FL109" s="468"/>
      <c r="FM109" s="50">
        <v>21.400000000001455</v>
      </c>
      <c r="FN109" s="50">
        <v>0</v>
      </c>
      <c r="FO109" s="50">
        <v>0</v>
      </c>
      <c r="FP109" s="50">
        <v>0</v>
      </c>
      <c r="FQ109" s="468"/>
      <c r="FR109" s="50">
        <v>3.7500000000004547</v>
      </c>
      <c r="FS109" s="50">
        <v>0</v>
      </c>
      <c r="FT109" s="50">
        <v>0</v>
      </c>
      <c r="FU109" s="50">
        <v>0</v>
      </c>
      <c r="FV109" s="468"/>
      <c r="FW109" s="50">
        <v>89.025000000000546</v>
      </c>
      <c r="FX109" s="50">
        <v>45.549999999999955</v>
      </c>
      <c r="FY109" s="50">
        <v>0</v>
      </c>
      <c r="FZ109" s="50">
        <v>0</v>
      </c>
      <c r="GA109" s="468"/>
      <c r="GB109" s="50">
        <v>74.675000000000182</v>
      </c>
      <c r="GC109" s="50">
        <v>0</v>
      </c>
      <c r="GD109" s="50">
        <v>0</v>
      </c>
      <c r="GE109" s="50">
        <v>0</v>
      </c>
      <c r="GF109" s="468"/>
      <c r="GG109" s="50">
        <v>144.037500000004</v>
      </c>
      <c r="GH109" s="50">
        <v>613.32499999999891</v>
      </c>
      <c r="GI109" s="50">
        <v>0</v>
      </c>
      <c r="GJ109" s="50">
        <v>0</v>
      </c>
      <c r="GK109" s="468"/>
      <c r="GL109" s="50">
        <v>62.500000000003638</v>
      </c>
      <c r="GM109" s="50">
        <v>148</v>
      </c>
      <c r="GN109" s="50">
        <v>0</v>
      </c>
      <c r="GO109" s="50">
        <v>0</v>
      </c>
      <c r="GP109" s="468"/>
      <c r="GU109" s="18"/>
      <c r="GV109" s="9"/>
      <c r="HD109" s="18"/>
      <c r="HE109" s="9"/>
      <c r="HM109" s="18"/>
      <c r="HN109" s="9"/>
      <c r="HW109" s="9"/>
      <c r="IF109" s="9"/>
      <c r="IO109" s="9"/>
      <c r="IX109" s="9"/>
      <c r="JG109" s="9"/>
      <c r="JP109" s="9"/>
      <c r="JY109" s="9"/>
      <c r="KH109" s="9"/>
      <c r="KQ109" s="9"/>
      <c r="KZ109" s="9"/>
      <c r="MA109" s="9"/>
      <c r="MJ109" s="9"/>
      <c r="MS109" s="9"/>
      <c r="NB109" s="9"/>
      <c r="NK109" s="9"/>
      <c r="NT109" s="9"/>
      <c r="NU109">
        <v>0</v>
      </c>
      <c r="NV109" s="9"/>
      <c r="NW109">
        <v>0</v>
      </c>
      <c r="NX109" s="9"/>
      <c r="NY109">
        <v>0</v>
      </c>
      <c r="NZ109" s="9"/>
      <c r="OA109">
        <v>0</v>
      </c>
    </row>
    <row r="110" spans="1:391" ht="18">
      <c r="A110" s="41" t="s">
        <v>4</v>
      </c>
      <c r="B110" s="46">
        <f t="shared" si="0"/>
        <v>7215.7500000000009</v>
      </c>
      <c r="C110" s="42"/>
      <c r="D110" s="50">
        <v>95.575000000000017</v>
      </c>
      <c r="E110" s="50">
        <v>0</v>
      </c>
      <c r="F110" s="50">
        <v>0</v>
      </c>
      <c r="G110" s="50">
        <v>0</v>
      </c>
      <c r="H110" s="468"/>
      <c r="I110" s="50">
        <v>12.5</v>
      </c>
      <c r="J110" s="50">
        <v>0</v>
      </c>
      <c r="K110" s="50">
        <v>0</v>
      </c>
      <c r="L110" s="50">
        <v>0</v>
      </c>
      <c r="M110" s="468"/>
      <c r="N110" s="50">
        <v>81.674999999999955</v>
      </c>
      <c r="O110" s="50">
        <v>0</v>
      </c>
      <c r="P110" s="50">
        <v>0</v>
      </c>
      <c r="Q110" s="50">
        <v>0</v>
      </c>
      <c r="R110" s="468"/>
      <c r="S110" s="456">
        <v>26.249999999999943</v>
      </c>
      <c r="T110" s="50">
        <v>0</v>
      </c>
      <c r="U110" s="505">
        <v>0</v>
      </c>
      <c r="V110" s="50">
        <v>0</v>
      </c>
      <c r="W110" s="468"/>
      <c r="X110" s="50">
        <v>86.624999999999886</v>
      </c>
      <c r="Y110" s="50">
        <v>0</v>
      </c>
      <c r="Z110" s="50">
        <v>0</v>
      </c>
      <c r="AA110" s="50">
        <v>0</v>
      </c>
      <c r="AB110" s="468"/>
      <c r="AC110" s="50">
        <v>89.224999999999852</v>
      </c>
      <c r="AD110" s="50">
        <v>0</v>
      </c>
      <c r="AE110" s="50">
        <v>0</v>
      </c>
      <c r="AF110" s="50">
        <v>0</v>
      </c>
      <c r="AG110" s="468"/>
      <c r="AH110" s="50">
        <v>24.800000000000182</v>
      </c>
      <c r="AI110" s="50">
        <v>0</v>
      </c>
      <c r="AJ110" s="50">
        <v>0</v>
      </c>
      <c r="AK110" s="50">
        <v>0</v>
      </c>
      <c r="AL110" s="468"/>
      <c r="AM110" s="456">
        <v>74.174999999999955</v>
      </c>
      <c r="AN110" s="456">
        <v>0</v>
      </c>
      <c r="AO110" s="456">
        <v>0</v>
      </c>
      <c r="AP110" s="50">
        <v>0</v>
      </c>
      <c r="AQ110" s="468"/>
      <c r="AR110" s="50">
        <v>19.625</v>
      </c>
      <c r="AS110" s="50">
        <v>0</v>
      </c>
      <c r="AT110" s="50">
        <v>0</v>
      </c>
      <c r="AU110" s="50">
        <v>0</v>
      </c>
      <c r="AV110" s="468"/>
      <c r="AW110" s="50">
        <v>0</v>
      </c>
      <c r="AX110" s="50">
        <v>0</v>
      </c>
      <c r="AY110" s="50">
        <v>0</v>
      </c>
      <c r="AZ110" s="50">
        <v>0</v>
      </c>
      <c r="BA110" s="468"/>
      <c r="BB110" s="50">
        <v>0</v>
      </c>
      <c r="BC110" s="50">
        <v>0</v>
      </c>
      <c r="BD110" s="50">
        <v>0</v>
      </c>
      <c r="BE110" s="50">
        <v>0</v>
      </c>
      <c r="BF110" s="468"/>
      <c r="BG110" s="50">
        <v>46.125</v>
      </c>
      <c r="BH110" s="50">
        <v>0</v>
      </c>
      <c r="BI110" s="50">
        <v>0</v>
      </c>
      <c r="BJ110" s="50">
        <v>0</v>
      </c>
      <c r="BK110" s="468"/>
      <c r="BL110" s="50">
        <v>0</v>
      </c>
      <c r="BM110" s="50">
        <v>0</v>
      </c>
      <c r="BN110" s="50">
        <v>0</v>
      </c>
      <c r="BO110" s="50">
        <v>0</v>
      </c>
      <c r="BP110" s="468"/>
      <c r="BQ110" s="50">
        <v>71.25</v>
      </c>
      <c r="BR110" s="50">
        <v>0</v>
      </c>
      <c r="BS110" s="50">
        <v>0</v>
      </c>
      <c r="BT110" s="50">
        <v>0</v>
      </c>
      <c r="BU110" s="468"/>
      <c r="BV110" s="50">
        <v>0</v>
      </c>
      <c r="BW110" s="50">
        <v>0</v>
      </c>
      <c r="BX110" s="50">
        <v>0</v>
      </c>
      <c r="BY110" s="50">
        <v>0</v>
      </c>
      <c r="BZ110" s="468"/>
      <c r="CA110" s="50">
        <v>29.224999999999909</v>
      </c>
      <c r="CB110" s="50">
        <v>0</v>
      </c>
      <c r="CC110" s="50">
        <v>0</v>
      </c>
      <c r="CD110" s="50">
        <v>0</v>
      </c>
      <c r="CE110" s="468"/>
      <c r="CF110" s="50">
        <v>0</v>
      </c>
      <c r="CG110" s="50">
        <v>0</v>
      </c>
      <c r="CH110" s="50">
        <v>0</v>
      </c>
      <c r="CI110" s="50">
        <v>0</v>
      </c>
      <c r="CJ110" s="468"/>
      <c r="CK110" s="50">
        <v>37.025000000001</v>
      </c>
      <c r="CL110" s="50">
        <v>0</v>
      </c>
      <c r="CM110" s="50">
        <v>0</v>
      </c>
      <c r="CN110" s="50">
        <v>0</v>
      </c>
      <c r="CO110" s="468"/>
      <c r="CP110" s="544">
        <v>112.15000000000009</v>
      </c>
      <c r="CQ110" s="544">
        <v>0</v>
      </c>
      <c r="CR110" s="544">
        <v>0</v>
      </c>
      <c r="CS110" s="50">
        <v>0</v>
      </c>
      <c r="CT110" s="468"/>
      <c r="CU110" s="50">
        <v>0</v>
      </c>
      <c r="CV110" s="50">
        <v>0</v>
      </c>
      <c r="CW110" s="50">
        <v>0</v>
      </c>
      <c r="CX110" s="50">
        <v>0</v>
      </c>
      <c r="CY110" s="468"/>
      <c r="CZ110" s="50">
        <v>0</v>
      </c>
      <c r="DA110" s="50">
        <v>0</v>
      </c>
      <c r="DB110" s="50">
        <v>0</v>
      </c>
      <c r="DC110" s="50">
        <v>0</v>
      </c>
      <c r="DD110" s="468"/>
      <c r="DE110" s="544">
        <v>302.27500000000009</v>
      </c>
      <c r="DF110" s="544">
        <v>0</v>
      </c>
      <c r="DG110" s="544">
        <v>0</v>
      </c>
      <c r="DH110" s="50">
        <v>0</v>
      </c>
      <c r="DI110" s="468"/>
      <c r="DJ110" s="50">
        <v>134.32499999999936</v>
      </c>
      <c r="DK110" s="50">
        <v>424.10000000000036</v>
      </c>
      <c r="DL110" s="50">
        <v>0</v>
      </c>
      <c r="DM110" s="50">
        <v>0</v>
      </c>
      <c r="DN110" s="468"/>
      <c r="DO110" s="50">
        <v>150.07500000000027</v>
      </c>
      <c r="DP110" s="50">
        <v>0</v>
      </c>
      <c r="DQ110" s="50">
        <v>0</v>
      </c>
      <c r="DR110" s="50">
        <v>0</v>
      </c>
      <c r="DS110" s="468"/>
      <c r="DT110" s="50">
        <v>468.125</v>
      </c>
      <c r="DU110" s="50">
        <v>1286.4000000000005</v>
      </c>
      <c r="DV110" s="50">
        <v>0</v>
      </c>
      <c r="DW110" s="50">
        <v>0</v>
      </c>
      <c r="DX110" s="468"/>
      <c r="DY110" s="50">
        <v>41.674999999999727</v>
      </c>
      <c r="DZ110" s="50">
        <v>0</v>
      </c>
      <c r="EA110" s="50">
        <v>0</v>
      </c>
      <c r="EB110" s="50">
        <v>0</v>
      </c>
      <c r="EC110" s="468"/>
      <c r="ED110" s="50">
        <v>33.899999999999636</v>
      </c>
      <c r="EE110" s="50">
        <v>0</v>
      </c>
      <c r="EF110" s="50">
        <v>0</v>
      </c>
      <c r="EG110" s="50">
        <v>0</v>
      </c>
      <c r="EH110" s="468"/>
      <c r="EI110" s="50">
        <v>66.724999999999909</v>
      </c>
      <c r="EJ110" s="50">
        <v>172.19999999999982</v>
      </c>
      <c r="EK110" s="50">
        <v>238.875</v>
      </c>
      <c r="EL110" s="50">
        <v>0</v>
      </c>
      <c r="EM110" s="468"/>
      <c r="EN110" s="50">
        <v>27.674999999999727</v>
      </c>
      <c r="EO110" s="50">
        <v>138.30000000000109</v>
      </c>
      <c r="EP110" s="50">
        <v>0</v>
      </c>
      <c r="EQ110" s="50">
        <v>0</v>
      </c>
      <c r="ER110" s="468"/>
      <c r="ES110" s="50">
        <v>85.75</v>
      </c>
      <c r="ET110" s="50">
        <v>0</v>
      </c>
      <c r="EU110" s="50">
        <v>0</v>
      </c>
      <c r="EV110" s="50">
        <v>0</v>
      </c>
      <c r="EW110" s="468"/>
      <c r="EX110" s="50">
        <v>302.22499999999945</v>
      </c>
      <c r="EY110" s="50">
        <v>939.14999999999054</v>
      </c>
      <c r="EZ110" s="50">
        <v>0</v>
      </c>
      <c r="FA110" s="50">
        <v>0</v>
      </c>
      <c r="FB110" s="468"/>
      <c r="FC110" s="50">
        <v>33.5</v>
      </c>
      <c r="FD110" s="50">
        <v>72</v>
      </c>
      <c r="FE110" s="50">
        <v>0</v>
      </c>
      <c r="FF110" s="50">
        <v>0</v>
      </c>
      <c r="FG110" s="468"/>
      <c r="FH110" s="50">
        <v>147.125</v>
      </c>
      <c r="FI110" s="50">
        <v>0</v>
      </c>
      <c r="FJ110" s="50">
        <v>0</v>
      </c>
      <c r="FK110" s="50">
        <v>0</v>
      </c>
      <c r="FL110" s="468"/>
      <c r="FM110" s="50">
        <v>96.700000000000273</v>
      </c>
      <c r="FN110" s="50">
        <v>0</v>
      </c>
      <c r="FO110" s="50">
        <v>0</v>
      </c>
      <c r="FP110" s="50">
        <v>0</v>
      </c>
      <c r="FQ110" s="468"/>
      <c r="FR110" s="50">
        <v>9.4249999999994998</v>
      </c>
      <c r="FS110" s="50">
        <v>0</v>
      </c>
      <c r="FT110" s="50">
        <v>0</v>
      </c>
      <c r="FU110" s="50">
        <v>0</v>
      </c>
      <c r="FV110" s="468"/>
      <c r="FW110" s="50">
        <v>29.400000000001455</v>
      </c>
      <c r="FX110" s="50">
        <v>316.84999999999991</v>
      </c>
      <c r="FY110" s="50">
        <v>0</v>
      </c>
      <c r="FZ110" s="50">
        <v>0</v>
      </c>
      <c r="GA110" s="468"/>
      <c r="GB110" s="50">
        <v>18.250000000001819</v>
      </c>
      <c r="GC110" s="50">
        <v>0</v>
      </c>
      <c r="GD110" s="50">
        <v>0</v>
      </c>
      <c r="GE110" s="50">
        <v>0</v>
      </c>
      <c r="GF110" s="468"/>
      <c r="GG110" s="50">
        <v>209.17500000000382</v>
      </c>
      <c r="GH110" s="50">
        <v>510.20000000000164</v>
      </c>
      <c r="GI110" s="50">
        <v>0</v>
      </c>
      <c r="GJ110" s="50">
        <v>0</v>
      </c>
      <c r="GK110" s="468"/>
      <c r="GL110" s="50">
        <v>46.875000000000909</v>
      </c>
      <c r="GM110" s="50">
        <v>108.25</v>
      </c>
      <c r="GN110" s="50">
        <v>0</v>
      </c>
      <c r="GO110" s="50">
        <v>0</v>
      </c>
      <c r="GP110" s="468"/>
      <c r="GU110" s="18"/>
      <c r="GV110" s="9"/>
      <c r="HD110" s="18"/>
      <c r="HE110" s="9"/>
      <c r="HM110" s="18"/>
      <c r="HN110" s="9"/>
      <c r="HW110" s="9"/>
      <c r="IF110" s="9"/>
      <c r="IO110" s="9"/>
      <c r="IX110" s="9"/>
      <c r="JG110" s="9"/>
      <c r="JP110" s="9"/>
      <c r="JY110" s="9"/>
      <c r="KH110" s="9"/>
      <c r="KQ110" s="9"/>
      <c r="KZ110" s="9"/>
      <c r="MA110" s="9"/>
      <c r="MJ110" s="9"/>
      <c r="MS110" s="9"/>
      <c r="NB110" s="9"/>
      <c r="NK110" s="9"/>
      <c r="NT110" s="9"/>
      <c r="NU110">
        <v>0</v>
      </c>
      <c r="NV110" s="9"/>
      <c r="NW110">
        <v>0</v>
      </c>
      <c r="NX110" s="9"/>
      <c r="NY110">
        <v>0</v>
      </c>
      <c r="NZ110" s="9"/>
      <c r="OA110">
        <v>0</v>
      </c>
    </row>
    <row r="111" spans="1:391" ht="18">
      <c r="A111" s="41" t="s">
        <v>6</v>
      </c>
      <c r="B111" s="46">
        <f t="shared" si="0"/>
        <v>22390.312499999993</v>
      </c>
      <c r="C111" s="42"/>
      <c r="D111" s="50">
        <v>73.674999999999997</v>
      </c>
      <c r="E111" s="50">
        <v>0</v>
      </c>
      <c r="F111" s="50">
        <v>0</v>
      </c>
      <c r="G111" s="50">
        <v>0</v>
      </c>
      <c r="H111" s="468"/>
      <c r="I111" s="50">
        <v>53.874999999999972</v>
      </c>
      <c r="J111" s="50">
        <v>0</v>
      </c>
      <c r="K111" s="50">
        <v>0</v>
      </c>
      <c r="L111" s="50">
        <v>0</v>
      </c>
      <c r="M111" s="468"/>
      <c r="N111" s="50">
        <v>145.77499999999992</v>
      </c>
      <c r="O111" s="50">
        <v>376.09999999999991</v>
      </c>
      <c r="P111" s="50">
        <v>0</v>
      </c>
      <c r="Q111" s="50">
        <v>0</v>
      </c>
      <c r="R111" s="468"/>
      <c r="S111" s="456">
        <v>26.39999999999992</v>
      </c>
      <c r="T111" s="50">
        <v>165.70000000000005</v>
      </c>
      <c r="U111" s="505">
        <v>0</v>
      </c>
      <c r="V111" s="50">
        <v>0</v>
      </c>
      <c r="W111" s="468"/>
      <c r="X111" s="50">
        <v>56.174999999999955</v>
      </c>
      <c r="Y111" s="50">
        <v>363.49999999999983</v>
      </c>
      <c r="Z111" s="50">
        <v>0</v>
      </c>
      <c r="AA111" s="50">
        <v>0</v>
      </c>
      <c r="AB111" s="468"/>
      <c r="AC111" s="50">
        <v>104.57499999999993</v>
      </c>
      <c r="AD111" s="50">
        <v>261.34999999999968</v>
      </c>
      <c r="AE111" s="50">
        <v>0</v>
      </c>
      <c r="AF111" s="50">
        <v>0</v>
      </c>
      <c r="AG111" s="468"/>
      <c r="AH111" s="50">
        <v>82.350000000000151</v>
      </c>
      <c r="AI111" s="50">
        <v>566.54999999999973</v>
      </c>
      <c r="AJ111" s="50">
        <v>0</v>
      </c>
      <c r="AK111" s="50">
        <v>0</v>
      </c>
      <c r="AL111" s="468"/>
      <c r="AM111" s="456">
        <v>70.375000000000114</v>
      </c>
      <c r="AN111" s="456">
        <v>232.85000000000036</v>
      </c>
      <c r="AO111" s="456">
        <v>0</v>
      </c>
      <c r="AP111" s="50">
        <v>0</v>
      </c>
      <c r="AQ111" s="468"/>
      <c r="AR111" s="50">
        <v>23.900000000000091</v>
      </c>
      <c r="AS111" s="50">
        <v>157.55000000000018</v>
      </c>
      <c r="AT111" s="50">
        <v>0</v>
      </c>
      <c r="AU111" s="50">
        <v>0</v>
      </c>
      <c r="AV111" s="468"/>
      <c r="AW111" s="50">
        <v>0</v>
      </c>
      <c r="AX111" s="50">
        <v>285.10000000000036</v>
      </c>
      <c r="AY111" s="50">
        <v>0</v>
      </c>
      <c r="AZ111" s="50">
        <v>0</v>
      </c>
      <c r="BA111" s="468"/>
      <c r="BB111" s="50">
        <v>0</v>
      </c>
      <c r="BC111" s="50">
        <v>166.25</v>
      </c>
      <c r="BD111" s="50">
        <v>0</v>
      </c>
      <c r="BE111" s="50">
        <v>0</v>
      </c>
      <c r="BF111" s="468"/>
      <c r="BG111" s="50">
        <v>80.375000000000455</v>
      </c>
      <c r="BH111" s="50">
        <v>97.650000000000091</v>
      </c>
      <c r="BI111" s="50">
        <v>0</v>
      </c>
      <c r="BJ111" s="50">
        <v>0</v>
      </c>
      <c r="BK111" s="468"/>
      <c r="BL111" s="50">
        <v>0</v>
      </c>
      <c r="BM111" s="50">
        <v>111.25</v>
      </c>
      <c r="BN111" s="50">
        <v>0</v>
      </c>
      <c r="BO111" s="50">
        <v>0</v>
      </c>
      <c r="BP111" s="468"/>
      <c r="BQ111" s="50">
        <v>70.375</v>
      </c>
      <c r="BR111" s="50">
        <v>250.39999999999964</v>
      </c>
      <c r="BS111" s="50">
        <v>0</v>
      </c>
      <c r="BT111" s="50">
        <v>0</v>
      </c>
      <c r="BU111" s="468"/>
      <c r="BV111" s="50">
        <v>0</v>
      </c>
      <c r="BW111" s="50">
        <v>453.92499999999927</v>
      </c>
      <c r="BX111" s="50">
        <v>0</v>
      </c>
      <c r="BY111" s="50">
        <v>0</v>
      </c>
      <c r="BZ111" s="468"/>
      <c r="CA111" s="50">
        <v>54.825000000000045</v>
      </c>
      <c r="CB111" s="50">
        <v>165.75</v>
      </c>
      <c r="CC111" s="50">
        <v>0</v>
      </c>
      <c r="CD111" s="50">
        <v>0</v>
      </c>
      <c r="CE111" s="468"/>
      <c r="CF111" s="50">
        <v>0</v>
      </c>
      <c r="CG111" s="50">
        <v>120.35000000000036</v>
      </c>
      <c r="CH111" s="50">
        <v>0</v>
      </c>
      <c r="CI111" s="50">
        <v>0</v>
      </c>
      <c r="CJ111" s="468"/>
      <c r="CK111" s="50">
        <v>42.900000000000546</v>
      </c>
      <c r="CL111" s="50">
        <v>258.25</v>
      </c>
      <c r="CM111" s="50">
        <v>0</v>
      </c>
      <c r="CN111" s="50">
        <v>0</v>
      </c>
      <c r="CO111" s="468"/>
      <c r="CP111" s="544">
        <v>177.67500000000018</v>
      </c>
      <c r="CQ111" s="544">
        <v>281.800000000002</v>
      </c>
      <c r="CR111" s="544">
        <v>0</v>
      </c>
      <c r="CS111" s="50">
        <v>0</v>
      </c>
      <c r="CT111" s="468"/>
      <c r="CU111" s="50">
        <v>0</v>
      </c>
      <c r="CV111" s="50">
        <v>40.150000000001455</v>
      </c>
      <c r="CW111" s="50">
        <v>0</v>
      </c>
      <c r="CX111" s="50">
        <v>0</v>
      </c>
      <c r="CY111" s="468"/>
      <c r="CZ111" s="50">
        <v>0</v>
      </c>
      <c r="DA111" s="50">
        <v>44.349999999998545</v>
      </c>
      <c r="DB111" s="50">
        <v>0</v>
      </c>
      <c r="DC111" s="50">
        <v>0</v>
      </c>
      <c r="DD111" s="468"/>
      <c r="DE111" s="544">
        <v>196.85000000000036</v>
      </c>
      <c r="DF111" s="544">
        <v>1397.9499999999998</v>
      </c>
      <c r="DG111" s="544">
        <v>0</v>
      </c>
      <c r="DH111" s="50">
        <v>0</v>
      </c>
      <c r="DI111" s="468"/>
      <c r="DJ111" s="50">
        <v>95.824999999999818</v>
      </c>
      <c r="DK111" s="50">
        <v>332.99999999999955</v>
      </c>
      <c r="DL111" s="50">
        <v>93.449999999998909</v>
      </c>
      <c r="DM111" s="50">
        <v>0</v>
      </c>
      <c r="DN111" s="468"/>
      <c r="DO111" s="50">
        <v>192.01249999999891</v>
      </c>
      <c r="DP111" s="50">
        <v>0</v>
      </c>
      <c r="DQ111" s="50">
        <v>356.69999999999754</v>
      </c>
      <c r="DR111" s="50">
        <v>0</v>
      </c>
      <c r="DS111" s="468"/>
      <c r="DT111" s="50">
        <v>842.58750000000009</v>
      </c>
      <c r="DU111" s="50">
        <v>1841.8999999999996</v>
      </c>
      <c r="DV111" s="50">
        <v>2252.4749999999804</v>
      </c>
      <c r="DW111" s="50">
        <v>0</v>
      </c>
      <c r="DX111" s="468"/>
      <c r="DY111" s="50">
        <v>101.80000000000155</v>
      </c>
      <c r="DZ111" s="50">
        <v>0</v>
      </c>
      <c r="EA111" s="50">
        <v>0</v>
      </c>
      <c r="EB111" s="50">
        <v>0</v>
      </c>
      <c r="EC111" s="468"/>
      <c r="ED111" s="50">
        <v>31.125000000000455</v>
      </c>
      <c r="EE111" s="50">
        <v>0</v>
      </c>
      <c r="EF111" s="50">
        <v>109.875</v>
      </c>
      <c r="EG111" s="50">
        <v>0</v>
      </c>
      <c r="EH111" s="468"/>
      <c r="EI111" s="50">
        <v>67.250000000002728</v>
      </c>
      <c r="EJ111" s="50">
        <v>179.45000000000005</v>
      </c>
      <c r="EK111" s="50">
        <v>56.549999999998363</v>
      </c>
      <c r="EL111" s="50">
        <v>0</v>
      </c>
      <c r="EM111" s="468"/>
      <c r="EN111" s="50">
        <v>73.275000000002365</v>
      </c>
      <c r="EO111" s="50">
        <v>200.25000000000091</v>
      </c>
      <c r="EP111" s="50">
        <v>202.64999999999782</v>
      </c>
      <c r="EQ111" s="50">
        <v>0</v>
      </c>
      <c r="ER111" s="468"/>
      <c r="ES111" s="50">
        <v>105.15000000000236</v>
      </c>
      <c r="ET111" s="50">
        <v>0</v>
      </c>
      <c r="EU111" s="50">
        <v>0</v>
      </c>
      <c r="EV111" s="50">
        <v>0</v>
      </c>
      <c r="EW111" s="468"/>
      <c r="EX111" s="50">
        <v>394.125</v>
      </c>
      <c r="EY111" s="50">
        <v>1689.5500000000111</v>
      </c>
      <c r="EZ111" s="50">
        <v>2214.787499999994</v>
      </c>
      <c r="FA111" s="50">
        <v>0</v>
      </c>
      <c r="FB111" s="468"/>
      <c r="FC111" s="50">
        <v>38.075000000002497</v>
      </c>
      <c r="FD111" s="50">
        <v>0.75000000000045475</v>
      </c>
      <c r="FE111" s="50">
        <v>138.82499999999618</v>
      </c>
      <c r="FF111" s="50">
        <v>0</v>
      </c>
      <c r="FG111" s="468"/>
      <c r="FH111" s="50">
        <v>108.62500000000364</v>
      </c>
      <c r="FI111" s="50">
        <v>0</v>
      </c>
      <c r="FJ111" s="50">
        <v>0</v>
      </c>
      <c r="FK111" s="50">
        <v>0</v>
      </c>
      <c r="FL111" s="468"/>
      <c r="FM111" s="50">
        <v>61.400000000003274</v>
      </c>
      <c r="FN111" s="50">
        <v>0</v>
      </c>
      <c r="FO111" s="50">
        <v>0</v>
      </c>
      <c r="FP111" s="50">
        <v>0</v>
      </c>
      <c r="FQ111" s="468"/>
      <c r="FR111" s="50">
        <v>34.450000000000045</v>
      </c>
      <c r="FS111" s="50">
        <v>0</v>
      </c>
      <c r="FT111" s="50">
        <v>0</v>
      </c>
      <c r="FU111" s="50">
        <v>0</v>
      </c>
      <c r="FV111" s="468"/>
      <c r="FW111" s="50">
        <v>66.67500000000291</v>
      </c>
      <c r="FX111" s="50">
        <v>125.09999999999991</v>
      </c>
      <c r="FY111" s="50">
        <v>467.66249999999945</v>
      </c>
      <c r="FZ111" s="50">
        <v>0</v>
      </c>
      <c r="GA111" s="468"/>
      <c r="GB111" s="50">
        <v>91.650000000002365</v>
      </c>
      <c r="GC111" s="50">
        <v>0</v>
      </c>
      <c r="GD111" s="50">
        <v>0</v>
      </c>
      <c r="GE111" s="50">
        <v>0</v>
      </c>
      <c r="GF111" s="468"/>
      <c r="GG111" s="50">
        <v>180.20000000000437</v>
      </c>
      <c r="GH111" s="50">
        <v>391.75</v>
      </c>
      <c r="GI111" s="50">
        <v>755.47499999999673</v>
      </c>
      <c r="GJ111" s="50">
        <v>0</v>
      </c>
      <c r="GK111" s="468"/>
      <c r="GL111" s="50">
        <v>30.874999999998181</v>
      </c>
      <c r="GM111" s="50">
        <v>137.75</v>
      </c>
      <c r="GN111" s="50">
        <v>159.37499999999727</v>
      </c>
      <c r="GO111" s="50">
        <v>0</v>
      </c>
      <c r="GP111" s="468"/>
      <c r="GU111" s="18"/>
      <c r="GV111" s="9"/>
      <c r="HD111" s="18"/>
      <c r="HE111" s="9"/>
      <c r="HM111" s="18"/>
      <c r="HN111" s="9"/>
      <c r="HW111" s="9"/>
      <c r="IF111" s="9"/>
      <c r="IO111" s="9"/>
      <c r="IX111" s="9"/>
      <c r="JG111" s="9"/>
      <c r="JP111" s="9"/>
      <c r="JY111" s="9"/>
      <c r="KH111" s="9"/>
      <c r="KQ111" s="9"/>
      <c r="KZ111" s="9"/>
      <c r="MA111" s="9"/>
      <c r="MJ111" s="9"/>
      <c r="MS111" s="9"/>
      <c r="NB111" s="9"/>
      <c r="NK111" s="9"/>
      <c r="NT111" s="9"/>
      <c r="NU111">
        <v>0</v>
      </c>
      <c r="NV111" s="9"/>
      <c r="NW111">
        <v>0</v>
      </c>
      <c r="NX111" s="9"/>
      <c r="NY111">
        <v>1111.0124999999989</v>
      </c>
      <c r="NZ111" s="9"/>
      <c r="OA111">
        <v>0</v>
      </c>
    </row>
    <row r="112" spans="1:391" ht="18">
      <c r="A112" s="84" t="s">
        <v>2004</v>
      </c>
      <c r="B112" s="46">
        <f t="shared" si="0"/>
        <v>12528.449999999861</v>
      </c>
      <c r="C112" s="42"/>
      <c r="D112" s="50">
        <v>0</v>
      </c>
      <c r="E112" s="50">
        <v>0</v>
      </c>
      <c r="F112" s="50">
        <v>0</v>
      </c>
      <c r="G112" s="50">
        <v>0</v>
      </c>
      <c r="H112" s="468"/>
      <c r="I112" s="50">
        <v>0</v>
      </c>
      <c r="J112" s="50">
        <v>0</v>
      </c>
      <c r="K112" s="50">
        <v>0</v>
      </c>
      <c r="L112" s="50">
        <v>0</v>
      </c>
      <c r="M112" s="468"/>
      <c r="N112" s="50">
        <v>0</v>
      </c>
      <c r="O112" s="50">
        <v>212.60000000000002</v>
      </c>
      <c r="P112" s="50">
        <v>0</v>
      </c>
      <c r="Q112" s="50">
        <v>0</v>
      </c>
      <c r="R112" s="468"/>
      <c r="S112" s="456">
        <v>0</v>
      </c>
      <c r="T112" s="50">
        <v>28.100000000000023</v>
      </c>
      <c r="U112" s="505">
        <v>0</v>
      </c>
      <c r="V112" s="50">
        <v>0</v>
      </c>
      <c r="W112" s="468"/>
      <c r="X112" s="50">
        <v>0</v>
      </c>
      <c r="Y112" s="50">
        <v>290.49999999999989</v>
      </c>
      <c r="Z112" s="50">
        <v>0</v>
      </c>
      <c r="AA112" s="50">
        <v>0</v>
      </c>
      <c r="AB112" s="468"/>
      <c r="AC112" s="50">
        <v>0</v>
      </c>
      <c r="AD112" s="50">
        <v>316.04999999999984</v>
      </c>
      <c r="AE112" s="50">
        <v>0</v>
      </c>
      <c r="AF112" s="50">
        <v>0</v>
      </c>
      <c r="AG112" s="468"/>
      <c r="AH112" s="50">
        <v>0</v>
      </c>
      <c r="AI112" s="50">
        <v>372.80000000000018</v>
      </c>
      <c r="AJ112" s="50">
        <v>0</v>
      </c>
      <c r="AK112" s="50">
        <v>0</v>
      </c>
      <c r="AL112" s="468"/>
      <c r="AM112" s="456">
        <v>0</v>
      </c>
      <c r="AN112" s="456">
        <v>282.89999999999964</v>
      </c>
      <c r="AO112" s="456">
        <v>0</v>
      </c>
      <c r="AP112" s="50">
        <v>0</v>
      </c>
      <c r="AQ112" s="468"/>
      <c r="AR112" s="50">
        <v>0</v>
      </c>
      <c r="AS112" s="50">
        <v>140.74999999999977</v>
      </c>
      <c r="AT112" s="50">
        <v>0</v>
      </c>
      <c r="AU112" s="50">
        <v>0</v>
      </c>
      <c r="AV112" s="468"/>
      <c r="AW112" s="50">
        <v>0</v>
      </c>
      <c r="AX112" s="50">
        <v>184.00000000000045</v>
      </c>
      <c r="AY112" s="50">
        <v>0</v>
      </c>
      <c r="AZ112" s="50">
        <v>0</v>
      </c>
      <c r="BA112" s="468"/>
      <c r="BB112" s="50">
        <v>0</v>
      </c>
      <c r="BC112" s="50">
        <v>94.349999999999909</v>
      </c>
      <c r="BD112" s="50">
        <v>0</v>
      </c>
      <c r="BE112" s="50">
        <v>0</v>
      </c>
      <c r="BF112" s="468"/>
      <c r="BG112" s="50">
        <v>0</v>
      </c>
      <c r="BH112" s="50">
        <v>187.50000000000045</v>
      </c>
      <c r="BI112" s="50">
        <v>0</v>
      </c>
      <c r="BJ112" s="50">
        <v>0</v>
      </c>
      <c r="BK112" s="468"/>
      <c r="BL112" s="50">
        <v>0</v>
      </c>
      <c r="BM112" s="50">
        <v>7.0000000000004547</v>
      </c>
      <c r="BN112" s="50">
        <v>0</v>
      </c>
      <c r="BO112" s="50">
        <v>0</v>
      </c>
      <c r="BP112" s="468"/>
      <c r="BQ112" s="50">
        <v>0</v>
      </c>
      <c r="BR112" s="50">
        <v>126.14999999999964</v>
      </c>
      <c r="BS112" s="50">
        <v>0</v>
      </c>
      <c r="BT112" s="50">
        <v>0</v>
      </c>
      <c r="BU112" s="468"/>
      <c r="BV112" s="50">
        <v>0</v>
      </c>
      <c r="BW112" s="50">
        <v>253</v>
      </c>
      <c r="BX112" s="50">
        <v>0</v>
      </c>
      <c r="BY112" s="50">
        <v>0</v>
      </c>
      <c r="BZ112" s="468"/>
      <c r="CA112" s="50">
        <v>0</v>
      </c>
      <c r="CB112" s="50">
        <v>182.75000000000182</v>
      </c>
      <c r="CC112" s="50">
        <v>0</v>
      </c>
      <c r="CD112" s="50">
        <v>0</v>
      </c>
      <c r="CE112" s="468"/>
      <c r="CF112" s="50">
        <v>0</v>
      </c>
      <c r="CG112" s="50">
        <v>198.64999999999964</v>
      </c>
      <c r="CH112" s="50">
        <v>0</v>
      </c>
      <c r="CI112" s="50">
        <v>0</v>
      </c>
      <c r="CJ112" s="468"/>
      <c r="CK112" s="50">
        <v>0</v>
      </c>
      <c r="CL112" s="50">
        <v>200.75</v>
      </c>
      <c r="CM112" s="50">
        <v>0</v>
      </c>
      <c r="CN112" s="50">
        <v>0</v>
      </c>
      <c r="CO112" s="468"/>
      <c r="CP112" s="544">
        <v>0</v>
      </c>
      <c r="CQ112" s="544">
        <v>193.85000000000127</v>
      </c>
      <c r="CR112" s="544">
        <v>0</v>
      </c>
      <c r="CS112" s="50">
        <v>0</v>
      </c>
      <c r="CT112" s="468"/>
      <c r="CU112" s="50">
        <v>0</v>
      </c>
      <c r="CV112" s="50">
        <v>139.65000000000055</v>
      </c>
      <c r="CW112" s="50">
        <v>0</v>
      </c>
      <c r="CX112" s="50">
        <v>0</v>
      </c>
      <c r="CY112" s="468"/>
      <c r="CZ112" s="50">
        <v>0</v>
      </c>
      <c r="DA112" s="50">
        <v>45.499999999998181</v>
      </c>
      <c r="DB112" s="50">
        <v>0</v>
      </c>
      <c r="DC112" s="50">
        <v>0</v>
      </c>
      <c r="DD112" s="468"/>
      <c r="DE112" s="544">
        <v>0</v>
      </c>
      <c r="DF112" s="544">
        <v>1310.8999999999974</v>
      </c>
      <c r="DG112" s="544">
        <v>0</v>
      </c>
      <c r="DH112" s="50">
        <v>0</v>
      </c>
      <c r="DI112" s="468"/>
      <c r="DJ112" s="50">
        <v>0</v>
      </c>
      <c r="DK112" s="50">
        <v>0</v>
      </c>
      <c r="DL112" s="50">
        <v>361.87499999999591</v>
      </c>
      <c r="DM112" s="50">
        <v>0</v>
      </c>
      <c r="DN112" s="468"/>
      <c r="DO112" s="50">
        <v>0</v>
      </c>
      <c r="DP112" s="50">
        <v>0</v>
      </c>
      <c r="DQ112" s="50">
        <v>286.34999999999536</v>
      </c>
      <c r="DR112" s="50">
        <v>0</v>
      </c>
      <c r="DS112" s="468"/>
      <c r="DT112" s="50">
        <v>0</v>
      </c>
      <c r="DU112" s="50">
        <v>0</v>
      </c>
      <c r="DV112" s="50">
        <v>1843.7999999999233</v>
      </c>
      <c r="DW112" s="50">
        <v>0</v>
      </c>
      <c r="DX112" s="468"/>
      <c r="DY112" s="50">
        <v>0</v>
      </c>
      <c r="DZ112" s="50">
        <v>0</v>
      </c>
      <c r="EA112" s="50">
        <v>0</v>
      </c>
      <c r="EB112" s="50">
        <v>0</v>
      </c>
      <c r="EC112" s="468"/>
      <c r="ED112" s="50">
        <v>0</v>
      </c>
      <c r="EE112" s="50">
        <v>0</v>
      </c>
      <c r="EF112" s="50">
        <v>277.34999999999809</v>
      </c>
      <c r="EG112" s="50">
        <v>0</v>
      </c>
      <c r="EH112" s="468"/>
      <c r="EI112" s="50">
        <v>0</v>
      </c>
      <c r="EJ112" s="50">
        <v>0</v>
      </c>
      <c r="EK112" s="50">
        <v>294.22499999999945</v>
      </c>
      <c r="EL112" s="50">
        <v>0</v>
      </c>
      <c r="EM112" s="468"/>
      <c r="EN112" s="50">
        <v>0</v>
      </c>
      <c r="EO112" s="50">
        <v>0</v>
      </c>
      <c r="EP112" s="50">
        <v>439.57500000000164</v>
      </c>
      <c r="EQ112" s="50">
        <v>0</v>
      </c>
      <c r="ER112" s="468"/>
      <c r="ES112" s="50">
        <v>0</v>
      </c>
      <c r="ET112" s="50">
        <v>0</v>
      </c>
      <c r="EU112" s="50">
        <v>0</v>
      </c>
      <c r="EV112" s="50">
        <v>0</v>
      </c>
      <c r="EW112" s="468"/>
      <c r="EX112" s="50">
        <v>0</v>
      </c>
      <c r="EY112" s="50">
        <v>0</v>
      </c>
      <c r="EZ112" s="50">
        <v>1921.2749999999569</v>
      </c>
      <c r="FA112" s="50">
        <v>0</v>
      </c>
      <c r="FB112" s="468"/>
      <c r="FC112" s="50">
        <v>0</v>
      </c>
      <c r="FD112" s="50">
        <v>0</v>
      </c>
      <c r="FE112" s="50">
        <v>147.00000000000273</v>
      </c>
      <c r="FF112" s="50">
        <v>0</v>
      </c>
      <c r="FG112" s="468"/>
      <c r="FH112" s="50">
        <v>0</v>
      </c>
      <c r="FI112" s="50">
        <v>0</v>
      </c>
      <c r="FJ112" s="50">
        <v>0</v>
      </c>
      <c r="FK112" s="50">
        <v>0</v>
      </c>
      <c r="FL112" s="468"/>
      <c r="FM112" s="50">
        <v>0</v>
      </c>
      <c r="FN112" s="50">
        <v>0</v>
      </c>
      <c r="FO112" s="50">
        <v>0</v>
      </c>
      <c r="FP112" s="50">
        <v>0</v>
      </c>
      <c r="FQ112" s="468"/>
      <c r="FR112" s="50">
        <v>0</v>
      </c>
      <c r="FS112" s="50">
        <v>0</v>
      </c>
      <c r="FT112" s="50">
        <v>0</v>
      </c>
      <c r="FU112" s="50">
        <v>0</v>
      </c>
      <c r="FV112" s="468"/>
      <c r="FW112" s="50">
        <v>0</v>
      </c>
      <c r="FX112" s="50">
        <v>0</v>
      </c>
      <c r="FY112" s="50">
        <v>194.69999999999891</v>
      </c>
      <c r="FZ112" s="50">
        <v>0</v>
      </c>
      <c r="GA112" s="468"/>
      <c r="GB112" s="50">
        <v>0</v>
      </c>
      <c r="GC112" s="50">
        <v>0</v>
      </c>
      <c r="GD112" s="50">
        <v>0</v>
      </c>
      <c r="GE112" s="50">
        <v>0</v>
      </c>
      <c r="GF112" s="468"/>
      <c r="GG112" s="50">
        <v>0</v>
      </c>
      <c r="GH112" s="50">
        <v>0</v>
      </c>
      <c r="GI112" s="50">
        <v>817.94999999999891</v>
      </c>
      <c r="GJ112" s="50">
        <v>0</v>
      </c>
      <c r="GK112" s="468"/>
      <c r="GL112" s="50">
        <v>0</v>
      </c>
      <c r="GM112" s="50">
        <v>0</v>
      </c>
      <c r="GN112" s="50">
        <v>268.49999999999454</v>
      </c>
      <c r="GO112" s="50">
        <v>0</v>
      </c>
      <c r="GP112" s="468"/>
      <c r="GV112" s="9"/>
      <c r="HE112" s="9"/>
      <c r="HN112" s="9"/>
      <c r="HW112" s="9"/>
      <c r="IF112" s="9"/>
      <c r="IO112" s="9"/>
      <c r="IX112" s="9"/>
      <c r="JG112" s="9"/>
      <c r="JP112" s="9"/>
      <c r="JY112" s="9"/>
      <c r="KH112" s="9"/>
      <c r="KQ112" s="9"/>
      <c r="KZ112" s="9"/>
      <c r="MA112" s="9"/>
      <c r="MJ112" s="9"/>
      <c r="MS112" s="9"/>
      <c r="NB112" s="9"/>
      <c r="NK112" s="9"/>
      <c r="NT112" s="9"/>
      <c r="NU112">
        <v>0</v>
      </c>
      <c r="NV112" s="9"/>
      <c r="NW112" s="21">
        <v>0</v>
      </c>
      <c r="NX112" s="9"/>
      <c r="NY112" s="21">
        <v>908.09999999999536</v>
      </c>
      <c r="NZ112" s="9"/>
      <c r="OA112">
        <v>0</v>
      </c>
    </row>
    <row r="113" spans="1:391" ht="18">
      <c r="A113" s="41" t="s">
        <v>744</v>
      </c>
      <c r="B113" s="46">
        <f t="shared" si="0"/>
        <v>9092.8875000000044</v>
      </c>
      <c r="C113" s="42"/>
      <c r="D113" s="50">
        <v>118.29999999999998</v>
      </c>
      <c r="E113" s="50">
        <v>0</v>
      </c>
      <c r="F113" s="50">
        <v>0</v>
      </c>
      <c r="G113" s="50">
        <v>0</v>
      </c>
      <c r="H113" s="468"/>
      <c r="I113" s="50">
        <v>50.624999999999943</v>
      </c>
      <c r="J113" s="50">
        <v>0</v>
      </c>
      <c r="K113" s="50">
        <v>0</v>
      </c>
      <c r="L113" s="50">
        <v>0</v>
      </c>
      <c r="M113" s="468"/>
      <c r="N113" s="50">
        <v>61.249999999999943</v>
      </c>
      <c r="O113" s="50">
        <v>0</v>
      </c>
      <c r="P113" s="50">
        <v>0</v>
      </c>
      <c r="Q113" s="50">
        <v>0</v>
      </c>
      <c r="R113" s="468"/>
      <c r="S113" s="456">
        <v>93.25</v>
      </c>
      <c r="T113" s="50">
        <v>0</v>
      </c>
      <c r="U113" s="505">
        <v>0</v>
      </c>
      <c r="V113" s="50">
        <v>0</v>
      </c>
      <c r="W113" s="468"/>
      <c r="X113" s="50">
        <v>51.299999999999955</v>
      </c>
      <c r="Y113" s="50">
        <v>0</v>
      </c>
      <c r="Z113" s="50">
        <v>0</v>
      </c>
      <c r="AA113" s="50">
        <v>0</v>
      </c>
      <c r="AB113" s="468"/>
      <c r="AC113" s="50">
        <v>84.975000000000023</v>
      </c>
      <c r="AD113" s="50">
        <v>0</v>
      </c>
      <c r="AE113" s="50">
        <v>0</v>
      </c>
      <c r="AF113" s="50">
        <v>0</v>
      </c>
      <c r="AG113" s="468"/>
      <c r="AH113" s="50">
        <v>84.774999999999849</v>
      </c>
      <c r="AI113" s="50">
        <v>0</v>
      </c>
      <c r="AJ113" s="50">
        <v>0</v>
      </c>
      <c r="AK113" s="50">
        <v>0</v>
      </c>
      <c r="AL113" s="468"/>
      <c r="AM113" s="456">
        <v>96.775000000000091</v>
      </c>
      <c r="AN113" s="456">
        <v>0</v>
      </c>
      <c r="AO113" s="456">
        <v>0</v>
      </c>
      <c r="AP113" s="50">
        <v>0</v>
      </c>
      <c r="AQ113" s="468"/>
      <c r="AR113" s="50">
        <v>39.825000000000273</v>
      </c>
      <c r="AS113" s="50">
        <v>0</v>
      </c>
      <c r="AT113" s="50">
        <v>0</v>
      </c>
      <c r="AU113" s="50">
        <v>0</v>
      </c>
      <c r="AV113" s="468"/>
      <c r="AW113" s="50">
        <v>0</v>
      </c>
      <c r="AX113" s="50">
        <v>0</v>
      </c>
      <c r="AY113" s="50">
        <v>0</v>
      </c>
      <c r="AZ113" s="50">
        <v>0</v>
      </c>
      <c r="BA113" s="468"/>
      <c r="BB113" s="50">
        <v>0</v>
      </c>
      <c r="BC113" s="50">
        <v>0</v>
      </c>
      <c r="BD113" s="50">
        <v>0</v>
      </c>
      <c r="BE113" s="50">
        <v>0</v>
      </c>
      <c r="BF113" s="468"/>
      <c r="BG113" s="50">
        <v>112.77500000000009</v>
      </c>
      <c r="BH113" s="50">
        <v>0</v>
      </c>
      <c r="BI113" s="50">
        <v>0</v>
      </c>
      <c r="BJ113" s="50">
        <v>0</v>
      </c>
      <c r="BK113" s="468"/>
      <c r="BL113" s="50">
        <v>0</v>
      </c>
      <c r="BM113" s="50">
        <v>0</v>
      </c>
      <c r="BN113" s="50">
        <v>0</v>
      </c>
      <c r="BO113" s="50">
        <v>0</v>
      </c>
      <c r="BP113" s="468"/>
      <c r="BQ113" s="50">
        <v>110.94999999999982</v>
      </c>
      <c r="BR113" s="50">
        <v>0</v>
      </c>
      <c r="BS113" s="50">
        <v>0</v>
      </c>
      <c r="BT113" s="50">
        <v>0</v>
      </c>
      <c r="BU113" s="468"/>
      <c r="BV113" s="50">
        <v>0</v>
      </c>
      <c r="BW113" s="50">
        <v>0</v>
      </c>
      <c r="BX113" s="50">
        <v>0</v>
      </c>
      <c r="BY113" s="50">
        <v>0</v>
      </c>
      <c r="BZ113" s="468"/>
      <c r="CA113" s="50">
        <v>62.937499999999318</v>
      </c>
      <c r="CB113" s="50">
        <v>0</v>
      </c>
      <c r="CC113" s="50">
        <v>0</v>
      </c>
      <c r="CD113" s="50">
        <v>0</v>
      </c>
      <c r="CE113" s="468"/>
      <c r="CF113" s="50">
        <v>0</v>
      </c>
      <c r="CG113" s="50">
        <v>0</v>
      </c>
      <c r="CH113" s="50">
        <v>0</v>
      </c>
      <c r="CI113" s="50">
        <v>0</v>
      </c>
      <c r="CJ113" s="468"/>
      <c r="CK113" s="50">
        <v>44.174999999999272</v>
      </c>
      <c r="CL113" s="50">
        <v>0</v>
      </c>
      <c r="CM113" s="50">
        <v>0</v>
      </c>
      <c r="CN113" s="50">
        <v>0</v>
      </c>
      <c r="CO113" s="468"/>
      <c r="CP113" s="544">
        <v>127.64999999999964</v>
      </c>
      <c r="CQ113" s="544">
        <v>0</v>
      </c>
      <c r="CR113" s="544">
        <v>0</v>
      </c>
      <c r="CS113" s="50">
        <v>0</v>
      </c>
      <c r="CT113" s="468"/>
      <c r="CU113" s="50">
        <v>0</v>
      </c>
      <c r="CV113" s="50">
        <v>0</v>
      </c>
      <c r="CW113" s="50">
        <v>0</v>
      </c>
      <c r="CX113" s="50">
        <v>0</v>
      </c>
      <c r="CY113" s="468"/>
      <c r="CZ113" s="50">
        <v>0</v>
      </c>
      <c r="DA113" s="50">
        <v>0</v>
      </c>
      <c r="DB113" s="50">
        <v>0</v>
      </c>
      <c r="DC113" s="50">
        <v>0</v>
      </c>
      <c r="DD113" s="468"/>
      <c r="DE113" s="544">
        <v>318.05000000000018</v>
      </c>
      <c r="DF113" s="544">
        <v>0</v>
      </c>
      <c r="DG113" s="544">
        <v>0</v>
      </c>
      <c r="DH113" s="50">
        <v>0</v>
      </c>
      <c r="DI113" s="468"/>
      <c r="DJ113" s="50">
        <v>47.350000000000819</v>
      </c>
      <c r="DK113" s="50">
        <v>510.24999999999909</v>
      </c>
      <c r="DL113" s="50">
        <v>0</v>
      </c>
      <c r="DM113" s="50">
        <v>0</v>
      </c>
      <c r="DN113" s="468"/>
      <c r="DO113" s="50">
        <v>254.00000000000045</v>
      </c>
      <c r="DP113" s="50">
        <v>0</v>
      </c>
      <c r="DQ113" s="50">
        <v>0</v>
      </c>
      <c r="DR113" s="50">
        <v>0</v>
      </c>
      <c r="DS113" s="468"/>
      <c r="DT113" s="50">
        <v>807.90000000000009</v>
      </c>
      <c r="DU113" s="50">
        <v>1950.4499999999985</v>
      </c>
      <c r="DV113" s="50">
        <v>0</v>
      </c>
      <c r="DW113" s="50">
        <v>0</v>
      </c>
      <c r="DX113" s="468"/>
      <c r="DY113" s="50">
        <v>95.874999999999091</v>
      </c>
      <c r="DZ113" s="50">
        <v>0</v>
      </c>
      <c r="EA113" s="50">
        <v>0</v>
      </c>
      <c r="EB113" s="50">
        <v>0</v>
      </c>
      <c r="EC113" s="468"/>
      <c r="ED113" s="50">
        <v>18.725000000000364</v>
      </c>
      <c r="EE113" s="50">
        <v>0</v>
      </c>
      <c r="EF113" s="50">
        <v>0</v>
      </c>
      <c r="EG113" s="50">
        <v>0</v>
      </c>
      <c r="EH113" s="468"/>
      <c r="EI113" s="50">
        <v>110.94999999999982</v>
      </c>
      <c r="EJ113" s="50">
        <v>154.44999999999936</v>
      </c>
      <c r="EK113" s="50">
        <v>0</v>
      </c>
      <c r="EL113" s="50">
        <v>0</v>
      </c>
      <c r="EM113" s="468"/>
      <c r="EN113" s="50">
        <v>70.925000000001091</v>
      </c>
      <c r="EO113" s="50">
        <v>211.04999999999927</v>
      </c>
      <c r="EP113" s="50">
        <v>0</v>
      </c>
      <c r="EQ113" s="50">
        <v>0</v>
      </c>
      <c r="ER113" s="468"/>
      <c r="ES113" s="50">
        <v>126.08750000000236</v>
      </c>
      <c r="ET113" s="50">
        <v>0</v>
      </c>
      <c r="EU113" s="50">
        <v>0</v>
      </c>
      <c r="EV113" s="50">
        <v>0</v>
      </c>
      <c r="EW113" s="468"/>
      <c r="EX113" s="50">
        <v>436.72500000000309</v>
      </c>
      <c r="EY113" s="50">
        <v>1409.5499999999902</v>
      </c>
      <c r="EZ113" s="50">
        <v>0</v>
      </c>
      <c r="FA113" s="50">
        <v>0</v>
      </c>
      <c r="FB113" s="468"/>
      <c r="FC113" s="50">
        <v>60.200000000001637</v>
      </c>
      <c r="FD113" s="50">
        <v>33.749999999998636</v>
      </c>
      <c r="FE113" s="50">
        <v>0</v>
      </c>
      <c r="FF113" s="50">
        <v>0</v>
      </c>
      <c r="FG113" s="468"/>
      <c r="FH113" s="50">
        <v>113.30000000000109</v>
      </c>
      <c r="FI113" s="50">
        <v>0</v>
      </c>
      <c r="FJ113" s="50">
        <v>0</v>
      </c>
      <c r="FK113" s="50">
        <v>0</v>
      </c>
      <c r="FL113" s="468"/>
      <c r="FM113" s="50">
        <v>7.9125000000012733</v>
      </c>
      <c r="FN113" s="50">
        <v>0</v>
      </c>
      <c r="FO113" s="50">
        <v>0</v>
      </c>
      <c r="FP113" s="50">
        <v>0</v>
      </c>
      <c r="FQ113" s="468"/>
      <c r="FR113" s="50">
        <v>23.2999999999995</v>
      </c>
      <c r="FS113" s="50">
        <v>0</v>
      </c>
      <c r="FT113" s="50">
        <v>0</v>
      </c>
      <c r="FU113" s="50">
        <v>0</v>
      </c>
      <c r="FV113" s="468"/>
      <c r="FW113" s="50">
        <v>81.000000000002728</v>
      </c>
      <c r="FX113" s="50">
        <v>50.849999999999454</v>
      </c>
      <c r="FY113" s="50">
        <v>0</v>
      </c>
      <c r="FZ113" s="50">
        <v>0</v>
      </c>
      <c r="GA113" s="468"/>
      <c r="GB113" s="50">
        <v>115.12500000000273</v>
      </c>
      <c r="GC113" s="50">
        <v>0</v>
      </c>
      <c r="GD113" s="50">
        <v>0</v>
      </c>
      <c r="GE113" s="50">
        <v>0</v>
      </c>
      <c r="GF113" s="468"/>
      <c r="GG113" s="50">
        <v>247.25000000000546</v>
      </c>
      <c r="GH113" s="50">
        <v>489.79999999999745</v>
      </c>
      <c r="GI113" s="50">
        <v>0</v>
      </c>
      <c r="GJ113" s="50">
        <v>0</v>
      </c>
      <c r="GK113" s="468"/>
      <c r="GL113" s="50">
        <v>84.250000000000909</v>
      </c>
      <c r="GM113" s="50">
        <v>124.25</v>
      </c>
      <c r="GN113" s="50">
        <v>0</v>
      </c>
      <c r="GO113" s="50">
        <v>0</v>
      </c>
      <c r="GP113" s="468"/>
      <c r="GU113" s="18"/>
      <c r="GV113" s="9"/>
      <c r="HD113" s="18"/>
      <c r="HE113" s="9"/>
      <c r="HM113" s="18"/>
      <c r="HN113" s="9"/>
      <c r="HW113" s="9"/>
      <c r="IF113" s="9"/>
      <c r="IO113" s="9"/>
      <c r="IX113" s="9"/>
      <c r="JG113" s="9"/>
      <c r="JP113" s="9"/>
      <c r="JY113" s="9"/>
      <c r="KH113" s="9"/>
      <c r="KQ113" s="9"/>
      <c r="KZ113" s="9"/>
      <c r="MA113" s="9"/>
      <c r="MJ113" s="9"/>
      <c r="MS113" s="9"/>
      <c r="NB113" s="9"/>
      <c r="NK113" s="9"/>
      <c r="NT113" s="9"/>
      <c r="NU113">
        <v>0</v>
      </c>
      <c r="NV113" s="9"/>
      <c r="NW113">
        <v>0</v>
      </c>
      <c r="NX113" s="9"/>
      <c r="NY113">
        <v>0</v>
      </c>
      <c r="NZ113" s="9"/>
      <c r="OA113">
        <v>0</v>
      </c>
    </row>
    <row r="114" spans="1:391" ht="18">
      <c r="A114" s="41" t="s">
        <v>774</v>
      </c>
      <c r="B114" s="46">
        <f t="shared" si="0"/>
        <v>2518.4999999999836</v>
      </c>
      <c r="C114" s="42"/>
      <c r="D114" s="50">
        <v>0</v>
      </c>
      <c r="E114" s="50">
        <v>0</v>
      </c>
      <c r="F114" s="50">
        <v>0</v>
      </c>
      <c r="G114" s="50">
        <v>0</v>
      </c>
      <c r="H114" s="468"/>
      <c r="I114" s="50">
        <v>0</v>
      </c>
      <c r="J114" s="50">
        <v>0</v>
      </c>
      <c r="K114" s="50">
        <v>0</v>
      </c>
      <c r="L114" s="50">
        <v>0</v>
      </c>
      <c r="M114" s="468"/>
      <c r="N114" s="50">
        <v>0</v>
      </c>
      <c r="O114" s="50">
        <v>0</v>
      </c>
      <c r="P114" s="50">
        <v>0</v>
      </c>
      <c r="Q114" s="50">
        <v>0</v>
      </c>
      <c r="R114" s="468"/>
      <c r="S114" s="456">
        <v>0</v>
      </c>
      <c r="T114" s="50">
        <v>0</v>
      </c>
      <c r="U114" s="505">
        <v>0</v>
      </c>
      <c r="V114" s="50">
        <v>0</v>
      </c>
      <c r="W114" s="468"/>
      <c r="X114" s="50">
        <v>0</v>
      </c>
      <c r="Y114" s="50">
        <v>0</v>
      </c>
      <c r="Z114" s="50">
        <v>0</v>
      </c>
      <c r="AA114" s="50">
        <v>0</v>
      </c>
      <c r="AB114" s="468"/>
      <c r="AC114" s="50">
        <v>0</v>
      </c>
      <c r="AD114" s="50">
        <v>0</v>
      </c>
      <c r="AE114" s="50">
        <v>0</v>
      </c>
      <c r="AF114" s="50">
        <v>0</v>
      </c>
      <c r="AG114" s="468"/>
      <c r="AH114" s="50">
        <v>0</v>
      </c>
      <c r="AI114" s="50">
        <v>0</v>
      </c>
      <c r="AJ114" s="50">
        <v>0</v>
      </c>
      <c r="AK114" s="50">
        <v>0</v>
      </c>
      <c r="AL114" s="468"/>
      <c r="AM114" s="456">
        <v>0</v>
      </c>
      <c r="AN114" s="456">
        <v>0</v>
      </c>
      <c r="AO114" s="456">
        <v>0</v>
      </c>
      <c r="AP114" s="50">
        <v>0</v>
      </c>
      <c r="AQ114" s="468"/>
      <c r="AR114" s="50">
        <v>0</v>
      </c>
      <c r="AS114" s="50">
        <v>0</v>
      </c>
      <c r="AT114" s="50">
        <v>0</v>
      </c>
      <c r="AU114" s="50">
        <v>0</v>
      </c>
      <c r="AV114" s="468"/>
      <c r="AW114" s="50">
        <v>0</v>
      </c>
      <c r="AX114" s="50">
        <v>0</v>
      </c>
      <c r="AY114" s="50">
        <v>0</v>
      </c>
      <c r="AZ114" s="50">
        <v>0</v>
      </c>
      <c r="BA114" s="468"/>
      <c r="BB114" s="50">
        <v>0</v>
      </c>
      <c r="BC114" s="50">
        <v>0</v>
      </c>
      <c r="BD114" s="50">
        <v>0</v>
      </c>
      <c r="BE114" s="50">
        <v>0</v>
      </c>
      <c r="BF114" s="468"/>
      <c r="BG114" s="50">
        <v>0</v>
      </c>
      <c r="BH114" s="50">
        <v>0</v>
      </c>
      <c r="BI114" s="50">
        <v>0</v>
      </c>
      <c r="BJ114" s="50">
        <v>0</v>
      </c>
      <c r="BK114" s="468"/>
      <c r="BL114" s="50">
        <v>0</v>
      </c>
      <c r="BM114" s="50">
        <v>0</v>
      </c>
      <c r="BN114" s="50">
        <v>0</v>
      </c>
      <c r="BO114" s="50">
        <v>0</v>
      </c>
      <c r="BP114" s="468"/>
      <c r="BQ114" s="50">
        <v>0</v>
      </c>
      <c r="BR114" s="50">
        <v>0</v>
      </c>
      <c r="BS114" s="50">
        <v>0</v>
      </c>
      <c r="BT114" s="50">
        <v>0</v>
      </c>
      <c r="BU114" s="468"/>
      <c r="BV114" s="50">
        <v>0</v>
      </c>
      <c r="BW114" s="50">
        <v>0</v>
      </c>
      <c r="BX114" s="50">
        <v>0</v>
      </c>
      <c r="BY114" s="50">
        <v>0</v>
      </c>
      <c r="BZ114" s="468"/>
      <c r="CA114" s="50">
        <v>100.03749999999991</v>
      </c>
      <c r="CB114" s="50">
        <v>0</v>
      </c>
      <c r="CC114" s="50">
        <v>0</v>
      </c>
      <c r="CD114" s="50">
        <v>0</v>
      </c>
      <c r="CE114" s="468"/>
      <c r="CF114" s="50">
        <v>0</v>
      </c>
      <c r="CG114" s="50">
        <v>0</v>
      </c>
      <c r="CH114" s="50">
        <v>0</v>
      </c>
      <c r="CI114" s="50">
        <v>0</v>
      </c>
      <c r="CJ114" s="468"/>
      <c r="CK114" s="50">
        <v>0</v>
      </c>
      <c r="CL114" s="50">
        <v>0</v>
      </c>
      <c r="CM114" s="50">
        <v>0</v>
      </c>
      <c r="CN114" s="50">
        <v>0</v>
      </c>
      <c r="CO114" s="468"/>
      <c r="CP114" s="544">
        <v>0</v>
      </c>
      <c r="CQ114" s="544">
        <v>0</v>
      </c>
      <c r="CR114" s="544">
        <v>0</v>
      </c>
      <c r="CS114" s="50">
        <v>0</v>
      </c>
      <c r="CT114" s="468"/>
      <c r="CU114" s="50">
        <v>0</v>
      </c>
      <c r="CV114" s="50">
        <v>0</v>
      </c>
      <c r="CW114" s="50">
        <v>0</v>
      </c>
      <c r="CX114" s="50">
        <v>0</v>
      </c>
      <c r="CY114" s="468"/>
      <c r="CZ114" s="50">
        <v>0</v>
      </c>
      <c r="DA114" s="50">
        <v>0</v>
      </c>
      <c r="DB114" s="50">
        <v>0</v>
      </c>
      <c r="DC114" s="50">
        <v>0</v>
      </c>
      <c r="DD114" s="468"/>
      <c r="DE114" s="544">
        <v>0</v>
      </c>
      <c r="DF114" s="544">
        <v>0</v>
      </c>
      <c r="DG114" s="544">
        <v>0</v>
      </c>
      <c r="DH114" s="50">
        <v>0</v>
      </c>
      <c r="DI114" s="468"/>
      <c r="DJ114" s="50">
        <v>116.02499999999827</v>
      </c>
      <c r="DK114" s="50">
        <v>0</v>
      </c>
      <c r="DL114" s="50">
        <v>0</v>
      </c>
      <c r="DM114" s="50">
        <v>0</v>
      </c>
      <c r="DN114" s="468"/>
      <c r="DO114" s="50">
        <v>124.89999999999873</v>
      </c>
      <c r="DP114" s="50">
        <v>0</v>
      </c>
      <c r="DQ114" s="50">
        <v>0</v>
      </c>
      <c r="DR114" s="50">
        <v>0</v>
      </c>
      <c r="DS114" s="468"/>
      <c r="DT114" s="50">
        <v>538.724999999999</v>
      </c>
      <c r="DU114" s="50">
        <v>0</v>
      </c>
      <c r="DV114" s="50">
        <v>0</v>
      </c>
      <c r="DW114" s="50">
        <v>0</v>
      </c>
      <c r="DX114" s="468"/>
      <c r="DY114" s="50">
        <v>89.249999999998636</v>
      </c>
      <c r="DZ114" s="50">
        <v>0</v>
      </c>
      <c r="EA114" s="50">
        <v>0</v>
      </c>
      <c r="EB114" s="50">
        <v>0</v>
      </c>
      <c r="EC114" s="468"/>
      <c r="ED114" s="50">
        <v>65.524999999998727</v>
      </c>
      <c r="EE114" s="50">
        <v>0</v>
      </c>
      <c r="EF114" s="50">
        <v>0</v>
      </c>
      <c r="EG114" s="50">
        <v>0</v>
      </c>
      <c r="EH114" s="468"/>
      <c r="EI114" s="50">
        <v>72.099999999999</v>
      </c>
      <c r="EJ114" s="50">
        <v>0</v>
      </c>
      <c r="EK114" s="50">
        <v>0</v>
      </c>
      <c r="EL114" s="50">
        <v>0</v>
      </c>
      <c r="EM114" s="468"/>
      <c r="EN114" s="50">
        <v>105.62499999999909</v>
      </c>
      <c r="EO114" s="50">
        <v>0</v>
      </c>
      <c r="EP114" s="50">
        <v>0</v>
      </c>
      <c r="EQ114" s="50">
        <v>0</v>
      </c>
      <c r="ER114" s="468"/>
      <c r="ES114" s="50">
        <v>66.774999999999636</v>
      </c>
      <c r="ET114" s="50">
        <v>0</v>
      </c>
      <c r="EU114" s="50">
        <v>0</v>
      </c>
      <c r="EV114" s="50">
        <v>0</v>
      </c>
      <c r="EW114" s="468"/>
      <c r="EX114" s="50">
        <v>692.19999999999891</v>
      </c>
      <c r="EY114" s="50">
        <v>0</v>
      </c>
      <c r="EZ114" s="50">
        <v>0</v>
      </c>
      <c r="FA114" s="50">
        <v>0</v>
      </c>
      <c r="FB114" s="468"/>
      <c r="FC114" s="50">
        <v>47.112499999999272</v>
      </c>
      <c r="FD114" s="50">
        <v>0</v>
      </c>
      <c r="FE114" s="50">
        <v>0</v>
      </c>
      <c r="FF114" s="50">
        <v>0</v>
      </c>
      <c r="FG114" s="468"/>
      <c r="FH114" s="50">
        <v>123.63749999999891</v>
      </c>
      <c r="FI114" s="50">
        <v>0</v>
      </c>
      <c r="FJ114" s="50">
        <v>0</v>
      </c>
      <c r="FK114" s="50">
        <v>0</v>
      </c>
      <c r="FL114" s="468"/>
      <c r="FM114" s="50">
        <v>58.599999999999454</v>
      </c>
      <c r="FN114" s="50">
        <v>0</v>
      </c>
      <c r="FO114" s="50">
        <v>0</v>
      </c>
      <c r="FP114" s="50">
        <v>0</v>
      </c>
      <c r="FQ114" s="468"/>
      <c r="FR114" s="50">
        <v>49.375000000000227</v>
      </c>
      <c r="FS114" s="50">
        <v>0</v>
      </c>
      <c r="FT114" s="50">
        <v>0</v>
      </c>
      <c r="FU114" s="50">
        <v>0</v>
      </c>
      <c r="FV114" s="468"/>
      <c r="FW114" s="50">
        <v>63.550000000000182</v>
      </c>
      <c r="FX114" s="50">
        <v>0</v>
      </c>
      <c r="FY114" s="50">
        <v>0</v>
      </c>
      <c r="FZ114" s="50">
        <v>0</v>
      </c>
      <c r="GA114" s="468"/>
      <c r="GB114" s="50">
        <v>24.449999999998909</v>
      </c>
      <c r="GC114" s="50">
        <v>0</v>
      </c>
      <c r="GD114" s="50">
        <v>0</v>
      </c>
      <c r="GE114" s="50">
        <v>0</v>
      </c>
      <c r="GF114" s="468"/>
      <c r="GG114" s="50">
        <v>113.36249999999836</v>
      </c>
      <c r="GH114" s="50">
        <v>0</v>
      </c>
      <c r="GI114" s="50">
        <v>0</v>
      </c>
      <c r="GJ114" s="50">
        <v>0</v>
      </c>
      <c r="GK114" s="468"/>
      <c r="GL114" s="50">
        <v>67.249999999998181</v>
      </c>
      <c r="GM114" s="50">
        <v>0</v>
      </c>
      <c r="GN114" s="50">
        <v>0</v>
      </c>
      <c r="GO114" s="50">
        <v>0</v>
      </c>
      <c r="GP114" s="468"/>
      <c r="GU114" s="18"/>
      <c r="GV114" s="9"/>
      <c r="HD114" s="18"/>
      <c r="HE114" s="9"/>
      <c r="HM114" s="18"/>
      <c r="HN114" s="9"/>
      <c r="HW114" s="9"/>
      <c r="IF114" s="9"/>
      <c r="IO114" s="9"/>
      <c r="IX114" s="9"/>
      <c r="JG114" s="9"/>
      <c r="JP114" s="9"/>
      <c r="JY114" s="9"/>
      <c r="KH114" s="9"/>
      <c r="KQ114" s="9"/>
      <c r="KZ114" s="9"/>
      <c r="MA114" s="9"/>
      <c r="MJ114" s="9"/>
      <c r="MS114" s="9"/>
      <c r="NB114" s="9"/>
      <c r="NK114" s="9"/>
      <c r="NT114" s="9"/>
      <c r="NU114">
        <v>0</v>
      </c>
      <c r="NV114" s="9"/>
      <c r="NW114">
        <v>0</v>
      </c>
      <c r="NX114" s="9"/>
      <c r="NY114">
        <v>0</v>
      </c>
      <c r="NZ114" s="9"/>
      <c r="OA114">
        <v>0</v>
      </c>
    </row>
    <row r="115" spans="1:391" ht="18">
      <c r="A115" s="41" t="s">
        <v>19</v>
      </c>
      <c r="B115" s="46">
        <f t="shared" si="0"/>
        <v>21371.487499999923</v>
      </c>
      <c r="C115" s="42"/>
      <c r="D115" s="50">
        <v>106.175</v>
      </c>
      <c r="E115" s="50">
        <v>0</v>
      </c>
      <c r="F115" s="50">
        <v>0</v>
      </c>
      <c r="G115" s="50">
        <v>0</v>
      </c>
      <c r="H115" s="468"/>
      <c r="I115" s="50">
        <v>76.249999999999972</v>
      </c>
      <c r="J115" s="50">
        <v>0</v>
      </c>
      <c r="K115" s="50">
        <v>0</v>
      </c>
      <c r="L115" s="50">
        <v>0</v>
      </c>
      <c r="M115" s="468"/>
      <c r="N115" s="50">
        <v>67.249999999999943</v>
      </c>
      <c r="O115" s="50">
        <v>391.05</v>
      </c>
      <c r="P115" s="50">
        <v>0</v>
      </c>
      <c r="Q115" s="50">
        <v>0</v>
      </c>
      <c r="R115" s="468"/>
      <c r="S115" s="456">
        <v>0</v>
      </c>
      <c r="T115" s="50">
        <v>66.150000000000091</v>
      </c>
      <c r="U115" s="505">
        <v>0</v>
      </c>
      <c r="V115" s="50">
        <v>0</v>
      </c>
      <c r="W115" s="468"/>
      <c r="X115" s="50">
        <v>24.425000000000068</v>
      </c>
      <c r="Y115" s="50">
        <v>333.40000000000009</v>
      </c>
      <c r="Z115" s="50">
        <v>0</v>
      </c>
      <c r="AA115" s="50">
        <v>0</v>
      </c>
      <c r="AB115" s="468"/>
      <c r="AC115" s="50">
        <v>78.900000000000091</v>
      </c>
      <c r="AD115" s="50">
        <v>299.29999999999973</v>
      </c>
      <c r="AE115" s="50">
        <v>0</v>
      </c>
      <c r="AF115" s="50">
        <v>0</v>
      </c>
      <c r="AG115" s="468"/>
      <c r="AH115" s="50">
        <v>160.65000000000009</v>
      </c>
      <c r="AI115" s="50">
        <v>490.39999999999964</v>
      </c>
      <c r="AJ115" s="50">
        <v>0</v>
      </c>
      <c r="AK115" s="50">
        <v>0</v>
      </c>
      <c r="AL115" s="468"/>
      <c r="AM115" s="456">
        <v>43.850000000000023</v>
      </c>
      <c r="AN115" s="456">
        <v>231.40000000000009</v>
      </c>
      <c r="AO115" s="456">
        <v>0</v>
      </c>
      <c r="AP115" s="50">
        <v>0</v>
      </c>
      <c r="AQ115" s="468"/>
      <c r="AR115" s="50">
        <v>31.875000000000909</v>
      </c>
      <c r="AS115" s="50">
        <v>146.5</v>
      </c>
      <c r="AT115" s="50">
        <v>0</v>
      </c>
      <c r="AU115" s="50">
        <v>0</v>
      </c>
      <c r="AV115" s="468"/>
      <c r="AW115" s="50">
        <v>0</v>
      </c>
      <c r="AX115" s="50">
        <v>248.59999999999945</v>
      </c>
      <c r="AY115" s="50">
        <v>0</v>
      </c>
      <c r="AZ115" s="50">
        <v>0</v>
      </c>
      <c r="BA115" s="468"/>
      <c r="BB115" s="50">
        <v>0</v>
      </c>
      <c r="BC115" s="50">
        <v>111.05000000000018</v>
      </c>
      <c r="BD115" s="50">
        <v>0</v>
      </c>
      <c r="BE115" s="50">
        <v>0</v>
      </c>
      <c r="BF115" s="468"/>
      <c r="BG115" s="50">
        <v>13.000000000000455</v>
      </c>
      <c r="BH115" s="50">
        <v>111</v>
      </c>
      <c r="BI115" s="50">
        <v>0</v>
      </c>
      <c r="BJ115" s="50">
        <v>0</v>
      </c>
      <c r="BK115" s="468"/>
      <c r="BL115" s="50">
        <v>0</v>
      </c>
      <c r="BM115" s="50">
        <v>93.399999999999181</v>
      </c>
      <c r="BN115" s="50">
        <v>0</v>
      </c>
      <c r="BO115" s="50">
        <v>0</v>
      </c>
      <c r="BP115" s="468"/>
      <c r="BQ115" s="50">
        <v>44.275000000000546</v>
      </c>
      <c r="BR115" s="50">
        <v>129.49999999999955</v>
      </c>
      <c r="BS115" s="50">
        <v>0</v>
      </c>
      <c r="BT115" s="50">
        <v>0</v>
      </c>
      <c r="BU115" s="468"/>
      <c r="BV115" s="50">
        <v>0</v>
      </c>
      <c r="BW115" s="50">
        <v>422.52499999999964</v>
      </c>
      <c r="BX115" s="50">
        <v>0</v>
      </c>
      <c r="BY115" s="50">
        <v>0</v>
      </c>
      <c r="BZ115" s="468"/>
      <c r="CA115" s="50">
        <v>25.575000000000045</v>
      </c>
      <c r="CB115" s="50">
        <v>94.499999999998181</v>
      </c>
      <c r="CC115" s="50">
        <v>0</v>
      </c>
      <c r="CD115" s="50">
        <v>0</v>
      </c>
      <c r="CE115" s="468"/>
      <c r="CF115" s="50">
        <v>0</v>
      </c>
      <c r="CG115" s="50">
        <v>208.15000000000055</v>
      </c>
      <c r="CH115" s="50">
        <v>0</v>
      </c>
      <c r="CI115" s="50">
        <v>0</v>
      </c>
      <c r="CJ115" s="468"/>
      <c r="CK115" s="50">
        <v>5.5000000000004547</v>
      </c>
      <c r="CL115" s="50">
        <v>260.55000000000064</v>
      </c>
      <c r="CM115" s="50">
        <v>0</v>
      </c>
      <c r="CN115" s="50">
        <v>0</v>
      </c>
      <c r="CO115" s="468"/>
      <c r="CP115" s="544">
        <v>106.77500000000009</v>
      </c>
      <c r="CQ115" s="544">
        <v>197.75000000000091</v>
      </c>
      <c r="CR115" s="544">
        <v>0</v>
      </c>
      <c r="CS115" s="50">
        <v>0</v>
      </c>
      <c r="CT115" s="468"/>
      <c r="CU115" s="50">
        <v>0</v>
      </c>
      <c r="CV115" s="50">
        <v>329.34999999999945</v>
      </c>
      <c r="CW115" s="50">
        <v>0</v>
      </c>
      <c r="CX115" s="50">
        <v>0</v>
      </c>
      <c r="CY115" s="468"/>
      <c r="CZ115" s="50">
        <v>0</v>
      </c>
      <c r="DA115" s="50">
        <v>0</v>
      </c>
      <c r="DB115" s="50">
        <v>0</v>
      </c>
      <c r="DC115" s="50">
        <v>0</v>
      </c>
      <c r="DD115" s="468"/>
      <c r="DE115" s="544">
        <v>639.55000000000018</v>
      </c>
      <c r="DF115" s="544">
        <v>838.84999999999945</v>
      </c>
      <c r="DG115" s="544">
        <v>0</v>
      </c>
      <c r="DH115" s="50">
        <v>0</v>
      </c>
      <c r="DI115" s="468"/>
      <c r="DJ115" s="50">
        <v>146.94999999999982</v>
      </c>
      <c r="DK115" s="50">
        <v>281.30000000000018</v>
      </c>
      <c r="DL115" s="50">
        <v>476.39999999999918</v>
      </c>
      <c r="DM115" s="50">
        <v>0</v>
      </c>
      <c r="DN115" s="468"/>
      <c r="DO115" s="50">
        <v>225.02500000000055</v>
      </c>
      <c r="DP115" s="50">
        <v>0</v>
      </c>
      <c r="DQ115" s="50">
        <v>458.10000000000082</v>
      </c>
      <c r="DR115" s="50">
        <v>0</v>
      </c>
      <c r="DS115" s="468"/>
      <c r="DT115" s="50">
        <v>868.82500000000027</v>
      </c>
      <c r="DU115" s="50">
        <v>1435.9500000000003</v>
      </c>
      <c r="DV115" s="50">
        <v>2356.7999999999915</v>
      </c>
      <c r="DW115" s="50">
        <v>0</v>
      </c>
      <c r="DX115" s="468"/>
      <c r="DY115" s="50">
        <v>38.999999999999091</v>
      </c>
      <c r="DZ115" s="50">
        <v>0</v>
      </c>
      <c r="EA115" s="50">
        <v>0</v>
      </c>
      <c r="EB115" s="50">
        <v>0</v>
      </c>
      <c r="EC115" s="468"/>
      <c r="ED115" s="50">
        <v>52.924999999999272</v>
      </c>
      <c r="EE115" s="50">
        <v>0</v>
      </c>
      <c r="EF115" s="50">
        <v>108.15000000000055</v>
      </c>
      <c r="EG115" s="50">
        <v>0</v>
      </c>
      <c r="EH115" s="468"/>
      <c r="EI115" s="50">
        <v>92.574999999999818</v>
      </c>
      <c r="EJ115" s="50">
        <v>287.19999999999982</v>
      </c>
      <c r="EK115" s="50">
        <v>198.07500000000164</v>
      </c>
      <c r="EL115" s="50">
        <v>0</v>
      </c>
      <c r="EM115" s="468"/>
      <c r="EN115" s="50">
        <v>64.125000000002728</v>
      </c>
      <c r="EO115" s="50">
        <v>104.95000000000073</v>
      </c>
      <c r="EP115" s="50">
        <v>52.125000000002728</v>
      </c>
      <c r="EQ115" s="50">
        <v>0</v>
      </c>
      <c r="ER115" s="468"/>
      <c r="ES115" s="50">
        <v>111.85000000000218</v>
      </c>
      <c r="ET115" s="50">
        <v>0</v>
      </c>
      <c r="EU115" s="50">
        <v>0</v>
      </c>
      <c r="EV115" s="50">
        <v>0</v>
      </c>
      <c r="EW115" s="468"/>
      <c r="EX115" s="50">
        <v>509.12500000000091</v>
      </c>
      <c r="EY115" s="50">
        <v>1573.2499999999845</v>
      </c>
      <c r="EZ115" s="50">
        <v>1687.9124999999531</v>
      </c>
      <c r="FA115" s="50">
        <v>0</v>
      </c>
      <c r="FB115" s="468"/>
      <c r="FC115" s="50">
        <v>24.975000000002183</v>
      </c>
      <c r="FD115" s="50">
        <v>0</v>
      </c>
      <c r="FE115" s="50">
        <v>90.000000000002728</v>
      </c>
      <c r="FF115" s="50">
        <v>0</v>
      </c>
      <c r="FG115" s="468"/>
      <c r="FH115" s="50">
        <v>40.200000000000728</v>
      </c>
      <c r="FI115" s="50">
        <v>0</v>
      </c>
      <c r="FJ115" s="50">
        <v>0</v>
      </c>
      <c r="FK115" s="50">
        <v>0</v>
      </c>
      <c r="FL115" s="468"/>
      <c r="FM115" s="50">
        <v>32.325000000000728</v>
      </c>
      <c r="FN115" s="50">
        <v>0</v>
      </c>
      <c r="FO115" s="50">
        <v>0</v>
      </c>
      <c r="FP115" s="50">
        <v>0</v>
      </c>
      <c r="FQ115" s="468"/>
      <c r="FR115" s="50">
        <v>82.599999999999909</v>
      </c>
      <c r="FS115" s="50">
        <v>0</v>
      </c>
      <c r="FT115" s="50">
        <v>0</v>
      </c>
      <c r="FU115" s="50">
        <v>0</v>
      </c>
      <c r="FV115" s="468"/>
      <c r="FW115" s="50">
        <v>109.20000000000164</v>
      </c>
      <c r="FX115" s="50">
        <v>196.09999999999991</v>
      </c>
      <c r="FY115" s="50">
        <v>285.93749999999454</v>
      </c>
      <c r="FZ115" s="50">
        <v>0</v>
      </c>
      <c r="GA115" s="468"/>
      <c r="GB115" s="50">
        <v>134.57500000000073</v>
      </c>
      <c r="GC115" s="50">
        <v>0</v>
      </c>
      <c r="GD115" s="50">
        <v>0</v>
      </c>
      <c r="GE115" s="50">
        <v>0</v>
      </c>
      <c r="GF115" s="468"/>
      <c r="GG115" s="50">
        <v>148.00000000000182</v>
      </c>
      <c r="GH115" s="50">
        <v>460.35000000000127</v>
      </c>
      <c r="GI115" s="50">
        <v>770.84999999998581</v>
      </c>
      <c r="GJ115" s="50">
        <v>0</v>
      </c>
      <c r="GK115" s="468"/>
      <c r="GL115" s="50">
        <v>54.875000000000909</v>
      </c>
      <c r="GM115" s="50">
        <v>131.25</v>
      </c>
      <c r="GN115" s="50">
        <v>208.87499999998909</v>
      </c>
      <c r="GO115" s="50">
        <v>0</v>
      </c>
      <c r="GP115" s="468"/>
      <c r="GU115" s="18"/>
      <c r="GV115" s="9"/>
      <c r="HD115" s="18"/>
      <c r="HE115" s="9"/>
      <c r="HM115" s="18"/>
      <c r="HN115" s="9"/>
      <c r="HW115" s="9"/>
      <c r="IF115" s="9"/>
      <c r="IO115" s="9"/>
      <c r="IX115" s="9"/>
      <c r="JG115" s="9"/>
      <c r="JP115" s="9"/>
      <c r="JY115" s="9"/>
      <c r="KH115" s="9"/>
      <c r="KQ115" s="9"/>
      <c r="KZ115" s="9"/>
      <c r="MA115" s="9"/>
      <c r="MJ115" s="9"/>
      <c r="MS115" s="9"/>
      <c r="NB115" s="9"/>
      <c r="NK115" s="9"/>
      <c r="NT115" s="9"/>
      <c r="NU115">
        <v>0</v>
      </c>
      <c r="NV115" s="9"/>
      <c r="NW115">
        <v>0</v>
      </c>
      <c r="NX115" s="9"/>
      <c r="NY115">
        <v>1043.2874999999967</v>
      </c>
      <c r="NZ115" s="9"/>
      <c r="OA115">
        <v>0</v>
      </c>
    </row>
    <row r="116" spans="1:391" ht="18">
      <c r="A116" s="40" t="s">
        <v>1641</v>
      </c>
      <c r="B116" s="46">
        <f t="shared" si="0"/>
        <v>6145.9499999999543</v>
      </c>
      <c r="C116" s="42"/>
      <c r="D116" s="50">
        <v>49.725000000000001</v>
      </c>
      <c r="E116" s="50">
        <v>0</v>
      </c>
      <c r="F116" s="50">
        <v>0</v>
      </c>
      <c r="G116" s="50">
        <v>0</v>
      </c>
      <c r="H116" s="468"/>
      <c r="I116" s="50">
        <v>66.375000000000014</v>
      </c>
      <c r="J116" s="50">
        <v>0</v>
      </c>
      <c r="K116" s="50">
        <v>0</v>
      </c>
      <c r="L116" s="50">
        <v>0</v>
      </c>
      <c r="M116" s="468"/>
      <c r="N116" s="50">
        <v>188.27500000000003</v>
      </c>
      <c r="O116" s="50">
        <v>0</v>
      </c>
      <c r="P116" s="50">
        <v>0</v>
      </c>
      <c r="Q116" s="50">
        <v>0</v>
      </c>
      <c r="R116" s="468"/>
      <c r="S116" s="456">
        <v>49.299999999999955</v>
      </c>
      <c r="T116" s="50">
        <v>0</v>
      </c>
      <c r="U116" s="505">
        <v>0</v>
      </c>
      <c r="V116" s="50">
        <v>0</v>
      </c>
      <c r="W116" s="468"/>
      <c r="X116" s="50">
        <v>77.674999999999955</v>
      </c>
      <c r="Y116" s="50">
        <v>0</v>
      </c>
      <c r="Z116" s="50">
        <v>0</v>
      </c>
      <c r="AA116" s="50">
        <v>0</v>
      </c>
      <c r="AB116" s="468"/>
      <c r="AC116" s="50">
        <v>90.925000000000068</v>
      </c>
      <c r="AD116" s="50">
        <v>0</v>
      </c>
      <c r="AE116" s="50">
        <v>0</v>
      </c>
      <c r="AF116" s="50">
        <v>0</v>
      </c>
      <c r="AG116" s="468"/>
      <c r="AH116" s="50">
        <v>91.424999999999969</v>
      </c>
      <c r="AI116" s="50">
        <v>0</v>
      </c>
      <c r="AJ116" s="50">
        <v>0</v>
      </c>
      <c r="AK116" s="50">
        <v>0</v>
      </c>
      <c r="AL116" s="468"/>
      <c r="AM116" s="456">
        <v>105.09999999999991</v>
      </c>
      <c r="AN116" s="456">
        <v>0</v>
      </c>
      <c r="AO116" s="456">
        <v>0</v>
      </c>
      <c r="AP116" s="50">
        <v>0</v>
      </c>
      <c r="AQ116" s="468"/>
      <c r="AR116" s="50">
        <v>53.424999999998363</v>
      </c>
      <c r="AS116" s="50">
        <v>0</v>
      </c>
      <c r="AT116" s="50">
        <v>0</v>
      </c>
      <c r="AU116" s="50">
        <v>0</v>
      </c>
      <c r="AV116" s="468"/>
      <c r="AW116" s="50">
        <v>0</v>
      </c>
      <c r="AX116" s="50">
        <v>0</v>
      </c>
      <c r="AY116" s="50">
        <v>0</v>
      </c>
      <c r="AZ116" s="50">
        <v>0</v>
      </c>
      <c r="BA116" s="468"/>
      <c r="BB116" s="50">
        <v>0</v>
      </c>
      <c r="BC116" s="50">
        <v>0</v>
      </c>
      <c r="BD116" s="50">
        <v>0</v>
      </c>
      <c r="BE116" s="50">
        <v>0</v>
      </c>
      <c r="BF116" s="468"/>
      <c r="BG116" s="50">
        <v>82.749999999998636</v>
      </c>
      <c r="BH116" s="50">
        <v>0</v>
      </c>
      <c r="BI116" s="50">
        <v>0</v>
      </c>
      <c r="BJ116" s="50">
        <v>0</v>
      </c>
      <c r="BK116" s="468"/>
      <c r="BL116" s="50">
        <v>0</v>
      </c>
      <c r="BM116" s="50">
        <v>0</v>
      </c>
      <c r="BN116" s="50">
        <v>0</v>
      </c>
      <c r="BO116" s="50">
        <v>0</v>
      </c>
      <c r="BP116" s="468"/>
      <c r="BQ116" s="50">
        <v>76.374999999998636</v>
      </c>
      <c r="BR116" s="50">
        <v>0</v>
      </c>
      <c r="BS116" s="50">
        <v>0</v>
      </c>
      <c r="BT116" s="50">
        <v>0</v>
      </c>
      <c r="BU116" s="468"/>
      <c r="BV116" s="50">
        <v>0</v>
      </c>
      <c r="BW116" s="50">
        <v>0</v>
      </c>
      <c r="BX116" s="50">
        <v>0</v>
      </c>
      <c r="BY116" s="50">
        <v>0</v>
      </c>
      <c r="BZ116" s="468"/>
      <c r="CA116" s="50">
        <v>0</v>
      </c>
      <c r="CB116" s="50">
        <v>0</v>
      </c>
      <c r="CC116" s="50">
        <v>0</v>
      </c>
      <c r="CD116" s="50">
        <v>0</v>
      </c>
      <c r="CE116" s="468"/>
      <c r="CF116" s="50">
        <v>0</v>
      </c>
      <c r="CG116" s="50">
        <v>0</v>
      </c>
      <c r="CH116" s="50">
        <v>0</v>
      </c>
      <c r="CI116" s="50">
        <v>0</v>
      </c>
      <c r="CJ116" s="468"/>
      <c r="CK116" s="50">
        <v>54.275000000000546</v>
      </c>
      <c r="CL116" s="50">
        <v>0</v>
      </c>
      <c r="CM116" s="50">
        <v>0</v>
      </c>
      <c r="CN116" s="50">
        <v>0</v>
      </c>
      <c r="CO116" s="468"/>
      <c r="CP116" s="544">
        <v>178.37499999999955</v>
      </c>
      <c r="CQ116" s="544">
        <v>0</v>
      </c>
      <c r="CR116" s="544">
        <v>0</v>
      </c>
      <c r="CS116" s="50">
        <v>0</v>
      </c>
      <c r="CT116" s="468"/>
      <c r="CU116" s="50">
        <v>0</v>
      </c>
      <c r="CV116" s="50">
        <v>0</v>
      </c>
      <c r="CW116" s="50">
        <v>0</v>
      </c>
      <c r="CX116" s="50">
        <v>0</v>
      </c>
      <c r="CY116" s="468"/>
      <c r="CZ116" s="50">
        <v>0</v>
      </c>
      <c r="DA116" s="50">
        <v>0</v>
      </c>
      <c r="DB116" s="50">
        <v>0</v>
      </c>
      <c r="DC116" s="50">
        <v>0</v>
      </c>
      <c r="DD116" s="468"/>
      <c r="DE116" s="544">
        <v>132.29999999999882</v>
      </c>
      <c r="DF116" s="544">
        <v>0</v>
      </c>
      <c r="DG116" s="544">
        <v>0</v>
      </c>
      <c r="DH116" s="50">
        <v>0</v>
      </c>
      <c r="DI116" s="468"/>
      <c r="DJ116" s="50">
        <v>0</v>
      </c>
      <c r="DK116" s="50">
        <v>429.40000000000009</v>
      </c>
      <c r="DL116" s="50">
        <v>0</v>
      </c>
      <c r="DM116" s="50">
        <v>0</v>
      </c>
      <c r="DN116" s="468"/>
      <c r="DO116" s="50">
        <v>0</v>
      </c>
      <c r="DP116" s="50">
        <v>0</v>
      </c>
      <c r="DQ116" s="50">
        <v>0</v>
      </c>
      <c r="DR116" s="50">
        <v>0</v>
      </c>
      <c r="DS116" s="468"/>
      <c r="DT116" s="50">
        <v>0</v>
      </c>
      <c r="DU116" s="50">
        <v>2113.0500000000011</v>
      </c>
      <c r="DV116" s="50">
        <v>0</v>
      </c>
      <c r="DW116" s="50">
        <v>0</v>
      </c>
      <c r="DX116" s="468"/>
      <c r="DY116" s="50">
        <v>0</v>
      </c>
      <c r="DZ116" s="50">
        <v>0</v>
      </c>
      <c r="EA116" s="50">
        <v>0</v>
      </c>
      <c r="EB116" s="50">
        <v>0</v>
      </c>
      <c r="EC116" s="468"/>
      <c r="ED116" s="50">
        <v>0</v>
      </c>
      <c r="EE116" s="50">
        <v>0</v>
      </c>
      <c r="EF116" s="50">
        <v>0</v>
      </c>
      <c r="EG116" s="50">
        <v>0</v>
      </c>
      <c r="EH116" s="468"/>
      <c r="EI116" s="50">
        <v>0</v>
      </c>
      <c r="EJ116" s="50">
        <v>191.85000000000059</v>
      </c>
      <c r="EK116" s="50">
        <v>0</v>
      </c>
      <c r="EL116" s="50">
        <v>0</v>
      </c>
      <c r="EM116" s="468"/>
      <c r="EN116" s="50">
        <v>0</v>
      </c>
      <c r="EO116" s="50">
        <v>286.39999999999873</v>
      </c>
      <c r="EP116" s="50">
        <v>0</v>
      </c>
      <c r="EQ116" s="50">
        <v>0</v>
      </c>
      <c r="ER116" s="468"/>
      <c r="ES116" s="50">
        <v>0</v>
      </c>
      <c r="ET116" s="50">
        <v>0</v>
      </c>
      <c r="EU116" s="50">
        <v>0</v>
      </c>
      <c r="EV116" s="50">
        <v>0</v>
      </c>
      <c r="EW116" s="468"/>
      <c r="EX116" s="50">
        <v>0</v>
      </c>
      <c r="EY116" s="50">
        <v>997.84999999996035</v>
      </c>
      <c r="EZ116" s="50">
        <v>0</v>
      </c>
      <c r="FA116" s="50">
        <v>0</v>
      </c>
      <c r="FB116" s="468"/>
      <c r="FC116" s="50">
        <v>0</v>
      </c>
      <c r="FD116" s="50">
        <v>0</v>
      </c>
      <c r="FE116" s="50">
        <v>0</v>
      </c>
      <c r="FF116" s="50">
        <v>0</v>
      </c>
      <c r="FG116" s="468"/>
      <c r="FH116" s="50">
        <v>0</v>
      </c>
      <c r="FI116" s="50">
        <v>0</v>
      </c>
      <c r="FJ116" s="50">
        <v>0</v>
      </c>
      <c r="FK116" s="50">
        <v>0</v>
      </c>
      <c r="FL116" s="468"/>
      <c r="FM116" s="50">
        <v>0</v>
      </c>
      <c r="FN116" s="50">
        <v>0</v>
      </c>
      <c r="FO116" s="50">
        <v>0</v>
      </c>
      <c r="FP116" s="50">
        <v>0</v>
      </c>
      <c r="FQ116" s="468"/>
      <c r="FR116" s="50">
        <v>0</v>
      </c>
      <c r="FS116" s="50">
        <v>0</v>
      </c>
      <c r="FT116" s="50">
        <v>0</v>
      </c>
      <c r="FU116" s="50">
        <v>0</v>
      </c>
      <c r="FV116" s="468"/>
      <c r="FW116" s="50">
        <v>0</v>
      </c>
      <c r="FX116" s="50">
        <v>53.050000000000637</v>
      </c>
      <c r="FY116" s="50">
        <v>0</v>
      </c>
      <c r="FZ116" s="50">
        <v>0</v>
      </c>
      <c r="GA116" s="468"/>
      <c r="GB116" s="50">
        <v>0</v>
      </c>
      <c r="GC116" s="50">
        <v>0</v>
      </c>
      <c r="GD116" s="50">
        <v>0</v>
      </c>
      <c r="GE116" s="50">
        <v>0</v>
      </c>
      <c r="GF116" s="468"/>
      <c r="GG116" s="50">
        <v>0</v>
      </c>
      <c r="GH116" s="50">
        <v>620.80000000000382</v>
      </c>
      <c r="GI116" s="50">
        <v>0</v>
      </c>
      <c r="GJ116" s="50">
        <v>0</v>
      </c>
      <c r="GK116" s="468"/>
      <c r="GL116" s="50">
        <v>0</v>
      </c>
      <c r="GM116" s="50">
        <v>157.24999999999454</v>
      </c>
      <c r="GN116" s="50">
        <v>0</v>
      </c>
      <c r="GO116" s="50">
        <v>0</v>
      </c>
      <c r="GP116" s="468"/>
      <c r="GV116" s="9"/>
      <c r="HE116" s="9"/>
      <c r="HN116" s="9"/>
      <c r="HW116" s="9"/>
      <c r="IF116" s="9"/>
      <c r="IO116" s="9"/>
      <c r="IX116" s="9"/>
      <c r="JG116" s="9"/>
      <c r="JP116" s="9"/>
      <c r="JY116" s="9"/>
      <c r="KH116" s="9"/>
      <c r="KQ116" s="9"/>
      <c r="KZ116" s="9"/>
      <c r="MA116" s="9"/>
      <c r="MJ116" s="9"/>
      <c r="MS116" s="9"/>
      <c r="NB116" s="9"/>
      <c r="NK116" s="9"/>
      <c r="NT116" s="9"/>
      <c r="NU116">
        <v>0</v>
      </c>
      <c r="NV116" s="9"/>
      <c r="NW116">
        <v>0</v>
      </c>
      <c r="NX116" s="9"/>
      <c r="NY116">
        <v>0</v>
      </c>
      <c r="NZ116" s="9"/>
      <c r="OA116">
        <v>0</v>
      </c>
    </row>
    <row r="117" spans="1:391" ht="18">
      <c r="A117" s="84" t="s">
        <v>1645</v>
      </c>
      <c r="B117" s="46">
        <f t="shared" si="0"/>
        <v>18712.549999999868</v>
      </c>
      <c r="C117" s="42"/>
      <c r="D117" s="50">
        <v>37.950000000000003</v>
      </c>
      <c r="E117" s="50">
        <v>0</v>
      </c>
      <c r="F117" s="50">
        <v>0</v>
      </c>
      <c r="G117" s="50">
        <v>0</v>
      </c>
      <c r="H117" s="468"/>
      <c r="I117" s="50">
        <v>50.625000000000007</v>
      </c>
      <c r="J117" s="50">
        <v>0</v>
      </c>
      <c r="K117" s="50">
        <v>0</v>
      </c>
      <c r="L117" s="50">
        <v>0</v>
      </c>
      <c r="M117" s="468"/>
      <c r="N117" s="50">
        <v>124.97499999999991</v>
      </c>
      <c r="O117" s="50">
        <v>250.90000000000003</v>
      </c>
      <c r="P117" s="50">
        <v>0</v>
      </c>
      <c r="Q117" s="50">
        <v>0</v>
      </c>
      <c r="R117" s="468"/>
      <c r="S117" s="456">
        <v>75.599999999999909</v>
      </c>
      <c r="T117" s="50">
        <v>67.650000000000091</v>
      </c>
      <c r="U117" s="505">
        <v>0</v>
      </c>
      <c r="V117" s="50">
        <v>0</v>
      </c>
      <c r="W117" s="468"/>
      <c r="X117" s="50">
        <v>45.399999999999977</v>
      </c>
      <c r="Y117" s="50">
        <v>393.65</v>
      </c>
      <c r="Z117" s="50">
        <v>0</v>
      </c>
      <c r="AA117" s="50">
        <v>0</v>
      </c>
      <c r="AB117" s="468"/>
      <c r="AC117" s="50">
        <v>122.9249999999999</v>
      </c>
      <c r="AD117" s="50">
        <v>394.19999999999982</v>
      </c>
      <c r="AE117" s="50">
        <v>0</v>
      </c>
      <c r="AF117" s="50">
        <v>0</v>
      </c>
      <c r="AG117" s="468"/>
      <c r="AH117" s="50">
        <v>102.42499999999997</v>
      </c>
      <c r="AI117" s="50">
        <v>526.54999999999995</v>
      </c>
      <c r="AJ117" s="50">
        <v>0</v>
      </c>
      <c r="AK117" s="50">
        <v>0</v>
      </c>
      <c r="AL117" s="468"/>
      <c r="AM117" s="456">
        <v>105.72499999999991</v>
      </c>
      <c r="AN117" s="456">
        <v>403.90000000000009</v>
      </c>
      <c r="AO117" s="456">
        <v>0</v>
      </c>
      <c r="AP117" s="50">
        <v>0</v>
      </c>
      <c r="AQ117" s="468"/>
      <c r="AR117" s="50">
        <v>32.300000000000182</v>
      </c>
      <c r="AS117" s="50">
        <v>250.70000000000027</v>
      </c>
      <c r="AT117" s="50">
        <v>0</v>
      </c>
      <c r="AU117" s="50">
        <v>0</v>
      </c>
      <c r="AV117" s="468"/>
      <c r="AW117" s="50">
        <v>0</v>
      </c>
      <c r="AX117" s="50">
        <v>215.25000000000045</v>
      </c>
      <c r="AY117" s="50">
        <v>0</v>
      </c>
      <c r="AZ117" s="50">
        <v>0</v>
      </c>
      <c r="BA117" s="468"/>
      <c r="BB117" s="50">
        <v>0</v>
      </c>
      <c r="BC117" s="50">
        <v>141.59999999999991</v>
      </c>
      <c r="BD117" s="50">
        <v>0</v>
      </c>
      <c r="BE117" s="50">
        <v>0</v>
      </c>
      <c r="BF117" s="468"/>
      <c r="BG117" s="50">
        <v>38.749999999999545</v>
      </c>
      <c r="BH117" s="50">
        <v>90</v>
      </c>
      <c r="BI117" s="50">
        <v>0</v>
      </c>
      <c r="BJ117" s="50">
        <v>0</v>
      </c>
      <c r="BK117" s="468"/>
      <c r="BL117" s="50">
        <v>0</v>
      </c>
      <c r="BM117" s="50">
        <v>87.550000000000637</v>
      </c>
      <c r="BN117" s="50">
        <v>0</v>
      </c>
      <c r="BO117" s="50">
        <v>0</v>
      </c>
      <c r="BP117" s="468"/>
      <c r="BQ117" s="50">
        <v>36.324999999999818</v>
      </c>
      <c r="BR117" s="50">
        <v>196.80000000000018</v>
      </c>
      <c r="BS117" s="50">
        <v>0</v>
      </c>
      <c r="BT117" s="50">
        <v>0</v>
      </c>
      <c r="BU117" s="468"/>
      <c r="BV117" s="50">
        <v>0</v>
      </c>
      <c r="BW117" s="50">
        <v>374.35000000000036</v>
      </c>
      <c r="BX117" s="50">
        <v>0</v>
      </c>
      <c r="BY117" s="50">
        <v>0</v>
      </c>
      <c r="BZ117" s="468"/>
      <c r="CA117" s="50">
        <v>0</v>
      </c>
      <c r="CB117" s="50">
        <v>143.100000000004</v>
      </c>
      <c r="CC117" s="50">
        <v>0</v>
      </c>
      <c r="CD117" s="50">
        <v>0</v>
      </c>
      <c r="CE117" s="468"/>
      <c r="CF117" s="50">
        <v>0</v>
      </c>
      <c r="CG117" s="50">
        <v>251.19999999999982</v>
      </c>
      <c r="CH117" s="50">
        <v>0</v>
      </c>
      <c r="CI117" s="50">
        <v>0</v>
      </c>
      <c r="CJ117" s="468"/>
      <c r="CK117" s="50">
        <v>61.449999999999363</v>
      </c>
      <c r="CL117" s="50">
        <v>217.90000000000146</v>
      </c>
      <c r="CM117" s="50">
        <v>0</v>
      </c>
      <c r="CN117" s="50">
        <v>0</v>
      </c>
      <c r="CO117" s="468"/>
      <c r="CP117" s="544">
        <v>163.22499999999991</v>
      </c>
      <c r="CQ117" s="544">
        <v>211.45000000000164</v>
      </c>
      <c r="CR117" s="544">
        <v>0</v>
      </c>
      <c r="CS117" s="50">
        <v>0</v>
      </c>
      <c r="CT117" s="468"/>
      <c r="CU117" s="50">
        <v>0</v>
      </c>
      <c r="CV117" s="50">
        <v>178.35000000000036</v>
      </c>
      <c r="CW117" s="50">
        <v>0</v>
      </c>
      <c r="CX117" s="50">
        <v>0</v>
      </c>
      <c r="CY117" s="468"/>
      <c r="CZ117" s="50">
        <v>0</v>
      </c>
      <c r="DA117" s="50">
        <v>120.75000000000182</v>
      </c>
      <c r="DB117" s="50">
        <v>0</v>
      </c>
      <c r="DC117" s="50">
        <v>0</v>
      </c>
      <c r="DD117" s="468"/>
      <c r="DE117" s="544">
        <v>312.49999999999955</v>
      </c>
      <c r="DF117" s="544">
        <v>1359.8999999999969</v>
      </c>
      <c r="DG117" s="544">
        <v>0</v>
      </c>
      <c r="DH117" s="50">
        <v>0</v>
      </c>
      <c r="DI117" s="468"/>
      <c r="DJ117" s="50">
        <v>0</v>
      </c>
      <c r="DK117" s="50">
        <v>237.89999999999964</v>
      </c>
      <c r="DL117" s="50">
        <v>136.87499999999591</v>
      </c>
      <c r="DM117" s="50">
        <v>0</v>
      </c>
      <c r="DN117" s="468"/>
      <c r="DO117" s="50">
        <v>0</v>
      </c>
      <c r="DP117" s="50">
        <v>0</v>
      </c>
      <c r="DQ117" s="50">
        <v>120.44999999999618</v>
      </c>
      <c r="DR117" s="50">
        <v>0</v>
      </c>
      <c r="DS117" s="468"/>
      <c r="DT117" s="50">
        <v>0</v>
      </c>
      <c r="DU117" s="50">
        <v>1833.1999999999998</v>
      </c>
      <c r="DV117" s="50">
        <v>2033.9249999999261</v>
      </c>
      <c r="DW117" s="50">
        <v>0</v>
      </c>
      <c r="DX117" s="468"/>
      <c r="DY117" s="50">
        <v>0</v>
      </c>
      <c r="DZ117" s="50">
        <v>0</v>
      </c>
      <c r="EA117" s="50">
        <v>0</v>
      </c>
      <c r="EB117" s="50">
        <v>0</v>
      </c>
      <c r="EC117" s="468"/>
      <c r="ED117" s="50">
        <v>0</v>
      </c>
      <c r="EE117" s="50">
        <v>0</v>
      </c>
      <c r="EF117" s="50">
        <v>103.34999999999945</v>
      </c>
      <c r="EG117" s="50">
        <v>0</v>
      </c>
      <c r="EH117" s="468"/>
      <c r="EI117" s="50">
        <v>0</v>
      </c>
      <c r="EJ117" s="50">
        <v>52.149999999999864</v>
      </c>
      <c r="EK117" s="50">
        <v>207.22500000000218</v>
      </c>
      <c r="EL117" s="50">
        <v>0</v>
      </c>
      <c r="EM117" s="468"/>
      <c r="EN117" s="50">
        <v>0</v>
      </c>
      <c r="EO117" s="50">
        <v>58.399999999999636</v>
      </c>
      <c r="EP117" s="50">
        <v>284.09999999999673</v>
      </c>
      <c r="EQ117" s="50">
        <v>0</v>
      </c>
      <c r="ER117" s="468"/>
      <c r="ES117" s="50">
        <v>0</v>
      </c>
      <c r="ET117" s="50">
        <v>0</v>
      </c>
      <c r="EU117" s="50">
        <v>0</v>
      </c>
      <c r="EV117" s="50">
        <v>0</v>
      </c>
      <c r="EW117" s="468"/>
      <c r="EX117" s="50">
        <v>0</v>
      </c>
      <c r="EY117" s="50">
        <v>1514.0499999999529</v>
      </c>
      <c r="EZ117" s="50">
        <v>2194.7999999999929</v>
      </c>
      <c r="FA117" s="50">
        <v>0</v>
      </c>
      <c r="FB117" s="468"/>
      <c r="FC117" s="50">
        <v>0</v>
      </c>
      <c r="FD117" s="50">
        <v>66</v>
      </c>
      <c r="FE117" s="50">
        <v>201.15000000000055</v>
      </c>
      <c r="FF117" s="50">
        <v>0</v>
      </c>
      <c r="FG117" s="468"/>
      <c r="FH117" s="50">
        <v>0</v>
      </c>
      <c r="FI117" s="50">
        <v>0</v>
      </c>
      <c r="FJ117" s="50">
        <v>0</v>
      </c>
      <c r="FK117" s="50">
        <v>0</v>
      </c>
      <c r="FL117" s="468"/>
      <c r="FM117" s="50">
        <v>0</v>
      </c>
      <c r="FN117" s="50">
        <v>0</v>
      </c>
      <c r="FO117" s="50">
        <v>0</v>
      </c>
      <c r="FP117" s="50">
        <v>0</v>
      </c>
      <c r="FQ117" s="468"/>
      <c r="FR117" s="50">
        <v>0</v>
      </c>
      <c r="FS117" s="50">
        <v>0</v>
      </c>
      <c r="FT117" s="50">
        <v>0</v>
      </c>
      <c r="FU117" s="50">
        <v>0</v>
      </c>
      <c r="FV117" s="468"/>
      <c r="FW117" s="50">
        <v>0</v>
      </c>
      <c r="FX117" s="50">
        <v>34.049999999999727</v>
      </c>
      <c r="FY117" s="50">
        <v>256.20000000000164</v>
      </c>
      <c r="FZ117" s="50">
        <v>0</v>
      </c>
      <c r="GA117" s="468"/>
      <c r="GB117" s="50">
        <v>0</v>
      </c>
      <c r="GC117" s="50">
        <v>0</v>
      </c>
      <c r="GD117" s="50">
        <v>0</v>
      </c>
      <c r="GE117" s="50">
        <v>0</v>
      </c>
      <c r="GF117" s="468"/>
      <c r="GG117" s="50">
        <v>0</v>
      </c>
      <c r="GH117" s="50">
        <v>430.35000000000036</v>
      </c>
      <c r="GI117" s="50">
        <v>899.10000000000491</v>
      </c>
      <c r="GJ117" s="50">
        <v>0</v>
      </c>
      <c r="GK117" s="468"/>
      <c r="GL117" s="50">
        <v>0</v>
      </c>
      <c r="GM117" s="50">
        <v>129.99999999999727</v>
      </c>
      <c r="GN117" s="50">
        <v>84.750000000005457</v>
      </c>
      <c r="GO117" s="50">
        <v>0</v>
      </c>
      <c r="GP117" s="468"/>
      <c r="GV117" s="9"/>
      <c r="HE117" s="9"/>
      <c r="HN117" s="9"/>
      <c r="HW117" s="9"/>
      <c r="IF117" s="9"/>
      <c r="IO117" s="9"/>
      <c r="IX117" s="9"/>
      <c r="JG117" s="9"/>
      <c r="JP117" s="9"/>
      <c r="JY117" s="9"/>
      <c r="KH117" s="9"/>
      <c r="KQ117" s="9"/>
      <c r="KZ117" s="9"/>
      <c r="MA117" s="9"/>
      <c r="MJ117" s="9"/>
      <c r="MS117" s="9"/>
      <c r="NB117" s="9"/>
      <c r="NK117" s="9"/>
      <c r="NT117" s="9"/>
      <c r="NU117">
        <v>0</v>
      </c>
      <c r="NV117" s="9"/>
      <c r="NW117">
        <v>0</v>
      </c>
      <c r="NX117" s="9"/>
      <c r="NY117">
        <v>648.599999999994</v>
      </c>
      <c r="NZ117" s="9"/>
      <c r="OA117">
        <v>0</v>
      </c>
    </row>
    <row r="118" spans="1:391" ht="18">
      <c r="A118" s="41" t="s">
        <v>784</v>
      </c>
      <c r="B118" s="46">
        <f t="shared" si="0"/>
        <v>2077.9874999999947</v>
      </c>
      <c r="C118" s="42"/>
      <c r="D118" s="50">
        <v>0</v>
      </c>
      <c r="E118" s="50">
        <v>0</v>
      </c>
      <c r="F118" s="50">
        <v>0</v>
      </c>
      <c r="G118" s="50">
        <v>0</v>
      </c>
      <c r="H118" s="468"/>
      <c r="I118" s="50">
        <v>0</v>
      </c>
      <c r="J118" s="50">
        <v>0</v>
      </c>
      <c r="K118" s="50">
        <v>0</v>
      </c>
      <c r="L118" s="50">
        <v>0</v>
      </c>
      <c r="M118" s="468"/>
      <c r="N118" s="50">
        <v>0</v>
      </c>
      <c r="O118" s="50">
        <v>0</v>
      </c>
      <c r="P118" s="50">
        <v>0</v>
      </c>
      <c r="Q118" s="50">
        <v>0</v>
      </c>
      <c r="R118" s="468"/>
      <c r="S118" s="456">
        <v>0</v>
      </c>
      <c r="T118" s="50">
        <v>0</v>
      </c>
      <c r="U118" s="505">
        <v>0</v>
      </c>
      <c r="V118" s="50">
        <v>0</v>
      </c>
      <c r="W118" s="468"/>
      <c r="X118" s="50">
        <v>0</v>
      </c>
      <c r="Y118" s="50">
        <v>0</v>
      </c>
      <c r="Z118" s="50">
        <v>0</v>
      </c>
      <c r="AA118" s="50">
        <v>0</v>
      </c>
      <c r="AB118" s="468"/>
      <c r="AC118" s="50">
        <v>0</v>
      </c>
      <c r="AD118" s="50">
        <v>0</v>
      </c>
      <c r="AE118" s="50">
        <v>0</v>
      </c>
      <c r="AF118" s="50">
        <v>0</v>
      </c>
      <c r="AG118" s="468"/>
      <c r="AH118" s="50">
        <v>0</v>
      </c>
      <c r="AI118" s="50">
        <v>0</v>
      </c>
      <c r="AJ118" s="50">
        <v>0</v>
      </c>
      <c r="AK118" s="50">
        <v>0</v>
      </c>
      <c r="AL118" s="468"/>
      <c r="AM118" s="456">
        <v>0</v>
      </c>
      <c r="AN118" s="456">
        <v>0</v>
      </c>
      <c r="AO118" s="456">
        <v>0</v>
      </c>
      <c r="AP118" s="50">
        <v>0</v>
      </c>
      <c r="AQ118" s="468"/>
      <c r="AR118" s="50">
        <v>0</v>
      </c>
      <c r="AS118" s="50">
        <v>0</v>
      </c>
      <c r="AT118" s="50">
        <v>0</v>
      </c>
      <c r="AU118" s="50">
        <v>0</v>
      </c>
      <c r="AV118" s="468"/>
      <c r="AW118" s="50">
        <v>0</v>
      </c>
      <c r="AX118" s="50">
        <v>0</v>
      </c>
      <c r="AY118" s="50">
        <v>0</v>
      </c>
      <c r="AZ118" s="50">
        <v>0</v>
      </c>
      <c r="BA118" s="468"/>
      <c r="BB118" s="50">
        <v>0</v>
      </c>
      <c r="BC118" s="50">
        <v>0</v>
      </c>
      <c r="BD118" s="50">
        <v>0</v>
      </c>
      <c r="BE118" s="50">
        <v>0</v>
      </c>
      <c r="BF118" s="468"/>
      <c r="BG118" s="50">
        <v>0</v>
      </c>
      <c r="BH118" s="50">
        <v>0</v>
      </c>
      <c r="BI118" s="50">
        <v>0</v>
      </c>
      <c r="BJ118" s="50">
        <v>0</v>
      </c>
      <c r="BK118" s="468"/>
      <c r="BL118" s="50">
        <v>0</v>
      </c>
      <c r="BM118" s="50">
        <v>0</v>
      </c>
      <c r="BN118" s="50">
        <v>0</v>
      </c>
      <c r="BO118" s="50">
        <v>0</v>
      </c>
      <c r="BP118" s="468"/>
      <c r="BQ118" s="50">
        <v>0</v>
      </c>
      <c r="BR118" s="50">
        <v>0</v>
      </c>
      <c r="BS118" s="50">
        <v>0</v>
      </c>
      <c r="BT118" s="50">
        <v>0</v>
      </c>
      <c r="BU118" s="468"/>
      <c r="BV118" s="50">
        <v>0</v>
      </c>
      <c r="BW118" s="50">
        <v>0</v>
      </c>
      <c r="BX118" s="50">
        <v>0</v>
      </c>
      <c r="BY118" s="50">
        <v>0</v>
      </c>
      <c r="BZ118" s="468"/>
      <c r="CA118" s="50">
        <v>35.375000000000227</v>
      </c>
      <c r="CB118" s="50">
        <v>0</v>
      </c>
      <c r="CC118" s="50">
        <v>0</v>
      </c>
      <c r="CD118" s="50">
        <v>0</v>
      </c>
      <c r="CE118" s="468"/>
      <c r="CF118" s="50">
        <v>0</v>
      </c>
      <c r="CG118" s="50">
        <v>0</v>
      </c>
      <c r="CH118" s="50">
        <v>0</v>
      </c>
      <c r="CI118" s="50">
        <v>0</v>
      </c>
      <c r="CJ118" s="468"/>
      <c r="CK118" s="50">
        <v>0</v>
      </c>
      <c r="CL118" s="50">
        <v>0</v>
      </c>
      <c r="CM118" s="50">
        <v>0</v>
      </c>
      <c r="CN118" s="50">
        <v>0</v>
      </c>
      <c r="CO118" s="468"/>
      <c r="CP118" s="544">
        <v>0</v>
      </c>
      <c r="CQ118" s="544">
        <v>0</v>
      </c>
      <c r="CR118" s="544">
        <v>0</v>
      </c>
      <c r="CS118" s="50">
        <v>0</v>
      </c>
      <c r="CT118" s="468"/>
      <c r="CU118" s="50">
        <v>0</v>
      </c>
      <c r="CV118" s="50">
        <v>0</v>
      </c>
      <c r="CW118" s="50">
        <v>0</v>
      </c>
      <c r="CX118" s="50">
        <v>0</v>
      </c>
      <c r="CY118" s="468"/>
      <c r="CZ118" s="50">
        <v>0</v>
      </c>
      <c r="DA118" s="50">
        <v>0</v>
      </c>
      <c r="DB118" s="50">
        <v>0</v>
      </c>
      <c r="DC118" s="50">
        <v>0</v>
      </c>
      <c r="DD118" s="468"/>
      <c r="DE118" s="544">
        <v>0</v>
      </c>
      <c r="DF118" s="544">
        <v>0</v>
      </c>
      <c r="DG118" s="544">
        <v>0</v>
      </c>
      <c r="DH118" s="50">
        <v>0</v>
      </c>
      <c r="DI118" s="468"/>
      <c r="DJ118" s="50">
        <v>143.94999999999982</v>
      </c>
      <c r="DK118" s="50">
        <v>0</v>
      </c>
      <c r="DL118" s="50">
        <v>0</v>
      </c>
      <c r="DM118" s="50">
        <v>0</v>
      </c>
      <c r="DN118" s="468"/>
      <c r="DO118" s="50">
        <v>171.07499999999936</v>
      </c>
      <c r="DP118" s="50">
        <v>0</v>
      </c>
      <c r="DQ118" s="50">
        <v>0</v>
      </c>
      <c r="DR118" s="50">
        <v>0</v>
      </c>
      <c r="DS118" s="468"/>
      <c r="DT118" s="50">
        <v>651.01249999999982</v>
      </c>
      <c r="DU118" s="50">
        <v>0</v>
      </c>
      <c r="DV118" s="50">
        <v>0</v>
      </c>
      <c r="DW118" s="50">
        <v>0</v>
      </c>
      <c r="DX118" s="468"/>
      <c r="DY118" s="50">
        <v>37.499999999999091</v>
      </c>
      <c r="DZ118" s="50">
        <v>0</v>
      </c>
      <c r="EA118" s="50">
        <v>0</v>
      </c>
      <c r="EB118" s="50">
        <v>0</v>
      </c>
      <c r="EC118" s="468"/>
      <c r="ED118" s="50">
        <v>65.924999999999272</v>
      </c>
      <c r="EE118" s="50">
        <v>0</v>
      </c>
      <c r="EF118" s="50">
        <v>0</v>
      </c>
      <c r="EG118" s="50">
        <v>0</v>
      </c>
      <c r="EH118" s="468"/>
      <c r="EI118" s="50">
        <v>18.074999999999363</v>
      </c>
      <c r="EJ118" s="50">
        <v>0</v>
      </c>
      <c r="EK118" s="50">
        <v>0</v>
      </c>
      <c r="EL118" s="50">
        <v>0</v>
      </c>
      <c r="EM118" s="468"/>
      <c r="EN118" s="50">
        <v>125.87499999999909</v>
      </c>
      <c r="EO118" s="50">
        <v>0</v>
      </c>
      <c r="EP118" s="50">
        <v>0</v>
      </c>
      <c r="EQ118" s="50">
        <v>0</v>
      </c>
      <c r="ER118" s="468"/>
      <c r="ES118" s="50">
        <v>40.624999999999091</v>
      </c>
      <c r="ET118" s="50">
        <v>0</v>
      </c>
      <c r="EU118" s="50">
        <v>0</v>
      </c>
      <c r="EV118" s="50">
        <v>0</v>
      </c>
      <c r="EW118" s="468"/>
      <c r="EX118" s="50">
        <v>178.44999999999982</v>
      </c>
      <c r="EY118" s="50">
        <v>0</v>
      </c>
      <c r="EZ118" s="50">
        <v>0</v>
      </c>
      <c r="FA118" s="50">
        <v>0</v>
      </c>
      <c r="FB118" s="468"/>
      <c r="FC118" s="50">
        <v>59.974999999999909</v>
      </c>
      <c r="FD118" s="50">
        <v>0</v>
      </c>
      <c r="FE118" s="50">
        <v>0</v>
      </c>
      <c r="FF118" s="50">
        <v>0</v>
      </c>
      <c r="FG118" s="468"/>
      <c r="FH118" s="50">
        <v>131.25</v>
      </c>
      <c r="FI118" s="50">
        <v>0</v>
      </c>
      <c r="FJ118" s="50">
        <v>0</v>
      </c>
      <c r="FK118" s="50">
        <v>0</v>
      </c>
      <c r="FL118" s="468"/>
      <c r="FM118" s="50">
        <v>94.175000000000182</v>
      </c>
      <c r="FN118" s="50">
        <v>0</v>
      </c>
      <c r="FO118" s="50">
        <v>0</v>
      </c>
      <c r="FP118" s="50">
        <v>0</v>
      </c>
      <c r="FQ118" s="468"/>
      <c r="FR118" s="50">
        <v>87.325000000000045</v>
      </c>
      <c r="FS118" s="50">
        <v>0</v>
      </c>
      <c r="FT118" s="50">
        <v>0</v>
      </c>
      <c r="FU118" s="50">
        <v>0</v>
      </c>
      <c r="FV118" s="468"/>
      <c r="FW118" s="50">
        <v>53.050000000000182</v>
      </c>
      <c r="FX118" s="50">
        <v>0</v>
      </c>
      <c r="FY118" s="50">
        <v>0</v>
      </c>
      <c r="FZ118" s="50">
        <v>0</v>
      </c>
      <c r="GA118" s="468"/>
      <c r="GB118" s="50">
        <v>9.8000000000001819</v>
      </c>
      <c r="GC118" s="50">
        <v>0</v>
      </c>
      <c r="GD118" s="50">
        <v>0</v>
      </c>
      <c r="GE118" s="50">
        <v>0</v>
      </c>
      <c r="GF118" s="468"/>
      <c r="GG118" s="50">
        <v>130.17500000000018</v>
      </c>
      <c r="GH118" s="50">
        <v>0</v>
      </c>
      <c r="GI118" s="50">
        <v>0</v>
      </c>
      <c r="GJ118" s="50">
        <v>0</v>
      </c>
      <c r="GK118" s="468"/>
      <c r="GL118" s="50">
        <v>44.374999999999091</v>
      </c>
      <c r="GM118" s="50">
        <v>0</v>
      </c>
      <c r="GN118" s="50">
        <v>0</v>
      </c>
      <c r="GO118" s="50">
        <v>0</v>
      </c>
      <c r="GP118" s="468"/>
      <c r="GU118" s="18"/>
      <c r="GV118" s="9"/>
      <c r="HD118" s="18"/>
      <c r="HE118" s="9"/>
      <c r="HM118" s="18"/>
      <c r="HN118" s="9"/>
      <c r="HW118" s="9"/>
      <c r="IF118" s="9"/>
      <c r="IO118" s="9"/>
      <c r="IX118" s="9"/>
      <c r="JG118" s="9"/>
      <c r="JP118" s="9"/>
      <c r="JY118" s="9"/>
      <c r="KH118" s="9"/>
      <c r="KQ118" s="9"/>
      <c r="KZ118" s="9"/>
      <c r="MA118" s="9"/>
      <c r="MJ118" s="9"/>
      <c r="MS118" s="9"/>
      <c r="NB118" s="9"/>
      <c r="NK118" s="9"/>
      <c r="NT118" s="9"/>
      <c r="NU118">
        <v>0</v>
      </c>
      <c r="NV118" s="9"/>
      <c r="NW118">
        <v>0</v>
      </c>
      <c r="NX118" s="9"/>
      <c r="NY118">
        <v>0</v>
      </c>
      <c r="NZ118" s="9"/>
      <c r="OA118">
        <v>0</v>
      </c>
    </row>
    <row r="119" spans="1:391" ht="18">
      <c r="A119" s="84" t="s">
        <v>1661</v>
      </c>
      <c r="B119" s="46">
        <f t="shared" si="0"/>
        <v>45143.02499999998</v>
      </c>
      <c r="C119" s="42"/>
      <c r="D119" s="50">
        <v>103.6</v>
      </c>
      <c r="E119" s="50">
        <v>0</v>
      </c>
      <c r="F119" s="50">
        <v>0</v>
      </c>
      <c r="G119" s="50">
        <v>0</v>
      </c>
      <c r="H119" s="468"/>
      <c r="I119" s="50">
        <v>50.750000000000028</v>
      </c>
      <c r="J119" s="50">
        <v>0</v>
      </c>
      <c r="K119" s="50">
        <v>0</v>
      </c>
      <c r="L119" s="50">
        <v>0</v>
      </c>
      <c r="M119" s="468"/>
      <c r="N119" s="50">
        <v>91.874999999999943</v>
      </c>
      <c r="O119" s="50">
        <v>344.6</v>
      </c>
      <c r="P119" s="50">
        <v>520.125</v>
      </c>
      <c r="Q119" s="50">
        <v>0</v>
      </c>
      <c r="R119" s="468"/>
      <c r="S119" s="456">
        <v>60</v>
      </c>
      <c r="T119" s="50">
        <v>108.60000000000014</v>
      </c>
      <c r="U119" s="505">
        <v>129.37500000000034</v>
      </c>
      <c r="V119" s="50">
        <v>0</v>
      </c>
      <c r="W119" s="468"/>
      <c r="X119" s="50">
        <v>111.69999999999982</v>
      </c>
      <c r="Y119" s="50">
        <v>441.54999999999973</v>
      </c>
      <c r="Z119" s="50">
        <v>330.52499999999986</v>
      </c>
      <c r="AA119" s="50">
        <v>0</v>
      </c>
      <c r="AB119" s="468"/>
      <c r="AC119" s="50">
        <v>171.55000000000007</v>
      </c>
      <c r="AD119" s="50">
        <v>309.29999999999995</v>
      </c>
      <c r="AE119" s="50">
        <v>679.57499999999959</v>
      </c>
      <c r="AF119" s="50">
        <v>0</v>
      </c>
      <c r="AG119" s="468"/>
      <c r="AH119" s="50">
        <v>128.34999999999991</v>
      </c>
      <c r="AI119" s="50">
        <v>642.35000000000082</v>
      </c>
      <c r="AJ119" s="50">
        <v>958.94999999999959</v>
      </c>
      <c r="AK119" s="50">
        <v>0</v>
      </c>
      <c r="AL119" s="468"/>
      <c r="AM119" s="456">
        <v>165.84999999999968</v>
      </c>
      <c r="AN119" s="456">
        <v>334.10000000000127</v>
      </c>
      <c r="AO119" s="456">
        <v>270.14999999999986</v>
      </c>
      <c r="AP119" s="50">
        <v>0</v>
      </c>
      <c r="AQ119" s="468"/>
      <c r="AR119" s="50">
        <v>43.249999999999545</v>
      </c>
      <c r="AS119" s="50">
        <v>203.70000000000118</v>
      </c>
      <c r="AT119" s="50">
        <v>336.44999999999891</v>
      </c>
      <c r="AU119" s="50">
        <v>0</v>
      </c>
      <c r="AV119" s="468"/>
      <c r="AW119" s="50">
        <v>0</v>
      </c>
      <c r="AX119" s="50">
        <v>213.00000000000136</v>
      </c>
      <c r="AY119" s="50">
        <v>696.74999999999932</v>
      </c>
      <c r="AZ119" s="50">
        <v>0</v>
      </c>
      <c r="BA119" s="468"/>
      <c r="BB119" s="50">
        <v>0</v>
      </c>
      <c r="BC119" s="50">
        <v>214.95000000000118</v>
      </c>
      <c r="BD119" s="50">
        <v>187.57499999999959</v>
      </c>
      <c r="BE119" s="50">
        <v>0</v>
      </c>
      <c r="BF119" s="468"/>
      <c r="BG119" s="50">
        <v>116.37499999999955</v>
      </c>
      <c r="BH119" s="50">
        <v>199.65000000000146</v>
      </c>
      <c r="BI119" s="50">
        <v>174.07499999999891</v>
      </c>
      <c r="BJ119" s="50">
        <v>0</v>
      </c>
      <c r="BK119" s="468"/>
      <c r="BL119" s="50">
        <v>0</v>
      </c>
      <c r="BM119" s="50">
        <v>50.650000000001455</v>
      </c>
      <c r="BN119" s="50">
        <v>146.69999999999959</v>
      </c>
      <c r="BO119" s="50">
        <v>0</v>
      </c>
      <c r="BP119" s="468"/>
      <c r="BQ119" s="50">
        <v>104.94999999999982</v>
      </c>
      <c r="BR119" s="50">
        <v>234.00000000000045</v>
      </c>
      <c r="BS119" s="50">
        <v>155.25</v>
      </c>
      <c r="BT119" s="50">
        <v>0</v>
      </c>
      <c r="BU119" s="468"/>
      <c r="BV119" s="50">
        <v>0</v>
      </c>
      <c r="BW119" s="50">
        <v>371.75</v>
      </c>
      <c r="BX119" s="50">
        <v>510.29999999999836</v>
      </c>
      <c r="BY119" s="50">
        <v>0</v>
      </c>
      <c r="BZ119" s="468"/>
      <c r="CA119" s="50">
        <v>0</v>
      </c>
      <c r="CB119" s="50">
        <v>201.24999999999636</v>
      </c>
      <c r="CC119" s="50">
        <v>97.499999999998636</v>
      </c>
      <c r="CD119" s="50">
        <v>0</v>
      </c>
      <c r="CE119" s="468"/>
      <c r="CF119" s="50">
        <v>0</v>
      </c>
      <c r="CG119" s="50">
        <v>340.14999999999964</v>
      </c>
      <c r="CH119" s="50">
        <v>53.550000000000409</v>
      </c>
      <c r="CI119" s="50">
        <v>0</v>
      </c>
      <c r="CJ119" s="468"/>
      <c r="CK119" s="50">
        <v>81.000000000000455</v>
      </c>
      <c r="CL119" s="50">
        <v>294.05000000000018</v>
      </c>
      <c r="CM119" s="50">
        <v>103.19999999999891</v>
      </c>
      <c r="CN119" s="50">
        <v>0</v>
      </c>
      <c r="CO119" s="468"/>
      <c r="CP119" s="544">
        <v>128.84999999999991</v>
      </c>
      <c r="CQ119" s="544">
        <v>299.79999999999927</v>
      </c>
      <c r="CR119" s="544">
        <v>355.27500000000055</v>
      </c>
      <c r="CS119" s="50">
        <v>0</v>
      </c>
      <c r="CT119" s="468"/>
      <c r="CU119" s="50">
        <v>0</v>
      </c>
      <c r="CV119" s="50">
        <v>313.30000000000018</v>
      </c>
      <c r="CW119" s="50">
        <v>467.47499999999809</v>
      </c>
      <c r="CX119" s="50">
        <v>0</v>
      </c>
      <c r="CY119" s="468"/>
      <c r="CZ119" s="50">
        <v>0</v>
      </c>
      <c r="DA119" s="50">
        <v>34.599999999996726</v>
      </c>
      <c r="DB119" s="50">
        <v>129.67499999999836</v>
      </c>
      <c r="DC119" s="50">
        <v>0</v>
      </c>
      <c r="DD119" s="468"/>
      <c r="DE119" s="544">
        <v>209.85000000000036</v>
      </c>
      <c r="DF119" s="544">
        <v>1756.9999999999982</v>
      </c>
      <c r="DG119" s="544">
        <v>2685.6750000000006</v>
      </c>
      <c r="DH119" s="50">
        <v>0</v>
      </c>
      <c r="DI119" s="468"/>
      <c r="DJ119" s="50">
        <v>0</v>
      </c>
      <c r="DK119" s="50">
        <v>400.39999999999964</v>
      </c>
      <c r="DL119" s="50">
        <v>423.74999999999727</v>
      </c>
      <c r="DM119" s="50">
        <v>715.69999999999891</v>
      </c>
      <c r="DN119" s="468"/>
      <c r="DO119" s="50">
        <v>0</v>
      </c>
      <c r="DP119" s="50">
        <v>0</v>
      </c>
      <c r="DQ119" s="50">
        <v>365.17499999999973</v>
      </c>
      <c r="DR119" s="50">
        <v>904.89999999999964</v>
      </c>
      <c r="DS119" s="468"/>
      <c r="DT119" s="50">
        <v>0</v>
      </c>
      <c r="DU119" s="50">
        <v>1724.5499999999993</v>
      </c>
      <c r="DV119" s="50">
        <v>2285.3999999999528</v>
      </c>
      <c r="DW119" s="50">
        <v>4598.7000000000335</v>
      </c>
      <c r="DX119" s="468"/>
      <c r="DY119" s="50">
        <v>0</v>
      </c>
      <c r="DZ119" s="50">
        <v>0</v>
      </c>
      <c r="EA119" s="50">
        <v>0</v>
      </c>
      <c r="EB119" s="50">
        <v>0</v>
      </c>
      <c r="EC119" s="468"/>
      <c r="ED119" s="50">
        <v>0</v>
      </c>
      <c r="EE119" s="50">
        <v>0</v>
      </c>
      <c r="EF119" s="50">
        <v>120.74999999999727</v>
      </c>
      <c r="EG119" s="50">
        <v>283.400000000001</v>
      </c>
      <c r="EH119" s="468"/>
      <c r="EI119" s="50">
        <v>0</v>
      </c>
      <c r="EJ119" s="50">
        <v>277.25</v>
      </c>
      <c r="EK119" s="50">
        <v>282.97499999999673</v>
      </c>
      <c r="EL119" s="50">
        <v>550.10000000000582</v>
      </c>
      <c r="EM119" s="468"/>
      <c r="EN119" s="50">
        <v>0</v>
      </c>
      <c r="EO119" s="50">
        <v>286.05000000000018</v>
      </c>
      <c r="EP119" s="50">
        <v>311.69999999999891</v>
      </c>
      <c r="EQ119" s="50">
        <v>0</v>
      </c>
      <c r="ER119" s="468"/>
      <c r="ES119" s="50">
        <v>0</v>
      </c>
      <c r="ET119" s="50">
        <v>0</v>
      </c>
      <c r="EU119" s="50">
        <v>0</v>
      </c>
      <c r="EV119" s="50">
        <v>419</v>
      </c>
      <c r="EW119" s="468"/>
      <c r="EX119" s="50">
        <v>0</v>
      </c>
      <c r="EY119" s="50">
        <v>171.050000000002</v>
      </c>
      <c r="EZ119" s="50">
        <v>2290.7249999999999</v>
      </c>
      <c r="FA119" s="50">
        <v>5515.0499999999993</v>
      </c>
      <c r="FB119" s="468"/>
      <c r="FC119" s="50">
        <v>0</v>
      </c>
      <c r="FD119" s="50">
        <v>113.24999999999909</v>
      </c>
      <c r="FE119" s="50">
        <v>108.59999999999673</v>
      </c>
      <c r="FF119" s="50">
        <v>156.00000000000364</v>
      </c>
      <c r="FG119" s="468"/>
      <c r="FH119" s="50">
        <v>0</v>
      </c>
      <c r="FI119" s="50">
        <v>0</v>
      </c>
      <c r="FJ119" s="50">
        <v>0</v>
      </c>
      <c r="FK119" s="50">
        <v>117.40000000000873</v>
      </c>
      <c r="FL119" s="468"/>
      <c r="FM119" s="50">
        <v>0</v>
      </c>
      <c r="FN119" s="50">
        <v>0</v>
      </c>
      <c r="FO119" s="50">
        <v>0</v>
      </c>
      <c r="FP119" s="50">
        <v>374.700000000008</v>
      </c>
      <c r="FQ119" s="468"/>
      <c r="FR119" s="50">
        <v>0</v>
      </c>
      <c r="FS119" s="50">
        <v>0</v>
      </c>
      <c r="FT119" s="50">
        <v>0</v>
      </c>
      <c r="FU119" s="50">
        <v>0</v>
      </c>
      <c r="FV119" s="468"/>
      <c r="FW119" s="50">
        <v>0</v>
      </c>
      <c r="FX119" s="50">
        <v>120.5</v>
      </c>
      <c r="FY119" s="50">
        <v>390.375</v>
      </c>
      <c r="FZ119" s="50">
        <v>560.80000000000291</v>
      </c>
      <c r="GA119" s="468"/>
      <c r="GB119" s="50">
        <v>0</v>
      </c>
      <c r="GC119" s="50">
        <v>0</v>
      </c>
      <c r="GD119" s="50">
        <v>0</v>
      </c>
      <c r="GE119" s="50">
        <v>0</v>
      </c>
      <c r="GF119" s="468"/>
      <c r="GG119" s="50">
        <v>0</v>
      </c>
      <c r="GH119" s="50">
        <v>531.10000000000036</v>
      </c>
      <c r="GI119" s="50">
        <v>915.97499999999945</v>
      </c>
      <c r="GJ119" s="50">
        <v>793.299999999992</v>
      </c>
      <c r="GK119" s="468"/>
      <c r="GL119" s="50">
        <v>0</v>
      </c>
      <c r="GM119" s="50">
        <v>111.25000000000182</v>
      </c>
      <c r="GN119" s="50">
        <v>212.625</v>
      </c>
      <c r="GO119" s="50">
        <v>262</v>
      </c>
      <c r="GP119" s="468"/>
      <c r="GV119" s="9"/>
      <c r="HE119" s="9"/>
      <c r="HN119" s="9"/>
      <c r="HW119" s="9"/>
      <c r="IF119" s="9"/>
      <c r="IO119" s="9"/>
      <c r="IX119" s="9"/>
      <c r="JG119" s="9"/>
      <c r="JP119" s="9"/>
      <c r="JY119" s="9"/>
      <c r="KH119" s="9"/>
      <c r="KQ119" s="9"/>
      <c r="KZ119" s="9"/>
      <c r="MA119" s="9"/>
      <c r="MJ119" s="9"/>
      <c r="MS119" s="9"/>
      <c r="NB119" s="9"/>
      <c r="NK119" s="9"/>
      <c r="NT119" s="9"/>
      <c r="NU119">
        <v>0</v>
      </c>
      <c r="NV119" s="9"/>
      <c r="NW119">
        <v>0</v>
      </c>
      <c r="NX119" s="9"/>
      <c r="NY119">
        <v>984.07499999999345</v>
      </c>
      <c r="NZ119" s="9"/>
      <c r="OA119">
        <v>0</v>
      </c>
    </row>
    <row r="120" spans="1:391" ht="18">
      <c r="A120" s="84" t="s">
        <v>1651</v>
      </c>
      <c r="B120" s="46">
        <f t="shared" si="0"/>
        <v>5255.1000000000058</v>
      </c>
      <c r="C120" s="42"/>
      <c r="D120" s="50">
        <v>75.125</v>
      </c>
      <c r="E120" s="50">
        <v>0</v>
      </c>
      <c r="F120" s="50">
        <v>0</v>
      </c>
      <c r="G120" s="50">
        <v>0</v>
      </c>
      <c r="H120" s="468"/>
      <c r="I120" s="50">
        <v>51.375</v>
      </c>
      <c r="J120" s="50">
        <v>0</v>
      </c>
      <c r="K120" s="50">
        <v>0</v>
      </c>
      <c r="L120" s="50">
        <v>0</v>
      </c>
      <c r="M120" s="468"/>
      <c r="N120" s="50">
        <v>138.44999999999999</v>
      </c>
      <c r="O120" s="50">
        <v>0</v>
      </c>
      <c r="P120" s="50">
        <v>0</v>
      </c>
      <c r="Q120" s="50">
        <v>0</v>
      </c>
      <c r="R120" s="468"/>
      <c r="S120" s="456">
        <v>31.875</v>
      </c>
      <c r="T120" s="50">
        <v>0</v>
      </c>
      <c r="U120" s="505">
        <v>0</v>
      </c>
      <c r="V120" s="50">
        <v>0</v>
      </c>
      <c r="W120" s="468"/>
      <c r="X120" s="50">
        <v>61.549999999999955</v>
      </c>
      <c r="Y120" s="50">
        <v>0</v>
      </c>
      <c r="Z120" s="50">
        <v>0</v>
      </c>
      <c r="AA120" s="50">
        <v>0</v>
      </c>
      <c r="AB120" s="468"/>
      <c r="AC120" s="50">
        <v>94.750000000000057</v>
      </c>
      <c r="AD120" s="50">
        <v>0</v>
      </c>
      <c r="AE120" s="50">
        <v>0</v>
      </c>
      <c r="AF120" s="50">
        <v>0</v>
      </c>
      <c r="AG120" s="468"/>
      <c r="AH120" s="50">
        <v>133.87500000000023</v>
      </c>
      <c r="AI120" s="50">
        <v>0</v>
      </c>
      <c r="AJ120" s="50">
        <v>0</v>
      </c>
      <c r="AK120" s="50">
        <v>0</v>
      </c>
      <c r="AL120" s="468"/>
      <c r="AM120" s="456">
        <v>108.92499999999995</v>
      </c>
      <c r="AN120" s="456">
        <v>0</v>
      </c>
      <c r="AO120" s="456">
        <v>0</v>
      </c>
      <c r="AP120" s="50">
        <v>0</v>
      </c>
      <c r="AQ120" s="468"/>
      <c r="AR120" s="50">
        <v>15.125000000000455</v>
      </c>
      <c r="AS120" s="50">
        <v>0</v>
      </c>
      <c r="AT120" s="50">
        <v>0</v>
      </c>
      <c r="AU120" s="50">
        <v>0</v>
      </c>
      <c r="AV120" s="468"/>
      <c r="AW120" s="50">
        <v>0</v>
      </c>
      <c r="AX120" s="50">
        <v>0</v>
      </c>
      <c r="AY120" s="50">
        <v>0</v>
      </c>
      <c r="AZ120" s="50">
        <v>0</v>
      </c>
      <c r="BA120" s="468"/>
      <c r="BB120" s="50">
        <v>0</v>
      </c>
      <c r="BC120" s="50">
        <v>0</v>
      </c>
      <c r="BD120" s="50">
        <v>0</v>
      </c>
      <c r="BE120" s="50">
        <v>0</v>
      </c>
      <c r="BF120" s="468"/>
      <c r="BG120" s="50">
        <v>51.25</v>
      </c>
      <c r="BH120" s="50">
        <v>0</v>
      </c>
      <c r="BI120" s="50">
        <v>0</v>
      </c>
      <c r="BJ120" s="50">
        <v>0</v>
      </c>
      <c r="BK120" s="468"/>
      <c r="BL120" s="50">
        <v>0</v>
      </c>
      <c r="BM120" s="50">
        <v>0</v>
      </c>
      <c r="BN120" s="50">
        <v>0</v>
      </c>
      <c r="BO120" s="50">
        <v>0</v>
      </c>
      <c r="BP120" s="468"/>
      <c r="BQ120" s="50">
        <v>84.000000000000455</v>
      </c>
      <c r="BR120" s="50">
        <v>0</v>
      </c>
      <c r="BS120" s="50">
        <v>0</v>
      </c>
      <c r="BT120" s="50">
        <v>0</v>
      </c>
      <c r="BU120" s="468"/>
      <c r="BV120" s="50">
        <v>0</v>
      </c>
      <c r="BW120" s="50">
        <v>0</v>
      </c>
      <c r="BX120" s="50">
        <v>0</v>
      </c>
      <c r="BY120" s="50">
        <v>0</v>
      </c>
      <c r="BZ120" s="468"/>
      <c r="CA120" s="50">
        <v>0</v>
      </c>
      <c r="CB120" s="50">
        <v>0</v>
      </c>
      <c r="CC120" s="50">
        <v>0</v>
      </c>
      <c r="CD120" s="50">
        <v>0</v>
      </c>
      <c r="CE120" s="468"/>
      <c r="CF120" s="50">
        <v>0</v>
      </c>
      <c r="CG120" s="50">
        <v>0</v>
      </c>
      <c r="CH120" s="50">
        <v>0</v>
      </c>
      <c r="CI120" s="50">
        <v>0</v>
      </c>
      <c r="CJ120" s="468"/>
      <c r="CK120" s="50">
        <v>17.449999999999818</v>
      </c>
      <c r="CL120" s="50">
        <v>0</v>
      </c>
      <c r="CM120" s="50">
        <v>0</v>
      </c>
      <c r="CN120" s="50">
        <v>0</v>
      </c>
      <c r="CO120" s="468"/>
      <c r="CP120" s="544">
        <v>99.949999999999818</v>
      </c>
      <c r="CQ120" s="544">
        <v>0</v>
      </c>
      <c r="CR120" s="544">
        <v>0</v>
      </c>
      <c r="CS120" s="50">
        <v>0</v>
      </c>
      <c r="CT120" s="468"/>
      <c r="CU120" s="50">
        <v>0</v>
      </c>
      <c r="CV120" s="50">
        <v>0</v>
      </c>
      <c r="CW120" s="50">
        <v>0</v>
      </c>
      <c r="CX120" s="50">
        <v>0</v>
      </c>
      <c r="CY120" s="468"/>
      <c r="CZ120" s="50">
        <v>0</v>
      </c>
      <c r="DA120" s="50">
        <v>0</v>
      </c>
      <c r="DB120" s="50">
        <v>0</v>
      </c>
      <c r="DC120" s="50">
        <v>0</v>
      </c>
      <c r="DD120" s="468"/>
      <c r="DE120" s="544">
        <v>401.84999999999991</v>
      </c>
      <c r="DF120" s="544">
        <v>0</v>
      </c>
      <c r="DG120" s="544">
        <v>0</v>
      </c>
      <c r="DH120" s="50">
        <v>0</v>
      </c>
      <c r="DI120" s="468"/>
      <c r="DJ120" s="50">
        <v>0</v>
      </c>
      <c r="DK120" s="50">
        <v>324.45000000000027</v>
      </c>
      <c r="DL120" s="50">
        <v>0</v>
      </c>
      <c r="DM120" s="50">
        <v>0</v>
      </c>
      <c r="DN120" s="468"/>
      <c r="DO120" s="50">
        <v>0</v>
      </c>
      <c r="DP120" s="50">
        <v>0</v>
      </c>
      <c r="DQ120" s="50">
        <v>0</v>
      </c>
      <c r="DR120" s="50">
        <v>0</v>
      </c>
      <c r="DS120" s="468"/>
      <c r="DT120" s="50">
        <v>0</v>
      </c>
      <c r="DU120" s="50">
        <v>1762.6750000000011</v>
      </c>
      <c r="DV120" s="50">
        <v>0</v>
      </c>
      <c r="DW120" s="50">
        <v>0</v>
      </c>
      <c r="DX120" s="468"/>
      <c r="DY120" s="50">
        <v>0</v>
      </c>
      <c r="DZ120" s="50">
        <v>0</v>
      </c>
      <c r="EA120" s="50">
        <v>0</v>
      </c>
      <c r="EB120" s="50">
        <v>0</v>
      </c>
      <c r="EC120" s="468"/>
      <c r="ED120" s="50">
        <v>0</v>
      </c>
      <c r="EE120" s="50">
        <v>0</v>
      </c>
      <c r="EF120" s="50">
        <v>0</v>
      </c>
      <c r="EG120" s="50">
        <v>0</v>
      </c>
      <c r="EH120" s="468"/>
      <c r="EI120" s="50">
        <v>0</v>
      </c>
      <c r="EJ120" s="50">
        <v>189.79999999999973</v>
      </c>
      <c r="EK120" s="50">
        <v>0</v>
      </c>
      <c r="EL120" s="50">
        <v>0</v>
      </c>
      <c r="EM120" s="468"/>
      <c r="EN120" s="50">
        <v>0</v>
      </c>
      <c r="EO120" s="50">
        <v>69.299999999999272</v>
      </c>
      <c r="EP120" s="50">
        <v>0</v>
      </c>
      <c r="EQ120" s="50">
        <v>0</v>
      </c>
      <c r="ER120" s="468"/>
      <c r="ES120" s="50">
        <v>0</v>
      </c>
      <c r="ET120" s="50">
        <v>0</v>
      </c>
      <c r="EU120" s="50">
        <v>0</v>
      </c>
      <c r="EV120" s="50">
        <v>0</v>
      </c>
      <c r="EW120" s="468"/>
      <c r="EX120" s="50">
        <v>0</v>
      </c>
      <c r="EY120" s="50">
        <v>794.150000000006</v>
      </c>
      <c r="EZ120" s="50">
        <v>0</v>
      </c>
      <c r="FA120" s="50">
        <v>0</v>
      </c>
      <c r="FB120" s="468"/>
      <c r="FC120" s="50">
        <v>0</v>
      </c>
      <c r="FD120" s="50">
        <v>0.6500000000005457</v>
      </c>
      <c r="FE120" s="50">
        <v>0</v>
      </c>
      <c r="FF120" s="50">
        <v>0</v>
      </c>
      <c r="FG120" s="468"/>
      <c r="FH120" s="50">
        <v>0</v>
      </c>
      <c r="FI120" s="50">
        <v>0</v>
      </c>
      <c r="FJ120" s="50">
        <v>0</v>
      </c>
      <c r="FK120" s="50">
        <v>0</v>
      </c>
      <c r="FL120" s="468"/>
      <c r="FM120" s="50">
        <v>0</v>
      </c>
      <c r="FN120" s="50">
        <v>0</v>
      </c>
      <c r="FO120" s="50">
        <v>0</v>
      </c>
      <c r="FP120" s="50">
        <v>0</v>
      </c>
      <c r="FQ120" s="468"/>
      <c r="FR120" s="50">
        <v>0</v>
      </c>
      <c r="FS120" s="50">
        <v>0</v>
      </c>
      <c r="FT120" s="50">
        <v>0</v>
      </c>
      <c r="FU120" s="50">
        <v>0</v>
      </c>
      <c r="FV120" s="468"/>
      <c r="FW120" s="50">
        <v>0</v>
      </c>
      <c r="FX120" s="50">
        <v>122.34999999999945</v>
      </c>
      <c r="FY120" s="50">
        <v>0</v>
      </c>
      <c r="FZ120" s="50">
        <v>0</v>
      </c>
      <c r="GA120" s="468"/>
      <c r="GB120" s="50">
        <v>0</v>
      </c>
      <c r="GC120" s="50">
        <v>0</v>
      </c>
      <c r="GD120" s="50">
        <v>0</v>
      </c>
      <c r="GE120" s="50">
        <v>0</v>
      </c>
      <c r="GF120" s="468"/>
      <c r="GG120" s="50">
        <v>0</v>
      </c>
      <c r="GH120" s="50">
        <v>462.55000000000109</v>
      </c>
      <c r="GI120" s="50">
        <v>0</v>
      </c>
      <c r="GJ120" s="50">
        <v>0</v>
      </c>
      <c r="GK120" s="468"/>
      <c r="GL120" s="50">
        <v>0</v>
      </c>
      <c r="GM120" s="50">
        <v>163.62499999999818</v>
      </c>
      <c r="GN120" s="50">
        <v>0</v>
      </c>
      <c r="GO120" s="50">
        <v>0</v>
      </c>
      <c r="GP120" s="468"/>
      <c r="GV120" s="9"/>
      <c r="HE120" s="9"/>
      <c r="HN120" s="9"/>
      <c r="HW120" s="9"/>
      <c r="IF120" s="9"/>
      <c r="IO120" s="9"/>
      <c r="IX120" s="9"/>
      <c r="JG120" s="9"/>
      <c r="JP120" s="9"/>
      <c r="JY120" s="9"/>
      <c r="KH120" s="9"/>
      <c r="KQ120" s="9"/>
      <c r="KZ120" s="9"/>
      <c r="MA120" s="9"/>
      <c r="MJ120" s="9"/>
      <c r="MS120" s="9"/>
      <c r="NB120" s="9"/>
      <c r="NK120" s="9"/>
      <c r="NT120" s="9"/>
      <c r="NU120">
        <v>0</v>
      </c>
      <c r="NV120" s="9"/>
      <c r="NW120">
        <v>0</v>
      </c>
      <c r="NX120" s="9"/>
      <c r="NY120">
        <v>0</v>
      </c>
      <c r="NZ120" s="9"/>
      <c r="OA120">
        <v>0</v>
      </c>
    </row>
    <row r="121" spans="1:391" ht="18">
      <c r="A121" s="84" t="s">
        <v>2028</v>
      </c>
      <c r="B121" s="46">
        <f t="shared" si="0"/>
        <v>18156.087499999892</v>
      </c>
      <c r="C121" s="42"/>
      <c r="D121" s="50">
        <v>0</v>
      </c>
      <c r="E121" s="50">
        <v>0</v>
      </c>
      <c r="F121" s="50">
        <v>0</v>
      </c>
      <c r="G121" s="50">
        <v>0</v>
      </c>
      <c r="H121" s="468"/>
      <c r="I121" s="50">
        <v>0</v>
      </c>
      <c r="J121" s="50">
        <v>0</v>
      </c>
      <c r="K121" s="50">
        <v>0</v>
      </c>
      <c r="L121" s="50">
        <v>0</v>
      </c>
      <c r="M121" s="468"/>
      <c r="N121" s="50">
        <v>0</v>
      </c>
      <c r="O121" s="50">
        <v>0</v>
      </c>
      <c r="P121" s="50">
        <v>280.53750000000002</v>
      </c>
      <c r="Q121" s="50">
        <v>0</v>
      </c>
      <c r="R121" s="468"/>
      <c r="S121" s="456">
        <v>0</v>
      </c>
      <c r="T121" s="50">
        <v>0</v>
      </c>
      <c r="U121" s="505">
        <v>160.05000000000024</v>
      </c>
      <c r="V121" s="50">
        <v>0</v>
      </c>
      <c r="W121" s="468"/>
      <c r="X121" s="50">
        <v>0</v>
      </c>
      <c r="Y121" s="50">
        <v>0</v>
      </c>
      <c r="Z121" s="50">
        <v>168.97500000000031</v>
      </c>
      <c r="AA121" s="50">
        <v>0</v>
      </c>
      <c r="AB121" s="468"/>
      <c r="AC121" s="50">
        <v>0</v>
      </c>
      <c r="AD121" s="50">
        <v>0</v>
      </c>
      <c r="AE121" s="50">
        <v>531.44999999999982</v>
      </c>
      <c r="AF121" s="50">
        <v>0</v>
      </c>
      <c r="AG121" s="468"/>
      <c r="AH121" s="50">
        <v>0</v>
      </c>
      <c r="AI121" s="50">
        <v>0</v>
      </c>
      <c r="AJ121" s="50">
        <v>759.75000000000068</v>
      </c>
      <c r="AK121" s="50">
        <v>0</v>
      </c>
      <c r="AL121" s="468"/>
      <c r="AM121" s="456">
        <v>0</v>
      </c>
      <c r="AN121" s="456">
        <v>0</v>
      </c>
      <c r="AO121" s="456">
        <v>195.71250000000089</v>
      </c>
      <c r="AP121" s="50">
        <v>0</v>
      </c>
      <c r="AQ121" s="468"/>
      <c r="AR121" s="50">
        <v>0</v>
      </c>
      <c r="AS121" s="50">
        <v>0</v>
      </c>
      <c r="AT121" s="50">
        <v>179.70000000000095</v>
      </c>
      <c r="AU121" s="50">
        <v>0</v>
      </c>
      <c r="AV121" s="468"/>
      <c r="AW121" s="50">
        <v>0</v>
      </c>
      <c r="AX121" s="50">
        <v>0</v>
      </c>
      <c r="AY121" s="50">
        <v>301.50000000000068</v>
      </c>
      <c r="AZ121" s="50">
        <v>0</v>
      </c>
      <c r="BA121" s="468"/>
      <c r="BB121" s="50">
        <v>0</v>
      </c>
      <c r="BC121" s="50">
        <v>0</v>
      </c>
      <c r="BD121" s="50">
        <v>133.20000000000027</v>
      </c>
      <c r="BE121" s="50">
        <v>0</v>
      </c>
      <c r="BF121" s="468"/>
      <c r="BG121" s="50">
        <v>0</v>
      </c>
      <c r="BH121" s="50">
        <v>0</v>
      </c>
      <c r="BI121" s="50">
        <v>162.07500000000095</v>
      </c>
      <c r="BJ121" s="50">
        <v>0</v>
      </c>
      <c r="BK121" s="468"/>
      <c r="BL121" s="50">
        <v>0</v>
      </c>
      <c r="BM121" s="50">
        <v>0</v>
      </c>
      <c r="BN121" s="50">
        <v>146.21250000000055</v>
      </c>
      <c r="BO121" s="50">
        <v>0</v>
      </c>
      <c r="BP121" s="468"/>
      <c r="BQ121" s="50">
        <v>0</v>
      </c>
      <c r="BR121" s="50">
        <v>0</v>
      </c>
      <c r="BS121" s="50">
        <v>160.23749999999973</v>
      </c>
      <c r="BT121" s="50">
        <v>0</v>
      </c>
      <c r="BU121" s="468"/>
      <c r="BV121" s="50">
        <v>0</v>
      </c>
      <c r="BW121" s="50">
        <v>0</v>
      </c>
      <c r="BX121" s="50">
        <v>557.32499999999959</v>
      </c>
      <c r="BY121" s="50">
        <v>0</v>
      </c>
      <c r="BZ121" s="468"/>
      <c r="CA121" s="50">
        <v>0</v>
      </c>
      <c r="CB121" s="50">
        <v>0</v>
      </c>
      <c r="CC121" s="50">
        <v>174</v>
      </c>
      <c r="CD121" s="50">
        <v>0</v>
      </c>
      <c r="CE121" s="468"/>
      <c r="CF121" s="50">
        <v>0</v>
      </c>
      <c r="CG121" s="50">
        <v>0</v>
      </c>
      <c r="CH121" s="50">
        <v>102.375</v>
      </c>
      <c r="CI121" s="50">
        <v>0</v>
      </c>
      <c r="CJ121" s="468"/>
      <c r="CK121" s="50">
        <v>0</v>
      </c>
      <c r="CL121" s="50">
        <v>0</v>
      </c>
      <c r="CM121" s="50">
        <v>236.66249999999945</v>
      </c>
      <c r="CN121" s="50">
        <v>0</v>
      </c>
      <c r="CO121" s="468"/>
      <c r="CP121" s="544">
        <v>0</v>
      </c>
      <c r="CQ121" s="544">
        <v>0</v>
      </c>
      <c r="CR121" s="544">
        <v>360.82499999999959</v>
      </c>
      <c r="CS121" s="50">
        <v>0</v>
      </c>
      <c r="CT121" s="468"/>
      <c r="CU121" s="50">
        <v>0</v>
      </c>
      <c r="CV121" s="50">
        <v>0</v>
      </c>
      <c r="CW121" s="50">
        <v>374.70000000000027</v>
      </c>
      <c r="CX121" s="50">
        <v>0</v>
      </c>
      <c r="CY121" s="468"/>
      <c r="CZ121" s="50">
        <v>0</v>
      </c>
      <c r="DA121" s="50">
        <v>0</v>
      </c>
      <c r="DB121" s="50">
        <v>127.87499999999932</v>
      </c>
      <c r="DC121" s="50">
        <v>0</v>
      </c>
      <c r="DD121" s="468"/>
      <c r="DE121" s="544">
        <v>0</v>
      </c>
      <c r="DF121" s="544">
        <v>0</v>
      </c>
      <c r="DG121" s="544">
        <v>1351.875</v>
      </c>
      <c r="DH121" s="50">
        <v>0</v>
      </c>
      <c r="DI121" s="468"/>
      <c r="DJ121" s="50">
        <v>0</v>
      </c>
      <c r="DK121" s="50">
        <v>0</v>
      </c>
      <c r="DL121" s="50">
        <v>0</v>
      </c>
      <c r="DM121" s="50">
        <v>803.79999999999927</v>
      </c>
      <c r="DN121" s="468"/>
      <c r="DO121" s="50">
        <v>0</v>
      </c>
      <c r="DP121" s="50">
        <v>0</v>
      </c>
      <c r="DQ121" s="50">
        <v>0</v>
      </c>
      <c r="DR121" s="50">
        <v>419.49999999999818</v>
      </c>
      <c r="DS121" s="468"/>
      <c r="DT121" s="50">
        <v>0</v>
      </c>
      <c r="DU121" s="50">
        <v>0</v>
      </c>
      <c r="DV121" s="50">
        <v>0</v>
      </c>
      <c r="DW121" s="50">
        <v>4384.2499999999764</v>
      </c>
      <c r="DX121" s="468"/>
      <c r="DY121" s="50">
        <v>0</v>
      </c>
      <c r="DZ121" s="50">
        <v>0</v>
      </c>
      <c r="EA121" s="50">
        <v>0</v>
      </c>
      <c r="EB121" s="50">
        <v>0</v>
      </c>
      <c r="EC121" s="468"/>
      <c r="ED121" s="50">
        <v>0</v>
      </c>
      <c r="EE121" s="50">
        <v>0</v>
      </c>
      <c r="EF121" s="50">
        <v>0</v>
      </c>
      <c r="EG121" s="50">
        <v>375.39999999999418</v>
      </c>
      <c r="EH121" s="468"/>
      <c r="EI121" s="50">
        <v>0</v>
      </c>
      <c r="EJ121" s="50">
        <v>0</v>
      </c>
      <c r="EK121" s="50">
        <v>0</v>
      </c>
      <c r="EL121" s="50">
        <v>12.499999999992724</v>
      </c>
      <c r="EM121" s="468"/>
      <c r="EN121" s="50">
        <v>0</v>
      </c>
      <c r="EO121" s="50">
        <v>0</v>
      </c>
      <c r="EP121" s="50">
        <v>0</v>
      </c>
      <c r="EQ121" s="50">
        <v>0</v>
      </c>
      <c r="ER121" s="468"/>
      <c r="ES121" s="50">
        <v>0</v>
      </c>
      <c r="ET121" s="50">
        <v>0</v>
      </c>
      <c r="EU121" s="50">
        <v>0</v>
      </c>
      <c r="EV121" s="50">
        <v>129.99999999998909</v>
      </c>
      <c r="EW121" s="468"/>
      <c r="EX121" s="50">
        <v>0</v>
      </c>
      <c r="EY121" s="50">
        <v>0</v>
      </c>
      <c r="EZ121" s="50">
        <v>0</v>
      </c>
      <c r="FA121" s="50">
        <v>3438.3</v>
      </c>
      <c r="FB121" s="468"/>
      <c r="FC121" s="50">
        <v>0</v>
      </c>
      <c r="FD121" s="50">
        <v>0</v>
      </c>
      <c r="FE121" s="50">
        <v>0</v>
      </c>
      <c r="FF121" s="50">
        <v>155.99999999998909</v>
      </c>
      <c r="FG121" s="468"/>
      <c r="FH121" s="50">
        <v>0</v>
      </c>
      <c r="FI121" s="50">
        <v>0</v>
      </c>
      <c r="FJ121" s="50">
        <v>0</v>
      </c>
      <c r="FK121" s="50">
        <v>100.79999999998836</v>
      </c>
      <c r="FL121" s="468"/>
      <c r="FM121" s="50">
        <v>0</v>
      </c>
      <c r="FN121" s="50">
        <v>0</v>
      </c>
      <c r="FO121" s="50">
        <v>0</v>
      </c>
      <c r="FP121" s="50">
        <v>327.99999999998909</v>
      </c>
      <c r="FQ121" s="468"/>
      <c r="FR121" s="50">
        <v>0</v>
      </c>
      <c r="FS121" s="50">
        <v>0</v>
      </c>
      <c r="FT121" s="50">
        <v>0</v>
      </c>
      <c r="FU121" s="50">
        <v>0</v>
      </c>
      <c r="FV121" s="468"/>
      <c r="FW121" s="50">
        <v>0</v>
      </c>
      <c r="FX121" s="50">
        <v>0</v>
      </c>
      <c r="FY121" s="50">
        <v>0</v>
      </c>
      <c r="FZ121" s="50">
        <v>461.39999999999054</v>
      </c>
      <c r="GA121" s="468"/>
      <c r="GB121" s="50">
        <v>0</v>
      </c>
      <c r="GC121" s="50">
        <v>0</v>
      </c>
      <c r="GD121" s="50">
        <v>0</v>
      </c>
      <c r="GE121" s="50">
        <v>0</v>
      </c>
      <c r="GF121" s="468"/>
      <c r="GG121" s="50">
        <v>0</v>
      </c>
      <c r="GH121" s="50">
        <v>0</v>
      </c>
      <c r="GI121" s="50">
        <v>0</v>
      </c>
      <c r="GJ121" s="50">
        <v>847.09999999998763</v>
      </c>
      <c r="GK121" s="468"/>
      <c r="GL121" s="50">
        <v>0</v>
      </c>
      <c r="GM121" s="50">
        <v>0</v>
      </c>
      <c r="GN121" s="50">
        <v>0</v>
      </c>
      <c r="GO121" s="50">
        <v>233.99999999999636</v>
      </c>
      <c r="GP121" s="468"/>
      <c r="GV121" s="9"/>
      <c r="HE121" s="9"/>
      <c r="HN121" s="9"/>
      <c r="HW121" s="9"/>
      <c r="IF121" s="9"/>
      <c r="IO121" s="9"/>
      <c r="IX121" s="9"/>
      <c r="JG121" s="9"/>
      <c r="JP121" s="9"/>
      <c r="JY121" s="9"/>
      <c r="KH121" s="9"/>
      <c r="KQ121" s="9"/>
      <c r="KZ121" s="9"/>
      <c r="MA121" s="9"/>
      <c r="MJ121" s="9"/>
      <c r="MS121" s="9"/>
      <c r="NB121" s="9"/>
      <c r="NK121" s="9"/>
      <c r="NT121" s="9"/>
      <c r="NU121">
        <v>0</v>
      </c>
      <c r="NV121" s="9"/>
      <c r="NW121">
        <v>0</v>
      </c>
      <c r="NX121" s="9"/>
      <c r="NY121" s="21">
        <v>0</v>
      </c>
      <c r="NZ121" s="9"/>
      <c r="OA121">
        <v>0</v>
      </c>
    </row>
    <row r="122" spans="1:391" ht="18">
      <c r="A122" s="84" t="s">
        <v>1650</v>
      </c>
      <c r="B122" s="46">
        <f t="shared" si="0"/>
        <v>5448.9750000000085</v>
      </c>
      <c r="C122" s="42"/>
      <c r="D122" s="50">
        <v>69.375</v>
      </c>
      <c r="E122" s="50">
        <v>0</v>
      </c>
      <c r="F122" s="50">
        <v>0</v>
      </c>
      <c r="G122" s="50">
        <v>0</v>
      </c>
      <c r="H122" s="468"/>
      <c r="I122" s="50">
        <v>13.75</v>
      </c>
      <c r="J122" s="50">
        <v>0</v>
      </c>
      <c r="K122" s="50">
        <v>0</v>
      </c>
      <c r="L122" s="50">
        <v>0</v>
      </c>
      <c r="M122" s="468"/>
      <c r="N122" s="50">
        <v>141.5</v>
      </c>
      <c r="O122" s="50">
        <v>0</v>
      </c>
      <c r="P122" s="50">
        <v>0</v>
      </c>
      <c r="Q122" s="50">
        <v>0</v>
      </c>
      <c r="R122" s="468"/>
      <c r="S122" s="456">
        <v>74.225000000000023</v>
      </c>
      <c r="T122" s="50">
        <v>0</v>
      </c>
      <c r="U122" s="505">
        <v>0</v>
      </c>
      <c r="V122" s="50">
        <v>0</v>
      </c>
      <c r="W122" s="468"/>
      <c r="X122" s="50">
        <v>49.449999999999932</v>
      </c>
      <c r="Y122" s="50">
        <v>0</v>
      </c>
      <c r="Z122" s="50">
        <v>0</v>
      </c>
      <c r="AA122" s="50">
        <v>0</v>
      </c>
      <c r="AB122" s="468"/>
      <c r="AC122" s="50">
        <v>80.649999999999977</v>
      </c>
      <c r="AD122" s="50">
        <v>0</v>
      </c>
      <c r="AE122" s="50">
        <v>0</v>
      </c>
      <c r="AF122" s="50">
        <v>0</v>
      </c>
      <c r="AG122" s="468"/>
      <c r="AH122" s="50">
        <v>98.500000000000213</v>
      </c>
      <c r="AI122" s="50">
        <v>0</v>
      </c>
      <c r="AJ122" s="50">
        <v>0</v>
      </c>
      <c r="AK122" s="50">
        <v>0</v>
      </c>
      <c r="AL122" s="468"/>
      <c r="AM122" s="456">
        <v>82.925000000000068</v>
      </c>
      <c r="AN122" s="456">
        <v>0</v>
      </c>
      <c r="AO122" s="456">
        <v>0</v>
      </c>
      <c r="AP122" s="50">
        <v>0</v>
      </c>
      <c r="AQ122" s="468"/>
      <c r="AR122" s="50">
        <v>33.600000000000819</v>
      </c>
      <c r="AS122" s="50">
        <v>0</v>
      </c>
      <c r="AT122" s="50">
        <v>0</v>
      </c>
      <c r="AU122" s="50">
        <v>0</v>
      </c>
      <c r="AV122" s="468"/>
      <c r="AW122" s="50">
        <v>0</v>
      </c>
      <c r="AX122" s="50">
        <v>0</v>
      </c>
      <c r="AY122" s="50">
        <v>0</v>
      </c>
      <c r="AZ122" s="50">
        <v>0</v>
      </c>
      <c r="BA122" s="468"/>
      <c r="BB122" s="50">
        <v>0</v>
      </c>
      <c r="BC122" s="50">
        <v>0</v>
      </c>
      <c r="BD122" s="50">
        <v>0</v>
      </c>
      <c r="BE122" s="50">
        <v>0</v>
      </c>
      <c r="BF122" s="468"/>
      <c r="BG122" s="50">
        <v>36.474999999999909</v>
      </c>
      <c r="BH122" s="50">
        <v>0</v>
      </c>
      <c r="BI122" s="50">
        <v>0</v>
      </c>
      <c r="BJ122" s="50">
        <v>0</v>
      </c>
      <c r="BK122" s="468"/>
      <c r="BL122" s="50">
        <v>0</v>
      </c>
      <c r="BM122" s="50">
        <v>0</v>
      </c>
      <c r="BN122" s="50">
        <v>0</v>
      </c>
      <c r="BO122" s="50">
        <v>0</v>
      </c>
      <c r="BP122" s="468"/>
      <c r="BQ122" s="50">
        <v>27.850000000000819</v>
      </c>
      <c r="BR122" s="50">
        <v>0</v>
      </c>
      <c r="BS122" s="50">
        <v>0</v>
      </c>
      <c r="BT122" s="50">
        <v>0</v>
      </c>
      <c r="BU122" s="468"/>
      <c r="BV122" s="50">
        <v>0</v>
      </c>
      <c r="BW122" s="50">
        <v>0</v>
      </c>
      <c r="BX122" s="50">
        <v>0</v>
      </c>
      <c r="BY122" s="50">
        <v>0</v>
      </c>
      <c r="BZ122" s="468"/>
      <c r="CA122" s="50">
        <v>0</v>
      </c>
      <c r="CB122" s="50">
        <v>0</v>
      </c>
      <c r="CC122" s="50">
        <v>0</v>
      </c>
      <c r="CD122" s="50">
        <v>0</v>
      </c>
      <c r="CE122" s="468"/>
      <c r="CF122" s="50">
        <v>0</v>
      </c>
      <c r="CG122" s="50">
        <v>0</v>
      </c>
      <c r="CH122" s="50">
        <v>0</v>
      </c>
      <c r="CI122" s="50">
        <v>0</v>
      </c>
      <c r="CJ122" s="468"/>
      <c r="CK122" s="50">
        <v>84.449999999999363</v>
      </c>
      <c r="CL122" s="50">
        <v>0</v>
      </c>
      <c r="CM122" s="50">
        <v>0</v>
      </c>
      <c r="CN122" s="50">
        <v>0</v>
      </c>
      <c r="CO122" s="468"/>
      <c r="CP122" s="544">
        <v>154.59999999999991</v>
      </c>
      <c r="CQ122" s="544">
        <v>0</v>
      </c>
      <c r="CR122" s="544">
        <v>0</v>
      </c>
      <c r="CS122" s="50">
        <v>0</v>
      </c>
      <c r="CT122" s="468"/>
      <c r="CU122" s="50">
        <v>0</v>
      </c>
      <c r="CV122" s="50">
        <v>0</v>
      </c>
      <c r="CW122" s="50">
        <v>0</v>
      </c>
      <c r="CX122" s="50">
        <v>0</v>
      </c>
      <c r="CY122" s="468"/>
      <c r="CZ122" s="50">
        <v>0</v>
      </c>
      <c r="DA122" s="50">
        <v>0</v>
      </c>
      <c r="DB122" s="50">
        <v>0</v>
      </c>
      <c r="DC122" s="50">
        <v>0</v>
      </c>
      <c r="DD122" s="468"/>
      <c r="DE122" s="544">
        <v>65.975000000001273</v>
      </c>
      <c r="DF122" s="544">
        <v>0</v>
      </c>
      <c r="DG122" s="544">
        <v>0</v>
      </c>
      <c r="DH122" s="50">
        <v>0</v>
      </c>
      <c r="DI122" s="468"/>
      <c r="DJ122" s="50">
        <v>0</v>
      </c>
      <c r="DK122" s="50">
        <v>379.40000000000009</v>
      </c>
      <c r="DL122" s="50">
        <v>0</v>
      </c>
      <c r="DM122" s="50">
        <v>0</v>
      </c>
      <c r="DN122" s="468"/>
      <c r="DO122" s="50">
        <v>0</v>
      </c>
      <c r="DP122" s="50">
        <v>0</v>
      </c>
      <c r="DQ122" s="50">
        <v>0</v>
      </c>
      <c r="DR122" s="50">
        <v>0</v>
      </c>
      <c r="DS122" s="468"/>
      <c r="DT122" s="50">
        <v>0</v>
      </c>
      <c r="DU122" s="50">
        <v>1970.0499999999993</v>
      </c>
      <c r="DV122" s="50">
        <v>0</v>
      </c>
      <c r="DW122" s="50">
        <v>0</v>
      </c>
      <c r="DX122" s="468"/>
      <c r="DY122" s="50">
        <v>0</v>
      </c>
      <c r="DZ122" s="50">
        <v>0</v>
      </c>
      <c r="EA122" s="50">
        <v>0</v>
      </c>
      <c r="EB122" s="50">
        <v>0</v>
      </c>
      <c r="EC122" s="468"/>
      <c r="ED122" s="50">
        <v>0</v>
      </c>
      <c r="EE122" s="50">
        <v>0</v>
      </c>
      <c r="EF122" s="50">
        <v>0</v>
      </c>
      <c r="EG122" s="50">
        <v>0</v>
      </c>
      <c r="EH122" s="468"/>
      <c r="EI122" s="50">
        <v>0</v>
      </c>
      <c r="EJ122" s="50">
        <v>140.04999999999995</v>
      </c>
      <c r="EK122" s="50">
        <v>0</v>
      </c>
      <c r="EL122" s="50">
        <v>0</v>
      </c>
      <c r="EM122" s="468"/>
      <c r="EN122" s="50">
        <v>0</v>
      </c>
      <c r="EO122" s="50">
        <v>134.90000000000055</v>
      </c>
      <c r="EP122" s="50">
        <v>0</v>
      </c>
      <c r="EQ122" s="50">
        <v>0</v>
      </c>
      <c r="ER122" s="468"/>
      <c r="ES122" s="50">
        <v>0</v>
      </c>
      <c r="ET122" s="50">
        <v>0</v>
      </c>
      <c r="EU122" s="50">
        <v>0</v>
      </c>
      <c r="EV122" s="50">
        <v>0</v>
      </c>
      <c r="EW122" s="468"/>
      <c r="EX122" s="50">
        <v>0</v>
      </c>
      <c r="EY122" s="50">
        <v>1197.9000000000051</v>
      </c>
      <c r="EZ122" s="50">
        <v>0</v>
      </c>
      <c r="FA122" s="50">
        <v>0</v>
      </c>
      <c r="FB122" s="468"/>
      <c r="FC122" s="50">
        <v>0</v>
      </c>
      <c r="FD122" s="50">
        <v>16.500000000000455</v>
      </c>
      <c r="FE122" s="50">
        <v>0</v>
      </c>
      <c r="FF122" s="50">
        <v>0</v>
      </c>
      <c r="FG122" s="468"/>
      <c r="FH122" s="50">
        <v>0</v>
      </c>
      <c r="FI122" s="50">
        <v>0</v>
      </c>
      <c r="FJ122" s="50">
        <v>0</v>
      </c>
      <c r="FK122" s="50">
        <v>0</v>
      </c>
      <c r="FL122" s="468"/>
      <c r="FM122" s="50">
        <v>0</v>
      </c>
      <c r="FN122" s="50">
        <v>0</v>
      </c>
      <c r="FO122" s="50">
        <v>0</v>
      </c>
      <c r="FP122" s="50">
        <v>0</v>
      </c>
      <c r="FQ122" s="468"/>
      <c r="FR122" s="50">
        <v>0</v>
      </c>
      <c r="FS122" s="50">
        <v>0</v>
      </c>
      <c r="FT122" s="50">
        <v>0</v>
      </c>
      <c r="FU122" s="50">
        <v>0</v>
      </c>
      <c r="FV122" s="468"/>
      <c r="FW122" s="50">
        <v>0</v>
      </c>
      <c r="FX122" s="50">
        <v>51.100000000000136</v>
      </c>
      <c r="FY122" s="50">
        <v>0</v>
      </c>
      <c r="FZ122" s="50">
        <v>0</v>
      </c>
      <c r="GA122" s="468"/>
      <c r="GB122" s="50">
        <v>0</v>
      </c>
      <c r="GC122" s="50">
        <v>0</v>
      </c>
      <c r="GD122" s="50">
        <v>0</v>
      </c>
      <c r="GE122" s="50">
        <v>0</v>
      </c>
      <c r="GF122" s="468"/>
      <c r="GG122" s="50">
        <v>0</v>
      </c>
      <c r="GH122" s="50">
        <v>468.49999999999727</v>
      </c>
      <c r="GI122" s="50">
        <v>0</v>
      </c>
      <c r="GJ122" s="50">
        <v>0</v>
      </c>
      <c r="GK122" s="468"/>
      <c r="GL122" s="50">
        <v>0</v>
      </c>
      <c r="GM122" s="50">
        <v>77.250000000003638</v>
      </c>
      <c r="GN122" s="50">
        <v>0</v>
      </c>
      <c r="GO122" s="50">
        <v>0</v>
      </c>
      <c r="GP122" s="468"/>
      <c r="GV122" s="9"/>
      <c r="HE122" s="9"/>
      <c r="HN122" s="9"/>
      <c r="HW122" s="9"/>
      <c r="IF122" s="9"/>
      <c r="IO122" s="9"/>
      <c r="IX122" s="9"/>
      <c r="JG122" s="9"/>
      <c r="JP122" s="9"/>
      <c r="JY122" s="9"/>
      <c r="KH122" s="9"/>
      <c r="KQ122" s="9"/>
      <c r="KZ122" s="9"/>
      <c r="MA122" s="9"/>
      <c r="MJ122" s="9"/>
      <c r="MS122" s="9"/>
      <c r="NB122" s="9"/>
      <c r="NK122" s="9"/>
      <c r="NT122" s="9"/>
      <c r="NU122">
        <v>0</v>
      </c>
      <c r="NV122" s="9"/>
      <c r="NW122">
        <v>0</v>
      </c>
      <c r="NX122" s="9"/>
      <c r="NY122">
        <v>0</v>
      </c>
      <c r="NZ122" s="9"/>
      <c r="OA122">
        <v>0</v>
      </c>
    </row>
    <row r="123" spans="1:391" ht="18">
      <c r="A123" s="41" t="s">
        <v>29</v>
      </c>
      <c r="B123" s="46">
        <f t="shared" si="0"/>
        <v>11303.27499999998</v>
      </c>
      <c r="C123" s="42"/>
      <c r="D123" s="50">
        <v>0</v>
      </c>
      <c r="E123" s="50">
        <v>0</v>
      </c>
      <c r="F123" s="50">
        <v>0</v>
      </c>
      <c r="G123" s="50">
        <v>0</v>
      </c>
      <c r="H123" s="468"/>
      <c r="I123" s="50">
        <v>0</v>
      </c>
      <c r="J123" s="50">
        <v>0</v>
      </c>
      <c r="K123" s="50">
        <v>0</v>
      </c>
      <c r="L123" s="50">
        <v>0</v>
      </c>
      <c r="M123" s="468"/>
      <c r="N123" s="50">
        <v>0</v>
      </c>
      <c r="O123" s="50">
        <v>211.14999999999998</v>
      </c>
      <c r="P123" s="50">
        <v>0</v>
      </c>
      <c r="Q123" s="50">
        <v>0</v>
      </c>
      <c r="R123" s="468"/>
      <c r="S123" s="456">
        <v>0</v>
      </c>
      <c r="T123" s="50">
        <v>73</v>
      </c>
      <c r="U123" s="505">
        <v>0</v>
      </c>
      <c r="V123" s="50">
        <v>0</v>
      </c>
      <c r="W123" s="468"/>
      <c r="X123" s="50">
        <v>0</v>
      </c>
      <c r="Y123" s="50">
        <v>180.8499999999998</v>
      </c>
      <c r="Z123" s="50">
        <v>0</v>
      </c>
      <c r="AA123" s="50">
        <v>0</v>
      </c>
      <c r="AB123" s="468"/>
      <c r="AC123" s="50">
        <v>0</v>
      </c>
      <c r="AD123" s="50">
        <v>227.79999999999984</v>
      </c>
      <c r="AE123" s="50">
        <v>0</v>
      </c>
      <c r="AF123" s="50">
        <v>0</v>
      </c>
      <c r="AG123" s="468"/>
      <c r="AH123" s="50">
        <v>0</v>
      </c>
      <c r="AI123" s="50">
        <v>428.99999999999955</v>
      </c>
      <c r="AJ123" s="50">
        <v>0</v>
      </c>
      <c r="AK123" s="50">
        <v>0</v>
      </c>
      <c r="AL123" s="468"/>
      <c r="AM123" s="456">
        <v>0</v>
      </c>
      <c r="AN123" s="456">
        <v>325.64999999999986</v>
      </c>
      <c r="AO123" s="456">
        <v>0</v>
      </c>
      <c r="AP123" s="50">
        <v>0</v>
      </c>
      <c r="AQ123" s="468"/>
      <c r="AR123" s="50">
        <v>0</v>
      </c>
      <c r="AS123" s="50">
        <v>23.249999999999773</v>
      </c>
      <c r="AT123" s="50">
        <v>0</v>
      </c>
      <c r="AU123" s="50">
        <v>0</v>
      </c>
      <c r="AV123" s="468"/>
      <c r="AW123" s="50">
        <v>0</v>
      </c>
      <c r="AX123" s="50">
        <v>123.44999999999936</v>
      </c>
      <c r="AY123" s="50">
        <v>0</v>
      </c>
      <c r="AZ123" s="50">
        <v>0</v>
      </c>
      <c r="BA123" s="468"/>
      <c r="BB123" s="50">
        <v>0</v>
      </c>
      <c r="BC123" s="50">
        <v>105.89999999999964</v>
      </c>
      <c r="BD123" s="50">
        <v>0</v>
      </c>
      <c r="BE123" s="50">
        <v>0</v>
      </c>
      <c r="BF123" s="468"/>
      <c r="BG123" s="50">
        <v>0</v>
      </c>
      <c r="BH123" s="50">
        <v>195.59999999999968</v>
      </c>
      <c r="BI123" s="50">
        <v>0</v>
      </c>
      <c r="BJ123" s="50">
        <v>0</v>
      </c>
      <c r="BK123" s="468"/>
      <c r="BL123" s="50">
        <v>0</v>
      </c>
      <c r="BM123" s="50">
        <v>60.499999999999545</v>
      </c>
      <c r="BN123" s="50">
        <v>0</v>
      </c>
      <c r="BO123" s="50">
        <v>0</v>
      </c>
      <c r="BP123" s="468"/>
      <c r="BQ123" s="50">
        <v>0</v>
      </c>
      <c r="BR123" s="50">
        <v>146.59999999999991</v>
      </c>
      <c r="BS123" s="50">
        <v>0</v>
      </c>
      <c r="BT123" s="50">
        <v>0</v>
      </c>
      <c r="BU123" s="468"/>
      <c r="BV123" s="50">
        <v>0</v>
      </c>
      <c r="BW123" s="50">
        <v>445.84999999999991</v>
      </c>
      <c r="BX123" s="50">
        <v>0</v>
      </c>
      <c r="BY123" s="50">
        <v>0</v>
      </c>
      <c r="BZ123" s="468"/>
      <c r="CA123" s="50">
        <v>0</v>
      </c>
      <c r="CB123" s="50">
        <v>293.84999999999854</v>
      </c>
      <c r="CC123" s="50">
        <v>0</v>
      </c>
      <c r="CD123" s="50">
        <v>0</v>
      </c>
      <c r="CE123" s="468"/>
      <c r="CF123" s="50">
        <v>0</v>
      </c>
      <c r="CG123" s="50">
        <v>189.25</v>
      </c>
      <c r="CH123" s="50">
        <v>0</v>
      </c>
      <c r="CI123" s="50">
        <v>0</v>
      </c>
      <c r="CJ123" s="468"/>
      <c r="CK123" s="50">
        <v>0</v>
      </c>
      <c r="CL123" s="50">
        <v>171.650000000001</v>
      </c>
      <c r="CM123" s="50">
        <v>0</v>
      </c>
      <c r="CN123" s="50">
        <v>0</v>
      </c>
      <c r="CO123" s="468"/>
      <c r="CP123" s="544">
        <v>0</v>
      </c>
      <c r="CQ123" s="544">
        <v>295.70000000000073</v>
      </c>
      <c r="CR123" s="544">
        <v>0</v>
      </c>
      <c r="CS123" s="50">
        <v>0</v>
      </c>
      <c r="CT123" s="468"/>
      <c r="CU123" s="50">
        <v>0</v>
      </c>
      <c r="CV123" s="50">
        <v>257.07500000000073</v>
      </c>
      <c r="CW123" s="50">
        <v>0</v>
      </c>
      <c r="CX123" s="50">
        <v>0</v>
      </c>
      <c r="CY123" s="468"/>
      <c r="CZ123" s="50">
        <v>0</v>
      </c>
      <c r="DA123" s="50">
        <v>79.650000000001455</v>
      </c>
      <c r="DB123" s="50">
        <v>0</v>
      </c>
      <c r="DC123" s="50">
        <v>0</v>
      </c>
      <c r="DD123" s="468"/>
      <c r="DE123" s="544">
        <v>0</v>
      </c>
      <c r="DF123" s="544">
        <v>413.60000000000127</v>
      </c>
      <c r="DG123" s="544">
        <v>0</v>
      </c>
      <c r="DH123" s="50">
        <v>0</v>
      </c>
      <c r="DI123" s="468"/>
      <c r="DJ123" s="50">
        <v>0</v>
      </c>
      <c r="DK123" s="50">
        <v>0</v>
      </c>
      <c r="DL123" s="50">
        <v>439.42500000000109</v>
      </c>
      <c r="DM123" s="50">
        <v>0</v>
      </c>
      <c r="DN123" s="468"/>
      <c r="DO123" s="50">
        <v>0</v>
      </c>
      <c r="DP123" s="50">
        <v>0</v>
      </c>
      <c r="DQ123" s="50">
        <v>444.52500000000055</v>
      </c>
      <c r="DR123" s="50">
        <v>0</v>
      </c>
      <c r="DS123" s="468"/>
      <c r="DT123" s="50">
        <v>0</v>
      </c>
      <c r="DU123" s="50">
        <v>0</v>
      </c>
      <c r="DV123" s="50">
        <v>2384.4750000000431</v>
      </c>
      <c r="DW123" s="50">
        <v>0</v>
      </c>
      <c r="DX123" s="468"/>
      <c r="DY123" s="50">
        <v>0</v>
      </c>
      <c r="DZ123" s="50">
        <v>0</v>
      </c>
      <c r="EA123" s="50">
        <v>0</v>
      </c>
      <c r="EB123" s="50">
        <v>0</v>
      </c>
      <c r="EC123" s="468"/>
      <c r="ED123" s="50">
        <v>0</v>
      </c>
      <c r="EE123" s="50">
        <v>0</v>
      </c>
      <c r="EF123" s="50">
        <v>31.499999999998636</v>
      </c>
      <c r="EG123" s="50">
        <v>0</v>
      </c>
      <c r="EH123" s="468"/>
      <c r="EI123" s="50">
        <v>0</v>
      </c>
      <c r="EJ123" s="50">
        <v>0</v>
      </c>
      <c r="EK123" s="50">
        <v>131.54999999999973</v>
      </c>
      <c r="EL123" s="50">
        <v>0</v>
      </c>
      <c r="EM123" s="468"/>
      <c r="EN123" s="50">
        <v>0</v>
      </c>
      <c r="EO123" s="50">
        <v>0</v>
      </c>
      <c r="EP123" s="50">
        <v>237.97499999999945</v>
      </c>
      <c r="EQ123" s="50">
        <v>0</v>
      </c>
      <c r="ER123" s="468"/>
      <c r="ES123" s="50">
        <v>0</v>
      </c>
      <c r="ET123" s="50">
        <v>0</v>
      </c>
      <c r="EU123" s="50">
        <v>0</v>
      </c>
      <c r="EV123" s="50">
        <v>0</v>
      </c>
      <c r="EW123" s="468"/>
      <c r="EX123" s="50">
        <v>0</v>
      </c>
      <c r="EY123" s="50">
        <v>0</v>
      </c>
      <c r="EZ123" s="50">
        <v>1460.2499999999454</v>
      </c>
      <c r="FA123" s="50">
        <v>0</v>
      </c>
      <c r="FB123" s="468"/>
      <c r="FC123" s="50">
        <v>0</v>
      </c>
      <c r="FD123" s="50">
        <v>0</v>
      </c>
      <c r="FE123" s="50">
        <v>234.74999999999864</v>
      </c>
      <c r="FF123" s="50">
        <v>0</v>
      </c>
      <c r="FG123" s="468"/>
      <c r="FH123" s="50">
        <v>0</v>
      </c>
      <c r="FI123" s="50">
        <v>0</v>
      </c>
      <c r="FJ123" s="50">
        <v>0</v>
      </c>
      <c r="FK123" s="50">
        <v>0</v>
      </c>
      <c r="FL123" s="468"/>
      <c r="FM123" s="50">
        <v>0</v>
      </c>
      <c r="FN123" s="50">
        <v>0</v>
      </c>
      <c r="FO123" s="50">
        <v>0</v>
      </c>
      <c r="FP123" s="50">
        <v>0</v>
      </c>
      <c r="FQ123" s="468"/>
      <c r="FR123" s="50">
        <v>0</v>
      </c>
      <c r="FS123" s="50">
        <v>0</v>
      </c>
      <c r="FT123" s="50">
        <v>0</v>
      </c>
      <c r="FU123" s="50">
        <v>0</v>
      </c>
      <c r="FV123" s="468"/>
      <c r="FW123" s="50">
        <v>0</v>
      </c>
      <c r="FX123" s="50">
        <v>0</v>
      </c>
      <c r="FY123" s="50">
        <v>269.17499999999836</v>
      </c>
      <c r="FZ123" s="50">
        <v>0</v>
      </c>
      <c r="GA123" s="468"/>
      <c r="GB123" s="50">
        <v>0</v>
      </c>
      <c r="GC123" s="50">
        <v>0</v>
      </c>
      <c r="GD123" s="50">
        <v>0</v>
      </c>
      <c r="GE123" s="50">
        <v>0</v>
      </c>
      <c r="GF123" s="468"/>
      <c r="GG123" s="50">
        <v>0</v>
      </c>
      <c r="GH123" s="50">
        <v>0</v>
      </c>
      <c r="GI123" s="50">
        <v>425.54999999999563</v>
      </c>
      <c r="GJ123" s="50">
        <v>0</v>
      </c>
      <c r="GK123" s="468"/>
      <c r="GL123" s="50">
        <v>0</v>
      </c>
      <c r="GM123" s="50">
        <v>0</v>
      </c>
      <c r="GN123" s="50">
        <v>175.49999999999454</v>
      </c>
      <c r="GO123" s="50">
        <v>0</v>
      </c>
      <c r="GP123" s="468"/>
      <c r="GU123" s="18"/>
      <c r="GV123" s="9"/>
      <c r="HD123" s="18"/>
      <c r="HE123" s="9"/>
      <c r="HM123" s="18"/>
      <c r="HN123" s="9"/>
      <c r="HW123" s="9"/>
      <c r="IF123" s="9"/>
      <c r="IO123" s="9"/>
      <c r="IX123" s="9"/>
      <c r="JG123" s="9"/>
      <c r="JP123" s="9"/>
      <c r="JY123" s="9"/>
      <c r="KH123" s="9"/>
      <c r="KQ123" s="9"/>
      <c r="KZ123" s="9"/>
      <c r="MA123" s="9"/>
      <c r="MJ123" s="9"/>
      <c r="MS123" s="9"/>
      <c r="NB123" s="9"/>
      <c r="NK123" s="9"/>
      <c r="NT123" s="9"/>
      <c r="NU123">
        <v>0</v>
      </c>
      <c r="NV123" s="9"/>
      <c r="NW123">
        <v>0</v>
      </c>
      <c r="NX123" s="9"/>
      <c r="NY123">
        <v>819.22500000000355</v>
      </c>
      <c r="NZ123" s="9"/>
      <c r="OA123">
        <v>0</v>
      </c>
    </row>
    <row r="124" spans="1:391" ht="18">
      <c r="A124" s="84" t="s">
        <v>1648</v>
      </c>
      <c r="B124" s="46">
        <f t="shared" si="0"/>
        <v>4781.0250000000433</v>
      </c>
      <c r="C124" s="42"/>
      <c r="D124" s="50">
        <v>59.85</v>
      </c>
      <c r="E124" s="50">
        <v>0</v>
      </c>
      <c r="F124" s="50">
        <v>0</v>
      </c>
      <c r="G124" s="50">
        <v>0</v>
      </c>
      <c r="H124" s="468"/>
      <c r="I124" s="50">
        <v>11.000000000000014</v>
      </c>
      <c r="J124" s="50">
        <v>0</v>
      </c>
      <c r="K124" s="50">
        <v>0</v>
      </c>
      <c r="L124" s="50">
        <v>0</v>
      </c>
      <c r="M124" s="468"/>
      <c r="N124" s="50">
        <v>113.12500000000011</v>
      </c>
      <c r="O124" s="50">
        <v>0</v>
      </c>
      <c r="P124" s="50">
        <v>0</v>
      </c>
      <c r="Q124" s="50">
        <v>0</v>
      </c>
      <c r="R124" s="468"/>
      <c r="S124" s="456">
        <v>19.425000000000068</v>
      </c>
      <c r="T124" s="50">
        <v>0</v>
      </c>
      <c r="U124" s="505">
        <v>0</v>
      </c>
      <c r="V124" s="50">
        <v>0</v>
      </c>
      <c r="W124" s="468"/>
      <c r="X124" s="50">
        <v>15.875000000000114</v>
      </c>
      <c r="Y124" s="50">
        <v>0</v>
      </c>
      <c r="Z124" s="50">
        <v>0</v>
      </c>
      <c r="AA124" s="50">
        <v>0</v>
      </c>
      <c r="AB124" s="468"/>
      <c r="AC124" s="50">
        <v>91.550000000000011</v>
      </c>
      <c r="AD124" s="50">
        <v>0</v>
      </c>
      <c r="AE124" s="50">
        <v>0</v>
      </c>
      <c r="AF124" s="50">
        <v>0</v>
      </c>
      <c r="AG124" s="468"/>
      <c r="AH124" s="50">
        <v>22.049999999999955</v>
      </c>
      <c r="AI124" s="50">
        <v>0</v>
      </c>
      <c r="AJ124" s="50">
        <v>0</v>
      </c>
      <c r="AK124" s="50">
        <v>0</v>
      </c>
      <c r="AL124" s="468"/>
      <c r="AM124" s="456">
        <v>75.975000000000023</v>
      </c>
      <c r="AN124" s="456">
        <v>0</v>
      </c>
      <c r="AO124" s="456">
        <v>0</v>
      </c>
      <c r="AP124" s="50">
        <v>0</v>
      </c>
      <c r="AQ124" s="468"/>
      <c r="AR124" s="50">
        <v>0</v>
      </c>
      <c r="AS124" s="50">
        <v>0</v>
      </c>
      <c r="AT124" s="50">
        <v>0</v>
      </c>
      <c r="AU124" s="50">
        <v>0</v>
      </c>
      <c r="AV124" s="468"/>
      <c r="AW124" s="50">
        <v>0</v>
      </c>
      <c r="AX124" s="50">
        <v>0</v>
      </c>
      <c r="AY124" s="50">
        <v>0</v>
      </c>
      <c r="AZ124" s="50">
        <v>0</v>
      </c>
      <c r="BA124" s="468"/>
      <c r="BB124" s="50">
        <v>0</v>
      </c>
      <c r="BC124" s="50">
        <v>0</v>
      </c>
      <c r="BD124" s="50">
        <v>0</v>
      </c>
      <c r="BE124" s="50">
        <v>0</v>
      </c>
      <c r="BF124" s="468"/>
      <c r="BG124" s="50">
        <v>25.075000000000728</v>
      </c>
      <c r="BH124" s="50">
        <v>0</v>
      </c>
      <c r="BI124" s="50">
        <v>0</v>
      </c>
      <c r="BJ124" s="50">
        <v>0</v>
      </c>
      <c r="BK124" s="468"/>
      <c r="BL124" s="50">
        <v>0</v>
      </c>
      <c r="BM124" s="50">
        <v>0</v>
      </c>
      <c r="BN124" s="50">
        <v>0</v>
      </c>
      <c r="BO124" s="50">
        <v>0</v>
      </c>
      <c r="BP124" s="468"/>
      <c r="BQ124" s="50">
        <v>45.950000000000728</v>
      </c>
      <c r="BR124" s="50">
        <v>0</v>
      </c>
      <c r="BS124" s="50">
        <v>0</v>
      </c>
      <c r="BT124" s="50">
        <v>0</v>
      </c>
      <c r="BU124" s="468"/>
      <c r="BV124" s="50">
        <v>0</v>
      </c>
      <c r="BW124" s="50">
        <v>0</v>
      </c>
      <c r="BX124" s="50">
        <v>0</v>
      </c>
      <c r="BY124" s="50">
        <v>0</v>
      </c>
      <c r="BZ124" s="468"/>
      <c r="CA124" s="50">
        <v>0</v>
      </c>
      <c r="CB124" s="50">
        <v>0</v>
      </c>
      <c r="CC124" s="50">
        <v>0</v>
      </c>
      <c r="CD124" s="50">
        <v>0</v>
      </c>
      <c r="CE124" s="468"/>
      <c r="CF124" s="50">
        <v>0</v>
      </c>
      <c r="CG124" s="50">
        <v>0</v>
      </c>
      <c r="CH124" s="50">
        <v>0</v>
      </c>
      <c r="CI124" s="50">
        <v>0</v>
      </c>
      <c r="CJ124" s="468"/>
      <c r="CK124" s="50">
        <v>51.800000000001091</v>
      </c>
      <c r="CL124" s="50">
        <v>0</v>
      </c>
      <c r="CM124" s="50">
        <v>0</v>
      </c>
      <c r="CN124" s="50">
        <v>0</v>
      </c>
      <c r="CO124" s="468"/>
      <c r="CP124" s="544">
        <v>111.95000000000027</v>
      </c>
      <c r="CQ124" s="544">
        <v>0</v>
      </c>
      <c r="CR124" s="544">
        <v>0</v>
      </c>
      <c r="CS124" s="50">
        <v>0</v>
      </c>
      <c r="CT124" s="468"/>
      <c r="CU124" s="50">
        <v>0</v>
      </c>
      <c r="CV124" s="50">
        <v>0</v>
      </c>
      <c r="CW124" s="50">
        <v>0</v>
      </c>
      <c r="CX124" s="50">
        <v>0</v>
      </c>
      <c r="CY124" s="468"/>
      <c r="CZ124" s="50">
        <v>0</v>
      </c>
      <c r="DA124" s="50">
        <v>0</v>
      </c>
      <c r="DB124" s="50">
        <v>0</v>
      </c>
      <c r="DC124" s="50">
        <v>0</v>
      </c>
      <c r="DD124" s="468"/>
      <c r="DE124" s="544">
        <v>233.60000000000082</v>
      </c>
      <c r="DF124" s="544">
        <v>0</v>
      </c>
      <c r="DG124" s="544">
        <v>0</v>
      </c>
      <c r="DH124" s="50">
        <v>0</v>
      </c>
      <c r="DI124" s="468"/>
      <c r="DJ124" s="50">
        <v>0</v>
      </c>
      <c r="DK124" s="50">
        <v>294.65000000000009</v>
      </c>
      <c r="DL124" s="50">
        <v>0</v>
      </c>
      <c r="DM124" s="50">
        <v>0</v>
      </c>
      <c r="DN124" s="468"/>
      <c r="DO124" s="50">
        <v>0</v>
      </c>
      <c r="DP124" s="50">
        <v>0</v>
      </c>
      <c r="DQ124" s="50">
        <v>0</v>
      </c>
      <c r="DR124" s="50">
        <v>0</v>
      </c>
      <c r="DS124" s="468"/>
      <c r="DT124" s="50">
        <v>0</v>
      </c>
      <c r="DU124" s="50">
        <v>1847.5500000000011</v>
      </c>
      <c r="DV124" s="50">
        <v>0</v>
      </c>
      <c r="DW124" s="50">
        <v>0</v>
      </c>
      <c r="DX124" s="468"/>
      <c r="DY124" s="50">
        <v>0</v>
      </c>
      <c r="DZ124" s="50">
        <v>0</v>
      </c>
      <c r="EA124" s="50">
        <v>0</v>
      </c>
      <c r="EB124" s="50">
        <v>0</v>
      </c>
      <c r="EC124" s="468"/>
      <c r="ED124" s="50">
        <v>0</v>
      </c>
      <c r="EE124" s="50">
        <v>0</v>
      </c>
      <c r="EF124" s="50">
        <v>0</v>
      </c>
      <c r="EG124" s="50">
        <v>0</v>
      </c>
      <c r="EH124" s="468"/>
      <c r="EI124" s="50">
        <v>0</v>
      </c>
      <c r="EJ124" s="50">
        <v>34.200000000000045</v>
      </c>
      <c r="EK124" s="50">
        <v>0</v>
      </c>
      <c r="EL124" s="50">
        <v>0</v>
      </c>
      <c r="EM124" s="468"/>
      <c r="EN124" s="50">
        <v>0</v>
      </c>
      <c r="EO124" s="50">
        <v>125.95000000000164</v>
      </c>
      <c r="EP124" s="50">
        <v>0</v>
      </c>
      <c r="EQ124" s="50">
        <v>0</v>
      </c>
      <c r="ER124" s="468"/>
      <c r="ES124" s="50">
        <v>0</v>
      </c>
      <c r="ET124" s="50">
        <v>0</v>
      </c>
      <c r="EU124" s="50">
        <v>0</v>
      </c>
      <c r="EV124" s="50">
        <v>0</v>
      </c>
      <c r="EW124" s="468"/>
      <c r="EX124" s="50">
        <v>0</v>
      </c>
      <c r="EY124" s="50">
        <v>897.85000000002856</v>
      </c>
      <c r="EZ124" s="50">
        <v>0</v>
      </c>
      <c r="FA124" s="50">
        <v>0</v>
      </c>
      <c r="FB124" s="468"/>
      <c r="FC124" s="50">
        <v>0</v>
      </c>
      <c r="FD124" s="50">
        <v>71.5</v>
      </c>
      <c r="FE124" s="50">
        <v>0</v>
      </c>
      <c r="FF124" s="50">
        <v>0</v>
      </c>
      <c r="FG124" s="468"/>
      <c r="FH124" s="50">
        <v>0</v>
      </c>
      <c r="FI124" s="50">
        <v>0</v>
      </c>
      <c r="FJ124" s="50">
        <v>0</v>
      </c>
      <c r="FK124" s="50">
        <v>0</v>
      </c>
      <c r="FL124" s="468"/>
      <c r="FM124" s="50">
        <v>0</v>
      </c>
      <c r="FN124" s="50">
        <v>0</v>
      </c>
      <c r="FO124" s="50">
        <v>0</v>
      </c>
      <c r="FP124" s="50">
        <v>0</v>
      </c>
      <c r="FQ124" s="468"/>
      <c r="FR124" s="50">
        <v>0</v>
      </c>
      <c r="FS124" s="50">
        <v>0</v>
      </c>
      <c r="FT124" s="50">
        <v>0</v>
      </c>
      <c r="FU124" s="50">
        <v>0</v>
      </c>
      <c r="FV124" s="468"/>
      <c r="FW124" s="50">
        <v>0</v>
      </c>
      <c r="FX124" s="50">
        <v>182.79999999999995</v>
      </c>
      <c r="FY124" s="50">
        <v>0</v>
      </c>
      <c r="FZ124" s="50">
        <v>0</v>
      </c>
      <c r="GA124" s="468"/>
      <c r="GB124" s="50">
        <v>0</v>
      </c>
      <c r="GC124" s="50">
        <v>0</v>
      </c>
      <c r="GD124" s="50">
        <v>0</v>
      </c>
      <c r="GE124" s="50">
        <v>0</v>
      </c>
      <c r="GF124" s="468"/>
      <c r="GG124" s="50">
        <v>0</v>
      </c>
      <c r="GH124" s="50">
        <v>269.55000000000382</v>
      </c>
      <c r="GI124" s="50">
        <v>0</v>
      </c>
      <c r="GJ124" s="50">
        <v>0</v>
      </c>
      <c r="GK124" s="468"/>
      <c r="GL124" s="50">
        <v>0</v>
      </c>
      <c r="GM124" s="50">
        <v>179.75000000000364</v>
      </c>
      <c r="GN124" s="50">
        <v>0</v>
      </c>
      <c r="GO124" s="50">
        <v>0</v>
      </c>
      <c r="GP124" s="468"/>
      <c r="GV124" s="9"/>
      <c r="HE124" s="9"/>
      <c r="HN124" s="9"/>
      <c r="HW124" s="9"/>
      <c r="IF124" s="9"/>
      <c r="IO124" s="9"/>
      <c r="IX124" s="9"/>
      <c r="JG124" s="9"/>
      <c r="JP124" s="9"/>
      <c r="JY124" s="9"/>
      <c r="KH124" s="9"/>
      <c r="KQ124" s="9"/>
      <c r="KZ124" s="9"/>
      <c r="MA124" s="9"/>
      <c r="MJ124" s="9"/>
      <c r="MS124" s="9"/>
      <c r="NB124" s="9"/>
      <c r="NK124" s="9"/>
      <c r="NT124" s="9"/>
      <c r="NU124">
        <v>0</v>
      </c>
      <c r="NV124" s="9"/>
      <c r="NW124">
        <v>0</v>
      </c>
      <c r="NX124" s="9"/>
      <c r="NY124">
        <v>0</v>
      </c>
      <c r="NZ124" s="9"/>
      <c r="OA124">
        <v>0</v>
      </c>
    </row>
    <row r="125" spans="1:391" ht="18">
      <c r="A125" s="40" t="s">
        <v>158</v>
      </c>
      <c r="B125" s="46">
        <f t="shared" si="0"/>
        <v>8175.8749999999754</v>
      </c>
      <c r="C125" s="42"/>
      <c r="D125" s="50">
        <v>111.7</v>
      </c>
      <c r="E125" s="50">
        <v>0</v>
      </c>
      <c r="F125" s="50">
        <v>0</v>
      </c>
      <c r="G125" s="50">
        <v>0</v>
      </c>
      <c r="H125" s="468"/>
      <c r="I125" s="50">
        <v>27.624999999999986</v>
      </c>
      <c r="J125" s="50">
        <v>0</v>
      </c>
      <c r="K125" s="50">
        <v>0</v>
      </c>
      <c r="L125" s="50">
        <v>0</v>
      </c>
      <c r="M125" s="468"/>
      <c r="N125" s="50">
        <v>100.9500000000001</v>
      </c>
      <c r="O125" s="50">
        <v>0</v>
      </c>
      <c r="P125" s="50">
        <v>0</v>
      </c>
      <c r="Q125" s="50">
        <v>0</v>
      </c>
      <c r="R125" s="468"/>
      <c r="S125" s="456">
        <v>32.550000000000125</v>
      </c>
      <c r="T125" s="50">
        <v>0</v>
      </c>
      <c r="U125" s="505">
        <v>0</v>
      </c>
      <c r="V125" s="50">
        <v>0</v>
      </c>
      <c r="W125" s="468"/>
      <c r="X125" s="50">
        <v>52.800000000000068</v>
      </c>
      <c r="Y125" s="50">
        <v>0</v>
      </c>
      <c r="Z125" s="50">
        <v>0</v>
      </c>
      <c r="AA125" s="50">
        <v>0</v>
      </c>
      <c r="AB125" s="468"/>
      <c r="AC125" s="50">
        <v>106.30000000000001</v>
      </c>
      <c r="AD125" s="50">
        <v>0</v>
      </c>
      <c r="AE125" s="50">
        <v>0</v>
      </c>
      <c r="AF125" s="50">
        <v>0</v>
      </c>
      <c r="AG125" s="468"/>
      <c r="AH125" s="50">
        <v>59.499999999999545</v>
      </c>
      <c r="AI125" s="50">
        <v>0</v>
      </c>
      <c r="AJ125" s="50">
        <v>0</v>
      </c>
      <c r="AK125" s="50">
        <v>0</v>
      </c>
      <c r="AL125" s="468"/>
      <c r="AM125" s="456">
        <v>108.10000000000014</v>
      </c>
      <c r="AN125" s="456">
        <v>0</v>
      </c>
      <c r="AO125" s="456">
        <v>0</v>
      </c>
      <c r="AP125" s="50">
        <v>0</v>
      </c>
      <c r="AQ125" s="468"/>
      <c r="AR125" s="50">
        <v>2.375</v>
      </c>
      <c r="AS125" s="50">
        <v>0</v>
      </c>
      <c r="AT125" s="50">
        <v>0</v>
      </c>
      <c r="AU125" s="50">
        <v>0</v>
      </c>
      <c r="AV125" s="468"/>
      <c r="AW125" s="50">
        <v>0</v>
      </c>
      <c r="AX125" s="50">
        <v>0</v>
      </c>
      <c r="AY125" s="50">
        <v>0</v>
      </c>
      <c r="AZ125" s="50">
        <v>0</v>
      </c>
      <c r="BA125" s="468"/>
      <c r="BB125" s="50">
        <v>0</v>
      </c>
      <c r="BC125" s="50">
        <v>0</v>
      </c>
      <c r="BD125" s="50">
        <v>0</v>
      </c>
      <c r="BE125" s="50">
        <v>0</v>
      </c>
      <c r="BF125" s="468"/>
      <c r="BG125" s="50">
        <v>71.425000000000182</v>
      </c>
      <c r="BH125" s="50">
        <v>0</v>
      </c>
      <c r="BI125" s="50">
        <v>0</v>
      </c>
      <c r="BJ125" s="50">
        <v>0</v>
      </c>
      <c r="BK125" s="468"/>
      <c r="BL125" s="50">
        <v>0</v>
      </c>
      <c r="BM125" s="50">
        <v>0</v>
      </c>
      <c r="BN125" s="50">
        <v>0</v>
      </c>
      <c r="BO125" s="50">
        <v>0</v>
      </c>
      <c r="BP125" s="468"/>
      <c r="BQ125" s="50">
        <v>112.52500000000055</v>
      </c>
      <c r="BR125" s="50">
        <v>0</v>
      </c>
      <c r="BS125" s="50">
        <v>0</v>
      </c>
      <c r="BT125" s="50">
        <v>0</v>
      </c>
      <c r="BU125" s="468"/>
      <c r="BV125" s="50">
        <v>0</v>
      </c>
      <c r="BW125" s="50">
        <v>0</v>
      </c>
      <c r="BX125" s="50">
        <v>0</v>
      </c>
      <c r="BY125" s="50">
        <v>0</v>
      </c>
      <c r="BZ125" s="468"/>
      <c r="CA125" s="50">
        <v>33.624999999999773</v>
      </c>
      <c r="CB125" s="50">
        <v>0</v>
      </c>
      <c r="CC125" s="50">
        <v>0</v>
      </c>
      <c r="CD125" s="50">
        <v>0</v>
      </c>
      <c r="CE125" s="468"/>
      <c r="CF125" s="50">
        <v>0</v>
      </c>
      <c r="CG125" s="50">
        <v>0</v>
      </c>
      <c r="CH125" s="50">
        <v>0</v>
      </c>
      <c r="CI125" s="50">
        <v>0</v>
      </c>
      <c r="CJ125" s="468"/>
      <c r="CK125" s="50">
        <v>45.375</v>
      </c>
      <c r="CL125" s="50">
        <v>0</v>
      </c>
      <c r="CM125" s="50">
        <v>0</v>
      </c>
      <c r="CN125" s="50">
        <v>0</v>
      </c>
      <c r="CO125" s="468"/>
      <c r="CP125" s="544">
        <v>117.70000000000027</v>
      </c>
      <c r="CQ125" s="544">
        <v>0</v>
      </c>
      <c r="CR125" s="544">
        <v>0</v>
      </c>
      <c r="CS125" s="50">
        <v>0</v>
      </c>
      <c r="CT125" s="468"/>
      <c r="CU125" s="50">
        <v>0</v>
      </c>
      <c r="CV125" s="50">
        <v>0</v>
      </c>
      <c r="CW125" s="50">
        <v>0</v>
      </c>
      <c r="CX125" s="50">
        <v>0</v>
      </c>
      <c r="CY125" s="468"/>
      <c r="CZ125" s="50">
        <v>0</v>
      </c>
      <c r="DA125" s="50">
        <v>0</v>
      </c>
      <c r="DB125" s="50">
        <v>0</v>
      </c>
      <c r="DC125" s="50">
        <v>0</v>
      </c>
      <c r="DD125" s="468"/>
      <c r="DE125" s="544">
        <v>532.62499999999955</v>
      </c>
      <c r="DF125" s="544">
        <v>0</v>
      </c>
      <c r="DG125" s="544">
        <v>0</v>
      </c>
      <c r="DH125" s="50">
        <v>0</v>
      </c>
      <c r="DI125" s="468"/>
      <c r="DJ125" s="50">
        <v>164.32500000000027</v>
      </c>
      <c r="DK125" s="50">
        <v>330.69999999999982</v>
      </c>
      <c r="DL125" s="50">
        <v>0</v>
      </c>
      <c r="DM125" s="50">
        <v>0</v>
      </c>
      <c r="DN125" s="468"/>
      <c r="DO125" s="50">
        <v>157.19999999999936</v>
      </c>
      <c r="DP125" s="50">
        <v>0</v>
      </c>
      <c r="DQ125" s="50">
        <v>0</v>
      </c>
      <c r="DR125" s="50">
        <v>0</v>
      </c>
      <c r="DS125" s="468"/>
      <c r="DT125" s="50">
        <v>759.07499999999982</v>
      </c>
      <c r="DU125" s="50">
        <v>1677.1</v>
      </c>
      <c r="DV125" s="50">
        <v>0</v>
      </c>
      <c r="DW125" s="50">
        <v>0</v>
      </c>
      <c r="DX125" s="468"/>
      <c r="DY125" s="50">
        <v>0</v>
      </c>
      <c r="DZ125" s="50">
        <v>0</v>
      </c>
      <c r="EA125" s="50">
        <v>0</v>
      </c>
      <c r="EB125" s="50">
        <v>0</v>
      </c>
      <c r="EC125" s="468"/>
      <c r="ED125" s="50">
        <v>69.950000000000273</v>
      </c>
      <c r="EE125" s="50">
        <v>0</v>
      </c>
      <c r="EF125" s="50">
        <v>0</v>
      </c>
      <c r="EG125" s="50">
        <v>0</v>
      </c>
      <c r="EH125" s="468"/>
      <c r="EI125" s="50">
        <v>30.299999999999727</v>
      </c>
      <c r="EJ125" s="50">
        <v>46.850000000000136</v>
      </c>
      <c r="EK125" s="50">
        <v>0</v>
      </c>
      <c r="EL125" s="50">
        <v>0</v>
      </c>
      <c r="EM125" s="468"/>
      <c r="EN125" s="50">
        <v>95.949999999999818</v>
      </c>
      <c r="EO125" s="50">
        <v>183.09999999999945</v>
      </c>
      <c r="EP125" s="50">
        <v>0</v>
      </c>
      <c r="EQ125" s="50">
        <v>0</v>
      </c>
      <c r="ER125" s="468"/>
      <c r="ES125" s="50">
        <v>27.499999999999091</v>
      </c>
      <c r="ET125" s="50">
        <v>0</v>
      </c>
      <c r="EU125" s="50">
        <v>0</v>
      </c>
      <c r="EV125" s="50">
        <v>0</v>
      </c>
      <c r="EW125" s="468"/>
      <c r="EX125" s="50">
        <v>909.82499999999982</v>
      </c>
      <c r="EY125" s="50">
        <v>758.84999999999036</v>
      </c>
      <c r="EZ125" s="50">
        <v>0</v>
      </c>
      <c r="FA125" s="50">
        <v>0</v>
      </c>
      <c r="FB125" s="468"/>
      <c r="FC125" s="50">
        <v>25.949999999999818</v>
      </c>
      <c r="FD125" s="50">
        <v>32.499999999999091</v>
      </c>
      <c r="FE125" s="50">
        <v>0</v>
      </c>
      <c r="FF125" s="50">
        <v>0</v>
      </c>
      <c r="FG125" s="468"/>
      <c r="FH125" s="50">
        <v>84.875000000000909</v>
      </c>
      <c r="FI125" s="50">
        <v>0</v>
      </c>
      <c r="FJ125" s="50">
        <v>0</v>
      </c>
      <c r="FK125" s="50">
        <v>0</v>
      </c>
      <c r="FL125" s="468"/>
      <c r="FM125" s="50">
        <v>82.725000000000364</v>
      </c>
      <c r="FN125" s="50">
        <v>0</v>
      </c>
      <c r="FO125" s="50">
        <v>0</v>
      </c>
      <c r="FP125" s="50">
        <v>0</v>
      </c>
      <c r="FQ125" s="468"/>
      <c r="FR125" s="50">
        <v>23.899999999999636</v>
      </c>
      <c r="FS125" s="50">
        <v>0</v>
      </c>
      <c r="FT125" s="50">
        <v>0</v>
      </c>
      <c r="FU125" s="50">
        <v>0</v>
      </c>
      <c r="FV125" s="468"/>
      <c r="FW125" s="50">
        <v>139.97499999999764</v>
      </c>
      <c r="FX125" s="50">
        <v>217.55000000000018</v>
      </c>
      <c r="FY125" s="50">
        <v>0</v>
      </c>
      <c r="FZ125" s="50">
        <v>0</v>
      </c>
      <c r="GA125" s="468"/>
      <c r="GB125" s="50">
        <v>1.1999999999979991</v>
      </c>
      <c r="GC125" s="50">
        <v>0</v>
      </c>
      <c r="GD125" s="50">
        <v>0</v>
      </c>
      <c r="GE125" s="50">
        <v>0</v>
      </c>
      <c r="GF125" s="468"/>
      <c r="GG125" s="50">
        <v>103.32499999999527</v>
      </c>
      <c r="GH125" s="50">
        <v>500.60000000000036</v>
      </c>
      <c r="GI125" s="50">
        <v>0</v>
      </c>
      <c r="GJ125" s="50">
        <v>0</v>
      </c>
      <c r="GK125" s="468"/>
      <c r="GL125" s="50">
        <v>69.374999999998181</v>
      </c>
      <c r="GM125" s="50">
        <v>167.99999999999818</v>
      </c>
      <c r="GN125" s="50">
        <v>0</v>
      </c>
      <c r="GO125" s="50">
        <v>0</v>
      </c>
      <c r="GP125" s="468"/>
      <c r="GU125" s="18"/>
      <c r="GV125" s="9"/>
      <c r="HD125" s="18"/>
      <c r="HE125" s="9"/>
      <c r="HM125" s="18"/>
      <c r="HN125" s="9"/>
      <c r="HW125" s="9"/>
      <c r="IF125" s="9"/>
      <c r="IO125" s="9"/>
      <c r="IX125" s="9"/>
      <c r="JG125" s="9"/>
      <c r="JP125" s="9"/>
      <c r="JY125" s="9"/>
      <c r="KH125" s="9"/>
      <c r="KQ125" s="9"/>
      <c r="KZ125" s="9"/>
      <c r="MA125" s="9"/>
      <c r="MJ125" s="9"/>
      <c r="MS125" s="9"/>
      <c r="NB125" s="9"/>
      <c r="NK125" s="9"/>
      <c r="NT125" s="9"/>
      <c r="NU125">
        <v>0</v>
      </c>
      <c r="NV125" s="9"/>
      <c r="NW125">
        <v>0</v>
      </c>
      <c r="NX125" s="9"/>
      <c r="NY125">
        <v>0</v>
      </c>
      <c r="NZ125" s="9"/>
      <c r="OA125">
        <v>0</v>
      </c>
    </row>
    <row r="126" spans="1:391" ht="18">
      <c r="A126" s="41" t="s">
        <v>2029</v>
      </c>
      <c r="B126" s="46">
        <f t="shared" si="0"/>
        <v>17921.762500000008</v>
      </c>
      <c r="C126" s="42"/>
      <c r="D126" s="50">
        <v>0</v>
      </c>
      <c r="E126" s="50">
        <v>0</v>
      </c>
      <c r="F126" s="50">
        <v>0</v>
      </c>
      <c r="G126" s="50">
        <v>0</v>
      </c>
      <c r="H126" s="468"/>
      <c r="I126" s="50">
        <v>0</v>
      </c>
      <c r="J126" s="50">
        <v>0</v>
      </c>
      <c r="K126" s="50">
        <v>0</v>
      </c>
      <c r="L126" s="50">
        <v>0</v>
      </c>
      <c r="M126" s="468"/>
      <c r="N126" s="50">
        <v>0</v>
      </c>
      <c r="O126" s="50">
        <v>0</v>
      </c>
      <c r="P126" s="50">
        <v>602.62500000000023</v>
      </c>
      <c r="Q126" s="50">
        <v>0</v>
      </c>
      <c r="R126" s="468"/>
      <c r="S126" s="456">
        <v>0</v>
      </c>
      <c r="T126" s="50">
        <v>0</v>
      </c>
      <c r="U126" s="505">
        <v>11.700000000000102</v>
      </c>
      <c r="V126" s="50">
        <v>0</v>
      </c>
      <c r="W126" s="468"/>
      <c r="X126" s="50">
        <v>0</v>
      </c>
      <c r="Y126" s="50">
        <v>0</v>
      </c>
      <c r="Z126" s="50">
        <v>228.90000000000055</v>
      </c>
      <c r="AA126" s="50">
        <v>0</v>
      </c>
      <c r="AB126" s="468"/>
      <c r="AC126" s="50">
        <v>0</v>
      </c>
      <c r="AD126" s="50">
        <v>0</v>
      </c>
      <c r="AE126" s="50">
        <v>475.38749999999959</v>
      </c>
      <c r="AF126" s="50">
        <v>0</v>
      </c>
      <c r="AG126" s="468"/>
      <c r="AH126" s="50">
        <v>0</v>
      </c>
      <c r="AI126" s="50">
        <v>0</v>
      </c>
      <c r="AJ126" s="50">
        <v>847.87499999999966</v>
      </c>
      <c r="AK126" s="50">
        <v>0</v>
      </c>
      <c r="AL126" s="468"/>
      <c r="AM126" s="456">
        <v>0</v>
      </c>
      <c r="AN126" s="456">
        <v>0</v>
      </c>
      <c r="AO126" s="456">
        <v>79.462499999999864</v>
      </c>
      <c r="AP126" s="50">
        <v>0</v>
      </c>
      <c r="AQ126" s="468"/>
      <c r="AR126" s="50">
        <v>0</v>
      </c>
      <c r="AS126" s="50">
        <v>0</v>
      </c>
      <c r="AT126" s="50">
        <v>188.99999999999932</v>
      </c>
      <c r="AU126" s="50">
        <v>0</v>
      </c>
      <c r="AV126" s="468"/>
      <c r="AW126" s="50">
        <v>0</v>
      </c>
      <c r="AX126" s="50">
        <v>0</v>
      </c>
      <c r="AY126" s="50">
        <v>485.62499999999932</v>
      </c>
      <c r="AZ126" s="50">
        <v>0</v>
      </c>
      <c r="BA126" s="468"/>
      <c r="BB126" s="50">
        <v>0</v>
      </c>
      <c r="BC126" s="50">
        <v>0</v>
      </c>
      <c r="BD126" s="50">
        <v>24.299999999999045</v>
      </c>
      <c r="BE126" s="50">
        <v>0</v>
      </c>
      <c r="BF126" s="468"/>
      <c r="BG126" s="50">
        <v>0</v>
      </c>
      <c r="BH126" s="50">
        <v>0</v>
      </c>
      <c r="BI126" s="50">
        <v>0</v>
      </c>
      <c r="BJ126" s="50">
        <v>0</v>
      </c>
      <c r="BK126" s="468"/>
      <c r="BL126" s="50">
        <v>0</v>
      </c>
      <c r="BM126" s="50">
        <v>0</v>
      </c>
      <c r="BN126" s="50">
        <v>115.49999999999932</v>
      </c>
      <c r="BO126" s="50">
        <v>0</v>
      </c>
      <c r="BP126" s="468"/>
      <c r="BQ126" s="50">
        <v>0</v>
      </c>
      <c r="BR126" s="50">
        <v>0</v>
      </c>
      <c r="BS126" s="50">
        <v>100.12499999999932</v>
      </c>
      <c r="BT126" s="50">
        <v>0</v>
      </c>
      <c r="BU126" s="468"/>
      <c r="BV126" s="50">
        <v>0</v>
      </c>
      <c r="BW126" s="50">
        <v>0</v>
      </c>
      <c r="BX126" s="50">
        <v>820.76249999999823</v>
      </c>
      <c r="BY126" s="50">
        <v>0</v>
      </c>
      <c r="BZ126" s="468"/>
      <c r="CA126" s="50">
        <v>0</v>
      </c>
      <c r="CB126" s="50">
        <v>0</v>
      </c>
      <c r="CC126" s="50">
        <v>20.924999999999727</v>
      </c>
      <c r="CD126" s="50">
        <v>0</v>
      </c>
      <c r="CE126" s="468"/>
      <c r="CF126" s="50">
        <v>0</v>
      </c>
      <c r="CG126" s="50">
        <v>0</v>
      </c>
      <c r="CH126" s="50">
        <v>27.824999999998909</v>
      </c>
      <c r="CI126" s="50">
        <v>0</v>
      </c>
      <c r="CJ126" s="468"/>
      <c r="CK126" s="50">
        <v>0</v>
      </c>
      <c r="CL126" s="50">
        <v>0</v>
      </c>
      <c r="CM126" s="50">
        <v>242.47499999999877</v>
      </c>
      <c r="CN126" s="50">
        <v>0</v>
      </c>
      <c r="CO126" s="468"/>
      <c r="CP126" s="544">
        <v>0</v>
      </c>
      <c r="CQ126" s="544">
        <v>0</v>
      </c>
      <c r="CR126" s="544">
        <v>258.29999999999905</v>
      </c>
      <c r="CS126" s="50">
        <v>0</v>
      </c>
      <c r="CT126" s="468"/>
      <c r="CU126" s="50">
        <v>0</v>
      </c>
      <c r="CV126" s="50">
        <v>0</v>
      </c>
      <c r="CW126" s="50">
        <v>418.04999999999836</v>
      </c>
      <c r="CX126" s="50">
        <v>0</v>
      </c>
      <c r="CY126" s="468"/>
      <c r="CZ126" s="50">
        <v>0</v>
      </c>
      <c r="DA126" s="50">
        <v>0</v>
      </c>
      <c r="DB126" s="50">
        <v>4.4999999999986358</v>
      </c>
      <c r="DC126" s="50">
        <v>0</v>
      </c>
      <c r="DD126" s="468"/>
      <c r="DE126" s="544">
        <v>0</v>
      </c>
      <c r="DF126" s="544">
        <v>0</v>
      </c>
      <c r="DG126" s="544">
        <v>2431.2750000000001</v>
      </c>
      <c r="DH126" s="50">
        <v>0</v>
      </c>
      <c r="DI126" s="468"/>
      <c r="DJ126" s="50">
        <v>0</v>
      </c>
      <c r="DK126" s="50">
        <v>0</v>
      </c>
      <c r="DL126" s="50">
        <v>0</v>
      </c>
      <c r="DM126" s="50">
        <v>769.15000000000327</v>
      </c>
      <c r="DN126" s="468"/>
      <c r="DO126" s="50">
        <v>0</v>
      </c>
      <c r="DP126" s="50">
        <v>0</v>
      </c>
      <c r="DQ126" s="50">
        <v>0</v>
      </c>
      <c r="DR126" s="50">
        <v>330.90000000000146</v>
      </c>
      <c r="DS126" s="468"/>
      <c r="DT126" s="50">
        <v>0</v>
      </c>
      <c r="DU126" s="50">
        <v>0</v>
      </c>
      <c r="DV126" s="50">
        <v>0</v>
      </c>
      <c r="DW126" s="50">
        <v>2961.6499999999996</v>
      </c>
      <c r="DX126" s="468"/>
      <c r="DY126" s="50">
        <v>0</v>
      </c>
      <c r="DZ126" s="50">
        <v>0</v>
      </c>
      <c r="EA126" s="50">
        <v>0</v>
      </c>
      <c r="EB126" s="50">
        <v>0</v>
      </c>
      <c r="EC126" s="468"/>
      <c r="ED126" s="50">
        <v>0</v>
      </c>
      <c r="EE126" s="50">
        <v>0</v>
      </c>
      <c r="EF126" s="50">
        <v>0</v>
      </c>
      <c r="EG126" s="50">
        <v>157.50000000000728</v>
      </c>
      <c r="EH126" s="468"/>
      <c r="EI126" s="50">
        <v>0</v>
      </c>
      <c r="EJ126" s="50">
        <v>0</v>
      </c>
      <c r="EK126" s="50">
        <v>0</v>
      </c>
      <c r="EL126" s="50">
        <v>316.10000000000599</v>
      </c>
      <c r="EM126" s="468"/>
      <c r="EN126" s="50">
        <v>0</v>
      </c>
      <c r="EO126" s="50">
        <v>0</v>
      </c>
      <c r="EP126" s="50">
        <v>0</v>
      </c>
      <c r="EQ126" s="50">
        <v>0</v>
      </c>
      <c r="ER126" s="468"/>
      <c r="ES126" s="50">
        <v>0</v>
      </c>
      <c r="ET126" s="50">
        <v>0</v>
      </c>
      <c r="EU126" s="50">
        <v>0</v>
      </c>
      <c r="EV126" s="50">
        <v>55.200000000004366</v>
      </c>
      <c r="EW126" s="468"/>
      <c r="EX126" s="50">
        <v>0</v>
      </c>
      <c r="EY126" s="50">
        <v>0</v>
      </c>
      <c r="EZ126" s="50">
        <v>0</v>
      </c>
      <c r="FA126" s="50">
        <v>4371.3500000000004</v>
      </c>
      <c r="FB126" s="468"/>
      <c r="FC126" s="50">
        <v>0</v>
      </c>
      <c r="FD126" s="50">
        <v>0</v>
      </c>
      <c r="FE126" s="50">
        <v>0</v>
      </c>
      <c r="FF126" s="50">
        <v>15.400000000005093</v>
      </c>
      <c r="FG126" s="468"/>
      <c r="FH126" s="50">
        <v>0</v>
      </c>
      <c r="FI126" s="50">
        <v>0</v>
      </c>
      <c r="FJ126" s="50">
        <v>0</v>
      </c>
      <c r="FK126" s="50">
        <v>43.099999999998545</v>
      </c>
      <c r="FL126" s="468"/>
      <c r="FM126" s="50">
        <v>0</v>
      </c>
      <c r="FN126" s="50">
        <v>0</v>
      </c>
      <c r="FO126" s="50">
        <v>0</v>
      </c>
      <c r="FP126" s="50">
        <v>217.09999999999854</v>
      </c>
      <c r="FQ126" s="468"/>
      <c r="FR126" s="50">
        <v>0</v>
      </c>
      <c r="FS126" s="50">
        <v>0</v>
      </c>
      <c r="FT126" s="50">
        <v>0</v>
      </c>
      <c r="FU126" s="50">
        <v>0</v>
      </c>
      <c r="FV126" s="468"/>
      <c r="FW126" s="50">
        <v>0</v>
      </c>
      <c r="FX126" s="50">
        <v>0</v>
      </c>
      <c r="FY126" s="50">
        <v>0</v>
      </c>
      <c r="FZ126" s="50">
        <v>467.59999999999854</v>
      </c>
      <c r="GA126" s="468"/>
      <c r="GB126" s="50">
        <v>0</v>
      </c>
      <c r="GC126" s="50">
        <v>0</v>
      </c>
      <c r="GD126" s="50">
        <v>0</v>
      </c>
      <c r="GE126" s="50">
        <v>0</v>
      </c>
      <c r="GF126" s="468"/>
      <c r="GG126" s="50">
        <v>0</v>
      </c>
      <c r="GH126" s="50">
        <v>0</v>
      </c>
      <c r="GI126" s="50">
        <v>0</v>
      </c>
      <c r="GJ126" s="50">
        <v>541.09999999999854</v>
      </c>
      <c r="GK126" s="468"/>
      <c r="GL126" s="50">
        <v>0</v>
      </c>
      <c r="GM126" s="50">
        <v>0</v>
      </c>
      <c r="GN126" s="50">
        <v>0</v>
      </c>
      <c r="GO126" s="50">
        <v>291</v>
      </c>
      <c r="GP126" s="468"/>
      <c r="GV126" s="9"/>
      <c r="HE126" s="9"/>
      <c r="HN126" s="9"/>
      <c r="HW126" s="9"/>
      <c r="IF126" s="9"/>
      <c r="IO126" s="9"/>
      <c r="IX126" s="9"/>
      <c r="JG126" s="9"/>
      <c r="JP126" s="9"/>
      <c r="JY126" s="9"/>
      <c r="KH126" s="9"/>
      <c r="KQ126" s="9"/>
      <c r="KZ126" s="9"/>
      <c r="MA126" s="9"/>
      <c r="MJ126" s="9"/>
      <c r="MS126" s="9"/>
      <c r="NB126" s="9"/>
      <c r="NK126" s="9"/>
      <c r="NT126" s="9"/>
      <c r="NU126">
        <v>0</v>
      </c>
      <c r="NV126" s="9"/>
      <c r="NW126">
        <v>0</v>
      </c>
      <c r="NX126" s="9"/>
      <c r="NY126" s="21">
        <v>0</v>
      </c>
      <c r="NZ126" s="9"/>
      <c r="OA126">
        <v>0</v>
      </c>
    </row>
    <row r="127" spans="1:391" ht="18">
      <c r="A127" s="84" t="s">
        <v>1676</v>
      </c>
      <c r="B127" s="46">
        <f t="shared" si="0"/>
        <v>5072.0750000000207</v>
      </c>
      <c r="C127" s="42"/>
      <c r="D127" s="50">
        <v>53.874999999999993</v>
      </c>
      <c r="E127" s="50">
        <v>0</v>
      </c>
      <c r="F127" s="50">
        <v>0</v>
      </c>
      <c r="G127" s="50">
        <v>0</v>
      </c>
      <c r="H127" s="468"/>
      <c r="I127" s="50">
        <v>43.124999999999986</v>
      </c>
      <c r="J127" s="50">
        <v>0</v>
      </c>
      <c r="K127" s="50">
        <v>0</v>
      </c>
      <c r="L127" s="50">
        <v>0</v>
      </c>
      <c r="M127" s="468"/>
      <c r="N127" s="50">
        <v>43.5</v>
      </c>
      <c r="O127" s="50">
        <v>0</v>
      </c>
      <c r="P127" s="50">
        <v>0</v>
      </c>
      <c r="Q127" s="50">
        <v>0</v>
      </c>
      <c r="R127" s="468"/>
      <c r="S127" s="456">
        <v>54.224999999999966</v>
      </c>
      <c r="T127" s="50">
        <v>0</v>
      </c>
      <c r="U127" s="505">
        <v>0</v>
      </c>
      <c r="V127" s="50">
        <v>0</v>
      </c>
      <c r="W127" s="468"/>
      <c r="X127" s="50">
        <v>58.75</v>
      </c>
      <c r="Y127" s="50">
        <v>0</v>
      </c>
      <c r="Z127" s="50">
        <v>0</v>
      </c>
      <c r="AA127" s="50">
        <v>0</v>
      </c>
      <c r="AB127" s="468"/>
      <c r="AC127" s="50">
        <v>80.774999999999977</v>
      </c>
      <c r="AD127" s="50">
        <v>0</v>
      </c>
      <c r="AE127" s="50">
        <v>0</v>
      </c>
      <c r="AF127" s="50">
        <v>0</v>
      </c>
      <c r="AG127" s="468"/>
      <c r="AH127" s="50">
        <v>115.40000000000055</v>
      </c>
      <c r="AI127" s="50">
        <v>0</v>
      </c>
      <c r="AJ127" s="50">
        <v>0</v>
      </c>
      <c r="AK127" s="50">
        <v>0</v>
      </c>
      <c r="AL127" s="468"/>
      <c r="AM127" s="456">
        <v>121.34999999999991</v>
      </c>
      <c r="AN127" s="456">
        <v>0</v>
      </c>
      <c r="AO127" s="456">
        <v>0</v>
      </c>
      <c r="AP127" s="50">
        <v>0</v>
      </c>
      <c r="AQ127" s="468"/>
      <c r="AR127" s="50">
        <v>63.025000000000546</v>
      </c>
      <c r="AS127" s="50">
        <v>0</v>
      </c>
      <c r="AT127" s="50">
        <v>0</v>
      </c>
      <c r="AU127" s="50">
        <v>0</v>
      </c>
      <c r="AV127" s="468"/>
      <c r="AW127" s="50">
        <v>0</v>
      </c>
      <c r="AX127" s="50">
        <v>0</v>
      </c>
      <c r="AY127" s="50">
        <v>0</v>
      </c>
      <c r="AZ127" s="50">
        <v>0</v>
      </c>
      <c r="BA127" s="468"/>
      <c r="BB127" s="50">
        <v>0</v>
      </c>
      <c r="BC127" s="50">
        <v>0</v>
      </c>
      <c r="BD127" s="50">
        <v>0</v>
      </c>
      <c r="BE127" s="50">
        <v>0</v>
      </c>
      <c r="BF127" s="468"/>
      <c r="BG127" s="50">
        <v>66.400000000000546</v>
      </c>
      <c r="BH127" s="50">
        <v>0</v>
      </c>
      <c r="BI127" s="50">
        <v>0</v>
      </c>
      <c r="BJ127" s="50">
        <v>0</v>
      </c>
      <c r="BK127" s="468"/>
      <c r="BL127" s="50">
        <v>0</v>
      </c>
      <c r="BM127" s="50">
        <v>0</v>
      </c>
      <c r="BN127" s="50">
        <v>0</v>
      </c>
      <c r="BO127" s="50">
        <v>0</v>
      </c>
      <c r="BP127" s="468"/>
      <c r="BQ127" s="50">
        <v>104.35000000000036</v>
      </c>
      <c r="BR127" s="50">
        <v>0</v>
      </c>
      <c r="BS127" s="50">
        <v>0</v>
      </c>
      <c r="BT127" s="50">
        <v>0</v>
      </c>
      <c r="BU127" s="468"/>
      <c r="BV127" s="50">
        <v>0</v>
      </c>
      <c r="BW127" s="50">
        <v>0</v>
      </c>
      <c r="BX127" s="50">
        <v>0</v>
      </c>
      <c r="BY127" s="50">
        <v>0</v>
      </c>
      <c r="BZ127" s="468"/>
      <c r="CA127" s="50">
        <v>0</v>
      </c>
      <c r="CB127" s="50">
        <v>0</v>
      </c>
      <c r="CC127" s="50">
        <v>0</v>
      </c>
      <c r="CD127" s="50">
        <v>0</v>
      </c>
      <c r="CE127" s="468"/>
      <c r="CF127" s="50">
        <v>0</v>
      </c>
      <c r="CG127" s="50">
        <v>0</v>
      </c>
      <c r="CH127" s="50">
        <v>0</v>
      </c>
      <c r="CI127" s="50">
        <v>0</v>
      </c>
      <c r="CJ127" s="468"/>
      <c r="CK127" s="50">
        <v>32.400000000000546</v>
      </c>
      <c r="CL127" s="50">
        <v>0</v>
      </c>
      <c r="CM127" s="50">
        <v>0</v>
      </c>
      <c r="CN127" s="50">
        <v>0</v>
      </c>
      <c r="CO127" s="468"/>
      <c r="CP127" s="544">
        <v>113.20000000000027</v>
      </c>
      <c r="CQ127" s="544">
        <v>0</v>
      </c>
      <c r="CR127" s="544">
        <v>0</v>
      </c>
      <c r="CS127" s="50">
        <v>0</v>
      </c>
      <c r="CT127" s="468"/>
      <c r="CU127" s="50">
        <v>0</v>
      </c>
      <c r="CV127" s="50">
        <v>0</v>
      </c>
      <c r="CW127" s="50">
        <v>0</v>
      </c>
      <c r="CX127" s="50">
        <v>0</v>
      </c>
      <c r="CY127" s="468"/>
      <c r="CZ127" s="50">
        <v>0</v>
      </c>
      <c r="DA127" s="50">
        <v>0</v>
      </c>
      <c r="DB127" s="50">
        <v>0</v>
      </c>
      <c r="DC127" s="50">
        <v>0</v>
      </c>
      <c r="DD127" s="468"/>
      <c r="DE127" s="544">
        <v>361.75000000000045</v>
      </c>
      <c r="DF127" s="544">
        <v>0</v>
      </c>
      <c r="DG127" s="544">
        <v>0</v>
      </c>
      <c r="DH127" s="50">
        <v>0</v>
      </c>
      <c r="DI127" s="468"/>
      <c r="DJ127" s="50">
        <v>0</v>
      </c>
      <c r="DK127" s="50">
        <v>322.35000000000082</v>
      </c>
      <c r="DL127" s="50">
        <v>0</v>
      </c>
      <c r="DM127" s="50">
        <v>0</v>
      </c>
      <c r="DN127" s="468"/>
      <c r="DO127" s="50">
        <v>0</v>
      </c>
      <c r="DP127" s="50">
        <v>0</v>
      </c>
      <c r="DQ127" s="50">
        <v>0</v>
      </c>
      <c r="DR127" s="50">
        <v>0</v>
      </c>
      <c r="DS127" s="468"/>
      <c r="DT127" s="50">
        <v>0</v>
      </c>
      <c r="DU127" s="50">
        <v>1485.4000000000005</v>
      </c>
      <c r="DV127" s="50">
        <v>0</v>
      </c>
      <c r="DW127" s="50">
        <v>0</v>
      </c>
      <c r="DX127" s="468"/>
      <c r="DY127" s="50">
        <v>0</v>
      </c>
      <c r="DZ127" s="50">
        <v>0</v>
      </c>
      <c r="EA127" s="50">
        <v>0</v>
      </c>
      <c r="EB127" s="50">
        <v>0</v>
      </c>
      <c r="EC127" s="468"/>
      <c r="ED127" s="50">
        <v>0</v>
      </c>
      <c r="EE127" s="50">
        <v>0</v>
      </c>
      <c r="EF127" s="50">
        <v>0</v>
      </c>
      <c r="EG127" s="50">
        <v>0</v>
      </c>
      <c r="EH127" s="468"/>
      <c r="EI127" s="50">
        <v>0</v>
      </c>
      <c r="EJ127" s="50">
        <v>192.74999999999977</v>
      </c>
      <c r="EK127" s="50">
        <v>0</v>
      </c>
      <c r="EL127" s="50">
        <v>0</v>
      </c>
      <c r="EM127" s="468"/>
      <c r="EN127" s="50">
        <v>0</v>
      </c>
      <c r="EO127" s="50">
        <v>119.50000000000091</v>
      </c>
      <c r="EP127" s="50">
        <v>0</v>
      </c>
      <c r="EQ127" s="50">
        <v>0</v>
      </c>
      <c r="ER127" s="468"/>
      <c r="ES127" s="50">
        <v>0</v>
      </c>
      <c r="ET127" s="50">
        <v>0</v>
      </c>
      <c r="EU127" s="50">
        <v>0</v>
      </c>
      <c r="EV127" s="50">
        <v>0</v>
      </c>
      <c r="EW127" s="468"/>
      <c r="EX127" s="50">
        <v>0</v>
      </c>
      <c r="EY127" s="50">
        <v>792.20000000001164</v>
      </c>
      <c r="EZ127" s="50">
        <v>0</v>
      </c>
      <c r="FA127" s="50">
        <v>0</v>
      </c>
      <c r="FB127" s="468"/>
      <c r="FC127" s="50">
        <v>0</v>
      </c>
      <c r="FD127" s="50">
        <v>0.75000000000045475</v>
      </c>
      <c r="FE127" s="50">
        <v>0</v>
      </c>
      <c r="FF127" s="50">
        <v>0</v>
      </c>
      <c r="FG127" s="468"/>
      <c r="FH127" s="50">
        <v>0</v>
      </c>
      <c r="FI127" s="50">
        <v>0</v>
      </c>
      <c r="FJ127" s="50">
        <v>0</v>
      </c>
      <c r="FK127" s="50">
        <v>0</v>
      </c>
      <c r="FL127" s="468"/>
      <c r="FM127" s="50">
        <v>0</v>
      </c>
      <c r="FN127" s="50">
        <v>0</v>
      </c>
      <c r="FO127" s="50">
        <v>0</v>
      </c>
      <c r="FP127" s="50">
        <v>0</v>
      </c>
      <c r="FQ127" s="468"/>
      <c r="FR127" s="50">
        <v>0</v>
      </c>
      <c r="FS127" s="50">
        <v>0</v>
      </c>
      <c r="FT127" s="50">
        <v>0</v>
      </c>
      <c r="FU127" s="50">
        <v>0</v>
      </c>
      <c r="FV127" s="468"/>
      <c r="FW127" s="50">
        <v>0</v>
      </c>
      <c r="FX127" s="50">
        <v>196.75000000000045</v>
      </c>
      <c r="FY127" s="50">
        <v>0</v>
      </c>
      <c r="FZ127" s="50">
        <v>0</v>
      </c>
      <c r="GA127" s="468"/>
      <c r="GB127" s="50">
        <v>0</v>
      </c>
      <c r="GC127" s="50">
        <v>0</v>
      </c>
      <c r="GD127" s="50">
        <v>0</v>
      </c>
      <c r="GE127" s="50">
        <v>0</v>
      </c>
      <c r="GF127" s="468"/>
      <c r="GG127" s="50">
        <v>0</v>
      </c>
      <c r="GH127" s="50">
        <v>479.50000000000182</v>
      </c>
      <c r="GI127" s="50">
        <v>0</v>
      </c>
      <c r="GJ127" s="50">
        <v>0</v>
      </c>
      <c r="GK127" s="468"/>
      <c r="GL127" s="50">
        <v>0</v>
      </c>
      <c r="GM127" s="50">
        <v>170.75000000000182</v>
      </c>
      <c r="GN127" s="50">
        <v>0</v>
      </c>
      <c r="GO127" s="50">
        <v>0</v>
      </c>
      <c r="GP127" s="468"/>
      <c r="GV127" s="9"/>
      <c r="HE127" s="9"/>
      <c r="HN127" s="9"/>
      <c r="HW127" s="9"/>
      <c r="IF127" s="9"/>
      <c r="IO127" s="9"/>
      <c r="IX127" s="9"/>
      <c r="JG127" s="9"/>
      <c r="JP127" s="9"/>
      <c r="JY127" s="9"/>
      <c r="KH127" s="9"/>
      <c r="KQ127" s="9"/>
      <c r="KZ127" s="9"/>
      <c r="MA127" s="9"/>
      <c r="MJ127" s="9"/>
      <c r="MS127" s="9"/>
      <c r="NB127" s="9"/>
      <c r="NK127" s="9"/>
      <c r="NT127" s="9"/>
      <c r="NU127">
        <v>0</v>
      </c>
      <c r="NV127" s="9"/>
      <c r="NW127">
        <v>0</v>
      </c>
      <c r="NX127" s="9"/>
      <c r="NY127">
        <v>0</v>
      </c>
      <c r="NZ127" s="9"/>
      <c r="OA127">
        <v>0</v>
      </c>
    </row>
    <row r="128" spans="1:391" ht="18">
      <c r="A128" s="41" t="s">
        <v>35</v>
      </c>
      <c r="B128" s="46">
        <f t="shared" si="0"/>
        <v>7542.8750000000055</v>
      </c>
      <c r="C128" s="42"/>
      <c r="D128" s="50">
        <v>158.52500000000003</v>
      </c>
      <c r="E128" s="50">
        <v>0</v>
      </c>
      <c r="F128" s="50">
        <v>0</v>
      </c>
      <c r="G128" s="50">
        <v>0</v>
      </c>
      <c r="H128" s="468"/>
      <c r="I128" s="50">
        <v>104.125</v>
      </c>
      <c r="J128" s="50">
        <v>0</v>
      </c>
      <c r="K128" s="50">
        <v>0</v>
      </c>
      <c r="L128" s="50">
        <v>0</v>
      </c>
      <c r="M128" s="468"/>
      <c r="N128" s="50">
        <v>137.35000000000014</v>
      </c>
      <c r="O128" s="50">
        <v>0</v>
      </c>
      <c r="P128" s="50">
        <v>0</v>
      </c>
      <c r="Q128" s="50">
        <v>0</v>
      </c>
      <c r="R128" s="468"/>
      <c r="S128" s="456">
        <v>60.550000000000068</v>
      </c>
      <c r="T128" s="50">
        <v>0</v>
      </c>
      <c r="U128" s="505">
        <v>0</v>
      </c>
      <c r="V128" s="50">
        <v>0</v>
      </c>
      <c r="W128" s="468"/>
      <c r="X128" s="50">
        <v>66.024999999999977</v>
      </c>
      <c r="Y128" s="50">
        <v>0</v>
      </c>
      <c r="Z128" s="50">
        <v>0</v>
      </c>
      <c r="AA128" s="50">
        <v>0</v>
      </c>
      <c r="AB128" s="468"/>
      <c r="AC128" s="50">
        <v>68.499999999999886</v>
      </c>
      <c r="AD128" s="50">
        <v>0</v>
      </c>
      <c r="AE128" s="50">
        <v>0</v>
      </c>
      <c r="AF128" s="50">
        <v>0</v>
      </c>
      <c r="AG128" s="468"/>
      <c r="AH128" s="50">
        <v>119.6874999999993</v>
      </c>
      <c r="AI128" s="50">
        <v>0</v>
      </c>
      <c r="AJ128" s="50">
        <v>0</v>
      </c>
      <c r="AK128" s="50">
        <v>0</v>
      </c>
      <c r="AL128" s="468"/>
      <c r="AM128" s="456">
        <v>88.324999999999932</v>
      </c>
      <c r="AN128" s="456">
        <v>0</v>
      </c>
      <c r="AO128" s="456">
        <v>0</v>
      </c>
      <c r="AP128" s="50">
        <v>0</v>
      </c>
      <c r="AQ128" s="468"/>
      <c r="AR128" s="50">
        <v>45</v>
      </c>
      <c r="AS128" s="50">
        <v>0</v>
      </c>
      <c r="AT128" s="50">
        <v>0</v>
      </c>
      <c r="AU128" s="50">
        <v>0</v>
      </c>
      <c r="AV128" s="468"/>
      <c r="AW128" s="50">
        <v>0</v>
      </c>
      <c r="AX128" s="50">
        <v>0</v>
      </c>
      <c r="AY128" s="50">
        <v>0</v>
      </c>
      <c r="AZ128" s="50">
        <v>0</v>
      </c>
      <c r="BA128" s="468"/>
      <c r="BB128" s="50">
        <v>0</v>
      </c>
      <c r="BC128" s="50">
        <v>0</v>
      </c>
      <c r="BD128" s="50">
        <v>0</v>
      </c>
      <c r="BE128" s="50">
        <v>0</v>
      </c>
      <c r="BF128" s="468"/>
      <c r="BG128" s="50">
        <v>105.57500000000027</v>
      </c>
      <c r="BH128" s="50">
        <v>0</v>
      </c>
      <c r="BI128" s="50">
        <v>0</v>
      </c>
      <c r="BJ128" s="50">
        <v>0</v>
      </c>
      <c r="BK128" s="468"/>
      <c r="BL128" s="50">
        <v>0</v>
      </c>
      <c r="BM128" s="50">
        <v>0</v>
      </c>
      <c r="BN128" s="50">
        <v>0</v>
      </c>
      <c r="BO128" s="50">
        <v>0</v>
      </c>
      <c r="BP128" s="468"/>
      <c r="BQ128" s="50">
        <v>122.25</v>
      </c>
      <c r="BR128" s="50">
        <v>0</v>
      </c>
      <c r="BS128" s="50">
        <v>0</v>
      </c>
      <c r="BT128" s="50">
        <v>0</v>
      </c>
      <c r="BU128" s="468"/>
      <c r="BV128" s="50">
        <v>0</v>
      </c>
      <c r="BW128" s="50">
        <v>0</v>
      </c>
      <c r="BX128" s="50">
        <v>0</v>
      </c>
      <c r="BY128" s="50">
        <v>0</v>
      </c>
      <c r="BZ128" s="468"/>
      <c r="CA128" s="50">
        <v>40.625</v>
      </c>
      <c r="CB128" s="50">
        <v>0</v>
      </c>
      <c r="CC128" s="50">
        <v>0</v>
      </c>
      <c r="CD128" s="50">
        <v>0</v>
      </c>
      <c r="CE128" s="468"/>
      <c r="CF128" s="50">
        <v>0</v>
      </c>
      <c r="CG128" s="50">
        <v>0</v>
      </c>
      <c r="CH128" s="50">
        <v>0</v>
      </c>
      <c r="CI128" s="50">
        <v>0</v>
      </c>
      <c r="CJ128" s="468"/>
      <c r="CK128" s="50">
        <v>52.5</v>
      </c>
      <c r="CL128" s="50">
        <v>0</v>
      </c>
      <c r="CM128" s="50">
        <v>0</v>
      </c>
      <c r="CN128" s="50">
        <v>0</v>
      </c>
      <c r="CO128" s="468"/>
      <c r="CP128" s="544">
        <v>131.33750000000009</v>
      </c>
      <c r="CQ128" s="544">
        <v>0</v>
      </c>
      <c r="CR128" s="544">
        <v>0</v>
      </c>
      <c r="CS128" s="50">
        <v>0</v>
      </c>
      <c r="CT128" s="468"/>
      <c r="CU128" s="50">
        <v>0</v>
      </c>
      <c r="CV128" s="50">
        <v>0</v>
      </c>
      <c r="CW128" s="50">
        <v>0</v>
      </c>
      <c r="CX128" s="50">
        <v>0</v>
      </c>
      <c r="CY128" s="468"/>
      <c r="CZ128" s="50">
        <v>0</v>
      </c>
      <c r="DA128" s="50">
        <v>0</v>
      </c>
      <c r="DB128" s="50">
        <v>0</v>
      </c>
      <c r="DC128" s="50">
        <v>0</v>
      </c>
      <c r="DD128" s="468"/>
      <c r="DE128" s="544">
        <v>353.35000000000082</v>
      </c>
      <c r="DF128" s="544">
        <v>0</v>
      </c>
      <c r="DG128" s="544">
        <v>0</v>
      </c>
      <c r="DH128" s="50">
        <v>0</v>
      </c>
      <c r="DI128" s="468"/>
      <c r="DJ128" s="50">
        <v>121.24999999999909</v>
      </c>
      <c r="DK128" s="50">
        <v>208.25</v>
      </c>
      <c r="DL128" s="50">
        <v>0</v>
      </c>
      <c r="DM128" s="50">
        <v>0</v>
      </c>
      <c r="DN128" s="468"/>
      <c r="DO128" s="50">
        <v>45.424999999998818</v>
      </c>
      <c r="DP128" s="50">
        <v>0</v>
      </c>
      <c r="DQ128" s="50">
        <v>0</v>
      </c>
      <c r="DR128" s="50">
        <v>0</v>
      </c>
      <c r="DS128" s="468"/>
      <c r="DT128" s="50">
        <v>777.70000000000027</v>
      </c>
      <c r="DU128" s="50">
        <v>1658.8500000000004</v>
      </c>
      <c r="DV128" s="50">
        <v>0</v>
      </c>
      <c r="DW128" s="50">
        <v>0</v>
      </c>
      <c r="DX128" s="468"/>
      <c r="DY128" s="50">
        <v>13.750000000000909</v>
      </c>
      <c r="DZ128" s="50">
        <v>0</v>
      </c>
      <c r="EA128" s="50">
        <v>0</v>
      </c>
      <c r="EB128" s="50">
        <v>0</v>
      </c>
      <c r="EC128" s="468"/>
      <c r="ED128" s="50">
        <v>54.000000000000909</v>
      </c>
      <c r="EE128" s="50">
        <v>0</v>
      </c>
      <c r="EF128" s="50">
        <v>0</v>
      </c>
      <c r="EG128" s="50">
        <v>0</v>
      </c>
      <c r="EH128" s="468"/>
      <c r="EI128" s="50">
        <v>27.800000000001091</v>
      </c>
      <c r="EJ128" s="50">
        <v>109.25</v>
      </c>
      <c r="EK128" s="50">
        <v>0</v>
      </c>
      <c r="EL128" s="50">
        <v>0</v>
      </c>
      <c r="EM128" s="468"/>
      <c r="EN128" s="50">
        <v>20.800000000000637</v>
      </c>
      <c r="EO128" s="50">
        <v>245.05000000000018</v>
      </c>
      <c r="EP128" s="50">
        <v>0</v>
      </c>
      <c r="EQ128" s="50">
        <v>0</v>
      </c>
      <c r="ER128" s="468"/>
      <c r="ES128" s="50">
        <v>66.875000000000455</v>
      </c>
      <c r="ET128" s="50">
        <v>0</v>
      </c>
      <c r="EU128" s="50">
        <v>0</v>
      </c>
      <c r="EV128" s="50">
        <v>0</v>
      </c>
      <c r="EW128" s="468"/>
      <c r="EX128" s="50">
        <v>582.17500000000018</v>
      </c>
      <c r="EY128" s="50">
        <v>940.85000000000036</v>
      </c>
      <c r="EZ128" s="50">
        <v>0</v>
      </c>
      <c r="FA128" s="50">
        <v>0</v>
      </c>
      <c r="FB128" s="468"/>
      <c r="FC128" s="50">
        <v>18.300000000000637</v>
      </c>
      <c r="FD128" s="50">
        <v>0</v>
      </c>
      <c r="FE128" s="50">
        <v>0</v>
      </c>
      <c r="FF128" s="50">
        <v>0</v>
      </c>
      <c r="FG128" s="468"/>
      <c r="FH128" s="50">
        <v>49.875000000000909</v>
      </c>
      <c r="FI128" s="50">
        <v>0</v>
      </c>
      <c r="FJ128" s="50">
        <v>0</v>
      </c>
      <c r="FK128" s="50">
        <v>0</v>
      </c>
      <c r="FL128" s="468"/>
      <c r="FM128" s="50">
        <v>31.400000000001455</v>
      </c>
      <c r="FN128" s="50">
        <v>0</v>
      </c>
      <c r="FO128" s="50">
        <v>0</v>
      </c>
      <c r="FP128" s="50">
        <v>0</v>
      </c>
      <c r="FQ128" s="468"/>
      <c r="FR128" s="50">
        <v>29.099999999999909</v>
      </c>
      <c r="FS128" s="50">
        <v>0</v>
      </c>
      <c r="FT128" s="50">
        <v>0</v>
      </c>
      <c r="FU128" s="50">
        <v>0</v>
      </c>
      <c r="FV128" s="468"/>
      <c r="FW128" s="50">
        <v>91.200000000000728</v>
      </c>
      <c r="FX128" s="50">
        <v>124.32499999999936</v>
      </c>
      <c r="FY128" s="50">
        <v>0</v>
      </c>
      <c r="FZ128" s="50">
        <v>0</v>
      </c>
      <c r="GA128" s="468"/>
      <c r="GB128" s="50">
        <v>87.100000000000364</v>
      </c>
      <c r="GC128" s="50">
        <v>0</v>
      </c>
      <c r="GD128" s="50">
        <v>0</v>
      </c>
      <c r="GE128" s="50">
        <v>0</v>
      </c>
      <c r="GF128" s="468"/>
      <c r="GG128" s="50">
        <v>116.35000000000036</v>
      </c>
      <c r="GH128" s="50">
        <v>277.34999999999945</v>
      </c>
      <c r="GI128" s="50">
        <v>0</v>
      </c>
      <c r="GJ128" s="50">
        <v>0</v>
      </c>
      <c r="GK128" s="468"/>
      <c r="GL128" s="50">
        <v>42.874999999997726</v>
      </c>
      <c r="GM128" s="50">
        <v>149.25000000000182</v>
      </c>
      <c r="GN128" s="50">
        <v>0</v>
      </c>
      <c r="GO128" s="50">
        <v>0</v>
      </c>
      <c r="GP128" s="468"/>
      <c r="GU128" s="18"/>
      <c r="GV128" s="9"/>
      <c r="HD128" s="18"/>
      <c r="HE128" s="9"/>
      <c r="HM128" s="18"/>
      <c r="HN128" s="9"/>
      <c r="HW128" s="9"/>
      <c r="IF128" s="9"/>
      <c r="IO128" s="9"/>
      <c r="IX128" s="9"/>
      <c r="JG128" s="9"/>
      <c r="JP128" s="9"/>
      <c r="JY128" s="9"/>
      <c r="KH128" s="9"/>
      <c r="KQ128" s="9"/>
      <c r="KZ128" s="9"/>
      <c r="MA128" s="9"/>
      <c r="MJ128" s="9"/>
      <c r="MS128" s="9"/>
      <c r="NB128" s="9"/>
      <c r="NK128" s="9"/>
      <c r="NT128" s="9"/>
      <c r="NU128">
        <v>0</v>
      </c>
      <c r="NV128" s="9"/>
      <c r="NW128">
        <v>0</v>
      </c>
      <c r="NX128" s="9"/>
      <c r="NY128">
        <v>0</v>
      </c>
      <c r="NZ128" s="9"/>
      <c r="OA128">
        <v>0</v>
      </c>
    </row>
    <row r="129" spans="1:391" ht="18">
      <c r="A129" s="41" t="s">
        <v>39</v>
      </c>
      <c r="B129" s="46">
        <f t="shared" si="0"/>
        <v>40272.62500000016</v>
      </c>
      <c r="C129" s="42"/>
      <c r="D129" s="50">
        <v>146.625</v>
      </c>
      <c r="E129" s="50">
        <v>0</v>
      </c>
      <c r="F129" s="50">
        <v>0</v>
      </c>
      <c r="G129" s="50">
        <v>0</v>
      </c>
      <c r="H129" s="468"/>
      <c r="I129" s="50">
        <v>73.699999999999932</v>
      </c>
      <c r="J129" s="50">
        <v>0</v>
      </c>
      <c r="K129" s="50">
        <v>0</v>
      </c>
      <c r="L129" s="50">
        <v>0</v>
      </c>
      <c r="M129" s="468"/>
      <c r="N129" s="50">
        <v>82.875</v>
      </c>
      <c r="O129" s="50">
        <v>351.29999999999995</v>
      </c>
      <c r="P129" s="50">
        <v>402.44999999999993</v>
      </c>
      <c r="Q129" s="50">
        <v>0</v>
      </c>
      <c r="R129" s="468"/>
      <c r="S129" s="456">
        <v>0</v>
      </c>
      <c r="T129" s="50">
        <v>37.349999999999909</v>
      </c>
      <c r="U129" s="505">
        <v>168.30000000000024</v>
      </c>
      <c r="V129" s="50">
        <v>0</v>
      </c>
      <c r="W129" s="468"/>
      <c r="X129" s="50">
        <v>26</v>
      </c>
      <c r="Y129" s="50">
        <v>360.05000000000018</v>
      </c>
      <c r="Z129" s="50">
        <v>125.32500000000027</v>
      </c>
      <c r="AA129" s="50">
        <v>0</v>
      </c>
      <c r="AB129" s="468"/>
      <c r="AC129" s="50">
        <v>81.250000000000114</v>
      </c>
      <c r="AD129" s="50">
        <v>266.84999999999991</v>
      </c>
      <c r="AE129" s="50">
        <v>652.68750000000034</v>
      </c>
      <c r="AF129" s="50">
        <v>0</v>
      </c>
      <c r="AG129" s="468"/>
      <c r="AH129" s="50">
        <v>179.27499999999986</v>
      </c>
      <c r="AI129" s="50">
        <v>614.90000000000009</v>
      </c>
      <c r="AJ129" s="50">
        <v>597.22500000000048</v>
      </c>
      <c r="AK129" s="50">
        <v>0</v>
      </c>
      <c r="AL129" s="468"/>
      <c r="AM129" s="456">
        <v>78.224999999999909</v>
      </c>
      <c r="AN129" s="456">
        <v>125.30000000000041</v>
      </c>
      <c r="AO129" s="456">
        <v>233.5875000000002</v>
      </c>
      <c r="AP129" s="50">
        <v>0</v>
      </c>
      <c r="AQ129" s="468"/>
      <c r="AR129" s="50">
        <v>27.625000000000455</v>
      </c>
      <c r="AS129" s="50">
        <v>209.55000000000018</v>
      </c>
      <c r="AT129" s="50">
        <v>127.125</v>
      </c>
      <c r="AU129" s="50">
        <v>0</v>
      </c>
      <c r="AV129" s="468"/>
      <c r="AW129" s="50">
        <v>0</v>
      </c>
      <c r="AX129" s="50">
        <v>311.69999999999936</v>
      </c>
      <c r="AY129" s="50">
        <v>439.20000000000078</v>
      </c>
      <c r="AZ129" s="50">
        <v>0</v>
      </c>
      <c r="BA129" s="468"/>
      <c r="BB129" s="50">
        <v>0</v>
      </c>
      <c r="BC129" s="50">
        <v>75.299999999999727</v>
      </c>
      <c r="BD129" s="50">
        <v>148.5</v>
      </c>
      <c r="BE129" s="50">
        <v>0</v>
      </c>
      <c r="BF129" s="468"/>
      <c r="BG129" s="50">
        <v>13.000000000000909</v>
      </c>
      <c r="BH129" s="50">
        <v>77.999999999999545</v>
      </c>
      <c r="BI129" s="50">
        <v>106.61249999999973</v>
      </c>
      <c r="BJ129" s="50">
        <v>0</v>
      </c>
      <c r="BK129" s="468"/>
      <c r="BL129" s="50">
        <v>0</v>
      </c>
      <c r="BM129" s="50">
        <v>72.999999999999545</v>
      </c>
      <c r="BN129" s="50">
        <v>51.975000000000136</v>
      </c>
      <c r="BO129" s="50">
        <v>0</v>
      </c>
      <c r="BP129" s="468"/>
      <c r="BQ129" s="50">
        <v>44.275000000000546</v>
      </c>
      <c r="BR129" s="50">
        <v>124.60000000000036</v>
      </c>
      <c r="BS129" s="50">
        <v>73.275000000000546</v>
      </c>
      <c r="BT129" s="50">
        <v>0</v>
      </c>
      <c r="BU129" s="468"/>
      <c r="BV129" s="50">
        <v>0</v>
      </c>
      <c r="BW129" s="50">
        <v>468.69999999999982</v>
      </c>
      <c r="BX129" s="50">
        <v>387.60000000000082</v>
      </c>
      <c r="BY129" s="50">
        <v>0</v>
      </c>
      <c r="BZ129" s="468"/>
      <c r="CA129" s="50">
        <v>25.575000000000045</v>
      </c>
      <c r="CB129" s="50">
        <v>126.25000000000182</v>
      </c>
      <c r="CC129" s="50">
        <v>123.75000000000068</v>
      </c>
      <c r="CD129" s="50">
        <v>0</v>
      </c>
      <c r="CE129" s="468"/>
      <c r="CF129" s="50">
        <v>0</v>
      </c>
      <c r="CG129" s="50">
        <v>187.45000000000073</v>
      </c>
      <c r="CH129" s="50">
        <v>7.4250000000004093</v>
      </c>
      <c r="CI129" s="50">
        <v>0</v>
      </c>
      <c r="CJ129" s="468"/>
      <c r="CK129" s="50">
        <v>16.875000000000909</v>
      </c>
      <c r="CL129" s="50">
        <v>225.80000000000064</v>
      </c>
      <c r="CM129" s="50">
        <v>103.05000000000041</v>
      </c>
      <c r="CN129" s="50">
        <v>0</v>
      </c>
      <c r="CO129" s="468"/>
      <c r="CP129" s="544">
        <v>105.82500000000073</v>
      </c>
      <c r="CQ129" s="544">
        <v>250.55000000000109</v>
      </c>
      <c r="CR129" s="544">
        <v>370.91250000000014</v>
      </c>
      <c r="CS129" s="50">
        <v>0</v>
      </c>
      <c r="CT129" s="468"/>
      <c r="CU129" s="50">
        <v>0</v>
      </c>
      <c r="CV129" s="50">
        <v>237.57500000000164</v>
      </c>
      <c r="CW129" s="50">
        <v>237.82499999999891</v>
      </c>
      <c r="CX129" s="50">
        <v>0</v>
      </c>
      <c r="CY129" s="468"/>
      <c r="CZ129" s="50">
        <v>0</v>
      </c>
      <c r="DA129" s="50">
        <v>70.750000000001819</v>
      </c>
      <c r="DB129" s="50">
        <v>172.12499999999864</v>
      </c>
      <c r="DC129" s="50">
        <v>0</v>
      </c>
      <c r="DD129" s="468"/>
      <c r="DE129" s="544">
        <v>544.19999999999936</v>
      </c>
      <c r="DF129" s="544">
        <v>1395.6999999999998</v>
      </c>
      <c r="DG129" s="544">
        <v>1766.0249999999999</v>
      </c>
      <c r="DH129" s="50">
        <v>0</v>
      </c>
      <c r="DI129" s="468"/>
      <c r="DJ129" s="50">
        <v>175.625</v>
      </c>
      <c r="DK129" s="50">
        <v>345.44999999999982</v>
      </c>
      <c r="DL129" s="50">
        <v>621.75000000000273</v>
      </c>
      <c r="DM129" s="50">
        <v>659.90000000000327</v>
      </c>
      <c r="DN129" s="468"/>
      <c r="DO129" s="50">
        <v>211.32499999999982</v>
      </c>
      <c r="DP129" s="50">
        <v>0</v>
      </c>
      <c r="DQ129" s="50">
        <v>297.00000000000136</v>
      </c>
      <c r="DR129" s="50">
        <v>225.60000000000582</v>
      </c>
      <c r="DS129" s="468"/>
      <c r="DT129" s="50">
        <v>1020.9499999999994</v>
      </c>
      <c r="DU129" s="50">
        <v>1682.8000000000011</v>
      </c>
      <c r="DV129" s="50">
        <v>2689.4249999999943</v>
      </c>
      <c r="DW129" s="50">
        <v>2672.700000000139</v>
      </c>
      <c r="DX129" s="468"/>
      <c r="DY129" s="50">
        <v>43.125000000000909</v>
      </c>
      <c r="DZ129" s="50">
        <v>0</v>
      </c>
      <c r="EA129" s="50">
        <v>0</v>
      </c>
      <c r="EB129" s="50">
        <v>0</v>
      </c>
      <c r="EC129" s="468"/>
      <c r="ED129" s="50">
        <v>20.199999999999818</v>
      </c>
      <c r="EE129" s="50">
        <v>0</v>
      </c>
      <c r="EF129" s="50">
        <v>141.75</v>
      </c>
      <c r="EG129" s="50">
        <v>391.50000000000546</v>
      </c>
      <c r="EH129" s="468"/>
      <c r="EI129" s="50">
        <v>74.75</v>
      </c>
      <c r="EJ129" s="50">
        <v>187.64999999999964</v>
      </c>
      <c r="EK129" s="50">
        <v>70.200000000001637</v>
      </c>
      <c r="EL129" s="50">
        <v>201.20000000000073</v>
      </c>
      <c r="EM129" s="468"/>
      <c r="EN129" s="50">
        <v>76.649999999998727</v>
      </c>
      <c r="EO129" s="50">
        <v>103.35000000000127</v>
      </c>
      <c r="EP129" s="50">
        <v>164.47500000000218</v>
      </c>
      <c r="EQ129" s="50">
        <v>0</v>
      </c>
      <c r="ER129" s="468"/>
      <c r="ES129" s="50">
        <v>96.899999999999636</v>
      </c>
      <c r="ET129" s="50">
        <v>0</v>
      </c>
      <c r="EU129" s="50">
        <v>0</v>
      </c>
      <c r="EV129" s="50">
        <v>336.00000000000182</v>
      </c>
      <c r="EW129" s="468"/>
      <c r="EX129" s="50">
        <v>508.22499999999854</v>
      </c>
      <c r="EY129" s="50">
        <v>1211.4999999999754</v>
      </c>
      <c r="EZ129" s="50">
        <v>2721.3749999999891</v>
      </c>
      <c r="FA129" s="50">
        <v>3866</v>
      </c>
      <c r="FB129" s="468"/>
      <c r="FC129" s="50">
        <v>42.375</v>
      </c>
      <c r="FD129" s="50">
        <v>0</v>
      </c>
      <c r="FE129" s="50">
        <v>115.80000000000382</v>
      </c>
      <c r="FF129" s="50">
        <v>245.90000000000146</v>
      </c>
      <c r="FG129" s="468"/>
      <c r="FH129" s="50">
        <v>70.949999999999818</v>
      </c>
      <c r="FI129" s="50">
        <v>0</v>
      </c>
      <c r="FJ129" s="50">
        <v>0</v>
      </c>
      <c r="FK129" s="50">
        <v>138.85000000000582</v>
      </c>
      <c r="FL129" s="468"/>
      <c r="FM129" s="50">
        <v>63.124999999998181</v>
      </c>
      <c r="FN129" s="50">
        <v>0</v>
      </c>
      <c r="FO129" s="50">
        <v>0</v>
      </c>
      <c r="FP129" s="50">
        <v>427.5</v>
      </c>
      <c r="FQ129" s="468"/>
      <c r="FR129" s="50">
        <v>23.600000000000136</v>
      </c>
      <c r="FS129" s="50">
        <v>0</v>
      </c>
      <c r="FT129" s="50">
        <v>0</v>
      </c>
      <c r="FU129" s="50">
        <v>0</v>
      </c>
      <c r="FV129" s="468"/>
      <c r="FW129" s="50">
        <v>69.549999999999272</v>
      </c>
      <c r="FX129" s="50">
        <v>201.65000000000009</v>
      </c>
      <c r="FY129" s="50">
        <v>425.70000000000164</v>
      </c>
      <c r="FZ129" s="50">
        <v>327</v>
      </c>
      <c r="GA129" s="468"/>
      <c r="GB129" s="50">
        <v>100.52499999999964</v>
      </c>
      <c r="GC129" s="50">
        <v>0</v>
      </c>
      <c r="GD129" s="50">
        <v>0</v>
      </c>
      <c r="GE129" s="50">
        <v>0</v>
      </c>
      <c r="GF129" s="468"/>
      <c r="GG129" s="50">
        <v>86.050000000000182</v>
      </c>
      <c r="GH129" s="50">
        <v>447.550000000002</v>
      </c>
      <c r="GI129" s="50">
        <v>731.99999999999727</v>
      </c>
      <c r="GJ129" s="50">
        <v>943.10000000000582</v>
      </c>
      <c r="GK129" s="468"/>
      <c r="GL129" s="50">
        <v>44.375</v>
      </c>
      <c r="GM129" s="50">
        <v>100.74999999999818</v>
      </c>
      <c r="GN129" s="50">
        <v>196.5</v>
      </c>
      <c r="GO129" s="50">
        <v>288.00000000001273</v>
      </c>
      <c r="GP129" s="468"/>
      <c r="GU129" s="18"/>
      <c r="GV129" s="9"/>
      <c r="HD129" s="18"/>
      <c r="HE129" s="9"/>
      <c r="HM129" s="18"/>
      <c r="HN129" s="9"/>
      <c r="HW129" s="9"/>
      <c r="IF129" s="9"/>
      <c r="IO129" s="9"/>
      <c r="IX129" s="9"/>
      <c r="JG129" s="9"/>
      <c r="JP129" s="9"/>
      <c r="JY129" s="9"/>
      <c r="KH129" s="9"/>
      <c r="KQ129" s="9"/>
      <c r="KZ129" s="9"/>
      <c r="MA129" s="9"/>
      <c r="MJ129" s="9"/>
      <c r="MS129" s="9"/>
      <c r="NB129" s="9"/>
      <c r="NK129" s="9"/>
      <c r="NT129" s="9"/>
      <c r="NU129">
        <v>0</v>
      </c>
      <c r="NV129" s="9"/>
      <c r="NW129">
        <v>0</v>
      </c>
      <c r="NX129" s="9"/>
      <c r="NY129">
        <v>1033.4249999999956</v>
      </c>
      <c r="NZ129" s="9"/>
      <c r="OA129">
        <v>0</v>
      </c>
    </row>
    <row r="130" spans="1:391" ht="18">
      <c r="A130" s="39" t="s">
        <v>144</v>
      </c>
      <c r="B130" s="46">
        <f t="shared" si="0"/>
        <v>36244.675000000039</v>
      </c>
      <c r="C130" s="42"/>
      <c r="D130" s="50">
        <v>25.35</v>
      </c>
      <c r="E130" s="50">
        <v>0</v>
      </c>
      <c r="F130" s="50">
        <v>0</v>
      </c>
      <c r="G130" s="50">
        <v>0</v>
      </c>
      <c r="H130" s="468"/>
      <c r="I130" s="50">
        <v>36.000000000000007</v>
      </c>
      <c r="J130" s="50">
        <v>0</v>
      </c>
      <c r="K130" s="50">
        <v>0</v>
      </c>
      <c r="L130" s="50">
        <v>0</v>
      </c>
      <c r="M130" s="468"/>
      <c r="N130" s="50">
        <v>73.799999999999983</v>
      </c>
      <c r="O130" s="50">
        <v>272.29999999999995</v>
      </c>
      <c r="P130" s="50">
        <v>387.93749999999983</v>
      </c>
      <c r="Q130" s="50">
        <v>0</v>
      </c>
      <c r="R130" s="468"/>
      <c r="S130" s="456">
        <v>62.249999999999943</v>
      </c>
      <c r="T130" s="50">
        <v>74.449999999999932</v>
      </c>
      <c r="U130" s="505">
        <v>119.55000000000024</v>
      </c>
      <c r="V130" s="50">
        <v>0</v>
      </c>
      <c r="W130" s="468"/>
      <c r="X130" s="50">
        <v>94.650000000000091</v>
      </c>
      <c r="Y130" s="50">
        <v>265.14999999999986</v>
      </c>
      <c r="Z130" s="50">
        <v>225.00000000000017</v>
      </c>
      <c r="AA130" s="50">
        <v>0</v>
      </c>
      <c r="AB130" s="468"/>
      <c r="AC130" s="50">
        <v>101.67500000000001</v>
      </c>
      <c r="AD130" s="50">
        <v>292.95000000000016</v>
      </c>
      <c r="AE130" s="50">
        <v>512.77500000000055</v>
      </c>
      <c r="AF130" s="50">
        <v>0</v>
      </c>
      <c r="AG130" s="468"/>
      <c r="AH130" s="50">
        <v>59.600000000000136</v>
      </c>
      <c r="AI130" s="50">
        <v>466.65000000000009</v>
      </c>
      <c r="AJ130" s="50">
        <v>576.82500000000061</v>
      </c>
      <c r="AK130" s="50">
        <v>0</v>
      </c>
      <c r="AL130" s="468"/>
      <c r="AM130" s="456">
        <v>147.27499999999998</v>
      </c>
      <c r="AN130" s="456">
        <v>336.54999999999995</v>
      </c>
      <c r="AO130" s="456">
        <v>260.96250000000055</v>
      </c>
      <c r="AP130" s="50">
        <v>0</v>
      </c>
      <c r="AQ130" s="468"/>
      <c r="AR130" s="50">
        <v>1.0500000000006366</v>
      </c>
      <c r="AS130" s="50">
        <v>190.84999999999991</v>
      </c>
      <c r="AT130" s="50">
        <v>14.625000000000341</v>
      </c>
      <c r="AU130" s="50">
        <v>0</v>
      </c>
      <c r="AV130" s="468"/>
      <c r="AW130" s="50">
        <v>0</v>
      </c>
      <c r="AX130" s="50">
        <v>175.74999999999955</v>
      </c>
      <c r="AY130" s="50">
        <v>387.67499999999973</v>
      </c>
      <c r="AZ130" s="50">
        <v>0</v>
      </c>
      <c r="BA130" s="468"/>
      <c r="BB130" s="50">
        <v>0</v>
      </c>
      <c r="BC130" s="50">
        <v>117.5</v>
      </c>
      <c r="BD130" s="50">
        <v>274.27499999999952</v>
      </c>
      <c r="BE130" s="50">
        <v>0</v>
      </c>
      <c r="BF130" s="468"/>
      <c r="BG130" s="50">
        <v>28.275000000001455</v>
      </c>
      <c r="BH130" s="50">
        <v>145.25</v>
      </c>
      <c r="BI130" s="50">
        <v>200.17500000000041</v>
      </c>
      <c r="BJ130" s="50">
        <v>0</v>
      </c>
      <c r="BK130" s="468"/>
      <c r="BL130" s="50">
        <v>0</v>
      </c>
      <c r="BM130" s="50">
        <v>131.75</v>
      </c>
      <c r="BN130" s="50">
        <v>132.48749999999973</v>
      </c>
      <c r="BO130" s="50">
        <v>0</v>
      </c>
      <c r="BP130" s="468"/>
      <c r="BQ130" s="50">
        <v>67.700000000000728</v>
      </c>
      <c r="BR130" s="50">
        <v>246.05000000000018</v>
      </c>
      <c r="BS130" s="50">
        <v>205.98749999999973</v>
      </c>
      <c r="BT130" s="50">
        <v>0</v>
      </c>
      <c r="BU130" s="468"/>
      <c r="BV130" s="50">
        <v>0</v>
      </c>
      <c r="BW130" s="50">
        <v>347.65000000000055</v>
      </c>
      <c r="BX130" s="50">
        <v>335.77499999999918</v>
      </c>
      <c r="BY130" s="50">
        <v>0</v>
      </c>
      <c r="BZ130" s="468"/>
      <c r="CA130" s="50">
        <v>57.762500000000273</v>
      </c>
      <c r="CB130" s="50">
        <v>137.60000000000036</v>
      </c>
      <c r="CC130" s="50">
        <v>105.67499999999905</v>
      </c>
      <c r="CD130" s="50">
        <v>0</v>
      </c>
      <c r="CE130" s="468"/>
      <c r="CF130" s="50">
        <v>0</v>
      </c>
      <c r="CG130" s="50">
        <v>177</v>
      </c>
      <c r="CH130" s="50">
        <v>130.5</v>
      </c>
      <c r="CI130" s="50">
        <v>0</v>
      </c>
      <c r="CJ130" s="468"/>
      <c r="CK130" s="50">
        <v>40.875000000001364</v>
      </c>
      <c r="CL130" s="50">
        <v>200.25</v>
      </c>
      <c r="CM130" s="50">
        <v>174.33749999999918</v>
      </c>
      <c r="CN130" s="50">
        <v>0</v>
      </c>
      <c r="CO130" s="468"/>
      <c r="CP130" s="544">
        <v>147.02500000000146</v>
      </c>
      <c r="CQ130" s="544">
        <v>226.24999999999909</v>
      </c>
      <c r="CR130" s="544">
        <v>247.125</v>
      </c>
      <c r="CS130" s="50">
        <v>0</v>
      </c>
      <c r="CT130" s="468"/>
      <c r="CU130" s="50">
        <v>0</v>
      </c>
      <c r="CV130" s="50">
        <v>164.05000000000018</v>
      </c>
      <c r="CW130" s="50">
        <v>218.25000000000068</v>
      </c>
      <c r="CX130" s="50">
        <v>0</v>
      </c>
      <c r="CY130" s="468"/>
      <c r="CZ130" s="50">
        <v>0</v>
      </c>
      <c r="DA130" s="50">
        <v>140.70000000000073</v>
      </c>
      <c r="DB130" s="50">
        <v>289.72500000000082</v>
      </c>
      <c r="DC130" s="50">
        <v>0</v>
      </c>
      <c r="DD130" s="468"/>
      <c r="DE130" s="544">
        <v>222.60000000000036</v>
      </c>
      <c r="DF130" s="544">
        <v>673.34999999999945</v>
      </c>
      <c r="DG130" s="544">
        <v>1459.35</v>
      </c>
      <c r="DH130" s="50">
        <v>0</v>
      </c>
      <c r="DI130" s="468"/>
      <c r="DJ130" s="50">
        <v>115.55000000000018</v>
      </c>
      <c r="DK130" s="50">
        <v>401.79999999999973</v>
      </c>
      <c r="DL130" s="50">
        <v>303.07500000000027</v>
      </c>
      <c r="DM130" s="50">
        <v>549.39999999999964</v>
      </c>
      <c r="DN130" s="468"/>
      <c r="DO130" s="50">
        <v>160.62500000000045</v>
      </c>
      <c r="DP130" s="50">
        <v>0</v>
      </c>
      <c r="DQ130" s="50">
        <v>236.47499999999945</v>
      </c>
      <c r="DR130" s="50">
        <v>341.80000000000291</v>
      </c>
      <c r="DS130" s="468"/>
      <c r="DT130" s="50">
        <v>720.77500000000055</v>
      </c>
      <c r="DU130" s="50">
        <v>1850.6000000000013</v>
      </c>
      <c r="DV130" s="50">
        <v>2711.0999999999763</v>
      </c>
      <c r="DW130" s="50">
        <v>3081.2500000000273</v>
      </c>
      <c r="DX130" s="468"/>
      <c r="DY130" s="50">
        <v>36.000000000000909</v>
      </c>
      <c r="DZ130" s="50">
        <v>0</v>
      </c>
      <c r="EA130" s="50">
        <v>0</v>
      </c>
      <c r="EB130" s="50">
        <v>0</v>
      </c>
      <c r="EC130" s="468"/>
      <c r="ED130" s="50">
        <v>35.825000000000728</v>
      </c>
      <c r="EE130" s="50">
        <v>0</v>
      </c>
      <c r="EF130" s="50">
        <v>187.19999999999618</v>
      </c>
      <c r="EG130" s="50">
        <v>292.60000000000218</v>
      </c>
      <c r="EH130" s="468"/>
      <c r="EI130" s="50">
        <v>60.550000000001546</v>
      </c>
      <c r="EJ130" s="50">
        <v>160.40000000000009</v>
      </c>
      <c r="EK130" s="50">
        <v>337.57499999999618</v>
      </c>
      <c r="EL130" s="50">
        <v>39.000000000001819</v>
      </c>
      <c r="EM130" s="468"/>
      <c r="EN130" s="50">
        <v>6.8750000000027285</v>
      </c>
      <c r="EO130" s="50">
        <v>78.300000000002001</v>
      </c>
      <c r="EP130" s="50">
        <v>387.89999999999782</v>
      </c>
      <c r="EQ130" s="50">
        <v>0</v>
      </c>
      <c r="ER130" s="468"/>
      <c r="ES130" s="50">
        <v>77.437500000002728</v>
      </c>
      <c r="ET130" s="50">
        <v>0</v>
      </c>
      <c r="EU130" s="50">
        <v>0</v>
      </c>
      <c r="EV130" s="50">
        <v>191.50000000000364</v>
      </c>
      <c r="EW130" s="468"/>
      <c r="EX130" s="50">
        <v>538.47500000000036</v>
      </c>
      <c r="EY130" s="50">
        <v>1108.5500000000266</v>
      </c>
      <c r="EZ130" s="50">
        <v>1031.3999999999924</v>
      </c>
      <c r="FA130" s="50">
        <v>2474.8000000000002</v>
      </c>
      <c r="FB130" s="468"/>
      <c r="FC130" s="50">
        <v>40.025000000002365</v>
      </c>
      <c r="FD130" s="50">
        <v>72</v>
      </c>
      <c r="FE130" s="50">
        <v>97.5</v>
      </c>
      <c r="FF130" s="50">
        <v>177.60000000000218</v>
      </c>
      <c r="FG130" s="468"/>
      <c r="FH130" s="50">
        <v>48.600000000002183</v>
      </c>
      <c r="FI130" s="50">
        <v>0</v>
      </c>
      <c r="FJ130" s="50">
        <v>0</v>
      </c>
      <c r="FK130" s="50">
        <v>272.30000000000291</v>
      </c>
      <c r="FL130" s="468"/>
      <c r="FM130" s="50">
        <v>27.287500000001728</v>
      </c>
      <c r="FN130" s="50">
        <v>0</v>
      </c>
      <c r="FO130" s="50">
        <v>0</v>
      </c>
      <c r="FP130" s="50">
        <v>398.20000000000437</v>
      </c>
      <c r="FQ130" s="468"/>
      <c r="FR130" s="50">
        <v>11.375000000000227</v>
      </c>
      <c r="FS130" s="50">
        <v>0</v>
      </c>
      <c r="FT130" s="50">
        <v>0</v>
      </c>
      <c r="FU130" s="50">
        <v>0</v>
      </c>
      <c r="FV130" s="468"/>
      <c r="FW130" s="50">
        <v>147.85000000000036</v>
      </c>
      <c r="FX130" s="50">
        <v>153.44999999999982</v>
      </c>
      <c r="FY130" s="50">
        <v>282.67500000000109</v>
      </c>
      <c r="FZ130" s="50">
        <v>396.39999999999418</v>
      </c>
      <c r="GA130" s="468"/>
      <c r="GB130" s="50">
        <v>50.700000000000728</v>
      </c>
      <c r="GC130" s="50">
        <v>0</v>
      </c>
      <c r="GD130" s="50">
        <v>0</v>
      </c>
      <c r="GE130" s="50">
        <v>0</v>
      </c>
      <c r="GF130" s="468"/>
      <c r="GG130" s="50">
        <v>188.70000000000073</v>
      </c>
      <c r="GH130" s="50">
        <v>545.50000000000364</v>
      </c>
      <c r="GI130" s="50">
        <v>621.22499999999945</v>
      </c>
      <c r="GJ130" s="50">
        <v>1251.4999999999891</v>
      </c>
      <c r="GK130" s="468"/>
      <c r="GL130" s="50">
        <v>60.750000000000909</v>
      </c>
      <c r="GM130" s="50">
        <v>168.50000000000182</v>
      </c>
      <c r="GN130" s="50">
        <v>268.875</v>
      </c>
      <c r="GO130" s="50">
        <v>254.00000000000364</v>
      </c>
      <c r="GP130" s="468"/>
      <c r="GU130" s="18"/>
      <c r="GV130" s="9"/>
      <c r="HD130" s="18"/>
      <c r="HE130" s="9"/>
      <c r="HM130" s="18"/>
      <c r="HN130" s="9"/>
      <c r="HW130" s="9"/>
      <c r="IF130" s="9"/>
      <c r="IO130" s="9"/>
      <c r="IX130" s="9"/>
      <c r="JG130" s="9"/>
      <c r="JP130" s="9"/>
      <c r="JY130" s="9"/>
      <c r="KH130" s="9"/>
      <c r="KQ130" s="9"/>
      <c r="KZ130" s="9"/>
      <c r="MA130" s="9"/>
      <c r="MJ130" s="9"/>
      <c r="MS130" s="9"/>
      <c r="NB130" s="9"/>
      <c r="NK130" s="9"/>
      <c r="NT130" s="9"/>
      <c r="NU130">
        <v>0</v>
      </c>
      <c r="NV130" s="9"/>
      <c r="NW130">
        <v>0</v>
      </c>
      <c r="NX130" s="9"/>
      <c r="NY130">
        <v>985.87499999999318</v>
      </c>
      <c r="NZ130" s="9"/>
      <c r="OA130">
        <v>0</v>
      </c>
    </row>
    <row r="131" spans="1:391" s="89" customFormat="1" ht="18">
      <c r="A131" s="84" t="s">
        <v>1658</v>
      </c>
      <c r="B131" s="46">
        <f t="shared" si="0"/>
        <v>5325.0499999999638</v>
      </c>
      <c r="C131" s="42"/>
      <c r="D131" s="50">
        <v>57.575000000000003</v>
      </c>
      <c r="E131" s="50">
        <v>0</v>
      </c>
      <c r="F131" s="50">
        <v>0</v>
      </c>
      <c r="G131" s="50">
        <v>0</v>
      </c>
      <c r="H131" s="468"/>
      <c r="I131" s="50">
        <v>46.3</v>
      </c>
      <c r="J131" s="50">
        <v>0</v>
      </c>
      <c r="K131" s="50">
        <v>0</v>
      </c>
      <c r="L131" s="50">
        <v>0</v>
      </c>
      <c r="M131" s="468"/>
      <c r="N131" s="50">
        <v>101.87500000000006</v>
      </c>
      <c r="O131" s="50">
        <v>0</v>
      </c>
      <c r="P131" s="50">
        <v>0</v>
      </c>
      <c r="Q131" s="50">
        <v>0</v>
      </c>
      <c r="R131" s="468"/>
      <c r="S131" s="456">
        <v>60.10000000000008</v>
      </c>
      <c r="T131" s="50">
        <v>0</v>
      </c>
      <c r="U131" s="505">
        <v>0</v>
      </c>
      <c r="V131" s="50">
        <v>0</v>
      </c>
      <c r="W131" s="468"/>
      <c r="X131" s="50">
        <v>92.750000000000114</v>
      </c>
      <c r="Y131" s="50">
        <v>0</v>
      </c>
      <c r="Z131" s="50">
        <v>0</v>
      </c>
      <c r="AA131" s="50">
        <v>0</v>
      </c>
      <c r="AB131" s="468"/>
      <c r="AC131" s="50">
        <v>124.57500000000016</v>
      </c>
      <c r="AD131" s="50">
        <v>0</v>
      </c>
      <c r="AE131" s="50">
        <v>0</v>
      </c>
      <c r="AF131" s="50">
        <v>0</v>
      </c>
      <c r="AG131" s="468"/>
      <c r="AH131" s="50">
        <v>143.77500000000009</v>
      </c>
      <c r="AI131" s="50">
        <v>0</v>
      </c>
      <c r="AJ131" s="50">
        <v>0</v>
      </c>
      <c r="AK131" s="50">
        <v>0</v>
      </c>
      <c r="AL131" s="468"/>
      <c r="AM131" s="456">
        <v>15.275000000000091</v>
      </c>
      <c r="AN131" s="456">
        <v>0</v>
      </c>
      <c r="AO131" s="456">
        <v>0</v>
      </c>
      <c r="AP131" s="50">
        <v>0</v>
      </c>
      <c r="AQ131" s="468"/>
      <c r="AR131" s="50">
        <v>39.625</v>
      </c>
      <c r="AS131" s="50">
        <v>0</v>
      </c>
      <c r="AT131" s="50">
        <v>0</v>
      </c>
      <c r="AU131" s="50">
        <v>0</v>
      </c>
      <c r="AV131" s="468"/>
      <c r="AW131" s="50">
        <v>0</v>
      </c>
      <c r="AX131" s="50">
        <v>0</v>
      </c>
      <c r="AY131" s="50">
        <v>0</v>
      </c>
      <c r="AZ131" s="50">
        <v>0</v>
      </c>
      <c r="BA131" s="468"/>
      <c r="BB131" s="50">
        <v>0</v>
      </c>
      <c r="BC131" s="50">
        <v>0</v>
      </c>
      <c r="BD131" s="50">
        <v>0</v>
      </c>
      <c r="BE131" s="50">
        <v>0</v>
      </c>
      <c r="BF131" s="468"/>
      <c r="BG131" s="50">
        <v>42.600000000000364</v>
      </c>
      <c r="BH131" s="50">
        <v>0</v>
      </c>
      <c r="BI131" s="50">
        <v>0</v>
      </c>
      <c r="BJ131" s="50">
        <v>0</v>
      </c>
      <c r="BK131" s="468"/>
      <c r="BL131" s="50">
        <v>0</v>
      </c>
      <c r="BM131" s="50">
        <v>0</v>
      </c>
      <c r="BN131" s="50">
        <v>0</v>
      </c>
      <c r="BO131" s="50">
        <v>0</v>
      </c>
      <c r="BP131" s="468"/>
      <c r="BQ131" s="50">
        <v>39.849999999999909</v>
      </c>
      <c r="BR131" s="50">
        <v>0</v>
      </c>
      <c r="BS131" s="50">
        <v>0</v>
      </c>
      <c r="BT131" s="50">
        <v>0</v>
      </c>
      <c r="BU131" s="468"/>
      <c r="BV131" s="50">
        <v>0</v>
      </c>
      <c r="BW131" s="50">
        <v>0</v>
      </c>
      <c r="BX131" s="50">
        <v>0</v>
      </c>
      <c r="BY131" s="50">
        <v>0</v>
      </c>
      <c r="BZ131" s="468"/>
      <c r="CA131" s="50">
        <v>0</v>
      </c>
      <c r="CB131" s="50">
        <v>0</v>
      </c>
      <c r="CC131" s="50">
        <v>0</v>
      </c>
      <c r="CD131" s="50">
        <v>0</v>
      </c>
      <c r="CE131" s="468"/>
      <c r="CF131" s="50">
        <v>0</v>
      </c>
      <c r="CG131" s="50">
        <v>0</v>
      </c>
      <c r="CH131" s="50">
        <v>0</v>
      </c>
      <c r="CI131" s="50">
        <v>0</v>
      </c>
      <c r="CJ131" s="468"/>
      <c r="CK131" s="50">
        <v>11</v>
      </c>
      <c r="CL131" s="50">
        <v>0</v>
      </c>
      <c r="CM131" s="50">
        <v>0</v>
      </c>
      <c r="CN131" s="50">
        <v>0</v>
      </c>
      <c r="CO131" s="468"/>
      <c r="CP131" s="544">
        <v>86</v>
      </c>
      <c r="CQ131" s="544">
        <v>0</v>
      </c>
      <c r="CR131" s="544">
        <v>0</v>
      </c>
      <c r="CS131" s="50">
        <v>0</v>
      </c>
      <c r="CT131" s="468"/>
      <c r="CU131" s="50">
        <v>0</v>
      </c>
      <c r="CV131" s="50">
        <v>0</v>
      </c>
      <c r="CW131" s="50">
        <v>0</v>
      </c>
      <c r="CX131" s="50">
        <v>0</v>
      </c>
      <c r="CY131" s="468"/>
      <c r="CZ131" s="50">
        <v>0</v>
      </c>
      <c r="DA131" s="50">
        <v>0</v>
      </c>
      <c r="DB131" s="50">
        <v>0</v>
      </c>
      <c r="DC131" s="50">
        <v>0</v>
      </c>
      <c r="DD131" s="468"/>
      <c r="DE131" s="544">
        <v>483.19999999999891</v>
      </c>
      <c r="DF131" s="544">
        <v>0</v>
      </c>
      <c r="DG131" s="544">
        <v>0</v>
      </c>
      <c r="DH131" s="50">
        <v>0</v>
      </c>
      <c r="DI131" s="468"/>
      <c r="DJ131" s="50">
        <v>0</v>
      </c>
      <c r="DK131" s="50">
        <v>190.04999999999973</v>
      </c>
      <c r="DL131" s="50">
        <v>0</v>
      </c>
      <c r="DM131" s="50">
        <v>0</v>
      </c>
      <c r="DN131" s="468"/>
      <c r="DO131" s="50">
        <v>0</v>
      </c>
      <c r="DP131" s="50">
        <v>0</v>
      </c>
      <c r="DQ131" s="50">
        <v>0</v>
      </c>
      <c r="DR131" s="50">
        <v>0</v>
      </c>
      <c r="DS131" s="468"/>
      <c r="DT131" s="50">
        <v>0</v>
      </c>
      <c r="DU131" s="50">
        <v>1479</v>
      </c>
      <c r="DV131" s="50">
        <v>0</v>
      </c>
      <c r="DW131" s="50">
        <v>0</v>
      </c>
      <c r="DX131" s="468"/>
      <c r="DY131" s="50">
        <v>0</v>
      </c>
      <c r="DZ131" s="50">
        <v>0</v>
      </c>
      <c r="EA131" s="50">
        <v>0</v>
      </c>
      <c r="EB131" s="50">
        <v>0</v>
      </c>
      <c r="EC131" s="468"/>
      <c r="ED131" s="50">
        <v>0</v>
      </c>
      <c r="EE131" s="50">
        <v>0</v>
      </c>
      <c r="EF131" s="50">
        <v>0</v>
      </c>
      <c r="EG131" s="50">
        <v>0</v>
      </c>
      <c r="EH131" s="468"/>
      <c r="EI131" s="50">
        <v>0</v>
      </c>
      <c r="EJ131" s="50">
        <v>289.7999999999995</v>
      </c>
      <c r="EK131" s="50">
        <v>0</v>
      </c>
      <c r="EL131" s="50">
        <v>0</v>
      </c>
      <c r="EM131" s="468"/>
      <c r="EN131" s="50">
        <v>0</v>
      </c>
      <c r="EO131" s="50">
        <v>172.69999999999982</v>
      </c>
      <c r="EP131" s="50">
        <v>0</v>
      </c>
      <c r="EQ131" s="50">
        <v>0</v>
      </c>
      <c r="ER131" s="468"/>
      <c r="ES131" s="50">
        <v>0</v>
      </c>
      <c r="ET131" s="50">
        <v>0</v>
      </c>
      <c r="EU131" s="50">
        <v>0</v>
      </c>
      <c r="EV131" s="50">
        <v>0</v>
      </c>
      <c r="EW131" s="468"/>
      <c r="EX131" s="50">
        <v>0</v>
      </c>
      <c r="EY131" s="50">
        <v>1246.7499999999673</v>
      </c>
      <c r="EZ131" s="50">
        <v>0</v>
      </c>
      <c r="FA131" s="50">
        <v>0</v>
      </c>
      <c r="FB131" s="468"/>
      <c r="FC131" s="50">
        <v>0</v>
      </c>
      <c r="FD131" s="50">
        <v>35.000000000000909</v>
      </c>
      <c r="FE131" s="50">
        <v>0</v>
      </c>
      <c r="FF131" s="50">
        <v>0</v>
      </c>
      <c r="FG131" s="468"/>
      <c r="FH131" s="50">
        <v>0</v>
      </c>
      <c r="FI131" s="50">
        <v>0</v>
      </c>
      <c r="FJ131" s="50">
        <v>0</v>
      </c>
      <c r="FK131" s="50">
        <v>0</v>
      </c>
      <c r="FL131" s="468"/>
      <c r="FM131" s="50">
        <v>0</v>
      </c>
      <c r="FN131" s="50">
        <v>0</v>
      </c>
      <c r="FO131" s="50">
        <v>0</v>
      </c>
      <c r="FP131" s="50">
        <v>0</v>
      </c>
      <c r="FQ131" s="468"/>
      <c r="FR131" s="50">
        <v>0</v>
      </c>
      <c r="FS131" s="50">
        <v>0</v>
      </c>
      <c r="FT131" s="50">
        <v>0</v>
      </c>
      <c r="FU131" s="50">
        <v>0</v>
      </c>
      <c r="FV131" s="468"/>
      <c r="FW131" s="50">
        <v>0</v>
      </c>
      <c r="FX131" s="50">
        <v>170.44999999999936</v>
      </c>
      <c r="FY131" s="50">
        <v>0</v>
      </c>
      <c r="FZ131" s="50">
        <v>0</v>
      </c>
      <c r="GA131" s="468"/>
      <c r="GB131" s="50">
        <v>0</v>
      </c>
      <c r="GC131" s="50">
        <v>0</v>
      </c>
      <c r="GD131" s="50">
        <v>0</v>
      </c>
      <c r="GE131" s="50">
        <v>0</v>
      </c>
      <c r="GF131" s="468"/>
      <c r="GG131" s="50">
        <v>0</v>
      </c>
      <c r="GH131" s="50">
        <v>266.80000000000018</v>
      </c>
      <c r="GI131" s="50">
        <v>0</v>
      </c>
      <c r="GJ131" s="50">
        <v>0</v>
      </c>
      <c r="GK131" s="468"/>
      <c r="GL131" s="50">
        <v>0</v>
      </c>
      <c r="GM131" s="50">
        <v>129.99999999999818</v>
      </c>
      <c r="GN131" s="50">
        <v>0</v>
      </c>
      <c r="GO131" s="50">
        <v>0</v>
      </c>
      <c r="GP131" s="468"/>
      <c r="GU131"/>
      <c r="GV131" s="9"/>
      <c r="HD131"/>
      <c r="HE131" s="9"/>
      <c r="HM131"/>
      <c r="HN131" s="9"/>
      <c r="HV131"/>
      <c r="HW131" s="9"/>
      <c r="IE131"/>
      <c r="IF131" s="9"/>
      <c r="IN131"/>
      <c r="IO131" s="9"/>
      <c r="IW131"/>
      <c r="IX131" s="9"/>
      <c r="JF131"/>
      <c r="JG131" s="9"/>
      <c r="JO131"/>
      <c r="JP131" s="9"/>
      <c r="JX131"/>
      <c r="JY131" s="9"/>
      <c r="KG131"/>
      <c r="KH131" s="9"/>
      <c r="KP131"/>
      <c r="KQ131" s="9"/>
      <c r="KY131"/>
      <c r="KZ131" s="9"/>
      <c r="LZ131"/>
      <c r="MA131" s="9"/>
      <c r="MI131"/>
      <c r="MJ131" s="9"/>
      <c r="MR131"/>
      <c r="MS131" s="9"/>
      <c r="NA131"/>
      <c r="NB131" s="9"/>
      <c r="NJ131"/>
      <c r="NK131" s="9"/>
      <c r="NS131"/>
      <c r="NT131" s="9"/>
      <c r="NU131">
        <v>0</v>
      </c>
      <c r="NV131" s="9"/>
      <c r="NW131">
        <v>0</v>
      </c>
      <c r="NX131" s="9"/>
      <c r="NY131">
        <v>0</v>
      </c>
      <c r="NZ131" s="9"/>
      <c r="OA131">
        <v>0</v>
      </c>
    </row>
    <row r="132" spans="1:391" ht="18">
      <c r="A132" s="40"/>
      <c r="B132" s="46"/>
      <c r="C132" s="42"/>
      <c r="D132" s="50"/>
      <c r="E132" s="50"/>
      <c r="F132" s="50"/>
      <c r="G132" s="462"/>
      <c r="H132" s="468"/>
      <c r="I132" s="9"/>
      <c r="J132" s="462"/>
      <c r="K132" s="9"/>
      <c r="L132" s="1"/>
      <c r="M132" s="468"/>
      <c r="N132" s="1"/>
      <c r="O132" s="1"/>
      <c r="P132" s="9"/>
      <c r="Q132" s="1"/>
      <c r="R132" s="468"/>
      <c r="S132" s="1"/>
      <c r="T132" s="9"/>
      <c r="U132" s="1"/>
      <c r="V132" s="1"/>
      <c r="W132" s="468"/>
      <c r="X132" s="1"/>
      <c r="Y132" s="9"/>
      <c r="Z132" s="1"/>
      <c r="AA132" s="9"/>
      <c r="AB132" s="468"/>
      <c r="AC132" s="9"/>
      <c r="AE132" s="18"/>
      <c r="AF132" s="9"/>
      <c r="AG132" s="468"/>
      <c r="AH132" s="9"/>
      <c r="AL132" s="468"/>
      <c r="AN132" s="18"/>
      <c r="AO132" s="9"/>
      <c r="AQ132" s="468"/>
      <c r="AS132" s="9"/>
      <c r="AU132" s="9"/>
      <c r="AV132" s="468"/>
      <c r="AW132" s="18"/>
      <c r="AX132" s="9"/>
      <c r="AZ132" s="9"/>
      <c r="BA132" s="468"/>
      <c r="BB132" s="9"/>
      <c r="BD132" s="9"/>
      <c r="BF132" s="468"/>
      <c r="BG132" s="9"/>
      <c r="BI132" s="9"/>
      <c r="BK132" s="468"/>
      <c r="BM132" s="9"/>
      <c r="BP132" s="468"/>
      <c r="BR132" s="9"/>
      <c r="BT132" s="9"/>
      <c r="BU132" s="468"/>
      <c r="BV132" s="9"/>
      <c r="BY132" s="9"/>
      <c r="BZ132" s="468"/>
      <c r="CB132" s="9"/>
      <c r="CD132" s="9"/>
      <c r="CE132" s="468"/>
      <c r="CF132" s="18"/>
      <c r="CG132" s="9"/>
      <c r="CH132" s="18"/>
      <c r="CI132" s="9"/>
      <c r="CJ132" s="468"/>
      <c r="CK132" s="9"/>
      <c r="CM132" s="9"/>
      <c r="CO132" s="468"/>
      <c r="CP132" s="9"/>
      <c r="CQ132" s="18"/>
      <c r="CR132" s="9"/>
      <c r="CT132" s="468"/>
      <c r="CV132" s="9"/>
      <c r="CX132" s="18"/>
      <c r="CY132" s="468"/>
      <c r="DA132" s="9"/>
      <c r="DC132" s="9"/>
      <c r="DD132" s="468"/>
      <c r="DE132" s="9"/>
      <c r="DG132" s="18"/>
      <c r="DH132" s="9"/>
      <c r="DI132" s="468"/>
      <c r="DK132" s="18"/>
      <c r="DL132" s="9"/>
      <c r="DN132" s="468"/>
      <c r="DP132" s="9"/>
      <c r="DR132" s="9"/>
      <c r="DS132" s="468"/>
      <c r="DT132" s="18"/>
      <c r="DU132" s="9"/>
      <c r="DV132" s="18"/>
      <c r="DW132" s="9"/>
      <c r="DX132" s="468"/>
      <c r="DY132" s="9"/>
      <c r="EA132" s="9"/>
      <c r="EB132" s="18"/>
      <c r="EC132" s="468"/>
      <c r="ED132" s="9"/>
      <c r="EE132" s="18"/>
      <c r="EF132" s="9"/>
      <c r="EH132" s="468"/>
      <c r="EJ132" s="9"/>
      <c r="EL132" s="18"/>
      <c r="EM132" s="468"/>
      <c r="EN132" s="18"/>
      <c r="EO132" s="9"/>
      <c r="EQ132" s="9"/>
      <c r="ER132" s="468"/>
      <c r="ES132" s="9"/>
      <c r="EU132" s="18"/>
      <c r="EV132" s="9"/>
      <c r="EW132" s="468"/>
      <c r="EX132" s="9"/>
      <c r="EZ132" s="9"/>
      <c r="FB132" s="468"/>
      <c r="FD132" s="18"/>
      <c r="FE132" s="9"/>
      <c r="FG132" s="468"/>
      <c r="FI132" s="9"/>
      <c r="FK132" s="9"/>
      <c r="FL132" s="468"/>
      <c r="FM132" s="18"/>
      <c r="FN132" s="9"/>
      <c r="FO132" s="18"/>
      <c r="FP132" s="9"/>
      <c r="FQ132" s="468"/>
      <c r="FR132" s="9"/>
      <c r="FT132" s="9"/>
      <c r="FV132" s="468"/>
      <c r="FW132" s="9"/>
      <c r="FX132" s="18"/>
      <c r="FY132" s="9"/>
      <c r="GA132" s="468"/>
      <c r="GC132" s="9"/>
      <c r="GE132" s="18"/>
      <c r="GF132" s="468"/>
      <c r="GH132" s="9"/>
      <c r="GJ132" s="9"/>
      <c r="GK132" s="468"/>
      <c r="GL132" s="9"/>
      <c r="GN132" s="18"/>
      <c r="GO132" s="9"/>
      <c r="GP132" s="468"/>
      <c r="GQ132" s="9"/>
      <c r="GR132" s="18"/>
      <c r="GS132" s="9"/>
      <c r="GT132" s="18"/>
      <c r="GU132" s="9"/>
      <c r="GX132" s="9"/>
      <c r="GZ132" s="9"/>
      <c r="HB132" s="9"/>
      <c r="HD132" s="9"/>
      <c r="HG132" s="9"/>
      <c r="HI132" s="9"/>
      <c r="HK132" s="9"/>
      <c r="HM132" s="9"/>
      <c r="HP132" s="9"/>
      <c r="HR132" s="9"/>
      <c r="HT132" s="9"/>
      <c r="HV132" s="9"/>
      <c r="HY132" s="9"/>
      <c r="IA132" s="9"/>
      <c r="IC132" s="9"/>
      <c r="IE132" s="9"/>
      <c r="IH132" s="9"/>
      <c r="IJ132" s="9"/>
      <c r="IL132" s="9"/>
      <c r="IN132" s="9"/>
      <c r="IQ132" s="9"/>
      <c r="IS132" s="9"/>
      <c r="IU132" s="9"/>
      <c r="IW132" s="9"/>
      <c r="IZ132" s="9"/>
      <c r="JB132" s="9"/>
      <c r="JD132" s="9"/>
      <c r="JF132" s="9"/>
      <c r="JI132" s="9"/>
      <c r="JK132" s="9"/>
      <c r="JM132" s="9"/>
      <c r="JO132" s="9"/>
      <c r="JR132" s="9"/>
      <c r="JT132" s="9"/>
      <c r="JV132" s="9"/>
      <c r="JX132" s="9"/>
      <c r="KA132" s="9"/>
      <c r="KC132" s="9"/>
      <c r="KE132" s="9"/>
      <c r="KG132" s="9"/>
      <c r="KJ132" s="9"/>
      <c r="KL132" s="9"/>
      <c r="KN132" s="9"/>
      <c r="KP132" s="9"/>
      <c r="KS132" s="9"/>
      <c r="KU132" s="9"/>
      <c r="KW132" s="9"/>
      <c r="KY132" s="9"/>
      <c r="LB132" s="9"/>
      <c r="LD132" s="9"/>
      <c r="LF132" s="9"/>
      <c r="LH132" s="9"/>
      <c r="LK132" s="9"/>
      <c r="LM132" s="9"/>
      <c r="LO132" s="9"/>
      <c r="LQ132" s="9"/>
      <c r="LT132" s="9"/>
      <c r="LV132" s="9"/>
      <c r="LX132" s="9"/>
      <c r="LZ132" s="9"/>
      <c r="MC132" s="9"/>
      <c r="ME132" s="9"/>
      <c r="MG132" s="9"/>
      <c r="MI132" s="9"/>
      <c r="ML132" s="9"/>
      <c r="MN132" s="9"/>
      <c r="MP132" s="9"/>
      <c r="MR132" s="9"/>
      <c r="MU132" s="9"/>
      <c r="MW132" s="9"/>
      <c r="MY132" s="9"/>
      <c r="NA132" s="9"/>
    </row>
    <row r="133" spans="1:391" ht="18">
      <c r="A133" s="40"/>
      <c r="B133" s="46"/>
      <c r="C133" s="42"/>
      <c r="D133" s="50"/>
      <c r="E133" s="50"/>
      <c r="F133" s="50"/>
      <c r="G133" s="462"/>
      <c r="H133" s="468"/>
      <c r="I133" s="9"/>
      <c r="J133" s="462"/>
      <c r="K133" s="9"/>
      <c r="L133" s="1"/>
      <c r="M133" s="468"/>
      <c r="N133" s="1"/>
      <c r="O133" s="1"/>
      <c r="P133" s="9"/>
      <c r="Q133" s="1"/>
      <c r="R133" s="468"/>
      <c r="S133" s="1"/>
      <c r="T133" s="9"/>
      <c r="U133" s="1"/>
      <c r="V133" s="1"/>
      <c r="W133" s="468"/>
      <c r="X133" s="1"/>
      <c r="Y133" s="9"/>
      <c r="Z133" s="1"/>
      <c r="AA133" s="9"/>
      <c r="AB133" s="468"/>
      <c r="AC133" s="9"/>
      <c r="AE133" s="18"/>
      <c r="AF133" s="9"/>
      <c r="AG133" s="468"/>
      <c r="AH133" s="9"/>
      <c r="AJ133" s="9"/>
      <c r="AL133" s="468"/>
      <c r="AN133" s="18"/>
      <c r="AO133" s="9"/>
      <c r="AQ133" s="468"/>
      <c r="AS133" s="9"/>
      <c r="AU133" s="9"/>
      <c r="AV133" s="468"/>
      <c r="AW133" s="18"/>
      <c r="AX133" s="9"/>
      <c r="AZ133" s="9"/>
      <c r="BA133" s="468"/>
      <c r="BB133" s="9"/>
      <c r="BD133" s="9"/>
      <c r="BF133" s="468"/>
      <c r="BG133" s="9"/>
      <c r="BI133" s="9"/>
      <c r="BK133" s="468"/>
      <c r="BM133" s="9"/>
      <c r="BO133" s="18"/>
      <c r="BP133" s="468"/>
      <c r="BR133" s="9"/>
      <c r="BT133" s="9"/>
      <c r="BU133" s="468"/>
      <c r="BV133" s="9"/>
      <c r="BY133" s="9"/>
      <c r="BZ133" s="468"/>
      <c r="CB133" s="9"/>
      <c r="CD133" s="9"/>
      <c r="CE133" s="468"/>
      <c r="CF133" s="18"/>
      <c r="CG133" s="9"/>
      <c r="CH133" s="18"/>
      <c r="CI133" s="9"/>
      <c r="CJ133" s="468"/>
      <c r="CK133" s="9"/>
      <c r="CM133" s="9"/>
      <c r="CO133" s="468"/>
      <c r="CP133" s="9"/>
      <c r="CQ133" s="18"/>
      <c r="CR133" s="9"/>
      <c r="CT133" s="468"/>
      <c r="CV133" s="9"/>
      <c r="CX133" s="18"/>
      <c r="CY133" s="468"/>
      <c r="DA133" s="9"/>
      <c r="DC133" s="9"/>
      <c r="DD133" s="468"/>
      <c r="DE133" s="9"/>
      <c r="DG133" s="18"/>
      <c r="DH133" s="9"/>
      <c r="DI133" s="468"/>
      <c r="DK133" s="18"/>
      <c r="DL133" s="9"/>
      <c r="DN133" s="468"/>
      <c r="DP133" s="9"/>
      <c r="DR133" s="9"/>
      <c r="DS133" s="468"/>
      <c r="DT133" s="18"/>
      <c r="DU133" s="9"/>
      <c r="DV133" s="18"/>
      <c r="DW133" s="9"/>
      <c r="DX133" s="468"/>
      <c r="DY133" s="9"/>
      <c r="EA133" s="9"/>
      <c r="EC133" s="468"/>
      <c r="ED133" s="9"/>
      <c r="EE133" s="18"/>
      <c r="EF133" s="9"/>
      <c r="EH133" s="468"/>
      <c r="EJ133" s="9"/>
      <c r="EL133" s="18"/>
      <c r="EM133" s="468"/>
      <c r="EN133" s="18"/>
      <c r="EO133" s="9"/>
      <c r="EQ133" s="9"/>
      <c r="ER133" s="468"/>
      <c r="ES133" s="9"/>
      <c r="EU133" s="18"/>
      <c r="EV133" s="9"/>
      <c r="EW133" s="468"/>
      <c r="EX133" s="9"/>
      <c r="EZ133" s="9"/>
      <c r="FB133" s="468"/>
      <c r="FD133" s="18"/>
      <c r="FE133" s="9"/>
      <c r="FG133" s="468"/>
      <c r="FI133" s="9"/>
      <c r="FK133" s="9"/>
      <c r="FL133" s="468"/>
      <c r="FM133" s="18"/>
      <c r="FN133" s="9"/>
      <c r="FO133" s="18"/>
      <c r="FP133" s="9"/>
      <c r="FQ133" s="468"/>
      <c r="FR133" s="9"/>
      <c r="FT133" s="9"/>
      <c r="FV133" s="468"/>
      <c r="FW133" s="9"/>
      <c r="FX133" s="18"/>
      <c r="FY133" s="9"/>
      <c r="GA133" s="468"/>
      <c r="GC133" s="9"/>
      <c r="GE133" s="18"/>
      <c r="GF133" s="468"/>
      <c r="GH133" s="9"/>
      <c r="GJ133" s="9"/>
      <c r="GK133" s="468"/>
      <c r="GL133" s="9"/>
      <c r="GN133" s="18"/>
      <c r="GO133" s="9"/>
      <c r="GP133" s="468"/>
      <c r="GQ133" s="9"/>
      <c r="GR133" s="18"/>
      <c r="GS133" s="9"/>
      <c r="GT133" s="18"/>
      <c r="GU133" s="9"/>
      <c r="GX133" s="9"/>
      <c r="GZ133" s="9"/>
      <c r="HB133" s="9"/>
      <c r="HD133" s="9"/>
      <c r="HG133" s="9"/>
      <c r="HI133" s="9"/>
      <c r="HK133" s="9"/>
      <c r="HM133" s="9"/>
      <c r="HP133" s="9"/>
      <c r="HR133" s="9"/>
      <c r="HT133" s="9"/>
      <c r="HV133" s="9"/>
      <c r="HY133" s="9"/>
      <c r="IA133" s="9"/>
      <c r="IC133" s="9"/>
      <c r="IE133" s="9"/>
      <c r="IH133" s="9"/>
      <c r="IJ133" s="9"/>
      <c r="IL133" s="9"/>
      <c r="IN133" s="9"/>
      <c r="IQ133" s="9"/>
      <c r="IS133" s="9"/>
      <c r="IU133" s="9"/>
      <c r="IW133" s="9"/>
      <c r="IZ133" s="9"/>
      <c r="JB133" s="9"/>
      <c r="JD133" s="9"/>
      <c r="JF133" s="9"/>
      <c r="JI133" s="9"/>
      <c r="JK133" s="9"/>
      <c r="JM133" s="9"/>
      <c r="JO133" s="9"/>
      <c r="JR133" s="9"/>
      <c r="JT133" s="9"/>
      <c r="JV133" s="9"/>
      <c r="JX133" s="9"/>
      <c r="KA133" s="9"/>
      <c r="KC133" s="9"/>
      <c r="KE133" s="9"/>
      <c r="KG133" s="9"/>
      <c r="KJ133" s="9"/>
      <c r="KL133" s="9"/>
      <c r="KN133" s="9"/>
      <c r="KP133" s="9"/>
      <c r="KS133" s="9"/>
      <c r="KU133" s="9"/>
      <c r="KW133" s="9"/>
      <c r="KY133" s="9"/>
      <c r="LB133" s="9"/>
      <c r="LD133" s="9"/>
      <c r="LF133" s="9"/>
      <c r="LH133" s="9"/>
      <c r="LK133" s="9"/>
      <c r="LM133" s="9"/>
      <c r="LO133" s="9"/>
      <c r="LQ133" s="9"/>
      <c r="LT133" s="9"/>
      <c r="LV133" s="9"/>
      <c r="LX133" s="9"/>
      <c r="LZ133" s="9"/>
      <c r="MC133" s="9"/>
      <c r="ME133" s="9"/>
      <c r="MG133" s="9"/>
      <c r="MI133" s="9"/>
      <c r="ML133" s="9"/>
      <c r="MN133" s="9"/>
      <c r="MP133" s="9"/>
      <c r="MR133" s="9"/>
      <c r="MU133" s="9"/>
      <c r="MW133" s="9"/>
      <c r="MY133" s="9"/>
      <c r="NA133" s="9"/>
    </row>
    <row r="134" spans="1:391" ht="18">
      <c r="A134" s="40"/>
      <c r="B134" s="46"/>
      <c r="C134" s="42"/>
      <c r="D134" s="50"/>
      <c r="E134" s="50"/>
      <c r="F134" s="50"/>
      <c r="G134" s="462"/>
      <c r="H134" s="468"/>
      <c r="I134" s="9"/>
      <c r="J134" s="462"/>
      <c r="K134" s="9"/>
      <c r="L134" s="1"/>
      <c r="M134" s="468"/>
      <c r="N134" s="1"/>
      <c r="O134" s="1"/>
      <c r="P134" s="9"/>
      <c r="Q134" s="1"/>
      <c r="R134" s="468"/>
      <c r="S134" s="1"/>
      <c r="T134" s="9"/>
      <c r="U134" s="1"/>
      <c r="V134" s="1"/>
      <c r="W134" s="468"/>
      <c r="X134" s="1"/>
      <c r="Y134" s="9"/>
      <c r="Z134" s="1"/>
      <c r="AA134" s="9"/>
      <c r="AB134" s="468"/>
      <c r="AC134" s="9"/>
      <c r="AE134" s="18"/>
      <c r="AF134" s="9"/>
      <c r="AG134" s="468"/>
      <c r="AH134" s="9"/>
      <c r="AJ134" s="9"/>
      <c r="AL134" s="468"/>
      <c r="AN134" s="18"/>
      <c r="AO134" s="9"/>
      <c r="AQ134" s="468"/>
      <c r="AS134" s="9"/>
      <c r="AU134" s="9"/>
      <c r="AV134" s="468"/>
      <c r="AW134" s="18"/>
      <c r="AX134" s="9"/>
      <c r="AZ134" s="9"/>
      <c r="BA134" s="468"/>
      <c r="BB134" s="9"/>
      <c r="BD134" s="9"/>
      <c r="BF134" s="468"/>
      <c r="BG134" s="9"/>
      <c r="BI134" s="9"/>
      <c r="BK134" s="468"/>
      <c r="BM134" s="9"/>
      <c r="BO134" s="18"/>
      <c r="BP134" s="468"/>
      <c r="BR134" s="9"/>
      <c r="BT134" s="9"/>
      <c r="BU134" s="468"/>
      <c r="BV134" s="9"/>
      <c r="BY134" s="9"/>
      <c r="BZ134" s="468"/>
      <c r="CB134" s="9"/>
      <c r="CD134" s="9"/>
      <c r="CE134" s="468"/>
      <c r="CF134" s="18"/>
      <c r="CG134" s="9"/>
      <c r="CH134" s="18"/>
      <c r="CI134" s="9"/>
      <c r="CJ134" s="468"/>
      <c r="CK134" s="9"/>
      <c r="CM134" s="9"/>
      <c r="CO134" s="468"/>
      <c r="CP134" s="9"/>
      <c r="CQ134" s="18"/>
      <c r="CR134" s="9"/>
      <c r="CT134" s="468"/>
      <c r="CV134" s="9"/>
      <c r="CX134" s="18"/>
      <c r="CY134" s="468"/>
      <c r="DA134" s="9"/>
      <c r="DC134" s="9"/>
      <c r="DD134" s="468"/>
      <c r="DE134" s="9"/>
      <c r="DG134" s="18"/>
      <c r="DH134" s="9"/>
      <c r="DI134" s="468"/>
      <c r="DK134" s="18"/>
      <c r="DL134" s="9"/>
      <c r="DN134" s="468"/>
      <c r="DP134" s="9"/>
      <c r="DR134" s="9"/>
      <c r="DS134" s="468"/>
      <c r="DT134" s="18"/>
      <c r="DU134" s="9"/>
      <c r="DV134" s="18"/>
      <c r="DW134" s="9"/>
      <c r="DX134" s="468"/>
      <c r="DY134" s="9"/>
      <c r="EA134" s="9"/>
      <c r="EC134" s="468"/>
      <c r="ED134" s="9"/>
      <c r="EE134" s="18"/>
      <c r="EF134" s="9"/>
      <c r="EH134" s="468"/>
      <c r="EJ134" s="9"/>
      <c r="EL134" s="18"/>
      <c r="EM134" s="468"/>
      <c r="EN134" s="18"/>
      <c r="EO134" s="9"/>
      <c r="EQ134" s="9"/>
      <c r="ER134" s="468"/>
      <c r="ES134" s="9"/>
      <c r="EU134" s="18"/>
      <c r="EV134" s="9"/>
      <c r="EW134" s="468"/>
      <c r="EX134" s="9"/>
      <c r="EZ134" s="9"/>
      <c r="FB134" s="468"/>
      <c r="FD134" s="18"/>
      <c r="FE134" s="9"/>
      <c r="FG134" s="468"/>
      <c r="FI134" s="9"/>
      <c r="FK134" s="9"/>
      <c r="FL134" s="468"/>
      <c r="FM134" s="18"/>
      <c r="FN134" s="9"/>
      <c r="FO134" s="18"/>
      <c r="FP134" s="9"/>
      <c r="FQ134" s="468"/>
      <c r="FR134" s="9"/>
      <c r="FT134" s="9"/>
      <c r="FV134" s="468"/>
      <c r="FW134" s="9"/>
      <c r="FX134" s="18"/>
      <c r="FY134" s="9"/>
      <c r="GA134" s="9"/>
      <c r="GC134" s="9"/>
      <c r="GE134" s="18"/>
      <c r="GF134" s="9"/>
      <c r="GH134" s="9"/>
      <c r="GJ134" s="9"/>
      <c r="GL134" s="9"/>
      <c r="GN134" s="18"/>
      <c r="GO134" s="9"/>
      <c r="GP134" s="18"/>
      <c r="GQ134" s="9"/>
      <c r="GR134" s="18"/>
      <c r="GS134" s="9"/>
      <c r="GT134" s="18"/>
      <c r="GU134" s="9"/>
      <c r="GX134" s="9"/>
      <c r="GZ134" s="9"/>
      <c r="HB134" s="9"/>
      <c r="HD134" s="9"/>
      <c r="HG134" s="9"/>
      <c r="HI134" s="9"/>
      <c r="HK134" s="9"/>
      <c r="HM134" s="9"/>
      <c r="HP134" s="9"/>
      <c r="HR134" s="9"/>
      <c r="HT134" s="9"/>
      <c r="HV134" s="9"/>
      <c r="HY134" s="9"/>
      <c r="IA134" s="9"/>
      <c r="IC134" s="9"/>
      <c r="IE134" s="9"/>
      <c r="IH134" s="9"/>
      <c r="IJ134" s="9"/>
      <c r="IL134" s="9"/>
      <c r="IN134" s="9"/>
      <c r="IQ134" s="9"/>
      <c r="IS134" s="9"/>
      <c r="IU134" s="9"/>
      <c r="IW134" s="9"/>
      <c r="IZ134" s="9"/>
      <c r="JB134" s="9"/>
      <c r="JD134" s="9"/>
      <c r="JF134" s="9"/>
      <c r="JI134" s="9"/>
      <c r="JK134" s="9"/>
      <c r="JM134" s="9"/>
      <c r="JO134" s="9"/>
      <c r="JR134" s="9"/>
      <c r="JT134" s="9"/>
      <c r="JV134" s="9"/>
      <c r="JX134" s="9"/>
      <c r="KA134" s="9"/>
      <c r="KC134" s="9"/>
      <c r="KE134" s="9"/>
      <c r="KG134" s="9"/>
      <c r="KJ134" s="9"/>
      <c r="KL134" s="9"/>
      <c r="KN134" s="9"/>
      <c r="KP134" s="9"/>
      <c r="KS134" s="9"/>
      <c r="KU134" s="9"/>
      <c r="KW134" s="9"/>
      <c r="KY134" s="9"/>
      <c r="LB134" s="9"/>
      <c r="LD134" s="9"/>
      <c r="LF134" s="9"/>
      <c r="LH134" s="9"/>
      <c r="LK134" s="9"/>
      <c r="LM134" s="9"/>
      <c r="LO134" s="9"/>
      <c r="LQ134" s="9"/>
      <c r="LT134" s="9"/>
      <c r="LV134" s="9"/>
      <c r="LX134" s="9"/>
      <c r="LZ134" s="9"/>
      <c r="MC134" s="9"/>
      <c r="ME134" s="9"/>
      <c r="MG134" s="9"/>
      <c r="MI134" s="9"/>
      <c r="ML134" s="9"/>
      <c r="MN134" s="9"/>
      <c r="MP134" s="9"/>
      <c r="MR134" s="9"/>
      <c r="MU134" s="9"/>
      <c r="MW134" s="9"/>
      <c r="MY134" s="9"/>
      <c r="NA134" s="9"/>
    </row>
    <row r="135" spans="1:391" ht="18">
      <c r="A135" s="40"/>
      <c r="B135" s="46"/>
      <c r="C135" s="42"/>
      <c r="D135" s="50"/>
      <c r="E135" s="50"/>
      <c r="F135" s="50"/>
      <c r="G135" s="462"/>
      <c r="H135" s="468"/>
      <c r="I135" s="9"/>
      <c r="J135" s="462"/>
      <c r="K135" s="9"/>
      <c r="L135" s="1"/>
      <c r="M135" s="468"/>
      <c r="N135" s="9"/>
      <c r="O135" s="1"/>
      <c r="P135" s="9"/>
      <c r="Q135" s="1"/>
      <c r="R135" s="468"/>
      <c r="S135" s="1"/>
      <c r="T135" s="9"/>
      <c r="U135" s="1"/>
      <c r="V135" s="1"/>
      <c r="W135" s="468"/>
      <c r="X135" s="1"/>
      <c r="Y135" s="9"/>
      <c r="Z135" s="1"/>
      <c r="AA135" s="9"/>
      <c r="AB135" s="468"/>
      <c r="AC135" s="9"/>
      <c r="AE135" s="18"/>
      <c r="AF135" s="9"/>
      <c r="AG135" s="468"/>
      <c r="AH135" s="9"/>
      <c r="AJ135" s="9"/>
      <c r="AL135" s="468"/>
      <c r="AN135" s="18"/>
      <c r="AO135" s="9"/>
      <c r="AQ135" s="468"/>
      <c r="AS135" s="9"/>
      <c r="AU135" s="9"/>
      <c r="AV135" s="468"/>
      <c r="AW135" s="18"/>
      <c r="AX135" s="9"/>
      <c r="AZ135" s="9"/>
      <c r="BA135" s="468"/>
      <c r="BB135" s="9"/>
      <c r="BD135" s="9"/>
      <c r="BF135" s="468"/>
      <c r="BG135" s="9"/>
      <c r="BI135" s="9"/>
      <c r="BK135" s="468"/>
      <c r="BM135" s="9"/>
      <c r="BO135" s="18"/>
      <c r="BP135" s="468"/>
      <c r="BR135" s="9"/>
      <c r="BT135" s="9"/>
      <c r="BU135" s="468"/>
      <c r="BV135" s="9"/>
      <c r="BY135" s="9"/>
      <c r="BZ135" s="468"/>
      <c r="CB135" s="9"/>
      <c r="CD135" s="9"/>
      <c r="CE135" s="468"/>
      <c r="CF135" s="18"/>
      <c r="CG135" s="9"/>
      <c r="CH135" s="18"/>
      <c r="CI135" s="9"/>
      <c r="CJ135" s="468"/>
      <c r="CK135" s="9"/>
      <c r="CM135" s="9"/>
      <c r="CO135" s="468"/>
      <c r="CP135" s="9"/>
      <c r="CQ135" s="18"/>
      <c r="CR135" s="9"/>
      <c r="CT135" s="468"/>
      <c r="CV135" s="9"/>
      <c r="CX135" s="18"/>
      <c r="CY135" s="468"/>
      <c r="DA135" s="9"/>
      <c r="DC135" s="9"/>
      <c r="DD135" s="468"/>
      <c r="DE135" s="9"/>
      <c r="DG135" s="18"/>
      <c r="DH135" s="9"/>
      <c r="DI135" s="468"/>
      <c r="DK135" s="18"/>
      <c r="DL135" s="9"/>
      <c r="DN135" s="468"/>
      <c r="DP135" s="9"/>
      <c r="DR135" s="9"/>
      <c r="DS135" s="468"/>
      <c r="DT135" s="18"/>
      <c r="DU135" s="9"/>
      <c r="DV135" s="18"/>
      <c r="DW135" s="9"/>
      <c r="DX135" s="468"/>
      <c r="DY135" s="9"/>
      <c r="EA135" s="9"/>
      <c r="EC135" s="468"/>
      <c r="ED135" s="9"/>
      <c r="EE135" s="18"/>
      <c r="EF135" s="9"/>
      <c r="EH135" s="468"/>
      <c r="EJ135" s="9"/>
      <c r="EL135" s="18"/>
      <c r="EM135" s="468"/>
      <c r="EN135" s="18"/>
      <c r="EO135" s="9"/>
      <c r="EQ135" s="9"/>
      <c r="ER135" s="468"/>
      <c r="ES135" s="9"/>
      <c r="EU135" s="18"/>
      <c r="EV135" s="9"/>
      <c r="EW135" s="468"/>
      <c r="EX135" s="9"/>
      <c r="EZ135" s="9"/>
      <c r="FB135" s="468"/>
      <c r="FD135" s="18"/>
      <c r="FE135" s="9"/>
      <c r="FG135" s="468"/>
      <c r="FI135" s="9"/>
      <c r="FK135" s="9"/>
      <c r="FL135" s="468"/>
      <c r="FM135" s="18"/>
      <c r="FN135" s="9"/>
      <c r="FO135" s="18"/>
      <c r="FP135" s="9"/>
      <c r="FQ135" s="468"/>
      <c r="FR135" s="9"/>
      <c r="FT135" s="9"/>
      <c r="FV135" s="468"/>
      <c r="FW135" s="9"/>
      <c r="FX135" s="18"/>
      <c r="FY135" s="9"/>
      <c r="GA135" s="9"/>
      <c r="GC135" s="9"/>
      <c r="GE135" s="18"/>
      <c r="GF135" s="9"/>
      <c r="GH135" s="9"/>
      <c r="GJ135" s="9"/>
      <c r="GL135" s="9"/>
      <c r="GN135" s="18"/>
      <c r="GO135" s="9"/>
      <c r="GP135" s="18"/>
      <c r="GQ135" s="9"/>
      <c r="GR135" s="18"/>
      <c r="GS135" s="9"/>
      <c r="GT135" s="18"/>
      <c r="GU135" s="9"/>
      <c r="GX135" s="9"/>
      <c r="GZ135" s="9"/>
      <c r="HB135" s="9"/>
      <c r="HD135" s="9"/>
      <c r="HG135" s="9"/>
      <c r="HI135" s="9"/>
      <c r="HK135" s="9"/>
      <c r="HM135" s="9"/>
      <c r="HP135" s="9"/>
      <c r="HR135" s="9"/>
      <c r="HT135" s="9"/>
      <c r="HV135" s="9"/>
      <c r="HY135" s="9"/>
      <c r="IA135" s="9"/>
      <c r="IC135" s="9"/>
      <c r="IE135" s="9"/>
      <c r="IH135" s="9"/>
      <c r="IJ135" s="9"/>
      <c r="IL135" s="9"/>
      <c r="IN135" s="9"/>
      <c r="IQ135" s="9"/>
      <c r="IS135" s="9"/>
      <c r="IU135" s="9"/>
      <c r="IW135" s="9"/>
      <c r="IZ135" s="9"/>
      <c r="JB135" s="9"/>
      <c r="JD135" s="9"/>
      <c r="JF135" s="9"/>
      <c r="JI135" s="9"/>
      <c r="JK135" s="9"/>
      <c r="JM135" s="9"/>
      <c r="JO135" s="9"/>
      <c r="JR135" s="9"/>
      <c r="JT135" s="9"/>
      <c r="JV135" s="9"/>
      <c r="JX135" s="9"/>
      <c r="KA135" s="9"/>
      <c r="KC135" s="9"/>
      <c r="KE135" s="9"/>
      <c r="KG135" s="9"/>
      <c r="KJ135" s="9"/>
      <c r="KL135" s="9"/>
      <c r="KN135" s="9"/>
      <c r="KP135" s="9"/>
      <c r="KS135" s="9"/>
      <c r="KU135" s="9"/>
      <c r="KW135" s="9"/>
      <c r="KY135" s="9"/>
      <c r="LB135" s="9"/>
      <c r="LD135" s="9"/>
      <c r="LF135" s="9"/>
      <c r="LH135" s="9"/>
      <c r="LK135" s="9"/>
      <c r="LM135" s="9"/>
      <c r="LO135" s="9"/>
      <c r="LQ135" s="9"/>
      <c r="LT135" s="9"/>
      <c r="LV135" s="9"/>
      <c r="LX135" s="9"/>
      <c r="LZ135" s="9"/>
      <c r="MC135" s="9"/>
      <c r="ME135" s="9"/>
      <c r="MG135" s="9"/>
      <c r="MI135" s="9"/>
      <c r="ML135" s="9"/>
      <c r="MN135" s="9"/>
      <c r="MP135" s="9"/>
      <c r="MR135" s="9"/>
      <c r="MU135" s="9"/>
      <c r="MW135" s="9"/>
      <c r="MY135" s="9"/>
      <c r="NA135" s="9"/>
    </row>
    <row r="138" spans="1:391" ht="20.25">
      <c r="A138" s="351" t="s">
        <v>1435</v>
      </c>
      <c r="D138" s="351" t="s">
        <v>221</v>
      </c>
      <c r="E138" s="46"/>
      <c r="L138" s="351" t="s">
        <v>222</v>
      </c>
      <c r="M138" s="3"/>
      <c r="N138" s="3"/>
      <c r="O138" s="9"/>
      <c r="U138" s="351" t="s">
        <v>246</v>
      </c>
      <c r="V138" s="3"/>
      <c r="W138" s="3"/>
      <c r="X138" s="10"/>
      <c r="AD138" s="351" t="s">
        <v>274</v>
      </c>
      <c r="AE138" s="3"/>
      <c r="AF138" s="3"/>
      <c r="AG138" s="9"/>
      <c r="AM138" s="351" t="s">
        <v>1345</v>
      </c>
      <c r="AN138" s="3"/>
      <c r="AO138" s="79"/>
      <c r="AP138" s="3"/>
      <c r="AV138" s="351" t="s">
        <v>1850</v>
      </c>
      <c r="AW138" s="40"/>
      <c r="AX138" s="40"/>
      <c r="AY138" s="175"/>
      <c r="AZ138" s="18"/>
      <c r="BA138"/>
      <c r="BB138" s="18"/>
      <c r="BC138"/>
      <c r="BE138" s="351" t="s">
        <v>2356</v>
      </c>
      <c r="BF138" s="18"/>
      <c r="BG138" s="352"/>
      <c r="BH138" s="18"/>
      <c r="BI138" s="18"/>
      <c r="BN138" s="351" t="s">
        <v>4599</v>
      </c>
      <c r="BO138" s="18"/>
      <c r="BP138" s="352"/>
      <c r="BQ138" s="18"/>
      <c r="BR138" s="18"/>
      <c r="BX138" s="350"/>
      <c r="BY138" s="18"/>
      <c r="BZ138" s="470"/>
      <c r="CA138" s="50"/>
      <c r="CF138" s="350"/>
      <c r="CG138" s="18"/>
      <c r="CH138" s="470"/>
      <c r="CI138" s="470"/>
      <c r="CJ138" s="18"/>
      <c r="CO138" s="350"/>
      <c r="CP138" s="18"/>
      <c r="CQ138" s="470"/>
      <c r="CR138" s="18"/>
      <c r="CS138" s="18"/>
      <c r="CX138" s="350"/>
      <c r="CY138" s="18"/>
      <c r="CZ138" s="50"/>
      <c r="DA138" s="18"/>
      <c r="DB138" s="18"/>
      <c r="DG138" s="350"/>
      <c r="DH138" s="18"/>
      <c r="DI138" s="470"/>
      <c r="DK138" s="380"/>
      <c r="DL138" s="1"/>
      <c r="DM138" s="471"/>
      <c r="DN138" s="1"/>
      <c r="DO138" s="1"/>
      <c r="DT138" s="350"/>
      <c r="DU138" s="18"/>
      <c r="DV138" s="470"/>
      <c r="DW138" s="18"/>
      <c r="DX138" s="18"/>
      <c r="EC138" s="350"/>
      <c r="ED138" s="18"/>
      <c r="EE138" s="470"/>
      <c r="EF138" s="18"/>
      <c r="EG138" s="18"/>
      <c r="EL138" s="350"/>
      <c r="EM138" s="18"/>
      <c r="EN138" s="470"/>
      <c r="EO138" s="18"/>
      <c r="EP138" s="18"/>
      <c r="EU138" s="350"/>
      <c r="EV138" s="18"/>
      <c r="EW138" s="470"/>
      <c r="EX138" s="18"/>
      <c r="EY138" s="18"/>
      <c r="FD138" s="350"/>
      <c r="FE138" s="18"/>
      <c r="FF138" s="470"/>
      <c r="FG138" s="18"/>
      <c r="FH138" s="18"/>
      <c r="FM138" s="350"/>
      <c r="FN138" s="18"/>
      <c r="FO138" s="470"/>
      <c r="FP138" s="18"/>
      <c r="FQ138" s="18"/>
      <c r="FV138" s="350"/>
      <c r="FW138" s="18"/>
      <c r="FX138" s="470"/>
      <c r="FY138" s="18"/>
      <c r="FZ138" s="18"/>
      <c r="GE138" s="350"/>
      <c r="GF138" s="18"/>
      <c r="GG138" s="470"/>
      <c r="GH138" s="18"/>
      <c r="GI138" s="18"/>
      <c r="GW138" s="350"/>
      <c r="GX138" s="18"/>
      <c r="GZ138" s="18"/>
      <c r="HA138" s="18"/>
      <c r="HF138" s="350"/>
      <c r="HG138" s="18"/>
      <c r="HI138" s="18"/>
      <c r="HJ138" s="18"/>
      <c r="HO138" s="18"/>
      <c r="HP138" s="472"/>
      <c r="HR138" s="18"/>
      <c r="HS138" s="18"/>
      <c r="HT138" s="18"/>
      <c r="IG138" s="350"/>
      <c r="IH138" s="18"/>
      <c r="IJ138" s="18"/>
      <c r="IK138" s="18"/>
      <c r="IP138" s="350"/>
      <c r="IQ138" s="18"/>
      <c r="IS138" s="18"/>
      <c r="IT138" s="18"/>
      <c r="JH138" s="473"/>
      <c r="JI138" s="474"/>
      <c r="JQ138" s="473"/>
      <c r="JR138" s="474"/>
      <c r="JS138" s="475"/>
      <c r="JT138" s="474"/>
      <c r="JU138" s="474"/>
      <c r="JZ138" s="350"/>
      <c r="KA138" s="18"/>
      <c r="KC138" s="18"/>
      <c r="KD138" s="18"/>
      <c r="KI138" s="350"/>
      <c r="KJ138" s="18"/>
      <c r="KR138" s="350"/>
      <c r="KS138" s="18"/>
      <c r="LA138" s="350"/>
      <c r="LB138" s="18"/>
      <c r="LC138" s="476"/>
      <c r="LD138" s="18"/>
      <c r="LE138" s="18"/>
      <c r="LJ138" s="473"/>
      <c r="LK138" s="474"/>
      <c r="LL138" s="470"/>
      <c r="LM138" s="474"/>
      <c r="LN138" s="474"/>
      <c r="MB138" s="474"/>
      <c r="MC138" s="18"/>
      <c r="MD138" s="18"/>
      <c r="ME138" s="477"/>
      <c r="MG138" s="18"/>
      <c r="MK138" s="350"/>
      <c r="ML138" s="18"/>
      <c r="MM138" s="18"/>
      <c r="MN138" s="18"/>
      <c r="MO138" s="18"/>
      <c r="MT138" s="60"/>
      <c r="MU138" s="3"/>
      <c r="MV138" s="478"/>
      <c r="MW138" s="79"/>
      <c r="MX138" s="3"/>
      <c r="MZ138" s="18"/>
    </row>
    <row r="139" spans="1:391" ht="18">
      <c r="D139" s="41"/>
      <c r="E139" s="46"/>
      <c r="L139" s="41"/>
      <c r="M139" s="3"/>
      <c r="N139" s="3"/>
      <c r="O139" s="9"/>
      <c r="U139" s="3"/>
      <c r="V139" s="3"/>
      <c r="W139" s="3"/>
      <c r="X139" s="10"/>
      <c r="AD139" s="3"/>
      <c r="AE139" s="3"/>
      <c r="AF139" s="3"/>
      <c r="AG139" s="9"/>
      <c r="AM139" s="82"/>
      <c r="AN139" s="3"/>
      <c r="AO139" s="79"/>
      <c r="AP139" s="3"/>
      <c r="AV139" s="3"/>
      <c r="AW139" s="3"/>
      <c r="AX139" s="79"/>
      <c r="AY139" s="137"/>
      <c r="AZ139" s="18"/>
      <c r="BA139"/>
      <c r="BB139" s="18"/>
      <c r="BC139"/>
      <c r="BE139" s="353"/>
      <c r="BF139" s="18"/>
      <c r="BG139" s="352"/>
      <c r="BH139" s="18"/>
      <c r="BI139" s="18"/>
      <c r="BN139" s="354"/>
      <c r="BO139" s="18"/>
      <c r="BP139" s="352"/>
      <c r="BQ139" s="18"/>
      <c r="BR139" s="18"/>
      <c r="BX139" s="477"/>
      <c r="BY139" s="18"/>
      <c r="BZ139" s="470"/>
      <c r="CA139" s="50"/>
      <c r="CF139" s="50"/>
      <c r="CG139" s="18"/>
      <c r="CI139" s="18"/>
      <c r="CJ139" s="18"/>
      <c r="CK139" s="50"/>
      <c r="CO139" s="477"/>
      <c r="CP139" s="50"/>
      <c r="CQ139" s="470"/>
      <c r="CR139" s="18"/>
      <c r="CS139" s="18"/>
      <c r="CU139" s="50"/>
      <c r="CX139" s="477"/>
      <c r="CY139" s="18"/>
      <c r="CZ139" s="50"/>
      <c r="DA139" s="18"/>
      <c r="DB139" s="18"/>
      <c r="DF139" s="50"/>
      <c r="DG139" s="477"/>
      <c r="DH139" s="18"/>
      <c r="DI139" s="470"/>
      <c r="DK139" s="479"/>
      <c r="DL139" s="1"/>
      <c r="DM139" s="471"/>
      <c r="DN139" s="1"/>
      <c r="DO139" s="1"/>
      <c r="DT139" s="477"/>
      <c r="DU139" s="18"/>
      <c r="DV139" s="470"/>
      <c r="DW139" s="18"/>
      <c r="DX139" s="18"/>
      <c r="EC139" s="477"/>
      <c r="ED139" s="18"/>
      <c r="EE139" s="470"/>
      <c r="EF139" s="18"/>
      <c r="EG139" s="18"/>
      <c r="EL139" s="477"/>
      <c r="EM139" s="18"/>
      <c r="EN139" s="470"/>
      <c r="EO139" s="18"/>
      <c r="EP139" s="18"/>
      <c r="EU139" s="477"/>
      <c r="EV139" s="18"/>
      <c r="EW139" s="470"/>
      <c r="EX139" s="18"/>
      <c r="EY139" s="18"/>
      <c r="FD139" s="477"/>
      <c r="FE139" s="18"/>
      <c r="FF139" s="470"/>
      <c r="FG139" s="18"/>
      <c r="FH139" s="18"/>
      <c r="FM139" s="480"/>
      <c r="FN139" s="18"/>
      <c r="FO139" s="470"/>
      <c r="FP139" s="18"/>
      <c r="FQ139" s="18"/>
      <c r="FV139" s="477"/>
      <c r="FW139" s="18"/>
      <c r="FX139" s="470"/>
      <c r="FY139" s="18"/>
      <c r="FZ139" s="18"/>
      <c r="GE139" s="477"/>
      <c r="GF139" s="18"/>
      <c r="GG139" s="470"/>
      <c r="GH139" s="18"/>
      <c r="GI139" s="18"/>
      <c r="GW139" s="480"/>
      <c r="GX139" s="18"/>
      <c r="GZ139" s="18"/>
      <c r="HA139" s="18"/>
      <c r="HF139" s="480"/>
      <c r="HG139" s="18"/>
      <c r="HI139" s="18"/>
      <c r="HJ139" s="18"/>
      <c r="HO139" s="18"/>
      <c r="HP139" s="472"/>
      <c r="HR139" s="18"/>
      <c r="HS139" s="18"/>
      <c r="HT139" s="18"/>
      <c r="IG139" s="477"/>
      <c r="IH139" s="18"/>
      <c r="IJ139" s="18"/>
      <c r="IK139" s="18"/>
      <c r="IP139" s="480"/>
      <c r="IQ139" s="18"/>
      <c r="IS139" s="18"/>
      <c r="IT139" s="18"/>
      <c r="IY139" s="350"/>
      <c r="IZ139" s="18"/>
      <c r="JA139" s="481"/>
      <c r="JB139" s="18"/>
      <c r="JC139" s="18"/>
      <c r="JH139" s="477"/>
      <c r="JI139" s="474"/>
      <c r="JQ139" s="477"/>
      <c r="JR139" s="474"/>
      <c r="JS139" s="475"/>
      <c r="JT139" s="474"/>
      <c r="JU139" s="474"/>
      <c r="JZ139" s="480"/>
      <c r="KA139" s="18"/>
      <c r="KC139" s="18"/>
      <c r="KD139" s="18"/>
      <c r="KI139" s="480"/>
      <c r="KJ139" s="18"/>
      <c r="KR139" s="480"/>
      <c r="KS139" s="18"/>
      <c r="LA139" s="480"/>
      <c r="LB139" s="18"/>
      <c r="LC139" s="476"/>
      <c r="LD139" s="18"/>
      <c r="LE139" s="18"/>
      <c r="LJ139" s="477"/>
      <c r="LK139" s="474"/>
      <c r="LL139" s="470"/>
      <c r="LM139" s="474"/>
      <c r="LN139" s="474"/>
      <c r="MB139" s="474"/>
      <c r="MC139" s="18"/>
      <c r="MD139" s="18"/>
      <c r="ME139" s="477"/>
      <c r="MG139" s="18"/>
      <c r="MK139" s="480"/>
      <c r="ML139" s="18"/>
      <c r="MM139" s="18"/>
      <c r="MN139" s="18"/>
      <c r="MO139" s="18"/>
      <c r="MT139" s="482"/>
      <c r="MU139" s="3"/>
      <c r="MV139" s="483"/>
      <c r="MW139" s="79"/>
      <c r="MX139" s="3"/>
      <c r="MZ139" s="18"/>
    </row>
    <row r="140" spans="1:391" ht="18">
      <c r="A140" s="41" t="s">
        <v>15</v>
      </c>
      <c r="B140" s="60" t="s">
        <v>1405</v>
      </c>
      <c r="D140" s="41" t="s">
        <v>21</v>
      </c>
      <c r="E140" s="46"/>
      <c r="G140" s="46">
        <v>10338</v>
      </c>
      <c r="H140" s="60" t="s">
        <v>1405</v>
      </c>
      <c r="L140" s="41" t="s">
        <v>21</v>
      </c>
      <c r="M140" s="3"/>
      <c r="N140" s="3"/>
      <c r="O140" s="55">
        <v>27401</v>
      </c>
      <c r="P140" t="s">
        <v>223</v>
      </c>
      <c r="Q140" s="60" t="s">
        <v>1405</v>
      </c>
      <c r="U140" s="41" t="s">
        <v>21</v>
      </c>
      <c r="V140" s="3"/>
      <c r="W140" s="3"/>
      <c r="X140" s="55">
        <v>45612</v>
      </c>
      <c r="Y140" t="s">
        <v>247</v>
      </c>
      <c r="Z140" s="60" t="s">
        <v>1405</v>
      </c>
      <c r="AD140" s="41" t="s">
        <v>21</v>
      </c>
      <c r="AG140" s="46">
        <v>56935</v>
      </c>
      <c r="AH140" t="s">
        <v>381</v>
      </c>
      <c r="AI140" s="60" t="s">
        <v>1405</v>
      </c>
      <c r="AM140" s="41" t="s">
        <v>31</v>
      </c>
      <c r="AN140" s="9"/>
      <c r="AO140" s="3"/>
      <c r="AP140" s="171">
        <v>61535.249999999898</v>
      </c>
      <c r="AQ140" t="s">
        <v>1346</v>
      </c>
      <c r="AR140" s="60" t="s">
        <v>1405</v>
      </c>
      <c r="AV140" s="41" t="s">
        <v>31</v>
      </c>
      <c r="AW140" s="9"/>
      <c r="AX140" s="3"/>
      <c r="AY140" s="171">
        <v>54485.262499999983</v>
      </c>
      <c r="AZ140" s="238" t="s">
        <v>1869</v>
      </c>
      <c r="BA140" s="60" t="s">
        <v>1405</v>
      </c>
      <c r="BB140" s="50"/>
      <c r="BC140"/>
      <c r="BE140" s="40" t="s">
        <v>154</v>
      </c>
      <c r="BF140" s="9"/>
      <c r="BG140" s="337"/>
      <c r="BH140" s="171">
        <v>56751.674999999799</v>
      </c>
      <c r="BI140" s="238" t="s">
        <v>2357</v>
      </c>
      <c r="BJ140" s="60" t="s">
        <v>1405</v>
      </c>
      <c r="BK140" s="50"/>
      <c r="BN140" s="28" t="s">
        <v>21</v>
      </c>
      <c r="BO140" s="18"/>
      <c r="BP140" s="352"/>
      <c r="BQ140" s="171">
        <v>60669.812499999782</v>
      </c>
      <c r="BR140" s="238" t="s">
        <v>4600</v>
      </c>
      <c r="BS140" s="60" t="s">
        <v>1405</v>
      </c>
      <c r="BT140" s="50"/>
      <c r="BV140" s="50"/>
      <c r="BX140" s="18"/>
      <c r="BY140" s="18"/>
      <c r="BZ140" s="470"/>
      <c r="CA140" s="50"/>
      <c r="CF140" s="50"/>
      <c r="CG140" s="18"/>
      <c r="CH140" s="470"/>
      <c r="CI140" s="18"/>
      <c r="CJ140" s="18"/>
      <c r="CK140" s="50"/>
      <c r="CO140" s="18"/>
      <c r="CP140" s="50"/>
      <c r="CQ140" s="470"/>
      <c r="CR140" s="18"/>
      <c r="CS140" s="18"/>
      <c r="CU140" s="50"/>
      <c r="CX140" s="18"/>
      <c r="CY140" s="18"/>
      <c r="CZ140" s="50"/>
      <c r="DA140" s="18"/>
      <c r="DB140" s="18"/>
      <c r="DF140" s="50"/>
      <c r="DG140" s="477"/>
      <c r="DH140" s="18"/>
      <c r="DI140" s="470"/>
      <c r="DK140" s="1"/>
      <c r="DL140" s="1"/>
      <c r="DM140" s="471"/>
      <c r="DN140" s="1"/>
      <c r="DO140" s="1"/>
      <c r="DT140" s="18"/>
      <c r="DU140" s="18"/>
      <c r="DV140" s="470"/>
      <c r="DW140" s="18"/>
      <c r="DX140" s="18"/>
      <c r="EC140" s="18"/>
      <c r="ED140" s="18"/>
      <c r="EE140" s="470"/>
      <c r="EF140" s="18"/>
      <c r="EG140" s="18"/>
      <c r="EL140" s="18"/>
      <c r="EM140" s="18"/>
      <c r="EN140" s="470"/>
      <c r="EO140" s="18"/>
      <c r="EP140" s="18"/>
      <c r="EU140" s="18"/>
      <c r="EV140" s="18"/>
      <c r="EW140" s="470"/>
      <c r="EX140" s="18"/>
      <c r="EY140" s="18"/>
      <c r="FD140" s="18"/>
      <c r="FE140" s="18"/>
      <c r="FF140" s="470"/>
      <c r="FG140" s="18"/>
      <c r="FH140" s="18"/>
      <c r="FM140" s="18"/>
      <c r="FN140" s="18"/>
      <c r="FO140" s="470"/>
      <c r="FP140" s="18"/>
      <c r="FQ140" s="18"/>
      <c r="FV140" s="18"/>
      <c r="FW140" s="18"/>
      <c r="FX140" s="470"/>
      <c r="FY140" s="18"/>
      <c r="FZ140" s="18"/>
      <c r="GE140" s="18"/>
      <c r="GF140" s="18"/>
      <c r="GG140" s="470"/>
      <c r="GH140" s="18"/>
      <c r="GI140" s="18"/>
      <c r="GW140" s="18"/>
      <c r="GX140" s="18"/>
      <c r="GZ140" s="18"/>
      <c r="HA140" s="18"/>
      <c r="HF140" s="18"/>
      <c r="HG140" s="18"/>
      <c r="HI140" s="18"/>
      <c r="HJ140" s="18"/>
      <c r="HO140" s="18"/>
      <c r="HP140" s="472"/>
      <c r="HR140" s="18"/>
      <c r="HS140" s="18"/>
      <c r="HT140" s="18"/>
      <c r="IG140" s="18"/>
      <c r="IH140" s="18"/>
      <c r="IJ140" s="18"/>
      <c r="IK140" s="18"/>
      <c r="IP140" s="18"/>
      <c r="IQ140" s="18"/>
      <c r="IS140" s="18"/>
      <c r="IT140" s="18"/>
      <c r="IY140" s="477"/>
      <c r="IZ140" s="18"/>
      <c r="JA140" s="481"/>
      <c r="JB140" s="18"/>
      <c r="JC140" s="18"/>
      <c r="JH140" s="474"/>
      <c r="JI140" s="474"/>
      <c r="JQ140" s="474"/>
      <c r="JR140" s="474"/>
      <c r="JS140" s="475"/>
      <c r="JT140" s="474"/>
      <c r="JU140" s="474"/>
      <c r="JZ140" s="18"/>
      <c r="KA140" s="18"/>
      <c r="KC140" s="18"/>
      <c r="KD140" s="18"/>
      <c r="KI140" s="18"/>
      <c r="KJ140" s="18"/>
      <c r="KR140" s="18"/>
      <c r="KS140" s="18"/>
      <c r="LA140" s="18"/>
      <c r="LB140" s="18"/>
      <c r="LC140" s="475"/>
      <c r="LD140" s="18"/>
      <c r="LE140" s="18"/>
      <c r="LJ140" s="474"/>
      <c r="LK140" s="474"/>
      <c r="LL140" s="470"/>
      <c r="LM140" s="474"/>
      <c r="LN140" s="474"/>
      <c r="MB140" s="474"/>
      <c r="MC140" s="18"/>
      <c r="MD140" s="18"/>
      <c r="ME140" s="477"/>
      <c r="MG140" s="18"/>
      <c r="MK140" s="18"/>
      <c r="ML140" s="18"/>
      <c r="MM140" s="18"/>
      <c r="MN140" s="18"/>
      <c r="MO140" s="18"/>
      <c r="MT140" s="3"/>
      <c r="MU140" s="3"/>
      <c r="MV140" s="484"/>
      <c r="MW140" s="79"/>
      <c r="MX140" s="3"/>
      <c r="MZ140" s="18"/>
    </row>
    <row r="141" spans="1:391" ht="18">
      <c r="A141" s="49">
        <v>2014</v>
      </c>
      <c r="B141"/>
      <c r="D141" s="48" t="s">
        <v>220</v>
      </c>
      <c r="G141" s="46"/>
      <c r="L141" s="49" t="s">
        <v>1436</v>
      </c>
      <c r="M141" s="3"/>
      <c r="N141" s="3"/>
      <c r="O141" s="56"/>
      <c r="U141" s="49" t="s">
        <v>1438</v>
      </c>
      <c r="V141" s="3"/>
      <c r="W141" s="3"/>
      <c r="X141" s="56"/>
      <c r="AD141" s="49" t="s">
        <v>218</v>
      </c>
      <c r="AG141" s="46"/>
      <c r="AM141" s="49" t="s">
        <v>804</v>
      </c>
      <c r="AN141" s="9"/>
      <c r="AO141" s="1"/>
      <c r="AV141" s="49" t="s">
        <v>1743</v>
      </c>
      <c r="AX141" s="18"/>
      <c r="AY141" s="89"/>
      <c r="AZ141" s="18"/>
      <c r="BA141"/>
      <c r="BB141" s="50"/>
      <c r="BC141"/>
      <c r="BE141" s="48" t="s">
        <v>2354</v>
      </c>
      <c r="BI141" s="18"/>
      <c r="BK141" s="50"/>
      <c r="BN141" s="49" t="s">
        <v>4601</v>
      </c>
      <c r="BO141" s="18"/>
      <c r="BP141" s="352"/>
      <c r="BQ141" s="173"/>
      <c r="BR141" s="18"/>
      <c r="BT141" s="50"/>
      <c r="BV141" s="50"/>
      <c r="BX141" s="350"/>
      <c r="BY141" s="18"/>
      <c r="BZ141" s="470"/>
      <c r="CA141" s="50"/>
      <c r="CF141" s="50"/>
      <c r="CG141" s="18"/>
      <c r="CH141" s="470"/>
      <c r="CI141" s="18"/>
      <c r="CJ141" s="18"/>
      <c r="CK141" s="50"/>
      <c r="CO141" s="350"/>
      <c r="CP141" s="50"/>
      <c r="CQ141" s="470"/>
      <c r="CR141" s="18"/>
      <c r="CS141" s="18"/>
      <c r="CU141" s="50"/>
      <c r="CX141" s="350"/>
      <c r="CY141" s="18"/>
      <c r="CZ141" s="50"/>
      <c r="DA141" s="18"/>
      <c r="DB141" s="18"/>
      <c r="DF141" s="50"/>
      <c r="DG141" s="477"/>
      <c r="DH141" s="18"/>
      <c r="DI141" s="470"/>
      <c r="DK141" s="380"/>
      <c r="DL141" s="1"/>
      <c r="DM141" s="471"/>
      <c r="DN141" s="1"/>
      <c r="DO141" s="1"/>
      <c r="DT141" s="350"/>
      <c r="DU141" s="18"/>
      <c r="DV141" s="470"/>
      <c r="DW141" s="18"/>
      <c r="DX141" s="18"/>
      <c r="EC141" s="350"/>
      <c r="ED141" s="18"/>
      <c r="EE141" s="470"/>
      <c r="EF141" s="18"/>
      <c r="EG141" s="18"/>
      <c r="EL141" s="350"/>
      <c r="EM141" s="18"/>
      <c r="EN141" s="470"/>
      <c r="EO141" s="18"/>
      <c r="EP141" s="18"/>
      <c r="EU141" s="350"/>
      <c r="EV141" s="18"/>
      <c r="EW141" s="470"/>
      <c r="EX141" s="18"/>
      <c r="EY141" s="18"/>
      <c r="FD141" s="350"/>
      <c r="FE141" s="18"/>
      <c r="FF141" s="470"/>
      <c r="FG141" s="18"/>
      <c r="FH141" s="18"/>
      <c r="FM141" s="350"/>
      <c r="FN141" s="18"/>
      <c r="FO141" s="470"/>
      <c r="FP141" s="18"/>
      <c r="FQ141" s="18"/>
      <c r="FV141" s="350"/>
      <c r="FW141" s="18"/>
      <c r="FX141" s="470"/>
      <c r="FY141" s="18"/>
      <c r="FZ141" s="18"/>
      <c r="GE141" s="350"/>
      <c r="GF141" s="18"/>
      <c r="GG141" s="470"/>
      <c r="GH141" s="18"/>
      <c r="GI141" s="18"/>
      <c r="GW141" s="350"/>
      <c r="GX141" s="18"/>
      <c r="GZ141" s="18"/>
      <c r="HA141" s="18"/>
      <c r="HF141" s="350"/>
      <c r="HG141" s="18"/>
      <c r="HI141" s="18"/>
      <c r="HJ141" s="18"/>
      <c r="HO141" s="18"/>
      <c r="HP141" s="472"/>
      <c r="HR141" s="18"/>
      <c r="HS141" s="18"/>
      <c r="HT141" s="18"/>
      <c r="IG141" s="350"/>
      <c r="IH141" s="18"/>
      <c r="IJ141" s="18"/>
      <c r="IK141" s="18"/>
      <c r="IP141" s="350"/>
      <c r="IQ141" s="18"/>
      <c r="IS141" s="18"/>
      <c r="IT141" s="18"/>
      <c r="IY141" s="18"/>
      <c r="IZ141" s="18"/>
      <c r="JA141" s="470"/>
      <c r="JB141" s="18"/>
      <c r="JC141" s="18"/>
      <c r="JH141" s="473"/>
      <c r="JI141" s="474"/>
      <c r="JQ141" s="473"/>
      <c r="JR141" s="474"/>
      <c r="JS141" s="475"/>
      <c r="JT141" s="474"/>
      <c r="JU141" s="474"/>
      <c r="JZ141" s="350"/>
      <c r="KA141" s="18"/>
      <c r="KC141" s="18"/>
      <c r="KD141" s="18"/>
      <c r="KI141" s="350"/>
      <c r="KJ141" s="18"/>
      <c r="KR141" s="350"/>
      <c r="KS141" s="18"/>
      <c r="LA141" s="350"/>
      <c r="LB141" s="18"/>
      <c r="LC141" s="475"/>
      <c r="LD141" s="18"/>
      <c r="LE141" s="18"/>
      <c r="LJ141" s="473"/>
      <c r="LK141" s="474"/>
      <c r="LL141" s="470"/>
      <c r="LM141" s="474"/>
      <c r="LN141" s="474"/>
      <c r="MB141" s="474"/>
      <c r="MC141" s="18"/>
      <c r="MD141" s="18"/>
      <c r="ME141" s="477"/>
      <c r="MG141" s="18"/>
      <c r="MK141" s="350"/>
      <c r="ML141" s="18"/>
      <c r="MM141" s="18"/>
      <c r="MN141" s="18"/>
      <c r="MO141" s="18"/>
      <c r="MT141" s="60"/>
      <c r="MU141" s="3"/>
      <c r="MV141" s="485"/>
      <c r="MW141" s="79"/>
      <c r="MX141" s="40"/>
      <c r="MZ141" s="18"/>
    </row>
    <row r="142" spans="1:391" ht="18">
      <c r="A142" s="41" t="s">
        <v>21</v>
      </c>
      <c r="B142" s="60" t="s">
        <v>1406</v>
      </c>
      <c r="D142" s="41" t="s">
        <v>31</v>
      </c>
      <c r="G142" s="46">
        <v>9197</v>
      </c>
      <c r="H142" s="60" t="s">
        <v>1406</v>
      </c>
      <c r="L142" s="41" t="s">
        <v>31</v>
      </c>
      <c r="M142" s="3"/>
      <c r="N142" s="3"/>
      <c r="O142" s="53">
        <v>25671</v>
      </c>
      <c r="P142" t="s">
        <v>224</v>
      </c>
      <c r="Q142" s="60" t="s">
        <v>1406</v>
      </c>
      <c r="U142" s="41" t="s">
        <v>31</v>
      </c>
      <c r="V142" s="3"/>
      <c r="W142" s="3"/>
      <c r="X142" s="53">
        <v>42103</v>
      </c>
      <c r="Y142" t="s">
        <v>248</v>
      </c>
      <c r="Z142" s="60" t="s">
        <v>1406</v>
      </c>
      <c r="AD142" s="41" t="s">
        <v>31</v>
      </c>
      <c r="AG142" s="46">
        <v>54486</v>
      </c>
      <c r="AH142" t="s">
        <v>382</v>
      </c>
      <c r="AI142" s="60" t="s">
        <v>1406</v>
      </c>
      <c r="AM142" s="41" t="s">
        <v>21</v>
      </c>
      <c r="AN142" s="9"/>
      <c r="AO142" s="1"/>
      <c r="AP142" s="171">
        <v>59758.550000000061</v>
      </c>
      <c r="AQ142" t="s">
        <v>1347</v>
      </c>
      <c r="AR142" s="60" t="s">
        <v>1406</v>
      </c>
      <c r="AV142" s="41" t="s">
        <v>21</v>
      </c>
      <c r="AW142" s="9"/>
      <c r="AX142" s="3"/>
      <c r="AY142" s="171">
        <v>52280.250000000058</v>
      </c>
      <c r="AZ142" s="238" t="s">
        <v>1870</v>
      </c>
      <c r="BA142" s="60" t="s">
        <v>1406</v>
      </c>
      <c r="BB142" s="50"/>
      <c r="BC142"/>
      <c r="BE142" s="41" t="s">
        <v>31</v>
      </c>
      <c r="BF142" s="9"/>
      <c r="BG142" s="337"/>
      <c r="BH142" s="171">
        <v>55629.624999999636</v>
      </c>
      <c r="BI142" s="238" t="s">
        <v>2358</v>
      </c>
      <c r="BJ142" s="60" t="s">
        <v>1406</v>
      </c>
      <c r="BK142" s="50"/>
      <c r="BN142" s="63" t="s">
        <v>154</v>
      </c>
      <c r="BO142" s="18"/>
      <c r="BP142" s="352"/>
      <c r="BQ142" s="171">
        <v>58151.099999999897</v>
      </c>
      <c r="BR142" s="238" t="s">
        <v>4602</v>
      </c>
      <c r="BS142" s="60" t="s">
        <v>1406</v>
      </c>
      <c r="BT142" s="50"/>
      <c r="BV142" s="50"/>
      <c r="BX142" s="477"/>
      <c r="BY142" s="18"/>
      <c r="BZ142" s="470"/>
      <c r="CA142" s="50"/>
      <c r="CF142" s="50"/>
      <c r="CG142" s="18"/>
      <c r="CH142" s="470"/>
      <c r="CI142" s="18"/>
      <c r="CJ142" s="18"/>
      <c r="CK142" s="50"/>
      <c r="CO142" s="477"/>
      <c r="CP142" s="50"/>
      <c r="CQ142" s="470"/>
      <c r="CR142" s="18"/>
      <c r="CS142" s="18"/>
      <c r="CU142" s="50"/>
      <c r="CX142" s="477"/>
      <c r="CY142" s="18"/>
      <c r="CZ142" s="50"/>
      <c r="DA142" s="18"/>
      <c r="DB142" s="18"/>
      <c r="DF142" s="50"/>
      <c r="DG142" s="477"/>
      <c r="DH142" s="18"/>
      <c r="DI142" s="470"/>
      <c r="DK142" s="479"/>
      <c r="DL142" s="1"/>
      <c r="DM142" s="471"/>
      <c r="DN142" s="1"/>
      <c r="DO142" s="1"/>
      <c r="DT142" s="477"/>
      <c r="DU142" s="18"/>
      <c r="DV142" s="470"/>
      <c r="DW142" s="18"/>
      <c r="DX142" s="18"/>
      <c r="EC142" s="477"/>
      <c r="ED142" s="18"/>
      <c r="EE142" s="470"/>
      <c r="EF142" s="18"/>
      <c r="EG142" s="18"/>
      <c r="EL142" s="477"/>
      <c r="EM142" s="18"/>
      <c r="EN142" s="470"/>
      <c r="EO142" s="18"/>
      <c r="EP142" s="18"/>
      <c r="EU142" s="477"/>
      <c r="EV142" s="18"/>
      <c r="EW142" s="470"/>
      <c r="EX142" s="18"/>
      <c r="EY142" s="18"/>
      <c r="FD142" s="477"/>
      <c r="FE142" s="18"/>
      <c r="FF142" s="470"/>
      <c r="FG142" s="18"/>
      <c r="FH142" s="18"/>
      <c r="FM142" s="480"/>
      <c r="FN142" s="18"/>
      <c r="FO142" s="470"/>
      <c r="FP142" s="18"/>
      <c r="FQ142" s="18"/>
      <c r="FV142" s="477"/>
      <c r="FW142" s="18"/>
      <c r="FX142" s="470"/>
      <c r="FY142" s="18"/>
      <c r="FZ142" s="18"/>
      <c r="GE142" s="477"/>
      <c r="GF142" s="18"/>
      <c r="GG142" s="470"/>
      <c r="GH142" s="18"/>
      <c r="GI142" s="18"/>
      <c r="GW142" s="480"/>
      <c r="GX142" s="18"/>
      <c r="GZ142" s="18"/>
      <c r="HA142" s="18"/>
      <c r="HF142" s="480"/>
      <c r="HG142" s="18"/>
      <c r="HI142" s="18"/>
      <c r="HJ142" s="18"/>
      <c r="HO142" s="18"/>
      <c r="HP142" s="472"/>
      <c r="HR142" s="18"/>
      <c r="HS142" s="18"/>
      <c r="HT142" s="18"/>
      <c r="IG142" s="477"/>
      <c r="IH142" s="18"/>
      <c r="IJ142" s="18"/>
      <c r="IK142" s="18"/>
      <c r="IP142" s="480"/>
      <c r="IQ142" s="18"/>
      <c r="IS142" s="18"/>
      <c r="IT142" s="18"/>
      <c r="IY142" s="350"/>
      <c r="IZ142" s="18"/>
      <c r="JA142" s="470"/>
      <c r="JB142" s="18"/>
      <c r="JC142" s="18"/>
      <c r="JH142" s="477"/>
      <c r="JI142" s="474"/>
      <c r="JQ142" s="477"/>
      <c r="JR142" s="474"/>
      <c r="JS142" s="475"/>
      <c r="JT142" s="474"/>
      <c r="JU142" s="474"/>
      <c r="JZ142" s="480"/>
      <c r="KA142" s="18"/>
      <c r="KC142" s="18"/>
      <c r="KD142" s="18"/>
      <c r="KI142" s="480"/>
      <c r="KJ142" s="18"/>
      <c r="KR142" s="480"/>
      <c r="KS142" s="18"/>
      <c r="LA142" s="480"/>
      <c r="LB142" s="18"/>
      <c r="LC142" s="475"/>
      <c r="LD142" s="18"/>
      <c r="LE142" s="18"/>
      <c r="LJ142" s="477"/>
      <c r="LK142" s="474"/>
      <c r="LL142" s="470"/>
      <c r="LM142" s="474"/>
      <c r="LN142" s="474"/>
      <c r="MB142" s="474"/>
      <c r="MC142" s="18"/>
      <c r="MD142" s="18"/>
      <c r="ME142" s="477"/>
      <c r="MG142" s="18"/>
      <c r="MK142" s="480"/>
      <c r="ML142" s="18"/>
      <c r="MM142" s="18"/>
      <c r="MN142" s="18"/>
      <c r="MO142" s="18"/>
      <c r="MT142" s="482"/>
      <c r="MU142" s="3"/>
      <c r="MV142" s="485"/>
      <c r="MW142" s="79"/>
      <c r="MX142" s="3"/>
      <c r="MZ142" s="18"/>
    </row>
    <row r="143" spans="1:391" ht="18">
      <c r="A143" s="49">
        <v>2014</v>
      </c>
      <c r="B143" s="60"/>
      <c r="D143" s="48" t="s">
        <v>220</v>
      </c>
      <c r="G143" s="46"/>
      <c r="H143" s="60"/>
      <c r="L143" s="49" t="s">
        <v>1436</v>
      </c>
      <c r="M143" s="3"/>
      <c r="N143" s="3"/>
      <c r="O143" s="54"/>
      <c r="Q143" s="60"/>
      <c r="U143" s="49" t="s">
        <v>1438</v>
      </c>
      <c r="V143" s="3"/>
      <c r="W143" s="3"/>
      <c r="X143" s="53"/>
      <c r="Z143" s="60"/>
      <c r="AD143" s="49" t="s">
        <v>218</v>
      </c>
      <c r="AG143" s="46"/>
      <c r="AI143" s="60"/>
      <c r="AM143" s="49" t="s">
        <v>804</v>
      </c>
      <c r="AN143" s="9"/>
      <c r="AO143" s="3"/>
      <c r="AR143" s="60"/>
      <c r="AV143" s="49" t="s">
        <v>1743</v>
      </c>
      <c r="AW143" s="9"/>
      <c r="AX143" s="18"/>
      <c r="AY143" s="89"/>
      <c r="AZ143" s="18"/>
      <c r="BA143" s="60"/>
      <c r="BB143" s="50"/>
      <c r="BC143"/>
      <c r="BE143" s="49" t="s">
        <v>2354</v>
      </c>
      <c r="BI143" s="18"/>
      <c r="BK143" s="50"/>
      <c r="BN143" s="49" t="s">
        <v>4601</v>
      </c>
      <c r="BO143" s="18"/>
      <c r="BP143" s="352"/>
      <c r="BQ143" s="173"/>
      <c r="BR143" s="18"/>
      <c r="BT143" s="50"/>
      <c r="BV143" s="50"/>
      <c r="BX143" s="477"/>
      <c r="BY143" s="18"/>
      <c r="BZ143" s="470"/>
      <c r="CA143" s="50"/>
      <c r="CF143" s="50"/>
      <c r="CG143" s="18"/>
      <c r="CH143" s="470"/>
      <c r="CI143" s="18"/>
      <c r="CJ143" s="18"/>
      <c r="CK143" s="50"/>
      <c r="CO143" s="477"/>
      <c r="CP143" s="50"/>
      <c r="CQ143" s="470"/>
      <c r="CR143" s="18"/>
      <c r="CS143" s="18"/>
      <c r="CU143" s="50"/>
      <c r="CX143" s="477"/>
      <c r="CY143" s="18"/>
      <c r="CZ143" s="50"/>
      <c r="DA143" s="18"/>
      <c r="DB143" s="18"/>
      <c r="DF143" s="50"/>
      <c r="DG143" s="477"/>
      <c r="DH143" s="18"/>
      <c r="DI143" s="470"/>
      <c r="DK143" s="479"/>
      <c r="DL143" s="1"/>
      <c r="DM143" s="471"/>
      <c r="DN143" s="1"/>
      <c r="DO143" s="1"/>
      <c r="DT143" s="477"/>
      <c r="DU143" s="18"/>
      <c r="DV143" s="470"/>
      <c r="DW143" s="18"/>
      <c r="DX143" s="18"/>
      <c r="EC143" s="477"/>
      <c r="ED143" s="18"/>
      <c r="EE143" s="470"/>
      <c r="EF143" s="18"/>
      <c r="EG143" s="18"/>
      <c r="EL143" s="477"/>
      <c r="EM143" s="18"/>
      <c r="EN143" s="470"/>
      <c r="EO143" s="18"/>
      <c r="EP143" s="18"/>
      <c r="EU143" s="477"/>
      <c r="EV143" s="18"/>
      <c r="EW143" s="470"/>
      <c r="EX143" s="18"/>
      <c r="EY143" s="18"/>
      <c r="FD143" s="477"/>
      <c r="FE143" s="18"/>
      <c r="FF143" s="470"/>
      <c r="FG143" s="18"/>
      <c r="FH143" s="18"/>
      <c r="FM143" s="480"/>
      <c r="FN143" s="18"/>
      <c r="FO143" s="470"/>
      <c r="FP143" s="18"/>
      <c r="FQ143" s="18"/>
      <c r="FV143" s="477"/>
      <c r="FW143" s="18"/>
      <c r="FX143" s="470"/>
      <c r="FY143" s="18"/>
      <c r="FZ143" s="18"/>
      <c r="GE143" s="477"/>
      <c r="GF143" s="18"/>
      <c r="GG143" s="470"/>
      <c r="GH143" s="18"/>
      <c r="GI143" s="18"/>
      <c r="GW143" s="480"/>
      <c r="GX143" s="18"/>
      <c r="GZ143" s="18"/>
      <c r="HA143" s="18"/>
      <c r="HF143" s="480"/>
      <c r="HG143" s="18"/>
      <c r="HI143" s="18"/>
      <c r="HJ143" s="18"/>
      <c r="HO143" s="18"/>
      <c r="HP143" s="472"/>
      <c r="HR143" s="18"/>
      <c r="HS143" s="18"/>
      <c r="HT143" s="18"/>
      <c r="IG143" s="477"/>
      <c r="IH143" s="18"/>
      <c r="IJ143" s="18"/>
      <c r="IK143" s="18"/>
      <c r="IP143" s="480"/>
      <c r="IQ143" s="18"/>
      <c r="IS143" s="18"/>
      <c r="IT143" s="18"/>
      <c r="IY143" s="477"/>
      <c r="IZ143" s="18"/>
      <c r="JA143" s="470"/>
      <c r="JB143" s="18"/>
      <c r="JC143" s="18"/>
      <c r="JH143" s="477"/>
      <c r="JI143" s="474"/>
      <c r="JQ143" s="477"/>
      <c r="JR143" s="474"/>
      <c r="JS143" s="475"/>
      <c r="JT143" s="474"/>
      <c r="JU143" s="474"/>
      <c r="JZ143" s="480"/>
      <c r="KA143" s="18"/>
      <c r="KC143" s="18"/>
      <c r="KD143" s="18"/>
      <c r="KI143" s="480"/>
      <c r="KJ143" s="18"/>
      <c r="KR143" s="480"/>
      <c r="KS143" s="18"/>
      <c r="LA143" s="480"/>
      <c r="LB143" s="18"/>
      <c r="LC143" s="476"/>
      <c r="LD143" s="18"/>
      <c r="LE143" s="18"/>
      <c r="LJ143" s="477"/>
      <c r="LK143" s="474"/>
      <c r="LL143" s="470"/>
      <c r="LM143" s="474"/>
      <c r="LN143" s="474"/>
      <c r="MB143" s="474"/>
      <c r="MC143" s="18"/>
      <c r="MD143" s="18"/>
      <c r="ME143" s="477"/>
      <c r="MG143" s="18"/>
      <c r="MK143" s="480"/>
      <c r="ML143" s="18"/>
      <c r="MM143" s="18"/>
      <c r="MN143" s="18"/>
      <c r="MO143" s="18"/>
      <c r="MT143" s="482"/>
      <c r="MU143" s="63"/>
      <c r="MV143" s="478"/>
      <c r="MW143" s="79"/>
      <c r="MX143" s="3"/>
      <c r="MZ143" s="18"/>
    </row>
    <row r="144" spans="1:391" ht="18">
      <c r="A144" s="41" t="s">
        <v>39</v>
      </c>
      <c r="B144" s="60" t="s">
        <v>1407</v>
      </c>
      <c r="D144" s="41" t="s">
        <v>15</v>
      </c>
      <c r="G144" s="46">
        <v>8932</v>
      </c>
      <c r="H144" s="60" t="s">
        <v>1407</v>
      </c>
      <c r="L144" s="41" t="s">
        <v>15</v>
      </c>
      <c r="M144" s="3"/>
      <c r="N144" s="3"/>
      <c r="O144" s="53">
        <v>25309</v>
      </c>
      <c r="P144" t="s">
        <v>225</v>
      </c>
      <c r="Q144" s="60" t="s">
        <v>1407</v>
      </c>
      <c r="U144" s="41" t="s">
        <v>17</v>
      </c>
      <c r="V144" s="3"/>
      <c r="W144" s="3"/>
      <c r="X144" s="53">
        <v>41707</v>
      </c>
      <c r="Y144" t="s">
        <v>249</v>
      </c>
      <c r="Z144" s="60" t="s">
        <v>1407</v>
      </c>
      <c r="AD144" s="41" t="s">
        <v>17</v>
      </c>
      <c r="AG144" s="46">
        <v>54363</v>
      </c>
      <c r="AH144" t="s">
        <v>383</v>
      </c>
      <c r="AI144" s="60" t="s">
        <v>1407</v>
      </c>
      <c r="AM144" s="41" t="s">
        <v>11</v>
      </c>
      <c r="AN144" s="9"/>
      <c r="AO144" s="1"/>
      <c r="AP144" s="171">
        <v>59632.025000000045</v>
      </c>
      <c r="AQ144" t="s">
        <v>1348</v>
      </c>
      <c r="AR144" s="60" t="s">
        <v>1407</v>
      </c>
      <c r="AV144" s="41" t="s">
        <v>11</v>
      </c>
      <c r="AW144" s="9"/>
      <c r="AX144" s="3"/>
      <c r="AY144" s="171">
        <v>51534.462500000038</v>
      </c>
      <c r="AZ144" s="238" t="s">
        <v>1871</v>
      </c>
      <c r="BA144" s="60" t="s">
        <v>1407</v>
      </c>
      <c r="BB144" s="50"/>
      <c r="BC144"/>
      <c r="BE144" s="39" t="s">
        <v>21</v>
      </c>
      <c r="BF144" s="9"/>
      <c r="BG144" s="337"/>
      <c r="BH144" s="171">
        <v>54865.149999999849</v>
      </c>
      <c r="BI144" s="238" t="s">
        <v>2359</v>
      </c>
      <c r="BJ144" s="60" t="s">
        <v>1407</v>
      </c>
      <c r="BK144" s="50"/>
      <c r="BN144" s="277" t="s">
        <v>31</v>
      </c>
      <c r="BO144" s="18"/>
      <c r="BP144" s="352"/>
      <c r="BQ144" s="171">
        <v>56793.612499999872</v>
      </c>
      <c r="BR144" s="238" t="s">
        <v>4603</v>
      </c>
      <c r="BS144" s="60" t="s">
        <v>1407</v>
      </c>
      <c r="BT144" s="50"/>
      <c r="BV144" s="50"/>
      <c r="BX144" s="350"/>
      <c r="BY144" s="18"/>
      <c r="BZ144" s="470"/>
      <c r="CA144" s="50"/>
      <c r="CF144" s="50"/>
      <c r="CG144" s="18"/>
      <c r="CH144" s="470"/>
      <c r="CI144" s="18"/>
      <c r="CJ144" s="18"/>
      <c r="CK144" s="50"/>
      <c r="CO144" s="350"/>
      <c r="CP144" s="50"/>
      <c r="CQ144" s="470"/>
      <c r="CR144" s="18"/>
      <c r="CS144" s="18"/>
      <c r="CU144" s="50"/>
      <c r="CX144" s="350"/>
      <c r="CY144" s="18"/>
      <c r="CZ144" s="50"/>
      <c r="DA144" s="18"/>
      <c r="DB144" s="18"/>
      <c r="DF144" s="50"/>
      <c r="DG144" s="477"/>
      <c r="DH144" s="18"/>
      <c r="DI144" s="470"/>
      <c r="DK144" s="380"/>
      <c r="DL144" s="1"/>
      <c r="DM144" s="471"/>
      <c r="DN144" s="1"/>
      <c r="DO144" s="1"/>
      <c r="DT144" s="350"/>
      <c r="DU144" s="18"/>
      <c r="DV144" s="470"/>
      <c r="DW144" s="18"/>
      <c r="DX144" s="18"/>
      <c r="EC144" s="350"/>
      <c r="ED144" s="18"/>
      <c r="EE144" s="470"/>
      <c r="EF144" s="18"/>
      <c r="EG144" s="18"/>
      <c r="EL144" s="350"/>
      <c r="EM144" s="18"/>
      <c r="EN144" s="470"/>
      <c r="EO144" s="18"/>
      <c r="EP144" s="18"/>
      <c r="EU144" s="350"/>
      <c r="EV144" s="18"/>
      <c r="EW144" s="470"/>
      <c r="EX144" s="18"/>
      <c r="EY144" s="18"/>
      <c r="FD144" s="350"/>
      <c r="FE144" s="18"/>
      <c r="FF144" s="470"/>
      <c r="FG144" s="18"/>
      <c r="FH144" s="18"/>
      <c r="FM144" s="350"/>
      <c r="FN144" s="18"/>
      <c r="FO144" s="470"/>
      <c r="FP144" s="18"/>
      <c r="FQ144" s="18"/>
      <c r="FV144" s="350"/>
      <c r="FW144" s="18"/>
      <c r="FX144" s="470"/>
      <c r="FY144" s="18"/>
      <c r="FZ144" s="18"/>
      <c r="GE144" s="350"/>
      <c r="GF144" s="18"/>
      <c r="GG144" s="470"/>
      <c r="GH144" s="18"/>
      <c r="GI144" s="18"/>
      <c r="GW144" s="350"/>
      <c r="GX144" s="18"/>
      <c r="GZ144" s="18"/>
      <c r="HA144" s="18"/>
      <c r="HF144" s="350"/>
      <c r="HG144" s="18"/>
      <c r="HI144" s="18"/>
      <c r="HJ144" s="18"/>
      <c r="HO144" s="18"/>
      <c r="HP144" s="472"/>
      <c r="HR144" s="18"/>
      <c r="HS144" s="18"/>
      <c r="HT144" s="18"/>
      <c r="IG144" s="350"/>
      <c r="IH144" s="18"/>
      <c r="IJ144" s="18"/>
      <c r="IK144" s="18"/>
      <c r="IP144" s="350"/>
      <c r="IQ144" s="18"/>
      <c r="IS144" s="18"/>
      <c r="IT144" s="18"/>
      <c r="IY144" s="477"/>
      <c r="IZ144" s="18"/>
      <c r="JA144" s="481"/>
      <c r="JB144" s="18"/>
      <c r="JC144" s="18"/>
      <c r="JH144" s="473"/>
      <c r="JI144" s="474"/>
      <c r="JQ144" s="473"/>
      <c r="JR144" s="474"/>
      <c r="JS144" s="475"/>
      <c r="JT144" s="474"/>
      <c r="JU144" s="474"/>
      <c r="JZ144" s="350"/>
      <c r="KA144" s="18"/>
      <c r="KC144" s="18"/>
      <c r="KD144" s="18"/>
      <c r="KI144" s="350"/>
      <c r="KJ144" s="18"/>
      <c r="KR144" s="350"/>
      <c r="KS144" s="18"/>
      <c r="LA144" s="350"/>
      <c r="LB144" s="18"/>
      <c r="LC144" s="475"/>
      <c r="LD144" s="18"/>
      <c r="LE144" s="18"/>
      <c r="LJ144" s="473"/>
      <c r="LK144" s="474"/>
      <c r="LL144" s="470"/>
      <c r="LM144" s="474"/>
      <c r="LN144" s="474"/>
      <c r="MB144" s="474"/>
      <c r="MC144" s="18"/>
      <c r="MD144" s="18"/>
      <c r="ME144" s="477"/>
      <c r="MG144" s="18"/>
      <c r="MK144" s="350"/>
      <c r="ML144" s="18"/>
      <c r="MM144" s="18"/>
      <c r="MN144" s="18"/>
      <c r="MO144" s="18"/>
      <c r="MT144" s="60"/>
      <c r="MU144" s="3"/>
      <c r="MV144" s="485"/>
      <c r="MW144" s="79"/>
      <c r="MX144" s="40"/>
      <c r="MZ144" s="18"/>
    </row>
    <row r="145" spans="1:366" ht="18">
      <c r="A145" s="49">
        <v>2014</v>
      </c>
      <c r="B145" s="60"/>
      <c r="D145" s="48" t="s">
        <v>220</v>
      </c>
      <c r="G145" s="46"/>
      <c r="H145" s="60"/>
      <c r="L145" s="49" t="s">
        <v>1436</v>
      </c>
      <c r="M145" s="3"/>
      <c r="N145" s="3"/>
      <c r="O145" s="53"/>
      <c r="Q145" s="60"/>
      <c r="U145" s="49" t="s">
        <v>217</v>
      </c>
      <c r="X145" s="53"/>
      <c r="Z145" s="60"/>
      <c r="AD145" s="49" t="s">
        <v>218</v>
      </c>
      <c r="AG145" s="46"/>
      <c r="AI145" s="60"/>
      <c r="AM145" s="49" t="s">
        <v>804</v>
      </c>
      <c r="AN145" s="9"/>
      <c r="AO145" s="1"/>
      <c r="AR145" s="60"/>
      <c r="AU145" s="89"/>
      <c r="AV145" s="49" t="s">
        <v>1743</v>
      </c>
      <c r="AW145" s="89"/>
      <c r="AX145" s="89"/>
      <c r="AY145" s="89"/>
      <c r="AZ145" s="89"/>
      <c r="BA145" s="60"/>
      <c r="BB145" s="50"/>
      <c r="BC145"/>
      <c r="BD145" s="89"/>
      <c r="BE145" s="49" t="s">
        <v>2354</v>
      </c>
      <c r="BI145" s="18"/>
      <c r="BJ145" s="89"/>
      <c r="BK145" s="50"/>
      <c r="BM145" s="89"/>
      <c r="BN145" s="49" t="s">
        <v>4601</v>
      </c>
      <c r="BO145" s="18"/>
      <c r="BP145" s="352"/>
      <c r="BQ145" s="173"/>
      <c r="BR145" s="18"/>
      <c r="BT145" s="50"/>
      <c r="BV145" s="50"/>
      <c r="BX145" s="350"/>
      <c r="BY145" s="18"/>
      <c r="BZ145" s="470"/>
      <c r="CA145" s="50"/>
      <c r="CC145" s="89"/>
      <c r="CD145" s="89"/>
      <c r="CE145" s="89"/>
      <c r="CF145" s="50"/>
      <c r="CG145" s="18"/>
      <c r="CH145" s="470"/>
      <c r="CI145" s="18"/>
      <c r="CJ145" s="18"/>
      <c r="CK145" s="50"/>
      <c r="CM145" s="89"/>
      <c r="CN145" s="89"/>
      <c r="CO145" s="350"/>
      <c r="CP145" s="50"/>
      <c r="CQ145" s="470"/>
      <c r="CR145" s="18"/>
      <c r="CS145" s="18"/>
      <c r="CU145" s="50"/>
      <c r="CW145" s="89"/>
      <c r="CX145" s="350"/>
      <c r="CY145" s="18"/>
      <c r="CZ145" s="50"/>
      <c r="DA145" s="18"/>
      <c r="DB145" s="18"/>
      <c r="DD145" s="89"/>
      <c r="DE145" s="89"/>
      <c r="DF145" s="50"/>
      <c r="DG145" s="477"/>
      <c r="DH145" s="18"/>
      <c r="DI145" s="470"/>
      <c r="DJ145" s="89"/>
      <c r="DK145" s="380"/>
      <c r="DL145" s="1"/>
      <c r="DM145" s="471"/>
      <c r="DN145" s="1"/>
      <c r="DO145" s="1"/>
      <c r="DQ145" s="89"/>
      <c r="DR145" s="89"/>
      <c r="DS145" s="89"/>
      <c r="DT145" s="350"/>
      <c r="DU145" s="18"/>
      <c r="DV145" s="470"/>
      <c r="DW145" s="18"/>
      <c r="DX145" s="18"/>
      <c r="DZ145" s="89"/>
      <c r="EA145" s="89"/>
      <c r="EB145" s="89"/>
      <c r="EC145" s="350"/>
      <c r="ED145" s="18"/>
      <c r="EE145" s="470"/>
      <c r="EF145" s="18"/>
      <c r="EG145" s="18"/>
      <c r="EI145" s="89"/>
      <c r="EJ145" s="89"/>
      <c r="EK145" s="89"/>
      <c r="EL145" s="350"/>
      <c r="EM145" s="18"/>
      <c r="EN145" s="470"/>
      <c r="EO145" s="18"/>
      <c r="EP145" s="18"/>
      <c r="ER145" s="89"/>
      <c r="ES145" s="89"/>
      <c r="ET145" s="89"/>
      <c r="EU145" s="350"/>
      <c r="EV145" s="18"/>
      <c r="EW145" s="470"/>
      <c r="EX145" s="18"/>
      <c r="EY145" s="18"/>
      <c r="FA145" s="89"/>
      <c r="FB145" s="89"/>
      <c r="FC145" s="89"/>
      <c r="FD145" s="350"/>
      <c r="FE145" s="18"/>
      <c r="FF145" s="470"/>
      <c r="FG145" s="18"/>
      <c r="FH145" s="18"/>
      <c r="FJ145" s="89"/>
      <c r="FK145" s="89"/>
      <c r="FL145" s="89"/>
      <c r="FM145" s="350"/>
      <c r="FN145" s="18"/>
      <c r="FO145" s="470"/>
      <c r="FP145" s="18"/>
      <c r="FQ145" s="18"/>
      <c r="FS145" s="89"/>
      <c r="FT145" s="89"/>
      <c r="FU145" s="89"/>
      <c r="FV145" s="350"/>
      <c r="FW145" s="18"/>
      <c r="FX145" s="470"/>
      <c r="FY145" s="18"/>
      <c r="FZ145" s="18"/>
      <c r="GB145" s="89"/>
      <c r="GC145" s="89"/>
      <c r="GD145" s="89"/>
      <c r="GE145" s="350"/>
      <c r="GF145" s="18"/>
      <c r="GG145" s="470"/>
      <c r="GH145" s="18"/>
      <c r="GI145" s="18"/>
      <c r="GK145" s="89"/>
      <c r="GL145" s="89"/>
      <c r="GM145" s="89"/>
      <c r="GN145" s="89"/>
      <c r="GO145" s="89"/>
      <c r="GP145" s="89"/>
      <c r="GQ145" s="89"/>
      <c r="GR145" s="89"/>
      <c r="GS145" s="89"/>
      <c r="GT145" s="89"/>
      <c r="GU145" s="89"/>
      <c r="GV145" s="89"/>
      <c r="GW145" s="350"/>
      <c r="GX145" s="18"/>
      <c r="GZ145" s="18"/>
      <c r="HA145" s="18"/>
      <c r="HB145" s="89"/>
      <c r="HC145" s="89"/>
      <c r="HD145" s="89"/>
      <c r="HE145" s="89"/>
      <c r="HF145" s="350"/>
      <c r="HG145" s="18"/>
      <c r="HI145" s="18"/>
      <c r="HJ145" s="18"/>
      <c r="HK145" s="89"/>
      <c r="HL145" s="89"/>
      <c r="HM145" s="89"/>
      <c r="HN145" s="89"/>
      <c r="HO145" s="18"/>
      <c r="HP145" s="472"/>
      <c r="HR145" s="18"/>
      <c r="HS145" s="18"/>
      <c r="HT145" s="18"/>
      <c r="HU145" s="89"/>
      <c r="HV145" s="89"/>
      <c r="HW145" s="89"/>
      <c r="HX145" s="89"/>
      <c r="HY145" s="89"/>
      <c r="HZ145" s="89"/>
      <c r="IA145" s="89"/>
      <c r="IB145" s="89"/>
      <c r="IC145" s="89"/>
      <c r="ID145" s="89"/>
      <c r="IE145" s="89"/>
      <c r="IF145" s="89"/>
      <c r="IG145" s="350"/>
      <c r="IH145" s="18"/>
      <c r="IJ145" s="18"/>
      <c r="IK145" s="18"/>
      <c r="IL145" s="89"/>
      <c r="IM145" s="89"/>
      <c r="IN145" s="89"/>
      <c r="IO145" s="89"/>
      <c r="IP145" s="350"/>
      <c r="IQ145" s="18"/>
      <c r="IS145" s="18"/>
      <c r="IT145" s="18"/>
      <c r="IU145" s="89"/>
      <c r="IV145" s="89"/>
      <c r="IW145" s="89"/>
      <c r="IX145" s="89"/>
      <c r="IY145" s="350"/>
      <c r="IZ145" s="18"/>
      <c r="JA145" s="470"/>
      <c r="JB145" s="18"/>
      <c r="JC145" s="18"/>
      <c r="JD145" s="89"/>
      <c r="JE145" s="89"/>
      <c r="JF145" s="89"/>
      <c r="JG145" s="89"/>
      <c r="JH145" s="473"/>
      <c r="JI145" s="474"/>
      <c r="JK145" s="89"/>
      <c r="JL145" s="89"/>
      <c r="JM145" s="89"/>
      <c r="JN145" s="89"/>
      <c r="JO145" s="89"/>
      <c r="JP145" s="89"/>
      <c r="JQ145" s="473"/>
      <c r="JR145" s="474"/>
      <c r="JS145" s="475"/>
      <c r="JT145" s="474"/>
      <c r="JU145" s="474"/>
      <c r="JW145" s="89"/>
      <c r="JX145" s="89"/>
      <c r="JY145" s="89"/>
      <c r="JZ145" s="350"/>
      <c r="KA145" s="18"/>
      <c r="KC145" s="18"/>
      <c r="KD145" s="18"/>
      <c r="KE145" s="89"/>
      <c r="KF145" s="89"/>
      <c r="KG145" s="89"/>
      <c r="KH145" s="89"/>
      <c r="KI145" s="350"/>
      <c r="KJ145" s="18"/>
      <c r="KL145" s="89"/>
      <c r="KM145" s="89"/>
      <c r="KN145" s="89"/>
      <c r="KO145" s="89"/>
      <c r="KP145" s="89"/>
      <c r="KQ145" s="89"/>
      <c r="KR145" s="350"/>
      <c r="KS145" s="18"/>
      <c r="KU145" s="89"/>
      <c r="KV145" s="89"/>
      <c r="KW145" s="89"/>
      <c r="KX145" s="89"/>
      <c r="KY145" s="89"/>
      <c r="KZ145" s="89"/>
      <c r="LA145" s="350"/>
      <c r="LB145" s="18"/>
      <c r="LC145" s="475"/>
      <c r="LD145" s="18"/>
      <c r="LE145" s="18"/>
      <c r="LF145" s="89"/>
      <c r="LG145" s="89"/>
      <c r="LH145" s="89"/>
      <c r="LI145" s="89"/>
      <c r="LJ145" s="473"/>
      <c r="LK145" s="474"/>
      <c r="LL145" s="470"/>
      <c r="LM145" s="474"/>
      <c r="LN145" s="474"/>
      <c r="LP145" s="89"/>
      <c r="LQ145" s="89"/>
      <c r="LR145" s="89"/>
      <c r="LS145" s="89"/>
      <c r="LT145" s="89"/>
      <c r="LU145" s="89"/>
      <c r="LV145" s="89"/>
      <c r="LW145" s="89"/>
      <c r="LX145" s="89"/>
      <c r="LY145" s="89"/>
      <c r="LZ145" s="89"/>
      <c r="MA145" s="89"/>
      <c r="MB145" s="474"/>
      <c r="MC145" s="18"/>
      <c r="MD145" s="18"/>
      <c r="ME145" s="477"/>
      <c r="MG145" s="18"/>
      <c r="MI145" s="89"/>
      <c r="MJ145" s="89"/>
      <c r="MK145" s="350"/>
      <c r="ML145" s="18"/>
      <c r="MM145" s="18"/>
      <c r="MN145" s="18"/>
      <c r="MO145" s="18"/>
      <c r="MR145" s="89"/>
      <c r="MS145" s="89"/>
      <c r="MT145" s="60"/>
      <c r="MU145" s="3"/>
      <c r="MV145" s="485"/>
      <c r="MW145" s="79"/>
      <c r="MX145" s="3"/>
      <c r="MY145" s="89"/>
      <c r="MZ145" s="18"/>
      <c r="NA145" s="89"/>
      <c r="NB145" s="89"/>
    </row>
    <row r="146" spans="1:366" ht="18">
      <c r="A146" s="40" t="s">
        <v>180</v>
      </c>
      <c r="B146" s="60" t="s">
        <v>1408</v>
      </c>
      <c r="D146" s="41" t="s">
        <v>178</v>
      </c>
      <c r="G146" s="46">
        <v>8362</v>
      </c>
      <c r="H146" s="60" t="s">
        <v>1408</v>
      </c>
      <c r="L146" s="41" t="s">
        <v>17</v>
      </c>
      <c r="M146" s="3"/>
      <c r="N146" s="3"/>
      <c r="O146" s="53">
        <v>24938</v>
      </c>
      <c r="P146" t="s">
        <v>226</v>
      </c>
      <c r="Q146" s="60" t="s">
        <v>1408</v>
      </c>
      <c r="U146" s="41" t="s">
        <v>39</v>
      </c>
      <c r="V146" s="3"/>
      <c r="W146" s="3"/>
      <c r="X146" s="53">
        <v>39913</v>
      </c>
      <c r="Y146" t="s">
        <v>250</v>
      </c>
      <c r="Z146" s="60" t="s">
        <v>1408</v>
      </c>
      <c r="AD146" s="41" t="s">
        <v>25</v>
      </c>
      <c r="AG146" s="46">
        <v>51525</v>
      </c>
      <c r="AH146" t="s">
        <v>384</v>
      </c>
      <c r="AI146" s="60" t="s">
        <v>1408</v>
      </c>
      <c r="AM146" s="41" t="s">
        <v>17</v>
      </c>
      <c r="AN146" s="4"/>
      <c r="AO146" s="1"/>
      <c r="AP146" s="171">
        <v>58074.64999999998</v>
      </c>
      <c r="AQ146" t="s">
        <v>1349</v>
      </c>
      <c r="AR146" s="60" t="s">
        <v>1408</v>
      </c>
      <c r="AV146" s="41" t="s">
        <v>17</v>
      </c>
      <c r="AW146" s="9"/>
      <c r="AX146" s="3"/>
      <c r="AY146" s="171">
        <v>50945.962499999878</v>
      </c>
      <c r="AZ146" s="238" t="s">
        <v>1872</v>
      </c>
      <c r="BA146" s="60" t="s">
        <v>1408</v>
      </c>
      <c r="BB146" s="50"/>
      <c r="BC146"/>
      <c r="BE146" s="41" t="s">
        <v>11</v>
      </c>
      <c r="BF146" s="9"/>
      <c r="BG146" s="337"/>
      <c r="BH146" s="171">
        <v>54739.450000000084</v>
      </c>
      <c r="BI146" s="238" t="s">
        <v>2360</v>
      </c>
      <c r="BJ146" s="60" t="s">
        <v>1408</v>
      </c>
      <c r="BK146" s="50"/>
      <c r="BN146" s="63" t="s">
        <v>779</v>
      </c>
      <c r="BO146" s="18"/>
      <c r="BP146" s="352"/>
      <c r="BQ146" s="171">
        <v>56758.737500000105</v>
      </c>
      <c r="BR146" s="238" t="s">
        <v>4604</v>
      </c>
      <c r="BS146" s="60" t="s">
        <v>1408</v>
      </c>
      <c r="BT146" s="50"/>
      <c r="BV146" s="50"/>
      <c r="BX146" s="350"/>
      <c r="BY146" s="18"/>
      <c r="BZ146" s="470"/>
      <c r="CA146" s="50"/>
      <c r="CF146" s="50"/>
      <c r="CG146" s="18"/>
      <c r="CH146" s="470"/>
      <c r="CI146" s="18"/>
      <c r="CJ146" s="18"/>
      <c r="CK146" s="50"/>
      <c r="CO146" s="350"/>
      <c r="CP146" s="50"/>
      <c r="CQ146" s="470"/>
      <c r="CR146" s="18"/>
      <c r="CS146" s="18"/>
      <c r="CU146" s="50"/>
      <c r="CX146" s="350"/>
      <c r="CY146" s="18"/>
      <c r="CZ146" s="50"/>
      <c r="DA146" s="18"/>
      <c r="DB146" s="18"/>
      <c r="DF146" s="50"/>
      <c r="DG146" s="477"/>
      <c r="DH146" s="18"/>
      <c r="DI146" s="470"/>
      <c r="DK146" s="380"/>
      <c r="DL146" s="1"/>
      <c r="DM146" s="471"/>
      <c r="DN146" s="1"/>
      <c r="DO146" s="1"/>
      <c r="DT146" s="350"/>
      <c r="DU146" s="18"/>
      <c r="DV146" s="470"/>
      <c r="DW146" s="18"/>
      <c r="DX146" s="18"/>
      <c r="EC146" s="350"/>
      <c r="ED146" s="18"/>
      <c r="EE146" s="470"/>
      <c r="EF146" s="18"/>
      <c r="EG146" s="18"/>
      <c r="EL146" s="350"/>
      <c r="EM146" s="18"/>
      <c r="EN146" s="470"/>
      <c r="EO146" s="18"/>
      <c r="EP146" s="18"/>
      <c r="EU146" s="350"/>
      <c r="EV146" s="18"/>
      <c r="EW146" s="470"/>
      <c r="EX146" s="18"/>
      <c r="EY146" s="18"/>
      <c r="FD146" s="350"/>
      <c r="FE146" s="18"/>
      <c r="FF146" s="470"/>
      <c r="FG146" s="18"/>
      <c r="FH146" s="18"/>
      <c r="FM146" s="350"/>
      <c r="FN146" s="18"/>
      <c r="FO146" s="470"/>
      <c r="FP146" s="18"/>
      <c r="FQ146" s="18"/>
      <c r="FV146" s="350"/>
      <c r="FW146" s="18"/>
      <c r="FX146" s="470"/>
      <c r="FY146" s="18"/>
      <c r="FZ146" s="18"/>
      <c r="GE146" s="350"/>
      <c r="GF146" s="18"/>
      <c r="GG146" s="470"/>
      <c r="GH146" s="18"/>
      <c r="GI146" s="18"/>
      <c r="GW146" s="350"/>
      <c r="GX146" s="18"/>
      <c r="GZ146" s="18"/>
      <c r="HA146" s="18"/>
      <c r="HF146" s="350"/>
      <c r="HG146" s="18"/>
      <c r="HI146" s="18"/>
      <c r="HJ146" s="18"/>
      <c r="HO146" s="18"/>
      <c r="HP146" s="472"/>
      <c r="HR146" s="18"/>
      <c r="HS146" s="18"/>
      <c r="HT146" s="18"/>
      <c r="IG146" s="350"/>
      <c r="IH146" s="18"/>
      <c r="IJ146" s="18"/>
      <c r="IK146" s="18"/>
      <c r="IP146" s="350"/>
      <c r="IQ146" s="18"/>
      <c r="IS146" s="18"/>
      <c r="IT146" s="18"/>
      <c r="IY146" s="350"/>
      <c r="IZ146" s="18"/>
      <c r="JA146" s="470"/>
      <c r="JB146" s="18"/>
      <c r="JC146" s="18"/>
      <c r="JH146" s="473"/>
      <c r="JI146" s="474"/>
      <c r="JQ146" s="473"/>
      <c r="JR146" s="474"/>
      <c r="JS146" s="475"/>
      <c r="JT146" s="474"/>
      <c r="JU146" s="474"/>
      <c r="JZ146" s="350"/>
      <c r="KA146" s="18"/>
      <c r="KC146" s="18"/>
      <c r="KD146" s="18"/>
      <c r="KI146" s="350"/>
      <c r="KJ146" s="18"/>
      <c r="KR146" s="350"/>
      <c r="KS146" s="18"/>
      <c r="LA146" s="480"/>
      <c r="LB146" s="18"/>
      <c r="LC146" s="476"/>
      <c r="LD146" s="18"/>
      <c r="LE146" s="18"/>
      <c r="LJ146" s="473"/>
      <c r="LK146" s="474"/>
      <c r="LL146" s="470"/>
      <c r="LM146" s="474"/>
      <c r="LN146" s="474"/>
      <c r="MB146" s="474"/>
      <c r="MC146" s="18"/>
      <c r="MD146" s="18"/>
      <c r="ME146" s="477"/>
      <c r="MG146" s="18"/>
      <c r="MK146" s="350"/>
      <c r="ML146" s="18"/>
      <c r="MM146" s="18"/>
      <c r="MN146" s="18"/>
      <c r="MO146" s="18"/>
      <c r="MT146" s="482"/>
      <c r="MU146" s="3"/>
      <c r="MV146" s="478"/>
      <c r="MW146" s="79"/>
      <c r="MX146" s="3"/>
      <c r="MZ146" s="18"/>
    </row>
    <row r="147" spans="1:366" ht="18">
      <c r="A147" s="49">
        <v>2014</v>
      </c>
      <c r="B147" s="60"/>
      <c r="D147" s="49">
        <v>2015</v>
      </c>
      <c r="G147" s="46"/>
      <c r="H147" s="60"/>
      <c r="L147" s="49" t="s">
        <v>1437</v>
      </c>
      <c r="O147" s="53"/>
      <c r="Q147" s="60"/>
      <c r="U147" s="49" t="s">
        <v>1438</v>
      </c>
      <c r="V147" s="3"/>
      <c r="W147" s="3"/>
      <c r="X147" s="53"/>
      <c r="Z147" s="60"/>
      <c r="AD147" s="49" t="s">
        <v>218</v>
      </c>
      <c r="AG147" s="46"/>
      <c r="AI147" s="60"/>
      <c r="AM147" s="49" t="s">
        <v>804</v>
      </c>
      <c r="AN147" s="9"/>
      <c r="AO147" s="3"/>
      <c r="AR147" s="60"/>
      <c r="AU147" s="89"/>
      <c r="AV147" s="49" t="s">
        <v>1743</v>
      </c>
      <c r="AW147" s="89"/>
      <c r="AX147" s="89"/>
      <c r="AY147" s="89"/>
      <c r="AZ147" s="89"/>
      <c r="BA147" s="60"/>
      <c r="BB147" s="50"/>
      <c r="BC147"/>
      <c r="BD147" s="89"/>
      <c r="BE147" s="49" t="s">
        <v>2354</v>
      </c>
      <c r="BI147" s="18"/>
      <c r="BJ147" s="89"/>
      <c r="BK147" s="50"/>
      <c r="BM147" s="89"/>
      <c r="BN147" s="49" t="s">
        <v>4601</v>
      </c>
      <c r="BO147" s="18"/>
      <c r="BP147" s="352"/>
      <c r="BQ147" s="173"/>
      <c r="BR147" s="18"/>
      <c r="BT147" s="50"/>
      <c r="BV147" s="50"/>
      <c r="BX147" s="477"/>
      <c r="BY147" s="18"/>
      <c r="BZ147" s="470"/>
      <c r="CA147" s="50"/>
      <c r="CC147" s="89"/>
      <c r="CD147" s="89"/>
      <c r="CE147" s="89"/>
      <c r="CF147" s="50"/>
      <c r="CG147" s="18"/>
      <c r="CH147" s="470"/>
      <c r="CI147" s="18"/>
      <c r="CJ147" s="18"/>
      <c r="CK147" s="50"/>
      <c r="CM147" s="89"/>
      <c r="CN147" s="89"/>
      <c r="CO147" s="477"/>
      <c r="CP147" s="50"/>
      <c r="CQ147" s="470"/>
      <c r="CR147" s="18"/>
      <c r="CS147" s="18"/>
      <c r="CU147" s="50"/>
      <c r="CW147" s="89"/>
      <c r="CX147" s="477"/>
      <c r="CY147" s="18"/>
      <c r="CZ147" s="50"/>
      <c r="DA147" s="18"/>
      <c r="DB147" s="18"/>
      <c r="DD147" s="89"/>
      <c r="DE147" s="89"/>
      <c r="DF147" s="50"/>
      <c r="DG147" s="477"/>
      <c r="DH147" s="18"/>
      <c r="DI147" s="470"/>
      <c r="DJ147" s="89"/>
      <c r="DK147" s="479"/>
      <c r="DL147" s="1"/>
      <c r="DM147" s="471"/>
      <c r="DN147" s="1"/>
      <c r="DO147" s="1"/>
      <c r="DQ147" s="89"/>
      <c r="DR147" s="89"/>
      <c r="DS147" s="89"/>
      <c r="DT147" s="477"/>
      <c r="DU147" s="18"/>
      <c r="DV147" s="470"/>
      <c r="DW147" s="18"/>
      <c r="DX147" s="18"/>
      <c r="DZ147" s="89"/>
      <c r="EA147" s="89"/>
      <c r="EB147" s="89"/>
      <c r="EC147" s="477"/>
      <c r="ED147" s="18"/>
      <c r="EE147" s="470"/>
      <c r="EF147" s="18"/>
      <c r="EG147" s="18"/>
      <c r="EI147" s="89"/>
      <c r="EJ147" s="89"/>
      <c r="EK147" s="89"/>
      <c r="EL147" s="477"/>
      <c r="EM147" s="18"/>
      <c r="EN147" s="470"/>
      <c r="EO147" s="18"/>
      <c r="EP147" s="18"/>
      <c r="ER147" s="89"/>
      <c r="ES147" s="89"/>
      <c r="ET147" s="89"/>
      <c r="EU147" s="477"/>
      <c r="EV147" s="18"/>
      <c r="EW147" s="470"/>
      <c r="EX147" s="18"/>
      <c r="EY147" s="18"/>
      <c r="FA147" s="89"/>
      <c r="FB147" s="89"/>
      <c r="FC147" s="89"/>
      <c r="FD147" s="477"/>
      <c r="FE147" s="18"/>
      <c r="FF147" s="470"/>
      <c r="FG147" s="18"/>
      <c r="FH147" s="18"/>
      <c r="FJ147" s="89"/>
      <c r="FK147" s="89"/>
      <c r="FL147" s="89"/>
      <c r="FM147" s="480"/>
      <c r="FN147" s="18"/>
      <c r="FO147" s="470"/>
      <c r="FP147" s="18"/>
      <c r="FQ147" s="18"/>
      <c r="FS147" s="89"/>
      <c r="FT147" s="89"/>
      <c r="FU147" s="89"/>
      <c r="FV147" s="477"/>
      <c r="FW147" s="18"/>
      <c r="FX147" s="470"/>
      <c r="FY147" s="18"/>
      <c r="FZ147" s="18"/>
      <c r="GB147" s="89"/>
      <c r="GC147" s="89"/>
      <c r="GD147" s="89"/>
      <c r="GE147" s="477"/>
      <c r="GF147" s="18"/>
      <c r="GG147" s="470"/>
      <c r="GH147" s="18"/>
      <c r="GI147" s="18"/>
      <c r="GK147" s="89"/>
      <c r="GL147" s="89"/>
      <c r="GM147" s="89"/>
      <c r="GN147" s="89"/>
      <c r="GO147" s="89"/>
      <c r="GP147" s="89"/>
      <c r="GQ147" s="89"/>
      <c r="GR147" s="89"/>
      <c r="GS147" s="89"/>
      <c r="GT147" s="89"/>
      <c r="GU147" s="89"/>
      <c r="GV147" s="89"/>
      <c r="GW147" s="480"/>
      <c r="GX147" s="18"/>
      <c r="GZ147" s="18"/>
      <c r="HA147" s="18"/>
      <c r="HB147" s="89"/>
      <c r="HC147" s="89"/>
      <c r="HD147" s="89"/>
      <c r="HE147" s="89"/>
      <c r="HF147" s="480"/>
      <c r="HG147" s="18"/>
      <c r="HI147" s="18"/>
      <c r="HJ147" s="18"/>
      <c r="HK147" s="89"/>
      <c r="HL147" s="89"/>
      <c r="HM147" s="89"/>
      <c r="HN147" s="89"/>
      <c r="HO147" s="18"/>
      <c r="HP147" s="472"/>
      <c r="HR147" s="18"/>
      <c r="HS147" s="18"/>
      <c r="HT147" s="18"/>
      <c r="HU147" s="89"/>
      <c r="HV147" s="89"/>
      <c r="HW147" s="89"/>
      <c r="HX147" s="89"/>
      <c r="HY147" s="89"/>
      <c r="HZ147" s="89"/>
      <c r="IA147" s="89"/>
      <c r="IB147" s="89"/>
      <c r="IC147" s="89"/>
      <c r="ID147" s="89"/>
      <c r="IE147" s="89"/>
      <c r="IF147" s="89"/>
      <c r="IG147" s="477"/>
      <c r="IH147" s="18"/>
      <c r="IJ147" s="18"/>
      <c r="IK147" s="18"/>
      <c r="IL147" s="89"/>
      <c r="IM147" s="89"/>
      <c r="IN147" s="89"/>
      <c r="IO147" s="89"/>
      <c r="IP147" s="480"/>
      <c r="IQ147" s="18"/>
      <c r="IS147" s="18"/>
      <c r="IT147" s="18"/>
      <c r="IU147" s="89"/>
      <c r="IV147" s="89"/>
      <c r="IW147" s="89"/>
      <c r="IX147" s="89"/>
      <c r="IY147" s="477"/>
      <c r="IZ147" s="18"/>
      <c r="JA147" s="481"/>
      <c r="JB147" s="18"/>
      <c r="JC147" s="18"/>
      <c r="JD147" s="89"/>
      <c r="JE147" s="89"/>
      <c r="JF147" s="89"/>
      <c r="JG147" s="89"/>
      <c r="JH147" s="477"/>
      <c r="JI147" s="474"/>
      <c r="JK147" s="89"/>
      <c r="JL147" s="89"/>
      <c r="JM147" s="89"/>
      <c r="JN147" s="89"/>
      <c r="JO147" s="89"/>
      <c r="JP147" s="89"/>
      <c r="JQ147" s="477"/>
      <c r="JR147" s="474"/>
      <c r="JS147" s="475"/>
      <c r="JT147" s="474"/>
      <c r="JU147" s="474"/>
      <c r="JW147" s="89"/>
      <c r="JX147" s="89"/>
      <c r="JY147" s="89"/>
      <c r="JZ147" s="480"/>
      <c r="KA147" s="18"/>
      <c r="KC147" s="18"/>
      <c r="KD147" s="18"/>
      <c r="KE147" s="89"/>
      <c r="KF147" s="89"/>
      <c r="KG147" s="89"/>
      <c r="KH147" s="89"/>
      <c r="KI147" s="480"/>
      <c r="KJ147" s="18"/>
      <c r="KL147" s="89"/>
      <c r="KM147" s="89"/>
      <c r="KN147" s="89"/>
      <c r="KO147" s="89"/>
      <c r="KP147" s="89"/>
      <c r="KQ147" s="89"/>
      <c r="KR147" s="480"/>
      <c r="KS147" s="18"/>
      <c r="KU147" s="89"/>
      <c r="KV147" s="89"/>
      <c r="KW147" s="89"/>
      <c r="KX147" s="89"/>
      <c r="KY147" s="89"/>
      <c r="KZ147" s="89"/>
      <c r="LA147" s="18"/>
      <c r="LB147" s="18"/>
      <c r="LC147" s="475"/>
      <c r="LD147" s="18"/>
      <c r="LE147" s="18"/>
      <c r="LF147" s="89"/>
      <c r="LG147" s="89"/>
      <c r="LH147" s="89"/>
      <c r="LI147" s="89"/>
      <c r="LJ147" s="477"/>
      <c r="LK147" s="474"/>
      <c r="LL147" s="470"/>
      <c r="LM147" s="474"/>
      <c r="LN147" s="474"/>
      <c r="LP147" s="89"/>
      <c r="LQ147" s="89"/>
      <c r="LR147" s="89"/>
      <c r="LS147" s="89"/>
      <c r="LT147" s="89"/>
      <c r="LU147" s="89"/>
      <c r="LV147" s="89"/>
      <c r="LW147" s="89"/>
      <c r="LX147" s="89"/>
      <c r="LY147" s="89"/>
      <c r="LZ147" s="89"/>
      <c r="MA147" s="89"/>
      <c r="MB147" s="474"/>
      <c r="MC147" s="18"/>
      <c r="MD147" s="18"/>
      <c r="ME147" s="477"/>
      <c r="MG147" s="18"/>
      <c r="MI147" s="89"/>
      <c r="MJ147" s="89"/>
      <c r="MK147" s="480"/>
      <c r="ML147" s="18"/>
      <c r="MM147" s="18"/>
      <c r="MN147" s="18"/>
      <c r="MO147" s="18"/>
      <c r="MR147" s="89"/>
      <c r="MS147" s="89"/>
      <c r="MT147" s="3"/>
      <c r="MU147" s="3"/>
      <c r="MV147" s="485"/>
      <c r="MW147" s="79"/>
      <c r="MX147" s="40"/>
      <c r="MY147" s="89"/>
      <c r="MZ147" s="18"/>
      <c r="NA147" s="89"/>
      <c r="NB147" s="89"/>
    </row>
    <row r="148" spans="1:366" ht="18">
      <c r="A148" s="41" t="s">
        <v>9</v>
      </c>
      <c r="B148" s="60" t="s">
        <v>1409</v>
      </c>
      <c r="D148" s="41" t="s">
        <v>39</v>
      </c>
      <c r="G148" s="46">
        <v>8089</v>
      </c>
      <c r="H148" s="60" t="s">
        <v>1409</v>
      </c>
      <c r="L148" s="41" t="s">
        <v>25</v>
      </c>
      <c r="O148" s="53">
        <v>24503</v>
      </c>
      <c r="P148" t="s">
        <v>227</v>
      </c>
      <c r="Q148" s="60" t="s">
        <v>1409</v>
      </c>
      <c r="U148" s="41" t="s">
        <v>25</v>
      </c>
      <c r="X148" s="53">
        <v>39349</v>
      </c>
      <c r="Y148" t="s">
        <v>251</v>
      </c>
      <c r="Z148" s="60" t="s">
        <v>1409</v>
      </c>
      <c r="AD148" s="41" t="s">
        <v>11</v>
      </c>
      <c r="AG148" s="46">
        <v>50806</v>
      </c>
      <c r="AH148" t="s">
        <v>385</v>
      </c>
      <c r="AI148" s="60" t="s">
        <v>1409</v>
      </c>
      <c r="AM148" s="41" t="s">
        <v>25</v>
      </c>
      <c r="AN148" s="9"/>
      <c r="AO148" s="3"/>
      <c r="AP148" s="171">
        <v>54296.30000000001</v>
      </c>
      <c r="AQ148" t="s">
        <v>1350</v>
      </c>
      <c r="AR148" s="60" t="s">
        <v>1409</v>
      </c>
      <c r="AV148" s="40" t="s">
        <v>141</v>
      </c>
      <c r="AW148" s="9"/>
      <c r="AX148" s="3"/>
      <c r="AY148" s="171">
        <v>49663.662499999897</v>
      </c>
      <c r="AZ148" s="238" t="s">
        <v>1873</v>
      </c>
      <c r="BA148" s="60" t="s">
        <v>1409</v>
      </c>
      <c r="BB148" s="50"/>
      <c r="BC148"/>
      <c r="BE148" s="41" t="s">
        <v>17</v>
      </c>
      <c r="BF148" s="9"/>
      <c r="BG148" s="337"/>
      <c r="BH148" s="171">
        <v>53022.550000000287</v>
      </c>
      <c r="BI148" s="238" t="s">
        <v>2361</v>
      </c>
      <c r="BJ148" s="60" t="s">
        <v>1409</v>
      </c>
      <c r="BK148" s="50"/>
      <c r="BN148" s="63" t="s">
        <v>800</v>
      </c>
      <c r="BO148" s="18"/>
      <c r="BP148" s="352"/>
      <c r="BQ148" s="171">
        <v>56538.812499999862</v>
      </c>
      <c r="BR148" s="238" t="s">
        <v>4605</v>
      </c>
      <c r="BS148" s="60" t="s">
        <v>1409</v>
      </c>
      <c r="BT148" s="50"/>
      <c r="BV148" s="50"/>
      <c r="BX148" s="18"/>
      <c r="BY148" s="18"/>
      <c r="BZ148" s="470"/>
      <c r="CA148" s="50"/>
      <c r="CF148" s="50"/>
      <c r="CG148" s="18"/>
      <c r="CH148" s="470"/>
      <c r="CI148" s="18"/>
      <c r="CJ148" s="18"/>
      <c r="CK148" s="50"/>
      <c r="CO148" s="18"/>
      <c r="CP148" s="50"/>
      <c r="CQ148" s="470"/>
      <c r="CR148" s="18"/>
      <c r="CS148" s="18"/>
      <c r="CU148" s="50"/>
      <c r="CX148" s="18"/>
      <c r="CY148" s="18"/>
      <c r="CZ148" s="50"/>
      <c r="DA148" s="18"/>
      <c r="DB148" s="18"/>
      <c r="DF148" s="50"/>
      <c r="DG148" s="477"/>
      <c r="DH148" s="18"/>
      <c r="DI148" s="470"/>
      <c r="DK148" s="1"/>
      <c r="DL148" s="1"/>
      <c r="DM148" s="471"/>
      <c r="DN148" s="1"/>
      <c r="DO148" s="1"/>
      <c r="DT148" s="18"/>
      <c r="DU148" s="18"/>
      <c r="DV148" s="470"/>
      <c r="DW148" s="18"/>
      <c r="DX148" s="18"/>
      <c r="EC148" s="18"/>
      <c r="ED148" s="18"/>
      <c r="EE148" s="470"/>
      <c r="EF148" s="18"/>
      <c r="EG148" s="18"/>
      <c r="EL148" s="18"/>
      <c r="EM148" s="18"/>
      <c r="EN148" s="470"/>
      <c r="EO148" s="18"/>
      <c r="EP148" s="18"/>
      <c r="EU148" s="18"/>
      <c r="EV148" s="18"/>
      <c r="EW148" s="470"/>
      <c r="EX148" s="18"/>
      <c r="EY148" s="18"/>
      <c r="FD148" s="18"/>
      <c r="FE148" s="18"/>
      <c r="FF148" s="470"/>
      <c r="FG148" s="18"/>
      <c r="FH148" s="18"/>
      <c r="FM148" s="18"/>
      <c r="FN148" s="18"/>
      <c r="FO148" s="470"/>
      <c r="FP148" s="18"/>
      <c r="FQ148" s="18"/>
      <c r="FV148" s="18"/>
      <c r="FW148" s="18"/>
      <c r="FX148" s="470"/>
      <c r="FY148" s="18"/>
      <c r="FZ148" s="18"/>
      <c r="GE148" s="18"/>
      <c r="GF148" s="18"/>
      <c r="GG148" s="470"/>
      <c r="GH148" s="18"/>
      <c r="GI148" s="18"/>
      <c r="GW148" s="18"/>
      <c r="GX148" s="18"/>
      <c r="GZ148" s="18"/>
      <c r="HA148" s="18"/>
      <c r="HF148" s="18"/>
      <c r="HG148" s="18"/>
      <c r="HI148" s="18"/>
      <c r="HJ148" s="18"/>
      <c r="HO148" s="18"/>
      <c r="HP148" s="472"/>
      <c r="HR148" s="18"/>
      <c r="HS148" s="18"/>
      <c r="HT148" s="18"/>
      <c r="IG148" s="18"/>
      <c r="IH148" s="18"/>
      <c r="IJ148" s="18"/>
      <c r="IK148" s="18"/>
      <c r="IP148" s="18"/>
      <c r="IQ148" s="18"/>
      <c r="IS148" s="18"/>
      <c r="IT148" s="18"/>
      <c r="IY148" s="18"/>
      <c r="IZ148" s="18"/>
      <c r="JA148" s="470"/>
      <c r="JB148" s="18"/>
      <c r="JC148" s="18"/>
      <c r="JH148" s="474"/>
      <c r="JI148" s="474"/>
      <c r="JQ148" s="474"/>
      <c r="JR148" s="474"/>
      <c r="JS148" s="475"/>
      <c r="JT148" s="474"/>
      <c r="JU148" s="474"/>
      <c r="JZ148" s="18"/>
      <c r="KA148" s="18"/>
      <c r="KC148" s="18"/>
      <c r="KD148" s="18"/>
      <c r="KI148" s="18"/>
      <c r="KJ148" s="18"/>
      <c r="KR148" s="18"/>
      <c r="KS148" s="18"/>
      <c r="LA148" s="18"/>
      <c r="LB148" s="18"/>
      <c r="LC148" s="475"/>
      <c r="LD148" s="18"/>
      <c r="LE148" s="18"/>
      <c r="LJ148" s="474"/>
      <c r="LK148" s="474"/>
      <c r="LL148" s="470"/>
      <c r="LM148" s="474"/>
      <c r="LN148" s="474"/>
      <c r="MB148" s="474"/>
      <c r="MC148" s="18"/>
      <c r="MD148" s="18"/>
      <c r="ME148" s="477"/>
      <c r="MG148" s="18"/>
      <c r="MK148" s="18"/>
      <c r="ML148" s="18"/>
      <c r="MM148" s="18"/>
      <c r="MN148" s="18"/>
      <c r="MO148" s="18"/>
      <c r="MT148" s="3"/>
      <c r="MU148" s="63"/>
      <c r="MV148" s="485"/>
      <c r="MW148" s="79"/>
      <c r="MX148" s="3"/>
      <c r="MZ148" s="18"/>
    </row>
    <row r="149" spans="1:366" ht="18">
      <c r="A149" s="49">
        <v>2014</v>
      </c>
      <c r="B149"/>
      <c r="D149" s="48" t="s">
        <v>220</v>
      </c>
      <c r="G149" s="46"/>
      <c r="L149" s="49" t="s">
        <v>1437</v>
      </c>
      <c r="O149" s="53"/>
      <c r="U149" s="49" t="s">
        <v>217</v>
      </c>
      <c r="X149" s="18"/>
      <c r="AD149" s="49" t="s">
        <v>216</v>
      </c>
      <c r="AG149" s="46"/>
      <c r="AM149" s="49" t="s">
        <v>804</v>
      </c>
      <c r="AN149" s="9"/>
      <c r="AO149" s="1"/>
      <c r="AV149" s="48" t="s">
        <v>1946</v>
      </c>
      <c r="AX149" s="18"/>
      <c r="AY149" s="89"/>
      <c r="AZ149" s="18"/>
      <c r="BA149"/>
      <c r="BB149" s="50"/>
      <c r="BC149"/>
      <c r="BE149" s="49" t="s">
        <v>2354</v>
      </c>
      <c r="BI149" s="18"/>
      <c r="BK149" s="50"/>
      <c r="BN149" s="49" t="s">
        <v>4601</v>
      </c>
      <c r="BO149" s="18"/>
      <c r="BP149" s="352"/>
      <c r="BQ149" s="173"/>
      <c r="BR149" s="18"/>
      <c r="BT149" s="50"/>
      <c r="BV149" s="50"/>
      <c r="BX149" s="350"/>
      <c r="BY149" s="18"/>
      <c r="BZ149" s="470"/>
      <c r="CA149" s="50"/>
      <c r="CF149" s="50"/>
      <c r="CG149" s="18"/>
      <c r="CH149" s="470"/>
      <c r="CI149" s="18"/>
      <c r="CJ149" s="18"/>
      <c r="CK149" s="50"/>
      <c r="CO149" s="350"/>
      <c r="CP149" s="50"/>
      <c r="CQ149" s="470"/>
      <c r="CR149" s="18"/>
      <c r="CS149" s="18"/>
      <c r="CU149" s="50"/>
      <c r="CX149" s="350"/>
      <c r="CY149" s="18"/>
      <c r="CZ149" s="50"/>
      <c r="DA149" s="18"/>
      <c r="DB149" s="18"/>
      <c r="DF149" s="50"/>
      <c r="DG149" s="477"/>
      <c r="DH149" s="18"/>
      <c r="DI149" s="470"/>
      <c r="DK149" s="380"/>
      <c r="DL149" s="1"/>
      <c r="DM149" s="471"/>
      <c r="DN149" s="1"/>
      <c r="DO149" s="1"/>
      <c r="DT149" s="350"/>
      <c r="DU149" s="18"/>
      <c r="DV149" s="470"/>
      <c r="DW149" s="18"/>
      <c r="DX149" s="18"/>
      <c r="EC149" s="350"/>
      <c r="ED149" s="18"/>
      <c r="EE149" s="470"/>
      <c r="EF149" s="18"/>
      <c r="EG149" s="18"/>
      <c r="EL149" s="350"/>
      <c r="EM149" s="18"/>
      <c r="EN149" s="470"/>
      <c r="EO149" s="18"/>
      <c r="EP149" s="18"/>
      <c r="EU149" s="350"/>
      <c r="EV149" s="18"/>
      <c r="EW149" s="470"/>
      <c r="EX149" s="18"/>
      <c r="EY149" s="18"/>
      <c r="FD149" s="350"/>
      <c r="FE149" s="18"/>
      <c r="FF149" s="470"/>
      <c r="FG149" s="18"/>
      <c r="FH149" s="18"/>
      <c r="FM149" s="350"/>
      <c r="FN149" s="18"/>
      <c r="FO149" s="470"/>
      <c r="FP149" s="18"/>
      <c r="FQ149" s="18"/>
      <c r="FV149" s="350"/>
      <c r="FW149" s="18"/>
      <c r="FX149" s="470"/>
      <c r="FY149" s="18"/>
      <c r="FZ149" s="18"/>
      <c r="GE149" s="350"/>
      <c r="GF149" s="18"/>
      <c r="GG149" s="470"/>
      <c r="GH149" s="18"/>
      <c r="GI149" s="18"/>
      <c r="GW149" s="350"/>
      <c r="GX149" s="18"/>
      <c r="GZ149" s="18"/>
      <c r="HA149" s="18"/>
      <c r="HF149" s="350"/>
      <c r="HG149" s="18"/>
      <c r="HI149" s="18"/>
      <c r="HJ149" s="18"/>
      <c r="HO149" s="18"/>
      <c r="HP149" s="472"/>
      <c r="HR149" s="18"/>
      <c r="HS149" s="18"/>
      <c r="HT149" s="18"/>
      <c r="IG149" s="350"/>
      <c r="IH149" s="18"/>
      <c r="IJ149" s="18"/>
      <c r="IK149" s="18"/>
      <c r="IP149" s="350"/>
      <c r="IQ149" s="18"/>
      <c r="IS149" s="18"/>
      <c r="IT149" s="18"/>
      <c r="IY149" s="18"/>
      <c r="IZ149" s="18"/>
      <c r="JA149" s="470"/>
      <c r="JB149" s="18"/>
      <c r="JC149" s="18"/>
      <c r="JH149" s="473"/>
      <c r="JI149" s="474"/>
      <c r="JQ149" s="473"/>
      <c r="JR149" s="474"/>
      <c r="JS149" s="475"/>
      <c r="JT149" s="474"/>
      <c r="JU149" s="474"/>
      <c r="JZ149" s="350"/>
      <c r="KA149" s="18"/>
      <c r="KC149" s="18"/>
      <c r="KD149" s="18"/>
      <c r="KI149" s="350"/>
      <c r="KJ149" s="18"/>
      <c r="KR149" s="350"/>
      <c r="KS149" s="18"/>
      <c r="LA149" s="350"/>
      <c r="LB149" s="18"/>
      <c r="LC149" s="476"/>
      <c r="LD149" s="18"/>
      <c r="LE149" s="18"/>
      <c r="LJ149" s="473"/>
      <c r="LK149" s="474"/>
      <c r="LL149" s="470"/>
      <c r="LM149" s="474"/>
      <c r="LN149" s="474"/>
      <c r="MB149" s="474"/>
      <c r="MC149" s="18"/>
      <c r="MD149" s="18"/>
      <c r="ME149" s="477"/>
      <c r="MG149" s="18"/>
      <c r="MK149" s="350"/>
      <c r="ML149" s="18"/>
      <c r="MM149" s="18"/>
      <c r="MN149" s="18"/>
      <c r="MO149" s="18"/>
      <c r="MT149" s="60"/>
      <c r="MU149" s="3"/>
      <c r="MV149" s="478"/>
      <c r="MW149" s="79"/>
      <c r="MX149" s="40"/>
      <c r="MZ149" s="18"/>
    </row>
    <row r="150" spans="1:366" ht="18">
      <c r="A150" s="41" t="s">
        <v>31</v>
      </c>
      <c r="B150" s="60" t="s">
        <v>1410</v>
      </c>
      <c r="D150" s="41" t="s">
        <v>35</v>
      </c>
      <c r="G150" s="46">
        <v>7492</v>
      </c>
      <c r="H150" s="60" t="s">
        <v>1410</v>
      </c>
      <c r="L150" s="41" t="s">
        <v>39</v>
      </c>
      <c r="M150" s="3"/>
      <c r="N150" s="3"/>
      <c r="O150" s="53">
        <v>24418</v>
      </c>
      <c r="P150" t="s">
        <v>228</v>
      </c>
      <c r="Q150" s="60" t="s">
        <v>1410</v>
      </c>
      <c r="U150" s="41" t="s">
        <v>11</v>
      </c>
      <c r="X150" s="53">
        <v>39251</v>
      </c>
      <c r="Y150" t="s">
        <v>252</v>
      </c>
      <c r="Z150" s="60" t="s">
        <v>1410</v>
      </c>
      <c r="AD150" s="41" t="s">
        <v>9</v>
      </c>
      <c r="AF150" s="3"/>
      <c r="AG150" s="46">
        <v>50794</v>
      </c>
      <c r="AH150" t="s">
        <v>386</v>
      </c>
      <c r="AI150" s="60" t="s">
        <v>1410</v>
      </c>
      <c r="AM150" s="41" t="s">
        <v>9</v>
      </c>
      <c r="AN150" s="9"/>
      <c r="AO150" s="3"/>
      <c r="AP150" s="171">
        <v>54075.012500000004</v>
      </c>
      <c r="AQ150" t="s">
        <v>1351</v>
      </c>
      <c r="AR150" s="60" t="s">
        <v>1410</v>
      </c>
      <c r="AV150" s="39" t="s">
        <v>143</v>
      </c>
      <c r="AW150" s="9"/>
      <c r="AX150" s="3"/>
      <c r="AY150" s="171">
        <v>48911.887500000041</v>
      </c>
      <c r="AZ150" s="238" t="s">
        <v>1874</v>
      </c>
      <c r="BA150" s="60" t="s">
        <v>1410</v>
      </c>
      <c r="BB150" s="50"/>
      <c r="BC150"/>
      <c r="BE150" s="40" t="s">
        <v>141</v>
      </c>
      <c r="BF150" s="9"/>
      <c r="BG150" s="337"/>
      <c r="BH150" s="171">
        <v>52995.749999999724</v>
      </c>
      <c r="BI150" s="238" t="s">
        <v>2362</v>
      </c>
      <c r="BJ150" s="60" t="s">
        <v>1410</v>
      </c>
      <c r="BK150" s="50"/>
      <c r="BN150" s="277" t="s">
        <v>33</v>
      </c>
      <c r="BO150" s="18"/>
      <c r="BP150" s="352"/>
      <c r="BQ150" s="171">
        <v>56023.450000000055</v>
      </c>
      <c r="BR150" s="238" t="s">
        <v>4606</v>
      </c>
      <c r="BS150" s="60" t="s">
        <v>1410</v>
      </c>
      <c r="BT150" s="50"/>
      <c r="BV150" s="50"/>
      <c r="BX150" s="18"/>
      <c r="BY150" s="18"/>
      <c r="BZ150" s="470"/>
      <c r="CA150" s="50"/>
      <c r="CF150" s="50"/>
      <c r="CG150" s="18"/>
      <c r="CH150" s="470"/>
      <c r="CI150" s="18"/>
      <c r="CJ150" s="18"/>
      <c r="CK150" s="50"/>
      <c r="CO150" s="18"/>
      <c r="CP150" s="50"/>
      <c r="CQ150" s="470"/>
      <c r="CR150" s="18"/>
      <c r="CS150" s="18"/>
      <c r="CU150" s="50"/>
      <c r="CX150" s="18"/>
      <c r="CY150" s="18"/>
      <c r="CZ150" s="50"/>
      <c r="DA150" s="18"/>
      <c r="DB150" s="18"/>
      <c r="DF150" s="50"/>
      <c r="DG150" s="477"/>
      <c r="DH150" s="18"/>
      <c r="DI150" s="470"/>
      <c r="DK150" s="1"/>
      <c r="DL150" s="1"/>
      <c r="DM150" s="471"/>
      <c r="DN150" s="1"/>
      <c r="DO150" s="1"/>
      <c r="DT150" s="18"/>
      <c r="DU150" s="18"/>
      <c r="DV150" s="470"/>
      <c r="DW150" s="18"/>
      <c r="DX150" s="18"/>
      <c r="EC150" s="18"/>
      <c r="ED150" s="18"/>
      <c r="EE150" s="470"/>
      <c r="EF150" s="18"/>
      <c r="EG150" s="18"/>
      <c r="EL150" s="18"/>
      <c r="EM150" s="18"/>
      <c r="EN150" s="470"/>
      <c r="EO150" s="18"/>
      <c r="EP150" s="18"/>
      <c r="EU150" s="18"/>
      <c r="EV150" s="18"/>
      <c r="EW150" s="470"/>
      <c r="EX150" s="18"/>
      <c r="EY150" s="18"/>
      <c r="FD150" s="18"/>
      <c r="FE150" s="18"/>
      <c r="FF150" s="470"/>
      <c r="FG150" s="18"/>
      <c r="FH150" s="18"/>
      <c r="FM150" s="18"/>
      <c r="FN150" s="18"/>
      <c r="FO150" s="470"/>
      <c r="FP150" s="18"/>
      <c r="FQ150" s="18"/>
      <c r="FV150" s="18"/>
      <c r="FW150" s="18"/>
      <c r="FX150" s="470"/>
      <c r="FY150" s="18"/>
      <c r="FZ150" s="18"/>
      <c r="GE150" s="18"/>
      <c r="GF150" s="18"/>
      <c r="GG150" s="470"/>
      <c r="GH150" s="18"/>
      <c r="GI150" s="18"/>
      <c r="GW150" s="18"/>
      <c r="GX150" s="18"/>
      <c r="GZ150" s="18"/>
      <c r="HA150" s="18"/>
      <c r="HF150" s="18"/>
      <c r="HG150" s="18"/>
      <c r="HI150" s="18"/>
      <c r="HJ150" s="18"/>
      <c r="HO150" s="18"/>
      <c r="HP150" s="472"/>
      <c r="HR150" s="18"/>
      <c r="HS150" s="18"/>
      <c r="HT150" s="18"/>
      <c r="IG150" s="18"/>
      <c r="IH150" s="18"/>
      <c r="IJ150" s="18"/>
      <c r="IK150" s="18"/>
      <c r="IP150" s="18"/>
      <c r="IQ150" s="18"/>
      <c r="IS150" s="18"/>
      <c r="IT150" s="18"/>
      <c r="IY150" s="350"/>
      <c r="IZ150" s="18"/>
      <c r="JA150" s="481"/>
      <c r="JB150" s="18"/>
      <c r="JC150" s="18"/>
      <c r="JH150" s="474"/>
      <c r="JI150" s="474"/>
      <c r="JQ150" s="474"/>
      <c r="JR150" s="474"/>
      <c r="JS150" s="475"/>
      <c r="JT150" s="474"/>
      <c r="JU150" s="474"/>
      <c r="JZ150" s="18"/>
      <c r="KA150" s="18"/>
      <c r="KC150" s="18"/>
      <c r="KD150" s="18"/>
      <c r="KI150" s="18"/>
      <c r="KJ150" s="18"/>
      <c r="KR150" s="18"/>
      <c r="KS150" s="18"/>
      <c r="LA150" s="350"/>
      <c r="LB150" s="18"/>
      <c r="LC150" s="475"/>
      <c r="LD150" s="18"/>
      <c r="LE150" s="18"/>
      <c r="LJ150" s="474"/>
      <c r="LK150" s="474"/>
      <c r="LL150" s="470"/>
      <c r="LM150" s="474"/>
      <c r="LN150" s="474"/>
      <c r="MB150" s="474"/>
      <c r="MC150" s="18"/>
      <c r="MD150" s="18"/>
      <c r="ME150" s="477"/>
      <c r="MG150" s="18"/>
      <c r="MK150" s="18"/>
      <c r="ML150" s="18"/>
      <c r="MM150" s="18"/>
      <c r="MN150" s="18"/>
      <c r="MO150" s="18"/>
      <c r="MT150" s="60"/>
      <c r="MU150" s="3"/>
      <c r="MV150" s="485"/>
      <c r="MW150" s="79"/>
      <c r="MX150" s="3"/>
      <c r="MZ150" s="18"/>
    </row>
    <row r="151" spans="1:366" ht="18">
      <c r="A151" s="49">
        <v>2014</v>
      </c>
      <c r="D151" s="49">
        <v>2015</v>
      </c>
      <c r="G151" s="46"/>
      <c r="H151" s="60"/>
      <c r="L151" s="49" t="s">
        <v>1436</v>
      </c>
      <c r="M151" s="3"/>
      <c r="N151" s="3"/>
      <c r="O151" s="53"/>
      <c r="Q151" s="60"/>
      <c r="U151" s="49" t="s">
        <v>1439</v>
      </c>
      <c r="X151" s="54"/>
      <c r="Z151" s="60"/>
      <c r="AD151" s="49" t="s">
        <v>218</v>
      </c>
      <c r="AG151" s="46"/>
      <c r="AI151" s="60"/>
      <c r="AM151" s="49" t="s">
        <v>804</v>
      </c>
      <c r="AN151" s="10"/>
      <c r="AO151" s="1"/>
      <c r="AR151" s="60"/>
      <c r="AU151" s="89"/>
      <c r="AV151" s="48" t="s">
        <v>1743</v>
      </c>
      <c r="AW151" s="89"/>
      <c r="AX151" s="89"/>
      <c r="AY151" s="89"/>
      <c r="AZ151" s="89"/>
      <c r="BA151" s="60"/>
      <c r="BB151" s="50"/>
      <c r="BC151"/>
      <c r="BD151" s="89"/>
      <c r="BE151" s="48" t="s">
        <v>3114</v>
      </c>
      <c r="BI151" s="18"/>
      <c r="BJ151" s="89"/>
      <c r="BK151" s="50"/>
      <c r="BM151" s="89"/>
      <c r="BN151" s="49" t="s">
        <v>4601</v>
      </c>
      <c r="BO151" s="18"/>
      <c r="BP151" s="352"/>
      <c r="BQ151" s="173"/>
      <c r="BR151" s="18"/>
      <c r="BT151" s="50"/>
      <c r="BV151" s="50"/>
      <c r="BX151" s="350"/>
      <c r="BY151" s="18"/>
      <c r="BZ151" s="470"/>
      <c r="CA151" s="50"/>
      <c r="CC151" s="89"/>
      <c r="CD151" s="89"/>
      <c r="CE151" s="89"/>
      <c r="CF151" s="50"/>
      <c r="CG151" s="18"/>
      <c r="CH151" s="470"/>
      <c r="CI151" s="18"/>
      <c r="CJ151" s="18"/>
      <c r="CK151" s="50"/>
      <c r="CM151" s="89"/>
      <c r="CN151" s="89"/>
      <c r="CO151" s="350"/>
      <c r="CP151" s="50"/>
      <c r="CQ151" s="470"/>
      <c r="CR151" s="18"/>
      <c r="CS151" s="18"/>
      <c r="CU151" s="50"/>
      <c r="CW151" s="89"/>
      <c r="CX151" s="350"/>
      <c r="CY151" s="18"/>
      <c r="CZ151" s="50"/>
      <c r="DA151" s="18"/>
      <c r="DB151" s="18"/>
      <c r="DD151" s="89"/>
      <c r="DE151" s="89"/>
      <c r="DF151" s="50"/>
      <c r="DG151" s="477"/>
      <c r="DH151" s="18"/>
      <c r="DI151" s="470"/>
      <c r="DJ151" s="89"/>
      <c r="DK151" s="380"/>
      <c r="DL151" s="1"/>
      <c r="DM151" s="471"/>
      <c r="DN151" s="1"/>
      <c r="DO151" s="1"/>
      <c r="DQ151" s="89"/>
      <c r="DR151" s="89"/>
      <c r="DS151" s="89"/>
      <c r="DT151" s="350"/>
      <c r="DU151" s="18"/>
      <c r="DV151" s="470"/>
      <c r="DW151" s="18"/>
      <c r="DX151" s="18"/>
      <c r="DZ151" s="89"/>
      <c r="EA151" s="89"/>
      <c r="EB151" s="89"/>
      <c r="EC151" s="350"/>
      <c r="ED151" s="18"/>
      <c r="EE151" s="470"/>
      <c r="EF151" s="18"/>
      <c r="EG151" s="18"/>
      <c r="EI151" s="89"/>
      <c r="EJ151" s="89"/>
      <c r="EK151" s="89"/>
      <c r="EL151" s="350"/>
      <c r="EM151" s="18"/>
      <c r="EN151" s="470"/>
      <c r="EO151" s="18"/>
      <c r="EP151" s="18"/>
      <c r="ER151" s="89"/>
      <c r="ES151" s="89"/>
      <c r="ET151" s="89"/>
      <c r="EU151" s="350"/>
      <c r="EV151" s="18"/>
      <c r="EW151" s="470"/>
      <c r="EX151" s="18"/>
      <c r="EY151" s="18"/>
      <c r="FA151" s="89"/>
      <c r="FB151" s="89"/>
      <c r="FC151" s="89"/>
      <c r="FD151" s="350"/>
      <c r="FE151" s="18"/>
      <c r="FF151" s="470"/>
      <c r="FG151" s="18"/>
      <c r="FH151" s="18"/>
      <c r="FJ151" s="89"/>
      <c r="FK151" s="89"/>
      <c r="FL151" s="89"/>
      <c r="FM151" s="350"/>
      <c r="FN151" s="18"/>
      <c r="FO151" s="470"/>
      <c r="FP151" s="18"/>
      <c r="FQ151" s="18"/>
      <c r="FS151" s="89"/>
      <c r="FT151" s="89"/>
      <c r="FU151" s="89"/>
      <c r="FV151" s="350"/>
      <c r="FW151" s="18"/>
      <c r="FX151" s="470"/>
      <c r="FY151" s="18"/>
      <c r="FZ151" s="18"/>
      <c r="GB151" s="89"/>
      <c r="GC151" s="89"/>
      <c r="GD151" s="89"/>
      <c r="GE151" s="350"/>
      <c r="GF151" s="18"/>
      <c r="GG151" s="470"/>
      <c r="GH151" s="18"/>
      <c r="GI151" s="18"/>
      <c r="GK151" s="89"/>
      <c r="GL151" s="89"/>
      <c r="GM151" s="89"/>
      <c r="GN151" s="89"/>
      <c r="GO151" s="89"/>
      <c r="GP151" s="89"/>
      <c r="GQ151" s="89"/>
      <c r="GR151" s="89"/>
      <c r="GS151" s="89"/>
      <c r="GT151" s="89"/>
      <c r="GU151" s="89"/>
      <c r="GV151" s="89"/>
      <c r="GW151" s="350"/>
      <c r="GX151" s="18"/>
      <c r="GZ151" s="18"/>
      <c r="HA151" s="18"/>
      <c r="HB151" s="89"/>
      <c r="HC151" s="89"/>
      <c r="HD151" s="89"/>
      <c r="HE151" s="89"/>
      <c r="HF151" s="350"/>
      <c r="HG151" s="18"/>
      <c r="HI151" s="18"/>
      <c r="HJ151" s="18"/>
      <c r="HK151" s="89"/>
      <c r="HL151" s="89"/>
      <c r="HM151" s="89"/>
      <c r="HN151" s="89"/>
      <c r="HO151" s="18"/>
      <c r="HP151" s="472"/>
      <c r="HR151" s="18"/>
      <c r="HS151" s="18"/>
      <c r="HT151" s="18"/>
      <c r="HU151" s="89"/>
      <c r="HV151" s="89"/>
      <c r="HW151" s="89"/>
      <c r="HX151" s="89"/>
      <c r="HY151" s="89"/>
      <c r="HZ151" s="89"/>
      <c r="IA151" s="89"/>
      <c r="IB151" s="89"/>
      <c r="IC151" s="89"/>
      <c r="ID151" s="89"/>
      <c r="IE151" s="89"/>
      <c r="IF151" s="89"/>
      <c r="IG151" s="350"/>
      <c r="IH151" s="18"/>
      <c r="IJ151" s="18"/>
      <c r="IK151" s="18"/>
      <c r="IL151" s="89"/>
      <c r="IM151" s="89"/>
      <c r="IN151" s="89"/>
      <c r="IO151" s="89"/>
      <c r="IP151" s="350"/>
      <c r="IQ151" s="18"/>
      <c r="IS151" s="18"/>
      <c r="IT151" s="18"/>
      <c r="IU151" s="89"/>
      <c r="IV151" s="89"/>
      <c r="IW151" s="89"/>
      <c r="IX151" s="89"/>
      <c r="IY151" s="350"/>
      <c r="IZ151" s="18"/>
      <c r="JA151" s="470"/>
      <c r="JB151" s="18"/>
      <c r="JC151" s="18"/>
      <c r="JD151" s="89"/>
      <c r="JE151" s="89"/>
      <c r="JF151" s="89"/>
      <c r="JG151" s="89"/>
      <c r="JH151" s="473"/>
      <c r="JI151" s="474"/>
      <c r="JK151" s="89"/>
      <c r="JL151" s="89"/>
      <c r="JM151" s="89"/>
      <c r="JN151" s="89"/>
      <c r="JO151" s="89"/>
      <c r="JP151" s="89"/>
      <c r="JQ151" s="473"/>
      <c r="JR151" s="474"/>
      <c r="JS151" s="475"/>
      <c r="JT151" s="474"/>
      <c r="JU151" s="474"/>
      <c r="JW151" s="89"/>
      <c r="JX151" s="89"/>
      <c r="JY151" s="89"/>
      <c r="JZ151" s="350"/>
      <c r="KA151" s="18"/>
      <c r="KC151" s="18"/>
      <c r="KD151" s="18"/>
      <c r="KE151" s="89"/>
      <c r="KF151" s="89"/>
      <c r="KG151" s="89"/>
      <c r="KH151" s="89"/>
      <c r="KI151" s="350"/>
      <c r="KJ151" s="18"/>
      <c r="KL151" s="89"/>
      <c r="KM151" s="89"/>
      <c r="KN151" s="89"/>
      <c r="KO151" s="89"/>
      <c r="KP151" s="89"/>
      <c r="KQ151" s="89"/>
      <c r="KR151" s="350"/>
      <c r="KS151" s="18"/>
      <c r="KU151" s="89"/>
      <c r="KV151" s="89"/>
      <c r="KW151" s="89"/>
      <c r="KX151" s="89"/>
      <c r="KY151" s="89"/>
      <c r="KZ151" s="89"/>
      <c r="LA151" s="18"/>
      <c r="LB151" s="18"/>
      <c r="LC151" s="475"/>
      <c r="LD151" s="18"/>
      <c r="LE151" s="18"/>
      <c r="LF151" s="89"/>
      <c r="LG151" s="89"/>
      <c r="LH151" s="89"/>
      <c r="LI151" s="89"/>
      <c r="LJ151" s="473"/>
      <c r="LK151" s="474"/>
      <c r="LL151" s="470"/>
      <c r="LM151" s="474"/>
      <c r="LN151" s="474"/>
      <c r="LP151" s="89"/>
      <c r="LQ151" s="89"/>
      <c r="LR151" s="89"/>
      <c r="LS151" s="89"/>
      <c r="LT151" s="89"/>
      <c r="LU151" s="89"/>
      <c r="LV151" s="89"/>
      <c r="LW151" s="89"/>
      <c r="LX151" s="89"/>
      <c r="LY151" s="89"/>
      <c r="LZ151" s="89"/>
      <c r="MA151" s="89"/>
      <c r="MB151" s="474"/>
      <c r="MC151" s="18"/>
      <c r="MD151" s="18"/>
      <c r="ME151" s="477"/>
      <c r="MG151" s="18"/>
      <c r="MI151" s="89"/>
      <c r="MJ151" s="89"/>
      <c r="MK151" s="350"/>
      <c r="ML151" s="18"/>
      <c r="MM151" s="18"/>
      <c r="MN151" s="18"/>
      <c r="MO151" s="18"/>
      <c r="MR151" s="89"/>
      <c r="MS151" s="89"/>
      <c r="MT151" s="3"/>
      <c r="MU151" s="63"/>
      <c r="MV151" s="485"/>
      <c r="MW151" s="79"/>
      <c r="MX151" s="40"/>
      <c r="MY151" s="89"/>
      <c r="MZ151" s="18"/>
      <c r="NA151" s="89"/>
      <c r="NB151" s="89"/>
    </row>
    <row r="152" spans="1:366" ht="18">
      <c r="D152" s="41" t="s">
        <v>17</v>
      </c>
      <c r="G152" s="46">
        <v>7446</v>
      </c>
      <c r="H152" s="60" t="s">
        <v>1411</v>
      </c>
      <c r="L152" s="41" t="s">
        <v>178</v>
      </c>
      <c r="M152" s="3"/>
      <c r="N152" s="3"/>
      <c r="O152" s="53">
        <v>24259</v>
      </c>
      <c r="P152" t="s">
        <v>229</v>
      </c>
      <c r="Q152" s="60" t="s">
        <v>1411</v>
      </c>
      <c r="U152" s="41" t="s">
        <v>15</v>
      </c>
      <c r="V152" s="3"/>
      <c r="W152" s="3"/>
      <c r="X152" s="53">
        <v>39033</v>
      </c>
      <c r="Y152" t="s">
        <v>253</v>
      </c>
      <c r="Z152" s="60" t="s">
        <v>1411</v>
      </c>
      <c r="AD152" s="41" t="s">
        <v>33</v>
      </c>
      <c r="AG152" s="46">
        <v>48542</v>
      </c>
      <c r="AH152" t="s">
        <v>387</v>
      </c>
      <c r="AI152" s="60" t="s">
        <v>1411</v>
      </c>
      <c r="AM152" s="41" t="s">
        <v>39</v>
      </c>
      <c r="AN152" s="9"/>
      <c r="AO152" s="1"/>
      <c r="AP152" s="171">
        <v>53931.899999999994</v>
      </c>
      <c r="AQ152" t="s">
        <v>1352</v>
      </c>
      <c r="AR152" s="60" t="s">
        <v>1411</v>
      </c>
      <c r="AV152" s="41" t="s">
        <v>25</v>
      </c>
      <c r="AW152" s="9"/>
      <c r="AX152" s="3"/>
      <c r="AY152" s="171">
        <v>48875.137500000041</v>
      </c>
      <c r="AZ152" s="238" t="s">
        <v>1875</v>
      </c>
      <c r="BA152" s="60" t="s">
        <v>1411</v>
      </c>
      <c r="BB152" s="50"/>
      <c r="BC152"/>
      <c r="BE152" s="40" t="s">
        <v>155</v>
      </c>
      <c r="BF152" s="4"/>
      <c r="BG152" s="337"/>
      <c r="BH152" s="171">
        <v>52057.474999999744</v>
      </c>
      <c r="BI152" s="238" t="s">
        <v>2363</v>
      </c>
      <c r="BJ152" s="60" t="s">
        <v>1411</v>
      </c>
      <c r="BK152" s="50"/>
      <c r="BN152" s="277" t="s">
        <v>25</v>
      </c>
      <c r="BO152" s="18"/>
      <c r="BP152" s="352"/>
      <c r="BQ152" s="171">
        <v>56007.912500000246</v>
      </c>
      <c r="BR152" s="238" t="s">
        <v>4607</v>
      </c>
      <c r="BS152" s="60" t="s">
        <v>1411</v>
      </c>
      <c r="BT152" s="50"/>
      <c r="BV152" s="50"/>
      <c r="BX152" s="18"/>
      <c r="BY152" s="18"/>
      <c r="BZ152" s="470"/>
      <c r="CA152" s="50"/>
      <c r="CF152" s="50"/>
      <c r="CG152" s="18"/>
      <c r="CH152" s="470"/>
      <c r="CI152" s="18"/>
      <c r="CJ152" s="18"/>
      <c r="CK152" s="50"/>
      <c r="CO152" s="18"/>
      <c r="CP152" s="50"/>
      <c r="CQ152" s="470"/>
      <c r="CR152" s="18"/>
      <c r="CS152" s="18"/>
      <c r="CU152" s="50"/>
      <c r="CX152" s="18"/>
      <c r="CY152" s="18"/>
      <c r="CZ152" s="50"/>
      <c r="DA152" s="18"/>
      <c r="DB152" s="18"/>
      <c r="DF152" s="50"/>
      <c r="DG152" s="477"/>
      <c r="DH152" s="18"/>
      <c r="DI152" s="470"/>
      <c r="DK152" s="1"/>
      <c r="DL152" s="1"/>
      <c r="DM152" s="471"/>
      <c r="DN152" s="1"/>
      <c r="DO152" s="1"/>
      <c r="DT152" s="18"/>
      <c r="DU152" s="18"/>
      <c r="DV152" s="470"/>
      <c r="DW152" s="18"/>
      <c r="DX152" s="18"/>
      <c r="EC152" s="18"/>
      <c r="ED152" s="18"/>
      <c r="EE152" s="470"/>
      <c r="EF152" s="18"/>
      <c r="EG152" s="18"/>
      <c r="EL152" s="18"/>
      <c r="EM152" s="18"/>
      <c r="EN152" s="470"/>
      <c r="EO152" s="18"/>
      <c r="EP152" s="18"/>
      <c r="EU152" s="18"/>
      <c r="EV152" s="18"/>
      <c r="EW152" s="470"/>
      <c r="EX152" s="18"/>
      <c r="EY152" s="18"/>
      <c r="FD152" s="18"/>
      <c r="FE152" s="18"/>
      <c r="FF152" s="470"/>
      <c r="FG152" s="18"/>
      <c r="FH152" s="18"/>
      <c r="FM152" s="18"/>
      <c r="FN152" s="18"/>
      <c r="FO152" s="470"/>
      <c r="FP152" s="18"/>
      <c r="FQ152" s="18"/>
      <c r="FV152" s="18"/>
      <c r="FW152" s="18"/>
      <c r="FX152" s="470"/>
      <c r="FY152" s="18"/>
      <c r="FZ152" s="18"/>
      <c r="GE152" s="18"/>
      <c r="GF152" s="18"/>
      <c r="GG152" s="470"/>
      <c r="GH152" s="18"/>
      <c r="GI152" s="18"/>
      <c r="GW152" s="18"/>
      <c r="GX152" s="18"/>
      <c r="GZ152" s="18"/>
      <c r="HA152" s="18"/>
      <c r="HF152" s="18"/>
      <c r="HG152" s="18"/>
      <c r="HI152" s="18"/>
      <c r="HJ152" s="18"/>
      <c r="HO152" s="18"/>
      <c r="HP152" s="472"/>
      <c r="HR152" s="18"/>
      <c r="HS152" s="18"/>
      <c r="HT152" s="18"/>
      <c r="IG152" s="18"/>
      <c r="IH152" s="18"/>
      <c r="IJ152" s="18"/>
      <c r="IK152" s="18"/>
      <c r="IP152" s="18"/>
      <c r="IQ152" s="18"/>
      <c r="IS152" s="18"/>
      <c r="IT152" s="18"/>
      <c r="IY152" s="18"/>
      <c r="IZ152" s="18"/>
      <c r="JA152" s="470"/>
      <c r="JB152" s="18"/>
      <c r="JC152" s="18"/>
      <c r="JH152" s="474"/>
      <c r="JI152" s="474"/>
      <c r="JQ152" s="474"/>
      <c r="JR152" s="474"/>
      <c r="JS152" s="475"/>
      <c r="JT152" s="474"/>
      <c r="JU152" s="474"/>
      <c r="JZ152" s="18"/>
      <c r="KA152" s="18"/>
      <c r="KC152" s="18"/>
      <c r="KD152" s="18"/>
      <c r="KI152" s="18"/>
      <c r="KJ152" s="18"/>
      <c r="KR152" s="18"/>
      <c r="KS152" s="18"/>
      <c r="LA152" s="350"/>
      <c r="LB152" s="18"/>
      <c r="LC152" s="475"/>
      <c r="LD152" s="18"/>
      <c r="LE152" s="18"/>
      <c r="LJ152" s="474"/>
      <c r="LK152" s="474"/>
      <c r="LL152" s="470"/>
      <c r="LM152" s="474"/>
      <c r="LN152" s="474"/>
      <c r="MB152" s="474"/>
      <c r="MC152" s="18"/>
      <c r="MD152" s="18"/>
      <c r="ME152" s="477"/>
      <c r="MG152" s="18"/>
      <c r="MK152" s="18"/>
      <c r="ML152" s="18"/>
      <c r="MM152" s="18"/>
      <c r="MN152" s="18"/>
      <c r="MO152" s="18"/>
      <c r="MT152" s="60"/>
      <c r="MU152" s="3"/>
      <c r="MV152" s="485"/>
      <c r="MW152" s="79"/>
      <c r="MX152" s="40"/>
      <c r="MZ152" s="18"/>
    </row>
    <row r="153" spans="1:366" ht="18">
      <c r="D153" s="49">
        <v>2015</v>
      </c>
      <c r="G153" s="46"/>
      <c r="H153" s="3"/>
      <c r="L153" s="49" t="s">
        <v>1437</v>
      </c>
      <c r="M153" s="3"/>
      <c r="N153" s="3"/>
      <c r="O153" s="53"/>
      <c r="Q153" s="3"/>
      <c r="U153" s="49" t="s">
        <v>1438</v>
      </c>
      <c r="V153" s="3"/>
      <c r="W153" s="3"/>
      <c r="X153" s="53"/>
      <c r="Z153" s="3"/>
      <c r="AD153" s="49" t="s">
        <v>218</v>
      </c>
      <c r="AG153" s="46"/>
      <c r="AI153" s="3"/>
      <c r="AM153" s="49" t="s">
        <v>804</v>
      </c>
      <c r="AN153" s="9"/>
      <c r="AO153" s="3"/>
      <c r="AR153" s="3"/>
      <c r="AU153" s="89"/>
      <c r="AV153" s="49" t="s">
        <v>1743</v>
      </c>
      <c r="AW153" s="89"/>
      <c r="AX153" s="89"/>
      <c r="AY153" s="89"/>
      <c r="AZ153" s="89"/>
      <c r="BA153" s="3"/>
      <c r="BB153" s="50"/>
      <c r="BC153"/>
      <c r="BD153" s="89"/>
      <c r="BE153" s="48" t="s">
        <v>2354</v>
      </c>
      <c r="BI153" s="18"/>
      <c r="BJ153" s="89"/>
      <c r="BK153" s="50"/>
      <c r="BM153" s="89"/>
      <c r="BN153" s="49" t="s">
        <v>4601</v>
      </c>
      <c r="BO153" s="18"/>
      <c r="BP153" s="352"/>
      <c r="BQ153" s="173"/>
      <c r="BR153" s="18"/>
      <c r="BT153" s="50"/>
      <c r="BV153" s="50"/>
      <c r="BX153" s="350"/>
      <c r="BY153" s="18"/>
      <c r="BZ153" s="470"/>
      <c r="CA153" s="50"/>
      <c r="CC153" s="89"/>
      <c r="CD153" s="89"/>
      <c r="CE153" s="89"/>
      <c r="CF153" s="50"/>
      <c r="CG153" s="18"/>
      <c r="CH153" s="470"/>
      <c r="CI153" s="18"/>
      <c r="CJ153" s="18"/>
      <c r="CK153" s="50"/>
      <c r="CM153" s="89"/>
      <c r="CN153" s="89"/>
      <c r="CO153" s="350"/>
      <c r="CP153" s="50"/>
      <c r="CQ153" s="470"/>
      <c r="CR153" s="18"/>
      <c r="CS153" s="18"/>
      <c r="CU153" s="50"/>
      <c r="CW153" s="89"/>
      <c r="CX153" s="350"/>
      <c r="CY153" s="18"/>
      <c r="CZ153" s="50"/>
      <c r="DA153" s="18"/>
      <c r="DB153" s="18"/>
      <c r="DD153" s="89"/>
      <c r="DE153" s="89"/>
      <c r="DF153" s="50"/>
      <c r="DG153" s="477"/>
      <c r="DH153" s="18"/>
      <c r="DI153" s="470"/>
      <c r="DJ153" s="89"/>
      <c r="DK153" s="380"/>
      <c r="DL153" s="1"/>
      <c r="DM153" s="471"/>
      <c r="DN153" s="1"/>
      <c r="DO153" s="1"/>
      <c r="DQ153" s="89"/>
      <c r="DR153" s="89"/>
      <c r="DS153" s="89"/>
      <c r="DT153" s="350"/>
      <c r="DU153" s="18"/>
      <c r="DV153" s="470"/>
      <c r="DW153" s="18"/>
      <c r="DX153" s="18"/>
      <c r="DZ153" s="89"/>
      <c r="EA153" s="89"/>
      <c r="EB153" s="89"/>
      <c r="EC153" s="350"/>
      <c r="ED153" s="18"/>
      <c r="EE153" s="470"/>
      <c r="EF153" s="18"/>
      <c r="EG153" s="18"/>
      <c r="EI153" s="89"/>
      <c r="EJ153" s="89"/>
      <c r="EK153" s="89"/>
      <c r="EL153" s="350"/>
      <c r="EM153" s="18"/>
      <c r="EN153" s="470"/>
      <c r="EO153" s="18"/>
      <c r="EP153" s="18"/>
      <c r="ER153" s="89"/>
      <c r="ES153" s="89"/>
      <c r="ET153" s="89"/>
      <c r="EU153" s="350"/>
      <c r="EV153" s="18"/>
      <c r="EW153" s="470"/>
      <c r="EX153" s="18"/>
      <c r="EY153" s="18"/>
      <c r="FA153" s="89"/>
      <c r="FB153" s="89"/>
      <c r="FC153" s="89"/>
      <c r="FD153" s="350"/>
      <c r="FE153" s="18"/>
      <c r="FF153" s="470"/>
      <c r="FG153" s="18"/>
      <c r="FH153" s="18"/>
      <c r="FJ153" s="89"/>
      <c r="FK153" s="89"/>
      <c r="FL153" s="89"/>
      <c r="FM153" s="350"/>
      <c r="FN153" s="18"/>
      <c r="FO153" s="470"/>
      <c r="FP153" s="18"/>
      <c r="FQ153" s="18"/>
      <c r="FS153" s="89"/>
      <c r="FT153" s="89"/>
      <c r="FU153" s="89"/>
      <c r="FV153" s="350"/>
      <c r="FW153" s="18"/>
      <c r="FX153" s="470"/>
      <c r="FY153" s="18"/>
      <c r="FZ153" s="18"/>
      <c r="GB153" s="89"/>
      <c r="GC153" s="89"/>
      <c r="GD153" s="89"/>
      <c r="GE153" s="350"/>
      <c r="GF153" s="18"/>
      <c r="GG153" s="470"/>
      <c r="GH153" s="18"/>
      <c r="GI153" s="18"/>
      <c r="GK153" s="89"/>
      <c r="GL153" s="89"/>
      <c r="GM153" s="89"/>
      <c r="GN153" s="89"/>
      <c r="GO153" s="89"/>
      <c r="GP153" s="89"/>
      <c r="GQ153" s="89"/>
      <c r="GR153" s="89"/>
      <c r="GS153" s="89"/>
      <c r="GT153" s="89"/>
      <c r="GU153" s="89"/>
      <c r="GV153" s="89"/>
      <c r="GW153" s="350"/>
      <c r="GX153" s="18"/>
      <c r="GZ153" s="18"/>
      <c r="HA153" s="18"/>
      <c r="HB153" s="89"/>
      <c r="HC153" s="89"/>
      <c r="HD153" s="89"/>
      <c r="HE153" s="89"/>
      <c r="HF153" s="350"/>
      <c r="HG153" s="18"/>
      <c r="HI153" s="18"/>
      <c r="HJ153" s="18"/>
      <c r="HK153" s="89"/>
      <c r="HL153" s="89"/>
      <c r="HM153" s="89"/>
      <c r="HN153" s="89"/>
      <c r="HO153" s="18"/>
      <c r="HP153" s="472"/>
      <c r="HR153" s="18"/>
      <c r="HS153" s="18"/>
      <c r="HT153" s="18"/>
      <c r="HU153" s="89"/>
      <c r="HV153" s="89"/>
      <c r="HW153" s="89"/>
      <c r="HX153" s="89"/>
      <c r="HY153" s="89"/>
      <c r="HZ153" s="89"/>
      <c r="IA153" s="89"/>
      <c r="IB153" s="89"/>
      <c r="IC153" s="89"/>
      <c r="ID153" s="89"/>
      <c r="IE153" s="89"/>
      <c r="IF153" s="89"/>
      <c r="IG153" s="350"/>
      <c r="IH153" s="18"/>
      <c r="IJ153" s="18"/>
      <c r="IK153" s="18"/>
      <c r="IL153" s="89"/>
      <c r="IM153" s="89"/>
      <c r="IN153" s="89"/>
      <c r="IO153" s="89"/>
      <c r="IP153" s="350"/>
      <c r="IQ153" s="18"/>
      <c r="IS153" s="18"/>
      <c r="IT153" s="18"/>
      <c r="IU153" s="89"/>
      <c r="IV153" s="89"/>
      <c r="IW153" s="89"/>
      <c r="IX153" s="89"/>
      <c r="IY153" s="350"/>
      <c r="IZ153" s="18"/>
      <c r="JA153" s="470"/>
      <c r="JB153" s="18"/>
      <c r="JC153" s="18"/>
      <c r="JD153" s="89"/>
      <c r="JE153" s="89"/>
      <c r="JF153" s="89"/>
      <c r="JG153" s="89"/>
      <c r="JH153" s="473"/>
      <c r="JI153" s="474"/>
      <c r="JK153" s="89"/>
      <c r="JL153" s="89"/>
      <c r="JM153" s="89"/>
      <c r="JN153" s="89"/>
      <c r="JO153" s="89"/>
      <c r="JP153" s="89"/>
      <c r="JQ153" s="473"/>
      <c r="JR153" s="474"/>
      <c r="JS153" s="475"/>
      <c r="JT153" s="474"/>
      <c r="JU153" s="474"/>
      <c r="JW153" s="89"/>
      <c r="JX153" s="89"/>
      <c r="JY153" s="89"/>
      <c r="JZ153" s="350"/>
      <c r="KA153" s="18"/>
      <c r="KC153" s="18"/>
      <c r="KD153" s="18"/>
      <c r="KE153" s="89"/>
      <c r="KF153" s="89"/>
      <c r="KG153" s="89"/>
      <c r="KH153" s="89"/>
      <c r="KI153" s="350"/>
      <c r="KJ153" s="18"/>
      <c r="KL153" s="89"/>
      <c r="KM153" s="89"/>
      <c r="KN153" s="89"/>
      <c r="KO153" s="89"/>
      <c r="KP153" s="89"/>
      <c r="KQ153" s="89"/>
      <c r="KR153" s="350"/>
      <c r="KS153" s="18"/>
      <c r="KU153" s="89"/>
      <c r="KV153" s="89"/>
      <c r="KW153" s="89"/>
      <c r="KX153" s="89"/>
      <c r="KY153" s="89"/>
      <c r="KZ153" s="89"/>
      <c r="LA153" s="350"/>
      <c r="LB153" s="18"/>
      <c r="LC153" s="476"/>
      <c r="LD153" s="18"/>
      <c r="LE153" s="18"/>
      <c r="LF153" s="89"/>
      <c r="LG153" s="89"/>
      <c r="LH153" s="89"/>
      <c r="LI153" s="89"/>
      <c r="LJ153" s="473"/>
      <c r="LK153" s="474"/>
      <c r="LL153" s="470"/>
      <c r="LM153" s="474"/>
      <c r="LN153" s="474"/>
      <c r="LP153" s="89"/>
      <c r="LQ153" s="89"/>
      <c r="LR153" s="89"/>
      <c r="LS153" s="89"/>
      <c r="LT153" s="89"/>
      <c r="LU153" s="89"/>
      <c r="LV153" s="89"/>
      <c r="LW153" s="89"/>
      <c r="LX153" s="89"/>
      <c r="LY153" s="89"/>
      <c r="LZ153" s="89"/>
      <c r="MA153" s="89"/>
      <c r="MB153" s="474"/>
      <c r="MC153" s="18"/>
      <c r="MD153" s="18"/>
      <c r="ME153" s="477"/>
      <c r="MG153" s="18"/>
      <c r="MI153" s="89"/>
      <c r="MJ153" s="89"/>
      <c r="MK153" s="350"/>
      <c r="ML153" s="18"/>
      <c r="MM153" s="18"/>
      <c r="MN153" s="18"/>
      <c r="MO153" s="18"/>
      <c r="MR153" s="89"/>
      <c r="MS153" s="89"/>
      <c r="MT153" s="60"/>
      <c r="MU153" s="3"/>
      <c r="MV153" s="478"/>
      <c r="MW153" s="79"/>
      <c r="MX153" s="3"/>
      <c r="MY153" s="89"/>
      <c r="MZ153" s="18"/>
      <c r="NA153" s="89"/>
      <c r="NB153" s="89"/>
    </row>
    <row r="154" spans="1:366" ht="18">
      <c r="D154" s="40" t="s">
        <v>180</v>
      </c>
      <c r="G154" s="46">
        <v>7415</v>
      </c>
      <c r="H154" t="s">
        <v>1412</v>
      </c>
      <c r="L154" s="41" t="s">
        <v>9</v>
      </c>
      <c r="O154" s="53">
        <v>22594</v>
      </c>
      <c r="P154" t="s">
        <v>230</v>
      </c>
      <c r="Q154" t="s">
        <v>1412</v>
      </c>
      <c r="U154" s="41" t="s">
        <v>9</v>
      </c>
      <c r="X154" s="53">
        <v>38876</v>
      </c>
      <c r="Y154" t="s">
        <v>254</v>
      </c>
      <c r="Z154" t="s">
        <v>1412</v>
      </c>
      <c r="AD154" s="41" t="s">
        <v>39</v>
      </c>
      <c r="AG154" s="46">
        <v>47875</v>
      </c>
      <c r="AH154" t="s">
        <v>388</v>
      </c>
      <c r="AI154" t="s">
        <v>1412</v>
      </c>
      <c r="AM154" s="41" t="s">
        <v>33</v>
      </c>
      <c r="AN154" s="9"/>
      <c r="AO154" s="1"/>
      <c r="AP154" s="171">
        <v>53818.049999999974</v>
      </c>
      <c r="AQ154" t="s">
        <v>1353</v>
      </c>
      <c r="AR154" t="s">
        <v>1412</v>
      </c>
      <c r="AV154" s="40" t="s">
        <v>154</v>
      </c>
      <c r="AW154" s="9"/>
      <c r="AX154" s="3"/>
      <c r="AY154" s="171">
        <v>48443.112499999988</v>
      </c>
      <c r="AZ154" s="238" t="s">
        <v>1876</v>
      </c>
      <c r="BA154" t="s">
        <v>1412</v>
      </c>
      <c r="BB154" s="50"/>
      <c r="BC154"/>
      <c r="BE154" s="39" t="s">
        <v>142</v>
      </c>
      <c r="BF154" s="9"/>
      <c r="BG154" s="337"/>
      <c r="BH154" s="171">
        <v>52047.224999999882</v>
      </c>
      <c r="BI154" s="238" t="s">
        <v>2364</v>
      </c>
      <c r="BJ154" t="s">
        <v>1412</v>
      </c>
      <c r="BK154" s="50"/>
      <c r="BN154" s="63" t="s">
        <v>155</v>
      </c>
      <c r="BO154" s="18"/>
      <c r="BP154" s="352"/>
      <c r="BQ154" s="171">
        <v>55636.387499999611</v>
      </c>
      <c r="BR154" s="238" t="s">
        <v>4608</v>
      </c>
      <c r="BS154" t="s">
        <v>1412</v>
      </c>
      <c r="BT154" s="50"/>
      <c r="BV154" s="50"/>
      <c r="BX154" s="18"/>
      <c r="BY154" s="18"/>
      <c r="BZ154" s="470"/>
      <c r="CA154" s="50"/>
      <c r="CF154" s="50"/>
      <c r="CG154" s="18"/>
      <c r="CH154" s="470"/>
      <c r="CI154" s="18"/>
      <c r="CJ154" s="18"/>
      <c r="CK154" s="50"/>
      <c r="CO154" s="18"/>
      <c r="CP154" s="50"/>
      <c r="CQ154" s="470"/>
      <c r="CR154" s="18"/>
      <c r="CS154" s="18"/>
      <c r="CU154" s="50"/>
      <c r="CX154" s="18"/>
      <c r="CY154" s="18"/>
      <c r="CZ154" s="50"/>
      <c r="DA154" s="18"/>
      <c r="DB154" s="18"/>
      <c r="DF154" s="50"/>
      <c r="DG154" s="477"/>
      <c r="DH154" s="18"/>
      <c r="DI154" s="470"/>
      <c r="DK154" s="1"/>
      <c r="DL154" s="1"/>
      <c r="DM154" s="471"/>
      <c r="DN154" s="1"/>
      <c r="DO154" s="1"/>
      <c r="DT154" s="18"/>
      <c r="DU154" s="18"/>
      <c r="DV154" s="470"/>
      <c r="DW154" s="18"/>
      <c r="DX154" s="18"/>
      <c r="EC154" s="18"/>
      <c r="ED154" s="18"/>
      <c r="EE154" s="470"/>
      <c r="EF154" s="18"/>
      <c r="EG154" s="18"/>
      <c r="EL154" s="18"/>
      <c r="EM154" s="18"/>
      <c r="EN154" s="470"/>
      <c r="EO154" s="18"/>
      <c r="EP154" s="18"/>
      <c r="EU154" s="18"/>
      <c r="EV154" s="18"/>
      <c r="EW154" s="470"/>
      <c r="EX154" s="18"/>
      <c r="EY154" s="18"/>
      <c r="FD154" s="18"/>
      <c r="FE154" s="18"/>
      <c r="FF154" s="470"/>
      <c r="FG154" s="18"/>
      <c r="FH154" s="18"/>
      <c r="FM154" s="18"/>
      <c r="FN154" s="18"/>
      <c r="FO154" s="470"/>
      <c r="FP154" s="18"/>
      <c r="FQ154" s="18"/>
      <c r="FV154" s="18"/>
      <c r="FW154" s="18"/>
      <c r="FX154" s="470"/>
      <c r="FY154" s="18"/>
      <c r="FZ154" s="18"/>
      <c r="GE154" s="18"/>
      <c r="GF154" s="18"/>
      <c r="GG154" s="470"/>
      <c r="GH154" s="18"/>
      <c r="GI154" s="18"/>
      <c r="GW154" s="18"/>
      <c r="GX154" s="18"/>
      <c r="GZ154" s="18"/>
      <c r="HA154" s="18"/>
      <c r="HF154" s="18"/>
      <c r="HG154" s="18"/>
      <c r="HI154" s="18"/>
      <c r="HJ154" s="18"/>
      <c r="HO154" s="18"/>
      <c r="HP154" s="472"/>
      <c r="HR154" s="18"/>
      <c r="HS154" s="18"/>
      <c r="HT154" s="18"/>
      <c r="IG154" s="18"/>
      <c r="IH154" s="18"/>
      <c r="IJ154" s="18"/>
      <c r="IK154" s="18"/>
      <c r="IP154" s="18"/>
      <c r="IQ154" s="18"/>
      <c r="IS154" s="18"/>
      <c r="IT154" s="18"/>
      <c r="IY154" s="350"/>
      <c r="IZ154" s="18"/>
      <c r="JA154" s="481"/>
      <c r="JB154" s="18"/>
      <c r="JC154" s="18"/>
      <c r="JH154" s="474"/>
      <c r="JI154" s="474"/>
      <c r="JQ154" s="474"/>
      <c r="JR154" s="474"/>
      <c r="JS154" s="475"/>
      <c r="JT154" s="474"/>
      <c r="JU154" s="474"/>
      <c r="JZ154" s="18"/>
      <c r="KA154" s="18"/>
      <c r="KC154" s="18"/>
      <c r="KD154" s="18"/>
      <c r="KI154" s="18"/>
      <c r="KJ154" s="18"/>
      <c r="KR154" s="18"/>
      <c r="KS154" s="18"/>
      <c r="LA154" s="350"/>
      <c r="LB154" s="18"/>
      <c r="LC154" s="475"/>
      <c r="LD154" s="18"/>
      <c r="LE154" s="18"/>
      <c r="LJ154" s="474"/>
      <c r="LK154" s="474"/>
      <c r="LL154" s="470"/>
      <c r="LM154" s="474"/>
      <c r="LN154" s="474"/>
      <c r="MB154" s="474"/>
      <c r="MC154" s="18"/>
      <c r="MD154" s="18"/>
      <c r="ME154" s="477"/>
      <c r="MG154" s="18"/>
      <c r="MK154" s="18"/>
      <c r="ML154" s="18"/>
      <c r="MM154" s="18"/>
      <c r="MN154" s="18"/>
      <c r="MO154" s="18"/>
      <c r="MT154" s="60"/>
      <c r="MU154" s="3"/>
      <c r="MV154" s="485"/>
      <c r="MW154" s="79"/>
      <c r="MX154" s="40"/>
      <c r="MZ154" s="18"/>
    </row>
    <row r="155" spans="1:366" ht="18">
      <c r="D155" s="48" t="s">
        <v>220</v>
      </c>
      <c r="G155" s="46"/>
      <c r="H155" s="60"/>
      <c r="L155" s="49" t="s">
        <v>1436</v>
      </c>
      <c r="O155" s="53"/>
      <c r="Q155" s="60"/>
      <c r="U155" s="49" t="s">
        <v>1438</v>
      </c>
      <c r="X155" s="53"/>
      <c r="Z155" s="60"/>
      <c r="AD155" s="49" t="s">
        <v>218</v>
      </c>
      <c r="AG155" s="46"/>
      <c r="AI155" s="60"/>
      <c r="AM155" s="49" t="s">
        <v>804</v>
      </c>
      <c r="AN155" s="9"/>
      <c r="AO155" s="1"/>
      <c r="AR155" s="60"/>
      <c r="AV155" s="48" t="s">
        <v>1741</v>
      </c>
      <c r="AX155" s="18"/>
      <c r="AY155" s="89"/>
      <c r="AZ155" s="18"/>
      <c r="BA155" s="60"/>
      <c r="BB155" s="50"/>
      <c r="BC155"/>
      <c r="BE155" s="48" t="s">
        <v>3114</v>
      </c>
      <c r="BI155" s="18"/>
      <c r="BK155" s="50"/>
      <c r="BN155" s="49" t="s">
        <v>4601</v>
      </c>
      <c r="BO155" s="18"/>
      <c r="BP155" s="352"/>
      <c r="BQ155" s="173"/>
      <c r="BR155" s="18"/>
      <c r="BT155" s="50"/>
      <c r="BV155" s="50"/>
      <c r="BX155" s="350"/>
      <c r="BY155" s="18"/>
      <c r="BZ155" s="470"/>
      <c r="CA155" s="50"/>
      <c r="CF155" s="50"/>
      <c r="CG155" s="18"/>
      <c r="CH155" s="470"/>
      <c r="CI155" s="18"/>
      <c r="CJ155" s="18"/>
      <c r="CK155" s="50"/>
      <c r="CO155" s="350"/>
      <c r="CP155" s="50"/>
      <c r="CQ155" s="470"/>
      <c r="CR155" s="18"/>
      <c r="CS155" s="18"/>
      <c r="CU155" s="50"/>
      <c r="CX155" s="350"/>
      <c r="CY155" s="18"/>
      <c r="CZ155" s="50"/>
      <c r="DA155" s="18"/>
      <c r="DB155" s="18"/>
      <c r="DF155" s="50"/>
      <c r="DG155" s="477"/>
      <c r="DH155" s="18"/>
      <c r="DI155" s="470"/>
      <c r="DK155" s="380"/>
      <c r="DL155" s="1"/>
      <c r="DM155" s="471"/>
      <c r="DN155" s="1"/>
      <c r="DO155" s="1"/>
      <c r="DT155" s="350"/>
      <c r="DU155" s="18"/>
      <c r="DV155" s="470"/>
      <c r="DW155" s="18"/>
      <c r="DX155" s="18"/>
      <c r="EC155" s="350"/>
      <c r="ED155" s="18"/>
      <c r="EE155" s="470"/>
      <c r="EF155" s="18"/>
      <c r="EG155" s="18"/>
      <c r="EL155" s="350"/>
      <c r="EM155" s="18"/>
      <c r="EN155" s="470"/>
      <c r="EO155" s="18"/>
      <c r="EP155" s="18"/>
      <c r="EU155" s="350"/>
      <c r="EV155" s="18"/>
      <c r="EW155" s="470"/>
      <c r="EX155" s="18"/>
      <c r="EY155" s="18"/>
      <c r="FD155" s="350"/>
      <c r="FE155" s="18"/>
      <c r="FF155" s="470"/>
      <c r="FG155" s="18"/>
      <c r="FH155" s="18"/>
      <c r="FM155" s="350"/>
      <c r="FN155" s="18"/>
      <c r="FO155" s="470"/>
      <c r="FP155" s="18"/>
      <c r="FQ155" s="18"/>
      <c r="FV155" s="350"/>
      <c r="FW155" s="18"/>
      <c r="FX155" s="470"/>
      <c r="FY155" s="18"/>
      <c r="FZ155" s="18"/>
      <c r="GE155" s="350"/>
      <c r="GF155" s="18"/>
      <c r="GG155" s="470"/>
      <c r="GH155" s="18"/>
      <c r="GI155" s="18"/>
      <c r="GW155" s="350"/>
      <c r="GX155" s="18"/>
      <c r="GZ155" s="18"/>
      <c r="HA155" s="18"/>
      <c r="HF155" s="350"/>
      <c r="HG155" s="18"/>
      <c r="HI155" s="18"/>
      <c r="HJ155" s="18"/>
      <c r="HO155" s="18"/>
      <c r="HP155" s="472"/>
      <c r="HR155" s="18"/>
      <c r="HS155" s="18"/>
      <c r="HT155" s="18"/>
      <c r="IG155" s="350"/>
      <c r="IH155" s="18"/>
      <c r="IJ155" s="18"/>
      <c r="IK155" s="18"/>
      <c r="IP155" s="350"/>
      <c r="IQ155" s="18"/>
      <c r="IS155" s="18"/>
      <c r="IT155" s="18"/>
      <c r="IY155" s="350"/>
      <c r="IZ155" s="18"/>
      <c r="JA155" s="470"/>
      <c r="JB155" s="18"/>
      <c r="JC155" s="18"/>
      <c r="JH155" s="473"/>
      <c r="JI155" s="474"/>
      <c r="JQ155" s="473"/>
      <c r="JR155" s="474"/>
      <c r="JS155" s="475"/>
      <c r="JT155" s="474"/>
      <c r="JU155" s="474"/>
      <c r="JZ155" s="350"/>
      <c r="KA155" s="18"/>
      <c r="KC155" s="18"/>
      <c r="KD155" s="18"/>
      <c r="KI155" s="350"/>
      <c r="KJ155" s="18"/>
      <c r="KR155" s="350"/>
      <c r="KS155" s="18"/>
      <c r="LA155" s="350"/>
      <c r="LB155" s="18"/>
      <c r="LC155" s="476"/>
      <c r="LD155" s="18"/>
      <c r="LE155" s="18"/>
      <c r="LJ155" s="473"/>
      <c r="LK155" s="474"/>
      <c r="LL155" s="470"/>
      <c r="LM155" s="474"/>
      <c r="LN155" s="474"/>
      <c r="MB155" s="474"/>
      <c r="MC155" s="18"/>
      <c r="MD155" s="18"/>
      <c r="ME155" s="477"/>
      <c r="MG155" s="18"/>
      <c r="MK155" s="350"/>
      <c r="ML155" s="18"/>
      <c r="MM155" s="18"/>
      <c r="MN155" s="18"/>
      <c r="MO155" s="18"/>
      <c r="MT155" s="60"/>
      <c r="MU155" s="3"/>
      <c r="MV155" s="483"/>
      <c r="MW155" s="79"/>
      <c r="MX155" s="3"/>
      <c r="MZ155" s="18"/>
    </row>
    <row r="156" spans="1:366" ht="18">
      <c r="D156" s="41" t="s">
        <v>25</v>
      </c>
      <c r="G156" s="46">
        <v>7405</v>
      </c>
      <c r="H156" s="60" t="s">
        <v>1413</v>
      </c>
      <c r="L156" s="41" t="s">
        <v>19</v>
      </c>
      <c r="O156" s="53">
        <v>21470</v>
      </c>
      <c r="P156" t="s">
        <v>231</v>
      </c>
      <c r="Q156" s="60" t="s">
        <v>1413</v>
      </c>
      <c r="U156" s="41" t="s">
        <v>178</v>
      </c>
      <c r="V156" s="3"/>
      <c r="W156" s="3"/>
      <c r="X156" s="53">
        <v>38617</v>
      </c>
      <c r="Y156" t="s">
        <v>255</v>
      </c>
      <c r="Z156" s="60" t="s">
        <v>1413</v>
      </c>
      <c r="AD156" s="41" t="s">
        <v>19</v>
      </c>
      <c r="AG156" s="46">
        <v>46784</v>
      </c>
      <c r="AH156" t="s">
        <v>389</v>
      </c>
      <c r="AI156" s="60" t="s">
        <v>1413</v>
      </c>
      <c r="AM156" s="41" t="s">
        <v>19</v>
      </c>
      <c r="AN156" s="9"/>
      <c r="AO156" s="1"/>
      <c r="AP156" s="171">
        <v>52291.95000000007</v>
      </c>
      <c r="AQ156" t="s">
        <v>1354</v>
      </c>
      <c r="AR156" s="60" t="s">
        <v>1413</v>
      </c>
      <c r="AV156" s="39" t="s">
        <v>142</v>
      </c>
      <c r="AW156" s="9"/>
      <c r="AX156" s="3"/>
      <c r="AY156" s="171">
        <v>48424.437499999927</v>
      </c>
      <c r="AZ156" s="238" t="s">
        <v>1877</v>
      </c>
      <c r="BA156" s="60" t="s">
        <v>1413</v>
      </c>
      <c r="BB156" s="50"/>
      <c r="BC156"/>
      <c r="BE156" s="41" t="s">
        <v>33</v>
      </c>
      <c r="BF156" s="9"/>
      <c r="BG156" s="337"/>
      <c r="BH156" s="171">
        <v>51845.150000000052</v>
      </c>
      <c r="BI156" s="238" t="s">
        <v>2365</v>
      </c>
      <c r="BJ156" s="60" t="s">
        <v>1413</v>
      </c>
      <c r="BK156" s="50"/>
      <c r="BN156" s="277" t="s">
        <v>11</v>
      </c>
      <c r="BO156" s="18"/>
      <c r="BP156" s="352"/>
      <c r="BQ156" s="171">
        <v>55454.300000000163</v>
      </c>
      <c r="BR156" s="238" t="s">
        <v>4609</v>
      </c>
      <c r="BS156" s="60" t="s">
        <v>1413</v>
      </c>
      <c r="BT156" s="50"/>
      <c r="BV156" s="50"/>
      <c r="BX156" s="350"/>
      <c r="BY156" s="18"/>
      <c r="BZ156" s="470"/>
      <c r="CA156" s="50"/>
      <c r="CF156" s="50"/>
      <c r="CG156" s="18"/>
      <c r="CH156" s="470"/>
      <c r="CI156" s="18"/>
      <c r="CJ156" s="18"/>
      <c r="CK156" s="50"/>
      <c r="CO156" s="350"/>
      <c r="CP156" s="50"/>
      <c r="CQ156" s="470"/>
      <c r="CR156" s="18"/>
      <c r="CS156" s="18"/>
      <c r="CU156" s="50"/>
      <c r="CX156" s="350"/>
      <c r="CY156" s="18"/>
      <c r="CZ156" s="50"/>
      <c r="DA156" s="18"/>
      <c r="DB156" s="18"/>
      <c r="DF156" s="50"/>
      <c r="DG156" s="477"/>
      <c r="DH156" s="18"/>
      <c r="DI156" s="470"/>
      <c r="DK156" s="380"/>
      <c r="DL156" s="1"/>
      <c r="DM156" s="471"/>
      <c r="DN156" s="1"/>
      <c r="DO156" s="1"/>
      <c r="DT156" s="350"/>
      <c r="DU156" s="18"/>
      <c r="DV156" s="470"/>
      <c r="DW156" s="18"/>
      <c r="DX156" s="18"/>
      <c r="EC156" s="350"/>
      <c r="ED156" s="18"/>
      <c r="EE156" s="470"/>
      <c r="EF156" s="18"/>
      <c r="EG156" s="18"/>
      <c r="EL156" s="350"/>
      <c r="EM156" s="18"/>
      <c r="EN156" s="470"/>
      <c r="EO156" s="18"/>
      <c r="EP156" s="18"/>
      <c r="EU156" s="350"/>
      <c r="EV156" s="18"/>
      <c r="EW156" s="470"/>
      <c r="EX156" s="18"/>
      <c r="EY156" s="18"/>
      <c r="FD156" s="350"/>
      <c r="FE156" s="18"/>
      <c r="FF156" s="470"/>
      <c r="FG156" s="18"/>
      <c r="FH156" s="18"/>
      <c r="FM156" s="350"/>
      <c r="FN156" s="18"/>
      <c r="FO156" s="470"/>
      <c r="FP156" s="18"/>
      <c r="FQ156" s="18"/>
      <c r="FV156" s="350"/>
      <c r="FW156" s="18"/>
      <c r="FX156" s="470"/>
      <c r="FY156" s="18"/>
      <c r="FZ156" s="18"/>
      <c r="GE156" s="350"/>
      <c r="GF156" s="18"/>
      <c r="GG156" s="470"/>
      <c r="GH156" s="18"/>
      <c r="GI156" s="18"/>
      <c r="GW156" s="350"/>
      <c r="GX156" s="18"/>
      <c r="GZ156" s="18"/>
      <c r="HA156" s="18"/>
      <c r="HF156" s="350"/>
      <c r="HG156" s="18"/>
      <c r="HI156" s="18"/>
      <c r="HJ156" s="18"/>
      <c r="HO156" s="18"/>
      <c r="HP156" s="472"/>
      <c r="HR156" s="18"/>
      <c r="HS156" s="18"/>
      <c r="HT156" s="18"/>
      <c r="IG156" s="350"/>
      <c r="IH156" s="18"/>
      <c r="IJ156" s="18"/>
      <c r="IK156" s="18"/>
      <c r="IP156" s="350"/>
      <c r="IQ156" s="18"/>
      <c r="IS156" s="18"/>
      <c r="IT156" s="18"/>
      <c r="IY156" s="350"/>
      <c r="IZ156" s="18"/>
      <c r="JA156" s="481"/>
      <c r="JB156" s="18"/>
      <c r="JC156" s="18"/>
      <c r="JH156" s="473"/>
      <c r="JI156" s="474"/>
      <c r="JQ156" s="473"/>
      <c r="JR156" s="474"/>
      <c r="JS156" s="475"/>
      <c r="JT156" s="474"/>
      <c r="JU156" s="474"/>
      <c r="JZ156" s="350"/>
      <c r="KA156" s="18"/>
      <c r="KC156" s="18"/>
      <c r="KD156" s="18"/>
      <c r="KI156" s="350"/>
      <c r="KJ156" s="18"/>
      <c r="KR156" s="350"/>
      <c r="KS156" s="18"/>
      <c r="LA156" s="480"/>
      <c r="LB156" s="18"/>
      <c r="LC156" s="475"/>
      <c r="LD156" s="18"/>
      <c r="LE156" s="18"/>
      <c r="LJ156" s="473"/>
      <c r="LK156" s="474"/>
      <c r="LL156" s="470"/>
      <c r="LM156" s="474"/>
      <c r="LN156" s="474"/>
      <c r="MB156" s="474"/>
      <c r="MC156" s="18"/>
      <c r="MD156" s="18"/>
      <c r="ME156" s="477"/>
      <c r="MG156" s="18"/>
      <c r="MK156" s="350"/>
      <c r="ML156" s="18"/>
      <c r="MM156" s="18"/>
      <c r="MN156" s="18"/>
      <c r="MO156" s="18"/>
      <c r="MT156" s="482"/>
      <c r="MU156" s="63"/>
      <c r="MV156" s="485"/>
      <c r="MW156" s="79"/>
      <c r="MX156" s="40"/>
      <c r="MZ156" s="18"/>
    </row>
    <row r="157" spans="1:366" ht="18">
      <c r="A157" s="89"/>
      <c r="D157" s="49">
        <v>2015</v>
      </c>
      <c r="G157" s="46"/>
      <c r="H157" s="60"/>
      <c r="L157" s="49" t="s">
        <v>1437</v>
      </c>
      <c r="O157" s="18"/>
      <c r="Q157" s="60"/>
      <c r="U157" s="49" t="s">
        <v>217</v>
      </c>
      <c r="V157" s="3"/>
      <c r="W157" s="3"/>
      <c r="X157" s="53"/>
      <c r="Z157" s="60"/>
      <c r="AD157" s="49" t="s">
        <v>218</v>
      </c>
      <c r="AG157" s="46"/>
      <c r="AI157" s="60"/>
      <c r="AM157" s="49" t="s">
        <v>804</v>
      </c>
      <c r="AN157" s="9"/>
      <c r="AO157" s="3"/>
      <c r="AR157" s="60"/>
      <c r="AU157" s="89"/>
      <c r="AV157" s="48" t="s">
        <v>1946</v>
      </c>
      <c r="AW157" s="89"/>
      <c r="AX157" s="89"/>
      <c r="AY157" s="89"/>
      <c r="AZ157" s="89"/>
      <c r="BA157" s="60"/>
      <c r="BB157" s="50"/>
      <c r="BC157"/>
      <c r="BD157" s="89"/>
      <c r="BE157" s="49" t="s">
        <v>2354</v>
      </c>
      <c r="BI157" s="18"/>
      <c r="BJ157" s="89"/>
      <c r="BK157" s="50"/>
      <c r="BM157" s="89"/>
      <c r="BN157" s="49" t="s">
        <v>4601</v>
      </c>
      <c r="BO157" s="18"/>
      <c r="BP157" s="352"/>
      <c r="BQ157" s="173"/>
      <c r="BR157" s="18"/>
      <c r="BT157" s="50"/>
      <c r="BV157" s="50"/>
      <c r="BX157" s="350"/>
      <c r="BY157" s="18"/>
      <c r="BZ157" s="470"/>
      <c r="CA157" s="50"/>
      <c r="CC157" s="89"/>
      <c r="CD157" s="89"/>
      <c r="CE157" s="89"/>
      <c r="CF157" s="50"/>
      <c r="CG157" s="18"/>
      <c r="CH157" s="470"/>
      <c r="CI157" s="18"/>
      <c r="CJ157" s="18"/>
      <c r="CK157" s="50"/>
      <c r="CM157" s="89"/>
      <c r="CN157" s="89"/>
      <c r="CO157" s="350"/>
      <c r="CP157" s="50"/>
      <c r="CQ157" s="470"/>
      <c r="CR157" s="18"/>
      <c r="CS157" s="18"/>
      <c r="CU157" s="50"/>
      <c r="CW157" s="89"/>
      <c r="CX157" s="350"/>
      <c r="CY157" s="18"/>
      <c r="CZ157" s="50"/>
      <c r="DA157" s="18"/>
      <c r="DB157" s="18"/>
      <c r="DD157" s="89"/>
      <c r="DE157" s="89"/>
      <c r="DF157" s="50"/>
      <c r="DG157" s="477"/>
      <c r="DH157" s="18"/>
      <c r="DI157" s="470"/>
      <c r="DJ157" s="89"/>
      <c r="DK157" s="380"/>
      <c r="DL157" s="1"/>
      <c r="DM157" s="471"/>
      <c r="DN157" s="1"/>
      <c r="DO157" s="1"/>
      <c r="DQ157" s="89"/>
      <c r="DR157" s="89"/>
      <c r="DS157" s="89"/>
      <c r="DT157" s="350"/>
      <c r="DU157" s="18"/>
      <c r="DV157" s="470"/>
      <c r="DW157" s="18"/>
      <c r="DX157" s="18"/>
      <c r="DZ157" s="89"/>
      <c r="EA157" s="89"/>
      <c r="EB157" s="89"/>
      <c r="EC157" s="350"/>
      <c r="ED157" s="18"/>
      <c r="EE157" s="470"/>
      <c r="EF157" s="18"/>
      <c r="EG157" s="18"/>
      <c r="EI157" s="89"/>
      <c r="EJ157" s="89"/>
      <c r="EK157" s="89"/>
      <c r="EL157" s="350"/>
      <c r="EM157" s="18"/>
      <c r="EN157" s="470"/>
      <c r="EO157" s="18"/>
      <c r="EP157" s="18"/>
      <c r="ER157" s="89"/>
      <c r="ES157" s="89"/>
      <c r="ET157" s="89"/>
      <c r="EU157" s="350"/>
      <c r="EV157" s="18"/>
      <c r="EW157" s="470"/>
      <c r="EX157" s="18"/>
      <c r="EY157" s="18"/>
      <c r="FA157" s="89"/>
      <c r="FB157" s="89"/>
      <c r="FC157" s="89"/>
      <c r="FD157" s="350"/>
      <c r="FE157" s="18"/>
      <c r="FF157" s="470"/>
      <c r="FG157" s="18"/>
      <c r="FH157" s="18"/>
      <c r="FJ157" s="89"/>
      <c r="FK157" s="89"/>
      <c r="FL157" s="89"/>
      <c r="FM157" s="350"/>
      <c r="FN157" s="18"/>
      <c r="FO157" s="470"/>
      <c r="FP157" s="18"/>
      <c r="FQ157" s="18"/>
      <c r="FS157" s="89"/>
      <c r="FT157" s="89"/>
      <c r="FU157" s="89"/>
      <c r="FV157" s="350"/>
      <c r="FW157" s="18"/>
      <c r="FX157" s="470"/>
      <c r="FY157" s="18"/>
      <c r="FZ157" s="18"/>
      <c r="GB157" s="89"/>
      <c r="GC157" s="89"/>
      <c r="GD157" s="89"/>
      <c r="GE157" s="350"/>
      <c r="GF157" s="18"/>
      <c r="GG157" s="470"/>
      <c r="GH157" s="18"/>
      <c r="GI157" s="18"/>
      <c r="GK157" s="89"/>
      <c r="GL157" s="89"/>
      <c r="GM157" s="89"/>
      <c r="GN157" s="89"/>
      <c r="GO157" s="89"/>
      <c r="GP157" s="89"/>
      <c r="GQ157" s="89"/>
      <c r="GR157" s="89"/>
      <c r="GS157" s="89"/>
      <c r="GT157" s="89"/>
      <c r="GU157" s="89"/>
      <c r="GV157" s="89"/>
      <c r="GW157" s="350"/>
      <c r="GX157" s="18"/>
      <c r="GZ157" s="18"/>
      <c r="HA157" s="18"/>
      <c r="HB157" s="89"/>
      <c r="HC157" s="89"/>
      <c r="HD157" s="89"/>
      <c r="HE157" s="89"/>
      <c r="HF157" s="350"/>
      <c r="HG157" s="18"/>
      <c r="HI157" s="18"/>
      <c r="HJ157" s="18"/>
      <c r="HK157" s="89"/>
      <c r="HL157" s="89"/>
      <c r="HM157" s="89"/>
      <c r="HN157" s="89"/>
      <c r="HO157" s="18"/>
      <c r="HP157" s="472"/>
      <c r="HR157" s="18"/>
      <c r="HS157" s="18"/>
      <c r="HT157" s="18"/>
      <c r="HU157" s="89"/>
      <c r="HV157" s="89"/>
      <c r="HW157" s="89"/>
      <c r="HX157" s="89"/>
      <c r="HY157" s="89"/>
      <c r="HZ157" s="89"/>
      <c r="IA157" s="89"/>
      <c r="IB157" s="89"/>
      <c r="IC157" s="89"/>
      <c r="ID157" s="89"/>
      <c r="IE157" s="89"/>
      <c r="IF157" s="89"/>
      <c r="IG157" s="350"/>
      <c r="IH157" s="18"/>
      <c r="IJ157" s="18"/>
      <c r="IK157" s="18"/>
      <c r="IL157" s="89"/>
      <c r="IM157" s="89"/>
      <c r="IN157" s="89"/>
      <c r="IO157" s="89"/>
      <c r="IP157" s="350"/>
      <c r="IQ157" s="18"/>
      <c r="IS157" s="18"/>
      <c r="IT157" s="18"/>
      <c r="IU157" s="89"/>
      <c r="IV157" s="89"/>
      <c r="IW157" s="89"/>
      <c r="IX157" s="89"/>
      <c r="IY157" s="477"/>
      <c r="IZ157" s="18"/>
      <c r="JA157" s="470"/>
      <c r="JB157" s="18"/>
      <c r="JC157" s="18"/>
      <c r="JD157" s="89"/>
      <c r="JE157" s="89"/>
      <c r="JF157" s="89"/>
      <c r="JG157" s="89"/>
      <c r="JH157" s="473"/>
      <c r="JI157" s="474"/>
      <c r="JK157" s="89"/>
      <c r="JL157" s="89"/>
      <c r="JM157" s="89"/>
      <c r="JN157" s="89"/>
      <c r="JO157" s="89"/>
      <c r="JP157" s="89"/>
      <c r="JQ157" s="473"/>
      <c r="JR157" s="474"/>
      <c r="JS157" s="475"/>
      <c r="JT157" s="474"/>
      <c r="JU157" s="474"/>
      <c r="JW157" s="89"/>
      <c r="JX157" s="89"/>
      <c r="JY157" s="89"/>
      <c r="JZ157" s="350"/>
      <c r="KA157" s="18"/>
      <c r="KC157" s="18"/>
      <c r="KD157" s="18"/>
      <c r="KE157" s="89"/>
      <c r="KF157" s="89"/>
      <c r="KG157" s="89"/>
      <c r="KH157" s="89"/>
      <c r="KI157" s="350"/>
      <c r="KJ157" s="18"/>
      <c r="KL157" s="89"/>
      <c r="KM157" s="89"/>
      <c r="KN157" s="89"/>
      <c r="KO157" s="89"/>
      <c r="KP157" s="89"/>
      <c r="KQ157" s="89"/>
      <c r="KR157" s="350"/>
      <c r="KS157" s="18"/>
      <c r="KU157" s="89"/>
      <c r="KV157" s="89"/>
      <c r="KW157" s="89"/>
      <c r="KX157" s="89"/>
      <c r="KY157" s="89"/>
      <c r="KZ157" s="89"/>
      <c r="LA157" s="18"/>
      <c r="LB157" s="18"/>
      <c r="LC157" s="475"/>
      <c r="LD157" s="18"/>
      <c r="LE157" s="18"/>
      <c r="LF157" s="89"/>
      <c r="LG157" s="89"/>
      <c r="LH157" s="89"/>
      <c r="LI157" s="89"/>
      <c r="LJ157" s="473"/>
      <c r="LK157" s="474"/>
      <c r="LL157" s="470"/>
      <c r="LM157" s="474"/>
      <c r="LN157" s="474"/>
      <c r="LP157" s="89"/>
      <c r="LQ157" s="89"/>
      <c r="LR157" s="89"/>
      <c r="LS157" s="89"/>
      <c r="LT157" s="89"/>
      <c r="LU157" s="89"/>
      <c r="LV157" s="89"/>
      <c r="LW157" s="89"/>
      <c r="LX157" s="89"/>
      <c r="LY157" s="89"/>
      <c r="LZ157" s="89"/>
      <c r="MA157" s="89"/>
      <c r="MB157" s="474"/>
      <c r="MC157" s="18"/>
      <c r="MD157" s="18"/>
      <c r="ME157" s="477"/>
      <c r="MG157" s="18"/>
      <c r="MI157" s="89"/>
      <c r="MJ157" s="89"/>
      <c r="MK157" s="350"/>
      <c r="ML157" s="18"/>
      <c r="MM157" s="18"/>
      <c r="MN157" s="18"/>
      <c r="MO157" s="18"/>
      <c r="MR157" s="89"/>
      <c r="MS157" s="89"/>
      <c r="MT157" s="3"/>
      <c r="MU157" s="63"/>
      <c r="MV157" s="485"/>
      <c r="MW157" s="79"/>
      <c r="MX157" s="40"/>
      <c r="MY157" s="89"/>
      <c r="MZ157" s="18"/>
      <c r="NA157" s="89"/>
      <c r="NB157" s="89"/>
    </row>
    <row r="158" spans="1:366" ht="18">
      <c r="D158" s="41" t="s">
        <v>9</v>
      </c>
      <c r="G158" s="46">
        <v>6409</v>
      </c>
      <c r="H158" s="60" t="s">
        <v>1414</v>
      </c>
      <c r="L158" s="41" t="s">
        <v>11</v>
      </c>
      <c r="O158" s="53">
        <v>20964</v>
      </c>
      <c r="P158" t="s">
        <v>232</v>
      </c>
      <c r="Q158" s="60" t="s">
        <v>1414</v>
      </c>
      <c r="U158" s="41" t="s">
        <v>33</v>
      </c>
      <c r="X158" s="53">
        <v>37578</v>
      </c>
      <c r="Y158" t="s">
        <v>258</v>
      </c>
      <c r="Z158" s="60" t="s">
        <v>1414</v>
      </c>
      <c r="AD158" s="41" t="s">
        <v>6</v>
      </c>
      <c r="AF158" s="3"/>
      <c r="AG158" s="46">
        <v>46214</v>
      </c>
      <c r="AH158" t="s">
        <v>390</v>
      </c>
      <c r="AI158" s="60" t="s">
        <v>1414</v>
      </c>
      <c r="AM158" s="39" t="s">
        <v>143</v>
      </c>
      <c r="AN158" s="9"/>
      <c r="AO158" s="1"/>
      <c r="AP158" s="171">
        <v>51809.475000000079</v>
      </c>
      <c r="AQ158" t="s">
        <v>1355</v>
      </c>
      <c r="AR158" s="60" t="s">
        <v>1414</v>
      </c>
      <c r="AV158" s="41" t="s">
        <v>33</v>
      </c>
      <c r="AW158" s="4"/>
      <c r="AX158" s="3"/>
      <c r="AY158" s="171">
        <v>48170.512499999859</v>
      </c>
      <c r="AZ158" s="238" t="s">
        <v>1878</v>
      </c>
      <c r="BA158" s="60" t="s">
        <v>1414</v>
      </c>
      <c r="BB158" s="50"/>
      <c r="BC158"/>
      <c r="BE158" s="41" t="s">
        <v>25</v>
      </c>
      <c r="BF158" s="9"/>
      <c r="BG158" s="337"/>
      <c r="BH158" s="171">
        <v>50888.962500000125</v>
      </c>
      <c r="BI158" s="238" t="s">
        <v>2366</v>
      </c>
      <c r="BJ158" s="60" t="s">
        <v>1414</v>
      </c>
      <c r="BK158" s="50"/>
      <c r="BN158" s="63" t="s">
        <v>783</v>
      </c>
      <c r="BO158" s="18"/>
      <c r="BP158" s="352"/>
      <c r="BQ158" s="171">
        <v>54875.34999999986</v>
      </c>
      <c r="BR158" s="238" t="s">
        <v>4610</v>
      </c>
      <c r="BS158" s="60" t="s">
        <v>1414</v>
      </c>
      <c r="BT158" s="50"/>
      <c r="BV158" s="50"/>
      <c r="BX158" s="477"/>
      <c r="BY158" s="18"/>
      <c r="BZ158" s="470"/>
      <c r="CA158" s="50"/>
      <c r="CF158" s="50"/>
      <c r="CG158" s="18"/>
      <c r="CH158" s="470"/>
      <c r="CI158" s="18"/>
      <c r="CJ158" s="18"/>
      <c r="CK158" s="50"/>
      <c r="CO158" s="477"/>
      <c r="CP158" s="50"/>
      <c r="CQ158" s="470"/>
      <c r="CR158" s="18"/>
      <c r="CS158" s="18"/>
      <c r="CU158" s="50"/>
      <c r="CX158" s="477"/>
      <c r="CY158" s="18"/>
      <c r="CZ158" s="50"/>
      <c r="DA158" s="18"/>
      <c r="DB158" s="18"/>
      <c r="DF158" s="50"/>
      <c r="DG158" s="477"/>
      <c r="DH158" s="18"/>
      <c r="DI158" s="470"/>
      <c r="DK158" s="479"/>
      <c r="DL158" s="1"/>
      <c r="DM158" s="471"/>
      <c r="DN158" s="1"/>
      <c r="DO158" s="1"/>
      <c r="DT158" s="477"/>
      <c r="DU158" s="18"/>
      <c r="DV158" s="470"/>
      <c r="DW158" s="18"/>
      <c r="DX158" s="18"/>
      <c r="EC158" s="477"/>
      <c r="ED158" s="18"/>
      <c r="EE158" s="470"/>
      <c r="EF158" s="18"/>
      <c r="EG158" s="18"/>
      <c r="EL158" s="477"/>
      <c r="EM158" s="18"/>
      <c r="EN158" s="470"/>
      <c r="EO158" s="18"/>
      <c r="EP158" s="18"/>
      <c r="EU158" s="477"/>
      <c r="EV158" s="18"/>
      <c r="EW158" s="470"/>
      <c r="EX158" s="18"/>
      <c r="EY158" s="18"/>
      <c r="FD158" s="477"/>
      <c r="FE158" s="18"/>
      <c r="FF158" s="470"/>
      <c r="FG158" s="18"/>
      <c r="FH158" s="18"/>
      <c r="FM158" s="480"/>
      <c r="FN158" s="18"/>
      <c r="FO158" s="470"/>
      <c r="FP158" s="18"/>
      <c r="FQ158" s="18"/>
      <c r="FV158" s="477"/>
      <c r="FW158" s="18"/>
      <c r="FX158" s="470"/>
      <c r="FY158" s="18"/>
      <c r="FZ158" s="18"/>
      <c r="GE158" s="477"/>
      <c r="GF158" s="18"/>
      <c r="GG158" s="470"/>
      <c r="GH158" s="18"/>
      <c r="GI158" s="18"/>
      <c r="GW158" s="480"/>
      <c r="GX158" s="18"/>
      <c r="GZ158" s="18"/>
      <c r="HA158" s="18"/>
      <c r="HF158" s="480"/>
      <c r="HG158" s="18"/>
      <c r="HI158" s="18"/>
      <c r="HJ158" s="18"/>
      <c r="HO158" s="18"/>
      <c r="HP158" s="472"/>
      <c r="HR158" s="18"/>
      <c r="HS158" s="18"/>
      <c r="HT158" s="18"/>
      <c r="IG158" s="477"/>
      <c r="IH158" s="18"/>
      <c r="IJ158" s="18"/>
      <c r="IK158" s="18"/>
      <c r="IP158" s="480"/>
      <c r="IQ158" s="18"/>
      <c r="IS158" s="18"/>
      <c r="IT158" s="18"/>
      <c r="IY158" s="18"/>
      <c r="IZ158" s="18"/>
      <c r="JA158" s="470"/>
      <c r="JB158" s="18"/>
      <c r="JC158" s="18"/>
      <c r="JH158" s="477"/>
      <c r="JI158" s="474"/>
      <c r="JQ158" s="477"/>
      <c r="JR158" s="474"/>
      <c r="JS158" s="475"/>
      <c r="JT158" s="474"/>
      <c r="JU158" s="474"/>
      <c r="JZ158" s="480"/>
      <c r="KA158" s="18"/>
      <c r="KC158" s="18"/>
      <c r="KD158" s="18"/>
      <c r="KI158" s="480"/>
      <c r="KJ158" s="18"/>
      <c r="KR158" s="480"/>
      <c r="KS158" s="18"/>
      <c r="LA158" s="350"/>
      <c r="LB158" s="18"/>
      <c r="LC158" s="475"/>
      <c r="LD158" s="18"/>
      <c r="LE158" s="18"/>
      <c r="LJ158" s="477"/>
      <c r="LK158" s="474"/>
      <c r="LL158" s="470"/>
      <c r="LM158" s="474"/>
      <c r="LN158" s="474"/>
      <c r="MB158" s="474"/>
      <c r="MC158" s="18"/>
      <c r="MD158" s="18"/>
      <c r="ME158" s="477"/>
      <c r="MG158" s="18"/>
      <c r="MK158" s="480"/>
      <c r="ML158" s="18"/>
      <c r="MM158" s="18"/>
      <c r="MN158" s="18"/>
      <c r="MO158" s="18"/>
      <c r="MT158" s="60"/>
      <c r="MU158" s="3"/>
      <c r="MV158" s="485"/>
      <c r="MW158" s="79"/>
      <c r="MX158" s="3"/>
      <c r="MZ158" s="18"/>
    </row>
    <row r="159" spans="1:366" ht="18">
      <c r="D159" s="48" t="s">
        <v>220</v>
      </c>
      <c r="G159" s="46"/>
      <c r="H159" s="60"/>
      <c r="L159" s="49">
        <v>2016</v>
      </c>
      <c r="O159" s="53"/>
      <c r="Q159" s="60"/>
      <c r="U159" s="49" t="s">
        <v>217</v>
      </c>
      <c r="X159" s="18"/>
      <c r="Z159" s="60"/>
      <c r="AD159" s="49" t="s">
        <v>216</v>
      </c>
      <c r="AF159" s="3"/>
      <c r="AG159" s="46"/>
      <c r="AI159" s="60"/>
      <c r="AM159" s="48" t="s">
        <v>806</v>
      </c>
      <c r="AN159" s="9"/>
      <c r="AO159" s="1"/>
      <c r="AR159" s="60"/>
      <c r="AV159" s="49" t="s">
        <v>1743</v>
      </c>
      <c r="AX159" s="18"/>
      <c r="AY159" s="89"/>
      <c r="AZ159" s="18"/>
      <c r="BA159" s="60"/>
      <c r="BB159" s="50"/>
      <c r="BC159"/>
      <c r="BE159" s="49" t="s">
        <v>2354</v>
      </c>
      <c r="BI159" s="18"/>
      <c r="BK159" s="50"/>
      <c r="BN159" s="49" t="s">
        <v>4601</v>
      </c>
      <c r="BO159" s="18"/>
      <c r="BP159" s="352"/>
      <c r="BQ159" s="173"/>
      <c r="BR159" s="18"/>
      <c r="BT159" s="50"/>
      <c r="BV159" s="50"/>
      <c r="BX159" s="18"/>
      <c r="BY159" s="18"/>
      <c r="BZ159" s="470"/>
      <c r="CA159" s="50"/>
      <c r="CF159" s="50"/>
      <c r="CG159" s="18"/>
      <c r="CH159" s="470"/>
      <c r="CI159" s="18"/>
      <c r="CJ159" s="18"/>
      <c r="CK159" s="50"/>
      <c r="CO159" s="18"/>
      <c r="CP159" s="50"/>
      <c r="CQ159" s="470"/>
      <c r="CR159" s="18"/>
      <c r="CS159" s="18"/>
      <c r="CU159" s="50"/>
      <c r="CX159" s="18"/>
      <c r="CY159" s="18"/>
      <c r="CZ159" s="50"/>
      <c r="DA159" s="18"/>
      <c r="DB159" s="18"/>
      <c r="DF159" s="50"/>
      <c r="DG159" s="477"/>
      <c r="DH159" s="18"/>
      <c r="DI159" s="470"/>
      <c r="DK159" s="1"/>
      <c r="DL159" s="1"/>
      <c r="DM159" s="471"/>
      <c r="DN159" s="1"/>
      <c r="DO159" s="1"/>
      <c r="DT159" s="18"/>
      <c r="DU159" s="18"/>
      <c r="DV159" s="470"/>
      <c r="DW159" s="18"/>
      <c r="DX159" s="18"/>
      <c r="EC159" s="18"/>
      <c r="ED159" s="18"/>
      <c r="EE159" s="470"/>
      <c r="EF159" s="18"/>
      <c r="EG159" s="18"/>
      <c r="EL159" s="18"/>
      <c r="EM159" s="18"/>
      <c r="EN159" s="470"/>
      <c r="EO159" s="18"/>
      <c r="EP159" s="18"/>
      <c r="EU159" s="18"/>
      <c r="EV159" s="18"/>
      <c r="EW159" s="470"/>
      <c r="EX159" s="18"/>
      <c r="EY159" s="18"/>
      <c r="FD159" s="18"/>
      <c r="FE159" s="18"/>
      <c r="FF159" s="470"/>
      <c r="FG159" s="18"/>
      <c r="FH159" s="18"/>
      <c r="FM159" s="18"/>
      <c r="FN159" s="18"/>
      <c r="FO159" s="470"/>
      <c r="FP159" s="18"/>
      <c r="FQ159" s="18"/>
      <c r="FV159" s="18"/>
      <c r="FW159" s="18"/>
      <c r="FX159" s="470"/>
      <c r="FY159" s="18"/>
      <c r="FZ159" s="18"/>
      <c r="GE159" s="18"/>
      <c r="GF159" s="18"/>
      <c r="GG159" s="470"/>
      <c r="GH159" s="18"/>
      <c r="GI159" s="18"/>
      <c r="GW159" s="18"/>
      <c r="GX159" s="18"/>
      <c r="GZ159" s="18"/>
      <c r="HA159" s="18"/>
      <c r="HF159" s="18"/>
      <c r="HG159" s="18"/>
      <c r="HI159" s="18"/>
      <c r="HJ159" s="18"/>
      <c r="HO159" s="18"/>
      <c r="HP159" s="472"/>
      <c r="HR159" s="18"/>
      <c r="HS159" s="18"/>
      <c r="HT159" s="18"/>
      <c r="IG159" s="18"/>
      <c r="IH159" s="18"/>
      <c r="IJ159" s="18"/>
      <c r="IK159" s="18"/>
      <c r="IP159" s="18"/>
      <c r="IQ159" s="18"/>
      <c r="IS159" s="18"/>
      <c r="IT159" s="18"/>
      <c r="IY159" s="350"/>
      <c r="IZ159" s="18"/>
      <c r="JA159" s="470"/>
      <c r="JB159" s="18"/>
      <c r="JC159" s="18"/>
      <c r="JH159" s="474"/>
      <c r="JI159" s="474"/>
      <c r="JQ159" s="474"/>
      <c r="JR159" s="474"/>
      <c r="JS159" s="475"/>
      <c r="JT159" s="474"/>
      <c r="JU159" s="474"/>
      <c r="JZ159" s="18"/>
      <c r="KA159" s="18"/>
      <c r="KC159" s="18"/>
      <c r="KD159" s="18"/>
      <c r="KI159" s="18"/>
      <c r="KJ159" s="18"/>
      <c r="KR159" s="18"/>
      <c r="KS159" s="18"/>
      <c r="LA159" s="18"/>
      <c r="LB159" s="18"/>
      <c r="LC159" s="475"/>
      <c r="LD159" s="18"/>
      <c r="LE159" s="18"/>
      <c r="LJ159" s="474"/>
      <c r="LK159" s="474"/>
      <c r="LL159" s="470"/>
      <c r="LM159" s="474"/>
      <c r="LN159" s="474"/>
      <c r="MB159" s="474"/>
      <c r="MC159" s="18"/>
      <c r="MD159" s="18"/>
      <c r="ME159" s="477"/>
      <c r="MG159" s="18"/>
      <c r="MK159" s="18"/>
      <c r="ML159" s="18"/>
      <c r="MM159" s="18"/>
      <c r="MN159" s="18"/>
      <c r="MO159" s="18"/>
      <c r="MT159" s="3"/>
      <c r="MU159" s="3"/>
      <c r="MV159" s="485"/>
      <c r="MW159" s="79"/>
      <c r="MX159" s="3"/>
      <c r="MZ159" s="18"/>
    </row>
    <row r="160" spans="1:366" ht="18">
      <c r="D160" s="41" t="s">
        <v>19</v>
      </c>
      <c r="G160" s="46">
        <v>6335</v>
      </c>
      <c r="H160" t="s">
        <v>1415</v>
      </c>
      <c r="L160" s="41" t="s">
        <v>35</v>
      </c>
      <c r="M160" s="3"/>
      <c r="N160" s="3"/>
      <c r="O160" s="53">
        <v>20591</v>
      </c>
      <c r="P160" t="s">
        <v>233</v>
      </c>
      <c r="Q160" t="s">
        <v>1415</v>
      </c>
      <c r="U160" s="41" t="s">
        <v>6</v>
      </c>
      <c r="X160" s="53">
        <v>36631</v>
      </c>
      <c r="Y160" t="s">
        <v>256</v>
      </c>
      <c r="Z160" t="s">
        <v>1415</v>
      </c>
      <c r="AD160" s="41" t="s">
        <v>27</v>
      </c>
      <c r="AG160" s="46">
        <v>45938</v>
      </c>
      <c r="AH160" t="s">
        <v>391</v>
      </c>
      <c r="AI160" t="s">
        <v>1415</v>
      </c>
      <c r="AM160" s="41" t="s">
        <v>27</v>
      </c>
      <c r="AN160" s="4"/>
      <c r="AO160" s="1"/>
      <c r="AP160" s="171">
        <v>51554.024999999943</v>
      </c>
      <c r="AQ160" t="s">
        <v>1356</v>
      </c>
      <c r="AR160" t="s">
        <v>1415</v>
      </c>
      <c r="AV160" s="41" t="s">
        <v>39</v>
      </c>
      <c r="AW160" s="9"/>
      <c r="AX160" s="3"/>
      <c r="AY160" s="171">
        <v>47133.962499999965</v>
      </c>
      <c r="AZ160" s="238" t="s">
        <v>1879</v>
      </c>
      <c r="BA160" t="s">
        <v>1415</v>
      </c>
      <c r="BB160" s="50"/>
      <c r="BC160"/>
      <c r="BE160" s="41" t="s">
        <v>39</v>
      </c>
      <c r="BF160" s="4"/>
      <c r="BG160" s="337"/>
      <c r="BH160" s="171">
        <v>50767.774999999965</v>
      </c>
      <c r="BI160" s="238" t="s">
        <v>2367</v>
      </c>
      <c r="BJ160" t="s">
        <v>1415</v>
      </c>
      <c r="BK160" s="50"/>
      <c r="BN160" s="28" t="s">
        <v>143</v>
      </c>
      <c r="BO160" s="9"/>
      <c r="BP160" s="63"/>
      <c r="BQ160" s="171">
        <v>54130.937500000153</v>
      </c>
      <c r="BR160" s="238" t="s">
        <v>4611</v>
      </c>
      <c r="BS160" t="s">
        <v>1415</v>
      </c>
      <c r="BT160" s="50"/>
      <c r="BV160" s="50"/>
      <c r="BX160" s="350"/>
      <c r="BY160" s="18"/>
      <c r="BZ160" s="470"/>
      <c r="CA160" s="50"/>
      <c r="CF160" s="50"/>
      <c r="CG160" s="18"/>
      <c r="CH160" s="470"/>
      <c r="CI160" s="18"/>
      <c r="CJ160" s="18"/>
      <c r="CK160" s="50"/>
      <c r="CO160" s="350"/>
      <c r="CP160" s="50"/>
      <c r="CQ160" s="470"/>
      <c r="CR160" s="18"/>
      <c r="CS160" s="18"/>
      <c r="CU160" s="50"/>
      <c r="CX160" s="350"/>
      <c r="CY160" s="18"/>
      <c r="CZ160" s="50"/>
      <c r="DA160" s="18"/>
      <c r="DB160" s="18"/>
      <c r="DF160" s="50"/>
      <c r="DG160" s="477"/>
      <c r="DH160" s="18"/>
      <c r="DI160" s="470"/>
      <c r="DK160" s="380"/>
      <c r="DL160" s="1"/>
      <c r="DM160" s="471"/>
      <c r="DN160" s="1"/>
      <c r="DO160" s="1"/>
      <c r="DT160" s="350"/>
      <c r="DU160" s="18"/>
      <c r="DV160" s="470"/>
      <c r="DW160" s="18"/>
      <c r="DX160" s="18"/>
      <c r="EC160" s="350"/>
      <c r="ED160" s="18"/>
      <c r="EE160" s="470"/>
      <c r="EF160" s="18"/>
      <c r="EG160" s="18"/>
      <c r="EL160" s="350"/>
      <c r="EM160" s="18"/>
      <c r="EN160" s="470"/>
      <c r="EO160" s="18"/>
      <c r="EP160" s="18"/>
      <c r="EU160" s="350"/>
      <c r="EV160" s="18"/>
      <c r="EW160" s="470"/>
      <c r="EX160" s="18"/>
      <c r="EY160" s="18"/>
      <c r="FD160" s="350"/>
      <c r="FE160" s="18"/>
      <c r="FF160" s="470"/>
      <c r="FG160" s="18"/>
      <c r="FH160" s="18"/>
      <c r="FM160" s="350"/>
      <c r="FN160" s="18"/>
      <c r="FO160" s="470"/>
      <c r="FP160" s="18"/>
      <c r="FQ160" s="18"/>
      <c r="FV160" s="350"/>
      <c r="FW160" s="18"/>
      <c r="FX160" s="470"/>
      <c r="FY160" s="18"/>
      <c r="FZ160" s="18"/>
      <c r="GE160" s="350"/>
      <c r="GF160" s="18"/>
      <c r="GG160" s="470"/>
      <c r="GH160" s="18"/>
      <c r="GI160" s="18"/>
      <c r="GW160" s="350"/>
      <c r="GX160" s="18"/>
      <c r="GZ160" s="18"/>
      <c r="HA160" s="18"/>
      <c r="HF160" s="350"/>
      <c r="HG160" s="18"/>
      <c r="HI160" s="18"/>
      <c r="HJ160" s="18"/>
      <c r="HO160" s="18"/>
      <c r="HP160" s="472"/>
      <c r="HR160" s="18"/>
      <c r="HS160" s="18"/>
      <c r="HT160" s="18"/>
      <c r="IG160" s="350"/>
      <c r="IH160" s="18"/>
      <c r="IJ160" s="18"/>
      <c r="IK160" s="18"/>
      <c r="IP160" s="350"/>
      <c r="IQ160" s="18"/>
      <c r="IS160" s="18"/>
      <c r="IT160" s="18"/>
      <c r="IY160" s="18"/>
      <c r="IZ160" s="18"/>
      <c r="JA160" s="470"/>
      <c r="JB160" s="18"/>
      <c r="JC160" s="18"/>
      <c r="JH160" s="473"/>
      <c r="JI160" s="474"/>
      <c r="JQ160" s="473"/>
      <c r="JR160" s="474"/>
      <c r="JS160" s="475"/>
      <c r="JT160" s="474"/>
      <c r="JU160" s="474"/>
      <c r="JZ160" s="350"/>
      <c r="KA160" s="18"/>
      <c r="KC160" s="18"/>
      <c r="KD160" s="18"/>
      <c r="KI160" s="350"/>
      <c r="KJ160" s="18"/>
      <c r="KR160" s="350"/>
      <c r="KS160" s="18"/>
      <c r="LA160" s="350"/>
      <c r="LB160" s="18"/>
      <c r="LC160" s="475"/>
      <c r="LD160" s="18"/>
      <c r="LE160" s="18"/>
      <c r="LJ160" s="473"/>
      <c r="LK160" s="474"/>
      <c r="LL160" s="470"/>
      <c r="LM160" s="474"/>
      <c r="LN160" s="474"/>
      <c r="MB160" s="474"/>
      <c r="MC160" s="18"/>
      <c r="MD160" s="18"/>
      <c r="ME160" s="477"/>
      <c r="MG160" s="18"/>
      <c r="MK160" s="350"/>
      <c r="ML160" s="18"/>
      <c r="MM160" s="18"/>
      <c r="MN160" s="18"/>
      <c r="MO160" s="18"/>
      <c r="MT160" s="60"/>
      <c r="MU160" s="63"/>
      <c r="MV160" s="485"/>
      <c r="MW160" s="79"/>
      <c r="MX160" s="40"/>
      <c r="MZ160" s="18"/>
    </row>
    <row r="161" spans="1:364" ht="18">
      <c r="D161" s="49">
        <v>2015</v>
      </c>
      <c r="G161" s="46"/>
      <c r="H161" s="3"/>
      <c r="L161" s="49" t="s">
        <v>1437</v>
      </c>
      <c r="M161" s="3"/>
      <c r="N161" s="3"/>
      <c r="O161" s="18"/>
      <c r="Q161" s="3"/>
      <c r="U161" s="49" t="s">
        <v>1439</v>
      </c>
      <c r="X161" s="53"/>
      <c r="Z161" s="3"/>
      <c r="AD161" s="49" t="s">
        <v>216</v>
      </c>
      <c r="AG161" s="46"/>
      <c r="AI161" s="3"/>
      <c r="AM161" s="49" t="s">
        <v>804</v>
      </c>
      <c r="AN161" s="9"/>
      <c r="AO161" s="1"/>
      <c r="AR161" s="3"/>
      <c r="AV161" s="49" t="s">
        <v>1743</v>
      </c>
      <c r="AX161" s="18"/>
      <c r="AY161" s="89"/>
      <c r="AZ161" s="18"/>
      <c r="BA161" s="3"/>
      <c r="BB161" s="50"/>
      <c r="BC161"/>
      <c r="BE161" s="49" t="s">
        <v>2354</v>
      </c>
      <c r="BI161" s="18"/>
      <c r="BK161" s="50"/>
      <c r="BN161" s="49" t="s">
        <v>4601</v>
      </c>
      <c r="BO161" s="9"/>
      <c r="BP161" s="63"/>
      <c r="BQ161" s="89"/>
      <c r="BR161" s="59"/>
      <c r="BS161" s="59"/>
      <c r="BT161" s="50"/>
      <c r="BV161" s="50"/>
      <c r="BX161" s="18"/>
      <c r="BY161" s="18"/>
      <c r="BZ161" s="470"/>
      <c r="CA161" s="50"/>
      <c r="CF161" s="50"/>
      <c r="CG161" s="18"/>
      <c r="CH161" s="470"/>
      <c r="CI161" s="18"/>
      <c r="CJ161" s="18"/>
      <c r="CK161" s="50"/>
      <c r="CO161" s="18"/>
      <c r="CP161" s="50"/>
      <c r="CQ161" s="470"/>
      <c r="CR161" s="18"/>
      <c r="CS161" s="18"/>
      <c r="CU161" s="50"/>
      <c r="CX161" s="18"/>
      <c r="CY161" s="18"/>
      <c r="CZ161" s="50"/>
      <c r="DA161" s="18"/>
      <c r="DB161" s="18"/>
      <c r="DF161" s="50"/>
      <c r="DG161" s="477"/>
      <c r="DH161" s="18"/>
      <c r="DI161" s="470"/>
      <c r="DK161" s="1"/>
      <c r="DL161" s="1"/>
      <c r="DM161" s="471"/>
      <c r="DN161" s="1"/>
      <c r="DO161" s="1"/>
      <c r="DT161" s="18"/>
      <c r="DU161" s="18"/>
      <c r="DV161" s="470"/>
      <c r="DW161" s="18"/>
      <c r="DX161" s="18"/>
      <c r="EC161" s="18"/>
      <c r="ED161" s="18"/>
      <c r="EE161" s="470"/>
      <c r="EF161" s="18"/>
      <c r="EG161" s="18"/>
      <c r="EL161" s="18"/>
      <c r="EM161" s="18"/>
      <c r="EN161" s="470"/>
      <c r="EO161" s="18"/>
      <c r="EP161" s="18"/>
      <c r="EU161" s="18"/>
      <c r="EV161" s="18"/>
      <c r="EW161" s="470"/>
      <c r="EX161" s="18"/>
      <c r="EY161" s="18"/>
      <c r="FD161" s="18"/>
      <c r="FE161" s="18"/>
      <c r="FF161" s="470"/>
      <c r="FG161" s="18"/>
      <c r="FH161" s="18"/>
      <c r="FM161" s="18"/>
      <c r="FN161" s="18"/>
      <c r="FO161" s="470"/>
      <c r="FP161" s="18"/>
      <c r="FQ161" s="18"/>
      <c r="FV161" s="18"/>
      <c r="FW161" s="18"/>
      <c r="FX161" s="470"/>
      <c r="FY161" s="18"/>
      <c r="FZ161" s="18"/>
      <c r="GE161" s="18"/>
      <c r="GF161" s="18"/>
      <c r="GG161" s="470"/>
      <c r="GH161" s="18"/>
      <c r="GI161" s="18"/>
      <c r="GW161" s="18"/>
      <c r="GX161" s="18"/>
      <c r="GZ161" s="18"/>
      <c r="HA161" s="18"/>
      <c r="HF161" s="18"/>
      <c r="HG161" s="18"/>
      <c r="HI161" s="18"/>
      <c r="HJ161" s="18"/>
      <c r="HO161" s="18"/>
      <c r="HP161" s="472"/>
      <c r="HR161" s="18"/>
      <c r="HS161" s="18"/>
      <c r="HT161" s="18"/>
      <c r="IG161" s="18"/>
      <c r="IH161" s="18"/>
      <c r="IJ161" s="18"/>
      <c r="IK161" s="18"/>
      <c r="IP161" s="18"/>
      <c r="IQ161" s="18"/>
      <c r="IS161" s="18"/>
      <c r="IT161" s="18"/>
      <c r="IY161" s="350"/>
      <c r="IZ161" s="18"/>
      <c r="JA161" s="470"/>
      <c r="JB161" s="18"/>
      <c r="JC161" s="18"/>
      <c r="JH161" s="474"/>
      <c r="JI161" s="474"/>
      <c r="JQ161" s="474"/>
      <c r="JR161" s="474"/>
      <c r="JS161" s="475"/>
      <c r="JT161" s="474"/>
      <c r="JU161" s="474"/>
      <c r="JZ161" s="18"/>
      <c r="KA161" s="18"/>
      <c r="KC161" s="18"/>
      <c r="KD161" s="18"/>
      <c r="KI161" s="18"/>
      <c r="KJ161" s="18"/>
      <c r="KR161" s="18"/>
      <c r="KS161" s="18"/>
      <c r="LA161" s="18"/>
      <c r="LB161" s="18"/>
      <c r="LC161" s="476"/>
      <c r="LD161" s="18"/>
      <c r="LE161" s="18"/>
      <c r="LJ161" s="474"/>
      <c r="LK161" s="474"/>
      <c r="LL161" s="470"/>
      <c r="LM161" s="474"/>
      <c r="LN161" s="474"/>
      <c r="MB161" s="474"/>
      <c r="MC161" s="18"/>
      <c r="MD161" s="18"/>
      <c r="ME161" s="477"/>
      <c r="MG161" s="18"/>
      <c r="MK161" s="18"/>
      <c r="ML161" s="18"/>
      <c r="MM161" s="18"/>
      <c r="MN161" s="18"/>
      <c r="MO161" s="18"/>
      <c r="MT161" s="3"/>
      <c r="MU161" s="3"/>
      <c r="MV161" s="478"/>
      <c r="MW161" s="79"/>
      <c r="MX161" s="40"/>
      <c r="MZ161" s="18"/>
    </row>
    <row r="162" spans="1:364" ht="18">
      <c r="D162" s="40" t="s">
        <v>181</v>
      </c>
      <c r="G162" s="46">
        <v>5767</v>
      </c>
      <c r="H162" s="60" t="s">
        <v>1416</v>
      </c>
      <c r="L162" s="41" t="s">
        <v>27</v>
      </c>
      <c r="O162" s="53">
        <v>20444</v>
      </c>
      <c r="P162" t="s">
        <v>234</v>
      </c>
      <c r="Q162" s="60" t="s">
        <v>1416</v>
      </c>
      <c r="U162" s="41" t="s">
        <v>19</v>
      </c>
      <c r="X162" s="53">
        <v>36460</v>
      </c>
      <c r="Y162" t="s">
        <v>257</v>
      </c>
      <c r="Z162" s="60" t="s">
        <v>1416</v>
      </c>
      <c r="AD162" s="41" t="s">
        <v>15</v>
      </c>
      <c r="AG162" s="46">
        <v>44747</v>
      </c>
      <c r="AH162" t="s">
        <v>392</v>
      </c>
      <c r="AI162" s="60" t="s">
        <v>1416</v>
      </c>
      <c r="AM162" s="41" t="s">
        <v>6</v>
      </c>
      <c r="AN162" s="9"/>
      <c r="AO162" s="1"/>
      <c r="AP162" s="171">
        <v>51476.937500000087</v>
      </c>
      <c r="AQ162" t="s">
        <v>1357</v>
      </c>
      <c r="AR162" s="60" t="s">
        <v>1416</v>
      </c>
      <c r="AV162" s="41" t="s">
        <v>9</v>
      </c>
      <c r="AW162" s="9"/>
      <c r="AX162" s="3"/>
      <c r="AY162" s="171">
        <v>46647.224999999999</v>
      </c>
      <c r="AZ162" s="238" t="s">
        <v>1880</v>
      </c>
      <c r="BA162" s="60" t="s">
        <v>1416</v>
      </c>
      <c r="BB162" s="50"/>
      <c r="BC162"/>
      <c r="BE162" s="39" t="s">
        <v>143</v>
      </c>
      <c r="BF162" s="9"/>
      <c r="BG162" s="337"/>
      <c r="BH162" s="171">
        <v>49837.962500000125</v>
      </c>
      <c r="BI162" s="238" t="s">
        <v>2368</v>
      </c>
      <c r="BJ162" s="60" t="s">
        <v>1416</v>
      </c>
      <c r="BK162" s="50"/>
      <c r="BN162" s="277" t="s">
        <v>37</v>
      </c>
      <c r="BO162" s="9"/>
      <c r="BP162" s="63"/>
      <c r="BQ162" s="171">
        <v>54069.191249999923</v>
      </c>
      <c r="BR162" s="238" t="s">
        <v>4612</v>
      </c>
      <c r="BS162" s="60" t="s">
        <v>1416</v>
      </c>
      <c r="BT162" s="50"/>
      <c r="BV162" s="50"/>
      <c r="BX162" s="350"/>
      <c r="BY162" s="18"/>
      <c r="BZ162" s="470"/>
      <c r="CA162" s="50"/>
      <c r="CF162" s="50"/>
      <c r="CG162" s="18"/>
      <c r="CH162" s="470"/>
      <c r="CI162" s="18"/>
      <c r="CJ162" s="18"/>
      <c r="CK162" s="50"/>
      <c r="CO162" s="350"/>
      <c r="CP162" s="50"/>
      <c r="CQ162" s="470"/>
      <c r="CR162" s="18"/>
      <c r="CS162" s="18"/>
      <c r="CU162" s="50"/>
      <c r="CX162" s="350"/>
      <c r="CY162" s="18"/>
      <c r="CZ162" s="50"/>
      <c r="DA162" s="18"/>
      <c r="DB162" s="18"/>
      <c r="DF162" s="50"/>
      <c r="DG162" s="477"/>
      <c r="DH162" s="18"/>
      <c r="DI162" s="470"/>
      <c r="DK162" s="380"/>
      <c r="DL162" s="1"/>
      <c r="DM162" s="471"/>
      <c r="DN162" s="1"/>
      <c r="DO162" s="1"/>
      <c r="DT162" s="350"/>
      <c r="DU162" s="18"/>
      <c r="DV162" s="470"/>
      <c r="DW162" s="18"/>
      <c r="DX162" s="18"/>
      <c r="EC162" s="350"/>
      <c r="ED162" s="18"/>
      <c r="EE162" s="470"/>
      <c r="EF162" s="18"/>
      <c r="EG162" s="18"/>
      <c r="EL162" s="350"/>
      <c r="EM162" s="18"/>
      <c r="EN162" s="470"/>
      <c r="EO162" s="18"/>
      <c r="EP162" s="18"/>
      <c r="EU162" s="350"/>
      <c r="EV162" s="18"/>
      <c r="EW162" s="470"/>
      <c r="EX162" s="18"/>
      <c r="EY162" s="18"/>
      <c r="FD162" s="350"/>
      <c r="FE162" s="18"/>
      <c r="FF162" s="470"/>
      <c r="FG162" s="18"/>
      <c r="FH162" s="18"/>
      <c r="FM162" s="350"/>
      <c r="FN162" s="18"/>
      <c r="FO162" s="470"/>
      <c r="FP162" s="18"/>
      <c r="FQ162" s="18"/>
      <c r="FV162" s="350"/>
      <c r="FW162" s="18"/>
      <c r="FX162" s="470"/>
      <c r="FY162" s="18"/>
      <c r="FZ162" s="18"/>
      <c r="GE162" s="350"/>
      <c r="GF162" s="18"/>
      <c r="GG162" s="470"/>
      <c r="GH162" s="18"/>
      <c r="GI162" s="18"/>
      <c r="GW162" s="350"/>
      <c r="GX162" s="18"/>
      <c r="GZ162" s="18"/>
      <c r="HA162" s="18"/>
      <c r="HF162" s="350"/>
      <c r="HG162" s="18"/>
      <c r="HI162" s="18"/>
      <c r="HJ162" s="18"/>
      <c r="HO162" s="18"/>
      <c r="HP162" s="472"/>
      <c r="HR162" s="18"/>
      <c r="HS162" s="18"/>
      <c r="HT162" s="18"/>
      <c r="IG162" s="350"/>
      <c r="IH162" s="18"/>
      <c r="IJ162" s="18"/>
      <c r="IK162" s="18"/>
      <c r="IP162" s="350"/>
      <c r="IQ162" s="18"/>
      <c r="IS162" s="18"/>
      <c r="IT162" s="18"/>
      <c r="IY162" s="18"/>
      <c r="IZ162" s="18"/>
      <c r="JA162" s="481"/>
      <c r="JB162" s="18"/>
      <c r="JC162" s="18"/>
      <c r="JH162" s="473"/>
      <c r="JI162" s="474"/>
      <c r="JQ162" s="473"/>
      <c r="JR162" s="474"/>
      <c r="JS162" s="475"/>
      <c r="JT162" s="474"/>
      <c r="JU162" s="474"/>
      <c r="JZ162" s="350"/>
      <c r="KA162" s="18"/>
      <c r="KC162" s="18"/>
      <c r="KD162" s="18"/>
      <c r="KI162" s="350"/>
      <c r="KJ162" s="18"/>
      <c r="KR162" s="350"/>
      <c r="KS162" s="18"/>
      <c r="LA162" s="350"/>
      <c r="LB162" s="18"/>
      <c r="LC162" s="475"/>
      <c r="LD162" s="18"/>
      <c r="LE162" s="18"/>
      <c r="LJ162" s="473"/>
      <c r="LK162" s="474"/>
      <c r="LL162" s="470"/>
      <c r="LM162" s="474"/>
      <c r="LN162" s="474"/>
      <c r="MB162" s="474"/>
      <c r="MC162" s="18"/>
      <c r="MD162" s="18"/>
      <c r="ME162" s="477"/>
      <c r="MG162" s="18"/>
      <c r="MK162" s="350"/>
      <c r="ML162" s="18"/>
      <c r="MM162" s="18"/>
      <c r="MN162" s="18"/>
      <c r="MO162" s="18"/>
      <c r="MT162" s="60"/>
      <c r="MU162" s="3"/>
      <c r="MV162" s="485"/>
      <c r="MW162" s="79"/>
      <c r="MX162" s="40"/>
      <c r="MZ162" s="18"/>
    </row>
    <row r="163" spans="1:364" ht="18">
      <c r="D163" s="48">
        <v>2015</v>
      </c>
      <c r="G163" s="46"/>
      <c r="H163" s="3"/>
      <c r="L163" s="49">
        <v>2016</v>
      </c>
      <c r="O163" s="53"/>
      <c r="Q163" s="3"/>
      <c r="U163" s="49" t="s">
        <v>217</v>
      </c>
      <c r="X163" s="18"/>
      <c r="Z163" s="3"/>
      <c r="AD163" s="49" t="s">
        <v>218</v>
      </c>
      <c r="AG163" s="46"/>
      <c r="AI163" s="3"/>
      <c r="AM163" s="49" t="s">
        <v>804</v>
      </c>
      <c r="AN163" s="214"/>
      <c r="AO163" s="1"/>
      <c r="AR163" s="3"/>
      <c r="AV163" s="49" t="s">
        <v>3113</v>
      </c>
      <c r="AX163" s="18"/>
      <c r="AY163" s="89"/>
      <c r="AZ163" s="18"/>
      <c r="BA163" s="3"/>
      <c r="BB163" s="50"/>
      <c r="BC163"/>
      <c r="BE163" s="48" t="s">
        <v>2354</v>
      </c>
      <c r="BI163" s="18"/>
      <c r="BK163" s="50"/>
      <c r="BN163" s="49" t="s">
        <v>4601</v>
      </c>
      <c r="BO163" s="103"/>
      <c r="BP163" s="63"/>
      <c r="BQ163" s="89"/>
      <c r="BR163" s="59"/>
      <c r="BS163" s="59"/>
      <c r="BT163" s="50"/>
      <c r="BV163" s="50"/>
      <c r="BX163" s="18"/>
      <c r="BY163" s="18"/>
      <c r="BZ163" s="470"/>
      <c r="CA163" s="50"/>
      <c r="CF163" s="50"/>
      <c r="CG163" s="18"/>
      <c r="CH163" s="470"/>
      <c r="CI163" s="18"/>
      <c r="CJ163" s="18"/>
      <c r="CK163" s="50"/>
      <c r="CO163" s="18"/>
      <c r="CP163" s="50"/>
      <c r="CQ163" s="470"/>
      <c r="CR163" s="18"/>
      <c r="CS163" s="18"/>
      <c r="CU163" s="50"/>
      <c r="CX163" s="18"/>
      <c r="CY163" s="18"/>
      <c r="CZ163" s="50"/>
      <c r="DA163" s="18"/>
      <c r="DB163" s="18"/>
      <c r="DF163" s="50"/>
      <c r="DG163" s="477"/>
      <c r="DH163" s="18"/>
      <c r="DI163" s="470"/>
      <c r="DK163" s="1"/>
      <c r="DL163" s="1"/>
      <c r="DM163" s="471"/>
      <c r="DN163" s="1"/>
      <c r="DO163" s="1"/>
      <c r="DT163" s="18"/>
      <c r="DU163" s="18"/>
      <c r="DV163" s="470"/>
      <c r="DW163" s="18"/>
      <c r="DX163" s="18"/>
      <c r="EC163" s="18"/>
      <c r="ED163" s="18"/>
      <c r="EE163" s="470"/>
      <c r="EF163" s="18"/>
      <c r="EG163" s="18"/>
      <c r="EL163" s="18"/>
      <c r="EM163" s="18"/>
      <c r="EN163" s="470"/>
      <c r="EO163" s="18"/>
      <c r="EP163" s="18"/>
      <c r="EU163" s="18"/>
      <c r="EV163" s="18"/>
      <c r="EW163" s="470"/>
      <c r="EX163" s="18"/>
      <c r="EY163" s="18"/>
      <c r="FD163" s="18"/>
      <c r="FE163" s="18"/>
      <c r="FF163" s="470"/>
      <c r="FG163" s="18"/>
      <c r="FH163" s="18"/>
      <c r="FM163" s="18"/>
      <c r="FN163" s="18"/>
      <c r="FO163" s="470"/>
      <c r="FP163" s="18"/>
      <c r="FQ163" s="18"/>
      <c r="FV163" s="18"/>
      <c r="FW163" s="18"/>
      <c r="FX163" s="470"/>
      <c r="FY163" s="18"/>
      <c r="FZ163" s="18"/>
      <c r="GE163" s="18"/>
      <c r="GF163" s="18"/>
      <c r="GG163" s="470"/>
      <c r="GH163" s="18"/>
      <c r="GI163" s="18"/>
      <c r="GW163" s="18"/>
      <c r="GX163" s="18"/>
      <c r="GZ163" s="18"/>
      <c r="HA163" s="18"/>
      <c r="HF163" s="18"/>
      <c r="HG163" s="18"/>
      <c r="HI163" s="18"/>
      <c r="HJ163" s="18"/>
      <c r="HO163" s="18"/>
      <c r="HP163" s="472"/>
      <c r="HR163" s="18"/>
      <c r="HS163" s="18"/>
      <c r="HT163" s="18"/>
      <c r="IG163" s="18"/>
      <c r="IH163" s="18"/>
      <c r="IJ163" s="18"/>
      <c r="IK163" s="18"/>
      <c r="IP163" s="18"/>
      <c r="IQ163" s="18"/>
      <c r="IS163" s="18"/>
      <c r="IT163" s="18"/>
      <c r="IY163" s="350"/>
      <c r="IZ163" s="18"/>
      <c r="JA163" s="470"/>
      <c r="JB163" s="18"/>
      <c r="JC163" s="18"/>
      <c r="JH163" s="474"/>
      <c r="JI163" s="474"/>
      <c r="JQ163" s="474"/>
      <c r="JR163" s="474"/>
      <c r="JS163" s="475"/>
      <c r="JT163" s="474"/>
      <c r="JU163" s="474"/>
      <c r="JZ163" s="18"/>
      <c r="KA163" s="18"/>
      <c r="KC163" s="18"/>
      <c r="KD163" s="18"/>
      <c r="KI163" s="18"/>
      <c r="KJ163" s="18"/>
      <c r="KR163" s="18"/>
      <c r="KS163" s="18"/>
      <c r="LA163" s="350"/>
      <c r="LB163" s="18"/>
      <c r="LC163" s="476"/>
      <c r="LD163" s="18"/>
      <c r="LE163" s="18"/>
      <c r="LJ163" s="474"/>
      <c r="LK163" s="474"/>
      <c r="LL163" s="470"/>
      <c r="LM163" s="474"/>
      <c r="LN163" s="474"/>
      <c r="MB163" s="474"/>
      <c r="MC163" s="18"/>
      <c r="MD163" s="18"/>
      <c r="ME163" s="477"/>
      <c r="MG163" s="18"/>
      <c r="MK163" s="18"/>
      <c r="ML163" s="18"/>
      <c r="MM163" s="18"/>
      <c r="MN163" s="18"/>
      <c r="MO163" s="18"/>
      <c r="MT163" s="60"/>
      <c r="MU163" s="3"/>
      <c r="MV163" s="478"/>
      <c r="MW163" s="79"/>
      <c r="MX163" s="3"/>
      <c r="MZ163" s="18"/>
    </row>
    <row r="164" spans="1:364" ht="18">
      <c r="D164" s="41" t="s">
        <v>33</v>
      </c>
      <c r="G164" s="46">
        <v>3437</v>
      </c>
      <c r="H164" s="3" t="s">
        <v>1417</v>
      </c>
      <c r="L164" s="41" t="s">
        <v>33</v>
      </c>
      <c r="O164" s="53">
        <v>20013</v>
      </c>
      <c r="P164" t="s">
        <v>235</v>
      </c>
      <c r="Q164" s="3" t="s">
        <v>1417</v>
      </c>
      <c r="U164" s="41" t="s">
        <v>27</v>
      </c>
      <c r="X164" s="53">
        <v>35242</v>
      </c>
      <c r="Y164" t="s">
        <v>259</v>
      </c>
      <c r="Z164" s="3" t="s">
        <v>1417</v>
      </c>
      <c r="AD164" s="41" t="s">
        <v>29</v>
      </c>
      <c r="AG164" s="46">
        <v>44411</v>
      </c>
      <c r="AH164" t="s">
        <v>393</v>
      </c>
      <c r="AI164" s="3" t="s">
        <v>1417</v>
      </c>
      <c r="AM164" s="41" t="s">
        <v>37</v>
      </c>
      <c r="AN164" s="9"/>
      <c r="AO164" s="1"/>
      <c r="AP164" s="171">
        <v>50235.300000000112</v>
      </c>
      <c r="AQ164" t="s">
        <v>1358</v>
      </c>
      <c r="AR164" s="3" t="s">
        <v>1417</v>
      </c>
      <c r="AV164" s="41" t="s">
        <v>19</v>
      </c>
      <c r="AW164" s="10"/>
      <c r="AX164" s="3"/>
      <c r="AY164" s="171">
        <v>46588.875000000022</v>
      </c>
      <c r="AZ164" s="238" t="s">
        <v>1881</v>
      </c>
      <c r="BA164" s="3" t="s">
        <v>1417</v>
      </c>
      <c r="BB164" s="50"/>
      <c r="BC164"/>
      <c r="BE164" s="41" t="s">
        <v>37</v>
      </c>
      <c r="BF164" s="9"/>
      <c r="BG164" s="337"/>
      <c r="BH164" s="171">
        <v>49630.37999999991</v>
      </c>
      <c r="BI164" s="238" t="s">
        <v>2369</v>
      </c>
      <c r="BJ164" s="3" t="s">
        <v>1417</v>
      </c>
      <c r="BK164" s="50"/>
      <c r="BN164" s="277" t="s">
        <v>17</v>
      </c>
      <c r="BO164" s="103"/>
      <c r="BP164" s="63"/>
      <c r="BQ164" s="171">
        <v>54064.687500000247</v>
      </c>
      <c r="BR164" s="238" t="s">
        <v>4613</v>
      </c>
      <c r="BS164" s="3" t="s">
        <v>1417</v>
      </c>
      <c r="BT164" s="50"/>
      <c r="BV164" s="50"/>
      <c r="BX164" s="350"/>
      <c r="BY164" s="18"/>
      <c r="BZ164" s="470"/>
      <c r="CA164" s="50"/>
      <c r="CF164" s="50"/>
      <c r="CG164" s="18"/>
      <c r="CH164" s="470"/>
      <c r="CI164" s="18"/>
      <c r="CJ164" s="18"/>
      <c r="CK164" s="50"/>
      <c r="CO164" s="350"/>
      <c r="CP164" s="50"/>
      <c r="CQ164" s="470"/>
      <c r="CR164" s="18"/>
      <c r="CS164" s="18"/>
      <c r="CU164" s="50"/>
      <c r="CX164" s="350"/>
      <c r="CY164" s="18"/>
      <c r="CZ164" s="50"/>
      <c r="DA164" s="18"/>
      <c r="DB164" s="18"/>
      <c r="DF164" s="50"/>
      <c r="DG164" s="477"/>
      <c r="DH164" s="18"/>
      <c r="DI164" s="470"/>
      <c r="DK164" s="380"/>
      <c r="DL164" s="1"/>
      <c r="DM164" s="471"/>
      <c r="DN164" s="1"/>
      <c r="DO164" s="1"/>
      <c r="DT164" s="350"/>
      <c r="DU164" s="18"/>
      <c r="DV164" s="470"/>
      <c r="DW164" s="18"/>
      <c r="DX164" s="18"/>
      <c r="EC164" s="350"/>
      <c r="ED164" s="18"/>
      <c r="EE164" s="470"/>
      <c r="EF164" s="18"/>
      <c r="EG164" s="18"/>
      <c r="EL164" s="350"/>
      <c r="EM164" s="18"/>
      <c r="EN164" s="470"/>
      <c r="EO164" s="18"/>
      <c r="EP164" s="18"/>
      <c r="EU164" s="350"/>
      <c r="EV164" s="18"/>
      <c r="EW164" s="470"/>
      <c r="EX164" s="18"/>
      <c r="EY164" s="18"/>
      <c r="FD164" s="350"/>
      <c r="FE164" s="18"/>
      <c r="FF164" s="470"/>
      <c r="FG164" s="18"/>
      <c r="FH164" s="18"/>
      <c r="FM164" s="350"/>
      <c r="FN164" s="18"/>
      <c r="FO164" s="470"/>
      <c r="FP164" s="18"/>
      <c r="FQ164" s="18"/>
      <c r="FV164" s="350"/>
      <c r="FW164" s="18"/>
      <c r="FX164" s="470"/>
      <c r="FY164" s="18"/>
      <c r="FZ164" s="18"/>
      <c r="GE164" s="350"/>
      <c r="GF164" s="18"/>
      <c r="GG164" s="470"/>
      <c r="GH164" s="18"/>
      <c r="GI164" s="18"/>
      <c r="GW164" s="350"/>
      <c r="GX164" s="18"/>
      <c r="GZ164" s="18"/>
      <c r="HA164" s="18"/>
      <c r="HF164" s="350"/>
      <c r="HG164" s="18"/>
      <c r="HI164" s="18"/>
      <c r="HJ164" s="18"/>
      <c r="HO164" s="18"/>
      <c r="HP164" s="472"/>
      <c r="HR164" s="18"/>
      <c r="HS164" s="18"/>
      <c r="HT164" s="18"/>
      <c r="IG164" s="350"/>
      <c r="IH164" s="18"/>
      <c r="IJ164" s="18"/>
      <c r="IK164" s="18"/>
      <c r="IP164" s="350"/>
      <c r="IQ164" s="18"/>
      <c r="IS164" s="18"/>
      <c r="IT164" s="18"/>
      <c r="IY164" s="350"/>
      <c r="IZ164" s="18"/>
      <c r="JA164" s="481"/>
      <c r="JB164" s="18"/>
      <c r="JC164" s="18"/>
      <c r="JH164" s="473"/>
      <c r="JI164" s="474"/>
      <c r="JQ164" s="473"/>
      <c r="JR164" s="474"/>
      <c r="JS164" s="475"/>
      <c r="JT164" s="474"/>
      <c r="JU164" s="474"/>
      <c r="JZ164" s="350"/>
      <c r="KA164" s="18"/>
      <c r="KC164" s="18"/>
      <c r="KD164" s="18"/>
      <c r="KI164" s="350"/>
      <c r="KJ164" s="18"/>
      <c r="KR164" s="350"/>
      <c r="KS164" s="18"/>
      <c r="LA164" s="350"/>
      <c r="LB164" s="18"/>
      <c r="LC164" s="475"/>
      <c r="LD164" s="18"/>
      <c r="LE164" s="18"/>
      <c r="LJ164" s="473"/>
      <c r="LK164" s="474"/>
      <c r="LL164" s="470"/>
      <c r="LM164" s="474"/>
      <c r="LN164" s="474"/>
      <c r="MB164" s="474"/>
      <c r="MC164" s="18"/>
      <c r="MD164" s="18"/>
      <c r="ME164" s="477"/>
      <c r="MG164" s="18"/>
      <c r="MK164" s="350"/>
      <c r="ML164" s="18"/>
      <c r="MM164" s="18"/>
      <c r="MN164" s="18"/>
      <c r="MO164" s="18"/>
      <c r="MT164" s="60"/>
      <c r="MU164" s="3"/>
      <c r="MV164" s="485"/>
      <c r="MW164" s="79"/>
      <c r="MX164" s="3"/>
      <c r="MZ164" s="18"/>
    </row>
    <row r="165" spans="1:364" ht="18">
      <c r="D165" s="49">
        <v>2015</v>
      </c>
      <c r="G165" s="46"/>
      <c r="H165" s="3"/>
      <c r="L165" s="49" t="s">
        <v>1437</v>
      </c>
      <c r="O165" s="18"/>
      <c r="Q165" s="3"/>
      <c r="U165" s="49" t="s">
        <v>1439</v>
      </c>
      <c r="X165" s="18"/>
      <c r="Z165" s="3"/>
      <c r="AD165" s="49" t="s">
        <v>216</v>
      </c>
      <c r="AG165" s="46"/>
      <c r="AI165" s="3"/>
      <c r="AM165" s="49" t="s">
        <v>804</v>
      </c>
      <c r="AN165" s="4"/>
      <c r="AO165" s="1"/>
      <c r="AR165" s="3"/>
      <c r="AV165" s="49" t="s">
        <v>1743</v>
      </c>
      <c r="AX165" s="18"/>
      <c r="AY165" s="89"/>
      <c r="AZ165" s="18"/>
      <c r="BA165" s="3"/>
      <c r="BB165" s="50"/>
      <c r="BC165"/>
      <c r="BE165" s="49" t="s">
        <v>2354</v>
      </c>
      <c r="BI165" s="18"/>
      <c r="BK165" s="50"/>
      <c r="BN165" s="49" t="s">
        <v>4601</v>
      </c>
      <c r="BO165" s="9"/>
      <c r="BP165" s="63"/>
      <c r="BQ165" s="89"/>
      <c r="BR165" s="59"/>
      <c r="BS165" s="59"/>
      <c r="BT165" s="50"/>
      <c r="BV165" s="50"/>
      <c r="BX165" s="350"/>
      <c r="BY165" s="18"/>
      <c r="BZ165" s="470"/>
      <c r="CA165" s="50"/>
      <c r="CF165" s="50"/>
      <c r="CG165" s="18"/>
      <c r="CH165" s="470"/>
      <c r="CI165" s="18"/>
      <c r="CJ165" s="18"/>
      <c r="CK165" s="50"/>
      <c r="CO165" s="350"/>
      <c r="CP165" s="50"/>
      <c r="CQ165" s="470"/>
      <c r="CR165" s="18"/>
      <c r="CS165" s="18"/>
      <c r="CU165" s="50"/>
      <c r="CX165" s="350"/>
      <c r="CY165" s="18"/>
      <c r="CZ165" s="50"/>
      <c r="DA165" s="18"/>
      <c r="DB165" s="18"/>
      <c r="DF165" s="50"/>
      <c r="DG165" s="477"/>
      <c r="DH165" s="18"/>
      <c r="DI165" s="470"/>
      <c r="DK165" s="380"/>
      <c r="DL165" s="1"/>
      <c r="DM165" s="471"/>
      <c r="DN165" s="1"/>
      <c r="DO165" s="1"/>
      <c r="DT165" s="350"/>
      <c r="DU165" s="18"/>
      <c r="DV165" s="470"/>
      <c r="DW165" s="18"/>
      <c r="DX165" s="18"/>
      <c r="EC165" s="350"/>
      <c r="ED165" s="18"/>
      <c r="EE165" s="470"/>
      <c r="EF165" s="18"/>
      <c r="EG165" s="18"/>
      <c r="EL165" s="350"/>
      <c r="EM165" s="18"/>
      <c r="EN165" s="470"/>
      <c r="EO165" s="18"/>
      <c r="EP165" s="18"/>
      <c r="EU165" s="350"/>
      <c r="EV165" s="18"/>
      <c r="EW165" s="470"/>
      <c r="EX165" s="18"/>
      <c r="EY165" s="18"/>
      <c r="FD165" s="350"/>
      <c r="FE165" s="18"/>
      <c r="FF165" s="470"/>
      <c r="FG165" s="18"/>
      <c r="FH165" s="18"/>
      <c r="FM165" s="350"/>
      <c r="FN165" s="18"/>
      <c r="FO165" s="470"/>
      <c r="FP165" s="18"/>
      <c r="FQ165" s="18"/>
      <c r="FV165" s="350"/>
      <c r="FW165" s="18"/>
      <c r="FX165" s="470"/>
      <c r="FY165" s="18"/>
      <c r="FZ165" s="18"/>
      <c r="GE165" s="350"/>
      <c r="GF165" s="18"/>
      <c r="GG165" s="470"/>
      <c r="GH165" s="18"/>
      <c r="GI165" s="18"/>
      <c r="GW165" s="350"/>
      <c r="GX165" s="18"/>
      <c r="GZ165" s="18"/>
      <c r="HA165" s="18"/>
      <c r="HF165" s="350"/>
      <c r="HG165" s="18"/>
      <c r="HI165" s="18"/>
      <c r="HJ165" s="18"/>
      <c r="HO165" s="18"/>
      <c r="HP165" s="472"/>
      <c r="HR165" s="18"/>
      <c r="HS165" s="18"/>
      <c r="HT165" s="18"/>
      <c r="IG165" s="350"/>
      <c r="IH165" s="18"/>
      <c r="IJ165" s="18"/>
      <c r="IK165" s="18"/>
      <c r="IP165" s="350"/>
      <c r="IQ165" s="18"/>
      <c r="IS165" s="18"/>
      <c r="IT165" s="18"/>
      <c r="IY165" s="350"/>
      <c r="IZ165" s="18"/>
      <c r="JA165" s="470"/>
      <c r="JB165" s="18"/>
      <c r="JC165" s="18"/>
      <c r="JH165" s="473"/>
      <c r="JI165" s="474"/>
      <c r="JQ165" s="473"/>
      <c r="JR165" s="474"/>
      <c r="JS165" s="475"/>
      <c r="JT165" s="474"/>
      <c r="JU165" s="474"/>
      <c r="JZ165" s="350"/>
      <c r="KA165" s="18"/>
      <c r="KC165" s="18"/>
      <c r="KD165" s="18"/>
      <c r="KI165" s="350"/>
      <c r="KJ165" s="18"/>
      <c r="KR165" s="350"/>
      <c r="KS165" s="18"/>
      <c r="LA165" s="18"/>
      <c r="LB165" s="18"/>
      <c r="LC165" s="475"/>
      <c r="LD165" s="18"/>
      <c r="LE165" s="18"/>
      <c r="LJ165" s="473"/>
      <c r="LK165" s="474"/>
      <c r="LL165" s="470"/>
      <c r="LM165" s="474"/>
      <c r="LN165" s="474"/>
      <c r="MB165" s="474"/>
      <c r="MC165" s="18"/>
      <c r="MD165" s="18"/>
      <c r="ME165" s="477"/>
      <c r="MG165" s="18"/>
      <c r="MK165" s="350"/>
      <c r="ML165" s="18"/>
      <c r="MM165" s="18"/>
      <c r="MN165" s="18"/>
      <c r="MO165" s="18"/>
      <c r="MT165" s="3"/>
      <c r="MU165" s="3"/>
      <c r="MV165" s="485"/>
      <c r="MW165" s="79"/>
      <c r="MX165" s="40"/>
      <c r="MZ165" s="18"/>
    </row>
    <row r="166" spans="1:364" ht="18">
      <c r="D166" s="41" t="s">
        <v>37</v>
      </c>
      <c r="G166" s="46">
        <v>2966</v>
      </c>
      <c r="H166" s="3" t="s">
        <v>1418</v>
      </c>
      <c r="L166" s="41" t="s">
        <v>23</v>
      </c>
      <c r="O166" s="53">
        <v>18558</v>
      </c>
      <c r="P166" t="s">
        <v>236</v>
      </c>
      <c r="Q166" s="3" t="s">
        <v>1418</v>
      </c>
      <c r="U166" s="41" t="s">
        <v>23</v>
      </c>
      <c r="X166" s="53">
        <v>34109</v>
      </c>
      <c r="Y166" t="s">
        <v>260</v>
      </c>
      <c r="Z166" s="3" t="s">
        <v>1418</v>
      </c>
      <c r="AD166" s="41" t="s">
        <v>37</v>
      </c>
      <c r="AG166" s="46">
        <v>43466</v>
      </c>
      <c r="AH166" t="s">
        <v>394</v>
      </c>
      <c r="AI166" s="3" t="s">
        <v>1418</v>
      </c>
      <c r="AM166" s="40" t="s">
        <v>141</v>
      </c>
      <c r="AN166" s="9"/>
      <c r="AO166" s="1"/>
      <c r="AP166" s="171">
        <v>49138.3</v>
      </c>
      <c r="AQ166" t="s">
        <v>1359</v>
      </c>
      <c r="AR166" s="3" t="s">
        <v>1418</v>
      </c>
      <c r="AV166" s="41" t="s">
        <v>6</v>
      </c>
      <c r="AW166" s="9"/>
      <c r="AX166" s="3"/>
      <c r="AY166" s="171">
        <v>45735.55000000009</v>
      </c>
      <c r="AZ166" s="238" t="s">
        <v>1882</v>
      </c>
      <c r="BA166" s="3" t="s">
        <v>1418</v>
      </c>
      <c r="BB166" s="50"/>
      <c r="BC166"/>
      <c r="BE166" s="41" t="s">
        <v>9</v>
      </c>
      <c r="BF166" s="9"/>
      <c r="BG166" s="337"/>
      <c r="BH166" s="171">
        <v>48309.212500000191</v>
      </c>
      <c r="BI166" s="238" t="s">
        <v>2370</v>
      </c>
      <c r="BJ166" s="3" t="s">
        <v>1418</v>
      </c>
      <c r="BK166" s="50"/>
      <c r="BN166" s="28" t="s">
        <v>142</v>
      </c>
      <c r="BO166" s="9"/>
      <c r="BP166" s="63"/>
      <c r="BQ166" s="171">
        <v>54014.375000000058</v>
      </c>
      <c r="BR166" s="238" t="s">
        <v>4614</v>
      </c>
      <c r="BS166" s="3" t="s">
        <v>1418</v>
      </c>
      <c r="BT166" s="50"/>
      <c r="BV166" s="50"/>
      <c r="BX166" s="350"/>
      <c r="BY166" s="18"/>
      <c r="BZ166" s="470"/>
      <c r="CA166" s="50"/>
      <c r="CF166" s="50"/>
      <c r="CG166" s="18"/>
      <c r="CH166" s="470"/>
      <c r="CI166" s="18"/>
      <c r="CJ166" s="18"/>
      <c r="CK166" s="50"/>
      <c r="CO166" s="350"/>
      <c r="CP166" s="50"/>
      <c r="CQ166" s="470"/>
      <c r="CR166" s="18"/>
      <c r="CS166" s="18"/>
      <c r="CU166" s="50"/>
      <c r="CX166" s="350"/>
      <c r="CY166" s="18"/>
      <c r="CZ166" s="50"/>
      <c r="DA166" s="18"/>
      <c r="DB166" s="18"/>
      <c r="DF166" s="50"/>
      <c r="DG166" s="477"/>
      <c r="DH166" s="18"/>
      <c r="DI166" s="470"/>
      <c r="DK166" s="380"/>
      <c r="DL166" s="1"/>
      <c r="DM166" s="471"/>
      <c r="DN166" s="1"/>
      <c r="DO166" s="1"/>
      <c r="DT166" s="350"/>
      <c r="DU166" s="18"/>
      <c r="DV166" s="470"/>
      <c r="DW166" s="18"/>
      <c r="DX166" s="18"/>
      <c r="EC166" s="350"/>
      <c r="ED166" s="18"/>
      <c r="EE166" s="470"/>
      <c r="EF166" s="18"/>
      <c r="EG166" s="18"/>
      <c r="EL166" s="350"/>
      <c r="EM166" s="18"/>
      <c r="EN166" s="470"/>
      <c r="EO166" s="18"/>
      <c r="EP166" s="18"/>
      <c r="EU166" s="350"/>
      <c r="EV166" s="18"/>
      <c r="EW166" s="470"/>
      <c r="EX166" s="18"/>
      <c r="EY166" s="18"/>
      <c r="FD166" s="350"/>
      <c r="FE166" s="18"/>
      <c r="FF166" s="470"/>
      <c r="FG166" s="18"/>
      <c r="FH166" s="18"/>
      <c r="FM166" s="350"/>
      <c r="FN166" s="18"/>
      <c r="FO166" s="470"/>
      <c r="FP166" s="18"/>
      <c r="FQ166" s="18"/>
      <c r="FV166" s="350"/>
      <c r="FW166" s="18"/>
      <c r="FX166" s="470"/>
      <c r="FY166" s="18"/>
      <c r="FZ166" s="18"/>
      <c r="GE166" s="350"/>
      <c r="GF166" s="18"/>
      <c r="GG166" s="470"/>
      <c r="GH166" s="18"/>
      <c r="GI166" s="18"/>
      <c r="GW166" s="350"/>
      <c r="GX166" s="18"/>
      <c r="GZ166" s="18"/>
      <c r="HA166" s="18"/>
      <c r="HF166" s="350"/>
      <c r="HG166" s="18"/>
      <c r="HI166" s="18"/>
      <c r="HJ166" s="18"/>
      <c r="HO166" s="18"/>
      <c r="HP166" s="472"/>
      <c r="HR166" s="18"/>
      <c r="HS166" s="18"/>
      <c r="HT166" s="18"/>
      <c r="IG166" s="350"/>
      <c r="IH166" s="18"/>
      <c r="IJ166" s="18"/>
      <c r="IK166" s="18"/>
      <c r="IP166" s="350"/>
      <c r="IQ166" s="18"/>
      <c r="IS166" s="18"/>
      <c r="IT166" s="18"/>
      <c r="IY166" s="18"/>
      <c r="IZ166" s="18"/>
      <c r="JA166" s="470"/>
      <c r="JB166" s="18"/>
      <c r="JC166" s="18"/>
      <c r="JH166" s="473"/>
      <c r="JI166" s="474"/>
      <c r="JQ166" s="473"/>
      <c r="JR166" s="474"/>
      <c r="JS166" s="475"/>
      <c r="JT166" s="474"/>
      <c r="JU166" s="474"/>
      <c r="JZ166" s="350"/>
      <c r="KA166" s="18"/>
      <c r="KC166" s="18"/>
      <c r="KD166" s="18"/>
      <c r="KI166" s="350"/>
      <c r="KJ166" s="18"/>
      <c r="KR166" s="350"/>
      <c r="KS166" s="18"/>
      <c r="LA166" s="18"/>
      <c r="LB166" s="18"/>
      <c r="LC166" s="475"/>
      <c r="LD166" s="18"/>
      <c r="LE166" s="18"/>
      <c r="LJ166" s="473"/>
      <c r="LK166" s="474"/>
      <c r="LL166" s="470"/>
      <c r="LM166" s="474"/>
      <c r="LN166" s="474"/>
      <c r="MB166" s="474"/>
      <c r="MC166" s="18"/>
      <c r="MD166" s="18"/>
      <c r="ME166" s="477"/>
      <c r="MG166" s="18"/>
      <c r="MK166" s="350"/>
      <c r="ML166" s="18"/>
      <c r="MM166" s="18"/>
      <c r="MN166" s="18"/>
      <c r="MO166" s="18"/>
      <c r="MT166" s="3"/>
      <c r="MU166" s="3"/>
      <c r="MV166" s="484"/>
      <c r="MW166" s="79"/>
      <c r="MX166" s="40"/>
      <c r="MZ166" s="18"/>
    </row>
    <row r="167" spans="1:364" ht="18">
      <c r="D167" s="49">
        <v>2015</v>
      </c>
      <c r="L167" s="49">
        <v>2016</v>
      </c>
      <c r="O167" s="53"/>
      <c r="Q167" s="3"/>
      <c r="U167" s="49" t="s">
        <v>1439</v>
      </c>
      <c r="X167" s="53"/>
      <c r="Z167" s="3"/>
      <c r="AD167" s="49" t="s">
        <v>218</v>
      </c>
      <c r="AG167" s="46"/>
      <c r="AI167" s="3"/>
      <c r="AM167" s="48" t="s">
        <v>806</v>
      </c>
      <c r="AN167" s="9"/>
      <c r="AO167" s="1"/>
      <c r="AR167" s="3"/>
      <c r="AV167" s="49" t="s">
        <v>1743</v>
      </c>
      <c r="AX167" s="18"/>
      <c r="AY167" s="89"/>
      <c r="AZ167" s="18"/>
      <c r="BA167" s="3"/>
      <c r="BB167" s="50"/>
      <c r="BC167"/>
      <c r="BE167" s="49" t="s">
        <v>3115</v>
      </c>
      <c r="BI167" s="18"/>
      <c r="BK167" s="50"/>
      <c r="BN167" s="49" t="s">
        <v>4601</v>
      </c>
      <c r="BO167" s="9"/>
      <c r="BP167" s="63"/>
      <c r="BQ167" s="89"/>
      <c r="BR167" s="59"/>
      <c r="BS167" s="59"/>
      <c r="BT167" s="50"/>
      <c r="BV167" s="50"/>
      <c r="BX167" s="18"/>
      <c r="BY167" s="18"/>
      <c r="BZ167" s="470"/>
      <c r="CA167" s="50"/>
      <c r="CF167" s="50"/>
      <c r="CG167" s="18"/>
      <c r="CH167" s="470"/>
      <c r="CI167" s="18"/>
      <c r="CJ167" s="18"/>
      <c r="CK167" s="50"/>
      <c r="CO167" s="18"/>
      <c r="CP167" s="50"/>
      <c r="CQ167" s="470"/>
      <c r="CR167" s="18"/>
      <c r="CS167" s="18"/>
      <c r="CU167" s="50"/>
      <c r="CX167" s="18"/>
      <c r="CY167" s="18"/>
      <c r="CZ167" s="50"/>
      <c r="DA167" s="18"/>
      <c r="DB167" s="18"/>
      <c r="DF167" s="50"/>
      <c r="DG167" s="477"/>
      <c r="DH167" s="18"/>
      <c r="DI167" s="470"/>
      <c r="DK167" s="1"/>
      <c r="DL167" s="1"/>
      <c r="DM167" s="471"/>
      <c r="DN167" s="1"/>
      <c r="DO167" s="1"/>
      <c r="DT167" s="18"/>
      <c r="DU167" s="18"/>
      <c r="DV167" s="470"/>
      <c r="DW167" s="18"/>
      <c r="DX167" s="18"/>
      <c r="EC167" s="18"/>
      <c r="ED167" s="18"/>
      <c r="EE167" s="470"/>
      <c r="EF167" s="18"/>
      <c r="EG167" s="18"/>
      <c r="EL167" s="18"/>
      <c r="EM167" s="18"/>
      <c r="EN167" s="470"/>
      <c r="EO167" s="18"/>
      <c r="EP167" s="18"/>
      <c r="EU167" s="18"/>
      <c r="EV167" s="18"/>
      <c r="EW167" s="470"/>
      <c r="EX167" s="18"/>
      <c r="EY167" s="18"/>
      <c r="FD167" s="18"/>
      <c r="FE167" s="18"/>
      <c r="FF167" s="470"/>
      <c r="FG167" s="18"/>
      <c r="FH167" s="18"/>
      <c r="FM167" s="18"/>
      <c r="FN167" s="18"/>
      <c r="FO167" s="470"/>
      <c r="FP167" s="18"/>
      <c r="FQ167" s="18"/>
      <c r="FV167" s="18"/>
      <c r="FW167" s="18"/>
      <c r="FX167" s="470"/>
      <c r="FY167" s="18"/>
      <c r="FZ167" s="18"/>
      <c r="GE167" s="18"/>
      <c r="GF167" s="18"/>
      <c r="GG167" s="470"/>
      <c r="GH167" s="18"/>
      <c r="GI167" s="18"/>
      <c r="GW167" s="18"/>
      <c r="GX167" s="18"/>
      <c r="GZ167" s="18"/>
      <c r="HA167" s="18"/>
      <c r="HF167" s="18"/>
      <c r="HG167" s="18"/>
      <c r="HI167" s="18"/>
      <c r="HJ167" s="18"/>
      <c r="HO167" s="18"/>
      <c r="HP167" s="472"/>
      <c r="HR167" s="18"/>
      <c r="HS167" s="18"/>
      <c r="HT167" s="18"/>
      <c r="IG167" s="18"/>
      <c r="IH167" s="18"/>
      <c r="IJ167" s="18"/>
      <c r="IK167" s="18"/>
      <c r="IP167" s="18"/>
      <c r="IQ167" s="18"/>
      <c r="IS167" s="18"/>
      <c r="IT167" s="18"/>
      <c r="IY167" s="18"/>
      <c r="IZ167" s="18"/>
      <c r="JA167" s="470"/>
      <c r="JB167" s="18"/>
      <c r="JC167" s="18"/>
      <c r="JH167" s="474"/>
      <c r="JI167" s="474"/>
      <c r="JQ167" s="474"/>
      <c r="JR167" s="474"/>
      <c r="JS167" s="475"/>
      <c r="JT167" s="474"/>
      <c r="JU167" s="474"/>
      <c r="JZ167" s="18"/>
      <c r="KA167" s="18"/>
      <c r="KC167" s="18"/>
      <c r="KD167" s="18"/>
      <c r="KI167" s="18"/>
      <c r="KJ167" s="18"/>
      <c r="KR167" s="18"/>
      <c r="KS167" s="18"/>
      <c r="LA167" s="350"/>
      <c r="LB167" s="18"/>
      <c r="LC167" s="475"/>
      <c r="LD167" s="18"/>
      <c r="LE167" s="18"/>
      <c r="LJ167" s="474"/>
      <c r="LK167" s="474"/>
      <c r="LL167" s="470"/>
      <c r="LM167" s="474"/>
      <c r="LN167" s="474"/>
      <c r="MB167" s="474"/>
      <c r="MC167" s="18"/>
      <c r="MD167" s="18"/>
      <c r="ME167" s="477"/>
      <c r="MG167" s="18"/>
      <c r="MK167" s="18"/>
      <c r="ML167" s="18"/>
      <c r="MM167" s="18"/>
      <c r="MN167" s="18"/>
      <c r="MO167" s="18"/>
      <c r="MT167" s="60"/>
      <c r="MU167" s="3"/>
      <c r="MV167" s="485"/>
      <c r="MW167" s="79"/>
      <c r="MX167" s="3"/>
      <c r="MZ167" s="18"/>
    </row>
    <row r="168" spans="1:364" ht="18">
      <c r="L168" s="41" t="s">
        <v>37</v>
      </c>
      <c r="O168" s="53">
        <v>17409</v>
      </c>
      <c r="P168" t="s">
        <v>237</v>
      </c>
      <c r="Q168" s="60" t="s">
        <v>1419</v>
      </c>
      <c r="U168" s="41" t="s">
        <v>35</v>
      </c>
      <c r="V168" s="3"/>
      <c r="W168" s="3"/>
      <c r="X168" s="53">
        <v>34039</v>
      </c>
      <c r="Y168" t="s">
        <v>261</v>
      </c>
      <c r="Z168" s="60" t="s">
        <v>1419</v>
      </c>
      <c r="AD168" s="41" t="s">
        <v>35</v>
      </c>
      <c r="AG168" s="46">
        <v>43433</v>
      </c>
      <c r="AH168" t="s">
        <v>395</v>
      </c>
      <c r="AI168" s="60" t="s">
        <v>1419</v>
      </c>
      <c r="AM168" s="39" t="s">
        <v>142</v>
      </c>
      <c r="AN168" s="9"/>
      <c r="AO168" s="3"/>
      <c r="AP168" s="171">
        <v>48852.549999999967</v>
      </c>
      <c r="AQ168" t="s">
        <v>1360</v>
      </c>
      <c r="AR168" s="60" t="s">
        <v>1419</v>
      </c>
      <c r="AV168" s="41" t="s">
        <v>37</v>
      </c>
      <c r="AW168" s="9"/>
      <c r="AX168" s="3"/>
      <c r="AY168" s="171">
        <v>44816.712500000096</v>
      </c>
      <c r="AZ168" s="238" t="s">
        <v>1883</v>
      </c>
      <c r="BA168" s="60" t="s">
        <v>1419</v>
      </c>
      <c r="BB168" s="50"/>
      <c r="BC168"/>
      <c r="BE168" s="41" t="s">
        <v>6</v>
      </c>
      <c r="BF168" s="10"/>
      <c r="BG168" s="337"/>
      <c r="BH168" s="171">
        <v>48200.762500000019</v>
      </c>
      <c r="BI168" s="238" t="s">
        <v>2371</v>
      </c>
      <c r="BJ168" s="60" t="s">
        <v>1419</v>
      </c>
      <c r="BK168" s="50"/>
      <c r="BN168" s="219" t="s">
        <v>1661</v>
      </c>
      <c r="BO168" s="9"/>
      <c r="BP168" s="63"/>
      <c r="BQ168" s="171">
        <v>53924.775000000067</v>
      </c>
      <c r="BR168" s="238" t="s">
        <v>4615</v>
      </c>
      <c r="BS168" s="60" t="s">
        <v>1419</v>
      </c>
      <c r="BT168" s="50"/>
      <c r="BV168" s="50"/>
      <c r="BX168" s="18"/>
      <c r="BY168" s="18"/>
      <c r="BZ168" s="470"/>
      <c r="CA168" s="50"/>
      <c r="CF168" s="50"/>
      <c r="CG168" s="18"/>
      <c r="CH168" s="470"/>
      <c r="CI168" s="18"/>
      <c r="CJ168" s="18"/>
      <c r="CK168" s="50"/>
      <c r="CO168" s="18"/>
      <c r="CP168" s="50"/>
      <c r="CQ168" s="470"/>
      <c r="CR168" s="18"/>
      <c r="CS168" s="18"/>
      <c r="CU168" s="50"/>
      <c r="CX168" s="18"/>
      <c r="CY168" s="18"/>
      <c r="CZ168" s="50"/>
      <c r="DA168" s="18"/>
      <c r="DB168" s="18"/>
      <c r="DF168" s="50"/>
      <c r="DG168" s="477"/>
      <c r="DH168" s="18"/>
      <c r="DI168" s="470"/>
      <c r="DK168" s="1"/>
      <c r="DL168" s="1"/>
      <c r="DM168" s="471"/>
      <c r="DN168" s="1"/>
      <c r="DO168" s="1"/>
      <c r="DT168" s="18"/>
      <c r="DU168" s="18"/>
      <c r="DV168" s="470"/>
      <c r="DW168" s="18"/>
      <c r="DX168" s="18"/>
      <c r="EC168" s="18"/>
      <c r="ED168" s="18"/>
      <c r="EE168" s="470"/>
      <c r="EF168" s="18"/>
      <c r="EG168" s="18"/>
      <c r="EL168" s="18"/>
      <c r="EM168" s="18"/>
      <c r="EN168" s="470"/>
      <c r="EO168" s="18"/>
      <c r="EP168" s="18"/>
      <c r="EU168" s="18"/>
      <c r="EV168" s="18"/>
      <c r="EW168" s="470"/>
      <c r="EX168" s="18"/>
      <c r="EY168" s="18"/>
      <c r="FD168" s="18"/>
      <c r="FE168" s="18"/>
      <c r="FF168" s="470"/>
      <c r="FG168" s="18"/>
      <c r="FH168" s="18"/>
      <c r="FM168" s="18"/>
      <c r="FN168" s="18"/>
      <c r="FO168" s="470"/>
      <c r="FP168" s="18"/>
      <c r="FQ168" s="18"/>
      <c r="FV168" s="18"/>
      <c r="FW168" s="18"/>
      <c r="FX168" s="470"/>
      <c r="FY168" s="18"/>
      <c r="FZ168" s="18"/>
      <c r="GE168" s="18"/>
      <c r="GF168" s="18"/>
      <c r="GG168" s="470"/>
      <c r="GH168" s="18"/>
      <c r="GI168" s="18"/>
      <c r="GW168" s="18"/>
      <c r="GX168" s="18"/>
      <c r="GZ168" s="18"/>
      <c r="HA168" s="18"/>
      <c r="HF168" s="18"/>
      <c r="HG168" s="18"/>
      <c r="HI168" s="18"/>
      <c r="HJ168" s="18"/>
      <c r="HO168" s="18"/>
      <c r="HP168" s="472"/>
      <c r="HR168" s="18"/>
      <c r="HS168" s="18"/>
      <c r="HT168" s="18"/>
      <c r="IG168" s="18"/>
      <c r="IH168" s="18"/>
      <c r="IJ168" s="18"/>
      <c r="IK168" s="18"/>
      <c r="IP168" s="18"/>
      <c r="IQ168" s="18"/>
      <c r="IS168" s="18"/>
      <c r="IT168" s="18"/>
      <c r="IY168" s="350"/>
      <c r="IZ168" s="18"/>
      <c r="JA168" s="470"/>
      <c r="JB168" s="18"/>
      <c r="JC168" s="18"/>
      <c r="JH168" s="474"/>
      <c r="JI168" s="474"/>
      <c r="JQ168" s="474"/>
      <c r="JR168" s="474"/>
      <c r="JS168" s="475"/>
      <c r="JT168" s="474"/>
      <c r="JU168" s="474"/>
      <c r="JZ168" s="18"/>
      <c r="KA168" s="18"/>
      <c r="KC168" s="18"/>
      <c r="KD168" s="18"/>
      <c r="KI168" s="18"/>
      <c r="KJ168" s="18"/>
      <c r="KR168" s="18"/>
      <c r="KS168" s="18"/>
      <c r="LA168" s="480"/>
      <c r="LB168" s="18"/>
      <c r="LC168" s="475"/>
      <c r="LD168" s="18"/>
      <c r="LE168" s="18"/>
      <c r="LJ168" s="474"/>
      <c r="LK168" s="474"/>
      <c r="LL168" s="470"/>
      <c r="LM168" s="474"/>
      <c r="LN168" s="474"/>
      <c r="MB168" s="474"/>
      <c r="MC168" s="18"/>
      <c r="MD168" s="18"/>
      <c r="ME168" s="477"/>
      <c r="MG168" s="18"/>
      <c r="MK168" s="18"/>
      <c r="ML168" s="18"/>
      <c r="MM168" s="18"/>
      <c r="MN168" s="18"/>
      <c r="MO168" s="18"/>
      <c r="MT168" s="482"/>
      <c r="MU168" s="3"/>
      <c r="MV168" s="485"/>
      <c r="MW168" s="79"/>
      <c r="MX168" s="3"/>
      <c r="MZ168" s="18"/>
    </row>
    <row r="169" spans="1:364" ht="18">
      <c r="L169" s="49" t="s">
        <v>1437</v>
      </c>
      <c r="O169" s="18"/>
      <c r="Q169" s="3"/>
      <c r="U169" s="49" t="s">
        <v>217</v>
      </c>
      <c r="V169" s="3"/>
      <c r="W169" s="3"/>
      <c r="X169" s="53"/>
      <c r="Z169" s="3"/>
      <c r="AD169" s="49" t="s">
        <v>218</v>
      </c>
      <c r="AG169" s="46"/>
      <c r="AI169" s="3"/>
      <c r="AM169" s="48" t="s">
        <v>806</v>
      </c>
      <c r="AN169" s="3"/>
      <c r="AO169" s="3"/>
      <c r="AR169" s="3"/>
      <c r="AV169" s="49" t="s">
        <v>1743</v>
      </c>
      <c r="AX169" s="18"/>
      <c r="AY169" s="89"/>
      <c r="AZ169" s="18"/>
      <c r="BA169" s="3"/>
      <c r="BB169" s="50"/>
      <c r="BC169"/>
      <c r="BE169" s="49" t="s">
        <v>2354</v>
      </c>
      <c r="BI169" s="18"/>
      <c r="BK169" s="50"/>
      <c r="BN169" s="49" t="s">
        <v>4621</v>
      </c>
      <c r="BO169" s="9"/>
      <c r="BP169" s="63"/>
      <c r="BQ169" s="89"/>
      <c r="BR169" s="59"/>
      <c r="BS169" s="59"/>
      <c r="BT169" s="50"/>
      <c r="BV169" s="50"/>
      <c r="BX169" s="477"/>
      <c r="BY169" s="18"/>
      <c r="BZ169" s="470"/>
      <c r="CA169" s="50"/>
      <c r="CF169" s="50"/>
      <c r="CG169" s="18"/>
      <c r="CH169" s="470"/>
      <c r="CI169" s="18"/>
      <c r="CJ169" s="18"/>
      <c r="CK169" s="50"/>
      <c r="CO169" s="477"/>
      <c r="CP169" s="50"/>
      <c r="CQ169" s="470"/>
      <c r="CR169" s="18"/>
      <c r="CS169" s="18"/>
      <c r="CU169" s="50"/>
      <c r="CX169" s="477"/>
      <c r="CY169" s="18"/>
      <c r="CZ169" s="50"/>
      <c r="DA169" s="18"/>
      <c r="DB169" s="18"/>
      <c r="DF169" s="50"/>
      <c r="DG169" s="477"/>
      <c r="DH169" s="18"/>
      <c r="DI169" s="470"/>
      <c r="DK169" s="479"/>
      <c r="DL169" s="1"/>
      <c r="DM169" s="471"/>
      <c r="DN169" s="1"/>
      <c r="DO169" s="1"/>
      <c r="DT169" s="477"/>
      <c r="DU169" s="18"/>
      <c r="DV169" s="470"/>
      <c r="DW169" s="18"/>
      <c r="DX169" s="18"/>
      <c r="EC169" s="477"/>
      <c r="ED169" s="18"/>
      <c r="EE169" s="470"/>
      <c r="EF169" s="18"/>
      <c r="EG169" s="18"/>
      <c r="EL169" s="477"/>
      <c r="EM169" s="18"/>
      <c r="EN169" s="470"/>
      <c r="EO169" s="18"/>
      <c r="EP169" s="18"/>
      <c r="EU169" s="477"/>
      <c r="EV169" s="18"/>
      <c r="EW169" s="470"/>
      <c r="EX169" s="18"/>
      <c r="EY169" s="18"/>
      <c r="FD169" s="477"/>
      <c r="FE169" s="18"/>
      <c r="FF169" s="470"/>
      <c r="FG169" s="18"/>
      <c r="FH169" s="18"/>
      <c r="FM169" s="480"/>
      <c r="FN169" s="18"/>
      <c r="FO169" s="470"/>
      <c r="FP169" s="18"/>
      <c r="FQ169" s="18"/>
      <c r="FV169" s="477"/>
      <c r="FW169" s="18"/>
      <c r="FX169" s="470"/>
      <c r="FY169" s="18"/>
      <c r="FZ169" s="18"/>
      <c r="GE169" s="477"/>
      <c r="GF169" s="18"/>
      <c r="GG169" s="470"/>
      <c r="GH169" s="18"/>
      <c r="GI169" s="18"/>
      <c r="GW169" s="480"/>
      <c r="GX169" s="18"/>
      <c r="GZ169" s="18"/>
      <c r="HA169" s="18"/>
      <c r="HF169" s="480"/>
      <c r="HG169" s="18"/>
      <c r="HI169" s="18"/>
      <c r="HJ169" s="18"/>
      <c r="HO169" s="18"/>
      <c r="HP169" s="472"/>
      <c r="HR169" s="18"/>
      <c r="HS169" s="18"/>
      <c r="HT169" s="18"/>
      <c r="IG169" s="477"/>
      <c r="IH169" s="18"/>
      <c r="IJ169" s="18"/>
      <c r="IK169" s="18"/>
      <c r="IP169" s="480"/>
      <c r="IQ169" s="18"/>
      <c r="IS169" s="18"/>
      <c r="IT169" s="18"/>
      <c r="IY169" s="477"/>
      <c r="IZ169" s="18"/>
      <c r="JA169" s="470"/>
      <c r="JB169" s="18"/>
      <c r="JC169" s="18"/>
      <c r="JH169" s="477"/>
      <c r="JI169" s="474"/>
      <c r="JQ169" s="477"/>
      <c r="JR169" s="474"/>
      <c r="JS169" s="475"/>
      <c r="JT169" s="474"/>
      <c r="JU169" s="474"/>
      <c r="JZ169" s="480"/>
      <c r="KA169" s="18"/>
      <c r="KC169" s="18"/>
      <c r="KD169" s="18"/>
      <c r="KI169" s="480"/>
      <c r="KJ169" s="18"/>
      <c r="KR169" s="480"/>
      <c r="KS169" s="18"/>
      <c r="LA169" s="18"/>
      <c r="LB169" s="18"/>
      <c r="LC169" s="475"/>
      <c r="LD169" s="18"/>
      <c r="LE169" s="18"/>
      <c r="LJ169" s="477"/>
      <c r="LK169" s="474"/>
      <c r="LL169" s="470"/>
      <c r="LM169" s="474"/>
      <c r="LN169" s="474"/>
      <c r="MB169" s="474"/>
      <c r="MC169" s="18"/>
      <c r="MD169" s="18"/>
      <c r="ME169" s="477"/>
      <c r="MG169" s="18"/>
      <c r="MK169" s="480"/>
      <c r="ML169" s="18"/>
      <c r="MM169" s="18"/>
      <c r="MN169" s="18"/>
      <c r="MO169" s="18"/>
      <c r="MT169" s="3"/>
      <c r="MU169" s="3"/>
      <c r="MV169" s="484"/>
      <c r="MW169" s="79"/>
      <c r="MX169" s="40"/>
      <c r="MZ169" s="18"/>
    </row>
    <row r="170" spans="1:364" ht="18">
      <c r="D170" s="82"/>
      <c r="E170" s="40"/>
      <c r="F170" s="40"/>
      <c r="G170" s="175"/>
      <c r="L170" s="41" t="s">
        <v>6</v>
      </c>
      <c r="O170" s="53">
        <v>16820</v>
      </c>
      <c r="P170" t="s">
        <v>238</v>
      </c>
      <c r="Q170" s="3" t="s">
        <v>1420</v>
      </c>
      <c r="U170" s="41" t="s">
        <v>37</v>
      </c>
      <c r="X170" s="53">
        <v>33334</v>
      </c>
      <c r="Y170" t="s">
        <v>262</v>
      </c>
      <c r="Z170" s="3" t="s">
        <v>1420</v>
      </c>
      <c r="AD170" s="39" t="s">
        <v>143</v>
      </c>
      <c r="AG170" s="46">
        <v>41749</v>
      </c>
      <c r="AH170" t="s">
        <v>396</v>
      </c>
      <c r="AI170" s="3" t="s">
        <v>1420</v>
      </c>
      <c r="AM170" s="41" t="s">
        <v>23</v>
      </c>
      <c r="AN170" s="3"/>
      <c r="AO170" s="3"/>
      <c r="AP170" s="171">
        <v>47012.825000000033</v>
      </c>
      <c r="AQ170" t="s">
        <v>1361</v>
      </c>
      <c r="AR170" s="3" t="s">
        <v>1420</v>
      </c>
      <c r="AV170" s="41" t="s">
        <v>27</v>
      </c>
      <c r="AW170" s="4"/>
      <c r="AX170" s="3"/>
      <c r="AY170" s="171">
        <v>44328.012499999939</v>
      </c>
      <c r="AZ170" s="238" t="s">
        <v>1884</v>
      </c>
      <c r="BA170" s="3" t="s">
        <v>1420</v>
      </c>
      <c r="BB170" s="50"/>
      <c r="BC170"/>
      <c r="BE170" s="40" t="s">
        <v>153</v>
      </c>
      <c r="BF170" s="9"/>
      <c r="BG170" s="337"/>
      <c r="BH170" s="171">
        <v>47946.225000000064</v>
      </c>
      <c r="BI170" s="238" t="s">
        <v>2372</v>
      </c>
      <c r="BJ170" s="3" t="s">
        <v>1420</v>
      </c>
      <c r="BK170" s="50"/>
      <c r="BN170" s="63" t="s">
        <v>753</v>
      </c>
      <c r="BO170" s="9"/>
      <c r="BP170" s="63"/>
      <c r="BQ170" s="171">
        <v>53862.550000000032</v>
      </c>
      <c r="BR170" s="238" t="s">
        <v>4616</v>
      </c>
      <c r="BS170" s="3" t="s">
        <v>1420</v>
      </c>
      <c r="BT170" s="50"/>
      <c r="BV170" s="50"/>
      <c r="BX170" s="18"/>
      <c r="BY170" s="18"/>
      <c r="BZ170" s="470"/>
      <c r="CA170" s="50"/>
      <c r="CF170" s="50"/>
      <c r="CG170" s="18"/>
      <c r="CH170" s="470"/>
      <c r="CI170" s="18"/>
      <c r="CJ170" s="18"/>
      <c r="CK170" s="50"/>
      <c r="CO170" s="18"/>
      <c r="CP170" s="50"/>
      <c r="CQ170" s="470"/>
      <c r="CR170" s="18"/>
      <c r="CS170" s="18"/>
      <c r="CU170" s="50"/>
      <c r="CX170" s="18"/>
      <c r="CY170" s="18"/>
      <c r="CZ170" s="50"/>
      <c r="DA170" s="18"/>
      <c r="DB170" s="18"/>
      <c r="DF170" s="50"/>
      <c r="DG170" s="477"/>
      <c r="DH170" s="18"/>
      <c r="DI170" s="470"/>
      <c r="DK170" s="1"/>
      <c r="DL170" s="1"/>
      <c r="DM170" s="471"/>
      <c r="DN170" s="1"/>
      <c r="DO170" s="1"/>
      <c r="DT170" s="18"/>
      <c r="DU170" s="18"/>
      <c r="DV170" s="470"/>
      <c r="DW170" s="18"/>
      <c r="DX170" s="18"/>
      <c r="EC170" s="18"/>
      <c r="ED170" s="18"/>
      <c r="EE170" s="470"/>
      <c r="EF170" s="18"/>
      <c r="EG170" s="18"/>
      <c r="EL170" s="18"/>
      <c r="EM170" s="18"/>
      <c r="EN170" s="470"/>
      <c r="EO170" s="18"/>
      <c r="EP170" s="18"/>
      <c r="EU170" s="18"/>
      <c r="EV170" s="18"/>
      <c r="EW170" s="470"/>
      <c r="EX170" s="18"/>
      <c r="EY170" s="18"/>
      <c r="FD170" s="18"/>
      <c r="FE170" s="18"/>
      <c r="FF170" s="470"/>
      <c r="FG170" s="18"/>
      <c r="FH170" s="18"/>
      <c r="FM170" s="18"/>
      <c r="FN170" s="18"/>
      <c r="FO170" s="470"/>
      <c r="FP170" s="18"/>
      <c r="FQ170" s="18"/>
      <c r="FV170" s="18"/>
      <c r="FW170" s="18"/>
      <c r="FX170" s="470"/>
      <c r="FY170" s="18"/>
      <c r="FZ170" s="18"/>
      <c r="GE170" s="18"/>
      <c r="GF170" s="18"/>
      <c r="GG170" s="470"/>
      <c r="GH170" s="18"/>
      <c r="GI170" s="18"/>
      <c r="GW170" s="18"/>
      <c r="GX170" s="18"/>
      <c r="GZ170" s="18"/>
      <c r="HA170" s="18"/>
      <c r="HF170" s="18"/>
      <c r="HG170" s="18"/>
      <c r="HI170" s="18"/>
      <c r="HJ170" s="18"/>
      <c r="HO170" s="18"/>
      <c r="HP170" s="472"/>
      <c r="HR170" s="18"/>
      <c r="HS170" s="18"/>
      <c r="HT170" s="18"/>
      <c r="IG170" s="18"/>
      <c r="IH170" s="18"/>
      <c r="IJ170" s="18"/>
      <c r="IK170" s="18"/>
      <c r="IP170" s="18"/>
      <c r="IQ170" s="18"/>
      <c r="IS170" s="18"/>
      <c r="IT170" s="18"/>
      <c r="IY170" s="18"/>
      <c r="IZ170" s="18"/>
      <c r="JA170" s="470"/>
      <c r="JB170" s="18"/>
      <c r="JC170" s="18"/>
      <c r="JH170" s="474"/>
      <c r="JI170" s="474"/>
      <c r="JQ170" s="474"/>
      <c r="JR170" s="474"/>
      <c r="JS170" s="475"/>
      <c r="JT170" s="474"/>
      <c r="JU170" s="474"/>
      <c r="JZ170" s="18"/>
      <c r="KA170" s="18"/>
      <c r="KC170" s="18"/>
      <c r="KD170" s="18"/>
      <c r="KI170" s="18"/>
      <c r="KJ170" s="18"/>
      <c r="KR170" s="18"/>
      <c r="KS170" s="18"/>
      <c r="LA170" s="18"/>
      <c r="LB170" s="18"/>
      <c r="LC170" s="475"/>
      <c r="LD170" s="18"/>
      <c r="LE170" s="18"/>
      <c r="LJ170" s="474"/>
      <c r="LK170" s="474"/>
      <c r="LL170" s="470"/>
      <c r="LM170" s="474"/>
      <c r="LN170" s="474"/>
      <c r="MB170" s="474"/>
      <c r="MC170" s="18"/>
      <c r="MD170" s="18"/>
      <c r="ME170" s="477"/>
      <c r="MG170" s="18"/>
      <c r="MK170" s="18"/>
      <c r="ML170" s="18"/>
      <c r="MM170" s="18"/>
      <c r="MN170" s="18"/>
      <c r="MO170" s="18"/>
      <c r="MT170" s="3"/>
      <c r="MU170" s="3"/>
      <c r="MV170" s="485"/>
      <c r="MW170" s="79"/>
      <c r="MX170" s="3"/>
      <c r="MZ170" s="18"/>
    </row>
    <row r="171" spans="1:364" ht="18">
      <c r="D171" s="3"/>
      <c r="E171" s="3"/>
      <c r="F171" s="79"/>
      <c r="G171" s="137"/>
      <c r="L171" s="49">
        <v>2016</v>
      </c>
      <c r="O171" s="18"/>
      <c r="Q171" s="52"/>
      <c r="U171" s="49" t="s">
        <v>217</v>
      </c>
      <c r="X171" s="18"/>
      <c r="Z171" s="3"/>
      <c r="AD171" s="48" t="s">
        <v>219</v>
      </c>
      <c r="AG171" s="46"/>
      <c r="AI171" s="3"/>
      <c r="AM171" s="49" t="s">
        <v>804</v>
      </c>
      <c r="AN171" s="9"/>
      <c r="AO171" s="3"/>
      <c r="AR171" s="3"/>
      <c r="AV171" s="49" t="s">
        <v>1743</v>
      </c>
      <c r="AX171" s="18"/>
      <c r="AY171" s="89"/>
      <c r="AZ171" s="18"/>
      <c r="BA171" s="3"/>
      <c r="BB171" s="50"/>
      <c r="BC171"/>
      <c r="BE171" s="48" t="s">
        <v>2354</v>
      </c>
      <c r="BI171" s="18"/>
      <c r="BK171" s="50"/>
      <c r="BN171" s="49" t="s">
        <v>4601</v>
      </c>
      <c r="BO171" s="9"/>
      <c r="BP171" s="63"/>
      <c r="BQ171" s="89"/>
      <c r="BR171" s="59"/>
      <c r="BS171" s="59"/>
      <c r="BT171" s="50"/>
      <c r="BV171" s="50"/>
      <c r="BX171" s="350"/>
      <c r="BY171" s="18"/>
      <c r="BZ171" s="470"/>
      <c r="CA171" s="50"/>
      <c r="CF171" s="50"/>
      <c r="CG171" s="18"/>
      <c r="CH171" s="470"/>
      <c r="CI171" s="18"/>
      <c r="CJ171" s="18"/>
      <c r="CK171" s="50"/>
      <c r="CO171" s="350"/>
      <c r="CP171" s="50"/>
      <c r="CQ171" s="470"/>
      <c r="CR171" s="18"/>
      <c r="CS171" s="18"/>
      <c r="CU171" s="50"/>
      <c r="CX171" s="350"/>
      <c r="CY171" s="18"/>
      <c r="CZ171" s="50"/>
      <c r="DA171" s="18"/>
      <c r="DB171" s="18"/>
      <c r="DF171" s="50"/>
      <c r="DG171" s="477"/>
      <c r="DH171" s="18"/>
      <c r="DI171" s="470"/>
      <c r="DK171" s="380"/>
      <c r="DL171" s="1"/>
      <c r="DM171" s="471"/>
      <c r="DN171" s="1"/>
      <c r="DO171" s="1"/>
      <c r="DT171" s="350"/>
      <c r="DU171" s="18"/>
      <c r="DV171" s="470"/>
      <c r="DW171" s="18"/>
      <c r="DX171" s="18"/>
      <c r="EC171" s="350"/>
      <c r="ED171" s="18"/>
      <c r="EE171" s="470"/>
      <c r="EF171" s="18"/>
      <c r="EG171" s="18"/>
      <c r="EL171" s="350"/>
      <c r="EM171" s="18"/>
      <c r="EN171" s="470"/>
      <c r="EO171" s="18"/>
      <c r="EP171" s="18"/>
      <c r="EU171" s="350"/>
      <c r="EV171" s="18"/>
      <c r="EW171" s="470"/>
      <c r="EX171" s="18"/>
      <c r="EY171" s="18"/>
      <c r="FD171" s="350"/>
      <c r="FE171" s="18"/>
      <c r="FF171" s="470"/>
      <c r="FG171" s="18"/>
      <c r="FH171" s="18"/>
      <c r="FM171" s="350"/>
      <c r="FN171" s="18"/>
      <c r="FO171" s="470"/>
      <c r="FP171" s="18"/>
      <c r="FQ171" s="18"/>
      <c r="FV171" s="350"/>
      <c r="FW171" s="18"/>
      <c r="FX171" s="470"/>
      <c r="FY171" s="18"/>
      <c r="FZ171" s="18"/>
      <c r="GE171" s="350"/>
      <c r="GF171" s="18"/>
      <c r="GG171" s="470"/>
      <c r="GH171" s="18"/>
      <c r="GI171" s="18"/>
      <c r="GW171" s="350"/>
      <c r="GX171" s="18"/>
      <c r="GZ171" s="18"/>
      <c r="HA171" s="18"/>
      <c r="HF171" s="350"/>
      <c r="HG171" s="18"/>
      <c r="HI171" s="18"/>
      <c r="HJ171" s="18"/>
      <c r="HO171" s="18"/>
      <c r="HP171" s="472"/>
      <c r="HR171" s="18"/>
      <c r="HS171" s="18"/>
      <c r="HT171" s="18"/>
      <c r="IG171" s="350"/>
      <c r="IH171" s="18"/>
      <c r="IJ171" s="18"/>
      <c r="IK171" s="18"/>
      <c r="IP171" s="350"/>
      <c r="IQ171" s="18"/>
      <c r="IS171" s="18"/>
      <c r="IT171" s="18"/>
      <c r="IY171" s="18"/>
      <c r="IZ171" s="18"/>
      <c r="JA171" s="470"/>
      <c r="JB171" s="18"/>
      <c r="JC171" s="18"/>
      <c r="JH171" s="473"/>
      <c r="JI171" s="474"/>
      <c r="JQ171" s="473"/>
      <c r="JR171" s="474"/>
      <c r="JS171" s="475"/>
      <c r="JT171" s="474"/>
      <c r="JU171" s="474"/>
      <c r="JZ171" s="350"/>
      <c r="KA171" s="18"/>
      <c r="KC171" s="18"/>
      <c r="KD171" s="18"/>
      <c r="KI171" s="350"/>
      <c r="KJ171" s="18"/>
      <c r="KR171" s="350"/>
      <c r="KS171" s="18"/>
      <c r="LA171" s="18"/>
      <c r="LB171" s="18"/>
      <c r="LC171" s="476"/>
      <c r="LD171" s="18"/>
      <c r="LE171" s="18"/>
      <c r="LJ171" s="473"/>
      <c r="LK171" s="474"/>
      <c r="LL171" s="470"/>
      <c r="LM171" s="474"/>
      <c r="LN171" s="474"/>
      <c r="MB171" s="474"/>
      <c r="MC171" s="18"/>
      <c r="MD171" s="18"/>
      <c r="ME171" s="477"/>
      <c r="MG171" s="18"/>
      <c r="MK171" s="350"/>
      <c r="ML171" s="18"/>
      <c r="MM171" s="18"/>
      <c r="MN171" s="18"/>
      <c r="MO171" s="18"/>
      <c r="MU171" s="3"/>
      <c r="MV171" s="478"/>
      <c r="MW171" s="79"/>
      <c r="MX171" s="3"/>
      <c r="MZ171" s="18"/>
    </row>
    <row r="172" spans="1:364" ht="18">
      <c r="B172" s="46"/>
      <c r="D172" s="82"/>
      <c r="E172" s="40"/>
      <c r="F172" s="40"/>
      <c r="G172" s="175"/>
      <c r="L172" s="41" t="s">
        <v>29</v>
      </c>
      <c r="O172" s="53">
        <v>16784</v>
      </c>
      <c r="P172" t="s">
        <v>239</v>
      </c>
      <c r="Q172" s="3" t="s">
        <v>1421</v>
      </c>
      <c r="U172" s="41" t="s">
        <v>13</v>
      </c>
      <c r="X172" s="53">
        <v>32946</v>
      </c>
      <c r="Y172" t="s">
        <v>263</v>
      </c>
      <c r="Z172" s="3" t="s">
        <v>1421</v>
      </c>
      <c r="AD172" s="41" t="s">
        <v>23</v>
      </c>
      <c r="AG172" s="46">
        <v>41674</v>
      </c>
      <c r="AH172" t="s">
        <v>397</v>
      </c>
      <c r="AI172" s="3" t="s">
        <v>1421</v>
      </c>
      <c r="AM172" s="41" t="s">
        <v>1</v>
      </c>
      <c r="AN172" s="9"/>
      <c r="AO172" s="3"/>
      <c r="AP172" s="171">
        <v>46863.79999999993</v>
      </c>
      <c r="AQ172" t="s">
        <v>1362</v>
      </c>
      <c r="AR172" s="3" t="s">
        <v>1421</v>
      </c>
      <c r="AV172" s="40" t="s">
        <v>155</v>
      </c>
      <c r="AW172" s="9"/>
      <c r="AX172" s="3"/>
      <c r="AY172" s="171">
        <v>44178.54999999993</v>
      </c>
      <c r="AZ172" s="238" t="s">
        <v>1885</v>
      </c>
      <c r="BA172" s="3" t="s">
        <v>1421</v>
      </c>
      <c r="BB172" s="50"/>
      <c r="BC172"/>
      <c r="BE172" s="40" t="s">
        <v>779</v>
      </c>
      <c r="BF172" s="3"/>
      <c r="BG172" s="337"/>
      <c r="BH172" s="171">
        <v>47569.249999999898</v>
      </c>
      <c r="BI172" s="238" t="s">
        <v>2374</v>
      </c>
      <c r="BJ172" s="3" t="s">
        <v>1421</v>
      </c>
      <c r="BK172" s="50"/>
      <c r="BN172" s="63" t="s">
        <v>749</v>
      </c>
      <c r="BO172" s="9"/>
      <c r="BP172" s="63"/>
      <c r="BQ172" s="171">
        <v>53728.537499999984</v>
      </c>
      <c r="BR172" s="238" t="s">
        <v>4617</v>
      </c>
      <c r="BS172" s="3" t="s">
        <v>1421</v>
      </c>
      <c r="BT172" s="50"/>
      <c r="BV172" s="50"/>
      <c r="BX172" s="18"/>
      <c r="BY172" s="18"/>
      <c r="BZ172" s="470"/>
      <c r="CA172" s="50"/>
      <c r="CF172" s="50"/>
      <c r="CG172" s="18"/>
      <c r="CH172" s="470"/>
      <c r="CI172" s="18"/>
      <c r="CJ172" s="18"/>
      <c r="CK172" s="50"/>
      <c r="CO172" s="18"/>
      <c r="CP172" s="50"/>
      <c r="CQ172" s="470"/>
      <c r="CR172" s="18"/>
      <c r="CS172" s="18"/>
      <c r="CU172" s="50"/>
      <c r="CX172" s="18"/>
      <c r="CY172" s="18"/>
      <c r="CZ172" s="50"/>
      <c r="DA172" s="18"/>
      <c r="DB172" s="18"/>
      <c r="DF172" s="50"/>
      <c r="DG172" s="477"/>
      <c r="DH172" s="18"/>
      <c r="DI172" s="470"/>
      <c r="DK172" s="1"/>
      <c r="DL172" s="1"/>
      <c r="DM172" s="471"/>
      <c r="DN172" s="1"/>
      <c r="DO172" s="1"/>
      <c r="DT172" s="18"/>
      <c r="DU172" s="18"/>
      <c r="DV172" s="470"/>
      <c r="DW172" s="18"/>
      <c r="DX172" s="18"/>
      <c r="EC172" s="18"/>
      <c r="ED172" s="18"/>
      <c r="EE172" s="470"/>
      <c r="EF172" s="18"/>
      <c r="EG172" s="18"/>
      <c r="EL172" s="18"/>
      <c r="EM172" s="18"/>
      <c r="EN172" s="470"/>
      <c r="EO172" s="18"/>
      <c r="EP172" s="18"/>
      <c r="EU172" s="18"/>
      <c r="EV172" s="18"/>
      <c r="EW172" s="470"/>
      <c r="EX172" s="18"/>
      <c r="EY172" s="18"/>
      <c r="FD172" s="18"/>
      <c r="FE172" s="18"/>
      <c r="FF172" s="470"/>
      <c r="FG172" s="18"/>
      <c r="FH172" s="18"/>
      <c r="FM172" s="18"/>
      <c r="FN172" s="18"/>
      <c r="FO172" s="470"/>
      <c r="FP172" s="18"/>
      <c r="FQ172" s="18"/>
      <c r="FV172" s="18"/>
      <c r="FW172" s="18"/>
      <c r="FX172" s="470"/>
      <c r="FY172" s="18"/>
      <c r="FZ172" s="18"/>
      <c r="GE172" s="18"/>
      <c r="GF172" s="18"/>
      <c r="GG172" s="470"/>
      <c r="GH172" s="18"/>
      <c r="GI172" s="18"/>
      <c r="GW172" s="18"/>
      <c r="GX172" s="18"/>
      <c r="GZ172" s="18"/>
      <c r="HA172" s="18"/>
      <c r="HF172" s="18"/>
      <c r="HG172" s="18"/>
      <c r="HI172" s="18"/>
      <c r="HJ172" s="18"/>
      <c r="HO172" s="18"/>
      <c r="HP172" s="472"/>
      <c r="HR172" s="18"/>
      <c r="HS172" s="18"/>
      <c r="HT172" s="18"/>
      <c r="IG172" s="18"/>
      <c r="IH172" s="18"/>
      <c r="IJ172" s="18"/>
      <c r="IK172" s="18"/>
      <c r="IP172" s="18"/>
      <c r="IQ172" s="18"/>
      <c r="IS172" s="18"/>
      <c r="IT172" s="18"/>
      <c r="IY172" s="18"/>
      <c r="IZ172" s="18"/>
      <c r="JA172" s="481"/>
      <c r="JB172" s="18"/>
      <c r="JC172" s="18"/>
      <c r="JH172" s="474"/>
      <c r="JI172" s="474"/>
      <c r="JQ172" s="474"/>
      <c r="JR172" s="474"/>
      <c r="JS172" s="475"/>
      <c r="JT172" s="474"/>
      <c r="JU172" s="474"/>
      <c r="JZ172" s="18"/>
      <c r="KA172" s="18"/>
      <c r="KC172" s="18"/>
      <c r="KD172" s="18"/>
      <c r="KI172" s="18"/>
      <c r="KJ172" s="18"/>
      <c r="KR172" s="18"/>
      <c r="KS172" s="18"/>
      <c r="LA172" s="18"/>
      <c r="LB172" s="18"/>
      <c r="LC172" s="475"/>
      <c r="LD172" s="18"/>
      <c r="LE172" s="18"/>
      <c r="LJ172" s="474"/>
      <c r="LK172" s="474"/>
      <c r="LL172" s="470"/>
      <c r="LM172" s="474"/>
      <c r="LN172" s="474"/>
      <c r="MB172" s="474"/>
      <c r="MC172" s="18"/>
      <c r="MD172" s="18"/>
      <c r="ME172" s="477"/>
      <c r="MG172" s="18"/>
      <c r="MK172" s="18"/>
      <c r="ML172" s="18"/>
      <c r="MM172" s="18"/>
      <c r="MN172" s="18"/>
      <c r="MO172" s="18"/>
      <c r="MT172" s="3"/>
      <c r="MU172" s="3"/>
      <c r="MV172" s="485"/>
      <c r="MW172" s="79"/>
      <c r="MX172" s="3"/>
      <c r="MZ172" s="18"/>
    </row>
    <row r="173" spans="1:364" ht="18">
      <c r="A173" s="49"/>
      <c r="B173" s="46"/>
      <c r="D173" s="82"/>
      <c r="E173" s="40"/>
      <c r="F173" s="40"/>
      <c r="G173" s="175"/>
      <c r="L173" s="49">
        <v>2016</v>
      </c>
      <c r="O173" s="18"/>
      <c r="Q173" s="3"/>
      <c r="U173" s="49" t="s">
        <v>1439</v>
      </c>
      <c r="X173" s="18"/>
      <c r="Z173" s="3"/>
      <c r="AD173" s="49" t="s">
        <v>216</v>
      </c>
      <c r="AG173" s="46"/>
      <c r="AI173" s="3"/>
      <c r="AM173" s="49" t="s">
        <v>804</v>
      </c>
      <c r="AN173" s="3"/>
      <c r="AO173" s="3"/>
      <c r="AR173" s="3"/>
      <c r="AV173" s="48" t="s">
        <v>1741</v>
      </c>
      <c r="AX173" s="18"/>
      <c r="AY173" s="89"/>
      <c r="AZ173" s="18"/>
      <c r="BA173" s="3"/>
      <c r="BB173" s="50"/>
      <c r="BC173"/>
      <c r="BE173" s="49" t="s">
        <v>2373</v>
      </c>
      <c r="BI173" s="18"/>
      <c r="BK173" s="50"/>
      <c r="BN173" s="49" t="s">
        <v>4601</v>
      </c>
      <c r="BO173" s="9"/>
      <c r="BP173" s="63"/>
      <c r="BQ173" s="89"/>
      <c r="BR173" s="59"/>
      <c r="BS173" s="59"/>
      <c r="BT173" s="50"/>
      <c r="BV173" s="50"/>
      <c r="BX173" s="18"/>
      <c r="BY173" s="18"/>
      <c r="BZ173" s="470"/>
      <c r="CA173" s="50"/>
      <c r="CF173" s="50"/>
      <c r="CG173" s="18"/>
      <c r="CH173" s="470"/>
      <c r="CI173" s="18"/>
      <c r="CJ173" s="18"/>
      <c r="CK173" s="50"/>
      <c r="CO173" s="18"/>
      <c r="CP173" s="50"/>
      <c r="CQ173" s="470"/>
      <c r="CR173" s="18"/>
      <c r="CS173" s="18"/>
      <c r="CU173" s="50"/>
      <c r="CX173" s="18"/>
      <c r="CY173" s="18"/>
      <c r="CZ173" s="50"/>
      <c r="DA173" s="18"/>
      <c r="DB173" s="18"/>
      <c r="DF173" s="50"/>
      <c r="DG173" s="477"/>
      <c r="DH173" s="18"/>
      <c r="DI173" s="470"/>
      <c r="DK173" s="1"/>
      <c r="DL173" s="1"/>
      <c r="DM173" s="471"/>
      <c r="DN173" s="1"/>
      <c r="DO173" s="1"/>
      <c r="DT173" s="18"/>
      <c r="DU173" s="18"/>
      <c r="DV173" s="470"/>
      <c r="DW173" s="18"/>
      <c r="DX173" s="18"/>
      <c r="EC173" s="18"/>
      <c r="ED173" s="18"/>
      <c r="EE173" s="470"/>
      <c r="EF173" s="18"/>
      <c r="EG173" s="18"/>
      <c r="EL173" s="18"/>
      <c r="EM173" s="18"/>
      <c r="EN173" s="470"/>
      <c r="EO173" s="18"/>
      <c r="EP173" s="18"/>
      <c r="EU173" s="18"/>
      <c r="EV173" s="18"/>
      <c r="EW173" s="470"/>
      <c r="EX173" s="18"/>
      <c r="EY173" s="18"/>
      <c r="FD173" s="18"/>
      <c r="FE173" s="18"/>
      <c r="FF173" s="470"/>
      <c r="FG173" s="18"/>
      <c r="FH173" s="18"/>
      <c r="FM173" s="18"/>
      <c r="FN173" s="18"/>
      <c r="FO173" s="470"/>
      <c r="FP173" s="18"/>
      <c r="FQ173" s="18"/>
      <c r="FV173" s="18"/>
      <c r="FW173" s="18"/>
      <c r="FX173" s="470"/>
      <c r="FY173" s="18"/>
      <c r="FZ173" s="18"/>
      <c r="GE173" s="18"/>
      <c r="GF173" s="18"/>
      <c r="GG173" s="470"/>
      <c r="GH173" s="18"/>
      <c r="GI173" s="18"/>
      <c r="GW173" s="18"/>
      <c r="GX173" s="18"/>
      <c r="GZ173" s="18"/>
      <c r="HA173" s="18"/>
      <c r="HF173" s="18"/>
      <c r="HG173" s="18"/>
      <c r="HI173" s="18"/>
      <c r="HJ173" s="18"/>
      <c r="HO173" s="18"/>
      <c r="HP173" s="472"/>
      <c r="HR173" s="18"/>
      <c r="HS173" s="18"/>
      <c r="HT173" s="18"/>
      <c r="IG173" s="18"/>
      <c r="IH173" s="18"/>
      <c r="IJ173" s="18"/>
      <c r="IK173" s="18"/>
      <c r="IP173" s="18"/>
      <c r="IQ173" s="18"/>
      <c r="IS173" s="18"/>
      <c r="IT173" s="18"/>
      <c r="IY173" s="18"/>
      <c r="IZ173" s="18"/>
      <c r="JA173" s="470"/>
      <c r="JB173" s="18"/>
      <c r="JC173" s="18"/>
      <c r="JH173" s="474"/>
      <c r="JI173" s="474"/>
      <c r="JQ173" s="474"/>
      <c r="JR173" s="474"/>
      <c r="JS173" s="475"/>
      <c r="JT173" s="474"/>
      <c r="JU173" s="474"/>
      <c r="JZ173" s="18"/>
      <c r="KA173" s="18"/>
      <c r="KC173" s="18"/>
      <c r="KD173" s="18"/>
      <c r="KI173" s="18"/>
      <c r="KJ173" s="18"/>
      <c r="KR173" s="18"/>
      <c r="KS173" s="18"/>
      <c r="LA173" s="480"/>
      <c r="LB173" s="18"/>
      <c r="LC173" s="475"/>
      <c r="LD173" s="18"/>
      <c r="LE173" s="18"/>
      <c r="LJ173" s="474"/>
      <c r="LK173" s="474"/>
      <c r="LL173" s="470"/>
      <c r="LM173" s="474"/>
      <c r="LN173" s="474"/>
      <c r="MB173" s="474"/>
      <c r="MC173" s="18"/>
      <c r="MD173" s="18"/>
      <c r="ME173" s="477"/>
      <c r="MG173" s="18"/>
      <c r="MK173" s="18"/>
      <c r="ML173" s="18"/>
      <c r="MM173" s="18"/>
      <c r="MN173" s="18"/>
      <c r="MO173" s="18"/>
      <c r="MT173" s="482"/>
      <c r="MU173" s="3"/>
      <c r="MV173" s="485"/>
      <c r="MW173" s="79"/>
      <c r="MX173" s="40"/>
      <c r="MZ173" s="18"/>
    </row>
    <row r="174" spans="1:364" ht="18">
      <c r="A174" s="41"/>
      <c r="B174" s="46"/>
      <c r="D174" s="60"/>
      <c r="E174" s="3"/>
      <c r="F174" s="79"/>
      <c r="G174" s="137"/>
      <c r="L174" s="41" t="s">
        <v>13</v>
      </c>
      <c r="O174" s="53">
        <v>16328</v>
      </c>
      <c r="P174" t="s">
        <v>240</v>
      </c>
      <c r="Q174" s="3" t="s">
        <v>1422</v>
      </c>
      <c r="U174" s="41" t="s">
        <v>29</v>
      </c>
      <c r="X174" s="53">
        <v>32711</v>
      </c>
      <c r="Y174" t="s">
        <v>264</v>
      </c>
      <c r="Z174" s="3" t="s">
        <v>1422</v>
      </c>
      <c r="AD174" s="41" t="s">
        <v>13</v>
      </c>
      <c r="AG174" s="46">
        <v>41471</v>
      </c>
      <c r="AH174" t="s">
        <v>398</v>
      </c>
      <c r="AI174" s="3" t="s">
        <v>1422</v>
      </c>
      <c r="AM174" s="41" t="s">
        <v>13</v>
      </c>
      <c r="AN174" s="3"/>
      <c r="AO174" s="3"/>
      <c r="AP174" s="171">
        <v>46797.724999999919</v>
      </c>
      <c r="AQ174" t="s">
        <v>1363</v>
      </c>
      <c r="AR174" s="3" t="s">
        <v>1422</v>
      </c>
      <c r="AV174" s="41" t="s">
        <v>23</v>
      </c>
      <c r="AW174" s="9"/>
      <c r="AX174" s="3"/>
      <c r="AY174" s="171">
        <v>42938.337500000089</v>
      </c>
      <c r="AZ174" s="238" t="s">
        <v>1886</v>
      </c>
      <c r="BA174" s="3" t="s">
        <v>1422</v>
      </c>
      <c r="BB174" s="50"/>
      <c r="BC174"/>
      <c r="BE174" s="41" t="s">
        <v>19</v>
      </c>
      <c r="BF174" s="9"/>
      <c r="BG174" s="337"/>
      <c r="BH174" s="171">
        <v>47382.62499999992</v>
      </c>
      <c r="BI174" s="238" t="s">
        <v>2375</v>
      </c>
      <c r="BJ174" s="3" t="s">
        <v>1422</v>
      </c>
      <c r="BK174" s="50"/>
      <c r="BN174" s="63" t="s">
        <v>762</v>
      </c>
      <c r="BO174" s="63"/>
      <c r="BP174" s="63"/>
      <c r="BQ174" s="171">
        <v>53582.512499999837</v>
      </c>
      <c r="BR174" s="238" t="s">
        <v>4618</v>
      </c>
      <c r="BS174" s="3" t="s">
        <v>1422</v>
      </c>
      <c r="BT174" s="50"/>
      <c r="BV174" s="50"/>
      <c r="BX174" s="18"/>
      <c r="BY174" s="18"/>
      <c r="BZ174" s="470"/>
      <c r="CA174" s="50"/>
      <c r="CF174" s="50"/>
      <c r="CG174" s="18"/>
      <c r="CH174" s="470"/>
      <c r="CI174" s="18"/>
      <c r="CJ174" s="18"/>
      <c r="CK174" s="50"/>
      <c r="CO174" s="18"/>
      <c r="CP174" s="50"/>
      <c r="CQ174" s="470"/>
      <c r="CR174" s="18"/>
      <c r="CS174" s="18"/>
      <c r="CU174" s="50"/>
      <c r="CX174" s="18"/>
      <c r="CY174" s="18"/>
      <c r="CZ174" s="50"/>
      <c r="DA174" s="18"/>
      <c r="DB174" s="18"/>
      <c r="DF174" s="50"/>
      <c r="DG174" s="477"/>
      <c r="DH174" s="18"/>
      <c r="DI174" s="470"/>
      <c r="DK174" s="1"/>
      <c r="DL174" s="1"/>
      <c r="DM174" s="471"/>
      <c r="DN174" s="1"/>
      <c r="DO174" s="1"/>
      <c r="DT174" s="18"/>
      <c r="DU174" s="18"/>
      <c r="DV174" s="470"/>
      <c r="DW174" s="18"/>
      <c r="DX174" s="18"/>
      <c r="EC174" s="18"/>
      <c r="ED174" s="18"/>
      <c r="EE174" s="470"/>
      <c r="EF174" s="18"/>
      <c r="EG174" s="18"/>
      <c r="EL174" s="18"/>
      <c r="EM174" s="18"/>
      <c r="EN174" s="470"/>
      <c r="EO174" s="18"/>
      <c r="EP174" s="18"/>
      <c r="EU174" s="18"/>
      <c r="EV174" s="18"/>
      <c r="EW174" s="470"/>
      <c r="EX174" s="18"/>
      <c r="EY174" s="18"/>
      <c r="FD174" s="18"/>
      <c r="FE174" s="18"/>
      <c r="FF174" s="470"/>
      <c r="FG174" s="18"/>
      <c r="FH174" s="18"/>
      <c r="FM174" s="18"/>
      <c r="FN174" s="18"/>
      <c r="FO174" s="470"/>
      <c r="FP174" s="18"/>
      <c r="FQ174" s="18"/>
      <c r="FV174" s="18"/>
      <c r="FW174" s="18"/>
      <c r="FX174" s="470"/>
      <c r="FY174" s="18"/>
      <c r="FZ174" s="18"/>
      <c r="GE174" s="18"/>
      <c r="GF174" s="18"/>
      <c r="GG174" s="470"/>
      <c r="GH174" s="18"/>
      <c r="GI174" s="18"/>
      <c r="GW174" s="18"/>
      <c r="GX174" s="18"/>
      <c r="GZ174" s="18"/>
      <c r="HA174" s="18"/>
      <c r="HF174" s="18"/>
      <c r="HG174" s="18"/>
      <c r="HI174" s="18"/>
      <c r="HJ174" s="18"/>
      <c r="HO174" s="18"/>
      <c r="HP174" s="472"/>
      <c r="HR174" s="18"/>
      <c r="HS174" s="18"/>
      <c r="HT174" s="18"/>
      <c r="IG174" s="18"/>
      <c r="IH174" s="18"/>
      <c r="IJ174" s="18"/>
      <c r="IK174" s="18"/>
      <c r="IP174" s="18"/>
      <c r="IQ174" s="18"/>
      <c r="IS174" s="18"/>
      <c r="IT174" s="18"/>
      <c r="IY174" s="477"/>
      <c r="IZ174" s="18"/>
      <c r="JA174" s="470"/>
      <c r="JB174" s="18"/>
      <c r="JC174" s="18"/>
      <c r="JH174" s="474"/>
      <c r="JI174" s="474"/>
      <c r="JQ174" s="474"/>
      <c r="JR174" s="474"/>
      <c r="JS174" s="475"/>
      <c r="JT174" s="474"/>
      <c r="JU174" s="474"/>
      <c r="JZ174" s="18"/>
      <c r="KA174" s="18"/>
      <c r="KC174" s="18"/>
      <c r="KD174" s="18"/>
      <c r="KI174" s="18"/>
      <c r="KJ174" s="18"/>
      <c r="KR174" s="18"/>
      <c r="KS174" s="18"/>
      <c r="LA174" s="480"/>
      <c r="LB174" s="18"/>
      <c r="LC174" s="475"/>
      <c r="LD174" s="18"/>
      <c r="LE174" s="18"/>
      <c r="LJ174" s="474"/>
      <c r="LK174" s="474"/>
      <c r="LL174" s="470"/>
      <c r="LM174" s="474"/>
      <c r="LN174" s="474"/>
      <c r="MB174" s="474"/>
      <c r="MC174" s="18"/>
      <c r="MD174" s="18"/>
      <c r="ME174" s="477"/>
      <c r="MG174" s="18"/>
      <c r="MK174" s="18"/>
      <c r="ML174" s="18"/>
      <c r="MM174" s="18"/>
      <c r="MN174" s="18"/>
      <c r="MO174" s="18"/>
      <c r="MT174" s="482"/>
      <c r="MU174" s="63"/>
      <c r="MV174" s="484"/>
      <c r="MW174" s="79"/>
      <c r="MX174" s="40"/>
      <c r="MZ174" s="18"/>
    </row>
    <row r="175" spans="1:364" ht="18">
      <c r="A175" s="49"/>
      <c r="B175" s="46"/>
      <c r="D175" s="3"/>
      <c r="E175" s="3"/>
      <c r="F175" s="79"/>
      <c r="G175" s="137"/>
      <c r="L175" s="49">
        <v>2016</v>
      </c>
      <c r="O175" s="18"/>
      <c r="Q175" s="3"/>
      <c r="U175" s="49" t="s">
        <v>1439</v>
      </c>
      <c r="X175" s="18"/>
      <c r="Z175" s="3"/>
      <c r="AD175" s="49" t="s">
        <v>216</v>
      </c>
      <c r="AG175" s="46"/>
      <c r="AI175" s="3"/>
      <c r="AM175" s="49" t="s">
        <v>804</v>
      </c>
      <c r="AN175" s="9"/>
      <c r="AO175" s="3"/>
      <c r="AR175" s="3"/>
      <c r="AV175" s="49" t="s">
        <v>1743</v>
      </c>
      <c r="AX175" s="18"/>
      <c r="AY175" s="89"/>
      <c r="AZ175" s="18"/>
      <c r="BA175" s="3"/>
      <c r="BB175" s="50"/>
      <c r="BC175"/>
      <c r="BE175" s="49" t="s">
        <v>2354</v>
      </c>
      <c r="BI175" s="18"/>
      <c r="BK175" s="50"/>
      <c r="BN175" s="49" t="s">
        <v>4601</v>
      </c>
      <c r="BO175" s="9"/>
      <c r="BP175" s="63"/>
      <c r="BQ175" s="89"/>
      <c r="BR175" s="59"/>
      <c r="BS175" s="59"/>
      <c r="BT175" s="50"/>
      <c r="BV175" s="50"/>
      <c r="BX175" s="350"/>
      <c r="BY175" s="18"/>
      <c r="BZ175" s="470"/>
      <c r="CA175" s="50"/>
      <c r="CF175" s="50"/>
      <c r="CG175" s="18"/>
      <c r="CH175" s="470"/>
      <c r="CI175" s="18"/>
      <c r="CJ175" s="18"/>
      <c r="CK175" s="50"/>
      <c r="CO175" s="350"/>
      <c r="CP175" s="50"/>
      <c r="CQ175" s="470"/>
      <c r="CR175" s="18"/>
      <c r="CS175" s="18"/>
      <c r="CU175" s="50"/>
      <c r="CX175" s="350"/>
      <c r="CY175" s="18"/>
      <c r="CZ175" s="50"/>
      <c r="DA175" s="18"/>
      <c r="DB175" s="18"/>
      <c r="DF175" s="50"/>
      <c r="DG175" s="477"/>
      <c r="DH175" s="18"/>
      <c r="DI175" s="470"/>
      <c r="DK175" s="380"/>
      <c r="DL175" s="1"/>
      <c r="DM175" s="471"/>
      <c r="DN175" s="1"/>
      <c r="DO175" s="1"/>
      <c r="DT175" s="350"/>
      <c r="DU175" s="18"/>
      <c r="DV175" s="470"/>
      <c r="DW175" s="18"/>
      <c r="DX175" s="18"/>
      <c r="EC175" s="350"/>
      <c r="ED175" s="18"/>
      <c r="EE175" s="470"/>
      <c r="EF175" s="18"/>
      <c r="EG175" s="18"/>
      <c r="EL175" s="350"/>
      <c r="EM175" s="18"/>
      <c r="EN175" s="470"/>
      <c r="EO175" s="18"/>
      <c r="EP175" s="18"/>
      <c r="EU175" s="350"/>
      <c r="EV175" s="18"/>
      <c r="EW175" s="470"/>
      <c r="EX175" s="18"/>
      <c r="EY175" s="18"/>
      <c r="FD175" s="350"/>
      <c r="FE175" s="18"/>
      <c r="FF175" s="470"/>
      <c r="FG175" s="18"/>
      <c r="FH175" s="18"/>
      <c r="FM175" s="350"/>
      <c r="FN175" s="18"/>
      <c r="FO175" s="470"/>
      <c r="FP175" s="18"/>
      <c r="FQ175" s="18"/>
      <c r="FV175" s="350"/>
      <c r="FW175" s="18"/>
      <c r="FX175" s="470"/>
      <c r="FY175" s="18"/>
      <c r="FZ175" s="18"/>
      <c r="GE175" s="350"/>
      <c r="GF175" s="18"/>
      <c r="GG175" s="470"/>
      <c r="GH175" s="18"/>
      <c r="GI175" s="18"/>
      <c r="GW175" s="350"/>
      <c r="GX175" s="18"/>
      <c r="GZ175" s="18"/>
      <c r="HA175" s="18"/>
      <c r="HF175" s="350"/>
      <c r="HG175" s="18"/>
      <c r="HI175" s="18"/>
      <c r="HJ175" s="18"/>
      <c r="HO175" s="18"/>
      <c r="HP175" s="472"/>
      <c r="HR175" s="18"/>
      <c r="HS175" s="18"/>
      <c r="HT175" s="18"/>
      <c r="IG175" s="350"/>
      <c r="IH175" s="18"/>
      <c r="IJ175" s="18"/>
      <c r="IK175" s="18"/>
      <c r="IP175" s="350"/>
      <c r="IQ175" s="18"/>
      <c r="IS175" s="18"/>
      <c r="IT175" s="18"/>
      <c r="IY175" s="477"/>
      <c r="IZ175" s="18"/>
      <c r="JA175" s="470"/>
      <c r="JB175" s="18"/>
      <c r="JC175" s="18"/>
      <c r="JH175" s="473"/>
      <c r="JI175" s="474"/>
      <c r="JQ175" s="473"/>
      <c r="JR175" s="474"/>
      <c r="JS175" s="475"/>
      <c r="JT175" s="474"/>
      <c r="JU175" s="474"/>
      <c r="JZ175" s="350"/>
      <c r="KA175" s="18"/>
      <c r="KC175" s="18"/>
      <c r="KD175" s="18"/>
      <c r="KI175" s="350"/>
      <c r="KJ175" s="18"/>
      <c r="KR175" s="350"/>
      <c r="KS175" s="18"/>
      <c r="LA175" s="18"/>
      <c r="LB175" s="18"/>
      <c r="LC175" s="475"/>
      <c r="LD175" s="18"/>
      <c r="LE175" s="18"/>
      <c r="LJ175" s="473"/>
      <c r="LK175" s="474"/>
      <c r="LL175" s="470"/>
      <c r="LM175" s="474"/>
      <c r="LN175" s="474"/>
      <c r="MB175" s="474"/>
      <c r="MC175" s="18"/>
      <c r="MD175" s="18"/>
      <c r="ME175" s="477"/>
      <c r="MG175" s="18"/>
      <c r="MK175" s="350"/>
      <c r="ML175" s="18"/>
      <c r="MM175" s="18"/>
      <c r="MN175" s="18"/>
      <c r="MO175" s="18"/>
      <c r="MT175" s="3"/>
      <c r="MU175" s="63"/>
      <c r="MV175" s="484"/>
      <c r="MW175" s="79"/>
      <c r="MX175" s="3"/>
      <c r="MZ175" s="18"/>
    </row>
    <row r="176" spans="1:364" ht="18">
      <c r="A176" s="41"/>
      <c r="D176" s="82"/>
      <c r="E176" s="40"/>
      <c r="F176" s="40"/>
      <c r="G176" s="175"/>
      <c r="L176" s="41" t="s">
        <v>179</v>
      </c>
      <c r="O176" s="53">
        <v>16200</v>
      </c>
      <c r="P176" t="s">
        <v>241</v>
      </c>
      <c r="Q176" s="3" t="s">
        <v>1423</v>
      </c>
      <c r="U176" s="41" t="s">
        <v>1</v>
      </c>
      <c r="X176" s="53">
        <v>32152</v>
      </c>
      <c r="Y176" t="s">
        <v>265</v>
      </c>
      <c r="Z176" s="3" t="s">
        <v>1423</v>
      </c>
      <c r="AD176" s="41" t="s">
        <v>1</v>
      </c>
      <c r="AF176" s="3"/>
      <c r="AG176" s="46">
        <v>40392</v>
      </c>
      <c r="AH176" t="s">
        <v>399</v>
      </c>
      <c r="AI176" s="3" t="s">
        <v>1423</v>
      </c>
      <c r="AM176" s="41" t="s">
        <v>15</v>
      </c>
      <c r="AP176" s="171">
        <v>45956.074999999939</v>
      </c>
      <c r="AQ176" t="s">
        <v>1364</v>
      </c>
      <c r="AR176" s="3" t="s">
        <v>1423</v>
      </c>
      <c r="AV176" s="41" t="s">
        <v>15</v>
      </c>
      <c r="AW176" s="4"/>
      <c r="AX176" s="3"/>
      <c r="AY176" s="171">
        <v>41848.824999999822</v>
      </c>
      <c r="AZ176" s="238" t="s">
        <v>1887</v>
      </c>
      <c r="BA176" s="3" t="s">
        <v>1423</v>
      </c>
      <c r="BB176" s="50"/>
      <c r="BC176"/>
      <c r="BE176" s="41" t="s">
        <v>27</v>
      </c>
      <c r="BF176" s="9"/>
      <c r="BG176" s="337"/>
      <c r="BH176" s="171">
        <v>47172.87499999936</v>
      </c>
      <c r="BI176" s="238" t="s">
        <v>2376</v>
      </c>
      <c r="BJ176" s="3" t="s">
        <v>1423</v>
      </c>
      <c r="BK176" s="50"/>
      <c r="BN176" s="219" t="s">
        <v>1647</v>
      </c>
      <c r="BO176" s="9"/>
      <c r="BP176" s="63"/>
      <c r="BQ176" s="171">
        <v>53299.362499999916</v>
      </c>
      <c r="BR176" s="238" t="s">
        <v>4619</v>
      </c>
      <c r="BS176" s="3" t="s">
        <v>1423</v>
      </c>
      <c r="BT176" s="50"/>
      <c r="BV176" s="50"/>
      <c r="BX176" s="350"/>
      <c r="BY176" s="18"/>
      <c r="BZ176" s="470"/>
      <c r="CA176" s="50"/>
      <c r="CF176" s="50"/>
      <c r="CG176" s="18"/>
      <c r="CH176" s="470"/>
      <c r="CI176" s="18"/>
      <c r="CJ176" s="18"/>
      <c r="CK176" s="50"/>
      <c r="CO176" s="350"/>
      <c r="CP176" s="50"/>
      <c r="CQ176" s="470"/>
      <c r="CR176" s="18"/>
      <c r="CS176" s="18"/>
      <c r="CU176" s="50"/>
      <c r="CX176" s="350"/>
      <c r="CY176" s="18"/>
      <c r="CZ176" s="50"/>
      <c r="DA176" s="18"/>
      <c r="DB176" s="18"/>
      <c r="DF176" s="50"/>
      <c r="DG176" s="477"/>
      <c r="DH176" s="18"/>
      <c r="DI176" s="470"/>
      <c r="DK176" s="380"/>
      <c r="DL176" s="1"/>
      <c r="DM176" s="471"/>
      <c r="DN176" s="1"/>
      <c r="DO176" s="1"/>
      <c r="DT176" s="350"/>
      <c r="DU176" s="18"/>
      <c r="DV176" s="470"/>
      <c r="DW176" s="18"/>
      <c r="DX176" s="18"/>
      <c r="EC176" s="350"/>
      <c r="ED176" s="18"/>
      <c r="EE176" s="470"/>
      <c r="EF176" s="18"/>
      <c r="EG176" s="18"/>
      <c r="EL176" s="350"/>
      <c r="EM176" s="18"/>
      <c r="EN176" s="470"/>
      <c r="EO176" s="18"/>
      <c r="EP176" s="18"/>
      <c r="EU176" s="350"/>
      <c r="EV176" s="18"/>
      <c r="EW176" s="470"/>
      <c r="EX176" s="18"/>
      <c r="EY176" s="18"/>
      <c r="FD176" s="350"/>
      <c r="FE176" s="18"/>
      <c r="FF176" s="470"/>
      <c r="FG176" s="18"/>
      <c r="FH176" s="18"/>
      <c r="FM176" s="350"/>
      <c r="FN176" s="18"/>
      <c r="FO176" s="470"/>
      <c r="FP176" s="18"/>
      <c r="FQ176" s="18"/>
      <c r="FV176" s="350"/>
      <c r="FW176" s="18"/>
      <c r="FX176" s="470"/>
      <c r="FY176" s="18"/>
      <c r="FZ176" s="18"/>
      <c r="GE176" s="350"/>
      <c r="GF176" s="18"/>
      <c r="GG176" s="470"/>
      <c r="GH176" s="18"/>
      <c r="GI176" s="18"/>
      <c r="GW176" s="350"/>
      <c r="GX176" s="18"/>
      <c r="GZ176" s="18"/>
      <c r="HA176" s="18"/>
      <c r="HF176" s="350"/>
      <c r="HG176" s="18"/>
      <c r="HI176" s="18"/>
      <c r="HJ176" s="18"/>
      <c r="HO176" s="18"/>
      <c r="HP176" s="472"/>
      <c r="HR176" s="18"/>
      <c r="HS176" s="18"/>
      <c r="HT176" s="18"/>
      <c r="IG176" s="350"/>
      <c r="IH176" s="18"/>
      <c r="IJ176" s="18"/>
      <c r="IK176" s="18"/>
      <c r="IP176" s="350"/>
      <c r="IQ176" s="18"/>
      <c r="IS176" s="18"/>
      <c r="IT176" s="18"/>
      <c r="IY176" s="18"/>
      <c r="IZ176" s="18"/>
      <c r="JA176" s="470"/>
      <c r="JB176" s="18"/>
      <c r="JC176" s="18"/>
      <c r="JH176" s="473"/>
      <c r="JI176" s="474"/>
      <c r="JQ176" s="473"/>
      <c r="JR176" s="474"/>
      <c r="JS176" s="475"/>
      <c r="JT176" s="474"/>
      <c r="JU176" s="474"/>
      <c r="JZ176" s="350"/>
      <c r="KA176" s="18"/>
      <c r="KC176" s="18"/>
      <c r="KD176" s="18"/>
      <c r="KI176" s="350"/>
      <c r="KJ176" s="18"/>
      <c r="KR176" s="350"/>
      <c r="KS176" s="18"/>
      <c r="LA176" s="18"/>
      <c r="LB176" s="18"/>
      <c r="LC176" s="475"/>
      <c r="LD176" s="18"/>
      <c r="LE176" s="18"/>
      <c r="LJ176" s="473"/>
      <c r="LK176" s="474"/>
      <c r="LL176" s="470"/>
      <c r="LM176" s="474"/>
      <c r="LN176" s="474"/>
      <c r="MB176" s="474"/>
      <c r="MC176" s="18"/>
      <c r="MD176" s="18"/>
      <c r="ME176" s="477"/>
      <c r="MG176" s="18"/>
      <c r="MK176" s="350"/>
      <c r="ML176" s="18"/>
      <c r="MM176" s="18"/>
      <c r="MN176" s="18"/>
      <c r="MO176" s="18"/>
      <c r="MT176" s="3"/>
      <c r="MU176" s="3"/>
      <c r="MV176" s="485"/>
      <c r="MW176" s="79"/>
      <c r="MX176" s="3"/>
      <c r="MZ176" s="18"/>
    </row>
    <row r="177" spans="1:364" ht="18">
      <c r="A177" s="49"/>
      <c r="D177" s="3"/>
      <c r="E177" s="3"/>
      <c r="F177" s="79"/>
      <c r="G177" s="137"/>
      <c r="L177" s="48">
        <v>2016</v>
      </c>
      <c r="O177" s="18"/>
      <c r="Q177" s="3"/>
      <c r="U177" s="49" t="s">
        <v>1439</v>
      </c>
      <c r="X177" s="18"/>
      <c r="Z177" s="3"/>
      <c r="AD177" s="49" t="s">
        <v>216</v>
      </c>
      <c r="AF177" s="3"/>
      <c r="AG177" s="46"/>
      <c r="AI177" s="3"/>
      <c r="AM177" s="49" t="s">
        <v>804</v>
      </c>
      <c r="AR177" s="3"/>
      <c r="AV177" s="49" t="s">
        <v>1743</v>
      </c>
      <c r="AX177" s="18"/>
      <c r="AY177" s="89"/>
      <c r="AZ177" s="18"/>
      <c r="BA177" s="3"/>
      <c r="BB177" s="50"/>
      <c r="BC177"/>
      <c r="BE177" s="49" t="s">
        <v>2354</v>
      </c>
      <c r="BI177" s="18"/>
      <c r="BK177" s="50"/>
      <c r="BN177" s="49" t="s">
        <v>4621</v>
      </c>
      <c r="BO177" s="63"/>
      <c r="BP177" s="63"/>
      <c r="BQ177" s="89"/>
      <c r="BR177" s="59"/>
      <c r="BS177" s="59"/>
      <c r="BT177" s="50"/>
      <c r="BV177" s="50"/>
      <c r="BX177" s="477"/>
      <c r="BY177" s="18"/>
      <c r="BZ177" s="470"/>
      <c r="CA177" s="50"/>
      <c r="CF177" s="50"/>
      <c r="CG177" s="18"/>
      <c r="CH177" s="470"/>
      <c r="CI177" s="18"/>
      <c r="CJ177" s="18"/>
      <c r="CK177" s="50"/>
      <c r="CO177" s="477"/>
      <c r="CP177" s="50"/>
      <c r="CQ177" s="470"/>
      <c r="CR177" s="18"/>
      <c r="CS177" s="18"/>
      <c r="CU177" s="50"/>
      <c r="CX177" s="477"/>
      <c r="CY177" s="18"/>
      <c r="CZ177" s="50"/>
      <c r="DA177" s="18"/>
      <c r="DB177" s="18"/>
      <c r="DF177" s="50"/>
      <c r="DG177" s="477"/>
      <c r="DH177" s="18"/>
      <c r="DI177" s="470"/>
      <c r="DK177" s="479"/>
      <c r="DL177" s="1"/>
      <c r="DM177" s="471"/>
      <c r="DN177" s="1"/>
      <c r="DO177" s="1"/>
      <c r="DT177" s="477"/>
      <c r="DU177" s="18"/>
      <c r="DV177" s="470"/>
      <c r="DW177" s="18"/>
      <c r="DX177" s="18"/>
      <c r="EC177" s="477"/>
      <c r="ED177" s="18"/>
      <c r="EE177" s="470"/>
      <c r="EF177" s="18"/>
      <c r="EG177" s="18"/>
      <c r="EL177" s="477"/>
      <c r="EM177" s="18"/>
      <c r="EN177" s="470"/>
      <c r="EO177" s="18"/>
      <c r="EP177" s="18"/>
      <c r="EU177" s="477"/>
      <c r="EV177" s="18"/>
      <c r="EW177" s="470"/>
      <c r="EX177" s="18"/>
      <c r="EY177" s="18"/>
      <c r="FD177" s="477"/>
      <c r="FE177" s="18"/>
      <c r="FF177" s="470"/>
      <c r="FG177" s="18"/>
      <c r="FH177" s="18"/>
      <c r="FM177" s="480"/>
      <c r="FN177" s="18"/>
      <c r="FO177" s="470"/>
      <c r="FP177" s="18"/>
      <c r="FQ177" s="18"/>
      <c r="FV177" s="477"/>
      <c r="FW177" s="18"/>
      <c r="FX177" s="470"/>
      <c r="FY177" s="18"/>
      <c r="FZ177" s="18"/>
      <c r="GE177" s="477"/>
      <c r="GF177" s="18"/>
      <c r="GG177" s="470"/>
      <c r="GH177" s="18"/>
      <c r="GI177" s="18"/>
      <c r="GW177" s="480"/>
      <c r="GX177" s="18"/>
      <c r="GZ177" s="18"/>
      <c r="HA177" s="18"/>
      <c r="HF177" s="480"/>
      <c r="HG177" s="18"/>
      <c r="HI177" s="18"/>
      <c r="HJ177" s="18"/>
      <c r="HO177" s="18"/>
      <c r="HP177" s="472"/>
      <c r="HR177" s="18"/>
      <c r="HS177" s="18"/>
      <c r="HT177" s="18"/>
      <c r="IG177" s="477"/>
      <c r="IH177" s="18"/>
      <c r="IJ177" s="18"/>
      <c r="IK177" s="18"/>
      <c r="IP177" s="480"/>
      <c r="IQ177" s="18"/>
      <c r="IS177" s="18"/>
      <c r="IT177" s="18"/>
      <c r="IY177" s="18"/>
      <c r="IZ177" s="18"/>
      <c r="JA177" s="470"/>
      <c r="JB177" s="18"/>
      <c r="JC177" s="18"/>
      <c r="JH177" s="477"/>
      <c r="JI177" s="474"/>
      <c r="JQ177" s="477"/>
      <c r="JR177" s="474"/>
      <c r="JS177" s="475"/>
      <c r="JT177" s="474"/>
      <c r="JU177" s="474"/>
      <c r="JZ177" s="480"/>
      <c r="KA177" s="18"/>
      <c r="KC177" s="18"/>
      <c r="KD177" s="18"/>
      <c r="KI177" s="480"/>
      <c r="KJ177" s="18"/>
      <c r="KR177" s="480"/>
      <c r="KS177" s="18"/>
      <c r="LA177" s="350"/>
      <c r="LB177" s="18"/>
      <c r="LC177" s="475"/>
      <c r="LD177" s="18"/>
      <c r="LE177" s="18"/>
      <c r="LJ177" s="477"/>
      <c r="LK177" s="474"/>
      <c r="LL177" s="470"/>
      <c r="LM177" s="474"/>
      <c r="LN177" s="474"/>
      <c r="MB177" s="474"/>
      <c r="MC177" s="18"/>
      <c r="MD177" s="18"/>
      <c r="ME177" s="477"/>
      <c r="MG177" s="18"/>
      <c r="MK177" s="480"/>
      <c r="ML177" s="18"/>
      <c r="MM177" s="18"/>
      <c r="MN177" s="18"/>
      <c r="MO177" s="18"/>
      <c r="MT177" s="60"/>
      <c r="MU177" s="3"/>
      <c r="MV177" s="485"/>
      <c r="MW177" s="79"/>
      <c r="MX177" s="40"/>
      <c r="MZ177" s="18"/>
    </row>
    <row r="178" spans="1:364" ht="18">
      <c r="A178" s="41"/>
      <c r="D178" s="60"/>
      <c r="E178" s="3"/>
      <c r="F178" s="79"/>
      <c r="G178" s="63"/>
      <c r="H178" s="63"/>
      <c r="I178" s="269"/>
      <c r="J178" s="337"/>
      <c r="K178" s="63"/>
      <c r="L178" s="41" t="s">
        <v>1</v>
      </c>
      <c r="O178" s="53">
        <v>15056</v>
      </c>
      <c r="P178" t="s">
        <v>242</v>
      </c>
      <c r="Q178" s="3" t="s">
        <v>1424</v>
      </c>
      <c r="U178" s="41" t="s">
        <v>4</v>
      </c>
      <c r="X178" s="53">
        <v>27513</v>
      </c>
      <c r="Y178" t="s">
        <v>266</v>
      </c>
      <c r="Z178" s="3" t="s">
        <v>1424</v>
      </c>
      <c r="AD178" s="41" t="s">
        <v>4</v>
      </c>
      <c r="AF178" s="3"/>
      <c r="AG178" s="46">
        <v>37571</v>
      </c>
      <c r="AH178" t="s">
        <v>400</v>
      </c>
      <c r="AI178" s="3" t="s">
        <v>1424</v>
      </c>
      <c r="AM178" s="41" t="s">
        <v>35</v>
      </c>
      <c r="AN178" s="3"/>
      <c r="AO178" s="3"/>
      <c r="AP178" s="171">
        <v>44624.487500000017</v>
      </c>
      <c r="AQ178" t="s">
        <v>1365</v>
      </c>
      <c r="AR178" s="3" t="s">
        <v>1424</v>
      </c>
      <c r="AV178" s="39" t="s">
        <v>144</v>
      </c>
      <c r="AW178" s="214"/>
      <c r="AX178" s="3"/>
      <c r="AY178" s="171">
        <v>41514.43750000016</v>
      </c>
      <c r="AZ178" s="238" t="s">
        <v>1888</v>
      </c>
      <c r="BA178" s="3" t="s">
        <v>1424</v>
      </c>
      <c r="BB178" s="50"/>
      <c r="BC178"/>
      <c r="BE178" s="40" t="s">
        <v>800</v>
      </c>
      <c r="BF178" s="3"/>
      <c r="BG178" s="337"/>
      <c r="BH178" s="171">
        <v>46374.874999999825</v>
      </c>
      <c r="BI178" s="238" t="s">
        <v>2377</v>
      </c>
      <c r="BJ178" s="3" t="s">
        <v>1424</v>
      </c>
      <c r="BK178" s="50"/>
      <c r="BN178" s="63" t="s">
        <v>746</v>
      </c>
      <c r="BO178" s="9"/>
      <c r="BP178" s="63"/>
      <c r="BQ178" s="171">
        <v>52982.7125000003</v>
      </c>
      <c r="BR178" s="238" t="s">
        <v>4620</v>
      </c>
      <c r="BS178" s="3" t="s">
        <v>1424</v>
      </c>
      <c r="BT178" s="50"/>
      <c r="BV178" s="50"/>
      <c r="BX178" s="18"/>
      <c r="BY178" s="18"/>
      <c r="BZ178" s="470"/>
      <c r="CA178" s="50"/>
      <c r="CF178" s="50"/>
      <c r="CG178" s="18"/>
      <c r="CH178" s="470"/>
      <c r="CI178" s="18"/>
      <c r="CJ178" s="18"/>
      <c r="CK178" s="50"/>
      <c r="CO178" s="18"/>
      <c r="CP178" s="50"/>
      <c r="CQ178" s="470"/>
      <c r="CR178" s="18"/>
      <c r="CS178" s="18"/>
      <c r="CU178" s="50"/>
      <c r="CX178" s="18"/>
      <c r="CY178" s="18"/>
      <c r="CZ178" s="50"/>
      <c r="DA178" s="18"/>
      <c r="DB178" s="18"/>
      <c r="DF178" s="50"/>
      <c r="DG178" s="477"/>
      <c r="DH178" s="18"/>
      <c r="DI178" s="470"/>
      <c r="DK178" s="1"/>
      <c r="DL178" s="1"/>
      <c r="DM178" s="471"/>
      <c r="DN178" s="1"/>
      <c r="DO178" s="1"/>
      <c r="DT178" s="18"/>
      <c r="DU178" s="18"/>
      <c r="DV178" s="470"/>
      <c r="DW178" s="18"/>
      <c r="DX178" s="18"/>
      <c r="EC178" s="18"/>
      <c r="ED178" s="18"/>
      <c r="EE178" s="470"/>
      <c r="EF178" s="18"/>
      <c r="EG178" s="18"/>
      <c r="EL178" s="18"/>
      <c r="EM178" s="18"/>
      <c r="EN178" s="470"/>
      <c r="EO178" s="18"/>
      <c r="EP178" s="18"/>
      <c r="EU178" s="18"/>
      <c r="EV178" s="18"/>
      <c r="EW178" s="470"/>
      <c r="EX178" s="18"/>
      <c r="EY178" s="18"/>
      <c r="FD178" s="18"/>
      <c r="FE178" s="18"/>
      <c r="FF178" s="470"/>
      <c r="FG178" s="18"/>
      <c r="FH178" s="18"/>
      <c r="FM178" s="18"/>
      <c r="FN178" s="18"/>
      <c r="FO178" s="470"/>
      <c r="FP178" s="18"/>
      <c r="FQ178" s="18"/>
      <c r="FV178" s="18"/>
      <c r="FW178" s="18"/>
      <c r="FX178" s="470"/>
      <c r="FY178" s="18"/>
      <c r="FZ178" s="18"/>
      <c r="GE178" s="18"/>
      <c r="GF178" s="18"/>
      <c r="GG178" s="470"/>
      <c r="GH178" s="18"/>
      <c r="GI178" s="18"/>
      <c r="GW178" s="18"/>
      <c r="GX178" s="18"/>
      <c r="GZ178" s="18"/>
      <c r="HA178" s="18"/>
      <c r="HF178" s="18"/>
      <c r="HG178" s="18"/>
      <c r="HI178" s="18"/>
      <c r="HJ178" s="18"/>
      <c r="HO178" s="18"/>
      <c r="HP178" s="472"/>
      <c r="HR178" s="18"/>
      <c r="HS178" s="18"/>
      <c r="HT178" s="18"/>
      <c r="IG178" s="18"/>
      <c r="IH178" s="18"/>
      <c r="IJ178" s="18"/>
      <c r="IK178" s="18"/>
      <c r="IP178" s="18"/>
      <c r="IQ178" s="18"/>
      <c r="IS178" s="18"/>
      <c r="IT178" s="18"/>
      <c r="IY178" s="350"/>
      <c r="IZ178" s="18"/>
      <c r="JA178" s="470"/>
      <c r="JB178" s="18"/>
      <c r="JC178" s="18"/>
      <c r="JH178" s="474"/>
      <c r="JI178" s="474"/>
      <c r="JQ178" s="474"/>
      <c r="JR178" s="474"/>
      <c r="JS178" s="475"/>
      <c r="JT178" s="474"/>
      <c r="JU178" s="474"/>
      <c r="JZ178" s="18"/>
      <c r="KA178" s="18"/>
      <c r="KC178" s="18"/>
      <c r="KD178" s="18"/>
      <c r="KI178" s="18"/>
      <c r="KJ178" s="18"/>
      <c r="KR178" s="18"/>
      <c r="KS178" s="18"/>
      <c r="LA178" s="350"/>
      <c r="LB178" s="18"/>
      <c r="LC178" s="475"/>
      <c r="LD178" s="18"/>
      <c r="LE178" s="18"/>
      <c r="LJ178" s="474"/>
      <c r="LK178" s="474"/>
      <c r="LL178" s="470"/>
      <c r="LM178" s="474"/>
      <c r="LN178" s="474"/>
      <c r="MB178" s="474"/>
      <c r="MC178" s="18"/>
      <c r="MD178" s="18"/>
      <c r="ME178" s="477"/>
      <c r="MG178" s="18"/>
      <c r="MK178" s="18"/>
      <c r="ML178" s="18"/>
      <c r="MM178" s="18"/>
      <c r="MN178" s="18"/>
      <c r="MO178" s="18"/>
      <c r="MT178" s="60"/>
      <c r="MU178" s="3"/>
      <c r="MV178" s="485"/>
      <c r="MW178" s="79"/>
      <c r="MX178" s="40"/>
      <c r="MZ178" s="18"/>
    </row>
    <row r="179" spans="1:364" ht="18">
      <c r="A179" s="49"/>
      <c r="D179" s="3"/>
      <c r="E179" s="3"/>
      <c r="F179" s="79"/>
      <c r="G179" s="277"/>
      <c r="H179" s="63"/>
      <c r="I179" s="288"/>
      <c r="J179" s="337"/>
      <c r="K179" s="63"/>
      <c r="L179" s="49">
        <v>2016</v>
      </c>
      <c r="O179" s="18"/>
      <c r="Q179" s="3"/>
      <c r="U179" s="49" t="s">
        <v>1439</v>
      </c>
      <c r="X179" s="18"/>
      <c r="Z179" s="3"/>
      <c r="AD179" s="49" t="s">
        <v>216</v>
      </c>
      <c r="AF179" s="3"/>
      <c r="AG179" s="46"/>
      <c r="AI179" s="3"/>
      <c r="AM179" s="49" t="s">
        <v>804</v>
      </c>
      <c r="AN179" s="3"/>
      <c r="AO179" s="3"/>
      <c r="AR179" s="3"/>
      <c r="AV179" s="48" t="s">
        <v>1743</v>
      </c>
      <c r="AX179" s="18"/>
      <c r="AY179" s="89"/>
      <c r="AZ179" s="18"/>
      <c r="BA179" s="3"/>
      <c r="BB179" s="50"/>
      <c r="BC179"/>
      <c r="BE179" s="49" t="s">
        <v>2373</v>
      </c>
      <c r="BI179" s="18"/>
      <c r="BK179" s="50"/>
      <c r="BN179" s="49" t="s">
        <v>4601</v>
      </c>
      <c r="BO179" s="9"/>
      <c r="BP179" s="63"/>
      <c r="BQ179" s="89"/>
      <c r="BR179" s="59"/>
      <c r="BS179" s="59"/>
      <c r="BT179" s="50"/>
      <c r="BV179" s="50"/>
      <c r="BX179" s="18"/>
      <c r="BY179" s="18"/>
      <c r="BZ179" s="470"/>
      <c r="CA179" s="50"/>
      <c r="CF179" s="50"/>
      <c r="CG179" s="18"/>
      <c r="CH179" s="470"/>
      <c r="CI179" s="18"/>
      <c r="CJ179" s="18"/>
      <c r="CK179" s="50"/>
      <c r="CO179" s="18"/>
      <c r="CP179" s="50"/>
      <c r="CQ179" s="470"/>
      <c r="CR179" s="18"/>
      <c r="CS179" s="18"/>
      <c r="CU179" s="50"/>
      <c r="CX179" s="18"/>
      <c r="CY179" s="18"/>
      <c r="CZ179" s="50"/>
      <c r="DA179" s="18"/>
      <c r="DB179" s="18"/>
      <c r="DF179" s="50"/>
      <c r="DG179" s="477"/>
      <c r="DH179" s="18"/>
      <c r="DI179" s="470"/>
      <c r="DK179" s="1"/>
      <c r="DL179" s="1"/>
      <c r="DM179" s="471"/>
      <c r="DN179" s="1"/>
      <c r="DO179" s="1"/>
      <c r="DT179" s="18"/>
      <c r="DU179" s="18"/>
      <c r="DV179" s="470"/>
      <c r="DW179" s="18"/>
      <c r="DX179" s="18"/>
      <c r="EC179" s="18"/>
      <c r="ED179" s="18"/>
      <c r="EE179" s="470"/>
      <c r="EF179" s="18"/>
      <c r="EG179" s="18"/>
      <c r="EL179" s="18"/>
      <c r="EM179" s="18"/>
      <c r="EN179" s="470"/>
      <c r="EO179" s="18"/>
      <c r="EP179" s="18"/>
      <c r="EU179" s="18"/>
      <c r="EV179" s="18"/>
      <c r="EW179" s="470"/>
      <c r="EX179" s="18"/>
      <c r="EY179" s="18"/>
      <c r="FD179" s="18"/>
      <c r="FE179" s="18"/>
      <c r="FF179" s="470"/>
      <c r="FG179" s="18"/>
      <c r="FH179" s="18"/>
      <c r="FM179" s="18"/>
      <c r="FN179" s="18"/>
      <c r="FO179" s="470"/>
      <c r="FP179" s="18"/>
      <c r="FQ179" s="18"/>
      <c r="FV179" s="18"/>
      <c r="FW179" s="18"/>
      <c r="FX179" s="470"/>
      <c r="FY179" s="18"/>
      <c r="FZ179" s="18"/>
      <c r="GE179" s="18"/>
      <c r="GF179" s="18"/>
      <c r="GG179" s="470"/>
      <c r="GH179" s="18"/>
      <c r="GI179" s="18"/>
      <c r="GW179" s="18"/>
      <c r="GX179" s="18"/>
      <c r="GZ179" s="18"/>
      <c r="HA179" s="18"/>
      <c r="HF179" s="18"/>
      <c r="HG179" s="18"/>
      <c r="HI179" s="18"/>
      <c r="HJ179" s="18"/>
      <c r="HO179" s="18"/>
      <c r="HP179" s="472"/>
      <c r="HR179" s="18"/>
      <c r="HS179" s="18"/>
      <c r="HT179" s="18"/>
      <c r="IG179" s="18"/>
      <c r="IH179" s="18"/>
      <c r="IJ179" s="18"/>
      <c r="IK179" s="18"/>
      <c r="IP179" s="18"/>
      <c r="IQ179" s="18"/>
      <c r="IS179" s="18"/>
      <c r="IT179" s="18"/>
      <c r="IY179" s="350"/>
      <c r="IZ179" s="18"/>
      <c r="JA179" s="470"/>
      <c r="JB179" s="18"/>
      <c r="JC179" s="18"/>
      <c r="JH179" s="474"/>
      <c r="JI179" s="474"/>
      <c r="JQ179" s="474"/>
      <c r="JR179" s="474"/>
      <c r="JS179" s="475"/>
      <c r="JT179" s="474"/>
      <c r="JU179" s="474"/>
      <c r="JZ179" s="18"/>
      <c r="KA179" s="18"/>
      <c r="KC179" s="18"/>
      <c r="KD179" s="18"/>
      <c r="KI179" s="18"/>
      <c r="KJ179" s="18"/>
      <c r="KR179" s="18"/>
      <c r="KS179" s="18"/>
      <c r="LA179" s="480"/>
      <c r="LB179" s="18"/>
      <c r="LC179" s="475"/>
      <c r="LD179" s="18"/>
      <c r="LE179" s="18"/>
      <c r="LJ179" s="474"/>
      <c r="LK179" s="474"/>
      <c r="LL179" s="470"/>
      <c r="LM179" s="474"/>
      <c r="LN179" s="474"/>
      <c r="MB179" s="474"/>
      <c r="MC179" s="18"/>
      <c r="MD179" s="18"/>
      <c r="ME179" s="477"/>
      <c r="MG179" s="18"/>
      <c r="MK179" s="18"/>
      <c r="ML179" s="18"/>
      <c r="MM179" s="18"/>
      <c r="MN179" s="18"/>
      <c r="MO179" s="18"/>
      <c r="MT179" s="482"/>
      <c r="MU179" s="3"/>
      <c r="MV179" s="485"/>
      <c r="MW179" s="79"/>
      <c r="MX179" s="3"/>
      <c r="MZ179" s="18"/>
    </row>
    <row r="180" spans="1:364" ht="18">
      <c r="A180" s="41"/>
      <c r="D180" s="60"/>
      <c r="E180" s="3"/>
      <c r="F180" s="79"/>
      <c r="G180" s="219"/>
      <c r="H180" s="63"/>
      <c r="I180" s="288"/>
      <c r="J180" s="337"/>
      <c r="K180" s="63"/>
      <c r="L180" s="41" t="s">
        <v>4</v>
      </c>
      <c r="O180" s="53">
        <v>14214</v>
      </c>
      <c r="P180" t="s">
        <v>243</v>
      </c>
      <c r="Q180" s="3" t="s">
        <v>1425</v>
      </c>
      <c r="U180" s="39" t="s">
        <v>143</v>
      </c>
      <c r="X180" s="53">
        <v>25299</v>
      </c>
      <c r="Y180" t="s">
        <v>267</v>
      </c>
      <c r="Z180" s="3" t="s">
        <v>1425</v>
      </c>
      <c r="AD180" s="39" t="s">
        <v>142</v>
      </c>
      <c r="AG180" s="46">
        <v>36223</v>
      </c>
      <c r="AH180" t="s">
        <v>401</v>
      </c>
      <c r="AI180" s="3" t="s">
        <v>1425</v>
      </c>
      <c r="AM180" s="39" t="s">
        <v>144</v>
      </c>
      <c r="AN180" s="9"/>
      <c r="AO180" s="3"/>
      <c r="AP180" s="171">
        <v>42530.512500000084</v>
      </c>
      <c r="AQ180" t="s">
        <v>1366</v>
      </c>
      <c r="AR180" s="3" t="s">
        <v>1425</v>
      </c>
      <c r="AV180" s="40" t="s">
        <v>162</v>
      </c>
      <c r="AW180" s="9"/>
      <c r="AX180" s="3"/>
      <c r="AY180" s="171">
        <v>41436.274999999951</v>
      </c>
      <c r="AZ180" s="238" t="s">
        <v>1889</v>
      </c>
      <c r="BA180" s="3" t="s">
        <v>1425</v>
      </c>
      <c r="BB180" s="50"/>
      <c r="BC180"/>
      <c r="BE180" s="41" t="s">
        <v>23</v>
      </c>
      <c r="BF180" s="9"/>
      <c r="BG180" s="337"/>
      <c r="BH180" s="171">
        <v>46370.587500000292</v>
      </c>
      <c r="BI180" s="238" t="s">
        <v>2378</v>
      </c>
      <c r="BJ180" s="3" t="s">
        <v>1425</v>
      </c>
      <c r="BK180" s="50"/>
      <c r="BN180" s="63" t="s">
        <v>141</v>
      </c>
      <c r="BQ180" s="171">
        <v>52952.074999999815</v>
      </c>
      <c r="BR180" s="238" t="s">
        <v>4622</v>
      </c>
      <c r="BS180" s="3" t="s">
        <v>1425</v>
      </c>
      <c r="BT180" s="50"/>
      <c r="BV180" s="50"/>
      <c r="BX180" s="350"/>
      <c r="BY180" s="18"/>
      <c r="BZ180" s="470"/>
      <c r="CA180" s="50"/>
      <c r="CF180" s="50"/>
      <c r="CG180" s="18"/>
      <c r="CH180" s="470"/>
      <c r="CI180" s="18"/>
      <c r="CJ180" s="18"/>
      <c r="CK180" s="50"/>
      <c r="CO180" s="350"/>
      <c r="CP180" s="50"/>
      <c r="CQ180" s="470"/>
      <c r="CR180" s="18"/>
      <c r="CS180" s="18"/>
      <c r="CU180" s="50"/>
      <c r="CX180" s="350"/>
      <c r="CY180" s="18"/>
      <c r="CZ180" s="50"/>
      <c r="DA180" s="18"/>
      <c r="DB180" s="18"/>
      <c r="DF180" s="50"/>
      <c r="DG180" s="477"/>
      <c r="DH180" s="18"/>
      <c r="DI180" s="470"/>
      <c r="DK180" s="380"/>
      <c r="DL180" s="1"/>
      <c r="DM180" s="471"/>
      <c r="DN180" s="1"/>
      <c r="DO180" s="1"/>
      <c r="DT180" s="350"/>
      <c r="DU180" s="18"/>
      <c r="DV180" s="470"/>
      <c r="DW180" s="18"/>
      <c r="DX180" s="18"/>
      <c r="EC180" s="350"/>
      <c r="ED180" s="18"/>
      <c r="EE180" s="470"/>
      <c r="EF180" s="18"/>
      <c r="EG180" s="18"/>
      <c r="EL180" s="350"/>
      <c r="EM180" s="18"/>
      <c r="EN180" s="470"/>
      <c r="EO180" s="18"/>
      <c r="EP180" s="18"/>
      <c r="EU180" s="350"/>
      <c r="EV180" s="18"/>
      <c r="EW180" s="470"/>
      <c r="EX180" s="18"/>
      <c r="EY180" s="18"/>
      <c r="FD180" s="350"/>
      <c r="FE180" s="18"/>
      <c r="FF180" s="470"/>
      <c r="FG180" s="18"/>
      <c r="FH180" s="18"/>
      <c r="FM180" s="350"/>
      <c r="FN180" s="18"/>
      <c r="FO180" s="470"/>
      <c r="FP180" s="18"/>
      <c r="FQ180" s="18"/>
      <c r="FV180" s="350"/>
      <c r="FW180" s="18"/>
      <c r="FX180" s="470"/>
      <c r="FY180" s="18"/>
      <c r="FZ180" s="18"/>
      <c r="GE180" s="350"/>
      <c r="GF180" s="18"/>
      <c r="GG180" s="470"/>
      <c r="GH180" s="18"/>
      <c r="GI180" s="18"/>
      <c r="GW180" s="350"/>
      <c r="GX180" s="18"/>
      <c r="GZ180" s="18"/>
      <c r="HA180" s="18"/>
      <c r="HF180" s="350"/>
      <c r="HG180" s="18"/>
      <c r="HI180" s="18"/>
      <c r="HJ180" s="18"/>
      <c r="HO180" s="18"/>
      <c r="HP180" s="472"/>
      <c r="HR180" s="18"/>
      <c r="HS180" s="18"/>
      <c r="HT180" s="18"/>
      <c r="IG180" s="350"/>
      <c r="IH180" s="18"/>
      <c r="IJ180" s="18"/>
      <c r="IK180" s="18"/>
      <c r="IP180" s="350"/>
      <c r="IQ180" s="18"/>
      <c r="IS180" s="18"/>
      <c r="IT180" s="18"/>
      <c r="IY180" s="477"/>
      <c r="IZ180" s="18"/>
      <c r="JA180" s="470"/>
      <c r="JB180" s="18"/>
      <c r="JC180" s="18"/>
      <c r="JH180" s="473"/>
      <c r="JI180" s="474"/>
      <c r="JQ180" s="473"/>
      <c r="JR180" s="474"/>
      <c r="JS180" s="475"/>
      <c r="JT180" s="474"/>
      <c r="JU180" s="474"/>
      <c r="JZ180" s="350"/>
      <c r="KA180" s="18"/>
      <c r="KC180" s="18"/>
      <c r="KD180" s="18"/>
      <c r="KI180" s="350"/>
      <c r="KJ180" s="18"/>
      <c r="KR180" s="350"/>
      <c r="KS180" s="18"/>
      <c r="LA180" s="480"/>
      <c r="LB180" s="18"/>
      <c r="LC180" s="475"/>
      <c r="LD180" s="18"/>
      <c r="LE180" s="18"/>
      <c r="LJ180" s="473"/>
      <c r="LK180" s="474"/>
      <c r="LL180" s="470"/>
      <c r="LM180" s="474"/>
      <c r="LN180" s="474"/>
      <c r="MB180" s="474"/>
      <c r="MC180" s="18"/>
      <c r="MD180" s="18"/>
      <c r="ME180" s="477"/>
      <c r="MG180" s="18"/>
      <c r="MK180" s="350"/>
      <c r="ML180" s="18"/>
      <c r="MM180" s="18"/>
      <c r="MN180" s="18"/>
      <c r="MO180" s="18"/>
      <c r="MT180" s="482"/>
      <c r="MU180" s="63"/>
      <c r="MV180" s="485"/>
      <c r="MW180" s="79"/>
      <c r="MX180" s="40"/>
      <c r="MZ180" s="18"/>
    </row>
    <row r="181" spans="1:364" ht="18">
      <c r="A181" s="49"/>
      <c r="B181" s="46"/>
      <c r="D181" s="3"/>
      <c r="E181" s="3"/>
      <c r="F181" s="79"/>
      <c r="G181" s="277"/>
      <c r="H181" s="63"/>
      <c r="I181" s="288"/>
      <c r="J181" s="337"/>
      <c r="K181" s="63"/>
      <c r="L181" s="49">
        <v>2016</v>
      </c>
      <c r="O181" s="53"/>
      <c r="Q181" s="3"/>
      <c r="U181" s="48">
        <v>2017</v>
      </c>
      <c r="X181" s="18"/>
      <c r="Z181" s="3"/>
      <c r="AD181" s="48" t="s">
        <v>219</v>
      </c>
      <c r="AG181" s="46"/>
      <c r="AI181" s="3"/>
      <c r="AM181" s="48" t="s">
        <v>806</v>
      </c>
      <c r="AN181" s="3"/>
      <c r="AO181" s="3"/>
      <c r="AR181" s="3"/>
      <c r="AV181" s="48" t="s">
        <v>1741</v>
      </c>
      <c r="AX181" s="18"/>
      <c r="AY181" s="89"/>
      <c r="AZ181" s="18"/>
      <c r="BA181" s="3"/>
      <c r="BB181" s="50"/>
      <c r="BC181"/>
      <c r="BE181" s="49" t="s">
        <v>2354</v>
      </c>
      <c r="BI181" s="18"/>
      <c r="BK181" s="50"/>
      <c r="BN181" s="49" t="s">
        <v>4601</v>
      </c>
      <c r="BQ181" s="89"/>
      <c r="BT181" s="50"/>
      <c r="BV181" s="50"/>
      <c r="BX181" s="350"/>
      <c r="BY181" s="18"/>
      <c r="BZ181" s="470"/>
      <c r="CA181" s="50"/>
      <c r="CF181" s="50"/>
      <c r="CG181" s="18"/>
      <c r="CH181" s="470"/>
      <c r="CI181" s="18"/>
      <c r="CJ181" s="18"/>
      <c r="CK181" s="50"/>
      <c r="CO181" s="350"/>
      <c r="CP181" s="50"/>
      <c r="CQ181" s="470"/>
      <c r="CR181" s="18"/>
      <c r="CS181" s="18"/>
      <c r="CU181" s="50"/>
      <c r="CX181" s="350"/>
      <c r="CY181" s="18"/>
      <c r="CZ181" s="50"/>
      <c r="DA181" s="18"/>
      <c r="DB181" s="18"/>
      <c r="DF181" s="50"/>
      <c r="DG181" s="477"/>
      <c r="DH181" s="18"/>
      <c r="DI181" s="470"/>
      <c r="DK181" s="380"/>
      <c r="DL181" s="1"/>
      <c r="DM181" s="471"/>
      <c r="DN181" s="1"/>
      <c r="DO181" s="1"/>
      <c r="DT181" s="350"/>
      <c r="DU181" s="18"/>
      <c r="DV181" s="470"/>
      <c r="DW181" s="18"/>
      <c r="DX181" s="18"/>
      <c r="EC181" s="350"/>
      <c r="ED181" s="18"/>
      <c r="EE181" s="470"/>
      <c r="EF181" s="18"/>
      <c r="EG181" s="18"/>
      <c r="EL181" s="350"/>
      <c r="EM181" s="18"/>
      <c r="EN181" s="470"/>
      <c r="EO181" s="18"/>
      <c r="EP181" s="18"/>
      <c r="EU181" s="350"/>
      <c r="EV181" s="18"/>
      <c r="EW181" s="470"/>
      <c r="EX181" s="18"/>
      <c r="EY181" s="18"/>
      <c r="FD181" s="350"/>
      <c r="FE181" s="18"/>
      <c r="FF181" s="470"/>
      <c r="FG181" s="18"/>
      <c r="FH181" s="18"/>
      <c r="FM181" s="350"/>
      <c r="FN181" s="18"/>
      <c r="FO181" s="470"/>
      <c r="FP181" s="18"/>
      <c r="FQ181" s="18"/>
      <c r="FV181" s="350"/>
      <c r="FW181" s="18"/>
      <c r="FX181" s="470"/>
      <c r="FY181" s="18"/>
      <c r="FZ181" s="18"/>
      <c r="GE181" s="350"/>
      <c r="GF181" s="18"/>
      <c r="GG181" s="470"/>
      <c r="GH181" s="18"/>
      <c r="GI181" s="18"/>
      <c r="GW181" s="350"/>
      <c r="GX181" s="18"/>
      <c r="GZ181" s="18"/>
      <c r="HA181" s="18"/>
      <c r="HF181" s="350"/>
      <c r="HG181" s="18"/>
      <c r="HI181" s="18"/>
      <c r="HJ181" s="18"/>
      <c r="HO181" s="18"/>
      <c r="HP181" s="472"/>
      <c r="HR181" s="18"/>
      <c r="HS181" s="18"/>
      <c r="HT181" s="18"/>
      <c r="IG181" s="350"/>
      <c r="IH181" s="18"/>
      <c r="IJ181" s="18"/>
      <c r="IK181" s="18"/>
      <c r="IP181" s="350"/>
      <c r="IQ181" s="18"/>
      <c r="IS181" s="18"/>
      <c r="IT181" s="18"/>
      <c r="IY181" s="477"/>
      <c r="IZ181" s="18"/>
      <c r="JA181" s="470"/>
      <c r="JB181" s="18"/>
      <c r="JC181" s="18"/>
      <c r="JH181" s="473"/>
      <c r="JI181" s="474"/>
      <c r="JQ181" s="473"/>
      <c r="JR181" s="474"/>
      <c r="JS181" s="475"/>
      <c r="JT181" s="474"/>
      <c r="JU181" s="474"/>
      <c r="JZ181" s="350"/>
      <c r="KA181" s="18"/>
      <c r="KC181" s="18"/>
      <c r="KD181" s="18"/>
      <c r="KI181" s="350"/>
      <c r="KJ181" s="18"/>
      <c r="KR181" s="350"/>
      <c r="KS181" s="18"/>
      <c r="LA181" s="480"/>
      <c r="LB181" s="18"/>
      <c r="LC181" s="475"/>
      <c r="LD181" s="18"/>
      <c r="LE181" s="18"/>
      <c r="LJ181" s="473"/>
      <c r="LK181" s="474"/>
      <c r="LL181" s="470"/>
      <c r="LM181" s="474"/>
      <c r="LN181" s="474"/>
      <c r="MB181" s="474"/>
      <c r="MC181" s="18"/>
      <c r="MD181" s="18"/>
      <c r="ME181" s="477"/>
      <c r="MG181" s="18"/>
      <c r="MK181" s="350"/>
      <c r="ML181" s="18"/>
      <c r="MM181" s="18"/>
      <c r="MN181" s="18"/>
      <c r="MO181" s="18"/>
      <c r="MT181" s="482"/>
      <c r="MU181" s="63"/>
      <c r="MV181" s="485"/>
      <c r="MW181" s="79"/>
      <c r="MX181" s="40"/>
      <c r="MZ181" s="18"/>
    </row>
    <row r="182" spans="1:364" ht="18">
      <c r="A182" s="41"/>
      <c r="B182" s="46"/>
      <c r="D182" s="60"/>
      <c r="E182" s="3"/>
      <c r="F182" s="79"/>
      <c r="G182" s="219"/>
      <c r="H182" s="63"/>
      <c r="I182" s="288"/>
      <c r="J182" s="337"/>
      <c r="K182" s="63"/>
      <c r="L182" s="40" t="s">
        <v>180</v>
      </c>
      <c r="O182" s="53">
        <v>5561</v>
      </c>
      <c r="P182" t="s">
        <v>244</v>
      </c>
      <c r="Q182" s="3" t="s">
        <v>1426</v>
      </c>
      <c r="U182" s="39" t="s">
        <v>144</v>
      </c>
      <c r="X182" s="53">
        <v>21421</v>
      </c>
      <c r="Y182" t="s">
        <v>268</v>
      </c>
      <c r="Z182" s="3" t="s">
        <v>1426</v>
      </c>
      <c r="AD182" s="40" t="s">
        <v>141</v>
      </c>
      <c r="AG182" s="46">
        <v>36067</v>
      </c>
      <c r="AH182" t="s">
        <v>402</v>
      </c>
      <c r="AI182" s="3" t="s">
        <v>1426</v>
      </c>
      <c r="AM182" s="40" t="s">
        <v>154</v>
      </c>
      <c r="AN182" s="9"/>
      <c r="AO182" s="3"/>
      <c r="AP182" s="171">
        <v>41494.724999999948</v>
      </c>
      <c r="AQ182" t="s">
        <v>1367</v>
      </c>
      <c r="AR182" s="3" t="s">
        <v>1426</v>
      </c>
      <c r="AV182" s="41" t="s">
        <v>13</v>
      </c>
      <c r="AW182" s="9"/>
      <c r="AX182" s="3"/>
      <c r="AY182" s="171">
        <v>41023.299999999974</v>
      </c>
      <c r="AZ182" s="238" t="s">
        <v>1890</v>
      </c>
      <c r="BA182" s="3" t="s">
        <v>1426</v>
      </c>
      <c r="BB182" s="50"/>
      <c r="BC182"/>
      <c r="BE182" s="40" t="s">
        <v>749</v>
      </c>
      <c r="BF182" s="3"/>
      <c r="BG182" s="337"/>
      <c r="BH182" s="171">
        <v>45916.074999999924</v>
      </c>
      <c r="BI182" s="238" t="s">
        <v>2379</v>
      </c>
      <c r="BJ182" s="3" t="s">
        <v>1426</v>
      </c>
      <c r="BK182" s="50"/>
      <c r="BN182" s="63" t="s">
        <v>748</v>
      </c>
      <c r="BQ182" s="171">
        <v>52872.850000000173</v>
      </c>
      <c r="BR182" s="238" t="s">
        <v>4623</v>
      </c>
      <c r="BS182" s="3" t="s">
        <v>1426</v>
      </c>
      <c r="BT182" s="50"/>
      <c r="BV182" s="50"/>
      <c r="BX182" s="477"/>
      <c r="BY182" s="18"/>
      <c r="BZ182" s="470"/>
      <c r="CA182" s="50"/>
      <c r="CF182" s="50"/>
      <c r="CG182" s="18"/>
      <c r="CH182" s="470"/>
      <c r="CI182" s="18"/>
      <c r="CJ182" s="18"/>
      <c r="CK182" s="50"/>
      <c r="CO182" s="477"/>
      <c r="CP182" s="50"/>
      <c r="CQ182" s="470"/>
      <c r="CR182" s="18"/>
      <c r="CS182" s="18"/>
      <c r="CU182" s="50"/>
      <c r="CX182" s="477"/>
      <c r="CY182" s="18"/>
      <c r="CZ182" s="50"/>
      <c r="DA182" s="18"/>
      <c r="DB182" s="18"/>
      <c r="DF182" s="50"/>
      <c r="DG182" s="477"/>
      <c r="DH182" s="18"/>
      <c r="DI182" s="470"/>
      <c r="DK182" s="479"/>
      <c r="DL182" s="1"/>
      <c r="DM182" s="471"/>
      <c r="DN182" s="1"/>
      <c r="DO182" s="1"/>
      <c r="DT182" s="477"/>
      <c r="DU182" s="18"/>
      <c r="DV182" s="470"/>
      <c r="DW182" s="18"/>
      <c r="DX182" s="18"/>
      <c r="EC182" s="477"/>
      <c r="ED182" s="18"/>
      <c r="EE182" s="470"/>
      <c r="EF182" s="18"/>
      <c r="EG182" s="18"/>
      <c r="EL182" s="477"/>
      <c r="EM182" s="18"/>
      <c r="EN182" s="470"/>
      <c r="EO182" s="18"/>
      <c r="EP182" s="18"/>
      <c r="EU182" s="477"/>
      <c r="EV182" s="18"/>
      <c r="EW182" s="470"/>
      <c r="EX182" s="18"/>
      <c r="EY182" s="18"/>
      <c r="FD182" s="477"/>
      <c r="FE182" s="18"/>
      <c r="FF182" s="470"/>
      <c r="FG182" s="18"/>
      <c r="FH182" s="18"/>
      <c r="FM182" s="480"/>
      <c r="FN182" s="18"/>
      <c r="FO182" s="470"/>
      <c r="FP182" s="18"/>
      <c r="FQ182" s="18"/>
      <c r="FV182" s="477"/>
      <c r="FW182" s="18"/>
      <c r="FX182" s="470"/>
      <c r="FY182" s="18"/>
      <c r="FZ182" s="18"/>
      <c r="GE182" s="477"/>
      <c r="GF182" s="18"/>
      <c r="GG182" s="470"/>
      <c r="GH182" s="18"/>
      <c r="GI182" s="18"/>
      <c r="GW182" s="480"/>
      <c r="GX182" s="18"/>
      <c r="GZ182" s="18"/>
      <c r="HA182" s="18"/>
      <c r="HF182" s="480"/>
      <c r="HG182" s="18"/>
      <c r="HI182" s="18"/>
      <c r="HJ182" s="18"/>
      <c r="HO182" s="18"/>
      <c r="HP182" s="472"/>
      <c r="HR182" s="18"/>
      <c r="HS182" s="18"/>
      <c r="HT182" s="18"/>
      <c r="IG182" s="477"/>
      <c r="IH182" s="18"/>
      <c r="IJ182" s="18"/>
      <c r="IK182" s="18"/>
      <c r="IP182" s="480"/>
      <c r="IQ182" s="18"/>
      <c r="IS182" s="18"/>
      <c r="IT182" s="18"/>
      <c r="IY182" s="477"/>
      <c r="IZ182" s="18"/>
      <c r="JA182" s="470"/>
      <c r="JB182" s="18"/>
      <c r="JC182" s="18"/>
      <c r="JH182" s="477"/>
      <c r="JI182" s="474"/>
      <c r="JQ182" s="477"/>
      <c r="JR182" s="474"/>
      <c r="JS182" s="475"/>
      <c r="JT182" s="474"/>
      <c r="JU182" s="474"/>
      <c r="JZ182" s="480"/>
      <c r="KA182" s="18"/>
      <c r="KC182" s="18"/>
      <c r="KD182" s="18"/>
      <c r="KI182" s="480"/>
      <c r="KJ182" s="18"/>
      <c r="KR182" s="480"/>
      <c r="KS182" s="18"/>
      <c r="LA182" s="18"/>
      <c r="LB182" s="18"/>
      <c r="LC182" s="475"/>
      <c r="LD182" s="18"/>
      <c r="LE182" s="18"/>
      <c r="LJ182" s="477"/>
      <c r="LK182" s="474"/>
      <c r="LL182" s="470"/>
      <c r="LM182" s="474"/>
      <c r="LN182" s="474"/>
      <c r="MB182" s="474"/>
      <c r="MC182" s="18"/>
      <c r="MD182" s="18"/>
      <c r="ME182" s="477"/>
      <c r="MG182" s="18"/>
      <c r="MK182" s="480"/>
      <c r="ML182" s="18"/>
      <c r="MM182" s="18"/>
      <c r="MN182" s="18"/>
      <c r="MO182" s="18"/>
      <c r="MT182" s="3"/>
      <c r="MU182" s="63"/>
      <c r="MV182" s="485"/>
      <c r="MW182" s="79"/>
      <c r="MX182" s="3"/>
      <c r="MZ182" s="18"/>
    </row>
    <row r="183" spans="1:364" ht="18">
      <c r="A183" s="49"/>
      <c r="B183" s="46"/>
      <c r="D183" s="60"/>
      <c r="E183" s="3"/>
      <c r="F183" s="79"/>
      <c r="G183" s="219"/>
      <c r="H183" s="63"/>
      <c r="I183" s="288"/>
      <c r="J183" s="337"/>
      <c r="K183" s="63"/>
      <c r="L183" s="48" t="s">
        <v>220</v>
      </c>
      <c r="O183" s="53"/>
      <c r="Q183" s="3"/>
      <c r="U183" s="48">
        <v>2017</v>
      </c>
      <c r="X183" s="18"/>
      <c r="Z183" s="3"/>
      <c r="AD183" s="48" t="s">
        <v>219</v>
      </c>
      <c r="AG183" s="46"/>
      <c r="AI183" s="3"/>
      <c r="AM183" s="48" t="s">
        <v>805</v>
      </c>
      <c r="AN183" s="3"/>
      <c r="AO183" s="3"/>
      <c r="AR183" s="3"/>
      <c r="AV183" s="49" t="s">
        <v>1743</v>
      </c>
      <c r="AX183" s="18"/>
      <c r="AY183" s="89"/>
      <c r="AZ183" s="18"/>
      <c r="BA183" s="3"/>
      <c r="BB183" s="50"/>
      <c r="BC183"/>
      <c r="BE183" s="49" t="s">
        <v>2373</v>
      </c>
      <c r="BI183" s="18"/>
      <c r="BK183" s="50"/>
      <c r="BN183" s="49" t="s">
        <v>4601</v>
      </c>
      <c r="BQ183" s="89"/>
      <c r="BT183" s="50"/>
      <c r="BV183" s="50"/>
      <c r="BX183" s="477"/>
      <c r="BY183" s="18"/>
      <c r="BZ183" s="470"/>
      <c r="CA183" s="50"/>
      <c r="CF183" s="50"/>
      <c r="CG183" s="18"/>
      <c r="CH183" s="470"/>
      <c r="CI183" s="18"/>
      <c r="CJ183" s="18"/>
      <c r="CK183" s="50"/>
      <c r="CO183" s="477"/>
      <c r="CP183" s="50"/>
      <c r="CQ183" s="470"/>
      <c r="CR183" s="18"/>
      <c r="CS183" s="18"/>
      <c r="CU183" s="50"/>
      <c r="CX183" s="477"/>
      <c r="CY183" s="18"/>
      <c r="CZ183" s="50"/>
      <c r="DA183" s="18"/>
      <c r="DB183" s="18"/>
      <c r="DF183" s="50"/>
      <c r="DG183" s="477"/>
      <c r="DH183" s="18"/>
      <c r="DI183" s="470"/>
      <c r="DK183" s="479"/>
      <c r="DL183" s="1"/>
      <c r="DM183" s="471"/>
      <c r="DN183" s="1"/>
      <c r="DO183" s="1"/>
      <c r="DT183" s="477"/>
      <c r="DU183" s="18"/>
      <c r="DV183" s="470"/>
      <c r="DW183" s="18"/>
      <c r="DX183" s="18"/>
      <c r="EC183" s="477"/>
      <c r="ED183" s="18"/>
      <c r="EE183" s="470"/>
      <c r="EF183" s="18"/>
      <c r="EG183" s="18"/>
      <c r="EL183" s="477"/>
      <c r="EM183" s="18"/>
      <c r="EN183" s="470"/>
      <c r="EO183" s="18"/>
      <c r="EP183" s="18"/>
      <c r="EU183" s="477"/>
      <c r="EV183" s="18"/>
      <c r="EW183" s="470"/>
      <c r="EX183" s="18"/>
      <c r="EY183" s="18"/>
      <c r="FD183" s="477"/>
      <c r="FE183" s="18"/>
      <c r="FF183" s="470"/>
      <c r="FG183" s="18"/>
      <c r="FH183" s="18"/>
      <c r="FM183" s="480"/>
      <c r="FN183" s="18"/>
      <c r="FO183" s="470"/>
      <c r="FP183" s="18"/>
      <c r="FQ183" s="18"/>
      <c r="FV183" s="477"/>
      <c r="FW183" s="18"/>
      <c r="FX183" s="470"/>
      <c r="FY183" s="18"/>
      <c r="FZ183" s="18"/>
      <c r="GE183" s="477"/>
      <c r="GF183" s="18"/>
      <c r="GG183" s="470"/>
      <c r="GH183" s="18"/>
      <c r="GI183" s="18"/>
      <c r="GW183" s="480"/>
      <c r="GX183" s="18"/>
      <c r="GZ183" s="18"/>
      <c r="HA183" s="18"/>
      <c r="HF183" s="480"/>
      <c r="HG183" s="18"/>
      <c r="HI183" s="18"/>
      <c r="HJ183" s="18"/>
      <c r="HO183" s="18"/>
      <c r="HP183" s="472"/>
      <c r="HR183" s="18"/>
      <c r="HS183" s="18"/>
      <c r="HT183" s="18"/>
      <c r="IG183" s="477"/>
      <c r="IH183" s="18"/>
      <c r="IJ183" s="18"/>
      <c r="IK183" s="18"/>
      <c r="IP183" s="480"/>
      <c r="IQ183" s="18"/>
      <c r="IS183" s="18"/>
      <c r="IT183" s="18"/>
      <c r="IY183" s="18"/>
      <c r="IZ183" s="18"/>
      <c r="JA183" s="470"/>
      <c r="JB183" s="18"/>
      <c r="JC183" s="18"/>
      <c r="JH183" s="477"/>
      <c r="JI183" s="474"/>
      <c r="JQ183" s="477"/>
      <c r="JR183" s="474"/>
      <c r="JS183" s="475"/>
      <c r="JT183" s="474"/>
      <c r="JU183" s="474"/>
      <c r="JZ183" s="480"/>
      <c r="KA183" s="18"/>
      <c r="KC183" s="18"/>
      <c r="KD183" s="18"/>
      <c r="KI183" s="480"/>
      <c r="KJ183" s="18"/>
      <c r="KR183" s="480"/>
      <c r="KS183" s="18"/>
      <c r="LA183" s="350"/>
      <c r="LB183" s="18"/>
      <c r="LC183" s="475"/>
      <c r="LD183" s="18"/>
      <c r="LE183" s="18"/>
      <c r="LJ183" s="477"/>
      <c r="LK183" s="474"/>
      <c r="LL183" s="470"/>
      <c r="LM183" s="474"/>
      <c r="LN183" s="474"/>
      <c r="MB183" s="474"/>
      <c r="MC183" s="18"/>
      <c r="MD183" s="18"/>
      <c r="ME183" s="477"/>
      <c r="MG183" s="18"/>
      <c r="MK183" s="480"/>
      <c r="ML183" s="18"/>
      <c r="MM183" s="18"/>
      <c r="MN183" s="18"/>
      <c r="MO183" s="18"/>
      <c r="MT183" s="60"/>
      <c r="MU183" s="3"/>
      <c r="MV183" s="485"/>
      <c r="MW183" s="79"/>
      <c r="MX183" s="40"/>
      <c r="MZ183" s="18"/>
    </row>
    <row r="184" spans="1:364" ht="18">
      <c r="A184" s="41"/>
      <c r="B184" s="46"/>
      <c r="D184" s="82"/>
      <c r="E184" s="40"/>
      <c r="F184" s="40"/>
      <c r="G184" s="63"/>
      <c r="H184" s="63"/>
      <c r="I184" s="269"/>
      <c r="J184" s="337"/>
      <c r="K184" s="63"/>
      <c r="L184" s="40" t="s">
        <v>181</v>
      </c>
      <c r="O184" s="53">
        <v>4325</v>
      </c>
      <c r="P184" t="s">
        <v>245</v>
      </c>
      <c r="Q184" s="3" t="s">
        <v>1427</v>
      </c>
      <c r="U184" s="39" t="s">
        <v>142</v>
      </c>
      <c r="X184" s="53">
        <v>19103</v>
      </c>
      <c r="Y184" t="s">
        <v>269</v>
      </c>
      <c r="Z184" s="3" t="s">
        <v>1427</v>
      </c>
      <c r="AD184" s="39" t="s">
        <v>144</v>
      </c>
      <c r="AG184" s="46">
        <v>35146</v>
      </c>
      <c r="AH184" t="s">
        <v>403</v>
      </c>
      <c r="AI184" s="3" t="s">
        <v>1427</v>
      </c>
      <c r="AM184" s="41" t="s">
        <v>4</v>
      </c>
      <c r="AN184" s="3"/>
      <c r="AO184" s="3"/>
      <c r="AP184" s="171">
        <v>40811.412499999991</v>
      </c>
      <c r="AQ184" t="s">
        <v>1368</v>
      </c>
      <c r="AR184" s="3" t="s">
        <v>1427</v>
      </c>
      <c r="AV184" s="41" t="s">
        <v>35</v>
      </c>
      <c r="AW184" s="9"/>
      <c r="AX184" s="3"/>
      <c r="AY184" s="171">
        <v>40820.375000000029</v>
      </c>
      <c r="AZ184" s="238" t="s">
        <v>1891</v>
      </c>
      <c r="BA184" s="3" t="s">
        <v>1427</v>
      </c>
      <c r="BB184" s="50"/>
      <c r="BC184"/>
      <c r="BE184" s="40" t="s">
        <v>778</v>
      </c>
      <c r="BF184" s="3"/>
      <c r="BG184" s="337"/>
      <c r="BH184" s="171">
        <v>45790.474999999831</v>
      </c>
      <c r="BI184" s="238" t="s">
        <v>2380</v>
      </c>
      <c r="BJ184" s="3" t="s">
        <v>1427</v>
      </c>
      <c r="BK184" s="50"/>
      <c r="BN184" s="63" t="s">
        <v>778</v>
      </c>
      <c r="BQ184" s="171">
        <v>50942.537499999729</v>
      </c>
      <c r="BR184" s="238" t="s">
        <v>4624</v>
      </c>
      <c r="BS184" s="3" t="s">
        <v>1427</v>
      </c>
      <c r="BT184" s="50"/>
      <c r="BV184" s="50"/>
      <c r="BX184" s="477"/>
      <c r="BY184" s="18"/>
      <c r="BZ184" s="470"/>
      <c r="CA184" s="50"/>
      <c r="CF184" s="50"/>
      <c r="CG184" s="18"/>
      <c r="CH184" s="470"/>
      <c r="CI184" s="18"/>
      <c r="CJ184" s="18"/>
      <c r="CK184" s="50"/>
      <c r="CO184" s="477"/>
      <c r="CP184" s="50"/>
      <c r="CQ184" s="470"/>
      <c r="CR184" s="18"/>
      <c r="CS184" s="18"/>
      <c r="CU184" s="50"/>
      <c r="CX184" s="477"/>
      <c r="CY184" s="18"/>
      <c r="CZ184" s="50"/>
      <c r="DA184" s="18"/>
      <c r="DB184" s="18"/>
      <c r="DF184" s="50"/>
      <c r="DG184" s="477"/>
      <c r="DH184" s="18"/>
      <c r="DI184" s="470"/>
      <c r="DK184" s="479"/>
      <c r="DL184" s="1"/>
      <c r="DM184" s="471"/>
      <c r="DN184" s="1"/>
      <c r="DO184" s="1"/>
      <c r="DT184" s="477"/>
      <c r="DU184" s="18"/>
      <c r="DV184" s="470"/>
      <c r="DW184" s="18"/>
      <c r="DX184" s="18"/>
      <c r="EC184" s="477"/>
      <c r="ED184" s="18"/>
      <c r="EE184" s="470"/>
      <c r="EF184" s="18"/>
      <c r="EG184" s="18"/>
      <c r="EL184" s="477"/>
      <c r="EM184" s="18"/>
      <c r="EN184" s="470"/>
      <c r="EO184" s="18"/>
      <c r="EP184" s="18"/>
      <c r="EU184" s="477"/>
      <c r="EV184" s="18"/>
      <c r="EW184" s="470"/>
      <c r="EX184" s="18"/>
      <c r="EY184" s="18"/>
      <c r="FD184" s="477"/>
      <c r="FE184" s="18"/>
      <c r="FF184" s="470"/>
      <c r="FG184" s="18"/>
      <c r="FH184" s="18"/>
      <c r="FM184" s="480"/>
      <c r="FN184" s="18"/>
      <c r="FO184" s="470"/>
      <c r="FP184" s="18"/>
      <c r="FQ184" s="18"/>
      <c r="FV184" s="477"/>
      <c r="FW184" s="18"/>
      <c r="FX184" s="470"/>
      <c r="FY184" s="18"/>
      <c r="FZ184" s="18"/>
      <c r="GE184" s="477"/>
      <c r="GF184" s="18"/>
      <c r="GG184" s="470"/>
      <c r="GH184" s="18"/>
      <c r="GI184" s="18"/>
      <c r="GW184" s="480"/>
      <c r="GX184" s="18"/>
      <c r="GZ184" s="18"/>
      <c r="HA184" s="18"/>
      <c r="HF184" s="480"/>
      <c r="HG184" s="18"/>
      <c r="HI184" s="18"/>
      <c r="HJ184" s="18"/>
      <c r="HO184" s="18"/>
      <c r="HP184" s="472"/>
      <c r="HR184" s="18"/>
      <c r="HS184" s="18"/>
      <c r="HT184" s="18"/>
      <c r="IG184" s="477"/>
      <c r="IH184" s="18"/>
      <c r="IJ184" s="18"/>
      <c r="IK184" s="18"/>
      <c r="IP184" s="480"/>
      <c r="IQ184" s="18"/>
      <c r="IS184" s="18"/>
      <c r="IT184" s="18"/>
      <c r="IY184" s="350"/>
      <c r="IZ184" s="18"/>
      <c r="JA184" s="470"/>
      <c r="JB184" s="18"/>
      <c r="JC184" s="18"/>
      <c r="JH184" s="477"/>
      <c r="JI184" s="474"/>
      <c r="JQ184" s="477"/>
      <c r="JR184" s="474"/>
      <c r="JS184" s="475"/>
      <c r="JT184" s="474"/>
      <c r="JU184" s="474"/>
      <c r="JZ184" s="480"/>
      <c r="KA184" s="18"/>
      <c r="KC184" s="18"/>
      <c r="KD184" s="18"/>
      <c r="KI184" s="480"/>
      <c r="KJ184" s="18"/>
      <c r="KR184" s="480"/>
      <c r="KS184" s="18"/>
      <c r="LA184" s="18"/>
      <c r="LB184" s="18"/>
      <c r="LC184" s="475"/>
      <c r="LD184" s="18"/>
      <c r="LE184" s="18"/>
      <c r="LJ184" s="477"/>
      <c r="LK184" s="474"/>
      <c r="LL184" s="470"/>
      <c r="LM184" s="474"/>
      <c r="LN184" s="474"/>
      <c r="MB184" s="474"/>
      <c r="MC184" s="18"/>
      <c r="MD184" s="18"/>
      <c r="ME184" s="477"/>
      <c r="MG184" s="18"/>
      <c r="MK184" s="480"/>
      <c r="ML184" s="18"/>
      <c r="MM184" s="18"/>
      <c r="MN184" s="18"/>
      <c r="MO184" s="18"/>
      <c r="MT184" s="3"/>
      <c r="MU184" s="3"/>
      <c r="MV184" s="485"/>
      <c r="MW184" s="79"/>
      <c r="MX184" s="40"/>
      <c r="MZ184" s="18"/>
    </row>
    <row r="185" spans="1:364" ht="18">
      <c r="A185" s="49"/>
      <c r="B185" s="46"/>
      <c r="D185" s="3"/>
      <c r="E185" s="107"/>
      <c r="F185" s="79"/>
      <c r="G185" s="277"/>
      <c r="H185" s="63"/>
      <c r="I185" s="288"/>
      <c r="J185" s="337"/>
      <c r="K185" s="63"/>
      <c r="L185" s="48">
        <v>2015</v>
      </c>
      <c r="U185" s="48">
        <v>2017</v>
      </c>
      <c r="X185" s="18"/>
      <c r="Z185" s="3"/>
      <c r="AD185" s="48" t="s">
        <v>219</v>
      </c>
      <c r="AG185" s="46"/>
      <c r="AI185" s="3"/>
      <c r="AM185" s="49" t="s">
        <v>804</v>
      </c>
      <c r="AN185" s="3"/>
      <c r="AO185" s="3"/>
      <c r="AR185" s="3"/>
      <c r="AV185" s="49" t="s">
        <v>1743</v>
      </c>
      <c r="AX185" s="18"/>
      <c r="AY185" s="89"/>
      <c r="AZ185" s="18"/>
      <c r="BA185" s="3"/>
      <c r="BB185" s="50"/>
      <c r="BC185"/>
      <c r="BE185" s="49" t="s">
        <v>2373</v>
      </c>
      <c r="BI185" s="18"/>
      <c r="BK185" s="50"/>
      <c r="BN185" s="49" t="s">
        <v>4601</v>
      </c>
      <c r="BQ185" s="89"/>
      <c r="BT185" s="50"/>
      <c r="BV185" s="50"/>
      <c r="BX185" s="350"/>
      <c r="BY185" s="18"/>
      <c r="BZ185" s="470"/>
      <c r="CA185" s="50"/>
      <c r="CF185" s="50"/>
      <c r="CG185" s="18"/>
      <c r="CH185" s="470"/>
      <c r="CI185" s="18"/>
      <c r="CJ185" s="18"/>
      <c r="CK185" s="50"/>
      <c r="CO185" s="350"/>
      <c r="CP185" s="50"/>
      <c r="CQ185" s="470"/>
      <c r="CR185" s="18"/>
      <c r="CS185" s="18"/>
      <c r="CU185" s="50"/>
      <c r="CX185" s="350"/>
      <c r="CY185" s="18"/>
      <c r="CZ185" s="50"/>
      <c r="DA185" s="18"/>
      <c r="DB185" s="18"/>
      <c r="DF185" s="50"/>
      <c r="DG185" s="477"/>
      <c r="DH185" s="18"/>
      <c r="DI185" s="470"/>
      <c r="DK185" s="380"/>
      <c r="DL185" s="1"/>
      <c r="DM185" s="471"/>
      <c r="DN185" s="1"/>
      <c r="DO185" s="1"/>
      <c r="DT185" s="350"/>
      <c r="DU185" s="18"/>
      <c r="DV185" s="470"/>
      <c r="DW185" s="18"/>
      <c r="DX185" s="18"/>
      <c r="EC185" s="350"/>
      <c r="ED185" s="18"/>
      <c r="EE185" s="470"/>
      <c r="EF185" s="18"/>
      <c r="EG185" s="18"/>
      <c r="EL185" s="350"/>
      <c r="EM185" s="18"/>
      <c r="EN185" s="470"/>
      <c r="EO185" s="18"/>
      <c r="EP185" s="18"/>
      <c r="EU185" s="350"/>
      <c r="EV185" s="18"/>
      <c r="EW185" s="470"/>
      <c r="EX185" s="18"/>
      <c r="EY185" s="18"/>
      <c r="FD185" s="350"/>
      <c r="FE185" s="18"/>
      <c r="FF185" s="470"/>
      <c r="FG185" s="18"/>
      <c r="FH185" s="18"/>
      <c r="FM185" s="350"/>
      <c r="FN185" s="18"/>
      <c r="FO185" s="470"/>
      <c r="FP185" s="18"/>
      <c r="FQ185" s="18"/>
      <c r="FV185" s="350"/>
      <c r="FW185" s="18"/>
      <c r="FX185" s="470"/>
      <c r="FY185" s="18"/>
      <c r="FZ185" s="18"/>
      <c r="GE185" s="350"/>
      <c r="GF185" s="18"/>
      <c r="GG185" s="470"/>
      <c r="GH185" s="18"/>
      <c r="GI185" s="18"/>
      <c r="GW185" s="350"/>
      <c r="GX185" s="18"/>
      <c r="GZ185" s="18"/>
      <c r="HA185" s="18"/>
      <c r="HF185" s="350"/>
      <c r="HG185" s="18"/>
      <c r="HI185" s="18"/>
      <c r="HJ185" s="18"/>
      <c r="HO185" s="18"/>
      <c r="HP185" s="472"/>
      <c r="HR185" s="18"/>
      <c r="HS185" s="18"/>
      <c r="HT185" s="18"/>
      <c r="IG185" s="350"/>
      <c r="IH185" s="18"/>
      <c r="IJ185" s="18"/>
      <c r="IK185" s="18"/>
      <c r="IP185" s="350"/>
      <c r="IQ185" s="18"/>
      <c r="IS185" s="18"/>
      <c r="IT185" s="18"/>
      <c r="IY185" s="18"/>
      <c r="IZ185" s="18"/>
      <c r="JA185" s="470"/>
      <c r="JB185" s="18"/>
      <c r="JC185" s="18"/>
      <c r="JH185" s="473"/>
      <c r="JI185" s="474"/>
      <c r="JQ185" s="473"/>
      <c r="JR185" s="474"/>
      <c r="JS185" s="475"/>
      <c r="JT185" s="474"/>
      <c r="JU185" s="474"/>
      <c r="JZ185" s="350"/>
      <c r="KA185" s="18"/>
      <c r="KC185" s="18"/>
      <c r="KD185" s="18"/>
      <c r="KI185" s="350"/>
      <c r="KJ185" s="18"/>
      <c r="KR185" s="350"/>
      <c r="KS185" s="18"/>
      <c r="LA185" s="18"/>
      <c r="LB185" s="18"/>
      <c r="LC185" s="476"/>
      <c r="LD185" s="18"/>
      <c r="LE185" s="18"/>
      <c r="LJ185" s="473"/>
      <c r="LK185" s="474"/>
      <c r="LL185" s="470"/>
      <c r="LM185" s="474"/>
      <c r="LN185" s="474"/>
      <c r="MB185" s="474"/>
      <c r="MC185" s="18"/>
      <c r="MD185" s="18"/>
      <c r="ME185" s="477"/>
      <c r="MG185" s="18"/>
      <c r="MK185" s="350"/>
      <c r="ML185" s="18"/>
      <c r="MM185" s="18"/>
      <c r="MN185" s="18"/>
      <c r="MO185" s="18"/>
      <c r="MT185" s="3"/>
      <c r="MU185" s="3"/>
      <c r="MV185" s="478"/>
      <c r="MW185" s="79"/>
      <c r="MX185" s="3"/>
      <c r="MZ185" s="18"/>
    </row>
    <row r="186" spans="1:364" ht="18">
      <c r="A186" s="40"/>
      <c r="B186" s="46"/>
      <c r="D186" s="3"/>
      <c r="E186" s="3"/>
      <c r="F186" s="79"/>
      <c r="G186" s="277"/>
      <c r="H186" s="63"/>
      <c r="I186" s="288"/>
      <c r="J186" s="337"/>
      <c r="K186" s="63"/>
      <c r="L186" s="18"/>
      <c r="M186" s="1"/>
      <c r="O186" s="1"/>
      <c r="Q186" s="52"/>
      <c r="U186" s="40" t="s">
        <v>141</v>
      </c>
      <c r="X186" s="53">
        <v>18324</v>
      </c>
      <c r="Y186" t="s">
        <v>270</v>
      </c>
      <c r="Z186" s="3" t="s">
        <v>1428</v>
      </c>
      <c r="AD186" s="41" t="s">
        <v>178</v>
      </c>
      <c r="AF186" s="3"/>
      <c r="AG186" s="46">
        <v>27207</v>
      </c>
      <c r="AH186" t="s">
        <v>404</v>
      </c>
      <c r="AI186" s="3" t="s">
        <v>1428</v>
      </c>
      <c r="AM186" s="40" t="s">
        <v>162</v>
      </c>
      <c r="AN186" s="3"/>
      <c r="AO186" s="3"/>
      <c r="AP186" s="171">
        <v>37032.350000000006</v>
      </c>
      <c r="AQ186" t="s">
        <v>1369</v>
      </c>
      <c r="AR186" s="3" t="s">
        <v>1428</v>
      </c>
      <c r="AV186" s="41" t="s">
        <v>1</v>
      </c>
      <c r="AW186" s="9"/>
      <c r="AX186" s="3"/>
      <c r="AY186" s="171">
        <v>40258.574999999968</v>
      </c>
      <c r="AZ186" s="238" t="s">
        <v>1892</v>
      </c>
      <c r="BA186" s="3" t="s">
        <v>1428</v>
      </c>
      <c r="BB186" s="50"/>
      <c r="BC186"/>
      <c r="BE186" s="41" t="s">
        <v>15</v>
      </c>
      <c r="BF186" s="9"/>
      <c r="BG186" s="337"/>
      <c r="BH186" s="171">
        <v>45596.899999999521</v>
      </c>
      <c r="BI186" s="238" t="s">
        <v>2381</v>
      </c>
      <c r="BJ186" s="3" t="s">
        <v>1428</v>
      </c>
      <c r="BK186" s="50"/>
      <c r="BN186" s="63" t="s">
        <v>733</v>
      </c>
      <c r="BQ186" s="171">
        <v>50748.537499999766</v>
      </c>
      <c r="BR186" s="238" t="s">
        <v>4625</v>
      </c>
      <c r="BS186" s="3" t="s">
        <v>1428</v>
      </c>
      <c r="BT186" s="50"/>
      <c r="BV186" s="50"/>
      <c r="BX186" s="18"/>
      <c r="BY186" s="18"/>
      <c r="BZ186" s="470"/>
      <c r="CA186" s="50"/>
      <c r="CF186" s="50"/>
      <c r="CG186" s="18"/>
      <c r="CH186" s="470"/>
      <c r="CI186" s="18"/>
      <c r="CJ186" s="18"/>
      <c r="CK186" s="50"/>
      <c r="CO186" s="18"/>
      <c r="CP186" s="50"/>
      <c r="CQ186" s="470"/>
      <c r="CR186" s="18"/>
      <c r="CS186" s="18"/>
      <c r="CU186" s="50"/>
      <c r="CX186" s="18"/>
      <c r="CY186" s="18"/>
      <c r="CZ186" s="50"/>
      <c r="DA186" s="18"/>
      <c r="DB186" s="18"/>
      <c r="DF186" s="50"/>
      <c r="DG186" s="477"/>
      <c r="DH186" s="18"/>
      <c r="DI186" s="470"/>
      <c r="DK186" s="1"/>
      <c r="DL186" s="1"/>
      <c r="DM186" s="471"/>
      <c r="DN186" s="1"/>
      <c r="DO186" s="1"/>
      <c r="DT186" s="18"/>
      <c r="DU186" s="18"/>
      <c r="DV186" s="470"/>
      <c r="DW186" s="18"/>
      <c r="DX186" s="18"/>
      <c r="EC186" s="18"/>
      <c r="ED186" s="18"/>
      <c r="EE186" s="470"/>
      <c r="EF186" s="18"/>
      <c r="EG186" s="18"/>
      <c r="EL186" s="18"/>
      <c r="EM186" s="18"/>
      <c r="EN186" s="470"/>
      <c r="EO186" s="18"/>
      <c r="EP186" s="18"/>
      <c r="EU186" s="18"/>
      <c r="EV186" s="18"/>
      <c r="EW186" s="470"/>
      <c r="EX186" s="18"/>
      <c r="EY186" s="18"/>
      <c r="FD186" s="18"/>
      <c r="FE186" s="18"/>
      <c r="FF186" s="470"/>
      <c r="FG186" s="18"/>
      <c r="FH186" s="18"/>
      <c r="FM186" s="18"/>
      <c r="FN186" s="18"/>
      <c r="FO186" s="470"/>
      <c r="FP186" s="18"/>
      <c r="FQ186" s="18"/>
      <c r="FV186" s="18"/>
      <c r="FW186" s="18"/>
      <c r="FX186" s="470"/>
      <c r="FY186" s="18"/>
      <c r="FZ186" s="18"/>
      <c r="GE186" s="18"/>
      <c r="GF186" s="18"/>
      <c r="GG186" s="470"/>
      <c r="GH186" s="18"/>
      <c r="GI186" s="18"/>
      <c r="GW186" s="18"/>
      <c r="GX186" s="18"/>
      <c r="GZ186" s="18"/>
      <c r="HA186" s="18"/>
      <c r="HF186" s="18"/>
      <c r="HG186" s="18"/>
      <c r="HI186" s="18"/>
      <c r="HJ186" s="18"/>
      <c r="HO186" s="18"/>
      <c r="HP186" s="472"/>
      <c r="HR186" s="18"/>
      <c r="HS186" s="18"/>
      <c r="HT186" s="18"/>
      <c r="IG186" s="18"/>
      <c r="IH186" s="18"/>
      <c r="IJ186" s="18"/>
      <c r="IK186" s="18"/>
      <c r="IP186" s="18"/>
      <c r="IQ186" s="18"/>
      <c r="IS186" s="18"/>
      <c r="IT186" s="18"/>
      <c r="IY186" s="18"/>
      <c r="IZ186" s="18"/>
      <c r="JA186" s="481"/>
      <c r="JB186" s="18"/>
      <c r="JC186" s="18"/>
      <c r="JH186" s="474"/>
      <c r="JI186" s="474"/>
      <c r="JQ186" s="474"/>
      <c r="JR186" s="474"/>
      <c r="JS186" s="475"/>
      <c r="JT186" s="474"/>
      <c r="JU186" s="474"/>
      <c r="JZ186" s="18"/>
      <c r="KA186" s="18"/>
      <c r="KC186" s="18"/>
      <c r="KD186" s="18"/>
      <c r="KI186" s="18"/>
      <c r="KJ186" s="18"/>
      <c r="KR186" s="18"/>
      <c r="KS186" s="18"/>
      <c r="LA186" s="18"/>
      <c r="LB186" s="18"/>
      <c r="LC186" s="475"/>
      <c r="LD186" s="18"/>
      <c r="LE186" s="18"/>
      <c r="LJ186" s="474"/>
      <c r="LK186" s="474"/>
      <c r="LL186" s="470"/>
      <c r="LM186" s="474"/>
      <c r="LN186" s="474"/>
      <c r="MB186" s="474"/>
      <c r="MC186" s="18"/>
      <c r="MD186" s="18"/>
      <c r="ME186" s="477"/>
      <c r="MG186" s="18"/>
      <c r="MK186" s="18"/>
      <c r="ML186" s="18"/>
      <c r="MM186" s="18"/>
      <c r="MN186" s="18"/>
      <c r="MO186" s="18"/>
      <c r="MT186" s="3"/>
      <c r="MU186" s="63"/>
      <c r="MV186" s="485"/>
      <c r="MW186" s="79"/>
      <c r="MX186" s="3"/>
      <c r="MZ186" s="18"/>
    </row>
    <row r="187" spans="1:364" ht="18">
      <c r="A187" s="48"/>
      <c r="B187" s="46"/>
      <c r="D187" s="60"/>
      <c r="E187" s="3"/>
      <c r="F187" s="79"/>
      <c r="G187" s="63"/>
      <c r="H187" s="63"/>
      <c r="I187" s="269"/>
      <c r="J187" s="337"/>
      <c r="K187" s="63"/>
      <c r="L187" s="3"/>
      <c r="M187" s="3"/>
      <c r="N187" s="3"/>
      <c r="O187" s="9"/>
      <c r="U187" s="48">
        <v>2017</v>
      </c>
      <c r="X187" s="18"/>
      <c r="Z187" s="3"/>
      <c r="AD187" s="49" t="s">
        <v>217</v>
      </c>
      <c r="AF187" s="3"/>
      <c r="AG187" s="46"/>
      <c r="AI187" s="3"/>
      <c r="AM187" s="48" t="s">
        <v>805</v>
      </c>
      <c r="AN187" s="3"/>
      <c r="AO187" s="3"/>
      <c r="AR187" s="3"/>
      <c r="AV187" s="49" t="s">
        <v>1743</v>
      </c>
      <c r="AX187" s="18"/>
      <c r="AY187" s="89"/>
      <c r="AZ187" s="18"/>
      <c r="BA187" s="3"/>
      <c r="BB187" s="50"/>
      <c r="BC187"/>
      <c r="BE187" s="49" t="s">
        <v>2354</v>
      </c>
      <c r="BI187" s="18"/>
      <c r="BK187" s="50"/>
      <c r="BN187" s="49" t="s">
        <v>4601</v>
      </c>
      <c r="BQ187" s="89"/>
      <c r="BT187" s="50"/>
      <c r="BV187" s="50"/>
      <c r="BX187" s="350"/>
      <c r="BY187" s="18"/>
      <c r="BZ187" s="470"/>
      <c r="CA187" s="50"/>
      <c r="CF187" s="50"/>
      <c r="CG187" s="18"/>
      <c r="CH187" s="470"/>
      <c r="CI187" s="18"/>
      <c r="CJ187" s="18"/>
      <c r="CK187" s="50"/>
      <c r="CO187" s="350"/>
      <c r="CP187" s="50"/>
      <c r="CQ187" s="470"/>
      <c r="CR187" s="18"/>
      <c r="CS187" s="18"/>
      <c r="CU187" s="50"/>
      <c r="CX187" s="350"/>
      <c r="CY187" s="18"/>
      <c r="CZ187" s="50"/>
      <c r="DA187" s="18"/>
      <c r="DB187" s="18"/>
      <c r="DF187" s="50"/>
      <c r="DG187" s="477"/>
      <c r="DH187" s="18"/>
      <c r="DI187" s="470"/>
      <c r="DK187" s="380"/>
      <c r="DL187" s="1"/>
      <c r="DM187" s="471"/>
      <c r="DN187" s="1"/>
      <c r="DO187" s="1"/>
      <c r="DT187" s="350"/>
      <c r="DU187" s="18"/>
      <c r="DV187" s="470"/>
      <c r="DW187" s="18"/>
      <c r="DX187" s="18"/>
      <c r="EC187" s="350"/>
      <c r="ED187" s="18"/>
      <c r="EE187" s="470"/>
      <c r="EF187" s="18"/>
      <c r="EG187" s="18"/>
      <c r="EL187" s="350"/>
      <c r="EM187" s="18"/>
      <c r="EN187" s="470"/>
      <c r="EO187" s="18"/>
      <c r="EP187" s="18"/>
      <c r="EU187" s="350"/>
      <c r="EV187" s="18"/>
      <c r="EW187" s="470"/>
      <c r="EX187" s="18"/>
      <c r="EY187" s="18"/>
      <c r="FD187" s="350"/>
      <c r="FE187" s="18"/>
      <c r="FF187" s="470"/>
      <c r="FG187" s="18"/>
      <c r="FH187" s="18"/>
      <c r="FM187" s="350"/>
      <c r="FN187" s="18"/>
      <c r="FO187" s="470"/>
      <c r="FP187" s="18"/>
      <c r="FQ187" s="18"/>
      <c r="FV187" s="350"/>
      <c r="FW187" s="18"/>
      <c r="FX187" s="470"/>
      <c r="FY187" s="18"/>
      <c r="FZ187" s="18"/>
      <c r="GE187" s="350"/>
      <c r="GF187" s="18"/>
      <c r="GG187" s="470"/>
      <c r="GH187" s="18"/>
      <c r="GI187" s="18"/>
      <c r="GW187" s="350"/>
      <c r="GX187" s="18"/>
      <c r="GZ187" s="18"/>
      <c r="HA187" s="18"/>
      <c r="HF187" s="350"/>
      <c r="HG187" s="18"/>
      <c r="HI187" s="18"/>
      <c r="HJ187" s="18"/>
      <c r="HO187" s="18"/>
      <c r="HP187" s="472"/>
      <c r="HR187" s="18"/>
      <c r="HS187" s="18"/>
      <c r="HT187" s="18"/>
      <c r="IG187" s="350"/>
      <c r="IH187" s="18"/>
      <c r="IJ187" s="18"/>
      <c r="IK187" s="18"/>
      <c r="IP187" s="350"/>
      <c r="IQ187" s="18"/>
      <c r="IS187" s="18"/>
      <c r="IT187" s="18"/>
      <c r="IY187" s="18"/>
      <c r="IZ187" s="18"/>
      <c r="JA187" s="470"/>
      <c r="JB187" s="18"/>
      <c r="JC187" s="18"/>
      <c r="JH187" s="473"/>
      <c r="JI187" s="474"/>
      <c r="JQ187" s="473"/>
      <c r="JR187" s="474"/>
      <c r="JS187" s="475"/>
      <c r="JT187" s="474"/>
      <c r="JU187" s="474"/>
      <c r="JZ187" s="350"/>
      <c r="KA187" s="18"/>
      <c r="KC187" s="18"/>
      <c r="KD187" s="18"/>
      <c r="KI187" s="350"/>
      <c r="KJ187" s="18"/>
      <c r="KR187" s="350"/>
      <c r="KS187" s="18"/>
      <c r="LA187" s="350"/>
      <c r="LB187" s="18"/>
      <c r="LC187" s="475"/>
      <c r="LD187" s="18"/>
      <c r="LE187" s="18"/>
      <c r="LJ187" s="473"/>
      <c r="LK187" s="474"/>
      <c r="LL187" s="470"/>
      <c r="LM187" s="474"/>
      <c r="LN187" s="474"/>
      <c r="MB187" s="474"/>
      <c r="MC187" s="18"/>
      <c r="MD187" s="18"/>
      <c r="ME187" s="477"/>
      <c r="MG187" s="18"/>
      <c r="MK187" s="350"/>
      <c r="ML187" s="18"/>
      <c r="MM187" s="18"/>
      <c r="MN187" s="18"/>
      <c r="MO187" s="18"/>
      <c r="MT187" s="60"/>
      <c r="MU187" s="63"/>
      <c r="MV187" s="484"/>
      <c r="MW187" s="79"/>
      <c r="MX187" s="3"/>
      <c r="MZ187" s="18"/>
    </row>
    <row r="188" spans="1:364" ht="18">
      <c r="A188" s="39"/>
      <c r="D188" s="3"/>
      <c r="E188" s="3"/>
      <c r="F188" s="79"/>
      <c r="G188" s="219"/>
      <c r="H188" s="63"/>
      <c r="I188" s="288"/>
      <c r="J188" s="337"/>
      <c r="K188" s="63"/>
      <c r="L188" s="3"/>
      <c r="M188" s="3"/>
      <c r="N188" s="3"/>
      <c r="O188" s="9"/>
      <c r="Q188" s="52"/>
      <c r="U188" s="41" t="s">
        <v>179</v>
      </c>
      <c r="X188" s="53">
        <v>12150</v>
      </c>
      <c r="Y188" t="s">
        <v>271</v>
      </c>
      <c r="Z188" s="3" t="s">
        <v>1429</v>
      </c>
      <c r="AD188" s="40" t="s">
        <v>154</v>
      </c>
      <c r="AG188" s="46">
        <v>21181</v>
      </c>
      <c r="AH188" t="s">
        <v>405</v>
      </c>
      <c r="AI188" s="3" t="s">
        <v>1429</v>
      </c>
      <c r="AM188" s="40" t="s">
        <v>158</v>
      </c>
      <c r="AN188" s="3"/>
      <c r="AO188" s="3"/>
      <c r="AP188" s="171">
        <v>35647.924999999959</v>
      </c>
      <c r="AQ188" t="s">
        <v>1370</v>
      </c>
      <c r="AR188" s="3" t="s">
        <v>1429</v>
      </c>
      <c r="AV188" s="40" t="s">
        <v>158</v>
      </c>
      <c r="AW188" s="9"/>
      <c r="AX188" s="3"/>
      <c r="AY188" s="171">
        <v>39223.124999999942</v>
      </c>
      <c r="AZ188" s="238" t="s">
        <v>1893</v>
      </c>
      <c r="BA188" s="3" t="s">
        <v>1429</v>
      </c>
      <c r="BB188" s="50"/>
      <c r="BC188"/>
      <c r="BE188" s="40" t="s">
        <v>162</v>
      </c>
      <c r="BF188" s="214"/>
      <c r="BG188" s="337"/>
      <c r="BH188" s="171">
        <v>45576.774999999907</v>
      </c>
      <c r="BI188" s="238" t="s">
        <v>2382</v>
      </c>
      <c r="BJ188" s="3" t="s">
        <v>1429</v>
      </c>
      <c r="BK188" s="50"/>
      <c r="BN188" s="219" t="s">
        <v>1662</v>
      </c>
      <c r="BQ188" s="171">
        <v>50528.212500000031</v>
      </c>
      <c r="BR188" s="238" t="s">
        <v>4626</v>
      </c>
      <c r="BS188" s="3" t="s">
        <v>1429</v>
      </c>
      <c r="BT188" s="50"/>
      <c r="BV188" s="50"/>
      <c r="BX188" s="18"/>
      <c r="BY188" s="18"/>
      <c r="BZ188" s="470"/>
      <c r="CA188" s="50"/>
      <c r="CF188" s="50"/>
      <c r="CG188" s="18"/>
      <c r="CH188" s="470"/>
      <c r="CI188" s="18"/>
      <c r="CJ188" s="18"/>
      <c r="CK188" s="50"/>
      <c r="CO188" s="18"/>
      <c r="CP188" s="50"/>
      <c r="CQ188" s="470"/>
      <c r="CR188" s="18"/>
      <c r="CS188" s="18"/>
      <c r="CU188" s="50"/>
      <c r="CX188" s="18"/>
      <c r="CY188" s="18"/>
      <c r="CZ188" s="50"/>
      <c r="DA188" s="18"/>
      <c r="DB188" s="18"/>
      <c r="DF188" s="50"/>
      <c r="DG188" s="477"/>
      <c r="DH188" s="18"/>
      <c r="DI188" s="470"/>
      <c r="DK188" s="1"/>
      <c r="DL188" s="1"/>
      <c r="DM188" s="471"/>
      <c r="DN188" s="1"/>
      <c r="DO188" s="1"/>
      <c r="DT188" s="18"/>
      <c r="DU188" s="18"/>
      <c r="DV188" s="470"/>
      <c r="DW188" s="18"/>
      <c r="DX188" s="18"/>
      <c r="EC188" s="18"/>
      <c r="ED188" s="18"/>
      <c r="EE188" s="470"/>
      <c r="EF188" s="18"/>
      <c r="EG188" s="18"/>
      <c r="EL188" s="18"/>
      <c r="EM188" s="18"/>
      <c r="EN188" s="470"/>
      <c r="EO188" s="18"/>
      <c r="EP188" s="18"/>
      <c r="EU188" s="18"/>
      <c r="EV188" s="18"/>
      <c r="EW188" s="470"/>
      <c r="EX188" s="18"/>
      <c r="EY188" s="18"/>
      <c r="FD188" s="18"/>
      <c r="FE188" s="18"/>
      <c r="FF188" s="470"/>
      <c r="FG188" s="18"/>
      <c r="FH188" s="18"/>
      <c r="FM188" s="18"/>
      <c r="FN188" s="18"/>
      <c r="FO188" s="470"/>
      <c r="FP188" s="18"/>
      <c r="FQ188" s="18"/>
      <c r="FV188" s="18"/>
      <c r="FW188" s="18"/>
      <c r="FX188" s="470"/>
      <c r="FY188" s="18"/>
      <c r="FZ188" s="18"/>
      <c r="GE188" s="18"/>
      <c r="GF188" s="18"/>
      <c r="GG188" s="470"/>
      <c r="GH188" s="18"/>
      <c r="GI188" s="18"/>
      <c r="GW188" s="18"/>
      <c r="GX188" s="18"/>
      <c r="GZ188" s="18"/>
      <c r="HA188" s="18"/>
      <c r="HF188" s="18"/>
      <c r="HG188" s="18"/>
      <c r="HI188" s="18"/>
      <c r="HJ188" s="18"/>
      <c r="HO188" s="18"/>
      <c r="HP188" s="472"/>
      <c r="HR188" s="18"/>
      <c r="HS188" s="18"/>
      <c r="HT188" s="18"/>
      <c r="IG188" s="18"/>
      <c r="IH188" s="18"/>
      <c r="IJ188" s="18"/>
      <c r="IK188" s="18"/>
      <c r="IP188" s="18"/>
      <c r="IQ188" s="18"/>
      <c r="IS188" s="18"/>
      <c r="IT188" s="18"/>
      <c r="IY188" s="350"/>
      <c r="IZ188" s="18"/>
      <c r="JA188" s="470"/>
      <c r="JB188" s="18"/>
      <c r="JC188" s="18"/>
      <c r="JH188" s="474"/>
      <c r="JI188" s="474"/>
      <c r="JQ188" s="474"/>
      <c r="JR188" s="474"/>
      <c r="JS188" s="475"/>
      <c r="JT188" s="474"/>
      <c r="JU188" s="474"/>
      <c r="JZ188" s="18"/>
      <c r="KA188" s="18"/>
      <c r="KC188" s="18"/>
      <c r="KD188" s="18"/>
      <c r="KI188" s="18"/>
      <c r="KJ188" s="18"/>
      <c r="KR188" s="18"/>
      <c r="KS188" s="18"/>
      <c r="LA188" s="18"/>
      <c r="LB188" s="18"/>
      <c r="LC188" s="475"/>
      <c r="LD188" s="18"/>
      <c r="LE188" s="18"/>
      <c r="LJ188" s="474"/>
      <c r="LK188" s="474"/>
      <c r="LL188" s="470"/>
      <c r="LM188" s="474"/>
      <c r="LN188" s="474"/>
      <c r="MB188" s="474"/>
      <c r="MC188" s="18"/>
      <c r="MD188" s="18"/>
      <c r="ME188" s="477"/>
      <c r="MG188" s="18"/>
      <c r="MK188" s="18"/>
      <c r="ML188" s="18"/>
      <c r="MM188" s="18"/>
      <c r="MN188" s="18"/>
      <c r="MO188" s="18"/>
      <c r="MU188" s="3"/>
      <c r="MV188" s="485"/>
      <c r="MW188" s="79"/>
      <c r="MX188" s="3"/>
      <c r="MZ188" s="18"/>
    </row>
    <row r="189" spans="1:364" ht="18">
      <c r="A189" s="48"/>
      <c r="D189" s="60"/>
      <c r="E189" s="3"/>
      <c r="F189" s="79"/>
      <c r="G189" s="63"/>
      <c r="H189" s="63"/>
      <c r="I189" s="288"/>
      <c r="J189" s="337"/>
      <c r="K189" s="63"/>
      <c r="L189" s="82"/>
      <c r="M189" s="40"/>
      <c r="N189" s="40"/>
      <c r="O189" s="50"/>
      <c r="P189" s="50"/>
      <c r="U189" s="48">
        <v>2016</v>
      </c>
      <c r="X189" s="18"/>
      <c r="Z189" s="3"/>
      <c r="AD189" s="48">
        <v>2018</v>
      </c>
      <c r="AG189" s="46"/>
      <c r="AI189" s="3"/>
      <c r="AM189" s="48" t="s">
        <v>805</v>
      </c>
      <c r="AN189" s="3"/>
      <c r="AO189" s="3"/>
      <c r="AR189" s="3"/>
      <c r="AV189" s="48" t="s">
        <v>1741</v>
      </c>
      <c r="AX189" s="18"/>
      <c r="AY189" s="89"/>
      <c r="AZ189" s="18"/>
      <c r="BA189" s="3"/>
      <c r="BB189" s="50"/>
      <c r="BC189"/>
      <c r="BE189" s="48" t="s">
        <v>2354</v>
      </c>
      <c r="BI189" s="18"/>
      <c r="BK189" s="50"/>
      <c r="BN189" s="49" t="s">
        <v>4621</v>
      </c>
      <c r="BQ189" s="89"/>
      <c r="BT189" s="50"/>
      <c r="BV189" s="50"/>
      <c r="BX189" s="18"/>
      <c r="BY189" s="18"/>
      <c r="BZ189" s="470"/>
      <c r="CA189" s="50"/>
      <c r="CF189" s="50"/>
      <c r="CG189" s="18"/>
      <c r="CH189" s="470"/>
      <c r="CI189" s="18"/>
      <c r="CJ189" s="18"/>
      <c r="CK189" s="50"/>
      <c r="CO189" s="18"/>
      <c r="CP189" s="50"/>
      <c r="CQ189" s="470"/>
      <c r="CR189" s="18"/>
      <c r="CS189" s="18"/>
      <c r="CU189" s="50"/>
      <c r="CX189" s="18"/>
      <c r="CY189" s="18"/>
      <c r="CZ189" s="50"/>
      <c r="DA189" s="18"/>
      <c r="DB189" s="18"/>
      <c r="DF189" s="50"/>
      <c r="DG189" s="477"/>
      <c r="DH189" s="18"/>
      <c r="DI189" s="470"/>
      <c r="DK189" s="1"/>
      <c r="DL189" s="1"/>
      <c r="DM189" s="471"/>
      <c r="DN189" s="1"/>
      <c r="DO189" s="1"/>
      <c r="DT189" s="18"/>
      <c r="DU189" s="18"/>
      <c r="DV189" s="470"/>
      <c r="DW189" s="18"/>
      <c r="DX189" s="18"/>
      <c r="EC189" s="18"/>
      <c r="ED189" s="18"/>
      <c r="EE189" s="470"/>
      <c r="EF189" s="18"/>
      <c r="EG189" s="18"/>
      <c r="EL189" s="18"/>
      <c r="EM189" s="18"/>
      <c r="EN189" s="470"/>
      <c r="EO189" s="18"/>
      <c r="EP189" s="18"/>
      <c r="EU189" s="18"/>
      <c r="EV189" s="18"/>
      <c r="EW189" s="470"/>
      <c r="EX189" s="18"/>
      <c r="EY189" s="18"/>
      <c r="FD189" s="18"/>
      <c r="FE189" s="18"/>
      <c r="FF189" s="470"/>
      <c r="FG189" s="18"/>
      <c r="FH189" s="18"/>
      <c r="FM189" s="18"/>
      <c r="FN189" s="18"/>
      <c r="FO189" s="470"/>
      <c r="FP189" s="18"/>
      <c r="FQ189" s="18"/>
      <c r="FV189" s="18"/>
      <c r="FW189" s="18"/>
      <c r="FX189" s="470"/>
      <c r="FY189" s="18"/>
      <c r="FZ189" s="18"/>
      <c r="GE189" s="18"/>
      <c r="GF189" s="18"/>
      <c r="GG189" s="470"/>
      <c r="GH189" s="18"/>
      <c r="GI189" s="18"/>
      <c r="GW189" s="18"/>
      <c r="GX189" s="18"/>
      <c r="GZ189" s="18"/>
      <c r="HA189" s="18"/>
      <c r="HF189" s="18"/>
      <c r="HG189" s="18"/>
      <c r="HI189" s="18"/>
      <c r="HJ189" s="18"/>
      <c r="HO189" s="18"/>
      <c r="HP189" s="472"/>
      <c r="HR189" s="18"/>
      <c r="HS189" s="18"/>
      <c r="HT189" s="18"/>
      <c r="IG189" s="18"/>
      <c r="IH189" s="18"/>
      <c r="IJ189" s="18"/>
      <c r="IK189" s="18"/>
      <c r="IP189" s="18"/>
      <c r="IQ189" s="18"/>
      <c r="IS189" s="18"/>
      <c r="IT189" s="18"/>
      <c r="IY189" s="18"/>
      <c r="IZ189" s="18"/>
      <c r="JA189" s="470"/>
      <c r="JB189" s="18"/>
      <c r="JC189" s="18"/>
      <c r="JH189" s="474"/>
      <c r="JI189" s="474"/>
      <c r="JQ189" s="474"/>
      <c r="JR189" s="474"/>
      <c r="JS189" s="475"/>
      <c r="JT189" s="474"/>
      <c r="JU189" s="474"/>
      <c r="JZ189" s="18"/>
      <c r="KA189" s="18"/>
      <c r="KC189" s="18"/>
      <c r="KD189" s="18"/>
      <c r="KI189" s="18"/>
      <c r="KJ189" s="18"/>
      <c r="KR189" s="18"/>
      <c r="KS189" s="18"/>
      <c r="LA189" s="18"/>
      <c r="LB189" s="18"/>
      <c r="LC189" s="475"/>
      <c r="LD189" s="18"/>
      <c r="LE189" s="18"/>
      <c r="LJ189" s="474"/>
      <c r="LK189" s="474"/>
      <c r="LL189" s="470"/>
      <c r="LM189" s="474"/>
      <c r="LN189" s="474"/>
      <c r="MB189" s="474"/>
      <c r="MC189" s="18"/>
      <c r="MD189" s="18"/>
      <c r="ME189" s="477"/>
      <c r="MG189" s="18"/>
      <c r="MK189" s="18"/>
      <c r="ML189" s="18"/>
      <c r="MM189" s="18"/>
      <c r="MN189" s="18"/>
      <c r="MO189" s="18"/>
      <c r="MT189" s="3"/>
      <c r="MU189" s="63"/>
      <c r="MV189" s="485"/>
      <c r="MW189" s="79"/>
      <c r="MX189" s="3"/>
      <c r="MZ189" s="18"/>
    </row>
    <row r="190" spans="1:364" ht="18">
      <c r="A190" s="39"/>
      <c r="B190" s="46"/>
      <c r="D190" s="60"/>
      <c r="E190" s="3"/>
      <c r="F190" s="79"/>
      <c r="G190" s="277"/>
      <c r="H190" s="63"/>
      <c r="I190" s="288"/>
      <c r="J190" s="337"/>
      <c r="K190" s="63"/>
      <c r="L190" s="3"/>
      <c r="M190" s="3"/>
      <c r="N190" s="79"/>
      <c r="O190" s="50"/>
      <c r="P190" s="50"/>
      <c r="Q190" s="52"/>
      <c r="U190" s="40" t="s">
        <v>180</v>
      </c>
      <c r="X190" s="53">
        <v>3708</v>
      </c>
      <c r="Y190" t="s">
        <v>272</v>
      </c>
      <c r="Z190" s="3" t="s">
        <v>1430</v>
      </c>
      <c r="AD190" s="40" t="s">
        <v>158</v>
      </c>
      <c r="AG190" s="46">
        <v>20312</v>
      </c>
      <c r="AH190" t="s">
        <v>406</v>
      </c>
      <c r="AI190" s="3" t="s">
        <v>1430</v>
      </c>
      <c r="AM190" s="40" t="s">
        <v>155</v>
      </c>
      <c r="AN190" s="3"/>
      <c r="AO190" s="3"/>
      <c r="AP190" s="171">
        <v>34807.325000000026</v>
      </c>
      <c r="AQ190" t="s">
        <v>1371</v>
      </c>
      <c r="AR190" s="3" t="s">
        <v>1430</v>
      </c>
      <c r="AV190" s="40" t="s">
        <v>153</v>
      </c>
      <c r="AW190" s="9"/>
      <c r="AX190" s="3"/>
      <c r="AY190" s="171">
        <v>38173.700000000114</v>
      </c>
      <c r="AZ190" s="238" t="s">
        <v>1894</v>
      </c>
      <c r="BA190" s="3" t="s">
        <v>1430</v>
      </c>
      <c r="BB190" s="50"/>
      <c r="BC190"/>
      <c r="BE190" s="40" t="s">
        <v>796</v>
      </c>
      <c r="BF190" s="3"/>
      <c r="BG190" s="337"/>
      <c r="BH190" s="171">
        <v>45277.549999999828</v>
      </c>
      <c r="BI190" s="238" t="s">
        <v>2383</v>
      </c>
      <c r="BJ190" s="3" t="s">
        <v>1430</v>
      </c>
      <c r="BK190" s="50"/>
      <c r="BN190" s="277" t="s">
        <v>15</v>
      </c>
      <c r="BQ190" s="171">
        <v>50021.624999999673</v>
      </c>
      <c r="BR190" s="238" t="s">
        <v>4627</v>
      </c>
      <c r="BS190" s="3" t="s">
        <v>1430</v>
      </c>
      <c r="BT190" s="50"/>
      <c r="BV190" s="50"/>
      <c r="BX190" s="18"/>
      <c r="BY190" s="18"/>
      <c r="BZ190" s="470"/>
      <c r="CA190" s="50"/>
      <c r="CF190" s="50"/>
      <c r="CG190" s="18"/>
      <c r="CH190" s="470"/>
      <c r="CI190" s="18"/>
      <c r="CJ190" s="18"/>
      <c r="CK190" s="50"/>
      <c r="CO190" s="18"/>
      <c r="CP190" s="50"/>
      <c r="CQ190" s="470"/>
      <c r="CR190" s="18"/>
      <c r="CS190" s="18"/>
      <c r="CU190" s="50"/>
      <c r="CX190" s="18"/>
      <c r="CY190" s="18"/>
      <c r="CZ190" s="50"/>
      <c r="DA190" s="18"/>
      <c r="DB190" s="18"/>
      <c r="DF190" s="50"/>
      <c r="DG190" s="477"/>
      <c r="DH190" s="18"/>
      <c r="DI190" s="470"/>
      <c r="DK190" s="1"/>
      <c r="DL190" s="1"/>
      <c r="DM190" s="471"/>
      <c r="DN190" s="1"/>
      <c r="DO190" s="1"/>
      <c r="DT190" s="18"/>
      <c r="DU190" s="18"/>
      <c r="DV190" s="470"/>
      <c r="DW190" s="18"/>
      <c r="DX190" s="18"/>
      <c r="EC190" s="18"/>
      <c r="ED190" s="18"/>
      <c r="EE190" s="470"/>
      <c r="EF190" s="18"/>
      <c r="EG190" s="18"/>
      <c r="EL190" s="18"/>
      <c r="EM190" s="18"/>
      <c r="EN190" s="470"/>
      <c r="EO190" s="18"/>
      <c r="EP190" s="18"/>
      <c r="EU190" s="18"/>
      <c r="EV190" s="18"/>
      <c r="EW190" s="470"/>
      <c r="EX190" s="18"/>
      <c r="EY190" s="18"/>
      <c r="FD190" s="18"/>
      <c r="FE190" s="18"/>
      <c r="FF190" s="470"/>
      <c r="FG190" s="18"/>
      <c r="FH190" s="18"/>
      <c r="FM190" s="18"/>
      <c r="FN190" s="18"/>
      <c r="FO190" s="470"/>
      <c r="FP190" s="18"/>
      <c r="FQ190" s="18"/>
      <c r="FV190" s="18"/>
      <c r="FW190" s="18"/>
      <c r="FX190" s="470"/>
      <c r="FY190" s="18"/>
      <c r="FZ190" s="18"/>
      <c r="GE190" s="18"/>
      <c r="GF190" s="18"/>
      <c r="GG190" s="470"/>
      <c r="GH190" s="18"/>
      <c r="GI190" s="18"/>
      <c r="GW190" s="18"/>
      <c r="GX190" s="18"/>
      <c r="GZ190" s="18"/>
      <c r="HA190" s="18"/>
      <c r="HF190" s="18"/>
      <c r="HG190" s="18"/>
      <c r="HI190" s="18"/>
      <c r="HJ190" s="18"/>
      <c r="HO190" s="18"/>
      <c r="HP190" s="472"/>
      <c r="HR190" s="18"/>
      <c r="HS190" s="18"/>
      <c r="HT190" s="18"/>
      <c r="IG190" s="18"/>
      <c r="IH190" s="18"/>
      <c r="IJ190" s="18"/>
      <c r="IK190" s="18"/>
      <c r="IP190" s="18"/>
      <c r="IQ190" s="18"/>
      <c r="IS190" s="18"/>
      <c r="IT190" s="18"/>
      <c r="IY190" s="18"/>
      <c r="IZ190" s="18"/>
      <c r="JA190" s="470"/>
      <c r="JB190" s="18"/>
      <c r="JC190" s="18"/>
      <c r="JH190" s="474"/>
      <c r="JI190" s="474"/>
      <c r="JQ190" s="474"/>
      <c r="JR190" s="474"/>
      <c r="JS190" s="475"/>
      <c r="JT190" s="474"/>
      <c r="JU190" s="474"/>
      <c r="JZ190" s="18"/>
      <c r="KA190" s="18"/>
      <c r="KC190" s="18"/>
      <c r="KD190" s="18"/>
      <c r="KI190" s="18"/>
      <c r="KJ190" s="18"/>
      <c r="KR190" s="18"/>
      <c r="KS190" s="18"/>
      <c r="LA190" s="480"/>
      <c r="LB190" s="18"/>
      <c r="LC190" s="475"/>
      <c r="LD190" s="18"/>
      <c r="LE190" s="18"/>
      <c r="LJ190" s="474"/>
      <c r="LK190" s="474"/>
      <c r="LL190" s="470"/>
      <c r="LM190" s="474"/>
      <c r="LN190" s="474"/>
      <c r="MB190" s="474"/>
      <c r="MC190" s="18"/>
      <c r="MD190" s="18"/>
      <c r="ME190" s="477"/>
      <c r="MG190" s="18"/>
      <c r="MK190" s="18"/>
      <c r="ML190" s="18"/>
      <c r="MM190" s="18"/>
      <c r="MN190" s="18"/>
      <c r="MO190" s="18"/>
      <c r="MT190" s="482"/>
      <c r="MU190" s="3"/>
      <c r="MV190" s="485"/>
      <c r="MW190" s="79"/>
      <c r="MX190" s="3"/>
      <c r="MZ190" s="18"/>
    </row>
    <row r="191" spans="1:364" ht="18">
      <c r="A191" s="48"/>
      <c r="B191" s="46"/>
      <c r="D191" s="3"/>
      <c r="E191" s="3"/>
      <c r="F191" s="79"/>
      <c r="G191" s="63"/>
      <c r="H191" s="63"/>
      <c r="I191" s="288"/>
      <c r="J191" s="337"/>
      <c r="K191" s="63"/>
      <c r="L191" s="82"/>
      <c r="M191" s="40"/>
      <c r="N191" s="40"/>
      <c r="O191" s="50"/>
      <c r="P191" s="50"/>
      <c r="U191" s="48" t="s">
        <v>220</v>
      </c>
      <c r="X191" s="53"/>
      <c r="Z191" s="3"/>
      <c r="AD191" s="48">
        <v>2018</v>
      </c>
      <c r="AG191" s="46"/>
      <c r="AI191" s="3"/>
      <c r="AM191" s="48" t="s">
        <v>805</v>
      </c>
      <c r="AN191" s="3"/>
      <c r="AO191" s="3"/>
      <c r="AR191" s="3"/>
      <c r="AV191" s="48" t="s">
        <v>1741</v>
      </c>
      <c r="AX191" s="18"/>
      <c r="AY191" s="89"/>
      <c r="AZ191" s="18"/>
      <c r="BA191" s="3"/>
      <c r="BB191" s="50"/>
      <c r="BC191"/>
      <c r="BE191" s="49" t="s">
        <v>2373</v>
      </c>
      <c r="BI191" s="18"/>
      <c r="BK191" s="50"/>
      <c r="BN191" s="49" t="s">
        <v>4601</v>
      </c>
      <c r="BQ191" s="89"/>
      <c r="BT191" s="50"/>
      <c r="BV191" s="50"/>
      <c r="BX191" s="18"/>
      <c r="BY191" s="18"/>
      <c r="BZ191" s="470"/>
      <c r="CA191" s="50"/>
      <c r="CF191" s="50"/>
      <c r="CG191" s="18"/>
      <c r="CH191" s="470"/>
      <c r="CI191" s="18"/>
      <c r="CJ191" s="18"/>
      <c r="CK191" s="50"/>
      <c r="CO191" s="18"/>
      <c r="CP191" s="50"/>
      <c r="CQ191" s="470"/>
      <c r="CR191" s="18"/>
      <c r="CS191" s="18"/>
      <c r="CU191" s="50"/>
      <c r="CX191" s="18"/>
      <c r="CY191" s="18"/>
      <c r="CZ191" s="50"/>
      <c r="DA191" s="18"/>
      <c r="DB191" s="18"/>
      <c r="DF191" s="50"/>
      <c r="DG191" s="477"/>
      <c r="DH191" s="18"/>
      <c r="DI191" s="470"/>
      <c r="DK191" s="1"/>
      <c r="DL191" s="1"/>
      <c r="DM191" s="471"/>
      <c r="DN191" s="1"/>
      <c r="DO191" s="1"/>
      <c r="DT191" s="18"/>
      <c r="DU191" s="18"/>
      <c r="DV191" s="470"/>
      <c r="DW191" s="18"/>
      <c r="DX191" s="18"/>
      <c r="EC191" s="18"/>
      <c r="ED191" s="18"/>
      <c r="EE191" s="470"/>
      <c r="EF191" s="18"/>
      <c r="EG191" s="18"/>
      <c r="EL191" s="18"/>
      <c r="EM191" s="18"/>
      <c r="EN191" s="470"/>
      <c r="EO191" s="18"/>
      <c r="EP191" s="18"/>
      <c r="EU191" s="18"/>
      <c r="EV191" s="18"/>
      <c r="EW191" s="470"/>
      <c r="EX191" s="18"/>
      <c r="EY191" s="18"/>
      <c r="FD191" s="18"/>
      <c r="FE191" s="18"/>
      <c r="FF191" s="470"/>
      <c r="FG191" s="18"/>
      <c r="FH191" s="18"/>
      <c r="FM191" s="18"/>
      <c r="FN191" s="18"/>
      <c r="FO191" s="470"/>
      <c r="FP191" s="18"/>
      <c r="FQ191" s="18"/>
      <c r="FV191" s="18"/>
      <c r="FW191" s="18"/>
      <c r="FX191" s="470"/>
      <c r="FY191" s="18"/>
      <c r="FZ191" s="18"/>
      <c r="GE191" s="18"/>
      <c r="GF191" s="18"/>
      <c r="GG191" s="470"/>
      <c r="GH191" s="18"/>
      <c r="GI191" s="18"/>
      <c r="GW191" s="18"/>
      <c r="GX191" s="18"/>
      <c r="GZ191" s="18"/>
      <c r="HA191" s="18"/>
      <c r="HF191" s="18"/>
      <c r="HG191" s="18"/>
      <c r="HI191" s="18"/>
      <c r="HJ191" s="18"/>
      <c r="HO191" s="18"/>
      <c r="HP191" s="472"/>
      <c r="HR191" s="18"/>
      <c r="HS191" s="18"/>
      <c r="HT191" s="18"/>
      <c r="IG191" s="18"/>
      <c r="IH191" s="18"/>
      <c r="IJ191" s="18"/>
      <c r="IK191" s="18"/>
      <c r="IP191" s="18"/>
      <c r="IQ191" s="18"/>
      <c r="IS191" s="18"/>
      <c r="IT191" s="18"/>
      <c r="IY191" s="477"/>
      <c r="IZ191" s="18"/>
      <c r="JA191" s="470"/>
      <c r="JB191" s="18"/>
      <c r="JC191" s="18"/>
      <c r="JH191" s="474"/>
      <c r="JI191" s="474"/>
      <c r="JQ191" s="474"/>
      <c r="JR191" s="474"/>
      <c r="JS191" s="475"/>
      <c r="JT191" s="474"/>
      <c r="JU191" s="474"/>
      <c r="JZ191" s="18"/>
      <c r="KA191" s="18"/>
      <c r="KC191" s="18"/>
      <c r="KD191" s="18"/>
      <c r="KI191" s="18"/>
      <c r="KJ191" s="18"/>
      <c r="KR191" s="18"/>
      <c r="KS191" s="18"/>
      <c r="LA191" s="18"/>
      <c r="LB191" s="18"/>
      <c r="LC191" s="475"/>
      <c r="LD191" s="18"/>
      <c r="LE191" s="18"/>
      <c r="LJ191" s="474"/>
      <c r="LK191" s="474"/>
      <c r="LL191" s="470"/>
      <c r="LM191" s="474"/>
      <c r="LN191" s="474"/>
      <c r="MB191" s="474"/>
      <c r="MC191" s="18"/>
      <c r="MD191" s="18"/>
      <c r="ME191" s="477"/>
      <c r="MG191" s="18"/>
      <c r="MK191" s="18"/>
      <c r="ML191" s="18"/>
      <c r="MM191" s="18"/>
      <c r="MN191" s="18"/>
      <c r="MO191" s="18"/>
      <c r="MT191" s="3"/>
      <c r="MU191" s="3"/>
      <c r="MV191" s="485"/>
      <c r="MW191" s="79"/>
      <c r="MX191" s="3"/>
      <c r="MZ191" s="18"/>
    </row>
    <row r="192" spans="1:364" ht="18">
      <c r="A192" s="39"/>
      <c r="B192" s="46"/>
      <c r="D192" s="3"/>
      <c r="E192" s="3"/>
      <c r="F192" s="79"/>
      <c r="G192" s="277"/>
      <c r="H192" s="63"/>
      <c r="I192" s="288"/>
      <c r="J192" s="337"/>
      <c r="K192" s="63"/>
      <c r="L192" s="82"/>
      <c r="M192" s="40"/>
      <c r="N192" s="40"/>
      <c r="O192" s="50"/>
      <c r="P192" s="50"/>
      <c r="Q192" s="52"/>
      <c r="U192" s="40" t="s">
        <v>181</v>
      </c>
      <c r="X192" s="53">
        <v>2884</v>
      </c>
      <c r="Y192" t="s">
        <v>273</v>
      </c>
      <c r="Z192" s="3" t="s">
        <v>1431</v>
      </c>
      <c r="AD192" s="40" t="s">
        <v>162</v>
      </c>
      <c r="AG192" s="46">
        <v>20307</v>
      </c>
      <c r="AH192" t="s">
        <v>407</v>
      </c>
      <c r="AI192" s="3" t="s">
        <v>1431</v>
      </c>
      <c r="AM192" s="40" t="s">
        <v>153</v>
      </c>
      <c r="AN192" s="9"/>
      <c r="AO192" s="3"/>
      <c r="AP192" s="171">
        <v>33859.375000000015</v>
      </c>
      <c r="AQ192" t="s">
        <v>1372</v>
      </c>
      <c r="AR192" s="3" t="s">
        <v>1431</v>
      </c>
      <c r="AV192" s="41" t="s">
        <v>4</v>
      </c>
      <c r="AW192" s="9"/>
      <c r="AX192" s="3"/>
      <c r="AY192" s="171">
        <v>36952.287499999984</v>
      </c>
      <c r="AZ192" s="238" t="s">
        <v>1895</v>
      </c>
      <c r="BA192" s="3" t="s">
        <v>1431</v>
      </c>
      <c r="BB192" s="50"/>
      <c r="BC192"/>
      <c r="BE192" s="40" t="s">
        <v>748</v>
      </c>
      <c r="BF192" s="9"/>
      <c r="BG192" s="337"/>
      <c r="BH192" s="171">
        <v>45039.100000000195</v>
      </c>
      <c r="BI192" s="238" t="s">
        <v>2384</v>
      </c>
      <c r="BJ192" s="3" t="s">
        <v>1431</v>
      </c>
      <c r="BK192" s="50"/>
      <c r="BN192" s="277" t="s">
        <v>39</v>
      </c>
      <c r="BQ192" s="171">
        <v>49643.875000000204</v>
      </c>
      <c r="BR192" s="238" t="s">
        <v>4628</v>
      </c>
      <c r="BS192" s="3" t="s">
        <v>1431</v>
      </c>
      <c r="BT192" s="50"/>
      <c r="BV192" s="50"/>
      <c r="BX192" s="18"/>
      <c r="BY192" s="18"/>
      <c r="BZ192" s="470"/>
      <c r="CA192" s="50"/>
      <c r="CF192" s="50"/>
      <c r="CG192" s="18"/>
      <c r="CH192" s="470"/>
      <c r="CI192" s="18"/>
      <c r="CJ192" s="18"/>
      <c r="CK192" s="50"/>
      <c r="CO192" s="18"/>
      <c r="CP192" s="50"/>
      <c r="CQ192" s="470"/>
      <c r="CR192" s="18"/>
      <c r="CS192" s="18"/>
      <c r="CU192" s="50"/>
      <c r="CX192" s="18"/>
      <c r="CY192" s="18"/>
      <c r="CZ192" s="50"/>
      <c r="DA192" s="18"/>
      <c r="DB192" s="18"/>
      <c r="DF192" s="50"/>
      <c r="DG192" s="477"/>
      <c r="DH192" s="18"/>
      <c r="DI192" s="470"/>
      <c r="DK192" s="1"/>
      <c r="DL192" s="1"/>
      <c r="DM192" s="471"/>
      <c r="DN192" s="1"/>
      <c r="DO192" s="1"/>
      <c r="DT192" s="18"/>
      <c r="DU192" s="18"/>
      <c r="DV192" s="470"/>
      <c r="DW192" s="18"/>
      <c r="DX192" s="18"/>
      <c r="EC192" s="18"/>
      <c r="ED192" s="18"/>
      <c r="EE192" s="470"/>
      <c r="EF192" s="18"/>
      <c r="EG192" s="18"/>
      <c r="EL192" s="18"/>
      <c r="EM192" s="18"/>
      <c r="EN192" s="470"/>
      <c r="EO192" s="18"/>
      <c r="EP192" s="18"/>
      <c r="EU192" s="18"/>
      <c r="EV192" s="18"/>
      <c r="EW192" s="470"/>
      <c r="EX192" s="18"/>
      <c r="EY192" s="18"/>
      <c r="FD192" s="18"/>
      <c r="FE192" s="18"/>
      <c r="FF192" s="470"/>
      <c r="FG192" s="18"/>
      <c r="FH192" s="18"/>
      <c r="FM192" s="18"/>
      <c r="FN192" s="18"/>
      <c r="FO192" s="470"/>
      <c r="FP192" s="18"/>
      <c r="FQ192" s="18"/>
      <c r="FV192" s="18"/>
      <c r="FW192" s="18"/>
      <c r="FX192" s="470"/>
      <c r="FY192" s="18"/>
      <c r="FZ192" s="18"/>
      <c r="GE192" s="18"/>
      <c r="GF192" s="18"/>
      <c r="GG192" s="470"/>
      <c r="GH192" s="18"/>
      <c r="GI192" s="18"/>
      <c r="GW192" s="18"/>
      <c r="GX192" s="18"/>
      <c r="GZ192" s="18"/>
      <c r="HA192" s="18"/>
      <c r="HF192" s="18"/>
      <c r="HG192" s="18"/>
      <c r="HI192" s="18"/>
      <c r="HJ192" s="18"/>
      <c r="HO192" s="18"/>
      <c r="HP192" s="472"/>
      <c r="HR192" s="18"/>
      <c r="HS192" s="18"/>
      <c r="HT192" s="18"/>
      <c r="IG192" s="18"/>
      <c r="IH192" s="18"/>
      <c r="IJ192" s="18"/>
      <c r="IK192" s="18"/>
      <c r="IP192" s="18"/>
      <c r="IQ192" s="18"/>
      <c r="IS192" s="18"/>
      <c r="IT192" s="18"/>
      <c r="IY192" s="18"/>
      <c r="IZ192" s="18"/>
      <c r="JA192" s="470"/>
      <c r="JB192" s="18"/>
      <c r="JC192" s="18"/>
      <c r="JH192" s="474"/>
      <c r="JI192" s="474"/>
      <c r="JQ192" s="474"/>
      <c r="JR192" s="474"/>
      <c r="JS192" s="475"/>
      <c r="JT192" s="474"/>
      <c r="JU192" s="474"/>
      <c r="JZ192" s="18"/>
      <c r="KA192" s="18"/>
      <c r="KC192" s="18"/>
      <c r="KD192" s="18"/>
      <c r="KI192" s="18"/>
      <c r="KJ192" s="18"/>
      <c r="KR192" s="18"/>
      <c r="KS192" s="18"/>
      <c r="LA192" s="18"/>
      <c r="LB192" s="18"/>
      <c r="LC192" s="475"/>
      <c r="LD192" s="18"/>
      <c r="LE192" s="18"/>
      <c r="LJ192" s="474"/>
      <c r="LK192" s="474"/>
      <c r="LL192" s="470"/>
      <c r="LM192" s="474"/>
      <c r="LN192" s="474"/>
      <c r="MB192" s="474"/>
      <c r="MC192" s="18"/>
      <c r="MD192" s="18"/>
      <c r="ME192" s="477"/>
      <c r="MG192" s="18"/>
      <c r="MK192" s="18"/>
      <c r="ML192" s="18"/>
      <c r="MM192" s="18"/>
      <c r="MN192" s="18"/>
      <c r="MO192" s="18"/>
      <c r="MT192" s="3"/>
      <c r="MU192" s="3"/>
      <c r="MV192" s="485"/>
      <c r="MW192" s="79"/>
      <c r="MX192" s="3"/>
      <c r="MZ192" s="18"/>
    </row>
    <row r="193" spans="1:364" ht="18">
      <c r="A193" s="48"/>
      <c r="B193" s="46"/>
      <c r="D193" s="3"/>
      <c r="E193" s="3"/>
      <c r="F193" s="79"/>
      <c r="G193" s="63"/>
      <c r="H193" s="63"/>
      <c r="I193" s="269"/>
      <c r="J193" s="337"/>
      <c r="K193" s="63"/>
      <c r="L193" s="60"/>
      <c r="M193" s="3"/>
      <c r="N193" s="79"/>
      <c r="O193" s="50"/>
      <c r="P193" s="50"/>
      <c r="U193" s="48">
        <v>2015</v>
      </c>
      <c r="AD193" s="48">
        <v>2018</v>
      </c>
      <c r="AG193" s="46"/>
      <c r="AI193" s="3"/>
      <c r="AM193" s="48" t="s">
        <v>805</v>
      </c>
      <c r="AN193" s="3"/>
      <c r="AO193" s="3"/>
      <c r="AR193" s="3"/>
      <c r="AV193" s="49" t="s">
        <v>1743</v>
      </c>
      <c r="AX193" s="18"/>
      <c r="AY193" s="89"/>
      <c r="AZ193" s="18"/>
      <c r="BA193" s="3"/>
      <c r="BB193" s="50"/>
      <c r="BC193"/>
      <c r="BE193" s="49" t="s">
        <v>2373</v>
      </c>
      <c r="BI193" s="18"/>
      <c r="BK193" s="50"/>
      <c r="BN193" s="49" t="s">
        <v>4601</v>
      </c>
      <c r="BQ193" s="89"/>
      <c r="BT193" s="50"/>
      <c r="BV193" s="50"/>
      <c r="BX193" s="477"/>
      <c r="BY193" s="18"/>
      <c r="BZ193" s="470"/>
      <c r="CA193" s="50"/>
      <c r="CF193" s="50"/>
      <c r="CG193" s="18"/>
      <c r="CH193" s="470"/>
      <c r="CI193" s="18"/>
      <c r="CJ193" s="18"/>
      <c r="CK193" s="50"/>
      <c r="CO193" s="477"/>
      <c r="CP193" s="50"/>
      <c r="CQ193" s="470"/>
      <c r="CR193" s="18"/>
      <c r="CS193" s="18"/>
      <c r="CU193" s="50"/>
      <c r="CX193" s="477"/>
      <c r="CY193" s="18"/>
      <c r="CZ193" s="50"/>
      <c r="DA193" s="18"/>
      <c r="DB193" s="18"/>
      <c r="DF193" s="50"/>
      <c r="DG193" s="477"/>
      <c r="DH193" s="18"/>
      <c r="DI193" s="470"/>
      <c r="DK193" s="479"/>
      <c r="DL193" s="1"/>
      <c r="DM193" s="471"/>
      <c r="DN193" s="1"/>
      <c r="DO193" s="1"/>
      <c r="DT193" s="477"/>
      <c r="DU193" s="18"/>
      <c r="DV193" s="470"/>
      <c r="DW193" s="18"/>
      <c r="DX193" s="18"/>
      <c r="EC193" s="477"/>
      <c r="ED193" s="18"/>
      <c r="EE193" s="470"/>
      <c r="EF193" s="18"/>
      <c r="EG193" s="18"/>
      <c r="EL193" s="477"/>
      <c r="EM193" s="18"/>
      <c r="EN193" s="470"/>
      <c r="EO193" s="18"/>
      <c r="EP193" s="18"/>
      <c r="EU193" s="477"/>
      <c r="EV193" s="18"/>
      <c r="EW193" s="470"/>
      <c r="EX193" s="18"/>
      <c r="EY193" s="18"/>
      <c r="FD193" s="477"/>
      <c r="FE193" s="18"/>
      <c r="FF193" s="470"/>
      <c r="FG193" s="18"/>
      <c r="FH193" s="18"/>
      <c r="FM193" s="480"/>
      <c r="FN193" s="18"/>
      <c r="FO193" s="470"/>
      <c r="FP193" s="18"/>
      <c r="FQ193" s="18"/>
      <c r="FV193" s="477"/>
      <c r="FW193" s="18"/>
      <c r="FX193" s="470"/>
      <c r="FY193" s="18"/>
      <c r="FZ193" s="18"/>
      <c r="GE193" s="477"/>
      <c r="GF193" s="18"/>
      <c r="GG193" s="470"/>
      <c r="GH193" s="18"/>
      <c r="GI193" s="18"/>
      <c r="GW193" s="480"/>
      <c r="GX193" s="18"/>
      <c r="GZ193" s="18"/>
      <c r="HA193" s="18"/>
      <c r="HF193" s="480"/>
      <c r="HG193" s="18"/>
      <c r="HI193" s="18"/>
      <c r="HJ193" s="18"/>
      <c r="HO193" s="18"/>
      <c r="HP193" s="472"/>
      <c r="HR193" s="18"/>
      <c r="HS193" s="18"/>
      <c r="HT193" s="18"/>
      <c r="IG193" s="477"/>
      <c r="IH193" s="18"/>
      <c r="IJ193" s="18"/>
      <c r="IK193" s="18"/>
      <c r="IP193" s="480"/>
      <c r="IQ193" s="18"/>
      <c r="IS193" s="18"/>
      <c r="IT193" s="18"/>
      <c r="IY193" s="18"/>
      <c r="IZ193" s="18"/>
      <c r="JA193" s="470"/>
      <c r="JB193" s="18"/>
      <c r="JC193" s="18"/>
      <c r="JH193" s="477"/>
      <c r="JI193" s="474"/>
      <c r="JQ193" s="477"/>
      <c r="JR193" s="474"/>
      <c r="JS193" s="475"/>
      <c r="JT193" s="474"/>
      <c r="JU193" s="474"/>
      <c r="JZ193" s="480"/>
      <c r="KA193" s="18"/>
      <c r="KC193" s="18"/>
      <c r="KD193" s="18"/>
      <c r="KI193" s="480"/>
      <c r="KJ193" s="18"/>
      <c r="KR193" s="480"/>
      <c r="KS193" s="18"/>
      <c r="LA193" s="18"/>
      <c r="LB193" s="18"/>
      <c r="LC193" s="475"/>
      <c r="LD193" s="18"/>
      <c r="LE193" s="18"/>
      <c r="LJ193" s="477"/>
      <c r="LK193" s="474"/>
      <c r="LL193" s="470"/>
      <c r="LM193" s="474"/>
      <c r="LN193" s="474"/>
      <c r="MB193" s="474"/>
      <c r="MC193" s="18"/>
      <c r="MD193" s="18"/>
      <c r="ME193" s="477"/>
      <c r="MG193" s="18"/>
      <c r="MK193" s="480"/>
      <c r="ML193" s="18"/>
      <c r="MM193" s="18"/>
      <c r="MN193" s="18"/>
      <c r="MO193" s="18"/>
      <c r="MT193" s="3"/>
      <c r="MU193" s="63"/>
      <c r="MV193" s="485"/>
      <c r="MW193" s="79"/>
      <c r="MX193" s="3"/>
      <c r="MZ193" s="18"/>
    </row>
    <row r="194" spans="1:364" ht="18">
      <c r="A194" s="40"/>
      <c r="B194" s="46"/>
      <c r="D194" s="60"/>
      <c r="E194" s="3"/>
      <c r="F194" s="79"/>
      <c r="G194" s="63"/>
      <c r="H194" s="63"/>
      <c r="I194" s="288"/>
      <c r="J194" s="337"/>
      <c r="K194" s="63"/>
      <c r="L194" s="3"/>
      <c r="M194" s="3"/>
      <c r="N194" s="79"/>
      <c r="O194" s="50"/>
      <c r="P194" s="50"/>
      <c r="Z194" s="3"/>
      <c r="AD194" s="40" t="s">
        <v>153</v>
      </c>
      <c r="AF194" s="3"/>
      <c r="AG194" s="46">
        <v>19559</v>
      </c>
      <c r="AH194" t="s">
        <v>408</v>
      </c>
      <c r="AI194" s="3" t="s">
        <v>1432</v>
      </c>
      <c r="AM194" s="40" t="s">
        <v>156</v>
      </c>
      <c r="AN194" s="9"/>
      <c r="AO194" s="3"/>
      <c r="AP194" s="171">
        <v>31287.362499999956</v>
      </c>
      <c r="AQ194" t="s">
        <v>1373</v>
      </c>
      <c r="AR194" s="3" t="s">
        <v>1432</v>
      </c>
      <c r="AV194" s="40" t="s">
        <v>156</v>
      </c>
      <c r="AW194" s="3"/>
      <c r="AX194" s="3"/>
      <c r="AY194" s="171">
        <v>34736.450000000084</v>
      </c>
      <c r="AZ194" s="238" t="s">
        <v>1896</v>
      </c>
      <c r="BA194" s="3" t="s">
        <v>1432</v>
      </c>
      <c r="BB194" s="50"/>
      <c r="BC194"/>
      <c r="BE194" s="40" t="s">
        <v>783</v>
      </c>
      <c r="BF194" s="3"/>
      <c r="BG194" s="337"/>
      <c r="BH194" s="171">
        <v>44889.249999999796</v>
      </c>
      <c r="BI194" s="238" t="s">
        <v>2385</v>
      </c>
      <c r="BJ194" s="3" t="s">
        <v>1432</v>
      </c>
      <c r="BK194" s="50"/>
      <c r="BN194" s="63" t="s">
        <v>162</v>
      </c>
      <c r="BQ194" s="171">
        <v>49624.46249999987</v>
      </c>
      <c r="BR194" s="238" t="s">
        <v>4629</v>
      </c>
      <c r="BS194" s="3" t="s">
        <v>1432</v>
      </c>
      <c r="BT194" s="50"/>
      <c r="BV194" s="50"/>
      <c r="BX194" s="18"/>
      <c r="BY194" s="18"/>
      <c r="BZ194" s="470"/>
      <c r="CA194" s="50"/>
      <c r="CF194" s="50"/>
      <c r="CG194" s="18"/>
      <c r="CH194" s="470"/>
      <c r="CI194" s="18"/>
      <c r="CJ194" s="18"/>
      <c r="CK194" s="50"/>
      <c r="CO194" s="18"/>
      <c r="CP194" s="50"/>
      <c r="CQ194" s="470"/>
      <c r="CR194" s="18"/>
      <c r="CS194" s="18"/>
      <c r="CU194" s="50"/>
      <c r="CX194" s="18"/>
      <c r="CY194" s="18"/>
      <c r="CZ194" s="50"/>
      <c r="DA194" s="18"/>
      <c r="DB194" s="18"/>
      <c r="DF194" s="50"/>
      <c r="DG194" s="477"/>
      <c r="DH194" s="18"/>
      <c r="DI194" s="470"/>
      <c r="DK194" s="1"/>
      <c r="DL194" s="1"/>
      <c r="DM194" s="471"/>
      <c r="DN194" s="1"/>
      <c r="DO194" s="1"/>
      <c r="DT194" s="18"/>
      <c r="DU194" s="18"/>
      <c r="DV194" s="470"/>
      <c r="DW194" s="18"/>
      <c r="DX194" s="18"/>
      <c r="EC194" s="18"/>
      <c r="ED194" s="18"/>
      <c r="EE194" s="470"/>
      <c r="EF194" s="18"/>
      <c r="EG194" s="18"/>
      <c r="EL194" s="18"/>
      <c r="EM194" s="18"/>
      <c r="EN194" s="470"/>
      <c r="EO194" s="18"/>
      <c r="EP194" s="18"/>
      <c r="EU194" s="18"/>
      <c r="EV194" s="18"/>
      <c r="EW194" s="470"/>
      <c r="EX194" s="18"/>
      <c r="EY194" s="18"/>
      <c r="FD194" s="18"/>
      <c r="FE194" s="18"/>
      <c r="FF194" s="470"/>
      <c r="FG194" s="18"/>
      <c r="FH194" s="18"/>
      <c r="FM194" s="18"/>
      <c r="FN194" s="18"/>
      <c r="FO194" s="470"/>
      <c r="FP194" s="18"/>
      <c r="FQ194" s="18"/>
      <c r="FV194" s="18"/>
      <c r="FW194" s="18"/>
      <c r="FX194" s="470"/>
      <c r="FY194" s="18"/>
      <c r="FZ194" s="18"/>
      <c r="GE194" s="18"/>
      <c r="GF194" s="18"/>
      <c r="GG194" s="470"/>
      <c r="GH194" s="18"/>
      <c r="GI194" s="18"/>
      <c r="GW194" s="18"/>
      <c r="GX194" s="18"/>
      <c r="GZ194" s="18"/>
      <c r="HA194" s="18"/>
      <c r="HF194" s="18"/>
      <c r="HG194" s="18"/>
      <c r="HI194" s="18"/>
      <c r="HJ194" s="18"/>
      <c r="HO194" s="18"/>
      <c r="HP194" s="472"/>
      <c r="HR194" s="18"/>
      <c r="HS194" s="18"/>
      <c r="HT194" s="18"/>
      <c r="IG194" s="18"/>
      <c r="IH194" s="18"/>
      <c r="IJ194" s="18"/>
      <c r="IK194" s="18"/>
      <c r="IP194" s="18"/>
      <c r="IQ194" s="18"/>
      <c r="IS194" s="18"/>
      <c r="IT194" s="18"/>
      <c r="IY194" s="18"/>
      <c r="IZ194" s="18"/>
      <c r="JA194" s="470"/>
      <c r="JB194" s="18"/>
      <c r="JC194" s="18"/>
      <c r="JH194" s="474"/>
      <c r="JI194" s="474"/>
      <c r="JQ194" s="474"/>
      <c r="JR194" s="474"/>
      <c r="JS194" s="475"/>
      <c r="JT194" s="474"/>
      <c r="JU194" s="474"/>
      <c r="JZ194" s="18"/>
      <c r="KA194" s="18"/>
      <c r="KC194" s="18"/>
      <c r="KD194" s="18"/>
      <c r="KI194" s="18"/>
      <c r="KJ194" s="18"/>
      <c r="KR194" s="18"/>
      <c r="KS194" s="18"/>
      <c r="LA194" s="18"/>
      <c r="LB194" s="18"/>
      <c r="LC194" s="476"/>
      <c r="LD194" s="18"/>
      <c r="LE194" s="18"/>
      <c r="LJ194" s="474"/>
      <c r="LK194" s="474"/>
      <c r="LL194" s="470"/>
      <c r="LM194" s="474"/>
      <c r="LN194" s="474"/>
      <c r="MB194" s="474"/>
      <c r="MC194" s="18"/>
      <c r="MD194" s="18"/>
      <c r="ME194" s="477"/>
      <c r="MG194" s="18"/>
      <c r="MK194" s="18"/>
      <c r="ML194" s="18"/>
      <c r="MM194" s="18"/>
      <c r="MN194" s="18"/>
      <c r="MO194" s="18"/>
      <c r="MT194" s="3"/>
      <c r="MU194" s="63"/>
      <c r="MV194" s="483"/>
      <c r="MW194" s="79"/>
      <c r="MX194" s="3"/>
      <c r="MZ194" s="18"/>
    </row>
    <row r="195" spans="1:364" ht="18">
      <c r="A195" s="48"/>
      <c r="B195" s="46"/>
      <c r="D195" s="82"/>
      <c r="E195" s="40"/>
      <c r="F195" s="40"/>
      <c r="G195" s="277"/>
      <c r="H195" s="63"/>
      <c r="I195" s="288"/>
      <c r="J195" s="337"/>
      <c r="K195" s="63"/>
      <c r="L195" s="82"/>
      <c r="M195" s="40"/>
      <c r="N195" s="40"/>
      <c r="O195" s="50"/>
      <c r="P195" s="50"/>
      <c r="U195" s="82"/>
      <c r="V195" s="3"/>
      <c r="W195" s="50"/>
      <c r="Z195" s="3"/>
      <c r="AD195" s="48">
        <v>2018</v>
      </c>
      <c r="AF195" s="3"/>
      <c r="AG195" s="46"/>
      <c r="AI195" s="60"/>
      <c r="AM195" s="48" t="s">
        <v>805</v>
      </c>
      <c r="AN195" s="3"/>
      <c r="AO195" s="3"/>
      <c r="AR195" s="60"/>
      <c r="AV195" s="48" t="s">
        <v>1741</v>
      </c>
      <c r="AX195" s="18"/>
      <c r="AY195" s="89"/>
      <c r="AZ195" s="18"/>
      <c r="BA195" s="60"/>
      <c r="BB195" s="50"/>
      <c r="BC195"/>
      <c r="BE195" s="49" t="s">
        <v>2373</v>
      </c>
      <c r="BI195" s="18"/>
      <c r="BK195" s="50"/>
      <c r="BN195" s="49" t="s">
        <v>4601</v>
      </c>
      <c r="BQ195" s="89"/>
      <c r="BT195" s="50"/>
      <c r="BV195" s="50"/>
      <c r="BX195" s="350"/>
      <c r="BY195" s="18"/>
      <c r="BZ195" s="470"/>
      <c r="CA195" s="50"/>
      <c r="CF195" s="50"/>
      <c r="CG195" s="18"/>
      <c r="CH195" s="470"/>
      <c r="CI195" s="18"/>
      <c r="CJ195" s="18"/>
      <c r="CK195" s="50"/>
      <c r="CO195" s="350"/>
      <c r="CP195" s="50"/>
      <c r="CQ195" s="470"/>
      <c r="CR195" s="18"/>
      <c r="CS195" s="18"/>
      <c r="CU195" s="50"/>
      <c r="CX195" s="350"/>
      <c r="CY195" s="18"/>
      <c r="CZ195" s="50"/>
      <c r="DA195" s="18"/>
      <c r="DB195" s="18"/>
      <c r="DF195" s="50"/>
      <c r="DG195" s="477"/>
      <c r="DH195" s="18"/>
      <c r="DI195" s="470"/>
      <c r="DK195" s="380"/>
      <c r="DL195" s="1"/>
      <c r="DM195" s="471"/>
      <c r="DN195" s="1"/>
      <c r="DO195" s="1"/>
      <c r="DT195" s="350"/>
      <c r="DU195" s="18"/>
      <c r="DV195" s="470"/>
      <c r="DW195" s="18"/>
      <c r="DX195" s="18"/>
      <c r="EC195" s="350"/>
      <c r="ED195" s="18"/>
      <c r="EE195" s="470"/>
      <c r="EF195" s="18"/>
      <c r="EG195" s="18"/>
      <c r="EL195" s="350"/>
      <c r="EM195" s="18"/>
      <c r="EN195" s="470"/>
      <c r="EO195" s="18"/>
      <c r="EP195" s="18"/>
      <c r="EU195" s="350"/>
      <c r="EV195" s="18"/>
      <c r="EW195" s="470"/>
      <c r="EX195" s="18"/>
      <c r="EY195" s="18"/>
      <c r="FD195" s="350"/>
      <c r="FE195" s="18"/>
      <c r="FF195" s="470"/>
      <c r="FG195" s="18"/>
      <c r="FH195" s="18"/>
      <c r="FM195" s="350"/>
      <c r="FN195" s="18"/>
      <c r="FO195" s="470"/>
      <c r="FP195" s="18"/>
      <c r="FQ195" s="18"/>
      <c r="FV195" s="350"/>
      <c r="FW195" s="18"/>
      <c r="FX195" s="470"/>
      <c r="FY195" s="18"/>
      <c r="FZ195" s="18"/>
      <c r="GE195" s="350"/>
      <c r="GF195" s="18"/>
      <c r="GG195" s="470"/>
      <c r="GH195" s="18"/>
      <c r="GI195" s="18"/>
      <c r="GW195" s="350"/>
      <c r="GX195" s="18"/>
      <c r="GZ195" s="18"/>
      <c r="HA195" s="18"/>
      <c r="HF195" s="350"/>
      <c r="HG195" s="18"/>
      <c r="HI195" s="18"/>
      <c r="HJ195" s="18"/>
      <c r="HO195" s="18"/>
      <c r="HP195" s="472"/>
      <c r="HR195" s="18"/>
      <c r="HS195" s="18"/>
      <c r="HT195" s="18"/>
      <c r="IG195" s="350"/>
      <c r="IH195" s="18"/>
      <c r="IJ195" s="18"/>
      <c r="IK195" s="18"/>
      <c r="IP195" s="350"/>
      <c r="IQ195" s="18"/>
      <c r="IS195" s="18"/>
      <c r="IT195" s="18"/>
      <c r="IY195" s="18"/>
      <c r="IZ195" s="18"/>
      <c r="JA195" s="481"/>
      <c r="JB195" s="18"/>
      <c r="JC195" s="18"/>
      <c r="JH195" s="473"/>
      <c r="JI195" s="474"/>
      <c r="JQ195" s="473"/>
      <c r="JR195" s="474"/>
      <c r="JS195" s="475"/>
      <c r="JT195" s="474"/>
      <c r="JU195" s="474"/>
      <c r="JZ195" s="350"/>
      <c r="KA195" s="18"/>
      <c r="KC195" s="18"/>
      <c r="KD195" s="18"/>
      <c r="KI195" s="350"/>
      <c r="KJ195" s="18"/>
      <c r="KR195" s="350"/>
      <c r="KS195" s="18"/>
      <c r="LA195" s="350"/>
      <c r="LB195" s="18"/>
      <c r="LC195" s="476"/>
      <c r="LD195" s="18"/>
      <c r="LE195" s="18"/>
      <c r="LJ195" s="473"/>
      <c r="LK195" s="474"/>
      <c r="LL195" s="470"/>
      <c r="LM195" s="474"/>
      <c r="LN195" s="474"/>
      <c r="MB195" s="474"/>
      <c r="MC195" s="18"/>
      <c r="MD195" s="18"/>
      <c r="ME195" s="477"/>
      <c r="MG195" s="18"/>
      <c r="MK195" s="350"/>
      <c r="ML195" s="18"/>
      <c r="MM195" s="18"/>
      <c r="MN195" s="18"/>
      <c r="MO195" s="18"/>
      <c r="MT195" s="60"/>
      <c r="MU195" s="3"/>
      <c r="MV195" s="478"/>
      <c r="MW195" s="79"/>
      <c r="MX195" s="3"/>
      <c r="MZ195" s="18"/>
    </row>
    <row r="196" spans="1:364" ht="18">
      <c r="A196" s="40"/>
      <c r="B196" s="46"/>
      <c r="D196" s="82"/>
      <c r="E196" s="40"/>
      <c r="F196" s="40"/>
      <c r="G196" s="63"/>
      <c r="H196" s="63"/>
      <c r="I196" s="269"/>
      <c r="J196" s="337"/>
      <c r="K196" s="63"/>
      <c r="L196" s="3"/>
      <c r="M196" s="3"/>
      <c r="N196" s="79"/>
      <c r="O196" s="50"/>
      <c r="P196" s="50"/>
      <c r="U196" s="50"/>
      <c r="V196" s="50"/>
      <c r="W196" s="50"/>
      <c r="X196" s="334"/>
      <c r="Y196" s="50"/>
      <c r="Z196" s="50"/>
      <c r="AD196" s="40" t="s">
        <v>164</v>
      </c>
      <c r="AG196" s="46">
        <v>19512</v>
      </c>
      <c r="AH196" t="s">
        <v>409</v>
      </c>
      <c r="AI196" s="3" t="s">
        <v>1433</v>
      </c>
      <c r="AM196" s="41" t="s">
        <v>29</v>
      </c>
      <c r="AN196" s="3"/>
      <c r="AO196" s="3"/>
      <c r="AP196" s="171">
        <v>29997.449999999993</v>
      </c>
      <c r="AQ196" t="s">
        <v>1374</v>
      </c>
      <c r="AR196" s="3" t="s">
        <v>1433</v>
      </c>
      <c r="AV196" s="40" t="s">
        <v>778</v>
      </c>
      <c r="AW196" s="3"/>
      <c r="AX196" s="3"/>
      <c r="AY196" s="171">
        <v>34658.987499999894</v>
      </c>
      <c r="AZ196" s="238" t="s">
        <v>1897</v>
      </c>
      <c r="BA196" s="3" t="s">
        <v>1433</v>
      </c>
      <c r="BB196" s="50"/>
      <c r="BC196"/>
      <c r="BE196" s="40" t="s">
        <v>738</v>
      </c>
      <c r="BF196" s="9"/>
      <c r="BG196" s="337"/>
      <c r="BH196" s="171">
        <v>44500.924999999814</v>
      </c>
      <c r="BI196" s="238" t="s">
        <v>2386</v>
      </c>
      <c r="BJ196" s="3" t="s">
        <v>1433</v>
      </c>
      <c r="BK196" s="50"/>
      <c r="BN196" s="63" t="s">
        <v>790</v>
      </c>
      <c r="BQ196" s="171">
        <v>49558.287499999591</v>
      </c>
      <c r="BR196" s="238" t="s">
        <v>4630</v>
      </c>
      <c r="BS196" s="3" t="s">
        <v>1433</v>
      </c>
      <c r="BT196" s="50"/>
      <c r="BV196" s="50"/>
      <c r="BX196" s="18"/>
      <c r="BY196" s="18"/>
      <c r="BZ196" s="470"/>
      <c r="CA196" s="50"/>
      <c r="CF196" s="50"/>
      <c r="CG196" s="18"/>
      <c r="CH196" s="470"/>
      <c r="CI196" s="18"/>
      <c r="CJ196" s="18"/>
      <c r="CK196" s="50"/>
      <c r="CO196" s="18"/>
      <c r="CP196" s="50"/>
      <c r="CQ196" s="470"/>
      <c r="CR196" s="18"/>
      <c r="CS196" s="18"/>
      <c r="CU196" s="50"/>
      <c r="CX196" s="18"/>
      <c r="CY196" s="18"/>
      <c r="CZ196" s="50"/>
      <c r="DA196" s="18"/>
      <c r="DB196" s="18"/>
      <c r="DF196" s="50"/>
      <c r="DG196" s="477"/>
      <c r="DH196" s="18"/>
      <c r="DI196" s="470"/>
      <c r="DK196" s="1"/>
      <c r="DL196" s="1"/>
      <c r="DM196" s="471"/>
      <c r="DN196" s="1"/>
      <c r="DO196" s="1"/>
      <c r="DT196" s="18"/>
      <c r="DU196" s="18"/>
      <c r="DV196" s="470"/>
      <c r="DW196" s="18"/>
      <c r="DX196" s="18"/>
      <c r="EC196" s="18"/>
      <c r="ED196" s="18"/>
      <c r="EE196" s="470"/>
      <c r="EF196" s="18"/>
      <c r="EG196" s="18"/>
      <c r="EL196" s="18"/>
      <c r="EM196" s="18"/>
      <c r="EN196" s="470"/>
      <c r="EO196" s="18"/>
      <c r="EP196" s="18"/>
      <c r="EU196" s="18"/>
      <c r="EV196" s="18"/>
      <c r="EW196" s="470"/>
      <c r="EX196" s="18"/>
      <c r="EY196" s="18"/>
      <c r="FD196" s="18"/>
      <c r="FE196" s="18"/>
      <c r="FF196" s="470"/>
      <c r="FG196" s="18"/>
      <c r="FH196" s="18"/>
      <c r="FM196" s="18"/>
      <c r="FN196" s="18"/>
      <c r="FO196" s="470"/>
      <c r="FP196" s="18"/>
      <c r="FQ196" s="18"/>
      <c r="FV196" s="18"/>
      <c r="FW196" s="18"/>
      <c r="FX196" s="470"/>
      <c r="FY196" s="18"/>
      <c r="FZ196" s="18"/>
      <c r="GE196" s="18"/>
      <c r="GF196" s="18"/>
      <c r="GG196" s="470"/>
      <c r="GH196" s="18"/>
      <c r="GI196" s="18"/>
      <c r="GW196" s="18"/>
      <c r="GX196" s="18"/>
      <c r="GZ196" s="18"/>
      <c r="HA196" s="18"/>
      <c r="HF196" s="18"/>
      <c r="HG196" s="18"/>
      <c r="HI196" s="18"/>
      <c r="HJ196" s="18"/>
      <c r="HO196" s="18"/>
      <c r="HP196" s="472"/>
      <c r="HR196" s="18"/>
      <c r="HS196" s="18"/>
      <c r="HT196" s="18"/>
      <c r="IG196" s="18"/>
      <c r="IH196" s="18"/>
      <c r="IJ196" s="18"/>
      <c r="IK196" s="18"/>
      <c r="IP196" s="18"/>
      <c r="IQ196" s="18"/>
      <c r="IS196" s="18"/>
      <c r="IT196" s="18"/>
      <c r="IY196" s="350"/>
      <c r="IZ196" s="18"/>
      <c r="JA196" s="481"/>
      <c r="JB196" s="18"/>
      <c r="JC196" s="18"/>
      <c r="JH196" s="474"/>
      <c r="JI196" s="474"/>
      <c r="JQ196" s="474"/>
      <c r="JR196" s="474"/>
      <c r="JS196" s="475"/>
      <c r="JT196" s="474"/>
      <c r="JU196" s="474"/>
      <c r="JZ196" s="18"/>
      <c r="KA196" s="18"/>
      <c r="KC196" s="18"/>
      <c r="KD196" s="18"/>
      <c r="KI196" s="18"/>
      <c r="KJ196" s="18"/>
      <c r="KR196" s="18"/>
      <c r="KS196" s="18"/>
      <c r="LA196" s="350"/>
      <c r="LB196" s="18"/>
      <c r="LC196" s="475"/>
      <c r="LD196" s="18"/>
      <c r="LE196" s="18"/>
      <c r="LJ196" s="474"/>
      <c r="LK196" s="474"/>
      <c r="LL196" s="470"/>
      <c r="LM196" s="474"/>
      <c r="LN196" s="474"/>
      <c r="MB196" s="474"/>
      <c r="MC196" s="18"/>
      <c r="MD196" s="18"/>
      <c r="ME196" s="477"/>
      <c r="MG196" s="18"/>
      <c r="MK196" s="18"/>
      <c r="ML196" s="18"/>
      <c r="MM196" s="18"/>
      <c r="MN196" s="18"/>
      <c r="MO196" s="18"/>
      <c r="MT196" s="60"/>
      <c r="MU196" s="3"/>
      <c r="MV196" s="485"/>
      <c r="MW196" s="79"/>
      <c r="MX196" s="3"/>
      <c r="MZ196" s="18"/>
    </row>
    <row r="197" spans="1:364" ht="18">
      <c r="A197" s="41"/>
      <c r="B197" s="46"/>
      <c r="D197" s="3"/>
      <c r="E197" s="107"/>
      <c r="F197" s="79"/>
      <c r="G197" s="63"/>
      <c r="H197" s="63"/>
      <c r="I197" s="269"/>
      <c r="J197" s="337"/>
      <c r="K197" s="63"/>
      <c r="L197" s="60"/>
      <c r="M197" s="3"/>
      <c r="N197" s="79"/>
      <c r="O197" s="50"/>
      <c r="P197" s="50"/>
      <c r="U197" s="456"/>
      <c r="V197" s="50"/>
      <c r="W197" s="50"/>
      <c r="X197" s="334"/>
      <c r="Y197" s="50"/>
      <c r="Z197" s="50"/>
      <c r="AD197" s="48">
        <v>2018</v>
      </c>
      <c r="AG197" s="46"/>
      <c r="AI197" s="60"/>
      <c r="AM197" s="49" t="s">
        <v>216</v>
      </c>
      <c r="AN197" s="9"/>
      <c r="AO197" s="3"/>
      <c r="AR197" s="60"/>
      <c r="AV197" s="49" t="s">
        <v>1742</v>
      </c>
      <c r="AX197" s="18"/>
      <c r="AY197" s="89"/>
      <c r="AZ197" s="18"/>
      <c r="BA197" s="60"/>
      <c r="BB197" s="50"/>
      <c r="BC197"/>
      <c r="BE197" s="49" t="s">
        <v>2373</v>
      </c>
      <c r="BI197" s="18"/>
      <c r="BK197" s="50"/>
      <c r="BN197" s="49" t="s">
        <v>4601</v>
      </c>
      <c r="BO197" s="9"/>
      <c r="BP197" s="63"/>
      <c r="BQ197" s="89"/>
      <c r="BR197" s="59"/>
      <c r="BS197" s="59"/>
      <c r="BT197" s="50"/>
      <c r="BV197" s="50"/>
      <c r="BX197" s="18"/>
      <c r="BY197" s="18"/>
      <c r="BZ197" s="470"/>
      <c r="CA197" s="50"/>
      <c r="CF197" s="50"/>
      <c r="CG197" s="18"/>
      <c r="CH197" s="470"/>
      <c r="CI197" s="18"/>
      <c r="CJ197" s="18"/>
      <c r="CK197" s="50"/>
      <c r="CO197" s="18"/>
      <c r="CP197" s="50"/>
      <c r="CQ197" s="470"/>
      <c r="CR197" s="18"/>
      <c r="CS197" s="18"/>
      <c r="CU197" s="50"/>
      <c r="CX197" s="18"/>
      <c r="CY197" s="18"/>
      <c r="CZ197" s="50"/>
      <c r="DA197" s="18"/>
      <c r="DB197" s="18"/>
      <c r="DF197" s="50"/>
      <c r="DG197" s="477"/>
      <c r="DH197" s="18"/>
      <c r="DI197" s="470"/>
      <c r="DK197" s="1"/>
      <c r="DL197" s="1"/>
      <c r="DM197" s="471"/>
      <c r="DN197" s="1"/>
      <c r="DO197" s="1"/>
      <c r="DT197" s="18"/>
      <c r="DU197" s="18"/>
      <c r="DV197" s="470"/>
      <c r="DW197" s="18"/>
      <c r="DX197" s="18"/>
      <c r="EC197" s="18"/>
      <c r="ED197" s="18"/>
      <c r="EE197" s="470"/>
      <c r="EF197" s="18"/>
      <c r="EG197" s="18"/>
      <c r="EL197" s="18"/>
      <c r="EM197" s="18"/>
      <c r="EN197" s="470"/>
      <c r="EO197" s="18"/>
      <c r="EP197" s="18"/>
      <c r="EU197" s="18"/>
      <c r="EV197" s="18"/>
      <c r="EW197" s="470"/>
      <c r="EX197" s="18"/>
      <c r="EY197" s="18"/>
      <c r="FD197" s="18"/>
      <c r="FE197" s="18"/>
      <c r="FF197" s="470"/>
      <c r="FG197" s="18"/>
      <c r="FH197" s="18"/>
      <c r="FM197" s="18"/>
      <c r="FN197" s="18"/>
      <c r="FO197" s="470"/>
      <c r="FP197" s="18"/>
      <c r="FQ197" s="18"/>
      <c r="FV197" s="18"/>
      <c r="FW197" s="18"/>
      <c r="FX197" s="470"/>
      <c r="FY197" s="18"/>
      <c r="FZ197" s="18"/>
      <c r="GE197" s="18"/>
      <c r="GF197" s="18"/>
      <c r="GG197" s="470"/>
      <c r="GH197" s="18"/>
      <c r="GI197" s="18"/>
      <c r="GW197" s="18"/>
      <c r="GX197" s="18"/>
      <c r="GZ197" s="18"/>
      <c r="HA197" s="18"/>
      <c r="HF197" s="18"/>
      <c r="HG197" s="18"/>
      <c r="HI197" s="18"/>
      <c r="HJ197" s="18"/>
      <c r="HO197" s="18"/>
      <c r="HP197" s="472"/>
      <c r="HR197" s="18"/>
      <c r="HS197" s="18"/>
      <c r="HT197" s="18"/>
      <c r="IG197" s="18"/>
      <c r="IH197" s="18"/>
      <c r="IJ197" s="18"/>
      <c r="IK197" s="18"/>
      <c r="IP197" s="18"/>
      <c r="IQ197" s="18"/>
      <c r="IS197" s="18"/>
      <c r="IT197" s="18"/>
      <c r="IY197" s="350"/>
      <c r="IZ197" s="18"/>
      <c r="JA197" s="470"/>
      <c r="JB197" s="18"/>
      <c r="JC197" s="18"/>
      <c r="JH197" s="474"/>
      <c r="JI197" s="474"/>
      <c r="JQ197" s="474"/>
      <c r="JR197" s="474"/>
      <c r="JS197" s="475"/>
      <c r="JT197" s="474"/>
      <c r="JU197" s="474"/>
      <c r="JZ197" s="18"/>
      <c r="KA197" s="18"/>
      <c r="KC197" s="18"/>
      <c r="KD197" s="18"/>
      <c r="KI197" s="18"/>
      <c r="KJ197" s="18"/>
      <c r="KR197" s="18"/>
      <c r="KS197" s="18"/>
      <c r="LA197" s="18"/>
      <c r="LB197" s="18"/>
      <c r="LC197" s="475"/>
      <c r="LD197" s="18"/>
      <c r="LE197" s="18"/>
      <c r="LJ197" s="474"/>
      <c r="LK197" s="474"/>
      <c r="LL197" s="470"/>
      <c r="LM197" s="474"/>
      <c r="LN197" s="474"/>
      <c r="MB197" s="474"/>
      <c r="MC197" s="18"/>
      <c r="MD197" s="18"/>
      <c r="ME197" s="477"/>
      <c r="MG197" s="18"/>
      <c r="MK197" s="18"/>
      <c r="ML197" s="18"/>
      <c r="MM197" s="18"/>
      <c r="MN197" s="18"/>
      <c r="MO197" s="18"/>
      <c r="MT197" s="3"/>
      <c r="MU197" s="3"/>
      <c r="MV197" s="485"/>
      <c r="MW197" s="79"/>
      <c r="MX197" s="3"/>
      <c r="MZ197" s="18"/>
    </row>
    <row r="198" spans="1:364" ht="18">
      <c r="A198" s="49"/>
      <c r="B198" s="46"/>
      <c r="D198" s="3"/>
      <c r="E198" s="107"/>
      <c r="F198" s="79"/>
      <c r="G198" s="277"/>
      <c r="H198" s="63"/>
      <c r="I198" s="287"/>
      <c r="J198" s="337"/>
      <c r="K198" s="63"/>
      <c r="L198" s="3"/>
      <c r="M198" s="3"/>
      <c r="N198" s="79"/>
      <c r="O198" s="50"/>
      <c r="P198" s="50"/>
      <c r="U198" s="505"/>
      <c r="V198" s="50"/>
      <c r="W198" s="50"/>
      <c r="X198" s="334"/>
      <c r="Y198" s="50"/>
      <c r="Z198" s="50"/>
      <c r="AD198" s="40" t="s">
        <v>155</v>
      </c>
      <c r="AG198" s="46">
        <v>19268</v>
      </c>
      <c r="AH198" t="s">
        <v>410</v>
      </c>
      <c r="AI198" s="3" t="s">
        <v>1434</v>
      </c>
      <c r="AM198" s="41" t="s">
        <v>778</v>
      </c>
      <c r="AN198" s="213"/>
      <c r="AO198" s="3"/>
      <c r="AP198" s="171">
        <v>23185.050000000083</v>
      </c>
      <c r="AQ198" t="s">
        <v>1375</v>
      </c>
      <c r="AR198" s="3" t="s">
        <v>1434</v>
      </c>
      <c r="AV198" s="40" t="s">
        <v>779</v>
      </c>
      <c r="AW198" s="3"/>
      <c r="AX198" s="3"/>
      <c r="AY198" s="171">
        <v>33853.450000000114</v>
      </c>
      <c r="AZ198" s="238" t="s">
        <v>1898</v>
      </c>
      <c r="BA198" s="3" t="s">
        <v>1434</v>
      </c>
      <c r="BB198" s="50"/>
      <c r="BC198"/>
      <c r="BE198" s="40" t="s">
        <v>757</v>
      </c>
      <c r="BF198" s="3"/>
      <c r="BG198" s="337"/>
      <c r="BH198" s="171">
        <v>44250.637500000288</v>
      </c>
      <c r="BI198" s="238" t="s">
        <v>2387</v>
      </c>
      <c r="BJ198" s="3" t="s">
        <v>1434</v>
      </c>
      <c r="BK198" s="50"/>
      <c r="BN198" s="63" t="s">
        <v>738</v>
      </c>
      <c r="BO198" s="9"/>
      <c r="BP198" s="63"/>
      <c r="BQ198" s="171">
        <v>49477.512499999808</v>
      </c>
      <c r="BR198" s="238" t="s">
        <v>4631</v>
      </c>
      <c r="BS198" s="3" t="s">
        <v>1434</v>
      </c>
      <c r="BT198" s="50"/>
      <c r="BV198" s="50"/>
      <c r="BX198" s="350"/>
      <c r="BY198" s="18"/>
      <c r="BZ198" s="470"/>
      <c r="CA198" s="50"/>
      <c r="CF198" s="50"/>
      <c r="CG198" s="18"/>
      <c r="CH198" s="470"/>
      <c r="CI198" s="18"/>
      <c r="CJ198" s="18"/>
      <c r="CK198" s="50"/>
      <c r="CO198" s="350"/>
      <c r="CP198" s="50"/>
      <c r="CQ198" s="470"/>
      <c r="CR198" s="18"/>
      <c r="CS198" s="18"/>
      <c r="CU198" s="50"/>
      <c r="CX198" s="350"/>
      <c r="CY198" s="18"/>
      <c r="CZ198" s="50"/>
      <c r="DA198" s="18"/>
      <c r="DB198" s="18"/>
      <c r="DF198" s="50"/>
      <c r="DG198" s="477"/>
      <c r="DH198" s="18"/>
      <c r="DI198" s="470"/>
      <c r="DK198" s="380"/>
      <c r="DL198" s="1"/>
      <c r="DM198" s="471"/>
      <c r="DN198" s="1"/>
      <c r="DO198" s="1"/>
      <c r="DT198" s="350"/>
      <c r="DU198" s="18"/>
      <c r="DV198" s="470"/>
      <c r="DW198" s="18"/>
      <c r="DX198" s="18"/>
      <c r="EC198" s="350"/>
      <c r="ED198" s="18"/>
      <c r="EE198" s="470"/>
      <c r="EF198" s="18"/>
      <c r="EG198" s="18"/>
      <c r="EL198" s="350"/>
      <c r="EM198" s="18"/>
      <c r="EN198" s="470"/>
      <c r="EO198" s="18"/>
      <c r="EP198" s="18"/>
      <c r="EU198" s="350"/>
      <c r="EV198" s="18"/>
      <c r="EW198" s="470"/>
      <c r="EX198" s="18"/>
      <c r="EY198" s="18"/>
      <c r="FD198" s="350"/>
      <c r="FE198" s="18"/>
      <c r="FF198" s="470"/>
      <c r="FG198" s="18"/>
      <c r="FH198" s="18"/>
      <c r="FM198" s="350"/>
      <c r="FN198" s="18"/>
      <c r="FO198" s="470"/>
      <c r="FP198" s="18"/>
      <c r="FQ198" s="18"/>
      <c r="FV198" s="350"/>
      <c r="FW198" s="18"/>
      <c r="FX198" s="470"/>
      <c r="FY198" s="18"/>
      <c r="FZ198" s="18"/>
      <c r="GE198" s="350"/>
      <c r="GF198" s="18"/>
      <c r="GG198" s="470"/>
      <c r="GH198" s="18"/>
      <c r="GI198" s="18"/>
      <c r="GW198" s="350"/>
      <c r="GX198" s="18"/>
      <c r="GZ198" s="18"/>
      <c r="HA198" s="18"/>
      <c r="HF198" s="350"/>
      <c r="HG198" s="18"/>
      <c r="HI198" s="18"/>
      <c r="HJ198" s="18"/>
      <c r="HO198" s="18"/>
      <c r="HP198" s="472"/>
      <c r="HR198" s="18"/>
      <c r="HS198" s="18"/>
      <c r="HT198" s="18"/>
      <c r="IG198" s="350"/>
      <c r="IH198" s="18"/>
      <c r="IJ198" s="18"/>
      <c r="IK198" s="18"/>
      <c r="IP198" s="350"/>
      <c r="IQ198" s="18"/>
      <c r="IS198" s="18"/>
      <c r="IT198" s="18"/>
      <c r="IY198" s="18"/>
      <c r="IZ198" s="18"/>
      <c r="JA198" s="470"/>
      <c r="JB198" s="18"/>
      <c r="JC198" s="18"/>
      <c r="JH198" s="473"/>
      <c r="JI198" s="474"/>
      <c r="JQ198" s="473"/>
      <c r="JR198" s="474"/>
      <c r="JS198" s="475"/>
      <c r="JT198" s="474"/>
      <c r="JU198" s="474"/>
      <c r="JZ198" s="350"/>
      <c r="KA198" s="18"/>
      <c r="KC198" s="18"/>
      <c r="KD198" s="18"/>
      <c r="KI198" s="350"/>
      <c r="KJ198" s="18"/>
      <c r="KR198" s="350"/>
      <c r="KS198" s="18"/>
      <c r="LA198" s="18"/>
      <c r="LB198" s="18"/>
      <c r="LC198" s="475"/>
      <c r="LD198" s="18"/>
      <c r="LE198" s="18"/>
      <c r="LJ198" s="473"/>
      <c r="LK198" s="474"/>
      <c r="LL198" s="470"/>
      <c r="LM198" s="474"/>
      <c r="LN198" s="474"/>
      <c r="MB198" s="474"/>
      <c r="MC198" s="18"/>
      <c r="MD198" s="18"/>
      <c r="ME198" s="477"/>
      <c r="MG198" s="18"/>
      <c r="MK198" s="350"/>
      <c r="ML198" s="18"/>
      <c r="MM198" s="18"/>
      <c r="MN198" s="18"/>
      <c r="MO198" s="18"/>
      <c r="MT198" s="3"/>
      <c r="MU198" s="3"/>
      <c r="MV198" s="485"/>
      <c r="MW198" s="79"/>
      <c r="MX198" s="40"/>
      <c r="MZ198" s="18"/>
    </row>
    <row r="199" spans="1:364" ht="18">
      <c r="A199" s="41"/>
      <c r="B199" s="46"/>
      <c r="D199"/>
      <c r="E199" s="3"/>
      <c r="F199" s="79"/>
      <c r="G199" s="277"/>
      <c r="H199" s="63"/>
      <c r="I199" s="288"/>
      <c r="J199" s="337"/>
      <c r="K199" s="63"/>
      <c r="L199" s="60"/>
      <c r="M199" s="3"/>
      <c r="N199" s="79"/>
      <c r="O199" s="50"/>
      <c r="P199" s="50"/>
      <c r="T199" s="50"/>
      <c r="U199" s="456"/>
      <c r="V199" s="50"/>
      <c r="W199" s="50"/>
      <c r="X199" s="334"/>
      <c r="Y199" s="50"/>
      <c r="Z199" s="50"/>
      <c r="AD199" s="48">
        <v>2018</v>
      </c>
      <c r="AG199" s="9"/>
      <c r="AI199" s="3"/>
      <c r="AM199" s="49">
        <v>2019</v>
      </c>
      <c r="AN199" s="212"/>
      <c r="AO199" s="3"/>
      <c r="AR199" s="3"/>
      <c r="AV199" s="49" t="s">
        <v>1742</v>
      </c>
      <c r="AX199" s="18"/>
      <c r="AY199" s="89"/>
      <c r="AZ199" s="18"/>
      <c r="BA199" s="3"/>
      <c r="BB199" s="50"/>
      <c r="BC199"/>
      <c r="BE199" s="49" t="s">
        <v>2373</v>
      </c>
      <c r="BI199" s="18"/>
      <c r="BK199" s="50"/>
      <c r="BN199" s="49" t="s">
        <v>4601</v>
      </c>
      <c r="BO199" s="9"/>
      <c r="BP199" s="63"/>
      <c r="BQ199" s="89"/>
      <c r="BR199" s="59"/>
      <c r="BS199" s="59"/>
      <c r="BT199" s="50"/>
      <c r="BV199" s="50"/>
      <c r="BX199" s="350"/>
      <c r="BY199" s="18"/>
      <c r="BZ199" s="470"/>
      <c r="CA199" s="50"/>
      <c r="CF199" s="50"/>
      <c r="CG199" s="18"/>
      <c r="CH199" s="470"/>
      <c r="CI199" s="18"/>
      <c r="CJ199" s="18"/>
      <c r="CK199" s="50"/>
      <c r="CO199" s="350"/>
      <c r="CP199" s="50"/>
      <c r="CQ199" s="470"/>
      <c r="CR199" s="18"/>
      <c r="CS199" s="18"/>
      <c r="CU199" s="50"/>
      <c r="CX199" s="350"/>
      <c r="CY199" s="18"/>
      <c r="CZ199" s="50"/>
      <c r="DA199" s="18"/>
      <c r="DB199" s="18"/>
      <c r="DF199" s="50"/>
      <c r="DG199" s="477"/>
      <c r="DH199" s="18"/>
      <c r="DI199" s="470"/>
      <c r="DK199" s="380"/>
      <c r="DL199" s="1"/>
      <c r="DM199" s="471"/>
      <c r="DN199" s="1"/>
      <c r="DO199" s="1"/>
      <c r="DT199" s="350"/>
      <c r="DU199" s="18"/>
      <c r="DV199" s="470"/>
      <c r="DW199" s="18"/>
      <c r="DX199" s="18"/>
      <c r="EC199" s="350"/>
      <c r="ED199" s="18"/>
      <c r="EE199" s="470"/>
      <c r="EF199" s="18"/>
      <c r="EG199" s="18"/>
      <c r="EL199" s="350"/>
      <c r="EM199" s="18"/>
      <c r="EN199" s="470"/>
      <c r="EO199" s="18"/>
      <c r="EP199" s="18"/>
      <c r="EU199" s="350"/>
      <c r="EV199" s="18"/>
      <c r="EW199" s="470"/>
      <c r="EX199" s="18"/>
      <c r="EY199" s="18"/>
      <c r="FD199" s="350"/>
      <c r="FE199" s="18"/>
      <c r="FF199" s="470"/>
      <c r="FG199" s="18"/>
      <c r="FH199" s="18"/>
      <c r="FM199" s="350"/>
      <c r="FN199" s="18"/>
      <c r="FO199" s="470"/>
      <c r="FP199" s="18"/>
      <c r="FQ199" s="18"/>
      <c r="FV199" s="350"/>
      <c r="FW199" s="18"/>
      <c r="FX199" s="470"/>
      <c r="FY199" s="18"/>
      <c r="FZ199" s="18"/>
      <c r="GE199" s="350"/>
      <c r="GF199" s="18"/>
      <c r="GG199" s="470"/>
      <c r="GH199" s="18"/>
      <c r="GI199" s="18"/>
      <c r="GW199" s="350"/>
      <c r="GX199" s="18"/>
      <c r="GZ199" s="18"/>
      <c r="HA199" s="18"/>
      <c r="HF199" s="350"/>
      <c r="HG199" s="18"/>
      <c r="HI199" s="18"/>
      <c r="HJ199" s="18"/>
      <c r="HO199" s="18"/>
      <c r="HP199" s="472"/>
      <c r="HR199" s="18"/>
      <c r="HS199" s="18"/>
      <c r="HT199" s="18"/>
      <c r="IG199" s="350"/>
      <c r="IH199" s="18"/>
      <c r="IJ199" s="18"/>
      <c r="IK199" s="18"/>
      <c r="IP199" s="350"/>
      <c r="IQ199" s="18"/>
      <c r="IS199" s="18"/>
      <c r="IT199" s="18"/>
      <c r="IY199" s="18"/>
      <c r="IZ199" s="18"/>
      <c r="JA199" s="470"/>
      <c r="JB199" s="18"/>
      <c r="JC199" s="18"/>
      <c r="JH199" s="473"/>
      <c r="JI199" s="474"/>
      <c r="JQ199" s="473"/>
      <c r="JR199" s="474"/>
      <c r="JS199" s="475"/>
      <c r="JT199" s="474"/>
      <c r="JU199" s="474"/>
      <c r="JZ199" s="350"/>
      <c r="KA199" s="18"/>
      <c r="KC199" s="18"/>
      <c r="KD199" s="18"/>
      <c r="KI199" s="350"/>
      <c r="KJ199" s="18"/>
      <c r="KR199" s="350"/>
      <c r="KS199" s="18"/>
      <c r="LA199" s="18"/>
      <c r="LB199" s="18"/>
      <c r="LC199" s="475"/>
      <c r="LD199" s="18"/>
      <c r="LE199" s="18"/>
      <c r="LJ199" s="473"/>
      <c r="LK199" s="474"/>
      <c r="LL199" s="470"/>
      <c r="LM199" s="474"/>
      <c r="LN199" s="474"/>
      <c r="MB199" s="474"/>
      <c r="MC199" s="18"/>
      <c r="MD199" s="18"/>
      <c r="ME199" s="477"/>
      <c r="MG199" s="18"/>
      <c r="MK199" s="350"/>
      <c r="ML199" s="18"/>
      <c r="MM199" s="18"/>
      <c r="MN199" s="18"/>
      <c r="MO199" s="18"/>
      <c r="MT199" s="3"/>
      <c r="MU199" s="3"/>
      <c r="MV199" s="484"/>
      <c r="MW199" s="79"/>
      <c r="MX199" s="3"/>
      <c r="MZ199" s="18"/>
    </row>
    <row r="200" spans="1:364" ht="18">
      <c r="A200" s="39"/>
      <c r="B200" s="46"/>
      <c r="D200" s="3"/>
      <c r="E200" s="3"/>
      <c r="F200" s="79"/>
      <c r="G200" s="277"/>
      <c r="H200" s="63"/>
      <c r="I200" s="288"/>
      <c r="J200" s="337"/>
      <c r="K200" s="63"/>
      <c r="L200" s="3"/>
      <c r="M200" s="3"/>
      <c r="N200" s="79"/>
      <c r="O200" s="50"/>
      <c r="P200" s="50"/>
      <c r="T200" s="50"/>
      <c r="U200" s="505"/>
      <c r="V200" s="50"/>
      <c r="W200" s="50"/>
      <c r="X200" s="334"/>
      <c r="Y200" s="50"/>
      <c r="Z200" s="50"/>
      <c r="AD200" s="40" t="s">
        <v>156</v>
      </c>
      <c r="AE200" s="46"/>
      <c r="AF200" s="3"/>
      <c r="AG200" s="46">
        <v>16858</v>
      </c>
      <c r="AH200" t="s">
        <v>411</v>
      </c>
      <c r="AI200" t="s">
        <v>1440</v>
      </c>
      <c r="AM200" s="41" t="s">
        <v>779</v>
      </c>
      <c r="AN200" s="9"/>
      <c r="AO200" s="3"/>
      <c r="AP200" s="171">
        <v>22762.999999999967</v>
      </c>
      <c r="AQ200" t="s">
        <v>1376</v>
      </c>
      <c r="AR200" t="s">
        <v>1440</v>
      </c>
      <c r="AV200" s="40" t="s">
        <v>749</v>
      </c>
      <c r="AW200" s="3"/>
      <c r="AX200" s="3"/>
      <c r="AY200" s="171">
        <v>33025.625</v>
      </c>
      <c r="AZ200" s="238" t="s">
        <v>1899</v>
      </c>
      <c r="BA200" t="s">
        <v>1440</v>
      </c>
      <c r="BB200" s="50"/>
      <c r="BC200"/>
      <c r="BE200" s="40" t="s">
        <v>762</v>
      </c>
      <c r="BF200" s="3"/>
      <c r="BG200" s="337"/>
      <c r="BH200" s="171">
        <v>43545.524999999849</v>
      </c>
      <c r="BI200" s="238" t="s">
        <v>2388</v>
      </c>
      <c r="BJ200" t="s">
        <v>1440</v>
      </c>
      <c r="BK200" s="50"/>
      <c r="BN200" s="63" t="s">
        <v>764</v>
      </c>
      <c r="BO200" s="63"/>
      <c r="BP200" s="63"/>
      <c r="BQ200" s="171">
        <v>49034.687500000131</v>
      </c>
      <c r="BR200" s="238" t="s">
        <v>4632</v>
      </c>
      <c r="BS200" t="s">
        <v>1440</v>
      </c>
      <c r="BT200" s="50"/>
      <c r="BV200" s="50"/>
      <c r="BX200" s="18"/>
      <c r="BY200" s="18"/>
      <c r="BZ200" s="470"/>
      <c r="CA200" s="50"/>
      <c r="CF200" s="50"/>
      <c r="CG200" s="18"/>
      <c r="CH200" s="470"/>
      <c r="CI200" s="18"/>
      <c r="CJ200" s="18"/>
      <c r="CK200" s="50"/>
      <c r="CO200" s="18"/>
      <c r="CP200" s="50"/>
      <c r="CQ200" s="470"/>
      <c r="CR200" s="18"/>
      <c r="CS200" s="18"/>
      <c r="CU200" s="50"/>
      <c r="CX200" s="18"/>
      <c r="CY200" s="18"/>
      <c r="CZ200" s="50"/>
      <c r="DA200" s="18"/>
      <c r="DB200" s="18"/>
      <c r="DF200" s="50"/>
      <c r="DG200" s="477"/>
      <c r="DH200" s="18"/>
      <c r="DI200" s="470"/>
      <c r="DK200" s="1"/>
      <c r="DL200" s="1"/>
      <c r="DM200" s="471"/>
      <c r="DN200" s="1"/>
      <c r="DO200" s="1"/>
      <c r="DT200" s="18"/>
      <c r="DU200" s="18"/>
      <c r="DV200" s="470"/>
      <c r="DW200" s="18"/>
      <c r="DX200" s="18"/>
      <c r="EC200" s="18"/>
      <c r="ED200" s="18"/>
      <c r="EE200" s="470"/>
      <c r="EF200" s="18"/>
      <c r="EG200" s="18"/>
      <c r="EL200" s="18"/>
      <c r="EM200" s="18"/>
      <c r="EN200" s="470"/>
      <c r="EO200" s="18"/>
      <c r="EP200" s="18"/>
      <c r="EU200" s="18"/>
      <c r="EV200" s="18"/>
      <c r="EW200" s="470"/>
      <c r="EX200" s="18"/>
      <c r="EY200" s="18"/>
      <c r="FD200" s="18"/>
      <c r="FE200" s="18"/>
      <c r="FF200" s="470"/>
      <c r="FG200" s="18"/>
      <c r="FH200" s="18"/>
      <c r="FM200" s="18"/>
      <c r="FN200" s="18"/>
      <c r="FO200" s="470"/>
      <c r="FP200" s="18"/>
      <c r="FQ200" s="18"/>
      <c r="FV200" s="18"/>
      <c r="FW200" s="18"/>
      <c r="FX200" s="470"/>
      <c r="FY200" s="18"/>
      <c r="FZ200" s="18"/>
      <c r="GE200" s="18"/>
      <c r="GF200" s="18"/>
      <c r="GG200" s="470"/>
      <c r="GH200" s="18"/>
      <c r="GI200" s="18"/>
      <c r="GW200" s="18"/>
      <c r="GX200" s="18"/>
      <c r="GZ200" s="18"/>
      <c r="HA200" s="18"/>
      <c r="HF200" s="18"/>
      <c r="HG200" s="18"/>
      <c r="HI200" s="18"/>
      <c r="HJ200" s="18"/>
      <c r="HO200" s="18"/>
      <c r="HP200" s="472"/>
      <c r="HR200" s="18"/>
      <c r="HS200" s="18"/>
      <c r="HT200" s="18"/>
      <c r="IG200" s="18"/>
      <c r="IH200" s="18"/>
      <c r="IJ200" s="18"/>
      <c r="IK200" s="18"/>
      <c r="IP200" s="18"/>
      <c r="IQ200" s="18"/>
      <c r="IS200" s="18"/>
      <c r="IT200" s="18"/>
      <c r="IY200" s="18"/>
      <c r="IZ200" s="18"/>
      <c r="JA200" s="470"/>
      <c r="JB200" s="18"/>
      <c r="JC200" s="18"/>
      <c r="JH200" s="474"/>
      <c r="JI200" s="474"/>
      <c r="JQ200" s="474"/>
      <c r="JR200" s="474"/>
      <c r="JS200" s="475"/>
      <c r="JT200" s="474"/>
      <c r="JU200" s="474"/>
      <c r="JZ200" s="18"/>
      <c r="KA200" s="18"/>
      <c r="KC200" s="18"/>
      <c r="KD200" s="18"/>
      <c r="KI200" s="18"/>
      <c r="KJ200" s="18"/>
      <c r="KR200" s="18"/>
      <c r="KS200" s="18"/>
      <c r="LA200" s="350"/>
      <c r="LB200" s="18"/>
      <c r="LC200" s="476"/>
      <c r="LD200" s="18"/>
      <c r="LE200" s="18"/>
      <c r="LJ200" s="474"/>
      <c r="LK200" s="474"/>
      <c r="LL200" s="470"/>
      <c r="LM200" s="474"/>
      <c r="LN200" s="474"/>
      <c r="MB200" s="474"/>
      <c r="MC200" s="18"/>
      <c r="MD200" s="18"/>
      <c r="ME200" s="477"/>
      <c r="MG200" s="18"/>
      <c r="MK200" s="18"/>
      <c r="ML200" s="18"/>
      <c r="MM200" s="18"/>
      <c r="MN200" s="18"/>
      <c r="MO200" s="18"/>
      <c r="MT200" s="60"/>
      <c r="MU200" s="3"/>
      <c r="MV200" s="483"/>
      <c r="MW200" s="79"/>
      <c r="MX200" s="3"/>
      <c r="MZ200" s="18"/>
    </row>
    <row r="201" spans="1:364" ht="18">
      <c r="A201" s="48"/>
      <c r="B201" s="46"/>
      <c r="D201" s="82"/>
      <c r="E201" s="40"/>
      <c r="F201" s="40"/>
      <c r="G201" s="63"/>
      <c r="H201" s="63"/>
      <c r="I201" s="269"/>
      <c r="J201" s="337"/>
      <c r="K201" s="63"/>
      <c r="L201" s="60"/>
      <c r="M201" s="3"/>
      <c r="N201" s="79"/>
      <c r="O201" s="50"/>
      <c r="P201" s="50"/>
      <c r="T201" s="50"/>
      <c r="U201" s="505"/>
      <c r="V201" s="50"/>
      <c r="W201" s="50"/>
      <c r="X201" s="334"/>
      <c r="Y201" s="50"/>
      <c r="Z201" s="50"/>
      <c r="AD201" s="48">
        <v>2018</v>
      </c>
      <c r="AF201" s="3"/>
      <c r="AG201" s="46"/>
      <c r="AM201" s="49">
        <v>2019</v>
      </c>
      <c r="AN201" s="4"/>
      <c r="AO201" s="3"/>
      <c r="AV201" s="49" t="s">
        <v>1742</v>
      </c>
      <c r="AX201" s="18"/>
      <c r="AY201" s="89"/>
      <c r="AZ201" s="18"/>
      <c r="BA201"/>
      <c r="BB201" s="50"/>
      <c r="BC201"/>
      <c r="BE201" s="49" t="s">
        <v>2373</v>
      </c>
      <c r="BI201" s="18"/>
      <c r="BK201" s="50"/>
      <c r="BN201" s="49" t="s">
        <v>4601</v>
      </c>
      <c r="BO201" s="9"/>
      <c r="BQ201" s="89"/>
      <c r="BR201" s="59"/>
      <c r="BS201" s="59"/>
      <c r="BT201" s="50"/>
      <c r="BV201" s="50"/>
      <c r="BX201" s="350"/>
      <c r="BY201" s="18"/>
      <c r="BZ201" s="470"/>
      <c r="CA201" s="50"/>
      <c r="CF201" s="50"/>
      <c r="CG201" s="18"/>
      <c r="CH201" s="470"/>
      <c r="CI201" s="18"/>
      <c r="CJ201" s="18"/>
      <c r="CK201" s="50"/>
      <c r="CO201" s="350"/>
      <c r="CP201" s="50"/>
      <c r="CQ201" s="470"/>
      <c r="CR201" s="18"/>
      <c r="CS201" s="18"/>
      <c r="CU201" s="50"/>
      <c r="CX201" s="350"/>
      <c r="CY201" s="18"/>
      <c r="CZ201" s="50"/>
      <c r="DA201" s="18"/>
      <c r="DB201" s="18"/>
      <c r="DF201" s="50"/>
      <c r="DG201" s="477"/>
      <c r="DH201" s="18"/>
      <c r="DI201" s="470"/>
      <c r="DK201" s="380"/>
      <c r="DL201" s="1"/>
      <c r="DM201" s="471"/>
      <c r="DN201" s="1"/>
      <c r="DO201" s="1"/>
      <c r="DT201" s="350"/>
      <c r="DU201" s="18"/>
      <c r="DV201" s="470"/>
      <c r="DW201" s="18"/>
      <c r="DX201" s="18"/>
      <c r="EC201" s="350"/>
      <c r="ED201" s="18"/>
      <c r="EE201" s="470"/>
      <c r="EF201" s="18"/>
      <c r="EG201" s="18"/>
      <c r="EL201" s="350"/>
      <c r="EM201" s="18"/>
      <c r="EN201" s="470"/>
      <c r="EO201" s="18"/>
      <c r="EP201" s="18"/>
      <c r="EU201" s="350"/>
      <c r="EV201" s="18"/>
      <c r="EW201" s="470"/>
      <c r="EX201" s="18"/>
      <c r="EY201" s="18"/>
      <c r="FD201" s="350"/>
      <c r="FE201" s="18"/>
      <c r="FF201" s="470"/>
      <c r="FG201" s="18"/>
      <c r="FH201" s="18"/>
      <c r="FM201" s="350"/>
      <c r="FN201" s="18"/>
      <c r="FO201" s="470"/>
      <c r="FP201" s="18"/>
      <c r="FQ201" s="18"/>
      <c r="FV201" s="350"/>
      <c r="FW201" s="18"/>
      <c r="FX201" s="470"/>
      <c r="FY201" s="18"/>
      <c r="FZ201" s="18"/>
      <c r="GE201" s="350"/>
      <c r="GF201" s="18"/>
      <c r="GG201" s="470"/>
      <c r="GH201" s="18"/>
      <c r="GI201" s="18"/>
      <c r="GW201" s="350"/>
      <c r="GX201" s="18"/>
      <c r="GZ201" s="18"/>
      <c r="HA201" s="18"/>
      <c r="HF201" s="350"/>
      <c r="HG201" s="18"/>
      <c r="HI201" s="18"/>
      <c r="HJ201" s="18"/>
      <c r="HO201" s="18"/>
      <c r="HP201" s="472"/>
      <c r="HR201" s="18"/>
      <c r="HS201" s="18"/>
      <c r="HT201" s="18"/>
      <c r="IG201" s="350"/>
      <c r="IH201" s="18"/>
      <c r="IJ201" s="18"/>
      <c r="IK201" s="18"/>
      <c r="IP201" s="350"/>
      <c r="IQ201" s="18"/>
      <c r="IS201" s="18"/>
      <c r="IT201" s="18"/>
      <c r="IY201" s="350"/>
      <c r="IZ201" s="18"/>
      <c r="JA201" s="481"/>
      <c r="JB201" s="18"/>
      <c r="JC201" s="18"/>
      <c r="JH201" s="473"/>
      <c r="JI201" s="474"/>
      <c r="JQ201" s="473"/>
      <c r="JR201" s="474"/>
      <c r="JS201" s="475"/>
      <c r="JT201" s="474"/>
      <c r="JU201" s="474"/>
      <c r="JZ201" s="350"/>
      <c r="KA201" s="18"/>
      <c r="KC201" s="18"/>
      <c r="KD201" s="18"/>
      <c r="KI201" s="350"/>
      <c r="KJ201" s="18"/>
      <c r="KR201" s="350"/>
      <c r="KS201" s="18"/>
      <c r="LA201" s="350"/>
      <c r="LB201" s="18"/>
      <c r="LC201" s="476"/>
      <c r="LD201" s="18"/>
      <c r="LE201" s="18"/>
      <c r="LJ201" s="473"/>
      <c r="LK201" s="474"/>
      <c r="LL201" s="470"/>
      <c r="LM201" s="474"/>
      <c r="LN201" s="474"/>
      <c r="MB201" s="474"/>
      <c r="MC201" s="18"/>
      <c r="MD201" s="18"/>
      <c r="ME201" s="477"/>
      <c r="MG201" s="18"/>
      <c r="MK201" s="350"/>
      <c r="ML201" s="18"/>
      <c r="MM201" s="18"/>
      <c r="MN201" s="18"/>
      <c r="MO201" s="18"/>
      <c r="MT201" s="60"/>
      <c r="MU201" s="3"/>
      <c r="MV201" s="478"/>
      <c r="MW201" s="79"/>
      <c r="MX201" s="3"/>
      <c r="MZ201" s="18"/>
    </row>
    <row r="202" spans="1:364" ht="18">
      <c r="A202" s="39"/>
      <c r="B202" s="46"/>
      <c r="D202" s="82"/>
      <c r="E202" s="40"/>
      <c r="F202" s="40"/>
      <c r="G202" s="277"/>
      <c r="H202" s="63"/>
      <c r="I202" s="288"/>
      <c r="J202" s="337"/>
      <c r="K202" s="63"/>
      <c r="L202" s="60"/>
      <c r="M202" s="3"/>
      <c r="N202" s="79"/>
      <c r="O202" s="50"/>
      <c r="P202" s="50"/>
      <c r="T202" s="50"/>
      <c r="U202" s="50"/>
      <c r="V202" s="50"/>
      <c r="W202" s="50"/>
      <c r="X202" s="334"/>
      <c r="Y202" s="50"/>
      <c r="Z202" s="50"/>
      <c r="AD202" s="41" t="s">
        <v>179</v>
      </c>
      <c r="AF202" s="3"/>
      <c r="AG202" s="46">
        <v>8304</v>
      </c>
      <c r="AH202" t="s">
        <v>412</v>
      </c>
      <c r="AI202" t="s">
        <v>1441</v>
      </c>
      <c r="AM202" s="41" t="s">
        <v>738</v>
      </c>
      <c r="AP202" s="171">
        <v>22312.550000000014</v>
      </c>
      <c r="AQ202" t="s">
        <v>1377</v>
      </c>
      <c r="AR202" t="s">
        <v>1441</v>
      </c>
      <c r="AV202" s="40" t="s">
        <v>800</v>
      </c>
      <c r="AW202" s="3"/>
      <c r="AX202" s="3"/>
      <c r="AY202" s="171">
        <v>32186.087500000031</v>
      </c>
      <c r="AZ202" s="238" t="s">
        <v>1900</v>
      </c>
      <c r="BA202" t="s">
        <v>1441</v>
      </c>
      <c r="BB202" s="50"/>
      <c r="BC202"/>
      <c r="BE202" s="40" t="s">
        <v>790</v>
      </c>
      <c r="BF202" s="3"/>
      <c r="BG202" s="337"/>
      <c r="BH202" s="171">
        <v>43241.099999999737</v>
      </c>
      <c r="BI202" s="238" t="s">
        <v>2389</v>
      </c>
      <c r="BJ202" t="s">
        <v>1441</v>
      </c>
      <c r="BK202" s="50"/>
      <c r="BN202" s="63" t="s">
        <v>153</v>
      </c>
      <c r="BO202" s="9"/>
      <c r="BP202" s="63"/>
      <c r="BQ202" s="171">
        <v>48841.550000000141</v>
      </c>
      <c r="BR202" s="238" t="s">
        <v>4633</v>
      </c>
      <c r="BS202" t="s">
        <v>1441</v>
      </c>
      <c r="BT202" s="50"/>
      <c r="BV202" s="50"/>
      <c r="BX202" s="350"/>
      <c r="BY202" s="18"/>
      <c r="BZ202" s="470"/>
      <c r="CA202" s="50"/>
      <c r="CF202" s="50"/>
      <c r="CG202" s="18"/>
      <c r="CH202" s="470"/>
      <c r="CI202" s="18"/>
      <c r="CJ202" s="18"/>
      <c r="CK202" s="50"/>
      <c r="CO202" s="350"/>
      <c r="CP202" s="50"/>
      <c r="CQ202" s="470"/>
      <c r="CR202" s="18"/>
      <c r="CS202" s="18"/>
      <c r="CU202" s="50"/>
      <c r="CX202" s="350"/>
      <c r="CY202" s="18"/>
      <c r="CZ202" s="50"/>
      <c r="DA202" s="18"/>
      <c r="DB202" s="18"/>
      <c r="DF202" s="50"/>
      <c r="DG202" s="477"/>
      <c r="DH202" s="18"/>
      <c r="DI202" s="470"/>
      <c r="DK202" s="380"/>
      <c r="DL202" s="1"/>
      <c r="DM202" s="471"/>
      <c r="DN202" s="1"/>
      <c r="DO202" s="1"/>
      <c r="DT202" s="350"/>
      <c r="DU202" s="18"/>
      <c r="DV202" s="470"/>
      <c r="DW202" s="18"/>
      <c r="DX202" s="18"/>
      <c r="EC202" s="350"/>
      <c r="ED202" s="18"/>
      <c r="EE202" s="470"/>
      <c r="EF202" s="18"/>
      <c r="EG202" s="18"/>
      <c r="EL202" s="350"/>
      <c r="EM202" s="18"/>
      <c r="EN202" s="470"/>
      <c r="EO202" s="18"/>
      <c r="EP202" s="18"/>
      <c r="EU202" s="350"/>
      <c r="EV202" s="18"/>
      <c r="EW202" s="470"/>
      <c r="EX202" s="18"/>
      <c r="EY202" s="18"/>
      <c r="FD202" s="350"/>
      <c r="FE202" s="18"/>
      <c r="FF202" s="470"/>
      <c r="FG202" s="18"/>
      <c r="FH202" s="18"/>
      <c r="FM202" s="350"/>
      <c r="FN202" s="18"/>
      <c r="FO202" s="470"/>
      <c r="FP202" s="18"/>
      <c r="FQ202" s="18"/>
      <c r="FV202" s="350"/>
      <c r="FW202" s="18"/>
      <c r="FX202" s="470"/>
      <c r="FY202" s="18"/>
      <c r="FZ202" s="18"/>
      <c r="GE202" s="350"/>
      <c r="GF202" s="18"/>
      <c r="GG202" s="470"/>
      <c r="GH202" s="18"/>
      <c r="GI202" s="18"/>
      <c r="GW202" s="350"/>
      <c r="GX202" s="18"/>
      <c r="GZ202" s="18"/>
      <c r="HA202" s="18"/>
      <c r="HF202" s="350"/>
      <c r="HG202" s="18"/>
      <c r="HI202" s="18"/>
      <c r="HJ202" s="18"/>
      <c r="HO202" s="18"/>
      <c r="HP202" s="472"/>
      <c r="HR202" s="18"/>
      <c r="HS202" s="18"/>
      <c r="HT202" s="18"/>
      <c r="IG202" s="350"/>
      <c r="IH202" s="18"/>
      <c r="IJ202" s="18"/>
      <c r="IK202" s="18"/>
      <c r="IP202" s="350"/>
      <c r="IQ202" s="18"/>
      <c r="IS202" s="18"/>
      <c r="IT202" s="18"/>
      <c r="IY202" s="350"/>
      <c r="IZ202" s="18"/>
      <c r="JA202" s="481"/>
      <c r="JB202" s="18"/>
      <c r="JC202" s="18"/>
      <c r="JH202" s="473"/>
      <c r="JI202" s="474"/>
      <c r="JQ202" s="473"/>
      <c r="JR202" s="474"/>
      <c r="JS202" s="475"/>
      <c r="JT202" s="474"/>
      <c r="JU202" s="474"/>
      <c r="JZ202" s="350"/>
      <c r="KA202" s="18"/>
      <c r="KC202" s="18"/>
      <c r="KD202" s="18"/>
      <c r="KI202" s="350"/>
      <c r="KJ202" s="18"/>
      <c r="KR202" s="350"/>
      <c r="KS202" s="18"/>
      <c r="LA202" s="18"/>
      <c r="LB202" s="18"/>
      <c r="LC202" s="476"/>
      <c r="LD202" s="18"/>
      <c r="LE202" s="18"/>
      <c r="LJ202" s="473"/>
      <c r="LK202" s="474"/>
      <c r="LL202" s="470"/>
      <c r="LM202" s="474"/>
      <c r="LN202" s="474"/>
      <c r="MB202" s="474"/>
      <c r="MC202" s="18"/>
      <c r="MD202" s="18"/>
      <c r="ME202" s="477"/>
      <c r="MG202" s="18"/>
      <c r="MK202" s="350"/>
      <c r="ML202" s="18"/>
      <c r="MM202" s="18"/>
      <c r="MN202" s="18"/>
      <c r="MO202" s="18"/>
      <c r="MU202" s="3"/>
      <c r="MV202" s="478"/>
      <c r="MW202" s="79"/>
      <c r="MX202" s="3"/>
      <c r="MZ202" s="18"/>
    </row>
    <row r="203" spans="1:364" ht="18">
      <c r="A203" s="40"/>
      <c r="B203" s="46"/>
      <c r="D203" s="3"/>
      <c r="E203" s="3"/>
      <c r="F203" s="79"/>
      <c r="G203" s="219"/>
      <c r="H203" s="63"/>
      <c r="I203" s="288"/>
      <c r="J203" s="337"/>
      <c r="K203" s="63"/>
      <c r="L203" s="82"/>
      <c r="M203" s="40"/>
      <c r="N203" s="40"/>
      <c r="O203" s="50"/>
      <c r="P203" s="50"/>
      <c r="T203" s="50"/>
      <c r="U203" s="456"/>
      <c r="V203" s="50"/>
      <c r="W203" s="50"/>
      <c r="X203" s="334"/>
      <c r="Y203" s="50"/>
      <c r="Z203" s="50"/>
      <c r="AD203" s="48">
        <v>2016</v>
      </c>
      <c r="AF203" s="3"/>
      <c r="AG203" s="46"/>
      <c r="AM203" s="49">
        <v>2019</v>
      </c>
      <c r="AV203" s="49" t="s">
        <v>1742</v>
      </c>
      <c r="AX203" s="18"/>
      <c r="AY203" s="89"/>
      <c r="AZ203" s="18"/>
      <c r="BA203"/>
      <c r="BB203" s="50"/>
      <c r="BC203"/>
      <c r="BE203" s="49" t="s">
        <v>2373</v>
      </c>
      <c r="BI203" s="18"/>
      <c r="BK203" s="50"/>
      <c r="BN203" s="49" t="s">
        <v>4601</v>
      </c>
      <c r="BO203" s="103"/>
      <c r="BP203" s="63"/>
      <c r="BQ203" s="89"/>
      <c r="BR203" s="59"/>
      <c r="BS203" s="59"/>
      <c r="BT203" s="50"/>
      <c r="BV203" s="50"/>
      <c r="BX203" s="350"/>
      <c r="BY203" s="18"/>
      <c r="BZ203" s="470"/>
      <c r="CA203" s="50"/>
      <c r="CF203" s="50"/>
      <c r="CG203" s="18"/>
      <c r="CH203" s="470"/>
      <c r="CI203" s="18"/>
      <c r="CJ203" s="18"/>
      <c r="CK203" s="50"/>
      <c r="CO203" s="350"/>
      <c r="CP203" s="50"/>
      <c r="CQ203" s="470"/>
      <c r="CR203" s="18"/>
      <c r="CS203" s="18"/>
      <c r="CU203" s="50"/>
      <c r="CX203" s="350"/>
      <c r="CY203" s="18"/>
      <c r="CZ203" s="50"/>
      <c r="DA203" s="18"/>
      <c r="DB203" s="18"/>
      <c r="DF203" s="50"/>
      <c r="DG203" s="477"/>
      <c r="DH203" s="18"/>
      <c r="DI203" s="470"/>
      <c r="DK203" s="380"/>
      <c r="DL203" s="1"/>
      <c r="DM203" s="471"/>
      <c r="DN203" s="1"/>
      <c r="DO203" s="1"/>
      <c r="DT203" s="350"/>
      <c r="DU203" s="18"/>
      <c r="DV203" s="470"/>
      <c r="DW203" s="18"/>
      <c r="DX203" s="18"/>
      <c r="EC203" s="350"/>
      <c r="ED203" s="18"/>
      <c r="EE203" s="470"/>
      <c r="EF203" s="18"/>
      <c r="EG203" s="18"/>
      <c r="EL203" s="350"/>
      <c r="EM203" s="18"/>
      <c r="EN203" s="470"/>
      <c r="EO203" s="18"/>
      <c r="EP203" s="18"/>
      <c r="EU203" s="350"/>
      <c r="EV203" s="18"/>
      <c r="EW203" s="470"/>
      <c r="EX203" s="18"/>
      <c r="EY203" s="18"/>
      <c r="FD203" s="350"/>
      <c r="FE203" s="18"/>
      <c r="FF203" s="470"/>
      <c r="FG203" s="18"/>
      <c r="FH203" s="18"/>
      <c r="FM203" s="350"/>
      <c r="FN203" s="18"/>
      <c r="FO203" s="470"/>
      <c r="FP203" s="18"/>
      <c r="FQ203" s="18"/>
      <c r="FV203" s="350"/>
      <c r="FW203" s="18"/>
      <c r="FX203" s="470"/>
      <c r="FY203" s="18"/>
      <c r="FZ203" s="18"/>
      <c r="GE203" s="350"/>
      <c r="GF203" s="18"/>
      <c r="GG203" s="470"/>
      <c r="GH203" s="18"/>
      <c r="GI203" s="18"/>
      <c r="GW203" s="350"/>
      <c r="GX203" s="18"/>
      <c r="GZ203" s="18"/>
      <c r="HA203" s="18"/>
      <c r="HF203" s="350"/>
      <c r="HG203" s="18"/>
      <c r="HI203" s="18"/>
      <c r="HJ203" s="18"/>
      <c r="HO203" s="18"/>
      <c r="HP203" s="472"/>
      <c r="HR203" s="18"/>
      <c r="HS203" s="18"/>
      <c r="HT203" s="18"/>
      <c r="IG203" s="350"/>
      <c r="IH203" s="18"/>
      <c r="IJ203" s="18"/>
      <c r="IK203" s="18"/>
      <c r="IP203" s="350"/>
      <c r="IQ203" s="18"/>
      <c r="IS203" s="18"/>
      <c r="IT203" s="18"/>
      <c r="IY203" s="18"/>
      <c r="IZ203" s="18"/>
      <c r="JA203" s="481"/>
      <c r="JB203" s="18"/>
      <c r="JC203" s="18"/>
      <c r="JH203" s="473"/>
      <c r="JI203" s="474"/>
      <c r="JQ203" s="473"/>
      <c r="JR203" s="474"/>
      <c r="JS203" s="475"/>
      <c r="JT203" s="474"/>
      <c r="JU203" s="474"/>
      <c r="JZ203" s="350"/>
      <c r="KA203" s="18"/>
      <c r="KC203" s="18"/>
      <c r="KD203" s="18"/>
      <c r="KI203" s="350"/>
      <c r="KJ203" s="18"/>
      <c r="KR203" s="350"/>
      <c r="KS203" s="18"/>
      <c r="LA203" s="480"/>
      <c r="LB203" s="18"/>
      <c r="LC203" s="475"/>
      <c r="LD203" s="18"/>
      <c r="LE203" s="18"/>
      <c r="LJ203" s="473"/>
      <c r="LK203" s="474"/>
      <c r="LL203" s="470"/>
      <c r="LM203" s="474"/>
      <c r="LN203" s="474"/>
      <c r="MB203" s="474"/>
      <c r="MC203" s="18"/>
      <c r="MD203" s="18"/>
      <c r="ME203" s="477"/>
      <c r="MG203" s="18"/>
      <c r="MK203" s="350"/>
      <c r="ML203" s="18"/>
      <c r="MM203" s="18"/>
      <c r="MN203" s="18"/>
      <c r="MO203" s="18"/>
      <c r="MT203" s="482"/>
      <c r="MU203" s="63"/>
      <c r="MV203" s="484"/>
      <c r="MW203" s="79"/>
      <c r="MX203" s="3"/>
      <c r="MZ203" s="18"/>
    </row>
    <row r="204" spans="1:364" ht="18">
      <c r="A204" s="48"/>
      <c r="B204" s="46"/>
      <c r="D204" s="3"/>
      <c r="E204" s="3"/>
      <c r="F204" s="79"/>
      <c r="G204" s="63"/>
      <c r="H204" s="63"/>
      <c r="I204" s="288"/>
      <c r="J204" s="337"/>
      <c r="K204" s="63"/>
      <c r="L204" s="3"/>
      <c r="M204" s="107"/>
      <c r="N204" s="79"/>
      <c r="O204" s="50"/>
      <c r="P204" s="50"/>
      <c r="T204" s="50"/>
      <c r="U204" s="456"/>
      <c r="V204" s="50"/>
      <c r="W204" s="50"/>
      <c r="X204" s="334"/>
      <c r="Y204" s="50"/>
      <c r="Z204" s="50"/>
      <c r="AD204" s="40" t="s">
        <v>180</v>
      </c>
      <c r="AG204" s="46">
        <v>1854</v>
      </c>
      <c r="AH204" t="s">
        <v>244</v>
      </c>
      <c r="AI204" t="s">
        <v>1442</v>
      </c>
      <c r="AM204" s="41" t="s">
        <v>744</v>
      </c>
      <c r="AP204" s="171">
        <v>21871.950000000077</v>
      </c>
      <c r="AQ204" t="s">
        <v>1378</v>
      </c>
      <c r="AR204" t="s">
        <v>1442</v>
      </c>
      <c r="AV204" s="40" t="s">
        <v>790</v>
      </c>
      <c r="AW204" s="9"/>
      <c r="AX204" s="3"/>
      <c r="AY204" s="171">
        <v>31936.762499999884</v>
      </c>
      <c r="AZ204" s="238" t="s">
        <v>1901</v>
      </c>
      <c r="BA204" t="s">
        <v>1442</v>
      </c>
      <c r="BB204" s="50"/>
      <c r="BC204"/>
      <c r="BE204" s="39" t="s">
        <v>144</v>
      </c>
      <c r="BF204" s="4"/>
      <c r="BG204" s="337"/>
      <c r="BH204" s="171">
        <v>43107.562500000036</v>
      </c>
      <c r="BI204" s="238" t="s">
        <v>2390</v>
      </c>
      <c r="BJ204" t="s">
        <v>1442</v>
      </c>
      <c r="BK204" s="50"/>
      <c r="BN204" s="63" t="s">
        <v>796</v>
      </c>
      <c r="BO204" s="9"/>
      <c r="BP204" s="63"/>
      <c r="BQ204" s="171">
        <v>48331.274999999856</v>
      </c>
      <c r="BR204" s="238" t="s">
        <v>4634</v>
      </c>
      <c r="BS204" t="s">
        <v>1442</v>
      </c>
      <c r="BT204" s="50"/>
      <c r="BV204" s="50"/>
      <c r="BX204" s="18"/>
      <c r="BY204" s="18"/>
      <c r="BZ204" s="470"/>
      <c r="CA204" s="50"/>
      <c r="CF204" s="50"/>
      <c r="CG204" s="18"/>
      <c r="CH204" s="470"/>
      <c r="CI204" s="18"/>
      <c r="CJ204" s="18"/>
      <c r="CK204" s="50"/>
      <c r="CO204" s="18"/>
      <c r="CP204" s="50"/>
      <c r="CQ204" s="470"/>
      <c r="CR204" s="18"/>
      <c r="CS204" s="18"/>
      <c r="CU204" s="50"/>
      <c r="CX204" s="18"/>
      <c r="CY204" s="18"/>
      <c r="CZ204" s="50"/>
      <c r="DA204" s="18"/>
      <c r="DB204" s="18"/>
      <c r="DF204" s="50"/>
      <c r="DG204" s="477"/>
      <c r="DH204" s="18"/>
      <c r="DI204" s="470"/>
      <c r="DK204" s="1"/>
      <c r="DL204" s="1"/>
      <c r="DM204" s="471"/>
      <c r="DN204" s="1"/>
      <c r="DO204" s="1"/>
      <c r="DT204" s="18"/>
      <c r="DU204" s="18"/>
      <c r="DV204" s="470"/>
      <c r="DW204" s="18"/>
      <c r="DX204" s="18"/>
      <c r="EC204" s="18"/>
      <c r="ED204" s="18"/>
      <c r="EE204" s="470"/>
      <c r="EF204" s="18"/>
      <c r="EG204" s="18"/>
      <c r="EL204" s="18"/>
      <c r="EM204" s="18"/>
      <c r="EN204" s="470"/>
      <c r="EO204" s="18"/>
      <c r="EP204" s="18"/>
      <c r="EU204" s="18"/>
      <c r="EV204" s="18"/>
      <c r="EW204" s="470"/>
      <c r="EX204" s="18"/>
      <c r="EY204" s="18"/>
      <c r="FD204" s="18"/>
      <c r="FE204" s="18"/>
      <c r="FF204" s="470"/>
      <c r="FG204" s="18"/>
      <c r="FH204" s="18"/>
      <c r="FM204" s="18"/>
      <c r="FN204" s="18"/>
      <c r="FO204" s="470"/>
      <c r="FP204" s="18"/>
      <c r="FQ204" s="18"/>
      <c r="FV204" s="18"/>
      <c r="FW204" s="18"/>
      <c r="FX204" s="470"/>
      <c r="FY204" s="18"/>
      <c r="FZ204" s="18"/>
      <c r="GE204" s="18"/>
      <c r="GF204" s="18"/>
      <c r="GG204" s="470"/>
      <c r="GH204" s="18"/>
      <c r="GI204" s="18"/>
      <c r="GW204" s="18"/>
      <c r="GX204" s="18"/>
      <c r="GZ204" s="18"/>
      <c r="HA204" s="18"/>
      <c r="HF204" s="18"/>
      <c r="HG204" s="18"/>
      <c r="HI204" s="18"/>
      <c r="HJ204" s="18"/>
      <c r="HO204" s="18"/>
      <c r="HP204" s="472"/>
      <c r="HR204" s="18"/>
      <c r="HS204" s="18"/>
      <c r="HT204" s="18"/>
      <c r="IG204" s="18"/>
      <c r="IH204" s="18"/>
      <c r="IJ204" s="18"/>
      <c r="IK204" s="18"/>
      <c r="IP204" s="18"/>
      <c r="IQ204" s="18"/>
      <c r="IS204" s="18"/>
      <c r="IT204" s="18"/>
      <c r="IY204" s="477"/>
      <c r="IZ204" s="18"/>
      <c r="JA204" s="470"/>
      <c r="JB204" s="18"/>
      <c r="JC204" s="18"/>
      <c r="JH204" s="474"/>
      <c r="JI204" s="474"/>
      <c r="JQ204" s="474"/>
      <c r="JR204" s="474"/>
      <c r="JS204" s="475"/>
      <c r="JT204" s="474"/>
      <c r="JU204" s="474"/>
      <c r="JZ204" s="18"/>
      <c r="KA204" s="18"/>
      <c r="KC204" s="18"/>
      <c r="KD204" s="18"/>
      <c r="KI204" s="18"/>
      <c r="KJ204" s="18"/>
      <c r="KR204" s="18"/>
      <c r="KS204" s="18"/>
      <c r="LA204" s="350"/>
      <c r="LB204" s="18"/>
      <c r="LC204" s="476"/>
      <c r="LD204" s="18"/>
      <c r="LE204" s="18"/>
      <c r="LJ204" s="474"/>
      <c r="LK204" s="474"/>
      <c r="LL204" s="470"/>
      <c r="LM204" s="474"/>
      <c r="LN204" s="474"/>
      <c r="MB204" s="474"/>
      <c r="MC204" s="18"/>
      <c r="MD204" s="18"/>
      <c r="ME204" s="477"/>
      <c r="MG204" s="18"/>
      <c r="MK204" s="18"/>
      <c r="ML204" s="18"/>
      <c r="MM204" s="18"/>
      <c r="MN204" s="18"/>
      <c r="MO204" s="18"/>
      <c r="MT204" s="60"/>
      <c r="MU204" s="3"/>
      <c r="MV204" s="478"/>
      <c r="MW204" s="79"/>
      <c r="MX204" s="3"/>
      <c r="MZ204" s="18"/>
    </row>
    <row r="205" spans="1:364" ht="18">
      <c r="A205" s="40"/>
      <c r="B205" s="46"/>
      <c r="D205" s="60"/>
      <c r="E205" s="3"/>
      <c r="F205" s="79"/>
      <c r="G205" s="277"/>
      <c r="H205" s="63"/>
      <c r="I205" s="288"/>
      <c r="J205" s="337"/>
      <c r="K205" s="63"/>
      <c r="L205" s="3"/>
      <c r="M205" s="3"/>
      <c r="N205" s="79"/>
      <c r="O205" s="50"/>
      <c r="P205" s="50"/>
      <c r="T205" s="50"/>
      <c r="U205" s="50"/>
      <c r="V205" s="50"/>
      <c r="W205" s="50"/>
      <c r="X205" s="334"/>
      <c r="Y205" s="50"/>
      <c r="Z205" s="50"/>
      <c r="AD205" s="48">
        <v>2015</v>
      </c>
      <c r="AG205" s="46"/>
      <c r="AM205" s="49">
        <v>2019</v>
      </c>
      <c r="AV205" s="49" t="s">
        <v>1742</v>
      </c>
      <c r="AX205" s="18"/>
      <c r="AY205" s="89"/>
      <c r="AZ205" s="18"/>
      <c r="BA205"/>
      <c r="BB205" s="50"/>
      <c r="BC205"/>
      <c r="BE205" s="48" t="s">
        <v>2354</v>
      </c>
      <c r="BI205" s="18"/>
      <c r="BK205" s="50"/>
      <c r="BN205" s="49" t="s">
        <v>4601</v>
      </c>
      <c r="BO205" s="63"/>
      <c r="BP205" s="63"/>
      <c r="BQ205" s="89"/>
      <c r="BR205" s="59"/>
      <c r="BS205" s="59"/>
      <c r="BT205" s="50"/>
      <c r="BV205" s="50"/>
      <c r="BX205" s="18"/>
      <c r="BY205" s="18"/>
      <c r="BZ205" s="470"/>
      <c r="CA205" s="50"/>
      <c r="CF205" s="50"/>
      <c r="CG205" s="18"/>
      <c r="CH205" s="470"/>
      <c r="CI205" s="18"/>
      <c r="CJ205" s="18"/>
      <c r="CK205" s="50"/>
      <c r="CO205" s="18"/>
      <c r="CP205" s="50"/>
      <c r="CQ205" s="470"/>
      <c r="CR205" s="18"/>
      <c r="CS205" s="18"/>
      <c r="CU205" s="50"/>
      <c r="CX205" s="18"/>
      <c r="CY205" s="18"/>
      <c r="CZ205" s="50"/>
      <c r="DA205" s="18"/>
      <c r="DB205" s="18"/>
      <c r="DF205" s="50"/>
      <c r="DG205" s="477"/>
      <c r="DH205" s="18"/>
      <c r="DI205" s="470"/>
      <c r="DK205" s="1"/>
      <c r="DL205" s="1"/>
      <c r="DM205" s="471"/>
      <c r="DN205" s="1"/>
      <c r="DO205" s="1"/>
      <c r="DT205" s="18"/>
      <c r="DU205" s="18"/>
      <c r="DV205" s="470"/>
      <c r="DW205" s="18"/>
      <c r="DX205" s="18"/>
      <c r="EC205" s="18"/>
      <c r="ED205" s="18"/>
      <c r="EE205" s="470"/>
      <c r="EF205" s="18"/>
      <c r="EG205" s="18"/>
      <c r="EL205" s="18"/>
      <c r="EM205" s="18"/>
      <c r="EN205" s="470"/>
      <c r="EO205" s="18"/>
      <c r="EP205" s="18"/>
      <c r="EU205" s="18"/>
      <c r="EV205" s="18"/>
      <c r="EW205" s="470"/>
      <c r="EX205" s="18"/>
      <c r="EY205" s="18"/>
      <c r="FD205" s="18"/>
      <c r="FE205" s="18"/>
      <c r="FF205" s="470"/>
      <c r="FG205" s="18"/>
      <c r="FH205" s="18"/>
      <c r="FM205" s="18"/>
      <c r="FN205" s="18"/>
      <c r="FO205" s="470"/>
      <c r="FP205" s="18"/>
      <c r="FQ205" s="18"/>
      <c r="FV205" s="18"/>
      <c r="FW205" s="18"/>
      <c r="FX205" s="470"/>
      <c r="FY205" s="18"/>
      <c r="FZ205" s="18"/>
      <c r="GE205" s="18"/>
      <c r="GF205" s="18"/>
      <c r="GG205" s="470"/>
      <c r="GH205" s="18"/>
      <c r="GI205" s="18"/>
      <c r="GW205" s="18"/>
      <c r="GX205" s="18"/>
      <c r="GZ205" s="18"/>
      <c r="HA205" s="18"/>
      <c r="HF205" s="18"/>
      <c r="HG205" s="18"/>
      <c r="HI205" s="18"/>
      <c r="HJ205" s="18"/>
      <c r="HO205" s="18"/>
      <c r="HP205" s="472"/>
      <c r="HR205" s="18"/>
      <c r="HS205" s="18"/>
      <c r="HT205" s="18"/>
      <c r="IG205" s="18"/>
      <c r="IH205" s="18"/>
      <c r="IJ205" s="18"/>
      <c r="IK205" s="18"/>
      <c r="IP205" s="18"/>
      <c r="IQ205" s="18"/>
      <c r="IS205" s="18"/>
      <c r="IT205" s="18"/>
      <c r="IY205" s="350"/>
      <c r="IZ205" s="18"/>
      <c r="JA205" s="481"/>
      <c r="JB205" s="18"/>
      <c r="JC205" s="18"/>
      <c r="JH205" s="474"/>
      <c r="JI205" s="474"/>
      <c r="JQ205" s="474"/>
      <c r="JR205" s="474"/>
      <c r="JS205" s="475"/>
      <c r="JT205" s="474"/>
      <c r="JU205" s="474"/>
      <c r="JZ205" s="18"/>
      <c r="KA205" s="18"/>
      <c r="KC205" s="18"/>
      <c r="KD205" s="18"/>
      <c r="KI205" s="18"/>
      <c r="KJ205" s="18"/>
      <c r="KR205" s="18"/>
      <c r="KS205" s="18"/>
      <c r="LA205" s="18"/>
      <c r="LB205" s="18"/>
      <c r="LC205" s="475"/>
      <c r="LD205" s="18"/>
      <c r="LE205" s="18"/>
      <c r="LJ205" s="474"/>
      <c r="LK205" s="474"/>
      <c r="LL205" s="470"/>
      <c r="LM205" s="474"/>
      <c r="LN205" s="474"/>
      <c r="MB205" s="474"/>
      <c r="MC205" s="18"/>
      <c r="MD205" s="18"/>
      <c r="ME205" s="477"/>
      <c r="MG205" s="18"/>
      <c r="MK205" s="18"/>
      <c r="ML205" s="18"/>
      <c r="MM205" s="18"/>
      <c r="MN205" s="18"/>
      <c r="MO205" s="18"/>
      <c r="MU205" s="3"/>
      <c r="MV205" s="485"/>
      <c r="MW205" s="79"/>
      <c r="MX205" s="3"/>
      <c r="MZ205" s="18"/>
    </row>
    <row r="206" spans="1:364" ht="18">
      <c r="D206" s="60"/>
      <c r="E206" s="3"/>
      <c r="F206" s="79"/>
      <c r="G206" s="63"/>
      <c r="H206" s="63"/>
      <c r="I206" s="269"/>
      <c r="J206" s="337"/>
      <c r="K206" s="63"/>
      <c r="L206" s="60"/>
      <c r="M206" s="3"/>
      <c r="N206" s="79"/>
      <c r="O206" s="50"/>
      <c r="P206" s="50"/>
      <c r="T206" s="50"/>
      <c r="U206" s="505"/>
      <c r="V206" s="50"/>
      <c r="W206" s="50"/>
      <c r="X206" s="334"/>
      <c r="Y206" s="50"/>
      <c r="Z206" s="50"/>
      <c r="AD206" s="40" t="s">
        <v>181</v>
      </c>
      <c r="AG206" s="46">
        <v>1448</v>
      </c>
      <c r="AH206" t="s">
        <v>413</v>
      </c>
      <c r="AI206" t="s">
        <v>1443</v>
      </c>
      <c r="AM206" s="41" t="s">
        <v>796</v>
      </c>
      <c r="AP206" s="171">
        <v>21795.29999999993</v>
      </c>
      <c r="AQ206" t="s">
        <v>1379</v>
      </c>
      <c r="AR206" t="s">
        <v>1443</v>
      </c>
      <c r="AV206" s="40" t="s">
        <v>744</v>
      </c>
      <c r="AW206" s="9"/>
      <c r="AX206" s="3"/>
      <c r="AY206" s="171">
        <v>31851.462500000023</v>
      </c>
      <c r="AZ206" s="238" t="s">
        <v>1902</v>
      </c>
      <c r="BA206" t="s">
        <v>1443</v>
      </c>
      <c r="BB206" s="50"/>
      <c r="BC206"/>
      <c r="BE206" s="40" t="s">
        <v>763</v>
      </c>
      <c r="BF206" s="3"/>
      <c r="BG206" s="337"/>
      <c r="BH206" s="171">
        <v>42864.749999999891</v>
      </c>
      <c r="BI206" s="238" t="s">
        <v>2391</v>
      </c>
      <c r="BJ206" t="s">
        <v>1443</v>
      </c>
      <c r="BK206" s="50"/>
      <c r="BN206" s="277" t="s">
        <v>23</v>
      </c>
      <c r="BO206" s="63"/>
      <c r="BP206" s="63"/>
      <c r="BQ206" s="171">
        <v>48232.875000000138</v>
      </c>
      <c r="BR206" s="238" t="s">
        <v>4635</v>
      </c>
      <c r="BS206" t="s">
        <v>1443</v>
      </c>
      <c r="BT206" s="50"/>
      <c r="BV206" s="50"/>
      <c r="BX206" s="18"/>
      <c r="BY206" s="18"/>
      <c r="BZ206" s="470"/>
      <c r="CA206" s="50"/>
      <c r="CF206" s="50"/>
      <c r="CG206" s="18"/>
      <c r="CH206" s="470"/>
      <c r="CI206" s="18"/>
      <c r="CJ206" s="18"/>
      <c r="CK206" s="50"/>
      <c r="CO206" s="18"/>
      <c r="CP206" s="50"/>
      <c r="CQ206" s="470"/>
      <c r="CR206" s="18"/>
      <c r="CS206" s="18"/>
      <c r="CU206" s="50"/>
      <c r="CX206" s="18"/>
      <c r="CY206" s="18"/>
      <c r="CZ206" s="50"/>
      <c r="DA206" s="18"/>
      <c r="DB206" s="18"/>
      <c r="DF206" s="50"/>
      <c r="DG206" s="477"/>
      <c r="DH206" s="18"/>
      <c r="DI206" s="470"/>
      <c r="DK206" s="1"/>
      <c r="DL206" s="1"/>
      <c r="DM206" s="471"/>
      <c r="DN206" s="1"/>
      <c r="DO206" s="1"/>
      <c r="DT206" s="18"/>
      <c r="DU206" s="18"/>
      <c r="DV206" s="470"/>
      <c r="DW206" s="18"/>
      <c r="DX206" s="18"/>
      <c r="EC206" s="18"/>
      <c r="ED206" s="18"/>
      <c r="EE206" s="470"/>
      <c r="EF206" s="18"/>
      <c r="EG206" s="18"/>
      <c r="EL206" s="18"/>
      <c r="EM206" s="18"/>
      <c r="EN206" s="470"/>
      <c r="EO206" s="18"/>
      <c r="EP206" s="18"/>
      <c r="EU206" s="18"/>
      <c r="EV206" s="18"/>
      <c r="EW206" s="470"/>
      <c r="EX206" s="18"/>
      <c r="EY206" s="18"/>
      <c r="FD206" s="18"/>
      <c r="FE206" s="18"/>
      <c r="FF206" s="470"/>
      <c r="FG206" s="18"/>
      <c r="FH206" s="18"/>
      <c r="FM206" s="18"/>
      <c r="FN206" s="18"/>
      <c r="FO206" s="470"/>
      <c r="FP206" s="18"/>
      <c r="FQ206" s="18"/>
      <c r="FV206" s="18"/>
      <c r="FW206" s="18"/>
      <c r="FX206" s="470"/>
      <c r="FY206" s="18"/>
      <c r="FZ206" s="18"/>
      <c r="GE206" s="18"/>
      <c r="GF206" s="18"/>
      <c r="GG206" s="470"/>
      <c r="GH206" s="18"/>
      <c r="GI206" s="18"/>
      <c r="GW206" s="18"/>
      <c r="GX206" s="18"/>
      <c r="GZ206" s="18"/>
      <c r="HA206" s="18"/>
      <c r="HF206" s="18"/>
      <c r="HG206" s="18"/>
      <c r="HI206" s="18"/>
      <c r="HJ206" s="18"/>
      <c r="HO206" s="18"/>
      <c r="HP206" s="472"/>
      <c r="HR206" s="18"/>
      <c r="HS206" s="18"/>
      <c r="HT206" s="18"/>
      <c r="IG206" s="18"/>
      <c r="IH206" s="18"/>
      <c r="IJ206" s="18"/>
      <c r="IK206" s="18"/>
      <c r="IP206" s="18"/>
      <c r="IQ206" s="18"/>
      <c r="IS206" s="18"/>
      <c r="IT206" s="18"/>
      <c r="IY206" s="18"/>
      <c r="IZ206" s="18"/>
      <c r="JA206" s="470"/>
      <c r="JB206" s="18"/>
      <c r="JC206" s="18"/>
      <c r="JH206" s="474"/>
      <c r="JI206" s="474"/>
      <c r="JQ206" s="474"/>
      <c r="JR206" s="474"/>
      <c r="JS206" s="475"/>
      <c r="JT206" s="474"/>
      <c r="JU206" s="474"/>
      <c r="JZ206" s="18"/>
      <c r="KA206" s="18"/>
      <c r="KC206" s="18"/>
      <c r="KD206" s="18"/>
      <c r="KI206" s="18"/>
      <c r="KJ206" s="18"/>
      <c r="KR206" s="18"/>
      <c r="KS206" s="18"/>
      <c r="LA206" s="480"/>
      <c r="LB206" s="18"/>
      <c r="LC206" s="475"/>
      <c r="LD206" s="18"/>
      <c r="LE206" s="18"/>
      <c r="LJ206" s="474"/>
      <c r="LK206" s="474"/>
      <c r="LL206" s="470"/>
      <c r="LM206" s="474"/>
      <c r="LN206" s="474"/>
      <c r="MB206" s="474"/>
      <c r="MC206" s="18"/>
      <c r="MD206" s="18"/>
      <c r="ME206" s="477"/>
      <c r="MG206" s="18"/>
      <c r="MK206" s="18"/>
      <c r="ML206" s="18"/>
      <c r="MM206" s="18"/>
      <c r="MN206" s="18"/>
      <c r="MO206" s="18"/>
      <c r="MT206" s="482"/>
      <c r="MU206" s="3"/>
      <c r="MV206" s="485"/>
      <c r="MW206" s="79"/>
      <c r="MX206" s="3"/>
      <c r="MZ206" s="18"/>
    </row>
    <row r="207" spans="1:364" ht="18">
      <c r="D207" s="82"/>
      <c r="E207" s="40"/>
      <c r="F207" s="40"/>
      <c r="G207" s="277"/>
      <c r="H207" s="63"/>
      <c r="I207" s="287"/>
      <c r="J207" s="337"/>
      <c r="K207" s="63"/>
      <c r="L207" s="3"/>
      <c r="M207" s="3"/>
      <c r="N207" s="79"/>
      <c r="O207" s="50"/>
      <c r="P207" s="50"/>
      <c r="T207" s="50"/>
      <c r="U207" s="50"/>
      <c r="V207" s="50"/>
      <c r="W207" s="50"/>
      <c r="X207" s="334"/>
      <c r="Y207" s="50"/>
      <c r="Z207" s="50"/>
      <c r="AD207" s="48">
        <v>2015</v>
      </c>
      <c r="AM207" s="49">
        <v>2019</v>
      </c>
      <c r="AV207" s="49" t="s">
        <v>1742</v>
      </c>
      <c r="AX207" s="18"/>
      <c r="AY207" s="89"/>
      <c r="AZ207" s="18"/>
      <c r="BA207"/>
      <c r="BB207" s="50"/>
      <c r="BC207"/>
      <c r="BE207" s="49" t="s">
        <v>2373</v>
      </c>
      <c r="BI207" s="18"/>
      <c r="BK207" s="50"/>
      <c r="BN207" s="49" t="s">
        <v>4601</v>
      </c>
      <c r="BQ207" s="89"/>
      <c r="BT207" s="50"/>
      <c r="BV207" s="50"/>
      <c r="BX207" s="350"/>
      <c r="BY207" s="18"/>
      <c r="BZ207" s="470"/>
      <c r="CA207" s="50"/>
      <c r="CF207" s="50"/>
      <c r="CG207" s="18"/>
      <c r="CH207" s="470"/>
      <c r="CI207" s="18"/>
      <c r="CJ207" s="18"/>
      <c r="CK207" s="50"/>
      <c r="CO207" s="350"/>
      <c r="CP207" s="50"/>
      <c r="CQ207" s="470"/>
      <c r="CR207" s="18"/>
      <c r="CS207" s="18"/>
      <c r="CU207" s="50"/>
      <c r="CX207" s="350"/>
      <c r="CY207" s="18"/>
      <c r="CZ207" s="50"/>
      <c r="DA207" s="18"/>
      <c r="DB207" s="18"/>
      <c r="DF207" s="50"/>
      <c r="DG207" s="477"/>
      <c r="DH207" s="18"/>
      <c r="DI207" s="470"/>
      <c r="DK207" s="380"/>
      <c r="DL207" s="1"/>
      <c r="DM207" s="471"/>
      <c r="DN207" s="1"/>
      <c r="DO207" s="1"/>
      <c r="DT207" s="350"/>
      <c r="DU207" s="18"/>
      <c r="DV207" s="470"/>
      <c r="DW207" s="18"/>
      <c r="DX207" s="18"/>
      <c r="EC207" s="350"/>
      <c r="ED207" s="18"/>
      <c r="EE207" s="470"/>
      <c r="EF207" s="18"/>
      <c r="EG207" s="18"/>
      <c r="EL207" s="350"/>
      <c r="EM207" s="18"/>
      <c r="EN207" s="470"/>
      <c r="EO207" s="18"/>
      <c r="EP207" s="18"/>
      <c r="EU207" s="350"/>
      <c r="EV207" s="18"/>
      <c r="EW207" s="470"/>
      <c r="EX207" s="18"/>
      <c r="EY207" s="18"/>
      <c r="FD207" s="350"/>
      <c r="FE207" s="18"/>
      <c r="FF207" s="470"/>
      <c r="FG207" s="18"/>
      <c r="FH207" s="18"/>
      <c r="FM207" s="350"/>
      <c r="FN207" s="18"/>
      <c r="FO207" s="470"/>
      <c r="FP207" s="18"/>
      <c r="FQ207" s="18"/>
      <c r="FV207" s="350"/>
      <c r="FW207" s="18"/>
      <c r="FX207" s="470"/>
      <c r="FY207" s="18"/>
      <c r="FZ207" s="18"/>
      <c r="GE207" s="350"/>
      <c r="GF207" s="18"/>
      <c r="GG207" s="470"/>
      <c r="GH207" s="18"/>
      <c r="GI207" s="18"/>
      <c r="GW207" s="350"/>
      <c r="GX207" s="18"/>
      <c r="GZ207" s="18"/>
      <c r="HA207" s="18"/>
      <c r="HF207" s="350"/>
      <c r="HG207" s="18"/>
      <c r="HI207" s="18"/>
      <c r="HJ207" s="18"/>
      <c r="HO207" s="18"/>
      <c r="HP207" s="472"/>
      <c r="HR207" s="18"/>
      <c r="HS207" s="18"/>
      <c r="HT207" s="18"/>
      <c r="IG207" s="350"/>
      <c r="IH207" s="18"/>
      <c r="IJ207" s="18"/>
      <c r="IK207" s="18"/>
      <c r="IP207" s="350"/>
      <c r="IQ207" s="18"/>
      <c r="IS207" s="18"/>
      <c r="IT207" s="18"/>
      <c r="IY207" s="477"/>
      <c r="IZ207" s="18"/>
      <c r="JA207" s="470"/>
      <c r="JB207" s="18"/>
      <c r="JC207" s="18"/>
      <c r="JH207" s="473"/>
      <c r="JI207" s="474"/>
      <c r="JQ207" s="473"/>
      <c r="JR207" s="474"/>
      <c r="JS207" s="475"/>
      <c r="JT207" s="474"/>
      <c r="JU207" s="474"/>
      <c r="JZ207" s="350"/>
      <c r="KA207" s="18"/>
      <c r="KC207" s="18"/>
      <c r="KD207" s="18"/>
      <c r="KI207" s="350"/>
      <c r="KJ207" s="18"/>
      <c r="KR207" s="350"/>
      <c r="KS207" s="18"/>
      <c r="LA207" s="18"/>
      <c r="LB207" s="18"/>
      <c r="LC207" s="476"/>
      <c r="LD207" s="18"/>
      <c r="LE207" s="18"/>
      <c r="LJ207" s="473"/>
      <c r="LK207" s="474"/>
      <c r="LL207" s="470"/>
      <c r="LM207" s="474"/>
      <c r="LN207" s="474"/>
      <c r="MB207" s="474"/>
      <c r="MC207" s="18"/>
      <c r="MD207" s="18"/>
      <c r="ME207" s="477"/>
      <c r="MG207" s="18"/>
      <c r="MK207" s="350"/>
      <c r="ML207" s="18"/>
      <c r="MM207" s="18"/>
      <c r="MN207" s="18"/>
      <c r="MO207" s="18"/>
      <c r="MT207" s="3"/>
      <c r="MU207" s="63"/>
      <c r="MV207" s="478"/>
      <c r="MW207" s="79"/>
      <c r="MX207" s="3"/>
      <c r="MZ207" s="18"/>
    </row>
    <row r="208" spans="1:364" ht="18">
      <c r="D208" s="82"/>
      <c r="E208" s="40"/>
      <c r="F208" s="40"/>
      <c r="G208" s="277"/>
      <c r="H208" s="63"/>
      <c r="I208" s="287"/>
      <c r="J208" s="337"/>
      <c r="K208" s="63"/>
      <c r="L208" s="60"/>
      <c r="M208" s="3"/>
      <c r="N208" s="79"/>
      <c r="O208" s="50"/>
      <c r="P208" s="50"/>
      <c r="T208" s="50"/>
      <c r="U208" s="456"/>
      <c r="V208" s="50"/>
      <c r="W208" s="50"/>
      <c r="X208" s="334"/>
      <c r="Y208" s="50"/>
      <c r="Z208" s="50"/>
      <c r="AD208" s="41"/>
      <c r="AF208" s="3"/>
      <c r="AG208" s="46"/>
      <c r="AM208" s="41" t="s">
        <v>800</v>
      </c>
      <c r="AP208" s="171">
        <v>21579.049999999974</v>
      </c>
      <c r="AQ208" t="s">
        <v>1380</v>
      </c>
      <c r="AR208" s="3" t="s">
        <v>1461</v>
      </c>
      <c r="AV208" s="40" t="s">
        <v>738</v>
      </c>
      <c r="AW208" s="3"/>
      <c r="AX208" s="3"/>
      <c r="AY208" s="171">
        <v>31209.812500000015</v>
      </c>
      <c r="AZ208" s="238" t="s">
        <v>1903</v>
      </c>
      <c r="BA208" s="3" t="s">
        <v>1461</v>
      </c>
      <c r="BB208" s="50"/>
      <c r="BC208"/>
      <c r="BE208" s="40" t="s">
        <v>746</v>
      </c>
      <c r="BF208" s="9"/>
      <c r="BG208" s="337"/>
      <c r="BH208" s="171">
        <v>42853.487500000381</v>
      </c>
      <c r="BI208" s="238" t="s">
        <v>2392</v>
      </c>
      <c r="BJ208" s="3" t="s">
        <v>1461</v>
      </c>
      <c r="BK208" s="50"/>
      <c r="BN208" s="63" t="s">
        <v>757</v>
      </c>
      <c r="BQ208" s="171">
        <v>47984.325000000179</v>
      </c>
      <c r="BR208" s="238" t="s">
        <v>4636</v>
      </c>
      <c r="BS208" s="3" t="s">
        <v>1461</v>
      </c>
      <c r="BT208" s="50"/>
      <c r="BV208" s="50"/>
      <c r="BX208" s="350"/>
      <c r="BY208" s="18"/>
      <c r="BZ208" s="470"/>
      <c r="CA208" s="50"/>
      <c r="CF208" s="50"/>
      <c r="CG208" s="18"/>
      <c r="CH208" s="470"/>
      <c r="CI208" s="18"/>
      <c r="CJ208" s="18"/>
      <c r="CK208" s="50"/>
      <c r="CO208" s="350"/>
      <c r="CP208" s="50"/>
      <c r="CQ208" s="470"/>
      <c r="CR208" s="18"/>
      <c r="CS208" s="18"/>
      <c r="CU208" s="50"/>
      <c r="CX208" s="350"/>
      <c r="CY208" s="18"/>
      <c r="CZ208" s="50"/>
      <c r="DA208" s="18"/>
      <c r="DB208" s="18"/>
      <c r="DF208" s="50"/>
      <c r="DG208" s="477"/>
      <c r="DH208" s="18"/>
      <c r="DI208" s="470"/>
      <c r="DK208" s="380"/>
      <c r="DL208" s="1"/>
      <c r="DM208" s="471"/>
      <c r="DN208" s="1"/>
      <c r="DO208" s="1"/>
      <c r="DT208" s="350"/>
      <c r="DU208" s="18"/>
      <c r="DV208" s="470"/>
      <c r="DW208" s="18"/>
      <c r="DX208" s="18"/>
      <c r="EC208" s="350"/>
      <c r="ED208" s="18"/>
      <c r="EE208" s="470"/>
      <c r="EF208" s="18"/>
      <c r="EG208" s="18"/>
      <c r="EL208" s="350"/>
      <c r="EM208" s="18"/>
      <c r="EN208" s="470"/>
      <c r="EO208" s="18"/>
      <c r="EP208" s="18"/>
      <c r="EU208" s="350"/>
      <c r="EV208" s="18"/>
      <c r="EW208" s="470"/>
      <c r="EX208" s="18"/>
      <c r="EY208" s="18"/>
      <c r="FD208" s="350"/>
      <c r="FE208" s="18"/>
      <c r="FF208" s="470"/>
      <c r="FG208" s="18"/>
      <c r="FH208" s="18"/>
      <c r="FM208" s="350"/>
      <c r="FN208" s="18"/>
      <c r="FO208" s="470"/>
      <c r="FP208" s="18"/>
      <c r="FQ208" s="18"/>
      <c r="FV208" s="350"/>
      <c r="FW208" s="18"/>
      <c r="FX208" s="470"/>
      <c r="FY208" s="18"/>
      <c r="FZ208" s="18"/>
      <c r="GE208" s="350"/>
      <c r="GF208" s="18"/>
      <c r="GG208" s="470"/>
      <c r="GH208" s="18"/>
      <c r="GI208" s="18"/>
      <c r="GW208" s="350"/>
      <c r="GX208" s="18"/>
      <c r="GZ208" s="18"/>
      <c r="HA208" s="18"/>
      <c r="HF208" s="350"/>
      <c r="HG208" s="18"/>
      <c r="HI208" s="18"/>
      <c r="HJ208" s="18"/>
      <c r="HO208" s="18"/>
      <c r="HP208" s="472"/>
      <c r="HR208" s="18"/>
      <c r="HS208" s="18"/>
      <c r="HT208" s="18"/>
      <c r="IG208" s="350"/>
      <c r="IH208" s="18"/>
      <c r="IJ208" s="18"/>
      <c r="IK208" s="18"/>
      <c r="IP208" s="350"/>
      <c r="IQ208" s="18"/>
      <c r="IS208" s="18"/>
      <c r="IT208" s="18"/>
      <c r="IY208" s="18"/>
      <c r="IZ208" s="18"/>
      <c r="JA208" s="481"/>
      <c r="JB208" s="18"/>
      <c r="JC208" s="18"/>
      <c r="JH208" s="473"/>
      <c r="JI208" s="474"/>
      <c r="JQ208" s="473"/>
      <c r="JR208" s="474"/>
      <c r="JS208" s="475"/>
      <c r="JT208" s="474"/>
      <c r="JU208" s="474"/>
      <c r="JZ208" s="350"/>
      <c r="KA208" s="18"/>
      <c r="KC208" s="18"/>
      <c r="KD208" s="18"/>
      <c r="KI208" s="350"/>
      <c r="KJ208" s="18"/>
      <c r="KR208" s="350"/>
      <c r="KS208" s="18"/>
      <c r="LA208" s="18"/>
      <c r="LB208" s="18"/>
      <c r="LC208" s="476"/>
      <c r="LD208" s="18"/>
      <c r="LE208" s="18"/>
      <c r="LJ208" s="473"/>
      <c r="LK208" s="474"/>
      <c r="LL208" s="470"/>
      <c r="LM208" s="474"/>
      <c r="LN208" s="474"/>
      <c r="MB208" s="474"/>
      <c r="MC208" s="18"/>
      <c r="MD208" s="18"/>
      <c r="ME208" s="477"/>
      <c r="MG208" s="18"/>
      <c r="MK208" s="350"/>
      <c r="ML208" s="18"/>
      <c r="MM208" s="18"/>
      <c r="MN208" s="18"/>
      <c r="MO208" s="18"/>
      <c r="MT208" s="3"/>
      <c r="MU208" s="3"/>
      <c r="MV208" s="478"/>
      <c r="MW208" s="79"/>
      <c r="MX208" s="3"/>
      <c r="MZ208" s="18"/>
    </row>
    <row r="209" spans="1:364" ht="18">
      <c r="D209" s="82"/>
      <c r="E209" s="40"/>
      <c r="F209" s="40"/>
      <c r="G209" s="63"/>
      <c r="H209" s="63"/>
      <c r="I209" s="288"/>
      <c r="J209" s="337"/>
      <c r="K209" s="63"/>
      <c r="L209" s="60"/>
      <c r="M209" s="3"/>
      <c r="N209" s="79"/>
      <c r="O209" s="50"/>
      <c r="P209" s="50"/>
      <c r="T209" s="50"/>
      <c r="U209" s="50"/>
      <c r="V209" s="50"/>
      <c r="W209" s="50"/>
      <c r="X209" s="334"/>
      <c r="Y209" s="50"/>
      <c r="Z209" s="50"/>
      <c r="AB209" s="50"/>
      <c r="AD209" s="350"/>
      <c r="AE209" s="18"/>
      <c r="AF209" s="352"/>
      <c r="AG209" s="50"/>
      <c r="AH209" s="18"/>
      <c r="AM209" s="49">
        <v>2019</v>
      </c>
      <c r="AR209" s="3"/>
      <c r="AV209" s="49" t="s">
        <v>1742</v>
      </c>
      <c r="AX209" s="18"/>
      <c r="AY209" s="89"/>
      <c r="AZ209" s="18"/>
      <c r="BA209" s="3"/>
      <c r="BB209" s="50"/>
      <c r="BC209"/>
      <c r="BE209" s="49" t="s">
        <v>2373</v>
      </c>
      <c r="BI209" s="18"/>
      <c r="BK209" s="50"/>
      <c r="BN209" s="49" t="s">
        <v>4601</v>
      </c>
      <c r="BQ209" s="89"/>
      <c r="BT209" s="50"/>
      <c r="BV209" s="50"/>
      <c r="BX209" s="18"/>
      <c r="BY209" s="18"/>
      <c r="BZ209" s="470"/>
      <c r="CA209" s="50"/>
      <c r="CF209" s="50"/>
      <c r="CG209" s="18"/>
      <c r="CH209" s="470"/>
      <c r="CI209" s="18"/>
      <c r="CJ209" s="18"/>
      <c r="CK209" s="50"/>
      <c r="CO209" s="18"/>
      <c r="CP209" s="50"/>
      <c r="CQ209" s="470"/>
      <c r="CR209" s="18"/>
      <c r="CS209" s="18"/>
      <c r="CU209" s="50"/>
      <c r="CX209" s="18"/>
      <c r="CY209" s="18"/>
      <c r="CZ209" s="50"/>
      <c r="DA209" s="18"/>
      <c r="DB209" s="18"/>
      <c r="DF209" s="50"/>
      <c r="DG209" s="477"/>
      <c r="DH209" s="18"/>
      <c r="DI209" s="470"/>
      <c r="DK209" s="1"/>
      <c r="DL209" s="1"/>
      <c r="DM209" s="471"/>
      <c r="DN209" s="1"/>
      <c r="DO209" s="1"/>
      <c r="DT209" s="18"/>
      <c r="DU209" s="18"/>
      <c r="DV209" s="470"/>
      <c r="DW209" s="18"/>
      <c r="DX209" s="18"/>
      <c r="EC209" s="18"/>
      <c r="ED209" s="18"/>
      <c r="EE209" s="470"/>
      <c r="EF209" s="18"/>
      <c r="EG209" s="18"/>
      <c r="EL209" s="18"/>
      <c r="EM209" s="18"/>
      <c r="EN209" s="470"/>
      <c r="EO209" s="18"/>
      <c r="EP209" s="18"/>
      <c r="EU209" s="18"/>
      <c r="EV209" s="18"/>
      <c r="EW209" s="470"/>
      <c r="EX209" s="18"/>
      <c r="EY209" s="18"/>
      <c r="FD209" s="18"/>
      <c r="FE209" s="18"/>
      <c r="FF209" s="470"/>
      <c r="FG209" s="18"/>
      <c r="FH209" s="18"/>
      <c r="FM209" s="18"/>
      <c r="FN209" s="18"/>
      <c r="FO209" s="470"/>
      <c r="FP209" s="18"/>
      <c r="FQ209" s="18"/>
      <c r="FV209" s="18"/>
      <c r="FW209" s="18"/>
      <c r="FX209" s="470"/>
      <c r="FY209" s="18"/>
      <c r="FZ209" s="18"/>
      <c r="GE209" s="18"/>
      <c r="GF209" s="18"/>
      <c r="GG209" s="470"/>
      <c r="GH209" s="18"/>
      <c r="GI209" s="18"/>
      <c r="GW209" s="18"/>
      <c r="GX209" s="18"/>
      <c r="GZ209" s="18"/>
      <c r="HA209" s="18"/>
      <c r="HF209" s="18"/>
      <c r="HG209" s="18"/>
      <c r="HI209" s="18"/>
      <c r="HJ209" s="18"/>
      <c r="HO209" s="18"/>
      <c r="HP209" s="472"/>
      <c r="HR209" s="18"/>
      <c r="HS209" s="18"/>
      <c r="HT209" s="18"/>
      <c r="IG209" s="18"/>
      <c r="IH209" s="18"/>
      <c r="IJ209" s="18"/>
      <c r="IK209" s="18"/>
      <c r="IP209" s="18"/>
      <c r="IQ209" s="18"/>
      <c r="IS209" s="18"/>
      <c r="IT209" s="18"/>
      <c r="IY209" s="18"/>
      <c r="IZ209" s="18"/>
      <c r="JA209" s="481"/>
      <c r="JB209" s="18"/>
      <c r="JC209" s="18"/>
      <c r="JH209" s="474"/>
      <c r="JI209" s="474"/>
      <c r="JQ209" s="474"/>
      <c r="JR209" s="474"/>
      <c r="JS209" s="475"/>
      <c r="JT209" s="474"/>
      <c r="JU209" s="474"/>
      <c r="JZ209" s="18"/>
      <c r="KA209" s="18"/>
      <c r="KC209" s="18"/>
      <c r="KD209" s="18"/>
      <c r="KI209" s="18"/>
      <c r="KJ209" s="18"/>
      <c r="KR209" s="18"/>
      <c r="KS209" s="18"/>
      <c r="LA209" s="350"/>
      <c r="LB209" s="18"/>
      <c r="LC209" s="475"/>
      <c r="LD209" s="18"/>
      <c r="LE209" s="18"/>
      <c r="LJ209" s="474"/>
      <c r="LK209" s="474"/>
      <c r="LL209" s="470"/>
      <c r="LM209" s="474"/>
      <c r="LN209" s="474"/>
      <c r="MB209" s="474"/>
      <c r="MC209" s="18"/>
      <c r="MD209" s="18"/>
      <c r="ME209" s="477"/>
      <c r="MG209" s="18"/>
      <c r="MK209" s="18"/>
      <c r="ML209" s="18"/>
      <c r="MM209" s="18"/>
      <c r="MN209" s="18"/>
      <c r="MO209" s="18"/>
      <c r="MT209" s="60"/>
      <c r="MU209" s="3"/>
      <c r="MV209" s="485"/>
      <c r="MW209" s="79"/>
      <c r="MX209" s="3"/>
      <c r="MZ209" s="18"/>
    </row>
    <row r="210" spans="1:364" ht="18">
      <c r="D210" s="82"/>
      <c r="E210" s="40"/>
      <c r="F210" s="40"/>
      <c r="G210" s="277"/>
      <c r="H210" s="63"/>
      <c r="I210" s="288"/>
      <c r="J210" s="337"/>
      <c r="K210" s="63"/>
      <c r="L210" s="3"/>
      <c r="M210" s="3"/>
      <c r="N210" s="79"/>
      <c r="O210" s="50"/>
      <c r="P210" s="50"/>
      <c r="T210" s="50"/>
      <c r="U210" s="456"/>
      <c r="V210" s="50"/>
      <c r="W210" s="50"/>
      <c r="X210" s="334"/>
      <c r="Y210" s="50"/>
      <c r="Z210" s="50"/>
      <c r="AB210" s="50"/>
      <c r="AD210" s="353"/>
      <c r="AE210" s="18"/>
      <c r="AF210" s="352"/>
      <c r="AG210" s="50"/>
      <c r="AH210" s="18"/>
      <c r="AM210" s="41" t="s">
        <v>746</v>
      </c>
      <c r="AP210" s="171">
        <v>21526.349999999922</v>
      </c>
      <c r="AQ210" t="s">
        <v>1381</v>
      </c>
      <c r="AR210" s="3" t="s">
        <v>1462</v>
      </c>
      <c r="AV210" s="40" t="s">
        <v>757</v>
      </c>
      <c r="AW210" s="3"/>
      <c r="AX210" s="3"/>
      <c r="AY210" s="171">
        <v>30516.525000000122</v>
      </c>
      <c r="AZ210" s="238" t="s">
        <v>1904</v>
      </c>
      <c r="BA210" s="3" t="s">
        <v>1462</v>
      </c>
      <c r="BB210" s="50"/>
      <c r="BC210"/>
      <c r="BE210" s="41" t="s">
        <v>13</v>
      </c>
      <c r="BF210" s="9"/>
      <c r="BG210" s="337"/>
      <c r="BH210" s="171">
        <v>42636.099999999991</v>
      </c>
      <c r="BI210" s="238" t="s">
        <v>2393</v>
      </c>
      <c r="BJ210" s="3" t="s">
        <v>1462</v>
      </c>
      <c r="BK210" s="50"/>
      <c r="BN210" s="63" t="s">
        <v>734</v>
      </c>
      <c r="BQ210" s="171">
        <v>47716.525000000118</v>
      </c>
      <c r="BR210" s="238" t="s">
        <v>4637</v>
      </c>
      <c r="BS210" s="3" t="s">
        <v>1462</v>
      </c>
      <c r="BT210" s="50"/>
      <c r="BV210" s="50"/>
      <c r="BX210" s="477"/>
      <c r="BY210" s="18"/>
      <c r="BZ210" s="470"/>
      <c r="CA210" s="50"/>
      <c r="CF210" s="50"/>
      <c r="CG210" s="18"/>
      <c r="CH210" s="470"/>
      <c r="CI210" s="18"/>
      <c r="CJ210" s="18"/>
      <c r="CK210" s="50"/>
      <c r="CO210" s="477"/>
      <c r="CP210" s="50"/>
      <c r="CQ210" s="470"/>
      <c r="CR210" s="18"/>
      <c r="CS210" s="18"/>
      <c r="CU210" s="50"/>
      <c r="CX210" s="477"/>
      <c r="CY210" s="18"/>
      <c r="CZ210" s="50"/>
      <c r="DA210" s="18"/>
      <c r="DB210" s="18"/>
      <c r="DF210" s="50"/>
      <c r="DG210" s="477"/>
      <c r="DH210" s="18"/>
      <c r="DI210" s="470"/>
      <c r="DK210" s="479"/>
      <c r="DL210" s="1"/>
      <c r="DM210" s="471"/>
      <c r="DN210" s="1"/>
      <c r="DO210" s="1"/>
      <c r="DT210" s="477"/>
      <c r="DU210" s="18"/>
      <c r="DV210" s="470"/>
      <c r="DW210" s="18"/>
      <c r="DX210" s="18"/>
      <c r="EC210" s="477"/>
      <c r="ED210" s="18"/>
      <c r="EE210" s="470"/>
      <c r="EF210" s="18"/>
      <c r="EG210" s="18"/>
      <c r="EL210" s="477"/>
      <c r="EM210" s="18"/>
      <c r="EN210" s="470"/>
      <c r="EO210" s="18"/>
      <c r="EP210" s="18"/>
      <c r="EU210" s="477"/>
      <c r="EV210" s="18"/>
      <c r="EW210" s="470"/>
      <c r="EX210" s="18"/>
      <c r="EY210" s="18"/>
      <c r="FD210" s="477"/>
      <c r="FE210" s="18"/>
      <c r="FF210" s="470"/>
      <c r="FG210" s="18"/>
      <c r="FH210" s="18"/>
      <c r="FM210" s="480"/>
      <c r="FN210" s="18"/>
      <c r="FO210" s="470"/>
      <c r="FP210" s="18"/>
      <c r="FQ210" s="18"/>
      <c r="FV210" s="477"/>
      <c r="FW210" s="18"/>
      <c r="FX210" s="470"/>
      <c r="FY210" s="18"/>
      <c r="FZ210" s="18"/>
      <c r="GE210" s="477"/>
      <c r="GF210" s="18"/>
      <c r="GG210" s="470"/>
      <c r="GH210" s="18"/>
      <c r="GI210" s="18"/>
      <c r="GW210" s="480"/>
      <c r="GX210" s="18"/>
      <c r="GZ210" s="18"/>
      <c r="HF210" s="480"/>
      <c r="HG210" s="18"/>
      <c r="HO210" s="18"/>
      <c r="HP210" s="472"/>
      <c r="IG210" s="477"/>
      <c r="IH210" s="18"/>
      <c r="IP210" s="480"/>
      <c r="IQ210" s="18"/>
      <c r="IY210" s="350"/>
      <c r="IZ210" s="18"/>
      <c r="JA210" s="470"/>
      <c r="JB210" s="18"/>
      <c r="JC210" s="18"/>
      <c r="JH210" s="477"/>
      <c r="JI210" s="474"/>
      <c r="JQ210" s="477"/>
      <c r="JR210" s="474"/>
      <c r="JS210" s="475"/>
      <c r="JT210" s="474"/>
      <c r="JU210" s="474"/>
      <c r="JZ210" s="480"/>
      <c r="KA210" s="18"/>
      <c r="KC210" s="18"/>
      <c r="KI210" s="480"/>
      <c r="KJ210" s="18"/>
      <c r="KR210" s="480"/>
      <c r="KS210" s="18"/>
      <c r="LJ210" s="477"/>
      <c r="LK210" s="474"/>
      <c r="LL210" s="470"/>
      <c r="LM210" s="474"/>
      <c r="LN210" s="474"/>
      <c r="MB210" s="474"/>
      <c r="MC210" s="18"/>
      <c r="MD210" s="18"/>
      <c r="ME210" s="477"/>
      <c r="MG210" s="18"/>
      <c r="MK210" s="480"/>
      <c r="ML210" s="18"/>
      <c r="MM210" s="18"/>
      <c r="MN210" s="18"/>
      <c r="MO210" s="18"/>
    </row>
    <row r="211" spans="1:364" ht="18">
      <c r="D211" s="82"/>
      <c r="E211" s="40"/>
      <c r="F211" s="40"/>
      <c r="G211" s="63"/>
      <c r="H211" s="63"/>
      <c r="I211" s="269"/>
      <c r="J211" s="337"/>
      <c r="K211" s="63"/>
      <c r="L211" s="3"/>
      <c r="M211" s="3"/>
      <c r="N211" s="79"/>
      <c r="O211" s="50"/>
      <c r="P211" s="50"/>
      <c r="T211" s="50"/>
      <c r="U211" s="50"/>
      <c r="V211" s="50"/>
      <c r="W211" s="50"/>
      <c r="X211" s="334"/>
      <c r="Y211" s="50"/>
      <c r="Z211" s="50"/>
      <c r="AB211" s="50"/>
      <c r="AD211" s="18"/>
      <c r="AE211" s="18"/>
      <c r="AF211" s="352"/>
      <c r="AG211" s="50"/>
      <c r="AH211" s="18"/>
      <c r="AM211" s="49">
        <v>2019</v>
      </c>
      <c r="AR211" s="3"/>
      <c r="AV211" s="49" t="s">
        <v>1742</v>
      </c>
      <c r="AX211" s="18"/>
      <c r="AY211" s="89"/>
      <c r="AZ211" s="18"/>
      <c r="BA211" s="3"/>
      <c r="BB211" s="50"/>
      <c r="BC211"/>
      <c r="BE211" s="49" t="s">
        <v>2354</v>
      </c>
      <c r="BK211" s="50"/>
      <c r="BN211" s="49" t="s">
        <v>4601</v>
      </c>
      <c r="BQ211" s="89"/>
      <c r="BT211" s="50"/>
      <c r="BV211" s="50"/>
      <c r="BX211" s="350"/>
      <c r="BY211" s="18"/>
      <c r="BZ211" s="470"/>
      <c r="CA211" s="50"/>
      <c r="CF211" s="50"/>
      <c r="CG211" s="18"/>
      <c r="CH211" s="470"/>
      <c r="CI211" s="18"/>
      <c r="CJ211" s="18"/>
      <c r="CK211" s="50"/>
      <c r="CO211" s="350"/>
      <c r="CP211" s="50"/>
      <c r="CQ211" s="470"/>
      <c r="CR211" s="18"/>
      <c r="CS211" s="18"/>
      <c r="CU211" s="50"/>
      <c r="CX211" s="350"/>
      <c r="CY211" s="18"/>
      <c r="CZ211" s="50"/>
      <c r="DA211" s="18"/>
      <c r="DB211" s="18"/>
      <c r="DF211" s="50"/>
      <c r="DG211" s="477"/>
      <c r="DH211" s="18"/>
      <c r="DI211" s="470"/>
      <c r="DK211" s="380"/>
      <c r="DL211" s="1"/>
      <c r="DM211" s="471"/>
      <c r="DN211" s="1"/>
      <c r="DO211" s="1"/>
      <c r="DT211" s="350"/>
      <c r="DU211" s="18"/>
      <c r="DV211" s="470"/>
      <c r="DW211" s="18"/>
      <c r="DX211" s="18"/>
      <c r="EC211" s="350"/>
      <c r="ED211" s="18"/>
      <c r="EE211" s="470"/>
      <c r="EF211" s="18"/>
      <c r="EG211" s="18"/>
      <c r="EL211" s="350"/>
      <c r="EM211" s="18"/>
      <c r="EN211" s="470"/>
      <c r="EO211" s="18"/>
      <c r="EP211" s="18"/>
      <c r="EU211" s="350"/>
      <c r="EV211" s="18"/>
      <c r="EW211" s="470"/>
      <c r="EX211" s="18"/>
      <c r="EY211" s="18"/>
      <c r="FD211" s="350"/>
      <c r="FE211" s="18"/>
      <c r="FF211" s="470"/>
      <c r="FG211" s="18"/>
      <c r="FH211" s="18"/>
      <c r="FM211" s="350"/>
      <c r="FN211" s="18"/>
      <c r="FO211" s="470"/>
      <c r="FP211" s="18"/>
      <c r="FQ211" s="18"/>
      <c r="FV211" s="350"/>
      <c r="FW211" s="18"/>
      <c r="FX211" s="470"/>
      <c r="FY211" s="18"/>
      <c r="FZ211" s="18"/>
      <c r="GE211" s="350"/>
      <c r="GF211" s="18"/>
      <c r="GG211" s="470"/>
      <c r="GH211" s="18"/>
      <c r="GI211" s="18"/>
      <c r="GW211" s="350"/>
      <c r="GX211" s="18"/>
      <c r="HF211" s="350"/>
      <c r="HG211" s="18"/>
      <c r="HO211" s="18"/>
      <c r="HP211" s="472"/>
      <c r="IG211" s="350"/>
      <c r="IH211" s="18"/>
      <c r="IP211" s="350"/>
      <c r="IQ211" s="18"/>
      <c r="IY211" s="107"/>
      <c r="IZ211" s="107"/>
      <c r="JA211" s="107"/>
      <c r="JB211" s="233"/>
      <c r="JH211" s="473"/>
      <c r="JI211" s="474"/>
      <c r="JQ211" s="473"/>
      <c r="JR211" s="474"/>
      <c r="JS211" s="475"/>
      <c r="JT211" s="474"/>
      <c r="JU211" s="474"/>
      <c r="JZ211" s="350"/>
      <c r="KA211" s="18"/>
      <c r="KC211" s="18"/>
      <c r="KI211" s="350"/>
      <c r="KJ211" s="18"/>
      <c r="KR211" s="350"/>
      <c r="KS211" s="18"/>
      <c r="LJ211" s="473"/>
      <c r="LK211" s="474"/>
      <c r="LL211" s="470"/>
      <c r="LM211" s="474"/>
      <c r="LN211" s="474"/>
      <c r="MB211" s="474"/>
      <c r="MC211" s="18"/>
      <c r="MD211" s="18"/>
      <c r="ME211" s="477"/>
      <c r="MG211" s="18"/>
      <c r="MK211" s="350"/>
      <c r="ML211" s="18"/>
      <c r="MM211" s="18"/>
      <c r="MN211" s="18"/>
      <c r="MO211" s="18"/>
    </row>
    <row r="212" spans="1:364" ht="18">
      <c r="D212" s="3"/>
      <c r="E212" s="3"/>
      <c r="F212" s="79"/>
      <c r="G212" s="277"/>
      <c r="H212" s="63"/>
      <c r="I212" s="287"/>
      <c r="J212" s="337"/>
      <c r="K212" s="63"/>
      <c r="L212" s="3"/>
      <c r="M212" s="3"/>
      <c r="N212" s="79"/>
      <c r="O212" s="50"/>
      <c r="P212" s="50"/>
      <c r="T212" s="50"/>
      <c r="U212" s="50"/>
      <c r="V212" s="50"/>
      <c r="W212" s="50"/>
      <c r="X212" s="334"/>
      <c r="Y212" s="50"/>
      <c r="Z212" s="50"/>
      <c r="AB212" s="50"/>
      <c r="AD212" s="350"/>
      <c r="AE212" s="18"/>
      <c r="AF212" s="352"/>
      <c r="AG212" s="50"/>
      <c r="AH212" s="18"/>
      <c r="AM212" s="41" t="s">
        <v>762</v>
      </c>
      <c r="AP212" s="171">
        <v>21452.850000000053</v>
      </c>
      <c r="AQ212" t="s">
        <v>1382</v>
      </c>
      <c r="AR212" s="60" t="s">
        <v>1463</v>
      </c>
      <c r="AV212" s="40" t="s">
        <v>783</v>
      </c>
      <c r="AW212" s="3"/>
      <c r="AX212" s="3"/>
      <c r="AY212" s="171">
        <v>30488.549999999923</v>
      </c>
      <c r="AZ212" s="238" t="s">
        <v>1905</v>
      </c>
      <c r="BA212" s="60" t="s">
        <v>1463</v>
      </c>
      <c r="BB212" s="50"/>
      <c r="BC212"/>
      <c r="BE212" s="40" t="s">
        <v>733</v>
      </c>
      <c r="BF212" s="9"/>
      <c r="BG212" s="337"/>
      <c r="BH212" s="171">
        <v>41884.649999999921</v>
      </c>
      <c r="BI212" s="238" t="s">
        <v>2394</v>
      </c>
      <c r="BJ212" s="60" t="s">
        <v>1463</v>
      </c>
      <c r="BK212" s="50"/>
      <c r="BN212" s="277" t="s">
        <v>9</v>
      </c>
      <c r="BQ212" s="171">
        <v>47096.787500000057</v>
      </c>
      <c r="BR212" s="238" t="s">
        <v>4639</v>
      </c>
      <c r="BS212" s="60" t="s">
        <v>1463</v>
      </c>
      <c r="BT212" s="50"/>
      <c r="BV212" s="50"/>
      <c r="BX212" s="350"/>
      <c r="BY212" s="18"/>
      <c r="BZ212" s="470"/>
      <c r="CA212" s="50"/>
      <c r="CF212" s="50"/>
      <c r="CG212" s="18"/>
      <c r="CH212" s="470"/>
      <c r="CI212" s="18"/>
      <c r="CJ212" s="18"/>
      <c r="CK212" s="50"/>
      <c r="CO212" s="350"/>
      <c r="CP212" s="50"/>
      <c r="CQ212" s="470"/>
      <c r="CR212" s="18"/>
      <c r="CS212" s="18"/>
      <c r="CU212" s="50"/>
      <c r="CX212" s="350"/>
      <c r="CY212" s="18"/>
      <c r="CZ212" s="50"/>
      <c r="DA212" s="18"/>
      <c r="DB212" s="18"/>
      <c r="DF212" s="50"/>
      <c r="DG212" s="477"/>
      <c r="DH212" s="18"/>
      <c r="DI212" s="470"/>
      <c r="DK212" s="380"/>
      <c r="DL212" s="1"/>
      <c r="DM212" s="471"/>
      <c r="DN212" s="1"/>
      <c r="DO212" s="1"/>
      <c r="DT212" s="350"/>
      <c r="DU212" s="18"/>
      <c r="DV212" s="470"/>
      <c r="DW212" s="18"/>
      <c r="DX212" s="18"/>
      <c r="EC212" s="350"/>
      <c r="ED212" s="18"/>
      <c r="EE212" s="470"/>
      <c r="EF212" s="18"/>
      <c r="EG212" s="18"/>
      <c r="EL212" s="350"/>
      <c r="EM212" s="18"/>
      <c r="EN212" s="470"/>
      <c r="EO212" s="18"/>
      <c r="EP212" s="18"/>
      <c r="EU212" s="350"/>
      <c r="EV212" s="18"/>
      <c r="EW212" s="470"/>
      <c r="EX212" s="18"/>
      <c r="EY212" s="18"/>
      <c r="FD212" s="350"/>
      <c r="FE212" s="18"/>
      <c r="FF212" s="470"/>
      <c r="FG212" s="18"/>
      <c r="FH212" s="18"/>
      <c r="FM212" s="350"/>
      <c r="FN212" s="18"/>
      <c r="FO212" s="470"/>
      <c r="FP212" s="18"/>
      <c r="FQ212" s="18"/>
      <c r="FV212" s="350"/>
      <c r="FW212" s="18"/>
      <c r="FX212" s="470"/>
      <c r="FY212" s="18"/>
      <c r="FZ212" s="18"/>
      <c r="GE212" s="350"/>
      <c r="GF212" s="18"/>
      <c r="GG212" s="470"/>
      <c r="GH212" s="18"/>
      <c r="GI212" s="18"/>
      <c r="GW212" s="350"/>
      <c r="GX212" s="18"/>
      <c r="HF212" s="350"/>
      <c r="HG212" s="18"/>
      <c r="HO212" s="18"/>
      <c r="HP212" s="472"/>
      <c r="IG212" s="350"/>
      <c r="IH212" s="18"/>
      <c r="IP212" s="350"/>
      <c r="IQ212" s="18"/>
      <c r="JH212" s="473"/>
      <c r="JI212" s="474"/>
      <c r="JQ212" s="473"/>
      <c r="JR212" s="474"/>
      <c r="JS212" s="475"/>
      <c r="JT212" s="474"/>
      <c r="JU212" s="474"/>
      <c r="JZ212" s="350"/>
      <c r="KA212" s="18"/>
      <c r="KC212" s="18"/>
      <c r="KI212" s="350"/>
      <c r="KJ212" s="18"/>
      <c r="KR212" s="350"/>
      <c r="KS212" s="18"/>
      <c r="LJ212" s="473"/>
      <c r="LK212" s="474"/>
      <c r="LL212" s="470"/>
      <c r="LM212" s="474"/>
      <c r="LN212" s="474"/>
      <c r="MB212" s="474"/>
      <c r="MC212" s="18"/>
      <c r="MD212" s="18"/>
      <c r="ME212" s="477"/>
      <c r="MG212" s="18"/>
      <c r="MK212" s="350"/>
      <c r="ML212" s="18"/>
      <c r="MM212" s="18"/>
      <c r="MN212" s="18"/>
      <c r="MO212" s="18"/>
    </row>
    <row r="213" spans="1:364" ht="18">
      <c r="D213" s="60"/>
      <c r="E213" s="3"/>
      <c r="F213" s="79"/>
      <c r="G213" s="277"/>
      <c r="H213" s="63"/>
      <c r="I213" s="288"/>
      <c r="J213" s="337"/>
      <c r="K213" s="63"/>
      <c r="L213" s="60"/>
      <c r="M213" s="3"/>
      <c r="N213" s="79"/>
      <c r="O213" s="50"/>
      <c r="P213" s="50"/>
      <c r="T213" s="50"/>
      <c r="U213" s="456"/>
      <c r="V213" s="50"/>
      <c r="W213" s="50"/>
      <c r="X213" s="334"/>
      <c r="Y213" s="50"/>
      <c r="Z213" s="50"/>
      <c r="AB213" s="50"/>
      <c r="AD213" s="353"/>
      <c r="AE213" s="18"/>
      <c r="AF213" s="352"/>
      <c r="AG213" s="50"/>
      <c r="AH213" s="18"/>
      <c r="AM213" s="49">
        <v>2019</v>
      </c>
      <c r="AR213" s="3"/>
      <c r="AV213" s="49" t="s">
        <v>1742</v>
      </c>
      <c r="AX213" s="18"/>
      <c r="AY213" s="89"/>
      <c r="AZ213" s="18"/>
      <c r="BA213" s="3"/>
      <c r="BB213" s="50"/>
      <c r="BC213"/>
      <c r="BE213" s="49" t="s">
        <v>2373</v>
      </c>
      <c r="BK213" s="50"/>
      <c r="BN213" s="49" t="s">
        <v>4601</v>
      </c>
      <c r="BQ213" s="89"/>
      <c r="BT213" s="50"/>
      <c r="BV213" s="50"/>
      <c r="BX213" s="18"/>
      <c r="BY213" s="18"/>
      <c r="BZ213" s="470"/>
      <c r="CA213" s="50"/>
      <c r="CF213" s="50"/>
      <c r="CG213" s="18"/>
      <c r="CH213" s="470"/>
      <c r="CI213" s="18"/>
      <c r="CJ213" s="18"/>
      <c r="CK213" s="50"/>
      <c r="CO213" s="18"/>
      <c r="CP213" s="50"/>
      <c r="CQ213" s="470"/>
      <c r="CR213" s="18"/>
      <c r="CS213" s="18"/>
      <c r="CU213" s="50"/>
      <c r="CX213" s="18"/>
      <c r="CY213" s="18"/>
      <c r="CZ213" s="50"/>
      <c r="DA213" s="18"/>
      <c r="DB213" s="18"/>
      <c r="DF213" s="50"/>
      <c r="DG213" s="477"/>
      <c r="DH213" s="18"/>
      <c r="DI213" s="470"/>
      <c r="DK213" s="1"/>
      <c r="DL213" s="1"/>
      <c r="DM213" s="471"/>
      <c r="DN213" s="1"/>
      <c r="DO213" s="1"/>
      <c r="DT213" s="18"/>
      <c r="DU213" s="18"/>
      <c r="DV213" s="470"/>
      <c r="DW213" s="18"/>
      <c r="DX213" s="18"/>
      <c r="EC213" s="18"/>
      <c r="ED213" s="18"/>
      <c r="EE213" s="470"/>
      <c r="EF213" s="18"/>
      <c r="EG213" s="18"/>
      <c r="EL213" s="18"/>
      <c r="EM213" s="18"/>
      <c r="EN213" s="470"/>
      <c r="EO213" s="18"/>
      <c r="EP213" s="18"/>
      <c r="EU213" s="18"/>
      <c r="EV213" s="18"/>
      <c r="EW213" s="470"/>
      <c r="EX213" s="18"/>
      <c r="EY213" s="18"/>
      <c r="FD213" s="18"/>
      <c r="FE213" s="18"/>
      <c r="FF213" s="470"/>
      <c r="FG213" s="18"/>
      <c r="FH213" s="18"/>
      <c r="FM213" s="18"/>
      <c r="FN213" s="18"/>
      <c r="FO213" s="470"/>
      <c r="FP213" s="18"/>
      <c r="FQ213" s="18"/>
      <c r="FV213" s="18"/>
      <c r="FW213" s="18"/>
      <c r="FX213" s="470"/>
      <c r="FY213" s="18"/>
      <c r="FZ213" s="18"/>
      <c r="GE213" s="18"/>
      <c r="GF213" s="18"/>
      <c r="GG213" s="470"/>
      <c r="GH213" s="18"/>
      <c r="GI213" s="18"/>
      <c r="GW213" s="18"/>
      <c r="GX213" s="18"/>
      <c r="HF213" s="18"/>
      <c r="HG213" s="18"/>
      <c r="HO213" s="18"/>
      <c r="HP213" s="472"/>
      <c r="IG213" s="18"/>
      <c r="IH213" s="18"/>
      <c r="IP213" s="18"/>
      <c r="IQ213" s="18"/>
      <c r="JH213" s="474"/>
      <c r="JI213" s="474"/>
      <c r="JQ213" s="474"/>
      <c r="JR213" s="474"/>
      <c r="JS213" s="475"/>
      <c r="JT213" s="474"/>
      <c r="JU213" s="474"/>
      <c r="JZ213" s="18"/>
      <c r="KA213" s="18"/>
      <c r="KC213" s="18"/>
      <c r="KI213" s="18"/>
      <c r="KJ213" s="18"/>
      <c r="KR213" s="18"/>
      <c r="KS213" s="18"/>
      <c r="LJ213" s="474"/>
      <c r="LK213" s="474"/>
      <c r="LL213" s="470"/>
      <c r="LM213" s="474"/>
      <c r="LN213" s="474"/>
      <c r="MB213" s="474"/>
      <c r="MC213" s="18"/>
      <c r="MD213" s="18"/>
      <c r="ME213" s="477"/>
      <c r="MG213" s="18"/>
      <c r="MK213" s="18"/>
      <c r="ML213" s="18"/>
      <c r="MM213" s="18"/>
      <c r="MN213" s="18"/>
      <c r="MO213" s="18"/>
    </row>
    <row r="214" spans="1:364" ht="18">
      <c r="D214" s="3"/>
      <c r="E214" s="3"/>
      <c r="F214" s="79"/>
      <c r="G214" s="63"/>
      <c r="H214" s="63"/>
      <c r="I214" s="288"/>
      <c r="J214" s="337"/>
      <c r="K214" s="63"/>
      <c r="L214" s="82"/>
      <c r="M214" s="40"/>
      <c r="N214" s="40"/>
      <c r="O214" s="50"/>
      <c r="P214" s="50"/>
      <c r="T214" s="50"/>
      <c r="U214" s="50"/>
      <c r="V214" s="50"/>
      <c r="W214" s="50"/>
      <c r="X214" s="334"/>
      <c r="Y214" s="50"/>
      <c r="Z214" s="50"/>
      <c r="AB214" s="50"/>
      <c r="AD214" s="353"/>
      <c r="AE214" s="18"/>
      <c r="AF214" s="352"/>
      <c r="AG214" s="50"/>
      <c r="AH214" s="18"/>
      <c r="AM214" s="41" t="s">
        <v>790</v>
      </c>
      <c r="AP214" s="171">
        <v>21413.94999999991</v>
      </c>
      <c r="AQ214" t="s">
        <v>1383</v>
      </c>
      <c r="AR214" s="3" t="s">
        <v>1464</v>
      </c>
      <c r="AV214" s="40" t="s">
        <v>796</v>
      </c>
      <c r="AW214" s="3"/>
      <c r="AX214" s="3"/>
      <c r="AY214" s="171">
        <v>29754.074999999895</v>
      </c>
      <c r="AZ214" s="238" t="s">
        <v>1906</v>
      </c>
      <c r="BA214" s="3" t="s">
        <v>1464</v>
      </c>
      <c r="BB214" s="50"/>
      <c r="BC214"/>
      <c r="BE214" s="40" t="s">
        <v>156</v>
      </c>
      <c r="BF214" s="9"/>
      <c r="BG214" s="337"/>
      <c r="BH214" s="171">
        <v>41882.362500000352</v>
      </c>
      <c r="BI214" s="238" t="s">
        <v>2395</v>
      </c>
      <c r="BJ214" s="3" t="s">
        <v>1464</v>
      </c>
      <c r="BK214" s="50"/>
      <c r="BN214" s="277" t="s">
        <v>27</v>
      </c>
      <c r="BQ214" s="171">
        <v>47021.299999999515</v>
      </c>
      <c r="BR214" s="238" t="s">
        <v>4638</v>
      </c>
      <c r="BS214" s="3" t="s">
        <v>1464</v>
      </c>
      <c r="BT214" s="50"/>
      <c r="BV214" s="50"/>
      <c r="BX214" s="477"/>
      <c r="BY214" s="18"/>
      <c r="BZ214" s="470"/>
      <c r="CA214" s="50"/>
      <c r="CF214" s="50"/>
      <c r="CG214" s="18"/>
      <c r="CH214" s="470"/>
      <c r="CI214" s="18"/>
      <c r="CJ214" s="18"/>
      <c r="CK214" s="50"/>
      <c r="CO214" s="477"/>
      <c r="CP214" s="50"/>
      <c r="CQ214" s="470"/>
      <c r="CR214" s="18"/>
      <c r="CS214" s="18"/>
      <c r="CU214" s="50"/>
      <c r="CX214" s="477"/>
      <c r="CY214" s="18"/>
      <c r="CZ214" s="50"/>
      <c r="DA214" s="18"/>
      <c r="DB214" s="18"/>
      <c r="DF214" s="50"/>
      <c r="DG214" s="477"/>
      <c r="DH214" s="18"/>
      <c r="DI214" s="470"/>
      <c r="DK214" s="479"/>
      <c r="DL214" s="1"/>
      <c r="DM214" s="471"/>
      <c r="DN214" s="1"/>
      <c r="DO214" s="1"/>
      <c r="DT214" s="477"/>
      <c r="DU214" s="18"/>
      <c r="DV214" s="470"/>
      <c r="DW214" s="18"/>
      <c r="DX214" s="18"/>
      <c r="EC214" s="477"/>
      <c r="ED214" s="18"/>
      <c r="EE214" s="470"/>
      <c r="EF214" s="18"/>
      <c r="EG214" s="18"/>
      <c r="EL214" s="477"/>
      <c r="EM214" s="18"/>
      <c r="EN214" s="470"/>
      <c r="EO214" s="18"/>
      <c r="EP214" s="18"/>
      <c r="EU214" s="477"/>
      <c r="EV214" s="18"/>
      <c r="EW214" s="470"/>
      <c r="EX214" s="18"/>
      <c r="EY214" s="18"/>
      <c r="FD214" s="477"/>
      <c r="FE214" s="18"/>
      <c r="FF214" s="470"/>
      <c r="FG214" s="18"/>
      <c r="FH214" s="18"/>
      <c r="FM214" s="480"/>
      <c r="FN214" s="18"/>
      <c r="FO214" s="470"/>
      <c r="FP214" s="18"/>
      <c r="FQ214" s="18"/>
      <c r="FV214" s="477"/>
      <c r="FW214" s="18"/>
      <c r="FX214" s="470"/>
      <c r="FY214" s="18"/>
      <c r="FZ214" s="18"/>
      <c r="GE214" s="477"/>
      <c r="GF214" s="18"/>
      <c r="GG214" s="470"/>
      <c r="GH214" s="18"/>
      <c r="GI214" s="18"/>
      <c r="GW214" s="480"/>
      <c r="GX214" s="18"/>
      <c r="HF214" s="480"/>
      <c r="HG214" s="18"/>
      <c r="HO214" s="18"/>
      <c r="HP214" s="472"/>
      <c r="IG214" s="477"/>
      <c r="IH214" s="18"/>
      <c r="IP214" s="480"/>
      <c r="IQ214" s="18"/>
      <c r="JH214" s="477"/>
      <c r="JI214" s="474"/>
      <c r="JQ214" s="477"/>
      <c r="JR214" s="474"/>
      <c r="JS214" s="475"/>
      <c r="JT214" s="474"/>
      <c r="JU214" s="474"/>
      <c r="JZ214" s="480"/>
      <c r="KA214" s="18"/>
      <c r="KC214" s="18"/>
      <c r="KI214" s="480"/>
      <c r="KJ214" s="18"/>
      <c r="KR214" s="480"/>
      <c r="KS214" s="18"/>
      <c r="LJ214" s="477"/>
      <c r="LK214" s="474"/>
      <c r="LL214" s="470"/>
      <c r="LM214" s="474"/>
      <c r="LN214" s="474"/>
      <c r="MB214" s="474"/>
      <c r="MC214" s="18"/>
      <c r="MD214" s="18"/>
      <c r="ME214" s="477"/>
      <c r="MG214" s="18"/>
      <c r="MK214" s="480"/>
      <c r="ML214" s="18"/>
      <c r="MM214" s="18"/>
      <c r="MN214" s="18"/>
      <c r="MO214" s="18"/>
    </row>
    <row r="215" spans="1:364" ht="18">
      <c r="D215" s="3"/>
      <c r="E215" s="3"/>
      <c r="F215" s="79"/>
      <c r="G215" s="63"/>
      <c r="H215" s="63"/>
      <c r="I215" s="288"/>
      <c r="J215" s="337"/>
      <c r="K215" s="63"/>
      <c r="L215" s="82"/>
      <c r="M215" s="40"/>
      <c r="N215" s="40"/>
      <c r="O215" s="50"/>
      <c r="P215" s="50"/>
      <c r="T215" s="50"/>
      <c r="U215" s="50"/>
      <c r="V215" s="50"/>
      <c r="W215" s="50"/>
      <c r="X215" s="334"/>
      <c r="Y215" s="50"/>
      <c r="Z215" s="50"/>
      <c r="AB215" s="50"/>
      <c r="AD215" s="350"/>
      <c r="AE215" s="18"/>
      <c r="AF215" s="352"/>
      <c r="AG215" s="50"/>
      <c r="AH215" s="18"/>
      <c r="AM215" s="49">
        <v>2019</v>
      </c>
      <c r="AR215" s="3"/>
      <c r="AV215" s="49" t="s">
        <v>1742</v>
      </c>
      <c r="AX215" s="18"/>
      <c r="AY215" s="89"/>
      <c r="AZ215" s="18"/>
      <c r="BA215" s="3"/>
      <c r="BB215" s="50"/>
      <c r="BC215"/>
      <c r="BE215" s="48" t="s">
        <v>2354</v>
      </c>
      <c r="BK215" s="50"/>
      <c r="BN215" s="49" t="s">
        <v>4601</v>
      </c>
      <c r="BQ215" s="89"/>
      <c r="BT215" s="50"/>
      <c r="BV215" s="50"/>
      <c r="BX215" s="18"/>
      <c r="BY215" s="18"/>
      <c r="BZ215" s="470"/>
      <c r="CA215" s="50"/>
      <c r="CF215" s="50"/>
      <c r="CG215" s="18"/>
      <c r="CH215" s="470"/>
      <c r="CI215" s="18"/>
      <c r="CJ215" s="18"/>
      <c r="CK215" s="50"/>
      <c r="CO215" s="18"/>
      <c r="CP215" s="50"/>
      <c r="CQ215" s="470"/>
      <c r="CR215" s="18"/>
      <c r="CS215" s="18"/>
      <c r="CU215" s="50"/>
      <c r="CX215" s="18"/>
      <c r="CY215" s="18"/>
      <c r="CZ215" s="50"/>
      <c r="DA215" s="18"/>
      <c r="DB215" s="18"/>
      <c r="DF215" s="50"/>
      <c r="DG215" s="477"/>
      <c r="DH215" s="18"/>
      <c r="DI215" s="470"/>
      <c r="DK215" s="1"/>
      <c r="DL215" s="1"/>
      <c r="DM215" s="471"/>
      <c r="DN215" s="1"/>
      <c r="DO215" s="1"/>
      <c r="DT215" s="18"/>
      <c r="DU215" s="18"/>
      <c r="DV215" s="470"/>
      <c r="DW215" s="18"/>
      <c r="DX215" s="18"/>
      <c r="EC215" s="18"/>
      <c r="ED215" s="18"/>
      <c r="EE215" s="470"/>
      <c r="EF215" s="18"/>
      <c r="EG215" s="18"/>
      <c r="EL215" s="18"/>
      <c r="EM215" s="18"/>
      <c r="EN215" s="470"/>
      <c r="EO215" s="18"/>
      <c r="EP215" s="18"/>
      <c r="EU215" s="18"/>
      <c r="EV215" s="18"/>
      <c r="EW215" s="470"/>
      <c r="EX215" s="18"/>
      <c r="EY215" s="18"/>
      <c r="FD215" s="18"/>
      <c r="FE215" s="18"/>
      <c r="FF215" s="470"/>
      <c r="FG215" s="18"/>
      <c r="FH215" s="18"/>
      <c r="FM215" s="18"/>
      <c r="FN215" s="18"/>
      <c r="FO215" s="470"/>
      <c r="FP215" s="18"/>
      <c r="FQ215" s="18"/>
      <c r="FV215" s="18"/>
      <c r="FW215" s="18"/>
      <c r="FX215" s="470"/>
      <c r="FY215" s="18"/>
      <c r="FZ215" s="18"/>
      <c r="GE215" s="18"/>
      <c r="GF215" s="18"/>
      <c r="GG215" s="470"/>
      <c r="GH215" s="18"/>
      <c r="GI215" s="18"/>
      <c r="GW215" s="18"/>
      <c r="GX215" s="18"/>
      <c r="HF215" s="18"/>
      <c r="HG215" s="18"/>
      <c r="HO215" s="18"/>
      <c r="HP215" s="472"/>
      <c r="IG215" s="18"/>
      <c r="IH215" s="18"/>
      <c r="IP215" s="18"/>
      <c r="IQ215" s="18"/>
      <c r="JH215" s="474"/>
      <c r="JI215" s="474"/>
      <c r="JQ215" s="474"/>
      <c r="JR215" s="474"/>
      <c r="JS215" s="475"/>
      <c r="JT215" s="474"/>
      <c r="JU215" s="474"/>
      <c r="JZ215" s="18"/>
      <c r="KA215" s="18"/>
      <c r="KC215" s="18"/>
      <c r="KI215" s="18"/>
      <c r="KJ215" s="18"/>
      <c r="KR215" s="18"/>
      <c r="KS215" s="18"/>
      <c r="LJ215" s="474"/>
      <c r="LK215" s="474"/>
      <c r="LL215" s="470"/>
      <c r="LM215" s="474"/>
      <c r="LN215" s="474"/>
      <c r="MB215" s="474"/>
      <c r="MC215" s="18"/>
      <c r="MD215" s="18"/>
      <c r="ME215" s="477"/>
      <c r="MG215" s="18"/>
      <c r="MK215" s="18"/>
      <c r="ML215" s="18"/>
      <c r="MM215" s="18"/>
      <c r="MN215" s="18"/>
      <c r="MO215" s="18"/>
    </row>
    <row r="216" spans="1:364" ht="18">
      <c r="D216" s="3"/>
      <c r="E216" s="3"/>
      <c r="F216" s="79"/>
      <c r="G216" s="63"/>
      <c r="H216" s="63"/>
      <c r="I216" s="269"/>
      <c r="J216" s="337"/>
      <c r="K216" s="63"/>
      <c r="L216" s="3"/>
      <c r="M216" s="107"/>
      <c r="N216" s="79"/>
      <c r="O216" s="50"/>
      <c r="P216" s="50"/>
      <c r="T216" s="50"/>
      <c r="U216" s="50"/>
      <c r="V216" s="50"/>
      <c r="W216" s="50"/>
      <c r="X216" s="334"/>
      <c r="Y216" s="50"/>
      <c r="Z216" s="50"/>
      <c r="AB216" s="50"/>
      <c r="AD216" s="350"/>
      <c r="AE216" s="18"/>
      <c r="AF216" s="352"/>
      <c r="AG216" s="50"/>
      <c r="AH216" s="18"/>
      <c r="AM216" s="41" t="s">
        <v>728</v>
      </c>
      <c r="AP216" s="171">
        <v>21102.400000000111</v>
      </c>
      <c r="AQ216" t="s">
        <v>1384</v>
      </c>
      <c r="AR216" s="3" t="s">
        <v>1465</v>
      </c>
      <c r="AV216" s="40" t="s">
        <v>762</v>
      </c>
      <c r="AW216" s="9"/>
      <c r="AX216" s="3"/>
      <c r="AY216" s="171">
        <v>29685.237500000097</v>
      </c>
      <c r="AZ216" s="238" t="s">
        <v>1907</v>
      </c>
      <c r="BA216" s="3" t="s">
        <v>1465</v>
      </c>
      <c r="BB216" s="50"/>
      <c r="BC216"/>
      <c r="BE216" s="40" t="s">
        <v>771</v>
      </c>
      <c r="BF216" s="3"/>
      <c r="BG216" s="337"/>
      <c r="BH216" s="171">
        <v>41855.750000000029</v>
      </c>
      <c r="BI216" s="238" t="s">
        <v>2396</v>
      </c>
      <c r="BJ216" s="3" t="s">
        <v>1465</v>
      </c>
      <c r="BK216" s="50"/>
      <c r="BN216" s="219" t="s">
        <v>1653</v>
      </c>
      <c r="BQ216" s="171">
        <v>46879.549999999908</v>
      </c>
      <c r="BR216" s="238" t="s">
        <v>4640</v>
      </c>
      <c r="BS216" s="3" t="s">
        <v>1465</v>
      </c>
      <c r="BT216" s="50"/>
      <c r="BV216" s="50"/>
      <c r="BX216" s="18"/>
      <c r="BY216" s="18"/>
      <c r="BZ216" s="470"/>
      <c r="CA216" s="50"/>
      <c r="CF216" s="50"/>
      <c r="CG216" s="18"/>
      <c r="CH216" s="470"/>
      <c r="CI216" s="18"/>
      <c r="CJ216" s="18"/>
      <c r="CK216" s="50"/>
      <c r="CO216" s="18"/>
      <c r="CP216" s="50"/>
      <c r="CQ216" s="470"/>
      <c r="CR216" s="18"/>
      <c r="CS216" s="18"/>
      <c r="CU216" s="50"/>
      <c r="CX216" s="18"/>
      <c r="CY216" s="18"/>
      <c r="CZ216" s="50"/>
      <c r="DA216" s="18"/>
      <c r="DB216" s="18"/>
      <c r="DF216" s="50"/>
      <c r="DG216" s="477"/>
      <c r="DH216" s="18"/>
      <c r="DI216" s="470"/>
      <c r="DK216" s="1"/>
      <c r="DL216" s="1"/>
      <c r="DM216" s="471"/>
      <c r="DN216" s="1"/>
      <c r="DO216" s="1"/>
      <c r="DT216" s="18"/>
      <c r="DU216" s="18"/>
      <c r="DV216" s="470"/>
      <c r="DW216" s="18"/>
      <c r="DX216" s="18"/>
      <c r="EC216" s="18"/>
      <c r="ED216" s="18"/>
      <c r="EE216" s="470"/>
      <c r="EF216" s="18"/>
      <c r="EG216" s="18"/>
      <c r="EL216" s="18"/>
      <c r="EM216" s="18"/>
      <c r="EN216" s="470"/>
      <c r="EO216" s="18"/>
      <c r="EP216" s="18"/>
      <c r="EU216" s="18"/>
      <c r="EV216" s="18"/>
      <c r="EW216" s="470"/>
      <c r="EX216" s="18"/>
      <c r="EY216" s="18"/>
      <c r="FD216" s="18"/>
      <c r="FE216" s="18"/>
      <c r="FF216" s="470"/>
      <c r="FG216" s="18"/>
      <c r="FH216" s="18"/>
      <c r="FM216" s="18"/>
      <c r="FN216" s="18"/>
      <c r="FO216" s="470"/>
      <c r="FP216" s="18"/>
      <c r="FQ216" s="18"/>
      <c r="FV216" s="18"/>
      <c r="FW216" s="18"/>
      <c r="FX216" s="470"/>
      <c r="FY216" s="18"/>
      <c r="FZ216" s="18"/>
      <c r="GE216" s="18"/>
      <c r="GF216" s="18"/>
      <c r="GG216" s="470"/>
      <c r="GH216" s="18"/>
      <c r="GI216" s="18"/>
      <c r="GW216" s="18"/>
      <c r="GX216" s="18"/>
      <c r="HF216" s="18"/>
      <c r="HG216" s="18"/>
      <c r="HO216" s="18"/>
      <c r="HP216" s="472"/>
      <c r="IG216" s="18"/>
      <c r="IH216" s="18"/>
      <c r="IP216" s="18"/>
      <c r="IQ216" s="18"/>
      <c r="JH216" s="474"/>
      <c r="JI216" s="474"/>
      <c r="JQ216" s="474"/>
      <c r="JR216" s="474"/>
      <c r="JS216" s="475"/>
      <c r="JT216" s="474"/>
      <c r="JU216" s="474"/>
      <c r="JZ216" s="18"/>
      <c r="KA216" s="18"/>
      <c r="KC216" s="18"/>
      <c r="KI216" s="18"/>
      <c r="KJ216" s="18"/>
      <c r="KR216" s="18"/>
      <c r="KS216" s="18"/>
      <c r="LJ216" s="474"/>
      <c r="LK216" s="474"/>
      <c r="LL216" s="470"/>
      <c r="LM216" s="474"/>
      <c r="LN216" s="474"/>
      <c r="MB216" s="474"/>
      <c r="MC216" s="18"/>
      <c r="MD216" s="18"/>
      <c r="ME216" s="477"/>
      <c r="MG216" s="18"/>
      <c r="MK216" s="18"/>
      <c r="ML216" s="18"/>
      <c r="MM216" s="18"/>
      <c r="MN216" s="18"/>
      <c r="MO216" s="18"/>
    </row>
    <row r="217" spans="1:364" ht="18">
      <c r="A217" s="41"/>
      <c r="B217" s="46"/>
      <c r="D217"/>
      <c r="E217" s="3"/>
      <c r="F217" s="79"/>
      <c r="G217" s="63"/>
      <c r="H217" s="63"/>
      <c r="I217" s="269"/>
      <c r="J217" s="337"/>
      <c r="K217" s="63"/>
      <c r="L217" s="3"/>
      <c r="M217" s="107"/>
      <c r="N217" s="79"/>
      <c r="O217" s="50"/>
      <c r="P217" s="50"/>
      <c r="T217" s="50"/>
      <c r="U217" s="456"/>
      <c r="V217" s="50"/>
      <c r="W217" s="50"/>
      <c r="X217" s="334"/>
      <c r="Y217" s="50"/>
      <c r="Z217" s="50"/>
      <c r="AB217" s="50"/>
      <c r="AD217" s="350"/>
      <c r="AE217" s="18"/>
      <c r="AF217" s="352"/>
      <c r="AG217" s="50"/>
      <c r="AH217" s="18"/>
      <c r="AM217" s="49">
        <v>2019</v>
      </c>
      <c r="AR217" s="3"/>
      <c r="AV217" s="49" t="s">
        <v>1742</v>
      </c>
      <c r="AX217" s="18"/>
      <c r="AY217" s="89"/>
      <c r="AZ217" s="18"/>
      <c r="BA217" s="3"/>
      <c r="BB217" s="50"/>
      <c r="BC217"/>
      <c r="BE217" s="49" t="s">
        <v>2373</v>
      </c>
      <c r="BK217" s="50"/>
      <c r="BN217" s="49" t="s">
        <v>4621</v>
      </c>
      <c r="BQ217" s="89"/>
      <c r="BT217" s="50"/>
      <c r="BV217" s="50"/>
      <c r="BX217" s="350"/>
      <c r="BY217" s="18"/>
      <c r="BZ217" s="470"/>
      <c r="CA217" s="50"/>
      <c r="CF217" s="50"/>
      <c r="CG217" s="18"/>
      <c r="CH217" s="470"/>
      <c r="CI217" s="18"/>
      <c r="CJ217" s="18"/>
      <c r="CK217" s="50"/>
      <c r="CO217" s="350"/>
      <c r="CP217" s="50"/>
      <c r="CQ217" s="470"/>
      <c r="CR217" s="18"/>
      <c r="CS217" s="18"/>
      <c r="CU217" s="50"/>
      <c r="CX217" s="350"/>
      <c r="CY217" s="18"/>
      <c r="CZ217" s="50"/>
      <c r="DA217" s="18"/>
      <c r="DB217" s="18"/>
      <c r="DF217" s="50"/>
      <c r="DG217" s="477"/>
      <c r="DH217" s="18"/>
      <c r="DI217" s="470"/>
      <c r="DK217" s="380"/>
      <c r="DL217" s="1"/>
      <c r="DM217" s="471"/>
      <c r="DN217" s="1"/>
      <c r="DO217" s="1"/>
      <c r="DT217" s="350"/>
      <c r="DU217" s="18"/>
      <c r="DV217" s="470"/>
      <c r="DW217" s="18"/>
      <c r="DX217" s="18"/>
      <c r="EC217" s="350"/>
      <c r="ED217" s="18"/>
      <c r="EE217" s="470"/>
      <c r="EF217" s="18"/>
      <c r="EG217" s="18"/>
      <c r="EL217" s="350"/>
      <c r="EM217" s="18"/>
      <c r="EN217" s="470"/>
      <c r="EO217" s="18"/>
      <c r="EP217" s="18"/>
      <c r="EU217" s="350"/>
      <c r="EV217" s="18"/>
      <c r="EW217" s="470"/>
      <c r="EX217" s="18"/>
      <c r="EY217" s="18"/>
      <c r="FD217" s="350"/>
      <c r="FE217" s="18"/>
      <c r="FF217" s="470"/>
      <c r="FG217" s="18"/>
      <c r="FH217" s="18"/>
      <c r="FM217" s="350"/>
      <c r="FN217" s="18"/>
      <c r="FO217" s="470"/>
      <c r="FP217" s="18"/>
      <c r="FQ217" s="18"/>
      <c r="FV217" s="350"/>
      <c r="FW217" s="18"/>
      <c r="FX217" s="470"/>
      <c r="FY217" s="18"/>
      <c r="FZ217" s="18"/>
      <c r="GE217" s="350"/>
      <c r="GF217" s="18"/>
      <c r="GG217" s="470"/>
      <c r="GH217" s="18"/>
      <c r="GI217" s="18"/>
      <c r="GW217" s="350"/>
      <c r="GX217" s="18"/>
      <c r="HF217" s="350"/>
      <c r="HG217" s="18"/>
      <c r="HO217" s="18"/>
      <c r="HP217" s="472"/>
      <c r="IG217" s="350"/>
      <c r="IH217" s="18"/>
      <c r="IP217" s="350"/>
      <c r="IQ217" s="18"/>
      <c r="JH217" s="473"/>
      <c r="JI217" s="474"/>
      <c r="JQ217" s="473"/>
      <c r="JR217" s="474"/>
      <c r="JS217" s="475"/>
      <c r="JT217" s="474"/>
      <c r="JU217" s="474"/>
      <c r="JZ217" s="350"/>
      <c r="KA217" s="18"/>
      <c r="KC217" s="18"/>
      <c r="KI217" s="350"/>
      <c r="KJ217" s="18"/>
      <c r="KR217" s="350"/>
      <c r="KS217" s="18"/>
      <c r="LJ217" s="473"/>
      <c r="LK217" s="474"/>
      <c r="LL217" s="470"/>
      <c r="LM217" s="474"/>
      <c r="LN217" s="474"/>
      <c r="MB217" s="474"/>
      <c r="MC217" s="18"/>
      <c r="MD217" s="18"/>
      <c r="ME217" s="477"/>
      <c r="MG217" s="18"/>
      <c r="MK217" s="350"/>
      <c r="ML217" s="18"/>
      <c r="MM217" s="18"/>
      <c r="MN217" s="18"/>
      <c r="MO217" s="18"/>
    </row>
    <row r="218" spans="1:364" ht="18">
      <c r="A218" s="39"/>
      <c r="B218" s="46"/>
      <c r="D218" s="3"/>
      <c r="E218" s="3"/>
      <c r="F218" s="79"/>
      <c r="G218" s="63"/>
      <c r="H218" s="63"/>
      <c r="I218" s="269"/>
      <c r="J218" s="337"/>
      <c r="K218" s="63"/>
      <c r="M218" s="3"/>
      <c r="N218" s="79"/>
      <c r="O218" s="50"/>
      <c r="P218" s="50"/>
      <c r="T218" s="50"/>
      <c r="U218" s="456"/>
      <c r="V218" s="50"/>
      <c r="W218" s="50"/>
      <c r="X218" s="334"/>
      <c r="Y218" s="50"/>
      <c r="Z218" s="50"/>
      <c r="AB218" s="50"/>
      <c r="AD218" s="353"/>
      <c r="AE218" s="18"/>
      <c r="AF218" s="352"/>
      <c r="AG218" s="50"/>
      <c r="AH218" s="18"/>
      <c r="AM218" s="41" t="s">
        <v>783</v>
      </c>
      <c r="AP218" s="171">
        <v>20991.399999999936</v>
      </c>
      <c r="AQ218" t="s">
        <v>1385</v>
      </c>
      <c r="AR218" s="3" t="s">
        <v>1466</v>
      </c>
      <c r="AV218" s="40" t="s">
        <v>733</v>
      </c>
      <c r="AW218" s="9"/>
      <c r="AX218" s="3"/>
      <c r="AY218" s="171">
        <v>29489.575000000157</v>
      </c>
      <c r="AZ218" s="238" t="s">
        <v>1908</v>
      </c>
      <c r="BA218" s="3" t="s">
        <v>1466</v>
      </c>
      <c r="BB218" s="50"/>
      <c r="BC218"/>
      <c r="BE218" s="41" t="s">
        <v>1</v>
      </c>
      <c r="BF218" s="9"/>
      <c r="BG218" s="337"/>
      <c r="BH218" s="171">
        <v>41839.1</v>
      </c>
      <c r="BI218" s="238" t="s">
        <v>2397</v>
      </c>
      <c r="BJ218" s="3" t="s">
        <v>1466</v>
      </c>
      <c r="BK218" s="50"/>
      <c r="BN218" s="63" t="s">
        <v>771</v>
      </c>
      <c r="BO218" s="9"/>
      <c r="BP218" s="63"/>
      <c r="BQ218" s="171">
        <v>46748.237500000163</v>
      </c>
      <c r="BR218" s="238" t="s">
        <v>4641</v>
      </c>
      <c r="BS218" s="3" t="s">
        <v>1466</v>
      </c>
      <c r="BT218" s="50"/>
      <c r="BV218" s="50"/>
      <c r="CA218" s="50"/>
      <c r="CF218" s="50"/>
      <c r="CG218" s="18"/>
      <c r="CK218" s="50"/>
      <c r="CP218" s="50"/>
      <c r="CQ218" s="470"/>
      <c r="CU218" s="50"/>
      <c r="CZ218" s="50"/>
      <c r="DA218" s="18"/>
      <c r="DF218" s="50"/>
      <c r="DG218" s="477"/>
    </row>
    <row r="219" spans="1:364" ht="18">
      <c r="A219" s="48"/>
      <c r="B219" s="46"/>
      <c r="D219" s="82"/>
      <c r="E219" s="40"/>
      <c r="F219" s="40"/>
      <c r="G219" s="219"/>
      <c r="H219" s="63"/>
      <c r="I219" s="288"/>
      <c r="J219" s="337"/>
      <c r="K219" s="63"/>
      <c r="L219" s="3"/>
      <c r="M219" s="3"/>
      <c r="N219" s="79"/>
      <c r="O219" s="50"/>
      <c r="P219" s="50"/>
      <c r="T219" s="50"/>
      <c r="U219" s="50"/>
      <c r="V219" s="50"/>
      <c r="W219" s="50"/>
      <c r="X219" s="334"/>
      <c r="Y219" s="50"/>
      <c r="Z219" s="50"/>
      <c r="AB219" s="50"/>
      <c r="AD219" s="18"/>
      <c r="AE219" s="18"/>
      <c r="AF219" s="352"/>
      <c r="AG219" s="50"/>
      <c r="AH219" s="18"/>
      <c r="AM219" s="49">
        <v>2019</v>
      </c>
      <c r="AR219" s="3"/>
      <c r="AV219" s="49" t="s">
        <v>1742</v>
      </c>
      <c r="AX219" s="18"/>
      <c r="AY219" s="89"/>
      <c r="AZ219" s="18"/>
      <c r="BA219" s="3"/>
      <c r="BB219" s="50"/>
      <c r="BC219"/>
      <c r="BE219" s="49" t="s">
        <v>3116</v>
      </c>
      <c r="BK219" s="50"/>
      <c r="BN219" s="49" t="s">
        <v>4601</v>
      </c>
      <c r="BO219" s="9"/>
      <c r="BP219" s="63"/>
      <c r="BQ219" s="89"/>
      <c r="BR219" s="59"/>
      <c r="BS219" s="59"/>
      <c r="BT219" s="50"/>
      <c r="BV219" s="50"/>
      <c r="CA219" s="50"/>
      <c r="CF219" s="50"/>
      <c r="CG219" s="18"/>
      <c r="CK219" s="50"/>
      <c r="CP219" s="50"/>
      <c r="CQ219" s="470"/>
      <c r="CU219" s="50"/>
      <c r="CZ219" s="50"/>
      <c r="DA219" s="18"/>
      <c r="DF219" s="50"/>
      <c r="DG219" s="477"/>
    </row>
    <row r="220" spans="1:364" ht="18">
      <c r="A220" s="39"/>
      <c r="B220" s="46"/>
      <c r="D220" s="3"/>
      <c r="E220" s="3"/>
      <c r="F220" s="79"/>
      <c r="G220" s="63"/>
      <c r="H220" s="63"/>
      <c r="I220" s="269"/>
      <c r="J220" s="337"/>
      <c r="K220" s="63"/>
      <c r="L220" s="82"/>
      <c r="M220" s="40"/>
      <c r="N220" s="40"/>
      <c r="O220" s="50"/>
      <c r="P220" s="50"/>
      <c r="T220" s="50"/>
      <c r="U220" s="456"/>
      <c r="V220" s="50"/>
      <c r="W220" s="50"/>
      <c r="X220" s="334"/>
      <c r="Y220" s="50"/>
      <c r="Z220" s="50"/>
      <c r="AB220" s="50"/>
      <c r="AD220" s="350"/>
      <c r="AE220" s="18"/>
      <c r="AF220" s="352"/>
      <c r="AG220" s="50"/>
      <c r="AH220" s="18"/>
      <c r="AM220" s="41" t="s">
        <v>748</v>
      </c>
      <c r="AP220" s="171">
        <v>20909.049999999988</v>
      </c>
      <c r="AQ220" t="s">
        <v>1386</v>
      </c>
      <c r="AR220" s="3" t="s">
        <v>1467</v>
      </c>
      <c r="AV220" s="40" t="s">
        <v>748</v>
      </c>
      <c r="AW220" s="9"/>
      <c r="AX220" s="3"/>
      <c r="AY220" s="171">
        <v>29463.6875</v>
      </c>
      <c r="AZ220" s="238" t="s">
        <v>1909</v>
      </c>
      <c r="BA220" s="3" t="s">
        <v>1467</v>
      </c>
      <c r="BB220" s="50"/>
      <c r="BC220"/>
      <c r="BE220" s="40" t="s">
        <v>753</v>
      </c>
      <c r="BF220" s="3"/>
      <c r="BG220" s="337"/>
      <c r="BH220" s="171">
        <v>41827.37500000024</v>
      </c>
      <c r="BI220" s="238" t="s">
        <v>2407</v>
      </c>
      <c r="BJ220" s="3" t="s">
        <v>1467</v>
      </c>
      <c r="BK220" s="50"/>
      <c r="BN220" s="219" t="s">
        <v>1660</v>
      </c>
      <c r="BO220" s="9"/>
      <c r="BP220" s="63"/>
      <c r="BQ220" s="171">
        <v>46613.362499999675</v>
      </c>
      <c r="BR220" s="238" t="s">
        <v>259</v>
      </c>
      <c r="BS220" s="3" t="s">
        <v>1467</v>
      </c>
      <c r="BT220" s="50"/>
      <c r="BV220" s="50"/>
      <c r="CA220" s="50"/>
      <c r="CF220" s="50"/>
      <c r="CG220" s="18"/>
      <c r="CK220" s="50"/>
      <c r="CP220" s="50"/>
      <c r="CQ220" s="470"/>
      <c r="CU220" s="50"/>
      <c r="CZ220" s="50"/>
      <c r="DA220" s="18"/>
      <c r="DF220" s="50"/>
      <c r="DG220" s="477"/>
    </row>
    <row r="221" spans="1:364" ht="18">
      <c r="D221" s="3"/>
      <c r="E221" s="3"/>
      <c r="F221" s="79"/>
      <c r="G221" s="277"/>
      <c r="H221" s="63"/>
      <c r="I221" s="288"/>
      <c r="J221" s="337"/>
      <c r="K221" s="63"/>
      <c r="L221" s="82"/>
      <c r="M221" s="40"/>
      <c r="N221" s="40"/>
      <c r="O221" s="50"/>
      <c r="P221" s="50"/>
      <c r="T221" s="50"/>
      <c r="U221" s="505"/>
      <c r="V221" s="50"/>
      <c r="W221" s="50"/>
      <c r="X221" s="334"/>
      <c r="Y221" s="50"/>
      <c r="Z221" s="50"/>
      <c r="AB221" s="50"/>
      <c r="AD221" s="18"/>
      <c r="AE221" s="18"/>
      <c r="AF221" s="352"/>
      <c r="AG221" s="50"/>
      <c r="AH221" s="18"/>
      <c r="AM221" s="49">
        <v>2019</v>
      </c>
      <c r="AR221" s="3"/>
      <c r="AV221" s="49" t="s">
        <v>1742</v>
      </c>
      <c r="AX221" s="18"/>
      <c r="AY221" s="89"/>
      <c r="AZ221" s="18"/>
      <c r="BA221" s="3"/>
      <c r="BB221" s="50"/>
      <c r="BC221"/>
      <c r="BE221" s="49" t="s">
        <v>2373</v>
      </c>
      <c r="BH221" s="89"/>
      <c r="BJ221" s="3"/>
      <c r="BK221" s="50"/>
      <c r="BN221" s="49" t="s">
        <v>4621</v>
      </c>
      <c r="BO221" s="214"/>
      <c r="BP221" s="63"/>
      <c r="BQ221" s="89"/>
      <c r="BR221" s="59"/>
      <c r="BS221" s="59"/>
      <c r="BT221" s="50"/>
      <c r="BV221" s="50"/>
      <c r="CA221" s="50"/>
      <c r="CF221" s="50"/>
      <c r="CG221" s="18"/>
      <c r="CK221" s="50"/>
      <c r="CP221" s="50"/>
      <c r="CQ221" s="470"/>
      <c r="CU221" s="50"/>
      <c r="CZ221" s="50"/>
      <c r="DA221" s="18"/>
      <c r="DF221" s="50"/>
      <c r="DG221" s="477"/>
    </row>
    <row r="222" spans="1:364" ht="18">
      <c r="D222" s="3"/>
      <c r="E222" s="3"/>
      <c r="F222" s="79"/>
      <c r="G222" s="277"/>
      <c r="H222" s="63"/>
      <c r="I222" s="288"/>
      <c r="J222" s="337"/>
      <c r="K222" s="63"/>
      <c r="L222" s="3"/>
      <c r="M222" s="3"/>
      <c r="N222" s="79"/>
      <c r="O222" s="50"/>
      <c r="P222" s="50"/>
      <c r="T222" s="50"/>
      <c r="U222" s="50"/>
      <c r="V222" s="50"/>
      <c r="W222" s="50"/>
      <c r="X222" s="334"/>
      <c r="Y222" s="50"/>
      <c r="Z222" s="50"/>
      <c r="AB222" s="50"/>
      <c r="AD222" s="350"/>
      <c r="AE222" s="18"/>
      <c r="AF222" s="352"/>
      <c r="AG222" s="50"/>
      <c r="AH222" s="18"/>
      <c r="AM222" s="41" t="s">
        <v>757</v>
      </c>
      <c r="AP222" s="171">
        <v>20807.300000000047</v>
      </c>
      <c r="AQ222" t="s">
        <v>1387</v>
      </c>
      <c r="AR222" s="3" t="s">
        <v>1468</v>
      </c>
      <c r="AV222" s="40" t="s">
        <v>746</v>
      </c>
      <c r="AW222" s="3"/>
      <c r="AX222" s="3"/>
      <c r="AY222" s="171">
        <v>29423.312499999894</v>
      </c>
      <c r="AZ222" s="238" t="s">
        <v>1910</v>
      </c>
      <c r="BA222" s="3" t="s">
        <v>1468</v>
      </c>
      <c r="BB222" s="50"/>
      <c r="BC222"/>
      <c r="BE222" s="40" t="s">
        <v>764</v>
      </c>
      <c r="BF222" s="3"/>
      <c r="BG222" s="337"/>
      <c r="BH222" s="171">
        <v>41019.60000000018</v>
      </c>
      <c r="BI222" s="238" t="s">
        <v>2408</v>
      </c>
      <c r="BJ222" s="3" t="s">
        <v>1468</v>
      </c>
      <c r="BK222" s="50"/>
      <c r="BN222" s="63" t="s">
        <v>763</v>
      </c>
      <c r="BO222" s="63"/>
      <c r="BP222" s="63"/>
      <c r="BQ222" s="171">
        <v>46263.26249999999</v>
      </c>
      <c r="BR222" s="238" t="s">
        <v>4642</v>
      </c>
      <c r="BS222" s="3" t="s">
        <v>1468</v>
      </c>
      <c r="BT222" s="50"/>
      <c r="BV222" s="50"/>
      <c r="CA222" s="50"/>
      <c r="CF222" s="50"/>
      <c r="CG222" s="18"/>
      <c r="CK222" s="50"/>
      <c r="CP222" s="50"/>
      <c r="CQ222" s="470"/>
      <c r="CU222" s="50"/>
      <c r="CZ222" s="50"/>
      <c r="DA222" s="18"/>
      <c r="DF222" s="50"/>
      <c r="DG222" s="477"/>
    </row>
    <row r="223" spans="1:364" ht="18">
      <c r="D223" s="82"/>
      <c r="E223" s="40"/>
      <c r="F223" s="40"/>
      <c r="G223" s="63"/>
      <c r="H223" s="63"/>
      <c r="I223" s="288"/>
      <c r="J223" s="337"/>
      <c r="K223" s="63"/>
      <c r="L223" s="3"/>
      <c r="M223" s="3"/>
      <c r="N223" s="79"/>
      <c r="O223" s="50"/>
      <c r="P223" s="50"/>
      <c r="T223" s="50"/>
      <c r="U223" s="456"/>
      <c r="V223" s="50"/>
      <c r="W223" s="50"/>
      <c r="X223" s="334"/>
      <c r="Y223" s="50"/>
      <c r="Z223" s="50"/>
      <c r="AB223" s="50"/>
      <c r="AD223" s="18"/>
      <c r="AE223" s="18"/>
      <c r="AF223" s="352"/>
      <c r="AG223" s="50"/>
      <c r="AH223" s="18"/>
      <c r="AM223" s="49">
        <v>2019</v>
      </c>
      <c r="AR223" s="3"/>
      <c r="AV223" s="49" t="s">
        <v>1742</v>
      </c>
      <c r="AX223" s="18"/>
      <c r="AY223" s="89"/>
      <c r="AZ223" s="18"/>
      <c r="BA223" s="3"/>
      <c r="BB223" s="50"/>
      <c r="BC223"/>
      <c r="BE223" s="49" t="s">
        <v>2373</v>
      </c>
      <c r="BH223" s="89"/>
      <c r="BJ223" s="3"/>
      <c r="BK223" s="50"/>
      <c r="BN223" s="49" t="s">
        <v>4601</v>
      </c>
      <c r="BO223" s="63"/>
      <c r="BP223" s="63"/>
      <c r="BQ223" s="89"/>
      <c r="BR223" s="59"/>
      <c r="BS223" s="59"/>
      <c r="BT223" s="50"/>
      <c r="BV223" s="50"/>
      <c r="CA223" s="50"/>
      <c r="CF223" s="50"/>
      <c r="CG223" s="18"/>
      <c r="CK223" s="50"/>
      <c r="CP223" s="50"/>
      <c r="CQ223" s="470"/>
      <c r="CU223" s="50"/>
      <c r="CZ223" s="50"/>
      <c r="DA223" s="18"/>
      <c r="DF223" s="50"/>
      <c r="DG223" s="477"/>
    </row>
    <row r="224" spans="1:364" ht="18">
      <c r="D224" s="3"/>
      <c r="E224" s="3"/>
      <c r="F224" s="79"/>
      <c r="G224" s="63"/>
      <c r="H224" s="63"/>
      <c r="I224" s="288"/>
      <c r="J224" s="337"/>
      <c r="K224" s="63"/>
      <c r="L224" s="60"/>
      <c r="M224" s="3"/>
      <c r="N224" s="79"/>
      <c r="O224" s="50"/>
      <c r="P224" s="50"/>
      <c r="T224" s="50"/>
      <c r="U224" s="50"/>
      <c r="V224" s="50"/>
      <c r="W224" s="50"/>
      <c r="X224" s="334"/>
      <c r="Y224" s="50"/>
      <c r="Z224" s="50"/>
      <c r="AB224" s="493"/>
      <c r="AD224" s="350"/>
      <c r="AE224" s="18"/>
      <c r="AF224" s="352"/>
      <c r="AG224" s="50"/>
      <c r="AH224" s="18"/>
      <c r="AM224" s="41" t="s">
        <v>749</v>
      </c>
      <c r="AP224" s="171">
        <v>20404.699999999932</v>
      </c>
      <c r="AQ224" t="s">
        <v>1388</v>
      </c>
      <c r="AR224" s="3" t="s">
        <v>1469</v>
      </c>
      <c r="AV224" s="40" t="s">
        <v>771</v>
      </c>
      <c r="AW224" s="3"/>
      <c r="AX224" s="3"/>
      <c r="AY224" s="171">
        <v>28920.175000000014</v>
      </c>
      <c r="AZ224" s="238" t="s">
        <v>1911</v>
      </c>
      <c r="BA224" s="3" t="s">
        <v>1469</v>
      </c>
      <c r="BB224" s="50"/>
      <c r="BC224"/>
      <c r="BE224" s="40" t="s">
        <v>782</v>
      </c>
      <c r="BF224" s="3"/>
      <c r="BG224" s="337"/>
      <c r="BH224" s="171">
        <v>39978.200000000303</v>
      </c>
      <c r="BI224" s="238" t="s">
        <v>2409</v>
      </c>
      <c r="BJ224" s="3" t="s">
        <v>1469</v>
      </c>
      <c r="BK224" s="50"/>
      <c r="BN224" s="277" t="s">
        <v>13</v>
      </c>
      <c r="BO224" s="9"/>
      <c r="BP224" s="63"/>
      <c r="BQ224" s="171">
        <v>45537.325000000048</v>
      </c>
      <c r="BR224" s="238" t="s">
        <v>4643</v>
      </c>
      <c r="BS224" s="3" t="s">
        <v>1469</v>
      </c>
      <c r="BT224" s="50"/>
      <c r="BV224" s="50"/>
      <c r="CA224" s="50"/>
      <c r="CF224" s="50"/>
      <c r="CG224" s="18"/>
      <c r="CK224" s="50"/>
      <c r="CP224" s="50"/>
      <c r="CQ224" s="470"/>
      <c r="CU224" s="50"/>
      <c r="CZ224" s="50"/>
      <c r="DA224" s="18"/>
      <c r="DF224" s="50"/>
      <c r="DG224" s="477"/>
    </row>
    <row r="225" spans="1:111" ht="18">
      <c r="A225" s="89"/>
      <c r="B225" s="172"/>
      <c r="C225" s="89"/>
      <c r="D225" s="3"/>
      <c r="E225" s="3"/>
      <c r="F225" s="79"/>
      <c r="G225" s="63"/>
      <c r="H225" s="63"/>
      <c r="I225" s="288"/>
      <c r="J225" s="337"/>
      <c r="K225" s="63"/>
      <c r="L225" s="60"/>
      <c r="M225" s="3"/>
      <c r="N225" s="79"/>
      <c r="O225" s="50"/>
      <c r="P225" s="50"/>
      <c r="Q225" s="89"/>
      <c r="R225" s="89"/>
      <c r="S225" s="89"/>
      <c r="T225" s="50"/>
      <c r="U225" s="50"/>
      <c r="V225" s="50"/>
      <c r="W225" s="50"/>
      <c r="X225" s="334"/>
      <c r="Y225" s="50"/>
      <c r="Z225" s="50"/>
      <c r="AB225" s="50"/>
      <c r="AD225" s="18"/>
      <c r="AE225" s="18"/>
      <c r="AF225" s="352"/>
      <c r="AG225" s="50"/>
      <c r="AH225" s="18"/>
      <c r="AJ225" s="89"/>
      <c r="AK225" s="89"/>
      <c r="AL225" s="89"/>
      <c r="AM225" s="49">
        <v>2019</v>
      </c>
      <c r="AP225" s="89"/>
      <c r="AQ225" s="89"/>
      <c r="AR225" s="3"/>
      <c r="AS225" s="89"/>
      <c r="AT225" s="89"/>
      <c r="AV225" s="49" t="s">
        <v>1742</v>
      </c>
      <c r="AX225" s="18"/>
      <c r="AY225" s="89"/>
      <c r="AZ225" s="18"/>
      <c r="BA225" s="3"/>
      <c r="BB225" s="50"/>
      <c r="BC225"/>
      <c r="BE225" s="49" t="s">
        <v>2373</v>
      </c>
      <c r="BH225" s="89"/>
      <c r="BJ225" s="3"/>
      <c r="BK225" s="50"/>
      <c r="BN225" s="49" t="s">
        <v>4601</v>
      </c>
      <c r="BO225" s="9"/>
      <c r="BP225" s="63"/>
      <c r="BQ225" s="89"/>
      <c r="BR225" s="59"/>
      <c r="BS225" s="59"/>
      <c r="BT225" s="50"/>
      <c r="BV225" s="50"/>
      <c r="CA225" s="50"/>
      <c r="CF225" s="50"/>
      <c r="CG225" s="18"/>
      <c r="CK225" s="50"/>
      <c r="CP225" s="50"/>
      <c r="CQ225" s="470"/>
      <c r="CU225" s="50"/>
      <c r="CZ225" s="50"/>
      <c r="DA225" s="18"/>
      <c r="DF225" s="50"/>
      <c r="DG225" s="477"/>
    </row>
    <row r="226" spans="1:111" ht="18">
      <c r="D226" s="60"/>
      <c r="E226" s="3"/>
      <c r="F226" s="79"/>
      <c r="G226" s="277"/>
      <c r="H226" s="63"/>
      <c r="I226" s="287"/>
      <c r="J226" s="337"/>
      <c r="K226" s="63"/>
      <c r="L226" s="82"/>
      <c r="M226" s="40"/>
      <c r="N226" s="40"/>
      <c r="O226" s="50"/>
      <c r="P226" s="50"/>
      <c r="T226" s="50"/>
      <c r="U226" s="456"/>
      <c r="V226" s="50"/>
      <c r="W226" s="50"/>
      <c r="X226" s="334"/>
      <c r="Y226" s="50"/>
      <c r="Z226" s="50"/>
      <c r="AB226" s="50"/>
      <c r="AD226" s="350"/>
      <c r="AE226" s="18"/>
      <c r="AF226" s="352"/>
      <c r="AG226" s="50"/>
      <c r="AH226" s="18"/>
      <c r="AM226" s="41" t="s">
        <v>771</v>
      </c>
      <c r="AP226" s="171">
        <v>20083.699999999993</v>
      </c>
      <c r="AQ226" t="s">
        <v>1389</v>
      </c>
      <c r="AR226" s="3" t="s">
        <v>1470</v>
      </c>
      <c r="AV226" s="40" t="s">
        <v>769</v>
      </c>
      <c r="AW226" s="3"/>
      <c r="AX226" s="3"/>
      <c r="AY226" s="171">
        <v>28904.68750000008</v>
      </c>
      <c r="AZ226" s="238" t="s">
        <v>1912</v>
      </c>
      <c r="BA226" s="3" t="s">
        <v>1470</v>
      </c>
      <c r="BB226" s="50"/>
      <c r="BC226"/>
      <c r="BE226" s="40" t="s">
        <v>788</v>
      </c>
      <c r="BF226" s="3"/>
      <c r="BG226" s="337"/>
      <c r="BH226" s="171">
        <v>38875.597999999853</v>
      </c>
      <c r="BI226" s="238" t="s">
        <v>2410</v>
      </c>
      <c r="BJ226" s="3" t="s">
        <v>1470</v>
      </c>
      <c r="BK226" s="50"/>
      <c r="BN226" s="63" t="s">
        <v>788</v>
      </c>
      <c r="BO226" s="63"/>
      <c r="BP226" s="63"/>
      <c r="BQ226" s="171">
        <v>45047.348999999944</v>
      </c>
      <c r="BR226" s="238" t="s">
        <v>4644</v>
      </c>
      <c r="BS226" s="3" t="s">
        <v>1470</v>
      </c>
      <c r="BT226" s="50"/>
      <c r="BV226" s="50"/>
      <c r="CA226" s="50"/>
      <c r="CF226" s="50"/>
      <c r="CG226" s="18"/>
      <c r="CK226" s="50"/>
      <c r="CP226" s="50"/>
      <c r="CQ226" s="470"/>
      <c r="CU226" s="50"/>
      <c r="CZ226" s="50"/>
      <c r="DA226" s="18"/>
      <c r="DF226" s="50"/>
      <c r="DG226" s="477"/>
    </row>
    <row r="227" spans="1:111" ht="18">
      <c r="D227" s="3"/>
      <c r="E227" s="3"/>
      <c r="F227" s="79"/>
      <c r="G227" s="277"/>
      <c r="H227" s="63"/>
      <c r="I227" s="288"/>
      <c r="J227" s="337"/>
      <c r="K227" s="63"/>
      <c r="L227" s="82"/>
      <c r="M227" s="40"/>
      <c r="N227" s="40"/>
      <c r="O227" s="50"/>
      <c r="P227" s="50"/>
      <c r="T227" s="50"/>
      <c r="U227" s="50"/>
      <c r="V227" s="50"/>
      <c r="W227" s="50"/>
      <c r="X227" s="334"/>
      <c r="Y227" s="50"/>
      <c r="Z227" s="50"/>
      <c r="AB227" s="50"/>
      <c r="AD227" s="350"/>
      <c r="AE227" s="18"/>
      <c r="AF227" s="352"/>
      <c r="AG227" s="50"/>
      <c r="AH227" s="18"/>
      <c r="AM227" s="49">
        <v>2019</v>
      </c>
      <c r="AN227" s="89"/>
      <c r="AO227" s="89"/>
      <c r="AR227" s="3"/>
      <c r="AV227" s="49" t="s">
        <v>1742</v>
      </c>
      <c r="AX227" s="18"/>
      <c r="AY227" s="89"/>
      <c r="AZ227" s="18"/>
      <c r="BA227" s="3"/>
      <c r="BB227" s="50"/>
      <c r="BC227"/>
      <c r="BE227" s="49" t="s">
        <v>2373</v>
      </c>
      <c r="BH227" s="89"/>
      <c r="BJ227" s="3"/>
      <c r="BK227" s="50"/>
      <c r="BN227" s="49" t="s">
        <v>4601</v>
      </c>
      <c r="BO227" s="63"/>
      <c r="BP227" s="63"/>
      <c r="BQ227" s="89"/>
      <c r="BR227" s="59"/>
      <c r="BS227" s="59"/>
      <c r="BT227" s="50"/>
      <c r="BV227" s="50"/>
      <c r="CA227" s="50"/>
      <c r="CF227" s="50"/>
      <c r="CG227" s="18"/>
      <c r="CK227" s="50"/>
      <c r="CP227" s="50"/>
      <c r="CQ227" s="470"/>
      <c r="CU227" s="50"/>
      <c r="CZ227" s="50"/>
      <c r="DA227" s="18"/>
      <c r="DF227" s="50"/>
      <c r="DG227" s="477"/>
    </row>
    <row r="228" spans="1:111" ht="18">
      <c r="D228" s="3"/>
      <c r="E228" s="3"/>
      <c r="F228" s="79"/>
      <c r="G228" s="63"/>
      <c r="H228" s="63"/>
      <c r="I228" s="269"/>
      <c r="J228" s="337"/>
      <c r="K228" s="63"/>
      <c r="L228" s="82"/>
      <c r="M228" s="40"/>
      <c r="N228" s="40"/>
      <c r="O228" s="50"/>
      <c r="P228" s="50"/>
      <c r="T228" s="50"/>
      <c r="U228" s="456"/>
      <c r="V228" s="50"/>
      <c r="W228" s="50"/>
      <c r="X228" s="334"/>
      <c r="Y228" s="50"/>
      <c r="Z228" s="50"/>
      <c r="AB228" s="50"/>
      <c r="AD228" s="350"/>
      <c r="AE228" s="18"/>
      <c r="AF228" s="352"/>
      <c r="AG228" s="50"/>
      <c r="AH228" s="18"/>
      <c r="AM228" s="41" t="s">
        <v>769</v>
      </c>
      <c r="AP228" s="171">
        <v>19975.250000000138</v>
      </c>
      <c r="AQ228" t="s">
        <v>1390</v>
      </c>
      <c r="AR228" s="3" t="s">
        <v>1471</v>
      </c>
      <c r="AV228" s="40" t="s">
        <v>763</v>
      </c>
      <c r="AW228" s="3"/>
      <c r="AX228" s="3"/>
      <c r="AY228" s="171">
        <v>28529.499999999847</v>
      </c>
      <c r="AZ228" s="238" t="s">
        <v>1913</v>
      </c>
      <c r="BA228" s="3" t="s">
        <v>1471</v>
      </c>
      <c r="BB228" s="50"/>
      <c r="BC228"/>
      <c r="BE228" s="40" t="s">
        <v>755</v>
      </c>
      <c r="BF228" s="3"/>
      <c r="BG228" s="337"/>
      <c r="BH228" s="171">
        <v>38703.900000000081</v>
      </c>
      <c r="BI228" s="238" t="s">
        <v>2411</v>
      </c>
      <c r="BJ228" s="3" t="s">
        <v>1471</v>
      </c>
      <c r="BK228" s="50"/>
      <c r="BN228" s="219" t="s">
        <v>1652</v>
      </c>
      <c r="BQ228" s="171">
        <v>44950.299999999894</v>
      </c>
      <c r="BR228" s="238" t="s">
        <v>4645</v>
      </c>
      <c r="BS228" s="3" t="s">
        <v>1471</v>
      </c>
      <c r="BT228" s="50"/>
      <c r="BV228" s="50"/>
      <c r="CA228" s="50"/>
      <c r="CF228" s="50"/>
      <c r="CG228" s="18"/>
      <c r="CK228" s="50"/>
      <c r="CP228" s="50"/>
      <c r="CQ228" s="470"/>
      <c r="CU228" s="50"/>
      <c r="CZ228" s="50"/>
      <c r="DA228" s="18"/>
      <c r="DF228" s="50"/>
      <c r="DG228" s="477"/>
    </row>
    <row r="229" spans="1:111" ht="18">
      <c r="A229" s="40"/>
      <c r="B229" s="46"/>
      <c r="D229" s="3"/>
      <c r="E229" s="3"/>
      <c r="F229" s="79"/>
      <c r="G229" s="277"/>
      <c r="H229" s="63"/>
      <c r="I229" s="288"/>
      <c r="J229" s="337"/>
      <c r="K229" s="63"/>
      <c r="L229" s="82"/>
      <c r="M229" s="40"/>
      <c r="N229" s="40"/>
      <c r="O229" s="50"/>
      <c r="P229" s="50"/>
      <c r="T229" s="50"/>
      <c r="U229" s="50"/>
      <c r="V229" s="50"/>
      <c r="W229" s="50"/>
      <c r="X229" s="334"/>
      <c r="Y229" s="50"/>
      <c r="Z229" s="50"/>
      <c r="AB229" s="50"/>
      <c r="AD229" s="353"/>
      <c r="AE229" s="18"/>
      <c r="AF229" s="352"/>
      <c r="AG229" s="50"/>
      <c r="AH229" s="18"/>
      <c r="AM229" s="49">
        <v>2019</v>
      </c>
      <c r="AR229" s="3"/>
      <c r="AV229" s="49" t="s">
        <v>1742</v>
      </c>
      <c r="AX229" s="18"/>
      <c r="AY229" s="89"/>
      <c r="AZ229" s="18"/>
      <c r="BA229" s="3"/>
      <c r="BB229" s="50"/>
      <c r="BC229"/>
      <c r="BE229" s="49" t="s">
        <v>2373</v>
      </c>
      <c r="BH229" s="89"/>
      <c r="BJ229" s="3"/>
      <c r="BK229" s="50"/>
      <c r="BN229" s="49" t="s">
        <v>4621</v>
      </c>
      <c r="BQ229" s="89"/>
      <c r="BT229" s="50"/>
      <c r="BV229" s="50"/>
      <c r="CA229" s="50"/>
      <c r="CF229" s="50"/>
      <c r="CG229" s="18"/>
      <c r="CK229" s="50"/>
      <c r="CP229" s="50"/>
      <c r="CQ229" s="470"/>
      <c r="CU229" s="50"/>
      <c r="CZ229" s="50"/>
      <c r="DA229" s="18"/>
      <c r="DF229" s="50"/>
      <c r="DG229" s="477"/>
    </row>
    <row r="230" spans="1:111" ht="18">
      <c r="A230" s="39"/>
      <c r="B230" s="46"/>
      <c r="D230" s="60"/>
      <c r="E230" s="3"/>
      <c r="F230" s="79"/>
      <c r="G230" s="219"/>
      <c r="H230" s="63"/>
      <c r="I230" s="288"/>
      <c r="J230" s="337"/>
      <c r="K230" s="63"/>
      <c r="L230" s="82"/>
      <c r="M230" s="40"/>
      <c r="N230" s="40"/>
      <c r="O230" s="50"/>
      <c r="P230" s="50"/>
      <c r="T230" s="50"/>
      <c r="U230" s="456"/>
      <c r="V230" s="50"/>
      <c r="W230" s="50"/>
      <c r="X230" s="334"/>
      <c r="Y230" s="50"/>
      <c r="Z230" s="50"/>
      <c r="AB230" s="50"/>
      <c r="AD230" s="18"/>
      <c r="AE230" s="18"/>
      <c r="AF230" s="352"/>
      <c r="AG230" s="50"/>
      <c r="AH230" s="18"/>
      <c r="AM230" s="41" t="s">
        <v>753</v>
      </c>
      <c r="AP230" s="171">
        <v>19764.199999999983</v>
      </c>
      <c r="AQ230" t="s">
        <v>1391</v>
      </c>
      <c r="AR230" s="3" t="s">
        <v>1472</v>
      </c>
      <c r="AV230" s="40" t="s">
        <v>782</v>
      </c>
      <c r="AW230" s="9"/>
      <c r="AX230" s="3"/>
      <c r="AY230" s="171">
        <v>28228.225000000144</v>
      </c>
      <c r="AZ230" s="238" t="s">
        <v>1914</v>
      </c>
      <c r="BA230" s="3" t="s">
        <v>1472</v>
      </c>
      <c r="BB230" s="50"/>
      <c r="BC230"/>
      <c r="BE230" s="40" t="s">
        <v>734</v>
      </c>
      <c r="BF230" s="9"/>
      <c r="BG230" s="337"/>
      <c r="BH230" s="171">
        <v>38472.625000000022</v>
      </c>
      <c r="BI230" s="238" t="s">
        <v>2412</v>
      </c>
      <c r="BJ230" s="3" t="s">
        <v>1472</v>
      </c>
      <c r="BK230" s="50"/>
      <c r="BN230" s="63" t="s">
        <v>755</v>
      </c>
      <c r="BQ230" s="171">
        <v>44360.19999999999</v>
      </c>
      <c r="BR230" s="238" t="s">
        <v>4646</v>
      </c>
      <c r="BS230" s="3" t="s">
        <v>1472</v>
      </c>
      <c r="BT230" s="50"/>
      <c r="BV230" s="50"/>
      <c r="CA230" s="50"/>
      <c r="CF230" s="50"/>
      <c r="CG230" s="18"/>
      <c r="CK230" s="50"/>
      <c r="CP230" s="50"/>
      <c r="CQ230" s="470"/>
      <c r="CU230" s="50"/>
      <c r="CZ230" s="50"/>
      <c r="DA230" s="18"/>
      <c r="DF230" s="50"/>
      <c r="DG230" s="477"/>
    </row>
    <row r="231" spans="1:111" ht="18">
      <c r="A231" s="48"/>
      <c r="B231" s="46"/>
      <c r="D231" s="82"/>
      <c r="E231" s="40"/>
      <c r="F231" s="40"/>
      <c r="G231" s="63"/>
      <c r="H231" s="63"/>
      <c r="I231" s="288"/>
      <c r="J231" s="337"/>
      <c r="K231" s="63"/>
      <c r="L231" s="3"/>
      <c r="M231" s="3"/>
      <c r="N231" s="79"/>
      <c r="O231" s="50"/>
      <c r="P231" s="50"/>
      <c r="T231" s="50"/>
      <c r="U231" s="456"/>
      <c r="V231" s="50"/>
      <c r="W231" s="50"/>
      <c r="X231" s="334"/>
      <c r="Y231" s="50"/>
      <c r="Z231" s="50"/>
      <c r="AB231" s="50"/>
      <c r="AD231" s="350"/>
      <c r="AE231" s="18"/>
      <c r="AF231" s="352"/>
      <c r="AG231" s="50"/>
      <c r="AH231" s="18"/>
      <c r="AM231" s="49">
        <v>2019</v>
      </c>
      <c r="AR231" s="3"/>
      <c r="AV231" s="49" t="s">
        <v>1742</v>
      </c>
      <c r="AX231" s="18"/>
      <c r="AY231" s="89"/>
      <c r="AZ231" s="18"/>
      <c r="BA231" s="3"/>
      <c r="BB231" s="50"/>
      <c r="BC231"/>
      <c r="BE231" s="49" t="s">
        <v>2373</v>
      </c>
      <c r="BH231" s="89"/>
      <c r="BJ231" s="3"/>
      <c r="BK231" s="50"/>
      <c r="BN231" s="49" t="s">
        <v>4601</v>
      </c>
      <c r="BQ231" s="89"/>
      <c r="BT231" s="50"/>
      <c r="BV231" s="50"/>
      <c r="CA231" s="50"/>
      <c r="CF231" s="50"/>
      <c r="CG231" s="18"/>
      <c r="CK231" s="50"/>
      <c r="CP231" s="50"/>
      <c r="CQ231" s="470"/>
      <c r="CU231" s="50"/>
      <c r="CZ231" s="50"/>
      <c r="DA231" s="18"/>
      <c r="DF231" s="50"/>
      <c r="DG231" s="477"/>
    </row>
    <row r="232" spans="1:111" ht="18">
      <c r="A232" s="39"/>
      <c r="B232" s="46"/>
      <c r="D232" s="60"/>
      <c r="E232" s="3"/>
      <c r="F232" s="79"/>
      <c r="G232" s="63"/>
      <c r="H232" s="63"/>
      <c r="I232" s="269"/>
      <c r="J232" s="337"/>
      <c r="K232" s="63"/>
      <c r="L232" s="60"/>
      <c r="M232" s="3"/>
      <c r="N232" s="79"/>
      <c r="O232" s="50"/>
      <c r="P232" s="50"/>
      <c r="T232" s="50"/>
      <c r="U232" s="50"/>
      <c r="V232" s="50"/>
      <c r="W232" s="50"/>
      <c r="X232" s="334"/>
      <c r="Y232" s="50"/>
      <c r="Z232" s="50"/>
      <c r="AB232" s="50"/>
      <c r="AD232" s="18"/>
      <c r="AE232" s="18"/>
      <c r="AF232" s="352"/>
      <c r="AG232" s="50"/>
      <c r="AH232" s="18"/>
      <c r="AM232" s="41" t="s">
        <v>764</v>
      </c>
      <c r="AP232" s="171">
        <v>19674.000000000044</v>
      </c>
      <c r="AQ232" t="s">
        <v>1392</v>
      </c>
      <c r="AR232" s="3" t="s">
        <v>1473</v>
      </c>
      <c r="AV232" s="40" t="s">
        <v>728</v>
      </c>
      <c r="AW232" s="3"/>
      <c r="AX232" s="3"/>
      <c r="AY232" s="171">
        <v>28177.000000000065</v>
      </c>
      <c r="AZ232" s="238" t="s">
        <v>1915</v>
      </c>
      <c r="BA232" s="3" t="s">
        <v>1473</v>
      </c>
      <c r="BB232" s="50"/>
      <c r="BC232"/>
      <c r="BE232" s="84" t="s">
        <v>1647</v>
      </c>
      <c r="BF232" s="4"/>
      <c r="BG232" s="337"/>
      <c r="BH232" s="171">
        <v>36281.662499999875</v>
      </c>
      <c r="BI232" s="238" t="s">
        <v>2413</v>
      </c>
      <c r="BJ232" s="3" t="s">
        <v>1473</v>
      </c>
      <c r="BK232" s="50"/>
      <c r="BN232" s="219" t="s">
        <v>1659</v>
      </c>
      <c r="BQ232" s="171">
        <v>44032.949999999917</v>
      </c>
      <c r="BR232" s="238" t="s">
        <v>1898</v>
      </c>
      <c r="BS232" s="3" t="s">
        <v>1473</v>
      </c>
      <c r="BT232" s="50"/>
      <c r="BV232" s="50"/>
      <c r="CA232" s="50"/>
      <c r="CF232" s="50"/>
      <c r="CG232" s="18"/>
      <c r="CK232" s="50"/>
      <c r="CP232" s="50"/>
      <c r="CQ232" s="470"/>
      <c r="CU232" s="50"/>
      <c r="CZ232" s="50"/>
      <c r="DA232" s="18"/>
      <c r="DF232" s="50"/>
      <c r="DG232" s="477"/>
    </row>
    <row r="233" spans="1:111" ht="18">
      <c r="A233" s="40"/>
      <c r="B233" s="46"/>
      <c r="D233" s="60"/>
      <c r="E233" s="3"/>
      <c r="F233" s="79"/>
      <c r="G233" s="63"/>
      <c r="H233" s="63"/>
      <c r="I233" s="269"/>
      <c r="J233" s="337"/>
      <c r="K233" s="63"/>
      <c r="L233" s="3"/>
      <c r="M233" s="3"/>
      <c r="N233" s="79"/>
      <c r="O233" s="50"/>
      <c r="P233" s="50"/>
      <c r="T233" s="50"/>
      <c r="U233" s="50"/>
      <c r="V233" s="50"/>
      <c r="W233" s="50"/>
      <c r="X233" s="334"/>
      <c r="Y233" s="50"/>
      <c r="Z233" s="50"/>
      <c r="AB233" s="50"/>
      <c r="AD233" s="350"/>
      <c r="AE233" s="18"/>
      <c r="AF233" s="352"/>
      <c r="AG233" s="50"/>
      <c r="AH233" s="18"/>
      <c r="AM233" s="49">
        <v>2019</v>
      </c>
      <c r="AR233" s="3"/>
      <c r="AV233" s="49" t="s">
        <v>1742</v>
      </c>
      <c r="AX233" s="18"/>
      <c r="AY233" s="89"/>
      <c r="AZ233" s="18"/>
      <c r="BA233" s="3"/>
      <c r="BB233" s="50"/>
      <c r="BC233"/>
      <c r="BE233" s="49" t="s">
        <v>2355</v>
      </c>
      <c r="BH233" s="89"/>
      <c r="BJ233" s="3"/>
      <c r="BK233" s="50"/>
      <c r="BN233" s="49" t="s">
        <v>4621</v>
      </c>
      <c r="BQ233" s="89"/>
      <c r="BT233" s="50"/>
      <c r="BV233" s="50"/>
      <c r="CA233" s="50"/>
      <c r="CF233" s="50"/>
      <c r="CG233" s="18"/>
      <c r="CK233" s="50"/>
      <c r="CP233" s="50"/>
      <c r="CQ233" s="470"/>
      <c r="CU233" s="50"/>
      <c r="CZ233" s="50"/>
      <c r="DA233" s="18"/>
      <c r="DF233" s="50"/>
      <c r="DG233" s="477"/>
    </row>
    <row r="234" spans="1:111" ht="18">
      <c r="A234" s="48"/>
      <c r="B234" s="46"/>
      <c r="D234"/>
      <c r="E234" s="3"/>
      <c r="F234" s="79"/>
      <c r="G234" s="63"/>
      <c r="H234" s="63"/>
      <c r="I234" s="288"/>
      <c r="J234" s="337"/>
      <c r="K234" s="63"/>
      <c r="L234" s="3"/>
      <c r="M234" s="3"/>
      <c r="N234" s="79"/>
      <c r="O234" s="50"/>
      <c r="P234" s="50"/>
      <c r="T234" s="50"/>
      <c r="U234" s="50"/>
      <c r="V234" s="50"/>
      <c r="W234" s="50"/>
      <c r="X234" s="334"/>
      <c r="Y234" s="50"/>
      <c r="Z234" s="50"/>
      <c r="AB234" s="50"/>
      <c r="AD234" s="18"/>
      <c r="AE234" s="18"/>
      <c r="AF234" s="352"/>
      <c r="AG234" s="50"/>
      <c r="AH234" s="18"/>
      <c r="AM234" s="41" t="s">
        <v>763</v>
      </c>
      <c r="AP234" s="171">
        <v>19448.399999999972</v>
      </c>
      <c r="AQ234" t="s">
        <v>1393</v>
      </c>
      <c r="AR234" s="3" t="s">
        <v>1474</v>
      </c>
      <c r="AV234" s="40" t="s">
        <v>753</v>
      </c>
      <c r="AW234" s="9"/>
      <c r="AX234" s="3"/>
      <c r="AY234" s="171">
        <v>28074.850000000111</v>
      </c>
      <c r="AZ234" s="238" t="s">
        <v>1916</v>
      </c>
      <c r="BA234" s="3" t="s">
        <v>1474</v>
      </c>
      <c r="BB234" s="50"/>
      <c r="BC234"/>
      <c r="BE234" s="84" t="s">
        <v>1661</v>
      </c>
      <c r="BF234" s="4"/>
      <c r="BG234" s="337"/>
      <c r="BH234" s="171">
        <v>35732.349999999991</v>
      </c>
      <c r="BI234" s="238" t="s">
        <v>2414</v>
      </c>
      <c r="BJ234" s="3" t="s">
        <v>1474</v>
      </c>
      <c r="BK234" s="50"/>
      <c r="BN234" s="219" t="s">
        <v>1655</v>
      </c>
      <c r="BQ234" s="171">
        <v>43940.762499999924</v>
      </c>
      <c r="BR234" s="238" t="s">
        <v>4647</v>
      </c>
      <c r="BS234" s="3" t="s">
        <v>1474</v>
      </c>
      <c r="BT234" s="50"/>
      <c r="BV234" s="50"/>
      <c r="CA234" s="50"/>
      <c r="CF234" s="50"/>
      <c r="CG234" s="18"/>
      <c r="CK234" s="50"/>
      <c r="CP234" s="50"/>
      <c r="CQ234" s="470"/>
      <c r="CU234" s="50"/>
      <c r="CZ234" s="50"/>
      <c r="DA234" s="18"/>
      <c r="DF234" s="50"/>
      <c r="DG234" s="477"/>
    </row>
    <row r="235" spans="1:111" ht="18">
      <c r="A235" s="89"/>
      <c r="B235" s="172"/>
      <c r="C235" s="89"/>
      <c r="D235" s="82"/>
      <c r="E235" s="40"/>
      <c r="F235" s="40"/>
      <c r="G235" s="277"/>
      <c r="H235" s="63"/>
      <c r="I235" s="288"/>
      <c r="J235" s="337"/>
      <c r="K235" s="63"/>
      <c r="L235" s="3"/>
      <c r="M235" s="3"/>
      <c r="N235" s="79"/>
      <c r="O235" s="50"/>
      <c r="P235" s="50"/>
      <c r="Q235" s="89"/>
      <c r="R235" s="89"/>
      <c r="S235" s="89"/>
      <c r="T235" s="50"/>
      <c r="U235" s="50"/>
      <c r="V235" s="50"/>
      <c r="W235" s="50"/>
      <c r="X235" s="334"/>
      <c r="Y235" s="50"/>
      <c r="Z235" s="50"/>
      <c r="AB235" s="50"/>
      <c r="AD235" s="350"/>
      <c r="AE235" s="18"/>
      <c r="AF235" s="352"/>
      <c r="AG235" s="50"/>
      <c r="AH235" s="18"/>
      <c r="AJ235" s="89"/>
      <c r="AK235" s="89"/>
      <c r="AL235" s="89"/>
      <c r="AM235" s="49">
        <v>2019</v>
      </c>
      <c r="AP235" s="89"/>
      <c r="AQ235" s="89"/>
      <c r="AR235" s="3"/>
      <c r="AS235" s="89"/>
      <c r="AT235" s="89"/>
      <c r="AV235" s="49" t="s">
        <v>1742</v>
      </c>
      <c r="AX235" s="18"/>
      <c r="AY235" s="89"/>
      <c r="AZ235" s="18"/>
      <c r="BA235" s="3"/>
      <c r="BB235" s="50"/>
      <c r="BC235"/>
      <c r="BE235" s="49" t="s">
        <v>2355</v>
      </c>
      <c r="BH235" s="89"/>
      <c r="BJ235" s="3"/>
      <c r="BK235" s="50"/>
      <c r="BN235" s="49" t="s">
        <v>4621</v>
      </c>
      <c r="BQ235" s="89"/>
      <c r="BT235" s="50"/>
      <c r="BV235" s="50"/>
      <c r="CA235" s="50"/>
      <c r="CF235" s="50"/>
      <c r="CG235" s="18"/>
      <c r="CK235" s="50"/>
      <c r="CP235" s="50"/>
      <c r="CQ235" s="470"/>
      <c r="CU235" s="50"/>
      <c r="CZ235" s="50"/>
      <c r="DA235" s="18"/>
      <c r="DF235" s="50"/>
      <c r="DG235" s="477"/>
    </row>
    <row r="236" spans="1:111" ht="18">
      <c r="D236" s="60"/>
      <c r="E236" s="3"/>
      <c r="F236" s="79"/>
      <c r="G236" s="63"/>
      <c r="H236" s="63"/>
      <c r="I236" s="288"/>
      <c r="J236" s="337"/>
      <c r="K236" s="63"/>
      <c r="M236" s="3"/>
      <c r="N236" s="79"/>
      <c r="O236" s="50"/>
      <c r="P236" s="50"/>
      <c r="T236" s="50"/>
      <c r="U236" s="50"/>
      <c r="V236" s="50"/>
      <c r="W236" s="50"/>
      <c r="X236" s="334"/>
      <c r="Y236" s="50"/>
      <c r="Z236" s="50"/>
      <c r="AB236" s="50"/>
      <c r="AD236" s="350"/>
      <c r="AE236" s="18"/>
      <c r="AF236" s="352"/>
      <c r="AG236" s="50"/>
      <c r="AH236" s="18"/>
      <c r="AM236" s="41" t="s">
        <v>782</v>
      </c>
      <c r="AP236" s="171">
        <v>18799.500000000025</v>
      </c>
      <c r="AQ236" t="s">
        <v>1394</v>
      </c>
      <c r="AR236" s="3" t="s">
        <v>1475</v>
      </c>
      <c r="AV236" s="40" t="s">
        <v>734</v>
      </c>
      <c r="AW236" s="3"/>
      <c r="AX236" s="3"/>
      <c r="AY236" s="171">
        <v>27062.650000000031</v>
      </c>
      <c r="AZ236" s="238" t="s">
        <v>1917</v>
      </c>
      <c r="BA236" s="3" t="s">
        <v>1475</v>
      </c>
      <c r="BB236" s="50"/>
      <c r="BC236"/>
      <c r="BE236" s="84" t="s">
        <v>1662</v>
      </c>
      <c r="BF236" s="4"/>
      <c r="BG236" s="337"/>
      <c r="BH236" s="171">
        <v>35569.749999999825</v>
      </c>
      <c r="BI236" s="238" t="s">
        <v>2415</v>
      </c>
      <c r="BJ236" s="3" t="s">
        <v>1475</v>
      </c>
      <c r="BK236" s="50"/>
      <c r="BN236" s="28" t="s">
        <v>144</v>
      </c>
      <c r="BQ236" s="171">
        <v>43813.887500000048</v>
      </c>
      <c r="BR236" s="238" t="s">
        <v>4648</v>
      </c>
      <c r="BS236" s="3" t="s">
        <v>1475</v>
      </c>
      <c r="BT236" s="50"/>
      <c r="BV236" s="50"/>
      <c r="CA236" s="50"/>
      <c r="CF236" s="50"/>
      <c r="CG236" s="18"/>
      <c r="CK236" s="50"/>
      <c r="CP236" s="50"/>
      <c r="CQ236" s="470"/>
      <c r="CU236" s="50"/>
      <c r="CZ236" s="50"/>
      <c r="DA236" s="18"/>
      <c r="DF236" s="50"/>
      <c r="DG236" s="477"/>
    </row>
    <row r="237" spans="1:111" ht="18">
      <c r="D237"/>
      <c r="E237" s="3"/>
      <c r="F237" s="79"/>
      <c r="G237" s="219"/>
      <c r="H237" s="63"/>
      <c r="I237" s="288"/>
      <c r="J237" s="337"/>
      <c r="K237" s="63"/>
      <c r="L237" s="3"/>
      <c r="M237" s="3"/>
      <c r="N237" s="79"/>
      <c r="O237" s="50"/>
      <c r="P237" s="50"/>
      <c r="T237" s="50"/>
      <c r="U237" s="505"/>
      <c r="V237" s="50"/>
      <c r="W237" s="50"/>
      <c r="X237" s="334"/>
      <c r="Y237" s="50"/>
      <c r="Z237" s="50"/>
      <c r="AB237" s="493"/>
      <c r="AD237" s="350"/>
      <c r="AE237" s="18"/>
      <c r="AF237" s="352"/>
      <c r="AG237" s="50"/>
      <c r="AH237" s="18"/>
      <c r="AM237" s="49">
        <v>2019</v>
      </c>
      <c r="AN237" s="89"/>
      <c r="AO237" s="89"/>
      <c r="AR237" s="3"/>
      <c r="AV237" s="49" t="s">
        <v>1742</v>
      </c>
      <c r="AX237" s="18"/>
      <c r="AY237" s="89"/>
      <c r="AZ237" s="18"/>
      <c r="BA237" s="3"/>
      <c r="BB237" s="50"/>
      <c r="BC237"/>
      <c r="BE237" s="49" t="s">
        <v>2355</v>
      </c>
      <c r="BH237" s="89"/>
      <c r="BJ237" s="3"/>
      <c r="BK237" s="50"/>
      <c r="BN237" s="49" t="s">
        <v>4601</v>
      </c>
      <c r="BQ237" s="89"/>
      <c r="BT237" s="50"/>
      <c r="BV237" s="50"/>
      <c r="CA237" s="50"/>
      <c r="CF237" s="50"/>
      <c r="CG237" s="18"/>
      <c r="CK237" s="50"/>
      <c r="CP237" s="50"/>
      <c r="CQ237" s="470"/>
      <c r="CU237" s="50"/>
      <c r="CZ237" s="50"/>
      <c r="DA237" s="18"/>
      <c r="DF237" s="50"/>
      <c r="DG237" s="477"/>
    </row>
    <row r="238" spans="1:111" ht="18">
      <c r="D238" s="82"/>
      <c r="E238" s="40"/>
      <c r="F238" s="40"/>
      <c r="G238" s="219"/>
      <c r="H238" s="63"/>
      <c r="I238" s="287"/>
      <c r="J238" s="337"/>
      <c r="K238" s="63"/>
      <c r="L238" s="82"/>
      <c r="M238" s="40"/>
      <c r="N238" s="40"/>
      <c r="O238" s="50"/>
      <c r="P238" s="50"/>
      <c r="T238" s="50"/>
      <c r="U238" s="50"/>
      <c r="V238" s="50"/>
      <c r="W238" s="50"/>
      <c r="X238" s="334"/>
      <c r="Y238" s="50"/>
      <c r="Z238" s="50"/>
      <c r="AB238" s="50"/>
      <c r="AD238" s="18"/>
      <c r="AE238" s="18"/>
      <c r="AF238" s="352"/>
      <c r="AG238" s="50"/>
      <c r="AH238" s="18"/>
      <c r="AM238" s="41" t="s">
        <v>774</v>
      </c>
      <c r="AP238" s="171">
        <v>18479.549999999927</v>
      </c>
      <c r="AQ238" t="s">
        <v>1395</v>
      </c>
      <c r="AR238" s="3" t="s">
        <v>1476</v>
      </c>
      <c r="AV238" s="40" t="s">
        <v>755</v>
      </c>
      <c r="AW238" s="3"/>
      <c r="AX238" s="3"/>
      <c r="AY238" s="171">
        <v>25822.300000000003</v>
      </c>
      <c r="AZ238" s="238" t="s">
        <v>1918</v>
      </c>
      <c r="BA238" s="3" t="s">
        <v>1476</v>
      </c>
      <c r="BB238" s="50"/>
      <c r="BC238"/>
      <c r="BE238" s="84" t="s">
        <v>1653</v>
      </c>
      <c r="BF238" s="4"/>
      <c r="BG238" s="337"/>
      <c r="BH238" s="171">
        <v>34583.774999999936</v>
      </c>
      <c r="BI238" s="238" t="s">
        <v>2416</v>
      </c>
      <c r="BJ238" s="3" t="s">
        <v>1476</v>
      </c>
      <c r="BK238" s="50"/>
      <c r="BN238" s="63" t="s">
        <v>782</v>
      </c>
      <c r="BQ238" s="171">
        <v>43608.875000000211</v>
      </c>
      <c r="BR238" s="238" t="s">
        <v>4649</v>
      </c>
      <c r="BS238" s="3" t="s">
        <v>1476</v>
      </c>
      <c r="BT238" s="50"/>
      <c r="BV238" s="50"/>
      <c r="CA238" s="50"/>
      <c r="CF238" s="50"/>
      <c r="CG238" s="18"/>
      <c r="CK238" s="50"/>
      <c r="CP238" s="50"/>
      <c r="CQ238" s="470"/>
      <c r="CU238" s="50"/>
      <c r="CZ238" s="50"/>
      <c r="DA238" s="18"/>
      <c r="DF238" s="50"/>
      <c r="DG238" s="477"/>
    </row>
    <row r="239" spans="1:111" ht="18">
      <c r="D239" s="3"/>
      <c r="E239" s="3"/>
      <c r="F239" s="79"/>
      <c r="G239" s="63"/>
      <c r="H239" s="63"/>
      <c r="I239" s="269"/>
      <c r="J239" s="337"/>
      <c r="K239" s="63"/>
      <c r="L239" s="3"/>
      <c r="M239" s="3"/>
      <c r="N239" s="79"/>
      <c r="O239" s="50"/>
      <c r="P239" s="50"/>
      <c r="T239" s="50"/>
      <c r="U239" s="50"/>
      <c r="V239" s="50"/>
      <c r="W239" s="50"/>
      <c r="X239" s="334"/>
      <c r="Y239" s="50"/>
      <c r="Z239" s="50"/>
      <c r="AB239" s="50"/>
      <c r="AD239" s="18"/>
      <c r="AE239" s="18"/>
      <c r="AF239" s="352"/>
      <c r="AG239" s="50"/>
      <c r="AH239" s="18"/>
      <c r="AM239" s="49">
        <v>2019</v>
      </c>
      <c r="AR239" s="60"/>
      <c r="AV239" s="49" t="s">
        <v>1742</v>
      </c>
      <c r="AX239" s="18"/>
      <c r="AY239" s="89"/>
      <c r="AZ239" s="18"/>
      <c r="BA239" s="60"/>
      <c r="BB239" s="50"/>
      <c r="BC239"/>
      <c r="BE239" s="49" t="s">
        <v>2355</v>
      </c>
      <c r="BH239" s="89"/>
      <c r="BJ239" s="60"/>
      <c r="BK239" s="50"/>
      <c r="BN239" s="49" t="s">
        <v>4601</v>
      </c>
      <c r="BO239" s="103"/>
      <c r="BP239" s="63"/>
      <c r="BQ239" s="89"/>
      <c r="BR239" s="59"/>
      <c r="BS239" s="59"/>
      <c r="BT239" s="50"/>
      <c r="BV239" s="50"/>
      <c r="CA239" s="50"/>
      <c r="CF239" s="50"/>
      <c r="CG239" s="18"/>
      <c r="CK239" s="50"/>
      <c r="CP239" s="50"/>
      <c r="CQ239" s="470"/>
      <c r="CU239" s="50"/>
      <c r="CZ239" s="50"/>
      <c r="DA239" s="18"/>
      <c r="DF239" s="50"/>
      <c r="DG239" s="477"/>
    </row>
    <row r="240" spans="1:111" ht="18">
      <c r="D240" s="82"/>
      <c r="E240" s="40"/>
      <c r="F240" s="40"/>
      <c r="G240" s="63"/>
      <c r="H240" s="63"/>
      <c r="I240" s="288"/>
      <c r="J240" s="337"/>
      <c r="K240" s="63"/>
      <c r="L240" s="3"/>
      <c r="M240" s="3"/>
      <c r="N240" s="79"/>
      <c r="O240" s="50"/>
      <c r="P240" s="50"/>
      <c r="T240" s="50"/>
      <c r="U240" s="456"/>
      <c r="V240" s="50"/>
      <c r="W240" s="50"/>
      <c r="X240" s="334"/>
      <c r="Y240" s="50"/>
      <c r="Z240" s="50"/>
      <c r="AB240" s="50"/>
      <c r="AD240" s="353"/>
      <c r="AE240" s="18"/>
      <c r="AF240" s="352"/>
      <c r="AG240" s="50"/>
      <c r="AH240" s="18"/>
      <c r="AM240" s="41" t="s">
        <v>733</v>
      </c>
      <c r="AP240" s="171">
        <v>18065.300000000014</v>
      </c>
      <c r="AQ240" t="s">
        <v>1396</v>
      </c>
      <c r="AR240" s="3" t="s">
        <v>1477</v>
      </c>
      <c r="AV240" s="40" t="s">
        <v>764</v>
      </c>
      <c r="AW240" s="3"/>
      <c r="AX240" s="3"/>
      <c r="AY240" s="171">
        <v>25186.100000000115</v>
      </c>
      <c r="AZ240" s="238" t="s">
        <v>1919</v>
      </c>
      <c r="BA240" s="3" t="s">
        <v>1477</v>
      </c>
      <c r="BB240" s="50"/>
      <c r="BC240"/>
      <c r="BE240" s="40" t="s">
        <v>728</v>
      </c>
      <c r="BF240" s="9"/>
      <c r="BG240" s="337"/>
      <c r="BH240" s="171">
        <v>34207.750000000044</v>
      </c>
      <c r="BI240" s="238" t="s">
        <v>2417</v>
      </c>
      <c r="BJ240" s="3" t="s">
        <v>1477</v>
      </c>
      <c r="BK240" s="50"/>
      <c r="BN240" s="219" t="s">
        <v>1656</v>
      </c>
      <c r="BO240" s="9"/>
      <c r="BP240" s="63"/>
      <c r="BQ240" s="171">
        <v>42963.674999999908</v>
      </c>
      <c r="BR240" s="238" t="s">
        <v>4650</v>
      </c>
      <c r="BS240" s="3" t="s">
        <v>1477</v>
      </c>
      <c r="BT240" s="50"/>
      <c r="BV240" s="50"/>
      <c r="CA240" s="50"/>
      <c r="CF240" s="50"/>
      <c r="CG240" s="18"/>
      <c r="CK240" s="50"/>
      <c r="CP240" s="50"/>
      <c r="CQ240" s="470"/>
      <c r="CU240" s="50"/>
      <c r="CZ240" s="50"/>
      <c r="DA240" s="18"/>
      <c r="DF240" s="50"/>
      <c r="DG240" s="477"/>
    </row>
    <row r="241" spans="1:111" ht="18">
      <c r="D241" s="3"/>
      <c r="E241" s="3"/>
      <c r="F241" s="79"/>
      <c r="G241" s="277"/>
      <c r="H241" s="63"/>
      <c r="I241" s="287"/>
      <c r="J241" s="337"/>
      <c r="K241" s="63"/>
      <c r="L241" s="3"/>
      <c r="M241" s="3"/>
      <c r="N241" s="79"/>
      <c r="O241" s="50"/>
      <c r="P241" s="50"/>
      <c r="T241" s="50"/>
      <c r="U241" s="50"/>
      <c r="V241" s="50"/>
      <c r="W241" s="50"/>
      <c r="X241" s="334"/>
      <c r="Y241" s="50"/>
      <c r="Z241" s="50"/>
      <c r="AB241" s="50"/>
      <c r="AD241" s="18"/>
      <c r="AE241" s="18"/>
      <c r="AF241" s="352"/>
      <c r="AG241" s="50"/>
      <c r="AH241" s="18"/>
      <c r="AM241" s="49">
        <v>2019</v>
      </c>
      <c r="AR241" s="60"/>
      <c r="AV241" s="49" t="s">
        <v>1742</v>
      </c>
      <c r="AX241" s="18"/>
      <c r="AY241" s="89"/>
      <c r="AZ241" s="18"/>
      <c r="BA241" s="60"/>
      <c r="BB241" s="50"/>
      <c r="BC241"/>
      <c r="BE241" s="49" t="s">
        <v>2373</v>
      </c>
      <c r="BH241" s="89"/>
      <c r="BJ241" s="60"/>
      <c r="BK241" s="50"/>
      <c r="BN241" s="49" t="s">
        <v>4621</v>
      </c>
      <c r="BO241" s="63"/>
      <c r="BP241" s="63"/>
      <c r="BQ241" s="89"/>
      <c r="BR241" s="59"/>
      <c r="BS241" s="59"/>
      <c r="BT241" s="50"/>
      <c r="BV241" s="50"/>
      <c r="CA241" s="50"/>
      <c r="CF241" s="50"/>
      <c r="CG241" s="18"/>
      <c r="CK241" s="50"/>
      <c r="CP241" s="50"/>
      <c r="CQ241" s="470"/>
      <c r="CU241" s="50"/>
      <c r="CZ241" s="50"/>
      <c r="DA241" s="18"/>
      <c r="DF241" s="50"/>
      <c r="DG241" s="477"/>
    </row>
    <row r="242" spans="1:111" ht="18">
      <c r="G242" s="63"/>
      <c r="H242" s="63"/>
      <c r="I242" s="287"/>
      <c r="J242" s="337"/>
      <c r="K242" s="63"/>
      <c r="L242" s="82"/>
      <c r="M242" s="40"/>
      <c r="N242" s="40"/>
      <c r="O242" s="50"/>
      <c r="P242" s="50"/>
      <c r="T242" s="50"/>
      <c r="U242" s="50"/>
      <c r="V242" s="50"/>
      <c r="W242" s="50"/>
      <c r="X242" s="334"/>
      <c r="Y242" s="50"/>
      <c r="Z242" s="50"/>
      <c r="AB242" s="50"/>
      <c r="AD242" s="350"/>
      <c r="AE242" s="18"/>
      <c r="AF242" s="352"/>
      <c r="AG242" s="50"/>
      <c r="AH242" s="18"/>
      <c r="AM242" s="41" t="s">
        <v>755</v>
      </c>
      <c r="AP242" s="171">
        <v>18035.600000000049</v>
      </c>
      <c r="AQ242" t="s">
        <v>1397</v>
      </c>
      <c r="AR242" s="3" t="s">
        <v>1478</v>
      </c>
      <c r="AV242" s="40" t="s">
        <v>788</v>
      </c>
      <c r="AW242" s="9"/>
      <c r="AX242" s="3"/>
      <c r="AY242" s="171">
        <v>23431.022000000041</v>
      </c>
      <c r="AZ242" s="238" t="s">
        <v>1920</v>
      </c>
      <c r="BA242" s="3" t="s">
        <v>1478</v>
      </c>
      <c r="BB242" s="50"/>
      <c r="BC242"/>
      <c r="BE242" s="84" t="s">
        <v>1659</v>
      </c>
      <c r="BF242" s="4"/>
      <c r="BG242" s="337"/>
      <c r="BH242" s="171">
        <v>32942.537500000064</v>
      </c>
      <c r="BI242" s="238" t="s">
        <v>2418</v>
      </c>
      <c r="BJ242" s="3" t="s">
        <v>1478</v>
      </c>
      <c r="BK242" s="50"/>
      <c r="BN242" s="219" t="s">
        <v>1654</v>
      </c>
      <c r="BO242" s="63"/>
      <c r="BP242" s="63"/>
      <c r="BQ242" s="171">
        <v>42909.375000000029</v>
      </c>
      <c r="BR242" s="238" t="s">
        <v>4651</v>
      </c>
      <c r="BS242" s="3" t="s">
        <v>1478</v>
      </c>
      <c r="BT242" s="50"/>
      <c r="BV242" s="50"/>
      <c r="CA242" s="50"/>
      <c r="CF242" s="50"/>
      <c r="CG242" s="18"/>
      <c r="CK242" s="50"/>
      <c r="CP242" s="50"/>
      <c r="CQ242" s="470"/>
      <c r="CU242" s="50"/>
      <c r="CZ242" s="50"/>
      <c r="DA242" s="18"/>
      <c r="DF242" s="50"/>
      <c r="DG242" s="477"/>
    </row>
    <row r="243" spans="1:111" ht="18">
      <c r="G243" s="277"/>
      <c r="H243" s="63"/>
      <c r="I243" s="288"/>
      <c r="J243" s="337"/>
      <c r="K243" s="63"/>
      <c r="L243" s="3"/>
      <c r="M243" s="3"/>
      <c r="N243" s="79"/>
      <c r="O243" s="50"/>
      <c r="P243" s="50"/>
      <c r="T243" s="50"/>
      <c r="U243" s="50"/>
      <c r="V243" s="50"/>
      <c r="W243" s="50"/>
      <c r="X243" s="334"/>
      <c r="Y243" s="50"/>
      <c r="Z243" s="50"/>
      <c r="AB243" s="50"/>
      <c r="AD243" s="18"/>
      <c r="AE243" s="18"/>
      <c r="AF243" s="352"/>
      <c r="AG243" s="50"/>
      <c r="AH243" s="18"/>
      <c r="AM243" s="49">
        <v>2019</v>
      </c>
      <c r="AR243" s="3"/>
      <c r="AV243" s="49" t="s">
        <v>1742</v>
      </c>
      <c r="AX243" s="18"/>
      <c r="AY243" s="89"/>
      <c r="AZ243" s="18"/>
      <c r="BA243" s="3"/>
      <c r="BB243" s="50"/>
      <c r="BC243"/>
      <c r="BE243" s="49" t="s">
        <v>2355</v>
      </c>
      <c r="BH243" s="89"/>
      <c r="BJ243" s="3"/>
      <c r="BK243" s="50"/>
      <c r="BN243" s="49" t="s">
        <v>4621</v>
      </c>
      <c r="BO243" s="103"/>
      <c r="BP243" s="63"/>
      <c r="BQ243" s="89"/>
      <c r="BR243" s="59"/>
      <c r="BS243" s="59"/>
      <c r="BT243" s="50"/>
      <c r="BV243" s="50"/>
      <c r="CA243" s="50"/>
      <c r="CF243" s="50"/>
      <c r="CG243" s="18"/>
      <c r="CK243" s="50"/>
      <c r="CP243" s="50"/>
      <c r="CQ243" s="470"/>
      <c r="CU243" s="50"/>
      <c r="CZ243" s="50"/>
      <c r="DA243" s="18"/>
      <c r="DF243" s="50"/>
      <c r="DG243" s="477"/>
    </row>
    <row r="244" spans="1:111" ht="18">
      <c r="G244" s="63"/>
      <c r="H244" s="63"/>
      <c r="I244" s="269"/>
      <c r="J244" s="337"/>
      <c r="K244" s="63"/>
      <c r="L244" s="3"/>
      <c r="M244" s="3"/>
      <c r="N244" s="79"/>
      <c r="O244" s="50"/>
      <c r="P244" s="50"/>
      <c r="T244" s="50"/>
      <c r="U244" s="456"/>
      <c r="V244" s="50"/>
      <c r="W244" s="50"/>
      <c r="X244" s="334"/>
      <c r="Y244" s="50"/>
      <c r="Z244" s="50"/>
      <c r="AB244" s="50"/>
      <c r="AD244" s="18"/>
      <c r="AE244" s="18"/>
      <c r="AF244" s="352"/>
      <c r="AG244" s="50"/>
      <c r="AH244" s="18"/>
      <c r="AM244" s="41" t="s">
        <v>734</v>
      </c>
      <c r="AP244" s="171">
        <v>17565.80000000005</v>
      </c>
      <c r="AQ244" t="s">
        <v>1398</v>
      </c>
      <c r="AR244" t="s">
        <v>1479</v>
      </c>
      <c r="AV244" s="41" t="s">
        <v>29</v>
      </c>
      <c r="AW244" s="9"/>
      <c r="AX244" s="3"/>
      <c r="AY244" s="171">
        <v>15402.999999999998</v>
      </c>
      <c r="AZ244" s="238" t="s">
        <v>1921</v>
      </c>
      <c r="BA244" t="s">
        <v>1479</v>
      </c>
      <c r="BB244" s="50"/>
      <c r="BC244"/>
      <c r="BE244" s="84" t="s">
        <v>1656</v>
      </c>
      <c r="BF244" s="4"/>
      <c r="BG244" s="337"/>
      <c r="BH244" s="171">
        <v>32705.362499999992</v>
      </c>
      <c r="BI244" s="238" t="s">
        <v>2419</v>
      </c>
      <c r="BJ244" t="s">
        <v>1479</v>
      </c>
      <c r="BK244" s="50"/>
      <c r="BN244" s="219" t="s">
        <v>1657</v>
      </c>
      <c r="BO244" s="103"/>
      <c r="BP244" s="63"/>
      <c r="BQ244" s="171">
        <v>42414.324999999837</v>
      </c>
      <c r="BR244" s="238" t="s">
        <v>4652</v>
      </c>
      <c r="BS244" t="s">
        <v>1479</v>
      </c>
      <c r="BT244" s="50"/>
      <c r="BV244" s="50"/>
      <c r="CA244" s="50"/>
      <c r="CF244" s="50"/>
      <c r="CG244" s="18"/>
      <c r="CK244" s="50"/>
      <c r="CP244" s="50"/>
      <c r="CQ244" s="470"/>
      <c r="CU244" s="50"/>
      <c r="CZ244" s="50"/>
      <c r="DA244" s="18"/>
      <c r="DF244" s="50"/>
      <c r="DG244" s="477"/>
    </row>
    <row r="245" spans="1:111" ht="18">
      <c r="A245" s="89"/>
      <c r="B245" s="172"/>
      <c r="C245" s="89"/>
      <c r="D245" s="173"/>
      <c r="E245" s="88"/>
      <c r="F245" s="89"/>
      <c r="G245" s="63"/>
      <c r="H245" s="63"/>
      <c r="I245" s="287"/>
      <c r="J245" s="337"/>
      <c r="K245" s="63"/>
      <c r="L245" s="60"/>
      <c r="M245" s="3"/>
      <c r="N245" s="79"/>
      <c r="O245" s="50"/>
      <c r="P245" s="50"/>
      <c r="Q245" s="89"/>
      <c r="R245" s="89"/>
      <c r="S245" s="89"/>
      <c r="T245" s="50"/>
      <c r="U245" s="456"/>
      <c r="V245" s="50"/>
      <c r="W245" s="50"/>
      <c r="X245" s="334"/>
      <c r="Y245" s="50"/>
      <c r="Z245" s="50"/>
      <c r="AB245" s="50"/>
      <c r="AD245" s="18"/>
      <c r="AE245" s="18"/>
      <c r="AF245" s="352"/>
      <c r="AG245" s="50"/>
      <c r="AH245" s="18"/>
      <c r="AJ245" s="89"/>
      <c r="AK245" s="89"/>
      <c r="AL245" s="89"/>
      <c r="AM245" s="49">
        <v>2019</v>
      </c>
      <c r="AP245" s="89"/>
      <c r="AQ245" s="89"/>
      <c r="AS245" s="89"/>
      <c r="AT245" s="89"/>
      <c r="AV245" s="49" t="s">
        <v>219</v>
      </c>
      <c r="AX245" s="18"/>
      <c r="AY245" s="89"/>
      <c r="AZ245" s="18"/>
      <c r="BA245"/>
      <c r="BB245" s="50"/>
      <c r="BC245"/>
      <c r="BE245" s="49" t="s">
        <v>2355</v>
      </c>
      <c r="BH245" s="89"/>
      <c r="BK245" s="50"/>
      <c r="BN245" s="49" t="s">
        <v>4621</v>
      </c>
      <c r="BO245" s="63"/>
      <c r="BP245" s="63"/>
      <c r="BQ245" s="89"/>
      <c r="BR245" s="59"/>
      <c r="BS245" s="59"/>
      <c r="BT245" s="50"/>
      <c r="BV245" s="50"/>
      <c r="CA245" s="50"/>
      <c r="CF245" s="50"/>
      <c r="CG245" s="18"/>
      <c r="CK245" s="50"/>
      <c r="CP245" s="50"/>
      <c r="CQ245" s="470"/>
      <c r="CU245" s="50"/>
      <c r="CZ245" s="50"/>
      <c r="DA245" s="18"/>
      <c r="DF245" s="50"/>
      <c r="DG245" s="477"/>
    </row>
    <row r="246" spans="1:111" ht="18">
      <c r="G246" s="63"/>
      <c r="H246" s="63"/>
      <c r="I246" s="288"/>
      <c r="J246" s="337"/>
      <c r="K246" s="63"/>
      <c r="L246" s="3"/>
      <c r="M246" s="3"/>
      <c r="N246" s="79"/>
      <c r="O246" s="50"/>
      <c r="P246" s="50"/>
      <c r="T246" s="50"/>
      <c r="U246" s="50"/>
      <c r="V246" s="50"/>
      <c r="W246" s="50"/>
      <c r="X246" s="334"/>
      <c r="Y246" s="50"/>
      <c r="Z246" s="50"/>
      <c r="AB246" s="50"/>
      <c r="AD246" s="350"/>
      <c r="AE246" s="18"/>
      <c r="AF246" s="352"/>
      <c r="AG246" s="50"/>
      <c r="AH246" s="18"/>
      <c r="AM246" s="41" t="s">
        <v>788</v>
      </c>
      <c r="AP246" s="171">
        <v>16833.096000000027</v>
      </c>
      <c r="AQ246" t="s">
        <v>1399</v>
      </c>
      <c r="AR246" t="s">
        <v>1480</v>
      </c>
      <c r="AV246" s="40" t="s">
        <v>1641</v>
      </c>
      <c r="AW246" s="4"/>
      <c r="AX246" s="3"/>
      <c r="AY246" s="171">
        <v>14884.499999999896</v>
      </c>
      <c r="AZ246" s="238" t="s">
        <v>1922</v>
      </c>
      <c r="BA246" t="s">
        <v>1480</v>
      </c>
      <c r="BB246" s="50"/>
      <c r="BC246"/>
      <c r="BE246" s="84" t="s">
        <v>1645</v>
      </c>
      <c r="BF246" s="4"/>
      <c r="BG246" s="337"/>
      <c r="BH246" s="171">
        <v>31862.974999999824</v>
      </c>
      <c r="BI246" s="238" t="s">
        <v>2420</v>
      </c>
      <c r="BJ246" t="s">
        <v>1480</v>
      </c>
      <c r="BK246" s="50"/>
      <c r="BN246" s="63" t="s">
        <v>156</v>
      </c>
      <c r="BO246" s="63"/>
      <c r="BP246" s="63"/>
      <c r="BQ246" s="171">
        <v>41634.55000000025</v>
      </c>
      <c r="BR246" s="238" t="s">
        <v>4653</v>
      </c>
      <c r="BS246" t="s">
        <v>1480</v>
      </c>
      <c r="BT246" s="50"/>
      <c r="BV246" s="50"/>
      <c r="CA246" s="50"/>
      <c r="CF246" s="50"/>
      <c r="CG246" s="18"/>
      <c r="CK246" s="50"/>
      <c r="CP246" s="50"/>
      <c r="CQ246" s="470"/>
      <c r="CU246" s="50"/>
      <c r="CZ246" s="50"/>
      <c r="DA246" s="18"/>
      <c r="DF246" s="50"/>
      <c r="DG246" s="477"/>
    </row>
    <row r="247" spans="1:111" ht="18">
      <c r="A247" s="89"/>
      <c r="B247" s="172"/>
      <c r="C247" s="89"/>
      <c r="D247" s="173"/>
      <c r="E247" s="88"/>
      <c r="F247" s="89"/>
      <c r="G247" s="63"/>
      <c r="H247" s="63"/>
      <c r="I247" s="288"/>
      <c r="J247" s="337"/>
      <c r="K247" s="63"/>
      <c r="L247" s="3"/>
      <c r="M247" s="3"/>
      <c r="N247" s="79"/>
      <c r="O247" s="50"/>
      <c r="P247" s="50"/>
      <c r="Q247" s="89"/>
      <c r="R247" s="89"/>
      <c r="S247" s="89"/>
      <c r="T247" s="50"/>
      <c r="U247" s="456"/>
      <c r="V247" s="50"/>
      <c r="W247" s="50"/>
      <c r="X247" s="334"/>
      <c r="Y247" s="50"/>
      <c r="Z247" s="50"/>
      <c r="AB247" s="50"/>
      <c r="AD247" s="350"/>
      <c r="AE247" s="18"/>
      <c r="AF247" s="352"/>
      <c r="AG247" s="50"/>
      <c r="AH247" s="18"/>
      <c r="AJ247" s="89"/>
      <c r="AK247" s="89"/>
      <c r="AL247" s="89"/>
      <c r="AM247" s="49">
        <v>2019</v>
      </c>
      <c r="AN247" s="89"/>
      <c r="AO247" s="89"/>
      <c r="AP247" s="89"/>
      <c r="AQ247" s="89"/>
      <c r="AS247" s="89"/>
      <c r="AT247" s="89"/>
      <c r="AV247" s="49">
        <v>2020</v>
      </c>
      <c r="AX247" s="18"/>
      <c r="AY247" s="89"/>
      <c r="AZ247" s="18"/>
      <c r="BA247"/>
      <c r="BB247" s="50"/>
      <c r="BC247"/>
      <c r="BE247" s="49" t="s">
        <v>2355</v>
      </c>
      <c r="BH247" s="89"/>
      <c r="BK247" s="50"/>
      <c r="BN247" s="49" t="s">
        <v>4601</v>
      </c>
      <c r="BO247" s="63"/>
      <c r="BP247" s="63"/>
      <c r="BQ247" s="89"/>
      <c r="BR247" s="59"/>
      <c r="BS247" s="59"/>
      <c r="BT247" s="50"/>
      <c r="BV247" s="50"/>
      <c r="CA247" s="50"/>
      <c r="CF247" s="50"/>
      <c r="CG247" s="18"/>
      <c r="CK247" s="50"/>
      <c r="CP247" s="50"/>
      <c r="CQ247" s="470"/>
      <c r="CU247" s="50"/>
      <c r="CZ247" s="50"/>
      <c r="DA247" s="18"/>
      <c r="DF247" s="50"/>
      <c r="DG247" s="477"/>
    </row>
    <row r="248" spans="1:111" ht="18">
      <c r="G248" s="219"/>
      <c r="H248" s="63"/>
      <c r="I248" s="288"/>
      <c r="J248" s="337"/>
      <c r="K248" s="63"/>
      <c r="L248" s="3"/>
      <c r="M248" s="3"/>
      <c r="N248" s="79"/>
      <c r="O248" s="50"/>
      <c r="P248" s="50"/>
      <c r="T248" s="50"/>
      <c r="U248" s="505"/>
      <c r="V248" s="50"/>
      <c r="W248" s="50"/>
      <c r="X248" s="334"/>
      <c r="Y248" s="50"/>
      <c r="Z248" s="50"/>
      <c r="AB248" s="50"/>
      <c r="AD248" s="353"/>
      <c r="AE248" s="18"/>
      <c r="AF248" s="352"/>
      <c r="AG248" s="50"/>
      <c r="AH248" s="18"/>
      <c r="AM248" s="41" t="s">
        <v>784</v>
      </c>
      <c r="AP248" s="171">
        <v>16425.599999999977</v>
      </c>
      <c r="AQ248" t="s">
        <v>1400</v>
      </c>
      <c r="AR248" t="s">
        <v>1481</v>
      </c>
      <c r="AV248" s="84" t="s">
        <v>1662</v>
      </c>
      <c r="AW248" s="4"/>
      <c r="AX248" s="3"/>
      <c r="AY248" s="171">
        <v>14880.799999999866</v>
      </c>
      <c r="AZ248" s="238" t="s">
        <v>1923</v>
      </c>
      <c r="BA248" t="s">
        <v>1481</v>
      </c>
      <c r="BB248" s="50"/>
      <c r="BC248"/>
      <c r="BE248" s="84" t="s">
        <v>1660</v>
      </c>
      <c r="BF248" s="4"/>
      <c r="BG248" s="337"/>
      <c r="BH248" s="171">
        <v>31814.599999999751</v>
      </c>
      <c r="BI248" s="238" t="s">
        <v>2421</v>
      </c>
      <c r="BJ248" t="s">
        <v>1481</v>
      </c>
      <c r="BK248" s="50"/>
      <c r="BN248" s="277" t="s">
        <v>2008</v>
      </c>
      <c r="BO248" s="103"/>
      <c r="BP248" s="63"/>
      <c r="BQ248" s="171">
        <v>40152.850000000028</v>
      </c>
      <c r="BR248" s="238" t="s">
        <v>4654</v>
      </c>
      <c r="BS248" t="s">
        <v>1481</v>
      </c>
      <c r="BT248" s="50"/>
      <c r="BV248" s="50"/>
      <c r="CA248" s="50"/>
      <c r="CF248" s="50"/>
      <c r="CG248" s="18"/>
      <c r="CK248" s="50"/>
      <c r="CP248" s="50"/>
      <c r="CQ248" s="470"/>
      <c r="CU248" s="50"/>
      <c r="CZ248" s="50"/>
      <c r="DA248" s="18"/>
      <c r="DF248" s="50"/>
      <c r="DG248" s="477"/>
    </row>
    <row r="249" spans="1:111" ht="18">
      <c r="G249" s="63"/>
      <c r="H249" s="63"/>
      <c r="I249" s="269"/>
      <c r="J249" s="337"/>
      <c r="K249" s="63"/>
      <c r="L249" s="60"/>
      <c r="M249" s="3"/>
      <c r="N249" s="79"/>
      <c r="O249" s="50"/>
      <c r="P249" s="50"/>
      <c r="T249" s="50"/>
      <c r="U249" s="50"/>
      <c r="V249" s="50"/>
      <c r="W249" s="50"/>
      <c r="X249" s="334"/>
      <c r="Y249" s="50"/>
      <c r="Z249" s="50"/>
      <c r="AB249" s="50"/>
      <c r="AD249" s="18"/>
      <c r="AE249" s="18"/>
      <c r="AF249" s="352"/>
      <c r="AG249" s="50"/>
      <c r="AH249" s="18"/>
      <c r="AM249" s="49">
        <v>2019</v>
      </c>
      <c r="AN249" s="89"/>
      <c r="AO249" s="89"/>
      <c r="AV249" s="49">
        <v>2020</v>
      </c>
      <c r="AX249" s="18"/>
      <c r="AY249" s="89"/>
      <c r="AZ249" s="18"/>
      <c r="BA249"/>
      <c r="BB249" s="50"/>
      <c r="BC249"/>
      <c r="BE249" s="49" t="s">
        <v>2355</v>
      </c>
      <c r="BH249" s="89"/>
      <c r="BK249" s="50"/>
      <c r="BN249" s="49" t="s">
        <v>4800</v>
      </c>
      <c r="BQ249" s="89"/>
      <c r="BT249" s="50"/>
      <c r="BV249" s="50"/>
      <c r="CA249" s="50"/>
      <c r="CF249" s="50"/>
      <c r="CG249" s="18"/>
      <c r="CK249" s="50"/>
      <c r="CP249" s="50"/>
      <c r="CQ249" s="470"/>
      <c r="CU249" s="50"/>
      <c r="CZ249" s="50"/>
      <c r="DA249" s="18"/>
      <c r="DF249" s="50"/>
      <c r="DG249" s="477"/>
    </row>
    <row r="250" spans="1:111" ht="18">
      <c r="G250" s="277"/>
      <c r="H250" s="63"/>
      <c r="I250" s="288"/>
      <c r="J250" s="337"/>
      <c r="K250" s="63"/>
      <c r="L250" s="82"/>
      <c r="M250" s="40"/>
      <c r="N250" s="40"/>
      <c r="O250" s="50"/>
      <c r="P250" s="50"/>
      <c r="T250" s="50"/>
      <c r="U250" s="50"/>
      <c r="V250" s="50"/>
      <c r="W250" s="50"/>
      <c r="X250" s="334"/>
      <c r="Y250" s="50"/>
      <c r="Z250" s="50"/>
      <c r="AB250" s="50"/>
      <c r="AD250" s="18"/>
      <c r="AE250" s="18"/>
      <c r="AF250" s="352"/>
      <c r="AG250" s="50"/>
      <c r="AH250" s="18"/>
      <c r="AM250" s="41" t="s">
        <v>178</v>
      </c>
      <c r="AP250" s="171">
        <v>15246.750000000002</v>
      </c>
      <c r="AQ250" t="s">
        <v>1401</v>
      </c>
      <c r="AR250" t="s">
        <v>1482</v>
      </c>
      <c r="AV250" s="84" t="s">
        <v>1647</v>
      </c>
      <c r="AW250" s="4"/>
      <c r="AX250" s="3"/>
      <c r="AY250" s="171">
        <v>14459.750000000085</v>
      </c>
      <c r="AZ250" s="238" t="s">
        <v>1924</v>
      </c>
      <c r="BA250" t="s">
        <v>1482</v>
      </c>
      <c r="BB250" s="50"/>
      <c r="BC250"/>
      <c r="BE250" s="84" t="s">
        <v>1657</v>
      </c>
      <c r="BF250" s="4"/>
      <c r="BG250" s="337"/>
      <c r="BH250" s="171">
        <v>31765.562499999847</v>
      </c>
      <c r="BI250" s="238" t="s">
        <v>2422</v>
      </c>
      <c r="BJ250" t="s">
        <v>1482</v>
      </c>
      <c r="BK250" s="50"/>
      <c r="BN250" s="277" t="s">
        <v>2006</v>
      </c>
      <c r="BO250" s="103"/>
      <c r="BP250" s="63"/>
      <c r="BQ250" s="171">
        <v>39826.924999999945</v>
      </c>
      <c r="BR250" s="238" t="s">
        <v>4655</v>
      </c>
      <c r="BS250" t="s">
        <v>1482</v>
      </c>
      <c r="BT250" s="50"/>
      <c r="BV250" s="50"/>
      <c r="CA250" s="50"/>
      <c r="CF250" s="50"/>
      <c r="CG250" s="18"/>
      <c r="CK250" s="50"/>
      <c r="CP250" s="50"/>
      <c r="CQ250" s="470"/>
      <c r="CU250" s="50"/>
      <c r="CZ250" s="50"/>
      <c r="DA250" s="18"/>
      <c r="DF250" s="50"/>
      <c r="DG250" s="477"/>
    </row>
    <row r="251" spans="1:111" ht="18">
      <c r="A251" s="89"/>
      <c r="B251" s="172"/>
      <c r="C251" s="89"/>
      <c r="D251" s="173"/>
      <c r="E251" s="88"/>
      <c r="F251" s="89"/>
      <c r="G251" s="277"/>
      <c r="H251" s="63"/>
      <c r="I251" s="288"/>
      <c r="J251" s="337"/>
      <c r="K251" s="63"/>
      <c r="L251" s="60"/>
      <c r="M251" s="3"/>
      <c r="N251" s="79"/>
      <c r="O251" s="50"/>
      <c r="P251" s="50"/>
      <c r="Q251" s="89"/>
      <c r="R251" s="89"/>
      <c r="S251" s="89"/>
      <c r="T251" s="50"/>
      <c r="U251" s="50"/>
      <c r="V251" s="50"/>
      <c r="W251" s="50"/>
      <c r="X251" s="334"/>
      <c r="Y251" s="50"/>
      <c r="Z251" s="50"/>
      <c r="AB251" s="50"/>
      <c r="AD251" s="350"/>
      <c r="AE251" s="18"/>
      <c r="AF251" s="352"/>
      <c r="AG251" s="50"/>
      <c r="AH251" s="18"/>
      <c r="AJ251" s="89"/>
      <c r="AK251" s="89"/>
      <c r="AL251" s="89"/>
      <c r="AM251" s="49" t="s">
        <v>1439</v>
      </c>
      <c r="AP251" s="89"/>
      <c r="AQ251" s="89"/>
      <c r="AR251" s="89"/>
      <c r="AS251" s="89"/>
      <c r="AT251" s="89"/>
      <c r="AV251" s="49">
        <v>2020</v>
      </c>
      <c r="AX251" s="18"/>
      <c r="AY251" s="89"/>
      <c r="AZ251" s="18"/>
      <c r="BA251" s="89"/>
      <c r="BB251" s="50"/>
      <c r="BC251"/>
      <c r="BE251" s="49" t="s">
        <v>2355</v>
      </c>
      <c r="BH251" s="89"/>
      <c r="BJ251" s="89"/>
      <c r="BK251" s="50"/>
      <c r="BN251" s="49" t="s">
        <v>4800</v>
      </c>
      <c r="BQ251" s="89"/>
      <c r="BT251" s="50"/>
      <c r="BV251" s="50"/>
      <c r="CA251" s="50"/>
      <c r="CF251" s="50"/>
      <c r="CG251" s="18"/>
      <c r="CK251" s="50"/>
      <c r="CP251" s="50"/>
      <c r="CQ251" s="470"/>
      <c r="CU251" s="50"/>
      <c r="CZ251" s="50"/>
      <c r="DA251" s="18"/>
      <c r="DF251" s="50"/>
      <c r="DG251" s="477"/>
    </row>
    <row r="252" spans="1:111" ht="18">
      <c r="G252" s="63"/>
      <c r="H252" s="63"/>
      <c r="I252" s="288"/>
      <c r="J252" s="337"/>
      <c r="K252" s="63"/>
      <c r="L252" s="60"/>
      <c r="M252" s="3"/>
      <c r="N252" s="79"/>
      <c r="O252" s="50"/>
      <c r="P252" s="50"/>
      <c r="T252" s="50"/>
      <c r="U252" s="50"/>
      <c r="V252" s="50"/>
      <c r="W252" s="50"/>
      <c r="X252" s="334"/>
      <c r="Y252" s="50"/>
      <c r="Z252" s="50"/>
      <c r="AB252" s="50"/>
      <c r="AD252" s="350"/>
      <c r="AE252" s="18"/>
      <c r="AF252" s="352"/>
      <c r="AG252" s="50"/>
      <c r="AH252" s="18"/>
      <c r="AM252" s="40" t="s">
        <v>164</v>
      </c>
      <c r="AP252" s="171">
        <v>14645.062500000002</v>
      </c>
      <c r="AQ252" t="s">
        <v>1402</v>
      </c>
      <c r="AR252" t="s">
        <v>1483</v>
      </c>
      <c r="AV252" s="84" t="s">
        <v>1653</v>
      </c>
      <c r="AW252" s="4"/>
      <c r="AX252" s="3"/>
      <c r="AY252" s="171">
        <v>13999.699999999899</v>
      </c>
      <c r="AZ252" s="238" t="s">
        <v>1925</v>
      </c>
      <c r="BA252" t="s">
        <v>1483</v>
      </c>
      <c r="BB252" s="50"/>
      <c r="BC252"/>
      <c r="BE252" s="84" t="s">
        <v>1655</v>
      </c>
      <c r="BF252" s="4"/>
      <c r="BG252" s="337"/>
      <c r="BH252" s="171">
        <v>31719.524999999707</v>
      </c>
      <c r="BI252" s="238" t="s">
        <v>2423</v>
      </c>
      <c r="BJ252" t="s">
        <v>1483</v>
      </c>
      <c r="BK252" s="50"/>
      <c r="BN252" s="277" t="s">
        <v>2018</v>
      </c>
      <c r="BO252" s="103"/>
      <c r="BP252" s="63"/>
      <c r="BQ252" s="171">
        <v>39628.612499999937</v>
      </c>
      <c r="BR252" s="238" t="s">
        <v>4656</v>
      </c>
      <c r="BS252" t="s">
        <v>1483</v>
      </c>
      <c r="BT252" s="50"/>
      <c r="BV252" s="50"/>
      <c r="CA252" s="50"/>
      <c r="CF252" s="50"/>
      <c r="CG252" s="18"/>
      <c r="CK252" s="50"/>
      <c r="CP252" s="50"/>
      <c r="CQ252" s="470"/>
      <c r="CU252" s="50"/>
      <c r="CZ252" s="50"/>
      <c r="DA252" s="18"/>
      <c r="DF252" s="50"/>
      <c r="DG252" s="477"/>
    </row>
    <row r="253" spans="1:111" ht="18">
      <c r="A253" s="89"/>
      <c r="B253" s="172"/>
      <c r="C253" s="89"/>
      <c r="D253" s="173"/>
      <c r="E253" s="88"/>
      <c r="F253" s="89"/>
      <c r="G253" s="63"/>
      <c r="H253" s="63"/>
      <c r="I253" s="288"/>
      <c r="J253" s="337"/>
      <c r="K253" s="63"/>
      <c r="M253" s="3"/>
      <c r="N253" s="79"/>
      <c r="O253" s="50"/>
      <c r="P253" s="50"/>
      <c r="Q253" s="89"/>
      <c r="R253" s="89"/>
      <c r="S253" s="89"/>
      <c r="T253" s="50"/>
      <c r="U253" s="456"/>
      <c r="V253" s="50"/>
      <c r="W253" s="50"/>
      <c r="X253" s="334"/>
      <c r="Y253" s="50"/>
      <c r="Z253" s="50"/>
      <c r="AB253" s="50"/>
      <c r="AD253" s="353"/>
      <c r="AE253" s="18"/>
      <c r="AF253" s="352"/>
      <c r="AG253" s="50"/>
      <c r="AH253" s="18"/>
      <c r="AJ253" s="89"/>
      <c r="AK253" s="89"/>
      <c r="AL253" s="89"/>
      <c r="AM253" s="48">
        <v>2018</v>
      </c>
      <c r="AN253" s="89"/>
      <c r="AO253" s="89"/>
      <c r="AP253" s="89"/>
      <c r="AQ253" s="89"/>
      <c r="AS253" s="89"/>
      <c r="AT253" s="89"/>
      <c r="AV253" s="49">
        <v>2020</v>
      </c>
      <c r="AX253" s="18"/>
      <c r="AY253" s="89"/>
      <c r="AZ253" s="18"/>
      <c r="BA253"/>
      <c r="BB253" s="50"/>
      <c r="BC253"/>
      <c r="BE253" s="49" t="s">
        <v>2355</v>
      </c>
      <c r="BH253" s="89"/>
      <c r="BK253" s="50"/>
      <c r="BN253" s="49" t="s">
        <v>4800</v>
      </c>
      <c r="BQ253" s="89"/>
      <c r="BT253" s="50"/>
      <c r="BV253" s="50"/>
      <c r="CA253" s="50"/>
      <c r="CF253" s="50"/>
      <c r="CG253" s="18"/>
      <c r="CK253" s="50"/>
      <c r="CP253" s="50"/>
      <c r="CQ253" s="470"/>
      <c r="CU253" s="50"/>
      <c r="CZ253" s="50"/>
      <c r="DA253" s="18"/>
      <c r="DF253" s="50"/>
      <c r="DG253" s="477"/>
    </row>
    <row r="254" spans="1:111" ht="18">
      <c r="G254" s="277"/>
      <c r="H254" s="63"/>
      <c r="I254" s="288"/>
      <c r="J254" s="337"/>
      <c r="K254" s="63"/>
      <c r="L254" s="82"/>
      <c r="M254" s="40"/>
      <c r="N254" s="40"/>
      <c r="O254" s="50"/>
      <c r="P254" s="50"/>
      <c r="T254" s="50"/>
      <c r="U254" s="456"/>
      <c r="V254" s="50"/>
      <c r="W254" s="50"/>
      <c r="X254" s="334"/>
      <c r="Y254" s="50"/>
      <c r="Z254" s="50"/>
      <c r="AB254" s="50"/>
      <c r="AD254" s="353"/>
      <c r="AE254" s="18"/>
      <c r="AF254" s="352"/>
      <c r="AG254" s="50"/>
      <c r="AH254" s="18"/>
      <c r="AM254" s="41" t="s">
        <v>179</v>
      </c>
      <c r="AP254" s="171">
        <v>4181.3374999999996</v>
      </c>
      <c r="AQ254" t="s">
        <v>1403</v>
      </c>
      <c r="AR254" t="s">
        <v>1484</v>
      </c>
      <c r="AV254" s="84" t="s">
        <v>1645</v>
      </c>
      <c r="AW254" s="3"/>
      <c r="AX254" s="3"/>
      <c r="AY254" s="171">
        <v>13952.89999999989</v>
      </c>
      <c r="AZ254" s="238" t="s">
        <v>1926</v>
      </c>
      <c r="BA254" t="s">
        <v>1484</v>
      </c>
      <c r="BB254" s="50"/>
      <c r="BC254"/>
      <c r="BE254" s="84" t="s">
        <v>1652</v>
      </c>
      <c r="BF254" s="4"/>
      <c r="BG254" s="337"/>
      <c r="BH254" s="171">
        <v>31297.700000000063</v>
      </c>
      <c r="BI254" s="238" t="s">
        <v>2424</v>
      </c>
      <c r="BJ254" t="s">
        <v>1484</v>
      </c>
      <c r="BK254" s="50"/>
      <c r="BN254" s="277" t="s">
        <v>1</v>
      </c>
      <c r="BO254" s="9"/>
      <c r="BP254" s="63"/>
      <c r="BQ254" s="171">
        <v>39504.687499999956</v>
      </c>
      <c r="BR254" s="238" t="s">
        <v>4657</v>
      </c>
      <c r="BS254" t="s">
        <v>1484</v>
      </c>
      <c r="BT254" s="50"/>
      <c r="BV254" s="50"/>
      <c r="CA254" s="50"/>
      <c r="CF254" s="50"/>
      <c r="CG254" s="18"/>
      <c r="CK254" s="50"/>
      <c r="CP254" s="50"/>
      <c r="CQ254" s="470"/>
      <c r="CU254" s="50"/>
      <c r="CZ254" s="50"/>
      <c r="DA254" s="18"/>
      <c r="DF254" s="50"/>
      <c r="DG254" s="477"/>
    </row>
    <row r="255" spans="1:111" ht="18">
      <c r="G255" s="277"/>
      <c r="H255" s="63"/>
      <c r="I255" s="288"/>
      <c r="J255" s="337"/>
      <c r="K255" s="63"/>
      <c r="L255" s="60"/>
      <c r="M255" s="3"/>
      <c r="N255" s="79"/>
      <c r="O255" s="50"/>
      <c r="P255" s="50"/>
      <c r="T255" s="50"/>
      <c r="U255" s="505"/>
      <c r="V255" s="50"/>
      <c r="W255" s="50"/>
      <c r="X255" s="334"/>
      <c r="Y255" s="50"/>
      <c r="Z255" s="50"/>
      <c r="AB255" s="50"/>
      <c r="AD255" s="353"/>
      <c r="AE255" s="18"/>
      <c r="AF255" s="352"/>
      <c r="AG255" s="50"/>
      <c r="AH255" s="18"/>
      <c r="AM255" s="48">
        <v>2016</v>
      </c>
      <c r="AN255" s="89"/>
      <c r="AO255" s="89"/>
      <c r="AV255" s="49">
        <v>2020</v>
      </c>
      <c r="AX255" s="18"/>
      <c r="AY255" s="89"/>
      <c r="AZ255" s="18"/>
      <c r="BA255"/>
      <c r="BB255" s="50"/>
      <c r="BC255"/>
      <c r="BE255" s="49" t="s">
        <v>2355</v>
      </c>
      <c r="BH255" s="89"/>
      <c r="BK255" s="50"/>
      <c r="BN255" s="49" t="s">
        <v>4601</v>
      </c>
      <c r="BQ255" s="89"/>
      <c r="BT255" s="50"/>
      <c r="BV255" s="50"/>
      <c r="CA255" s="50"/>
      <c r="CF255" s="50"/>
      <c r="CG255" s="18"/>
      <c r="CK255" s="50"/>
      <c r="CP255" s="50"/>
      <c r="CQ255" s="470"/>
      <c r="CU255" s="50"/>
      <c r="CZ255" s="50"/>
      <c r="DA255" s="18"/>
      <c r="DF255" s="50"/>
      <c r="DG255" s="477"/>
    </row>
    <row r="256" spans="1:111" ht="18">
      <c r="G256" s="63"/>
      <c r="H256" s="63"/>
      <c r="I256" s="269"/>
      <c r="J256" s="337"/>
      <c r="K256" s="63"/>
      <c r="M256" s="3"/>
      <c r="N256" s="79"/>
      <c r="O256" s="50"/>
      <c r="P256" s="50"/>
      <c r="T256" s="50"/>
      <c r="U256" s="505"/>
      <c r="V256" s="50"/>
      <c r="W256" s="50"/>
      <c r="X256" s="334"/>
      <c r="Y256" s="50"/>
      <c r="Z256" s="50"/>
      <c r="AB256" s="50"/>
      <c r="AD256" s="350"/>
      <c r="AE256" s="18"/>
      <c r="AF256" s="352"/>
      <c r="AG256" s="50"/>
      <c r="AH256" s="18"/>
      <c r="AM256" s="40" t="s">
        <v>181</v>
      </c>
      <c r="AP256" s="171">
        <v>0</v>
      </c>
      <c r="AQ256" t="s">
        <v>1404</v>
      </c>
      <c r="AV256" s="40" t="s">
        <v>774</v>
      </c>
      <c r="AW256" s="4"/>
      <c r="AX256" s="3"/>
      <c r="AY256" s="171">
        <v>13859.662499999946</v>
      </c>
      <c r="AZ256" s="238" t="s">
        <v>1927</v>
      </c>
      <c r="BA256" t="s">
        <v>1485</v>
      </c>
      <c r="BB256" s="50"/>
      <c r="BC256"/>
      <c r="BE256" s="84" t="s">
        <v>1654</v>
      </c>
      <c r="BF256" s="4"/>
      <c r="BG256" s="337"/>
      <c r="BH256" s="171">
        <v>29489.574999999895</v>
      </c>
      <c r="BI256" s="238" t="s">
        <v>2425</v>
      </c>
      <c r="BJ256" t="s">
        <v>1485</v>
      </c>
      <c r="BK256" s="50"/>
      <c r="BN256" s="277" t="s">
        <v>2002</v>
      </c>
      <c r="BO256" s="63"/>
      <c r="BP256" s="63"/>
      <c r="BQ256" s="171">
        <v>37835.46249999998</v>
      </c>
      <c r="BR256" s="238" t="s">
        <v>4658</v>
      </c>
      <c r="BS256" t="s">
        <v>1485</v>
      </c>
      <c r="BT256" s="50"/>
      <c r="BV256" s="50"/>
      <c r="CA256" s="50"/>
      <c r="CF256" s="50"/>
      <c r="CG256" s="18"/>
      <c r="CK256" s="50"/>
      <c r="CP256" s="50"/>
      <c r="CQ256" s="470"/>
      <c r="CU256" s="50"/>
      <c r="CZ256" s="50"/>
      <c r="DA256" s="18"/>
      <c r="DF256" s="50"/>
      <c r="DG256" s="477"/>
    </row>
    <row r="257" spans="1:111" ht="18">
      <c r="A257" s="89"/>
      <c r="B257" s="172"/>
      <c r="C257" s="89"/>
      <c r="D257" s="173"/>
      <c r="E257" s="88"/>
      <c r="F257" s="89"/>
      <c r="G257" s="63"/>
      <c r="H257" s="63"/>
      <c r="I257" s="288"/>
      <c r="J257" s="337"/>
      <c r="K257" s="63"/>
      <c r="L257" s="82"/>
      <c r="M257" s="40"/>
      <c r="N257" s="40"/>
      <c r="O257" s="50"/>
      <c r="P257" s="50"/>
      <c r="Q257" s="89"/>
      <c r="R257" s="89"/>
      <c r="S257" s="89"/>
      <c r="T257" s="50"/>
      <c r="U257" s="50"/>
      <c r="V257" s="50"/>
      <c r="W257" s="50"/>
      <c r="X257" s="334"/>
      <c r="Y257" s="50"/>
      <c r="Z257" s="50"/>
      <c r="AB257" s="50"/>
      <c r="AD257" s="18"/>
      <c r="AE257" s="18"/>
      <c r="AF257" s="352"/>
      <c r="AG257" s="50"/>
      <c r="AH257" s="18"/>
      <c r="AJ257" s="89"/>
      <c r="AK257" s="89"/>
      <c r="AL257" s="89"/>
      <c r="AM257" s="48"/>
      <c r="AP257" s="89"/>
      <c r="AQ257" s="89"/>
      <c r="AS257" s="89"/>
      <c r="AT257" s="89"/>
      <c r="AV257" s="49">
        <v>2019</v>
      </c>
      <c r="AX257" s="18"/>
      <c r="AY257" s="89"/>
      <c r="AZ257" s="18"/>
      <c r="BA257"/>
      <c r="BB257" s="50"/>
      <c r="BC257"/>
      <c r="BE257" s="49" t="s">
        <v>2355</v>
      </c>
      <c r="BH257" s="89"/>
      <c r="BK257" s="50"/>
      <c r="BN257" s="49" t="s">
        <v>4800</v>
      </c>
      <c r="BQ257" s="89"/>
      <c r="BT257" s="50"/>
      <c r="BV257" s="50"/>
      <c r="CA257" s="50"/>
      <c r="CF257" s="50"/>
      <c r="CG257" s="18"/>
      <c r="CK257" s="50"/>
      <c r="CP257" s="50"/>
      <c r="CQ257" s="470"/>
      <c r="CU257" s="50"/>
      <c r="CZ257" s="50"/>
      <c r="DA257" s="18"/>
      <c r="DF257" s="50"/>
      <c r="DG257" s="477"/>
    </row>
    <row r="258" spans="1:111" ht="18">
      <c r="G258" s="63"/>
      <c r="H258" s="63"/>
      <c r="I258" s="269"/>
      <c r="J258" s="337"/>
      <c r="K258" s="63"/>
      <c r="L258" s="3"/>
      <c r="M258" s="3"/>
      <c r="N258" s="79"/>
      <c r="O258" s="50"/>
      <c r="P258" s="50"/>
      <c r="T258" s="50"/>
      <c r="U258" s="50"/>
      <c r="V258" s="50"/>
      <c r="W258" s="50"/>
      <c r="X258" s="334"/>
      <c r="Y258" s="50"/>
      <c r="Z258" s="50"/>
      <c r="AB258" s="50"/>
      <c r="AD258" s="350"/>
      <c r="AE258" s="18"/>
      <c r="AF258" s="352"/>
      <c r="AG258" s="50"/>
      <c r="AH258" s="18"/>
      <c r="AM258" s="40" t="s">
        <v>180</v>
      </c>
      <c r="AP258" s="171">
        <v>0</v>
      </c>
      <c r="AQ258" t="s">
        <v>244</v>
      </c>
      <c r="AV258" s="84" t="s">
        <v>1661</v>
      </c>
      <c r="AW258" s="4"/>
      <c r="AX258" s="3"/>
      <c r="AY258" s="171">
        <v>13742.6</v>
      </c>
      <c r="AZ258" s="238" t="s">
        <v>1928</v>
      </c>
      <c r="BA258" t="s">
        <v>1486</v>
      </c>
      <c r="BB258" s="50"/>
      <c r="BC258"/>
      <c r="BE258" s="84" t="s">
        <v>1643</v>
      </c>
      <c r="BF258" s="4"/>
      <c r="BG258" s="337"/>
      <c r="BH258" s="171">
        <v>28534.850000000002</v>
      </c>
      <c r="BI258" s="238" t="s">
        <v>2426</v>
      </c>
      <c r="BJ258" t="s">
        <v>1486</v>
      </c>
      <c r="BK258" s="50"/>
      <c r="BN258" s="63" t="s">
        <v>728</v>
      </c>
      <c r="BO258" s="63"/>
      <c r="BP258" s="63"/>
      <c r="BQ258" s="171">
        <v>37451.974999999919</v>
      </c>
      <c r="BR258" s="238" t="s">
        <v>4659</v>
      </c>
      <c r="BS258" t="s">
        <v>1486</v>
      </c>
      <c r="BT258" s="50"/>
      <c r="BV258" s="50"/>
      <c r="CA258" s="50"/>
      <c r="CF258" s="50"/>
      <c r="CG258" s="18"/>
      <c r="CK258" s="50"/>
      <c r="CP258" s="50"/>
      <c r="CQ258" s="470"/>
      <c r="CU258" s="50"/>
      <c r="CZ258" s="50"/>
      <c r="DA258" s="18"/>
      <c r="DF258" s="50"/>
      <c r="DG258" s="477"/>
    </row>
    <row r="259" spans="1:111" ht="18">
      <c r="G259" s="277"/>
      <c r="H259" s="63"/>
      <c r="I259" s="288"/>
      <c r="J259" s="337"/>
      <c r="K259" s="63"/>
      <c r="L259" s="82"/>
      <c r="M259" s="40"/>
      <c r="N259" s="40"/>
      <c r="O259" s="50"/>
      <c r="P259" s="50"/>
      <c r="T259" s="50"/>
      <c r="U259" s="456"/>
      <c r="V259" s="50"/>
      <c r="W259" s="50"/>
      <c r="X259" s="334"/>
      <c r="Y259" s="50"/>
      <c r="Z259" s="50"/>
      <c r="AB259" s="50"/>
      <c r="AD259" s="18"/>
      <c r="AE259" s="18"/>
      <c r="AF259" s="352"/>
      <c r="AG259" s="50"/>
      <c r="AH259" s="18"/>
      <c r="AM259" s="48"/>
      <c r="AV259" s="49">
        <v>2020</v>
      </c>
      <c r="AX259" s="18"/>
      <c r="AY259" s="89"/>
      <c r="AZ259" s="18"/>
      <c r="BA259"/>
      <c r="BB259" s="50"/>
      <c r="BC259"/>
      <c r="BE259" s="49" t="s">
        <v>2355</v>
      </c>
      <c r="BH259" s="89"/>
      <c r="BK259" s="50"/>
      <c r="BN259" s="49" t="s">
        <v>4601</v>
      </c>
      <c r="BQ259" s="89"/>
      <c r="BT259" s="50"/>
      <c r="BV259" s="50"/>
      <c r="CA259" s="50"/>
      <c r="CF259" s="50"/>
      <c r="CG259" s="18"/>
      <c r="CK259" s="50"/>
      <c r="CP259" s="50"/>
      <c r="CQ259" s="470"/>
      <c r="CU259" s="50"/>
      <c r="CZ259" s="50"/>
      <c r="DA259" s="18"/>
      <c r="DF259" s="50"/>
      <c r="DG259" s="477"/>
    </row>
    <row r="260" spans="1:111" ht="18">
      <c r="G260" s="63"/>
      <c r="H260" s="63"/>
      <c r="I260" s="269"/>
      <c r="J260" s="337"/>
      <c r="K260" s="63"/>
      <c r="L260" s="3"/>
      <c r="M260" s="3"/>
      <c r="N260" s="79"/>
      <c r="O260" s="50"/>
      <c r="P260" s="50"/>
      <c r="T260" s="50"/>
      <c r="U260" s="50"/>
      <c r="V260" s="50"/>
      <c r="W260" s="50"/>
      <c r="X260" s="334"/>
      <c r="Y260" s="50"/>
      <c r="Z260" s="50"/>
      <c r="AB260" s="50"/>
      <c r="AD260" s="18"/>
      <c r="AE260" s="18"/>
      <c r="AF260" s="352"/>
      <c r="AG260" s="50"/>
      <c r="AH260" s="18"/>
      <c r="AV260" s="84" t="s">
        <v>1656</v>
      </c>
      <c r="AW260" s="4"/>
      <c r="AX260" s="3"/>
      <c r="AY260" s="171">
        <v>13701.55000000003</v>
      </c>
      <c r="AZ260" s="238" t="s">
        <v>1929</v>
      </c>
      <c r="BA260" t="s">
        <v>1851</v>
      </c>
      <c r="BB260" s="50"/>
      <c r="BC260"/>
      <c r="BE260" s="40" t="s">
        <v>158</v>
      </c>
      <c r="BF260" s="9"/>
      <c r="BG260" s="337"/>
      <c r="BH260" s="171">
        <v>25592.699999999957</v>
      </c>
      <c r="BI260" s="238" t="s">
        <v>2427</v>
      </c>
      <c r="BJ260" t="s">
        <v>1851</v>
      </c>
      <c r="BK260" s="50"/>
      <c r="BN260" s="219" t="s">
        <v>1643</v>
      </c>
      <c r="BO260" s="103"/>
      <c r="BP260" s="63"/>
      <c r="BQ260" s="171">
        <v>37338.125000000029</v>
      </c>
      <c r="BR260" s="238" t="s">
        <v>4660</v>
      </c>
      <c r="BS260" t="s">
        <v>1851</v>
      </c>
      <c r="BT260" s="50"/>
      <c r="BV260" s="50"/>
      <c r="CA260" s="50"/>
      <c r="CF260" s="50"/>
      <c r="CG260" s="18"/>
      <c r="CK260" s="50"/>
      <c r="CP260" s="50"/>
      <c r="CQ260" s="470"/>
      <c r="CU260" s="50"/>
      <c r="CZ260" s="50"/>
      <c r="DA260" s="18"/>
      <c r="DF260" s="50"/>
      <c r="DG260" s="477"/>
    </row>
    <row r="261" spans="1:111" ht="18">
      <c r="G261" s="277"/>
      <c r="H261" s="63"/>
      <c r="I261" s="287"/>
      <c r="J261" s="337"/>
      <c r="K261" s="63"/>
      <c r="O261" s="50"/>
      <c r="P261" s="50"/>
      <c r="T261" s="50"/>
      <c r="U261" s="50"/>
      <c r="V261" s="50"/>
      <c r="W261" s="50"/>
      <c r="X261" s="334"/>
      <c r="Y261" s="50"/>
      <c r="Z261" s="50"/>
      <c r="AB261" s="50"/>
      <c r="AD261" s="18"/>
      <c r="AE261" s="18"/>
      <c r="AF261" s="352"/>
      <c r="AG261" s="50"/>
      <c r="AH261" s="18"/>
      <c r="AV261" s="49">
        <v>2020</v>
      </c>
      <c r="AX261" s="18"/>
      <c r="AY261" s="89"/>
      <c r="AZ261" s="18"/>
      <c r="BA261"/>
      <c r="BB261" s="50"/>
      <c r="BC261"/>
      <c r="BE261" s="48" t="s">
        <v>1741</v>
      </c>
      <c r="BH261" s="89"/>
      <c r="BK261" s="50"/>
      <c r="BN261" s="49" t="s">
        <v>4621</v>
      </c>
      <c r="BQ261" s="89"/>
      <c r="BT261" s="50"/>
      <c r="BV261" s="50"/>
      <c r="CA261" s="50"/>
      <c r="CF261" s="50"/>
      <c r="CG261" s="18"/>
      <c r="CK261" s="50"/>
      <c r="CP261" s="50"/>
      <c r="CQ261" s="470"/>
      <c r="CU261" s="50"/>
      <c r="CZ261" s="50"/>
      <c r="DA261" s="18"/>
      <c r="DF261" s="50"/>
      <c r="DG261" s="477"/>
    </row>
    <row r="262" spans="1:111" ht="18">
      <c r="G262" s="63"/>
      <c r="H262" s="63"/>
      <c r="I262" s="288"/>
      <c r="J262" s="337"/>
      <c r="K262" s="63"/>
      <c r="O262" s="50"/>
      <c r="P262" s="50"/>
      <c r="T262" s="50"/>
      <c r="U262" s="50"/>
      <c r="V262" s="50"/>
      <c r="W262" s="50"/>
      <c r="X262" s="334"/>
      <c r="Y262" s="50"/>
      <c r="Z262" s="50"/>
      <c r="AB262" s="50"/>
      <c r="AD262" s="18"/>
      <c r="AE262" s="18"/>
      <c r="AF262" s="352"/>
      <c r="AG262" s="50"/>
      <c r="AH262" s="18"/>
      <c r="AL262" s="50"/>
      <c r="AM262" s="508"/>
      <c r="AN262" s="18"/>
      <c r="AO262" s="352"/>
      <c r="AP262" s="18"/>
      <c r="AQ262" s="50"/>
      <c r="AV262" s="84" t="s">
        <v>1655</v>
      </c>
      <c r="AW262" s="4"/>
      <c r="AX262" s="3"/>
      <c r="AY262" s="171">
        <v>13694.099999999968</v>
      </c>
      <c r="AZ262" s="238" t="s">
        <v>1930</v>
      </c>
      <c r="BA262" t="s">
        <v>1852</v>
      </c>
      <c r="BB262" s="50"/>
      <c r="BC262"/>
      <c r="BE262" s="84" t="s">
        <v>1644</v>
      </c>
      <c r="BF262" s="4"/>
      <c r="BG262" s="337"/>
      <c r="BH262" s="171">
        <v>25505.924999999916</v>
      </c>
      <c r="BI262" s="238" t="s">
        <v>2428</v>
      </c>
      <c r="BJ262" t="s">
        <v>1852</v>
      </c>
      <c r="BK262" s="50"/>
      <c r="BN262" s="277" t="s">
        <v>2009</v>
      </c>
      <c r="BO262" s="103"/>
      <c r="BP262" s="63"/>
      <c r="BQ262" s="171">
        <v>36801.762499999953</v>
      </c>
      <c r="BR262" s="238" t="s">
        <v>4661</v>
      </c>
      <c r="BS262" t="s">
        <v>1852</v>
      </c>
      <c r="BT262" s="50"/>
      <c r="BV262" s="50"/>
      <c r="CA262" s="50"/>
      <c r="CF262" s="50"/>
      <c r="CG262" s="18"/>
      <c r="CK262" s="50"/>
      <c r="CP262" s="50"/>
      <c r="CQ262" s="470"/>
      <c r="CU262" s="50"/>
      <c r="CZ262" s="50"/>
      <c r="DA262" s="18"/>
      <c r="DF262" s="50"/>
      <c r="DG262" s="477"/>
    </row>
    <row r="263" spans="1:111" ht="18">
      <c r="G263" s="63"/>
      <c r="H263" s="63"/>
      <c r="I263" s="269"/>
      <c r="J263" s="337"/>
      <c r="K263" s="63"/>
      <c r="O263" s="50"/>
      <c r="P263" s="50"/>
      <c r="T263" s="50"/>
      <c r="U263" s="50"/>
      <c r="V263" s="50"/>
      <c r="W263" s="50"/>
      <c r="X263" s="334"/>
      <c r="Y263" s="50"/>
      <c r="Z263" s="50"/>
      <c r="AB263" s="50"/>
      <c r="AD263" s="18"/>
      <c r="AE263" s="18"/>
      <c r="AF263" s="352"/>
      <c r="AG263" s="50"/>
      <c r="AH263" s="18"/>
      <c r="AL263" s="50"/>
      <c r="AM263" s="508"/>
      <c r="AN263" s="18"/>
      <c r="AO263" s="352"/>
      <c r="AP263" s="18"/>
      <c r="AQ263" s="50"/>
      <c r="AV263" s="49">
        <v>2020</v>
      </c>
      <c r="AX263" s="18"/>
      <c r="AY263" s="89"/>
      <c r="AZ263" s="18"/>
      <c r="BA263"/>
      <c r="BB263" s="50"/>
      <c r="BC263"/>
      <c r="BE263" s="49" t="s">
        <v>2355</v>
      </c>
      <c r="BH263" s="89"/>
      <c r="BK263" s="50"/>
      <c r="BN263" s="49" t="s">
        <v>4800</v>
      </c>
      <c r="BQ263" s="89"/>
      <c r="BT263" s="50"/>
      <c r="BV263" s="50"/>
      <c r="CA263" s="50"/>
      <c r="CF263" s="50"/>
      <c r="CG263" s="18"/>
      <c r="CK263" s="50"/>
      <c r="CP263" s="50"/>
      <c r="CQ263" s="470"/>
      <c r="CU263" s="50"/>
      <c r="CZ263" s="50"/>
      <c r="DA263" s="18"/>
      <c r="DF263" s="50"/>
      <c r="DG263" s="477"/>
    </row>
    <row r="264" spans="1:111" ht="18">
      <c r="G264" s="63"/>
      <c r="H264" s="63"/>
      <c r="I264" s="288"/>
      <c r="J264" s="337"/>
      <c r="K264" s="63"/>
      <c r="O264" s="50"/>
      <c r="P264" s="50"/>
      <c r="T264" s="50"/>
      <c r="U264" s="50"/>
      <c r="V264" s="50"/>
      <c r="W264" s="50"/>
      <c r="X264" s="334"/>
      <c r="Y264" s="50"/>
      <c r="Z264" s="50"/>
      <c r="AB264" s="50"/>
      <c r="AD264" s="353"/>
      <c r="AE264" s="18"/>
      <c r="AF264" s="352"/>
      <c r="AG264" s="50"/>
      <c r="AH264" s="18"/>
      <c r="AL264" s="50"/>
      <c r="AM264" s="508"/>
      <c r="AN264" s="18"/>
      <c r="AO264" s="352"/>
      <c r="AP264" s="18"/>
      <c r="AQ264" s="50"/>
      <c r="AV264" s="84" t="s">
        <v>1652</v>
      </c>
      <c r="AW264" s="4"/>
      <c r="AX264" s="3"/>
      <c r="AY264" s="171">
        <v>13607.199999999961</v>
      </c>
      <c r="AZ264" s="238" t="s">
        <v>1931</v>
      </c>
      <c r="BA264" t="s">
        <v>1853</v>
      </c>
      <c r="BB264" s="50"/>
      <c r="BC264"/>
      <c r="BE264" s="41" t="s">
        <v>35</v>
      </c>
      <c r="BF264" s="9"/>
      <c r="BG264" s="337"/>
      <c r="BH264" s="171">
        <v>23511.400000000016</v>
      </c>
      <c r="BI264" s="238" t="s">
        <v>2429</v>
      </c>
      <c r="BJ264" t="s">
        <v>1853</v>
      </c>
      <c r="BK264" s="50"/>
      <c r="BN264" s="219" t="s">
        <v>1644</v>
      </c>
      <c r="BO264" s="103"/>
      <c r="BP264" s="63"/>
      <c r="BQ264" s="171">
        <v>36624.074999999924</v>
      </c>
      <c r="BR264" s="238" t="s">
        <v>4801</v>
      </c>
      <c r="BS264" t="s">
        <v>1853</v>
      </c>
      <c r="BT264" s="50"/>
      <c r="BV264" s="50"/>
      <c r="CF264" s="50"/>
      <c r="CG264" s="18"/>
      <c r="CK264" s="50"/>
      <c r="CP264" s="50"/>
      <c r="CQ264" s="470"/>
      <c r="CU264" s="50"/>
      <c r="DF264" s="50"/>
      <c r="DG264" s="477"/>
    </row>
    <row r="265" spans="1:111" ht="18">
      <c r="G265" s="63"/>
      <c r="H265" s="63"/>
      <c r="I265" s="287"/>
      <c r="J265" s="337"/>
      <c r="K265" s="63"/>
      <c r="O265" s="50"/>
      <c r="P265" s="50"/>
      <c r="T265" s="50"/>
      <c r="U265" s="50"/>
      <c r="V265" s="50"/>
      <c r="W265" s="50"/>
      <c r="X265" s="334"/>
      <c r="Y265" s="50"/>
      <c r="Z265" s="50"/>
      <c r="AB265" s="50"/>
      <c r="AD265" s="18"/>
      <c r="AE265" s="18"/>
      <c r="AF265" s="352"/>
      <c r="AG265" s="50"/>
      <c r="AH265" s="18"/>
      <c r="AL265" s="50"/>
      <c r="AM265" s="508"/>
      <c r="AN265" s="18"/>
      <c r="AO265" s="352"/>
      <c r="AP265" s="18"/>
      <c r="AQ265" s="50"/>
      <c r="AV265" s="49">
        <v>2020</v>
      </c>
      <c r="AX265" s="18"/>
      <c r="AY265" s="89"/>
      <c r="AZ265" s="18"/>
      <c r="BA265"/>
      <c r="BB265" s="50"/>
      <c r="BC265"/>
      <c r="BE265" s="49" t="s">
        <v>1741</v>
      </c>
      <c r="BH265" s="89"/>
      <c r="BK265" s="50"/>
      <c r="BN265" s="49" t="s">
        <v>4621</v>
      </c>
      <c r="BQ265" s="89"/>
      <c r="BT265" s="50"/>
      <c r="BV265" s="50"/>
    </row>
    <row r="266" spans="1:111" ht="18">
      <c r="G266" s="63"/>
      <c r="H266" s="63"/>
      <c r="I266" s="288"/>
      <c r="J266" s="337"/>
      <c r="K266" s="63"/>
      <c r="O266" s="50"/>
      <c r="P266" s="50"/>
      <c r="T266" s="50"/>
      <c r="U266" s="505"/>
      <c r="V266" s="50"/>
      <c r="W266" s="50"/>
      <c r="X266" s="334"/>
      <c r="Y266" s="50"/>
      <c r="Z266" s="50"/>
      <c r="AB266" s="50"/>
      <c r="AD266" s="350"/>
      <c r="AE266" s="18"/>
      <c r="AF266" s="352"/>
      <c r="AG266" s="50"/>
      <c r="AH266" s="18"/>
      <c r="AL266" s="50"/>
      <c r="AM266" s="508"/>
      <c r="AN266" s="18"/>
      <c r="AO266" s="352"/>
      <c r="AP266" s="18"/>
      <c r="AQ266" s="50"/>
      <c r="AV266" s="84" t="s">
        <v>1660</v>
      </c>
      <c r="AW266" s="4"/>
      <c r="AX266" s="3"/>
      <c r="AY266" s="171">
        <v>13604.599999999899</v>
      </c>
      <c r="AZ266" s="238" t="s">
        <v>1932</v>
      </c>
      <c r="BA266" t="s">
        <v>1854</v>
      </c>
      <c r="BB266" s="18"/>
      <c r="BC266"/>
      <c r="BE266" s="41" t="s">
        <v>2008</v>
      </c>
      <c r="BF266" s="3"/>
      <c r="BG266" s="337"/>
      <c r="BH266" s="171">
        <v>23405.400000000049</v>
      </c>
      <c r="BI266" s="238" t="s">
        <v>2432</v>
      </c>
      <c r="BJ266" t="s">
        <v>1854</v>
      </c>
      <c r="BN266" s="277" t="s">
        <v>2010</v>
      </c>
      <c r="BO266" s="103"/>
      <c r="BP266" s="63"/>
      <c r="BQ266" s="171">
        <v>35355.024999999834</v>
      </c>
      <c r="BR266" s="238" t="s">
        <v>4662</v>
      </c>
      <c r="BS266" t="s">
        <v>1854</v>
      </c>
    </row>
    <row r="267" spans="1:111" ht="18">
      <c r="G267" s="28"/>
      <c r="H267" s="63"/>
      <c r="I267" s="288"/>
      <c r="J267" s="337"/>
      <c r="K267" s="63"/>
      <c r="O267" s="50"/>
      <c r="P267" s="50"/>
      <c r="T267" s="50"/>
      <c r="U267" s="50"/>
      <c r="V267" s="50"/>
      <c r="W267" s="50"/>
      <c r="X267" s="334"/>
      <c r="Y267" s="50"/>
      <c r="Z267" s="50"/>
      <c r="AB267" s="50"/>
      <c r="AD267" s="18"/>
      <c r="AE267" s="18"/>
      <c r="AF267" s="352"/>
      <c r="AG267" s="50"/>
      <c r="AH267" s="18"/>
      <c r="AL267" s="50"/>
      <c r="AM267" s="508"/>
      <c r="AN267" s="18"/>
      <c r="AO267" s="352"/>
      <c r="AP267" s="18"/>
      <c r="AQ267" s="50"/>
      <c r="AV267" s="49">
        <v>2020</v>
      </c>
      <c r="AX267" s="18"/>
      <c r="AY267" s="89"/>
      <c r="AZ267" s="18"/>
      <c r="BA267"/>
      <c r="BB267" s="18"/>
      <c r="BC267"/>
      <c r="BE267" s="49">
        <v>2021</v>
      </c>
      <c r="BH267" s="89"/>
      <c r="BN267" s="49" t="s">
        <v>4800</v>
      </c>
      <c r="BQ267" s="89"/>
    </row>
    <row r="268" spans="1:111" ht="18">
      <c r="G268" s="277"/>
      <c r="H268" s="63"/>
      <c r="I268" s="288"/>
      <c r="J268" s="337"/>
      <c r="K268" s="63"/>
      <c r="O268" s="50"/>
      <c r="P268" s="50"/>
      <c r="T268" s="50"/>
      <c r="U268" s="50"/>
      <c r="V268" s="50"/>
      <c r="W268" s="50"/>
      <c r="X268" s="334"/>
      <c r="Y268" s="50"/>
      <c r="Z268" s="50"/>
      <c r="AB268" s="50"/>
      <c r="AD268" s="18"/>
      <c r="AE268" s="18"/>
      <c r="AF268" s="352"/>
      <c r="AG268" s="50"/>
      <c r="AH268" s="18"/>
      <c r="AL268" s="50"/>
      <c r="AM268" s="508"/>
      <c r="AN268" s="18"/>
      <c r="AO268" s="352"/>
      <c r="AP268" s="18"/>
      <c r="AQ268" s="50"/>
      <c r="AV268" s="84" t="s">
        <v>1657</v>
      </c>
      <c r="AW268" s="4"/>
      <c r="AX268" s="3"/>
      <c r="AY268" s="171">
        <v>13592.350000000077</v>
      </c>
      <c r="AZ268" s="238" t="s">
        <v>1933</v>
      </c>
      <c r="BA268" t="s">
        <v>1855</v>
      </c>
      <c r="BB268" s="18"/>
      <c r="BC268"/>
      <c r="BE268" s="41" t="s">
        <v>29</v>
      </c>
      <c r="BF268" s="9"/>
      <c r="BG268" s="337"/>
      <c r="BH268" s="171">
        <v>23070.974999999969</v>
      </c>
      <c r="BI268" s="238" t="s">
        <v>2430</v>
      </c>
      <c r="BJ268" t="s">
        <v>1855</v>
      </c>
      <c r="BN268" s="277" t="s">
        <v>2011</v>
      </c>
      <c r="BO268" s="103"/>
      <c r="BP268" s="63"/>
      <c r="BQ268" s="171">
        <v>34697.900000000154</v>
      </c>
      <c r="BR268" s="238" t="s">
        <v>4663</v>
      </c>
      <c r="BS268" t="s">
        <v>1855</v>
      </c>
    </row>
    <row r="269" spans="1:111" ht="18">
      <c r="G269" s="219"/>
      <c r="H269" s="63"/>
      <c r="I269" s="288"/>
      <c r="J269" s="337"/>
      <c r="K269" s="63"/>
      <c r="O269" s="50"/>
      <c r="P269" s="50"/>
      <c r="T269" s="50"/>
      <c r="U269" s="456"/>
      <c r="V269" s="50"/>
      <c r="W269" s="50"/>
      <c r="X269" s="334"/>
      <c r="Y269" s="50"/>
      <c r="Z269" s="50"/>
      <c r="AB269" s="50"/>
      <c r="AD269" s="350"/>
      <c r="AE269" s="18"/>
      <c r="AF269" s="352"/>
      <c r="AG269" s="50"/>
      <c r="AH269" s="18"/>
      <c r="AL269" s="50"/>
      <c r="AM269" s="508"/>
      <c r="AN269" s="18"/>
      <c r="AO269" s="352"/>
      <c r="AP269" s="18"/>
      <c r="AQ269" s="50"/>
      <c r="AV269" s="49">
        <v>2020</v>
      </c>
      <c r="AX269" s="18"/>
      <c r="AY269" s="89"/>
      <c r="AZ269" s="18"/>
      <c r="BA269"/>
      <c r="BB269" s="18"/>
      <c r="BC269"/>
      <c r="BE269" s="49" t="s">
        <v>3117</v>
      </c>
      <c r="BH269" s="89"/>
      <c r="BN269" s="49" t="s">
        <v>4800</v>
      </c>
      <c r="BQ269" s="89"/>
    </row>
    <row r="270" spans="1:111" ht="18">
      <c r="G270" s="277"/>
      <c r="H270" s="63"/>
      <c r="I270" s="288"/>
      <c r="J270" s="337"/>
      <c r="K270" s="63"/>
      <c r="O270" s="50"/>
      <c r="P270" s="50"/>
      <c r="T270" s="50"/>
      <c r="U270" s="50"/>
      <c r="V270" s="50"/>
      <c r="W270" s="50"/>
      <c r="X270" s="334"/>
      <c r="Y270" s="50"/>
      <c r="Z270" s="50"/>
      <c r="AB270" s="50"/>
      <c r="AD270" s="350"/>
      <c r="AE270" s="18"/>
      <c r="AF270" s="352"/>
      <c r="AG270" s="50"/>
      <c r="AH270" s="18"/>
      <c r="AL270" s="50"/>
      <c r="AM270" s="508"/>
      <c r="AN270" s="18"/>
      <c r="AO270" s="352"/>
      <c r="AP270" s="18"/>
      <c r="AQ270" s="50"/>
      <c r="AV270" s="84" t="s">
        <v>1659</v>
      </c>
      <c r="AW270" s="4"/>
      <c r="AX270" s="3"/>
      <c r="AY270" s="171">
        <v>13554.450000000028</v>
      </c>
      <c r="AZ270" s="238" t="s">
        <v>1934</v>
      </c>
      <c r="BA270" t="s">
        <v>1856</v>
      </c>
      <c r="BB270" s="18"/>
      <c r="BC270"/>
      <c r="BE270" s="41" t="s">
        <v>2006</v>
      </c>
      <c r="BF270" s="3"/>
      <c r="BG270" s="337"/>
      <c r="BH270" s="171">
        <v>23005.50000000008</v>
      </c>
      <c r="BI270" s="238" t="s">
        <v>2431</v>
      </c>
      <c r="BJ270" t="s">
        <v>1856</v>
      </c>
      <c r="BN270" s="277" t="s">
        <v>2007</v>
      </c>
      <c r="BO270" s="103"/>
      <c r="BP270" s="63"/>
      <c r="BQ270" s="171">
        <v>31591.174999999974</v>
      </c>
      <c r="BR270" s="238" t="s">
        <v>4664</v>
      </c>
      <c r="BS270" t="s">
        <v>1856</v>
      </c>
    </row>
    <row r="271" spans="1:111" ht="18">
      <c r="G271" s="63"/>
      <c r="H271" s="63"/>
      <c r="I271" s="269"/>
      <c r="J271" s="337"/>
      <c r="K271" s="63"/>
      <c r="O271" s="50"/>
      <c r="P271" s="50"/>
      <c r="T271" s="50"/>
      <c r="U271" s="50"/>
      <c r="V271" s="50"/>
      <c r="W271" s="50"/>
      <c r="X271" s="334"/>
      <c r="Y271" s="50"/>
      <c r="Z271" s="50"/>
      <c r="AB271" s="50"/>
      <c r="AD271" s="18"/>
      <c r="AE271" s="18"/>
      <c r="AF271" s="352"/>
      <c r="AG271" s="50"/>
      <c r="AH271" s="18"/>
      <c r="AL271" s="50"/>
      <c r="AM271" s="508"/>
      <c r="AN271" s="18"/>
      <c r="AO271" s="352"/>
      <c r="AP271" s="18"/>
      <c r="AQ271" s="50"/>
      <c r="AV271" s="49">
        <v>2020</v>
      </c>
      <c r="AX271" s="18"/>
      <c r="AY271" s="89"/>
      <c r="AZ271" s="18"/>
      <c r="BA271"/>
      <c r="BB271" s="18"/>
      <c r="BC271"/>
      <c r="BE271" s="49">
        <v>2021</v>
      </c>
      <c r="BH271" s="89"/>
      <c r="BN271" s="49" t="s">
        <v>4800</v>
      </c>
      <c r="BQ271" s="89"/>
    </row>
    <row r="272" spans="1:111" ht="18">
      <c r="G272" s="63"/>
      <c r="H272" s="63"/>
      <c r="I272" s="269"/>
      <c r="J272" s="337"/>
      <c r="K272" s="63"/>
      <c r="O272" s="50"/>
      <c r="P272" s="50"/>
      <c r="T272" s="50"/>
      <c r="U272" s="456"/>
      <c r="V272" s="50"/>
      <c r="W272" s="50"/>
      <c r="X272" s="334"/>
      <c r="Y272" s="50"/>
      <c r="Z272" s="50"/>
      <c r="AB272" s="50"/>
      <c r="AD272" s="350"/>
      <c r="AE272" s="18"/>
      <c r="AF272" s="352"/>
      <c r="AG272" s="50"/>
      <c r="AH272" s="18"/>
      <c r="AL272" s="50"/>
      <c r="AM272" s="508"/>
      <c r="AN272" s="18"/>
      <c r="AO272" s="352"/>
      <c r="AP272" s="18"/>
      <c r="AQ272" s="50"/>
      <c r="AV272" s="84" t="s">
        <v>1658</v>
      </c>
      <c r="AW272" s="4"/>
      <c r="AX272" s="3"/>
      <c r="AY272" s="171">
        <v>13339.099999999928</v>
      </c>
      <c r="AZ272" s="238" t="s">
        <v>1935</v>
      </c>
      <c r="BA272" t="s">
        <v>1857</v>
      </c>
      <c r="BB272" s="18"/>
      <c r="BC272"/>
      <c r="BE272" s="40" t="s">
        <v>744</v>
      </c>
      <c r="BF272" s="9"/>
      <c r="BG272" s="337"/>
      <c r="BH272" s="171">
        <v>22521.600000000006</v>
      </c>
      <c r="BI272" s="238" t="s">
        <v>2433</v>
      </c>
      <c r="BJ272" t="s">
        <v>1857</v>
      </c>
      <c r="BN272" s="277" t="s">
        <v>6</v>
      </c>
      <c r="BO272" s="9"/>
      <c r="BP272" s="63"/>
      <c r="BQ272" s="171">
        <v>29022.024999999987</v>
      </c>
      <c r="BR272" s="238" t="s">
        <v>4665</v>
      </c>
      <c r="BS272" t="s">
        <v>1857</v>
      </c>
    </row>
    <row r="273" spans="7:71" ht="18">
      <c r="G273" s="219"/>
      <c r="H273" s="63"/>
      <c r="I273" s="288"/>
      <c r="J273" s="337"/>
      <c r="K273" s="63"/>
      <c r="O273" s="50"/>
      <c r="P273" s="50"/>
      <c r="T273" s="50"/>
      <c r="U273" s="456"/>
      <c r="V273" s="50"/>
      <c r="W273" s="50"/>
      <c r="X273" s="334"/>
      <c r="Y273" s="50"/>
      <c r="Z273" s="50"/>
      <c r="AB273" s="50"/>
      <c r="AD273" s="350"/>
      <c r="AE273" s="18"/>
      <c r="AF273" s="352"/>
      <c r="AG273" s="50"/>
      <c r="AH273" s="18"/>
      <c r="AL273" s="50"/>
      <c r="AM273" s="508"/>
      <c r="AN273" s="18"/>
      <c r="AO273" s="352"/>
      <c r="AP273" s="18"/>
      <c r="AQ273" s="50"/>
      <c r="AV273" s="49">
        <v>2020</v>
      </c>
      <c r="AX273" s="18"/>
      <c r="AY273" s="89"/>
      <c r="AZ273" s="18"/>
      <c r="BA273"/>
      <c r="BB273" s="18"/>
      <c r="BC273"/>
      <c r="BE273" s="49" t="s">
        <v>1742</v>
      </c>
      <c r="BH273" s="89"/>
      <c r="BN273" s="49" t="s">
        <v>2373</v>
      </c>
      <c r="BQ273" s="89"/>
    </row>
    <row r="274" spans="7:71" ht="18">
      <c r="G274" s="28"/>
      <c r="H274" s="63"/>
      <c r="I274" s="288"/>
      <c r="J274" s="337"/>
      <c r="K274" s="63"/>
      <c r="O274" s="50"/>
      <c r="P274" s="50"/>
      <c r="T274" s="50"/>
      <c r="U274" s="50"/>
      <c r="V274" s="50"/>
      <c r="W274" s="50"/>
      <c r="X274" s="334"/>
      <c r="Y274" s="50"/>
      <c r="Z274" s="50"/>
      <c r="AB274" s="50"/>
      <c r="AD274" s="350"/>
      <c r="AE274" s="18"/>
      <c r="AF274" s="352"/>
      <c r="AG274" s="50"/>
      <c r="AH274" s="18"/>
      <c r="AL274" s="50"/>
      <c r="AM274" s="508"/>
      <c r="AN274" s="18"/>
      <c r="AO274" s="352"/>
      <c r="AP274" s="18"/>
      <c r="AQ274" s="50"/>
      <c r="AV274" s="84" t="s">
        <v>1651</v>
      </c>
      <c r="AW274" s="4"/>
      <c r="AX274" s="3"/>
      <c r="AY274" s="171">
        <v>13241.300000000012</v>
      </c>
      <c r="AZ274" s="238" t="s">
        <v>1936</v>
      </c>
      <c r="BA274" t="s">
        <v>1858</v>
      </c>
      <c r="BB274" s="18"/>
      <c r="BC274"/>
      <c r="BE274" s="41" t="s">
        <v>2018</v>
      </c>
      <c r="BF274" s="3"/>
      <c r="BG274" s="337"/>
      <c r="BH274" s="171">
        <v>22419.349999999889</v>
      </c>
      <c r="BI274" s="238" t="s">
        <v>2434</v>
      </c>
      <c r="BJ274" t="s">
        <v>1858</v>
      </c>
      <c r="BN274" s="277" t="s">
        <v>2003</v>
      </c>
      <c r="BO274" s="9"/>
      <c r="BP274" s="63"/>
      <c r="BQ274" s="171">
        <v>28119.574999999964</v>
      </c>
      <c r="BR274" s="238" t="s">
        <v>4666</v>
      </c>
      <c r="BS274" t="s">
        <v>1858</v>
      </c>
    </row>
    <row r="275" spans="7:71" ht="18">
      <c r="G275" s="63"/>
      <c r="H275" s="63"/>
      <c r="I275" s="288"/>
      <c r="J275" s="337"/>
      <c r="K275" s="63"/>
      <c r="O275" s="50"/>
      <c r="P275" s="50"/>
      <c r="T275" s="50"/>
      <c r="U275" s="50"/>
      <c r="V275" s="50"/>
      <c r="W275" s="50"/>
      <c r="X275" s="334"/>
      <c r="Y275" s="50"/>
      <c r="Z275" s="50"/>
      <c r="AB275" s="50"/>
      <c r="AD275" s="18"/>
      <c r="AE275" s="18"/>
      <c r="AF275" s="352"/>
      <c r="AG275" s="50"/>
      <c r="AH275" s="18"/>
      <c r="AL275" s="50"/>
      <c r="AM275" s="508"/>
      <c r="AN275" s="18"/>
      <c r="AO275" s="352"/>
      <c r="AP275" s="18"/>
      <c r="AQ275" s="50"/>
      <c r="AV275" s="49">
        <v>2020</v>
      </c>
      <c r="AX275" s="18"/>
      <c r="AY275" s="89"/>
      <c r="AZ275" s="18"/>
      <c r="BA275"/>
      <c r="BB275" s="18"/>
      <c r="BC275"/>
      <c r="BE275" s="49">
        <v>2021</v>
      </c>
      <c r="BH275" s="89"/>
      <c r="BN275" s="49" t="s">
        <v>4800</v>
      </c>
      <c r="BQ275" s="89"/>
    </row>
    <row r="276" spans="7:71" ht="18">
      <c r="G276" s="277"/>
      <c r="H276" s="63"/>
      <c r="I276" s="287"/>
      <c r="J276" s="337"/>
      <c r="K276" s="63"/>
      <c r="O276" s="50"/>
      <c r="P276" s="50"/>
      <c r="T276" s="50"/>
      <c r="U276" s="50"/>
      <c r="V276" s="50"/>
      <c r="W276" s="50"/>
      <c r="X276" s="334"/>
      <c r="Y276" s="50"/>
      <c r="Z276" s="50"/>
      <c r="AB276" s="50"/>
      <c r="AD276" s="18"/>
      <c r="AE276" s="18"/>
      <c r="AF276" s="352"/>
      <c r="AG276" s="50"/>
      <c r="AH276" s="18"/>
      <c r="AL276" s="50"/>
      <c r="AM276" s="508"/>
      <c r="AN276" s="18"/>
      <c r="AO276" s="352"/>
      <c r="AP276" s="18"/>
      <c r="AQ276" s="50"/>
      <c r="AV276" s="84" t="s">
        <v>1644</v>
      </c>
      <c r="AW276" s="4"/>
      <c r="AX276" s="3"/>
      <c r="AY276" s="171">
        <v>13084.699999999904</v>
      </c>
      <c r="AZ276" s="238" t="s">
        <v>1937</v>
      </c>
      <c r="BA276" t="s">
        <v>1859</v>
      </c>
      <c r="BB276" s="18"/>
      <c r="BC276"/>
      <c r="BE276" s="41" t="s">
        <v>2009</v>
      </c>
      <c r="BF276" s="3"/>
      <c r="BG276" s="337"/>
      <c r="BH276" s="171">
        <v>22226.350000000177</v>
      </c>
      <c r="BI276" s="238" t="s">
        <v>2435</v>
      </c>
      <c r="BJ276" t="s">
        <v>1859</v>
      </c>
      <c r="BN276" s="277" t="s">
        <v>19</v>
      </c>
      <c r="BO276" s="9"/>
      <c r="BP276" s="63"/>
      <c r="BQ276" s="171">
        <v>27967.699999999924</v>
      </c>
      <c r="BR276" s="238" t="s">
        <v>4667</v>
      </c>
      <c r="BS276" t="s">
        <v>1859</v>
      </c>
    </row>
    <row r="277" spans="7:71" ht="18">
      <c r="G277" s="277"/>
      <c r="H277" s="63"/>
      <c r="I277" s="288"/>
      <c r="J277" s="337"/>
      <c r="K277" s="63"/>
      <c r="O277" s="50"/>
      <c r="P277" s="50"/>
      <c r="T277" s="50"/>
      <c r="U277" s="456"/>
      <c r="V277" s="50"/>
      <c r="W277" s="50"/>
      <c r="X277" s="334"/>
      <c r="Y277" s="50"/>
      <c r="Z277" s="50"/>
      <c r="AB277" s="50"/>
      <c r="AD277" s="18"/>
      <c r="AE277" s="18"/>
      <c r="AF277" s="352"/>
      <c r="AG277" s="50"/>
      <c r="AH277" s="18"/>
      <c r="AL277" s="50"/>
      <c r="AM277" s="508"/>
      <c r="AN277" s="18"/>
      <c r="AO277" s="352"/>
      <c r="AP277" s="18"/>
      <c r="AQ277" s="50"/>
      <c r="AV277" s="49">
        <v>2020</v>
      </c>
      <c r="AX277" s="18"/>
      <c r="AY277" s="89"/>
      <c r="AZ277" s="18"/>
      <c r="BA277"/>
      <c r="BB277" s="18"/>
      <c r="BC277"/>
      <c r="BE277" s="49">
        <v>2021</v>
      </c>
      <c r="BH277" s="89"/>
      <c r="BN277" s="49" t="s">
        <v>2373</v>
      </c>
      <c r="BQ277" s="89"/>
    </row>
    <row r="278" spans="7:71" ht="18">
      <c r="O278" s="50"/>
      <c r="P278" s="50"/>
      <c r="T278" s="50"/>
      <c r="U278" s="50"/>
      <c r="V278" s="50"/>
      <c r="W278" s="50"/>
      <c r="X278" s="334"/>
      <c r="Y278" s="50"/>
      <c r="Z278" s="50"/>
      <c r="AB278" s="50"/>
      <c r="AD278" s="350"/>
      <c r="AE278" s="18"/>
      <c r="AF278" s="352"/>
      <c r="AG278" s="50"/>
      <c r="AH278" s="18"/>
      <c r="AL278" s="50"/>
      <c r="AM278" s="508"/>
      <c r="AN278" s="18"/>
      <c r="AO278" s="352"/>
      <c r="AP278" s="18"/>
      <c r="AQ278" s="50"/>
      <c r="AV278" s="84" t="s">
        <v>1650</v>
      </c>
      <c r="AW278" s="4"/>
      <c r="AX278" s="3"/>
      <c r="AY278" s="171">
        <v>12924.600000000022</v>
      </c>
      <c r="AZ278" s="238" t="s">
        <v>1938</v>
      </c>
      <c r="BA278" t="s">
        <v>1860</v>
      </c>
      <c r="BB278" s="18"/>
      <c r="BC278"/>
      <c r="BE278" s="41" t="s">
        <v>2011</v>
      </c>
      <c r="BF278" s="3"/>
      <c r="BG278" s="337"/>
      <c r="BH278" s="171">
        <v>22038.700000000241</v>
      </c>
      <c r="BI278" s="238" t="s">
        <v>2436</v>
      </c>
      <c r="BJ278" t="s">
        <v>1860</v>
      </c>
      <c r="BN278" s="219" t="s">
        <v>1645</v>
      </c>
      <c r="BO278" s="9"/>
      <c r="BP278" s="63"/>
      <c r="BQ278" s="171">
        <v>22960.599999999871</v>
      </c>
      <c r="BR278" s="238" t="s">
        <v>4668</v>
      </c>
      <c r="BS278" t="s">
        <v>1860</v>
      </c>
    </row>
    <row r="279" spans="7:71" ht="18">
      <c r="O279" s="50"/>
      <c r="P279" s="50"/>
      <c r="T279" s="50"/>
      <c r="U279" s="456"/>
      <c r="V279" s="50"/>
      <c r="W279" s="50"/>
      <c r="X279" s="334"/>
      <c r="Y279" s="50"/>
      <c r="Z279" s="50"/>
      <c r="AB279" s="50"/>
      <c r="AD279" s="350"/>
      <c r="AE279" s="18"/>
      <c r="AF279" s="352"/>
      <c r="AG279" s="50"/>
      <c r="AH279" s="18"/>
      <c r="AL279" s="50"/>
      <c r="AM279" s="508"/>
      <c r="AN279" s="18"/>
      <c r="AO279" s="352"/>
      <c r="AP279" s="18"/>
      <c r="AQ279" s="50"/>
      <c r="AV279" s="49">
        <v>2020</v>
      </c>
      <c r="AX279" s="18"/>
      <c r="AY279" s="89"/>
      <c r="AZ279" s="18"/>
      <c r="BA279"/>
      <c r="BB279" s="18"/>
      <c r="BC279"/>
      <c r="BE279" s="49">
        <v>2021</v>
      </c>
      <c r="BH279" s="89"/>
      <c r="BN279" s="49" t="s">
        <v>2355</v>
      </c>
      <c r="BQ279" s="89"/>
    </row>
    <row r="280" spans="7:71" ht="18">
      <c r="O280" s="50"/>
      <c r="P280" s="50"/>
      <c r="T280" s="50"/>
      <c r="U280" s="50"/>
      <c r="V280" s="50"/>
      <c r="W280" s="50"/>
      <c r="X280" s="334"/>
      <c r="Y280" s="50"/>
      <c r="Z280" s="50"/>
      <c r="AB280" s="50"/>
      <c r="AD280" s="18"/>
      <c r="AE280" s="18"/>
      <c r="AF280" s="352"/>
      <c r="AG280" s="50"/>
      <c r="AH280" s="18"/>
      <c r="AL280" s="50"/>
      <c r="AM280" s="508"/>
      <c r="AN280" s="18"/>
      <c r="AO280" s="352"/>
      <c r="AP280" s="18"/>
      <c r="AQ280" s="50"/>
      <c r="AV280" s="84" t="s">
        <v>1676</v>
      </c>
      <c r="AW280" s="4"/>
      <c r="AX280" s="3"/>
      <c r="AY280" s="171">
        <v>12768.400000000049</v>
      </c>
      <c r="AZ280" s="238" t="s">
        <v>1939</v>
      </c>
      <c r="BA280" t="s">
        <v>1861</v>
      </c>
      <c r="BB280" s="18"/>
      <c r="BC280"/>
      <c r="BE280" s="41" t="s">
        <v>4</v>
      </c>
      <c r="BF280" s="9"/>
      <c r="BG280" s="337"/>
      <c r="BH280" s="171">
        <v>21778.812499999993</v>
      </c>
      <c r="BI280" s="238" t="s">
        <v>2437</v>
      </c>
      <c r="BJ280" t="s">
        <v>1861</v>
      </c>
      <c r="BN280" s="277" t="s">
        <v>2157</v>
      </c>
      <c r="BO280" s="63"/>
      <c r="BP280" s="63"/>
      <c r="BQ280" s="171">
        <v>22716.800000000105</v>
      </c>
      <c r="BR280" s="238" t="s">
        <v>4669</v>
      </c>
      <c r="BS280" t="s">
        <v>1861</v>
      </c>
    </row>
    <row r="281" spans="7:71" ht="18">
      <c r="O281" s="50"/>
      <c r="P281" s="50"/>
      <c r="T281" s="50"/>
      <c r="U281" s="50"/>
      <c r="V281" s="50"/>
      <c r="W281" s="50"/>
      <c r="X281" s="334"/>
      <c r="Y281" s="50"/>
      <c r="Z281" s="50"/>
      <c r="AB281" s="50"/>
      <c r="AD281" s="353"/>
      <c r="AE281" s="18"/>
      <c r="AF281" s="352"/>
      <c r="AG281" s="50"/>
      <c r="AH281" s="18"/>
      <c r="AL281" s="50"/>
      <c r="AM281" s="508"/>
      <c r="AN281" s="18"/>
      <c r="AO281" s="352"/>
      <c r="AP281" s="18"/>
      <c r="AQ281" s="50"/>
      <c r="AV281" s="49">
        <v>2020</v>
      </c>
      <c r="AX281" s="18"/>
      <c r="AY281" s="89"/>
      <c r="AZ281" s="18"/>
      <c r="BA281"/>
      <c r="BB281" s="18"/>
      <c r="BC281"/>
      <c r="BE281" s="49" t="s">
        <v>1741</v>
      </c>
      <c r="BH281" s="89"/>
      <c r="BN281" s="49">
        <v>2022</v>
      </c>
      <c r="BQ281" s="89"/>
    </row>
    <row r="282" spans="7:71" ht="18">
      <c r="O282" s="50"/>
      <c r="P282" s="50"/>
      <c r="T282" s="50"/>
      <c r="U282" s="50"/>
      <c r="V282" s="50"/>
      <c r="W282" s="50"/>
      <c r="X282" s="334"/>
      <c r="Y282" s="50"/>
      <c r="Z282" s="50"/>
      <c r="AB282" s="50"/>
      <c r="AD282" s="350"/>
      <c r="AE282" s="18"/>
      <c r="AF282" s="352"/>
      <c r="AG282" s="50"/>
      <c r="AH282" s="18"/>
      <c r="AL282" s="50"/>
      <c r="AM282" s="508"/>
      <c r="AN282" s="18"/>
      <c r="AO282" s="352"/>
      <c r="AP282" s="18"/>
      <c r="AQ282" s="50"/>
      <c r="AV282" s="84" t="s">
        <v>1654</v>
      </c>
      <c r="AW282" s="3"/>
      <c r="AX282" s="3"/>
      <c r="AY282" s="171">
        <v>12416.899999999921</v>
      </c>
      <c r="AZ282" s="238" t="s">
        <v>1940</v>
      </c>
      <c r="BA282" t="s">
        <v>1862</v>
      </c>
      <c r="BB282" s="18"/>
      <c r="BC282"/>
      <c r="BE282" s="41" t="s">
        <v>2010</v>
      </c>
      <c r="BF282" s="3"/>
      <c r="BG282" s="337"/>
      <c r="BH282" s="171">
        <v>21549.599999999831</v>
      </c>
      <c r="BI282" s="238" t="s">
        <v>2438</v>
      </c>
      <c r="BJ282" t="s">
        <v>1862</v>
      </c>
      <c r="BN282" s="277" t="s">
        <v>4536</v>
      </c>
      <c r="BO282" s="63"/>
      <c r="BP282" s="63"/>
      <c r="BQ282" s="171">
        <v>20458.800000000094</v>
      </c>
      <c r="BR282" s="238" t="s">
        <v>4670</v>
      </c>
      <c r="BS282" t="s">
        <v>1862</v>
      </c>
    </row>
    <row r="283" spans="7:71" ht="18">
      <c r="O283" s="50"/>
      <c r="P283" s="50"/>
      <c r="T283" s="50"/>
      <c r="U283" s="50"/>
      <c r="V283" s="50"/>
      <c r="W283" s="50"/>
      <c r="X283" s="334"/>
      <c r="Y283" s="50"/>
      <c r="Z283" s="50"/>
      <c r="AB283" s="50"/>
      <c r="AD283" s="350"/>
      <c r="AE283" s="18"/>
      <c r="AF283" s="352"/>
      <c r="AG283" s="50"/>
      <c r="AH283" s="18"/>
      <c r="AL283" s="50"/>
      <c r="AM283" s="508"/>
      <c r="AN283" s="18"/>
      <c r="AO283" s="352"/>
      <c r="AP283" s="18"/>
      <c r="AQ283" s="50"/>
      <c r="AV283" s="49">
        <v>2020</v>
      </c>
      <c r="AX283" s="18"/>
      <c r="AY283" s="89"/>
      <c r="AZ283" s="18"/>
      <c r="BA283"/>
      <c r="BB283" s="18"/>
      <c r="BC283"/>
      <c r="BE283" s="49">
        <v>2021</v>
      </c>
      <c r="BH283" s="89"/>
      <c r="BN283" s="49">
        <v>2022</v>
      </c>
      <c r="BQ283" s="89"/>
    </row>
    <row r="284" spans="7:71" ht="18">
      <c r="O284" s="50"/>
      <c r="P284" s="50"/>
      <c r="T284" s="50"/>
      <c r="U284" s="456"/>
      <c r="V284" s="50"/>
      <c r="W284" s="50"/>
      <c r="X284" s="334"/>
      <c r="Y284" s="50"/>
      <c r="Z284" s="50"/>
      <c r="AB284" s="50"/>
      <c r="AD284" s="18"/>
      <c r="AE284" s="18"/>
      <c r="AF284" s="352"/>
      <c r="AG284" s="50"/>
      <c r="AH284" s="18"/>
      <c r="AL284" s="50"/>
      <c r="AM284" s="508"/>
      <c r="AN284" s="18"/>
      <c r="AO284" s="352"/>
      <c r="AP284" s="18"/>
      <c r="AQ284" s="50"/>
      <c r="AV284" s="40" t="s">
        <v>784</v>
      </c>
      <c r="AW284" s="4"/>
      <c r="AX284" s="3"/>
      <c r="AY284" s="171">
        <v>12319.199999999979</v>
      </c>
      <c r="AZ284" s="238" t="s">
        <v>1887</v>
      </c>
      <c r="BA284" t="s">
        <v>1863</v>
      </c>
      <c r="BB284" s="18"/>
      <c r="BC284"/>
      <c r="BE284" s="41" t="s">
        <v>2002</v>
      </c>
      <c r="BF284" s="3"/>
      <c r="BG284" s="337"/>
      <c r="BH284" s="171">
        <v>21281.950000000004</v>
      </c>
      <c r="BI284" s="238" t="s">
        <v>2439</v>
      </c>
      <c r="BJ284" t="s">
        <v>1863</v>
      </c>
      <c r="BN284" s="277" t="s">
        <v>2023</v>
      </c>
      <c r="BO284" s="63"/>
      <c r="BP284" s="63"/>
      <c r="BQ284" s="171">
        <v>20433.00000000004</v>
      </c>
      <c r="BR284" s="238" t="s">
        <v>4671</v>
      </c>
      <c r="BS284" t="s">
        <v>1863</v>
      </c>
    </row>
    <row r="285" spans="7:71" ht="18">
      <c r="O285" s="50"/>
      <c r="P285" s="50"/>
      <c r="T285" s="50"/>
      <c r="U285" s="456"/>
      <c r="V285" s="50"/>
      <c r="W285" s="50"/>
      <c r="X285" s="334"/>
      <c r="Y285" s="50"/>
      <c r="Z285" s="50"/>
      <c r="AB285" s="50"/>
      <c r="AD285" s="353"/>
      <c r="AE285" s="18"/>
      <c r="AF285" s="352"/>
      <c r="AG285" s="50"/>
      <c r="AH285" s="18"/>
      <c r="AL285" s="50"/>
      <c r="AM285" s="508"/>
      <c r="AN285" s="18"/>
      <c r="AO285" s="352"/>
      <c r="AP285" s="18"/>
      <c r="AQ285" s="50"/>
      <c r="AV285" s="49">
        <v>2019</v>
      </c>
      <c r="AX285" s="18"/>
      <c r="AY285" s="89"/>
      <c r="AZ285" s="18"/>
      <c r="BA285"/>
      <c r="BB285" s="18"/>
      <c r="BC285"/>
      <c r="BE285" s="49">
        <v>2021</v>
      </c>
      <c r="BH285" s="89"/>
      <c r="BN285" s="49">
        <v>2022</v>
      </c>
      <c r="BQ285" s="89"/>
    </row>
    <row r="286" spans="7:71" ht="18">
      <c r="O286" s="50"/>
      <c r="P286" s="50"/>
      <c r="T286" s="50"/>
      <c r="U286" s="50"/>
      <c r="V286" s="50"/>
      <c r="W286" s="50"/>
      <c r="X286" s="334"/>
      <c r="Y286" s="50"/>
      <c r="Z286" s="50"/>
      <c r="AB286" s="50"/>
      <c r="AD286" s="18"/>
      <c r="AE286" s="18"/>
      <c r="AF286" s="352"/>
      <c r="AG286" s="50"/>
      <c r="AH286" s="18"/>
      <c r="AL286" s="50"/>
      <c r="AM286" s="508"/>
      <c r="AN286" s="18"/>
      <c r="AO286" s="352"/>
      <c r="AP286" s="18"/>
      <c r="AQ286" s="50"/>
      <c r="AV286" s="84" t="s">
        <v>1643</v>
      </c>
      <c r="AW286" s="4"/>
      <c r="AX286" s="3"/>
      <c r="AY286" s="171">
        <v>11519.400000000081</v>
      </c>
      <c r="AZ286" s="238" t="s">
        <v>1941</v>
      </c>
      <c r="BA286" t="s">
        <v>1864</v>
      </c>
      <c r="BB286" s="18"/>
      <c r="BC286"/>
      <c r="BE286" s="41" t="s">
        <v>2007</v>
      </c>
      <c r="BF286" s="3"/>
      <c r="BG286" s="337"/>
      <c r="BH286" s="171">
        <v>20666.500000000051</v>
      </c>
      <c r="BI286" s="238" t="s">
        <v>2440</v>
      </c>
      <c r="BJ286" t="s">
        <v>1864</v>
      </c>
      <c r="BN286" s="277" t="s">
        <v>2029</v>
      </c>
      <c r="BO286" s="63"/>
      <c r="BP286" s="63"/>
      <c r="BQ286" s="171">
        <v>20383.300000000007</v>
      </c>
      <c r="BR286" s="238" t="s">
        <v>4672</v>
      </c>
      <c r="BS286" t="s">
        <v>1864</v>
      </c>
    </row>
    <row r="287" spans="7:71" ht="18">
      <c r="O287" s="50"/>
      <c r="P287" s="50"/>
      <c r="T287" s="50"/>
      <c r="U287" s="505"/>
      <c r="V287" s="50"/>
      <c r="W287" s="50"/>
      <c r="X287" s="334"/>
      <c r="Y287" s="50"/>
      <c r="Z287" s="50"/>
      <c r="AB287" s="50"/>
      <c r="AD287" s="18"/>
      <c r="AE287" s="18"/>
      <c r="AF287" s="352"/>
      <c r="AG287" s="50"/>
      <c r="AH287" s="18"/>
      <c r="AL287" s="50"/>
      <c r="AM287" s="508"/>
      <c r="AN287" s="18"/>
      <c r="AO287" s="352"/>
      <c r="AP287" s="18"/>
      <c r="AQ287" s="50"/>
      <c r="AV287" s="49">
        <v>2020</v>
      </c>
      <c r="AX287" s="18"/>
      <c r="AY287" s="89"/>
      <c r="AZ287" s="18"/>
      <c r="BA287"/>
      <c r="BB287" s="18"/>
      <c r="BC287"/>
      <c r="BE287" s="49">
        <v>2021</v>
      </c>
      <c r="BH287" s="89"/>
      <c r="BN287" s="49">
        <v>2022</v>
      </c>
      <c r="BQ287" s="89"/>
    </row>
    <row r="288" spans="7:71" ht="18">
      <c r="O288" s="50"/>
      <c r="P288" s="50"/>
      <c r="T288" s="50"/>
      <c r="U288" s="456"/>
      <c r="V288" s="50"/>
      <c r="W288" s="50"/>
      <c r="X288" s="334"/>
      <c r="Y288" s="50"/>
      <c r="Z288" s="50"/>
      <c r="AB288" s="50"/>
      <c r="AD288" s="350"/>
      <c r="AE288" s="18"/>
      <c r="AF288" s="352"/>
      <c r="AG288" s="50"/>
      <c r="AH288" s="18"/>
      <c r="AL288" s="50"/>
      <c r="AM288" s="508"/>
      <c r="AN288" s="18"/>
      <c r="AO288" s="352"/>
      <c r="AP288" s="18"/>
      <c r="AQ288" s="50"/>
      <c r="AV288" s="84" t="s">
        <v>1648</v>
      </c>
      <c r="AW288" s="213"/>
      <c r="AX288" s="3"/>
      <c r="AY288" s="171">
        <v>11316.500000000095</v>
      </c>
      <c r="AZ288" s="238" t="s">
        <v>1942</v>
      </c>
      <c r="BA288" t="s">
        <v>1865</v>
      </c>
      <c r="BB288" s="18"/>
      <c r="BC288"/>
      <c r="BE288" s="40" t="s">
        <v>769</v>
      </c>
      <c r="BF288" s="3"/>
      <c r="BG288" s="337"/>
      <c r="BH288" s="171">
        <v>20430.062500000058</v>
      </c>
      <c r="BI288" s="238" t="s">
        <v>2441</v>
      </c>
      <c r="BJ288" t="s">
        <v>1865</v>
      </c>
      <c r="BN288" s="277" t="s">
        <v>2028</v>
      </c>
      <c r="BO288" s="63"/>
      <c r="BP288" s="63"/>
      <c r="BQ288" s="171">
        <v>20311.099999999893</v>
      </c>
      <c r="BR288" s="238" t="s">
        <v>4673</v>
      </c>
      <c r="BS288" t="s">
        <v>1865</v>
      </c>
    </row>
    <row r="289" spans="15:71" ht="18">
      <c r="O289" s="50"/>
      <c r="P289" s="50"/>
      <c r="T289" s="50"/>
      <c r="U289" s="50"/>
      <c r="V289" s="50"/>
      <c r="W289" s="50"/>
      <c r="X289" s="334"/>
      <c r="Y289" s="50"/>
      <c r="Z289" s="50"/>
      <c r="AB289" s="50"/>
      <c r="AG289" s="50"/>
      <c r="AH289" s="18"/>
      <c r="AL289" s="50"/>
      <c r="AM289" s="508"/>
      <c r="AN289" s="18"/>
      <c r="AO289" s="352"/>
      <c r="AP289" s="18"/>
      <c r="AQ289" s="50"/>
      <c r="AV289" s="49">
        <v>2020</v>
      </c>
      <c r="AX289" s="18"/>
      <c r="AY289" s="89"/>
      <c r="AZ289" s="18"/>
      <c r="BA289"/>
      <c r="BB289" s="18"/>
      <c r="BC289"/>
      <c r="BE289" s="49" t="s">
        <v>1742</v>
      </c>
      <c r="BH289" s="89"/>
      <c r="BN289" s="49">
        <v>2022</v>
      </c>
      <c r="BQ289" s="89"/>
    </row>
    <row r="290" spans="15:71" ht="18">
      <c r="O290" s="50"/>
      <c r="P290" s="50"/>
      <c r="T290" s="50"/>
      <c r="U290" s="50"/>
      <c r="V290" s="50"/>
      <c r="W290" s="50"/>
      <c r="X290" s="334"/>
      <c r="Y290" s="50"/>
      <c r="Z290" s="50"/>
      <c r="AB290" s="50"/>
      <c r="AG290" s="50"/>
      <c r="AH290" s="18"/>
      <c r="AL290" s="50"/>
      <c r="AM290" s="508"/>
      <c r="AN290" s="18"/>
      <c r="AO290" s="352"/>
      <c r="AP290" s="18"/>
      <c r="AQ290" s="50"/>
      <c r="AV290" s="40" t="s">
        <v>164</v>
      </c>
      <c r="AW290" s="9"/>
      <c r="AX290" s="3"/>
      <c r="AY290" s="171">
        <v>9763.375</v>
      </c>
      <c r="AZ290" s="238" t="s">
        <v>1943</v>
      </c>
      <c r="BA290" t="s">
        <v>1866</v>
      </c>
      <c r="BB290" s="18"/>
      <c r="BC290"/>
      <c r="BE290" s="41" t="s">
        <v>2004</v>
      </c>
      <c r="BF290" s="3"/>
      <c r="BG290" s="337"/>
      <c r="BH290" s="171">
        <v>19623.499999999811</v>
      </c>
      <c r="BI290" s="238" t="s">
        <v>2442</v>
      </c>
      <c r="BJ290" t="s">
        <v>1866</v>
      </c>
      <c r="BN290" s="277" t="s">
        <v>2027</v>
      </c>
      <c r="BO290" s="63"/>
      <c r="BP290" s="63"/>
      <c r="BQ290" s="171">
        <v>20073.399999999965</v>
      </c>
      <c r="BR290" s="238" t="s">
        <v>4674</v>
      </c>
      <c r="BS290" t="s">
        <v>1866</v>
      </c>
    </row>
    <row r="291" spans="15:71" ht="18">
      <c r="O291" s="50"/>
      <c r="P291" s="50"/>
      <c r="T291" s="50"/>
      <c r="U291" s="505"/>
      <c r="V291" s="50"/>
      <c r="W291" s="50"/>
      <c r="X291" s="334"/>
      <c r="Y291" s="50"/>
      <c r="Z291" s="50"/>
      <c r="AB291" s="493"/>
      <c r="AG291" s="50"/>
      <c r="AH291" s="18"/>
      <c r="AL291" s="50"/>
      <c r="AM291" s="508"/>
      <c r="AN291" s="18"/>
      <c r="AO291" s="352"/>
      <c r="AP291" s="18"/>
      <c r="AQ291" s="50"/>
      <c r="AV291" s="48">
        <v>2018</v>
      </c>
      <c r="AX291" s="18"/>
      <c r="AY291" s="89"/>
      <c r="AZ291" s="18"/>
      <c r="BA291"/>
      <c r="BB291" s="18"/>
      <c r="BC291"/>
      <c r="BE291" s="49">
        <v>2021</v>
      </c>
      <c r="BH291" s="89"/>
      <c r="BN291" s="49">
        <v>2022</v>
      </c>
      <c r="BQ291" s="89"/>
    </row>
    <row r="292" spans="15:71" ht="18">
      <c r="O292" s="50"/>
      <c r="P292" s="50"/>
      <c r="T292" s="50"/>
      <c r="U292" s="50"/>
      <c r="V292" s="50"/>
      <c r="W292" s="50"/>
      <c r="X292" s="334"/>
      <c r="Y292" s="50"/>
      <c r="Z292" s="50"/>
      <c r="AB292" s="50"/>
      <c r="AG292" s="50"/>
      <c r="AH292" s="18"/>
      <c r="AL292" s="50"/>
      <c r="AM292" s="508"/>
      <c r="AN292" s="18"/>
      <c r="AO292" s="352"/>
      <c r="AP292" s="18"/>
      <c r="AQ292" s="50"/>
      <c r="AV292" s="41" t="s">
        <v>178</v>
      </c>
      <c r="AW292" s="212"/>
      <c r="AX292" s="3"/>
      <c r="AY292" s="171">
        <v>5319.05</v>
      </c>
      <c r="AZ292" s="238" t="s">
        <v>1944</v>
      </c>
      <c r="BA292" t="s">
        <v>1867</v>
      </c>
      <c r="BB292" s="18"/>
      <c r="BC292"/>
      <c r="BE292" s="41" t="s">
        <v>2003</v>
      </c>
      <c r="BF292" s="3"/>
      <c r="BG292" s="337"/>
      <c r="BH292" s="171">
        <v>17329.299999999996</v>
      </c>
      <c r="BI292" s="238" t="s">
        <v>2443</v>
      </c>
      <c r="BJ292" t="s">
        <v>1867</v>
      </c>
      <c r="BN292" s="277" t="s">
        <v>2025</v>
      </c>
      <c r="BO292" s="63"/>
      <c r="BP292" s="63"/>
      <c r="BQ292" s="171">
        <v>20032.000000000062</v>
      </c>
      <c r="BR292" s="238" t="s">
        <v>4675</v>
      </c>
      <c r="BS292" t="s">
        <v>1867</v>
      </c>
    </row>
    <row r="293" spans="15:71" ht="18">
      <c r="O293" s="50"/>
      <c r="P293" s="50"/>
      <c r="T293" s="50"/>
      <c r="U293" s="50"/>
      <c r="V293" s="50"/>
      <c r="W293" s="50"/>
      <c r="X293" s="334"/>
      <c r="Y293" s="50"/>
      <c r="Z293" s="50"/>
      <c r="AB293" s="50"/>
      <c r="AG293" s="50"/>
      <c r="AH293" s="18"/>
      <c r="AL293" s="50"/>
      <c r="AM293" s="508"/>
      <c r="AN293" s="18"/>
      <c r="AO293" s="352"/>
      <c r="AP293" s="18"/>
      <c r="AQ293" s="50"/>
      <c r="AV293" s="49">
        <v>2017</v>
      </c>
      <c r="AX293" s="18"/>
      <c r="AY293" s="89"/>
      <c r="AZ293" s="18"/>
      <c r="BA293"/>
      <c r="BB293" s="18"/>
      <c r="BC293"/>
      <c r="BE293" s="49">
        <v>2021</v>
      </c>
      <c r="BH293" s="89"/>
      <c r="BN293" s="49">
        <v>2022</v>
      </c>
      <c r="BQ293" s="89"/>
    </row>
    <row r="294" spans="15:71" ht="18">
      <c r="O294" s="50"/>
      <c r="P294" s="50"/>
      <c r="T294" s="50"/>
      <c r="U294" s="456"/>
      <c r="V294" s="50"/>
      <c r="W294" s="50"/>
      <c r="X294" s="334"/>
      <c r="Y294" s="50"/>
      <c r="Z294" s="50"/>
      <c r="AB294" s="50"/>
      <c r="AG294" s="50"/>
      <c r="AH294" s="18"/>
      <c r="AL294" s="50"/>
      <c r="AM294" s="508"/>
      <c r="AN294" s="18"/>
      <c r="AO294" s="352"/>
      <c r="AP294" s="18"/>
      <c r="AQ294" s="50"/>
      <c r="AV294" s="41" t="s">
        <v>179</v>
      </c>
      <c r="AX294" s="3"/>
      <c r="AY294" s="171">
        <v>0</v>
      </c>
      <c r="AZ294" s="238" t="s">
        <v>1945</v>
      </c>
      <c r="BA294"/>
      <c r="BB294" s="18"/>
      <c r="BC294"/>
      <c r="BE294" s="40" t="s">
        <v>1641</v>
      </c>
      <c r="BF294" s="9"/>
      <c r="BG294" s="337"/>
      <c r="BH294" s="171">
        <v>11163.374999999924</v>
      </c>
      <c r="BI294" s="238" t="s">
        <v>2444</v>
      </c>
      <c r="BJ294" t="s">
        <v>1868</v>
      </c>
      <c r="BN294" s="277" t="s">
        <v>2030</v>
      </c>
      <c r="BO294" s="63"/>
      <c r="BP294" s="63"/>
      <c r="BQ294" s="171">
        <v>18661.19999999995</v>
      </c>
      <c r="BR294" s="238" t="s">
        <v>4676</v>
      </c>
      <c r="BS294" t="s">
        <v>1868</v>
      </c>
    </row>
    <row r="295" spans="15:71" ht="18">
      <c r="O295" s="50"/>
      <c r="P295" s="50"/>
      <c r="T295" s="50"/>
      <c r="U295" s="456"/>
      <c r="V295" s="50"/>
      <c r="W295" s="50"/>
      <c r="X295" s="334"/>
      <c r="Y295" s="50"/>
      <c r="Z295" s="50"/>
      <c r="AB295" s="50"/>
      <c r="AG295" s="50"/>
      <c r="AH295" s="18"/>
      <c r="AL295" s="50"/>
      <c r="AM295" s="508"/>
      <c r="AN295" s="18"/>
      <c r="AO295" s="352"/>
      <c r="AP295" s="18"/>
      <c r="AQ295" s="50"/>
      <c r="AV295" s="48"/>
      <c r="AX295" s="18"/>
      <c r="AY295"/>
      <c r="AZ295" s="18"/>
      <c r="BA295"/>
      <c r="BB295" s="18"/>
      <c r="BC295"/>
      <c r="BE295" s="49">
        <v>2020</v>
      </c>
      <c r="BH295" s="89"/>
      <c r="BN295" s="49">
        <v>2022</v>
      </c>
      <c r="BQ295" s="89"/>
    </row>
    <row r="296" spans="15:71" ht="18">
      <c r="O296" s="50"/>
      <c r="P296" s="50"/>
      <c r="T296" s="50"/>
      <c r="U296" s="28"/>
      <c r="V296" s="50"/>
      <c r="W296" s="50"/>
      <c r="AB296" s="50"/>
      <c r="AG296" s="50"/>
      <c r="AH296" s="18"/>
      <c r="AL296" s="50"/>
      <c r="AM296" s="508"/>
      <c r="AN296" s="18"/>
      <c r="AO296" s="352"/>
      <c r="AP296" s="18"/>
      <c r="AQ296" s="50"/>
      <c r="AX296" s="18"/>
      <c r="AY296"/>
      <c r="AZ296" s="18"/>
      <c r="BA296"/>
      <c r="BB296" s="18"/>
      <c r="BC296"/>
      <c r="BE296" s="84" t="s">
        <v>1658</v>
      </c>
      <c r="BF296" s="4"/>
      <c r="BG296" s="337"/>
      <c r="BH296" s="171">
        <v>10004.324999999946</v>
      </c>
      <c r="BI296" s="238" t="s">
        <v>2445</v>
      </c>
      <c r="BJ296" s="3" t="s">
        <v>2398</v>
      </c>
      <c r="BN296" s="277" t="s">
        <v>2050</v>
      </c>
      <c r="BO296" s="63"/>
      <c r="BP296" s="63"/>
      <c r="BQ296" s="171">
        <v>17630.999999999989</v>
      </c>
      <c r="BR296" s="238" t="s">
        <v>4677</v>
      </c>
      <c r="BS296" s="3" t="s">
        <v>2398</v>
      </c>
    </row>
    <row r="297" spans="15:71" ht="18">
      <c r="O297" s="50"/>
      <c r="P297" s="50"/>
      <c r="T297" s="50"/>
      <c r="U297" s="28"/>
      <c r="V297" s="50"/>
      <c r="W297" s="50"/>
      <c r="AB297" s="50"/>
      <c r="AG297" s="50"/>
      <c r="AH297" s="18"/>
      <c r="AL297" s="50"/>
      <c r="AM297" s="508"/>
      <c r="AN297" s="18"/>
      <c r="AO297" s="352"/>
      <c r="AP297" s="18"/>
      <c r="AQ297" s="50"/>
      <c r="AV297" s="350"/>
      <c r="AW297" s="18"/>
      <c r="AX297" s="352"/>
      <c r="AZ297" s="18"/>
      <c r="BA297"/>
      <c r="BB297" s="18"/>
      <c r="BC297"/>
      <c r="BE297" s="49">
        <v>2020</v>
      </c>
      <c r="BH297" s="89"/>
      <c r="BJ297" s="3"/>
      <c r="BN297" s="49">
        <v>2022</v>
      </c>
      <c r="BQ297" s="89"/>
      <c r="BS297" s="3"/>
    </row>
    <row r="298" spans="15:71" ht="18">
      <c r="O298" s="50"/>
      <c r="P298" s="50"/>
      <c r="T298" s="50"/>
      <c r="U298" s="28"/>
      <c r="V298" s="50"/>
      <c r="W298" s="50"/>
      <c r="AB298" s="50"/>
      <c r="AG298" s="50"/>
      <c r="AH298" s="18"/>
      <c r="AL298" s="50"/>
      <c r="AM298" s="508"/>
      <c r="AN298" s="18"/>
      <c r="AO298" s="352"/>
      <c r="AP298" s="18"/>
      <c r="AQ298" s="50"/>
      <c r="AV298" s="353"/>
      <c r="AW298" s="18"/>
      <c r="AX298" s="352"/>
      <c r="AZ298" s="18"/>
      <c r="BA298"/>
      <c r="BB298" s="18"/>
      <c r="BC298"/>
      <c r="BE298" s="84" t="s">
        <v>1651</v>
      </c>
      <c r="BF298" s="4"/>
      <c r="BG298" s="337"/>
      <c r="BH298" s="171">
        <v>9930.9750000000095</v>
      </c>
      <c r="BI298" s="238" t="s">
        <v>2446</v>
      </c>
      <c r="BJ298" s="3" t="s">
        <v>2399</v>
      </c>
      <c r="BN298" s="277" t="s">
        <v>2024</v>
      </c>
      <c r="BO298" s="63"/>
      <c r="BP298" s="63"/>
      <c r="BQ298" s="171">
        <v>15996.699999999988</v>
      </c>
      <c r="BR298" s="238" t="s">
        <v>4678</v>
      </c>
      <c r="BS298" s="3" t="s">
        <v>2399</v>
      </c>
    </row>
    <row r="299" spans="15:71" ht="18">
      <c r="O299" s="50"/>
      <c r="P299" s="50"/>
      <c r="T299" s="50"/>
      <c r="U299" s="28"/>
      <c r="V299" s="50"/>
      <c r="W299" s="50"/>
      <c r="AB299" s="50"/>
      <c r="AG299" s="50"/>
      <c r="AH299" s="18"/>
      <c r="AL299" s="50"/>
      <c r="AM299" s="508"/>
      <c r="AN299" s="18"/>
      <c r="AO299" s="352"/>
      <c r="AP299" s="18"/>
      <c r="AQ299" s="50"/>
      <c r="AV299" s="18"/>
      <c r="AW299" s="18"/>
      <c r="AX299" s="352"/>
      <c r="AZ299" s="18"/>
      <c r="BA299"/>
      <c r="BB299" s="18"/>
      <c r="BC299"/>
      <c r="BE299" s="49">
        <v>2020</v>
      </c>
      <c r="BH299" s="89"/>
      <c r="BJ299" s="3"/>
      <c r="BN299" s="49">
        <v>2022</v>
      </c>
      <c r="BQ299" s="89"/>
      <c r="BS299" s="3"/>
    </row>
    <row r="300" spans="15:71" ht="18">
      <c r="O300" s="50"/>
      <c r="P300" s="50"/>
      <c r="T300" s="50"/>
      <c r="U300" s="28"/>
      <c r="V300" s="50"/>
      <c r="W300" s="50"/>
      <c r="AB300" s="50"/>
      <c r="AG300" s="50"/>
      <c r="AH300" s="18"/>
      <c r="AL300" s="50"/>
      <c r="AM300" s="508"/>
      <c r="AN300" s="18"/>
      <c r="AO300" s="352"/>
      <c r="AP300" s="18"/>
      <c r="AQ300" s="50"/>
      <c r="AV300" s="350"/>
      <c r="AW300" s="18"/>
      <c r="AX300" s="352"/>
      <c r="AZ300" s="18"/>
      <c r="BA300"/>
      <c r="BB300" s="18"/>
      <c r="BC300"/>
      <c r="BE300" s="84" t="s">
        <v>1650</v>
      </c>
      <c r="BF300" s="4"/>
      <c r="BG300" s="337"/>
      <c r="BH300" s="171">
        <v>9693.4500000000153</v>
      </c>
      <c r="BI300" s="1" t="s">
        <v>2447</v>
      </c>
      <c r="BJ300" s="3" t="s">
        <v>2400</v>
      </c>
      <c r="BN300" s="277" t="s">
        <v>2053</v>
      </c>
      <c r="BO300" s="63"/>
      <c r="BP300" s="63"/>
      <c r="BQ300" s="171">
        <v>15300.000000000095</v>
      </c>
      <c r="BR300" s="238" t="s">
        <v>4679</v>
      </c>
      <c r="BS300" s="3" t="s">
        <v>2400</v>
      </c>
    </row>
    <row r="301" spans="15:71" ht="18">
      <c r="O301" s="50"/>
      <c r="P301" s="50"/>
      <c r="T301" s="50"/>
      <c r="U301" s="28"/>
      <c r="V301" s="50"/>
      <c r="W301" s="50"/>
      <c r="AB301" s="50"/>
      <c r="AG301" s="50"/>
      <c r="AH301" s="18"/>
      <c r="AL301" s="50"/>
      <c r="AM301" s="508"/>
      <c r="AN301" s="18"/>
      <c r="AO301" s="352"/>
      <c r="AP301" s="18"/>
      <c r="AQ301" s="50"/>
      <c r="AV301" s="353"/>
      <c r="AW301" s="18"/>
      <c r="AX301" s="352"/>
      <c r="AZ301" s="18"/>
      <c r="BA301"/>
      <c r="BB301" s="18"/>
      <c r="BC301"/>
      <c r="BE301" s="49">
        <v>2020</v>
      </c>
      <c r="BH301" s="89"/>
      <c r="BJ301" s="3"/>
      <c r="BN301" s="49">
        <v>2022</v>
      </c>
      <c r="BQ301" s="89"/>
    </row>
    <row r="302" spans="15:71" ht="18">
      <c r="O302" s="50"/>
      <c r="P302" s="50"/>
      <c r="T302" s="50"/>
      <c r="U302" s="28"/>
      <c r="V302" s="50"/>
      <c r="W302" s="50"/>
      <c r="AB302" s="50"/>
      <c r="AG302" s="50"/>
      <c r="AH302" s="18"/>
      <c r="AL302" s="50"/>
      <c r="AM302" s="508"/>
      <c r="AN302" s="18"/>
      <c r="AO302" s="352"/>
      <c r="AP302" s="18"/>
      <c r="AQ302" s="50"/>
      <c r="AV302" s="353"/>
      <c r="AW302" s="18"/>
      <c r="AX302" s="352"/>
      <c r="AZ302" s="18"/>
      <c r="BA302"/>
      <c r="BB302" s="18"/>
      <c r="BC302"/>
      <c r="BE302" s="84" t="s">
        <v>1676</v>
      </c>
      <c r="BF302" s="4"/>
      <c r="BG302" s="337"/>
      <c r="BH302" s="171">
        <v>9576.3000000000357</v>
      </c>
      <c r="BI302" s="238" t="s">
        <v>2448</v>
      </c>
      <c r="BJ302" s="3" t="s">
        <v>2401</v>
      </c>
      <c r="BN302" s="277" t="s">
        <v>2004</v>
      </c>
      <c r="BO302" s="213"/>
      <c r="BP302" s="63"/>
      <c r="BQ302" s="171">
        <v>14912.324999999861</v>
      </c>
      <c r="BR302" s="238" t="s">
        <v>4680</v>
      </c>
      <c r="BS302" s="3" t="s">
        <v>2401</v>
      </c>
    </row>
    <row r="303" spans="15:71" ht="18">
      <c r="O303" s="50"/>
      <c r="P303" s="50"/>
      <c r="T303" s="50"/>
      <c r="U303" s="28"/>
      <c r="V303" s="50"/>
      <c r="W303" s="50"/>
      <c r="AB303" s="50"/>
      <c r="AG303" s="50"/>
      <c r="AH303" s="18"/>
      <c r="AL303" s="50"/>
      <c r="AM303" s="508"/>
      <c r="AN303" s="18"/>
      <c r="AO303" s="352"/>
      <c r="AP303" s="18"/>
      <c r="AQ303" s="50"/>
      <c r="AV303" s="350"/>
      <c r="AW303" s="18"/>
      <c r="AX303" s="352"/>
      <c r="AZ303" s="18"/>
      <c r="BA303"/>
      <c r="BB303" s="18"/>
      <c r="BC303"/>
      <c r="BE303" s="49">
        <v>2020</v>
      </c>
      <c r="BH303" s="89"/>
      <c r="BJ303" s="3"/>
      <c r="BN303" s="49">
        <v>2021</v>
      </c>
      <c r="BQ303" s="89"/>
    </row>
    <row r="304" spans="15:71" ht="18">
      <c r="O304" s="50"/>
      <c r="P304" s="50"/>
      <c r="T304" s="50"/>
      <c r="U304" s="28"/>
      <c r="V304" s="50"/>
      <c r="W304" s="50"/>
      <c r="AB304" s="50"/>
      <c r="AG304" s="50"/>
      <c r="AH304" s="18"/>
      <c r="AL304" s="50"/>
      <c r="AM304" s="508"/>
      <c r="AN304" s="18"/>
      <c r="AO304" s="352"/>
      <c r="AP304" s="18"/>
      <c r="AQ304" s="50"/>
      <c r="AV304" s="350"/>
      <c r="AW304" s="18"/>
      <c r="AX304" s="352"/>
      <c r="AZ304" s="18"/>
      <c r="BA304"/>
      <c r="BB304" s="18"/>
      <c r="BC304"/>
      <c r="BE304" s="40" t="s">
        <v>774</v>
      </c>
      <c r="BF304" s="3"/>
      <c r="BG304" s="337"/>
      <c r="BH304" s="171">
        <v>9239.7749999999633</v>
      </c>
      <c r="BI304" s="238" t="s">
        <v>1927</v>
      </c>
      <c r="BJ304" s="3" t="s">
        <v>2402</v>
      </c>
      <c r="BN304" s="277" t="s">
        <v>2052</v>
      </c>
      <c r="BO304" s="63"/>
      <c r="BP304" s="63"/>
      <c r="BQ304" s="171">
        <v>14828.250000000113</v>
      </c>
      <c r="BR304" s="238" t="s">
        <v>4681</v>
      </c>
      <c r="BS304" s="3" t="s">
        <v>2402</v>
      </c>
    </row>
    <row r="305" spans="15:71" ht="18">
      <c r="O305" s="50"/>
      <c r="P305" s="50"/>
      <c r="T305" s="50"/>
      <c r="U305" s="28"/>
      <c r="V305" s="50"/>
      <c r="W305" s="50"/>
      <c r="AB305" s="50"/>
      <c r="AG305" s="50"/>
      <c r="AH305" s="18"/>
      <c r="AL305" s="50"/>
      <c r="AM305" s="508"/>
      <c r="AN305" s="18"/>
      <c r="AO305" s="352"/>
      <c r="AP305" s="18"/>
      <c r="AQ305" s="50"/>
      <c r="AV305" s="350"/>
      <c r="AW305" s="18"/>
      <c r="AX305" s="352"/>
      <c r="AZ305" s="18"/>
      <c r="BA305"/>
      <c r="BB305" s="18"/>
      <c r="BC305"/>
      <c r="BE305" s="49">
        <v>2019</v>
      </c>
      <c r="BH305" s="89"/>
      <c r="BJ305" s="3"/>
      <c r="BN305" s="49">
        <v>2022</v>
      </c>
      <c r="BQ305" s="89"/>
    </row>
    <row r="306" spans="15:71" ht="18">
      <c r="O306" s="50"/>
      <c r="P306" s="50"/>
      <c r="T306" s="50"/>
      <c r="U306" s="28"/>
      <c r="V306" s="50"/>
      <c r="W306" s="50"/>
      <c r="AB306" s="50"/>
      <c r="AG306" s="50"/>
      <c r="AH306" s="18"/>
      <c r="AL306" s="50"/>
      <c r="AM306" s="508"/>
      <c r="AN306" s="18"/>
      <c r="AO306" s="352"/>
      <c r="AP306" s="18"/>
      <c r="AQ306" s="50"/>
      <c r="AV306" s="353"/>
      <c r="AW306" s="18"/>
      <c r="AX306" s="352"/>
      <c r="AZ306" s="18"/>
      <c r="BA306"/>
      <c r="BB306" s="18"/>
      <c r="BC306"/>
      <c r="BE306" s="84" t="s">
        <v>1648</v>
      </c>
      <c r="BF306" s="4"/>
      <c r="BG306" s="337"/>
      <c r="BH306" s="171">
        <v>8487.3750000000709</v>
      </c>
      <c r="BI306" s="238" t="s">
        <v>2449</v>
      </c>
      <c r="BJ306" s="3" t="s">
        <v>2403</v>
      </c>
      <c r="BN306" s="277" t="s">
        <v>2026</v>
      </c>
      <c r="BO306" s="63"/>
      <c r="BP306" s="63"/>
      <c r="BQ306" s="171">
        <v>14402.500000000065</v>
      </c>
      <c r="BR306" s="238" t="s">
        <v>4682</v>
      </c>
      <c r="BS306" s="3" t="s">
        <v>2403</v>
      </c>
    </row>
    <row r="307" spans="15:71" ht="18">
      <c r="O307" s="50"/>
      <c r="P307" s="50"/>
      <c r="T307" s="50"/>
      <c r="U307" s="28"/>
      <c r="V307" s="50"/>
      <c r="W307" s="50"/>
      <c r="AB307" s="50"/>
      <c r="AG307" s="50"/>
      <c r="AH307" s="18"/>
      <c r="AL307" s="50"/>
      <c r="AM307" s="508"/>
      <c r="AN307" s="18"/>
      <c r="AO307" s="352"/>
      <c r="AP307" s="18"/>
      <c r="AQ307" s="50"/>
      <c r="AV307" s="18"/>
      <c r="AW307" s="18"/>
      <c r="AX307" s="352"/>
      <c r="AZ307" s="18"/>
      <c r="BA307"/>
      <c r="BB307" s="18"/>
      <c r="BC307"/>
      <c r="BE307" s="49">
        <v>2020</v>
      </c>
      <c r="BH307" s="89"/>
      <c r="BJ307" s="3"/>
      <c r="BN307" s="49">
        <v>2022</v>
      </c>
      <c r="BQ307" s="89"/>
    </row>
    <row r="308" spans="15:71" ht="18">
      <c r="O308" s="50"/>
      <c r="P308" s="50"/>
      <c r="T308" s="50"/>
      <c r="U308" s="28"/>
      <c r="V308" s="50"/>
      <c r="W308" s="50"/>
      <c r="AB308" s="50"/>
      <c r="AG308" s="50"/>
      <c r="AH308" s="18"/>
      <c r="AL308" s="50"/>
      <c r="AM308" s="508"/>
      <c r="AN308" s="18"/>
      <c r="AO308" s="352"/>
      <c r="AP308" s="18"/>
      <c r="AQ308" s="50"/>
      <c r="AV308" s="350"/>
      <c r="AW308" s="18"/>
      <c r="AX308" s="352"/>
      <c r="AZ308" s="18"/>
      <c r="BA308"/>
      <c r="BB308" s="18"/>
      <c r="BC308"/>
      <c r="BE308" s="40" t="s">
        <v>784</v>
      </c>
      <c r="BF308" s="3"/>
      <c r="BG308" s="337"/>
      <c r="BH308" s="171">
        <v>8212.7999999999884</v>
      </c>
      <c r="BI308" s="238" t="s">
        <v>2450</v>
      </c>
      <c r="BJ308" s="3" t="s">
        <v>2404</v>
      </c>
      <c r="BN308" s="277" t="s">
        <v>29</v>
      </c>
      <c r="BO308" s="103"/>
      <c r="BP308" s="63"/>
      <c r="BQ308" s="171">
        <v>13427.962499999976</v>
      </c>
      <c r="BR308" s="238" t="s">
        <v>4683</v>
      </c>
      <c r="BS308" s="3" t="s">
        <v>2404</v>
      </c>
    </row>
    <row r="309" spans="15:71" ht="18">
      <c r="O309" s="50"/>
      <c r="P309" s="50"/>
      <c r="T309" s="50"/>
      <c r="U309" s="28"/>
      <c r="V309" s="50"/>
      <c r="W309" s="50"/>
      <c r="AB309" s="50"/>
      <c r="AG309" s="50"/>
      <c r="AH309" s="18"/>
      <c r="AL309" s="50"/>
      <c r="AM309" s="508"/>
      <c r="AN309" s="18"/>
      <c r="AO309" s="352"/>
      <c r="AP309" s="18"/>
      <c r="AQ309" s="50"/>
      <c r="AV309" s="18"/>
      <c r="AW309" s="18"/>
      <c r="AX309" s="352"/>
      <c r="AZ309" s="18"/>
      <c r="BA309"/>
      <c r="BB309" s="18"/>
      <c r="BC309"/>
      <c r="BE309" s="49">
        <v>2019</v>
      </c>
      <c r="BH309" s="89"/>
      <c r="BJ309" s="3"/>
      <c r="BN309" s="49" t="s">
        <v>3117</v>
      </c>
      <c r="BQ309" s="89"/>
    </row>
    <row r="310" spans="15:71" ht="18">
      <c r="O310" s="50"/>
      <c r="P310" s="50"/>
      <c r="T310" s="50"/>
      <c r="U310" s="28"/>
      <c r="V310" s="50"/>
      <c r="W310" s="50"/>
      <c r="AB310" s="50"/>
      <c r="AG310" s="50"/>
      <c r="AH310" s="18"/>
      <c r="AL310" s="50"/>
      <c r="AM310" s="508"/>
      <c r="AN310" s="18"/>
      <c r="AO310" s="352"/>
      <c r="AP310" s="18"/>
      <c r="AQ310" s="50"/>
      <c r="AV310" s="350"/>
      <c r="AW310" s="18"/>
      <c r="AX310" s="352"/>
      <c r="AZ310" s="18"/>
      <c r="BA310"/>
      <c r="BB310" s="18"/>
      <c r="BC310"/>
      <c r="BE310" s="40" t="s">
        <v>164</v>
      </c>
      <c r="BF310" s="213"/>
      <c r="BG310" s="337"/>
      <c r="BH310" s="171">
        <v>4868.0874999999996</v>
      </c>
      <c r="BI310" s="238" t="s">
        <v>2451</v>
      </c>
      <c r="BJ310" s="3" t="s">
        <v>2405</v>
      </c>
      <c r="BN310" s="63" t="s">
        <v>744</v>
      </c>
      <c r="BO310" s="103"/>
      <c r="BP310" s="63"/>
      <c r="BQ310" s="171">
        <v>13191.737499999999</v>
      </c>
      <c r="BR310" s="238" t="s">
        <v>4684</v>
      </c>
      <c r="BS310" s="3" t="s">
        <v>2405</v>
      </c>
    </row>
    <row r="311" spans="15:71" ht="18">
      <c r="O311" s="50"/>
      <c r="P311" s="50"/>
      <c r="T311" s="50"/>
      <c r="U311" s="28"/>
      <c r="V311" s="50"/>
      <c r="W311" s="50"/>
      <c r="AB311" s="50"/>
      <c r="AG311" s="50"/>
      <c r="AH311" s="18"/>
      <c r="AL311" s="50"/>
      <c r="AM311" s="508"/>
      <c r="AN311" s="18"/>
      <c r="AO311" s="352"/>
      <c r="AP311" s="18"/>
      <c r="AQ311" s="50"/>
      <c r="AV311" s="18"/>
      <c r="AW311" s="18"/>
      <c r="AX311" s="352"/>
      <c r="AZ311" s="18"/>
      <c r="BA311"/>
      <c r="BB311" s="18"/>
      <c r="BC311"/>
      <c r="BE311" s="48">
        <v>2018</v>
      </c>
      <c r="BH311" s="171"/>
      <c r="BJ311" s="3"/>
      <c r="BN311" s="49" t="s">
        <v>1742</v>
      </c>
      <c r="BQ311" s="89"/>
    </row>
    <row r="312" spans="15:71" ht="18">
      <c r="O312" s="50"/>
      <c r="P312" s="50"/>
      <c r="T312" s="50"/>
      <c r="U312" s="28"/>
      <c r="V312" s="50"/>
      <c r="W312" s="50"/>
      <c r="AB312" s="50"/>
      <c r="AG312" s="50"/>
      <c r="AH312" s="18"/>
      <c r="AL312" s="50"/>
      <c r="AM312" s="508"/>
      <c r="AN312" s="18"/>
      <c r="AO312" s="352"/>
      <c r="AP312" s="18"/>
      <c r="AQ312" s="50"/>
      <c r="AV312" s="350"/>
      <c r="AW312" s="18"/>
      <c r="AX312" s="352"/>
      <c r="AZ312" s="18"/>
      <c r="BA312"/>
      <c r="BB312" s="18"/>
      <c r="BC312"/>
      <c r="BE312" s="41" t="s">
        <v>178</v>
      </c>
      <c r="BF312" s="212"/>
      <c r="BG312" s="3"/>
      <c r="BH312" s="171">
        <v>0</v>
      </c>
      <c r="BI312" s="238" t="s">
        <v>2406</v>
      </c>
      <c r="BJ312" s="3"/>
      <c r="BN312" s="63" t="s">
        <v>158</v>
      </c>
      <c r="BO312" s="103"/>
      <c r="BP312" s="63"/>
      <c r="BQ312" s="171">
        <v>11981.77499999998</v>
      </c>
      <c r="BR312" s="238" t="s">
        <v>4685</v>
      </c>
      <c r="BS312" s="3" t="s">
        <v>4692</v>
      </c>
    </row>
    <row r="313" spans="15:71" ht="18">
      <c r="O313" s="50"/>
      <c r="P313" s="50"/>
      <c r="T313" s="50"/>
      <c r="U313" s="28"/>
      <c r="V313" s="50"/>
      <c r="W313" s="50"/>
      <c r="AB313" s="50"/>
      <c r="AG313" s="50"/>
      <c r="AH313" s="18"/>
      <c r="AL313" s="50"/>
      <c r="AM313" s="508"/>
      <c r="AN313" s="18"/>
      <c r="AO313" s="352"/>
      <c r="AP313" s="18"/>
      <c r="AQ313" s="50"/>
      <c r="AV313" s="18"/>
      <c r="AW313" s="18"/>
      <c r="AX313" s="352"/>
      <c r="AZ313" s="18"/>
      <c r="BA313"/>
      <c r="BB313" s="18"/>
      <c r="BC313"/>
      <c r="BE313" s="49"/>
      <c r="BG313" s="18"/>
      <c r="BH313" s="89"/>
      <c r="BJ313" s="3"/>
      <c r="BN313" s="48" t="s">
        <v>1741</v>
      </c>
      <c r="BQ313" s="89"/>
    </row>
    <row r="314" spans="15:71" ht="18">
      <c r="O314" s="50"/>
      <c r="P314" s="50"/>
      <c r="T314" s="50"/>
      <c r="U314" s="28"/>
      <c r="V314" s="50"/>
      <c r="W314" s="50"/>
      <c r="AB314" s="50"/>
      <c r="AG314" s="50"/>
      <c r="AH314" s="18"/>
      <c r="AL314" s="50"/>
      <c r="AM314" s="508"/>
      <c r="AN314" s="18"/>
      <c r="AO314" s="352"/>
      <c r="AP314" s="18"/>
      <c r="AQ314" s="50"/>
      <c r="AV314" s="350"/>
      <c r="AW314" s="18"/>
      <c r="AX314" s="352"/>
      <c r="AZ314" s="18"/>
      <c r="BA314"/>
      <c r="BB314" s="18"/>
      <c r="BC314"/>
      <c r="BE314" s="41"/>
      <c r="BH314" s="171"/>
      <c r="BJ314" s="3"/>
      <c r="BN314" s="63" t="s">
        <v>769</v>
      </c>
      <c r="BO314" s="103"/>
      <c r="BP314" s="63"/>
      <c r="BQ314" s="171">
        <v>11955.437500000018</v>
      </c>
      <c r="BR314" s="238" t="s">
        <v>2441</v>
      </c>
      <c r="BS314" s="3" t="s">
        <v>4693</v>
      </c>
    </row>
    <row r="315" spans="15:71" ht="18" customHeight="1">
      <c r="T315" s="50"/>
      <c r="U315" s="28"/>
      <c r="V315" s="50"/>
      <c r="W315" s="50"/>
      <c r="AB315" s="50"/>
      <c r="AG315" s="50"/>
      <c r="AH315" s="18"/>
      <c r="AL315" s="50"/>
      <c r="AM315" s="508"/>
      <c r="AN315" s="18"/>
      <c r="AO315" s="352"/>
      <c r="AP315" s="18"/>
      <c r="AQ315" s="50"/>
      <c r="AV315" s="350"/>
      <c r="AW315" s="18"/>
      <c r="AX315" s="352"/>
      <c r="AZ315" s="18"/>
      <c r="BA315"/>
      <c r="BB315" s="18"/>
      <c r="BC315"/>
      <c r="BE315" s="350"/>
      <c r="BF315" s="18"/>
      <c r="BG315" s="352"/>
      <c r="BH315" s="18"/>
      <c r="BI315" s="18"/>
      <c r="BN315" s="49" t="s">
        <v>1742</v>
      </c>
      <c r="BQ315" s="89"/>
    </row>
    <row r="316" spans="15:71" ht="18" customHeight="1">
      <c r="T316" s="50"/>
      <c r="U316" s="28"/>
      <c r="V316" s="50"/>
      <c r="W316" s="50"/>
      <c r="AB316" s="50"/>
      <c r="AG316" s="50"/>
      <c r="AH316" s="18"/>
      <c r="AL316" s="50"/>
      <c r="AM316" s="508"/>
      <c r="AN316" s="18"/>
      <c r="AO316" s="352"/>
      <c r="AP316" s="18"/>
      <c r="AQ316" s="50"/>
      <c r="AV316" s="350"/>
      <c r="AW316" s="18"/>
      <c r="AX316" s="352"/>
      <c r="AZ316" s="18"/>
      <c r="BA316"/>
      <c r="BB316" s="18"/>
      <c r="BC316"/>
      <c r="BE316" s="353"/>
      <c r="BF316" s="18"/>
      <c r="BG316" s="352"/>
      <c r="BH316" s="18"/>
      <c r="BI316" s="18"/>
      <c r="BN316" s="277" t="s">
        <v>35</v>
      </c>
      <c r="BO316" s="103"/>
      <c r="BP316" s="63"/>
      <c r="BQ316" s="171">
        <v>11057.950000000004</v>
      </c>
      <c r="BR316" s="238" t="s">
        <v>4686</v>
      </c>
      <c r="BS316" s="3" t="s">
        <v>4694</v>
      </c>
    </row>
    <row r="317" spans="15:71" ht="18" customHeight="1">
      <c r="T317" s="50"/>
      <c r="U317" s="28"/>
      <c r="V317" s="50"/>
      <c r="W317" s="50"/>
      <c r="AB317" s="50"/>
      <c r="AG317" s="50"/>
      <c r="AH317" s="18"/>
      <c r="AL317" s="50"/>
      <c r="AM317" s="508"/>
      <c r="AN317" s="18"/>
      <c r="AO317" s="352"/>
      <c r="AP317" s="18"/>
      <c r="AQ317" s="50"/>
      <c r="AV317" s="353"/>
      <c r="AW317" s="18"/>
      <c r="AX317" s="352"/>
      <c r="AZ317" s="18"/>
      <c r="BA317"/>
      <c r="BB317" s="18"/>
      <c r="BC317"/>
      <c r="BE317" s="18"/>
      <c r="BF317" s="18"/>
      <c r="BG317" s="352"/>
      <c r="BH317" s="18"/>
      <c r="BI317" s="18"/>
      <c r="BN317" s="49" t="s">
        <v>1741</v>
      </c>
      <c r="BQ317" s="89"/>
    </row>
    <row r="318" spans="15:71" ht="18" customHeight="1">
      <c r="T318" s="50"/>
      <c r="U318" s="28"/>
      <c r="V318" s="50"/>
      <c r="W318" s="50"/>
      <c r="AB318" s="50"/>
      <c r="AG318" s="50"/>
      <c r="AH318" s="18"/>
      <c r="AL318" s="50"/>
      <c r="AM318" s="508"/>
      <c r="AN318" s="18"/>
      <c r="AO318" s="352"/>
      <c r="AP318" s="18"/>
      <c r="AQ318" s="50"/>
      <c r="AV318" s="18"/>
      <c r="AW318" s="18"/>
      <c r="AX318" s="352"/>
      <c r="AZ318" s="18"/>
      <c r="BA318"/>
      <c r="BB318" s="18"/>
      <c r="BC318"/>
      <c r="BE318" s="350"/>
      <c r="BF318" s="18"/>
      <c r="BG318" s="352"/>
      <c r="BH318" s="18"/>
      <c r="BI318" s="18"/>
      <c r="BN318" s="277" t="s">
        <v>4</v>
      </c>
      <c r="BO318" s="103"/>
      <c r="BP318" s="63"/>
      <c r="BQ318" s="171">
        <v>10535.174999999996</v>
      </c>
      <c r="BR318" s="238" t="s">
        <v>4687</v>
      </c>
      <c r="BS318" s="3" t="s">
        <v>4695</v>
      </c>
    </row>
    <row r="319" spans="15:71" ht="18" customHeight="1">
      <c r="T319" s="50"/>
      <c r="U319" s="28"/>
      <c r="V319" s="50"/>
      <c r="W319" s="50"/>
      <c r="AB319" s="50"/>
      <c r="AG319" s="50"/>
      <c r="AH319" s="18"/>
      <c r="AL319" s="50"/>
      <c r="AM319" s="508"/>
      <c r="AN319" s="18"/>
      <c r="AO319" s="352"/>
      <c r="AP319" s="18"/>
      <c r="AQ319" s="50"/>
      <c r="AV319" s="350"/>
      <c r="AW319" s="18"/>
      <c r="AX319" s="352"/>
      <c r="AZ319" s="18"/>
      <c r="BA319"/>
      <c r="BB319" s="18"/>
      <c r="BC319"/>
      <c r="BE319" s="353"/>
      <c r="BF319" s="18"/>
      <c r="BG319" s="352"/>
      <c r="BH319" s="18"/>
      <c r="BI319" s="18"/>
      <c r="BN319" s="49" t="s">
        <v>1741</v>
      </c>
      <c r="BQ319" s="89"/>
    </row>
    <row r="320" spans="15:71" ht="18" customHeight="1">
      <c r="T320" s="50"/>
      <c r="U320" s="28"/>
      <c r="V320" s="50"/>
      <c r="W320" s="50"/>
      <c r="AB320" s="50"/>
      <c r="AG320" s="50"/>
      <c r="AH320" s="18"/>
      <c r="AL320" s="50"/>
      <c r="AM320" s="508"/>
      <c r="AN320" s="18"/>
      <c r="AO320" s="352"/>
      <c r="AP320" s="18"/>
      <c r="AQ320" s="50"/>
      <c r="AV320" s="18"/>
      <c r="AW320" s="18"/>
      <c r="AX320" s="352"/>
      <c r="AZ320" s="18"/>
      <c r="BA320"/>
      <c r="BB320" s="18"/>
      <c r="BC320"/>
      <c r="BE320" s="353"/>
      <c r="BF320" s="18"/>
      <c r="BG320" s="352"/>
      <c r="BH320" s="18"/>
      <c r="BI320" s="18"/>
      <c r="BN320" s="63" t="s">
        <v>1641</v>
      </c>
      <c r="BO320" s="63"/>
      <c r="BP320" s="63"/>
      <c r="BQ320" s="171">
        <v>7442.2499999999482</v>
      </c>
      <c r="BR320" s="238" t="s">
        <v>2444</v>
      </c>
      <c r="BS320" s="3" t="s">
        <v>4696</v>
      </c>
    </row>
    <row r="321" spans="20:71" ht="18" customHeight="1">
      <c r="T321" s="50"/>
      <c r="U321" s="28"/>
      <c r="V321" s="50"/>
      <c r="W321" s="504"/>
      <c r="AB321" s="50"/>
      <c r="AG321" s="50"/>
      <c r="AH321" s="18"/>
      <c r="AL321" s="50"/>
      <c r="AM321" s="508"/>
      <c r="AN321" s="18"/>
      <c r="AO321" s="352"/>
      <c r="AP321" s="18"/>
      <c r="AQ321" s="50"/>
      <c r="AV321" s="350"/>
      <c r="AW321" s="18"/>
      <c r="AX321" s="352"/>
      <c r="AZ321" s="18"/>
      <c r="BA321"/>
      <c r="BB321" s="18"/>
      <c r="BC321"/>
      <c r="BE321" s="350"/>
      <c r="BF321" s="18"/>
      <c r="BG321" s="352"/>
      <c r="BH321" s="18"/>
      <c r="BI321" s="18"/>
      <c r="BN321" s="49">
        <v>2020</v>
      </c>
      <c r="BQ321" s="89"/>
    </row>
    <row r="322" spans="20:71" ht="18" customHeight="1">
      <c r="T322" s="50"/>
      <c r="U322" s="28"/>
      <c r="V322" s="50"/>
      <c r="W322" s="504"/>
      <c r="AB322" s="50"/>
      <c r="AG322" s="50"/>
      <c r="AH322" s="18"/>
      <c r="AL322" s="50"/>
      <c r="AM322" s="508"/>
      <c r="AN322" s="18"/>
      <c r="AO322" s="352"/>
      <c r="AP322" s="18"/>
      <c r="AQ322" s="50"/>
      <c r="AV322" s="18"/>
      <c r="AW322" s="18"/>
      <c r="AX322" s="352"/>
      <c r="AZ322" s="18"/>
      <c r="BA322"/>
      <c r="BB322" s="18"/>
      <c r="BC322"/>
      <c r="BE322" s="350"/>
      <c r="BF322" s="18"/>
      <c r="BG322" s="352"/>
      <c r="BH322" s="18"/>
      <c r="BI322" s="18"/>
      <c r="BN322" s="219" t="s">
        <v>1658</v>
      </c>
      <c r="BO322" s="63"/>
      <c r="BP322" s="63"/>
      <c r="BQ322" s="171">
        <v>6669.5499999999638</v>
      </c>
      <c r="BR322" s="238" t="s">
        <v>4688</v>
      </c>
      <c r="BS322" s="3" t="s">
        <v>4697</v>
      </c>
    </row>
    <row r="323" spans="20:71" ht="18" customHeight="1">
      <c r="T323" s="50"/>
      <c r="U323" s="28"/>
      <c r="V323" s="50"/>
      <c r="W323" s="504"/>
      <c r="AB323" s="50"/>
      <c r="AG323" s="50"/>
      <c r="AH323" s="18"/>
      <c r="AL323" s="50"/>
      <c r="AM323" s="508"/>
      <c r="AN323" s="18"/>
      <c r="AO323" s="352"/>
      <c r="AP323" s="18"/>
      <c r="AQ323" s="50"/>
      <c r="AV323" s="350"/>
      <c r="AW323" s="18"/>
      <c r="AX323" s="352"/>
      <c r="AZ323" s="18"/>
      <c r="BA323"/>
      <c r="BB323" s="18"/>
      <c r="BC323"/>
      <c r="BE323" s="350"/>
      <c r="BF323" s="18"/>
      <c r="BG323" s="352"/>
      <c r="BH323" s="18"/>
      <c r="BI323" s="18"/>
      <c r="BN323" s="49">
        <v>2020</v>
      </c>
      <c r="BQ323" s="89"/>
    </row>
    <row r="324" spans="20:71" ht="18" customHeight="1">
      <c r="T324" s="50"/>
      <c r="U324" s="28"/>
      <c r="V324" s="50"/>
      <c r="W324" s="504"/>
      <c r="AB324" s="50"/>
      <c r="AG324" s="50"/>
      <c r="AH324" s="18"/>
      <c r="AL324" s="50"/>
      <c r="AM324" s="508"/>
      <c r="AN324" s="18"/>
      <c r="AO324" s="352"/>
      <c r="AP324" s="18"/>
      <c r="AQ324" s="50"/>
      <c r="AV324" s="350"/>
      <c r="AW324" s="18"/>
      <c r="AX324" s="352"/>
      <c r="AZ324" s="18"/>
      <c r="BA324"/>
      <c r="BB324" s="18"/>
      <c r="BC324"/>
      <c r="BE324" s="353"/>
      <c r="BF324" s="18"/>
      <c r="BG324" s="352"/>
      <c r="BH324" s="18"/>
      <c r="BI324" s="18"/>
      <c r="BN324" s="219" t="s">
        <v>1651</v>
      </c>
      <c r="BO324" s="63"/>
      <c r="BP324" s="63"/>
      <c r="BQ324" s="171">
        <v>6620.650000000006</v>
      </c>
      <c r="BR324" s="238" t="s">
        <v>2446</v>
      </c>
      <c r="BS324" s="3" t="s">
        <v>4698</v>
      </c>
    </row>
    <row r="325" spans="20:71" ht="18" customHeight="1">
      <c r="AB325" s="50"/>
      <c r="AG325" s="50"/>
      <c r="AH325" s="18"/>
      <c r="AL325" s="50"/>
      <c r="AM325" s="508"/>
      <c r="AN325" s="18"/>
      <c r="AO325" s="352"/>
      <c r="AP325" s="18"/>
      <c r="AQ325" s="50"/>
      <c r="AV325" s="350"/>
      <c r="AW325" s="18"/>
      <c r="AX325" s="352"/>
      <c r="AZ325" s="18"/>
      <c r="BA325"/>
      <c r="BB325" s="18"/>
      <c r="BC325"/>
      <c r="BE325" s="18"/>
      <c r="BF325" s="18"/>
      <c r="BG325" s="352"/>
      <c r="BH325" s="18"/>
      <c r="BI325" s="18"/>
      <c r="BN325" s="49">
        <v>2020</v>
      </c>
      <c r="BQ325" s="89"/>
    </row>
    <row r="326" spans="20:71" ht="18" customHeight="1">
      <c r="AB326" s="50"/>
      <c r="AG326" s="50"/>
      <c r="AH326" s="18"/>
      <c r="AL326" s="50"/>
      <c r="AM326" s="508"/>
      <c r="AN326" s="18"/>
      <c r="AO326" s="352"/>
      <c r="AP326" s="18"/>
      <c r="AQ326" s="50"/>
      <c r="AV326" s="18"/>
      <c r="AW326" s="18"/>
      <c r="AX326" s="352"/>
      <c r="AZ326" s="18"/>
      <c r="BA326"/>
      <c r="BB326" s="18"/>
      <c r="BC326"/>
      <c r="BE326" s="350"/>
      <c r="BF326" s="18"/>
      <c r="BG326" s="352"/>
      <c r="BH326" s="18"/>
      <c r="BI326" s="18"/>
      <c r="BN326" s="219" t="s">
        <v>1650</v>
      </c>
      <c r="BO326" s="63"/>
      <c r="BP326" s="63"/>
      <c r="BQ326" s="171">
        <v>6462.3000000000111</v>
      </c>
      <c r="BR326" s="238" t="s">
        <v>4689</v>
      </c>
      <c r="BS326" s="3" t="s">
        <v>4699</v>
      </c>
    </row>
    <row r="327" spans="20:71" ht="18" customHeight="1">
      <c r="AB327" s="50"/>
      <c r="AG327" s="50"/>
      <c r="AH327" s="18"/>
      <c r="AL327" s="50"/>
      <c r="AM327" s="508"/>
      <c r="AN327" s="18"/>
      <c r="AO327" s="352"/>
      <c r="AP327" s="18"/>
      <c r="AQ327" s="50"/>
      <c r="AV327" s="18"/>
      <c r="AW327" s="18"/>
      <c r="AX327" s="352"/>
      <c r="AZ327" s="18"/>
      <c r="BA327"/>
      <c r="BB327" s="18"/>
      <c r="BC327"/>
      <c r="BE327" s="18"/>
      <c r="BF327" s="18"/>
      <c r="BG327" s="352"/>
      <c r="BH327" s="18"/>
      <c r="BI327" s="18"/>
      <c r="BN327" s="49">
        <v>2020</v>
      </c>
      <c r="BQ327" s="89"/>
    </row>
    <row r="328" spans="20:71" ht="18" customHeight="1">
      <c r="AB328" s="50"/>
      <c r="AG328" s="50"/>
      <c r="AH328" s="18"/>
      <c r="AL328" s="50"/>
      <c r="AM328" s="508"/>
      <c r="AN328" s="18"/>
      <c r="AO328" s="352"/>
      <c r="AP328" s="18"/>
      <c r="AQ328" s="50"/>
      <c r="AV328" s="353"/>
      <c r="AW328" s="18"/>
      <c r="AX328" s="352"/>
      <c r="AZ328" s="18"/>
      <c r="BA328"/>
      <c r="BB328" s="18"/>
      <c r="BC328"/>
      <c r="BE328" s="350"/>
      <c r="BF328" s="18"/>
      <c r="BG328" s="352"/>
      <c r="BH328" s="18"/>
      <c r="BI328" s="18"/>
      <c r="BN328" s="219" t="s">
        <v>1676</v>
      </c>
      <c r="BO328" s="63"/>
      <c r="BP328" s="63"/>
      <c r="BQ328" s="171">
        <v>6384.2000000000244</v>
      </c>
      <c r="BR328" s="238" t="s">
        <v>2448</v>
      </c>
      <c r="BS328" s="3" t="s">
        <v>4700</v>
      </c>
    </row>
    <row r="329" spans="20:71" ht="18" customHeight="1">
      <c r="AB329" s="50"/>
      <c r="AG329" s="50"/>
      <c r="AH329" s="18"/>
      <c r="AL329" s="50"/>
      <c r="AM329" s="508"/>
      <c r="AN329" s="18"/>
      <c r="AO329" s="352"/>
      <c r="AP329" s="18"/>
      <c r="AQ329" s="50"/>
      <c r="AV329" s="18"/>
      <c r="AW329" s="18"/>
      <c r="AX329" s="352"/>
      <c r="AZ329" s="18"/>
      <c r="BA329"/>
      <c r="BB329" s="18"/>
      <c r="BC329"/>
      <c r="BE329" s="18"/>
      <c r="BF329" s="18"/>
      <c r="BG329" s="352"/>
      <c r="BH329" s="18"/>
      <c r="BI329" s="18"/>
      <c r="BN329" s="49">
        <v>2020</v>
      </c>
      <c r="BQ329" s="89"/>
    </row>
    <row r="330" spans="20:71" ht="18" customHeight="1">
      <c r="AB330" s="50"/>
      <c r="AG330" s="50"/>
      <c r="AH330" s="18"/>
      <c r="AL330" s="50"/>
      <c r="AM330" s="508"/>
      <c r="AN330" s="18"/>
      <c r="AO330" s="352"/>
      <c r="AP330" s="18"/>
      <c r="AQ330" s="50"/>
      <c r="AV330" s="350"/>
      <c r="AW330" s="18"/>
      <c r="AX330" s="352"/>
      <c r="AZ330" s="18"/>
      <c r="BA330"/>
      <c r="BB330" s="18"/>
      <c r="BC330"/>
      <c r="BE330" s="350"/>
      <c r="BF330" s="18"/>
      <c r="BG330" s="352"/>
      <c r="BH330" s="18"/>
      <c r="BI330" s="18"/>
      <c r="BN330" s="219" t="s">
        <v>1648</v>
      </c>
      <c r="BO330" s="63"/>
      <c r="BP330" s="63"/>
      <c r="BQ330" s="171">
        <v>5658.2500000000473</v>
      </c>
      <c r="BR330" s="238" t="s">
        <v>4690</v>
      </c>
      <c r="BS330" s="3" t="s">
        <v>4701</v>
      </c>
    </row>
    <row r="331" spans="20:71" ht="18" customHeight="1">
      <c r="AB331" s="50"/>
      <c r="AG331" s="50"/>
      <c r="AH331" s="18"/>
      <c r="AL331" s="50"/>
      <c r="AM331" s="508"/>
      <c r="AN331" s="18"/>
      <c r="AO331" s="352"/>
      <c r="AP331" s="18"/>
      <c r="AQ331" s="50"/>
      <c r="AV331" s="18"/>
      <c r="AW331" s="18"/>
      <c r="AX331" s="352"/>
      <c r="AZ331" s="18"/>
      <c r="BA331"/>
      <c r="BB331" s="18"/>
      <c r="BC331"/>
      <c r="BE331" s="18"/>
      <c r="BF331" s="18"/>
      <c r="BG331" s="352"/>
      <c r="BH331" s="18"/>
      <c r="BI331" s="18"/>
      <c r="BN331" s="49">
        <v>2020</v>
      </c>
      <c r="BQ331" s="89"/>
    </row>
    <row r="332" spans="20:71" ht="18" customHeight="1">
      <c r="AB332" s="50"/>
      <c r="AG332" s="50"/>
      <c r="AH332" s="18"/>
      <c r="AL332" s="50"/>
      <c r="AM332" s="508"/>
      <c r="AN332" s="350"/>
      <c r="AO332" s="18"/>
      <c r="AP332" s="352"/>
      <c r="AQ332" s="50"/>
      <c r="AW332" s="18"/>
      <c r="AX332" s="18"/>
      <c r="AY332" s="352"/>
      <c r="AZ332" s="18"/>
      <c r="BF332" s="350"/>
      <c r="BG332" s="18"/>
      <c r="BH332" s="352"/>
      <c r="BI332" s="18"/>
      <c r="BJ332" s="18"/>
      <c r="BN332" s="63" t="s">
        <v>774</v>
      </c>
      <c r="BO332" s="63"/>
      <c r="BP332" s="63"/>
      <c r="BQ332" s="171">
        <v>4619.8874999999816</v>
      </c>
      <c r="BR332" s="238" t="s">
        <v>1927</v>
      </c>
      <c r="BS332" s="3" t="s">
        <v>4702</v>
      </c>
    </row>
    <row r="333" spans="20:71" ht="18" customHeight="1">
      <c r="AB333" s="50"/>
      <c r="AG333" s="50"/>
      <c r="AH333" s="18"/>
      <c r="AL333" s="50"/>
      <c r="AM333" s="508"/>
      <c r="AN333" s="18"/>
      <c r="AO333" s="18"/>
      <c r="AP333" s="352"/>
      <c r="AQ333" s="50"/>
      <c r="AW333" s="18"/>
      <c r="AX333" s="18"/>
      <c r="AY333" s="352"/>
      <c r="AZ333" s="18"/>
      <c r="BF333" s="350"/>
      <c r="BG333" s="18"/>
      <c r="BH333" s="352"/>
      <c r="BI333" s="18"/>
      <c r="BJ333" s="18"/>
      <c r="BN333" s="49">
        <v>2019</v>
      </c>
      <c r="BQ333" s="89"/>
    </row>
    <row r="334" spans="20:71" ht="18" customHeight="1">
      <c r="AB334" s="50"/>
      <c r="AG334" s="50"/>
      <c r="AH334" s="18"/>
      <c r="AL334" s="50"/>
      <c r="AM334" s="508"/>
      <c r="AN334" s="354"/>
      <c r="AO334" s="18"/>
      <c r="AP334" s="352"/>
      <c r="AQ334" s="50"/>
      <c r="AW334" s="350"/>
      <c r="AX334" s="18"/>
      <c r="AY334" s="352"/>
      <c r="AZ334" s="18"/>
      <c r="BF334" s="350"/>
      <c r="BG334" s="18"/>
      <c r="BH334" s="352"/>
      <c r="BI334" s="18"/>
      <c r="BJ334" s="18"/>
      <c r="BN334" s="63" t="s">
        <v>784</v>
      </c>
      <c r="BO334" s="63"/>
      <c r="BP334" s="63"/>
      <c r="BQ334" s="171">
        <v>4106.3999999999942</v>
      </c>
      <c r="BR334" s="238" t="s">
        <v>1887</v>
      </c>
      <c r="BS334" s="3" t="s">
        <v>4703</v>
      </c>
    </row>
    <row r="335" spans="20:71" ht="18" customHeight="1">
      <c r="AL335" s="50"/>
      <c r="AM335" s="508"/>
      <c r="AN335" s="350"/>
      <c r="AO335" s="18"/>
      <c r="AP335" s="352"/>
      <c r="AQ335" s="50"/>
      <c r="AW335" s="350"/>
      <c r="AX335" s="18"/>
      <c r="AY335" s="352"/>
      <c r="AZ335" s="18"/>
      <c r="BF335" s="353"/>
      <c r="BG335" s="18"/>
      <c r="BH335" s="352"/>
      <c r="BI335" s="18"/>
      <c r="BJ335" s="18"/>
      <c r="BN335" s="49">
        <v>2019</v>
      </c>
      <c r="BQ335" s="89"/>
    </row>
    <row r="336" spans="20:71" ht="18" customHeight="1">
      <c r="AL336" s="50"/>
      <c r="AM336" s="508"/>
      <c r="AN336" s="350"/>
      <c r="AO336" s="18"/>
      <c r="AP336" s="352"/>
      <c r="AQ336" s="50"/>
      <c r="AW336" s="353"/>
      <c r="AX336" s="18"/>
      <c r="AY336" s="352"/>
      <c r="AZ336" s="18"/>
      <c r="BF336" s="18"/>
      <c r="BG336" s="18"/>
      <c r="BH336" s="352"/>
      <c r="BI336" s="18"/>
      <c r="BJ336" s="18"/>
      <c r="BN336" s="63" t="s">
        <v>164</v>
      </c>
      <c r="BO336" s="63"/>
      <c r="BP336" s="63"/>
      <c r="BQ336" s="171">
        <v>0</v>
      </c>
      <c r="BR336" s="238" t="s">
        <v>4691</v>
      </c>
      <c r="BS336" s="59"/>
    </row>
    <row r="337" spans="38:62" ht="18" customHeight="1">
      <c r="AL337" s="50"/>
      <c r="AM337" s="508"/>
      <c r="AN337" s="18"/>
      <c r="AO337" s="18"/>
      <c r="AP337" s="352"/>
      <c r="AQ337" s="50"/>
      <c r="AW337" s="18"/>
      <c r="AX337" s="18"/>
      <c r="AY337" s="352"/>
      <c r="AZ337" s="18"/>
      <c r="BF337" s="350"/>
      <c r="BG337" s="18"/>
      <c r="BH337" s="352"/>
      <c r="BI337" s="18"/>
      <c r="BJ337" s="18"/>
    </row>
    <row r="338" spans="38:62" ht="18" customHeight="1">
      <c r="AL338" s="50"/>
      <c r="AM338" s="508"/>
      <c r="AN338" s="354"/>
      <c r="AO338" s="18"/>
      <c r="AP338" s="352"/>
      <c r="AQ338" s="50"/>
      <c r="AW338" s="18"/>
      <c r="AX338" s="18"/>
      <c r="AY338" s="352"/>
      <c r="AZ338" s="18"/>
      <c r="BF338" s="18"/>
      <c r="BG338" s="18"/>
      <c r="BH338" s="352"/>
      <c r="BI338" s="18"/>
      <c r="BJ338" s="18"/>
    </row>
    <row r="339" spans="38:62" ht="18" customHeight="1">
      <c r="AL339" s="50"/>
      <c r="AM339" s="508"/>
      <c r="AN339" s="18"/>
      <c r="AO339" s="18"/>
      <c r="AP339" s="352"/>
      <c r="AQ339" s="50"/>
      <c r="AW339" s="350"/>
      <c r="AX339" s="18"/>
      <c r="AY339" s="352"/>
      <c r="AZ339" s="18"/>
      <c r="BF339" s="350"/>
      <c r="BG339" s="18"/>
      <c r="BH339" s="352"/>
      <c r="BI339" s="18"/>
      <c r="BJ339" s="18"/>
    </row>
    <row r="340" spans="38:62" ht="18" customHeight="1">
      <c r="AL340" s="50"/>
      <c r="AM340" s="508"/>
      <c r="AN340" s="18"/>
      <c r="AO340" s="18"/>
      <c r="AP340" s="352"/>
      <c r="AQ340" s="50"/>
      <c r="AW340" s="350"/>
      <c r="AX340" s="18"/>
      <c r="AY340" s="352"/>
      <c r="AZ340" s="18"/>
      <c r="BF340" s="18"/>
      <c r="BG340" s="18"/>
      <c r="BH340" s="352"/>
      <c r="BI340" s="18"/>
      <c r="BJ340" s="18"/>
    </row>
    <row r="341" spans="38:62" ht="18" customHeight="1">
      <c r="AL341" s="50"/>
      <c r="AM341" s="508"/>
      <c r="AN341" s="350"/>
      <c r="AO341" s="18"/>
      <c r="AP341" s="352"/>
      <c r="AQ341" s="50"/>
      <c r="AW341" s="353"/>
      <c r="AX341" s="18"/>
      <c r="AY341" s="352"/>
      <c r="AZ341" s="18"/>
      <c r="BF341" s="350"/>
      <c r="BG341" s="18"/>
      <c r="BH341" s="352"/>
      <c r="BI341" s="18"/>
      <c r="BJ341" s="18"/>
    </row>
    <row r="342" spans="38:62" ht="18" customHeight="1">
      <c r="AL342" s="50"/>
      <c r="AM342" s="508"/>
      <c r="AQ342" s="50"/>
      <c r="AW342" s="353"/>
      <c r="AX342" s="18"/>
      <c r="AY342" s="352"/>
      <c r="AZ342" s="18"/>
      <c r="BF342" s="350"/>
      <c r="BG342" s="18"/>
      <c r="BH342" s="352"/>
      <c r="BI342" s="18"/>
      <c r="BJ342" s="18"/>
    </row>
    <row r="343" spans="38:62" ht="18" customHeight="1">
      <c r="AL343" s="50"/>
      <c r="AM343" s="508"/>
      <c r="AQ343" s="50"/>
      <c r="AW343" s="353"/>
      <c r="AX343" s="18"/>
      <c r="AY343" s="352"/>
      <c r="AZ343" s="18"/>
      <c r="BF343" s="350"/>
      <c r="BG343" s="18"/>
      <c r="BH343" s="352"/>
      <c r="BI343" s="18"/>
      <c r="BJ343" s="18"/>
    </row>
    <row r="344" spans="38:62" ht="18" customHeight="1">
      <c r="AL344" s="50"/>
      <c r="AM344" s="508"/>
      <c r="AQ344" s="50"/>
      <c r="AW344" s="350"/>
      <c r="AX344" s="18"/>
      <c r="AY344" s="352"/>
      <c r="AZ344" s="18"/>
      <c r="BF344" s="18"/>
      <c r="BG344" s="18"/>
      <c r="BH344" s="352"/>
      <c r="BI344" s="18"/>
      <c r="BJ344" s="18"/>
    </row>
    <row r="345" spans="38:62" ht="18" customHeight="1">
      <c r="AL345" s="50"/>
      <c r="AM345" s="508"/>
      <c r="AQ345" s="50"/>
      <c r="AW345" s="18"/>
      <c r="AX345" s="18"/>
      <c r="AY345" s="352"/>
      <c r="AZ345" s="18"/>
      <c r="BF345" s="18"/>
      <c r="BG345" s="18"/>
      <c r="BH345" s="352"/>
      <c r="BI345" s="18"/>
      <c r="BJ345" s="18"/>
    </row>
    <row r="346" spans="38:62" ht="18" customHeight="1">
      <c r="AL346" s="50"/>
      <c r="AM346" s="508"/>
      <c r="AQ346" s="50"/>
      <c r="AW346" s="350"/>
      <c r="AX346" s="18"/>
      <c r="AY346" s="352"/>
      <c r="AZ346" s="18"/>
      <c r="BF346" s="353"/>
      <c r="BG346" s="18"/>
      <c r="BH346" s="352"/>
      <c r="BI346" s="18"/>
      <c r="BJ346" s="18"/>
    </row>
    <row r="347" spans="38:62" ht="18" customHeight="1">
      <c r="AL347" s="50"/>
      <c r="AM347" s="508"/>
      <c r="AQ347" s="50"/>
      <c r="AW347" s="18"/>
      <c r="AX347" s="18"/>
      <c r="AY347" s="352"/>
      <c r="AZ347" s="18"/>
      <c r="BF347" s="18"/>
      <c r="BG347" s="18"/>
      <c r="BH347" s="352"/>
      <c r="BI347" s="18"/>
      <c r="BJ347" s="18"/>
    </row>
    <row r="348" spans="38:62" ht="18" customHeight="1">
      <c r="AL348" s="50"/>
      <c r="AM348" s="508"/>
      <c r="AQ348" s="50"/>
      <c r="AW348" s="18"/>
      <c r="AX348" s="18"/>
      <c r="AY348" s="352"/>
      <c r="AZ348" s="18"/>
      <c r="BF348" s="350"/>
      <c r="BG348" s="18"/>
      <c r="BH348" s="352"/>
      <c r="BI348" s="18"/>
      <c r="BJ348" s="18"/>
    </row>
    <row r="349" spans="38:62" ht="18" customHeight="1">
      <c r="AL349" s="50"/>
      <c r="AM349" s="508"/>
      <c r="AQ349" s="50"/>
      <c r="AW349" s="18"/>
      <c r="AX349" s="18"/>
      <c r="AY349" s="352"/>
      <c r="AZ349" s="18"/>
      <c r="BF349" s="18"/>
      <c r="BG349" s="18"/>
      <c r="BH349" s="352"/>
      <c r="BI349" s="18"/>
      <c r="BJ349" s="18"/>
    </row>
    <row r="350" spans="38:62" ht="18" customHeight="1">
      <c r="AL350" s="50"/>
      <c r="AM350" s="508"/>
      <c r="AQ350" s="50"/>
      <c r="AW350" s="18"/>
      <c r="AX350" s="18"/>
      <c r="AY350" s="352"/>
      <c r="AZ350" s="18"/>
      <c r="BF350" s="18"/>
      <c r="BG350" s="18"/>
      <c r="BH350" s="352"/>
      <c r="BI350" s="18"/>
      <c r="BJ350" s="18"/>
    </row>
    <row r="351" spans="38:62" ht="18" customHeight="1">
      <c r="AL351" s="50"/>
      <c r="AM351" s="508"/>
      <c r="AQ351" s="50"/>
      <c r="AW351" s="18"/>
      <c r="AX351" s="18"/>
      <c r="AY351" s="352"/>
      <c r="AZ351" s="18"/>
      <c r="BF351" s="18"/>
      <c r="BG351" s="18"/>
      <c r="BH351" s="352"/>
      <c r="BI351" s="18"/>
      <c r="BJ351" s="18"/>
    </row>
    <row r="352" spans="38:62" ht="18" customHeight="1">
      <c r="AL352" s="50"/>
      <c r="AM352" s="508"/>
      <c r="AQ352" s="50"/>
      <c r="AW352" s="353"/>
      <c r="AX352" s="18"/>
      <c r="AY352" s="352"/>
      <c r="AZ352" s="18"/>
      <c r="BF352" s="350"/>
      <c r="BG352" s="18"/>
      <c r="BH352" s="352"/>
      <c r="BI352" s="18"/>
      <c r="BJ352" s="18"/>
    </row>
    <row r="353" spans="38:62" ht="18" customHeight="1">
      <c r="AL353" s="50"/>
      <c r="AM353" s="508"/>
      <c r="AQ353" s="50"/>
      <c r="AW353" s="18"/>
      <c r="AX353" s="18"/>
      <c r="AY353" s="352"/>
      <c r="AZ353" s="18"/>
      <c r="BF353" s="350"/>
      <c r="BG353" s="18"/>
      <c r="BH353" s="352"/>
      <c r="BI353" s="18"/>
      <c r="BJ353" s="18"/>
    </row>
    <row r="354" spans="38:62" ht="18" customHeight="1">
      <c r="AL354" s="50"/>
      <c r="AM354" s="508"/>
      <c r="AQ354" s="50"/>
      <c r="AW354" s="350"/>
      <c r="AX354" s="18"/>
      <c r="AY354" s="352"/>
      <c r="AZ354" s="18"/>
      <c r="BF354" s="353"/>
      <c r="BG354" s="18"/>
      <c r="BH354" s="352"/>
      <c r="BI354" s="18"/>
      <c r="BJ354" s="18"/>
    </row>
    <row r="355" spans="38:62" ht="18" customHeight="1">
      <c r="AL355" s="50"/>
      <c r="AM355" s="508"/>
      <c r="AQ355" s="50"/>
      <c r="AW355" s="18"/>
      <c r="AX355" s="18"/>
      <c r="AY355" s="352"/>
      <c r="AZ355" s="18"/>
      <c r="BF355" s="18"/>
      <c r="BG355" s="18"/>
      <c r="BH355" s="352"/>
      <c r="BI355" s="18"/>
      <c r="BJ355" s="18"/>
    </row>
    <row r="356" spans="38:62" ht="18" customHeight="1">
      <c r="AL356" s="50"/>
      <c r="AM356" s="508"/>
      <c r="AQ356" s="50"/>
      <c r="AW356" s="18"/>
      <c r="AX356" s="18"/>
      <c r="AY356" s="352"/>
      <c r="AZ356" s="18"/>
      <c r="BF356" s="18"/>
      <c r="BG356" s="18"/>
      <c r="BH356" s="352"/>
      <c r="BI356" s="18"/>
      <c r="BJ356" s="18"/>
    </row>
    <row r="357" spans="38:62" ht="18" customHeight="1">
      <c r="AL357" s="50"/>
      <c r="AM357" s="508"/>
      <c r="AQ357" s="50"/>
      <c r="AW357" s="350"/>
      <c r="AX357" s="18"/>
      <c r="AY357" s="352"/>
      <c r="AZ357" s="18"/>
      <c r="BF357" s="350"/>
      <c r="BG357" s="18"/>
      <c r="BH357" s="352"/>
      <c r="BI357" s="18"/>
      <c r="BJ357" s="18"/>
    </row>
    <row r="358" spans="38:62" ht="18" customHeight="1">
      <c r="AL358" s="50"/>
      <c r="AM358" s="508"/>
      <c r="AQ358" s="50"/>
      <c r="AW358" s="350"/>
      <c r="AX358" s="18"/>
      <c r="AY358" s="352"/>
      <c r="AZ358" s="18"/>
      <c r="BF358" s="350"/>
      <c r="BG358" s="18"/>
      <c r="BH358" s="352"/>
      <c r="BI358" s="18"/>
      <c r="BJ358" s="18"/>
    </row>
    <row r="359" spans="38:62" ht="18" customHeight="1">
      <c r="AL359" s="50"/>
      <c r="AM359" s="508"/>
      <c r="AQ359" s="50"/>
      <c r="AW359" s="18"/>
      <c r="AX359" s="18"/>
      <c r="AY359" s="352"/>
      <c r="AZ359" s="18"/>
      <c r="BF359" s="353"/>
      <c r="BG359" s="18"/>
      <c r="BH359" s="352"/>
      <c r="BI359" s="18"/>
      <c r="BJ359" s="18"/>
    </row>
    <row r="360" spans="38:62" ht="18" customHeight="1">
      <c r="AL360" s="50"/>
      <c r="AM360" s="508"/>
      <c r="AQ360" s="50"/>
      <c r="AW360" s="350"/>
      <c r="AX360" s="18"/>
      <c r="AY360" s="352"/>
      <c r="AZ360" s="18"/>
      <c r="BF360" s="353"/>
      <c r="BG360" s="18"/>
      <c r="BH360" s="352"/>
      <c r="BI360" s="18"/>
      <c r="BJ360" s="18"/>
    </row>
    <row r="361" spans="38:62" ht="18" customHeight="1">
      <c r="AL361" s="50"/>
      <c r="AM361" s="508"/>
      <c r="AQ361" s="50"/>
      <c r="AW361" s="350"/>
      <c r="AX361" s="18"/>
      <c r="AY361" s="352"/>
      <c r="AZ361" s="18"/>
      <c r="BF361" s="353"/>
      <c r="BG361" s="18"/>
      <c r="BH361" s="352"/>
      <c r="BI361" s="18"/>
      <c r="BJ361" s="18"/>
    </row>
    <row r="362" spans="38:62" ht="18" customHeight="1">
      <c r="AL362" s="50"/>
      <c r="AM362" s="508"/>
      <c r="AQ362" s="50"/>
      <c r="AW362" s="350"/>
      <c r="AX362" s="18"/>
      <c r="AY362" s="352"/>
      <c r="AZ362" s="18"/>
      <c r="BF362" s="350"/>
      <c r="BG362" s="18"/>
      <c r="BH362" s="352"/>
      <c r="BI362" s="18"/>
      <c r="BJ362" s="18"/>
    </row>
    <row r="363" spans="38:62" ht="18" customHeight="1">
      <c r="AL363" s="50"/>
      <c r="AM363" s="508"/>
      <c r="AQ363" s="50"/>
      <c r="AW363" s="18"/>
      <c r="AX363" s="18"/>
      <c r="AY363" s="352"/>
      <c r="AZ363" s="18"/>
      <c r="BF363" s="18"/>
      <c r="BG363" s="18"/>
      <c r="BH363" s="352"/>
      <c r="BI363" s="18"/>
      <c r="BJ363" s="18"/>
    </row>
    <row r="364" spans="38:62" ht="18" customHeight="1">
      <c r="AL364" s="50"/>
      <c r="AM364" s="508"/>
      <c r="AQ364" s="50"/>
      <c r="AW364" s="18"/>
      <c r="AX364" s="18"/>
      <c r="AY364" s="352"/>
      <c r="AZ364" s="18"/>
      <c r="BF364" s="350"/>
      <c r="BG364" s="18"/>
      <c r="BH364" s="352"/>
      <c r="BI364" s="18"/>
      <c r="BJ364" s="18"/>
    </row>
    <row r="365" spans="38:62" ht="18" customHeight="1">
      <c r="AL365" s="50"/>
      <c r="AM365" s="508"/>
      <c r="AQ365" s="50"/>
      <c r="AW365" s="18"/>
      <c r="AX365" s="18"/>
      <c r="AY365" s="352"/>
      <c r="AZ365" s="18"/>
      <c r="BF365" s="18"/>
      <c r="BG365" s="18"/>
      <c r="BH365" s="352"/>
      <c r="BI365" s="18"/>
      <c r="BJ365" s="18"/>
    </row>
    <row r="366" spans="38:62" ht="18" customHeight="1">
      <c r="AL366" s="50"/>
      <c r="AM366" s="508"/>
      <c r="AQ366" s="50"/>
      <c r="AW366" s="350"/>
      <c r="AX366" s="18"/>
      <c r="AY366" s="352"/>
      <c r="AZ366" s="18"/>
      <c r="BF366" s="18"/>
      <c r="BG366" s="18"/>
      <c r="BH366" s="352"/>
      <c r="BI366" s="18"/>
      <c r="BJ366" s="18"/>
    </row>
    <row r="367" spans="38:62" ht="18" customHeight="1">
      <c r="AL367" s="50"/>
      <c r="AM367" s="508"/>
      <c r="AQ367" s="50"/>
      <c r="AW367" s="350"/>
      <c r="AX367" s="18"/>
      <c r="AY367" s="352"/>
      <c r="AZ367" s="18"/>
      <c r="BF367" s="18"/>
      <c r="BG367" s="18"/>
      <c r="BH367" s="352"/>
      <c r="BI367" s="18"/>
      <c r="BJ367" s="18"/>
    </row>
    <row r="368" spans="38:62" ht="18" customHeight="1">
      <c r="AL368" s="50"/>
      <c r="AM368" s="508"/>
      <c r="AQ368" s="50"/>
      <c r="AW368" s="18"/>
      <c r="AX368" s="18"/>
      <c r="AY368" s="352"/>
      <c r="AZ368" s="18"/>
      <c r="BF368" s="18"/>
      <c r="BG368" s="18"/>
      <c r="BH368" s="352"/>
      <c r="BI368" s="18"/>
      <c r="BJ368" s="18"/>
    </row>
    <row r="369" spans="38:62" ht="18" customHeight="1">
      <c r="AL369" s="50"/>
      <c r="AM369" s="508"/>
      <c r="AQ369" s="50"/>
      <c r="AW369" s="353"/>
      <c r="AX369" s="18"/>
      <c r="AY369" s="352"/>
      <c r="AZ369" s="18"/>
      <c r="BF369" s="18"/>
      <c r="BG369" s="18"/>
      <c r="BH369" s="352"/>
      <c r="BI369" s="18"/>
      <c r="BJ369" s="18"/>
    </row>
    <row r="370" spans="38:62" ht="18" customHeight="1">
      <c r="AL370" s="50"/>
      <c r="AM370" s="508"/>
      <c r="AQ370" s="50"/>
      <c r="AW370" s="350"/>
      <c r="AX370" s="18"/>
      <c r="AY370" s="352"/>
      <c r="AZ370" s="18"/>
      <c r="BF370" s="353"/>
      <c r="BG370" s="18"/>
      <c r="BH370" s="352"/>
      <c r="BI370" s="18"/>
      <c r="BJ370" s="18"/>
    </row>
    <row r="371" spans="38:62" ht="18" customHeight="1">
      <c r="AL371" s="50"/>
      <c r="AM371" s="508"/>
      <c r="AQ371" s="50"/>
      <c r="AW371" s="350"/>
      <c r="AX371" s="18"/>
      <c r="AY371" s="352"/>
      <c r="AZ371" s="18"/>
      <c r="BF371" s="18"/>
      <c r="BG371" s="18"/>
      <c r="BH371" s="352"/>
      <c r="BI371" s="18"/>
      <c r="BJ371" s="18"/>
    </row>
    <row r="372" spans="38:62" ht="18" customHeight="1">
      <c r="AL372" s="50"/>
      <c r="AM372" s="508"/>
      <c r="AQ372" s="50"/>
      <c r="AW372" s="18"/>
      <c r="AX372" s="18"/>
      <c r="AY372" s="352"/>
      <c r="AZ372" s="18"/>
      <c r="BF372" s="350"/>
      <c r="BG372" s="18"/>
      <c r="BH372" s="352"/>
      <c r="BI372" s="18"/>
      <c r="BJ372" s="18"/>
    </row>
    <row r="373" spans="38:62" ht="18" customHeight="1">
      <c r="AL373" s="50"/>
      <c r="AM373" s="508"/>
      <c r="AQ373" s="50"/>
      <c r="AW373" s="353"/>
      <c r="AX373" s="18"/>
      <c r="AY373" s="352"/>
      <c r="AZ373" s="18"/>
      <c r="BF373" s="18"/>
      <c r="BG373" s="18"/>
      <c r="BH373" s="352"/>
      <c r="BI373" s="18"/>
      <c r="BJ373" s="18"/>
    </row>
    <row r="374" spans="38:62" ht="18" customHeight="1">
      <c r="AL374" s="50"/>
      <c r="AM374" s="508"/>
      <c r="AQ374" s="50"/>
      <c r="AW374" s="18"/>
      <c r="AX374" s="18"/>
      <c r="AY374" s="352"/>
      <c r="AZ374" s="18"/>
      <c r="BF374" s="18"/>
      <c r="BG374" s="18"/>
      <c r="BH374" s="352"/>
      <c r="BI374" s="18"/>
      <c r="BJ374" s="18"/>
    </row>
    <row r="375" spans="38:62" ht="18" customHeight="1">
      <c r="AL375" s="50"/>
      <c r="AM375" s="508"/>
      <c r="AQ375" s="50"/>
      <c r="AW375" s="18"/>
      <c r="AX375" s="18"/>
      <c r="AY375" s="352"/>
      <c r="AZ375" s="18"/>
      <c r="BF375" s="350"/>
      <c r="BG375" s="18"/>
      <c r="BH375" s="352"/>
      <c r="BI375" s="18"/>
      <c r="BJ375" s="18"/>
    </row>
    <row r="376" spans="38:62" ht="18" customHeight="1">
      <c r="AL376" s="50"/>
      <c r="AM376" s="508"/>
      <c r="AQ376" s="50"/>
      <c r="AW376" s="350"/>
      <c r="AX376" s="18"/>
      <c r="AY376" s="352"/>
      <c r="AZ376" s="18"/>
      <c r="BF376" s="350"/>
      <c r="BG376" s="18"/>
      <c r="BH376" s="352"/>
      <c r="BI376" s="18"/>
      <c r="BJ376" s="18"/>
    </row>
    <row r="377" spans="38:62" ht="18" customHeight="1">
      <c r="AL377" s="50"/>
      <c r="AM377" s="508"/>
      <c r="AQ377" s="50"/>
      <c r="BF377" s="18"/>
      <c r="BG377" s="18"/>
      <c r="BH377" s="352"/>
      <c r="BI377" s="18"/>
      <c r="BJ377" s="18"/>
    </row>
    <row r="378" spans="38:62" ht="18" customHeight="1">
      <c r="AL378" s="50"/>
      <c r="AM378" s="508"/>
      <c r="AQ378" s="50"/>
      <c r="BF378" s="350"/>
      <c r="BG378" s="18"/>
      <c r="BH378" s="352"/>
      <c r="BI378" s="18"/>
      <c r="BJ378" s="18"/>
    </row>
    <row r="379" spans="38:62" ht="18" customHeight="1">
      <c r="AL379" s="50"/>
      <c r="AM379" s="508"/>
      <c r="AQ379" s="50"/>
      <c r="BF379" s="350"/>
      <c r="BG379" s="18"/>
      <c r="BH379" s="352"/>
      <c r="BI379" s="18"/>
      <c r="BJ379" s="18"/>
    </row>
    <row r="380" spans="38:62" ht="18" customHeight="1">
      <c r="AL380" s="50"/>
      <c r="AM380" s="508"/>
      <c r="AQ380" s="50"/>
      <c r="BF380" s="350"/>
      <c r="BG380" s="18"/>
      <c r="BH380" s="352"/>
      <c r="BI380" s="18"/>
      <c r="BJ380" s="18"/>
    </row>
    <row r="381" spans="38:62" ht="18" customHeight="1">
      <c r="AL381" s="50"/>
      <c r="AM381" s="508"/>
      <c r="AQ381" s="50"/>
      <c r="BF381" s="18"/>
      <c r="BG381" s="18"/>
      <c r="BH381" s="352"/>
      <c r="BI381" s="18"/>
      <c r="BJ381" s="18"/>
    </row>
    <row r="382" spans="38:62" ht="18" customHeight="1">
      <c r="AL382" s="50"/>
      <c r="AM382" s="508"/>
      <c r="AQ382" s="50"/>
      <c r="BF382" s="18"/>
      <c r="BG382" s="18"/>
      <c r="BH382" s="352"/>
      <c r="BI382" s="18"/>
      <c r="BJ382" s="18"/>
    </row>
    <row r="383" spans="38:62" ht="18" customHeight="1">
      <c r="AL383" s="50"/>
      <c r="AM383" s="508"/>
      <c r="AQ383" s="50"/>
      <c r="BF383" s="18"/>
      <c r="BG383" s="18"/>
      <c r="BH383" s="352"/>
      <c r="BI383" s="18"/>
      <c r="BJ383" s="18"/>
    </row>
    <row r="384" spans="38:62" ht="18" customHeight="1">
      <c r="AL384" s="50"/>
      <c r="AM384" s="508"/>
      <c r="AQ384" s="50"/>
      <c r="BF384" s="350"/>
      <c r="BG384" s="18"/>
      <c r="BH384" s="352"/>
      <c r="BI384" s="18"/>
      <c r="BJ384" s="18"/>
    </row>
    <row r="385" spans="38:62" ht="18" customHeight="1">
      <c r="AL385" s="50"/>
      <c r="AM385" s="508"/>
      <c r="AQ385" s="50"/>
      <c r="BF385" s="350"/>
      <c r="BG385" s="18"/>
      <c r="BH385" s="352"/>
      <c r="BI385" s="18"/>
      <c r="BJ385" s="18"/>
    </row>
    <row r="386" spans="38:62" ht="18" customHeight="1">
      <c r="AL386" s="50"/>
      <c r="AM386" s="508"/>
      <c r="AQ386" s="50"/>
      <c r="BF386" s="18"/>
      <c r="BG386" s="18"/>
      <c r="BH386" s="352"/>
      <c r="BI386" s="18"/>
      <c r="BJ386" s="18"/>
    </row>
    <row r="387" spans="38:62" ht="18" customHeight="1">
      <c r="AL387" s="50"/>
      <c r="AM387" s="508"/>
      <c r="AQ387" s="50"/>
      <c r="BF387" s="353"/>
      <c r="BG387" s="18"/>
      <c r="BH387" s="352"/>
      <c r="BI387" s="18"/>
      <c r="BJ387" s="18"/>
    </row>
    <row r="388" spans="38:62" ht="18" customHeight="1">
      <c r="BF388" s="350"/>
      <c r="BG388" s="18"/>
      <c r="BH388" s="352"/>
      <c r="BI388" s="18"/>
      <c r="BJ388" s="18"/>
    </row>
    <row r="389" spans="38:62" ht="18" customHeight="1">
      <c r="BF389" s="350"/>
      <c r="BG389" s="18"/>
      <c r="BH389" s="352"/>
      <c r="BI389" s="18"/>
      <c r="BJ389" s="18"/>
    </row>
    <row r="390" spans="38:62" ht="18" customHeight="1">
      <c r="BF390" s="18"/>
      <c r="BG390" s="18"/>
      <c r="BH390" s="352"/>
      <c r="BI390" s="18"/>
      <c r="BJ390" s="18"/>
    </row>
    <row r="391" spans="38:62" ht="18" customHeight="1">
      <c r="BF391" s="353"/>
      <c r="BG391" s="18"/>
      <c r="BH391" s="352"/>
      <c r="BI391" s="18"/>
      <c r="BJ391" s="18"/>
    </row>
    <row r="392" spans="38:62" ht="18" customHeight="1">
      <c r="BF392" s="18"/>
      <c r="BG392" s="18"/>
      <c r="BH392" s="352"/>
      <c r="BI392" s="18"/>
      <c r="BJ392" s="18"/>
    </row>
    <row r="393" spans="38:62" ht="18" customHeight="1">
      <c r="BF393" s="18"/>
      <c r="BG393" s="18"/>
      <c r="BH393" s="352"/>
      <c r="BI393" s="18"/>
      <c r="BJ393" s="18"/>
    </row>
    <row r="394" spans="38:62" ht="18" customHeight="1">
      <c r="BF394" s="350"/>
      <c r="BG394" s="18"/>
      <c r="BH394" s="352"/>
      <c r="BI394" s="18"/>
      <c r="BJ394" s="18"/>
    </row>
    <row r="395" spans="38:62" ht="18" customHeight="1"/>
    <row r="396" spans="38:62" ht="18" customHeight="1"/>
    <row r="397" spans="38:62" ht="18" customHeight="1"/>
    <row r="398" spans="38:62" ht="18" customHeight="1"/>
    <row r="399" spans="38:62" ht="18" customHeight="1"/>
    <row r="400" spans="38:62" ht="18" customHeight="1"/>
  </sheetData>
  <sortState xmlns:xlrd2="http://schemas.microsoft.com/office/spreadsheetml/2017/richdata2" ref="G178:L277">
    <sortCondition ref="G178:G27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5"/>
  <sheetViews>
    <sheetView zoomScaleNormal="100" workbookViewId="0">
      <pane xSplit="4" ySplit="2" topLeftCell="CB81" activePane="bottomRight" state="frozen"/>
      <selection pane="topRight" activeCell="E1" sqref="E1"/>
      <selection pane="bottomLeft" activeCell="A3" sqref="A3"/>
      <selection pane="bottomRight" activeCell="DE3" sqref="DE3:DJ102"/>
    </sheetView>
  </sheetViews>
  <sheetFormatPr defaultColWidth="8.85546875" defaultRowHeight="12.75"/>
  <cols>
    <col min="3" max="3" width="11.42578125" customWidth="1"/>
    <col min="4" max="4" width="10.7109375" customWidth="1"/>
    <col min="5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34" s="23" customFormat="1" ht="25.5">
      <c r="A1" s="30" t="s">
        <v>2873</v>
      </c>
      <c r="CB1" s="230"/>
      <c r="CS1" s="230"/>
      <c r="CU1" s="392"/>
      <c r="CV1" s="230"/>
      <c r="DN1" s="392"/>
    </row>
    <row r="2" spans="1:234">
      <c r="E2" s="110">
        <v>1</v>
      </c>
      <c r="F2" s="110">
        <v>2</v>
      </c>
      <c r="G2" s="110">
        <v>3</v>
      </c>
      <c r="H2" s="110">
        <v>4</v>
      </c>
      <c r="I2" s="110">
        <v>5</v>
      </c>
      <c r="J2" s="110">
        <v>6</v>
      </c>
      <c r="K2" s="110">
        <v>7</v>
      </c>
      <c r="L2" s="110">
        <v>8</v>
      </c>
      <c r="M2" s="110">
        <v>9</v>
      </c>
      <c r="N2" s="110">
        <v>10</v>
      </c>
      <c r="O2" s="110">
        <v>11</v>
      </c>
      <c r="P2" s="110">
        <v>12</v>
      </c>
      <c r="Q2" s="110">
        <v>13</v>
      </c>
      <c r="R2" s="110">
        <v>14</v>
      </c>
      <c r="S2" s="110">
        <v>15</v>
      </c>
      <c r="T2" s="110">
        <v>16</v>
      </c>
      <c r="U2" s="110">
        <v>17</v>
      </c>
      <c r="V2" s="110">
        <v>18</v>
      </c>
      <c r="W2" s="110">
        <v>19</v>
      </c>
      <c r="X2" s="110">
        <v>20</v>
      </c>
      <c r="Y2" s="110">
        <v>21</v>
      </c>
      <c r="Z2" s="110">
        <v>22</v>
      </c>
      <c r="AA2" s="110">
        <v>23</v>
      </c>
      <c r="AB2" s="110">
        <v>24</v>
      </c>
      <c r="AC2" s="110">
        <v>25</v>
      </c>
      <c r="AD2" s="110">
        <v>26</v>
      </c>
      <c r="AE2" s="110">
        <v>27</v>
      </c>
      <c r="AF2" s="110">
        <v>28</v>
      </c>
      <c r="AG2" s="110">
        <v>29</v>
      </c>
      <c r="AH2" s="110">
        <v>30</v>
      </c>
      <c r="AI2" s="110">
        <v>31</v>
      </c>
      <c r="AJ2" s="110">
        <v>32</v>
      </c>
      <c r="AK2" s="110">
        <v>33</v>
      </c>
      <c r="AL2" s="110">
        <v>34</v>
      </c>
      <c r="AM2" s="110">
        <v>35</v>
      </c>
      <c r="AN2" s="110">
        <v>36</v>
      </c>
      <c r="AO2" s="110">
        <v>37</v>
      </c>
      <c r="AP2" s="110">
        <v>38</v>
      </c>
      <c r="AQ2" s="110">
        <v>39</v>
      </c>
      <c r="AR2" s="110">
        <v>40</v>
      </c>
      <c r="AS2" s="110">
        <v>41</v>
      </c>
      <c r="AT2" s="110">
        <v>42</v>
      </c>
      <c r="AU2" s="110">
        <v>43</v>
      </c>
      <c r="AV2" s="110">
        <v>44</v>
      </c>
      <c r="AW2" s="110">
        <v>45</v>
      </c>
      <c r="AX2" s="110">
        <v>46</v>
      </c>
      <c r="AY2" s="110">
        <v>47</v>
      </c>
      <c r="AZ2" s="110">
        <v>48</v>
      </c>
      <c r="BA2" s="110">
        <v>49</v>
      </c>
      <c r="BB2" s="110">
        <v>50</v>
      </c>
      <c r="BC2" s="110">
        <v>51</v>
      </c>
      <c r="BD2" s="110">
        <v>52</v>
      </c>
      <c r="BE2" s="110">
        <v>53</v>
      </c>
      <c r="BF2" s="110">
        <v>54</v>
      </c>
      <c r="BG2" s="110">
        <v>55</v>
      </c>
      <c r="BH2" s="110">
        <v>56</v>
      </c>
      <c r="BI2" s="110">
        <v>57</v>
      </c>
      <c r="BJ2" s="110">
        <v>58</v>
      </c>
      <c r="BK2" s="110">
        <v>59</v>
      </c>
      <c r="BL2" s="110">
        <v>60</v>
      </c>
      <c r="BM2" s="110">
        <v>61</v>
      </c>
      <c r="BN2" s="110">
        <v>62</v>
      </c>
      <c r="BO2" s="110">
        <v>63</v>
      </c>
      <c r="BP2" s="110">
        <v>64</v>
      </c>
      <c r="BQ2" s="110">
        <v>65</v>
      </c>
      <c r="BR2" s="110">
        <v>66</v>
      </c>
      <c r="BS2" s="110">
        <v>67</v>
      </c>
      <c r="BT2" s="110">
        <v>68</v>
      </c>
      <c r="BU2" s="110">
        <v>69</v>
      </c>
      <c r="BV2" s="110">
        <v>70</v>
      </c>
      <c r="BW2" s="110">
        <v>71</v>
      </c>
      <c r="BX2" s="110">
        <v>72</v>
      </c>
      <c r="BY2" s="110">
        <v>73</v>
      </c>
      <c r="BZ2" s="110">
        <v>74</v>
      </c>
      <c r="CA2" s="110">
        <v>75</v>
      </c>
      <c r="CB2" s="110">
        <v>76</v>
      </c>
      <c r="CC2" s="110">
        <v>77</v>
      </c>
      <c r="CD2" s="110">
        <v>78</v>
      </c>
      <c r="CE2" s="110">
        <v>79</v>
      </c>
      <c r="CF2" s="110">
        <v>80</v>
      </c>
      <c r="CG2" s="110">
        <v>81</v>
      </c>
      <c r="CH2" s="110">
        <v>82</v>
      </c>
      <c r="CI2" s="110">
        <v>83</v>
      </c>
      <c r="CJ2" s="110">
        <v>84</v>
      </c>
      <c r="CK2" s="110">
        <v>85</v>
      </c>
      <c r="CL2" s="110">
        <v>86</v>
      </c>
      <c r="CM2" s="110">
        <v>87</v>
      </c>
      <c r="CN2" s="110">
        <v>88</v>
      </c>
      <c r="CO2" s="110">
        <v>89</v>
      </c>
      <c r="CP2" s="110">
        <v>90</v>
      </c>
      <c r="CQ2" s="110">
        <v>91</v>
      </c>
      <c r="CR2" s="110">
        <v>92</v>
      </c>
      <c r="CS2" s="110">
        <v>93</v>
      </c>
      <c r="CT2" s="110">
        <v>94</v>
      </c>
      <c r="CU2" s="110">
        <v>95</v>
      </c>
      <c r="CV2" s="110">
        <v>96</v>
      </c>
      <c r="CW2" s="110">
        <v>97</v>
      </c>
      <c r="CX2" s="110">
        <v>98</v>
      </c>
      <c r="CY2" s="110">
        <v>99</v>
      </c>
      <c r="CZ2" s="110">
        <v>100</v>
      </c>
      <c r="DA2" s="110">
        <v>101</v>
      </c>
      <c r="DB2" s="110">
        <v>102</v>
      </c>
      <c r="DC2" s="110">
        <v>103</v>
      </c>
      <c r="DD2" s="110">
        <v>104</v>
      </c>
      <c r="DE2" s="110">
        <v>105</v>
      </c>
      <c r="DF2" s="110">
        <v>106</v>
      </c>
      <c r="DG2" s="110">
        <v>107</v>
      </c>
      <c r="DH2" s="110">
        <v>108</v>
      </c>
      <c r="DI2" s="110">
        <v>109</v>
      </c>
      <c r="DJ2" s="110">
        <v>110</v>
      </c>
      <c r="DK2" s="110">
        <v>111</v>
      </c>
      <c r="DL2" s="110">
        <v>112</v>
      </c>
      <c r="DM2" s="110">
        <v>113</v>
      </c>
      <c r="DN2" s="110">
        <v>114</v>
      </c>
      <c r="DO2" s="110">
        <v>115</v>
      </c>
      <c r="DP2" s="110">
        <v>116</v>
      </c>
      <c r="DQ2" s="110">
        <v>117</v>
      </c>
      <c r="DR2" s="110">
        <v>118</v>
      </c>
      <c r="DS2" s="110">
        <v>119</v>
      </c>
      <c r="DT2" s="110">
        <v>120</v>
      </c>
      <c r="DU2" s="110">
        <v>121</v>
      </c>
      <c r="DV2" s="110">
        <v>122</v>
      </c>
      <c r="DW2" s="110">
        <v>123</v>
      </c>
      <c r="DX2" s="110">
        <v>124</v>
      </c>
      <c r="DY2" s="110">
        <v>125</v>
      </c>
      <c r="DZ2" s="110">
        <v>126</v>
      </c>
      <c r="EA2" s="110">
        <v>127</v>
      </c>
      <c r="EB2" s="110">
        <v>128</v>
      </c>
      <c r="EC2" s="110">
        <v>129</v>
      </c>
      <c r="ED2" s="110">
        <v>130</v>
      </c>
      <c r="EE2" s="110">
        <v>131</v>
      </c>
      <c r="EF2" s="110">
        <v>132</v>
      </c>
      <c r="EG2" s="110">
        <v>133</v>
      </c>
      <c r="EH2" s="110">
        <v>134</v>
      </c>
      <c r="EI2" s="110">
        <v>135</v>
      </c>
      <c r="EJ2" s="110">
        <v>136</v>
      </c>
      <c r="EK2" s="110">
        <v>137</v>
      </c>
      <c r="EL2" s="110">
        <v>138</v>
      </c>
      <c r="EM2" s="110">
        <v>139</v>
      </c>
      <c r="EN2" s="110">
        <v>140</v>
      </c>
      <c r="EO2" s="110">
        <v>141</v>
      </c>
      <c r="EP2" s="110">
        <v>142</v>
      </c>
      <c r="EQ2" s="110">
        <v>143</v>
      </c>
      <c r="ER2" s="110">
        <v>144</v>
      </c>
      <c r="ES2" s="110">
        <v>145</v>
      </c>
      <c r="ET2" s="110">
        <v>146</v>
      </c>
      <c r="EU2" s="110">
        <v>147</v>
      </c>
      <c r="EV2" s="110">
        <v>148</v>
      </c>
      <c r="EW2" s="110">
        <v>149</v>
      </c>
      <c r="EX2" s="110">
        <v>150</v>
      </c>
      <c r="EY2" s="110">
        <v>151</v>
      </c>
      <c r="EZ2" s="110">
        <v>152</v>
      </c>
      <c r="FA2" s="110">
        <v>153</v>
      </c>
      <c r="FB2" s="110">
        <v>154</v>
      </c>
      <c r="FC2" s="110">
        <v>155</v>
      </c>
      <c r="FD2" s="110">
        <v>156</v>
      </c>
      <c r="FE2" s="110">
        <v>157</v>
      </c>
      <c r="FF2" s="110">
        <v>158</v>
      </c>
      <c r="FG2" s="110">
        <v>159</v>
      </c>
      <c r="FH2" s="110">
        <v>160</v>
      </c>
      <c r="FI2" s="110">
        <v>161</v>
      </c>
      <c r="FJ2" s="110">
        <v>162</v>
      </c>
      <c r="FK2" s="110">
        <v>163</v>
      </c>
      <c r="FL2" s="110">
        <v>164</v>
      </c>
      <c r="FM2" s="110">
        <v>165</v>
      </c>
      <c r="FN2" s="110">
        <v>166</v>
      </c>
      <c r="FO2" s="110">
        <v>167</v>
      </c>
      <c r="FP2" s="110">
        <v>168</v>
      </c>
      <c r="FQ2" s="110">
        <v>169</v>
      </c>
      <c r="FR2" s="110">
        <v>170</v>
      </c>
      <c r="FS2" s="110">
        <v>171</v>
      </c>
      <c r="FT2" s="110">
        <v>172</v>
      </c>
      <c r="FU2" s="110">
        <v>173</v>
      </c>
      <c r="FV2" s="110">
        <v>174</v>
      </c>
      <c r="FW2" s="110">
        <v>175</v>
      </c>
      <c r="FX2" s="110">
        <v>176</v>
      </c>
      <c r="FY2" s="110">
        <v>177</v>
      </c>
      <c r="FZ2" s="110">
        <v>178</v>
      </c>
      <c r="GA2" s="110">
        <v>179</v>
      </c>
      <c r="GB2" s="110">
        <v>180</v>
      </c>
      <c r="GC2" s="110">
        <v>181</v>
      </c>
      <c r="GD2" s="110">
        <v>182</v>
      </c>
      <c r="GE2" s="110">
        <v>183</v>
      </c>
      <c r="GF2" s="110">
        <v>184</v>
      </c>
      <c r="GG2" s="110">
        <v>185</v>
      </c>
      <c r="GH2" s="110">
        <v>186</v>
      </c>
      <c r="GI2" s="110">
        <v>187</v>
      </c>
      <c r="GJ2" s="110">
        <v>188</v>
      </c>
      <c r="GK2" s="110">
        <v>189</v>
      </c>
      <c r="GL2" s="110">
        <v>190</v>
      </c>
      <c r="GM2" s="110">
        <v>191</v>
      </c>
      <c r="GN2" s="110">
        <v>192</v>
      </c>
      <c r="GO2" s="110">
        <v>193</v>
      </c>
      <c r="GP2" s="110">
        <v>194</v>
      </c>
      <c r="GQ2" s="110">
        <v>195</v>
      </c>
      <c r="GR2" s="110">
        <v>196</v>
      </c>
      <c r="GS2" s="110">
        <v>197</v>
      </c>
      <c r="GT2" s="110">
        <v>198</v>
      </c>
      <c r="GU2" s="110">
        <v>199</v>
      </c>
      <c r="GV2" s="110">
        <v>200</v>
      </c>
      <c r="GW2" s="110">
        <v>201</v>
      </c>
      <c r="GX2" s="110">
        <v>202</v>
      </c>
      <c r="GY2" s="110">
        <v>203</v>
      </c>
      <c r="GZ2" s="110">
        <v>204</v>
      </c>
      <c r="HA2" s="110">
        <v>205</v>
      </c>
      <c r="HB2" s="110">
        <v>206</v>
      </c>
      <c r="HC2" s="110">
        <v>207</v>
      </c>
      <c r="HD2" s="110">
        <v>208</v>
      </c>
      <c r="HE2" s="110">
        <v>209</v>
      </c>
      <c r="HF2" s="110" t="s">
        <v>1315</v>
      </c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4" ht="15.75">
      <c r="A3" s="63" t="s">
        <v>3378</v>
      </c>
      <c r="D3" s="57">
        <f>SUM(E3:HQ3)</f>
        <v>3744</v>
      </c>
      <c r="E3" s="349">
        <v>23</v>
      </c>
      <c r="F3" s="349">
        <v>76</v>
      </c>
      <c r="G3" s="349">
        <v>74</v>
      </c>
      <c r="H3" s="349">
        <v>37</v>
      </c>
      <c r="I3" s="349">
        <v>70</v>
      </c>
      <c r="J3" s="349">
        <v>0</v>
      </c>
      <c r="K3" s="349">
        <v>0</v>
      </c>
      <c r="L3" s="349">
        <v>0</v>
      </c>
      <c r="M3" s="349">
        <v>0</v>
      </c>
      <c r="N3" s="349">
        <v>79</v>
      </c>
      <c r="O3" s="349">
        <v>55</v>
      </c>
      <c r="P3" s="349">
        <v>59</v>
      </c>
      <c r="Q3" s="349">
        <v>60</v>
      </c>
      <c r="R3" s="349">
        <v>65</v>
      </c>
      <c r="S3" s="349">
        <v>0</v>
      </c>
      <c r="T3" s="349">
        <v>92</v>
      </c>
      <c r="U3" s="349">
        <v>0</v>
      </c>
      <c r="V3" s="349">
        <v>0</v>
      </c>
      <c r="W3" s="349">
        <v>77</v>
      </c>
      <c r="X3" s="349">
        <v>0</v>
      </c>
      <c r="Y3" s="349">
        <v>41</v>
      </c>
      <c r="Z3" s="349">
        <v>68</v>
      </c>
      <c r="AA3" s="349">
        <v>75</v>
      </c>
      <c r="AB3" s="349">
        <v>92</v>
      </c>
      <c r="AC3" s="349">
        <v>0</v>
      </c>
      <c r="AD3" s="349">
        <v>40</v>
      </c>
      <c r="AE3" s="349">
        <v>56</v>
      </c>
      <c r="AF3" s="349">
        <v>70</v>
      </c>
      <c r="AG3" s="349">
        <v>0</v>
      </c>
      <c r="AH3" s="349">
        <v>20</v>
      </c>
      <c r="AI3" s="349">
        <v>65</v>
      </c>
      <c r="AJ3" s="349">
        <v>89</v>
      </c>
      <c r="AK3" s="349">
        <v>0</v>
      </c>
      <c r="AL3" s="349">
        <v>0</v>
      </c>
      <c r="AM3" s="349">
        <v>83</v>
      </c>
      <c r="AN3" s="349">
        <v>79</v>
      </c>
      <c r="AO3" s="349">
        <v>12</v>
      </c>
      <c r="AP3" s="349">
        <v>0</v>
      </c>
      <c r="AQ3" s="349">
        <v>8</v>
      </c>
      <c r="AR3" s="349">
        <v>21</v>
      </c>
      <c r="AS3" s="349">
        <v>43</v>
      </c>
      <c r="AT3" s="349">
        <v>74</v>
      </c>
      <c r="AU3" s="349">
        <v>0</v>
      </c>
      <c r="AV3" s="349">
        <v>71</v>
      </c>
      <c r="AW3" s="349">
        <v>0</v>
      </c>
      <c r="AX3" s="349">
        <v>0</v>
      </c>
      <c r="AY3" s="349">
        <v>0</v>
      </c>
      <c r="AZ3" s="349">
        <v>0</v>
      </c>
      <c r="BA3" s="349">
        <v>34</v>
      </c>
      <c r="BB3" s="349">
        <v>0</v>
      </c>
      <c r="BC3" s="349">
        <v>0</v>
      </c>
      <c r="BD3" s="349">
        <v>0</v>
      </c>
      <c r="BE3" s="349">
        <v>65</v>
      </c>
      <c r="BF3" s="349">
        <v>17</v>
      </c>
      <c r="BG3" s="349">
        <v>79</v>
      </c>
      <c r="BH3" s="349">
        <v>17</v>
      </c>
      <c r="BI3" s="349">
        <v>0</v>
      </c>
      <c r="BJ3" s="349">
        <v>0</v>
      </c>
      <c r="BK3" s="349">
        <v>0</v>
      </c>
      <c r="BL3" s="349">
        <v>54</v>
      </c>
      <c r="BM3" s="349">
        <v>58</v>
      </c>
      <c r="BN3" s="349">
        <v>87</v>
      </c>
      <c r="BO3" s="349">
        <v>34</v>
      </c>
      <c r="BP3" s="349">
        <v>0</v>
      </c>
      <c r="BQ3" s="349">
        <v>67</v>
      </c>
      <c r="BR3" s="349">
        <v>0</v>
      </c>
      <c r="BS3" s="349">
        <v>38</v>
      </c>
      <c r="BT3" s="349">
        <v>74</v>
      </c>
      <c r="BU3" s="349">
        <v>0</v>
      </c>
      <c r="BV3" s="349">
        <v>74</v>
      </c>
      <c r="BW3" s="349">
        <v>50</v>
      </c>
      <c r="BX3" s="349">
        <v>81</v>
      </c>
      <c r="BY3" s="349">
        <v>87</v>
      </c>
      <c r="BZ3" s="349">
        <v>0</v>
      </c>
      <c r="CA3" s="349">
        <v>79</v>
      </c>
      <c r="CB3" s="349">
        <v>44</v>
      </c>
      <c r="CC3" s="349">
        <v>11</v>
      </c>
      <c r="CD3" s="349">
        <v>95</v>
      </c>
      <c r="CE3" s="349">
        <v>0</v>
      </c>
      <c r="CF3" s="349">
        <v>71</v>
      </c>
      <c r="CG3" s="349">
        <v>5</v>
      </c>
      <c r="CH3" s="349">
        <v>0</v>
      </c>
      <c r="CI3" s="349">
        <v>21</v>
      </c>
      <c r="CJ3" s="349">
        <v>29</v>
      </c>
      <c r="CK3" s="349">
        <v>65</v>
      </c>
      <c r="CL3" s="349">
        <v>56</v>
      </c>
      <c r="CM3" s="349">
        <v>0</v>
      </c>
      <c r="CN3" s="349">
        <v>0</v>
      </c>
      <c r="CO3" s="349">
        <v>0</v>
      </c>
      <c r="CP3" s="349">
        <v>1</v>
      </c>
      <c r="CQ3" s="349">
        <v>100</v>
      </c>
      <c r="CR3" s="349">
        <v>0</v>
      </c>
      <c r="CS3" s="349">
        <v>0</v>
      </c>
      <c r="CT3" s="349">
        <v>94</v>
      </c>
      <c r="CU3" s="349">
        <v>76</v>
      </c>
      <c r="CV3" s="349">
        <v>75</v>
      </c>
      <c r="CW3" s="349">
        <v>0</v>
      </c>
      <c r="CX3" s="349">
        <v>99</v>
      </c>
      <c r="CY3" s="349">
        <v>0</v>
      </c>
      <c r="CZ3" s="349">
        <v>38</v>
      </c>
      <c r="DA3" s="349">
        <v>85</v>
      </c>
      <c r="DB3" s="50">
        <v>10</v>
      </c>
      <c r="DD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12"/>
      <c r="HH3" s="82"/>
      <c r="HI3" s="82"/>
      <c r="HJ3" s="3"/>
      <c r="HK3" s="79"/>
      <c r="HL3" s="137"/>
      <c r="HM3" s="75"/>
    </row>
    <row r="4" spans="1:234" ht="15.75">
      <c r="A4" s="277" t="s">
        <v>2010</v>
      </c>
      <c r="D4" s="57">
        <f>SUM(E4:HQ4)</f>
        <v>3697</v>
      </c>
      <c r="E4" s="349">
        <v>62</v>
      </c>
      <c r="F4" s="349">
        <v>0</v>
      </c>
      <c r="G4" s="349">
        <v>48</v>
      </c>
      <c r="H4" s="349">
        <v>81</v>
      </c>
      <c r="I4" s="349">
        <v>83</v>
      </c>
      <c r="J4" s="349">
        <v>0</v>
      </c>
      <c r="K4" s="349">
        <v>70</v>
      </c>
      <c r="L4" s="349">
        <v>91</v>
      </c>
      <c r="M4" s="349">
        <v>99</v>
      </c>
      <c r="N4" s="349">
        <v>1</v>
      </c>
      <c r="O4" s="349">
        <v>21</v>
      </c>
      <c r="P4" s="349">
        <v>90</v>
      </c>
      <c r="Q4" s="349">
        <v>23</v>
      </c>
      <c r="R4" s="349">
        <v>49</v>
      </c>
      <c r="S4" s="349">
        <v>0</v>
      </c>
      <c r="T4" s="349">
        <v>0</v>
      </c>
      <c r="U4" s="349">
        <v>0</v>
      </c>
      <c r="V4" s="349">
        <v>0</v>
      </c>
      <c r="W4" s="349">
        <v>44</v>
      </c>
      <c r="X4" s="349">
        <v>0</v>
      </c>
      <c r="Y4" s="349">
        <v>69</v>
      </c>
      <c r="Z4" s="349">
        <v>0</v>
      </c>
      <c r="AA4" s="349">
        <v>1</v>
      </c>
      <c r="AB4" s="349">
        <v>96</v>
      </c>
      <c r="AC4" s="349">
        <v>52</v>
      </c>
      <c r="AD4" s="349">
        <v>68</v>
      </c>
      <c r="AE4" s="349">
        <v>3</v>
      </c>
      <c r="AF4" s="349">
        <v>90</v>
      </c>
      <c r="AG4" s="349">
        <v>67</v>
      </c>
      <c r="AH4" s="349">
        <v>0</v>
      </c>
      <c r="AI4" s="349">
        <v>4</v>
      </c>
      <c r="AJ4" s="349">
        <v>43</v>
      </c>
      <c r="AL4" s="349">
        <v>49</v>
      </c>
      <c r="AM4" s="349">
        <v>0</v>
      </c>
      <c r="AN4" s="349">
        <v>24</v>
      </c>
      <c r="AO4" s="349">
        <v>14</v>
      </c>
      <c r="AP4" s="349">
        <v>0</v>
      </c>
      <c r="AQ4" s="349">
        <v>27</v>
      </c>
      <c r="AR4" s="349">
        <v>44</v>
      </c>
      <c r="AS4" s="349">
        <v>81</v>
      </c>
      <c r="AT4" s="349">
        <v>61</v>
      </c>
      <c r="AU4" s="349">
        <v>48</v>
      </c>
      <c r="AV4" s="349">
        <v>83</v>
      </c>
      <c r="AW4" s="349">
        <v>0</v>
      </c>
      <c r="AX4" s="349">
        <v>0</v>
      </c>
      <c r="AY4" s="349">
        <v>0</v>
      </c>
      <c r="AZ4" s="349">
        <v>0</v>
      </c>
      <c r="BA4" s="349">
        <v>54</v>
      </c>
      <c r="BB4" s="349">
        <v>84</v>
      </c>
      <c r="BC4" s="349">
        <v>0</v>
      </c>
      <c r="BD4" s="349">
        <v>70</v>
      </c>
      <c r="BE4" s="349">
        <v>27</v>
      </c>
      <c r="BF4" s="349">
        <v>70</v>
      </c>
      <c r="BG4" s="349">
        <v>20</v>
      </c>
      <c r="BH4" s="349">
        <v>50</v>
      </c>
      <c r="BI4" s="349">
        <v>0</v>
      </c>
      <c r="BJ4" s="349">
        <v>0</v>
      </c>
      <c r="BK4" s="349">
        <v>0</v>
      </c>
      <c r="BL4" s="349">
        <v>0</v>
      </c>
      <c r="BM4" s="349">
        <v>54</v>
      </c>
      <c r="BN4" s="349">
        <v>0</v>
      </c>
      <c r="BO4" s="349">
        <v>26</v>
      </c>
      <c r="BP4" s="349">
        <v>0</v>
      </c>
      <c r="BQ4" s="349">
        <v>30</v>
      </c>
      <c r="BR4" s="349">
        <v>72</v>
      </c>
      <c r="BS4" s="349">
        <v>71</v>
      </c>
      <c r="BT4" s="349">
        <v>31</v>
      </c>
      <c r="BU4" s="349">
        <v>96</v>
      </c>
      <c r="BV4" s="349">
        <v>56</v>
      </c>
      <c r="BW4" s="349">
        <v>90</v>
      </c>
      <c r="BX4" s="349">
        <v>94</v>
      </c>
      <c r="BY4" s="349">
        <v>90</v>
      </c>
      <c r="BZ4" s="349">
        <v>0</v>
      </c>
      <c r="CA4" s="349">
        <v>22</v>
      </c>
      <c r="CB4" s="349">
        <v>51</v>
      </c>
      <c r="CC4" s="349">
        <v>51</v>
      </c>
      <c r="CD4" s="349">
        <v>0</v>
      </c>
      <c r="CE4" s="349">
        <v>0</v>
      </c>
      <c r="CF4" s="349">
        <v>85</v>
      </c>
      <c r="CG4" s="349">
        <v>41</v>
      </c>
      <c r="CH4" s="349">
        <v>0</v>
      </c>
      <c r="CI4" s="349">
        <v>69</v>
      </c>
      <c r="CJ4" s="349">
        <v>60</v>
      </c>
      <c r="CK4" s="349">
        <v>39</v>
      </c>
      <c r="CL4" s="349">
        <v>0</v>
      </c>
      <c r="CM4" s="349">
        <v>92</v>
      </c>
      <c r="CN4" s="349">
        <v>0</v>
      </c>
      <c r="CO4" s="349">
        <v>0</v>
      </c>
      <c r="CP4" s="349">
        <v>62</v>
      </c>
      <c r="CQ4" s="349">
        <v>0</v>
      </c>
      <c r="CR4" s="349">
        <v>92</v>
      </c>
      <c r="CS4" s="349">
        <v>0</v>
      </c>
      <c r="CT4" s="349">
        <v>84</v>
      </c>
      <c r="CU4" s="349">
        <v>0</v>
      </c>
      <c r="CV4" s="349">
        <v>25</v>
      </c>
      <c r="CW4" s="349">
        <v>0</v>
      </c>
      <c r="CX4" s="349">
        <v>0</v>
      </c>
      <c r="CY4" s="349">
        <v>0</v>
      </c>
      <c r="CZ4" s="349">
        <v>75</v>
      </c>
      <c r="DA4" s="349">
        <v>24</v>
      </c>
      <c r="DB4" s="50">
        <v>54</v>
      </c>
      <c r="DD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12"/>
      <c r="HH4" s="82"/>
      <c r="HI4" s="82"/>
      <c r="HJ4" s="3"/>
      <c r="HK4" s="79"/>
      <c r="HL4" s="137"/>
      <c r="HM4" s="75"/>
    </row>
    <row r="5" spans="1:234" ht="15.75">
      <c r="A5" s="219" t="s">
        <v>1657</v>
      </c>
      <c r="D5" s="57">
        <f>SUM(E5:HQ5)</f>
        <v>4582</v>
      </c>
      <c r="E5" s="349">
        <v>56</v>
      </c>
      <c r="F5" s="349">
        <v>65</v>
      </c>
      <c r="G5" s="349">
        <v>48</v>
      </c>
      <c r="H5" s="349">
        <v>91</v>
      </c>
      <c r="I5" s="349">
        <v>73</v>
      </c>
      <c r="J5" s="349">
        <v>59</v>
      </c>
      <c r="K5" s="349">
        <v>96</v>
      </c>
      <c r="L5" s="349">
        <v>0</v>
      </c>
      <c r="M5" s="349">
        <v>0</v>
      </c>
      <c r="N5" s="349">
        <v>93</v>
      </c>
      <c r="O5" s="349">
        <v>59</v>
      </c>
      <c r="P5" s="349">
        <v>38</v>
      </c>
      <c r="Q5" s="349">
        <v>46</v>
      </c>
      <c r="R5" s="349">
        <v>77</v>
      </c>
      <c r="S5" s="349">
        <v>0</v>
      </c>
      <c r="T5" s="349">
        <v>42</v>
      </c>
      <c r="U5" s="349">
        <v>82</v>
      </c>
      <c r="V5" s="349">
        <v>0</v>
      </c>
      <c r="W5" s="349">
        <v>70</v>
      </c>
      <c r="X5" s="349">
        <v>0</v>
      </c>
      <c r="Y5" s="349">
        <v>9</v>
      </c>
      <c r="Z5" s="349">
        <v>27</v>
      </c>
      <c r="AA5" s="349">
        <v>31</v>
      </c>
      <c r="AB5" s="349">
        <v>16</v>
      </c>
      <c r="AC5" s="349">
        <v>25</v>
      </c>
      <c r="AD5" s="349">
        <v>44</v>
      </c>
      <c r="AE5" s="349">
        <v>50</v>
      </c>
      <c r="AF5" s="349">
        <v>99</v>
      </c>
      <c r="AG5" s="349">
        <v>81</v>
      </c>
      <c r="AH5" s="349">
        <v>75</v>
      </c>
      <c r="AI5" s="349">
        <v>78</v>
      </c>
      <c r="AJ5" s="349">
        <v>95</v>
      </c>
      <c r="AK5" s="349">
        <v>80</v>
      </c>
      <c r="AL5" s="349">
        <v>0</v>
      </c>
      <c r="AM5" s="349">
        <v>78</v>
      </c>
      <c r="AN5" s="349">
        <v>91</v>
      </c>
      <c r="AO5" s="349">
        <v>66</v>
      </c>
      <c r="AP5" s="349">
        <v>81</v>
      </c>
      <c r="AQ5" s="349">
        <v>58</v>
      </c>
      <c r="AR5" s="349">
        <v>64</v>
      </c>
      <c r="AS5" s="349">
        <v>93</v>
      </c>
      <c r="AT5" s="349">
        <v>82</v>
      </c>
      <c r="AU5" s="349">
        <v>0</v>
      </c>
      <c r="AV5" s="349">
        <v>0</v>
      </c>
      <c r="AW5" s="349">
        <v>0</v>
      </c>
      <c r="AX5" s="349">
        <v>0</v>
      </c>
      <c r="AY5" s="349">
        <v>0</v>
      </c>
      <c r="AZ5" s="349">
        <v>0</v>
      </c>
      <c r="BA5" s="349">
        <v>37</v>
      </c>
      <c r="BB5" s="349">
        <v>0</v>
      </c>
      <c r="BC5" s="349">
        <v>89</v>
      </c>
      <c r="BD5" s="349">
        <v>90</v>
      </c>
      <c r="BE5" s="349">
        <v>74</v>
      </c>
      <c r="BF5" s="349">
        <v>13</v>
      </c>
      <c r="BG5" s="349">
        <v>90</v>
      </c>
      <c r="BH5" s="349">
        <v>30</v>
      </c>
      <c r="BI5" s="349">
        <v>0</v>
      </c>
      <c r="BJ5" s="349">
        <v>0</v>
      </c>
      <c r="BK5" s="349">
        <v>0</v>
      </c>
      <c r="BL5" s="349">
        <v>75</v>
      </c>
      <c r="BM5" s="349">
        <v>0</v>
      </c>
      <c r="BN5" s="349">
        <v>89</v>
      </c>
      <c r="BO5" s="349">
        <v>32</v>
      </c>
      <c r="BP5" s="349">
        <v>97</v>
      </c>
      <c r="BQ5" s="349">
        <v>78</v>
      </c>
      <c r="BR5" s="349">
        <v>61</v>
      </c>
      <c r="BS5" s="349">
        <v>60</v>
      </c>
      <c r="BT5" s="349">
        <v>72</v>
      </c>
      <c r="BU5" s="349">
        <v>0</v>
      </c>
      <c r="BV5" s="349">
        <v>66</v>
      </c>
      <c r="BW5" s="349">
        <v>0</v>
      </c>
      <c r="BX5" s="349">
        <v>0</v>
      </c>
      <c r="BY5" s="349">
        <v>0</v>
      </c>
      <c r="BZ5" s="349">
        <v>96</v>
      </c>
      <c r="CA5" s="349">
        <v>0</v>
      </c>
      <c r="CB5" s="349">
        <v>79</v>
      </c>
      <c r="CC5" s="349">
        <v>63</v>
      </c>
      <c r="CD5" s="349">
        <v>0</v>
      </c>
      <c r="CE5" s="349">
        <v>0</v>
      </c>
      <c r="CF5" s="349">
        <v>2</v>
      </c>
      <c r="CG5" s="349">
        <v>45</v>
      </c>
      <c r="CH5" s="349">
        <v>0</v>
      </c>
      <c r="CI5" s="349">
        <v>6</v>
      </c>
      <c r="CJ5" s="349">
        <v>14</v>
      </c>
      <c r="CK5" s="349">
        <v>53</v>
      </c>
      <c r="CL5" s="349">
        <v>69</v>
      </c>
      <c r="CM5" s="349">
        <v>0</v>
      </c>
      <c r="CN5" s="349">
        <v>60</v>
      </c>
      <c r="CO5" s="349">
        <v>74</v>
      </c>
      <c r="CP5" s="349">
        <v>44</v>
      </c>
      <c r="CQ5" s="349">
        <v>0</v>
      </c>
      <c r="CR5" s="349">
        <v>82</v>
      </c>
      <c r="CS5" s="349">
        <v>90</v>
      </c>
      <c r="CT5" s="349">
        <v>71</v>
      </c>
      <c r="CU5" s="349">
        <v>67</v>
      </c>
      <c r="CV5" s="349">
        <v>94</v>
      </c>
      <c r="CW5" s="349">
        <v>0</v>
      </c>
      <c r="CX5" s="349">
        <v>95</v>
      </c>
      <c r="CY5" s="349">
        <v>0</v>
      </c>
      <c r="CZ5" s="349">
        <v>0</v>
      </c>
      <c r="DA5" s="349">
        <v>89</v>
      </c>
      <c r="DB5" s="50">
        <v>18</v>
      </c>
      <c r="DD5" s="238"/>
      <c r="DL5" s="238"/>
      <c r="DM5" s="238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HG5" s="137"/>
      <c r="HH5" s="82"/>
      <c r="HI5" s="82"/>
      <c r="HJ5" s="3"/>
      <c r="HK5" s="79"/>
      <c r="HL5" s="137"/>
      <c r="HM5" s="75"/>
    </row>
    <row r="6" spans="1:234" ht="15.75">
      <c r="A6" s="277" t="s">
        <v>2003</v>
      </c>
      <c r="D6" s="57">
        <f>SUM(E6:HQ6)</f>
        <v>4070</v>
      </c>
      <c r="E6" s="349">
        <v>39</v>
      </c>
      <c r="F6" s="349">
        <v>43</v>
      </c>
      <c r="G6" s="349">
        <v>79</v>
      </c>
      <c r="H6" s="349">
        <v>0</v>
      </c>
      <c r="I6" s="349">
        <v>0</v>
      </c>
      <c r="J6" s="349">
        <v>57</v>
      </c>
      <c r="K6" s="349">
        <v>0</v>
      </c>
      <c r="L6" s="349">
        <v>85</v>
      </c>
      <c r="M6" s="349">
        <v>0</v>
      </c>
      <c r="N6" s="349">
        <v>39</v>
      </c>
      <c r="O6" s="349">
        <v>28</v>
      </c>
      <c r="P6" s="349">
        <v>24</v>
      </c>
      <c r="Q6" s="349">
        <v>12</v>
      </c>
      <c r="R6" s="349">
        <v>45</v>
      </c>
      <c r="S6" s="349">
        <v>95</v>
      </c>
      <c r="T6" s="349">
        <v>49</v>
      </c>
      <c r="U6" s="349">
        <v>65</v>
      </c>
      <c r="V6" s="349">
        <v>0</v>
      </c>
      <c r="W6" s="349">
        <v>33</v>
      </c>
      <c r="X6" s="349">
        <v>0</v>
      </c>
      <c r="Y6" s="349">
        <v>4</v>
      </c>
      <c r="Z6" s="349">
        <v>19</v>
      </c>
      <c r="AA6" s="349">
        <v>45</v>
      </c>
      <c r="AB6" s="349">
        <v>37</v>
      </c>
      <c r="AC6" s="349">
        <v>33</v>
      </c>
      <c r="AD6" s="349">
        <v>33</v>
      </c>
      <c r="AE6" s="349">
        <v>9</v>
      </c>
      <c r="AF6" s="349">
        <v>56</v>
      </c>
      <c r="AG6" s="349">
        <v>0</v>
      </c>
      <c r="AH6" s="349">
        <v>0</v>
      </c>
      <c r="AI6" s="349">
        <v>32</v>
      </c>
      <c r="AJ6" s="349">
        <v>3</v>
      </c>
      <c r="AK6" s="349">
        <v>0</v>
      </c>
      <c r="AL6" s="349">
        <v>93</v>
      </c>
      <c r="AM6" s="349">
        <v>0</v>
      </c>
      <c r="AN6" s="349">
        <v>89</v>
      </c>
      <c r="AO6" s="349">
        <v>48</v>
      </c>
      <c r="AP6" s="349">
        <v>63</v>
      </c>
      <c r="AQ6" s="349">
        <v>11</v>
      </c>
      <c r="AR6" s="349">
        <v>24</v>
      </c>
      <c r="AS6" s="349">
        <v>84</v>
      </c>
      <c r="AT6" s="349">
        <v>0</v>
      </c>
      <c r="AU6" s="349">
        <v>0</v>
      </c>
      <c r="AV6" s="349">
        <v>100</v>
      </c>
      <c r="AW6" s="349">
        <v>0</v>
      </c>
      <c r="AX6" s="349">
        <v>0</v>
      </c>
      <c r="AY6" s="349">
        <v>0</v>
      </c>
      <c r="AZ6" s="349">
        <v>0</v>
      </c>
      <c r="BA6" s="349">
        <v>2</v>
      </c>
      <c r="BB6" s="349">
        <v>99</v>
      </c>
      <c r="BC6" s="349">
        <v>99</v>
      </c>
      <c r="BD6" s="349">
        <v>96</v>
      </c>
      <c r="BE6" s="349">
        <v>7</v>
      </c>
      <c r="BF6" s="349">
        <v>7</v>
      </c>
      <c r="BG6" s="349">
        <v>75</v>
      </c>
      <c r="BH6" s="349">
        <v>4</v>
      </c>
      <c r="BI6" s="349">
        <v>0</v>
      </c>
      <c r="BJ6" s="349">
        <v>0</v>
      </c>
      <c r="BK6" s="349">
        <v>0</v>
      </c>
      <c r="BL6" s="349">
        <v>0</v>
      </c>
      <c r="BM6" s="349">
        <v>90</v>
      </c>
      <c r="BN6" s="349">
        <v>45</v>
      </c>
      <c r="BO6" s="349">
        <v>6</v>
      </c>
      <c r="BP6" s="349">
        <v>100</v>
      </c>
      <c r="BQ6" s="349">
        <v>60</v>
      </c>
      <c r="BR6" s="349">
        <v>76</v>
      </c>
      <c r="BS6" s="349">
        <v>73</v>
      </c>
      <c r="BT6" s="349">
        <v>8</v>
      </c>
      <c r="BU6" s="349">
        <v>89</v>
      </c>
      <c r="BV6" s="349">
        <v>100</v>
      </c>
      <c r="BW6" s="349">
        <v>75</v>
      </c>
      <c r="BX6" s="349">
        <v>57</v>
      </c>
      <c r="BY6" s="349">
        <v>78</v>
      </c>
      <c r="BZ6" s="349">
        <v>100</v>
      </c>
      <c r="CA6" s="349">
        <v>30</v>
      </c>
      <c r="CB6" s="349">
        <v>56</v>
      </c>
      <c r="CC6" s="349">
        <v>55</v>
      </c>
      <c r="CD6" s="349">
        <v>0</v>
      </c>
      <c r="CE6" s="349">
        <v>0</v>
      </c>
      <c r="CF6" s="349">
        <v>73</v>
      </c>
      <c r="CG6" s="349">
        <v>9</v>
      </c>
      <c r="CH6" s="349">
        <v>82</v>
      </c>
      <c r="CI6" s="349">
        <v>8</v>
      </c>
      <c r="CJ6" s="349">
        <v>31</v>
      </c>
      <c r="CK6" s="349">
        <v>39</v>
      </c>
      <c r="CL6" s="349">
        <v>23</v>
      </c>
      <c r="CM6" s="349">
        <v>0</v>
      </c>
      <c r="CN6" s="349">
        <v>95</v>
      </c>
      <c r="CO6" s="349">
        <v>45</v>
      </c>
      <c r="CP6" s="349">
        <v>14</v>
      </c>
      <c r="CQ6" s="349">
        <v>65</v>
      </c>
      <c r="CR6" s="349">
        <v>61</v>
      </c>
      <c r="CS6" s="349">
        <v>94</v>
      </c>
      <c r="CT6" s="349">
        <v>96</v>
      </c>
      <c r="CU6" s="349">
        <v>8</v>
      </c>
      <c r="CV6" s="349">
        <v>28</v>
      </c>
      <c r="CW6" s="349">
        <v>0</v>
      </c>
      <c r="CX6" s="349">
        <v>98</v>
      </c>
      <c r="CY6" s="349">
        <v>96</v>
      </c>
      <c r="CZ6" s="349">
        <v>17</v>
      </c>
      <c r="DA6" s="349">
        <v>74</v>
      </c>
      <c r="DB6" s="50">
        <v>51</v>
      </c>
      <c r="DD6" s="238"/>
      <c r="DL6" s="238"/>
      <c r="DM6" s="238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12"/>
      <c r="HH6" s="82"/>
      <c r="HI6" s="82"/>
      <c r="HJ6" s="3"/>
      <c r="HK6" s="79"/>
      <c r="HL6" s="137"/>
      <c r="HM6" s="75"/>
    </row>
    <row r="7" spans="1:234" ht="15.75">
      <c r="A7" s="219" t="s">
        <v>1652</v>
      </c>
      <c r="D7" s="57">
        <f>SUM(E7:HQ7)</f>
        <v>4598</v>
      </c>
      <c r="E7" s="349">
        <v>77</v>
      </c>
      <c r="F7" s="349">
        <v>0</v>
      </c>
      <c r="G7" s="349">
        <v>46</v>
      </c>
      <c r="H7" s="349">
        <v>29</v>
      </c>
      <c r="I7" s="349">
        <v>0</v>
      </c>
      <c r="J7" s="349">
        <v>41</v>
      </c>
      <c r="K7" s="349">
        <v>0</v>
      </c>
      <c r="L7" s="349">
        <v>0</v>
      </c>
      <c r="M7" s="349">
        <v>0</v>
      </c>
      <c r="N7" s="349">
        <v>5</v>
      </c>
      <c r="O7" s="349">
        <v>80</v>
      </c>
      <c r="P7" s="349">
        <v>44</v>
      </c>
      <c r="Q7" s="349">
        <v>0</v>
      </c>
      <c r="R7" s="349">
        <v>5</v>
      </c>
      <c r="S7" s="349">
        <v>72</v>
      </c>
      <c r="T7" s="349">
        <v>76</v>
      </c>
      <c r="U7" s="349">
        <v>0</v>
      </c>
      <c r="V7" s="349">
        <v>0</v>
      </c>
      <c r="W7" s="349">
        <v>68</v>
      </c>
      <c r="X7" s="349">
        <v>0</v>
      </c>
      <c r="Y7" s="349">
        <v>92</v>
      </c>
      <c r="Z7" s="349">
        <v>27</v>
      </c>
      <c r="AA7" s="349">
        <v>43</v>
      </c>
      <c r="AB7" s="349">
        <v>72</v>
      </c>
      <c r="AC7" s="349">
        <v>19</v>
      </c>
      <c r="AD7" s="349">
        <v>32</v>
      </c>
      <c r="AE7" s="349">
        <v>57</v>
      </c>
      <c r="AF7" s="349">
        <v>16</v>
      </c>
      <c r="AG7" s="349">
        <v>69</v>
      </c>
      <c r="AH7" s="349">
        <v>57</v>
      </c>
      <c r="AI7" s="349">
        <v>25</v>
      </c>
      <c r="AJ7" s="349">
        <v>69</v>
      </c>
      <c r="AK7" s="349">
        <v>89</v>
      </c>
      <c r="AL7" s="349">
        <v>74</v>
      </c>
      <c r="AM7" s="349">
        <v>91</v>
      </c>
      <c r="AN7" s="349">
        <v>95</v>
      </c>
      <c r="AO7" s="349">
        <v>10</v>
      </c>
      <c r="AP7" s="349">
        <v>0</v>
      </c>
      <c r="AQ7" s="349">
        <v>71</v>
      </c>
      <c r="AR7" s="349">
        <v>72</v>
      </c>
      <c r="AS7" s="349">
        <v>66</v>
      </c>
      <c r="AT7" s="349">
        <v>63</v>
      </c>
      <c r="AU7" s="349">
        <v>0</v>
      </c>
      <c r="AV7" s="349">
        <v>0</v>
      </c>
      <c r="AW7" s="349">
        <v>100</v>
      </c>
      <c r="AX7" s="349">
        <v>0</v>
      </c>
      <c r="AY7" s="349">
        <v>0</v>
      </c>
      <c r="AZ7" s="349">
        <v>0</v>
      </c>
      <c r="BA7" s="349">
        <v>46</v>
      </c>
      <c r="BB7" s="349">
        <v>0</v>
      </c>
      <c r="BC7" s="349">
        <v>48</v>
      </c>
      <c r="BD7" s="349">
        <v>98</v>
      </c>
      <c r="BE7" s="349">
        <v>91</v>
      </c>
      <c r="BF7" s="349">
        <v>52</v>
      </c>
      <c r="BG7" s="349">
        <v>40</v>
      </c>
      <c r="BH7" s="349">
        <v>58</v>
      </c>
      <c r="BI7" s="349">
        <v>0</v>
      </c>
      <c r="BJ7" s="349">
        <v>0</v>
      </c>
      <c r="BK7" s="349">
        <v>87</v>
      </c>
      <c r="BL7" s="349">
        <v>0</v>
      </c>
      <c r="BM7" s="349">
        <v>0</v>
      </c>
      <c r="BN7" s="349">
        <v>42</v>
      </c>
      <c r="BO7" s="349">
        <v>63</v>
      </c>
      <c r="BP7" s="349">
        <v>98</v>
      </c>
      <c r="BQ7" s="349">
        <v>81</v>
      </c>
      <c r="BR7" s="349">
        <v>92</v>
      </c>
      <c r="BS7" s="349">
        <v>34</v>
      </c>
      <c r="BT7" s="349">
        <v>58</v>
      </c>
      <c r="BU7" s="349">
        <v>76</v>
      </c>
      <c r="BV7" s="349">
        <v>0</v>
      </c>
      <c r="BW7" s="349">
        <v>54</v>
      </c>
      <c r="BX7" s="349">
        <v>75</v>
      </c>
      <c r="BY7" s="349">
        <v>77</v>
      </c>
      <c r="BZ7" s="349">
        <v>0</v>
      </c>
      <c r="CA7" s="349">
        <v>100</v>
      </c>
      <c r="CB7" s="349">
        <v>21</v>
      </c>
      <c r="CC7" s="349">
        <v>46</v>
      </c>
      <c r="CD7" s="349">
        <v>0</v>
      </c>
      <c r="CE7" s="349">
        <v>0</v>
      </c>
      <c r="CF7" s="349">
        <v>33</v>
      </c>
      <c r="CG7" s="349">
        <v>23</v>
      </c>
      <c r="CH7" s="349">
        <v>80</v>
      </c>
      <c r="CI7" s="349">
        <v>89</v>
      </c>
      <c r="CJ7" s="349">
        <v>51</v>
      </c>
      <c r="CK7" s="349">
        <v>37</v>
      </c>
      <c r="CL7" s="349">
        <v>0</v>
      </c>
      <c r="CM7" s="349">
        <v>0</v>
      </c>
      <c r="CN7" s="349">
        <v>99</v>
      </c>
      <c r="CO7" s="349">
        <v>0</v>
      </c>
      <c r="CP7" s="349">
        <v>98</v>
      </c>
      <c r="CQ7" s="349">
        <v>96</v>
      </c>
      <c r="CR7" s="349">
        <v>98</v>
      </c>
      <c r="CS7" s="349">
        <v>86</v>
      </c>
      <c r="CT7" s="349">
        <v>0</v>
      </c>
      <c r="CU7" s="349">
        <v>79</v>
      </c>
      <c r="CV7" s="349">
        <v>81</v>
      </c>
      <c r="CW7" s="349">
        <v>0</v>
      </c>
      <c r="CX7" s="349">
        <v>96</v>
      </c>
      <c r="CY7" s="349">
        <v>71</v>
      </c>
      <c r="CZ7" s="349">
        <v>36</v>
      </c>
      <c r="DA7" s="349">
        <v>76</v>
      </c>
      <c r="DB7" s="50">
        <v>80</v>
      </c>
      <c r="DD7" s="238"/>
      <c r="DL7" s="238"/>
      <c r="DM7" s="238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12"/>
      <c r="HH7" s="82"/>
      <c r="HI7" s="82"/>
      <c r="HJ7" s="3"/>
      <c r="HK7" s="79"/>
      <c r="HL7" s="137"/>
      <c r="HM7" s="75"/>
    </row>
    <row r="8" spans="1:234" ht="15.75">
      <c r="A8" s="219" t="s">
        <v>1647</v>
      </c>
      <c r="D8" s="57">
        <f>SUM(E8:HQ8)</f>
        <v>4627</v>
      </c>
      <c r="E8" s="349">
        <v>80</v>
      </c>
      <c r="F8" s="349">
        <v>56</v>
      </c>
      <c r="G8" s="349">
        <v>72</v>
      </c>
      <c r="H8" s="349">
        <v>99</v>
      </c>
      <c r="I8" s="349">
        <v>0</v>
      </c>
      <c r="J8" s="349">
        <v>78</v>
      </c>
      <c r="K8" s="349">
        <v>65</v>
      </c>
      <c r="L8" s="349">
        <v>70</v>
      </c>
      <c r="M8" s="349">
        <v>0</v>
      </c>
      <c r="N8" s="349">
        <v>34</v>
      </c>
      <c r="O8" s="349">
        <v>31</v>
      </c>
      <c r="P8" s="349">
        <v>51</v>
      </c>
      <c r="Q8" s="349">
        <v>86</v>
      </c>
      <c r="R8" s="349">
        <v>25</v>
      </c>
      <c r="S8" s="349">
        <v>72</v>
      </c>
      <c r="T8" s="349">
        <v>61</v>
      </c>
      <c r="U8" s="349">
        <v>98</v>
      </c>
      <c r="V8" s="349">
        <v>0</v>
      </c>
      <c r="W8" s="349">
        <v>76</v>
      </c>
      <c r="X8" s="349">
        <v>0</v>
      </c>
      <c r="Y8" s="349">
        <v>74</v>
      </c>
      <c r="Z8" s="349">
        <v>45</v>
      </c>
      <c r="AA8" s="349">
        <v>99</v>
      </c>
      <c r="AB8" s="349">
        <v>36</v>
      </c>
      <c r="AC8" s="349">
        <v>95</v>
      </c>
      <c r="AD8" s="349">
        <v>100</v>
      </c>
      <c r="AE8" s="349">
        <v>39</v>
      </c>
      <c r="AF8" s="349">
        <v>98</v>
      </c>
      <c r="AG8" s="349">
        <v>0</v>
      </c>
      <c r="AH8" s="349">
        <v>57</v>
      </c>
      <c r="AI8" s="349">
        <v>48</v>
      </c>
      <c r="AJ8" s="349">
        <v>7</v>
      </c>
      <c r="AK8" s="349">
        <v>0</v>
      </c>
      <c r="AL8" s="349">
        <v>82</v>
      </c>
      <c r="AM8" s="349">
        <v>0</v>
      </c>
      <c r="AN8" s="349">
        <v>0</v>
      </c>
      <c r="AO8" s="349">
        <v>65</v>
      </c>
      <c r="AP8" s="349">
        <v>0</v>
      </c>
      <c r="AQ8" s="349">
        <v>91</v>
      </c>
      <c r="AR8" s="349">
        <v>67</v>
      </c>
      <c r="AS8" s="349">
        <v>53</v>
      </c>
      <c r="AT8" s="349">
        <v>42</v>
      </c>
      <c r="AU8" s="349">
        <v>0</v>
      </c>
      <c r="AV8" s="349">
        <v>0</v>
      </c>
      <c r="AW8" s="349">
        <v>0</v>
      </c>
      <c r="AX8" s="349">
        <v>0</v>
      </c>
      <c r="AY8" s="349">
        <v>0</v>
      </c>
      <c r="AZ8" s="349">
        <v>0</v>
      </c>
      <c r="BA8" s="349">
        <v>82</v>
      </c>
      <c r="BB8" s="349">
        <v>72</v>
      </c>
      <c r="BC8" s="349">
        <v>91</v>
      </c>
      <c r="BD8" s="349">
        <v>0</v>
      </c>
      <c r="BE8" s="349">
        <v>5</v>
      </c>
      <c r="BF8" s="349">
        <v>61</v>
      </c>
      <c r="BG8" s="349">
        <v>8</v>
      </c>
      <c r="BH8" s="349">
        <v>94</v>
      </c>
      <c r="BI8" s="349">
        <v>0</v>
      </c>
      <c r="BJ8" s="349">
        <v>0</v>
      </c>
      <c r="BK8" s="349">
        <v>0</v>
      </c>
      <c r="BL8" s="349">
        <v>0</v>
      </c>
      <c r="BM8" s="349">
        <v>67</v>
      </c>
      <c r="BN8" s="349">
        <v>17</v>
      </c>
      <c r="BO8" s="349">
        <v>54</v>
      </c>
      <c r="BP8" s="349">
        <v>0</v>
      </c>
      <c r="BQ8" s="349">
        <v>11</v>
      </c>
      <c r="BR8" s="349">
        <v>86</v>
      </c>
      <c r="BS8" s="349">
        <v>79</v>
      </c>
      <c r="BT8" s="349">
        <v>54</v>
      </c>
      <c r="BU8" s="349">
        <v>81</v>
      </c>
      <c r="BV8" s="349">
        <v>98</v>
      </c>
      <c r="BW8" s="349">
        <v>97</v>
      </c>
      <c r="BX8" s="349">
        <v>89</v>
      </c>
      <c r="BY8" s="349">
        <v>83</v>
      </c>
      <c r="BZ8" s="349">
        <v>0</v>
      </c>
      <c r="CA8" s="349">
        <v>95</v>
      </c>
      <c r="CB8" s="349">
        <v>99</v>
      </c>
      <c r="CC8" s="349">
        <v>70</v>
      </c>
      <c r="CD8" s="349">
        <v>0</v>
      </c>
      <c r="CE8" s="349">
        <v>0</v>
      </c>
      <c r="CF8" s="349">
        <v>77</v>
      </c>
      <c r="CG8" s="349">
        <v>94</v>
      </c>
      <c r="CH8" s="349">
        <v>84</v>
      </c>
      <c r="CI8" s="349">
        <v>59</v>
      </c>
      <c r="CJ8" s="349">
        <v>56</v>
      </c>
      <c r="CK8" s="349">
        <v>86</v>
      </c>
      <c r="CL8" s="349">
        <v>45</v>
      </c>
      <c r="CM8" s="349">
        <v>0</v>
      </c>
      <c r="CN8" s="349">
        <v>45</v>
      </c>
      <c r="CO8" s="349">
        <v>48</v>
      </c>
      <c r="CP8" s="349">
        <v>71</v>
      </c>
      <c r="CQ8" s="349">
        <v>90</v>
      </c>
      <c r="CR8" s="349">
        <v>0</v>
      </c>
      <c r="CS8" s="349">
        <v>0</v>
      </c>
      <c r="CT8" s="349">
        <v>0</v>
      </c>
      <c r="CU8" s="349">
        <v>59</v>
      </c>
      <c r="CV8" s="349">
        <v>0</v>
      </c>
      <c r="CW8" s="349">
        <v>0</v>
      </c>
      <c r="CX8" s="349">
        <v>0</v>
      </c>
      <c r="CY8" s="349">
        <v>0</v>
      </c>
      <c r="CZ8" s="349">
        <v>76</v>
      </c>
      <c r="DA8" s="349">
        <v>0</v>
      </c>
      <c r="DB8" s="50">
        <v>92</v>
      </c>
      <c r="DD8" s="238"/>
      <c r="DL8" s="238"/>
      <c r="DM8" s="238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12"/>
      <c r="HH8" s="82"/>
      <c r="HI8" s="82"/>
      <c r="HJ8" s="3"/>
      <c r="HK8" s="79"/>
      <c r="HL8" s="137"/>
      <c r="HM8" s="75"/>
    </row>
    <row r="9" spans="1:234" ht="15.75">
      <c r="A9" s="63" t="s">
        <v>3367</v>
      </c>
      <c r="D9" s="57">
        <f>SUM(E9:HQ9)</f>
        <v>4260</v>
      </c>
      <c r="E9" s="349">
        <v>64</v>
      </c>
      <c r="F9" s="349">
        <v>76</v>
      </c>
      <c r="G9" s="349">
        <v>0</v>
      </c>
      <c r="H9" s="349">
        <v>64</v>
      </c>
      <c r="I9" s="349">
        <v>72</v>
      </c>
      <c r="J9" s="349">
        <v>78</v>
      </c>
      <c r="K9" s="349">
        <v>70</v>
      </c>
      <c r="L9" s="349">
        <v>60</v>
      </c>
      <c r="M9" s="349">
        <v>0</v>
      </c>
      <c r="N9" s="349">
        <v>41</v>
      </c>
      <c r="O9" s="349">
        <v>73</v>
      </c>
      <c r="P9" s="349">
        <v>72</v>
      </c>
      <c r="Q9" s="349">
        <v>90</v>
      </c>
      <c r="R9" s="349">
        <v>86</v>
      </c>
      <c r="S9" s="349">
        <v>0</v>
      </c>
      <c r="T9" s="349">
        <v>86</v>
      </c>
      <c r="U9" s="349">
        <v>0</v>
      </c>
      <c r="V9" s="349">
        <v>0</v>
      </c>
      <c r="W9" s="349">
        <v>82</v>
      </c>
      <c r="X9" s="349">
        <v>0</v>
      </c>
      <c r="Y9" s="349">
        <v>80</v>
      </c>
      <c r="Z9" s="349">
        <v>93</v>
      </c>
      <c r="AA9" s="349">
        <v>92</v>
      </c>
      <c r="AB9" s="349">
        <v>57</v>
      </c>
      <c r="AC9" s="349">
        <v>74</v>
      </c>
      <c r="AD9" s="349">
        <v>41</v>
      </c>
      <c r="AE9" s="349">
        <v>35</v>
      </c>
      <c r="AF9" s="349">
        <v>49</v>
      </c>
      <c r="AG9" s="349">
        <v>0</v>
      </c>
      <c r="AH9" s="349">
        <v>0</v>
      </c>
      <c r="AI9" s="349">
        <v>19</v>
      </c>
      <c r="AJ9" s="349">
        <v>31</v>
      </c>
      <c r="AK9" s="349">
        <v>76</v>
      </c>
      <c r="AL9" s="349">
        <v>0</v>
      </c>
      <c r="AM9" s="349">
        <v>68</v>
      </c>
      <c r="AN9" s="349">
        <v>0</v>
      </c>
      <c r="AO9" s="349">
        <v>36</v>
      </c>
      <c r="AP9" s="349">
        <v>57</v>
      </c>
      <c r="AQ9" s="349">
        <v>51</v>
      </c>
      <c r="AR9" s="349">
        <v>78</v>
      </c>
      <c r="AS9" s="349">
        <v>87</v>
      </c>
      <c r="AT9" s="349">
        <v>26</v>
      </c>
      <c r="AU9" s="349">
        <v>94</v>
      </c>
      <c r="AV9" s="349">
        <v>0</v>
      </c>
      <c r="AW9" s="349">
        <v>0</v>
      </c>
      <c r="AX9" s="349">
        <v>0</v>
      </c>
      <c r="AY9" s="349">
        <v>0</v>
      </c>
      <c r="AZ9" s="349">
        <v>0</v>
      </c>
      <c r="BA9" s="349">
        <v>24</v>
      </c>
      <c r="BB9" s="349">
        <v>65</v>
      </c>
      <c r="BC9" s="349">
        <v>48</v>
      </c>
      <c r="BD9" s="349">
        <v>81</v>
      </c>
      <c r="BE9" s="349">
        <v>14</v>
      </c>
      <c r="BF9" s="349">
        <v>95</v>
      </c>
      <c r="BG9" s="349">
        <v>23</v>
      </c>
      <c r="BH9" s="349">
        <v>69</v>
      </c>
      <c r="BI9" s="349">
        <v>0</v>
      </c>
      <c r="BJ9" s="349">
        <v>0</v>
      </c>
      <c r="BK9" s="349">
        <v>0</v>
      </c>
      <c r="BL9" s="349">
        <v>80</v>
      </c>
      <c r="BM9" s="349">
        <v>95</v>
      </c>
      <c r="BN9" s="349">
        <v>12</v>
      </c>
      <c r="BO9" s="349">
        <v>38</v>
      </c>
      <c r="BP9" s="349">
        <v>0</v>
      </c>
      <c r="BQ9" s="349">
        <v>11</v>
      </c>
      <c r="BR9" s="349">
        <v>0</v>
      </c>
      <c r="BS9" s="349">
        <v>27</v>
      </c>
      <c r="BT9" s="349">
        <v>13</v>
      </c>
      <c r="BU9" s="349">
        <v>95</v>
      </c>
      <c r="BV9" s="349">
        <v>43</v>
      </c>
      <c r="BW9" s="349">
        <v>64</v>
      </c>
      <c r="BX9" s="349">
        <v>71</v>
      </c>
      <c r="BY9" s="349">
        <v>0</v>
      </c>
      <c r="BZ9" s="349">
        <v>0</v>
      </c>
      <c r="CA9" s="349">
        <v>74</v>
      </c>
      <c r="CB9" s="349">
        <v>70</v>
      </c>
      <c r="CC9" s="349">
        <v>74</v>
      </c>
      <c r="CD9" s="349">
        <v>0</v>
      </c>
      <c r="CE9" s="349">
        <v>0</v>
      </c>
      <c r="CF9" s="349">
        <v>88</v>
      </c>
      <c r="CG9" s="349">
        <v>51</v>
      </c>
      <c r="CH9" s="349">
        <v>0</v>
      </c>
      <c r="CI9" s="349">
        <v>73</v>
      </c>
      <c r="CJ9" s="349">
        <v>91</v>
      </c>
      <c r="CK9" s="349">
        <v>65</v>
      </c>
      <c r="CL9" s="349">
        <v>56</v>
      </c>
      <c r="CM9" s="349">
        <v>0</v>
      </c>
      <c r="CN9" s="349">
        <v>0</v>
      </c>
      <c r="CO9" s="349">
        <v>0</v>
      </c>
      <c r="CP9" s="349">
        <v>59</v>
      </c>
      <c r="CQ9" s="349">
        <v>98</v>
      </c>
      <c r="CR9" s="349">
        <v>56</v>
      </c>
      <c r="CS9" s="349">
        <v>0</v>
      </c>
      <c r="CT9" s="349">
        <v>0</v>
      </c>
      <c r="CU9" s="349">
        <v>31</v>
      </c>
      <c r="CV9" s="349">
        <v>0</v>
      </c>
      <c r="CW9" s="349">
        <v>0</v>
      </c>
      <c r="CX9" s="349">
        <v>0</v>
      </c>
      <c r="CY9" s="349">
        <v>72</v>
      </c>
      <c r="CZ9" s="349">
        <v>90</v>
      </c>
      <c r="DA9" s="349">
        <v>0</v>
      </c>
      <c r="DB9" s="50">
        <v>86</v>
      </c>
      <c r="DD9" s="238"/>
      <c r="DL9" s="238"/>
      <c r="DM9" s="238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12"/>
      <c r="HH9" s="82"/>
      <c r="HI9" s="82"/>
      <c r="HJ9" s="3"/>
      <c r="HK9" s="79"/>
      <c r="HL9" s="137"/>
      <c r="HM9" s="75"/>
    </row>
    <row r="10" spans="1:234" ht="15.75">
      <c r="A10" s="277" t="s">
        <v>1</v>
      </c>
      <c r="D10" s="57">
        <f>SUM(E10:HQ10)</f>
        <v>3441</v>
      </c>
      <c r="E10" s="349">
        <v>14</v>
      </c>
      <c r="F10" s="349">
        <v>0</v>
      </c>
      <c r="G10" s="349">
        <v>77</v>
      </c>
      <c r="H10" s="349">
        <v>0</v>
      </c>
      <c r="I10" s="349">
        <v>0</v>
      </c>
      <c r="J10" s="349">
        <v>0</v>
      </c>
      <c r="K10" s="349">
        <v>41</v>
      </c>
      <c r="L10" s="349">
        <v>0</v>
      </c>
      <c r="M10" s="349">
        <v>90</v>
      </c>
      <c r="N10" s="349">
        <v>50</v>
      </c>
      <c r="O10" s="349">
        <v>3</v>
      </c>
      <c r="P10" s="349">
        <v>100</v>
      </c>
      <c r="Q10" s="349">
        <v>29</v>
      </c>
      <c r="R10" s="349">
        <v>13</v>
      </c>
      <c r="S10" s="349">
        <v>0</v>
      </c>
      <c r="T10" s="349">
        <v>0</v>
      </c>
      <c r="U10" s="349">
        <v>99</v>
      </c>
      <c r="V10" s="349">
        <v>0</v>
      </c>
      <c r="W10" s="349">
        <v>0</v>
      </c>
      <c r="X10" s="349">
        <v>0</v>
      </c>
      <c r="Y10" s="349">
        <v>2</v>
      </c>
      <c r="Z10" s="349">
        <v>69</v>
      </c>
      <c r="AA10" s="349">
        <v>46</v>
      </c>
      <c r="AB10" s="349">
        <v>4</v>
      </c>
      <c r="AC10" s="349">
        <v>46</v>
      </c>
      <c r="AD10" s="349">
        <v>3</v>
      </c>
      <c r="AE10" s="349">
        <v>28</v>
      </c>
      <c r="AF10" s="349">
        <v>25</v>
      </c>
      <c r="AG10" s="349">
        <v>0</v>
      </c>
      <c r="AH10" s="349">
        <v>98</v>
      </c>
      <c r="AI10" s="349">
        <v>12</v>
      </c>
      <c r="AJ10" s="349">
        <v>25</v>
      </c>
      <c r="AK10" s="349">
        <v>0</v>
      </c>
      <c r="AL10" s="349">
        <v>96</v>
      </c>
      <c r="AM10" s="349">
        <v>96</v>
      </c>
      <c r="AN10" s="349">
        <v>31</v>
      </c>
      <c r="AO10" s="349">
        <v>7</v>
      </c>
      <c r="AP10" s="349">
        <v>68</v>
      </c>
      <c r="AQ10" s="349">
        <v>3</v>
      </c>
      <c r="AR10" s="349">
        <v>9</v>
      </c>
      <c r="AS10" s="349">
        <v>75</v>
      </c>
      <c r="AT10" s="349">
        <v>0</v>
      </c>
      <c r="AU10" s="349">
        <v>0</v>
      </c>
      <c r="AV10" s="349">
        <v>95</v>
      </c>
      <c r="AW10" s="349">
        <v>0</v>
      </c>
      <c r="AX10" s="349">
        <v>0</v>
      </c>
      <c r="AY10" s="349">
        <v>0</v>
      </c>
      <c r="AZ10" s="349">
        <v>0</v>
      </c>
      <c r="BA10" s="349">
        <v>61</v>
      </c>
      <c r="BB10" s="349">
        <v>0</v>
      </c>
      <c r="BC10" s="349">
        <v>0</v>
      </c>
      <c r="BD10" s="349">
        <v>0</v>
      </c>
      <c r="BE10" s="349">
        <v>33</v>
      </c>
      <c r="BF10" s="349">
        <v>39</v>
      </c>
      <c r="BG10" s="349">
        <v>95</v>
      </c>
      <c r="BH10" s="349">
        <v>12</v>
      </c>
      <c r="BI10" s="349">
        <v>0</v>
      </c>
      <c r="BJ10" s="349">
        <v>0</v>
      </c>
      <c r="BK10" s="349">
        <v>0</v>
      </c>
      <c r="BL10" s="349">
        <v>0</v>
      </c>
      <c r="BM10" s="349">
        <v>56</v>
      </c>
      <c r="BN10" s="349">
        <v>90</v>
      </c>
      <c r="BO10" s="349">
        <v>22</v>
      </c>
      <c r="BP10" s="349">
        <v>0</v>
      </c>
      <c r="BQ10" s="349">
        <v>97</v>
      </c>
      <c r="BR10" s="349">
        <v>97</v>
      </c>
      <c r="BS10" s="349">
        <v>78</v>
      </c>
      <c r="BT10" s="349">
        <v>92</v>
      </c>
      <c r="BU10" s="349">
        <v>90</v>
      </c>
      <c r="BV10" s="349">
        <v>94</v>
      </c>
      <c r="BW10" s="349">
        <v>26</v>
      </c>
      <c r="BX10" s="349">
        <v>49</v>
      </c>
      <c r="BY10" s="349">
        <v>0</v>
      </c>
      <c r="BZ10" s="349">
        <v>0</v>
      </c>
      <c r="CA10" s="349">
        <v>79</v>
      </c>
      <c r="CB10" s="349">
        <v>1</v>
      </c>
      <c r="CC10" s="349">
        <v>34</v>
      </c>
      <c r="CD10" s="349">
        <v>0</v>
      </c>
      <c r="CE10" s="349">
        <v>0</v>
      </c>
      <c r="CF10" s="349">
        <v>10</v>
      </c>
      <c r="CG10" s="349">
        <v>11</v>
      </c>
      <c r="CH10" s="349">
        <v>99</v>
      </c>
      <c r="CI10" s="349">
        <v>43</v>
      </c>
      <c r="CJ10" s="349">
        <v>66</v>
      </c>
      <c r="CK10" s="349">
        <v>0</v>
      </c>
      <c r="CL10" s="349">
        <v>0</v>
      </c>
      <c r="CM10" s="349">
        <v>0</v>
      </c>
      <c r="CN10" s="349">
        <v>94</v>
      </c>
      <c r="CO10" s="349">
        <v>44</v>
      </c>
      <c r="CP10" s="349">
        <v>9</v>
      </c>
      <c r="CQ10" s="349">
        <v>62</v>
      </c>
      <c r="CR10" s="349">
        <v>93</v>
      </c>
      <c r="CS10" s="349">
        <v>94</v>
      </c>
      <c r="CT10" s="349">
        <v>51</v>
      </c>
      <c r="CU10" s="349">
        <v>7</v>
      </c>
      <c r="CV10" s="349">
        <v>0</v>
      </c>
      <c r="CW10" s="349">
        <v>95</v>
      </c>
      <c r="CX10" s="349">
        <v>0</v>
      </c>
      <c r="CY10" s="349">
        <v>74</v>
      </c>
      <c r="CZ10" s="349">
        <v>42</v>
      </c>
      <c r="DA10" s="349">
        <v>0</v>
      </c>
      <c r="DB10" s="50">
        <v>48</v>
      </c>
      <c r="DD10" s="238"/>
      <c r="DL10" s="238"/>
      <c r="DM10" s="238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12"/>
      <c r="HH10" s="82"/>
      <c r="HI10" s="82"/>
      <c r="HJ10" s="3"/>
      <c r="HK10" s="79"/>
      <c r="HL10" s="137"/>
      <c r="HM10" s="75"/>
    </row>
    <row r="11" spans="1:234" ht="15.75">
      <c r="A11" s="277" t="s">
        <v>2023</v>
      </c>
      <c r="D11" s="57">
        <f>SUM(E11:HQ11)</f>
        <v>3528</v>
      </c>
      <c r="E11" s="349">
        <v>82</v>
      </c>
      <c r="F11" s="349">
        <v>0</v>
      </c>
      <c r="G11" s="349">
        <v>46</v>
      </c>
      <c r="H11" s="349">
        <v>78</v>
      </c>
      <c r="I11" s="349">
        <v>0</v>
      </c>
      <c r="J11" s="349">
        <v>82</v>
      </c>
      <c r="K11" s="349">
        <v>79</v>
      </c>
      <c r="L11" s="349">
        <v>90</v>
      </c>
      <c r="M11" s="349">
        <v>0</v>
      </c>
      <c r="N11" s="349">
        <v>82</v>
      </c>
      <c r="O11" s="349">
        <v>73</v>
      </c>
      <c r="P11" s="349">
        <v>53</v>
      </c>
      <c r="Q11" s="349">
        <v>26</v>
      </c>
      <c r="R11" s="349">
        <v>20</v>
      </c>
      <c r="S11" s="349">
        <v>0</v>
      </c>
      <c r="T11" s="349">
        <v>81</v>
      </c>
      <c r="U11" s="349">
        <v>48</v>
      </c>
      <c r="V11" s="349">
        <v>0</v>
      </c>
      <c r="W11" s="349">
        <v>24</v>
      </c>
      <c r="X11" s="349">
        <v>0</v>
      </c>
      <c r="Y11" s="349">
        <v>41</v>
      </c>
      <c r="Z11" s="349">
        <v>86</v>
      </c>
      <c r="AA11" s="349">
        <v>96</v>
      </c>
      <c r="AB11" s="349">
        <v>66</v>
      </c>
      <c r="AC11" s="349">
        <v>31</v>
      </c>
      <c r="AD11" s="349">
        <v>62</v>
      </c>
      <c r="AE11" s="349">
        <v>84</v>
      </c>
      <c r="AF11" s="349">
        <v>64</v>
      </c>
      <c r="AG11" s="349">
        <v>80</v>
      </c>
      <c r="AH11" s="349">
        <v>0</v>
      </c>
      <c r="AI11" s="349">
        <v>8</v>
      </c>
      <c r="AJ11" s="349">
        <v>24</v>
      </c>
      <c r="AK11" s="349">
        <v>63</v>
      </c>
      <c r="AL11" s="349">
        <v>0</v>
      </c>
      <c r="AM11" s="349">
        <v>0</v>
      </c>
      <c r="AN11" s="349">
        <v>51</v>
      </c>
      <c r="AO11" s="349">
        <v>62</v>
      </c>
      <c r="AP11" s="349">
        <v>0</v>
      </c>
      <c r="AQ11" s="349">
        <v>59</v>
      </c>
      <c r="AR11" s="349">
        <v>96</v>
      </c>
      <c r="AS11" s="349">
        <v>76</v>
      </c>
      <c r="AT11" s="349">
        <v>0</v>
      </c>
      <c r="AU11" s="349">
        <v>49</v>
      </c>
      <c r="AV11" s="349">
        <v>0</v>
      </c>
      <c r="AW11" s="349">
        <v>0</v>
      </c>
      <c r="AX11" s="349">
        <v>0</v>
      </c>
      <c r="AY11" s="349">
        <v>0</v>
      </c>
      <c r="AZ11" s="349">
        <v>0</v>
      </c>
      <c r="BA11" s="349">
        <v>96</v>
      </c>
      <c r="BB11" s="349">
        <v>91</v>
      </c>
      <c r="BC11" s="349">
        <v>0</v>
      </c>
      <c r="BD11" s="349">
        <v>0</v>
      </c>
      <c r="BE11" s="349">
        <v>11</v>
      </c>
      <c r="BF11" s="349">
        <v>99</v>
      </c>
      <c r="BG11" s="349">
        <v>66</v>
      </c>
      <c r="BH11" s="349">
        <v>51</v>
      </c>
      <c r="BI11" s="349">
        <v>0</v>
      </c>
      <c r="BJ11" s="349">
        <v>0</v>
      </c>
      <c r="BK11" s="349">
        <v>0</v>
      </c>
      <c r="BL11" s="349">
        <v>0</v>
      </c>
      <c r="BM11" s="349">
        <v>0</v>
      </c>
      <c r="BN11" s="349">
        <v>35</v>
      </c>
      <c r="BO11" s="349">
        <v>94</v>
      </c>
      <c r="BP11" s="349">
        <v>0</v>
      </c>
      <c r="BQ11" s="349">
        <v>20</v>
      </c>
      <c r="BR11" s="349">
        <v>74</v>
      </c>
      <c r="BS11" s="349">
        <v>11</v>
      </c>
      <c r="BT11" s="349">
        <v>81</v>
      </c>
      <c r="BU11" s="349">
        <v>98</v>
      </c>
      <c r="BV11" s="349">
        <v>0</v>
      </c>
      <c r="BW11" s="349">
        <v>28</v>
      </c>
      <c r="BX11" s="349">
        <v>69</v>
      </c>
      <c r="BY11" s="349">
        <v>0</v>
      </c>
      <c r="BZ11" s="349">
        <v>0</v>
      </c>
      <c r="CA11" s="349">
        <v>71</v>
      </c>
      <c r="CB11" s="349">
        <v>81</v>
      </c>
      <c r="CC11" s="349">
        <v>98</v>
      </c>
      <c r="CD11" s="349">
        <v>0</v>
      </c>
      <c r="CE11" s="349">
        <v>0</v>
      </c>
      <c r="CF11" s="349">
        <v>24</v>
      </c>
      <c r="CG11" s="349">
        <v>58</v>
      </c>
      <c r="CH11" s="349">
        <v>0</v>
      </c>
      <c r="CI11" s="349">
        <v>61</v>
      </c>
      <c r="CJ11" s="349">
        <v>4</v>
      </c>
      <c r="CK11" s="349">
        <v>0</v>
      </c>
      <c r="CL11" s="349">
        <v>0</v>
      </c>
      <c r="CM11" s="349">
        <v>0</v>
      </c>
      <c r="CN11" s="349">
        <v>0</v>
      </c>
      <c r="CO11" s="349">
        <v>0</v>
      </c>
      <c r="CP11" s="349">
        <v>8</v>
      </c>
      <c r="CQ11" s="349">
        <v>0</v>
      </c>
      <c r="CR11" s="349">
        <v>0</v>
      </c>
      <c r="CS11" s="349">
        <v>0</v>
      </c>
      <c r="CT11" s="349">
        <v>0</v>
      </c>
      <c r="CU11" s="349">
        <v>37</v>
      </c>
      <c r="CV11" s="349">
        <v>51</v>
      </c>
      <c r="CW11" s="349">
        <v>0</v>
      </c>
      <c r="CX11" s="349">
        <v>0</v>
      </c>
      <c r="CY11" s="349">
        <v>0</v>
      </c>
      <c r="CZ11" s="349">
        <v>0</v>
      </c>
      <c r="DA11" s="349">
        <v>46</v>
      </c>
      <c r="DB11" s="50">
        <v>103</v>
      </c>
      <c r="DD11" s="238"/>
      <c r="DL11" s="238"/>
      <c r="DM11" s="238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12"/>
      <c r="HH11" s="82"/>
      <c r="HI11" s="82"/>
      <c r="HJ11" s="3"/>
      <c r="HK11" s="79"/>
      <c r="HL11" s="137"/>
      <c r="HM11" s="75"/>
    </row>
    <row r="12" spans="1:234" ht="15.75">
      <c r="A12" s="63" t="s">
        <v>3386</v>
      </c>
      <c r="D12" s="57">
        <f>SUM(E12:HQ12)</f>
        <v>4092</v>
      </c>
      <c r="E12" s="349">
        <v>86</v>
      </c>
      <c r="F12" s="349">
        <v>98</v>
      </c>
      <c r="G12" s="349">
        <v>71</v>
      </c>
      <c r="H12" s="349">
        <v>56</v>
      </c>
      <c r="I12" s="349">
        <v>0</v>
      </c>
      <c r="J12" s="349">
        <v>82</v>
      </c>
      <c r="K12" s="349">
        <v>65</v>
      </c>
      <c r="L12" s="349">
        <v>0</v>
      </c>
      <c r="M12" s="349">
        <v>0</v>
      </c>
      <c r="N12" s="349">
        <v>55</v>
      </c>
      <c r="O12" s="349">
        <v>45</v>
      </c>
      <c r="P12" s="349">
        <v>21</v>
      </c>
      <c r="Q12" s="349">
        <v>73</v>
      </c>
      <c r="R12" s="349">
        <v>68</v>
      </c>
      <c r="S12" s="349">
        <v>0</v>
      </c>
      <c r="T12" s="349">
        <v>0</v>
      </c>
      <c r="U12" s="349">
        <v>67</v>
      </c>
      <c r="V12" s="349">
        <v>0</v>
      </c>
      <c r="W12" s="349">
        <v>59</v>
      </c>
      <c r="X12" s="349">
        <v>0</v>
      </c>
      <c r="Y12" s="349">
        <v>47</v>
      </c>
      <c r="Z12" s="349">
        <v>29</v>
      </c>
      <c r="AA12" s="349">
        <v>88</v>
      </c>
      <c r="AB12" s="349">
        <v>38</v>
      </c>
      <c r="AC12" s="349">
        <v>64</v>
      </c>
      <c r="AD12" s="349">
        <v>78</v>
      </c>
      <c r="AE12" s="349">
        <v>73</v>
      </c>
      <c r="AF12" s="349">
        <v>36</v>
      </c>
      <c r="AG12" s="349">
        <v>0</v>
      </c>
      <c r="AH12" s="349">
        <v>84</v>
      </c>
      <c r="AI12" s="349">
        <v>83</v>
      </c>
      <c r="AJ12" s="349">
        <v>92</v>
      </c>
      <c r="AK12" s="349">
        <v>0</v>
      </c>
      <c r="AL12" s="349">
        <v>86</v>
      </c>
      <c r="AM12" s="349">
        <v>74</v>
      </c>
      <c r="AN12" s="349">
        <v>80</v>
      </c>
      <c r="AO12" s="349">
        <v>47</v>
      </c>
      <c r="AP12" s="349">
        <v>0</v>
      </c>
      <c r="AQ12" s="349">
        <v>63</v>
      </c>
      <c r="AR12" s="349">
        <v>86</v>
      </c>
      <c r="AS12" s="349">
        <v>0</v>
      </c>
      <c r="AT12" s="349">
        <v>39</v>
      </c>
      <c r="AU12" s="349">
        <v>0</v>
      </c>
      <c r="AV12" s="349">
        <v>0</v>
      </c>
      <c r="AW12" s="349">
        <v>0</v>
      </c>
      <c r="AX12" s="349">
        <v>0</v>
      </c>
      <c r="AY12" s="349">
        <v>0</v>
      </c>
      <c r="AZ12" s="349">
        <v>0</v>
      </c>
      <c r="BA12" s="349">
        <v>53</v>
      </c>
      <c r="BB12" s="349">
        <v>87</v>
      </c>
      <c r="BC12" s="349">
        <v>86</v>
      </c>
      <c r="BD12" s="349">
        <v>0</v>
      </c>
      <c r="BE12" s="349">
        <v>92</v>
      </c>
      <c r="BF12" s="349">
        <v>15</v>
      </c>
      <c r="BG12" s="349">
        <v>57</v>
      </c>
      <c r="BH12" s="349">
        <v>74</v>
      </c>
      <c r="BI12" s="349">
        <v>0</v>
      </c>
      <c r="BJ12" s="349">
        <v>0</v>
      </c>
      <c r="BK12" s="349">
        <v>0</v>
      </c>
      <c r="BL12" s="349">
        <v>0</v>
      </c>
      <c r="BM12" s="349">
        <v>32</v>
      </c>
      <c r="BN12" s="349">
        <v>84</v>
      </c>
      <c r="BO12" s="349">
        <v>11</v>
      </c>
      <c r="BP12" s="349">
        <v>0</v>
      </c>
      <c r="BQ12" s="349">
        <v>69</v>
      </c>
      <c r="BR12" s="349">
        <v>0</v>
      </c>
      <c r="BS12" s="349">
        <v>58</v>
      </c>
      <c r="BT12" s="349">
        <v>60</v>
      </c>
      <c r="BU12" s="349">
        <v>0</v>
      </c>
      <c r="BV12" s="349">
        <v>63</v>
      </c>
      <c r="BW12" s="349">
        <v>55</v>
      </c>
      <c r="BX12" s="349">
        <v>92</v>
      </c>
      <c r="BY12" s="349">
        <v>98</v>
      </c>
      <c r="BZ12" s="349">
        <v>0</v>
      </c>
      <c r="CA12" s="349">
        <v>0</v>
      </c>
      <c r="CB12" s="349">
        <v>30</v>
      </c>
      <c r="CC12" s="349">
        <v>56</v>
      </c>
      <c r="CD12" s="349">
        <v>0</v>
      </c>
      <c r="CE12" s="349">
        <v>0</v>
      </c>
      <c r="CF12" s="349">
        <v>59</v>
      </c>
      <c r="CG12" s="349">
        <v>52</v>
      </c>
      <c r="CH12" s="349">
        <v>0</v>
      </c>
      <c r="CI12" s="349">
        <v>71</v>
      </c>
      <c r="CJ12" s="349">
        <v>32</v>
      </c>
      <c r="CK12" s="349">
        <v>92</v>
      </c>
      <c r="CL12" s="349">
        <v>87</v>
      </c>
      <c r="CM12" s="349">
        <v>0</v>
      </c>
      <c r="CN12" s="349">
        <v>0</v>
      </c>
      <c r="CO12" s="349">
        <v>0</v>
      </c>
      <c r="CP12" s="349">
        <v>56</v>
      </c>
      <c r="CQ12" s="349">
        <v>0</v>
      </c>
      <c r="CR12" s="349">
        <v>0</v>
      </c>
      <c r="CS12" s="349">
        <v>0</v>
      </c>
      <c r="CT12" s="349">
        <v>86</v>
      </c>
      <c r="CU12" s="349">
        <v>83</v>
      </c>
      <c r="CV12" s="349">
        <v>59</v>
      </c>
      <c r="CW12" s="349">
        <v>0</v>
      </c>
      <c r="CX12" s="349">
        <v>0</v>
      </c>
      <c r="CY12" s="349">
        <v>0</v>
      </c>
      <c r="CZ12" s="349">
        <v>97</v>
      </c>
      <c r="DA12" s="349">
        <v>54</v>
      </c>
      <c r="DB12" s="50">
        <v>59</v>
      </c>
      <c r="DD12" s="238"/>
      <c r="DL12" s="238"/>
      <c r="DM12" s="238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HH12" s="82"/>
      <c r="HI12" s="82"/>
      <c r="HJ12" s="3"/>
      <c r="HK12" s="79"/>
      <c r="HL12" s="137"/>
      <c r="HM12" s="75"/>
    </row>
    <row r="13" spans="1:234" ht="15.75">
      <c r="A13" s="219" t="s">
        <v>1653</v>
      </c>
      <c r="D13" s="57">
        <f>SUM(E13:HQ13)</f>
        <v>4578</v>
      </c>
      <c r="E13" s="349">
        <v>69</v>
      </c>
      <c r="F13" s="349">
        <v>89</v>
      </c>
      <c r="G13" s="349">
        <v>46</v>
      </c>
      <c r="H13" s="349">
        <v>93</v>
      </c>
      <c r="I13" s="349">
        <v>70</v>
      </c>
      <c r="J13" s="349">
        <v>47</v>
      </c>
      <c r="K13" s="349">
        <v>97</v>
      </c>
      <c r="L13" s="349">
        <v>0</v>
      </c>
      <c r="M13" s="349">
        <v>0</v>
      </c>
      <c r="N13" s="349">
        <v>21</v>
      </c>
      <c r="O13" s="349">
        <v>20</v>
      </c>
      <c r="P13" s="349">
        <v>55</v>
      </c>
      <c r="Q13" s="349">
        <v>75</v>
      </c>
      <c r="R13" s="349">
        <v>54</v>
      </c>
      <c r="S13" s="349">
        <v>0</v>
      </c>
      <c r="T13" s="349">
        <v>53</v>
      </c>
      <c r="U13" s="349">
        <v>0</v>
      </c>
      <c r="V13" s="349">
        <v>0</v>
      </c>
      <c r="W13" s="349">
        <v>88</v>
      </c>
      <c r="X13" s="349">
        <v>0</v>
      </c>
      <c r="Y13" s="349">
        <v>45</v>
      </c>
      <c r="Z13" s="349">
        <v>56</v>
      </c>
      <c r="AA13" s="349">
        <v>61</v>
      </c>
      <c r="AB13" s="349">
        <v>43</v>
      </c>
      <c r="AC13" s="349">
        <v>0</v>
      </c>
      <c r="AD13" s="349">
        <v>14</v>
      </c>
      <c r="AE13" s="349">
        <v>64</v>
      </c>
      <c r="AF13" s="349">
        <v>0</v>
      </c>
      <c r="AG13" s="349">
        <v>82</v>
      </c>
      <c r="AH13" s="349">
        <v>33</v>
      </c>
      <c r="AI13" s="349">
        <v>89</v>
      </c>
      <c r="AJ13" s="349">
        <v>55</v>
      </c>
      <c r="AK13" s="349">
        <v>0</v>
      </c>
      <c r="AL13" s="349">
        <v>0</v>
      </c>
      <c r="AM13" s="349">
        <v>96</v>
      </c>
      <c r="AN13" s="349">
        <v>84</v>
      </c>
      <c r="AO13" s="349">
        <v>35</v>
      </c>
      <c r="AP13" s="349">
        <v>98</v>
      </c>
      <c r="AQ13" s="349">
        <v>62</v>
      </c>
      <c r="AR13" s="349">
        <v>54</v>
      </c>
      <c r="AS13" s="349">
        <v>56</v>
      </c>
      <c r="AT13" s="349">
        <v>72</v>
      </c>
      <c r="AU13" s="349">
        <v>78</v>
      </c>
      <c r="AV13" s="349">
        <v>96</v>
      </c>
      <c r="AW13" s="349">
        <v>0</v>
      </c>
      <c r="AX13" s="349">
        <v>0</v>
      </c>
      <c r="AY13" s="349">
        <v>0</v>
      </c>
      <c r="AZ13" s="349">
        <v>0</v>
      </c>
      <c r="BA13" s="349">
        <v>73</v>
      </c>
      <c r="BB13" s="349">
        <v>70</v>
      </c>
      <c r="BC13" s="349">
        <v>0</v>
      </c>
      <c r="BD13" s="349">
        <v>0</v>
      </c>
      <c r="BE13" s="349">
        <v>70</v>
      </c>
      <c r="BF13" s="349">
        <v>48</v>
      </c>
      <c r="BG13" s="349">
        <v>100</v>
      </c>
      <c r="BH13" s="349">
        <v>54</v>
      </c>
      <c r="BI13" s="349">
        <v>0</v>
      </c>
      <c r="BJ13" s="349">
        <v>0</v>
      </c>
      <c r="BK13" s="349">
        <v>81</v>
      </c>
      <c r="BL13" s="349">
        <v>88</v>
      </c>
      <c r="BM13" s="349">
        <v>0</v>
      </c>
      <c r="BN13" s="349">
        <v>95</v>
      </c>
      <c r="BO13" s="349">
        <v>99</v>
      </c>
      <c r="BP13" s="349">
        <v>0</v>
      </c>
      <c r="BQ13" s="349">
        <v>94</v>
      </c>
      <c r="BR13" s="349">
        <v>89</v>
      </c>
      <c r="BS13" s="349">
        <v>13</v>
      </c>
      <c r="BT13" s="349">
        <v>64</v>
      </c>
      <c r="BU13" s="349">
        <v>0</v>
      </c>
      <c r="BV13" s="349">
        <v>50</v>
      </c>
      <c r="BW13" s="349">
        <v>42</v>
      </c>
      <c r="BX13" s="349">
        <v>0</v>
      </c>
      <c r="BY13" s="349">
        <v>0</v>
      </c>
      <c r="BZ13" s="349">
        <v>0</v>
      </c>
      <c r="CA13" s="349">
        <v>82</v>
      </c>
      <c r="CB13" s="349">
        <v>50</v>
      </c>
      <c r="CC13" s="349">
        <v>94</v>
      </c>
      <c r="CD13" s="349">
        <v>0</v>
      </c>
      <c r="CE13" s="349">
        <v>0</v>
      </c>
      <c r="CF13" s="349">
        <v>17</v>
      </c>
      <c r="CG13" s="349">
        <v>29</v>
      </c>
      <c r="CH13" s="349">
        <v>0</v>
      </c>
      <c r="CI13" s="349">
        <v>72</v>
      </c>
      <c r="CJ13" s="349">
        <v>25</v>
      </c>
      <c r="CK13" s="349">
        <v>73</v>
      </c>
      <c r="CL13" s="349">
        <v>76</v>
      </c>
      <c r="CM13" s="349">
        <v>0</v>
      </c>
      <c r="CN13" s="349">
        <v>57</v>
      </c>
      <c r="CO13" s="349">
        <v>70</v>
      </c>
      <c r="CP13" s="349">
        <v>48</v>
      </c>
      <c r="CQ13" s="349">
        <v>74</v>
      </c>
      <c r="CR13" s="349">
        <v>88</v>
      </c>
      <c r="CS13" s="349">
        <v>0</v>
      </c>
      <c r="CT13" s="349">
        <v>69</v>
      </c>
      <c r="CU13" s="349">
        <v>95</v>
      </c>
      <c r="CV13" s="349">
        <v>75</v>
      </c>
      <c r="CW13" s="349">
        <v>0</v>
      </c>
      <c r="CX13" s="349">
        <v>0</v>
      </c>
      <c r="CY13" s="349">
        <v>0</v>
      </c>
      <c r="CZ13" s="349">
        <v>60</v>
      </c>
      <c r="DA13" s="349">
        <v>67</v>
      </c>
      <c r="DB13" s="50">
        <v>77</v>
      </c>
      <c r="DD13" s="238"/>
      <c r="DL13" s="238"/>
      <c r="DM13" s="238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12"/>
      <c r="HH13" s="82"/>
      <c r="HI13" s="82"/>
      <c r="HJ13" s="3"/>
      <c r="HK13" s="79"/>
      <c r="HL13" s="137"/>
      <c r="HM13" s="75"/>
    </row>
    <row r="14" spans="1:234" ht="15.75">
      <c r="A14" s="63" t="s">
        <v>771</v>
      </c>
      <c r="D14" s="57">
        <f>SUM(E14:HQ14)</f>
        <v>4014</v>
      </c>
      <c r="E14" s="349">
        <v>8</v>
      </c>
      <c r="F14" s="349">
        <v>0</v>
      </c>
      <c r="G14" s="349">
        <v>46</v>
      </c>
      <c r="H14" s="349">
        <v>28</v>
      </c>
      <c r="I14" s="349">
        <v>0</v>
      </c>
      <c r="J14" s="349">
        <v>66</v>
      </c>
      <c r="K14" s="349">
        <v>0</v>
      </c>
      <c r="L14" s="349">
        <v>83</v>
      </c>
      <c r="M14" s="349">
        <v>0</v>
      </c>
      <c r="N14" s="349">
        <v>88</v>
      </c>
      <c r="O14" s="349">
        <v>63</v>
      </c>
      <c r="P14" s="349">
        <v>18</v>
      </c>
      <c r="Q14" s="349">
        <v>24</v>
      </c>
      <c r="R14" s="349">
        <v>14</v>
      </c>
      <c r="S14" s="349">
        <v>91</v>
      </c>
      <c r="T14" s="349">
        <v>98</v>
      </c>
      <c r="U14" s="349">
        <v>59</v>
      </c>
      <c r="V14" s="349">
        <v>0</v>
      </c>
      <c r="W14" s="349">
        <v>18</v>
      </c>
      <c r="X14" s="349">
        <v>0</v>
      </c>
      <c r="Y14" s="349">
        <v>82</v>
      </c>
      <c r="Z14" s="349">
        <v>80</v>
      </c>
      <c r="AA14" s="349">
        <v>73</v>
      </c>
      <c r="AB14" s="349">
        <v>1</v>
      </c>
      <c r="AC14" s="349">
        <v>23</v>
      </c>
      <c r="AD14" s="349">
        <v>23</v>
      </c>
      <c r="AE14" s="349">
        <v>91</v>
      </c>
      <c r="AF14" s="349">
        <v>67</v>
      </c>
      <c r="AG14" s="349">
        <v>72</v>
      </c>
      <c r="AH14" s="349">
        <v>75</v>
      </c>
      <c r="AI14" s="349">
        <v>81</v>
      </c>
      <c r="AJ14" s="349">
        <v>45</v>
      </c>
      <c r="AK14" s="349">
        <v>65</v>
      </c>
      <c r="AL14" s="349">
        <v>39</v>
      </c>
      <c r="AM14" s="349">
        <v>0</v>
      </c>
      <c r="AN14" s="349">
        <v>34</v>
      </c>
      <c r="AO14" s="349">
        <v>77</v>
      </c>
      <c r="AP14" s="349">
        <v>73</v>
      </c>
      <c r="AQ14" s="349">
        <v>2</v>
      </c>
      <c r="AR14" s="349">
        <v>61</v>
      </c>
      <c r="AS14" s="349">
        <v>0</v>
      </c>
      <c r="AT14" s="349">
        <v>50</v>
      </c>
      <c r="AU14" s="349">
        <v>0</v>
      </c>
      <c r="AV14" s="349">
        <v>0</v>
      </c>
      <c r="AW14" s="349">
        <v>0</v>
      </c>
      <c r="AX14" s="349">
        <v>99</v>
      </c>
      <c r="AY14" s="349">
        <v>98</v>
      </c>
      <c r="AZ14" s="349">
        <v>0</v>
      </c>
      <c r="BA14" s="349">
        <v>92</v>
      </c>
      <c r="BB14" s="349">
        <v>0</v>
      </c>
      <c r="BC14" s="349">
        <v>98</v>
      </c>
      <c r="BD14" s="349">
        <v>76</v>
      </c>
      <c r="BE14" s="349">
        <v>46</v>
      </c>
      <c r="BF14" s="349">
        <v>22</v>
      </c>
      <c r="BG14" s="349">
        <v>98</v>
      </c>
      <c r="BH14" s="349">
        <v>75</v>
      </c>
      <c r="BI14" s="349">
        <v>0</v>
      </c>
      <c r="BJ14" s="349">
        <v>0</v>
      </c>
      <c r="BK14" s="349">
        <v>0</v>
      </c>
      <c r="BL14" s="349">
        <v>0</v>
      </c>
      <c r="BM14" s="349">
        <v>37</v>
      </c>
      <c r="BN14" s="349">
        <v>92</v>
      </c>
      <c r="BO14" s="349">
        <v>36</v>
      </c>
      <c r="BP14" s="349">
        <v>0</v>
      </c>
      <c r="BQ14" s="349">
        <v>49</v>
      </c>
      <c r="BR14" s="349">
        <v>0</v>
      </c>
      <c r="BS14" s="349">
        <v>22</v>
      </c>
      <c r="BT14" s="349">
        <v>97</v>
      </c>
      <c r="BU14" s="349">
        <v>0</v>
      </c>
      <c r="BV14" s="349">
        <v>0</v>
      </c>
      <c r="BW14" s="349">
        <v>88</v>
      </c>
      <c r="BX14" s="349">
        <v>0</v>
      </c>
      <c r="BY14" s="349">
        <v>0</v>
      </c>
      <c r="BZ14" s="349">
        <v>0</v>
      </c>
      <c r="CA14" s="349">
        <v>30</v>
      </c>
      <c r="CB14" s="349">
        <v>4</v>
      </c>
      <c r="CC14" s="349">
        <v>61</v>
      </c>
      <c r="CD14" s="349">
        <v>0</v>
      </c>
      <c r="CE14" s="349">
        <v>0</v>
      </c>
      <c r="CF14" s="349">
        <v>34</v>
      </c>
      <c r="CG14" s="349">
        <v>83</v>
      </c>
      <c r="CH14" s="349">
        <v>0</v>
      </c>
      <c r="CI14" s="349">
        <v>30</v>
      </c>
      <c r="CJ14" s="349">
        <v>98</v>
      </c>
      <c r="CK14" s="349">
        <v>0</v>
      </c>
      <c r="CL14" s="349">
        <v>28</v>
      </c>
      <c r="CM14" s="349">
        <v>0</v>
      </c>
      <c r="CN14" s="349">
        <v>51</v>
      </c>
      <c r="CO14" s="349">
        <v>65</v>
      </c>
      <c r="CP14" s="349">
        <v>82</v>
      </c>
      <c r="CQ14" s="349">
        <v>0</v>
      </c>
      <c r="CR14" s="349">
        <v>0</v>
      </c>
      <c r="CS14" s="349">
        <v>72</v>
      </c>
      <c r="CT14" s="349">
        <v>66</v>
      </c>
      <c r="CU14" s="349">
        <v>16</v>
      </c>
      <c r="CV14" s="349">
        <v>36</v>
      </c>
      <c r="CW14" s="349">
        <v>0</v>
      </c>
      <c r="CX14" s="349">
        <v>100</v>
      </c>
      <c r="CY14" s="349">
        <v>92</v>
      </c>
      <c r="CZ14" s="349">
        <v>22</v>
      </c>
      <c r="DA14" s="349">
        <v>34</v>
      </c>
      <c r="DB14" s="50">
        <v>67</v>
      </c>
      <c r="DD14" s="238"/>
      <c r="DL14" s="238"/>
      <c r="DM14" s="238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12"/>
      <c r="HH14" s="82"/>
      <c r="HI14" s="82"/>
      <c r="HJ14" s="3"/>
      <c r="HK14" s="79"/>
      <c r="HL14" s="137"/>
      <c r="HM14" s="75"/>
    </row>
    <row r="15" spans="1:234" ht="15.75">
      <c r="A15" s="277" t="s">
        <v>2053</v>
      </c>
      <c r="D15" s="57">
        <f>SUM(E15:HQ15)</f>
        <v>3839</v>
      </c>
      <c r="E15" s="349">
        <v>7</v>
      </c>
      <c r="F15" s="349">
        <v>100</v>
      </c>
      <c r="G15" s="349">
        <v>4</v>
      </c>
      <c r="H15" s="349">
        <v>89</v>
      </c>
      <c r="I15" s="349">
        <v>94</v>
      </c>
      <c r="J15" s="349">
        <v>87</v>
      </c>
      <c r="K15" s="349">
        <v>84</v>
      </c>
      <c r="L15" s="349">
        <v>0</v>
      </c>
      <c r="M15" s="349">
        <v>93</v>
      </c>
      <c r="N15" s="349">
        <v>48</v>
      </c>
      <c r="O15" s="349">
        <v>13</v>
      </c>
      <c r="P15" s="349">
        <v>41</v>
      </c>
      <c r="Q15" s="349">
        <v>67</v>
      </c>
      <c r="R15" s="349">
        <v>64</v>
      </c>
      <c r="S15" s="349">
        <v>0</v>
      </c>
      <c r="T15" s="349">
        <v>58</v>
      </c>
      <c r="U15" s="349">
        <v>0</v>
      </c>
      <c r="V15" s="349">
        <v>0</v>
      </c>
      <c r="W15" s="349">
        <v>56</v>
      </c>
      <c r="X15" s="349">
        <v>0</v>
      </c>
      <c r="Y15" s="349">
        <v>22</v>
      </c>
      <c r="Z15" s="349">
        <v>70</v>
      </c>
      <c r="AA15" s="349">
        <v>19</v>
      </c>
      <c r="AB15" s="349">
        <v>80</v>
      </c>
      <c r="AC15" s="349">
        <v>71</v>
      </c>
      <c r="AD15" s="349">
        <v>8</v>
      </c>
      <c r="AE15" s="349">
        <v>93</v>
      </c>
      <c r="AF15" s="349">
        <v>86</v>
      </c>
      <c r="AG15" s="349">
        <v>91</v>
      </c>
      <c r="AH15" s="349">
        <v>12</v>
      </c>
      <c r="AI15" s="349">
        <v>51</v>
      </c>
      <c r="AJ15" s="349">
        <v>10</v>
      </c>
      <c r="AK15" s="349">
        <v>0</v>
      </c>
      <c r="AL15" s="349">
        <v>49</v>
      </c>
      <c r="AM15" s="349">
        <v>0</v>
      </c>
      <c r="AN15" s="349">
        <v>44</v>
      </c>
      <c r="AO15" s="349">
        <v>93</v>
      </c>
      <c r="AP15" s="349">
        <v>0</v>
      </c>
      <c r="AQ15" s="349">
        <v>39</v>
      </c>
      <c r="AR15" s="349">
        <v>46</v>
      </c>
      <c r="AS15" s="349">
        <v>0</v>
      </c>
      <c r="AT15" s="349">
        <v>57</v>
      </c>
      <c r="AU15" s="349">
        <v>100</v>
      </c>
      <c r="AV15" s="349">
        <v>70</v>
      </c>
      <c r="AW15" s="349">
        <v>0</v>
      </c>
      <c r="AX15" s="349">
        <v>0</v>
      </c>
      <c r="AY15" s="349">
        <v>0</v>
      </c>
      <c r="AZ15" s="349">
        <v>0</v>
      </c>
      <c r="BA15" s="349">
        <v>6</v>
      </c>
      <c r="BB15" s="349">
        <v>0</v>
      </c>
      <c r="BC15" s="349">
        <v>0</v>
      </c>
      <c r="BD15" s="349">
        <v>90</v>
      </c>
      <c r="BE15" s="349">
        <v>4</v>
      </c>
      <c r="BF15" s="349">
        <v>32</v>
      </c>
      <c r="BG15" s="349">
        <v>0</v>
      </c>
      <c r="BH15" s="349">
        <v>62</v>
      </c>
      <c r="BI15" s="349">
        <v>0</v>
      </c>
      <c r="BJ15" s="349">
        <v>0</v>
      </c>
      <c r="BK15" s="349">
        <v>0</v>
      </c>
      <c r="BL15" s="349">
        <v>0</v>
      </c>
      <c r="BM15" s="349">
        <v>40</v>
      </c>
      <c r="BN15" s="349">
        <v>8</v>
      </c>
      <c r="BO15" s="349">
        <v>20</v>
      </c>
      <c r="BP15" s="349">
        <v>0</v>
      </c>
      <c r="BQ15" s="349">
        <v>16</v>
      </c>
      <c r="BR15" s="349">
        <v>61</v>
      </c>
      <c r="BS15" s="349">
        <v>48</v>
      </c>
      <c r="BT15" s="349">
        <v>9</v>
      </c>
      <c r="BU15" s="349">
        <v>87</v>
      </c>
      <c r="BV15" s="349">
        <v>76</v>
      </c>
      <c r="BW15" s="349">
        <v>0</v>
      </c>
      <c r="BX15" s="349">
        <v>69</v>
      </c>
      <c r="BY15" s="349">
        <v>0</v>
      </c>
      <c r="BZ15" s="349">
        <v>0</v>
      </c>
      <c r="CA15" s="349">
        <v>30</v>
      </c>
      <c r="CB15" s="349">
        <v>38</v>
      </c>
      <c r="CC15" s="349">
        <v>48</v>
      </c>
      <c r="CD15" s="349">
        <v>95</v>
      </c>
      <c r="CE15" s="349">
        <v>0</v>
      </c>
      <c r="CF15" s="349">
        <v>86</v>
      </c>
      <c r="CG15" s="349">
        <v>91</v>
      </c>
      <c r="CH15" s="349">
        <v>72</v>
      </c>
      <c r="CI15" s="349">
        <v>13</v>
      </c>
      <c r="CJ15" s="349">
        <v>25</v>
      </c>
      <c r="CK15" s="349">
        <v>74</v>
      </c>
      <c r="CL15" s="349">
        <v>81</v>
      </c>
      <c r="CM15" s="349">
        <v>89</v>
      </c>
      <c r="CN15" s="349">
        <v>0</v>
      </c>
      <c r="CO15" s="349">
        <v>62</v>
      </c>
      <c r="CP15" s="349">
        <v>11</v>
      </c>
      <c r="CQ15" s="349">
        <v>72</v>
      </c>
      <c r="CR15" s="349">
        <v>0</v>
      </c>
      <c r="CS15" s="349">
        <v>0</v>
      </c>
      <c r="CT15" s="349">
        <v>0</v>
      </c>
      <c r="CU15" s="349">
        <v>24</v>
      </c>
      <c r="CV15" s="349">
        <v>44</v>
      </c>
      <c r="CW15" s="349">
        <v>0</v>
      </c>
      <c r="CX15" s="349">
        <v>0</v>
      </c>
      <c r="CY15" s="349">
        <v>94</v>
      </c>
      <c r="CZ15" s="349">
        <v>52</v>
      </c>
      <c r="DA15" s="349">
        <v>63</v>
      </c>
      <c r="DB15" s="50">
        <v>31</v>
      </c>
      <c r="DD15" s="238"/>
      <c r="DL15" s="238"/>
      <c r="DM15" s="238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12"/>
      <c r="HH15" s="82"/>
      <c r="HI15" s="82"/>
      <c r="HJ15" s="3"/>
      <c r="HK15" s="79"/>
      <c r="HL15" s="137"/>
      <c r="HM15" s="75"/>
    </row>
    <row r="16" spans="1:234" ht="15.75">
      <c r="A16" s="63" t="s">
        <v>788</v>
      </c>
      <c r="D16" s="57">
        <f>SUM(E16:HQ16)</f>
        <v>3098</v>
      </c>
      <c r="E16" s="349">
        <v>22</v>
      </c>
      <c r="F16" s="349">
        <v>76</v>
      </c>
      <c r="G16" s="349">
        <v>52</v>
      </c>
      <c r="H16" s="349">
        <v>50</v>
      </c>
      <c r="I16" s="349">
        <v>91</v>
      </c>
      <c r="J16" s="349">
        <v>52</v>
      </c>
      <c r="K16" s="349">
        <v>79</v>
      </c>
      <c r="L16" s="349">
        <v>0</v>
      </c>
      <c r="M16" s="349">
        <v>0</v>
      </c>
      <c r="N16" s="349">
        <v>47</v>
      </c>
      <c r="O16" s="349">
        <v>8</v>
      </c>
      <c r="P16" s="349">
        <v>48</v>
      </c>
      <c r="Q16" s="349">
        <v>55</v>
      </c>
      <c r="R16" s="349">
        <v>53</v>
      </c>
      <c r="S16" s="349">
        <v>92</v>
      </c>
      <c r="T16" s="349">
        <v>0</v>
      </c>
      <c r="U16" s="349">
        <v>0</v>
      </c>
      <c r="V16" s="349">
        <v>0</v>
      </c>
      <c r="W16" s="349">
        <v>47</v>
      </c>
      <c r="X16" s="349">
        <v>0</v>
      </c>
      <c r="Y16" s="349">
        <v>1</v>
      </c>
      <c r="Z16" s="349">
        <v>12</v>
      </c>
      <c r="AA16" s="349">
        <v>25</v>
      </c>
      <c r="AB16" s="349">
        <v>2</v>
      </c>
      <c r="AC16" s="349">
        <v>37</v>
      </c>
      <c r="AD16" s="349">
        <v>56</v>
      </c>
      <c r="AE16" s="349">
        <v>71</v>
      </c>
      <c r="AF16" s="349">
        <v>86</v>
      </c>
      <c r="AG16" s="349">
        <v>0</v>
      </c>
      <c r="AH16" s="349">
        <v>0</v>
      </c>
      <c r="AI16" s="349">
        <v>62</v>
      </c>
      <c r="AJ16" s="349">
        <v>22</v>
      </c>
      <c r="AK16" s="349">
        <v>0</v>
      </c>
      <c r="AL16" s="349">
        <v>59</v>
      </c>
      <c r="AM16" s="349">
        <v>80</v>
      </c>
      <c r="AN16" s="349">
        <v>28</v>
      </c>
      <c r="AO16" s="349">
        <v>30</v>
      </c>
      <c r="AP16" s="349">
        <v>0</v>
      </c>
      <c r="AQ16" s="349">
        <v>1</v>
      </c>
      <c r="AR16" s="349">
        <v>16</v>
      </c>
      <c r="AS16" s="349">
        <v>68</v>
      </c>
      <c r="AT16" s="349">
        <v>56</v>
      </c>
      <c r="AU16" s="349">
        <v>46</v>
      </c>
      <c r="AV16" s="349">
        <v>89</v>
      </c>
      <c r="AW16" s="349">
        <v>0</v>
      </c>
      <c r="AX16" s="349">
        <v>0</v>
      </c>
      <c r="AY16" s="349">
        <v>0</v>
      </c>
      <c r="AZ16" s="349">
        <v>0</v>
      </c>
      <c r="BA16" s="349">
        <v>1</v>
      </c>
      <c r="BB16" s="349">
        <v>0</v>
      </c>
      <c r="BC16" s="349">
        <v>0</v>
      </c>
      <c r="BD16" s="349">
        <v>84</v>
      </c>
      <c r="BE16" s="349">
        <v>8</v>
      </c>
      <c r="BF16" s="349">
        <v>1</v>
      </c>
      <c r="BG16" s="349">
        <v>3</v>
      </c>
      <c r="BH16" s="349">
        <v>14</v>
      </c>
      <c r="BI16" s="349">
        <v>0</v>
      </c>
      <c r="BJ16" s="349">
        <v>0</v>
      </c>
      <c r="BK16" s="349">
        <v>0</v>
      </c>
      <c r="BL16" s="349">
        <v>0</v>
      </c>
      <c r="BM16" s="349">
        <v>97</v>
      </c>
      <c r="BN16" s="349">
        <v>27</v>
      </c>
      <c r="BO16" s="349">
        <v>1</v>
      </c>
      <c r="BP16" s="349">
        <v>0</v>
      </c>
      <c r="BQ16" s="349">
        <v>12</v>
      </c>
      <c r="BR16" s="349">
        <v>62</v>
      </c>
      <c r="BS16" s="349">
        <v>15</v>
      </c>
      <c r="BT16" s="349">
        <v>2</v>
      </c>
      <c r="BU16" s="349">
        <v>74</v>
      </c>
      <c r="BV16" s="349">
        <v>96</v>
      </c>
      <c r="BW16" s="349">
        <v>59</v>
      </c>
      <c r="BX16" s="349">
        <v>53</v>
      </c>
      <c r="BY16" s="349">
        <v>75</v>
      </c>
      <c r="BZ16" s="349">
        <v>0</v>
      </c>
      <c r="CA16" s="349">
        <v>84</v>
      </c>
      <c r="CB16" s="349">
        <v>2</v>
      </c>
      <c r="CC16" s="349">
        <v>53</v>
      </c>
      <c r="CD16" s="349">
        <v>0</v>
      </c>
      <c r="CE16" s="349">
        <v>0</v>
      </c>
      <c r="CF16" s="349">
        <v>26</v>
      </c>
      <c r="CG16" s="349">
        <v>33</v>
      </c>
      <c r="CH16" s="349">
        <v>96</v>
      </c>
      <c r="CI16" s="349">
        <v>32</v>
      </c>
      <c r="CJ16" s="349">
        <v>20</v>
      </c>
      <c r="CK16" s="349">
        <v>65</v>
      </c>
      <c r="CL16" s="349">
        <v>56</v>
      </c>
      <c r="CM16" s="349">
        <v>94</v>
      </c>
      <c r="CN16" s="349">
        <v>0</v>
      </c>
      <c r="CO16" s="349">
        <v>0</v>
      </c>
      <c r="CP16" s="349">
        <v>15</v>
      </c>
      <c r="CQ16" s="349">
        <v>0</v>
      </c>
      <c r="CR16" s="349">
        <v>0</v>
      </c>
      <c r="CS16" s="349">
        <v>0</v>
      </c>
      <c r="CT16" s="349">
        <v>0</v>
      </c>
      <c r="CU16" s="349">
        <v>22</v>
      </c>
      <c r="CV16" s="349">
        <v>0</v>
      </c>
      <c r="CW16" s="349">
        <v>0</v>
      </c>
      <c r="CX16" s="349">
        <v>0</v>
      </c>
      <c r="CY16" s="349">
        <v>93</v>
      </c>
      <c r="CZ16" s="349">
        <v>0</v>
      </c>
      <c r="DA16" s="349">
        <v>31</v>
      </c>
      <c r="DB16" s="50">
        <v>73</v>
      </c>
      <c r="DD16" s="238"/>
      <c r="DL16" s="238"/>
      <c r="DM16" s="238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12"/>
      <c r="HH16" s="82"/>
      <c r="HI16" s="82"/>
      <c r="HJ16" s="3"/>
      <c r="HK16" s="79"/>
      <c r="HL16" s="137"/>
      <c r="HM16" s="75"/>
    </row>
    <row r="17" spans="1:221" ht="15.75">
      <c r="A17" s="277" t="s">
        <v>2006</v>
      </c>
      <c r="D17" s="57">
        <f>SUM(E17:HQ17)</f>
        <v>4539</v>
      </c>
      <c r="E17" s="349">
        <v>55</v>
      </c>
      <c r="F17" s="349">
        <v>0</v>
      </c>
      <c r="G17" s="349">
        <v>92</v>
      </c>
      <c r="H17" s="349">
        <v>25</v>
      </c>
      <c r="I17" s="349">
        <v>0</v>
      </c>
      <c r="J17" s="349">
        <v>45</v>
      </c>
      <c r="K17" s="349">
        <v>0</v>
      </c>
      <c r="L17" s="349">
        <v>70</v>
      </c>
      <c r="M17" s="349">
        <v>0</v>
      </c>
      <c r="N17" s="349">
        <v>83</v>
      </c>
      <c r="O17" s="349">
        <v>48</v>
      </c>
      <c r="P17" s="349">
        <v>85</v>
      </c>
      <c r="Q17" s="349">
        <v>0</v>
      </c>
      <c r="R17" s="349">
        <v>56</v>
      </c>
      <c r="S17" s="349">
        <v>80</v>
      </c>
      <c r="T17" s="349">
        <v>61</v>
      </c>
      <c r="U17" s="349">
        <v>89</v>
      </c>
      <c r="V17" s="349">
        <v>0</v>
      </c>
      <c r="W17" s="349">
        <v>60</v>
      </c>
      <c r="X17" s="349">
        <v>0</v>
      </c>
      <c r="Y17" s="349">
        <v>77</v>
      </c>
      <c r="Z17" s="349">
        <v>99</v>
      </c>
      <c r="AA17" s="349">
        <v>42</v>
      </c>
      <c r="AB17" s="349">
        <v>48</v>
      </c>
      <c r="AC17" s="349">
        <v>69</v>
      </c>
      <c r="AD17" s="349">
        <v>84</v>
      </c>
      <c r="AE17" s="349">
        <v>25</v>
      </c>
      <c r="AF17" s="349">
        <v>80</v>
      </c>
      <c r="AG17" s="349">
        <v>0</v>
      </c>
      <c r="AH17" s="349">
        <v>33</v>
      </c>
      <c r="AI17" s="349">
        <v>60</v>
      </c>
      <c r="AJ17" s="349">
        <v>51</v>
      </c>
      <c r="AK17" s="349">
        <v>67</v>
      </c>
      <c r="AL17" s="349">
        <v>0</v>
      </c>
      <c r="AM17" s="349">
        <v>86</v>
      </c>
      <c r="AN17" s="349">
        <v>75</v>
      </c>
      <c r="AO17" s="349">
        <v>57</v>
      </c>
      <c r="AP17" s="349">
        <v>0</v>
      </c>
      <c r="AQ17" s="349">
        <v>99</v>
      </c>
      <c r="AR17" s="349">
        <v>55</v>
      </c>
      <c r="AS17" s="349">
        <v>89</v>
      </c>
      <c r="AT17" s="349">
        <v>92</v>
      </c>
      <c r="AU17" s="349">
        <v>0</v>
      </c>
      <c r="AV17" s="349">
        <v>92</v>
      </c>
      <c r="AW17" s="349">
        <v>0</v>
      </c>
      <c r="AX17" s="349">
        <v>0</v>
      </c>
      <c r="AY17" s="349">
        <v>0</v>
      </c>
      <c r="AZ17" s="349">
        <v>0</v>
      </c>
      <c r="BA17" s="349">
        <v>68</v>
      </c>
      <c r="BB17" s="349">
        <v>69</v>
      </c>
      <c r="BC17" s="349">
        <v>68</v>
      </c>
      <c r="BD17" s="349">
        <v>0</v>
      </c>
      <c r="BE17" s="349">
        <v>94</v>
      </c>
      <c r="BF17" s="349">
        <v>84</v>
      </c>
      <c r="BG17" s="349">
        <v>81</v>
      </c>
      <c r="BH17" s="349">
        <v>82</v>
      </c>
      <c r="BI17" s="349">
        <v>0</v>
      </c>
      <c r="BJ17" s="349">
        <v>0</v>
      </c>
      <c r="BK17" s="349">
        <v>78</v>
      </c>
      <c r="BL17" s="349">
        <v>0</v>
      </c>
      <c r="BM17" s="349">
        <v>70</v>
      </c>
      <c r="BN17" s="349">
        <v>53</v>
      </c>
      <c r="BO17" s="349">
        <v>56</v>
      </c>
      <c r="BP17" s="349">
        <v>0</v>
      </c>
      <c r="BQ17" s="349">
        <v>79</v>
      </c>
      <c r="BR17" s="349">
        <v>85</v>
      </c>
      <c r="BS17" s="349">
        <v>76</v>
      </c>
      <c r="BT17" s="349">
        <v>62</v>
      </c>
      <c r="BU17" s="349">
        <v>0</v>
      </c>
      <c r="BV17" s="349">
        <v>65</v>
      </c>
      <c r="BW17" s="349">
        <v>72</v>
      </c>
      <c r="BX17" s="349">
        <v>0</v>
      </c>
      <c r="BY17" s="349">
        <v>0</v>
      </c>
      <c r="BZ17" s="349">
        <v>0</v>
      </c>
      <c r="CA17" s="349">
        <v>30</v>
      </c>
      <c r="CB17" s="349">
        <v>31</v>
      </c>
      <c r="CC17" s="349">
        <v>66</v>
      </c>
      <c r="CD17" s="349">
        <v>0</v>
      </c>
      <c r="CE17" s="349">
        <v>0</v>
      </c>
      <c r="CF17" s="349">
        <v>48</v>
      </c>
      <c r="CG17" s="349">
        <v>57</v>
      </c>
      <c r="CH17" s="349">
        <v>0</v>
      </c>
      <c r="CI17" s="349">
        <v>75</v>
      </c>
      <c r="CJ17" s="349">
        <v>91</v>
      </c>
      <c r="CK17" s="349">
        <v>0</v>
      </c>
      <c r="CL17" s="349">
        <v>0</v>
      </c>
      <c r="CM17" s="349">
        <v>0</v>
      </c>
      <c r="CN17" s="349">
        <v>0</v>
      </c>
      <c r="CO17" s="349">
        <v>0</v>
      </c>
      <c r="CP17" s="349">
        <v>85</v>
      </c>
      <c r="CQ17" s="349">
        <v>90</v>
      </c>
      <c r="CR17" s="349">
        <v>61</v>
      </c>
      <c r="CS17" s="349">
        <v>63</v>
      </c>
      <c r="CT17" s="349">
        <v>0</v>
      </c>
      <c r="CU17" s="349">
        <v>72</v>
      </c>
      <c r="CV17" s="349">
        <v>94</v>
      </c>
      <c r="CW17" s="349">
        <v>0</v>
      </c>
      <c r="CX17" s="349">
        <v>0</v>
      </c>
      <c r="CY17" s="349">
        <v>0</v>
      </c>
      <c r="CZ17" s="349">
        <v>43</v>
      </c>
      <c r="DA17" s="349">
        <v>89</v>
      </c>
      <c r="DB17" s="50">
        <v>73</v>
      </c>
      <c r="DD17" s="238"/>
      <c r="DL17" s="238"/>
      <c r="DM17" s="238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12"/>
      <c r="HH17" s="82"/>
      <c r="HI17" s="82"/>
      <c r="HJ17" s="3"/>
      <c r="HK17" s="79"/>
      <c r="HL17" s="137"/>
      <c r="HM17" s="75"/>
    </row>
    <row r="18" spans="1:221" ht="15.75">
      <c r="A18" s="63" t="s">
        <v>3368</v>
      </c>
      <c r="D18" s="57">
        <f>SUM(E18:HQ18)</f>
        <v>3007</v>
      </c>
      <c r="E18" s="349">
        <v>74</v>
      </c>
      <c r="F18" s="349">
        <v>0</v>
      </c>
      <c r="G18" s="349">
        <v>46</v>
      </c>
      <c r="H18" s="349">
        <v>0</v>
      </c>
      <c r="I18" s="349">
        <v>0</v>
      </c>
      <c r="J18" s="349">
        <v>0</v>
      </c>
      <c r="K18" s="349">
        <v>0</v>
      </c>
      <c r="L18" s="349">
        <v>0</v>
      </c>
      <c r="M18" s="349">
        <v>0</v>
      </c>
      <c r="N18" s="349">
        <v>68</v>
      </c>
      <c r="O18" s="349">
        <v>60</v>
      </c>
      <c r="P18" s="349">
        <v>12</v>
      </c>
      <c r="Q18" s="349">
        <v>9</v>
      </c>
      <c r="R18" s="349">
        <v>6</v>
      </c>
      <c r="S18" s="349">
        <v>0</v>
      </c>
      <c r="T18" s="349">
        <v>58</v>
      </c>
      <c r="U18" s="349">
        <v>52</v>
      </c>
      <c r="V18" s="349">
        <v>0</v>
      </c>
      <c r="W18" s="349">
        <v>64</v>
      </c>
      <c r="X18" s="349">
        <v>0</v>
      </c>
      <c r="Y18" s="349">
        <v>41</v>
      </c>
      <c r="Z18" s="349">
        <v>39</v>
      </c>
      <c r="AA18" s="349">
        <v>48</v>
      </c>
      <c r="AB18" s="349">
        <v>67</v>
      </c>
      <c r="AC18" s="349">
        <v>0</v>
      </c>
      <c r="AD18" s="349">
        <v>14</v>
      </c>
      <c r="AE18" s="349">
        <v>76</v>
      </c>
      <c r="AF18" s="349">
        <v>0</v>
      </c>
      <c r="AG18" s="349">
        <v>0</v>
      </c>
      <c r="AH18" s="349">
        <v>57</v>
      </c>
      <c r="AI18" s="349">
        <v>1</v>
      </c>
      <c r="AJ18" s="349">
        <v>15</v>
      </c>
      <c r="AK18" s="349">
        <v>62</v>
      </c>
      <c r="AL18" s="349">
        <v>74</v>
      </c>
      <c r="AM18" s="349">
        <v>0</v>
      </c>
      <c r="AN18" s="349">
        <v>44</v>
      </c>
      <c r="AO18" s="349">
        <v>11</v>
      </c>
      <c r="AP18" s="349">
        <v>59</v>
      </c>
      <c r="AQ18" s="349">
        <v>29</v>
      </c>
      <c r="AR18" s="349">
        <v>11</v>
      </c>
      <c r="AS18" s="349">
        <v>100</v>
      </c>
      <c r="AT18" s="349">
        <v>39</v>
      </c>
      <c r="AU18" s="349">
        <v>0</v>
      </c>
      <c r="AV18" s="349">
        <v>0</v>
      </c>
      <c r="AW18" s="349">
        <v>0</v>
      </c>
      <c r="AX18" s="349">
        <v>0</v>
      </c>
      <c r="AY18" s="349">
        <v>0</v>
      </c>
      <c r="AZ18" s="349">
        <v>0</v>
      </c>
      <c r="BA18" s="349">
        <v>64</v>
      </c>
      <c r="BB18" s="349">
        <v>0</v>
      </c>
      <c r="BC18" s="349">
        <v>75</v>
      </c>
      <c r="BD18" s="349">
        <v>0</v>
      </c>
      <c r="BE18" s="349">
        <v>69</v>
      </c>
      <c r="BF18" s="349">
        <v>46</v>
      </c>
      <c r="BG18" s="349">
        <v>21</v>
      </c>
      <c r="BH18" s="349">
        <v>20</v>
      </c>
      <c r="BI18" s="349">
        <v>0</v>
      </c>
      <c r="BJ18" s="349">
        <v>0</v>
      </c>
      <c r="BK18" s="349">
        <v>85</v>
      </c>
      <c r="BL18" s="349">
        <v>80</v>
      </c>
      <c r="BM18" s="349">
        <v>46</v>
      </c>
      <c r="BN18" s="349">
        <v>16</v>
      </c>
      <c r="BO18" s="349">
        <v>29</v>
      </c>
      <c r="BP18" s="349">
        <v>0</v>
      </c>
      <c r="BQ18" s="349">
        <v>54</v>
      </c>
      <c r="BR18" s="349">
        <v>89</v>
      </c>
      <c r="BS18" s="349">
        <v>35</v>
      </c>
      <c r="BT18" s="349">
        <v>57</v>
      </c>
      <c r="BU18" s="349">
        <v>0</v>
      </c>
      <c r="BV18" s="349">
        <v>72</v>
      </c>
      <c r="BW18" s="349">
        <v>0</v>
      </c>
      <c r="BX18" s="349">
        <v>0</v>
      </c>
      <c r="BY18" s="349">
        <v>0</v>
      </c>
      <c r="BZ18" s="349">
        <v>0</v>
      </c>
      <c r="CA18" s="349">
        <v>85</v>
      </c>
      <c r="CB18" s="349">
        <v>9</v>
      </c>
      <c r="CC18" s="349">
        <v>78</v>
      </c>
      <c r="CD18" s="349">
        <v>0</v>
      </c>
      <c r="CE18" s="349">
        <v>0</v>
      </c>
      <c r="CF18" s="349">
        <v>16</v>
      </c>
      <c r="CG18" s="349">
        <v>7</v>
      </c>
      <c r="CH18" s="349">
        <v>0</v>
      </c>
      <c r="CI18" s="349">
        <v>53</v>
      </c>
      <c r="CJ18" s="349">
        <v>9</v>
      </c>
      <c r="CK18" s="349">
        <v>40</v>
      </c>
      <c r="CL18" s="349">
        <v>37</v>
      </c>
      <c r="CM18" s="349">
        <v>0</v>
      </c>
      <c r="CN18" s="349">
        <v>79</v>
      </c>
      <c r="CO18" s="349">
        <v>59</v>
      </c>
      <c r="CP18" s="349">
        <v>18</v>
      </c>
      <c r="CQ18" s="349">
        <v>82</v>
      </c>
      <c r="CR18" s="349">
        <v>0</v>
      </c>
      <c r="CS18" s="349">
        <v>0</v>
      </c>
      <c r="CT18" s="349">
        <v>94</v>
      </c>
      <c r="CU18" s="349">
        <v>34</v>
      </c>
      <c r="CV18" s="349">
        <v>44</v>
      </c>
      <c r="CW18" s="349">
        <v>0</v>
      </c>
      <c r="CX18" s="349">
        <v>0</v>
      </c>
      <c r="CY18" s="349">
        <v>69</v>
      </c>
      <c r="CZ18" s="349">
        <v>26</v>
      </c>
      <c r="DA18" s="349">
        <v>40</v>
      </c>
      <c r="DB18" s="50">
        <v>34</v>
      </c>
      <c r="DD18" s="238"/>
      <c r="DL18" s="238"/>
      <c r="DM18" s="238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12"/>
      <c r="HH18" s="82"/>
      <c r="HI18" s="82"/>
      <c r="HJ18" s="3"/>
      <c r="HK18" s="79"/>
      <c r="HL18" s="137"/>
      <c r="HM18" s="75"/>
    </row>
    <row r="19" spans="1:221" ht="15.75">
      <c r="A19" s="63" t="s">
        <v>153</v>
      </c>
      <c r="D19" s="57">
        <f>SUM(E19:HQ19)</f>
        <v>4816</v>
      </c>
      <c r="E19" s="349">
        <v>58</v>
      </c>
      <c r="F19" s="349">
        <v>64</v>
      </c>
      <c r="G19" s="349">
        <v>46</v>
      </c>
      <c r="H19" s="349">
        <v>90</v>
      </c>
      <c r="I19" s="349">
        <v>0</v>
      </c>
      <c r="J19" s="349">
        <v>0</v>
      </c>
      <c r="K19" s="349">
        <v>0</v>
      </c>
      <c r="L19" s="349">
        <v>0</v>
      </c>
      <c r="M19" s="349">
        <v>100</v>
      </c>
      <c r="N19" s="349">
        <v>27</v>
      </c>
      <c r="O19" s="349">
        <v>61</v>
      </c>
      <c r="P19" s="349">
        <v>93</v>
      </c>
      <c r="Q19" s="349">
        <v>68</v>
      </c>
      <c r="R19" s="349">
        <v>4</v>
      </c>
      <c r="S19" s="349">
        <v>0</v>
      </c>
      <c r="T19" s="349">
        <v>58</v>
      </c>
      <c r="U19" s="349">
        <v>85</v>
      </c>
      <c r="V19" s="349">
        <v>0</v>
      </c>
      <c r="W19" s="349">
        <v>100</v>
      </c>
      <c r="X19" s="349">
        <v>0</v>
      </c>
      <c r="Y19" s="349">
        <v>9</v>
      </c>
      <c r="Z19" s="349">
        <v>85</v>
      </c>
      <c r="AA19" s="349">
        <v>56</v>
      </c>
      <c r="AB19" s="349">
        <v>3</v>
      </c>
      <c r="AC19" s="349">
        <v>0</v>
      </c>
      <c r="AD19" s="349">
        <v>14</v>
      </c>
      <c r="AE19" s="349">
        <v>54</v>
      </c>
      <c r="AF19" s="349">
        <v>17</v>
      </c>
      <c r="AG19" s="349">
        <v>71</v>
      </c>
      <c r="AH19" s="349">
        <v>33</v>
      </c>
      <c r="AI19" s="349">
        <v>77</v>
      </c>
      <c r="AJ19" s="349">
        <v>32</v>
      </c>
      <c r="AK19" s="349">
        <v>78</v>
      </c>
      <c r="AL19" s="349">
        <v>0</v>
      </c>
      <c r="AM19" s="349">
        <v>81</v>
      </c>
      <c r="AN19" s="349">
        <v>98</v>
      </c>
      <c r="AO19" s="349">
        <v>26</v>
      </c>
      <c r="AP19" s="349">
        <v>68</v>
      </c>
      <c r="AQ19" s="349">
        <v>42</v>
      </c>
      <c r="AR19" s="349">
        <v>26</v>
      </c>
      <c r="AS19" s="349">
        <v>98</v>
      </c>
      <c r="AT19" s="349">
        <v>82</v>
      </c>
      <c r="AU19" s="349">
        <v>75</v>
      </c>
      <c r="AV19" s="349">
        <v>99</v>
      </c>
      <c r="AW19" s="349">
        <v>99</v>
      </c>
      <c r="AX19" s="349">
        <v>0</v>
      </c>
      <c r="AY19" s="349">
        <v>0</v>
      </c>
      <c r="AZ19" s="349">
        <v>0</v>
      </c>
      <c r="BA19" s="349">
        <v>66</v>
      </c>
      <c r="BB19" s="349">
        <v>79</v>
      </c>
      <c r="BC19" s="349">
        <v>0</v>
      </c>
      <c r="BD19" s="349">
        <v>97</v>
      </c>
      <c r="BE19" s="349">
        <v>97</v>
      </c>
      <c r="BF19" s="349">
        <v>86</v>
      </c>
      <c r="BG19" s="349">
        <v>80</v>
      </c>
      <c r="BH19" s="349">
        <v>23</v>
      </c>
      <c r="BI19" s="349">
        <v>0</v>
      </c>
      <c r="BJ19" s="349">
        <v>0</v>
      </c>
      <c r="BK19" s="349">
        <v>0</v>
      </c>
      <c r="BL19" s="349">
        <v>80</v>
      </c>
      <c r="BM19" s="349">
        <v>0</v>
      </c>
      <c r="BN19" s="349">
        <v>79</v>
      </c>
      <c r="BO19" s="349">
        <v>89</v>
      </c>
      <c r="BP19" s="349">
        <v>0</v>
      </c>
      <c r="BQ19" s="349">
        <v>98</v>
      </c>
      <c r="BR19" s="349">
        <v>91</v>
      </c>
      <c r="BS19" s="349">
        <v>18</v>
      </c>
      <c r="BT19" s="349">
        <v>93</v>
      </c>
      <c r="BU19" s="349">
        <v>0</v>
      </c>
      <c r="BV19" s="349">
        <v>84</v>
      </c>
      <c r="BW19" s="349">
        <v>0</v>
      </c>
      <c r="BX19" s="349">
        <v>0</v>
      </c>
      <c r="BY19" s="349">
        <v>0</v>
      </c>
      <c r="BZ19" s="349">
        <v>0</v>
      </c>
      <c r="CA19" s="349">
        <v>65</v>
      </c>
      <c r="CB19" s="349">
        <v>20</v>
      </c>
      <c r="CC19" s="349">
        <v>0</v>
      </c>
      <c r="CD19" s="349">
        <v>0</v>
      </c>
      <c r="CE19" s="349">
        <v>0</v>
      </c>
      <c r="CF19" s="349">
        <v>5</v>
      </c>
      <c r="CG19" s="349">
        <v>24</v>
      </c>
      <c r="CH19" s="349">
        <v>80</v>
      </c>
      <c r="CI19" s="349">
        <v>9</v>
      </c>
      <c r="CJ19" s="349">
        <v>59</v>
      </c>
      <c r="CK19" s="349">
        <v>75</v>
      </c>
      <c r="CL19" s="349">
        <v>68</v>
      </c>
      <c r="CM19" s="349">
        <v>89</v>
      </c>
      <c r="CN19" s="349">
        <v>100</v>
      </c>
      <c r="CO19" s="349">
        <v>98</v>
      </c>
      <c r="CP19" s="349">
        <v>41</v>
      </c>
      <c r="CQ19" s="349">
        <v>82</v>
      </c>
      <c r="CR19" s="349">
        <v>90</v>
      </c>
      <c r="CS19" s="349">
        <v>78</v>
      </c>
      <c r="CT19" s="349">
        <v>0</v>
      </c>
      <c r="CU19" s="349">
        <v>73</v>
      </c>
      <c r="CV19" s="349">
        <v>100</v>
      </c>
      <c r="CW19" s="349">
        <v>0</v>
      </c>
      <c r="CX19" s="349">
        <v>0</v>
      </c>
      <c r="CY19" s="349">
        <v>85</v>
      </c>
      <c r="CZ19" s="349">
        <v>65</v>
      </c>
      <c r="DA19" s="349">
        <v>100</v>
      </c>
      <c r="DB19" s="50">
        <v>73</v>
      </c>
      <c r="DD19" s="238"/>
      <c r="DL19" s="238"/>
      <c r="DM19" s="238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HH19" s="82"/>
      <c r="HI19" s="82"/>
      <c r="HJ19" s="3"/>
      <c r="HK19" s="79"/>
      <c r="HL19" s="137"/>
      <c r="HM19" s="75"/>
    </row>
    <row r="20" spans="1:221" ht="15.75">
      <c r="A20" s="277" t="s">
        <v>2024</v>
      </c>
      <c r="D20" s="57">
        <f>SUM(E20:HQ20)</f>
        <v>4100</v>
      </c>
      <c r="E20" s="349">
        <v>78</v>
      </c>
      <c r="F20" s="349">
        <v>56</v>
      </c>
      <c r="G20" s="349">
        <v>46</v>
      </c>
      <c r="H20" s="349">
        <v>44</v>
      </c>
      <c r="I20" s="349">
        <v>77</v>
      </c>
      <c r="J20" s="349">
        <v>0</v>
      </c>
      <c r="K20" s="349">
        <v>49</v>
      </c>
      <c r="L20" s="349">
        <v>88</v>
      </c>
      <c r="M20" s="349">
        <v>0</v>
      </c>
      <c r="N20" s="349">
        <v>4</v>
      </c>
      <c r="O20" s="349">
        <v>70</v>
      </c>
      <c r="P20" s="349">
        <v>45</v>
      </c>
      <c r="Q20" s="349">
        <v>93</v>
      </c>
      <c r="R20" s="349">
        <v>15</v>
      </c>
      <c r="S20" s="349">
        <v>0</v>
      </c>
      <c r="T20" s="349">
        <v>49</v>
      </c>
      <c r="U20" s="349">
        <v>0</v>
      </c>
      <c r="V20" s="349">
        <v>0</v>
      </c>
      <c r="W20" s="349">
        <v>85</v>
      </c>
      <c r="X20" s="349">
        <v>0</v>
      </c>
      <c r="Y20" s="349">
        <v>60</v>
      </c>
      <c r="Z20" s="349">
        <v>77</v>
      </c>
      <c r="AA20" s="349">
        <v>15</v>
      </c>
      <c r="AB20" s="349">
        <v>49</v>
      </c>
      <c r="AC20" s="349">
        <v>67</v>
      </c>
      <c r="AD20" s="349">
        <v>81</v>
      </c>
      <c r="AE20" s="349">
        <v>19</v>
      </c>
      <c r="AF20" s="349">
        <v>62</v>
      </c>
      <c r="AG20" s="349">
        <v>84</v>
      </c>
      <c r="AH20" s="349">
        <v>70</v>
      </c>
      <c r="AI20" s="349">
        <v>44</v>
      </c>
      <c r="AJ20" s="349">
        <v>14</v>
      </c>
      <c r="AK20" s="349">
        <v>84</v>
      </c>
      <c r="AL20" s="349">
        <v>37</v>
      </c>
      <c r="AM20" s="349">
        <v>69</v>
      </c>
      <c r="AN20" s="349">
        <v>82</v>
      </c>
      <c r="AO20" s="349">
        <v>28</v>
      </c>
      <c r="AP20" s="349">
        <v>0</v>
      </c>
      <c r="AQ20" s="349">
        <v>85</v>
      </c>
      <c r="AR20" s="349">
        <v>4</v>
      </c>
      <c r="AS20" s="349">
        <v>90</v>
      </c>
      <c r="AT20" s="349">
        <v>0</v>
      </c>
      <c r="AU20" s="349">
        <v>0</v>
      </c>
      <c r="AV20" s="349">
        <v>54</v>
      </c>
      <c r="AW20" s="349">
        <v>0</v>
      </c>
      <c r="AX20" s="349">
        <v>0</v>
      </c>
      <c r="AY20" s="349">
        <v>100</v>
      </c>
      <c r="AZ20" s="349">
        <v>0</v>
      </c>
      <c r="BA20" s="349">
        <v>56</v>
      </c>
      <c r="BB20" s="349">
        <v>77</v>
      </c>
      <c r="BC20" s="349">
        <v>93</v>
      </c>
      <c r="BD20" s="349">
        <v>0</v>
      </c>
      <c r="BE20" s="349">
        <v>3</v>
      </c>
      <c r="BF20" s="349">
        <v>85</v>
      </c>
      <c r="BG20" s="349">
        <v>55</v>
      </c>
      <c r="BH20" s="349">
        <v>2</v>
      </c>
      <c r="BI20" s="349">
        <v>0</v>
      </c>
      <c r="BJ20" s="349">
        <v>0</v>
      </c>
      <c r="BK20" s="349">
        <v>88</v>
      </c>
      <c r="BL20" s="349">
        <v>86</v>
      </c>
      <c r="BM20" s="349">
        <v>88</v>
      </c>
      <c r="BN20" s="349">
        <v>60</v>
      </c>
      <c r="BO20" s="349">
        <v>87</v>
      </c>
      <c r="BP20" s="349">
        <v>0</v>
      </c>
      <c r="BQ20" s="349">
        <v>43</v>
      </c>
      <c r="BR20" s="349">
        <v>98</v>
      </c>
      <c r="BS20" s="349">
        <v>61</v>
      </c>
      <c r="BT20" s="349">
        <v>75</v>
      </c>
      <c r="BU20" s="349">
        <v>100</v>
      </c>
      <c r="BV20" s="349">
        <v>80</v>
      </c>
      <c r="BW20" s="349">
        <v>48</v>
      </c>
      <c r="BX20" s="349">
        <v>61</v>
      </c>
      <c r="BY20" s="349">
        <v>0</v>
      </c>
      <c r="BZ20" s="349">
        <v>0</v>
      </c>
      <c r="CA20" s="349">
        <v>49</v>
      </c>
      <c r="CB20" s="349">
        <v>75</v>
      </c>
      <c r="CC20" s="349">
        <v>0</v>
      </c>
      <c r="CD20" s="349">
        <v>0</v>
      </c>
      <c r="CE20" s="349">
        <v>0</v>
      </c>
      <c r="CF20" s="349">
        <v>43</v>
      </c>
      <c r="CG20" s="349">
        <v>4</v>
      </c>
      <c r="CH20" s="349">
        <v>0</v>
      </c>
      <c r="CI20" s="349">
        <v>34</v>
      </c>
      <c r="CJ20" s="349">
        <v>48</v>
      </c>
      <c r="CK20" s="349">
        <v>53</v>
      </c>
      <c r="CL20" s="349">
        <v>49</v>
      </c>
      <c r="CM20" s="349">
        <v>0</v>
      </c>
      <c r="CN20" s="349">
        <v>0</v>
      </c>
      <c r="CO20" s="349">
        <v>0</v>
      </c>
      <c r="CP20" s="349">
        <v>22</v>
      </c>
      <c r="CQ20" s="349">
        <v>0</v>
      </c>
      <c r="CR20" s="349">
        <v>73</v>
      </c>
      <c r="CS20" s="349">
        <v>100</v>
      </c>
      <c r="CT20" s="349">
        <v>0</v>
      </c>
      <c r="CU20" s="349">
        <v>0</v>
      </c>
      <c r="CV20" s="349">
        <v>49</v>
      </c>
      <c r="CW20" s="349">
        <v>0</v>
      </c>
      <c r="CX20" s="349">
        <v>0</v>
      </c>
      <c r="CY20" s="349">
        <v>0</v>
      </c>
      <c r="CZ20" s="349">
        <v>22</v>
      </c>
      <c r="DA20" s="349">
        <v>46</v>
      </c>
      <c r="DB20" s="50">
        <v>13</v>
      </c>
      <c r="DD20" s="238"/>
      <c r="DL20" s="238"/>
      <c r="DM20" s="238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12"/>
      <c r="HH20" s="82"/>
      <c r="HI20" s="82"/>
      <c r="HJ20" s="3"/>
      <c r="HK20" s="79"/>
      <c r="HL20" s="137"/>
      <c r="HM20" s="75"/>
    </row>
    <row r="21" spans="1:221" ht="15.75">
      <c r="A21" s="63" t="s">
        <v>3371</v>
      </c>
      <c r="D21" s="57">
        <f>SUM(E21:HQ21)</f>
        <v>3294</v>
      </c>
      <c r="E21" s="349">
        <v>89</v>
      </c>
      <c r="F21" s="349">
        <v>0</v>
      </c>
      <c r="G21" s="349">
        <v>93</v>
      </c>
      <c r="H21" s="349">
        <v>35</v>
      </c>
      <c r="I21" s="349">
        <v>0</v>
      </c>
      <c r="J21" s="349">
        <v>0</v>
      </c>
      <c r="K21" s="349">
        <v>40</v>
      </c>
      <c r="L21" s="349">
        <v>70</v>
      </c>
      <c r="M21" s="349">
        <v>0</v>
      </c>
      <c r="N21" s="349">
        <v>86</v>
      </c>
      <c r="O21" s="349">
        <v>90</v>
      </c>
      <c r="P21" s="349">
        <v>72</v>
      </c>
      <c r="Q21" s="349">
        <v>0</v>
      </c>
      <c r="R21" s="349">
        <v>38</v>
      </c>
      <c r="S21" s="349">
        <v>0</v>
      </c>
      <c r="T21" s="349">
        <v>0</v>
      </c>
      <c r="U21" s="349">
        <v>77</v>
      </c>
      <c r="V21" s="349">
        <v>0</v>
      </c>
      <c r="W21" s="349">
        <v>0</v>
      </c>
      <c r="X21" s="349">
        <v>0</v>
      </c>
      <c r="Y21" s="349">
        <v>77</v>
      </c>
      <c r="Z21" s="349">
        <v>65</v>
      </c>
      <c r="AA21" s="349">
        <v>47</v>
      </c>
      <c r="AB21" s="349">
        <v>9</v>
      </c>
      <c r="AC21" s="349">
        <v>0</v>
      </c>
      <c r="AD21" s="349">
        <v>19</v>
      </c>
      <c r="AE21" s="349">
        <v>10</v>
      </c>
      <c r="AF21" s="349">
        <v>49</v>
      </c>
      <c r="AG21" s="349">
        <v>98</v>
      </c>
      <c r="AH21" s="349">
        <v>97</v>
      </c>
      <c r="AI21" s="349">
        <v>69</v>
      </c>
      <c r="AJ21" s="349">
        <v>56</v>
      </c>
      <c r="AK21" s="349">
        <v>0</v>
      </c>
      <c r="AL21" s="349">
        <v>0</v>
      </c>
      <c r="AM21" s="349">
        <v>0</v>
      </c>
      <c r="AN21" s="349">
        <v>58</v>
      </c>
      <c r="AO21" s="349">
        <v>73</v>
      </c>
      <c r="AP21" s="349">
        <v>0</v>
      </c>
      <c r="AQ21" s="349">
        <v>14</v>
      </c>
      <c r="AR21" s="349">
        <v>28</v>
      </c>
      <c r="AS21" s="349">
        <v>41</v>
      </c>
      <c r="AT21" s="349">
        <v>55</v>
      </c>
      <c r="AU21" s="349">
        <v>83</v>
      </c>
      <c r="AV21" s="349">
        <v>0</v>
      </c>
      <c r="AW21" s="349">
        <v>0</v>
      </c>
      <c r="AX21" s="349">
        <v>0</v>
      </c>
      <c r="AY21" s="349">
        <v>96</v>
      </c>
      <c r="AZ21" s="349">
        <v>0</v>
      </c>
      <c r="BA21" s="349">
        <v>55</v>
      </c>
      <c r="BB21" s="349">
        <v>33</v>
      </c>
      <c r="BC21" s="349">
        <v>76</v>
      </c>
      <c r="BD21" s="349">
        <v>0</v>
      </c>
      <c r="BE21" s="349">
        <v>16</v>
      </c>
      <c r="BF21" s="349">
        <v>76</v>
      </c>
      <c r="BG21" s="349">
        <v>19</v>
      </c>
      <c r="BH21" s="349">
        <v>80</v>
      </c>
      <c r="BI21" s="349">
        <v>0</v>
      </c>
      <c r="BJ21" s="349">
        <v>0</v>
      </c>
      <c r="BK21" s="349">
        <v>0</v>
      </c>
      <c r="BL21" s="349">
        <v>0</v>
      </c>
      <c r="BM21" s="349">
        <v>79</v>
      </c>
      <c r="BN21" s="349">
        <v>9</v>
      </c>
      <c r="BO21" s="349">
        <v>25</v>
      </c>
      <c r="BP21" s="349">
        <v>0</v>
      </c>
      <c r="BQ21" s="349">
        <v>47</v>
      </c>
      <c r="BR21" s="349">
        <v>0</v>
      </c>
      <c r="BS21" s="349">
        <v>40</v>
      </c>
      <c r="BT21" s="349">
        <v>56</v>
      </c>
      <c r="BU21" s="349">
        <v>0</v>
      </c>
      <c r="BV21" s="349">
        <v>0</v>
      </c>
      <c r="BW21" s="349">
        <v>92</v>
      </c>
      <c r="BX21" s="349">
        <v>0</v>
      </c>
      <c r="BY21" s="349">
        <v>91</v>
      </c>
      <c r="BZ21" s="349">
        <v>0</v>
      </c>
      <c r="CA21" s="349">
        <v>43</v>
      </c>
      <c r="CB21" s="349">
        <v>42</v>
      </c>
      <c r="CC21" s="349">
        <v>0</v>
      </c>
      <c r="CD21" s="349">
        <v>0</v>
      </c>
      <c r="CE21" s="349">
        <v>0</v>
      </c>
      <c r="CF21" s="349">
        <v>13</v>
      </c>
      <c r="CG21" s="349">
        <v>53</v>
      </c>
      <c r="CH21" s="349">
        <v>0</v>
      </c>
      <c r="CI21" s="349">
        <v>52</v>
      </c>
      <c r="CJ21" s="349">
        <v>65</v>
      </c>
      <c r="CK21" s="349">
        <v>0</v>
      </c>
      <c r="CL21" s="349">
        <v>0</v>
      </c>
      <c r="CM21" s="349">
        <v>0</v>
      </c>
      <c r="CN21" s="349">
        <v>78</v>
      </c>
      <c r="CO21" s="349">
        <v>0</v>
      </c>
      <c r="CP21" s="349">
        <v>91</v>
      </c>
      <c r="CQ21" s="349">
        <v>68</v>
      </c>
      <c r="CR21" s="349">
        <v>85</v>
      </c>
      <c r="CS21" s="349">
        <v>0</v>
      </c>
      <c r="CT21" s="349">
        <v>0</v>
      </c>
      <c r="CU21" s="349">
        <v>25</v>
      </c>
      <c r="CV21" s="349">
        <v>59</v>
      </c>
      <c r="CW21" s="349">
        <v>0</v>
      </c>
      <c r="CX21" s="349">
        <v>0</v>
      </c>
      <c r="CY21" s="349">
        <v>0</v>
      </c>
      <c r="CZ21" s="349">
        <v>0</v>
      </c>
      <c r="DA21" s="349">
        <v>54</v>
      </c>
      <c r="DB21" s="50">
        <v>38</v>
      </c>
      <c r="DD21" s="238"/>
      <c r="DL21" s="238"/>
      <c r="DM21" s="238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12"/>
      <c r="HH21" s="82"/>
      <c r="HI21" s="82"/>
      <c r="HJ21" s="3"/>
      <c r="HK21" s="79"/>
      <c r="HL21" s="137"/>
      <c r="HM21" s="75"/>
    </row>
    <row r="22" spans="1:221" ht="15.75">
      <c r="A22" s="63" t="s">
        <v>3385</v>
      </c>
      <c r="D22" s="57">
        <f>SUM(E22:HQ22)</f>
        <v>4502</v>
      </c>
      <c r="E22" s="349">
        <v>51</v>
      </c>
      <c r="F22" s="349">
        <v>0</v>
      </c>
      <c r="G22" s="349">
        <v>46</v>
      </c>
      <c r="H22" s="349">
        <v>39</v>
      </c>
      <c r="I22" s="349">
        <v>65</v>
      </c>
      <c r="J22" s="349">
        <v>0</v>
      </c>
      <c r="K22" s="349">
        <v>0</v>
      </c>
      <c r="L22" s="349">
        <v>0</v>
      </c>
      <c r="M22" s="349">
        <v>96</v>
      </c>
      <c r="N22" s="349">
        <v>11</v>
      </c>
      <c r="O22" s="349">
        <v>98</v>
      </c>
      <c r="P22" s="349">
        <v>0</v>
      </c>
      <c r="Q22" s="349">
        <v>65</v>
      </c>
      <c r="R22" s="349">
        <v>98</v>
      </c>
      <c r="S22" s="349">
        <v>0</v>
      </c>
      <c r="T22" s="349">
        <v>0</v>
      </c>
      <c r="U22" s="349">
        <v>0</v>
      </c>
      <c r="V22" s="349">
        <v>0</v>
      </c>
      <c r="W22" s="349">
        <v>26</v>
      </c>
      <c r="X22" s="349">
        <v>0</v>
      </c>
      <c r="Y22" s="349">
        <v>41</v>
      </c>
      <c r="Z22" s="349">
        <v>16</v>
      </c>
      <c r="AA22" s="349">
        <v>12</v>
      </c>
      <c r="AB22" s="349">
        <v>56</v>
      </c>
      <c r="AC22" s="349">
        <v>56</v>
      </c>
      <c r="AD22" s="349">
        <v>76</v>
      </c>
      <c r="AE22" s="349">
        <v>90</v>
      </c>
      <c r="AF22" s="349">
        <v>38</v>
      </c>
      <c r="AG22" s="349">
        <v>67</v>
      </c>
      <c r="AH22" s="349">
        <v>57</v>
      </c>
      <c r="AI22" s="349">
        <v>42</v>
      </c>
      <c r="AJ22" s="349">
        <v>85</v>
      </c>
      <c r="AK22" s="349">
        <v>59</v>
      </c>
      <c r="AL22" s="349">
        <v>83</v>
      </c>
      <c r="AM22" s="349">
        <v>0</v>
      </c>
      <c r="AN22" s="349">
        <v>93</v>
      </c>
      <c r="AO22" s="349">
        <v>82</v>
      </c>
      <c r="AP22" s="349">
        <v>88</v>
      </c>
      <c r="AQ22" s="349">
        <v>30</v>
      </c>
      <c r="AR22" s="349">
        <v>92</v>
      </c>
      <c r="AS22" s="349">
        <v>0</v>
      </c>
      <c r="AT22" s="349">
        <v>33</v>
      </c>
      <c r="AU22" s="349">
        <v>0</v>
      </c>
      <c r="AV22" s="349">
        <v>0</v>
      </c>
      <c r="AW22" s="349">
        <v>0</v>
      </c>
      <c r="AX22" s="349">
        <v>0</v>
      </c>
      <c r="AY22" s="349">
        <v>0</v>
      </c>
      <c r="AZ22" s="349">
        <v>0</v>
      </c>
      <c r="BA22" s="349">
        <v>77</v>
      </c>
      <c r="BB22" s="349">
        <v>84</v>
      </c>
      <c r="BC22" s="349">
        <v>0</v>
      </c>
      <c r="BD22" s="349">
        <v>0</v>
      </c>
      <c r="BE22" s="349">
        <v>81</v>
      </c>
      <c r="BF22" s="349">
        <v>71</v>
      </c>
      <c r="BG22" s="349">
        <v>78</v>
      </c>
      <c r="BH22" s="349">
        <v>73</v>
      </c>
      <c r="BI22" s="349">
        <v>0</v>
      </c>
      <c r="BJ22" s="349">
        <v>0</v>
      </c>
      <c r="BK22" s="349">
        <v>78</v>
      </c>
      <c r="BL22" s="349">
        <v>0</v>
      </c>
      <c r="BM22" s="349">
        <v>92</v>
      </c>
      <c r="BN22" s="349">
        <v>86</v>
      </c>
      <c r="BO22" s="349">
        <v>44</v>
      </c>
      <c r="BP22" s="349">
        <v>0</v>
      </c>
      <c r="BQ22" s="349">
        <v>74</v>
      </c>
      <c r="BR22" s="349">
        <v>85</v>
      </c>
      <c r="BS22" s="349">
        <v>67</v>
      </c>
      <c r="BT22" s="349">
        <v>68</v>
      </c>
      <c r="BU22" s="349">
        <v>0</v>
      </c>
      <c r="BV22" s="349">
        <v>0</v>
      </c>
      <c r="BW22" s="349">
        <v>99</v>
      </c>
      <c r="BX22" s="349">
        <v>77</v>
      </c>
      <c r="BY22" s="349">
        <v>74</v>
      </c>
      <c r="BZ22" s="349">
        <v>0</v>
      </c>
      <c r="CA22" s="349">
        <v>0</v>
      </c>
      <c r="CB22" s="349">
        <v>74</v>
      </c>
      <c r="CC22" s="349">
        <v>73</v>
      </c>
      <c r="CD22" s="349">
        <v>0</v>
      </c>
      <c r="CE22" s="349">
        <v>0</v>
      </c>
      <c r="CF22" s="349">
        <v>99</v>
      </c>
      <c r="CG22" s="349">
        <v>88</v>
      </c>
      <c r="CH22" s="349">
        <v>78</v>
      </c>
      <c r="CI22" s="349">
        <v>29</v>
      </c>
      <c r="CJ22" s="349">
        <v>84</v>
      </c>
      <c r="CK22" s="349">
        <v>34</v>
      </c>
      <c r="CL22" s="349">
        <v>32</v>
      </c>
      <c r="CM22" s="349">
        <v>0</v>
      </c>
      <c r="CN22" s="349">
        <v>64</v>
      </c>
      <c r="CO22" s="349">
        <v>78</v>
      </c>
      <c r="CP22" s="349">
        <v>50</v>
      </c>
      <c r="CQ22" s="349">
        <v>59</v>
      </c>
      <c r="CR22" s="349">
        <v>0</v>
      </c>
      <c r="CS22" s="349">
        <v>82</v>
      </c>
      <c r="CT22" s="349">
        <v>85</v>
      </c>
      <c r="CU22" s="349">
        <v>52</v>
      </c>
      <c r="CV22" s="349">
        <v>85</v>
      </c>
      <c r="CW22" s="349">
        <v>0</v>
      </c>
      <c r="CX22" s="349">
        <v>0</v>
      </c>
      <c r="CY22" s="349">
        <v>82</v>
      </c>
      <c r="CZ22" s="349">
        <v>64</v>
      </c>
      <c r="DA22" s="349">
        <v>92</v>
      </c>
      <c r="DB22" s="50">
        <v>19</v>
      </c>
      <c r="DD22" s="238"/>
      <c r="DL22" s="238"/>
      <c r="DM22" s="238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12"/>
      <c r="HH22" s="82"/>
      <c r="HI22" s="82"/>
      <c r="HJ22" s="3"/>
      <c r="HK22" s="79"/>
      <c r="HL22" s="137"/>
      <c r="HM22" s="75"/>
    </row>
    <row r="23" spans="1:221" ht="15.75">
      <c r="A23" s="277" t="s">
        <v>9</v>
      </c>
      <c r="D23" s="57">
        <f>SUM(E23:HQ23)</f>
        <v>3957</v>
      </c>
      <c r="E23" s="349">
        <v>95</v>
      </c>
      <c r="F23" s="349">
        <v>0</v>
      </c>
      <c r="G23" s="349">
        <v>87</v>
      </c>
      <c r="H23" s="349">
        <v>32</v>
      </c>
      <c r="I23" s="349">
        <v>55</v>
      </c>
      <c r="J23" s="349">
        <v>75</v>
      </c>
      <c r="K23" s="349">
        <v>0</v>
      </c>
      <c r="L23" s="349">
        <v>0</v>
      </c>
      <c r="M23" s="349">
        <v>0</v>
      </c>
      <c r="N23" s="349">
        <v>78</v>
      </c>
      <c r="O23" s="349">
        <v>39</v>
      </c>
      <c r="P23" s="349">
        <v>24</v>
      </c>
      <c r="Q23" s="349">
        <v>28</v>
      </c>
      <c r="R23" s="349">
        <v>87</v>
      </c>
      <c r="S23" s="349">
        <v>80</v>
      </c>
      <c r="T23" s="349">
        <v>0</v>
      </c>
      <c r="U23" s="349">
        <v>70</v>
      </c>
      <c r="V23" s="349">
        <v>0</v>
      </c>
      <c r="W23" s="349">
        <v>16</v>
      </c>
      <c r="X23" s="349">
        <v>0</v>
      </c>
      <c r="Y23" s="349">
        <v>41</v>
      </c>
      <c r="Z23" s="349">
        <v>46</v>
      </c>
      <c r="AA23" s="349">
        <v>81</v>
      </c>
      <c r="AB23" s="349">
        <v>98</v>
      </c>
      <c r="AC23" s="349">
        <v>47</v>
      </c>
      <c r="AD23" s="349">
        <v>62</v>
      </c>
      <c r="AE23" s="349">
        <v>5</v>
      </c>
      <c r="AF23" s="349">
        <v>77</v>
      </c>
      <c r="AG23" s="349">
        <v>0</v>
      </c>
      <c r="AH23" s="349">
        <v>83</v>
      </c>
      <c r="AI23" s="349">
        <v>36</v>
      </c>
      <c r="AJ23" s="349">
        <v>71</v>
      </c>
      <c r="AK23" s="349">
        <v>95</v>
      </c>
      <c r="AL23" s="349">
        <v>34</v>
      </c>
      <c r="AM23" s="349">
        <v>78</v>
      </c>
      <c r="AN23" s="349">
        <v>91</v>
      </c>
      <c r="AO23" s="349">
        <v>88</v>
      </c>
      <c r="AP23" s="349">
        <v>0</v>
      </c>
      <c r="AQ23" s="349">
        <v>50</v>
      </c>
      <c r="AR23" s="349">
        <v>94</v>
      </c>
      <c r="AS23" s="349">
        <v>27</v>
      </c>
      <c r="AT23" s="349">
        <v>0</v>
      </c>
      <c r="AU23" s="349">
        <v>0</v>
      </c>
      <c r="AV23" s="349">
        <v>74</v>
      </c>
      <c r="AW23" s="349">
        <v>0</v>
      </c>
      <c r="AX23" s="349">
        <v>0</v>
      </c>
      <c r="AY23" s="349">
        <v>0</v>
      </c>
      <c r="AZ23" s="349">
        <v>0</v>
      </c>
      <c r="BA23" s="349">
        <v>95</v>
      </c>
      <c r="BB23" s="349">
        <v>93</v>
      </c>
      <c r="BC23" s="349">
        <v>0</v>
      </c>
      <c r="BD23" s="349">
        <v>87</v>
      </c>
      <c r="BE23" s="349">
        <v>60</v>
      </c>
      <c r="BF23" s="349">
        <v>66</v>
      </c>
      <c r="BG23" s="349">
        <v>45</v>
      </c>
      <c r="BH23" s="349">
        <v>86</v>
      </c>
      <c r="BI23" s="349">
        <v>0</v>
      </c>
      <c r="BJ23" s="349">
        <v>0</v>
      </c>
      <c r="BK23" s="349">
        <v>0</v>
      </c>
      <c r="BL23" s="349">
        <v>0</v>
      </c>
      <c r="BM23" s="349">
        <v>0</v>
      </c>
      <c r="BN23" s="349">
        <v>14</v>
      </c>
      <c r="BO23" s="349">
        <v>21</v>
      </c>
      <c r="BP23" s="349">
        <v>0</v>
      </c>
      <c r="BQ23" s="349">
        <v>34</v>
      </c>
      <c r="BR23" s="349">
        <v>59</v>
      </c>
      <c r="BS23" s="349">
        <v>99</v>
      </c>
      <c r="BT23" s="349">
        <v>37</v>
      </c>
      <c r="BU23" s="349">
        <v>0</v>
      </c>
      <c r="BV23" s="349">
        <v>29</v>
      </c>
      <c r="BW23" s="349">
        <v>0</v>
      </c>
      <c r="BX23" s="349">
        <v>64</v>
      </c>
      <c r="BY23" s="349">
        <v>0</v>
      </c>
      <c r="BZ23" s="349">
        <v>0</v>
      </c>
      <c r="CA23" s="349">
        <v>87</v>
      </c>
      <c r="CB23" s="349">
        <v>48</v>
      </c>
      <c r="CC23" s="349">
        <v>69</v>
      </c>
      <c r="CD23" s="349">
        <v>0</v>
      </c>
      <c r="CE23" s="349">
        <v>0</v>
      </c>
      <c r="CF23" s="349">
        <v>84</v>
      </c>
      <c r="CG23" s="349">
        <v>44</v>
      </c>
      <c r="CH23" s="349">
        <v>0</v>
      </c>
      <c r="CI23" s="349">
        <v>76</v>
      </c>
      <c r="CJ23" s="349">
        <v>73</v>
      </c>
      <c r="CK23" s="349">
        <v>0</v>
      </c>
      <c r="CL23" s="349">
        <v>47</v>
      </c>
      <c r="CM23" s="349">
        <v>0</v>
      </c>
      <c r="CN23" s="349">
        <v>0</v>
      </c>
      <c r="CO23" s="349">
        <v>0</v>
      </c>
      <c r="CP23" s="349">
        <v>27</v>
      </c>
      <c r="CQ23" s="349">
        <v>0</v>
      </c>
      <c r="CR23" s="349">
        <v>61</v>
      </c>
      <c r="CS23" s="349">
        <v>78</v>
      </c>
      <c r="CT23" s="349">
        <v>0</v>
      </c>
      <c r="CU23" s="349">
        <v>44</v>
      </c>
      <c r="CV23" s="349">
        <v>67</v>
      </c>
      <c r="CW23" s="349">
        <v>0</v>
      </c>
      <c r="CX23" s="349">
        <v>0</v>
      </c>
      <c r="CY23" s="349">
        <v>0</v>
      </c>
      <c r="CZ23" s="349">
        <v>78</v>
      </c>
      <c r="DA23" s="349">
        <v>62</v>
      </c>
      <c r="DB23" s="50">
        <v>79</v>
      </c>
      <c r="DD23" s="238"/>
      <c r="DL23" s="238"/>
      <c r="DM23" s="238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12"/>
      <c r="HH23" s="82"/>
      <c r="HI23" s="82"/>
      <c r="HJ23" s="107"/>
      <c r="HK23" s="79"/>
      <c r="HL23" s="137"/>
      <c r="HM23" s="75"/>
    </row>
    <row r="24" spans="1:221" ht="15.75">
      <c r="A24" s="277" t="s">
        <v>2018</v>
      </c>
      <c r="D24" s="57">
        <f>SUM(E24:HQ24)</f>
        <v>4609</v>
      </c>
      <c r="E24" s="349">
        <v>45</v>
      </c>
      <c r="F24" s="349">
        <v>76</v>
      </c>
      <c r="G24" s="349">
        <v>46</v>
      </c>
      <c r="H24" s="349">
        <v>65</v>
      </c>
      <c r="I24" s="349">
        <v>0</v>
      </c>
      <c r="J24" s="349">
        <v>49</v>
      </c>
      <c r="K24" s="349">
        <v>54</v>
      </c>
      <c r="L24" s="349">
        <v>97</v>
      </c>
      <c r="M24" s="349">
        <v>0</v>
      </c>
      <c r="N24" s="349">
        <v>64</v>
      </c>
      <c r="O24" s="349">
        <v>7</v>
      </c>
      <c r="P24" s="349">
        <v>87</v>
      </c>
      <c r="Q24" s="349">
        <v>100</v>
      </c>
      <c r="R24" s="349">
        <v>94</v>
      </c>
      <c r="S24" s="349">
        <v>0</v>
      </c>
      <c r="T24" s="349">
        <v>70</v>
      </c>
      <c r="U24" s="349">
        <v>45</v>
      </c>
      <c r="V24" s="349">
        <v>0</v>
      </c>
      <c r="W24" s="349">
        <v>86</v>
      </c>
      <c r="X24" s="349">
        <v>0</v>
      </c>
      <c r="Y24" s="349">
        <v>52</v>
      </c>
      <c r="Z24" s="349">
        <v>94</v>
      </c>
      <c r="AA24" s="349">
        <v>40</v>
      </c>
      <c r="AB24" s="349">
        <v>88</v>
      </c>
      <c r="AC24" s="349">
        <v>97</v>
      </c>
      <c r="AD24" s="349">
        <v>71</v>
      </c>
      <c r="AE24" s="349">
        <v>58</v>
      </c>
      <c r="AF24" s="349">
        <v>25</v>
      </c>
      <c r="AG24" s="349">
        <v>92</v>
      </c>
      <c r="AH24" s="349">
        <v>95</v>
      </c>
      <c r="AI24" s="349">
        <v>70</v>
      </c>
      <c r="AJ24" s="349">
        <v>20</v>
      </c>
      <c r="AK24" s="349">
        <v>42</v>
      </c>
      <c r="AL24" s="349">
        <v>98</v>
      </c>
      <c r="AM24" s="349">
        <v>0</v>
      </c>
      <c r="AN24" s="349">
        <v>0</v>
      </c>
      <c r="AO24" s="349">
        <v>81</v>
      </c>
      <c r="AP24" s="349">
        <v>73</v>
      </c>
      <c r="AQ24" s="349">
        <v>75</v>
      </c>
      <c r="AR24" s="349">
        <v>17</v>
      </c>
      <c r="AS24" s="349">
        <v>53</v>
      </c>
      <c r="AT24" s="349">
        <v>28</v>
      </c>
      <c r="AU24" s="349">
        <v>0</v>
      </c>
      <c r="AV24" s="349">
        <v>0</v>
      </c>
      <c r="AW24" s="349">
        <v>0</v>
      </c>
      <c r="AX24" s="349">
        <v>0</v>
      </c>
      <c r="AY24" s="349">
        <v>0</v>
      </c>
      <c r="AZ24" s="349">
        <v>0</v>
      </c>
      <c r="BA24" s="349">
        <v>50</v>
      </c>
      <c r="BB24" s="349">
        <v>94</v>
      </c>
      <c r="BC24" s="349">
        <v>0</v>
      </c>
      <c r="BD24" s="349">
        <v>0</v>
      </c>
      <c r="BE24" s="349">
        <v>43</v>
      </c>
      <c r="BF24" s="349">
        <v>81</v>
      </c>
      <c r="BG24" s="349">
        <v>56</v>
      </c>
      <c r="BH24" s="349">
        <v>33</v>
      </c>
      <c r="BI24" s="349">
        <v>0</v>
      </c>
      <c r="BJ24" s="349">
        <v>0</v>
      </c>
      <c r="BK24" s="349">
        <v>0</v>
      </c>
      <c r="BL24" s="349">
        <v>100</v>
      </c>
      <c r="BM24" s="349">
        <v>67</v>
      </c>
      <c r="BN24" s="349">
        <v>80</v>
      </c>
      <c r="BO24" s="349">
        <v>96</v>
      </c>
      <c r="BP24" s="349">
        <v>0</v>
      </c>
      <c r="BQ24" s="349">
        <v>11</v>
      </c>
      <c r="BR24" s="349">
        <v>0</v>
      </c>
      <c r="BS24" s="349">
        <v>83</v>
      </c>
      <c r="BT24" s="349">
        <v>53</v>
      </c>
      <c r="BU24" s="349">
        <v>0</v>
      </c>
      <c r="BV24" s="349">
        <v>53</v>
      </c>
      <c r="BW24" s="349">
        <v>83</v>
      </c>
      <c r="BX24" s="349">
        <v>0</v>
      </c>
      <c r="BY24" s="349">
        <v>0</v>
      </c>
      <c r="BZ24" s="349">
        <v>0</v>
      </c>
      <c r="CA24" s="349">
        <v>30</v>
      </c>
      <c r="CB24" s="349">
        <v>78</v>
      </c>
      <c r="CC24" s="349">
        <v>82</v>
      </c>
      <c r="CD24" s="349">
        <v>0</v>
      </c>
      <c r="CE24" s="349">
        <v>0</v>
      </c>
      <c r="CF24" s="349">
        <v>82</v>
      </c>
      <c r="CG24" s="349">
        <v>85</v>
      </c>
      <c r="CH24" s="349">
        <v>84</v>
      </c>
      <c r="CI24" s="349">
        <v>80</v>
      </c>
      <c r="CJ24" s="349">
        <v>20</v>
      </c>
      <c r="CK24" s="349">
        <v>97</v>
      </c>
      <c r="CL24" s="349">
        <v>73</v>
      </c>
      <c r="CM24" s="349">
        <v>0</v>
      </c>
      <c r="CN24" s="349">
        <v>74</v>
      </c>
      <c r="CO24" s="349">
        <v>74</v>
      </c>
      <c r="CP24" s="349">
        <v>69</v>
      </c>
      <c r="CQ24" s="349">
        <v>90</v>
      </c>
      <c r="CR24" s="349">
        <v>0</v>
      </c>
      <c r="CS24" s="349">
        <v>68</v>
      </c>
      <c r="CT24" s="349">
        <v>66</v>
      </c>
      <c r="CU24" s="349">
        <v>88</v>
      </c>
      <c r="CV24" s="349">
        <v>0</v>
      </c>
      <c r="CW24" s="349">
        <v>0</v>
      </c>
      <c r="CX24" s="349">
        <v>0</v>
      </c>
      <c r="CY24" s="349">
        <v>0</v>
      </c>
      <c r="CZ24" s="349">
        <v>99</v>
      </c>
      <c r="DA24" s="349">
        <v>0</v>
      </c>
      <c r="DB24" s="50">
        <v>33</v>
      </c>
      <c r="DD24" s="238"/>
      <c r="DL24" s="238"/>
      <c r="DM24" s="238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12"/>
      <c r="HH24" s="82"/>
      <c r="HI24" s="82"/>
      <c r="HJ24" s="3"/>
      <c r="HK24" s="79"/>
      <c r="HL24" s="137"/>
      <c r="HM24" s="75"/>
    </row>
    <row r="25" spans="1:221" ht="15.75">
      <c r="A25" s="277" t="s">
        <v>11</v>
      </c>
      <c r="D25" s="57">
        <f>SUM(E25:HQ25)</f>
        <v>4273</v>
      </c>
      <c r="E25" s="349">
        <v>25</v>
      </c>
      <c r="F25" s="349">
        <v>0</v>
      </c>
      <c r="G25" s="349">
        <v>98</v>
      </c>
      <c r="H25" s="349">
        <v>56</v>
      </c>
      <c r="I25" s="349">
        <v>0</v>
      </c>
      <c r="J25" s="349">
        <v>90</v>
      </c>
      <c r="K25" s="349">
        <v>65</v>
      </c>
      <c r="L25" s="349">
        <v>83</v>
      </c>
      <c r="M25" s="349">
        <v>0</v>
      </c>
      <c r="N25" s="349">
        <v>40</v>
      </c>
      <c r="O25" s="349">
        <v>25</v>
      </c>
      <c r="P25" s="349">
        <v>12</v>
      </c>
      <c r="Q25" s="349">
        <v>28</v>
      </c>
      <c r="R25" s="349">
        <v>74</v>
      </c>
      <c r="S25" s="349">
        <v>0</v>
      </c>
      <c r="T25" s="349">
        <v>66</v>
      </c>
      <c r="U25" s="349">
        <v>96</v>
      </c>
      <c r="V25" s="349">
        <v>0</v>
      </c>
      <c r="W25" s="349">
        <v>67</v>
      </c>
      <c r="X25" s="349">
        <v>0</v>
      </c>
      <c r="Y25" s="349">
        <v>74</v>
      </c>
      <c r="Z25" s="349">
        <v>36</v>
      </c>
      <c r="AA25" s="349">
        <v>90</v>
      </c>
      <c r="AB25" s="349">
        <v>37</v>
      </c>
      <c r="AC25" s="349">
        <v>83</v>
      </c>
      <c r="AD25" s="349">
        <v>96</v>
      </c>
      <c r="AE25" s="349">
        <v>94</v>
      </c>
      <c r="AF25" s="349">
        <v>88</v>
      </c>
      <c r="AG25" s="349">
        <v>0</v>
      </c>
      <c r="AH25" s="349">
        <v>0</v>
      </c>
      <c r="AI25" s="349">
        <v>47</v>
      </c>
      <c r="AJ25" s="349">
        <v>29</v>
      </c>
      <c r="AK25" s="349">
        <v>0</v>
      </c>
      <c r="AL25" s="349">
        <v>92</v>
      </c>
      <c r="AM25" s="349">
        <v>0</v>
      </c>
      <c r="AN25" s="349">
        <v>0</v>
      </c>
      <c r="AO25" s="349">
        <v>99</v>
      </c>
      <c r="AP25" s="349">
        <v>55</v>
      </c>
      <c r="AQ25" s="349">
        <v>38</v>
      </c>
      <c r="AR25" s="349">
        <v>79</v>
      </c>
      <c r="AS25" s="349">
        <v>78</v>
      </c>
      <c r="AT25" s="349">
        <v>48</v>
      </c>
      <c r="AU25" s="349">
        <v>0</v>
      </c>
      <c r="AV25" s="349">
        <v>0</v>
      </c>
      <c r="AW25" s="349">
        <v>0</v>
      </c>
      <c r="AX25" s="349">
        <v>0</v>
      </c>
      <c r="AY25" s="349">
        <v>0</v>
      </c>
      <c r="AZ25" s="349">
        <v>0</v>
      </c>
      <c r="BA25" s="349">
        <v>60</v>
      </c>
      <c r="BB25" s="349">
        <v>63</v>
      </c>
      <c r="BC25" s="349">
        <v>59</v>
      </c>
      <c r="BD25" s="349">
        <v>0</v>
      </c>
      <c r="BE25" s="349">
        <v>15</v>
      </c>
      <c r="BF25" s="349">
        <v>58</v>
      </c>
      <c r="BG25" s="349">
        <v>49</v>
      </c>
      <c r="BH25" s="349">
        <v>98</v>
      </c>
      <c r="BI25" s="349">
        <v>0</v>
      </c>
      <c r="BJ25" s="349">
        <v>0</v>
      </c>
      <c r="BK25" s="349">
        <v>93</v>
      </c>
      <c r="BL25" s="349">
        <v>58</v>
      </c>
      <c r="BM25" s="349">
        <v>32</v>
      </c>
      <c r="BN25" s="349">
        <v>26</v>
      </c>
      <c r="BO25" s="349">
        <v>64</v>
      </c>
      <c r="BP25" s="349">
        <v>0</v>
      </c>
      <c r="BQ25" s="349">
        <v>13</v>
      </c>
      <c r="BR25" s="349">
        <v>66</v>
      </c>
      <c r="BS25" s="349">
        <v>6</v>
      </c>
      <c r="BT25" s="349">
        <v>24</v>
      </c>
      <c r="BU25" s="349">
        <v>80</v>
      </c>
      <c r="BV25" s="349">
        <v>0</v>
      </c>
      <c r="BW25" s="349">
        <v>96</v>
      </c>
      <c r="BX25" s="349">
        <v>100</v>
      </c>
      <c r="BY25" s="349">
        <v>84</v>
      </c>
      <c r="BZ25" s="349">
        <v>0</v>
      </c>
      <c r="CA25" s="349">
        <v>76</v>
      </c>
      <c r="CB25" s="349">
        <v>82</v>
      </c>
      <c r="CC25" s="349">
        <v>44</v>
      </c>
      <c r="CD25" s="349">
        <v>0</v>
      </c>
      <c r="CE25" s="349">
        <v>0</v>
      </c>
      <c r="CF25" s="349">
        <v>87</v>
      </c>
      <c r="CG25" s="349">
        <v>96</v>
      </c>
      <c r="CH25" s="349">
        <v>0</v>
      </c>
      <c r="CI25" s="349">
        <v>92</v>
      </c>
      <c r="CJ25" s="349">
        <v>44</v>
      </c>
      <c r="CK25" s="349">
        <v>47</v>
      </c>
      <c r="CL25" s="349">
        <v>57</v>
      </c>
      <c r="CM25" s="349">
        <v>0</v>
      </c>
      <c r="CN25" s="349">
        <v>42</v>
      </c>
      <c r="CO25" s="349">
        <v>46</v>
      </c>
      <c r="CP25" s="349">
        <v>78</v>
      </c>
      <c r="CQ25" s="349">
        <v>75</v>
      </c>
      <c r="CR25" s="349">
        <v>0</v>
      </c>
      <c r="CS25" s="349">
        <v>0</v>
      </c>
      <c r="CT25" s="349">
        <v>53</v>
      </c>
      <c r="CU25" s="349">
        <v>56</v>
      </c>
      <c r="CV25" s="349">
        <v>0</v>
      </c>
      <c r="CW25" s="349">
        <v>0</v>
      </c>
      <c r="CX25" s="349">
        <v>0</v>
      </c>
      <c r="CY25" s="349">
        <v>0</v>
      </c>
      <c r="CZ25" s="349">
        <v>73</v>
      </c>
      <c r="DA25" s="349">
        <v>0</v>
      </c>
      <c r="DB25" s="50">
        <v>93</v>
      </c>
      <c r="DD25" s="238"/>
      <c r="DL25" s="238"/>
      <c r="DM25" s="238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12"/>
      <c r="HH25" s="82"/>
      <c r="HI25" s="82"/>
      <c r="HJ25" s="3"/>
      <c r="HK25" s="79"/>
      <c r="HL25" s="137"/>
      <c r="HM25" s="75"/>
    </row>
    <row r="26" spans="1:221" ht="15.75">
      <c r="A26" s="63" t="s">
        <v>3369</v>
      </c>
      <c r="D26" s="57">
        <f>SUM(E26:HQ26)</f>
        <v>3320</v>
      </c>
      <c r="E26" s="349">
        <v>15</v>
      </c>
      <c r="F26" s="349">
        <v>50</v>
      </c>
      <c r="G26" s="349">
        <v>86</v>
      </c>
      <c r="H26" s="349">
        <v>0</v>
      </c>
      <c r="I26" s="349">
        <v>0</v>
      </c>
      <c r="J26" s="349">
        <v>0</v>
      </c>
      <c r="K26" s="349">
        <v>0</v>
      </c>
      <c r="L26" s="349">
        <v>96</v>
      </c>
      <c r="M26" s="349">
        <v>0</v>
      </c>
      <c r="N26" s="349">
        <v>32</v>
      </c>
      <c r="O26" s="349">
        <v>71</v>
      </c>
      <c r="P26" s="349">
        <v>33</v>
      </c>
      <c r="Q26" s="349">
        <v>38</v>
      </c>
      <c r="R26" s="349">
        <v>22</v>
      </c>
      <c r="S26" s="349">
        <v>0</v>
      </c>
      <c r="T26" s="349">
        <v>37</v>
      </c>
      <c r="U26" s="349">
        <v>88</v>
      </c>
      <c r="V26" s="349">
        <v>0</v>
      </c>
      <c r="W26" s="349">
        <v>38</v>
      </c>
      <c r="X26" s="349">
        <v>0</v>
      </c>
      <c r="Y26" s="349">
        <v>91</v>
      </c>
      <c r="Z26" s="349">
        <v>50</v>
      </c>
      <c r="AA26" s="349">
        <v>28</v>
      </c>
      <c r="AB26" s="349">
        <v>31</v>
      </c>
      <c r="AC26" s="349">
        <v>41</v>
      </c>
      <c r="AD26" s="349">
        <v>22</v>
      </c>
      <c r="AE26" s="349">
        <v>79</v>
      </c>
      <c r="AF26" s="349">
        <v>40</v>
      </c>
      <c r="AG26" s="349">
        <v>0</v>
      </c>
      <c r="AH26" s="349">
        <v>62</v>
      </c>
      <c r="AI26" s="349">
        <v>57</v>
      </c>
      <c r="AJ26" s="349">
        <v>65</v>
      </c>
      <c r="AK26" s="349">
        <v>0</v>
      </c>
      <c r="AL26" s="349">
        <v>0</v>
      </c>
      <c r="AM26" s="349">
        <v>0</v>
      </c>
      <c r="AN26" s="349">
        <v>44</v>
      </c>
      <c r="AO26" s="349">
        <v>95</v>
      </c>
      <c r="AP26" s="349">
        <v>0</v>
      </c>
      <c r="AQ26" s="349">
        <v>21</v>
      </c>
      <c r="AR26" s="349">
        <v>18</v>
      </c>
      <c r="AS26" s="349">
        <v>54</v>
      </c>
      <c r="AT26" s="349">
        <v>46</v>
      </c>
      <c r="AU26" s="349">
        <v>87</v>
      </c>
      <c r="AV26" s="349">
        <v>0</v>
      </c>
      <c r="AW26" s="349">
        <v>94</v>
      </c>
      <c r="AX26" s="349">
        <v>0</v>
      </c>
      <c r="AY26" s="349">
        <v>0</v>
      </c>
      <c r="AZ26" s="349">
        <v>0</v>
      </c>
      <c r="BA26" s="349">
        <v>33</v>
      </c>
      <c r="BB26" s="349">
        <v>35</v>
      </c>
      <c r="BC26" s="349">
        <v>68</v>
      </c>
      <c r="BD26" s="349">
        <v>0</v>
      </c>
      <c r="BE26" s="349">
        <v>19</v>
      </c>
      <c r="BF26" s="349">
        <v>26</v>
      </c>
      <c r="BG26" s="349">
        <v>63</v>
      </c>
      <c r="BH26" s="349">
        <v>45</v>
      </c>
      <c r="BI26" s="349">
        <v>0</v>
      </c>
      <c r="BJ26" s="349">
        <v>0</v>
      </c>
      <c r="BK26" s="349">
        <v>0</v>
      </c>
      <c r="BL26" s="349">
        <v>0</v>
      </c>
      <c r="BM26" s="349">
        <v>94</v>
      </c>
      <c r="BN26" s="349">
        <v>50</v>
      </c>
      <c r="BO26" s="349">
        <v>85</v>
      </c>
      <c r="BP26" s="349">
        <v>0</v>
      </c>
      <c r="BQ26" s="349">
        <v>40</v>
      </c>
      <c r="BR26" s="349">
        <v>0</v>
      </c>
      <c r="BS26" s="349">
        <v>45</v>
      </c>
      <c r="BT26" s="349">
        <v>43</v>
      </c>
      <c r="BU26" s="349">
        <v>73</v>
      </c>
      <c r="BV26" s="349">
        <v>0</v>
      </c>
      <c r="BW26" s="349">
        <v>27</v>
      </c>
      <c r="BX26" s="349">
        <v>0</v>
      </c>
      <c r="BY26" s="349">
        <v>0</v>
      </c>
      <c r="BZ26" s="349">
        <v>0</v>
      </c>
      <c r="CA26" s="349">
        <v>52</v>
      </c>
      <c r="CB26" s="349">
        <v>35</v>
      </c>
      <c r="CC26" s="349">
        <v>14</v>
      </c>
      <c r="CD26" s="349">
        <v>0</v>
      </c>
      <c r="CE26" s="349">
        <v>0</v>
      </c>
      <c r="CF26" s="349">
        <v>49</v>
      </c>
      <c r="CG26" s="349">
        <v>79</v>
      </c>
      <c r="CH26" s="349">
        <v>0</v>
      </c>
      <c r="CI26" s="349">
        <v>5</v>
      </c>
      <c r="CJ26" s="349">
        <v>76</v>
      </c>
      <c r="CK26" s="349">
        <v>42</v>
      </c>
      <c r="CL26" s="349">
        <v>40</v>
      </c>
      <c r="CM26" s="349">
        <v>0</v>
      </c>
      <c r="CN26" s="349">
        <v>0</v>
      </c>
      <c r="CO26" s="349">
        <v>0</v>
      </c>
      <c r="CP26" s="349">
        <v>89</v>
      </c>
      <c r="CQ26" s="349">
        <v>0</v>
      </c>
      <c r="CR26" s="349">
        <v>73</v>
      </c>
      <c r="CS26" s="349">
        <v>0</v>
      </c>
      <c r="CT26" s="349">
        <v>0</v>
      </c>
      <c r="CU26" s="349">
        <v>19</v>
      </c>
      <c r="CV26" s="349">
        <v>44</v>
      </c>
      <c r="CW26" s="349">
        <v>100</v>
      </c>
      <c r="CX26" s="349">
        <v>0</v>
      </c>
      <c r="CY26" s="349">
        <v>91</v>
      </c>
      <c r="CZ26" s="349">
        <v>31</v>
      </c>
      <c r="DA26" s="349">
        <v>40</v>
      </c>
      <c r="DB26" s="50">
        <v>64</v>
      </c>
      <c r="DD26" s="238"/>
      <c r="DL26" s="238"/>
      <c r="DM26" s="238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12"/>
      <c r="HH26" s="82"/>
      <c r="HI26" s="82"/>
      <c r="HJ26" s="3"/>
      <c r="HK26" s="79"/>
      <c r="HL26" s="137"/>
      <c r="HM26" s="75"/>
    </row>
    <row r="27" spans="1:221" ht="15.75">
      <c r="A27" s="277" t="s">
        <v>2025</v>
      </c>
      <c r="D27" s="57">
        <f>SUM(E27:HQ27)</f>
        <v>3385</v>
      </c>
      <c r="E27" s="349">
        <v>90</v>
      </c>
      <c r="F27" s="349">
        <v>0</v>
      </c>
      <c r="G27" s="349">
        <v>86</v>
      </c>
      <c r="H27" s="349">
        <v>25</v>
      </c>
      <c r="I27" s="349">
        <v>81</v>
      </c>
      <c r="J27" s="349">
        <v>0</v>
      </c>
      <c r="K27" s="349">
        <v>0</v>
      </c>
      <c r="L27" s="349">
        <v>0</v>
      </c>
      <c r="M27" s="349">
        <v>0</v>
      </c>
      <c r="N27" s="349">
        <v>26</v>
      </c>
      <c r="O27" s="349">
        <v>83</v>
      </c>
      <c r="P27" s="349">
        <v>0</v>
      </c>
      <c r="Q27" s="349">
        <v>19</v>
      </c>
      <c r="R27" s="349">
        <v>28</v>
      </c>
      <c r="S27" s="349">
        <v>0</v>
      </c>
      <c r="T27" s="349">
        <v>39</v>
      </c>
      <c r="U27" s="349">
        <v>70</v>
      </c>
      <c r="V27" s="349">
        <v>0</v>
      </c>
      <c r="W27" s="349">
        <v>0</v>
      </c>
      <c r="X27" s="349">
        <v>0</v>
      </c>
      <c r="Y27" s="349">
        <v>41</v>
      </c>
      <c r="Z27" s="349">
        <v>88</v>
      </c>
      <c r="AA27" s="349">
        <v>30</v>
      </c>
      <c r="AB27" s="349">
        <v>11</v>
      </c>
      <c r="AC27" s="349">
        <v>23</v>
      </c>
      <c r="AD27" s="349">
        <v>60</v>
      </c>
      <c r="AE27" s="349">
        <v>33</v>
      </c>
      <c r="AF27" s="349">
        <v>78</v>
      </c>
      <c r="AG27" s="349">
        <v>0</v>
      </c>
      <c r="AH27" s="349">
        <v>93</v>
      </c>
      <c r="AI27" s="349">
        <v>82</v>
      </c>
      <c r="AJ27" s="349">
        <v>34</v>
      </c>
      <c r="AK27" s="349">
        <v>67</v>
      </c>
      <c r="AL27" s="349">
        <v>0</v>
      </c>
      <c r="AM27" s="349">
        <v>0</v>
      </c>
      <c r="AN27" s="349">
        <v>75</v>
      </c>
      <c r="AO27" s="349">
        <v>94</v>
      </c>
      <c r="AP27" s="349">
        <v>0</v>
      </c>
      <c r="AQ27" s="349">
        <v>86</v>
      </c>
      <c r="AR27" s="349">
        <v>50</v>
      </c>
      <c r="AS27" s="349">
        <v>0</v>
      </c>
      <c r="AT27" s="349">
        <v>0</v>
      </c>
      <c r="AU27" s="349">
        <v>78</v>
      </c>
      <c r="AV27" s="349">
        <v>0</v>
      </c>
      <c r="AW27" s="349">
        <v>0</v>
      </c>
      <c r="AX27" s="349">
        <v>0</v>
      </c>
      <c r="AY27" s="349">
        <v>0</v>
      </c>
      <c r="AZ27" s="349">
        <v>0</v>
      </c>
      <c r="BA27" s="349">
        <v>90</v>
      </c>
      <c r="BB27" s="349">
        <v>29</v>
      </c>
      <c r="BC27" s="349">
        <v>0</v>
      </c>
      <c r="BD27" s="349">
        <v>0</v>
      </c>
      <c r="BE27" s="349">
        <v>24</v>
      </c>
      <c r="BF27" s="349">
        <v>97</v>
      </c>
      <c r="BG27" s="349">
        <v>69</v>
      </c>
      <c r="BH27" s="349">
        <v>70</v>
      </c>
      <c r="BI27" s="349">
        <v>0</v>
      </c>
      <c r="BJ27" s="349">
        <v>0</v>
      </c>
      <c r="BK27" s="349">
        <v>0</v>
      </c>
      <c r="BL27" s="349">
        <v>69</v>
      </c>
      <c r="BM27" s="349">
        <v>0</v>
      </c>
      <c r="BN27" s="349">
        <v>74</v>
      </c>
      <c r="BO27" s="349">
        <v>84</v>
      </c>
      <c r="BP27" s="349">
        <v>0</v>
      </c>
      <c r="BQ27" s="349">
        <v>86</v>
      </c>
      <c r="BR27" s="349">
        <v>0</v>
      </c>
      <c r="BS27" s="349">
        <v>25</v>
      </c>
      <c r="BT27" s="349">
        <v>85</v>
      </c>
      <c r="BU27" s="349">
        <v>0</v>
      </c>
      <c r="BV27" s="349">
        <v>0</v>
      </c>
      <c r="BW27" s="349">
        <v>45</v>
      </c>
      <c r="BX27" s="349">
        <v>0</v>
      </c>
      <c r="BY27" s="349">
        <v>94</v>
      </c>
      <c r="BZ27" s="349">
        <v>0</v>
      </c>
      <c r="CA27" s="349">
        <v>71</v>
      </c>
      <c r="CB27" s="349">
        <v>88</v>
      </c>
      <c r="CC27" s="349">
        <v>38</v>
      </c>
      <c r="CD27" s="349">
        <v>0</v>
      </c>
      <c r="CE27" s="349">
        <v>0</v>
      </c>
      <c r="CF27" s="349">
        <v>12</v>
      </c>
      <c r="CG27" s="349">
        <v>41</v>
      </c>
      <c r="CH27" s="349">
        <v>73</v>
      </c>
      <c r="CI27" s="349">
        <v>25</v>
      </c>
      <c r="CJ27" s="349">
        <v>81</v>
      </c>
      <c r="CK27" s="349">
        <v>0</v>
      </c>
      <c r="CL27" s="349">
        <v>42</v>
      </c>
      <c r="CM27" s="349">
        <v>0</v>
      </c>
      <c r="CN27" s="349">
        <v>81</v>
      </c>
      <c r="CO27" s="349">
        <v>0</v>
      </c>
      <c r="CP27" s="349">
        <v>6</v>
      </c>
      <c r="CQ27" s="349">
        <v>0</v>
      </c>
      <c r="CR27" s="349">
        <v>0</v>
      </c>
      <c r="CS27" s="349">
        <v>79</v>
      </c>
      <c r="CT27" s="349">
        <v>0</v>
      </c>
      <c r="CU27" s="349">
        <v>0</v>
      </c>
      <c r="CV27" s="349">
        <v>67</v>
      </c>
      <c r="CW27" s="349">
        <v>0</v>
      </c>
      <c r="CX27" s="349">
        <v>0</v>
      </c>
      <c r="CY27" s="349">
        <v>0</v>
      </c>
      <c r="CZ27" s="349">
        <v>16</v>
      </c>
      <c r="DA27" s="349">
        <v>62</v>
      </c>
      <c r="DB27" s="50">
        <v>92</v>
      </c>
      <c r="DD27" s="238"/>
      <c r="DL27" s="238"/>
      <c r="DM27" s="238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12"/>
      <c r="HH27" s="82"/>
      <c r="HI27" s="82"/>
      <c r="HJ27" s="3"/>
      <c r="HK27" s="79"/>
      <c r="HL27" s="137"/>
      <c r="HM27" s="75"/>
    </row>
    <row r="28" spans="1:221" ht="15.75">
      <c r="A28" s="219" t="s">
        <v>1655</v>
      </c>
      <c r="D28" s="57">
        <f>SUM(E28:HQ28)</f>
        <v>4283</v>
      </c>
      <c r="E28" s="349">
        <v>79</v>
      </c>
      <c r="F28" s="349">
        <v>0</v>
      </c>
      <c r="G28" s="349">
        <v>46</v>
      </c>
      <c r="H28" s="349">
        <v>78</v>
      </c>
      <c r="I28" s="349">
        <v>65</v>
      </c>
      <c r="J28" s="349">
        <v>0</v>
      </c>
      <c r="K28" s="349">
        <v>79</v>
      </c>
      <c r="L28" s="349">
        <v>83</v>
      </c>
      <c r="M28" s="349">
        <v>0</v>
      </c>
      <c r="N28" s="349">
        <v>80</v>
      </c>
      <c r="O28" s="349">
        <v>26</v>
      </c>
      <c r="P28" s="349">
        <v>62</v>
      </c>
      <c r="Q28" s="349">
        <v>63</v>
      </c>
      <c r="R28" s="349">
        <v>19</v>
      </c>
      <c r="S28" s="349">
        <v>0</v>
      </c>
      <c r="T28" s="349">
        <v>47</v>
      </c>
      <c r="U28" s="349">
        <v>42</v>
      </c>
      <c r="V28" s="349">
        <v>0</v>
      </c>
      <c r="W28" s="349">
        <v>28</v>
      </c>
      <c r="X28" s="349">
        <v>0</v>
      </c>
      <c r="Y28" s="349">
        <v>41</v>
      </c>
      <c r="Z28" s="349">
        <v>63</v>
      </c>
      <c r="AA28" s="349">
        <v>59</v>
      </c>
      <c r="AB28" s="349">
        <v>33</v>
      </c>
      <c r="AC28" s="349">
        <v>48</v>
      </c>
      <c r="AD28" s="349">
        <v>66</v>
      </c>
      <c r="AE28" s="349">
        <v>74</v>
      </c>
      <c r="AF28" s="349">
        <v>22</v>
      </c>
      <c r="AG28" s="349">
        <v>80</v>
      </c>
      <c r="AH28" s="349">
        <v>78</v>
      </c>
      <c r="AI28" s="349">
        <v>46</v>
      </c>
      <c r="AJ28" s="349">
        <v>17</v>
      </c>
      <c r="AK28" s="349">
        <v>86</v>
      </c>
      <c r="AL28" s="349">
        <v>68</v>
      </c>
      <c r="AM28" s="349">
        <v>73</v>
      </c>
      <c r="AN28" s="349">
        <v>83</v>
      </c>
      <c r="AO28" s="349">
        <v>97</v>
      </c>
      <c r="AP28" s="349">
        <v>0</v>
      </c>
      <c r="AQ28" s="349">
        <v>28</v>
      </c>
      <c r="AR28" s="349">
        <v>34</v>
      </c>
      <c r="AS28" s="349">
        <v>0</v>
      </c>
      <c r="AT28" s="349">
        <v>0</v>
      </c>
      <c r="AU28" s="349">
        <v>72</v>
      </c>
      <c r="AV28" s="349">
        <v>0</v>
      </c>
      <c r="AW28" s="349">
        <v>0</v>
      </c>
      <c r="AX28" s="349">
        <v>0</v>
      </c>
      <c r="AY28" s="349">
        <v>0</v>
      </c>
      <c r="AZ28" s="349">
        <v>0</v>
      </c>
      <c r="BA28" s="349">
        <v>26</v>
      </c>
      <c r="BB28" s="349">
        <v>90</v>
      </c>
      <c r="BC28" s="349">
        <v>73</v>
      </c>
      <c r="BD28" s="349">
        <v>0</v>
      </c>
      <c r="BE28" s="349">
        <v>40</v>
      </c>
      <c r="BF28" s="349">
        <v>24</v>
      </c>
      <c r="BG28" s="349">
        <v>33</v>
      </c>
      <c r="BH28" s="349">
        <v>92</v>
      </c>
      <c r="BI28" s="349">
        <v>0</v>
      </c>
      <c r="BJ28" s="349">
        <v>0</v>
      </c>
      <c r="BK28" s="349">
        <v>73</v>
      </c>
      <c r="BL28" s="349">
        <v>86</v>
      </c>
      <c r="BM28" s="349">
        <v>92</v>
      </c>
      <c r="BN28" s="349">
        <v>64</v>
      </c>
      <c r="BO28" s="349">
        <v>52</v>
      </c>
      <c r="BP28" s="349">
        <v>0</v>
      </c>
      <c r="BQ28" s="349">
        <v>58</v>
      </c>
      <c r="BR28" s="349">
        <v>0</v>
      </c>
      <c r="BS28" s="349">
        <v>92</v>
      </c>
      <c r="BT28" s="349">
        <v>26</v>
      </c>
      <c r="BU28" s="349">
        <v>87</v>
      </c>
      <c r="BV28" s="349">
        <v>0</v>
      </c>
      <c r="BW28" s="349">
        <v>83</v>
      </c>
      <c r="BX28" s="349">
        <v>0</v>
      </c>
      <c r="BY28" s="349">
        <v>0</v>
      </c>
      <c r="BZ28" s="349">
        <v>0</v>
      </c>
      <c r="CA28" s="349">
        <v>72</v>
      </c>
      <c r="CB28" s="349">
        <v>72</v>
      </c>
      <c r="CC28" s="349">
        <v>29</v>
      </c>
      <c r="CD28" s="349">
        <v>0</v>
      </c>
      <c r="CE28" s="349">
        <v>0</v>
      </c>
      <c r="CF28" s="349">
        <v>80</v>
      </c>
      <c r="CG28" s="349">
        <v>73</v>
      </c>
      <c r="CH28" s="349">
        <v>0</v>
      </c>
      <c r="CI28" s="349">
        <v>93</v>
      </c>
      <c r="CJ28" s="349">
        <v>35</v>
      </c>
      <c r="CK28" s="349">
        <v>47</v>
      </c>
      <c r="CL28" s="349">
        <v>70</v>
      </c>
      <c r="CM28" s="349">
        <v>0</v>
      </c>
      <c r="CN28" s="349">
        <v>42</v>
      </c>
      <c r="CO28" s="349">
        <v>58</v>
      </c>
      <c r="CP28" s="349">
        <v>45</v>
      </c>
      <c r="CQ28" s="349">
        <v>53</v>
      </c>
      <c r="CR28" s="349">
        <v>0</v>
      </c>
      <c r="CS28" s="349">
        <v>61</v>
      </c>
      <c r="CT28" s="349">
        <v>52</v>
      </c>
      <c r="CU28" s="349">
        <v>82</v>
      </c>
      <c r="CV28" s="349">
        <v>49</v>
      </c>
      <c r="CW28" s="349">
        <v>0</v>
      </c>
      <c r="CX28" s="349">
        <v>0</v>
      </c>
      <c r="CY28" s="349">
        <v>0</v>
      </c>
      <c r="CZ28" s="349">
        <v>85</v>
      </c>
      <c r="DA28" s="349">
        <v>46</v>
      </c>
      <c r="DB28" s="50">
        <v>83</v>
      </c>
      <c r="DD28" s="238"/>
      <c r="DL28" s="238"/>
      <c r="DM28" s="238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12"/>
      <c r="HH28" s="82"/>
      <c r="HI28" s="82"/>
      <c r="HJ28" s="107"/>
      <c r="HK28" s="79"/>
      <c r="HL28" s="137"/>
      <c r="HM28" s="75"/>
    </row>
    <row r="29" spans="1:221" ht="15.75">
      <c r="A29" s="63" t="s">
        <v>728</v>
      </c>
      <c r="D29" s="57">
        <f>SUM(E29:HQ29)</f>
        <v>3981</v>
      </c>
      <c r="E29" s="349">
        <v>42</v>
      </c>
      <c r="F29" s="349">
        <v>57</v>
      </c>
      <c r="G29" s="349">
        <v>0</v>
      </c>
      <c r="H29" s="349">
        <v>85</v>
      </c>
      <c r="I29" s="349">
        <v>65</v>
      </c>
      <c r="J29" s="349">
        <v>58</v>
      </c>
      <c r="K29" s="349">
        <v>87</v>
      </c>
      <c r="L29" s="349">
        <v>99</v>
      </c>
      <c r="M29" s="349">
        <v>0</v>
      </c>
      <c r="N29" s="349">
        <v>59</v>
      </c>
      <c r="O29" s="349">
        <v>32</v>
      </c>
      <c r="P29" s="349">
        <v>0</v>
      </c>
      <c r="Q29" s="349">
        <v>38</v>
      </c>
      <c r="R29" s="349">
        <v>62</v>
      </c>
      <c r="S29" s="349">
        <v>99</v>
      </c>
      <c r="T29" s="349">
        <v>28</v>
      </c>
      <c r="U29" s="349">
        <v>0</v>
      </c>
      <c r="V29" s="349">
        <v>0</v>
      </c>
      <c r="W29" s="349">
        <v>0</v>
      </c>
      <c r="X29" s="349">
        <v>0</v>
      </c>
      <c r="Y29" s="349">
        <v>57</v>
      </c>
      <c r="Z29" s="349">
        <v>42</v>
      </c>
      <c r="AA29" s="349">
        <v>55</v>
      </c>
      <c r="AB29" s="349">
        <v>30</v>
      </c>
      <c r="AC29" s="349">
        <v>53</v>
      </c>
      <c r="AD29" s="349">
        <v>2</v>
      </c>
      <c r="AE29" s="349">
        <v>89</v>
      </c>
      <c r="AF29" s="349">
        <v>59</v>
      </c>
      <c r="AG29" s="349">
        <v>83</v>
      </c>
      <c r="AH29" s="349">
        <v>18</v>
      </c>
      <c r="AI29" s="349">
        <v>10</v>
      </c>
      <c r="AJ29" s="349">
        <v>72</v>
      </c>
      <c r="AK29" s="349">
        <v>90</v>
      </c>
      <c r="AL29" s="349">
        <v>61</v>
      </c>
      <c r="AM29" s="349">
        <v>97</v>
      </c>
      <c r="AN29" s="349">
        <v>58</v>
      </c>
      <c r="AO29" s="349">
        <v>90</v>
      </c>
      <c r="AP29" s="349">
        <v>95</v>
      </c>
      <c r="AQ29" s="349">
        <v>22</v>
      </c>
      <c r="AR29" s="349">
        <v>27</v>
      </c>
      <c r="AS29" s="349">
        <v>0</v>
      </c>
      <c r="AT29" s="349">
        <v>66</v>
      </c>
      <c r="AU29" s="349">
        <v>69</v>
      </c>
      <c r="AV29" s="349">
        <v>0</v>
      </c>
      <c r="AW29" s="349">
        <v>0</v>
      </c>
      <c r="AX29" s="349">
        <v>0</v>
      </c>
      <c r="AY29" s="349">
        <v>0</v>
      </c>
      <c r="AZ29" s="349">
        <v>0</v>
      </c>
      <c r="BA29" s="349">
        <v>22</v>
      </c>
      <c r="BB29" s="349">
        <v>0</v>
      </c>
      <c r="BC29" s="349">
        <v>70</v>
      </c>
      <c r="BD29" s="349">
        <v>0</v>
      </c>
      <c r="BE29" s="349">
        <v>47</v>
      </c>
      <c r="BF29" s="349">
        <v>18</v>
      </c>
      <c r="BG29" s="349">
        <v>9</v>
      </c>
      <c r="BH29" s="349">
        <v>35</v>
      </c>
      <c r="BI29" s="349">
        <v>0</v>
      </c>
      <c r="BJ29" s="349">
        <v>0</v>
      </c>
      <c r="BK29" s="349">
        <v>0</v>
      </c>
      <c r="BL29" s="349">
        <v>50</v>
      </c>
      <c r="BM29" s="349">
        <v>37</v>
      </c>
      <c r="BN29" s="349">
        <v>72</v>
      </c>
      <c r="BO29" s="349">
        <v>76</v>
      </c>
      <c r="BP29" s="349">
        <v>0</v>
      </c>
      <c r="BQ29" s="349">
        <v>65</v>
      </c>
      <c r="BR29" s="349">
        <v>0</v>
      </c>
      <c r="BS29" s="349">
        <v>2</v>
      </c>
      <c r="BT29" s="349">
        <v>39</v>
      </c>
      <c r="BU29" s="349">
        <v>0</v>
      </c>
      <c r="BV29" s="349">
        <v>31</v>
      </c>
      <c r="BW29" s="349">
        <v>72</v>
      </c>
      <c r="BX29" s="349">
        <v>0</v>
      </c>
      <c r="BY29" s="349">
        <v>0</v>
      </c>
      <c r="BZ29" s="349">
        <v>98</v>
      </c>
      <c r="CA29" s="349">
        <v>55</v>
      </c>
      <c r="CB29" s="349">
        <v>61</v>
      </c>
      <c r="CC29" s="349">
        <v>36</v>
      </c>
      <c r="CD29" s="349">
        <v>0</v>
      </c>
      <c r="CE29" s="349">
        <v>0</v>
      </c>
      <c r="CF29" s="349">
        <v>90</v>
      </c>
      <c r="CG29" s="349">
        <v>69</v>
      </c>
      <c r="CH29" s="349">
        <v>0</v>
      </c>
      <c r="CI29" s="349">
        <v>55</v>
      </c>
      <c r="CJ29" s="349">
        <v>50</v>
      </c>
      <c r="CK29" s="349">
        <v>36</v>
      </c>
      <c r="CL29" s="349">
        <v>0</v>
      </c>
      <c r="CM29" s="349">
        <v>0</v>
      </c>
      <c r="CN29" s="349">
        <v>90</v>
      </c>
      <c r="CO29" s="349">
        <v>94</v>
      </c>
      <c r="CP29" s="349">
        <v>52</v>
      </c>
      <c r="CQ29" s="349">
        <v>67</v>
      </c>
      <c r="CR29" s="349">
        <v>0</v>
      </c>
      <c r="CS29" s="349">
        <v>89</v>
      </c>
      <c r="CT29" s="349">
        <v>58</v>
      </c>
      <c r="CU29" s="349">
        <v>62</v>
      </c>
      <c r="CV29" s="349">
        <v>59</v>
      </c>
      <c r="CW29" s="349">
        <v>0</v>
      </c>
      <c r="CX29" s="349">
        <v>0</v>
      </c>
      <c r="CY29" s="349">
        <v>81</v>
      </c>
      <c r="CZ29" s="349">
        <v>0</v>
      </c>
      <c r="DA29" s="349">
        <v>54</v>
      </c>
      <c r="DB29" s="50">
        <v>24</v>
      </c>
      <c r="DD29" s="238"/>
      <c r="DL29" s="238"/>
      <c r="DM29" s="238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12"/>
      <c r="HH29" s="82"/>
      <c r="HI29" s="82"/>
      <c r="HJ29" s="3"/>
      <c r="HK29" s="79"/>
      <c r="HL29" s="137"/>
      <c r="HM29" s="75"/>
    </row>
    <row r="30" spans="1:221" ht="15.75">
      <c r="A30" s="277" t="s">
        <v>2011</v>
      </c>
      <c r="D30" s="57">
        <f>SUM(E30:HQ30)</f>
        <v>4331</v>
      </c>
      <c r="E30" s="349">
        <v>46</v>
      </c>
      <c r="F30" s="349">
        <v>98</v>
      </c>
      <c r="G30" s="349">
        <v>10</v>
      </c>
      <c r="H30" s="349">
        <v>0</v>
      </c>
      <c r="I30" s="349">
        <v>74</v>
      </c>
      <c r="J30" s="349">
        <v>41</v>
      </c>
      <c r="K30" s="349">
        <v>38</v>
      </c>
      <c r="L30" s="349">
        <v>71</v>
      </c>
      <c r="M30" s="349">
        <v>0</v>
      </c>
      <c r="N30" s="349">
        <v>73</v>
      </c>
      <c r="O30" s="349">
        <v>95</v>
      </c>
      <c r="P30" s="349">
        <v>33</v>
      </c>
      <c r="Q30" s="349">
        <v>98</v>
      </c>
      <c r="R30" s="349">
        <v>71</v>
      </c>
      <c r="S30" s="349">
        <v>0</v>
      </c>
      <c r="T30" s="349">
        <v>84</v>
      </c>
      <c r="U30" s="349">
        <v>0</v>
      </c>
      <c r="V30" s="349">
        <v>0</v>
      </c>
      <c r="W30" s="349">
        <v>89</v>
      </c>
      <c r="X30" s="349">
        <v>0</v>
      </c>
      <c r="Y30" s="349">
        <v>41</v>
      </c>
      <c r="Z30" s="349">
        <v>0</v>
      </c>
      <c r="AA30" s="349">
        <v>11</v>
      </c>
      <c r="AB30" s="349">
        <v>46</v>
      </c>
      <c r="AC30" s="349">
        <v>86</v>
      </c>
      <c r="AD30" s="349">
        <v>59</v>
      </c>
      <c r="AE30" s="349">
        <v>40</v>
      </c>
      <c r="AF30" s="349">
        <v>68</v>
      </c>
      <c r="AG30" s="349">
        <v>97</v>
      </c>
      <c r="AH30" s="349">
        <v>57</v>
      </c>
      <c r="AI30" s="349">
        <v>59</v>
      </c>
      <c r="AJ30" s="349">
        <v>54</v>
      </c>
      <c r="AK30" s="349">
        <v>98</v>
      </c>
      <c r="AL30" s="349">
        <v>41</v>
      </c>
      <c r="AM30" s="349">
        <v>90</v>
      </c>
      <c r="AN30" s="349">
        <v>92</v>
      </c>
      <c r="AO30" s="349">
        <v>46</v>
      </c>
      <c r="AP30" s="349">
        <v>0</v>
      </c>
      <c r="AQ30" s="349">
        <v>44</v>
      </c>
      <c r="AR30" s="349">
        <v>38</v>
      </c>
      <c r="AS30" s="349">
        <v>79</v>
      </c>
      <c r="AT30" s="349">
        <v>0</v>
      </c>
      <c r="AU30" s="349">
        <v>50</v>
      </c>
      <c r="AV30" s="349">
        <v>0</v>
      </c>
      <c r="AW30" s="349">
        <v>0</v>
      </c>
      <c r="AX30" s="349">
        <v>0</v>
      </c>
      <c r="AY30" s="349">
        <v>0</v>
      </c>
      <c r="AZ30" s="349">
        <v>0</v>
      </c>
      <c r="BA30" s="349">
        <v>15</v>
      </c>
      <c r="BB30" s="349">
        <v>67</v>
      </c>
      <c r="BC30" s="349">
        <v>0</v>
      </c>
      <c r="BD30" s="349">
        <v>0</v>
      </c>
      <c r="BE30" s="349">
        <v>36</v>
      </c>
      <c r="BF30" s="349">
        <v>51</v>
      </c>
      <c r="BG30" s="349">
        <v>41</v>
      </c>
      <c r="BH30" s="349">
        <v>29</v>
      </c>
      <c r="BI30" s="349">
        <v>0</v>
      </c>
      <c r="BJ30" s="349">
        <v>0</v>
      </c>
      <c r="BK30" s="349">
        <v>86</v>
      </c>
      <c r="BL30" s="349">
        <v>54</v>
      </c>
      <c r="BM30" s="349">
        <v>99</v>
      </c>
      <c r="BN30" s="349">
        <v>34</v>
      </c>
      <c r="BO30" s="349">
        <v>17</v>
      </c>
      <c r="BP30" s="349">
        <v>0</v>
      </c>
      <c r="BQ30" s="349">
        <v>27</v>
      </c>
      <c r="BR30" s="349">
        <v>0</v>
      </c>
      <c r="BS30" s="349">
        <v>55</v>
      </c>
      <c r="BT30" s="349">
        <v>15</v>
      </c>
      <c r="BU30" s="349">
        <v>80</v>
      </c>
      <c r="BV30" s="349">
        <v>55</v>
      </c>
      <c r="BW30" s="349">
        <v>58</v>
      </c>
      <c r="BX30" s="349">
        <v>82</v>
      </c>
      <c r="BY30" s="349">
        <v>80</v>
      </c>
      <c r="BZ30" s="349">
        <v>0</v>
      </c>
      <c r="CA30" s="349">
        <v>56</v>
      </c>
      <c r="CB30" s="349">
        <v>85</v>
      </c>
      <c r="CC30" s="349">
        <v>28</v>
      </c>
      <c r="CD30" s="349">
        <v>0</v>
      </c>
      <c r="CE30" s="349">
        <v>0</v>
      </c>
      <c r="CF30" s="349">
        <v>93</v>
      </c>
      <c r="CG30" s="349">
        <v>87</v>
      </c>
      <c r="CH30" s="349">
        <v>0</v>
      </c>
      <c r="CI30" s="349">
        <v>51</v>
      </c>
      <c r="CJ30" s="349">
        <v>41</v>
      </c>
      <c r="CK30" s="349">
        <v>92</v>
      </c>
      <c r="CL30" s="349">
        <v>97</v>
      </c>
      <c r="CM30" s="349">
        <v>0</v>
      </c>
      <c r="CN30" s="349">
        <v>0</v>
      </c>
      <c r="CO30" s="349">
        <v>0</v>
      </c>
      <c r="CP30" s="349">
        <v>5</v>
      </c>
      <c r="CQ30" s="349">
        <v>61</v>
      </c>
      <c r="CR30" s="349">
        <v>0</v>
      </c>
      <c r="CS30" s="349">
        <v>80</v>
      </c>
      <c r="CT30" s="349">
        <v>60</v>
      </c>
      <c r="CU30" s="349">
        <v>55</v>
      </c>
      <c r="CV30" s="349">
        <v>44</v>
      </c>
      <c r="CW30" s="349">
        <v>100</v>
      </c>
      <c r="CX30" s="349">
        <v>0</v>
      </c>
      <c r="CY30" s="349">
        <v>60</v>
      </c>
      <c r="CZ30" s="349">
        <v>62</v>
      </c>
      <c r="DA30" s="349">
        <v>40</v>
      </c>
      <c r="DB30" s="50">
        <v>36</v>
      </c>
      <c r="DD30" s="238"/>
      <c r="DL30" s="238"/>
      <c r="DM30" s="238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12"/>
      <c r="HH30" s="82"/>
      <c r="HI30" s="82"/>
      <c r="HJ30" s="3"/>
      <c r="HK30" s="79"/>
      <c r="HL30" s="137"/>
      <c r="HM30" s="75"/>
    </row>
    <row r="31" spans="1:221" ht="15.75">
      <c r="A31" s="63" t="s">
        <v>3379</v>
      </c>
      <c r="D31" s="57">
        <f>SUM(E31:HQ31)</f>
        <v>4146</v>
      </c>
      <c r="E31" s="349">
        <v>16</v>
      </c>
      <c r="F31" s="349">
        <v>98</v>
      </c>
      <c r="G31" s="349">
        <v>91</v>
      </c>
      <c r="H31" s="349">
        <v>44</v>
      </c>
      <c r="I31" s="349">
        <v>58</v>
      </c>
      <c r="J31" s="349">
        <v>0</v>
      </c>
      <c r="K31" s="349">
        <v>82</v>
      </c>
      <c r="L31" s="349">
        <v>0</v>
      </c>
      <c r="M31" s="349">
        <v>0</v>
      </c>
      <c r="N31" s="349">
        <v>85</v>
      </c>
      <c r="O31" s="349">
        <v>62</v>
      </c>
      <c r="P31" s="349">
        <v>98</v>
      </c>
      <c r="Q31" s="349">
        <v>62</v>
      </c>
      <c r="R31" s="349">
        <v>91</v>
      </c>
      <c r="S31" s="349">
        <v>0</v>
      </c>
      <c r="T31" s="349">
        <v>0</v>
      </c>
      <c r="U31" s="349">
        <v>74</v>
      </c>
      <c r="V31" s="349">
        <v>0</v>
      </c>
      <c r="W31" s="349">
        <v>75</v>
      </c>
      <c r="X31" s="349">
        <v>0</v>
      </c>
      <c r="Y31" s="349">
        <v>50</v>
      </c>
      <c r="Z31" s="349">
        <v>31</v>
      </c>
      <c r="AA31" s="349">
        <v>14</v>
      </c>
      <c r="AB31" s="349">
        <v>68</v>
      </c>
      <c r="AC31" s="349">
        <v>18</v>
      </c>
      <c r="AD31" s="349">
        <v>30</v>
      </c>
      <c r="AE31" s="349">
        <v>42</v>
      </c>
      <c r="AF31" s="349">
        <v>52</v>
      </c>
      <c r="AG31" s="349">
        <v>0</v>
      </c>
      <c r="AH31" s="349">
        <v>89</v>
      </c>
      <c r="AI31" s="349">
        <v>75</v>
      </c>
      <c r="AJ31" s="349">
        <v>83</v>
      </c>
      <c r="AK31" s="349">
        <v>77</v>
      </c>
      <c r="AL31" s="349">
        <v>0</v>
      </c>
      <c r="AM31" s="349">
        <v>0</v>
      </c>
      <c r="AN31" s="349">
        <v>75</v>
      </c>
      <c r="AO31" s="349">
        <v>64</v>
      </c>
      <c r="AP31" s="349">
        <v>88</v>
      </c>
      <c r="AQ31" s="349">
        <v>13</v>
      </c>
      <c r="AR31" s="349">
        <v>41</v>
      </c>
      <c r="AS31" s="349">
        <v>92</v>
      </c>
      <c r="AT31" s="349">
        <v>99</v>
      </c>
      <c r="AU31" s="349">
        <v>0</v>
      </c>
      <c r="AV31" s="349">
        <v>59</v>
      </c>
      <c r="AW31" s="349">
        <v>0</v>
      </c>
      <c r="AX31" s="349">
        <v>0</v>
      </c>
      <c r="AY31" s="349">
        <v>0</v>
      </c>
      <c r="AZ31" s="349">
        <v>0</v>
      </c>
      <c r="BA31" s="349">
        <v>28</v>
      </c>
      <c r="BB31" s="349">
        <v>48</v>
      </c>
      <c r="BC31" s="349">
        <v>78</v>
      </c>
      <c r="BD31" s="349">
        <v>0</v>
      </c>
      <c r="BE31" s="349">
        <v>29</v>
      </c>
      <c r="BF31" s="349">
        <v>67</v>
      </c>
      <c r="BG31" s="349">
        <v>34</v>
      </c>
      <c r="BH31" s="349">
        <v>67</v>
      </c>
      <c r="BI31" s="349">
        <v>0</v>
      </c>
      <c r="BJ31" s="349">
        <v>0</v>
      </c>
      <c r="BK31" s="349">
        <v>0</v>
      </c>
      <c r="BL31" s="349">
        <v>0</v>
      </c>
      <c r="BM31" s="349">
        <v>69</v>
      </c>
      <c r="BN31" s="349">
        <v>10</v>
      </c>
      <c r="BO31" s="349">
        <v>66</v>
      </c>
      <c r="BP31" s="349">
        <v>0</v>
      </c>
      <c r="BQ31" s="349">
        <v>57</v>
      </c>
      <c r="BR31" s="349">
        <v>0</v>
      </c>
      <c r="BS31" s="349">
        <v>84</v>
      </c>
      <c r="BT31" s="349">
        <v>40</v>
      </c>
      <c r="BU31" s="349">
        <v>0</v>
      </c>
      <c r="BV31" s="349">
        <v>52</v>
      </c>
      <c r="BW31" s="349">
        <v>36</v>
      </c>
      <c r="BX31" s="349">
        <v>0</v>
      </c>
      <c r="BY31" s="349">
        <v>0</v>
      </c>
      <c r="BZ31" s="349">
        <v>0</v>
      </c>
      <c r="CA31" s="349">
        <v>59</v>
      </c>
      <c r="CB31" s="349">
        <v>11</v>
      </c>
      <c r="CC31" s="349">
        <v>0</v>
      </c>
      <c r="CD31" s="349">
        <v>95</v>
      </c>
      <c r="CE31" s="349">
        <v>0</v>
      </c>
      <c r="CF31" s="349">
        <v>56</v>
      </c>
      <c r="CG31" s="349">
        <v>18</v>
      </c>
      <c r="CH31" s="349">
        <v>0</v>
      </c>
      <c r="CI31" s="349">
        <v>60</v>
      </c>
      <c r="CJ31" s="349">
        <v>64</v>
      </c>
      <c r="CK31" s="349">
        <v>81</v>
      </c>
      <c r="CL31" s="349">
        <v>82</v>
      </c>
      <c r="CM31" s="349">
        <v>0</v>
      </c>
      <c r="CN31" s="349">
        <v>64</v>
      </c>
      <c r="CO31" s="349">
        <v>78</v>
      </c>
      <c r="CP31" s="349">
        <v>84</v>
      </c>
      <c r="CQ31" s="349">
        <v>0</v>
      </c>
      <c r="CR31" s="349">
        <v>61</v>
      </c>
      <c r="CS31" s="349">
        <v>0</v>
      </c>
      <c r="CT31" s="349">
        <v>76</v>
      </c>
      <c r="CU31" s="349">
        <v>54</v>
      </c>
      <c r="CV31" s="349">
        <v>91</v>
      </c>
      <c r="CW31" s="349">
        <v>0</v>
      </c>
      <c r="CX31" s="349">
        <v>0</v>
      </c>
      <c r="CY31" s="349">
        <v>91</v>
      </c>
      <c r="CZ31" s="349">
        <v>47</v>
      </c>
      <c r="DA31" s="349">
        <v>83</v>
      </c>
      <c r="DB31" s="50">
        <v>30</v>
      </c>
      <c r="DD31" s="238"/>
      <c r="DL31" s="238"/>
      <c r="DM31" s="238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12"/>
      <c r="HH31" s="82"/>
      <c r="HI31" s="82"/>
      <c r="HJ31" s="3"/>
      <c r="HK31" s="79"/>
      <c r="HL31" s="137"/>
      <c r="HM31" s="75"/>
    </row>
    <row r="32" spans="1:221" ht="15.75">
      <c r="A32" s="277" t="s">
        <v>783</v>
      </c>
      <c r="D32" s="57">
        <f>SUM(E32:HQ32)</f>
        <v>4451</v>
      </c>
      <c r="E32" s="349">
        <v>99</v>
      </c>
      <c r="F32" s="349">
        <v>0</v>
      </c>
      <c r="G32" s="349">
        <v>54</v>
      </c>
      <c r="H32" s="349">
        <v>93</v>
      </c>
      <c r="I32" s="349">
        <v>0</v>
      </c>
      <c r="J32" s="349">
        <v>78</v>
      </c>
      <c r="K32" s="349">
        <v>100</v>
      </c>
      <c r="L32" s="349">
        <v>0</v>
      </c>
      <c r="M32" s="349">
        <v>0</v>
      </c>
      <c r="N32" s="349">
        <v>13</v>
      </c>
      <c r="O32" s="349">
        <v>43</v>
      </c>
      <c r="P32" s="349">
        <v>72</v>
      </c>
      <c r="Q32" s="349">
        <v>52</v>
      </c>
      <c r="R32" s="349">
        <v>95</v>
      </c>
      <c r="S32" s="349">
        <v>88</v>
      </c>
      <c r="T32" s="349">
        <v>0</v>
      </c>
      <c r="U32" s="349">
        <v>37</v>
      </c>
      <c r="V32" s="349">
        <v>0</v>
      </c>
      <c r="W32" s="349">
        <v>18</v>
      </c>
      <c r="X32" s="349">
        <v>0</v>
      </c>
      <c r="Y32" s="349">
        <v>74</v>
      </c>
      <c r="Z32" s="349">
        <v>59</v>
      </c>
      <c r="AA32" s="349">
        <v>66</v>
      </c>
      <c r="AB32" s="349">
        <v>70</v>
      </c>
      <c r="AC32" s="349">
        <v>45</v>
      </c>
      <c r="AD32" s="349">
        <v>42</v>
      </c>
      <c r="AE32" s="349">
        <v>16</v>
      </c>
      <c r="AF32" s="349">
        <v>73</v>
      </c>
      <c r="AG32" s="349">
        <v>80</v>
      </c>
      <c r="AH32" s="349">
        <v>57</v>
      </c>
      <c r="AI32" s="349">
        <v>23</v>
      </c>
      <c r="AJ32" s="349">
        <v>68</v>
      </c>
      <c r="AK32" s="349">
        <v>65</v>
      </c>
      <c r="AL32" s="349">
        <v>69</v>
      </c>
      <c r="AM32" s="349">
        <v>0</v>
      </c>
      <c r="AN32" s="349">
        <v>78</v>
      </c>
      <c r="AO32" s="349">
        <v>23</v>
      </c>
      <c r="AP32" s="349">
        <v>93</v>
      </c>
      <c r="AQ32" s="349">
        <v>66</v>
      </c>
      <c r="AR32" s="349">
        <v>75</v>
      </c>
      <c r="AS32" s="349">
        <v>0</v>
      </c>
      <c r="AT32" s="349">
        <v>96</v>
      </c>
      <c r="AU32" s="349">
        <v>48</v>
      </c>
      <c r="AV32" s="349">
        <v>85</v>
      </c>
      <c r="AW32" s="349">
        <v>0</v>
      </c>
      <c r="AX32" s="349">
        <v>0</v>
      </c>
      <c r="AY32" s="349">
        <v>0</v>
      </c>
      <c r="AZ32" s="349">
        <v>0</v>
      </c>
      <c r="BA32" s="349">
        <v>19</v>
      </c>
      <c r="BB32" s="349">
        <v>42</v>
      </c>
      <c r="BC32" s="349">
        <v>59</v>
      </c>
      <c r="BD32" s="349">
        <v>94</v>
      </c>
      <c r="BE32" s="349">
        <v>71</v>
      </c>
      <c r="BF32" s="349">
        <v>28</v>
      </c>
      <c r="BG32" s="349">
        <v>68</v>
      </c>
      <c r="BH32" s="349">
        <v>85</v>
      </c>
      <c r="BI32" s="349">
        <v>0</v>
      </c>
      <c r="BJ32" s="349">
        <v>0</v>
      </c>
      <c r="BK32" s="349">
        <v>0</v>
      </c>
      <c r="BL32" s="349">
        <v>0</v>
      </c>
      <c r="BM32" s="349">
        <v>75</v>
      </c>
      <c r="BN32" s="349">
        <v>61</v>
      </c>
      <c r="BO32" s="349">
        <v>39</v>
      </c>
      <c r="BP32" s="349">
        <v>0</v>
      </c>
      <c r="BQ32" s="349">
        <v>59</v>
      </c>
      <c r="BR32" s="349">
        <v>0</v>
      </c>
      <c r="BS32" s="349">
        <v>93</v>
      </c>
      <c r="BT32" s="349">
        <v>47</v>
      </c>
      <c r="BU32" s="349">
        <v>0</v>
      </c>
      <c r="BV32" s="349">
        <v>35</v>
      </c>
      <c r="BW32" s="349">
        <v>0</v>
      </c>
      <c r="BX32" s="349">
        <v>52</v>
      </c>
      <c r="BY32" s="349">
        <v>0</v>
      </c>
      <c r="BZ32" s="349">
        <v>0</v>
      </c>
      <c r="CA32" s="349">
        <v>71</v>
      </c>
      <c r="CB32" s="349">
        <v>93</v>
      </c>
      <c r="CC32" s="349">
        <v>81</v>
      </c>
      <c r="CD32" s="349">
        <v>0</v>
      </c>
      <c r="CE32" s="349">
        <v>0</v>
      </c>
      <c r="CF32" s="349">
        <v>96</v>
      </c>
      <c r="CG32" s="349">
        <v>65</v>
      </c>
      <c r="CH32" s="349">
        <v>0</v>
      </c>
      <c r="CI32" s="349">
        <v>85</v>
      </c>
      <c r="CJ32" s="349">
        <v>87</v>
      </c>
      <c r="CK32" s="349">
        <v>0</v>
      </c>
      <c r="CL32" s="349">
        <v>28</v>
      </c>
      <c r="CM32" s="349">
        <v>0</v>
      </c>
      <c r="CN32" s="349">
        <v>51</v>
      </c>
      <c r="CO32" s="349">
        <v>65</v>
      </c>
      <c r="CP32" s="349">
        <v>92</v>
      </c>
      <c r="CQ32" s="349">
        <v>0</v>
      </c>
      <c r="CR32" s="349">
        <v>0</v>
      </c>
      <c r="CS32" s="349">
        <v>72</v>
      </c>
      <c r="CT32" s="349">
        <v>66</v>
      </c>
      <c r="CU32" s="349">
        <v>71</v>
      </c>
      <c r="CV32" s="349">
        <v>69</v>
      </c>
      <c r="CW32" s="349">
        <v>0</v>
      </c>
      <c r="CX32" s="349">
        <v>0</v>
      </c>
      <c r="CY32" s="349">
        <v>0</v>
      </c>
      <c r="CZ32" s="349">
        <v>84</v>
      </c>
      <c r="DA32" s="349">
        <v>93</v>
      </c>
      <c r="DB32" s="50">
        <v>42</v>
      </c>
      <c r="DD32" s="238"/>
      <c r="DL32" s="238"/>
      <c r="DM32" s="238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12"/>
      <c r="HH32" s="82"/>
      <c r="HI32" s="82"/>
      <c r="HJ32" s="3"/>
      <c r="HK32" s="79"/>
      <c r="HL32" s="137"/>
      <c r="HM32" s="75"/>
    </row>
    <row r="33" spans="1:221" ht="15.75">
      <c r="A33" s="277" t="s">
        <v>13</v>
      </c>
      <c r="D33" s="57">
        <f>SUM(E33:HQ33)</f>
        <v>3160</v>
      </c>
      <c r="E33" s="349">
        <v>37</v>
      </c>
      <c r="F33" s="349">
        <v>0</v>
      </c>
      <c r="G33" s="349">
        <v>98</v>
      </c>
      <c r="H33" s="349">
        <v>0</v>
      </c>
      <c r="I33" s="349">
        <v>0</v>
      </c>
      <c r="J33" s="349">
        <v>42</v>
      </c>
      <c r="K33" s="349">
        <v>0</v>
      </c>
      <c r="L33" s="349">
        <v>0</v>
      </c>
      <c r="M33" s="349">
        <v>0</v>
      </c>
      <c r="N33" s="349">
        <v>16</v>
      </c>
      <c r="O33" s="349">
        <v>34</v>
      </c>
      <c r="P33" s="349">
        <v>88</v>
      </c>
      <c r="Q33" s="349">
        <v>14</v>
      </c>
      <c r="R33" s="349">
        <v>69</v>
      </c>
      <c r="S33" s="349">
        <v>0</v>
      </c>
      <c r="T33" s="349">
        <v>33</v>
      </c>
      <c r="U33" s="349">
        <v>79</v>
      </c>
      <c r="V33" s="349">
        <v>0</v>
      </c>
      <c r="W33" s="349">
        <v>34</v>
      </c>
      <c r="X33" s="349">
        <v>0</v>
      </c>
      <c r="Y33" s="349">
        <v>50</v>
      </c>
      <c r="Z33" s="349">
        <v>49</v>
      </c>
      <c r="AA33" s="349">
        <v>77</v>
      </c>
      <c r="AB33" s="349">
        <v>62</v>
      </c>
      <c r="AC33" s="349">
        <v>51</v>
      </c>
      <c r="AD33" s="349">
        <v>56</v>
      </c>
      <c r="AE33" s="349">
        <v>92</v>
      </c>
      <c r="AF33" s="349">
        <v>59</v>
      </c>
      <c r="AG33" s="349">
        <v>0</v>
      </c>
      <c r="AH33" s="349">
        <v>0</v>
      </c>
      <c r="AI33" s="349">
        <v>72</v>
      </c>
      <c r="AJ33" s="349">
        <v>60</v>
      </c>
      <c r="AK33" s="349">
        <v>0</v>
      </c>
      <c r="AL33" s="349">
        <v>63</v>
      </c>
      <c r="AM33" s="349">
        <v>0</v>
      </c>
      <c r="AN33" s="349">
        <v>0</v>
      </c>
      <c r="AO33" s="349">
        <v>100</v>
      </c>
      <c r="AP33" s="349">
        <v>0</v>
      </c>
      <c r="AQ33" s="349">
        <v>6</v>
      </c>
      <c r="AR33" s="349">
        <v>63</v>
      </c>
      <c r="AS33" s="349">
        <v>70</v>
      </c>
      <c r="AT33" s="349">
        <v>0</v>
      </c>
      <c r="AU33" s="349">
        <v>0</v>
      </c>
      <c r="AV33" s="349">
        <v>0</v>
      </c>
      <c r="AW33" s="349">
        <v>0</v>
      </c>
      <c r="AX33" s="349">
        <v>0</v>
      </c>
      <c r="AY33" s="349">
        <v>0</v>
      </c>
      <c r="AZ33" s="349">
        <v>97</v>
      </c>
      <c r="BA33" s="349">
        <v>44</v>
      </c>
      <c r="BB33" s="349">
        <v>39</v>
      </c>
      <c r="BC33" s="349">
        <v>68</v>
      </c>
      <c r="BD33" s="349">
        <v>0</v>
      </c>
      <c r="BE33" s="349">
        <v>28</v>
      </c>
      <c r="BF33" s="349">
        <v>69</v>
      </c>
      <c r="BG33" s="349">
        <v>8</v>
      </c>
      <c r="BH33" s="349">
        <v>26</v>
      </c>
      <c r="BI33" s="349">
        <v>0</v>
      </c>
      <c r="BJ33" s="349">
        <v>0</v>
      </c>
      <c r="BK33" s="349">
        <v>0</v>
      </c>
      <c r="BL33" s="349">
        <v>58</v>
      </c>
      <c r="BM33" s="349">
        <v>0</v>
      </c>
      <c r="BN33" s="349">
        <v>23</v>
      </c>
      <c r="BO33" s="349">
        <v>74</v>
      </c>
      <c r="BP33" s="349">
        <v>0</v>
      </c>
      <c r="BQ33" s="349">
        <v>64</v>
      </c>
      <c r="BR33" s="349">
        <v>0</v>
      </c>
      <c r="BS33" s="349">
        <v>5</v>
      </c>
      <c r="BT33" s="349">
        <v>42</v>
      </c>
      <c r="BU33" s="349">
        <v>0</v>
      </c>
      <c r="BV33" s="349">
        <v>78</v>
      </c>
      <c r="BW33" s="349">
        <v>36</v>
      </c>
      <c r="BX33" s="349">
        <v>0</v>
      </c>
      <c r="BY33" s="349">
        <v>0</v>
      </c>
      <c r="BZ33" s="349">
        <v>0</v>
      </c>
      <c r="CA33" s="349">
        <v>45</v>
      </c>
      <c r="CB33" s="349">
        <v>59</v>
      </c>
      <c r="CC33" s="349">
        <v>75</v>
      </c>
      <c r="CD33" s="349">
        <v>0</v>
      </c>
      <c r="CE33" s="349">
        <v>0</v>
      </c>
      <c r="CF33" s="349">
        <v>56</v>
      </c>
      <c r="CG33" s="349">
        <v>89</v>
      </c>
      <c r="CH33" s="349">
        <v>0</v>
      </c>
      <c r="CI33" s="349">
        <v>3</v>
      </c>
      <c r="CJ33" s="349">
        <v>57</v>
      </c>
      <c r="CK33" s="349">
        <v>0</v>
      </c>
      <c r="CL33" s="349">
        <v>22</v>
      </c>
      <c r="CM33" s="349">
        <v>0</v>
      </c>
      <c r="CN33" s="349">
        <v>84</v>
      </c>
      <c r="CO33" s="349">
        <v>88</v>
      </c>
      <c r="CP33" s="349">
        <v>95</v>
      </c>
      <c r="CQ33" s="349">
        <v>0</v>
      </c>
      <c r="CR33" s="349">
        <v>82</v>
      </c>
      <c r="CS33" s="349">
        <v>0</v>
      </c>
      <c r="CT33" s="349">
        <v>0</v>
      </c>
      <c r="CU33" s="349">
        <v>49</v>
      </c>
      <c r="CV33" s="349">
        <v>0</v>
      </c>
      <c r="CW33" s="349">
        <v>0</v>
      </c>
      <c r="CX33" s="349">
        <v>0</v>
      </c>
      <c r="CY33" s="349">
        <v>63</v>
      </c>
      <c r="CZ33" s="349">
        <v>16</v>
      </c>
      <c r="DA33" s="349">
        <v>0</v>
      </c>
      <c r="DB33" s="50">
        <v>44</v>
      </c>
      <c r="DD33" s="238"/>
      <c r="DL33" s="238"/>
      <c r="DM33" s="238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12"/>
      <c r="HH33" s="82"/>
      <c r="HI33" s="82"/>
      <c r="HJ33" s="3"/>
      <c r="HK33" s="79"/>
      <c r="HL33" s="137"/>
      <c r="HM33" s="75"/>
    </row>
    <row r="34" spans="1:221" ht="15.75">
      <c r="A34" s="63" t="s">
        <v>734</v>
      </c>
      <c r="D34" s="57">
        <f>SUM(E34:HQ34)</f>
        <v>3744</v>
      </c>
      <c r="E34" s="349">
        <v>4</v>
      </c>
      <c r="F34" s="349">
        <v>76</v>
      </c>
      <c r="G34" s="349">
        <v>73</v>
      </c>
      <c r="H34" s="349">
        <v>33</v>
      </c>
      <c r="I34" s="349">
        <v>0</v>
      </c>
      <c r="J34" s="349">
        <v>34</v>
      </c>
      <c r="K34" s="349">
        <v>0</v>
      </c>
      <c r="L34" s="349">
        <v>0</v>
      </c>
      <c r="M34" s="349">
        <v>0</v>
      </c>
      <c r="N34" s="349">
        <v>10</v>
      </c>
      <c r="O34" s="349">
        <v>42</v>
      </c>
      <c r="P34" s="349">
        <v>66</v>
      </c>
      <c r="Q34" s="349">
        <v>69</v>
      </c>
      <c r="R34" s="349">
        <v>89</v>
      </c>
      <c r="S34" s="349">
        <v>0</v>
      </c>
      <c r="T34" s="349">
        <v>87</v>
      </c>
      <c r="U34" s="349">
        <v>0</v>
      </c>
      <c r="V34" s="349">
        <v>0</v>
      </c>
      <c r="W34" s="349">
        <v>47</v>
      </c>
      <c r="X34" s="349">
        <v>0</v>
      </c>
      <c r="Y34" s="349">
        <v>41</v>
      </c>
      <c r="Z34" s="349">
        <v>72</v>
      </c>
      <c r="AA34" s="349">
        <v>13</v>
      </c>
      <c r="AB34" s="349">
        <v>89</v>
      </c>
      <c r="AC34" s="349">
        <v>27</v>
      </c>
      <c r="AD34" s="349">
        <v>77</v>
      </c>
      <c r="AE34" s="349">
        <v>31</v>
      </c>
      <c r="AF34" s="349">
        <v>95</v>
      </c>
      <c r="AG34" s="349">
        <v>64</v>
      </c>
      <c r="AH34" s="349">
        <v>99</v>
      </c>
      <c r="AI34" s="349">
        <v>64</v>
      </c>
      <c r="AJ34" s="349">
        <v>6</v>
      </c>
      <c r="AK34" s="349">
        <v>69</v>
      </c>
      <c r="AL34" s="349">
        <v>85</v>
      </c>
      <c r="AM34" s="349">
        <v>0</v>
      </c>
      <c r="AN34" s="349">
        <v>0</v>
      </c>
      <c r="AO34" s="349">
        <v>29</v>
      </c>
      <c r="AP34" s="349">
        <v>0</v>
      </c>
      <c r="AQ34" s="349">
        <v>49</v>
      </c>
      <c r="AR34" s="349">
        <v>90</v>
      </c>
      <c r="AS34" s="349">
        <v>0</v>
      </c>
      <c r="AT34" s="349">
        <v>0</v>
      </c>
      <c r="AU34" s="349">
        <v>0</v>
      </c>
      <c r="AV34" s="349">
        <v>0</v>
      </c>
      <c r="AW34" s="349">
        <v>0</v>
      </c>
      <c r="AX34" s="349">
        <v>0</v>
      </c>
      <c r="AY34" s="349">
        <v>0</v>
      </c>
      <c r="AZ34" s="349">
        <v>95</v>
      </c>
      <c r="BA34" s="349">
        <v>57</v>
      </c>
      <c r="BB34" s="349">
        <v>88</v>
      </c>
      <c r="BC34" s="349">
        <v>82</v>
      </c>
      <c r="BD34" s="349">
        <v>0</v>
      </c>
      <c r="BE34" s="349">
        <v>38</v>
      </c>
      <c r="BF34" s="349">
        <v>29</v>
      </c>
      <c r="BG34" s="349">
        <v>53</v>
      </c>
      <c r="BH34" s="349">
        <v>72</v>
      </c>
      <c r="BI34" s="349">
        <v>0</v>
      </c>
      <c r="BJ34" s="349">
        <v>0</v>
      </c>
      <c r="BK34" s="349">
        <v>0</v>
      </c>
      <c r="BL34" s="349">
        <v>86</v>
      </c>
      <c r="BM34" s="349">
        <v>0</v>
      </c>
      <c r="BN34" s="349">
        <v>82</v>
      </c>
      <c r="BO34" s="349">
        <v>90</v>
      </c>
      <c r="BP34" s="349">
        <v>0</v>
      </c>
      <c r="BQ34" s="349">
        <v>38</v>
      </c>
      <c r="BR34" s="349">
        <v>0</v>
      </c>
      <c r="BS34" s="349">
        <v>62</v>
      </c>
      <c r="BT34" s="349">
        <v>73</v>
      </c>
      <c r="BU34" s="349">
        <v>0</v>
      </c>
      <c r="BV34" s="349">
        <v>93</v>
      </c>
      <c r="BW34" s="349">
        <v>45</v>
      </c>
      <c r="BX34" s="349">
        <v>0</v>
      </c>
      <c r="BY34" s="349">
        <v>94</v>
      </c>
      <c r="BZ34" s="349">
        <v>0</v>
      </c>
      <c r="CA34" s="349">
        <v>55</v>
      </c>
      <c r="CB34" s="349">
        <v>77</v>
      </c>
      <c r="CC34" s="349">
        <v>89</v>
      </c>
      <c r="CD34" s="349">
        <v>0</v>
      </c>
      <c r="CE34" s="349">
        <v>0</v>
      </c>
      <c r="CF34" s="349">
        <v>47</v>
      </c>
      <c r="CG34" s="349">
        <v>82</v>
      </c>
      <c r="CH34" s="349">
        <v>92</v>
      </c>
      <c r="CI34" s="349">
        <v>35</v>
      </c>
      <c r="CJ34" s="349">
        <v>20</v>
      </c>
      <c r="CK34" s="349">
        <v>65</v>
      </c>
      <c r="CL34" s="349">
        <v>56</v>
      </c>
      <c r="CM34" s="349">
        <v>0</v>
      </c>
      <c r="CN34" s="349">
        <v>81</v>
      </c>
      <c r="CO34" s="349">
        <v>0</v>
      </c>
      <c r="CP34" s="349">
        <v>33</v>
      </c>
      <c r="CQ34" s="349">
        <v>0</v>
      </c>
      <c r="CR34" s="349">
        <v>0</v>
      </c>
      <c r="CS34" s="349">
        <v>96</v>
      </c>
      <c r="CT34" s="349">
        <v>0</v>
      </c>
      <c r="CU34" s="349">
        <v>23</v>
      </c>
      <c r="CV34" s="349">
        <v>0</v>
      </c>
      <c r="CW34" s="349">
        <v>0</v>
      </c>
      <c r="CX34" s="349">
        <v>0</v>
      </c>
      <c r="CY34" s="349">
        <v>0</v>
      </c>
      <c r="CZ34" s="349">
        <v>28</v>
      </c>
      <c r="DA34" s="349">
        <v>0</v>
      </c>
      <c r="DB34" s="50">
        <v>58</v>
      </c>
      <c r="DD34" s="238"/>
      <c r="DL34" s="238"/>
      <c r="DM34" s="238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12"/>
      <c r="HH34" s="82"/>
      <c r="HI34" s="82"/>
      <c r="HJ34" s="3"/>
      <c r="HK34" s="79"/>
      <c r="HL34" s="137"/>
      <c r="HM34" s="75"/>
    </row>
    <row r="35" spans="1:221" ht="15.75">
      <c r="A35" s="277" t="s">
        <v>15</v>
      </c>
      <c r="D35" s="57">
        <f>SUM(E35:HQ35)</f>
        <v>4046</v>
      </c>
      <c r="E35" s="349">
        <v>54</v>
      </c>
      <c r="F35" s="349">
        <v>0</v>
      </c>
      <c r="G35" s="349">
        <v>46</v>
      </c>
      <c r="H35" s="349">
        <v>96</v>
      </c>
      <c r="I35" s="349">
        <v>0</v>
      </c>
      <c r="J35" s="349">
        <v>0</v>
      </c>
      <c r="K35" s="349">
        <v>49</v>
      </c>
      <c r="L35" s="349">
        <v>83</v>
      </c>
      <c r="M35" s="349">
        <v>0</v>
      </c>
      <c r="N35" s="349">
        <v>20</v>
      </c>
      <c r="O35" s="349">
        <v>22</v>
      </c>
      <c r="P35" s="349">
        <v>9</v>
      </c>
      <c r="Q35" s="349">
        <v>26</v>
      </c>
      <c r="R35" s="349">
        <v>42</v>
      </c>
      <c r="S35" s="349">
        <v>80</v>
      </c>
      <c r="T35" s="349">
        <v>37</v>
      </c>
      <c r="U35" s="349">
        <v>85</v>
      </c>
      <c r="V35" s="349">
        <v>0</v>
      </c>
      <c r="W35" s="349">
        <v>31</v>
      </c>
      <c r="X35" s="349">
        <v>0</v>
      </c>
      <c r="Y35" s="349">
        <v>90</v>
      </c>
      <c r="Z35" s="349">
        <v>13</v>
      </c>
      <c r="AA35" s="349">
        <v>27</v>
      </c>
      <c r="AB35" s="349">
        <v>70</v>
      </c>
      <c r="AC35" s="349">
        <v>36</v>
      </c>
      <c r="AD35" s="349">
        <v>91</v>
      </c>
      <c r="AE35" s="349">
        <v>83</v>
      </c>
      <c r="AF35" s="349">
        <v>36</v>
      </c>
      <c r="AG35" s="349">
        <v>67</v>
      </c>
      <c r="AH35" s="349">
        <v>87</v>
      </c>
      <c r="AI35" s="349">
        <v>49</v>
      </c>
      <c r="AJ35" s="349">
        <v>28</v>
      </c>
      <c r="AK35" s="349">
        <v>0</v>
      </c>
      <c r="AL35" s="349">
        <v>100</v>
      </c>
      <c r="AM35" s="349">
        <v>60</v>
      </c>
      <c r="AN35" s="349">
        <v>0</v>
      </c>
      <c r="AO35" s="349">
        <v>98</v>
      </c>
      <c r="AP35" s="349">
        <v>0</v>
      </c>
      <c r="AQ35" s="349">
        <v>84</v>
      </c>
      <c r="AR35" s="349">
        <v>87</v>
      </c>
      <c r="AS35" s="349">
        <v>0</v>
      </c>
      <c r="AT35" s="349">
        <v>39</v>
      </c>
      <c r="AU35" s="349">
        <v>0</v>
      </c>
      <c r="AV35" s="349">
        <v>89</v>
      </c>
      <c r="AW35" s="349">
        <v>0</v>
      </c>
      <c r="AX35" s="349">
        <v>0</v>
      </c>
      <c r="AY35" s="349">
        <v>0</v>
      </c>
      <c r="AZ35" s="349">
        <v>0</v>
      </c>
      <c r="BA35" s="349">
        <v>17</v>
      </c>
      <c r="BB35" s="349">
        <v>92</v>
      </c>
      <c r="BC35" s="349">
        <v>59</v>
      </c>
      <c r="BD35" s="349">
        <v>79</v>
      </c>
      <c r="BE35" s="349">
        <v>55</v>
      </c>
      <c r="BF35" s="349">
        <v>10</v>
      </c>
      <c r="BG35" s="349">
        <v>91</v>
      </c>
      <c r="BH35" s="349">
        <v>48</v>
      </c>
      <c r="BI35" s="349">
        <v>0</v>
      </c>
      <c r="BJ35" s="349">
        <v>0</v>
      </c>
      <c r="BK35" s="349">
        <v>0</v>
      </c>
      <c r="BL35" s="349">
        <v>0</v>
      </c>
      <c r="BM35" s="349">
        <v>0</v>
      </c>
      <c r="BN35" s="349">
        <v>62</v>
      </c>
      <c r="BO35" s="349">
        <v>19</v>
      </c>
      <c r="BP35" s="349">
        <v>0</v>
      </c>
      <c r="BQ35" s="349">
        <v>14</v>
      </c>
      <c r="BR35" s="349">
        <v>80</v>
      </c>
      <c r="BS35" s="349">
        <v>100</v>
      </c>
      <c r="BT35" s="349">
        <v>10</v>
      </c>
      <c r="BU35" s="349">
        <v>0</v>
      </c>
      <c r="BV35" s="349">
        <v>75</v>
      </c>
      <c r="BW35" s="349">
        <v>83</v>
      </c>
      <c r="BX35" s="349">
        <v>52</v>
      </c>
      <c r="BY35" s="349">
        <v>0</v>
      </c>
      <c r="BZ35" s="349">
        <v>0</v>
      </c>
      <c r="CA35" s="349">
        <v>63</v>
      </c>
      <c r="CB35" s="349">
        <v>90</v>
      </c>
      <c r="CC35" s="349">
        <v>80</v>
      </c>
      <c r="CD35" s="349">
        <v>0</v>
      </c>
      <c r="CE35" s="349">
        <v>0</v>
      </c>
      <c r="CF35" s="349">
        <v>35</v>
      </c>
      <c r="CG35" s="349">
        <v>48</v>
      </c>
      <c r="CH35" s="349">
        <v>0</v>
      </c>
      <c r="CI35" s="349">
        <v>31</v>
      </c>
      <c r="CJ35" s="349">
        <v>44</v>
      </c>
      <c r="CK35" s="349">
        <v>100</v>
      </c>
      <c r="CL35" s="349">
        <v>71</v>
      </c>
      <c r="CM35" s="349">
        <v>0</v>
      </c>
      <c r="CN35" s="349">
        <v>70</v>
      </c>
      <c r="CO35" s="349">
        <v>56</v>
      </c>
      <c r="CP35" s="349">
        <v>64</v>
      </c>
      <c r="CQ35" s="349">
        <v>57</v>
      </c>
      <c r="CR35" s="349">
        <v>55</v>
      </c>
      <c r="CS35" s="349">
        <v>0</v>
      </c>
      <c r="CT35" s="349">
        <v>57</v>
      </c>
      <c r="CU35" s="349">
        <v>100</v>
      </c>
      <c r="CV35" s="349">
        <v>0</v>
      </c>
      <c r="CW35" s="349">
        <v>0</v>
      </c>
      <c r="CX35" s="349">
        <v>0</v>
      </c>
      <c r="CY35" s="349">
        <v>73</v>
      </c>
      <c r="CZ35" s="349">
        <v>67</v>
      </c>
      <c r="DA35" s="349">
        <v>0</v>
      </c>
      <c r="DB35" s="50">
        <v>25</v>
      </c>
      <c r="DD35" s="238"/>
      <c r="DL35" s="238"/>
      <c r="DM35" s="238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12"/>
      <c r="HH35" s="82"/>
      <c r="HI35" s="82"/>
      <c r="HJ35" s="3"/>
      <c r="HK35" s="79"/>
      <c r="HL35" s="137"/>
      <c r="HM35" s="75"/>
    </row>
    <row r="36" spans="1:221" ht="15.75">
      <c r="A36" s="63" t="s">
        <v>3394</v>
      </c>
      <c r="D36" s="57">
        <f>SUM(E36:HQ36)</f>
        <v>4206</v>
      </c>
      <c r="E36" s="349">
        <v>44</v>
      </c>
      <c r="F36" s="349">
        <v>0</v>
      </c>
      <c r="G36" s="349">
        <v>46</v>
      </c>
      <c r="H36" s="349">
        <v>80</v>
      </c>
      <c r="I36" s="349">
        <v>0</v>
      </c>
      <c r="J36" s="349">
        <v>0</v>
      </c>
      <c r="K36" s="349">
        <v>72</v>
      </c>
      <c r="L36" s="349">
        <v>70</v>
      </c>
      <c r="M36" s="349">
        <v>0</v>
      </c>
      <c r="N36" s="349">
        <v>92</v>
      </c>
      <c r="O36" s="349">
        <v>64</v>
      </c>
      <c r="P36" s="349">
        <v>77</v>
      </c>
      <c r="Q36" s="349">
        <v>0</v>
      </c>
      <c r="R36" s="349">
        <v>37</v>
      </c>
      <c r="S36" s="349">
        <v>80</v>
      </c>
      <c r="T36" s="349">
        <v>61</v>
      </c>
      <c r="U36" s="349">
        <v>59</v>
      </c>
      <c r="V36" s="349">
        <v>0</v>
      </c>
      <c r="W36" s="349">
        <v>74</v>
      </c>
      <c r="X36" s="349">
        <v>0</v>
      </c>
      <c r="Y36" s="349">
        <v>41</v>
      </c>
      <c r="Z36" s="349">
        <v>37</v>
      </c>
      <c r="AA36" s="349">
        <v>71</v>
      </c>
      <c r="AB36" s="349">
        <v>93</v>
      </c>
      <c r="AC36" s="349">
        <v>64</v>
      </c>
      <c r="AD36" s="349">
        <v>54</v>
      </c>
      <c r="AE36" s="349">
        <v>43</v>
      </c>
      <c r="AF36" s="349">
        <v>36</v>
      </c>
      <c r="AG36" s="349">
        <v>76</v>
      </c>
      <c r="AH36" s="349">
        <v>57</v>
      </c>
      <c r="AI36" s="349">
        <v>71</v>
      </c>
      <c r="AJ36" s="349">
        <v>26</v>
      </c>
      <c r="AK36" s="349">
        <v>42</v>
      </c>
      <c r="AL36" s="349">
        <v>34</v>
      </c>
      <c r="AM36" s="349">
        <v>0</v>
      </c>
      <c r="AN36" s="349">
        <v>97</v>
      </c>
      <c r="AO36" s="349">
        <v>32</v>
      </c>
      <c r="AP36" s="349">
        <v>94</v>
      </c>
      <c r="AQ36" s="349">
        <v>82</v>
      </c>
      <c r="AR36" s="349">
        <v>71</v>
      </c>
      <c r="AS36" s="349">
        <v>62</v>
      </c>
      <c r="AT36" s="349">
        <v>52</v>
      </c>
      <c r="AU36" s="349">
        <v>0</v>
      </c>
      <c r="AV36" s="349">
        <v>76</v>
      </c>
      <c r="AW36" s="349">
        <v>0</v>
      </c>
      <c r="AX36" s="349">
        <v>0</v>
      </c>
      <c r="AY36" s="349">
        <v>0</v>
      </c>
      <c r="AZ36" s="349">
        <v>0</v>
      </c>
      <c r="BA36" s="349">
        <v>83</v>
      </c>
      <c r="BB36" s="349">
        <v>48</v>
      </c>
      <c r="BC36" s="349">
        <v>0</v>
      </c>
      <c r="BD36" s="349">
        <v>90</v>
      </c>
      <c r="BE36" s="349">
        <v>41</v>
      </c>
      <c r="BF36" s="349">
        <v>53</v>
      </c>
      <c r="BG36" s="349">
        <v>50</v>
      </c>
      <c r="BH36" s="349">
        <v>71</v>
      </c>
      <c r="BI36" s="349">
        <v>0</v>
      </c>
      <c r="BJ36" s="349">
        <v>0</v>
      </c>
      <c r="BK36" s="349">
        <v>0</v>
      </c>
      <c r="BL36" s="349">
        <v>0</v>
      </c>
      <c r="BM36" s="349">
        <v>0</v>
      </c>
      <c r="BN36" s="349">
        <v>31</v>
      </c>
      <c r="BO36" s="349">
        <v>81</v>
      </c>
      <c r="BP36" s="349">
        <v>0</v>
      </c>
      <c r="BQ36" s="349">
        <v>44</v>
      </c>
      <c r="BR36" s="349">
        <v>0</v>
      </c>
      <c r="BS36" s="349">
        <v>63</v>
      </c>
      <c r="BT36" s="349">
        <v>56</v>
      </c>
      <c r="BU36" s="349">
        <v>0</v>
      </c>
      <c r="BV36" s="349">
        <v>0</v>
      </c>
      <c r="BW36" s="349">
        <v>85</v>
      </c>
      <c r="BX36" s="349">
        <v>0</v>
      </c>
      <c r="BY36" s="349">
        <v>0</v>
      </c>
      <c r="BZ36" s="349">
        <v>0</v>
      </c>
      <c r="CA36" s="349">
        <v>92</v>
      </c>
      <c r="CB36" s="349">
        <v>42</v>
      </c>
      <c r="CC36" s="349">
        <v>85</v>
      </c>
      <c r="CD36" s="349">
        <v>0</v>
      </c>
      <c r="CE36" s="349">
        <v>0</v>
      </c>
      <c r="CF36" s="349">
        <v>22</v>
      </c>
      <c r="CG36" s="349">
        <v>37</v>
      </c>
      <c r="CH36" s="349">
        <v>0</v>
      </c>
      <c r="CI36" s="349">
        <v>87</v>
      </c>
      <c r="CJ36" s="349">
        <v>9</v>
      </c>
      <c r="CK36" s="349">
        <v>0</v>
      </c>
      <c r="CL36" s="349">
        <v>83</v>
      </c>
      <c r="CM36" s="349">
        <v>0</v>
      </c>
      <c r="CN36" s="349">
        <v>57</v>
      </c>
      <c r="CO36" s="349">
        <v>70</v>
      </c>
      <c r="CP36" s="349">
        <v>49</v>
      </c>
      <c r="CQ36" s="349">
        <v>92</v>
      </c>
      <c r="CR36" s="349">
        <v>0</v>
      </c>
      <c r="CS36" s="349">
        <v>68</v>
      </c>
      <c r="CT36" s="349">
        <v>88</v>
      </c>
      <c r="CU36" s="349">
        <v>64</v>
      </c>
      <c r="CV36" s="349">
        <v>72</v>
      </c>
      <c r="CW36" s="349">
        <v>0</v>
      </c>
      <c r="CX36" s="349">
        <v>0</v>
      </c>
      <c r="CY36" s="349">
        <v>0</v>
      </c>
      <c r="CZ36" s="349">
        <v>48</v>
      </c>
      <c r="DA36" s="349">
        <v>96</v>
      </c>
      <c r="DB36" s="50">
        <v>82</v>
      </c>
      <c r="DD36" s="238"/>
      <c r="DL36" s="238"/>
      <c r="DM36" s="238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12"/>
      <c r="HH36" s="82"/>
      <c r="HI36" s="82"/>
      <c r="HJ36" s="3"/>
      <c r="HK36" s="79"/>
      <c r="HL36" s="137"/>
      <c r="HM36" s="75"/>
    </row>
    <row r="37" spans="1:221" ht="15.75">
      <c r="A37" s="277" t="s">
        <v>2007</v>
      </c>
      <c r="D37" s="57">
        <f>SUM(E37:HQ37)</f>
        <v>3327</v>
      </c>
      <c r="E37" s="349">
        <v>100</v>
      </c>
      <c r="F37" s="349">
        <v>0</v>
      </c>
      <c r="G37" s="349">
        <v>9</v>
      </c>
      <c r="H37" s="349">
        <v>64</v>
      </c>
      <c r="I37" s="349">
        <v>0</v>
      </c>
      <c r="J37" s="349">
        <v>61</v>
      </c>
      <c r="K37" s="349">
        <v>70</v>
      </c>
      <c r="L37" s="349">
        <v>94</v>
      </c>
      <c r="M37" s="349">
        <v>91</v>
      </c>
      <c r="N37" s="349">
        <v>100</v>
      </c>
      <c r="O37" s="349">
        <v>100</v>
      </c>
      <c r="P37" s="349">
        <v>78</v>
      </c>
      <c r="Q37" s="349">
        <v>47</v>
      </c>
      <c r="R37" s="349">
        <v>73</v>
      </c>
      <c r="S37" s="349">
        <v>0</v>
      </c>
      <c r="T37" s="349">
        <v>81</v>
      </c>
      <c r="U37" s="349">
        <v>65</v>
      </c>
      <c r="V37" s="349">
        <v>0</v>
      </c>
      <c r="W37" s="349">
        <v>27</v>
      </c>
      <c r="X37" s="349">
        <v>0</v>
      </c>
      <c r="Y37" s="349">
        <v>4</v>
      </c>
      <c r="Z37" s="349">
        <v>0</v>
      </c>
      <c r="AA37" s="349">
        <v>58</v>
      </c>
      <c r="AB37" s="349">
        <v>45</v>
      </c>
      <c r="AC37" s="349">
        <v>39</v>
      </c>
      <c r="AD37" s="349">
        <v>7</v>
      </c>
      <c r="AE37" s="349">
        <v>2</v>
      </c>
      <c r="AF37" s="349">
        <v>30</v>
      </c>
      <c r="AG37" s="349">
        <v>77</v>
      </c>
      <c r="AH37" s="349">
        <v>19</v>
      </c>
      <c r="AI37" s="349">
        <v>2</v>
      </c>
      <c r="AJ37" s="349">
        <v>33</v>
      </c>
      <c r="AK37" s="349">
        <v>0</v>
      </c>
      <c r="AL37" s="349">
        <v>0</v>
      </c>
      <c r="AM37" s="349">
        <v>98</v>
      </c>
      <c r="AN37" s="349">
        <v>94</v>
      </c>
      <c r="AO37" s="349">
        <v>6</v>
      </c>
      <c r="AP37" s="349">
        <v>74</v>
      </c>
      <c r="AQ37" s="349">
        <v>5</v>
      </c>
      <c r="AR37" s="349">
        <v>48</v>
      </c>
      <c r="AS37" s="349">
        <v>83</v>
      </c>
      <c r="AT37" s="349">
        <v>0</v>
      </c>
      <c r="AU37" s="349">
        <v>0</v>
      </c>
      <c r="AV37" s="349">
        <v>78</v>
      </c>
      <c r="AW37" s="349">
        <v>0</v>
      </c>
      <c r="AX37" s="349">
        <v>0</v>
      </c>
      <c r="AY37" s="349">
        <v>0</v>
      </c>
      <c r="AZ37" s="349">
        <v>0</v>
      </c>
      <c r="BA37" s="349">
        <v>7</v>
      </c>
      <c r="BB37" s="349">
        <v>37</v>
      </c>
      <c r="BC37" s="349">
        <v>83</v>
      </c>
      <c r="BD37" s="349">
        <v>0</v>
      </c>
      <c r="BE37" s="349">
        <v>1</v>
      </c>
      <c r="BF37" s="349">
        <v>2</v>
      </c>
      <c r="BG37" s="349">
        <v>2</v>
      </c>
      <c r="BH37" s="349">
        <v>9</v>
      </c>
      <c r="BI37" s="349">
        <v>0</v>
      </c>
      <c r="BJ37" s="349">
        <v>0</v>
      </c>
      <c r="BK37" s="349">
        <v>0</v>
      </c>
      <c r="BL37" s="349">
        <v>83</v>
      </c>
      <c r="BM37" s="349">
        <v>93</v>
      </c>
      <c r="BN37" s="349">
        <v>19</v>
      </c>
      <c r="BO37" s="349">
        <v>2</v>
      </c>
      <c r="BP37" s="349">
        <v>0</v>
      </c>
      <c r="BQ37" s="349">
        <v>61</v>
      </c>
      <c r="BR37" s="349">
        <v>0</v>
      </c>
      <c r="BS37" s="349">
        <v>21</v>
      </c>
      <c r="BT37" s="349">
        <v>1</v>
      </c>
      <c r="BU37" s="349">
        <v>76</v>
      </c>
      <c r="BV37" s="349">
        <v>0</v>
      </c>
      <c r="BW37" s="349">
        <v>54</v>
      </c>
      <c r="BX37" s="349">
        <v>83</v>
      </c>
      <c r="BY37" s="349">
        <v>76</v>
      </c>
      <c r="BZ37" s="349">
        <v>0</v>
      </c>
      <c r="CA37" s="349">
        <v>97</v>
      </c>
      <c r="CB37" s="349">
        <v>6</v>
      </c>
      <c r="CC37" s="349">
        <v>67</v>
      </c>
      <c r="CD37" s="349">
        <v>97</v>
      </c>
      <c r="CE37" s="349">
        <v>0</v>
      </c>
      <c r="CF37" s="349">
        <v>1</v>
      </c>
      <c r="CG37" s="349">
        <v>12</v>
      </c>
      <c r="CH37" s="349">
        <v>87</v>
      </c>
      <c r="CI37" s="349">
        <v>10</v>
      </c>
      <c r="CJ37" s="349">
        <v>12</v>
      </c>
      <c r="CK37" s="349">
        <v>0</v>
      </c>
      <c r="CL37" s="349">
        <v>0</v>
      </c>
      <c r="CM37" s="349">
        <v>87</v>
      </c>
      <c r="CN37" s="349">
        <v>0</v>
      </c>
      <c r="CO37" s="349">
        <v>0</v>
      </c>
      <c r="CP37" s="349">
        <v>2</v>
      </c>
      <c r="CQ37" s="349">
        <v>0</v>
      </c>
      <c r="CR37" s="349">
        <v>54</v>
      </c>
      <c r="CS37" s="349">
        <v>0</v>
      </c>
      <c r="CT37" s="349">
        <v>0</v>
      </c>
      <c r="CU37" s="349">
        <v>0</v>
      </c>
      <c r="CV37" s="349">
        <v>59</v>
      </c>
      <c r="CW37" s="349">
        <v>0</v>
      </c>
      <c r="CX37" s="349">
        <v>0</v>
      </c>
      <c r="CY37" s="349">
        <v>0</v>
      </c>
      <c r="CZ37" s="349">
        <v>79</v>
      </c>
      <c r="DA37" s="349">
        <v>54</v>
      </c>
      <c r="DB37" s="50">
        <v>31</v>
      </c>
      <c r="DD37" s="238"/>
      <c r="DL37" s="238"/>
      <c r="DM37" s="238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12"/>
      <c r="HH37" s="82"/>
      <c r="HI37" s="82"/>
      <c r="HJ37" s="3"/>
      <c r="HK37" s="79"/>
      <c r="HL37" s="137"/>
      <c r="HM37" s="75"/>
    </row>
    <row r="38" spans="1:221" ht="15.75">
      <c r="A38" s="277" t="s">
        <v>17</v>
      </c>
      <c r="D38" s="57">
        <f>SUM(E38:HQ38)</f>
        <v>3845</v>
      </c>
      <c r="E38" s="349">
        <v>49</v>
      </c>
      <c r="F38" s="349">
        <v>0</v>
      </c>
      <c r="G38" s="349">
        <v>71</v>
      </c>
      <c r="H38" s="349">
        <v>32</v>
      </c>
      <c r="I38" s="349">
        <v>0</v>
      </c>
      <c r="J38" s="349">
        <v>75</v>
      </c>
      <c r="K38" s="349">
        <v>0</v>
      </c>
      <c r="L38" s="349">
        <v>0</v>
      </c>
      <c r="M38" s="349">
        <v>0</v>
      </c>
      <c r="N38" s="349">
        <v>56</v>
      </c>
      <c r="O38" s="349">
        <v>93</v>
      </c>
      <c r="P38" s="349">
        <v>62</v>
      </c>
      <c r="Q38" s="349">
        <v>50</v>
      </c>
      <c r="R38" s="349">
        <v>34</v>
      </c>
      <c r="S38" s="349">
        <v>80</v>
      </c>
      <c r="T38" s="349">
        <v>42</v>
      </c>
      <c r="U38" s="349">
        <v>48</v>
      </c>
      <c r="V38" s="349">
        <v>0</v>
      </c>
      <c r="W38" s="349">
        <v>23</v>
      </c>
      <c r="X38" s="349">
        <v>0</v>
      </c>
      <c r="Y38" s="349">
        <v>63</v>
      </c>
      <c r="Z38" s="349">
        <v>33</v>
      </c>
      <c r="AA38" s="349">
        <v>82</v>
      </c>
      <c r="AB38" s="349">
        <v>58</v>
      </c>
      <c r="AC38" s="349">
        <v>90</v>
      </c>
      <c r="AD38" s="349">
        <v>75</v>
      </c>
      <c r="AE38" s="349">
        <v>69</v>
      </c>
      <c r="AF38" s="349">
        <v>37</v>
      </c>
      <c r="AG38" s="349">
        <v>0</v>
      </c>
      <c r="AH38" s="349">
        <v>68</v>
      </c>
      <c r="AI38" s="349">
        <v>40</v>
      </c>
      <c r="AJ38" s="349">
        <v>59</v>
      </c>
      <c r="AK38" s="349">
        <v>73</v>
      </c>
      <c r="AL38" s="349">
        <v>43</v>
      </c>
      <c r="AM38" s="349">
        <v>0</v>
      </c>
      <c r="AN38" s="349">
        <v>51</v>
      </c>
      <c r="AO38" s="349">
        <v>41</v>
      </c>
      <c r="AP38" s="349">
        <v>0</v>
      </c>
      <c r="AQ38" s="349">
        <v>37</v>
      </c>
      <c r="AR38" s="349">
        <v>66</v>
      </c>
      <c r="AS38" s="349">
        <v>74</v>
      </c>
      <c r="AT38" s="349">
        <v>39</v>
      </c>
      <c r="AU38" s="349">
        <v>88</v>
      </c>
      <c r="AV38" s="349">
        <v>0</v>
      </c>
      <c r="AW38" s="349">
        <v>0</v>
      </c>
      <c r="AX38" s="349">
        <v>0</v>
      </c>
      <c r="AY38" s="349">
        <v>0</v>
      </c>
      <c r="AZ38" s="349">
        <v>0</v>
      </c>
      <c r="BA38" s="349">
        <v>67</v>
      </c>
      <c r="BB38" s="349">
        <v>76</v>
      </c>
      <c r="BC38" s="349">
        <v>59</v>
      </c>
      <c r="BD38" s="349">
        <v>0</v>
      </c>
      <c r="BE38" s="349">
        <v>58</v>
      </c>
      <c r="BF38" s="349">
        <v>56</v>
      </c>
      <c r="BG38" s="349">
        <v>37</v>
      </c>
      <c r="BH38" s="349">
        <v>81</v>
      </c>
      <c r="BI38" s="349">
        <v>0</v>
      </c>
      <c r="BJ38" s="349">
        <v>0</v>
      </c>
      <c r="BK38" s="349">
        <v>0</v>
      </c>
      <c r="BL38" s="349">
        <v>75</v>
      </c>
      <c r="BM38" s="349">
        <v>84</v>
      </c>
      <c r="BN38" s="349">
        <v>24</v>
      </c>
      <c r="BO38" s="349">
        <v>46</v>
      </c>
      <c r="BP38" s="349">
        <v>0</v>
      </c>
      <c r="BQ38" s="349">
        <v>20</v>
      </c>
      <c r="BR38" s="349">
        <v>0</v>
      </c>
      <c r="BS38" s="349">
        <v>39</v>
      </c>
      <c r="BT38" s="349">
        <v>27</v>
      </c>
      <c r="BU38" s="349">
        <v>0</v>
      </c>
      <c r="BV38" s="349">
        <v>0</v>
      </c>
      <c r="BW38" s="349">
        <v>0</v>
      </c>
      <c r="BX38" s="349">
        <v>0</v>
      </c>
      <c r="BY38" s="349">
        <v>0</v>
      </c>
      <c r="BZ38" s="349">
        <v>0</v>
      </c>
      <c r="CA38" s="349">
        <v>76</v>
      </c>
      <c r="CB38" s="349">
        <v>96</v>
      </c>
      <c r="CC38" s="349">
        <v>45</v>
      </c>
      <c r="CD38" s="349">
        <v>0</v>
      </c>
      <c r="CE38" s="349">
        <v>0</v>
      </c>
      <c r="CF38" s="349">
        <v>76</v>
      </c>
      <c r="CG38" s="349">
        <v>71</v>
      </c>
      <c r="CH38" s="349">
        <v>0</v>
      </c>
      <c r="CI38" s="349">
        <v>84</v>
      </c>
      <c r="CJ38" s="349">
        <v>97</v>
      </c>
      <c r="CK38" s="349">
        <v>43</v>
      </c>
      <c r="CL38" s="349">
        <v>77</v>
      </c>
      <c r="CM38" s="349">
        <v>0</v>
      </c>
      <c r="CN38" s="349">
        <v>0</v>
      </c>
      <c r="CO38" s="349">
        <v>0</v>
      </c>
      <c r="CP38" s="349">
        <v>87</v>
      </c>
      <c r="CQ38" s="349">
        <v>0</v>
      </c>
      <c r="CR38" s="349">
        <v>0</v>
      </c>
      <c r="CS38" s="349">
        <v>78</v>
      </c>
      <c r="CT38" s="349">
        <v>0</v>
      </c>
      <c r="CU38" s="349">
        <v>41</v>
      </c>
      <c r="CV38" s="349">
        <v>49</v>
      </c>
      <c r="CW38" s="349">
        <v>0</v>
      </c>
      <c r="CX38" s="349">
        <v>0</v>
      </c>
      <c r="CY38" s="349">
        <v>75</v>
      </c>
      <c r="CZ38" s="349">
        <v>71</v>
      </c>
      <c r="DA38" s="349">
        <v>46</v>
      </c>
      <c r="DB38" s="50">
        <v>83</v>
      </c>
      <c r="DD38" s="238"/>
      <c r="DL38" s="238"/>
      <c r="DM38" s="238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12"/>
      <c r="HH38" s="82"/>
      <c r="HI38" s="82"/>
      <c r="HJ38" s="3"/>
      <c r="HK38" s="79"/>
      <c r="HL38" s="137"/>
      <c r="HM38" s="75"/>
    </row>
    <row r="39" spans="1:221" ht="15.75">
      <c r="A39" s="63" t="s">
        <v>757</v>
      </c>
      <c r="D39" s="57">
        <f>SUM(E39:HQ39)</f>
        <v>4329</v>
      </c>
      <c r="E39" s="349">
        <v>24</v>
      </c>
      <c r="F39" s="349">
        <v>89</v>
      </c>
      <c r="G39" s="349">
        <v>46</v>
      </c>
      <c r="H39" s="349">
        <v>36</v>
      </c>
      <c r="I39" s="349">
        <v>0</v>
      </c>
      <c r="J39" s="349">
        <v>0</v>
      </c>
      <c r="K39" s="349">
        <v>0</v>
      </c>
      <c r="L39" s="349">
        <v>0</v>
      </c>
      <c r="M39" s="349">
        <v>0</v>
      </c>
      <c r="N39" s="349">
        <v>25</v>
      </c>
      <c r="O39" s="349">
        <v>24</v>
      </c>
      <c r="P39" s="349">
        <v>43</v>
      </c>
      <c r="Q39" s="349">
        <v>75</v>
      </c>
      <c r="R39" s="349">
        <v>60</v>
      </c>
      <c r="S39" s="349">
        <v>88</v>
      </c>
      <c r="T39" s="349">
        <v>74</v>
      </c>
      <c r="U39" s="349">
        <v>0</v>
      </c>
      <c r="V39" s="349">
        <v>0</v>
      </c>
      <c r="W39" s="349">
        <v>98</v>
      </c>
      <c r="X39" s="349">
        <v>0</v>
      </c>
      <c r="Y39" s="349">
        <v>22</v>
      </c>
      <c r="Z39" s="349">
        <v>67</v>
      </c>
      <c r="AA39" s="349">
        <v>41</v>
      </c>
      <c r="AB39" s="349">
        <v>24</v>
      </c>
      <c r="AC39" s="349">
        <v>0</v>
      </c>
      <c r="AD39" s="349">
        <v>14</v>
      </c>
      <c r="AE39" s="349">
        <v>86</v>
      </c>
      <c r="AF39" s="349">
        <v>0</v>
      </c>
      <c r="AG39" s="349">
        <v>0</v>
      </c>
      <c r="AH39" s="349">
        <v>34</v>
      </c>
      <c r="AI39" s="349">
        <v>96</v>
      </c>
      <c r="AJ39" s="349">
        <v>46</v>
      </c>
      <c r="AK39" s="349">
        <v>60</v>
      </c>
      <c r="AL39" s="349">
        <v>0</v>
      </c>
      <c r="AM39" s="349">
        <v>60</v>
      </c>
      <c r="AN39" s="349">
        <v>51</v>
      </c>
      <c r="AO39" s="349">
        <v>56</v>
      </c>
      <c r="AP39" s="349">
        <v>96</v>
      </c>
      <c r="AQ39" s="349">
        <v>60</v>
      </c>
      <c r="AR39" s="349">
        <v>47</v>
      </c>
      <c r="AS39" s="349">
        <v>88</v>
      </c>
      <c r="AT39" s="349">
        <v>85</v>
      </c>
      <c r="AU39" s="349">
        <v>0</v>
      </c>
      <c r="AV39" s="349">
        <v>0</v>
      </c>
      <c r="AW39" s="349">
        <v>0</v>
      </c>
      <c r="AX39" s="349">
        <v>0</v>
      </c>
      <c r="AY39" s="349">
        <v>0</v>
      </c>
      <c r="AZ39" s="349">
        <v>0</v>
      </c>
      <c r="BA39" s="349">
        <v>87</v>
      </c>
      <c r="BB39" s="349">
        <v>74</v>
      </c>
      <c r="BC39" s="349">
        <v>0</v>
      </c>
      <c r="BD39" s="349">
        <v>79</v>
      </c>
      <c r="BE39" s="349">
        <v>87</v>
      </c>
      <c r="BF39" s="349">
        <v>80</v>
      </c>
      <c r="BG39" s="349">
        <v>94</v>
      </c>
      <c r="BH39" s="349">
        <v>44</v>
      </c>
      <c r="BI39" s="349">
        <v>0</v>
      </c>
      <c r="BJ39" s="349">
        <v>0</v>
      </c>
      <c r="BK39" s="349">
        <v>0</v>
      </c>
      <c r="BL39" s="349">
        <v>69</v>
      </c>
      <c r="BM39" s="349">
        <v>73</v>
      </c>
      <c r="BN39" s="349">
        <v>99</v>
      </c>
      <c r="BO39" s="349">
        <v>92</v>
      </c>
      <c r="BP39" s="349">
        <v>0</v>
      </c>
      <c r="BQ39" s="349">
        <v>96</v>
      </c>
      <c r="BR39" s="349">
        <v>0</v>
      </c>
      <c r="BS39" s="349">
        <v>37</v>
      </c>
      <c r="BT39" s="349">
        <v>99</v>
      </c>
      <c r="BU39" s="349">
        <v>0</v>
      </c>
      <c r="BV39" s="349">
        <v>82</v>
      </c>
      <c r="BW39" s="349">
        <v>0</v>
      </c>
      <c r="BX39" s="349">
        <v>58</v>
      </c>
      <c r="BY39" s="349">
        <v>0</v>
      </c>
      <c r="BZ39" s="349">
        <v>0</v>
      </c>
      <c r="CA39" s="349">
        <v>40</v>
      </c>
      <c r="CB39" s="349">
        <v>47</v>
      </c>
      <c r="CC39" s="349">
        <v>83</v>
      </c>
      <c r="CD39" s="349">
        <v>0</v>
      </c>
      <c r="CE39" s="349">
        <v>0</v>
      </c>
      <c r="CF39" s="349">
        <v>4</v>
      </c>
      <c r="CG39" s="349">
        <v>46</v>
      </c>
      <c r="CH39" s="349">
        <v>0</v>
      </c>
      <c r="CI39" s="349">
        <v>11</v>
      </c>
      <c r="CJ39" s="349">
        <v>27</v>
      </c>
      <c r="CK39" s="349">
        <v>73</v>
      </c>
      <c r="CL39" s="349">
        <v>94</v>
      </c>
      <c r="CM39" s="349">
        <v>0</v>
      </c>
      <c r="CN39" s="349">
        <v>92</v>
      </c>
      <c r="CO39" s="349">
        <v>100</v>
      </c>
      <c r="CP39" s="349">
        <v>30</v>
      </c>
      <c r="CQ39" s="349">
        <v>90</v>
      </c>
      <c r="CR39" s="349">
        <v>96</v>
      </c>
      <c r="CS39" s="349">
        <v>91</v>
      </c>
      <c r="CT39" s="349">
        <v>82</v>
      </c>
      <c r="CU39" s="349">
        <v>77</v>
      </c>
      <c r="CV39" s="349">
        <v>77</v>
      </c>
      <c r="CW39" s="349">
        <v>0</v>
      </c>
      <c r="CX39" s="349">
        <v>0</v>
      </c>
      <c r="CY39" s="349">
        <v>68</v>
      </c>
      <c r="CZ39" s="349">
        <v>40</v>
      </c>
      <c r="DA39" s="349">
        <v>70</v>
      </c>
      <c r="DB39" s="50">
        <v>26</v>
      </c>
      <c r="DD39" s="238"/>
      <c r="DL39" s="238"/>
      <c r="DM39" s="238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12"/>
      <c r="HH39" s="82"/>
      <c r="HI39" s="82"/>
      <c r="HJ39" s="3"/>
      <c r="HK39" s="79"/>
      <c r="HL39" s="137"/>
      <c r="HM39" s="75"/>
    </row>
    <row r="40" spans="1:221" ht="15.75">
      <c r="A40" s="63" t="s">
        <v>162</v>
      </c>
      <c r="D40" s="57">
        <f>SUM(E40:HQ40)</f>
        <v>4638</v>
      </c>
      <c r="E40" s="349">
        <v>10</v>
      </c>
      <c r="F40" s="349">
        <v>64</v>
      </c>
      <c r="G40" s="349">
        <v>71</v>
      </c>
      <c r="H40" s="349">
        <v>0</v>
      </c>
      <c r="I40" s="349">
        <v>82</v>
      </c>
      <c r="J40" s="349">
        <v>41</v>
      </c>
      <c r="K40" s="349">
        <v>0</v>
      </c>
      <c r="L40" s="349">
        <v>0</v>
      </c>
      <c r="M40" s="349">
        <v>0</v>
      </c>
      <c r="N40" s="349">
        <v>76</v>
      </c>
      <c r="O40" s="349">
        <v>88</v>
      </c>
      <c r="P40" s="349">
        <v>51</v>
      </c>
      <c r="Q40" s="349">
        <v>89</v>
      </c>
      <c r="R40" s="349">
        <v>67</v>
      </c>
      <c r="S40" s="349">
        <v>0</v>
      </c>
      <c r="T40" s="349">
        <v>83</v>
      </c>
      <c r="U40" s="349">
        <v>60</v>
      </c>
      <c r="V40" s="349">
        <v>0</v>
      </c>
      <c r="W40" s="349">
        <v>56</v>
      </c>
      <c r="X40" s="349">
        <v>0</v>
      </c>
      <c r="Y40" s="349">
        <v>56</v>
      </c>
      <c r="Z40" s="349">
        <v>18</v>
      </c>
      <c r="AA40" s="349">
        <v>21</v>
      </c>
      <c r="AB40" s="349">
        <v>59</v>
      </c>
      <c r="AC40" s="349">
        <v>65</v>
      </c>
      <c r="AD40" s="349">
        <v>88</v>
      </c>
      <c r="AE40" s="349">
        <v>23</v>
      </c>
      <c r="AF40" s="349">
        <v>75</v>
      </c>
      <c r="AG40" s="349">
        <v>96</v>
      </c>
      <c r="AH40" s="349">
        <v>93</v>
      </c>
      <c r="AI40" s="349">
        <v>34</v>
      </c>
      <c r="AJ40" s="349">
        <v>88</v>
      </c>
      <c r="AK40" s="349">
        <v>0</v>
      </c>
      <c r="AL40" s="349">
        <v>35</v>
      </c>
      <c r="AM40" s="349">
        <v>0</v>
      </c>
      <c r="AN40" s="349">
        <v>75</v>
      </c>
      <c r="AO40" s="349">
        <v>76</v>
      </c>
      <c r="AP40" s="349">
        <v>88</v>
      </c>
      <c r="AQ40" s="349">
        <v>45</v>
      </c>
      <c r="AR40" s="349">
        <v>88</v>
      </c>
      <c r="AS40" s="349">
        <v>0</v>
      </c>
      <c r="AT40" s="349">
        <v>43</v>
      </c>
      <c r="AU40" s="349">
        <v>51</v>
      </c>
      <c r="AV40" s="349">
        <v>0</v>
      </c>
      <c r="AW40" s="349">
        <v>0</v>
      </c>
      <c r="AX40" s="349">
        <v>0</v>
      </c>
      <c r="AY40" s="349">
        <v>95</v>
      </c>
      <c r="AZ40" s="349">
        <v>0</v>
      </c>
      <c r="BA40" s="349">
        <v>41</v>
      </c>
      <c r="BB40" s="349">
        <v>32</v>
      </c>
      <c r="BC40" s="349">
        <v>81</v>
      </c>
      <c r="BD40" s="349">
        <v>0</v>
      </c>
      <c r="BE40" s="349">
        <v>93</v>
      </c>
      <c r="BF40" s="349">
        <v>41</v>
      </c>
      <c r="BG40" s="349">
        <v>43</v>
      </c>
      <c r="BH40" s="349">
        <v>78</v>
      </c>
      <c r="BI40" s="349">
        <v>0</v>
      </c>
      <c r="BJ40" s="349">
        <v>0</v>
      </c>
      <c r="BK40" s="349">
        <v>95</v>
      </c>
      <c r="BL40" s="349">
        <v>75</v>
      </c>
      <c r="BM40" s="349">
        <v>67</v>
      </c>
      <c r="BN40" s="349">
        <v>68</v>
      </c>
      <c r="BO40" s="349">
        <v>80</v>
      </c>
      <c r="BP40" s="349">
        <v>0</v>
      </c>
      <c r="BQ40" s="349">
        <v>52</v>
      </c>
      <c r="BR40" s="349">
        <v>0</v>
      </c>
      <c r="BS40" s="349">
        <v>42</v>
      </c>
      <c r="BT40" s="349">
        <v>69</v>
      </c>
      <c r="BU40" s="349">
        <v>71</v>
      </c>
      <c r="BV40" s="349">
        <v>38</v>
      </c>
      <c r="BW40" s="349">
        <v>75</v>
      </c>
      <c r="BX40" s="349">
        <v>57</v>
      </c>
      <c r="BY40" s="349">
        <v>0</v>
      </c>
      <c r="BZ40" s="349">
        <v>0</v>
      </c>
      <c r="CA40" s="349">
        <v>0</v>
      </c>
      <c r="CB40" s="349">
        <v>76</v>
      </c>
      <c r="CC40" s="349">
        <v>37</v>
      </c>
      <c r="CD40" s="349">
        <v>0</v>
      </c>
      <c r="CE40" s="349">
        <v>0</v>
      </c>
      <c r="CF40" s="349">
        <v>98</v>
      </c>
      <c r="CG40" s="349">
        <v>86</v>
      </c>
      <c r="CH40" s="349">
        <v>0</v>
      </c>
      <c r="CI40" s="349">
        <v>45</v>
      </c>
      <c r="CJ40" s="349">
        <v>58</v>
      </c>
      <c r="CK40" s="349">
        <v>87</v>
      </c>
      <c r="CL40" s="349">
        <v>86</v>
      </c>
      <c r="CM40" s="349">
        <v>0</v>
      </c>
      <c r="CN40" s="349">
        <v>93</v>
      </c>
      <c r="CO40" s="349">
        <v>96</v>
      </c>
      <c r="CP40" s="349">
        <v>77</v>
      </c>
      <c r="CQ40" s="349">
        <v>0</v>
      </c>
      <c r="CR40" s="349">
        <v>0</v>
      </c>
      <c r="CS40" s="349">
        <v>0</v>
      </c>
      <c r="CT40" s="349">
        <v>76</v>
      </c>
      <c r="CU40" s="349">
        <v>78</v>
      </c>
      <c r="CV40" s="349">
        <v>67</v>
      </c>
      <c r="CW40" s="349">
        <v>0</v>
      </c>
      <c r="CX40" s="349">
        <v>0</v>
      </c>
      <c r="CY40" s="349">
        <v>65</v>
      </c>
      <c r="CZ40" s="349">
        <v>49</v>
      </c>
      <c r="DA40" s="349">
        <v>62</v>
      </c>
      <c r="DB40" s="50">
        <v>54</v>
      </c>
      <c r="DD40" s="238"/>
      <c r="DL40" s="238"/>
      <c r="DM40" s="238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12"/>
      <c r="HH40" s="82"/>
      <c r="HI40" s="82"/>
      <c r="HJ40" s="3"/>
      <c r="HK40" s="79"/>
      <c r="HL40" s="137"/>
      <c r="HM40" s="75"/>
    </row>
    <row r="41" spans="1:221" ht="15.75">
      <c r="A41" s="63" t="s">
        <v>3373</v>
      </c>
      <c r="D41" s="57">
        <f>SUM(E41:HQ41)</f>
        <v>4576</v>
      </c>
      <c r="E41" s="349">
        <v>91</v>
      </c>
      <c r="F41" s="349">
        <v>98</v>
      </c>
      <c r="G41" s="349">
        <v>11</v>
      </c>
      <c r="H41" s="349">
        <v>64</v>
      </c>
      <c r="I41" s="349">
        <v>0</v>
      </c>
      <c r="J41" s="349">
        <v>62</v>
      </c>
      <c r="K41" s="349">
        <v>94</v>
      </c>
      <c r="L41" s="349">
        <v>93</v>
      </c>
      <c r="M41" s="349">
        <v>0</v>
      </c>
      <c r="N41" s="349">
        <v>24</v>
      </c>
      <c r="O41" s="349">
        <v>50</v>
      </c>
      <c r="P41" s="349">
        <v>76</v>
      </c>
      <c r="Q41" s="349">
        <v>77</v>
      </c>
      <c r="R41" s="349">
        <v>23</v>
      </c>
      <c r="S41" s="349">
        <v>0</v>
      </c>
      <c r="T41" s="349">
        <v>45</v>
      </c>
      <c r="U41" s="349">
        <v>0</v>
      </c>
      <c r="V41" s="349">
        <v>0</v>
      </c>
      <c r="W41" s="349">
        <v>99</v>
      </c>
      <c r="X41" s="349">
        <v>0</v>
      </c>
      <c r="Y41" s="349">
        <v>45</v>
      </c>
      <c r="Z41" s="349">
        <v>54</v>
      </c>
      <c r="AA41" s="349">
        <v>7</v>
      </c>
      <c r="AB41" s="349">
        <v>64</v>
      </c>
      <c r="AC41" s="349">
        <v>17</v>
      </c>
      <c r="AD41" s="349">
        <v>5</v>
      </c>
      <c r="AE41" s="349">
        <v>37</v>
      </c>
      <c r="AF41" s="349">
        <v>56</v>
      </c>
      <c r="AG41" s="349">
        <v>93</v>
      </c>
      <c r="AH41" s="349">
        <v>93</v>
      </c>
      <c r="AI41" s="349">
        <v>91</v>
      </c>
      <c r="AJ41" s="349">
        <v>44</v>
      </c>
      <c r="AK41" s="349">
        <v>54</v>
      </c>
      <c r="AL41" s="349">
        <v>94</v>
      </c>
      <c r="AM41" s="349">
        <v>0</v>
      </c>
      <c r="AN41" s="349">
        <v>0</v>
      </c>
      <c r="AO41" s="349">
        <v>45</v>
      </c>
      <c r="AP41" s="349">
        <v>78</v>
      </c>
      <c r="AQ41" s="349">
        <v>31</v>
      </c>
      <c r="AR41" s="349">
        <v>12</v>
      </c>
      <c r="AS41" s="349">
        <v>39</v>
      </c>
      <c r="AT41" s="349">
        <v>31</v>
      </c>
      <c r="AU41" s="349">
        <v>75</v>
      </c>
      <c r="AV41" s="349">
        <v>0</v>
      </c>
      <c r="AW41" s="349">
        <v>0</v>
      </c>
      <c r="AX41" s="349">
        <v>99</v>
      </c>
      <c r="AY41" s="349">
        <v>94</v>
      </c>
      <c r="AZ41" s="349">
        <v>0</v>
      </c>
      <c r="BA41" s="349">
        <v>70</v>
      </c>
      <c r="BB41" s="349">
        <v>96</v>
      </c>
      <c r="BC41" s="349">
        <v>72</v>
      </c>
      <c r="BD41" s="349">
        <v>76</v>
      </c>
      <c r="BE41" s="349">
        <v>67</v>
      </c>
      <c r="BF41" s="349">
        <v>87</v>
      </c>
      <c r="BG41" s="349">
        <v>14</v>
      </c>
      <c r="BH41" s="349">
        <v>6</v>
      </c>
      <c r="BI41" s="349">
        <v>0</v>
      </c>
      <c r="BJ41" s="349">
        <v>0</v>
      </c>
      <c r="BK41" s="349">
        <v>0</v>
      </c>
      <c r="BL41" s="349">
        <v>0</v>
      </c>
      <c r="BM41" s="349">
        <v>0</v>
      </c>
      <c r="BN41" s="349">
        <v>71</v>
      </c>
      <c r="BO41" s="349">
        <v>79</v>
      </c>
      <c r="BP41" s="349">
        <v>0</v>
      </c>
      <c r="BQ41" s="349">
        <v>77</v>
      </c>
      <c r="BR41" s="349">
        <v>77</v>
      </c>
      <c r="BS41" s="349">
        <v>52</v>
      </c>
      <c r="BT41" s="349">
        <v>82</v>
      </c>
      <c r="BU41" s="349">
        <v>99</v>
      </c>
      <c r="BV41" s="349">
        <v>87</v>
      </c>
      <c r="BW41" s="349">
        <v>47</v>
      </c>
      <c r="BX41" s="349">
        <v>0</v>
      </c>
      <c r="BY41" s="349">
        <v>97</v>
      </c>
      <c r="BZ41" s="349">
        <v>0</v>
      </c>
      <c r="CA41" s="349">
        <v>47</v>
      </c>
      <c r="CB41" s="349">
        <v>69</v>
      </c>
      <c r="CC41" s="349">
        <v>17</v>
      </c>
      <c r="CD41" s="349">
        <v>0</v>
      </c>
      <c r="CE41" s="349">
        <v>0</v>
      </c>
      <c r="CF41" s="349">
        <v>27</v>
      </c>
      <c r="CG41" s="349">
        <v>27</v>
      </c>
      <c r="CH41" s="349">
        <v>0</v>
      </c>
      <c r="CI41" s="349">
        <v>39</v>
      </c>
      <c r="CJ41" s="349">
        <v>100</v>
      </c>
      <c r="CK41" s="349">
        <v>83</v>
      </c>
      <c r="CL41" s="349">
        <v>100</v>
      </c>
      <c r="CM41" s="349">
        <v>0</v>
      </c>
      <c r="CN41" s="349">
        <v>88</v>
      </c>
      <c r="CO41" s="349">
        <v>88</v>
      </c>
      <c r="CP41" s="349">
        <v>47</v>
      </c>
      <c r="CQ41" s="349">
        <v>63</v>
      </c>
      <c r="CR41" s="349">
        <v>82</v>
      </c>
      <c r="CS41" s="349">
        <v>83</v>
      </c>
      <c r="CT41" s="349">
        <v>100</v>
      </c>
      <c r="CU41" s="349">
        <v>12</v>
      </c>
      <c r="CV41" s="349">
        <v>0</v>
      </c>
      <c r="CW41" s="349">
        <v>0</v>
      </c>
      <c r="CX41" s="349">
        <v>0</v>
      </c>
      <c r="CY41" s="349">
        <v>64</v>
      </c>
      <c r="CZ41" s="349">
        <v>16</v>
      </c>
      <c r="DA41" s="349">
        <v>0</v>
      </c>
      <c r="DB41" s="50">
        <v>3</v>
      </c>
      <c r="DD41" s="238"/>
      <c r="DL41" s="238"/>
      <c r="DM41" s="238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HH41" s="82"/>
      <c r="HI41" s="82"/>
      <c r="HJ41" s="3"/>
      <c r="HK41" s="79"/>
      <c r="HL41" s="137"/>
      <c r="HM41" s="75"/>
    </row>
    <row r="42" spans="1:221" ht="15.75">
      <c r="A42" s="63" t="s">
        <v>3398</v>
      </c>
      <c r="D42" s="57">
        <f>SUM(E42:HQ42)</f>
        <v>4104</v>
      </c>
      <c r="E42" s="349">
        <v>94</v>
      </c>
      <c r="F42" s="349">
        <v>0</v>
      </c>
      <c r="G42" s="349">
        <v>94</v>
      </c>
      <c r="H42" s="349">
        <v>64</v>
      </c>
      <c r="I42" s="349">
        <v>0</v>
      </c>
      <c r="J42" s="349">
        <v>45</v>
      </c>
      <c r="K42" s="349">
        <v>70</v>
      </c>
      <c r="L42" s="349">
        <v>0</v>
      </c>
      <c r="M42" s="349">
        <v>0</v>
      </c>
      <c r="N42" s="349">
        <v>49</v>
      </c>
      <c r="O42" s="349">
        <v>6</v>
      </c>
      <c r="P42" s="349">
        <v>19</v>
      </c>
      <c r="Q42" s="349">
        <v>13</v>
      </c>
      <c r="R42" s="349">
        <v>75</v>
      </c>
      <c r="S42" s="349">
        <v>0</v>
      </c>
      <c r="T42" s="349">
        <v>69</v>
      </c>
      <c r="U42" s="349">
        <v>77</v>
      </c>
      <c r="V42" s="349">
        <v>0</v>
      </c>
      <c r="W42" s="349">
        <v>52</v>
      </c>
      <c r="X42" s="349">
        <v>0</v>
      </c>
      <c r="Y42" s="349">
        <v>23</v>
      </c>
      <c r="Z42" s="349">
        <v>57</v>
      </c>
      <c r="AA42" s="349">
        <v>65</v>
      </c>
      <c r="AB42" s="349">
        <v>34</v>
      </c>
      <c r="AC42" s="349">
        <v>20</v>
      </c>
      <c r="AD42" s="349">
        <v>58</v>
      </c>
      <c r="AE42" s="349">
        <v>69</v>
      </c>
      <c r="AF42" s="349">
        <v>82</v>
      </c>
      <c r="AG42" s="349">
        <v>0</v>
      </c>
      <c r="AH42" s="349">
        <v>59</v>
      </c>
      <c r="AI42" s="349">
        <v>35</v>
      </c>
      <c r="AJ42" s="349">
        <v>67</v>
      </c>
      <c r="AK42" s="349">
        <v>0</v>
      </c>
      <c r="AL42" s="349">
        <v>91</v>
      </c>
      <c r="AM42" s="349">
        <v>0</v>
      </c>
      <c r="AN42" s="349">
        <v>25</v>
      </c>
      <c r="AO42" s="349">
        <v>61</v>
      </c>
      <c r="AP42" s="349">
        <v>92</v>
      </c>
      <c r="AQ42" s="349">
        <v>54</v>
      </c>
      <c r="AR42" s="349">
        <v>80</v>
      </c>
      <c r="AS42" s="349">
        <v>46</v>
      </c>
      <c r="AT42" s="349">
        <v>83</v>
      </c>
      <c r="AU42" s="349">
        <v>70</v>
      </c>
      <c r="AV42" s="349">
        <v>0</v>
      </c>
      <c r="AW42" s="349">
        <v>0</v>
      </c>
      <c r="AX42" s="349">
        <v>0</v>
      </c>
      <c r="AY42" s="349">
        <v>0</v>
      </c>
      <c r="AZ42" s="349">
        <v>0</v>
      </c>
      <c r="BA42" s="349">
        <v>79</v>
      </c>
      <c r="BB42" s="349">
        <v>0</v>
      </c>
      <c r="BC42" s="349">
        <v>0</v>
      </c>
      <c r="BD42" s="349">
        <v>72</v>
      </c>
      <c r="BE42" s="349">
        <v>23</v>
      </c>
      <c r="BF42" s="349">
        <v>65</v>
      </c>
      <c r="BG42" s="349">
        <v>52</v>
      </c>
      <c r="BH42" s="349">
        <v>66</v>
      </c>
      <c r="BI42" s="349">
        <v>0</v>
      </c>
      <c r="BJ42" s="349">
        <v>0</v>
      </c>
      <c r="BK42" s="349">
        <v>84</v>
      </c>
      <c r="BL42" s="349">
        <v>58</v>
      </c>
      <c r="BM42" s="349">
        <v>75</v>
      </c>
      <c r="BN42" s="349">
        <v>51</v>
      </c>
      <c r="BO42" s="349">
        <v>86</v>
      </c>
      <c r="BP42" s="349">
        <v>0</v>
      </c>
      <c r="BQ42" s="349">
        <v>8</v>
      </c>
      <c r="BR42" s="349">
        <v>93</v>
      </c>
      <c r="BS42" s="349">
        <v>70</v>
      </c>
      <c r="BT42" s="349">
        <v>50</v>
      </c>
      <c r="BU42" s="349">
        <v>0</v>
      </c>
      <c r="BV42" s="349">
        <v>79</v>
      </c>
      <c r="BW42" s="349">
        <v>42</v>
      </c>
      <c r="BX42" s="349">
        <v>0</v>
      </c>
      <c r="BY42" s="349">
        <v>0</v>
      </c>
      <c r="BZ42" s="349">
        <v>0</v>
      </c>
      <c r="CA42" s="349">
        <v>48</v>
      </c>
      <c r="CB42" s="349">
        <v>45</v>
      </c>
      <c r="CC42" s="349">
        <v>86</v>
      </c>
      <c r="CD42" s="349">
        <v>0</v>
      </c>
      <c r="CE42" s="349">
        <v>0</v>
      </c>
      <c r="CF42" s="349">
        <v>20</v>
      </c>
      <c r="CG42" s="349">
        <v>28</v>
      </c>
      <c r="CH42" s="349">
        <v>0</v>
      </c>
      <c r="CI42" s="349">
        <v>18</v>
      </c>
      <c r="CJ42" s="349">
        <v>3</v>
      </c>
      <c r="CK42" s="349">
        <v>0</v>
      </c>
      <c r="CL42" s="349">
        <v>35</v>
      </c>
      <c r="CM42" s="349">
        <v>93</v>
      </c>
      <c r="CN42" s="349">
        <v>69</v>
      </c>
      <c r="CO42" s="349">
        <v>84</v>
      </c>
      <c r="CP42" s="349">
        <v>10</v>
      </c>
      <c r="CQ42" s="349">
        <v>82</v>
      </c>
      <c r="CR42" s="349">
        <v>51</v>
      </c>
      <c r="CS42" s="349">
        <v>57</v>
      </c>
      <c r="CT42" s="349">
        <v>82</v>
      </c>
      <c r="CU42" s="349">
        <v>53</v>
      </c>
      <c r="CV42" s="349">
        <v>68</v>
      </c>
      <c r="CW42" s="349">
        <v>0</v>
      </c>
      <c r="CX42" s="349">
        <v>0</v>
      </c>
      <c r="CY42" s="349">
        <v>79</v>
      </c>
      <c r="CZ42" s="349">
        <v>82</v>
      </c>
      <c r="DA42" s="349">
        <v>32</v>
      </c>
      <c r="DB42" s="50">
        <v>28</v>
      </c>
      <c r="DD42" s="238"/>
      <c r="DL42" s="238"/>
      <c r="DM42" s="238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12"/>
      <c r="HH42" s="82"/>
      <c r="HI42" s="82"/>
      <c r="HJ42" s="3"/>
      <c r="HK42" s="79"/>
      <c r="HL42" s="137"/>
      <c r="HM42" s="75"/>
    </row>
    <row r="43" spans="1:221" ht="15.75">
      <c r="A43" s="63" t="s">
        <v>3376</v>
      </c>
      <c r="D43" s="57">
        <f>SUM(E43:HQ43)</f>
        <v>3668</v>
      </c>
      <c r="E43" s="349">
        <v>9</v>
      </c>
      <c r="F43" s="349">
        <v>40</v>
      </c>
      <c r="G43" s="349">
        <v>5</v>
      </c>
      <c r="H43" s="349">
        <v>0</v>
      </c>
      <c r="I43" s="349">
        <v>95</v>
      </c>
      <c r="J43" s="349">
        <v>43</v>
      </c>
      <c r="K43" s="349">
        <v>35</v>
      </c>
      <c r="L43" s="349">
        <v>0</v>
      </c>
      <c r="M43" s="349">
        <v>0</v>
      </c>
      <c r="N43" s="349">
        <v>28</v>
      </c>
      <c r="O43" s="349">
        <v>18</v>
      </c>
      <c r="P43" s="349">
        <v>35</v>
      </c>
      <c r="Q43" s="349">
        <v>22</v>
      </c>
      <c r="R43" s="349">
        <v>79</v>
      </c>
      <c r="S43" s="349">
        <v>0</v>
      </c>
      <c r="T43" s="349">
        <v>0</v>
      </c>
      <c r="U43" s="349">
        <v>57</v>
      </c>
      <c r="V43" s="349">
        <v>0</v>
      </c>
      <c r="W43" s="349">
        <v>30</v>
      </c>
      <c r="X43" s="349">
        <v>0</v>
      </c>
      <c r="Y43" s="349">
        <v>9</v>
      </c>
      <c r="Z43" s="349">
        <v>74</v>
      </c>
      <c r="AA43" s="349">
        <v>70</v>
      </c>
      <c r="AB43" s="349">
        <v>82</v>
      </c>
      <c r="AC43" s="349">
        <v>0</v>
      </c>
      <c r="AD43" s="349">
        <v>0</v>
      </c>
      <c r="AE43" s="349">
        <v>75</v>
      </c>
      <c r="AF43" s="349">
        <v>45</v>
      </c>
      <c r="AG43" s="349">
        <v>64</v>
      </c>
      <c r="AH43" s="349">
        <v>81</v>
      </c>
      <c r="AI43" s="349">
        <v>80</v>
      </c>
      <c r="AJ43" s="349">
        <v>4</v>
      </c>
      <c r="AK43" s="349">
        <v>100</v>
      </c>
      <c r="AL43" s="349">
        <v>87</v>
      </c>
      <c r="AM43" s="349">
        <v>78</v>
      </c>
      <c r="AN43" s="349">
        <v>88</v>
      </c>
      <c r="AO43" s="349">
        <v>9</v>
      </c>
      <c r="AP43" s="349">
        <v>0</v>
      </c>
      <c r="AQ43" s="349">
        <v>34</v>
      </c>
      <c r="AR43" s="349">
        <v>13</v>
      </c>
      <c r="AS43" s="349">
        <v>64</v>
      </c>
      <c r="AT43" s="349">
        <v>95</v>
      </c>
      <c r="AU43" s="349">
        <v>60</v>
      </c>
      <c r="AV43" s="349">
        <v>80</v>
      </c>
      <c r="AW43" s="349">
        <v>96</v>
      </c>
      <c r="AX43" s="349">
        <v>0</v>
      </c>
      <c r="AY43" s="349">
        <v>0</v>
      </c>
      <c r="AZ43" s="349">
        <v>0</v>
      </c>
      <c r="BA43" s="349">
        <v>51</v>
      </c>
      <c r="BB43" s="349">
        <v>0</v>
      </c>
      <c r="BC43" s="349">
        <v>0</v>
      </c>
      <c r="BD43" s="349">
        <v>0</v>
      </c>
      <c r="BE43" s="349">
        <v>51</v>
      </c>
      <c r="BF43" s="349">
        <v>54</v>
      </c>
      <c r="BG43" s="349">
        <v>72</v>
      </c>
      <c r="BH43" s="349">
        <v>7</v>
      </c>
      <c r="BI43" s="349">
        <v>0</v>
      </c>
      <c r="BJ43" s="349">
        <v>0</v>
      </c>
      <c r="BK43" s="349">
        <v>94</v>
      </c>
      <c r="BL43" s="349">
        <v>0</v>
      </c>
      <c r="BM43" s="349">
        <v>83</v>
      </c>
      <c r="BN43" s="349">
        <v>47</v>
      </c>
      <c r="BO43" s="349">
        <v>49</v>
      </c>
      <c r="BP43" s="349">
        <v>0</v>
      </c>
      <c r="BQ43" s="349">
        <v>89</v>
      </c>
      <c r="BR43" s="349">
        <v>0</v>
      </c>
      <c r="BS43" s="349">
        <v>81</v>
      </c>
      <c r="BT43" s="349">
        <v>84</v>
      </c>
      <c r="BU43" s="349">
        <v>70</v>
      </c>
      <c r="BV43" s="349">
        <v>54</v>
      </c>
      <c r="BW43" s="349">
        <v>0</v>
      </c>
      <c r="BX43" s="349">
        <v>71</v>
      </c>
      <c r="BY43" s="349">
        <v>0</v>
      </c>
      <c r="BZ43" s="349">
        <v>0</v>
      </c>
      <c r="CA43" s="349">
        <v>41</v>
      </c>
      <c r="CB43" s="349">
        <v>16</v>
      </c>
      <c r="CC43" s="349">
        <v>16</v>
      </c>
      <c r="CD43" s="349">
        <v>0</v>
      </c>
      <c r="CE43" s="349">
        <v>0</v>
      </c>
      <c r="CF43" s="349">
        <v>75</v>
      </c>
      <c r="CG43" s="349">
        <v>1</v>
      </c>
      <c r="CH43" s="349">
        <v>72</v>
      </c>
      <c r="CI43" s="349">
        <v>2</v>
      </c>
      <c r="CJ43" s="349">
        <v>10</v>
      </c>
      <c r="CK43" s="349">
        <v>0</v>
      </c>
      <c r="CL43" s="349">
        <v>22</v>
      </c>
      <c r="CM43" s="349">
        <v>98</v>
      </c>
      <c r="CN43" s="349">
        <v>72</v>
      </c>
      <c r="CO43" s="349">
        <v>0</v>
      </c>
      <c r="CP43" s="349">
        <v>20</v>
      </c>
      <c r="CQ43" s="349">
        <v>0</v>
      </c>
      <c r="CR43" s="349">
        <v>73</v>
      </c>
      <c r="CS43" s="349">
        <v>97</v>
      </c>
      <c r="CT43" s="349">
        <v>0</v>
      </c>
      <c r="CU43" s="349">
        <v>9</v>
      </c>
      <c r="CV43" s="349">
        <v>83</v>
      </c>
      <c r="CW43" s="349">
        <v>0</v>
      </c>
      <c r="CX43" s="349">
        <v>0</v>
      </c>
      <c r="CY43" s="349">
        <v>0</v>
      </c>
      <c r="CZ43" s="349">
        <v>16</v>
      </c>
      <c r="DA43" s="349">
        <v>97</v>
      </c>
      <c r="DB43" s="50">
        <v>7</v>
      </c>
      <c r="DD43" s="238"/>
      <c r="DL43" s="238"/>
      <c r="DM43" s="238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12"/>
      <c r="HH43" s="82"/>
      <c r="HI43" s="82"/>
      <c r="HJ43" s="3"/>
      <c r="HK43" s="79"/>
      <c r="HL43" s="137"/>
      <c r="HM43" s="75"/>
    </row>
    <row r="44" spans="1:221" ht="15.75">
      <c r="A44" s="219" t="s">
        <v>1643</v>
      </c>
      <c r="D44" s="57">
        <f>SUM(E44:HQ44)</f>
        <v>4734</v>
      </c>
      <c r="E44" s="349">
        <v>31</v>
      </c>
      <c r="F44" s="349">
        <v>89</v>
      </c>
      <c r="G44" s="349">
        <v>46</v>
      </c>
      <c r="H44" s="349">
        <v>89</v>
      </c>
      <c r="I44" s="349">
        <v>70</v>
      </c>
      <c r="J44" s="349">
        <v>0</v>
      </c>
      <c r="K44" s="349">
        <v>0</v>
      </c>
      <c r="L44" s="349">
        <v>83</v>
      </c>
      <c r="M44" s="349">
        <v>0</v>
      </c>
      <c r="N44" s="349">
        <v>52</v>
      </c>
      <c r="O44" s="349">
        <v>52</v>
      </c>
      <c r="P44" s="349">
        <v>63</v>
      </c>
      <c r="Q44" s="349">
        <v>57</v>
      </c>
      <c r="R44" s="349">
        <v>26</v>
      </c>
      <c r="S44" s="349">
        <v>94</v>
      </c>
      <c r="T44" s="349">
        <v>27</v>
      </c>
      <c r="U44" s="349">
        <v>85</v>
      </c>
      <c r="V44" s="349">
        <v>0</v>
      </c>
      <c r="W44" s="349">
        <v>56</v>
      </c>
      <c r="X44" s="349">
        <v>0</v>
      </c>
      <c r="Y44" s="349">
        <v>22</v>
      </c>
      <c r="Z44" s="349">
        <v>100</v>
      </c>
      <c r="AA44" s="349">
        <v>3</v>
      </c>
      <c r="AB44" s="349">
        <v>39</v>
      </c>
      <c r="AC44" s="349">
        <v>35</v>
      </c>
      <c r="AD44" s="349">
        <v>87</v>
      </c>
      <c r="AE44" s="349">
        <v>30</v>
      </c>
      <c r="AF44" s="349">
        <v>41</v>
      </c>
      <c r="AG44" s="349">
        <v>69</v>
      </c>
      <c r="AH44" s="349">
        <v>68</v>
      </c>
      <c r="AI44" s="349">
        <v>33</v>
      </c>
      <c r="AJ44" s="349">
        <v>52</v>
      </c>
      <c r="AK44" s="349">
        <v>97</v>
      </c>
      <c r="AL44" s="349">
        <v>97</v>
      </c>
      <c r="AM44" s="349">
        <v>94</v>
      </c>
      <c r="AN44" s="349">
        <v>75</v>
      </c>
      <c r="AO44" s="349">
        <v>15</v>
      </c>
      <c r="AP44" s="349">
        <v>65</v>
      </c>
      <c r="AQ44" s="349">
        <v>69</v>
      </c>
      <c r="AR44" s="349">
        <v>19</v>
      </c>
      <c r="AS44" s="349">
        <v>55</v>
      </c>
      <c r="AT44" s="349">
        <v>97</v>
      </c>
      <c r="AU44" s="349">
        <v>63</v>
      </c>
      <c r="AV44" s="349">
        <v>0</v>
      </c>
      <c r="AW44" s="349">
        <v>0</v>
      </c>
      <c r="AX44" s="349">
        <v>0</v>
      </c>
      <c r="AY44" s="349">
        <v>0</v>
      </c>
      <c r="AZ44" s="349">
        <v>0</v>
      </c>
      <c r="BA44" s="349">
        <v>25</v>
      </c>
      <c r="BB44" s="349">
        <v>0</v>
      </c>
      <c r="BC44" s="349">
        <v>0</v>
      </c>
      <c r="BD44" s="349">
        <v>0</v>
      </c>
      <c r="BE44" s="349">
        <v>60</v>
      </c>
      <c r="BF44" s="349">
        <v>42</v>
      </c>
      <c r="BG44" s="349">
        <v>44</v>
      </c>
      <c r="BH44" s="349">
        <v>93</v>
      </c>
      <c r="BI44" s="349">
        <v>0</v>
      </c>
      <c r="BJ44" s="349">
        <v>0</v>
      </c>
      <c r="BK44" s="349">
        <v>0</v>
      </c>
      <c r="BL44" s="349">
        <v>99</v>
      </c>
      <c r="BM44" s="349">
        <v>0</v>
      </c>
      <c r="BN44" s="349">
        <v>11</v>
      </c>
      <c r="BO44" s="349">
        <v>24</v>
      </c>
      <c r="BP44" s="349">
        <v>0</v>
      </c>
      <c r="BQ44" s="349">
        <v>25</v>
      </c>
      <c r="BR44" s="349">
        <v>96</v>
      </c>
      <c r="BS44" s="349">
        <v>51</v>
      </c>
      <c r="BT44" s="349">
        <v>28</v>
      </c>
      <c r="BU44" s="349">
        <v>92</v>
      </c>
      <c r="BV44" s="349">
        <v>58</v>
      </c>
      <c r="BW44" s="349">
        <v>98</v>
      </c>
      <c r="BX44" s="349">
        <v>81</v>
      </c>
      <c r="BY44" s="349">
        <v>83</v>
      </c>
      <c r="BZ44" s="349">
        <v>99</v>
      </c>
      <c r="CA44" s="349">
        <v>84</v>
      </c>
      <c r="CB44" s="349">
        <v>12</v>
      </c>
      <c r="CC44" s="349">
        <v>47</v>
      </c>
      <c r="CD44" s="349">
        <v>95</v>
      </c>
      <c r="CE44" s="349">
        <v>0</v>
      </c>
      <c r="CF44" s="349">
        <v>29</v>
      </c>
      <c r="CG44" s="349">
        <v>22</v>
      </c>
      <c r="CH44" s="349">
        <v>88</v>
      </c>
      <c r="CI44" s="349">
        <v>14</v>
      </c>
      <c r="CJ44" s="349">
        <v>34</v>
      </c>
      <c r="CK44" s="349">
        <v>93</v>
      </c>
      <c r="CL44" s="349">
        <v>63</v>
      </c>
      <c r="CM44" s="349">
        <v>0</v>
      </c>
      <c r="CN44" s="349">
        <v>90</v>
      </c>
      <c r="CO44" s="349">
        <v>95</v>
      </c>
      <c r="CP44" s="349">
        <v>7</v>
      </c>
      <c r="CQ44" s="349">
        <v>70</v>
      </c>
      <c r="CR44" s="349">
        <v>0</v>
      </c>
      <c r="CS44" s="349">
        <v>87</v>
      </c>
      <c r="CT44" s="349">
        <v>0</v>
      </c>
      <c r="CU44" s="349">
        <v>87</v>
      </c>
      <c r="CV44" s="349">
        <v>85</v>
      </c>
      <c r="CW44" s="349">
        <v>0</v>
      </c>
      <c r="CX44" s="349">
        <v>0</v>
      </c>
      <c r="CY44" s="349">
        <v>95</v>
      </c>
      <c r="CZ44" s="349">
        <v>37</v>
      </c>
      <c r="DA44" s="349">
        <v>94</v>
      </c>
      <c r="DB44" s="50">
        <v>52</v>
      </c>
      <c r="DD44" s="238"/>
      <c r="DL44" s="238"/>
      <c r="DM44" s="238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12"/>
      <c r="HH44" s="82"/>
      <c r="HI44" s="82"/>
      <c r="HJ44" s="3"/>
      <c r="HK44" s="79"/>
      <c r="HL44" s="137"/>
      <c r="HM44" s="75"/>
    </row>
    <row r="45" spans="1:221" ht="15.75">
      <c r="A45" s="63" t="s">
        <v>3372</v>
      </c>
      <c r="D45" s="57">
        <f>SUM(E45:HQ45)</f>
        <v>3917</v>
      </c>
      <c r="E45" s="349">
        <v>50</v>
      </c>
      <c r="F45" s="349">
        <v>89</v>
      </c>
      <c r="G45" s="349">
        <v>54</v>
      </c>
      <c r="H45" s="349">
        <v>64</v>
      </c>
      <c r="I45" s="349">
        <v>0</v>
      </c>
      <c r="J45" s="349">
        <v>0</v>
      </c>
      <c r="K45" s="349">
        <v>70</v>
      </c>
      <c r="L45" s="349">
        <v>0</v>
      </c>
      <c r="M45" s="349">
        <v>89</v>
      </c>
      <c r="N45" s="349">
        <v>54</v>
      </c>
      <c r="O45" s="349">
        <v>38</v>
      </c>
      <c r="P45" s="349">
        <v>57</v>
      </c>
      <c r="Q45" s="349">
        <v>83</v>
      </c>
      <c r="R45" s="349">
        <v>8</v>
      </c>
      <c r="S45" s="349">
        <v>0</v>
      </c>
      <c r="T45" s="349">
        <v>0</v>
      </c>
      <c r="U45" s="349">
        <v>57</v>
      </c>
      <c r="V45" s="349">
        <v>0</v>
      </c>
      <c r="W45" s="349">
        <v>62</v>
      </c>
      <c r="X45" s="349">
        <v>0</v>
      </c>
      <c r="Y45" s="349">
        <v>67</v>
      </c>
      <c r="Z45" s="349">
        <v>84</v>
      </c>
      <c r="AA45" s="349">
        <v>72</v>
      </c>
      <c r="AB45" s="349">
        <v>10</v>
      </c>
      <c r="AC45" s="349">
        <v>0</v>
      </c>
      <c r="AD45" s="349">
        <v>15</v>
      </c>
      <c r="AE45" s="349">
        <v>70</v>
      </c>
      <c r="AF45" s="349">
        <v>44</v>
      </c>
      <c r="AG45" s="349">
        <v>0</v>
      </c>
      <c r="AH45" s="349">
        <v>33</v>
      </c>
      <c r="AI45" s="349">
        <v>85</v>
      </c>
      <c r="AJ45" s="349">
        <v>70</v>
      </c>
      <c r="AK45" s="349">
        <v>59</v>
      </c>
      <c r="AL45" s="349">
        <v>0</v>
      </c>
      <c r="AM45" s="349">
        <v>0</v>
      </c>
      <c r="AN45" s="349">
        <v>44</v>
      </c>
      <c r="AO45" s="349">
        <v>21</v>
      </c>
      <c r="AP45" s="349">
        <v>81</v>
      </c>
      <c r="AQ45" s="349">
        <v>24</v>
      </c>
      <c r="AR45" s="349">
        <v>45</v>
      </c>
      <c r="AS45" s="349">
        <v>39</v>
      </c>
      <c r="AT45" s="349">
        <v>87</v>
      </c>
      <c r="AU45" s="349">
        <v>55</v>
      </c>
      <c r="AV45" s="349">
        <v>0</v>
      </c>
      <c r="AW45" s="349">
        <v>0</v>
      </c>
      <c r="AX45" s="349">
        <v>0</v>
      </c>
      <c r="AY45" s="349">
        <v>0</v>
      </c>
      <c r="AZ45" s="349">
        <v>0</v>
      </c>
      <c r="BA45" s="349">
        <v>100</v>
      </c>
      <c r="BB45" s="349">
        <v>40</v>
      </c>
      <c r="BC45" s="349">
        <v>68</v>
      </c>
      <c r="BD45" s="349">
        <v>0</v>
      </c>
      <c r="BE45" s="349">
        <v>75</v>
      </c>
      <c r="BF45" s="349">
        <v>88</v>
      </c>
      <c r="BG45" s="349">
        <v>65</v>
      </c>
      <c r="BH45" s="349">
        <v>49</v>
      </c>
      <c r="BI45" s="349">
        <v>0</v>
      </c>
      <c r="BJ45" s="349">
        <v>0</v>
      </c>
      <c r="BK45" s="349">
        <v>0</v>
      </c>
      <c r="BL45" s="349">
        <v>0</v>
      </c>
      <c r="BM45" s="349">
        <v>27</v>
      </c>
      <c r="BN45" s="349">
        <v>76</v>
      </c>
      <c r="BO45" s="349">
        <v>88</v>
      </c>
      <c r="BP45" s="349">
        <v>0</v>
      </c>
      <c r="BQ45" s="349">
        <v>82</v>
      </c>
      <c r="BR45" s="349">
        <v>0</v>
      </c>
      <c r="BS45" s="349">
        <v>17</v>
      </c>
      <c r="BT45" s="349">
        <v>91</v>
      </c>
      <c r="BU45" s="349">
        <v>0</v>
      </c>
      <c r="BV45" s="349">
        <v>85</v>
      </c>
      <c r="BW45" s="349">
        <v>29</v>
      </c>
      <c r="BX45" s="349">
        <v>0</v>
      </c>
      <c r="BY45" s="349">
        <v>0</v>
      </c>
      <c r="BZ45" s="349">
        <v>0</v>
      </c>
      <c r="CA45" s="349">
        <v>0</v>
      </c>
      <c r="CB45" s="349">
        <v>62</v>
      </c>
      <c r="CC45" s="349">
        <v>25</v>
      </c>
      <c r="CD45" s="349">
        <v>0</v>
      </c>
      <c r="CE45" s="349">
        <v>0</v>
      </c>
      <c r="CF45" s="349">
        <v>6</v>
      </c>
      <c r="CG45" s="349">
        <v>55</v>
      </c>
      <c r="CH45" s="349">
        <v>75</v>
      </c>
      <c r="CI45" s="349">
        <v>38</v>
      </c>
      <c r="CJ45" s="349">
        <v>99</v>
      </c>
      <c r="CK45" s="349">
        <v>73</v>
      </c>
      <c r="CL45" s="349">
        <v>78</v>
      </c>
      <c r="CM45" s="349">
        <v>0</v>
      </c>
      <c r="CN45" s="349">
        <v>60</v>
      </c>
      <c r="CO45" s="349">
        <v>74</v>
      </c>
      <c r="CP45" s="349">
        <v>90</v>
      </c>
      <c r="CQ45" s="349">
        <v>0</v>
      </c>
      <c r="CR45" s="349">
        <v>82</v>
      </c>
      <c r="CS45" s="349">
        <v>0</v>
      </c>
      <c r="CT45" s="349">
        <v>71</v>
      </c>
      <c r="CU45" s="349">
        <v>39</v>
      </c>
      <c r="CV45" s="349">
        <v>81</v>
      </c>
      <c r="CW45" s="349">
        <v>0</v>
      </c>
      <c r="CX45" s="349">
        <v>0</v>
      </c>
      <c r="CY45" s="349">
        <v>0</v>
      </c>
      <c r="CZ45" s="349">
        <v>28</v>
      </c>
      <c r="DA45" s="349">
        <v>74</v>
      </c>
      <c r="DB45" s="50">
        <v>47</v>
      </c>
      <c r="DD45" s="238"/>
      <c r="DL45" s="238"/>
      <c r="DM45" s="238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12"/>
      <c r="HH45" s="82"/>
      <c r="HI45" s="82"/>
      <c r="HJ45" s="3"/>
      <c r="HK45" s="79"/>
      <c r="HL45" s="137"/>
      <c r="HM45" s="75"/>
    </row>
    <row r="46" spans="1:221" ht="15.75">
      <c r="A46" s="277" t="s">
        <v>800</v>
      </c>
      <c r="D46" s="57">
        <f>SUM(E46:HQ46)</f>
        <v>4464</v>
      </c>
      <c r="E46" s="349">
        <v>98</v>
      </c>
      <c r="F46" s="349">
        <v>64</v>
      </c>
      <c r="G46" s="349">
        <v>80</v>
      </c>
      <c r="H46" s="349">
        <v>0</v>
      </c>
      <c r="I46" s="349">
        <v>55</v>
      </c>
      <c r="J46" s="349">
        <v>0</v>
      </c>
      <c r="K46" s="349">
        <v>0</v>
      </c>
      <c r="L46" s="349">
        <v>0</v>
      </c>
      <c r="M46" s="349">
        <v>0</v>
      </c>
      <c r="N46" s="349">
        <v>14</v>
      </c>
      <c r="O46" s="349">
        <v>91</v>
      </c>
      <c r="P46" s="349">
        <v>72</v>
      </c>
      <c r="Q46" s="349">
        <v>87</v>
      </c>
      <c r="R46" s="349">
        <v>44</v>
      </c>
      <c r="S46" s="349">
        <v>0</v>
      </c>
      <c r="T46" s="349">
        <v>50</v>
      </c>
      <c r="U46" s="349">
        <v>0</v>
      </c>
      <c r="V46" s="349">
        <v>0</v>
      </c>
      <c r="W46" s="349">
        <v>49</v>
      </c>
      <c r="X46" s="349">
        <v>0</v>
      </c>
      <c r="Y46" s="349">
        <v>86</v>
      </c>
      <c r="Z46" s="349">
        <v>81</v>
      </c>
      <c r="AA46" s="349">
        <v>20</v>
      </c>
      <c r="AB46" s="349">
        <v>23</v>
      </c>
      <c r="AC46" s="349">
        <v>79</v>
      </c>
      <c r="AD46" s="349">
        <v>95</v>
      </c>
      <c r="AE46" s="349">
        <v>56</v>
      </c>
      <c r="AF46" s="349">
        <v>79</v>
      </c>
      <c r="AG46" s="349">
        <v>0</v>
      </c>
      <c r="AH46" s="349">
        <v>68</v>
      </c>
      <c r="AI46" s="349">
        <v>73</v>
      </c>
      <c r="AJ46" s="349">
        <v>48</v>
      </c>
      <c r="AK46" s="349">
        <v>54</v>
      </c>
      <c r="AL46" s="349">
        <v>71</v>
      </c>
      <c r="AM46" s="349">
        <v>0</v>
      </c>
      <c r="AN46" s="349">
        <v>75</v>
      </c>
      <c r="AO46" s="349">
        <v>67</v>
      </c>
      <c r="AP46" s="349">
        <v>73</v>
      </c>
      <c r="AQ46" s="349">
        <v>98</v>
      </c>
      <c r="AR46" s="349">
        <v>40</v>
      </c>
      <c r="AS46" s="349">
        <v>0</v>
      </c>
      <c r="AT46" s="349">
        <v>55</v>
      </c>
      <c r="AU46" s="349">
        <v>92</v>
      </c>
      <c r="AV46" s="349">
        <v>0</v>
      </c>
      <c r="AW46" s="349">
        <v>0</v>
      </c>
      <c r="AX46" s="349">
        <v>0</v>
      </c>
      <c r="AY46" s="349">
        <v>0</v>
      </c>
      <c r="AZ46" s="349">
        <v>0</v>
      </c>
      <c r="BA46" s="349">
        <v>59</v>
      </c>
      <c r="BB46" s="349">
        <v>98</v>
      </c>
      <c r="BC46" s="349">
        <v>94</v>
      </c>
      <c r="BD46" s="349">
        <v>0</v>
      </c>
      <c r="BE46" s="349">
        <v>79</v>
      </c>
      <c r="BF46" s="349">
        <v>83</v>
      </c>
      <c r="BG46" s="349">
        <v>35</v>
      </c>
      <c r="BH46" s="349">
        <v>46</v>
      </c>
      <c r="BI46" s="349">
        <v>0</v>
      </c>
      <c r="BJ46" s="349">
        <v>0</v>
      </c>
      <c r="BK46" s="349">
        <v>0</v>
      </c>
      <c r="BL46" s="349">
        <v>62</v>
      </c>
      <c r="BM46" s="349">
        <v>77</v>
      </c>
      <c r="BN46" s="349">
        <v>73</v>
      </c>
      <c r="BO46" s="349">
        <v>73</v>
      </c>
      <c r="BP46" s="349">
        <v>0</v>
      </c>
      <c r="BQ46" s="349">
        <v>56</v>
      </c>
      <c r="BR46" s="349">
        <v>76</v>
      </c>
      <c r="BS46" s="349">
        <v>90</v>
      </c>
      <c r="BT46" s="349">
        <v>49</v>
      </c>
      <c r="BU46" s="349">
        <v>0</v>
      </c>
      <c r="BV46" s="349">
        <v>83</v>
      </c>
      <c r="BW46" s="349">
        <v>0</v>
      </c>
      <c r="BX46" s="349">
        <v>0</v>
      </c>
      <c r="BY46" s="349">
        <v>0</v>
      </c>
      <c r="BZ46" s="349">
        <v>0</v>
      </c>
      <c r="CA46" s="349">
        <v>58</v>
      </c>
      <c r="CB46" s="349">
        <v>100</v>
      </c>
      <c r="CC46" s="349">
        <v>52</v>
      </c>
      <c r="CD46" s="349">
        <v>0</v>
      </c>
      <c r="CE46" s="349">
        <v>0</v>
      </c>
      <c r="CF46" s="349">
        <v>79</v>
      </c>
      <c r="CG46" s="349">
        <v>70</v>
      </c>
      <c r="CH46" s="349">
        <v>0</v>
      </c>
      <c r="CI46" s="349">
        <v>90</v>
      </c>
      <c r="CJ46" s="349">
        <v>78</v>
      </c>
      <c r="CK46" s="349">
        <v>89</v>
      </c>
      <c r="CL46" s="349">
        <v>92</v>
      </c>
      <c r="CM46" s="349">
        <v>0</v>
      </c>
      <c r="CN46" s="349">
        <v>72</v>
      </c>
      <c r="CO46" s="349">
        <v>71</v>
      </c>
      <c r="CP46" s="349">
        <v>23</v>
      </c>
      <c r="CQ46" s="349">
        <v>0</v>
      </c>
      <c r="CR46" s="349">
        <v>0</v>
      </c>
      <c r="CS46" s="349">
        <v>0</v>
      </c>
      <c r="CT46" s="349">
        <v>66</v>
      </c>
      <c r="CU46" s="349">
        <v>93</v>
      </c>
      <c r="CV46" s="349">
        <v>67</v>
      </c>
      <c r="CW46" s="349">
        <v>0</v>
      </c>
      <c r="CX46" s="349">
        <v>0</v>
      </c>
      <c r="CY46" s="349">
        <v>0</v>
      </c>
      <c r="CZ46" s="349">
        <v>62</v>
      </c>
      <c r="DA46" s="349">
        <v>62</v>
      </c>
      <c r="DB46" s="50">
        <v>70</v>
      </c>
      <c r="DD46" s="238"/>
      <c r="DL46" s="238"/>
      <c r="DM46" s="238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12"/>
      <c r="HH46" s="82"/>
      <c r="HI46" s="82"/>
      <c r="HJ46" s="3"/>
      <c r="HK46" s="79"/>
      <c r="HL46" s="137"/>
      <c r="HM46" s="75"/>
    </row>
    <row r="47" spans="1:221" ht="15.75">
      <c r="A47" s="277" t="s">
        <v>4497</v>
      </c>
      <c r="D47" s="57">
        <f>SUM(E47:HQ47)</f>
        <v>4450</v>
      </c>
      <c r="E47" s="349">
        <v>92</v>
      </c>
      <c r="F47" s="349">
        <v>89</v>
      </c>
      <c r="G47" s="349">
        <v>76</v>
      </c>
      <c r="H47" s="349">
        <v>44</v>
      </c>
      <c r="I47" s="349">
        <v>98</v>
      </c>
      <c r="J47" s="349">
        <v>97</v>
      </c>
      <c r="K47" s="349">
        <v>49</v>
      </c>
      <c r="L47" s="349">
        <v>83</v>
      </c>
      <c r="M47" s="349">
        <v>0</v>
      </c>
      <c r="N47" s="349">
        <v>7</v>
      </c>
      <c r="O47" s="349">
        <v>81</v>
      </c>
      <c r="P47" s="349">
        <v>91</v>
      </c>
      <c r="Q47" s="349">
        <v>57</v>
      </c>
      <c r="R47" s="349">
        <v>22</v>
      </c>
      <c r="S47" s="349">
        <v>0</v>
      </c>
      <c r="T47" s="349">
        <v>96</v>
      </c>
      <c r="U47" s="349">
        <v>72</v>
      </c>
      <c r="V47" s="349">
        <v>0</v>
      </c>
      <c r="W47" s="349">
        <v>84</v>
      </c>
      <c r="X47" s="349">
        <v>0</v>
      </c>
      <c r="Y47" s="349">
        <v>98</v>
      </c>
      <c r="Z47" s="349">
        <v>92</v>
      </c>
      <c r="AA47" s="349">
        <v>67</v>
      </c>
      <c r="AB47" s="349">
        <v>83</v>
      </c>
      <c r="AC47" s="349">
        <v>77</v>
      </c>
      <c r="AD47" s="349">
        <v>38</v>
      </c>
      <c r="AE47" s="349">
        <v>53</v>
      </c>
      <c r="AF47" s="349">
        <v>0</v>
      </c>
      <c r="AG47" s="349">
        <v>0</v>
      </c>
      <c r="AH47" s="349">
        <v>75</v>
      </c>
      <c r="AI47" s="349">
        <v>86</v>
      </c>
      <c r="AJ47" s="349">
        <v>77</v>
      </c>
      <c r="AK47" s="349">
        <v>0</v>
      </c>
      <c r="AL47" s="349">
        <v>63</v>
      </c>
      <c r="AM47" s="349">
        <v>0</v>
      </c>
      <c r="AN47" s="349">
        <v>0</v>
      </c>
      <c r="AO47" s="349">
        <v>25</v>
      </c>
      <c r="AP47" s="349">
        <v>88</v>
      </c>
      <c r="AQ47" s="349">
        <v>73</v>
      </c>
      <c r="AR47" s="349">
        <v>23</v>
      </c>
      <c r="AS47" s="349">
        <v>43</v>
      </c>
      <c r="AT47" s="349">
        <v>75</v>
      </c>
      <c r="AU47" s="349">
        <v>0</v>
      </c>
      <c r="AV47" s="349">
        <v>0</v>
      </c>
      <c r="AW47" s="349">
        <v>0</v>
      </c>
      <c r="AX47" s="349">
        <v>0</v>
      </c>
      <c r="AY47" s="349">
        <v>0</v>
      </c>
      <c r="AZ47" s="349">
        <v>0</v>
      </c>
      <c r="BA47" s="349">
        <v>4</v>
      </c>
      <c r="BB47" s="349">
        <v>48</v>
      </c>
      <c r="BC47" s="349">
        <v>85</v>
      </c>
      <c r="BD47" s="349">
        <v>0</v>
      </c>
      <c r="BE47" s="349">
        <v>88</v>
      </c>
      <c r="BF47" s="349">
        <v>11</v>
      </c>
      <c r="BG47" s="349">
        <v>42</v>
      </c>
      <c r="BH47" s="349">
        <v>21</v>
      </c>
      <c r="BI47" s="349">
        <v>0</v>
      </c>
      <c r="BJ47" s="349">
        <v>0</v>
      </c>
      <c r="BK47" s="349">
        <v>0</v>
      </c>
      <c r="BL47" s="349">
        <v>83</v>
      </c>
      <c r="BM47" s="349">
        <v>0</v>
      </c>
      <c r="BN47" s="349">
        <v>67</v>
      </c>
      <c r="BO47" s="349">
        <v>53</v>
      </c>
      <c r="BP47" s="349">
        <v>0</v>
      </c>
      <c r="BQ47" s="349">
        <v>41</v>
      </c>
      <c r="BR47" s="349">
        <v>0</v>
      </c>
      <c r="BS47" s="349">
        <v>24</v>
      </c>
      <c r="BT47" s="349">
        <v>17</v>
      </c>
      <c r="BU47" s="349">
        <v>0</v>
      </c>
      <c r="BV47" s="349">
        <v>50</v>
      </c>
      <c r="BW47" s="349">
        <v>83</v>
      </c>
      <c r="BX47" s="349">
        <v>64</v>
      </c>
      <c r="BY47" s="349">
        <v>74</v>
      </c>
      <c r="BZ47" s="349">
        <v>0</v>
      </c>
      <c r="CA47" s="349">
        <v>80</v>
      </c>
      <c r="CB47" s="349">
        <v>37</v>
      </c>
      <c r="CC47" s="349">
        <v>33</v>
      </c>
      <c r="CD47" s="349">
        <v>0</v>
      </c>
      <c r="CE47" s="349">
        <v>0</v>
      </c>
      <c r="CF47" s="349">
        <v>25</v>
      </c>
      <c r="CG47" s="349">
        <v>76</v>
      </c>
      <c r="CH47" s="349">
        <v>95</v>
      </c>
      <c r="CI47" s="349">
        <v>54</v>
      </c>
      <c r="CJ47" s="349">
        <v>53</v>
      </c>
      <c r="CK47" s="349">
        <v>88</v>
      </c>
      <c r="CL47" s="349">
        <v>79</v>
      </c>
      <c r="CM47" s="349">
        <v>0</v>
      </c>
      <c r="CN47" s="349">
        <v>75</v>
      </c>
      <c r="CO47" s="349">
        <v>86</v>
      </c>
      <c r="CP47" s="349">
        <v>75</v>
      </c>
      <c r="CQ47" s="349">
        <v>74</v>
      </c>
      <c r="CR47" s="349">
        <v>0</v>
      </c>
      <c r="CS47" s="349">
        <v>0</v>
      </c>
      <c r="CT47" s="349">
        <v>76</v>
      </c>
      <c r="CU47" s="349">
        <v>90</v>
      </c>
      <c r="CV47" s="349">
        <v>32</v>
      </c>
      <c r="CW47" s="349">
        <v>0</v>
      </c>
      <c r="CX47" s="349">
        <v>0</v>
      </c>
      <c r="CY47" s="349">
        <v>0</v>
      </c>
      <c r="CZ47" s="349">
        <v>91</v>
      </c>
      <c r="DA47" s="349">
        <v>29</v>
      </c>
      <c r="DB47" s="50">
        <v>73</v>
      </c>
      <c r="DD47" s="238"/>
      <c r="DL47" s="238"/>
      <c r="DM47" s="238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12"/>
      <c r="HH47" s="82"/>
      <c r="HI47" s="82"/>
      <c r="HJ47" s="3"/>
      <c r="HK47" s="79"/>
      <c r="HL47" s="137"/>
      <c r="HM47" s="75"/>
    </row>
    <row r="48" spans="1:221" ht="15.75">
      <c r="A48" s="63" t="s">
        <v>796</v>
      </c>
      <c r="D48" s="57">
        <f>SUM(E48:HQ48)</f>
        <v>3521</v>
      </c>
      <c r="E48" s="349">
        <v>81</v>
      </c>
      <c r="F48" s="349">
        <v>98</v>
      </c>
      <c r="G48" s="349">
        <v>99</v>
      </c>
      <c r="H48" s="349">
        <v>83</v>
      </c>
      <c r="I48" s="349">
        <v>0</v>
      </c>
      <c r="J48" s="349">
        <v>0</v>
      </c>
      <c r="K48" s="349">
        <v>65</v>
      </c>
      <c r="L48" s="349">
        <v>0</v>
      </c>
      <c r="M48" s="349">
        <v>0</v>
      </c>
      <c r="N48" s="349">
        <v>8</v>
      </c>
      <c r="O48" s="349">
        <v>47</v>
      </c>
      <c r="P48" s="349">
        <v>27</v>
      </c>
      <c r="Q48" s="349">
        <v>88</v>
      </c>
      <c r="R48" s="349">
        <v>36</v>
      </c>
      <c r="S48" s="349">
        <v>0</v>
      </c>
      <c r="T48" s="349">
        <v>30</v>
      </c>
      <c r="U48" s="349">
        <v>100</v>
      </c>
      <c r="V48" s="349">
        <v>0</v>
      </c>
      <c r="W48" s="349">
        <v>64</v>
      </c>
      <c r="X48" s="349">
        <v>0</v>
      </c>
      <c r="Y48" s="349">
        <v>22</v>
      </c>
      <c r="Z48" s="349">
        <v>53</v>
      </c>
      <c r="AA48" s="349">
        <v>17</v>
      </c>
      <c r="AB48" s="349">
        <v>15</v>
      </c>
      <c r="AC48" s="349">
        <v>0</v>
      </c>
      <c r="AD48" s="349">
        <v>36</v>
      </c>
      <c r="AE48" s="349">
        <v>66</v>
      </c>
      <c r="AF48" s="349">
        <v>59</v>
      </c>
      <c r="AG48" s="349">
        <v>0</v>
      </c>
      <c r="AH48" s="349">
        <v>57</v>
      </c>
      <c r="AI48" s="349">
        <v>98</v>
      </c>
      <c r="AJ48" s="349">
        <v>38</v>
      </c>
      <c r="AK48" s="349">
        <v>85</v>
      </c>
      <c r="AL48" s="349">
        <v>0</v>
      </c>
      <c r="AM48" s="349">
        <v>0</v>
      </c>
      <c r="AN48" s="349">
        <v>0</v>
      </c>
      <c r="AO48" s="349">
        <v>58</v>
      </c>
      <c r="AP48" s="349">
        <v>0</v>
      </c>
      <c r="AQ48" s="349">
        <v>55</v>
      </c>
      <c r="AR48" s="349">
        <v>3</v>
      </c>
      <c r="AS48" s="349">
        <v>28</v>
      </c>
      <c r="AT48" s="349">
        <v>100</v>
      </c>
      <c r="AU48" s="349">
        <v>68</v>
      </c>
      <c r="AV48" s="349">
        <v>61</v>
      </c>
      <c r="AW48" s="349">
        <v>0</v>
      </c>
      <c r="AX48" s="349">
        <v>0</v>
      </c>
      <c r="AY48" s="349">
        <v>0</v>
      </c>
      <c r="AZ48" s="349">
        <v>0</v>
      </c>
      <c r="BA48" s="349">
        <v>94</v>
      </c>
      <c r="BB48" s="349">
        <v>0</v>
      </c>
      <c r="BC48" s="349">
        <v>0</v>
      </c>
      <c r="BD48" s="349">
        <v>0</v>
      </c>
      <c r="BE48" s="349">
        <v>89</v>
      </c>
      <c r="BF48" s="349">
        <v>94</v>
      </c>
      <c r="BG48" s="349">
        <v>93</v>
      </c>
      <c r="BH48" s="349">
        <v>16</v>
      </c>
      <c r="BI48" s="349">
        <v>0</v>
      </c>
      <c r="BJ48" s="349">
        <v>0</v>
      </c>
      <c r="BK48" s="349">
        <v>0</v>
      </c>
      <c r="BL48" s="349">
        <v>54</v>
      </c>
      <c r="BM48" s="349">
        <v>0</v>
      </c>
      <c r="BN48" s="349">
        <v>78</v>
      </c>
      <c r="BO48" s="349">
        <v>75</v>
      </c>
      <c r="BP48" s="349">
        <v>0</v>
      </c>
      <c r="BQ48" s="349">
        <v>76</v>
      </c>
      <c r="BR48" s="349">
        <v>0</v>
      </c>
      <c r="BS48" s="349">
        <v>10</v>
      </c>
      <c r="BT48" s="349">
        <v>96</v>
      </c>
      <c r="BU48" s="349">
        <v>0</v>
      </c>
      <c r="BV48" s="349">
        <v>62</v>
      </c>
      <c r="BW48" s="349">
        <v>0</v>
      </c>
      <c r="BX48" s="349">
        <v>0</v>
      </c>
      <c r="BY48" s="349">
        <v>0</v>
      </c>
      <c r="BZ48" s="349">
        <v>0</v>
      </c>
      <c r="CA48" s="349">
        <v>40</v>
      </c>
      <c r="CB48" s="349">
        <v>25</v>
      </c>
      <c r="CC48" s="349">
        <v>43</v>
      </c>
      <c r="CD48" s="349">
        <v>0</v>
      </c>
      <c r="CE48" s="349">
        <v>0</v>
      </c>
      <c r="CF48" s="349">
        <v>46</v>
      </c>
      <c r="CG48" s="349">
        <v>30</v>
      </c>
      <c r="CH48" s="349">
        <v>0</v>
      </c>
      <c r="CI48" s="349">
        <v>56</v>
      </c>
      <c r="CJ48" s="349">
        <v>88</v>
      </c>
      <c r="CK48" s="349">
        <v>81</v>
      </c>
      <c r="CL48" s="349">
        <v>68</v>
      </c>
      <c r="CM48" s="349">
        <v>0</v>
      </c>
      <c r="CN48" s="349">
        <v>0</v>
      </c>
      <c r="CO48" s="349">
        <v>0</v>
      </c>
      <c r="CP48" s="349">
        <v>35</v>
      </c>
      <c r="CQ48" s="349">
        <v>0</v>
      </c>
      <c r="CR48" s="349">
        <v>67</v>
      </c>
      <c r="CS48" s="349">
        <v>68</v>
      </c>
      <c r="CT48" s="349">
        <v>84</v>
      </c>
      <c r="CU48" s="349">
        <v>11</v>
      </c>
      <c r="CV48" s="349">
        <v>32</v>
      </c>
      <c r="CW48" s="349">
        <v>0</v>
      </c>
      <c r="CX48" s="349">
        <v>0</v>
      </c>
      <c r="CY48" s="349">
        <v>88</v>
      </c>
      <c r="CZ48" s="349">
        <v>44</v>
      </c>
      <c r="DA48" s="349">
        <v>29</v>
      </c>
      <c r="DB48" s="50">
        <v>4</v>
      </c>
      <c r="DD48" s="238"/>
      <c r="DL48" s="238"/>
      <c r="DM48" s="238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12"/>
      <c r="HH48" s="82"/>
      <c r="HI48" s="82"/>
      <c r="HJ48" s="3"/>
      <c r="HK48" s="79"/>
      <c r="HL48" s="137"/>
      <c r="HM48" s="75"/>
    </row>
    <row r="49" spans="1:221" ht="15.75">
      <c r="A49" s="63" t="s">
        <v>21</v>
      </c>
      <c r="D49" s="57">
        <f>SUM(E49:HQ49)</f>
        <v>4619</v>
      </c>
      <c r="E49" s="349">
        <v>66</v>
      </c>
      <c r="F49" s="349">
        <v>89</v>
      </c>
      <c r="G49" s="349">
        <v>71</v>
      </c>
      <c r="H49" s="349">
        <v>0</v>
      </c>
      <c r="I49" s="349">
        <v>94</v>
      </c>
      <c r="J49" s="349">
        <v>94</v>
      </c>
      <c r="K49" s="349">
        <v>0</v>
      </c>
      <c r="L49" s="349">
        <v>70</v>
      </c>
      <c r="M49" s="349">
        <v>0</v>
      </c>
      <c r="N49" s="349">
        <v>61</v>
      </c>
      <c r="O49" s="349">
        <v>27</v>
      </c>
      <c r="P49" s="349">
        <v>72</v>
      </c>
      <c r="Q49" s="349">
        <v>82</v>
      </c>
      <c r="R49" s="349">
        <v>62</v>
      </c>
      <c r="S49" s="349">
        <v>80</v>
      </c>
      <c r="T49" s="349">
        <v>93</v>
      </c>
      <c r="U49" s="349">
        <v>42</v>
      </c>
      <c r="V49" s="349">
        <v>0</v>
      </c>
      <c r="W49" s="349">
        <v>79</v>
      </c>
      <c r="X49" s="349">
        <v>0</v>
      </c>
      <c r="Y49" s="349">
        <v>88</v>
      </c>
      <c r="Z49" s="349">
        <v>64</v>
      </c>
      <c r="AA49" s="349">
        <v>95</v>
      </c>
      <c r="AB49" s="349">
        <v>63</v>
      </c>
      <c r="AC49" s="349">
        <v>98</v>
      </c>
      <c r="AD49" s="349">
        <v>93</v>
      </c>
      <c r="AE49" s="349">
        <v>48</v>
      </c>
      <c r="AF49" s="349">
        <v>47</v>
      </c>
      <c r="AG49" s="349">
        <v>0</v>
      </c>
      <c r="AH49" s="349">
        <v>57</v>
      </c>
      <c r="AI49" s="349">
        <v>58</v>
      </c>
      <c r="AJ49" s="349">
        <v>97</v>
      </c>
      <c r="AK49" s="349">
        <v>0</v>
      </c>
      <c r="AL49" s="349">
        <v>75</v>
      </c>
      <c r="AM49" s="349">
        <v>65</v>
      </c>
      <c r="AN49" s="349">
        <v>44</v>
      </c>
      <c r="AO49" s="349">
        <v>63</v>
      </c>
      <c r="AP49" s="349">
        <v>0</v>
      </c>
      <c r="AQ49" s="349">
        <v>92</v>
      </c>
      <c r="AR49" s="349">
        <v>43</v>
      </c>
      <c r="AS49" s="349">
        <v>46</v>
      </c>
      <c r="AT49" s="349">
        <v>93</v>
      </c>
      <c r="AU49" s="349">
        <v>45</v>
      </c>
      <c r="AV49" s="349">
        <v>0</v>
      </c>
      <c r="AW49" s="349">
        <v>0</v>
      </c>
      <c r="AX49" s="349">
        <v>0</v>
      </c>
      <c r="AY49" s="349">
        <v>0</v>
      </c>
      <c r="AZ49" s="349">
        <v>0</v>
      </c>
      <c r="BA49" s="349">
        <v>62</v>
      </c>
      <c r="BB49" s="349">
        <v>58</v>
      </c>
      <c r="BC49" s="349">
        <v>0</v>
      </c>
      <c r="BD49" s="349">
        <v>0</v>
      </c>
      <c r="BE49" s="349">
        <v>37</v>
      </c>
      <c r="BF49" s="349">
        <v>36</v>
      </c>
      <c r="BG49" s="349">
        <v>39</v>
      </c>
      <c r="BH49" s="349">
        <v>77</v>
      </c>
      <c r="BI49" s="349">
        <v>0</v>
      </c>
      <c r="BJ49" s="349">
        <v>0</v>
      </c>
      <c r="BK49" s="349">
        <v>97</v>
      </c>
      <c r="BL49" s="349">
        <v>0</v>
      </c>
      <c r="BM49" s="349">
        <v>0</v>
      </c>
      <c r="BN49" s="349">
        <v>21</v>
      </c>
      <c r="BO49" s="349">
        <v>35</v>
      </c>
      <c r="BP49" s="349">
        <v>0</v>
      </c>
      <c r="BQ49" s="349">
        <v>17</v>
      </c>
      <c r="BR49" s="349">
        <v>69</v>
      </c>
      <c r="BS49" s="349">
        <v>57</v>
      </c>
      <c r="BT49" s="349">
        <v>41</v>
      </c>
      <c r="BU49" s="349">
        <v>0</v>
      </c>
      <c r="BV49" s="349">
        <v>91</v>
      </c>
      <c r="BW49" s="349">
        <v>72</v>
      </c>
      <c r="BX49" s="349">
        <v>95</v>
      </c>
      <c r="BY49" s="349">
        <v>71</v>
      </c>
      <c r="BZ49" s="349">
        <v>0</v>
      </c>
      <c r="CA49" s="349">
        <v>63</v>
      </c>
      <c r="CB49" s="349">
        <v>68</v>
      </c>
      <c r="CC49" s="349">
        <v>23</v>
      </c>
      <c r="CD49" s="349">
        <v>0</v>
      </c>
      <c r="CE49" s="349">
        <v>0</v>
      </c>
      <c r="CF49" s="349">
        <v>39</v>
      </c>
      <c r="CG49" s="349">
        <v>32</v>
      </c>
      <c r="CH49" s="349">
        <v>0</v>
      </c>
      <c r="CI49" s="349">
        <v>82</v>
      </c>
      <c r="CJ49" s="349">
        <v>25</v>
      </c>
      <c r="CK49" s="349">
        <v>98</v>
      </c>
      <c r="CL49" s="349">
        <v>63</v>
      </c>
      <c r="CM49" s="349">
        <v>0</v>
      </c>
      <c r="CN49" s="349">
        <v>48</v>
      </c>
      <c r="CO49" s="349">
        <v>52</v>
      </c>
      <c r="CP49" s="349">
        <v>32</v>
      </c>
      <c r="CQ49" s="349">
        <v>93</v>
      </c>
      <c r="CR49" s="349">
        <v>0</v>
      </c>
      <c r="CS49" s="349">
        <v>0</v>
      </c>
      <c r="CT49" s="349">
        <v>89</v>
      </c>
      <c r="CU49" s="349">
        <v>97</v>
      </c>
      <c r="CV49" s="349">
        <v>75</v>
      </c>
      <c r="CW49" s="349">
        <v>0</v>
      </c>
      <c r="CX49" s="349">
        <v>0</v>
      </c>
      <c r="CY49" s="349">
        <v>0</v>
      </c>
      <c r="CZ49" s="349">
        <v>81</v>
      </c>
      <c r="DA49" s="349">
        <v>67</v>
      </c>
      <c r="DB49" s="50">
        <v>61</v>
      </c>
      <c r="DD49" s="238"/>
      <c r="DL49" s="238"/>
      <c r="DM49" s="238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12"/>
      <c r="HH49" s="82"/>
      <c r="HI49" s="82"/>
      <c r="HJ49" s="3"/>
      <c r="HK49" s="79"/>
      <c r="HL49" s="137"/>
      <c r="HM49" s="75"/>
    </row>
    <row r="50" spans="1:221" ht="15.75">
      <c r="A50" s="63" t="s">
        <v>141</v>
      </c>
      <c r="D50" s="57">
        <f>SUM(E50:HQ50)</f>
        <v>3632</v>
      </c>
      <c r="E50" s="349">
        <v>97</v>
      </c>
      <c r="F50" s="349">
        <v>0</v>
      </c>
      <c r="G50" s="349">
        <v>71</v>
      </c>
      <c r="H50" s="349">
        <v>82</v>
      </c>
      <c r="I50" s="349">
        <v>88</v>
      </c>
      <c r="J50" s="349">
        <v>93</v>
      </c>
      <c r="K50" s="349">
        <v>84</v>
      </c>
      <c r="L50" s="349">
        <v>83</v>
      </c>
      <c r="M50" s="349">
        <v>0</v>
      </c>
      <c r="N50" s="349">
        <v>18</v>
      </c>
      <c r="O50" s="349">
        <v>51</v>
      </c>
      <c r="P50" s="349">
        <v>12</v>
      </c>
      <c r="Q50" s="349">
        <v>15</v>
      </c>
      <c r="R50" s="349">
        <v>88</v>
      </c>
      <c r="S50" s="349">
        <v>72</v>
      </c>
      <c r="T50" s="349">
        <v>0</v>
      </c>
      <c r="U50" s="349">
        <v>42</v>
      </c>
      <c r="V50" s="349">
        <v>0</v>
      </c>
      <c r="W50" s="349">
        <v>14</v>
      </c>
      <c r="X50" s="349">
        <v>0</v>
      </c>
      <c r="Y50" s="349">
        <v>74</v>
      </c>
      <c r="Z50" s="349">
        <v>38</v>
      </c>
      <c r="AA50" s="349">
        <v>64</v>
      </c>
      <c r="AB50" s="349">
        <v>94</v>
      </c>
      <c r="AC50" s="349">
        <v>80</v>
      </c>
      <c r="AD50" s="349">
        <v>97</v>
      </c>
      <c r="AE50" s="349">
        <v>9</v>
      </c>
      <c r="AF50" s="349">
        <v>42</v>
      </c>
      <c r="AG50" s="349">
        <v>90</v>
      </c>
      <c r="AH50" s="349">
        <v>57</v>
      </c>
      <c r="AI50" s="349">
        <v>11</v>
      </c>
      <c r="AJ50" s="349">
        <v>21</v>
      </c>
      <c r="AK50" s="349">
        <v>59</v>
      </c>
      <c r="AL50" s="349">
        <v>72</v>
      </c>
      <c r="AM50" s="349">
        <v>0</v>
      </c>
      <c r="AN50" s="349">
        <v>58</v>
      </c>
      <c r="AO50" s="349">
        <v>35</v>
      </c>
      <c r="AP50" s="349">
        <v>0</v>
      </c>
      <c r="AQ50" s="349">
        <v>88</v>
      </c>
      <c r="AR50" s="349">
        <v>99</v>
      </c>
      <c r="AS50" s="349">
        <v>0</v>
      </c>
      <c r="AT50" s="349">
        <v>0</v>
      </c>
      <c r="AU50" s="349">
        <v>0</v>
      </c>
      <c r="AV50" s="349">
        <v>0</v>
      </c>
      <c r="AW50" s="349">
        <v>0</v>
      </c>
      <c r="AX50" s="349">
        <v>0</v>
      </c>
      <c r="AY50" s="349">
        <v>0</v>
      </c>
      <c r="AZ50" s="349">
        <v>0</v>
      </c>
      <c r="BA50" s="349">
        <v>12</v>
      </c>
      <c r="BB50" s="349">
        <v>86</v>
      </c>
      <c r="BC50" s="349">
        <v>59</v>
      </c>
      <c r="BD50" s="349">
        <v>0</v>
      </c>
      <c r="BE50" s="349">
        <v>13</v>
      </c>
      <c r="BF50" s="349">
        <v>8</v>
      </c>
      <c r="BG50" s="349">
        <v>5</v>
      </c>
      <c r="BH50" s="349">
        <v>90</v>
      </c>
      <c r="BI50" s="349">
        <v>0</v>
      </c>
      <c r="BJ50" s="349">
        <v>0</v>
      </c>
      <c r="BK50" s="349">
        <v>0</v>
      </c>
      <c r="BL50" s="349">
        <v>88</v>
      </c>
      <c r="BM50" s="349">
        <v>39</v>
      </c>
      <c r="BN50" s="349">
        <v>7</v>
      </c>
      <c r="BO50" s="349">
        <v>16</v>
      </c>
      <c r="BP50" s="349">
        <v>0</v>
      </c>
      <c r="BQ50" s="349">
        <v>22</v>
      </c>
      <c r="BR50" s="349">
        <v>0</v>
      </c>
      <c r="BS50" s="349">
        <v>98</v>
      </c>
      <c r="BT50" s="349">
        <v>5</v>
      </c>
      <c r="BU50" s="349">
        <v>0</v>
      </c>
      <c r="BV50" s="349">
        <v>0</v>
      </c>
      <c r="BW50" s="349">
        <v>83</v>
      </c>
      <c r="BX50" s="349">
        <v>0</v>
      </c>
      <c r="BY50" s="349">
        <v>0</v>
      </c>
      <c r="BZ50" s="349">
        <v>0</v>
      </c>
      <c r="CA50" s="349">
        <v>0</v>
      </c>
      <c r="CB50" s="349">
        <v>24</v>
      </c>
      <c r="CC50" s="349">
        <v>99</v>
      </c>
      <c r="CD50" s="349">
        <v>0</v>
      </c>
      <c r="CE50" s="349">
        <v>0</v>
      </c>
      <c r="CF50" s="349">
        <v>51</v>
      </c>
      <c r="CG50" s="349">
        <v>62</v>
      </c>
      <c r="CH50" s="349">
        <v>0</v>
      </c>
      <c r="CI50" s="349">
        <v>97</v>
      </c>
      <c r="CJ50" s="349">
        <v>93</v>
      </c>
      <c r="CK50" s="349">
        <v>57</v>
      </c>
      <c r="CL50" s="349">
        <v>0</v>
      </c>
      <c r="CM50" s="349">
        <v>0</v>
      </c>
      <c r="CN50" s="349">
        <v>47</v>
      </c>
      <c r="CO50" s="349">
        <v>50</v>
      </c>
      <c r="CP50" s="349">
        <v>94</v>
      </c>
      <c r="CQ50" s="349">
        <v>0</v>
      </c>
      <c r="CR50" s="349">
        <v>0</v>
      </c>
      <c r="CS50" s="349">
        <v>0</v>
      </c>
      <c r="CT50" s="349">
        <v>0</v>
      </c>
      <c r="CU50" s="349">
        <v>80</v>
      </c>
      <c r="CV50" s="349">
        <v>59</v>
      </c>
      <c r="CW50" s="349">
        <v>0</v>
      </c>
      <c r="CX50" s="349">
        <v>0</v>
      </c>
      <c r="CY50" s="349">
        <v>0</v>
      </c>
      <c r="CZ50" s="349">
        <v>74</v>
      </c>
      <c r="DA50" s="349">
        <v>54</v>
      </c>
      <c r="DB50" s="50">
        <v>62</v>
      </c>
      <c r="DD50" s="238"/>
      <c r="DL50" s="238"/>
      <c r="DM50" s="238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12"/>
      <c r="HH50" s="82"/>
      <c r="HI50" s="82"/>
      <c r="HJ50" s="3"/>
      <c r="HK50" s="79"/>
      <c r="HL50" s="137"/>
      <c r="HM50" s="75"/>
    </row>
    <row r="51" spans="1:221" ht="15.75">
      <c r="A51" s="277" t="s">
        <v>3365</v>
      </c>
      <c r="D51" s="57">
        <f>SUM(E51:HQ51)</f>
        <v>3509</v>
      </c>
      <c r="E51" s="349">
        <v>21</v>
      </c>
      <c r="F51" s="349">
        <v>0</v>
      </c>
      <c r="G51" s="349">
        <v>46</v>
      </c>
      <c r="H51" s="349">
        <v>0</v>
      </c>
      <c r="I51" s="349">
        <v>77</v>
      </c>
      <c r="J51" s="349">
        <v>51</v>
      </c>
      <c r="K51" s="349">
        <v>0</v>
      </c>
      <c r="L51" s="349">
        <v>0</v>
      </c>
      <c r="M51" s="349">
        <v>94</v>
      </c>
      <c r="N51" s="349">
        <v>43</v>
      </c>
      <c r="O51" s="349">
        <v>86</v>
      </c>
      <c r="P51" s="349">
        <v>52</v>
      </c>
      <c r="Q51" s="349">
        <v>30</v>
      </c>
      <c r="R51" s="349">
        <v>80</v>
      </c>
      <c r="S51" s="349">
        <v>0</v>
      </c>
      <c r="T51" s="349">
        <v>94</v>
      </c>
      <c r="U51" s="349">
        <v>92</v>
      </c>
      <c r="V51" s="349">
        <v>100</v>
      </c>
      <c r="W51" s="349">
        <v>38</v>
      </c>
      <c r="X51" s="349">
        <v>100</v>
      </c>
      <c r="Y51" s="349">
        <v>97</v>
      </c>
      <c r="Z51" s="349">
        <v>0</v>
      </c>
      <c r="AA51" s="349">
        <v>83</v>
      </c>
      <c r="AB51" s="349">
        <v>50</v>
      </c>
      <c r="AC51" s="349">
        <v>0</v>
      </c>
      <c r="AD51" s="349">
        <v>28</v>
      </c>
      <c r="AE51" s="349">
        <v>33</v>
      </c>
      <c r="AF51" s="349">
        <v>20</v>
      </c>
      <c r="AG51" s="349">
        <v>99</v>
      </c>
      <c r="AH51" s="349">
        <v>68</v>
      </c>
      <c r="AI51" s="349">
        <v>97</v>
      </c>
      <c r="AJ51" s="349">
        <v>9</v>
      </c>
      <c r="AK51" s="349">
        <v>0</v>
      </c>
      <c r="AL51" s="349">
        <v>81</v>
      </c>
      <c r="AM51" s="349">
        <v>79</v>
      </c>
      <c r="AN51" s="349">
        <v>27</v>
      </c>
      <c r="AO51" s="349">
        <v>51</v>
      </c>
      <c r="AP51" s="349">
        <v>0</v>
      </c>
      <c r="AQ51" s="349">
        <v>23</v>
      </c>
      <c r="AR51" s="349">
        <v>49</v>
      </c>
      <c r="AS51" s="349">
        <v>25</v>
      </c>
      <c r="AT51" s="349">
        <v>48</v>
      </c>
      <c r="AU51" s="349">
        <v>75</v>
      </c>
      <c r="AV51" s="349">
        <v>0</v>
      </c>
      <c r="AW51" s="349">
        <v>0</v>
      </c>
      <c r="AX51" s="349">
        <v>0</v>
      </c>
      <c r="AY51" s="349">
        <v>0</v>
      </c>
      <c r="AZ51" s="349">
        <v>0</v>
      </c>
      <c r="BA51" s="349">
        <v>36</v>
      </c>
      <c r="BB51" s="349">
        <v>0</v>
      </c>
      <c r="BC51" s="349">
        <v>68</v>
      </c>
      <c r="BD51" s="349">
        <v>84</v>
      </c>
      <c r="BE51" s="349">
        <v>11</v>
      </c>
      <c r="BF51" s="349">
        <v>64</v>
      </c>
      <c r="BG51" s="349">
        <v>86</v>
      </c>
      <c r="BH51" s="349">
        <v>25</v>
      </c>
      <c r="BI51" s="349">
        <v>0</v>
      </c>
      <c r="BJ51" s="349">
        <v>0</v>
      </c>
      <c r="BK51" s="349">
        <v>0</v>
      </c>
      <c r="BL51" s="349">
        <v>0</v>
      </c>
      <c r="BM51" s="349">
        <v>37</v>
      </c>
      <c r="BN51" s="349">
        <v>54</v>
      </c>
      <c r="BO51" s="349">
        <v>57</v>
      </c>
      <c r="BP51" s="349">
        <v>0</v>
      </c>
      <c r="BQ51" s="349">
        <v>0</v>
      </c>
      <c r="BR51" s="349">
        <v>56</v>
      </c>
      <c r="BS51" s="349">
        <v>75</v>
      </c>
      <c r="BT51" s="349">
        <v>59</v>
      </c>
      <c r="BU51" s="349">
        <v>72</v>
      </c>
      <c r="BV51" s="349">
        <v>0</v>
      </c>
      <c r="BW51" s="349">
        <v>0</v>
      </c>
      <c r="BX51" s="349">
        <v>52</v>
      </c>
      <c r="BY51" s="349">
        <v>0</v>
      </c>
      <c r="BZ51" s="349">
        <v>0</v>
      </c>
      <c r="CA51" s="349">
        <v>0</v>
      </c>
      <c r="CB51" s="349">
        <v>26</v>
      </c>
      <c r="CC51" s="349">
        <v>0</v>
      </c>
      <c r="CD51" s="349">
        <v>0</v>
      </c>
      <c r="CE51" s="349">
        <v>0</v>
      </c>
      <c r="CF51" s="349">
        <v>91</v>
      </c>
      <c r="CG51" s="349">
        <v>13</v>
      </c>
      <c r="CH51" s="349">
        <v>0</v>
      </c>
      <c r="CI51" s="349">
        <v>7</v>
      </c>
      <c r="CJ51" s="349">
        <v>71</v>
      </c>
      <c r="CK51" s="349">
        <v>0</v>
      </c>
      <c r="CL51" s="349">
        <v>29</v>
      </c>
      <c r="CM51" s="349">
        <v>0</v>
      </c>
      <c r="CN51" s="349">
        <v>87</v>
      </c>
      <c r="CO51" s="349">
        <v>97</v>
      </c>
      <c r="CP51" s="349">
        <v>71</v>
      </c>
      <c r="CQ51" s="349">
        <v>0</v>
      </c>
      <c r="CR51" s="349">
        <v>0</v>
      </c>
      <c r="CS51" s="349">
        <v>0</v>
      </c>
      <c r="CT51" s="349">
        <v>0</v>
      </c>
      <c r="CU51" s="349">
        <v>17</v>
      </c>
      <c r="CV51" s="349">
        <v>0</v>
      </c>
      <c r="CW51" s="349">
        <v>0</v>
      </c>
      <c r="CX51" s="349">
        <v>0</v>
      </c>
      <c r="CY51" s="349">
        <v>0</v>
      </c>
      <c r="CZ51" s="349">
        <v>50</v>
      </c>
      <c r="DA51" s="349">
        <v>0</v>
      </c>
      <c r="DB51" s="50">
        <v>68</v>
      </c>
      <c r="DD51" s="238"/>
      <c r="DL51" s="238"/>
      <c r="DM51" s="238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12"/>
      <c r="HH51" s="82"/>
      <c r="HI51" s="82"/>
      <c r="HJ51" s="3"/>
      <c r="HK51" s="79"/>
      <c r="HL51" s="137"/>
      <c r="HM51" s="75"/>
    </row>
    <row r="52" spans="1:221" ht="15.75">
      <c r="A52" s="277" t="s">
        <v>2026</v>
      </c>
      <c r="D52" s="57">
        <f>SUM(E52:HQ52)</f>
        <v>3532</v>
      </c>
      <c r="E52" s="349">
        <v>33</v>
      </c>
      <c r="F52" s="349">
        <v>0</v>
      </c>
      <c r="G52" s="349">
        <v>0</v>
      </c>
      <c r="H52" s="349">
        <v>38</v>
      </c>
      <c r="I52" s="349">
        <v>77</v>
      </c>
      <c r="J52" s="349">
        <v>41</v>
      </c>
      <c r="K52" s="349">
        <v>0</v>
      </c>
      <c r="L52" s="349">
        <v>84</v>
      </c>
      <c r="M52" s="349">
        <v>0</v>
      </c>
      <c r="N52" s="349">
        <v>72</v>
      </c>
      <c r="O52" s="349">
        <v>92</v>
      </c>
      <c r="P52" s="349">
        <v>33</v>
      </c>
      <c r="Q52" s="349">
        <v>64</v>
      </c>
      <c r="R52" s="349">
        <v>83</v>
      </c>
      <c r="S52" s="349">
        <v>0</v>
      </c>
      <c r="T52" s="349">
        <v>81</v>
      </c>
      <c r="U52" s="349">
        <v>0</v>
      </c>
      <c r="V52" s="349">
        <v>0</v>
      </c>
      <c r="W52" s="349">
        <v>42</v>
      </c>
      <c r="X52" s="349">
        <v>0</v>
      </c>
      <c r="Y52" s="349">
        <v>41</v>
      </c>
      <c r="Z52" s="349">
        <v>0</v>
      </c>
      <c r="AA52" s="349">
        <v>4</v>
      </c>
      <c r="AB52" s="349">
        <v>86</v>
      </c>
      <c r="AC52" s="349">
        <v>100</v>
      </c>
      <c r="AD52" s="349">
        <v>27</v>
      </c>
      <c r="AE52" s="349">
        <v>7</v>
      </c>
      <c r="AF52" s="349">
        <v>69</v>
      </c>
      <c r="AG52" s="349">
        <v>0</v>
      </c>
      <c r="AH52" s="349">
        <v>57</v>
      </c>
      <c r="AI52" s="349">
        <v>3</v>
      </c>
      <c r="AJ52" s="349">
        <v>50</v>
      </c>
      <c r="AK52" s="349">
        <v>92</v>
      </c>
      <c r="AL52" s="349">
        <v>41</v>
      </c>
      <c r="AM52" s="349">
        <v>90</v>
      </c>
      <c r="AN52" s="349">
        <v>35</v>
      </c>
      <c r="AO52" s="349">
        <v>8</v>
      </c>
      <c r="AP52" s="349">
        <v>0</v>
      </c>
      <c r="AQ52" s="349">
        <v>40</v>
      </c>
      <c r="AR52" s="349">
        <v>59</v>
      </c>
      <c r="AS52" s="349">
        <v>80</v>
      </c>
      <c r="AT52" s="349">
        <v>0</v>
      </c>
      <c r="AU52" s="349">
        <v>0</v>
      </c>
      <c r="AV52" s="349">
        <v>0</v>
      </c>
      <c r="AW52" s="349">
        <v>0</v>
      </c>
      <c r="AX52" s="349">
        <v>0</v>
      </c>
      <c r="AY52" s="349">
        <v>0</v>
      </c>
      <c r="AZ52" s="349">
        <v>0</v>
      </c>
      <c r="BA52" s="349">
        <v>11</v>
      </c>
      <c r="BB52" s="349">
        <v>64</v>
      </c>
      <c r="BC52" s="349">
        <v>0</v>
      </c>
      <c r="BD52" s="349">
        <v>0</v>
      </c>
      <c r="BE52" s="349">
        <v>36</v>
      </c>
      <c r="BF52" s="349">
        <v>20</v>
      </c>
      <c r="BG52" s="349">
        <v>46</v>
      </c>
      <c r="BH52" s="349">
        <v>55</v>
      </c>
      <c r="BI52" s="349">
        <v>0</v>
      </c>
      <c r="BJ52" s="349">
        <v>0</v>
      </c>
      <c r="BK52" s="349">
        <v>79</v>
      </c>
      <c r="BL52" s="349">
        <v>0</v>
      </c>
      <c r="BM52" s="349">
        <v>98</v>
      </c>
      <c r="BN52" s="349">
        <v>2</v>
      </c>
      <c r="BO52" s="349">
        <v>18</v>
      </c>
      <c r="BP52" s="349">
        <v>0</v>
      </c>
      <c r="BQ52" s="349">
        <v>32</v>
      </c>
      <c r="BR52" s="349">
        <v>0</v>
      </c>
      <c r="BS52" s="349">
        <v>91</v>
      </c>
      <c r="BT52" s="349">
        <v>16</v>
      </c>
      <c r="BU52" s="349">
        <v>80</v>
      </c>
      <c r="BV52" s="349">
        <v>29</v>
      </c>
      <c r="BW52" s="349">
        <v>60</v>
      </c>
      <c r="BX52" s="349">
        <v>97</v>
      </c>
      <c r="BY52" s="349">
        <v>96</v>
      </c>
      <c r="BZ52" s="349">
        <v>0</v>
      </c>
      <c r="CA52" s="349">
        <v>0</v>
      </c>
      <c r="CB52" s="349">
        <v>15</v>
      </c>
      <c r="CC52" s="349">
        <v>22</v>
      </c>
      <c r="CD52" s="349">
        <v>0</v>
      </c>
      <c r="CE52" s="349">
        <v>0</v>
      </c>
      <c r="CF52" s="349">
        <v>100</v>
      </c>
      <c r="CG52" s="349">
        <v>61</v>
      </c>
      <c r="CH52" s="349">
        <v>0</v>
      </c>
      <c r="CI52" s="349">
        <v>74</v>
      </c>
      <c r="CJ52" s="349">
        <v>26</v>
      </c>
      <c r="CK52" s="349">
        <v>48</v>
      </c>
      <c r="CL52" s="349">
        <v>84</v>
      </c>
      <c r="CM52" s="349">
        <v>0</v>
      </c>
      <c r="CN52" s="349">
        <v>0</v>
      </c>
      <c r="CO52" s="349">
        <v>0</v>
      </c>
      <c r="CP52" s="349">
        <v>3</v>
      </c>
      <c r="CQ52" s="349">
        <v>61</v>
      </c>
      <c r="CR52" s="349">
        <v>0</v>
      </c>
      <c r="CS52" s="349">
        <v>62</v>
      </c>
      <c r="CT52" s="349">
        <v>60</v>
      </c>
      <c r="CU52" s="349">
        <v>44</v>
      </c>
      <c r="CV52" s="349">
        <v>0</v>
      </c>
      <c r="CW52" s="349">
        <v>98</v>
      </c>
      <c r="CX52" s="349">
        <v>0</v>
      </c>
      <c r="CY52" s="349">
        <v>60</v>
      </c>
      <c r="CZ52" s="349">
        <v>56</v>
      </c>
      <c r="DA52" s="349">
        <v>0</v>
      </c>
      <c r="DB52" s="50">
        <v>99</v>
      </c>
      <c r="DD52" s="238"/>
      <c r="DL52" s="238"/>
      <c r="DM52" s="238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12"/>
      <c r="HH52" s="82"/>
      <c r="HI52" s="82"/>
      <c r="HJ52" s="3"/>
      <c r="HK52" s="79"/>
      <c r="HL52" s="137"/>
      <c r="HM52" s="75"/>
    </row>
    <row r="53" spans="1:221" ht="15.75">
      <c r="A53" s="63" t="s">
        <v>3375</v>
      </c>
      <c r="D53" s="57">
        <f>SUM(E53:HQ53)</f>
        <v>4569</v>
      </c>
      <c r="E53" s="349">
        <v>11</v>
      </c>
      <c r="F53" s="349">
        <v>98</v>
      </c>
      <c r="G53" s="349">
        <v>46</v>
      </c>
      <c r="H53" s="349">
        <v>25</v>
      </c>
      <c r="I53" s="349">
        <v>88</v>
      </c>
      <c r="J53" s="349">
        <v>89</v>
      </c>
      <c r="K53" s="349">
        <v>37</v>
      </c>
      <c r="L53" s="349">
        <v>58</v>
      </c>
      <c r="M53" s="349">
        <v>0</v>
      </c>
      <c r="N53" s="349">
        <v>76</v>
      </c>
      <c r="O53" s="349">
        <v>76</v>
      </c>
      <c r="P53" s="349">
        <v>95</v>
      </c>
      <c r="Q53" s="349">
        <v>79</v>
      </c>
      <c r="R53" s="349">
        <v>35</v>
      </c>
      <c r="S53" s="349">
        <v>0</v>
      </c>
      <c r="T53" s="349">
        <v>0</v>
      </c>
      <c r="U53" s="349">
        <v>52</v>
      </c>
      <c r="V53" s="349">
        <v>0</v>
      </c>
      <c r="W53" s="349">
        <v>94</v>
      </c>
      <c r="X53" s="349">
        <v>0</v>
      </c>
      <c r="Y53" s="349">
        <v>63</v>
      </c>
      <c r="Z53" s="349">
        <v>24</v>
      </c>
      <c r="AA53" s="349">
        <v>57</v>
      </c>
      <c r="AB53" s="349">
        <v>27</v>
      </c>
      <c r="AC53" s="349">
        <v>0</v>
      </c>
      <c r="AD53" s="349">
        <v>14</v>
      </c>
      <c r="AE53" s="349">
        <v>35</v>
      </c>
      <c r="AF53" s="349">
        <v>0</v>
      </c>
      <c r="AG53" s="349">
        <v>0</v>
      </c>
      <c r="AH53" s="349">
        <v>33</v>
      </c>
      <c r="AI53" s="349">
        <v>94</v>
      </c>
      <c r="AJ53" s="349">
        <v>61</v>
      </c>
      <c r="AK53" s="349">
        <v>91</v>
      </c>
      <c r="AL53" s="349">
        <v>0</v>
      </c>
      <c r="AM53" s="349">
        <v>61</v>
      </c>
      <c r="AN53" s="349">
        <v>75</v>
      </c>
      <c r="AO53" s="349">
        <v>24</v>
      </c>
      <c r="AP53" s="349">
        <v>52</v>
      </c>
      <c r="AQ53" s="349">
        <v>43</v>
      </c>
      <c r="AR53" s="349">
        <v>53</v>
      </c>
      <c r="AS53" s="349">
        <v>95</v>
      </c>
      <c r="AT53" s="349">
        <v>70</v>
      </c>
      <c r="AU53" s="349">
        <v>98</v>
      </c>
      <c r="AV53" s="349">
        <v>93</v>
      </c>
      <c r="AW53" s="349">
        <v>0</v>
      </c>
      <c r="AX53" s="349">
        <v>0</v>
      </c>
      <c r="AY53" s="349">
        <v>0</v>
      </c>
      <c r="AZ53" s="349">
        <v>0</v>
      </c>
      <c r="BA53" s="349">
        <v>86</v>
      </c>
      <c r="BB53" s="349">
        <v>58</v>
      </c>
      <c r="BC53" s="349">
        <v>59</v>
      </c>
      <c r="BD53" s="349">
        <v>80</v>
      </c>
      <c r="BE53" s="349">
        <v>100</v>
      </c>
      <c r="BF53" s="349">
        <v>59</v>
      </c>
      <c r="BG53" s="349">
        <v>84</v>
      </c>
      <c r="BH53" s="349">
        <v>40</v>
      </c>
      <c r="BI53" s="349">
        <v>0</v>
      </c>
      <c r="BJ53" s="349">
        <v>0</v>
      </c>
      <c r="BK53" s="349">
        <v>74</v>
      </c>
      <c r="BL53" s="349">
        <v>0</v>
      </c>
      <c r="BM53" s="349">
        <v>0</v>
      </c>
      <c r="BN53" s="349">
        <v>91</v>
      </c>
      <c r="BO53" s="349">
        <v>78</v>
      </c>
      <c r="BP53" s="349">
        <v>0</v>
      </c>
      <c r="BQ53" s="349">
        <v>99</v>
      </c>
      <c r="BR53" s="349">
        <v>0</v>
      </c>
      <c r="BS53" s="349">
        <v>19</v>
      </c>
      <c r="BT53" s="349">
        <v>77</v>
      </c>
      <c r="BU53" s="349">
        <v>0</v>
      </c>
      <c r="BV53" s="349">
        <v>52</v>
      </c>
      <c r="BW53" s="349">
        <v>72</v>
      </c>
      <c r="BX53" s="349">
        <v>0</v>
      </c>
      <c r="BY53" s="349">
        <v>0</v>
      </c>
      <c r="BZ53" s="349">
        <v>0</v>
      </c>
      <c r="CA53" s="349">
        <v>32</v>
      </c>
      <c r="CB53" s="349">
        <v>28</v>
      </c>
      <c r="CC53" s="349">
        <v>39</v>
      </c>
      <c r="CD53" s="349">
        <v>0</v>
      </c>
      <c r="CE53" s="349">
        <v>0</v>
      </c>
      <c r="CF53" s="349">
        <v>14</v>
      </c>
      <c r="CG53" s="349">
        <v>36</v>
      </c>
      <c r="CH53" s="349">
        <v>0</v>
      </c>
      <c r="CI53" s="349">
        <v>43</v>
      </c>
      <c r="CJ53" s="349">
        <v>96</v>
      </c>
      <c r="CK53" s="349">
        <v>81</v>
      </c>
      <c r="CL53" s="349">
        <v>96</v>
      </c>
      <c r="CM53" s="349">
        <v>0</v>
      </c>
      <c r="CN53" s="349">
        <v>0</v>
      </c>
      <c r="CO53" s="349">
        <v>0</v>
      </c>
      <c r="CP53" s="349">
        <v>99</v>
      </c>
      <c r="CQ53" s="349">
        <v>57</v>
      </c>
      <c r="CR53" s="349">
        <v>95</v>
      </c>
      <c r="CS53" s="349">
        <v>84</v>
      </c>
      <c r="CT53" s="349">
        <v>57</v>
      </c>
      <c r="CU53" s="349">
        <v>98</v>
      </c>
      <c r="CV53" s="349">
        <v>91</v>
      </c>
      <c r="CW53" s="349">
        <v>0</v>
      </c>
      <c r="CX53" s="349">
        <v>0</v>
      </c>
      <c r="CY53" s="349">
        <v>71</v>
      </c>
      <c r="CZ53" s="349">
        <v>32</v>
      </c>
      <c r="DA53" s="349">
        <v>83</v>
      </c>
      <c r="DB53" s="50">
        <v>87</v>
      </c>
      <c r="DD53" s="238"/>
      <c r="DL53" s="238"/>
      <c r="DM53" s="238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12"/>
      <c r="HH53" s="82"/>
      <c r="HI53" s="82"/>
      <c r="HJ53" s="107"/>
      <c r="HK53" s="79"/>
      <c r="HL53" s="137"/>
      <c r="HM53" s="75"/>
    </row>
    <row r="54" spans="1:221" ht="15.75">
      <c r="A54" s="277" t="s">
        <v>2027</v>
      </c>
      <c r="D54" s="57">
        <f>SUM(E54:HQ54)</f>
        <v>4561</v>
      </c>
      <c r="E54" s="349">
        <v>72</v>
      </c>
      <c r="F54" s="349">
        <v>76</v>
      </c>
      <c r="G54" s="349">
        <v>83</v>
      </c>
      <c r="H54" s="349">
        <v>87</v>
      </c>
      <c r="I54" s="349">
        <v>100</v>
      </c>
      <c r="J54" s="349">
        <v>100</v>
      </c>
      <c r="K54" s="349">
        <v>91</v>
      </c>
      <c r="L54" s="349">
        <v>0</v>
      </c>
      <c r="M54" s="349">
        <v>0</v>
      </c>
      <c r="N54" s="349">
        <v>81</v>
      </c>
      <c r="O54" s="349">
        <v>68</v>
      </c>
      <c r="P54" s="349">
        <v>34</v>
      </c>
      <c r="Q54" s="349">
        <v>66</v>
      </c>
      <c r="R54" s="349">
        <v>2</v>
      </c>
      <c r="S54" s="349">
        <v>88</v>
      </c>
      <c r="T54" s="349">
        <v>72</v>
      </c>
      <c r="U54" s="349">
        <v>66</v>
      </c>
      <c r="V54" s="349">
        <v>0</v>
      </c>
      <c r="W54" s="349">
        <v>78</v>
      </c>
      <c r="X54" s="349">
        <v>0</v>
      </c>
      <c r="Y54" s="349">
        <v>54</v>
      </c>
      <c r="Z54" s="349">
        <v>79</v>
      </c>
      <c r="AA54" s="349">
        <v>93</v>
      </c>
      <c r="AB54" s="349">
        <v>85</v>
      </c>
      <c r="AC54" s="349">
        <v>27</v>
      </c>
      <c r="AD54" s="349">
        <v>72</v>
      </c>
      <c r="AE54" s="349">
        <v>46</v>
      </c>
      <c r="AF54" s="349">
        <v>53</v>
      </c>
      <c r="AG54" s="349">
        <v>88</v>
      </c>
      <c r="AH54" s="349">
        <v>87</v>
      </c>
      <c r="AI54" s="349">
        <v>63</v>
      </c>
      <c r="AJ54" s="349">
        <v>27</v>
      </c>
      <c r="AK54" s="349">
        <v>0</v>
      </c>
      <c r="AL54" s="349">
        <v>0</v>
      </c>
      <c r="AM54" s="349">
        <v>64</v>
      </c>
      <c r="AN54" s="349">
        <v>0</v>
      </c>
      <c r="AO54" s="349">
        <v>40</v>
      </c>
      <c r="AP54" s="349">
        <v>0</v>
      </c>
      <c r="AQ54" s="349">
        <v>96</v>
      </c>
      <c r="AR54" s="349">
        <v>58</v>
      </c>
      <c r="AS54" s="349">
        <v>53</v>
      </c>
      <c r="AT54" s="349">
        <v>25</v>
      </c>
      <c r="AU54" s="349">
        <v>0</v>
      </c>
      <c r="AV54" s="349">
        <v>0</v>
      </c>
      <c r="AW54" s="349">
        <v>0</v>
      </c>
      <c r="AX54" s="349">
        <v>0</v>
      </c>
      <c r="AY54" s="349">
        <v>0</v>
      </c>
      <c r="AZ54" s="349">
        <v>0</v>
      </c>
      <c r="BA54" s="349">
        <v>30</v>
      </c>
      <c r="BB54" s="349">
        <v>100</v>
      </c>
      <c r="BC54" s="349">
        <v>100</v>
      </c>
      <c r="BD54" s="349">
        <v>0</v>
      </c>
      <c r="BE54" s="349">
        <v>48</v>
      </c>
      <c r="BF54" s="349">
        <v>30</v>
      </c>
      <c r="BG54" s="349">
        <v>28</v>
      </c>
      <c r="BH54" s="349">
        <v>57</v>
      </c>
      <c r="BI54" s="349">
        <v>0</v>
      </c>
      <c r="BJ54" s="349">
        <v>0</v>
      </c>
      <c r="BK54" s="349">
        <v>0</v>
      </c>
      <c r="BL54" s="349">
        <v>91</v>
      </c>
      <c r="BM54" s="349">
        <v>51</v>
      </c>
      <c r="BN54" s="349">
        <v>75</v>
      </c>
      <c r="BO54" s="349">
        <v>40</v>
      </c>
      <c r="BP54" s="349">
        <v>0</v>
      </c>
      <c r="BQ54" s="349">
        <v>42</v>
      </c>
      <c r="BR54" s="349">
        <v>79</v>
      </c>
      <c r="BS54" s="349">
        <v>96</v>
      </c>
      <c r="BT54" s="349">
        <v>45</v>
      </c>
      <c r="BU54" s="349">
        <v>0</v>
      </c>
      <c r="BV54" s="349">
        <v>89</v>
      </c>
      <c r="BW54" s="349">
        <v>87</v>
      </c>
      <c r="BX54" s="349">
        <v>59</v>
      </c>
      <c r="BY54" s="349">
        <v>0</v>
      </c>
      <c r="BZ54" s="349">
        <v>0</v>
      </c>
      <c r="CA54" s="349">
        <v>91</v>
      </c>
      <c r="CB54" s="349">
        <v>94</v>
      </c>
      <c r="CC54" s="349">
        <v>60</v>
      </c>
      <c r="CD54" s="349">
        <v>0</v>
      </c>
      <c r="CE54" s="349">
        <v>0</v>
      </c>
      <c r="CF54" s="349">
        <v>68</v>
      </c>
      <c r="CG54" s="349">
        <v>92</v>
      </c>
      <c r="CH54" s="349">
        <v>90</v>
      </c>
      <c r="CI54" s="349">
        <v>81</v>
      </c>
      <c r="CJ54" s="349">
        <v>20</v>
      </c>
      <c r="CK54" s="349">
        <v>65</v>
      </c>
      <c r="CL54" s="349">
        <v>56</v>
      </c>
      <c r="CM54" s="349">
        <v>0</v>
      </c>
      <c r="CN54" s="349">
        <v>0</v>
      </c>
      <c r="CO54" s="349">
        <v>0</v>
      </c>
      <c r="CP54" s="349">
        <v>68</v>
      </c>
      <c r="CQ54" s="349">
        <v>97</v>
      </c>
      <c r="CR54" s="349">
        <v>0</v>
      </c>
      <c r="CS54" s="349">
        <v>0</v>
      </c>
      <c r="CT54" s="349">
        <v>0</v>
      </c>
      <c r="CU54" s="349">
        <v>21</v>
      </c>
      <c r="CV54" s="349">
        <v>0</v>
      </c>
      <c r="CW54" s="349">
        <v>0</v>
      </c>
      <c r="CX54" s="349">
        <v>0</v>
      </c>
      <c r="CY54" s="349">
        <v>76</v>
      </c>
      <c r="CZ54" s="349">
        <v>98</v>
      </c>
      <c r="DA54" s="349">
        <v>0</v>
      </c>
      <c r="DB54" s="50">
        <v>63</v>
      </c>
      <c r="DD54" s="238"/>
      <c r="DL54" s="238"/>
      <c r="DM54" s="238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12"/>
      <c r="HH54" s="82"/>
      <c r="HI54" s="82"/>
      <c r="HJ54" s="3"/>
      <c r="HK54" s="79"/>
      <c r="HL54" s="137"/>
      <c r="HM54" s="75"/>
    </row>
    <row r="55" spans="1:221" ht="15.75">
      <c r="A55" s="219" t="s">
        <v>1644</v>
      </c>
      <c r="D55" s="57">
        <f>SUM(E55:HQ55)</f>
        <v>2725</v>
      </c>
      <c r="E55" s="349">
        <v>18</v>
      </c>
      <c r="F55" s="349">
        <v>0</v>
      </c>
      <c r="G55" s="349">
        <v>13</v>
      </c>
      <c r="H55" s="349">
        <v>78</v>
      </c>
      <c r="I55" s="349">
        <v>0</v>
      </c>
      <c r="J55" s="349">
        <v>60</v>
      </c>
      <c r="K55" s="349">
        <v>79</v>
      </c>
      <c r="L55" s="349">
        <v>0</v>
      </c>
      <c r="M55" s="349">
        <v>0</v>
      </c>
      <c r="N55" s="349">
        <v>42</v>
      </c>
      <c r="O55" s="349">
        <v>40</v>
      </c>
      <c r="P55" s="349">
        <v>0</v>
      </c>
      <c r="Q55" s="349">
        <v>50</v>
      </c>
      <c r="R55" s="349">
        <v>90</v>
      </c>
      <c r="S55" s="349">
        <v>0</v>
      </c>
      <c r="T55" s="349">
        <v>0</v>
      </c>
      <c r="U55" s="349">
        <v>94</v>
      </c>
      <c r="V55" s="349">
        <v>0</v>
      </c>
      <c r="W55" s="349">
        <v>0</v>
      </c>
      <c r="X55" s="349">
        <v>0</v>
      </c>
      <c r="Y55" s="349">
        <v>41</v>
      </c>
      <c r="Z55" s="349">
        <v>24</v>
      </c>
      <c r="AA55" s="349">
        <v>94</v>
      </c>
      <c r="AB55" s="349">
        <v>87</v>
      </c>
      <c r="AC55" s="349">
        <v>45</v>
      </c>
      <c r="AD55" s="349">
        <v>39</v>
      </c>
      <c r="AE55" s="349">
        <v>0</v>
      </c>
      <c r="AF55" s="349">
        <v>21</v>
      </c>
      <c r="AG55" s="349">
        <v>89</v>
      </c>
      <c r="AH55" s="349">
        <v>13</v>
      </c>
      <c r="AI55" s="349">
        <v>18</v>
      </c>
      <c r="AJ55" s="349">
        <v>63</v>
      </c>
      <c r="AK55" s="349">
        <v>0</v>
      </c>
      <c r="AL55" s="349">
        <v>37</v>
      </c>
      <c r="AM55" s="349">
        <v>0</v>
      </c>
      <c r="AN55" s="349">
        <v>0</v>
      </c>
      <c r="AO55" s="349">
        <v>40</v>
      </c>
      <c r="AP55" s="349">
        <v>0</v>
      </c>
      <c r="AQ55" s="349">
        <v>7</v>
      </c>
      <c r="AR55" s="349">
        <v>98</v>
      </c>
      <c r="AS55" s="349">
        <v>0</v>
      </c>
      <c r="AT55" s="349">
        <v>0</v>
      </c>
      <c r="AU55" s="349">
        <v>78</v>
      </c>
      <c r="AV55" s="349">
        <v>0</v>
      </c>
      <c r="AW55" s="349">
        <v>0</v>
      </c>
      <c r="AX55" s="349">
        <v>0</v>
      </c>
      <c r="AY55" s="349">
        <v>97</v>
      </c>
      <c r="AZ55" s="349">
        <v>0</v>
      </c>
      <c r="BA55" s="349">
        <v>21</v>
      </c>
      <c r="BB55" s="349">
        <v>68</v>
      </c>
      <c r="BC55" s="349">
        <v>84</v>
      </c>
      <c r="BD55" s="349">
        <v>0</v>
      </c>
      <c r="BE55" s="349">
        <v>26</v>
      </c>
      <c r="BF55" s="349">
        <v>23</v>
      </c>
      <c r="BG55" s="349">
        <v>32</v>
      </c>
      <c r="BH55" s="349">
        <v>59</v>
      </c>
      <c r="BI55" s="349">
        <v>0</v>
      </c>
      <c r="BJ55" s="349">
        <v>0</v>
      </c>
      <c r="BK55" s="349">
        <v>0</v>
      </c>
      <c r="BL55" s="349">
        <v>51</v>
      </c>
      <c r="BM55" s="349">
        <v>62</v>
      </c>
      <c r="BN55" s="349">
        <v>15</v>
      </c>
      <c r="BO55" s="349">
        <v>23</v>
      </c>
      <c r="BP55" s="349">
        <v>0</v>
      </c>
      <c r="BQ55" s="349">
        <v>0</v>
      </c>
      <c r="BR55" s="349">
        <v>0</v>
      </c>
      <c r="BS55" s="349">
        <v>41</v>
      </c>
      <c r="BT55" s="349">
        <v>14</v>
      </c>
      <c r="BU55" s="349">
        <v>0</v>
      </c>
      <c r="BV55" s="349">
        <v>92</v>
      </c>
      <c r="BW55" s="349">
        <v>0</v>
      </c>
      <c r="BX55" s="349">
        <v>0</v>
      </c>
      <c r="BY55" s="349">
        <v>0</v>
      </c>
      <c r="BZ55" s="349">
        <v>0</v>
      </c>
      <c r="CA55" s="349">
        <v>0</v>
      </c>
      <c r="CB55" s="349">
        <v>52</v>
      </c>
      <c r="CC55" s="349">
        <v>68</v>
      </c>
      <c r="CD55" s="349">
        <v>0</v>
      </c>
      <c r="CE55" s="349">
        <v>0</v>
      </c>
      <c r="CF55" s="349">
        <v>64</v>
      </c>
      <c r="CG55" s="349">
        <v>43</v>
      </c>
      <c r="CH55" s="349">
        <v>0</v>
      </c>
      <c r="CI55" s="349">
        <v>79</v>
      </c>
      <c r="CJ55" s="349">
        <v>9</v>
      </c>
      <c r="CK55" s="349">
        <v>0</v>
      </c>
      <c r="CL55" s="349">
        <v>0</v>
      </c>
      <c r="CM55" s="349">
        <v>0</v>
      </c>
      <c r="CN55" s="349">
        <v>0</v>
      </c>
      <c r="CO55" s="349">
        <v>0</v>
      </c>
      <c r="CP55" s="349">
        <v>34</v>
      </c>
      <c r="CQ55" s="349">
        <v>0</v>
      </c>
      <c r="CR55" s="349">
        <v>0</v>
      </c>
      <c r="CS55" s="349">
        <v>0</v>
      </c>
      <c r="CT55" s="349">
        <v>0</v>
      </c>
      <c r="CU55" s="349">
        <v>45</v>
      </c>
      <c r="CV55" s="349">
        <v>0</v>
      </c>
      <c r="CW55" s="349">
        <v>96</v>
      </c>
      <c r="CX55" s="349">
        <v>0</v>
      </c>
      <c r="CY55" s="349">
        <v>0</v>
      </c>
      <c r="CZ55" s="349">
        <v>51</v>
      </c>
      <c r="DA55" s="349">
        <v>0</v>
      </c>
      <c r="DB55" s="50">
        <v>118</v>
      </c>
      <c r="DD55" s="238"/>
      <c r="DL55" s="238"/>
      <c r="DM55" s="238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12"/>
      <c r="HH55" s="82"/>
      <c r="HI55" s="82"/>
      <c r="HJ55" s="3"/>
      <c r="HK55" s="79"/>
      <c r="HL55" s="137"/>
      <c r="HM55" s="75"/>
    </row>
    <row r="56" spans="1:221" ht="15.75">
      <c r="A56" s="63" t="s">
        <v>762</v>
      </c>
      <c r="D56" s="57">
        <f>SUM(E56:HQ56)</f>
        <v>5091</v>
      </c>
      <c r="E56" s="349">
        <v>27</v>
      </c>
      <c r="F56" s="349">
        <v>89</v>
      </c>
      <c r="G56" s="349">
        <v>71</v>
      </c>
      <c r="H56" s="349">
        <v>94</v>
      </c>
      <c r="I56" s="349">
        <v>0</v>
      </c>
      <c r="J56" s="349">
        <v>0</v>
      </c>
      <c r="K56" s="349">
        <v>81</v>
      </c>
      <c r="L56" s="349">
        <v>83</v>
      </c>
      <c r="M56" s="349">
        <v>0</v>
      </c>
      <c r="N56" s="349">
        <v>18</v>
      </c>
      <c r="O56" s="349">
        <v>87</v>
      </c>
      <c r="P56" s="349">
        <v>64</v>
      </c>
      <c r="Q56" s="349">
        <v>78</v>
      </c>
      <c r="R56" s="349">
        <v>78</v>
      </c>
      <c r="S56" s="349">
        <v>0</v>
      </c>
      <c r="T56" s="349">
        <v>62</v>
      </c>
      <c r="U56" s="349">
        <v>81</v>
      </c>
      <c r="V56" s="349">
        <v>0</v>
      </c>
      <c r="W56" s="349">
        <v>97</v>
      </c>
      <c r="X56" s="349">
        <v>0</v>
      </c>
      <c r="Y56" s="349">
        <v>22</v>
      </c>
      <c r="Z56" s="349">
        <v>52</v>
      </c>
      <c r="AA56" s="349">
        <v>5</v>
      </c>
      <c r="AB56" s="349">
        <v>60</v>
      </c>
      <c r="AC56" s="349">
        <v>87</v>
      </c>
      <c r="AD56" s="349">
        <v>94</v>
      </c>
      <c r="AE56" s="349">
        <v>95</v>
      </c>
      <c r="AF56" s="349">
        <v>36</v>
      </c>
      <c r="AG56" s="349">
        <v>0</v>
      </c>
      <c r="AH56" s="349">
        <v>57</v>
      </c>
      <c r="AI56" s="349">
        <v>53</v>
      </c>
      <c r="AJ56" s="349">
        <v>91</v>
      </c>
      <c r="AK56" s="349">
        <v>79</v>
      </c>
      <c r="AL56" s="349">
        <v>66</v>
      </c>
      <c r="AM56" s="349">
        <v>0</v>
      </c>
      <c r="AN56" s="349">
        <v>75</v>
      </c>
      <c r="AO56" s="349">
        <v>83</v>
      </c>
      <c r="AP56" s="349">
        <v>55</v>
      </c>
      <c r="AQ56" s="349">
        <v>70</v>
      </c>
      <c r="AR56" s="349">
        <v>22</v>
      </c>
      <c r="AS56" s="349">
        <v>96</v>
      </c>
      <c r="AT56" s="349">
        <v>78</v>
      </c>
      <c r="AU56" s="349">
        <v>98</v>
      </c>
      <c r="AV56" s="349">
        <v>77</v>
      </c>
      <c r="AW56" s="349">
        <v>0</v>
      </c>
      <c r="AX56" s="349">
        <v>0</v>
      </c>
      <c r="AY56" s="349">
        <v>0</v>
      </c>
      <c r="AZ56" s="349">
        <v>0</v>
      </c>
      <c r="BA56" s="349">
        <v>40</v>
      </c>
      <c r="BB56" s="349">
        <v>58</v>
      </c>
      <c r="BC56" s="349">
        <v>0</v>
      </c>
      <c r="BD56" s="349">
        <v>0</v>
      </c>
      <c r="BE56" s="349">
        <v>99</v>
      </c>
      <c r="BF56" s="349">
        <v>44</v>
      </c>
      <c r="BG56" s="349">
        <v>62</v>
      </c>
      <c r="BH56" s="349">
        <v>31</v>
      </c>
      <c r="BI56" s="349">
        <v>0</v>
      </c>
      <c r="BJ56" s="349">
        <v>0</v>
      </c>
      <c r="BK56" s="349">
        <v>90</v>
      </c>
      <c r="BL56" s="349">
        <v>92</v>
      </c>
      <c r="BM56" s="349">
        <v>48</v>
      </c>
      <c r="BN56" s="349">
        <v>66</v>
      </c>
      <c r="BO56" s="349">
        <v>15</v>
      </c>
      <c r="BP56" s="349">
        <v>100</v>
      </c>
      <c r="BQ56" s="349">
        <v>93</v>
      </c>
      <c r="BR56" s="349">
        <v>90</v>
      </c>
      <c r="BS56" s="349">
        <v>53</v>
      </c>
      <c r="BT56" s="349">
        <v>18</v>
      </c>
      <c r="BU56" s="349">
        <v>87</v>
      </c>
      <c r="BV56" s="349">
        <v>59</v>
      </c>
      <c r="BW56" s="349">
        <v>89</v>
      </c>
      <c r="BX56" s="349">
        <v>86</v>
      </c>
      <c r="BY56" s="349">
        <v>67</v>
      </c>
      <c r="BZ56" s="349">
        <v>0</v>
      </c>
      <c r="CA56" s="349">
        <v>64</v>
      </c>
      <c r="CB56" s="349">
        <v>49</v>
      </c>
      <c r="CC56" s="349">
        <v>30</v>
      </c>
      <c r="CD56" s="349">
        <v>0</v>
      </c>
      <c r="CE56" s="349">
        <v>0</v>
      </c>
      <c r="CF56" s="349">
        <v>60</v>
      </c>
      <c r="CG56" s="349">
        <v>34</v>
      </c>
      <c r="CH56" s="349">
        <v>0</v>
      </c>
      <c r="CI56" s="349">
        <v>19</v>
      </c>
      <c r="CJ56" s="349">
        <v>74</v>
      </c>
      <c r="CK56" s="349">
        <v>90</v>
      </c>
      <c r="CL56" s="349">
        <v>63</v>
      </c>
      <c r="CM56" s="349">
        <v>0</v>
      </c>
      <c r="CN56" s="349">
        <v>45</v>
      </c>
      <c r="CO56" s="349">
        <v>48</v>
      </c>
      <c r="CP56" s="349">
        <v>53</v>
      </c>
      <c r="CQ56" s="349">
        <v>0</v>
      </c>
      <c r="CR56" s="349">
        <v>97</v>
      </c>
      <c r="CS56" s="349">
        <v>92</v>
      </c>
      <c r="CT56" s="349">
        <v>0</v>
      </c>
      <c r="CU56" s="349">
        <v>99</v>
      </c>
      <c r="CV56" s="349">
        <v>98</v>
      </c>
      <c r="CW56" s="349">
        <v>0</v>
      </c>
      <c r="CX56" s="349">
        <v>98</v>
      </c>
      <c r="CY56" s="349">
        <v>0</v>
      </c>
      <c r="CZ56" s="349">
        <v>39</v>
      </c>
      <c r="DA56" s="349">
        <v>90</v>
      </c>
      <c r="DB56" s="50">
        <v>1</v>
      </c>
      <c r="DD56" s="238"/>
      <c r="DL56" s="238"/>
      <c r="DM56" s="238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12"/>
      <c r="HH56" s="82"/>
      <c r="HI56" s="82"/>
      <c r="HJ56" s="3"/>
      <c r="HK56" s="79"/>
      <c r="HL56" s="137"/>
      <c r="HM56" s="75"/>
    </row>
    <row r="57" spans="1:221" ht="15.75">
      <c r="A57" s="63" t="s">
        <v>3374</v>
      </c>
      <c r="D57" s="57">
        <f>SUM(E57:HQ57)</f>
        <v>4211</v>
      </c>
      <c r="E57" s="349">
        <v>65</v>
      </c>
      <c r="F57" s="349">
        <v>98</v>
      </c>
      <c r="G57" s="349">
        <v>71</v>
      </c>
      <c r="H57" s="349">
        <v>75</v>
      </c>
      <c r="I57" s="349">
        <v>0</v>
      </c>
      <c r="J57" s="349">
        <v>0</v>
      </c>
      <c r="K57" s="349">
        <v>65</v>
      </c>
      <c r="L57" s="349">
        <v>0</v>
      </c>
      <c r="M57" s="349">
        <v>0</v>
      </c>
      <c r="N57" s="349">
        <v>19</v>
      </c>
      <c r="O57" s="349">
        <v>53</v>
      </c>
      <c r="P57" s="349">
        <v>20</v>
      </c>
      <c r="Q57" s="349">
        <v>80</v>
      </c>
      <c r="R57" s="349">
        <v>17</v>
      </c>
      <c r="S57" s="349">
        <v>80</v>
      </c>
      <c r="T57" s="349">
        <v>89</v>
      </c>
      <c r="U57" s="349">
        <v>0</v>
      </c>
      <c r="V57" s="349">
        <v>0</v>
      </c>
      <c r="W57" s="349">
        <v>83</v>
      </c>
      <c r="X57" s="349">
        <v>0</v>
      </c>
      <c r="Y57" s="349">
        <v>94</v>
      </c>
      <c r="Z57" s="349">
        <v>31</v>
      </c>
      <c r="AA57" s="349">
        <v>9</v>
      </c>
      <c r="AB57" s="349">
        <v>5</v>
      </c>
      <c r="AC57" s="349">
        <v>40</v>
      </c>
      <c r="AD57" s="349">
        <v>43</v>
      </c>
      <c r="AE57" s="349">
        <v>81</v>
      </c>
      <c r="AF57" s="349">
        <v>0</v>
      </c>
      <c r="AG57" s="349">
        <v>0</v>
      </c>
      <c r="AH57" s="349">
        <v>33</v>
      </c>
      <c r="AI57" s="349">
        <v>84</v>
      </c>
      <c r="AJ57" s="349">
        <v>30</v>
      </c>
      <c r="AK57" s="349">
        <v>45</v>
      </c>
      <c r="AL57" s="349">
        <v>95</v>
      </c>
      <c r="AM57" s="349">
        <v>0</v>
      </c>
      <c r="AN57" s="349">
        <v>58</v>
      </c>
      <c r="AO57" s="349">
        <v>54</v>
      </c>
      <c r="AP57" s="349">
        <v>88</v>
      </c>
      <c r="AQ57" s="349">
        <v>68</v>
      </c>
      <c r="AR57" s="349">
        <v>20</v>
      </c>
      <c r="AS57" s="349">
        <v>0</v>
      </c>
      <c r="AT57" s="349">
        <v>88</v>
      </c>
      <c r="AU57" s="349">
        <v>55</v>
      </c>
      <c r="AV57" s="349">
        <v>80</v>
      </c>
      <c r="AW57" s="349">
        <v>0</v>
      </c>
      <c r="AX57" s="349">
        <v>0</v>
      </c>
      <c r="AY57" s="349">
        <v>0</v>
      </c>
      <c r="AZ57" s="349">
        <v>0</v>
      </c>
      <c r="BA57" s="349">
        <v>78</v>
      </c>
      <c r="BB57" s="349">
        <v>79</v>
      </c>
      <c r="BC57" s="349">
        <v>68</v>
      </c>
      <c r="BD57" s="349">
        <v>0</v>
      </c>
      <c r="BE57" s="349">
        <v>80</v>
      </c>
      <c r="BF57" s="349">
        <v>78</v>
      </c>
      <c r="BG57" s="349">
        <v>89</v>
      </c>
      <c r="BH57" s="349">
        <v>36</v>
      </c>
      <c r="BI57" s="349">
        <v>0</v>
      </c>
      <c r="BJ57" s="349">
        <v>0</v>
      </c>
      <c r="BK57" s="349">
        <v>0</v>
      </c>
      <c r="BL57" s="349">
        <v>62</v>
      </c>
      <c r="BM57" s="349">
        <v>0</v>
      </c>
      <c r="BN57" s="349">
        <v>93</v>
      </c>
      <c r="BO57" s="349">
        <v>95</v>
      </c>
      <c r="BP57" s="349">
        <v>0</v>
      </c>
      <c r="BQ57" s="349">
        <v>91</v>
      </c>
      <c r="BR57" s="349">
        <v>0</v>
      </c>
      <c r="BS57" s="349">
        <v>43</v>
      </c>
      <c r="BT57" s="349">
        <v>98</v>
      </c>
      <c r="BU57" s="349">
        <v>0</v>
      </c>
      <c r="BV57" s="349">
        <v>60</v>
      </c>
      <c r="BW57" s="349">
        <v>42</v>
      </c>
      <c r="BX57" s="349">
        <v>0</v>
      </c>
      <c r="BY57" s="349">
        <v>0</v>
      </c>
      <c r="BZ57" s="349">
        <v>0</v>
      </c>
      <c r="CA57" s="349">
        <v>34</v>
      </c>
      <c r="CB57" s="349">
        <v>29</v>
      </c>
      <c r="CC57" s="349">
        <v>54</v>
      </c>
      <c r="CD57" s="349">
        <v>0</v>
      </c>
      <c r="CE57" s="349">
        <v>0</v>
      </c>
      <c r="CF57" s="349">
        <v>8</v>
      </c>
      <c r="CG57" s="349">
        <v>47</v>
      </c>
      <c r="CH57" s="349">
        <v>0</v>
      </c>
      <c r="CI57" s="349">
        <v>12</v>
      </c>
      <c r="CJ57" s="349">
        <v>70</v>
      </c>
      <c r="CK57" s="349">
        <v>81</v>
      </c>
      <c r="CL57" s="349">
        <v>98</v>
      </c>
      <c r="CM57" s="349">
        <v>0</v>
      </c>
      <c r="CN57" s="349">
        <v>64</v>
      </c>
      <c r="CO57" s="349">
        <v>78</v>
      </c>
      <c r="CP57" s="349">
        <v>67</v>
      </c>
      <c r="CQ57" s="349">
        <v>58</v>
      </c>
      <c r="CR57" s="349">
        <v>0</v>
      </c>
      <c r="CS57" s="349">
        <v>78</v>
      </c>
      <c r="CT57" s="349">
        <v>92</v>
      </c>
      <c r="CU57" s="349">
        <v>89</v>
      </c>
      <c r="CV57" s="349">
        <v>83</v>
      </c>
      <c r="CW57" s="349">
        <v>0</v>
      </c>
      <c r="CX57" s="349">
        <v>0</v>
      </c>
      <c r="CY57" s="349">
        <v>0</v>
      </c>
      <c r="CZ57" s="349">
        <v>24</v>
      </c>
      <c r="DA57" s="349">
        <v>77</v>
      </c>
      <c r="DB57" s="50">
        <v>60</v>
      </c>
      <c r="DD57" s="238"/>
      <c r="DL57" s="238"/>
      <c r="DM57" s="238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12"/>
      <c r="HH57" s="75"/>
    </row>
    <row r="58" spans="1:221" ht="15.75">
      <c r="A58" s="63" t="s">
        <v>3381</v>
      </c>
      <c r="D58" s="57">
        <f>SUM(E58:HQ58)</f>
        <v>3197</v>
      </c>
      <c r="E58" s="349">
        <v>12</v>
      </c>
      <c r="F58" s="349">
        <v>0</v>
      </c>
      <c r="G58" s="349">
        <v>13</v>
      </c>
      <c r="H58" s="349">
        <v>32</v>
      </c>
      <c r="I58" s="349">
        <v>70</v>
      </c>
      <c r="J58" s="349">
        <v>0</v>
      </c>
      <c r="K58" s="349">
        <v>0</v>
      </c>
      <c r="L58" s="349">
        <v>0</v>
      </c>
      <c r="M58" s="349">
        <v>0</v>
      </c>
      <c r="N58" s="349">
        <v>57</v>
      </c>
      <c r="O58" s="349">
        <v>0</v>
      </c>
      <c r="P58" s="349">
        <v>39</v>
      </c>
      <c r="Q58" s="349">
        <v>21</v>
      </c>
      <c r="R58" s="349">
        <v>3</v>
      </c>
      <c r="S58" s="349">
        <v>0</v>
      </c>
      <c r="T58" s="349">
        <v>42</v>
      </c>
      <c r="U58" s="349">
        <v>0</v>
      </c>
      <c r="V58" s="349">
        <v>0</v>
      </c>
      <c r="W58" s="349">
        <v>0</v>
      </c>
      <c r="X58" s="349">
        <v>0</v>
      </c>
      <c r="Y58" s="349">
        <v>22</v>
      </c>
      <c r="Z58" s="349">
        <v>89</v>
      </c>
      <c r="AA58" s="349">
        <v>68</v>
      </c>
      <c r="AB58" s="349">
        <v>26</v>
      </c>
      <c r="AC58" s="349">
        <v>0</v>
      </c>
      <c r="AD58" s="349">
        <v>6</v>
      </c>
      <c r="AE58" s="349">
        <v>98</v>
      </c>
      <c r="AF58" s="349">
        <v>0</v>
      </c>
      <c r="AG58" s="349">
        <v>0</v>
      </c>
      <c r="AH58" s="349">
        <v>69</v>
      </c>
      <c r="AI58" s="349">
        <v>93</v>
      </c>
      <c r="AJ58" s="349">
        <v>23</v>
      </c>
      <c r="AK58" s="349">
        <v>82</v>
      </c>
      <c r="AL58" s="349">
        <v>0</v>
      </c>
      <c r="AM58" s="349">
        <v>72</v>
      </c>
      <c r="AN58" s="349">
        <v>30</v>
      </c>
      <c r="AO58" s="349">
        <v>96</v>
      </c>
      <c r="AP58" s="349">
        <v>0</v>
      </c>
      <c r="AQ58" s="349">
        <v>32</v>
      </c>
      <c r="AR58" s="349">
        <v>7</v>
      </c>
      <c r="AS58" s="349">
        <v>33</v>
      </c>
      <c r="AT58" s="349">
        <v>73</v>
      </c>
      <c r="AU58" s="349">
        <v>89</v>
      </c>
      <c r="AV58" s="349">
        <v>53</v>
      </c>
      <c r="AW58" s="349">
        <v>0</v>
      </c>
      <c r="AX58" s="349">
        <v>0</v>
      </c>
      <c r="AY58" s="349">
        <v>0</v>
      </c>
      <c r="AZ58" s="349">
        <v>0</v>
      </c>
      <c r="BA58" s="349">
        <v>98</v>
      </c>
      <c r="BB58" s="349">
        <v>0</v>
      </c>
      <c r="BC58" s="349">
        <v>0</v>
      </c>
      <c r="BD58" s="349">
        <v>0</v>
      </c>
      <c r="BE58" s="349">
        <v>61</v>
      </c>
      <c r="BF58" s="349">
        <v>96</v>
      </c>
      <c r="BG58" s="349">
        <v>96</v>
      </c>
      <c r="BH58" s="349">
        <v>8</v>
      </c>
      <c r="BI58" s="349">
        <v>0</v>
      </c>
      <c r="BJ58" s="349">
        <v>0</v>
      </c>
      <c r="BK58" s="349">
        <v>84</v>
      </c>
      <c r="BL58" s="349">
        <v>75</v>
      </c>
      <c r="BM58" s="349">
        <v>78</v>
      </c>
      <c r="BN58" s="349">
        <v>94</v>
      </c>
      <c r="BO58" s="349">
        <v>98</v>
      </c>
      <c r="BP58" s="349">
        <v>0</v>
      </c>
      <c r="BQ58" s="349">
        <v>71</v>
      </c>
      <c r="BR58" s="349">
        <v>100</v>
      </c>
      <c r="BS58" s="349">
        <v>33</v>
      </c>
      <c r="BT58" s="349">
        <v>100</v>
      </c>
      <c r="BU58" s="349">
        <v>0</v>
      </c>
      <c r="BV58" s="349">
        <v>44</v>
      </c>
      <c r="BW58" s="349">
        <v>0</v>
      </c>
      <c r="BX58" s="349">
        <v>69</v>
      </c>
      <c r="BY58" s="349">
        <v>0</v>
      </c>
      <c r="BZ58" s="349">
        <v>0</v>
      </c>
      <c r="CA58" s="349">
        <v>0</v>
      </c>
      <c r="CB58" s="349">
        <v>91</v>
      </c>
      <c r="CC58" s="349">
        <v>9</v>
      </c>
      <c r="CD58" s="349">
        <v>0</v>
      </c>
      <c r="CE58" s="349">
        <v>0</v>
      </c>
      <c r="CF58" s="349">
        <v>32</v>
      </c>
      <c r="CG58" s="349">
        <v>74</v>
      </c>
      <c r="CH58" s="349">
        <v>0</v>
      </c>
      <c r="CI58" s="349">
        <v>20</v>
      </c>
      <c r="CJ58" s="349">
        <v>6</v>
      </c>
      <c r="CK58" s="349">
        <v>0</v>
      </c>
      <c r="CL58" s="349">
        <v>0</v>
      </c>
      <c r="CM58" s="349">
        <v>0</v>
      </c>
      <c r="CN58" s="349">
        <v>0</v>
      </c>
      <c r="CO58" s="349">
        <v>0</v>
      </c>
      <c r="CP58" s="349">
        <v>38</v>
      </c>
      <c r="CQ58" s="349">
        <v>0</v>
      </c>
      <c r="CR58" s="349">
        <v>73</v>
      </c>
      <c r="CS58" s="349">
        <v>95</v>
      </c>
      <c r="CT58" s="349">
        <v>0</v>
      </c>
      <c r="CU58" s="349">
        <v>33</v>
      </c>
      <c r="CV58" s="349">
        <v>28</v>
      </c>
      <c r="CW58" s="349">
        <v>0</v>
      </c>
      <c r="CX58" s="349">
        <v>0</v>
      </c>
      <c r="CY58" s="349">
        <v>58</v>
      </c>
      <c r="CZ58" s="349">
        <v>45</v>
      </c>
      <c r="DA58" s="349">
        <v>25</v>
      </c>
      <c r="DB58" s="50">
        <v>15</v>
      </c>
      <c r="DD58" s="238"/>
      <c r="DL58" s="238"/>
      <c r="DM58" s="238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12"/>
    </row>
    <row r="59" spans="1:221" ht="15.75">
      <c r="A59" s="63" t="s">
        <v>763</v>
      </c>
      <c r="D59" s="57">
        <f>SUM(E59:HQ59)</f>
        <v>3892</v>
      </c>
      <c r="E59" s="349">
        <v>28</v>
      </c>
      <c r="F59" s="349">
        <v>89</v>
      </c>
      <c r="G59" s="349">
        <v>71</v>
      </c>
      <c r="H59" s="349">
        <v>71</v>
      </c>
      <c r="I59" s="349">
        <v>0</v>
      </c>
      <c r="J59" s="349">
        <v>0</v>
      </c>
      <c r="K59" s="349">
        <v>75</v>
      </c>
      <c r="L59" s="349">
        <v>0</v>
      </c>
      <c r="M59" s="349">
        <v>0</v>
      </c>
      <c r="N59" s="349">
        <v>70</v>
      </c>
      <c r="O59" s="349">
        <v>36</v>
      </c>
      <c r="P59" s="349">
        <v>84</v>
      </c>
      <c r="Q59" s="349">
        <v>85</v>
      </c>
      <c r="R59" s="349">
        <v>55</v>
      </c>
      <c r="S59" s="349">
        <v>96</v>
      </c>
      <c r="T59" s="349">
        <v>30</v>
      </c>
      <c r="U59" s="349">
        <v>0</v>
      </c>
      <c r="V59" s="349">
        <v>0</v>
      </c>
      <c r="W59" s="349">
        <v>61</v>
      </c>
      <c r="X59" s="349">
        <v>0</v>
      </c>
      <c r="Y59" s="349">
        <v>41</v>
      </c>
      <c r="Z59" s="349">
        <v>87</v>
      </c>
      <c r="AA59" s="349">
        <v>6</v>
      </c>
      <c r="AB59" s="349">
        <v>91</v>
      </c>
      <c r="AC59" s="349">
        <v>89</v>
      </c>
      <c r="AD59" s="349">
        <v>47</v>
      </c>
      <c r="AE59" s="349">
        <v>20</v>
      </c>
      <c r="AF59" s="349">
        <v>19</v>
      </c>
      <c r="AG59" s="349">
        <v>74</v>
      </c>
      <c r="AH59" s="349">
        <v>33</v>
      </c>
      <c r="AI59" s="349">
        <v>54</v>
      </c>
      <c r="AJ59" s="349">
        <v>94</v>
      </c>
      <c r="AK59" s="349">
        <v>0</v>
      </c>
      <c r="AL59" s="349">
        <v>77</v>
      </c>
      <c r="AM59" s="349">
        <v>0</v>
      </c>
      <c r="AN59" s="349">
        <v>26</v>
      </c>
      <c r="AO59" s="349">
        <v>55</v>
      </c>
      <c r="AP59" s="349">
        <v>0</v>
      </c>
      <c r="AQ59" s="349">
        <v>52</v>
      </c>
      <c r="AR59" s="349">
        <v>14</v>
      </c>
      <c r="AS59" s="349">
        <v>72</v>
      </c>
      <c r="AT59" s="349">
        <v>64</v>
      </c>
      <c r="AU59" s="349">
        <v>0</v>
      </c>
      <c r="AV59" s="349">
        <v>55</v>
      </c>
      <c r="AW59" s="349">
        <v>0</v>
      </c>
      <c r="AX59" s="349">
        <v>0</v>
      </c>
      <c r="AY59" s="349">
        <v>0</v>
      </c>
      <c r="AZ59" s="349">
        <v>0</v>
      </c>
      <c r="BA59" s="349">
        <v>3</v>
      </c>
      <c r="BB59" s="349">
        <v>0</v>
      </c>
      <c r="BC59" s="349">
        <v>95</v>
      </c>
      <c r="BD59" s="349">
        <v>0</v>
      </c>
      <c r="BE59" s="349">
        <v>54</v>
      </c>
      <c r="BF59" s="349">
        <v>5</v>
      </c>
      <c r="BG59" s="349">
        <v>38</v>
      </c>
      <c r="BH59" s="349">
        <v>10</v>
      </c>
      <c r="BI59" s="349">
        <v>0</v>
      </c>
      <c r="BJ59" s="349">
        <v>0</v>
      </c>
      <c r="BK59" s="349">
        <v>99</v>
      </c>
      <c r="BL59" s="349">
        <v>89</v>
      </c>
      <c r="BM59" s="349">
        <v>87</v>
      </c>
      <c r="BN59" s="349">
        <v>39</v>
      </c>
      <c r="BO59" s="349">
        <v>5</v>
      </c>
      <c r="BP59" s="349">
        <v>0</v>
      </c>
      <c r="BQ59" s="349">
        <v>35</v>
      </c>
      <c r="BR59" s="349">
        <v>71</v>
      </c>
      <c r="BS59" s="349">
        <v>26</v>
      </c>
      <c r="BT59" s="349">
        <v>4</v>
      </c>
      <c r="BU59" s="349">
        <v>0</v>
      </c>
      <c r="BV59" s="349">
        <v>50</v>
      </c>
      <c r="BW59" s="349">
        <v>42</v>
      </c>
      <c r="BX59" s="349">
        <v>96</v>
      </c>
      <c r="BY59" s="349">
        <v>72</v>
      </c>
      <c r="BZ59" s="349">
        <v>0</v>
      </c>
      <c r="CA59" s="349">
        <v>94</v>
      </c>
      <c r="CB59" s="349">
        <v>98</v>
      </c>
      <c r="CC59" s="349">
        <v>100</v>
      </c>
      <c r="CD59" s="349">
        <v>0</v>
      </c>
      <c r="CE59" s="349">
        <v>0</v>
      </c>
      <c r="CF59" s="349">
        <v>36</v>
      </c>
      <c r="CG59" s="349">
        <v>56</v>
      </c>
      <c r="CH59" s="349">
        <v>100</v>
      </c>
      <c r="CI59" s="349">
        <v>15</v>
      </c>
      <c r="CJ59" s="349">
        <v>25</v>
      </c>
      <c r="CK59" s="349">
        <v>73</v>
      </c>
      <c r="CL59" s="349">
        <v>63</v>
      </c>
      <c r="CM59" s="349">
        <v>99</v>
      </c>
      <c r="CN59" s="349">
        <v>0</v>
      </c>
      <c r="CO59" s="349">
        <v>0</v>
      </c>
      <c r="CP59" s="349">
        <v>46</v>
      </c>
      <c r="CQ59" s="349">
        <v>0</v>
      </c>
      <c r="CR59" s="349">
        <v>85</v>
      </c>
      <c r="CS59" s="349">
        <v>0</v>
      </c>
      <c r="CT59" s="349">
        <v>0</v>
      </c>
      <c r="CU59" s="349">
        <v>66</v>
      </c>
      <c r="CV59" s="349">
        <v>29</v>
      </c>
      <c r="CW59" s="349">
        <v>0</v>
      </c>
      <c r="CX59" s="349">
        <v>0</v>
      </c>
      <c r="CY59" s="349">
        <v>0</v>
      </c>
      <c r="CZ59" s="349">
        <v>23</v>
      </c>
      <c r="DA59" s="349">
        <v>26</v>
      </c>
      <c r="DB59" s="50">
        <v>17</v>
      </c>
      <c r="DD59" s="238"/>
      <c r="DL59" s="238"/>
      <c r="DM59" s="238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12"/>
    </row>
    <row r="60" spans="1:221" ht="15.75">
      <c r="A60" s="277" t="s">
        <v>23</v>
      </c>
      <c r="D60" s="57">
        <f>SUM(E60:HQ60)</f>
        <v>4037</v>
      </c>
      <c r="E60" s="349">
        <v>48</v>
      </c>
      <c r="F60" s="349">
        <v>0</v>
      </c>
      <c r="G60" s="349">
        <v>46</v>
      </c>
      <c r="H60" s="349">
        <v>50</v>
      </c>
      <c r="I60" s="349">
        <v>65</v>
      </c>
      <c r="J60" s="349">
        <v>0</v>
      </c>
      <c r="K60" s="349">
        <v>89</v>
      </c>
      <c r="L60" s="349">
        <v>0</v>
      </c>
      <c r="M60" s="349">
        <v>0</v>
      </c>
      <c r="N60" s="349">
        <v>91</v>
      </c>
      <c r="O60" s="349">
        <v>85</v>
      </c>
      <c r="P60" s="349">
        <v>16</v>
      </c>
      <c r="Q60" s="349">
        <v>0</v>
      </c>
      <c r="R60" s="349">
        <v>16</v>
      </c>
      <c r="S60" s="349">
        <v>0</v>
      </c>
      <c r="T60" s="349">
        <v>27</v>
      </c>
      <c r="U60" s="349">
        <v>97</v>
      </c>
      <c r="V60" s="349">
        <v>0</v>
      </c>
      <c r="W60" s="349">
        <v>0</v>
      </c>
      <c r="X60" s="349">
        <v>0</v>
      </c>
      <c r="Y60" s="349">
        <v>59</v>
      </c>
      <c r="Z60" s="349">
        <v>16</v>
      </c>
      <c r="AA60" s="349">
        <v>18</v>
      </c>
      <c r="AB60" s="349">
        <v>54</v>
      </c>
      <c r="AC60" s="349">
        <v>16</v>
      </c>
      <c r="AD60" s="349">
        <v>35</v>
      </c>
      <c r="AE60" s="349">
        <v>59</v>
      </c>
      <c r="AF60" s="349">
        <v>0</v>
      </c>
      <c r="AG60" s="349">
        <v>0</v>
      </c>
      <c r="AH60" s="349">
        <v>57</v>
      </c>
      <c r="AI60" s="349">
        <v>76</v>
      </c>
      <c r="AJ60" s="349">
        <v>74</v>
      </c>
      <c r="AK60" s="349">
        <v>83</v>
      </c>
      <c r="AL60" s="349">
        <v>60</v>
      </c>
      <c r="AM60" s="349">
        <v>93</v>
      </c>
      <c r="AN60" s="349">
        <v>75</v>
      </c>
      <c r="AO60" s="349">
        <v>78</v>
      </c>
      <c r="AP60" s="349">
        <v>65</v>
      </c>
      <c r="AQ60" s="349">
        <v>10</v>
      </c>
      <c r="AR60" s="349">
        <v>60</v>
      </c>
      <c r="AS60" s="349">
        <v>47</v>
      </c>
      <c r="AT60" s="349">
        <v>86</v>
      </c>
      <c r="AU60" s="349">
        <v>62</v>
      </c>
      <c r="AV60" s="349">
        <v>0</v>
      </c>
      <c r="AW60" s="349">
        <v>0</v>
      </c>
      <c r="AX60" s="349">
        <v>94</v>
      </c>
      <c r="AY60" s="349">
        <v>0</v>
      </c>
      <c r="AZ60" s="349">
        <v>99</v>
      </c>
      <c r="BA60" s="349">
        <v>31</v>
      </c>
      <c r="BB60" s="349">
        <v>50</v>
      </c>
      <c r="BC60" s="349">
        <v>48</v>
      </c>
      <c r="BD60" s="349">
        <v>0</v>
      </c>
      <c r="BE60" s="349">
        <v>57</v>
      </c>
      <c r="BF60" s="349">
        <v>91</v>
      </c>
      <c r="BG60" s="349">
        <v>64</v>
      </c>
      <c r="BH60" s="349">
        <v>56</v>
      </c>
      <c r="BI60" s="349">
        <v>0</v>
      </c>
      <c r="BJ60" s="349">
        <v>0</v>
      </c>
      <c r="BK60" s="349">
        <v>0</v>
      </c>
      <c r="BL60" s="349">
        <v>70</v>
      </c>
      <c r="BM60" s="349">
        <v>27</v>
      </c>
      <c r="BN60" s="349">
        <v>40</v>
      </c>
      <c r="BO60" s="349">
        <v>62</v>
      </c>
      <c r="BP60" s="349">
        <v>94</v>
      </c>
      <c r="BQ60" s="349">
        <v>52</v>
      </c>
      <c r="BR60" s="349">
        <v>0</v>
      </c>
      <c r="BS60" s="349">
        <v>46</v>
      </c>
      <c r="BT60" s="349">
        <v>87</v>
      </c>
      <c r="BU60" s="349">
        <v>0</v>
      </c>
      <c r="BV60" s="349">
        <v>0</v>
      </c>
      <c r="BW60" s="349">
        <v>32</v>
      </c>
      <c r="BX60" s="349">
        <v>0</v>
      </c>
      <c r="BY60" s="349">
        <v>0</v>
      </c>
      <c r="BZ60" s="349">
        <v>0</v>
      </c>
      <c r="CA60" s="349">
        <v>51</v>
      </c>
      <c r="CB60" s="349">
        <v>46</v>
      </c>
      <c r="CC60" s="349">
        <v>35</v>
      </c>
      <c r="CD60" s="349">
        <v>98</v>
      </c>
      <c r="CE60" s="349">
        <v>0</v>
      </c>
      <c r="CF60" s="349">
        <v>65</v>
      </c>
      <c r="CG60" s="349">
        <v>63</v>
      </c>
      <c r="CH60" s="349">
        <v>0</v>
      </c>
      <c r="CI60" s="349">
        <v>44</v>
      </c>
      <c r="CJ60" s="349">
        <v>47</v>
      </c>
      <c r="CK60" s="349">
        <v>47</v>
      </c>
      <c r="CL60" s="349">
        <v>0</v>
      </c>
      <c r="CM60" s="349">
        <v>0</v>
      </c>
      <c r="CN60" s="349">
        <v>42</v>
      </c>
      <c r="CO60" s="349">
        <v>46</v>
      </c>
      <c r="CP60" s="349">
        <v>65</v>
      </c>
      <c r="CQ60" s="349">
        <v>66</v>
      </c>
      <c r="CR60" s="349">
        <v>0</v>
      </c>
      <c r="CS60" s="349">
        <v>88</v>
      </c>
      <c r="CT60" s="349">
        <v>0</v>
      </c>
      <c r="CU60" s="349">
        <v>57</v>
      </c>
      <c r="CV60" s="349">
        <v>67</v>
      </c>
      <c r="CW60" s="349">
        <v>0</v>
      </c>
      <c r="CX60" s="349">
        <v>0</v>
      </c>
      <c r="CY60" s="349">
        <v>80</v>
      </c>
      <c r="CZ60" s="349">
        <v>33</v>
      </c>
      <c r="DA60" s="349">
        <v>62</v>
      </c>
      <c r="DB60" s="50">
        <v>22</v>
      </c>
      <c r="DD60" s="238"/>
      <c r="DL60" s="238"/>
      <c r="DM60" s="238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12"/>
    </row>
    <row r="61" spans="1:221" ht="15.75">
      <c r="A61" s="63" t="s">
        <v>25</v>
      </c>
      <c r="D61" s="57">
        <f>SUM(E61:HQ61)</f>
        <v>4634</v>
      </c>
      <c r="E61" s="349">
        <v>40</v>
      </c>
      <c r="F61" s="349">
        <v>0</v>
      </c>
      <c r="G61" s="349">
        <v>50</v>
      </c>
      <c r="H61" s="349">
        <v>50</v>
      </c>
      <c r="I61" s="349">
        <v>86</v>
      </c>
      <c r="J61" s="349">
        <v>91</v>
      </c>
      <c r="K61" s="349">
        <v>54</v>
      </c>
      <c r="L61" s="349">
        <v>70</v>
      </c>
      <c r="M61" s="349">
        <v>0</v>
      </c>
      <c r="N61" s="349">
        <v>15</v>
      </c>
      <c r="O61" s="349">
        <v>67</v>
      </c>
      <c r="P61" s="349">
        <v>92</v>
      </c>
      <c r="Q61" s="349">
        <v>42</v>
      </c>
      <c r="R61" s="349">
        <v>57</v>
      </c>
      <c r="S61" s="349">
        <v>0</v>
      </c>
      <c r="T61" s="349">
        <v>63</v>
      </c>
      <c r="U61" s="349">
        <v>78</v>
      </c>
      <c r="V61" s="349">
        <v>0</v>
      </c>
      <c r="W61" s="349">
        <v>19</v>
      </c>
      <c r="X61" s="349">
        <v>0</v>
      </c>
      <c r="Y61" s="349">
        <v>87</v>
      </c>
      <c r="Z61" s="349">
        <v>51</v>
      </c>
      <c r="AA61" s="349">
        <v>74</v>
      </c>
      <c r="AB61" s="349">
        <v>75</v>
      </c>
      <c r="AC61" s="349">
        <v>85</v>
      </c>
      <c r="AD61" s="349">
        <v>49</v>
      </c>
      <c r="AE61" s="349">
        <v>13</v>
      </c>
      <c r="AF61" s="349">
        <v>63</v>
      </c>
      <c r="AG61" s="349">
        <v>0</v>
      </c>
      <c r="AH61" s="349">
        <v>57</v>
      </c>
      <c r="AI61" s="349">
        <v>56</v>
      </c>
      <c r="AJ61" s="349">
        <v>19</v>
      </c>
      <c r="AK61" s="349">
        <v>73</v>
      </c>
      <c r="AL61" s="349">
        <v>0</v>
      </c>
      <c r="AM61" s="349">
        <v>92</v>
      </c>
      <c r="AN61" s="349">
        <v>75</v>
      </c>
      <c r="AO61" s="349">
        <v>76</v>
      </c>
      <c r="AP61" s="349">
        <v>88</v>
      </c>
      <c r="AQ61" s="349">
        <v>48</v>
      </c>
      <c r="AR61" s="349">
        <v>57</v>
      </c>
      <c r="AS61" s="349">
        <v>0</v>
      </c>
      <c r="AT61" s="349">
        <v>67</v>
      </c>
      <c r="AU61" s="349">
        <v>0</v>
      </c>
      <c r="AV61" s="349">
        <v>63</v>
      </c>
      <c r="AW61" s="349">
        <v>0</v>
      </c>
      <c r="AX61" s="349">
        <v>0</v>
      </c>
      <c r="AY61" s="349">
        <v>0</v>
      </c>
      <c r="AZ61" s="349">
        <v>0</v>
      </c>
      <c r="BA61" s="349">
        <v>29</v>
      </c>
      <c r="BB61" s="349">
        <v>81</v>
      </c>
      <c r="BC61" s="349">
        <v>81</v>
      </c>
      <c r="BD61" s="349">
        <v>0</v>
      </c>
      <c r="BE61" s="349">
        <v>77</v>
      </c>
      <c r="BF61" s="349">
        <v>47</v>
      </c>
      <c r="BG61" s="349">
        <v>48</v>
      </c>
      <c r="BH61" s="349">
        <v>84</v>
      </c>
      <c r="BI61" s="349">
        <v>0</v>
      </c>
      <c r="BJ61" s="349">
        <v>0</v>
      </c>
      <c r="BK61" s="349">
        <v>0</v>
      </c>
      <c r="BL61" s="349">
        <v>94</v>
      </c>
      <c r="BM61" s="349">
        <v>62</v>
      </c>
      <c r="BN61" s="349">
        <v>48</v>
      </c>
      <c r="BO61" s="349">
        <v>59</v>
      </c>
      <c r="BP61" s="349">
        <v>0</v>
      </c>
      <c r="BQ61" s="349">
        <v>66</v>
      </c>
      <c r="BR61" s="349">
        <v>0</v>
      </c>
      <c r="BS61" s="349">
        <v>56</v>
      </c>
      <c r="BT61" s="349">
        <v>66</v>
      </c>
      <c r="BU61" s="349">
        <v>87</v>
      </c>
      <c r="BV61" s="349">
        <v>32</v>
      </c>
      <c r="BW61" s="349">
        <v>72</v>
      </c>
      <c r="BX61" s="349">
        <v>69</v>
      </c>
      <c r="BY61" s="349">
        <v>0</v>
      </c>
      <c r="BZ61" s="349">
        <v>0</v>
      </c>
      <c r="CA61" s="349">
        <v>71</v>
      </c>
      <c r="CB61" s="349">
        <v>97</v>
      </c>
      <c r="CC61" s="349">
        <v>62</v>
      </c>
      <c r="CD61" s="349">
        <v>0</v>
      </c>
      <c r="CE61" s="349">
        <v>0</v>
      </c>
      <c r="CF61" s="349">
        <v>74</v>
      </c>
      <c r="CG61" s="349">
        <v>100</v>
      </c>
      <c r="CH61" s="349">
        <v>89</v>
      </c>
      <c r="CI61" s="349">
        <v>47</v>
      </c>
      <c r="CJ61" s="349">
        <v>46</v>
      </c>
      <c r="CK61" s="349">
        <v>0</v>
      </c>
      <c r="CL61" s="349">
        <v>32</v>
      </c>
      <c r="CM61" s="349">
        <v>0</v>
      </c>
      <c r="CN61" s="349">
        <v>64</v>
      </c>
      <c r="CO61" s="349">
        <v>78</v>
      </c>
      <c r="CP61" s="349">
        <v>100</v>
      </c>
      <c r="CQ61" s="349">
        <v>0</v>
      </c>
      <c r="CR61" s="349">
        <v>0</v>
      </c>
      <c r="CS61" s="349">
        <v>0</v>
      </c>
      <c r="CT61" s="349">
        <v>76</v>
      </c>
      <c r="CU61" s="349">
        <v>68</v>
      </c>
      <c r="CV61" s="349">
        <v>81</v>
      </c>
      <c r="CW61" s="349">
        <v>0</v>
      </c>
      <c r="CX61" s="349">
        <v>0</v>
      </c>
      <c r="CY61" s="349">
        <v>0</v>
      </c>
      <c r="CZ61" s="349">
        <v>86</v>
      </c>
      <c r="DA61" s="349">
        <v>76</v>
      </c>
      <c r="DB61" s="50">
        <v>87</v>
      </c>
      <c r="DD61" s="238"/>
      <c r="DL61" s="238"/>
      <c r="DM61" s="238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</row>
    <row r="62" spans="1:221" ht="15.75">
      <c r="A62" s="219" t="s">
        <v>1654</v>
      </c>
      <c r="D62" s="57">
        <f>SUM(E62:HQ62)</f>
        <v>4628</v>
      </c>
      <c r="E62" s="349">
        <v>57</v>
      </c>
      <c r="F62" s="349">
        <v>64</v>
      </c>
      <c r="G62" s="349">
        <v>71</v>
      </c>
      <c r="H62" s="349">
        <v>85</v>
      </c>
      <c r="I62" s="349">
        <v>0</v>
      </c>
      <c r="J62" s="349">
        <v>0</v>
      </c>
      <c r="K62" s="349">
        <v>87</v>
      </c>
      <c r="L62" s="349">
        <v>0</v>
      </c>
      <c r="M62" s="349">
        <v>95</v>
      </c>
      <c r="N62" s="349">
        <v>95</v>
      </c>
      <c r="O62" s="349">
        <v>58</v>
      </c>
      <c r="P62" s="349">
        <v>54</v>
      </c>
      <c r="Q62" s="349">
        <v>44</v>
      </c>
      <c r="R62" s="349">
        <v>7</v>
      </c>
      <c r="S62" s="349">
        <v>0</v>
      </c>
      <c r="T62" s="349">
        <v>0</v>
      </c>
      <c r="U62" s="349">
        <v>65</v>
      </c>
      <c r="V62" s="349">
        <v>100</v>
      </c>
      <c r="W62" s="349">
        <v>52</v>
      </c>
      <c r="X62" s="349">
        <v>100</v>
      </c>
      <c r="Y62" s="349">
        <v>67</v>
      </c>
      <c r="Z62" s="349">
        <v>28</v>
      </c>
      <c r="AA62" s="349">
        <v>38</v>
      </c>
      <c r="AB62" s="349">
        <v>97</v>
      </c>
      <c r="AC62" s="349">
        <v>55</v>
      </c>
      <c r="AD62" s="349">
        <v>63</v>
      </c>
      <c r="AE62" s="349">
        <v>82</v>
      </c>
      <c r="AF62" s="349">
        <v>27</v>
      </c>
      <c r="AG62" s="349">
        <v>100</v>
      </c>
      <c r="AH62" s="349">
        <v>57</v>
      </c>
      <c r="AI62" s="349">
        <v>41</v>
      </c>
      <c r="AJ62" s="349">
        <v>62</v>
      </c>
      <c r="AK62" s="349">
        <v>87</v>
      </c>
      <c r="AL62" s="349">
        <v>0</v>
      </c>
      <c r="AM62" s="349">
        <v>72</v>
      </c>
      <c r="AN62" s="349">
        <v>86</v>
      </c>
      <c r="AO62" s="349">
        <v>44</v>
      </c>
      <c r="AP62" s="349">
        <v>78</v>
      </c>
      <c r="AQ62" s="349">
        <v>20</v>
      </c>
      <c r="AR62" s="349">
        <v>68</v>
      </c>
      <c r="AS62" s="349">
        <v>0</v>
      </c>
      <c r="AT62" s="349">
        <v>31</v>
      </c>
      <c r="AU62" s="349">
        <v>55</v>
      </c>
      <c r="AV62" s="349">
        <v>0</v>
      </c>
      <c r="AW62" s="349">
        <v>0</v>
      </c>
      <c r="AX62" s="349">
        <v>0</v>
      </c>
      <c r="AY62" s="349">
        <v>0</v>
      </c>
      <c r="AZ62" s="349">
        <v>0</v>
      </c>
      <c r="BA62" s="349">
        <v>81</v>
      </c>
      <c r="BB62" s="349">
        <v>0</v>
      </c>
      <c r="BC62" s="349">
        <v>87</v>
      </c>
      <c r="BD62" s="349">
        <v>0</v>
      </c>
      <c r="BE62" s="349">
        <v>40</v>
      </c>
      <c r="BF62" s="349">
        <v>77</v>
      </c>
      <c r="BG62" s="349">
        <v>54</v>
      </c>
      <c r="BH62" s="349">
        <v>53</v>
      </c>
      <c r="BI62" s="349">
        <v>0</v>
      </c>
      <c r="BJ62" s="349">
        <v>0</v>
      </c>
      <c r="BK62" s="349">
        <v>0</v>
      </c>
      <c r="BL62" s="349">
        <v>0</v>
      </c>
      <c r="BM62" s="349">
        <v>50</v>
      </c>
      <c r="BN62" s="349">
        <v>70</v>
      </c>
      <c r="BO62" s="349">
        <v>51</v>
      </c>
      <c r="BP62" s="349">
        <v>0</v>
      </c>
      <c r="BQ62" s="349">
        <v>52</v>
      </c>
      <c r="BR62" s="349">
        <v>0</v>
      </c>
      <c r="BS62" s="349">
        <v>74</v>
      </c>
      <c r="BT62" s="349">
        <v>89</v>
      </c>
      <c r="BU62" s="349">
        <v>0</v>
      </c>
      <c r="BV62" s="349">
        <v>58</v>
      </c>
      <c r="BW62" s="349">
        <v>36</v>
      </c>
      <c r="BX62" s="349">
        <v>64</v>
      </c>
      <c r="BY62" s="349">
        <v>0</v>
      </c>
      <c r="BZ62" s="349">
        <v>0</v>
      </c>
      <c r="CA62" s="349">
        <v>97</v>
      </c>
      <c r="CB62" s="349">
        <v>32</v>
      </c>
      <c r="CC62" s="349">
        <v>64</v>
      </c>
      <c r="CD62" s="349">
        <v>0</v>
      </c>
      <c r="CE62" s="349">
        <v>0</v>
      </c>
      <c r="CF62" s="349">
        <v>58</v>
      </c>
      <c r="CG62" s="349">
        <v>80</v>
      </c>
      <c r="CH62" s="349">
        <v>91</v>
      </c>
      <c r="CI62" s="349">
        <v>58</v>
      </c>
      <c r="CJ62" s="349">
        <v>68</v>
      </c>
      <c r="CK62" s="349">
        <v>85</v>
      </c>
      <c r="CL62" s="349">
        <v>88</v>
      </c>
      <c r="CM62" s="349">
        <v>90</v>
      </c>
      <c r="CN62" s="349">
        <v>57</v>
      </c>
      <c r="CO62" s="349">
        <v>70</v>
      </c>
      <c r="CP62" s="349">
        <v>76</v>
      </c>
      <c r="CQ62" s="349">
        <v>0</v>
      </c>
      <c r="CR62" s="349">
        <v>0</v>
      </c>
      <c r="CS62" s="349">
        <v>0</v>
      </c>
      <c r="CT62" s="349">
        <v>97</v>
      </c>
      <c r="CU62" s="349">
        <v>36</v>
      </c>
      <c r="CV62" s="349">
        <v>67</v>
      </c>
      <c r="CW62" s="349">
        <v>0</v>
      </c>
      <c r="CX62" s="349">
        <v>0</v>
      </c>
      <c r="CY62" s="349">
        <v>0</v>
      </c>
      <c r="CZ62" s="349">
        <v>89</v>
      </c>
      <c r="DA62" s="349">
        <v>62</v>
      </c>
      <c r="DB62" s="50">
        <v>35</v>
      </c>
      <c r="DD62" s="238"/>
      <c r="DL62" s="238"/>
      <c r="DM62" s="238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</row>
    <row r="63" spans="1:221" ht="15.75">
      <c r="A63" s="219" t="s">
        <v>1656</v>
      </c>
      <c r="D63" s="57">
        <f>SUM(E63:HQ63)</f>
        <v>4830</v>
      </c>
      <c r="E63" s="349">
        <v>41</v>
      </c>
      <c r="F63" s="349">
        <v>89</v>
      </c>
      <c r="G63" s="349">
        <v>46</v>
      </c>
      <c r="H63" s="349">
        <v>64</v>
      </c>
      <c r="I63" s="349">
        <v>0</v>
      </c>
      <c r="J63" s="349">
        <v>66</v>
      </c>
      <c r="K63" s="349">
        <v>92</v>
      </c>
      <c r="L63" s="349">
        <v>0</v>
      </c>
      <c r="M63" s="349">
        <v>0</v>
      </c>
      <c r="N63" s="349">
        <v>31</v>
      </c>
      <c r="O63" s="349">
        <v>14</v>
      </c>
      <c r="P63" s="349">
        <v>75</v>
      </c>
      <c r="Q63" s="349">
        <v>81</v>
      </c>
      <c r="R63" s="349">
        <v>41</v>
      </c>
      <c r="S63" s="349">
        <v>80</v>
      </c>
      <c r="T63" s="349">
        <v>75</v>
      </c>
      <c r="U63" s="349">
        <v>0</v>
      </c>
      <c r="V63" s="349">
        <v>0</v>
      </c>
      <c r="W63" s="349">
        <v>90</v>
      </c>
      <c r="X63" s="349">
        <v>0</v>
      </c>
      <c r="Y63" s="349">
        <v>41</v>
      </c>
      <c r="Z63" s="349">
        <v>60</v>
      </c>
      <c r="AA63" s="349">
        <v>60</v>
      </c>
      <c r="AB63" s="349">
        <v>18</v>
      </c>
      <c r="AC63" s="349">
        <v>61</v>
      </c>
      <c r="AD63" s="349">
        <v>31</v>
      </c>
      <c r="AE63" s="349">
        <v>99</v>
      </c>
      <c r="AF63" s="349">
        <v>15</v>
      </c>
      <c r="AG63" s="349">
        <v>0</v>
      </c>
      <c r="AH63" s="349">
        <v>57</v>
      </c>
      <c r="AI63" s="349">
        <v>100</v>
      </c>
      <c r="AJ63" s="349">
        <v>57</v>
      </c>
      <c r="AK63" s="349">
        <v>99</v>
      </c>
      <c r="AL63" s="349">
        <v>0</v>
      </c>
      <c r="AM63" s="349">
        <v>88</v>
      </c>
      <c r="AN63" s="349">
        <v>99</v>
      </c>
      <c r="AO63" s="349">
        <v>22</v>
      </c>
      <c r="AP63" s="349">
        <v>97</v>
      </c>
      <c r="AQ63" s="349">
        <v>57</v>
      </c>
      <c r="AR63" s="349">
        <v>5</v>
      </c>
      <c r="AS63" s="349">
        <v>91</v>
      </c>
      <c r="AT63" s="349">
        <v>72</v>
      </c>
      <c r="AU63" s="349">
        <v>56</v>
      </c>
      <c r="AV63" s="349">
        <v>81</v>
      </c>
      <c r="AW63" s="349">
        <v>0</v>
      </c>
      <c r="AX63" s="349">
        <v>0</v>
      </c>
      <c r="AY63" s="349">
        <v>0</v>
      </c>
      <c r="AZ63" s="349">
        <v>0</v>
      </c>
      <c r="BA63" s="349">
        <v>88</v>
      </c>
      <c r="BB63" s="349">
        <v>0</v>
      </c>
      <c r="BC63" s="349">
        <v>0</v>
      </c>
      <c r="BD63" s="349">
        <v>100</v>
      </c>
      <c r="BE63" s="349">
        <v>96</v>
      </c>
      <c r="BF63" s="349">
        <v>90</v>
      </c>
      <c r="BG63" s="349">
        <v>85</v>
      </c>
      <c r="BH63" s="349">
        <v>19</v>
      </c>
      <c r="BI63" s="349">
        <v>0</v>
      </c>
      <c r="BJ63" s="349">
        <v>0</v>
      </c>
      <c r="BK63" s="349">
        <v>84</v>
      </c>
      <c r="BL63" s="349">
        <v>75</v>
      </c>
      <c r="BM63" s="349">
        <v>32</v>
      </c>
      <c r="BN63" s="349">
        <v>96</v>
      </c>
      <c r="BO63" s="349">
        <v>83</v>
      </c>
      <c r="BP63" s="349">
        <v>0</v>
      </c>
      <c r="BQ63" s="349">
        <v>95</v>
      </c>
      <c r="BR63" s="349">
        <v>94</v>
      </c>
      <c r="BS63" s="349">
        <v>14</v>
      </c>
      <c r="BT63" s="349">
        <v>79</v>
      </c>
      <c r="BU63" s="349">
        <v>0</v>
      </c>
      <c r="BV63" s="349">
        <v>50</v>
      </c>
      <c r="BW63" s="349">
        <v>32</v>
      </c>
      <c r="BX63" s="349">
        <v>0</v>
      </c>
      <c r="BY63" s="349">
        <v>0</v>
      </c>
      <c r="BZ63" s="349">
        <v>0</v>
      </c>
      <c r="CA63" s="349">
        <v>81</v>
      </c>
      <c r="CB63" s="349">
        <v>43</v>
      </c>
      <c r="CC63" s="349">
        <v>18</v>
      </c>
      <c r="CD63" s="349">
        <v>0</v>
      </c>
      <c r="CE63" s="349">
        <v>0</v>
      </c>
      <c r="CF63" s="349">
        <v>30</v>
      </c>
      <c r="CG63" s="349">
        <v>42</v>
      </c>
      <c r="CH63" s="349">
        <v>0</v>
      </c>
      <c r="CI63" s="349">
        <v>65</v>
      </c>
      <c r="CJ63" s="349">
        <v>75</v>
      </c>
      <c r="CK63" s="349">
        <v>73</v>
      </c>
      <c r="CL63" s="349">
        <v>95</v>
      </c>
      <c r="CM63" s="349">
        <v>0</v>
      </c>
      <c r="CN63" s="349">
        <v>57</v>
      </c>
      <c r="CO63" s="349">
        <v>70</v>
      </c>
      <c r="CP63" s="349">
        <v>39</v>
      </c>
      <c r="CQ63" s="349">
        <v>90</v>
      </c>
      <c r="CR63" s="349">
        <v>94</v>
      </c>
      <c r="CS63" s="349">
        <v>0</v>
      </c>
      <c r="CT63" s="349">
        <v>69</v>
      </c>
      <c r="CU63" s="349">
        <v>91</v>
      </c>
      <c r="CV63" s="349">
        <v>97</v>
      </c>
      <c r="CW63" s="349">
        <v>0</v>
      </c>
      <c r="CX63" s="349">
        <v>0</v>
      </c>
      <c r="CY63" s="349">
        <v>67</v>
      </c>
      <c r="CZ63" s="349">
        <v>66</v>
      </c>
      <c r="DA63" s="349">
        <v>98</v>
      </c>
      <c r="DB63" s="50">
        <v>7</v>
      </c>
      <c r="DD63" s="238"/>
      <c r="DL63" s="238"/>
      <c r="DM63" s="238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</row>
    <row r="64" spans="1:221" ht="15.75">
      <c r="A64" s="63" t="s">
        <v>3370</v>
      </c>
      <c r="D64" s="57">
        <f>SUM(E64:HQ64)</f>
        <v>3767</v>
      </c>
      <c r="E64" s="349">
        <v>85</v>
      </c>
      <c r="F64" s="349">
        <v>64</v>
      </c>
      <c r="G64" s="349">
        <v>46</v>
      </c>
      <c r="H64" s="349">
        <v>50</v>
      </c>
      <c r="I64" s="349">
        <v>0</v>
      </c>
      <c r="J64" s="349">
        <v>56</v>
      </c>
      <c r="K64" s="349">
        <v>54</v>
      </c>
      <c r="L64" s="349">
        <v>0</v>
      </c>
      <c r="M64" s="349">
        <v>0</v>
      </c>
      <c r="N64" s="349">
        <v>52</v>
      </c>
      <c r="O64" s="349">
        <v>79</v>
      </c>
      <c r="P64" s="349">
        <v>60</v>
      </c>
      <c r="Q64" s="349">
        <v>44</v>
      </c>
      <c r="R64" s="349">
        <v>77</v>
      </c>
      <c r="S64" s="349">
        <v>88</v>
      </c>
      <c r="T64" s="349">
        <v>0</v>
      </c>
      <c r="U64" s="349">
        <v>55</v>
      </c>
      <c r="V64" s="349">
        <v>0</v>
      </c>
      <c r="W64" s="349">
        <v>72</v>
      </c>
      <c r="X64" s="349">
        <v>0</v>
      </c>
      <c r="Y64" s="349">
        <v>53</v>
      </c>
      <c r="Z64" s="349">
        <v>75</v>
      </c>
      <c r="AA64" s="349">
        <v>32</v>
      </c>
      <c r="AB64" s="349">
        <v>7</v>
      </c>
      <c r="AC64" s="349">
        <v>42</v>
      </c>
      <c r="AD64" s="349">
        <v>16</v>
      </c>
      <c r="AE64" s="349">
        <v>77</v>
      </c>
      <c r="AF64" s="349">
        <v>0</v>
      </c>
      <c r="AG64" s="349">
        <v>0</v>
      </c>
      <c r="AH64" s="349">
        <v>11</v>
      </c>
      <c r="AI64" s="349">
        <v>52</v>
      </c>
      <c r="AJ64" s="349">
        <v>78</v>
      </c>
      <c r="AK64" s="349">
        <v>49</v>
      </c>
      <c r="AL64" s="349">
        <v>46</v>
      </c>
      <c r="AM64" s="349">
        <v>0</v>
      </c>
      <c r="AN64" s="349">
        <v>75</v>
      </c>
      <c r="AO64" s="349">
        <v>5</v>
      </c>
      <c r="AP64" s="349">
        <v>0</v>
      </c>
      <c r="AQ64" s="349">
        <v>16</v>
      </c>
      <c r="AR64" s="349">
        <v>51</v>
      </c>
      <c r="AS64" s="349">
        <v>58</v>
      </c>
      <c r="AT64" s="349">
        <v>78</v>
      </c>
      <c r="AU64" s="349">
        <v>71</v>
      </c>
      <c r="AV64" s="349">
        <v>67</v>
      </c>
      <c r="AW64" s="349">
        <v>0</v>
      </c>
      <c r="AX64" s="349">
        <v>0</v>
      </c>
      <c r="AY64" s="349">
        <v>0</v>
      </c>
      <c r="AZ64" s="349">
        <v>0</v>
      </c>
      <c r="BA64" s="349">
        <v>93</v>
      </c>
      <c r="BB64" s="349">
        <v>63</v>
      </c>
      <c r="BC64" s="349">
        <v>48</v>
      </c>
      <c r="BD64" s="349">
        <v>0</v>
      </c>
      <c r="BE64" s="349">
        <v>22</v>
      </c>
      <c r="BF64" s="349">
        <v>98</v>
      </c>
      <c r="BG64" s="349">
        <v>97</v>
      </c>
      <c r="BH64" s="349">
        <v>68</v>
      </c>
      <c r="BI64" s="349">
        <v>0</v>
      </c>
      <c r="BJ64" s="349">
        <v>0</v>
      </c>
      <c r="BK64" s="349">
        <v>0</v>
      </c>
      <c r="BL64" s="349">
        <v>0</v>
      </c>
      <c r="BM64" s="349">
        <v>49</v>
      </c>
      <c r="BN64" s="349">
        <v>57</v>
      </c>
      <c r="BO64" s="349">
        <v>82</v>
      </c>
      <c r="BP64" s="349">
        <v>0</v>
      </c>
      <c r="BQ64" s="349">
        <v>48</v>
      </c>
      <c r="BR64" s="349">
        <v>0</v>
      </c>
      <c r="BS64" s="349">
        <v>3</v>
      </c>
      <c r="BT64" s="349">
        <v>80</v>
      </c>
      <c r="BU64" s="349">
        <v>0</v>
      </c>
      <c r="BV64" s="349">
        <v>38</v>
      </c>
      <c r="BW64" s="349">
        <v>42</v>
      </c>
      <c r="BX64" s="349">
        <v>0</v>
      </c>
      <c r="BY64" s="349">
        <v>0</v>
      </c>
      <c r="BZ64" s="349">
        <v>0</v>
      </c>
      <c r="CA64" s="349">
        <v>46</v>
      </c>
      <c r="CB64" s="349">
        <v>3</v>
      </c>
      <c r="CC64" s="349">
        <v>15</v>
      </c>
      <c r="CD64" s="349">
        <v>0</v>
      </c>
      <c r="CE64" s="349">
        <v>0</v>
      </c>
      <c r="CF64" s="349">
        <v>44</v>
      </c>
      <c r="CG64" s="349">
        <v>19</v>
      </c>
      <c r="CH64" s="349">
        <v>0</v>
      </c>
      <c r="CI64" s="349">
        <v>48</v>
      </c>
      <c r="CJ64" s="349">
        <v>89</v>
      </c>
      <c r="CK64" s="349">
        <v>56</v>
      </c>
      <c r="CL64" s="349">
        <v>91</v>
      </c>
      <c r="CM64" s="349">
        <v>0</v>
      </c>
      <c r="CN64" s="349">
        <v>0</v>
      </c>
      <c r="CO64" s="349">
        <v>0</v>
      </c>
      <c r="CP64" s="349">
        <v>80</v>
      </c>
      <c r="CQ64" s="349">
        <v>57</v>
      </c>
      <c r="CR64" s="349">
        <v>89</v>
      </c>
      <c r="CS64" s="349">
        <v>0</v>
      </c>
      <c r="CT64" s="349">
        <v>57</v>
      </c>
      <c r="CU64" s="349">
        <v>28</v>
      </c>
      <c r="CV64" s="349">
        <v>96</v>
      </c>
      <c r="CW64" s="349">
        <v>0</v>
      </c>
      <c r="CX64" s="349">
        <v>0</v>
      </c>
      <c r="CY64" s="349">
        <v>91</v>
      </c>
      <c r="CZ64" s="349">
        <v>0</v>
      </c>
      <c r="DA64" s="349">
        <v>90</v>
      </c>
      <c r="DB64" s="50">
        <v>39</v>
      </c>
      <c r="DD64" s="238"/>
      <c r="DL64" s="238"/>
      <c r="DM64" s="238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</row>
    <row r="65" spans="1:187" ht="15.75">
      <c r="A65" s="63" t="s">
        <v>746</v>
      </c>
      <c r="D65" s="57">
        <f>SUM(E65:HQ65)</f>
        <v>4059</v>
      </c>
      <c r="E65" s="349">
        <v>96</v>
      </c>
      <c r="F65" s="349">
        <v>76</v>
      </c>
      <c r="G65" s="349">
        <v>46</v>
      </c>
      <c r="H65" s="349">
        <v>0</v>
      </c>
      <c r="I65" s="349">
        <v>58</v>
      </c>
      <c r="J65" s="349">
        <v>66</v>
      </c>
      <c r="K65" s="349">
        <v>0</v>
      </c>
      <c r="L65" s="349">
        <v>70</v>
      </c>
      <c r="M65" s="349">
        <v>0</v>
      </c>
      <c r="N65" s="349">
        <v>23</v>
      </c>
      <c r="O65" s="349">
        <v>29</v>
      </c>
      <c r="P65" s="349">
        <v>82</v>
      </c>
      <c r="Q65" s="349">
        <v>84</v>
      </c>
      <c r="R65" s="349">
        <v>50</v>
      </c>
      <c r="S65" s="349">
        <v>0</v>
      </c>
      <c r="T65" s="349">
        <v>0</v>
      </c>
      <c r="U65" s="349">
        <v>50</v>
      </c>
      <c r="V65" s="349">
        <v>0</v>
      </c>
      <c r="W65" s="349">
        <v>48</v>
      </c>
      <c r="X65" s="349">
        <v>0</v>
      </c>
      <c r="Y65" s="349">
        <v>45</v>
      </c>
      <c r="Z65" s="349">
        <v>90</v>
      </c>
      <c r="AA65" s="349">
        <v>49</v>
      </c>
      <c r="AB65" s="349">
        <v>74</v>
      </c>
      <c r="AC65" s="349">
        <v>85</v>
      </c>
      <c r="AD65" s="349">
        <v>66</v>
      </c>
      <c r="AE65" s="349">
        <v>24</v>
      </c>
      <c r="AF65" s="349">
        <v>29</v>
      </c>
      <c r="AG65" s="349">
        <v>73</v>
      </c>
      <c r="AH65" s="349">
        <v>57</v>
      </c>
      <c r="AI65" s="349">
        <v>74</v>
      </c>
      <c r="AJ65" s="349">
        <v>35</v>
      </c>
      <c r="AK65" s="349">
        <v>0</v>
      </c>
      <c r="AL65" s="349">
        <v>34</v>
      </c>
      <c r="AM65" s="349">
        <v>0</v>
      </c>
      <c r="AN65" s="349">
        <v>0</v>
      </c>
      <c r="AO65" s="349">
        <v>18</v>
      </c>
      <c r="AP65" s="349">
        <v>0</v>
      </c>
      <c r="AQ65" s="349">
        <v>97</v>
      </c>
      <c r="AR65" s="349">
        <v>77</v>
      </c>
      <c r="AS65" s="349">
        <v>0</v>
      </c>
      <c r="AT65" s="349">
        <v>0</v>
      </c>
      <c r="AU65" s="349">
        <v>66</v>
      </c>
      <c r="AV65" s="349">
        <v>83</v>
      </c>
      <c r="AW65" s="349">
        <v>0</v>
      </c>
      <c r="AX65" s="349">
        <v>0</v>
      </c>
      <c r="AY65" s="349">
        <v>99</v>
      </c>
      <c r="AZ65" s="349">
        <v>0</v>
      </c>
      <c r="BA65" s="349">
        <v>39</v>
      </c>
      <c r="BB65" s="349">
        <v>89</v>
      </c>
      <c r="BC65" s="349">
        <v>92</v>
      </c>
      <c r="BD65" s="349">
        <v>0</v>
      </c>
      <c r="BE65" s="349">
        <v>85</v>
      </c>
      <c r="BF65" s="349">
        <v>75</v>
      </c>
      <c r="BG65" s="349">
        <v>58</v>
      </c>
      <c r="BH65" s="349">
        <v>60</v>
      </c>
      <c r="BI65" s="349">
        <v>0</v>
      </c>
      <c r="BJ65" s="349">
        <v>0</v>
      </c>
      <c r="BK65" s="349">
        <v>93</v>
      </c>
      <c r="BL65" s="349">
        <v>0</v>
      </c>
      <c r="BM65" s="349">
        <v>43</v>
      </c>
      <c r="BN65" s="349">
        <v>85</v>
      </c>
      <c r="BO65" s="349">
        <v>71</v>
      </c>
      <c r="BP65" s="349">
        <v>0</v>
      </c>
      <c r="BQ65" s="349">
        <v>38</v>
      </c>
      <c r="BR65" s="349">
        <v>66</v>
      </c>
      <c r="BS65" s="349">
        <v>82</v>
      </c>
      <c r="BT65" s="349">
        <v>67</v>
      </c>
      <c r="BU65" s="349">
        <v>0</v>
      </c>
      <c r="BV65" s="349">
        <v>43</v>
      </c>
      <c r="BW65" s="349">
        <v>85</v>
      </c>
      <c r="BX65" s="349">
        <v>88</v>
      </c>
      <c r="BY65" s="349">
        <v>69</v>
      </c>
      <c r="BZ65" s="349">
        <v>0</v>
      </c>
      <c r="CA65" s="349">
        <v>0</v>
      </c>
      <c r="CB65" s="349">
        <v>35</v>
      </c>
      <c r="CC65" s="349">
        <v>97</v>
      </c>
      <c r="CD65" s="349">
        <v>0</v>
      </c>
      <c r="CE65" s="349">
        <v>0</v>
      </c>
      <c r="CF65" s="349">
        <v>40</v>
      </c>
      <c r="CG65" s="349">
        <v>31</v>
      </c>
      <c r="CH65" s="349">
        <v>0</v>
      </c>
      <c r="CI65" s="349">
        <v>95</v>
      </c>
      <c r="CJ65" s="349">
        <v>30</v>
      </c>
      <c r="CK65" s="349">
        <v>65</v>
      </c>
      <c r="CL65" s="349">
        <v>89</v>
      </c>
      <c r="CM65" s="349">
        <v>0</v>
      </c>
      <c r="CN65" s="349">
        <v>0</v>
      </c>
      <c r="CO65" s="349">
        <v>53</v>
      </c>
      <c r="CP65" s="349">
        <v>28</v>
      </c>
      <c r="CQ65" s="349">
        <v>0</v>
      </c>
      <c r="CR65" s="349">
        <v>0</v>
      </c>
      <c r="CS65" s="349">
        <v>0</v>
      </c>
      <c r="CT65" s="349">
        <v>0</v>
      </c>
      <c r="CU65" s="349">
        <v>70</v>
      </c>
      <c r="CV65" s="349">
        <v>0</v>
      </c>
      <c r="CW65" s="349">
        <v>0</v>
      </c>
      <c r="CX65" s="349">
        <v>0</v>
      </c>
      <c r="CY65" s="349">
        <v>0</v>
      </c>
      <c r="CZ65" s="349">
        <v>95</v>
      </c>
      <c r="DA65" s="349">
        <v>0</v>
      </c>
      <c r="DB65" s="50">
        <v>50</v>
      </c>
      <c r="DD65" s="238"/>
      <c r="DL65" s="238"/>
      <c r="DM65" s="238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</row>
    <row r="66" spans="1:187" ht="15.75">
      <c r="A66" s="277" t="s">
        <v>27</v>
      </c>
      <c r="D66" s="57">
        <f>SUM(E66:HQ66)</f>
        <v>2952</v>
      </c>
      <c r="E66" s="349">
        <v>34</v>
      </c>
      <c r="F66" s="349">
        <v>0</v>
      </c>
      <c r="G66" s="349">
        <v>9</v>
      </c>
      <c r="H66" s="349">
        <v>27</v>
      </c>
      <c r="I66" s="349">
        <v>0</v>
      </c>
      <c r="J66" s="349">
        <v>0</v>
      </c>
      <c r="K66" s="349">
        <v>34</v>
      </c>
      <c r="L66" s="349">
        <v>100</v>
      </c>
      <c r="M66" s="349">
        <v>0</v>
      </c>
      <c r="N66" s="349">
        <v>30</v>
      </c>
      <c r="O66" s="349">
        <v>54</v>
      </c>
      <c r="P66" s="349">
        <v>33</v>
      </c>
      <c r="Q66" s="349">
        <v>39</v>
      </c>
      <c r="R66" s="349">
        <v>9</v>
      </c>
      <c r="S66" s="349">
        <v>0</v>
      </c>
      <c r="T66" s="349">
        <v>39</v>
      </c>
      <c r="U66" s="349">
        <v>53</v>
      </c>
      <c r="V66" s="349">
        <v>0</v>
      </c>
      <c r="W66" s="349">
        <v>15</v>
      </c>
      <c r="X66" s="349">
        <v>0</v>
      </c>
      <c r="Y66" s="349">
        <v>22</v>
      </c>
      <c r="Z66" s="349">
        <v>0</v>
      </c>
      <c r="AA66" s="349">
        <v>63</v>
      </c>
      <c r="AB66" s="349">
        <v>53</v>
      </c>
      <c r="AC66" s="349">
        <v>76</v>
      </c>
      <c r="AD66" s="349">
        <v>48</v>
      </c>
      <c r="AE66" s="349">
        <v>85</v>
      </c>
      <c r="AF66" s="349">
        <v>40</v>
      </c>
      <c r="AG66" s="349">
        <v>0</v>
      </c>
      <c r="AH66" s="349">
        <v>14</v>
      </c>
      <c r="AI66" s="349">
        <v>43</v>
      </c>
      <c r="AJ66" s="349">
        <v>53</v>
      </c>
      <c r="AK66" s="349">
        <v>42</v>
      </c>
      <c r="AL66" s="349">
        <v>34</v>
      </c>
      <c r="AM66" s="349">
        <v>0</v>
      </c>
      <c r="AN66" s="349">
        <v>44</v>
      </c>
      <c r="AO66" s="349">
        <v>37</v>
      </c>
      <c r="AP66" s="349">
        <v>0</v>
      </c>
      <c r="AQ66" s="349">
        <v>61</v>
      </c>
      <c r="AR66" s="349">
        <v>36</v>
      </c>
      <c r="AS66" s="349">
        <v>33</v>
      </c>
      <c r="AT66" s="349">
        <v>45</v>
      </c>
      <c r="AU66" s="349">
        <v>55</v>
      </c>
      <c r="AV66" s="349">
        <v>0</v>
      </c>
      <c r="AW66" s="349">
        <v>0</v>
      </c>
      <c r="AX66" s="349">
        <v>0</v>
      </c>
      <c r="AY66" s="349">
        <v>0</v>
      </c>
      <c r="AZ66" s="349">
        <v>97</v>
      </c>
      <c r="BA66" s="349">
        <v>38</v>
      </c>
      <c r="BB66" s="349">
        <v>51</v>
      </c>
      <c r="BC66" s="349">
        <v>0</v>
      </c>
      <c r="BD66" s="349">
        <v>0</v>
      </c>
      <c r="BE66" s="349">
        <v>30</v>
      </c>
      <c r="BF66" s="349">
        <v>25</v>
      </c>
      <c r="BG66" s="349">
        <v>99</v>
      </c>
      <c r="BH66" s="349">
        <v>37</v>
      </c>
      <c r="BI66" s="349">
        <v>0</v>
      </c>
      <c r="BJ66" s="349">
        <v>0</v>
      </c>
      <c r="BK66" s="349">
        <v>0</v>
      </c>
      <c r="BL66" s="349">
        <v>69</v>
      </c>
      <c r="BM66" s="349">
        <v>38</v>
      </c>
      <c r="BN66" s="349">
        <v>81</v>
      </c>
      <c r="BO66" s="349">
        <v>50</v>
      </c>
      <c r="BP66" s="349">
        <v>0</v>
      </c>
      <c r="BQ66" s="349">
        <v>40</v>
      </c>
      <c r="BR66" s="349">
        <v>59</v>
      </c>
      <c r="BS66" s="349">
        <v>12</v>
      </c>
      <c r="BT66" s="349">
        <v>33</v>
      </c>
      <c r="BU66" s="349">
        <v>0</v>
      </c>
      <c r="BV66" s="349">
        <v>65</v>
      </c>
      <c r="BW66" s="349">
        <v>63</v>
      </c>
      <c r="BX66" s="349">
        <v>0</v>
      </c>
      <c r="BY66" s="349">
        <v>0</v>
      </c>
      <c r="BZ66" s="349">
        <v>0</v>
      </c>
      <c r="CA66" s="349">
        <v>88</v>
      </c>
      <c r="CB66" s="349">
        <v>10</v>
      </c>
      <c r="CC66" s="349">
        <v>0</v>
      </c>
      <c r="CD66" s="349">
        <v>0</v>
      </c>
      <c r="CE66" s="349">
        <v>0</v>
      </c>
      <c r="CF66" s="349">
        <v>57</v>
      </c>
      <c r="CG66" s="349">
        <v>17</v>
      </c>
      <c r="CH66" s="349">
        <v>0</v>
      </c>
      <c r="CI66" s="349">
        <v>66</v>
      </c>
      <c r="CJ66" s="349">
        <v>12</v>
      </c>
      <c r="CK66" s="349">
        <v>0</v>
      </c>
      <c r="CL66" s="349">
        <v>0</v>
      </c>
      <c r="CM66" s="349">
        <v>0</v>
      </c>
      <c r="CN66" s="349">
        <v>0</v>
      </c>
      <c r="CO66" s="349">
        <v>0</v>
      </c>
      <c r="CP66" s="349">
        <v>31</v>
      </c>
      <c r="CQ66" s="349">
        <v>0</v>
      </c>
      <c r="CR66" s="349">
        <v>73</v>
      </c>
      <c r="CS66" s="349">
        <v>98</v>
      </c>
      <c r="CT66" s="349">
        <v>0</v>
      </c>
      <c r="CU66" s="349">
        <v>65</v>
      </c>
      <c r="CV66" s="349">
        <v>44</v>
      </c>
      <c r="CW66" s="349">
        <v>0</v>
      </c>
      <c r="CX66" s="349">
        <v>0</v>
      </c>
      <c r="CY66" s="349">
        <v>0</v>
      </c>
      <c r="CZ66" s="349">
        <v>72</v>
      </c>
      <c r="DA66" s="349">
        <v>40</v>
      </c>
      <c r="DB66" s="50">
        <v>32</v>
      </c>
      <c r="DD66" s="238"/>
      <c r="DL66" s="238"/>
      <c r="DM66" s="238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</row>
    <row r="67" spans="1:187" ht="15.75">
      <c r="A67" s="63" t="s">
        <v>778</v>
      </c>
      <c r="D67" s="57">
        <f>SUM(E67:HQ67)</f>
        <v>3963</v>
      </c>
      <c r="E67" s="349">
        <v>19</v>
      </c>
      <c r="F67" s="349">
        <v>89</v>
      </c>
      <c r="G67" s="349">
        <v>46</v>
      </c>
      <c r="H67" s="349">
        <v>44</v>
      </c>
      <c r="I67" s="349">
        <v>89</v>
      </c>
      <c r="J67" s="349">
        <v>92</v>
      </c>
      <c r="K67" s="349">
        <v>49</v>
      </c>
      <c r="L67" s="349">
        <v>83</v>
      </c>
      <c r="M67" s="349">
        <v>0</v>
      </c>
      <c r="N67" s="349">
        <v>69</v>
      </c>
      <c r="O67" s="349">
        <v>5</v>
      </c>
      <c r="P67" s="349">
        <v>46</v>
      </c>
      <c r="Q67" s="349">
        <v>99</v>
      </c>
      <c r="R67" s="349">
        <v>100</v>
      </c>
      <c r="S67" s="349">
        <v>0</v>
      </c>
      <c r="T67" s="349">
        <v>33</v>
      </c>
      <c r="U67" s="349">
        <v>42</v>
      </c>
      <c r="V67" s="349">
        <v>0</v>
      </c>
      <c r="W67" s="349">
        <v>57</v>
      </c>
      <c r="X67" s="349">
        <v>0</v>
      </c>
      <c r="Y67" s="349">
        <v>9</v>
      </c>
      <c r="Z67" s="349">
        <v>36</v>
      </c>
      <c r="AA67" s="349">
        <v>53</v>
      </c>
      <c r="AB67" s="349">
        <v>47</v>
      </c>
      <c r="AC67" s="349">
        <v>96</v>
      </c>
      <c r="AD67" s="349">
        <v>52</v>
      </c>
      <c r="AE67" s="349">
        <v>21</v>
      </c>
      <c r="AF67" s="349">
        <v>51</v>
      </c>
      <c r="AG67" s="349">
        <v>95</v>
      </c>
      <c r="AH67" s="349">
        <v>76</v>
      </c>
      <c r="AI67" s="349">
        <v>50</v>
      </c>
      <c r="AJ67" s="349">
        <v>84</v>
      </c>
      <c r="AK67" s="349">
        <v>70</v>
      </c>
      <c r="AL67" s="349">
        <v>0</v>
      </c>
      <c r="AM67" s="349">
        <v>0</v>
      </c>
      <c r="AN67" s="349">
        <v>0</v>
      </c>
      <c r="AO67" s="349">
        <v>72</v>
      </c>
      <c r="AP67" s="349">
        <v>0</v>
      </c>
      <c r="AQ67" s="349">
        <v>18</v>
      </c>
      <c r="AR67" s="349">
        <v>97</v>
      </c>
      <c r="AS67" s="349">
        <v>0</v>
      </c>
      <c r="AT67" s="349">
        <v>0</v>
      </c>
      <c r="AU67" s="349">
        <v>93</v>
      </c>
      <c r="AV67" s="349">
        <v>0</v>
      </c>
      <c r="AW67" s="349">
        <v>0</v>
      </c>
      <c r="AX67" s="349">
        <v>0</v>
      </c>
      <c r="AY67" s="349">
        <v>0</v>
      </c>
      <c r="AZ67" s="349">
        <v>0</v>
      </c>
      <c r="BA67" s="349">
        <v>16</v>
      </c>
      <c r="BB67" s="349">
        <v>63</v>
      </c>
      <c r="BC67" s="349">
        <v>0</v>
      </c>
      <c r="BD67" s="349">
        <v>0</v>
      </c>
      <c r="BE67" s="349">
        <v>32</v>
      </c>
      <c r="BF67" s="349">
        <v>21</v>
      </c>
      <c r="BG67" s="349">
        <v>59</v>
      </c>
      <c r="BH67" s="349">
        <v>100</v>
      </c>
      <c r="BI67" s="349">
        <v>0</v>
      </c>
      <c r="BJ67" s="349">
        <v>0</v>
      </c>
      <c r="BK67" s="349">
        <v>96</v>
      </c>
      <c r="BL67" s="349">
        <v>98</v>
      </c>
      <c r="BM67" s="349">
        <v>72</v>
      </c>
      <c r="BN67" s="349">
        <v>41</v>
      </c>
      <c r="BO67" s="349">
        <v>47</v>
      </c>
      <c r="BP67" s="349">
        <v>0</v>
      </c>
      <c r="BQ67" s="349">
        <v>0</v>
      </c>
      <c r="BR67" s="349">
        <v>68</v>
      </c>
      <c r="BS67" s="349">
        <v>44</v>
      </c>
      <c r="BT67" s="349">
        <v>19</v>
      </c>
      <c r="BU67" s="349">
        <v>0</v>
      </c>
      <c r="BV67" s="349">
        <v>50</v>
      </c>
      <c r="BW67" s="349">
        <v>83</v>
      </c>
      <c r="BX67" s="349">
        <v>93</v>
      </c>
      <c r="BY67" s="349">
        <v>70</v>
      </c>
      <c r="BZ67" s="349">
        <v>0</v>
      </c>
      <c r="CA67" s="349">
        <v>25</v>
      </c>
      <c r="CB67" s="349">
        <v>63</v>
      </c>
      <c r="CC67" s="349">
        <v>77</v>
      </c>
      <c r="CD67" s="349">
        <v>0</v>
      </c>
      <c r="CE67" s="349">
        <v>0</v>
      </c>
      <c r="CF67" s="349">
        <v>97</v>
      </c>
      <c r="CG67" s="349">
        <v>99</v>
      </c>
      <c r="CH67" s="349">
        <v>0</v>
      </c>
      <c r="CI67" s="349">
        <v>62</v>
      </c>
      <c r="CJ67" s="349">
        <v>25</v>
      </c>
      <c r="CK67" s="349">
        <v>73</v>
      </c>
      <c r="CL67" s="349">
        <v>74</v>
      </c>
      <c r="CM67" s="349">
        <v>0</v>
      </c>
      <c r="CN67" s="349">
        <v>0</v>
      </c>
      <c r="CO67" s="349">
        <v>55</v>
      </c>
      <c r="CP67" s="349">
        <v>40</v>
      </c>
      <c r="CQ67" s="349">
        <v>0</v>
      </c>
      <c r="CR67" s="349">
        <v>0</v>
      </c>
      <c r="CS67" s="349">
        <v>0</v>
      </c>
      <c r="CT67" s="349">
        <v>0</v>
      </c>
      <c r="CU67" s="349">
        <v>46</v>
      </c>
      <c r="CV67" s="349">
        <v>0</v>
      </c>
      <c r="CW67" s="349">
        <v>0</v>
      </c>
      <c r="CX67" s="349">
        <v>0</v>
      </c>
      <c r="CY67" s="349">
        <v>0</v>
      </c>
      <c r="CZ67" s="349">
        <v>88</v>
      </c>
      <c r="DA67" s="349">
        <v>0</v>
      </c>
      <c r="DB67" s="50">
        <v>85</v>
      </c>
      <c r="DD67" s="238"/>
      <c r="DL67" s="238"/>
      <c r="DM67" s="238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</row>
    <row r="68" spans="1:187" ht="15.75">
      <c r="A68" s="277" t="s">
        <v>154</v>
      </c>
      <c r="D68" s="57">
        <f>SUM(E68:HQ68)</f>
        <v>4034</v>
      </c>
      <c r="E68" s="349">
        <v>87</v>
      </c>
      <c r="F68" s="349">
        <v>0</v>
      </c>
      <c r="G68" s="349">
        <v>71</v>
      </c>
      <c r="H68" s="349">
        <v>97</v>
      </c>
      <c r="I68" s="349">
        <v>58</v>
      </c>
      <c r="J68" s="349">
        <v>80</v>
      </c>
      <c r="K68" s="349">
        <v>49</v>
      </c>
      <c r="L68" s="349">
        <v>70</v>
      </c>
      <c r="M68" s="349">
        <v>0</v>
      </c>
      <c r="N68" s="349">
        <v>84</v>
      </c>
      <c r="O68" s="349">
        <v>66</v>
      </c>
      <c r="P68" s="349">
        <v>75</v>
      </c>
      <c r="Q68" s="349">
        <v>0</v>
      </c>
      <c r="R68" s="349">
        <v>32</v>
      </c>
      <c r="S68" s="349">
        <v>88</v>
      </c>
      <c r="T68" s="349">
        <v>88</v>
      </c>
      <c r="U68" s="349">
        <v>86</v>
      </c>
      <c r="V68" s="349">
        <v>0</v>
      </c>
      <c r="W68" s="349">
        <v>50</v>
      </c>
      <c r="X68" s="349">
        <v>0</v>
      </c>
      <c r="Y68" s="349">
        <v>41</v>
      </c>
      <c r="Z68" s="349">
        <v>48</v>
      </c>
      <c r="AA68" s="349">
        <v>97</v>
      </c>
      <c r="AB68" s="349">
        <v>41</v>
      </c>
      <c r="AC68" s="349">
        <v>25</v>
      </c>
      <c r="AD68" s="349">
        <v>74</v>
      </c>
      <c r="AE68" s="349">
        <v>78</v>
      </c>
      <c r="AF68" s="349">
        <v>36</v>
      </c>
      <c r="AG68" s="349">
        <v>0</v>
      </c>
      <c r="AH68" s="349">
        <v>57</v>
      </c>
      <c r="AI68" s="349">
        <v>14</v>
      </c>
      <c r="AJ68" s="349">
        <v>76</v>
      </c>
      <c r="AK68" s="349">
        <v>62</v>
      </c>
      <c r="AL68" s="349">
        <v>79</v>
      </c>
      <c r="AM68" s="349">
        <v>0</v>
      </c>
      <c r="AN68" s="349">
        <v>34</v>
      </c>
      <c r="AO68" s="349">
        <v>92</v>
      </c>
      <c r="AP68" s="349">
        <v>92</v>
      </c>
      <c r="AQ68" s="349">
        <v>74</v>
      </c>
      <c r="AR68" s="349">
        <v>83</v>
      </c>
      <c r="AS68" s="349">
        <v>53</v>
      </c>
      <c r="AT68" s="349">
        <v>35</v>
      </c>
      <c r="AU68" s="349">
        <v>0</v>
      </c>
      <c r="AV68" s="349">
        <v>0</v>
      </c>
      <c r="AW68" s="349">
        <v>0</v>
      </c>
      <c r="AX68" s="349">
        <v>0</v>
      </c>
      <c r="AY68" s="349">
        <v>0</v>
      </c>
      <c r="AZ68" s="349">
        <v>0</v>
      </c>
      <c r="BA68" s="349">
        <v>47</v>
      </c>
      <c r="BB68" s="349">
        <v>63</v>
      </c>
      <c r="BC68" s="349">
        <v>0</v>
      </c>
      <c r="BD68" s="349">
        <v>0</v>
      </c>
      <c r="BE68" s="349">
        <v>22</v>
      </c>
      <c r="BF68" s="349">
        <v>34</v>
      </c>
      <c r="BG68" s="349">
        <v>12</v>
      </c>
      <c r="BH68" s="349">
        <v>96</v>
      </c>
      <c r="BI68" s="349">
        <v>0</v>
      </c>
      <c r="BJ68" s="349">
        <v>0</v>
      </c>
      <c r="BK68" s="349">
        <v>0</v>
      </c>
      <c r="BL68" s="349">
        <v>94</v>
      </c>
      <c r="BM68" s="349">
        <v>0</v>
      </c>
      <c r="BN68" s="349">
        <v>6</v>
      </c>
      <c r="BO68" s="349">
        <v>14</v>
      </c>
      <c r="BP68" s="349">
        <v>0</v>
      </c>
      <c r="BQ68" s="349">
        <v>16</v>
      </c>
      <c r="BR68" s="349">
        <v>81</v>
      </c>
      <c r="BS68" s="349">
        <v>66</v>
      </c>
      <c r="BT68" s="349">
        <v>11</v>
      </c>
      <c r="BU68" s="349">
        <v>87</v>
      </c>
      <c r="BV68" s="349">
        <v>0</v>
      </c>
      <c r="BW68" s="349">
        <v>72</v>
      </c>
      <c r="BX68" s="349">
        <v>0</v>
      </c>
      <c r="BY68" s="349">
        <v>0</v>
      </c>
      <c r="BZ68" s="349">
        <v>0</v>
      </c>
      <c r="CA68" s="349">
        <v>71</v>
      </c>
      <c r="CB68" s="349">
        <v>89</v>
      </c>
      <c r="CC68" s="349">
        <v>42</v>
      </c>
      <c r="CD68" s="349">
        <v>0</v>
      </c>
      <c r="CE68" s="349">
        <v>0</v>
      </c>
      <c r="CF68" s="349">
        <v>37</v>
      </c>
      <c r="CG68" s="349">
        <v>66</v>
      </c>
      <c r="CH68" s="349">
        <v>0</v>
      </c>
      <c r="CI68" s="349">
        <v>68</v>
      </c>
      <c r="CJ68" s="349">
        <v>0</v>
      </c>
      <c r="CK68" s="349">
        <v>0</v>
      </c>
      <c r="CL68" s="349">
        <v>35</v>
      </c>
      <c r="CM68" s="349">
        <v>0</v>
      </c>
      <c r="CN68" s="349">
        <v>69</v>
      </c>
      <c r="CO68" s="349">
        <v>84</v>
      </c>
      <c r="CP68" s="349">
        <v>42</v>
      </c>
      <c r="CQ68" s="349">
        <v>90</v>
      </c>
      <c r="CR68" s="349">
        <v>0</v>
      </c>
      <c r="CS68" s="349">
        <v>0</v>
      </c>
      <c r="CT68" s="349">
        <v>82</v>
      </c>
      <c r="CU68" s="349">
        <v>19</v>
      </c>
      <c r="CV68" s="349">
        <v>36</v>
      </c>
      <c r="CW68" s="349">
        <v>0</v>
      </c>
      <c r="CX68" s="349">
        <v>0</v>
      </c>
      <c r="CY68" s="349">
        <v>0</v>
      </c>
      <c r="CZ68" s="349">
        <v>77</v>
      </c>
      <c r="DA68" s="349">
        <v>34</v>
      </c>
      <c r="DB68" s="50">
        <v>100</v>
      </c>
      <c r="DD68" s="238"/>
      <c r="DL68" s="238"/>
      <c r="DM68" s="238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</row>
    <row r="69" spans="1:187" ht="15.75">
      <c r="A69" s="63" t="s">
        <v>3382</v>
      </c>
      <c r="D69" s="57">
        <f>SUM(E69:HQ69)</f>
        <v>5053</v>
      </c>
      <c r="E69" s="349">
        <v>70</v>
      </c>
      <c r="F69" s="349">
        <v>76</v>
      </c>
      <c r="G69" s="349">
        <v>78</v>
      </c>
      <c r="H69" s="349">
        <v>73</v>
      </c>
      <c r="I69" s="349">
        <v>98</v>
      </c>
      <c r="J69" s="349">
        <v>95</v>
      </c>
      <c r="K69" s="349">
        <v>65</v>
      </c>
      <c r="L69" s="349">
        <v>58</v>
      </c>
      <c r="M69" s="349">
        <v>0</v>
      </c>
      <c r="N69" s="349">
        <v>13</v>
      </c>
      <c r="O69" s="349">
        <v>18</v>
      </c>
      <c r="P69" s="349">
        <v>86</v>
      </c>
      <c r="Q69" s="349">
        <v>70</v>
      </c>
      <c r="R69" s="349">
        <v>52</v>
      </c>
      <c r="S69" s="349">
        <v>0</v>
      </c>
      <c r="T69" s="349">
        <v>99</v>
      </c>
      <c r="U69" s="349">
        <v>62</v>
      </c>
      <c r="V69" s="349">
        <v>0</v>
      </c>
      <c r="W69" s="349">
        <v>92</v>
      </c>
      <c r="X69" s="349">
        <v>0</v>
      </c>
      <c r="Y69" s="349">
        <v>79</v>
      </c>
      <c r="Z69" s="349">
        <v>55</v>
      </c>
      <c r="AA69" s="349">
        <v>37</v>
      </c>
      <c r="AB69" s="349">
        <v>22</v>
      </c>
      <c r="AC69" s="349">
        <v>54</v>
      </c>
      <c r="AD69" s="349">
        <v>45</v>
      </c>
      <c r="AE69" s="349">
        <v>100</v>
      </c>
      <c r="AF69" s="349">
        <v>56</v>
      </c>
      <c r="AG69" s="349">
        <v>0</v>
      </c>
      <c r="AH69" s="349">
        <v>88</v>
      </c>
      <c r="AI69" s="349">
        <v>88</v>
      </c>
      <c r="AJ69" s="349">
        <v>36</v>
      </c>
      <c r="AK69" s="349">
        <v>94</v>
      </c>
      <c r="AL69" s="349">
        <v>45</v>
      </c>
      <c r="AM69" s="349">
        <v>87</v>
      </c>
      <c r="AN69" s="349">
        <v>88</v>
      </c>
      <c r="AO69" s="349">
        <v>87</v>
      </c>
      <c r="AP69" s="349">
        <v>73</v>
      </c>
      <c r="AQ69" s="349">
        <v>47</v>
      </c>
      <c r="AR69" s="349">
        <v>25</v>
      </c>
      <c r="AS69" s="349">
        <v>65</v>
      </c>
      <c r="AT69" s="349">
        <v>91</v>
      </c>
      <c r="AU69" s="349">
        <v>57</v>
      </c>
      <c r="AV69" s="349">
        <v>0</v>
      </c>
      <c r="AW69" s="349">
        <v>0</v>
      </c>
      <c r="AX69" s="349">
        <v>99</v>
      </c>
      <c r="AY69" s="349">
        <v>0</v>
      </c>
      <c r="AZ69" s="349">
        <v>0</v>
      </c>
      <c r="BA69" s="349">
        <v>91</v>
      </c>
      <c r="BB69" s="349">
        <v>66</v>
      </c>
      <c r="BC69" s="349">
        <v>0</v>
      </c>
      <c r="BD69" s="349">
        <v>76</v>
      </c>
      <c r="BE69" s="349">
        <v>72</v>
      </c>
      <c r="BF69" s="349">
        <v>80</v>
      </c>
      <c r="BG69" s="349">
        <v>83</v>
      </c>
      <c r="BH69" s="349">
        <v>39</v>
      </c>
      <c r="BI69" s="349">
        <v>0</v>
      </c>
      <c r="BJ69" s="349">
        <v>0</v>
      </c>
      <c r="BK69" s="349">
        <v>0</v>
      </c>
      <c r="BL69" s="349">
        <v>90</v>
      </c>
      <c r="BM69" s="349">
        <v>0</v>
      </c>
      <c r="BN69" s="349">
        <v>88</v>
      </c>
      <c r="BO69" s="349">
        <v>91</v>
      </c>
      <c r="BP69" s="349">
        <v>0</v>
      </c>
      <c r="BQ69" s="349">
        <v>92</v>
      </c>
      <c r="BR69" s="349">
        <v>0</v>
      </c>
      <c r="BS69" s="349">
        <v>31</v>
      </c>
      <c r="BT69" s="349">
        <v>90</v>
      </c>
      <c r="BU69" s="349">
        <v>0</v>
      </c>
      <c r="BV69" s="349">
        <v>77</v>
      </c>
      <c r="BW69" s="349">
        <v>72</v>
      </c>
      <c r="BX69" s="349">
        <v>0</v>
      </c>
      <c r="BY69" s="349">
        <v>0</v>
      </c>
      <c r="BZ69" s="349">
        <v>0</v>
      </c>
      <c r="CA69" s="349">
        <v>50</v>
      </c>
      <c r="CB69" s="349">
        <v>53</v>
      </c>
      <c r="CC69" s="349">
        <v>32</v>
      </c>
      <c r="CD69" s="349">
        <v>0</v>
      </c>
      <c r="CE69" s="349">
        <v>0</v>
      </c>
      <c r="CF69" s="349">
        <v>52</v>
      </c>
      <c r="CG69" s="349">
        <v>97</v>
      </c>
      <c r="CH69" s="349">
        <v>0</v>
      </c>
      <c r="CI69" s="349">
        <v>16</v>
      </c>
      <c r="CJ69" s="349">
        <v>81</v>
      </c>
      <c r="CK69" s="349">
        <v>65</v>
      </c>
      <c r="CL69" s="349">
        <v>73</v>
      </c>
      <c r="CM69" s="349">
        <v>0</v>
      </c>
      <c r="CN69" s="349">
        <v>51</v>
      </c>
      <c r="CO69" s="349">
        <v>65</v>
      </c>
      <c r="CP69" s="349">
        <v>27</v>
      </c>
      <c r="CQ69" s="349">
        <v>96</v>
      </c>
      <c r="CR69" s="349">
        <v>82</v>
      </c>
      <c r="CS69" s="349">
        <v>73</v>
      </c>
      <c r="CT69" s="349">
        <v>66</v>
      </c>
      <c r="CU69" s="349">
        <v>47</v>
      </c>
      <c r="CV69" s="349">
        <v>87</v>
      </c>
      <c r="CW69" s="349">
        <v>0</v>
      </c>
      <c r="CX69" s="349">
        <v>0</v>
      </c>
      <c r="CY69" s="349">
        <v>0</v>
      </c>
      <c r="CZ69" s="349">
        <v>80</v>
      </c>
      <c r="DA69" s="349">
        <v>79</v>
      </c>
      <c r="DB69" s="50">
        <v>20</v>
      </c>
      <c r="DD69" s="238"/>
      <c r="DL69" s="238"/>
      <c r="DM69" s="238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</row>
    <row r="70" spans="1:187" ht="15.75">
      <c r="A70" s="63" t="s">
        <v>764</v>
      </c>
      <c r="D70" s="57">
        <f>SUM(E70:HQ70)</f>
        <v>4215</v>
      </c>
      <c r="E70" s="349">
        <v>71</v>
      </c>
      <c r="F70" s="349">
        <v>0</v>
      </c>
      <c r="G70" s="349">
        <v>71</v>
      </c>
      <c r="H70" s="349">
        <v>0</v>
      </c>
      <c r="I70" s="349">
        <v>0</v>
      </c>
      <c r="J70" s="349">
        <v>0</v>
      </c>
      <c r="K70" s="349">
        <v>37</v>
      </c>
      <c r="L70" s="349">
        <v>0</v>
      </c>
      <c r="M70" s="349">
        <v>0</v>
      </c>
      <c r="N70" s="349">
        <v>97</v>
      </c>
      <c r="O70" s="349">
        <v>89</v>
      </c>
      <c r="P70" s="349">
        <v>48</v>
      </c>
      <c r="Q70" s="349">
        <v>72</v>
      </c>
      <c r="R70" s="349">
        <v>63</v>
      </c>
      <c r="S70" s="349">
        <v>83</v>
      </c>
      <c r="T70" s="349">
        <v>0</v>
      </c>
      <c r="U70" s="349">
        <v>0</v>
      </c>
      <c r="V70" s="349">
        <v>0</v>
      </c>
      <c r="W70" s="349">
        <v>39</v>
      </c>
      <c r="X70" s="349">
        <v>0</v>
      </c>
      <c r="Y70" s="349">
        <v>81</v>
      </c>
      <c r="Z70" s="349">
        <v>66</v>
      </c>
      <c r="AA70" s="349">
        <v>26</v>
      </c>
      <c r="AB70" s="349">
        <v>99</v>
      </c>
      <c r="AC70" s="349">
        <v>99</v>
      </c>
      <c r="AD70" s="349">
        <v>86</v>
      </c>
      <c r="AE70" s="349">
        <v>4</v>
      </c>
      <c r="AF70" s="349">
        <v>60</v>
      </c>
      <c r="AG70" s="349">
        <v>0</v>
      </c>
      <c r="AH70" s="349">
        <v>16</v>
      </c>
      <c r="AI70" s="349">
        <v>13</v>
      </c>
      <c r="AJ70" s="349">
        <v>93</v>
      </c>
      <c r="AK70" s="349">
        <v>0</v>
      </c>
      <c r="AL70" s="349">
        <v>99</v>
      </c>
      <c r="AM70" s="349">
        <v>0</v>
      </c>
      <c r="AN70" s="349">
        <v>75</v>
      </c>
      <c r="AO70" s="349">
        <v>74</v>
      </c>
      <c r="AP70" s="349">
        <v>88</v>
      </c>
      <c r="AQ70" s="349">
        <v>19</v>
      </c>
      <c r="AR70" s="349">
        <v>15</v>
      </c>
      <c r="AS70" s="349">
        <v>73</v>
      </c>
      <c r="AT70" s="349">
        <v>33</v>
      </c>
      <c r="AU70" s="349">
        <v>98</v>
      </c>
      <c r="AV70" s="349">
        <v>65</v>
      </c>
      <c r="AW70" s="349">
        <v>95</v>
      </c>
      <c r="AX70" s="349">
        <v>0</v>
      </c>
      <c r="AY70" s="349">
        <v>0</v>
      </c>
      <c r="AZ70" s="349">
        <v>0</v>
      </c>
      <c r="BA70" s="349">
        <v>5</v>
      </c>
      <c r="BB70" s="349">
        <v>44</v>
      </c>
      <c r="BC70" s="349">
        <v>59</v>
      </c>
      <c r="BD70" s="349">
        <v>86</v>
      </c>
      <c r="BE70" s="349">
        <v>18</v>
      </c>
      <c r="BF70" s="349">
        <v>4</v>
      </c>
      <c r="BG70" s="349">
        <v>18</v>
      </c>
      <c r="BH70" s="349">
        <v>11</v>
      </c>
      <c r="BI70" s="349">
        <v>0</v>
      </c>
      <c r="BJ70" s="349">
        <v>0</v>
      </c>
      <c r="BK70" s="349">
        <v>90</v>
      </c>
      <c r="BL70" s="349">
        <v>0</v>
      </c>
      <c r="BM70" s="349">
        <v>96</v>
      </c>
      <c r="BN70" s="349">
        <v>3</v>
      </c>
      <c r="BO70" s="349">
        <v>7</v>
      </c>
      <c r="BP70" s="349">
        <v>97</v>
      </c>
      <c r="BQ70" s="349">
        <v>25</v>
      </c>
      <c r="BR70" s="349">
        <v>67</v>
      </c>
      <c r="BS70" s="349">
        <v>32</v>
      </c>
      <c r="BT70" s="349">
        <v>6</v>
      </c>
      <c r="BU70" s="349">
        <v>0</v>
      </c>
      <c r="BV70" s="349">
        <v>30</v>
      </c>
      <c r="BW70" s="349">
        <v>47</v>
      </c>
      <c r="BX70" s="349">
        <v>86</v>
      </c>
      <c r="BY70" s="349">
        <v>99</v>
      </c>
      <c r="BZ70" s="349">
        <v>0</v>
      </c>
      <c r="CA70" s="349">
        <v>45</v>
      </c>
      <c r="CB70" s="349">
        <v>67</v>
      </c>
      <c r="CC70" s="349">
        <v>96</v>
      </c>
      <c r="CD70" s="349">
        <v>0</v>
      </c>
      <c r="CE70" s="349">
        <v>0</v>
      </c>
      <c r="CF70" s="349">
        <v>92</v>
      </c>
      <c r="CG70" s="349">
        <v>95</v>
      </c>
      <c r="CH70" s="349">
        <v>93</v>
      </c>
      <c r="CI70" s="349">
        <v>46</v>
      </c>
      <c r="CJ70" s="349">
        <v>44</v>
      </c>
      <c r="CK70" s="349">
        <v>47</v>
      </c>
      <c r="CL70" s="349">
        <v>32</v>
      </c>
      <c r="CM70" s="349">
        <v>0</v>
      </c>
      <c r="CN70" s="349">
        <v>91</v>
      </c>
      <c r="CO70" s="349">
        <v>86</v>
      </c>
      <c r="CP70" s="349">
        <v>61</v>
      </c>
      <c r="CQ70" s="349">
        <v>0</v>
      </c>
      <c r="CR70" s="349">
        <v>0</v>
      </c>
      <c r="CS70" s="349">
        <v>0</v>
      </c>
      <c r="CT70" s="349">
        <v>76</v>
      </c>
      <c r="CU70" s="349">
        <v>27</v>
      </c>
      <c r="CV70" s="349">
        <v>67</v>
      </c>
      <c r="CW70" s="349">
        <v>0</v>
      </c>
      <c r="CX70" s="349">
        <v>95</v>
      </c>
      <c r="CY70" s="349">
        <v>0</v>
      </c>
      <c r="CZ70" s="349">
        <v>0</v>
      </c>
      <c r="DA70" s="349">
        <v>62</v>
      </c>
      <c r="DB70" s="50">
        <v>16</v>
      </c>
      <c r="DD70" s="238"/>
      <c r="DL70" s="238"/>
      <c r="DM70" s="238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</row>
    <row r="71" spans="1:187" ht="15.75">
      <c r="A71" s="63" t="s">
        <v>142</v>
      </c>
      <c r="D71" s="57">
        <f>SUM(E71:HQ71)</f>
        <v>4239</v>
      </c>
      <c r="E71" s="349">
        <v>47</v>
      </c>
      <c r="F71" s="349">
        <v>56</v>
      </c>
      <c r="G71" s="349">
        <v>46</v>
      </c>
      <c r="H71" s="349">
        <v>0</v>
      </c>
      <c r="I71" s="349">
        <v>0</v>
      </c>
      <c r="J71" s="349">
        <v>84</v>
      </c>
      <c r="K71" s="349">
        <v>0</v>
      </c>
      <c r="L71" s="349">
        <v>86</v>
      </c>
      <c r="M71" s="349">
        <v>0</v>
      </c>
      <c r="N71" s="349">
        <v>89</v>
      </c>
      <c r="O71" s="349">
        <v>78</v>
      </c>
      <c r="P71" s="349">
        <v>16</v>
      </c>
      <c r="Q71" s="349">
        <v>95</v>
      </c>
      <c r="R71" s="349">
        <v>58</v>
      </c>
      <c r="S71" s="349">
        <v>0</v>
      </c>
      <c r="T71" s="349">
        <v>78</v>
      </c>
      <c r="U71" s="349">
        <v>72</v>
      </c>
      <c r="V71" s="349">
        <v>0</v>
      </c>
      <c r="W71" s="349">
        <v>93</v>
      </c>
      <c r="X71" s="349">
        <v>0</v>
      </c>
      <c r="Y71" s="349">
        <v>94</v>
      </c>
      <c r="Z71" s="349">
        <v>10</v>
      </c>
      <c r="AA71" s="349">
        <v>62</v>
      </c>
      <c r="AB71" s="349">
        <v>76</v>
      </c>
      <c r="AC71" s="349">
        <v>82</v>
      </c>
      <c r="AD71" s="349">
        <v>89</v>
      </c>
      <c r="AE71" s="349">
        <v>72</v>
      </c>
      <c r="AF71" s="349">
        <v>97</v>
      </c>
      <c r="AG71" s="349">
        <v>0</v>
      </c>
      <c r="AH71" s="349">
        <v>33</v>
      </c>
      <c r="AI71" s="349">
        <v>55</v>
      </c>
      <c r="AJ71" s="349">
        <v>8</v>
      </c>
      <c r="AK71" s="349">
        <v>54</v>
      </c>
      <c r="AL71" s="349">
        <v>47</v>
      </c>
      <c r="AM71" s="349">
        <v>86</v>
      </c>
      <c r="AN71" s="349">
        <v>0</v>
      </c>
      <c r="AO71" s="349">
        <v>60</v>
      </c>
      <c r="AP71" s="349">
        <v>78</v>
      </c>
      <c r="AQ71" s="349">
        <v>94</v>
      </c>
      <c r="AR71" s="349">
        <v>85</v>
      </c>
      <c r="AS71" s="349">
        <v>94</v>
      </c>
      <c r="AT71" s="349">
        <v>44</v>
      </c>
      <c r="AU71" s="349">
        <v>0</v>
      </c>
      <c r="AV71" s="349">
        <v>60</v>
      </c>
      <c r="AW71" s="349">
        <v>0</v>
      </c>
      <c r="AX71" s="349">
        <v>0</v>
      </c>
      <c r="AY71" s="349">
        <v>0</v>
      </c>
      <c r="AZ71" s="349">
        <v>0</v>
      </c>
      <c r="BA71" s="349">
        <v>80</v>
      </c>
      <c r="BB71" s="349">
        <v>71</v>
      </c>
      <c r="BC71" s="349">
        <v>90</v>
      </c>
      <c r="BD71" s="349">
        <v>0</v>
      </c>
      <c r="BE71" s="349">
        <v>9</v>
      </c>
      <c r="BF71" s="349">
        <v>82</v>
      </c>
      <c r="BG71" s="349">
        <v>16</v>
      </c>
      <c r="BH71" s="349">
        <v>83</v>
      </c>
      <c r="BI71" s="349">
        <v>0</v>
      </c>
      <c r="BJ71" s="349">
        <v>0</v>
      </c>
      <c r="BK71" s="349">
        <v>0</v>
      </c>
      <c r="BL71" s="349">
        <v>0</v>
      </c>
      <c r="BM71" s="349">
        <v>86</v>
      </c>
      <c r="BN71" s="349">
        <v>33</v>
      </c>
      <c r="BO71" s="349">
        <v>58</v>
      </c>
      <c r="BP71" s="349">
        <v>0</v>
      </c>
      <c r="BQ71" s="349">
        <v>8</v>
      </c>
      <c r="BR71" s="349">
        <v>0</v>
      </c>
      <c r="BS71" s="349">
        <v>85</v>
      </c>
      <c r="BT71" s="349">
        <v>51</v>
      </c>
      <c r="BU71" s="349">
        <v>0</v>
      </c>
      <c r="BV71" s="349">
        <v>39</v>
      </c>
      <c r="BW71" s="349">
        <v>32</v>
      </c>
      <c r="BX71" s="349">
        <v>0</v>
      </c>
      <c r="BY71" s="349">
        <v>0</v>
      </c>
      <c r="BZ71" s="349">
        <v>0</v>
      </c>
      <c r="CA71" s="349">
        <v>73</v>
      </c>
      <c r="CB71" s="349">
        <v>87</v>
      </c>
      <c r="CC71" s="349">
        <v>59</v>
      </c>
      <c r="CD71" s="349">
        <v>0</v>
      </c>
      <c r="CE71" s="349">
        <v>0</v>
      </c>
      <c r="CF71" s="349">
        <v>94</v>
      </c>
      <c r="CG71" s="349">
        <v>84</v>
      </c>
      <c r="CH71" s="349">
        <v>0</v>
      </c>
      <c r="CI71" s="349">
        <v>41</v>
      </c>
      <c r="CJ71" s="349">
        <v>94</v>
      </c>
      <c r="CK71" s="349">
        <v>53</v>
      </c>
      <c r="CL71" s="349">
        <v>64</v>
      </c>
      <c r="CM71" s="349">
        <v>0</v>
      </c>
      <c r="CN71" s="349">
        <v>57</v>
      </c>
      <c r="CO71" s="349">
        <v>70</v>
      </c>
      <c r="CP71" s="349">
        <v>57</v>
      </c>
      <c r="CQ71" s="349">
        <v>82</v>
      </c>
      <c r="CR71" s="349">
        <v>0</v>
      </c>
      <c r="CS71" s="349">
        <v>55</v>
      </c>
      <c r="CT71" s="349">
        <v>69</v>
      </c>
      <c r="CU71" s="349">
        <v>33</v>
      </c>
      <c r="CV71" s="349">
        <v>0</v>
      </c>
      <c r="CW71" s="349">
        <v>0</v>
      </c>
      <c r="CX71" s="349">
        <v>0</v>
      </c>
      <c r="CY71" s="349">
        <v>0</v>
      </c>
      <c r="CZ71" s="349">
        <v>26</v>
      </c>
      <c r="DA71" s="349">
        <v>0</v>
      </c>
      <c r="DB71" s="50">
        <v>40</v>
      </c>
      <c r="DD71" s="238"/>
      <c r="DL71" s="238"/>
      <c r="DM71" s="238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</row>
    <row r="72" spans="1:187" ht="15.75">
      <c r="A72" s="63" t="s">
        <v>738</v>
      </c>
      <c r="D72" s="57">
        <f>SUM(E72:HQ72)</f>
        <v>4189</v>
      </c>
      <c r="E72" s="349">
        <v>31</v>
      </c>
      <c r="F72" s="349">
        <v>0</v>
      </c>
      <c r="G72" s="349">
        <v>95</v>
      </c>
      <c r="H72" s="349">
        <v>56</v>
      </c>
      <c r="I72" s="349">
        <v>65</v>
      </c>
      <c r="J72" s="349">
        <v>85</v>
      </c>
      <c r="K72" s="349">
        <v>65</v>
      </c>
      <c r="L72" s="349">
        <v>0</v>
      </c>
      <c r="M72" s="349">
        <v>0</v>
      </c>
      <c r="N72" s="349">
        <v>9</v>
      </c>
      <c r="O72" s="349">
        <v>97</v>
      </c>
      <c r="P72" s="349">
        <v>65</v>
      </c>
      <c r="Q72" s="349">
        <v>19</v>
      </c>
      <c r="R72" s="349">
        <v>40</v>
      </c>
      <c r="S72" s="349">
        <v>0</v>
      </c>
      <c r="T72" s="349">
        <v>90</v>
      </c>
      <c r="U72" s="349">
        <v>77</v>
      </c>
      <c r="V72" s="349">
        <v>0</v>
      </c>
      <c r="W72" s="349">
        <v>0</v>
      </c>
      <c r="X72" s="349">
        <v>0</v>
      </c>
      <c r="Y72" s="349">
        <v>55</v>
      </c>
      <c r="Z72" s="349">
        <v>62</v>
      </c>
      <c r="AA72" s="349">
        <v>39</v>
      </c>
      <c r="AB72" s="349">
        <v>40</v>
      </c>
      <c r="AC72" s="349">
        <v>75</v>
      </c>
      <c r="AD72" s="349">
        <v>92</v>
      </c>
      <c r="AE72" s="349">
        <v>49</v>
      </c>
      <c r="AF72" s="349">
        <v>96</v>
      </c>
      <c r="AG72" s="349">
        <v>0</v>
      </c>
      <c r="AH72" s="349">
        <v>93</v>
      </c>
      <c r="AI72" s="349">
        <v>22</v>
      </c>
      <c r="AJ72" s="349">
        <v>87</v>
      </c>
      <c r="AK72" s="349">
        <v>75</v>
      </c>
      <c r="AL72" s="349">
        <v>48</v>
      </c>
      <c r="AM72" s="349">
        <v>0</v>
      </c>
      <c r="AN72" s="349">
        <v>44</v>
      </c>
      <c r="AO72" s="349">
        <v>89</v>
      </c>
      <c r="AP72" s="349">
        <v>0</v>
      </c>
      <c r="AQ72" s="349">
        <v>79</v>
      </c>
      <c r="AR72" s="349">
        <v>31</v>
      </c>
      <c r="AS72" s="349">
        <v>41</v>
      </c>
      <c r="AT72" s="349">
        <v>68</v>
      </c>
      <c r="AU72" s="349">
        <v>66</v>
      </c>
      <c r="AV72" s="349">
        <v>58</v>
      </c>
      <c r="AW72" s="349">
        <v>0</v>
      </c>
      <c r="AX72" s="349">
        <v>0</v>
      </c>
      <c r="AY72" s="349">
        <v>0</v>
      </c>
      <c r="AZ72" s="349">
        <v>0</v>
      </c>
      <c r="BA72" s="349">
        <v>58</v>
      </c>
      <c r="BB72" s="349">
        <v>0</v>
      </c>
      <c r="BC72" s="349">
        <v>42</v>
      </c>
      <c r="BD72" s="349">
        <v>0</v>
      </c>
      <c r="BE72" s="349">
        <v>64</v>
      </c>
      <c r="BF72" s="349">
        <v>58</v>
      </c>
      <c r="BG72" s="349">
        <v>61</v>
      </c>
      <c r="BH72" s="349">
        <v>24</v>
      </c>
      <c r="BI72" s="349">
        <v>0</v>
      </c>
      <c r="BJ72" s="349">
        <v>0</v>
      </c>
      <c r="BK72" s="349">
        <v>78</v>
      </c>
      <c r="BL72" s="349">
        <v>69</v>
      </c>
      <c r="BM72" s="349">
        <v>33</v>
      </c>
      <c r="BN72" s="349">
        <v>43</v>
      </c>
      <c r="BO72" s="349">
        <v>77</v>
      </c>
      <c r="BP72" s="349">
        <v>0</v>
      </c>
      <c r="BQ72" s="349">
        <v>62</v>
      </c>
      <c r="BR72" s="349">
        <v>85</v>
      </c>
      <c r="BS72" s="349">
        <v>68</v>
      </c>
      <c r="BT72" s="349">
        <v>52</v>
      </c>
      <c r="BU72" s="349">
        <v>93</v>
      </c>
      <c r="BV72" s="349">
        <v>25</v>
      </c>
      <c r="BW72" s="349">
        <v>61</v>
      </c>
      <c r="BX72" s="349">
        <v>75</v>
      </c>
      <c r="BY72" s="349">
        <v>100</v>
      </c>
      <c r="BZ72" s="349">
        <v>0</v>
      </c>
      <c r="CA72" s="349">
        <v>0</v>
      </c>
      <c r="CB72" s="349">
        <v>65</v>
      </c>
      <c r="CC72" s="349">
        <v>71</v>
      </c>
      <c r="CD72" s="349">
        <v>0</v>
      </c>
      <c r="CE72" s="349">
        <v>0</v>
      </c>
      <c r="CF72" s="349">
        <v>45</v>
      </c>
      <c r="CG72" s="349">
        <v>98</v>
      </c>
      <c r="CH72" s="349">
        <v>0</v>
      </c>
      <c r="CI72" s="349">
        <v>58</v>
      </c>
      <c r="CJ72" s="349">
        <v>38</v>
      </c>
      <c r="CK72" s="349">
        <v>0</v>
      </c>
      <c r="CL72" s="349">
        <v>0</v>
      </c>
      <c r="CM72" s="349">
        <v>0</v>
      </c>
      <c r="CN72" s="349">
        <v>83</v>
      </c>
      <c r="CO72" s="349">
        <v>0</v>
      </c>
      <c r="CP72" s="349">
        <v>74</v>
      </c>
      <c r="CQ72" s="349">
        <v>0</v>
      </c>
      <c r="CR72" s="349">
        <v>85</v>
      </c>
      <c r="CS72" s="349">
        <v>0</v>
      </c>
      <c r="CT72" s="349">
        <v>0</v>
      </c>
      <c r="CU72" s="349">
        <v>81</v>
      </c>
      <c r="CV72" s="349">
        <v>44</v>
      </c>
      <c r="CW72" s="349">
        <v>0</v>
      </c>
      <c r="CX72" s="349">
        <v>0</v>
      </c>
      <c r="CY72" s="349">
        <v>0</v>
      </c>
      <c r="CZ72" s="349">
        <v>63</v>
      </c>
      <c r="DA72" s="349">
        <v>40</v>
      </c>
      <c r="DB72" s="50">
        <v>13</v>
      </c>
      <c r="DD72" s="238"/>
      <c r="DL72" s="238"/>
      <c r="DM72" s="238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</row>
    <row r="73" spans="1:187" ht="15.75">
      <c r="A73" s="219" t="s">
        <v>1660</v>
      </c>
      <c r="D73" s="57">
        <f>SUM(E73:HQ73)</f>
        <v>3754</v>
      </c>
      <c r="E73" s="349">
        <v>76</v>
      </c>
      <c r="F73" s="349">
        <v>52</v>
      </c>
      <c r="G73" s="349">
        <v>46</v>
      </c>
      <c r="H73" s="349">
        <v>0</v>
      </c>
      <c r="I73" s="349">
        <v>65</v>
      </c>
      <c r="J73" s="349">
        <v>63</v>
      </c>
      <c r="K73" s="349">
        <v>0</v>
      </c>
      <c r="L73" s="349">
        <v>0</v>
      </c>
      <c r="M73" s="349">
        <v>0</v>
      </c>
      <c r="N73" s="349">
        <v>6</v>
      </c>
      <c r="O73" s="349">
        <v>84</v>
      </c>
      <c r="P73" s="349">
        <v>33</v>
      </c>
      <c r="Q73" s="349">
        <v>16</v>
      </c>
      <c r="R73" s="349">
        <v>31</v>
      </c>
      <c r="S73" s="349">
        <v>100</v>
      </c>
      <c r="T73" s="349">
        <v>54</v>
      </c>
      <c r="U73" s="349">
        <v>0</v>
      </c>
      <c r="V73" s="349">
        <v>0</v>
      </c>
      <c r="W73" s="349">
        <v>65</v>
      </c>
      <c r="X73" s="349">
        <v>0</v>
      </c>
      <c r="Y73" s="349">
        <v>89</v>
      </c>
      <c r="Z73" s="349">
        <v>73</v>
      </c>
      <c r="AA73" s="349">
        <v>2</v>
      </c>
      <c r="AB73" s="349">
        <v>95</v>
      </c>
      <c r="AC73" s="349">
        <v>51</v>
      </c>
      <c r="AD73" s="349">
        <v>34</v>
      </c>
      <c r="AE73" s="349">
        <v>44</v>
      </c>
      <c r="AF73" s="349">
        <v>14</v>
      </c>
      <c r="AG73" s="349">
        <v>0</v>
      </c>
      <c r="AH73" s="349">
        <v>57</v>
      </c>
      <c r="AI73" s="349">
        <v>9</v>
      </c>
      <c r="AJ73" s="349">
        <v>80</v>
      </c>
      <c r="AK73" s="349">
        <v>0</v>
      </c>
      <c r="AL73" s="349">
        <v>65</v>
      </c>
      <c r="AM73" s="349">
        <v>63</v>
      </c>
      <c r="AN73" s="349">
        <v>51</v>
      </c>
      <c r="AO73" s="349">
        <v>20</v>
      </c>
      <c r="AP73" s="349">
        <v>62</v>
      </c>
      <c r="AQ73" s="349">
        <v>81</v>
      </c>
      <c r="AR73" s="349">
        <v>82</v>
      </c>
      <c r="AS73" s="349">
        <v>60</v>
      </c>
      <c r="AT73" s="349">
        <v>63</v>
      </c>
      <c r="AU73" s="349">
        <v>0</v>
      </c>
      <c r="AV73" s="349">
        <v>0</v>
      </c>
      <c r="AW73" s="349">
        <v>0</v>
      </c>
      <c r="AX73" s="349">
        <v>0</v>
      </c>
      <c r="AY73" s="349">
        <v>0</v>
      </c>
      <c r="AZ73" s="349">
        <v>0</v>
      </c>
      <c r="BA73" s="349">
        <v>48</v>
      </c>
      <c r="BB73" s="349">
        <v>0</v>
      </c>
      <c r="BC73" s="349">
        <v>79</v>
      </c>
      <c r="BD73" s="349">
        <v>0</v>
      </c>
      <c r="BE73" s="349">
        <v>49</v>
      </c>
      <c r="BF73" s="349">
        <v>20</v>
      </c>
      <c r="BG73" s="349">
        <v>36</v>
      </c>
      <c r="BH73" s="349">
        <v>87</v>
      </c>
      <c r="BI73" s="349">
        <v>0</v>
      </c>
      <c r="BJ73" s="349">
        <v>0</v>
      </c>
      <c r="BK73" s="349">
        <v>78</v>
      </c>
      <c r="BL73" s="349">
        <v>0</v>
      </c>
      <c r="BM73" s="349">
        <v>53</v>
      </c>
      <c r="BN73" s="349">
        <v>59</v>
      </c>
      <c r="BO73" s="349">
        <v>55</v>
      </c>
      <c r="BP73" s="349">
        <v>0</v>
      </c>
      <c r="BQ73" s="349">
        <v>54</v>
      </c>
      <c r="BR73" s="349">
        <v>85</v>
      </c>
      <c r="BS73" s="349">
        <v>80</v>
      </c>
      <c r="BT73" s="349">
        <v>65</v>
      </c>
      <c r="BU73" s="349">
        <v>91</v>
      </c>
      <c r="BV73" s="349">
        <v>0</v>
      </c>
      <c r="BW73" s="349">
        <v>57</v>
      </c>
      <c r="BX73" s="349">
        <v>81</v>
      </c>
      <c r="BY73" s="349">
        <v>83</v>
      </c>
      <c r="BZ73" s="349">
        <v>0</v>
      </c>
      <c r="CA73" s="349">
        <v>89</v>
      </c>
      <c r="CB73" s="349">
        <v>17</v>
      </c>
      <c r="CC73" s="349">
        <v>93</v>
      </c>
      <c r="CD73" s="349">
        <v>0</v>
      </c>
      <c r="CE73" s="349">
        <v>0</v>
      </c>
      <c r="CF73" s="349">
        <v>41</v>
      </c>
      <c r="CG73" s="349">
        <v>35</v>
      </c>
      <c r="CH73" s="349">
        <v>0</v>
      </c>
      <c r="CI73" s="349">
        <v>78</v>
      </c>
      <c r="CJ73" s="349">
        <v>79</v>
      </c>
      <c r="CK73" s="349">
        <v>35</v>
      </c>
      <c r="CL73" s="349">
        <v>0</v>
      </c>
      <c r="CM73" s="349">
        <v>0</v>
      </c>
      <c r="CN73" s="349">
        <v>0</v>
      </c>
      <c r="CO73" s="349">
        <v>0</v>
      </c>
      <c r="CP73" s="349">
        <v>66</v>
      </c>
      <c r="CQ73" s="349">
        <v>0</v>
      </c>
      <c r="CR73" s="349">
        <v>53</v>
      </c>
      <c r="CS73" s="349">
        <v>0</v>
      </c>
      <c r="CT73" s="349">
        <v>0</v>
      </c>
      <c r="CU73" s="349">
        <v>20</v>
      </c>
      <c r="CV73" s="349">
        <v>76</v>
      </c>
      <c r="CW73" s="349">
        <v>0</v>
      </c>
      <c r="CX73" s="349">
        <v>0</v>
      </c>
      <c r="CY73" s="349">
        <v>0</v>
      </c>
      <c r="CZ73" s="349">
        <v>0</v>
      </c>
      <c r="DA73" s="349">
        <v>69</v>
      </c>
      <c r="DB73" s="50">
        <v>57</v>
      </c>
      <c r="DD73" s="238"/>
      <c r="DL73" s="238"/>
      <c r="DM73" s="238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</row>
    <row r="74" spans="1:187" ht="15.75">
      <c r="A74" s="63" t="s">
        <v>3397</v>
      </c>
      <c r="D74" s="57">
        <f>SUM(E74:HQ74)</f>
        <v>3352</v>
      </c>
      <c r="E74" s="349">
        <v>5</v>
      </c>
      <c r="F74" s="349">
        <v>46</v>
      </c>
      <c r="G74" s="349">
        <v>46</v>
      </c>
      <c r="H74" s="349">
        <v>35</v>
      </c>
      <c r="I74" s="349">
        <v>0</v>
      </c>
      <c r="J74" s="349">
        <v>41</v>
      </c>
      <c r="K74" s="349">
        <v>0</v>
      </c>
      <c r="L74" s="349">
        <v>0</v>
      </c>
      <c r="M74" s="349">
        <v>0</v>
      </c>
      <c r="N74" s="349">
        <v>96</v>
      </c>
      <c r="O74" s="349">
        <v>9</v>
      </c>
      <c r="P74" s="349">
        <v>9</v>
      </c>
      <c r="Q74" s="349">
        <v>12</v>
      </c>
      <c r="R74" s="349">
        <v>52</v>
      </c>
      <c r="S74" s="349">
        <v>0</v>
      </c>
      <c r="T74" s="349">
        <v>53</v>
      </c>
      <c r="U74" s="349">
        <v>0</v>
      </c>
      <c r="V74" s="349">
        <v>0</v>
      </c>
      <c r="W74" s="349">
        <v>0</v>
      </c>
      <c r="X74" s="349">
        <v>0</v>
      </c>
      <c r="Y74" s="349">
        <v>70</v>
      </c>
      <c r="Z74" s="349">
        <v>0</v>
      </c>
      <c r="AA74" s="349">
        <v>52</v>
      </c>
      <c r="AB74" s="349">
        <v>55</v>
      </c>
      <c r="AC74" s="349">
        <v>34</v>
      </c>
      <c r="AD74" s="349">
        <v>37</v>
      </c>
      <c r="AE74" s="349">
        <v>87</v>
      </c>
      <c r="AF74" s="349">
        <v>84</v>
      </c>
      <c r="AG74" s="349">
        <v>0</v>
      </c>
      <c r="AH74" s="349">
        <v>71</v>
      </c>
      <c r="AI74" s="349">
        <v>92</v>
      </c>
      <c r="AJ74" s="349">
        <v>73</v>
      </c>
      <c r="AK74" s="349">
        <v>0</v>
      </c>
      <c r="AL74" s="349">
        <v>53</v>
      </c>
      <c r="AM74" s="349">
        <v>0</v>
      </c>
      <c r="AN74" s="349">
        <v>0</v>
      </c>
      <c r="AO74" s="349">
        <v>71</v>
      </c>
      <c r="AP74" s="349">
        <v>0</v>
      </c>
      <c r="AQ74" s="349">
        <v>15</v>
      </c>
      <c r="AR74" s="349">
        <v>52</v>
      </c>
      <c r="AS74" s="349">
        <v>0</v>
      </c>
      <c r="AT74" s="349">
        <v>0</v>
      </c>
      <c r="AU74" s="349">
        <v>80</v>
      </c>
      <c r="AV74" s="349">
        <v>89</v>
      </c>
      <c r="AW74" s="349">
        <v>0</v>
      </c>
      <c r="AX74" s="349">
        <v>99</v>
      </c>
      <c r="AY74" s="349">
        <v>0</v>
      </c>
      <c r="AZ74" s="349">
        <v>0</v>
      </c>
      <c r="BA74" s="349">
        <v>85</v>
      </c>
      <c r="BB74" s="349">
        <v>0</v>
      </c>
      <c r="BC74" s="349">
        <v>0</v>
      </c>
      <c r="BD74" s="349">
        <v>76</v>
      </c>
      <c r="BE74" s="349">
        <v>62</v>
      </c>
      <c r="BF74" s="349">
        <v>43</v>
      </c>
      <c r="BG74" s="349">
        <v>74</v>
      </c>
      <c r="BH74" s="349">
        <v>63</v>
      </c>
      <c r="BI74" s="349">
        <v>0</v>
      </c>
      <c r="BJ74" s="349">
        <v>0</v>
      </c>
      <c r="BK74" s="349">
        <v>0</v>
      </c>
      <c r="BL74" s="349">
        <v>0</v>
      </c>
      <c r="BM74" s="349">
        <v>85</v>
      </c>
      <c r="BN74" s="349">
        <v>97</v>
      </c>
      <c r="BO74" s="349">
        <v>72</v>
      </c>
      <c r="BP74" s="349">
        <v>0</v>
      </c>
      <c r="BQ74" s="349">
        <v>33</v>
      </c>
      <c r="BR74" s="349">
        <v>0</v>
      </c>
      <c r="BS74" s="349">
        <v>87</v>
      </c>
      <c r="BT74" s="349">
        <v>78</v>
      </c>
      <c r="BU74" s="349">
        <v>0</v>
      </c>
      <c r="BV74" s="349">
        <v>27</v>
      </c>
      <c r="BW74" s="349">
        <v>0</v>
      </c>
      <c r="BX74" s="349">
        <v>72</v>
      </c>
      <c r="BY74" s="349">
        <v>0</v>
      </c>
      <c r="BZ74" s="349">
        <v>0</v>
      </c>
      <c r="CA74" s="349">
        <v>0</v>
      </c>
      <c r="CB74" s="349">
        <v>22</v>
      </c>
      <c r="CC74" s="349">
        <v>27</v>
      </c>
      <c r="CD74" s="349">
        <v>0</v>
      </c>
      <c r="CE74" s="349">
        <v>0</v>
      </c>
      <c r="CF74" s="349">
        <v>95</v>
      </c>
      <c r="CG74" s="349">
        <v>77</v>
      </c>
      <c r="CH74" s="349">
        <v>95</v>
      </c>
      <c r="CI74" s="349">
        <v>36</v>
      </c>
      <c r="CJ74" s="349">
        <v>36</v>
      </c>
      <c r="CK74" s="349">
        <v>0</v>
      </c>
      <c r="CL74" s="349">
        <v>0</v>
      </c>
      <c r="CM74" s="349">
        <v>0</v>
      </c>
      <c r="CN74" s="349">
        <v>87</v>
      </c>
      <c r="CO74" s="349">
        <v>92</v>
      </c>
      <c r="CP74" s="349">
        <v>12</v>
      </c>
      <c r="CQ74" s="349">
        <v>0</v>
      </c>
      <c r="CR74" s="349">
        <v>0</v>
      </c>
      <c r="CS74" s="349">
        <v>0</v>
      </c>
      <c r="CT74" s="349">
        <v>0</v>
      </c>
      <c r="CU74" s="349">
        <v>29</v>
      </c>
      <c r="CV74" s="349">
        <v>0</v>
      </c>
      <c r="CW74" s="349">
        <v>0</v>
      </c>
      <c r="CX74" s="349">
        <v>92</v>
      </c>
      <c r="CY74" s="349">
        <v>100</v>
      </c>
      <c r="CZ74" s="349">
        <v>59</v>
      </c>
      <c r="DA74" s="349">
        <v>0</v>
      </c>
      <c r="DB74" s="50">
        <v>21</v>
      </c>
      <c r="DD74" s="238"/>
      <c r="DL74" s="238"/>
      <c r="DM74" s="238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</row>
    <row r="75" spans="1:187" ht="15.75">
      <c r="A75" s="277" t="s">
        <v>779</v>
      </c>
      <c r="D75" s="57">
        <f>SUM(E75:HQ75)</f>
        <v>3660</v>
      </c>
      <c r="E75" s="349">
        <v>93</v>
      </c>
      <c r="F75" s="349">
        <v>0</v>
      </c>
      <c r="G75" s="349">
        <v>71</v>
      </c>
      <c r="H75" s="349">
        <v>0</v>
      </c>
      <c r="I75" s="349">
        <v>94</v>
      </c>
      <c r="J75" s="349">
        <v>98</v>
      </c>
      <c r="K75" s="349">
        <v>0</v>
      </c>
      <c r="L75" s="349">
        <v>58</v>
      </c>
      <c r="M75" s="349">
        <v>0</v>
      </c>
      <c r="N75" s="349">
        <v>44</v>
      </c>
      <c r="O75" s="349">
        <v>49</v>
      </c>
      <c r="P75" s="349">
        <v>0</v>
      </c>
      <c r="Q75" s="349">
        <v>58</v>
      </c>
      <c r="R75" s="349">
        <v>30</v>
      </c>
      <c r="S75" s="349">
        <v>0</v>
      </c>
      <c r="T75" s="349">
        <v>0</v>
      </c>
      <c r="U75" s="349">
        <v>45</v>
      </c>
      <c r="V75" s="349">
        <v>0</v>
      </c>
      <c r="W75" s="349">
        <v>21</v>
      </c>
      <c r="X75" s="349">
        <v>0</v>
      </c>
      <c r="Y75" s="349">
        <v>59</v>
      </c>
      <c r="Z75" s="349">
        <v>43</v>
      </c>
      <c r="AA75" s="349">
        <v>79</v>
      </c>
      <c r="AB75" s="349">
        <v>32</v>
      </c>
      <c r="AC75" s="349">
        <v>93</v>
      </c>
      <c r="AD75" s="349">
        <v>99</v>
      </c>
      <c r="AE75" s="349">
        <v>12</v>
      </c>
      <c r="AF75" s="349">
        <v>67</v>
      </c>
      <c r="AG75" s="349">
        <v>0</v>
      </c>
      <c r="AH75" s="349">
        <v>33</v>
      </c>
      <c r="AI75" s="349">
        <v>20</v>
      </c>
      <c r="AJ75" s="349">
        <v>86</v>
      </c>
      <c r="AK75" s="349">
        <v>55</v>
      </c>
      <c r="AL75" s="349">
        <v>90</v>
      </c>
      <c r="AM75" s="349">
        <v>0</v>
      </c>
      <c r="AN75" s="349">
        <v>51</v>
      </c>
      <c r="AO75" s="349">
        <v>49</v>
      </c>
      <c r="AP75" s="349">
        <v>92</v>
      </c>
      <c r="AQ75" s="349">
        <v>65</v>
      </c>
      <c r="AR75" s="349">
        <v>91</v>
      </c>
      <c r="AS75" s="349">
        <v>0</v>
      </c>
      <c r="AT75" s="349">
        <v>35</v>
      </c>
      <c r="AU75" s="349">
        <v>0</v>
      </c>
      <c r="AV75" s="349">
        <v>0</v>
      </c>
      <c r="AW75" s="349">
        <v>0</v>
      </c>
      <c r="AX75" s="349">
        <v>0</v>
      </c>
      <c r="AY75" s="349">
        <v>0</v>
      </c>
      <c r="AZ75" s="349">
        <v>0</v>
      </c>
      <c r="BA75" s="349">
        <v>10</v>
      </c>
      <c r="BB75" s="349">
        <v>63</v>
      </c>
      <c r="BC75" s="349">
        <v>48</v>
      </c>
      <c r="BD75" s="349">
        <v>0</v>
      </c>
      <c r="BE75" s="349">
        <v>17</v>
      </c>
      <c r="BF75" s="349">
        <v>6</v>
      </c>
      <c r="BG75" s="349">
        <v>11</v>
      </c>
      <c r="BH75" s="349">
        <v>97</v>
      </c>
      <c r="BI75" s="349">
        <v>0</v>
      </c>
      <c r="BJ75" s="349">
        <v>0</v>
      </c>
      <c r="BK75" s="349">
        <v>70</v>
      </c>
      <c r="BL75" s="349">
        <v>0</v>
      </c>
      <c r="BM75" s="349">
        <v>72</v>
      </c>
      <c r="BN75" s="349">
        <v>13</v>
      </c>
      <c r="BO75" s="349">
        <v>12</v>
      </c>
      <c r="BP75" s="349">
        <v>0</v>
      </c>
      <c r="BQ75" s="349">
        <v>20</v>
      </c>
      <c r="BR75" s="349">
        <v>0</v>
      </c>
      <c r="BS75" s="349">
        <v>97</v>
      </c>
      <c r="BT75" s="349">
        <v>7</v>
      </c>
      <c r="BU75" s="349">
        <v>0</v>
      </c>
      <c r="BV75" s="349">
        <v>0</v>
      </c>
      <c r="BW75" s="349">
        <v>63</v>
      </c>
      <c r="BX75" s="349">
        <v>0</v>
      </c>
      <c r="BY75" s="349">
        <v>0</v>
      </c>
      <c r="BZ75" s="349">
        <v>0</v>
      </c>
      <c r="CA75" s="349">
        <v>38</v>
      </c>
      <c r="CB75" s="349">
        <v>71</v>
      </c>
      <c r="CC75" s="349">
        <v>49</v>
      </c>
      <c r="CD75" s="349">
        <v>0</v>
      </c>
      <c r="CE75" s="349">
        <v>0</v>
      </c>
      <c r="CF75" s="349">
        <v>81</v>
      </c>
      <c r="CG75" s="349">
        <v>75</v>
      </c>
      <c r="CH75" s="349">
        <v>0</v>
      </c>
      <c r="CI75" s="349">
        <v>67</v>
      </c>
      <c r="CJ75" s="349">
        <v>40</v>
      </c>
      <c r="CK75" s="349">
        <v>49</v>
      </c>
      <c r="CL75" s="349">
        <v>35</v>
      </c>
      <c r="CM75" s="349">
        <v>0</v>
      </c>
      <c r="CN75" s="349">
        <v>76</v>
      </c>
      <c r="CO75" s="349">
        <v>90</v>
      </c>
      <c r="CP75" s="349">
        <v>81</v>
      </c>
      <c r="CQ75" s="349">
        <v>0</v>
      </c>
      <c r="CR75" s="349">
        <v>0</v>
      </c>
      <c r="CS75" s="349">
        <v>58</v>
      </c>
      <c r="CT75" s="349">
        <v>82</v>
      </c>
      <c r="CU75" s="349">
        <v>59</v>
      </c>
      <c r="CV75" s="349">
        <v>49</v>
      </c>
      <c r="CW75" s="349">
        <v>0</v>
      </c>
      <c r="CX75" s="349">
        <v>0</v>
      </c>
      <c r="CY75" s="349">
        <v>0</v>
      </c>
      <c r="CZ75" s="349">
        <v>83</v>
      </c>
      <c r="DA75" s="349">
        <v>46</v>
      </c>
      <c r="DB75" s="50">
        <v>113</v>
      </c>
      <c r="DD75" s="238"/>
      <c r="DL75" s="238"/>
      <c r="DM75" s="238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</row>
    <row r="76" spans="1:187" ht="15.75">
      <c r="A76" s="277" t="s">
        <v>2050</v>
      </c>
      <c r="D76" s="57">
        <f>SUM(E76:HQ76)</f>
        <v>3302</v>
      </c>
      <c r="E76" s="349">
        <v>68</v>
      </c>
      <c r="F76" s="349">
        <v>47</v>
      </c>
      <c r="G76" s="349">
        <v>46</v>
      </c>
      <c r="H76" s="349">
        <v>71</v>
      </c>
      <c r="I76" s="349">
        <v>55</v>
      </c>
      <c r="J76" s="349">
        <v>0</v>
      </c>
      <c r="K76" s="349">
        <v>75</v>
      </c>
      <c r="L76" s="349">
        <v>98</v>
      </c>
      <c r="M76" s="349">
        <v>0</v>
      </c>
      <c r="N76" s="349">
        <v>22</v>
      </c>
      <c r="O76" s="349">
        <v>13</v>
      </c>
      <c r="P76" s="349">
        <v>33</v>
      </c>
      <c r="Q76" s="349">
        <v>36</v>
      </c>
      <c r="R76" s="349">
        <v>70</v>
      </c>
      <c r="S76" s="349">
        <v>90</v>
      </c>
      <c r="T76" s="349">
        <v>64</v>
      </c>
      <c r="U76" s="349">
        <v>37</v>
      </c>
      <c r="V76" s="349">
        <v>0</v>
      </c>
      <c r="W76" s="349">
        <v>36</v>
      </c>
      <c r="X76" s="349">
        <v>0</v>
      </c>
      <c r="Y76" s="349">
        <v>61</v>
      </c>
      <c r="Z76" s="349">
        <v>78</v>
      </c>
      <c r="AA76" s="349">
        <v>23</v>
      </c>
      <c r="AB76" s="349">
        <v>20</v>
      </c>
      <c r="AC76" s="349">
        <v>66</v>
      </c>
      <c r="AD76" s="349">
        <v>14</v>
      </c>
      <c r="AE76" s="349">
        <v>63</v>
      </c>
      <c r="AF76" s="349">
        <v>0</v>
      </c>
      <c r="AG76" s="349">
        <v>0</v>
      </c>
      <c r="AH76" s="349">
        <v>33</v>
      </c>
      <c r="AI76" s="349">
        <v>61</v>
      </c>
      <c r="AJ76" s="349">
        <v>13</v>
      </c>
      <c r="AK76" s="349">
        <v>0</v>
      </c>
      <c r="AL76" s="349">
        <v>84</v>
      </c>
      <c r="AM76" s="349">
        <v>0</v>
      </c>
      <c r="AN76" s="349">
        <v>44</v>
      </c>
      <c r="AO76" s="349">
        <v>84</v>
      </c>
      <c r="AP76" s="349">
        <v>0</v>
      </c>
      <c r="AQ76" s="349">
        <v>36</v>
      </c>
      <c r="AR76" s="349">
        <v>2</v>
      </c>
      <c r="AS76" s="349">
        <v>33</v>
      </c>
      <c r="AT76" s="349">
        <v>0</v>
      </c>
      <c r="AU76" s="349">
        <v>82</v>
      </c>
      <c r="AV76" s="349">
        <v>0</v>
      </c>
      <c r="AW76" s="349">
        <v>0</v>
      </c>
      <c r="AX76" s="349">
        <v>0</v>
      </c>
      <c r="AY76" s="349">
        <v>0</v>
      </c>
      <c r="AZ76" s="349">
        <v>0</v>
      </c>
      <c r="BA76" s="349">
        <v>43</v>
      </c>
      <c r="BB76" s="349">
        <v>42</v>
      </c>
      <c r="BC76" s="349">
        <v>77</v>
      </c>
      <c r="BD76" s="349">
        <v>0</v>
      </c>
      <c r="BE76" s="349">
        <v>6</v>
      </c>
      <c r="BF76" s="349">
        <v>89</v>
      </c>
      <c r="BG76" s="349">
        <v>10</v>
      </c>
      <c r="BH76" s="349">
        <v>3</v>
      </c>
      <c r="BI76" s="349">
        <v>0</v>
      </c>
      <c r="BJ76" s="349">
        <v>0</v>
      </c>
      <c r="BK76" s="349">
        <v>0</v>
      </c>
      <c r="BL76" s="349">
        <v>0</v>
      </c>
      <c r="BM76" s="349">
        <v>55</v>
      </c>
      <c r="BN76" s="349">
        <v>28</v>
      </c>
      <c r="BO76" s="349">
        <v>67</v>
      </c>
      <c r="BP76" s="349">
        <v>0</v>
      </c>
      <c r="BQ76" s="349">
        <v>72</v>
      </c>
      <c r="BR76" s="349">
        <v>63</v>
      </c>
      <c r="BS76" s="349">
        <v>20</v>
      </c>
      <c r="BT76" s="349">
        <v>38</v>
      </c>
      <c r="BU76" s="349">
        <v>89</v>
      </c>
      <c r="BV76" s="349">
        <v>69</v>
      </c>
      <c r="BW76" s="349">
        <v>72</v>
      </c>
      <c r="BX76" s="349">
        <v>0</v>
      </c>
      <c r="BY76" s="349">
        <v>0</v>
      </c>
      <c r="BZ76" s="349">
        <v>0</v>
      </c>
      <c r="CA76" s="349">
        <v>35</v>
      </c>
      <c r="CB76" s="349">
        <v>18</v>
      </c>
      <c r="CC76" s="349">
        <v>9</v>
      </c>
      <c r="CD76" s="349">
        <v>0</v>
      </c>
      <c r="CE76" s="349">
        <v>0</v>
      </c>
      <c r="CF76" s="349">
        <v>11</v>
      </c>
      <c r="CG76" s="349">
        <v>2</v>
      </c>
      <c r="CH76" s="349">
        <v>0</v>
      </c>
      <c r="CI76" s="349">
        <v>40</v>
      </c>
      <c r="CJ76" s="349">
        <v>39</v>
      </c>
      <c r="CK76" s="349">
        <v>81</v>
      </c>
      <c r="CL76" s="349">
        <v>41</v>
      </c>
      <c r="CM76" s="349">
        <v>0</v>
      </c>
      <c r="CN76" s="349">
        <v>87</v>
      </c>
      <c r="CO76" s="349">
        <v>92</v>
      </c>
      <c r="CP76" s="349">
        <v>19</v>
      </c>
      <c r="CQ76" s="349">
        <v>0</v>
      </c>
      <c r="CR76" s="349">
        <v>73</v>
      </c>
      <c r="CS76" s="349">
        <v>0</v>
      </c>
      <c r="CT76" s="349">
        <v>0</v>
      </c>
      <c r="CU76" s="349">
        <v>14</v>
      </c>
      <c r="CV76" s="349">
        <v>44</v>
      </c>
      <c r="CW76" s="349">
        <v>0</v>
      </c>
      <c r="CX76" s="349">
        <v>0</v>
      </c>
      <c r="CY76" s="349">
        <v>85</v>
      </c>
      <c r="CZ76" s="349">
        <v>41</v>
      </c>
      <c r="DA76" s="349">
        <v>65</v>
      </c>
      <c r="DB76" s="50">
        <v>5</v>
      </c>
      <c r="DD76" s="238"/>
      <c r="DL76" s="238"/>
      <c r="DM76" s="238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</row>
    <row r="77" spans="1:187" ht="15.75">
      <c r="A77" s="63" t="s">
        <v>749</v>
      </c>
      <c r="D77" s="57">
        <f>SUM(E77:HQ77)</f>
        <v>4354</v>
      </c>
      <c r="E77" s="349">
        <v>84</v>
      </c>
      <c r="F77" s="349">
        <v>89</v>
      </c>
      <c r="G77" s="349">
        <v>82</v>
      </c>
      <c r="H77" s="349">
        <v>87</v>
      </c>
      <c r="I77" s="349">
        <v>100</v>
      </c>
      <c r="J77" s="349">
        <v>100</v>
      </c>
      <c r="K77" s="349">
        <v>91</v>
      </c>
      <c r="L77" s="349">
        <v>0</v>
      </c>
      <c r="M77" s="349">
        <v>0</v>
      </c>
      <c r="N77" s="349">
        <v>67</v>
      </c>
      <c r="O77" s="349">
        <v>82</v>
      </c>
      <c r="P77" s="349">
        <v>81</v>
      </c>
      <c r="Q77" s="349">
        <v>92</v>
      </c>
      <c r="R77" s="349">
        <v>82</v>
      </c>
      <c r="S77" s="349">
        <v>83</v>
      </c>
      <c r="T77" s="349">
        <v>35</v>
      </c>
      <c r="U77" s="349">
        <v>61</v>
      </c>
      <c r="V77" s="349">
        <v>0</v>
      </c>
      <c r="W77" s="349">
        <v>56</v>
      </c>
      <c r="X77" s="349">
        <v>0</v>
      </c>
      <c r="Y77" s="349">
        <v>22</v>
      </c>
      <c r="Z77" s="349">
        <v>36</v>
      </c>
      <c r="AA77" s="349">
        <v>84</v>
      </c>
      <c r="AB77" s="349">
        <v>79</v>
      </c>
      <c r="AC77" s="349">
        <v>70</v>
      </c>
      <c r="AD77" s="349">
        <v>80</v>
      </c>
      <c r="AE77" s="349">
        <v>36</v>
      </c>
      <c r="AF77" s="349">
        <v>76</v>
      </c>
      <c r="AG77" s="349">
        <v>88</v>
      </c>
      <c r="AH77" s="349">
        <v>95</v>
      </c>
      <c r="AI77" s="349">
        <v>28</v>
      </c>
      <c r="AJ77" s="349">
        <v>81</v>
      </c>
      <c r="AK77" s="349">
        <v>56</v>
      </c>
      <c r="AL77" s="349">
        <v>42</v>
      </c>
      <c r="AM77" s="349">
        <v>0</v>
      </c>
      <c r="AN77" s="349">
        <v>0</v>
      </c>
      <c r="AO77" s="349">
        <v>0</v>
      </c>
      <c r="AP77" s="349">
        <v>0</v>
      </c>
      <c r="AQ77" s="349">
        <v>87</v>
      </c>
      <c r="AR77" s="349">
        <v>93</v>
      </c>
      <c r="AS77" s="349">
        <v>0</v>
      </c>
      <c r="AT77" s="349">
        <v>49</v>
      </c>
      <c r="AU77" s="349">
        <v>44</v>
      </c>
      <c r="AV77" s="349">
        <v>0</v>
      </c>
      <c r="AW77" s="349">
        <v>0</v>
      </c>
      <c r="AX77" s="349">
        <v>0</v>
      </c>
      <c r="AY77" s="349">
        <v>0</v>
      </c>
      <c r="AZ77" s="349">
        <v>0</v>
      </c>
      <c r="BA77" s="349">
        <v>20</v>
      </c>
      <c r="BB77" s="349">
        <v>95</v>
      </c>
      <c r="BC77" s="349">
        <v>97</v>
      </c>
      <c r="BD77" s="349">
        <v>0</v>
      </c>
      <c r="BE77" s="349">
        <v>73</v>
      </c>
      <c r="BF77" s="349">
        <v>9</v>
      </c>
      <c r="BG77" s="349">
        <v>25</v>
      </c>
      <c r="BH77" s="349">
        <v>79</v>
      </c>
      <c r="BI77" s="349">
        <v>0</v>
      </c>
      <c r="BJ77" s="349">
        <v>0</v>
      </c>
      <c r="BK77" s="349">
        <v>73</v>
      </c>
      <c r="BL77" s="349">
        <v>95</v>
      </c>
      <c r="BM77" s="349">
        <v>81</v>
      </c>
      <c r="BN77" s="349">
        <v>46</v>
      </c>
      <c r="BO77" s="349">
        <v>4</v>
      </c>
      <c r="BP77" s="349">
        <v>0</v>
      </c>
      <c r="BQ77" s="349">
        <v>38</v>
      </c>
      <c r="BR77" s="349">
        <v>78</v>
      </c>
      <c r="BS77" s="349">
        <v>95</v>
      </c>
      <c r="BT77" s="349">
        <v>25</v>
      </c>
      <c r="BU77" s="349">
        <v>0</v>
      </c>
      <c r="BV77" s="349">
        <v>86</v>
      </c>
      <c r="BW77" s="349">
        <v>0</v>
      </c>
      <c r="BX77" s="349">
        <v>73</v>
      </c>
      <c r="BY77" s="349">
        <v>0</v>
      </c>
      <c r="BZ77" s="349">
        <v>0</v>
      </c>
      <c r="CA77" s="349">
        <v>93</v>
      </c>
      <c r="CB77" s="349">
        <v>64</v>
      </c>
      <c r="CC77" s="349">
        <v>92</v>
      </c>
      <c r="CD77" s="349">
        <v>0</v>
      </c>
      <c r="CE77" s="349">
        <v>0</v>
      </c>
      <c r="CF77" s="349">
        <v>61</v>
      </c>
      <c r="CG77" s="349">
        <v>38</v>
      </c>
      <c r="CH77" s="349">
        <v>0</v>
      </c>
      <c r="CI77" s="349">
        <v>77</v>
      </c>
      <c r="CJ77" s="349">
        <v>34</v>
      </c>
      <c r="CK77" s="349">
        <v>76</v>
      </c>
      <c r="CL77" s="349">
        <v>63</v>
      </c>
      <c r="CM77" s="349">
        <v>0</v>
      </c>
      <c r="CN77" s="349">
        <v>0</v>
      </c>
      <c r="CO77" s="349">
        <v>0</v>
      </c>
      <c r="CP77" s="349">
        <v>4</v>
      </c>
      <c r="CQ77" s="349">
        <v>0</v>
      </c>
      <c r="CR77" s="349">
        <v>0</v>
      </c>
      <c r="CS77" s="349">
        <v>61</v>
      </c>
      <c r="CT77" s="349">
        <v>0</v>
      </c>
      <c r="CU77" s="349">
        <v>63</v>
      </c>
      <c r="CV77" s="349">
        <v>0</v>
      </c>
      <c r="CW77" s="349">
        <v>0</v>
      </c>
      <c r="CX77" s="349">
        <v>0</v>
      </c>
      <c r="CY77" s="349">
        <v>0</v>
      </c>
      <c r="CZ77" s="349">
        <v>29</v>
      </c>
      <c r="DA77" s="349">
        <v>0</v>
      </c>
      <c r="DB77" s="50">
        <v>89</v>
      </c>
      <c r="DD77" s="238"/>
      <c r="DL77" s="238"/>
      <c r="DM77" s="238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</row>
    <row r="78" spans="1:187" ht="15.75">
      <c r="A78" s="63" t="s">
        <v>748</v>
      </c>
      <c r="D78" s="57">
        <f>SUM(E78:HQ78)</f>
        <v>4021</v>
      </c>
      <c r="E78" s="349">
        <v>17</v>
      </c>
      <c r="F78" s="349">
        <v>41</v>
      </c>
      <c r="G78" s="349">
        <v>71</v>
      </c>
      <c r="H78" s="349">
        <v>0</v>
      </c>
      <c r="I78" s="349">
        <v>0</v>
      </c>
      <c r="J78" s="349">
        <v>69</v>
      </c>
      <c r="K78" s="349">
        <v>0</v>
      </c>
      <c r="L78" s="349">
        <v>0</v>
      </c>
      <c r="M78" s="349">
        <v>0</v>
      </c>
      <c r="N78" s="349">
        <v>98</v>
      </c>
      <c r="O78" s="349">
        <v>74</v>
      </c>
      <c r="P78" s="349">
        <v>58</v>
      </c>
      <c r="Q78" s="349">
        <v>19</v>
      </c>
      <c r="R78" s="349">
        <v>18</v>
      </c>
      <c r="S78" s="349">
        <v>0</v>
      </c>
      <c r="T78" s="349">
        <v>25</v>
      </c>
      <c r="U78" s="349">
        <v>48</v>
      </c>
      <c r="V78" s="349">
        <v>0</v>
      </c>
      <c r="W78" s="349">
        <v>25</v>
      </c>
      <c r="X78" s="349">
        <v>0</v>
      </c>
      <c r="Y78" s="349">
        <v>78</v>
      </c>
      <c r="Z78" s="349">
        <v>24</v>
      </c>
      <c r="AA78" s="349">
        <v>86</v>
      </c>
      <c r="AB78" s="349">
        <v>78</v>
      </c>
      <c r="AC78" s="349">
        <v>73</v>
      </c>
      <c r="AD78" s="349">
        <v>85</v>
      </c>
      <c r="AE78" s="349">
        <v>11</v>
      </c>
      <c r="AF78" s="349">
        <v>46</v>
      </c>
      <c r="AG78" s="349">
        <v>0</v>
      </c>
      <c r="AH78" s="349">
        <v>59</v>
      </c>
      <c r="AI78" s="349">
        <v>5</v>
      </c>
      <c r="AJ78" s="349">
        <v>64</v>
      </c>
      <c r="AK78" s="349">
        <v>0</v>
      </c>
      <c r="AL78" s="349">
        <v>81</v>
      </c>
      <c r="AM78" s="349">
        <v>0</v>
      </c>
      <c r="AN78" s="349">
        <v>76</v>
      </c>
      <c r="AO78" s="349">
        <v>3</v>
      </c>
      <c r="AP78" s="349">
        <v>0</v>
      </c>
      <c r="AQ78" s="349">
        <v>90</v>
      </c>
      <c r="AR78" s="349">
        <v>69</v>
      </c>
      <c r="AS78" s="349">
        <v>97</v>
      </c>
      <c r="AT78" s="349">
        <v>0</v>
      </c>
      <c r="AU78" s="349">
        <v>0</v>
      </c>
      <c r="AV78" s="349">
        <v>90</v>
      </c>
      <c r="AW78" s="349">
        <v>97</v>
      </c>
      <c r="AX78" s="349">
        <v>93</v>
      </c>
      <c r="AY78" s="349">
        <v>0</v>
      </c>
      <c r="AZ78" s="349">
        <v>0</v>
      </c>
      <c r="BA78" s="349">
        <v>97</v>
      </c>
      <c r="BB78" s="349">
        <v>0</v>
      </c>
      <c r="BC78" s="349">
        <v>59</v>
      </c>
      <c r="BD78" s="349">
        <v>0</v>
      </c>
      <c r="BE78" s="349">
        <v>78</v>
      </c>
      <c r="BF78" s="349">
        <v>72</v>
      </c>
      <c r="BG78" s="349">
        <v>76</v>
      </c>
      <c r="BH78" s="349">
        <v>27</v>
      </c>
      <c r="BI78" s="349">
        <v>0</v>
      </c>
      <c r="BJ78" s="349">
        <v>0</v>
      </c>
      <c r="BK78" s="349">
        <v>69</v>
      </c>
      <c r="BL78" s="349">
        <v>0</v>
      </c>
      <c r="BM78" s="349">
        <v>0</v>
      </c>
      <c r="BN78" s="349">
        <v>69</v>
      </c>
      <c r="BO78" s="349">
        <v>68</v>
      </c>
      <c r="BP78" s="349">
        <v>0</v>
      </c>
      <c r="BQ78" s="349">
        <v>90</v>
      </c>
      <c r="BR78" s="349">
        <v>56</v>
      </c>
      <c r="BS78" s="349">
        <v>47</v>
      </c>
      <c r="BT78" s="349">
        <v>95</v>
      </c>
      <c r="BU78" s="349">
        <v>0</v>
      </c>
      <c r="BV78" s="349">
        <v>0</v>
      </c>
      <c r="BW78" s="349">
        <v>36</v>
      </c>
      <c r="BX78" s="349">
        <v>0</v>
      </c>
      <c r="BY78" s="349">
        <v>0</v>
      </c>
      <c r="BZ78" s="349">
        <v>0</v>
      </c>
      <c r="CA78" s="349">
        <v>32</v>
      </c>
      <c r="CB78" s="349">
        <v>8</v>
      </c>
      <c r="CC78" s="349">
        <v>90</v>
      </c>
      <c r="CD78" s="349">
        <v>0</v>
      </c>
      <c r="CE78" s="349">
        <v>0</v>
      </c>
      <c r="CF78" s="349">
        <v>70</v>
      </c>
      <c r="CG78" s="349">
        <v>20</v>
      </c>
      <c r="CH78" s="349">
        <v>97</v>
      </c>
      <c r="CI78" s="349">
        <v>83</v>
      </c>
      <c r="CJ78" s="349">
        <v>61</v>
      </c>
      <c r="CK78" s="349">
        <v>41</v>
      </c>
      <c r="CL78" s="349">
        <v>38</v>
      </c>
      <c r="CM78" s="349">
        <v>0</v>
      </c>
      <c r="CN78" s="349">
        <v>82</v>
      </c>
      <c r="CO78" s="349">
        <v>60</v>
      </c>
      <c r="CP78" s="349">
        <v>79</v>
      </c>
      <c r="CQ78" s="349">
        <v>0</v>
      </c>
      <c r="CR78" s="349">
        <v>67</v>
      </c>
      <c r="CS78" s="349">
        <v>57</v>
      </c>
      <c r="CT78" s="349">
        <v>0</v>
      </c>
      <c r="CU78" s="349">
        <v>60</v>
      </c>
      <c r="CV78" s="349">
        <v>59</v>
      </c>
      <c r="CW78" s="349">
        <v>0</v>
      </c>
      <c r="CX78" s="349">
        <v>0</v>
      </c>
      <c r="CY78" s="349">
        <v>66</v>
      </c>
      <c r="CZ78" s="349">
        <v>22</v>
      </c>
      <c r="DA78" s="349">
        <v>54</v>
      </c>
      <c r="DB78" s="50">
        <v>68</v>
      </c>
      <c r="DD78" s="238"/>
      <c r="DL78" s="238"/>
      <c r="DM78" s="238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</row>
    <row r="79" spans="1:187" ht="15.75">
      <c r="A79" s="277" t="s">
        <v>2052</v>
      </c>
      <c r="D79" s="57">
        <f>SUM(E79:HQ79)</f>
        <v>3008</v>
      </c>
      <c r="E79" s="349">
        <v>1</v>
      </c>
      <c r="F79" s="349">
        <v>0</v>
      </c>
      <c r="G79" s="349">
        <v>9</v>
      </c>
      <c r="H79" s="349">
        <v>22</v>
      </c>
      <c r="I79" s="349">
        <v>96</v>
      </c>
      <c r="J79" s="349">
        <v>88</v>
      </c>
      <c r="K79" s="349">
        <v>40</v>
      </c>
      <c r="L79" s="349">
        <v>0</v>
      </c>
      <c r="M79" s="349">
        <v>0</v>
      </c>
      <c r="N79" s="349">
        <v>99</v>
      </c>
      <c r="O79" s="349">
        <v>10</v>
      </c>
      <c r="P79" s="349">
        <v>41</v>
      </c>
      <c r="Q79" s="349">
        <v>9</v>
      </c>
      <c r="R79" s="349">
        <v>84</v>
      </c>
      <c r="S79" s="349">
        <v>0</v>
      </c>
      <c r="T79" s="349">
        <v>0</v>
      </c>
      <c r="U79" s="349">
        <v>0</v>
      </c>
      <c r="V79" s="349">
        <v>0</v>
      </c>
      <c r="W79" s="349">
        <v>0</v>
      </c>
      <c r="X79" s="349">
        <v>0</v>
      </c>
      <c r="Y79" s="349">
        <v>9</v>
      </c>
      <c r="Z79" s="349">
        <v>95</v>
      </c>
      <c r="AA79" s="349">
        <v>24</v>
      </c>
      <c r="AB79" s="349">
        <v>100</v>
      </c>
      <c r="AC79" s="349">
        <v>0</v>
      </c>
      <c r="AD79" s="349">
        <v>4</v>
      </c>
      <c r="AE79" s="349">
        <v>51</v>
      </c>
      <c r="AF79" s="349">
        <v>0</v>
      </c>
      <c r="AG79" s="349">
        <v>64</v>
      </c>
      <c r="AH79" s="349">
        <v>16</v>
      </c>
      <c r="AI79" s="349">
        <v>15</v>
      </c>
      <c r="AJ79" s="349">
        <v>2</v>
      </c>
      <c r="AK79" s="349">
        <v>0</v>
      </c>
      <c r="AL79" s="349">
        <v>58</v>
      </c>
      <c r="AM79" s="349">
        <v>0</v>
      </c>
      <c r="AN79" s="349">
        <v>96</v>
      </c>
      <c r="AO79" s="349">
        <v>13</v>
      </c>
      <c r="AP79" s="349">
        <v>60</v>
      </c>
      <c r="AQ79" s="349">
        <v>4</v>
      </c>
      <c r="AR79" s="349">
        <v>33</v>
      </c>
      <c r="AS79" s="349">
        <v>26</v>
      </c>
      <c r="AT79" s="349">
        <v>0</v>
      </c>
      <c r="AU79" s="349">
        <v>0</v>
      </c>
      <c r="AV79" s="349">
        <v>85</v>
      </c>
      <c r="AW79" s="349">
        <v>0</v>
      </c>
      <c r="AX79" s="349">
        <v>0</v>
      </c>
      <c r="AY79" s="349">
        <v>0</v>
      </c>
      <c r="AZ79" s="349">
        <v>0</v>
      </c>
      <c r="BA79" s="349">
        <v>9</v>
      </c>
      <c r="BB79" s="349">
        <v>0</v>
      </c>
      <c r="BC79" s="349">
        <v>69</v>
      </c>
      <c r="BD79" s="349">
        <v>94</v>
      </c>
      <c r="BE79" s="349">
        <v>25</v>
      </c>
      <c r="BF79" s="349">
        <v>50</v>
      </c>
      <c r="BG79" s="349">
        <v>13</v>
      </c>
      <c r="BH79" s="349">
        <v>18</v>
      </c>
      <c r="BI79" s="349">
        <v>0</v>
      </c>
      <c r="BJ79" s="349">
        <v>0</v>
      </c>
      <c r="BK79" s="349">
        <v>0</v>
      </c>
      <c r="BL79" s="349">
        <v>0</v>
      </c>
      <c r="BM79" s="349">
        <v>100</v>
      </c>
      <c r="BN79" s="349">
        <v>22</v>
      </c>
      <c r="BO79" s="349">
        <v>8</v>
      </c>
      <c r="BP79" s="349">
        <v>0</v>
      </c>
      <c r="BQ79" s="349">
        <v>31</v>
      </c>
      <c r="BR79" s="349">
        <v>0</v>
      </c>
      <c r="BS79" s="349">
        <v>64</v>
      </c>
      <c r="BT79" s="349">
        <v>3</v>
      </c>
      <c r="BU79" s="349">
        <v>0</v>
      </c>
      <c r="BV79" s="349">
        <v>70</v>
      </c>
      <c r="BW79" s="349">
        <v>45</v>
      </c>
      <c r="BX79" s="349">
        <v>54</v>
      </c>
      <c r="BY79" s="349">
        <v>94</v>
      </c>
      <c r="BZ79" s="349">
        <v>0</v>
      </c>
      <c r="CA79" s="349">
        <v>0</v>
      </c>
      <c r="CB79" s="349">
        <v>5</v>
      </c>
      <c r="CC79" s="349">
        <v>40</v>
      </c>
      <c r="CD79" s="349">
        <v>100</v>
      </c>
      <c r="CE79" s="349">
        <v>0</v>
      </c>
      <c r="CF79" s="349">
        <v>54</v>
      </c>
      <c r="CG79" s="349">
        <v>10</v>
      </c>
      <c r="CH79" s="349">
        <v>98</v>
      </c>
      <c r="CI79" s="349">
        <v>70</v>
      </c>
      <c r="CJ79" s="349">
        <v>52</v>
      </c>
      <c r="CK79" s="349">
        <v>0</v>
      </c>
      <c r="CL79" s="349">
        <v>0</v>
      </c>
      <c r="CM79" s="349">
        <v>0</v>
      </c>
      <c r="CN79" s="349">
        <v>96</v>
      </c>
      <c r="CO79" s="349">
        <v>94</v>
      </c>
      <c r="CP79" s="349">
        <v>21</v>
      </c>
      <c r="CQ79" s="349">
        <v>0</v>
      </c>
      <c r="CR79" s="349">
        <v>0</v>
      </c>
      <c r="CS79" s="349">
        <v>0</v>
      </c>
      <c r="CT79" s="349">
        <v>0</v>
      </c>
      <c r="CU79" s="349">
        <v>10</v>
      </c>
      <c r="CV79" s="349">
        <v>70</v>
      </c>
      <c r="CW79" s="349">
        <v>0</v>
      </c>
      <c r="CX79" s="349">
        <v>0</v>
      </c>
      <c r="CY79" s="349">
        <v>78</v>
      </c>
      <c r="CZ79" s="349">
        <v>58</v>
      </c>
      <c r="DA79" s="349">
        <v>95</v>
      </c>
      <c r="DB79" s="50">
        <v>34</v>
      </c>
      <c r="DD79" s="238"/>
      <c r="DL79" s="238"/>
      <c r="DM79" s="238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</row>
    <row r="80" spans="1:187" ht="15.75">
      <c r="A80" s="277" t="s">
        <v>2157</v>
      </c>
      <c r="D80" s="57">
        <f>SUM(E80:HQ80)</f>
        <v>3537</v>
      </c>
      <c r="E80" s="349">
        <v>63</v>
      </c>
      <c r="F80" s="349">
        <v>76</v>
      </c>
      <c r="G80" s="349">
        <v>91</v>
      </c>
      <c r="H80" s="349">
        <v>66</v>
      </c>
      <c r="I80" s="349">
        <v>0</v>
      </c>
      <c r="J80" s="349">
        <v>54</v>
      </c>
      <c r="K80" s="349">
        <v>80</v>
      </c>
      <c r="L80" s="349">
        <v>0</v>
      </c>
      <c r="M80" s="349">
        <v>0</v>
      </c>
      <c r="N80" s="349">
        <v>66</v>
      </c>
      <c r="O80" s="349">
        <v>41</v>
      </c>
      <c r="P80" s="349">
        <v>89</v>
      </c>
      <c r="Q80" s="349">
        <v>76</v>
      </c>
      <c r="R80" s="349">
        <v>97</v>
      </c>
      <c r="S80" s="349">
        <v>0</v>
      </c>
      <c r="T80" s="349">
        <v>44</v>
      </c>
      <c r="U80" s="349">
        <v>87</v>
      </c>
      <c r="V80" s="349">
        <v>0</v>
      </c>
      <c r="W80" s="349">
        <v>71</v>
      </c>
      <c r="X80" s="349">
        <v>0</v>
      </c>
      <c r="Y80" s="349">
        <v>85</v>
      </c>
      <c r="Z80" s="349">
        <v>42</v>
      </c>
      <c r="AA80" s="349">
        <v>22</v>
      </c>
      <c r="AB80" s="349">
        <v>44</v>
      </c>
      <c r="AC80" s="349">
        <v>68</v>
      </c>
      <c r="AD80" s="349">
        <v>26</v>
      </c>
      <c r="AE80" s="349">
        <v>88</v>
      </c>
      <c r="AF80" s="349">
        <v>44</v>
      </c>
      <c r="AG80" s="349">
        <v>0</v>
      </c>
      <c r="AH80" s="349">
        <v>17</v>
      </c>
      <c r="AI80" s="349">
        <v>46</v>
      </c>
      <c r="AJ80" s="349">
        <v>41</v>
      </c>
      <c r="AK80" s="349">
        <v>44</v>
      </c>
      <c r="AL80" s="349">
        <v>52</v>
      </c>
      <c r="AM80" s="349">
        <v>0</v>
      </c>
      <c r="AN80" s="349">
        <v>0</v>
      </c>
      <c r="AO80" s="349">
        <v>42</v>
      </c>
      <c r="AP80" s="349">
        <v>59</v>
      </c>
      <c r="AQ80" s="349">
        <v>12</v>
      </c>
      <c r="AR80" s="349">
        <v>29</v>
      </c>
      <c r="AS80" s="349">
        <v>99</v>
      </c>
      <c r="AT80" s="349">
        <v>59</v>
      </c>
      <c r="AU80" s="349">
        <v>91</v>
      </c>
      <c r="AV80" s="349">
        <v>64</v>
      </c>
      <c r="AW80" s="349">
        <v>0</v>
      </c>
      <c r="AX80" s="349">
        <v>0</v>
      </c>
      <c r="AY80" s="349">
        <v>0</v>
      </c>
      <c r="AZ80" s="349">
        <v>0</v>
      </c>
      <c r="BA80" s="349">
        <v>63</v>
      </c>
      <c r="BB80" s="349">
        <v>0</v>
      </c>
      <c r="BC80" s="349">
        <v>75</v>
      </c>
      <c r="BD80" s="349">
        <v>0</v>
      </c>
      <c r="BE80" s="349">
        <v>56</v>
      </c>
      <c r="BF80" s="349">
        <v>46</v>
      </c>
      <c r="BG80" s="349">
        <v>22</v>
      </c>
      <c r="BH80" s="349">
        <v>47</v>
      </c>
      <c r="BI80" s="349">
        <v>0</v>
      </c>
      <c r="BJ80" s="349">
        <v>0</v>
      </c>
      <c r="BK80" s="349">
        <v>100</v>
      </c>
      <c r="BL80" s="349">
        <v>0</v>
      </c>
      <c r="BM80" s="349">
        <v>52</v>
      </c>
      <c r="BN80" s="349">
        <v>38</v>
      </c>
      <c r="BO80" s="349">
        <v>41</v>
      </c>
      <c r="BP80" s="349">
        <v>0</v>
      </c>
      <c r="BQ80" s="349">
        <v>0</v>
      </c>
      <c r="BR80" s="349">
        <v>99</v>
      </c>
      <c r="BS80" s="349">
        <v>4</v>
      </c>
      <c r="BT80" s="349">
        <v>29</v>
      </c>
      <c r="BU80" s="349">
        <v>0</v>
      </c>
      <c r="BV80" s="349">
        <v>61</v>
      </c>
      <c r="BW80" s="349">
        <v>0</v>
      </c>
      <c r="BX80" s="349">
        <v>86</v>
      </c>
      <c r="BY80" s="349">
        <v>67</v>
      </c>
      <c r="BZ80" s="349">
        <v>0</v>
      </c>
      <c r="CA80" s="349">
        <v>0</v>
      </c>
      <c r="CB80" s="349">
        <v>8</v>
      </c>
      <c r="CC80" s="349">
        <v>20</v>
      </c>
      <c r="CD80" s="349">
        <v>0</v>
      </c>
      <c r="CE80" s="349">
        <v>0</v>
      </c>
      <c r="CF80" s="349">
        <v>15</v>
      </c>
      <c r="CG80" s="349">
        <v>8</v>
      </c>
      <c r="CH80" s="349">
        <v>0</v>
      </c>
      <c r="CI80" s="349">
        <v>88</v>
      </c>
      <c r="CJ80" s="349">
        <v>37</v>
      </c>
      <c r="CK80" s="349">
        <v>65</v>
      </c>
      <c r="CL80" s="349">
        <v>56</v>
      </c>
      <c r="CM80" s="349">
        <v>0</v>
      </c>
      <c r="CN80" s="349">
        <v>0</v>
      </c>
      <c r="CO80" s="349">
        <v>0</v>
      </c>
      <c r="CP80" s="349">
        <v>16</v>
      </c>
      <c r="CQ80" s="349">
        <v>0</v>
      </c>
      <c r="CR80" s="349">
        <v>0</v>
      </c>
      <c r="CS80" s="349">
        <v>72</v>
      </c>
      <c r="CT80" s="349">
        <v>91</v>
      </c>
      <c r="CU80" s="349">
        <v>30</v>
      </c>
      <c r="CV80" s="349">
        <v>0</v>
      </c>
      <c r="CW80" s="349">
        <v>0</v>
      </c>
      <c r="CX80" s="349">
        <v>0</v>
      </c>
      <c r="CY80" s="349">
        <v>0</v>
      </c>
      <c r="CZ80" s="349">
        <v>22</v>
      </c>
      <c r="DA80" s="349">
        <v>0</v>
      </c>
      <c r="DB80" s="50">
        <v>48</v>
      </c>
      <c r="DD80" s="238"/>
      <c r="DL80" s="238"/>
      <c r="DM80" s="238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</row>
    <row r="81" spans="1:187" ht="15.75">
      <c r="A81" s="63" t="s">
        <v>3377</v>
      </c>
      <c r="D81" s="57">
        <f>SUM(E81:HQ81)</f>
        <v>3671</v>
      </c>
      <c r="E81" s="349">
        <v>67</v>
      </c>
      <c r="F81" s="349">
        <v>0</v>
      </c>
      <c r="G81" s="349">
        <v>71</v>
      </c>
      <c r="H81" s="349">
        <v>71</v>
      </c>
      <c r="I81" s="349">
        <v>0</v>
      </c>
      <c r="J81" s="349">
        <v>41</v>
      </c>
      <c r="K81" s="349">
        <v>93</v>
      </c>
      <c r="L81" s="349">
        <v>0</v>
      </c>
      <c r="M81" s="349">
        <v>0</v>
      </c>
      <c r="N81" s="349">
        <v>94</v>
      </c>
      <c r="O81" s="349">
        <v>99</v>
      </c>
      <c r="P81" s="349">
        <v>9</v>
      </c>
      <c r="Q81" s="349">
        <v>34</v>
      </c>
      <c r="R81" s="349">
        <v>24</v>
      </c>
      <c r="S81" s="349">
        <v>0</v>
      </c>
      <c r="T81" s="349">
        <v>91</v>
      </c>
      <c r="U81" s="349">
        <v>34</v>
      </c>
      <c r="V81" s="349">
        <v>0</v>
      </c>
      <c r="W81" s="349">
        <v>73</v>
      </c>
      <c r="X81" s="349">
        <v>0</v>
      </c>
      <c r="Y81" s="349">
        <v>67</v>
      </c>
      <c r="Z81" s="349">
        <v>0</v>
      </c>
      <c r="AA81" s="349">
        <v>80</v>
      </c>
      <c r="AB81" s="349">
        <v>12</v>
      </c>
      <c r="AC81" s="349">
        <v>31</v>
      </c>
      <c r="AD81" s="349">
        <v>67</v>
      </c>
      <c r="AE81" s="349">
        <v>14</v>
      </c>
      <c r="AF81" s="349">
        <v>100</v>
      </c>
      <c r="AG81" s="349">
        <v>0</v>
      </c>
      <c r="AH81" s="349">
        <v>0</v>
      </c>
      <c r="AI81" s="349">
        <v>7</v>
      </c>
      <c r="AJ81" s="349">
        <v>18</v>
      </c>
      <c r="AK81" s="349">
        <v>0</v>
      </c>
      <c r="AL81" s="349">
        <v>0</v>
      </c>
      <c r="AM81" s="349">
        <v>0</v>
      </c>
      <c r="AN81" s="349">
        <v>51</v>
      </c>
      <c r="AO81" s="349">
        <v>4</v>
      </c>
      <c r="AP81" s="349">
        <v>81</v>
      </c>
      <c r="AQ81" s="349">
        <v>35</v>
      </c>
      <c r="AR81" s="349">
        <v>89</v>
      </c>
      <c r="AS81" s="349">
        <v>63</v>
      </c>
      <c r="AT81" s="349">
        <v>53</v>
      </c>
      <c r="AU81" s="349">
        <v>0</v>
      </c>
      <c r="AV81" s="349">
        <v>89</v>
      </c>
      <c r="AW81" s="349">
        <v>0</v>
      </c>
      <c r="AX81" s="349">
        <v>0</v>
      </c>
      <c r="AY81" s="349">
        <v>0</v>
      </c>
      <c r="AZ81" s="349">
        <v>0</v>
      </c>
      <c r="BA81" s="349">
        <v>72</v>
      </c>
      <c r="BB81" s="349">
        <v>0</v>
      </c>
      <c r="BC81" s="349">
        <v>68</v>
      </c>
      <c r="BD81" s="349">
        <v>0</v>
      </c>
      <c r="BE81" s="349">
        <v>2</v>
      </c>
      <c r="BF81" s="349">
        <v>73</v>
      </c>
      <c r="BG81" s="349">
        <v>27</v>
      </c>
      <c r="BH81" s="349">
        <v>64</v>
      </c>
      <c r="BI81" s="349">
        <v>0</v>
      </c>
      <c r="BJ81" s="349">
        <v>0</v>
      </c>
      <c r="BK81" s="349">
        <v>0</v>
      </c>
      <c r="BL81" s="349">
        <v>81</v>
      </c>
      <c r="BM81" s="349">
        <v>89</v>
      </c>
      <c r="BN81" s="349">
        <v>5</v>
      </c>
      <c r="BO81" s="349">
        <v>27</v>
      </c>
      <c r="BP81" s="349">
        <v>0</v>
      </c>
      <c r="BQ81" s="349">
        <v>21</v>
      </c>
      <c r="BR81" s="349">
        <v>0</v>
      </c>
      <c r="BS81" s="349">
        <v>54</v>
      </c>
      <c r="BT81" s="349">
        <v>70</v>
      </c>
      <c r="BU81" s="349">
        <v>0</v>
      </c>
      <c r="BV81" s="349">
        <v>40</v>
      </c>
      <c r="BW81" s="349">
        <v>52</v>
      </c>
      <c r="BX81" s="349">
        <v>91</v>
      </c>
      <c r="BY81" s="349">
        <v>89</v>
      </c>
      <c r="BZ81" s="349">
        <v>0</v>
      </c>
      <c r="CA81" s="349">
        <v>0</v>
      </c>
      <c r="CB81" s="349">
        <v>27</v>
      </c>
      <c r="CC81" s="349">
        <v>42</v>
      </c>
      <c r="CD81" s="349">
        <v>0</v>
      </c>
      <c r="CE81" s="349">
        <v>0</v>
      </c>
      <c r="CF81" s="349">
        <v>8</v>
      </c>
      <c r="CG81" s="349">
        <v>16</v>
      </c>
      <c r="CH81" s="349">
        <v>0</v>
      </c>
      <c r="CI81" s="349">
        <v>24</v>
      </c>
      <c r="CJ81" s="349">
        <v>83</v>
      </c>
      <c r="CK81" s="349">
        <v>33</v>
      </c>
      <c r="CL81" s="349">
        <v>36</v>
      </c>
      <c r="CM81" s="349">
        <v>97</v>
      </c>
      <c r="CN81" s="349">
        <v>60</v>
      </c>
      <c r="CO81" s="349">
        <v>99</v>
      </c>
      <c r="CP81" s="349">
        <v>63</v>
      </c>
      <c r="CQ81" s="349">
        <v>82</v>
      </c>
      <c r="CR81" s="349">
        <v>0</v>
      </c>
      <c r="CS81" s="349">
        <v>0</v>
      </c>
      <c r="CT81" s="349">
        <v>98</v>
      </c>
      <c r="CU81" s="349">
        <v>0</v>
      </c>
      <c r="CV81" s="349">
        <v>49</v>
      </c>
      <c r="CW81" s="349">
        <v>0</v>
      </c>
      <c r="CX81" s="349">
        <v>0</v>
      </c>
      <c r="CY81" s="349">
        <v>86</v>
      </c>
      <c r="CZ81" s="349">
        <v>47</v>
      </c>
      <c r="DA81" s="349">
        <v>46</v>
      </c>
      <c r="DB81" s="50">
        <v>88</v>
      </c>
      <c r="DD81" s="238"/>
      <c r="DL81" s="238"/>
      <c r="DM81" s="238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</row>
    <row r="82" spans="1:187" ht="15.75">
      <c r="A82" s="63" t="s">
        <v>733</v>
      </c>
      <c r="D82" s="57">
        <f>SUM(E82:HQ82)</f>
        <v>3932</v>
      </c>
      <c r="E82" s="349">
        <v>60</v>
      </c>
      <c r="F82" s="349">
        <v>89</v>
      </c>
      <c r="G82" s="349">
        <v>9</v>
      </c>
      <c r="H82" s="349">
        <v>56</v>
      </c>
      <c r="I82" s="349">
        <v>78</v>
      </c>
      <c r="J82" s="349">
        <v>41</v>
      </c>
      <c r="K82" s="349">
        <v>88</v>
      </c>
      <c r="L82" s="349">
        <v>0</v>
      </c>
      <c r="M82" s="349">
        <v>0</v>
      </c>
      <c r="N82" s="349">
        <v>2</v>
      </c>
      <c r="O82" s="349">
        <v>19</v>
      </c>
      <c r="P82" s="349">
        <v>27</v>
      </c>
      <c r="Q82" s="349">
        <v>96</v>
      </c>
      <c r="R82" s="349">
        <v>99</v>
      </c>
      <c r="S82" s="349">
        <v>72</v>
      </c>
      <c r="T82" s="349">
        <v>33</v>
      </c>
      <c r="U82" s="349">
        <v>0</v>
      </c>
      <c r="V82" s="349">
        <v>0</v>
      </c>
      <c r="W82" s="349">
        <v>69</v>
      </c>
      <c r="X82" s="349">
        <v>0</v>
      </c>
      <c r="Y82" s="349">
        <v>22</v>
      </c>
      <c r="Z82" s="349">
        <v>20</v>
      </c>
      <c r="AA82" s="349">
        <v>8</v>
      </c>
      <c r="AB82" s="349">
        <v>51</v>
      </c>
      <c r="AC82" s="349">
        <v>94</v>
      </c>
      <c r="AD82" s="349">
        <v>83</v>
      </c>
      <c r="AE82" s="349">
        <v>22</v>
      </c>
      <c r="AF82" s="349">
        <v>73</v>
      </c>
      <c r="AG82" s="349">
        <v>0</v>
      </c>
      <c r="AH82" s="349">
        <v>68</v>
      </c>
      <c r="AI82" s="349">
        <v>68</v>
      </c>
      <c r="AJ82" s="349">
        <v>82</v>
      </c>
      <c r="AK82" s="349">
        <v>0</v>
      </c>
      <c r="AL82" s="349">
        <v>0</v>
      </c>
      <c r="AM82" s="349">
        <v>0</v>
      </c>
      <c r="AN82" s="349">
        <v>44</v>
      </c>
      <c r="AO82" s="349">
        <v>17</v>
      </c>
      <c r="AP82" s="349">
        <v>0</v>
      </c>
      <c r="AQ82" s="349">
        <v>78</v>
      </c>
      <c r="AR82" s="349">
        <v>100</v>
      </c>
      <c r="AS82" s="349">
        <v>67</v>
      </c>
      <c r="AT82" s="349">
        <v>0</v>
      </c>
      <c r="AU82" s="349">
        <v>99</v>
      </c>
      <c r="AV82" s="349">
        <v>66</v>
      </c>
      <c r="AW82" s="349">
        <v>0</v>
      </c>
      <c r="AX82" s="349">
        <v>0</v>
      </c>
      <c r="AY82" s="349">
        <v>0</v>
      </c>
      <c r="AZ82" s="349">
        <v>0</v>
      </c>
      <c r="BA82" s="349">
        <v>8</v>
      </c>
      <c r="BB82" s="349">
        <v>44</v>
      </c>
      <c r="BC82" s="349">
        <v>0</v>
      </c>
      <c r="BD82" s="349">
        <v>0</v>
      </c>
      <c r="BE82" s="349">
        <v>86</v>
      </c>
      <c r="BF82" s="349">
        <v>3</v>
      </c>
      <c r="BG82" s="349">
        <v>24</v>
      </c>
      <c r="BH82" s="349">
        <v>95</v>
      </c>
      <c r="BI82" s="349">
        <v>0</v>
      </c>
      <c r="BJ82" s="349">
        <v>0</v>
      </c>
      <c r="BK82" s="349">
        <v>81</v>
      </c>
      <c r="BL82" s="349">
        <v>96</v>
      </c>
      <c r="BM82" s="349">
        <v>68</v>
      </c>
      <c r="BN82" s="349">
        <v>65</v>
      </c>
      <c r="BO82" s="349">
        <v>3</v>
      </c>
      <c r="BP82" s="349">
        <v>0</v>
      </c>
      <c r="BQ82" s="349">
        <v>88</v>
      </c>
      <c r="BR82" s="349">
        <v>89</v>
      </c>
      <c r="BS82" s="349">
        <v>77</v>
      </c>
      <c r="BT82" s="349">
        <v>12</v>
      </c>
      <c r="BU82" s="349">
        <v>0</v>
      </c>
      <c r="BV82" s="349">
        <v>50</v>
      </c>
      <c r="BW82" s="349">
        <v>50</v>
      </c>
      <c r="BX82" s="349">
        <v>87</v>
      </c>
      <c r="BY82" s="349">
        <v>87</v>
      </c>
      <c r="BZ82" s="349">
        <v>0</v>
      </c>
      <c r="CA82" s="349">
        <v>0</v>
      </c>
      <c r="CB82" s="349">
        <v>57</v>
      </c>
      <c r="CC82" s="349">
        <v>87</v>
      </c>
      <c r="CD82" s="349">
        <v>0</v>
      </c>
      <c r="CE82" s="349">
        <v>0</v>
      </c>
      <c r="CF82" s="349">
        <v>90</v>
      </c>
      <c r="CG82" s="349">
        <v>72</v>
      </c>
      <c r="CH82" s="349">
        <v>0</v>
      </c>
      <c r="CI82" s="349">
        <v>49</v>
      </c>
      <c r="CJ82" s="349">
        <v>46</v>
      </c>
      <c r="CK82" s="349">
        <v>73</v>
      </c>
      <c r="CL82" s="349">
        <v>63</v>
      </c>
      <c r="CM82" s="349">
        <v>0</v>
      </c>
      <c r="CN82" s="349">
        <v>0</v>
      </c>
      <c r="CO82" s="349">
        <v>0</v>
      </c>
      <c r="CP82" s="349">
        <v>13</v>
      </c>
      <c r="CQ82" s="349">
        <v>0</v>
      </c>
      <c r="CR82" s="349">
        <v>67</v>
      </c>
      <c r="CS82" s="349">
        <v>0</v>
      </c>
      <c r="CT82" s="349">
        <v>0</v>
      </c>
      <c r="CU82" s="349">
        <v>50</v>
      </c>
      <c r="CV82" s="349">
        <v>44</v>
      </c>
      <c r="CW82" s="349">
        <v>0</v>
      </c>
      <c r="CX82" s="349">
        <v>0</v>
      </c>
      <c r="CY82" s="349">
        <v>0</v>
      </c>
      <c r="CZ82" s="349">
        <v>68</v>
      </c>
      <c r="DA82" s="349">
        <v>40</v>
      </c>
      <c r="DB82" s="50">
        <v>100</v>
      </c>
      <c r="DD82" s="238"/>
      <c r="DL82" s="238"/>
      <c r="DM82" s="238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</row>
    <row r="83" spans="1:187" ht="15.75">
      <c r="A83" s="63" t="s">
        <v>3380</v>
      </c>
      <c r="D83" s="57">
        <f>SUM(E83:HQ83)</f>
        <v>3478</v>
      </c>
      <c r="E83" s="349">
        <v>37</v>
      </c>
      <c r="F83" s="349">
        <v>0</v>
      </c>
      <c r="G83" s="349">
        <v>81</v>
      </c>
      <c r="H83" s="349">
        <v>56</v>
      </c>
      <c r="I83" s="349">
        <v>65</v>
      </c>
      <c r="J83" s="349">
        <v>79</v>
      </c>
      <c r="K83" s="349">
        <v>65</v>
      </c>
      <c r="L83" s="349">
        <v>89</v>
      </c>
      <c r="M83" s="349">
        <v>0</v>
      </c>
      <c r="N83" s="349">
        <v>65</v>
      </c>
      <c r="O83" s="349">
        <v>15</v>
      </c>
      <c r="P83" s="349">
        <v>36</v>
      </c>
      <c r="Q83" s="349">
        <v>59</v>
      </c>
      <c r="R83" s="349">
        <v>59</v>
      </c>
      <c r="S83" s="349">
        <v>89</v>
      </c>
      <c r="T83" s="349">
        <v>0</v>
      </c>
      <c r="U83" s="349">
        <v>0</v>
      </c>
      <c r="V83" s="349">
        <v>0</v>
      </c>
      <c r="W83" s="349">
        <v>21</v>
      </c>
      <c r="X83" s="349">
        <v>0</v>
      </c>
      <c r="Y83" s="349">
        <v>22</v>
      </c>
      <c r="Z83" s="349">
        <v>47</v>
      </c>
      <c r="AA83" s="349">
        <v>33</v>
      </c>
      <c r="AB83" s="349">
        <v>21</v>
      </c>
      <c r="AC83" s="349">
        <v>62</v>
      </c>
      <c r="AD83" s="349">
        <v>70</v>
      </c>
      <c r="AE83" s="349">
        <v>66</v>
      </c>
      <c r="AF83" s="349">
        <v>51</v>
      </c>
      <c r="AG83" s="349">
        <v>0</v>
      </c>
      <c r="AH83" s="349">
        <v>33</v>
      </c>
      <c r="AI83" s="349">
        <v>29</v>
      </c>
      <c r="AJ83" s="349">
        <v>75</v>
      </c>
      <c r="AK83" s="349">
        <v>0</v>
      </c>
      <c r="AL83" s="349">
        <v>0</v>
      </c>
      <c r="AM83" s="349">
        <v>0</v>
      </c>
      <c r="AN83" s="349">
        <v>0</v>
      </c>
      <c r="AO83" s="349">
        <v>2</v>
      </c>
      <c r="AP83" s="349">
        <v>92</v>
      </c>
      <c r="AQ83" s="349">
        <v>67</v>
      </c>
      <c r="AR83" s="349">
        <v>73</v>
      </c>
      <c r="AS83" s="349">
        <v>33</v>
      </c>
      <c r="AT83" s="349">
        <v>89</v>
      </c>
      <c r="AU83" s="349">
        <v>0</v>
      </c>
      <c r="AV83" s="349">
        <v>94</v>
      </c>
      <c r="AW83" s="349">
        <v>0</v>
      </c>
      <c r="AX83" s="349">
        <v>0</v>
      </c>
      <c r="AY83" s="349">
        <v>0</v>
      </c>
      <c r="AZ83" s="349">
        <v>0</v>
      </c>
      <c r="BA83" s="349">
        <v>52</v>
      </c>
      <c r="BB83" s="349">
        <v>39</v>
      </c>
      <c r="BC83" s="349">
        <v>0</v>
      </c>
      <c r="BD83" s="349">
        <v>0</v>
      </c>
      <c r="BE83" s="349">
        <v>83</v>
      </c>
      <c r="BF83" s="349">
        <v>14</v>
      </c>
      <c r="BG83" s="349">
        <v>70</v>
      </c>
      <c r="BH83" s="349">
        <v>32</v>
      </c>
      <c r="BI83" s="349">
        <v>0</v>
      </c>
      <c r="BJ83" s="349">
        <v>0</v>
      </c>
      <c r="BK83" s="349">
        <v>0</v>
      </c>
      <c r="BL83" s="349">
        <v>0</v>
      </c>
      <c r="BM83" s="349">
        <v>82</v>
      </c>
      <c r="BN83" s="349">
        <v>52</v>
      </c>
      <c r="BO83" s="349">
        <v>37</v>
      </c>
      <c r="BP83" s="349">
        <v>0</v>
      </c>
      <c r="BQ83" s="349">
        <v>73</v>
      </c>
      <c r="BR83" s="349">
        <v>73</v>
      </c>
      <c r="BS83" s="349">
        <v>89</v>
      </c>
      <c r="BT83" s="349">
        <v>71</v>
      </c>
      <c r="BU83" s="349">
        <v>97</v>
      </c>
      <c r="BV83" s="349">
        <v>0</v>
      </c>
      <c r="BW83" s="349">
        <v>0</v>
      </c>
      <c r="BX83" s="349">
        <v>0</v>
      </c>
      <c r="BY83" s="349">
        <v>0</v>
      </c>
      <c r="BZ83" s="349">
        <v>0</v>
      </c>
      <c r="CA83" s="349">
        <v>38</v>
      </c>
      <c r="CB83" s="349">
        <v>13</v>
      </c>
      <c r="CC83" s="349">
        <v>95</v>
      </c>
      <c r="CD83" s="349">
        <v>0</v>
      </c>
      <c r="CE83" s="349">
        <v>0</v>
      </c>
      <c r="CF83" s="349">
        <v>50</v>
      </c>
      <c r="CG83" s="349">
        <v>15</v>
      </c>
      <c r="CH83" s="349">
        <v>0</v>
      </c>
      <c r="CI83" s="349">
        <v>22</v>
      </c>
      <c r="CJ83" s="349">
        <v>0</v>
      </c>
      <c r="CK83" s="349">
        <v>0</v>
      </c>
      <c r="CL83" s="349">
        <v>39</v>
      </c>
      <c r="CM83" s="349">
        <v>0</v>
      </c>
      <c r="CN83" s="349">
        <v>69</v>
      </c>
      <c r="CO83" s="349">
        <v>84</v>
      </c>
      <c r="CP83" s="349">
        <v>37</v>
      </c>
      <c r="CQ83" s="349">
        <v>0</v>
      </c>
      <c r="CR83" s="349">
        <v>91</v>
      </c>
      <c r="CS83" s="349">
        <v>0</v>
      </c>
      <c r="CT83" s="349">
        <v>82</v>
      </c>
      <c r="CU83" s="349">
        <v>14</v>
      </c>
      <c r="CV83" s="349">
        <v>50</v>
      </c>
      <c r="CW83" s="349">
        <v>0</v>
      </c>
      <c r="CX83" s="349">
        <v>0</v>
      </c>
      <c r="CY83" s="349">
        <v>0</v>
      </c>
      <c r="CZ83" s="349">
        <v>55</v>
      </c>
      <c r="DA83" s="349">
        <v>30</v>
      </c>
      <c r="DB83" s="50">
        <v>55</v>
      </c>
    </row>
    <row r="84" spans="1:187" ht="15.75">
      <c r="A84" s="277" t="s">
        <v>2002</v>
      </c>
      <c r="D84" s="57">
        <f>SUM(E84:HQ84)</f>
        <v>3507</v>
      </c>
      <c r="E84" s="349">
        <v>52</v>
      </c>
      <c r="F84" s="349">
        <v>44</v>
      </c>
      <c r="G84" s="349">
        <v>86</v>
      </c>
      <c r="H84" s="349">
        <v>56</v>
      </c>
      <c r="I84" s="349">
        <v>0</v>
      </c>
      <c r="J84" s="349">
        <v>54</v>
      </c>
      <c r="K84" s="349">
        <v>65</v>
      </c>
      <c r="L84" s="349">
        <v>0</v>
      </c>
      <c r="M84" s="349">
        <v>0</v>
      </c>
      <c r="N84" s="349">
        <v>71</v>
      </c>
      <c r="O84" s="349">
        <v>57</v>
      </c>
      <c r="P84" s="349">
        <v>43</v>
      </c>
      <c r="Q84" s="349">
        <v>0</v>
      </c>
      <c r="R84" s="349">
        <v>49</v>
      </c>
      <c r="S84" s="349">
        <v>0</v>
      </c>
      <c r="T84" s="349">
        <v>47</v>
      </c>
      <c r="U84" s="349">
        <v>70</v>
      </c>
      <c r="V84" s="349">
        <v>0</v>
      </c>
      <c r="W84" s="349">
        <v>0</v>
      </c>
      <c r="X84" s="349">
        <v>0</v>
      </c>
      <c r="Y84" s="349">
        <v>68</v>
      </c>
      <c r="Z84" s="349">
        <v>82</v>
      </c>
      <c r="AA84" s="349">
        <v>16</v>
      </c>
      <c r="AB84" s="349">
        <v>25</v>
      </c>
      <c r="AC84" s="349">
        <v>0</v>
      </c>
      <c r="AD84" s="349">
        <v>22</v>
      </c>
      <c r="AE84" s="349">
        <v>15</v>
      </c>
      <c r="AF84" s="349">
        <v>74</v>
      </c>
      <c r="AG84" s="349">
        <v>0</v>
      </c>
      <c r="AH84" s="349">
        <v>60</v>
      </c>
      <c r="AI84" s="349">
        <v>27</v>
      </c>
      <c r="AJ84" s="349">
        <v>90</v>
      </c>
      <c r="AK84" s="349">
        <v>47</v>
      </c>
      <c r="AL84" s="349">
        <v>0</v>
      </c>
      <c r="AM84" s="349">
        <v>86</v>
      </c>
      <c r="AN84" s="349">
        <v>51</v>
      </c>
      <c r="AO84" s="349">
        <v>69</v>
      </c>
      <c r="AP84" s="349">
        <v>0</v>
      </c>
      <c r="AQ84" s="349">
        <v>41</v>
      </c>
      <c r="AR84" s="349">
        <v>74</v>
      </c>
      <c r="AS84" s="349">
        <v>39</v>
      </c>
      <c r="AT84" s="349">
        <v>78</v>
      </c>
      <c r="AU84" s="349">
        <v>95</v>
      </c>
      <c r="AV84" s="349">
        <v>92</v>
      </c>
      <c r="AW84" s="349">
        <v>0</v>
      </c>
      <c r="AX84" s="349">
        <v>0</v>
      </c>
      <c r="AY84" s="349">
        <v>0</v>
      </c>
      <c r="AZ84" s="349">
        <v>0</v>
      </c>
      <c r="BA84" s="349">
        <v>76</v>
      </c>
      <c r="BB84" s="349">
        <v>52</v>
      </c>
      <c r="BC84" s="349">
        <v>59</v>
      </c>
      <c r="BD84" s="349">
        <v>0</v>
      </c>
      <c r="BE84" s="349">
        <v>66</v>
      </c>
      <c r="BF84" s="349">
        <v>63</v>
      </c>
      <c r="BG84" s="349">
        <v>77</v>
      </c>
      <c r="BH84" s="349">
        <v>76</v>
      </c>
      <c r="BI84" s="349">
        <v>0</v>
      </c>
      <c r="BJ84" s="349">
        <v>0</v>
      </c>
      <c r="BK84" s="349">
        <v>0</v>
      </c>
      <c r="BL84" s="349">
        <v>58</v>
      </c>
      <c r="BM84" s="349">
        <v>0</v>
      </c>
      <c r="BN84" s="349">
        <v>36</v>
      </c>
      <c r="BO84" s="349">
        <v>33</v>
      </c>
      <c r="BP84" s="349">
        <v>0</v>
      </c>
      <c r="BQ84" s="349">
        <v>45</v>
      </c>
      <c r="BR84" s="349">
        <v>0</v>
      </c>
      <c r="BS84" s="349">
        <v>49</v>
      </c>
      <c r="BT84" s="349">
        <v>23</v>
      </c>
      <c r="BU84" s="349">
        <v>0</v>
      </c>
      <c r="BV84" s="349">
        <v>27</v>
      </c>
      <c r="BW84" s="349">
        <v>0</v>
      </c>
      <c r="BX84" s="349">
        <v>0</v>
      </c>
      <c r="BY84" s="349">
        <v>0</v>
      </c>
      <c r="BZ84" s="349">
        <v>0</v>
      </c>
      <c r="CA84" s="349">
        <v>36</v>
      </c>
      <c r="CB84" s="349">
        <v>36</v>
      </c>
      <c r="CC84" s="349">
        <v>12</v>
      </c>
      <c r="CD84" s="349">
        <v>0</v>
      </c>
      <c r="CE84" s="349">
        <v>0</v>
      </c>
      <c r="CF84" s="349">
        <v>9</v>
      </c>
      <c r="CG84" s="349">
        <v>49</v>
      </c>
      <c r="CH84" s="349">
        <v>74</v>
      </c>
      <c r="CI84" s="349">
        <v>50</v>
      </c>
      <c r="CJ84" s="349">
        <v>85</v>
      </c>
      <c r="CK84" s="349">
        <v>0</v>
      </c>
      <c r="CL84" s="349">
        <v>0</v>
      </c>
      <c r="CM84" s="349">
        <v>0</v>
      </c>
      <c r="CN84" s="349">
        <v>0</v>
      </c>
      <c r="CO84" s="349">
        <v>0</v>
      </c>
      <c r="CP84" s="349">
        <v>86</v>
      </c>
      <c r="CQ84" s="349">
        <v>0</v>
      </c>
      <c r="CR84" s="349">
        <v>82</v>
      </c>
      <c r="CS84" s="349">
        <v>0</v>
      </c>
      <c r="CT84" s="349">
        <v>0</v>
      </c>
      <c r="CU84" s="349">
        <v>51</v>
      </c>
      <c r="CV84" s="349">
        <v>86</v>
      </c>
      <c r="CW84" s="349">
        <v>0</v>
      </c>
      <c r="CX84" s="349">
        <v>0</v>
      </c>
      <c r="CY84" s="349">
        <v>88</v>
      </c>
      <c r="CZ84" s="349">
        <v>34</v>
      </c>
      <c r="DA84" s="349">
        <v>78</v>
      </c>
      <c r="DB84" s="50">
        <v>66</v>
      </c>
    </row>
    <row r="85" spans="1:187" ht="15.75">
      <c r="A85" s="63" t="s">
        <v>3399</v>
      </c>
      <c r="D85" s="57">
        <f>SUM(E85:HQ85)</f>
        <v>3505</v>
      </c>
      <c r="E85" s="349">
        <v>29</v>
      </c>
      <c r="F85" s="349">
        <v>0</v>
      </c>
      <c r="G85" s="349">
        <v>100</v>
      </c>
      <c r="H85" s="349">
        <v>50</v>
      </c>
      <c r="I85" s="349">
        <v>79</v>
      </c>
      <c r="J85" s="349">
        <v>47</v>
      </c>
      <c r="K85" s="349">
        <v>54</v>
      </c>
      <c r="L85" s="349">
        <v>92</v>
      </c>
      <c r="M85" s="349">
        <v>0</v>
      </c>
      <c r="N85" s="349">
        <v>29</v>
      </c>
      <c r="O85" s="349">
        <v>33</v>
      </c>
      <c r="P85" s="349">
        <v>80</v>
      </c>
      <c r="Q85" s="349">
        <v>35</v>
      </c>
      <c r="R85" s="349">
        <v>39</v>
      </c>
      <c r="S85" s="349">
        <v>0</v>
      </c>
      <c r="T85" s="349">
        <v>72</v>
      </c>
      <c r="U85" s="349">
        <v>90</v>
      </c>
      <c r="V85" s="349">
        <v>0</v>
      </c>
      <c r="W85" s="349">
        <v>23</v>
      </c>
      <c r="X85" s="349">
        <v>0</v>
      </c>
      <c r="Y85" s="349">
        <v>22</v>
      </c>
      <c r="Z85" s="349">
        <v>32</v>
      </c>
      <c r="AA85" s="349">
        <v>70</v>
      </c>
      <c r="AB85" s="349">
        <v>8</v>
      </c>
      <c r="AC85" s="349">
        <v>79</v>
      </c>
      <c r="AD85" s="349">
        <v>29</v>
      </c>
      <c r="AE85" s="349">
        <v>67</v>
      </c>
      <c r="AF85" s="349">
        <v>87</v>
      </c>
      <c r="AG85" s="349">
        <v>0</v>
      </c>
      <c r="AH85" s="349">
        <v>72</v>
      </c>
      <c r="AI85" s="349">
        <v>90</v>
      </c>
      <c r="AJ85" s="349">
        <v>11</v>
      </c>
      <c r="AK85" s="349">
        <v>88</v>
      </c>
      <c r="AL85" s="349">
        <v>0</v>
      </c>
      <c r="AM85" s="349">
        <v>78</v>
      </c>
      <c r="AN85" s="349">
        <v>29</v>
      </c>
      <c r="AO85" s="349">
        <v>85</v>
      </c>
      <c r="AP85" s="349">
        <v>0</v>
      </c>
      <c r="AQ85" s="349">
        <v>46</v>
      </c>
      <c r="AR85" s="349">
        <v>32</v>
      </c>
      <c r="AS85" s="349">
        <v>85</v>
      </c>
      <c r="AT85" s="349">
        <v>79</v>
      </c>
      <c r="AU85" s="349">
        <v>61</v>
      </c>
      <c r="AV85" s="349">
        <v>0</v>
      </c>
      <c r="AW85" s="349">
        <v>0</v>
      </c>
      <c r="AX85" s="349">
        <v>0</v>
      </c>
      <c r="AY85" s="349">
        <v>0</v>
      </c>
      <c r="AZ85" s="349">
        <v>0</v>
      </c>
      <c r="BA85" s="349">
        <v>89</v>
      </c>
      <c r="BB85" s="349">
        <v>34</v>
      </c>
      <c r="BC85" s="349">
        <v>0</v>
      </c>
      <c r="BD85" s="349">
        <v>0</v>
      </c>
      <c r="BE85" s="349">
        <v>82</v>
      </c>
      <c r="BF85" s="349">
        <v>93</v>
      </c>
      <c r="BG85" s="349">
        <v>92</v>
      </c>
      <c r="BH85" s="349">
        <v>5</v>
      </c>
      <c r="BI85" s="349">
        <v>0</v>
      </c>
      <c r="BJ85" s="349">
        <v>0</v>
      </c>
      <c r="BK85" s="349">
        <v>0</v>
      </c>
      <c r="BL85" s="349">
        <v>0</v>
      </c>
      <c r="BM85" s="349">
        <v>32</v>
      </c>
      <c r="BN85" s="349">
        <v>98</v>
      </c>
      <c r="BO85" s="349">
        <v>97</v>
      </c>
      <c r="BP85" s="349">
        <v>0</v>
      </c>
      <c r="BQ85" s="349">
        <v>64</v>
      </c>
      <c r="BR85" s="349">
        <v>0</v>
      </c>
      <c r="BS85" s="349">
        <v>8</v>
      </c>
      <c r="BT85" s="349">
        <v>94</v>
      </c>
      <c r="BU85" s="349">
        <v>0</v>
      </c>
      <c r="BV85" s="349">
        <v>0</v>
      </c>
      <c r="BW85" s="349">
        <v>42</v>
      </c>
      <c r="BX85" s="349">
        <v>0</v>
      </c>
      <c r="BY85" s="349">
        <v>0</v>
      </c>
      <c r="BZ85" s="349">
        <v>0</v>
      </c>
      <c r="CA85" s="349">
        <v>53</v>
      </c>
      <c r="CB85" s="349">
        <v>39</v>
      </c>
      <c r="CC85" s="349">
        <v>57</v>
      </c>
      <c r="CD85" s="349">
        <v>0</v>
      </c>
      <c r="CE85" s="349">
        <v>0</v>
      </c>
      <c r="CF85" s="349">
        <v>3</v>
      </c>
      <c r="CG85" s="349">
        <v>6</v>
      </c>
      <c r="CH85" s="349">
        <v>0</v>
      </c>
      <c r="CI85" s="349">
        <v>4</v>
      </c>
      <c r="CJ85" s="349">
        <v>69</v>
      </c>
      <c r="CK85" s="349">
        <v>0</v>
      </c>
      <c r="CL85" s="349">
        <v>47</v>
      </c>
      <c r="CM85" s="349">
        <v>0</v>
      </c>
      <c r="CN85" s="349">
        <v>0</v>
      </c>
      <c r="CO85" s="349">
        <v>0</v>
      </c>
      <c r="CP85" s="349">
        <v>24</v>
      </c>
      <c r="CQ85" s="349">
        <v>0</v>
      </c>
      <c r="CR85" s="349">
        <v>67</v>
      </c>
      <c r="CS85" s="349">
        <v>59</v>
      </c>
      <c r="CT85" s="349">
        <v>0</v>
      </c>
      <c r="CU85" s="349">
        <v>85</v>
      </c>
      <c r="CV85" s="349">
        <v>32</v>
      </c>
      <c r="CW85" s="349">
        <v>0</v>
      </c>
      <c r="CX85" s="349">
        <v>0</v>
      </c>
      <c r="CY85" s="349">
        <v>0</v>
      </c>
      <c r="CZ85" s="349">
        <v>58</v>
      </c>
      <c r="DA85" s="349">
        <v>29</v>
      </c>
      <c r="DB85" s="50">
        <v>41</v>
      </c>
    </row>
    <row r="86" spans="1:187" ht="15.75">
      <c r="A86" s="277" t="s">
        <v>31</v>
      </c>
      <c r="B86" s="3"/>
      <c r="C86" s="288"/>
      <c r="D86" s="57">
        <f>SUM(E86:HQ86)</f>
        <v>4804</v>
      </c>
      <c r="E86" s="349">
        <v>73</v>
      </c>
      <c r="F86" s="349">
        <v>56</v>
      </c>
      <c r="G86" s="349">
        <v>46</v>
      </c>
      <c r="H86" s="349">
        <v>0</v>
      </c>
      <c r="I86" s="349">
        <v>90</v>
      </c>
      <c r="J86" s="349">
        <v>96</v>
      </c>
      <c r="K86" s="349">
        <v>0</v>
      </c>
      <c r="L86" s="349">
        <v>87</v>
      </c>
      <c r="M86" s="349">
        <v>97</v>
      </c>
      <c r="N86" s="349">
        <v>77</v>
      </c>
      <c r="O86" s="349">
        <v>44</v>
      </c>
      <c r="P86" s="349">
        <v>72</v>
      </c>
      <c r="Q86" s="349">
        <v>52</v>
      </c>
      <c r="R86" s="349">
        <v>29</v>
      </c>
      <c r="S86" s="349">
        <v>0</v>
      </c>
      <c r="T86" s="349">
        <v>53</v>
      </c>
      <c r="U86" s="349">
        <v>45</v>
      </c>
      <c r="V86" s="349">
        <v>0</v>
      </c>
      <c r="W86" s="349">
        <v>91</v>
      </c>
      <c r="X86" s="349">
        <v>0</v>
      </c>
      <c r="Y86" s="349">
        <v>77</v>
      </c>
      <c r="Z86" s="349">
        <v>77</v>
      </c>
      <c r="AA86" s="349">
        <v>98</v>
      </c>
      <c r="AB86" s="349">
        <v>77</v>
      </c>
      <c r="AC86" s="349">
        <v>32</v>
      </c>
      <c r="AD86" s="349">
        <v>74</v>
      </c>
      <c r="AE86" s="349">
        <v>45</v>
      </c>
      <c r="AF86" s="349">
        <v>65</v>
      </c>
      <c r="AG86" s="349">
        <v>0</v>
      </c>
      <c r="AH86" s="349">
        <v>57</v>
      </c>
      <c r="AI86" s="349">
        <v>37</v>
      </c>
      <c r="AJ86" s="349">
        <v>40</v>
      </c>
      <c r="AK86" s="349">
        <v>54</v>
      </c>
      <c r="AL86" s="349">
        <v>76</v>
      </c>
      <c r="AM86" s="349">
        <v>67</v>
      </c>
      <c r="AN86" s="349">
        <v>58</v>
      </c>
      <c r="AO86" s="349">
        <v>59</v>
      </c>
      <c r="AP86" s="349">
        <v>55</v>
      </c>
      <c r="AQ86" s="349">
        <v>83</v>
      </c>
      <c r="AR86" s="349">
        <v>70</v>
      </c>
      <c r="AS86" s="349">
        <v>78</v>
      </c>
      <c r="AT86" s="349">
        <v>29</v>
      </c>
      <c r="AU86" s="349">
        <v>0</v>
      </c>
      <c r="AV86" s="349">
        <v>0</v>
      </c>
      <c r="AW86" s="349">
        <v>99</v>
      </c>
      <c r="AX86" s="349">
        <v>0</v>
      </c>
      <c r="AY86" s="349">
        <v>0</v>
      </c>
      <c r="AZ86" s="349">
        <v>0</v>
      </c>
      <c r="BA86" s="349">
        <v>42</v>
      </c>
      <c r="BB86" s="349">
        <v>58</v>
      </c>
      <c r="BC86" s="349">
        <v>68</v>
      </c>
      <c r="BD86" s="349">
        <v>69</v>
      </c>
      <c r="BE86" s="349">
        <v>76</v>
      </c>
      <c r="BF86" s="349">
        <v>16</v>
      </c>
      <c r="BG86" s="349">
        <v>31</v>
      </c>
      <c r="BH86" s="349">
        <v>89</v>
      </c>
      <c r="BI86" s="349">
        <v>0</v>
      </c>
      <c r="BJ86" s="349">
        <v>0</v>
      </c>
      <c r="BK86" s="349">
        <v>0</v>
      </c>
      <c r="BL86" s="349">
        <v>0</v>
      </c>
      <c r="BM86" s="349">
        <v>0</v>
      </c>
      <c r="BN86" s="349">
        <v>56</v>
      </c>
      <c r="BO86" s="349">
        <v>10</v>
      </c>
      <c r="BP86" s="349">
        <v>97</v>
      </c>
      <c r="BQ86" s="349">
        <v>55</v>
      </c>
      <c r="BR86" s="349">
        <v>56</v>
      </c>
      <c r="BS86" s="349">
        <v>66</v>
      </c>
      <c r="BT86" s="349">
        <v>22</v>
      </c>
      <c r="BU86" s="349">
        <v>0</v>
      </c>
      <c r="BV86" s="349">
        <v>34</v>
      </c>
      <c r="BW86" s="349">
        <v>100</v>
      </c>
      <c r="BX86" s="349">
        <v>0</v>
      </c>
      <c r="BY86" s="349">
        <v>0</v>
      </c>
      <c r="BZ86" s="349">
        <v>0</v>
      </c>
      <c r="CA86" s="349">
        <v>63</v>
      </c>
      <c r="CB86" s="349">
        <v>42</v>
      </c>
      <c r="CC86" s="349">
        <v>26</v>
      </c>
      <c r="CD86" s="349">
        <v>0</v>
      </c>
      <c r="CE86" s="349">
        <v>0</v>
      </c>
      <c r="CF86" s="349">
        <v>38</v>
      </c>
      <c r="CG86" s="349">
        <v>59</v>
      </c>
      <c r="CH86" s="349">
        <v>81</v>
      </c>
      <c r="CI86" s="349">
        <v>94</v>
      </c>
      <c r="CJ86" s="349">
        <v>95</v>
      </c>
      <c r="CK86" s="349">
        <v>95</v>
      </c>
      <c r="CL86" s="349">
        <v>45</v>
      </c>
      <c r="CM86" s="349">
        <v>0</v>
      </c>
      <c r="CN86" s="349">
        <v>97</v>
      </c>
      <c r="CO86" s="349">
        <v>52</v>
      </c>
      <c r="CP86" s="349">
        <v>93</v>
      </c>
      <c r="CQ86" s="349">
        <v>91</v>
      </c>
      <c r="CR86" s="349">
        <v>0</v>
      </c>
      <c r="CS86" s="349">
        <v>0</v>
      </c>
      <c r="CT86" s="349">
        <v>0</v>
      </c>
      <c r="CU86" s="349">
        <v>96</v>
      </c>
      <c r="CV86" s="349">
        <v>59</v>
      </c>
      <c r="CW86" s="349">
        <v>0</v>
      </c>
      <c r="CX86" s="349">
        <v>95</v>
      </c>
      <c r="CY86" s="349">
        <v>0</v>
      </c>
      <c r="CZ86" s="349">
        <v>93</v>
      </c>
      <c r="DA86" s="349">
        <v>54</v>
      </c>
      <c r="DB86" s="50">
        <v>76</v>
      </c>
    </row>
    <row r="87" spans="1:187" ht="15.75">
      <c r="A87" s="63" t="s">
        <v>790</v>
      </c>
      <c r="B87" s="63"/>
      <c r="C87" s="288"/>
      <c r="D87" s="57">
        <f>SUM(E87:HQ87)</f>
        <v>5063</v>
      </c>
      <c r="E87" s="349">
        <v>35</v>
      </c>
      <c r="F87" s="349">
        <v>89</v>
      </c>
      <c r="G87" s="349">
        <v>46</v>
      </c>
      <c r="H87" s="349">
        <v>73</v>
      </c>
      <c r="I87" s="349">
        <v>0</v>
      </c>
      <c r="J87" s="349">
        <v>69</v>
      </c>
      <c r="K87" s="349">
        <v>65</v>
      </c>
      <c r="L87" s="349">
        <v>0</v>
      </c>
      <c r="M87" s="349">
        <v>0</v>
      </c>
      <c r="N87" s="349">
        <v>33</v>
      </c>
      <c r="O87" s="349">
        <v>35</v>
      </c>
      <c r="P87" s="349">
        <v>97</v>
      </c>
      <c r="Q87" s="349">
        <v>91</v>
      </c>
      <c r="R87" s="349">
        <v>72</v>
      </c>
      <c r="S87" s="349">
        <v>0</v>
      </c>
      <c r="T87" s="349">
        <v>67</v>
      </c>
      <c r="U87" s="349">
        <v>50</v>
      </c>
      <c r="V87" s="349">
        <v>0</v>
      </c>
      <c r="W87" s="349">
        <v>96</v>
      </c>
      <c r="X87" s="349">
        <v>0</v>
      </c>
      <c r="Y87" s="349">
        <v>48</v>
      </c>
      <c r="Z87" s="349">
        <v>58</v>
      </c>
      <c r="AA87" s="349">
        <v>34</v>
      </c>
      <c r="AB87" s="349">
        <v>42</v>
      </c>
      <c r="AC87" s="349">
        <v>45</v>
      </c>
      <c r="AD87" s="349">
        <v>69</v>
      </c>
      <c r="AE87" s="349">
        <v>80</v>
      </c>
      <c r="AF87" s="349">
        <v>28</v>
      </c>
      <c r="AG87" s="349">
        <v>0</v>
      </c>
      <c r="AH87" s="349">
        <v>33</v>
      </c>
      <c r="AI87" s="349">
        <v>87</v>
      </c>
      <c r="AJ87" s="349">
        <v>49</v>
      </c>
      <c r="AK87" s="349">
        <v>96</v>
      </c>
      <c r="AL87" s="349">
        <v>88</v>
      </c>
      <c r="AM87" s="349">
        <v>100</v>
      </c>
      <c r="AN87" s="349">
        <v>100</v>
      </c>
      <c r="AO87" s="349">
        <v>28</v>
      </c>
      <c r="AP87" s="349">
        <v>100</v>
      </c>
      <c r="AQ87" s="349">
        <v>17</v>
      </c>
      <c r="AR87" s="349">
        <v>8</v>
      </c>
      <c r="AS87" s="349">
        <v>33</v>
      </c>
      <c r="AT87" s="349">
        <v>98</v>
      </c>
      <c r="AU87" s="349">
        <v>59</v>
      </c>
      <c r="AV87" s="349">
        <v>98</v>
      </c>
      <c r="AW87" s="349">
        <v>0</v>
      </c>
      <c r="AX87" s="349">
        <v>0</v>
      </c>
      <c r="AY87" s="349">
        <v>0</v>
      </c>
      <c r="AZ87" s="349">
        <v>0</v>
      </c>
      <c r="BA87" s="349">
        <v>35</v>
      </c>
      <c r="BB87" s="349">
        <v>30</v>
      </c>
      <c r="BC87" s="349">
        <v>42</v>
      </c>
      <c r="BD87" s="349">
        <v>99</v>
      </c>
      <c r="BE87" s="349">
        <v>95</v>
      </c>
      <c r="BF87" s="349">
        <v>27</v>
      </c>
      <c r="BG87" s="349">
        <v>51</v>
      </c>
      <c r="BH87" s="349">
        <v>15</v>
      </c>
      <c r="BI87" s="349">
        <v>0</v>
      </c>
      <c r="BJ87" s="349">
        <v>0</v>
      </c>
      <c r="BK87" s="349">
        <v>73</v>
      </c>
      <c r="BL87" s="349">
        <v>80</v>
      </c>
      <c r="BM87" s="349">
        <v>62</v>
      </c>
      <c r="BN87" s="349">
        <v>58</v>
      </c>
      <c r="BO87" s="349">
        <v>9</v>
      </c>
      <c r="BP87" s="349">
        <v>0</v>
      </c>
      <c r="BQ87" s="349">
        <v>100</v>
      </c>
      <c r="BR87" s="349">
        <v>57</v>
      </c>
      <c r="BS87" s="349">
        <v>16</v>
      </c>
      <c r="BT87" s="349">
        <v>44</v>
      </c>
      <c r="BU87" s="349">
        <v>87</v>
      </c>
      <c r="BV87" s="349">
        <v>90</v>
      </c>
      <c r="BW87" s="349">
        <v>94</v>
      </c>
      <c r="BX87" s="349">
        <v>60</v>
      </c>
      <c r="BY87" s="349">
        <v>0</v>
      </c>
      <c r="BZ87" s="349">
        <v>0</v>
      </c>
      <c r="CA87" s="349">
        <v>42</v>
      </c>
      <c r="CB87" s="349">
        <v>14</v>
      </c>
      <c r="CC87" s="349">
        <v>21</v>
      </c>
      <c r="CD87" s="349">
        <v>0</v>
      </c>
      <c r="CE87" s="349">
        <v>0</v>
      </c>
      <c r="CF87" s="349">
        <v>78</v>
      </c>
      <c r="CG87" s="349">
        <v>39</v>
      </c>
      <c r="CH87" s="349">
        <v>0</v>
      </c>
      <c r="CI87" s="349">
        <v>23</v>
      </c>
      <c r="CJ87" s="349">
        <v>77</v>
      </c>
      <c r="CK87" s="349">
        <v>73</v>
      </c>
      <c r="CL87" s="349">
        <v>99</v>
      </c>
      <c r="CM87" s="349">
        <v>0</v>
      </c>
      <c r="CN87" s="349">
        <v>69</v>
      </c>
      <c r="CO87" s="349">
        <v>84</v>
      </c>
      <c r="CP87" s="349">
        <v>72</v>
      </c>
      <c r="CQ87" s="349">
        <v>69</v>
      </c>
      <c r="CR87" s="349">
        <v>100</v>
      </c>
      <c r="CS87" s="349">
        <v>99</v>
      </c>
      <c r="CT87" s="349">
        <v>99</v>
      </c>
      <c r="CU87" s="349">
        <v>74</v>
      </c>
      <c r="CV87" s="349">
        <v>99</v>
      </c>
      <c r="CW87" s="349">
        <v>0</v>
      </c>
      <c r="CX87" s="349">
        <v>0</v>
      </c>
      <c r="CY87" s="349">
        <v>98</v>
      </c>
      <c r="CZ87" s="349">
        <v>87</v>
      </c>
      <c r="DA87" s="349">
        <v>99</v>
      </c>
      <c r="DB87" s="50">
        <v>8</v>
      </c>
    </row>
    <row r="88" spans="1:187" ht="15.75">
      <c r="A88" s="63" t="s">
        <v>3383</v>
      </c>
      <c r="B88" s="63"/>
      <c r="C88" s="287"/>
      <c r="D88" s="57">
        <f>SUM(E88:HQ88)</f>
        <v>4197</v>
      </c>
      <c r="E88" s="349">
        <v>13</v>
      </c>
      <c r="F88" s="349">
        <v>52</v>
      </c>
      <c r="G88" s="349">
        <v>46</v>
      </c>
      <c r="H88" s="349">
        <v>64</v>
      </c>
      <c r="I88" s="349">
        <v>0</v>
      </c>
      <c r="J88" s="349">
        <v>0</v>
      </c>
      <c r="K88" s="349">
        <v>95</v>
      </c>
      <c r="L88" s="349">
        <v>96</v>
      </c>
      <c r="M88" s="349">
        <v>93</v>
      </c>
      <c r="N88" s="349">
        <v>3</v>
      </c>
      <c r="O88" s="349">
        <v>96</v>
      </c>
      <c r="P88" s="349">
        <v>0</v>
      </c>
      <c r="Q88" s="349">
        <v>54</v>
      </c>
      <c r="R88" s="349">
        <v>10</v>
      </c>
      <c r="S88" s="349">
        <v>98</v>
      </c>
      <c r="T88" s="349">
        <v>100</v>
      </c>
      <c r="U88" s="349">
        <v>0</v>
      </c>
      <c r="V88" s="349">
        <v>0</v>
      </c>
      <c r="W88" s="349">
        <v>33</v>
      </c>
      <c r="X88" s="349">
        <v>0</v>
      </c>
      <c r="Y88" s="349">
        <v>100</v>
      </c>
      <c r="Z88" s="349">
        <v>16</v>
      </c>
      <c r="AA88" s="349">
        <v>10</v>
      </c>
      <c r="AB88" s="349">
        <v>6</v>
      </c>
      <c r="AC88" s="349">
        <v>81</v>
      </c>
      <c r="AD88" s="349">
        <v>17</v>
      </c>
      <c r="AE88" s="349">
        <v>96</v>
      </c>
      <c r="AF88" s="349">
        <v>26</v>
      </c>
      <c r="AG88" s="349">
        <v>71</v>
      </c>
      <c r="AH88" s="349">
        <v>0</v>
      </c>
      <c r="AI88" s="349">
        <v>99</v>
      </c>
      <c r="AJ88" s="349">
        <v>5</v>
      </c>
      <c r="AK88" s="349">
        <v>69</v>
      </c>
      <c r="AL88" s="349">
        <v>55</v>
      </c>
      <c r="AM88" s="349">
        <v>66</v>
      </c>
      <c r="AN88" s="349">
        <v>34</v>
      </c>
      <c r="AO88" s="349">
        <v>91</v>
      </c>
      <c r="AP88" s="349">
        <v>62</v>
      </c>
      <c r="AQ88" s="349">
        <v>9</v>
      </c>
      <c r="AR88" s="349">
        <v>10</v>
      </c>
      <c r="AS88" s="349">
        <v>0</v>
      </c>
      <c r="AT88" s="349">
        <v>0</v>
      </c>
      <c r="AU88" s="349">
        <v>0</v>
      </c>
      <c r="AV88" s="349">
        <v>0</v>
      </c>
      <c r="AW88" s="349">
        <v>0</v>
      </c>
      <c r="AX88" s="349">
        <v>0</v>
      </c>
      <c r="AY88" s="349">
        <v>0</v>
      </c>
      <c r="AZ88" s="349">
        <v>0</v>
      </c>
      <c r="BA88" s="349">
        <v>99</v>
      </c>
      <c r="BB88" s="349">
        <v>37</v>
      </c>
      <c r="BC88" s="349">
        <v>59</v>
      </c>
      <c r="BD88" s="349">
        <v>82</v>
      </c>
      <c r="BE88" s="349">
        <v>45</v>
      </c>
      <c r="BF88" s="349">
        <v>100</v>
      </c>
      <c r="BG88" s="349">
        <v>87</v>
      </c>
      <c r="BH88" s="349">
        <v>22</v>
      </c>
      <c r="BI88" s="349">
        <v>0</v>
      </c>
      <c r="BJ88" s="349">
        <v>0</v>
      </c>
      <c r="BK88" s="349">
        <v>68</v>
      </c>
      <c r="BL88" s="349">
        <v>0</v>
      </c>
      <c r="BM88" s="349">
        <v>57</v>
      </c>
      <c r="BN88" s="349">
        <v>100</v>
      </c>
      <c r="BO88" s="349">
        <v>100</v>
      </c>
      <c r="BP88" s="349">
        <v>0</v>
      </c>
      <c r="BQ88" s="349">
        <v>28</v>
      </c>
      <c r="BR88" s="349">
        <v>0</v>
      </c>
      <c r="BS88" s="349">
        <v>1</v>
      </c>
      <c r="BT88" s="349">
        <v>88</v>
      </c>
      <c r="BU88" s="349">
        <v>0</v>
      </c>
      <c r="BV88" s="349">
        <v>99</v>
      </c>
      <c r="BW88" s="349">
        <v>0</v>
      </c>
      <c r="BX88" s="349">
        <v>0</v>
      </c>
      <c r="BY88" s="349">
        <v>0</v>
      </c>
      <c r="BZ88" s="349">
        <v>0</v>
      </c>
      <c r="CA88" s="349">
        <v>0</v>
      </c>
      <c r="CB88" s="349">
        <v>84</v>
      </c>
      <c r="CC88" s="349">
        <v>24</v>
      </c>
      <c r="CD88" s="349">
        <v>99</v>
      </c>
      <c r="CE88" s="349">
        <v>0</v>
      </c>
      <c r="CF88" s="349">
        <v>23</v>
      </c>
      <c r="CG88" s="349">
        <v>60</v>
      </c>
      <c r="CH88" s="349">
        <v>0</v>
      </c>
      <c r="CI88" s="349">
        <v>1</v>
      </c>
      <c r="CJ88" s="349">
        <v>67</v>
      </c>
      <c r="CK88" s="349">
        <v>82</v>
      </c>
      <c r="CL88" s="349">
        <v>94</v>
      </c>
      <c r="CM88" s="349">
        <v>97</v>
      </c>
      <c r="CN88" s="349">
        <v>98</v>
      </c>
      <c r="CO88" s="349">
        <v>61</v>
      </c>
      <c r="CP88" s="349">
        <v>58</v>
      </c>
      <c r="CQ88" s="349">
        <v>64</v>
      </c>
      <c r="CR88" s="349">
        <v>62</v>
      </c>
      <c r="CS88" s="349">
        <v>0</v>
      </c>
      <c r="CT88" s="349">
        <v>96</v>
      </c>
      <c r="CU88" s="349">
        <v>15</v>
      </c>
      <c r="CV88" s="349">
        <v>36</v>
      </c>
      <c r="CW88" s="349">
        <v>0</v>
      </c>
      <c r="CX88" s="349">
        <v>0</v>
      </c>
      <c r="CY88" s="349">
        <v>99</v>
      </c>
      <c r="CZ88" s="349">
        <v>0</v>
      </c>
      <c r="DA88" s="349">
        <v>71</v>
      </c>
      <c r="DB88" s="50">
        <v>58</v>
      </c>
    </row>
    <row r="89" spans="1:187" ht="15.75">
      <c r="A89" s="63" t="s">
        <v>755</v>
      </c>
      <c r="B89" s="3"/>
      <c r="C89" s="288"/>
      <c r="D89" s="57">
        <f>SUM(E89:HQ89)</f>
        <v>3665</v>
      </c>
      <c r="E89" s="349">
        <v>3</v>
      </c>
      <c r="F89" s="349">
        <v>76</v>
      </c>
      <c r="G89" s="349">
        <v>75</v>
      </c>
      <c r="H89" s="349">
        <v>79</v>
      </c>
      <c r="I89" s="349">
        <v>72</v>
      </c>
      <c r="J89" s="349">
        <v>0</v>
      </c>
      <c r="K89" s="349">
        <v>49</v>
      </c>
      <c r="L89" s="349">
        <v>0</v>
      </c>
      <c r="M89" s="349">
        <v>0</v>
      </c>
      <c r="N89" s="349">
        <v>87</v>
      </c>
      <c r="O89" s="349">
        <v>18</v>
      </c>
      <c r="P89" s="349">
        <v>83</v>
      </c>
      <c r="Q89" s="349">
        <v>54</v>
      </c>
      <c r="R89" s="349">
        <v>11</v>
      </c>
      <c r="S89" s="349">
        <v>0</v>
      </c>
      <c r="T89" s="349">
        <v>0</v>
      </c>
      <c r="U89" s="349">
        <v>0</v>
      </c>
      <c r="V89" s="349">
        <v>0</v>
      </c>
      <c r="W89" s="349">
        <v>47</v>
      </c>
      <c r="X89" s="349">
        <v>0</v>
      </c>
      <c r="Y89" s="349">
        <v>41</v>
      </c>
      <c r="Z89" s="349">
        <v>44</v>
      </c>
      <c r="AA89" s="349">
        <v>30</v>
      </c>
      <c r="AB89" s="349">
        <v>30</v>
      </c>
      <c r="AC89" s="349">
        <v>28</v>
      </c>
      <c r="AD89" s="349">
        <v>46</v>
      </c>
      <c r="AE89" s="349">
        <v>38</v>
      </c>
      <c r="AF89" s="349">
        <v>61</v>
      </c>
      <c r="AG89" s="349">
        <v>0</v>
      </c>
      <c r="AH89" s="349">
        <v>78</v>
      </c>
      <c r="AI89" s="349">
        <v>31</v>
      </c>
      <c r="AJ89" s="349">
        <v>47</v>
      </c>
      <c r="AK89" s="349">
        <v>93</v>
      </c>
      <c r="AL89" s="349">
        <v>67</v>
      </c>
      <c r="AM89" s="349">
        <v>72</v>
      </c>
      <c r="AN89" s="349">
        <v>85</v>
      </c>
      <c r="AO89" s="349">
        <v>52</v>
      </c>
      <c r="AP89" s="349">
        <v>0</v>
      </c>
      <c r="AQ89" s="349">
        <v>33</v>
      </c>
      <c r="AR89" s="349">
        <v>1</v>
      </c>
      <c r="AS89" s="349">
        <v>70</v>
      </c>
      <c r="AT89" s="349">
        <v>65</v>
      </c>
      <c r="AU89" s="349">
        <v>0</v>
      </c>
      <c r="AV89" s="349">
        <v>57</v>
      </c>
      <c r="AW89" s="349">
        <v>0</v>
      </c>
      <c r="AX89" s="349">
        <v>95</v>
      </c>
      <c r="AY89" s="349">
        <v>0</v>
      </c>
      <c r="AZ89" s="349">
        <v>98</v>
      </c>
      <c r="BA89" s="349">
        <v>32</v>
      </c>
      <c r="BB89" s="349">
        <v>31</v>
      </c>
      <c r="BC89" s="349">
        <v>71</v>
      </c>
      <c r="BD89" s="349">
        <v>71</v>
      </c>
      <c r="BE89" s="349">
        <v>63</v>
      </c>
      <c r="BF89" s="349">
        <v>62</v>
      </c>
      <c r="BG89" s="349">
        <v>8</v>
      </c>
      <c r="BH89" s="349">
        <v>13</v>
      </c>
      <c r="BI89" s="349">
        <v>0</v>
      </c>
      <c r="BJ89" s="349">
        <v>0</v>
      </c>
      <c r="BK89" s="349">
        <v>0</v>
      </c>
      <c r="BL89" s="349">
        <v>0</v>
      </c>
      <c r="BM89" s="349">
        <v>42</v>
      </c>
      <c r="BN89" s="349">
        <v>29</v>
      </c>
      <c r="BO89" s="349">
        <v>30</v>
      </c>
      <c r="BP89" s="349">
        <v>93</v>
      </c>
      <c r="BQ89" s="349">
        <v>83</v>
      </c>
      <c r="BR89" s="349">
        <v>0</v>
      </c>
      <c r="BS89" s="349">
        <v>23</v>
      </c>
      <c r="BT89" s="349">
        <v>32</v>
      </c>
      <c r="BU89" s="349">
        <v>0</v>
      </c>
      <c r="BV89" s="349">
        <v>43</v>
      </c>
      <c r="BW89" s="349">
        <v>0</v>
      </c>
      <c r="BX89" s="349">
        <v>0</v>
      </c>
      <c r="BY89" s="349">
        <v>0</v>
      </c>
      <c r="BZ89" s="349">
        <v>0</v>
      </c>
      <c r="CA89" s="349">
        <v>90</v>
      </c>
      <c r="CB89" s="349">
        <v>55</v>
      </c>
      <c r="CC89" s="349">
        <v>11</v>
      </c>
      <c r="CD89" s="349">
        <v>96</v>
      </c>
      <c r="CE89" s="349">
        <v>0</v>
      </c>
      <c r="CF89" s="349">
        <v>28</v>
      </c>
      <c r="CG89" s="349">
        <v>21</v>
      </c>
      <c r="CH89" s="349">
        <v>77</v>
      </c>
      <c r="CI89" s="349">
        <v>33</v>
      </c>
      <c r="CJ89" s="349">
        <v>63</v>
      </c>
      <c r="CK89" s="349">
        <v>99</v>
      </c>
      <c r="CL89" s="349">
        <v>56</v>
      </c>
      <c r="CM89" s="349">
        <v>0</v>
      </c>
      <c r="CN89" s="349">
        <v>46</v>
      </c>
      <c r="CO89" s="349">
        <v>49</v>
      </c>
      <c r="CP89" s="349">
        <v>55</v>
      </c>
      <c r="CQ89" s="349">
        <v>0</v>
      </c>
      <c r="CR89" s="349">
        <v>82</v>
      </c>
      <c r="CS89" s="349">
        <v>0</v>
      </c>
      <c r="CT89" s="349">
        <v>0</v>
      </c>
      <c r="CU89" s="349">
        <v>35</v>
      </c>
      <c r="CV89" s="349">
        <v>59</v>
      </c>
      <c r="CW89" s="349">
        <v>0</v>
      </c>
      <c r="CX89" s="349">
        <v>0</v>
      </c>
      <c r="CY89" s="349">
        <v>0</v>
      </c>
      <c r="CZ89" s="349">
        <v>12</v>
      </c>
      <c r="DA89" s="349">
        <v>54</v>
      </c>
      <c r="DB89" s="50">
        <v>2</v>
      </c>
    </row>
    <row r="90" spans="1:187" ht="15.75">
      <c r="A90" s="63" t="s">
        <v>782</v>
      </c>
      <c r="B90" s="63"/>
      <c r="C90" s="288"/>
      <c r="D90" s="57">
        <f>SUM(E90:HQ90)</f>
        <v>3230</v>
      </c>
      <c r="E90" s="349">
        <v>2</v>
      </c>
      <c r="F90" s="349">
        <v>50</v>
      </c>
      <c r="G90" s="349">
        <v>46</v>
      </c>
      <c r="H90" s="349">
        <v>50</v>
      </c>
      <c r="I90" s="349">
        <v>0</v>
      </c>
      <c r="J90" s="349">
        <v>0</v>
      </c>
      <c r="K90" s="349">
        <v>54</v>
      </c>
      <c r="L90" s="349">
        <v>0</v>
      </c>
      <c r="M90" s="349">
        <v>0</v>
      </c>
      <c r="N90" s="349">
        <v>90</v>
      </c>
      <c r="O90" s="349">
        <v>23</v>
      </c>
      <c r="P90" s="349">
        <v>38</v>
      </c>
      <c r="Q90" s="349">
        <v>31</v>
      </c>
      <c r="R90" s="349">
        <v>47</v>
      </c>
      <c r="S90" s="349">
        <v>0</v>
      </c>
      <c r="T90" s="349">
        <v>0</v>
      </c>
      <c r="U90" s="349">
        <v>55</v>
      </c>
      <c r="V90" s="349">
        <v>0</v>
      </c>
      <c r="W90" s="349">
        <v>29</v>
      </c>
      <c r="X90" s="349">
        <v>0</v>
      </c>
      <c r="Y90" s="349">
        <v>41</v>
      </c>
      <c r="Z90" s="349">
        <v>24</v>
      </c>
      <c r="AA90" s="349">
        <v>85</v>
      </c>
      <c r="AB90" s="349">
        <v>13</v>
      </c>
      <c r="AC90" s="349">
        <v>0</v>
      </c>
      <c r="AD90" s="349">
        <v>24</v>
      </c>
      <c r="AE90" s="349">
        <v>18</v>
      </c>
      <c r="AF90" s="349">
        <v>0</v>
      </c>
      <c r="AG90" s="349">
        <v>0</v>
      </c>
      <c r="AH90" s="349">
        <v>79</v>
      </c>
      <c r="AI90" s="349">
        <v>21</v>
      </c>
      <c r="AJ90" s="349">
        <v>58</v>
      </c>
      <c r="AK90" s="349">
        <v>0</v>
      </c>
      <c r="AL90" s="349">
        <v>57</v>
      </c>
      <c r="AM90" s="349">
        <v>62</v>
      </c>
      <c r="AN90" s="349">
        <v>52</v>
      </c>
      <c r="AO90" s="349">
        <v>38</v>
      </c>
      <c r="AP90" s="349">
        <v>57</v>
      </c>
      <c r="AQ90" s="349">
        <v>25</v>
      </c>
      <c r="AR90" s="349">
        <v>42</v>
      </c>
      <c r="AS90" s="349">
        <v>82</v>
      </c>
      <c r="AT90" s="349">
        <v>82</v>
      </c>
      <c r="AU90" s="349">
        <v>87</v>
      </c>
      <c r="AV90" s="349">
        <v>0</v>
      </c>
      <c r="AW90" s="349">
        <v>0</v>
      </c>
      <c r="AX90" s="349">
        <v>0</v>
      </c>
      <c r="AY90" s="349">
        <v>0</v>
      </c>
      <c r="AZ90" s="349">
        <v>0</v>
      </c>
      <c r="BA90" s="349">
        <v>84</v>
      </c>
      <c r="BB90" s="349">
        <v>45</v>
      </c>
      <c r="BC90" s="349">
        <v>0</v>
      </c>
      <c r="BD90" s="349">
        <v>91</v>
      </c>
      <c r="BE90" s="349">
        <v>44</v>
      </c>
      <c r="BF90" s="349">
        <v>37</v>
      </c>
      <c r="BG90" s="349">
        <v>30</v>
      </c>
      <c r="BH90" s="349">
        <v>52</v>
      </c>
      <c r="BI90" s="349">
        <v>0</v>
      </c>
      <c r="BJ90" s="349">
        <v>0</v>
      </c>
      <c r="BK90" s="349">
        <v>0</v>
      </c>
      <c r="BL90" s="349">
        <v>0</v>
      </c>
      <c r="BM90" s="349">
        <v>32</v>
      </c>
      <c r="BN90" s="349">
        <v>25</v>
      </c>
      <c r="BO90" s="349">
        <v>60</v>
      </c>
      <c r="BP90" s="349">
        <v>0</v>
      </c>
      <c r="BQ90" s="349">
        <v>85</v>
      </c>
      <c r="BR90" s="349">
        <v>0</v>
      </c>
      <c r="BS90" s="349">
        <v>9</v>
      </c>
      <c r="BT90" s="349">
        <v>61</v>
      </c>
      <c r="BU90" s="349">
        <v>0</v>
      </c>
      <c r="BV90" s="349">
        <v>95</v>
      </c>
      <c r="BW90" s="349">
        <v>0</v>
      </c>
      <c r="BX90" s="349">
        <v>0</v>
      </c>
      <c r="BY90" s="349">
        <v>0</v>
      </c>
      <c r="BZ90" s="349">
        <v>0</v>
      </c>
      <c r="CA90" s="349">
        <v>34</v>
      </c>
      <c r="CB90" s="349">
        <v>58</v>
      </c>
      <c r="CC90" s="349">
        <v>0</v>
      </c>
      <c r="CD90" s="349">
        <v>0</v>
      </c>
      <c r="CE90" s="349">
        <v>0</v>
      </c>
      <c r="CF90" s="349">
        <v>66</v>
      </c>
      <c r="CG90" s="349">
        <v>54</v>
      </c>
      <c r="CH90" s="349">
        <v>0</v>
      </c>
      <c r="CI90" s="349">
        <v>17</v>
      </c>
      <c r="CJ90" s="349">
        <v>6</v>
      </c>
      <c r="CK90" s="349">
        <v>0</v>
      </c>
      <c r="CL90" s="349">
        <v>65</v>
      </c>
      <c r="CM90" s="349">
        <v>91</v>
      </c>
      <c r="CN90" s="349">
        <v>0</v>
      </c>
      <c r="CO90" s="349">
        <v>0</v>
      </c>
      <c r="CP90" s="349">
        <v>51</v>
      </c>
      <c r="CQ90" s="349">
        <v>54</v>
      </c>
      <c r="CR90" s="349">
        <v>99</v>
      </c>
      <c r="CS90" s="349">
        <v>0</v>
      </c>
      <c r="CT90" s="349">
        <v>54</v>
      </c>
      <c r="CU90" s="349">
        <v>26</v>
      </c>
      <c r="CV90" s="349">
        <v>95</v>
      </c>
      <c r="CW90" s="349">
        <v>0</v>
      </c>
      <c r="CX90" s="349">
        <v>0</v>
      </c>
      <c r="CY90" s="349">
        <v>97</v>
      </c>
      <c r="CZ90" s="349">
        <v>53</v>
      </c>
      <c r="DA90" s="349">
        <v>84</v>
      </c>
      <c r="DB90" s="50">
        <v>14</v>
      </c>
    </row>
    <row r="91" spans="1:187" ht="15.75">
      <c r="A91" s="63" t="s">
        <v>33</v>
      </c>
      <c r="B91" s="3"/>
      <c r="C91" s="288"/>
      <c r="D91" s="57">
        <f>SUM(E91:HQ91)</f>
        <v>4714</v>
      </c>
      <c r="E91" s="349">
        <v>32</v>
      </c>
      <c r="F91" s="349">
        <v>64</v>
      </c>
      <c r="G91" s="349">
        <v>46</v>
      </c>
      <c r="H91" s="349">
        <v>95</v>
      </c>
      <c r="I91" s="349">
        <v>0</v>
      </c>
      <c r="J91" s="349">
        <v>70</v>
      </c>
      <c r="K91" s="349">
        <v>98</v>
      </c>
      <c r="L91" s="349">
        <v>0</v>
      </c>
      <c r="M91" s="349">
        <v>98</v>
      </c>
      <c r="N91" s="349">
        <v>38</v>
      </c>
      <c r="O91" s="349">
        <v>94</v>
      </c>
      <c r="P91" s="349">
        <v>96</v>
      </c>
      <c r="Q91" s="349">
        <v>71</v>
      </c>
      <c r="R91" s="349">
        <v>43</v>
      </c>
      <c r="S91" s="349">
        <v>93</v>
      </c>
      <c r="T91" s="349">
        <v>83</v>
      </c>
      <c r="U91" s="349">
        <v>80</v>
      </c>
      <c r="V91" s="349">
        <v>0</v>
      </c>
      <c r="W91" s="349">
        <v>66</v>
      </c>
      <c r="X91" s="349">
        <v>0</v>
      </c>
      <c r="Y91" s="349">
        <v>96</v>
      </c>
      <c r="Z91" s="349">
        <v>71</v>
      </c>
      <c r="AA91" s="349">
        <v>36</v>
      </c>
      <c r="AB91" s="349">
        <v>73</v>
      </c>
      <c r="AC91" s="349">
        <v>92</v>
      </c>
      <c r="AD91" s="349">
        <v>20</v>
      </c>
      <c r="AE91" s="349">
        <v>26</v>
      </c>
      <c r="AF91" s="349">
        <v>19</v>
      </c>
      <c r="AG91" s="349">
        <v>88</v>
      </c>
      <c r="AH91" s="349">
        <v>61</v>
      </c>
      <c r="AI91" s="349">
        <v>40</v>
      </c>
      <c r="AJ91" s="349">
        <v>99</v>
      </c>
      <c r="AK91" s="349">
        <v>0</v>
      </c>
      <c r="AL91" s="349">
        <v>51</v>
      </c>
      <c r="AM91" s="349">
        <v>0</v>
      </c>
      <c r="AN91" s="349">
        <v>75</v>
      </c>
      <c r="AO91" s="349">
        <v>53</v>
      </c>
      <c r="AP91" s="349">
        <v>0</v>
      </c>
      <c r="AQ91" s="349">
        <v>56</v>
      </c>
      <c r="AR91" s="349">
        <v>39</v>
      </c>
      <c r="AS91" s="349">
        <v>39</v>
      </c>
      <c r="AT91" s="349">
        <v>70</v>
      </c>
      <c r="AU91" s="349">
        <v>0</v>
      </c>
      <c r="AV91" s="349">
        <v>74</v>
      </c>
      <c r="AW91" s="349">
        <v>0</v>
      </c>
      <c r="AX91" s="349">
        <v>0</v>
      </c>
      <c r="AY91" s="349">
        <v>0</v>
      </c>
      <c r="AZ91" s="349">
        <v>0</v>
      </c>
      <c r="BA91" s="349">
        <v>27</v>
      </c>
      <c r="BB91" s="349">
        <v>84</v>
      </c>
      <c r="BC91" s="349">
        <v>88</v>
      </c>
      <c r="BD91" s="349">
        <v>0</v>
      </c>
      <c r="BE91" s="349">
        <v>52</v>
      </c>
      <c r="BF91" s="349">
        <v>31</v>
      </c>
      <c r="BG91" s="349">
        <v>60</v>
      </c>
      <c r="BH91" s="349">
        <v>61</v>
      </c>
      <c r="BI91" s="349">
        <v>0</v>
      </c>
      <c r="BJ91" s="349">
        <v>0</v>
      </c>
      <c r="BK91" s="349">
        <v>93</v>
      </c>
      <c r="BL91" s="349">
        <v>76</v>
      </c>
      <c r="BM91" s="349">
        <v>45</v>
      </c>
      <c r="BN91" s="349">
        <v>18</v>
      </c>
      <c r="BO91" s="349">
        <v>31</v>
      </c>
      <c r="BP91" s="349">
        <v>0</v>
      </c>
      <c r="BQ91" s="349">
        <v>46</v>
      </c>
      <c r="BR91" s="349">
        <v>66</v>
      </c>
      <c r="BS91" s="349">
        <v>28</v>
      </c>
      <c r="BT91" s="349">
        <v>20</v>
      </c>
      <c r="BU91" s="349">
        <v>0</v>
      </c>
      <c r="BV91" s="349">
        <v>38</v>
      </c>
      <c r="BW91" s="349">
        <v>51</v>
      </c>
      <c r="BX91" s="349">
        <v>98</v>
      </c>
      <c r="BY91" s="349">
        <v>69</v>
      </c>
      <c r="BZ91" s="349">
        <v>97</v>
      </c>
      <c r="CA91" s="349">
        <v>99</v>
      </c>
      <c r="CB91" s="349">
        <v>92</v>
      </c>
      <c r="CC91" s="349">
        <v>58</v>
      </c>
      <c r="CD91" s="349">
        <v>0</v>
      </c>
      <c r="CE91" s="349">
        <v>0</v>
      </c>
      <c r="CF91" s="349">
        <v>42</v>
      </c>
      <c r="CG91" s="349">
        <v>90</v>
      </c>
      <c r="CH91" s="349">
        <v>0</v>
      </c>
      <c r="CI91" s="349">
        <v>86</v>
      </c>
      <c r="CJ91" s="349">
        <v>54</v>
      </c>
      <c r="CK91" s="349">
        <v>56</v>
      </c>
      <c r="CL91" s="349">
        <v>48</v>
      </c>
      <c r="CM91" s="349">
        <v>0</v>
      </c>
      <c r="CN91" s="349">
        <v>0</v>
      </c>
      <c r="CO91" s="349">
        <v>0</v>
      </c>
      <c r="CP91" s="349">
        <v>96</v>
      </c>
      <c r="CQ91" s="349">
        <v>0</v>
      </c>
      <c r="CR91" s="349">
        <v>82</v>
      </c>
      <c r="CS91" s="349">
        <v>0</v>
      </c>
      <c r="CT91" s="349">
        <v>0</v>
      </c>
      <c r="CU91" s="349">
        <v>69</v>
      </c>
      <c r="CV91" s="349">
        <v>91</v>
      </c>
      <c r="CW91" s="349">
        <v>0</v>
      </c>
      <c r="CX91" s="349">
        <v>0</v>
      </c>
      <c r="CY91" s="349">
        <v>0</v>
      </c>
      <c r="CZ91" s="349">
        <v>69</v>
      </c>
      <c r="DA91" s="349">
        <v>83</v>
      </c>
      <c r="DB91" s="50">
        <v>75</v>
      </c>
    </row>
    <row r="92" spans="1:187" ht="15.75">
      <c r="A92" s="28" t="s">
        <v>37</v>
      </c>
      <c r="B92" s="63"/>
      <c r="C92" s="288"/>
      <c r="D92" s="57">
        <f>SUM(E92:HQ92)</f>
        <v>4738</v>
      </c>
      <c r="E92" s="349">
        <v>88</v>
      </c>
      <c r="F92" s="349">
        <v>64</v>
      </c>
      <c r="G92" s="349">
        <v>72</v>
      </c>
      <c r="H92" s="349">
        <v>44</v>
      </c>
      <c r="I92" s="349">
        <v>70</v>
      </c>
      <c r="J92" s="349">
        <v>75</v>
      </c>
      <c r="K92" s="349">
        <v>49</v>
      </c>
      <c r="L92" s="349">
        <v>0</v>
      </c>
      <c r="M92" s="349">
        <v>0</v>
      </c>
      <c r="N92" s="349">
        <v>46</v>
      </c>
      <c r="O92" s="349">
        <v>46</v>
      </c>
      <c r="P92" s="349">
        <v>79</v>
      </c>
      <c r="Q92" s="349">
        <v>48</v>
      </c>
      <c r="R92" s="349">
        <v>85</v>
      </c>
      <c r="S92" s="349">
        <v>0</v>
      </c>
      <c r="T92" s="349">
        <v>65</v>
      </c>
      <c r="U92" s="349">
        <v>0</v>
      </c>
      <c r="V92" s="349">
        <v>0</v>
      </c>
      <c r="W92" s="349">
        <v>81</v>
      </c>
      <c r="X92" s="349">
        <v>0</v>
      </c>
      <c r="Y92" s="349">
        <v>47</v>
      </c>
      <c r="Z92" s="349">
        <v>91</v>
      </c>
      <c r="AA92" s="349">
        <v>54</v>
      </c>
      <c r="AB92" s="349">
        <v>81</v>
      </c>
      <c r="AC92" s="349">
        <v>59</v>
      </c>
      <c r="AD92" s="349">
        <v>57</v>
      </c>
      <c r="AE92" s="349">
        <v>48</v>
      </c>
      <c r="AF92" s="349">
        <v>81</v>
      </c>
      <c r="AG92" s="349">
        <v>0</v>
      </c>
      <c r="AH92" s="349">
        <v>68</v>
      </c>
      <c r="AI92" s="349">
        <v>38</v>
      </c>
      <c r="AJ92" s="349">
        <v>100</v>
      </c>
      <c r="AK92" s="349">
        <v>81</v>
      </c>
      <c r="AL92" s="349">
        <v>0</v>
      </c>
      <c r="AM92" s="349">
        <v>99</v>
      </c>
      <c r="AN92" s="349">
        <v>58</v>
      </c>
      <c r="AO92" s="349">
        <v>43</v>
      </c>
      <c r="AP92" s="349">
        <v>99</v>
      </c>
      <c r="AQ92" s="349">
        <v>93</v>
      </c>
      <c r="AR92" s="349">
        <v>95</v>
      </c>
      <c r="AS92" s="349">
        <v>53</v>
      </c>
      <c r="AT92" s="349">
        <v>94</v>
      </c>
      <c r="AU92" s="349">
        <v>59</v>
      </c>
      <c r="AV92" s="349">
        <v>63</v>
      </c>
      <c r="AW92" s="349">
        <v>0</v>
      </c>
      <c r="AX92" s="349">
        <v>0</v>
      </c>
      <c r="AY92" s="349">
        <v>0</v>
      </c>
      <c r="AZ92" s="349">
        <v>0</v>
      </c>
      <c r="BA92" s="349">
        <v>23</v>
      </c>
      <c r="BB92" s="349">
        <v>85</v>
      </c>
      <c r="BC92" s="349">
        <v>0</v>
      </c>
      <c r="BD92" s="349">
        <v>0</v>
      </c>
      <c r="BE92" s="349">
        <v>34</v>
      </c>
      <c r="BF92" s="349">
        <v>68</v>
      </c>
      <c r="BG92" s="349">
        <v>48</v>
      </c>
      <c r="BH92" s="349">
        <v>43</v>
      </c>
      <c r="BI92" s="349">
        <v>0</v>
      </c>
      <c r="BJ92" s="349">
        <v>0</v>
      </c>
      <c r="BK92" s="349">
        <v>0</v>
      </c>
      <c r="BL92" s="349">
        <v>49</v>
      </c>
      <c r="BM92" s="349">
        <v>41</v>
      </c>
      <c r="BN92" s="349">
        <v>32</v>
      </c>
      <c r="BO92" s="349">
        <v>48</v>
      </c>
      <c r="BP92" s="349">
        <v>0</v>
      </c>
      <c r="BQ92" s="349">
        <v>25</v>
      </c>
      <c r="BR92" s="349">
        <v>0</v>
      </c>
      <c r="BS92" s="349">
        <v>86</v>
      </c>
      <c r="BT92" s="349">
        <v>34</v>
      </c>
      <c r="BU92" s="349">
        <v>0</v>
      </c>
      <c r="BV92" s="349">
        <v>68</v>
      </c>
      <c r="BW92" s="349">
        <v>75</v>
      </c>
      <c r="BX92" s="349">
        <v>57</v>
      </c>
      <c r="BY92" s="349">
        <v>0</v>
      </c>
      <c r="BZ92" s="349">
        <v>0</v>
      </c>
      <c r="CA92" s="349">
        <v>0</v>
      </c>
      <c r="CB92" s="349">
        <v>66</v>
      </c>
      <c r="CC92" s="349">
        <v>91</v>
      </c>
      <c r="CD92" s="349">
        <v>0</v>
      </c>
      <c r="CE92" s="349">
        <v>0</v>
      </c>
      <c r="CF92" s="349">
        <v>53</v>
      </c>
      <c r="CG92" s="349">
        <v>64</v>
      </c>
      <c r="CH92" s="349">
        <v>0</v>
      </c>
      <c r="CI92" s="349">
        <v>99</v>
      </c>
      <c r="CJ92" s="349">
        <v>15</v>
      </c>
      <c r="CK92" s="349">
        <v>56</v>
      </c>
      <c r="CL92" s="349">
        <v>90</v>
      </c>
      <c r="CM92" s="349">
        <v>0</v>
      </c>
      <c r="CN92" s="349">
        <v>69</v>
      </c>
      <c r="CO92" s="349">
        <v>84</v>
      </c>
      <c r="CP92" s="349">
        <v>54</v>
      </c>
      <c r="CQ92" s="349">
        <v>99</v>
      </c>
      <c r="CR92" s="349">
        <v>0</v>
      </c>
      <c r="CS92" s="349">
        <v>85</v>
      </c>
      <c r="CT92" s="349">
        <v>82</v>
      </c>
      <c r="CU92" s="349">
        <v>41</v>
      </c>
      <c r="CV92" s="349">
        <v>78</v>
      </c>
      <c r="CW92" s="349">
        <v>0</v>
      </c>
      <c r="CX92" s="349">
        <v>0</v>
      </c>
      <c r="CY92" s="349">
        <v>78</v>
      </c>
      <c r="CZ92" s="349">
        <v>92</v>
      </c>
      <c r="DA92" s="349">
        <v>72</v>
      </c>
      <c r="DB92" s="50">
        <v>81</v>
      </c>
    </row>
    <row r="93" spans="1:187" ht="15.75">
      <c r="A93" s="277" t="s">
        <v>143</v>
      </c>
      <c r="B93" s="3"/>
      <c r="C93" s="288"/>
      <c r="D93" s="57">
        <f>SUM(E93:HQ93)</f>
        <v>4527</v>
      </c>
      <c r="E93" s="349">
        <v>59</v>
      </c>
      <c r="F93" s="349">
        <v>0</v>
      </c>
      <c r="G93" s="349">
        <v>46</v>
      </c>
      <c r="H93" s="349">
        <v>98</v>
      </c>
      <c r="I93" s="349">
        <v>0</v>
      </c>
      <c r="J93" s="349">
        <v>83</v>
      </c>
      <c r="K93" s="349">
        <v>99</v>
      </c>
      <c r="L93" s="349">
        <v>70</v>
      </c>
      <c r="M93" s="349">
        <v>0</v>
      </c>
      <c r="N93" s="349">
        <v>45</v>
      </c>
      <c r="O93" s="349">
        <v>75</v>
      </c>
      <c r="P93" s="349">
        <v>25</v>
      </c>
      <c r="Q93" s="349">
        <v>32</v>
      </c>
      <c r="R93" s="349">
        <v>46</v>
      </c>
      <c r="S93" s="349">
        <v>0</v>
      </c>
      <c r="T93" s="349">
        <v>97</v>
      </c>
      <c r="U93" s="349">
        <v>42</v>
      </c>
      <c r="V93" s="349">
        <v>0</v>
      </c>
      <c r="W93" s="349">
        <v>40</v>
      </c>
      <c r="X93" s="349">
        <v>0</v>
      </c>
      <c r="Y93" s="349">
        <v>95</v>
      </c>
      <c r="Z93" s="349">
        <v>83</v>
      </c>
      <c r="AA93" s="349">
        <v>100</v>
      </c>
      <c r="AB93" s="349">
        <v>71</v>
      </c>
      <c r="AC93" s="349">
        <v>57</v>
      </c>
      <c r="AD93" s="349">
        <v>26</v>
      </c>
      <c r="AE93" s="349">
        <v>62</v>
      </c>
      <c r="AF93" s="349">
        <v>23</v>
      </c>
      <c r="AG93" s="349">
        <v>88</v>
      </c>
      <c r="AH93" s="349">
        <v>85</v>
      </c>
      <c r="AI93" s="349">
        <v>17</v>
      </c>
      <c r="AJ93" s="349">
        <v>16</v>
      </c>
      <c r="AK93" s="349">
        <v>44</v>
      </c>
      <c r="AL93" s="349">
        <v>44</v>
      </c>
      <c r="AM93" s="349">
        <v>0</v>
      </c>
      <c r="AN93" s="349">
        <v>81</v>
      </c>
      <c r="AO93" s="349">
        <v>68</v>
      </c>
      <c r="AP93" s="349">
        <v>66</v>
      </c>
      <c r="AQ93" s="349">
        <v>64</v>
      </c>
      <c r="AR93" s="349">
        <v>35</v>
      </c>
      <c r="AS93" s="349">
        <v>86</v>
      </c>
      <c r="AT93" s="349">
        <v>59</v>
      </c>
      <c r="AU93" s="349">
        <v>90</v>
      </c>
      <c r="AV93" s="349">
        <v>98</v>
      </c>
      <c r="AW93" s="349">
        <v>0</v>
      </c>
      <c r="AX93" s="349">
        <v>0</v>
      </c>
      <c r="AY93" s="349">
        <v>0</v>
      </c>
      <c r="AZ93" s="349">
        <v>0</v>
      </c>
      <c r="BA93" s="349">
        <v>18</v>
      </c>
      <c r="BB93" s="349">
        <v>58</v>
      </c>
      <c r="BC93" s="349">
        <v>59</v>
      </c>
      <c r="BD93" s="349">
        <v>95</v>
      </c>
      <c r="BE93" s="349">
        <v>68</v>
      </c>
      <c r="BF93" s="349">
        <v>38</v>
      </c>
      <c r="BG93" s="349">
        <v>67</v>
      </c>
      <c r="BH93" s="349">
        <v>34</v>
      </c>
      <c r="BI93" s="349">
        <v>0</v>
      </c>
      <c r="BJ93" s="349">
        <v>0</v>
      </c>
      <c r="BK93" s="349">
        <v>0</v>
      </c>
      <c r="BL93" s="349">
        <v>62</v>
      </c>
      <c r="BM93" s="349">
        <v>47</v>
      </c>
      <c r="BN93" s="349">
        <v>30</v>
      </c>
      <c r="BO93" s="349">
        <v>13</v>
      </c>
      <c r="BP93" s="349">
        <v>0</v>
      </c>
      <c r="BQ93" s="349">
        <v>87</v>
      </c>
      <c r="BR93" s="349">
        <v>0</v>
      </c>
      <c r="BS93" s="349">
        <v>30</v>
      </c>
      <c r="BT93" s="349">
        <v>46</v>
      </c>
      <c r="BU93" s="349">
        <v>0</v>
      </c>
      <c r="BV93" s="349">
        <v>0</v>
      </c>
      <c r="BW93" s="349">
        <v>91</v>
      </c>
      <c r="BX93" s="349">
        <v>90</v>
      </c>
      <c r="BY93" s="349">
        <v>89</v>
      </c>
      <c r="BZ93" s="349">
        <v>0</v>
      </c>
      <c r="CA93" s="349">
        <v>63</v>
      </c>
      <c r="CB93" s="349">
        <v>73</v>
      </c>
      <c r="CC93" s="349">
        <v>31</v>
      </c>
      <c r="CD93" s="349">
        <v>0</v>
      </c>
      <c r="CE93" s="349">
        <v>0</v>
      </c>
      <c r="CF93" s="349">
        <v>67</v>
      </c>
      <c r="CG93" s="349">
        <v>68</v>
      </c>
      <c r="CH93" s="349">
        <v>0</v>
      </c>
      <c r="CI93" s="349">
        <v>100</v>
      </c>
      <c r="CJ93" s="349">
        <v>55</v>
      </c>
      <c r="CK93" s="349">
        <v>0</v>
      </c>
      <c r="CL93" s="349">
        <v>26</v>
      </c>
      <c r="CM93" s="349">
        <v>0</v>
      </c>
      <c r="CN93" s="349">
        <v>0</v>
      </c>
      <c r="CO93" s="349">
        <v>54</v>
      </c>
      <c r="CP93" s="349">
        <v>97</v>
      </c>
      <c r="CQ93" s="349">
        <v>82</v>
      </c>
      <c r="CR93" s="349">
        <v>61</v>
      </c>
      <c r="CS93" s="349">
        <v>72</v>
      </c>
      <c r="CT93" s="349">
        <v>0</v>
      </c>
      <c r="CU93" s="349">
        <v>84</v>
      </c>
      <c r="CV93" s="349">
        <v>26</v>
      </c>
      <c r="CW93" s="349">
        <v>0</v>
      </c>
      <c r="CX93" s="349">
        <v>0</v>
      </c>
      <c r="CY93" s="349">
        <v>0</v>
      </c>
      <c r="CZ93" s="349">
        <v>94</v>
      </c>
      <c r="DA93" s="349">
        <v>68</v>
      </c>
      <c r="DB93" s="50">
        <v>69</v>
      </c>
    </row>
    <row r="94" spans="1:187" ht="15.75">
      <c r="A94" s="219" t="s">
        <v>1662</v>
      </c>
      <c r="B94" s="3"/>
      <c r="C94" s="288"/>
      <c r="D94" s="57">
        <f>SUM(E94:HQ94)</f>
        <v>4669</v>
      </c>
      <c r="E94" s="349">
        <v>53</v>
      </c>
      <c r="F94" s="349">
        <v>0</v>
      </c>
      <c r="G94" s="349">
        <v>91</v>
      </c>
      <c r="H94" s="349">
        <v>57</v>
      </c>
      <c r="I94" s="349">
        <v>0</v>
      </c>
      <c r="J94" s="349">
        <v>75</v>
      </c>
      <c r="K94" s="349">
        <v>49</v>
      </c>
      <c r="L94" s="349">
        <v>83</v>
      </c>
      <c r="M94" s="349">
        <v>0</v>
      </c>
      <c r="N94" s="349">
        <v>60</v>
      </c>
      <c r="O94" s="349">
        <v>77</v>
      </c>
      <c r="P94" s="349">
        <v>75</v>
      </c>
      <c r="Q94" s="349">
        <v>41</v>
      </c>
      <c r="R94" s="349">
        <v>96</v>
      </c>
      <c r="S94" s="349">
        <v>83</v>
      </c>
      <c r="T94" s="349">
        <v>58</v>
      </c>
      <c r="U94" s="349">
        <v>91</v>
      </c>
      <c r="V94" s="349">
        <v>0</v>
      </c>
      <c r="W94" s="349">
        <v>95</v>
      </c>
      <c r="X94" s="349">
        <v>0</v>
      </c>
      <c r="Y94" s="349">
        <v>64</v>
      </c>
      <c r="Z94" s="349">
        <v>42</v>
      </c>
      <c r="AA94" s="349">
        <v>91</v>
      </c>
      <c r="AB94" s="349">
        <v>61</v>
      </c>
      <c r="AC94" s="349">
        <v>60</v>
      </c>
      <c r="AD94" s="349">
        <v>82</v>
      </c>
      <c r="AE94" s="349">
        <v>41</v>
      </c>
      <c r="AF94" s="349">
        <v>91</v>
      </c>
      <c r="AG94" s="349">
        <v>0</v>
      </c>
      <c r="AH94" s="349">
        <v>57</v>
      </c>
      <c r="AI94" s="349">
        <v>66</v>
      </c>
      <c r="AJ94" s="349">
        <v>12</v>
      </c>
      <c r="AK94" s="349">
        <v>42</v>
      </c>
      <c r="AL94" s="349">
        <v>0</v>
      </c>
      <c r="AM94" s="349">
        <v>0</v>
      </c>
      <c r="AN94" s="349">
        <v>75</v>
      </c>
      <c r="AO94" s="349">
        <v>70</v>
      </c>
      <c r="AP94" s="349">
        <v>78</v>
      </c>
      <c r="AQ94" s="349">
        <v>89</v>
      </c>
      <c r="AR94" s="349">
        <v>76</v>
      </c>
      <c r="AS94" s="349">
        <v>71</v>
      </c>
      <c r="AT94" s="349">
        <v>52</v>
      </c>
      <c r="AU94" s="349">
        <v>66</v>
      </c>
      <c r="AV94" s="349">
        <v>74</v>
      </c>
      <c r="AW94" s="349">
        <v>0</v>
      </c>
      <c r="AX94" s="349">
        <v>0</v>
      </c>
      <c r="AY94" s="349">
        <v>0</v>
      </c>
      <c r="AZ94" s="349">
        <v>0</v>
      </c>
      <c r="BA94" s="349">
        <v>45</v>
      </c>
      <c r="BB94" s="349">
        <v>58</v>
      </c>
      <c r="BC94" s="349">
        <v>42</v>
      </c>
      <c r="BD94" s="349">
        <v>0</v>
      </c>
      <c r="BE94" s="349">
        <v>53</v>
      </c>
      <c r="BF94" s="349">
        <v>36</v>
      </c>
      <c r="BG94" s="349">
        <v>73</v>
      </c>
      <c r="BH94" s="349">
        <v>91</v>
      </c>
      <c r="BI94" s="349">
        <v>0</v>
      </c>
      <c r="BJ94" s="349">
        <v>0</v>
      </c>
      <c r="BK94" s="349">
        <v>0</v>
      </c>
      <c r="BL94" s="349">
        <v>0</v>
      </c>
      <c r="BM94" s="349">
        <v>62</v>
      </c>
      <c r="BN94" s="349">
        <v>37</v>
      </c>
      <c r="BO94" s="349">
        <v>61</v>
      </c>
      <c r="BP94" s="349">
        <v>0</v>
      </c>
      <c r="BQ94" s="349">
        <v>29</v>
      </c>
      <c r="BR94" s="349">
        <v>0</v>
      </c>
      <c r="BS94" s="349">
        <v>69</v>
      </c>
      <c r="BT94" s="349">
        <v>35</v>
      </c>
      <c r="BU94" s="349">
        <v>0</v>
      </c>
      <c r="BV94" s="349">
        <v>0</v>
      </c>
      <c r="BW94" s="349">
        <v>83</v>
      </c>
      <c r="BX94" s="349">
        <v>0</v>
      </c>
      <c r="BY94" s="349">
        <v>0</v>
      </c>
      <c r="BZ94" s="349">
        <v>0</v>
      </c>
      <c r="CA94" s="349">
        <v>86</v>
      </c>
      <c r="CB94" s="349">
        <v>60</v>
      </c>
      <c r="CC94" s="349">
        <v>84</v>
      </c>
      <c r="CD94" s="349">
        <v>0</v>
      </c>
      <c r="CE94" s="349">
        <v>0</v>
      </c>
      <c r="CF94" s="349">
        <v>70</v>
      </c>
      <c r="CG94" s="349">
        <v>67</v>
      </c>
      <c r="CH94" s="349">
        <v>0</v>
      </c>
      <c r="CI94" s="349">
        <v>63</v>
      </c>
      <c r="CJ94" s="349">
        <v>49</v>
      </c>
      <c r="CK94" s="349">
        <v>0</v>
      </c>
      <c r="CL94" s="349">
        <v>86</v>
      </c>
      <c r="CM94" s="349">
        <v>0</v>
      </c>
      <c r="CN94" s="349">
        <v>57</v>
      </c>
      <c r="CO94" s="349">
        <v>79</v>
      </c>
      <c r="CP94" s="349">
        <v>84</v>
      </c>
      <c r="CQ94" s="349">
        <v>83</v>
      </c>
      <c r="CR94" s="349">
        <v>52</v>
      </c>
      <c r="CS94" s="349">
        <v>68</v>
      </c>
      <c r="CT94" s="349">
        <v>88</v>
      </c>
      <c r="CU94" s="349">
        <v>75</v>
      </c>
      <c r="CV94" s="349">
        <v>67</v>
      </c>
      <c r="CW94" s="349">
        <v>0</v>
      </c>
      <c r="CX94" s="349">
        <v>0</v>
      </c>
      <c r="CY94" s="349">
        <v>0</v>
      </c>
      <c r="CZ94" s="349">
        <v>70</v>
      </c>
      <c r="DA94" s="349">
        <v>62</v>
      </c>
      <c r="DB94" s="50">
        <v>101</v>
      </c>
    </row>
    <row r="95" spans="1:187" ht="15.75">
      <c r="A95" s="277" t="s">
        <v>2030</v>
      </c>
      <c r="B95" s="63"/>
      <c r="C95" s="287"/>
      <c r="D95" s="57">
        <f>SUM(E95:HQ95)</f>
        <v>3274</v>
      </c>
      <c r="E95" s="349">
        <v>6</v>
      </c>
      <c r="F95" s="349">
        <v>42</v>
      </c>
      <c r="G95" s="349">
        <v>46</v>
      </c>
      <c r="H95" s="349">
        <v>22</v>
      </c>
      <c r="I95" s="349">
        <v>80</v>
      </c>
      <c r="J95" s="349">
        <v>71</v>
      </c>
      <c r="K95" s="349">
        <v>33</v>
      </c>
      <c r="L95" s="349">
        <v>0</v>
      </c>
      <c r="M95" s="349">
        <v>0</v>
      </c>
      <c r="N95" s="349">
        <v>63</v>
      </c>
      <c r="O95" s="349">
        <v>11</v>
      </c>
      <c r="P95" s="349">
        <v>22</v>
      </c>
      <c r="Q95" s="349">
        <v>20</v>
      </c>
      <c r="R95" s="349">
        <v>92</v>
      </c>
      <c r="S95" s="349">
        <v>97</v>
      </c>
      <c r="T95" s="349">
        <v>35</v>
      </c>
      <c r="U95" s="349">
        <v>0</v>
      </c>
      <c r="V95" s="349">
        <v>0</v>
      </c>
      <c r="W95" s="349">
        <v>0</v>
      </c>
      <c r="X95" s="349">
        <v>0</v>
      </c>
      <c r="Y95" s="349">
        <v>22</v>
      </c>
      <c r="Z95" s="349">
        <v>61</v>
      </c>
      <c r="AA95" s="349">
        <v>89</v>
      </c>
      <c r="AB95" s="349">
        <v>17</v>
      </c>
      <c r="AC95" s="349">
        <v>51</v>
      </c>
      <c r="AD95" s="349">
        <v>18</v>
      </c>
      <c r="AE95" s="349">
        <v>6</v>
      </c>
      <c r="AF95" s="349">
        <v>0</v>
      </c>
      <c r="AG95" s="349">
        <v>0</v>
      </c>
      <c r="AH95" s="349">
        <v>33</v>
      </c>
      <c r="AI95" s="349">
        <v>24</v>
      </c>
      <c r="AJ95" s="349">
        <v>96</v>
      </c>
      <c r="AK95" s="349">
        <v>0</v>
      </c>
      <c r="AL95" s="349">
        <v>89</v>
      </c>
      <c r="AM95" s="349">
        <v>0</v>
      </c>
      <c r="AN95" s="349">
        <v>0</v>
      </c>
      <c r="AO95" s="349">
        <v>50</v>
      </c>
      <c r="AP95" s="349">
        <v>0</v>
      </c>
      <c r="AQ95" s="349">
        <v>53</v>
      </c>
      <c r="AR95" s="349">
        <v>62</v>
      </c>
      <c r="AS95" s="349">
        <v>59</v>
      </c>
      <c r="AT95" s="349">
        <v>0</v>
      </c>
      <c r="AU95" s="349">
        <v>0</v>
      </c>
      <c r="AV95" s="349">
        <v>68</v>
      </c>
      <c r="AW95" s="349">
        <v>0</v>
      </c>
      <c r="AX95" s="349">
        <v>0</v>
      </c>
      <c r="AY95" s="349">
        <v>0</v>
      </c>
      <c r="AZ95" s="349">
        <v>0</v>
      </c>
      <c r="BA95" s="349">
        <v>71</v>
      </c>
      <c r="BB95" s="349">
        <v>76</v>
      </c>
      <c r="BC95" s="349">
        <v>96</v>
      </c>
      <c r="BD95" s="349">
        <v>0</v>
      </c>
      <c r="BE95" s="349">
        <v>84</v>
      </c>
      <c r="BF95" s="349">
        <v>40</v>
      </c>
      <c r="BG95" s="349">
        <v>26</v>
      </c>
      <c r="BH95" s="349">
        <v>42</v>
      </c>
      <c r="BI95" s="349">
        <v>0</v>
      </c>
      <c r="BJ95" s="349">
        <v>0</v>
      </c>
      <c r="BK95" s="349">
        <v>0</v>
      </c>
      <c r="BL95" s="349">
        <v>62</v>
      </c>
      <c r="BM95" s="349">
        <v>0</v>
      </c>
      <c r="BN95" s="349">
        <v>49</v>
      </c>
      <c r="BO95" s="349">
        <v>43</v>
      </c>
      <c r="BP95" s="349">
        <v>0</v>
      </c>
      <c r="BQ95" s="349">
        <v>70</v>
      </c>
      <c r="BR95" s="349">
        <v>0</v>
      </c>
      <c r="BS95" s="349">
        <v>29</v>
      </c>
      <c r="BT95" s="349">
        <v>63</v>
      </c>
      <c r="BU95" s="349">
        <v>0</v>
      </c>
      <c r="BV95" s="349">
        <v>71</v>
      </c>
      <c r="BW95" s="349">
        <v>0</v>
      </c>
      <c r="BX95" s="349">
        <v>69</v>
      </c>
      <c r="BY95" s="349">
        <v>0</v>
      </c>
      <c r="BZ95" s="349">
        <v>0</v>
      </c>
      <c r="CA95" s="349">
        <v>71</v>
      </c>
      <c r="CB95" s="349">
        <v>86</v>
      </c>
      <c r="CC95" s="349">
        <v>79</v>
      </c>
      <c r="CD95" s="349">
        <v>0</v>
      </c>
      <c r="CE95" s="349">
        <v>0</v>
      </c>
      <c r="CF95" s="349">
        <v>31</v>
      </c>
      <c r="CG95" s="349">
        <v>81</v>
      </c>
      <c r="CH95" s="349">
        <v>77</v>
      </c>
      <c r="CI95" s="349">
        <v>64</v>
      </c>
      <c r="CJ95" s="349">
        <v>72</v>
      </c>
      <c r="CK95" s="349">
        <v>0</v>
      </c>
      <c r="CL95" s="349">
        <v>25</v>
      </c>
      <c r="CM95" s="349">
        <v>0</v>
      </c>
      <c r="CN95" s="349">
        <v>0</v>
      </c>
      <c r="CO95" s="349">
        <v>0</v>
      </c>
      <c r="CP95" s="349">
        <v>29</v>
      </c>
      <c r="CQ95" s="349">
        <v>0</v>
      </c>
      <c r="CR95" s="349">
        <v>86</v>
      </c>
      <c r="CS95" s="349">
        <v>55</v>
      </c>
      <c r="CT95" s="349">
        <v>0</v>
      </c>
      <c r="CU95" s="349">
        <v>61</v>
      </c>
      <c r="CV95" s="349">
        <v>24</v>
      </c>
      <c r="CW95" s="349">
        <v>0</v>
      </c>
      <c r="CX95" s="349">
        <v>0</v>
      </c>
      <c r="CY95" s="349">
        <v>0</v>
      </c>
      <c r="CZ95" s="349">
        <v>55</v>
      </c>
      <c r="DA95" s="349">
        <v>0</v>
      </c>
      <c r="DB95" s="50">
        <v>49</v>
      </c>
    </row>
    <row r="96" spans="1:187" ht="15.75">
      <c r="A96" s="63" t="s">
        <v>180</v>
      </c>
      <c r="B96" s="63"/>
      <c r="C96" s="288"/>
      <c r="D96" s="57">
        <f>SUM(E96:HQ96)</f>
        <v>3685</v>
      </c>
      <c r="E96" s="349">
        <v>38</v>
      </c>
      <c r="F96" s="349">
        <v>50</v>
      </c>
      <c r="G96" s="349">
        <v>91</v>
      </c>
      <c r="H96" s="349">
        <v>71</v>
      </c>
      <c r="I96" s="349">
        <v>55</v>
      </c>
      <c r="J96" s="349">
        <v>69</v>
      </c>
      <c r="K96" s="349">
        <v>75</v>
      </c>
      <c r="L96" s="349">
        <v>0</v>
      </c>
      <c r="M96" s="349">
        <v>0</v>
      </c>
      <c r="N96" s="349">
        <v>35</v>
      </c>
      <c r="O96" s="349">
        <v>69</v>
      </c>
      <c r="P96" s="349">
        <v>14</v>
      </c>
      <c r="Q96" s="349">
        <v>12</v>
      </c>
      <c r="R96" s="349">
        <v>93</v>
      </c>
      <c r="S96" s="349">
        <v>0</v>
      </c>
      <c r="T96" s="349">
        <v>78</v>
      </c>
      <c r="U96" s="349">
        <v>74</v>
      </c>
      <c r="V96" s="349">
        <v>0</v>
      </c>
      <c r="W96" s="349">
        <v>0</v>
      </c>
      <c r="X96" s="349">
        <v>0</v>
      </c>
      <c r="Y96" s="349">
        <v>83</v>
      </c>
      <c r="Z96" s="349">
        <v>12</v>
      </c>
      <c r="AA96" s="349">
        <v>87</v>
      </c>
      <c r="AB96" s="349">
        <v>65</v>
      </c>
      <c r="AC96" s="349">
        <v>31</v>
      </c>
      <c r="AD96" s="349">
        <v>79</v>
      </c>
      <c r="AE96" s="349">
        <v>60</v>
      </c>
      <c r="AF96" s="349">
        <v>94</v>
      </c>
      <c r="AG96" s="349">
        <v>0</v>
      </c>
      <c r="AH96" s="349">
        <v>57</v>
      </c>
      <c r="AI96" s="349">
        <v>6</v>
      </c>
      <c r="AJ96" s="349">
        <v>39</v>
      </c>
      <c r="AK96" s="349">
        <v>54</v>
      </c>
      <c r="AL96" s="349">
        <v>57</v>
      </c>
      <c r="AM96" s="349">
        <v>0</v>
      </c>
      <c r="AN96" s="349">
        <v>0</v>
      </c>
      <c r="AO96" s="349">
        <v>86</v>
      </c>
      <c r="AP96" s="349">
        <v>0</v>
      </c>
      <c r="AQ96" s="349">
        <v>80</v>
      </c>
      <c r="AR96" s="349">
        <v>81</v>
      </c>
      <c r="AS96" s="349">
        <v>0</v>
      </c>
      <c r="AT96" s="349">
        <v>0</v>
      </c>
      <c r="AU96" s="349">
        <v>87</v>
      </c>
      <c r="AV96" s="349">
        <v>0</v>
      </c>
      <c r="AW96" s="349">
        <v>0</v>
      </c>
      <c r="AX96" s="349">
        <v>0</v>
      </c>
      <c r="AY96" s="349">
        <v>0</v>
      </c>
      <c r="AZ96" s="349">
        <v>0</v>
      </c>
      <c r="BA96" s="349">
        <v>75</v>
      </c>
      <c r="BB96" s="349">
        <v>50</v>
      </c>
      <c r="BC96" s="349">
        <v>68</v>
      </c>
      <c r="BD96" s="349">
        <v>0</v>
      </c>
      <c r="BE96" s="349">
        <v>13</v>
      </c>
      <c r="BF96" s="349">
        <v>74</v>
      </c>
      <c r="BG96" s="349">
        <v>15</v>
      </c>
      <c r="BH96" s="349">
        <v>41</v>
      </c>
      <c r="BI96" s="349">
        <v>0</v>
      </c>
      <c r="BJ96" s="349">
        <v>0</v>
      </c>
      <c r="BK96" s="349">
        <v>0</v>
      </c>
      <c r="BL96" s="349">
        <v>69</v>
      </c>
      <c r="BM96" s="349">
        <v>0</v>
      </c>
      <c r="BN96" s="349">
        <v>4</v>
      </c>
      <c r="BO96" s="349">
        <v>65</v>
      </c>
      <c r="BP96" s="349">
        <v>0</v>
      </c>
      <c r="BQ96" s="349">
        <v>0</v>
      </c>
      <c r="BR96" s="349">
        <v>0</v>
      </c>
      <c r="BS96" s="349">
        <v>59</v>
      </c>
      <c r="BT96" s="349">
        <v>30</v>
      </c>
      <c r="BU96" s="349">
        <v>80</v>
      </c>
      <c r="BV96" s="349">
        <v>97</v>
      </c>
      <c r="BW96" s="349">
        <v>56</v>
      </c>
      <c r="BX96" s="349">
        <v>76</v>
      </c>
      <c r="BY96" s="349">
        <v>80</v>
      </c>
      <c r="BZ96" s="349">
        <v>0</v>
      </c>
      <c r="CA96" s="349">
        <v>58</v>
      </c>
      <c r="CB96" s="349">
        <v>83</v>
      </c>
      <c r="CC96" s="349">
        <v>76</v>
      </c>
      <c r="CD96" s="349">
        <v>0</v>
      </c>
      <c r="CE96" s="349">
        <v>0</v>
      </c>
      <c r="CF96" s="349">
        <v>62</v>
      </c>
      <c r="CG96" s="349">
        <v>78</v>
      </c>
      <c r="CH96" s="349">
        <v>0</v>
      </c>
      <c r="CI96" s="349">
        <v>26</v>
      </c>
      <c r="CJ96" s="349">
        <v>92</v>
      </c>
      <c r="CK96" s="349">
        <v>0</v>
      </c>
      <c r="CL96" s="349">
        <v>0</v>
      </c>
      <c r="CM96" s="349">
        <v>0</v>
      </c>
      <c r="CN96" s="349">
        <v>0</v>
      </c>
      <c r="CO96" s="349">
        <v>0</v>
      </c>
      <c r="CP96" s="349">
        <v>73</v>
      </c>
      <c r="CQ96" s="349">
        <v>0</v>
      </c>
      <c r="CR96" s="349">
        <v>0</v>
      </c>
      <c r="CS96" s="349">
        <v>82</v>
      </c>
      <c r="CT96" s="349">
        <v>0</v>
      </c>
      <c r="CU96" s="349">
        <v>38</v>
      </c>
      <c r="CV96" s="349">
        <v>0</v>
      </c>
      <c r="CW96" s="349">
        <v>97</v>
      </c>
      <c r="CX96" s="349">
        <v>0</v>
      </c>
      <c r="CY96" s="349">
        <v>62</v>
      </c>
      <c r="CZ96" s="349">
        <v>0</v>
      </c>
      <c r="DA96" s="349">
        <v>0</v>
      </c>
      <c r="DB96" s="50">
        <v>24</v>
      </c>
    </row>
    <row r="97" spans="1:106" ht="15.75">
      <c r="A97" s="63" t="s">
        <v>3395</v>
      </c>
      <c r="B97" s="63"/>
      <c r="C97" s="288"/>
      <c r="D97" s="57">
        <f>SUM(E97:HQ97)</f>
        <v>3287</v>
      </c>
      <c r="E97" s="349">
        <v>76</v>
      </c>
      <c r="F97" s="349">
        <v>99</v>
      </c>
      <c r="G97" s="349">
        <v>46</v>
      </c>
      <c r="H97" s="349">
        <v>0</v>
      </c>
      <c r="I97" s="349">
        <v>85</v>
      </c>
      <c r="J97" s="349">
        <v>0</v>
      </c>
      <c r="K97" s="349">
        <v>0</v>
      </c>
      <c r="L97" s="349">
        <v>0</v>
      </c>
      <c r="M97" s="349">
        <v>0</v>
      </c>
      <c r="N97" s="349">
        <v>62</v>
      </c>
      <c r="O97" s="349">
        <v>37</v>
      </c>
      <c r="P97" s="349">
        <v>49</v>
      </c>
      <c r="Q97" s="349">
        <v>46</v>
      </c>
      <c r="R97" s="349">
        <v>0</v>
      </c>
      <c r="S97" s="349">
        <v>0</v>
      </c>
      <c r="T97" s="349">
        <v>0</v>
      </c>
      <c r="U97" s="349">
        <v>0</v>
      </c>
      <c r="V97" s="349">
        <v>0</v>
      </c>
      <c r="W97" s="349">
        <v>41</v>
      </c>
      <c r="X97" s="349">
        <v>0</v>
      </c>
      <c r="Y97" s="349">
        <v>41</v>
      </c>
      <c r="Z97" s="349">
        <v>18</v>
      </c>
      <c r="AA97" s="349">
        <v>50</v>
      </c>
      <c r="AB97" s="349">
        <v>14</v>
      </c>
      <c r="AC97" s="349">
        <v>23</v>
      </c>
      <c r="AD97" s="349">
        <v>51</v>
      </c>
      <c r="AE97" s="349">
        <v>17</v>
      </c>
      <c r="AF97" s="349">
        <v>31</v>
      </c>
      <c r="AG97" s="349">
        <v>0</v>
      </c>
      <c r="AH97" s="349">
        <v>96</v>
      </c>
      <c r="AI97" s="349">
        <v>79</v>
      </c>
      <c r="AJ97" s="349">
        <v>98</v>
      </c>
      <c r="AK97" s="349">
        <v>0</v>
      </c>
      <c r="AL97" s="349">
        <v>38</v>
      </c>
      <c r="AM97" s="349">
        <v>0</v>
      </c>
      <c r="AN97" s="349">
        <v>59</v>
      </c>
      <c r="AO97" s="349">
        <v>35</v>
      </c>
      <c r="AP97" s="349">
        <v>0</v>
      </c>
      <c r="AQ97" s="349">
        <v>72</v>
      </c>
      <c r="AR97" s="349">
        <v>37</v>
      </c>
      <c r="AS97" s="349">
        <v>39</v>
      </c>
      <c r="AT97" s="349">
        <v>41</v>
      </c>
      <c r="AU97" s="349">
        <v>82</v>
      </c>
      <c r="AV97" s="349">
        <v>0</v>
      </c>
      <c r="AW97" s="349">
        <v>0</v>
      </c>
      <c r="AX97" s="349">
        <v>0</v>
      </c>
      <c r="AY97" s="349">
        <v>0</v>
      </c>
      <c r="AZ97" s="349">
        <v>0</v>
      </c>
      <c r="BA97" s="349">
        <v>69</v>
      </c>
      <c r="BB97" s="349">
        <v>0</v>
      </c>
      <c r="BC97" s="349">
        <v>0</v>
      </c>
      <c r="BD97" s="349">
        <v>92</v>
      </c>
      <c r="BE97" s="349">
        <v>50</v>
      </c>
      <c r="BF97" s="349">
        <v>49</v>
      </c>
      <c r="BG97" s="349">
        <v>17</v>
      </c>
      <c r="BH97" s="349">
        <v>28</v>
      </c>
      <c r="BI97" s="349">
        <v>100</v>
      </c>
      <c r="BJ97" s="349">
        <v>100</v>
      </c>
      <c r="BK97" s="349">
        <v>0</v>
      </c>
      <c r="BL97" s="349">
        <v>0</v>
      </c>
      <c r="BM97" s="349">
        <v>37</v>
      </c>
      <c r="BN97" s="349">
        <v>56</v>
      </c>
      <c r="BO97" s="349">
        <v>71</v>
      </c>
      <c r="BP97" s="349">
        <v>0</v>
      </c>
      <c r="BQ97" s="349">
        <v>80</v>
      </c>
      <c r="BR97" s="349">
        <v>56</v>
      </c>
      <c r="BS97" s="349">
        <v>36</v>
      </c>
      <c r="BT97" s="349">
        <v>76</v>
      </c>
      <c r="BU97" s="349">
        <v>0</v>
      </c>
      <c r="BV97" s="349">
        <v>34</v>
      </c>
      <c r="BW97" s="349">
        <v>0</v>
      </c>
      <c r="BX97" s="349">
        <v>0</v>
      </c>
      <c r="BY97" s="349">
        <v>0</v>
      </c>
      <c r="BZ97" s="349">
        <v>0</v>
      </c>
      <c r="CA97" s="349">
        <v>79</v>
      </c>
      <c r="CB97" s="349">
        <v>54</v>
      </c>
      <c r="CC97" s="349">
        <v>14</v>
      </c>
      <c r="CD97" s="349">
        <v>0</v>
      </c>
      <c r="CE97" s="349">
        <v>0</v>
      </c>
      <c r="CF97" s="349">
        <v>18</v>
      </c>
      <c r="CG97" s="349">
        <v>25</v>
      </c>
      <c r="CH97" s="349">
        <v>85</v>
      </c>
      <c r="CI97" s="349">
        <v>37</v>
      </c>
      <c r="CJ97" s="349">
        <v>14</v>
      </c>
      <c r="CK97" s="349">
        <v>53</v>
      </c>
      <c r="CL97" s="349">
        <v>45</v>
      </c>
      <c r="CM97" s="349">
        <v>100</v>
      </c>
      <c r="CN97" s="349">
        <v>0</v>
      </c>
      <c r="CO97" s="349">
        <v>0</v>
      </c>
      <c r="CP97" s="349">
        <v>36</v>
      </c>
      <c r="CQ97" s="349">
        <v>0</v>
      </c>
      <c r="CR97" s="349">
        <v>87</v>
      </c>
      <c r="CS97" s="349">
        <v>0</v>
      </c>
      <c r="CT97" s="349">
        <v>0</v>
      </c>
      <c r="CU97" s="349">
        <v>48</v>
      </c>
      <c r="CV97" s="349">
        <v>71</v>
      </c>
      <c r="CW97" s="349">
        <v>0</v>
      </c>
      <c r="CX97" s="349">
        <v>0</v>
      </c>
      <c r="CY97" s="349">
        <v>0</v>
      </c>
      <c r="CZ97" s="349">
        <v>35</v>
      </c>
      <c r="DA97" s="349">
        <v>64</v>
      </c>
      <c r="DB97" s="50">
        <v>9</v>
      </c>
    </row>
    <row r="98" spans="1:106" ht="15.75">
      <c r="A98" s="219" t="s">
        <v>1659</v>
      </c>
      <c r="B98" s="63"/>
      <c r="C98" s="287"/>
      <c r="D98" s="57">
        <f>SUM(E98:HQ98)</f>
        <v>4487</v>
      </c>
      <c r="E98" s="349">
        <v>83</v>
      </c>
      <c r="F98" s="349">
        <v>98</v>
      </c>
      <c r="G98" s="349">
        <v>72</v>
      </c>
      <c r="H98" s="349">
        <v>75</v>
      </c>
      <c r="I98" s="349">
        <v>0</v>
      </c>
      <c r="J98" s="349">
        <v>86</v>
      </c>
      <c r="K98" s="349">
        <v>65</v>
      </c>
      <c r="L98" s="349">
        <v>70</v>
      </c>
      <c r="M98" s="349">
        <v>0</v>
      </c>
      <c r="N98" s="349">
        <v>58</v>
      </c>
      <c r="O98" s="349">
        <v>30</v>
      </c>
      <c r="P98" s="349">
        <v>18</v>
      </c>
      <c r="Q98" s="349">
        <v>97</v>
      </c>
      <c r="R98" s="349">
        <v>27</v>
      </c>
      <c r="S98" s="349">
        <v>0</v>
      </c>
      <c r="T98" s="349">
        <v>74</v>
      </c>
      <c r="U98" s="349">
        <v>0</v>
      </c>
      <c r="V98" s="349">
        <v>0</v>
      </c>
      <c r="W98" s="349">
        <v>87</v>
      </c>
      <c r="X98" s="349">
        <v>0</v>
      </c>
      <c r="Y98" s="349">
        <v>22</v>
      </c>
      <c r="Z98" s="349">
        <v>27</v>
      </c>
      <c r="AA98" s="349">
        <v>36</v>
      </c>
      <c r="AB98" s="349">
        <v>28</v>
      </c>
      <c r="AC98" s="349">
        <v>72</v>
      </c>
      <c r="AD98" s="349">
        <v>98</v>
      </c>
      <c r="AE98" s="349">
        <v>97</v>
      </c>
      <c r="AF98" s="349">
        <v>83</v>
      </c>
      <c r="AG98" s="349">
        <v>0</v>
      </c>
      <c r="AH98" s="349">
        <v>80</v>
      </c>
      <c r="AI98" s="349">
        <v>30</v>
      </c>
      <c r="AJ98" s="349">
        <v>37</v>
      </c>
      <c r="AK98" s="349">
        <v>73</v>
      </c>
      <c r="AL98" s="349">
        <v>64</v>
      </c>
      <c r="AM98" s="349">
        <v>0</v>
      </c>
      <c r="AN98" s="349">
        <v>75</v>
      </c>
      <c r="AO98" s="349">
        <v>16</v>
      </c>
      <c r="AP98" s="349">
        <v>0</v>
      </c>
      <c r="AQ98" s="349">
        <v>77</v>
      </c>
      <c r="AR98" s="349">
        <v>65</v>
      </c>
      <c r="AS98" s="349">
        <v>53</v>
      </c>
      <c r="AT98" s="349">
        <v>84</v>
      </c>
      <c r="AU98" s="349">
        <v>84</v>
      </c>
      <c r="AV98" s="349">
        <v>0</v>
      </c>
      <c r="AW98" s="349">
        <v>0</v>
      </c>
      <c r="AX98" s="349">
        <v>0</v>
      </c>
      <c r="AY98" s="349">
        <v>0</v>
      </c>
      <c r="AZ98" s="349">
        <v>100</v>
      </c>
      <c r="BA98" s="349">
        <v>49</v>
      </c>
      <c r="BB98" s="349">
        <v>97</v>
      </c>
      <c r="BC98" s="349">
        <v>0</v>
      </c>
      <c r="BD98" s="349">
        <v>0</v>
      </c>
      <c r="BE98" s="349">
        <v>98</v>
      </c>
      <c r="BF98" s="349">
        <v>33</v>
      </c>
      <c r="BG98" s="349">
        <v>82</v>
      </c>
      <c r="BH98" s="349">
        <v>38</v>
      </c>
      <c r="BI98" s="349">
        <v>0</v>
      </c>
      <c r="BJ98" s="349">
        <v>0</v>
      </c>
      <c r="BK98" s="349">
        <v>0</v>
      </c>
      <c r="BL98" s="349">
        <v>69</v>
      </c>
      <c r="BM98" s="349">
        <v>67</v>
      </c>
      <c r="BN98" s="349">
        <v>77</v>
      </c>
      <c r="BO98" s="349">
        <v>45</v>
      </c>
      <c r="BP98" s="349">
        <v>0</v>
      </c>
      <c r="BQ98" s="349">
        <v>68</v>
      </c>
      <c r="BR98" s="349">
        <v>0</v>
      </c>
      <c r="BS98" s="349">
        <v>94</v>
      </c>
      <c r="BT98" s="349">
        <v>86</v>
      </c>
      <c r="BU98" s="349">
        <v>0</v>
      </c>
      <c r="BV98" s="349">
        <v>81</v>
      </c>
      <c r="BW98" s="349">
        <v>86</v>
      </c>
      <c r="BX98" s="349">
        <v>0</v>
      </c>
      <c r="BY98" s="349">
        <v>0</v>
      </c>
      <c r="BZ98" s="349">
        <v>0</v>
      </c>
      <c r="CA98" s="349">
        <v>0</v>
      </c>
      <c r="CB98" s="349">
        <v>19</v>
      </c>
      <c r="CC98" s="349">
        <v>65</v>
      </c>
      <c r="CD98" s="349">
        <v>0</v>
      </c>
      <c r="CE98" s="349">
        <v>0</v>
      </c>
      <c r="CF98" s="349">
        <v>83</v>
      </c>
      <c r="CG98" s="349">
        <v>14</v>
      </c>
      <c r="CH98" s="349">
        <v>0</v>
      </c>
      <c r="CI98" s="349">
        <v>27</v>
      </c>
      <c r="CJ98" s="349">
        <v>87</v>
      </c>
      <c r="CK98" s="349">
        <v>95</v>
      </c>
      <c r="CL98" s="349">
        <v>75</v>
      </c>
      <c r="CM98" s="349">
        <v>0</v>
      </c>
      <c r="CN98" s="349">
        <v>45</v>
      </c>
      <c r="CO98" s="349">
        <v>57</v>
      </c>
      <c r="CP98" s="349">
        <v>25</v>
      </c>
      <c r="CQ98" s="349">
        <v>90</v>
      </c>
      <c r="CR98" s="349">
        <v>0</v>
      </c>
      <c r="CS98" s="349">
        <v>78</v>
      </c>
      <c r="CT98" s="349">
        <v>0</v>
      </c>
      <c r="CU98" s="349">
        <v>94</v>
      </c>
      <c r="CV98" s="349">
        <v>94</v>
      </c>
      <c r="CW98" s="349">
        <v>0</v>
      </c>
      <c r="CX98" s="349">
        <v>0</v>
      </c>
      <c r="CY98" s="349">
        <v>0</v>
      </c>
      <c r="CZ98" s="349">
        <v>96</v>
      </c>
      <c r="DA98" s="349">
        <v>89</v>
      </c>
      <c r="DB98" s="50">
        <v>43</v>
      </c>
    </row>
    <row r="99" spans="1:106" ht="15.75">
      <c r="A99" s="28" t="s">
        <v>155</v>
      </c>
      <c r="B99" s="3"/>
      <c r="C99" s="288"/>
      <c r="D99" s="57">
        <f>SUM(E99:HQ99)</f>
        <v>4608</v>
      </c>
      <c r="E99" s="349">
        <v>27</v>
      </c>
      <c r="F99" s="349">
        <v>76</v>
      </c>
      <c r="G99" s="349">
        <v>52</v>
      </c>
      <c r="H99" s="349">
        <v>27</v>
      </c>
      <c r="I99" s="349">
        <v>55</v>
      </c>
      <c r="J99" s="349">
        <v>55</v>
      </c>
      <c r="K99" s="349">
        <v>0</v>
      </c>
      <c r="L99" s="349">
        <v>83</v>
      </c>
      <c r="M99" s="349">
        <v>0</v>
      </c>
      <c r="N99" s="349">
        <v>53</v>
      </c>
      <c r="O99" s="349">
        <v>4</v>
      </c>
      <c r="P99" s="349">
        <v>99</v>
      </c>
      <c r="Q99" s="349">
        <v>94</v>
      </c>
      <c r="R99" s="349">
        <v>82</v>
      </c>
      <c r="S99" s="349">
        <v>0</v>
      </c>
      <c r="T99" s="349">
        <v>68</v>
      </c>
      <c r="U99" s="349">
        <v>37</v>
      </c>
      <c r="V99" s="349">
        <v>0</v>
      </c>
      <c r="W99" s="349">
        <v>80</v>
      </c>
      <c r="X99" s="349">
        <v>0</v>
      </c>
      <c r="Y99" s="349">
        <v>52</v>
      </c>
      <c r="Z99" s="349">
        <v>97</v>
      </c>
      <c r="AA99" s="349">
        <v>51</v>
      </c>
      <c r="AB99" s="349">
        <v>90</v>
      </c>
      <c r="AC99" s="349">
        <v>91</v>
      </c>
      <c r="AD99" s="349">
        <v>90</v>
      </c>
      <c r="AE99" s="349">
        <v>52</v>
      </c>
      <c r="AF99" s="349">
        <v>89</v>
      </c>
      <c r="AG99" s="349">
        <v>95</v>
      </c>
      <c r="AH99" s="349">
        <v>100</v>
      </c>
      <c r="AI99" s="349">
        <v>67</v>
      </c>
      <c r="AJ99" s="349">
        <v>79</v>
      </c>
      <c r="AK99" s="349">
        <v>42</v>
      </c>
      <c r="AL99" s="349">
        <v>70</v>
      </c>
      <c r="AM99" s="349">
        <v>0</v>
      </c>
      <c r="AN99" s="349">
        <v>0</v>
      </c>
      <c r="AO99" s="349">
        <v>80</v>
      </c>
      <c r="AP99" s="349">
        <v>73</v>
      </c>
      <c r="AQ99" s="349">
        <v>95</v>
      </c>
      <c r="AR99" s="349">
        <v>84</v>
      </c>
      <c r="AS99" s="349">
        <v>46</v>
      </c>
      <c r="AT99" s="349">
        <v>28</v>
      </c>
      <c r="AU99" s="349">
        <v>67</v>
      </c>
      <c r="AV99" s="349">
        <v>0</v>
      </c>
      <c r="AW99" s="349">
        <v>0</v>
      </c>
      <c r="AX99" s="349">
        <v>0</v>
      </c>
      <c r="AY99" s="349">
        <v>0</v>
      </c>
      <c r="AZ99" s="349">
        <v>0</v>
      </c>
      <c r="BA99" s="349">
        <v>14</v>
      </c>
      <c r="BB99" s="349">
        <v>73</v>
      </c>
      <c r="BC99" s="349">
        <v>0</v>
      </c>
      <c r="BD99" s="349">
        <v>0</v>
      </c>
      <c r="BE99" s="349">
        <v>43</v>
      </c>
      <c r="BF99" s="349">
        <v>60</v>
      </c>
      <c r="BG99" s="349">
        <v>29</v>
      </c>
      <c r="BH99" s="349">
        <v>99</v>
      </c>
      <c r="BI99" s="349">
        <v>0</v>
      </c>
      <c r="BJ99" s="349">
        <v>0</v>
      </c>
      <c r="BK99" s="349">
        <v>0</v>
      </c>
      <c r="BL99" s="349">
        <v>97</v>
      </c>
      <c r="BM99" s="349">
        <v>63</v>
      </c>
      <c r="BN99" s="349">
        <v>20</v>
      </c>
      <c r="BO99" s="349">
        <v>42</v>
      </c>
      <c r="BP99" s="349">
        <v>0</v>
      </c>
      <c r="BQ99" s="349">
        <v>8</v>
      </c>
      <c r="BR99" s="349">
        <v>0</v>
      </c>
      <c r="BS99" s="349">
        <v>88</v>
      </c>
      <c r="BT99" s="349">
        <v>21</v>
      </c>
      <c r="BU99" s="349">
        <v>0</v>
      </c>
      <c r="BV99" s="349">
        <v>67</v>
      </c>
      <c r="BW99" s="349">
        <v>83</v>
      </c>
      <c r="BX99" s="349">
        <v>0</v>
      </c>
      <c r="BY99" s="349">
        <v>0</v>
      </c>
      <c r="BZ99" s="349">
        <v>0</v>
      </c>
      <c r="CA99" s="349">
        <v>25</v>
      </c>
      <c r="CB99" s="349">
        <v>95</v>
      </c>
      <c r="CC99" s="349">
        <v>88</v>
      </c>
      <c r="CD99" s="349">
        <v>0</v>
      </c>
      <c r="CE99" s="349">
        <v>0</v>
      </c>
      <c r="CF99" s="349">
        <v>72</v>
      </c>
      <c r="CG99" s="349">
        <v>93</v>
      </c>
      <c r="CH99" s="349">
        <v>0</v>
      </c>
      <c r="CI99" s="349">
        <v>91</v>
      </c>
      <c r="CJ99" s="349">
        <v>20</v>
      </c>
      <c r="CK99" s="349">
        <v>97</v>
      </c>
      <c r="CL99" s="349">
        <v>80</v>
      </c>
      <c r="CM99" s="349">
        <v>0</v>
      </c>
      <c r="CN99" s="349">
        <v>74</v>
      </c>
      <c r="CO99" s="349">
        <v>89</v>
      </c>
      <c r="CP99" s="349">
        <v>60</v>
      </c>
      <c r="CQ99" s="349">
        <v>82</v>
      </c>
      <c r="CR99" s="349">
        <v>0</v>
      </c>
      <c r="CS99" s="349">
        <v>68</v>
      </c>
      <c r="CT99" s="349">
        <v>66</v>
      </c>
      <c r="CU99" s="349">
        <v>86</v>
      </c>
      <c r="CV99" s="349">
        <v>0</v>
      </c>
      <c r="CW99" s="349">
        <v>0</v>
      </c>
      <c r="CX99" s="349">
        <v>0</v>
      </c>
      <c r="CY99" s="349">
        <v>0</v>
      </c>
      <c r="CZ99" s="349">
        <v>100</v>
      </c>
      <c r="DA99" s="349">
        <v>0</v>
      </c>
      <c r="DB99" s="50">
        <v>85</v>
      </c>
    </row>
    <row r="100" spans="1:106" ht="15.75">
      <c r="A100" s="63" t="s">
        <v>753</v>
      </c>
      <c r="B100" s="63"/>
      <c r="C100" s="287"/>
      <c r="D100" s="57">
        <f>SUM(E100:HQ100)</f>
        <v>3445</v>
      </c>
      <c r="E100" s="349">
        <v>20</v>
      </c>
      <c r="F100" s="349">
        <v>46</v>
      </c>
      <c r="G100" s="349">
        <v>71</v>
      </c>
      <c r="H100" s="349">
        <v>0</v>
      </c>
      <c r="I100" s="349">
        <v>0</v>
      </c>
      <c r="J100" s="349">
        <v>0</v>
      </c>
      <c r="K100" s="349">
        <v>0</v>
      </c>
      <c r="L100" s="349">
        <v>83</v>
      </c>
      <c r="M100" s="349">
        <v>0</v>
      </c>
      <c r="N100" s="349">
        <v>37</v>
      </c>
      <c r="O100" s="349">
        <v>0</v>
      </c>
      <c r="P100" s="349">
        <v>57</v>
      </c>
      <c r="Q100" s="349">
        <v>40</v>
      </c>
      <c r="R100" s="349">
        <v>12</v>
      </c>
      <c r="S100" s="349">
        <v>0</v>
      </c>
      <c r="T100" s="349">
        <v>44</v>
      </c>
      <c r="U100" s="349">
        <v>0</v>
      </c>
      <c r="V100" s="349">
        <v>0</v>
      </c>
      <c r="W100" s="349">
        <v>36</v>
      </c>
      <c r="X100" s="349">
        <v>0</v>
      </c>
      <c r="Y100" s="349">
        <v>85</v>
      </c>
      <c r="Z100" s="349">
        <v>96</v>
      </c>
      <c r="AA100" s="349">
        <v>44</v>
      </c>
      <c r="AB100" s="349">
        <v>84</v>
      </c>
      <c r="AC100" s="349">
        <v>88</v>
      </c>
      <c r="AD100" s="349">
        <v>50</v>
      </c>
      <c r="AE100" s="349">
        <v>29</v>
      </c>
      <c r="AF100" s="349">
        <v>73</v>
      </c>
      <c r="AG100" s="349">
        <v>0</v>
      </c>
      <c r="AH100" s="349">
        <v>82</v>
      </c>
      <c r="AI100" s="349">
        <v>26</v>
      </c>
      <c r="AJ100" s="349">
        <v>66</v>
      </c>
      <c r="AK100" s="349">
        <v>74</v>
      </c>
      <c r="AL100" s="349">
        <v>34</v>
      </c>
      <c r="AM100" s="349">
        <v>0</v>
      </c>
      <c r="AN100" s="349">
        <v>0</v>
      </c>
      <c r="AO100" s="349">
        <v>31</v>
      </c>
      <c r="AP100" s="349">
        <v>0</v>
      </c>
      <c r="AQ100" s="349">
        <v>76</v>
      </c>
      <c r="AR100" s="349">
        <v>30</v>
      </c>
      <c r="AS100" s="349">
        <v>39</v>
      </c>
      <c r="AT100" s="349">
        <v>60</v>
      </c>
      <c r="AU100" s="349">
        <v>80</v>
      </c>
      <c r="AV100" s="349">
        <v>57</v>
      </c>
      <c r="AW100" s="349">
        <v>0</v>
      </c>
      <c r="AX100" s="349">
        <v>100</v>
      </c>
      <c r="AY100" s="349">
        <v>0</v>
      </c>
      <c r="AZ100" s="349">
        <v>0</v>
      </c>
      <c r="BA100" s="349">
        <v>13</v>
      </c>
      <c r="BB100" s="349">
        <v>0</v>
      </c>
      <c r="BC100" s="349">
        <v>0</v>
      </c>
      <c r="BD100" s="349">
        <v>77</v>
      </c>
      <c r="BE100" s="349">
        <v>20</v>
      </c>
      <c r="BF100" s="349">
        <v>12</v>
      </c>
      <c r="BG100" s="349">
        <v>4</v>
      </c>
      <c r="BH100" s="349">
        <v>88</v>
      </c>
      <c r="BI100" s="349">
        <v>0</v>
      </c>
      <c r="BJ100" s="349">
        <v>0</v>
      </c>
      <c r="BK100" s="349">
        <v>99</v>
      </c>
      <c r="BL100" s="349">
        <v>0</v>
      </c>
      <c r="BM100" s="349">
        <v>44</v>
      </c>
      <c r="BN100" s="349">
        <v>44</v>
      </c>
      <c r="BO100" s="349">
        <v>69</v>
      </c>
      <c r="BP100" s="349">
        <v>0</v>
      </c>
      <c r="BQ100" s="349">
        <v>75</v>
      </c>
      <c r="BR100" s="349">
        <v>71</v>
      </c>
      <c r="BS100" s="349">
        <v>50</v>
      </c>
      <c r="BT100" s="349">
        <v>36</v>
      </c>
      <c r="BU100" s="349">
        <v>0</v>
      </c>
      <c r="BV100" s="349">
        <v>0</v>
      </c>
      <c r="BW100" s="349">
        <v>95</v>
      </c>
      <c r="BX100" s="349">
        <v>99</v>
      </c>
      <c r="BY100" s="349">
        <v>95</v>
      </c>
      <c r="BZ100" s="349">
        <v>0</v>
      </c>
      <c r="CA100" s="349">
        <v>25</v>
      </c>
      <c r="CB100" s="349">
        <v>23</v>
      </c>
      <c r="CC100" s="349">
        <v>19</v>
      </c>
      <c r="CD100" s="349">
        <v>0</v>
      </c>
      <c r="CE100" s="349">
        <v>0</v>
      </c>
      <c r="CF100" s="349">
        <v>63</v>
      </c>
      <c r="CG100" s="349">
        <v>26</v>
      </c>
      <c r="CH100" s="349">
        <v>87</v>
      </c>
      <c r="CI100" s="349">
        <v>96</v>
      </c>
      <c r="CJ100" s="349">
        <v>29</v>
      </c>
      <c r="CK100" s="349">
        <v>0</v>
      </c>
      <c r="CL100" s="349">
        <v>24</v>
      </c>
      <c r="CM100" s="349">
        <v>0</v>
      </c>
      <c r="CN100" s="349">
        <v>78</v>
      </c>
      <c r="CO100" s="349">
        <v>0</v>
      </c>
      <c r="CP100" s="349">
        <v>43</v>
      </c>
      <c r="CQ100" s="349">
        <v>0</v>
      </c>
      <c r="CR100" s="349">
        <v>82</v>
      </c>
      <c r="CS100" s="349">
        <v>0</v>
      </c>
      <c r="CT100" s="349">
        <v>0</v>
      </c>
      <c r="CU100" s="349">
        <v>42</v>
      </c>
      <c r="CV100" s="349">
        <v>0</v>
      </c>
      <c r="CW100" s="349">
        <v>0</v>
      </c>
      <c r="CX100" s="349">
        <v>0</v>
      </c>
      <c r="CY100" s="349">
        <v>0</v>
      </c>
      <c r="CZ100" s="349">
        <v>22</v>
      </c>
      <c r="DA100" s="349">
        <v>0</v>
      </c>
      <c r="DB100" s="50">
        <v>45</v>
      </c>
    </row>
    <row r="101" spans="1:106" ht="15.75">
      <c r="A101" s="277" t="s">
        <v>3366</v>
      </c>
      <c r="B101" s="3"/>
      <c r="C101" s="288"/>
      <c r="D101" s="57">
        <f>SUM(E101:HQ101)</f>
        <v>3704</v>
      </c>
      <c r="E101" s="349">
        <v>62</v>
      </c>
      <c r="F101" s="349">
        <v>98</v>
      </c>
      <c r="G101" s="349">
        <v>49</v>
      </c>
      <c r="H101" s="349">
        <v>100</v>
      </c>
      <c r="I101" s="349">
        <v>84</v>
      </c>
      <c r="J101" s="349">
        <v>50</v>
      </c>
      <c r="K101" s="349">
        <v>85</v>
      </c>
      <c r="L101" s="349">
        <v>0</v>
      </c>
      <c r="M101" s="349">
        <v>0</v>
      </c>
      <c r="N101" s="349">
        <v>74</v>
      </c>
      <c r="O101" s="349">
        <v>56</v>
      </c>
      <c r="P101" s="349">
        <v>13</v>
      </c>
      <c r="Q101" s="349">
        <v>62</v>
      </c>
      <c r="R101" s="349">
        <v>33</v>
      </c>
      <c r="S101" s="349">
        <v>0</v>
      </c>
      <c r="T101" s="349">
        <v>85</v>
      </c>
      <c r="U101" s="349">
        <v>95</v>
      </c>
      <c r="V101" s="349">
        <v>0</v>
      </c>
      <c r="W101" s="349">
        <v>59</v>
      </c>
      <c r="X101" s="349">
        <v>0</v>
      </c>
      <c r="Y101" s="349">
        <v>42</v>
      </c>
      <c r="Z101" s="349">
        <v>0</v>
      </c>
      <c r="AA101" s="349">
        <v>76</v>
      </c>
      <c r="AB101" s="349">
        <v>19</v>
      </c>
      <c r="AC101" s="349">
        <v>39</v>
      </c>
      <c r="AD101" s="349">
        <v>53</v>
      </c>
      <c r="AE101" s="349">
        <v>62</v>
      </c>
      <c r="AF101" s="349">
        <v>92</v>
      </c>
      <c r="AG101" s="349">
        <v>0</v>
      </c>
      <c r="AH101" s="349">
        <v>0</v>
      </c>
      <c r="AI101" s="349">
        <v>95</v>
      </c>
      <c r="AJ101" s="349">
        <v>1</v>
      </c>
      <c r="AK101" s="349">
        <v>0</v>
      </c>
      <c r="AL101" s="349">
        <v>50</v>
      </c>
      <c r="AM101" s="349">
        <v>83</v>
      </c>
      <c r="AN101" s="349">
        <v>77</v>
      </c>
      <c r="AO101" s="349">
        <v>19</v>
      </c>
      <c r="AP101" s="349">
        <v>0</v>
      </c>
      <c r="AQ101" s="349">
        <v>26</v>
      </c>
      <c r="AR101" s="349">
        <v>6</v>
      </c>
      <c r="AS101" s="349">
        <v>57</v>
      </c>
      <c r="AT101" s="349">
        <v>41</v>
      </c>
      <c r="AU101" s="349">
        <v>0</v>
      </c>
      <c r="AV101" s="349">
        <v>70</v>
      </c>
      <c r="AW101" s="349">
        <v>0</v>
      </c>
      <c r="AX101" s="349">
        <v>0</v>
      </c>
      <c r="AY101" s="349">
        <v>0</v>
      </c>
      <c r="AZ101" s="349">
        <v>0</v>
      </c>
      <c r="BA101" s="349">
        <v>65</v>
      </c>
      <c r="BB101" s="349">
        <v>0</v>
      </c>
      <c r="BC101" s="349">
        <v>0</v>
      </c>
      <c r="BD101" s="349">
        <v>86</v>
      </c>
      <c r="BE101" s="349">
        <v>31</v>
      </c>
      <c r="BF101" s="349">
        <v>55</v>
      </c>
      <c r="BG101" s="349">
        <v>71</v>
      </c>
      <c r="BH101" s="349">
        <v>1</v>
      </c>
      <c r="BI101" s="349">
        <v>0</v>
      </c>
      <c r="BJ101" s="349">
        <v>0</v>
      </c>
      <c r="BK101" s="349">
        <v>0</v>
      </c>
      <c r="BL101" s="349">
        <v>69</v>
      </c>
      <c r="BM101" s="349">
        <v>76</v>
      </c>
      <c r="BN101" s="349">
        <v>83</v>
      </c>
      <c r="BO101" s="349">
        <v>28</v>
      </c>
      <c r="BP101" s="349">
        <v>0</v>
      </c>
      <c r="BQ101" s="349">
        <v>26</v>
      </c>
      <c r="BR101" s="349">
        <v>95</v>
      </c>
      <c r="BS101" s="349">
        <v>7</v>
      </c>
      <c r="BT101" s="349">
        <v>48</v>
      </c>
      <c r="BU101" s="349">
        <v>94</v>
      </c>
      <c r="BV101" s="349">
        <v>73</v>
      </c>
      <c r="BW101" s="349">
        <v>0</v>
      </c>
      <c r="BX101" s="349">
        <v>0</v>
      </c>
      <c r="BY101" s="349">
        <v>0</v>
      </c>
      <c r="BZ101" s="349">
        <v>0</v>
      </c>
      <c r="CA101" s="349">
        <v>22</v>
      </c>
      <c r="CB101" s="349">
        <v>33</v>
      </c>
      <c r="CC101" s="349">
        <v>50</v>
      </c>
      <c r="CD101" s="349">
        <v>0</v>
      </c>
      <c r="CE101" s="349">
        <v>0</v>
      </c>
      <c r="CF101" s="349">
        <v>21</v>
      </c>
      <c r="CG101" s="349">
        <v>3</v>
      </c>
      <c r="CH101" s="349">
        <v>0</v>
      </c>
      <c r="CI101" s="349">
        <v>28</v>
      </c>
      <c r="CJ101" s="349">
        <v>63</v>
      </c>
      <c r="CK101" s="349">
        <v>84</v>
      </c>
      <c r="CL101" s="349">
        <v>68</v>
      </c>
      <c r="CM101" s="349">
        <v>95</v>
      </c>
      <c r="CN101" s="349">
        <v>0</v>
      </c>
      <c r="CO101" s="349">
        <v>0</v>
      </c>
      <c r="CP101" s="349">
        <v>17</v>
      </c>
      <c r="CQ101" s="349">
        <v>72</v>
      </c>
      <c r="CR101" s="349">
        <v>0</v>
      </c>
      <c r="CS101" s="349">
        <v>0</v>
      </c>
      <c r="CT101" s="349">
        <v>91</v>
      </c>
      <c r="CU101" s="349">
        <v>0</v>
      </c>
      <c r="CV101" s="349">
        <v>36</v>
      </c>
      <c r="CW101" s="349">
        <v>0</v>
      </c>
      <c r="CX101" s="349">
        <v>0</v>
      </c>
      <c r="CY101" s="349">
        <v>85</v>
      </c>
      <c r="CZ101" s="349">
        <v>11</v>
      </c>
      <c r="DA101" s="349">
        <v>92</v>
      </c>
      <c r="DB101" s="50">
        <v>12</v>
      </c>
    </row>
    <row r="102" spans="1:106" ht="15.75">
      <c r="A102" s="277" t="s">
        <v>2008</v>
      </c>
      <c r="B102" s="3"/>
      <c r="C102" s="288"/>
      <c r="D102" s="57">
        <f>SUM(E102:HQ102)</f>
        <v>4879</v>
      </c>
      <c r="E102" s="349">
        <v>43</v>
      </c>
      <c r="F102" s="349">
        <v>0</v>
      </c>
      <c r="G102" s="349">
        <v>96</v>
      </c>
      <c r="H102" s="349">
        <v>71</v>
      </c>
      <c r="I102" s="349">
        <v>0</v>
      </c>
      <c r="J102" s="349">
        <v>48</v>
      </c>
      <c r="K102" s="349">
        <v>72</v>
      </c>
      <c r="L102" s="349">
        <v>60</v>
      </c>
      <c r="M102" s="349">
        <v>0</v>
      </c>
      <c r="N102" s="349">
        <v>36</v>
      </c>
      <c r="O102" s="349">
        <v>65</v>
      </c>
      <c r="P102" s="349">
        <v>94</v>
      </c>
      <c r="Q102" s="349">
        <v>33</v>
      </c>
      <c r="R102" s="349">
        <v>66</v>
      </c>
      <c r="S102" s="349">
        <v>0</v>
      </c>
      <c r="T102" s="349">
        <v>95</v>
      </c>
      <c r="U102" s="349">
        <v>93</v>
      </c>
      <c r="V102" s="349">
        <v>0</v>
      </c>
      <c r="W102" s="349">
        <v>43</v>
      </c>
      <c r="X102" s="349">
        <v>0</v>
      </c>
      <c r="Y102" s="349">
        <v>99</v>
      </c>
      <c r="Z102" s="349">
        <v>98</v>
      </c>
      <c r="AA102" s="349">
        <v>78</v>
      </c>
      <c r="AB102" s="349">
        <v>52</v>
      </c>
      <c r="AC102" s="349">
        <v>58</v>
      </c>
      <c r="AD102" s="349">
        <v>64</v>
      </c>
      <c r="AE102" s="349">
        <v>27</v>
      </c>
      <c r="AF102" s="349">
        <v>93</v>
      </c>
      <c r="AG102" s="349">
        <v>76</v>
      </c>
      <c r="AH102" s="349">
        <v>57</v>
      </c>
      <c r="AI102" s="349">
        <v>16</v>
      </c>
      <c r="AJ102" s="349">
        <v>42</v>
      </c>
      <c r="AK102" s="349">
        <v>47</v>
      </c>
      <c r="AL102" s="349">
        <v>55</v>
      </c>
      <c r="AM102" s="349">
        <v>0</v>
      </c>
      <c r="AN102" s="349">
        <v>75</v>
      </c>
      <c r="AO102" s="349">
        <v>79</v>
      </c>
      <c r="AP102" s="349">
        <v>0</v>
      </c>
      <c r="AQ102" s="349">
        <v>100</v>
      </c>
      <c r="AR102" s="349">
        <v>56</v>
      </c>
      <c r="AS102" s="349">
        <v>61</v>
      </c>
      <c r="AT102" s="349">
        <v>90</v>
      </c>
      <c r="AU102" s="349">
        <v>0</v>
      </c>
      <c r="AV102" s="349">
        <v>75</v>
      </c>
      <c r="AW102" s="349">
        <v>0</v>
      </c>
      <c r="AX102" s="349">
        <v>0</v>
      </c>
      <c r="AY102" s="349">
        <v>0</v>
      </c>
      <c r="AZ102" s="349">
        <v>0</v>
      </c>
      <c r="BA102" s="349">
        <v>74</v>
      </c>
      <c r="BB102" s="349">
        <v>80</v>
      </c>
      <c r="BC102" s="349">
        <v>48</v>
      </c>
      <c r="BD102" s="349">
        <v>0</v>
      </c>
      <c r="BE102" s="349">
        <v>90</v>
      </c>
      <c r="BF102" s="349">
        <v>92</v>
      </c>
      <c r="BG102" s="349">
        <v>88</v>
      </c>
      <c r="BH102" s="349">
        <v>66</v>
      </c>
      <c r="BI102" s="349">
        <v>0</v>
      </c>
      <c r="BJ102" s="349">
        <v>0</v>
      </c>
      <c r="BK102" s="349">
        <v>0</v>
      </c>
      <c r="BL102" s="349">
        <v>0</v>
      </c>
      <c r="BM102" s="349">
        <v>80</v>
      </c>
      <c r="BN102" s="349">
        <v>63</v>
      </c>
      <c r="BO102" s="349">
        <v>93</v>
      </c>
      <c r="BP102" s="349">
        <v>0</v>
      </c>
      <c r="BQ102" s="349">
        <v>84</v>
      </c>
      <c r="BR102" s="349">
        <v>0</v>
      </c>
      <c r="BS102" s="349">
        <v>72</v>
      </c>
      <c r="BT102" s="349">
        <v>83</v>
      </c>
      <c r="BU102" s="349">
        <v>0</v>
      </c>
      <c r="BV102" s="349">
        <v>88</v>
      </c>
      <c r="BW102" s="349">
        <v>93</v>
      </c>
      <c r="BX102" s="349">
        <v>81</v>
      </c>
      <c r="BY102" s="349">
        <v>87</v>
      </c>
      <c r="BZ102" s="349">
        <v>0</v>
      </c>
      <c r="CA102" s="349">
        <v>98</v>
      </c>
      <c r="CB102" s="349">
        <v>80</v>
      </c>
      <c r="CC102" s="349">
        <v>72</v>
      </c>
      <c r="CD102" s="349">
        <v>0</v>
      </c>
      <c r="CE102" s="349">
        <v>0</v>
      </c>
      <c r="CF102" s="349">
        <v>20</v>
      </c>
      <c r="CG102" s="349">
        <v>50</v>
      </c>
      <c r="CH102" s="349">
        <v>0</v>
      </c>
      <c r="CI102" s="349">
        <v>98</v>
      </c>
      <c r="CJ102" s="349">
        <v>82</v>
      </c>
      <c r="CK102" s="349">
        <v>0</v>
      </c>
      <c r="CL102" s="349">
        <v>0</v>
      </c>
      <c r="CM102" s="349">
        <v>0</v>
      </c>
      <c r="CN102" s="349">
        <v>0</v>
      </c>
      <c r="CO102" s="349">
        <v>0</v>
      </c>
      <c r="CP102" s="349">
        <v>88</v>
      </c>
      <c r="CQ102" s="349">
        <v>96</v>
      </c>
      <c r="CR102" s="349">
        <v>67</v>
      </c>
      <c r="CS102" s="349">
        <v>0</v>
      </c>
      <c r="CT102" s="349">
        <v>0</v>
      </c>
      <c r="CU102" s="349">
        <v>92</v>
      </c>
      <c r="CV102" s="349">
        <v>91</v>
      </c>
      <c r="CW102" s="349">
        <v>0</v>
      </c>
      <c r="CX102" s="349">
        <v>0</v>
      </c>
      <c r="CY102" s="349">
        <v>61</v>
      </c>
      <c r="CZ102" s="349">
        <v>30</v>
      </c>
      <c r="DA102" s="349">
        <v>83</v>
      </c>
      <c r="DB102" s="50">
        <v>96</v>
      </c>
    </row>
    <row r="103" spans="1:106" ht="15.75">
      <c r="A103" s="60"/>
      <c r="B103" s="3"/>
      <c r="C103" s="288"/>
      <c r="D103" s="79"/>
      <c r="E103" s="3"/>
      <c r="F103" s="75"/>
      <c r="Q103" s="75"/>
      <c r="BD103" s="60"/>
      <c r="BE103" s="3"/>
      <c r="BF103" s="287"/>
      <c r="BG103" s="79"/>
      <c r="BH103" s="3"/>
      <c r="BI103" s="75"/>
      <c r="BS103" s="75"/>
      <c r="BV103" s="3"/>
      <c r="BW103" s="3"/>
      <c r="BX103" s="79"/>
      <c r="BZ103" s="75"/>
      <c r="CI103" s="3"/>
      <c r="CJ103" s="79"/>
      <c r="CK103" s="137"/>
    </row>
    <row r="104" spans="1:106" ht="15.75">
      <c r="A104" s="60"/>
      <c r="B104" s="63"/>
      <c r="C104" s="287"/>
      <c r="D104" s="79"/>
      <c r="E104" s="3"/>
      <c r="F104" s="75"/>
      <c r="Q104" s="75"/>
      <c r="BD104" s="82"/>
      <c r="BE104" s="3"/>
      <c r="BF104" s="288"/>
      <c r="BG104" s="79"/>
      <c r="BH104" s="40"/>
      <c r="BI104" s="75"/>
      <c r="BS104" s="75"/>
      <c r="BV104" s="82"/>
      <c r="BW104" s="40"/>
      <c r="BX104" s="40"/>
      <c r="BZ104" s="75"/>
      <c r="CH104" s="3"/>
      <c r="CI104" s="3"/>
      <c r="CJ104" s="79"/>
      <c r="CK104" s="137"/>
    </row>
    <row r="105" spans="1:106" ht="15.75">
      <c r="A105" s="82"/>
      <c r="B105" s="63"/>
      <c r="C105" s="288"/>
      <c r="D105" s="79"/>
      <c r="E105" s="40"/>
      <c r="F105" s="75"/>
      <c r="Q105" s="75"/>
      <c r="BD105" s="82"/>
      <c r="BE105" s="63"/>
      <c r="BF105" s="288"/>
      <c r="BG105" s="79"/>
      <c r="BH105" s="3"/>
      <c r="BI105" s="75"/>
      <c r="BS105" s="75"/>
      <c r="BV105" s="3"/>
      <c r="BW105" s="3"/>
      <c r="BX105" s="79"/>
      <c r="BZ105" s="75"/>
      <c r="CH105" s="226"/>
      <c r="CI105" s="40"/>
      <c r="CJ105" s="40"/>
      <c r="CK105" s="175"/>
    </row>
    <row r="106" spans="1:106" ht="15.75">
      <c r="A106" s="3"/>
      <c r="B106" s="63"/>
      <c r="C106" s="287"/>
      <c r="D106" s="79"/>
      <c r="E106" s="40"/>
      <c r="F106" s="75"/>
      <c r="Q106" s="75"/>
      <c r="BD106" s="82"/>
      <c r="BE106" s="3"/>
      <c r="BF106" s="288"/>
      <c r="BG106" s="79"/>
      <c r="BH106" s="40"/>
      <c r="BI106" s="75"/>
      <c r="BS106" s="75"/>
      <c r="BV106" s="3"/>
      <c r="BW106" s="3"/>
      <c r="BX106" s="79"/>
      <c r="BZ106" s="75"/>
      <c r="CH106" s="3"/>
      <c r="CI106" s="3"/>
      <c r="CJ106" s="79"/>
      <c r="CK106" s="137"/>
    </row>
    <row r="107" spans="1:106" ht="15.75">
      <c r="A107" s="60"/>
      <c r="B107" s="3"/>
      <c r="C107" s="288"/>
      <c r="D107" s="79"/>
      <c r="E107" s="40"/>
      <c r="F107" s="75"/>
      <c r="Q107" s="75"/>
      <c r="BD107" s="60"/>
      <c r="BE107" s="63"/>
      <c r="BF107" s="287"/>
      <c r="BG107" s="79"/>
      <c r="BH107" s="3"/>
      <c r="BI107" s="75"/>
      <c r="BS107" s="75"/>
      <c r="BV107" s="3"/>
      <c r="BW107" s="3"/>
      <c r="BX107" s="79"/>
      <c r="BZ107" s="75"/>
      <c r="CH107" s="3"/>
      <c r="CI107" s="3"/>
      <c r="CJ107" s="79"/>
      <c r="CK107" s="137"/>
    </row>
    <row r="108" spans="1:106" ht="15.75">
      <c r="A108" s="3"/>
      <c r="B108" s="3"/>
      <c r="C108" s="288"/>
      <c r="D108" s="79"/>
      <c r="E108" s="3"/>
      <c r="F108" s="75"/>
      <c r="BD108" s="3"/>
      <c r="BE108" s="3"/>
      <c r="BF108" s="288"/>
      <c r="BG108" s="79"/>
      <c r="BH108" s="3"/>
      <c r="BI108" s="75"/>
      <c r="BS108" s="75"/>
      <c r="BV108" s="82"/>
      <c r="BW108" s="40"/>
      <c r="BX108" s="40"/>
      <c r="BZ108" s="75"/>
      <c r="CH108" s="3"/>
      <c r="CI108" s="3"/>
      <c r="CJ108" s="79"/>
      <c r="CK108" s="137"/>
    </row>
    <row r="109" spans="1:106" ht="15.75">
      <c r="A109" s="60"/>
      <c r="B109" s="3"/>
      <c r="C109" s="288"/>
      <c r="D109" s="79"/>
      <c r="E109" s="3"/>
      <c r="F109" s="75"/>
      <c r="BD109" s="60"/>
      <c r="BE109" s="63"/>
      <c r="BF109" s="288"/>
      <c r="BG109" s="79"/>
      <c r="BH109" s="3"/>
      <c r="BI109" s="75"/>
      <c r="BS109" s="75"/>
      <c r="BV109" s="3"/>
      <c r="BW109" s="3"/>
      <c r="BX109" s="79"/>
      <c r="BZ109" s="75"/>
      <c r="CH109" s="226"/>
      <c r="CI109" s="40"/>
      <c r="CJ109" s="40"/>
      <c r="CK109" s="175"/>
    </row>
    <row r="110" spans="1:106" ht="15.75">
      <c r="A110" s="3"/>
      <c r="B110" s="3"/>
      <c r="C110" s="288"/>
      <c r="D110" s="79"/>
      <c r="E110" s="3"/>
      <c r="F110" s="75"/>
      <c r="BD110" s="3"/>
      <c r="BE110" s="3"/>
      <c r="BF110" s="287"/>
      <c r="BG110" s="79"/>
      <c r="BH110" s="3"/>
      <c r="BI110" s="75"/>
      <c r="BS110" s="75"/>
      <c r="BV110" s="3"/>
      <c r="BW110" s="3"/>
      <c r="BX110" s="79"/>
      <c r="BZ110" s="75"/>
      <c r="CH110" s="3"/>
      <c r="CI110" s="3"/>
      <c r="CJ110" s="79"/>
      <c r="CK110" s="137"/>
    </row>
    <row r="111" spans="1:106" ht="15.75">
      <c r="A111" s="60"/>
      <c r="B111" s="63"/>
      <c r="C111" s="288"/>
      <c r="D111" s="79"/>
      <c r="E111" s="3"/>
      <c r="F111" s="75"/>
      <c r="BD111" s="3"/>
      <c r="BE111" s="3"/>
      <c r="BF111" s="288"/>
      <c r="BG111" s="79"/>
      <c r="BH111" s="3"/>
      <c r="BI111" s="75"/>
      <c r="BS111" s="75"/>
      <c r="BV111" s="60"/>
      <c r="BW111" s="3"/>
      <c r="BX111" s="79"/>
      <c r="BZ111" s="75"/>
      <c r="CH111" s="3"/>
      <c r="CI111" s="3"/>
      <c r="CJ111" s="79"/>
      <c r="CK111" s="137"/>
    </row>
    <row r="112" spans="1:106" ht="15.75">
      <c r="A112" s="60"/>
      <c r="B112" s="3"/>
      <c r="C112" s="288"/>
      <c r="D112" s="79"/>
      <c r="E112" s="40"/>
      <c r="F112" s="75"/>
      <c r="BD112" s="3"/>
      <c r="BE112" s="3"/>
      <c r="BF112" s="288"/>
      <c r="BG112" s="79"/>
      <c r="BH112" s="3"/>
      <c r="BI112" s="75"/>
      <c r="BS112" s="75"/>
      <c r="BV112" s="3"/>
      <c r="BW112" s="3"/>
      <c r="BX112" s="79"/>
      <c r="BZ112" s="75"/>
      <c r="CH112" s="60"/>
      <c r="CI112" s="3"/>
      <c r="CJ112" s="79"/>
      <c r="CK112" s="137"/>
    </row>
    <row r="113" spans="1:89" ht="15.75">
      <c r="A113" s="60"/>
      <c r="B113" s="3"/>
      <c r="C113" s="288"/>
      <c r="D113" s="79"/>
      <c r="E113" s="40"/>
      <c r="F113" s="75"/>
      <c r="BE113" s="3"/>
      <c r="BF113" s="288"/>
      <c r="BG113" s="79"/>
      <c r="BH113" s="3"/>
      <c r="BI113" s="75"/>
      <c r="BS113" s="75"/>
      <c r="BV113" s="3"/>
      <c r="BW113" s="3"/>
      <c r="BX113" s="79"/>
      <c r="BZ113" s="75"/>
      <c r="CH113" s="3"/>
      <c r="CI113" s="3"/>
      <c r="CJ113" s="79"/>
      <c r="CK113" s="137"/>
    </row>
    <row r="114" spans="1:89" ht="15.75">
      <c r="A114" s="60"/>
      <c r="B114" s="3"/>
      <c r="C114" s="288"/>
      <c r="D114" s="79"/>
      <c r="E114" s="3"/>
      <c r="F114" s="75"/>
      <c r="BD114" s="3"/>
      <c r="BE114" s="3"/>
      <c r="BF114" s="288"/>
      <c r="BG114" s="79"/>
      <c r="BH114" s="3"/>
      <c r="BI114" s="75"/>
      <c r="BS114" s="75"/>
      <c r="BV114" s="3"/>
      <c r="BW114" s="3"/>
      <c r="BX114" s="79"/>
      <c r="BZ114" s="75"/>
      <c r="CH114" s="3"/>
      <c r="CI114" s="3"/>
      <c r="CJ114" s="79"/>
      <c r="CK114" s="137"/>
    </row>
    <row r="115" spans="1:89" ht="15.75">
      <c r="A115" s="3"/>
      <c r="B115" s="3"/>
      <c r="C115" s="288"/>
      <c r="D115" s="79"/>
      <c r="E115" s="3"/>
      <c r="F115" s="75"/>
      <c r="BD115" s="82"/>
      <c r="BE115" s="3"/>
      <c r="BF115" s="288"/>
      <c r="BG115" s="79"/>
      <c r="BH115" s="40"/>
      <c r="BI115" s="75"/>
      <c r="BS115" s="75"/>
      <c r="BV115" s="60"/>
      <c r="BW115" s="3"/>
      <c r="BX115" s="79"/>
      <c r="BZ115" s="75"/>
      <c r="CH115" s="3"/>
      <c r="CI115" s="3"/>
      <c r="CJ115" s="79"/>
      <c r="CK115" s="137"/>
    </row>
    <row r="116" spans="1:89" ht="15.75">
      <c r="A116" s="3"/>
      <c r="B116" s="3"/>
      <c r="C116" s="288"/>
      <c r="D116" s="79"/>
      <c r="E116" s="3"/>
      <c r="F116" s="75"/>
      <c r="BD116" s="3"/>
      <c r="BE116" s="3"/>
      <c r="BF116" s="288"/>
      <c r="BG116" s="79"/>
      <c r="BH116" s="3"/>
      <c r="BI116" s="75"/>
      <c r="BS116" s="75"/>
      <c r="BV116" s="82"/>
      <c r="BW116" s="40"/>
      <c r="BX116" s="40"/>
      <c r="BZ116" s="75"/>
      <c r="CH116" s="60"/>
      <c r="CI116" s="3"/>
      <c r="CJ116" s="79"/>
      <c r="CK116" s="137"/>
    </row>
    <row r="117" spans="1:89" ht="15.75">
      <c r="A117" s="82"/>
      <c r="B117" s="3"/>
      <c r="C117" s="288"/>
      <c r="D117" s="79"/>
      <c r="E117" s="40"/>
      <c r="F117" s="75"/>
      <c r="BD117" s="60"/>
      <c r="BE117" s="63"/>
      <c r="BF117" s="287"/>
      <c r="BG117" s="79"/>
      <c r="BH117" s="3"/>
      <c r="BI117" s="75"/>
      <c r="BS117" s="75"/>
      <c r="BV117" s="60"/>
      <c r="BW117" s="3"/>
      <c r="BX117" s="79"/>
      <c r="BZ117" s="75"/>
      <c r="CH117" s="226"/>
      <c r="CI117" s="40"/>
      <c r="CJ117" s="40"/>
      <c r="CK117" s="175"/>
    </row>
    <row r="118" spans="1:89" ht="15.75">
      <c r="A118" s="3"/>
      <c r="B118" s="3"/>
      <c r="C118" s="288"/>
      <c r="D118" s="79"/>
      <c r="E118" s="3"/>
      <c r="F118" s="75"/>
      <c r="BD118" s="3"/>
      <c r="BE118" s="3"/>
      <c r="BF118" s="288"/>
      <c r="BG118" s="79"/>
      <c r="BH118" s="3"/>
      <c r="BI118" s="75"/>
      <c r="BS118" s="75"/>
      <c r="BV118" s="60"/>
      <c r="BW118" s="3"/>
      <c r="BX118" s="79"/>
      <c r="BZ118" s="75"/>
      <c r="CH118" s="60"/>
      <c r="CI118" s="3"/>
      <c r="CJ118" s="79"/>
      <c r="CK118" s="137"/>
    </row>
    <row r="119" spans="1:89" ht="15.75">
      <c r="A119" s="60"/>
      <c r="B119" s="3"/>
      <c r="C119" s="288"/>
      <c r="D119" s="79"/>
      <c r="E119" s="40"/>
      <c r="F119" s="75"/>
      <c r="BD119" s="3"/>
      <c r="BE119" s="3"/>
      <c r="BF119" s="287"/>
      <c r="BG119" s="79"/>
      <c r="BH119" s="3"/>
      <c r="BI119" s="75"/>
      <c r="BS119" s="75"/>
      <c r="BW119" s="3"/>
      <c r="BX119" s="79"/>
      <c r="BZ119" s="75"/>
      <c r="CH119" s="60"/>
      <c r="CI119" s="3"/>
      <c r="CJ119" s="79"/>
      <c r="CK119" s="137"/>
    </row>
    <row r="120" spans="1:89" ht="15.75">
      <c r="A120" s="3"/>
      <c r="B120" s="63"/>
      <c r="C120" s="288"/>
      <c r="D120" s="79"/>
      <c r="E120" s="3"/>
      <c r="F120" s="75"/>
      <c r="BD120" s="60"/>
      <c r="BE120" s="63"/>
      <c r="BF120" s="287"/>
      <c r="BG120" s="79"/>
      <c r="BH120" s="3"/>
      <c r="BI120" s="75"/>
      <c r="BS120" s="75"/>
      <c r="BV120" s="82"/>
      <c r="BW120" s="40"/>
      <c r="BX120" s="40"/>
      <c r="BZ120" s="75"/>
      <c r="CI120" s="3"/>
      <c r="CJ120" s="79"/>
      <c r="CK120" s="137"/>
    </row>
    <row r="121" spans="1:89" ht="15.75">
      <c r="B121" s="3"/>
      <c r="C121" s="287"/>
      <c r="D121" s="79"/>
      <c r="E121" s="3"/>
      <c r="F121" s="75"/>
      <c r="BD121" s="60"/>
      <c r="BE121" s="3"/>
      <c r="BF121" s="288"/>
      <c r="BG121" s="79"/>
      <c r="BH121" s="40"/>
      <c r="BI121" s="75"/>
      <c r="BS121" s="75"/>
      <c r="BV121" s="60"/>
      <c r="BW121" s="3"/>
      <c r="BX121" s="79"/>
      <c r="BZ121" s="75"/>
      <c r="CH121" s="226"/>
      <c r="CI121" s="40"/>
      <c r="CJ121" s="40"/>
      <c r="CK121" s="175"/>
    </row>
    <row r="122" spans="1:89" ht="15.75">
      <c r="A122" s="3"/>
      <c r="B122" s="3"/>
      <c r="C122" s="288"/>
      <c r="D122" s="79"/>
      <c r="E122" s="3"/>
      <c r="F122" s="75"/>
      <c r="BD122" s="3"/>
      <c r="BE122" s="63"/>
      <c r="BF122" s="287"/>
      <c r="BG122" s="79"/>
      <c r="BH122" s="3"/>
      <c r="BI122" s="75"/>
      <c r="BW122" s="3"/>
      <c r="BX122" s="79"/>
      <c r="BZ122" s="75"/>
      <c r="CH122" s="60"/>
      <c r="CI122" s="3"/>
      <c r="CJ122" s="79"/>
      <c r="CK122" s="137"/>
    </row>
    <row r="123" spans="1:89" ht="15.75">
      <c r="A123" s="60"/>
      <c r="B123" s="63"/>
      <c r="C123" s="287"/>
      <c r="D123" s="79"/>
      <c r="E123" s="3"/>
      <c r="F123" s="75"/>
      <c r="BD123" s="60"/>
      <c r="BE123" s="63"/>
      <c r="BF123" s="287"/>
      <c r="BG123" s="79"/>
      <c r="BH123" s="3"/>
      <c r="BI123" s="75"/>
      <c r="BV123" s="82"/>
      <c r="BW123" s="40"/>
      <c r="BX123" s="40"/>
      <c r="BZ123" s="75"/>
      <c r="CI123" s="3"/>
      <c r="CJ123" s="79"/>
      <c r="CK123" s="137"/>
    </row>
    <row r="124" spans="1:89" ht="15.75">
      <c r="A124" s="60"/>
      <c r="B124" s="63"/>
      <c r="C124" s="287"/>
      <c r="D124" s="79"/>
      <c r="E124" s="3"/>
      <c r="F124" s="75"/>
      <c r="BD124" s="60"/>
      <c r="BE124" s="3"/>
      <c r="BF124" s="288"/>
      <c r="BG124" s="79"/>
      <c r="BH124" s="40"/>
      <c r="BI124" s="75"/>
      <c r="BV124" s="3"/>
      <c r="BW124" s="3"/>
      <c r="BX124" s="79"/>
      <c r="BZ124" s="75"/>
      <c r="CH124" s="226"/>
      <c r="CI124" s="40"/>
      <c r="CJ124" s="40"/>
      <c r="CK124" s="175"/>
    </row>
    <row r="125" spans="1:89" ht="15.75">
      <c r="A125" s="82"/>
      <c r="B125" s="3"/>
      <c r="C125" s="287"/>
      <c r="D125" s="79"/>
      <c r="E125" s="40"/>
      <c r="F125" s="75"/>
      <c r="BD125" s="60"/>
      <c r="BE125" s="3"/>
      <c r="BF125" s="288"/>
      <c r="BG125" s="79"/>
      <c r="BH125" s="3"/>
      <c r="BI125" s="75"/>
      <c r="BV125" s="82"/>
      <c r="BW125" s="40"/>
      <c r="BX125" s="40"/>
      <c r="BZ125" s="75"/>
      <c r="CH125" s="3"/>
      <c r="CI125" s="3"/>
      <c r="CJ125" s="79"/>
      <c r="CK125" s="137"/>
    </row>
    <row r="126" spans="1:89" ht="15.75">
      <c r="A126" s="3"/>
      <c r="B126" s="3"/>
      <c r="C126" s="287"/>
      <c r="D126" s="79"/>
      <c r="E126" s="3"/>
      <c r="F126" s="75"/>
      <c r="BD126" s="3"/>
      <c r="BE126" s="3"/>
      <c r="BF126" s="288"/>
      <c r="BG126" s="79"/>
      <c r="BH126" s="3"/>
      <c r="BI126" s="75"/>
      <c r="BV126" s="3"/>
      <c r="BW126" s="3"/>
      <c r="BX126" s="79"/>
      <c r="BZ126" s="75"/>
      <c r="CH126" s="226"/>
      <c r="CI126" s="40"/>
      <c r="CJ126" s="40"/>
      <c r="CK126" s="175"/>
    </row>
    <row r="127" spans="1:89" ht="15.75">
      <c r="A127" s="3"/>
      <c r="B127" s="3"/>
      <c r="C127" s="288"/>
      <c r="D127" s="79"/>
      <c r="E127" s="3"/>
      <c r="F127" s="75"/>
      <c r="BD127" s="3"/>
      <c r="BE127" s="3"/>
      <c r="BF127" s="288"/>
      <c r="BG127" s="79"/>
      <c r="BH127" s="3"/>
      <c r="BI127" s="75"/>
      <c r="CH127" s="3"/>
      <c r="CI127" s="3"/>
      <c r="CJ127" s="79"/>
      <c r="CK127" s="137"/>
    </row>
    <row r="128" spans="1:89" ht="15.75">
      <c r="A128" s="60"/>
      <c r="B128" s="3"/>
      <c r="C128" s="288"/>
      <c r="D128" s="79"/>
      <c r="E128" s="3"/>
      <c r="F128" s="75"/>
      <c r="BD128" s="3"/>
      <c r="BE128" s="3"/>
      <c r="BF128" s="287"/>
      <c r="BG128" s="79"/>
      <c r="BH128" s="3"/>
      <c r="BI128" s="75"/>
    </row>
    <row r="129" spans="1:61" ht="15.75">
      <c r="A129" s="60"/>
      <c r="B129" s="3"/>
      <c r="C129" s="287"/>
      <c r="D129" s="79"/>
      <c r="E129" s="3"/>
      <c r="F129" s="75"/>
      <c r="BD129" s="60"/>
      <c r="BE129" s="3"/>
      <c r="BF129" s="288"/>
      <c r="BG129" s="79"/>
      <c r="BH129" s="3"/>
      <c r="BI129" s="75"/>
    </row>
    <row r="130" spans="1:61" ht="15.75">
      <c r="A130" s="82"/>
      <c r="B130" s="3"/>
      <c r="C130" s="288"/>
      <c r="D130" s="79"/>
      <c r="E130" s="40"/>
      <c r="F130" s="75"/>
      <c r="BD130" s="60"/>
      <c r="BE130" s="3"/>
      <c r="BF130" s="288"/>
      <c r="BG130" s="79"/>
      <c r="BH130" s="3"/>
      <c r="BI130" s="75"/>
    </row>
    <row r="131" spans="1:61" ht="15.75">
      <c r="A131" s="82"/>
      <c r="B131" s="63"/>
      <c r="C131" s="288"/>
      <c r="D131" s="79"/>
      <c r="E131" s="3"/>
      <c r="F131" s="75"/>
      <c r="BE131" s="3"/>
      <c r="BF131" s="288"/>
      <c r="BG131" s="79"/>
      <c r="BH131" s="3"/>
      <c r="BI131" s="75"/>
    </row>
    <row r="132" spans="1:61" ht="15.75">
      <c r="A132" s="82"/>
      <c r="B132" s="3"/>
      <c r="C132" s="288"/>
      <c r="D132" s="79"/>
      <c r="E132" s="40"/>
      <c r="F132" s="75"/>
      <c r="BD132" s="82"/>
      <c r="BE132" s="63"/>
      <c r="BF132" s="288"/>
      <c r="BG132" s="79"/>
      <c r="BH132" s="3"/>
      <c r="BI132" s="75"/>
    </row>
    <row r="133" spans="1:61" ht="15.75">
      <c r="A133" s="60"/>
      <c r="B133" s="63"/>
      <c r="C133" s="287"/>
      <c r="D133" s="79"/>
      <c r="E133" s="3"/>
      <c r="F133" s="75"/>
      <c r="BD133" s="60"/>
      <c r="BE133" s="3"/>
      <c r="BF133" s="288"/>
      <c r="BG133" s="79"/>
      <c r="BH133" s="3"/>
      <c r="BI133" s="75"/>
    </row>
    <row r="134" spans="1:61" ht="15.75">
      <c r="A134" s="3"/>
      <c r="B134" s="3"/>
      <c r="C134" s="288"/>
      <c r="D134" s="79"/>
      <c r="E134" s="3"/>
      <c r="F134" s="75"/>
      <c r="BD134" s="60"/>
      <c r="BE134" s="3"/>
      <c r="BF134" s="288"/>
      <c r="BG134" s="79"/>
      <c r="BH134" s="40"/>
      <c r="BI134" s="75"/>
    </row>
    <row r="135" spans="1:61" ht="15.75">
      <c r="A135" s="60"/>
      <c r="B135" s="63"/>
      <c r="C135" s="288"/>
      <c r="D135" s="79"/>
      <c r="E135" s="3"/>
      <c r="F135" s="75"/>
      <c r="BE135" s="63"/>
      <c r="BF135" s="288"/>
      <c r="BG135" s="79"/>
      <c r="BH135" s="3"/>
      <c r="BI135" s="75"/>
    </row>
    <row r="136" spans="1:61" ht="15.75">
      <c r="A136" s="3"/>
      <c r="B136" s="3"/>
      <c r="C136" s="287"/>
      <c r="D136" s="79"/>
      <c r="E136" s="3"/>
      <c r="F136" s="75"/>
      <c r="BD136" s="82"/>
      <c r="BE136" s="63"/>
      <c r="BF136" s="288"/>
      <c r="BG136" s="79"/>
      <c r="BH136" s="40"/>
      <c r="BI136" s="75"/>
    </row>
    <row r="137" spans="1:61" ht="15.75">
      <c r="A137" s="3"/>
      <c r="B137" s="3"/>
      <c r="C137" s="288"/>
      <c r="D137" s="79"/>
      <c r="E137" s="3"/>
      <c r="F137" s="75"/>
      <c r="BD137" s="3"/>
      <c r="BE137" s="3"/>
      <c r="BF137" s="288"/>
      <c r="BG137" s="79"/>
      <c r="BH137" s="3"/>
      <c r="BI137" s="75"/>
    </row>
    <row r="138" spans="1:61" ht="15.75">
      <c r="A138" s="3"/>
      <c r="B138" s="3"/>
      <c r="C138" s="288"/>
      <c r="D138" s="79"/>
      <c r="E138" s="3"/>
      <c r="F138" s="75"/>
      <c r="BD138" s="3"/>
      <c r="BE138" s="3"/>
      <c r="BF138" s="288"/>
      <c r="BG138" s="79"/>
      <c r="BH138" s="3"/>
      <c r="BI138" s="75"/>
    </row>
    <row r="139" spans="1:61" ht="15.75">
      <c r="B139" s="3"/>
      <c r="C139" s="288"/>
      <c r="D139" s="79"/>
      <c r="E139" s="3"/>
      <c r="F139" s="75"/>
      <c r="BD139" s="60"/>
      <c r="BE139" s="3"/>
      <c r="BF139" s="288"/>
      <c r="BG139" s="79"/>
      <c r="BH139" s="40"/>
      <c r="BI139" s="75"/>
    </row>
    <row r="140" spans="1:61" ht="15.75">
      <c r="A140" s="3"/>
      <c r="B140" s="3"/>
      <c r="C140" s="288"/>
      <c r="D140" s="79"/>
      <c r="E140" s="3"/>
      <c r="F140" s="75"/>
    </row>
    <row r="141" spans="1:61" ht="15.75">
      <c r="A141" s="82"/>
      <c r="B141" s="3"/>
      <c r="C141" s="288"/>
      <c r="D141" s="79"/>
      <c r="E141" s="40"/>
      <c r="F141" s="75"/>
    </row>
    <row r="142" spans="1:61" ht="15.75">
      <c r="A142" s="3"/>
      <c r="B142" s="3"/>
      <c r="C142" s="288"/>
      <c r="D142" s="79"/>
      <c r="E142" s="3"/>
      <c r="F142" s="75"/>
    </row>
    <row r="143" spans="1:61" ht="15.75">
      <c r="A143" s="60"/>
      <c r="B143" s="63"/>
      <c r="C143" s="287"/>
      <c r="D143" s="79"/>
      <c r="E143" s="3"/>
      <c r="F143" s="75"/>
    </row>
    <row r="144" spans="1:61" ht="15.75">
      <c r="A144" s="3"/>
      <c r="B144" s="3"/>
      <c r="C144" s="288"/>
      <c r="D144" s="79"/>
      <c r="E144" s="3"/>
      <c r="F144" s="75"/>
    </row>
    <row r="145" spans="1:6" ht="15.75">
      <c r="A145" s="3"/>
      <c r="B145" s="3"/>
      <c r="C145" s="287"/>
      <c r="D145" s="79"/>
      <c r="E145" s="3"/>
      <c r="F145" s="75"/>
    </row>
    <row r="146" spans="1:6" ht="15.75">
      <c r="A146" s="60"/>
      <c r="B146" s="63"/>
      <c r="C146" s="287"/>
      <c r="D146" s="79"/>
      <c r="E146" s="3"/>
      <c r="F146" s="75"/>
    </row>
    <row r="147" spans="1:6" ht="15.75">
      <c r="A147" s="60"/>
      <c r="B147" s="3"/>
      <c r="C147" s="288"/>
      <c r="D147" s="79"/>
      <c r="E147" s="40"/>
      <c r="F147" s="75"/>
    </row>
    <row r="148" spans="1:6" ht="15.75">
      <c r="A148" s="3"/>
      <c r="B148" s="63"/>
      <c r="C148" s="287"/>
      <c r="D148" s="79"/>
      <c r="E148" s="3"/>
      <c r="F148" s="75"/>
    </row>
    <row r="149" spans="1:6" ht="15.75">
      <c r="A149" s="60"/>
      <c r="B149" s="63"/>
      <c r="C149" s="287"/>
      <c r="D149" s="79"/>
      <c r="E149" s="3"/>
      <c r="F149" s="75"/>
    </row>
    <row r="150" spans="1:6" ht="15.75">
      <c r="A150" s="60"/>
      <c r="B150" s="3"/>
      <c r="C150" s="288"/>
      <c r="D150" s="79"/>
      <c r="E150" s="40"/>
      <c r="F150" s="75"/>
    </row>
    <row r="151" spans="1:6" ht="15.75">
      <c r="A151" s="60"/>
      <c r="B151" s="3"/>
      <c r="C151" s="288"/>
      <c r="D151" s="79"/>
      <c r="E151" s="3"/>
      <c r="F151" s="75"/>
    </row>
    <row r="152" spans="1:6" ht="15.75">
      <c r="A152" s="3"/>
      <c r="B152" s="3"/>
      <c r="C152" s="288"/>
      <c r="D152" s="79"/>
      <c r="E152" s="3"/>
      <c r="F152" s="75"/>
    </row>
    <row r="153" spans="1:6" ht="15.75">
      <c r="A153" s="3"/>
      <c r="B153" s="3"/>
      <c r="C153" s="288"/>
      <c r="D153" s="79"/>
      <c r="E153" s="3"/>
      <c r="F153" s="75"/>
    </row>
    <row r="154" spans="1:6" ht="15.75">
      <c r="A154" s="3"/>
      <c r="B154" s="3"/>
      <c r="C154" s="287"/>
      <c r="D154" s="79"/>
      <c r="E154" s="3"/>
      <c r="F154" s="75"/>
    </row>
    <row r="155" spans="1:6" ht="15.75">
      <c r="A155" s="60"/>
      <c r="B155" s="3"/>
      <c r="C155" s="288"/>
      <c r="D155" s="79"/>
      <c r="E155" s="3"/>
      <c r="F155" s="75"/>
    </row>
    <row r="156" spans="1:6" ht="15.75">
      <c r="A156" s="60"/>
      <c r="B156" s="3"/>
      <c r="C156" s="288"/>
      <c r="D156" s="79"/>
      <c r="E156" s="3"/>
      <c r="F156" s="75"/>
    </row>
    <row r="157" spans="1:6" ht="15.75">
      <c r="B157" s="3"/>
      <c r="C157" s="288"/>
      <c r="D157" s="79"/>
      <c r="E157" s="3"/>
      <c r="F157" s="75"/>
    </row>
    <row r="158" spans="1:6" ht="15.75">
      <c r="A158" s="82"/>
      <c r="B158" s="63"/>
      <c r="C158" s="288"/>
      <c r="D158" s="79"/>
      <c r="E158" s="3"/>
      <c r="F158" s="75"/>
    </row>
    <row r="159" spans="1:6" ht="15.75">
      <c r="A159" s="60"/>
      <c r="B159" s="3"/>
      <c r="C159" s="288"/>
      <c r="D159" s="79"/>
      <c r="E159" s="3"/>
      <c r="F159" s="75"/>
    </row>
    <row r="160" spans="1:6" ht="15.75">
      <c r="A160" s="60"/>
      <c r="B160" s="3"/>
      <c r="C160" s="288"/>
      <c r="D160" s="79"/>
      <c r="E160" s="40"/>
      <c r="F160" s="75"/>
    </row>
    <row r="161" spans="1:6" ht="15.75">
      <c r="B161" s="63"/>
      <c r="C161" s="288"/>
      <c r="D161" s="79"/>
      <c r="E161" s="3"/>
      <c r="F161" s="75"/>
    </row>
    <row r="162" spans="1:6" ht="15.75">
      <c r="A162" s="82"/>
      <c r="B162" s="63"/>
      <c r="C162" s="288"/>
      <c r="D162" s="79"/>
      <c r="E162" s="40"/>
      <c r="F162" s="75"/>
    </row>
    <row r="163" spans="1:6" ht="15.75">
      <c r="A163" s="3"/>
      <c r="B163" s="3"/>
      <c r="C163" s="288"/>
      <c r="D163" s="79"/>
      <c r="E163" s="3"/>
      <c r="F163" s="75"/>
    </row>
    <row r="164" spans="1:6" ht="15.75">
      <c r="A164" s="3"/>
      <c r="B164" s="3"/>
      <c r="C164" s="288"/>
      <c r="D164" s="79"/>
      <c r="E164" s="3"/>
      <c r="F164" s="75"/>
    </row>
    <row r="165" spans="1:6" ht="15.75">
      <c r="A165" s="60"/>
      <c r="B165" s="3"/>
      <c r="C165" s="288"/>
      <c r="D165" s="79"/>
      <c r="E165" s="40"/>
      <c r="F165" s="75"/>
    </row>
  </sheetData>
  <sortState xmlns:xlrd2="http://schemas.microsoft.com/office/spreadsheetml/2017/richdata2" ref="DE3:DK102">
    <sortCondition ref="DE3:DE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899"/>
  <sheetViews>
    <sheetView topLeftCell="A3080" zoomScaleNormal="100" workbookViewId="0">
      <selection activeCell="N2959" sqref="N2959:N3085"/>
    </sheetView>
  </sheetViews>
  <sheetFormatPr defaultColWidth="8.85546875" defaultRowHeight="12.75"/>
  <cols>
    <col min="1" max="1" width="4.28515625" customWidth="1"/>
    <col min="8" max="8" width="9.140625"/>
    <col min="13" max="13" width="10.5703125" style="69" customWidth="1"/>
    <col min="14" max="14" width="10.140625" customWidth="1"/>
  </cols>
  <sheetData>
    <row r="1" spans="1:26" s="24" customFormat="1" ht="15.75">
      <c r="A1" s="24" t="s">
        <v>874</v>
      </c>
      <c r="L1" s="68"/>
      <c r="N1" s="98"/>
      <c r="O1" s="100" t="s">
        <v>814</v>
      </c>
      <c r="Q1" s="64" t="s">
        <v>280</v>
      </c>
      <c r="R1" s="100" t="s">
        <v>818</v>
      </c>
    </row>
    <row r="2" spans="1:26" s="24" customFormat="1" ht="15.75">
      <c r="A2" t="s">
        <v>1744</v>
      </c>
      <c r="C2" t="s">
        <v>1745</v>
      </c>
      <c r="L2" s="68"/>
      <c r="N2" s="97"/>
      <c r="O2" s="100" t="s">
        <v>815</v>
      </c>
      <c r="P2"/>
      <c r="Q2" s="9" t="s">
        <v>279</v>
      </c>
      <c r="R2" s="100" t="s">
        <v>819</v>
      </c>
    </row>
    <row r="3" spans="1:26" ht="15.75">
      <c r="A3" t="s">
        <v>366</v>
      </c>
      <c r="C3" t="s">
        <v>1746</v>
      </c>
      <c r="L3" s="69"/>
      <c r="M3" s="221"/>
      <c r="N3" s="325"/>
      <c r="O3" s="100" t="s">
        <v>816</v>
      </c>
      <c r="Q3" s="9" t="s">
        <v>183</v>
      </c>
      <c r="R3" s="100" t="s">
        <v>3094</v>
      </c>
    </row>
    <row r="4" spans="1:26" ht="15.75">
      <c r="A4" t="s">
        <v>367</v>
      </c>
      <c r="C4" t="s">
        <v>1747</v>
      </c>
      <c r="L4" s="69"/>
      <c r="M4" s="221"/>
      <c r="N4" s="99"/>
      <c r="O4" s="100" t="s">
        <v>817</v>
      </c>
      <c r="Q4" s="9">
        <v>0</v>
      </c>
      <c r="R4" s="100" t="s">
        <v>3093</v>
      </c>
    </row>
    <row r="5" spans="1:26" ht="15.75">
      <c r="A5" t="s">
        <v>368</v>
      </c>
      <c r="C5" t="s">
        <v>1748</v>
      </c>
      <c r="L5" s="69"/>
      <c r="M5" s="221"/>
      <c r="Q5" s="100"/>
      <c r="T5" s="100"/>
    </row>
    <row r="6" spans="1:26" ht="15.75">
      <c r="G6" s="51" t="s">
        <v>879</v>
      </c>
      <c r="J6" s="51"/>
      <c r="K6" s="51"/>
      <c r="L6" s="69"/>
      <c r="M6"/>
      <c r="Q6" s="100"/>
    </row>
    <row r="7" spans="1:26" ht="25.5">
      <c r="A7" s="23" t="s">
        <v>182</v>
      </c>
      <c r="L7" s="69"/>
      <c r="M7"/>
    </row>
    <row r="8" spans="1:26">
      <c r="L8" s="69"/>
      <c r="M8"/>
    </row>
    <row r="9" spans="1:26" s="39" customFormat="1" ht="15">
      <c r="E9" s="61">
        <v>2016</v>
      </c>
      <c r="F9" s="61">
        <v>2017</v>
      </c>
      <c r="G9" s="61">
        <v>2018</v>
      </c>
      <c r="H9" s="61">
        <v>2019</v>
      </c>
      <c r="I9" s="61">
        <v>2020</v>
      </c>
      <c r="J9" s="61">
        <v>2021</v>
      </c>
      <c r="K9" s="61">
        <v>2022</v>
      </c>
      <c r="L9" s="61">
        <v>2023</v>
      </c>
      <c r="N9" s="70" t="s">
        <v>40</v>
      </c>
    </row>
    <row r="10" spans="1:26" ht="15">
      <c r="A10" s="28" t="s">
        <v>0</v>
      </c>
      <c r="B10" s="63" t="s">
        <v>39</v>
      </c>
      <c r="C10" s="3"/>
      <c r="D10" s="3"/>
      <c r="E10" s="214">
        <v>685.2</v>
      </c>
      <c r="F10" s="212">
        <v>914.3</v>
      </c>
      <c r="G10" s="212">
        <v>635.29999999999995</v>
      </c>
      <c r="H10" s="217">
        <v>475.9</v>
      </c>
      <c r="I10" s="213">
        <v>586.5</v>
      </c>
      <c r="J10" s="9">
        <v>0</v>
      </c>
      <c r="K10" s="9">
        <v>0</v>
      </c>
      <c r="L10" s="9" t="s">
        <v>279</v>
      </c>
      <c r="N10" s="67">
        <f t="shared" ref="N10:N41" si="0">SUM(E10:L10)</f>
        <v>3297.2000000000003</v>
      </c>
      <c r="P10" t="s">
        <v>1682</v>
      </c>
      <c r="R10" s="3"/>
      <c r="S10" s="3" t="s">
        <v>1749</v>
      </c>
      <c r="T10" s="63"/>
      <c r="U10" s="63"/>
      <c r="V10" s="269"/>
      <c r="W10" s="337"/>
      <c r="X10" s="63"/>
      <c r="Z10" s="349">
        <v>10</v>
      </c>
    </row>
    <row r="11" spans="1:26" ht="15">
      <c r="A11" s="28" t="s">
        <v>2</v>
      </c>
      <c r="B11" s="63" t="s">
        <v>19</v>
      </c>
      <c r="C11" s="3"/>
      <c r="D11" s="3"/>
      <c r="E11" s="212">
        <v>643.1</v>
      </c>
      <c r="F11" s="214">
        <v>938.2</v>
      </c>
      <c r="G11" s="9">
        <v>426.9</v>
      </c>
      <c r="H11" s="217">
        <v>582.09999999999991</v>
      </c>
      <c r="I11" s="9">
        <v>424.7</v>
      </c>
      <c r="J11" s="9">
        <v>0</v>
      </c>
      <c r="K11" s="9">
        <v>0</v>
      </c>
      <c r="L11" s="9" t="s">
        <v>279</v>
      </c>
      <c r="N11" s="67">
        <f t="shared" si="0"/>
        <v>3015</v>
      </c>
      <c r="P11" t="s">
        <v>812</v>
      </c>
      <c r="R11" s="3"/>
      <c r="S11" s="3" t="s">
        <v>1750</v>
      </c>
      <c r="T11" s="277"/>
      <c r="U11" s="63"/>
      <c r="V11" s="288"/>
      <c r="W11" s="337"/>
      <c r="X11" s="63"/>
      <c r="Z11" s="349">
        <v>62</v>
      </c>
    </row>
    <row r="12" spans="1:26" ht="15">
      <c r="A12" s="28" t="s">
        <v>3</v>
      </c>
      <c r="B12" s="63" t="s">
        <v>31</v>
      </c>
      <c r="C12" s="3"/>
      <c r="D12" s="3"/>
      <c r="E12" s="213">
        <v>553</v>
      </c>
      <c r="F12" s="9">
        <v>542</v>
      </c>
      <c r="G12" s="217">
        <v>595.9</v>
      </c>
      <c r="H12" s="9">
        <v>372.9</v>
      </c>
      <c r="I12" s="9">
        <v>456.4</v>
      </c>
      <c r="J12" s="9">
        <v>0</v>
      </c>
      <c r="K12" s="9">
        <v>0</v>
      </c>
      <c r="L12" s="9">
        <v>486.50000000000011</v>
      </c>
      <c r="N12" s="67">
        <f t="shared" si="0"/>
        <v>3006.7000000000003</v>
      </c>
      <c r="P12" t="s">
        <v>292</v>
      </c>
      <c r="R12" s="3"/>
      <c r="T12" s="219"/>
      <c r="U12" s="63"/>
      <c r="V12" s="288"/>
      <c r="W12" s="337"/>
      <c r="X12" s="63"/>
      <c r="Z12" s="349">
        <v>56</v>
      </c>
    </row>
    <row r="13" spans="1:26" ht="15">
      <c r="A13" s="28" t="s">
        <v>5</v>
      </c>
      <c r="B13" s="63" t="s">
        <v>17</v>
      </c>
      <c r="C13" s="3"/>
      <c r="D13" s="3"/>
      <c r="E13" s="217">
        <v>384.1</v>
      </c>
      <c r="F13" s="9">
        <v>577</v>
      </c>
      <c r="G13" s="217">
        <v>607.70000000000005</v>
      </c>
      <c r="H13" s="217">
        <v>557.59999999999991</v>
      </c>
      <c r="I13" s="217">
        <v>521.29999999999995</v>
      </c>
      <c r="J13" s="9">
        <v>0</v>
      </c>
      <c r="K13" s="9">
        <v>0</v>
      </c>
      <c r="L13" s="9">
        <v>352.2</v>
      </c>
      <c r="N13" s="67">
        <f t="shared" si="0"/>
        <v>2999.8999999999996</v>
      </c>
      <c r="P13" t="s">
        <v>1683</v>
      </c>
      <c r="R13" s="3"/>
      <c r="S13" s="216" t="s">
        <v>363</v>
      </c>
      <c r="T13" s="277"/>
      <c r="U13" s="63"/>
      <c r="V13" s="288"/>
      <c r="W13" s="337"/>
      <c r="X13" s="63"/>
      <c r="Z13" s="349">
        <v>39</v>
      </c>
    </row>
    <row r="14" spans="1:26" ht="15">
      <c r="A14" s="28" t="s">
        <v>7</v>
      </c>
      <c r="B14" s="63" t="s">
        <v>25</v>
      </c>
      <c r="C14" s="3"/>
      <c r="D14" s="3"/>
      <c r="E14" s="217">
        <v>467.9</v>
      </c>
      <c r="F14" s="217">
        <v>664.8</v>
      </c>
      <c r="G14" s="214">
        <v>710.5</v>
      </c>
      <c r="H14" s="9">
        <v>253.50000000000003</v>
      </c>
      <c r="I14" s="217">
        <v>490.30000000000007</v>
      </c>
      <c r="J14" s="9">
        <v>0</v>
      </c>
      <c r="K14" s="9">
        <v>0</v>
      </c>
      <c r="L14" s="9">
        <v>310.5</v>
      </c>
      <c r="N14" s="67">
        <f t="shared" si="0"/>
        <v>2897.5</v>
      </c>
      <c r="P14" t="s">
        <v>1684</v>
      </c>
      <c r="R14" s="3"/>
      <c r="S14" s="3" t="s">
        <v>1751</v>
      </c>
      <c r="T14" s="219"/>
      <c r="U14" s="63"/>
      <c r="V14" s="288"/>
      <c r="W14" s="337"/>
      <c r="X14" s="63"/>
      <c r="Z14" s="349">
        <v>77</v>
      </c>
    </row>
    <row r="15" spans="1:26" ht="15">
      <c r="A15" s="28" t="s">
        <v>8</v>
      </c>
      <c r="B15" s="63" t="s">
        <v>9</v>
      </c>
      <c r="C15" s="3"/>
      <c r="D15" s="3"/>
      <c r="E15" s="217">
        <v>442.3</v>
      </c>
      <c r="F15" s="217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217">
        <v>709</v>
      </c>
      <c r="N15" s="67">
        <f t="shared" si="0"/>
        <v>2861.6000000000004</v>
      </c>
      <c r="P15" t="s">
        <v>2467</v>
      </c>
      <c r="R15" s="3"/>
      <c r="T15" s="219"/>
      <c r="U15" s="63"/>
      <c r="V15" s="288"/>
      <c r="W15" s="337"/>
      <c r="Z15" s="349">
        <v>80</v>
      </c>
    </row>
    <row r="16" spans="1:26" ht="15">
      <c r="A16" s="28" t="s">
        <v>10</v>
      </c>
      <c r="B16" s="63" t="s">
        <v>15</v>
      </c>
      <c r="C16" s="3"/>
      <c r="D16" s="3"/>
      <c r="E16" s="9">
        <v>350.4</v>
      </c>
      <c r="F16" s="217">
        <v>634.9</v>
      </c>
      <c r="G16" s="217">
        <v>556.5</v>
      </c>
      <c r="H16" s="9">
        <v>279.40000000000003</v>
      </c>
      <c r="I16" s="217">
        <v>566.9</v>
      </c>
      <c r="J16" s="9">
        <v>0</v>
      </c>
      <c r="K16" s="9">
        <v>0</v>
      </c>
      <c r="L16" s="9">
        <v>363.99999999999994</v>
      </c>
      <c r="N16" s="67">
        <f t="shared" si="0"/>
        <v>2752.1</v>
      </c>
      <c r="P16" t="s">
        <v>978</v>
      </c>
      <c r="R16" s="3"/>
      <c r="T16" s="63"/>
      <c r="U16" s="63"/>
      <c r="V16" s="269"/>
      <c r="W16" s="337"/>
      <c r="Z16" s="349">
        <v>64</v>
      </c>
    </row>
    <row r="17" spans="1:26" ht="15">
      <c r="A17" s="28" t="s">
        <v>12</v>
      </c>
      <c r="B17" s="63" t="s">
        <v>21</v>
      </c>
      <c r="C17" s="3"/>
      <c r="D17" s="3"/>
      <c r="E17" s="217">
        <v>426.90000000000003</v>
      </c>
      <c r="F17" s="217">
        <v>628.4</v>
      </c>
      <c r="G17" s="217">
        <v>542.59999999999991</v>
      </c>
      <c r="H17" s="213">
        <v>609.90000000000009</v>
      </c>
      <c r="I17" s="9">
        <v>98.8</v>
      </c>
      <c r="J17" s="9">
        <v>0</v>
      </c>
      <c r="K17" s="9">
        <v>0</v>
      </c>
      <c r="L17" s="9">
        <v>427.4</v>
      </c>
      <c r="N17" s="67">
        <f t="shared" si="0"/>
        <v>2734.0000000000005</v>
      </c>
      <c r="P17" t="s">
        <v>811</v>
      </c>
      <c r="R17" s="3"/>
      <c r="S17" s="3" t="s">
        <v>363</v>
      </c>
      <c r="T17" s="277"/>
      <c r="U17" s="63"/>
      <c r="V17" s="288"/>
      <c r="W17" s="337"/>
      <c r="X17" s="337"/>
      <c r="Z17" s="349">
        <v>15</v>
      </c>
    </row>
    <row r="18" spans="1:26" ht="15">
      <c r="A18" s="28" t="s">
        <v>14</v>
      </c>
      <c r="B18" s="63" t="s">
        <v>37</v>
      </c>
      <c r="C18" s="3"/>
      <c r="D18" s="3"/>
      <c r="E18" s="9">
        <v>315.5</v>
      </c>
      <c r="F18" s="213">
        <v>863.8</v>
      </c>
      <c r="G18" s="9">
        <v>323.10000000000002</v>
      </c>
      <c r="H18" s="9">
        <v>430.5</v>
      </c>
      <c r="I18" s="9">
        <v>147.80000000000001</v>
      </c>
      <c r="J18" s="9">
        <v>0</v>
      </c>
      <c r="K18" s="9">
        <v>0</v>
      </c>
      <c r="L18" s="9">
        <v>611.40000000000009</v>
      </c>
      <c r="N18" s="67">
        <f t="shared" si="0"/>
        <v>2692.1000000000004</v>
      </c>
      <c r="P18" t="s">
        <v>283</v>
      </c>
      <c r="R18" s="3"/>
      <c r="T18" s="277"/>
      <c r="U18" s="63"/>
      <c r="V18" s="288"/>
      <c r="W18" s="337"/>
      <c r="Z18" s="349">
        <v>82</v>
      </c>
    </row>
    <row r="19" spans="1:26" ht="15">
      <c r="A19" s="28" t="s">
        <v>16</v>
      </c>
      <c r="B19" s="63" t="s">
        <v>141</v>
      </c>
      <c r="E19" s="9" t="s">
        <v>279</v>
      </c>
      <c r="F19" s="217">
        <v>671.5</v>
      </c>
      <c r="G19" s="9">
        <v>439.8</v>
      </c>
      <c r="H19" s="9">
        <v>298.20000000000005</v>
      </c>
      <c r="I19" s="9">
        <v>254</v>
      </c>
      <c r="J19" s="9">
        <v>0</v>
      </c>
      <c r="K19" s="9">
        <v>0</v>
      </c>
      <c r="L19" s="217">
        <v>756.1</v>
      </c>
      <c r="N19" s="67">
        <f t="shared" si="0"/>
        <v>2419.6</v>
      </c>
      <c r="P19" t="s">
        <v>304</v>
      </c>
      <c r="R19" s="3"/>
      <c r="T19" s="63"/>
      <c r="U19" s="63"/>
      <c r="V19" s="269"/>
      <c r="X19" s="63"/>
      <c r="Z19" s="349">
        <v>86</v>
      </c>
    </row>
    <row r="20" spans="1:26" ht="15">
      <c r="A20" s="28" t="s">
        <v>18</v>
      </c>
      <c r="B20" s="63" t="s">
        <v>27</v>
      </c>
      <c r="C20" s="3"/>
      <c r="D20" s="3"/>
      <c r="E20" s="217">
        <v>471.6</v>
      </c>
      <c r="F20" s="9">
        <v>410.6</v>
      </c>
      <c r="G20" s="9">
        <v>410.09999999999997</v>
      </c>
      <c r="H20" s="9">
        <v>370.40000000000003</v>
      </c>
      <c r="I20" s="9">
        <v>396.9</v>
      </c>
      <c r="J20" s="9">
        <v>0</v>
      </c>
      <c r="K20" s="9">
        <v>0</v>
      </c>
      <c r="L20" s="9">
        <v>278.3</v>
      </c>
      <c r="N20" s="67">
        <f t="shared" si="0"/>
        <v>2337.9</v>
      </c>
      <c r="P20" t="s">
        <v>285</v>
      </c>
      <c r="R20" s="3"/>
      <c r="T20" s="219"/>
      <c r="U20" s="63"/>
      <c r="V20" s="288"/>
      <c r="W20" s="337"/>
      <c r="X20" s="63"/>
      <c r="Z20" s="349">
        <v>69</v>
      </c>
    </row>
    <row r="21" spans="1:26" ht="15">
      <c r="A21" s="28" t="s">
        <v>20</v>
      </c>
      <c r="B21" s="63" t="s">
        <v>6</v>
      </c>
      <c r="C21" s="3"/>
      <c r="D21" s="3"/>
      <c r="E21" s="217">
        <v>498.2</v>
      </c>
      <c r="F21" s="217">
        <v>597.79999999999995</v>
      </c>
      <c r="G21" s="9">
        <v>434.2</v>
      </c>
      <c r="H21" s="217">
        <v>496.15000000000003</v>
      </c>
      <c r="I21" s="9">
        <v>294.7</v>
      </c>
      <c r="J21" s="9">
        <v>0</v>
      </c>
      <c r="K21" s="9">
        <v>0</v>
      </c>
      <c r="L21" s="9" t="s">
        <v>279</v>
      </c>
      <c r="N21" s="67">
        <f t="shared" si="0"/>
        <v>2321.0500000000002</v>
      </c>
      <c r="P21" t="s">
        <v>813</v>
      </c>
      <c r="R21" s="3"/>
      <c r="T21" s="63"/>
      <c r="U21" s="63"/>
      <c r="V21" s="288"/>
      <c r="W21" s="337"/>
      <c r="X21" s="63"/>
      <c r="Z21" s="349">
        <v>8</v>
      </c>
    </row>
    <row r="22" spans="1:26" ht="15">
      <c r="A22" s="28" t="s">
        <v>22</v>
      </c>
      <c r="B22" s="63" t="s">
        <v>35</v>
      </c>
      <c r="C22" s="3"/>
      <c r="D22" s="3"/>
      <c r="E22" s="9">
        <v>381.6</v>
      </c>
      <c r="F22" s="9">
        <v>576.4</v>
      </c>
      <c r="G22" s="9">
        <v>185.2</v>
      </c>
      <c r="H22" s="9">
        <v>263</v>
      </c>
      <c r="I22" s="214">
        <v>634.10000000000014</v>
      </c>
      <c r="J22" s="9">
        <v>0</v>
      </c>
      <c r="K22" s="9">
        <v>0</v>
      </c>
      <c r="L22" s="9" t="s">
        <v>279</v>
      </c>
      <c r="N22" s="67">
        <f t="shared" si="0"/>
        <v>2040.3000000000002</v>
      </c>
      <c r="P22" t="s">
        <v>282</v>
      </c>
      <c r="R22" s="3"/>
      <c r="S22" s="216" t="s">
        <v>1750</v>
      </c>
      <c r="T22" s="277"/>
      <c r="U22" s="63"/>
      <c r="V22" s="288"/>
      <c r="W22" s="337"/>
      <c r="X22" s="63"/>
      <c r="Z22" s="349">
        <v>7</v>
      </c>
    </row>
    <row r="23" spans="1:26" ht="15">
      <c r="A23" s="28" t="s">
        <v>24</v>
      </c>
      <c r="B23" s="63" t="s">
        <v>23</v>
      </c>
      <c r="C23" s="3"/>
      <c r="D23" s="3"/>
      <c r="E23" s="9">
        <v>360.7</v>
      </c>
      <c r="F23" s="9">
        <v>343.8</v>
      </c>
      <c r="G23" s="9">
        <v>326.19999999999993</v>
      </c>
      <c r="H23" s="9">
        <v>422.6</v>
      </c>
      <c r="I23" s="9">
        <v>199.4</v>
      </c>
      <c r="J23" s="9">
        <v>0</v>
      </c>
      <c r="K23" s="9">
        <v>0</v>
      </c>
      <c r="L23" s="9">
        <v>340</v>
      </c>
      <c r="N23" s="67">
        <f t="shared" si="0"/>
        <v>1992.6999999999998</v>
      </c>
      <c r="R23" s="3"/>
      <c r="T23" s="63"/>
      <c r="U23" s="63"/>
      <c r="V23" s="288"/>
      <c r="W23" s="337"/>
      <c r="X23" s="63"/>
      <c r="Z23" s="349">
        <v>23</v>
      </c>
    </row>
    <row r="24" spans="1:26" ht="15">
      <c r="A24" s="28" t="s">
        <v>26</v>
      </c>
      <c r="B24" s="63" t="s">
        <v>13</v>
      </c>
      <c r="C24" s="3"/>
      <c r="D24" s="3"/>
      <c r="E24" s="9">
        <v>146</v>
      </c>
      <c r="F24" s="9">
        <v>456.5</v>
      </c>
      <c r="G24" s="9">
        <v>190.2</v>
      </c>
      <c r="H24" s="9">
        <v>295.40000000000003</v>
      </c>
      <c r="I24" s="212">
        <v>621.9</v>
      </c>
      <c r="J24" s="9">
        <v>0</v>
      </c>
      <c r="K24" s="9">
        <v>0</v>
      </c>
      <c r="L24" s="9">
        <v>280.89999999999998</v>
      </c>
      <c r="N24" s="67">
        <f t="shared" si="0"/>
        <v>1990.9</v>
      </c>
      <c r="P24" t="s">
        <v>301</v>
      </c>
      <c r="R24" s="3"/>
      <c r="T24" s="277"/>
      <c r="U24" s="63"/>
      <c r="V24" s="288"/>
      <c r="W24" s="337"/>
      <c r="X24" s="63"/>
      <c r="Z24" s="349">
        <v>55</v>
      </c>
    </row>
    <row r="25" spans="1:26" ht="15">
      <c r="A25" s="28" t="s">
        <v>28</v>
      </c>
      <c r="B25" s="63" t="s">
        <v>4</v>
      </c>
      <c r="C25" s="3"/>
      <c r="D25" s="3"/>
      <c r="E25" s="217">
        <v>396.5</v>
      </c>
      <c r="F25" s="9">
        <v>480.7</v>
      </c>
      <c r="G25" s="9">
        <v>428.40000000000009</v>
      </c>
      <c r="H25" s="9">
        <v>235.9</v>
      </c>
      <c r="I25" s="9">
        <v>382.30000000000007</v>
      </c>
      <c r="J25" s="9">
        <v>0</v>
      </c>
      <c r="K25" s="9">
        <v>0</v>
      </c>
      <c r="L25" s="9" t="s">
        <v>279</v>
      </c>
      <c r="N25" s="67">
        <f t="shared" si="0"/>
        <v>1923.8000000000002</v>
      </c>
      <c r="P25" t="s">
        <v>289</v>
      </c>
      <c r="R25" s="3"/>
      <c r="T25" s="63"/>
      <c r="U25" s="63"/>
      <c r="V25" s="269"/>
      <c r="W25" s="337"/>
      <c r="X25" s="63"/>
      <c r="Z25" s="349">
        <v>74</v>
      </c>
    </row>
    <row r="26" spans="1:26" ht="15">
      <c r="A26" s="28" t="s">
        <v>30</v>
      </c>
      <c r="B26" s="63" t="s">
        <v>33</v>
      </c>
      <c r="C26" s="3"/>
      <c r="D26" s="3"/>
      <c r="E26" s="9">
        <v>196</v>
      </c>
      <c r="F26" s="217">
        <v>631.1</v>
      </c>
      <c r="G26" s="9">
        <v>340.4</v>
      </c>
      <c r="H26" s="9">
        <v>122.80000000000001</v>
      </c>
      <c r="I26" s="9">
        <v>320</v>
      </c>
      <c r="J26" s="9">
        <v>0</v>
      </c>
      <c r="K26" s="9">
        <v>0</v>
      </c>
      <c r="L26" s="9">
        <v>271.10000000000002</v>
      </c>
      <c r="N26" s="67">
        <f t="shared" si="0"/>
        <v>1881.4</v>
      </c>
      <c r="P26" t="s">
        <v>291</v>
      </c>
      <c r="R26" s="3"/>
      <c r="T26" s="63"/>
      <c r="U26" s="63"/>
      <c r="V26" s="288"/>
      <c r="W26" s="337"/>
      <c r="X26" s="63"/>
      <c r="Z26" s="349">
        <v>58</v>
      </c>
    </row>
    <row r="27" spans="1:26" ht="15">
      <c r="A27" s="28" t="s">
        <v>32</v>
      </c>
      <c r="B27" s="63" t="s">
        <v>142</v>
      </c>
      <c r="E27" s="9" t="s">
        <v>279</v>
      </c>
      <c r="F27" s="9">
        <v>424.6</v>
      </c>
      <c r="G27" s="9">
        <v>346.5</v>
      </c>
      <c r="H27" s="9">
        <v>375.30000000000007</v>
      </c>
      <c r="I27" s="9">
        <v>330.8</v>
      </c>
      <c r="J27" s="9">
        <v>0</v>
      </c>
      <c r="K27" s="9">
        <v>0</v>
      </c>
      <c r="L27" s="9">
        <v>335.7</v>
      </c>
      <c r="N27" s="67">
        <f t="shared" si="0"/>
        <v>1812.9</v>
      </c>
      <c r="R27" s="3"/>
      <c r="T27" s="277"/>
      <c r="U27" s="63"/>
      <c r="V27" s="288"/>
      <c r="W27" s="337"/>
      <c r="X27" s="63"/>
      <c r="Z27" s="349">
        <v>78</v>
      </c>
    </row>
    <row r="28" spans="1:26" ht="15">
      <c r="A28" s="28" t="s">
        <v>34</v>
      </c>
      <c r="B28" s="63" t="s">
        <v>143</v>
      </c>
      <c r="E28" s="9" t="s">
        <v>279</v>
      </c>
      <c r="F28" s="9">
        <v>447.4</v>
      </c>
      <c r="G28" s="9">
        <v>343.3</v>
      </c>
      <c r="H28" s="9">
        <v>403.09999999999997</v>
      </c>
      <c r="I28" s="9">
        <v>211.49999999999997</v>
      </c>
      <c r="J28" s="9">
        <v>0</v>
      </c>
      <c r="K28" s="9">
        <v>0</v>
      </c>
      <c r="L28" s="9">
        <v>393.59999999999997</v>
      </c>
      <c r="N28" s="67">
        <f t="shared" si="0"/>
        <v>1798.8999999999999</v>
      </c>
      <c r="R28" s="3"/>
      <c r="T28" s="63"/>
      <c r="U28" s="63"/>
      <c r="V28" s="269"/>
      <c r="W28" s="337"/>
      <c r="X28" s="63"/>
      <c r="Z28" s="349">
        <v>89</v>
      </c>
    </row>
    <row r="29" spans="1:26" ht="15">
      <c r="A29" s="28" t="s">
        <v>36</v>
      </c>
      <c r="B29" s="63" t="s">
        <v>1</v>
      </c>
      <c r="C29" s="3"/>
      <c r="D29" s="3"/>
      <c r="E29" s="9">
        <v>226.5</v>
      </c>
      <c r="F29" s="9">
        <v>337</v>
      </c>
      <c r="G29" s="217">
        <v>440.59999999999997</v>
      </c>
      <c r="H29" s="9">
        <v>285.39999999999998</v>
      </c>
      <c r="I29" s="9">
        <v>294.7</v>
      </c>
      <c r="J29" s="9">
        <v>0</v>
      </c>
      <c r="K29" s="9">
        <v>0</v>
      </c>
      <c r="L29" s="9">
        <v>192.9</v>
      </c>
      <c r="N29" s="67">
        <f t="shared" si="0"/>
        <v>1777.1000000000001</v>
      </c>
      <c r="P29" t="s">
        <v>294</v>
      </c>
      <c r="R29" s="3"/>
      <c r="S29" s="3"/>
      <c r="T29" s="63"/>
      <c r="U29" s="63"/>
      <c r="V29" s="269"/>
      <c r="W29" s="337"/>
      <c r="X29" s="63"/>
      <c r="Z29" s="349">
        <v>51</v>
      </c>
    </row>
    <row r="30" spans="1:26" ht="15">
      <c r="A30" s="28" t="s">
        <v>38</v>
      </c>
      <c r="B30" s="63" t="s">
        <v>800</v>
      </c>
      <c r="C30" s="3"/>
      <c r="D30" s="3"/>
      <c r="E30" s="9" t="s">
        <v>279</v>
      </c>
      <c r="F30" s="9" t="s">
        <v>279</v>
      </c>
      <c r="G30" s="9" t="s">
        <v>279</v>
      </c>
      <c r="H30" s="9">
        <v>313.10000000000002</v>
      </c>
      <c r="I30" s="9">
        <v>460.40000000000003</v>
      </c>
      <c r="J30" s="9">
        <v>0</v>
      </c>
      <c r="K30" s="9">
        <v>0</v>
      </c>
      <c r="L30" s="213">
        <v>761.8</v>
      </c>
      <c r="N30" s="67">
        <f t="shared" si="0"/>
        <v>1535.3</v>
      </c>
      <c r="P30" t="s">
        <v>283</v>
      </c>
      <c r="T30" s="277"/>
      <c r="U30" s="63"/>
      <c r="V30" s="287"/>
      <c r="W30" s="337"/>
      <c r="X30" s="63"/>
      <c r="Z30" s="349">
        <v>95</v>
      </c>
    </row>
    <row r="31" spans="1:26" ht="15">
      <c r="A31" s="28" t="s">
        <v>145</v>
      </c>
      <c r="B31" s="63" t="s">
        <v>158</v>
      </c>
      <c r="E31" s="9" t="s">
        <v>279</v>
      </c>
      <c r="F31" s="9" t="s">
        <v>279</v>
      </c>
      <c r="G31" s="9">
        <v>418</v>
      </c>
      <c r="H31" s="212">
        <v>658.9</v>
      </c>
      <c r="I31" s="9">
        <v>446.8</v>
      </c>
      <c r="J31" s="9">
        <v>0</v>
      </c>
      <c r="K31" s="9">
        <v>0</v>
      </c>
      <c r="L31" s="9" t="s">
        <v>279</v>
      </c>
      <c r="N31" s="67">
        <f t="shared" si="0"/>
        <v>1523.7</v>
      </c>
      <c r="P31" t="s">
        <v>301</v>
      </c>
      <c r="R31" s="3"/>
      <c r="T31" s="277"/>
      <c r="U31" s="63"/>
      <c r="V31" s="288"/>
      <c r="W31" s="337"/>
      <c r="X31" s="63"/>
      <c r="Z31" s="349">
        <v>45</v>
      </c>
    </row>
    <row r="32" spans="1:26" ht="15">
      <c r="A32" s="28" t="s">
        <v>146</v>
      </c>
      <c r="B32" s="63" t="s">
        <v>778</v>
      </c>
      <c r="C32" s="3"/>
      <c r="D32" s="3"/>
      <c r="E32" s="9" t="s">
        <v>279</v>
      </c>
      <c r="F32" s="9" t="s">
        <v>279</v>
      </c>
      <c r="G32" s="9" t="s">
        <v>279</v>
      </c>
      <c r="H32" s="214">
        <v>725.8</v>
      </c>
      <c r="I32" s="217">
        <v>579.6</v>
      </c>
      <c r="J32" s="9">
        <v>0</v>
      </c>
      <c r="K32" s="9">
        <v>0</v>
      </c>
      <c r="L32" s="9">
        <v>217.59999999999997</v>
      </c>
      <c r="N32" s="67">
        <f t="shared" si="0"/>
        <v>1523</v>
      </c>
      <c r="P32" t="s">
        <v>296</v>
      </c>
      <c r="S32" s="3" t="s">
        <v>1750</v>
      </c>
      <c r="T32" s="277"/>
      <c r="U32" s="63"/>
      <c r="V32" s="288"/>
      <c r="W32" s="337"/>
      <c r="X32" s="63"/>
      <c r="Z32" s="349">
        <v>25</v>
      </c>
    </row>
    <row r="33" spans="1:26" ht="15">
      <c r="A33" s="28" t="s">
        <v>147</v>
      </c>
      <c r="B33" s="63" t="s">
        <v>779</v>
      </c>
      <c r="C33" s="3"/>
      <c r="D33" s="3"/>
      <c r="E33" s="9" t="s">
        <v>279</v>
      </c>
      <c r="F33" s="9" t="s">
        <v>279</v>
      </c>
      <c r="G33" s="9" t="s">
        <v>279</v>
      </c>
      <c r="H33" s="9">
        <v>417.6</v>
      </c>
      <c r="I33" s="9">
        <v>402.5</v>
      </c>
      <c r="J33" s="9">
        <v>0</v>
      </c>
      <c r="K33" s="9">
        <v>0</v>
      </c>
      <c r="L33" s="217">
        <v>696</v>
      </c>
      <c r="N33" s="67">
        <f t="shared" si="0"/>
        <v>1516.1</v>
      </c>
      <c r="P33" t="s">
        <v>288</v>
      </c>
      <c r="T33" s="63"/>
      <c r="U33" s="63"/>
      <c r="V33" s="269"/>
      <c r="W33" s="337"/>
      <c r="X33" s="63"/>
      <c r="Z33" s="349">
        <v>16</v>
      </c>
    </row>
    <row r="34" spans="1:26" ht="15">
      <c r="A34" s="28" t="s">
        <v>151</v>
      </c>
      <c r="B34" s="63" t="s">
        <v>783</v>
      </c>
      <c r="C34" s="3"/>
      <c r="D34" s="3"/>
      <c r="E34" s="9" t="s">
        <v>279</v>
      </c>
      <c r="F34" s="9" t="s">
        <v>279</v>
      </c>
      <c r="G34" s="9" t="s">
        <v>279</v>
      </c>
      <c r="H34" s="9">
        <v>376.09999999999997</v>
      </c>
      <c r="I34" s="9">
        <v>334.3</v>
      </c>
      <c r="J34" s="9">
        <v>0</v>
      </c>
      <c r="K34" s="9">
        <v>0</v>
      </c>
      <c r="L34" s="212">
        <v>791</v>
      </c>
      <c r="N34" s="67">
        <f t="shared" si="0"/>
        <v>1501.4</v>
      </c>
      <c r="P34" t="s">
        <v>301</v>
      </c>
      <c r="T34" s="277"/>
      <c r="U34" s="63"/>
      <c r="V34" s="288"/>
      <c r="W34" s="337"/>
      <c r="X34" s="63"/>
      <c r="Z34" s="349">
        <v>90</v>
      </c>
    </row>
    <row r="35" spans="1:26" ht="15">
      <c r="A35" s="28" t="s">
        <v>157</v>
      </c>
      <c r="B35" s="63" t="s">
        <v>746</v>
      </c>
      <c r="C35" s="3"/>
      <c r="D35" s="3"/>
      <c r="E35" s="9" t="s">
        <v>279</v>
      </c>
      <c r="F35" s="9" t="s">
        <v>279</v>
      </c>
      <c r="G35" s="9" t="s">
        <v>279</v>
      </c>
      <c r="H35" s="217">
        <v>444.29999999999995</v>
      </c>
      <c r="I35" s="9">
        <v>303.39999999999998</v>
      </c>
      <c r="J35" s="9">
        <v>0</v>
      </c>
      <c r="K35" s="9">
        <v>0</v>
      </c>
      <c r="L35" s="217">
        <v>721.3</v>
      </c>
      <c r="N35" s="67">
        <f t="shared" si="0"/>
        <v>1469</v>
      </c>
      <c r="P35" t="s">
        <v>343</v>
      </c>
      <c r="T35" s="219"/>
      <c r="U35" s="63"/>
      <c r="V35" s="288"/>
      <c r="W35" s="337"/>
      <c r="X35" s="63"/>
      <c r="Z35" s="349">
        <v>79</v>
      </c>
    </row>
    <row r="36" spans="1:26" ht="15">
      <c r="A36" s="28" t="s">
        <v>159</v>
      </c>
      <c r="B36" s="63" t="s">
        <v>796</v>
      </c>
      <c r="C36" s="3"/>
      <c r="D36" s="3"/>
      <c r="E36" s="9" t="s">
        <v>279</v>
      </c>
      <c r="F36" s="9" t="s">
        <v>279</v>
      </c>
      <c r="G36" s="9" t="s">
        <v>279</v>
      </c>
      <c r="H36" s="9">
        <v>438.9</v>
      </c>
      <c r="I36" s="9">
        <v>449.59999999999997</v>
      </c>
      <c r="J36" s="9">
        <v>0</v>
      </c>
      <c r="K36" s="9">
        <v>0</v>
      </c>
      <c r="L36" s="9">
        <v>550.20000000000005</v>
      </c>
      <c r="N36" s="67">
        <f t="shared" si="0"/>
        <v>1438.7</v>
      </c>
      <c r="T36" s="63"/>
      <c r="U36" s="63"/>
      <c r="V36" s="288"/>
      <c r="W36" s="337"/>
      <c r="X36" s="63"/>
      <c r="Z36" s="349">
        <v>42</v>
      </c>
    </row>
    <row r="37" spans="1:26" ht="15">
      <c r="A37" s="28" t="s">
        <v>160</v>
      </c>
      <c r="B37" s="63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N37" s="67">
        <f t="shared" si="0"/>
        <v>1421.5</v>
      </c>
      <c r="R37" s="3"/>
      <c r="T37" s="277"/>
      <c r="U37" s="63"/>
      <c r="V37" s="288"/>
      <c r="W37" s="337"/>
      <c r="X37" s="63"/>
      <c r="Z37" s="349">
        <v>46</v>
      </c>
    </row>
    <row r="38" spans="1:26" ht="15">
      <c r="A38" s="28" t="s">
        <v>161</v>
      </c>
      <c r="B38" s="63" t="s">
        <v>154</v>
      </c>
      <c r="E38" s="9" t="s">
        <v>279</v>
      </c>
      <c r="F38" s="9" t="s">
        <v>279</v>
      </c>
      <c r="G38" s="9">
        <v>242</v>
      </c>
      <c r="H38" s="9">
        <v>177.4</v>
      </c>
      <c r="I38" s="9">
        <v>322.69999999999993</v>
      </c>
      <c r="J38" s="9">
        <v>0</v>
      </c>
      <c r="K38" s="9">
        <v>0</v>
      </c>
      <c r="L38" s="9">
        <v>602.80000000000007</v>
      </c>
      <c r="N38" s="67">
        <f t="shared" si="0"/>
        <v>1344.9</v>
      </c>
      <c r="T38" s="63"/>
      <c r="U38" s="63"/>
      <c r="V38" s="269"/>
      <c r="W38" s="337"/>
      <c r="X38" s="63"/>
      <c r="Z38" s="349">
        <v>17</v>
      </c>
    </row>
    <row r="39" spans="1:26" ht="15">
      <c r="A39" s="28" t="s">
        <v>163</v>
      </c>
      <c r="B39" s="63" t="s">
        <v>144</v>
      </c>
      <c r="E39" s="9" t="s">
        <v>279</v>
      </c>
      <c r="F39" s="9">
        <v>228.9</v>
      </c>
      <c r="G39" s="213">
        <v>632.45000000000005</v>
      </c>
      <c r="H39" s="9">
        <v>352.3</v>
      </c>
      <c r="I39" s="9">
        <v>101.4</v>
      </c>
      <c r="J39" s="9">
        <v>0</v>
      </c>
      <c r="K39" s="9">
        <v>0</v>
      </c>
      <c r="L39" s="9" t="s">
        <v>279</v>
      </c>
      <c r="N39" s="67">
        <f t="shared" si="0"/>
        <v>1315.0500000000002</v>
      </c>
      <c r="P39" t="s">
        <v>283</v>
      </c>
      <c r="R39" s="3"/>
      <c r="T39" s="277"/>
      <c r="U39" s="63"/>
      <c r="V39" s="287"/>
      <c r="W39" s="337"/>
      <c r="X39" s="63"/>
      <c r="Z39" s="349">
        <v>99</v>
      </c>
    </row>
    <row r="40" spans="1:26" ht="15">
      <c r="A40" s="28" t="s">
        <v>275</v>
      </c>
      <c r="B40" s="63" t="s">
        <v>155</v>
      </c>
      <c r="E40" s="9" t="s">
        <v>279</v>
      </c>
      <c r="F40" s="9" t="s">
        <v>279</v>
      </c>
      <c r="G40" s="9">
        <v>427.00000000000006</v>
      </c>
      <c r="H40" s="9">
        <v>234.70000000000002</v>
      </c>
      <c r="I40" s="9">
        <v>388.7</v>
      </c>
      <c r="J40" s="9">
        <v>0</v>
      </c>
      <c r="K40" s="9">
        <v>0</v>
      </c>
      <c r="L40" s="9">
        <v>249.79999999999998</v>
      </c>
      <c r="N40" s="67">
        <f t="shared" si="0"/>
        <v>1300.2</v>
      </c>
      <c r="R40" s="3"/>
      <c r="T40" s="277"/>
      <c r="U40" s="63"/>
      <c r="V40" s="287"/>
      <c r="W40" s="337"/>
      <c r="X40" s="63"/>
      <c r="Z40" s="349">
        <v>37</v>
      </c>
    </row>
    <row r="41" spans="1:26" ht="15">
      <c r="A41" s="28" t="s">
        <v>276</v>
      </c>
      <c r="B41" s="63" t="s">
        <v>29</v>
      </c>
      <c r="C41" s="3"/>
      <c r="D41" s="3"/>
      <c r="E41" s="9">
        <v>69.8</v>
      </c>
      <c r="F41" s="9">
        <v>593.1</v>
      </c>
      <c r="G41" s="217">
        <v>582.1</v>
      </c>
      <c r="H41" s="9" t="s">
        <v>279</v>
      </c>
      <c r="I41" s="9" t="s">
        <v>279</v>
      </c>
      <c r="J41" s="9">
        <v>0</v>
      </c>
      <c r="K41" s="9">
        <v>0</v>
      </c>
      <c r="L41" s="9" t="s">
        <v>279</v>
      </c>
      <c r="N41" s="67">
        <f t="shared" si="0"/>
        <v>1245</v>
      </c>
      <c r="P41" t="s">
        <v>293</v>
      </c>
      <c r="R41" s="3"/>
      <c r="T41" s="63"/>
      <c r="U41" s="63"/>
      <c r="V41" s="288"/>
      <c r="W41" s="337"/>
      <c r="X41" s="63"/>
      <c r="Z41" s="349">
        <v>4</v>
      </c>
    </row>
    <row r="42" spans="1:26" ht="15">
      <c r="A42" s="28" t="s">
        <v>277</v>
      </c>
      <c r="B42" s="63" t="s">
        <v>156</v>
      </c>
      <c r="E42" s="9" t="s">
        <v>279</v>
      </c>
      <c r="F42" s="9" t="s">
        <v>279</v>
      </c>
      <c r="G42" s="9">
        <v>346</v>
      </c>
      <c r="H42" s="217">
        <v>513.29999999999995</v>
      </c>
      <c r="I42" s="9">
        <v>360</v>
      </c>
      <c r="J42" s="9">
        <v>0</v>
      </c>
      <c r="K42" s="9">
        <v>0</v>
      </c>
      <c r="L42" s="9" t="s">
        <v>279</v>
      </c>
      <c r="N42" s="67">
        <f t="shared" ref="N42:N73" si="1">SUM(E42:L42)</f>
        <v>1219.3</v>
      </c>
      <c r="P42" t="s">
        <v>298</v>
      </c>
      <c r="R42" s="3"/>
      <c r="T42" s="277"/>
      <c r="U42" s="63"/>
      <c r="V42" s="288"/>
      <c r="W42" s="337"/>
      <c r="X42" s="63"/>
      <c r="Z42" s="349">
        <v>54</v>
      </c>
    </row>
    <row r="43" spans="1:26" ht="15">
      <c r="A43" s="28" t="s">
        <v>278</v>
      </c>
      <c r="B43" s="63" t="s">
        <v>749</v>
      </c>
      <c r="C43" s="3"/>
      <c r="D43" s="3"/>
      <c r="E43" s="9" t="s">
        <v>279</v>
      </c>
      <c r="F43" s="9" t="s">
        <v>279</v>
      </c>
      <c r="G43" s="9" t="s">
        <v>279</v>
      </c>
      <c r="H43" s="9">
        <v>316.39999999999998</v>
      </c>
      <c r="I43" s="9">
        <v>221.09999999999997</v>
      </c>
      <c r="J43" s="9">
        <v>0</v>
      </c>
      <c r="K43" s="9">
        <v>0</v>
      </c>
      <c r="L43" s="9">
        <v>579.25</v>
      </c>
      <c r="N43" s="67">
        <f t="shared" si="1"/>
        <v>1116.75</v>
      </c>
      <c r="T43" s="63"/>
      <c r="U43" s="63"/>
      <c r="V43" s="269"/>
      <c r="W43" s="337"/>
      <c r="X43" s="63"/>
      <c r="Z43" s="349">
        <v>44</v>
      </c>
    </row>
    <row r="44" spans="1:26" ht="15">
      <c r="A44" s="28" t="s">
        <v>735</v>
      </c>
      <c r="B44" s="63" t="s">
        <v>153</v>
      </c>
      <c r="E44" s="9" t="s">
        <v>279</v>
      </c>
      <c r="F44" s="9" t="s">
        <v>279</v>
      </c>
      <c r="G44" s="9">
        <v>378.2</v>
      </c>
      <c r="H44" s="9">
        <v>200.7</v>
      </c>
      <c r="I44" s="9">
        <v>121.9</v>
      </c>
      <c r="J44" s="9">
        <v>0</v>
      </c>
      <c r="K44" s="9">
        <v>0</v>
      </c>
      <c r="L44" s="9">
        <v>384.6</v>
      </c>
      <c r="N44" s="67">
        <f t="shared" si="1"/>
        <v>1085.4000000000001</v>
      </c>
      <c r="R44" s="3"/>
      <c r="T44" s="277"/>
      <c r="U44" s="63"/>
      <c r="V44" s="287"/>
      <c r="W44" s="337"/>
      <c r="X44" s="63"/>
      <c r="Z44" s="349">
        <v>100</v>
      </c>
    </row>
    <row r="45" spans="1:26" ht="15">
      <c r="A45" s="28" t="s">
        <v>736</v>
      </c>
      <c r="B45" s="206" t="s">
        <v>1660</v>
      </c>
      <c r="C45" s="3"/>
      <c r="D45" s="3"/>
      <c r="E45" s="9" t="s">
        <v>279</v>
      </c>
      <c r="F45" s="9" t="s">
        <v>279</v>
      </c>
      <c r="G45" s="9" t="s">
        <v>279</v>
      </c>
      <c r="H45" s="9" t="s">
        <v>279</v>
      </c>
      <c r="I45" s="217">
        <v>558.4</v>
      </c>
      <c r="J45" s="9">
        <v>0</v>
      </c>
      <c r="K45" s="9">
        <v>0</v>
      </c>
      <c r="L45" s="9">
        <v>500.29999999999995</v>
      </c>
      <c r="N45" s="67">
        <f t="shared" si="1"/>
        <v>1058.6999999999998</v>
      </c>
      <c r="P45" t="s">
        <v>298</v>
      </c>
      <c r="T45" s="277"/>
      <c r="U45" s="63"/>
      <c r="V45" s="288"/>
      <c r="W45" s="337"/>
      <c r="X45" s="63"/>
      <c r="Z45" s="349">
        <v>49</v>
      </c>
    </row>
    <row r="46" spans="1:26" ht="15">
      <c r="A46" s="28" t="s">
        <v>737</v>
      </c>
      <c r="B46" s="206" t="s">
        <v>1647</v>
      </c>
      <c r="C46" s="3"/>
      <c r="D46" s="3"/>
      <c r="E46" s="9" t="s">
        <v>279</v>
      </c>
      <c r="F46" s="9" t="s">
        <v>279</v>
      </c>
      <c r="G46" s="9" t="s">
        <v>279</v>
      </c>
      <c r="H46" s="9" t="s">
        <v>279</v>
      </c>
      <c r="I46" s="217">
        <v>471.1</v>
      </c>
      <c r="J46" s="9">
        <v>0</v>
      </c>
      <c r="K46" s="9">
        <v>0</v>
      </c>
      <c r="L46" s="9">
        <v>545.1</v>
      </c>
      <c r="N46" s="67">
        <f t="shared" si="1"/>
        <v>1016.2</v>
      </c>
      <c r="P46" t="s">
        <v>294</v>
      </c>
      <c r="T46" s="63"/>
      <c r="U46" s="63"/>
      <c r="V46" s="288"/>
      <c r="W46" s="337"/>
      <c r="X46" s="63"/>
      <c r="Z46" s="349">
        <v>24</v>
      </c>
    </row>
    <row r="47" spans="1:26" ht="15">
      <c r="A47" s="28" t="s">
        <v>739</v>
      </c>
      <c r="B47" s="63" t="s">
        <v>771</v>
      </c>
      <c r="C47" s="3"/>
      <c r="D47" s="3"/>
      <c r="E47" s="9" t="s">
        <v>279</v>
      </c>
      <c r="F47" s="9" t="s">
        <v>279</v>
      </c>
      <c r="G47" s="9" t="s">
        <v>279</v>
      </c>
      <c r="H47" s="9">
        <v>442.29999999999995</v>
      </c>
      <c r="I47" s="9">
        <v>438.6</v>
      </c>
      <c r="J47" s="9">
        <v>0</v>
      </c>
      <c r="K47" s="9">
        <v>0</v>
      </c>
      <c r="L47" s="9">
        <v>134</v>
      </c>
      <c r="N47" s="67">
        <f t="shared" si="1"/>
        <v>1014.9</v>
      </c>
      <c r="T47" s="63"/>
      <c r="U47" s="63"/>
      <c r="V47" s="288"/>
      <c r="W47" s="337"/>
      <c r="X47" s="63"/>
      <c r="Z47" s="349">
        <v>11</v>
      </c>
    </row>
    <row r="48" spans="1:26" ht="15">
      <c r="A48" s="28" t="s">
        <v>745</v>
      </c>
      <c r="B48" s="63" t="s">
        <v>757</v>
      </c>
      <c r="C48" s="3"/>
      <c r="D48" s="3"/>
      <c r="E48" s="9" t="s">
        <v>279</v>
      </c>
      <c r="F48" s="9" t="s">
        <v>279</v>
      </c>
      <c r="G48" s="9" t="s">
        <v>279</v>
      </c>
      <c r="H48" s="9">
        <v>326.90000000000003</v>
      </c>
      <c r="I48" s="9">
        <v>446.79999999999995</v>
      </c>
      <c r="J48" s="9">
        <v>0</v>
      </c>
      <c r="K48" s="9">
        <v>0</v>
      </c>
      <c r="L48" s="9">
        <v>240.20000000000002</v>
      </c>
      <c r="N48" s="67">
        <f t="shared" si="1"/>
        <v>1013.9000000000001</v>
      </c>
      <c r="T48" s="63"/>
      <c r="U48" s="63"/>
      <c r="V48" s="269"/>
      <c r="W48" s="337"/>
      <c r="X48" s="63"/>
      <c r="Z48" s="349">
        <v>91</v>
      </c>
    </row>
    <row r="49" spans="1:26" ht="15">
      <c r="A49" s="28" t="s">
        <v>747</v>
      </c>
      <c r="B49" s="63" t="s">
        <v>162</v>
      </c>
      <c r="E49" s="9" t="s">
        <v>279</v>
      </c>
      <c r="F49" s="9" t="s">
        <v>279</v>
      </c>
      <c r="G49" s="9">
        <v>295.8</v>
      </c>
      <c r="H49" s="9">
        <v>329.80000000000007</v>
      </c>
      <c r="I49" s="9">
        <v>185.7</v>
      </c>
      <c r="J49" s="9">
        <v>0</v>
      </c>
      <c r="K49" s="9">
        <v>0</v>
      </c>
      <c r="L49" s="9">
        <v>164.2</v>
      </c>
      <c r="N49" s="67">
        <f t="shared" si="1"/>
        <v>975.50000000000023</v>
      </c>
      <c r="R49" s="3"/>
      <c r="T49" s="63"/>
      <c r="U49" s="63"/>
      <c r="V49" s="269"/>
      <c r="W49" s="337"/>
      <c r="X49" s="63"/>
      <c r="Z49" s="349">
        <v>94</v>
      </c>
    </row>
    <row r="50" spans="1:26" ht="15">
      <c r="A50" s="28" t="s">
        <v>750</v>
      </c>
      <c r="B50" s="28" t="s">
        <v>733</v>
      </c>
      <c r="C50" s="3"/>
      <c r="D50" s="3"/>
      <c r="E50" s="9" t="s">
        <v>279</v>
      </c>
      <c r="F50" s="9" t="s">
        <v>279</v>
      </c>
      <c r="G50" s="9" t="s">
        <v>279</v>
      </c>
      <c r="H50" s="9">
        <v>205.8</v>
      </c>
      <c r="I50" s="9">
        <v>365.8</v>
      </c>
      <c r="J50" s="9">
        <v>0</v>
      </c>
      <c r="K50" s="9">
        <v>0</v>
      </c>
      <c r="L50" s="9">
        <v>398.3</v>
      </c>
      <c r="N50" s="67">
        <f t="shared" si="1"/>
        <v>969.90000000000009</v>
      </c>
      <c r="T50" s="63"/>
      <c r="U50" s="63"/>
      <c r="V50" s="269"/>
      <c r="W50" s="337"/>
      <c r="X50" s="63"/>
      <c r="Z50" s="349">
        <v>10</v>
      </c>
    </row>
    <row r="51" spans="1:26" ht="15">
      <c r="A51" s="28" t="s">
        <v>751</v>
      </c>
      <c r="B51" s="277" t="s">
        <v>2007</v>
      </c>
      <c r="C51" s="3"/>
      <c r="D51" s="3"/>
      <c r="E51" s="9" t="s">
        <v>279</v>
      </c>
      <c r="F51" s="9" t="s">
        <v>279</v>
      </c>
      <c r="G51" s="9" t="s">
        <v>279</v>
      </c>
      <c r="H51" s="9" t="s">
        <v>279</v>
      </c>
      <c r="I51" s="9" t="s">
        <v>279</v>
      </c>
      <c r="J51" s="9">
        <v>0</v>
      </c>
      <c r="K51" s="9">
        <v>0</v>
      </c>
      <c r="L51" s="214">
        <v>915.30000000000007</v>
      </c>
      <c r="N51" s="67">
        <f t="shared" si="1"/>
        <v>915.30000000000007</v>
      </c>
      <c r="P51" t="s">
        <v>282</v>
      </c>
      <c r="S51" s="216" t="s">
        <v>1750</v>
      </c>
      <c r="T51" s="219"/>
      <c r="U51" s="63"/>
      <c r="V51" s="288"/>
      <c r="W51" s="337"/>
      <c r="X51" s="63"/>
      <c r="Z51" s="349">
        <v>31</v>
      </c>
    </row>
    <row r="52" spans="1:26" ht="15">
      <c r="A52" s="28" t="s">
        <v>754</v>
      </c>
      <c r="B52" s="63" t="s">
        <v>753</v>
      </c>
      <c r="C52" s="3"/>
      <c r="D52" s="3"/>
      <c r="E52" s="9" t="s">
        <v>279</v>
      </c>
      <c r="F52" s="9" t="s">
        <v>279</v>
      </c>
      <c r="G52" s="9" t="s">
        <v>279</v>
      </c>
      <c r="H52" s="9">
        <v>431.4</v>
      </c>
      <c r="I52" s="9">
        <v>246.1</v>
      </c>
      <c r="J52" s="9">
        <v>0</v>
      </c>
      <c r="K52" s="9">
        <v>0</v>
      </c>
      <c r="L52" s="9">
        <v>219</v>
      </c>
      <c r="N52" s="67">
        <f t="shared" si="1"/>
        <v>896.5</v>
      </c>
      <c r="T52" s="63"/>
      <c r="U52" s="63"/>
      <c r="V52" s="269"/>
      <c r="W52" s="337"/>
      <c r="X52" s="63"/>
      <c r="Z52" s="349">
        <v>50</v>
      </c>
    </row>
    <row r="53" spans="1:26" ht="15">
      <c r="A53" s="28" t="s">
        <v>756</v>
      </c>
      <c r="B53" s="63" t="s">
        <v>769</v>
      </c>
      <c r="C53" s="3"/>
      <c r="D53" s="3"/>
      <c r="E53" s="9" t="s">
        <v>279</v>
      </c>
      <c r="F53" s="9" t="s">
        <v>279</v>
      </c>
      <c r="G53" s="9" t="s">
        <v>279</v>
      </c>
      <c r="H53" s="9">
        <v>419.8</v>
      </c>
      <c r="I53" s="9">
        <v>456.19999999999993</v>
      </c>
      <c r="J53" s="9">
        <v>0</v>
      </c>
      <c r="K53" s="9">
        <v>0</v>
      </c>
      <c r="L53" s="9" t="s">
        <v>279</v>
      </c>
      <c r="N53" s="67">
        <f t="shared" si="1"/>
        <v>876</v>
      </c>
      <c r="T53" s="277"/>
      <c r="U53" s="63"/>
      <c r="V53" s="288"/>
      <c r="W53" s="337"/>
      <c r="X53" s="63"/>
      <c r="Z53" s="349">
        <v>98</v>
      </c>
    </row>
    <row r="54" spans="1:26" ht="15">
      <c r="A54" s="28" t="s">
        <v>761</v>
      </c>
      <c r="B54" s="63" t="s">
        <v>744</v>
      </c>
      <c r="C54" s="3"/>
      <c r="D54" s="3"/>
      <c r="E54" s="9" t="s">
        <v>279</v>
      </c>
      <c r="F54" s="9" t="s">
        <v>279</v>
      </c>
      <c r="G54" s="9" t="s">
        <v>279</v>
      </c>
      <c r="H54" s="9">
        <v>393.2</v>
      </c>
      <c r="I54" s="217">
        <v>473.19999999999993</v>
      </c>
      <c r="J54" s="9">
        <v>0</v>
      </c>
      <c r="K54" s="9">
        <v>0</v>
      </c>
      <c r="L54" s="9" t="s">
        <v>279</v>
      </c>
      <c r="N54" s="67">
        <f t="shared" si="1"/>
        <v>866.39999999999986</v>
      </c>
      <c r="P54" t="s">
        <v>289</v>
      </c>
      <c r="T54" s="277"/>
      <c r="U54" s="63"/>
      <c r="V54" s="288"/>
      <c r="W54" s="337"/>
      <c r="X54" s="63"/>
      <c r="Z54" s="349">
        <v>92</v>
      </c>
    </row>
    <row r="55" spans="1:26" ht="15">
      <c r="A55" s="28" t="s">
        <v>765</v>
      </c>
      <c r="B55" s="206" t="s">
        <v>1655</v>
      </c>
      <c r="C55" s="3"/>
      <c r="D55" s="3"/>
      <c r="E55" s="9" t="s">
        <v>279</v>
      </c>
      <c r="F55" s="9" t="s">
        <v>279</v>
      </c>
      <c r="G55" s="9" t="s">
        <v>279</v>
      </c>
      <c r="H55" s="9" t="s">
        <v>279</v>
      </c>
      <c r="I55" s="9">
        <v>301.60000000000002</v>
      </c>
      <c r="J55" s="9">
        <v>0</v>
      </c>
      <c r="K55" s="9">
        <v>0</v>
      </c>
      <c r="L55" s="9">
        <v>543.30000000000007</v>
      </c>
      <c r="N55" s="67">
        <f t="shared" si="1"/>
        <v>844.90000000000009</v>
      </c>
      <c r="T55" s="63"/>
      <c r="U55" s="63"/>
      <c r="V55" s="288"/>
      <c r="W55" s="337"/>
      <c r="X55" s="63"/>
      <c r="Z55" s="349">
        <v>81</v>
      </c>
    </row>
    <row r="56" spans="1:26" ht="15">
      <c r="A56" s="28" t="s">
        <v>766</v>
      </c>
      <c r="B56" s="63" t="s">
        <v>788</v>
      </c>
      <c r="C56" s="3"/>
      <c r="D56" s="3"/>
      <c r="E56" s="9" t="s">
        <v>279</v>
      </c>
      <c r="F56" s="9" t="s">
        <v>279</v>
      </c>
      <c r="G56" s="9" t="s">
        <v>279</v>
      </c>
      <c r="H56" s="9">
        <v>284.39999999999998</v>
      </c>
      <c r="I56" s="9">
        <v>325.8</v>
      </c>
      <c r="J56" s="9">
        <v>0</v>
      </c>
      <c r="K56" s="9">
        <v>0</v>
      </c>
      <c r="L56" s="9">
        <v>229.29999999999998</v>
      </c>
      <c r="N56" s="67">
        <f t="shared" si="1"/>
        <v>839.5</v>
      </c>
      <c r="T56" s="63"/>
      <c r="U56" s="63"/>
      <c r="V56" s="288"/>
      <c r="W56" s="337"/>
      <c r="X56" s="63"/>
      <c r="Z56" s="349">
        <v>66</v>
      </c>
    </row>
    <row r="57" spans="1:26" ht="15">
      <c r="A57" s="28" t="s">
        <v>767</v>
      </c>
      <c r="B57" s="206" t="s">
        <v>1652</v>
      </c>
      <c r="C57" s="3"/>
      <c r="D57" s="3"/>
      <c r="E57" s="9" t="s">
        <v>279</v>
      </c>
      <c r="F57" s="9" t="s">
        <v>279</v>
      </c>
      <c r="G57" s="9" t="s">
        <v>279</v>
      </c>
      <c r="H57" s="9" t="s">
        <v>279</v>
      </c>
      <c r="I57" s="9">
        <v>310.49999999999994</v>
      </c>
      <c r="J57" s="9">
        <v>0</v>
      </c>
      <c r="K57" s="9">
        <v>0</v>
      </c>
      <c r="L57" s="9">
        <v>501.3</v>
      </c>
      <c r="N57" s="67">
        <f t="shared" si="1"/>
        <v>811.8</v>
      </c>
      <c r="T57" s="63"/>
      <c r="U57" s="63"/>
      <c r="V57" s="288"/>
      <c r="W57" s="337"/>
      <c r="X57" s="63"/>
      <c r="Z57" s="349">
        <v>97</v>
      </c>
    </row>
    <row r="58" spans="1:26" ht="15">
      <c r="A58" s="28" t="s">
        <v>773</v>
      </c>
      <c r="B58" s="206" t="s">
        <v>1653</v>
      </c>
      <c r="C58" s="3"/>
      <c r="D58" s="3"/>
      <c r="E58" s="9" t="s">
        <v>279</v>
      </c>
      <c r="F58" s="9" t="s">
        <v>279</v>
      </c>
      <c r="G58" s="9" t="s">
        <v>279</v>
      </c>
      <c r="H58" s="9" t="s">
        <v>279</v>
      </c>
      <c r="I58" s="9">
        <v>341.1</v>
      </c>
      <c r="J58" s="9">
        <v>0</v>
      </c>
      <c r="K58" s="9">
        <v>0</v>
      </c>
      <c r="L58" s="9">
        <v>447.1</v>
      </c>
      <c r="N58" s="67">
        <f t="shared" si="1"/>
        <v>788.2</v>
      </c>
      <c r="T58" s="277"/>
      <c r="U58" s="63"/>
      <c r="V58" s="287"/>
      <c r="W58" s="337"/>
      <c r="X58" s="63"/>
      <c r="Z58" s="349">
        <v>22</v>
      </c>
    </row>
    <row r="59" spans="1:26" ht="15">
      <c r="A59" s="28" t="s">
        <v>781</v>
      </c>
      <c r="B59" s="63" t="s">
        <v>790</v>
      </c>
      <c r="C59" s="3"/>
      <c r="D59" s="3"/>
      <c r="E59" s="9" t="s">
        <v>279</v>
      </c>
      <c r="F59" s="9" t="s">
        <v>279</v>
      </c>
      <c r="G59" s="9" t="s">
        <v>279</v>
      </c>
      <c r="H59" s="9">
        <v>243.5</v>
      </c>
      <c r="I59" s="9">
        <v>245.3</v>
      </c>
      <c r="J59" s="9">
        <v>0</v>
      </c>
      <c r="K59" s="9">
        <v>0</v>
      </c>
      <c r="L59" s="9">
        <v>279.39999999999998</v>
      </c>
      <c r="N59" s="67">
        <f t="shared" si="1"/>
        <v>768.2</v>
      </c>
      <c r="T59" s="277"/>
      <c r="U59" s="63"/>
      <c r="V59" s="288"/>
      <c r="W59" s="337"/>
      <c r="X59" s="63"/>
      <c r="Z59" s="349">
        <v>33</v>
      </c>
    </row>
    <row r="60" spans="1:26" ht="15">
      <c r="A60" s="28" t="s">
        <v>785</v>
      </c>
      <c r="B60" s="63" t="s">
        <v>764</v>
      </c>
      <c r="C60" s="3"/>
      <c r="D60" s="3"/>
      <c r="E60" s="9" t="s">
        <v>279</v>
      </c>
      <c r="F60" s="9" t="s">
        <v>279</v>
      </c>
      <c r="G60" s="9" t="s">
        <v>279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N60" s="67">
        <f t="shared" si="1"/>
        <v>766.9</v>
      </c>
      <c r="T60" s="63"/>
      <c r="U60" s="63"/>
      <c r="V60" s="269"/>
      <c r="W60" s="337"/>
      <c r="X60" s="63"/>
      <c r="Z60" s="349">
        <v>12</v>
      </c>
    </row>
    <row r="61" spans="1:26" ht="15">
      <c r="A61" s="28" t="s">
        <v>786</v>
      </c>
      <c r="B61" s="206" t="s">
        <v>1654</v>
      </c>
      <c r="C61" s="3"/>
      <c r="D61" s="3"/>
      <c r="E61" s="9" t="s">
        <v>279</v>
      </c>
      <c r="F61" s="9" t="s">
        <v>279</v>
      </c>
      <c r="G61" s="9" t="s">
        <v>279</v>
      </c>
      <c r="H61" s="9" t="s">
        <v>279</v>
      </c>
      <c r="I61" s="9">
        <v>374.1</v>
      </c>
      <c r="J61" s="9">
        <v>0</v>
      </c>
      <c r="K61" s="9">
        <v>0</v>
      </c>
      <c r="L61" s="9">
        <v>383.59999999999997</v>
      </c>
      <c r="N61" s="67">
        <f t="shared" si="1"/>
        <v>757.7</v>
      </c>
      <c r="T61" s="277"/>
      <c r="U61" s="63"/>
      <c r="V61" s="288"/>
      <c r="W61" s="337"/>
      <c r="X61" s="63"/>
      <c r="Z61" s="349">
        <v>72</v>
      </c>
    </row>
    <row r="62" spans="1:26" ht="15">
      <c r="A62" s="28" t="s">
        <v>787</v>
      </c>
      <c r="B62" s="63" t="s">
        <v>738</v>
      </c>
      <c r="C62" s="3"/>
      <c r="D62" s="3"/>
      <c r="E62" s="9" t="s">
        <v>279</v>
      </c>
      <c r="F62" s="9" t="s">
        <v>279</v>
      </c>
      <c r="G62" s="9" t="s">
        <v>279</v>
      </c>
      <c r="H62" s="9">
        <v>126.50000000000001</v>
      </c>
      <c r="I62" s="9">
        <v>350.4</v>
      </c>
      <c r="J62" s="9">
        <v>0</v>
      </c>
      <c r="K62" s="9">
        <v>0</v>
      </c>
      <c r="L62" s="9">
        <v>264.5</v>
      </c>
      <c r="N62" s="67">
        <f t="shared" si="1"/>
        <v>741.4</v>
      </c>
      <c r="T62" s="219"/>
      <c r="U62" s="63"/>
      <c r="V62" s="288"/>
      <c r="W62" s="337"/>
      <c r="X62" s="63"/>
      <c r="Z62" s="349">
        <v>19</v>
      </c>
    </row>
    <row r="63" spans="1:26" ht="15">
      <c r="A63" s="28" t="s">
        <v>793</v>
      </c>
      <c r="B63" s="63" t="s">
        <v>762</v>
      </c>
      <c r="C63" s="3"/>
      <c r="D63" s="3"/>
      <c r="E63" s="9" t="s">
        <v>279</v>
      </c>
      <c r="F63" s="9" t="s">
        <v>279</v>
      </c>
      <c r="G63" s="9" t="s">
        <v>279</v>
      </c>
      <c r="H63" s="9">
        <v>236.9</v>
      </c>
      <c r="I63" s="9">
        <v>232.3</v>
      </c>
      <c r="J63" s="9">
        <v>0</v>
      </c>
      <c r="K63" s="9">
        <v>0</v>
      </c>
      <c r="L63" s="9">
        <v>249.8</v>
      </c>
      <c r="N63" s="67">
        <f t="shared" si="1"/>
        <v>719</v>
      </c>
      <c r="T63" s="63"/>
      <c r="U63" s="63"/>
      <c r="V63" s="288"/>
      <c r="W63" s="337"/>
      <c r="X63" s="63"/>
      <c r="Z63" s="349">
        <v>27</v>
      </c>
    </row>
    <row r="64" spans="1:26" ht="15">
      <c r="A64" s="28" t="s">
        <v>794</v>
      </c>
      <c r="B64" s="206" t="s">
        <v>1662</v>
      </c>
      <c r="C64" s="3"/>
      <c r="D64" s="3"/>
      <c r="E64" s="9" t="s">
        <v>279</v>
      </c>
      <c r="F64" s="9" t="s">
        <v>279</v>
      </c>
      <c r="G64" s="9" t="s">
        <v>279</v>
      </c>
      <c r="H64" s="9" t="s">
        <v>279</v>
      </c>
      <c r="I64" s="9">
        <v>348.5</v>
      </c>
      <c r="J64" s="9">
        <v>0</v>
      </c>
      <c r="K64" s="9">
        <v>0</v>
      </c>
      <c r="L64" s="9">
        <v>361</v>
      </c>
      <c r="N64" s="67">
        <f t="shared" si="1"/>
        <v>709.5</v>
      </c>
      <c r="T64" s="63"/>
      <c r="U64" s="63"/>
      <c r="V64" s="269"/>
      <c r="W64" s="337"/>
      <c r="X64" s="63"/>
      <c r="Z64" s="349">
        <v>65</v>
      </c>
    </row>
    <row r="65" spans="1:26" ht="15">
      <c r="A65" s="28" t="s">
        <v>795</v>
      </c>
      <c r="B65" s="63" t="s">
        <v>3398</v>
      </c>
      <c r="C65" s="3"/>
      <c r="D65" s="3"/>
      <c r="E65" s="9" t="s">
        <v>279</v>
      </c>
      <c r="F65" s="9" t="s">
        <v>279</v>
      </c>
      <c r="G65" s="9" t="s">
        <v>279</v>
      </c>
      <c r="H65" s="9" t="s">
        <v>279</v>
      </c>
      <c r="I65" s="9" t="s">
        <v>279</v>
      </c>
      <c r="J65" s="9" t="s">
        <v>279</v>
      </c>
      <c r="K65" s="9" t="s">
        <v>279</v>
      </c>
      <c r="L65" s="217">
        <v>699.9</v>
      </c>
      <c r="N65" s="67">
        <f t="shared" si="1"/>
        <v>699.9</v>
      </c>
      <c r="P65" t="s">
        <v>293</v>
      </c>
      <c r="T65" s="63"/>
      <c r="U65" s="63"/>
      <c r="V65" s="269"/>
      <c r="W65" s="337"/>
      <c r="X65" s="63"/>
      <c r="Z65" s="349">
        <v>13</v>
      </c>
    </row>
    <row r="66" spans="1:26" ht="15">
      <c r="A66" s="28" t="s">
        <v>797</v>
      </c>
      <c r="B66" s="28" t="s">
        <v>728</v>
      </c>
      <c r="C66" s="3"/>
      <c r="D66" s="3"/>
      <c r="E66" s="9" t="s">
        <v>279</v>
      </c>
      <c r="F66" s="9" t="s">
        <v>279</v>
      </c>
      <c r="G66" s="9" t="s">
        <v>279</v>
      </c>
      <c r="H66" s="9">
        <v>226.8</v>
      </c>
      <c r="I66" s="9">
        <v>137.5</v>
      </c>
      <c r="J66" s="9">
        <v>0</v>
      </c>
      <c r="K66" s="9">
        <v>0</v>
      </c>
      <c r="L66" s="9">
        <v>318.7</v>
      </c>
      <c r="N66" s="67">
        <f t="shared" si="1"/>
        <v>683</v>
      </c>
      <c r="T66" s="63"/>
      <c r="U66" s="63"/>
      <c r="V66" s="288"/>
      <c r="W66" s="337"/>
      <c r="X66" s="63"/>
      <c r="Z66" s="349">
        <v>28</v>
      </c>
    </row>
    <row r="67" spans="1:26" ht="15">
      <c r="A67" s="28" t="s">
        <v>798</v>
      </c>
      <c r="B67" s="63" t="s">
        <v>755</v>
      </c>
      <c r="C67" s="3"/>
      <c r="D67" s="3"/>
      <c r="E67" s="9" t="s">
        <v>279</v>
      </c>
      <c r="F67" s="9" t="s">
        <v>279</v>
      </c>
      <c r="G67" s="9" t="s">
        <v>279</v>
      </c>
      <c r="H67" s="9">
        <v>256.89999999999998</v>
      </c>
      <c r="I67" s="9">
        <v>308.3</v>
      </c>
      <c r="J67" s="9">
        <v>0</v>
      </c>
      <c r="K67" s="9">
        <v>0</v>
      </c>
      <c r="L67" s="9">
        <v>115</v>
      </c>
      <c r="N67" s="67">
        <f t="shared" si="1"/>
        <v>680.2</v>
      </c>
      <c r="T67" s="277"/>
      <c r="U67" s="63"/>
      <c r="V67" s="288"/>
      <c r="W67" s="337"/>
      <c r="X67" s="63"/>
      <c r="Z67" s="349">
        <v>48</v>
      </c>
    </row>
    <row r="68" spans="1:26" ht="15">
      <c r="A68" s="28" t="s">
        <v>799</v>
      </c>
      <c r="B68" s="206" t="s">
        <v>1656</v>
      </c>
      <c r="C68" s="3"/>
      <c r="D68" s="3"/>
      <c r="E68" s="9" t="s">
        <v>279</v>
      </c>
      <c r="F68" s="9" t="s">
        <v>279</v>
      </c>
      <c r="G68" s="9" t="s">
        <v>279</v>
      </c>
      <c r="H68" s="9" t="s">
        <v>279</v>
      </c>
      <c r="I68" s="9">
        <v>343.3</v>
      </c>
      <c r="J68" s="9">
        <v>0</v>
      </c>
      <c r="K68" s="9">
        <v>0</v>
      </c>
      <c r="L68" s="9">
        <v>313.04999999999995</v>
      </c>
      <c r="N68" s="67">
        <f t="shared" si="1"/>
        <v>656.34999999999991</v>
      </c>
      <c r="T68" s="63"/>
      <c r="U68" s="63"/>
      <c r="V68" s="288"/>
      <c r="W68" s="337"/>
      <c r="X68" s="63"/>
      <c r="Z68" s="349">
        <v>40</v>
      </c>
    </row>
    <row r="69" spans="1:26" ht="15">
      <c r="A69" s="28" t="s">
        <v>802</v>
      </c>
      <c r="B69" s="63" t="s">
        <v>782</v>
      </c>
      <c r="C69" s="3"/>
      <c r="D69" s="3"/>
      <c r="E69" s="9" t="s">
        <v>279</v>
      </c>
      <c r="F69" s="9" t="s">
        <v>279</v>
      </c>
      <c r="G69" s="9" t="s">
        <v>279</v>
      </c>
      <c r="H69" s="9">
        <v>386.80000000000007</v>
      </c>
      <c r="I69" s="9">
        <v>160.19999999999999</v>
      </c>
      <c r="J69" s="9">
        <v>0</v>
      </c>
      <c r="K69" s="9">
        <v>0</v>
      </c>
      <c r="L69" s="9">
        <v>103.69999999999999</v>
      </c>
      <c r="N69" s="67">
        <f t="shared" si="1"/>
        <v>650.70000000000005</v>
      </c>
      <c r="T69" s="219"/>
      <c r="U69" s="63"/>
      <c r="V69" s="288"/>
      <c r="W69" s="337"/>
      <c r="X69" s="63"/>
      <c r="Z69" s="349">
        <v>57</v>
      </c>
    </row>
    <row r="70" spans="1:26" ht="15">
      <c r="A70" s="28" t="s">
        <v>896</v>
      </c>
      <c r="B70" s="63" t="s">
        <v>763</v>
      </c>
      <c r="C70" s="3"/>
      <c r="D70" s="3"/>
      <c r="E70" s="9" t="s">
        <v>279</v>
      </c>
      <c r="F70" s="9" t="s">
        <v>279</v>
      </c>
      <c r="G70" s="9" t="s">
        <v>279</v>
      </c>
      <c r="H70" s="9">
        <v>293.60000000000002</v>
      </c>
      <c r="I70" s="9">
        <v>104.1</v>
      </c>
      <c r="J70" s="9">
        <v>0</v>
      </c>
      <c r="K70" s="9">
        <v>0</v>
      </c>
      <c r="L70" s="9">
        <v>251.70000000000002</v>
      </c>
      <c r="N70" s="67">
        <f t="shared" si="1"/>
        <v>649.40000000000009</v>
      </c>
      <c r="T70" s="219"/>
      <c r="U70" s="63"/>
      <c r="V70" s="287"/>
      <c r="W70" s="337"/>
      <c r="X70" s="63"/>
      <c r="Z70" s="349">
        <v>41</v>
      </c>
    </row>
    <row r="71" spans="1:26" ht="15">
      <c r="A71" s="28" t="s">
        <v>897</v>
      </c>
      <c r="B71" s="206" t="s">
        <v>1659</v>
      </c>
      <c r="C71" s="3"/>
      <c r="D71" s="3"/>
      <c r="E71" s="9" t="s">
        <v>279</v>
      </c>
      <c r="F71" s="9" t="s">
        <v>279</v>
      </c>
      <c r="G71" s="9" t="s">
        <v>279</v>
      </c>
      <c r="H71" s="9" t="s">
        <v>279</v>
      </c>
      <c r="I71" s="9">
        <v>86.699999999999989</v>
      </c>
      <c r="J71" s="9">
        <v>0</v>
      </c>
      <c r="K71" s="9">
        <v>0</v>
      </c>
      <c r="L71" s="9">
        <v>558.4</v>
      </c>
      <c r="N71" s="67">
        <f t="shared" si="1"/>
        <v>645.09999999999991</v>
      </c>
      <c r="T71" s="63"/>
      <c r="U71" s="63"/>
      <c r="V71" s="269"/>
      <c r="W71" s="337"/>
      <c r="X71" s="63"/>
      <c r="Z71" s="349">
        <v>85</v>
      </c>
    </row>
    <row r="72" spans="1:26" ht="15">
      <c r="A72" s="28" t="s">
        <v>898</v>
      </c>
      <c r="B72" s="277" t="s">
        <v>4497</v>
      </c>
      <c r="C72" s="3"/>
      <c r="D72" s="3"/>
      <c r="E72" s="9" t="s">
        <v>279</v>
      </c>
      <c r="F72" s="9" t="s">
        <v>279</v>
      </c>
      <c r="G72" s="9" t="s">
        <v>279</v>
      </c>
      <c r="H72" s="9" t="s">
        <v>279</v>
      </c>
      <c r="I72" s="9" t="s">
        <v>279</v>
      </c>
      <c r="J72" s="9">
        <v>0</v>
      </c>
      <c r="K72" s="9">
        <v>0</v>
      </c>
      <c r="L72" s="217">
        <v>626.1</v>
      </c>
      <c r="N72" s="67">
        <f t="shared" si="1"/>
        <v>626.1</v>
      </c>
      <c r="P72" t="s">
        <v>289</v>
      </c>
      <c r="T72" s="63"/>
      <c r="U72" s="63"/>
      <c r="V72" s="288"/>
      <c r="W72" s="337"/>
      <c r="X72" s="63"/>
      <c r="Z72" s="349">
        <v>96</v>
      </c>
    </row>
    <row r="73" spans="1:26" ht="15">
      <c r="A73" s="28" t="s">
        <v>899</v>
      </c>
      <c r="B73" s="63" t="s">
        <v>3373</v>
      </c>
      <c r="C73" s="3"/>
      <c r="D73" s="3"/>
      <c r="E73" s="9" t="s">
        <v>279</v>
      </c>
      <c r="F73" s="9" t="s">
        <v>279</v>
      </c>
      <c r="G73" s="9" t="s">
        <v>279</v>
      </c>
      <c r="H73" s="9" t="s">
        <v>279</v>
      </c>
      <c r="I73" s="9" t="s">
        <v>279</v>
      </c>
      <c r="J73" s="9" t="s">
        <v>279</v>
      </c>
      <c r="K73" s="9" t="s">
        <v>279</v>
      </c>
      <c r="L73" s="217">
        <v>622.70000000000005</v>
      </c>
      <c r="N73" s="67">
        <f t="shared" si="1"/>
        <v>622.70000000000005</v>
      </c>
      <c r="P73" t="s">
        <v>294</v>
      </c>
      <c r="T73" s="277"/>
      <c r="U73" s="63"/>
      <c r="V73" s="287"/>
      <c r="W73" s="337"/>
      <c r="X73" s="63"/>
      <c r="Z73" s="349">
        <v>34</v>
      </c>
    </row>
    <row r="74" spans="1:26" ht="15">
      <c r="A74" s="28" t="s">
        <v>900</v>
      </c>
      <c r="B74" s="277" t="s">
        <v>2025</v>
      </c>
      <c r="C74" s="3"/>
      <c r="D74" s="3"/>
      <c r="E74" s="9" t="s">
        <v>279</v>
      </c>
      <c r="F74" s="9" t="s">
        <v>279</v>
      </c>
      <c r="G74" s="9" t="s">
        <v>279</v>
      </c>
      <c r="H74" s="9" t="s">
        <v>279</v>
      </c>
      <c r="I74" s="9" t="s">
        <v>279</v>
      </c>
      <c r="J74" s="9">
        <v>0</v>
      </c>
      <c r="K74" s="9">
        <v>0</v>
      </c>
      <c r="L74" s="9">
        <v>622.6</v>
      </c>
      <c r="N74" s="67">
        <f t="shared" ref="N74:N105" si="2">SUM(E74:L74)</f>
        <v>622.6</v>
      </c>
      <c r="T74" s="63"/>
      <c r="U74" s="63"/>
      <c r="V74" s="287"/>
      <c r="W74" s="337"/>
      <c r="X74" s="63"/>
      <c r="Z74" s="349">
        <v>20</v>
      </c>
    </row>
    <row r="75" spans="1:26" ht="15">
      <c r="A75" s="28" t="s">
        <v>901</v>
      </c>
      <c r="B75" s="63" t="s">
        <v>3371</v>
      </c>
      <c r="C75" s="3"/>
      <c r="D75" s="3"/>
      <c r="E75" s="9" t="s">
        <v>279</v>
      </c>
      <c r="F75" s="9" t="s">
        <v>279</v>
      </c>
      <c r="G75" s="9" t="s">
        <v>279</v>
      </c>
      <c r="H75" s="9" t="s">
        <v>279</v>
      </c>
      <c r="I75" s="9" t="s">
        <v>279</v>
      </c>
      <c r="J75" s="9" t="s">
        <v>279</v>
      </c>
      <c r="K75" s="9" t="s">
        <v>279</v>
      </c>
      <c r="L75" s="9">
        <v>613.70000000000005</v>
      </c>
      <c r="N75" s="67">
        <f t="shared" si="2"/>
        <v>613.70000000000005</v>
      </c>
      <c r="T75" s="277"/>
      <c r="U75" s="63"/>
      <c r="V75" s="288"/>
      <c r="W75" s="337"/>
      <c r="X75" s="63"/>
      <c r="Z75" s="349">
        <v>87</v>
      </c>
    </row>
    <row r="76" spans="1:26" ht="15">
      <c r="A76" s="28" t="s">
        <v>902</v>
      </c>
      <c r="B76" s="63" t="s">
        <v>164</v>
      </c>
      <c r="E76" s="9" t="s">
        <v>279</v>
      </c>
      <c r="F76" s="9" t="s">
        <v>279</v>
      </c>
      <c r="G76" s="217">
        <v>601.19999999999993</v>
      </c>
      <c r="H76" s="9" t="s">
        <v>279</v>
      </c>
      <c r="I76" s="9" t="s">
        <v>279</v>
      </c>
      <c r="J76" s="9">
        <v>0</v>
      </c>
      <c r="K76" s="9">
        <v>0</v>
      </c>
      <c r="L76" s="9" t="s">
        <v>279</v>
      </c>
      <c r="N76" s="67">
        <f t="shared" si="2"/>
        <v>601.19999999999993</v>
      </c>
      <c r="P76" t="s">
        <v>285</v>
      </c>
      <c r="R76" s="3"/>
      <c r="T76" s="63"/>
      <c r="U76" s="63"/>
      <c r="V76" s="269"/>
      <c r="W76" s="337"/>
      <c r="X76" s="63"/>
      <c r="Z76" s="349">
        <v>70</v>
      </c>
    </row>
    <row r="77" spans="1:26" ht="15">
      <c r="A77" s="28" t="s">
        <v>903</v>
      </c>
      <c r="B77" s="63" t="s">
        <v>3386</v>
      </c>
      <c r="C77" s="3"/>
      <c r="D77" s="3"/>
      <c r="E77" s="9" t="s">
        <v>279</v>
      </c>
      <c r="F77" s="9" t="s">
        <v>279</v>
      </c>
      <c r="G77" s="9" t="s">
        <v>279</v>
      </c>
      <c r="H77" s="9" t="s">
        <v>279</v>
      </c>
      <c r="I77" s="9" t="s">
        <v>279</v>
      </c>
      <c r="J77" s="9" t="s">
        <v>279</v>
      </c>
      <c r="K77" s="9" t="s">
        <v>279</v>
      </c>
      <c r="L77" s="9">
        <v>599.40000000000009</v>
      </c>
      <c r="N77" s="67">
        <f t="shared" si="2"/>
        <v>599.40000000000009</v>
      </c>
      <c r="T77" s="63"/>
      <c r="U77" s="63"/>
      <c r="V77" s="287"/>
      <c r="W77" s="337"/>
      <c r="X77" s="63"/>
      <c r="Z77" s="349">
        <v>71</v>
      </c>
    </row>
    <row r="78" spans="1:26" ht="15">
      <c r="A78" s="28" t="s">
        <v>904</v>
      </c>
      <c r="B78" s="63" t="s">
        <v>748</v>
      </c>
      <c r="C78" s="3"/>
      <c r="D78" s="3"/>
      <c r="E78" s="9" t="s">
        <v>279</v>
      </c>
      <c r="F78" s="9" t="s">
        <v>279</v>
      </c>
      <c r="G78" s="9" t="s">
        <v>279</v>
      </c>
      <c r="H78" s="9">
        <v>238.40000000000003</v>
      </c>
      <c r="I78" s="9">
        <v>150.4</v>
      </c>
      <c r="J78" s="9">
        <v>0</v>
      </c>
      <c r="K78" s="9">
        <v>0</v>
      </c>
      <c r="L78" s="9">
        <v>209.69999999999996</v>
      </c>
      <c r="N78" s="67">
        <f t="shared" si="2"/>
        <v>598.5</v>
      </c>
      <c r="T78" s="63"/>
      <c r="U78" s="63"/>
      <c r="V78" s="288"/>
      <c r="W78" s="337"/>
      <c r="X78" s="63"/>
      <c r="Z78" s="349">
        <v>47</v>
      </c>
    </row>
    <row r="79" spans="1:26" ht="15">
      <c r="A79" s="28" t="s">
        <v>905</v>
      </c>
      <c r="B79" s="63" t="s">
        <v>3370</v>
      </c>
      <c r="C79" s="3"/>
      <c r="D79" s="3"/>
      <c r="E79" s="9" t="s">
        <v>279</v>
      </c>
      <c r="F79" s="9" t="s">
        <v>279</v>
      </c>
      <c r="G79" s="9" t="s">
        <v>279</v>
      </c>
      <c r="H79" s="9" t="s">
        <v>279</v>
      </c>
      <c r="I79" s="9" t="s">
        <v>279</v>
      </c>
      <c r="J79" s="9" t="s">
        <v>279</v>
      </c>
      <c r="K79" s="9" t="s">
        <v>279</v>
      </c>
      <c r="L79" s="9">
        <v>584.70000000000005</v>
      </c>
      <c r="N79" s="67">
        <f t="shared" si="2"/>
        <v>584.70000000000005</v>
      </c>
      <c r="T79" s="63"/>
      <c r="U79" s="63"/>
      <c r="V79" s="288"/>
      <c r="W79" s="337"/>
      <c r="X79" s="63"/>
      <c r="Z79" s="349">
        <v>31</v>
      </c>
    </row>
    <row r="80" spans="1:26" ht="15">
      <c r="A80" s="28" t="s">
        <v>906</v>
      </c>
      <c r="B80" s="277" t="s">
        <v>2023</v>
      </c>
      <c r="C80" s="3"/>
      <c r="D80" s="3"/>
      <c r="E80" s="9" t="s">
        <v>279</v>
      </c>
      <c r="F80" s="9" t="s">
        <v>279</v>
      </c>
      <c r="G80" s="9" t="s">
        <v>279</v>
      </c>
      <c r="H80" s="9" t="s">
        <v>279</v>
      </c>
      <c r="I80" s="9" t="s">
        <v>279</v>
      </c>
      <c r="J80" s="9">
        <v>0</v>
      </c>
      <c r="K80" s="9">
        <v>0</v>
      </c>
      <c r="L80" s="9">
        <v>554.59999999999991</v>
      </c>
      <c r="N80" s="67">
        <f t="shared" si="2"/>
        <v>554.59999999999991</v>
      </c>
      <c r="T80" s="219"/>
      <c r="U80" s="63"/>
      <c r="V80" s="288"/>
      <c r="W80" s="337"/>
      <c r="X80" s="63"/>
      <c r="Z80" s="349">
        <v>76</v>
      </c>
    </row>
    <row r="81" spans="1:26" ht="15">
      <c r="A81" s="28" t="s">
        <v>907</v>
      </c>
      <c r="B81" s="206" t="s">
        <v>1644</v>
      </c>
      <c r="C81" s="3"/>
      <c r="D81" s="3"/>
      <c r="E81" s="9" t="s">
        <v>279</v>
      </c>
      <c r="F81" s="9" t="s">
        <v>279</v>
      </c>
      <c r="G81" s="9" t="s">
        <v>279</v>
      </c>
      <c r="H81" s="9" t="s">
        <v>279</v>
      </c>
      <c r="I81" s="9">
        <v>332</v>
      </c>
      <c r="J81" s="9">
        <v>0</v>
      </c>
      <c r="K81" s="9">
        <v>0</v>
      </c>
      <c r="L81" s="9">
        <v>213.2</v>
      </c>
      <c r="N81" s="67">
        <f t="shared" si="2"/>
        <v>545.20000000000005</v>
      </c>
      <c r="T81" s="63"/>
      <c r="U81" s="63"/>
      <c r="V81" s="269"/>
      <c r="W81" s="337"/>
      <c r="X81" s="63"/>
      <c r="Z81" s="349">
        <v>5</v>
      </c>
    </row>
    <row r="82" spans="1:26" ht="15">
      <c r="A82" s="28" t="s">
        <v>908</v>
      </c>
      <c r="B82" s="206" t="s">
        <v>1643</v>
      </c>
      <c r="C82" s="3"/>
      <c r="D82" s="3"/>
      <c r="E82" s="9" t="s">
        <v>279</v>
      </c>
      <c r="F82" s="9" t="s">
        <v>279</v>
      </c>
      <c r="G82" s="9" t="s">
        <v>279</v>
      </c>
      <c r="H82" s="9" t="s">
        <v>279</v>
      </c>
      <c r="I82" s="9">
        <v>277.60000000000002</v>
      </c>
      <c r="J82" s="9">
        <v>0</v>
      </c>
      <c r="K82" s="9">
        <v>0</v>
      </c>
      <c r="L82" s="9">
        <v>264.5</v>
      </c>
      <c r="N82" s="67">
        <f t="shared" si="2"/>
        <v>542.1</v>
      </c>
      <c r="T82" s="277"/>
      <c r="U82" s="63"/>
      <c r="V82" s="288"/>
      <c r="W82" s="337"/>
      <c r="X82" s="63"/>
      <c r="Z82" s="349">
        <v>93</v>
      </c>
    </row>
    <row r="83" spans="1:26" ht="15">
      <c r="A83" s="28" t="s">
        <v>909</v>
      </c>
      <c r="B83" s="277" t="s">
        <v>2024</v>
      </c>
      <c r="C83" s="3"/>
      <c r="D83" s="3"/>
      <c r="E83" s="9" t="s">
        <v>279</v>
      </c>
      <c r="F83" s="9" t="s">
        <v>279</v>
      </c>
      <c r="G83" s="9" t="s">
        <v>279</v>
      </c>
      <c r="H83" s="9" t="s">
        <v>279</v>
      </c>
      <c r="I83" s="9" t="s">
        <v>279</v>
      </c>
      <c r="J83" s="9">
        <v>0</v>
      </c>
      <c r="K83" s="9">
        <v>0</v>
      </c>
      <c r="L83" s="9">
        <v>512.5</v>
      </c>
      <c r="N83" s="67">
        <f t="shared" si="2"/>
        <v>512.5</v>
      </c>
      <c r="T83" s="277"/>
      <c r="U83" s="63"/>
      <c r="V83" s="288"/>
      <c r="W83" s="337"/>
      <c r="X83" s="63"/>
      <c r="Z83" s="349">
        <v>68</v>
      </c>
    </row>
    <row r="84" spans="1:26" ht="15">
      <c r="A84" s="28" t="s">
        <v>910</v>
      </c>
      <c r="B84" s="206" t="s">
        <v>1657</v>
      </c>
      <c r="C84" s="3"/>
      <c r="D84" s="3"/>
      <c r="E84" s="9" t="s">
        <v>279</v>
      </c>
      <c r="F84" s="9" t="s">
        <v>279</v>
      </c>
      <c r="G84" s="9" t="s">
        <v>279</v>
      </c>
      <c r="H84" s="9" t="s">
        <v>279</v>
      </c>
      <c r="I84" s="9">
        <v>144.10000000000002</v>
      </c>
      <c r="J84" s="9">
        <v>0</v>
      </c>
      <c r="K84" s="9">
        <v>0</v>
      </c>
      <c r="L84" s="9">
        <v>367.00000000000006</v>
      </c>
      <c r="N84" s="67">
        <f t="shared" si="2"/>
        <v>511.10000000000008</v>
      </c>
      <c r="T84" s="63"/>
      <c r="U84" s="63"/>
      <c r="V84" s="288"/>
      <c r="W84" s="337"/>
      <c r="X84" s="63"/>
      <c r="Z84" s="349">
        <v>84</v>
      </c>
    </row>
    <row r="85" spans="1:26" ht="15">
      <c r="A85" s="28" t="s">
        <v>911</v>
      </c>
      <c r="B85" s="28" t="s">
        <v>734</v>
      </c>
      <c r="C85" s="3"/>
      <c r="D85" s="3"/>
      <c r="E85" s="9" t="s">
        <v>279</v>
      </c>
      <c r="F85" s="9" t="s">
        <v>279</v>
      </c>
      <c r="G85" s="9" t="s">
        <v>279</v>
      </c>
      <c r="H85" s="9">
        <v>76.900000000000006</v>
      </c>
      <c r="I85" s="9">
        <v>313.5</v>
      </c>
      <c r="J85" s="9">
        <v>0</v>
      </c>
      <c r="K85" s="9">
        <v>0</v>
      </c>
      <c r="L85" s="9">
        <v>115.6</v>
      </c>
      <c r="N85" s="67">
        <f t="shared" si="2"/>
        <v>506</v>
      </c>
      <c r="T85" s="63"/>
      <c r="U85" s="63"/>
      <c r="V85" s="288"/>
      <c r="W85" s="337"/>
      <c r="X85" s="63"/>
      <c r="Z85" s="349">
        <v>18</v>
      </c>
    </row>
    <row r="86" spans="1:26" ht="15">
      <c r="A86" s="28" t="s">
        <v>912</v>
      </c>
      <c r="B86" s="63" t="s">
        <v>3395</v>
      </c>
      <c r="C86" s="3"/>
      <c r="D86" s="3"/>
      <c r="E86" s="9" t="s">
        <v>279</v>
      </c>
      <c r="F86" s="9" t="s">
        <v>279</v>
      </c>
      <c r="G86" s="9" t="s">
        <v>279</v>
      </c>
      <c r="H86" s="9" t="s">
        <v>279</v>
      </c>
      <c r="I86" s="9" t="s">
        <v>279</v>
      </c>
      <c r="J86" s="9" t="s">
        <v>279</v>
      </c>
      <c r="K86" s="9" t="s">
        <v>279</v>
      </c>
      <c r="L86" s="9">
        <v>500.30000000000007</v>
      </c>
      <c r="N86" s="67">
        <f t="shared" si="2"/>
        <v>500.30000000000007</v>
      </c>
      <c r="T86" s="277"/>
      <c r="U86" s="63"/>
      <c r="V86" s="288"/>
      <c r="W86" s="337"/>
      <c r="X86" s="63"/>
      <c r="Z86" s="349">
        <v>1</v>
      </c>
    </row>
    <row r="87" spans="1:26" ht="15">
      <c r="A87" s="28" t="s">
        <v>913</v>
      </c>
      <c r="B87" s="63" t="s">
        <v>784</v>
      </c>
      <c r="C87" s="3"/>
      <c r="D87" s="3"/>
      <c r="E87" s="9" t="s">
        <v>279</v>
      </c>
      <c r="F87" s="9" t="s">
        <v>279</v>
      </c>
      <c r="G87" s="9" t="s">
        <v>279</v>
      </c>
      <c r="H87" s="217">
        <v>495.2</v>
      </c>
      <c r="I87" s="9" t="s">
        <v>279</v>
      </c>
      <c r="J87" s="9">
        <v>0</v>
      </c>
      <c r="K87" s="9">
        <v>0</v>
      </c>
      <c r="L87" s="9" t="s">
        <v>279</v>
      </c>
      <c r="N87" s="67">
        <f t="shared" si="2"/>
        <v>495.2</v>
      </c>
      <c r="P87" t="s">
        <v>288</v>
      </c>
      <c r="T87" s="277"/>
      <c r="U87" s="63"/>
      <c r="V87" s="288"/>
      <c r="W87" s="337"/>
      <c r="X87" s="63"/>
      <c r="Z87" s="349">
        <v>63</v>
      </c>
    </row>
    <row r="88" spans="1:26" ht="15">
      <c r="A88" s="28" t="s">
        <v>914</v>
      </c>
      <c r="B88" s="63" t="s">
        <v>3368</v>
      </c>
      <c r="C88" s="3"/>
      <c r="D88" s="3"/>
      <c r="E88" s="9" t="s">
        <v>279</v>
      </c>
      <c r="F88" s="9" t="s">
        <v>279</v>
      </c>
      <c r="G88" s="9" t="s">
        <v>279</v>
      </c>
      <c r="H88" s="9" t="s">
        <v>279</v>
      </c>
      <c r="I88" s="9" t="s">
        <v>279</v>
      </c>
      <c r="J88" s="9" t="s">
        <v>279</v>
      </c>
      <c r="K88" s="9" t="s">
        <v>279</v>
      </c>
      <c r="L88" s="9">
        <v>494.40000000000003</v>
      </c>
      <c r="N88" s="67">
        <f t="shared" si="2"/>
        <v>494.40000000000003</v>
      </c>
      <c r="T88" s="63"/>
      <c r="U88" s="63"/>
      <c r="V88" s="269"/>
      <c r="W88" s="337"/>
      <c r="X88" s="63"/>
      <c r="Z88" s="349">
        <v>67</v>
      </c>
    </row>
    <row r="89" spans="1:26" ht="15">
      <c r="A89" s="28" t="s">
        <v>915</v>
      </c>
      <c r="B89" s="277" t="s">
        <v>2027</v>
      </c>
      <c r="C89" s="3"/>
      <c r="D89" s="3"/>
      <c r="E89" s="9" t="s">
        <v>279</v>
      </c>
      <c r="F89" s="9" t="s">
        <v>279</v>
      </c>
      <c r="G89" s="9" t="s">
        <v>279</v>
      </c>
      <c r="H89" s="9" t="s">
        <v>279</v>
      </c>
      <c r="I89" s="9" t="s">
        <v>279</v>
      </c>
      <c r="J89" s="9">
        <v>0</v>
      </c>
      <c r="K89" s="9">
        <v>0</v>
      </c>
      <c r="L89" s="9">
        <v>484.49999999999994</v>
      </c>
      <c r="N89" s="67">
        <f t="shared" si="2"/>
        <v>484.49999999999994</v>
      </c>
      <c r="T89" s="63"/>
      <c r="U89" s="63"/>
      <c r="V89" s="288"/>
      <c r="W89" s="337"/>
      <c r="X89" s="63"/>
      <c r="Z89" s="349">
        <v>60</v>
      </c>
    </row>
    <row r="90" spans="1:26" ht="15">
      <c r="A90" s="28" t="s">
        <v>916</v>
      </c>
      <c r="B90" s="63" t="s">
        <v>3382</v>
      </c>
      <c r="C90" s="3"/>
      <c r="D90" s="3"/>
      <c r="E90" s="9" t="s">
        <v>279</v>
      </c>
      <c r="F90" s="9" t="s">
        <v>279</v>
      </c>
      <c r="G90" s="9" t="s">
        <v>279</v>
      </c>
      <c r="H90" s="9" t="s">
        <v>279</v>
      </c>
      <c r="I90" s="9" t="s">
        <v>279</v>
      </c>
      <c r="J90" s="9" t="s">
        <v>279</v>
      </c>
      <c r="K90" s="9" t="s">
        <v>279</v>
      </c>
      <c r="L90" s="9">
        <v>474.40000000000003</v>
      </c>
      <c r="N90" s="67">
        <f t="shared" si="2"/>
        <v>474.40000000000003</v>
      </c>
      <c r="T90" s="63"/>
      <c r="U90" s="63"/>
      <c r="V90" s="269"/>
      <c r="W90" s="337"/>
      <c r="X90" s="63"/>
      <c r="Z90" s="349">
        <v>37</v>
      </c>
    </row>
    <row r="91" spans="1:26" ht="15">
      <c r="A91" s="28" t="s">
        <v>917</v>
      </c>
      <c r="B91" s="277" t="s">
        <v>2050</v>
      </c>
      <c r="C91" s="3"/>
      <c r="D91" s="3"/>
      <c r="E91" s="9" t="s">
        <v>279</v>
      </c>
      <c r="F91" s="9" t="s">
        <v>279</v>
      </c>
      <c r="G91" s="9" t="s">
        <v>279</v>
      </c>
      <c r="H91" s="9" t="s">
        <v>279</v>
      </c>
      <c r="I91" s="9" t="s">
        <v>279</v>
      </c>
      <c r="J91" s="9">
        <v>0</v>
      </c>
      <c r="K91" s="9">
        <v>0</v>
      </c>
      <c r="L91" s="9">
        <v>447.00000000000006</v>
      </c>
      <c r="N91" s="67">
        <f t="shared" si="2"/>
        <v>447.00000000000006</v>
      </c>
      <c r="T91" s="277"/>
      <c r="U91" s="63"/>
      <c r="V91" s="288"/>
      <c r="W91" s="337"/>
      <c r="X91" s="63"/>
      <c r="Z91" s="349">
        <v>52</v>
      </c>
    </row>
    <row r="92" spans="1:26" ht="15">
      <c r="A92" s="28" t="s">
        <v>918</v>
      </c>
      <c r="B92" s="63" t="s">
        <v>3377</v>
      </c>
      <c r="C92" s="3"/>
      <c r="D92" s="3"/>
      <c r="E92" s="9" t="s">
        <v>279</v>
      </c>
      <c r="F92" s="9" t="s">
        <v>279</v>
      </c>
      <c r="G92" s="9" t="s">
        <v>279</v>
      </c>
      <c r="H92" s="9" t="s">
        <v>279</v>
      </c>
      <c r="I92" s="9" t="s">
        <v>279</v>
      </c>
      <c r="J92" s="9" t="s">
        <v>279</v>
      </c>
      <c r="K92" s="9" t="s">
        <v>279</v>
      </c>
      <c r="L92" s="9">
        <v>427.70000000000005</v>
      </c>
      <c r="N92" s="67">
        <f t="shared" si="2"/>
        <v>427.70000000000005</v>
      </c>
      <c r="T92" s="63"/>
      <c r="U92" s="63"/>
      <c r="V92" s="269"/>
      <c r="W92" s="337"/>
      <c r="X92" s="63"/>
      <c r="Z92" s="349">
        <v>29</v>
      </c>
    </row>
    <row r="93" spans="1:26" s="39" customFormat="1" ht="15.75">
      <c r="A93" s="28" t="s">
        <v>919</v>
      </c>
      <c r="B93" s="63" t="s">
        <v>3374</v>
      </c>
      <c r="C93" s="3"/>
      <c r="D93" s="3"/>
      <c r="E93" s="9" t="s">
        <v>279</v>
      </c>
      <c r="F93" s="9" t="s">
        <v>279</v>
      </c>
      <c r="G93" s="9" t="s">
        <v>279</v>
      </c>
      <c r="H93" s="9" t="s">
        <v>279</v>
      </c>
      <c r="I93" s="9" t="s">
        <v>279</v>
      </c>
      <c r="J93" s="9" t="s">
        <v>279</v>
      </c>
      <c r="K93" s="9" t="s">
        <v>279</v>
      </c>
      <c r="L93" s="9">
        <v>426.8</v>
      </c>
      <c r="M93" s="69"/>
      <c r="N93" s="67">
        <f t="shared" si="2"/>
        <v>426.8</v>
      </c>
      <c r="O93"/>
      <c r="P93"/>
      <c r="Q93"/>
      <c r="R93"/>
      <c r="S93"/>
      <c r="T93" s="277"/>
      <c r="U93" s="63"/>
      <c r="V93" s="287"/>
      <c r="W93" s="337"/>
      <c r="X93" s="63"/>
      <c r="Z93" s="349">
        <v>73</v>
      </c>
    </row>
    <row r="94" spans="1:26" s="28" customFormat="1" ht="15">
      <c r="A94" s="28" t="s">
        <v>920</v>
      </c>
      <c r="B94" s="63" t="s">
        <v>3367</v>
      </c>
      <c r="C94" s="3"/>
      <c r="D94" s="3"/>
      <c r="E94" s="9" t="s">
        <v>279</v>
      </c>
      <c r="F94" s="9" t="s">
        <v>279</v>
      </c>
      <c r="G94" s="9" t="s">
        <v>279</v>
      </c>
      <c r="H94" s="9" t="s">
        <v>279</v>
      </c>
      <c r="I94" s="9" t="s">
        <v>279</v>
      </c>
      <c r="J94" s="9" t="s">
        <v>279</v>
      </c>
      <c r="K94" s="9" t="s">
        <v>279</v>
      </c>
      <c r="L94" s="9">
        <v>426.10000000000008</v>
      </c>
      <c r="M94" s="69"/>
      <c r="N94" s="67">
        <f t="shared" si="2"/>
        <v>426.10000000000008</v>
      </c>
      <c r="O94"/>
      <c r="P94"/>
      <c r="Q94"/>
      <c r="R94"/>
      <c r="S94"/>
      <c r="T94" s="63"/>
      <c r="U94" s="63"/>
      <c r="V94" s="288"/>
      <c r="W94" s="337"/>
      <c r="X94" s="63"/>
      <c r="Z94" s="349">
        <v>35</v>
      </c>
    </row>
    <row r="95" spans="1:26" s="28" customFormat="1" ht="15">
      <c r="A95" s="28" t="s">
        <v>921</v>
      </c>
      <c r="B95" s="63" t="s">
        <v>774</v>
      </c>
      <c r="C95" s="3"/>
      <c r="D95" s="3"/>
      <c r="E95" s="9" t="s">
        <v>279</v>
      </c>
      <c r="F95" s="9" t="s">
        <v>279</v>
      </c>
      <c r="G95" s="9" t="s">
        <v>279</v>
      </c>
      <c r="H95" s="9">
        <v>417</v>
      </c>
      <c r="I95" s="9" t="s">
        <v>279</v>
      </c>
      <c r="J95" s="9">
        <v>0</v>
      </c>
      <c r="K95" s="9">
        <v>0</v>
      </c>
      <c r="L95" s="9" t="s">
        <v>279</v>
      </c>
      <c r="M95" s="69"/>
      <c r="N95" s="67">
        <f t="shared" si="2"/>
        <v>417</v>
      </c>
      <c r="O95"/>
      <c r="P95"/>
      <c r="Q95"/>
      <c r="R95"/>
      <c r="S95"/>
      <c r="T95" s="63"/>
      <c r="U95" s="63"/>
      <c r="V95" s="269"/>
      <c r="W95" s="337"/>
      <c r="X95" s="63"/>
      <c r="Z95" s="349">
        <v>14</v>
      </c>
    </row>
    <row r="96" spans="1:26" s="28" customFormat="1" ht="15">
      <c r="A96" s="28" t="s">
        <v>922</v>
      </c>
      <c r="B96" s="277" t="s">
        <v>2157</v>
      </c>
      <c r="C96" s="3"/>
      <c r="D96" s="3"/>
      <c r="E96" s="9" t="s">
        <v>279</v>
      </c>
      <c r="F96" s="9" t="s">
        <v>279</v>
      </c>
      <c r="G96" s="9" t="s">
        <v>279</v>
      </c>
      <c r="H96" s="9" t="s">
        <v>279</v>
      </c>
      <c r="I96" s="9" t="s">
        <v>279</v>
      </c>
      <c r="J96" s="9">
        <v>0</v>
      </c>
      <c r="K96" s="9">
        <v>0</v>
      </c>
      <c r="L96" s="9">
        <v>415.4</v>
      </c>
      <c r="M96" s="69"/>
      <c r="N96" s="67">
        <f t="shared" si="2"/>
        <v>415.4</v>
      </c>
      <c r="O96"/>
      <c r="P96"/>
      <c r="Q96"/>
      <c r="R96"/>
      <c r="S96"/>
      <c r="T96" s="63"/>
      <c r="U96" s="63"/>
      <c r="V96" s="288"/>
      <c r="W96" s="337"/>
      <c r="X96" s="63"/>
      <c r="Z96" s="349">
        <v>3</v>
      </c>
    </row>
    <row r="97" spans="1:26" s="28" customFormat="1" ht="15">
      <c r="A97" s="28" t="s">
        <v>923</v>
      </c>
      <c r="B97" s="206" t="s">
        <v>1661</v>
      </c>
      <c r="C97" s="3"/>
      <c r="D97" s="3"/>
      <c r="E97" s="9" t="s">
        <v>279</v>
      </c>
      <c r="F97" s="9" t="s">
        <v>279</v>
      </c>
      <c r="G97" s="9" t="s">
        <v>279</v>
      </c>
      <c r="H97" s="9" t="s">
        <v>279</v>
      </c>
      <c r="I97" s="9">
        <v>414.40000000000003</v>
      </c>
      <c r="J97" s="9">
        <v>0</v>
      </c>
      <c r="K97" s="9">
        <v>0</v>
      </c>
      <c r="L97" s="9" t="s">
        <v>279</v>
      </c>
      <c r="M97" s="69"/>
      <c r="N97" s="67">
        <f t="shared" si="2"/>
        <v>414.40000000000003</v>
      </c>
      <c r="O97"/>
      <c r="P97"/>
      <c r="Q97"/>
      <c r="R97"/>
      <c r="S97"/>
      <c r="T97" s="63"/>
      <c r="U97" s="63"/>
      <c r="V97" s="287"/>
      <c r="W97" s="337"/>
      <c r="X97" s="63"/>
      <c r="Z97" s="349">
        <v>2</v>
      </c>
    </row>
    <row r="98" spans="1:26" s="28" customFormat="1" ht="15">
      <c r="A98" s="28" t="s">
        <v>924</v>
      </c>
      <c r="B98" s="277" t="s">
        <v>2010</v>
      </c>
      <c r="C98" s="3"/>
      <c r="D98" s="3"/>
      <c r="E98" s="9" t="s">
        <v>279</v>
      </c>
      <c r="F98" s="9" t="s">
        <v>279</v>
      </c>
      <c r="G98" s="9" t="s">
        <v>279</v>
      </c>
      <c r="H98" s="9" t="s">
        <v>279</v>
      </c>
      <c r="I98" s="9" t="s">
        <v>279</v>
      </c>
      <c r="J98" s="9">
        <v>0</v>
      </c>
      <c r="K98" s="9">
        <v>0</v>
      </c>
      <c r="L98" s="9">
        <v>405.2</v>
      </c>
      <c r="M98" s="69"/>
      <c r="N98" s="67">
        <f t="shared" si="2"/>
        <v>405.2</v>
      </c>
      <c r="O98"/>
      <c r="P98"/>
      <c r="Q98"/>
      <c r="R98"/>
      <c r="S98"/>
      <c r="T98" s="63"/>
      <c r="U98" s="63"/>
      <c r="V98" s="288"/>
      <c r="W98" s="337"/>
      <c r="X98" s="63"/>
      <c r="Z98" s="349">
        <v>32</v>
      </c>
    </row>
    <row r="99" spans="1:26" s="28" customFormat="1" ht="15">
      <c r="A99" s="28" t="s">
        <v>925</v>
      </c>
      <c r="B99" s="277" t="s">
        <v>3366</v>
      </c>
      <c r="C99" s="3"/>
      <c r="D99" s="3"/>
      <c r="E99" s="9" t="s">
        <v>279</v>
      </c>
      <c r="F99" s="9" t="s">
        <v>279</v>
      </c>
      <c r="G99" s="9" t="s">
        <v>279</v>
      </c>
      <c r="H99" s="9" t="s">
        <v>279</v>
      </c>
      <c r="I99" s="9" t="s">
        <v>279</v>
      </c>
      <c r="J99" s="9" t="s">
        <v>279</v>
      </c>
      <c r="K99" s="9" t="s">
        <v>279</v>
      </c>
      <c r="L99" s="9">
        <v>405.2</v>
      </c>
      <c r="M99" s="69"/>
      <c r="N99" s="67">
        <f t="shared" si="2"/>
        <v>405.2</v>
      </c>
      <c r="O99"/>
      <c r="P99"/>
      <c r="Q99"/>
      <c r="R99"/>
      <c r="S99"/>
      <c r="U99" s="63"/>
      <c r="V99" s="288"/>
      <c r="W99" s="337"/>
      <c r="X99" s="63"/>
      <c r="Z99" s="349">
        <v>88</v>
      </c>
    </row>
    <row r="100" spans="1:26" s="28" customFormat="1" ht="15">
      <c r="A100" s="28" t="s">
        <v>926</v>
      </c>
      <c r="B100" s="63" t="s">
        <v>178</v>
      </c>
      <c r="C100" s="3"/>
      <c r="D100" s="3"/>
      <c r="E100" s="9">
        <v>56</v>
      </c>
      <c r="F100" s="9">
        <v>339.6</v>
      </c>
      <c r="G100" s="9" t="s">
        <v>279</v>
      </c>
      <c r="H100" s="9" t="s">
        <v>279</v>
      </c>
      <c r="I100" s="9" t="s">
        <v>279</v>
      </c>
      <c r="J100" s="9">
        <v>0</v>
      </c>
      <c r="K100" s="9">
        <v>0</v>
      </c>
      <c r="L100" s="9" t="s">
        <v>279</v>
      </c>
      <c r="M100" s="69"/>
      <c r="N100" s="67">
        <f t="shared" si="2"/>
        <v>395.6</v>
      </c>
      <c r="O100"/>
      <c r="P100"/>
      <c r="Q100"/>
      <c r="R100" s="3"/>
      <c r="S100"/>
      <c r="T100" s="277"/>
      <c r="U100" s="63"/>
      <c r="V100" s="288"/>
      <c r="W100" s="337"/>
      <c r="X100" s="63"/>
      <c r="Z100" s="349">
        <v>59</v>
      </c>
    </row>
    <row r="101" spans="1:26" s="28" customFormat="1" ht="15">
      <c r="A101" s="28" t="s">
        <v>927</v>
      </c>
      <c r="B101" s="277" t="s">
        <v>2006</v>
      </c>
      <c r="C101" s="3"/>
      <c r="D101" s="3"/>
      <c r="E101" s="9" t="s">
        <v>279</v>
      </c>
      <c r="F101" s="9" t="s">
        <v>279</v>
      </c>
      <c r="G101" s="9" t="s">
        <v>279</v>
      </c>
      <c r="H101" s="9" t="s">
        <v>279</v>
      </c>
      <c r="I101" s="9" t="s">
        <v>279</v>
      </c>
      <c r="J101" s="9">
        <v>0</v>
      </c>
      <c r="K101" s="9">
        <v>0</v>
      </c>
      <c r="L101" s="9">
        <v>366.00000000000006</v>
      </c>
      <c r="M101" s="69"/>
      <c r="N101" s="67">
        <f t="shared" si="2"/>
        <v>366.00000000000006</v>
      </c>
      <c r="O101"/>
      <c r="P101"/>
      <c r="Q101"/>
      <c r="R101"/>
      <c r="S101"/>
      <c r="T101" s="219"/>
      <c r="U101" s="63"/>
      <c r="V101" s="288"/>
      <c r="W101" s="337"/>
      <c r="X101" s="63"/>
      <c r="Z101" s="349">
        <v>53</v>
      </c>
    </row>
    <row r="102" spans="1:26" s="28" customFormat="1" ht="15">
      <c r="A102" s="28" t="s">
        <v>928</v>
      </c>
      <c r="B102" s="277" t="s">
        <v>2002</v>
      </c>
      <c r="C102" s="3"/>
      <c r="D102" s="3"/>
      <c r="E102" s="9" t="s">
        <v>279</v>
      </c>
      <c r="F102" s="9" t="s">
        <v>279</v>
      </c>
      <c r="G102" s="9" t="s">
        <v>279</v>
      </c>
      <c r="H102" s="9" t="s">
        <v>279</v>
      </c>
      <c r="I102" s="9" t="s">
        <v>279</v>
      </c>
      <c r="J102" s="9">
        <v>0</v>
      </c>
      <c r="K102" s="9">
        <v>0</v>
      </c>
      <c r="L102" s="9">
        <v>360.9</v>
      </c>
      <c r="M102" s="69"/>
      <c r="N102" s="67">
        <f t="shared" si="2"/>
        <v>360.9</v>
      </c>
      <c r="O102"/>
      <c r="P102"/>
      <c r="Q102"/>
      <c r="R102"/>
      <c r="S102"/>
      <c r="T102" s="277"/>
      <c r="U102" s="63"/>
      <c r="V102" s="288"/>
      <c r="W102" s="337"/>
      <c r="X102" s="63"/>
      <c r="Z102" s="349">
        <v>6</v>
      </c>
    </row>
    <row r="103" spans="1:26" s="28" customFormat="1" ht="15">
      <c r="A103" s="28" t="s">
        <v>929</v>
      </c>
      <c r="B103" s="63" t="s">
        <v>3385</v>
      </c>
      <c r="C103" s="3"/>
      <c r="D103" s="3"/>
      <c r="E103" s="9" t="s">
        <v>279</v>
      </c>
      <c r="F103" s="9" t="s">
        <v>279</v>
      </c>
      <c r="G103" s="9" t="s">
        <v>279</v>
      </c>
      <c r="H103" s="9" t="s">
        <v>279</v>
      </c>
      <c r="I103" s="9" t="s">
        <v>279</v>
      </c>
      <c r="J103" s="9" t="s">
        <v>279</v>
      </c>
      <c r="K103" s="9" t="s">
        <v>279</v>
      </c>
      <c r="L103" s="9">
        <v>360.8</v>
      </c>
      <c r="M103" s="69"/>
      <c r="N103" s="67">
        <f t="shared" si="2"/>
        <v>360.8</v>
      </c>
      <c r="O103"/>
      <c r="P103"/>
      <c r="Q103"/>
      <c r="R103"/>
      <c r="S103"/>
      <c r="T103" s="63"/>
      <c r="U103" s="63"/>
      <c r="V103" s="269"/>
      <c r="W103" s="337"/>
      <c r="X103" s="63"/>
      <c r="Z103" s="349">
        <v>38</v>
      </c>
    </row>
    <row r="104" spans="1:26" s="28" customFormat="1" ht="15">
      <c r="A104" s="28" t="s">
        <v>930</v>
      </c>
      <c r="B104" s="63" t="s">
        <v>3372</v>
      </c>
      <c r="C104" s="3"/>
      <c r="D104" s="3"/>
      <c r="E104" s="9" t="s">
        <v>279</v>
      </c>
      <c r="F104" s="9" t="s">
        <v>279</v>
      </c>
      <c r="G104" s="9" t="s">
        <v>279</v>
      </c>
      <c r="H104" s="9" t="s">
        <v>279</v>
      </c>
      <c r="I104" s="9" t="s">
        <v>279</v>
      </c>
      <c r="J104" s="9" t="s">
        <v>279</v>
      </c>
      <c r="K104" s="9" t="s">
        <v>279</v>
      </c>
      <c r="L104" s="9">
        <v>357.4</v>
      </c>
      <c r="M104" s="69"/>
      <c r="N104" s="67">
        <f t="shared" si="2"/>
        <v>357.4</v>
      </c>
      <c r="O104"/>
      <c r="P104"/>
      <c r="Q104"/>
      <c r="R104"/>
      <c r="S104"/>
      <c r="T104" s="63"/>
      <c r="U104" s="63"/>
      <c r="V104" s="269"/>
      <c r="W104" s="337"/>
      <c r="X104" s="63"/>
      <c r="Z104" s="349">
        <v>76</v>
      </c>
    </row>
    <row r="105" spans="1:26" s="28" customFormat="1" ht="15">
      <c r="A105" s="28" t="s">
        <v>931</v>
      </c>
      <c r="B105" s="277" t="s">
        <v>2011</v>
      </c>
      <c r="C105" s="3"/>
      <c r="D105" s="3"/>
      <c r="E105" s="9" t="s">
        <v>279</v>
      </c>
      <c r="F105" s="9" t="s">
        <v>279</v>
      </c>
      <c r="G105" s="9" t="s">
        <v>279</v>
      </c>
      <c r="H105" s="9" t="s">
        <v>279</v>
      </c>
      <c r="I105" s="9" t="s">
        <v>279</v>
      </c>
      <c r="J105" s="9">
        <v>0</v>
      </c>
      <c r="K105" s="9">
        <v>0</v>
      </c>
      <c r="L105" s="9">
        <v>333.20000000000005</v>
      </c>
      <c r="M105" s="69"/>
      <c r="N105" s="67">
        <f t="shared" si="2"/>
        <v>333.20000000000005</v>
      </c>
      <c r="O105"/>
      <c r="P105"/>
      <c r="Q105"/>
      <c r="R105"/>
      <c r="S105"/>
      <c r="T105" s="219"/>
      <c r="U105" s="63"/>
      <c r="V105" s="288"/>
      <c r="W105" s="337"/>
      <c r="X105" s="63"/>
      <c r="Z105" s="349">
        <v>83</v>
      </c>
    </row>
    <row r="106" spans="1:26" s="28" customFormat="1" ht="15">
      <c r="A106" s="28" t="s">
        <v>932</v>
      </c>
      <c r="B106" s="277" t="s">
        <v>2018</v>
      </c>
      <c r="C106" s="3"/>
      <c r="D106" s="3"/>
      <c r="E106" s="9" t="s">
        <v>279</v>
      </c>
      <c r="F106" s="9" t="s">
        <v>279</v>
      </c>
      <c r="G106" s="9" t="s">
        <v>279</v>
      </c>
      <c r="H106" s="9" t="s">
        <v>279</v>
      </c>
      <c r="I106" s="9" t="s">
        <v>279</v>
      </c>
      <c r="J106" s="9">
        <v>0</v>
      </c>
      <c r="K106" s="9">
        <v>0</v>
      </c>
      <c r="L106" s="9">
        <v>330</v>
      </c>
      <c r="M106" s="69"/>
      <c r="N106" s="67">
        <f t="shared" ref="N106:N137" si="3">SUM(E106:L106)</f>
        <v>330</v>
      </c>
      <c r="O106"/>
      <c r="P106"/>
      <c r="Q106"/>
      <c r="R106"/>
      <c r="S106"/>
      <c r="U106" s="63"/>
      <c r="V106" s="288"/>
      <c r="W106" s="337"/>
      <c r="X106" s="63"/>
      <c r="Z106" s="349">
        <v>27</v>
      </c>
    </row>
    <row r="107" spans="1:26" s="28" customFormat="1" ht="15">
      <c r="A107" s="28" t="s">
        <v>933</v>
      </c>
      <c r="B107" s="63" t="s">
        <v>3394</v>
      </c>
      <c r="C107" s="3"/>
      <c r="D107" s="3"/>
      <c r="E107" s="9" t="s">
        <v>279</v>
      </c>
      <c r="F107" s="9" t="s">
        <v>279</v>
      </c>
      <c r="G107" s="9" t="s">
        <v>279</v>
      </c>
      <c r="H107" s="9" t="s">
        <v>279</v>
      </c>
      <c r="I107" s="9" t="s">
        <v>279</v>
      </c>
      <c r="J107" s="9" t="s">
        <v>279</v>
      </c>
      <c r="K107" s="9" t="s">
        <v>279</v>
      </c>
      <c r="L107" s="9">
        <v>327.09999999999997</v>
      </c>
      <c r="M107" s="69"/>
      <c r="N107" s="67">
        <f t="shared" si="3"/>
        <v>327.09999999999997</v>
      </c>
      <c r="O107"/>
      <c r="P107"/>
      <c r="Q107"/>
      <c r="R107"/>
      <c r="S107"/>
      <c r="T107" s="63"/>
      <c r="U107" s="63"/>
      <c r="V107" s="288"/>
      <c r="W107" s="337"/>
      <c r="X107" s="63"/>
      <c r="Z107" s="349">
        <v>21</v>
      </c>
    </row>
    <row r="108" spans="1:26" s="28" customFormat="1" ht="15">
      <c r="A108" s="28" t="s">
        <v>934</v>
      </c>
      <c r="B108" s="277" t="s">
        <v>2008</v>
      </c>
      <c r="C108" s="3"/>
      <c r="D108" s="3"/>
      <c r="E108" s="9" t="s">
        <v>279</v>
      </c>
      <c r="F108" s="9" t="s">
        <v>279</v>
      </c>
      <c r="G108" s="9" t="s">
        <v>279</v>
      </c>
      <c r="H108" s="9" t="s">
        <v>279</v>
      </c>
      <c r="I108" s="9" t="s">
        <v>279</v>
      </c>
      <c r="J108" s="9">
        <v>0</v>
      </c>
      <c r="K108" s="9">
        <v>0</v>
      </c>
      <c r="L108" s="9">
        <v>325.5</v>
      </c>
      <c r="M108" s="69"/>
      <c r="N108" s="67">
        <f t="shared" si="3"/>
        <v>325.5</v>
      </c>
      <c r="O108"/>
      <c r="P108"/>
      <c r="Q108"/>
      <c r="R108"/>
      <c r="S108"/>
      <c r="T108" s="277"/>
      <c r="U108" s="63"/>
      <c r="V108" s="287"/>
      <c r="W108" s="337"/>
      <c r="X108" s="63"/>
      <c r="Z108" s="349">
        <v>62</v>
      </c>
    </row>
    <row r="109" spans="1:26" s="28" customFormat="1" ht="15">
      <c r="A109" s="28" t="s">
        <v>935</v>
      </c>
      <c r="B109" s="277" t="s">
        <v>2003</v>
      </c>
      <c r="C109" s="3"/>
      <c r="D109" s="3"/>
      <c r="E109" s="9" t="s">
        <v>279</v>
      </c>
      <c r="F109" s="9" t="s">
        <v>279</v>
      </c>
      <c r="G109" s="9" t="s">
        <v>279</v>
      </c>
      <c r="H109" s="9" t="s">
        <v>279</v>
      </c>
      <c r="I109" s="9" t="s">
        <v>279</v>
      </c>
      <c r="J109" s="9">
        <v>0</v>
      </c>
      <c r="K109" s="9">
        <v>0</v>
      </c>
      <c r="L109" s="9">
        <v>302.59999999999997</v>
      </c>
      <c r="M109" s="69"/>
      <c r="N109" s="67">
        <f t="shared" si="3"/>
        <v>302.59999999999997</v>
      </c>
      <c r="O109"/>
      <c r="P109"/>
      <c r="Q109"/>
      <c r="R109"/>
      <c r="S109"/>
      <c r="T109" s="277"/>
      <c r="U109" s="63"/>
      <c r="V109" s="288"/>
      <c r="W109" s="337"/>
      <c r="X109" s="63"/>
      <c r="Z109" s="349">
        <v>43</v>
      </c>
    </row>
    <row r="110" spans="1:26" s="28" customFormat="1" ht="15">
      <c r="A110" s="28" t="s">
        <v>2501</v>
      </c>
      <c r="B110" s="206" t="s">
        <v>1651</v>
      </c>
      <c r="C110" s="3"/>
      <c r="D110" s="3"/>
      <c r="E110" s="9" t="s">
        <v>279</v>
      </c>
      <c r="F110" s="9" t="s">
        <v>279</v>
      </c>
      <c r="G110" s="9" t="s">
        <v>279</v>
      </c>
      <c r="H110" s="9" t="s">
        <v>279</v>
      </c>
      <c r="I110" s="9">
        <v>300.5</v>
      </c>
      <c r="J110" s="9">
        <v>0</v>
      </c>
      <c r="K110" s="9">
        <v>0</v>
      </c>
      <c r="L110" s="9" t="s">
        <v>279</v>
      </c>
      <c r="M110" s="69"/>
      <c r="N110" s="67">
        <f t="shared" si="3"/>
        <v>300.5</v>
      </c>
      <c r="O110"/>
      <c r="P110"/>
      <c r="Q110"/>
      <c r="R110"/>
      <c r="S110"/>
      <c r="T110"/>
      <c r="U110" s="60"/>
      <c r="V110" s="79"/>
      <c r="W110" s="137"/>
      <c r="X110"/>
    </row>
    <row r="111" spans="1:26" s="28" customFormat="1" ht="15">
      <c r="A111" s="28" t="s">
        <v>3315</v>
      </c>
      <c r="B111" s="63" t="s">
        <v>180</v>
      </c>
      <c r="C111" s="3"/>
      <c r="D111" s="3"/>
      <c r="E111" s="9" t="s">
        <v>279</v>
      </c>
      <c r="F111" s="9" t="s">
        <v>279</v>
      </c>
      <c r="G111" s="9" t="s">
        <v>279</v>
      </c>
      <c r="H111" s="9" t="s">
        <v>279</v>
      </c>
      <c r="I111" s="9" t="s">
        <v>279</v>
      </c>
      <c r="J111" s="9" t="s">
        <v>279</v>
      </c>
      <c r="K111" s="9" t="s">
        <v>279</v>
      </c>
      <c r="L111" s="9">
        <v>283.79999999999995</v>
      </c>
      <c r="M111" s="69"/>
      <c r="N111" s="67">
        <f t="shared" si="3"/>
        <v>283.79999999999995</v>
      </c>
      <c r="O111"/>
      <c r="P111"/>
      <c r="Q111"/>
      <c r="R111"/>
      <c r="S111"/>
      <c r="T111"/>
      <c r="U111" s="60"/>
      <c r="V111" s="79"/>
      <c r="W111" s="137"/>
      <c r="X111"/>
    </row>
    <row r="112" spans="1:26" s="28" customFormat="1" ht="15">
      <c r="A112" s="28" t="s">
        <v>3316</v>
      </c>
      <c r="B112" s="63" t="s">
        <v>3380</v>
      </c>
      <c r="C112" s="3"/>
      <c r="D112" s="3"/>
      <c r="E112" s="9" t="s">
        <v>279</v>
      </c>
      <c r="F112" s="9" t="s">
        <v>279</v>
      </c>
      <c r="G112" s="9" t="s">
        <v>279</v>
      </c>
      <c r="H112" s="9" t="s">
        <v>279</v>
      </c>
      <c r="I112" s="9" t="s">
        <v>279</v>
      </c>
      <c r="J112" s="9" t="s">
        <v>279</v>
      </c>
      <c r="K112" s="9" t="s">
        <v>279</v>
      </c>
      <c r="L112" s="9">
        <v>280.89999999999998</v>
      </c>
      <c r="M112" s="69"/>
      <c r="N112" s="67">
        <f t="shared" si="3"/>
        <v>280.89999999999998</v>
      </c>
      <c r="O112"/>
      <c r="P112"/>
      <c r="Q112"/>
      <c r="R112"/>
      <c r="S112"/>
      <c r="T112"/>
      <c r="U112" s="60"/>
      <c r="V112" s="79"/>
      <c r="W112" s="137"/>
      <c r="X112"/>
    </row>
    <row r="113" spans="1:24" s="28" customFormat="1" ht="15">
      <c r="A113" s="28" t="s">
        <v>3317</v>
      </c>
      <c r="B113" s="206" t="s">
        <v>1650</v>
      </c>
      <c r="C113" s="3"/>
      <c r="D113" s="3"/>
      <c r="E113" s="9" t="s">
        <v>279</v>
      </c>
      <c r="F113" s="9" t="s">
        <v>279</v>
      </c>
      <c r="G113" s="9" t="s">
        <v>279</v>
      </c>
      <c r="H113" s="9" t="s">
        <v>279</v>
      </c>
      <c r="I113" s="9">
        <v>277.5</v>
      </c>
      <c r="J113" s="9">
        <v>0</v>
      </c>
      <c r="K113" s="9">
        <v>0</v>
      </c>
      <c r="L113" s="9" t="s">
        <v>279</v>
      </c>
      <c r="M113" s="69"/>
      <c r="N113" s="67">
        <f t="shared" si="3"/>
        <v>277.5</v>
      </c>
      <c r="O113"/>
      <c r="P113"/>
      <c r="Q113"/>
      <c r="R113"/>
      <c r="S113"/>
      <c r="T113"/>
      <c r="U113" s="60"/>
      <c r="V113" s="79"/>
      <c r="W113" s="137"/>
      <c r="X113"/>
    </row>
    <row r="114" spans="1:24" s="28" customFormat="1" ht="15">
      <c r="A114" s="28" t="s">
        <v>3318</v>
      </c>
      <c r="B114" s="277" t="s">
        <v>2026</v>
      </c>
      <c r="C114" s="3"/>
      <c r="D114" s="3"/>
      <c r="E114" s="9" t="s">
        <v>279</v>
      </c>
      <c r="F114" s="9" t="s">
        <v>279</v>
      </c>
      <c r="G114" s="9" t="s">
        <v>279</v>
      </c>
      <c r="H114" s="9" t="s">
        <v>279</v>
      </c>
      <c r="I114" s="9" t="s">
        <v>279</v>
      </c>
      <c r="J114" s="9">
        <v>0</v>
      </c>
      <c r="K114" s="9">
        <v>0</v>
      </c>
      <c r="L114" s="9">
        <v>274.3</v>
      </c>
      <c r="M114" s="69"/>
      <c r="N114" s="67">
        <f t="shared" si="3"/>
        <v>274.3</v>
      </c>
      <c r="O114"/>
      <c r="P114"/>
      <c r="Q114"/>
      <c r="R114"/>
      <c r="S114"/>
      <c r="T114"/>
      <c r="U114" s="60"/>
      <c r="V114" s="79"/>
      <c r="W114" s="137"/>
      <c r="X114"/>
    </row>
    <row r="115" spans="1:24" s="28" customFormat="1" ht="15">
      <c r="A115" s="28" t="s">
        <v>3319</v>
      </c>
      <c r="B115" s="63" t="s">
        <v>3399</v>
      </c>
      <c r="C115" s="3"/>
      <c r="D115" s="3"/>
      <c r="E115" s="9" t="s">
        <v>279</v>
      </c>
      <c r="F115" s="9" t="s">
        <v>279</v>
      </c>
      <c r="G115" s="9" t="s">
        <v>279</v>
      </c>
      <c r="H115" s="9" t="s">
        <v>279</v>
      </c>
      <c r="I115" s="9" t="s">
        <v>279</v>
      </c>
      <c r="J115" s="9" t="s">
        <v>279</v>
      </c>
      <c r="K115" s="9" t="s">
        <v>279</v>
      </c>
      <c r="L115" s="9">
        <v>256.89999999999998</v>
      </c>
      <c r="M115" s="69"/>
      <c r="N115" s="67">
        <f t="shared" si="3"/>
        <v>256.89999999999998</v>
      </c>
      <c r="O115"/>
      <c r="P115"/>
      <c r="Q115"/>
      <c r="R115"/>
      <c r="S115"/>
      <c r="T115"/>
      <c r="U115" s="60"/>
      <c r="V115" s="79"/>
      <c r="W115" s="137"/>
      <c r="X115"/>
    </row>
    <row r="116" spans="1:24" s="28" customFormat="1" ht="15">
      <c r="A116" s="28" t="s">
        <v>3320</v>
      </c>
      <c r="B116" s="206" t="s">
        <v>1648</v>
      </c>
      <c r="C116" s="3"/>
      <c r="D116" s="3"/>
      <c r="E116" s="9" t="s">
        <v>279</v>
      </c>
      <c r="F116" s="9" t="s">
        <v>279</v>
      </c>
      <c r="G116" s="9" t="s">
        <v>279</v>
      </c>
      <c r="H116" s="9" t="s">
        <v>279</v>
      </c>
      <c r="I116" s="9">
        <v>239.4</v>
      </c>
      <c r="J116" s="9">
        <v>0</v>
      </c>
      <c r="K116" s="9">
        <v>0</v>
      </c>
      <c r="L116" s="9" t="s">
        <v>279</v>
      </c>
      <c r="M116" s="69"/>
      <c r="N116" s="67">
        <f t="shared" si="3"/>
        <v>239.4</v>
      </c>
      <c r="O116"/>
      <c r="P116"/>
      <c r="Q116"/>
      <c r="R116"/>
      <c r="S116"/>
      <c r="T116"/>
      <c r="U116" s="60"/>
      <c r="V116" s="79"/>
      <c r="W116" s="137"/>
      <c r="X116"/>
    </row>
    <row r="117" spans="1:24" s="28" customFormat="1" ht="15">
      <c r="A117" s="28" t="s">
        <v>3321</v>
      </c>
      <c r="B117" s="206" t="s">
        <v>1658</v>
      </c>
      <c r="C117" s="3"/>
      <c r="D117" s="3"/>
      <c r="E117" s="9" t="s">
        <v>279</v>
      </c>
      <c r="F117" s="9" t="s">
        <v>279</v>
      </c>
      <c r="G117" s="9" t="s">
        <v>279</v>
      </c>
      <c r="H117" s="9" t="s">
        <v>279</v>
      </c>
      <c r="I117" s="9">
        <v>230.3</v>
      </c>
      <c r="J117" s="9">
        <v>0</v>
      </c>
      <c r="K117" s="9">
        <v>0</v>
      </c>
      <c r="L117" s="9" t="s">
        <v>279</v>
      </c>
      <c r="M117" s="69"/>
      <c r="N117" s="67">
        <f t="shared" si="3"/>
        <v>230.3</v>
      </c>
      <c r="O117"/>
      <c r="P117"/>
      <c r="Q117"/>
      <c r="R117"/>
      <c r="S117"/>
      <c r="T117"/>
      <c r="U117" s="60"/>
      <c r="V117" s="79"/>
      <c r="W117" s="137"/>
      <c r="X117"/>
    </row>
    <row r="118" spans="1:24" s="28" customFormat="1" ht="15">
      <c r="A118" s="28" t="s">
        <v>3322</v>
      </c>
      <c r="B118" s="63" t="s">
        <v>3378</v>
      </c>
      <c r="C118" s="3"/>
      <c r="D118" s="3"/>
      <c r="E118" s="9" t="s">
        <v>279</v>
      </c>
      <c r="F118" s="9" t="s">
        <v>279</v>
      </c>
      <c r="G118" s="9" t="s">
        <v>279</v>
      </c>
      <c r="H118" s="9" t="s">
        <v>279</v>
      </c>
      <c r="I118" s="9" t="s">
        <v>279</v>
      </c>
      <c r="J118" s="9" t="s">
        <v>279</v>
      </c>
      <c r="K118" s="9" t="s">
        <v>279</v>
      </c>
      <c r="L118" s="9">
        <v>230.1</v>
      </c>
      <c r="M118" s="69"/>
      <c r="N118" s="67">
        <f t="shared" si="3"/>
        <v>230.1</v>
      </c>
      <c r="O118"/>
      <c r="P118"/>
      <c r="Q118"/>
      <c r="R118"/>
      <c r="S118"/>
      <c r="T118"/>
      <c r="U118" s="60"/>
      <c r="V118" s="79"/>
      <c r="W118" s="137"/>
      <c r="X118"/>
    </row>
    <row r="119" spans="1:24" s="28" customFormat="1" ht="15">
      <c r="A119" s="28" t="s">
        <v>3323</v>
      </c>
      <c r="B119" s="277" t="s">
        <v>3365</v>
      </c>
      <c r="C119" s="3"/>
      <c r="D119" s="3"/>
      <c r="E119" s="9" t="s">
        <v>279</v>
      </c>
      <c r="F119" s="9" t="s">
        <v>279</v>
      </c>
      <c r="G119" s="9" t="s">
        <v>279</v>
      </c>
      <c r="H119" s="9" t="s">
        <v>279</v>
      </c>
      <c r="I119" s="9" t="s">
        <v>279</v>
      </c>
      <c r="J119" s="9" t="s">
        <v>279</v>
      </c>
      <c r="K119" s="9" t="s">
        <v>279</v>
      </c>
      <c r="L119" s="9">
        <v>219.3</v>
      </c>
      <c r="M119" s="69"/>
      <c r="N119" s="67">
        <f t="shared" si="3"/>
        <v>219.3</v>
      </c>
      <c r="O119"/>
      <c r="P119"/>
      <c r="Q119"/>
      <c r="R119"/>
      <c r="S119"/>
      <c r="T119"/>
      <c r="U119" s="60"/>
      <c r="V119" s="79"/>
      <c r="W119" s="137"/>
      <c r="X119"/>
    </row>
    <row r="120" spans="1:24" s="28" customFormat="1" ht="15">
      <c r="A120" s="28" t="s">
        <v>3324</v>
      </c>
      <c r="B120" s="206" t="s">
        <v>1676</v>
      </c>
      <c r="C120" s="3"/>
      <c r="D120" s="3"/>
      <c r="E120" s="9" t="s">
        <v>279</v>
      </c>
      <c r="F120" s="9" t="s">
        <v>279</v>
      </c>
      <c r="G120" s="9" t="s">
        <v>279</v>
      </c>
      <c r="H120" s="9" t="s">
        <v>279</v>
      </c>
      <c r="I120" s="9">
        <v>215.49999999999997</v>
      </c>
      <c r="J120" s="9">
        <v>0</v>
      </c>
      <c r="K120" s="9">
        <v>0</v>
      </c>
      <c r="L120" s="9" t="s">
        <v>279</v>
      </c>
      <c r="M120" s="69"/>
      <c r="N120" s="67">
        <f t="shared" si="3"/>
        <v>215.49999999999997</v>
      </c>
      <c r="O120"/>
      <c r="P120"/>
      <c r="Q120"/>
      <c r="R120"/>
      <c r="S120"/>
      <c r="T120"/>
      <c r="U120" s="60"/>
      <c r="V120" s="79"/>
      <c r="W120" s="137"/>
      <c r="X120"/>
    </row>
    <row r="121" spans="1:24" s="28" customFormat="1" ht="15">
      <c r="A121" s="28" t="s">
        <v>3325</v>
      </c>
      <c r="B121" s="63" t="s">
        <v>3379</v>
      </c>
      <c r="C121" s="3"/>
      <c r="D121" s="3"/>
      <c r="E121" s="9" t="s">
        <v>279</v>
      </c>
      <c r="F121" s="9" t="s">
        <v>279</v>
      </c>
      <c r="G121" s="9" t="s">
        <v>279</v>
      </c>
      <c r="H121" s="9" t="s">
        <v>279</v>
      </c>
      <c r="I121" s="9" t="s">
        <v>279</v>
      </c>
      <c r="J121" s="9" t="s">
        <v>279</v>
      </c>
      <c r="K121" s="9" t="s">
        <v>279</v>
      </c>
      <c r="L121" s="9">
        <v>205.5</v>
      </c>
      <c r="M121" s="69"/>
      <c r="N121" s="67">
        <f t="shared" si="3"/>
        <v>205.5</v>
      </c>
      <c r="O121"/>
      <c r="P121"/>
      <c r="Q121"/>
      <c r="R121"/>
      <c r="S121"/>
      <c r="T121"/>
      <c r="U121" s="60"/>
      <c r="V121" s="79"/>
      <c r="W121" s="137"/>
      <c r="X121"/>
    </row>
    <row r="122" spans="1:24" s="28" customFormat="1" ht="15">
      <c r="A122" s="28" t="s">
        <v>3326</v>
      </c>
      <c r="B122" s="206" t="s">
        <v>1641</v>
      </c>
      <c r="C122" s="3"/>
      <c r="D122" s="3"/>
      <c r="E122" s="9" t="s">
        <v>279</v>
      </c>
      <c r="F122" s="9" t="s">
        <v>279</v>
      </c>
      <c r="G122" s="9" t="s">
        <v>279</v>
      </c>
      <c r="H122" s="9" t="s">
        <v>279</v>
      </c>
      <c r="I122" s="9">
        <v>198.9</v>
      </c>
      <c r="J122" s="9">
        <v>0</v>
      </c>
      <c r="K122" s="9">
        <v>0</v>
      </c>
      <c r="L122" s="9" t="s">
        <v>279</v>
      </c>
      <c r="M122" s="69"/>
      <c r="N122" s="67">
        <f t="shared" si="3"/>
        <v>198.9</v>
      </c>
      <c r="O122"/>
      <c r="P122"/>
      <c r="Q122"/>
      <c r="R122"/>
      <c r="S122"/>
      <c r="T122"/>
      <c r="U122" s="60"/>
      <c r="V122" s="79"/>
      <c r="W122" s="137"/>
      <c r="X122"/>
    </row>
    <row r="123" spans="1:24" s="28" customFormat="1" ht="15">
      <c r="A123" s="28" t="s">
        <v>3327</v>
      </c>
      <c r="B123" s="63" t="s">
        <v>3369</v>
      </c>
      <c r="C123" s="3"/>
      <c r="D123" s="3"/>
      <c r="E123" s="9" t="s">
        <v>279</v>
      </c>
      <c r="F123" s="9" t="s">
        <v>279</v>
      </c>
      <c r="G123" s="9" t="s">
        <v>279</v>
      </c>
      <c r="H123" s="9" t="s">
        <v>279</v>
      </c>
      <c r="I123" s="9" t="s">
        <v>279</v>
      </c>
      <c r="J123" s="9" t="s">
        <v>279</v>
      </c>
      <c r="K123" s="9" t="s">
        <v>279</v>
      </c>
      <c r="L123" s="9">
        <v>198</v>
      </c>
      <c r="M123" s="69"/>
      <c r="N123" s="67">
        <f t="shared" si="3"/>
        <v>198</v>
      </c>
      <c r="O123"/>
      <c r="P123"/>
      <c r="Q123"/>
      <c r="R123"/>
      <c r="S123"/>
      <c r="T123"/>
      <c r="U123" s="60"/>
      <c r="V123" s="79"/>
      <c r="W123" s="137"/>
      <c r="X123"/>
    </row>
    <row r="124" spans="1:24" s="28" customFormat="1" ht="15">
      <c r="A124" s="28" t="s">
        <v>3328</v>
      </c>
      <c r="B124" s="63" t="s">
        <v>3383</v>
      </c>
      <c r="C124" s="3"/>
      <c r="D124" s="3"/>
      <c r="E124" s="9" t="s">
        <v>279</v>
      </c>
      <c r="F124" s="9" t="s">
        <v>279</v>
      </c>
      <c r="G124" s="9" t="s">
        <v>279</v>
      </c>
      <c r="H124" s="9" t="s">
        <v>279</v>
      </c>
      <c r="I124" s="9" t="s">
        <v>279</v>
      </c>
      <c r="J124" s="9" t="s">
        <v>279</v>
      </c>
      <c r="K124" s="9" t="s">
        <v>279</v>
      </c>
      <c r="L124" s="9">
        <v>188.20000000000002</v>
      </c>
      <c r="M124" s="69"/>
      <c r="N124" s="67">
        <f t="shared" si="3"/>
        <v>188.20000000000002</v>
      </c>
      <c r="O124"/>
      <c r="P124"/>
      <c r="Q124"/>
      <c r="R124"/>
      <c r="S124"/>
      <c r="T124"/>
      <c r="U124" s="60"/>
      <c r="V124" s="79"/>
      <c r="W124" s="137"/>
      <c r="X124"/>
    </row>
    <row r="125" spans="1:24" s="28" customFormat="1" ht="15">
      <c r="A125" s="28" t="s">
        <v>3329</v>
      </c>
      <c r="B125" s="63" t="s">
        <v>3381</v>
      </c>
      <c r="C125" s="3"/>
      <c r="D125" s="3"/>
      <c r="E125" s="9" t="s">
        <v>279</v>
      </c>
      <c r="F125" s="9" t="s">
        <v>279</v>
      </c>
      <c r="G125" s="9" t="s">
        <v>279</v>
      </c>
      <c r="H125" s="9" t="s">
        <v>279</v>
      </c>
      <c r="I125" s="9" t="s">
        <v>279</v>
      </c>
      <c r="J125" s="9" t="s">
        <v>279</v>
      </c>
      <c r="K125" s="9" t="s">
        <v>279</v>
      </c>
      <c r="L125" s="9">
        <v>174.5</v>
      </c>
      <c r="M125" s="69"/>
      <c r="N125" s="67">
        <f t="shared" si="3"/>
        <v>174.5</v>
      </c>
      <c r="O125"/>
      <c r="P125"/>
      <c r="Q125"/>
      <c r="R125"/>
      <c r="S125"/>
      <c r="T125"/>
      <c r="U125" s="60"/>
      <c r="V125" s="79"/>
      <c r="W125" s="137"/>
      <c r="X125"/>
    </row>
    <row r="126" spans="1:24" s="28" customFormat="1" ht="15">
      <c r="A126" s="28" t="s">
        <v>3330</v>
      </c>
      <c r="B126" s="63" t="s">
        <v>3375</v>
      </c>
      <c r="C126" s="3"/>
      <c r="D126" s="3"/>
      <c r="E126" s="9" t="s">
        <v>279</v>
      </c>
      <c r="F126" s="9" t="s">
        <v>279</v>
      </c>
      <c r="G126" s="9" t="s">
        <v>279</v>
      </c>
      <c r="H126" s="9" t="s">
        <v>279</v>
      </c>
      <c r="I126" s="9" t="s">
        <v>279</v>
      </c>
      <c r="J126" s="9" t="s">
        <v>279</v>
      </c>
      <c r="K126" s="9" t="s">
        <v>279</v>
      </c>
      <c r="L126" s="9">
        <v>168.8</v>
      </c>
      <c r="M126" s="69"/>
      <c r="N126" s="67">
        <f t="shared" si="3"/>
        <v>168.8</v>
      </c>
      <c r="O126"/>
      <c r="P126"/>
      <c r="Q126"/>
      <c r="R126"/>
      <c r="S126"/>
      <c r="T126"/>
      <c r="U126" s="60"/>
      <c r="V126" s="79"/>
      <c r="W126" s="137"/>
      <c r="X126"/>
    </row>
    <row r="127" spans="1:24" s="28" customFormat="1" ht="15">
      <c r="A127" s="28" t="s">
        <v>3331</v>
      </c>
      <c r="B127" s="206" t="s">
        <v>1645</v>
      </c>
      <c r="C127" s="3"/>
      <c r="D127" s="3"/>
      <c r="E127" s="9" t="s">
        <v>279</v>
      </c>
      <c r="F127" s="9" t="s">
        <v>279</v>
      </c>
      <c r="G127" s="9" t="s">
        <v>279</v>
      </c>
      <c r="H127" s="9" t="s">
        <v>279</v>
      </c>
      <c r="I127" s="9">
        <v>151.80000000000001</v>
      </c>
      <c r="J127" s="9">
        <v>0</v>
      </c>
      <c r="K127" s="9">
        <v>0</v>
      </c>
      <c r="L127" s="9" t="s">
        <v>279</v>
      </c>
      <c r="M127" s="69"/>
      <c r="N127" s="67">
        <f t="shared" si="3"/>
        <v>151.80000000000001</v>
      </c>
      <c r="O127"/>
      <c r="P127"/>
      <c r="Q127"/>
      <c r="R127"/>
      <c r="S127"/>
      <c r="T127"/>
      <c r="U127" s="60"/>
      <c r="V127" s="79"/>
      <c r="W127" s="137"/>
      <c r="X127"/>
    </row>
    <row r="128" spans="1:24" s="28" customFormat="1" ht="15">
      <c r="A128" s="28" t="s">
        <v>3332</v>
      </c>
      <c r="B128" s="63" t="s">
        <v>3376</v>
      </c>
      <c r="C128" s="3"/>
      <c r="D128" s="3"/>
      <c r="E128" s="9" t="s">
        <v>279</v>
      </c>
      <c r="F128" s="9" t="s">
        <v>279</v>
      </c>
      <c r="G128" s="9" t="s">
        <v>279</v>
      </c>
      <c r="H128" s="9" t="s">
        <v>279</v>
      </c>
      <c r="I128" s="9" t="s">
        <v>279</v>
      </c>
      <c r="J128" s="9" t="s">
        <v>279</v>
      </c>
      <c r="K128" s="9" t="s">
        <v>279</v>
      </c>
      <c r="L128" s="9">
        <v>144.19999999999999</v>
      </c>
      <c r="M128" s="69"/>
      <c r="N128" s="67">
        <f t="shared" si="3"/>
        <v>144.19999999999999</v>
      </c>
      <c r="O128"/>
      <c r="P128"/>
      <c r="Q128"/>
      <c r="R128"/>
      <c r="S128"/>
      <c r="T128"/>
      <c r="U128" s="60"/>
      <c r="V128" s="79"/>
      <c r="W128" s="137"/>
      <c r="X128"/>
    </row>
    <row r="129" spans="1:25" s="28" customFormat="1" ht="15">
      <c r="A129" s="28" t="s">
        <v>3333</v>
      </c>
      <c r="B129" s="277" t="s">
        <v>2053</v>
      </c>
      <c r="C129" s="3"/>
      <c r="D129" s="3"/>
      <c r="E129" s="9" t="s">
        <v>279</v>
      </c>
      <c r="F129" s="9" t="s">
        <v>279</v>
      </c>
      <c r="G129" s="9" t="s">
        <v>279</v>
      </c>
      <c r="H129" s="9" t="s">
        <v>279</v>
      </c>
      <c r="I129" s="9" t="s">
        <v>279</v>
      </c>
      <c r="J129" s="9">
        <v>0</v>
      </c>
      <c r="K129" s="9">
        <v>0</v>
      </c>
      <c r="L129" s="9">
        <v>133.4</v>
      </c>
      <c r="M129" s="69"/>
      <c r="N129" s="67">
        <f t="shared" si="3"/>
        <v>133.4</v>
      </c>
      <c r="O129"/>
      <c r="P129"/>
      <c r="Q129"/>
      <c r="R129"/>
      <c r="S129"/>
      <c r="T129"/>
      <c r="U129" s="60"/>
      <c r="V129" s="79"/>
      <c r="W129" s="137"/>
      <c r="X129"/>
    </row>
    <row r="130" spans="1:25" s="28" customFormat="1" ht="15">
      <c r="A130" s="28" t="s">
        <v>3334</v>
      </c>
      <c r="B130" s="277" t="s">
        <v>2030</v>
      </c>
      <c r="C130" s="3"/>
      <c r="D130" s="3"/>
      <c r="E130" s="9" t="s">
        <v>279</v>
      </c>
      <c r="F130" s="9" t="s">
        <v>279</v>
      </c>
      <c r="G130" s="9" t="s">
        <v>279</v>
      </c>
      <c r="H130" s="9" t="s">
        <v>279</v>
      </c>
      <c r="I130" s="9" t="s">
        <v>279</v>
      </c>
      <c r="J130" s="9">
        <v>0</v>
      </c>
      <c r="K130" s="9">
        <v>0</v>
      </c>
      <c r="L130" s="9">
        <v>127.8</v>
      </c>
      <c r="M130" s="69"/>
      <c r="N130" s="67">
        <f t="shared" si="3"/>
        <v>127.8</v>
      </c>
      <c r="O130"/>
      <c r="P130"/>
      <c r="Q130"/>
      <c r="R130"/>
      <c r="S130"/>
      <c r="T130"/>
      <c r="U130" s="60"/>
      <c r="V130" s="79"/>
      <c r="W130" s="137"/>
      <c r="X130"/>
    </row>
    <row r="131" spans="1:25" s="28" customFormat="1" ht="15">
      <c r="A131" s="28" t="s">
        <v>3335</v>
      </c>
      <c r="B131" s="63" t="s">
        <v>3397</v>
      </c>
      <c r="C131" s="3"/>
      <c r="D131" s="3"/>
      <c r="E131" s="9" t="s">
        <v>279</v>
      </c>
      <c r="F131" s="9" t="s">
        <v>279</v>
      </c>
      <c r="G131" s="9" t="s">
        <v>279</v>
      </c>
      <c r="H131" s="9" t="s">
        <v>279</v>
      </c>
      <c r="I131" s="9" t="s">
        <v>279</v>
      </c>
      <c r="J131" s="9" t="s">
        <v>279</v>
      </c>
      <c r="K131" s="9" t="s">
        <v>279</v>
      </c>
      <c r="L131" s="9">
        <v>125.8</v>
      </c>
      <c r="M131" s="69"/>
      <c r="N131" s="67">
        <f t="shared" si="3"/>
        <v>125.8</v>
      </c>
      <c r="O131"/>
      <c r="P131"/>
      <c r="Q131"/>
      <c r="R131"/>
      <c r="S131"/>
      <c r="T131"/>
      <c r="U131" s="60"/>
      <c r="V131" s="79"/>
      <c r="W131" s="137"/>
      <c r="X131"/>
    </row>
    <row r="132" spans="1:25" s="28" customFormat="1" ht="15">
      <c r="A132" s="28" t="s">
        <v>3336</v>
      </c>
      <c r="B132" s="277" t="s">
        <v>2052</v>
      </c>
      <c r="C132" s="3"/>
      <c r="D132" s="3"/>
      <c r="E132" s="9" t="s">
        <v>279</v>
      </c>
      <c r="F132" s="9" t="s">
        <v>279</v>
      </c>
      <c r="G132" s="9" t="s">
        <v>279</v>
      </c>
      <c r="H132" s="9" t="s">
        <v>279</v>
      </c>
      <c r="I132" s="9" t="s">
        <v>279</v>
      </c>
      <c r="J132" s="9">
        <v>0</v>
      </c>
      <c r="K132" s="9">
        <v>0</v>
      </c>
      <c r="L132" s="9">
        <v>73.900000000000006</v>
      </c>
      <c r="M132" s="69"/>
      <c r="N132" s="67">
        <f t="shared" si="3"/>
        <v>73.900000000000006</v>
      </c>
      <c r="O132"/>
      <c r="P132"/>
      <c r="Q132"/>
      <c r="R132"/>
      <c r="S132"/>
      <c r="T132"/>
      <c r="U132" s="60"/>
      <c r="V132" s="79"/>
      <c r="W132" s="137"/>
      <c r="X132"/>
    </row>
    <row r="133" spans="1:25" s="28" customFormat="1" ht="15">
      <c r="A133" s="28" t="s">
        <v>3337</v>
      </c>
      <c r="B133" s="63" t="s">
        <v>179</v>
      </c>
      <c r="C133" s="3"/>
      <c r="D133" s="3"/>
      <c r="E133" s="9">
        <v>55.3</v>
      </c>
      <c r="F133" s="9" t="s">
        <v>279</v>
      </c>
      <c r="G133" s="9" t="s">
        <v>279</v>
      </c>
      <c r="H133" s="9" t="s">
        <v>279</v>
      </c>
      <c r="I133" s="9" t="s">
        <v>279</v>
      </c>
      <c r="J133" s="9">
        <v>0</v>
      </c>
      <c r="K133" s="9">
        <v>0</v>
      </c>
      <c r="L133" s="9" t="s">
        <v>279</v>
      </c>
      <c r="M133" s="69"/>
      <c r="N133" s="67">
        <f t="shared" si="3"/>
        <v>55.3</v>
      </c>
      <c r="O133"/>
      <c r="P133"/>
      <c r="Q133"/>
      <c r="R133"/>
      <c r="S133"/>
      <c r="T133"/>
      <c r="U133" s="60"/>
      <c r="V133" s="79"/>
      <c r="W133" s="137"/>
      <c r="X133"/>
    </row>
    <row r="134" spans="1:25" s="28" customFormat="1" ht="15">
      <c r="A134" s="28" t="s">
        <v>3338</v>
      </c>
      <c r="B134" s="277" t="s">
        <v>2009</v>
      </c>
      <c r="C134" s="3"/>
      <c r="D134" s="3"/>
      <c r="E134" s="9" t="s">
        <v>279</v>
      </c>
      <c r="F134" s="9" t="s">
        <v>279</v>
      </c>
      <c r="G134" s="9" t="s">
        <v>279</v>
      </c>
      <c r="H134" s="9" t="s">
        <v>279</v>
      </c>
      <c r="I134" s="9" t="s">
        <v>279</v>
      </c>
      <c r="J134" s="9">
        <v>0</v>
      </c>
      <c r="K134" s="9">
        <v>0</v>
      </c>
      <c r="L134" s="9" t="s">
        <v>279</v>
      </c>
      <c r="M134" s="69"/>
      <c r="N134" s="67">
        <f t="shared" si="3"/>
        <v>0</v>
      </c>
      <c r="O134"/>
      <c r="P134"/>
      <c r="Q134"/>
      <c r="R134"/>
      <c r="S134"/>
      <c r="T134"/>
      <c r="U134" s="60"/>
      <c r="V134" s="79"/>
      <c r="W134" s="137"/>
      <c r="X134"/>
    </row>
    <row r="135" spans="1:25" s="28" customFormat="1" ht="15">
      <c r="A135" s="28" t="s">
        <v>4129</v>
      </c>
      <c r="B135" s="277" t="s">
        <v>2004</v>
      </c>
      <c r="C135" s="3"/>
      <c r="D135" s="3"/>
      <c r="E135" s="9" t="s">
        <v>279</v>
      </c>
      <c r="F135" s="9" t="s">
        <v>279</v>
      </c>
      <c r="G135" s="9" t="s">
        <v>279</v>
      </c>
      <c r="H135" s="9" t="s">
        <v>279</v>
      </c>
      <c r="I135" s="9" t="s">
        <v>279</v>
      </c>
      <c r="J135" s="9">
        <v>0</v>
      </c>
      <c r="K135" s="9">
        <v>0</v>
      </c>
      <c r="L135" s="9" t="s">
        <v>279</v>
      </c>
      <c r="M135" s="69"/>
      <c r="N135" s="67">
        <f t="shared" si="3"/>
        <v>0</v>
      </c>
      <c r="O135"/>
      <c r="P135"/>
      <c r="Q135"/>
      <c r="R135"/>
      <c r="S135"/>
      <c r="T135"/>
      <c r="U135" s="60"/>
      <c r="V135" s="79"/>
      <c r="W135" s="137"/>
      <c r="X135"/>
    </row>
    <row r="136" spans="1:25" s="28" customFormat="1" ht="15">
      <c r="A136" s="28" t="s">
        <v>4130</v>
      </c>
      <c r="B136" s="277" t="s">
        <v>2028</v>
      </c>
      <c r="C136" s="3"/>
      <c r="D136" s="3"/>
      <c r="E136" s="9" t="s">
        <v>279</v>
      </c>
      <c r="F136" s="9" t="s">
        <v>279</v>
      </c>
      <c r="G136" s="9" t="s">
        <v>279</v>
      </c>
      <c r="H136" s="9" t="s">
        <v>279</v>
      </c>
      <c r="I136" s="9" t="s">
        <v>279</v>
      </c>
      <c r="J136" s="9">
        <v>0</v>
      </c>
      <c r="K136" s="9">
        <v>0</v>
      </c>
      <c r="L136" s="9" t="s">
        <v>279</v>
      </c>
      <c r="M136" s="69"/>
      <c r="N136" s="67">
        <f t="shared" si="3"/>
        <v>0</v>
      </c>
      <c r="O136"/>
      <c r="P136"/>
      <c r="Q136"/>
      <c r="R136"/>
      <c r="S136"/>
      <c r="T136"/>
      <c r="U136" s="60"/>
      <c r="V136" s="79"/>
      <c r="W136" s="137"/>
      <c r="X136"/>
    </row>
    <row r="137" spans="1:25" s="28" customFormat="1" ht="15">
      <c r="A137" s="28" t="s">
        <v>4131</v>
      </c>
      <c r="B137" s="277" t="s">
        <v>2029</v>
      </c>
      <c r="C137" s="3"/>
      <c r="D137" s="3"/>
      <c r="E137" s="9" t="s">
        <v>279</v>
      </c>
      <c r="F137" s="9" t="s">
        <v>279</v>
      </c>
      <c r="G137" s="9" t="s">
        <v>279</v>
      </c>
      <c r="H137" s="9" t="s">
        <v>279</v>
      </c>
      <c r="I137" s="9" t="s">
        <v>279</v>
      </c>
      <c r="J137" s="9">
        <v>0</v>
      </c>
      <c r="K137" s="9">
        <v>0</v>
      </c>
      <c r="L137" s="9" t="s">
        <v>279</v>
      </c>
      <c r="M137" s="69"/>
      <c r="N137" s="67">
        <f t="shared" si="3"/>
        <v>0</v>
      </c>
      <c r="O137"/>
      <c r="P137"/>
      <c r="Q137"/>
      <c r="R137"/>
      <c r="S137"/>
      <c r="T137"/>
      <c r="U137" s="60"/>
      <c r="V137" s="79"/>
      <c r="W137" s="137"/>
      <c r="X137"/>
    </row>
    <row r="138" spans="1:25" s="28" customFormat="1" ht="15">
      <c r="C138" s="3"/>
      <c r="D138" s="3"/>
      <c r="E138" s="9"/>
      <c r="F138" s="9"/>
      <c r="G138" s="9"/>
      <c r="H138"/>
      <c r="I138"/>
      <c r="J138"/>
      <c r="K138"/>
      <c r="L138" s="69"/>
      <c r="M138" s="67"/>
      <c r="N138"/>
      <c r="O138"/>
      <c r="P138"/>
      <c r="Q138"/>
      <c r="R138"/>
      <c r="S138"/>
      <c r="T138"/>
      <c r="U138"/>
      <c r="V138"/>
      <c r="W138"/>
    </row>
    <row r="139" spans="1:25" s="28" customFormat="1" ht="15">
      <c r="C139" s="3"/>
      <c r="D139" s="3"/>
      <c r="E139" s="9"/>
      <c r="F139" s="9"/>
      <c r="G139" s="9"/>
      <c r="H139"/>
      <c r="I139"/>
      <c r="J139"/>
      <c r="K139"/>
      <c r="L139" s="69"/>
      <c r="M139" s="67"/>
      <c r="N139"/>
      <c r="O139"/>
      <c r="P139"/>
      <c r="Q139"/>
      <c r="R139"/>
      <c r="S139"/>
      <c r="T139"/>
      <c r="U139"/>
      <c r="V139"/>
      <c r="W139"/>
    </row>
    <row r="140" spans="1:25" s="28" customFormat="1" ht="15">
      <c r="B140" s="63"/>
      <c r="C140"/>
      <c r="D140"/>
      <c r="E140" s="9"/>
      <c r="F140"/>
      <c r="G140"/>
      <c r="H140"/>
      <c r="I140"/>
      <c r="J140"/>
      <c r="K140"/>
      <c r="L140" s="69"/>
      <c r="M140" s="69"/>
      <c r="N140"/>
      <c r="O140"/>
      <c r="P140"/>
      <c r="Q140"/>
      <c r="R140"/>
      <c r="S140"/>
      <c r="T140"/>
      <c r="U140"/>
      <c r="V140"/>
      <c r="W140"/>
    </row>
    <row r="141" spans="1:25" s="28" customFormat="1" ht="25.5">
      <c r="A141" s="23" t="s">
        <v>184</v>
      </c>
      <c r="B141"/>
      <c r="C141"/>
      <c r="D141"/>
      <c r="E141"/>
      <c r="F141"/>
      <c r="G141"/>
      <c r="H141"/>
      <c r="I141"/>
      <c r="J141"/>
      <c r="K141"/>
      <c r="L141" s="69"/>
      <c r="M141" s="69"/>
      <c r="N141"/>
      <c r="O141"/>
      <c r="P141"/>
      <c r="Q141"/>
      <c r="R141"/>
      <c r="S141"/>
      <c r="T141"/>
      <c r="U141"/>
      <c r="V141"/>
      <c r="W141"/>
    </row>
    <row r="142" spans="1:25" s="28" customFormat="1" ht="14.25">
      <c r="A142"/>
      <c r="B142"/>
      <c r="C142"/>
      <c r="D142"/>
      <c r="E142"/>
      <c r="F142"/>
      <c r="G142"/>
      <c r="H142"/>
      <c r="I142"/>
      <c r="J142"/>
      <c r="K142"/>
      <c r="L142" s="69"/>
      <c r="M142" s="69"/>
      <c r="N142"/>
      <c r="O142"/>
      <c r="P142"/>
      <c r="Q142"/>
      <c r="R142"/>
      <c r="S142"/>
      <c r="T142"/>
      <c r="U142"/>
      <c r="V142"/>
      <c r="W142"/>
    </row>
    <row r="143" spans="1:25" s="28" customFormat="1" ht="15">
      <c r="A143" s="39"/>
      <c r="B143" s="39"/>
      <c r="C143" s="39"/>
      <c r="D143" s="39"/>
      <c r="E143" s="61">
        <v>2016</v>
      </c>
      <c r="F143" s="61">
        <v>2017</v>
      </c>
      <c r="G143" s="61">
        <v>2018</v>
      </c>
      <c r="H143" s="61">
        <v>2019</v>
      </c>
      <c r="I143" s="61">
        <v>2020</v>
      </c>
      <c r="J143" s="61">
        <v>2021</v>
      </c>
      <c r="K143" s="61">
        <v>2022</v>
      </c>
      <c r="L143" s="61">
        <v>2023</v>
      </c>
      <c r="N143" s="70" t="s">
        <v>40</v>
      </c>
      <c r="O143" s="39"/>
      <c r="P143" s="39"/>
      <c r="Q143" s="39"/>
      <c r="R143"/>
      <c r="S143" s="39"/>
      <c r="T143" s="39"/>
      <c r="U143" s="39"/>
      <c r="V143" s="39"/>
      <c r="W143" s="39"/>
    </row>
    <row r="144" spans="1:25" s="28" customFormat="1" ht="15">
      <c r="A144" s="28" t="s">
        <v>0</v>
      </c>
      <c r="B144" s="63" t="s">
        <v>1</v>
      </c>
      <c r="E144" s="217">
        <v>39.900000000000091</v>
      </c>
      <c r="F144" s="214">
        <v>332.5</v>
      </c>
      <c r="G144" s="217">
        <v>162.00000000000011</v>
      </c>
      <c r="H144" s="9">
        <v>205.70000000000005</v>
      </c>
      <c r="I144" s="217">
        <v>310.49999999999989</v>
      </c>
      <c r="J144" s="9">
        <v>0</v>
      </c>
      <c r="K144" s="9">
        <v>0</v>
      </c>
      <c r="L144" s="9">
        <v>3.9000000000000909</v>
      </c>
      <c r="N144" s="67">
        <f t="shared" ref="N144:N175" si="4">SUM(E144:L144)</f>
        <v>1054.5000000000002</v>
      </c>
      <c r="P144" s="3" t="s">
        <v>1690</v>
      </c>
      <c r="Q144" s="3"/>
      <c r="R144" s="3"/>
      <c r="S144" s="3" t="s">
        <v>1752</v>
      </c>
      <c r="T144" s="63"/>
      <c r="U144" s="360"/>
      <c r="V144" s="337"/>
      <c r="W144" s="63"/>
      <c r="Y144" s="50"/>
    </row>
    <row r="145" spans="1:25" s="28" customFormat="1" ht="15">
      <c r="A145" s="28" t="s">
        <v>2</v>
      </c>
      <c r="B145" s="63" t="s">
        <v>15</v>
      </c>
      <c r="E145" s="217">
        <v>30</v>
      </c>
      <c r="F145" s="217">
        <v>241</v>
      </c>
      <c r="G145" s="9">
        <v>111.40000000000009</v>
      </c>
      <c r="H145" s="9">
        <v>147.70000000000005</v>
      </c>
      <c r="I145" s="214">
        <v>437.99999999999977</v>
      </c>
      <c r="J145" s="9">
        <v>0</v>
      </c>
      <c r="K145" s="9">
        <v>0</v>
      </c>
      <c r="L145" s="9">
        <v>83.700000000000045</v>
      </c>
      <c r="N145" s="67">
        <f t="shared" si="4"/>
        <v>1051.8</v>
      </c>
      <c r="P145" s="3" t="s">
        <v>331</v>
      </c>
      <c r="Q145" s="3"/>
      <c r="R145" s="3"/>
      <c r="S145" s="216" t="s">
        <v>1753</v>
      </c>
      <c r="T145" s="63"/>
      <c r="U145" s="347"/>
      <c r="V145" s="337"/>
      <c r="W145" s="63"/>
      <c r="Y145" s="50"/>
    </row>
    <row r="146" spans="1:25" s="28" customFormat="1" ht="15">
      <c r="A146" s="28" t="s">
        <v>3</v>
      </c>
      <c r="B146" s="63" t="s">
        <v>13</v>
      </c>
      <c r="E146" s="64" t="s">
        <v>280</v>
      </c>
      <c r="F146" s="217">
        <v>219.9</v>
      </c>
      <c r="G146" s="9">
        <v>48.399999999999949</v>
      </c>
      <c r="H146" s="9">
        <v>240.30000000000007</v>
      </c>
      <c r="I146" s="212">
        <v>416.5</v>
      </c>
      <c r="J146" s="9">
        <v>0</v>
      </c>
      <c r="K146" s="9">
        <v>0</v>
      </c>
      <c r="L146" s="9">
        <v>118.99999999999994</v>
      </c>
      <c r="N146" s="67">
        <f t="shared" si="4"/>
        <v>1044.0999999999999</v>
      </c>
      <c r="O146" s="63"/>
      <c r="P146" s="3" t="s">
        <v>334</v>
      </c>
      <c r="Q146" s="3"/>
      <c r="R146" s="3"/>
      <c r="S146" s="3"/>
      <c r="T146" s="63"/>
      <c r="U146" s="347"/>
      <c r="V146" s="337"/>
      <c r="W146" s="63"/>
      <c r="Y146" s="50"/>
    </row>
    <row r="147" spans="1:25" s="28" customFormat="1" ht="15">
      <c r="A147" s="28" t="s">
        <v>5</v>
      </c>
      <c r="B147" s="63" t="s">
        <v>25</v>
      </c>
      <c r="E147" s="9">
        <v>22.000000000000114</v>
      </c>
      <c r="F147" s="9">
        <v>106.5</v>
      </c>
      <c r="G147" s="217">
        <v>140.0999999999998</v>
      </c>
      <c r="H147" s="9">
        <v>214.39999999999998</v>
      </c>
      <c r="I147" s="9">
        <v>259.29999999999995</v>
      </c>
      <c r="J147" s="9">
        <v>0</v>
      </c>
      <c r="K147" s="9">
        <v>0</v>
      </c>
      <c r="L147" s="9">
        <v>226.80000000000018</v>
      </c>
      <c r="M147" s="69"/>
      <c r="N147" s="67">
        <f t="shared" si="4"/>
        <v>969.1</v>
      </c>
      <c r="O147" s="63"/>
      <c r="P147" s="3" t="s">
        <v>288</v>
      </c>
      <c r="Q147" s="3"/>
      <c r="R147" s="3"/>
      <c r="S147" s="3"/>
      <c r="T147" s="63"/>
      <c r="U147" s="347"/>
      <c r="V147" s="337"/>
      <c r="W147" s="63"/>
      <c r="Y147" s="50"/>
    </row>
    <row r="148" spans="1:25" s="28" customFormat="1" ht="15">
      <c r="A148" s="28" t="s">
        <v>7</v>
      </c>
      <c r="B148" s="63" t="s">
        <v>17</v>
      </c>
      <c r="E148" s="214">
        <v>68.999999999999886</v>
      </c>
      <c r="F148" s="9">
        <v>77.5</v>
      </c>
      <c r="G148" s="212">
        <v>204.19999999999993</v>
      </c>
      <c r="H148" s="9">
        <v>16.899999999999864</v>
      </c>
      <c r="I148" s="9">
        <v>277.80000000000007</v>
      </c>
      <c r="J148" s="9">
        <v>0</v>
      </c>
      <c r="K148" s="9">
        <v>0</v>
      </c>
      <c r="L148" s="217">
        <v>319.89999999999998</v>
      </c>
      <c r="N148" s="67">
        <f t="shared" si="4"/>
        <v>965.29999999999973</v>
      </c>
      <c r="P148" s="3" t="s">
        <v>2466</v>
      </c>
      <c r="Q148" s="3"/>
      <c r="R148" s="3"/>
      <c r="S148" s="3" t="s">
        <v>1753</v>
      </c>
      <c r="T148" s="63"/>
      <c r="U148" s="347"/>
      <c r="V148" s="337"/>
      <c r="W148" s="63"/>
      <c r="Y148" s="50"/>
    </row>
    <row r="149" spans="1:25" s="28" customFormat="1" ht="15">
      <c r="A149" s="28" t="s">
        <v>8</v>
      </c>
      <c r="B149" s="63" t="s">
        <v>142</v>
      </c>
      <c r="E149" s="9" t="s">
        <v>279</v>
      </c>
      <c r="F149" s="9">
        <v>138.5</v>
      </c>
      <c r="G149" s="9">
        <v>107.49999999999994</v>
      </c>
      <c r="H149" s="217">
        <v>289.50000000000006</v>
      </c>
      <c r="I149" s="9">
        <v>156.40000000000003</v>
      </c>
      <c r="J149" s="9">
        <v>0</v>
      </c>
      <c r="K149" s="9">
        <v>0</v>
      </c>
      <c r="L149" s="9">
        <v>251.70000000000016</v>
      </c>
      <c r="M149" s="69"/>
      <c r="N149" s="67">
        <f t="shared" si="4"/>
        <v>943.60000000000025</v>
      </c>
      <c r="O149" s="63"/>
      <c r="P149" s="3" t="s">
        <v>289</v>
      </c>
      <c r="Q149" s="3"/>
      <c r="R149" s="3"/>
      <c r="S149" s="3"/>
      <c r="T149" s="63"/>
      <c r="U149" s="347"/>
      <c r="V149" s="337"/>
      <c r="W149" s="63"/>
      <c r="Y149" s="50"/>
    </row>
    <row r="150" spans="1:25" s="28" customFormat="1" ht="15">
      <c r="A150" s="28" t="s">
        <v>10</v>
      </c>
      <c r="B150" s="63" t="s">
        <v>39</v>
      </c>
      <c r="E150" s="9">
        <v>12.100000000000023</v>
      </c>
      <c r="F150" s="9">
        <v>149.30000000000001</v>
      </c>
      <c r="G150" s="9">
        <v>84.500000000000227</v>
      </c>
      <c r="H150" s="212">
        <v>393.5</v>
      </c>
      <c r="I150" s="217">
        <v>294.79999999999973</v>
      </c>
      <c r="J150" s="9">
        <v>0</v>
      </c>
      <c r="K150" s="9">
        <v>0</v>
      </c>
      <c r="L150" s="9" t="s">
        <v>279</v>
      </c>
      <c r="M150" s="69"/>
      <c r="N150" s="67">
        <f t="shared" si="4"/>
        <v>934.2</v>
      </c>
      <c r="O150" s="63"/>
      <c r="P150" s="3" t="s">
        <v>320</v>
      </c>
      <c r="Q150" s="3"/>
      <c r="R150" s="3"/>
      <c r="S150" s="3"/>
      <c r="T150" s="63"/>
      <c r="U150" s="360"/>
      <c r="V150" s="337"/>
      <c r="W150" s="63"/>
      <c r="Y150" s="50"/>
    </row>
    <row r="151" spans="1:25" s="28" customFormat="1" ht="15">
      <c r="A151" s="28" t="s">
        <v>12</v>
      </c>
      <c r="B151" s="63" t="s">
        <v>800</v>
      </c>
      <c r="E151" s="9" t="s">
        <v>279</v>
      </c>
      <c r="F151" s="9" t="s">
        <v>279</v>
      </c>
      <c r="G151" s="9" t="s">
        <v>279</v>
      </c>
      <c r="H151" s="217">
        <v>318.10000000000002</v>
      </c>
      <c r="I151" s="9">
        <v>278.5</v>
      </c>
      <c r="J151" s="9">
        <v>0</v>
      </c>
      <c r="K151" s="9">
        <v>0</v>
      </c>
      <c r="L151" s="217">
        <v>314.8000000000003</v>
      </c>
      <c r="M151" s="69"/>
      <c r="N151" s="67">
        <f t="shared" si="4"/>
        <v>911.40000000000032</v>
      </c>
      <c r="P151" t="s">
        <v>343</v>
      </c>
      <c r="Q151"/>
      <c r="R151" s="3"/>
      <c r="S151" s="3"/>
      <c r="T151" s="63"/>
      <c r="U151" s="347"/>
      <c r="V151" s="337"/>
      <c r="W151" s="63"/>
      <c r="Y151" s="50"/>
    </row>
    <row r="152" spans="1:25" s="28" customFormat="1" ht="15">
      <c r="A152" s="28" t="s">
        <v>14</v>
      </c>
      <c r="B152" s="63" t="s">
        <v>19</v>
      </c>
      <c r="E152" s="217">
        <v>29.999999999999886</v>
      </c>
      <c r="F152" s="9">
        <v>145</v>
      </c>
      <c r="G152" s="9">
        <v>11.699999999999932</v>
      </c>
      <c r="H152" s="214">
        <v>397.09999999999991</v>
      </c>
      <c r="I152" s="217">
        <v>304.99999999999989</v>
      </c>
      <c r="J152" s="9">
        <v>0</v>
      </c>
      <c r="K152" s="9">
        <v>0</v>
      </c>
      <c r="L152" s="9" t="s">
        <v>279</v>
      </c>
      <c r="M152" s="69"/>
      <c r="N152" s="67">
        <f t="shared" si="4"/>
        <v>888.79999999999961</v>
      </c>
      <c r="O152" s="63"/>
      <c r="P152" s="3" t="s">
        <v>330</v>
      </c>
      <c r="Q152" s="3"/>
      <c r="R152" s="3"/>
      <c r="S152" s="3" t="s">
        <v>1753</v>
      </c>
      <c r="T152" s="63"/>
      <c r="U152" s="347"/>
      <c r="V152" s="337"/>
      <c r="W152" s="63"/>
      <c r="Y152" s="50"/>
    </row>
    <row r="153" spans="1:25" s="28" customFormat="1" ht="15">
      <c r="A153" s="28" t="s">
        <v>16</v>
      </c>
      <c r="B153" s="63" t="s">
        <v>762</v>
      </c>
      <c r="E153" s="9" t="s">
        <v>279</v>
      </c>
      <c r="F153" s="9" t="s">
        <v>279</v>
      </c>
      <c r="G153" s="9" t="s">
        <v>279</v>
      </c>
      <c r="H153" s="213">
        <v>364.50000000000011</v>
      </c>
      <c r="I153" s="9">
        <v>204.80000000000007</v>
      </c>
      <c r="J153" s="9">
        <v>0</v>
      </c>
      <c r="K153" s="9">
        <v>0</v>
      </c>
      <c r="L153" s="9">
        <v>288.29999999999995</v>
      </c>
      <c r="M153" s="69"/>
      <c r="N153" s="67">
        <f t="shared" si="4"/>
        <v>857.60000000000014</v>
      </c>
      <c r="P153" t="s">
        <v>283</v>
      </c>
      <c r="Q153"/>
      <c r="R153" s="3"/>
      <c r="S153" s="3"/>
      <c r="T153" s="63"/>
      <c r="U153" s="360"/>
      <c r="V153" s="337"/>
      <c r="W153" s="63"/>
      <c r="Y153" s="50"/>
    </row>
    <row r="154" spans="1:25" s="28" customFormat="1" ht="15">
      <c r="A154" s="28" t="s">
        <v>18</v>
      </c>
      <c r="B154" s="63" t="s">
        <v>749</v>
      </c>
      <c r="E154" s="9" t="s">
        <v>279</v>
      </c>
      <c r="F154" s="9" t="s">
        <v>279</v>
      </c>
      <c r="G154" s="9" t="s">
        <v>279</v>
      </c>
      <c r="H154" s="217">
        <v>321.5</v>
      </c>
      <c r="I154" s="9">
        <v>191.10000000000002</v>
      </c>
      <c r="J154" s="9">
        <v>0</v>
      </c>
      <c r="K154" s="9">
        <v>0</v>
      </c>
      <c r="L154" s="9">
        <v>259.90000000000009</v>
      </c>
      <c r="M154" s="69"/>
      <c r="N154" s="67">
        <f t="shared" si="4"/>
        <v>772.50000000000011</v>
      </c>
      <c r="P154" t="s">
        <v>284</v>
      </c>
      <c r="Q154"/>
      <c r="R154" s="3"/>
      <c r="S154" s="3"/>
      <c r="T154" s="63"/>
      <c r="U154" s="347"/>
      <c r="V154" s="337"/>
      <c r="W154" s="63"/>
      <c r="Y154" s="50"/>
    </row>
    <row r="155" spans="1:25" s="28" customFormat="1" ht="15">
      <c r="A155" s="28" t="s">
        <v>20</v>
      </c>
      <c r="B155" s="63" t="s">
        <v>33</v>
      </c>
      <c r="E155" s="9">
        <v>20.099999999999966</v>
      </c>
      <c r="F155" s="217">
        <v>193.5</v>
      </c>
      <c r="G155" s="9">
        <v>4.2000000000000455</v>
      </c>
      <c r="H155" s="9">
        <v>100.80000000000003</v>
      </c>
      <c r="I155" s="9">
        <v>128.89999999999998</v>
      </c>
      <c r="J155" s="9">
        <v>0</v>
      </c>
      <c r="K155" s="9">
        <v>0</v>
      </c>
      <c r="L155" s="217">
        <v>323.8</v>
      </c>
      <c r="M155" s="69"/>
      <c r="N155" s="67">
        <f t="shared" si="4"/>
        <v>771.3</v>
      </c>
      <c r="O155" s="63"/>
      <c r="P155" s="3" t="s">
        <v>306</v>
      </c>
      <c r="Q155" s="3"/>
      <c r="R155" s="3"/>
      <c r="S155" s="3"/>
      <c r="T155" s="63"/>
      <c r="U155" s="347"/>
      <c r="V155" s="337"/>
      <c r="W155" s="63"/>
      <c r="Y155" s="50"/>
    </row>
    <row r="156" spans="1:25" s="28" customFormat="1" ht="15">
      <c r="A156" s="28" t="s">
        <v>22</v>
      </c>
      <c r="B156" s="63" t="s">
        <v>153</v>
      </c>
      <c r="E156" s="9" t="s">
        <v>279</v>
      </c>
      <c r="F156" s="9" t="s">
        <v>279</v>
      </c>
      <c r="G156" s="217">
        <v>134.19999999999993</v>
      </c>
      <c r="H156" s="217">
        <v>284.00000000000006</v>
      </c>
      <c r="I156" s="9">
        <v>143.60000000000002</v>
      </c>
      <c r="J156" s="9">
        <v>0</v>
      </c>
      <c r="K156" s="9">
        <v>0</v>
      </c>
      <c r="L156" s="9">
        <v>207.10000000000002</v>
      </c>
      <c r="N156" s="67">
        <f t="shared" si="4"/>
        <v>768.9</v>
      </c>
      <c r="O156" s="63"/>
      <c r="P156" s="3" t="s">
        <v>323</v>
      </c>
      <c r="Q156" s="3"/>
      <c r="R156" s="3"/>
      <c r="S156" s="3"/>
      <c r="T156" s="63"/>
      <c r="U156" s="347"/>
      <c r="V156" s="337"/>
      <c r="W156" s="63"/>
      <c r="Y156" s="50"/>
    </row>
    <row r="157" spans="1:25" s="28" customFormat="1" ht="15">
      <c r="A157" s="28" t="s">
        <v>24</v>
      </c>
      <c r="B157" s="63" t="s">
        <v>35</v>
      </c>
      <c r="E157" s="9">
        <v>11.699999999999932</v>
      </c>
      <c r="F157" s="9">
        <v>106</v>
      </c>
      <c r="G157" s="9">
        <v>48.399999999999977</v>
      </c>
      <c r="H157" s="9">
        <v>164.8</v>
      </c>
      <c r="I157" s="212">
        <v>416.5</v>
      </c>
      <c r="J157" s="9">
        <v>0</v>
      </c>
      <c r="K157" s="9">
        <v>0</v>
      </c>
      <c r="L157" s="9" t="s">
        <v>279</v>
      </c>
      <c r="M157" s="69"/>
      <c r="N157" s="67">
        <f t="shared" si="4"/>
        <v>747.39999999999986</v>
      </c>
      <c r="O157" s="63"/>
      <c r="P157" s="3" t="s">
        <v>301</v>
      </c>
      <c r="Q157" s="3"/>
      <c r="R157" s="3"/>
      <c r="S157" s="3"/>
      <c r="T157" s="63"/>
      <c r="U157" s="347"/>
      <c r="V157" s="337"/>
      <c r="W157" s="63"/>
      <c r="Y157" s="50"/>
    </row>
    <row r="158" spans="1:25" s="28" customFormat="1" ht="15">
      <c r="A158" s="28" t="s">
        <v>26</v>
      </c>
      <c r="B158" s="63" t="s">
        <v>143</v>
      </c>
      <c r="E158" s="9" t="s">
        <v>279</v>
      </c>
      <c r="F158" s="213">
        <v>257</v>
      </c>
      <c r="G158" s="217">
        <v>167.80000000000007</v>
      </c>
      <c r="H158" s="9">
        <v>21.499999999999943</v>
      </c>
      <c r="I158" s="9">
        <v>55</v>
      </c>
      <c r="J158" s="9">
        <v>0</v>
      </c>
      <c r="K158" s="9">
        <v>0</v>
      </c>
      <c r="L158" s="9">
        <v>241.50000000000023</v>
      </c>
      <c r="M158" s="69"/>
      <c r="N158" s="67">
        <f t="shared" si="4"/>
        <v>742.80000000000018</v>
      </c>
      <c r="P158" s="3" t="s">
        <v>297</v>
      </c>
      <c r="Q158" s="3"/>
      <c r="R158" s="3"/>
      <c r="S158" s="3"/>
      <c r="T158" s="63"/>
      <c r="U158" s="347"/>
      <c r="V158" s="337"/>
      <c r="W158" s="63"/>
      <c r="Y158" s="50"/>
    </row>
    <row r="159" spans="1:25" s="28" customFormat="1" ht="15">
      <c r="A159" s="28" t="s">
        <v>28</v>
      </c>
      <c r="B159" s="63" t="s">
        <v>155</v>
      </c>
      <c r="E159" s="9" t="s">
        <v>279</v>
      </c>
      <c r="F159" s="9" t="s">
        <v>279</v>
      </c>
      <c r="G159" s="214">
        <v>257.5</v>
      </c>
      <c r="H159" s="9">
        <v>171.7</v>
      </c>
      <c r="I159" s="9">
        <v>278.29999999999995</v>
      </c>
      <c r="J159" s="9">
        <v>0</v>
      </c>
      <c r="K159" s="9">
        <v>0</v>
      </c>
      <c r="L159" s="9">
        <v>35.200000000000045</v>
      </c>
      <c r="M159" s="69"/>
      <c r="N159" s="67">
        <f t="shared" si="4"/>
        <v>742.7</v>
      </c>
      <c r="O159" s="63"/>
      <c r="P159" s="3" t="s">
        <v>282</v>
      </c>
      <c r="Q159" s="3"/>
      <c r="R159" s="3"/>
      <c r="S159" s="3" t="s">
        <v>1753</v>
      </c>
      <c r="T159" s="63"/>
      <c r="U159" s="360"/>
      <c r="V159" s="337"/>
      <c r="W159" s="63"/>
      <c r="Y159" s="50"/>
    </row>
    <row r="160" spans="1:25" s="28" customFormat="1" ht="15">
      <c r="A160" s="28" t="s">
        <v>30</v>
      </c>
      <c r="B160" s="63" t="s">
        <v>738</v>
      </c>
      <c r="E160" s="9" t="s">
        <v>279</v>
      </c>
      <c r="F160" s="9" t="s">
        <v>279</v>
      </c>
      <c r="G160" s="9" t="s">
        <v>279</v>
      </c>
      <c r="H160" s="9">
        <v>75</v>
      </c>
      <c r="I160" s="9">
        <v>238.89999999999998</v>
      </c>
      <c r="J160" s="9">
        <v>0</v>
      </c>
      <c r="K160" s="9">
        <v>0</v>
      </c>
      <c r="L160" s="217">
        <v>399.50000000000011</v>
      </c>
      <c r="M160" s="69"/>
      <c r="N160" s="67">
        <f t="shared" si="4"/>
        <v>713.40000000000009</v>
      </c>
      <c r="P160" t="s">
        <v>284</v>
      </c>
      <c r="Q160"/>
      <c r="T160" s="63"/>
      <c r="U160" s="347"/>
      <c r="V160" s="337"/>
      <c r="W160" s="63"/>
      <c r="Y160" s="50"/>
    </row>
    <row r="161" spans="1:25" s="28" customFormat="1" ht="15">
      <c r="A161" s="28" t="s">
        <v>32</v>
      </c>
      <c r="B161" s="63" t="s">
        <v>6</v>
      </c>
      <c r="E161" s="217">
        <v>30</v>
      </c>
      <c r="F161" s="9">
        <v>149.6</v>
      </c>
      <c r="G161" s="9">
        <v>44.999999999999943</v>
      </c>
      <c r="H161" s="9">
        <v>260.69999999999993</v>
      </c>
      <c r="I161" s="9">
        <v>215.49999999999989</v>
      </c>
      <c r="J161" s="9">
        <v>0</v>
      </c>
      <c r="K161" s="9">
        <v>0</v>
      </c>
      <c r="L161" s="9" t="s">
        <v>279</v>
      </c>
      <c r="N161" s="67">
        <f t="shared" si="4"/>
        <v>700.79999999999973</v>
      </c>
      <c r="O161" s="63"/>
      <c r="P161" s="3" t="s">
        <v>293</v>
      </c>
      <c r="Q161" s="3"/>
      <c r="R161" s="3"/>
      <c r="S161" s="3"/>
      <c r="T161" s="63"/>
      <c r="U161" s="347"/>
      <c r="V161" s="337"/>
      <c r="W161" s="63"/>
      <c r="Y161" s="50"/>
    </row>
    <row r="162" spans="1:25" s="28" customFormat="1" ht="15">
      <c r="A162" s="28" t="s">
        <v>34</v>
      </c>
      <c r="B162" s="63" t="s">
        <v>31</v>
      </c>
      <c r="E162" s="217">
        <v>30.000000000000114</v>
      </c>
      <c r="F162" s="9">
        <v>1.1000000000000001</v>
      </c>
      <c r="G162" s="9">
        <v>56</v>
      </c>
      <c r="H162" s="9">
        <v>120</v>
      </c>
      <c r="I162" s="217">
        <v>317.99999999999989</v>
      </c>
      <c r="J162" s="9">
        <v>0</v>
      </c>
      <c r="K162" s="9">
        <v>0</v>
      </c>
      <c r="L162" s="9">
        <v>155.40000000000009</v>
      </c>
      <c r="M162" s="69"/>
      <c r="N162" s="67">
        <f t="shared" si="4"/>
        <v>680.50000000000011</v>
      </c>
      <c r="O162" s="63"/>
      <c r="P162" s="3" t="s">
        <v>317</v>
      </c>
      <c r="Q162" s="3"/>
      <c r="T162" s="63"/>
      <c r="U162" s="360"/>
      <c r="V162" s="337"/>
      <c r="W162" s="63"/>
      <c r="Y162" s="50"/>
    </row>
    <row r="163" spans="1:25" s="28" customFormat="1" ht="15">
      <c r="A163" s="28" t="s">
        <v>36</v>
      </c>
      <c r="B163" s="63" t="s">
        <v>156</v>
      </c>
      <c r="E163" s="9" t="s">
        <v>279</v>
      </c>
      <c r="F163" s="9" t="s">
        <v>279</v>
      </c>
      <c r="G163" s="217">
        <v>132.80000000000001</v>
      </c>
      <c r="H163" s="9">
        <v>167.40000000000009</v>
      </c>
      <c r="I163" s="217">
        <v>318.39999999999998</v>
      </c>
      <c r="J163" s="9">
        <v>0</v>
      </c>
      <c r="K163" s="9">
        <v>0</v>
      </c>
      <c r="L163" s="9" t="s">
        <v>279</v>
      </c>
      <c r="N163" s="67">
        <f t="shared" si="4"/>
        <v>618.60000000000014</v>
      </c>
      <c r="O163" s="63"/>
      <c r="P163" s="3" t="s">
        <v>343</v>
      </c>
      <c r="Q163" s="3"/>
      <c r="R163" s="3"/>
      <c r="S163" s="3"/>
      <c r="T163" s="63"/>
      <c r="U163" s="360"/>
      <c r="V163" s="337"/>
      <c r="W163" s="63"/>
      <c r="Y163" s="50"/>
    </row>
    <row r="164" spans="1:25" s="28" customFormat="1" ht="15">
      <c r="A164" s="28" t="s">
        <v>38</v>
      </c>
      <c r="B164" s="63" t="s">
        <v>790</v>
      </c>
      <c r="E164" s="9" t="s">
        <v>279</v>
      </c>
      <c r="F164" s="9" t="s">
        <v>279</v>
      </c>
      <c r="G164" s="9" t="s">
        <v>279</v>
      </c>
      <c r="H164" s="217">
        <v>308</v>
      </c>
      <c r="I164" s="9">
        <v>179.40000000000003</v>
      </c>
      <c r="J164" s="9">
        <v>0</v>
      </c>
      <c r="K164" s="9">
        <v>0</v>
      </c>
      <c r="L164" s="9">
        <v>127.59999999999997</v>
      </c>
      <c r="M164" s="69"/>
      <c r="N164" s="67">
        <f t="shared" si="4"/>
        <v>615</v>
      </c>
      <c r="P164" t="s">
        <v>293</v>
      </c>
      <c r="Q164"/>
      <c r="R164" s="3"/>
      <c r="S164" s="3"/>
      <c r="T164" s="63"/>
      <c r="U164" s="348"/>
      <c r="V164" s="337"/>
      <c r="W164" s="63"/>
      <c r="Y164" s="50"/>
    </row>
    <row r="165" spans="1:25" s="28" customFormat="1" ht="15">
      <c r="A165" s="28" t="s">
        <v>145</v>
      </c>
      <c r="B165" s="63" t="s">
        <v>769</v>
      </c>
      <c r="E165" s="9" t="s">
        <v>279</v>
      </c>
      <c r="F165" s="9" t="s">
        <v>279</v>
      </c>
      <c r="G165" s="9" t="s">
        <v>279</v>
      </c>
      <c r="H165" s="9">
        <v>282.2999999999999</v>
      </c>
      <c r="I165" s="217">
        <v>329.49999999999994</v>
      </c>
      <c r="J165" s="9">
        <v>0</v>
      </c>
      <c r="K165" s="9">
        <v>0</v>
      </c>
      <c r="L165" s="9" t="s">
        <v>279</v>
      </c>
      <c r="N165" s="67">
        <f t="shared" si="4"/>
        <v>611.79999999999984</v>
      </c>
      <c r="P165" t="s">
        <v>284</v>
      </c>
      <c r="Q165"/>
      <c r="R165" s="3"/>
      <c r="S165" s="3"/>
      <c r="T165" s="63"/>
      <c r="U165" s="347"/>
      <c r="V165" s="337"/>
      <c r="W165" s="63"/>
      <c r="Y165" s="50"/>
    </row>
    <row r="166" spans="1:25" s="28" customFormat="1" ht="15">
      <c r="A166" s="28" t="s">
        <v>146</v>
      </c>
      <c r="B166" s="63" t="s">
        <v>37</v>
      </c>
      <c r="E166" s="217">
        <v>33.899999999999977</v>
      </c>
      <c r="F166" s="9">
        <v>152.5</v>
      </c>
      <c r="G166" s="9">
        <v>45</v>
      </c>
      <c r="H166" s="9">
        <v>111</v>
      </c>
      <c r="I166" s="9">
        <v>101</v>
      </c>
      <c r="J166" s="9">
        <v>0</v>
      </c>
      <c r="K166" s="9">
        <v>0</v>
      </c>
      <c r="L166" s="9">
        <v>159.89999999999975</v>
      </c>
      <c r="M166" s="69"/>
      <c r="N166" s="67">
        <f t="shared" si="4"/>
        <v>603.29999999999973</v>
      </c>
      <c r="O166" s="63"/>
      <c r="P166" s="3" t="s">
        <v>298</v>
      </c>
      <c r="Q166" s="3"/>
      <c r="R166" s="3"/>
      <c r="S166" s="3"/>
      <c r="T166" s="63"/>
      <c r="U166" s="347"/>
      <c r="V166" s="337"/>
      <c r="W166" s="63"/>
      <c r="Y166" s="50"/>
    </row>
    <row r="167" spans="1:25" s="28" customFormat="1" ht="15">
      <c r="A167" s="28" t="s">
        <v>147</v>
      </c>
      <c r="B167" s="63" t="s">
        <v>162</v>
      </c>
      <c r="E167" s="9" t="s">
        <v>279</v>
      </c>
      <c r="F167" s="9" t="s">
        <v>279</v>
      </c>
      <c r="G167" s="9">
        <v>105.09999999999997</v>
      </c>
      <c r="H167" s="9">
        <v>176.2</v>
      </c>
      <c r="I167" s="9">
        <v>20.999999999999943</v>
      </c>
      <c r="J167" s="9">
        <v>0</v>
      </c>
      <c r="K167" s="9">
        <v>0</v>
      </c>
      <c r="L167" s="9">
        <v>293.69999999999993</v>
      </c>
      <c r="M167" s="69"/>
      <c r="N167" s="67">
        <f t="shared" si="4"/>
        <v>595.99999999999977</v>
      </c>
      <c r="O167" s="63"/>
      <c r="P167" s="63"/>
      <c r="Q167" s="63"/>
      <c r="R167" s="3"/>
      <c r="S167" s="3"/>
      <c r="T167" s="63"/>
      <c r="U167" s="360"/>
      <c r="V167" s="337"/>
      <c r="W167" s="63"/>
      <c r="Y167" s="50"/>
    </row>
    <row r="168" spans="1:25" s="28" customFormat="1" ht="15">
      <c r="A168" s="28" t="s">
        <v>151</v>
      </c>
      <c r="B168" s="63" t="s">
        <v>23</v>
      </c>
      <c r="E168" s="217">
        <v>39.699999999999932</v>
      </c>
      <c r="F168" s="9">
        <v>1.2</v>
      </c>
      <c r="G168" s="9">
        <v>104.99999999999994</v>
      </c>
      <c r="H168" s="9">
        <v>79.699999999999989</v>
      </c>
      <c r="I168" s="9">
        <v>75.000000000000028</v>
      </c>
      <c r="J168" s="9">
        <v>0</v>
      </c>
      <c r="K168" s="9">
        <v>0</v>
      </c>
      <c r="L168" s="9">
        <v>268.19999999999993</v>
      </c>
      <c r="M168" s="69"/>
      <c r="N168" s="67">
        <f t="shared" si="4"/>
        <v>568.79999999999984</v>
      </c>
      <c r="O168" s="63"/>
      <c r="P168" s="3" t="s">
        <v>285</v>
      </c>
      <c r="Q168" s="3"/>
      <c r="T168" s="63"/>
      <c r="U168" s="347"/>
      <c r="V168" s="337"/>
      <c r="W168" s="63"/>
      <c r="Y168" s="50"/>
    </row>
    <row r="169" spans="1:25" s="28" customFormat="1" ht="15">
      <c r="A169" s="28" t="s">
        <v>157</v>
      </c>
      <c r="B169" s="63" t="s">
        <v>9</v>
      </c>
      <c r="E169" s="212">
        <v>58.399999999999977</v>
      </c>
      <c r="F169" s="212">
        <v>296.60000000000002</v>
      </c>
      <c r="G169" s="9">
        <v>4.4999999999998863</v>
      </c>
      <c r="H169" s="9">
        <v>9.1000000000000796</v>
      </c>
      <c r="I169" s="9">
        <v>45.5</v>
      </c>
      <c r="J169" s="9">
        <v>0</v>
      </c>
      <c r="K169" s="9">
        <v>0</v>
      </c>
      <c r="L169" s="9">
        <v>143.39999999999998</v>
      </c>
      <c r="N169" s="67">
        <f t="shared" si="4"/>
        <v>557.5</v>
      </c>
      <c r="P169" s="3" t="s">
        <v>295</v>
      </c>
      <c r="Q169" s="3"/>
      <c r="R169" s="3"/>
      <c r="S169" s="216"/>
      <c r="T169" s="63"/>
      <c r="U169" s="347"/>
      <c r="V169" s="337"/>
      <c r="W169" s="63"/>
      <c r="Y169" s="50"/>
    </row>
    <row r="170" spans="1:25" s="28" customFormat="1" ht="15">
      <c r="A170" s="28" t="s">
        <v>159</v>
      </c>
      <c r="B170" s="63" t="s">
        <v>21</v>
      </c>
      <c r="E170" s="62">
        <v>41.499999999999886</v>
      </c>
      <c r="F170" s="217">
        <v>219</v>
      </c>
      <c r="G170" s="9">
        <v>88.499999999999886</v>
      </c>
      <c r="H170" s="9">
        <v>51</v>
      </c>
      <c r="I170" s="9">
        <v>48.999999999999972</v>
      </c>
      <c r="J170" s="9">
        <v>0</v>
      </c>
      <c r="K170" s="9">
        <v>0</v>
      </c>
      <c r="L170" s="9">
        <v>103.70000000000005</v>
      </c>
      <c r="M170" s="69"/>
      <c r="N170" s="67">
        <f t="shared" si="4"/>
        <v>552.69999999999982</v>
      </c>
      <c r="P170" s="3" t="s">
        <v>300</v>
      </c>
      <c r="Q170" s="3"/>
      <c r="R170" s="3"/>
      <c r="S170" s="3"/>
      <c r="T170" s="63"/>
      <c r="U170" s="347"/>
      <c r="V170" s="337"/>
      <c r="W170" s="63"/>
      <c r="Y170" s="50"/>
    </row>
    <row r="171" spans="1:25" s="28" customFormat="1" ht="15">
      <c r="A171" s="28" t="s">
        <v>160</v>
      </c>
      <c r="B171" s="277" t="s">
        <v>2007</v>
      </c>
      <c r="C171" s="3"/>
      <c r="D171" s="3"/>
      <c r="E171" s="9" t="s">
        <v>279</v>
      </c>
      <c r="F171" s="9" t="s">
        <v>279</v>
      </c>
      <c r="G171" s="9" t="s">
        <v>279</v>
      </c>
      <c r="H171" s="9" t="s">
        <v>279</v>
      </c>
      <c r="I171" s="9" t="s">
        <v>279</v>
      </c>
      <c r="J171" s="9">
        <v>0</v>
      </c>
      <c r="K171" s="9">
        <v>0</v>
      </c>
      <c r="L171" s="214">
        <v>551.60000000000014</v>
      </c>
      <c r="N171" s="67">
        <f t="shared" si="4"/>
        <v>551.60000000000014</v>
      </c>
      <c r="P171" t="s">
        <v>282</v>
      </c>
      <c r="Q171"/>
      <c r="R171"/>
      <c r="S171" s="216" t="s">
        <v>1753</v>
      </c>
      <c r="T171" s="63"/>
      <c r="U171" s="347"/>
      <c r="V171" s="337"/>
      <c r="W171" s="63"/>
      <c r="Y171" s="50"/>
    </row>
    <row r="172" spans="1:25" s="28" customFormat="1" ht="15">
      <c r="A172" s="28" t="s">
        <v>161</v>
      </c>
      <c r="B172" s="63" t="s">
        <v>141</v>
      </c>
      <c r="E172" s="9" t="s">
        <v>279</v>
      </c>
      <c r="F172" s="217">
        <v>191.9</v>
      </c>
      <c r="G172" s="64" t="s">
        <v>280</v>
      </c>
      <c r="H172" s="64" t="s">
        <v>280</v>
      </c>
      <c r="I172" s="9">
        <v>179.00000000000006</v>
      </c>
      <c r="J172" s="9">
        <v>0</v>
      </c>
      <c r="K172" s="9">
        <v>0</v>
      </c>
      <c r="L172" s="9">
        <v>175.09999999999991</v>
      </c>
      <c r="M172" s="69"/>
      <c r="N172" s="67">
        <f t="shared" si="4"/>
        <v>546</v>
      </c>
      <c r="O172" s="63"/>
      <c r="P172" s="3" t="s">
        <v>289</v>
      </c>
      <c r="Q172" s="3"/>
      <c r="T172" s="63"/>
      <c r="U172" s="360"/>
      <c r="V172" s="337"/>
      <c r="W172" s="63"/>
      <c r="Y172" s="50"/>
    </row>
    <row r="173" spans="1:25" s="28" customFormat="1" ht="15">
      <c r="A173" s="28" t="s">
        <v>163</v>
      </c>
      <c r="B173" s="63" t="s">
        <v>788</v>
      </c>
      <c r="E173" s="9" t="s">
        <v>279</v>
      </c>
      <c r="F173" s="9" t="s">
        <v>279</v>
      </c>
      <c r="G173" s="9" t="s">
        <v>279</v>
      </c>
      <c r="H173" s="9">
        <v>207.09999999999991</v>
      </c>
      <c r="I173" s="9">
        <v>280.49999999999989</v>
      </c>
      <c r="J173" s="9">
        <v>0</v>
      </c>
      <c r="K173" s="9">
        <v>0</v>
      </c>
      <c r="L173" s="9">
        <v>44</v>
      </c>
      <c r="N173" s="67">
        <f t="shared" si="4"/>
        <v>531.5999999999998</v>
      </c>
      <c r="P173"/>
      <c r="Q173"/>
      <c r="T173" s="63"/>
      <c r="U173" s="348"/>
      <c r="V173" s="337"/>
      <c r="W173" s="63"/>
      <c r="Y173" s="50"/>
    </row>
    <row r="174" spans="1:25" s="28" customFormat="1" ht="15">
      <c r="A174" s="28" t="s">
        <v>275</v>
      </c>
      <c r="B174" s="28" t="s">
        <v>733</v>
      </c>
      <c r="E174" s="9" t="s">
        <v>279</v>
      </c>
      <c r="F174" s="9" t="s">
        <v>279</v>
      </c>
      <c r="G174" s="9" t="s">
        <v>279</v>
      </c>
      <c r="H174" s="9">
        <v>157.29999999999995</v>
      </c>
      <c r="I174" s="217">
        <v>293</v>
      </c>
      <c r="J174" s="9">
        <v>0</v>
      </c>
      <c r="K174" s="9">
        <v>0</v>
      </c>
      <c r="L174" s="9">
        <v>78.100000000000136</v>
      </c>
      <c r="M174" s="69"/>
      <c r="N174" s="67">
        <f t="shared" si="4"/>
        <v>528.40000000000009</v>
      </c>
      <c r="P174" t="s">
        <v>294</v>
      </c>
      <c r="Q174"/>
      <c r="T174" s="63"/>
      <c r="U174" s="348"/>
      <c r="V174" s="337"/>
      <c r="W174" s="63"/>
      <c r="Y174" s="50"/>
    </row>
    <row r="175" spans="1:25" s="28" customFormat="1" ht="15">
      <c r="A175" s="28" t="s">
        <v>276</v>
      </c>
      <c r="B175" s="63" t="s">
        <v>144</v>
      </c>
      <c r="E175" s="9" t="s">
        <v>279</v>
      </c>
      <c r="F175" s="9">
        <v>37.200000000000003</v>
      </c>
      <c r="G175" s="217">
        <v>155.29999999999995</v>
      </c>
      <c r="H175" s="9">
        <v>184.59999999999997</v>
      </c>
      <c r="I175" s="9">
        <v>144.00000000000003</v>
      </c>
      <c r="J175" s="9">
        <v>0</v>
      </c>
      <c r="K175" s="9">
        <v>0</v>
      </c>
      <c r="L175" s="9" t="s">
        <v>279</v>
      </c>
      <c r="M175" s="69"/>
      <c r="N175" s="67">
        <f t="shared" si="4"/>
        <v>521.09999999999991</v>
      </c>
      <c r="O175" s="63"/>
      <c r="P175" s="3" t="s">
        <v>298</v>
      </c>
      <c r="Q175" s="3"/>
      <c r="R175" s="3"/>
      <c r="S175" s="3"/>
      <c r="T175" s="63"/>
      <c r="U175" s="347"/>
      <c r="V175" s="337"/>
      <c r="W175" s="63"/>
      <c r="Y175" s="50"/>
    </row>
    <row r="176" spans="1:25" s="28" customFormat="1" ht="15">
      <c r="A176" s="28" t="s">
        <v>277</v>
      </c>
      <c r="B176" s="63" t="s">
        <v>744</v>
      </c>
      <c r="E176" s="9" t="s">
        <v>279</v>
      </c>
      <c r="F176" s="9" t="s">
        <v>279</v>
      </c>
      <c r="G176" s="9" t="s">
        <v>279</v>
      </c>
      <c r="H176" s="217">
        <v>317.00000000000006</v>
      </c>
      <c r="I176" s="9">
        <v>202.49999999999977</v>
      </c>
      <c r="J176" s="9">
        <v>0</v>
      </c>
      <c r="K176" s="9">
        <v>0</v>
      </c>
      <c r="L176" s="9" t="s">
        <v>279</v>
      </c>
      <c r="M176" s="69"/>
      <c r="N176" s="67">
        <f t="shared" ref="N176:N207" si="5">SUM(E176:L176)</f>
        <v>519.49999999999977</v>
      </c>
      <c r="P176" t="s">
        <v>298</v>
      </c>
      <c r="Q176"/>
      <c r="R176" s="3"/>
      <c r="S176" s="3"/>
      <c r="T176" s="63"/>
      <c r="U176" s="347"/>
      <c r="V176" s="337"/>
      <c r="W176" s="63"/>
      <c r="Y176" s="50"/>
    </row>
    <row r="177" spans="1:25" s="28" customFormat="1" ht="15">
      <c r="A177" s="28" t="s">
        <v>278</v>
      </c>
      <c r="B177" s="63" t="s">
        <v>3377</v>
      </c>
      <c r="C177" s="3"/>
      <c r="D177" s="3"/>
      <c r="E177" s="9" t="s">
        <v>279</v>
      </c>
      <c r="F177" s="9" t="s">
        <v>279</v>
      </c>
      <c r="G177" s="9" t="s">
        <v>279</v>
      </c>
      <c r="H177" s="9" t="s">
        <v>279</v>
      </c>
      <c r="I177" s="9" t="s">
        <v>279</v>
      </c>
      <c r="J177" s="9">
        <v>0</v>
      </c>
      <c r="K177" s="9">
        <v>0</v>
      </c>
      <c r="L177" s="212">
        <v>514.89999999999986</v>
      </c>
      <c r="M177" s="69"/>
      <c r="N177" s="67">
        <f t="shared" si="5"/>
        <v>514.89999999999986</v>
      </c>
      <c r="P177" t="s">
        <v>301</v>
      </c>
      <c r="Q177"/>
      <c r="R177"/>
      <c r="S177"/>
      <c r="T177" s="63"/>
      <c r="U177" s="360"/>
      <c r="V177" s="337"/>
      <c r="W177" s="63"/>
      <c r="Y177" s="50"/>
    </row>
    <row r="178" spans="1:25" s="28" customFormat="1" ht="15">
      <c r="A178" s="28" t="s">
        <v>735</v>
      </c>
      <c r="B178" s="63" t="s">
        <v>796</v>
      </c>
      <c r="E178" s="9" t="s">
        <v>279</v>
      </c>
      <c r="F178" s="9" t="s">
        <v>279</v>
      </c>
      <c r="G178" s="9" t="s">
        <v>279</v>
      </c>
      <c r="H178" s="9">
        <v>168.20000000000005</v>
      </c>
      <c r="I178" s="9">
        <v>185.5</v>
      </c>
      <c r="J178" s="9">
        <v>0</v>
      </c>
      <c r="K178" s="9">
        <v>0</v>
      </c>
      <c r="L178" s="9">
        <v>160.99999999999989</v>
      </c>
      <c r="M178" s="69"/>
      <c r="N178" s="67">
        <f t="shared" si="5"/>
        <v>514.69999999999993</v>
      </c>
      <c r="P178"/>
      <c r="Q178"/>
      <c r="T178" s="63"/>
      <c r="U178" s="348"/>
      <c r="V178" s="337"/>
      <c r="W178" s="63"/>
      <c r="Y178" s="50"/>
    </row>
    <row r="179" spans="1:25" s="28" customFormat="1" ht="15">
      <c r="A179" s="28" t="s">
        <v>736</v>
      </c>
      <c r="B179" s="63" t="s">
        <v>778</v>
      </c>
      <c r="E179" s="9" t="s">
        <v>279</v>
      </c>
      <c r="F179" s="9" t="s">
        <v>279</v>
      </c>
      <c r="G179" s="9" t="s">
        <v>279</v>
      </c>
      <c r="H179" s="9">
        <v>231.20000000000005</v>
      </c>
      <c r="I179" s="9">
        <v>245.49999999999989</v>
      </c>
      <c r="J179" s="9">
        <v>0</v>
      </c>
      <c r="K179" s="9">
        <v>0</v>
      </c>
      <c r="L179" s="9">
        <v>36.599999999999966</v>
      </c>
      <c r="M179" s="69"/>
      <c r="N179" s="67">
        <f t="shared" si="5"/>
        <v>513.29999999999995</v>
      </c>
      <c r="P179"/>
      <c r="Q179"/>
      <c r="T179" s="63"/>
      <c r="U179" s="347"/>
      <c r="V179" s="337"/>
      <c r="W179" s="63"/>
      <c r="Y179" s="50"/>
    </row>
    <row r="180" spans="1:25" s="28" customFormat="1" ht="15">
      <c r="A180" s="28" t="s">
        <v>737</v>
      </c>
      <c r="B180" s="63" t="s">
        <v>771</v>
      </c>
      <c r="E180" s="9" t="s">
        <v>279</v>
      </c>
      <c r="F180" s="9" t="s">
        <v>279</v>
      </c>
      <c r="G180" s="9" t="s">
        <v>279</v>
      </c>
      <c r="H180" s="9">
        <v>111.19999999999999</v>
      </c>
      <c r="I180" s="9">
        <v>184.79999999999995</v>
      </c>
      <c r="J180" s="9">
        <v>0</v>
      </c>
      <c r="K180" s="9">
        <v>0</v>
      </c>
      <c r="L180" s="9">
        <v>210.50000000000006</v>
      </c>
      <c r="N180" s="67">
        <f t="shared" si="5"/>
        <v>506.5</v>
      </c>
      <c r="P180"/>
      <c r="Q180"/>
      <c r="T180" s="63"/>
      <c r="U180" s="347"/>
      <c r="V180" s="337"/>
      <c r="W180" s="63"/>
      <c r="Y180" s="50"/>
    </row>
    <row r="181" spans="1:25" s="28" customFormat="1" ht="15">
      <c r="A181" s="28" t="s">
        <v>739</v>
      </c>
      <c r="B181" s="63" t="s">
        <v>154</v>
      </c>
      <c r="E181" s="9" t="s">
        <v>279</v>
      </c>
      <c r="F181" s="9" t="s">
        <v>279</v>
      </c>
      <c r="G181" s="9">
        <v>75.199999999999989</v>
      </c>
      <c r="H181" s="9">
        <v>130.00000000000003</v>
      </c>
      <c r="I181" s="9">
        <v>70.499999999999943</v>
      </c>
      <c r="J181" s="9">
        <v>0</v>
      </c>
      <c r="K181" s="9">
        <v>0</v>
      </c>
      <c r="L181" s="9">
        <v>225.50000000000034</v>
      </c>
      <c r="M181" s="69"/>
      <c r="N181" s="67">
        <f t="shared" si="5"/>
        <v>501.20000000000027</v>
      </c>
      <c r="O181" s="63"/>
      <c r="P181" s="63"/>
      <c r="Q181" s="63"/>
      <c r="T181" s="63"/>
      <c r="U181" s="347"/>
      <c r="V181" s="337"/>
      <c r="W181" s="63"/>
      <c r="Y181" s="50"/>
    </row>
    <row r="182" spans="1:25" s="28" customFormat="1" ht="15">
      <c r="A182" s="28" t="s">
        <v>745</v>
      </c>
      <c r="B182" s="63" t="s">
        <v>757</v>
      </c>
      <c r="E182" s="9" t="s">
        <v>279</v>
      </c>
      <c r="F182" s="9" t="s">
        <v>279</v>
      </c>
      <c r="G182" s="9" t="s">
        <v>279</v>
      </c>
      <c r="H182" s="9">
        <v>223</v>
      </c>
      <c r="I182" s="9">
        <v>191</v>
      </c>
      <c r="J182" s="9">
        <v>0</v>
      </c>
      <c r="K182" s="9">
        <v>0</v>
      </c>
      <c r="L182" s="9">
        <v>85.800000000000068</v>
      </c>
      <c r="M182" s="69"/>
      <c r="N182" s="67">
        <f t="shared" si="5"/>
        <v>499.80000000000007</v>
      </c>
      <c r="P182"/>
      <c r="Q182"/>
      <c r="T182" s="63"/>
      <c r="U182" s="360"/>
      <c r="V182" s="337"/>
      <c r="W182" s="63"/>
      <c r="Y182" s="50"/>
    </row>
    <row r="183" spans="1:25" s="28" customFormat="1" ht="15">
      <c r="A183" s="28" t="s">
        <v>747</v>
      </c>
      <c r="B183" s="63" t="s">
        <v>746</v>
      </c>
      <c r="E183" s="9" t="s">
        <v>279</v>
      </c>
      <c r="F183" s="9" t="s">
        <v>279</v>
      </c>
      <c r="G183" s="9" t="s">
        <v>279</v>
      </c>
      <c r="H183" s="217">
        <v>293.09999999999997</v>
      </c>
      <c r="I183" s="9">
        <v>97</v>
      </c>
      <c r="J183" s="9">
        <v>0</v>
      </c>
      <c r="K183" s="9">
        <v>0</v>
      </c>
      <c r="L183" s="9">
        <v>108.19999999999993</v>
      </c>
      <c r="M183" s="69"/>
      <c r="N183" s="67">
        <f t="shared" si="5"/>
        <v>498.2999999999999</v>
      </c>
      <c r="P183" t="s">
        <v>288</v>
      </c>
      <c r="Q183"/>
      <c r="R183" s="3"/>
      <c r="S183" s="3"/>
      <c r="T183" s="63"/>
      <c r="U183" s="360"/>
      <c r="V183" s="337"/>
      <c r="W183" s="63"/>
      <c r="Y183" s="50"/>
    </row>
    <row r="184" spans="1:25" s="28" customFormat="1" ht="15">
      <c r="A184" s="28" t="s">
        <v>750</v>
      </c>
      <c r="B184" s="63" t="s">
        <v>11</v>
      </c>
      <c r="E184" s="64" t="s">
        <v>280</v>
      </c>
      <c r="F184" s="9">
        <v>4.8</v>
      </c>
      <c r="G184" s="9">
        <v>49.799999999999983</v>
      </c>
      <c r="H184" s="9">
        <v>236.39999999999992</v>
      </c>
      <c r="I184" s="9">
        <v>106.79999999999995</v>
      </c>
      <c r="J184" s="9">
        <v>0</v>
      </c>
      <c r="K184" s="9">
        <v>0</v>
      </c>
      <c r="L184" s="9">
        <v>90.799999999999955</v>
      </c>
      <c r="N184" s="67">
        <f t="shared" si="5"/>
        <v>488.5999999999998</v>
      </c>
      <c r="R184" s="3"/>
      <c r="S184" s="3"/>
      <c r="T184" s="63"/>
      <c r="U184" s="360"/>
      <c r="V184" s="337"/>
      <c r="W184" s="63"/>
      <c r="Y184" s="50"/>
    </row>
    <row r="185" spans="1:25" s="28" customFormat="1" ht="15">
      <c r="A185" s="28" t="s">
        <v>751</v>
      </c>
      <c r="B185" s="63" t="s">
        <v>748</v>
      </c>
      <c r="E185" s="9" t="s">
        <v>279</v>
      </c>
      <c r="F185" s="9" t="s">
        <v>279</v>
      </c>
      <c r="G185" s="9" t="s">
        <v>279</v>
      </c>
      <c r="H185" s="9">
        <v>137.70000000000002</v>
      </c>
      <c r="I185" s="9">
        <v>106.99999999999994</v>
      </c>
      <c r="J185" s="9">
        <v>0</v>
      </c>
      <c r="K185" s="9">
        <v>0</v>
      </c>
      <c r="L185" s="9">
        <v>240.90000000000009</v>
      </c>
      <c r="M185" s="69"/>
      <c r="N185" s="67">
        <f t="shared" si="5"/>
        <v>485.6</v>
      </c>
      <c r="P185"/>
      <c r="Q185"/>
      <c r="T185" s="63"/>
      <c r="U185" s="347"/>
      <c r="V185" s="337"/>
      <c r="W185" s="63"/>
      <c r="Y185" s="50"/>
    </row>
    <row r="186" spans="1:25" s="28" customFormat="1" ht="15">
      <c r="A186" s="28" t="s">
        <v>754</v>
      </c>
      <c r="B186" s="225" t="s">
        <v>1662</v>
      </c>
      <c r="C186" s="63"/>
      <c r="D186" s="63"/>
      <c r="E186" s="9" t="s">
        <v>279</v>
      </c>
      <c r="F186" s="9" t="s">
        <v>279</v>
      </c>
      <c r="G186" s="9" t="s">
        <v>279</v>
      </c>
      <c r="H186" s="9" t="s">
        <v>279</v>
      </c>
      <c r="I186" s="9">
        <v>234.79999999999995</v>
      </c>
      <c r="J186" s="9">
        <v>0</v>
      </c>
      <c r="K186" s="9">
        <v>0</v>
      </c>
      <c r="L186" s="9">
        <v>246</v>
      </c>
      <c r="M186" s="69"/>
      <c r="N186" s="67">
        <f t="shared" si="5"/>
        <v>480.79999999999995</v>
      </c>
      <c r="P186"/>
      <c r="Q186"/>
      <c r="R186"/>
      <c r="S186"/>
      <c r="T186" s="63"/>
      <c r="U186" s="360"/>
      <c r="V186" s="337"/>
      <c r="W186" s="63"/>
      <c r="Y186" s="50"/>
    </row>
    <row r="187" spans="1:25" s="28" customFormat="1" ht="15">
      <c r="A187" s="28" t="s">
        <v>756</v>
      </c>
      <c r="B187" s="229" t="s">
        <v>1660</v>
      </c>
      <c r="C187" s="63"/>
      <c r="D187" s="63"/>
      <c r="E187" s="9" t="s">
        <v>279</v>
      </c>
      <c r="F187" s="9" t="s">
        <v>279</v>
      </c>
      <c r="G187" s="9" t="s">
        <v>279</v>
      </c>
      <c r="H187" s="9" t="s">
        <v>279</v>
      </c>
      <c r="I187" s="9">
        <v>199.29999999999984</v>
      </c>
      <c r="J187" s="9">
        <v>0</v>
      </c>
      <c r="K187" s="9">
        <v>0</v>
      </c>
      <c r="L187" s="9">
        <v>267.70000000000005</v>
      </c>
      <c r="M187" s="69"/>
      <c r="N187" s="67">
        <f t="shared" si="5"/>
        <v>466.99999999999989</v>
      </c>
      <c r="P187"/>
      <c r="Q187"/>
      <c r="R187"/>
      <c r="S187"/>
      <c r="T187" s="63"/>
      <c r="U187" s="347"/>
      <c r="V187" s="337"/>
      <c r="W187" s="63"/>
      <c r="Y187" s="50"/>
    </row>
    <row r="188" spans="1:25" s="28" customFormat="1" ht="15">
      <c r="A188" s="28" t="s">
        <v>761</v>
      </c>
      <c r="B188" s="229" t="s">
        <v>1652</v>
      </c>
      <c r="C188" s="63"/>
      <c r="D188" s="63"/>
      <c r="E188" s="9" t="s">
        <v>279</v>
      </c>
      <c r="F188" s="9" t="s">
        <v>279</v>
      </c>
      <c r="G188" s="9" t="s">
        <v>279</v>
      </c>
      <c r="H188" s="9" t="s">
        <v>279</v>
      </c>
      <c r="I188" s="9">
        <v>197</v>
      </c>
      <c r="J188" s="9">
        <v>0</v>
      </c>
      <c r="K188" s="9">
        <v>0</v>
      </c>
      <c r="L188" s="9">
        <v>257.99999999999977</v>
      </c>
      <c r="N188" s="67">
        <f t="shared" si="5"/>
        <v>454.99999999999977</v>
      </c>
      <c r="P188"/>
      <c r="Q188"/>
      <c r="R188"/>
      <c r="S188"/>
      <c r="T188" s="63"/>
      <c r="U188" s="347"/>
      <c r="V188" s="337"/>
      <c r="W188" s="63"/>
      <c r="Y188" s="50"/>
    </row>
    <row r="189" spans="1:25" ht="15">
      <c r="A189" s="28" t="s">
        <v>765</v>
      </c>
      <c r="B189" s="63" t="s">
        <v>779</v>
      </c>
      <c r="C189" s="28"/>
      <c r="D189" s="28"/>
      <c r="E189" s="9" t="s">
        <v>279</v>
      </c>
      <c r="F189" s="9" t="s">
        <v>279</v>
      </c>
      <c r="G189" s="9" t="s">
        <v>279</v>
      </c>
      <c r="H189" s="9">
        <v>138.19999999999993</v>
      </c>
      <c r="I189" s="9">
        <v>146.79999999999995</v>
      </c>
      <c r="J189" s="9">
        <v>0</v>
      </c>
      <c r="K189" s="9">
        <v>0</v>
      </c>
      <c r="L189" s="9">
        <v>165.40000000000009</v>
      </c>
      <c r="N189" s="67">
        <f t="shared" si="5"/>
        <v>450.4</v>
      </c>
      <c r="O189" s="28"/>
      <c r="R189" s="28"/>
      <c r="S189" s="28"/>
      <c r="T189" s="63"/>
      <c r="U189" s="347"/>
      <c r="V189" s="337"/>
      <c r="W189" s="63"/>
      <c r="Y189" s="50"/>
    </row>
    <row r="190" spans="1:25" ht="15">
      <c r="A190" s="28" t="s">
        <v>766</v>
      </c>
      <c r="B190" s="63" t="s">
        <v>783</v>
      </c>
      <c r="C190" s="28"/>
      <c r="D190" s="28"/>
      <c r="E190" s="9" t="s">
        <v>279</v>
      </c>
      <c r="F190" s="9" t="s">
        <v>279</v>
      </c>
      <c r="G190" s="9" t="s">
        <v>279</v>
      </c>
      <c r="H190" s="9">
        <v>176.39999999999986</v>
      </c>
      <c r="I190" s="9">
        <v>115.50000000000011</v>
      </c>
      <c r="J190" s="9">
        <v>0</v>
      </c>
      <c r="K190" s="9">
        <v>0</v>
      </c>
      <c r="L190" s="9">
        <v>153.20000000000016</v>
      </c>
      <c r="M190" s="28"/>
      <c r="N190" s="67">
        <f t="shared" si="5"/>
        <v>445.10000000000014</v>
      </c>
      <c r="O190" s="28"/>
      <c r="R190" s="28"/>
      <c r="S190" s="28"/>
      <c r="T190" s="63"/>
      <c r="U190" s="347"/>
      <c r="V190" s="337"/>
      <c r="W190" s="63"/>
      <c r="Y190" s="50"/>
    </row>
    <row r="191" spans="1:25" ht="15">
      <c r="A191" s="28" t="s">
        <v>767</v>
      </c>
      <c r="B191" s="63" t="s">
        <v>764</v>
      </c>
      <c r="C191" s="28"/>
      <c r="D191" s="28"/>
      <c r="E191" s="9" t="s">
        <v>279</v>
      </c>
      <c r="F191" s="9" t="s">
        <v>279</v>
      </c>
      <c r="G191" s="9" t="s">
        <v>279</v>
      </c>
      <c r="H191" s="9">
        <v>75.000000000000028</v>
      </c>
      <c r="I191" s="9">
        <v>66</v>
      </c>
      <c r="J191" s="9">
        <v>0</v>
      </c>
      <c r="K191" s="9">
        <v>0</v>
      </c>
      <c r="L191" s="9">
        <v>295.80000000000018</v>
      </c>
      <c r="N191" s="67">
        <f t="shared" si="5"/>
        <v>436.80000000000018</v>
      </c>
      <c r="O191" s="28"/>
      <c r="R191" s="28"/>
      <c r="S191" s="28"/>
      <c r="T191" s="63"/>
      <c r="U191" s="347"/>
      <c r="V191" s="337"/>
      <c r="W191" s="63"/>
      <c r="Y191" s="50"/>
    </row>
    <row r="192" spans="1:25" ht="15">
      <c r="A192" s="28" t="s">
        <v>773</v>
      </c>
      <c r="B192" s="63" t="s">
        <v>3385</v>
      </c>
      <c r="C192" s="3"/>
      <c r="D192" s="3"/>
      <c r="E192" s="9" t="s">
        <v>279</v>
      </c>
      <c r="F192" s="9" t="s">
        <v>279</v>
      </c>
      <c r="G192" s="9" t="s">
        <v>279</v>
      </c>
      <c r="H192" s="9" t="s">
        <v>279</v>
      </c>
      <c r="I192" s="9" t="s">
        <v>279</v>
      </c>
      <c r="J192" s="9">
        <v>0</v>
      </c>
      <c r="K192" s="9">
        <v>0</v>
      </c>
      <c r="L192" s="213">
        <v>435.90000000000009</v>
      </c>
      <c r="M192" s="28"/>
      <c r="N192" s="67">
        <f t="shared" si="5"/>
        <v>435.90000000000009</v>
      </c>
      <c r="O192" s="28"/>
      <c r="P192" t="s">
        <v>283</v>
      </c>
      <c r="T192" s="63"/>
      <c r="U192" s="348"/>
      <c r="V192" s="337"/>
      <c r="W192" s="63"/>
      <c r="Y192" s="50"/>
    </row>
    <row r="193" spans="1:25" ht="15">
      <c r="A193" s="28" t="s">
        <v>781</v>
      </c>
      <c r="B193" s="28" t="s">
        <v>734</v>
      </c>
      <c r="C193" s="28"/>
      <c r="D193" s="28"/>
      <c r="E193" s="9" t="s">
        <v>279</v>
      </c>
      <c r="F193" s="9" t="s">
        <v>279</v>
      </c>
      <c r="G193" s="9" t="s">
        <v>279</v>
      </c>
      <c r="H193" s="9">
        <v>74.300000000000011</v>
      </c>
      <c r="I193" s="9">
        <v>199.5</v>
      </c>
      <c r="J193" s="9">
        <v>0</v>
      </c>
      <c r="K193" s="9">
        <v>0</v>
      </c>
      <c r="L193" s="9">
        <v>152.5</v>
      </c>
      <c r="M193" s="28"/>
      <c r="N193" s="67">
        <f t="shared" si="5"/>
        <v>426.3</v>
      </c>
      <c r="O193" s="28"/>
      <c r="R193" s="28"/>
      <c r="S193" s="28"/>
      <c r="T193" s="63"/>
      <c r="U193" s="347"/>
      <c r="V193" s="337"/>
      <c r="W193" s="63"/>
      <c r="Y193" s="50"/>
    </row>
    <row r="194" spans="1:25" ht="15">
      <c r="A194" s="28" t="s">
        <v>785</v>
      </c>
      <c r="B194" s="63" t="s">
        <v>27</v>
      </c>
      <c r="C194" s="28"/>
      <c r="D194" s="28"/>
      <c r="E194" s="64" t="s">
        <v>280</v>
      </c>
      <c r="F194" s="9">
        <v>103.9</v>
      </c>
      <c r="G194" s="64" t="s">
        <v>280</v>
      </c>
      <c r="H194" s="64" t="s">
        <v>280</v>
      </c>
      <c r="I194" s="9">
        <v>142.40000000000009</v>
      </c>
      <c r="J194" s="9">
        <v>0</v>
      </c>
      <c r="K194" s="9">
        <v>0</v>
      </c>
      <c r="L194" s="9">
        <v>178.50000000000006</v>
      </c>
      <c r="N194" s="67">
        <f t="shared" si="5"/>
        <v>424.80000000000018</v>
      </c>
      <c r="O194" s="63"/>
      <c r="P194" s="63"/>
      <c r="Q194" s="63"/>
      <c r="R194" s="28"/>
      <c r="S194" s="28"/>
      <c r="T194" s="63"/>
      <c r="U194" s="360"/>
      <c r="V194" s="337"/>
      <c r="W194" s="63"/>
      <c r="Y194" s="50"/>
    </row>
    <row r="195" spans="1:25" ht="15">
      <c r="A195" s="28" t="s">
        <v>786</v>
      </c>
      <c r="B195" s="229" t="s">
        <v>1657</v>
      </c>
      <c r="C195" s="63"/>
      <c r="D195" s="63"/>
      <c r="E195" s="9" t="s">
        <v>279</v>
      </c>
      <c r="F195" s="9" t="s">
        <v>279</v>
      </c>
      <c r="G195" s="9" t="s">
        <v>279</v>
      </c>
      <c r="H195" s="9" t="s">
        <v>279</v>
      </c>
      <c r="I195" s="9">
        <v>202.69999999999996</v>
      </c>
      <c r="J195" s="9">
        <v>0</v>
      </c>
      <c r="K195" s="9">
        <v>0</v>
      </c>
      <c r="L195" s="9">
        <v>200.19999999999993</v>
      </c>
      <c r="M195" s="28"/>
      <c r="N195" s="67">
        <f t="shared" si="5"/>
        <v>402.89999999999986</v>
      </c>
      <c r="O195" s="28"/>
      <c r="T195" s="63"/>
      <c r="U195" s="347"/>
      <c r="V195" s="337"/>
      <c r="W195" s="63"/>
      <c r="Y195" s="50"/>
    </row>
    <row r="196" spans="1:25" ht="15">
      <c r="A196" s="28" t="s">
        <v>787</v>
      </c>
      <c r="B196" s="63" t="s">
        <v>29</v>
      </c>
      <c r="C196" s="28"/>
      <c r="D196" s="28"/>
      <c r="E196" s="9">
        <v>3.3000000000000114</v>
      </c>
      <c r="F196" s="217">
        <v>252.5</v>
      </c>
      <c r="G196" s="217">
        <v>140.29999999999995</v>
      </c>
      <c r="H196" s="9" t="s">
        <v>279</v>
      </c>
      <c r="I196" s="9" t="s">
        <v>279</v>
      </c>
      <c r="J196" s="9">
        <v>0</v>
      </c>
      <c r="K196" s="9">
        <v>0</v>
      </c>
      <c r="L196" s="9" t="s">
        <v>279</v>
      </c>
      <c r="N196" s="67">
        <f t="shared" si="5"/>
        <v>396.09999999999997</v>
      </c>
      <c r="O196" s="28"/>
      <c r="P196" s="3" t="s">
        <v>287</v>
      </c>
      <c r="Q196" s="3"/>
      <c r="R196" s="3"/>
      <c r="S196" s="3"/>
      <c r="T196" s="63"/>
      <c r="U196" s="347"/>
      <c r="V196" s="337"/>
      <c r="W196" s="63"/>
      <c r="Y196" s="50"/>
    </row>
    <row r="197" spans="1:25" ht="15">
      <c r="A197" s="28" t="s">
        <v>793</v>
      </c>
      <c r="B197" s="63" t="s">
        <v>3383</v>
      </c>
      <c r="C197" s="3"/>
      <c r="D197" s="3"/>
      <c r="E197" s="9" t="s">
        <v>279</v>
      </c>
      <c r="F197" s="9" t="s">
        <v>279</v>
      </c>
      <c r="G197" s="9" t="s">
        <v>279</v>
      </c>
      <c r="H197" s="9" t="s">
        <v>279</v>
      </c>
      <c r="I197" s="9" t="s">
        <v>279</v>
      </c>
      <c r="J197" s="9">
        <v>0</v>
      </c>
      <c r="K197" s="9">
        <v>0</v>
      </c>
      <c r="L197" s="217">
        <v>383.5</v>
      </c>
      <c r="N197" s="67">
        <f t="shared" si="5"/>
        <v>383.5</v>
      </c>
      <c r="O197" s="28"/>
      <c r="P197" t="s">
        <v>285</v>
      </c>
      <c r="T197" s="63"/>
      <c r="U197" s="347"/>
      <c r="V197" s="337"/>
      <c r="W197" s="63"/>
      <c r="Y197" s="50"/>
    </row>
    <row r="198" spans="1:25" ht="15">
      <c r="A198" s="28" t="s">
        <v>794</v>
      </c>
      <c r="B198" s="229" t="s">
        <v>1654</v>
      </c>
      <c r="C198" s="63"/>
      <c r="D198" s="63"/>
      <c r="E198" s="9" t="s">
        <v>279</v>
      </c>
      <c r="F198" s="9" t="s">
        <v>279</v>
      </c>
      <c r="G198" s="9" t="s">
        <v>279</v>
      </c>
      <c r="H198" s="9" t="s">
        <v>279</v>
      </c>
      <c r="I198" s="9">
        <v>183</v>
      </c>
      <c r="J198" s="9">
        <v>0</v>
      </c>
      <c r="K198" s="9">
        <v>0</v>
      </c>
      <c r="L198" s="9">
        <v>200.10000000000002</v>
      </c>
      <c r="N198" s="67">
        <f t="shared" si="5"/>
        <v>383.1</v>
      </c>
      <c r="O198" s="28"/>
      <c r="T198" s="63"/>
      <c r="U198" s="360"/>
      <c r="V198" s="337"/>
      <c r="W198" s="63"/>
      <c r="Y198" s="50"/>
    </row>
    <row r="199" spans="1:25" ht="15">
      <c r="A199" s="28" t="s">
        <v>795</v>
      </c>
      <c r="B199" s="277" t="s">
        <v>2011</v>
      </c>
      <c r="C199" s="3"/>
      <c r="D199" s="3"/>
      <c r="E199" s="9" t="s">
        <v>279</v>
      </c>
      <c r="F199" s="9" t="s">
        <v>279</v>
      </c>
      <c r="G199" s="9" t="s">
        <v>279</v>
      </c>
      <c r="H199" s="9" t="s">
        <v>279</v>
      </c>
      <c r="I199" s="9" t="s">
        <v>279</v>
      </c>
      <c r="J199" s="9">
        <v>0</v>
      </c>
      <c r="K199" s="9">
        <v>0</v>
      </c>
      <c r="L199" s="217">
        <v>372.5</v>
      </c>
      <c r="M199" s="28"/>
      <c r="N199" s="67">
        <f t="shared" si="5"/>
        <v>372.5</v>
      </c>
      <c r="O199" s="28"/>
      <c r="P199" t="s">
        <v>298</v>
      </c>
      <c r="T199" s="63"/>
      <c r="U199" s="360"/>
      <c r="V199" s="337"/>
      <c r="W199" s="63"/>
      <c r="Y199" s="50"/>
    </row>
    <row r="200" spans="1:25" ht="15">
      <c r="A200" s="28" t="s">
        <v>797</v>
      </c>
      <c r="B200" s="63" t="s">
        <v>4</v>
      </c>
      <c r="C200" s="28"/>
      <c r="D200" s="28"/>
      <c r="E200" s="9">
        <v>15.400000000000091</v>
      </c>
      <c r="F200" s="9">
        <v>66</v>
      </c>
      <c r="G200" s="213">
        <v>168.99999999999994</v>
      </c>
      <c r="H200" s="9">
        <v>44.099999999999937</v>
      </c>
      <c r="I200" s="9">
        <v>50</v>
      </c>
      <c r="J200" s="9">
        <v>0</v>
      </c>
      <c r="K200" s="9">
        <v>0</v>
      </c>
      <c r="L200" s="9" t="s">
        <v>279</v>
      </c>
      <c r="M200" s="28"/>
      <c r="N200" s="67">
        <f t="shared" si="5"/>
        <v>344.5</v>
      </c>
      <c r="O200" s="63"/>
      <c r="P200" s="3" t="s">
        <v>283</v>
      </c>
      <c r="Q200" s="3"/>
      <c r="R200" s="3"/>
      <c r="S200" s="3"/>
      <c r="T200" s="63"/>
      <c r="U200" s="347"/>
      <c r="V200" s="337"/>
      <c r="W200" s="63"/>
      <c r="Y200" s="50"/>
    </row>
    <row r="201" spans="1:25" ht="15">
      <c r="A201" s="28" t="s">
        <v>798</v>
      </c>
      <c r="B201" s="63" t="s">
        <v>782</v>
      </c>
      <c r="E201" s="9" t="s">
        <v>279</v>
      </c>
      <c r="F201" s="9" t="s">
        <v>279</v>
      </c>
      <c r="G201" s="9" t="s">
        <v>279</v>
      </c>
      <c r="H201" s="9">
        <v>160.49999999999994</v>
      </c>
      <c r="I201" s="9">
        <v>93</v>
      </c>
      <c r="J201" s="9">
        <v>0</v>
      </c>
      <c r="K201" s="9">
        <v>0</v>
      </c>
      <c r="L201" s="9">
        <v>84.699999999999932</v>
      </c>
      <c r="N201" s="67">
        <f t="shared" si="5"/>
        <v>338.19999999999987</v>
      </c>
      <c r="R201" s="28"/>
      <c r="S201" s="28"/>
      <c r="T201" s="63"/>
      <c r="U201" s="347"/>
      <c r="V201" s="337"/>
      <c r="W201" s="63"/>
      <c r="Y201" s="50"/>
    </row>
    <row r="202" spans="1:25" ht="15">
      <c r="A202" s="28" t="s">
        <v>799</v>
      </c>
      <c r="B202" s="63" t="s">
        <v>755</v>
      </c>
      <c r="E202" s="9" t="s">
        <v>279</v>
      </c>
      <c r="F202" s="9" t="s">
        <v>279</v>
      </c>
      <c r="G202" s="9" t="s">
        <v>279</v>
      </c>
      <c r="H202" s="9">
        <v>174</v>
      </c>
      <c r="I202" s="9">
        <v>75.499999999999943</v>
      </c>
      <c r="J202" s="9">
        <v>0</v>
      </c>
      <c r="K202" s="9">
        <v>0</v>
      </c>
      <c r="L202" s="9">
        <v>76.999999999999943</v>
      </c>
      <c r="N202" s="67">
        <f t="shared" si="5"/>
        <v>326.49999999999989</v>
      </c>
      <c r="R202" s="28"/>
      <c r="S202" s="28"/>
      <c r="T202" s="63"/>
      <c r="U202" s="347"/>
      <c r="V202" s="337"/>
      <c r="W202" s="63"/>
      <c r="Y202" s="50"/>
    </row>
    <row r="203" spans="1:25" ht="15">
      <c r="A203" s="28" t="s">
        <v>802</v>
      </c>
      <c r="B203" s="63" t="s">
        <v>753</v>
      </c>
      <c r="E203" s="9" t="s">
        <v>279</v>
      </c>
      <c r="F203" s="9" t="s">
        <v>279</v>
      </c>
      <c r="G203" s="9" t="s">
        <v>279</v>
      </c>
      <c r="H203" s="9">
        <v>173.89999999999998</v>
      </c>
      <c r="I203" s="9">
        <v>142.89999999999998</v>
      </c>
      <c r="J203" s="9">
        <v>0</v>
      </c>
      <c r="K203" s="9">
        <v>0</v>
      </c>
      <c r="L203" s="64" t="s">
        <v>280</v>
      </c>
      <c r="N203" s="67">
        <f t="shared" si="5"/>
        <v>316.79999999999995</v>
      </c>
      <c r="R203" s="28"/>
      <c r="S203" s="28"/>
      <c r="T203" s="63"/>
      <c r="U203" s="347"/>
      <c r="V203" s="337"/>
      <c r="W203" s="63"/>
      <c r="Y203" s="50"/>
    </row>
    <row r="204" spans="1:25" ht="15">
      <c r="A204" s="28" t="s">
        <v>896</v>
      </c>
      <c r="B204" s="277" t="s">
        <v>2026</v>
      </c>
      <c r="C204" s="3"/>
      <c r="D204" s="3"/>
      <c r="E204" s="9" t="s">
        <v>279</v>
      </c>
      <c r="F204" s="9" t="s">
        <v>279</v>
      </c>
      <c r="G204" s="9" t="s">
        <v>279</v>
      </c>
      <c r="H204" s="9" t="s">
        <v>279</v>
      </c>
      <c r="I204" s="9" t="s">
        <v>279</v>
      </c>
      <c r="J204" s="9">
        <v>0</v>
      </c>
      <c r="K204" s="9">
        <v>0</v>
      </c>
      <c r="L204" s="217">
        <v>315.99999999999989</v>
      </c>
      <c r="N204" s="67">
        <f t="shared" si="5"/>
        <v>315.99999999999989</v>
      </c>
      <c r="O204" s="28"/>
      <c r="P204" t="s">
        <v>289</v>
      </c>
      <c r="T204" s="63"/>
      <c r="U204" s="348"/>
      <c r="V204" s="337"/>
      <c r="W204" s="63"/>
      <c r="Y204" s="50"/>
    </row>
    <row r="205" spans="1:25" ht="15">
      <c r="A205" s="28" t="s">
        <v>897</v>
      </c>
      <c r="B205" s="63" t="s">
        <v>3371</v>
      </c>
      <c r="C205" s="3"/>
      <c r="D205" s="3"/>
      <c r="E205" s="9" t="s">
        <v>279</v>
      </c>
      <c r="F205" s="9" t="s">
        <v>279</v>
      </c>
      <c r="G205" s="9" t="s">
        <v>279</v>
      </c>
      <c r="H205" s="9" t="s">
        <v>279</v>
      </c>
      <c r="I205" s="9" t="s">
        <v>279</v>
      </c>
      <c r="J205" s="9">
        <v>0</v>
      </c>
      <c r="K205" s="9">
        <v>0</v>
      </c>
      <c r="L205" s="9">
        <v>299.80000000000007</v>
      </c>
      <c r="M205" s="28"/>
      <c r="N205" s="67">
        <f t="shared" si="5"/>
        <v>299.80000000000007</v>
      </c>
      <c r="O205" s="28"/>
      <c r="T205" s="63"/>
      <c r="U205" s="360"/>
      <c r="V205" s="337"/>
      <c r="W205" s="63"/>
      <c r="Y205" s="50"/>
    </row>
    <row r="206" spans="1:25" ht="15">
      <c r="A206" s="28" t="s">
        <v>898</v>
      </c>
      <c r="B206" s="63" t="s">
        <v>763</v>
      </c>
      <c r="C206" s="28"/>
      <c r="D206" s="28"/>
      <c r="E206" s="9" t="s">
        <v>279</v>
      </c>
      <c r="F206" s="9" t="s">
        <v>279</v>
      </c>
      <c r="G206" s="9" t="s">
        <v>279</v>
      </c>
      <c r="H206" s="9">
        <v>61.599999999999909</v>
      </c>
      <c r="I206" s="9">
        <v>109.00000000000003</v>
      </c>
      <c r="J206" s="9">
        <v>0</v>
      </c>
      <c r="K206" s="9">
        <v>0</v>
      </c>
      <c r="L206" s="9">
        <v>129.10000000000002</v>
      </c>
      <c r="N206" s="67">
        <f t="shared" si="5"/>
        <v>299.69999999999993</v>
      </c>
      <c r="O206" s="28"/>
      <c r="R206" s="28"/>
      <c r="S206" s="28"/>
      <c r="T206" s="63"/>
      <c r="U206" s="347"/>
      <c r="V206" s="337"/>
      <c r="W206" s="63"/>
      <c r="Y206" s="50"/>
    </row>
    <row r="207" spans="1:25" ht="15">
      <c r="A207" s="28" t="s">
        <v>899</v>
      </c>
      <c r="B207" s="277" t="s">
        <v>3365</v>
      </c>
      <c r="C207" s="3"/>
      <c r="D207" s="3"/>
      <c r="E207" s="9" t="s">
        <v>279</v>
      </c>
      <c r="F207" s="9" t="s">
        <v>279</v>
      </c>
      <c r="G207" s="9" t="s">
        <v>279</v>
      </c>
      <c r="H207" s="9" t="s">
        <v>279</v>
      </c>
      <c r="I207" s="9" t="s">
        <v>279</v>
      </c>
      <c r="J207" s="9">
        <v>0</v>
      </c>
      <c r="K207" s="9">
        <v>0</v>
      </c>
      <c r="L207" s="9">
        <v>269.00000000000006</v>
      </c>
      <c r="N207" s="67">
        <f t="shared" si="5"/>
        <v>269.00000000000006</v>
      </c>
      <c r="O207" s="28"/>
      <c r="T207" s="63"/>
      <c r="U207" s="348"/>
      <c r="V207" s="337"/>
      <c r="W207" s="63"/>
      <c r="Y207" s="50"/>
    </row>
    <row r="208" spans="1:25" ht="15">
      <c r="A208" s="28" t="s">
        <v>900</v>
      </c>
      <c r="B208" s="229" t="s">
        <v>1653</v>
      </c>
      <c r="C208" s="63"/>
      <c r="D208" s="63"/>
      <c r="E208" s="9" t="s">
        <v>279</v>
      </c>
      <c r="F208" s="9" t="s">
        <v>279</v>
      </c>
      <c r="G208" s="9" t="s">
        <v>279</v>
      </c>
      <c r="H208" s="9" t="s">
        <v>279</v>
      </c>
      <c r="I208" s="9">
        <v>185</v>
      </c>
      <c r="J208" s="9">
        <v>0</v>
      </c>
      <c r="K208" s="9">
        <v>0</v>
      </c>
      <c r="L208" s="9">
        <v>82.499999999999886</v>
      </c>
      <c r="M208" s="28"/>
      <c r="N208" s="67">
        <f t="shared" ref="N208:N239" si="6">SUM(E208:L208)</f>
        <v>267.49999999999989</v>
      </c>
      <c r="O208" s="28"/>
      <c r="T208" s="63"/>
      <c r="U208" s="348"/>
      <c r="V208" s="337"/>
      <c r="W208" s="63"/>
      <c r="Y208" s="50"/>
    </row>
    <row r="209" spans="1:25" ht="15">
      <c r="A209" s="28" t="s">
        <v>901</v>
      </c>
      <c r="B209" s="225" t="s">
        <v>1641</v>
      </c>
      <c r="C209" s="63"/>
      <c r="D209" s="63"/>
      <c r="E209" s="9" t="s">
        <v>279</v>
      </c>
      <c r="F209" s="9" t="s">
        <v>279</v>
      </c>
      <c r="G209" s="9" t="s">
        <v>279</v>
      </c>
      <c r="H209" s="9" t="s">
        <v>279</v>
      </c>
      <c r="I209" s="9">
        <v>265.50000000000006</v>
      </c>
      <c r="J209" s="9">
        <v>0</v>
      </c>
      <c r="K209" s="9">
        <v>0</v>
      </c>
      <c r="L209" s="9" t="s">
        <v>279</v>
      </c>
      <c r="N209" s="67">
        <f t="shared" si="6"/>
        <v>265.50000000000006</v>
      </c>
      <c r="O209" s="28"/>
      <c r="T209" s="63"/>
      <c r="U209" s="347"/>
      <c r="V209" s="337"/>
      <c r="W209" s="63"/>
      <c r="Y209" s="50"/>
    </row>
    <row r="210" spans="1:25" ht="15">
      <c r="A210" s="28" t="s">
        <v>902</v>
      </c>
      <c r="B210" s="277" t="s">
        <v>2025</v>
      </c>
      <c r="C210" s="3"/>
      <c r="D210" s="3"/>
      <c r="E210" s="9" t="s">
        <v>279</v>
      </c>
      <c r="F210" s="9" t="s">
        <v>279</v>
      </c>
      <c r="G210" s="9" t="s">
        <v>279</v>
      </c>
      <c r="H210" s="9" t="s">
        <v>279</v>
      </c>
      <c r="I210" s="9" t="s">
        <v>279</v>
      </c>
      <c r="J210" s="9">
        <v>0</v>
      </c>
      <c r="K210" s="9">
        <v>0</v>
      </c>
      <c r="L210" s="9">
        <v>260.70000000000005</v>
      </c>
      <c r="M210" s="28"/>
      <c r="N210" s="67">
        <f t="shared" si="6"/>
        <v>260.70000000000005</v>
      </c>
      <c r="O210" s="28"/>
      <c r="T210" s="63"/>
      <c r="U210" s="360"/>
      <c r="V210" s="337"/>
      <c r="W210" s="63"/>
      <c r="Y210" s="50"/>
    </row>
    <row r="211" spans="1:25" ht="15">
      <c r="A211" s="28" t="s">
        <v>903</v>
      </c>
      <c r="B211" s="277" t="s">
        <v>4497</v>
      </c>
      <c r="C211" s="3"/>
      <c r="D211" s="3"/>
      <c r="E211" s="9" t="s">
        <v>279</v>
      </c>
      <c r="F211" s="9" t="s">
        <v>279</v>
      </c>
      <c r="G211" s="9" t="s">
        <v>279</v>
      </c>
      <c r="H211" s="9" t="s">
        <v>279</v>
      </c>
      <c r="I211" s="9" t="s">
        <v>279</v>
      </c>
      <c r="J211" s="9">
        <v>0</v>
      </c>
      <c r="K211" s="9">
        <v>0</v>
      </c>
      <c r="L211" s="9">
        <v>258.30000000000007</v>
      </c>
      <c r="N211" s="67">
        <f t="shared" si="6"/>
        <v>258.30000000000007</v>
      </c>
      <c r="O211" s="28"/>
      <c r="T211" s="63"/>
      <c r="U211" s="348"/>
      <c r="V211" s="337"/>
      <c r="W211" s="63"/>
      <c r="Y211" s="50"/>
    </row>
    <row r="212" spans="1:25" ht="15">
      <c r="A212" s="28" t="s">
        <v>904</v>
      </c>
      <c r="B212" s="63" t="s">
        <v>3370</v>
      </c>
      <c r="C212" s="3"/>
      <c r="D212" s="3"/>
      <c r="E212" s="9" t="s">
        <v>279</v>
      </c>
      <c r="F212" s="9" t="s">
        <v>279</v>
      </c>
      <c r="G212" s="9" t="s">
        <v>279</v>
      </c>
      <c r="H212" s="9" t="s">
        <v>279</v>
      </c>
      <c r="I212" s="9" t="s">
        <v>279</v>
      </c>
      <c r="J212" s="9">
        <v>0</v>
      </c>
      <c r="K212" s="9">
        <v>0</v>
      </c>
      <c r="L212" s="9">
        <v>257.5</v>
      </c>
      <c r="N212" s="67">
        <f t="shared" si="6"/>
        <v>257.5</v>
      </c>
      <c r="O212" s="28"/>
      <c r="T212" s="63"/>
      <c r="U212" s="347"/>
      <c r="V212" s="337"/>
      <c r="W212" s="63"/>
      <c r="Y212" s="50"/>
    </row>
    <row r="213" spans="1:25" ht="15">
      <c r="A213" s="28" t="s">
        <v>905</v>
      </c>
      <c r="B213" s="229" t="s">
        <v>1643</v>
      </c>
      <c r="C213" s="63"/>
      <c r="D213" s="63"/>
      <c r="E213" s="9" t="s">
        <v>279</v>
      </c>
      <c r="F213" s="9" t="s">
        <v>279</v>
      </c>
      <c r="G213" s="9" t="s">
        <v>279</v>
      </c>
      <c r="H213" s="9" t="s">
        <v>279</v>
      </c>
      <c r="I213" s="9">
        <v>71.5</v>
      </c>
      <c r="J213" s="9">
        <v>0</v>
      </c>
      <c r="K213" s="9">
        <v>0</v>
      </c>
      <c r="L213" s="9">
        <v>177.09999999999997</v>
      </c>
      <c r="N213" s="67">
        <f t="shared" si="6"/>
        <v>248.59999999999997</v>
      </c>
      <c r="O213" s="28"/>
      <c r="T213" s="63"/>
      <c r="U213" s="347"/>
      <c r="V213" s="337"/>
      <c r="W213" s="63"/>
      <c r="Y213" s="50"/>
    </row>
    <row r="214" spans="1:25" ht="15">
      <c r="A214" s="28" t="s">
        <v>906</v>
      </c>
      <c r="B214" s="63" t="s">
        <v>3375</v>
      </c>
      <c r="C214" s="3"/>
      <c r="D214" s="3"/>
      <c r="E214" s="9" t="s">
        <v>279</v>
      </c>
      <c r="F214" s="9" t="s">
        <v>279</v>
      </c>
      <c r="G214" s="9" t="s">
        <v>279</v>
      </c>
      <c r="H214" s="9" t="s">
        <v>279</v>
      </c>
      <c r="I214" s="9" t="s">
        <v>279</v>
      </c>
      <c r="J214" s="9">
        <v>0</v>
      </c>
      <c r="K214" s="9">
        <v>0</v>
      </c>
      <c r="L214" s="9">
        <v>244.20000000000022</v>
      </c>
      <c r="N214" s="67">
        <f t="shared" si="6"/>
        <v>244.20000000000022</v>
      </c>
      <c r="O214" s="28"/>
      <c r="T214" s="63"/>
      <c r="U214" s="347"/>
      <c r="V214" s="337"/>
      <c r="W214" s="63"/>
      <c r="Y214" s="50"/>
    </row>
    <row r="215" spans="1:25" ht="15">
      <c r="A215" s="28" t="s">
        <v>907</v>
      </c>
      <c r="B215" s="63" t="s">
        <v>158</v>
      </c>
      <c r="C215" s="28"/>
      <c r="D215" s="28"/>
      <c r="E215" s="9" t="s">
        <v>279</v>
      </c>
      <c r="F215" s="9" t="s">
        <v>279</v>
      </c>
      <c r="G215" s="9">
        <v>39</v>
      </c>
      <c r="H215" s="9">
        <v>94</v>
      </c>
      <c r="I215" s="9">
        <v>110.49999999999994</v>
      </c>
      <c r="J215" s="9">
        <v>0</v>
      </c>
      <c r="K215" s="9">
        <v>0</v>
      </c>
      <c r="L215" s="9" t="s">
        <v>279</v>
      </c>
      <c r="N215" s="67">
        <f t="shared" si="6"/>
        <v>243.49999999999994</v>
      </c>
      <c r="O215" s="28"/>
      <c r="P215" s="28"/>
      <c r="Q215" s="28"/>
      <c r="R215" s="28"/>
      <c r="S215" s="28"/>
      <c r="T215" s="63"/>
      <c r="U215" s="360"/>
      <c r="V215" s="337"/>
      <c r="W215" s="63"/>
      <c r="Y215" s="50"/>
    </row>
    <row r="216" spans="1:25" ht="15">
      <c r="A216" s="28" t="s">
        <v>908</v>
      </c>
      <c r="B216" s="229" t="s">
        <v>1655</v>
      </c>
      <c r="C216" s="63"/>
      <c r="D216" s="63"/>
      <c r="E216" s="9" t="s">
        <v>279</v>
      </c>
      <c r="F216" s="9" t="s">
        <v>279</v>
      </c>
      <c r="G216" s="9" t="s">
        <v>279</v>
      </c>
      <c r="H216" s="9" t="s">
        <v>279</v>
      </c>
      <c r="I216" s="9">
        <v>147.49999999999994</v>
      </c>
      <c r="J216" s="9">
        <v>0</v>
      </c>
      <c r="K216" s="9">
        <v>0</v>
      </c>
      <c r="L216" s="9">
        <v>94.600000000000136</v>
      </c>
      <c r="M216" s="28"/>
      <c r="N216" s="67">
        <f t="shared" si="6"/>
        <v>242.10000000000008</v>
      </c>
      <c r="O216" s="28"/>
      <c r="T216" s="63"/>
      <c r="U216" s="347"/>
      <c r="V216" s="337"/>
      <c r="W216" s="63"/>
      <c r="Y216" s="50"/>
    </row>
    <row r="217" spans="1:25" ht="15">
      <c r="A217" s="28" t="s">
        <v>909</v>
      </c>
      <c r="B217" s="63" t="s">
        <v>3367</v>
      </c>
      <c r="C217" s="3"/>
      <c r="D217" s="3"/>
      <c r="E217" s="9" t="s">
        <v>279</v>
      </c>
      <c r="F217" s="9" t="s">
        <v>279</v>
      </c>
      <c r="G217" s="9" t="s">
        <v>279</v>
      </c>
      <c r="H217" s="9" t="s">
        <v>279</v>
      </c>
      <c r="I217" s="9" t="s">
        <v>279</v>
      </c>
      <c r="J217" s="9">
        <v>0</v>
      </c>
      <c r="K217" s="9">
        <v>0</v>
      </c>
      <c r="L217" s="9">
        <v>240.70000000000005</v>
      </c>
      <c r="M217" s="28"/>
      <c r="N217" s="67">
        <f t="shared" si="6"/>
        <v>240.70000000000005</v>
      </c>
      <c r="O217" s="28"/>
      <c r="T217" s="63"/>
      <c r="U217" s="347"/>
      <c r="V217" s="337"/>
      <c r="W217" s="63"/>
      <c r="Y217" s="50"/>
    </row>
    <row r="218" spans="1:25" ht="15">
      <c r="A218" s="28" t="s">
        <v>910</v>
      </c>
      <c r="B218" s="277" t="s">
        <v>2023</v>
      </c>
      <c r="C218" s="3"/>
      <c r="D218" s="3"/>
      <c r="E218" s="9" t="s">
        <v>279</v>
      </c>
      <c r="F218" s="9" t="s">
        <v>279</v>
      </c>
      <c r="G218" s="9" t="s">
        <v>279</v>
      </c>
      <c r="H218" s="9" t="s">
        <v>279</v>
      </c>
      <c r="I218" s="9" t="s">
        <v>279</v>
      </c>
      <c r="J218" s="9">
        <v>0</v>
      </c>
      <c r="K218" s="9">
        <v>0</v>
      </c>
      <c r="L218" s="9">
        <v>240.69999999999993</v>
      </c>
      <c r="M218" s="28"/>
      <c r="N218" s="67">
        <f t="shared" si="6"/>
        <v>240.69999999999993</v>
      </c>
      <c r="O218" s="28"/>
      <c r="T218" s="63"/>
      <c r="U218" s="347"/>
      <c r="V218" s="337"/>
      <c r="W218" s="63"/>
      <c r="Y218" s="50"/>
    </row>
    <row r="219" spans="1:25" ht="15">
      <c r="A219" s="28" t="s">
        <v>911</v>
      </c>
      <c r="B219" s="229" t="s">
        <v>1647</v>
      </c>
      <c r="C219" s="63"/>
      <c r="D219" s="63"/>
      <c r="E219" s="9" t="s">
        <v>279</v>
      </c>
      <c r="F219" s="9" t="s">
        <v>279</v>
      </c>
      <c r="G219" s="9" t="s">
        <v>279</v>
      </c>
      <c r="H219" s="9" t="s">
        <v>279</v>
      </c>
      <c r="I219" s="9">
        <v>129.60000000000014</v>
      </c>
      <c r="J219" s="9">
        <v>0</v>
      </c>
      <c r="K219" s="9">
        <v>0</v>
      </c>
      <c r="L219" s="9">
        <v>109.9000000000002</v>
      </c>
      <c r="M219" s="28"/>
      <c r="N219" s="67">
        <f t="shared" si="6"/>
        <v>239.50000000000034</v>
      </c>
      <c r="O219" s="28"/>
      <c r="T219" s="63"/>
      <c r="U219" s="347"/>
      <c r="V219" s="337"/>
      <c r="W219" s="63"/>
      <c r="Y219" s="50"/>
    </row>
    <row r="220" spans="1:25" ht="15">
      <c r="A220" s="28" t="s">
        <v>912</v>
      </c>
      <c r="B220" s="63" t="s">
        <v>3369</v>
      </c>
      <c r="C220" s="3"/>
      <c r="D220" s="3"/>
      <c r="E220" s="9" t="s">
        <v>279</v>
      </c>
      <c r="F220" s="9" t="s">
        <v>279</v>
      </c>
      <c r="G220" s="9" t="s">
        <v>279</v>
      </c>
      <c r="H220" s="9" t="s">
        <v>279</v>
      </c>
      <c r="I220" s="9" t="s">
        <v>279</v>
      </c>
      <c r="J220" s="9">
        <v>0</v>
      </c>
      <c r="K220" s="9">
        <v>0</v>
      </c>
      <c r="L220" s="9">
        <v>238.19999999999987</v>
      </c>
      <c r="M220" s="28"/>
      <c r="N220" s="67">
        <f t="shared" si="6"/>
        <v>238.19999999999987</v>
      </c>
      <c r="O220" s="28"/>
      <c r="T220" s="63"/>
      <c r="U220" s="347"/>
      <c r="V220" s="337"/>
      <c r="W220" s="63"/>
      <c r="Y220" s="50"/>
    </row>
    <row r="221" spans="1:25" ht="15">
      <c r="A221" s="28" t="s">
        <v>913</v>
      </c>
      <c r="B221" s="277" t="s">
        <v>2024</v>
      </c>
      <c r="C221" s="3"/>
      <c r="D221" s="3"/>
      <c r="E221" s="9" t="s">
        <v>279</v>
      </c>
      <c r="F221" s="9" t="s">
        <v>279</v>
      </c>
      <c r="G221" s="9" t="s">
        <v>279</v>
      </c>
      <c r="H221" s="9" t="s">
        <v>279</v>
      </c>
      <c r="I221" s="9" t="s">
        <v>279</v>
      </c>
      <c r="J221" s="9">
        <v>0</v>
      </c>
      <c r="K221" s="9">
        <v>0</v>
      </c>
      <c r="L221" s="9">
        <v>232</v>
      </c>
      <c r="M221" s="28"/>
      <c r="N221" s="67">
        <f t="shared" si="6"/>
        <v>232</v>
      </c>
      <c r="O221" s="28"/>
      <c r="T221" s="63"/>
      <c r="U221" s="347"/>
      <c r="V221" s="337"/>
      <c r="W221" s="63"/>
      <c r="Y221" s="50"/>
    </row>
    <row r="222" spans="1:25" ht="15">
      <c r="A222" s="28" t="s">
        <v>914</v>
      </c>
      <c r="B222" s="63" t="s">
        <v>180</v>
      </c>
      <c r="C222" s="3"/>
      <c r="D222" s="3"/>
      <c r="E222" s="9" t="s">
        <v>279</v>
      </c>
      <c r="F222" s="9" t="s">
        <v>279</v>
      </c>
      <c r="G222" s="9" t="s">
        <v>279</v>
      </c>
      <c r="H222" s="9" t="s">
        <v>279</v>
      </c>
      <c r="I222" s="9" t="s">
        <v>279</v>
      </c>
      <c r="J222" s="9">
        <v>0</v>
      </c>
      <c r="K222" s="9">
        <v>0</v>
      </c>
      <c r="L222" s="9">
        <v>230.80000000000007</v>
      </c>
      <c r="N222" s="67">
        <f t="shared" si="6"/>
        <v>230.80000000000007</v>
      </c>
      <c r="O222" s="28"/>
      <c r="T222" s="63"/>
      <c r="U222" s="360"/>
      <c r="V222" s="337"/>
      <c r="W222" s="63"/>
      <c r="Y222" s="50"/>
    </row>
    <row r="223" spans="1:25" ht="15">
      <c r="A223" s="28" t="s">
        <v>915</v>
      </c>
      <c r="B223" s="277" t="s">
        <v>2027</v>
      </c>
      <c r="C223" s="3"/>
      <c r="D223" s="3"/>
      <c r="E223" s="9" t="s">
        <v>279</v>
      </c>
      <c r="F223" s="9" t="s">
        <v>279</v>
      </c>
      <c r="G223" s="9" t="s">
        <v>279</v>
      </c>
      <c r="H223" s="9" t="s">
        <v>279</v>
      </c>
      <c r="I223" s="9" t="s">
        <v>279</v>
      </c>
      <c r="J223" s="9">
        <v>0</v>
      </c>
      <c r="K223" s="9">
        <v>0</v>
      </c>
      <c r="L223" s="9">
        <v>229.89999999999986</v>
      </c>
      <c r="N223" s="67">
        <f t="shared" si="6"/>
        <v>229.89999999999986</v>
      </c>
      <c r="O223" s="28"/>
      <c r="T223" s="63"/>
      <c r="U223" s="347"/>
      <c r="V223" s="337"/>
      <c r="W223" s="63"/>
      <c r="Y223" s="50"/>
    </row>
    <row r="224" spans="1:25" ht="15">
      <c r="A224" s="28" t="s">
        <v>916</v>
      </c>
      <c r="B224" s="277" t="s">
        <v>2008</v>
      </c>
      <c r="C224" s="3"/>
      <c r="D224" s="3"/>
      <c r="E224" s="9" t="s">
        <v>279</v>
      </c>
      <c r="F224" s="9" t="s">
        <v>279</v>
      </c>
      <c r="G224" s="9" t="s">
        <v>279</v>
      </c>
      <c r="H224" s="9" t="s">
        <v>279</v>
      </c>
      <c r="I224" s="9" t="s">
        <v>279</v>
      </c>
      <c r="J224" s="9">
        <v>0</v>
      </c>
      <c r="K224" s="9">
        <v>0</v>
      </c>
      <c r="L224" s="9">
        <v>224.50000000000006</v>
      </c>
      <c r="N224" s="67">
        <f t="shared" si="6"/>
        <v>224.50000000000006</v>
      </c>
      <c r="O224" s="28"/>
      <c r="T224" s="63"/>
      <c r="U224" s="360"/>
      <c r="V224" s="337"/>
      <c r="W224" s="63"/>
      <c r="Y224" s="50"/>
    </row>
    <row r="225" spans="1:25" ht="15">
      <c r="A225" s="28" t="s">
        <v>917</v>
      </c>
      <c r="B225" s="229" t="s">
        <v>1656</v>
      </c>
      <c r="C225" s="63"/>
      <c r="D225" s="63"/>
      <c r="E225" s="9" t="s">
        <v>279</v>
      </c>
      <c r="F225" s="9" t="s">
        <v>279</v>
      </c>
      <c r="G225" s="9" t="s">
        <v>279</v>
      </c>
      <c r="H225" s="9" t="s">
        <v>279</v>
      </c>
      <c r="I225" s="9">
        <v>144.30000000000007</v>
      </c>
      <c r="J225" s="9">
        <v>0</v>
      </c>
      <c r="K225" s="9">
        <v>0</v>
      </c>
      <c r="L225" s="9">
        <v>71.499999999999943</v>
      </c>
      <c r="N225" s="67">
        <f t="shared" si="6"/>
        <v>215.8</v>
      </c>
      <c r="O225" s="28"/>
      <c r="T225" s="63"/>
      <c r="U225" s="347"/>
      <c r="V225" s="337"/>
      <c r="W225" s="63"/>
      <c r="Y225" s="50"/>
    </row>
    <row r="226" spans="1:25" ht="15">
      <c r="A226" s="28" t="s">
        <v>918</v>
      </c>
      <c r="B226" s="63" t="s">
        <v>3394</v>
      </c>
      <c r="C226" s="3"/>
      <c r="D226" s="3"/>
      <c r="E226" s="9" t="s">
        <v>279</v>
      </c>
      <c r="F226" s="9" t="s">
        <v>279</v>
      </c>
      <c r="G226" s="9" t="s">
        <v>279</v>
      </c>
      <c r="H226" s="9" t="s">
        <v>279</v>
      </c>
      <c r="I226" s="9" t="s">
        <v>279</v>
      </c>
      <c r="J226" s="9">
        <v>0</v>
      </c>
      <c r="K226" s="9">
        <v>0</v>
      </c>
      <c r="L226" s="9">
        <v>211.69999999999982</v>
      </c>
      <c r="M226" s="28"/>
      <c r="N226" s="67">
        <f t="shared" si="6"/>
        <v>211.69999999999982</v>
      </c>
      <c r="O226" s="28"/>
      <c r="T226" s="63"/>
      <c r="U226" s="360"/>
      <c r="V226" s="337"/>
      <c r="W226" s="63"/>
      <c r="Y226" s="50"/>
    </row>
    <row r="227" spans="1:25" ht="15">
      <c r="A227" s="28" t="s">
        <v>919</v>
      </c>
      <c r="B227" s="63" t="s">
        <v>3379</v>
      </c>
      <c r="C227" s="3"/>
      <c r="D227" s="3"/>
      <c r="E227" s="9" t="s">
        <v>279</v>
      </c>
      <c r="F227" s="9" t="s">
        <v>279</v>
      </c>
      <c r="G227" s="9" t="s">
        <v>279</v>
      </c>
      <c r="H227" s="9" t="s">
        <v>279</v>
      </c>
      <c r="I227" s="9" t="s">
        <v>279</v>
      </c>
      <c r="J227" s="9">
        <v>0</v>
      </c>
      <c r="K227" s="9">
        <v>0</v>
      </c>
      <c r="L227" s="9">
        <v>208.90000000000003</v>
      </c>
      <c r="M227" s="28"/>
      <c r="N227" s="67">
        <f t="shared" si="6"/>
        <v>208.90000000000003</v>
      </c>
      <c r="O227" s="28"/>
      <c r="T227" s="63"/>
      <c r="U227" s="348"/>
      <c r="V227" s="337"/>
      <c r="W227" s="63"/>
      <c r="Y227" s="50"/>
    </row>
    <row r="228" spans="1:25" ht="15">
      <c r="A228" s="28" t="s">
        <v>920</v>
      </c>
      <c r="B228" s="63" t="s">
        <v>774</v>
      </c>
      <c r="C228" s="28"/>
      <c r="D228" s="28"/>
      <c r="E228" s="9" t="s">
        <v>279</v>
      </c>
      <c r="F228" s="9" t="s">
        <v>279</v>
      </c>
      <c r="G228" s="9" t="s">
        <v>279</v>
      </c>
      <c r="H228" s="9">
        <v>205.5</v>
      </c>
      <c r="I228" s="9" t="s">
        <v>279</v>
      </c>
      <c r="J228" s="9">
        <v>0</v>
      </c>
      <c r="K228" s="9">
        <v>0</v>
      </c>
      <c r="L228" s="9" t="s">
        <v>279</v>
      </c>
      <c r="N228" s="67">
        <f t="shared" si="6"/>
        <v>205.5</v>
      </c>
      <c r="O228" s="28"/>
      <c r="R228" s="28"/>
      <c r="S228" s="28"/>
      <c r="T228" s="63"/>
      <c r="U228" s="347"/>
      <c r="V228" s="337"/>
      <c r="W228" s="63"/>
      <c r="Y228" s="50"/>
    </row>
    <row r="229" spans="1:25" ht="15">
      <c r="A229" s="28" t="s">
        <v>921</v>
      </c>
      <c r="B229" s="229" t="s">
        <v>1651</v>
      </c>
      <c r="C229" s="63"/>
      <c r="D229" s="63"/>
      <c r="E229" s="9" t="s">
        <v>279</v>
      </c>
      <c r="F229" s="9" t="s">
        <v>279</v>
      </c>
      <c r="G229" s="9" t="s">
        <v>279</v>
      </c>
      <c r="H229" s="9" t="s">
        <v>279</v>
      </c>
      <c r="I229" s="9">
        <v>205.5</v>
      </c>
      <c r="J229" s="9">
        <v>0</v>
      </c>
      <c r="K229" s="9">
        <v>0</v>
      </c>
      <c r="L229" s="9" t="s">
        <v>279</v>
      </c>
      <c r="N229" s="67">
        <f t="shared" si="6"/>
        <v>205.5</v>
      </c>
      <c r="O229" s="28"/>
      <c r="T229" s="63"/>
      <c r="U229" s="360"/>
      <c r="V229" s="337"/>
      <c r="W229" s="63"/>
      <c r="Y229" s="50"/>
    </row>
    <row r="230" spans="1:25" ht="15">
      <c r="A230" s="28" t="s">
        <v>922</v>
      </c>
      <c r="B230" s="63" t="s">
        <v>3368</v>
      </c>
      <c r="C230" s="3"/>
      <c r="D230" s="3"/>
      <c r="E230" s="9" t="s">
        <v>279</v>
      </c>
      <c r="F230" s="9" t="s">
        <v>279</v>
      </c>
      <c r="G230" s="9" t="s">
        <v>279</v>
      </c>
      <c r="H230" s="9" t="s">
        <v>279</v>
      </c>
      <c r="I230" s="9" t="s">
        <v>279</v>
      </c>
      <c r="J230" s="9">
        <v>0</v>
      </c>
      <c r="K230" s="9">
        <v>0</v>
      </c>
      <c r="L230" s="9">
        <v>204.5999999999998</v>
      </c>
      <c r="M230" s="28"/>
      <c r="N230" s="67">
        <f t="shared" si="6"/>
        <v>204.5999999999998</v>
      </c>
      <c r="O230" s="28"/>
      <c r="T230" s="63"/>
      <c r="U230" s="347"/>
      <c r="V230" s="337"/>
      <c r="W230" s="63"/>
      <c r="Y230" s="50"/>
    </row>
    <row r="231" spans="1:25" ht="15">
      <c r="A231" s="28" t="s">
        <v>923</v>
      </c>
      <c r="B231" s="229" t="s">
        <v>1661</v>
      </c>
      <c r="C231" s="63"/>
      <c r="D231" s="63"/>
      <c r="E231" s="9" t="s">
        <v>279</v>
      </c>
      <c r="F231" s="9" t="s">
        <v>279</v>
      </c>
      <c r="G231" s="9" t="s">
        <v>279</v>
      </c>
      <c r="H231" s="9" t="s">
        <v>279</v>
      </c>
      <c r="I231" s="9">
        <v>203.00000000000011</v>
      </c>
      <c r="J231" s="9">
        <v>0</v>
      </c>
      <c r="K231" s="9">
        <v>0</v>
      </c>
      <c r="L231" s="9" t="s">
        <v>279</v>
      </c>
      <c r="N231" s="67">
        <f t="shared" si="6"/>
        <v>203.00000000000011</v>
      </c>
      <c r="O231" s="28"/>
      <c r="T231" s="63"/>
      <c r="U231" s="348"/>
      <c r="V231" s="337"/>
      <c r="W231" s="63"/>
      <c r="Y231" s="50"/>
    </row>
    <row r="232" spans="1:25" ht="15">
      <c r="A232" s="28" t="s">
        <v>924</v>
      </c>
      <c r="B232" s="229" t="s">
        <v>1645</v>
      </c>
      <c r="C232" s="63"/>
      <c r="D232" s="63"/>
      <c r="E232" s="9" t="s">
        <v>279</v>
      </c>
      <c r="F232" s="9" t="s">
        <v>279</v>
      </c>
      <c r="G232" s="9" t="s">
        <v>279</v>
      </c>
      <c r="H232" s="9" t="s">
        <v>279</v>
      </c>
      <c r="I232" s="9">
        <v>202.50000000000003</v>
      </c>
      <c r="J232" s="9">
        <v>0</v>
      </c>
      <c r="K232" s="9">
        <v>0</v>
      </c>
      <c r="L232" s="9" t="s">
        <v>279</v>
      </c>
      <c r="N232" s="67">
        <f t="shared" si="6"/>
        <v>202.50000000000003</v>
      </c>
      <c r="O232" s="28"/>
      <c r="T232" s="63"/>
      <c r="U232" s="347"/>
      <c r="V232" s="337"/>
      <c r="W232" s="63"/>
      <c r="Y232" s="50"/>
    </row>
    <row r="233" spans="1:25" ht="15">
      <c r="A233" s="28" t="s">
        <v>925</v>
      </c>
      <c r="B233" s="277" t="s">
        <v>2002</v>
      </c>
      <c r="C233" s="3"/>
      <c r="D233" s="3"/>
      <c r="E233" s="9" t="s">
        <v>279</v>
      </c>
      <c r="F233" s="9" t="s">
        <v>279</v>
      </c>
      <c r="G233" s="9" t="s">
        <v>279</v>
      </c>
      <c r="H233" s="9" t="s">
        <v>279</v>
      </c>
      <c r="I233" s="9" t="s">
        <v>279</v>
      </c>
      <c r="J233" s="9">
        <v>0</v>
      </c>
      <c r="K233" s="9">
        <v>0</v>
      </c>
      <c r="L233" s="9">
        <v>195.50000000000011</v>
      </c>
      <c r="N233" s="67">
        <f t="shared" si="6"/>
        <v>195.50000000000011</v>
      </c>
      <c r="O233" s="28"/>
      <c r="T233" s="63"/>
      <c r="U233" s="347"/>
      <c r="V233" s="337"/>
      <c r="W233" s="63"/>
      <c r="Y233" s="50"/>
    </row>
    <row r="234" spans="1:25" ht="15">
      <c r="A234" s="28" t="s">
        <v>926</v>
      </c>
      <c r="B234" s="277" t="s">
        <v>3366</v>
      </c>
      <c r="C234" s="3"/>
      <c r="D234" s="3"/>
      <c r="E234" s="9" t="s">
        <v>279</v>
      </c>
      <c r="F234" s="9" t="s">
        <v>279</v>
      </c>
      <c r="G234" s="9" t="s">
        <v>279</v>
      </c>
      <c r="H234" s="9" t="s">
        <v>279</v>
      </c>
      <c r="I234" s="9" t="s">
        <v>279</v>
      </c>
      <c r="J234" s="9">
        <v>0</v>
      </c>
      <c r="K234" s="9">
        <v>0</v>
      </c>
      <c r="L234" s="9">
        <v>191.5</v>
      </c>
      <c r="N234" s="67">
        <f t="shared" si="6"/>
        <v>191.5</v>
      </c>
      <c r="O234" s="28"/>
      <c r="T234" s="63"/>
      <c r="U234" s="347"/>
      <c r="V234" s="337"/>
      <c r="W234" s="63"/>
      <c r="Y234" s="50"/>
    </row>
    <row r="235" spans="1:25" ht="15">
      <c r="A235" s="28" t="s">
        <v>927</v>
      </c>
      <c r="B235" s="63" t="s">
        <v>178</v>
      </c>
      <c r="C235" s="28"/>
      <c r="D235" s="28"/>
      <c r="E235" s="9">
        <v>16.900000000000034</v>
      </c>
      <c r="F235" s="217">
        <v>172.4</v>
      </c>
      <c r="G235" s="9" t="s">
        <v>279</v>
      </c>
      <c r="H235" s="9" t="s">
        <v>279</v>
      </c>
      <c r="I235" s="9" t="s">
        <v>279</v>
      </c>
      <c r="J235" s="9">
        <v>0</v>
      </c>
      <c r="K235" s="9">
        <v>0</v>
      </c>
      <c r="L235" s="9" t="s">
        <v>279</v>
      </c>
      <c r="M235" s="28"/>
      <c r="N235" s="67">
        <f t="shared" si="6"/>
        <v>189.30000000000004</v>
      </c>
      <c r="O235" s="63"/>
      <c r="P235" s="3" t="s">
        <v>294</v>
      </c>
      <c r="Q235" s="3"/>
      <c r="R235" s="28"/>
      <c r="S235" s="28"/>
      <c r="T235" s="63"/>
      <c r="U235" s="347"/>
      <c r="V235" s="337"/>
      <c r="W235" s="63"/>
      <c r="Y235" s="50"/>
    </row>
    <row r="236" spans="1:25" ht="15">
      <c r="A236" s="28" t="s">
        <v>928</v>
      </c>
      <c r="B236" s="63" t="s">
        <v>3378</v>
      </c>
      <c r="C236" s="3"/>
      <c r="D236" s="3"/>
      <c r="E236" s="9" t="s">
        <v>279</v>
      </c>
      <c r="F236" s="9" t="s">
        <v>279</v>
      </c>
      <c r="G236" s="9" t="s">
        <v>279</v>
      </c>
      <c r="H236" s="9" t="s">
        <v>279</v>
      </c>
      <c r="I236" s="9" t="s">
        <v>279</v>
      </c>
      <c r="J236" s="9">
        <v>0</v>
      </c>
      <c r="K236" s="9">
        <v>0</v>
      </c>
      <c r="L236" s="9">
        <v>187.8</v>
      </c>
      <c r="M236" s="28"/>
      <c r="N236" s="67">
        <f t="shared" si="6"/>
        <v>187.8</v>
      </c>
      <c r="O236" s="28"/>
      <c r="T236" s="63"/>
      <c r="U236" s="347"/>
      <c r="V236" s="337"/>
      <c r="W236" s="63"/>
      <c r="Y236" s="50"/>
    </row>
    <row r="237" spans="1:25" ht="15">
      <c r="A237" s="28" t="s">
        <v>929</v>
      </c>
      <c r="B237" s="229" t="s">
        <v>1644</v>
      </c>
      <c r="C237" s="63"/>
      <c r="D237" s="63"/>
      <c r="E237" s="9" t="s">
        <v>279</v>
      </c>
      <c r="F237" s="9" t="s">
        <v>279</v>
      </c>
      <c r="G237" s="9" t="s">
        <v>279</v>
      </c>
      <c r="H237" s="9" t="s">
        <v>279</v>
      </c>
      <c r="I237" s="9">
        <v>42.000000000000057</v>
      </c>
      <c r="J237" s="9">
        <v>0</v>
      </c>
      <c r="K237" s="9">
        <v>0</v>
      </c>
      <c r="L237" s="9">
        <v>144.90000000000003</v>
      </c>
      <c r="N237" s="67">
        <f t="shared" si="6"/>
        <v>186.90000000000009</v>
      </c>
      <c r="O237" s="28"/>
      <c r="T237" s="63"/>
      <c r="U237" s="360"/>
      <c r="V237" s="337"/>
      <c r="W237" s="63"/>
      <c r="Y237" s="50"/>
    </row>
    <row r="238" spans="1:25" ht="15">
      <c r="A238" s="28" t="s">
        <v>930</v>
      </c>
      <c r="B238" s="28" t="s">
        <v>728</v>
      </c>
      <c r="C238" s="28"/>
      <c r="D238" s="28"/>
      <c r="E238" s="9" t="s">
        <v>279</v>
      </c>
      <c r="F238" s="9" t="s">
        <v>279</v>
      </c>
      <c r="G238" s="9" t="s">
        <v>279</v>
      </c>
      <c r="H238" s="64" t="s">
        <v>280</v>
      </c>
      <c r="I238" s="9">
        <v>71.099999999999994</v>
      </c>
      <c r="J238" s="9">
        <v>0</v>
      </c>
      <c r="K238" s="9">
        <v>0</v>
      </c>
      <c r="L238" s="9">
        <v>115.09999999999991</v>
      </c>
      <c r="M238" s="28"/>
      <c r="N238" s="67">
        <f t="shared" si="6"/>
        <v>186.1999999999999</v>
      </c>
      <c r="O238" s="28"/>
      <c r="T238" s="63"/>
      <c r="U238" s="360"/>
      <c r="V238" s="337"/>
      <c r="W238" s="63"/>
      <c r="Y238" s="50"/>
    </row>
    <row r="239" spans="1:25" ht="15">
      <c r="A239" s="28" t="s">
        <v>931</v>
      </c>
      <c r="B239" s="229" t="s">
        <v>1658</v>
      </c>
      <c r="C239" s="63"/>
      <c r="D239" s="63"/>
      <c r="E239" s="9" t="s">
        <v>279</v>
      </c>
      <c r="F239" s="9" t="s">
        <v>279</v>
      </c>
      <c r="G239" s="9" t="s">
        <v>279</v>
      </c>
      <c r="H239" s="9" t="s">
        <v>279</v>
      </c>
      <c r="I239" s="9">
        <v>185.2</v>
      </c>
      <c r="J239" s="9">
        <v>0</v>
      </c>
      <c r="K239" s="9">
        <v>0</v>
      </c>
      <c r="L239" s="9" t="s">
        <v>279</v>
      </c>
      <c r="N239" s="67">
        <f t="shared" si="6"/>
        <v>185.2</v>
      </c>
      <c r="O239" s="28"/>
      <c r="T239" s="63"/>
      <c r="U239" s="347"/>
      <c r="V239" s="337"/>
      <c r="W239" s="63"/>
      <c r="Y239" s="50"/>
    </row>
    <row r="240" spans="1:25" ht="15">
      <c r="A240" s="28" t="s">
        <v>932</v>
      </c>
      <c r="B240" s="63" t="s">
        <v>3374</v>
      </c>
      <c r="C240" s="3"/>
      <c r="D240" s="3"/>
      <c r="E240" s="9" t="s">
        <v>279</v>
      </c>
      <c r="F240" s="9" t="s">
        <v>279</v>
      </c>
      <c r="G240" s="9" t="s">
        <v>279</v>
      </c>
      <c r="H240" s="9" t="s">
        <v>279</v>
      </c>
      <c r="I240" s="9" t="s">
        <v>279</v>
      </c>
      <c r="J240" s="9">
        <v>0</v>
      </c>
      <c r="K240" s="9">
        <v>0</v>
      </c>
      <c r="L240" s="9">
        <v>177.40000000000009</v>
      </c>
      <c r="N240" s="67">
        <f t="shared" ref="N240:N271" si="7">SUM(E240:L240)</f>
        <v>177.40000000000009</v>
      </c>
      <c r="O240" s="28"/>
      <c r="T240" s="63"/>
      <c r="U240" s="347"/>
      <c r="V240" s="337"/>
      <c r="W240" s="63"/>
      <c r="Y240" s="50"/>
    </row>
    <row r="241" spans="1:25" ht="15">
      <c r="A241" s="28" t="s">
        <v>933</v>
      </c>
      <c r="B241" s="229" t="s">
        <v>1676</v>
      </c>
      <c r="C241" s="63"/>
      <c r="D241" s="63"/>
      <c r="E241" s="9" t="s">
        <v>279</v>
      </c>
      <c r="F241" s="9" t="s">
        <v>279</v>
      </c>
      <c r="G241" s="9" t="s">
        <v>279</v>
      </c>
      <c r="H241" s="9" t="s">
        <v>279</v>
      </c>
      <c r="I241" s="9">
        <v>172.49999999999994</v>
      </c>
      <c r="J241" s="9">
        <v>0</v>
      </c>
      <c r="K241" s="9">
        <v>0</v>
      </c>
      <c r="L241" s="9" t="s">
        <v>279</v>
      </c>
      <c r="N241" s="67">
        <f t="shared" si="7"/>
        <v>172.49999999999994</v>
      </c>
      <c r="O241" s="28"/>
      <c r="T241" s="63"/>
      <c r="U241" s="347"/>
      <c r="V241" s="337"/>
      <c r="W241" s="63"/>
      <c r="Y241" s="50"/>
    </row>
    <row r="242" spans="1:25" ht="15">
      <c r="A242" s="28" t="s">
        <v>934</v>
      </c>
      <c r="B242" s="63" t="s">
        <v>3373</v>
      </c>
      <c r="C242" s="3"/>
      <c r="D242" s="3"/>
      <c r="E242" s="9" t="s">
        <v>279</v>
      </c>
      <c r="F242" s="9" t="s">
        <v>279</v>
      </c>
      <c r="G242" s="9" t="s">
        <v>279</v>
      </c>
      <c r="H242" s="9" t="s">
        <v>279</v>
      </c>
      <c r="I242" s="9" t="s">
        <v>279</v>
      </c>
      <c r="J242" s="9">
        <v>0</v>
      </c>
      <c r="K242" s="9">
        <v>0</v>
      </c>
      <c r="L242" s="9">
        <v>166.89999999999998</v>
      </c>
      <c r="N242" s="67">
        <f t="shared" si="7"/>
        <v>166.89999999999998</v>
      </c>
      <c r="O242" s="28"/>
      <c r="T242" s="63"/>
      <c r="U242" s="348"/>
      <c r="V242" s="337"/>
      <c r="W242" s="63"/>
      <c r="Y242" s="50"/>
    </row>
    <row r="243" spans="1:25" ht="15">
      <c r="A243" s="28" t="s">
        <v>935</v>
      </c>
      <c r="B243" s="277" t="s">
        <v>2006</v>
      </c>
      <c r="C243" s="3"/>
      <c r="D243" s="3"/>
      <c r="E243" s="9" t="s">
        <v>279</v>
      </c>
      <c r="F243" s="9" t="s">
        <v>279</v>
      </c>
      <c r="G243" s="9" t="s">
        <v>279</v>
      </c>
      <c r="H243" s="9" t="s">
        <v>279</v>
      </c>
      <c r="I243" s="9" t="s">
        <v>279</v>
      </c>
      <c r="J243" s="9">
        <v>0</v>
      </c>
      <c r="K243" s="9">
        <v>0</v>
      </c>
      <c r="L243" s="9">
        <v>162.00000000000011</v>
      </c>
      <c r="M243" s="28"/>
      <c r="N243" s="67">
        <f t="shared" si="7"/>
        <v>162.00000000000011</v>
      </c>
      <c r="O243" s="28"/>
      <c r="T243" s="63"/>
      <c r="U243" s="347"/>
      <c r="V243" s="337"/>
      <c r="W243" s="63"/>
      <c r="Y243" s="50"/>
    </row>
    <row r="244" spans="1:25" ht="15">
      <c r="A244" s="28" t="s">
        <v>2501</v>
      </c>
      <c r="B244" s="63" t="s">
        <v>3386</v>
      </c>
      <c r="C244" s="3"/>
      <c r="D244" s="3"/>
      <c r="E244" s="9" t="s">
        <v>279</v>
      </c>
      <c r="F244" s="9" t="s">
        <v>279</v>
      </c>
      <c r="G244" s="9" t="s">
        <v>279</v>
      </c>
      <c r="H244" s="9" t="s">
        <v>279</v>
      </c>
      <c r="I244" s="9" t="s">
        <v>279</v>
      </c>
      <c r="J244" s="9">
        <v>0</v>
      </c>
      <c r="K244" s="9">
        <v>0</v>
      </c>
      <c r="L244" s="9">
        <v>157.10000000000014</v>
      </c>
      <c r="M244" s="28"/>
      <c r="N244" s="67">
        <f t="shared" si="7"/>
        <v>157.10000000000014</v>
      </c>
      <c r="O244" s="28"/>
    </row>
    <row r="245" spans="1:25" ht="15">
      <c r="A245" s="28" t="s">
        <v>3315</v>
      </c>
      <c r="B245" s="229" t="s">
        <v>1659</v>
      </c>
      <c r="C245" s="63"/>
      <c r="D245" s="63"/>
      <c r="E245" s="9" t="s">
        <v>279</v>
      </c>
      <c r="F245" s="9" t="s">
        <v>279</v>
      </c>
      <c r="G245" s="9" t="s">
        <v>279</v>
      </c>
      <c r="H245" s="9" t="s">
        <v>279</v>
      </c>
      <c r="I245" s="9">
        <v>41.69999999999996</v>
      </c>
      <c r="J245" s="9">
        <v>0</v>
      </c>
      <c r="K245" s="9">
        <v>0</v>
      </c>
      <c r="L245" s="9">
        <v>109.8000000000003</v>
      </c>
      <c r="N245" s="67">
        <f t="shared" si="7"/>
        <v>151.50000000000026</v>
      </c>
      <c r="O245" s="28"/>
    </row>
    <row r="246" spans="1:25" ht="15">
      <c r="A246" s="28" t="s">
        <v>3316</v>
      </c>
      <c r="B246" s="277" t="s">
        <v>2157</v>
      </c>
      <c r="C246" s="3"/>
      <c r="D246" s="3"/>
      <c r="E246" s="9" t="s">
        <v>279</v>
      </c>
      <c r="F246" s="9" t="s">
        <v>279</v>
      </c>
      <c r="G246" s="9" t="s">
        <v>279</v>
      </c>
      <c r="H246" s="9" t="s">
        <v>279</v>
      </c>
      <c r="I246" s="9" t="s">
        <v>279</v>
      </c>
      <c r="J246" s="9">
        <v>0</v>
      </c>
      <c r="K246" s="9">
        <v>0</v>
      </c>
      <c r="L246" s="9">
        <v>146.10000000000002</v>
      </c>
      <c r="N246" s="67">
        <f t="shared" si="7"/>
        <v>146.10000000000002</v>
      </c>
      <c r="O246" s="28"/>
    </row>
    <row r="247" spans="1:25" ht="15">
      <c r="A247" s="28" t="s">
        <v>3317</v>
      </c>
      <c r="B247" s="63" t="s">
        <v>3372</v>
      </c>
      <c r="C247" s="3"/>
      <c r="D247" s="3"/>
      <c r="E247" s="9" t="s">
        <v>279</v>
      </c>
      <c r="F247" s="9" t="s">
        <v>279</v>
      </c>
      <c r="G247" s="9" t="s">
        <v>279</v>
      </c>
      <c r="H247" s="9" t="s">
        <v>279</v>
      </c>
      <c r="I247" s="9" t="s">
        <v>279</v>
      </c>
      <c r="J247" s="9">
        <v>0</v>
      </c>
      <c r="K247" s="9">
        <v>0</v>
      </c>
      <c r="L247" s="9">
        <v>143.29999999999995</v>
      </c>
      <c r="N247" s="67">
        <f t="shared" si="7"/>
        <v>143.29999999999995</v>
      </c>
      <c r="O247" s="28"/>
    </row>
    <row r="248" spans="1:25" ht="15">
      <c r="A248" s="28" t="s">
        <v>3318</v>
      </c>
      <c r="B248" s="63" t="s">
        <v>3395</v>
      </c>
      <c r="C248" s="3"/>
      <c r="D248" s="3"/>
      <c r="E248" s="9" t="s">
        <v>279</v>
      </c>
      <c r="F248" s="9" t="s">
        <v>279</v>
      </c>
      <c r="G248" s="9" t="s">
        <v>279</v>
      </c>
      <c r="H248" s="9" t="s">
        <v>279</v>
      </c>
      <c r="I248" s="9" t="s">
        <v>279</v>
      </c>
      <c r="J248" s="9">
        <v>0</v>
      </c>
      <c r="K248" s="9">
        <v>0</v>
      </c>
      <c r="L248" s="9">
        <v>137.29999999999984</v>
      </c>
      <c r="N248" s="67">
        <f t="shared" si="7"/>
        <v>137.29999999999984</v>
      </c>
      <c r="O248" s="28"/>
    </row>
    <row r="249" spans="1:25" ht="15">
      <c r="A249" s="28" t="s">
        <v>3319</v>
      </c>
      <c r="B249" s="63" t="s">
        <v>3399</v>
      </c>
      <c r="C249" s="3"/>
      <c r="D249" s="3"/>
      <c r="E249" s="9" t="s">
        <v>279</v>
      </c>
      <c r="F249" s="9" t="s">
        <v>279</v>
      </c>
      <c r="G249" s="9" t="s">
        <v>279</v>
      </c>
      <c r="H249" s="9" t="s">
        <v>279</v>
      </c>
      <c r="I249" s="9" t="s">
        <v>279</v>
      </c>
      <c r="J249" s="9">
        <v>0</v>
      </c>
      <c r="K249" s="9">
        <v>0</v>
      </c>
      <c r="L249" s="9">
        <v>117</v>
      </c>
      <c r="N249" s="67">
        <f t="shared" si="7"/>
        <v>117</v>
      </c>
      <c r="O249" s="28"/>
    </row>
    <row r="250" spans="1:25" ht="15">
      <c r="A250" s="28" t="s">
        <v>3320</v>
      </c>
      <c r="B250" s="277" t="s">
        <v>2003</v>
      </c>
      <c r="C250" s="3"/>
      <c r="D250" s="3"/>
      <c r="E250" s="9" t="s">
        <v>279</v>
      </c>
      <c r="F250" s="9" t="s">
        <v>279</v>
      </c>
      <c r="G250" s="9" t="s">
        <v>279</v>
      </c>
      <c r="H250" s="9" t="s">
        <v>279</v>
      </c>
      <c r="I250" s="9" t="s">
        <v>279</v>
      </c>
      <c r="J250" s="9">
        <v>0</v>
      </c>
      <c r="K250" s="9">
        <v>0</v>
      </c>
      <c r="L250" s="9">
        <v>104.00000000000011</v>
      </c>
      <c r="M250" s="28"/>
      <c r="N250" s="67">
        <f t="shared" si="7"/>
        <v>104.00000000000011</v>
      </c>
      <c r="O250" s="28"/>
    </row>
    <row r="251" spans="1:25" ht="15">
      <c r="A251" s="28" t="s">
        <v>3321</v>
      </c>
      <c r="B251" s="277" t="s">
        <v>2010</v>
      </c>
      <c r="C251" s="3"/>
      <c r="D251" s="3"/>
      <c r="E251" s="9" t="s">
        <v>279</v>
      </c>
      <c r="F251" s="9" t="s">
        <v>279</v>
      </c>
      <c r="G251" s="9" t="s">
        <v>279</v>
      </c>
      <c r="H251" s="9" t="s">
        <v>279</v>
      </c>
      <c r="I251" s="9" t="s">
        <v>279</v>
      </c>
      <c r="J251" s="9">
        <v>0</v>
      </c>
      <c r="K251" s="9">
        <v>0</v>
      </c>
      <c r="L251" s="9">
        <v>83.300000000000068</v>
      </c>
      <c r="M251" s="28"/>
      <c r="N251" s="67">
        <f t="shared" si="7"/>
        <v>83.300000000000068</v>
      </c>
      <c r="O251" s="28"/>
    </row>
    <row r="252" spans="1:25" ht="15">
      <c r="A252" s="28" t="s">
        <v>3322</v>
      </c>
      <c r="B252" s="63" t="s">
        <v>784</v>
      </c>
      <c r="C252" s="28"/>
      <c r="D252" s="28"/>
      <c r="E252" s="9" t="s">
        <v>279</v>
      </c>
      <c r="F252" s="9" t="s">
        <v>279</v>
      </c>
      <c r="G252" s="9" t="s">
        <v>279</v>
      </c>
      <c r="H252" s="9">
        <v>83.300000000000011</v>
      </c>
      <c r="I252" s="9" t="s">
        <v>279</v>
      </c>
      <c r="J252" s="9">
        <v>0</v>
      </c>
      <c r="K252" s="9">
        <v>0</v>
      </c>
      <c r="L252" s="9" t="s">
        <v>279</v>
      </c>
      <c r="N252" s="67">
        <f t="shared" si="7"/>
        <v>83.300000000000011</v>
      </c>
      <c r="O252" s="28"/>
      <c r="R252" s="28"/>
      <c r="S252" s="28"/>
    </row>
    <row r="253" spans="1:25" ht="15">
      <c r="A253" s="28" t="s">
        <v>3323</v>
      </c>
      <c r="B253" s="63" t="s">
        <v>3376</v>
      </c>
      <c r="C253" s="3"/>
      <c r="D253" s="3"/>
      <c r="E253" s="9" t="s">
        <v>279</v>
      </c>
      <c r="F253" s="9" t="s">
        <v>279</v>
      </c>
      <c r="G253" s="9" t="s">
        <v>279</v>
      </c>
      <c r="H253" s="9" t="s">
        <v>279</v>
      </c>
      <c r="I253" s="9" t="s">
        <v>279</v>
      </c>
      <c r="J253" s="9">
        <v>0</v>
      </c>
      <c r="K253" s="9">
        <v>0</v>
      </c>
      <c r="L253" s="9">
        <v>77.000000000000057</v>
      </c>
      <c r="N253" s="67">
        <f t="shared" si="7"/>
        <v>77.000000000000057</v>
      </c>
      <c r="O253" s="28"/>
    </row>
    <row r="254" spans="1:25" ht="15">
      <c r="A254" s="28" t="s">
        <v>3324</v>
      </c>
      <c r="B254" s="63" t="s">
        <v>3382</v>
      </c>
      <c r="C254" s="3"/>
      <c r="D254" s="3"/>
      <c r="E254" s="9" t="s">
        <v>279</v>
      </c>
      <c r="F254" s="9" t="s">
        <v>279</v>
      </c>
      <c r="G254" s="9" t="s">
        <v>279</v>
      </c>
      <c r="H254" s="9" t="s">
        <v>279</v>
      </c>
      <c r="I254" s="9" t="s">
        <v>279</v>
      </c>
      <c r="J254" s="9">
        <v>0</v>
      </c>
      <c r="K254" s="9">
        <v>0</v>
      </c>
      <c r="L254" s="9">
        <v>76.999999999999773</v>
      </c>
      <c r="N254" s="67">
        <f t="shared" si="7"/>
        <v>76.999999999999773</v>
      </c>
      <c r="O254" s="28"/>
    </row>
    <row r="255" spans="1:25" ht="15">
      <c r="A255" s="28" t="s">
        <v>3325</v>
      </c>
      <c r="B255" s="63" t="s">
        <v>3380</v>
      </c>
      <c r="C255" s="3"/>
      <c r="D255" s="3"/>
      <c r="E255" s="9" t="s">
        <v>279</v>
      </c>
      <c r="F255" s="9" t="s">
        <v>279</v>
      </c>
      <c r="G255" s="9" t="s">
        <v>279</v>
      </c>
      <c r="H255" s="9" t="s">
        <v>279</v>
      </c>
      <c r="I255" s="9" t="s">
        <v>279</v>
      </c>
      <c r="J255" s="9">
        <v>0</v>
      </c>
      <c r="K255" s="9">
        <v>0</v>
      </c>
      <c r="L255" s="9">
        <v>72.499999999999943</v>
      </c>
      <c r="N255" s="67">
        <f t="shared" si="7"/>
        <v>72.499999999999943</v>
      </c>
      <c r="O255" s="28"/>
    </row>
    <row r="256" spans="1:25" ht="15">
      <c r="A256" s="28" t="s">
        <v>3326</v>
      </c>
      <c r="B256" s="277" t="s">
        <v>2053</v>
      </c>
      <c r="C256" s="3"/>
      <c r="D256" s="3"/>
      <c r="E256" s="9" t="s">
        <v>279</v>
      </c>
      <c r="F256" s="9" t="s">
        <v>279</v>
      </c>
      <c r="G256" s="9" t="s">
        <v>279</v>
      </c>
      <c r="H256" s="9" t="s">
        <v>279</v>
      </c>
      <c r="I256" s="9" t="s">
        <v>279</v>
      </c>
      <c r="J256" s="9">
        <v>0</v>
      </c>
      <c r="K256" s="9">
        <v>0</v>
      </c>
      <c r="L256" s="9">
        <v>66</v>
      </c>
      <c r="M256" s="28"/>
      <c r="N256" s="67">
        <f t="shared" si="7"/>
        <v>66</v>
      </c>
      <c r="O256" s="28"/>
    </row>
    <row r="257" spans="1:17" ht="15">
      <c r="A257" s="28" t="s">
        <v>3327</v>
      </c>
      <c r="B257" s="277" t="s">
        <v>2050</v>
      </c>
      <c r="C257" s="3"/>
      <c r="D257" s="3"/>
      <c r="E257" s="9" t="s">
        <v>279</v>
      </c>
      <c r="F257" s="9" t="s">
        <v>279</v>
      </c>
      <c r="G257" s="9" t="s">
        <v>279</v>
      </c>
      <c r="H257" s="9" t="s">
        <v>279</v>
      </c>
      <c r="I257" s="9" t="s">
        <v>279</v>
      </c>
      <c r="J257" s="9">
        <v>0</v>
      </c>
      <c r="K257" s="9">
        <v>0</v>
      </c>
      <c r="L257" s="9">
        <v>66</v>
      </c>
      <c r="N257" s="67">
        <f t="shared" si="7"/>
        <v>66</v>
      </c>
      <c r="O257" s="28"/>
    </row>
    <row r="258" spans="1:17" ht="15">
      <c r="A258" s="28" t="s">
        <v>3328</v>
      </c>
      <c r="B258" s="277" t="s">
        <v>2030</v>
      </c>
      <c r="C258" s="3"/>
      <c r="D258" s="3"/>
      <c r="E258" s="9" t="s">
        <v>279</v>
      </c>
      <c r="F258" s="9" t="s">
        <v>279</v>
      </c>
      <c r="G258" s="9" t="s">
        <v>279</v>
      </c>
      <c r="H258" s="9" t="s">
        <v>279</v>
      </c>
      <c r="I258" s="9" t="s">
        <v>279</v>
      </c>
      <c r="J258" s="9">
        <v>0</v>
      </c>
      <c r="K258" s="9">
        <v>0</v>
      </c>
      <c r="L258" s="9">
        <v>63.800000000000011</v>
      </c>
      <c r="N258" s="67">
        <f t="shared" si="7"/>
        <v>63.800000000000011</v>
      </c>
      <c r="O258" s="28"/>
    </row>
    <row r="259" spans="1:17" ht="15">
      <c r="A259" s="28" t="s">
        <v>3329</v>
      </c>
      <c r="B259" s="277" t="s">
        <v>2052</v>
      </c>
      <c r="C259" s="3"/>
      <c r="D259" s="3"/>
      <c r="E259" s="9" t="s">
        <v>279</v>
      </c>
      <c r="F259" s="9" t="s">
        <v>279</v>
      </c>
      <c r="G259" s="9" t="s">
        <v>279</v>
      </c>
      <c r="H259" s="9" t="s">
        <v>279</v>
      </c>
      <c r="I259" s="9" t="s">
        <v>279</v>
      </c>
      <c r="J259" s="9">
        <v>0</v>
      </c>
      <c r="K259" s="9">
        <v>0</v>
      </c>
      <c r="L259" s="9">
        <v>60.5</v>
      </c>
      <c r="N259" s="67">
        <f t="shared" si="7"/>
        <v>60.5</v>
      </c>
      <c r="O259" s="28"/>
    </row>
    <row r="260" spans="1:17" ht="15">
      <c r="A260" s="28" t="s">
        <v>3330</v>
      </c>
      <c r="B260" s="63" t="s">
        <v>3397</v>
      </c>
      <c r="C260" s="3"/>
      <c r="D260" s="3"/>
      <c r="E260" s="9" t="s">
        <v>279</v>
      </c>
      <c r="F260" s="9" t="s">
        <v>279</v>
      </c>
      <c r="G260" s="9" t="s">
        <v>279</v>
      </c>
      <c r="H260" s="9" t="s">
        <v>279</v>
      </c>
      <c r="I260" s="9" t="s">
        <v>279</v>
      </c>
      <c r="J260" s="9">
        <v>0</v>
      </c>
      <c r="K260" s="9">
        <v>0</v>
      </c>
      <c r="L260" s="9">
        <v>60</v>
      </c>
      <c r="N260" s="67">
        <f t="shared" si="7"/>
        <v>60</v>
      </c>
      <c r="O260" s="28"/>
    </row>
    <row r="261" spans="1:17" ht="15">
      <c r="A261" s="28" t="s">
        <v>3331</v>
      </c>
      <c r="B261" s="229" t="s">
        <v>1650</v>
      </c>
      <c r="C261" s="63"/>
      <c r="D261" s="63"/>
      <c r="E261" s="9" t="s">
        <v>279</v>
      </c>
      <c r="F261" s="9" t="s">
        <v>279</v>
      </c>
      <c r="G261" s="9" t="s">
        <v>279</v>
      </c>
      <c r="H261" s="9" t="s">
        <v>279</v>
      </c>
      <c r="I261" s="9">
        <v>55</v>
      </c>
      <c r="J261" s="9">
        <v>0</v>
      </c>
      <c r="K261" s="9">
        <v>0</v>
      </c>
      <c r="L261" s="9" t="s">
        <v>279</v>
      </c>
      <c r="N261" s="67">
        <f t="shared" si="7"/>
        <v>55</v>
      </c>
      <c r="O261" s="28"/>
    </row>
    <row r="262" spans="1:17" ht="15">
      <c r="A262" s="28" t="s">
        <v>3332</v>
      </c>
      <c r="B262" s="63" t="s">
        <v>164</v>
      </c>
      <c r="C262" s="28"/>
      <c r="D262" s="28"/>
      <c r="E262" s="9" t="s">
        <v>279</v>
      </c>
      <c r="F262" s="9" t="s">
        <v>279</v>
      </c>
      <c r="G262" s="9">
        <v>54.399999999999977</v>
      </c>
      <c r="H262" s="9" t="s">
        <v>279</v>
      </c>
      <c r="I262" s="9" t="s">
        <v>279</v>
      </c>
      <c r="J262" s="9">
        <v>0</v>
      </c>
      <c r="K262" s="9">
        <v>0</v>
      </c>
      <c r="L262" s="9" t="s">
        <v>279</v>
      </c>
      <c r="M262" s="28"/>
      <c r="N262" s="67">
        <f t="shared" si="7"/>
        <v>54.399999999999977</v>
      </c>
      <c r="O262" s="28"/>
      <c r="P262" s="28"/>
      <c r="Q262" s="28"/>
    </row>
    <row r="263" spans="1:17" ht="15">
      <c r="A263" s="28" t="s">
        <v>3333</v>
      </c>
      <c r="B263" s="229" t="s">
        <v>1648</v>
      </c>
      <c r="C263" s="63"/>
      <c r="D263" s="63"/>
      <c r="E263" s="9" t="s">
        <v>279</v>
      </c>
      <c r="F263" s="9" t="s">
        <v>279</v>
      </c>
      <c r="G263" s="9" t="s">
        <v>279</v>
      </c>
      <c r="H263" s="9" t="s">
        <v>279</v>
      </c>
      <c r="I263" s="9">
        <v>44.000000000000057</v>
      </c>
      <c r="J263" s="9">
        <v>0</v>
      </c>
      <c r="K263" s="9">
        <v>0</v>
      </c>
      <c r="L263" s="9" t="s">
        <v>279</v>
      </c>
      <c r="N263" s="67">
        <f t="shared" si="7"/>
        <v>44.000000000000057</v>
      </c>
      <c r="O263" s="28"/>
    </row>
    <row r="264" spans="1:17" ht="15">
      <c r="A264" s="28" t="s">
        <v>3334</v>
      </c>
      <c r="B264" s="277" t="s">
        <v>2018</v>
      </c>
      <c r="C264" s="3"/>
      <c r="D264" s="3"/>
      <c r="E264" s="9" t="s">
        <v>279</v>
      </c>
      <c r="F264" s="9" t="s">
        <v>279</v>
      </c>
      <c r="G264" s="9" t="s">
        <v>279</v>
      </c>
      <c r="H264" s="9" t="s">
        <v>279</v>
      </c>
      <c r="I264" s="9" t="s">
        <v>279</v>
      </c>
      <c r="J264" s="9">
        <v>0</v>
      </c>
      <c r="K264" s="9">
        <v>0</v>
      </c>
      <c r="L264" s="9">
        <v>41.600000000000023</v>
      </c>
      <c r="M264" s="28"/>
      <c r="N264" s="67">
        <f t="shared" si="7"/>
        <v>41.600000000000023</v>
      </c>
      <c r="O264" s="28"/>
    </row>
    <row r="265" spans="1:17" ht="15">
      <c r="A265" s="28" t="s">
        <v>3335</v>
      </c>
      <c r="B265" s="63" t="s">
        <v>3398</v>
      </c>
      <c r="C265" s="3"/>
      <c r="D265" s="3"/>
      <c r="E265" s="9" t="s">
        <v>279</v>
      </c>
      <c r="F265" s="9" t="s">
        <v>279</v>
      </c>
      <c r="G265" s="9" t="s">
        <v>279</v>
      </c>
      <c r="H265" s="9" t="s">
        <v>279</v>
      </c>
      <c r="I265" s="9" t="s">
        <v>279</v>
      </c>
      <c r="J265" s="9">
        <v>0</v>
      </c>
      <c r="K265" s="9">
        <v>0</v>
      </c>
      <c r="L265" s="9">
        <v>38.800000000000068</v>
      </c>
      <c r="N265" s="67">
        <f t="shared" si="7"/>
        <v>38.800000000000068</v>
      </c>
      <c r="O265" s="28"/>
    </row>
    <row r="266" spans="1:17" ht="15">
      <c r="A266" s="28" t="s">
        <v>3336</v>
      </c>
      <c r="B266" s="63" t="s">
        <v>179</v>
      </c>
      <c r="C266" s="28"/>
      <c r="D266" s="28"/>
      <c r="E266" s="9">
        <v>13.5</v>
      </c>
      <c r="F266" s="9" t="s">
        <v>279</v>
      </c>
      <c r="G266" s="9" t="s">
        <v>279</v>
      </c>
      <c r="H266" s="9" t="s">
        <v>279</v>
      </c>
      <c r="I266" s="9" t="s">
        <v>279</v>
      </c>
      <c r="J266" s="9">
        <v>0</v>
      </c>
      <c r="K266" s="9">
        <v>0</v>
      </c>
      <c r="L266" s="9" t="s">
        <v>279</v>
      </c>
      <c r="M266" s="28"/>
      <c r="N266" s="67">
        <f t="shared" si="7"/>
        <v>13.5</v>
      </c>
      <c r="O266" s="28"/>
    </row>
    <row r="267" spans="1:17" ht="15">
      <c r="A267" s="28" t="s">
        <v>3337</v>
      </c>
      <c r="B267" s="277" t="s">
        <v>2009</v>
      </c>
      <c r="C267" s="3"/>
      <c r="D267" s="3"/>
      <c r="E267" s="9" t="s">
        <v>279</v>
      </c>
      <c r="F267" s="9" t="s">
        <v>279</v>
      </c>
      <c r="G267" s="9" t="s">
        <v>279</v>
      </c>
      <c r="H267" s="9" t="s">
        <v>279</v>
      </c>
      <c r="I267" s="9" t="s">
        <v>279</v>
      </c>
      <c r="J267" s="9">
        <v>0</v>
      </c>
      <c r="K267" s="9">
        <v>0</v>
      </c>
      <c r="L267" s="9" t="s">
        <v>279</v>
      </c>
      <c r="M267" s="28"/>
      <c r="N267" s="67">
        <f t="shared" si="7"/>
        <v>0</v>
      </c>
      <c r="O267" s="28"/>
    </row>
    <row r="268" spans="1:17" ht="15">
      <c r="A268" s="28" t="s">
        <v>3338</v>
      </c>
      <c r="B268" s="277" t="s">
        <v>2004</v>
      </c>
      <c r="C268" s="3"/>
      <c r="D268" s="3"/>
      <c r="E268" s="9" t="s">
        <v>279</v>
      </c>
      <c r="F268" s="9" t="s">
        <v>279</v>
      </c>
      <c r="G268" s="9" t="s">
        <v>279</v>
      </c>
      <c r="H268" s="9" t="s">
        <v>279</v>
      </c>
      <c r="I268" s="9" t="s">
        <v>279</v>
      </c>
      <c r="J268" s="9">
        <v>0</v>
      </c>
      <c r="K268" s="9">
        <v>0</v>
      </c>
      <c r="L268" s="9" t="s">
        <v>279</v>
      </c>
      <c r="M268" s="28"/>
      <c r="N268" s="67">
        <f t="shared" si="7"/>
        <v>0</v>
      </c>
      <c r="O268" s="28"/>
    </row>
    <row r="269" spans="1:17" ht="15">
      <c r="A269" s="28" t="s">
        <v>4129</v>
      </c>
      <c r="B269" s="63" t="s">
        <v>3381</v>
      </c>
      <c r="C269" s="3"/>
      <c r="D269" s="3"/>
      <c r="E269" s="9" t="s">
        <v>279</v>
      </c>
      <c r="F269" s="9" t="s">
        <v>279</v>
      </c>
      <c r="G269" s="9" t="s">
        <v>279</v>
      </c>
      <c r="H269" s="9" t="s">
        <v>279</v>
      </c>
      <c r="I269" s="9" t="s">
        <v>279</v>
      </c>
      <c r="J269" s="9">
        <v>0</v>
      </c>
      <c r="K269" s="9">
        <v>0</v>
      </c>
      <c r="L269" s="64" t="s">
        <v>280</v>
      </c>
      <c r="N269" s="67">
        <f t="shared" si="7"/>
        <v>0</v>
      </c>
      <c r="O269" s="28"/>
    </row>
    <row r="270" spans="1:17" ht="15">
      <c r="A270" s="28" t="s">
        <v>4130</v>
      </c>
      <c r="B270" s="277" t="s">
        <v>2028</v>
      </c>
      <c r="C270" s="3"/>
      <c r="D270" s="3"/>
      <c r="E270" s="9" t="s">
        <v>279</v>
      </c>
      <c r="F270" s="9" t="s">
        <v>279</v>
      </c>
      <c r="G270" s="9" t="s">
        <v>279</v>
      </c>
      <c r="H270" s="9" t="s">
        <v>279</v>
      </c>
      <c r="I270" s="9" t="s">
        <v>279</v>
      </c>
      <c r="J270" s="9">
        <v>0</v>
      </c>
      <c r="K270" s="9">
        <v>0</v>
      </c>
      <c r="L270" s="9" t="s">
        <v>279</v>
      </c>
      <c r="N270" s="67">
        <f t="shared" si="7"/>
        <v>0</v>
      </c>
      <c r="O270" s="28"/>
    </row>
    <row r="271" spans="1:17" ht="15">
      <c r="A271" s="28" t="s">
        <v>4131</v>
      </c>
      <c r="B271" s="277" t="s">
        <v>2029</v>
      </c>
      <c r="C271" s="3"/>
      <c r="D271" s="3"/>
      <c r="E271" s="9" t="s">
        <v>279</v>
      </c>
      <c r="F271" s="9" t="s">
        <v>279</v>
      </c>
      <c r="G271" s="9" t="s">
        <v>279</v>
      </c>
      <c r="H271" s="9" t="s">
        <v>279</v>
      </c>
      <c r="I271" s="9" t="s">
        <v>279</v>
      </c>
      <c r="J271" s="9">
        <v>0</v>
      </c>
      <c r="K271" s="9">
        <v>0</v>
      </c>
      <c r="L271" s="9" t="s">
        <v>279</v>
      </c>
      <c r="N271" s="67">
        <f t="shared" si="7"/>
        <v>0</v>
      </c>
      <c r="O271" s="28"/>
    </row>
    <row r="272" spans="1:17" ht="15">
      <c r="A272" s="28"/>
      <c r="B272" s="28"/>
      <c r="C272" s="28"/>
      <c r="D272" s="28"/>
      <c r="E272" s="9"/>
      <c r="F272" s="9"/>
      <c r="G272" s="9"/>
      <c r="H272" s="9"/>
      <c r="I272" s="28"/>
      <c r="J272" s="28"/>
      <c r="K272" s="28"/>
      <c r="L272" s="69"/>
      <c r="M272" s="67"/>
      <c r="N272" s="28"/>
    </row>
    <row r="273" spans="1:24" ht="15">
      <c r="A273" s="28"/>
      <c r="B273" s="63"/>
      <c r="E273" s="9"/>
      <c r="L273" s="69"/>
    </row>
    <row r="274" spans="1:24" ht="15">
      <c r="E274" s="9"/>
      <c r="L274" s="69"/>
    </row>
    <row r="275" spans="1:24" ht="25.5">
      <c r="A275" s="23" t="s">
        <v>843</v>
      </c>
      <c r="L275" s="69"/>
    </row>
    <row r="276" spans="1:24">
      <c r="L276" s="69"/>
    </row>
    <row r="277" spans="1:24" ht="15">
      <c r="A277" s="39"/>
      <c r="B277" s="39"/>
      <c r="C277" s="39"/>
      <c r="D277" s="39"/>
      <c r="E277" s="61">
        <v>2016</v>
      </c>
      <c r="F277" s="61">
        <v>2017</v>
      </c>
      <c r="G277" s="61">
        <v>2018</v>
      </c>
      <c r="H277" s="61">
        <v>2019</v>
      </c>
      <c r="I277" s="61">
        <v>2020</v>
      </c>
      <c r="J277" s="61">
        <v>2021</v>
      </c>
      <c r="K277" s="61">
        <v>2022</v>
      </c>
      <c r="L277" s="61">
        <v>2023</v>
      </c>
      <c r="N277" s="70" t="s">
        <v>40</v>
      </c>
      <c r="O277" s="39"/>
    </row>
    <row r="278" spans="1:24" ht="15">
      <c r="A278" s="28" t="s">
        <v>0</v>
      </c>
      <c r="B278" s="63" t="s">
        <v>21</v>
      </c>
      <c r="E278" s="9">
        <v>71.800000000000722</v>
      </c>
      <c r="F278" s="9">
        <v>512.9</v>
      </c>
      <c r="G278" s="9">
        <v>378.60000000000036</v>
      </c>
      <c r="H278" s="217">
        <v>985.8</v>
      </c>
      <c r="I278" s="217">
        <v>676.49999999999977</v>
      </c>
      <c r="J278" s="9">
        <v>789.89999999999952</v>
      </c>
      <c r="K278" s="9">
        <v>710.2</v>
      </c>
      <c r="L278" s="217">
        <v>812.30000000000018</v>
      </c>
      <c r="N278" s="67">
        <f t="shared" ref="N278:N309" si="8">SUM(E278:L278)</f>
        <v>4938.0000000000009</v>
      </c>
      <c r="P278" t="s">
        <v>4859</v>
      </c>
      <c r="R278" s="3"/>
      <c r="S278" s="3"/>
      <c r="T278" s="63"/>
      <c r="U278" s="63"/>
      <c r="V278" s="360"/>
      <c r="W278" s="337"/>
      <c r="X278" s="63"/>
    </row>
    <row r="279" spans="1:24" ht="15">
      <c r="A279" s="28" t="s">
        <v>2</v>
      </c>
      <c r="B279" s="63" t="s">
        <v>31</v>
      </c>
      <c r="E279" s="9">
        <v>48.300000000014549</v>
      </c>
      <c r="F279" s="217">
        <v>599.59999999999968</v>
      </c>
      <c r="G279" s="217">
        <v>586.70000000000073</v>
      </c>
      <c r="H279" s="212">
        <v>997.80000000000041</v>
      </c>
      <c r="I279" s="217">
        <v>693.19999999999982</v>
      </c>
      <c r="J279" s="9">
        <v>756.5</v>
      </c>
      <c r="K279" s="9">
        <v>687.60000000000014</v>
      </c>
      <c r="L279" s="9">
        <v>496.19999999999936</v>
      </c>
      <c r="N279" s="67">
        <f t="shared" si="8"/>
        <v>4865.9000000000142</v>
      </c>
      <c r="P279" t="s">
        <v>1708</v>
      </c>
      <c r="R279" s="3"/>
      <c r="S279" s="216" t="s">
        <v>1556</v>
      </c>
      <c r="T279" s="277"/>
      <c r="U279" s="63"/>
      <c r="V279" s="347"/>
      <c r="W279" s="337"/>
      <c r="X279" s="63"/>
    </row>
    <row r="280" spans="1:24" ht="15">
      <c r="A280" s="28" t="s">
        <v>3</v>
      </c>
      <c r="B280" s="63" t="s">
        <v>37</v>
      </c>
      <c r="E280" s="9">
        <v>86.900000000002549</v>
      </c>
      <c r="F280" s="9">
        <v>525.80000000000052</v>
      </c>
      <c r="G280" s="9">
        <v>392</v>
      </c>
      <c r="H280" s="217">
        <v>839.30000000000018</v>
      </c>
      <c r="I280" s="9">
        <v>487.99999999999955</v>
      </c>
      <c r="J280" s="9">
        <v>773.30000000000018</v>
      </c>
      <c r="K280" s="9">
        <v>648.69999999999993</v>
      </c>
      <c r="L280" s="214">
        <v>949.60000000000036</v>
      </c>
      <c r="N280" s="67">
        <f t="shared" si="8"/>
        <v>4703.6000000000031</v>
      </c>
      <c r="P280" t="s">
        <v>302</v>
      </c>
      <c r="R280" s="3"/>
      <c r="S280" s="216" t="s">
        <v>1754</v>
      </c>
      <c r="T280" s="225"/>
      <c r="U280" s="63"/>
      <c r="V280" s="347"/>
      <c r="W280" s="337"/>
      <c r="X280" s="63"/>
    </row>
    <row r="281" spans="1:24" ht="15">
      <c r="A281" s="28" t="s">
        <v>5</v>
      </c>
      <c r="B281" s="63" t="s">
        <v>11</v>
      </c>
      <c r="E281" s="9">
        <v>58.100000000000726</v>
      </c>
      <c r="F281" s="217">
        <v>578.90000000000009</v>
      </c>
      <c r="G281" s="214">
        <v>716.30000000000041</v>
      </c>
      <c r="H281" s="9">
        <v>815.90000000000032</v>
      </c>
      <c r="I281" s="9">
        <v>553.10000000000014</v>
      </c>
      <c r="J281" s="9">
        <v>682.70000000000027</v>
      </c>
      <c r="K281" s="9">
        <v>696.30000000000041</v>
      </c>
      <c r="L281" s="9">
        <v>463.20000000000005</v>
      </c>
      <c r="N281" s="67">
        <f t="shared" si="8"/>
        <v>4564.5000000000027</v>
      </c>
      <c r="P281" t="s">
        <v>302</v>
      </c>
      <c r="R281" s="3"/>
      <c r="S281" s="3" t="s">
        <v>1754</v>
      </c>
      <c r="T281" s="277"/>
      <c r="U281" s="63"/>
      <c r="V281" s="347"/>
      <c r="W281" s="337"/>
      <c r="X281" s="63"/>
    </row>
    <row r="282" spans="1:24" ht="15">
      <c r="A282" s="28" t="s">
        <v>7</v>
      </c>
      <c r="B282" s="63" t="s">
        <v>33</v>
      </c>
      <c r="E282" s="217">
        <v>92.099999999991994</v>
      </c>
      <c r="F282" s="9">
        <v>519.29999999999984</v>
      </c>
      <c r="G282" s="9">
        <v>375.30000000000018</v>
      </c>
      <c r="H282" s="9">
        <v>757.29999999999984</v>
      </c>
      <c r="I282" s="217">
        <v>589.00000000000045</v>
      </c>
      <c r="J282" s="9">
        <v>645.29999999999995</v>
      </c>
      <c r="K282" s="9">
        <v>651.70000000000027</v>
      </c>
      <c r="L282" s="212">
        <v>866.19999999999891</v>
      </c>
      <c r="N282" s="67">
        <f t="shared" si="8"/>
        <v>4496.1999999999916</v>
      </c>
      <c r="P282" t="s">
        <v>4858</v>
      </c>
      <c r="R282" s="3"/>
      <c r="S282" s="3"/>
      <c r="T282" s="225"/>
      <c r="U282" s="63"/>
      <c r="V282" s="347"/>
      <c r="W282" s="337"/>
      <c r="X282" s="63"/>
    </row>
    <row r="283" spans="1:24" ht="15">
      <c r="A283" s="28" t="s">
        <v>8</v>
      </c>
      <c r="B283" s="63" t="s">
        <v>17</v>
      </c>
      <c r="E283" s="9">
        <v>20.799999999991996</v>
      </c>
      <c r="F283" s="9">
        <v>537.79999999999973</v>
      </c>
      <c r="G283" s="217">
        <v>544.60000000000059</v>
      </c>
      <c r="H283" s="217">
        <v>851</v>
      </c>
      <c r="I283" s="9">
        <v>432.49999999999977</v>
      </c>
      <c r="J283" s="217">
        <v>795.9</v>
      </c>
      <c r="K283" s="9">
        <v>492.20000000000073</v>
      </c>
      <c r="L283" s="9">
        <v>549.60000000000014</v>
      </c>
      <c r="N283" s="67">
        <f t="shared" si="8"/>
        <v>4224.3999999999933</v>
      </c>
      <c r="P283" t="s">
        <v>2453</v>
      </c>
      <c r="R283" s="3"/>
      <c r="S283" s="3"/>
      <c r="T283" s="225"/>
      <c r="U283" s="63"/>
      <c r="V283" s="347"/>
      <c r="W283" s="337"/>
      <c r="X283" s="63"/>
    </row>
    <row r="284" spans="1:24" ht="15">
      <c r="A284" s="28" t="s">
        <v>10</v>
      </c>
      <c r="B284" s="63" t="s">
        <v>23</v>
      </c>
      <c r="E284" s="212">
        <v>152.40000000000947</v>
      </c>
      <c r="F284" s="213">
        <v>697.84999999999991</v>
      </c>
      <c r="G284" s="9">
        <v>333.70000000000027</v>
      </c>
      <c r="H284" s="9">
        <v>494.5</v>
      </c>
      <c r="I284" s="213">
        <v>739.09999999999945</v>
      </c>
      <c r="J284" s="9">
        <v>606.30000000000007</v>
      </c>
      <c r="K284" s="9">
        <v>436.15000000000009</v>
      </c>
      <c r="L284" s="9">
        <v>655.19999999999959</v>
      </c>
      <c r="N284" s="67">
        <f t="shared" si="8"/>
        <v>4115.2000000000089</v>
      </c>
      <c r="P284" t="s">
        <v>1707</v>
      </c>
      <c r="R284" s="3"/>
      <c r="S284" s="216" t="s">
        <v>1556</v>
      </c>
      <c r="T284" s="63"/>
      <c r="U284" s="63"/>
      <c r="V284" s="360"/>
      <c r="W284" s="337"/>
      <c r="X284" s="63"/>
    </row>
    <row r="285" spans="1:24" ht="15">
      <c r="A285" s="28" t="s">
        <v>12</v>
      </c>
      <c r="B285" s="63" t="s">
        <v>154</v>
      </c>
      <c r="E285" s="9" t="s">
        <v>279</v>
      </c>
      <c r="F285" s="9" t="s">
        <v>279</v>
      </c>
      <c r="G285" s="9">
        <v>472.70000000000005</v>
      </c>
      <c r="H285" s="214">
        <v>1062.8999999999999</v>
      </c>
      <c r="I285" s="217">
        <v>610.90000000000032</v>
      </c>
      <c r="J285" s="9">
        <v>601.5</v>
      </c>
      <c r="K285" s="9">
        <v>702.79999999999973</v>
      </c>
      <c r="L285" s="9">
        <v>657.19999999999982</v>
      </c>
      <c r="N285" s="67">
        <f t="shared" si="8"/>
        <v>4108</v>
      </c>
      <c r="P285" t="s">
        <v>370</v>
      </c>
      <c r="R285" s="3"/>
      <c r="S285" s="3" t="s">
        <v>1754</v>
      </c>
      <c r="T285" s="277"/>
      <c r="U285" s="63"/>
      <c r="V285" s="347"/>
      <c r="W285" s="337"/>
      <c r="X285" s="63"/>
    </row>
    <row r="286" spans="1:24" ht="15">
      <c r="A286" s="28" t="s">
        <v>14</v>
      </c>
      <c r="B286" s="63" t="s">
        <v>27</v>
      </c>
      <c r="E286" s="9">
        <v>31.5</v>
      </c>
      <c r="F286" s="9">
        <v>548.20000000000016</v>
      </c>
      <c r="G286" s="213">
        <v>620.70000000000005</v>
      </c>
      <c r="H286" s="9">
        <v>646.09999999999991</v>
      </c>
      <c r="I286" s="212">
        <v>745.40000000000009</v>
      </c>
      <c r="J286" s="9">
        <v>459.79999999999984</v>
      </c>
      <c r="K286" s="9">
        <v>395.10000000000036</v>
      </c>
      <c r="L286" s="9">
        <v>532.40000000000009</v>
      </c>
      <c r="N286" s="67">
        <f t="shared" si="8"/>
        <v>3979.2000000000003</v>
      </c>
      <c r="P286" t="s">
        <v>1706</v>
      </c>
      <c r="R286" s="3"/>
      <c r="S286" s="216"/>
      <c r="T286" s="277"/>
      <c r="U286" s="63"/>
      <c r="V286" s="347"/>
      <c r="W286" s="337"/>
      <c r="X286" s="63"/>
    </row>
    <row r="287" spans="1:24" ht="15">
      <c r="A287" s="28" t="s">
        <v>16</v>
      </c>
      <c r="B287" s="63" t="s">
        <v>25</v>
      </c>
      <c r="E287" s="214">
        <v>182.69999999998836</v>
      </c>
      <c r="F287" s="9">
        <v>326.99999999999977</v>
      </c>
      <c r="G287" s="217">
        <v>484.89999999999964</v>
      </c>
      <c r="H287" s="9">
        <v>826.2999999999995</v>
      </c>
      <c r="I287" s="9">
        <v>377.09999999999968</v>
      </c>
      <c r="J287" s="9">
        <v>569.29999999999995</v>
      </c>
      <c r="K287" s="9">
        <v>708.09999999999991</v>
      </c>
      <c r="L287" s="9">
        <v>417.59999999999991</v>
      </c>
      <c r="N287" s="67">
        <f t="shared" si="8"/>
        <v>3892.9999999999873</v>
      </c>
      <c r="P287" t="s">
        <v>302</v>
      </c>
      <c r="R287" s="3"/>
      <c r="S287" s="3" t="s">
        <v>1754</v>
      </c>
      <c r="T287" s="63"/>
      <c r="U287" s="63"/>
      <c r="V287" s="360"/>
      <c r="W287" s="337"/>
      <c r="X287" s="63"/>
    </row>
    <row r="288" spans="1:24" ht="15">
      <c r="A288" s="28" t="s">
        <v>18</v>
      </c>
      <c r="B288" s="63" t="s">
        <v>141</v>
      </c>
      <c r="E288" s="9" t="s">
        <v>279</v>
      </c>
      <c r="F288" s="9">
        <v>459.3000000000003</v>
      </c>
      <c r="G288" s="217">
        <v>506.59999999999991</v>
      </c>
      <c r="H288" s="9">
        <v>811.99999999999977</v>
      </c>
      <c r="I288" s="9">
        <v>507.90000000000009</v>
      </c>
      <c r="J288" s="9">
        <v>615.6999999999997</v>
      </c>
      <c r="K288" s="9">
        <v>543.25000000000011</v>
      </c>
      <c r="L288" s="9">
        <v>433.59999999999945</v>
      </c>
      <c r="N288" s="67">
        <f t="shared" si="8"/>
        <v>3878.3499999999995</v>
      </c>
      <c r="P288" t="s">
        <v>289</v>
      </c>
      <c r="R288" s="3"/>
      <c r="S288" s="3"/>
      <c r="T288" s="225"/>
      <c r="U288" s="63"/>
      <c r="V288" s="347"/>
      <c r="W288" s="337"/>
      <c r="X288" s="63"/>
    </row>
    <row r="289" spans="1:24" ht="15">
      <c r="A289" s="28" t="s">
        <v>20</v>
      </c>
      <c r="B289" s="63" t="s">
        <v>9</v>
      </c>
      <c r="E289" s="213">
        <v>126.49999999998764</v>
      </c>
      <c r="F289" s="9">
        <v>429.7999999999999</v>
      </c>
      <c r="G289" s="217">
        <v>551.54999999999995</v>
      </c>
      <c r="H289" s="9">
        <v>723.99999999999977</v>
      </c>
      <c r="I289" s="9">
        <v>456.89999999999986</v>
      </c>
      <c r="J289" s="9">
        <v>404.2000000000001</v>
      </c>
      <c r="K289" s="9">
        <v>547.15000000000032</v>
      </c>
      <c r="L289" s="9">
        <v>630.19999999999982</v>
      </c>
      <c r="N289" s="67">
        <f t="shared" si="8"/>
        <v>3870.2999999999874</v>
      </c>
      <c r="P289" t="s">
        <v>292</v>
      </c>
      <c r="R289" s="3"/>
      <c r="S289" s="3"/>
      <c r="T289" s="63"/>
      <c r="U289" s="63"/>
      <c r="V289" s="347"/>
      <c r="W289" s="337"/>
      <c r="X289" s="63"/>
    </row>
    <row r="290" spans="1:24" ht="15">
      <c r="A290" s="28" t="s">
        <v>22</v>
      </c>
      <c r="B290" s="63" t="s">
        <v>142</v>
      </c>
      <c r="E290" s="9" t="s">
        <v>279</v>
      </c>
      <c r="F290" s="217">
        <v>661.00000000000023</v>
      </c>
      <c r="G290" s="9">
        <v>332.49999999999977</v>
      </c>
      <c r="H290" s="213">
        <v>987.90000000000009</v>
      </c>
      <c r="I290" s="9">
        <v>234.20000000000005</v>
      </c>
      <c r="J290" s="9">
        <v>742.5</v>
      </c>
      <c r="K290" s="9">
        <v>530.89999999999964</v>
      </c>
      <c r="L290" s="9">
        <v>339.59999999999945</v>
      </c>
      <c r="N290" s="67">
        <f t="shared" si="8"/>
        <v>3828.5999999999995</v>
      </c>
      <c r="P290" t="s">
        <v>297</v>
      </c>
      <c r="R290" s="3"/>
      <c r="S290" s="3"/>
      <c r="T290" s="277"/>
      <c r="U290" s="63"/>
      <c r="V290" s="347"/>
      <c r="W290" s="337"/>
      <c r="X290" s="63"/>
    </row>
    <row r="291" spans="1:24" ht="15">
      <c r="A291" s="28" t="s">
        <v>24</v>
      </c>
      <c r="B291" s="63" t="s">
        <v>155</v>
      </c>
      <c r="E291" s="9" t="s">
        <v>279</v>
      </c>
      <c r="F291" s="9" t="s">
        <v>279</v>
      </c>
      <c r="G291" s="9">
        <v>361.79999999999973</v>
      </c>
      <c r="H291" s="9">
        <v>764.8</v>
      </c>
      <c r="I291" s="9">
        <v>574.10000000000036</v>
      </c>
      <c r="J291" s="9">
        <v>533.09999999999968</v>
      </c>
      <c r="K291" s="217">
        <v>794.95000000000027</v>
      </c>
      <c r="L291" s="9">
        <v>667</v>
      </c>
      <c r="N291" s="67">
        <f t="shared" si="8"/>
        <v>3695.75</v>
      </c>
      <c r="P291" t="s">
        <v>284</v>
      </c>
      <c r="R291" s="3"/>
      <c r="T291" s="63"/>
      <c r="U291" s="63"/>
      <c r="V291" s="347"/>
      <c r="W291" s="337"/>
      <c r="X291" s="63"/>
    </row>
    <row r="292" spans="1:24" ht="15">
      <c r="A292" s="28" t="s">
        <v>26</v>
      </c>
      <c r="B292" s="63" t="s">
        <v>1</v>
      </c>
      <c r="E292" s="9">
        <v>43.100000000002183</v>
      </c>
      <c r="F292" s="214">
        <v>713.10000000000014</v>
      </c>
      <c r="G292" s="9">
        <v>252.70000000000005</v>
      </c>
      <c r="H292" s="9">
        <v>546.89999999999964</v>
      </c>
      <c r="I292" s="9">
        <v>259.40000000000009</v>
      </c>
      <c r="J292" s="9">
        <v>697.25</v>
      </c>
      <c r="K292" s="9">
        <v>700</v>
      </c>
      <c r="L292" s="9">
        <v>447.19999999999959</v>
      </c>
      <c r="N292" s="67">
        <f t="shared" si="8"/>
        <v>3659.6500000000015</v>
      </c>
      <c r="P292" t="s">
        <v>282</v>
      </c>
      <c r="R292" s="3"/>
      <c r="S292" s="3" t="s">
        <v>1754</v>
      </c>
      <c r="T292" s="277"/>
      <c r="U292" s="63"/>
      <c r="V292" s="347"/>
      <c r="W292" s="337"/>
      <c r="X292" s="63"/>
    </row>
    <row r="293" spans="1:24" ht="15">
      <c r="A293" s="28" t="s">
        <v>28</v>
      </c>
      <c r="B293" s="63" t="s">
        <v>778</v>
      </c>
      <c r="E293" s="9" t="s">
        <v>279</v>
      </c>
      <c r="F293" s="9" t="s">
        <v>279</v>
      </c>
      <c r="G293" s="9" t="s">
        <v>279</v>
      </c>
      <c r="H293" s="217">
        <v>894.89999999999964</v>
      </c>
      <c r="I293" s="9">
        <v>436.40000000000009</v>
      </c>
      <c r="J293" s="214">
        <v>987.49999999999966</v>
      </c>
      <c r="K293" s="9">
        <v>545.40000000000009</v>
      </c>
      <c r="L293" s="9">
        <v>717.49999999999977</v>
      </c>
      <c r="N293" s="67">
        <f t="shared" si="8"/>
        <v>3581.6999999999989</v>
      </c>
      <c r="P293" t="s">
        <v>370</v>
      </c>
      <c r="R293" s="3"/>
      <c r="S293" s="216" t="s">
        <v>1754</v>
      </c>
      <c r="T293" s="63"/>
      <c r="U293" s="63"/>
      <c r="V293" s="360"/>
      <c r="W293" s="337"/>
      <c r="X293" s="63"/>
    </row>
    <row r="294" spans="1:24" ht="15">
      <c r="A294" s="28" t="s">
        <v>30</v>
      </c>
      <c r="B294" s="63" t="s">
        <v>143</v>
      </c>
      <c r="E294" s="9" t="s">
        <v>279</v>
      </c>
      <c r="F294" s="217">
        <v>635.80000000000007</v>
      </c>
      <c r="G294" s="9">
        <v>463.39999999999986</v>
      </c>
      <c r="H294" s="9">
        <v>580.60000000000059</v>
      </c>
      <c r="I294" s="9">
        <v>310.79999999999973</v>
      </c>
      <c r="J294" s="9">
        <v>553.40000000000009</v>
      </c>
      <c r="K294" s="9">
        <v>619.30000000000007</v>
      </c>
      <c r="L294" s="9">
        <v>412.89999999999918</v>
      </c>
      <c r="N294" s="67">
        <f t="shared" si="8"/>
        <v>3576.1999999999994</v>
      </c>
      <c r="P294" t="s">
        <v>285</v>
      </c>
      <c r="R294" s="3"/>
      <c r="S294" s="3"/>
      <c r="T294" s="63"/>
      <c r="U294" s="63"/>
      <c r="V294" s="347"/>
      <c r="W294" s="337"/>
      <c r="X294" s="63"/>
    </row>
    <row r="295" spans="1:24" ht="15">
      <c r="A295" s="28" t="s">
        <v>32</v>
      </c>
      <c r="B295" s="63" t="s">
        <v>13</v>
      </c>
      <c r="E295" s="217">
        <v>95.30000000000291</v>
      </c>
      <c r="F295" s="217">
        <v>582.20000000000005</v>
      </c>
      <c r="G295" s="9">
        <v>237.20000000000005</v>
      </c>
      <c r="H295" s="9">
        <v>498.7000000000005</v>
      </c>
      <c r="I295" s="9">
        <v>422.20000000000027</v>
      </c>
      <c r="J295" s="9">
        <v>745.80000000000007</v>
      </c>
      <c r="K295" s="9">
        <v>432.10000000000014</v>
      </c>
      <c r="L295" s="9">
        <v>555.50000000000091</v>
      </c>
      <c r="N295" s="67">
        <f t="shared" si="8"/>
        <v>3569.0000000000045</v>
      </c>
      <c r="P295" t="s">
        <v>306</v>
      </c>
      <c r="R295" s="3"/>
      <c r="S295" s="3"/>
      <c r="T295" s="277"/>
      <c r="U295" s="63"/>
      <c r="V295" s="347"/>
      <c r="W295" s="337"/>
      <c r="X295" s="63"/>
    </row>
    <row r="296" spans="1:24" ht="15">
      <c r="A296" s="28" t="s">
        <v>34</v>
      </c>
      <c r="B296" s="63" t="s">
        <v>162</v>
      </c>
      <c r="E296" s="9" t="s">
        <v>279</v>
      </c>
      <c r="F296" s="9" t="s">
        <v>279</v>
      </c>
      <c r="G296" s="212">
        <v>697.90000000000032</v>
      </c>
      <c r="H296" s="9">
        <v>631.10000000000036</v>
      </c>
      <c r="I296" s="9">
        <v>261.29999999999984</v>
      </c>
      <c r="J296" s="9">
        <v>399.8</v>
      </c>
      <c r="K296" s="9">
        <v>734.90000000000032</v>
      </c>
      <c r="L296" s="9">
        <v>727.49999999999909</v>
      </c>
      <c r="N296" s="67">
        <f t="shared" si="8"/>
        <v>3452.5</v>
      </c>
      <c r="P296" t="s">
        <v>301</v>
      </c>
      <c r="R296" s="3"/>
      <c r="S296" s="3"/>
      <c r="T296" s="63"/>
      <c r="U296" s="63"/>
      <c r="V296" s="360"/>
      <c r="W296" s="337"/>
      <c r="X296" s="63"/>
    </row>
    <row r="297" spans="1:24" ht="15">
      <c r="A297" s="28" t="s">
        <v>36</v>
      </c>
      <c r="B297" s="63" t="s">
        <v>763</v>
      </c>
      <c r="E297" s="9" t="s">
        <v>279</v>
      </c>
      <c r="F297" s="9" t="s">
        <v>279</v>
      </c>
      <c r="G297" s="9" t="s">
        <v>279</v>
      </c>
      <c r="H297" s="9">
        <v>817.84999999999968</v>
      </c>
      <c r="I297" s="9">
        <v>535.89999999999964</v>
      </c>
      <c r="J297" s="9">
        <v>627.79999999999995</v>
      </c>
      <c r="K297" s="9">
        <v>623.30000000000064</v>
      </c>
      <c r="L297" s="217">
        <v>795.2</v>
      </c>
      <c r="N297" s="67">
        <f t="shared" si="8"/>
        <v>3400.05</v>
      </c>
      <c r="P297" t="s">
        <v>293</v>
      </c>
      <c r="S297" s="63"/>
      <c r="T297" s="63"/>
      <c r="U297" s="63"/>
      <c r="V297" s="360"/>
      <c r="W297" s="337"/>
      <c r="X297" s="63"/>
    </row>
    <row r="298" spans="1:24" ht="15">
      <c r="A298" s="28" t="s">
        <v>38</v>
      </c>
      <c r="B298" s="63" t="s">
        <v>748</v>
      </c>
      <c r="E298" s="9" t="s">
        <v>279</v>
      </c>
      <c r="F298" s="9" t="s">
        <v>279</v>
      </c>
      <c r="G298" s="9" t="s">
        <v>279</v>
      </c>
      <c r="H298" s="9">
        <v>771.49999999999977</v>
      </c>
      <c r="I298" s="9">
        <v>571.59999999999991</v>
      </c>
      <c r="J298" s="9">
        <v>588.70000000000005</v>
      </c>
      <c r="K298" s="9">
        <v>708.99999999999989</v>
      </c>
      <c r="L298" s="9">
        <v>582.80000000000041</v>
      </c>
      <c r="N298" s="67">
        <f t="shared" si="8"/>
        <v>3223.6000000000004</v>
      </c>
      <c r="S298" s="63"/>
      <c r="T298" s="277"/>
      <c r="U298" s="63"/>
      <c r="V298" s="348"/>
      <c r="W298" s="337"/>
      <c r="X298" s="63"/>
    </row>
    <row r="299" spans="1:24" ht="15">
      <c r="A299" s="28" t="s">
        <v>145</v>
      </c>
      <c r="B299" s="63" t="s">
        <v>15</v>
      </c>
      <c r="E299" s="9">
        <v>43.500000000001457</v>
      </c>
      <c r="F299" s="9">
        <v>265.30000000000035</v>
      </c>
      <c r="G299" s="9">
        <v>175.70000000000005</v>
      </c>
      <c r="H299" s="9">
        <v>664.39999999999964</v>
      </c>
      <c r="I299" s="9">
        <v>442.59999999999945</v>
      </c>
      <c r="J299" s="9">
        <v>698.10000000000036</v>
      </c>
      <c r="K299" s="9">
        <v>463.1</v>
      </c>
      <c r="L299" s="9">
        <v>453.10000000000036</v>
      </c>
      <c r="N299" s="67">
        <f t="shared" si="8"/>
        <v>3205.8000000000015</v>
      </c>
      <c r="R299" s="3"/>
      <c r="S299" s="3"/>
      <c r="T299" s="277"/>
      <c r="U299" s="63"/>
      <c r="V299" s="347"/>
      <c r="W299" s="337"/>
      <c r="X299" s="63"/>
    </row>
    <row r="300" spans="1:24" ht="15">
      <c r="A300" s="28" t="s">
        <v>146</v>
      </c>
      <c r="B300" s="63" t="s">
        <v>779</v>
      </c>
      <c r="E300" s="9" t="s">
        <v>279</v>
      </c>
      <c r="F300" s="9" t="s">
        <v>279</v>
      </c>
      <c r="G300" s="9" t="s">
        <v>279</v>
      </c>
      <c r="H300" s="9">
        <v>505.80000000000018</v>
      </c>
      <c r="I300" s="9">
        <v>443</v>
      </c>
      <c r="J300" s="9">
        <v>747.9000000000002</v>
      </c>
      <c r="K300" s="217">
        <v>763.40000000000009</v>
      </c>
      <c r="L300" s="9">
        <v>725.10000000000036</v>
      </c>
      <c r="N300" s="67">
        <f t="shared" si="8"/>
        <v>3185.2000000000007</v>
      </c>
      <c r="P300" t="s">
        <v>288</v>
      </c>
      <c r="T300" s="277"/>
      <c r="U300" s="63"/>
      <c r="V300" s="347"/>
      <c r="W300" s="337"/>
      <c r="X300" s="63"/>
    </row>
    <row r="301" spans="1:24" ht="15">
      <c r="A301" s="28" t="s">
        <v>147</v>
      </c>
      <c r="B301" s="63" t="s">
        <v>39</v>
      </c>
      <c r="E301" s="217">
        <v>101.30000000000655</v>
      </c>
      <c r="F301" s="217">
        <v>581.4</v>
      </c>
      <c r="G301" s="9">
        <v>231.79999999999995</v>
      </c>
      <c r="H301" s="9">
        <v>661.80000000000041</v>
      </c>
      <c r="I301" s="9">
        <v>331.5</v>
      </c>
      <c r="J301" s="9">
        <v>702.59999999999991</v>
      </c>
      <c r="K301" s="9">
        <v>536.59999999999991</v>
      </c>
      <c r="L301" s="9" t="s">
        <v>279</v>
      </c>
      <c r="N301" s="67">
        <f t="shared" si="8"/>
        <v>3147.0000000000068</v>
      </c>
      <c r="P301" t="s">
        <v>305</v>
      </c>
      <c r="R301" s="3"/>
      <c r="S301" s="3"/>
      <c r="T301" s="63"/>
      <c r="U301" s="63"/>
      <c r="V301" s="360"/>
      <c r="W301" s="337"/>
      <c r="X301" s="63"/>
    </row>
    <row r="302" spans="1:24" ht="15">
      <c r="A302" s="28" t="s">
        <v>151</v>
      </c>
      <c r="B302" s="63" t="s">
        <v>153</v>
      </c>
      <c r="E302" s="9" t="s">
        <v>279</v>
      </c>
      <c r="F302" s="9" t="s">
        <v>279</v>
      </c>
      <c r="G302" s="9">
        <v>263.00000000000023</v>
      </c>
      <c r="H302" s="9">
        <v>583.99999999999977</v>
      </c>
      <c r="I302" s="9">
        <v>361.00000000000023</v>
      </c>
      <c r="J302" s="217">
        <v>869.8</v>
      </c>
      <c r="K302" s="9">
        <v>554.70000000000027</v>
      </c>
      <c r="L302" s="9">
        <v>472.39999999999918</v>
      </c>
      <c r="N302" s="67">
        <f t="shared" si="8"/>
        <v>3104.8999999999996</v>
      </c>
      <c r="P302" t="s">
        <v>284</v>
      </c>
      <c r="T302" s="277"/>
      <c r="U302" s="63"/>
      <c r="V302" s="347"/>
      <c r="W302" s="337"/>
      <c r="X302" s="63"/>
    </row>
    <row r="303" spans="1:24" ht="15">
      <c r="A303" s="28" t="s">
        <v>157</v>
      </c>
      <c r="B303" s="63" t="s">
        <v>762</v>
      </c>
      <c r="E303" s="9" t="s">
        <v>279</v>
      </c>
      <c r="F303" s="9" t="s">
        <v>279</v>
      </c>
      <c r="G303" s="9" t="s">
        <v>279</v>
      </c>
      <c r="H303" s="9">
        <v>715</v>
      </c>
      <c r="I303" s="9">
        <v>436.99999999999977</v>
      </c>
      <c r="J303" s="9">
        <v>653.99999999999989</v>
      </c>
      <c r="K303" s="9">
        <v>524.40000000000009</v>
      </c>
      <c r="L303" s="217">
        <v>767.20000000000027</v>
      </c>
      <c r="N303" s="67">
        <f t="shared" si="8"/>
        <v>3097.6</v>
      </c>
      <c r="P303" t="s">
        <v>294</v>
      </c>
      <c r="T303" s="225"/>
      <c r="U303" s="63"/>
      <c r="V303" s="347"/>
      <c r="W303" s="337"/>
      <c r="X303" s="63"/>
    </row>
    <row r="304" spans="1:24" ht="15">
      <c r="A304" s="28" t="s">
        <v>159</v>
      </c>
      <c r="B304" s="63" t="s">
        <v>19</v>
      </c>
      <c r="E304" s="217">
        <v>95.69999999999564</v>
      </c>
      <c r="F304" s="9">
        <v>560.00000000000011</v>
      </c>
      <c r="G304" s="9">
        <v>438.10000000000036</v>
      </c>
      <c r="H304" s="217">
        <v>951.19999999999914</v>
      </c>
      <c r="I304" s="9">
        <v>268.99999999999977</v>
      </c>
      <c r="J304" s="9">
        <v>782.10000000000014</v>
      </c>
      <c r="K304" s="9" t="s">
        <v>279</v>
      </c>
      <c r="L304" s="9" t="s">
        <v>279</v>
      </c>
      <c r="N304" s="67">
        <f t="shared" si="8"/>
        <v>3096.0999999999949</v>
      </c>
      <c r="P304" t="s">
        <v>317</v>
      </c>
      <c r="R304" s="3"/>
      <c r="S304" s="3"/>
      <c r="T304" s="63"/>
      <c r="U304" s="63"/>
      <c r="V304" s="347"/>
      <c r="W304" s="337"/>
      <c r="X304" s="63"/>
    </row>
    <row r="305" spans="1:24" ht="15">
      <c r="A305" s="28" t="s">
        <v>160</v>
      </c>
      <c r="B305" s="63" t="s">
        <v>755</v>
      </c>
      <c r="E305" s="9" t="s">
        <v>279</v>
      </c>
      <c r="F305" s="9" t="s">
        <v>279</v>
      </c>
      <c r="G305" s="9" t="s">
        <v>279</v>
      </c>
      <c r="H305" s="9">
        <v>577.89999999999986</v>
      </c>
      <c r="I305" s="9">
        <v>382.90000000000055</v>
      </c>
      <c r="J305" s="217">
        <v>819.10000000000025</v>
      </c>
      <c r="K305" s="217">
        <v>751.05000000000018</v>
      </c>
      <c r="L305" s="9">
        <v>524.10000000000082</v>
      </c>
      <c r="N305" s="67">
        <f t="shared" si="8"/>
        <v>3055.0500000000015</v>
      </c>
      <c r="P305" t="s">
        <v>343</v>
      </c>
      <c r="S305" s="63"/>
      <c r="T305" s="277"/>
      <c r="U305" s="63"/>
      <c r="V305" s="347"/>
      <c r="W305" s="337"/>
      <c r="X305" s="63"/>
    </row>
    <row r="306" spans="1:24" ht="15">
      <c r="A306" s="28" t="s">
        <v>161</v>
      </c>
      <c r="B306" s="63" t="s">
        <v>783</v>
      </c>
      <c r="E306" s="9" t="s">
        <v>279</v>
      </c>
      <c r="F306" s="9" t="s">
        <v>279</v>
      </c>
      <c r="G306" s="9" t="s">
        <v>279</v>
      </c>
      <c r="H306" s="9">
        <v>579.10000000000059</v>
      </c>
      <c r="I306" s="9">
        <v>574.00000000000023</v>
      </c>
      <c r="J306" s="9">
        <v>509</v>
      </c>
      <c r="K306" s="217">
        <v>777.5</v>
      </c>
      <c r="L306" s="9">
        <v>612.49999999999955</v>
      </c>
      <c r="N306" s="67">
        <f t="shared" si="8"/>
        <v>3052.1000000000004</v>
      </c>
      <c r="P306" t="s">
        <v>285</v>
      </c>
      <c r="S306" s="63"/>
      <c r="T306" s="63"/>
      <c r="U306" s="63"/>
      <c r="V306" s="360"/>
      <c r="W306" s="337"/>
      <c r="X306" s="63"/>
    </row>
    <row r="307" spans="1:24" ht="15">
      <c r="A307" s="28" t="s">
        <v>163</v>
      </c>
      <c r="B307" s="63" t="s">
        <v>800</v>
      </c>
      <c r="E307" s="9" t="s">
        <v>279</v>
      </c>
      <c r="F307" s="9" t="s">
        <v>279</v>
      </c>
      <c r="G307" s="9" t="s">
        <v>279</v>
      </c>
      <c r="H307" s="217">
        <v>852.19999999999936</v>
      </c>
      <c r="I307" s="9">
        <v>331.79999999999973</v>
      </c>
      <c r="J307" s="9">
        <v>665.5</v>
      </c>
      <c r="K307" s="9">
        <v>668.80000000000018</v>
      </c>
      <c r="L307" s="9">
        <v>525.099999999999</v>
      </c>
      <c r="N307" s="67">
        <f t="shared" si="8"/>
        <v>3043.3999999999983</v>
      </c>
      <c r="P307" t="s">
        <v>288</v>
      </c>
      <c r="T307" s="277"/>
      <c r="U307" s="63"/>
      <c r="V307" s="348"/>
      <c r="W307" s="337"/>
      <c r="X307" s="63"/>
    </row>
    <row r="308" spans="1:24" ht="15">
      <c r="A308" s="28" t="s">
        <v>275</v>
      </c>
      <c r="B308" s="63" t="s">
        <v>144</v>
      </c>
      <c r="E308" s="9" t="s">
        <v>279</v>
      </c>
      <c r="F308" s="217">
        <v>581.50000000000011</v>
      </c>
      <c r="G308" s="9">
        <v>234.59999999999991</v>
      </c>
      <c r="H308" s="9">
        <v>808.70000000000027</v>
      </c>
      <c r="I308" s="9">
        <v>295.19999999999993</v>
      </c>
      <c r="J308" s="9">
        <v>544.59999999999991</v>
      </c>
      <c r="K308" s="9">
        <v>517.24999999999977</v>
      </c>
      <c r="L308" s="9" t="s">
        <v>279</v>
      </c>
      <c r="N308" s="67">
        <f t="shared" si="8"/>
        <v>2981.8499999999995</v>
      </c>
      <c r="P308" t="s">
        <v>288</v>
      </c>
      <c r="R308" s="3"/>
      <c r="S308" s="3"/>
      <c r="T308" s="277"/>
      <c r="U308" s="63"/>
      <c r="V308" s="348"/>
      <c r="W308" s="337"/>
      <c r="X308" s="63"/>
    </row>
    <row r="309" spans="1:24" ht="15">
      <c r="A309" s="28" t="s">
        <v>276</v>
      </c>
      <c r="B309" s="63" t="s">
        <v>764</v>
      </c>
      <c r="E309" s="9" t="s">
        <v>279</v>
      </c>
      <c r="F309" s="9" t="s">
        <v>279</v>
      </c>
      <c r="G309" s="9" t="s">
        <v>279</v>
      </c>
      <c r="H309" s="9">
        <v>541.90000000000032</v>
      </c>
      <c r="I309" s="9">
        <v>390.09999999999968</v>
      </c>
      <c r="J309" s="9">
        <v>748.8</v>
      </c>
      <c r="K309" s="9">
        <v>503.70000000000005</v>
      </c>
      <c r="L309" s="217">
        <v>790.69999999999936</v>
      </c>
      <c r="N309" s="67">
        <f t="shared" si="8"/>
        <v>2975.1999999999994</v>
      </c>
      <c r="P309" t="s">
        <v>288</v>
      </c>
      <c r="T309" s="63"/>
      <c r="U309" s="63"/>
      <c r="V309" s="347"/>
      <c r="W309" s="337"/>
      <c r="X309" s="63"/>
    </row>
    <row r="310" spans="1:24" ht="15">
      <c r="A310" s="28" t="s">
        <v>277</v>
      </c>
      <c r="B310" s="63" t="s">
        <v>746</v>
      </c>
      <c r="E310" s="9" t="s">
        <v>279</v>
      </c>
      <c r="F310" s="9" t="s">
        <v>279</v>
      </c>
      <c r="G310" s="9" t="s">
        <v>279</v>
      </c>
      <c r="H310" s="217">
        <v>954.09999999999968</v>
      </c>
      <c r="I310" s="9">
        <v>393.60000000000014</v>
      </c>
      <c r="J310" s="9">
        <v>517.79999999999995</v>
      </c>
      <c r="K310" s="9">
        <v>594.04999999999973</v>
      </c>
      <c r="L310" s="9">
        <v>488.70000000000073</v>
      </c>
      <c r="N310" s="67">
        <f t="shared" ref="N310:N341" si="9">SUM(E310:L310)</f>
        <v>2948.25</v>
      </c>
      <c r="P310" t="s">
        <v>285</v>
      </c>
      <c r="R310" s="3"/>
      <c r="S310" s="63"/>
      <c r="T310" s="277"/>
      <c r="U310" s="63"/>
      <c r="V310" s="347"/>
      <c r="W310" s="337"/>
      <c r="X310" s="63"/>
    </row>
    <row r="311" spans="1:24" ht="15">
      <c r="A311" s="28" t="s">
        <v>278</v>
      </c>
      <c r="B311" s="229" t="s">
        <v>1657</v>
      </c>
      <c r="C311" s="3"/>
      <c r="D311" s="3"/>
      <c r="E311" s="9" t="s">
        <v>279</v>
      </c>
      <c r="F311" s="9" t="s">
        <v>279</v>
      </c>
      <c r="G311" s="9" t="s">
        <v>279</v>
      </c>
      <c r="H311" s="9" t="s">
        <v>279</v>
      </c>
      <c r="I311" s="9">
        <v>420.5</v>
      </c>
      <c r="J311" s="212">
        <v>907.29999999999973</v>
      </c>
      <c r="K311" s="212">
        <v>806.50000000000023</v>
      </c>
      <c r="L311" s="217">
        <v>796.60000000000105</v>
      </c>
      <c r="N311" s="67">
        <f t="shared" si="9"/>
        <v>2930.9000000000015</v>
      </c>
      <c r="P311" t="s">
        <v>4860</v>
      </c>
      <c r="S311" s="63"/>
      <c r="T311" s="63"/>
      <c r="U311" s="63"/>
      <c r="V311" s="360"/>
      <c r="W311" s="337"/>
      <c r="X311" s="63"/>
    </row>
    <row r="312" spans="1:24" ht="15">
      <c r="A312" s="28" t="s">
        <v>735</v>
      </c>
      <c r="B312" s="63" t="s">
        <v>738</v>
      </c>
      <c r="E312" s="9" t="s">
        <v>279</v>
      </c>
      <c r="F312" s="9" t="s">
        <v>279</v>
      </c>
      <c r="G312" s="9" t="s">
        <v>279</v>
      </c>
      <c r="H312" s="9">
        <v>661.19999999999982</v>
      </c>
      <c r="I312" s="9">
        <v>418.60000000000014</v>
      </c>
      <c r="J312" s="9">
        <v>594.00000000000011</v>
      </c>
      <c r="K312" s="9">
        <v>443.69999999999993</v>
      </c>
      <c r="L312" s="9">
        <v>727</v>
      </c>
      <c r="N312" s="67">
        <f t="shared" si="9"/>
        <v>2844.5</v>
      </c>
      <c r="S312" s="63"/>
      <c r="T312" s="277"/>
      <c r="U312" s="63"/>
      <c r="V312" s="348"/>
      <c r="W312" s="337"/>
      <c r="X312" s="63"/>
    </row>
    <row r="313" spans="1:24" ht="15">
      <c r="A313" s="28" t="s">
        <v>736</v>
      </c>
      <c r="B313" s="63" t="s">
        <v>6</v>
      </c>
      <c r="E313" s="217">
        <v>90.399999999995629</v>
      </c>
      <c r="F313" s="212">
        <v>706.5999999999998</v>
      </c>
      <c r="G313" s="9">
        <v>148.40000000000032</v>
      </c>
      <c r="H313" s="9">
        <v>556.15000000000032</v>
      </c>
      <c r="I313" s="217">
        <v>583.09999999999968</v>
      </c>
      <c r="J313" s="9">
        <v>752.19999999999982</v>
      </c>
      <c r="K313" s="9" t="s">
        <v>279</v>
      </c>
      <c r="L313" s="9" t="s">
        <v>279</v>
      </c>
      <c r="N313" s="67">
        <f t="shared" si="9"/>
        <v>2836.8499999999958</v>
      </c>
      <c r="P313" t="s">
        <v>1709</v>
      </c>
      <c r="R313" s="3"/>
      <c r="S313" s="3"/>
      <c r="T313" s="277"/>
      <c r="U313" s="63"/>
      <c r="V313" s="347"/>
      <c r="W313" s="337"/>
      <c r="X313" s="63"/>
    </row>
    <row r="314" spans="1:24" ht="15">
      <c r="A314" s="28" t="s">
        <v>737</v>
      </c>
      <c r="B314" s="63" t="s">
        <v>749</v>
      </c>
      <c r="E314" s="9" t="s">
        <v>279</v>
      </c>
      <c r="F314" s="9" t="s">
        <v>279</v>
      </c>
      <c r="G314" s="9" t="s">
        <v>279</v>
      </c>
      <c r="H314" s="9">
        <v>654.90000000000009</v>
      </c>
      <c r="I314" s="9">
        <v>271.79999999999995</v>
      </c>
      <c r="J314" s="9">
        <v>510.80000000000018</v>
      </c>
      <c r="K314" s="9">
        <v>678.2</v>
      </c>
      <c r="L314" s="9">
        <v>680.09999999999854</v>
      </c>
      <c r="N314" s="67">
        <f t="shared" si="9"/>
        <v>2795.7999999999988</v>
      </c>
      <c r="T314" s="63"/>
      <c r="U314" s="63"/>
      <c r="V314" s="347"/>
      <c r="W314" s="337"/>
      <c r="X314" s="63"/>
    </row>
    <row r="315" spans="1:24" ht="15">
      <c r="A315" s="28" t="s">
        <v>739</v>
      </c>
      <c r="B315" s="63" t="s">
        <v>790</v>
      </c>
      <c r="E315" s="9" t="s">
        <v>279</v>
      </c>
      <c r="F315" s="9" t="s">
        <v>279</v>
      </c>
      <c r="G315" s="9" t="s">
        <v>279</v>
      </c>
      <c r="H315" s="9">
        <v>647.80000000000041</v>
      </c>
      <c r="I315" s="9">
        <v>331.20000000000005</v>
      </c>
      <c r="J315" s="9">
        <v>650.20000000000005</v>
      </c>
      <c r="K315" s="9">
        <v>614.80000000000007</v>
      </c>
      <c r="L315" s="9">
        <v>525.99999999999886</v>
      </c>
      <c r="N315" s="67">
        <f t="shared" si="9"/>
        <v>2769.9999999999991</v>
      </c>
      <c r="T315" s="63"/>
      <c r="U315" s="63"/>
      <c r="V315" s="347"/>
      <c r="W315" s="337"/>
      <c r="X315" s="63"/>
    </row>
    <row r="316" spans="1:24" ht="15">
      <c r="A316" s="28" t="s">
        <v>745</v>
      </c>
      <c r="B316" s="63" t="s">
        <v>757</v>
      </c>
      <c r="E316" s="9" t="s">
        <v>279</v>
      </c>
      <c r="F316" s="9" t="s">
        <v>279</v>
      </c>
      <c r="G316" s="9" t="s">
        <v>279</v>
      </c>
      <c r="H316" s="9">
        <v>719.79999999999973</v>
      </c>
      <c r="I316" s="9">
        <v>332.60000000000014</v>
      </c>
      <c r="J316" s="9">
        <v>519.80000000000007</v>
      </c>
      <c r="K316" s="9">
        <v>671.44999999999993</v>
      </c>
      <c r="L316" s="9">
        <v>520.60000000000082</v>
      </c>
      <c r="N316" s="67">
        <f t="shared" si="9"/>
        <v>2764.2500000000005</v>
      </c>
      <c r="S316" s="63"/>
      <c r="T316" s="63"/>
      <c r="U316" s="63"/>
      <c r="V316" s="360"/>
      <c r="W316" s="337"/>
      <c r="X316" s="63"/>
    </row>
    <row r="317" spans="1:24" ht="15">
      <c r="A317" s="28" t="s">
        <v>747</v>
      </c>
      <c r="B317" s="63" t="s">
        <v>156</v>
      </c>
      <c r="E317" s="9" t="s">
        <v>279</v>
      </c>
      <c r="F317" s="9" t="s">
        <v>279</v>
      </c>
      <c r="G317" s="9">
        <v>326.40000000000009</v>
      </c>
      <c r="H317" s="9">
        <v>680.40000000000032</v>
      </c>
      <c r="I317" s="9">
        <v>373.29999999999995</v>
      </c>
      <c r="J317" s="9">
        <v>643</v>
      </c>
      <c r="K317" s="9">
        <v>693.09999999999968</v>
      </c>
      <c r="L317" s="9" t="s">
        <v>279</v>
      </c>
      <c r="N317" s="67">
        <f t="shared" si="9"/>
        <v>2716.2</v>
      </c>
      <c r="R317" s="3"/>
      <c r="S317" s="63"/>
      <c r="T317" s="63"/>
      <c r="U317" s="63"/>
      <c r="V317" s="360"/>
      <c r="W317" s="337"/>
      <c r="X317" s="63"/>
    </row>
    <row r="318" spans="1:24" ht="15">
      <c r="A318" s="28" t="s">
        <v>750</v>
      </c>
      <c r="B318" s="28" t="s">
        <v>734</v>
      </c>
      <c r="E318" s="9" t="s">
        <v>279</v>
      </c>
      <c r="F318" s="9" t="s">
        <v>279</v>
      </c>
      <c r="G318" s="9" t="s">
        <v>279</v>
      </c>
      <c r="H318" s="9">
        <v>443.00000000000023</v>
      </c>
      <c r="I318" s="217">
        <v>605.09999999999991</v>
      </c>
      <c r="J318" s="217">
        <v>804.6</v>
      </c>
      <c r="K318" s="9">
        <v>533.59999999999991</v>
      </c>
      <c r="L318" s="9">
        <v>293.80000000000041</v>
      </c>
      <c r="N318" s="67">
        <f t="shared" si="9"/>
        <v>2680.1000000000004</v>
      </c>
      <c r="P318" t="s">
        <v>306</v>
      </c>
      <c r="T318" s="63"/>
      <c r="U318" s="63"/>
      <c r="V318" s="360"/>
      <c r="W318" s="337"/>
      <c r="X318" s="63"/>
    </row>
    <row r="319" spans="1:24" ht="15">
      <c r="A319" s="28" t="s">
        <v>751</v>
      </c>
      <c r="B319" s="63" t="s">
        <v>753</v>
      </c>
      <c r="E319" s="9" t="s">
        <v>279</v>
      </c>
      <c r="F319" s="9" t="s">
        <v>279</v>
      </c>
      <c r="G319" s="9" t="s">
        <v>279</v>
      </c>
      <c r="H319" s="9">
        <v>692.89999999999986</v>
      </c>
      <c r="I319" s="9">
        <v>288.79999999999973</v>
      </c>
      <c r="J319" s="9">
        <v>500.9</v>
      </c>
      <c r="K319" s="9">
        <v>596.60000000000048</v>
      </c>
      <c r="L319" s="9">
        <v>586.79999999999973</v>
      </c>
      <c r="N319" s="67">
        <f t="shared" si="9"/>
        <v>2665.9999999999995</v>
      </c>
      <c r="T319" s="225"/>
      <c r="U319" s="63"/>
      <c r="V319" s="347"/>
      <c r="W319" s="337"/>
      <c r="X319" s="63"/>
    </row>
    <row r="320" spans="1:24" ht="15">
      <c r="A320" s="28" t="s">
        <v>754</v>
      </c>
      <c r="B320" s="63" t="s">
        <v>796</v>
      </c>
      <c r="E320" s="9" t="s">
        <v>279</v>
      </c>
      <c r="F320" s="9" t="s">
        <v>279</v>
      </c>
      <c r="G320" s="9" t="s">
        <v>279</v>
      </c>
      <c r="H320" s="9">
        <v>608.54999999999995</v>
      </c>
      <c r="I320" s="9">
        <v>281.59999999999945</v>
      </c>
      <c r="J320" s="217">
        <v>790.10000000000036</v>
      </c>
      <c r="K320" s="9">
        <v>478.45000000000016</v>
      </c>
      <c r="L320" s="9">
        <v>494.99999999999955</v>
      </c>
      <c r="N320" s="67">
        <f t="shared" si="9"/>
        <v>2653.6999999999994</v>
      </c>
      <c r="P320" t="s">
        <v>294</v>
      </c>
      <c r="T320" s="63"/>
      <c r="U320" s="63"/>
      <c r="V320" s="360"/>
      <c r="W320" s="337"/>
      <c r="X320" s="63"/>
    </row>
    <row r="321" spans="1:24" ht="15">
      <c r="A321" s="28" t="s">
        <v>756</v>
      </c>
      <c r="B321" s="28" t="s">
        <v>728</v>
      </c>
      <c r="E321" s="9" t="s">
        <v>279</v>
      </c>
      <c r="F321" s="9" t="s">
        <v>279</v>
      </c>
      <c r="G321" s="9" t="s">
        <v>279</v>
      </c>
      <c r="H321" s="9">
        <v>467.99999999999989</v>
      </c>
      <c r="I321" s="9">
        <v>441.5</v>
      </c>
      <c r="J321" s="9">
        <v>740.69999999999993</v>
      </c>
      <c r="K321" s="9">
        <v>284.20000000000005</v>
      </c>
      <c r="L321" s="9">
        <v>640.70000000000027</v>
      </c>
      <c r="N321" s="67">
        <f t="shared" si="9"/>
        <v>2575.1000000000004</v>
      </c>
      <c r="T321" s="277"/>
      <c r="U321" s="63"/>
      <c r="V321" s="347"/>
      <c r="W321" s="337"/>
      <c r="X321" s="63"/>
    </row>
    <row r="322" spans="1:24" ht="15">
      <c r="A322" s="28" t="s">
        <v>761</v>
      </c>
      <c r="B322" s="63" t="s">
        <v>771</v>
      </c>
      <c r="E322" s="9" t="s">
        <v>279</v>
      </c>
      <c r="F322" s="9" t="s">
        <v>279</v>
      </c>
      <c r="G322" s="9" t="s">
        <v>279</v>
      </c>
      <c r="H322" s="9">
        <v>542.29999999999984</v>
      </c>
      <c r="I322" s="9">
        <v>250.39999999999986</v>
      </c>
      <c r="J322" s="9">
        <v>743.99999999999966</v>
      </c>
      <c r="K322" s="9">
        <v>516.90000000000009</v>
      </c>
      <c r="L322" s="9">
        <v>514.7999999999995</v>
      </c>
      <c r="N322" s="67">
        <f t="shared" si="9"/>
        <v>2568.3999999999987</v>
      </c>
      <c r="T322" s="277"/>
      <c r="U322" s="63"/>
      <c r="V322" s="347"/>
      <c r="W322" s="337"/>
      <c r="X322" s="63"/>
    </row>
    <row r="323" spans="1:24" ht="15">
      <c r="A323" s="28" t="s">
        <v>765</v>
      </c>
      <c r="B323" s="63" t="s">
        <v>782</v>
      </c>
      <c r="E323" s="9" t="s">
        <v>279</v>
      </c>
      <c r="F323" s="9" t="s">
        <v>279</v>
      </c>
      <c r="G323" s="9" t="s">
        <v>279</v>
      </c>
      <c r="H323" s="9">
        <v>651.79999999999973</v>
      </c>
      <c r="I323" s="9">
        <v>436.69999999999959</v>
      </c>
      <c r="J323" s="9">
        <v>510.49999999999994</v>
      </c>
      <c r="K323" s="9">
        <v>347.6500000000002</v>
      </c>
      <c r="L323" s="9">
        <v>549.30000000000064</v>
      </c>
      <c r="N323" s="67">
        <f t="shared" si="9"/>
        <v>2495.9500000000003</v>
      </c>
      <c r="S323" s="63"/>
      <c r="T323" s="63"/>
      <c r="U323" s="63"/>
      <c r="V323" s="347"/>
      <c r="W323" s="337"/>
      <c r="X323" s="63"/>
    </row>
    <row r="324" spans="1:24" ht="15">
      <c r="A324" s="28" t="s">
        <v>766</v>
      </c>
      <c r="B324" s="28" t="s">
        <v>733</v>
      </c>
      <c r="E324" s="9" t="s">
        <v>279</v>
      </c>
      <c r="F324" s="9" t="s">
        <v>279</v>
      </c>
      <c r="G324" s="9" t="s">
        <v>279</v>
      </c>
      <c r="H324" s="9">
        <v>266.40000000000055</v>
      </c>
      <c r="I324" s="9">
        <v>374.99999999999977</v>
      </c>
      <c r="J324" s="9">
        <v>461.40000000000003</v>
      </c>
      <c r="K324" s="9">
        <v>583.50000000000011</v>
      </c>
      <c r="L324" s="9">
        <v>683.19999999999936</v>
      </c>
      <c r="N324" s="67">
        <f t="shared" si="9"/>
        <v>2369.5</v>
      </c>
      <c r="T324" s="63"/>
      <c r="U324" s="63"/>
      <c r="V324" s="347"/>
      <c r="W324" s="337"/>
      <c r="X324" s="63"/>
    </row>
    <row r="325" spans="1:24" ht="15">
      <c r="A325" s="28" t="s">
        <v>767</v>
      </c>
      <c r="B325" s="229" t="s">
        <v>1660</v>
      </c>
      <c r="C325" s="3"/>
      <c r="D325" s="3"/>
      <c r="E325" s="9" t="s">
        <v>279</v>
      </c>
      <c r="F325" s="9" t="s">
        <v>279</v>
      </c>
      <c r="G325" s="9" t="s">
        <v>279</v>
      </c>
      <c r="H325" s="9" t="s">
        <v>279</v>
      </c>
      <c r="I325" s="9">
        <v>393.49999999999977</v>
      </c>
      <c r="J325" s="9">
        <v>564.5</v>
      </c>
      <c r="K325" s="9">
        <v>673.55</v>
      </c>
      <c r="L325" s="9">
        <v>677.19999999999936</v>
      </c>
      <c r="N325" s="67">
        <f t="shared" si="9"/>
        <v>2308.7499999999991</v>
      </c>
      <c r="S325" s="63"/>
      <c r="T325" s="63"/>
      <c r="U325" s="63"/>
      <c r="V325" s="347"/>
      <c r="W325" s="337"/>
      <c r="X325" s="63"/>
    </row>
    <row r="326" spans="1:24" ht="15">
      <c r="A326" s="28" t="s">
        <v>773</v>
      </c>
      <c r="B326" s="229" t="s">
        <v>1653</v>
      </c>
      <c r="C326" s="3"/>
      <c r="D326" s="3"/>
      <c r="E326" s="9" t="s">
        <v>279</v>
      </c>
      <c r="F326" s="9" t="s">
        <v>279</v>
      </c>
      <c r="G326" s="9" t="s">
        <v>279</v>
      </c>
      <c r="H326" s="9" t="s">
        <v>279</v>
      </c>
      <c r="I326" s="9">
        <v>383.00000000000045</v>
      </c>
      <c r="J326" s="217">
        <v>801.69999999999982</v>
      </c>
      <c r="K326" s="9">
        <v>528.65000000000055</v>
      </c>
      <c r="L326" s="9">
        <v>536.79999999999927</v>
      </c>
      <c r="N326" s="67">
        <f t="shared" si="9"/>
        <v>2250.15</v>
      </c>
      <c r="P326" t="s">
        <v>288</v>
      </c>
      <c r="S326" s="63"/>
      <c r="T326" s="277"/>
      <c r="U326" s="63"/>
      <c r="V326" s="348"/>
      <c r="W326" s="337"/>
      <c r="X326" s="63"/>
    </row>
    <row r="327" spans="1:24" ht="15">
      <c r="A327" s="28" t="s">
        <v>781</v>
      </c>
      <c r="B327" s="229" t="s">
        <v>1656</v>
      </c>
      <c r="C327" s="3"/>
      <c r="D327" s="3"/>
      <c r="E327" s="9" t="s">
        <v>279</v>
      </c>
      <c r="F327" s="9" t="s">
        <v>279</v>
      </c>
      <c r="G327" s="9" t="s">
        <v>279</v>
      </c>
      <c r="H327" s="9" t="s">
        <v>279</v>
      </c>
      <c r="I327" s="9">
        <v>494.39999999999986</v>
      </c>
      <c r="J327" s="9">
        <v>742.40000000000009</v>
      </c>
      <c r="K327" s="9">
        <v>463.94999999999993</v>
      </c>
      <c r="L327" s="9">
        <v>548.80000000000018</v>
      </c>
      <c r="N327" s="67">
        <f t="shared" si="9"/>
        <v>2249.5500000000002</v>
      </c>
      <c r="S327" s="63"/>
      <c r="T327" s="277"/>
      <c r="U327" s="63"/>
      <c r="V327" s="347"/>
      <c r="W327" s="337"/>
      <c r="X327" s="63"/>
    </row>
    <row r="328" spans="1:24" ht="15">
      <c r="A328" s="28" t="s">
        <v>785</v>
      </c>
      <c r="B328" s="229" t="s">
        <v>1647</v>
      </c>
      <c r="C328" s="3"/>
      <c r="D328" s="3"/>
      <c r="E328" s="9" t="s">
        <v>279</v>
      </c>
      <c r="F328" s="9" t="s">
        <v>279</v>
      </c>
      <c r="G328" s="9" t="s">
        <v>279</v>
      </c>
      <c r="H328" s="9" t="s">
        <v>279</v>
      </c>
      <c r="I328" s="9">
        <v>456.60000000000014</v>
      </c>
      <c r="J328" s="9">
        <v>700.19999999999993</v>
      </c>
      <c r="K328" s="217">
        <v>758.1999999999997</v>
      </c>
      <c r="L328" s="9">
        <v>315.49999999999955</v>
      </c>
      <c r="N328" s="67">
        <f t="shared" si="9"/>
        <v>2230.4999999999995</v>
      </c>
      <c r="P328" t="s">
        <v>289</v>
      </c>
      <c r="S328" s="63"/>
      <c r="T328" s="63"/>
      <c r="U328" s="63"/>
      <c r="V328" s="360"/>
      <c r="W328" s="337"/>
      <c r="X328" s="63"/>
    </row>
    <row r="329" spans="1:24" ht="15">
      <c r="A329" s="28" t="s">
        <v>786</v>
      </c>
      <c r="B329" s="229" t="s">
        <v>1652</v>
      </c>
      <c r="C329" s="3"/>
      <c r="D329" s="3"/>
      <c r="E329" s="9" t="s">
        <v>279</v>
      </c>
      <c r="F329" s="9" t="s">
        <v>279</v>
      </c>
      <c r="G329" s="9" t="s">
        <v>279</v>
      </c>
      <c r="H329" s="9" t="s">
        <v>279</v>
      </c>
      <c r="I329" s="9">
        <v>495.60000000000036</v>
      </c>
      <c r="J329" s="9">
        <v>463.29999999999995</v>
      </c>
      <c r="K329" s="9">
        <v>623.20000000000095</v>
      </c>
      <c r="L329" s="9">
        <v>616.79999999999927</v>
      </c>
      <c r="N329" s="67">
        <f t="shared" si="9"/>
        <v>2198.9000000000005</v>
      </c>
      <c r="S329" s="63"/>
      <c r="T329" s="277"/>
      <c r="U329" s="63"/>
      <c r="V329" s="347"/>
      <c r="W329" s="337"/>
      <c r="X329" s="63"/>
    </row>
    <row r="330" spans="1:24" ht="15">
      <c r="A330" s="28" t="s">
        <v>787</v>
      </c>
      <c r="B330" s="229" t="s">
        <v>1659</v>
      </c>
      <c r="C330" s="3"/>
      <c r="D330" s="3"/>
      <c r="E330" s="9" t="s">
        <v>279</v>
      </c>
      <c r="F330" s="9" t="s">
        <v>279</v>
      </c>
      <c r="G330" s="9" t="s">
        <v>279</v>
      </c>
      <c r="H330" s="9" t="s">
        <v>279</v>
      </c>
      <c r="I330" s="9">
        <v>251.20000000000027</v>
      </c>
      <c r="J330" s="217">
        <v>812.69999999999982</v>
      </c>
      <c r="K330" s="9">
        <v>583.70000000000005</v>
      </c>
      <c r="L330" s="9">
        <v>489.49999999999909</v>
      </c>
      <c r="N330" s="67">
        <f t="shared" si="9"/>
        <v>2137.0999999999995</v>
      </c>
      <c r="P330" t="s">
        <v>298</v>
      </c>
      <c r="S330" s="63"/>
      <c r="T330" s="225"/>
      <c r="U330" s="63"/>
      <c r="V330" s="347"/>
      <c r="W330" s="337"/>
      <c r="X330" s="63"/>
    </row>
    <row r="331" spans="1:24" ht="15">
      <c r="A331" s="28" t="s">
        <v>793</v>
      </c>
      <c r="B331" s="63" t="s">
        <v>788</v>
      </c>
      <c r="E331" s="9" t="s">
        <v>279</v>
      </c>
      <c r="F331" s="9" t="s">
        <v>279</v>
      </c>
      <c r="G331" s="9" t="s">
        <v>279</v>
      </c>
      <c r="H331" s="9">
        <v>426.89999999999986</v>
      </c>
      <c r="I331" s="9">
        <v>374.10000000000014</v>
      </c>
      <c r="J331" s="9">
        <v>522.89999999999986</v>
      </c>
      <c r="K331" s="9">
        <v>373.80000000000018</v>
      </c>
      <c r="L331" s="9">
        <v>435.39999999999986</v>
      </c>
      <c r="N331" s="67">
        <f t="shared" si="9"/>
        <v>2133.1</v>
      </c>
      <c r="T331" s="63"/>
      <c r="U331" s="63"/>
      <c r="V331" s="347"/>
      <c r="W331" s="337"/>
      <c r="X331" s="63"/>
    </row>
    <row r="332" spans="1:24" ht="15">
      <c r="A332" s="28" t="s">
        <v>794</v>
      </c>
      <c r="B332" s="229" t="s">
        <v>1655</v>
      </c>
      <c r="C332" s="3"/>
      <c r="D332" s="3"/>
      <c r="E332" s="9" t="s">
        <v>279</v>
      </c>
      <c r="F332" s="9" t="s">
        <v>279</v>
      </c>
      <c r="G332" s="9" t="s">
        <v>279</v>
      </c>
      <c r="H332" s="9" t="s">
        <v>279</v>
      </c>
      <c r="I332" s="9">
        <v>504.89999999999986</v>
      </c>
      <c r="J332" s="9">
        <v>602.89999999999986</v>
      </c>
      <c r="K332" s="9">
        <v>558.65000000000055</v>
      </c>
      <c r="L332" s="9">
        <v>414.19999999999959</v>
      </c>
      <c r="N332" s="67">
        <f t="shared" si="9"/>
        <v>2080.6499999999996</v>
      </c>
      <c r="S332" s="63"/>
      <c r="T332" s="63"/>
      <c r="U332" s="63"/>
      <c r="V332" s="360"/>
      <c r="W332" s="337"/>
      <c r="X332" s="63"/>
    </row>
    <row r="333" spans="1:24" ht="15">
      <c r="A333" s="28" t="s">
        <v>795</v>
      </c>
      <c r="B333" s="229" t="s">
        <v>1643</v>
      </c>
      <c r="C333" s="3"/>
      <c r="D333" s="3"/>
      <c r="E333" s="9" t="s">
        <v>279</v>
      </c>
      <c r="F333" s="9" t="s">
        <v>279</v>
      </c>
      <c r="G333" s="9" t="s">
        <v>279</v>
      </c>
      <c r="H333" s="9" t="s">
        <v>279</v>
      </c>
      <c r="I333" s="9">
        <v>415.69999999999982</v>
      </c>
      <c r="J333" s="9">
        <v>548.29999999999995</v>
      </c>
      <c r="K333" s="9">
        <v>529.00000000000023</v>
      </c>
      <c r="L333" s="9">
        <v>530.80000000000018</v>
      </c>
      <c r="N333" s="67">
        <f t="shared" si="9"/>
        <v>2023.8000000000002</v>
      </c>
      <c r="S333" s="63"/>
      <c r="T333" s="63"/>
      <c r="U333" s="63"/>
      <c r="V333" s="360"/>
      <c r="W333" s="337"/>
      <c r="X333" s="63"/>
    </row>
    <row r="334" spans="1:24" ht="15">
      <c r="A334" s="28" t="s">
        <v>797</v>
      </c>
      <c r="B334" s="229" t="s">
        <v>1654</v>
      </c>
      <c r="C334" s="3"/>
      <c r="D334" s="3"/>
      <c r="E334" s="9" t="s">
        <v>279</v>
      </c>
      <c r="F334" s="9" t="s">
        <v>279</v>
      </c>
      <c r="G334" s="9" t="s">
        <v>279</v>
      </c>
      <c r="H334" s="9" t="s">
        <v>279</v>
      </c>
      <c r="I334" s="9">
        <v>409.00000000000023</v>
      </c>
      <c r="J334" s="9">
        <v>532.40000000000032</v>
      </c>
      <c r="K334" s="9">
        <v>511.29999999999995</v>
      </c>
      <c r="L334" s="9">
        <v>566.69999999999982</v>
      </c>
      <c r="N334" s="67">
        <f t="shared" si="9"/>
        <v>2019.4000000000003</v>
      </c>
      <c r="S334" s="63"/>
      <c r="T334" s="63"/>
      <c r="U334" s="63"/>
      <c r="V334" s="347"/>
      <c r="W334" s="337"/>
      <c r="X334" s="63"/>
    </row>
    <row r="335" spans="1:24" ht="15">
      <c r="A335" s="28" t="s">
        <v>798</v>
      </c>
      <c r="B335" s="229" t="s">
        <v>1644</v>
      </c>
      <c r="C335" s="3"/>
      <c r="D335" s="3"/>
      <c r="E335" s="9" t="s">
        <v>279</v>
      </c>
      <c r="F335" s="9" t="s">
        <v>279</v>
      </c>
      <c r="G335" s="9" t="s">
        <v>279</v>
      </c>
      <c r="H335" s="9" t="s">
        <v>279</v>
      </c>
      <c r="I335" s="217">
        <v>641.99999999999955</v>
      </c>
      <c r="J335" s="9">
        <v>101.69999999999999</v>
      </c>
      <c r="K335" s="9">
        <v>672.10000000000048</v>
      </c>
      <c r="L335" s="9">
        <v>580.10000000000059</v>
      </c>
      <c r="N335" s="67">
        <f t="shared" si="9"/>
        <v>1995.9000000000008</v>
      </c>
      <c r="P335" t="s">
        <v>298</v>
      </c>
      <c r="S335" s="63"/>
      <c r="T335" s="277"/>
      <c r="U335" s="63"/>
      <c r="V335" s="347"/>
      <c r="W335" s="337"/>
      <c r="X335" s="63"/>
    </row>
    <row r="336" spans="1:24" ht="15">
      <c r="A336" s="28" t="s">
        <v>799</v>
      </c>
      <c r="B336" s="277" t="s">
        <v>2002</v>
      </c>
      <c r="C336" s="3"/>
      <c r="D336" s="3"/>
      <c r="E336" s="9" t="s">
        <v>279</v>
      </c>
      <c r="F336" s="9" t="s">
        <v>279</v>
      </c>
      <c r="G336" s="9" t="s">
        <v>279</v>
      </c>
      <c r="H336" s="9" t="s">
        <v>279</v>
      </c>
      <c r="I336" s="9" t="s">
        <v>279</v>
      </c>
      <c r="J336" s="9">
        <v>635.79999999999995</v>
      </c>
      <c r="K336" s="9">
        <v>597.60000000000014</v>
      </c>
      <c r="L336" s="9">
        <v>756.2000000000005</v>
      </c>
      <c r="N336" s="67">
        <f t="shared" si="9"/>
        <v>1989.6000000000006</v>
      </c>
      <c r="S336" s="63"/>
      <c r="T336" s="63"/>
      <c r="U336" s="63"/>
      <c r="V336" s="347"/>
      <c r="W336" s="337"/>
      <c r="X336" s="63"/>
    </row>
    <row r="337" spans="1:24" ht="15">
      <c r="A337" s="28" t="s">
        <v>802</v>
      </c>
      <c r="B337" s="63" t="s">
        <v>35</v>
      </c>
      <c r="E337" s="9">
        <v>69.600000000000364</v>
      </c>
      <c r="F337" s="9">
        <v>523.70000000000027</v>
      </c>
      <c r="G337" s="9">
        <v>436.29999999999984</v>
      </c>
      <c r="H337" s="9">
        <v>409.59999999999991</v>
      </c>
      <c r="I337" s="9">
        <v>549.40000000000055</v>
      </c>
      <c r="J337" s="9" t="s">
        <v>279</v>
      </c>
      <c r="K337" s="9" t="s">
        <v>279</v>
      </c>
      <c r="L337" s="9" t="s">
        <v>279</v>
      </c>
      <c r="N337" s="67">
        <f t="shared" si="9"/>
        <v>1988.6000000000008</v>
      </c>
      <c r="R337" s="3"/>
      <c r="S337" s="3"/>
      <c r="T337" s="225"/>
      <c r="U337" s="63"/>
      <c r="V337" s="347"/>
      <c r="W337" s="337"/>
      <c r="X337" s="63"/>
    </row>
    <row r="338" spans="1:24" ht="15">
      <c r="A338" s="28" t="s">
        <v>896</v>
      </c>
      <c r="B338" s="277" t="s">
        <v>2018</v>
      </c>
      <c r="C338" s="3"/>
      <c r="D338" s="3"/>
      <c r="E338" s="9" t="s">
        <v>279</v>
      </c>
      <c r="F338" s="9" t="s">
        <v>279</v>
      </c>
      <c r="G338" s="9" t="s">
        <v>279</v>
      </c>
      <c r="H338" s="9" t="s">
        <v>279</v>
      </c>
      <c r="I338" s="9" t="s">
        <v>279</v>
      </c>
      <c r="J338" s="9">
        <v>686.09999999999991</v>
      </c>
      <c r="K338" s="214">
        <v>857.10000000000059</v>
      </c>
      <c r="L338" s="9">
        <v>427.40000000000009</v>
      </c>
      <c r="N338" s="67">
        <f t="shared" si="9"/>
        <v>1970.6000000000006</v>
      </c>
      <c r="P338" t="s">
        <v>282</v>
      </c>
      <c r="S338" s="216" t="s">
        <v>1754</v>
      </c>
      <c r="T338" s="225"/>
      <c r="U338" s="63"/>
      <c r="V338" s="348"/>
      <c r="W338" s="337"/>
      <c r="X338" s="63"/>
    </row>
    <row r="339" spans="1:24" ht="15">
      <c r="A339" s="28" t="s">
        <v>897</v>
      </c>
      <c r="B339" s="277" t="s">
        <v>2006</v>
      </c>
      <c r="C339" s="3"/>
      <c r="D339" s="3"/>
      <c r="E339" s="9" t="s">
        <v>279</v>
      </c>
      <c r="F339" s="9" t="s">
        <v>279</v>
      </c>
      <c r="G339" s="9" t="s">
        <v>279</v>
      </c>
      <c r="H339" s="9" t="s">
        <v>279</v>
      </c>
      <c r="I339" s="9" t="s">
        <v>279</v>
      </c>
      <c r="J339" s="9">
        <v>722.2</v>
      </c>
      <c r="K339" s="9">
        <v>663.80000000000041</v>
      </c>
      <c r="L339" s="9">
        <v>530.30000000000018</v>
      </c>
      <c r="N339" s="67">
        <f t="shared" si="9"/>
        <v>1916.3000000000006</v>
      </c>
      <c r="S339" s="63"/>
      <c r="T339" s="63"/>
      <c r="U339" s="63"/>
      <c r="V339" s="360"/>
      <c r="W339" s="337"/>
      <c r="X339" s="63"/>
    </row>
    <row r="340" spans="1:24" ht="15">
      <c r="A340" s="28" t="s">
        <v>898</v>
      </c>
      <c r="B340" s="277" t="s">
        <v>2007</v>
      </c>
      <c r="C340" s="3"/>
      <c r="D340" s="3"/>
      <c r="E340" s="9" t="s">
        <v>279</v>
      </c>
      <c r="F340" s="9" t="s">
        <v>279</v>
      </c>
      <c r="G340" s="9" t="s">
        <v>279</v>
      </c>
      <c r="H340" s="9" t="s">
        <v>279</v>
      </c>
      <c r="I340" s="9" t="s">
        <v>279</v>
      </c>
      <c r="J340" s="213">
        <v>894</v>
      </c>
      <c r="K340" s="9">
        <v>431.4</v>
      </c>
      <c r="L340" s="9">
        <v>476.30000000000018</v>
      </c>
      <c r="N340" s="67">
        <f t="shared" si="9"/>
        <v>1801.7000000000003</v>
      </c>
      <c r="P340" t="s">
        <v>283</v>
      </c>
      <c r="S340" s="63"/>
      <c r="T340" s="63"/>
      <c r="U340" s="63"/>
      <c r="V340" s="347"/>
      <c r="W340" s="337"/>
      <c r="X340" s="63"/>
    </row>
    <row r="341" spans="1:24" ht="15">
      <c r="A341" s="28" t="s">
        <v>899</v>
      </c>
      <c r="B341" s="277" t="s">
        <v>2011</v>
      </c>
      <c r="C341" s="3"/>
      <c r="D341" s="3"/>
      <c r="E341" s="9" t="s">
        <v>279</v>
      </c>
      <c r="F341" s="9" t="s">
        <v>279</v>
      </c>
      <c r="G341" s="9" t="s">
        <v>279</v>
      </c>
      <c r="H341" s="9" t="s">
        <v>279</v>
      </c>
      <c r="I341" s="9" t="s">
        <v>279</v>
      </c>
      <c r="J341" s="9">
        <v>687.80000000000018</v>
      </c>
      <c r="K341" s="9">
        <v>548.49999999999989</v>
      </c>
      <c r="L341" s="9">
        <v>534.00000000000091</v>
      </c>
      <c r="N341" s="67">
        <f t="shared" si="9"/>
        <v>1770.3000000000011</v>
      </c>
      <c r="S341" s="63"/>
      <c r="T341" s="277"/>
      <c r="U341" s="63"/>
      <c r="V341" s="348"/>
      <c r="W341" s="337"/>
      <c r="X341" s="63"/>
    </row>
    <row r="342" spans="1:24" ht="15">
      <c r="A342" s="28" t="s">
        <v>900</v>
      </c>
      <c r="B342" s="225" t="s">
        <v>1662</v>
      </c>
      <c r="C342" s="3"/>
      <c r="D342" s="3"/>
      <c r="E342" s="9" t="s">
        <v>279</v>
      </c>
      <c r="F342" s="9" t="s">
        <v>279</v>
      </c>
      <c r="G342" s="9" t="s">
        <v>279</v>
      </c>
      <c r="H342" s="9" t="s">
        <v>279</v>
      </c>
      <c r="I342" s="9">
        <v>371.29999999999973</v>
      </c>
      <c r="J342" s="9">
        <v>512.70000000000027</v>
      </c>
      <c r="K342" s="9">
        <v>498.60000000000014</v>
      </c>
      <c r="L342" s="9">
        <v>374.99999999999955</v>
      </c>
      <c r="N342" s="67">
        <f t="shared" ref="N342:N373" si="10">SUM(E342:L342)</f>
        <v>1757.5999999999997</v>
      </c>
      <c r="S342" s="63"/>
      <c r="T342" s="63"/>
      <c r="U342" s="63"/>
      <c r="V342" s="348"/>
      <c r="W342" s="337"/>
      <c r="X342" s="63"/>
    </row>
    <row r="343" spans="1:24" ht="15">
      <c r="A343" s="28" t="s">
        <v>901</v>
      </c>
      <c r="B343" s="229" t="s">
        <v>1661</v>
      </c>
      <c r="C343" s="3"/>
      <c r="D343" s="3"/>
      <c r="E343" s="9" t="s">
        <v>279</v>
      </c>
      <c r="F343" s="9" t="s">
        <v>279</v>
      </c>
      <c r="G343" s="9" t="s">
        <v>279</v>
      </c>
      <c r="H343" s="9" t="s">
        <v>279</v>
      </c>
      <c r="I343" s="9">
        <v>367.49999999999977</v>
      </c>
      <c r="J343" s="9">
        <v>689.2</v>
      </c>
      <c r="K343" s="9">
        <v>693.5</v>
      </c>
      <c r="L343" s="9" t="s">
        <v>279</v>
      </c>
      <c r="N343" s="67">
        <f t="shared" si="10"/>
        <v>1750.1999999999998</v>
      </c>
      <c r="S343" s="63"/>
      <c r="T343" s="277"/>
      <c r="U343" s="63"/>
      <c r="V343" s="347"/>
      <c r="W343" s="337"/>
      <c r="X343" s="63"/>
    </row>
    <row r="344" spans="1:24" ht="15">
      <c r="A344" s="28" t="s">
        <v>902</v>
      </c>
      <c r="B344" s="277" t="s">
        <v>2008</v>
      </c>
      <c r="C344" s="3"/>
      <c r="D344" s="3"/>
      <c r="E344" s="9" t="s">
        <v>279</v>
      </c>
      <c r="F344" s="9" t="s">
        <v>279</v>
      </c>
      <c r="G344" s="9" t="s">
        <v>279</v>
      </c>
      <c r="H344" s="9" t="s">
        <v>279</v>
      </c>
      <c r="I344" s="9" t="s">
        <v>279</v>
      </c>
      <c r="J344" s="9">
        <v>547.1</v>
      </c>
      <c r="K344" s="9">
        <v>662.54999999999984</v>
      </c>
      <c r="L344" s="9">
        <v>509.99999999999955</v>
      </c>
      <c r="N344" s="67">
        <f t="shared" si="10"/>
        <v>1719.6499999999994</v>
      </c>
      <c r="S344" s="63"/>
      <c r="T344" s="63"/>
      <c r="U344" s="63"/>
      <c r="V344" s="360"/>
      <c r="W344" s="337"/>
      <c r="X344" s="63"/>
    </row>
    <row r="345" spans="1:24" ht="15">
      <c r="A345" s="28" t="s">
        <v>903</v>
      </c>
      <c r="B345" s="63" t="s">
        <v>29</v>
      </c>
      <c r="E345" s="217">
        <v>105.59999999999199</v>
      </c>
      <c r="F345" s="9">
        <v>452.55000000000007</v>
      </c>
      <c r="G345" s="217">
        <v>581.49999999999977</v>
      </c>
      <c r="H345" s="9" t="s">
        <v>279</v>
      </c>
      <c r="I345" s="9" t="s">
        <v>279</v>
      </c>
      <c r="J345" s="9">
        <v>422.29999999999995</v>
      </c>
      <c r="K345" s="9" t="s">
        <v>279</v>
      </c>
      <c r="L345" s="9" t="s">
        <v>279</v>
      </c>
      <c r="N345" s="67">
        <f t="shared" si="10"/>
        <v>1561.9499999999919</v>
      </c>
      <c r="P345" t="s">
        <v>304</v>
      </c>
      <c r="R345" s="3"/>
      <c r="S345" s="3"/>
      <c r="T345" s="63"/>
      <c r="U345" s="63"/>
      <c r="V345" s="348"/>
      <c r="W345" s="337"/>
      <c r="X345" s="63"/>
    </row>
    <row r="346" spans="1:24" ht="15">
      <c r="A346" s="28" t="s">
        <v>904</v>
      </c>
      <c r="B346" s="277" t="s">
        <v>2010</v>
      </c>
      <c r="C346" s="3"/>
      <c r="D346" s="3"/>
      <c r="E346" s="9" t="s">
        <v>279</v>
      </c>
      <c r="F346" s="9" t="s">
        <v>279</v>
      </c>
      <c r="G346" s="9" t="s">
        <v>279</v>
      </c>
      <c r="H346" s="9" t="s">
        <v>279</v>
      </c>
      <c r="I346" s="9" t="s">
        <v>279</v>
      </c>
      <c r="J346" s="9">
        <v>551</v>
      </c>
      <c r="K346" s="9">
        <v>402.30000000000064</v>
      </c>
      <c r="L346" s="9">
        <v>510.40000000000077</v>
      </c>
      <c r="N346" s="67">
        <f t="shared" si="10"/>
        <v>1463.7000000000014</v>
      </c>
      <c r="S346" s="63"/>
      <c r="T346" s="63"/>
      <c r="U346" s="63"/>
      <c r="V346" s="347"/>
      <c r="W346" s="337"/>
      <c r="X346" s="63"/>
    </row>
    <row r="347" spans="1:24" ht="15">
      <c r="A347" s="28" t="s">
        <v>905</v>
      </c>
      <c r="B347" s="63" t="s">
        <v>4</v>
      </c>
      <c r="E347" s="9">
        <v>85.800000000004729</v>
      </c>
      <c r="F347" s="9">
        <v>384.4</v>
      </c>
      <c r="G347" s="9">
        <v>326.70000000000005</v>
      </c>
      <c r="H347" s="9">
        <v>274.30000000000007</v>
      </c>
      <c r="I347" s="9">
        <v>326.69999999999982</v>
      </c>
      <c r="J347" s="9" t="s">
        <v>279</v>
      </c>
      <c r="K347" s="9" t="s">
        <v>279</v>
      </c>
      <c r="L347" s="9" t="s">
        <v>279</v>
      </c>
      <c r="N347" s="67">
        <f t="shared" si="10"/>
        <v>1397.9000000000046</v>
      </c>
      <c r="R347" s="3"/>
      <c r="S347" s="63"/>
      <c r="T347" s="63"/>
      <c r="U347" s="63"/>
      <c r="V347" s="347"/>
      <c r="W347" s="337"/>
      <c r="X347" s="63"/>
    </row>
    <row r="348" spans="1:24" ht="15">
      <c r="A348" s="28" t="s">
        <v>906</v>
      </c>
      <c r="B348" s="63" t="s">
        <v>158</v>
      </c>
      <c r="E348" s="9" t="s">
        <v>279</v>
      </c>
      <c r="F348" s="9" t="s">
        <v>279</v>
      </c>
      <c r="G348" s="9">
        <v>370.90000000000009</v>
      </c>
      <c r="H348" s="9">
        <v>606.7999999999995</v>
      </c>
      <c r="I348" s="9">
        <v>403.80000000000041</v>
      </c>
      <c r="J348" s="9" t="s">
        <v>279</v>
      </c>
      <c r="K348" s="9" t="s">
        <v>279</v>
      </c>
      <c r="L348" s="9" t="s">
        <v>279</v>
      </c>
      <c r="N348" s="67">
        <f t="shared" si="10"/>
        <v>1381.5</v>
      </c>
      <c r="R348" s="3"/>
      <c r="T348" s="225"/>
      <c r="U348" s="63"/>
      <c r="V348" s="347"/>
      <c r="W348" s="337"/>
      <c r="X348" s="63"/>
    </row>
    <row r="349" spans="1:24" ht="15">
      <c r="A349" s="28" t="s">
        <v>907</v>
      </c>
      <c r="B349" s="277" t="s">
        <v>4497</v>
      </c>
      <c r="E349" s="9" t="s">
        <v>279</v>
      </c>
      <c r="F349" s="9" t="s">
        <v>279</v>
      </c>
      <c r="G349" s="9" t="s">
        <v>279</v>
      </c>
      <c r="H349" s="9" t="s">
        <v>279</v>
      </c>
      <c r="I349" s="9" t="s">
        <v>279</v>
      </c>
      <c r="J349" s="9" t="s">
        <v>279</v>
      </c>
      <c r="K349" s="9">
        <v>566.3499999999998</v>
      </c>
      <c r="L349" s="9">
        <v>663.79999999999927</v>
      </c>
      <c r="N349" s="67">
        <f t="shared" si="10"/>
        <v>1230.1499999999992</v>
      </c>
      <c r="S349" s="63"/>
      <c r="T349" s="63"/>
      <c r="U349" s="63"/>
      <c r="V349" s="360"/>
      <c r="W349" s="337"/>
      <c r="X349" s="63"/>
    </row>
    <row r="350" spans="1:24" ht="15">
      <c r="A350" s="28" t="s">
        <v>908</v>
      </c>
      <c r="B350" s="277" t="s">
        <v>2023</v>
      </c>
      <c r="E350" s="9" t="s">
        <v>279</v>
      </c>
      <c r="F350" s="9" t="s">
        <v>279</v>
      </c>
      <c r="G350" s="9" t="s">
        <v>279</v>
      </c>
      <c r="H350" s="9" t="s">
        <v>279</v>
      </c>
      <c r="I350" s="9" t="s">
        <v>279</v>
      </c>
      <c r="J350" s="9" t="s">
        <v>279</v>
      </c>
      <c r="K350" s="217">
        <v>768.49999999999955</v>
      </c>
      <c r="L350" s="9">
        <v>445.90000000000009</v>
      </c>
      <c r="N350" s="67">
        <f t="shared" si="10"/>
        <v>1214.3999999999996</v>
      </c>
      <c r="P350" t="s">
        <v>293</v>
      </c>
      <c r="S350" s="63"/>
      <c r="T350" s="277"/>
      <c r="U350" s="63"/>
      <c r="V350" s="347"/>
      <c r="W350" s="337"/>
      <c r="X350" s="63"/>
    </row>
    <row r="351" spans="1:24" ht="15">
      <c r="A351" s="28" t="s">
        <v>909</v>
      </c>
      <c r="B351" s="277" t="s">
        <v>2050</v>
      </c>
      <c r="E351" s="9" t="s">
        <v>279</v>
      </c>
      <c r="F351" s="9" t="s">
        <v>279</v>
      </c>
      <c r="G351" s="9" t="s">
        <v>279</v>
      </c>
      <c r="H351" s="9" t="s">
        <v>279</v>
      </c>
      <c r="I351" s="9" t="s">
        <v>279</v>
      </c>
      <c r="J351" s="9" t="s">
        <v>279</v>
      </c>
      <c r="K351" s="217">
        <v>768.99999999999977</v>
      </c>
      <c r="L351" s="9">
        <v>393.09999999999945</v>
      </c>
      <c r="N351" s="67">
        <f t="shared" si="10"/>
        <v>1162.0999999999992</v>
      </c>
      <c r="P351" t="s">
        <v>298</v>
      </c>
      <c r="S351" s="63"/>
      <c r="T351" s="277"/>
      <c r="U351" s="63"/>
      <c r="V351" s="347"/>
      <c r="W351" s="337"/>
      <c r="X351" s="63"/>
    </row>
    <row r="352" spans="1:24" ht="15">
      <c r="A352" s="28" t="s">
        <v>910</v>
      </c>
      <c r="B352" s="277" t="s">
        <v>2026</v>
      </c>
      <c r="E352" s="9" t="s">
        <v>279</v>
      </c>
      <c r="F352" s="9" t="s">
        <v>279</v>
      </c>
      <c r="G352" s="9" t="s">
        <v>279</v>
      </c>
      <c r="H352" s="9" t="s">
        <v>279</v>
      </c>
      <c r="I352" s="9" t="s">
        <v>279</v>
      </c>
      <c r="J352" s="9" t="s">
        <v>279</v>
      </c>
      <c r="K352" s="9">
        <v>608.80000000000007</v>
      </c>
      <c r="L352" s="9">
        <v>528.39999999999986</v>
      </c>
      <c r="N352" s="67">
        <f t="shared" si="10"/>
        <v>1137.1999999999998</v>
      </c>
      <c r="S352" s="63"/>
      <c r="T352" s="63"/>
      <c r="U352" s="63"/>
      <c r="V352" s="347"/>
      <c r="W352" s="337"/>
      <c r="X352" s="63"/>
    </row>
    <row r="353" spans="1:24" ht="15">
      <c r="A353" s="28" t="s">
        <v>911</v>
      </c>
      <c r="B353" s="277" t="s">
        <v>2009</v>
      </c>
      <c r="C353" s="3"/>
      <c r="D353" s="3"/>
      <c r="E353" s="9" t="s">
        <v>279</v>
      </c>
      <c r="F353" s="9" t="s">
        <v>279</v>
      </c>
      <c r="G353" s="9" t="s">
        <v>279</v>
      </c>
      <c r="H353" s="9" t="s">
        <v>279</v>
      </c>
      <c r="I353" s="9" t="s">
        <v>279</v>
      </c>
      <c r="J353" s="9">
        <v>592.60000000000014</v>
      </c>
      <c r="K353" s="9">
        <v>537.40000000000032</v>
      </c>
      <c r="L353" s="9" t="s">
        <v>279</v>
      </c>
      <c r="N353" s="67">
        <f t="shared" si="10"/>
        <v>1130.0000000000005</v>
      </c>
      <c r="S353" s="63"/>
      <c r="T353" s="63"/>
      <c r="U353" s="63"/>
      <c r="V353" s="347"/>
      <c r="W353" s="337"/>
      <c r="X353" s="63"/>
    </row>
    <row r="354" spans="1:24" ht="15">
      <c r="A354" s="28" t="s">
        <v>912</v>
      </c>
      <c r="B354" s="277" t="s">
        <v>2030</v>
      </c>
      <c r="E354" s="9" t="s">
        <v>279</v>
      </c>
      <c r="F354" s="9" t="s">
        <v>279</v>
      </c>
      <c r="G354" s="9" t="s">
        <v>279</v>
      </c>
      <c r="H354" s="9" t="s">
        <v>279</v>
      </c>
      <c r="I354" s="9" t="s">
        <v>279</v>
      </c>
      <c r="J354" s="9" t="s">
        <v>279</v>
      </c>
      <c r="K354" s="9">
        <v>316.89999999999986</v>
      </c>
      <c r="L354" s="217">
        <v>807.5</v>
      </c>
      <c r="N354" s="67">
        <f t="shared" si="10"/>
        <v>1124.3999999999999</v>
      </c>
      <c r="P354" t="s">
        <v>285</v>
      </c>
      <c r="S354" s="63"/>
      <c r="T354" s="277"/>
      <c r="U354" s="63"/>
      <c r="V354" s="347"/>
      <c r="W354" s="337"/>
      <c r="X354" s="63"/>
    </row>
    <row r="355" spans="1:24" ht="15">
      <c r="A355" s="28" t="s">
        <v>913</v>
      </c>
      <c r="B355" s="277" t="s">
        <v>2157</v>
      </c>
      <c r="E355" s="9" t="s">
        <v>279</v>
      </c>
      <c r="F355" s="9" t="s">
        <v>279</v>
      </c>
      <c r="G355" s="9" t="s">
        <v>279</v>
      </c>
      <c r="H355" s="9" t="s">
        <v>279</v>
      </c>
      <c r="I355" s="9" t="s">
        <v>279</v>
      </c>
      <c r="J355" s="9" t="s">
        <v>279</v>
      </c>
      <c r="K355" s="9">
        <v>611.70000000000039</v>
      </c>
      <c r="L355" s="9">
        <v>506.79999999999973</v>
      </c>
      <c r="N355" s="67">
        <f t="shared" si="10"/>
        <v>1118.5</v>
      </c>
      <c r="S355" s="63"/>
      <c r="T355" s="277"/>
      <c r="U355" s="63"/>
      <c r="V355" s="347"/>
      <c r="W355" s="337"/>
      <c r="X355" s="63"/>
    </row>
    <row r="356" spans="1:24" ht="15">
      <c r="A356" s="28" t="s">
        <v>914</v>
      </c>
      <c r="B356" s="277" t="s">
        <v>2027</v>
      </c>
      <c r="E356" s="9" t="s">
        <v>279</v>
      </c>
      <c r="F356" s="9" t="s">
        <v>279</v>
      </c>
      <c r="G356" s="9" t="s">
        <v>279</v>
      </c>
      <c r="H356" s="9" t="s">
        <v>279</v>
      </c>
      <c r="I356" s="9" t="s">
        <v>279</v>
      </c>
      <c r="J356" s="9" t="s">
        <v>279</v>
      </c>
      <c r="K356" s="9">
        <v>610.20000000000005</v>
      </c>
      <c r="L356" s="9">
        <v>448.30000000000018</v>
      </c>
      <c r="N356" s="67">
        <f t="shared" si="10"/>
        <v>1058.5000000000002</v>
      </c>
      <c r="S356" s="63"/>
      <c r="T356" s="63"/>
      <c r="U356" s="63"/>
      <c r="V356" s="360"/>
      <c r="W356" s="337"/>
      <c r="X356" s="63"/>
    </row>
    <row r="357" spans="1:24" ht="15">
      <c r="A357" s="28" t="s">
        <v>915</v>
      </c>
      <c r="B357" s="229" t="s">
        <v>1645</v>
      </c>
      <c r="C357" s="3"/>
      <c r="D357" s="3"/>
      <c r="E357" s="9" t="s">
        <v>279</v>
      </c>
      <c r="F357" s="9" t="s">
        <v>279</v>
      </c>
      <c r="G357" s="9" t="s">
        <v>279</v>
      </c>
      <c r="H357" s="9" t="s">
        <v>279</v>
      </c>
      <c r="I357" s="9">
        <v>499.89999999999964</v>
      </c>
      <c r="J357" s="9">
        <v>501.80000000000013</v>
      </c>
      <c r="K357" s="9" t="s">
        <v>279</v>
      </c>
      <c r="L357" s="9" t="s">
        <v>279</v>
      </c>
      <c r="N357" s="67">
        <f t="shared" si="10"/>
        <v>1001.6999999999998</v>
      </c>
      <c r="S357" s="63"/>
      <c r="T357" s="63"/>
      <c r="U357" s="63"/>
      <c r="V357" s="347"/>
      <c r="W357" s="337"/>
      <c r="X357" s="63"/>
    </row>
    <row r="358" spans="1:24" ht="15">
      <c r="A358" s="28" t="s">
        <v>916</v>
      </c>
      <c r="B358" s="63" t="s">
        <v>769</v>
      </c>
      <c r="E358" s="9" t="s">
        <v>279</v>
      </c>
      <c r="F358" s="9" t="s">
        <v>279</v>
      </c>
      <c r="G358" s="9" t="s">
        <v>279</v>
      </c>
      <c r="H358" s="9">
        <v>555.30000000000041</v>
      </c>
      <c r="I358" s="9">
        <v>397.19999999999982</v>
      </c>
      <c r="J358" s="9" t="s">
        <v>279</v>
      </c>
      <c r="K358" s="9" t="s">
        <v>279</v>
      </c>
      <c r="L358" s="9" t="s">
        <v>279</v>
      </c>
      <c r="N358" s="67">
        <f t="shared" si="10"/>
        <v>952.50000000000023</v>
      </c>
      <c r="S358" s="63"/>
      <c r="T358" s="63"/>
      <c r="U358" s="63"/>
      <c r="V358" s="360"/>
      <c r="W358" s="337"/>
      <c r="X358" s="63"/>
    </row>
    <row r="359" spans="1:24" ht="15">
      <c r="A359" s="28" t="s">
        <v>917</v>
      </c>
      <c r="B359" s="63" t="s">
        <v>744</v>
      </c>
      <c r="E359" s="9" t="s">
        <v>279</v>
      </c>
      <c r="F359" s="9" t="s">
        <v>279</v>
      </c>
      <c r="G359" s="9" t="s">
        <v>279</v>
      </c>
      <c r="H359" s="9">
        <v>706.39999999999941</v>
      </c>
      <c r="I359" s="9">
        <v>244.99999999999977</v>
      </c>
      <c r="J359" s="9" t="s">
        <v>279</v>
      </c>
      <c r="K359" s="9" t="s">
        <v>279</v>
      </c>
      <c r="L359" s="9" t="s">
        <v>279</v>
      </c>
      <c r="N359" s="67">
        <f t="shared" si="10"/>
        <v>951.39999999999918</v>
      </c>
      <c r="S359" s="63"/>
      <c r="T359" s="277"/>
      <c r="U359" s="63"/>
      <c r="V359" s="347"/>
      <c r="W359" s="337"/>
      <c r="X359" s="63"/>
    </row>
    <row r="360" spans="1:24" ht="15">
      <c r="A360" s="28" t="s">
        <v>918</v>
      </c>
      <c r="B360" s="277" t="s">
        <v>2025</v>
      </c>
      <c r="E360" s="9" t="s">
        <v>279</v>
      </c>
      <c r="F360" s="9" t="s">
        <v>279</v>
      </c>
      <c r="G360" s="9" t="s">
        <v>279</v>
      </c>
      <c r="H360" s="9" t="s">
        <v>279</v>
      </c>
      <c r="I360" s="9" t="s">
        <v>279</v>
      </c>
      <c r="J360" s="9" t="s">
        <v>279</v>
      </c>
      <c r="K360" s="9">
        <v>412.89999999999986</v>
      </c>
      <c r="L360" s="9">
        <v>487.10000000000036</v>
      </c>
      <c r="N360" s="67">
        <f t="shared" si="10"/>
        <v>900.00000000000023</v>
      </c>
      <c r="S360" s="63"/>
      <c r="T360" s="63"/>
      <c r="U360" s="63"/>
      <c r="V360" s="360"/>
      <c r="W360" s="337"/>
      <c r="X360" s="63"/>
    </row>
    <row r="361" spans="1:24" ht="15">
      <c r="A361" s="28" t="s">
        <v>919</v>
      </c>
      <c r="B361" s="63" t="s">
        <v>3395</v>
      </c>
      <c r="E361" s="9" t="s">
        <v>279</v>
      </c>
      <c r="F361" s="9" t="s">
        <v>279</v>
      </c>
      <c r="G361" s="9" t="s">
        <v>279</v>
      </c>
      <c r="H361" s="9" t="s">
        <v>279</v>
      </c>
      <c r="I361" s="9" t="s">
        <v>279</v>
      </c>
      <c r="J361" s="9" t="s">
        <v>279</v>
      </c>
      <c r="K361" s="9" t="s">
        <v>279</v>
      </c>
      <c r="L361" s="213">
        <v>824.00000000000045</v>
      </c>
      <c r="N361" s="67">
        <f t="shared" si="10"/>
        <v>824.00000000000045</v>
      </c>
      <c r="P361" t="s">
        <v>283</v>
      </c>
      <c r="S361" s="63"/>
      <c r="T361" s="277"/>
      <c r="U361" s="63"/>
      <c r="V361" s="348"/>
      <c r="W361" s="337"/>
      <c r="X361" s="63"/>
    </row>
    <row r="362" spans="1:24" ht="15">
      <c r="A362" s="28" t="s">
        <v>920</v>
      </c>
      <c r="B362" s="277" t="s">
        <v>2053</v>
      </c>
      <c r="E362" s="9" t="s">
        <v>279</v>
      </c>
      <c r="F362" s="9" t="s">
        <v>279</v>
      </c>
      <c r="G362" s="9" t="s">
        <v>279</v>
      </c>
      <c r="H362" s="9" t="s">
        <v>279</v>
      </c>
      <c r="I362" s="9" t="s">
        <v>279</v>
      </c>
      <c r="J362" s="9" t="s">
        <v>279</v>
      </c>
      <c r="K362" s="9">
        <v>459.79999999999961</v>
      </c>
      <c r="L362" s="9">
        <v>354.39999999999986</v>
      </c>
      <c r="N362" s="67">
        <f t="shared" si="10"/>
        <v>814.19999999999948</v>
      </c>
      <c r="S362" s="63"/>
      <c r="T362" s="63"/>
      <c r="U362" s="63"/>
      <c r="V362" s="347"/>
      <c r="W362" s="337"/>
      <c r="X362" s="63"/>
    </row>
    <row r="363" spans="1:24" ht="15">
      <c r="A363" s="28" t="s">
        <v>921</v>
      </c>
      <c r="B363" s="277" t="s">
        <v>2029</v>
      </c>
      <c r="E363" s="9" t="s">
        <v>279</v>
      </c>
      <c r="F363" s="9" t="s">
        <v>279</v>
      </c>
      <c r="G363" s="9" t="s">
        <v>279</v>
      </c>
      <c r="H363" s="9" t="s">
        <v>279</v>
      </c>
      <c r="I363" s="9" t="s">
        <v>279</v>
      </c>
      <c r="J363" s="9" t="s">
        <v>279</v>
      </c>
      <c r="K363" s="213">
        <v>803.50000000000023</v>
      </c>
      <c r="L363" s="9" t="s">
        <v>279</v>
      </c>
      <c r="N363" s="67">
        <f t="shared" si="10"/>
        <v>803.50000000000023</v>
      </c>
      <c r="P363" t="s">
        <v>283</v>
      </c>
      <c r="S363" s="63"/>
      <c r="T363" s="63"/>
      <c r="U363" s="63"/>
      <c r="V363" s="360"/>
      <c r="W363" s="337"/>
      <c r="X363" s="63"/>
    </row>
    <row r="364" spans="1:24" ht="15">
      <c r="A364" s="28" t="s">
        <v>922</v>
      </c>
      <c r="B364" s="63" t="s">
        <v>3386</v>
      </c>
      <c r="E364" s="9" t="s">
        <v>279</v>
      </c>
      <c r="F364" s="9" t="s">
        <v>279</v>
      </c>
      <c r="G364" s="9" t="s">
        <v>279</v>
      </c>
      <c r="H364" s="9" t="s">
        <v>279</v>
      </c>
      <c r="I364" s="9" t="s">
        <v>279</v>
      </c>
      <c r="J364" s="9" t="s">
        <v>279</v>
      </c>
      <c r="K364" s="9" t="s">
        <v>279</v>
      </c>
      <c r="L364" s="217">
        <v>770.69999999999982</v>
      </c>
      <c r="N364" s="67">
        <f t="shared" si="10"/>
        <v>770.69999999999982</v>
      </c>
      <c r="P364" t="s">
        <v>289</v>
      </c>
      <c r="S364" s="63"/>
      <c r="T364" s="63"/>
      <c r="U364" s="63"/>
      <c r="V364" s="347"/>
      <c r="W364" s="337"/>
      <c r="X364" s="63"/>
    </row>
    <row r="365" spans="1:24" ht="15">
      <c r="A365" s="28" t="s">
        <v>923</v>
      </c>
      <c r="B365" s="63" t="s">
        <v>774</v>
      </c>
      <c r="E365" s="9" t="s">
        <v>279</v>
      </c>
      <c r="F365" s="9" t="s">
        <v>279</v>
      </c>
      <c r="G365" s="9" t="s">
        <v>279</v>
      </c>
      <c r="H365" s="9">
        <v>767.99999999999955</v>
      </c>
      <c r="I365" s="9" t="s">
        <v>279</v>
      </c>
      <c r="J365" s="9" t="s">
        <v>279</v>
      </c>
      <c r="K365" s="9" t="s">
        <v>279</v>
      </c>
      <c r="L365" s="9" t="s">
        <v>279</v>
      </c>
      <c r="N365" s="67">
        <f t="shared" si="10"/>
        <v>767.99999999999955</v>
      </c>
      <c r="T365" s="63"/>
      <c r="U365" s="63"/>
      <c r="V365" s="348"/>
      <c r="W365" s="337"/>
      <c r="X365" s="63"/>
    </row>
    <row r="366" spans="1:24" ht="15">
      <c r="A366" s="28" t="s">
        <v>924</v>
      </c>
      <c r="B366" s="225" t="s">
        <v>1641</v>
      </c>
      <c r="C366" s="3"/>
      <c r="D366" s="3"/>
      <c r="E366" s="9" t="s">
        <v>279</v>
      </c>
      <c r="F366" s="9" t="s">
        <v>279</v>
      </c>
      <c r="G366" s="9" t="s">
        <v>279</v>
      </c>
      <c r="H366" s="9" t="s">
        <v>279</v>
      </c>
      <c r="I366" s="214">
        <v>753.10000000000014</v>
      </c>
      <c r="J366" s="9" t="s">
        <v>279</v>
      </c>
      <c r="K366" s="9" t="s">
        <v>279</v>
      </c>
      <c r="L366" s="9" t="s">
        <v>279</v>
      </c>
      <c r="N366" s="67">
        <f t="shared" si="10"/>
        <v>753.10000000000014</v>
      </c>
      <c r="P366" t="s">
        <v>282</v>
      </c>
      <c r="S366" s="216" t="s">
        <v>1754</v>
      </c>
      <c r="T366" s="63"/>
      <c r="U366" s="63"/>
      <c r="V366" s="347"/>
      <c r="W366" s="337"/>
      <c r="X366" s="63"/>
    </row>
    <row r="367" spans="1:24" ht="15">
      <c r="A367" s="28" t="s">
        <v>925</v>
      </c>
      <c r="B367" s="63" t="s">
        <v>3378</v>
      </c>
      <c r="E367" s="9" t="s">
        <v>279</v>
      </c>
      <c r="F367" s="9" t="s">
        <v>279</v>
      </c>
      <c r="G367" s="9" t="s">
        <v>279</v>
      </c>
      <c r="H367" s="9" t="s">
        <v>279</v>
      </c>
      <c r="I367" s="9" t="s">
        <v>279</v>
      </c>
      <c r="J367" s="9" t="s">
        <v>279</v>
      </c>
      <c r="K367" s="9" t="s">
        <v>279</v>
      </c>
      <c r="L367" s="9">
        <v>751.7</v>
      </c>
      <c r="N367" s="67">
        <f t="shared" si="10"/>
        <v>751.7</v>
      </c>
      <c r="S367" s="63"/>
      <c r="T367" s="28"/>
      <c r="U367" s="63"/>
      <c r="V367" s="347"/>
      <c r="W367" s="337"/>
      <c r="X367" s="63"/>
    </row>
    <row r="368" spans="1:24" ht="15">
      <c r="A368" s="28" t="s">
        <v>926</v>
      </c>
      <c r="B368" s="63" t="s">
        <v>3385</v>
      </c>
      <c r="E368" s="9" t="s">
        <v>279</v>
      </c>
      <c r="F368" s="9" t="s">
        <v>279</v>
      </c>
      <c r="G368" s="9" t="s">
        <v>279</v>
      </c>
      <c r="H368" s="9" t="s">
        <v>279</v>
      </c>
      <c r="I368" s="9" t="s">
        <v>279</v>
      </c>
      <c r="J368" s="9" t="s">
        <v>279</v>
      </c>
      <c r="K368" s="9" t="s">
        <v>279</v>
      </c>
      <c r="L368" s="9">
        <v>722.599999999999</v>
      </c>
      <c r="N368" s="67">
        <f t="shared" si="10"/>
        <v>722.599999999999</v>
      </c>
      <c r="S368" s="63"/>
      <c r="T368" s="277"/>
      <c r="U368" s="63"/>
      <c r="V368" s="347"/>
      <c r="W368" s="337"/>
      <c r="X368" s="63"/>
    </row>
    <row r="369" spans="1:24" ht="15">
      <c r="A369" s="28" t="s">
        <v>927</v>
      </c>
      <c r="B369" s="63" t="s">
        <v>3379</v>
      </c>
      <c r="E369" s="9" t="s">
        <v>279</v>
      </c>
      <c r="F369" s="9" t="s">
        <v>279</v>
      </c>
      <c r="G369" s="9" t="s">
        <v>279</v>
      </c>
      <c r="H369" s="9" t="s">
        <v>279</v>
      </c>
      <c r="I369" s="9" t="s">
        <v>279</v>
      </c>
      <c r="J369" s="9" t="s">
        <v>279</v>
      </c>
      <c r="K369" s="9" t="s">
        <v>279</v>
      </c>
      <c r="L369" s="9">
        <v>699.89999999999986</v>
      </c>
      <c r="N369" s="67">
        <f t="shared" si="10"/>
        <v>699.89999999999986</v>
      </c>
      <c r="S369" s="63"/>
      <c r="T369" s="225"/>
      <c r="U369" s="63"/>
      <c r="V369" s="347"/>
      <c r="W369" s="337"/>
      <c r="X369" s="63"/>
    </row>
    <row r="370" spans="1:24" ht="15">
      <c r="A370" s="28" t="s">
        <v>928</v>
      </c>
      <c r="B370" s="277" t="s">
        <v>2024</v>
      </c>
      <c r="E370" s="9" t="s">
        <v>279</v>
      </c>
      <c r="F370" s="9" t="s">
        <v>279</v>
      </c>
      <c r="G370" s="9" t="s">
        <v>279</v>
      </c>
      <c r="H370" s="9" t="s">
        <v>279</v>
      </c>
      <c r="I370" s="9" t="s">
        <v>279</v>
      </c>
      <c r="J370" s="9" t="s">
        <v>279</v>
      </c>
      <c r="K370" s="9">
        <v>302.20000000000005</v>
      </c>
      <c r="L370" s="9">
        <v>393.599999999999</v>
      </c>
      <c r="N370" s="67">
        <f t="shared" si="10"/>
        <v>695.79999999999905</v>
      </c>
      <c r="S370" s="63"/>
      <c r="T370" s="277"/>
      <c r="U370" s="63"/>
      <c r="V370" s="347"/>
      <c r="W370" s="337"/>
      <c r="X370" s="63"/>
    </row>
    <row r="371" spans="1:24" ht="15">
      <c r="A371" s="28" t="s">
        <v>929</v>
      </c>
      <c r="B371" s="277" t="s">
        <v>2003</v>
      </c>
      <c r="C371" s="3"/>
      <c r="D371" s="3"/>
      <c r="E371" s="9" t="s">
        <v>279</v>
      </c>
      <c r="F371" s="9" t="s">
        <v>279</v>
      </c>
      <c r="G371" s="9" t="s">
        <v>279</v>
      </c>
      <c r="H371" s="9" t="s">
        <v>279</v>
      </c>
      <c r="I371" s="9" t="s">
        <v>279</v>
      </c>
      <c r="J371" s="9">
        <v>317.8</v>
      </c>
      <c r="K371" s="9">
        <v>149.49999999999989</v>
      </c>
      <c r="L371" s="9">
        <v>212.40000000000032</v>
      </c>
      <c r="N371" s="67">
        <f t="shared" si="10"/>
        <v>679.70000000000027</v>
      </c>
      <c r="S371" s="63"/>
      <c r="T371" s="63"/>
      <c r="U371" s="63"/>
      <c r="V371" s="360"/>
      <c r="W371" s="337"/>
      <c r="X371" s="63"/>
    </row>
    <row r="372" spans="1:24" ht="15">
      <c r="A372" s="28" t="s">
        <v>930</v>
      </c>
      <c r="B372" s="63" t="s">
        <v>3370</v>
      </c>
      <c r="E372" s="9" t="s">
        <v>279</v>
      </c>
      <c r="F372" s="9" t="s">
        <v>279</v>
      </c>
      <c r="G372" s="9" t="s">
        <v>279</v>
      </c>
      <c r="H372" s="9" t="s">
        <v>279</v>
      </c>
      <c r="I372" s="9" t="s">
        <v>279</v>
      </c>
      <c r="J372" s="9" t="s">
        <v>279</v>
      </c>
      <c r="K372" s="9" t="s">
        <v>279</v>
      </c>
      <c r="L372" s="9">
        <v>664.69999999999959</v>
      </c>
      <c r="N372" s="67">
        <f t="shared" si="10"/>
        <v>664.69999999999959</v>
      </c>
      <c r="S372" s="63"/>
      <c r="T372" s="63"/>
      <c r="U372" s="63"/>
      <c r="V372" s="360"/>
      <c r="W372" s="337"/>
      <c r="X372" s="63"/>
    </row>
    <row r="373" spans="1:24" ht="15">
      <c r="A373" s="28" t="s">
        <v>931</v>
      </c>
      <c r="B373" s="277" t="s">
        <v>2052</v>
      </c>
      <c r="E373" s="9" t="s">
        <v>279</v>
      </c>
      <c r="F373" s="9" t="s">
        <v>279</v>
      </c>
      <c r="G373" s="9" t="s">
        <v>279</v>
      </c>
      <c r="H373" s="9" t="s">
        <v>279</v>
      </c>
      <c r="I373" s="9" t="s">
        <v>279</v>
      </c>
      <c r="J373" s="9" t="s">
        <v>279</v>
      </c>
      <c r="K373" s="9">
        <v>465.20000000000005</v>
      </c>
      <c r="L373" s="9">
        <v>196.39999999999964</v>
      </c>
      <c r="N373" s="67">
        <f t="shared" si="10"/>
        <v>661.59999999999968</v>
      </c>
      <c r="S373" s="63"/>
      <c r="T373" s="225"/>
      <c r="U373" s="63"/>
      <c r="V373" s="347"/>
      <c r="W373" s="337"/>
      <c r="X373" s="63"/>
    </row>
    <row r="374" spans="1:24" ht="15">
      <c r="A374" s="28" t="s">
        <v>932</v>
      </c>
      <c r="B374" s="63" t="s">
        <v>3380</v>
      </c>
      <c r="E374" s="9" t="s">
        <v>279</v>
      </c>
      <c r="F374" s="9" t="s">
        <v>279</v>
      </c>
      <c r="G374" s="9" t="s">
        <v>279</v>
      </c>
      <c r="H374" s="9" t="s">
        <v>279</v>
      </c>
      <c r="I374" s="9" t="s">
        <v>279</v>
      </c>
      <c r="J374" s="9" t="s">
        <v>279</v>
      </c>
      <c r="K374" s="9" t="s">
        <v>279</v>
      </c>
      <c r="L374" s="9">
        <v>655.90000000000009</v>
      </c>
      <c r="N374" s="67">
        <f t="shared" ref="N374:N405" si="11">SUM(E374:L374)</f>
        <v>655.90000000000009</v>
      </c>
      <c r="S374" s="63"/>
      <c r="T374" s="28"/>
      <c r="U374" s="63"/>
      <c r="V374" s="347"/>
      <c r="W374" s="337"/>
      <c r="X374" s="63"/>
    </row>
    <row r="375" spans="1:24" ht="15">
      <c r="A375" s="28" t="s">
        <v>933</v>
      </c>
      <c r="B375" s="63" t="s">
        <v>3397</v>
      </c>
      <c r="E375" s="9" t="s">
        <v>279</v>
      </c>
      <c r="F375" s="9" t="s">
        <v>279</v>
      </c>
      <c r="G375" s="9" t="s">
        <v>279</v>
      </c>
      <c r="H375" s="9" t="s">
        <v>279</v>
      </c>
      <c r="I375" s="9" t="s">
        <v>279</v>
      </c>
      <c r="J375" s="9" t="s">
        <v>279</v>
      </c>
      <c r="K375" s="9" t="s">
        <v>279</v>
      </c>
      <c r="L375" s="9">
        <v>643.59999999999945</v>
      </c>
      <c r="N375" s="67">
        <f t="shared" si="11"/>
        <v>643.59999999999945</v>
      </c>
      <c r="S375" s="63"/>
      <c r="T375" s="63"/>
      <c r="U375" s="63"/>
      <c r="V375" s="347"/>
      <c r="W375" s="337"/>
      <c r="X375" s="63"/>
    </row>
    <row r="376" spans="1:24" ht="15">
      <c r="A376" s="28" t="s">
        <v>934</v>
      </c>
      <c r="B376" s="63" t="s">
        <v>3372</v>
      </c>
      <c r="E376" s="9" t="s">
        <v>279</v>
      </c>
      <c r="F376" s="9" t="s">
        <v>279</v>
      </c>
      <c r="G376" s="9" t="s">
        <v>279</v>
      </c>
      <c r="H376" s="9" t="s">
        <v>279</v>
      </c>
      <c r="I376" s="9" t="s">
        <v>279</v>
      </c>
      <c r="J376" s="9" t="s">
        <v>279</v>
      </c>
      <c r="K376" s="9" t="s">
        <v>279</v>
      </c>
      <c r="L376" s="9">
        <v>620.19999999999982</v>
      </c>
      <c r="N376" s="67">
        <f t="shared" si="11"/>
        <v>620.19999999999982</v>
      </c>
      <c r="S376" s="63"/>
      <c r="T376" s="277"/>
      <c r="U376" s="63"/>
      <c r="V376" s="348"/>
      <c r="W376" s="337"/>
      <c r="X376" s="63"/>
    </row>
    <row r="377" spans="1:24" ht="15">
      <c r="A377" s="28" t="s">
        <v>935</v>
      </c>
      <c r="B377" s="63" t="s">
        <v>3398</v>
      </c>
      <c r="E377" s="9" t="s">
        <v>279</v>
      </c>
      <c r="F377" s="9" t="s">
        <v>279</v>
      </c>
      <c r="G377" s="9" t="s">
        <v>279</v>
      </c>
      <c r="H377" s="9" t="s">
        <v>279</v>
      </c>
      <c r="I377" s="9" t="s">
        <v>279</v>
      </c>
      <c r="J377" s="9" t="s">
        <v>279</v>
      </c>
      <c r="K377" s="9" t="s">
        <v>279</v>
      </c>
      <c r="L377" s="9">
        <v>611.80000000000018</v>
      </c>
      <c r="N377" s="67">
        <f t="shared" si="11"/>
        <v>611.80000000000018</v>
      </c>
      <c r="S377" s="63"/>
      <c r="T377" s="277"/>
      <c r="U377" s="63"/>
      <c r="V377" s="347"/>
      <c r="W377" s="337"/>
      <c r="X377" s="63"/>
    </row>
    <row r="378" spans="1:24" ht="15">
      <c r="A378" s="28" t="s">
        <v>2501</v>
      </c>
      <c r="B378" s="63" t="s">
        <v>3369</v>
      </c>
      <c r="E378" s="9" t="s">
        <v>279</v>
      </c>
      <c r="F378" s="9" t="s">
        <v>279</v>
      </c>
      <c r="G378" s="9" t="s">
        <v>279</v>
      </c>
      <c r="H378" s="9" t="s">
        <v>279</v>
      </c>
      <c r="I378" s="9" t="s">
        <v>279</v>
      </c>
      <c r="J378" s="9" t="s">
        <v>279</v>
      </c>
      <c r="K378" s="9" t="s">
        <v>279</v>
      </c>
      <c r="L378" s="9">
        <v>584.79999999999973</v>
      </c>
      <c r="N378" s="67">
        <f t="shared" si="11"/>
        <v>584.79999999999973</v>
      </c>
      <c r="S378" s="63"/>
      <c r="T378" s="82"/>
      <c r="U378" s="3"/>
      <c r="V378" s="79"/>
      <c r="W378" s="67"/>
    </row>
    <row r="379" spans="1:24" ht="15">
      <c r="A379" s="28" t="s">
        <v>3315</v>
      </c>
      <c r="B379" s="229" t="s">
        <v>1650</v>
      </c>
      <c r="C379" s="3"/>
      <c r="D379" s="3"/>
      <c r="E379" s="9" t="s">
        <v>279</v>
      </c>
      <c r="F379" s="9" t="s">
        <v>279</v>
      </c>
      <c r="G379" s="9" t="s">
        <v>279</v>
      </c>
      <c r="H379" s="9" t="s">
        <v>279</v>
      </c>
      <c r="I379" s="9">
        <v>566</v>
      </c>
      <c r="J379" s="9" t="s">
        <v>279</v>
      </c>
      <c r="K379" s="9" t="s">
        <v>279</v>
      </c>
      <c r="L379" s="9" t="s">
        <v>279</v>
      </c>
      <c r="N379" s="67">
        <f t="shared" si="11"/>
        <v>566</v>
      </c>
      <c r="S379" s="63"/>
      <c r="T379" s="82"/>
      <c r="U379" s="3"/>
      <c r="V379" s="79"/>
      <c r="W379" s="67"/>
    </row>
    <row r="380" spans="1:24" ht="15">
      <c r="A380" s="28" t="s">
        <v>3316</v>
      </c>
      <c r="B380" s="63" t="s">
        <v>3375</v>
      </c>
      <c r="E380" s="9" t="s">
        <v>279</v>
      </c>
      <c r="F380" s="9" t="s">
        <v>279</v>
      </c>
      <c r="G380" s="9" t="s">
        <v>279</v>
      </c>
      <c r="H380" s="9" t="s">
        <v>279</v>
      </c>
      <c r="I380" s="9" t="s">
        <v>279</v>
      </c>
      <c r="J380" s="9" t="s">
        <v>279</v>
      </c>
      <c r="K380" s="9" t="s">
        <v>279</v>
      </c>
      <c r="L380" s="9">
        <v>559.49999999999864</v>
      </c>
      <c r="N380" s="67">
        <f t="shared" si="11"/>
        <v>559.49999999999864</v>
      </c>
      <c r="S380" s="63"/>
      <c r="T380" s="82"/>
      <c r="U380" s="3"/>
      <c r="V380" s="79"/>
      <c r="W380" s="67"/>
    </row>
    <row r="381" spans="1:24" ht="15">
      <c r="A381" s="28" t="s">
        <v>3317</v>
      </c>
      <c r="B381" s="229" t="s">
        <v>1651</v>
      </c>
      <c r="C381" s="3"/>
      <c r="D381" s="3"/>
      <c r="E381" s="9" t="s">
        <v>279</v>
      </c>
      <c r="F381" s="9" t="s">
        <v>279</v>
      </c>
      <c r="G381" s="9" t="s">
        <v>279</v>
      </c>
      <c r="H381" s="9" t="s">
        <v>279</v>
      </c>
      <c r="I381" s="9">
        <v>553.79999999999995</v>
      </c>
      <c r="J381" s="9" t="s">
        <v>279</v>
      </c>
      <c r="K381" s="9" t="s">
        <v>279</v>
      </c>
      <c r="L381" s="9" t="s">
        <v>279</v>
      </c>
      <c r="N381" s="67">
        <f t="shared" si="11"/>
        <v>553.79999999999995</v>
      </c>
      <c r="S381" s="63"/>
      <c r="T381" s="82"/>
      <c r="U381" s="3"/>
      <c r="V381" s="79"/>
      <c r="W381" s="67"/>
    </row>
    <row r="382" spans="1:24" ht="15">
      <c r="A382" s="28" t="s">
        <v>3318</v>
      </c>
      <c r="B382" s="63" t="s">
        <v>3371</v>
      </c>
      <c r="E382" s="9" t="s">
        <v>279</v>
      </c>
      <c r="F382" s="9" t="s">
        <v>279</v>
      </c>
      <c r="G382" s="9" t="s">
        <v>279</v>
      </c>
      <c r="H382" s="9" t="s">
        <v>279</v>
      </c>
      <c r="I382" s="9" t="s">
        <v>279</v>
      </c>
      <c r="J382" s="9" t="s">
        <v>279</v>
      </c>
      <c r="K382" s="9" t="s">
        <v>279</v>
      </c>
      <c r="L382" s="9">
        <v>541.49999999999932</v>
      </c>
      <c r="N382" s="67">
        <f t="shared" si="11"/>
        <v>541.49999999999932</v>
      </c>
      <c r="S382" s="63"/>
      <c r="T382" s="82"/>
      <c r="U382" s="3"/>
      <c r="V382" s="79"/>
      <c r="W382" s="67"/>
    </row>
    <row r="383" spans="1:24" ht="15">
      <c r="A383" s="28" t="s">
        <v>3319</v>
      </c>
      <c r="B383" s="63" t="s">
        <v>164</v>
      </c>
      <c r="E383" s="9" t="s">
        <v>279</v>
      </c>
      <c r="F383" s="9" t="s">
        <v>279</v>
      </c>
      <c r="G383" s="217">
        <v>539.14999999999986</v>
      </c>
      <c r="H383" s="9" t="s">
        <v>279</v>
      </c>
      <c r="I383" s="9" t="s">
        <v>279</v>
      </c>
      <c r="J383" s="9" t="s">
        <v>279</v>
      </c>
      <c r="K383" s="9" t="s">
        <v>279</v>
      </c>
      <c r="L383" s="9" t="s">
        <v>279</v>
      </c>
      <c r="N383" s="67">
        <f t="shared" si="11"/>
        <v>539.14999999999986</v>
      </c>
      <c r="P383" t="s">
        <v>288</v>
      </c>
      <c r="T383" s="82"/>
      <c r="U383" s="3"/>
      <c r="V383" s="79"/>
      <c r="W383" s="67"/>
    </row>
    <row r="384" spans="1:24" ht="15">
      <c r="A384" s="28" t="s">
        <v>3320</v>
      </c>
      <c r="B384" s="63" t="s">
        <v>3373</v>
      </c>
      <c r="E384" s="9" t="s">
        <v>279</v>
      </c>
      <c r="F384" s="9" t="s">
        <v>279</v>
      </c>
      <c r="G384" s="9" t="s">
        <v>279</v>
      </c>
      <c r="H384" s="9" t="s">
        <v>279</v>
      </c>
      <c r="I384" s="9" t="s">
        <v>279</v>
      </c>
      <c r="J384" s="9" t="s">
        <v>279</v>
      </c>
      <c r="K384" s="9" t="s">
        <v>279</v>
      </c>
      <c r="L384" s="9">
        <v>514.09999999999945</v>
      </c>
      <c r="N384" s="67">
        <f t="shared" si="11"/>
        <v>514.09999999999945</v>
      </c>
      <c r="S384" s="63"/>
      <c r="T384" s="82"/>
      <c r="U384" s="3"/>
      <c r="V384" s="79"/>
      <c r="W384" s="67"/>
    </row>
    <row r="385" spans="1:23" ht="15">
      <c r="A385" s="28" t="s">
        <v>3321</v>
      </c>
      <c r="B385" s="63" t="s">
        <v>180</v>
      </c>
      <c r="E385" s="9" t="s">
        <v>279</v>
      </c>
      <c r="F385" s="9" t="s">
        <v>279</v>
      </c>
      <c r="G385" s="9" t="s">
        <v>279</v>
      </c>
      <c r="H385" s="9" t="s">
        <v>279</v>
      </c>
      <c r="I385" s="9" t="s">
        <v>279</v>
      </c>
      <c r="J385" s="9" t="s">
        <v>279</v>
      </c>
      <c r="K385" s="9" t="s">
        <v>279</v>
      </c>
      <c r="L385" s="9">
        <v>495.79999999999995</v>
      </c>
      <c r="N385" s="67">
        <f t="shared" si="11"/>
        <v>495.79999999999995</v>
      </c>
      <c r="S385" s="63"/>
      <c r="T385" s="82"/>
      <c r="U385" s="3"/>
      <c r="V385" s="79"/>
      <c r="W385" s="67"/>
    </row>
    <row r="386" spans="1:23" ht="15">
      <c r="A386" s="28" t="s">
        <v>3322</v>
      </c>
      <c r="B386" s="63" t="s">
        <v>3382</v>
      </c>
      <c r="E386" s="9" t="s">
        <v>279</v>
      </c>
      <c r="F386" s="9" t="s">
        <v>279</v>
      </c>
      <c r="G386" s="9" t="s">
        <v>279</v>
      </c>
      <c r="H386" s="9" t="s">
        <v>279</v>
      </c>
      <c r="I386" s="9" t="s">
        <v>279</v>
      </c>
      <c r="J386" s="9" t="s">
        <v>279</v>
      </c>
      <c r="K386" s="9" t="s">
        <v>279</v>
      </c>
      <c r="L386" s="9">
        <v>488.80000000000064</v>
      </c>
      <c r="N386" s="67">
        <f t="shared" si="11"/>
        <v>488.80000000000064</v>
      </c>
      <c r="S386" s="63"/>
      <c r="T386" s="82"/>
      <c r="U386" s="3"/>
      <c r="V386" s="79"/>
      <c r="W386" s="67"/>
    </row>
    <row r="387" spans="1:23" ht="15">
      <c r="A387" s="28" t="s">
        <v>3323</v>
      </c>
      <c r="B387" s="63" t="s">
        <v>3367</v>
      </c>
      <c r="E387" s="9" t="s">
        <v>279</v>
      </c>
      <c r="F387" s="9" t="s">
        <v>279</v>
      </c>
      <c r="G387" s="9" t="s">
        <v>279</v>
      </c>
      <c r="H387" s="9" t="s">
        <v>279</v>
      </c>
      <c r="I387" s="9" t="s">
        <v>279</v>
      </c>
      <c r="J387" s="9" t="s">
        <v>279</v>
      </c>
      <c r="K387" s="9" t="s">
        <v>279</v>
      </c>
      <c r="L387" s="9">
        <v>470.5</v>
      </c>
      <c r="N387" s="67">
        <f t="shared" si="11"/>
        <v>470.5</v>
      </c>
      <c r="S387" s="63"/>
      <c r="T387" s="82"/>
      <c r="U387" s="3"/>
      <c r="V387" s="79"/>
      <c r="W387" s="67"/>
    </row>
    <row r="388" spans="1:23" ht="15">
      <c r="A388" s="28" t="s">
        <v>3324</v>
      </c>
      <c r="B388" s="63" t="s">
        <v>3374</v>
      </c>
      <c r="E388" s="9" t="s">
        <v>279</v>
      </c>
      <c r="F388" s="9" t="s">
        <v>279</v>
      </c>
      <c r="G388" s="9" t="s">
        <v>279</v>
      </c>
      <c r="H388" s="9" t="s">
        <v>279</v>
      </c>
      <c r="I388" s="9" t="s">
        <v>279</v>
      </c>
      <c r="J388" s="9" t="s">
        <v>279</v>
      </c>
      <c r="K388" s="9" t="s">
        <v>279</v>
      </c>
      <c r="L388" s="9">
        <v>469.29999999999995</v>
      </c>
      <c r="N388" s="67">
        <f t="shared" si="11"/>
        <v>469.29999999999995</v>
      </c>
      <c r="S388" s="63"/>
      <c r="T388" s="82"/>
      <c r="U388" s="3"/>
      <c r="V388" s="79"/>
      <c r="W388" s="67"/>
    </row>
    <row r="389" spans="1:23" ht="15">
      <c r="A389" s="28" t="s">
        <v>3325</v>
      </c>
      <c r="B389" s="229" t="s">
        <v>1648</v>
      </c>
      <c r="C389" s="3"/>
      <c r="D389" s="3"/>
      <c r="E389" s="9" t="s">
        <v>279</v>
      </c>
      <c r="F389" s="9" t="s">
        <v>279</v>
      </c>
      <c r="G389" s="9" t="s">
        <v>279</v>
      </c>
      <c r="H389" s="9" t="s">
        <v>279</v>
      </c>
      <c r="I389" s="9">
        <v>452.50000000000045</v>
      </c>
      <c r="J389" s="9" t="s">
        <v>279</v>
      </c>
      <c r="K389" s="9" t="s">
        <v>279</v>
      </c>
      <c r="L389" s="9" t="s">
        <v>279</v>
      </c>
      <c r="N389" s="67">
        <f t="shared" si="11"/>
        <v>452.50000000000045</v>
      </c>
      <c r="S389" s="63"/>
      <c r="T389" s="82"/>
      <c r="U389" s="3"/>
      <c r="V389" s="79"/>
      <c r="W389" s="67"/>
    </row>
    <row r="390" spans="1:23" ht="15">
      <c r="A390" s="28" t="s">
        <v>3326</v>
      </c>
      <c r="B390" s="63" t="s">
        <v>3394</v>
      </c>
      <c r="E390" s="9" t="s">
        <v>279</v>
      </c>
      <c r="F390" s="9" t="s">
        <v>279</v>
      </c>
      <c r="G390" s="9" t="s">
        <v>279</v>
      </c>
      <c r="H390" s="9" t="s">
        <v>279</v>
      </c>
      <c r="I390" s="9" t="s">
        <v>279</v>
      </c>
      <c r="J390" s="9" t="s">
        <v>279</v>
      </c>
      <c r="K390" s="9" t="s">
        <v>279</v>
      </c>
      <c r="L390" s="9">
        <v>447.60000000000059</v>
      </c>
      <c r="N390" s="67">
        <f t="shared" si="11"/>
        <v>447.60000000000059</v>
      </c>
      <c r="S390" s="63"/>
      <c r="T390" s="82"/>
      <c r="U390" s="3"/>
      <c r="V390" s="79"/>
      <c r="W390" s="67"/>
    </row>
    <row r="391" spans="1:23" ht="15">
      <c r="A391" s="28" t="s">
        <v>3327</v>
      </c>
      <c r="B391" s="63" t="s">
        <v>3381</v>
      </c>
      <c r="E391" s="9" t="s">
        <v>279</v>
      </c>
      <c r="F391" s="9" t="s">
        <v>279</v>
      </c>
      <c r="G391" s="9" t="s">
        <v>279</v>
      </c>
      <c r="H391" s="9" t="s">
        <v>279</v>
      </c>
      <c r="I391" s="9" t="s">
        <v>279</v>
      </c>
      <c r="J391" s="9" t="s">
        <v>279</v>
      </c>
      <c r="K391" s="9" t="s">
        <v>279</v>
      </c>
      <c r="L391" s="9">
        <v>436.49999999999955</v>
      </c>
      <c r="N391" s="67">
        <f t="shared" si="11"/>
        <v>436.49999999999955</v>
      </c>
      <c r="S391" s="63"/>
      <c r="T391" s="82"/>
      <c r="U391" s="3"/>
      <c r="V391" s="79"/>
      <c r="W391" s="67"/>
    </row>
    <row r="392" spans="1:23" ht="15">
      <c r="A392" s="28" t="s">
        <v>3328</v>
      </c>
      <c r="B392" s="277" t="s">
        <v>2004</v>
      </c>
      <c r="C392" s="3"/>
      <c r="D392" s="3"/>
      <c r="E392" s="9" t="s">
        <v>279</v>
      </c>
      <c r="F392" s="9" t="s">
        <v>279</v>
      </c>
      <c r="G392" s="9" t="s">
        <v>279</v>
      </c>
      <c r="H392" s="9" t="s">
        <v>279</v>
      </c>
      <c r="I392" s="9" t="s">
        <v>279</v>
      </c>
      <c r="J392" s="9">
        <v>425.20000000000005</v>
      </c>
      <c r="K392" s="9" t="s">
        <v>279</v>
      </c>
      <c r="L392" s="9" t="s">
        <v>279</v>
      </c>
      <c r="N392" s="67">
        <f t="shared" si="11"/>
        <v>425.20000000000005</v>
      </c>
      <c r="S392" s="63"/>
      <c r="T392" s="82"/>
      <c r="U392" s="3"/>
      <c r="V392" s="79"/>
      <c r="W392" s="67"/>
    </row>
    <row r="393" spans="1:23" ht="15">
      <c r="A393" s="28" t="s">
        <v>3329</v>
      </c>
      <c r="B393" s="63" t="s">
        <v>784</v>
      </c>
      <c r="E393" s="9" t="s">
        <v>279</v>
      </c>
      <c r="F393" s="9" t="s">
        <v>279</v>
      </c>
      <c r="G393" s="9" t="s">
        <v>279</v>
      </c>
      <c r="H393" s="9">
        <v>418.49999999999977</v>
      </c>
      <c r="I393" s="9" t="s">
        <v>279</v>
      </c>
      <c r="J393" s="9" t="s">
        <v>279</v>
      </c>
      <c r="K393" s="9" t="s">
        <v>279</v>
      </c>
      <c r="L393" s="9" t="s">
        <v>279</v>
      </c>
      <c r="N393" s="67">
        <f t="shared" si="11"/>
        <v>418.49999999999977</v>
      </c>
      <c r="T393" s="82"/>
      <c r="U393" s="3"/>
      <c r="V393" s="79"/>
      <c r="W393" s="67"/>
    </row>
    <row r="394" spans="1:23" ht="15">
      <c r="A394" s="28" t="s">
        <v>3330</v>
      </c>
      <c r="B394" s="63" t="s">
        <v>3377</v>
      </c>
      <c r="E394" s="9" t="s">
        <v>279</v>
      </c>
      <c r="F394" s="9" t="s">
        <v>279</v>
      </c>
      <c r="G394" s="9" t="s">
        <v>279</v>
      </c>
      <c r="H394" s="9" t="s">
        <v>279</v>
      </c>
      <c r="I394" s="9" t="s">
        <v>279</v>
      </c>
      <c r="J394" s="9" t="s">
        <v>279</v>
      </c>
      <c r="K394" s="9" t="s">
        <v>279</v>
      </c>
      <c r="L394" s="9">
        <v>414.90000000000055</v>
      </c>
      <c r="N394" s="67">
        <f t="shared" si="11"/>
        <v>414.90000000000055</v>
      </c>
      <c r="S394" s="63"/>
      <c r="T394" s="82"/>
      <c r="U394" s="3"/>
      <c r="V394" s="79"/>
      <c r="W394" s="67"/>
    </row>
    <row r="395" spans="1:23" ht="15">
      <c r="A395" s="28" t="s">
        <v>3331</v>
      </c>
      <c r="B395" s="229" t="s">
        <v>1658</v>
      </c>
      <c r="C395" s="3"/>
      <c r="D395" s="3"/>
      <c r="E395" s="9" t="s">
        <v>279</v>
      </c>
      <c r="F395" s="9" t="s">
        <v>279</v>
      </c>
      <c r="G395" s="9" t="s">
        <v>279</v>
      </c>
      <c r="H395" s="9" t="s">
        <v>279</v>
      </c>
      <c r="I395" s="9">
        <v>407.50000000000023</v>
      </c>
      <c r="J395" s="9" t="s">
        <v>279</v>
      </c>
      <c r="K395" s="9" t="s">
        <v>279</v>
      </c>
      <c r="L395" s="9" t="s">
        <v>279</v>
      </c>
      <c r="N395" s="67">
        <f t="shared" si="11"/>
        <v>407.50000000000023</v>
      </c>
      <c r="S395" s="63"/>
      <c r="T395" s="82"/>
      <c r="U395" s="3"/>
      <c r="V395" s="79"/>
      <c r="W395" s="67"/>
    </row>
    <row r="396" spans="1:23" ht="15">
      <c r="A396" s="28" t="s">
        <v>3332</v>
      </c>
      <c r="B396" s="63" t="s">
        <v>3368</v>
      </c>
      <c r="E396" s="9" t="s">
        <v>279</v>
      </c>
      <c r="F396" s="9" t="s">
        <v>279</v>
      </c>
      <c r="G396" s="9" t="s">
        <v>279</v>
      </c>
      <c r="H396" s="9" t="s">
        <v>279</v>
      </c>
      <c r="I396" s="9" t="s">
        <v>279</v>
      </c>
      <c r="J396" s="9" t="s">
        <v>279</v>
      </c>
      <c r="K396" s="9" t="s">
        <v>279</v>
      </c>
      <c r="L396" s="9">
        <v>404.60000000000014</v>
      </c>
      <c r="N396" s="67">
        <f t="shared" si="11"/>
        <v>404.60000000000014</v>
      </c>
      <c r="S396" s="63"/>
      <c r="T396" s="82"/>
      <c r="U396" s="3"/>
      <c r="V396" s="79"/>
      <c r="W396" s="67"/>
    </row>
    <row r="397" spans="1:23" ht="15">
      <c r="A397" s="28" t="s">
        <v>3333</v>
      </c>
      <c r="B397" s="277" t="s">
        <v>2028</v>
      </c>
      <c r="E397" s="9" t="s">
        <v>279</v>
      </c>
      <c r="F397" s="9" t="s">
        <v>279</v>
      </c>
      <c r="G397" s="9" t="s">
        <v>279</v>
      </c>
      <c r="H397" s="9" t="s">
        <v>279</v>
      </c>
      <c r="I397" s="9" t="s">
        <v>279</v>
      </c>
      <c r="J397" s="9" t="s">
        <v>279</v>
      </c>
      <c r="K397" s="9">
        <v>374.05000000000007</v>
      </c>
      <c r="L397" s="9" t="s">
        <v>279</v>
      </c>
      <c r="N397" s="67">
        <f t="shared" si="11"/>
        <v>374.05000000000007</v>
      </c>
      <c r="S397" s="63"/>
      <c r="T397" s="82"/>
      <c r="U397" s="3"/>
      <c r="V397" s="79"/>
      <c r="W397" s="67"/>
    </row>
    <row r="398" spans="1:23" ht="15">
      <c r="A398" s="28" t="s">
        <v>3334</v>
      </c>
      <c r="B398" s="63" t="s">
        <v>3399</v>
      </c>
      <c r="E398" s="9" t="s">
        <v>279</v>
      </c>
      <c r="F398" s="9" t="s">
        <v>279</v>
      </c>
      <c r="G398" s="9" t="s">
        <v>279</v>
      </c>
      <c r="H398" s="9" t="s">
        <v>279</v>
      </c>
      <c r="I398" s="9" t="s">
        <v>279</v>
      </c>
      <c r="J398" s="9" t="s">
        <v>279</v>
      </c>
      <c r="K398" s="9" t="s">
        <v>279</v>
      </c>
      <c r="L398" s="9">
        <v>362.59999999999945</v>
      </c>
      <c r="N398" s="67">
        <f t="shared" si="11"/>
        <v>362.59999999999945</v>
      </c>
      <c r="S398" s="63"/>
      <c r="T398" s="82"/>
      <c r="U398" s="3"/>
      <c r="V398" s="79"/>
      <c r="W398" s="67"/>
    </row>
    <row r="399" spans="1:23" ht="15">
      <c r="A399" s="28" t="s">
        <v>3335</v>
      </c>
      <c r="B399" s="277" t="s">
        <v>3365</v>
      </c>
      <c r="E399" s="9" t="s">
        <v>279</v>
      </c>
      <c r="F399" s="9" t="s">
        <v>279</v>
      </c>
      <c r="G399" s="9" t="s">
        <v>279</v>
      </c>
      <c r="H399" s="9" t="s">
        <v>279</v>
      </c>
      <c r="I399" s="9" t="s">
        <v>279</v>
      </c>
      <c r="J399" s="9" t="s">
        <v>279</v>
      </c>
      <c r="K399" s="9" t="s">
        <v>279</v>
      </c>
      <c r="L399" s="9">
        <v>339.70000000000005</v>
      </c>
      <c r="N399" s="67">
        <f t="shared" si="11"/>
        <v>339.70000000000005</v>
      </c>
      <c r="S399" s="63"/>
      <c r="T399" s="82"/>
      <c r="U399" s="3"/>
      <c r="V399" s="79"/>
      <c r="W399" s="67"/>
    </row>
    <row r="400" spans="1:23" ht="15">
      <c r="A400" s="28" t="s">
        <v>3336</v>
      </c>
      <c r="B400" s="63" t="s">
        <v>178</v>
      </c>
      <c r="E400" s="9">
        <v>8.4</v>
      </c>
      <c r="F400" s="9">
        <v>329.3000000000003</v>
      </c>
      <c r="G400" s="9" t="s">
        <v>279</v>
      </c>
      <c r="H400" s="9" t="s">
        <v>279</v>
      </c>
      <c r="I400" s="9" t="s">
        <v>279</v>
      </c>
      <c r="J400" s="9" t="s">
        <v>279</v>
      </c>
      <c r="K400" s="9" t="s">
        <v>279</v>
      </c>
      <c r="L400" s="9" t="s">
        <v>279</v>
      </c>
      <c r="N400" s="67">
        <f t="shared" si="11"/>
        <v>337.70000000000027</v>
      </c>
      <c r="S400" s="63"/>
      <c r="T400" s="82"/>
      <c r="U400" s="3"/>
      <c r="V400" s="79"/>
      <c r="W400" s="67"/>
    </row>
    <row r="401" spans="1:25" ht="15">
      <c r="A401" s="28" t="s">
        <v>3337</v>
      </c>
      <c r="B401" s="63" t="s">
        <v>3383</v>
      </c>
      <c r="E401" s="9" t="s">
        <v>279</v>
      </c>
      <c r="F401" s="9" t="s">
        <v>279</v>
      </c>
      <c r="G401" s="9" t="s">
        <v>279</v>
      </c>
      <c r="H401" s="9" t="s">
        <v>279</v>
      </c>
      <c r="I401" s="9" t="s">
        <v>279</v>
      </c>
      <c r="J401" s="9" t="s">
        <v>279</v>
      </c>
      <c r="K401" s="9" t="s">
        <v>279</v>
      </c>
      <c r="L401" s="9">
        <v>288.40000000000055</v>
      </c>
      <c r="N401" s="67">
        <f t="shared" si="11"/>
        <v>288.40000000000055</v>
      </c>
      <c r="S401" s="63"/>
      <c r="T401" s="82"/>
      <c r="U401" s="3"/>
      <c r="V401" s="79"/>
      <c r="W401" s="67"/>
    </row>
    <row r="402" spans="1:25" ht="15">
      <c r="A402" s="28" t="s">
        <v>3338</v>
      </c>
      <c r="B402" s="63" t="s">
        <v>3376</v>
      </c>
      <c r="E402" s="9" t="s">
        <v>279</v>
      </c>
      <c r="F402" s="9" t="s">
        <v>279</v>
      </c>
      <c r="G402" s="9" t="s">
        <v>279</v>
      </c>
      <c r="H402" s="9" t="s">
        <v>279</v>
      </c>
      <c r="I402" s="9" t="s">
        <v>279</v>
      </c>
      <c r="J402" s="9" t="s">
        <v>279</v>
      </c>
      <c r="K402" s="9" t="s">
        <v>279</v>
      </c>
      <c r="L402" s="9">
        <v>227.29999999999973</v>
      </c>
      <c r="N402" s="67">
        <f t="shared" si="11"/>
        <v>227.29999999999973</v>
      </c>
      <c r="S402" s="63"/>
      <c r="T402" s="82"/>
      <c r="U402" s="3"/>
      <c r="V402" s="79"/>
      <c r="W402" s="67"/>
    </row>
    <row r="403" spans="1:25" ht="15">
      <c r="A403" s="28" t="s">
        <v>4129</v>
      </c>
      <c r="B403" s="229" t="s">
        <v>1676</v>
      </c>
      <c r="C403" s="3"/>
      <c r="D403" s="3"/>
      <c r="E403" s="9" t="s">
        <v>279</v>
      </c>
      <c r="F403" s="9" t="s">
        <v>279</v>
      </c>
      <c r="G403" s="9" t="s">
        <v>279</v>
      </c>
      <c r="H403" s="9" t="s">
        <v>279</v>
      </c>
      <c r="I403" s="9">
        <v>174</v>
      </c>
      <c r="J403" s="9" t="s">
        <v>279</v>
      </c>
      <c r="K403" s="9" t="s">
        <v>279</v>
      </c>
      <c r="L403" s="9" t="s">
        <v>279</v>
      </c>
      <c r="N403" s="67">
        <f t="shared" si="11"/>
        <v>174</v>
      </c>
      <c r="S403" s="63"/>
      <c r="T403" s="82"/>
      <c r="U403" s="3"/>
      <c r="V403" s="79"/>
      <c r="W403" s="67"/>
    </row>
    <row r="404" spans="1:25" ht="15">
      <c r="A404" s="28" t="s">
        <v>4130</v>
      </c>
      <c r="B404" s="277" t="s">
        <v>3366</v>
      </c>
      <c r="E404" s="9" t="s">
        <v>279</v>
      </c>
      <c r="F404" s="9" t="s">
        <v>279</v>
      </c>
      <c r="G404" s="9" t="s">
        <v>279</v>
      </c>
      <c r="H404" s="9" t="s">
        <v>279</v>
      </c>
      <c r="I404" s="9" t="s">
        <v>279</v>
      </c>
      <c r="J404" s="9" t="s">
        <v>279</v>
      </c>
      <c r="K404" s="9" t="s">
        <v>279</v>
      </c>
      <c r="L404" s="9">
        <v>120.79999999999973</v>
      </c>
      <c r="N404" s="67">
        <f t="shared" si="11"/>
        <v>120.79999999999973</v>
      </c>
      <c r="S404" s="63"/>
      <c r="T404" s="82"/>
      <c r="U404" s="3"/>
      <c r="V404" s="79"/>
      <c r="W404" s="67"/>
    </row>
    <row r="405" spans="1:25" ht="15">
      <c r="A405" s="28" t="s">
        <v>4131</v>
      </c>
      <c r="B405" s="63" t="s">
        <v>179</v>
      </c>
      <c r="E405" s="217">
        <v>99.999999999997442</v>
      </c>
      <c r="F405" s="9" t="s">
        <v>279</v>
      </c>
      <c r="G405" s="9" t="s">
        <v>279</v>
      </c>
      <c r="H405" s="9" t="s">
        <v>279</v>
      </c>
      <c r="I405" s="9" t="s">
        <v>279</v>
      </c>
      <c r="J405" s="9" t="s">
        <v>279</v>
      </c>
      <c r="K405" s="9" t="s">
        <v>279</v>
      </c>
      <c r="L405" s="9" t="s">
        <v>279</v>
      </c>
      <c r="N405" s="67">
        <f t="shared" si="11"/>
        <v>99.999999999997442</v>
      </c>
      <c r="P405" t="s">
        <v>298</v>
      </c>
      <c r="S405" s="63"/>
      <c r="T405" s="82"/>
      <c r="U405" s="3"/>
      <c r="V405" s="79"/>
      <c r="W405" s="67"/>
    </row>
    <row r="406" spans="1:25" ht="15">
      <c r="A406" s="28"/>
      <c r="B406" s="63"/>
      <c r="E406" s="217"/>
      <c r="F406" s="9"/>
      <c r="G406" s="9"/>
      <c r="H406" s="9"/>
      <c r="L406" s="69"/>
      <c r="N406" s="67"/>
      <c r="S406" s="63"/>
      <c r="T406" s="82"/>
      <c r="U406" s="3"/>
      <c r="V406" s="79"/>
      <c r="W406" s="67"/>
    </row>
    <row r="407" spans="1:25" ht="15">
      <c r="A407" s="28"/>
      <c r="B407" s="63"/>
      <c r="E407" s="9"/>
      <c r="L407" s="69"/>
    </row>
    <row r="408" spans="1:25" ht="15">
      <c r="A408" s="28"/>
      <c r="B408" s="63"/>
      <c r="E408" s="9"/>
      <c r="L408" s="69"/>
    </row>
    <row r="409" spans="1:25" ht="25.5">
      <c r="A409" s="23" t="s">
        <v>185</v>
      </c>
      <c r="L409" s="69"/>
    </row>
    <row r="410" spans="1:25" ht="14.25">
      <c r="L410" s="69"/>
      <c r="R410" s="63"/>
    </row>
    <row r="411" spans="1:25" ht="15">
      <c r="A411" s="39"/>
      <c r="B411" s="39"/>
      <c r="C411" s="39"/>
      <c r="D411" s="39"/>
      <c r="E411" s="61">
        <v>2016</v>
      </c>
      <c r="F411" s="61">
        <v>2017</v>
      </c>
      <c r="G411" s="61">
        <v>2018</v>
      </c>
      <c r="H411" s="61">
        <v>2019</v>
      </c>
      <c r="I411" s="61">
        <v>2020</v>
      </c>
      <c r="J411" s="61">
        <v>2021</v>
      </c>
      <c r="K411" s="61">
        <v>2022</v>
      </c>
      <c r="L411" s="61">
        <v>2023</v>
      </c>
      <c r="N411" s="70" t="s">
        <v>40</v>
      </c>
      <c r="O411" s="39"/>
      <c r="S411" s="63"/>
      <c r="T411" s="63"/>
      <c r="U411" s="63"/>
      <c r="V411" s="50"/>
    </row>
    <row r="412" spans="1:25" ht="15">
      <c r="A412" s="28" t="s">
        <v>0</v>
      </c>
      <c r="B412" s="63" t="s">
        <v>796</v>
      </c>
      <c r="E412" s="9" t="s">
        <v>279</v>
      </c>
      <c r="F412" s="9" t="s">
        <v>279</v>
      </c>
      <c r="G412" s="9" t="s">
        <v>279</v>
      </c>
      <c r="H412" s="212">
        <v>489.80000000000041</v>
      </c>
      <c r="I412" s="9">
        <v>188.99999999999955</v>
      </c>
      <c r="J412" s="9">
        <v>255.09999999999991</v>
      </c>
      <c r="K412" s="217">
        <v>422.40000000000032</v>
      </c>
      <c r="L412" s="213">
        <v>541.00000000000068</v>
      </c>
      <c r="N412" s="67">
        <f t="shared" ref="N412:N443" si="12">SUM(E412:L412)</f>
        <v>1897.3000000000009</v>
      </c>
      <c r="P412" t="s">
        <v>3136</v>
      </c>
      <c r="T412" s="63"/>
      <c r="U412" s="63"/>
      <c r="V412" s="360"/>
      <c r="W412" s="63"/>
      <c r="X412" s="63"/>
      <c r="Y412" s="9"/>
    </row>
    <row r="413" spans="1:25" ht="15">
      <c r="A413" s="28" t="s">
        <v>2</v>
      </c>
      <c r="B413" s="63" t="s">
        <v>790</v>
      </c>
      <c r="E413" s="9" t="s">
        <v>279</v>
      </c>
      <c r="F413" s="9" t="s">
        <v>279</v>
      </c>
      <c r="G413" s="9" t="s">
        <v>279</v>
      </c>
      <c r="H413" s="213">
        <v>407.5</v>
      </c>
      <c r="I413" s="214">
        <v>410.49999999999932</v>
      </c>
      <c r="J413" s="217">
        <v>294.39999999999986</v>
      </c>
      <c r="K413" s="9">
        <v>306.80000000000018</v>
      </c>
      <c r="L413" s="9">
        <v>421.59999999999968</v>
      </c>
      <c r="N413" s="67">
        <f t="shared" si="12"/>
        <v>1840.799999999999</v>
      </c>
      <c r="P413" t="s">
        <v>2455</v>
      </c>
      <c r="S413" s="216" t="s">
        <v>1755</v>
      </c>
      <c r="T413" s="277"/>
      <c r="U413" s="63"/>
      <c r="V413" s="347"/>
      <c r="W413" s="63"/>
      <c r="X413" s="63"/>
      <c r="Y413" s="9"/>
    </row>
    <row r="414" spans="1:25" ht="15">
      <c r="A414" s="28" t="s">
        <v>3</v>
      </c>
      <c r="B414" s="63" t="s">
        <v>23</v>
      </c>
      <c r="E414" s="217">
        <v>105.50000000000023</v>
      </c>
      <c r="F414" s="217">
        <v>338.50000000000011</v>
      </c>
      <c r="G414" s="217">
        <v>125.70000000000027</v>
      </c>
      <c r="H414" s="9">
        <v>220.00000000000023</v>
      </c>
      <c r="I414" s="9">
        <v>227.39999999999964</v>
      </c>
      <c r="J414" s="9">
        <v>99.399999999999864</v>
      </c>
      <c r="K414" s="217">
        <v>367.00000000000045</v>
      </c>
      <c r="L414" s="9">
        <v>327.2000000000005</v>
      </c>
      <c r="N414" s="67">
        <f t="shared" si="12"/>
        <v>1810.7000000000014</v>
      </c>
      <c r="P414" t="s">
        <v>2527</v>
      </c>
      <c r="R414" s="3"/>
      <c r="S414" s="216" t="s">
        <v>2528</v>
      </c>
      <c r="T414" s="225"/>
      <c r="U414" s="63"/>
      <c r="V414" s="347"/>
      <c r="W414" s="63"/>
      <c r="X414" s="63"/>
      <c r="Y414" s="9"/>
    </row>
    <row r="415" spans="1:25" ht="15">
      <c r="A415" s="28" t="s">
        <v>5</v>
      </c>
      <c r="B415" s="63" t="s">
        <v>757</v>
      </c>
      <c r="E415" s="9" t="s">
        <v>279</v>
      </c>
      <c r="F415" s="9" t="s">
        <v>279</v>
      </c>
      <c r="G415" s="9" t="s">
        <v>279</v>
      </c>
      <c r="H415" s="217">
        <v>350.5</v>
      </c>
      <c r="I415" s="9">
        <v>141.50000000000023</v>
      </c>
      <c r="J415" s="217">
        <v>293.09999999999991</v>
      </c>
      <c r="K415" s="9">
        <v>348.49999999999977</v>
      </c>
      <c r="L415" s="217">
        <v>510.39999999999986</v>
      </c>
      <c r="N415" s="67">
        <f t="shared" si="12"/>
        <v>1643.9999999999998</v>
      </c>
      <c r="P415" t="s">
        <v>4840</v>
      </c>
      <c r="T415" s="277"/>
      <c r="U415" s="63"/>
      <c r="V415" s="347"/>
      <c r="W415" s="63"/>
      <c r="X415" s="63"/>
      <c r="Y415" s="9"/>
    </row>
    <row r="416" spans="1:25" ht="15">
      <c r="A416" s="28" t="s">
        <v>7</v>
      </c>
      <c r="B416" s="63" t="s">
        <v>11</v>
      </c>
      <c r="E416" s="212">
        <v>141.10000000000036</v>
      </c>
      <c r="F416" s="217">
        <v>304.5</v>
      </c>
      <c r="G416" s="9">
        <v>9.0999999999999091</v>
      </c>
      <c r="H416" s="9">
        <v>239.39999999999986</v>
      </c>
      <c r="I416" s="9">
        <v>277</v>
      </c>
      <c r="J416" s="9">
        <v>228.60000000000036</v>
      </c>
      <c r="K416" s="9">
        <v>185.10000000000014</v>
      </c>
      <c r="L416" s="9">
        <v>237.09999999999991</v>
      </c>
      <c r="N416" s="67">
        <f t="shared" si="12"/>
        <v>1621.9000000000005</v>
      </c>
      <c r="P416" t="s">
        <v>307</v>
      </c>
      <c r="R416" s="3"/>
      <c r="S416" s="3"/>
      <c r="T416" s="225"/>
      <c r="U416" s="63"/>
      <c r="V416" s="347"/>
      <c r="W416" s="63"/>
      <c r="X416" s="63"/>
      <c r="Y416" s="9"/>
    </row>
    <row r="417" spans="1:25" ht="15">
      <c r="A417" s="28" t="s">
        <v>8</v>
      </c>
      <c r="B417" s="63" t="s">
        <v>33</v>
      </c>
      <c r="E417" s="217">
        <v>119.49999999999977</v>
      </c>
      <c r="F417" s="217">
        <v>324.20000000000016</v>
      </c>
      <c r="G417" s="9">
        <v>96.599999999999909</v>
      </c>
      <c r="H417" s="9">
        <v>178.19999999999982</v>
      </c>
      <c r="I417" s="9">
        <v>115.5</v>
      </c>
      <c r="J417" s="212">
        <v>366.49999999999977</v>
      </c>
      <c r="K417" s="9">
        <v>180.00000000000045</v>
      </c>
      <c r="L417" s="9">
        <v>231.7999999999995</v>
      </c>
      <c r="N417" s="67">
        <f t="shared" si="12"/>
        <v>1612.2999999999995</v>
      </c>
      <c r="P417" t="s">
        <v>359</v>
      </c>
      <c r="R417" s="3"/>
      <c r="S417" s="3"/>
      <c r="T417" s="225"/>
      <c r="U417" s="63"/>
      <c r="V417" s="347"/>
      <c r="W417" s="63"/>
      <c r="X417" s="63"/>
      <c r="Y417" s="9"/>
    </row>
    <row r="418" spans="1:25" ht="15">
      <c r="A418" s="28" t="s">
        <v>10</v>
      </c>
      <c r="B418" s="63" t="s">
        <v>25</v>
      </c>
      <c r="E418" s="217">
        <v>102</v>
      </c>
      <c r="F418" s="9">
        <v>275.10000000000002</v>
      </c>
      <c r="G418" s="9">
        <v>76.400000000000091</v>
      </c>
      <c r="H418" s="9">
        <v>101.30000000000018</v>
      </c>
      <c r="I418" s="217">
        <v>311.49999999999955</v>
      </c>
      <c r="J418" s="9">
        <v>281.30000000000041</v>
      </c>
      <c r="K418" s="9">
        <v>200.69999999999959</v>
      </c>
      <c r="L418" s="9">
        <v>253.5</v>
      </c>
      <c r="N418" s="67">
        <f t="shared" si="12"/>
        <v>1601.8</v>
      </c>
      <c r="P418" t="s">
        <v>337</v>
      </c>
      <c r="R418" s="3"/>
      <c r="S418" s="3"/>
      <c r="T418" s="63"/>
      <c r="U418" s="63"/>
      <c r="V418" s="360"/>
      <c r="W418" s="63"/>
      <c r="X418" s="63"/>
      <c r="Y418" s="9"/>
    </row>
    <row r="419" spans="1:25" ht="15">
      <c r="A419" s="28" t="s">
        <v>12</v>
      </c>
      <c r="B419" s="63" t="s">
        <v>27</v>
      </c>
      <c r="E419" s="9">
        <v>95.900000000000091</v>
      </c>
      <c r="F419" s="9">
        <v>254.30000000000007</v>
      </c>
      <c r="G419" s="9">
        <v>7.7000000000000455</v>
      </c>
      <c r="H419" s="9">
        <v>67.599999999999682</v>
      </c>
      <c r="I419" s="9">
        <v>177.5</v>
      </c>
      <c r="J419" s="9">
        <v>180.90000000000009</v>
      </c>
      <c r="K419" s="212">
        <v>507.09999999999991</v>
      </c>
      <c r="L419" s="9">
        <v>234.69999999999959</v>
      </c>
      <c r="N419" s="67">
        <f t="shared" si="12"/>
        <v>1525.6999999999996</v>
      </c>
      <c r="P419" t="s">
        <v>301</v>
      </c>
      <c r="R419" s="3"/>
      <c r="S419" s="3"/>
      <c r="T419" s="277"/>
      <c r="U419" s="63"/>
      <c r="V419" s="347"/>
      <c r="W419" s="63"/>
      <c r="X419" s="63"/>
      <c r="Y419" s="9"/>
    </row>
    <row r="420" spans="1:25" ht="15">
      <c r="A420" s="28" t="s">
        <v>14</v>
      </c>
      <c r="B420" s="229" t="s">
        <v>1656</v>
      </c>
      <c r="C420" s="3"/>
      <c r="D420" s="3"/>
      <c r="E420" s="9" t="s">
        <v>279</v>
      </c>
      <c r="F420" s="9" t="s">
        <v>279</v>
      </c>
      <c r="G420" s="9" t="s">
        <v>279</v>
      </c>
      <c r="H420" s="9" t="s">
        <v>279</v>
      </c>
      <c r="I420" s="9">
        <v>293.59999999999968</v>
      </c>
      <c r="J420" s="217">
        <v>284.59999999999968</v>
      </c>
      <c r="K420" s="217">
        <v>366.29999999999995</v>
      </c>
      <c r="L420" s="214">
        <v>580.29999999999995</v>
      </c>
      <c r="N420" s="67">
        <f t="shared" si="12"/>
        <v>1524.7999999999993</v>
      </c>
      <c r="P420" t="s">
        <v>4839</v>
      </c>
      <c r="S420" s="216" t="s">
        <v>1755</v>
      </c>
      <c r="T420" s="277"/>
      <c r="U420" s="63"/>
      <c r="V420" s="347"/>
      <c r="W420" s="63"/>
      <c r="X420" s="63"/>
      <c r="Y420" s="9"/>
    </row>
    <row r="421" spans="1:25" ht="15">
      <c r="A421" s="28" t="s">
        <v>16</v>
      </c>
      <c r="B421" s="63" t="s">
        <v>37</v>
      </c>
      <c r="E421" s="9">
        <v>52.500000000000227</v>
      </c>
      <c r="F421" s="213">
        <v>438.50000000000045</v>
      </c>
      <c r="G421" s="9">
        <v>114.50000000000023</v>
      </c>
      <c r="H421" s="9">
        <v>32.400000000000318</v>
      </c>
      <c r="I421" s="9">
        <v>247.49999999999955</v>
      </c>
      <c r="J421" s="9">
        <v>208.10000000000014</v>
      </c>
      <c r="K421" s="9">
        <v>191.49999999999977</v>
      </c>
      <c r="L421" s="9">
        <v>227.90000000000032</v>
      </c>
      <c r="N421" s="67">
        <f t="shared" si="12"/>
        <v>1512.900000000001</v>
      </c>
      <c r="P421" t="s">
        <v>283</v>
      </c>
      <c r="R421" s="3"/>
      <c r="S421" s="3"/>
      <c r="T421" s="63"/>
      <c r="U421" s="63"/>
      <c r="V421" s="360"/>
      <c r="W421" s="63"/>
      <c r="X421" s="63"/>
      <c r="Y421" s="9"/>
    </row>
    <row r="422" spans="1:25" ht="15">
      <c r="A422" s="28" t="s">
        <v>18</v>
      </c>
      <c r="B422" s="63" t="s">
        <v>153</v>
      </c>
      <c r="E422" s="9" t="s">
        <v>279</v>
      </c>
      <c r="F422" s="9" t="s">
        <v>279</v>
      </c>
      <c r="G422" s="217">
        <v>135.60000000000014</v>
      </c>
      <c r="H422" s="9">
        <v>168.69999999999982</v>
      </c>
      <c r="I422" s="213">
        <v>369.40000000000055</v>
      </c>
      <c r="J422" s="9">
        <v>243</v>
      </c>
      <c r="K422" s="9">
        <v>208.15000000000032</v>
      </c>
      <c r="L422" s="9">
        <v>330.00000000000023</v>
      </c>
      <c r="N422" s="67">
        <f t="shared" si="12"/>
        <v>1454.850000000001</v>
      </c>
      <c r="P422" t="s">
        <v>309</v>
      </c>
      <c r="R422" s="3"/>
      <c r="S422" s="3"/>
      <c r="T422" s="225"/>
      <c r="U422" s="63"/>
      <c r="V422" s="347"/>
      <c r="W422" s="63"/>
      <c r="X422" s="63"/>
      <c r="Y422" s="9"/>
    </row>
    <row r="423" spans="1:25" ht="15">
      <c r="A423" s="28" t="s">
        <v>20</v>
      </c>
      <c r="B423" s="63" t="s">
        <v>771</v>
      </c>
      <c r="E423" s="9" t="s">
        <v>279</v>
      </c>
      <c r="F423" s="9" t="s">
        <v>279</v>
      </c>
      <c r="G423" s="9" t="s">
        <v>279</v>
      </c>
      <c r="H423" s="9">
        <v>312.09999999999991</v>
      </c>
      <c r="I423" s="9">
        <v>242.60000000000014</v>
      </c>
      <c r="J423" s="9">
        <v>187.39999999999986</v>
      </c>
      <c r="K423" s="9">
        <v>347.69999999999982</v>
      </c>
      <c r="L423" s="9">
        <v>345.59999999999968</v>
      </c>
      <c r="N423" s="67">
        <f t="shared" si="12"/>
        <v>1435.3999999999994</v>
      </c>
      <c r="T423" s="63"/>
      <c r="U423" s="63"/>
      <c r="V423" s="347"/>
      <c r="W423" s="63"/>
      <c r="X423" s="63"/>
      <c r="Y423" s="9"/>
    </row>
    <row r="424" spans="1:25" ht="15">
      <c r="A424" s="28" t="s">
        <v>22</v>
      </c>
      <c r="B424" s="63" t="s">
        <v>21</v>
      </c>
      <c r="E424" s="9">
        <v>49</v>
      </c>
      <c r="F424" s="9">
        <v>264.09999999999991</v>
      </c>
      <c r="G424" s="217">
        <v>178.20000000000027</v>
      </c>
      <c r="H424" s="9">
        <v>149.20000000000027</v>
      </c>
      <c r="I424" s="9">
        <v>226.49999999999909</v>
      </c>
      <c r="J424" s="9">
        <v>103.39999999999941</v>
      </c>
      <c r="K424" s="9">
        <v>191.99999999999955</v>
      </c>
      <c r="L424" s="9">
        <v>255.69999999999982</v>
      </c>
      <c r="N424" s="67">
        <f t="shared" si="12"/>
        <v>1418.0999999999983</v>
      </c>
      <c r="P424" t="s">
        <v>285</v>
      </c>
      <c r="R424" s="3"/>
      <c r="S424" s="3"/>
      <c r="T424" s="277"/>
      <c r="U424" s="63"/>
      <c r="V424" s="347"/>
      <c r="W424" s="63"/>
      <c r="X424" s="63"/>
      <c r="Y424" s="9"/>
    </row>
    <row r="425" spans="1:25" ht="15">
      <c r="A425" s="28" t="s">
        <v>24</v>
      </c>
      <c r="B425" s="63" t="s">
        <v>1</v>
      </c>
      <c r="E425" s="9">
        <v>42.599999999999909</v>
      </c>
      <c r="F425" s="9">
        <v>231.50000000000023</v>
      </c>
      <c r="G425" s="9">
        <v>6</v>
      </c>
      <c r="H425" s="9">
        <v>186.39999999999986</v>
      </c>
      <c r="I425" s="217">
        <v>300</v>
      </c>
      <c r="J425" s="9">
        <v>207.10000000000014</v>
      </c>
      <c r="K425" s="9">
        <v>313.60000000000059</v>
      </c>
      <c r="L425" s="9">
        <v>127.49999999999977</v>
      </c>
      <c r="N425" s="67">
        <f t="shared" si="12"/>
        <v>1414.7000000000005</v>
      </c>
      <c r="P425" t="s">
        <v>288</v>
      </c>
      <c r="R425" s="3"/>
      <c r="S425" s="3"/>
      <c r="T425" s="63"/>
      <c r="U425" s="63"/>
      <c r="V425" s="347"/>
      <c r="W425" s="63"/>
      <c r="X425" s="63"/>
      <c r="Y425" s="9"/>
    </row>
    <row r="426" spans="1:25" ht="15">
      <c r="A426" s="28" t="s">
        <v>26</v>
      </c>
      <c r="B426" s="63" t="s">
        <v>143</v>
      </c>
      <c r="E426" s="9" t="s">
        <v>279</v>
      </c>
      <c r="F426" s="212">
        <v>501.60000000000014</v>
      </c>
      <c r="G426" s="9">
        <v>58.5</v>
      </c>
      <c r="H426" s="9">
        <v>123.7000000000005</v>
      </c>
      <c r="I426" s="9">
        <v>209.39999999999986</v>
      </c>
      <c r="J426" s="9">
        <v>130.10000000000014</v>
      </c>
      <c r="K426" s="9">
        <v>200.10000000000127</v>
      </c>
      <c r="L426" s="9">
        <v>149.30000000000041</v>
      </c>
      <c r="N426" s="67">
        <f t="shared" si="12"/>
        <v>1372.7000000000023</v>
      </c>
      <c r="P426" t="s">
        <v>301</v>
      </c>
      <c r="R426" s="3"/>
      <c r="S426" s="3"/>
      <c r="T426" s="277"/>
      <c r="U426" s="63"/>
      <c r="V426" s="347"/>
      <c r="W426" s="63"/>
      <c r="X426" s="63"/>
      <c r="Y426" s="9"/>
    </row>
    <row r="427" spans="1:25" ht="15">
      <c r="A427" s="28" t="s">
        <v>28</v>
      </c>
      <c r="B427" s="63" t="s">
        <v>144</v>
      </c>
      <c r="E427" s="9" t="s">
        <v>279</v>
      </c>
      <c r="F427" s="214">
        <v>523.29999999999995</v>
      </c>
      <c r="G427" s="217">
        <v>122.90000000000009</v>
      </c>
      <c r="H427" s="9">
        <v>158.80000000000041</v>
      </c>
      <c r="I427" s="9">
        <v>248.99999999999977</v>
      </c>
      <c r="J427" s="9">
        <v>148.89999999999986</v>
      </c>
      <c r="K427" s="9">
        <v>159.40000000000032</v>
      </c>
      <c r="L427" s="9" t="s">
        <v>279</v>
      </c>
      <c r="N427" s="67">
        <f t="shared" si="12"/>
        <v>1362.3000000000004</v>
      </c>
      <c r="P427" t="s">
        <v>302</v>
      </c>
      <c r="R427" s="3"/>
      <c r="S427" s="3" t="s">
        <v>1755</v>
      </c>
      <c r="T427" s="63"/>
      <c r="U427" s="63"/>
      <c r="V427" s="360"/>
      <c r="W427" s="63"/>
      <c r="X427" s="63"/>
      <c r="Y427" s="9"/>
    </row>
    <row r="428" spans="1:25" ht="15">
      <c r="A428" s="28" t="s">
        <v>30</v>
      </c>
      <c r="B428" s="63" t="s">
        <v>15</v>
      </c>
      <c r="E428" s="9">
        <v>73.699999999999818</v>
      </c>
      <c r="F428" s="217">
        <v>362.59999999999991</v>
      </c>
      <c r="G428" s="212">
        <v>209.29999999999995</v>
      </c>
      <c r="H428" s="9">
        <v>35.699999999999818</v>
      </c>
      <c r="I428" s="64" t="s">
        <v>280</v>
      </c>
      <c r="J428" s="9">
        <v>144.99999999999977</v>
      </c>
      <c r="K428" s="9">
        <v>279.2000000000005</v>
      </c>
      <c r="L428" s="9">
        <v>240.70000000000005</v>
      </c>
      <c r="N428" s="67">
        <f t="shared" si="12"/>
        <v>1346.1999999999998</v>
      </c>
      <c r="P428" t="s">
        <v>308</v>
      </c>
      <c r="R428" s="3"/>
      <c r="S428" s="3"/>
      <c r="T428" s="63"/>
      <c r="U428" s="63"/>
      <c r="V428" s="347"/>
      <c r="W428" s="63"/>
      <c r="X428" s="63"/>
      <c r="Y428" s="9"/>
    </row>
    <row r="429" spans="1:25" ht="15">
      <c r="A429" s="28" t="s">
        <v>32</v>
      </c>
      <c r="B429" s="63" t="s">
        <v>13</v>
      </c>
      <c r="E429" s="62">
        <v>134.99999999999989</v>
      </c>
      <c r="F429" s="217">
        <v>316.89999999999986</v>
      </c>
      <c r="G429" s="9">
        <v>49.600000000000136</v>
      </c>
      <c r="H429" s="9">
        <v>266.50000000000045</v>
      </c>
      <c r="I429" s="9">
        <v>37.799999999999727</v>
      </c>
      <c r="J429" s="64" t="s">
        <v>280</v>
      </c>
      <c r="K429" s="9">
        <v>249.70000000000005</v>
      </c>
      <c r="L429" s="9">
        <v>290.59999999999991</v>
      </c>
      <c r="N429" s="67">
        <f t="shared" si="12"/>
        <v>1346.1</v>
      </c>
      <c r="P429" t="s">
        <v>309</v>
      </c>
      <c r="R429" s="3"/>
      <c r="S429" s="3"/>
      <c r="T429" s="277"/>
      <c r="U429" s="63"/>
      <c r="V429" s="347"/>
      <c r="W429" s="63"/>
      <c r="X429" s="63"/>
      <c r="Y429" s="9"/>
    </row>
    <row r="430" spans="1:25" ht="15">
      <c r="A430" s="28" t="s">
        <v>34</v>
      </c>
      <c r="B430" s="63" t="s">
        <v>142</v>
      </c>
      <c r="E430" s="9" t="s">
        <v>279</v>
      </c>
      <c r="F430" s="9">
        <v>160.49999999999977</v>
      </c>
      <c r="G430" s="9">
        <v>81.299999999999727</v>
      </c>
      <c r="H430" s="9">
        <v>158.30000000000018</v>
      </c>
      <c r="I430" s="9">
        <v>247.99999999999977</v>
      </c>
      <c r="J430" s="9">
        <v>251.29999999999973</v>
      </c>
      <c r="K430" s="9">
        <v>178.89999999999941</v>
      </c>
      <c r="L430" s="9">
        <v>249.5</v>
      </c>
      <c r="N430" s="67">
        <f t="shared" si="12"/>
        <v>1327.7999999999986</v>
      </c>
      <c r="R430" s="3"/>
      <c r="S430" s="3"/>
      <c r="T430" s="63"/>
      <c r="U430" s="63"/>
      <c r="V430" s="360"/>
      <c r="W430" s="63"/>
      <c r="X430" s="63"/>
      <c r="Y430" s="9"/>
    </row>
    <row r="431" spans="1:25" ht="15">
      <c r="A431" s="28" t="s">
        <v>36</v>
      </c>
      <c r="B431" s="28" t="s">
        <v>734</v>
      </c>
      <c r="E431" s="9" t="s">
        <v>279</v>
      </c>
      <c r="F431" s="9" t="s">
        <v>279</v>
      </c>
      <c r="G431" s="9" t="s">
        <v>279</v>
      </c>
      <c r="H431" s="214">
        <v>542.90000000000032</v>
      </c>
      <c r="I431" s="9">
        <v>42</v>
      </c>
      <c r="J431" s="9">
        <v>177.59999999999968</v>
      </c>
      <c r="K431" s="9">
        <v>287.49999999999955</v>
      </c>
      <c r="L431" s="9">
        <v>271.50000000000045</v>
      </c>
      <c r="N431" s="67">
        <f t="shared" si="12"/>
        <v>1321.5</v>
      </c>
      <c r="P431" t="s">
        <v>282</v>
      </c>
      <c r="S431" s="3" t="s">
        <v>1755</v>
      </c>
      <c r="T431" s="63"/>
      <c r="U431" s="63"/>
      <c r="V431" s="360"/>
      <c r="W431" s="63"/>
      <c r="X431" s="63"/>
      <c r="Y431" s="9"/>
    </row>
    <row r="432" spans="1:25" ht="15">
      <c r="A432" s="28" t="s">
        <v>38</v>
      </c>
      <c r="B432" s="63" t="s">
        <v>6</v>
      </c>
      <c r="E432" s="214">
        <v>159.30000000000018</v>
      </c>
      <c r="F432" s="217">
        <v>306</v>
      </c>
      <c r="G432" s="214">
        <v>215.70000000000027</v>
      </c>
      <c r="H432" s="9">
        <v>198.60000000000036</v>
      </c>
      <c r="I432" s="9">
        <v>105.59999999999968</v>
      </c>
      <c r="J432" s="217">
        <v>331.40000000000009</v>
      </c>
      <c r="K432" s="9" t="s">
        <v>279</v>
      </c>
      <c r="L432" s="9" t="s">
        <v>279</v>
      </c>
      <c r="N432" s="67">
        <f t="shared" si="12"/>
        <v>1316.6000000000006</v>
      </c>
      <c r="P432" t="s">
        <v>2454</v>
      </c>
      <c r="R432" s="3"/>
      <c r="S432" s="3" t="s">
        <v>1756</v>
      </c>
      <c r="T432" s="277"/>
      <c r="U432" s="63"/>
      <c r="V432" s="348"/>
      <c r="W432" s="63"/>
      <c r="X432" s="63"/>
      <c r="Y432" s="9"/>
    </row>
    <row r="433" spans="1:25" ht="15">
      <c r="A433" s="28" t="s">
        <v>145</v>
      </c>
      <c r="B433" s="63" t="s">
        <v>17</v>
      </c>
      <c r="E433" s="9">
        <v>99.900000000000091</v>
      </c>
      <c r="F433" s="9">
        <v>197.70000000000005</v>
      </c>
      <c r="G433" s="217">
        <v>144.79999999999995</v>
      </c>
      <c r="H433" s="9">
        <v>60.899999999999636</v>
      </c>
      <c r="I433" s="9">
        <v>53.300000000000182</v>
      </c>
      <c r="J433" s="217">
        <v>336.29999999999995</v>
      </c>
      <c r="K433" s="9">
        <v>172.50000000000068</v>
      </c>
      <c r="L433" s="9">
        <v>231.80000000000018</v>
      </c>
      <c r="N433" s="67">
        <f t="shared" si="12"/>
        <v>1297.2000000000007</v>
      </c>
      <c r="P433" t="s">
        <v>287</v>
      </c>
      <c r="R433" s="3"/>
      <c r="S433" s="3"/>
      <c r="T433" s="277"/>
      <c r="U433" s="63"/>
      <c r="V433" s="347"/>
      <c r="W433" s="63"/>
      <c r="X433" s="63"/>
      <c r="Y433" s="9"/>
    </row>
    <row r="434" spans="1:25" ht="15">
      <c r="A434" s="28" t="s">
        <v>146</v>
      </c>
      <c r="B434" s="63" t="s">
        <v>788</v>
      </c>
      <c r="E434" s="9" t="s">
        <v>279</v>
      </c>
      <c r="F434" s="9" t="s">
        <v>279</v>
      </c>
      <c r="G434" s="9" t="s">
        <v>279</v>
      </c>
      <c r="H434" s="9">
        <v>281.10000000000014</v>
      </c>
      <c r="I434" s="9">
        <v>190.50000000000023</v>
      </c>
      <c r="J434" s="217">
        <v>308.69999999999982</v>
      </c>
      <c r="K434" s="9">
        <v>232.50000000000023</v>
      </c>
      <c r="L434" s="9">
        <v>262.20000000000027</v>
      </c>
      <c r="N434" s="67">
        <f t="shared" si="12"/>
        <v>1275.0000000000007</v>
      </c>
      <c r="P434" t="s">
        <v>298</v>
      </c>
      <c r="T434" s="277"/>
      <c r="U434" s="63"/>
      <c r="V434" s="347"/>
      <c r="W434" s="63"/>
      <c r="X434" s="63"/>
      <c r="Y434" s="9"/>
    </row>
    <row r="435" spans="1:25" ht="15">
      <c r="A435" s="28" t="s">
        <v>147</v>
      </c>
      <c r="B435" s="63" t="s">
        <v>778</v>
      </c>
      <c r="E435" s="9" t="s">
        <v>279</v>
      </c>
      <c r="F435" s="9" t="s">
        <v>279</v>
      </c>
      <c r="G435" s="9" t="s">
        <v>279</v>
      </c>
      <c r="H435" s="217">
        <v>330.99999999999955</v>
      </c>
      <c r="I435" s="9">
        <v>189</v>
      </c>
      <c r="J435" s="9">
        <v>121.39999999999964</v>
      </c>
      <c r="K435" s="9">
        <v>350.39999999999941</v>
      </c>
      <c r="L435" s="9">
        <v>243.09999999999968</v>
      </c>
      <c r="N435" s="67">
        <f t="shared" si="12"/>
        <v>1234.8999999999983</v>
      </c>
      <c r="P435" t="s">
        <v>289</v>
      </c>
      <c r="T435" s="63"/>
      <c r="U435" s="63"/>
      <c r="V435" s="360"/>
      <c r="W435" s="63"/>
      <c r="X435" s="63"/>
      <c r="Y435" s="9"/>
    </row>
    <row r="436" spans="1:25" ht="15">
      <c r="A436" s="28" t="s">
        <v>151</v>
      </c>
      <c r="B436" s="63" t="s">
        <v>800</v>
      </c>
      <c r="E436" s="9" t="s">
        <v>279</v>
      </c>
      <c r="F436" s="9" t="s">
        <v>279</v>
      </c>
      <c r="G436" s="9" t="s">
        <v>279</v>
      </c>
      <c r="H436" s="9">
        <v>124.49999999999955</v>
      </c>
      <c r="I436" s="9">
        <v>280.5</v>
      </c>
      <c r="J436" s="213">
        <v>355.20000000000005</v>
      </c>
      <c r="K436" s="9">
        <v>179.99999999999955</v>
      </c>
      <c r="L436" s="9">
        <v>293.29999999999927</v>
      </c>
      <c r="N436" s="67">
        <f t="shared" si="12"/>
        <v>1233.4999999999984</v>
      </c>
      <c r="P436" t="s">
        <v>283</v>
      </c>
      <c r="T436" s="277"/>
      <c r="U436" s="63"/>
      <c r="V436" s="347"/>
      <c r="W436" s="63"/>
      <c r="X436" s="63"/>
      <c r="Y436" s="9"/>
    </row>
    <row r="437" spans="1:25" ht="15">
      <c r="A437" s="28" t="s">
        <v>157</v>
      </c>
      <c r="B437" s="63" t="s">
        <v>31</v>
      </c>
      <c r="E437" s="9">
        <v>75.900000000000318</v>
      </c>
      <c r="F437" s="9">
        <v>131.19999999999993</v>
      </c>
      <c r="G437" s="217">
        <v>162.20000000000027</v>
      </c>
      <c r="H437" s="9">
        <v>98.5</v>
      </c>
      <c r="I437" s="9">
        <v>127.5</v>
      </c>
      <c r="J437" s="9">
        <v>217.79999999999995</v>
      </c>
      <c r="K437" s="9">
        <v>192</v>
      </c>
      <c r="L437" s="9">
        <v>222.79999999999973</v>
      </c>
      <c r="N437" s="67">
        <f t="shared" si="12"/>
        <v>1227.9000000000001</v>
      </c>
      <c r="P437" t="s">
        <v>298</v>
      </c>
      <c r="R437" s="3"/>
      <c r="S437" s="3"/>
      <c r="T437" s="225"/>
      <c r="U437" s="63"/>
      <c r="V437" s="347"/>
      <c r="W437" s="63"/>
      <c r="X437" s="63"/>
      <c r="Y437" s="9"/>
    </row>
    <row r="438" spans="1:25" ht="15">
      <c r="A438" s="28" t="s">
        <v>159</v>
      </c>
      <c r="B438" s="63" t="s">
        <v>738</v>
      </c>
      <c r="E438" s="9" t="s">
        <v>279</v>
      </c>
      <c r="F438" s="9" t="s">
        <v>279</v>
      </c>
      <c r="G438" s="9" t="s">
        <v>279</v>
      </c>
      <c r="H438" s="217">
        <v>387.90000000000009</v>
      </c>
      <c r="I438" s="9">
        <v>197.5</v>
      </c>
      <c r="J438" s="9">
        <v>122.19999999999993</v>
      </c>
      <c r="K438" s="9">
        <v>348.59999999999968</v>
      </c>
      <c r="L438" s="9">
        <v>164</v>
      </c>
      <c r="N438" s="67">
        <f t="shared" si="12"/>
        <v>1220.1999999999998</v>
      </c>
      <c r="P438" t="s">
        <v>284</v>
      </c>
      <c r="T438" s="63"/>
      <c r="U438" s="63"/>
      <c r="V438" s="347"/>
      <c r="W438" s="63"/>
      <c r="X438" s="63"/>
      <c r="Y438" s="9"/>
    </row>
    <row r="439" spans="1:25" ht="15">
      <c r="A439" s="28" t="s">
        <v>160</v>
      </c>
      <c r="B439" s="63" t="s">
        <v>782</v>
      </c>
      <c r="E439" s="9" t="s">
        <v>279</v>
      </c>
      <c r="F439" s="9" t="s">
        <v>279</v>
      </c>
      <c r="G439" s="9" t="s">
        <v>279</v>
      </c>
      <c r="H439" s="9">
        <v>275.50000000000023</v>
      </c>
      <c r="I439" s="217">
        <v>366.19999999999959</v>
      </c>
      <c r="J439" s="9">
        <v>110.20000000000005</v>
      </c>
      <c r="K439" s="9">
        <v>302.4000000000002</v>
      </c>
      <c r="L439" s="9">
        <v>163.50000000000045</v>
      </c>
      <c r="N439" s="67">
        <f t="shared" si="12"/>
        <v>1217.8000000000006</v>
      </c>
      <c r="P439" t="s">
        <v>284</v>
      </c>
      <c r="T439" s="277"/>
      <c r="U439" s="63"/>
      <c r="V439" s="347"/>
      <c r="W439" s="63"/>
      <c r="X439" s="63"/>
      <c r="Y439" s="9"/>
    </row>
    <row r="440" spans="1:25" ht="15">
      <c r="A440" s="28" t="s">
        <v>161</v>
      </c>
      <c r="B440" s="225" t="s">
        <v>1662</v>
      </c>
      <c r="C440" s="3"/>
      <c r="D440" s="3"/>
      <c r="E440" s="9" t="s">
        <v>279</v>
      </c>
      <c r="F440" s="9" t="s">
        <v>279</v>
      </c>
      <c r="G440" s="9" t="s">
        <v>279</v>
      </c>
      <c r="H440" s="9" t="s">
        <v>279</v>
      </c>
      <c r="I440" s="9">
        <v>268.5</v>
      </c>
      <c r="J440" s="9">
        <v>241.30000000000041</v>
      </c>
      <c r="K440" s="217">
        <v>374.49999999999955</v>
      </c>
      <c r="L440" s="9">
        <v>283.29999999999995</v>
      </c>
      <c r="N440" s="67">
        <f t="shared" si="12"/>
        <v>1167.5999999999999</v>
      </c>
      <c r="P440" t="s">
        <v>298</v>
      </c>
      <c r="T440" s="63"/>
      <c r="U440" s="63"/>
      <c r="V440" s="360"/>
      <c r="W440" s="63"/>
      <c r="X440" s="63"/>
      <c r="Y440" s="9"/>
    </row>
    <row r="441" spans="1:25" ht="15">
      <c r="A441" s="28" t="s">
        <v>163</v>
      </c>
      <c r="B441" s="229" t="s">
        <v>1653</v>
      </c>
      <c r="C441" s="3"/>
      <c r="D441" s="3"/>
      <c r="E441" s="9" t="s">
        <v>279</v>
      </c>
      <c r="F441" s="9" t="s">
        <v>279</v>
      </c>
      <c r="G441" s="9" t="s">
        <v>279</v>
      </c>
      <c r="H441" s="9" t="s">
        <v>279</v>
      </c>
      <c r="I441" s="217">
        <v>298.50000000000045</v>
      </c>
      <c r="J441" s="9">
        <v>121.59999999999991</v>
      </c>
      <c r="K441" s="9">
        <v>290.80000000000064</v>
      </c>
      <c r="L441" s="9">
        <v>426.39999999999941</v>
      </c>
      <c r="N441" s="67">
        <f t="shared" si="12"/>
        <v>1137.3000000000004</v>
      </c>
      <c r="P441" t="s">
        <v>289</v>
      </c>
      <c r="T441" s="277"/>
      <c r="U441" s="63"/>
      <c r="V441" s="348"/>
      <c r="W441" s="63"/>
      <c r="X441" s="63"/>
      <c r="Y441" s="9"/>
    </row>
    <row r="442" spans="1:25" ht="15">
      <c r="A442" s="28" t="s">
        <v>275</v>
      </c>
      <c r="B442" s="28" t="s">
        <v>728</v>
      </c>
      <c r="E442" s="9" t="s">
        <v>279</v>
      </c>
      <c r="F442" s="9" t="s">
        <v>279</v>
      </c>
      <c r="G442" s="9" t="s">
        <v>279</v>
      </c>
      <c r="H442" s="9">
        <v>205</v>
      </c>
      <c r="I442" s="9">
        <v>98</v>
      </c>
      <c r="J442" s="214">
        <v>377.19999999999982</v>
      </c>
      <c r="K442" s="9">
        <v>331.09999999999991</v>
      </c>
      <c r="L442" s="9">
        <v>121.50000000000045</v>
      </c>
      <c r="N442" s="67">
        <f t="shared" si="12"/>
        <v>1132.8000000000002</v>
      </c>
      <c r="P442" t="s">
        <v>282</v>
      </c>
      <c r="S442" s="216" t="s">
        <v>1755</v>
      </c>
      <c r="T442" s="277"/>
      <c r="U442" s="63"/>
      <c r="V442" s="348"/>
      <c r="W442" s="63"/>
      <c r="X442" s="63"/>
      <c r="Y442" s="9"/>
    </row>
    <row r="443" spans="1:25" ht="15">
      <c r="A443" s="28" t="s">
        <v>276</v>
      </c>
      <c r="B443" s="63" t="s">
        <v>9</v>
      </c>
      <c r="E443" s="9">
        <v>49</v>
      </c>
      <c r="F443" s="9">
        <v>299.99999999999977</v>
      </c>
      <c r="G443" s="64" t="s">
        <v>280</v>
      </c>
      <c r="H443" s="9">
        <v>79.099999999999682</v>
      </c>
      <c r="I443" s="9">
        <v>110.49999999999977</v>
      </c>
      <c r="J443" s="9">
        <v>166</v>
      </c>
      <c r="K443" s="9">
        <v>189.40000000000077</v>
      </c>
      <c r="L443" s="9">
        <v>221.70000000000027</v>
      </c>
      <c r="N443" s="67">
        <f t="shared" si="12"/>
        <v>1115.7000000000003</v>
      </c>
      <c r="R443" s="3"/>
      <c r="S443" s="3"/>
      <c r="T443" s="63"/>
      <c r="U443" s="63"/>
      <c r="V443" s="347"/>
      <c r="W443" s="63"/>
      <c r="X443" s="63"/>
      <c r="Y443" s="9"/>
    </row>
    <row r="444" spans="1:25" ht="15">
      <c r="A444" s="28" t="s">
        <v>277</v>
      </c>
      <c r="B444" s="63" t="s">
        <v>154</v>
      </c>
      <c r="E444" s="9" t="s">
        <v>279</v>
      </c>
      <c r="F444" s="9" t="s">
        <v>279</v>
      </c>
      <c r="G444" s="9">
        <v>51.600000000000136</v>
      </c>
      <c r="H444" s="9">
        <v>223.29999999999973</v>
      </c>
      <c r="I444" s="9">
        <v>160.39999999999964</v>
      </c>
      <c r="J444" s="9">
        <v>248.39999999999964</v>
      </c>
      <c r="K444" s="9">
        <v>283.60000000000036</v>
      </c>
      <c r="L444" s="9">
        <v>138.39999999999986</v>
      </c>
      <c r="N444" s="67">
        <f t="shared" ref="N444:N475" si="13">SUM(E444:L444)</f>
        <v>1105.6999999999994</v>
      </c>
      <c r="T444" s="277"/>
      <c r="U444" s="63"/>
      <c r="V444" s="347"/>
      <c r="W444" s="63"/>
      <c r="X444" s="63"/>
      <c r="Y444" s="9"/>
    </row>
    <row r="445" spans="1:25" ht="15">
      <c r="A445" s="28" t="s">
        <v>278</v>
      </c>
      <c r="B445" s="63" t="s">
        <v>783</v>
      </c>
      <c r="E445" s="9" t="s">
        <v>279</v>
      </c>
      <c r="F445" s="9" t="s">
        <v>279</v>
      </c>
      <c r="G445" s="9" t="s">
        <v>279</v>
      </c>
      <c r="H445" s="217">
        <v>363.20000000000073</v>
      </c>
      <c r="I445" s="9">
        <v>170</v>
      </c>
      <c r="J445" s="9">
        <v>145.79999999999984</v>
      </c>
      <c r="K445" s="9">
        <v>252.49999999999955</v>
      </c>
      <c r="L445" s="9">
        <v>165.40000000000009</v>
      </c>
      <c r="N445" s="67">
        <f t="shared" si="13"/>
        <v>1096.9000000000001</v>
      </c>
      <c r="P445" t="s">
        <v>293</v>
      </c>
      <c r="T445" s="63"/>
      <c r="U445" s="63"/>
      <c r="V445" s="360"/>
      <c r="W445" s="63"/>
      <c r="X445" s="63"/>
      <c r="Y445" s="9"/>
    </row>
    <row r="446" spans="1:25" ht="15">
      <c r="A446" s="28" t="s">
        <v>735</v>
      </c>
      <c r="B446" s="63" t="s">
        <v>746</v>
      </c>
      <c r="E446" s="9" t="s">
        <v>279</v>
      </c>
      <c r="F446" s="9" t="s">
        <v>279</v>
      </c>
      <c r="G446" s="9" t="s">
        <v>279</v>
      </c>
      <c r="H446" s="9">
        <v>89.799999999999727</v>
      </c>
      <c r="I446" s="9">
        <v>102.00000000000023</v>
      </c>
      <c r="J446" s="9">
        <v>258.09999999999968</v>
      </c>
      <c r="K446" s="9">
        <v>328</v>
      </c>
      <c r="L446" s="9">
        <v>299</v>
      </c>
      <c r="N446" s="67">
        <f t="shared" si="13"/>
        <v>1076.8999999999996</v>
      </c>
      <c r="T446" s="277"/>
      <c r="U446" s="63"/>
      <c r="V446" s="348"/>
      <c r="W446" s="63"/>
      <c r="X446" s="63"/>
      <c r="Y446" s="9"/>
    </row>
    <row r="447" spans="1:25" ht="15">
      <c r="A447" s="28" t="s">
        <v>736</v>
      </c>
      <c r="B447" s="63" t="s">
        <v>155</v>
      </c>
      <c r="E447" s="9" t="s">
        <v>279</v>
      </c>
      <c r="F447" s="9" t="s">
        <v>279</v>
      </c>
      <c r="G447" s="213">
        <v>202.79999999999995</v>
      </c>
      <c r="H447" s="9">
        <v>84.5</v>
      </c>
      <c r="I447" s="9">
        <v>160.50000000000045</v>
      </c>
      <c r="J447" s="9">
        <v>139.99999999999977</v>
      </c>
      <c r="K447" s="9">
        <v>191</v>
      </c>
      <c r="L447" s="9">
        <v>284.20000000000005</v>
      </c>
      <c r="N447" s="67">
        <f t="shared" si="13"/>
        <v>1063.0000000000002</v>
      </c>
      <c r="P447" t="s">
        <v>283</v>
      </c>
      <c r="R447" s="3"/>
      <c r="S447" s="3"/>
      <c r="T447" s="277"/>
      <c r="U447" s="63"/>
      <c r="V447" s="347"/>
      <c r="W447" s="63"/>
      <c r="X447" s="63"/>
      <c r="Y447" s="9"/>
    </row>
    <row r="448" spans="1:25" ht="15">
      <c r="A448" s="28" t="s">
        <v>737</v>
      </c>
      <c r="B448" s="28" t="s">
        <v>733</v>
      </c>
      <c r="E448" s="9" t="s">
        <v>279</v>
      </c>
      <c r="F448" s="9" t="s">
        <v>279</v>
      </c>
      <c r="G448" s="9" t="s">
        <v>279</v>
      </c>
      <c r="H448" s="9">
        <v>258.00000000000045</v>
      </c>
      <c r="I448" s="9">
        <v>122.90000000000009</v>
      </c>
      <c r="J448" s="9">
        <v>152.3000000000003</v>
      </c>
      <c r="K448" s="9">
        <v>231.69999999999982</v>
      </c>
      <c r="L448" s="9">
        <v>284.79999999999995</v>
      </c>
      <c r="N448" s="67">
        <f t="shared" si="13"/>
        <v>1049.7000000000007</v>
      </c>
      <c r="T448" s="63"/>
      <c r="U448" s="63"/>
      <c r="V448" s="347"/>
      <c r="W448" s="63"/>
      <c r="X448" s="63"/>
      <c r="Y448" s="9"/>
    </row>
    <row r="449" spans="1:25" ht="15">
      <c r="A449" s="28" t="s">
        <v>739</v>
      </c>
      <c r="B449" s="63" t="s">
        <v>162</v>
      </c>
      <c r="E449" s="9" t="s">
        <v>279</v>
      </c>
      <c r="F449" s="9" t="s">
        <v>279</v>
      </c>
      <c r="G449" s="9">
        <v>60.000000000000227</v>
      </c>
      <c r="H449" s="217">
        <v>321.80000000000018</v>
      </c>
      <c r="I449" s="9">
        <v>114.59999999999968</v>
      </c>
      <c r="J449" s="9">
        <v>124</v>
      </c>
      <c r="K449" s="9">
        <v>193.40000000000009</v>
      </c>
      <c r="L449" s="9">
        <v>217.5</v>
      </c>
      <c r="N449" s="67">
        <f t="shared" si="13"/>
        <v>1031.3000000000002</v>
      </c>
      <c r="P449" t="s">
        <v>294</v>
      </c>
      <c r="R449" s="3"/>
      <c r="S449" s="3"/>
      <c r="T449" s="63"/>
      <c r="U449" s="63"/>
      <c r="V449" s="347"/>
      <c r="W449" s="63"/>
      <c r="X449" s="63"/>
      <c r="Y449" s="9"/>
    </row>
    <row r="450" spans="1:25" ht="15">
      <c r="A450" s="28" t="s">
        <v>745</v>
      </c>
      <c r="B450" s="63" t="s">
        <v>779</v>
      </c>
      <c r="E450" s="9" t="s">
        <v>279</v>
      </c>
      <c r="F450" s="9" t="s">
        <v>279</v>
      </c>
      <c r="G450" s="9" t="s">
        <v>279</v>
      </c>
      <c r="H450" s="9">
        <v>211.80000000000018</v>
      </c>
      <c r="I450" s="9">
        <v>225.99999999999955</v>
      </c>
      <c r="J450" s="9">
        <v>142.00000000000023</v>
      </c>
      <c r="K450" s="9">
        <v>276.5</v>
      </c>
      <c r="L450" s="9">
        <v>163</v>
      </c>
      <c r="N450" s="67">
        <f t="shared" si="13"/>
        <v>1019.3</v>
      </c>
      <c r="T450" s="63"/>
      <c r="U450" s="63"/>
      <c r="V450" s="360"/>
      <c r="W450" s="63"/>
      <c r="X450" s="63"/>
      <c r="Y450" s="9"/>
    </row>
    <row r="451" spans="1:25" ht="15">
      <c r="A451" s="28" t="s">
        <v>747</v>
      </c>
      <c r="B451" s="63" t="s">
        <v>141</v>
      </c>
      <c r="E451" s="9" t="s">
        <v>279</v>
      </c>
      <c r="F451" s="9">
        <v>202.20000000000016</v>
      </c>
      <c r="G451" s="9">
        <v>48</v>
      </c>
      <c r="H451" s="9">
        <v>69.300000000000182</v>
      </c>
      <c r="I451" s="9">
        <v>192.20000000000027</v>
      </c>
      <c r="J451" s="9">
        <v>207.59999999999968</v>
      </c>
      <c r="K451" s="9">
        <v>176.10000000000059</v>
      </c>
      <c r="L451" s="9">
        <v>121.89999999999918</v>
      </c>
      <c r="N451" s="67">
        <f t="shared" si="13"/>
        <v>1017.3000000000001</v>
      </c>
      <c r="R451" s="3"/>
      <c r="S451" s="3"/>
      <c r="T451" s="63"/>
      <c r="U451" s="63"/>
      <c r="V451" s="360"/>
      <c r="W451" s="63"/>
      <c r="X451" s="63"/>
      <c r="Y451" s="9"/>
    </row>
    <row r="452" spans="1:25" ht="15">
      <c r="A452" s="28" t="s">
        <v>750</v>
      </c>
      <c r="B452" s="229" t="s">
        <v>1652</v>
      </c>
      <c r="C452" s="3"/>
      <c r="D452" s="3"/>
      <c r="E452" s="9" t="s">
        <v>279</v>
      </c>
      <c r="F452" s="9" t="s">
        <v>279</v>
      </c>
      <c r="G452" s="9" t="s">
        <v>279</v>
      </c>
      <c r="H452" s="9" t="s">
        <v>279</v>
      </c>
      <c r="I452" s="217">
        <v>352.30000000000041</v>
      </c>
      <c r="J452" s="9">
        <v>164.5</v>
      </c>
      <c r="K452" s="9">
        <v>285.70000000000073</v>
      </c>
      <c r="L452" s="9">
        <v>174.5</v>
      </c>
      <c r="N452" s="67">
        <f t="shared" si="13"/>
        <v>977.00000000000114</v>
      </c>
      <c r="P452" t="s">
        <v>285</v>
      </c>
      <c r="T452" s="63"/>
      <c r="U452" s="63"/>
      <c r="V452" s="360"/>
      <c r="W452" s="63"/>
      <c r="X452" s="63"/>
      <c r="Y452" s="9"/>
    </row>
    <row r="453" spans="1:25" ht="15">
      <c r="A453" s="28" t="s">
        <v>751</v>
      </c>
      <c r="B453" s="63" t="s">
        <v>753</v>
      </c>
      <c r="E453" s="9" t="s">
        <v>279</v>
      </c>
      <c r="F453" s="9" t="s">
        <v>279</v>
      </c>
      <c r="G453" s="9" t="s">
        <v>279</v>
      </c>
      <c r="H453" s="9">
        <v>71.099999999999909</v>
      </c>
      <c r="I453" s="9">
        <v>214</v>
      </c>
      <c r="J453" s="9">
        <v>155.69999999999993</v>
      </c>
      <c r="K453" s="9">
        <v>313.50000000000023</v>
      </c>
      <c r="L453" s="9">
        <v>181.09999999999991</v>
      </c>
      <c r="N453" s="67">
        <f t="shared" si="13"/>
        <v>935.4</v>
      </c>
      <c r="T453" s="225"/>
      <c r="U453" s="63"/>
      <c r="V453" s="347"/>
      <c r="W453" s="63"/>
      <c r="X453" s="63"/>
      <c r="Y453" s="9"/>
    </row>
    <row r="454" spans="1:25" ht="15">
      <c r="A454" s="28" t="s">
        <v>754</v>
      </c>
      <c r="B454" s="63" t="s">
        <v>762</v>
      </c>
      <c r="E454" s="9" t="s">
        <v>279</v>
      </c>
      <c r="F454" s="9" t="s">
        <v>279</v>
      </c>
      <c r="G454" s="9" t="s">
        <v>279</v>
      </c>
      <c r="H454" s="9">
        <v>231.80000000000018</v>
      </c>
      <c r="I454" s="9">
        <v>38.399999999999864</v>
      </c>
      <c r="J454" s="9">
        <v>71.700000000000045</v>
      </c>
      <c r="K454" s="9">
        <v>338</v>
      </c>
      <c r="L454" s="9">
        <v>245.29999999999995</v>
      </c>
      <c r="N454" s="67">
        <f t="shared" si="13"/>
        <v>925.2</v>
      </c>
      <c r="T454" s="63"/>
      <c r="U454" s="63"/>
      <c r="V454" s="360"/>
      <c r="W454" s="63"/>
      <c r="X454" s="63"/>
      <c r="Y454" s="9"/>
    </row>
    <row r="455" spans="1:25" ht="15">
      <c r="A455" s="28" t="s">
        <v>756</v>
      </c>
      <c r="B455" s="229" t="s">
        <v>1659</v>
      </c>
      <c r="C455" s="3"/>
      <c r="D455" s="3"/>
      <c r="E455" s="9" t="s">
        <v>279</v>
      </c>
      <c r="F455" s="9" t="s">
        <v>279</v>
      </c>
      <c r="G455" s="9" t="s">
        <v>279</v>
      </c>
      <c r="H455" s="9" t="s">
        <v>279</v>
      </c>
      <c r="I455" s="9">
        <v>104</v>
      </c>
      <c r="J455" s="217">
        <v>284.89999999999986</v>
      </c>
      <c r="K455" s="9">
        <v>290.70000000000027</v>
      </c>
      <c r="L455" s="9">
        <v>200.20000000000027</v>
      </c>
      <c r="N455" s="67">
        <f t="shared" si="13"/>
        <v>879.80000000000041</v>
      </c>
      <c r="P455" t="s">
        <v>289</v>
      </c>
      <c r="T455" s="277"/>
      <c r="U455" s="63"/>
      <c r="V455" s="347"/>
      <c r="W455" s="63"/>
      <c r="X455" s="63"/>
      <c r="Y455" s="9"/>
    </row>
    <row r="456" spans="1:25" ht="15">
      <c r="A456" s="28" t="s">
        <v>761</v>
      </c>
      <c r="B456" s="63" t="s">
        <v>156</v>
      </c>
      <c r="E456" s="9" t="s">
        <v>279</v>
      </c>
      <c r="F456" s="9" t="s">
        <v>279</v>
      </c>
      <c r="G456" s="9">
        <v>90.999999999999773</v>
      </c>
      <c r="H456" s="217">
        <v>381.00000000000091</v>
      </c>
      <c r="I456" s="9">
        <v>121.69999999999982</v>
      </c>
      <c r="J456" s="9">
        <v>4.2000000000000455</v>
      </c>
      <c r="K456" s="9">
        <v>266.49999999999977</v>
      </c>
      <c r="L456" s="9" t="s">
        <v>279</v>
      </c>
      <c r="N456" s="67">
        <f t="shared" si="13"/>
        <v>864.40000000000032</v>
      </c>
      <c r="P456" t="s">
        <v>285</v>
      </c>
      <c r="R456" s="3"/>
      <c r="S456" s="3"/>
      <c r="T456" s="277"/>
      <c r="U456" s="63"/>
      <c r="V456" s="347"/>
      <c r="W456" s="63"/>
      <c r="X456" s="63"/>
      <c r="Y456" s="9"/>
    </row>
    <row r="457" spans="1:25" ht="15">
      <c r="A457" s="28" t="s">
        <v>765</v>
      </c>
      <c r="B457" s="229" t="s">
        <v>1657</v>
      </c>
      <c r="C457" s="3"/>
      <c r="D457" s="3"/>
      <c r="E457" s="9" t="s">
        <v>279</v>
      </c>
      <c r="F457" s="9" t="s">
        <v>279</v>
      </c>
      <c r="G457" s="9" t="s">
        <v>279</v>
      </c>
      <c r="H457" s="9" t="s">
        <v>279</v>
      </c>
      <c r="I457" s="9">
        <v>246.59999999999991</v>
      </c>
      <c r="J457" s="64" t="s">
        <v>280</v>
      </c>
      <c r="K457" s="9">
        <v>280.30000000000018</v>
      </c>
      <c r="L457" s="9">
        <v>335.00000000000023</v>
      </c>
      <c r="N457" s="67">
        <f t="shared" si="13"/>
        <v>861.90000000000032</v>
      </c>
      <c r="T457" s="63"/>
      <c r="U457" s="63"/>
      <c r="V457" s="347"/>
      <c r="W457" s="63"/>
      <c r="X457" s="63"/>
      <c r="Y457" s="9"/>
    </row>
    <row r="458" spans="1:25" ht="15">
      <c r="A458" s="28" t="s">
        <v>766</v>
      </c>
      <c r="B458" s="229" t="s">
        <v>1655</v>
      </c>
      <c r="C458" s="3"/>
      <c r="D458" s="3"/>
      <c r="E458" s="9" t="s">
        <v>279</v>
      </c>
      <c r="F458" s="9" t="s">
        <v>279</v>
      </c>
      <c r="G458" s="9" t="s">
        <v>279</v>
      </c>
      <c r="H458" s="9" t="s">
        <v>279</v>
      </c>
      <c r="I458" s="9">
        <v>97.500000000000227</v>
      </c>
      <c r="J458" s="9">
        <v>199.0999999999998</v>
      </c>
      <c r="K458" s="9">
        <v>324.20000000000073</v>
      </c>
      <c r="L458" s="9">
        <v>235.50000000000023</v>
      </c>
      <c r="N458" s="67">
        <f t="shared" si="13"/>
        <v>856.30000000000098</v>
      </c>
      <c r="T458" s="63"/>
      <c r="U458" s="63"/>
      <c r="V458" s="347"/>
      <c r="W458" s="63"/>
      <c r="X458" s="63"/>
      <c r="Y458" s="9"/>
    </row>
    <row r="459" spans="1:25" ht="15">
      <c r="A459" s="28" t="s">
        <v>767</v>
      </c>
      <c r="B459" s="229" t="s">
        <v>1654</v>
      </c>
      <c r="C459" s="3"/>
      <c r="D459" s="3"/>
      <c r="E459" s="9" t="s">
        <v>279</v>
      </c>
      <c r="F459" s="9" t="s">
        <v>279</v>
      </c>
      <c r="G459" s="9" t="s">
        <v>279</v>
      </c>
      <c r="H459" s="9" t="s">
        <v>279</v>
      </c>
      <c r="I459" s="9">
        <v>74.100000000000364</v>
      </c>
      <c r="J459" s="9">
        <v>163.4000000000002</v>
      </c>
      <c r="K459" s="217">
        <v>384.49999999999977</v>
      </c>
      <c r="L459" s="9">
        <v>232.19999999999982</v>
      </c>
      <c r="N459" s="67">
        <f t="shared" si="13"/>
        <v>854.20000000000016</v>
      </c>
      <c r="P459" t="s">
        <v>285</v>
      </c>
      <c r="T459" s="63"/>
      <c r="U459" s="63"/>
      <c r="V459" s="347"/>
      <c r="W459" s="63"/>
      <c r="X459" s="63"/>
      <c r="Y459" s="9"/>
    </row>
    <row r="460" spans="1:25" ht="15">
      <c r="A460" s="28" t="s">
        <v>773</v>
      </c>
      <c r="B460" s="63" t="s">
        <v>763</v>
      </c>
      <c r="E460" s="9" t="s">
        <v>279</v>
      </c>
      <c r="F460" s="9" t="s">
        <v>279</v>
      </c>
      <c r="G460" s="9" t="s">
        <v>279</v>
      </c>
      <c r="H460" s="64" t="s">
        <v>280</v>
      </c>
      <c r="I460" s="9">
        <v>274.49999999999955</v>
      </c>
      <c r="J460" s="9">
        <v>50.700000000000045</v>
      </c>
      <c r="K460" s="9">
        <v>273.20000000000073</v>
      </c>
      <c r="L460" s="9">
        <v>248.2999999999995</v>
      </c>
      <c r="N460" s="67">
        <f t="shared" si="13"/>
        <v>846.69999999999982</v>
      </c>
      <c r="T460" s="277"/>
      <c r="U460" s="63"/>
      <c r="V460" s="348"/>
      <c r="W460" s="63"/>
      <c r="X460" s="63"/>
      <c r="Y460" s="9"/>
    </row>
    <row r="461" spans="1:25" ht="15">
      <c r="A461" s="28" t="s">
        <v>781</v>
      </c>
      <c r="B461" s="63" t="s">
        <v>39</v>
      </c>
      <c r="E461" s="217">
        <v>107.49999999999977</v>
      </c>
      <c r="F461" s="9">
        <v>200.4000000000002</v>
      </c>
      <c r="G461" s="9">
        <v>44.000000000000227</v>
      </c>
      <c r="H461" s="9">
        <v>193.80000000000064</v>
      </c>
      <c r="I461" s="64" t="s">
        <v>280</v>
      </c>
      <c r="J461" s="9">
        <v>74.699999999999818</v>
      </c>
      <c r="K461" s="9">
        <v>224.40000000000032</v>
      </c>
      <c r="L461" s="9" t="s">
        <v>279</v>
      </c>
      <c r="N461" s="67">
        <f t="shared" si="13"/>
        <v>844.80000000000098</v>
      </c>
      <c r="P461" t="s">
        <v>293</v>
      </c>
      <c r="R461" s="3"/>
      <c r="S461" s="3"/>
      <c r="T461" s="277"/>
      <c r="U461" s="63"/>
      <c r="V461" s="347"/>
      <c r="W461" s="63"/>
      <c r="X461" s="63"/>
      <c r="Y461" s="9"/>
    </row>
    <row r="462" spans="1:25" ht="15">
      <c r="A462" s="28" t="s">
        <v>785</v>
      </c>
      <c r="B462" s="63" t="s">
        <v>35</v>
      </c>
      <c r="E462" s="9">
        <v>19.500000000000227</v>
      </c>
      <c r="F462" s="9">
        <v>235</v>
      </c>
      <c r="G462" s="9">
        <v>4.8000000000000682</v>
      </c>
      <c r="H462" s="9">
        <v>318.99999999999977</v>
      </c>
      <c r="I462" s="9">
        <v>242.20000000000027</v>
      </c>
      <c r="J462" s="9" t="s">
        <v>279</v>
      </c>
      <c r="K462" s="9" t="s">
        <v>279</v>
      </c>
      <c r="L462" s="9" t="s">
        <v>279</v>
      </c>
      <c r="N462" s="67">
        <f t="shared" si="13"/>
        <v>820.50000000000034</v>
      </c>
      <c r="R462" s="3"/>
      <c r="S462" s="3"/>
      <c r="T462" s="63"/>
      <c r="U462" s="63"/>
      <c r="V462" s="360"/>
      <c r="W462" s="63"/>
      <c r="X462" s="63"/>
      <c r="Y462" s="9"/>
    </row>
    <row r="463" spans="1:25" ht="15">
      <c r="A463" s="28" t="s">
        <v>786</v>
      </c>
      <c r="B463" s="277" t="s">
        <v>2007</v>
      </c>
      <c r="C463" s="3"/>
      <c r="D463" s="3"/>
      <c r="E463" s="9" t="s">
        <v>279</v>
      </c>
      <c r="F463" s="9" t="s">
        <v>279</v>
      </c>
      <c r="G463" s="9" t="s">
        <v>279</v>
      </c>
      <c r="H463" s="9" t="s">
        <v>279</v>
      </c>
      <c r="I463" s="9" t="s">
        <v>279</v>
      </c>
      <c r="J463" s="9">
        <v>245</v>
      </c>
      <c r="K463" s="213">
        <v>495.80000000000064</v>
      </c>
      <c r="L463" s="9">
        <v>9.6000000000003638</v>
      </c>
      <c r="N463" s="67">
        <f t="shared" si="13"/>
        <v>750.400000000001</v>
      </c>
      <c r="P463" t="s">
        <v>283</v>
      </c>
      <c r="T463" s="277"/>
      <c r="U463" s="63"/>
      <c r="V463" s="347"/>
      <c r="W463" s="63"/>
      <c r="X463" s="63"/>
      <c r="Y463" s="9"/>
    </row>
    <row r="464" spans="1:25" ht="15">
      <c r="A464" s="28" t="s">
        <v>787</v>
      </c>
      <c r="B464" s="277" t="s">
        <v>2030</v>
      </c>
      <c r="C464" s="3"/>
      <c r="D464" s="3"/>
      <c r="E464" s="9" t="s">
        <v>279</v>
      </c>
      <c r="F464" s="9" t="s">
        <v>279</v>
      </c>
      <c r="G464" s="9" t="s">
        <v>279</v>
      </c>
      <c r="H464" s="9" t="s">
        <v>279</v>
      </c>
      <c r="I464" s="9" t="s">
        <v>279</v>
      </c>
      <c r="J464" s="9" t="s">
        <v>279</v>
      </c>
      <c r="K464" s="214">
        <v>562.10000000000014</v>
      </c>
      <c r="L464" s="9">
        <v>172</v>
      </c>
      <c r="N464" s="67">
        <f t="shared" si="13"/>
        <v>734.10000000000014</v>
      </c>
      <c r="P464" t="s">
        <v>282</v>
      </c>
      <c r="S464" s="216" t="s">
        <v>1755</v>
      </c>
      <c r="T464" s="225"/>
      <c r="U464" s="63"/>
      <c r="V464" s="347"/>
      <c r="W464" s="63"/>
      <c r="X464" s="63"/>
      <c r="Y464" s="9"/>
    </row>
    <row r="465" spans="1:25" ht="15">
      <c r="A465" s="28" t="s">
        <v>793</v>
      </c>
      <c r="B465" s="277" t="s">
        <v>2006</v>
      </c>
      <c r="C465" s="3"/>
      <c r="D465" s="3"/>
      <c r="E465" s="9" t="s">
        <v>279</v>
      </c>
      <c r="F465" s="9" t="s">
        <v>279</v>
      </c>
      <c r="G465" s="9" t="s">
        <v>279</v>
      </c>
      <c r="H465" s="9" t="s">
        <v>279</v>
      </c>
      <c r="I465" s="9" t="s">
        <v>279</v>
      </c>
      <c r="J465" s="9">
        <v>228.10000000000036</v>
      </c>
      <c r="K465" s="9">
        <v>235.20000000000005</v>
      </c>
      <c r="L465" s="9">
        <v>259.5</v>
      </c>
      <c r="N465" s="67">
        <f t="shared" si="13"/>
        <v>722.80000000000041</v>
      </c>
      <c r="T465" s="63"/>
      <c r="U465" s="63"/>
      <c r="V465" s="347"/>
      <c r="W465" s="63"/>
      <c r="X465" s="63"/>
      <c r="Y465" s="9"/>
    </row>
    <row r="466" spans="1:25" ht="15">
      <c r="A466" s="28" t="s">
        <v>794</v>
      </c>
      <c r="B466" s="229" t="s">
        <v>1660</v>
      </c>
      <c r="C466" s="3"/>
      <c r="D466" s="3"/>
      <c r="E466" s="9" t="s">
        <v>279</v>
      </c>
      <c r="F466" s="9" t="s">
        <v>279</v>
      </c>
      <c r="G466" s="9" t="s">
        <v>279</v>
      </c>
      <c r="H466" s="9" t="s">
        <v>279</v>
      </c>
      <c r="I466" s="9">
        <v>181.00000000000045</v>
      </c>
      <c r="J466" s="9">
        <v>187.89999999999986</v>
      </c>
      <c r="K466" s="9">
        <v>243.39999999999986</v>
      </c>
      <c r="L466" s="9">
        <v>105.60000000000036</v>
      </c>
      <c r="N466" s="67">
        <f t="shared" si="13"/>
        <v>717.90000000000055</v>
      </c>
      <c r="T466" s="63"/>
      <c r="U466" s="63"/>
      <c r="V466" s="360"/>
      <c r="W466" s="63"/>
      <c r="X466" s="63"/>
      <c r="Y466" s="9"/>
    </row>
    <row r="467" spans="1:25" ht="15">
      <c r="A467" s="28" t="s">
        <v>795</v>
      </c>
      <c r="B467" s="229" t="s">
        <v>1647</v>
      </c>
      <c r="C467" s="3"/>
      <c r="D467" s="3"/>
      <c r="E467" s="9" t="s">
        <v>279</v>
      </c>
      <c r="F467" s="9" t="s">
        <v>279</v>
      </c>
      <c r="G467" s="9" t="s">
        <v>279</v>
      </c>
      <c r="H467" s="9" t="s">
        <v>279</v>
      </c>
      <c r="I467" s="64" t="s">
        <v>280</v>
      </c>
      <c r="J467" s="9">
        <v>222.90000000000009</v>
      </c>
      <c r="K467" s="9">
        <v>245</v>
      </c>
      <c r="L467" s="9">
        <v>239.69999999999982</v>
      </c>
      <c r="N467" s="67">
        <f t="shared" si="13"/>
        <v>707.59999999999991</v>
      </c>
      <c r="T467" s="63"/>
      <c r="U467" s="63"/>
      <c r="V467" s="360"/>
      <c r="W467" s="63"/>
      <c r="X467" s="63"/>
      <c r="Y467" s="9"/>
    </row>
    <row r="468" spans="1:25" ht="15">
      <c r="A468" s="28" t="s">
        <v>797</v>
      </c>
      <c r="B468" s="277" t="s">
        <v>4497</v>
      </c>
      <c r="C468" s="3"/>
      <c r="D468" s="3"/>
      <c r="E468" s="9" t="s">
        <v>279</v>
      </c>
      <c r="F468" s="9" t="s">
        <v>279</v>
      </c>
      <c r="G468" s="9" t="s">
        <v>279</v>
      </c>
      <c r="H468" s="9" t="s">
        <v>279</v>
      </c>
      <c r="I468" s="9" t="s">
        <v>279</v>
      </c>
      <c r="J468" s="9" t="s">
        <v>279</v>
      </c>
      <c r="K468" s="9">
        <v>302.09999999999968</v>
      </c>
      <c r="L468" s="9">
        <v>386.99999999999955</v>
      </c>
      <c r="N468" s="67">
        <f t="shared" si="13"/>
        <v>689.09999999999923</v>
      </c>
      <c r="T468" s="63"/>
      <c r="U468" s="63"/>
      <c r="V468" s="347"/>
      <c r="W468" s="63"/>
      <c r="X468" s="63"/>
      <c r="Y468" s="9"/>
    </row>
    <row r="469" spans="1:25" ht="15">
      <c r="A469" s="28" t="s">
        <v>798</v>
      </c>
      <c r="B469" s="63" t="s">
        <v>749</v>
      </c>
      <c r="E469" s="9" t="s">
        <v>279</v>
      </c>
      <c r="F469" s="9" t="s">
        <v>279</v>
      </c>
      <c r="G469" s="9" t="s">
        <v>279</v>
      </c>
      <c r="H469" s="9">
        <v>83.600000000000136</v>
      </c>
      <c r="I469" s="9">
        <v>126.5</v>
      </c>
      <c r="J469" s="9">
        <v>45.900000000000091</v>
      </c>
      <c r="K469" s="9">
        <v>213.09999999999968</v>
      </c>
      <c r="L469" s="9">
        <v>193.19999999999982</v>
      </c>
      <c r="N469" s="67">
        <f t="shared" si="13"/>
        <v>662.29999999999973</v>
      </c>
      <c r="T469" s="277"/>
      <c r="U469" s="63"/>
      <c r="V469" s="347"/>
      <c r="W469" s="63"/>
      <c r="X469" s="63"/>
      <c r="Y469" s="9"/>
    </row>
    <row r="470" spans="1:25" ht="15">
      <c r="A470" s="28" t="s">
        <v>799</v>
      </c>
      <c r="B470" s="277" t="s">
        <v>2011</v>
      </c>
      <c r="C470" s="3"/>
      <c r="D470" s="3"/>
      <c r="E470" s="9" t="s">
        <v>279</v>
      </c>
      <c r="F470" s="9" t="s">
        <v>279</v>
      </c>
      <c r="G470" s="9" t="s">
        <v>279</v>
      </c>
      <c r="H470" s="9" t="s">
        <v>279</v>
      </c>
      <c r="I470" s="9" t="s">
        <v>279</v>
      </c>
      <c r="J470" s="9">
        <v>122.60000000000014</v>
      </c>
      <c r="K470" s="9">
        <v>255.79999999999973</v>
      </c>
      <c r="L470" s="9">
        <v>256.39999999999986</v>
      </c>
      <c r="N470" s="67">
        <f t="shared" si="13"/>
        <v>634.79999999999973</v>
      </c>
      <c r="T470" s="63"/>
      <c r="U470" s="63"/>
      <c r="V470" s="347"/>
      <c r="W470" s="63"/>
      <c r="X470" s="63"/>
      <c r="Y470" s="9"/>
    </row>
    <row r="471" spans="1:25" ht="15">
      <c r="A471" s="28" t="s">
        <v>802</v>
      </c>
      <c r="B471" s="229" t="s">
        <v>1661</v>
      </c>
      <c r="C471" s="3"/>
      <c r="D471" s="3"/>
      <c r="E471" s="9" t="s">
        <v>279</v>
      </c>
      <c r="F471" s="9" t="s">
        <v>279</v>
      </c>
      <c r="G471" s="9" t="s">
        <v>279</v>
      </c>
      <c r="H471" s="9" t="s">
        <v>279</v>
      </c>
      <c r="I471" s="9">
        <v>240</v>
      </c>
      <c r="J471" s="9">
        <v>217.20000000000027</v>
      </c>
      <c r="K471" s="9">
        <v>172.50000000000045</v>
      </c>
      <c r="L471" s="9" t="s">
        <v>279</v>
      </c>
      <c r="N471" s="67">
        <f t="shared" si="13"/>
        <v>629.70000000000073</v>
      </c>
      <c r="T471" s="225"/>
      <c r="U471" s="63"/>
      <c r="V471" s="347"/>
      <c r="W471" s="63"/>
      <c r="X471" s="63"/>
      <c r="Y471" s="9"/>
    </row>
    <row r="472" spans="1:25" ht="15">
      <c r="A472" s="28" t="s">
        <v>896</v>
      </c>
      <c r="B472" s="63" t="s">
        <v>755</v>
      </c>
      <c r="E472" s="9" t="s">
        <v>279</v>
      </c>
      <c r="F472" s="9" t="s">
        <v>279</v>
      </c>
      <c r="G472" s="9" t="s">
        <v>279</v>
      </c>
      <c r="H472" s="9">
        <v>75.599999999999682</v>
      </c>
      <c r="I472" s="9">
        <v>63.000000000000455</v>
      </c>
      <c r="J472" s="9">
        <v>120.00000000000023</v>
      </c>
      <c r="K472" s="9">
        <v>158.2000000000005</v>
      </c>
      <c r="L472" s="9">
        <v>201.50000000000068</v>
      </c>
      <c r="N472" s="67">
        <f t="shared" si="13"/>
        <v>618.30000000000155</v>
      </c>
      <c r="T472" s="225"/>
      <c r="U472" s="63"/>
      <c r="V472" s="348"/>
      <c r="W472" s="63"/>
      <c r="X472" s="63"/>
      <c r="Y472" s="9"/>
    </row>
    <row r="473" spans="1:25" ht="15">
      <c r="A473" s="28" t="s">
        <v>897</v>
      </c>
      <c r="B473" s="63" t="s">
        <v>764</v>
      </c>
      <c r="E473" s="9" t="s">
        <v>279</v>
      </c>
      <c r="F473" s="9" t="s">
        <v>279</v>
      </c>
      <c r="G473" s="9" t="s">
        <v>279</v>
      </c>
      <c r="H473" s="9">
        <v>133.50000000000023</v>
      </c>
      <c r="I473" s="9">
        <v>82.499999999999545</v>
      </c>
      <c r="J473" s="9">
        <v>92.89999999999975</v>
      </c>
      <c r="K473" s="9">
        <v>174</v>
      </c>
      <c r="L473" s="9">
        <v>132.59999999999968</v>
      </c>
      <c r="N473" s="67">
        <f t="shared" si="13"/>
        <v>615.4999999999992</v>
      </c>
      <c r="T473" s="63"/>
      <c r="U473" s="63"/>
      <c r="V473" s="360"/>
      <c r="W473" s="63"/>
      <c r="X473" s="63"/>
      <c r="Y473" s="9"/>
    </row>
    <row r="474" spans="1:25" ht="15">
      <c r="A474" s="28" t="s">
        <v>898</v>
      </c>
      <c r="B474" s="277" t="s">
        <v>2009</v>
      </c>
      <c r="C474" s="3"/>
      <c r="D474" s="3"/>
      <c r="E474" s="9" t="s">
        <v>279</v>
      </c>
      <c r="F474" s="9" t="s">
        <v>279</v>
      </c>
      <c r="G474" s="9" t="s">
        <v>279</v>
      </c>
      <c r="H474" s="9" t="s">
        <v>279</v>
      </c>
      <c r="I474" s="9" t="s">
        <v>279</v>
      </c>
      <c r="J474" s="9">
        <v>264.29999999999995</v>
      </c>
      <c r="K474" s="9">
        <v>349.2000000000005</v>
      </c>
      <c r="L474" s="9" t="s">
        <v>279</v>
      </c>
      <c r="N474" s="67">
        <f t="shared" si="13"/>
        <v>613.50000000000045</v>
      </c>
      <c r="T474" s="63"/>
      <c r="U474" s="63"/>
      <c r="V474" s="347"/>
      <c r="W474" s="63"/>
      <c r="X474" s="63"/>
      <c r="Y474" s="9"/>
    </row>
    <row r="475" spans="1:25" ht="15">
      <c r="A475" s="28" t="s">
        <v>899</v>
      </c>
      <c r="B475" s="277" t="s">
        <v>2003</v>
      </c>
      <c r="C475" s="3"/>
      <c r="D475" s="3"/>
      <c r="E475" s="9" t="s">
        <v>279</v>
      </c>
      <c r="F475" s="9" t="s">
        <v>279</v>
      </c>
      <c r="G475" s="9" t="s">
        <v>279</v>
      </c>
      <c r="H475" s="9" t="s">
        <v>279</v>
      </c>
      <c r="I475" s="9" t="s">
        <v>279</v>
      </c>
      <c r="J475" s="9">
        <v>155.00000000000011</v>
      </c>
      <c r="K475" s="9">
        <v>251.50000000000023</v>
      </c>
      <c r="L475" s="9">
        <v>205.70000000000027</v>
      </c>
      <c r="N475" s="67">
        <f t="shared" si="13"/>
        <v>612.20000000000061</v>
      </c>
      <c r="T475" s="277"/>
      <c r="U475" s="63"/>
      <c r="V475" s="348"/>
      <c r="W475" s="63"/>
      <c r="X475" s="63"/>
      <c r="Y475" s="9"/>
    </row>
    <row r="476" spans="1:25" ht="15">
      <c r="A476" s="28" t="s">
        <v>900</v>
      </c>
      <c r="B476" s="63" t="s">
        <v>744</v>
      </c>
      <c r="E476" s="9" t="s">
        <v>279</v>
      </c>
      <c r="F476" s="9" t="s">
        <v>279</v>
      </c>
      <c r="G476" s="9" t="s">
        <v>279</v>
      </c>
      <c r="H476" s="9">
        <v>228.599999999999</v>
      </c>
      <c r="I476" s="212">
        <v>373</v>
      </c>
      <c r="J476" s="9" t="s">
        <v>279</v>
      </c>
      <c r="K476" s="9" t="s">
        <v>279</v>
      </c>
      <c r="L476" s="9" t="s">
        <v>279</v>
      </c>
      <c r="N476" s="67">
        <f t="shared" ref="N476:N507" si="14">SUM(E476:L476)</f>
        <v>601.599999999999</v>
      </c>
      <c r="P476" t="s">
        <v>301</v>
      </c>
      <c r="T476" s="63"/>
      <c r="U476" s="63"/>
      <c r="V476" s="348"/>
      <c r="W476" s="63"/>
      <c r="X476" s="63"/>
      <c r="Y476" s="9"/>
    </row>
    <row r="477" spans="1:25" ht="15">
      <c r="A477" s="28" t="s">
        <v>901</v>
      </c>
      <c r="B477" s="63" t="s">
        <v>748</v>
      </c>
      <c r="E477" s="9" t="s">
        <v>279</v>
      </c>
      <c r="F477" s="9" t="s">
        <v>279</v>
      </c>
      <c r="G477" s="9" t="s">
        <v>279</v>
      </c>
      <c r="H477" s="9">
        <v>85.499999999999773</v>
      </c>
      <c r="I477" s="9">
        <v>110</v>
      </c>
      <c r="J477" s="9">
        <v>168.49999999999977</v>
      </c>
      <c r="K477" s="9">
        <v>158.30000000000041</v>
      </c>
      <c r="L477" s="9">
        <v>65</v>
      </c>
      <c r="N477" s="67">
        <f t="shared" si="14"/>
        <v>587.29999999999995</v>
      </c>
      <c r="T477" s="277"/>
      <c r="U477" s="63"/>
      <c r="V477" s="347"/>
      <c r="W477" s="63"/>
      <c r="X477" s="63"/>
      <c r="Y477" s="9"/>
    </row>
    <row r="478" spans="1:25" ht="15">
      <c r="A478" s="28" t="s">
        <v>902</v>
      </c>
      <c r="B478" s="277" t="s">
        <v>2008</v>
      </c>
      <c r="C478" s="3"/>
      <c r="D478" s="3"/>
      <c r="E478" s="9" t="s">
        <v>279</v>
      </c>
      <c r="F478" s="9" t="s">
        <v>279</v>
      </c>
      <c r="G478" s="9" t="s">
        <v>279</v>
      </c>
      <c r="H478" s="9" t="s">
        <v>279</v>
      </c>
      <c r="I478" s="9" t="s">
        <v>279</v>
      </c>
      <c r="J478" s="9">
        <v>245.5</v>
      </c>
      <c r="K478" s="9">
        <v>189</v>
      </c>
      <c r="L478" s="9">
        <v>147.30000000000018</v>
      </c>
      <c r="N478" s="67">
        <f t="shared" si="14"/>
        <v>581.80000000000018</v>
      </c>
      <c r="T478" s="63"/>
      <c r="U478" s="63"/>
      <c r="V478" s="360"/>
      <c r="W478" s="63"/>
      <c r="X478" s="63"/>
      <c r="Y478" s="9"/>
    </row>
    <row r="479" spans="1:25" ht="15">
      <c r="A479" s="28" t="s">
        <v>903</v>
      </c>
      <c r="B479" s="63" t="s">
        <v>4</v>
      </c>
      <c r="E479" s="9">
        <v>73.099999999999909</v>
      </c>
      <c r="F479" s="9">
        <v>186</v>
      </c>
      <c r="G479" s="9">
        <v>23.099999999999682</v>
      </c>
      <c r="H479" s="9">
        <v>188.40000000000009</v>
      </c>
      <c r="I479" s="9">
        <v>104.99999999999977</v>
      </c>
      <c r="J479" s="9" t="s">
        <v>279</v>
      </c>
      <c r="K479" s="9" t="s">
        <v>279</v>
      </c>
      <c r="L479" s="9" t="s">
        <v>279</v>
      </c>
      <c r="N479" s="67">
        <f t="shared" si="14"/>
        <v>575.59999999999945</v>
      </c>
      <c r="R479" s="3"/>
      <c r="S479" s="3"/>
      <c r="T479" s="63"/>
      <c r="U479" s="63"/>
      <c r="V479" s="348"/>
      <c r="W479" s="63"/>
      <c r="X479" s="63"/>
      <c r="Y479" s="9"/>
    </row>
    <row r="480" spans="1:25" ht="15">
      <c r="A480" s="28" t="s">
        <v>904</v>
      </c>
      <c r="B480" s="63" t="s">
        <v>3383</v>
      </c>
      <c r="C480" s="3"/>
      <c r="D480" s="3"/>
      <c r="E480" s="9" t="s">
        <v>279</v>
      </c>
      <c r="F480" s="9" t="s">
        <v>279</v>
      </c>
      <c r="G480" s="9" t="s">
        <v>279</v>
      </c>
      <c r="H480" s="9" t="s">
        <v>279</v>
      </c>
      <c r="I480" s="9" t="s">
        <v>279</v>
      </c>
      <c r="J480" s="9" t="s">
        <v>279</v>
      </c>
      <c r="K480" s="9" t="s">
        <v>279</v>
      </c>
      <c r="L480" s="212">
        <v>567.34999999999991</v>
      </c>
      <c r="N480" s="67">
        <f t="shared" si="14"/>
        <v>567.34999999999991</v>
      </c>
      <c r="P480" t="s">
        <v>301</v>
      </c>
      <c r="T480" s="63"/>
      <c r="U480" s="63"/>
      <c r="V480" s="347"/>
      <c r="W480" s="63"/>
      <c r="X480" s="63"/>
      <c r="Y480" s="9"/>
    </row>
    <row r="481" spans="1:25" ht="15">
      <c r="A481" s="28" t="s">
        <v>905</v>
      </c>
      <c r="B481" s="277" t="s">
        <v>2025</v>
      </c>
      <c r="C481" s="3"/>
      <c r="D481" s="3"/>
      <c r="E481" s="9" t="s">
        <v>279</v>
      </c>
      <c r="F481" s="9" t="s">
        <v>279</v>
      </c>
      <c r="G481" s="9" t="s">
        <v>279</v>
      </c>
      <c r="H481" s="9" t="s">
        <v>279</v>
      </c>
      <c r="I481" s="9" t="s">
        <v>279</v>
      </c>
      <c r="J481" s="9" t="s">
        <v>279</v>
      </c>
      <c r="K481" s="9">
        <v>210.09999999999991</v>
      </c>
      <c r="L481" s="9">
        <v>353.09999999999991</v>
      </c>
      <c r="N481" s="67">
        <f t="shared" si="14"/>
        <v>563.19999999999982</v>
      </c>
      <c r="T481" s="63"/>
      <c r="U481" s="63"/>
      <c r="V481" s="347"/>
      <c r="W481" s="63"/>
      <c r="X481" s="63"/>
      <c r="Y481" s="9"/>
    </row>
    <row r="482" spans="1:25" ht="15">
      <c r="A482" s="28" t="s">
        <v>906</v>
      </c>
      <c r="B482" s="229" t="s">
        <v>1643</v>
      </c>
      <c r="C482" s="3"/>
      <c r="D482" s="3"/>
      <c r="E482" s="9" t="s">
        <v>279</v>
      </c>
      <c r="F482" s="9" t="s">
        <v>279</v>
      </c>
      <c r="G482" s="9" t="s">
        <v>279</v>
      </c>
      <c r="H482" s="9" t="s">
        <v>279</v>
      </c>
      <c r="I482" s="9">
        <v>153.79999999999995</v>
      </c>
      <c r="J482" s="9">
        <v>80.799999999999841</v>
      </c>
      <c r="K482" s="9">
        <v>119</v>
      </c>
      <c r="L482" s="9">
        <v>205.89999999999986</v>
      </c>
      <c r="N482" s="67">
        <f t="shared" si="14"/>
        <v>559.49999999999966</v>
      </c>
      <c r="T482" s="225"/>
      <c r="U482" s="63"/>
      <c r="V482" s="347"/>
      <c r="W482" s="63"/>
      <c r="X482" s="63"/>
      <c r="Y482" s="9"/>
    </row>
    <row r="483" spans="1:25" ht="15">
      <c r="A483" s="28" t="s">
        <v>907</v>
      </c>
      <c r="B483" s="277" t="s">
        <v>2157</v>
      </c>
      <c r="C483" s="3"/>
      <c r="D483" s="3"/>
      <c r="E483" s="9" t="s">
        <v>279</v>
      </c>
      <c r="F483" s="9" t="s">
        <v>279</v>
      </c>
      <c r="G483" s="9" t="s">
        <v>279</v>
      </c>
      <c r="H483" s="9" t="s">
        <v>279</v>
      </c>
      <c r="I483" s="9" t="s">
        <v>279</v>
      </c>
      <c r="J483" s="9" t="s">
        <v>279</v>
      </c>
      <c r="K483" s="9">
        <v>309.89999999999964</v>
      </c>
      <c r="L483" s="9">
        <v>235.49999999999955</v>
      </c>
      <c r="N483" s="67">
        <f t="shared" si="14"/>
        <v>545.39999999999918</v>
      </c>
      <c r="T483" s="63"/>
      <c r="U483" s="63"/>
      <c r="V483" s="360"/>
      <c r="W483" s="63"/>
      <c r="X483" s="63"/>
      <c r="Y483" s="9"/>
    </row>
    <row r="484" spans="1:25" ht="15">
      <c r="A484" s="28" t="s">
        <v>908</v>
      </c>
      <c r="B484" s="63" t="s">
        <v>178</v>
      </c>
      <c r="E484" s="217">
        <v>133.19999999999982</v>
      </c>
      <c r="F484" s="217">
        <v>404.30000000000018</v>
      </c>
      <c r="G484" s="9" t="s">
        <v>279</v>
      </c>
      <c r="H484" s="9" t="s">
        <v>279</v>
      </c>
      <c r="I484" s="9" t="s">
        <v>279</v>
      </c>
      <c r="J484" s="9" t="s">
        <v>279</v>
      </c>
      <c r="K484" s="9" t="s">
        <v>279</v>
      </c>
      <c r="L484" s="9" t="s">
        <v>279</v>
      </c>
      <c r="N484" s="67">
        <f t="shared" si="14"/>
        <v>537.5</v>
      </c>
      <c r="P484" t="s">
        <v>310</v>
      </c>
      <c r="R484" s="3"/>
      <c r="S484" s="3"/>
      <c r="T484" s="277"/>
      <c r="U484" s="63"/>
      <c r="V484" s="347"/>
      <c r="W484" s="63"/>
      <c r="X484" s="63"/>
      <c r="Y484" s="9"/>
    </row>
    <row r="485" spans="1:25" ht="15">
      <c r="A485" s="28" t="s">
        <v>909</v>
      </c>
      <c r="B485" s="63" t="s">
        <v>19</v>
      </c>
      <c r="E485" s="217">
        <v>105</v>
      </c>
      <c r="F485" s="9">
        <v>221.90000000000009</v>
      </c>
      <c r="G485" s="9">
        <v>44.000000000000455</v>
      </c>
      <c r="H485" s="9">
        <v>28.799999999998818</v>
      </c>
      <c r="I485" s="64" t="s">
        <v>280</v>
      </c>
      <c r="J485" s="9">
        <v>132.30000000000018</v>
      </c>
      <c r="K485" s="9" t="s">
        <v>279</v>
      </c>
      <c r="L485" s="9" t="s">
        <v>279</v>
      </c>
      <c r="N485" s="67">
        <f t="shared" si="14"/>
        <v>531.99999999999955</v>
      </c>
      <c r="P485" t="s">
        <v>289</v>
      </c>
      <c r="R485" s="3"/>
      <c r="S485" s="3"/>
      <c r="T485" s="277"/>
      <c r="U485" s="63"/>
      <c r="V485" s="347"/>
      <c r="W485" s="63"/>
      <c r="X485" s="63"/>
      <c r="Y485" s="9"/>
    </row>
    <row r="486" spans="1:25" ht="15">
      <c r="A486" s="28" t="s">
        <v>910</v>
      </c>
      <c r="B486" s="277" t="s">
        <v>2018</v>
      </c>
      <c r="C486" s="3"/>
      <c r="D486" s="3"/>
      <c r="E486" s="9" t="s">
        <v>279</v>
      </c>
      <c r="F486" s="9" t="s">
        <v>279</v>
      </c>
      <c r="G486" s="9" t="s">
        <v>279</v>
      </c>
      <c r="H486" s="9" t="s">
        <v>279</v>
      </c>
      <c r="I486" s="9" t="s">
        <v>279</v>
      </c>
      <c r="J486" s="9">
        <v>60.500000000000227</v>
      </c>
      <c r="K486" s="9">
        <v>184.49999999999955</v>
      </c>
      <c r="L486" s="9">
        <v>285.99999999999977</v>
      </c>
      <c r="N486" s="67">
        <f t="shared" si="14"/>
        <v>530.99999999999955</v>
      </c>
      <c r="T486" s="63"/>
      <c r="U486" s="63"/>
      <c r="V486" s="347"/>
      <c r="W486" s="63"/>
      <c r="X486" s="63"/>
      <c r="Y486" s="9"/>
    </row>
    <row r="487" spans="1:25" ht="15">
      <c r="A487" s="28" t="s">
        <v>911</v>
      </c>
      <c r="B487" s="277" t="s">
        <v>2027</v>
      </c>
      <c r="C487" s="3"/>
      <c r="D487" s="3"/>
      <c r="E487" s="9" t="s">
        <v>279</v>
      </c>
      <c r="F487" s="9" t="s">
        <v>279</v>
      </c>
      <c r="G487" s="9" t="s">
        <v>279</v>
      </c>
      <c r="H487" s="9" t="s">
        <v>279</v>
      </c>
      <c r="I487" s="9" t="s">
        <v>279</v>
      </c>
      <c r="J487" s="9" t="s">
        <v>279</v>
      </c>
      <c r="K487" s="9">
        <v>256.99999999999977</v>
      </c>
      <c r="L487" s="9">
        <v>264.59999999999991</v>
      </c>
      <c r="N487" s="67">
        <f t="shared" si="14"/>
        <v>521.59999999999968</v>
      </c>
      <c r="T487" s="63"/>
      <c r="U487" s="63"/>
      <c r="V487" s="347"/>
      <c r="W487" s="63"/>
      <c r="X487" s="63"/>
      <c r="Y487" s="9"/>
    </row>
    <row r="488" spans="1:25" ht="15">
      <c r="A488" s="28" t="s">
        <v>912</v>
      </c>
      <c r="B488" s="277" t="s">
        <v>3365</v>
      </c>
      <c r="C488" s="3"/>
      <c r="D488" s="3"/>
      <c r="E488" s="9" t="s">
        <v>279</v>
      </c>
      <c r="F488" s="9" t="s">
        <v>279</v>
      </c>
      <c r="G488" s="9" t="s">
        <v>279</v>
      </c>
      <c r="H488" s="9" t="s">
        <v>279</v>
      </c>
      <c r="I488" s="9" t="s">
        <v>279</v>
      </c>
      <c r="J488" s="9" t="s">
        <v>279</v>
      </c>
      <c r="K488" s="9" t="s">
        <v>279</v>
      </c>
      <c r="L488" s="217">
        <v>515</v>
      </c>
      <c r="N488" s="67">
        <f t="shared" si="14"/>
        <v>515</v>
      </c>
      <c r="P488" t="s">
        <v>284</v>
      </c>
      <c r="T488" s="277"/>
      <c r="U488" s="63"/>
      <c r="V488" s="347"/>
      <c r="W488" s="63"/>
      <c r="X488" s="63"/>
      <c r="Y488" s="9"/>
    </row>
    <row r="489" spans="1:25" ht="15">
      <c r="A489" s="28" t="s">
        <v>913</v>
      </c>
      <c r="B489" s="277" t="s">
        <v>3366</v>
      </c>
      <c r="C489" s="3"/>
      <c r="D489" s="3"/>
      <c r="E489" s="9" t="s">
        <v>279</v>
      </c>
      <c r="F489" s="9" t="s">
        <v>279</v>
      </c>
      <c r="G489" s="9" t="s">
        <v>279</v>
      </c>
      <c r="H489" s="9" t="s">
        <v>279</v>
      </c>
      <c r="I489" s="9" t="s">
        <v>279</v>
      </c>
      <c r="J489" s="9" t="s">
        <v>279</v>
      </c>
      <c r="K489" s="9" t="s">
        <v>279</v>
      </c>
      <c r="L489" s="217">
        <v>502.7999999999995</v>
      </c>
      <c r="N489" s="67">
        <f t="shared" si="14"/>
        <v>502.7999999999995</v>
      </c>
      <c r="P489" t="s">
        <v>298</v>
      </c>
      <c r="T489" s="277"/>
      <c r="U489" s="63"/>
      <c r="V489" s="347"/>
      <c r="W489" s="63"/>
      <c r="X489" s="63"/>
      <c r="Y489" s="9"/>
    </row>
    <row r="490" spans="1:25" ht="15">
      <c r="A490" s="28" t="s">
        <v>914</v>
      </c>
      <c r="B490" s="63" t="s">
        <v>3375</v>
      </c>
      <c r="C490" s="3"/>
      <c r="D490" s="3"/>
      <c r="E490" s="9" t="s">
        <v>279</v>
      </c>
      <c r="F490" s="9" t="s">
        <v>279</v>
      </c>
      <c r="G490" s="9" t="s">
        <v>279</v>
      </c>
      <c r="H490" s="9" t="s">
        <v>279</v>
      </c>
      <c r="I490" s="9" t="s">
        <v>279</v>
      </c>
      <c r="J490" s="9" t="s">
        <v>279</v>
      </c>
      <c r="K490" s="9" t="s">
        <v>279</v>
      </c>
      <c r="L490" s="217">
        <v>498.59999999999968</v>
      </c>
      <c r="N490" s="67">
        <f t="shared" si="14"/>
        <v>498.59999999999968</v>
      </c>
      <c r="P490" t="s">
        <v>293</v>
      </c>
      <c r="T490" s="63"/>
      <c r="U490" s="63"/>
      <c r="V490" s="360"/>
      <c r="W490" s="63"/>
      <c r="X490" s="63"/>
      <c r="Y490" s="9"/>
    </row>
    <row r="491" spans="1:25" ht="15">
      <c r="A491" s="28" t="s">
        <v>915</v>
      </c>
      <c r="B491" s="63" t="s">
        <v>3381</v>
      </c>
      <c r="C491" s="3"/>
      <c r="D491" s="3"/>
      <c r="E491" s="9" t="s">
        <v>279</v>
      </c>
      <c r="F491" s="9" t="s">
        <v>279</v>
      </c>
      <c r="G491" s="9" t="s">
        <v>279</v>
      </c>
      <c r="H491" s="9" t="s">
        <v>279</v>
      </c>
      <c r="I491" s="9" t="s">
        <v>279</v>
      </c>
      <c r="J491" s="9" t="s">
        <v>279</v>
      </c>
      <c r="K491" s="9" t="s">
        <v>279</v>
      </c>
      <c r="L491" s="217">
        <v>488.64999999999964</v>
      </c>
      <c r="N491" s="67">
        <f t="shared" si="14"/>
        <v>488.64999999999964</v>
      </c>
      <c r="P491" t="s">
        <v>288</v>
      </c>
      <c r="T491" s="63"/>
      <c r="U491" s="63"/>
      <c r="V491" s="347"/>
      <c r="W491" s="63"/>
      <c r="X491" s="63"/>
      <c r="Y491" s="9"/>
    </row>
    <row r="492" spans="1:25" ht="15">
      <c r="A492" s="28" t="s">
        <v>916</v>
      </c>
      <c r="B492" s="63" t="s">
        <v>3397</v>
      </c>
      <c r="C492" s="3"/>
      <c r="D492" s="3"/>
      <c r="E492" s="9" t="s">
        <v>279</v>
      </c>
      <c r="F492" s="9" t="s">
        <v>279</v>
      </c>
      <c r="G492" s="9" t="s">
        <v>279</v>
      </c>
      <c r="H492" s="9" t="s">
        <v>279</v>
      </c>
      <c r="I492" s="9" t="s">
        <v>279</v>
      </c>
      <c r="J492" s="9" t="s">
        <v>279</v>
      </c>
      <c r="K492" s="9" t="s">
        <v>279</v>
      </c>
      <c r="L492" s="217">
        <v>471.19999999999936</v>
      </c>
      <c r="N492" s="67">
        <f t="shared" si="14"/>
        <v>471.19999999999936</v>
      </c>
      <c r="P492" t="s">
        <v>289</v>
      </c>
      <c r="T492" s="63"/>
      <c r="U492" s="63"/>
      <c r="V492" s="360"/>
      <c r="W492" s="63"/>
      <c r="X492" s="63"/>
      <c r="Y492" s="9"/>
    </row>
    <row r="493" spans="1:25" ht="15">
      <c r="A493" s="28" t="s">
        <v>917</v>
      </c>
      <c r="B493" s="63" t="s">
        <v>29</v>
      </c>
      <c r="E493" s="9">
        <v>69.500000000000227</v>
      </c>
      <c r="F493" s="9">
        <v>163.20000000000005</v>
      </c>
      <c r="G493" s="9">
        <v>88.400000000000546</v>
      </c>
      <c r="H493" s="9" t="s">
        <v>279</v>
      </c>
      <c r="I493" s="9" t="s">
        <v>279</v>
      </c>
      <c r="J493" s="9">
        <v>146</v>
      </c>
      <c r="K493" s="9" t="s">
        <v>279</v>
      </c>
      <c r="L493" s="9" t="s">
        <v>279</v>
      </c>
      <c r="N493" s="67">
        <f t="shared" si="14"/>
        <v>467.10000000000082</v>
      </c>
      <c r="R493" s="3"/>
      <c r="S493" s="3"/>
      <c r="T493" s="277"/>
      <c r="U493" s="63"/>
      <c r="V493" s="347"/>
      <c r="W493" s="63"/>
      <c r="X493" s="63"/>
      <c r="Y493" s="9"/>
    </row>
    <row r="494" spans="1:25" ht="15">
      <c r="A494" s="28" t="s">
        <v>918</v>
      </c>
      <c r="B494" s="63" t="s">
        <v>3373</v>
      </c>
      <c r="C494" s="3"/>
      <c r="D494" s="3"/>
      <c r="E494" s="9" t="s">
        <v>279</v>
      </c>
      <c r="F494" s="9" t="s">
        <v>279</v>
      </c>
      <c r="G494" s="9" t="s">
        <v>279</v>
      </c>
      <c r="H494" s="9" t="s">
        <v>279</v>
      </c>
      <c r="I494" s="9" t="s">
        <v>279</v>
      </c>
      <c r="J494" s="9" t="s">
        <v>279</v>
      </c>
      <c r="K494" s="9" t="s">
        <v>279</v>
      </c>
      <c r="L494" s="217">
        <v>461.00000000000023</v>
      </c>
      <c r="N494" s="67">
        <f t="shared" si="14"/>
        <v>461.00000000000023</v>
      </c>
      <c r="P494" t="s">
        <v>294</v>
      </c>
      <c r="T494" s="63"/>
      <c r="U494" s="63"/>
      <c r="V494" s="360"/>
      <c r="W494" s="63"/>
      <c r="X494" s="63"/>
      <c r="Y494" s="9"/>
    </row>
    <row r="495" spans="1:25" ht="15">
      <c r="A495" s="28" t="s">
        <v>919</v>
      </c>
      <c r="B495" s="277" t="s">
        <v>2023</v>
      </c>
      <c r="C495" s="3"/>
      <c r="D495" s="3"/>
      <c r="E495" s="9" t="s">
        <v>279</v>
      </c>
      <c r="F495" s="9" t="s">
        <v>279</v>
      </c>
      <c r="G495" s="9" t="s">
        <v>279</v>
      </c>
      <c r="H495" s="9" t="s">
        <v>279</v>
      </c>
      <c r="I495" s="9" t="s">
        <v>279</v>
      </c>
      <c r="J495" s="9" t="s">
        <v>279</v>
      </c>
      <c r="K495" s="217">
        <v>354.30000000000018</v>
      </c>
      <c r="L495" s="9">
        <v>100.40000000000055</v>
      </c>
      <c r="N495" s="67">
        <f t="shared" si="14"/>
        <v>454.70000000000073</v>
      </c>
      <c r="P495" t="s">
        <v>294</v>
      </c>
      <c r="T495" s="277"/>
      <c r="U495" s="63"/>
      <c r="V495" s="348"/>
      <c r="W495" s="63"/>
      <c r="X495" s="63"/>
      <c r="Y495" s="9"/>
    </row>
    <row r="496" spans="1:25" ht="15">
      <c r="A496" s="28" t="s">
        <v>920</v>
      </c>
      <c r="B496" s="63" t="s">
        <v>769</v>
      </c>
      <c r="E496" s="9" t="s">
        <v>279</v>
      </c>
      <c r="F496" s="9" t="s">
        <v>279</v>
      </c>
      <c r="G496" s="9" t="s">
        <v>279</v>
      </c>
      <c r="H496" s="9">
        <v>296.2000000000005</v>
      </c>
      <c r="I496" s="9">
        <v>151.09999999999968</v>
      </c>
      <c r="J496" s="9" t="s">
        <v>279</v>
      </c>
      <c r="K496" s="9" t="s">
        <v>279</v>
      </c>
      <c r="L496" s="9" t="s">
        <v>279</v>
      </c>
      <c r="N496" s="67">
        <f t="shared" si="14"/>
        <v>447.30000000000018</v>
      </c>
      <c r="T496" s="63"/>
      <c r="U496" s="63"/>
      <c r="V496" s="347"/>
      <c r="W496" s="63"/>
      <c r="X496" s="63"/>
      <c r="Y496" s="9"/>
    </row>
    <row r="497" spans="1:25" ht="15">
      <c r="A497" s="28" t="s">
        <v>921</v>
      </c>
      <c r="B497" s="277" t="s">
        <v>2024</v>
      </c>
      <c r="C497" s="3"/>
      <c r="D497" s="3"/>
      <c r="E497" s="9" t="s">
        <v>279</v>
      </c>
      <c r="F497" s="9" t="s">
        <v>279</v>
      </c>
      <c r="G497" s="9" t="s">
        <v>279</v>
      </c>
      <c r="H497" s="9" t="s">
        <v>279</v>
      </c>
      <c r="I497" s="9" t="s">
        <v>279</v>
      </c>
      <c r="J497" s="9" t="s">
        <v>279</v>
      </c>
      <c r="K497" s="9">
        <v>203.79999999999995</v>
      </c>
      <c r="L497" s="9">
        <v>234.99999999999977</v>
      </c>
      <c r="N497" s="67">
        <f t="shared" si="14"/>
        <v>438.79999999999973</v>
      </c>
      <c r="T497" s="63"/>
      <c r="U497" s="63"/>
      <c r="V497" s="360"/>
      <c r="W497" s="63"/>
      <c r="X497" s="63"/>
      <c r="Y497" s="9"/>
    </row>
    <row r="498" spans="1:25" ht="15">
      <c r="A498" s="28" t="s">
        <v>922</v>
      </c>
      <c r="B498" s="229" t="s">
        <v>1645</v>
      </c>
      <c r="C498" s="3"/>
      <c r="D498" s="3"/>
      <c r="E498" s="9" t="s">
        <v>279</v>
      </c>
      <c r="F498" s="9" t="s">
        <v>279</v>
      </c>
      <c r="G498" s="9" t="s">
        <v>279</v>
      </c>
      <c r="H498" s="9" t="s">
        <v>279</v>
      </c>
      <c r="I498" s="217">
        <v>302.39999999999964</v>
      </c>
      <c r="J498" s="9">
        <v>135.30000000000018</v>
      </c>
      <c r="K498" s="9" t="s">
        <v>279</v>
      </c>
      <c r="L498" s="9" t="s">
        <v>279</v>
      </c>
      <c r="N498" s="67">
        <f t="shared" si="14"/>
        <v>437.69999999999982</v>
      </c>
      <c r="P498" t="s">
        <v>293</v>
      </c>
      <c r="T498" s="63"/>
      <c r="U498" s="63"/>
      <c r="V498" s="347"/>
      <c r="W498" s="63"/>
      <c r="X498" s="63"/>
      <c r="Y498" s="9"/>
    </row>
    <row r="499" spans="1:25" ht="15">
      <c r="A499" s="28" t="s">
        <v>923</v>
      </c>
      <c r="B499" s="277" t="s">
        <v>2050</v>
      </c>
      <c r="C499" s="3"/>
      <c r="D499" s="3"/>
      <c r="E499" s="9" t="s">
        <v>279</v>
      </c>
      <c r="F499" s="9" t="s">
        <v>279</v>
      </c>
      <c r="G499" s="9" t="s">
        <v>279</v>
      </c>
      <c r="H499" s="9" t="s">
        <v>279</v>
      </c>
      <c r="I499" s="9" t="s">
        <v>279</v>
      </c>
      <c r="J499" s="9" t="s">
        <v>279</v>
      </c>
      <c r="K499" s="9">
        <v>176</v>
      </c>
      <c r="L499" s="9">
        <v>259.69999999999959</v>
      </c>
      <c r="N499" s="67">
        <f t="shared" si="14"/>
        <v>435.69999999999959</v>
      </c>
      <c r="T499" s="63"/>
      <c r="U499" s="63"/>
      <c r="V499" s="348"/>
      <c r="W499" s="63"/>
      <c r="X499" s="63"/>
      <c r="Y499" s="9"/>
    </row>
    <row r="500" spans="1:25" ht="15">
      <c r="A500" s="28" t="s">
        <v>924</v>
      </c>
      <c r="B500" s="63" t="s">
        <v>3399</v>
      </c>
      <c r="C500" s="3"/>
      <c r="D500" s="3"/>
      <c r="E500" s="9" t="s">
        <v>279</v>
      </c>
      <c r="F500" s="9" t="s">
        <v>279</v>
      </c>
      <c r="G500" s="9" t="s">
        <v>279</v>
      </c>
      <c r="H500" s="9" t="s">
        <v>279</v>
      </c>
      <c r="I500" s="9" t="s">
        <v>279</v>
      </c>
      <c r="J500" s="9" t="s">
        <v>279</v>
      </c>
      <c r="K500" s="9" t="s">
        <v>279</v>
      </c>
      <c r="L500" s="9">
        <v>430.69999999999982</v>
      </c>
      <c r="N500" s="67">
        <f t="shared" si="14"/>
        <v>430.69999999999982</v>
      </c>
      <c r="T500" s="63"/>
      <c r="U500" s="63"/>
      <c r="V500" s="347"/>
      <c r="W500" s="63"/>
      <c r="X500" s="63"/>
      <c r="Y500" s="9"/>
    </row>
    <row r="501" spans="1:25" ht="15">
      <c r="A501" s="28" t="s">
        <v>925</v>
      </c>
      <c r="B501" s="63" t="s">
        <v>3382</v>
      </c>
      <c r="C501" s="3"/>
      <c r="D501" s="3"/>
      <c r="E501" s="9" t="s">
        <v>279</v>
      </c>
      <c r="F501" s="9" t="s">
        <v>279</v>
      </c>
      <c r="G501" s="9" t="s">
        <v>279</v>
      </c>
      <c r="H501" s="9" t="s">
        <v>279</v>
      </c>
      <c r="I501" s="9" t="s">
        <v>279</v>
      </c>
      <c r="J501" s="9" t="s">
        <v>279</v>
      </c>
      <c r="K501" s="9" t="s">
        <v>279</v>
      </c>
      <c r="L501" s="9">
        <v>423.30000000000018</v>
      </c>
      <c r="N501" s="67">
        <f t="shared" si="14"/>
        <v>423.30000000000018</v>
      </c>
      <c r="T501" s="28"/>
      <c r="U501" s="63"/>
      <c r="V501" s="347"/>
      <c r="W501" s="63"/>
      <c r="X501" s="63"/>
      <c r="Y501" s="9"/>
    </row>
    <row r="502" spans="1:25" ht="15">
      <c r="A502" s="28" t="s">
        <v>926</v>
      </c>
      <c r="B502" s="277" t="s">
        <v>2026</v>
      </c>
      <c r="C502" s="3"/>
      <c r="D502" s="3"/>
      <c r="E502" s="9" t="s">
        <v>279</v>
      </c>
      <c r="F502" s="9" t="s">
        <v>279</v>
      </c>
      <c r="G502" s="9" t="s">
        <v>279</v>
      </c>
      <c r="H502" s="9" t="s">
        <v>279</v>
      </c>
      <c r="I502" s="9" t="s">
        <v>279</v>
      </c>
      <c r="J502" s="9" t="s">
        <v>279</v>
      </c>
      <c r="K502" s="217">
        <v>362.39999999999986</v>
      </c>
      <c r="L502" s="9">
        <v>34.100000000000136</v>
      </c>
      <c r="N502" s="67">
        <f t="shared" si="14"/>
        <v>396.5</v>
      </c>
      <c r="P502" t="s">
        <v>289</v>
      </c>
      <c r="T502" s="277"/>
      <c r="U502" s="63"/>
      <c r="V502" s="347"/>
      <c r="W502" s="63"/>
      <c r="X502" s="63"/>
      <c r="Y502" s="9"/>
    </row>
    <row r="503" spans="1:25" ht="15">
      <c r="A503" s="28" t="s">
        <v>927</v>
      </c>
      <c r="B503" s="229" t="s">
        <v>1644</v>
      </c>
      <c r="C503" s="3"/>
      <c r="D503" s="3"/>
      <c r="E503" s="9" t="s">
        <v>279</v>
      </c>
      <c r="F503" s="9" t="s">
        <v>279</v>
      </c>
      <c r="G503" s="9" t="s">
        <v>279</v>
      </c>
      <c r="H503" s="9" t="s">
        <v>279</v>
      </c>
      <c r="I503" s="9">
        <v>105.19999999999959</v>
      </c>
      <c r="J503" s="9">
        <v>82.900000000000034</v>
      </c>
      <c r="K503" s="9">
        <v>43.150000000000318</v>
      </c>
      <c r="L503" s="9">
        <v>150.10000000000014</v>
      </c>
      <c r="N503" s="67">
        <f t="shared" si="14"/>
        <v>381.35000000000008</v>
      </c>
      <c r="T503" s="225"/>
      <c r="U503" s="63"/>
      <c r="V503" s="347"/>
      <c r="W503" s="63"/>
      <c r="X503" s="63"/>
      <c r="Y503" s="9"/>
    </row>
    <row r="504" spans="1:25" ht="15">
      <c r="A504" s="28" t="s">
        <v>928</v>
      </c>
      <c r="B504" s="63" t="s">
        <v>3372</v>
      </c>
      <c r="C504" s="3"/>
      <c r="D504" s="3"/>
      <c r="E504" s="9" t="s">
        <v>279</v>
      </c>
      <c r="F504" s="9" t="s">
        <v>279</v>
      </c>
      <c r="G504" s="9" t="s">
        <v>279</v>
      </c>
      <c r="H504" s="9" t="s">
        <v>279</v>
      </c>
      <c r="I504" s="9" t="s">
        <v>279</v>
      </c>
      <c r="J504" s="9" t="s">
        <v>279</v>
      </c>
      <c r="K504" s="9" t="s">
        <v>279</v>
      </c>
      <c r="L504" s="9">
        <v>380.49999999999955</v>
      </c>
      <c r="N504" s="67">
        <f t="shared" si="14"/>
        <v>380.49999999999955</v>
      </c>
      <c r="T504" s="277"/>
      <c r="U504" s="63"/>
      <c r="V504" s="347"/>
      <c r="W504" s="63"/>
      <c r="X504" s="63"/>
      <c r="Y504" s="9"/>
    </row>
    <row r="505" spans="1:25" ht="15">
      <c r="A505" s="28" t="s">
        <v>929</v>
      </c>
      <c r="B505" s="63" t="s">
        <v>774</v>
      </c>
      <c r="E505" s="9" t="s">
        <v>279</v>
      </c>
      <c r="F505" s="9" t="s">
        <v>279</v>
      </c>
      <c r="G505" s="9" t="s">
        <v>279</v>
      </c>
      <c r="H505" s="217">
        <v>371.20000000000073</v>
      </c>
      <c r="I505" s="9" t="s">
        <v>279</v>
      </c>
      <c r="J505" s="9" t="s">
        <v>279</v>
      </c>
      <c r="K505" s="9" t="s">
        <v>279</v>
      </c>
      <c r="L505" s="9" t="s">
        <v>279</v>
      </c>
      <c r="N505" s="67">
        <f t="shared" si="14"/>
        <v>371.20000000000073</v>
      </c>
      <c r="P505" t="s">
        <v>298</v>
      </c>
      <c r="T505" s="63"/>
      <c r="U505" s="63"/>
      <c r="V505" s="360"/>
      <c r="W505" s="63"/>
      <c r="X505" s="63"/>
      <c r="Y505" s="9"/>
    </row>
    <row r="506" spans="1:25" ht="15">
      <c r="A506" s="28" t="s">
        <v>930</v>
      </c>
      <c r="B506" s="63" t="s">
        <v>3374</v>
      </c>
      <c r="C506" s="3"/>
      <c r="D506" s="3"/>
      <c r="E506" s="9" t="s">
        <v>279</v>
      </c>
      <c r="F506" s="9" t="s">
        <v>279</v>
      </c>
      <c r="G506" s="9" t="s">
        <v>279</v>
      </c>
      <c r="H506" s="9" t="s">
        <v>279</v>
      </c>
      <c r="I506" s="9" t="s">
        <v>279</v>
      </c>
      <c r="J506" s="9" t="s">
        <v>279</v>
      </c>
      <c r="K506" s="9" t="s">
        <v>279</v>
      </c>
      <c r="L506" s="9">
        <v>370.69999999999982</v>
      </c>
      <c r="N506" s="67">
        <f t="shared" si="14"/>
        <v>370.69999999999982</v>
      </c>
      <c r="T506" s="63"/>
      <c r="U506" s="63"/>
      <c r="V506" s="360"/>
      <c r="W506" s="63"/>
      <c r="X506" s="63"/>
      <c r="Y506" s="9"/>
    </row>
    <row r="507" spans="1:25" ht="15">
      <c r="A507" s="28" t="s">
        <v>931</v>
      </c>
      <c r="B507" s="277" t="s">
        <v>2002</v>
      </c>
      <c r="C507" s="3"/>
      <c r="D507" s="3"/>
      <c r="E507" s="9" t="s">
        <v>279</v>
      </c>
      <c r="F507" s="9" t="s">
        <v>279</v>
      </c>
      <c r="G507" s="9" t="s">
        <v>279</v>
      </c>
      <c r="H507" s="9" t="s">
        <v>279</v>
      </c>
      <c r="I507" s="9" t="s">
        <v>279</v>
      </c>
      <c r="J507" s="9">
        <v>6.8999999999998636</v>
      </c>
      <c r="K507" s="9">
        <v>176.20000000000027</v>
      </c>
      <c r="L507" s="9">
        <v>183.99999999999955</v>
      </c>
      <c r="N507" s="67">
        <f t="shared" si="14"/>
        <v>367.09999999999968</v>
      </c>
      <c r="T507" s="225"/>
      <c r="U507" s="63"/>
      <c r="V507" s="347"/>
      <c r="W507" s="63"/>
      <c r="X507" s="63"/>
      <c r="Y507" s="9"/>
    </row>
    <row r="508" spans="1:25" ht="15">
      <c r="A508" s="28" t="s">
        <v>932</v>
      </c>
      <c r="B508" s="63" t="s">
        <v>158</v>
      </c>
      <c r="E508" s="9" t="s">
        <v>279</v>
      </c>
      <c r="F508" s="9" t="s">
        <v>279</v>
      </c>
      <c r="G508" s="9">
        <v>52</v>
      </c>
      <c r="H508" s="9">
        <v>184.40000000000009</v>
      </c>
      <c r="I508" s="9">
        <v>130.2000000000005</v>
      </c>
      <c r="J508" s="9" t="s">
        <v>279</v>
      </c>
      <c r="K508" s="9" t="s">
        <v>279</v>
      </c>
      <c r="L508" s="9" t="s">
        <v>279</v>
      </c>
      <c r="N508" s="67">
        <f t="shared" ref="N508:N539" si="15">SUM(E508:L508)</f>
        <v>366.60000000000059</v>
      </c>
      <c r="T508" s="28"/>
      <c r="U508" s="63"/>
      <c r="V508" s="347"/>
      <c r="W508" s="63"/>
      <c r="X508" s="63"/>
      <c r="Y508" s="9"/>
    </row>
    <row r="509" spans="1:25" ht="15">
      <c r="A509" s="28" t="s">
        <v>933</v>
      </c>
      <c r="B509" s="63" t="s">
        <v>3386</v>
      </c>
      <c r="C509" s="3"/>
      <c r="D509" s="3"/>
      <c r="E509" s="9" t="s">
        <v>279</v>
      </c>
      <c r="F509" s="9" t="s">
        <v>279</v>
      </c>
      <c r="G509" s="9" t="s">
        <v>279</v>
      </c>
      <c r="H509" s="9" t="s">
        <v>279</v>
      </c>
      <c r="I509" s="9" t="s">
        <v>279</v>
      </c>
      <c r="J509" s="9" t="s">
        <v>279</v>
      </c>
      <c r="K509" s="9" t="s">
        <v>279</v>
      </c>
      <c r="L509" s="9">
        <v>361.29999999999973</v>
      </c>
      <c r="N509" s="67">
        <f t="shared" si="15"/>
        <v>361.29999999999973</v>
      </c>
      <c r="T509" s="63"/>
      <c r="U509" s="63"/>
      <c r="V509" s="347"/>
      <c r="W509" s="63"/>
      <c r="X509" s="63"/>
      <c r="Y509" s="9"/>
    </row>
    <row r="510" spans="1:25" ht="15">
      <c r="A510" s="28" t="s">
        <v>934</v>
      </c>
      <c r="B510" s="63" t="s">
        <v>3376</v>
      </c>
      <c r="C510" s="3"/>
      <c r="D510" s="3"/>
      <c r="E510" s="9" t="s">
        <v>279</v>
      </c>
      <c r="F510" s="9" t="s">
        <v>279</v>
      </c>
      <c r="G510" s="9" t="s">
        <v>279</v>
      </c>
      <c r="H510" s="9" t="s">
        <v>279</v>
      </c>
      <c r="I510" s="9" t="s">
        <v>279</v>
      </c>
      <c r="J510" s="9" t="s">
        <v>279</v>
      </c>
      <c r="K510" s="9" t="s">
        <v>279</v>
      </c>
      <c r="L510" s="9">
        <v>339.99999999999977</v>
      </c>
      <c r="N510" s="67">
        <f t="shared" si="15"/>
        <v>339.99999999999977</v>
      </c>
      <c r="T510" s="277"/>
      <c r="U510" s="63"/>
      <c r="V510" s="348"/>
      <c r="W510" s="63"/>
      <c r="X510" s="63"/>
      <c r="Y510" s="9"/>
    </row>
    <row r="511" spans="1:25" ht="15">
      <c r="A511" s="28" t="s">
        <v>935</v>
      </c>
      <c r="B511" s="63" t="s">
        <v>3395</v>
      </c>
      <c r="C511" s="3"/>
      <c r="D511" s="3"/>
      <c r="E511" s="9" t="s">
        <v>279</v>
      </c>
      <c r="F511" s="9" t="s">
        <v>279</v>
      </c>
      <c r="G511" s="9" t="s">
        <v>279</v>
      </c>
      <c r="H511" s="9" t="s">
        <v>279</v>
      </c>
      <c r="I511" s="9" t="s">
        <v>279</v>
      </c>
      <c r="J511" s="9" t="s">
        <v>279</v>
      </c>
      <c r="K511" s="9" t="s">
        <v>279</v>
      </c>
      <c r="L511" s="9">
        <v>339.49999999999955</v>
      </c>
      <c r="N511" s="67">
        <f t="shared" si="15"/>
        <v>339.49999999999955</v>
      </c>
      <c r="T511" s="277"/>
      <c r="U511" s="63"/>
      <c r="V511" s="347"/>
      <c r="W511" s="63"/>
      <c r="X511" s="63"/>
      <c r="Y511" s="9"/>
    </row>
    <row r="512" spans="1:25" ht="15">
      <c r="A512" s="28" t="s">
        <v>2501</v>
      </c>
      <c r="B512" s="277" t="s">
        <v>2052</v>
      </c>
      <c r="C512" s="3"/>
      <c r="D512" s="3"/>
      <c r="E512" s="9" t="s">
        <v>279</v>
      </c>
      <c r="F512" s="9" t="s">
        <v>279</v>
      </c>
      <c r="G512" s="9" t="s">
        <v>279</v>
      </c>
      <c r="H512" s="9" t="s">
        <v>279</v>
      </c>
      <c r="I512" s="9" t="s">
        <v>279</v>
      </c>
      <c r="J512" s="9" t="s">
        <v>279</v>
      </c>
      <c r="K512" s="9">
        <v>172.65000000000009</v>
      </c>
      <c r="L512" s="9">
        <v>146.79999999999973</v>
      </c>
      <c r="N512" s="67">
        <f t="shared" si="15"/>
        <v>319.44999999999982</v>
      </c>
      <c r="T512" s="63"/>
      <c r="U512" s="63"/>
      <c r="V512" s="50"/>
    </row>
    <row r="513" spans="1:22" ht="15">
      <c r="A513" s="28" t="s">
        <v>3315</v>
      </c>
      <c r="B513" s="63" t="s">
        <v>3379</v>
      </c>
      <c r="C513" s="3"/>
      <c r="D513" s="3"/>
      <c r="E513" s="9" t="s">
        <v>279</v>
      </c>
      <c r="F513" s="9" t="s">
        <v>279</v>
      </c>
      <c r="G513" s="9" t="s">
        <v>279</v>
      </c>
      <c r="H513" s="9" t="s">
        <v>279</v>
      </c>
      <c r="I513" s="9" t="s">
        <v>279</v>
      </c>
      <c r="J513" s="9" t="s">
        <v>279</v>
      </c>
      <c r="K513" s="9" t="s">
        <v>279</v>
      </c>
      <c r="L513" s="9">
        <v>317.99999999999977</v>
      </c>
      <c r="N513" s="67">
        <f t="shared" si="15"/>
        <v>317.99999999999977</v>
      </c>
      <c r="T513" s="63"/>
      <c r="U513" s="63"/>
      <c r="V513" s="50"/>
    </row>
    <row r="514" spans="1:22" ht="15">
      <c r="A514" s="28" t="s">
        <v>3316</v>
      </c>
      <c r="B514" s="277" t="s">
        <v>2053</v>
      </c>
      <c r="C514" s="3"/>
      <c r="D514" s="3"/>
      <c r="E514" s="9" t="s">
        <v>279</v>
      </c>
      <c r="F514" s="9" t="s">
        <v>279</v>
      </c>
      <c r="G514" s="9" t="s">
        <v>279</v>
      </c>
      <c r="H514" s="9" t="s">
        <v>279</v>
      </c>
      <c r="I514" s="9" t="s">
        <v>279</v>
      </c>
      <c r="J514" s="9" t="s">
        <v>279</v>
      </c>
      <c r="K514" s="9">
        <v>54.699999999999591</v>
      </c>
      <c r="L514" s="9">
        <v>243.7999999999995</v>
      </c>
      <c r="N514" s="67">
        <f t="shared" si="15"/>
        <v>298.49999999999909</v>
      </c>
      <c r="T514" s="63"/>
      <c r="U514" s="63"/>
      <c r="V514" s="50"/>
    </row>
    <row r="515" spans="1:22" ht="15">
      <c r="A515" s="28" t="s">
        <v>3317</v>
      </c>
      <c r="B515" s="229" t="s">
        <v>1650</v>
      </c>
      <c r="C515" s="3"/>
      <c r="D515" s="3"/>
      <c r="E515" s="9" t="s">
        <v>279</v>
      </c>
      <c r="F515" s="9" t="s">
        <v>279</v>
      </c>
      <c r="G515" s="9" t="s">
        <v>279</v>
      </c>
      <c r="H515" s="9" t="s">
        <v>279</v>
      </c>
      <c r="I515" s="217">
        <v>296.90000000000009</v>
      </c>
      <c r="J515" s="9" t="s">
        <v>279</v>
      </c>
      <c r="K515" s="9" t="s">
        <v>279</v>
      </c>
      <c r="L515" s="9" t="s">
        <v>279</v>
      </c>
      <c r="N515" s="67">
        <f t="shared" si="15"/>
        <v>296.90000000000009</v>
      </c>
      <c r="P515" t="s">
        <v>294</v>
      </c>
      <c r="T515" s="63"/>
      <c r="U515" s="63"/>
      <c r="V515" s="50"/>
    </row>
    <row r="516" spans="1:22" ht="15">
      <c r="A516" s="28" t="s">
        <v>3318</v>
      </c>
      <c r="B516" s="277" t="s">
        <v>2010</v>
      </c>
      <c r="C516" s="3"/>
      <c r="D516" s="3"/>
      <c r="E516" s="9" t="s">
        <v>279</v>
      </c>
      <c r="F516" s="9" t="s">
        <v>279</v>
      </c>
      <c r="G516" s="9" t="s">
        <v>279</v>
      </c>
      <c r="H516" s="9" t="s">
        <v>279</v>
      </c>
      <c r="I516" s="9" t="s">
        <v>279</v>
      </c>
      <c r="J516" s="9">
        <v>66</v>
      </c>
      <c r="K516" s="9">
        <v>176.00000000000091</v>
      </c>
      <c r="L516" s="9">
        <v>52.000000000000682</v>
      </c>
      <c r="N516" s="67">
        <f t="shared" si="15"/>
        <v>294.00000000000159</v>
      </c>
      <c r="T516" s="63"/>
      <c r="U516" s="63"/>
      <c r="V516" s="50"/>
    </row>
    <row r="517" spans="1:22" ht="15">
      <c r="A517" s="28" t="s">
        <v>3319</v>
      </c>
      <c r="B517" s="63" t="s">
        <v>3394</v>
      </c>
      <c r="C517" s="3"/>
      <c r="D517" s="3"/>
      <c r="E517" s="9" t="s">
        <v>279</v>
      </c>
      <c r="F517" s="9" t="s">
        <v>279</v>
      </c>
      <c r="G517" s="9" t="s">
        <v>279</v>
      </c>
      <c r="H517" s="9" t="s">
        <v>279</v>
      </c>
      <c r="I517" s="9" t="s">
        <v>279</v>
      </c>
      <c r="J517" s="9" t="s">
        <v>279</v>
      </c>
      <c r="K517" s="9" t="s">
        <v>279</v>
      </c>
      <c r="L517" s="9">
        <v>286.70000000000073</v>
      </c>
      <c r="N517" s="67">
        <f t="shared" si="15"/>
        <v>286.70000000000073</v>
      </c>
      <c r="T517" s="63"/>
      <c r="U517" s="63"/>
      <c r="V517" s="50"/>
    </row>
    <row r="518" spans="1:22" ht="15">
      <c r="A518" s="28" t="s">
        <v>3320</v>
      </c>
      <c r="B518" s="63" t="s">
        <v>3371</v>
      </c>
      <c r="C518" s="3"/>
      <c r="D518" s="3"/>
      <c r="E518" s="9" t="s">
        <v>279</v>
      </c>
      <c r="F518" s="9" t="s">
        <v>279</v>
      </c>
      <c r="G518" s="9" t="s">
        <v>279</v>
      </c>
      <c r="H518" s="9" t="s">
        <v>279</v>
      </c>
      <c r="I518" s="9" t="s">
        <v>279</v>
      </c>
      <c r="J518" s="9" t="s">
        <v>279</v>
      </c>
      <c r="K518" s="9" t="s">
        <v>279</v>
      </c>
      <c r="L518" s="9">
        <v>285.49999999999977</v>
      </c>
      <c r="N518" s="67">
        <f t="shared" si="15"/>
        <v>285.49999999999977</v>
      </c>
      <c r="T518" s="63"/>
      <c r="U518" s="63"/>
      <c r="V518" s="50"/>
    </row>
    <row r="519" spans="1:22" ht="15">
      <c r="A519" s="28" t="s">
        <v>3321</v>
      </c>
      <c r="B519" s="63" t="s">
        <v>3378</v>
      </c>
      <c r="C519" s="3"/>
      <c r="D519" s="3"/>
      <c r="E519" s="9" t="s">
        <v>279</v>
      </c>
      <c r="F519" s="9" t="s">
        <v>279</v>
      </c>
      <c r="G519" s="9" t="s">
        <v>279</v>
      </c>
      <c r="H519" s="9" t="s">
        <v>279</v>
      </c>
      <c r="I519" s="9" t="s">
        <v>279</v>
      </c>
      <c r="J519" s="9" t="s">
        <v>279</v>
      </c>
      <c r="K519" s="9" t="s">
        <v>279</v>
      </c>
      <c r="L519" s="9">
        <v>282.40000000000009</v>
      </c>
      <c r="N519" s="67">
        <f t="shared" si="15"/>
        <v>282.40000000000009</v>
      </c>
      <c r="T519" s="63"/>
      <c r="U519" s="63"/>
      <c r="V519" s="50"/>
    </row>
    <row r="520" spans="1:22" ht="15">
      <c r="A520" s="28" t="s">
        <v>3322</v>
      </c>
      <c r="B520" s="63" t="s">
        <v>3369</v>
      </c>
      <c r="C520" s="3"/>
      <c r="D520" s="3"/>
      <c r="E520" s="9" t="s">
        <v>279</v>
      </c>
      <c r="F520" s="9" t="s">
        <v>279</v>
      </c>
      <c r="G520" s="9" t="s">
        <v>279</v>
      </c>
      <c r="H520" s="9" t="s">
        <v>279</v>
      </c>
      <c r="I520" s="9" t="s">
        <v>279</v>
      </c>
      <c r="J520" s="9" t="s">
        <v>279</v>
      </c>
      <c r="K520" s="9" t="s">
        <v>279</v>
      </c>
      <c r="L520" s="9">
        <v>253.69999999999982</v>
      </c>
      <c r="N520" s="67">
        <f t="shared" si="15"/>
        <v>253.69999999999982</v>
      </c>
      <c r="T520" s="63"/>
      <c r="U520" s="63"/>
      <c r="V520" s="50"/>
    </row>
    <row r="521" spans="1:22" ht="15">
      <c r="A521" s="28" t="s">
        <v>3323</v>
      </c>
      <c r="B521" s="63" t="s">
        <v>3370</v>
      </c>
      <c r="C521" s="3"/>
      <c r="D521" s="3"/>
      <c r="E521" s="9" t="s">
        <v>279</v>
      </c>
      <c r="F521" s="9" t="s">
        <v>279</v>
      </c>
      <c r="G521" s="9" t="s">
        <v>279</v>
      </c>
      <c r="H521" s="9" t="s">
        <v>279</v>
      </c>
      <c r="I521" s="9" t="s">
        <v>279</v>
      </c>
      <c r="J521" s="9" t="s">
        <v>279</v>
      </c>
      <c r="K521" s="9" t="s">
        <v>279</v>
      </c>
      <c r="L521" s="9">
        <v>244</v>
      </c>
      <c r="N521" s="67">
        <f t="shared" si="15"/>
        <v>244</v>
      </c>
      <c r="T521" s="63"/>
      <c r="U521" s="63"/>
      <c r="V521" s="50"/>
    </row>
    <row r="522" spans="1:22" ht="15">
      <c r="A522" s="28" t="s">
        <v>3324</v>
      </c>
      <c r="B522" s="229" t="s">
        <v>1658</v>
      </c>
      <c r="C522" s="3"/>
      <c r="D522" s="3"/>
      <c r="E522" s="9" t="s">
        <v>279</v>
      </c>
      <c r="F522" s="9" t="s">
        <v>279</v>
      </c>
      <c r="G522" s="9" t="s">
        <v>279</v>
      </c>
      <c r="H522" s="9" t="s">
        <v>279</v>
      </c>
      <c r="I522" s="9">
        <v>240.40000000000032</v>
      </c>
      <c r="J522" s="9" t="s">
        <v>279</v>
      </c>
      <c r="K522" s="9" t="s">
        <v>279</v>
      </c>
      <c r="L522" s="9" t="s">
        <v>279</v>
      </c>
      <c r="N522" s="67">
        <f t="shared" si="15"/>
        <v>240.40000000000032</v>
      </c>
      <c r="T522" s="63"/>
      <c r="U522" s="63"/>
      <c r="V522" s="50"/>
    </row>
    <row r="523" spans="1:22" ht="15">
      <c r="A523" s="28" t="s">
        <v>3325</v>
      </c>
      <c r="B523" s="63" t="s">
        <v>3385</v>
      </c>
      <c r="C523" s="3"/>
      <c r="D523" s="3"/>
      <c r="E523" s="9" t="s">
        <v>279</v>
      </c>
      <c r="F523" s="9" t="s">
        <v>279</v>
      </c>
      <c r="G523" s="9" t="s">
        <v>279</v>
      </c>
      <c r="H523" s="9" t="s">
        <v>279</v>
      </c>
      <c r="I523" s="9" t="s">
        <v>279</v>
      </c>
      <c r="J523" s="9" t="s">
        <v>279</v>
      </c>
      <c r="K523" s="9" t="s">
        <v>279</v>
      </c>
      <c r="L523" s="9">
        <v>233.29999999999995</v>
      </c>
      <c r="N523" s="67">
        <f t="shared" si="15"/>
        <v>233.29999999999995</v>
      </c>
      <c r="T523" s="63"/>
      <c r="U523" s="63"/>
      <c r="V523" s="50"/>
    </row>
    <row r="524" spans="1:22" ht="15">
      <c r="A524" s="28" t="s">
        <v>3326</v>
      </c>
      <c r="B524" s="63" t="s">
        <v>3398</v>
      </c>
      <c r="C524" s="3"/>
      <c r="D524" s="3"/>
      <c r="E524" s="9" t="s">
        <v>279</v>
      </c>
      <c r="F524" s="9" t="s">
        <v>279</v>
      </c>
      <c r="G524" s="9" t="s">
        <v>279</v>
      </c>
      <c r="H524" s="9" t="s">
        <v>279</v>
      </c>
      <c r="I524" s="9" t="s">
        <v>279</v>
      </c>
      <c r="J524" s="9" t="s">
        <v>279</v>
      </c>
      <c r="K524" s="9" t="s">
        <v>279</v>
      </c>
      <c r="L524" s="9">
        <v>219.69999999999959</v>
      </c>
      <c r="N524" s="67">
        <f t="shared" si="15"/>
        <v>219.69999999999959</v>
      </c>
      <c r="T524" s="63"/>
      <c r="U524" s="63"/>
      <c r="V524" s="50"/>
    </row>
    <row r="525" spans="1:22" ht="15">
      <c r="A525" s="28" t="s">
        <v>3327</v>
      </c>
      <c r="B525" s="229" t="s">
        <v>1676</v>
      </c>
      <c r="C525" s="3"/>
      <c r="D525" s="3"/>
      <c r="E525" s="9" t="s">
        <v>279</v>
      </c>
      <c r="F525" s="9" t="s">
        <v>279</v>
      </c>
      <c r="G525" s="9" t="s">
        <v>279</v>
      </c>
      <c r="H525" s="9" t="s">
        <v>279</v>
      </c>
      <c r="I525" s="9">
        <v>216.89999999999986</v>
      </c>
      <c r="J525" s="9" t="s">
        <v>279</v>
      </c>
      <c r="K525" s="9" t="s">
        <v>279</v>
      </c>
      <c r="L525" s="9" t="s">
        <v>279</v>
      </c>
      <c r="N525" s="67">
        <f t="shared" si="15"/>
        <v>216.89999999999986</v>
      </c>
      <c r="T525" s="63"/>
      <c r="U525" s="63"/>
      <c r="V525" s="50"/>
    </row>
    <row r="526" spans="1:22" ht="15">
      <c r="A526" s="28" t="s">
        <v>3328</v>
      </c>
      <c r="B526" s="277" t="s">
        <v>2028</v>
      </c>
      <c r="C526" s="3"/>
      <c r="D526" s="3"/>
      <c r="E526" s="9" t="s">
        <v>279</v>
      </c>
      <c r="F526" s="9" t="s">
        <v>279</v>
      </c>
      <c r="G526" s="9" t="s">
        <v>279</v>
      </c>
      <c r="H526" s="9" t="s">
        <v>279</v>
      </c>
      <c r="I526" s="9" t="s">
        <v>279</v>
      </c>
      <c r="J526" s="9" t="s">
        <v>279</v>
      </c>
      <c r="K526" s="9">
        <v>213.40000000000032</v>
      </c>
      <c r="L526" s="9" t="s">
        <v>279</v>
      </c>
      <c r="N526" s="67">
        <f t="shared" si="15"/>
        <v>213.40000000000032</v>
      </c>
      <c r="T526" s="63"/>
      <c r="U526" s="63"/>
      <c r="V526" s="50"/>
    </row>
    <row r="527" spans="1:22" ht="15">
      <c r="A527" s="28" t="s">
        <v>3329</v>
      </c>
      <c r="B527" s="63" t="s">
        <v>3380</v>
      </c>
      <c r="C527" s="3"/>
      <c r="D527" s="3"/>
      <c r="E527" s="9" t="s">
        <v>279</v>
      </c>
      <c r="F527" s="9" t="s">
        <v>279</v>
      </c>
      <c r="G527" s="9" t="s">
        <v>279</v>
      </c>
      <c r="H527" s="9" t="s">
        <v>279</v>
      </c>
      <c r="I527" s="9" t="s">
        <v>279</v>
      </c>
      <c r="J527" s="9" t="s">
        <v>279</v>
      </c>
      <c r="K527" s="9" t="s">
        <v>279</v>
      </c>
      <c r="L527" s="9">
        <v>199.5</v>
      </c>
      <c r="N527" s="67">
        <f t="shared" si="15"/>
        <v>199.5</v>
      </c>
      <c r="T527" s="63"/>
      <c r="U527" s="63"/>
      <c r="V527" s="50"/>
    </row>
    <row r="528" spans="1:22" ht="15">
      <c r="A528" s="28" t="s">
        <v>3330</v>
      </c>
      <c r="B528" s="225" t="s">
        <v>1641</v>
      </c>
      <c r="C528" s="3"/>
      <c r="D528" s="3"/>
      <c r="E528" s="9" t="s">
        <v>279</v>
      </c>
      <c r="F528" s="9" t="s">
        <v>279</v>
      </c>
      <c r="G528" s="9" t="s">
        <v>279</v>
      </c>
      <c r="H528" s="9" t="s">
        <v>279</v>
      </c>
      <c r="I528" s="9">
        <v>197.19999999999982</v>
      </c>
      <c r="J528" s="9" t="s">
        <v>279</v>
      </c>
      <c r="K528" s="9" t="s">
        <v>279</v>
      </c>
      <c r="L528" s="9" t="s">
        <v>279</v>
      </c>
      <c r="N528" s="67">
        <f t="shared" si="15"/>
        <v>197.19999999999982</v>
      </c>
      <c r="T528" s="63"/>
      <c r="U528" s="63"/>
      <c r="V528" s="50"/>
    </row>
    <row r="529" spans="1:23" ht="15">
      <c r="A529" s="28" t="s">
        <v>3331</v>
      </c>
      <c r="B529" s="63" t="s">
        <v>164</v>
      </c>
      <c r="E529" s="9" t="s">
        <v>279</v>
      </c>
      <c r="F529" s="9" t="s">
        <v>279</v>
      </c>
      <c r="G529" s="217">
        <v>188.29999999999995</v>
      </c>
      <c r="H529" s="9" t="s">
        <v>279</v>
      </c>
      <c r="I529" s="9" t="s">
        <v>279</v>
      </c>
      <c r="J529" s="9" t="s">
        <v>279</v>
      </c>
      <c r="K529" s="9" t="s">
        <v>279</v>
      </c>
      <c r="L529" s="9" t="s">
        <v>279</v>
      </c>
      <c r="N529" s="67">
        <f t="shared" si="15"/>
        <v>188.29999999999995</v>
      </c>
      <c r="P529" t="s">
        <v>284</v>
      </c>
      <c r="R529" s="3"/>
      <c r="S529" s="3"/>
      <c r="T529" s="63"/>
      <c r="U529" s="63"/>
      <c r="V529" s="50"/>
    </row>
    <row r="530" spans="1:23" ht="15">
      <c r="A530" s="28" t="s">
        <v>3332</v>
      </c>
      <c r="B530" s="63" t="s">
        <v>784</v>
      </c>
      <c r="E530" s="9" t="s">
        <v>279</v>
      </c>
      <c r="F530" s="9" t="s">
        <v>279</v>
      </c>
      <c r="G530" s="9" t="s">
        <v>279</v>
      </c>
      <c r="H530" s="9">
        <v>182.09999999999968</v>
      </c>
      <c r="I530" s="9" t="s">
        <v>279</v>
      </c>
      <c r="J530" s="9" t="s">
        <v>279</v>
      </c>
      <c r="K530" s="9" t="s">
        <v>279</v>
      </c>
      <c r="L530" s="9" t="s">
        <v>279</v>
      </c>
      <c r="N530" s="67">
        <f t="shared" si="15"/>
        <v>182.09999999999968</v>
      </c>
      <c r="T530" s="63"/>
      <c r="U530" s="63"/>
      <c r="V530" s="50"/>
    </row>
    <row r="531" spans="1:23" ht="15">
      <c r="A531" s="28" t="s">
        <v>3333</v>
      </c>
      <c r="B531" s="63" t="s">
        <v>3367</v>
      </c>
      <c r="C531" s="3"/>
      <c r="D531" s="3"/>
      <c r="E531" s="9" t="s">
        <v>279</v>
      </c>
      <c r="F531" s="9" t="s">
        <v>279</v>
      </c>
      <c r="G531" s="9" t="s">
        <v>279</v>
      </c>
      <c r="H531" s="9" t="s">
        <v>279</v>
      </c>
      <c r="I531" s="9" t="s">
        <v>279</v>
      </c>
      <c r="J531" s="9" t="s">
        <v>279</v>
      </c>
      <c r="K531" s="9" t="s">
        <v>279</v>
      </c>
      <c r="L531" s="9">
        <v>160</v>
      </c>
      <c r="N531" s="67">
        <f t="shared" si="15"/>
        <v>160</v>
      </c>
      <c r="T531" s="63"/>
      <c r="U531" s="63"/>
      <c r="V531" s="50"/>
    </row>
    <row r="532" spans="1:23" ht="15">
      <c r="A532" s="28" t="s">
        <v>3334</v>
      </c>
      <c r="B532" s="229" t="s">
        <v>1651</v>
      </c>
      <c r="C532" s="3"/>
      <c r="D532" s="3"/>
      <c r="E532" s="9" t="s">
        <v>279</v>
      </c>
      <c r="F532" s="9" t="s">
        <v>279</v>
      </c>
      <c r="G532" s="9" t="s">
        <v>279</v>
      </c>
      <c r="H532" s="9" t="s">
        <v>279</v>
      </c>
      <c r="I532" s="9">
        <v>127.5</v>
      </c>
      <c r="J532" s="9" t="s">
        <v>279</v>
      </c>
      <c r="K532" s="9" t="s">
        <v>279</v>
      </c>
      <c r="L532" s="9" t="s">
        <v>279</v>
      </c>
      <c r="N532" s="67">
        <f t="shared" si="15"/>
        <v>127.5</v>
      </c>
      <c r="T532" s="63"/>
      <c r="U532" s="63"/>
      <c r="V532" s="50"/>
    </row>
    <row r="533" spans="1:23" ht="15">
      <c r="A533" s="28" t="s">
        <v>3335</v>
      </c>
      <c r="B533" s="63" t="s">
        <v>179</v>
      </c>
      <c r="E533" s="217">
        <v>108.99999999999955</v>
      </c>
      <c r="F533" s="9" t="s">
        <v>279</v>
      </c>
      <c r="G533" s="9" t="s">
        <v>279</v>
      </c>
      <c r="H533" s="9" t="s">
        <v>279</v>
      </c>
      <c r="I533" s="9" t="s">
        <v>279</v>
      </c>
      <c r="J533" s="9" t="s">
        <v>279</v>
      </c>
      <c r="K533" s="9" t="s">
        <v>279</v>
      </c>
      <c r="L533" s="9" t="s">
        <v>279</v>
      </c>
      <c r="N533" s="67">
        <f t="shared" si="15"/>
        <v>108.99999999999955</v>
      </c>
      <c r="P533" t="s">
        <v>298</v>
      </c>
      <c r="R533" s="3"/>
      <c r="S533" s="3"/>
      <c r="T533" s="63"/>
      <c r="U533" s="63"/>
      <c r="V533" s="50"/>
    </row>
    <row r="534" spans="1:23" ht="15">
      <c r="A534" s="28" t="s">
        <v>3336</v>
      </c>
      <c r="B534" s="63" t="s">
        <v>3377</v>
      </c>
      <c r="C534" s="3"/>
      <c r="D534" s="3"/>
      <c r="E534" s="9" t="s">
        <v>279</v>
      </c>
      <c r="F534" s="9" t="s">
        <v>279</v>
      </c>
      <c r="G534" s="9" t="s">
        <v>279</v>
      </c>
      <c r="H534" s="9" t="s">
        <v>279</v>
      </c>
      <c r="I534" s="9" t="s">
        <v>279</v>
      </c>
      <c r="J534" s="9" t="s">
        <v>279</v>
      </c>
      <c r="K534" s="9" t="s">
        <v>279</v>
      </c>
      <c r="L534" s="9">
        <v>97.5</v>
      </c>
      <c r="N534" s="67">
        <f t="shared" si="15"/>
        <v>97.5</v>
      </c>
      <c r="T534" s="63"/>
      <c r="U534" s="63"/>
      <c r="V534" s="50"/>
    </row>
    <row r="535" spans="1:23" ht="15">
      <c r="A535" s="28" t="s">
        <v>3337</v>
      </c>
      <c r="B535" s="63" t="s">
        <v>180</v>
      </c>
      <c r="C535" s="3"/>
      <c r="D535" s="3"/>
      <c r="E535" s="9" t="s">
        <v>279</v>
      </c>
      <c r="F535" s="9" t="s">
        <v>279</v>
      </c>
      <c r="G535" s="9" t="s">
        <v>279</v>
      </c>
      <c r="H535" s="9" t="s">
        <v>279</v>
      </c>
      <c r="I535" s="9" t="s">
        <v>279</v>
      </c>
      <c r="J535" s="9" t="s">
        <v>279</v>
      </c>
      <c r="K535" s="9" t="s">
        <v>279</v>
      </c>
      <c r="L535" s="9">
        <v>89.999999999999545</v>
      </c>
      <c r="N535" s="67">
        <f t="shared" si="15"/>
        <v>89.999999999999545</v>
      </c>
      <c r="T535" s="63"/>
      <c r="U535" s="63"/>
      <c r="V535" s="50"/>
    </row>
    <row r="536" spans="1:23" ht="15">
      <c r="A536" s="28" t="s">
        <v>3338</v>
      </c>
      <c r="B536" s="229" t="s">
        <v>1648</v>
      </c>
      <c r="C536" s="3"/>
      <c r="D536" s="3"/>
      <c r="E536" s="9" t="s">
        <v>279</v>
      </c>
      <c r="F536" s="9" t="s">
        <v>279</v>
      </c>
      <c r="G536" s="9" t="s">
        <v>279</v>
      </c>
      <c r="H536" s="9" t="s">
        <v>279</v>
      </c>
      <c r="I536" s="9">
        <v>77.700000000000273</v>
      </c>
      <c r="J536" s="9" t="s">
        <v>279</v>
      </c>
      <c r="K536" s="9" t="s">
        <v>279</v>
      </c>
      <c r="L536" s="9" t="s">
        <v>279</v>
      </c>
      <c r="N536" s="67">
        <f t="shared" si="15"/>
        <v>77.700000000000273</v>
      </c>
      <c r="T536" s="63"/>
      <c r="U536" s="63"/>
      <c r="V536" s="50"/>
    </row>
    <row r="537" spans="1:23" ht="15">
      <c r="A537" s="28" t="s">
        <v>4129</v>
      </c>
      <c r="B537" s="277" t="s">
        <v>2004</v>
      </c>
      <c r="C537" s="3"/>
      <c r="D537" s="3"/>
      <c r="E537" s="9" t="s">
        <v>279</v>
      </c>
      <c r="F537" s="9" t="s">
        <v>279</v>
      </c>
      <c r="G537" s="9" t="s">
        <v>279</v>
      </c>
      <c r="H537" s="9" t="s">
        <v>279</v>
      </c>
      <c r="I537" s="9" t="s">
        <v>279</v>
      </c>
      <c r="J537" s="9">
        <v>56.200000000000045</v>
      </c>
      <c r="K537" s="9" t="s">
        <v>279</v>
      </c>
      <c r="L537" s="9" t="s">
        <v>279</v>
      </c>
      <c r="N537" s="67">
        <f t="shared" si="15"/>
        <v>56.200000000000045</v>
      </c>
      <c r="T537" s="63"/>
      <c r="U537" s="63"/>
      <c r="V537" s="50"/>
    </row>
    <row r="538" spans="1:23" ht="15">
      <c r="A538" s="28" t="s">
        <v>4130</v>
      </c>
      <c r="B538" s="277" t="s">
        <v>2029</v>
      </c>
      <c r="C538" s="3"/>
      <c r="D538" s="3"/>
      <c r="E538" s="9" t="s">
        <v>279</v>
      </c>
      <c r="F538" s="9" t="s">
        <v>279</v>
      </c>
      <c r="G538" s="9" t="s">
        <v>279</v>
      </c>
      <c r="H538" s="9" t="s">
        <v>279</v>
      </c>
      <c r="I538" s="9" t="s">
        <v>279</v>
      </c>
      <c r="J538" s="9" t="s">
        <v>279</v>
      </c>
      <c r="K538" s="9">
        <v>15.600000000000136</v>
      </c>
      <c r="L538" s="9" t="s">
        <v>279</v>
      </c>
      <c r="N538" s="67">
        <f t="shared" si="15"/>
        <v>15.600000000000136</v>
      </c>
      <c r="T538" s="63"/>
      <c r="U538" s="63"/>
      <c r="V538" s="50"/>
    </row>
    <row r="539" spans="1:23" ht="15">
      <c r="A539" s="28" t="s">
        <v>4131</v>
      </c>
      <c r="B539" s="63" t="s">
        <v>3368</v>
      </c>
      <c r="C539" s="3"/>
      <c r="D539" s="3"/>
      <c r="E539" s="9" t="s">
        <v>279</v>
      </c>
      <c r="F539" s="9" t="s">
        <v>279</v>
      </c>
      <c r="G539" s="9" t="s">
        <v>279</v>
      </c>
      <c r="H539" s="9" t="s">
        <v>279</v>
      </c>
      <c r="I539" s="9" t="s">
        <v>279</v>
      </c>
      <c r="J539" s="9" t="s">
        <v>279</v>
      </c>
      <c r="K539" s="9" t="s">
        <v>279</v>
      </c>
      <c r="L539" s="9">
        <v>6.0000000000002274</v>
      </c>
      <c r="N539" s="67">
        <f t="shared" si="15"/>
        <v>6.0000000000002274</v>
      </c>
      <c r="T539" s="63"/>
      <c r="U539" s="63"/>
      <c r="V539" s="50"/>
    </row>
    <row r="540" spans="1:23" ht="15">
      <c r="A540" s="28"/>
      <c r="B540" s="63"/>
      <c r="E540" s="9"/>
      <c r="F540" s="9"/>
      <c r="G540" s="9"/>
      <c r="H540" s="9"/>
      <c r="L540" s="69"/>
      <c r="M540" s="67"/>
      <c r="U540" s="82"/>
      <c r="V540" s="3"/>
      <c r="W540" s="3"/>
    </row>
    <row r="541" spans="1:23" ht="15">
      <c r="A541" s="28"/>
      <c r="B541" s="63"/>
      <c r="E541" s="9"/>
      <c r="L541" s="69"/>
    </row>
    <row r="542" spans="1:23" ht="15">
      <c r="A542" s="28"/>
      <c r="B542" s="63"/>
      <c r="E542" s="9"/>
      <c r="L542" s="69"/>
    </row>
    <row r="543" spans="1:23" ht="25.5">
      <c r="A543" s="23" t="s">
        <v>186</v>
      </c>
      <c r="L543" s="69"/>
    </row>
    <row r="544" spans="1:23" ht="14.25">
      <c r="L544" s="69"/>
      <c r="S544" s="277"/>
      <c r="T544" s="63"/>
      <c r="U544" s="63"/>
      <c r="V544" s="50"/>
    </row>
    <row r="545" spans="1:24" ht="15">
      <c r="A545" s="39"/>
      <c r="B545" s="39"/>
      <c r="C545" s="39"/>
      <c r="D545" s="39"/>
      <c r="E545" s="61">
        <v>2016</v>
      </c>
      <c r="F545" s="61">
        <v>2017</v>
      </c>
      <c r="G545" s="61">
        <v>2018</v>
      </c>
      <c r="H545" s="61">
        <v>2019</v>
      </c>
      <c r="I545" s="61">
        <v>2020</v>
      </c>
      <c r="J545" s="61">
        <v>2021</v>
      </c>
      <c r="K545" s="61">
        <v>2022</v>
      </c>
      <c r="L545" s="61">
        <v>2023</v>
      </c>
      <c r="N545" s="70" t="s">
        <v>40</v>
      </c>
      <c r="T545" s="63"/>
      <c r="U545" s="63"/>
      <c r="V545" s="50"/>
    </row>
    <row r="546" spans="1:24" ht="15">
      <c r="A546" s="28" t="s">
        <v>0</v>
      </c>
      <c r="B546" s="63" t="s">
        <v>11</v>
      </c>
      <c r="E546" s="217">
        <v>160.50000000000068</v>
      </c>
      <c r="F546" s="9">
        <v>234.09999999999968</v>
      </c>
      <c r="G546" s="217">
        <v>365.80000000000018</v>
      </c>
      <c r="H546" s="9">
        <v>250.49999999999955</v>
      </c>
      <c r="I546" s="9">
        <v>168.19999999999891</v>
      </c>
      <c r="J546" s="9">
        <v>711.69999999999936</v>
      </c>
      <c r="K546" s="9">
        <v>389.29999999999973</v>
      </c>
      <c r="L546" s="212">
        <v>569.09999999999991</v>
      </c>
      <c r="N546" s="67">
        <f t="shared" ref="N546:N577" si="16">SUM(E546:L546)</f>
        <v>2849.199999999998</v>
      </c>
      <c r="P546" t="s">
        <v>4903</v>
      </c>
      <c r="R546" s="3"/>
      <c r="S546" s="3"/>
      <c r="T546" s="63"/>
      <c r="U546" s="63"/>
      <c r="V546" s="360"/>
      <c r="W546" s="337"/>
      <c r="X546" s="63"/>
    </row>
    <row r="547" spans="1:24" ht="15">
      <c r="A547" s="28" t="s">
        <v>2</v>
      </c>
      <c r="B547" s="63" t="s">
        <v>17</v>
      </c>
      <c r="E547" s="217">
        <v>148.5</v>
      </c>
      <c r="F547" s="217">
        <v>307.89999999999986</v>
      </c>
      <c r="G547" s="217">
        <v>348.20000000000073</v>
      </c>
      <c r="H547" s="9">
        <v>128.69999999999982</v>
      </c>
      <c r="I547" s="214">
        <v>508.19999999999982</v>
      </c>
      <c r="J547" s="217">
        <v>817.99999999999932</v>
      </c>
      <c r="K547" s="9">
        <v>299</v>
      </c>
      <c r="L547" s="9">
        <v>224.40000000000009</v>
      </c>
      <c r="N547" s="67">
        <f t="shared" si="16"/>
        <v>2782.8999999999996</v>
      </c>
      <c r="P547" t="s">
        <v>2456</v>
      </c>
      <c r="R547" s="3"/>
      <c r="S547" s="216" t="s">
        <v>1757</v>
      </c>
      <c r="T547" s="277"/>
      <c r="U547" s="63"/>
      <c r="V547" s="347"/>
      <c r="W547" s="337"/>
      <c r="X547" s="63"/>
    </row>
    <row r="548" spans="1:24" ht="15">
      <c r="A548" s="28" t="s">
        <v>3</v>
      </c>
      <c r="B548" s="63" t="s">
        <v>23</v>
      </c>
      <c r="E548" s="62">
        <v>166.30000000000041</v>
      </c>
      <c r="F548" s="217">
        <v>268.59999999999968</v>
      </c>
      <c r="G548" s="9">
        <v>256.90000000000032</v>
      </c>
      <c r="H548" s="9">
        <v>336.29999999999973</v>
      </c>
      <c r="I548" s="217">
        <v>426.89999999999964</v>
      </c>
      <c r="J548" s="9">
        <v>715.0499999999995</v>
      </c>
      <c r="K548" s="9">
        <v>211.90000000000146</v>
      </c>
      <c r="L548" s="9">
        <v>342.89999999999918</v>
      </c>
      <c r="N548" s="67">
        <f t="shared" si="16"/>
        <v>2724.85</v>
      </c>
      <c r="P548" t="s">
        <v>1199</v>
      </c>
      <c r="R548" s="3"/>
      <c r="S548" s="3"/>
      <c r="T548" s="225"/>
      <c r="U548" s="63"/>
      <c r="V548" s="347"/>
      <c r="W548" s="337"/>
      <c r="X548" s="63"/>
    </row>
    <row r="549" spans="1:24" ht="15">
      <c r="A549" s="28" t="s">
        <v>5</v>
      </c>
      <c r="B549" s="63" t="s">
        <v>31</v>
      </c>
      <c r="E549" s="217">
        <v>137</v>
      </c>
      <c r="F549" s="9">
        <v>190.99999999999955</v>
      </c>
      <c r="G549" s="212">
        <v>452.50000000000091</v>
      </c>
      <c r="H549" s="9">
        <v>334.09999999999991</v>
      </c>
      <c r="I549" s="9">
        <v>43.499999999999545</v>
      </c>
      <c r="J549" s="214">
        <v>885.19999999999936</v>
      </c>
      <c r="K549" s="9">
        <v>367.60000000000036</v>
      </c>
      <c r="L549" s="9">
        <v>282.69999999999936</v>
      </c>
      <c r="N549" s="67">
        <f t="shared" si="16"/>
        <v>2693.599999999999</v>
      </c>
      <c r="P549" t="s">
        <v>1214</v>
      </c>
      <c r="R549" s="3"/>
      <c r="S549" s="216" t="s">
        <v>1758</v>
      </c>
      <c r="T549" s="277"/>
      <c r="U549" s="63"/>
      <c r="V549" s="347"/>
      <c r="W549" s="337"/>
      <c r="X549" s="63"/>
    </row>
    <row r="550" spans="1:24" ht="15">
      <c r="A550" s="28" t="s">
        <v>7</v>
      </c>
      <c r="B550" s="63" t="s">
        <v>21</v>
      </c>
      <c r="E550" s="9">
        <v>131.99999999999977</v>
      </c>
      <c r="F550" s="213">
        <v>379.29999999999995</v>
      </c>
      <c r="G550" s="217">
        <v>361.50000000000136</v>
      </c>
      <c r="H550" s="9">
        <v>171.50000000000045</v>
      </c>
      <c r="I550" s="9">
        <v>245.39999999999964</v>
      </c>
      <c r="J550" s="9">
        <v>763.900000000001</v>
      </c>
      <c r="K550" s="9">
        <v>328.69999999999936</v>
      </c>
      <c r="L550" s="9">
        <v>291.09999999999991</v>
      </c>
      <c r="N550" s="67">
        <f t="shared" si="16"/>
        <v>2673.4000000000015</v>
      </c>
      <c r="P550" t="s">
        <v>300</v>
      </c>
      <c r="R550" s="3"/>
      <c r="S550" s="3"/>
      <c r="T550" s="225"/>
      <c r="U550" s="63"/>
      <c r="V550" s="347"/>
      <c r="W550" s="337"/>
      <c r="X550" s="63"/>
    </row>
    <row r="551" spans="1:24" ht="15">
      <c r="A551" s="28" t="s">
        <v>8</v>
      </c>
      <c r="B551" s="63" t="s">
        <v>25</v>
      </c>
      <c r="E551" s="9">
        <v>80.399999999999636</v>
      </c>
      <c r="F551" s="217">
        <v>338.40000000000009</v>
      </c>
      <c r="G551" s="9">
        <v>307.09999999999991</v>
      </c>
      <c r="H551" s="9">
        <v>171.30000000000018</v>
      </c>
      <c r="I551" s="9">
        <v>230.80000000000109</v>
      </c>
      <c r="J551" s="217">
        <v>812.09999999999945</v>
      </c>
      <c r="K551" s="9">
        <v>286.89999999999964</v>
      </c>
      <c r="L551" s="9">
        <v>330.40000000000009</v>
      </c>
      <c r="N551" s="67">
        <f t="shared" si="16"/>
        <v>2557.4</v>
      </c>
      <c r="P551" t="s">
        <v>341</v>
      </c>
      <c r="R551" s="3"/>
      <c r="S551" s="3"/>
      <c r="T551" s="225"/>
      <c r="U551" s="63"/>
      <c r="V551" s="347"/>
      <c r="W551" s="337"/>
      <c r="X551" s="63"/>
    </row>
    <row r="552" spans="1:24" ht="15">
      <c r="A552" s="28" t="s">
        <v>10</v>
      </c>
      <c r="B552" s="63" t="s">
        <v>27</v>
      </c>
      <c r="E552" s="214">
        <v>176.70000000000005</v>
      </c>
      <c r="F552" s="217">
        <v>366.90000000000009</v>
      </c>
      <c r="G552" s="9">
        <v>286</v>
      </c>
      <c r="H552" s="9">
        <v>136.70000000000005</v>
      </c>
      <c r="I552" s="9">
        <v>298.79999999999927</v>
      </c>
      <c r="J552" s="9">
        <v>756.90000000000077</v>
      </c>
      <c r="K552" s="9">
        <v>300.90000000000055</v>
      </c>
      <c r="L552" s="9">
        <v>216.50000000000045</v>
      </c>
      <c r="N552" s="67">
        <f t="shared" si="16"/>
        <v>2539.400000000001</v>
      </c>
      <c r="P552" t="s">
        <v>296</v>
      </c>
      <c r="R552" s="3"/>
      <c r="S552" s="3" t="s">
        <v>1758</v>
      </c>
      <c r="T552" s="63"/>
      <c r="U552" s="63"/>
      <c r="V552" s="360"/>
      <c r="W552" s="337"/>
      <c r="X552" s="63"/>
    </row>
    <row r="553" spans="1:24" ht="15">
      <c r="A553" s="28" t="s">
        <v>12</v>
      </c>
      <c r="B553" s="63" t="s">
        <v>142</v>
      </c>
      <c r="E553" s="9" t="s">
        <v>279</v>
      </c>
      <c r="F553" s="9">
        <v>229.50000000000045</v>
      </c>
      <c r="G553" s="214">
        <v>486.79999999999973</v>
      </c>
      <c r="H553" s="9">
        <v>203.90000000000009</v>
      </c>
      <c r="I553" s="9">
        <v>191.59999999999991</v>
      </c>
      <c r="J553" s="9">
        <v>710.79999999999927</v>
      </c>
      <c r="K553" s="9">
        <v>320.49999999999909</v>
      </c>
      <c r="L553" s="9">
        <v>285.89999999999964</v>
      </c>
      <c r="N553" s="67">
        <f t="shared" si="16"/>
        <v>2428.9999999999982</v>
      </c>
      <c r="P553" t="s">
        <v>282</v>
      </c>
      <c r="R553" s="3"/>
      <c r="S553" s="3" t="s">
        <v>1758</v>
      </c>
      <c r="T553" s="277"/>
      <c r="U553" s="63"/>
      <c r="V553" s="347"/>
      <c r="W553" s="337"/>
      <c r="X553" s="63"/>
    </row>
    <row r="554" spans="1:24" ht="15">
      <c r="A554" s="28" t="s">
        <v>14</v>
      </c>
      <c r="B554" s="63" t="s">
        <v>13</v>
      </c>
      <c r="E554" s="9">
        <v>123.75</v>
      </c>
      <c r="F554" s="217">
        <v>320.59999999999991</v>
      </c>
      <c r="G554" s="9">
        <v>126.80000000000018</v>
      </c>
      <c r="H554" s="9">
        <v>308.80000000000064</v>
      </c>
      <c r="I554" s="9">
        <v>57.699999999999363</v>
      </c>
      <c r="J554" s="9">
        <v>543.84999999999968</v>
      </c>
      <c r="K554" s="9">
        <v>320.50000000000023</v>
      </c>
      <c r="L554" s="214">
        <v>569.69999999999982</v>
      </c>
      <c r="N554" s="67">
        <f t="shared" si="16"/>
        <v>2371.6999999999998</v>
      </c>
      <c r="P554" t="s">
        <v>356</v>
      </c>
      <c r="R554" s="3"/>
      <c r="S554" s="216" t="s">
        <v>1758</v>
      </c>
      <c r="T554" s="277"/>
      <c r="U554" s="63"/>
      <c r="V554" s="347"/>
      <c r="W554" s="337"/>
      <c r="X554" s="63"/>
    </row>
    <row r="555" spans="1:24" ht="15">
      <c r="A555" s="28" t="s">
        <v>16</v>
      </c>
      <c r="B555" s="63" t="s">
        <v>33</v>
      </c>
      <c r="E555" s="217">
        <v>165.79999999999973</v>
      </c>
      <c r="F555" s="9">
        <v>97.500000000000227</v>
      </c>
      <c r="G555" s="9">
        <v>211.29999999999973</v>
      </c>
      <c r="H555" s="9">
        <v>256.79999999999995</v>
      </c>
      <c r="I555" s="9">
        <v>204</v>
      </c>
      <c r="J555" s="9">
        <v>749.40000000000009</v>
      </c>
      <c r="K555" s="9">
        <v>400.40000000000009</v>
      </c>
      <c r="L555" s="9">
        <v>252.599999999999</v>
      </c>
      <c r="N555" s="67">
        <f t="shared" si="16"/>
        <v>2337.7999999999988</v>
      </c>
      <c r="P555" t="s">
        <v>284</v>
      </c>
      <c r="R555" s="3"/>
      <c r="S555" s="3"/>
      <c r="T555" s="63"/>
      <c r="U555" s="63"/>
      <c r="V555" s="360"/>
      <c r="W555" s="337"/>
      <c r="X555" s="63"/>
    </row>
    <row r="556" spans="1:24" ht="15">
      <c r="A556" s="28" t="s">
        <v>18</v>
      </c>
      <c r="B556" s="63" t="s">
        <v>15</v>
      </c>
      <c r="E556" s="217">
        <v>155.39999999999964</v>
      </c>
      <c r="F556" s="212">
        <v>394.10000000000059</v>
      </c>
      <c r="G556" s="9">
        <v>166.99999999999977</v>
      </c>
      <c r="H556" s="9">
        <v>90.999999999999773</v>
      </c>
      <c r="I556" s="9">
        <v>29.400000000000546</v>
      </c>
      <c r="J556" s="9">
        <v>660.40000000000009</v>
      </c>
      <c r="K556" s="9">
        <v>270.40000000000055</v>
      </c>
      <c r="L556" s="213">
        <v>542.09999999999945</v>
      </c>
      <c r="N556" s="67">
        <f t="shared" si="16"/>
        <v>2309.8000000000002</v>
      </c>
      <c r="P556" t="s">
        <v>2609</v>
      </c>
      <c r="R556" s="3"/>
      <c r="S556" s="3"/>
      <c r="T556" s="225"/>
      <c r="U556" s="63"/>
      <c r="V556" s="347"/>
      <c r="W556" s="337"/>
      <c r="X556" s="63"/>
    </row>
    <row r="557" spans="1:24" ht="15">
      <c r="A557" s="28" t="s">
        <v>20</v>
      </c>
      <c r="B557" s="63" t="s">
        <v>796</v>
      </c>
      <c r="E557" s="9" t="s">
        <v>279</v>
      </c>
      <c r="F557" s="9" t="s">
        <v>279</v>
      </c>
      <c r="G557" s="9" t="s">
        <v>279</v>
      </c>
      <c r="H557" s="214">
        <v>473.5</v>
      </c>
      <c r="I557" s="9">
        <v>295.29999999999973</v>
      </c>
      <c r="J557" s="217">
        <v>781.39999999999986</v>
      </c>
      <c r="K557" s="9">
        <v>374.99999999999977</v>
      </c>
      <c r="L557" s="9">
        <v>281.39999999999918</v>
      </c>
      <c r="N557" s="67">
        <f t="shared" si="16"/>
        <v>2206.5999999999985</v>
      </c>
      <c r="P557" t="s">
        <v>302</v>
      </c>
      <c r="R557" s="3"/>
      <c r="S557" s="3" t="s">
        <v>1758</v>
      </c>
      <c r="T557" s="63"/>
      <c r="U557" s="63"/>
      <c r="V557" s="347"/>
      <c r="W557" s="337"/>
      <c r="X557" s="63"/>
    </row>
    <row r="558" spans="1:24" ht="15">
      <c r="A558" s="28" t="s">
        <v>22</v>
      </c>
      <c r="B558" s="63" t="s">
        <v>143</v>
      </c>
      <c r="E558" s="9" t="s">
        <v>279</v>
      </c>
      <c r="F558" s="217">
        <v>253.00000000000091</v>
      </c>
      <c r="G558" s="9">
        <v>116.29999999999973</v>
      </c>
      <c r="H558" s="9">
        <v>124.79999999999995</v>
      </c>
      <c r="I558" s="217">
        <v>412.89999999999918</v>
      </c>
      <c r="J558" s="9">
        <v>663.40000000000009</v>
      </c>
      <c r="K558" s="9">
        <v>282.40000000000055</v>
      </c>
      <c r="L558" s="9">
        <v>303.29999999999927</v>
      </c>
      <c r="N558" s="67">
        <f t="shared" si="16"/>
        <v>2156.0999999999995</v>
      </c>
      <c r="P558" t="s">
        <v>342</v>
      </c>
      <c r="R558" s="3"/>
      <c r="S558" s="3"/>
      <c r="T558" s="277"/>
      <c r="U558" s="63"/>
      <c r="V558" s="347"/>
      <c r="W558" s="337"/>
      <c r="X558" s="63"/>
    </row>
    <row r="559" spans="1:24" ht="15">
      <c r="A559" s="28" t="s">
        <v>24</v>
      </c>
      <c r="B559" s="63" t="s">
        <v>771</v>
      </c>
      <c r="E559" s="9" t="s">
        <v>279</v>
      </c>
      <c r="F559" s="9" t="s">
        <v>279</v>
      </c>
      <c r="G559" s="9" t="s">
        <v>279</v>
      </c>
      <c r="H559" s="217">
        <v>392.10000000000014</v>
      </c>
      <c r="I559" s="9">
        <v>313.60000000000036</v>
      </c>
      <c r="J559" s="9">
        <v>719.50000000000045</v>
      </c>
      <c r="K559" s="9">
        <v>354.30000000000018</v>
      </c>
      <c r="L559" s="9">
        <v>330.59999999999945</v>
      </c>
      <c r="N559" s="67">
        <f t="shared" si="16"/>
        <v>2110.1000000000004</v>
      </c>
      <c r="P559" t="s">
        <v>285</v>
      </c>
      <c r="R559" s="3"/>
      <c r="S559" s="3"/>
      <c r="T559" s="63"/>
      <c r="U559" s="63"/>
      <c r="V559" s="347"/>
      <c r="W559" s="337"/>
      <c r="X559" s="63"/>
    </row>
    <row r="560" spans="1:24" ht="15">
      <c r="A560" s="28" t="s">
        <v>26</v>
      </c>
      <c r="B560" s="63" t="s">
        <v>39</v>
      </c>
      <c r="E560" s="212">
        <v>169.10000000000014</v>
      </c>
      <c r="F560" s="9">
        <v>145.59999999999991</v>
      </c>
      <c r="G560" s="213">
        <v>396.89999999999964</v>
      </c>
      <c r="H560" s="217">
        <v>370.00000000000045</v>
      </c>
      <c r="I560" s="9">
        <v>104</v>
      </c>
      <c r="J560" s="9">
        <v>720.10000000000036</v>
      </c>
      <c r="K560" s="9">
        <v>167.10000000000036</v>
      </c>
      <c r="L560" s="9" t="s">
        <v>279</v>
      </c>
      <c r="N560" s="67">
        <f t="shared" si="16"/>
        <v>2072.8000000000011</v>
      </c>
      <c r="P560" t="s">
        <v>852</v>
      </c>
      <c r="R560" s="3"/>
      <c r="S560" s="216"/>
      <c r="T560" s="277"/>
      <c r="U560" s="63"/>
      <c r="V560" s="347"/>
      <c r="W560" s="337"/>
      <c r="X560" s="63"/>
    </row>
    <row r="561" spans="1:24" ht="15">
      <c r="A561" s="28" t="s">
        <v>28</v>
      </c>
      <c r="B561" s="63" t="s">
        <v>9</v>
      </c>
      <c r="E561" s="9">
        <v>53.799999999999955</v>
      </c>
      <c r="F561" s="9">
        <v>60.800000000000182</v>
      </c>
      <c r="G561" s="217">
        <v>395.40000000000009</v>
      </c>
      <c r="H561" s="9">
        <v>183.89999999999964</v>
      </c>
      <c r="I561" s="9">
        <v>85</v>
      </c>
      <c r="J561" s="9">
        <v>620</v>
      </c>
      <c r="K561" s="9">
        <v>235.00000000000068</v>
      </c>
      <c r="L561" s="9">
        <v>389.69999999999936</v>
      </c>
      <c r="N561" s="67">
        <f t="shared" si="16"/>
        <v>2023.6</v>
      </c>
      <c r="P561" t="s">
        <v>284</v>
      </c>
      <c r="R561" s="3"/>
      <c r="S561" s="3"/>
      <c r="T561" s="63"/>
      <c r="U561" s="63"/>
      <c r="V561" s="360"/>
      <c r="W561" s="337"/>
      <c r="X561" s="63"/>
    </row>
    <row r="562" spans="1:24" ht="15">
      <c r="A562" s="28" t="s">
        <v>30</v>
      </c>
      <c r="B562" s="63" t="s">
        <v>155</v>
      </c>
      <c r="E562" s="9" t="s">
        <v>279</v>
      </c>
      <c r="F562" s="9" t="s">
        <v>279</v>
      </c>
      <c r="G562" s="9">
        <v>299.80000000000018</v>
      </c>
      <c r="H562" s="9">
        <v>44</v>
      </c>
      <c r="I562" s="9">
        <v>221.80000000000064</v>
      </c>
      <c r="J562" s="9">
        <v>728.50000000000023</v>
      </c>
      <c r="K562" s="9">
        <v>370</v>
      </c>
      <c r="L562" s="9">
        <v>356.400000000001</v>
      </c>
      <c r="N562" s="67">
        <f t="shared" si="16"/>
        <v>2020.500000000002</v>
      </c>
      <c r="T562" s="63"/>
      <c r="U562" s="63"/>
      <c r="V562" s="347"/>
      <c r="W562" s="337"/>
      <c r="X562" s="63"/>
    </row>
    <row r="563" spans="1:24" ht="15">
      <c r="A563" s="28" t="s">
        <v>32</v>
      </c>
      <c r="B563" s="63" t="s">
        <v>37</v>
      </c>
      <c r="E563" s="9">
        <v>46.599999999999909</v>
      </c>
      <c r="F563" s="9">
        <v>217.50000000000045</v>
      </c>
      <c r="G563" s="9">
        <v>112.90000000000009</v>
      </c>
      <c r="H563" s="9">
        <v>209.49999999999932</v>
      </c>
      <c r="I563" s="9">
        <v>114.30000000000064</v>
      </c>
      <c r="J563" s="9">
        <v>750</v>
      </c>
      <c r="K563" s="9">
        <v>340.39999999999986</v>
      </c>
      <c r="L563" s="9">
        <v>226.50000000000091</v>
      </c>
      <c r="N563" s="67">
        <f t="shared" si="16"/>
        <v>2017.7000000000012</v>
      </c>
      <c r="R563" s="3"/>
      <c r="S563" s="3"/>
      <c r="T563" s="277"/>
      <c r="U563" s="63"/>
      <c r="V563" s="347"/>
      <c r="W563" s="337"/>
      <c r="X563" s="63"/>
    </row>
    <row r="564" spans="1:24" ht="15">
      <c r="A564" s="28" t="s">
        <v>34</v>
      </c>
      <c r="B564" s="63" t="s">
        <v>762</v>
      </c>
      <c r="E564" s="9" t="s">
        <v>279</v>
      </c>
      <c r="F564" s="9" t="s">
        <v>279</v>
      </c>
      <c r="G564" s="9" t="s">
        <v>279</v>
      </c>
      <c r="H564" s="9">
        <v>316.69999999999982</v>
      </c>
      <c r="I564" s="9">
        <v>331.40000000000055</v>
      </c>
      <c r="J564" s="9">
        <v>627.70000000000027</v>
      </c>
      <c r="K564" s="9">
        <v>277.39999999999964</v>
      </c>
      <c r="L564" s="9">
        <v>372.50000000000091</v>
      </c>
      <c r="N564" s="67">
        <f t="shared" si="16"/>
        <v>1925.7000000000012</v>
      </c>
      <c r="T564" s="63"/>
      <c r="U564" s="63"/>
      <c r="V564" s="360"/>
      <c r="W564" s="337"/>
      <c r="X564" s="63"/>
    </row>
    <row r="565" spans="1:24" ht="15">
      <c r="A565" s="28" t="s">
        <v>36</v>
      </c>
      <c r="B565" s="28" t="s">
        <v>734</v>
      </c>
      <c r="E565" s="9" t="s">
        <v>279</v>
      </c>
      <c r="F565" s="9" t="s">
        <v>279</v>
      </c>
      <c r="G565" s="9" t="s">
        <v>279</v>
      </c>
      <c r="H565" s="213">
        <v>453.90000000000009</v>
      </c>
      <c r="I565" s="213">
        <v>430.19999999999936</v>
      </c>
      <c r="J565" s="9">
        <v>462.59999999999968</v>
      </c>
      <c r="K565" s="9">
        <v>375</v>
      </c>
      <c r="L565" s="9">
        <v>203.40000000000123</v>
      </c>
      <c r="N565" s="67">
        <f t="shared" si="16"/>
        <v>1925.1000000000004</v>
      </c>
      <c r="P565" t="s">
        <v>358</v>
      </c>
      <c r="R565" s="3"/>
      <c r="S565" s="216"/>
      <c r="T565" s="63"/>
      <c r="U565" s="63"/>
      <c r="V565" s="360"/>
      <c r="W565" s="337"/>
      <c r="X565" s="63"/>
    </row>
    <row r="566" spans="1:24" ht="15">
      <c r="A566" s="28" t="s">
        <v>38</v>
      </c>
      <c r="B566" s="63" t="s">
        <v>738</v>
      </c>
      <c r="E566" s="9" t="s">
        <v>279</v>
      </c>
      <c r="F566" s="9" t="s">
        <v>279</v>
      </c>
      <c r="G566" s="9" t="s">
        <v>279</v>
      </c>
      <c r="H566" s="9">
        <v>353.10000000000059</v>
      </c>
      <c r="I566" s="9">
        <v>167.00000000000045</v>
      </c>
      <c r="J566" s="9">
        <v>745.90000000000009</v>
      </c>
      <c r="K566" s="9">
        <v>264.99999999999977</v>
      </c>
      <c r="L566" s="9">
        <v>391.69999999999982</v>
      </c>
      <c r="N566" s="67">
        <f t="shared" si="16"/>
        <v>1922.7000000000007</v>
      </c>
      <c r="T566" s="277"/>
      <c r="U566" s="63"/>
      <c r="V566" s="348"/>
      <c r="W566" s="337"/>
      <c r="X566" s="63"/>
    </row>
    <row r="567" spans="1:24" ht="15">
      <c r="A567" s="28" t="s">
        <v>145</v>
      </c>
      <c r="B567" s="63" t="s">
        <v>154</v>
      </c>
      <c r="E567" s="9" t="s">
        <v>279</v>
      </c>
      <c r="F567" s="9" t="s">
        <v>279</v>
      </c>
      <c r="G567" s="9">
        <v>166.19999999999982</v>
      </c>
      <c r="H567" s="9">
        <v>84.499999999999091</v>
      </c>
      <c r="I567" s="9">
        <v>165.60000000000082</v>
      </c>
      <c r="J567" s="9">
        <v>758.10000000000014</v>
      </c>
      <c r="K567" s="9">
        <v>304.5</v>
      </c>
      <c r="L567" s="217">
        <v>408.5</v>
      </c>
      <c r="N567" s="67">
        <f t="shared" si="16"/>
        <v>1887.3999999999999</v>
      </c>
      <c r="P567" t="s">
        <v>289</v>
      </c>
      <c r="T567" s="277"/>
      <c r="U567" s="63"/>
      <c r="V567" s="347"/>
      <c r="W567" s="337"/>
      <c r="X567" s="63"/>
    </row>
    <row r="568" spans="1:24" ht="15">
      <c r="A568" s="28" t="s">
        <v>146</v>
      </c>
      <c r="B568" s="63" t="s">
        <v>757</v>
      </c>
      <c r="E568" s="9" t="s">
        <v>279</v>
      </c>
      <c r="F568" s="9" t="s">
        <v>279</v>
      </c>
      <c r="G568" s="9" t="s">
        <v>279</v>
      </c>
      <c r="H568" s="9">
        <v>304.70000000000027</v>
      </c>
      <c r="I568" s="9">
        <v>218.89999999999918</v>
      </c>
      <c r="J568" s="9">
        <v>754.59999999999991</v>
      </c>
      <c r="K568" s="9">
        <v>336.49999999999977</v>
      </c>
      <c r="L568" s="9">
        <v>267.50000000000045</v>
      </c>
      <c r="N568" s="67">
        <f t="shared" si="16"/>
        <v>1882.1999999999996</v>
      </c>
      <c r="T568" s="277"/>
      <c r="U568" s="63"/>
      <c r="V568" s="347"/>
      <c r="W568" s="337"/>
      <c r="X568" s="63"/>
    </row>
    <row r="569" spans="1:24" ht="15">
      <c r="A569" s="28" t="s">
        <v>147</v>
      </c>
      <c r="B569" s="63" t="s">
        <v>141</v>
      </c>
      <c r="E569" s="9" t="s">
        <v>279</v>
      </c>
      <c r="F569" s="9">
        <v>94.399999999999864</v>
      </c>
      <c r="G569" s="9">
        <v>178.5</v>
      </c>
      <c r="H569" s="9">
        <v>117.59999999999968</v>
      </c>
      <c r="I569" s="9">
        <v>149.29999999999973</v>
      </c>
      <c r="J569" s="217">
        <v>795.7</v>
      </c>
      <c r="K569" s="9">
        <v>336.5</v>
      </c>
      <c r="L569" s="9">
        <v>206.99999999999955</v>
      </c>
      <c r="N569" s="67">
        <f t="shared" si="16"/>
        <v>1878.9999999999989</v>
      </c>
      <c r="P569" t="s">
        <v>288</v>
      </c>
      <c r="T569" s="63"/>
      <c r="U569" s="63"/>
      <c r="V569" s="360"/>
      <c r="W569" s="337"/>
      <c r="X569" s="63"/>
    </row>
    <row r="570" spans="1:24" ht="15">
      <c r="A570" s="28" t="s">
        <v>151</v>
      </c>
      <c r="B570" s="63" t="s">
        <v>162</v>
      </c>
      <c r="E570" s="9" t="s">
        <v>279</v>
      </c>
      <c r="F570" s="9" t="s">
        <v>279</v>
      </c>
      <c r="G570" s="9">
        <v>155.50000000000045</v>
      </c>
      <c r="H570" s="9">
        <v>308.49999999999909</v>
      </c>
      <c r="I570" s="9">
        <v>163.400000000001</v>
      </c>
      <c r="J570" s="9">
        <v>659.39999999999964</v>
      </c>
      <c r="K570" s="9">
        <v>251.90000000000009</v>
      </c>
      <c r="L570" s="9">
        <v>330.39999999999964</v>
      </c>
      <c r="N570" s="67">
        <f t="shared" si="16"/>
        <v>1869.1</v>
      </c>
      <c r="R570" s="3"/>
      <c r="S570" s="3"/>
      <c r="T570" s="277"/>
      <c r="U570" s="63"/>
      <c r="V570" s="347"/>
      <c r="W570" s="337"/>
      <c r="X570" s="63"/>
    </row>
    <row r="571" spans="1:24" ht="15">
      <c r="A571" s="28" t="s">
        <v>157</v>
      </c>
      <c r="B571" s="63" t="s">
        <v>6</v>
      </c>
      <c r="E571" s="217">
        <v>143.25000000000023</v>
      </c>
      <c r="F571" s="217">
        <v>246.99999999999977</v>
      </c>
      <c r="G571" s="217">
        <v>324.90000000000055</v>
      </c>
      <c r="H571" s="9">
        <v>199.19999999999982</v>
      </c>
      <c r="I571" s="9">
        <v>224.69999999999982</v>
      </c>
      <c r="J571" s="9">
        <v>726.99999999999977</v>
      </c>
      <c r="K571" s="9" t="s">
        <v>279</v>
      </c>
      <c r="L571" s="9" t="s">
        <v>279</v>
      </c>
      <c r="N571" s="67">
        <f t="shared" si="16"/>
        <v>1866.05</v>
      </c>
      <c r="P571" t="s">
        <v>313</v>
      </c>
      <c r="R571" s="3"/>
      <c r="S571" s="3"/>
      <c r="T571" s="225"/>
      <c r="U571" s="63"/>
      <c r="V571" s="347"/>
      <c r="W571" s="337"/>
      <c r="X571" s="63"/>
    </row>
    <row r="572" spans="1:24" ht="15">
      <c r="A572" s="28" t="s">
        <v>159</v>
      </c>
      <c r="B572" s="63" t="s">
        <v>763</v>
      </c>
      <c r="E572" s="9" t="s">
        <v>279</v>
      </c>
      <c r="F572" s="9" t="s">
        <v>279</v>
      </c>
      <c r="G572" s="9" t="s">
        <v>279</v>
      </c>
      <c r="H572" s="9">
        <v>268.39999999999964</v>
      </c>
      <c r="I572" s="217">
        <v>371.10000000000082</v>
      </c>
      <c r="J572" s="9">
        <v>740.7</v>
      </c>
      <c r="K572" s="9">
        <v>228.00000000000068</v>
      </c>
      <c r="L572" s="9">
        <v>256.20000000000027</v>
      </c>
      <c r="N572" s="67">
        <f t="shared" si="16"/>
        <v>1864.4000000000015</v>
      </c>
      <c r="P572" t="s">
        <v>288</v>
      </c>
      <c r="T572" s="63"/>
      <c r="U572" s="63"/>
      <c r="V572" s="347"/>
      <c r="W572" s="337"/>
      <c r="X572" s="63"/>
    </row>
    <row r="573" spans="1:24" ht="15">
      <c r="A573" s="28" t="s">
        <v>160</v>
      </c>
      <c r="B573" s="63" t="s">
        <v>778</v>
      </c>
      <c r="E573" s="9" t="s">
        <v>279</v>
      </c>
      <c r="F573" s="9" t="s">
        <v>279</v>
      </c>
      <c r="G573" s="9" t="s">
        <v>279</v>
      </c>
      <c r="H573" s="9">
        <v>195.09999999999945</v>
      </c>
      <c r="I573" s="9">
        <v>286.10000000000036</v>
      </c>
      <c r="J573" s="9">
        <v>635.89999999999941</v>
      </c>
      <c r="K573" s="217">
        <v>422.19999999999936</v>
      </c>
      <c r="L573" s="9">
        <v>315.59999999999991</v>
      </c>
      <c r="N573" s="67">
        <f t="shared" si="16"/>
        <v>1854.8999999999985</v>
      </c>
      <c r="P573" t="s">
        <v>294</v>
      </c>
      <c r="T573" s="277"/>
      <c r="U573" s="63"/>
      <c r="V573" s="347"/>
      <c r="W573" s="337"/>
      <c r="X573" s="63"/>
    </row>
    <row r="574" spans="1:24" ht="15">
      <c r="A574" s="28" t="s">
        <v>161</v>
      </c>
      <c r="B574" s="63" t="s">
        <v>788</v>
      </c>
      <c r="E574" s="9" t="s">
        <v>279</v>
      </c>
      <c r="F574" s="9" t="s">
        <v>279</v>
      </c>
      <c r="G574" s="9" t="s">
        <v>279</v>
      </c>
      <c r="H574" s="217">
        <v>377.49999999999932</v>
      </c>
      <c r="I574" s="9">
        <v>197.20000000000027</v>
      </c>
      <c r="J574" s="9">
        <v>778.54999999999973</v>
      </c>
      <c r="K574" s="9">
        <v>260.40000000000032</v>
      </c>
      <c r="L574" s="9">
        <v>203.49999999999955</v>
      </c>
      <c r="N574" s="67">
        <f t="shared" si="16"/>
        <v>1817.1499999999992</v>
      </c>
      <c r="P574" t="s">
        <v>293</v>
      </c>
      <c r="T574" s="63"/>
      <c r="U574" s="63"/>
      <c r="V574" s="360"/>
      <c r="W574" s="337"/>
      <c r="X574" s="63"/>
    </row>
    <row r="575" spans="1:24" ht="15">
      <c r="A575" s="28" t="s">
        <v>163</v>
      </c>
      <c r="B575" s="63" t="s">
        <v>779</v>
      </c>
      <c r="E575" s="9" t="s">
        <v>279</v>
      </c>
      <c r="F575" s="9" t="s">
        <v>279</v>
      </c>
      <c r="G575" s="9" t="s">
        <v>279</v>
      </c>
      <c r="H575" s="9">
        <v>300.69999999999936</v>
      </c>
      <c r="I575" s="9">
        <v>193.60000000000036</v>
      </c>
      <c r="J575" s="9">
        <v>743.90000000000009</v>
      </c>
      <c r="K575" s="9">
        <v>311.19999999999982</v>
      </c>
      <c r="L575" s="9">
        <v>242.80000000000064</v>
      </c>
      <c r="N575" s="67">
        <f t="shared" si="16"/>
        <v>1792.2000000000003</v>
      </c>
      <c r="T575" s="277"/>
      <c r="U575" s="63"/>
      <c r="V575" s="348"/>
      <c r="W575" s="337"/>
      <c r="X575" s="63"/>
    </row>
    <row r="576" spans="1:24" ht="15">
      <c r="A576" s="28" t="s">
        <v>275</v>
      </c>
      <c r="B576" s="63" t="s">
        <v>783</v>
      </c>
      <c r="E576" s="9" t="s">
        <v>279</v>
      </c>
      <c r="F576" s="9" t="s">
        <v>279</v>
      </c>
      <c r="G576" s="9" t="s">
        <v>279</v>
      </c>
      <c r="H576" s="217">
        <v>403.40000000000055</v>
      </c>
      <c r="I576" s="9">
        <v>54.499999999999545</v>
      </c>
      <c r="J576" s="9">
        <v>734.89999999999986</v>
      </c>
      <c r="K576" s="9">
        <v>402.69999999999936</v>
      </c>
      <c r="L576" s="9">
        <v>184.49999999999955</v>
      </c>
      <c r="N576" s="67">
        <f t="shared" si="16"/>
        <v>1779.9999999999989</v>
      </c>
      <c r="P576" t="s">
        <v>284</v>
      </c>
      <c r="R576" s="3"/>
      <c r="S576" s="3"/>
      <c r="T576" s="277"/>
      <c r="U576" s="63"/>
      <c r="V576" s="348"/>
      <c r="W576" s="337"/>
      <c r="X576" s="63"/>
    </row>
    <row r="577" spans="1:24" ht="15">
      <c r="A577" s="28" t="s">
        <v>276</v>
      </c>
      <c r="B577" s="229" t="s">
        <v>1661</v>
      </c>
      <c r="C577" s="3"/>
      <c r="D577" s="3"/>
      <c r="E577" s="9" t="s">
        <v>279</v>
      </c>
      <c r="F577" s="9" t="s">
        <v>279</v>
      </c>
      <c r="G577" s="9" t="s">
        <v>279</v>
      </c>
      <c r="H577" s="9" t="s">
        <v>279</v>
      </c>
      <c r="I577" s="212">
        <v>446.79999999999927</v>
      </c>
      <c r="J577" s="212">
        <v>883.09999999999945</v>
      </c>
      <c r="K577" s="217">
        <v>440.69999999999982</v>
      </c>
      <c r="L577" s="9" t="s">
        <v>279</v>
      </c>
      <c r="N577" s="67">
        <f t="shared" si="16"/>
        <v>1770.5999999999985</v>
      </c>
      <c r="P577" t="s">
        <v>2531</v>
      </c>
      <c r="T577" s="63"/>
      <c r="U577" s="63"/>
      <c r="V577" s="347"/>
      <c r="W577" s="337"/>
      <c r="X577" s="63"/>
    </row>
    <row r="578" spans="1:24" ht="15">
      <c r="A578" s="28" t="s">
        <v>277</v>
      </c>
      <c r="B578" s="63" t="s">
        <v>144</v>
      </c>
      <c r="E578" s="9" t="s">
        <v>279</v>
      </c>
      <c r="F578" s="9">
        <v>237.5</v>
      </c>
      <c r="G578" s="9">
        <v>152.25</v>
      </c>
      <c r="H578" s="9">
        <v>165.10000000000082</v>
      </c>
      <c r="I578" s="217">
        <v>378.60000000000036</v>
      </c>
      <c r="J578" s="9">
        <v>530.29999999999973</v>
      </c>
      <c r="K578" s="9">
        <v>300.00000000000023</v>
      </c>
      <c r="L578" s="9" t="s">
        <v>279</v>
      </c>
      <c r="N578" s="67">
        <f t="shared" ref="N578:N609" si="17">SUM(E578:L578)</f>
        <v>1763.7500000000011</v>
      </c>
      <c r="P578" t="s">
        <v>293</v>
      </c>
      <c r="R578" s="3"/>
      <c r="S578" s="3"/>
      <c r="T578" s="277"/>
      <c r="U578" s="63"/>
      <c r="V578" s="347"/>
      <c r="W578" s="337"/>
      <c r="X578" s="63"/>
    </row>
    <row r="579" spans="1:24" ht="15">
      <c r="A579" s="28" t="s">
        <v>278</v>
      </c>
      <c r="B579" s="63" t="s">
        <v>790</v>
      </c>
      <c r="E579" s="9" t="s">
        <v>279</v>
      </c>
      <c r="F579" s="9" t="s">
        <v>279</v>
      </c>
      <c r="G579" s="9" t="s">
        <v>279</v>
      </c>
      <c r="H579" s="217">
        <v>363.89999999999918</v>
      </c>
      <c r="I579" s="9">
        <v>283.39999999999918</v>
      </c>
      <c r="J579" s="9">
        <v>632.5</v>
      </c>
      <c r="K579" s="9">
        <v>275.60000000000036</v>
      </c>
      <c r="L579" s="9">
        <v>202.49999999999909</v>
      </c>
      <c r="N579" s="67">
        <f t="shared" si="17"/>
        <v>1757.8999999999978</v>
      </c>
      <c r="P579" t="s">
        <v>289</v>
      </c>
      <c r="T579" s="63"/>
      <c r="U579" s="63"/>
      <c r="V579" s="360"/>
      <c r="W579" s="337"/>
      <c r="X579" s="63"/>
    </row>
    <row r="580" spans="1:24" ht="15">
      <c r="A580" s="28" t="s">
        <v>735</v>
      </c>
      <c r="B580" s="63" t="s">
        <v>1</v>
      </c>
      <c r="E580" s="9">
        <v>97</v>
      </c>
      <c r="F580" s="9">
        <v>211.70000000000027</v>
      </c>
      <c r="G580" s="9">
        <v>163.70000000000027</v>
      </c>
      <c r="H580" s="9">
        <v>108.89999999999941</v>
      </c>
      <c r="I580" s="9">
        <v>282.50000000000045</v>
      </c>
      <c r="J580" s="9">
        <v>626.50000000000023</v>
      </c>
      <c r="K580" s="9">
        <v>203.40000000000077</v>
      </c>
      <c r="L580" s="9">
        <v>61.499999999999318</v>
      </c>
      <c r="N580" s="67">
        <f t="shared" si="17"/>
        <v>1755.2000000000007</v>
      </c>
      <c r="R580" s="3"/>
      <c r="S580" s="3"/>
      <c r="T580" s="277"/>
      <c r="U580" s="63"/>
      <c r="V580" s="348"/>
      <c r="W580" s="337"/>
      <c r="X580" s="63"/>
    </row>
    <row r="581" spans="1:24" ht="15">
      <c r="A581" s="28" t="s">
        <v>736</v>
      </c>
      <c r="B581" s="63" t="s">
        <v>764</v>
      </c>
      <c r="E581" s="9" t="s">
        <v>279</v>
      </c>
      <c r="F581" s="9" t="s">
        <v>279</v>
      </c>
      <c r="G581" s="9" t="s">
        <v>279</v>
      </c>
      <c r="H581" s="9">
        <v>201.00000000000023</v>
      </c>
      <c r="I581" s="9">
        <v>117.00000000000045</v>
      </c>
      <c r="J581" s="217">
        <v>806</v>
      </c>
      <c r="K581" s="9">
        <v>301.60000000000082</v>
      </c>
      <c r="L581" s="9">
        <v>325.40000000000009</v>
      </c>
      <c r="N581" s="67">
        <f t="shared" si="17"/>
        <v>1751.0000000000016</v>
      </c>
      <c r="P581" t="s">
        <v>298</v>
      </c>
      <c r="T581" s="277"/>
      <c r="U581" s="63"/>
      <c r="V581" s="347"/>
      <c r="W581" s="337"/>
      <c r="X581" s="63"/>
    </row>
    <row r="582" spans="1:24" ht="15">
      <c r="A582" s="28" t="s">
        <v>737</v>
      </c>
      <c r="B582" s="229" t="s">
        <v>1655</v>
      </c>
      <c r="C582" s="3"/>
      <c r="D582" s="3"/>
      <c r="E582" s="9" t="s">
        <v>279</v>
      </c>
      <c r="F582" s="9" t="s">
        <v>279</v>
      </c>
      <c r="G582" s="9" t="s">
        <v>279</v>
      </c>
      <c r="H582" s="9" t="s">
        <v>279</v>
      </c>
      <c r="I582" s="9">
        <v>153.09999999999991</v>
      </c>
      <c r="J582" s="9">
        <v>672.49999999999955</v>
      </c>
      <c r="K582" s="9">
        <v>410.20000000000073</v>
      </c>
      <c r="L582" s="217">
        <v>505.5</v>
      </c>
      <c r="N582" s="67">
        <f t="shared" si="17"/>
        <v>1741.3000000000002</v>
      </c>
      <c r="P582" t="s">
        <v>284</v>
      </c>
      <c r="T582" s="63"/>
      <c r="U582" s="63"/>
      <c r="V582" s="347"/>
      <c r="W582" s="337"/>
      <c r="X582" s="63"/>
    </row>
    <row r="583" spans="1:24" ht="15">
      <c r="A583" s="28" t="s">
        <v>739</v>
      </c>
      <c r="B583" s="225" t="s">
        <v>1662</v>
      </c>
      <c r="C583" s="3"/>
      <c r="D583" s="3"/>
      <c r="E583" s="9" t="s">
        <v>279</v>
      </c>
      <c r="F583" s="9" t="s">
        <v>279</v>
      </c>
      <c r="G583" s="9" t="s">
        <v>279</v>
      </c>
      <c r="H583" s="9" t="s">
        <v>279</v>
      </c>
      <c r="I583" s="9">
        <v>325.19999999999936</v>
      </c>
      <c r="J583" s="213">
        <v>832.99999999999886</v>
      </c>
      <c r="K583" s="9">
        <v>263.19999999999982</v>
      </c>
      <c r="L583" s="9">
        <v>307.30000000000018</v>
      </c>
      <c r="N583" s="67">
        <f t="shared" si="17"/>
        <v>1728.6999999999982</v>
      </c>
      <c r="P583" t="s">
        <v>283</v>
      </c>
      <c r="T583" s="63"/>
      <c r="U583" s="63"/>
      <c r="V583" s="347"/>
      <c r="W583" s="337"/>
      <c r="X583" s="63"/>
    </row>
    <row r="584" spans="1:24" ht="15">
      <c r="A584" s="28" t="s">
        <v>745</v>
      </c>
      <c r="B584" s="63" t="s">
        <v>156</v>
      </c>
      <c r="E584" s="9" t="s">
        <v>279</v>
      </c>
      <c r="F584" s="9" t="s">
        <v>279</v>
      </c>
      <c r="G584" s="9">
        <v>221.20000000000005</v>
      </c>
      <c r="H584" s="9">
        <v>321.50000000000091</v>
      </c>
      <c r="I584" s="9">
        <v>305.09999999999991</v>
      </c>
      <c r="J584" s="9">
        <v>580.70000000000005</v>
      </c>
      <c r="K584" s="9">
        <v>289.00000000000023</v>
      </c>
      <c r="L584" s="9" t="s">
        <v>279</v>
      </c>
      <c r="N584" s="67">
        <f t="shared" si="17"/>
        <v>1717.5000000000011</v>
      </c>
      <c r="R584" s="3"/>
      <c r="S584" s="3"/>
      <c r="T584" s="63"/>
      <c r="U584" s="63"/>
      <c r="V584" s="360"/>
      <c r="W584" s="337"/>
      <c r="X584" s="63"/>
    </row>
    <row r="585" spans="1:24" ht="15">
      <c r="A585" s="28" t="s">
        <v>747</v>
      </c>
      <c r="B585" s="63" t="s">
        <v>782</v>
      </c>
      <c r="E585" s="9" t="s">
        <v>279</v>
      </c>
      <c r="F585" s="9" t="s">
        <v>279</v>
      </c>
      <c r="G585" s="9" t="s">
        <v>279</v>
      </c>
      <c r="H585" s="9">
        <v>148.10000000000036</v>
      </c>
      <c r="I585" s="217">
        <v>421.40000000000055</v>
      </c>
      <c r="J585" s="9">
        <v>671.80000000000018</v>
      </c>
      <c r="K585" s="9">
        <v>258.30000000000018</v>
      </c>
      <c r="L585" s="9">
        <v>217.70000000000027</v>
      </c>
      <c r="N585" s="67">
        <f t="shared" si="17"/>
        <v>1717.3000000000015</v>
      </c>
      <c r="P585" t="s">
        <v>285</v>
      </c>
      <c r="T585" s="63"/>
      <c r="U585" s="63"/>
      <c r="V585" s="360"/>
      <c r="W585" s="337"/>
      <c r="X585" s="63"/>
    </row>
    <row r="586" spans="1:24" ht="15">
      <c r="A586" s="28" t="s">
        <v>750</v>
      </c>
      <c r="B586" s="63" t="s">
        <v>755</v>
      </c>
      <c r="E586" s="9" t="s">
        <v>279</v>
      </c>
      <c r="F586" s="9" t="s">
        <v>279</v>
      </c>
      <c r="G586" s="9" t="s">
        <v>279</v>
      </c>
      <c r="H586" s="217">
        <v>354</v>
      </c>
      <c r="I586" s="9">
        <v>214.20000000000073</v>
      </c>
      <c r="J586" s="9">
        <v>674.90000000000032</v>
      </c>
      <c r="K586" s="9">
        <v>198.00000000000068</v>
      </c>
      <c r="L586" s="9">
        <v>250.50000000000023</v>
      </c>
      <c r="N586" s="67">
        <f t="shared" si="17"/>
        <v>1691.600000000002</v>
      </c>
      <c r="P586" t="s">
        <v>294</v>
      </c>
      <c r="T586" s="63"/>
      <c r="U586" s="63"/>
      <c r="V586" s="360"/>
      <c r="W586" s="337"/>
      <c r="X586" s="63"/>
    </row>
    <row r="587" spans="1:24" ht="15">
      <c r="A587" s="28" t="s">
        <v>751</v>
      </c>
      <c r="B587" s="229" t="s">
        <v>1654</v>
      </c>
      <c r="C587" s="3"/>
      <c r="D587" s="3"/>
      <c r="E587" s="9" t="s">
        <v>279</v>
      </c>
      <c r="F587" s="9" t="s">
        <v>279</v>
      </c>
      <c r="G587" s="9" t="s">
        <v>279</v>
      </c>
      <c r="H587" s="9" t="s">
        <v>279</v>
      </c>
      <c r="I587" s="9">
        <v>324.69999999999982</v>
      </c>
      <c r="J587" s="9">
        <v>610</v>
      </c>
      <c r="K587" s="217">
        <v>514.10000000000036</v>
      </c>
      <c r="L587" s="9">
        <v>234.90000000000009</v>
      </c>
      <c r="N587" s="67">
        <f t="shared" si="17"/>
        <v>1683.7000000000003</v>
      </c>
      <c r="P587" t="s">
        <v>284</v>
      </c>
      <c r="T587" s="225"/>
      <c r="U587" s="63"/>
      <c r="V587" s="347"/>
      <c r="W587" s="337"/>
      <c r="X587" s="63"/>
    </row>
    <row r="588" spans="1:24" ht="15">
      <c r="A588" s="28" t="s">
        <v>754</v>
      </c>
      <c r="B588" s="63" t="s">
        <v>749</v>
      </c>
      <c r="E588" s="9" t="s">
        <v>279</v>
      </c>
      <c r="F588" s="9" t="s">
        <v>279</v>
      </c>
      <c r="G588" s="9" t="s">
        <v>279</v>
      </c>
      <c r="H588" s="9">
        <v>279.80000000000018</v>
      </c>
      <c r="I588" s="9">
        <v>300.69999999999891</v>
      </c>
      <c r="J588" s="9">
        <v>688.30000000000018</v>
      </c>
      <c r="K588" s="9">
        <v>403.09999999999945</v>
      </c>
      <c r="L588" s="64" t="s">
        <v>280</v>
      </c>
      <c r="N588" s="67">
        <f t="shared" si="17"/>
        <v>1671.8999999999987</v>
      </c>
      <c r="T588" s="63"/>
      <c r="U588" s="63"/>
      <c r="V588" s="360"/>
      <c r="W588" s="337"/>
      <c r="X588" s="63"/>
    </row>
    <row r="589" spans="1:24" ht="15">
      <c r="A589" s="28" t="s">
        <v>756</v>
      </c>
      <c r="B589" s="277" t="s">
        <v>2018</v>
      </c>
      <c r="E589" s="9" t="s">
        <v>279</v>
      </c>
      <c r="F589" s="9" t="s">
        <v>279</v>
      </c>
      <c r="G589" s="9" t="s">
        <v>279</v>
      </c>
      <c r="H589" s="9" t="s">
        <v>279</v>
      </c>
      <c r="I589" s="9" t="s">
        <v>279</v>
      </c>
      <c r="J589" s="9">
        <v>743.90000000000009</v>
      </c>
      <c r="K589" s="217">
        <v>477.60000000000036</v>
      </c>
      <c r="L589" s="9">
        <v>360</v>
      </c>
      <c r="N589" s="67">
        <f t="shared" si="17"/>
        <v>1581.5000000000005</v>
      </c>
      <c r="P589" t="s">
        <v>298</v>
      </c>
      <c r="T589" s="277"/>
      <c r="U589" s="63"/>
      <c r="V589" s="347"/>
      <c r="W589" s="337"/>
      <c r="X589" s="63"/>
    </row>
    <row r="590" spans="1:24" ht="15">
      <c r="A590" s="28" t="s">
        <v>761</v>
      </c>
      <c r="B590" s="63" t="s">
        <v>753</v>
      </c>
      <c r="E590" s="9" t="s">
        <v>279</v>
      </c>
      <c r="F590" s="9" t="s">
        <v>279</v>
      </c>
      <c r="G590" s="9" t="s">
        <v>279</v>
      </c>
      <c r="H590" s="9">
        <v>226.30000000000064</v>
      </c>
      <c r="I590" s="9">
        <v>216.400000000001</v>
      </c>
      <c r="J590" s="9">
        <v>641.00000000000023</v>
      </c>
      <c r="K590" s="9">
        <v>243.90000000000009</v>
      </c>
      <c r="L590" s="9">
        <v>204.89999999999964</v>
      </c>
      <c r="N590" s="67">
        <f t="shared" si="17"/>
        <v>1532.5000000000016</v>
      </c>
      <c r="T590" s="277"/>
      <c r="U590" s="63"/>
      <c r="V590" s="347"/>
      <c r="W590" s="337"/>
      <c r="X590" s="63"/>
    </row>
    <row r="591" spans="1:24" ht="15">
      <c r="A591" s="28" t="s">
        <v>765</v>
      </c>
      <c r="B591" s="63" t="s">
        <v>800</v>
      </c>
      <c r="E591" s="9" t="s">
        <v>279</v>
      </c>
      <c r="F591" s="9" t="s">
        <v>279</v>
      </c>
      <c r="G591" s="9" t="s">
        <v>279</v>
      </c>
      <c r="H591" s="9">
        <v>127.29999999999973</v>
      </c>
      <c r="I591" s="9">
        <v>55.799999999999272</v>
      </c>
      <c r="J591" s="9">
        <v>641.50000000000023</v>
      </c>
      <c r="K591" s="9">
        <v>402.89999999999918</v>
      </c>
      <c r="L591" s="9">
        <v>301.19999999999936</v>
      </c>
      <c r="N591" s="67">
        <f t="shared" si="17"/>
        <v>1528.6999999999978</v>
      </c>
      <c r="T591" s="63"/>
      <c r="U591" s="63"/>
      <c r="V591" s="347"/>
      <c r="W591" s="337"/>
      <c r="X591" s="63"/>
    </row>
    <row r="592" spans="1:24" ht="15">
      <c r="A592" s="28" t="s">
        <v>766</v>
      </c>
      <c r="B592" s="63" t="s">
        <v>746</v>
      </c>
      <c r="E592" s="9" t="s">
        <v>279</v>
      </c>
      <c r="F592" s="9" t="s">
        <v>279</v>
      </c>
      <c r="G592" s="9" t="s">
        <v>279</v>
      </c>
      <c r="H592" s="9">
        <v>129.99999999999955</v>
      </c>
      <c r="I592" s="9">
        <v>59.199999999999363</v>
      </c>
      <c r="J592" s="9">
        <v>585.20000000000005</v>
      </c>
      <c r="K592" s="212">
        <v>552.29999999999836</v>
      </c>
      <c r="L592" s="9">
        <v>169.20000000000073</v>
      </c>
      <c r="N592" s="67">
        <f t="shared" si="17"/>
        <v>1495.899999999998</v>
      </c>
      <c r="P592" t="s">
        <v>301</v>
      </c>
      <c r="T592" s="63"/>
      <c r="U592" s="63"/>
      <c r="V592" s="347"/>
      <c r="W592" s="337"/>
      <c r="X592" s="63"/>
    </row>
    <row r="593" spans="1:24" ht="15">
      <c r="A593" s="28" t="s">
        <v>767</v>
      </c>
      <c r="B593" s="229" t="s">
        <v>1660</v>
      </c>
      <c r="C593" s="3"/>
      <c r="D593" s="3"/>
      <c r="E593" s="9" t="s">
        <v>279</v>
      </c>
      <c r="F593" s="9" t="s">
        <v>279</v>
      </c>
      <c r="G593" s="9" t="s">
        <v>279</v>
      </c>
      <c r="H593" s="9" t="s">
        <v>279</v>
      </c>
      <c r="I593" s="9">
        <v>77.100000000000364</v>
      </c>
      <c r="J593" s="9">
        <v>735.10000000000036</v>
      </c>
      <c r="K593" s="217">
        <v>502.90000000000009</v>
      </c>
      <c r="L593" s="9">
        <v>172.599999999999</v>
      </c>
      <c r="N593" s="67">
        <f t="shared" si="17"/>
        <v>1487.6999999999998</v>
      </c>
      <c r="P593" t="s">
        <v>285</v>
      </c>
      <c r="T593" s="63"/>
      <c r="U593" s="63"/>
      <c r="V593" s="347"/>
      <c r="W593" s="337"/>
      <c r="X593" s="63"/>
    </row>
    <row r="594" spans="1:24" ht="15">
      <c r="A594" s="28" t="s">
        <v>773</v>
      </c>
      <c r="B594" s="63" t="s">
        <v>19</v>
      </c>
      <c r="E594" s="217">
        <v>156.29999999999973</v>
      </c>
      <c r="F594" s="9">
        <v>100.50000000000023</v>
      </c>
      <c r="G594" s="9">
        <v>163.80000000000041</v>
      </c>
      <c r="H594" s="9">
        <v>275.49999999999909</v>
      </c>
      <c r="I594" s="9">
        <v>97.700000000000273</v>
      </c>
      <c r="J594" s="9">
        <v>666.80000000000018</v>
      </c>
      <c r="K594" s="9" t="s">
        <v>279</v>
      </c>
      <c r="L594" s="9" t="s">
        <v>279</v>
      </c>
      <c r="N594" s="67">
        <f t="shared" si="17"/>
        <v>1460.6</v>
      </c>
      <c r="P594" t="s">
        <v>298</v>
      </c>
      <c r="R594" s="3"/>
      <c r="S594" s="3"/>
      <c r="T594" s="277"/>
      <c r="U594" s="63"/>
      <c r="V594" s="348"/>
      <c r="W594" s="337"/>
      <c r="X594" s="63"/>
    </row>
    <row r="595" spans="1:24" ht="15">
      <c r="A595" s="28" t="s">
        <v>781</v>
      </c>
      <c r="B595" s="229" t="s">
        <v>1647</v>
      </c>
      <c r="C595" s="3"/>
      <c r="D595" s="3"/>
      <c r="E595" s="9" t="s">
        <v>279</v>
      </c>
      <c r="F595" s="9" t="s">
        <v>279</v>
      </c>
      <c r="G595" s="9" t="s">
        <v>279</v>
      </c>
      <c r="H595" s="9" t="s">
        <v>279</v>
      </c>
      <c r="I595" s="9">
        <v>104.59999999999945</v>
      </c>
      <c r="J595" s="217">
        <v>805.39999999999986</v>
      </c>
      <c r="K595" s="9">
        <v>255.40000000000055</v>
      </c>
      <c r="L595" s="9">
        <v>293.99999999999955</v>
      </c>
      <c r="N595" s="67">
        <f t="shared" si="17"/>
        <v>1459.3999999999994</v>
      </c>
      <c r="P595" t="s">
        <v>293</v>
      </c>
      <c r="T595" s="277"/>
      <c r="U595" s="63"/>
      <c r="V595" s="347"/>
      <c r="W595" s="337"/>
      <c r="X595" s="63"/>
    </row>
    <row r="596" spans="1:24" ht="15">
      <c r="A596" s="28" t="s">
        <v>785</v>
      </c>
      <c r="B596" s="63" t="s">
        <v>748</v>
      </c>
      <c r="E596" s="9" t="s">
        <v>279</v>
      </c>
      <c r="F596" s="9" t="s">
        <v>279</v>
      </c>
      <c r="G596" s="9" t="s">
        <v>279</v>
      </c>
      <c r="H596" s="9">
        <v>132.00000000000045</v>
      </c>
      <c r="I596" s="9">
        <v>342.39999999999964</v>
      </c>
      <c r="J596" s="9">
        <v>634.69999999999982</v>
      </c>
      <c r="K596" s="9">
        <v>305.5</v>
      </c>
      <c r="L596" s="9">
        <v>25.200000000000273</v>
      </c>
      <c r="N596" s="67">
        <f t="shared" si="17"/>
        <v>1439.8000000000002</v>
      </c>
      <c r="T596" s="63"/>
      <c r="U596" s="63"/>
      <c r="V596" s="360"/>
      <c r="W596" s="337"/>
      <c r="X596" s="63"/>
    </row>
    <row r="597" spans="1:24" ht="15">
      <c r="A597" s="28" t="s">
        <v>786</v>
      </c>
      <c r="B597" s="63" t="s">
        <v>153</v>
      </c>
      <c r="E597" s="9" t="s">
        <v>279</v>
      </c>
      <c r="F597" s="9" t="s">
        <v>279</v>
      </c>
      <c r="G597" s="9">
        <v>172.70000000000005</v>
      </c>
      <c r="H597" s="9">
        <v>50.699999999999818</v>
      </c>
      <c r="I597" s="9">
        <v>67.300000000000182</v>
      </c>
      <c r="J597" s="9">
        <v>773.90000000000055</v>
      </c>
      <c r="K597" s="9">
        <v>156.00000000000045</v>
      </c>
      <c r="L597" s="9">
        <v>200.39999999999918</v>
      </c>
      <c r="N597" s="67">
        <f t="shared" si="17"/>
        <v>1421.0000000000002</v>
      </c>
      <c r="T597" s="277"/>
      <c r="U597" s="63"/>
      <c r="V597" s="347"/>
      <c r="W597" s="337"/>
      <c r="X597" s="63"/>
    </row>
    <row r="598" spans="1:24" ht="15">
      <c r="A598" s="28" t="s">
        <v>787</v>
      </c>
      <c r="B598" s="28" t="s">
        <v>733</v>
      </c>
      <c r="E598" s="9" t="s">
        <v>279</v>
      </c>
      <c r="F598" s="9" t="s">
        <v>279</v>
      </c>
      <c r="G598" s="9" t="s">
        <v>279</v>
      </c>
      <c r="H598" s="9">
        <v>266.5</v>
      </c>
      <c r="I598" s="9">
        <v>57.000000000001819</v>
      </c>
      <c r="J598" s="9">
        <v>631.5</v>
      </c>
      <c r="K598" s="9">
        <v>283.09999999999945</v>
      </c>
      <c r="L598" s="9">
        <v>165.89999999999918</v>
      </c>
      <c r="N598" s="67">
        <f t="shared" si="17"/>
        <v>1404.0000000000005</v>
      </c>
      <c r="T598" s="225"/>
      <c r="U598" s="63"/>
      <c r="V598" s="347"/>
      <c r="W598" s="337"/>
      <c r="X598" s="63"/>
    </row>
    <row r="599" spans="1:24" ht="15">
      <c r="A599" s="28" t="s">
        <v>793</v>
      </c>
      <c r="B599" s="229" t="s">
        <v>1656</v>
      </c>
      <c r="C599" s="3"/>
      <c r="D599" s="3"/>
      <c r="E599" s="9" t="s">
        <v>279</v>
      </c>
      <c r="F599" s="9" t="s">
        <v>279</v>
      </c>
      <c r="G599" s="9" t="s">
        <v>279</v>
      </c>
      <c r="H599" s="9" t="s">
        <v>279</v>
      </c>
      <c r="I599" s="9">
        <v>68.400000000001</v>
      </c>
      <c r="J599" s="9">
        <v>713</v>
      </c>
      <c r="K599" s="217">
        <v>428.50000000000023</v>
      </c>
      <c r="L599" s="9">
        <v>183</v>
      </c>
      <c r="N599" s="67">
        <f t="shared" si="17"/>
        <v>1392.9000000000012</v>
      </c>
      <c r="P599" t="s">
        <v>289</v>
      </c>
      <c r="T599" s="63"/>
      <c r="U599" s="63"/>
      <c r="V599" s="347"/>
      <c r="W599" s="337"/>
      <c r="X599" s="63"/>
    </row>
    <row r="600" spans="1:24" ht="15">
      <c r="A600" s="28" t="s">
        <v>794</v>
      </c>
      <c r="B600" s="229" t="s">
        <v>1659</v>
      </c>
      <c r="C600" s="3"/>
      <c r="D600" s="3"/>
      <c r="E600" s="9" t="s">
        <v>279</v>
      </c>
      <c r="F600" s="9" t="s">
        <v>279</v>
      </c>
      <c r="G600" s="9" t="s">
        <v>279</v>
      </c>
      <c r="H600" s="9" t="s">
        <v>279</v>
      </c>
      <c r="I600" s="9">
        <v>197.90000000000009</v>
      </c>
      <c r="J600" s="9">
        <v>721.19999999999982</v>
      </c>
      <c r="K600" s="9">
        <v>289.50000000000045</v>
      </c>
      <c r="L600" s="9">
        <v>163.099999999999</v>
      </c>
      <c r="N600" s="67">
        <f t="shared" si="17"/>
        <v>1371.6999999999994</v>
      </c>
      <c r="T600" s="63"/>
      <c r="U600" s="63"/>
      <c r="V600" s="360"/>
      <c r="W600" s="337"/>
      <c r="X600" s="63"/>
    </row>
    <row r="601" spans="1:24" ht="15">
      <c r="A601" s="28" t="s">
        <v>795</v>
      </c>
      <c r="B601" s="229" t="s">
        <v>1653</v>
      </c>
      <c r="C601" s="3"/>
      <c r="D601" s="3"/>
      <c r="E601" s="9" t="s">
        <v>279</v>
      </c>
      <c r="F601" s="9" t="s">
        <v>279</v>
      </c>
      <c r="G601" s="9" t="s">
        <v>279</v>
      </c>
      <c r="H601" s="9" t="s">
        <v>279</v>
      </c>
      <c r="I601" s="9">
        <v>4.5000000000004547</v>
      </c>
      <c r="J601" s="9">
        <v>756.19999999999936</v>
      </c>
      <c r="K601" s="9">
        <v>380.50000000000114</v>
      </c>
      <c r="L601" s="9">
        <v>207</v>
      </c>
      <c r="N601" s="67">
        <f t="shared" si="17"/>
        <v>1348.200000000001</v>
      </c>
      <c r="T601" s="63"/>
      <c r="U601" s="63"/>
      <c r="V601" s="360"/>
      <c r="W601" s="337"/>
      <c r="X601" s="63"/>
    </row>
    <row r="602" spans="1:24" ht="15">
      <c r="A602" s="28" t="s">
        <v>797</v>
      </c>
      <c r="B602" s="28" t="s">
        <v>728</v>
      </c>
      <c r="E602" s="9" t="s">
        <v>279</v>
      </c>
      <c r="F602" s="9" t="s">
        <v>279</v>
      </c>
      <c r="G602" s="9" t="s">
        <v>279</v>
      </c>
      <c r="H602" s="217">
        <v>386.5</v>
      </c>
      <c r="I602" s="9">
        <v>245.09999999999945</v>
      </c>
      <c r="J602" s="9">
        <v>136.39999999999941</v>
      </c>
      <c r="K602" s="9">
        <v>144</v>
      </c>
      <c r="L602" s="9">
        <v>393.90000000000009</v>
      </c>
      <c r="N602" s="67">
        <f t="shared" si="17"/>
        <v>1305.899999999999</v>
      </c>
      <c r="P602" t="s">
        <v>298</v>
      </c>
      <c r="T602" s="63"/>
      <c r="U602" s="63"/>
      <c r="V602" s="347"/>
      <c r="W602" s="337"/>
      <c r="X602" s="63"/>
    </row>
    <row r="603" spans="1:24" ht="15">
      <c r="A603" s="28" t="s">
        <v>798</v>
      </c>
      <c r="B603" s="277" t="s">
        <v>2008</v>
      </c>
      <c r="E603" s="9" t="s">
        <v>279</v>
      </c>
      <c r="F603" s="9" t="s">
        <v>279</v>
      </c>
      <c r="G603" s="9" t="s">
        <v>279</v>
      </c>
      <c r="H603" s="9" t="s">
        <v>279</v>
      </c>
      <c r="I603" s="9" t="s">
        <v>279</v>
      </c>
      <c r="J603" s="9">
        <v>672.59999999999945</v>
      </c>
      <c r="K603" s="9">
        <v>273.79999999999927</v>
      </c>
      <c r="L603" s="9">
        <v>353.59999999999991</v>
      </c>
      <c r="N603" s="67">
        <f t="shared" si="17"/>
        <v>1299.9999999999986</v>
      </c>
      <c r="T603" s="277"/>
      <c r="U603" s="63"/>
      <c r="V603" s="347"/>
      <c r="W603" s="337"/>
      <c r="X603" s="63"/>
    </row>
    <row r="604" spans="1:24" ht="15">
      <c r="A604" s="28" t="s">
        <v>799</v>
      </c>
      <c r="B604" s="277" t="s">
        <v>2002</v>
      </c>
      <c r="E604" s="9" t="s">
        <v>279</v>
      </c>
      <c r="F604" s="9" t="s">
        <v>279</v>
      </c>
      <c r="G604" s="9" t="s">
        <v>279</v>
      </c>
      <c r="H604" s="9" t="s">
        <v>279</v>
      </c>
      <c r="I604" s="9" t="s">
        <v>279</v>
      </c>
      <c r="J604" s="9">
        <v>733.60000000000014</v>
      </c>
      <c r="K604" s="9">
        <v>220.50000000000023</v>
      </c>
      <c r="L604" s="9">
        <v>306.90000000000055</v>
      </c>
      <c r="N604" s="67">
        <f t="shared" si="17"/>
        <v>1261.0000000000009</v>
      </c>
      <c r="T604" s="63"/>
      <c r="U604" s="63"/>
      <c r="V604" s="347"/>
      <c r="W604" s="337"/>
      <c r="X604" s="63"/>
    </row>
    <row r="605" spans="1:24" ht="15">
      <c r="A605" s="28" t="s">
        <v>802</v>
      </c>
      <c r="B605" s="277" t="s">
        <v>2010</v>
      </c>
      <c r="E605" s="9" t="s">
        <v>279</v>
      </c>
      <c r="F605" s="9" t="s">
        <v>279</v>
      </c>
      <c r="G605" s="9" t="s">
        <v>279</v>
      </c>
      <c r="H605" s="9" t="s">
        <v>279</v>
      </c>
      <c r="I605" s="9" t="s">
        <v>279</v>
      </c>
      <c r="J605" s="9">
        <v>686.30000000000007</v>
      </c>
      <c r="K605" s="9">
        <v>347.5</v>
      </c>
      <c r="L605" s="9">
        <v>117.10000000000036</v>
      </c>
      <c r="N605" s="67">
        <f t="shared" si="17"/>
        <v>1150.9000000000005</v>
      </c>
      <c r="T605" s="225"/>
      <c r="U605" s="63"/>
      <c r="V605" s="347"/>
      <c r="W605" s="337"/>
      <c r="X605" s="63"/>
    </row>
    <row r="606" spans="1:24" ht="15">
      <c r="A606" s="28" t="s">
        <v>896</v>
      </c>
      <c r="B606" s="63" t="s">
        <v>2006</v>
      </c>
      <c r="E606" s="9" t="s">
        <v>279</v>
      </c>
      <c r="F606" s="9" t="s">
        <v>279</v>
      </c>
      <c r="G606" s="9" t="s">
        <v>279</v>
      </c>
      <c r="H606" s="9" t="s">
        <v>279</v>
      </c>
      <c r="I606" s="9" t="s">
        <v>279</v>
      </c>
      <c r="J606" s="9">
        <v>638.79999999999995</v>
      </c>
      <c r="K606" s="9">
        <v>237.99999999999955</v>
      </c>
      <c r="L606" s="9">
        <v>273.60000000000036</v>
      </c>
      <c r="N606" s="67">
        <f t="shared" si="17"/>
        <v>1150.3999999999999</v>
      </c>
      <c r="T606" s="225"/>
      <c r="U606" s="63"/>
      <c r="V606" s="348"/>
      <c r="W606" s="337"/>
      <c r="X606" s="63"/>
    </row>
    <row r="607" spans="1:24" ht="15">
      <c r="A607" s="28" t="s">
        <v>897</v>
      </c>
      <c r="B607" s="229" t="s">
        <v>2009</v>
      </c>
      <c r="E607" s="9" t="s">
        <v>279</v>
      </c>
      <c r="F607" s="9" t="s">
        <v>279</v>
      </c>
      <c r="G607" s="9" t="s">
        <v>279</v>
      </c>
      <c r="H607" s="9" t="s">
        <v>279</v>
      </c>
      <c r="I607" s="9" t="s">
        <v>279</v>
      </c>
      <c r="J607" s="9">
        <v>679.2999999999995</v>
      </c>
      <c r="K607" s="217">
        <v>459.70000000000027</v>
      </c>
      <c r="L607" s="9" t="s">
        <v>279</v>
      </c>
      <c r="N607" s="67">
        <f t="shared" si="17"/>
        <v>1138.9999999999998</v>
      </c>
      <c r="P607" t="s">
        <v>293</v>
      </c>
      <c r="T607" s="63"/>
      <c r="U607" s="63"/>
      <c r="V607" s="360"/>
      <c r="W607" s="337"/>
      <c r="X607" s="63"/>
    </row>
    <row r="608" spans="1:24" ht="15">
      <c r="A608" s="28" t="s">
        <v>898</v>
      </c>
      <c r="B608" s="229" t="s">
        <v>1657</v>
      </c>
      <c r="C608" s="3"/>
      <c r="D608" s="3"/>
      <c r="E608" s="9" t="s">
        <v>279</v>
      </c>
      <c r="F608" s="9" t="s">
        <v>279</v>
      </c>
      <c r="G608" s="9" t="s">
        <v>279</v>
      </c>
      <c r="H608" s="9" t="s">
        <v>279</v>
      </c>
      <c r="I608" s="9">
        <v>107.19999999999936</v>
      </c>
      <c r="J608" s="9">
        <v>495.39999999999986</v>
      </c>
      <c r="K608" s="9">
        <v>192.10000000000014</v>
      </c>
      <c r="L608" s="9">
        <v>298.30000000000109</v>
      </c>
      <c r="N608" s="67">
        <f t="shared" si="17"/>
        <v>1093.0000000000005</v>
      </c>
      <c r="T608" s="63"/>
      <c r="U608" s="63"/>
      <c r="V608" s="347"/>
      <c r="W608" s="337"/>
      <c r="X608" s="63"/>
    </row>
    <row r="609" spans="1:24" ht="15">
      <c r="A609" s="28" t="s">
        <v>899</v>
      </c>
      <c r="B609" s="277" t="s">
        <v>2011</v>
      </c>
      <c r="E609" s="9" t="s">
        <v>279</v>
      </c>
      <c r="F609" s="9" t="s">
        <v>279</v>
      </c>
      <c r="G609" s="9" t="s">
        <v>279</v>
      </c>
      <c r="H609" s="9" t="s">
        <v>279</v>
      </c>
      <c r="I609" s="9" t="s">
        <v>279</v>
      </c>
      <c r="J609" s="9">
        <v>668.09999999999945</v>
      </c>
      <c r="K609" s="9">
        <v>180</v>
      </c>
      <c r="L609" s="9">
        <v>236.80000000000018</v>
      </c>
      <c r="N609" s="67">
        <f t="shared" si="17"/>
        <v>1084.8999999999996</v>
      </c>
      <c r="T609" s="277"/>
      <c r="U609" s="63"/>
      <c r="V609" s="348"/>
      <c r="W609" s="337"/>
      <c r="X609" s="63"/>
    </row>
    <row r="610" spans="1:24" ht="15">
      <c r="A610" s="28" t="s">
        <v>900</v>
      </c>
      <c r="B610" s="229" t="s">
        <v>1643</v>
      </c>
      <c r="C610" s="3"/>
      <c r="D610" s="3"/>
      <c r="E610" s="9" t="s">
        <v>279</v>
      </c>
      <c r="F610" s="9" t="s">
        <v>279</v>
      </c>
      <c r="G610" s="9" t="s">
        <v>279</v>
      </c>
      <c r="H610" s="9" t="s">
        <v>279</v>
      </c>
      <c r="I610" s="9">
        <v>144.29999999999973</v>
      </c>
      <c r="J610" s="9">
        <v>518.70000000000005</v>
      </c>
      <c r="K610" s="9">
        <v>211.70000000000027</v>
      </c>
      <c r="L610" s="9">
        <v>143.5</v>
      </c>
      <c r="N610" s="67">
        <f t="shared" ref="N610:N641" si="18">SUM(E610:L610)</f>
        <v>1018.2</v>
      </c>
      <c r="T610" s="63"/>
      <c r="U610" s="63"/>
      <c r="V610" s="348"/>
      <c r="W610" s="337"/>
      <c r="X610" s="63"/>
    </row>
    <row r="611" spans="1:24" ht="15">
      <c r="A611" s="28" t="s">
        <v>901</v>
      </c>
      <c r="B611" s="229" t="s">
        <v>1645</v>
      </c>
      <c r="C611" s="3"/>
      <c r="D611" s="3"/>
      <c r="E611" s="9" t="s">
        <v>279</v>
      </c>
      <c r="F611" s="9" t="s">
        <v>279</v>
      </c>
      <c r="G611" s="9" t="s">
        <v>279</v>
      </c>
      <c r="H611" s="9" t="s">
        <v>279</v>
      </c>
      <c r="I611" s="9">
        <v>181.59999999999991</v>
      </c>
      <c r="J611" s="217">
        <v>787.3</v>
      </c>
      <c r="K611" s="9" t="s">
        <v>279</v>
      </c>
      <c r="L611" s="9" t="s">
        <v>279</v>
      </c>
      <c r="N611" s="67">
        <f t="shared" si="18"/>
        <v>968.89999999999986</v>
      </c>
      <c r="P611" t="s">
        <v>289</v>
      </c>
      <c r="T611" s="277"/>
      <c r="U611" s="63"/>
      <c r="V611" s="347"/>
      <c r="W611" s="337"/>
      <c r="X611" s="63"/>
    </row>
    <row r="612" spans="1:24" ht="15">
      <c r="A612" s="28" t="s">
        <v>902</v>
      </c>
      <c r="B612" s="229" t="s">
        <v>1644</v>
      </c>
      <c r="C612" s="3"/>
      <c r="D612" s="3"/>
      <c r="E612" s="9" t="s">
        <v>279</v>
      </c>
      <c r="F612" s="9" t="s">
        <v>279</v>
      </c>
      <c r="G612" s="9" t="s">
        <v>279</v>
      </c>
      <c r="H612" s="9" t="s">
        <v>279</v>
      </c>
      <c r="I612" s="9">
        <v>175.20000000000027</v>
      </c>
      <c r="J612" s="9">
        <v>313.70000000000005</v>
      </c>
      <c r="K612" s="9">
        <v>216.00000000000023</v>
      </c>
      <c r="L612" s="9">
        <v>222.00000000000045</v>
      </c>
      <c r="N612" s="67">
        <f t="shared" si="18"/>
        <v>926.900000000001</v>
      </c>
      <c r="T612" s="63"/>
      <c r="U612" s="63"/>
      <c r="V612" s="360"/>
      <c r="W612" s="337"/>
      <c r="X612" s="63"/>
    </row>
    <row r="613" spans="1:24" ht="15">
      <c r="A613" s="28" t="s">
        <v>903</v>
      </c>
      <c r="B613" s="277" t="s">
        <v>2050</v>
      </c>
      <c r="C613" s="3"/>
      <c r="D613" s="3"/>
      <c r="E613" s="9" t="s">
        <v>279</v>
      </c>
      <c r="F613" s="9" t="s">
        <v>279</v>
      </c>
      <c r="G613" s="9" t="s">
        <v>279</v>
      </c>
      <c r="H613" s="9" t="s">
        <v>279</v>
      </c>
      <c r="I613" s="9" t="s">
        <v>279</v>
      </c>
      <c r="J613" s="9" t="s">
        <v>279</v>
      </c>
      <c r="K613" s="213">
        <v>517.79999999999836</v>
      </c>
      <c r="L613" s="9">
        <v>375.59999999999945</v>
      </c>
      <c r="N613" s="67">
        <f t="shared" si="18"/>
        <v>893.39999999999782</v>
      </c>
      <c r="P613" t="s">
        <v>283</v>
      </c>
      <c r="T613" s="63"/>
      <c r="U613" s="63"/>
      <c r="V613" s="348"/>
      <c r="W613" s="337"/>
      <c r="X613" s="63"/>
    </row>
    <row r="614" spans="1:24" ht="15">
      <c r="A614" s="28" t="s">
        <v>904</v>
      </c>
      <c r="B614" s="229" t="s">
        <v>2003</v>
      </c>
      <c r="E614" s="9" t="s">
        <v>279</v>
      </c>
      <c r="F614" s="9" t="s">
        <v>279</v>
      </c>
      <c r="G614" s="9" t="s">
        <v>279</v>
      </c>
      <c r="H614" s="9" t="s">
        <v>279</v>
      </c>
      <c r="I614" s="9" t="s">
        <v>279</v>
      </c>
      <c r="J614" s="9">
        <v>522.99999999999977</v>
      </c>
      <c r="K614" s="9">
        <v>130</v>
      </c>
      <c r="L614" s="9">
        <v>239.79999999999973</v>
      </c>
      <c r="N614" s="67">
        <f t="shared" si="18"/>
        <v>892.7999999999995</v>
      </c>
      <c r="T614" s="63"/>
      <c r="U614" s="63"/>
      <c r="V614" s="347"/>
      <c r="W614" s="337"/>
      <c r="X614" s="63"/>
    </row>
    <row r="615" spans="1:24" ht="15">
      <c r="A615" s="28" t="s">
        <v>905</v>
      </c>
      <c r="B615" s="229" t="s">
        <v>1652</v>
      </c>
      <c r="C615" s="3"/>
      <c r="D615" s="3"/>
      <c r="E615" s="9" t="s">
        <v>279</v>
      </c>
      <c r="F615" s="9" t="s">
        <v>279</v>
      </c>
      <c r="G615" s="9" t="s">
        <v>279</v>
      </c>
      <c r="H615" s="9" t="s">
        <v>279</v>
      </c>
      <c r="I615" s="9">
        <v>24</v>
      </c>
      <c r="J615" s="9">
        <v>526.39999999999986</v>
      </c>
      <c r="K615" s="9">
        <v>229.49999999999955</v>
      </c>
      <c r="L615" s="9">
        <v>89.400000000000091</v>
      </c>
      <c r="N615" s="67">
        <f t="shared" si="18"/>
        <v>869.2999999999995</v>
      </c>
      <c r="T615" s="63"/>
      <c r="U615" s="63"/>
      <c r="V615" s="347"/>
      <c r="W615" s="337"/>
      <c r="X615" s="63"/>
    </row>
    <row r="616" spans="1:24" ht="15">
      <c r="A616" s="28" t="s">
        <v>906</v>
      </c>
      <c r="B616" s="63" t="s">
        <v>4</v>
      </c>
      <c r="E616" s="9">
        <v>51.5</v>
      </c>
      <c r="F616" s="9">
        <v>33.399999999999864</v>
      </c>
      <c r="G616" s="9">
        <v>217.74999999999977</v>
      </c>
      <c r="H616" s="9">
        <v>188.00000000000023</v>
      </c>
      <c r="I616" s="217">
        <v>346.49999999999955</v>
      </c>
      <c r="J616" s="9" t="s">
        <v>279</v>
      </c>
      <c r="K616" s="9" t="s">
        <v>279</v>
      </c>
      <c r="L616" s="9" t="s">
        <v>279</v>
      </c>
      <c r="N616" s="67">
        <f t="shared" si="18"/>
        <v>837.14999999999941</v>
      </c>
      <c r="P616" t="s">
        <v>294</v>
      </c>
      <c r="R616" s="3"/>
      <c r="S616" s="3"/>
      <c r="T616" s="225"/>
      <c r="U616" s="63"/>
      <c r="V616" s="347"/>
      <c r="W616" s="337"/>
      <c r="X616" s="63"/>
    </row>
    <row r="617" spans="1:24" ht="15">
      <c r="A617" s="28" t="s">
        <v>907</v>
      </c>
      <c r="B617" s="63" t="s">
        <v>158</v>
      </c>
      <c r="E617" s="9" t="s">
        <v>279</v>
      </c>
      <c r="F617" s="9" t="s">
        <v>279</v>
      </c>
      <c r="G617" s="217">
        <v>307.60000000000059</v>
      </c>
      <c r="H617" s="9">
        <v>266.19999999999982</v>
      </c>
      <c r="I617" s="9">
        <v>211.20000000000027</v>
      </c>
      <c r="J617" s="9" t="s">
        <v>279</v>
      </c>
      <c r="K617" s="9" t="s">
        <v>279</v>
      </c>
      <c r="L617" s="9" t="s">
        <v>279</v>
      </c>
      <c r="N617" s="67">
        <f t="shared" si="18"/>
        <v>785.00000000000068</v>
      </c>
      <c r="P617" t="s">
        <v>294</v>
      </c>
      <c r="R617" s="3"/>
      <c r="S617" s="3"/>
      <c r="T617" s="63"/>
      <c r="U617" s="63"/>
      <c r="V617" s="360"/>
      <c r="W617" s="337"/>
      <c r="X617" s="63"/>
    </row>
    <row r="618" spans="1:24" ht="15">
      <c r="A618" s="28" t="s">
        <v>908</v>
      </c>
      <c r="B618" s="63" t="s">
        <v>29</v>
      </c>
      <c r="E618" s="9">
        <v>108.10000000000014</v>
      </c>
      <c r="F618" s="9">
        <v>84.500000000000227</v>
      </c>
      <c r="G618" s="9">
        <v>198.39999999999964</v>
      </c>
      <c r="H618" s="9" t="s">
        <v>279</v>
      </c>
      <c r="I618" s="9" t="s">
        <v>279</v>
      </c>
      <c r="J618" s="9">
        <v>361.69999999999959</v>
      </c>
      <c r="K618" s="9" t="s">
        <v>279</v>
      </c>
      <c r="L618" s="9" t="s">
        <v>279</v>
      </c>
      <c r="N618" s="67">
        <f t="shared" si="18"/>
        <v>752.69999999999959</v>
      </c>
      <c r="T618" s="277"/>
      <c r="U618" s="63"/>
      <c r="V618" s="347"/>
      <c r="W618" s="337"/>
      <c r="X618" s="63"/>
    </row>
    <row r="619" spans="1:24" ht="15">
      <c r="A619" s="28" t="s">
        <v>909</v>
      </c>
      <c r="B619" s="229" t="s">
        <v>2007</v>
      </c>
      <c r="E619" s="9" t="s">
        <v>279</v>
      </c>
      <c r="F619" s="9" t="s">
        <v>279</v>
      </c>
      <c r="G619" s="9" t="s">
        <v>279</v>
      </c>
      <c r="H619" s="9" t="s">
        <v>279</v>
      </c>
      <c r="I619" s="9" t="s">
        <v>279</v>
      </c>
      <c r="J619" s="9">
        <v>318.80000000000018</v>
      </c>
      <c r="K619" s="9">
        <v>369.30000000000064</v>
      </c>
      <c r="L619" s="9">
        <v>60.000000000000455</v>
      </c>
      <c r="N619" s="67">
        <f t="shared" si="18"/>
        <v>748.10000000000127</v>
      </c>
      <c r="T619" s="277"/>
      <c r="U619" s="63"/>
      <c r="V619" s="347"/>
      <c r="W619" s="337"/>
      <c r="X619" s="63"/>
    </row>
    <row r="620" spans="1:24" ht="15">
      <c r="A620" s="28" t="s">
        <v>910</v>
      </c>
      <c r="B620" s="63" t="s">
        <v>769</v>
      </c>
      <c r="E620" s="9" t="s">
        <v>279</v>
      </c>
      <c r="F620" s="9" t="s">
        <v>279</v>
      </c>
      <c r="G620" s="9" t="s">
        <v>279</v>
      </c>
      <c r="H620" s="212">
        <v>459.60000000000036</v>
      </c>
      <c r="I620" s="9">
        <v>279.29999999999973</v>
      </c>
      <c r="J620" s="9" t="s">
        <v>279</v>
      </c>
      <c r="K620" s="9" t="s">
        <v>279</v>
      </c>
      <c r="L620" s="9" t="s">
        <v>279</v>
      </c>
      <c r="N620" s="67">
        <f t="shared" si="18"/>
        <v>738.90000000000009</v>
      </c>
      <c r="P620" t="s">
        <v>301</v>
      </c>
      <c r="R620" s="3"/>
      <c r="S620" s="3"/>
      <c r="T620" s="63"/>
      <c r="U620" s="63"/>
      <c r="V620" s="347"/>
      <c r="W620" s="337"/>
      <c r="X620" s="63"/>
    </row>
    <row r="621" spans="1:24" ht="15">
      <c r="A621" s="28" t="s">
        <v>911</v>
      </c>
      <c r="B621" s="277" t="s">
        <v>2025</v>
      </c>
      <c r="C621" s="3"/>
      <c r="D621" s="3"/>
      <c r="E621" s="9" t="s">
        <v>279</v>
      </c>
      <c r="F621" s="9" t="s">
        <v>279</v>
      </c>
      <c r="G621" s="9" t="s">
        <v>279</v>
      </c>
      <c r="H621" s="9" t="s">
        <v>279</v>
      </c>
      <c r="I621" s="9" t="s">
        <v>279</v>
      </c>
      <c r="J621" s="9" t="s">
        <v>279</v>
      </c>
      <c r="K621" s="9">
        <v>271.5</v>
      </c>
      <c r="L621" s="217">
        <v>419.20000000000027</v>
      </c>
      <c r="N621" s="67">
        <f t="shared" si="18"/>
        <v>690.70000000000027</v>
      </c>
      <c r="P621" t="s">
        <v>293</v>
      </c>
      <c r="T621" s="63"/>
      <c r="U621" s="63"/>
      <c r="V621" s="347"/>
      <c r="W621" s="337"/>
      <c r="X621" s="63"/>
    </row>
    <row r="622" spans="1:24" ht="15">
      <c r="A622" s="28" t="s">
        <v>912</v>
      </c>
      <c r="B622" s="63" t="s">
        <v>35</v>
      </c>
      <c r="E622" s="9">
        <v>7.0999999999999091</v>
      </c>
      <c r="F622" s="9">
        <v>143</v>
      </c>
      <c r="G622" s="9">
        <v>209.10000000000014</v>
      </c>
      <c r="H622" s="9">
        <v>37.800000000000182</v>
      </c>
      <c r="I622" s="9">
        <v>264.09999999999991</v>
      </c>
      <c r="J622" s="9" t="s">
        <v>279</v>
      </c>
      <c r="K622" s="9" t="s">
        <v>279</v>
      </c>
      <c r="L622" s="9" t="s">
        <v>279</v>
      </c>
      <c r="N622" s="67">
        <f t="shared" si="18"/>
        <v>661.10000000000014</v>
      </c>
      <c r="R622" s="3"/>
      <c r="S622" s="3"/>
      <c r="T622" s="277"/>
      <c r="U622" s="63"/>
      <c r="V622" s="347"/>
      <c r="W622" s="337"/>
      <c r="X622" s="63"/>
    </row>
    <row r="623" spans="1:24" ht="15">
      <c r="A623" s="28" t="s">
        <v>913</v>
      </c>
      <c r="B623" s="277" t="s">
        <v>2023</v>
      </c>
      <c r="C623" s="3"/>
      <c r="D623" s="3"/>
      <c r="E623" s="9" t="s">
        <v>279</v>
      </c>
      <c r="F623" s="9" t="s">
        <v>279</v>
      </c>
      <c r="G623" s="9" t="s">
        <v>279</v>
      </c>
      <c r="H623" s="9" t="s">
        <v>279</v>
      </c>
      <c r="I623" s="9" t="s">
        <v>279</v>
      </c>
      <c r="J623" s="9" t="s">
        <v>279</v>
      </c>
      <c r="K623" s="9">
        <v>354</v>
      </c>
      <c r="L623" s="9">
        <v>288.20000000000027</v>
      </c>
      <c r="N623" s="67">
        <f t="shared" si="18"/>
        <v>642.20000000000027</v>
      </c>
      <c r="T623" s="277"/>
      <c r="U623" s="63"/>
      <c r="V623" s="347"/>
      <c r="W623" s="337"/>
      <c r="X623" s="63"/>
    </row>
    <row r="624" spans="1:24" ht="15">
      <c r="A624" s="28" t="s">
        <v>914</v>
      </c>
      <c r="B624" s="277" t="s">
        <v>2030</v>
      </c>
      <c r="C624" s="3"/>
      <c r="D624" s="3"/>
      <c r="E624" s="9" t="s">
        <v>279</v>
      </c>
      <c r="F624" s="9" t="s">
        <v>279</v>
      </c>
      <c r="G624" s="9" t="s">
        <v>279</v>
      </c>
      <c r="H624" s="9" t="s">
        <v>279</v>
      </c>
      <c r="I624" s="9" t="s">
        <v>279</v>
      </c>
      <c r="J624" s="9" t="s">
        <v>279</v>
      </c>
      <c r="K624" s="9">
        <v>393.50000000000045</v>
      </c>
      <c r="L624" s="9">
        <v>247.50000000000045</v>
      </c>
      <c r="N624" s="67">
        <f t="shared" si="18"/>
        <v>641.00000000000091</v>
      </c>
      <c r="T624" s="63"/>
      <c r="U624" s="63"/>
      <c r="V624" s="360"/>
      <c r="W624" s="337"/>
      <c r="X624" s="63"/>
    </row>
    <row r="625" spans="1:24" ht="15">
      <c r="A625" s="28" t="s">
        <v>915</v>
      </c>
      <c r="B625" s="277" t="s">
        <v>2026</v>
      </c>
      <c r="C625" s="3"/>
      <c r="D625" s="3"/>
      <c r="E625" s="9" t="s">
        <v>279</v>
      </c>
      <c r="F625" s="9" t="s">
        <v>279</v>
      </c>
      <c r="G625" s="9" t="s">
        <v>279</v>
      </c>
      <c r="H625" s="9" t="s">
        <v>279</v>
      </c>
      <c r="I625" s="9" t="s">
        <v>279</v>
      </c>
      <c r="J625" s="9" t="s">
        <v>279</v>
      </c>
      <c r="K625" s="214">
        <v>554.00000000000045</v>
      </c>
      <c r="L625" s="9">
        <v>81.699999999999363</v>
      </c>
      <c r="N625" s="67">
        <f t="shared" si="18"/>
        <v>635.69999999999982</v>
      </c>
      <c r="P625" t="s">
        <v>282</v>
      </c>
      <c r="S625" s="216" t="s">
        <v>1758</v>
      </c>
      <c r="T625" s="63"/>
      <c r="U625" s="63"/>
      <c r="V625" s="347"/>
      <c r="W625" s="337"/>
      <c r="X625" s="63"/>
    </row>
    <row r="626" spans="1:24" ht="15">
      <c r="A626" s="28" t="s">
        <v>916</v>
      </c>
      <c r="B626" s="277" t="s">
        <v>2053</v>
      </c>
      <c r="C626" s="3"/>
      <c r="D626" s="3"/>
      <c r="E626" s="9" t="s">
        <v>279</v>
      </c>
      <c r="F626" s="9" t="s">
        <v>279</v>
      </c>
      <c r="G626" s="9" t="s">
        <v>279</v>
      </c>
      <c r="H626" s="9" t="s">
        <v>279</v>
      </c>
      <c r="I626" s="9" t="s">
        <v>279</v>
      </c>
      <c r="J626" s="9" t="s">
        <v>279</v>
      </c>
      <c r="K626" s="9">
        <v>205.5</v>
      </c>
      <c r="L626" s="217">
        <v>417.99999999999977</v>
      </c>
      <c r="N626" s="67">
        <f t="shared" si="18"/>
        <v>623.49999999999977</v>
      </c>
      <c r="P626" t="s">
        <v>288</v>
      </c>
      <c r="T626" s="63"/>
      <c r="U626" s="63"/>
      <c r="V626" s="360"/>
      <c r="W626" s="337"/>
      <c r="X626" s="63"/>
    </row>
    <row r="627" spans="1:24" ht="15">
      <c r="A627" s="28" t="s">
        <v>917</v>
      </c>
      <c r="B627" s="277" t="s">
        <v>2004</v>
      </c>
      <c r="E627" s="9" t="s">
        <v>279</v>
      </c>
      <c r="F627" s="9" t="s">
        <v>279</v>
      </c>
      <c r="G627" s="9" t="s">
        <v>279</v>
      </c>
      <c r="H627" s="9" t="s">
        <v>279</v>
      </c>
      <c r="I627" s="9" t="s">
        <v>279</v>
      </c>
      <c r="J627" s="9">
        <v>580.99999999999977</v>
      </c>
      <c r="K627" s="9" t="s">
        <v>279</v>
      </c>
      <c r="L627" s="9" t="s">
        <v>279</v>
      </c>
      <c r="N627" s="67">
        <f t="shared" si="18"/>
        <v>580.99999999999977</v>
      </c>
      <c r="T627" s="277"/>
      <c r="U627" s="63"/>
      <c r="V627" s="347"/>
      <c r="W627" s="337"/>
      <c r="X627" s="63"/>
    </row>
    <row r="628" spans="1:24" ht="15">
      <c r="A628" s="28" t="s">
        <v>918</v>
      </c>
      <c r="B628" s="277" t="s">
        <v>4497</v>
      </c>
      <c r="C628" s="3"/>
      <c r="D628" s="3"/>
      <c r="E628" s="9" t="s">
        <v>279</v>
      </c>
      <c r="F628" s="9" t="s">
        <v>279</v>
      </c>
      <c r="G628" s="9" t="s">
        <v>279</v>
      </c>
      <c r="H628" s="9" t="s">
        <v>279</v>
      </c>
      <c r="I628" s="9" t="s">
        <v>279</v>
      </c>
      <c r="J628" s="9" t="s">
        <v>279</v>
      </c>
      <c r="K628" s="9">
        <v>377.49999999999977</v>
      </c>
      <c r="L628" s="9">
        <v>193.49999999999955</v>
      </c>
      <c r="N628" s="67">
        <f t="shared" si="18"/>
        <v>570.99999999999932</v>
      </c>
      <c r="T628" s="63"/>
      <c r="U628" s="63"/>
      <c r="V628" s="360"/>
      <c r="W628" s="337"/>
      <c r="X628" s="63"/>
    </row>
    <row r="629" spans="1:24" ht="15">
      <c r="A629" s="28" t="s">
        <v>919</v>
      </c>
      <c r="B629" s="277" t="s">
        <v>2027</v>
      </c>
      <c r="C629" s="3"/>
      <c r="D629" s="3"/>
      <c r="E629" s="9" t="s">
        <v>279</v>
      </c>
      <c r="F629" s="9" t="s">
        <v>279</v>
      </c>
      <c r="G629" s="9" t="s">
        <v>279</v>
      </c>
      <c r="H629" s="9" t="s">
        <v>279</v>
      </c>
      <c r="I629" s="9" t="s">
        <v>279</v>
      </c>
      <c r="J629" s="9" t="s">
        <v>279</v>
      </c>
      <c r="K629" s="9">
        <v>298.99999999999932</v>
      </c>
      <c r="L629" s="9">
        <v>222.00000000000091</v>
      </c>
      <c r="N629" s="67">
        <f t="shared" si="18"/>
        <v>521.00000000000023</v>
      </c>
      <c r="T629" s="277"/>
      <c r="U629" s="63"/>
      <c r="V629" s="348"/>
      <c r="W629" s="337"/>
      <c r="X629" s="63"/>
    </row>
    <row r="630" spans="1:24" ht="15">
      <c r="A630" s="28" t="s">
        <v>920</v>
      </c>
      <c r="B630" s="63" t="s">
        <v>178</v>
      </c>
      <c r="E630" s="9">
        <v>110.24999999999977</v>
      </c>
      <c r="F630" s="214">
        <v>403.10000000000036</v>
      </c>
      <c r="G630" s="9" t="s">
        <v>279</v>
      </c>
      <c r="H630" s="9" t="s">
        <v>279</v>
      </c>
      <c r="I630" s="9" t="s">
        <v>279</v>
      </c>
      <c r="J630" s="9" t="s">
        <v>279</v>
      </c>
      <c r="K630" s="9" t="s">
        <v>279</v>
      </c>
      <c r="L630" s="9" t="s">
        <v>279</v>
      </c>
      <c r="N630" s="67">
        <f t="shared" si="18"/>
        <v>513.35000000000014</v>
      </c>
      <c r="P630" t="s">
        <v>282</v>
      </c>
      <c r="R630" s="3"/>
      <c r="S630" s="3" t="s">
        <v>1758</v>
      </c>
      <c r="T630" s="63"/>
      <c r="U630" s="63"/>
      <c r="V630" s="347"/>
      <c r="W630" s="337"/>
      <c r="X630" s="63"/>
    </row>
    <row r="631" spans="1:24" ht="15">
      <c r="A631" s="28" t="s">
        <v>921</v>
      </c>
      <c r="B631" s="63" t="s">
        <v>3381</v>
      </c>
      <c r="E631" s="9" t="s">
        <v>279</v>
      </c>
      <c r="F631" s="9" t="s">
        <v>279</v>
      </c>
      <c r="G631" s="9" t="s">
        <v>279</v>
      </c>
      <c r="H631" s="9" t="s">
        <v>279</v>
      </c>
      <c r="I631" s="9" t="s">
        <v>279</v>
      </c>
      <c r="J631" s="9" t="s">
        <v>279</v>
      </c>
      <c r="K631" s="9" t="s">
        <v>279</v>
      </c>
      <c r="L631" s="217">
        <v>441.90000000000055</v>
      </c>
      <c r="N631" s="67">
        <f t="shared" si="18"/>
        <v>441.90000000000055</v>
      </c>
      <c r="P631" t="s">
        <v>285</v>
      </c>
      <c r="T631" s="63"/>
      <c r="U631" s="63"/>
      <c r="V631" s="360"/>
      <c r="W631" s="337"/>
      <c r="X631" s="63"/>
    </row>
    <row r="632" spans="1:24" ht="15">
      <c r="A632" s="28" t="s">
        <v>922</v>
      </c>
      <c r="B632" s="277" t="s">
        <v>2157</v>
      </c>
      <c r="C632" s="3"/>
      <c r="D632" s="3"/>
      <c r="E632" s="9" t="s">
        <v>279</v>
      </c>
      <c r="F632" s="9" t="s">
        <v>279</v>
      </c>
      <c r="G632" s="9" t="s">
        <v>279</v>
      </c>
      <c r="H632" s="9" t="s">
        <v>279</v>
      </c>
      <c r="I632" s="9" t="s">
        <v>279</v>
      </c>
      <c r="J632" s="9" t="s">
        <v>279</v>
      </c>
      <c r="K632" s="9">
        <v>200.09999999999991</v>
      </c>
      <c r="L632" s="9">
        <v>224.49999999999955</v>
      </c>
      <c r="N632" s="67">
        <f t="shared" si="18"/>
        <v>424.59999999999945</v>
      </c>
      <c r="T632" s="63"/>
      <c r="U632" s="63"/>
      <c r="V632" s="347"/>
      <c r="W632" s="337"/>
      <c r="X632" s="63"/>
    </row>
    <row r="633" spans="1:24" ht="15">
      <c r="A633" s="28" t="s">
        <v>923</v>
      </c>
      <c r="B633" s="63" t="s">
        <v>3369</v>
      </c>
      <c r="C633" s="3"/>
      <c r="D633" s="3"/>
      <c r="E633" s="9" t="s">
        <v>279</v>
      </c>
      <c r="F633" s="9" t="s">
        <v>279</v>
      </c>
      <c r="G633" s="9" t="s">
        <v>279</v>
      </c>
      <c r="H633" s="9" t="s">
        <v>279</v>
      </c>
      <c r="I633" s="9" t="s">
        <v>279</v>
      </c>
      <c r="J633" s="9" t="s">
        <v>279</v>
      </c>
      <c r="K633" s="9" t="s">
        <v>279</v>
      </c>
      <c r="L633" s="217">
        <v>420.49999999999955</v>
      </c>
      <c r="N633" s="67">
        <f t="shared" si="18"/>
        <v>420.49999999999955</v>
      </c>
      <c r="P633" t="s">
        <v>298</v>
      </c>
      <c r="T633" s="63"/>
      <c r="U633" s="63"/>
      <c r="V633" s="348"/>
      <c r="W633" s="337"/>
      <c r="X633" s="63"/>
    </row>
    <row r="634" spans="1:24" ht="15">
      <c r="A634" s="28" t="s">
        <v>924</v>
      </c>
      <c r="B634" s="63" t="s">
        <v>744</v>
      </c>
      <c r="E634" s="9" t="s">
        <v>279</v>
      </c>
      <c r="F634" s="9" t="s">
        <v>279</v>
      </c>
      <c r="G634" s="9" t="s">
        <v>279</v>
      </c>
      <c r="H634" s="9">
        <v>204.69999999999891</v>
      </c>
      <c r="I634" s="9">
        <v>205.19999999999982</v>
      </c>
      <c r="J634" s="9" t="s">
        <v>279</v>
      </c>
      <c r="K634" s="9" t="s">
        <v>279</v>
      </c>
      <c r="L634" s="9" t="s">
        <v>279</v>
      </c>
      <c r="N634" s="67">
        <f t="shared" si="18"/>
        <v>409.89999999999873</v>
      </c>
      <c r="T634" s="63"/>
      <c r="U634" s="63"/>
      <c r="V634" s="347"/>
      <c r="W634" s="337"/>
      <c r="X634" s="63"/>
    </row>
    <row r="635" spans="1:24" ht="15">
      <c r="A635" s="28" t="s">
        <v>925</v>
      </c>
      <c r="B635" s="63" t="s">
        <v>3383</v>
      </c>
      <c r="C635" s="3"/>
      <c r="D635" s="3"/>
      <c r="E635" s="9" t="s">
        <v>279</v>
      </c>
      <c r="F635" s="9" t="s">
        <v>279</v>
      </c>
      <c r="G635" s="9" t="s">
        <v>279</v>
      </c>
      <c r="H635" s="9" t="s">
        <v>279</v>
      </c>
      <c r="I635" s="9" t="s">
        <v>279</v>
      </c>
      <c r="J635" s="9" t="s">
        <v>279</v>
      </c>
      <c r="K635" s="9" t="s">
        <v>279</v>
      </c>
      <c r="L635" s="217">
        <v>406.10000000000036</v>
      </c>
      <c r="N635" s="67">
        <f t="shared" si="18"/>
        <v>406.10000000000036</v>
      </c>
      <c r="P635" t="s">
        <v>294</v>
      </c>
      <c r="T635" s="28"/>
      <c r="U635" s="63"/>
      <c r="V635" s="347"/>
      <c r="W635" s="337"/>
      <c r="X635" s="63"/>
    </row>
    <row r="636" spans="1:24" ht="15">
      <c r="A636" s="28" t="s">
        <v>926</v>
      </c>
      <c r="B636" s="277" t="s">
        <v>2052</v>
      </c>
      <c r="C636" s="3"/>
      <c r="D636" s="3"/>
      <c r="E636" s="9" t="s">
        <v>279</v>
      </c>
      <c r="F636" s="9" t="s">
        <v>279</v>
      </c>
      <c r="G636" s="9" t="s">
        <v>279</v>
      </c>
      <c r="H636" s="9" t="s">
        <v>279</v>
      </c>
      <c r="I636" s="9" t="s">
        <v>279</v>
      </c>
      <c r="J636" s="9" t="s">
        <v>279</v>
      </c>
      <c r="K636" s="9">
        <v>288.30000000000041</v>
      </c>
      <c r="L636" s="9">
        <v>98.399999999999864</v>
      </c>
      <c r="N636" s="67">
        <f t="shared" si="18"/>
        <v>386.70000000000027</v>
      </c>
      <c r="T636" s="277"/>
      <c r="U636" s="63"/>
      <c r="V636" s="347"/>
      <c r="W636" s="337"/>
      <c r="X636" s="63"/>
    </row>
    <row r="637" spans="1:24" ht="15">
      <c r="A637" s="28" t="s">
        <v>927</v>
      </c>
      <c r="B637" s="63" t="s">
        <v>3382</v>
      </c>
      <c r="C637" s="3"/>
      <c r="D637" s="3"/>
      <c r="E637" s="9" t="s">
        <v>279</v>
      </c>
      <c r="F637" s="9" t="s">
        <v>279</v>
      </c>
      <c r="G637" s="9" t="s">
        <v>279</v>
      </c>
      <c r="H637" s="9" t="s">
        <v>279</v>
      </c>
      <c r="I637" s="9" t="s">
        <v>279</v>
      </c>
      <c r="J637" s="9" t="s">
        <v>279</v>
      </c>
      <c r="K637" s="9" t="s">
        <v>279</v>
      </c>
      <c r="L637" s="9">
        <v>383.20000000000027</v>
      </c>
      <c r="N637" s="67">
        <f t="shared" si="18"/>
        <v>383.20000000000027</v>
      </c>
      <c r="T637" s="225"/>
      <c r="U637" s="63"/>
      <c r="V637" s="347"/>
      <c r="W637" s="337"/>
      <c r="X637" s="63"/>
    </row>
    <row r="638" spans="1:24" ht="15">
      <c r="A638" s="28" t="s">
        <v>928</v>
      </c>
      <c r="B638" s="63" t="s">
        <v>180</v>
      </c>
      <c r="C638" s="3"/>
      <c r="D638" s="3"/>
      <c r="E638" s="9" t="s">
        <v>279</v>
      </c>
      <c r="F638" s="9" t="s">
        <v>279</v>
      </c>
      <c r="G638" s="9" t="s">
        <v>279</v>
      </c>
      <c r="H638" s="9" t="s">
        <v>279</v>
      </c>
      <c r="I638" s="9" t="s">
        <v>279</v>
      </c>
      <c r="J638" s="9" t="s">
        <v>279</v>
      </c>
      <c r="K638" s="9" t="s">
        <v>279</v>
      </c>
      <c r="L638" s="9">
        <v>383.10000000000036</v>
      </c>
      <c r="N638" s="67">
        <f t="shared" si="18"/>
        <v>383.10000000000036</v>
      </c>
      <c r="T638" s="277"/>
      <c r="U638" s="63"/>
      <c r="V638" s="347"/>
      <c r="W638" s="337"/>
      <c r="X638" s="63"/>
    </row>
    <row r="639" spans="1:24" ht="15">
      <c r="A639" s="28" t="s">
        <v>929</v>
      </c>
      <c r="B639" s="277" t="s">
        <v>2024</v>
      </c>
      <c r="C639" s="3"/>
      <c r="D639" s="3"/>
      <c r="E639" s="9" t="s">
        <v>279</v>
      </c>
      <c r="F639" s="9" t="s">
        <v>279</v>
      </c>
      <c r="G639" s="9" t="s">
        <v>279</v>
      </c>
      <c r="H639" s="9" t="s">
        <v>279</v>
      </c>
      <c r="I639" s="9" t="s">
        <v>279</v>
      </c>
      <c r="J639" s="9" t="s">
        <v>279</v>
      </c>
      <c r="K639" s="9">
        <v>178.79999999999973</v>
      </c>
      <c r="L639" s="9">
        <v>202.5</v>
      </c>
      <c r="N639" s="67">
        <f t="shared" si="18"/>
        <v>381.29999999999973</v>
      </c>
      <c r="T639" s="63"/>
      <c r="U639" s="63"/>
      <c r="V639" s="360"/>
      <c r="W639" s="337"/>
      <c r="X639" s="63"/>
    </row>
    <row r="640" spans="1:24" ht="15">
      <c r="A640" s="28" t="s">
        <v>930</v>
      </c>
      <c r="B640" s="63" t="s">
        <v>3399</v>
      </c>
      <c r="C640" s="3"/>
      <c r="D640" s="3"/>
      <c r="E640" s="9" t="s">
        <v>279</v>
      </c>
      <c r="F640" s="9" t="s">
        <v>279</v>
      </c>
      <c r="G640" s="9" t="s">
        <v>279</v>
      </c>
      <c r="H640" s="9" t="s">
        <v>279</v>
      </c>
      <c r="I640" s="9" t="s">
        <v>279</v>
      </c>
      <c r="J640" s="9" t="s">
        <v>279</v>
      </c>
      <c r="K640" s="9" t="s">
        <v>279</v>
      </c>
      <c r="L640" s="9">
        <v>378.20000000000027</v>
      </c>
      <c r="N640" s="67">
        <f t="shared" si="18"/>
        <v>378.20000000000027</v>
      </c>
      <c r="T640" s="63"/>
      <c r="U640" s="63"/>
      <c r="V640" s="360"/>
      <c r="W640" s="337"/>
      <c r="X640" s="63"/>
    </row>
    <row r="641" spans="1:24" ht="15">
      <c r="A641" s="28" t="s">
        <v>931</v>
      </c>
      <c r="B641" s="229" t="s">
        <v>1658</v>
      </c>
      <c r="C641" s="3"/>
      <c r="D641" s="3"/>
      <c r="E641" s="9" t="s">
        <v>279</v>
      </c>
      <c r="F641" s="9" t="s">
        <v>279</v>
      </c>
      <c r="G641" s="9" t="s">
        <v>279</v>
      </c>
      <c r="H641" s="9" t="s">
        <v>279</v>
      </c>
      <c r="I641" s="217">
        <v>371.00000000000045</v>
      </c>
      <c r="J641" s="9" t="s">
        <v>279</v>
      </c>
      <c r="K641" s="9" t="s">
        <v>279</v>
      </c>
      <c r="L641" s="9" t="s">
        <v>279</v>
      </c>
      <c r="N641" s="67">
        <f t="shared" si="18"/>
        <v>371.00000000000045</v>
      </c>
      <c r="P641" t="s">
        <v>289</v>
      </c>
      <c r="T641" s="225"/>
      <c r="U641" s="63"/>
      <c r="V641" s="347"/>
      <c r="W641" s="337"/>
      <c r="X641" s="63"/>
    </row>
    <row r="642" spans="1:24" ht="15">
      <c r="A642" s="28" t="s">
        <v>932</v>
      </c>
      <c r="B642" s="63" t="s">
        <v>3385</v>
      </c>
      <c r="C642" s="3"/>
      <c r="D642" s="3"/>
      <c r="E642" s="9" t="s">
        <v>279</v>
      </c>
      <c r="F642" s="9" t="s">
        <v>279</v>
      </c>
      <c r="G642" s="9" t="s">
        <v>279</v>
      </c>
      <c r="H642" s="9" t="s">
        <v>279</v>
      </c>
      <c r="I642" s="9" t="s">
        <v>279</v>
      </c>
      <c r="J642" s="9" t="s">
        <v>279</v>
      </c>
      <c r="K642" s="9" t="s">
        <v>279</v>
      </c>
      <c r="L642" s="9">
        <v>370.29999999999927</v>
      </c>
      <c r="N642" s="67">
        <f t="shared" ref="N642:N673" si="19">SUM(E642:L642)</f>
        <v>370.29999999999927</v>
      </c>
      <c r="T642" s="28"/>
      <c r="U642" s="63"/>
      <c r="V642" s="347"/>
      <c r="W642" s="337"/>
      <c r="X642" s="63"/>
    </row>
    <row r="643" spans="1:24" ht="15">
      <c r="A643" s="28" t="s">
        <v>933</v>
      </c>
      <c r="B643" s="63" t="s">
        <v>164</v>
      </c>
      <c r="E643" s="9" t="s">
        <v>279</v>
      </c>
      <c r="F643" s="9" t="s">
        <v>279</v>
      </c>
      <c r="G643" s="217">
        <v>368.40000000000009</v>
      </c>
      <c r="H643" s="9" t="s">
        <v>279</v>
      </c>
      <c r="I643" s="9" t="s">
        <v>279</v>
      </c>
      <c r="J643" s="9" t="s">
        <v>279</v>
      </c>
      <c r="K643" s="9" t="s">
        <v>279</v>
      </c>
      <c r="L643" s="9" t="s">
        <v>279</v>
      </c>
      <c r="N643" s="67">
        <f t="shared" si="19"/>
        <v>368.40000000000009</v>
      </c>
      <c r="P643" t="s">
        <v>285</v>
      </c>
      <c r="T643" s="63"/>
      <c r="U643" s="63"/>
      <c r="V643" s="347"/>
      <c r="W643" s="337"/>
      <c r="X643" s="63"/>
    </row>
    <row r="644" spans="1:24" ht="15">
      <c r="A644" s="28" t="s">
        <v>934</v>
      </c>
      <c r="B644" s="63" t="s">
        <v>3371</v>
      </c>
      <c r="C644" s="3"/>
      <c r="D644" s="3"/>
      <c r="E644" s="9" t="s">
        <v>279</v>
      </c>
      <c r="F644" s="9" t="s">
        <v>279</v>
      </c>
      <c r="G644" s="9" t="s">
        <v>279</v>
      </c>
      <c r="H644" s="9" t="s">
        <v>279</v>
      </c>
      <c r="I644" s="9" t="s">
        <v>279</v>
      </c>
      <c r="J644" s="9" t="s">
        <v>279</v>
      </c>
      <c r="K644" s="9" t="s">
        <v>279</v>
      </c>
      <c r="L644" s="9">
        <v>317.39999999999964</v>
      </c>
      <c r="N644" s="67">
        <f t="shared" si="19"/>
        <v>317.39999999999964</v>
      </c>
      <c r="T644" s="277"/>
      <c r="U644" s="63"/>
      <c r="V644" s="348"/>
      <c r="W644" s="337"/>
      <c r="X644" s="63"/>
    </row>
    <row r="645" spans="1:24" ht="15">
      <c r="A645" s="28" t="s">
        <v>935</v>
      </c>
      <c r="B645" s="63" t="s">
        <v>3397</v>
      </c>
      <c r="E645" s="9" t="s">
        <v>279</v>
      </c>
      <c r="F645" s="9" t="s">
        <v>279</v>
      </c>
      <c r="G645" s="9" t="s">
        <v>279</v>
      </c>
      <c r="H645" s="9" t="s">
        <v>279</v>
      </c>
      <c r="I645" s="9" t="s">
        <v>279</v>
      </c>
      <c r="J645" s="9" t="s">
        <v>279</v>
      </c>
      <c r="K645" s="9" t="s">
        <v>279</v>
      </c>
      <c r="L645" s="9">
        <v>314.59999999999945</v>
      </c>
      <c r="N645" s="67">
        <f t="shared" si="19"/>
        <v>314.59999999999945</v>
      </c>
      <c r="T645" s="277"/>
      <c r="U645" s="63"/>
      <c r="V645" s="347"/>
      <c r="W645" s="337"/>
      <c r="X645" s="63"/>
    </row>
    <row r="646" spans="1:24" ht="15.75">
      <c r="A646" s="28" t="s">
        <v>2501</v>
      </c>
      <c r="B646" s="225" t="s">
        <v>1641</v>
      </c>
      <c r="C646" s="3"/>
      <c r="D646" s="3"/>
      <c r="E646" s="9" t="s">
        <v>279</v>
      </c>
      <c r="F646" s="9" t="s">
        <v>279</v>
      </c>
      <c r="G646" s="9" t="s">
        <v>279</v>
      </c>
      <c r="H646" s="9" t="s">
        <v>279</v>
      </c>
      <c r="I646" s="9">
        <v>310.69999999999982</v>
      </c>
      <c r="J646" s="9" t="s">
        <v>279</v>
      </c>
      <c r="K646" s="9" t="s">
        <v>279</v>
      </c>
      <c r="L646" s="9" t="s">
        <v>279</v>
      </c>
      <c r="N646" s="67">
        <f t="shared" si="19"/>
        <v>310.69999999999982</v>
      </c>
      <c r="T646" s="82"/>
      <c r="U646" s="3"/>
      <c r="V646" s="79"/>
      <c r="W646" s="75"/>
    </row>
    <row r="647" spans="1:24" ht="15.75">
      <c r="A647" s="28" t="s">
        <v>3315</v>
      </c>
      <c r="B647" s="277" t="s">
        <v>2029</v>
      </c>
      <c r="C647" s="3"/>
      <c r="D647" s="3"/>
      <c r="E647" s="9" t="s">
        <v>279</v>
      </c>
      <c r="F647" s="9" t="s">
        <v>279</v>
      </c>
      <c r="G647" s="9" t="s">
        <v>279</v>
      </c>
      <c r="H647" s="9" t="s">
        <v>279</v>
      </c>
      <c r="I647" s="9" t="s">
        <v>279</v>
      </c>
      <c r="J647" s="9" t="s">
        <v>279</v>
      </c>
      <c r="K647" s="9">
        <v>305.20000000000073</v>
      </c>
      <c r="L647" s="9" t="s">
        <v>279</v>
      </c>
      <c r="N647" s="67">
        <f t="shared" si="19"/>
        <v>305.20000000000073</v>
      </c>
      <c r="T647" s="82"/>
      <c r="U647" s="3"/>
      <c r="V647" s="79"/>
      <c r="W647" s="75"/>
    </row>
    <row r="648" spans="1:24" ht="15.75">
      <c r="A648" s="28" t="s">
        <v>3316</v>
      </c>
      <c r="B648" s="63" t="s">
        <v>3379</v>
      </c>
      <c r="C648" s="3"/>
      <c r="D648" s="3"/>
      <c r="E648" s="9" t="s">
        <v>279</v>
      </c>
      <c r="F648" s="9" t="s">
        <v>279</v>
      </c>
      <c r="G648" s="9" t="s">
        <v>279</v>
      </c>
      <c r="H648" s="9" t="s">
        <v>279</v>
      </c>
      <c r="I648" s="9" t="s">
        <v>279</v>
      </c>
      <c r="J648" s="9" t="s">
        <v>279</v>
      </c>
      <c r="K648" s="9" t="s">
        <v>279</v>
      </c>
      <c r="L648" s="9">
        <v>292.49999999999955</v>
      </c>
      <c r="N648" s="67">
        <f t="shared" si="19"/>
        <v>292.49999999999955</v>
      </c>
      <c r="T648" s="82"/>
      <c r="U648" s="3"/>
      <c r="V648" s="79"/>
      <c r="W648" s="75"/>
    </row>
    <row r="649" spans="1:24" ht="15.75">
      <c r="A649" s="28" t="s">
        <v>3317</v>
      </c>
      <c r="B649" s="63" t="s">
        <v>3398</v>
      </c>
      <c r="C649" s="3"/>
      <c r="D649" s="3"/>
      <c r="E649" s="9" t="s">
        <v>279</v>
      </c>
      <c r="F649" s="9" t="s">
        <v>279</v>
      </c>
      <c r="G649" s="9" t="s">
        <v>279</v>
      </c>
      <c r="H649" s="9" t="s">
        <v>279</v>
      </c>
      <c r="I649" s="9" t="s">
        <v>279</v>
      </c>
      <c r="J649" s="9" t="s">
        <v>279</v>
      </c>
      <c r="K649" s="9" t="s">
        <v>279</v>
      </c>
      <c r="L649" s="9">
        <v>286.50000000000045</v>
      </c>
      <c r="N649" s="67">
        <f t="shared" si="19"/>
        <v>286.50000000000045</v>
      </c>
      <c r="T649" s="82"/>
      <c r="U649" s="3"/>
      <c r="V649" s="79"/>
      <c r="W649" s="75"/>
    </row>
    <row r="650" spans="1:24" ht="15.75">
      <c r="A650" s="28" t="s">
        <v>3318</v>
      </c>
      <c r="B650" s="63" t="s">
        <v>3374</v>
      </c>
      <c r="C650" s="3"/>
      <c r="D650" s="3"/>
      <c r="E650" s="9" t="s">
        <v>279</v>
      </c>
      <c r="F650" s="9" t="s">
        <v>279</v>
      </c>
      <c r="G650" s="9" t="s">
        <v>279</v>
      </c>
      <c r="H650" s="9" t="s">
        <v>279</v>
      </c>
      <c r="I650" s="9" t="s">
        <v>279</v>
      </c>
      <c r="J650" s="9" t="s">
        <v>279</v>
      </c>
      <c r="K650" s="9" t="s">
        <v>279</v>
      </c>
      <c r="L650" s="9">
        <v>255.50000000000045</v>
      </c>
      <c r="N650" s="67">
        <f t="shared" si="19"/>
        <v>255.50000000000045</v>
      </c>
      <c r="T650" s="82"/>
      <c r="U650" s="3"/>
      <c r="V650" s="79"/>
      <c r="W650" s="75"/>
    </row>
    <row r="651" spans="1:24" ht="15.75">
      <c r="A651" s="28" t="s">
        <v>3319</v>
      </c>
      <c r="B651" s="277" t="s">
        <v>3365</v>
      </c>
      <c r="C651" s="3"/>
      <c r="D651" s="3"/>
      <c r="E651" s="9" t="s">
        <v>279</v>
      </c>
      <c r="F651" s="9" t="s">
        <v>279</v>
      </c>
      <c r="G651" s="9" t="s">
        <v>279</v>
      </c>
      <c r="H651" s="9" t="s">
        <v>279</v>
      </c>
      <c r="I651" s="9" t="s">
        <v>279</v>
      </c>
      <c r="J651" s="9" t="s">
        <v>279</v>
      </c>
      <c r="K651" s="9" t="s">
        <v>279</v>
      </c>
      <c r="L651" s="9">
        <v>249.40000000000009</v>
      </c>
      <c r="N651" s="67">
        <f t="shared" si="19"/>
        <v>249.40000000000009</v>
      </c>
      <c r="T651" s="82"/>
      <c r="U651" s="3"/>
      <c r="V651" s="79"/>
      <c r="W651" s="75"/>
    </row>
    <row r="652" spans="1:24" ht="15.75">
      <c r="A652" s="28" t="s">
        <v>3320</v>
      </c>
      <c r="B652" s="229" t="s">
        <v>1651</v>
      </c>
      <c r="C652" s="3"/>
      <c r="D652" s="3"/>
      <c r="E652" s="9" t="s">
        <v>279</v>
      </c>
      <c r="F652" s="9" t="s">
        <v>279</v>
      </c>
      <c r="G652" s="9" t="s">
        <v>279</v>
      </c>
      <c r="H652" s="9" t="s">
        <v>279</v>
      </c>
      <c r="I652" s="9">
        <v>246.19999999999982</v>
      </c>
      <c r="J652" s="9" t="s">
        <v>279</v>
      </c>
      <c r="K652" s="9" t="s">
        <v>279</v>
      </c>
      <c r="L652" s="9" t="s">
        <v>279</v>
      </c>
      <c r="N652" s="67">
        <f t="shared" si="19"/>
        <v>246.19999999999982</v>
      </c>
      <c r="T652" s="82"/>
      <c r="U652" s="3"/>
      <c r="V652" s="79"/>
      <c r="W652" s="75"/>
    </row>
    <row r="653" spans="1:24" ht="15.75">
      <c r="A653" s="28" t="s">
        <v>3321</v>
      </c>
      <c r="B653" s="63" t="s">
        <v>3386</v>
      </c>
      <c r="C653" s="3"/>
      <c r="D653" s="3"/>
      <c r="E653" s="9" t="s">
        <v>279</v>
      </c>
      <c r="F653" s="9" t="s">
        <v>279</v>
      </c>
      <c r="G653" s="9" t="s">
        <v>279</v>
      </c>
      <c r="H653" s="9" t="s">
        <v>279</v>
      </c>
      <c r="I653" s="9" t="s">
        <v>279</v>
      </c>
      <c r="J653" s="9" t="s">
        <v>279</v>
      </c>
      <c r="K653" s="9" t="s">
        <v>279</v>
      </c>
      <c r="L653" s="9">
        <v>239.69999999999982</v>
      </c>
      <c r="N653" s="67">
        <f t="shared" si="19"/>
        <v>239.69999999999982</v>
      </c>
      <c r="T653" s="82"/>
      <c r="U653" s="3"/>
      <c r="V653" s="79"/>
      <c r="W653" s="75"/>
    </row>
    <row r="654" spans="1:24" ht="15.75">
      <c r="A654" s="28" t="s">
        <v>3322</v>
      </c>
      <c r="B654" s="63" t="s">
        <v>3373</v>
      </c>
      <c r="C654" s="3"/>
      <c r="D654" s="3"/>
      <c r="E654" s="9" t="s">
        <v>279</v>
      </c>
      <c r="F654" s="9" t="s">
        <v>279</v>
      </c>
      <c r="G654" s="9" t="s">
        <v>279</v>
      </c>
      <c r="H654" s="9" t="s">
        <v>279</v>
      </c>
      <c r="I654" s="9" t="s">
        <v>279</v>
      </c>
      <c r="J654" s="9" t="s">
        <v>279</v>
      </c>
      <c r="K654" s="9" t="s">
        <v>279</v>
      </c>
      <c r="L654" s="9">
        <v>236.19999999999936</v>
      </c>
      <c r="N654" s="67">
        <f t="shared" si="19"/>
        <v>236.19999999999936</v>
      </c>
      <c r="T654" s="82"/>
      <c r="U654" s="3"/>
      <c r="V654" s="79"/>
      <c r="W654" s="75"/>
    </row>
    <row r="655" spans="1:24" ht="15.75">
      <c r="A655" s="28" t="s">
        <v>3323</v>
      </c>
      <c r="B655" s="229" t="s">
        <v>1676</v>
      </c>
      <c r="C655" s="3"/>
      <c r="D655" s="3"/>
      <c r="E655" s="9" t="s">
        <v>279</v>
      </c>
      <c r="F655" s="9" t="s">
        <v>279</v>
      </c>
      <c r="G655" s="9" t="s">
        <v>279</v>
      </c>
      <c r="H655" s="9" t="s">
        <v>279</v>
      </c>
      <c r="I655" s="9">
        <v>235</v>
      </c>
      <c r="J655" s="9" t="s">
        <v>279</v>
      </c>
      <c r="K655" s="9" t="s">
        <v>279</v>
      </c>
      <c r="L655" s="9" t="s">
        <v>279</v>
      </c>
      <c r="N655" s="67">
        <f t="shared" si="19"/>
        <v>235</v>
      </c>
      <c r="T655" s="82"/>
      <c r="U655" s="3"/>
      <c r="V655" s="79"/>
      <c r="W655" s="75"/>
    </row>
    <row r="656" spans="1:24" ht="15.75">
      <c r="A656" s="28" t="s">
        <v>3324</v>
      </c>
      <c r="B656" s="277" t="s">
        <v>2028</v>
      </c>
      <c r="C656" s="3"/>
      <c r="D656" s="3"/>
      <c r="E656" s="9" t="s">
        <v>279</v>
      </c>
      <c r="F656" s="9" t="s">
        <v>279</v>
      </c>
      <c r="G656" s="9" t="s">
        <v>279</v>
      </c>
      <c r="H656" s="9" t="s">
        <v>279</v>
      </c>
      <c r="I656" s="9" t="s">
        <v>279</v>
      </c>
      <c r="J656" s="9" t="s">
        <v>279</v>
      </c>
      <c r="K656" s="9">
        <v>225.30000000000041</v>
      </c>
      <c r="L656" s="9" t="s">
        <v>279</v>
      </c>
      <c r="N656" s="67">
        <f t="shared" si="19"/>
        <v>225.30000000000041</v>
      </c>
      <c r="T656" s="82"/>
      <c r="U656" s="3"/>
      <c r="V656" s="79"/>
      <c r="W656" s="75"/>
    </row>
    <row r="657" spans="1:23" ht="15.75">
      <c r="A657" s="28" t="s">
        <v>3325</v>
      </c>
      <c r="B657" s="63" t="s">
        <v>3367</v>
      </c>
      <c r="C657" s="3"/>
      <c r="D657" s="3"/>
      <c r="E657" s="9" t="s">
        <v>279</v>
      </c>
      <c r="F657" s="9" t="s">
        <v>279</v>
      </c>
      <c r="G657" s="9" t="s">
        <v>279</v>
      </c>
      <c r="H657" s="9" t="s">
        <v>279</v>
      </c>
      <c r="I657" s="9" t="s">
        <v>279</v>
      </c>
      <c r="J657" s="9" t="s">
        <v>279</v>
      </c>
      <c r="K657" s="9" t="s">
        <v>279</v>
      </c>
      <c r="L657" s="9">
        <v>211.50000000000045</v>
      </c>
      <c r="N657" s="67">
        <f t="shared" si="19"/>
        <v>211.50000000000045</v>
      </c>
      <c r="T657" s="82"/>
      <c r="U657" s="3"/>
      <c r="V657" s="79"/>
      <c r="W657" s="75"/>
    </row>
    <row r="658" spans="1:23" ht="15.75">
      <c r="A658" s="28" t="s">
        <v>3326</v>
      </c>
      <c r="B658" s="63" t="s">
        <v>784</v>
      </c>
      <c r="E658" s="9" t="s">
        <v>279</v>
      </c>
      <c r="F658" s="9" t="s">
        <v>279</v>
      </c>
      <c r="G658" s="9" t="s">
        <v>279</v>
      </c>
      <c r="H658" s="9">
        <v>207.49999999999955</v>
      </c>
      <c r="I658" s="9" t="s">
        <v>279</v>
      </c>
      <c r="J658" s="9" t="s">
        <v>279</v>
      </c>
      <c r="K658" s="9" t="s">
        <v>279</v>
      </c>
      <c r="L658" s="9" t="s">
        <v>279</v>
      </c>
      <c r="N658" s="67">
        <f t="shared" si="19"/>
        <v>207.49999999999955</v>
      </c>
      <c r="T658" s="82"/>
      <c r="U658" s="3"/>
      <c r="V658" s="79"/>
      <c r="W658" s="75"/>
    </row>
    <row r="659" spans="1:23" ht="15.75">
      <c r="A659" s="28" t="s">
        <v>3327</v>
      </c>
      <c r="B659" s="63" t="s">
        <v>3395</v>
      </c>
      <c r="C659" s="3"/>
      <c r="D659" s="3"/>
      <c r="E659" s="9" t="s">
        <v>279</v>
      </c>
      <c r="F659" s="9" t="s">
        <v>279</v>
      </c>
      <c r="G659" s="9" t="s">
        <v>279</v>
      </c>
      <c r="H659" s="9" t="s">
        <v>279</v>
      </c>
      <c r="I659" s="9" t="s">
        <v>279</v>
      </c>
      <c r="J659" s="9" t="s">
        <v>279</v>
      </c>
      <c r="K659" s="9" t="s">
        <v>279</v>
      </c>
      <c r="L659" s="9">
        <v>207.00000000000045</v>
      </c>
      <c r="N659" s="67">
        <f t="shared" si="19"/>
        <v>207.00000000000045</v>
      </c>
      <c r="T659" s="82"/>
      <c r="U659" s="3"/>
      <c r="V659" s="79"/>
      <c r="W659" s="75"/>
    </row>
    <row r="660" spans="1:23" ht="15.75">
      <c r="A660" s="28" t="s">
        <v>3328</v>
      </c>
      <c r="B660" s="63" t="s">
        <v>3394</v>
      </c>
      <c r="C660" s="3"/>
      <c r="D660" s="3"/>
      <c r="E660" s="9" t="s">
        <v>279</v>
      </c>
      <c r="F660" s="9" t="s">
        <v>279</v>
      </c>
      <c r="G660" s="9" t="s">
        <v>279</v>
      </c>
      <c r="H660" s="9" t="s">
        <v>279</v>
      </c>
      <c r="I660" s="9" t="s">
        <v>279</v>
      </c>
      <c r="J660" s="9" t="s">
        <v>279</v>
      </c>
      <c r="K660" s="9" t="s">
        <v>279</v>
      </c>
      <c r="L660" s="9">
        <v>205.20000000000027</v>
      </c>
      <c r="N660" s="67">
        <f t="shared" si="19"/>
        <v>205.20000000000027</v>
      </c>
      <c r="T660" s="82"/>
      <c r="U660" s="3"/>
      <c r="V660" s="79"/>
      <c r="W660" s="75"/>
    </row>
    <row r="661" spans="1:23" ht="15.75">
      <c r="A661" s="28" t="s">
        <v>3329</v>
      </c>
      <c r="B661" s="63" t="s">
        <v>774</v>
      </c>
      <c r="E661" s="9" t="s">
        <v>279</v>
      </c>
      <c r="F661" s="9" t="s">
        <v>279</v>
      </c>
      <c r="G661" s="9" t="s">
        <v>279</v>
      </c>
      <c r="H661" s="9">
        <v>199.14999999999964</v>
      </c>
      <c r="I661" s="9" t="s">
        <v>279</v>
      </c>
      <c r="J661" s="9" t="s">
        <v>279</v>
      </c>
      <c r="K661" s="9" t="s">
        <v>279</v>
      </c>
      <c r="L661" s="9" t="s">
        <v>279</v>
      </c>
      <c r="N661" s="67">
        <f t="shared" si="19"/>
        <v>199.14999999999964</v>
      </c>
      <c r="T661" s="82"/>
      <c r="U661" s="3"/>
      <c r="V661" s="79"/>
      <c r="W661" s="75"/>
    </row>
    <row r="662" spans="1:23" ht="15.75">
      <c r="A662" s="28" t="s">
        <v>3330</v>
      </c>
      <c r="B662" s="229" t="s">
        <v>1650</v>
      </c>
      <c r="C662" s="3"/>
      <c r="D662" s="3"/>
      <c r="E662" s="9" t="s">
        <v>279</v>
      </c>
      <c r="F662" s="9" t="s">
        <v>279</v>
      </c>
      <c r="G662" s="9" t="s">
        <v>279</v>
      </c>
      <c r="H662" s="9" t="s">
        <v>279</v>
      </c>
      <c r="I662" s="9">
        <v>197.79999999999973</v>
      </c>
      <c r="J662" s="9" t="s">
        <v>279</v>
      </c>
      <c r="K662" s="9" t="s">
        <v>279</v>
      </c>
      <c r="L662" s="9" t="s">
        <v>279</v>
      </c>
      <c r="N662" s="67">
        <f t="shared" si="19"/>
        <v>197.79999999999973</v>
      </c>
      <c r="T662" s="82"/>
      <c r="U662" s="3"/>
      <c r="V662" s="79"/>
      <c r="W662" s="75"/>
    </row>
    <row r="663" spans="1:23" ht="15.75">
      <c r="A663" s="28" t="s">
        <v>3331</v>
      </c>
      <c r="B663" s="63" t="s">
        <v>3375</v>
      </c>
      <c r="C663" s="3"/>
      <c r="D663" s="3"/>
      <c r="E663" s="9" t="s">
        <v>279</v>
      </c>
      <c r="F663" s="9" t="s">
        <v>279</v>
      </c>
      <c r="G663" s="9" t="s">
        <v>279</v>
      </c>
      <c r="H663" s="9" t="s">
        <v>279</v>
      </c>
      <c r="I663" s="9" t="s">
        <v>279</v>
      </c>
      <c r="J663" s="9" t="s">
        <v>279</v>
      </c>
      <c r="K663" s="9" t="s">
        <v>279</v>
      </c>
      <c r="L663" s="9">
        <v>189.599999999999</v>
      </c>
      <c r="N663" s="67">
        <f t="shared" si="19"/>
        <v>189.599999999999</v>
      </c>
      <c r="T663" s="82"/>
      <c r="U663" s="3"/>
      <c r="V663" s="79"/>
      <c r="W663" s="75"/>
    </row>
    <row r="664" spans="1:23" ht="15.75">
      <c r="A664" s="28" t="s">
        <v>3332</v>
      </c>
      <c r="B664" s="63" t="s">
        <v>3372</v>
      </c>
      <c r="C664" s="3"/>
      <c r="D664" s="3"/>
      <c r="E664" s="9" t="s">
        <v>279</v>
      </c>
      <c r="F664" s="9" t="s">
        <v>279</v>
      </c>
      <c r="G664" s="9" t="s">
        <v>279</v>
      </c>
      <c r="H664" s="9" t="s">
        <v>279</v>
      </c>
      <c r="I664" s="9" t="s">
        <v>279</v>
      </c>
      <c r="J664" s="9" t="s">
        <v>279</v>
      </c>
      <c r="K664" s="9" t="s">
        <v>279</v>
      </c>
      <c r="L664" s="9">
        <v>179.09999999999945</v>
      </c>
      <c r="N664" s="67">
        <f t="shared" si="19"/>
        <v>179.09999999999945</v>
      </c>
      <c r="T664" s="82"/>
      <c r="U664" s="3"/>
      <c r="V664" s="79"/>
      <c r="W664" s="75"/>
    </row>
    <row r="665" spans="1:23" ht="15.75">
      <c r="A665" s="28" t="s">
        <v>3333</v>
      </c>
      <c r="B665" s="277" t="s">
        <v>3366</v>
      </c>
      <c r="C665" s="3"/>
      <c r="D665" s="3"/>
      <c r="E665" s="9" t="s">
        <v>279</v>
      </c>
      <c r="F665" s="9" t="s">
        <v>279</v>
      </c>
      <c r="G665" s="9" t="s">
        <v>279</v>
      </c>
      <c r="H665" s="9" t="s">
        <v>279</v>
      </c>
      <c r="I665" s="9" t="s">
        <v>279</v>
      </c>
      <c r="J665" s="9" t="s">
        <v>279</v>
      </c>
      <c r="K665" s="9" t="s">
        <v>279</v>
      </c>
      <c r="L665" s="9">
        <v>170</v>
      </c>
      <c r="N665" s="67">
        <f t="shared" si="19"/>
        <v>170</v>
      </c>
      <c r="T665" s="82"/>
      <c r="U665" s="3"/>
      <c r="V665" s="79"/>
      <c r="W665" s="75"/>
    </row>
    <row r="666" spans="1:23" ht="15.75">
      <c r="A666" s="28" t="s">
        <v>3334</v>
      </c>
      <c r="B666" s="63" t="s">
        <v>179</v>
      </c>
      <c r="E666" s="9">
        <v>112.09999999999991</v>
      </c>
      <c r="F666" s="9" t="s">
        <v>279</v>
      </c>
      <c r="G666" s="9" t="s">
        <v>279</v>
      </c>
      <c r="H666" s="9" t="s">
        <v>279</v>
      </c>
      <c r="I666" s="9" t="s">
        <v>279</v>
      </c>
      <c r="J666" s="9" t="s">
        <v>279</v>
      </c>
      <c r="K666" s="9" t="s">
        <v>279</v>
      </c>
      <c r="L666" s="9" t="s">
        <v>279</v>
      </c>
      <c r="N666" s="67">
        <f t="shared" si="19"/>
        <v>112.09999999999991</v>
      </c>
      <c r="T666" s="82"/>
      <c r="U666" s="3"/>
      <c r="V666" s="79"/>
      <c r="W666" s="75"/>
    </row>
    <row r="667" spans="1:23" ht="15.75">
      <c r="A667" s="28" t="s">
        <v>3335</v>
      </c>
      <c r="B667" s="63" t="s">
        <v>3378</v>
      </c>
      <c r="C667" s="3"/>
      <c r="D667" s="3"/>
      <c r="E667" s="9" t="s">
        <v>279</v>
      </c>
      <c r="F667" s="9" t="s">
        <v>279</v>
      </c>
      <c r="G667" s="9" t="s">
        <v>279</v>
      </c>
      <c r="H667" s="9" t="s">
        <v>279</v>
      </c>
      <c r="I667" s="9" t="s">
        <v>279</v>
      </c>
      <c r="J667" s="9" t="s">
        <v>279</v>
      </c>
      <c r="K667" s="9" t="s">
        <v>279</v>
      </c>
      <c r="L667" s="9">
        <v>97.400000000000091</v>
      </c>
      <c r="N667" s="67">
        <f t="shared" si="19"/>
        <v>97.400000000000091</v>
      </c>
      <c r="T667" s="82"/>
      <c r="U667" s="3"/>
      <c r="V667" s="79"/>
      <c r="W667" s="75"/>
    </row>
    <row r="668" spans="1:23" ht="15.75">
      <c r="A668" s="28" t="s">
        <v>3336</v>
      </c>
      <c r="B668" s="63" t="s">
        <v>3368</v>
      </c>
      <c r="C668" s="3"/>
      <c r="D668" s="3"/>
      <c r="E668" s="9" t="s">
        <v>279</v>
      </c>
      <c r="F668" s="9" t="s">
        <v>279</v>
      </c>
      <c r="G668" s="9" t="s">
        <v>279</v>
      </c>
      <c r="H668" s="9" t="s">
        <v>279</v>
      </c>
      <c r="I668" s="9" t="s">
        <v>279</v>
      </c>
      <c r="J668" s="9" t="s">
        <v>279</v>
      </c>
      <c r="K668" s="9" t="s">
        <v>279</v>
      </c>
      <c r="L668" s="9">
        <v>91.200000000000045</v>
      </c>
      <c r="N668" s="67">
        <f t="shared" si="19"/>
        <v>91.200000000000045</v>
      </c>
      <c r="T668" s="82"/>
      <c r="U668" s="3"/>
      <c r="V668" s="79"/>
      <c r="W668" s="75"/>
    </row>
    <row r="669" spans="1:23" ht="15.75">
      <c r="A669" s="28" t="s">
        <v>3337</v>
      </c>
      <c r="B669" s="63" t="s">
        <v>3376</v>
      </c>
      <c r="E669" s="9" t="s">
        <v>279</v>
      </c>
      <c r="F669" s="9" t="s">
        <v>279</v>
      </c>
      <c r="G669" s="9" t="s">
        <v>279</v>
      </c>
      <c r="H669" s="9" t="s">
        <v>279</v>
      </c>
      <c r="I669" s="9" t="s">
        <v>279</v>
      </c>
      <c r="J669" s="9" t="s">
        <v>279</v>
      </c>
      <c r="K669" s="9" t="s">
        <v>279</v>
      </c>
      <c r="L669" s="9">
        <v>85.399999999999636</v>
      </c>
      <c r="N669" s="67">
        <f t="shared" si="19"/>
        <v>85.399999999999636</v>
      </c>
      <c r="T669" s="82"/>
      <c r="U669" s="3"/>
      <c r="V669" s="79"/>
      <c r="W669" s="75"/>
    </row>
    <row r="670" spans="1:23" ht="15.75">
      <c r="A670" s="28" t="s">
        <v>3338</v>
      </c>
      <c r="B670" s="229" t="s">
        <v>1648</v>
      </c>
      <c r="C670" s="3"/>
      <c r="D670" s="3"/>
      <c r="E670" s="9" t="s">
        <v>279</v>
      </c>
      <c r="F670" s="9" t="s">
        <v>279</v>
      </c>
      <c r="G670" s="9" t="s">
        <v>279</v>
      </c>
      <c r="H670" s="9" t="s">
        <v>279</v>
      </c>
      <c r="I670" s="9">
        <v>63.500000000000455</v>
      </c>
      <c r="J670" s="9" t="s">
        <v>279</v>
      </c>
      <c r="K670" s="9" t="s">
        <v>279</v>
      </c>
      <c r="L670" s="9" t="s">
        <v>279</v>
      </c>
      <c r="N670" s="67">
        <f t="shared" si="19"/>
        <v>63.500000000000455</v>
      </c>
      <c r="T670" s="82"/>
      <c r="U670" s="3"/>
      <c r="V670" s="79"/>
      <c r="W670" s="75"/>
    </row>
    <row r="671" spans="1:23" ht="15.75">
      <c r="A671" s="28" t="s">
        <v>4129</v>
      </c>
      <c r="B671" s="63" t="s">
        <v>3370</v>
      </c>
      <c r="C671" s="3"/>
      <c r="D671" s="3"/>
      <c r="E671" s="9" t="s">
        <v>279</v>
      </c>
      <c r="F671" s="9" t="s">
        <v>279</v>
      </c>
      <c r="G671" s="9" t="s">
        <v>279</v>
      </c>
      <c r="H671" s="9" t="s">
        <v>279</v>
      </c>
      <c r="I671" s="9" t="s">
        <v>279</v>
      </c>
      <c r="J671" s="9" t="s">
        <v>279</v>
      </c>
      <c r="K671" s="9" t="s">
        <v>279</v>
      </c>
      <c r="L671" s="9">
        <v>49.399999999999636</v>
      </c>
      <c r="N671" s="67">
        <f t="shared" si="19"/>
        <v>49.399999999999636</v>
      </c>
      <c r="T671" s="82"/>
      <c r="U671" s="3"/>
      <c r="V671" s="79"/>
      <c r="W671" s="75"/>
    </row>
    <row r="672" spans="1:23" ht="15">
      <c r="A672" s="28" t="s">
        <v>4130</v>
      </c>
      <c r="B672" s="63" t="s">
        <v>3377</v>
      </c>
      <c r="C672" s="3"/>
      <c r="D672" s="3"/>
      <c r="E672" s="9" t="s">
        <v>279</v>
      </c>
      <c r="F672" s="9" t="s">
        <v>279</v>
      </c>
      <c r="G672" s="9" t="s">
        <v>279</v>
      </c>
      <c r="H672" s="9" t="s">
        <v>279</v>
      </c>
      <c r="I672" s="9" t="s">
        <v>279</v>
      </c>
      <c r="J672" s="9" t="s">
        <v>279</v>
      </c>
      <c r="K672" s="9" t="s">
        <v>279</v>
      </c>
      <c r="L672" s="9">
        <v>35.400000000000091</v>
      </c>
      <c r="N672" s="67">
        <f t="shared" si="19"/>
        <v>35.400000000000091</v>
      </c>
    </row>
    <row r="673" spans="1:24" ht="15">
      <c r="A673" s="28" t="s">
        <v>4131</v>
      </c>
      <c r="B673" s="63" t="s">
        <v>3380</v>
      </c>
      <c r="C673" s="3"/>
      <c r="D673" s="3"/>
      <c r="E673" s="9" t="s">
        <v>279</v>
      </c>
      <c r="F673" s="9" t="s">
        <v>279</v>
      </c>
      <c r="G673" s="9" t="s">
        <v>279</v>
      </c>
      <c r="H673" s="9" t="s">
        <v>279</v>
      </c>
      <c r="I673" s="9" t="s">
        <v>279</v>
      </c>
      <c r="J673" s="9" t="s">
        <v>279</v>
      </c>
      <c r="K673" s="9" t="s">
        <v>279</v>
      </c>
      <c r="L673" s="9">
        <v>21</v>
      </c>
      <c r="N673" s="67">
        <f t="shared" si="19"/>
        <v>21</v>
      </c>
    </row>
    <row r="674" spans="1:24" ht="15">
      <c r="A674" s="28"/>
      <c r="B674" s="63"/>
      <c r="E674" s="9"/>
      <c r="L674" s="69"/>
    </row>
    <row r="675" spans="1:24" ht="15">
      <c r="A675" s="28"/>
      <c r="B675" s="63"/>
      <c r="E675" s="9"/>
      <c r="L675" s="69"/>
    </row>
    <row r="676" spans="1:24" ht="15">
      <c r="B676" s="63"/>
      <c r="E676" s="9"/>
      <c r="L676" s="69"/>
    </row>
    <row r="677" spans="1:24" ht="25.5">
      <c r="A677" s="23" t="s">
        <v>175</v>
      </c>
      <c r="L677" s="69"/>
    </row>
    <row r="678" spans="1:24">
      <c r="L678" s="69"/>
    </row>
    <row r="679" spans="1:24" ht="15">
      <c r="A679" s="39"/>
      <c r="B679" s="39"/>
      <c r="C679" s="39"/>
      <c r="D679" s="39"/>
      <c r="E679" s="61">
        <v>2016</v>
      </c>
      <c r="F679" s="61">
        <v>2017</v>
      </c>
      <c r="G679" s="61">
        <v>2018</v>
      </c>
      <c r="H679" s="61">
        <v>2019</v>
      </c>
      <c r="I679" s="61">
        <v>2020</v>
      </c>
      <c r="J679" s="61">
        <v>2021</v>
      </c>
      <c r="K679" s="61">
        <v>2022</v>
      </c>
      <c r="L679" s="61">
        <v>2023</v>
      </c>
      <c r="N679" s="70" t="s">
        <v>40</v>
      </c>
    </row>
    <row r="680" spans="1:24" ht="15">
      <c r="A680" s="28" t="s">
        <v>0</v>
      </c>
      <c r="B680" s="63" t="s">
        <v>11</v>
      </c>
      <c r="E680" s="214">
        <v>615.20000000000005</v>
      </c>
      <c r="F680" s="214">
        <v>1225.5</v>
      </c>
      <c r="G680" s="9">
        <v>307.5</v>
      </c>
      <c r="H680" s="9">
        <v>640.29999999999927</v>
      </c>
      <c r="I680" s="212">
        <v>976.99999999999818</v>
      </c>
      <c r="J680" s="213">
        <v>969.19999999999982</v>
      </c>
      <c r="K680" s="9">
        <v>851.10000000000036</v>
      </c>
      <c r="L680" s="9">
        <v>717.80000000000018</v>
      </c>
      <c r="N680" s="67">
        <f t="shared" ref="N680:N711" si="20">SUM(E680:L680)</f>
        <v>6303.5999999999976</v>
      </c>
      <c r="P680" t="s">
        <v>2457</v>
      </c>
      <c r="S680" t="s">
        <v>1760</v>
      </c>
      <c r="T680" s="63"/>
      <c r="U680" s="63"/>
      <c r="V680" s="360"/>
      <c r="W680" s="337"/>
      <c r="X680" s="63"/>
    </row>
    <row r="681" spans="1:24" ht="15">
      <c r="A681" s="28" t="s">
        <v>2</v>
      </c>
      <c r="B681" s="63" t="s">
        <v>31</v>
      </c>
      <c r="E681" s="217">
        <v>506.4</v>
      </c>
      <c r="F681" s="9">
        <v>479.8</v>
      </c>
      <c r="G681" s="217">
        <v>428.3</v>
      </c>
      <c r="H681" s="217">
        <v>780.30000000000018</v>
      </c>
      <c r="I681" s="9">
        <v>542.60000000000036</v>
      </c>
      <c r="J681" s="217">
        <v>847.10000000000036</v>
      </c>
      <c r="K681" s="9">
        <v>685.90000000000055</v>
      </c>
      <c r="L681" s="9">
        <v>942.49999999999955</v>
      </c>
      <c r="N681" s="67">
        <f t="shared" si="20"/>
        <v>5212.9000000000015</v>
      </c>
      <c r="P681" t="s">
        <v>2458</v>
      </c>
      <c r="S681" s="21" t="s">
        <v>2459</v>
      </c>
      <c r="T681" s="277"/>
      <c r="U681" s="63"/>
      <c r="V681" s="347"/>
      <c r="W681" s="337"/>
      <c r="X681" s="63"/>
    </row>
    <row r="682" spans="1:24" ht="15">
      <c r="A682" s="28" t="s">
        <v>3</v>
      </c>
      <c r="B682" s="63" t="s">
        <v>9</v>
      </c>
      <c r="E682" s="9">
        <v>296.89999999999998</v>
      </c>
      <c r="F682" s="9">
        <v>471.3</v>
      </c>
      <c r="G682" s="214">
        <v>927.95</v>
      </c>
      <c r="H682" s="9">
        <v>668.90000000000055</v>
      </c>
      <c r="I682" s="9">
        <v>620.69999999999982</v>
      </c>
      <c r="J682" s="9">
        <v>410.59999999999945</v>
      </c>
      <c r="K682" s="212">
        <v>990.09999999999945</v>
      </c>
      <c r="L682" s="9">
        <v>784.79999999999973</v>
      </c>
      <c r="N682" s="67">
        <f t="shared" si="20"/>
        <v>5171.2499999999982</v>
      </c>
      <c r="P682" t="s">
        <v>281</v>
      </c>
      <c r="S682" t="s">
        <v>1759</v>
      </c>
      <c r="T682" s="225"/>
      <c r="U682" s="63"/>
      <c r="V682" s="347"/>
      <c r="W682" s="337"/>
      <c r="X682" s="63"/>
    </row>
    <row r="683" spans="1:24" ht="15">
      <c r="A683" s="28" t="s">
        <v>5</v>
      </c>
      <c r="B683" s="63" t="s">
        <v>17</v>
      </c>
      <c r="E683" s="213">
        <v>534.4</v>
      </c>
      <c r="F683" s="9">
        <v>530.65</v>
      </c>
      <c r="G683" s="9">
        <v>363.85</v>
      </c>
      <c r="H683" s="9">
        <v>539.09999999999991</v>
      </c>
      <c r="I683" s="217">
        <v>726.09999999999991</v>
      </c>
      <c r="J683" s="9">
        <v>719.5</v>
      </c>
      <c r="K683" s="214">
        <v>1017.0999999999995</v>
      </c>
      <c r="L683" s="9">
        <v>715.29999999999973</v>
      </c>
      <c r="N683" s="67">
        <f t="shared" si="20"/>
        <v>5145.9999999999982</v>
      </c>
      <c r="P683" t="s">
        <v>2544</v>
      </c>
      <c r="S683" s="21" t="s">
        <v>1759</v>
      </c>
      <c r="T683" s="277"/>
      <c r="U683" s="63"/>
      <c r="V683" s="347"/>
      <c r="W683" s="337"/>
      <c r="X683" s="63"/>
    </row>
    <row r="684" spans="1:24" ht="15">
      <c r="A684" s="28" t="s">
        <v>7</v>
      </c>
      <c r="B684" s="63" t="s">
        <v>21</v>
      </c>
      <c r="E684" s="9">
        <v>202.1</v>
      </c>
      <c r="F684" s="9">
        <v>423.6</v>
      </c>
      <c r="G684" s="217">
        <v>521.29999999999995</v>
      </c>
      <c r="H684" s="9">
        <v>645.80000000000064</v>
      </c>
      <c r="I684" s="9">
        <v>515.39999999999918</v>
      </c>
      <c r="J684" s="217">
        <v>860.00000000000091</v>
      </c>
      <c r="K684" s="217">
        <v>916.89999999999827</v>
      </c>
      <c r="L684" s="217">
        <v>1045.5999999999995</v>
      </c>
      <c r="N684" s="67">
        <f t="shared" si="20"/>
        <v>5130.6999999999989</v>
      </c>
      <c r="P684" t="s">
        <v>4908</v>
      </c>
      <c r="S684" s="21" t="s">
        <v>2459</v>
      </c>
      <c r="T684" s="225"/>
      <c r="U684" s="63"/>
      <c r="V684" s="347"/>
      <c r="W684" s="337"/>
      <c r="X684" s="63"/>
    </row>
    <row r="685" spans="1:24" ht="15">
      <c r="A685" s="28" t="s">
        <v>8</v>
      </c>
      <c r="B685" s="63" t="s">
        <v>143</v>
      </c>
      <c r="E685" s="9" t="s">
        <v>279</v>
      </c>
      <c r="F685" s="9">
        <v>450.55</v>
      </c>
      <c r="G685" s="212">
        <v>570.20000000000005</v>
      </c>
      <c r="H685" s="214">
        <v>839.09999999999991</v>
      </c>
      <c r="I685" s="214">
        <v>1012.1000000000001</v>
      </c>
      <c r="J685" s="9">
        <v>564.29999999999973</v>
      </c>
      <c r="K685" s="9">
        <v>783.00000000000091</v>
      </c>
      <c r="L685" s="9">
        <v>887.59999999999854</v>
      </c>
      <c r="N685" s="67">
        <f t="shared" si="20"/>
        <v>5106.8499999999985</v>
      </c>
      <c r="P685" t="s">
        <v>1319</v>
      </c>
      <c r="S685" s="21" t="s">
        <v>1761</v>
      </c>
      <c r="T685" s="225"/>
      <c r="U685" s="63"/>
      <c r="V685" s="347"/>
      <c r="W685" s="337"/>
      <c r="X685" s="63"/>
    </row>
    <row r="686" spans="1:24" ht="15">
      <c r="A686" s="28" t="s">
        <v>10</v>
      </c>
      <c r="B686" s="63" t="s">
        <v>27</v>
      </c>
      <c r="E686" s="217">
        <v>409.1</v>
      </c>
      <c r="F686" s="213">
        <v>829.35</v>
      </c>
      <c r="G686" s="9">
        <v>368.9</v>
      </c>
      <c r="H686" s="9">
        <v>460.19999999999914</v>
      </c>
      <c r="I686" s="9">
        <v>491.29999999999927</v>
      </c>
      <c r="J686" s="212">
        <v>997.30000000000064</v>
      </c>
      <c r="K686" s="9">
        <v>549.29999999999882</v>
      </c>
      <c r="L686" s="9">
        <v>840.59999999999991</v>
      </c>
      <c r="N686" s="67">
        <f t="shared" si="20"/>
        <v>4946.0499999999975</v>
      </c>
      <c r="P686" t="s">
        <v>2460</v>
      </c>
      <c r="T686" s="63"/>
      <c r="U686" s="63"/>
      <c r="V686" s="360"/>
      <c r="W686" s="337"/>
      <c r="X686" s="63"/>
    </row>
    <row r="687" spans="1:24" ht="15">
      <c r="A687" s="28" t="s">
        <v>12</v>
      </c>
      <c r="B687" s="63" t="s">
        <v>142</v>
      </c>
      <c r="E687" s="9" t="s">
        <v>279</v>
      </c>
      <c r="F687" s="217">
        <v>579.9</v>
      </c>
      <c r="G687" s="9">
        <v>379.1</v>
      </c>
      <c r="H687" s="9">
        <v>643.00000000000045</v>
      </c>
      <c r="I687" s="9">
        <v>501.50000000000023</v>
      </c>
      <c r="J687" s="9">
        <v>748.29999999999882</v>
      </c>
      <c r="K687" s="9">
        <v>911.49999999999955</v>
      </c>
      <c r="L687" s="217">
        <v>1083.8000000000006</v>
      </c>
      <c r="N687" s="67">
        <f t="shared" si="20"/>
        <v>4847.1000000000004</v>
      </c>
      <c r="P687" t="s">
        <v>306</v>
      </c>
      <c r="T687" s="277"/>
      <c r="U687" s="63"/>
      <c r="V687" s="347"/>
      <c r="W687" s="337"/>
      <c r="X687" s="63"/>
    </row>
    <row r="688" spans="1:24" ht="15">
      <c r="A688" s="28" t="s">
        <v>14</v>
      </c>
      <c r="B688" s="63" t="s">
        <v>141</v>
      </c>
      <c r="E688" s="9" t="s">
        <v>279</v>
      </c>
      <c r="F688" s="9">
        <v>364.5</v>
      </c>
      <c r="G688" s="9">
        <v>278</v>
      </c>
      <c r="H688" s="9">
        <v>557.7999999999995</v>
      </c>
      <c r="I688" s="213">
        <v>872.39999999999964</v>
      </c>
      <c r="J688" s="217">
        <v>846.40000000000009</v>
      </c>
      <c r="K688" s="9">
        <v>882.49999999999955</v>
      </c>
      <c r="L688" s="9">
        <v>1007.4000000000001</v>
      </c>
      <c r="N688" s="67">
        <f t="shared" si="20"/>
        <v>4808.9999999999982</v>
      </c>
      <c r="P688" t="s">
        <v>333</v>
      </c>
      <c r="T688" s="277"/>
      <c r="U688" s="63"/>
      <c r="V688" s="347"/>
      <c r="W688" s="337"/>
      <c r="X688" s="63"/>
    </row>
    <row r="689" spans="1:24" ht="15">
      <c r="A689" s="28" t="s">
        <v>16</v>
      </c>
      <c r="B689" s="63" t="s">
        <v>37</v>
      </c>
      <c r="E689" s="217">
        <v>486.3</v>
      </c>
      <c r="F689" s="9">
        <v>424.75</v>
      </c>
      <c r="G689" s="9">
        <v>358.6</v>
      </c>
      <c r="H689" s="9">
        <v>461.69999999999982</v>
      </c>
      <c r="I689" s="9">
        <v>305.40000000000009</v>
      </c>
      <c r="J689" s="9">
        <v>726.99999999999955</v>
      </c>
      <c r="K689" s="213">
        <v>970.20000000000073</v>
      </c>
      <c r="L689" s="217">
        <v>1058.9000000000015</v>
      </c>
      <c r="N689" s="67">
        <f t="shared" si="20"/>
        <v>4792.8500000000022</v>
      </c>
      <c r="P689" t="s">
        <v>344</v>
      </c>
      <c r="T689" s="63"/>
      <c r="U689" s="63"/>
      <c r="V689" s="360"/>
      <c r="W689" s="337"/>
      <c r="X689" s="63"/>
    </row>
    <row r="690" spans="1:24" ht="15">
      <c r="A690" s="28" t="s">
        <v>18</v>
      </c>
      <c r="B690" s="63" t="s">
        <v>33</v>
      </c>
      <c r="E690" s="9">
        <v>361.5</v>
      </c>
      <c r="F690" s="9">
        <v>494.45</v>
      </c>
      <c r="G690" s="9">
        <v>323.5</v>
      </c>
      <c r="H690" s="9">
        <v>693.90000000000009</v>
      </c>
      <c r="I690" s="9">
        <v>365</v>
      </c>
      <c r="J690" s="9">
        <v>477.69999999999982</v>
      </c>
      <c r="K690" s="9">
        <v>894.69999999999936</v>
      </c>
      <c r="L690" s="9">
        <v>819.19999999999891</v>
      </c>
      <c r="N690" s="67">
        <f t="shared" si="20"/>
        <v>4429.9499999999989</v>
      </c>
      <c r="T690" s="225"/>
      <c r="U690" s="63"/>
      <c r="V690" s="347"/>
      <c r="W690" s="337"/>
      <c r="X690" s="63"/>
    </row>
    <row r="691" spans="1:24" ht="15">
      <c r="A691" s="28" t="s">
        <v>20</v>
      </c>
      <c r="B691" s="63" t="s">
        <v>15</v>
      </c>
      <c r="E691" s="9">
        <v>244.9</v>
      </c>
      <c r="F691" s="9">
        <v>367.55</v>
      </c>
      <c r="G691" s="217">
        <v>547</v>
      </c>
      <c r="H691" s="9">
        <v>453.099999999999</v>
      </c>
      <c r="I691" s="9">
        <v>568.29999999999973</v>
      </c>
      <c r="J691" s="9">
        <v>405.40000000000055</v>
      </c>
      <c r="K691" s="9">
        <v>847.19999999999982</v>
      </c>
      <c r="L691" s="9">
        <v>961.79999999999973</v>
      </c>
      <c r="N691" s="67">
        <f t="shared" si="20"/>
        <v>4395.2499999999982</v>
      </c>
      <c r="P691" t="s">
        <v>284</v>
      </c>
      <c r="T691" s="63"/>
      <c r="U691" s="63"/>
      <c r="V691" s="347"/>
      <c r="W691" s="337"/>
      <c r="X691" s="63"/>
    </row>
    <row r="692" spans="1:24" ht="15">
      <c r="A692" s="28" t="s">
        <v>22</v>
      </c>
      <c r="B692" s="63" t="s">
        <v>154</v>
      </c>
      <c r="E692" s="9" t="s">
        <v>279</v>
      </c>
      <c r="F692" s="9" t="s">
        <v>279</v>
      </c>
      <c r="G692" s="9">
        <v>355.3</v>
      </c>
      <c r="H692" s="9">
        <v>491.79999999999927</v>
      </c>
      <c r="I692" s="9">
        <v>524.30000000000064</v>
      </c>
      <c r="J692" s="214">
        <v>1093.7000000000003</v>
      </c>
      <c r="K692" s="217">
        <v>924.59999999999991</v>
      </c>
      <c r="L692" s="9">
        <v>910.09999999999991</v>
      </c>
      <c r="N692" s="67">
        <f t="shared" si="20"/>
        <v>4299.8</v>
      </c>
      <c r="P692" t="s">
        <v>339</v>
      </c>
      <c r="S692" s="21" t="s">
        <v>1759</v>
      </c>
      <c r="T692" s="277"/>
      <c r="U692" s="63"/>
      <c r="V692" s="347"/>
      <c r="W692" s="337"/>
      <c r="X692" s="63"/>
    </row>
    <row r="693" spans="1:24" ht="15">
      <c r="A693" s="28" t="s">
        <v>24</v>
      </c>
      <c r="B693" s="63" t="s">
        <v>748</v>
      </c>
      <c r="E693" s="9" t="s">
        <v>279</v>
      </c>
      <c r="F693" s="9" t="s">
        <v>279</v>
      </c>
      <c r="G693" s="9" t="s">
        <v>279</v>
      </c>
      <c r="H693" s="212">
        <v>824.10000000000036</v>
      </c>
      <c r="I693" s="217">
        <v>832.40000000000009</v>
      </c>
      <c r="J693" s="9">
        <v>702.69999999999982</v>
      </c>
      <c r="K693" s="9">
        <v>796.40000000000146</v>
      </c>
      <c r="L693" s="9">
        <v>1033.9000000000001</v>
      </c>
      <c r="N693" s="67">
        <f t="shared" si="20"/>
        <v>4189.5000000000018</v>
      </c>
      <c r="P693" t="s">
        <v>308</v>
      </c>
      <c r="T693" s="63"/>
      <c r="U693" s="63"/>
      <c r="V693" s="347"/>
      <c r="W693" s="337"/>
      <c r="X693" s="63"/>
    </row>
    <row r="694" spans="1:24" ht="15">
      <c r="A694" s="28" t="s">
        <v>26</v>
      </c>
      <c r="B694" s="63" t="s">
        <v>25</v>
      </c>
      <c r="E694" s="9">
        <v>316.5</v>
      </c>
      <c r="F694" s="9">
        <v>241</v>
      </c>
      <c r="G694" s="213">
        <v>553.9</v>
      </c>
      <c r="H694" s="9">
        <v>429.70000000000027</v>
      </c>
      <c r="I694" s="9">
        <v>369.79999999999973</v>
      </c>
      <c r="J694" s="9">
        <v>633.90000000000055</v>
      </c>
      <c r="K694" s="9">
        <v>734.99999999999955</v>
      </c>
      <c r="L694" s="9">
        <v>768.19999999999936</v>
      </c>
      <c r="N694" s="67">
        <f t="shared" si="20"/>
        <v>4047.9999999999995</v>
      </c>
      <c r="P694" t="s">
        <v>283</v>
      </c>
      <c r="T694" s="277"/>
      <c r="U694" s="63"/>
      <c r="V694" s="347"/>
      <c r="W694" s="337"/>
      <c r="X694" s="63"/>
    </row>
    <row r="695" spans="1:24" ht="15">
      <c r="A695" s="28" t="s">
        <v>28</v>
      </c>
      <c r="B695" s="63" t="s">
        <v>13</v>
      </c>
      <c r="E695" s="9">
        <v>180.2</v>
      </c>
      <c r="F695" s="217">
        <v>705.1</v>
      </c>
      <c r="G695" s="9">
        <v>343.1</v>
      </c>
      <c r="H695" s="213">
        <v>817.50000000000091</v>
      </c>
      <c r="I695" s="9">
        <v>283.89999999999964</v>
      </c>
      <c r="J695" s="9">
        <v>669.70000000000027</v>
      </c>
      <c r="K695" s="9">
        <v>532.45000000000027</v>
      </c>
      <c r="L695" s="9">
        <v>498.49999999999955</v>
      </c>
      <c r="N695" s="67">
        <f t="shared" si="20"/>
        <v>4030.4500000000007</v>
      </c>
      <c r="P695" t="s">
        <v>353</v>
      </c>
      <c r="T695" s="63"/>
      <c r="U695" s="63"/>
      <c r="V695" s="360"/>
      <c r="W695" s="337"/>
      <c r="X695" s="63"/>
    </row>
    <row r="696" spans="1:24" ht="15">
      <c r="A696" s="28" t="s">
        <v>30</v>
      </c>
      <c r="B696" s="63" t="s">
        <v>749</v>
      </c>
      <c r="E696" s="9" t="s">
        <v>279</v>
      </c>
      <c r="F696" s="9" t="s">
        <v>279</v>
      </c>
      <c r="G696" s="9" t="s">
        <v>279</v>
      </c>
      <c r="H696" s="217">
        <v>699.20000000000027</v>
      </c>
      <c r="I696" s="9">
        <v>598.09999999999991</v>
      </c>
      <c r="J696" s="9">
        <v>761.79999999999973</v>
      </c>
      <c r="K696" s="217">
        <v>929.49999999999864</v>
      </c>
      <c r="L696" s="9">
        <v>1002.5999999999995</v>
      </c>
      <c r="N696" s="67">
        <f t="shared" si="20"/>
        <v>3991.199999999998</v>
      </c>
      <c r="P696" t="s">
        <v>345</v>
      </c>
      <c r="T696" s="63"/>
      <c r="U696" s="63"/>
      <c r="V696" s="347"/>
      <c r="W696" s="337"/>
      <c r="X696" s="63"/>
    </row>
    <row r="697" spans="1:24" ht="15">
      <c r="A697" s="28" t="s">
        <v>32</v>
      </c>
      <c r="B697" s="63" t="s">
        <v>764</v>
      </c>
      <c r="E697" s="9" t="s">
        <v>279</v>
      </c>
      <c r="F697" s="9" t="s">
        <v>279</v>
      </c>
      <c r="G697" s="9" t="s">
        <v>279</v>
      </c>
      <c r="H697" s="217">
        <v>703.90000000000055</v>
      </c>
      <c r="I697" s="217">
        <v>807.45000000000118</v>
      </c>
      <c r="J697" s="217">
        <v>960.39999999999964</v>
      </c>
      <c r="K697" s="9">
        <v>900.00000000000045</v>
      </c>
      <c r="L697" s="9">
        <v>601.09999999999991</v>
      </c>
      <c r="N697" s="67">
        <f t="shared" si="20"/>
        <v>3972.8500000000017</v>
      </c>
      <c r="P697" t="s">
        <v>2461</v>
      </c>
      <c r="T697" s="277"/>
      <c r="U697" s="63"/>
      <c r="V697" s="347"/>
      <c r="W697" s="337"/>
      <c r="X697" s="63"/>
    </row>
    <row r="698" spans="1:24" ht="15">
      <c r="A698" s="28" t="s">
        <v>34</v>
      </c>
      <c r="B698" s="63" t="s">
        <v>800</v>
      </c>
      <c r="E698" s="9" t="s">
        <v>279</v>
      </c>
      <c r="F698" s="9" t="s">
        <v>279</v>
      </c>
      <c r="G698" s="9" t="s">
        <v>279</v>
      </c>
      <c r="H698" s="9">
        <v>443.70000000000073</v>
      </c>
      <c r="I698" s="9">
        <v>501</v>
      </c>
      <c r="J698" s="217">
        <v>841.39999999999964</v>
      </c>
      <c r="K698" s="217">
        <v>940.79999999999836</v>
      </c>
      <c r="L698" s="213">
        <v>1192.9000000000001</v>
      </c>
      <c r="N698" s="67">
        <f t="shared" si="20"/>
        <v>3919.7999999999988</v>
      </c>
      <c r="P698" t="s">
        <v>2465</v>
      </c>
      <c r="T698" s="63"/>
      <c r="U698" s="63"/>
      <c r="V698" s="360"/>
      <c r="W698" s="337"/>
      <c r="X698" s="63"/>
    </row>
    <row r="699" spans="1:24" ht="15">
      <c r="A699" s="28" t="s">
        <v>36</v>
      </c>
      <c r="B699" s="63" t="s">
        <v>155</v>
      </c>
      <c r="E699" s="9" t="s">
        <v>279</v>
      </c>
      <c r="F699" s="9" t="s">
        <v>279</v>
      </c>
      <c r="G699" s="9">
        <v>207.9</v>
      </c>
      <c r="H699" s="9">
        <v>650.79999999999905</v>
      </c>
      <c r="I699" s="9">
        <v>478.20000000000027</v>
      </c>
      <c r="J699" s="9">
        <v>660.80000000000064</v>
      </c>
      <c r="K699" s="9">
        <v>772.900000000001</v>
      </c>
      <c r="L699" s="217">
        <v>1089.4999999999995</v>
      </c>
      <c r="N699" s="67">
        <f t="shared" si="20"/>
        <v>3860.1000000000004</v>
      </c>
      <c r="P699" t="s">
        <v>298</v>
      </c>
      <c r="T699" s="63"/>
      <c r="U699" s="63"/>
      <c r="V699" s="360"/>
      <c r="W699" s="337"/>
      <c r="X699" s="63"/>
    </row>
    <row r="700" spans="1:24" ht="15">
      <c r="A700" s="28" t="s">
        <v>38</v>
      </c>
      <c r="B700" s="63" t="s">
        <v>779</v>
      </c>
      <c r="E700" s="9" t="s">
        <v>279</v>
      </c>
      <c r="F700" s="9" t="s">
        <v>279</v>
      </c>
      <c r="G700" s="9" t="s">
        <v>279</v>
      </c>
      <c r="H700" s="217">
        <v>717.59999999999991</v>
      </c>
      <c r="I700" s="9">
        <v>505.60000000000082</v>
      </c>
      <c r="J700" s="9">
        <v>800.70000000000073</v>
      </c>
      <c r="K700" s="9">
        <v>821.59999999999991</v>
      </c>
      <c r="L700" s="9">
        <v>887.70000000000027</v>
      </c>
      <c r="N700" s="67">
        <f t="shared" si="20"/>
        <v>3733.2000000000016</v>
      </c>
      <c r="P700" t="s">
        <v>293</v>
      </c>
      <c r="T700" s="277"/>
      <c r="U700" s="63"/>
      <c r="V700" s="348"/>
      <c r="W700" s="337"/>
      <c r="X700" s="63"/>
    </row>
    <row r="701" spans="1:24" ht="15">
      <c r="A701" s="28" t="s">
        <v>145</v>
      </c>
      <c r="B701" s="63" t="s">
        <v>738</v>
      </c>
      <c r="E701" s="9" t="s">
        <v>279</v>
      </c>
      <c r="F701" s="9" t="s">
        <v>279</v>
      </c>
      <c r="G701" s="9" t="s">
        <v>279</v>
      </c>
      <c r="H701" s="9">
        <v>630.90000000000055</v>
      </c>
      <c r="I701" s="9">
        <v>627.29999999999973</v>
      </c>
      <c r="J701" s="9">
        <v>770.40000000000009</v>
      </c>
      <c r="K701" s="9">
        <v>694.900000000001</v>
      </c>
      <c r="L701" s="9">
        <v>932.19999999999936</v>
      </c>
      <c r="N701" s="67">
        <f t="shared" si="20"/>
        <v>3655.7000000000007</v>
      </c>
      <c r="T701" s="277"/>
      <c r="U701" s="63"/>
      <c r="V701" s="347"/>
      <c r="W701" s="337"/>
      <c r="X701" s="63"/>
    </row>
    <row r="702" spans="1:24" ht="15">
      <c r="A702" s="28" t="s">
        <v>146</v>
      </c>
      <c r="B702" s="63" t="s">
        <v>746</v>
      </c>
      <c r="E702" s="9" t="s">
        <v>279</v>
      </c>
      <c r="F702" s="9" t="s">
        <v>279</v>
      </c>
      <c r="G702" s="9" t="s">
        <v>279</v>
      </c>
      <c r="H702" s="9">
        <v>547.09999999999991</v>
      </c>
      <c r="I702" s="9">
        <v>489.19999999999982</v>
      </c>
      <c r="J702" s="9">
        <v>713.69999999999891</v>
      </c>
      <c r="K702" s="9">
        <v>728.79999999999927</v>
      </c>
      <c r="L702" s="217">
        <v>1156.400000000001</v>
      </c>
      <c r="N702" s="67">
        <f t="shared" si="20"/>
        <v>3635.1999999999989</v>
      </c>
      <c r="P702" t="s">
        <v>284</v>
      </c>
      <c r="T702" s="277"/>
      <c r="U702" s="63"/>
      <c r="V702" s="347"/>
      <c r="W702" s="337"/>
      <c r="X702" s="63"/>
    </row>
    <row r="703" spans="1:24" ht="15">
      <c r="A703" s="28" t="s">
        <v>147</v>
      </c>
      <c r="B703" s="63" t="s">
        <v>39</v>
      </c>
      <c r="E703" s="217">
        <v>430.4</v>
      </c>
      <c r="F703" s="217">
        <v>697.6</v>
      </c>
      <c r="G703" s="9">
        <v>278.8</v>
      </c>
      <c r="H703" s="9">
        <v>456</v>
      </c>
      <c r="I703" s="9">
        <v>325.00000000000045</v>
      </c>
      <c r="J703" s="9">
        <v>533.69999999999982</v>
      </c>
      <c r="K703" s="9">
        <v>870.25000000000045</v>
      </c>
      <c r="L703" s="9" t="s">
        <v>279</v>
      </c>
      <c r="N703" s="67">
        <f t="shared" si="20"/>
        <v>3591.7500000000005</v>
      </c>
      <c r="P703" t="s">
        <v>317</v>
      </c>
      <c r="T703" s="63"/>
      <c r="U703" s="63"/>
      <c r="V703" s="360"/>
      <c r="W703" s="337"/>
      <c r="X703" s="63"/>
    </row>
    <row r="704" spans="1:24" ht="15">
      <c r="A704" s="28" t="s">
        <v>151</v>
      </c>
      <c r="B704" s="28" t="s">
        <v>733</v>
      </c>
      <c r="E704" s="9" t="s">
        <v>279</v>
      </c>
      <c r="F704" s="9" t="s">
        <v>279</v>
      </c>
      <c r="G704" s="9" t="s">
        <v>279</v>
      </c>
      <c r="H704" s="217">
        <v>728.89999999999918</v>
      </c>
      <c r="I704" s="9">
        <v>598.50000000000182</v>
      </c>
      <c r="J704" s="9">
        <v>547.19999999999982</v>
      </c>
      <c r="K704" s="9">
        <v>774.80000000000018</v>
      </c>
      <c r="L704" s="9">
        <v>929.79999999999927</v>
      </c>
      <c r="N704" s="67">
        <f t="shared" si="20"/>
        <v>3579.2000000000003</v>
      </c>
      <c r="P704" t="s">
        <v>298</v>
      </c>
      <c r="T704" s="277"/>
      <c r="U704" s="63"/>
      <c r="V704" s="347"/>
      <c r="W704" s="337"/>
      <c r="X704" s="63"/>
    </row>
    <row r="705" spans="1:24" ht="15">
      <c r="A705" s="28" t="s">
        <v>157</v>
      </c>
      <c r="B705" s="63" t="s">
        <v>162</v>
      </c>
      <c r="E705" s="9" t="s">
        <v>279</v>
      </c>
      <c r="F705" s="9" t="s">
        <v>279</v>
      </c>
      <c r="G705" s="9">
        <v>291.5</v>
      </c>
      <c r="H705" s="9">
        <v>685.19999999999845</v>
      </c>
      <c r="I705" s="9">
        <v>530.30000000000018</v>
      </c>
      <c r="J705" s="9">
        <v>596.79999999999973</v>
      </c>
      <c r="K705" s="9">
        <v>687.80000000000018</v>
      </c>
      <c r="L705" s="9">
        <v>751</v>
      </c>
      <c r="N705" s="67">
        <f t="shared" si="20"/>
        <v>3542.5999999999985</v>
      </c>
      <c r="T705" s="225"/>
      <c r="U705" s="63"/>
      <c r="V705" s="347"/>
      <c r="W705" s="337"/>
      <c r="X705" s="63"/>
    </row>
    <row r="706" spans="1:24" ht="15">
      <c r="A706" s="28" t="s">
        <v>159</v>
      </c>
      <c r="B706" s="63" t="s">
        <v>23</v>
      </c>
      <c r="E706" s="217">
        <v>498</v>
      </c>
      <c r="F706" s="9">
        <v>186.35</v>
      </c>
      <c r="G706" s="9">
        <v>85.8</v>
      </c>
      <c r="H706" s="9">
        <v>688.30000000000018</v>
      </c>
      <c r="I706" s="9">
        <v>374.09999999999991</v>
      </c>
      <c r="J706" s="9">
        <v>469.40000000000032</v>
      </c>
      <c r="K706" s="9">
        <v>649.80000000000109</v>
      </c>
      <c r="L706" s="9">
        <v>536.89999999999827</v>
      </c>
      <c r="N706" s="67">
        <f t="shared" si="20"/>
        <v>3488.65</v>
      </c>
      <c r="P706" t="s">
        <v>285</v>
      </c>
      <c r="T706" s="63"/>
      <c r="U706" s="63"/>
      <c r="V706" s="347"/>
      <c r="W706" s="337"/>
      <c r="X706" s="63"/>
    </row>
    <row r="707" spans="1:24" ht="15">
      <c r="A707" s="28" t="s">
        <v>160</v>
      </c>
      <c r="B707" s="63" t="s">
        <v>762</v>
      </c>
      <c r="E707" s="9" t="s">
        <v>279</v>
      </c>
      <c r="F707" s="9" t="s">
        <v>279</v>
      </c>
      <c r="G707" s="9" t="s">
        <v>279</v>
      </c>
      <c r="H707" s="9">
        <v>578.09999999999945</v>
      </c>
      <c r="I707" s="9">
        <v>593</v>
      </c>
      <c r="J707" s="9">
        <v>614.89999999999986</v>
      </c>
      <c r="K707" s="9">
        <v>659.99999999999955</v>
      </c>
      <c r="L707" s="9">
        <v>898.40000000000055</v>
      </c>
      <c r="N707" s="67">
        <f t="shared" si="20"/>
        <v>3344.3999999999996</v>
      </c>
      <c r="T707" s="277"/>
      <c r="U707" s="63"/>
      <c r="V707" s="347"/>
      <c r="W707" s="337"/>
      <c r="X707" s="63"/>
    </row>
    <row r="708" spans="1:24" ht="15">
      <c r="A708" s="28" t="s">
        <v>161</v>
      </c>
      <c r="B708" s="63" t="s">
        <v>1</v>
      </c>
      <c r="E708" s="9">
        <v>276</v>
      </c>
      <c r="F708" s="212">
        <v>902.5</v>
      </c>
      <c r="G708" s="9">
        <v>114.9</v>
      </c>
      <c r="H708" s="9">
        <v>442.19999999999936</v>
      </c>
      <c r="I708" s="9">
        <v>427.30000000000018</v>
      </c>
      <c r="J708" s="9">
        <v>424.05000000000018</v>
      </c>
      <c r="K708" s="9">
        <v>319.70000000000005</v>
      </c>
      <c r="L708" s="9">
        <v>396.30000000000018</v>
      </c>
      <c r="N708" s="67">
        <f t="shared" si="20"/>
        <v>3302.95</v>
      </c>
      <c r="P708" t="s">
        <v>301</v>
      </c>
      <c r="T708" s="63"/>
      <c r="U708" s="63"/>
      <c r="V708" s="360"/>
      <c r="W708" s="337"/>
      <c r="X708" s="63"/>
    </row>
    <row r="709" spans="1:24" ht="15">
      <c r="A709" s="28" t="s">
        <v>163</v>
      </c>
      <c r="B709" s="63" t="s">
        <v>153</v>
      </c>
      <c r="E709" s="9" t="s">
        <v>279</v>
      </c>
      <c r="F709" s="9" t="s">
        <v>279</v>
      </c>
      <c r="G709" s="9">
        <v>349.4</v>
      </c>
      <c r="H709" s="9">
        <v>538.60000000000036</v>
      </c>
      <c r="I709" s="9">
        <v>555</v>
      </c>
      <c r="J709" s="9">
        <v>622.10000000000036</v>
      </c>
      <c r="K709" s="9">
        <v>467.599999999999</v>
      </c>
      <c r="L709" s="9">
        <v>741.59999999999854</v>
      </c>
      <c r="N709" s="67">
        <f t="shared" si="20"/>
        <v>3274.2999999999984</v>
      </c>
      <c r="T709" s="277"/>
      <c r="U709" s="63"/>
      <c r="V709" s="348"/>
      <c r="W709" s="337"/>
      <c r="X709" s="63"/>
    </row>
    <row r="710" spans="1:24" ht="15">
      <c r="A710" s="28" t="s">
        <v>275</v>
      </c>
      <c r="B710" s="63" t="s">
        <v>763</v>
      </c>
      <c r="E710" s="9" t="s">
        <v>279</v>
      </c>
      <c r="F710" s="9" t="s">
        <v>279</v>
      </c>
      <c r="G710" s="9" t="s">
        <v>279</v>
      </c>
      <c r="H710" s="9">
        <v>686</v>
      </c>
      <c r="I710" s="9">
        <v>422.90000000000009</v>
      </c>
      <c r="J710" s="9">
        <v>748.89999999999918</v>
      </c>
      <c r="K710" s="9">
        <v>618.00000000000091</v>
      </c>
      <c r="L710" s="9">
        <v>798.30000000000109</v>
      </c>
      <c r="N710" s="67">
        <f t="shared" si="20"/>
        <v>3274.1000000000013</v>
      </c>
      <c r="T710" s="277"/>
      <c r="U710" s="63"/>
      <c r="V710" s="348"/>
      <c r="W710" s="337"/>
      <c r="X710" s="63"/>
    </row>
    <row r="711" spans="1:24" ht="15">
      <c r="A711" s="28" t="s">
        <v>276</v>
      </c>
      <c r="B711" s="63" t="s">
        <v>783</v>
      </c>
      <c r="E711" s="9" t="s">
        <v>279</v>
      </c>
      <c r="F711" s="9" t="s">
        <v>279</v>
      </c>
      <c r="G711" s="9" t="s">
        <v>279</v>
      </c>
      <c r="H711" s="9">
        <v>408.50000000000091</v>
      </c>
      <c r="I711" s="9">
        <v>474.29999999999973</v>
      </c>
      <c r="J711" s="9">
        <v>684.40000000000009</v>
      </c>
      <c r="K711" s="9">
        <v>801.49999999999955</v>
      </c>
      <c r="L711" s="9">
        <v>890.99999999999955</v>
      </c>
      <c r="N711" s="67">
        <f t="shared" si="20"/>
        <v>3259.7</v>
      </c>
      <c r="T711" s="63"/>
      <c r="U711" s="63"/>
      <c r="V711" s="347"/>
      <c r="W711" s="337"/>
      <c r="X711" s="63"/>
    </row>
    <row r="712" spans="1:24" ht="15">
      <c r="A712" s="28" t="s">
        <v>277</v>
      </c>
      <c r="B712" s="28" t="s">
        <v>734</v>
      </c>
      <c r="E712" s="9" t="s">
        <v>279</v>
      </c>
      <c r="F712" s="9" t="s">
        <v>279</v>
      </c>
      <c r="G712" s="9" t="s">
        <v>279</v>
      </c>
      <c r="H712" s="9">
        <v>656.5</v>
      </c>
      <c r="I712" s="9">
        <v>602.99999999999909</v>
      </c>
      <c r="J712" s="9">
        <v>375.59999999999945</v>
      </c>
      <c r="K712" s="9">
        <v>810.59999999999945</v>
      </c>
      <c r="L712" s="9">
        <v>784.20000000000027</v>
      </c>
      <c r="N712" s="67">
        <f t="shared" ref="N712:N743" si="21">SUM(E712:L712)</f>
        <v>3229.8999999999983</v>
      </c>
      <c r="T712" s="277"/>
      <c r="U712" s="63"/>
      <c r="V712" s="347"/>
      <c r="W712" s="337"/>
      <c r="X712" s="63"/>
    </row>
    <row r="713" spans="1:24" ht="15">
      <c r="A713" s="28" t="s">
        <v>278</v>
      </c>
      <c r="B713" s="225" t="s">
        <v>1662</v>
      </c>
      <c r="C713" s="3"/>
      <c r="D713" s="3"/>
      <c r="E713" s="9" t="s">
        <v>279</v>
      </c>
      <c r="F713" s="9" t="s">
        <v>279</v>
      </c>
      <c r="G713" s="9" t="s">
        <v>279</v>
      </c>
      <c r="H713" s="9" t="s">
        <v>279</v>
      </c>
      <c r="I713" s="217">
        <v>727.09999999999991</v>
      </c>
      <c r="J713" s="9">
        <v>660.49999999999909</v>
      </c>
      <c r="K713" s="9">
        <v>732.89999999999964</v>
      </c>
      <c r="L713" s="9">
        <v>1027.0000000000005</v>
      </c>
      <c r="N713" s="67">
        <f t="shared" si="21"/>
        <v>3147.4999999999991</v>
      </c>
      <c r="P713" t="s">
        <v>293</v>
      </c>
      <c r="T713" s="63"/>
      <c r="U713" s="63"/>
      <c r="V713" s="360"/>
      <c r="W713" s="337"/>
      <c r="X713" s="63"/>
    </row>
    <row r="714" spans="1:24" ht="15">
      <c r="A714" s="28" t="s">
        <v>735</v>
      </c>
      <c r="B714" s="229" t="s">
        <v>1652</v>
      </c>
      <c r="C714" s="3"/>
      <c r="D714" s="3"/>
      <c r="E714" s="9" t="s">
        <v>279</v>
      </c>
      <c r="F714" s="9" t="s">
        <v>279</v>
      </c>
      <c r="G714" s="9" t="s">
        <v>279</v>
      </c>
      <c r="H714" s="9" t="s">
        <v>279</v>
      </c>
      <c r="I714" s="217">
        <v>834.40000000000009</v>
      </c>
      <c r="J714" s="9">
        <v>489.50000000000045</v>
      </c>
      <c r="K714" s="9">
        <v>887.599999999999</v>
      </c>
      <c r="L714" s="9">
        <v>903.5</v>
      </c>
      <c r="N714" s="67">
        <f t="shared" si="21"/>
        <v>3114.9999999999995</v>
      </c>
      <c r="P714" t="s">
        <v>284</v>
      </c>
      <c r="T714" s="277"/>
      <c r="U714" s="63"/>
      <c r="V714" s="348"/>
      <c r="W714" s="337"/>
      <c r="X714" s="63"/>
    </row>
    <row r="715" spans="1:24" ht="15">
      <c r="A715" s="28" t="s">
        <v>736</v>
      </c>
      <c r="B715" s="63" t="s">
        <v>144</v>
      </c>
      <c r="E715" s="9" t="s">
        <v>279</v>
      </c>
      <c r="F715" s="217">
        <v>546.4</v>
      </c>
      <c r="G715" s="217">
        <v>397.2</v>
      </c>
      <c r="H715" s="9">
        <v>473.40000000000055</v>
      </c>
      <c r="I715" s="9">
        <v>406.70000000000005</v>
      </c>
      <c r="J715" s="9">
        <v>585.90000000000032</v>
      </c>
      <c r="K715" s="9">
        <v>683.70000000000073</v>
      </c>
      <c r="L715" s="9" t="s">
        <v>279</v>
      </c>
      <c r="N715" s="67">
        <f t="shared" si="21"/>
        <v>3093.3000000000015</v>
      </c>
      <c r="P715" t="s">
        <v>318</v>
      </c>
      <c r="T715" s="277"/>
      <c r="U715" s="63"/>
      <c r="V715" s="347"/>
      <c r="W715" s="337"/>
      <c r="X715" s="63"/>
    </row>
    <row r="716" spans="1:24" ht="15">
      <c r="A716" s="28" t="s">
        <v>737</v>
      </c>
      <c r="B716" s="63" t="s">
        <v>753</v>
      </c>
      <c r="E716" s="9" t="s">
        <v>279</v>
      </c>
      <c r="F716" s="9" t="s">
        <v>279</v>
      </c>
      <c r="G716" s="9" t="s">
        <v>279</v>
      </c>
      <c r="H716" s="9">
        <v>447.80000000000064</v>
      </c>
      <c r="I716" s="9">
        <v>408.09999999999968</v>
      </c>
      <c r="J716" s="9">
        <v>706.50000000000023</v>
      </c>
      <c r="K716" s="9">
        <v>599.49999999999955</v>
      </c>
      <c r="L716" s="9">
        <v>920.59999999999945</v>
      </c>
      <c r="N716" s="67">
        <f t="shared" si="21"/>
        <v>3082.4999999999995</v>
      </c>
      <c r="T716" s="63"/>
      <c r="U716" s="63"/>
      <c r="V716" s="347"/>
      <c r="W716" s="337"/>
      <c r="X716" s="63"/>
    </row>
    <row r="717" spans="1:24" ht="15">
      <c r="A717" s="28" t="s">
        <v>739</v>
      </c>
      <c r="B717" s="63" t="s">
        <v>757</v>
      </c>
      <c r="E717" s="9" t="s">
        <v>279</v>
      </c>
      <c r="F717" s="9" t="s">
        <v>279</v>
      </c>
      <c r="G717" s="9" t="s">
        <v>279</v>
      </c>
      <c r="H717" s="9">
        <v>493</v>
      </c>
      <c r="I717" s="9">
        <v>365.19999999999891</v>
      </c>
      <c r="J717" s="9">
        <v>686.40000000000032</v>
      </c>
      <c r="K717" s="9">
        <v>674.29999999999927</v>
      </c>
      <c r="L717" s="9">
        <v>839.00000000000045</v>
      </c>
      <c r="N717" s="67">
        <f t="shared" si="21"/>
        <v>3057.8999999999992</v>
      </c>
      <c r="T717" s="63"/>
      <c r="U717" s="63"/>
      <c r="V717" s="347"/>
      <c r="W717" s="337"/>
      <c r="X717" s="63"/>
    </row>
    <row r="718" spans="1:24" ht="15">
      <c r="A718" s="28" t="s">
        <v>745</v>
      </c>
      <c r="B718" s="277" t="s">
        <v>2006</v>
      </c>
      <c r="C718" s="3"/>
      <c r="D718" s="3"/>
      <c r="E718" s="9" t="s">
        <v>279</v>
      </c>
      <c r="F718" s="9" t="s">
        <v>279</v>
      </c>
      <c r="G718" s="9" t="s">
        <v>279</v>
      </c>
      <c r="H718" s="9" t="s">
        <v>279</v>
      </c>
      <c r="I718" s="9" t="s">
        <v>279</v>
      </c>
      <c r="J718" s="9">
        <v>786.50000000000045</v>
      </c>
      <c r="K718" s="217">
        <v>963.29999999999927</v>
      </c>
      <c r="L718" s="212">
        <v>1211.0999999999985</v>
      </c>
      <c r="N718" s="67">
        <f t="shared" si="21"/>
        <v>2960.8999999999983</v>
      </c>
      <c r="P718" t="s">
        <v>354</v>
      </c>
      <c r="T718" s="63"/>
      <c r="U718" s="63"/>
      <c r="V718" s="360"/>
      <c r="W718" s="337"/>
      <c r="X718" s="63"/>
    </row>
    <row r="719" spans="1:24" ht="15">
      <c r="A719" s="28" t="s">
        <v>747</v>
      </c>
      <c r="B719" s="277" t="s">
        <v>2008</v>
      </c>
      <c r="C719" s="3"/>
      <c r="D719" s="3"/>
      <c r="E719" s="9" t="s">
        <v>279</v>
      </c>
      <c r="F719" s="9" t="s">
        <v>279</v>
      </c>
      <c r="G719" s="9" t="s">
        <v>279</v>
      </c>
      <c r="H719" s="9" t="s">
        <v>279</v>
      </c>
      <c r="I719" s="9" t="s">
        <v>279</v>
      </c>
      <c r="J719" s="9">
        <v>745.90000000000009</v>
      </c>
      <c r="K719" s="9">
        <v>911.19999999999982</v>
      </c>
      <c r="L719" s="214">
        <v>1273.1999999999998</v>
      </c>
      <c r="N719" s="67">
        <f t="shared" si="21"/>
        <v>2930.2999999999997</v>
      </c>
      <c r="P719" t="s">
        <v>282</v>
      </c>
      <c r="S719" s="21" t="s">
        <v>1759</v>
      </c>
      <c r="T719" s="63"/>
      <c r="U719" s="63"/>
      <c r="V719" s="360"/>
      <c r="W719" s="337"/>
      <c r="X719" s="63"/>
    </row>
    <row r="720" spans="1:24" ht="15">
      <c r="A720" s="28" t="s">
        <v>750</v>
      </c>
      <c r="B720" s="229" t="s">
        <v>1643</v>
      </c>
      <c r="C720" s="3"/>
      <c r="D720" s="3"/>
      <c r="E720" s="9" t="s">
        <v>279</v>
      </c>
      <c r="F720" s="9" t="s">
        <v>279</v>
      </c>
      <c r="G720" s="9" t="s">
        <v>279</v>
      </c>
      <c r="H720" s="9" t="s">
        <v>279</v>
      </c>
      <c r="I720" s="9">
        <v>520.40000000000009</v>
      </c>
      <c r="J720" s="9">
        <v>647.09999999999945</v>
      </c>
      <c r="K720" s="9">
        <v>795.59999999999991</v>
      </c>
      <c r="L720" s="9">
        <v>895.30000000000018</v>
      </c>
      <c r="N720" s="67">
        <f t="shared" si="21"/>
        <v>2858.3999999999996</v>
      </c>
      <c r="T720" s="63"/>
      <c r="U720" s="63"/>
      <c r="V720" s="360"/>
      <c r="W720" s="337"/>
      <c r="X720" s="63"/>
    </row>
    <row r="721" spans="1:24" ht="15">
      <c r="A721" s="28" t="s">
        <v>751</v>
      </c>
      <c r="B721" s="63" t="s">
        <v>19</v>
      </c>
      <c r="E721" s="217">
        <v>378.8</v>
      </c>
      <c r="F721" s="217">
        <v>750.6</v>
      </c>
      <c r="G721" s="9">
        <v>201.4</v>
      </c>
      <c r="H721" s="9">
        <v>607.69999999999891</v>
      </c>
      <c r="I721" s="9">
        <v>315.60000000000036</v>
      </c>
      <c r="J721" s="9">
        <v>598.59999999999945</v>
      </c>
      <c r="K721" s="9" t="s">
        <v>279</v>
      </c>
      <c r="L721" s="9" t="s">
        <v>279</v>
      </c>
      <c r="N721" s="67">
        <f t="shared" si="21"/>
        <v>2852.6999999999989</v>
      </c>
      <c r="P721" t="s">
        <v>290</v>
      </c>
      <c r="T721" s="225"/>
      <c r="U721" s="63"/>
      <c r="V721" s="347"/>
      <c r="W721" s="337"/>
      <c r="X721" s="63"/>
    </row>
    <row r="722" spans="1:24" ht="15">
      <c r="A722" s="28" t="s">
        <v>754</v>
      </c>
      <c r="B722" s="229" t="s">
        <v>1647</v>
      </c>
      <c r="C722" s="3"/>
      <c r="D722" s="3"/>
      <c r="E722" s="9" t="s">
        <v>279</v>
      </c>
      <c r="F722" s="9" t="s">
        <v>279</v>
      </c>
      <c r="G722" s="9" t="s">
        <v>279</v>
      </c>
      <c r="H722" s="9" t="s">
        <v>279</v>
      </c>
      <c r="I722" s="9">
        <v>231.59999999999991</v>
      </c>
      <c r="J722" s="217">
        <v>854.90000000000009</v>
      </c>
      <c r="K722" s="9">
        <v>710.29999999999973</v>
      </c>
      <c r="L722" s="217">
        <v>1043.5000000000005</v>
      </c>
      <c r="N722" s="67">
        <f t="shared" si="21"/>
        <v>2840.3</v>
      </c>
      <c r="P722" t="s">
        <v>335</v>
      </c>
      <c r="T722" s="63"/>
      <c r="U722" s="63"/>
      <c r="V722" s="360"/>
      <c r="W722" s="337"/>
      <c r="X722" s="63"/>
    </row>
    <row r="723" spans="1:24" ht="15">
      <c r="A723" s="28" t="s">
        <v>756</v>
      </c>
      <c r="B723" s="63" t="s">
        <v>790</v>
      </c>
      <c r="E723" s="9" t="s">
        <v>279</v>
      </c>
      <c r="F723" s="9" t="s">
        <v>279</v>
      </c>
      <c r="G723" s="9" t="s">
        <v>279</v>
      </c>
      <c r="H723" s="217">
        <v>699.69999999999982</v>
      </c>
      <c r="I723" s="9">
        <v>368.79999999999882</v>
      </c>
      <c r="J723" s="9">
        <v>441.99999999999955</v>
      </c>
      <c r="K723" s="9">
        <v>718.70000000000027</v>
      </c>
      <c r="L723" s="9">
        <v>588.19999999999936</v>
      </c>
      <c r="N723" s="67">
        <f t="shared" si="21"/>
        <v>2817.3999999999978</v>
      </c>
      <c r="P723" t="s">
        <v>289</v>
      </c>
      <c r="T723" s="277"/>
      <c r="U723" s="63"/>
      <c r="V723" s="347"/>
      <c r="W723" s="337"/>
      <c r="X723" s="63"/>
    </row>
    <row r="724" spans="1:24" ht="15">
      <c r="A724" s="28" t="s">
        <v>761</v>
      </c>
      <c r="B724" s="63" t="s">
        <v>755</v>
      </c>
      <c r="E724" s="9" t="s">
        <v>279</v>
      </c>
      <c r="F724" s="9" t="s">
        <v>279</v>
      </c>
      <c r="G724" s="9" t="s">
        <v>279</v>
      </c>
      <c r="H724" s="9">
        <v>689.900000000001</v>
      </c>
      <c r="I724" s="9">
        <v>417.00000000000045</v>
      </c>
      <c r="J724" s="9">
        <v>451.50000000000045</v>
      </c>
      <c r="K724" s="9">
        <v>553.10000000000036</v>
      </c>
      <c r="L724" s="9">
        <v>687.80000000000018</v>
      </c>
      <c r="N724" s="67">
        <f t="shared" si="21"/>
        <v>2799.3000000000025</v>
      </c>
      <c r="T724" s="277"/>
      <c r="U724" s="63"/>
      <c r="V724" s="347"/>
      <c r="W724" s="337"/>
      <c r="X724" s="63"/>
    </row>
    <row r="725" spans="1:24" ht="15">
      <c r="A725" s="28" t="s">
        <v>765</v>
      </c>
      <c r="B725" s="63" t="s">
        <v>796</v>
      </c>
      <c r="E725" s="9" t="s">
        <v>279</v>
      </c>
      <c r="F725" s="9" t="s">
        <v>279</v>
      </c>
      <c r="G725" s="9" t="s">
        <v>279</v>
      </c>
      <c r="H725" s="9">
        <v>694.40000000000055</v>
      </c>
      <c r="I725" s="9">
        <v>234.39999999999964</v>
      </c>
      <c r="J725" s="9">
        <v>361.00000000000045</v>
      </c>
      <c r="K725" s="9">
        <v>687.99999999999955</v>
      </c>
      <c r="L725" s="9">
        <v>812.49999999999909</v>
      </c>
      <c r="N725" s="67">
        <f t="shared" si="21"/>
        <v>2790.2999999999993</v>
      </c>
      <c r="T725" s="63"/>
      <c r="U725" s="63"/>
      <c r="V725" s="347"/>
      <c r="W725" s="337"/>
      <c r="X725" s="63"/>
    </row>
    <row r="726" spans="1:24" ht="15">
      <c r="A726" s="28" t="s">
        <v>766</v>
      </c>
      <c r="B726" s="28" t="s">
        <v>728</v>
      </c>
      <c r="E726" s="9" t="s">
        <v>279</v>
      </c>
      <c r="F726" s="9" t="s">
        <v>279</v>
      </c>
      <c r="G726" s="9" t="s">
        <v>279</v>
      </c>
      <c r="H726" s="9">
        <v>621.50000000000091</v>
      </c>
      <c r="I726" s="9">
        <v>565.10000000000014</v>
      </c>
      <c r="J726" s="9">
        <v>354</v>
      </c>
      <c r="K726" s="9">
        <v>617.94999999999959</v>
      </c>
      <c r="L726" s="9">
        <v>619.10000000000036</v>
      </c>
      <c r="N726" s="67">
        <f t="shared" si="21"/>
        <v>2777.650000000001</v>
      </c>
      <c r="T726" s="63"/>
      <c r="U726" s="63"/>
      <c r="V726" s="347"/>
      <c r="W726" s="337"/>
      <c r="X726" s="63"/>
    </row>
    <row r="727" spans="1:24" ht="15">
      <c r="A727" s="28" t="s">
        <v>767</v>
      </c>
      <c r="B727" s="63" t="s">
        <v>156</v>
      </c>
      <c r="E727" s="9" t="s">
        <v>279</v>
      </c>
      <c r="F727" s="9" t="s">
        <v>279</v>
      </c>
      <c r="G727" s="9">
        <v>383.9</v>
      </c>
      <c r="H727" s="9">
        <v>257.80000000000109</v>
      </c>
      <c r="I727" s="217">
        <v>646.29999999999973</v>
      </c>
      <c r="J727" s="9">
        <v>830.29999999999927</v>
      </c>
      <c r="K727" s="9">
        <v>616.94999999999982</v>
      </c>
      <c r="L727" s="9" t="s">
        <v>279</v>
      </c>
      <c r="N727" s="67">
        <f t="shared" si="21"/>
        <v>2735.25</v>
      </c>
      <c r="P727" t="s">
        <v>294</v>
      </c>
      <c r="T727" s="63"/>
      <c r="U727" s="63"/>
      <c r="V727" s="347"/>
      <c r="W727" s="337"/>
      <c r="X727" s="63"/>
    </row>
    <row r="728" spans="1:24" ht="15">
      <c r="A728" s="28" t="s">
        <v>773</v>
      </c>
      <c r="B728" s="229" t="s">
        <v>1655</v>
      </c>
      <c r="C728" s="3"/>
      <c r="D728" s="3"/>
      <c r="E728" s="9" t="s">
        <v>279</v>
      </c>
      <c r="F728" s="9" t="s">
        <v>279</v>
      </c>
      <c r="G728" s="9" t="s">
        <v>279</v>
      </c>
      <c r="H728" s="9" t="s">
        <v>279</v>
      </c>
      <c r="I728" s="9">
        <v>238.70000000000027</v>
      </c>
      <c r="J728" s="217">
        <v>917.30000000000064</v>
      </c>
      <c r="K728" s="9">
        <v>822.10000000000082</v>
      </c>
      <c r="L728" s="9">
        <v>671.29999999999973</v>
      </c>
      <c r="N728" s="67">
        <f t="shared" si="21"/>
        <v>2649.4000000000015</v>
      </c>
      <c r="P728" t="s">
        <v>285</v>
      </c>
      <c r="T728" s="277"/>
      <c r="U728" s="63"/>
      <c r="V728" s="348"/>
      <c r="W728" s="337"/>
      <c r="X728" s="63"/>
    </row>
    <row r="729" spans="1:24" ht="15">
      <c r="A729" s="28" t="s">
        <v>781</v>
      </c>
      <c r="B729" s="229" t="s">
        <v>1653</v>
      </c>
      <c r="C729" s="3"/>
      <c r="D729" s="3"/>
      <c r="E729" s="9" t="s">
        <v>279</v>
      </c>
      <c r="F729" s="9" t="s">
        <v>279</v>
      </c>
      <c r="G729" s="9" t="s">
        <v>279</v>
      </c>
      <c r="H729" s="9" t="s">
        <v>279</v>
      </c>
      <c r="I729" s="9">
        <v>638.5</v>
      </c>
      <c r="J729" s="9">
        <v>447.49999999999909</v>
      </c>
      <c r="K729" s="9">
        <v>550.00000000000136</v>
      </c>
      <c r="L729" s="9">
        <v>867.20000000000027</v>
      </c>
      <c r="N729" s="67">
        <f t="shared" si="21"/>
        <v>2503.2000000000007</v>
      </c>
      <c r="T729" s="277"/>
      <c r="U729" s="63"/>
      <c r="V729" s="347"/>
      <c r="W729" s="337"/>
      <c r="X729" s="63"/>
    </row>
    <row r="730" spans="1:24" ht="15">
      <c r="A730" s="28" t="s">
        <v>785</v>
      </c>
      <c r="B730" s="229" t="s">
        <v>1660</v>
      </c>
      <c r="C730" s="3"/>
      <c r="D730" s="3"/>
      <c r="E730" s="9" t="s">
        <v>279</v>
      </c>
      <c r="F730" s="9" t="s">
        <v>279</v>
      </c>
      <c r="G730" s="9" t="s">
        <v>279</v>
      </c>
      <c r="H730" s="9" t="s">
        <v>279</v>
      </c>
      <c r="I730" s="9">
        <v>247.5</v>
      </c>
      <c r="J730" s="9">
        <v>592.59999999999991</v>
      </c>
      <c r="K730" s="9">
        <v>716.29999999999927</v>
      </c>
      <c r="L730" s="9">
        <v>936.699999999998</v>
      </c>
      <c r="N730" s="67">
        <f t="shared" si="21"/>
        <v>2493.0999999999972</v>
      </c>
      <c r="T730" s="63"/>
      <c r="U730" s="63"/>
      <c r="V730" s="360"/>
      <c r="W730" s="337"/>
      <c r="X730" s="63"/>
    </row>
    <row r="731" spans="1:24" ht="15">
      <c r="A731" s="28" t="s">
        <v>786</v>
      </c>
      <c r="B731" s="229" t="s">
        <v>1657</v>
      </c>
      <c r="C731" s="3"/>
      <c r="D731" s="3"/>
      <c r="E731" s="9" t="s">
        <v>279</v>
      </c>
      <c r="F731" s="9" t="s">
        <v>279</v>
      </c>
      <c r="G731" s="9" t="s">
        <v>279</v>
      </c>
      <c r="H731" s="9" t="s">
        <v>279</v>
      </c>
      <c r="I731" s="9">
        <v>358.29999999999995</v>
      </c>
      <c r="J731" s="9">
        <v>796.89999999999918</v>
      </c>
      <c r="K731" s="9">
        <v>496.69999999999936</v>
      </c>
      <c r="L731" s="9">
        <v>836.10000000000036</v>
      </c>
      <c r="N731" s="67">
        <f t="shared" si="21"/>
        <v>2487.9999999999991</v>
      </c>
      <c r="T731" s="277"/>
      <c r="U731" s="63"/>
      <c r="V731" s="347"/>
      <c r="W731" s="337"/>
      <c r="X731" s="63"/>
    </row>
    <row r="732" spans="1:24" ht="15">
      <c r="A732" s="28" t="s">
        <v>787</v>
      </c>
      <c r="B732" s="63" t="s">
        <v>6</v>
      </c>
      <c r="E732" s="9">
        <v>215.2</v>
      </c>
      <c r="F732" s="9">
        <v>427.6</v>
      </c>
      <c r="G732" s="9">
        <v>329</v>
      </c>
      <c r="H732" s="9">
        <v>477.49999999999955</v>
      </c>
      <c r="I732" s="9">
        <v>418.29999999999973</v>
      </c>
      <c r="J732" s="9">
        <v>522.69999999999936</v>
      </c>
      <c r="K732" s="9" t="s">
        <v>279</v>
      </c>
      <c r="L732" s="9" t="s">
        <v>279</v>
      </c>
      <c r="N732" s="67">
        <f t="shared" si="21"/>
        <v>2390.2999999999984</v>
      </c>
      <c r="T732" s="225"/>
      <c r="U732" s="63"/>
      <c r="V732" s="347"/>
      <c r="W732" s="337"/>
      <c r="X732" s="63"/>
    </row>
    <row r="733" spans="1:24" ht="15">
      <c r="A733" s="28" t="s">
        <v>793</v>
      </c>
      <c r="B733" s="229" t="s">
        <v>1656</v>
      </c>
      <c r="C733" s="3"/>
      <c r="D733" s="3"/>
      <c r="E733" s="9" t="s">
        <v>279</v>
      </c>
      <c r="F733" s="9" t="s">
        <v>279</v>
      </c>
      <c r="G733" s="9" t="s">
        <v>279</v>
      </c>
      <c r="H733" s="9" t="s">
        <v>279</v>
      </c>
      <c r="I733" s="9">
        <v>405.19999999999982</v>
      </c>
      <c r="J733" s="9">
        <v>561.89999999999964</v>
      </c>
      <c r="K733" s="9">
        <v>556.10000000000127</v>
      </c>
      <c r="L733" s="9">
        <v>823.89999999999964</v>
      </c>
      <c r="N733" s="67">
        <f t="shared" si="21"/>
        <v>2347.1000000000004</v>
      </c>
      <c r="T733" s="63"/>
      <c r="U733" s="63"/>
      <c r="V733" s="347"/>
      <c r="W733" s="337"/>
      <c r="X733" s="63"/>
    </row>
    <row r="734" spans="1:24" ht="15">
      <c r="A734" s="28" t="s">
        <v>794</v>
      </c>
      <c r="B734" s="63" t="s">
        <v>771</v>
      </c>
      <c r="E734" s="9" t="s">
        <v>279</v>
      </c>
      <c r="F734" s="9" t="s">
        <v>279</v>
      </c>
      <c r="G734" s="9" t="s">
        <v>279</v>
      </c>
      <c r="H734" s="9">
        <v>533.09999999999991</v>
      </c>
      <c r="I734" s="9">
        <v>184.19999999999982</v>
      </c>
      <c r="J734" s="9">
        <v>646.20000000000027</v>
      </c>
      <c r="K734" s="9">
        <v>638.99999999999955</v>
      </c>
      <c r="L734" s="9">
        <v>337.59999999999945</v>
      </c>
      <c r="N734" s="67">
        <f t="shared" si="21"/>
        <v>2340.099999999999</v>
      </c>
      <c r="T734" s="63"/>
      <c r="U734" s="63"/>
      <c r="V734" s="360"/>
      <c r="W734" s="337"/>
      <c r="X734" s="63"/>
    </row>
    <row r="735" spans="1:24" ht="15">
      <c r="A735" s="28" t="s">
        <v>795</v>
      </c>
      <c r="B735" s="63" t="s">
        <v>778</v>
      </c>
      <c r="E735" s="9" t="s">
        <v>279</v>
      </c>
      <c r="F735" s="9" t="s">
        <v>279</v>
      </c>
      <c r="G735" s="9" t="s">
        <v>279</v>
      </c>
      <c r="H735" s="9">
        <v>437.599999999999</v>
      </c>
      <c r="I735" s="9">
        <v>385.70000000000073</v>
      </c>
      <c r="J735" s="9">
        <v>339.19999999999959</v>
      </c>
      <c r="K735" s="9">
        <v>570.80000000000018</v>
      </c>
      <c r="L735" s="9">
        <v>589.5</v>
      </c>
      <c r="N735" s="67">
        <f t="shared" si="21"/>
        <v>2322.7999999999993</v>
      </c>
      <c r="T735" s="63"/>
      <c r="U735" s="63"/>
      <c r="V735" s="360"/>
      <c r="W735" s="337"/>
      <c r="X735" s="63"/>
    </row>
    <row r="736" spans="1:24" ht="15">
      <c r="A736" s="28" t="s">
        <v>797</v>
      </c>
      <c r="B736" s="229" t="s">
        <v>1659</v>
      </c>
      <c r="C736" s="3"/>
      <c r="D736" s="3"/>
      <c r="E736" s="9" t="s">
        <v>279</v>
      </c>
      <c r="F736" s="9" t="s">
        <v>279</v>
      </c>
      <c r="G736" s="9" t="s">
        <v>279</v>
      </c>
      <c r="H736" s="9" t="s">
        <v>279</v>
      </c>
      <c r="I736" s="9">
        <v>265.99999999999977</v>
      </c>
      <c r="J736" s="9">
        <v>519.80000000000018</v>
      </c>
      <c r="K736" s="9">
        <v>605.09999999999991</v>
      </c>
      <c r="L736" s="9">
        <v>927.09999999999854</v>
      </c>
      <c r="N736" s="67">
        <f t="shared" si="21"/>
        <v>2317.9999999999982</v>
      </c>
      <c r="T736" s="63"/>
      <c r="U736" s="63"/>
      <c r="V736" s="347"/>
      <c r="W736" s="337"/>
      <c r="X736" s="63"/>
    </row>
    <row r="737" spans="1:24" ht="15">
      <c r="A737" s="28" t="s">
        <v>798</v>
      </c>
      <c r="B737" s="63" t="s">
        <v>782</v>
      </c>
      <c r="E737" s="9" t="s">
        <v>279</v>
      </c>
      <c r="F737" s="9" t="s">
        <v>279</v>
      </c>
      <c r="G737" s="9" t="s">
        <v>279</v>
      </c>
      <c r="H737" s="9">
        <v>364.00000000000045</v>
      </c>
      <c r="I737" s="9">
        <v>368.40000000000009</v>
      </c>
      <c r="J737" s="9">
        <v>397.49999999999955</v>
      </c>
      <c r="K737" s="9">
        <v>527.40000000000009</v>
      </c>
      <c r="L737" s="9">
        <v>657.5</v>
      </c>
      <c r="N737" s="67">
        <f t="shared" si="21"/>
        <v>2314.8000000000002</v>
      </c>
      <c r="T737" s="277"/>
      <c r="U737" s="63"/>
      <c r="V737" s="347"/>
      <c r="W737" s="337"/>
      <c r="X737" s="63"/>
    </row>
    <row r="738" spans="1:24" ht="15">
      <c r="A738" s="28" t="s">
        <v>799</v>
      </c>
      <c r="B738" s="277" t="s">
        <v>2018</v>
      </c>
      <c r="C738" s="3"/>
      <c r="D738" s="3"/>
      <c r="E738" s="9" t="s">
        <v>279</v>
      </c>
      <c r="F738" s="9" t="s">
        <v>279</v>
      </c>
      <c r="G738" s="9" t="s">
        <v>279</v>
      </c>
      <c r="H738" s="9" t="s">
        <v>279</v>
      </c>
      <c r="I738" s="9" t="s">
        <v>279</v>
      </c>
      <c r="J738" s="9">
        <v>428.00000000000091</v>
      </c>
      <c r="K738" s="217">
        <v>949.40000000000055</v>
      </c>
      <c r="L738" s="9">
        <v>910.70000000000118</v>
      </c>
      <c r="N738" s="67">
        <f t="shared" si="21"/>
        <v>2288.1000000000026</v>
      </c>
      <c r="P738" t="s">
        <v>285</v>
      </c>
      <c r="T738" s="63"/>
      <c r="U738" s="63"/>
      <c r="V738" s="347"/>
      <c r="W738" s="337"/>
      <c r="X738" s="63"/>
    </row>
    <row r="739" spans="1:24" ht="15">
      <c r="A739" s="28" t="s">
        <v>802</v>
      </c>
      <c r="B739" s="63" t="s">
        <v>4</v>
      </c>
      <c r="E739" s="9">
        <v>314.7</v>
      </c>
      <c r="F739" s="217">
        <v>655.5</v>
      </c>
      <c r="G739" s="217">
        <v>442.6</v>
      </c>
      <c r="H739" s="9">
        <v>497.10000000000059</v>
      </c>
      <c r="I739" s="9">
        <v>356.89999999999941</v>
      </c>
      <c r="J739" s="9" t="s">
        <v>279</v>
      </c>
      <c r="K739" s="9" t="s">
        <v>279</v>
      </c>
      <c r="L739" s="9" t="s">
        <v>279</v>
      </c>
      <c r="N739" s="67">
        <f t="shared" si="21"/>
        <v>2266.8000000000002</v>
      </c>
      <c r="P739" t="s">
        <v>317</v>
      </c>
      <c r="T739" s="225"/>
      <c r="U739" s="63"/>
      <c r="V739" s="347"/>
      <c r="W739" s="337"/>
      <c r="X739" s="63"/>
    </row>
    <row r="740" spans="1:24" ht="15">
      <c r="A740" s="28" t="s">
        <v>896</v>
      </c>
      <c r="B740" s="63" t="s">
        <v>35</v>
      </c>
      <c r="E740" s="217">
        <v>411.2</v>
      </c>
      <c r="F740" s="217">
        <v>562.9</v>
      </c>
      <c r="G740" s="217">
        <v>431.55</v>
      </c>
      <c r="H740" s="9">
        <v>579.29999999999973</v>
      </c>
      <c r="I740" s="9">
        <v>273.99999999999955</v>
      </c>
      <c r="J740" s="9" t="s">
        <v>279</v>
      </c>
      <c r="K740" s="9" t="s">
        <v>279</v>
      </c>
      <c r="L740" s="9" t="s">
        <v>279</v>
      </c>
      <c r="N740" s="67">
        <f t="shared" si="21"/>
        <v>2258.9499999999989</v>
      </c>
      <c r="P740" t="s">
        <v>371</v>
      </c>
      <c r="T740" s="225"/>
      <c r="U740" s="63"/>
      <c r="V740" s="348"/>
      <c r="W740" s="337"/>
      <c r="X740" s="63"/>
    </row>
    <row r="741" spans="1:24" ht="15">
      <c r="A741" s="28" t="s">
        <v>897</v>
      </c>
      <c r="B741" s="229" t="s">
        <v>1661</v>
      </c>
      <c r="C741" s="3"/>
      <c r="D741" s="3"/>
      <c r="E741" s="9" t="s">
        <v>279</v>
      </c>
      <c r="F741" s="9" t="s">
        <v>279</v>
      </c>
      <c r="G741" s="9" t="s">
        <v>279</v>
      </c>
      <c r="H741" s="9" t="s">
        <v>279</v>
      </c>
      <c r="I741" s="217">
        <v>686.20000000000027</v>
      </c>
      <c r="J741" s="9">
        <v>618.59999999999991</v>
      </c>
      <c r="K741" s="9">
        <v>906.09999999999945</v>
      </c>
      <c r="L741" s="9" t="s">
        <v>279</v>
      </c>
      <c r="N741" s="67">
        <f t="shared" si="21"/>
        <v>2210.8999999999996</v>
      </c>
      <c r="P741" t="s">
        <v>289</v>
      </c>
      <c r="T741" s="63"/>
      <c r="U741" s="63"/>
      <c r="V741" s="360"/>
      <c r="W741" s="337"/>
      <c r="X741" s="63"/>
    </row>
    <row r="742" spans="1:24" ht="15">
      <c r="A742" s="28" t="s">
        <v>898</v>
      </c>
      <c r="B742" s="63" t="s">
        <v>788</v>
      </c>
      <c r="E742" s="9" t="s">
        <v>279</v>
      </c>
      <c r="F742" s="9" t="s">
        <v>279</v>
      </c>
      <c r="G742" s="9" t="s">
        <v>279</v>
      </c>
      <c r="H742" s="9">
        <v>245.80000000000018</v>
      </c>
      <c r="I742" s="9">
        <v>519.20000000000027</v>
      </c>
      <c r="J742" s="9">
        <v>702.70000000000027</v>
      </c>
      <c r="K742" s="9">
        <v>343.40000000000077</v>
      </c>
      <c r="L742" s="9">
        <v>293.79999999999973</v>
      </c>
      <c r="N742" s="67">
        <f t="shared" si="21"/>
        <v>2104.9000000000015</v>
      </c>
      <c r="T742" s="63"/>
      <c r="U742" s="63"/>
      <c r="V742" s="347"/>
      <c r="W742" s="337"/>
      <c r="X742" s="63"/>
    </row>
    <row r="743" spans="1:24" ht="15">
      <c r="A743" s="28" t="s">
        <v>899</v>
      </c>
      <c r="B743" s="277" t="s">
        <v>2002</v>
      </c>
      <c r="C743" s="3"/>
      <c r="D743" s="3"/>
      <c r="E743" s="9" t="s">
        <v>279</v>
      </c>
      <c r="F743" s="9" t="s">
        <v>279</v>
      </c>
      <c r="G743" s="9" t="s">
        <v>279</v>
      </c>
      <c r="H743" s="9" t="s">
        <v>279</v>
      </c>
      <c r="I743" s="9" t="s">
        <v>279</v>
      </c>
      <c r="J743" s="9">
        <v>428.19999999999982</v>
      </c>
      <c r="K743" s="217">
        <v>940.80000000000064</v>
      </c>
      <c r="L743" s="9">
        <v>728.40000000000009</v>
      </c>
      <c r="N743" s="67">
        <f t="shared" si="21"/>
        <v>2097.4000000000005</v>
      </c>
      <c r="P743" t="s">
        <v>298</v>
      </c>
      <c r="T743" s="277"/>
      <c r="U743" s="63"/>
      <c r="V743" s="348"/>
      <c r="W743" s="337"/>
      <c r="X743" s="63"/>
    </row>
    <row r="744" spans="1:24" ht="15">
      <c r="A744" s="28" t="s">
        <v>900</v>
      </c>
      <c r="B744" s="229" t="s">
        <v>1654</v>
      </c>
      <c r="C744" s="3"/>
      <c r="D744" s="3"/>
      <c r="E744" s="9" t="s">
        <v>279</v>
      </c>
      <c r="F744" s="9" t="s">
        <v>279</v>
      </c>
      <c r="G744" s="9" t="s">
        <v>279</v>
      </c>
      <c r="H744" s="9" t="s">
        <v>279</v>
      </c>
      <c r="I744" s="9">
        <v>227.09999999999945</v>
      </c>
      <c r="J744" s="9">
        <v>479.89999999999986</v>
      </c>
      <c r="K744" s="9">
        <v>643.09999999999945</v>
      </c>
      <c r="L744" s="9">
        <v>607.20000000000027</v>
      </c>
      <c r="N744" s="67">
        <f t="shared" ref="N744:N775" si="22">SUM(E744:L744)</f>
        <v>1957.299999999999</v>
      </c>
      <c r="T744" s="63"/>
      <c r="U744" s="63"/>
      <c r="V744" s="348"/>
      <c r="W744" s="337"/>
      <c r="X744" s="63"/>
    </row>
    <row r="745" spans="1:24" ht="15">
      <c r="A745" s="28" t="s">
        <v>901</v>
      </c>
      <c r="B745" s="229" t="s">
        <v>1644</v>
      </c>
      <c r="C745" s="3"/>
      <c r="D745" s="3"/>
      <c r="E745" s="9" t="s">
        <v>279</v>
      </c>
      <c r="F745" s="9" t="s">
        <v>279</v>
      </c>
      <c r="G745" s="9" t="s">
        <v>279</v>
      </c>
      <c r="H745" s="9" t="s">
        <v>279</v>
      </c>
      <c r="I745" s="9">
        <v>328.49999999999977</v>
      </c>
      <c r="J745" s="9">
        <v>391.60000000000014</v>
      </c>
      <c r="K745" s="9">
        <v>667.59999999999854</v>
      </c>
      <c r="L745" s="9">
        <v>507.40000000000055</v>
      </c>
      <c r="N745" s="67">
        <f t="shared" si="22"/>
        <v>1895.099999999999</v>
      </c>
      <c r="T745" s="277"/>
      <c r="U745" s="63"/>
      <c r="V745" s="347"/>
      <c r="W745" s="337"/>
      <c r="X745" s="63"/>
    </row>
    <row r="746" spans="1:24" ht="15">
      <c r="A746" s="28" t="s">
        <v>902</v>
      </c>
      <c r="B746" s="277" t="s">
        <v>2011</v>
      </c>
      <c r="C746" s="3"/>
      <c r="D746" s="3"/>
      <c r="E746" s="9" t="s">
        <v>279</v>
      </c>
      <c r="F746" s="9" t="s">
        <v>279</v>
      </c>
      <c r="G746" s="9" t="s">
        <v>279</v>
      </c>
      <c r="H746" s="9" t="s">
        <v>279</v>
      </c>
      <c r="I746" s="9" t="s">
        <v>279</v>
      </c>
      <c r="J746" s="9">
        <v>492.20000000000027</v>
      </c>
      <c r="K746" s="9">
        <v>616.99999999999955</v>
      </c>
      <c r="L746" s="9">
        <v>748.50000000000045</v>
      </c>
      <c r="N746" s="67">
        <f t="shared" si="22"/>
        <v>1857.7000000000003</v>
      </c>
      <c r="T746" s="63"/>
      <c r="U746" s="63"/>
      <c r="V746" s="360"/>
      <c r="W746" s="337"/>
      <c r="X746" s="63"/>
    </row>
    <row r="747" spans="1:24" ht="15">
      <c r="A747" s="28" t="s">
        <v>903</v>
      </c>
      <c r="B747" s="277" t="s">
        <v>2024</v>
      </c>
      <c r="C747" s="3"/>
      <c r="D747" s="3"/>
      <c r="E747" s="9" t="s">
        <v>279</v>
      </c>
      <c r="F747" s="9" t="s">
        <v>279</v>
      </c>
      <c r="G747" s="9" t="s">
        <v>279</v>
      </c>
      <c r="H747" s="9" t="s">
        <v>279</v>
      </c>
      <c r="I747" s="9" t="s">
        <v>279</v>
      </c>
      <c r="J747" s="9" t="s">
        <v>279</v>
      </c>
      <c r="K747" s="9">
        <v>772.40000000000032</v>
      </c>
      <c r="L747" s="9">
        <v>969.89999999999918</v>
      </c>
      <c r="N747" s="67">
        <f t="shared" si="22"/>
        <v>1742.2999999999995</v>
      </c>
      <c r="T747" s="63"/>
      <c r="U747" s="63"/>
      <c r="V747" s="348"/>
      <c r="W747" s="337"/>
      <c r="X747" s="63"/>
    </row>
    <row r="748" spans="1:24" ht="15">
      <c r="A748" s="28" t="s">
        <v>904</v>
      </c>
      <c r="B748" s="277" t="s">
        <v>2027</v>
      </c>
      <c r="C748" s="3"/>
      <c r="D748" s="3"/>
      <c r="E748" s="9" t="s">
        <v>279</v>
      </c>
      <c r="F748" s="9" t="s">
        <v>279</v>
      </c>
      <c r="G748" s="9" t="s">
        <v>279</v>
      </c>
      <c r="H748" s="9" t="s">
        <v>279</v>
      </c>
      <c r="I748" s="9" t="s">
        <v>279</v>
      </c>
      <c r="J748" s="9" t="s">
        <v>279</v>
      </c>
      <c r="K748" s="9">
        <v>562.19999999999936</v>
      </c>
      <c r="L748" s="217">
        <v>1112.2000000000003</v>
      </c>
      <c r="N748" s="67">
        <f t="shared" si="22"/>
        <v>1674.3999999999996</v>
      </c>
      <c r="P748" t="s">
        <v>285</v>
      </c>
      <c r="T748" s="63"/>
      <c r="U748" s="63"/>
      <c r="V748" s="347"/>
      <c r="W748" s="337"/>
      <c r="X748" s="63"/>
    </row>
    <row r="749" spans="1:24" ht="15">
      <c r="A749" s="28" t="s">
        <v>905</v>
      </c>
      <c r="B749" s="63" t="s">
        <v>158</v>
      </c>
      <c r="E749" s="9" t="s">
        <v>279</v>
      </c>
      <c r="F749" s="9" t="s">
        <v>279</v>
      </c>
      <c r="G749" s="217">
        <v>436.2</v>
      </c>
      <c r="H749" s="217">
        <v>765.20000000000027</v>
      </c>
      <c r="I749" s="9">
        <v>425.20000000000005</v>
      </c>
      <c r="J749" s="9" t="s">
        <v>279</v>
      </c>
      <c r="K749" s="9" t="s">
        <v>279</v>
      </c>
      <c r="L749" s="9" t="s">
        <v>279</v>
      </c>
      <c r="N749" s="67">
        <f t="shared" si="22"/>
        <v>1626.6000000000004</v>
      </c>
      <c r="P749" t="s">
        <v>299</v>
      </c>
      <c r="T749" s="63"/>
      <c r="U749" s="63"/>
      <c r="V749" s="347"/>
      <c r="W749" s="337"/>
      <c r="X749" s="63"/>
    </row>
    <row r="750" spans="1:24" ht="15">
      <c r="A750" s="28" t="s">
        <v>906</v>
      </c>
      <c r="B750" s="277" t="s">
        <v>2023</v>
      </c>
      <c r="C750" s="3"/>
      <c r="D750" s="3"/>
      <c r="E750" s="9" t="s">
        <v>279</v>
      </c>
      <c r="F750" s="9" t="s">
        <v>279</v>
      </c>
      <c r="G750" s="9" t="s">
        <v>279</v>
      </c>
      <c r="H750" s="9" t="s">
        <v>279</v>
      </c>
      <c r="I750" s="9" t="s">
        <v>279</v>
      </c>
      <c r="J750" s="9" t="s">
        <v>279</v>
      </c>
      <c r="K750" s="9">
        <v>753.19999999999891</v>
      </c>
      <c r="L750" s="9">
        <v>837.59999999999991</v>
      </c>
      <c r="N750" s="67">
        <f t="shared" si="22"/>
        <v>1590.7999999999988</v>
      </c>
      <c r="T750" s="225"/>
      <c r="U750" s="63"/>
      <c r="V750" s="347"/>
      <c r="W750" s="337"/>
      <c r="X750" s="63"/>
    </row>
    <row r="751" spans="1:24" ht="15">
      <c r="A751" s="28" t="s">
        <v>907</v>
      </c>
      <c r="B751" s="277" t="s">
        <v>2025</v>
      </c>
      <c r="C751" s="3"/>
      <c r="D751" s="3"/>
      <c r="E751" s="9" t="s">
        <v>279</v>
      </c>
      <c r="F751" s="9" t="s">
        <v>279</v>
      </c>
      <c r="G751" s="9" t="s">
        <v>279</v>
      </c>
      <c r="H751" s="9" t="s">
        <v>279</v>
      </c>
      <c r="I751" s="9" t="s">
        <v>279</v>
      </c>
      <c r="J751" s="9" t="s">
        <v>279</v>
      </c>
      <c r="K751" s="9">
        <v>583.29999999999973</v>
      </c>
      <c r="L751" s="9">
        <v>988.10000000000036</v>
      </c>
      <c r="N751" s="67">
        <f t="shared" si="22"/>
        <v>1571.4</v>
      </c>
      <c r="T751" s="63"/>
      <c r="U751" s="63"/>
      <c r="V751" s="360"/>
      <c r="W751" s="337"/>
      <c r="X751" s="63"/>
    </row>
    <row r="752" spans="1:24" ht="15">
      <c r="A752" s="28" t="s">
        <v>908</v>
      </c>
      <c r="B752" s="277" t="s">
        <v>4497</v>
      </c>
      <c r="C752" s="3"/>
      <c r="D752" s="3"/>
      <c r="E752" s="9" t="s">
        <v>279</v>
      </c>
      <c r="F752" s="9" t="s">
        <v>279</v>
      </c>
      <c r="G752" s="9" t="s">
        <v>279</v>
      </c>
      <c r="H752" s="9" t="s">
        <v>279</v>
      </c>
      <c r="I752" s="9" t="s">
        <v>279</v>
      </c>
      <c r="J752" s="9" t="s">
        <v>279</v>
      </c>
      <c r="K752" s="9">
        <v>663.79999999999973</v>
      </c>
      <c r="L752" s="9">
        <v>906.89999999999964</v>
      </c>
      <c r="N752" s="67">
        <f t="shared" si="22"/>
        <v>1570.6999999999994</v>
      </c>
      <c r="T752" s="277"/>
      <c r="U752" s="63"/>
      <c r="V752" s="347"/>
      <c r="W752" s="337"/>
      <c r="X752" s="63"/>
    </row>
    <row r="753" spans="1:24" ht="15">
      <c r="A753" s="28" t="s">
        <v>909</v>
      </c>
      <c r="B753" s="277" t="s">
        <v>2010</v>
      </c>
      <c r="C753" s="3"/>
      <c r="D753" s="3"/>
      <c r="E753" s="9" t="s">
        <v>279</v>
      </c>
      <c r="F753" s="9" t="s">
        <v>279</v>
      </c>
      <c r="G753" s="9" t="s">
        <v>279</v>
      </c>
      <c r="H753" s="9" t="s">
        <v>279</v>
      </c>
      <c r="I753" s="9" t="s">
        <v>279</v>
      </c>
      <c r="J753" s="9">
        <v>274.09999999999968</v>
      </c>
      <c r="K753" s="9">
        <v>570.19999999999982</v>
      </c>
      <c r="L753" s="9">
        <v>666.99999999999955</v>
      </c>
      <c r="N753" s="67">
        <f t="shared" si="22"/>
        <v>1511.299999999999</v>
      </c>
      <c r="T753" s="277"/>
      <c r="U753" s="63"/>
      <c r="V753" s="347"/>
      <c r="W753" s="337"/>
      <c r="X753" s="63"/>
    </row>
    <row r="754" spans="1:24" ht="15">
      <c r="A754" s="28" t="s">
        <v>910</v>
      </c>
      <c r="B754" s="277" t="s">
        <v>2003</v>
      </c>
      <c r="C754" s="3"/>
      <c r="D754" s="3"/>
      <c r="E754" s="9" t="s">
        <v>279</v>
      </c>
      <c r="F754" s="9" t="s">
        <v>279</v>
      </c>
      <c r="G754" s="9" t="s">
        <v>279</v>
      </c>
      <c r="H754" s="9" t="s">
        <v>279</v>
      </c>
      <c r="I754" s="9" t="s">
        <v>279</v>
      </c>
      <c r="J754" s="9">
        <v>336.59999999999991</v>
      </c>
      <c r="K754" s="9">
        <v>584.00000000000045</v>
      </c>
      <c r="L754" s="9">
        <v>541.29999999999905</v>
      </c>
      <c r="N754" s="67">
        <f t="shared" si="22"/>
        <v>1461.8999999999994</v>
      </c>
      <c r="T754" s="63"/>
      <c r="U754" s="63"/>
      <c r="V754" s="347"/>
      <c r="W754" s="337"/>
      <c r="X754" s="63"/>
    </row>
    <row r="755" spans="1:24" ht="15">
      <c r="A755" s="28" t="s">
        <v>911</v>
      </c>
      <c r="B755" s="277" t="s">
        <v>2030</v>
      </c>
      <c r="C755" s="3"/>
      <c r="D755" s="3"/>
      <c r="E755" s="9" t="s">
        <v>279</v>
      </c>
      <c r="F755" s="9" t="s">
        <v>279</v>
      </c>
      <c r="G755" s="9" t="s">
        <v>279</v>
      </c>
      <c r="H755" s="9" t="s">
        <v>279</v>
      </c>
      <c r="I755" s="9" t="s">
        <v>279</v>
      </c>
      <c r="J755" s="9" t="s">
        <v>279</v>
      </c>
      <c r="K755" s="9">
        <v>650.60000000000127</v>
      </c>
      <c r="L755" s="9">
        <v>799.70000000000073</v>
      </c>
      <c r="N755" s="67">
        <f t="shared" si="22"/>
        <v>1450.300000000002</v>
      </c>
      <c r="T755" s="63"/>
      <c r="U755" s="63"/>
      <c r="V755" s="347"/>
      <c r="W755" s="337"/>
      <c r="X755" s="63"/>
    </row>
    <row r="756" spans="1:24" ht="15">
      <c r="A756" s="28" t="s">
        <v>912</v>
      </c>
      <c r="B756" s="277" t="s">
        <v>2007</v>
      </c>
      <c r="C756" s="3"/>
      <c r="D756" s="3"/>
      <c r="E756" s="9" t="s">
        <v>279</v>
      </c>
      <c r="F756" s="9" t="s">
        <v>279</v>
      </c>
      <c r="G756" s="9" t="s">
        <v>279</v>
      </c>
      <c r="H756" s="9" t="s">
        <v>279</v>
      </c>
      <c r="I756" s="9" t="s">
        <v>279</v>
      </c>
      <c r="J756" s="9">
        <v>533.5</v>
      </c>
      <c r="K756" s="9">
        <v>371.75000000000045</v>
      </c>
      <c r="L756" s="9">
        <v>494.89999999999964</v>
      </c>
      <c r="N756" s="67">
        <f t="shared" si="22"/>
        <v>1400.15</v>
      </c>
      <c r="T756" s="277"/>
      <c r="U756" s="63"/>
      <c r="V756" s="347"/>
      <c r="W756" s="337"/>
      <c r="X756" s="63"/>
    </row>
    <row r="757" spans="1:24" ht="15">
      <c r="A757" s="28" t="s">
        <v>913</v>
      </c>
      <c r="B757" s="229" t="s">
        <v>1645</v>
      </c>
      <c r="C757" s="3"/>
      <c r="D757" s="3"/>
      <c r="E757" s="9" t="s">
        <v>279</v>
      </c>
      <c r="F757" s="9" t="s">
        <v>279</v>
      </c>
      <c r="G757" s="9" t="s">
        <v>279</v>
      </c>
      <c r="H757" s="9" t="s">
        <v>279</v>
      </c>
      <c r="I757" s="9">
        <v>491.69999999999959</v>
      </c>
      <c r="J757" s="9">
        <v>788.39999999999964</v>
      </c>
      <c r="K757" s="9" t="s">
        <v>279</v>
      </c>
      <c r="L757" s="9" t="s">
        <v>279</v>
      </c>
      <c r="N757" s="67">
        <f t="shared" si="22"/>
        <v>1280.0999999999992</v>
      </c>
      <c r="T757" s="277"/>
      <c r="U757" s="63"/>
      <c r="V757" s="347"/>
      <c r="W757" s="337"/>
      <c r="X757" s="63"/>
    </row>
    <row r="758" spans="1:24" ht="15">
      <c r="A758" s="28" t="s">
        <v>914</v>
      </c>
      <c r="B758" s="277" t="s">
        <v>2053</v>
      </c>
      <c r="C758" s="3"/>
      <c r="D758" s="3"/>
      <c r="E758" s="9" t="s">
        <v>279</v>
      </c>
      <c r="F758" s="9" t="s">
        <v>279</v>
      </c>
      <c r="G758" s="9" t="s">
        <v>279</v>
      </c>
      <c r="H758" s="9" t="s">
        <v>279</v>
      </c>
      <c r="I758" s="9" t="s">
        <v>279</v>
      </c>
      <c r="J758" s="9" t="s">
        <v>279</v>
      </c>
      <c r="K758" s="9">
        <v>539.5</v>
      </c>
      <c r="L758" s="9">
        <v>718.39999999999964</v>
      </c>
      <c r="N758" s="67">
        <f t="shared" si="22"/>
        <v>1257.8999999999996</v>
      </c>
      <c r="T758" s="63"/>
      <c r="U758" s="63"/>
      <c r="V758" s="360"/>
      <c r="W758" s="337"/>
      <c r="X758" s="63"/>
    </row>
    <row r="759" spans="1:24" ht="15">
      <c r="A759" s="28" t="s">
        <v>915</v>
      </c>
      <c r="B759" s="277" t="s">
        <v>2050</v>
      </c>
      <c r="C759" s="3"/>
      <c r="D759" s="3"/>
      <c r="E759" s="9" t="s">
        <v>279</v>
      </c>
      <c r="F759" s="9" t="s">
        <v>279</v>
      </c>
      <c r="G759" s="9" t="s">
        <v>279</v>
      </c>
      <c r="H759" s="9" t="s">
        <v>279</v>
      </c>
      <c r="I759" s="9" t="s">
        <v>279</v>
      </c>
      <c r="J759" s="9" t="s">
        <v>279</v>
      </c>
      <c r="K759" s="9">
        <v>503.599999999999</v>
      </c>
      <c r="L759" s="9">
        <v>702.19999999999891</v>
      </c>
      <c r="N759" s="67">
        <f t="shared" si="22"/>
        <v>1205.7999999999979</v>
      </c>
      <c r="T759" s="63"/>
      <c r="U759" s="63"/>
      <c r="V759" s="347"/>
      <c r="W759" s="337"/>
      <c r="X759" s="63"/>
    </row>
    <row r="760" spans="1:24" ht="15">
      <c r="A760" s="28" t="s">
        <v>916</v>
      </c>
      <c r="B760" s="63" t="s">
        <v>29</v>
      </c>
      <c r="E760" s="9">
        <v>297.89999999999998</v>
      </c>
      <c r="F760" s="9">
        <v>212.25</v>
      </c>
      <c r="G760" s="9">
        <v>218.9</v>
      </c>
      <c r="H760" s="9" t="s">
        <v>279</v>
      </c>
      <c r="I760" s="9" t="s">
        <v>279</v>
      </c>
      <c r="J760" s="9">
        <v>455.59999999999968</v>
      </c>
      <c r="K760" s="9" t="s">
        <v>279</v>
      </c>
      <c r="L760" s="9" t="s">
        <v>279</v>
      </c>
      <c r="N760" s="67">
        <f t="shared" si="22"/>
        <v>1184.6499999999996</v>
      </c>
      <c r="T760" s="63"/>
      <c r="U760" s="63"/>
      <c r="V760" s="360"/>
      <c r="W760" s="337"/>
      <c r="X760" s="63"/>
    </row>
    <row r="761" spans="1:24" ht="15">
      <c r="A761" s="28" t="s">
        <v>917</v>
      </c>
      <c r="B761" s="63" t="s">
        <v>178</v>
      </c>
      <c r="E761" s="212">
        <v>605.70000000000005</v>
      </c>
      <c r="F761" s="9">
        <v>539.9</v>
      </c>
      <c r="G761" s="9" t="s">
        <v>279</v>
      </c>
      <c r="H761" s="9" t="s">
        <v>279</v>
      </c>
      <c r="I761" s="9" t="s">
        <v>279</v>
      </c>
      <c r="J761" s="9" t="s">
        <v>279</v>
      </c>
      <c r="K761" s="9" t="s">
        <v>279</v>
      </c>
      <c r="L761" s="9" t="s">
        <v>279</v>
      </c>
      <c r="N761" s="67">
        <f t="shared" si="22"/>
        <v>1145.5999999999999</v>
      </c>
      <c r="P761" t="s">
        <v>301</v>
      </c>
      <c r="T761" s="277"/>
      <c r="U761" s="63"/>
      <c r="V761" s="347"/>
      <c r="W761" s="337"/>
      <c r="X761" s="63"/>
    </row>
    <row r="762" spans="1:24" ht="15">
      <c r="A762" s="28" t="s">
        <v>918</v>
      </c>
      <c r="B762" s="277" t="s">
        <v>2026</v>
      </c>
      <c r="C762" s="3"/>
      <c r="D762" s="3"/>
      <c r="E762" s="9" t="s">
        <v>279</v>
      </c>
      <c r="F762" s="9" t="s">
        <v>279</v>
      </c>
      <c r="G762" s="9" t="s">
        <v>279</v>
      </c>
      <c r="H762" s="9" t="s">
        <v>279</v>
      </c>
      <c r="I762" s="9" t="s">
        <v>279</v>
      </c>
      <c r="J762" s="9" t="s">
        <v>279</v>
      </c>
      <c r="K762" s="9">
        <v>304.29999999999973</v>
      </c>
      <c r="L762" s="9">
        <v>722.69999999999982</v>
      </c>
      <c r="N762" s="67">
        <f t="shared" si="22"/>
        <v>1026.9999999999995</v>
      </c>
      <c r="T762" s="63"/>
      <c r="U762" s="63"/>
      <c r="V762" s="360"/>
      <c r="W762" s="337"/>
      <c r="X762" s="63"/>
    </row>
    <row r="763" spans="1:24" ht="15">
      <c r="A763" s="28" t="s">
        <v>919</v>
      </c>
      <c r="B763" s="277" t="s">
        <v>2009</v>
      </c>
      <c r="C763" s="3"/>
      <c r="D763" s="3"/>
      <c r="E763" s="9" t="s">
        <v>279</v>
      </c>
      <c r="F763" s="9" t="s">
        <v>279</v>
      </c>
      <c r="G763" s="9" t="s">
        <v>279</v>
      </c>
      <c r="H763" s="9" t="s">
        <v>279</v>
      </c>
      <c r="I763" s="9" t="s">
        <v>279</v>
      </c>
      <c r="J763" s="9">
        <v>456.89999999999873</v>
      </c>
      <c r="K763" s="9">
        <v>568.20000000000027</v>
      </c>
      <c r="L763" s="9" t="s">
        <v>279</v>
      </c>
      <c r="N763" s="67">
        <f t="shared" si="22"/>
        <v>1025.099999999999</v>
      </c>
      <c r="T763" s="277"/>
      <c r="U763" s="63"/>
      <c r="V763" s="348"/>
      <c r="W763" s="337"/>
      <c r="X763" s="63"/>
    </row>
    <row r="764" spans="1:24" ht="15">
      <c r="A764" s="28" t="s">
        <v>920</v>
      </c>
      <c r="B764" s="277" t="s">
        <v>2157</v>
      </c>
      <c r="C764" s="3"/>
      <c r="D764" s="3"/>
      <c r="E764" s="9" t="s">
        <v>279</v>
      </c>
      <c r="F764" s="9" t="s">
        <v>279</v>
      </c>
      <c r="G764" s="9" t="s">
        <v>279</v>
      </c>
      <c r="H764" s="9" t="s">
        <v>279</v>
      </c>
      <c r="I764" s="9" t="s">
        <v>279</v>
      </c>
      <c r="J764" s="9" t="s">
        <v>279</v>
      </c>
      <c r="K764" s="9">
        <v>425.30000000000018</v>
      </c>
      <c r="L764" s="9">
        <v>548.59999999999945</v>
      </c>
      <c r="N764" s="67">
        <f t="shared" si="22"/>
        <v>973.89999999999964</v>
      </c>
      <c r="T764" s="63"/>
      <c r="U764" s="63"/>
      <c r="V764" s="347"/>
      <c r="W764" s="337"/>
      <c r="X764" s="63"/>
    </row>
    <row r="765" spans="1:24" ht="15">
      <c r="A765" s="28" t="s">
        <v>921</v>
      </c>
      <c r="B765" s="63" t="s">
        <v>3394</v>
      </c>
      <c r="C765" s="3"/>
      <c r="D765" s="3"/>
      <c r="E765" s="9" t="s">
        <v>279</v>
      </c>
      <c r="F765" s="9" t="s">
        <v>279</v>
      </c>
      <c r="G765" s="9" t="s">
        <v>279</v>
      </c>
      <c r="H765" s="9" t="s">
        <v>279</v>
      </c>
      <c r="I765" s="9" t="s">
        <v>279</v>
      </c>
      <c r="J765" s="9" t="s">
        <v>279</v>
      </c>
      <c r="K765" s="9" t="s">
        <v>279</v>
      </c>
      <c r="L765" s="9">
        <v>941.70000000000027</v>
      </c>
      <c r="N765" s="67">
        <f t="shared" si="22"/>
        <v>941.70000000000027</v>
      </c>
      <c r="T765" s="63"/>
      <c r="U765" s="63"/>
      <c r="V765" s="360"/>
      <c r="W765" s="337"/>
      <c r="X765" s="63"/>
    </row>
    <row r="766" spans="1:24" ht="15">
      <c r="A766" s="28" t="s">
        <v>922</v>
      </c>
      <c r="B766" s="63" t="s">
        <v>180</v>
      </c>
      <c r="C766" s="3"/>
      <c r="D766" s="3"/>
      <c r="E766" s="9" t="s">
        <v>279</v>
      </c>
      <c r="F766" s="9" t="s">
        <v>279</v>
      </c>
      <c r="G766" s="9" t="s">
        <v>279</v>
      </c>
      <c r="H766" s="9" t="s">
        <v>279</v>
      </c>
      <c r="I766" s="9" t="s">
        <v>279</v>
      </c>
      <c r="J766" s="9" t="s">
        <v>279</v>
      </c>
      <c r="K766" s="9" t="s">
        <v>279</v>
      </c>
      <c r="L766" s="9">
        <v>933.09999999999945</v>
      </c>
      <c r="N766" s="67">
        <f t="shared" si="22"/>
        <v>933.09999999999945</v>
      </c>
      <c r="T766" s="63"/>
      <c r="U766" s="63"/>
      <c r="V766" s="347"/>
      <c r="W766" s="337"/>
      <c r="X766" s="63"/>
    </row>
    <row r="767" spans="1:24" ht="15">
      <c r="A767" s="28" t="s">
        <v>923</v>
      </c>
      <c r="B767" s="63" t="s">
        <v>3395</v>
      </c>
      <c r="C767" s="3"/>
      <c r="D767" s="3"/>
      <c r="E767" s="9" t="s">
        <v>279</v>
      </c>
      <c r="F767" s="9" t="s">
        <v>279</v>
      </c>
      <c r="G767" s="9" t="s">
        <v>279</v>
      </c>
      <c r="H767" s="9" t="s">
        <v>279</v>
      </c>
      <c r="I767" s="9" t="s">
        <v>279</v>
      </c>
      <c r="J767" s="9" t="s">
        <v>279</v>
      </c>
      <c r="K767" s="9" t="s">
        <v>279</v>
      </c>
      <c r="L767" s="9">
        <v>905.30000000000155</v>
      </c>
      <c r="N767" s="67">
        <f t="shared" si="22"/>
        <v>905.30000000000155</v>
      </c>
      <c r="T767" s="63"/>
      <c r="U767" s="63"/>
      <c r="V767" s="348"/>
      <c r="W767" s="337"/>
      <c r="X767" s="63"/>
    </row>
    <row r="768" spans="1:24" ht="15">
      <c r="A768" s="28" t="s">
        <v>924</v>
      </c>
      <c r="B768" s="63" t="s">
        <v>3374</v>
      </c>
      <c r="C768" s="3"/>
      <c r="D768" s="3"/>
      <c r="E768" s="9" t="s">
        <v>279</v>
      </c>
      <c r="F768" s="9" t="s">
        <v>279</v>
      </c>
      <c r="G768" s="9" t="s">
        <v>279</v>
      </c>
      <c r="H768" s="9" t="s">
        <v>279</v>
      </c>
      <c r="I768" s="9" t="s">
        <v>279</v>
      </c>
      <c r="J768" s="9" t="s">
        <v>279</v>
      </c>
      <c r="K768" s="9" t="s">
        <v>279</v>
      </c>
      <c r="L768" s="9">
        <v>894.70000000000027</v>
      </c>
      <c r="N768" s="67">
        <f t="shared" si="22"/>
        <v>894.70000000000027</v>
      </c>
      <c r="T768" s="63"/>
      <c r="U768" s="63"/>
      <c r="V768" s="347"/>
      <c r="W768" s="337"/>
      <c r="X768" s="63"/>
    </row>
    <row r="769" spans="1:24" ht="15">
      <c r="A769" s="28" t="s">
        <v>925</v>
      </c>
      <c r="B769" s="63" t="s">
        <v>3380</v>
      </c>
      <c r="C769" s="3"/>
      <c r="D769" s="3"/>
      <c r="E769" s="9" t="s">
        <v>279</v>
      </c>
      <c r="F769" s="9" t="s">
        <v>279</v>
      </c>
      <c r="G769" s="9" t="s">
        <v>279</v>
      </c>
      <c r="H769" s="9" t="s">
        <v>279</v>
      </c>
      <c r="I769" s="9" t="s">
        <v>279</v>
      </c>
      <c r="J769" s="9" t="s">
        <v>279</v>
      </c>
      <c r="K769" s="9" t="s">
        <v>279</v>
      </c>
      <c r="L769" s="9">
        <v>893.29999999999882</v>
      </c>
      <c r="N769" s="67">
        <f t="shared" si="22"/>
        <v>893.29999999999882</v>
      </c>
      <c r="T769" s="28"/>
      <c r="U769" s="63"/>
      <c r="V769" s="347"/>
      <c r="W769" s="337"/>
      <c r="X769" s="63"/>
    </row>
    <row r="770" spans="1:24" ht="15">
      <c r="A770" s="28" t="s">
        <v>926</v>
      </c>
      <c r="B770" s="63" t="s">
        <v>744</v>
      </c>
      <c r="E770" s="9" t="s">
        <v>279</v>
      </c>
      <c r="F770" s="9" t="s">
        <v>279</v>
      </c>
      <c r="G770" s="9" t="s">
        <v>279</v>
      </c>
      <c r="H770" s="9">
        <v>542.5</v>
      </c>
      <c r="I770" s="9">
        <v>339.90000000000009</v>
      </c>
      <c r="J770" s="9" t="s">
        <v>279</v>
      </c>
      <c r="K770" s="9" t="s">
        <v>279</v>
      </c>
      <c r="L770" s="9" t="s">
        <v>279</v>
      </c>
      <c r="N770" s="67">
        <f t="shared" si="22"/>
        <v>882.40000000000009</v>
      </c>
      <c r="T770" s="277"/>
      <c r="U770" s="63"/>
      <c r="V770" s="347"/>
      <c r="W770" s="337"/>
      <c r="X770" s="63"/>
    </row>
    <row r="771" spans="1:24" ht="15">
      <c r="A771" s="28" t="s">
        <v>927</v>
      </c>
      <c r="B771" s="63" t="s">
        <v>3386</v>
      </c>
      <c r="C771" s="3"/>
      <c r="D771" s="3"/>
      <c r="E771" s="9" t="s">
        <v>279</v>
      </c>
      <c r="F771" s="9" t="s">
        <v>279</v>
      </c>
      <c r="G771" s="9" t="s">
        <v>279</v>
      </c>
      <c r="H771" s="9" t="s">
        <v>279</v>
      </c>
      <c r="I771" s="9" t="s">
        <v>279</v>
      </c>
      <c r="J771" s="9" t="s">
        <v>279</v>
      </c>
      <c r="K771" s="9" t="s">
        <v>279</v>
      </c>
      <c r="L771" s="9">
        <v>880.79999999999973</v>
      </c>
      <c r="N771" s="67">
        <f t="shared" si="22"/>
        <v>880.79999999999973</v>
      </c>
      <c r="T771" s="225"/>
      <c r="U771" s="63"/>
      <c r="V771" s="347"/>
      <c r="W771" s="337"/>
      <c r="X771" s="63"/>
    </row>
    <row r="772" spans="1:24" ht="15">
      <c r="A772" s="28" t="s">
        <v>928</v>
      </c>
      <c r="B772" s="63" t="s">
        <v>769</v>
      </c>
      <c r="E772" s="9" t="s">
        <v>279</v>
      </c>
      <c r="F772" s="9" t="s">
        <v>279</v>
      </c>
      <c r="G772" s="9" t="s">
        <v>279</v>
      </c>
      <c r="H772" s="9">
        <v>673.49999999999955</v>
      </c>
      <c r="I772" s="9">
        <v>194.89999999999918</v>
      </c>
      <c r="J772" s="9" t="s">
        <v>279</v>
      </c>
      <c r="K772" s="9" t="s">
        <v>279</v>
      </c>
      <c r="L772" s="9" t="s">
        <v>279</v>
      </c>
      <c r="N772" s="67">
        <f t="shared" si="22"/>
        <v>868.39999999999873</v>
      </c>
      <c r="T772" s="277"/>
      <c r="U772" s="63"/>
      <c r="V772" s="347"/>
      <c r="W772" s="337"/>
      <c r="X772" s="63"/>
    </row>
    <row r="773" spans="1:24" ht="15">
      <c r="A773" s="28" t="s">
        <v>929</v>
      </c>
      <c r="B773" s="63" t="s">
        <v>3398</v>
      </c>
      <c r="C773" s="3"/>
      <c r="D773" s="3"/>
      <c r="E773" s="9" t="s">
        <v>279</v>
      </c>
      <c r="F773" s="9" t="s">
        <v>279</v>
      </c>
      <c r="G773" s="9" t="s">
        <v>279</v>
      </c>
      <c r="H773" s="9" t="s">
        <v>279</v>
      </c>
      <c r="I773" s="9" t="s">
        <v>279</v>
      </c>
      <c r="J773" s="9" t="s">
        <v>279</v>
      </c>
      <c r="K773" s="9" t="s">
        <v>279</v>
      </c>
      <c r="L773" s="9">
        <v>805.00000000000091</v>
      </c>
      <c r="N773" s="67">
        <f t="shared" si="22"/>
        <v>805.00000000000091</v>
      </c>
      <c r="T773" s="63"/>
      <c r="U773" s="63"/>
      <c r="V773" s="360"/>
      <c r="W773" s="337"/>
      <c r="X773" s="63"/>
    </row>
    <row r="774" spans="1:24" ht="15">
      <c r="A774" s="28" t="s">
        <v>930</v>
      </c>
      <c r="B774" s="63" t="s">
        <v>3367</v>
      </c>
      <c r="C774" s="3"/>
      <c r="D774" s="3"/>
      <c r="E774" s="9" t="s">
        <v>279</v>
      </c>
      <c r="F774" s="9" t="s">
        <v>279</v>
      </c>
      <c r="G774" s="9" t="s">
        <v>279</v>
      </c>
      <c r="H774" s="9" t="s">
        <v>279</v>
      </c>
      <c r="I774" s="9" t="s">
        <v>279</v>
      </c>
      <c r="J774" s="9" t="s">
        <v>279</v>
      </c>
      <c r="K774" s="9" t="s">
        <v>279</v>
      </c>
      <c r="L774" s="9">
        <v>792.50000000000045</v>
      </c>
      <c r="N774" s="67">
        <f t="shared" si="22"/>
        <v>792.50000000000045</v>
      </c>
      <c r="T774" s="63"/>
      <c r="U774" s="63"/>
      <c r="V774" s="360"/>
      <c r="W774" s="337"/>
      <c r="X774" s="63"/>
    </row>
    <row r="775" spans="1:24" ht="15">
      <c r="A775" s="28" t="s">
        <v>931</v>
      </c>
      <c r="B775" s="63" t="s">
        <v>3382</v>
      </c>
      <c r="C775" s="3"/>
      <c r="D775" s="3"/>
      <c r="E775" s="9" t="s">
        <v>279</v>
      </c>
      <c r="F775" s="9" t="s">
        <v>279</v>
      </c>
      <c r="G775" s="9" t="s">
        <v>279</v>
      </c>
      <c r="H775" s="9" t="s">
        <v>279</v>
      </c>
      <c r="I775" s="9" t="s">
        <v>279</v>
      </c>
      <c r="J775" s="9" t="s">
        <v>279</v>
      </c>
      <c r="K775" s="9" t="s">
        <v>279</v>
      </c>
      <c r="L775" s="9">
        <v>765.80000000000018</v>
      </c>
      <c r="N775" s="67">
        <f t="shared" si="22"/>
        <v>765.80000000000018</v>
      </c>
      <c r="T775" s="225"/>
      <c r="U775" s="63"/>
      <c r="V775" s="347"/>
      <c r="W775" s="337"/>
      <c r="X775" s="63"/>
    </row>
    <row r="776" spans="1:24" ht="15">
      <c r="A776" s="28" t="s">
        <v>932</v>
      </c>
      <c r="B776" s="63" t="s">
        <v>3399</v>
      </c>
      <c r="C776" s="3"/>
      <c r="D776" s="3"/>
      <c r="E776" s="9" t="s">
        <v>279</v>
      </c>
      <c r="F776" s="9" t="s">
        <v>279</v>
      </c>
      <c r="G776" s="9" t="s">
        <v>279</v>
      </c>
      <c r="H776" s="9" t="s">
        <v>279</v>
      </c>
      <c r="I776" s="9" t="s">
        <v>279</v>
      </c>
      <c r="J776" s="9" t="s">
        <v>279</v>
      </c>
      <c r="K776" s="9" t="s">
        <v>279</v>
      </c>
      <c r="L776" s="9">
        <v>756.20000000000073</v>
      </c>
      <c r="N776" s="67">
        <f t="shared" ref="N776:N807" si="23">SUM(E776:L776)</f>
        <v>756.20000000000073</v>
      </c>
      <c r="T776" s="28"/>
      <c r="U776" s="63"/>
      <c r="V776" s="347"/>
      <c r="W776" s="337"/>
      <c r="X776" s="63"/>
    </row>
    <row r="777" spans="1:24" ht="15">
      <c r="A777" s="28" t="s">
        <v>933</v>
      </c>
      <c r="B777" s="63" t="s">
        <v>3375</v>
      </c>
      <c r="C777" s="3"/>
      <c r="D777" s="3"/>
      <c r="E777" s="9" t="s">
        <v>279</v>
      </c>
      <c r="F777" s="9" t="s">
        <v>279</v>
      </c>
      <c r="G777" s="9" t="s">
        <v>279</v>
      </c>
      <c r="H777" s="9" t="s">
        <v>279</v>
      </c>
      <c r="I777" s="9" t="s">
        <v>279</v>
      </c>
      <c r="J777" s="9" t="s">
        <v>279</v>
      </c>
      <c r="K777" s="9" t="s">
        <v>279</v>
      </c>
      <c r="L777" s="9">
        <v>745.29999999999836</v>
      </c>
      <c r="N777" s="67">
        <f t="shared" si="23"/>
        <v>745.29999999999836</v>
      </c>
      <c r="T777" s="63"/>
      <c r="U777" s="63"/>
      <c r="V777" s="347"/>
      <c r="W777" s="337"/>
      <c r="X777" s="63"/>
    </row>
    <row r="778" spans="1:24" ht="15">
      <c r="A778" s="28" t="s">
        <v>934</v>
      </c>
      <c r="B778" s="277" t="s">
        <v>2028</v>
      </c>
      <c r="C778" s="3"/>
      <c r="D778" s="3"/>
      <c r="E778" s="9" t="s">
        <v>279</v>
      </c>
      <c r="F778" s="9" t="s">
        <v>279</v>
      </c>
      <c r="G778" s="9" t="s">
        <v>279</v>
      </c>
      <c r="H778" s="9" t="s">
        <v>279</v>
      </c>
      <c r="I778" s="9" t="s">
        <v>279</v>
      </c>
      <c r="J778" s="9" t="s">
        <v>279</v>
      </c>
      <c r="K778" s="9">
        <v>708.59999999999968</v>
      </c>
      <c r="L778" s="9" t="s">
        <v>279</v>
      </c>
      <c r="N778" s="67">
        <f t="shared" si="23"/>
        <v>708.59999999999968</v>
      </c>
      <c r="T778" s="277"/>
      <c r="U778" s="63"/>
      <c r="V778" s="348"/>
      <c r="W778" s="337"/>
      <c r="X778" s="63"/>
    </row>
    <row r="779" spans="1:24" ht="15">
      <c r="A779" s="28" t="s">
        <v>935</v>
      </c>
      <c r="B779" s="63" t="s">
        <v>3377</v>
      </c>
      <c r="C779" s="3"/>
      <c r="D779" s="3"/>
      <c r="E779" s="9" t="s">
        <v>279</v>
      </c>
      <c r="F779" s="9" t="s">
        <v>279</v>
      </c>
      <c r="G779" s="9" t="s">
        <v>279</v>
      </c>
      <c r="H779" s="9" t="s">
        <v>279</v>
      </c>
      <c r="I779" s="9" t="s">
        <v>279</v>
      </c>
      <c r="J779" s="9" t="s">
        <v>279</v>
      </c>
      <c r="K779" s="9" t="s">
        <v>279</v>
      </c>
      <c r="L779" s="9">
        <v>701.900000000001</v>
      </c>
      <c r="N779" s="67">
        <f t="shared" si="23"/>
        <v>701.900000000001</v>
      </c>
      <c r="T779" s="277"/>
      <c r="U779" s="63"/>
      <c r="V779" s="347"/>
      <c r="W779" s="337"/>
      <c r="X779" s="63"/>
    </row>
    <row r="780" spans="1:24" ht="15">
      <c r="A780" s="28" t="s">
        <v>2501</v>
      </c>
      <c r="B780" s="277" t="s">
        <v>2052</v>
      </c>
      <c r="C780" s="3"/>
      <c r="D780" s="3"/>
      <c r="E780" s="9" t="s">
        <v>279</v>
      </c>
      <c r="F780" s="9" t="s">
        <v>279</v>
      </c>
      <c r="G780" s="9" t="s">
        <v>279</v>
      </c>
      <c r="H780" s="9" t="s">
        <v>279</v>
      </c>
      <c r="I780" s="9" t="s">
        <v>279</v>
      </c>
      <c r="J780" s="9" t="s">
        <v>279</v>
      </c>
      <c r="K780" s="9">
        <v>269.30000000000018</v>
      </c>
      <c r="L780" s="9">
        <v>428.89999999999964</v>
      </c>
      <c r="N780" s="67">
        <f t="shared" si="23"/>
        <v>698.19999999999982</v>
      </c>
      <c r="T780" s="63"/>
      <c r="U780" s="63"/>
      <c r="V780" s="50"/>
      <c r="W780" s="3"/>
    </row>
    <row r="781" spans="1:24" ht="15">
      <c r="A781" s="28" t="s">
        <v>3315</v>
      </c>
      <c r="B781" s="63" t="s">
        <v>3376</v>
      </c>
      <c r="C781" s="3"/>
      <c r="D781" s="3"/>
      <c r="E781" s="9" t="s">
        <v>279</v>
      </c>
      <c r="F781" s="9" t="s">
        <v>279</v>
      </c>
      <c r="G781" s="9" t="s">
        <v>279</v>
      </c>
      <c r="H781" s="9" t="s">
        <v>279</v>
      </c>
      <c r="I781" s="9" t="s">
        <v>279</v>
      </c>
      <c r="J781" s="9" t="s">
        <v>279</v>
      </c>
      <c r="K781" s="9" t="s">
        <v>279</v>
      </c>
      <c r="L781" s="9">
        <v>696.59999999999991</v>
      </c>
      <c r="N781" s="67">
        <f t="shared" si="23"/>
        <v>696.59999999999991</v>
      </c>
      <c r="T781" s="63"/>
      <c r="U781" s="63"/>
      <c r="V781" s="50"/>
      <c r="W781" s="3"/>
    </row>
    <row r="782" spans="1:24" ht="15">
      <c r="A782" s="28" t="s">
        <v>3316</v>
      </c>
      <c r="B782" s="63" t="s">
        <v>3381</v>
      </c>
      <c r="C782" s="3"/>
      <c r="D782" s="3"/>
      <c r="E782" s="9" t="s">
        <v>279</v>
      </c>
      <c r="F782" s="9" t="s">
        <v>279</v>
      </c>
      <c r="G782" s="9" t="s">
        <v>279</v>
      </c>
      <c r="H782" s="9" t="s">
        <v>279</v>
      </c>
      <c r="I782" s="9" t="s">
        <v>279</v>
      </c>
      <c r="J782" s="9" t="s">
        <v>279</v>
      </c>
      <c r="K782" s="9" t="s">
        <v>279</v>
      </c>
      <c r="L782" s="9">
        <v>687.70000000000118</v>
      </c>
      <c r="N782" s="67">
        <f t="shared" si="23"/>
        <v>687.70000000000118</v>
      </c>
      <c r="T782" s="277"/>
      <c r="U782" s="63"/>
      <c r="V782" s="50"/>
      <c r="W782" s="3"/>
    </row>
    <row r="783" spans="1:24" ht="15">
      <c r="A783" s="28" t="s">
        <v>3317</v>
      </c>
      <c r="B783" s="63" t="s">
        <v>3373</v>
      </c>
      <c r="C783" s="3"/>
      <c r="D783" s="3"/>
      <c r="E783" s="9" t="s">
        <v>279</v>
      </c>
      <c r="F783" s="9" t="s">
        <v>279</v>
      </c>
      <c r="G783" s="9" t="s">
        <v>279</v>
      </c>
      <c r="H783" s="9" t="s">
        <v>279</v>
      </c>
      <c r="I783" s="9" t="s">
        <v>279</v>
      </c>
      <c r="J783" s="9" t="s">
        <v>279</v>
      </c>
      <c r="K783" s="9" t="s">
        <v>279</v>
      </c>
      <c r="L783" s="9">
        <v>686.89999999999964</v>
      </c>
      <c r="N783" s="67">
        <f t="shared" si="23"/>
        <v>686.89999999999964</v>
      </c>
      <c r="T783" s="63"/>
      <c r="U783" s="63"/>
      <c r="V783" s="50"/>
      <c r="W783" s="3"/>
    </row>
    <row r="784" spans="1:24" ht="15">
      <c r="A784" s="28" t="s">
        <v>3318</v>
      </c>
      <c r="B784" s="63" t="s">
        <v>3385</v>
      </c>
      <c r="C784" s="3"/>
      <c r="D784" s="3"/>
      <c r="E784" s="9" t="s">
        <v>279</v>
      </c>
      <c r="F784" s="9" t="s">
        <v>279</v>
      </c>
      <c r="G784" s="9" t="s">
        <v>279</v>
      </c>
      <c r="H784" s="9" t="s">
        <v>279</v>
      </c>
      <c r="I784" s="9" t="s">
        <v>279</v>
      </c>
      <c r="J784" s="9" t="s">
        <v>279</v>
      </c>
      <c r="K784" s="9" t="s">
        <v>279</v>
      </c>
      <c r="L784" s="9">
        <v>683.69999999999936</v>
      </c>
      <c r="N784" s="67">
        <f t="shared" si="23"/>
        <v>683.69999999999936</v>
      </c>
      <c r="T784" s="277"/>
      <c r="U784" s="63"/>
      <c r="V784" s="50"/>
      <c r="W784" s="3"/>
    </row>
    <row r="785" spans="1:23" ht="15">
      <c r="A785" s="28" t="s">
        <v>3319</v>
      </c>
      <c r="B785" s="63" t="s">
        <v>3368</v>
      </c>
      <c r="C785" s="3"/>
      <c r="D785" s="3"/>
      <c r="E785" s="9" t="s">
        <v>279</v>
      </c>
      <c r="F785" s="9" t="s">
        <v>279</v>
      </c>
      <c r="G785" s="9" t="s">
        <v>279</v>
      </c>
      <c r="H785" s="9" t="s">
        <v>279</v>
      </c>
      <c r="I785" s="9" t="s">
        <v>279</v>
      </c>
      <c r="J785" s="9" t="s">
        <v>279</v>
      </c>
      <c r="K785" s="9" t="s">
        <v>279</v>
      </c>
      <c r="L785" s="9">
        <v>676.30000000000086</v>
      </c>
      <c r="N785" s="67">
        <f t="shared" si="23"/>
        <v>676.30000000000086</v>
      </c>
      <c r="T785" s="63"/>
      <c r="U785" s="63"/>
      <c r="V785" s="50"/>
      <c r="W785" s="3"/>
    </row>
    <row r="786" spans="1:23" ht="15">
      <c r="A786" s="28" t="s">
        <v>3320</v>
      </c>
      <c r="B786" s="277" t="s">
        <v>3366</v>
      </c>
      <c r="C786" s="3"/>
      <c r="D786" s="3"/>
      <c r="E786" s="9" t="s">
        <v>279</v>
      </c>
      <c r="F786" s="9" t="s">
        <v>279</v>
      </c>
      <c r="G786" s="9" t="s">
        <v>279</v>
      </c>
      <c r="H786" s="9" t="s">
        <v>279</v>
      </c>
      <c r="I786" s="9" t="s">
        <v>279</v>
      </c>
      <c r="J786" s="9" t="s">
        <v>279</v>
      </c>
      <c r="K786" s="9" t="s">
        <v>279</v>
      </c>
      <c r="L786" s="9">
        <v>664.29999999999927</v>
      </c>
      <c r="N786" s="67">
        <f t="shared" si="23"/>
        <v>664.29999999999927</v>
      </c>
      <c r="T786" s="277"/>
      <c r="U786" s="63"/>
      <c r="V786" s="50"/>
      <c r="W786" s="3"/>
    </row>
    <row r="787" spans="1:23" ht="15">
      <c r="A787" s="28" t="s">
        <v>3321</v>
      </c>
      <c r="B787" s="277" t="s">
        <v>2029</v>
      </c>
      <c r="C787" s="3"/>
      <c r="D787" s="3"/>
      <c r="E787" s="9" t="s">
        <v>279</v>
      </c>
      <c r="F787" s="9" t="s">
        <v>279</v>
      </c>
      <c r="G787" s="9" t="s">
        <v>279</v>
      </c>
      <c r="H787" s="9" t="s">
        <v>279</v>
      </c>
      <c r="I787" s="9" t="s">
        <v>279</v>
      </c>
      <c r="J787" s="9" t="s">
        <v>279</v>
      </c>
      <c r="K787" s="9">
        <v>633.84999999999945</v>
      </c>
      <c r="L787" s="9" t="s">
        <v>279</v>
      </c>
      <c r="N787" s="67">
        <f t="shared" si="23"/>
        <v>633.84999999999945</v>
      </c>
      <c r="T787" s="225"/>
      <c r="U787" s="63"/>
      <c r="V787" s="50"/>
      <c r="W787" s="3"/>
    </row>
    <row r="788" spans="1:23" ht="15">
      <c r="A788" s="28" t="s">
        <v>3322</v>
      </c>
      <c r="B788" s="277" t="s">
        <v>2004</v>
      </c>
      <c r="C788" s="3"/>
      <c r="D788" s="3"/>
      <c r="E788" s="9" t="s">
        <v>279</v>
      </c>
      <c r="F788" s="9" t="s">
        <v>279</v>
      </c>
      <c r="G788" s="9" t="s">
        <v>279</v>
      </c>
      <c r="H788" s="9" t="s">
        <v>279</v>
      </c>
      <c r="I788" s="9" t="s">
        <v>279</v>
      </c>
      <c r="J788" s="9">
        <v>632.09999999999968</v>
      </c>
      <c r="K788" s="9" t="s">
        <v>279</v>
      </c>
      <c r="L788" s="9" t="s">
        <v>279</v>
      </c>
      <c r="N788" s="67">
        <f t="shared" si="23"/>
        <v>632.09999999999968</v>
      </c>
      <c r="T788" s="63"/>
      <c r="U788" s="63"/>
      <c r="V788" s="50"/>
      <c r="W788" s="3"/>
    </row>
    <row r="789" spans="1:23" ht="15">
      <c r="A789" s="28" t="s">
        <v>3323</v>
      </c>
      <c r="B789" s="63" t="s">
        <v>3372</v>
      </c>
      <c r="C789" s="3"/>
      <c r="D789" s="3"/>
      <c r="E789" s="9" t="s">
        <v>279</v>
      </c>
      <c r="F789" s="9" t="s">
        <v>279</v>
      </c>
      <c r="G789" s="9" t="s">
        <v>279</v>
      </c>
      <c r="H789" s="9" t="s">
        <v>279</v>
      </c>
      <c r="I789" s="9" t="s">
        <v>279</v>
      </c>
      <c r="J789" s="9" t="s">
        <v>279</v>
      </c>
      <c r="K789" s="9" t="s">
        <v>279</v>
      </c>
      <c r="L789" s="9">
        <v>631.19999999999936</v>
      </c>
      <c r="N789" s="67">
        <f t="shared" si="23"/>
        <v>631.19999999999936</v>
      </c>
      <c r="T789" s="225"/>
      <c r="U789" s="63"/>
      <c r="V789" s="50"/>
      <c r="W789" s="3"/>
    </row>
    <row r="790" spans="1:23" ht="15">
      <c r="A790" s="28" t="s">
        <v>3324</v>
      </c>
      <c r="B790" s="277" t="s">
        <v>3365</v>
      </c>
      <c r="C790" s="3"/>
      <c r="D790" s="3"/>
      <c r="E790" s="9" t="s">
        <v>279</v>
      </c>
      <c r="F790" s="9" t="s">
        <v>279</v>
      </c>
      <c r="G790" s="9" t="s">
        <v>279</v>
      </c>
      <c r="H790" s="9" t="s">
        <v>279</v>
      </c>
      <c r="I790" s="9" t="s">
        <v>279</v>
      </c>
      <c r="J790" s="9" t="s">
        <v>279</v>
      </c>
      <c r="K790" s="9" t="s">
        <v>279</v>
      </c>
      <c r="L790" s="9">
        <v>630.50000000000045</v>
      </c>
      <c r="N790" s="67">
        <f t="shared" si="23"/>
        <v>630.50000000000045</v>
      </c>
      <c r="T790" s="225"/>
      <c r="U790" s="63"/>
      <c r="V790" s="50"/>
      <c r="W790" s="3"/>
    </row>
    <row r="791" spans="1:23" ht="15">
      <c r="A791" s="28" t="s">
        <v>3325</v>
      </c>
      <c r="B791" s="63" t="s">
        <v>3369</v>
      </c>
      <c r="C791" s="3"/>
      <c r="D791" s="3"/>
      <c r="E791" s="9" t="s">
        <v>279</v>
      </c>
      <c r="F791" s="9" t="s">
        <v>279</v>
      </c>
      <c r="G791" s="9" t="s">
        <v>279</v>
      </c>
      <c r="H791" s="9" t="s">
        <v>279</v>
      </c>
      <c r="I791" s="9" t="s">
        <v>279</v>
      </c>
      <c r="J791" s="9" t="s">
        <v>279</v>
      </c>
      <c r="K791" s="9" t="s">
        <v>279</v>
      </c>
      <c r="L791" s="9">
        <v>613.40000000000009</v>
      </c>
      <c r="N791" s="67">
        <f t="shared" si="23"/>
        <v>613.40000000000009</v>
      </c>
      <c r="T791" s="63"/>
      <c r="U791" s="63"/>
      <c r="V791" s="50"/>
      <c r="W791" s="3"/>
    </row>
    <row r="792" spans="1:23" ht="15">
      <c r="A792" s="28" t="s">
        <v>3326</v>
      </c>
      <c r="B792" s="63" t="s">
        <v>784</v>
      </c>
      <c r="E792" s="9" t="s">
        <v>279</v>
      </c>
      <c r="F792" s="9" t="s">
        <v>279</v>
      </c>
      <c r="G792" s="9" t="s">
        <v>279</v>
      </c>
      <c r="H792" s="9">
        <v>604.90000000000009</v>
      </c>
      <c r="I792" s="9" t="s">
        <v>279</v>
      </c>
      <c r="J792" s="9" t="s">
        <v>279</v>
      </c>
      <c r="K792" s="9" t="s">
        <v>279</v>
      </c>
      <c r="L792" s="9" t="s">
        <v>279</v>
      </c>
      <c r="N792" s="67">
        <f t="shared" si="23"/>
        <v>604.90000000000009</v>
      </c>
      <c r="T792" s="63"/>
      <c r="U792" s="63"/>
      <c r="V792" s="50"/>
      <c r="W792" s="3"/>
    </row>
    <row r="793" spans="1:23" ht="15">
      <c r="A793" s="28" t="s">
        <v>3327</v>
      </c>
      <c r="B793" s="63" t="s">
        <v>3370</v>
      </c>
      <c r="C793" s="3"/>
      <c r="D793" s="3"/>
      <c r="E793" s="9" t="s">
        <v>279</v>
      </c>
      <c r="F793" s="9" t="s">
        <v>279</v>
      </c>
      <c r="G793" s="9" t="s">
        <v>279</v>
      </c>
      <c r="H793" s="9" t="s">
        <v>279</v>
      </c>
      <c r="I793" s="9" t="s">
        <v>279</v>
      </c>
      <c r="J793" s="9" t="s">
        <v>279</v>
      </c>
      <c r="K793" s="9" t="s">
        <v>279</v>
      </c>
      <c r="L793" s="9">
        <v>585.09999999999991</v>
      </c>
      <c r="N793" s="67">
        <f t="shared" si="23"/>
        <v>585.09999999999991</v>
      </c>
      <c r="T793" s="277"/>
      <c r="U793" s="63"/>
      <c r="V793" s="50"/>
      <c r="W793" s="3"/>
    </row>
    <row r="794" spans="1:23" ht="15">
      <c r="A794" s="28" t="s">
        <v>3328</v>
      </c>
      <c r="B794" s="63" t="s">
        <v>3397</v>
      </c>
      <c r="C794" s="3"/>
      <c r="D794" s="3"/>
      <c r="E794" s="9" t="s">
        <v>279</v>
      </c>
      <c r="F794" s="9" t="s">
        <v>279</v>
      </c>
      <c r="G794" s="9" t="s">
        <v>279</v>
      </c>
      <c r="H794" s="9" t="s">
        <v>279</v>
      </c>
      <c r="I794" s="9" t="s">
        <v>279</v>
      </c>
      <c r="J794" s="9" t="s">
        <v>279</v>
      </c>
      <c r="K794" s="9" t="s">
        <v>279</v>
      </c>
      <c r="L794" s="9">
        <v>570.19999999999982</v>
      </c>
      <c r="N794" s="67">
        <f t="shared" si="23"/>
        <v>570.19999999999982</v>
      </c>
      <c r="T794" s="225"/>
      <c r="U794" s="63"/>
      <c r="V794" s="50"/>
      <c r="W794" s="3"/>
    </row>
    <row r="795" spans="1:23" ht="15">
      <c r="A795" s="28" t="s">
        <v>3329</v>
      </c>
      <c r="B795" s="63" t="s">
        <v>3371</v>
      </c>
      <c r="C795" s="3"/>
      <c r="D795" s="3"/>
      <c r="E795" s="9" t="s">
        <v>279</v>
      </c>
      <c r="F795" s="9" t="s">
        <v>279</v>
      </c>
      <c r="G795" s="9" t="s">
        <v>279</v>
      </c>
      <c r="H795" s="9" t="s">
        <v>279</v>
      </c>
      <c r="I795" s="9" t="s">
        <v>279</v>
      </c>
      <c r="J795" s="9" t="s">
        <v>279</v>
      </c>
      <c r="K795" s="9" t="s">
        <v>279</v>
      </c>
      <c r="L795" s="9">
        <v>567.49999999999909</v>
      </c>
      <c r="N795" s="67">
        <f t="shared" si="23"/>
        <v>567.49999999999909</v>
      </c>
      <c r="T795" s="225"/>
      <c r="U795" s="63"/>
      <c r="V795" s="50"/>
      <c r="W795" s="3"/>
    </row>
    <row r="796" spans="1:23" ht="15">
      <c r="A796" s="28" t="s">
        <v>3330</v>
      </c>
      <c r="B796" s="63" t="s">
        <v>3379</v>
      </c>
      <c r="C796" s="3"/>
      <c r="D796" s="3"/>
      <c r="E796" s="9" t="s">
        <v>279</v>
      </c>
      <c r="F796" s="9" t="s">
        <v>279</v>
      </c>
      <c r="G796" s="9" t="s">
        <v>279</v>
      </c>
      <c r="H796" s="9" t="s">
        <v>279</v>
      </c>
      <c r="I796" s="9" t="s">
        <v>279</v>
      </c>
      <c r="J796" s="9" t="s">
        <v>279</v>
      </c>
      <c r="K796" s="9" t="s">
        <v>279</v>
      </c>
      <c r="L796" s="9">
        <v>556.80000000000018</v>
      </c>
      <c r="N796" s="67">
        <f t="shared" si="23"/>
        <v>556.80000000000018</v>
      </c>
      <c r="T796" s="225"/>
      <c r="U796" s="63"/>
      <c r="V796" s="50"/>
      <c r="W796" s="3"/>
    </row>
    <row r="797" spans="1:23" ht="15">
      <c r="A797" s="28" t="s">
        <v>3331</v>
      </c>
      <c r="B797" s="63" t="s">
        <v>3383</v>
      </c>
      <c r="C797" s="3"/>
      <c r="D797" s="3"/>
      <c r="E797" s="9" t="s">
        <v>279</v>
      </c>
      <c r="F797" s="9" t="s">
        <v>279</v>
      </c>
      <c r="G797" s="9" t="s">
        <v>279</v>
      </c>
      <c r="H797" s="9" t="s">
        <v>279</v>
      </c>
      <c r="I797" s="9" t="s">
        <v>279</v>
      </c>
      <c r="J797" s="9" t="s">
        <v>279</v>
      </c>
      <c r="K797" s="9" t="s">
        <v>279</v>
      </c>
      <c r="L797" s="9">
        <v>523.80000000000018</v>
      </c>
      <c r="N797" s="67">
        <f t="shared" si="23"/>
        <v>523.80000000000018</v>
      </c>
      <c r="T797" s="277"/>
      <c r="U797" s="63"/>
      <c r="V797" s="50"/>
      <c r="W797" s="3"/>
    </row>
    <row r="798" spans="1:23" ht="15">
      <c r="A798" s="28" t="s">
        <v>3332</v>
      </c>
      <c r="B798" s="63" t="s">
        <v>3378</v>
      </c>
      <c r="C798" s="3"/>
      <c r="D798" s="3"/>
      <c r="E798" s="9" t="s">
        <v>279</v>
      </c>
      <c r="F798" s="9" t="s">
        <v>279</v>
      </c>
      <c r="G798" s="9" t="s">
        <v>279</v>
      </c>
      <c r="H798" s="9" t="s">
        <v>279</v>
      </c>
      <c r="I798" s="9" t="s">
        <v>279</v>
      </c>
      <c r="J798" s="9" t="s">
        <v>279</v>
      </c>
      <c r="K798" s="9" t="s">
        <v>279</v>
      </c>
      <c r="L798" s="9">
        <v>520.60000000000127</v>
      </c>
      <c r="N798" s="67">
        <f t="shared" si="23"/>
        <v>520.60000000000127</v>
      </c>
      <c r="T798" s="225"/>
      <c r="U798" s="63"/>
      <c r="V798" s="50"/>
      <c r="W798" s="3"/>
    </row>
    <row r="799" spans="1:23" ht="15">
      <c r="A799" s="28" t="s">
        <v>3333</v>
      </c>
      <c r="B799" s="229" t="s">
        <v>1658</v>
      </c>
      <c r="C799" s="3"/>
      <c r="D799" s="3"/>
      <c r="E799" s="9" t="s">
        <v>279</v>
      </c>
      <c r="F799" s="9" t="s">
        <v>279</v>
      </c>
      <c r="G799" s="9" t="s">
        <v>279</v>
      </c>
      <c r="H799" s="9" t="s">
        <v>279</v>
      </c>
      <c r="I799" s="9">
        <v>498.30000000000064</v>
      </c>
      <c r="J799" s="9" t="s">
        <v>279</v>
      </c>
      <c r="K799" s="9" t="s">
        <v>279</v>
      </c>
      <c r="L799" s="9" t="s">
        <v>279</v>
      </c>
      <c r="N799" s="67">
        <f t="shared" si="23"/>
        <v>498.30000000000064</v>
      </c>
      <c r="T799" s="63"/>
      <c r="U799" s="63"/>
      <c r="V799" s="50"/>
      <c r="W799" s="3"/>
    </row>
    <row r="800" spans="1:23" ht="15">
      <c r="A800" s="28" t="s">
        <v>3334</v>
      </c>
      <c r="B800" s="63" t="s">
        <v>164</v>
      </c>
      <c r="E800" s="9" t="s">
        <v>279</v>
      </c>
      <c r="F800" s="9" t="s">
        <v>279</v>
      </c>
      <c r="G800" s="9">
        <v>387.4</v>
      </c>
      <c r="H800" s="9" t="s">
        <v>279</v>
      </c>
      <c r="I800" s="9" t="s">
        <v>279</v>
      </c>
      <c r="J800" s="9" t="s">
        <v>279</v>
      </c>
      <c r="K800" s="9" t="s">
        <v>279</v>
      </c>
      <c r="L800" s="9" t="s">
        <v>279</v>
      </c>
      <c r="N800" s="67">
        <f t="shared" si="23"/>
        <v>387.4</v>
      </c>
      <c r="T800" s="63"/>
      <c r="U800" s="63"/>
      <c r="V800" s="50"/>
      <c r="W800" s="3"/>
    </row>
    <row r="801" spans="1:24" ht="15">
      <c r="A801" s="28" t="s">
        <v>3335</v>
      </c>
      <c r="B801" s="229" t="s">
        <v>1651</v>
      </c>
      <c r="C801" s="3"/>
      <c r="D801" s="3"/>
      <c r="E801" s="9" t="s">
        <v>279</v>
      </c>
      <c r="F801" s="9" t="s">
        <v>279</v>
      </c>
      <c r="G801" s="9" t="s">
        <v>279</v>
      </c>
      <c r="H801" s="9" t="s">
        <v>279</v>
      </c>
      <c r="I801" s="9">
        <v>379.00000000000023</v>
      </c>
      <c r="J801" s="9" t="s">
        <v>279</v>
      </c>
      <c r="K801" s="9" t="s">
        <v>279</v>
      </c>
      <c r="L801" s="9" t="s">
        <v>279</v>
      </c>
      <c r="N801" s="67">
        <f t="shared" si="23"/>
        <v>379.00000000000023</v>
      </c>
      <c r="T801" s="277"/>
      <c r="U801" s="63"/>
      <c r="V801" s="50"/>
      <c r="W801" s="3"/>
    </row>
    <row r="802" spans="1:24" ht="15">
      <c r="A802" s="28" t="s">
        <v>3336</v>
      </c>
      <c r="B802" s="229" t="s">
        <v>1648</v>
      </c>
      <c r="C802" s="3"/>
      <c r="D802" s="3"/>
      <c r="E802" s="9" t="s">
        <v>279</v>
      </c>
      <c r="F802" s="9" t="s">
        <v>279</v>
      </c>
      <c r="G802" s="9" t="s">
        <v>279</v>
      </c>
      <c r="H802" s="9" t="s">
        <v>279</v>
      </c>
      <c r="I802" s="9">
        <v>366.20000000000005</v>
      </c>
      <c r="J802" s="9" t="s">
        <v>279</v>
      </c>
      <c r="K802" s="9" t="s">
        <v>279</v>
      </c>
      <c r="L802" s="9" t="s">
        <v>279</v>
      </c>
      <c r="N802" s="67">
        <f t="shared" si="23"/>
        <v>366.20000000000005</v>
      </c>
      <c r="T802" s="63"/>
      <c r="U802" s="63"/>
      <c r="V802" s="50"/>
      <c r="W802" s="3"/>
    </row>
    <row r="803" spans="1:24" ht="15">
      <c r="A803" s="28" t="s">
        <v>3337</v>
      </c>
      <c r="B803" s="225" t="s">
        <v>1641</v>
      </c>
      <c r="C803" s="3"/>
      <c r="D803" s="3"/>
      <c r="E803" s="9" t="s">
        <v>279</v>
      </c>
      <c r="F803" s="9" t="s">
        <v>279</v>
      </c>
      <c r="G803" s="9" t="s">
        <v>279</v>
      </c>
      <c r="H803" s="9" t="s">
        <v>279</v>
      </c>
      <c r="I803" s="9">
        <v>363.70000000000027</v>
      </c>
      <c r="J803" s="9" t="s">
        <v>279</v>
      </c>
      <c r="K803" s="9" t="s">
        <v>279</v>
      </c>
      <c r="L803" s="9" t="s">
        <v>279</v>
      </c>
      <c r="N803" s="67">
        <f t="shared" si="23"/>
        <v>363.70000000000027</v>
      </c>
      <c r="T803" s="63"/>
      <c r="U803" s="63"/>
      <c r="V803" s="50"/>
      <c r="W803" s="3"/>
    </row>
    <row r="804" spans="1:24" ht="15">
      <c r="A804" s="28" t="s">
        <v>3338</v>
      </c>
      <c r="B804" s="63" t="s">
        <v>774</v>
      </c>
      <c r="E804" s="9" t="s">
        <v>279</v>
      </c>
      <c r="F804" s="9" t="s">
        <v>279</v>
      </c>
      <c r="G804" s="9" t="s">
        <v>279</v>
      </c>
      <c r="H804" s="9">
        <v>362.20000000000027</v>
      </c>
      <c r="I804" s="9" t="s">
        <v>279</v>
      </c>
      <c r="J804" s="9" t="s">
        <v>279</v>
      </c>
      <c r="K804" s="9" t="s">
        <v>279</v>
      </c>
      <c r="L804" s="9" t="s">
        <v>279</v>
      </c>
      <c r="N804" s="67">
        <f t="shared" si="23"/>
        <v>362.20000000000027</v>
      </c>
      <c r="T804" s="63"/>
      <c r="U804" s="63"/>
      <c r="V804" s="50"/>
      <c r="W804" s="3"/>
    </row>
    <row r="805" spans="1:24" ht="15">
      <c r="A805" s="28" t="s">
        <v>4129</v>
      </c>
      <c r="B805" s="229" t="s">
        <v>1676</v>
      </c>
      <c r="C805" s="3"/>
      <c r="D805" s="3"/>
      <c r="E805" s="9" t="s">
        <v>279</v>
      </c>
      <c r="F805" s="9" t="s">
        <v>279</v>
      </c>
      <c r="G805" s="9" t="s">
        <v>279</v>
      </c>
      <c r="H805" s="9" t="s">
        <v>279</v>
      </c>
      <c r="I805" s="9">
        <v>323.09999999999991</v>
      </c>
      <c r="J805" s="9" t="s">
        <v>279</v>
      </c>
      <c r="K805" s="9" t="s">
        <v>279</v>
      </c>
      <c r="L805" s="9" t="s">
        <v>279</v>
      </c>
      <c r="N805" s="67">
        <f t="shared" si="23"/>
        <v>323.09999999999991</v>
      </c>
      <c r="T805" s="277"/>
      <c r="U805" s="63"/>
      <c r="V805" s="50"/>
      <c r="W805" s="3"/>
    </row>
    <row r="806" spans="1:24" ht="15">
      <c r="A806" s="28" t="s">
        <v>4130</v>
      </c>
      <c r="B806" s="229" t="s">
        <v>1650</v>
      </c>
      <c r="C806" s="3"/>
      <c r="D806" s="3"/>
      <c r="E806" s="9" t="s">
        <v>279</v>
      </c>
      <c r="F806" s="9" t="s">
        <v>279</v>
      </c>
      <c r="G806" s="9" t="s">
        <v>279</v>
      </c>
      <c r="H806" s="9" t="s">
        <v>279</v>
      </c>
      <c r="I806" s="9">
        <v>322.59999999999991</v>
      </c>
      <c r="J806" s="9" t="s">
        <v>279</v>
      </c>
      <c r="K806" s="9" t="s">
        <v>279</v>
      </c>
      <c r="L806" s="9" t="s">
        <v>279</v>
      </c>
      <c r="N806" s="67">
        <f t="shared" si="23"/>
        <v>322.59999999999991</v>
      </c>
      <c r="T806" s="63"/>
      <c r="U806" s="63"/>
      <c r="V806" s="50"/>
      <c r="W806" s="3"/>
    </row>
    <row r="807" spans="1:24" ht="15">
      <c r="A807" s="28" t="s">
        <v>4131</v>
      </c>
      <c r="B807" s="63" t="s">
        <v>179</v>
      </c>
      <c r="E807" s="9">
        <v>276.60000000000002</v>
      </c>
      <c r="F807" s="9" t="s">
        <v>279</v>
      </c>
      <c r="G807" s="9" t="s">
        <v>279</v>
      </c>
      <c r="H807" s="9" t="s">
        <v>279</v>
      </c>
      <c r="I807" s="9" t="s">
        <v>279</v>
      </c>
      <c r="J807" s="9" t="s">
        <v>279</v>
      </c>
      <c r="K807" s="9" t="s">
        <v>279</v>
      </c>
      <c r="L807" s="9" t="s">
        <v>279</v>
      </c>
      <c r="N807" s="67">
        <f t="shared" si="23"/>
        <v>276.60000000000002</v>
      </c>
      <c r="T807" s="63"/>
      <c r="U807" s="63"/>
      <c r="V807" s="50"/>
      <c r="W807" s="3"/>
    </row>
    <row r="808" spans="1:24" ht="15">
      <c r="A808" s="28"/>
      <c r="B808" s="63"/>
      <c r="E808" s="9"/>
      <c r="F808" s="9"/>
      <c r="G808" s="9"/>
      <c r="H808" s="9"/>
      <c r="L808" s="69"/>
      <c r="M808" s="67"/>
      <c r="U808" s="82"/>
      <c r="V808" s="3"/>
      <c r="W808" s="3"/>
    </row>
    <row r="809" spans="1:24" ht="15">
      <c r="A809" s="28"/>
      <c r="B809" s="63"/>
      <c r="E809" s="9"/>
      <c r="L809" s="69"/>
      <c r="U809" s="82"/>
      <c r="V809" s="3"/>
      <c r="W809" s="3"/>
    </row>
    <row r="810" spans="1:24" ht="15">
      <c r="A810" s="28"/>
      <c r="B810" s="63"/>
      <c r="E810" s="9"/>
      <c r="L810" s="69"/>
      <c r="U810" s="82"/>
      <c r="V810" s="3"/>
      <c r="W810" s="3"/>
    </row>
    <row r="811" spans="1:24" ht="25.5">
      <c r="A811" s="23" t="s">
        <v>187</v>
      </c>
      <c r="L811" s="69"/>
      <c r="U811" s="82"/>
      <c r="V811" s="107"/>
      <c r="W811" s="3"/>
    </row>
    <row r="812" spans="1:24">
      <c r="L812" s="69"/>
      <c r="U812" s="82"/>
      <c r="V812" s="3"/>
      <c r="W812" s="3"/>
    </row>
    <row r="813" spans="1:24" ht="15">
      <c r="A813" s="39"/>
      <c r="B813" s="39"/>
      <c r="C813" s="39"/>
      <c r="D813" s="39"/>
      <c r="E813" s="61">
        <v>2016</v>
      </c>
      <c r="F813" s="61">
        <v>2017</v>
      </c>
      <c r="G813" s="61">
        <v>2018</v>
      </c>
      <c r="H813" s="61">
        <v>2019</v>
      </c>
      <c r="I813" s="61">
        <v>2020</v>
      </c>
      <c r="J813" s="61">
        <v>2021</v>
      </c>
      <c r="K813" s="61">
        <v>2022</v>
      </c>
      <c r="L813" s="61">
        <v>2023</v>
      </c>
      <c r="N813" s="70" t="s">
        <v>40</v>
      </c>
      <c r="U813" s="82"/>
      <c r="V813" s="3"/>
      <c r="W813" s="3"/>
    </row>
    <row r="814" spans="1:24" ht="15">
      <c r="A814" s="28" t="s">
        <v>0</v>
      </c>
      <c r="B814" s="63" t="s">
        <v>33</v>
      </c>
      <c r="E814" s="212">
        <v>954.9</v>
      </c>
      <c r="F814" s="9">
        <v>658.6</v>
      </c>
      <c r="G814" s="217">
        <v>698.9</v>
      </c>
      <c r="H814" s="9">
        <v>672.89999999999964</v>
      </c>
      <c r="I814" s="213">
        <v>851.89999999999873</v>
      </c>
      <c r="J814" s="9">
        <v>1082.6999999999994</v>
      </c>
      <c r="K814" s="214">
        <v>1326.900000000001</v>
      </c>
      <c r="L814" s="9">
        <v>565.00000000000091</v>
      </c>
      <c r="N814" s="67">
        <f t="shared" ref="N814:N845" si="24">SUM(E814:L814)</f>
        <v>6811.8</v>
      </c>
      <c r="P814" t="s">
        <v>1740</v>
      </c>
      <c r="S814" s="216" t="s">
        <v>2547</v>
      </c>
      <c r="T814" s="63"/>
      <c r="U814" s="63"/>
      <c r="V814" s="360"/>
      <c r="W814" s="337"/>
      <c r="X814" s="63"/>
    </row>
    <row r="815" spans="1:24" ht="15">
      <c r="A815" s="28" t="s">
        <v>2</v>
      </c>
      <c r="B815" s="63" t="s">
        <v>11</v>
      </c>
      <c r="E815" s="214">
        <v>992.8</v>
      </c>
      <c r="F815" s="9">
        <v>588.20000000000005</v>
      </c>
      <c r="G815" s="217">
        <v>647.9</v>
      </c>
      <c r="H815" s="9">
        <v>724.89999999999918</v>
      </c>
      <c r="I815" s="214">
        <v>927.99999999999727</v>
      </c>
      <c r="J815" s="9">
        <v>1119.2999999999997</v>
      </c>
      <c r="K815" s="9">
        <v>888.59999999999945</v>
      </c>
      <c r="L815" s="9">
        <v>786.50000000000091</v>
      </c>
      <c r="N815" s="67">
        <f t="shared" si="24"/>
        <v>6676.1999999999971</v>
      </c>
      <c r="P815" t="s">
        <v>1739</v>
      </c>
      <c r="S815" s="216" t="s">
        <v>1762</v>
      </c>
      <c r="T815" s="277"/>
      <c r="U815" s="63"/>
      <c r="V815" s="347"/>
      <c r="W815" s="337"/>
      <c r="X815" s="63"/>
    </row>
    <row r="816" spans="1:24" ht="15">
      <c r="A816" s="28" t="s">
        <v>3</v>
      </c>
      <c r="B816" s="63" t="s">
        <v>21</v>
      </c>
      <c r="E816" s="217">
        <v>716.25</v>
      </c>
      <c r="F816" s="217">
        <v>781.3</v>
      </c>
      <c r="G816" s="217">
        <v>629.5</v>
      </c>
      <c r="H816" s="9">
        <v>729.80000000000064</v>
      </c>
      <c r="I816" s="217">
        <v>757.39999999999873</v>
      </c>
      <c r="J816" s="217">
        <v>1257.5</v>
      </c>
      <c r="K816" s="9">
        <v>1092.5999999999976</v>
      </c>
      <c r="L816" s="9">
        <v>578.89999999999964</v>
      </c>
      <c r="N816" s="67">
        <f t="shared" si="24"/>
        <v>6543.2499999999973</v>
      </c>
      <c r="P816" t="s">
        <v>2463</v>
      </c>
      <c r="S816" s="216" t="s">
        <v>861</v>
      </c>
      <c r="T816" s="225"/>
      <c r="U816" s="63"/>
      <c r="V816" s="347"/>
      <c r="W816" s="337"/>
      <c r="X816" s="63"/>
    </row>
    <row r="817" spans="1:24" ht="15">
      <c r="A817" s="28" t="s">
        <v>5</v>
      </c>
      <c r="B817" s="63" t="s">
        <v>25</v>
      </c>
      <c r="E817" s="217">
        <v>677</v>
      </c>
      <c r="F817" s="213">
        <v>853.4</v>
      </c>
      <c r="G817" s="217">
        <v>664.3</v>
      </c>
      <c r="H817" s="217">
        <v>834.44999999999982</v>
      </c>
      <c r="I817" s="9">
        <v>443.10000000000036</v>
      </c>
      <c r="J817" s="9">
        <v>1038.3999999999992</v>
      </c>
      <c r="K817" s="212">
        <v>1317.2000000000007</v>
      </c>
      <c r="L817" s="9">
        <v>630.49999999999955</v>
      </c>
      <c r="N817" s="67">
        <f t="shared" si="24"/>
        <v>6458.35</v>
      </c>
      <c r="P817" t="s">
        <v>2546</v>
      </c>
      <c r="S817" s="3" t="s">
        <v>861</v>
      </c>
      <c r="T817" s="277"/>
      <c r="U817" s="63"/>
      <c r="V817" s="347"/>
      <c r="W817" s="337"/>
      <c r="X817" s="63"/>
    </row>
    <row r="818" spans="1:24" ht="15">
      <c r="A818" s="28" t="s">
        <v>7</v>
      </c>
      <c r="B818" s="63" t="s">
        <v>37</v>
      </c>
      <c r="E818" s="9">
        <v>530.4</v>
      </c>
      <c r="F818" s="217">
        <v>809.7</v>
      </c>
      <c r="G818" s="9">
        <v>404.6</v>
      </c>
      <c r="H818" s="9">
        <v>653.20000000000118</v>
      </c>
      <c r="I818" s="9">
        <v>681.29999999999836</v>
      </c>
      <c r="J818" s="214">
        <v>1309.5999999999999</v>
      </c>
      <c r="K818" s="9">
        <v>1058.900000000001</v>
      </c>
      <c r="L818" s="217">
        <v>933.80000000000018</v>
      </c>
      <c r="N818" s="67">
        <f t="shared" si="24"/>
        <v>6381.5000000000009</v>
      </c>
      <c r="P818" t="s">
        <v>2756</v>
      </c>
      <c r="S818" s="216" t="s">
        <v>1763</v>
      </c>
      <c r="T818" s="225"/>
      <c r="U818" s="63"/>
      <c r="V818" s="347"/>
      <c r="W818" s="337"/>
      <c r="X818" s="63"/>
    </row>
    <row r="819" spans="1:24" ht="15">
      <c r="A819" s="28" t="s">
        <v>8</v>
      </c>
      <c r="B819" s="63" t="s">
        <v>31</v>
      </c>
      <c r="E819" s="217">
        <v>674.05</v>
      </c>
      <c r="F819" s="217">
        <v>818.8</v>
      </c>
      <c r="G819" s="9">
        <v>473.5</v>
      </c>
      <c r="H819" s="212">
        <v>907.10000000000127</v>
      </c>
      <c r="I819" s="9">
        <v>439.70000000000073</v>
      </c>
      <c r="J819" s="213">
        <v>1299.6999999999989</v>
      </c>
      <c r="K819" s="9">
        <v>974.599999999999</v>
      </c>
      <c r="L819" s="9">
        <v>718.79999999999563</v>
      </c>
      <c r="N819" s="67">
        <f t="shared" si="24"/>
        <v>6306.2499999999945</v>
      </c>
      <c r="P819" t="s">
        <v>2464</v>
      </c>
      <c r="S819" s="216" t="s">
        <v>861</v>
      </c>
      <c r="T819" s="225"/>
      <c r="U819" s="63"/>
      <c r="V819" s="347"/>
      <c r="W819" s="337"/>
      <c r="X819" s="63"/>
    </row>
    <row r="820" spans="1:24" ht="15">
      <c r="A820" s="28" t="s">
        <v>10</v>
      </c>
      <c r="B820" s="63" t="s">
        <v>39</v>
      </c>
      <c r="E820" s="9">
        <v>623.35</v>
      </c>
      <c r="F820" s="217">
        <v>716.2</v>
      </c>
      <c r="G820" s="9">
        <v>603.9</v>
      </c>
      <c r="H820" s="214">
        <v>1054.0000000000009</v>
      </c>
      <c r="I820" s="9">
        <v>717.09999999999945</v>
      </c>
      <c r="J820" s="217">
        <v>1229.8000000000002</v>
      </c>
      <c r="K820" s="9">
        <v>796.30000000000064</v>
      </c>
      <c r="L820" s="9" t="s">
        <v>279</v>
      </c>
      <c r="N820" s="67">
        <f t="shared" si="24"/>
        <v>5740.6500000000015</v>
      </c>
      <c r="P820" t="s">
        <v>2462</v>
      </c>
      <c r="S820" s="3" t="s">
        <v>1763</v>
      </c>
      <c r="T820" s="63"/>
      <c r="U820" s="63"/>
      <c r="V820" s="360"/>
      <c r="W820" s="337"/>
      <c r="X820" s="63"/>
    </row>
    <row r="821" spans="1:24" ht="15">
      <c r="A821" s="28" t="s">
        <v>12</v>
      </c>
      <c r="B821" s="63" t="s">
        <v>17</v>
      </c>
      <c r="E821" s="9">
        <v>615.95000000000005</v>
      </c>
      <c r="F821" s="217">
        <v>727.3</v>
      </c>
      <c r="G821" s="9">
        <v>546.79999999999995</v>
      </c>
      <c r="H821" s="9">
        <v>506.99999999999955</v>
      </c>
      <c r="I821" s="9">
        <v>444.29999999999927</v>
      </c>
      <c r="J821" s="9">
        <v>1041.9999999999991</v>
      </c>
      <c r="K821" s="9">
        <v>1079.199999999998</v>
      </c>
      <c r="L821" s="9">
        <v>681.80000000000018</v>
      </c>
      <c r="N821" s="67">
        <f t="shared" si="24"/>
        <v>5644.3499999999958</v>
      </c>
      <c r="P821" t="s">
        <v>289</v>
      </c>
      <c r="T821" s="277"/>
      <c r="U821" s="63"/>
      <c r="V821" s="347"/>
      <c r="W821" s="337"/>
      <c r="X821" s="63"/>
    </row>
    <row r="822" spans="1:24" ht="15">
      <c r="A822" s="28" t="s">
        <v>14</v>
      </c>
      <c r="B822" s="63" t="s">
        <v>141</v>
      </c>
      <c r="E822" s="9" t="s">
        <v>279</v>
      </c>
      <c r="F822" s="9">
        <v>579.70000000000005</v>
      </c>
      <c r="G822" s="212">
        <v>901.4</v>
      </c>
      <c r="H822" s="9">
        <v>693.49999999999955</v>
      </c>
      <c r="I822" s="9">
        <v>575.10000000000036</v>
      </c>
      <c r="J822" s="9">
        <v>1001.3999999999983</v>
      </c>
      <c r="K822" s="9">
        <v>888.29999999999973</v>
      </c>
      <c r="L822" s="212">
        <v>953.19999999999936</v>
      </c>
      <c r="N822" s="67">
        <f t="shared" si="24"/>
        <v>5592.5999999999967</v>
      </c>
      <c r="P822" t="s">
        <v>295</v>
      </c>
      <c r="T822" s="277"/>
      <c r="U822" s="63"/>
      <c r="V822" s="347"/>
      <c r="W822" s="337"/>
      <c r="X822" s="63"/>
    </row>
    <row r="823" spans="1:24" ht="15">
      <c r="A823" s="28" t="s">
        <v>16</v>
      </c>
      <c r="B823" s="63" t="s">
        <v>27</v>
      </c>
      <c r="E823" s="217">
        <v>804</v>
      </c>
      <c r="F823" s="9">
        <v>691.2</v>
      </c>
      <c r="G823" s="9">
        <v>457.7</v>
      </c>
      <c r="H823" s="9">
        <v>714.49999999999955</v>
      </c>
      <c r="I823" s="9">
        <v>524.89999999999964</v>
      </c>
      <c r="J823" s="9">
        <v>1096.5999999999981</v>
      </c>
      <c r="K823" s="9">
        <v>668.29999999999973</v>
      </c>
      <c r="L823" s="9">
        <v>548.89999999999964</v>
      </c>
      <c r="N823" s="67">
        <f t="shared" si="24"/>
        <v>5506.0999999999967</v>
      </c>
      <c r="P823" t="s">
        <v>284</v>
      </c>
      <c r="T823" s="63"/>
      <c r="U823" s="63"/>
      <c r="V823" s="360"/>
      <c r="W823" s="337"/>
      <c r="X823" s="63"/>
    </row>
    <row r="824" spans="1:24" ht="15">
      <c r="A824" s="28" t="s">
        <v>18</v>
      </c>
      <c r="B824" s="63" t="s">
        <v>142</v>
      </c>
      <c r="E824" s="9" t="s">
        <v>279</v>
      </c>
      <c r="F824" s="9">
        <v>587.29999999999995</v>
      </c>
      <c r="G824" s="9">
        <v>627.70000000000005</v>
      </c>
      <c r="H824" s="9">
        <v>636.70000000000073</v>
      </c>
      <c r="I824" s="217">
        <v>835.19999999999709</v>
      </c>
      <c r="J824" s="9">
        <v>1014.7999999999988</v>
      </c>
      <c r="K824" s="9">
        <v>914.900000000001</v>
      </c>
      <c r="L824" s="9">
        <v>815.50000000000091</v>
      </c>
      <c r="N824" s="67">
        <f t="shared" si="24"/>
        <v>5432.0999999999985</v>
      </c>
      <c r="P824" t="s">
        <v>284</v>
      </c>
      <c r="T824" s="225"/>
      <c r="U824" s="63"/>
      <c r="V824" s="347"/>
      <c r="W824" s="337"/>
      <c r="X824" s="63"/>
    </row>
    <row r="825" spans="1:24" ht="15">
      <c r="A825" s="28" t="s">
        <v>20</v>
      </c>
      <c r="B825" s="63" t="s">
        <v>154</v>
      </c>
      <c r="E825" s="9" t="s">
        <v>279</v>
      </c>
      <c r="F825" s="9" t="s">
        <v>279</v>
      </c>
      <c r="G825" s="214">
        <v>906.3</v>
      </c>
      <c r="H825" s="217">
        <v>779.79999999999973</v>
      </c>
      <c r="I825" s="212">
        <v>869.69999999999891</v>
      </c>
      <c r="J825" s="9">
        <v>1189.7999999999997</v>
      </c>
      <c r="K825" s="9">
        <v>868.00000000000045</v>
      </c>
      <c r="L825" s="9">
        <v>798.59999999999945</v>
      </c>
      <c r="N825" s="67">
        <f t="shared" si="24"/>
        <v>5412.199999999998</v>
      </c>
      <c r="P825" t="s">
        <v>1214</v>
      </c>
      <c r="S825" s="3" t="s">
        <v>1763</v>
      </c>
      <c r="T825" s="63"/>
      <c r="U825" s="63"/>
      <c r="V825" s="347"/>
      <c r="W825" s="337"/>
      <c r="X825" s="63"/>
    </row>
    <row r="826" spans="1:24" ht="15">
      <c r="A826" s="28" t="s">
        <v>22</v>
      </c>
      <c r="B826" s="63" t="s">
        <v>9</v>
      </c>
      <c r="E826" s="9">
        <v>591.70000000000005</v>
      </c>
      <c r="F826" s="9">
        <v>697.8</v>
      </c>
      <c r="G826" s="217">
        <v>630.29999999999995</v>
      </c>
      <c r="H826" s="9">
        <v>489.10000000000036</v>
      </c>
      <c r="I826" s="9">
        <v>433.29999999999927</v>
      </c>
      <c r="J826" s="9">
        <v>1041.7999999999997</v>
      </c>
      <c r="K826" s="9">
        <v>594.89999999999964</v>
      </c>
      <c r="L826" s="217">
        <v>931.699999999998</v>
      </c>
      <c r="N826" s="67">
        <f t="shared" si="24"/>
        <v>5410.5999999999976</v>
      </c>
      <c r="P826" t="s">
        <v>332</v>
      </c>
      <c r="T826" s="277"/>
      <c r="U826" s="63"/>
      <c r="V826" s="347"/>
      <c r="W826" s="337"/>
      <c r="X826" s="63"/>
    </row>
    <row r="827" spans="1:24" ht="15">
      <c r="A827" s="28" t="s">
        <v>24</v>
      </c>
      <c r="B827" s="63" t="s">
        <v>23</v>
      </c>
      <c r="E827" s="217">
        <v>773.7</v>
      </c>
      <c r="F827" s="9">
        <v>525.5</v>
      </c>
      <c r="G827" s="9">
        <v>491.45</v>
      </c>
      <c r="H827" s="9">
        <v>709.09999999999991</v>
      </c>
      <c r="I827" s="9">
        <v>185.10000000000127</v>
      </c>
      <c r="J827" s="9">
        <v>1121.6500000000001</v>
      </c>
      <c r="K827" s="9">
        <v>931.29999999999973</v>
      </c>
      <c r="L827" s="9">
        <v>647.59999999999854</v>
      </c>
      <c r="N827" s="67">
        <f t="shared" si="24"/>
        <v>5385.4</v>
      </c>
      <c r="P827" t="s">
        <v>298</v>
      </c>
      <c r="T827" s="63"/>
      <c r="U827" s="63"/>
      <c r="V827" s="347"/>
      <c r="W827" s="337"/>
      <c r="X827" s="63"/>
    </row>
    <row r="828" spans="1:24" ht="15">
      <c r="A828" s="28" t="s">
        <v>26</v>
      </c>
      <c r="B828" s="63" t="s">
        <v>15</v>
      </c>
      <c r="E828" s="213">
        <v>814.5</v>
      </c>
      <c r="F828" s="9">
        <v>452.9</v>
      </c>
      <c r="G828" s="9">
        <v>415.2</v>
      </c>
      <c r="H828" s="9">
        <v>557.39999999999964</v>
      </c>
      <c r="I828" s="9">
        <v>236.89999999999964</v>
      </c>
      <c r="J828" s="9">
        <v>1174.2999999999997</v>
      </c>
      <c r="K828" s="9">
        <v>877.10000000000036</v>
      </c>
      <c r="L828" s="9">
        <v>837.89999999999964</v>
      </c>
      <c r="N828" s="67">
        <f t="shared" si="24"/>
        <v>5366.1999999999989</v>
      </c>
      <c r="P828" t="s">
        <v>283</v>
      </c>
      <c r="T828" s="277"/>
      <c r="U828" s="63"/>
      <c r="V828" s="347"/>
      <c r="W828" s="337"/>
      <c r="X828" s="63"/>
    </row>
    <row r="829" spans="1:24" ht="15">
      <c r="A829" s="28" t="s">
        <v>28</v>
      </c>
      <c r="B829" s="63" t="s">
        <v>13</v>
      </c>
      <c r="E829" s="9">
        <v>668.05</v>
      </c>
      <c r="F829" s="9">
        <v>389.8</v>
      </c>
      <c r="G829" s="9">
        <v>545</v>
      </c>
      <c r="H829" s="9">
        <v>520.80000000000109</v>
      </c>
      <c r="I829" s="9">
        <v>403.39999999999873</v>
      </c>
      <c r="J829" s="9">
        <v>920.04999999999973</v>
      </c>
      <c r="K829" s="9">
        <v>827.19999999999936</v>
      </c>
      <c r="L829" s="9">
        <v>664.5</v>
      </c>
      <c r="N829" s="67">
        <f t="shared" si="24"/>
        <v>4938.7999999999993</v>
      </c>
      <c r="T829" s="63"/>
      <c r="U829" s="63"/>
      <c r="V829" s="360"/>
      <c r="W829" s="337"/>
      <c r="X829" s="63"/>
    </row>
    <row r="830" spans="1:24" ht="15">
      <c r="A830" s="28" t="s">
        <v>30</v>
      </c>
      <c r="B830" s="63" t="s">
        <v>19</v>
      </c>
      <c r="E830" s="217">
        <v>772</v>
      </c>
      <c r="F830" s="217">
        <v>778.4</v>
      </c>
      <c r="G830" s="217">
        <v>856.4</v>
      </c>
      <c r="H830" s="217">
        <v>785.5</v>
      </c>
      <c r="I830" s="9">
        <v>642.60000000000036</v>
      </c>
      <c r="J830" s="9">
        <v>980.79999999999927</v>
      </c>
      <c r="K830" s="9" t="s">
        <v>279</v>
      </c>
      <c r="L830" s="9" t="s">
        <v>279</v>
      </c>
      <c r="N830" s="67">
        <f t="shared" si="24"/>
        <v>4815.7</v>
      </c>
      <c r="P830" t="s">
        <v>951</v>
      </c>
      <c r="S830" s="3" t="s">
        <v>861</v>
      </c>
      <c r="T830" s="63"/>
      <c r="U830" s="63"/>
      <c r="V830" s="347"/>
      <c r="W830" s="337"/>
      <c r="X830" s="63"/>
    </row>
    <row r="831" spans="1:24" ht="15">
      <c r="A831" s="28" t="s">
        <v>32</v>
      </c>
      <c r="B831" s="63" t="s">
        <v>779</v>
      </c>
      <c r="E831" s="9" t="s">
        <v>279</v>
      </c>
      <c r="F831" s="9" t="s">
        <v>279</v>
      </c>
      <c r="G831" s="9" t="s">
        <v>279</v>
      </c>
      <c r="H831" s="9">
        <v>705.59999999999945</v>
      </c>
      <c r="I831" s="217">
        <v>775.40000000000055</v>
      </c>
      <c r="J831" s="9">
        <v>1140.4000000000015</v>
      </c>
      <c r="K831" s="217">
        <v>1186.1999999999985</v>
      </c>
      <c r="L831" s="217">
        <v>848.70000000000027</v>
      </c>
      <c r="N831" s="67">
        <f t="shared" si="24"/>
        <v>4656.3</v>
      </c>
      <c r="P831" t="s">
        <v>4910</v>
      </c>
      <c r="T831" s="277"/>
      <c r="U831" s="63"/>
      <c r="V831" s="347"/>
      <c r="W831" s="337"/>
      <c r="X831" s="63"/>
    </row>
    <row r="832" spans="1:24" ht="15">
      <c r="A832" s="28" t="s">
        <v>34</v>
      </c>
      <c r="B832" s="63" t="s">
        <v>143</v>
      </c>
      <c r="E832" s="9" t="s">
        <v>279</v>
      </c>
      <c r="F832" s="9">
        <v>671.3</v>
      </c>
      <c r="G832" s="9">
        <v>453</v>
      </c>
      <c r="H832" s="9">
        <v>331.40000000000055</v>
      </c>
      <c r="I832" s="9">
        <v>282.84999999999854</v>
      </c>
      <c r="J832" s="9">
        <v>1066.4999999999995</v>
      </c>
      <c r="K832" s="217">
        <v>1256.2000000000003</v>
      </c>
      <c r="L832" s="9">
        <v>545.29999999999836</v>
      </c>
      <c r="N832" s="67">
        <f t="shared" si="24"/>
        <v>4606.5499999999975</v>
      </c>
      <c r="P832" t="s">
        <v>284</v>
      </c>
      <c r="T832" s="63"/>
      <c r="U832" s="63"/>
      <c r="V832" s="360"/>
      <c r="W832" s="337"/>
      <c r="X832" s="63"/>
    </row>
    <row r="833" spans="1:24" ht="15">
      <c r="A833" s="28" t="s">
        <v>36</v>
      </c>
      <c r="B833" s="63" t="s">
        <v>6</v>
      </c>
      <c r="E833" s="9">
        <v>585.95000000000005</v>
      </c>
      <c r="F833" s="9">
        <v>644.79999999999995</v>
      </c>
      <c r="G833" s="213">
        <v>861.9</v>
      </c>
      <c r="H833" s="217">
        <v>859.14999999999918</v>
      </c>
      <c r="I833" s="9">
        <v>329.40000000000055</v>
      </c>
      <c r="J833" s="9">
        <v>1133.0999999999995</v>
      </c>
      <c r="K833" s="9" t="s">
        <v>279</v>
      </c>
      <c r="L833" s="9" t="s">
        <v>279</v>
      </c>
      <c r="N833" s="67">
        <f t="shared" si="24"/>
        <v>4414.2999999999993</v>
      </c>
      <c r="P833" t="s">
        <v>297</v>
      </c>
      <c r="T833" s="63"/>
      <c r="U833" s="63"/>
      <c r="V833" s="360"/>
      <c r="W833" s="337"/>
      <c r="X833" s="63"/>
    </row>
    <row r="834" spans="1:24" ht="15">
      <c r="A834" s="28" t="s">
        <v>38</v>
      </c>
      <c r="B834" s="63" t="s">
        <v>778</v>
      </c>
      <c r="E834" s="9" t="s">
        <v>279</v>
      </c>
      <c r="F834" s="9" t="s">
        <v>279</v>
      </c>
      <c r="G834" s="9" t="s">
        <v>279</v>
      </c>
      <c r="H834" s="217">
        <v>834.94999999999891</v>
      </c>
      <c r="I834" s="9">
        <v>665.30000000000109</v>
      </c>
      <c r="J834" s="9">
        <v>1195.2000000000003</v>
      </c>
      <c r="K834" s="9">
        <v>775.5</v>
      </c>
      <c r="L834" s="217">
        <v>942.10000000000082</v>
      </c>
      <c r="N834" s="67">
        <f t="shared" si="24"/>
        <v>4413.0500000000011</v>
      </c>
      <c r="P834" t="s">
        <v>304</v>
      </c>
      <c r="T834" s="277"/>
      <c r="U834" s="63"/>
      <c r="V834" s="348"/>
      <c r="W834" s="337"/>
      <c r="X834" s="63"/>
    </row>
    <row r="835" spans="1:24" ht="15">
      <c r="A835" s="28" t="s">
        <v>145</v>
      </c>
      <c r="B835" s="63" t="s">
        <v>155</v>
      </c>
      <c r="E835" s="9" t="s">
        <v>279</v>
      </c>
      <c r="F835" s="9" t="s">
        <v>279</v>
      </c>
      <c r="G835" s="9">
        <v>532.4</v>
      </c>
      <c r="H835" s="9">
        <v>378.19999999999936</v>
      </c>
      <c r="I835" s="9">
        <v>631.99999999999909</v>
      </c>
      <c r="J835" s="9">
        <v>1114.5999999999999</v>
      </c>
      <c r="K835" s="9">
        <v>805.89999999999964</v>
      </c>
      <c r="L835" s="9">
        <v>812.5</v>
      </c>
      <c r="N835" s="67">
        <f t="shared" si="24"/>
        <v>4275.5999999999985</v>
      </c>
      <c r="T835" s="277"/>
      <c r="U835" s="63"/>
      <c r="V835" s="347"/>
      <c r="W835" s="337"/>
      <c r="X835" s="63"/>
    </row>
    <row r="836" spans="1:24" ht="15">
      <c r="A836" s="28" t="s">
        <v>146</v>
      </c>
      <c r="B836" s="63" t="s">
        <v>748</v>
      </c>
      <c r="E836" s="9" t="s">
        <v>279</v>
      </c>
      <c r="F836" s="9" t="s">
        <v>279</v>
      </c>
      <c r="G836" s="9" t="s">
        <v>279</v>
      </c>
      <c r="H836" s="9">
        <v>637.75000000000045</v>
      </c>
      <c r="I836" s="9">
        <v>704.20000000000164</v>
      </c>
      <c r="J836" s="9">
        <v>1147.0999999999999</v>
      </c>
      <c r="K836" s="9">
        <v>1049.900000000001</v>
      </c>
      <c r="L836" s="9">
        <v>716.70000000000073</v>
      </c>
      <c r="N836" s="67">
        <f t="shared" si="24"/>
        <v>4255.6500000000033</v>
      </c>
      <c r="T836" s="277"/>
      <c r="U836" s="63"/>
      <c r="V836" s="347"/>
      <c r="W836" s="337"/>
      <c r="X836" s="63"/>
    </row>
    <row r="837" spans="1:24" ht="15">
      <c r="A837" s="28" t="s">
        <v>147</v>
      </c>
      <c r="B837" s="63" t="s">
        <v>162</v>
      </c>
      <c r="E837" s="9" t="s">
        <v>279</v>
      </c>
      <c r="F837" s="9" t="s">
        <v>279</v>
      </c>
      <c r="G837" s="9">
        <v>498.7</v>
      </c>
      <c r="H837" s="9">
        <v>600.09999999999945</v>
      </c>
      <c r="I837" s="9">
        <v>402.20000000000073</v>
      </c>
      <c r="J837" s="9">
        <v>969.20000000000027</v>
      </c>
      <c r="K837" s="9">
        <v>941.900000000001</v>
      </c>
      <c r="L837" s="9">
        <v>839.09999999999945</v>
      </c>
      <c r="N837" s="67">
        <f t="shared" si="24"/>
        <v>4251.2000000000007</v>
      </c>
      <c r="T837" s="63"/>
      <c r="U837" s="63"/>
      <c r="V837" s="360"/>
      <c r="W837" s="337"/>
      <c r="X837" s="63"/>
    </row>
    <row r="838" spans="1:24" ht="15">
      <c r="A838" s="28" t="s">
        <v>151</v>
      </c>
      <c r="B838" s="63" t="s">
        <v>783</v>
      </c>
      <c r="E838" s="9" t="s">
        <v>279</v>
      </c>
      <c r="F838" s="9" t="s">
        <v>279</v>
      </c>
      <c r="G838" s="9" t="s">
        <v>279</v>
      </c>
      <c r="H838" s="9">
        <v>524.900000000001</v>
      </c>
      <c r="I838" s="9">
        <v>566.39999999999691</v>
      </c>
      <c r="J838" s="9">
        <v>1146.5999999999999</v>
      </c>
      <c r="K838" s="217">
        <v>1145.2999999999993</v>
      </c>
      <c r="L838" s="9">
        <v>768.19999999999982</v>
      </c>
      <c r="N838" s="67">
        <f t="shared" si="24"/>
        <v>4151.3999999999969</v>
      </c>
      <c r="P838" t="s">
        <v>288</v>
      </c>
      <c r="T838" s="277"/>
      <c r="U838" s="63"/>
      <c r="V838" s="347"/>
      <c r="W838" s="337"/>
      <c r="X838" s="63"/>
    </row>
    <row r="839" spans="1:24" ht="15">
      <c r="A839" s="28" t="s">
        <v>157</v>
      </c>
      <c r="B839" s="28" t="s">
        <v>733</v>
      </c>
      <c r="E839" s="9" t="s">
        <v>279</v>
      </c>
      <c r="F839" s="9" t="s">
        <v>279</v>
      </c>
      <c r="G839" s="9" t="s">
        <v>279</v>
      </c>
      <c r="H839" s="9">
        <v>576.099999999999</v>
      </c>
      <c r="I839" s="9">
        <v>452.29999999999927</v>
      </c>
      <c r="J839" s="9">
        <v>932.49999999999909</v>
      </c>
      <c r="K839" s="9">
        <v>942.29999999999836</v>
      </c>
      <c r="L839" s="214">
        <v>1022.3000000000002</v>
      </c>
      <c r="N839" s="67">
        <f t="shared" si="24"/>
        <v>3925.4999999999959</v>
      </c>
      <c r="P839" t="s">
        <v>282</v>
      </c>
      <c r="S839" s="216" t="s">
        <v>1763</v>
      </c>
      <c r="T839" s="225"/>
      <c r="U839" s="63"/>
      <c r="V839" s="347"/>
      <c r="W839" s="337"/>
      <c r="X839" s="63"/>
    </row>
    <row r="840" spans="1:24" ht="15">
      <c r="A840" s="28" t="s">
        <v>159</v>
      </c>
      <c r="B840" s="63" t="s">
        <v>1</v>
      </c>
      <c r="E840" s="9">
        <v>203.1</v>
      </c>
      <c r="F840" s="9">
        <v>340.2</v>
      </c>
      <c r="G840" s="9">
        <v>339.3</v>
      </c>
      <c r="H840" s="9">
        <v>528.09999999999854</v>
      </c>
      <c r="I840" s="9">
        <v>624.80000000000018</v>
      </c>
      <c r="J840" s="9">
        <v>887.89999999999964</v>
      </c>
      <c r="K840" s="9">
        <v>658.49999999999955</v>
      </c>
      <c r="L840" s="9">
        <v>331.29999999999973</v>
      </c>
      <c r="N840" s="67">
        <f t="shared" si="24"/>
        <v>3913.1999999999975</v>
      </c>
      <c r="T840" s="63"/>
      <c r="U840" s="63"/>
      <c r="V840" s="347"/>
      <c r="W840" s="337"/>
      <c r="X840" s="63"/>
    </row>
    <row r="841" spans="1:24" ht="15">
      <c r="A841" s="28" t="s">
        <v>160</v>
      </c>
      <c r="B841" s="63" t="s">
        <v>757</v>
      </c>
      <c r="E841" s="9" t="s">
        <v>279</v>
      </c>
      <c r="F841" s="9" t="s">
        <v>279</v>
      </c>
      <c r="G841" s="9" t="s">
        <v>279</v>
      </c>
      <c r="H841" s="9">
        <v>698.40000000000146</v>
      </c>
      <c r="I841" s="217">
        <v>784.99999999999818</v>
      </c>
      <c r="J841" s="9">
        <v>864.20000000000118</v>
      </c>
      <c r="K841" s="9">
        <v>941.89999999999964</v>
      </c>
      <c r="L841" s="9">
        <v>601.59999999999991</v>
      </c>
      <c r="N841" s="67">
        <f t="shared" si="24"/>
        <v>3891.1000000000004</v>
      </c>
      <c r="P841" t="s">
        <v>298</v>
      </c>
      <c r="T841" s="277"/>
      <c r="U841" s="63"/>
      <c r="V841" s="347"/>
      <c r="W841" s="337"/>
      <c r="X841" s="63"/>
    </row>
    <row r="842" spans="1:24" ht="15">
      <c r="A842" s="28" t="s">
        <v>161</v>
      </c>
      <c r="B842" s="63" t="s">
        <v>800</v>
      </c>
      <c r="E842" s="9" t="s">
        <v>279</v>
      </c>
      <c r="F842" s="9" t="s">
        <v>279</v>
      </c>
      <c r="G842" s="9" t="s">
        <v>279</v>
      </c>
      <c r="H842" s="9">
        <v>595.85000000000127</v>
      </c>
      <c r="I842" s="9">
        <v>439.40000000000236</v>
      </c>
      <c r="J842" s="9">
        <v>1129.2999999999997</v>
      </c>
      <c r="K842" s="9">
        <v>1129.2999999999984</v>
      </c>
      <c r="L842" s="9">
        <v>572.09999999999945</v>
      </c>
      <c r="N842" s="67">
        <f t="shared" si="24"/>
        <v>3865.9500000000012</v>
      </c>
      <c r="T842" s="63"/>
      <c r="U842" s="63"/>
      <c r="V842" s="360"/>
      <c r="W842" s="337"/>
      <c r="X842" s="63"/>
    </row>
    <row r="843" spans="1:24" ht="15">
      <c r="A843" s="28" t="s">
        <v>163</v>
      </c>
      <c r="B843" s="63" t="s">
        <v>796</v>
      </c>
      <c r="E843" s="9" t="s">
        <v>279</v>
      </c>
      <c r="F843" s="9" t="s">
        <v>279</v>
      </c>
      <c r="G843" s="9" t="s">
        <v>279</v>
      </c>
      <c r="H843" s="213">
        <v>881.19999999999891</v>
      </c>
      <c r="I843" s="217">
        <v>722.5</v>
      </c>
      <c r="J843" s="217">
        <v>1246.5000000000009</v>
      </c>
      <c r="K843" s="9">
        <v>765.59999999999854</v>
      </c>
      <c r="L843" s="9">
        <v>218.69999999999891</v>
      </c>
      <c r="N843" s="67">
        <f t="shared" si="24"/>
        <v>3834.4999999999973</v>
      </c>
      <c r="P843" t="s">
        <v>2465</v>
      </c>
      <c r="T843" s="277"/>
      <c r="U843" s="63"/>
      <c r="V843" s="348"/>
      <c r="W843" s="337"/>
      <c r="X843" s="63"/>
    </row>
    <row r="844" spans="1:24" ht="15">
      <c r="A844" s="28" t="s">
        <v>275</v>
      </c>
      <c r="B844" s="63" t="s">
        <v>746</v>
      </c>
      <c r="E844" s="9" t="s">
        <v>279</v>
      </c>
      <c r="F844" s="9" t="s">
        <v>279</v>
      </c>
      <c r="G844" s="9" t="s">
        <v>279</v>
      </c>
      <c r="H844" s="9">
        <v>674.44999999999891</v>
      </c>
      <c r="I844" s="9">
        <v>422.30000000000018</v>
      </c>
      <c r="J844" s="9">
        <v>909.80000000000018</v>
      </c>
      <c r="K844" s="9">
        <v>1022.8999999999987</v>
      </c>
      <c r="L844" s="9">
        <v>779.30000000000155</v>
      </c>
      <c r="N844" s="67">
        <f t="shared" si="24"/>
        <v>3808.7499999999995</v>
      </c>
      <c r="T844" s="277"/>
      <c r="U844" s="63"/>
      <c r="V844" s="348"/>
      <c r="W844" s="337"/>
      <c r="X844" s="63"/>
    </row>
    <row r="845" spans="1:24" ht="15">
      <c r="A845" s="28" t="s">
        <v>276</v>
      </c>
      <c r="B845" s="28" t="s">
        <v>734</v>
      </c>
      <c r="E845" s="9" t="s">
        <v>279</v>
      </c>
      <c r="F845" s="9" t="s">
        <v>279</v>
      </c>
      <c r="G845" s="9" t="s">
        <v>279</v>
      </c>
      <c r="H845" s="217">
        <v>785.5</v>
      </c>
      <c r="I845" s="9">
        <v>256.70000000000073</v>
      </c>
      <c r="J845" s="9">
        <v>1036.3000000000002</v>
      </c>
      <c r="K845" s="9">
        <v>843.400000000001</v>
      </c>
      <c r="L845" s="9">
        <v>845.89999999999964</v>
      </c>
      <c r="N845" s="67">
        <f t="shared" si="24"/>
        <v>3767.8000000000015</v>
      </c>
      <c r="P845" t="s">
        <v>288</v>
      </c>
      <c r="T845" s="63"/>
      <c r="U845" s="63"/>
      <c r="V845" s="347"/>
      <c r="W845" s="337"/>
      <c r="X845" s="63"/>
    </row>
    <row r="846" spans="1:24" ht="15">
      <c r="A846" s="28" t="s">
        <v>277</v>
      </c>
      <c r="B846" s="229" t="s">
        <v>1647</v>
      </c>
      <c r="C846" s="3"/>
      <c r="D846" s="3"/>
      <c r="E846" s="9" t="s">
        <v>279</v>
      </c>
      <c r="F846" s="9" t="s">
        <v>279</v>
      </c>
      <c r="G846" s="9" t="s">
        <v>279</v>
      </c>
      <c r="H846" s="9" t="s">
        <v>279</v>
      </c>
      <c r="I846" s="217">
        <v>808.75</v>
      </c>
      <c r="J846" s="9">
        <v>1105.2999999999988</v>
      </c>
      <c r="K846" s="217">
        <v>1140.5000000000018</v>
      </c>
      <c r="L846" s="9">
        <v>697.99999999999864</v>
      </c>
      <c r="N846" s="67">
        <f t="shared" ref="N846:N877" si="25">SUM(E846:L846)</f>
        <v>3752.5499999999993</v>
      </c>
      <c r="P846" t="s">
        <v>343</v>
      </c>
      <c r="T846" s="277"/>
      <c r="U846" s="63"/>
      <c r="V846" s="347"/>
      <c r="W846" s="337"/>
      <c r="X846" s="63"/>
    </row>
    <row r="847" spans="1:24" ht="15">
      <c r="A847" s="28" t="s">
        <v>278</v>
      </c>
      <c r="B847" s="63" t="s">
        <v>753</v>
      </c>
      <c r="E847" s="9" t="s">
        <v>279</v>
      </c>
      <c r="F847" s="9" t="s">
        <v>279</v>
      </c>
      <c r="G847" s="9" t="s">
        <v>279</v>
      </c>
      <c r="H847" s="9">
        <v>603.90000000000055</v>
      </c>
      <c r="I847" s="9">
        <v>421.60000000000036</v>
      </c>
      <c r="J847" s="9">
        <v>1090.1000000000004</v>
      </c>
      <c r="K847" s="9">
        <v>1114.7999999999988</v>
      </c>
      <c r="L847" s="9">
        <v>513.80000000000018</v>
      </c>
      <c r="N847" s="67">
        <f t="shared" si="25"/>
        <v>3744.2000000000003</v>
      </c>
      <c r="T847" s="63"/>
      <c r="U847" s="63"/>
      <c r="V847" s="360"/>
      <c r="W847" s="337"/>
      <c r="X847" s="63"/>
    </row>
    <row r="848" spans="1:24" ht="15">
      <c r="A848" s="28" t="s">
        <v>735</v>
      </c>
      <c r="B848" s="63" t="s">
        <v>153</v>
      </c>
      <c r="E848" s="9" t="s">
        <v>279</v>
      </c>
      <c r="F848" s="9" t="s">
        <v>279</v>
      </c>
      <c r="G848" s="9">
        <v>505.2</v>
      </c>
      <c r="H848" s="9">
        <v>487.20000000000073</v>
      </c>
      <c r="I848" s="9">
        <v>206.59999999999854</v>
      </c>
      <c r="J848" s="217">
        <v>1218.7000000000003</v>
      </c>
      <c r="K848" s="9">
        <v>808</v>
      </c>
      <c r="L848" s="9">
        <v>465.89999999999918</v>
      </c>
      <c r="N848" s="67">
        <f t="shared" si="25"/>
        <v>3691.599999999999</v>
      </c>
      <c r="P848" t="s">
        <v>288</v>
      </c>
      <c r="T848" s="277"/>
      <c r="U848" s="63"/>
      <c r="V848" s="348"/>
      <c r="W848" s="337"/>
      <c r="X848" s="63"/>
    </row>
    <row r="849" spans="1:24" ht="15">
      <c r="A849" s="28" t="s">
        <v>736</v>
      </c>
      <c r="B849" s="63" t="s">
        <v>749</v>
      </c>
      <c r="E849" s="9" t="s">
        <v>279</v>
      </c>
      <c r="F849" s="9" t="s">
        <v>279</v>
      </c>
      <c r="G849" s="9" t="s">
        <v>279</v>
      </c>
      <c r="H849" s="9">
        <v>521.19999999999982</v>
      </c>
      <c r="I849" s="9">
        <v>195.5</v>
      </c>
      <c r="J849" s="9">
        <v>1022</v>
      </c>
      <c r="K849" s="9">
        <v>958.89999999999873</v>
      </c>
      <c r="L849" s="217">
        <v>894.00000000000091</v>
      </c>
      <c r="N849" s="67">
        <f t="shared" si="25"/>
        <v>3591.5999999999995</v>
      </c>
      <c r="P849" t="s">
        <v>288</v>
      </c>
      <c r="T849" s="277"/>
      <c r="U849" s="63"/>
      <c r="V849" s="347"/>
      <c r="W849" s="337"/>
      <c r="X849" s="63"/>
    </row>
    <row r="850" spans="1:24" ht="15">
      <c r="A850" s="28" t="s">
        <v>737</v>
      </c>
      <c r="B850" s="225" t="s">
        <v>1662</v>
      </c>
      <c r="C850" s="3"/>
      <c r="D850" s="3"/>
      <c r="E850" s="9" t="s">
        <v>279</v>
      </c>
      <c r="F850" s="9" t="s">
        <v>279</v>
      </c>
      <c r="G850" s="9" t="s">
        <v>279</v>
      </c>
      <c r="H850" s="9" t="s">
        <v>279</v>
      </c>
      <c r="I850" s="9">
        <v>502.60000000000036</v>
      </c>
      <c r="J850" s="217">
        <v>1215.9000000000001</v>
      </c>
      <c r="K850" s="9">
        <v>1056.9000000000005</v>
      </c>
      <c r="L850" s="9">
        <v>776.80000000000246</v>
      </c>
      <c r="N850" s="67">
        <f t="shared" si="25"/>
        <v>3552.2000000000035</v>
      </c>
      <c r="P850" t="s">
        <v>289</v>
      </c>
      <c r="T850" s="63"/>
      <c r="U850" s="63"/>
      <c r="V850" s="347"/>
      <c r="W850" s="337"/>
      <c r="X850" s="63"/>
    </row>
    <row r="851" spans="1:24" ht="15">
      <c r="A851" s="28" t="s">
        <v>739</v>
      </c>
      <c r="B851" s="63" t="s">
        <v>771</v>
      </c>
      <c r="E851" s="9" t="s">
        <v>279</v>
      </c>
      <c r="F851" s="9" t="s">
        <v>279</v>
      </c>
      <c r="G851" s="9" t="s">
        <v>279</v>
      </c>
      <c r="H851" s="9">
        <v>709.50000000000045</v>
      </c>
      <c r="I851" s="9">
        <v>186.10000000000036</v>
      </c>
      <c r="J851" s="9">
        <v>1141.0999999999995</v>
      </c>
      <c r="K851" s="9">
        <v>816.59999999999945</v>
      </c>
      <c r="L851" s="9">
        <v>652.40000000000055</v>
      </c>
      <c r="N851" s="67">
        <f t="shared" si="25"/>
        <v>3505.7000000000003</v>
      </c>
      <c r="T851" s="63"/>
      <c r="U851" s="63"/>
      <c r="V851" s="347"/>
      <c r="W851" s="337"/>
      <c r="X851" s="63"/>
    </row>
    <row r="852" spans="1:24" ht="15">
      <c r="A852" s="28" t="s">
        <v>745</v>
      </c>
      <c r="B852" s="63" t="s">
        <v>144</v>
      </c>
      <c r="E852" s="9" t="s">
        <v>279</v>
      </c>
      <c r="F852" s="9">
        <v>529.29999999999995</v>
      </c>
      <c r="G852" s="9">
        <v>513.9</v>
      </c>
      <c r="H852" s="9">
        <v>485.95000000000073</v>
      </c>
      <c r="I852" s="9">
        <v>238.40000000000055</v>
      </c>
      <c r="J852" s="9">
        <v>933.30000000000018</v>
      </c>
      <c r="K852" s="9">
        <v>769.10000000000082</v>
      </c>
      <c r="L852" s="9" t="s">
        <v>279</v>
      </c>
      <c r="N852" s="67">
        <f t="shared" si="25"/>
        <v>3469.9500000000021</v>
      </c>
      <c r="T852" s="63"/>
      <c r="U852" s="63"/>
      <c r="V852" s="360"/>
      <c r="W852" s="337"/>
      <c r="X852" s="63"/>
    </row>
    <row r="853" spans="1:24" ht="15">
      <c r="A853" s="28" t="s">
        <v>747</v>
      </c>
      <c r="B853" s="63" t="s">
        <v>738</v>
      </c>
      <c r="E853" s="9" t="s">
        <v>279</v>
      </c>
      <c r="F853" s="9" t="s">
        <v>279</v>
      </c>
      <c r="G853" s="9" t="s">
        <v>279</v>
      </c>
      <c r="H853" s="9">
        <v>748.55000000000018</v>
      </c>
      <c r="I853" s="9">
        <v>462.99999999999818</v>
      </c>
      <c r="J853" s="9">
        <v>894.90000000000055</v>
      </c>
      <c r="K853" s="9">
        <v>780.09999999999991</v>
      </c>
      <c r="L853" s="9">
        <v>514.49999999999818</v>
      </c>
      <c r="N853" s="67">
        <f t="shared" si="25"/>
        <v>3401.049999999997</v>
      </c>
      <c r="T853" s="63"/>
      <c r="U853" s="63"/>
      <c r="V853" s="360"/>
      <c r="W853" s="337"/>
      <c r="X853" s="63"/>
    </row>
    <row r="854" spans="1:24" ht="15">
      <c r="A854" s="28" t="s">
        <v>750</v>
      </c>
      <c r="B854" s="63" t="s">
        <v>762</v>
      </c>
      <c r="E854" s="9" t="s">
        <v>279</v>
      </c>
      <c r="F854" s="9" t="s">
        <v>279</v>
      </c>
      <c r="G854" s="9" t="s">
        <v>279</v>
      </c>
      <c r="H854" s="9">
        <v>580.599999999999</v>
      </c>
      <c r="I854" s="9">
        <v>312.90000000000146</v>
      </c>
      <c r="J854" s="9">
        <v>943.69999999999982</v>
      </c>
      <c r="K854" s="9">
        <v>1110.9999999999982</v>
      </c>
      <c r="L854" s="9">
        <v>452.70000000000073</v>
      </c>
      <c r="N854" s="67">
        <f t="shared" si="25"/>
        <v>3400.8999999999992</v>
      </c>
      <c r="T854" s="63"/>
      <c r="U854" s="63"/>
      <c r="V854" s="360"/>
      <c r="W854" s="337"/>
      <c r="X854" s="63"/>
    </row>
    <row r="855" spans="1:24" ht="15">
      <c r="A855" s="28" t="s">
        <v>751</v>
      </c>
      <c r="B855" s="63" t="s">
        <v>763</v>
      </c>
      <c r="E855" s="9" t="s">
        <v>279</v>
      </c>
      <c r="F855" s="9" t="s">
        <v>279</v>
      </c>
      <c r="G855" s="9" t="s">
        <v>279</v>
      </c>
      <c r="H855" s="9">
        <v>615.10000000000036</v>
      </c>
      <c r="I855" s="9">
        <v>699.90000000000055</v>
      </c>
      <c r="J855" s="9">
        <v>980.29999999999973</v>
      </c>
      <c r="K855" s="9">
        <v>679.59999999999991</v>
      </c>
      <c r="L855" s="9">
        <v>396.70000000000073</v>
      </c>
      <c r="N855" s="67">
        <f t="shared" si="25"/>
        <v>3371.6000000000013</v>
      </c>
      <c r="T855" s="225"/>
      <c r="U855" s="63"/>
      <c r="V855" s="347"/>
      <c r="W855" s="337"/>
      <c r="X855" s="63"/>
    </row>
    <row r="856" spans="1:24" ht="15">
      <c r="A856" s="28" t="s">
        <v>754</v>
      </c>
      <c r="B856" s="229" t="s">
        <v>1660</v>
      </c>
      <c r="C856" s="3"/>
      <c r="D856" s="3"/>
      <c r="E856" s="9" t="s">
        <v>279</v>
      </c>
      <c r="F856" s="9" t="s">
        <v>279</v>
      </c>
      <c r="G856" s="9" t="s">
        <v>279</v>
      </c>
      <c r="H856" s="9" t="s">
        <v>279</v>
      </c>
      <c r="I856" s="9">
        <v>350.09999999999945</v>
      </c>
      <c r="J856" s="9">
        <v>1009.2999999999997</v>
      </c>
      <c r="K856" s="217">
        <v>1204.4000000000001</v>
      </c>
      <c r="L856" s="9">
        <v>794.79999999999836</v>
      </c>
      <c r="N856" s="67">
        <f t="shared" si="25"/>
        <v>3358.5999999999976</v>
      </c>
      <c r="P856" t="s">
        <v>285</v>
      </c>
      <c r="T856" s="63"/>
      <c r="U856" s="63"/>
      <c r="V856" s="360"/>
      <c r="W856" s="337"/>
      <c r="X856" s="63"/>
    </row>
    <row r="857" spans="1:24" ht="15">
      <c r="A857" s="28" t="s">
        <v>756</v>
      </c>
      <c r="B857" s="63" t="s">
        <v>788</v>
      </c>
      <c r="E857" s="9" t="s">
        <v>279</v>
      </c>
      <c r="F857" s="9" t="s">
        <v>279</v>
      </c>
      <c r="G857" s="9" t="s">
        <v>279</v>
      </c>
      <c r="H857" s="9">
        <v>486.85000000000036</v>
      </c>
      <c r="I857" s="9">
        <v>597.39999999999873</v>
      </c>
      <c r="J857" s="9">
        <v>1101.9500000000003</v>
      </c>
      <c r="K857" s="9">
        <v>741.70000000000118</v>
      </c>
      <c r="L857" s="9">
        <v>420.69999999999891</v>
      </c>
      <c r="N857" s="67">
        <f t="shared" si="25"/>
        <v>3348.5999999999995</v>
      </c>
      <c r="T857" s="277"/>
      <c r="U857" s="63"/>
      <c r="V857" s="347"/>
      <c r="W857" s="337"/>
      <c r="X857" s="63"/>
    </row>
    <row r="858" spans="1:24" ht="15">
      <c r="A858" s="28" t="s">
        <v>761</v>
      </c>
      <c r="B858" s="229" t="s">
        <v>1653</v>
      </c>
      <c r="C858" s="3"/>
      <c r="D858" s="3"/>
      <c r="E858" s="9" t="s">
        <v>279</v>
      </c>
      <c r="F858" s="9" t="s">
        <v>279</v>
      </c>
      <c r="G858" s="9" t="s">
        <v>279</v>
      </c>
      <c r="H858" s="9" t="s">
        <v>279</v>
      </c>
      <c r="I858" s="9">
        <v>281.49999999999727</v>
      </c>
      <c r="J858" s="212">
        <v>1307.6999999999994</v>
      </c>
      <c r="K858" s="9">
        <v>1046.0000000000018</v>
      </c>
      <c r="L858" s="9">
        <v>616.39999999999964</v>
      </c>
      <c r="N858" s="67">
        <f t="shared" si="25"/>
        <v>3251.5999999999981</v>
      </c>
      <c r="P858" t="s">
        <v>301</v>
      </c>
      <c r="T858" s="277"/>
      <c r="U858" s="63"/>
      <c r="V858" s="347"/>
      <c r="W858" s="337"/>
      <c r="X858" s="63"/>
    </row>
    <row r="859" spans="1:24" ht="15">
      <c r="A859" s="28" t="s">
        <v>765</v>
      </c>
      <c r="B859" s="229" t="s">
        <v>1654</v>
      </c>
      <c r="C859" s="3"/>
      <c r="D859" s="3"/>
      <c r="E859" s="9" t="s">
        <v>279</v>
      </c>
      <c r="F859" s="9" t="s">
        <v>279</v>
      </c>
      <c r="G859" s="9" t="s">
        <v>279</v>
      </c>
      <c r="H859" s="9" t="s">
        <v>279</v>
      </c>
      <c r="I859" s="9">
        <v>384.49999999999909</v>
      </c>
      <c r="J859" s="9">
        <v>968.80000000000018</v>
      </c>
      <c r="K859" s="9">
        <v>1137.5999999999999</v>
      </c>
      <c r="L859" s="9">
        <v>711</v>
      </c>
      <c r="N859" s="67">
        <f t="shared" si="25"/>
        <v>3201.8999999999992</v>
      </c>
      <c r="T859" s="63"/>
      <c r="U859" s="63"/>
      <c r="V859" s="347"/>
      <c r="W859" s="337"/>
      <c r="X859" s="63"/>
    </row>
    <row r="860" spans="1:24" ht="15">
      <c r="A860" s="28" t="s">
        <v>766</v>
      </c>
      <c r="B860" s="229" t="s">
        <v>1659</v>
      </c>
      <c r="C860" s="3"/>
      <c r="D860" s="3"/>
      <c r="E860" s="9" t="s">
        <v>279</v>
      </c>
      <c r="F860" s="9" t="s">
        <v>279</v>
      </c>
      <c r="G860" s="9" t="s">
        <v>279</v>
      </c>
      <c r="H860" s="9" t="s">
        <v>279</v>
      </c>
      <c r="I860" s="9">
        <v>333.19999999999982</v>
      </c>
      <c r="J860" s="9">
        <v>1186.2000000000012</v>
      </c>
      <c r="K860" s="9">
        <v>959.34999999999991</v>
      </c>
      <c r="L860" s="9">
        <v>679.29999999999927</v>
      </c>
      <c r="N860" s="67">
        <f t="shared" si="25"/>
        <v>3158.05</v>
      </c>
      <c r="T860" s="63"/>
      <c r="U860" s="63"/>
      <c r="V860" s="347"/>
      <c r="W860" s="337"/>
      <c r="X860" s="63"/>
    </row>
    <row r="861" spans="1:24" ht="15">
      <c r="A861" s="28" t="s">
        <v>767</v>
      </c>
      <c r="B861" s="63" t="s">
        <v>782</v>
      </c>
      <c r="E861" s="9" t="s">
        <v>279</v>
      </c>
      <c r="F861" s="9" t="s">
        <v>279</v>
      </c>
      <c r="G861" s="9" t="s">
        <v>279</v>
      </c>
      <c r="H861" s="9">
        <v>614.59999999999991</v>
      </c>
      <c r="I861" s="9">
        <v>332.09999999999945</v>
      </c>
      <c r="J861" s="9">
        <v>892.20000000000027</v>
      </c>
      <c r="K861" s="9">
        <v>721.60000000000036</v>
      </c>
      <c r="L861" s="9">
        <v>577.70000000000027</v>
      </c>
      <c r="N861" s="67">
        <f t="shared" si="25"/>
        <v>3138.2000000000003</v>
      </c>
      <c r="T861" s="63"/>
      <c r="U861" s="63"/>
      <c r="V861" s="347"/>
      <c r="W861" s="337"/>
      <c r="X861" s="63"/>
    </row>
    <row r="862" spans="1:24" ht="15">
      <c r="A862" s="28" t="s">
        <v>773</v>
      </c>
      <c r="B862" s="229" t="s">
        <v>1657</v>
      </c>
      <c r="C862" s="3"/>
      <c r="D862" s="3"/>
      <c r="E862" s="9" t="s">
        <v>279</v>
      </c>
      <c r="F862" s="9" t="s">
        <v>279</v>
      </c>
      <c r="G862" s="9" t="s">
        <v>279</v>
      </c>
      <c r="H862" s="9" t="s">
        <v>279</v>
      </c>
      <c r="I862" s="9">
        <v>457.00000000000091</v>
      </c>
      <c r="J862" s="9">
        <v>963.79999999999882</v>
      </c>
      <c r="K862" s="9">
        <v>1034.9999999999991</v>
      </c>
      <c r="L862" s="9">
        <v>678.69999999999891</v>
      </c>
      <c r="N862" s="67">
        <f t="shared" si="25"/>
        <v>3134.4999999999977</v>
      </c>
      <c r="T862" s="277"/>
      <c r="U862" s="63"/>
      <c r="V862" s="348"/>
      <c r="W862" s="337"/>
      <c r="X862" s="63"/>
    </row>
    <row r="863" spans="1:24" ht="15">
      <c r="A863" s="28" t="s">
        <v>781</v>
      </c>
      <c r="B863" s="63" t="s">
        <v>790</v>
      </c>
      <c r="E863" s="9" t="s">
        <v>279</v>
      </c>
      <c r="F863" s="9" t="s">
        <v>279</v>
      </c>
      <c r="G863" s="9" t="s">
        <v>279</v>
      </c>
      <c r="H863" s="9">
        <v>547.24999999999864</v>
      </c>
      <c r="I863" s="9">
        <v>361.80000000000018</v>
      </c>
      <c r="J863" s="9">
        <v>989.49999999999909</v>
      </c>
      <c r="K863" s="9">
        <v>926.50000000000091</v>
      </c>
      <c r="L863" s="9">
        <v>307.99999999999909</v>
      </c>
      <c r="N863" s="67">
        <f t="shared" si="25"/>
        <v>3133.0499999999979</v>
      </c>
      <c r="T863" s="277"/>
      <c r="U863" s="63"/>
      <c r="V863" s="347"/>
      <c r="W863" s="337"/>
      <c r="X863" s="63"/>
    </row>
    <row r="864" spans="1:24" ht="15">
      <c r="A864" s="28" t="s">
        <v>785</v>
      </c>
      <c r="B864" s="229" t="s">
        <v>1655</v>
      </c>
      <c r="C864" s="3"/>
      <c r="D864" s="3"/>
      <c r="E864" s="9" t="s">
        <v>279</v>
      </c>
      <c r="F864" s="9" t="s">
        <v>279</v>
      </c>
      <c r="G864" s="9" t="s">
        <v>279</v>
      </c>
      <c r="H864" s="9" t="s">
        <v>279</v>
      </c>
      <c r="I864" s="217">
        <v>730.39999999999964</v>
      </c>
      <c r="J864" s="9">
        <v>1075.4000000000005</v>
      </c>
      <c r="K864" s="9">
        <v>780.5</v>
      </c>
      <c r="L864" s="9">
        <v>536.099999999999</v>
      </c>
      <c r="N864" s="67">
        <f t="shared" si="25"/>
        <v>3122.3999999999992</v>
      </c>
      <c r="P864" t="s">
        <v>289</v>
      </c>
      <c r="T864" s="63"/>
      <c r="U864" s="63"/>
      <c r="V864" s="360"/>
      <c r="W864" s="337"/>
      <c r="X864" s="63"/>
    </row>
    <row r="865" spans="1:24" ht="15">
      <c r="A865" s="28" t="s">
        <v>786</v>
      </c>
      <c r="B865" s="229" t="s">
        <v>1661</v>
      </c>
      <c r="C865" s="3"/>
      <c r="D865" s="3"/>
      <c r="E865" s="9" t="s">
        <v>279</v>
      </c>
      <c r="F865" s="9" t="s">
        <v>279</v>
      </c>
      <c r="G865" s="9" t="s">
        <v>279</v>
      </c>
      <c r="H865" s="9" t="s">
        <v>279</v>
      </c>
      <c r="I865" s="9">
        <v>513.39999999999964</v>
      </c>
      <c r="J865" s="217">
        <v>1284.7000000000016</v>
      </c>
      <c r="K865" s="213">
        <v>1278.5999999999995</v>
      </c>
      <c r="L865" s="9" t="s">
        <v>279</v>
      </c>
      <c r="N865" s="67">
        <f t="shared" si="25"/>
        <v>3076.7000000000007</v>
      </c>
      <c r="P865" t="s">
        <v>297</v>
      </c>
      <c r="T865" s="277"/>
      <c r="U865" s="63"/>
      <c r="V865" s="347"/>
      <c r="W865" s="337"/>
      <c r="X865" s="63"/>
    </row>
    <row r="866" spans="1:24" ht="15">
      <c r="A866" s="28" t="s">
        <v>787</v>
      </c>
      <c r="B866" s="63" t="s">
        <v>156</v>
      </c>
      <c r="E866" s="9" t="s">
        <v>279</v>
      </c>
      <c r="F866" s="9" t="s">
        <v>279</v>
      </c>
      <c r="G866" s="9">
        <v>442.9</v>
      </c>
      <c r="H866" s="9">
        <v>739.50000000000091</v>
      </c>
      <c r="I866" s="9">
        <v>377.90000000000055</v>
      </c>
      <c r="J866" s="9">
        <v>893.19999999999936</v>
      </c>
      <c r="K866" s="9">
        <v>578.19999999999982</v>
      </c>
      <c r="L866" s="9" t="s">
        <v>279</v>
      </c>
      <c r="N866" s="67">
        <f t="shared" si="25"/>
        <v>3031.7000000000007</v>
      </c>
      <c r="T866" s="225"/>
      <c r="U866" s="63"/>
      <c r="V866" s="347"/>
      <c r="W866" s="337"/>
      <c r="X866" s="63"/>
    </row>
    <row r="867" spans="1:24" ht="15">
      <c r="A867" s="28" t="s">
        <v>793</v>
      </c>
      <c r="B867" s="277" t="s">
        <v>2002</v>
      </c>
      <c r="C867" s="3"/>
      <c r="D867" s="3"/>
      <c r="E867" s="9" t="s">
        <v>279</v>
      </c>
      <c r="F867" s="9" t="s">
        <v>279</v>
      </c>
      <c r="G867" s="9" t="s">
        <v>279</v>
      </c>
      <c r="H867" s="9" t="s">
        <v>279</v>
      </c>
      <c r="I867" s="9" t="s">
        <v>279</v>
      </c>
      <c r="J867" s="9">
        <v>1086.7000000000003</v>
      </c>
      <c r="K867" s="217">
        <v>1143.699999999998</v>
      </c>
      <c r="L867" s="9">
        <v>763.39999999999964</v>
      </c>
      <c r="N867" s="67">
        <f t="shared" si="25"/>
        <v>2993.7999999999979</v>
      </c>
      <c r="P867" t="s">
        <v>289</v>
      </c>
      <c r="T867" s="63"/>
      <c r="U867" s="63"/>
      <c r="V867" s="347"/>
      <c r="W867" s="337"/>
      <c r="X867" s="63"/>
    </row>
    <row r="868" spans="1:24" ht="15">
      <c r="A868" s="28" t="s">
        <v>794</v>
      </c>
      <c r="B868" s="63" t="s">
        <v>764</v>
      </c>
      <c r="E868" s="9" t="s">
        <v>279</v>
      </c>
      <c r="F868" s="9" t="s">
        <v>279</v>
      </c>
      <c r="G868" s="9" t="s">
        <v>279</v>
      </c>
      <c r="H868" s="9">
        <v>588.400000000001</v>
      </c>
      <c r="I868" s="9">
        <v>228.20000000000255</v>
      </c>
      <c r="J868" s="9">
        <v>1076.0999999999995</v>
      </c>
      <c r="K868" s="9">
        <v>682.39999999999964</v>
      </c>
      <c r="L868" s="9">
        <v>410.20000000000073</v>
      </c>
      <c r="N868" s="67">
        <f t="shared" si="25"/>
        <v>2985.3000000000034</v>
      </c>
      <c r="T868" s="63"/>
      <c r="U868" s="63"/>
      <c r="V868" s="360"/>
      <c r="W868" s="337"/>
      <c r="X868" s="63"/>
    </row>
    <row r="869" spans="1:24" ht="15">
      <c r="A869" s="28" t="s">
        <v>795</v>
      </c>
      <c r="B869" s="28" t="s">
        <v>728</v>
      </c>
      <c r="E869" s="9" t="s">
        <v>279</v>
      </c>
      <c r="F869" s="9" t="s">
        <v>279</v>
      </c>
      <c r="G869" s="9" t="s">
        <v>279</v>
      </c>
      <c r="H869" s="217">
        <v>810.00000000000091</v>
      </c>
      <c r="I869" s="9">
        <v>285.60000000000127</v>
      </c>
      <c r="J869" s="9">
        <v>639.29999999999995</v>
      </c>
      <c r="K869" s="9">
        <v>743.19999999999936</v>
      </c>
      <c r="L869" s="9">
        <v>478.09999999999991</v>
      </c>
      <c r="N869" s="67">
        <f t="shared" si="25"/>
        <v>2956.2000000000012</v>
      </c>
      <c r="P869" t="s">
        <v>293</v>
      </c>
      <c r="T869" s="63"/>
      <c r="U869" s="63"/>
      <c r="V869" s="360"/>
      <c r="W869" s="337"/>
      <c r="X869" s="63"/>
    </row>
    <row r="870" spans="1:24" ht="15">
      <c r="A870" s="28" t="s">
        <v>797</v>
      </c>
      <c r="B870" s="63" t="s">
        <v>755</v>
      </c>
      <c r="E870" s="9" t="s">
        <v>279</v>
      </c>
      <c r="F870" s="9" t="s">
        <v>279</v>
      </c>
      <c r="G870" s="9" t="s">
        <v>279</v>
      </c>
      <c r="H870" s="9">
        <v>395.80000000000064</v>
      </c>
      <c r="I870" s="9">
        <v>411.90000000000055</v>
      </c>
      <c r="J870" s="217">
        <v>1214.8000000000006</v>
      </c>
      <c r="K870" s="9">
        <v>702.30000000000018</v>
      </c>
      <c r="L870" s="9">
        <v>124.50000000000045</v>
      </c>
      <c r="N870" s="67">
        <f t="shared" si="25"/>
        <v>2849.3000000000025</v>
      </c>
      <c r="P870" t="s">
        <v>294</v>
      </c>
      <c r="T870" s="63"/>
      <c r="U870" s="63"/>
      <c r="V870" s="347"/>
      <c r="W870" s="337"/>
      <c r="X870" s="63"/>
    </row>
    <row r="871" spans="1:24" ht="15">
      <c r="A871" s="28" t="s">
        <v>798</v>
      </c>
      <c r="B871" s="277" t="s">
        <v>2008</v>
      </c>
      <c r="C871" s="3"/>
      <c r="D871" s="3"/>
      <c r="E871" s="9" t="s">
        <v>279</v>
      </c>
      <c r="F871" s="9" t="s">
        <v>279</v>
      </c>
      <c r="G871" s="9" t="s">
        <v>279</v>
      </c>
      <c r="H871" s="9" t="s">
        <v>279</v>
      </c>
      <c r="I871" s="9" t="s">
        <v>279</v>
      </c>
      <c r="J871" s="9">
        <v>1195.8000000000002</v>
      </c>
      <c r="K871" s="9">
        <v>1010.3999999999983</v>
      </c>
      <c r="L871" s="9">
        <v>622.70000000000073</v>
      </c>
      <c r="N871" s="67">
        <f t="shared" si="25"/>
        <v>2828.8999999999992</v>
      </c>
      <c r="T871" s="277"/>
      <c r="U871" s="63"/>
      <c r="V871" s="347"/>
      <c r="W871" s="337"/>
      <c r="X871" s="63"/>
    </row>
    <row r="872" spans="1:24" ht="15">
      <c r="A872" s="28" t="s">
        <v>799</v>
      </c>
      <c r="B872" s="229" t="s">
        <v>1652</v>
      </c>
      <c r="C872" s="3"/>
      <c r="D872" s="3"/>
      <c r="E872" s="9" t="s">
        <v>279</v>
      </c>
      <c r="F872" s="9" t="s">
        <v>279</v>
      </c>
      <c r="G872" s="9" t="s">
        <v>279</v>
      </c>
      <c r="H872" s="9" t="s">
        <v>279</v>
      </c>
      <c r="I872" s="9">
        <v>219.89999999999782</v>
      </c>
      <c r="J872" s="9">
        <v>894.80000000000018</v>
      </c>
      <c r="K872" s="9">
        <v>911.49999999999955</v>
      </c>
      <c r="L872" s="9">
        <v>744.09999999999991</v>
      </c>
      <c r="N872" s="67">
        <f t="shared" si="25"/>
        <v>2770.2999999999975</v>
      </c>
      <c r="T872" s="63"/>
      <c r="U872" s="63"/>
      <c r="V872" s="347"/>
      <c r="W872" s="337"/>
      <c r="X872" s="63"/>
    </row>
    <row r="873" spans="1:24" ht="15">
      <c r="A873" s="28" t="s">
        <v>802</v>
      </c>
      <c r="B873" s="229" t="s">
        <v>1656</v>
      </c>
      <c r="C873" s="3"/>
      <c r="D873" s="3"/>
      <c r="E873" s="9" t="s">
        <v>279</v>
      </c>
      <c r="F873" s="9" t="s">
        <v>279</v>
      </c>
      <c r="G873" s="9" t="s">
        <v>279</v>
      </c>
      <c r="H873" s="9" t="s">
        <v>279</v>
      </c>
      <c r="I873" s="9">
        <v>497.70000000000073</v>
      </c>
      <c r="J873" s="9">
        <v>1142.5</v>
      </c>
      <c r="K873" s="9">
        <v>884.30000000000109</v>
      </c>
      <c r="L873" s="9">
        <v>245.099999999999</v>
      </c>
      <c r="N873" s="67">
        <f t="shared" si="25"/>
        <v>2769.6000000000008</v>
      </c>
      <c r="T873" s="225"/>
      <c r="U873" s="63"/>
      <c r="V873" s="347"/>
      <c r="W873" s="337"/>
      <c r="X873" s="63"/>
    </row>
    <row r="874" spans="1:24" ht="15">
      <c r="A874" s="28" t="s">
        <v>896</v>
      </c>
      <c r="B874" s="229" t="s">
        <v>1644</v>
      </c>
      <c r="C874" s="3"/>
      <c r="D874" s="3"/>
      <c r="E874" s="9" t="s">
        <v>279</v>
      </c>
      <c r="F874" s="9" t="s">
        <v>279</v>
      </c>
      <c r="G874" s="9" t="s">
        <v>279</v>
      </c>
      <c r="H874" s="9" t="s">
        <v>279</v>
      </c>
      <c r="I874" s="9">
        <v>497.00000000000182</v>
      </c>
      <c r="J874" s="9">
        <v>522.49999999999977</v>
      </c>
      <c r="K874" s="9">
        <v>802.09999999999854</v>
      </c>
      <c r="L874" s="213">
        <v>947.50000000000136</v>
      </c>
      <c r="N874" s="67">
        <f t="shared" si="25"/>
        <v>2769.1000000000013</v>
      </c>
      <c r="P874" t="s">
        <v>283</v>
      </c>
      <c r="T874" s="225"/>
      <c r="U874" s="63"/>
      <c r="V874" s="348"/>
      <c r="W874" s="337"/>
      <c r="X874" s="63"/>
    </row>
    <row r="875" spans="1:24" ht="15">
      <c r="A875" s="28" t="s">
        <v>897</v>
      </c>
      <c r="B875" s="63" t="s">
        <v>29</v>
      </c>
      <c r="E875" s="9">
        <v>482.4</v>
      </c>
      <c r="F875" s="217">
        <v>739.6</v>
      </c>
      <c r="G875" s="9">
        <v>465.8</v>
      </c>
      <c r="H875" s="9" t="s">
        <v>279</v>
      </c>
      <c r="I875" s="9" t="s">
        <v>279</v>
      </c>
      <c r="J875" s="9">
        <v>857.99999999999909</v>
      </c>
      <c r="K875" s="9" t="s">
        <v>279</v>
      </c>
      <c r="L875" s="9" t="s">
        <v>279</v>
      </c>
      <c r="N875" s="67">
        <f t="shared" si="25"/>
        <v>2545.7999999999993</v>
      </c>
      <c r="P875" t="s">
        <v>288</v>
      </c>
      <c r="T875" s="63"/>
      <c r="U875" s="63"/>
      <c r="V875" s="360"/>
      <c r="W875" s="337"/>
      <c r="X875" s="63"/>
    </row>
    <row r="876" spans="1:24" ht="15">
      <c r="A876" s="28" t="s">
        <v>898</v>
      </c>
      <c r="B876" s="277" t="s">
        <v>2006</v>
      </c>
      <c r="C876" s="3"/>
      <c r="D876" s="3"/>
      <c r="E876" s="9" t="s">
        <v>279</v>
      </c>
      <c r="F876" s="9" t="s">
        <v>279</v>
      </c>
      <c r="G876" s="9" t="s">
        <v>279</v>
      </c>
      <c r="H876" s="9" t="s">
        <v>279</v>
      </c>
      <c r="I876" s="9" t="s">
        <v>279</v>
      </c>
      <c r="J876" s="9">
        <v>1092.4999999999995</v>
      </c>
      <c r="K876" s="9">
        <v>743.29999999999973</v>
      </c>
      <c r="L876" s="9">
        <v>620.39999999999918</v>
      </c>
      <c r="N876" s="67">
        <f t="shared" si="25"/>
        <v>2456.1999999999985</v>
      </c>
      <c r="T876" s="63"/>
      <c r="U876" s="63"/>
      <c r="V876" s="347"/>
      <c r="W876" s="337"/>
      <c r="X876" s="63"/>
    </row>
    <row r="877" spans="1:24" ht="15">
      <c r="A877" s="28" t="s">
        <v>899</v>
      </c>
      <c r="B877" s="277" t="s">
        <v>2018</v>
      </c>
      <c r="C877" s="3"/>
      <c r="D877" s="3"/>
      <c r="E877" s="9" t="s">
        <v>279</v>
      </c>
      <c r="F877" s="9" t="s">
        <v>279</v>
      </c>
      <c r="G877" s="9" t="s">
        <v>279</v>
      </c>
      <c r="H877" s="9" t="s">
        <v>279</v>
      </c>
      <c r="I877" s="9" t="s">
        <v>279</v>
      </c>
      <c r="J877" s="9">
        <v>1162.1999999999998</v>
      </c>
      <c r="K877" s="9">
        <v>840.90000000000191</v>
      </c>
      <c r="L877" s="9">
        <v>439.50000000000045</v>
      </c>
      <c r="N877" s="67">
        <f t="shared" si="25"/>
        <v>2442.6000000000022</v>
      </c>
      <c r="T877" s="277"/>
      <c r="U877" s="63"/>
      <c r="V877" s="348"/>
      <c r="W877" s="337"/>
      <c r="X877" s="63"/>
    </row>
    <row r="878" spans="1:24" ht="15">
      <c r="A878" s="28" t="s">
        <v>900</v>
      </c>
      <c r="B878" s="277" t="s">
        <v>2011</v>
      </c>
      <c r="C878" s="3"/>
      <c r="D878" s="3"/>
      <c r="E878" s="9" t="s">
        <v>279</v>
      </c>
      <c r="F878" s="9" t="s">
        <v>279</v>
      </c>
      <c r="G878" s="9" t="s">
        <v>279</v>
      </c>
      <c r="H878" s="9" t="s">
        <v>279</v>
      </c>
      <c r="I878" s="9" t="s">
        <v>279</v>
      </c>
      <c r="J878" s="9">
        <v>1033.2000000000007</v>
      </c>
      <c r="K878" s="9">
        <v>791.900000000001</v>
      </c>
      <c r="L878" s="9">
        <v>564.09999999999991</v>
      </c>
      <c r="N878" s="67">
        <f t="shared" ref="N878:N909" si="26">SUM(E878:L878)</f>
        <v>2389.2000000000016</v>
      </c>
      <c r="T878" s="63"/>
      <c r="U878" s="63"/>
      <c r="V878" s="348"/>
      <c r="W878" s="337"/>
      <c r="X878" s="63"/>
    </row>
    <row r="879" spans="1:24" ht="15">
      <c r="A879" s="28" t="s">
        <v>901</v>
      </c>
      <c r="B879" s="63" t="s">
        <v>35</v>
      </c>
      <c r="E879" s="9">
        <v>144.69999999999999</v>
      </c>
      <c r="F879" s="214">
        <v>973.9</v>
      </c>
      <c r="G879" s="9">
        <v>366</v>
      </c>
      <c r="H879" s="9">
        <v>257.29999999999927</v>
      </c>
      <c r="I879" s="9">
        <v>478.74999999999727</v>
      </c>
      <c r="J879" s="9" t="s">
        <v>279</v>
      </c>
      <c r="K879" s="9" t="s">
        <v>279</v>
      </c>
      <c r="L879" s="9" t="s">
        <v>279</v>
      </c>
      <c r="N879" s="67">
        <f t="shared" si="26"/>
        <v>2220.6499999999965</v>
      </c>
      <c r="P879" t="s">
        <v>282</v>
      </c>
      <c r="S879" s="3" t="s">
        <v>1763</v>
      </c>
      <c r="T879" s="277"/>
      <c r="U879" s="63"/>
      <c r="V879" s="347"/>
      <c r="W879" s="337"/>
      <c r="X879" s="63"/>
    </row>
    <row r="880" spans="1:24" ht="15">
      <c r="A880" s="28" t="s">
        <v>902</v>
      </c>
      <c r="B880" s="277" t="s">
        <v>2010</v>
      </c>
      <c r="C880" s="3"/>
      <c r="D880" s="3"/>
      <c r="E880" s="9" t="s">
        <v>279</v>
      </c>
      <c r="F880" s="9" t="s">
        <v>279</v>
      </c>
      <c r="G880" s="9" t="s">
        <v>279</v>
      </c>
      <c r="H880" s="9" t="s">
        <v>279</v>
      </c>
      <c r="I880" s="9" t="s">
        <v>279</v>
      </c>
      <c r="J880" s="9">
        <v>1083.6000000000001</v>
      </c>
      <c r="K880" s="9">
        <v>505.99999999999955</v>
      </c>
      <c r="L880" s="9">
        <v>589.79999999999927</v>
      </c>
      <c r="N880" s="67">
        <f t="shared" si="26"/>
        <v>2179.3999999999987</v>
      </c>
      <c r="T880" s="63"/>
      <c r="U880" s="63"/>
      <c r="V880" s="360"/>
      <c r="W880" s="337"/>
      <c r="X880" s="63"/>
    </row>
    <row r="881" spans="1:24" ht="15">
      <c r="A881" s="28" t="s">
        <v>903</v>
      </c>
      <c r="B881" s="229" t="s">
        <v>1643</v>
      </c>
      <c r="C881" s="3"/>
      <c r="D881" s="3"/>
      <c r="E881" s="9" t="s">
        <v>279</v>
      </c>
      <c r="F881" s="9" t="s">
        <v>279</v>
      </c>
      <c r="G881" s="9" t="s">
        <v>279</v>
      </c>
      <c r="H881" s="9" t="s">
        <v>279</v>
      </c>
      <c r="I881" s="9">
        <v>194.59999999999945</v>
      </c>
      <c r="J881" s="9">
        <v>681.30000000000018</v>
      </c>
      <c r="K881" s="9">
        <v>676</v>
      </c>
      <c r="L881" s="9">
        <v>440.20000000000027</v>
      </c>
      <c r="N881" s="67">
        <f t="shared" si="26"/>
        <v>1992.1</v>
      </c>
      <c r="T881" s="63"/>
      <c r="U881" s="63"/>
      <c r="V881" s="348"/>
      <c r="W881" s="337"/>
      <c r="X881" s="63"/>
    </row>
    <row r="882" spans="1:24" ht="15">
      <c r="A882" s="28" t="s">
        <v>904</v>
      </c>
      <c r="B882" s="277" t="s">
        <v>2009</v>
      </c>
      <c r="C882" s="3"/>
      <c r="D882" s="3"/>
      <c r="E882" s="9" t="s">
        <v>279</v>
      </c>
      <c r="F882" s="9" t="s">
        <v>279</v>
      </c>
      <c r="G882" s="9" t="s">
        <v>279</v>
      </c>
      <c r="H882" s="9" t="s">
        <v>279</v>
      </c>
      <c r="I882" s="9" t="s">
        <v>279</v>
      </c>
      <c r="J882" s="9">
        <v>949.99999999999818</v>
      </c>
      <c r="K882" s="9">
        <v>1013.5000000000005</v>
      </c>
      <c r="L882" s="9" t="s">
        <v>279</v>
      </c>
      <c r="N882" s="67">
        <f t="shared" si="26"/>
        <v>1963.4999999999986</v>
      </c>
      <c r="T882" s="63"/>
      <c r="U882" s="63"/>
      <c r="V882" s="347"/>
      <c r="W882" s="337"/>
      <c r="X882" s="63"/>
    </row>
    <row r="883" spans="1:24" ht="15">
      <c r="A883" s="28" t="s">
        <v>905</v>
      </c>
      <c r="B883" s="277" t="s">
        <v>2007</v>
      </c>
      <c r="C883" s="3"/>
      <c r="D883" s="3"/>
      <c r="E883" s="9" t="s">
        <v>279</v>
      </c>
      <c r="F883" s="9" t="s">
        <v>279</v>
      </c>
      <c r="G883" s="9" t="s">
        <v>279</v>
      </c>
      <c r="H883" s="9" t="s">
        <v>279</v>
      </c>
      <c r="I883" s="9" t="s">
        <v>279</v>
      </c>
      <c r="J883" s="9">
        <v>769.09999999999991</v>
      </c>
      <c r="K883" s="9">
        <v>542.39999999999964</v>
      </c>
      <c r="L883" s="9">
        <v>601.70000000000027</v>
      </c>
      <c r="N883" s="67">
        <f t="shared" si="26"/>
        <v>1913.1999999999998</v>
      </c>
      <c r="T883" s="63"/>
      <c r="U883" s="63"/>
      <c r="V883" s="347"/>
      <c r="W883" s="337"/>
      <c r="X883" s="63"/>
    </row>
    <row r="884" spans="1:24" ht="15">
      <c r="A884" s="28" t="s">
        <v>906</v>
      </c>
      <c r="B884" s="277" t="s">
        <v>2023</v>
      </c>
      <c r="C884" s="3"/>
      <c r="D884" s="3"/>
      <c r="E884" s="9" t="s">
        <v>279</v>
      </c>
      <c r="F884" s="9" t="s">
        <v>279</v>
      </c>
      <c r="G884" s="9" t="s">
        <v>279</v>
      </c>
      <c r="H884" s="9" t="s">
        <v>279</v>
      </c>
      <c r="I884" s="9" t="s">
        <v>279</v>
      </c>
      <c r="J884" s="9" t="s">
        <v>279</v>
      </c>
      <c r="K884" s="9">
        <v>791.59999999999945</v>
      </c>
      <c r="L884" s="217">
        <v>939.80000000000018</v>
      </c>
      <c r="N884" s="67">
        <f t="shared" si="26"/>
        <v>1731.3999999999996</v>
      </c>
      <c r="P884" t="s">
        <v>285</v>
      </c>
      <c r="T884" s="225"/>
      <c r="U884" s="63"/>
      <c r="V884" s="347"/>
      <c r="W884" s="337"/>
      <c r="X884" s="63"/>
    </row>
    <row r="885" spans="1:24" ht="15">
      <c r="A885" s="28" t="s">
        <v>907</v>
      </c>
      <c r="B885" s="277" t="s">
        <v>2003</v>
      </c>
      <c r="C885" s="3"/>
      <c r="D885" s="3"/>
      <c r="E885" s="9" t="s">
        <v>279</v>
      </c>
      <c r="F885" s="9" t="s">
        <v>279</v>
      </c>
      <c r="G885" s="9" t="s">
        <v>279</v>
      </c>
      <c r="H885" s="9" t="s">
        <v>279</v>
      </c>
      <c r="I885" s="9" t="s">
        <v>279</v>
      </c>
      <c r="J885" s="9">
        <v>782.8</v>
      </c>
      <c r="K885" s="9">
        <v>465.90000000000009</v>
      </c>
      <c r="L885" s="9">
        <v>457.39999999999918</v>
      </c>
      <c r="N885" s="67">
        <f t="shared" si="26"/>
        <v>1706.0999999999992</v>
      </c>
      <c r="T885" s="63"/>
      <c r="U885" s="63"/>
      <c r="V885" s="360"/>
      <c r="W885" s="337"/>
      <c r="X885" s="63"/>
    </row>
    <row r="886" spans="1:24" ht="15">
      <c r="A886" s="28" t="s">
        <v>908</v>
      </c>
      <c r="B886" s="277" t="s">
        <v>2157</v>
      </c>
      <c r="C886" s="3"/>
      <c r="D886" s="3"/>
      <c r="E886" s="9" t="s">
        <v>279</v>
      </c>
      <c r="F886" s="9" t="s">
        <v>279</v>
      </c>
      <c r="G886" s="9" t="s">
        <v>279</v>
      </c>
      <c r="H886" s="9" t="s">
        <v>279</v>
      </c>
      <c r="I886" s="9" t="s">
        <v>279</v>
      </c>
      <c r="J886" s="9" t="s">
        <v>279</v>
      </c>
      <c r="K886" s="217">
        <v>1188.4999999999995</v>
      </c>
      <c r="L886" s="9">
        <v>503.49999999999955</v>
      </c>
      <c r="N886" s="67">
        <f t="shared" si="26"/>
        <v>1691.9999999999991</v>
      </c>
      <c r="P886" t="s">
        <v>298</v>
      </c>
      <c r="T886" s="277"/>
      <c r="U886" s="63"/>
      <c r="V886" s="347"/>
      <c r="W886" s="337"/>
      <c r="X886" s="63"/>
    </row>
    <row r="887" spans="1:24" ht="15">
      <c r="A887" s="28" t="s">
        <v>909</v>
      </c>
      <c r="B887" s="63" t="s">
        <v>4</v>
      </c>
      <c r="E887" s="9">
        <v>322.89999999999998</v>
      </c>
      <c r="F887" s="9">
        <v>358.6</v>
      </c>
      <c r="G887" s="9">
        <v>373</v>
      </c>
      <c r="H887" s="9">
        <v>467.05000000000064</v>
      </c>
      <c r="I887" s="9">
        <v>99.200000000000728</v>
      </c>
      <c r="J887" s="9" t="s">
        <v>279</v>
      </c>
      <c r="K887" s="9" t="s">
        <v>279</v>
      </c>
      <c r="L887" s="9" t="s">
        <v>279</v>
      </c>
      <c r="N887" s="67">
        <f t="shared" si="26"/>
        <v>1620.7500000000014</v>
      </c>
      <c r="T887" s="277"/>
      <c r="U887" s="63"/>
      <c r="V887" s="347"/>
      <c r="W887" s="337"/>
      <c r="X887" s="63"/>
    </row>
    <row r="888" spans="1:24" ht="15">
      <c r="A888" s="28" t="s">
        <v>910</v>
      </c>
      <c r="B888" s="277" t="s">
        <v>2027</v>
      </c>
      <c r="C888" s="3"/>
      <c r="D888" s="3"/>
      <c r="E888" s="9" t="s">
        <v>279</v>
      </c>
      <c r="F888" s="9" t="s">
        <v>279</v>
      </c>
      <c r="G888" s="9" t="s">
        <v>279</v>
      </c>
      <c r="H888" s="9" t="s">
        <v>279</v>
      </c>
      <c r="I888" s="9" t="s">
        <v>279</v>
      </c>
      <c r="J888" s="9" t="s">
        <v>279</v>
      </c>
      <c r="K888" s="9">
        <v>929.79999999999927</v>
      </c>
      <c r="L888" s="9">
        <v>635.09999999999764</v>
      </c>
      <c r="N888" s="67">
        <f t="shared" si="26"/>
        <v>1564.8999999999969</v>
      </c>
      <c r="T888" s="63"/>
      <c r="U888" s="63"/>
      <c r="V888" s="347"/>
      <c r="W888" s="337"/>
      <c r="X888" s="63"/>
    </row>
    <row r="889" spans="1:24" ht="15">
      <c r="A889" s="28" t="s">
        <v>911</v>
      </c>
      <c r="B889" s="63" t="s">
        <v>178</v>
      </c>
      <c r="E889" s="9">
        <v>603.85</v>
      </c>
      <c r="F889" s="212">
        <v>928</v>
      </c>
      <c r="G889" s="9" t="s">
        <v>279</v>
      </c>
      <c r="H889" s="9" t="s">
        <v>279</v>
      </c>
      <c r="I889" s="9" t="s">
        <v>279</v>
      </c>
      <c r="J889" s="9" t="s">
        <v>279</v>
      </c>
      <c r="K889" s="9" t="s">
        <v>279</v>
      </c>
      <c r="L889" s="9" t="s">
        <v>279</v>
      </c>
      <c r="N889" s="67">
        <f t="shared" si="26"/>
        <v>1531.85</v>
      </c>
      <c r="P889" t="s">
        <v>301</v>
      </c>
      <c r="T889" s="63"/>
      <c r="U889" s="63"/>
      <c r="V889" s="347"/>
      <c r="W889" s="337"/>
      <c r="X889" s="63"/>
    </row>
    <row r="890" spans="1:24" ht="15">
      <c r="A890" s="28" t="s">
        <v>912</v>
      </c>
      <c r="B890" s="277" t="s">
        <v>4497</v>
      </c>
      <c r="C890" s="3"/>
      <c r="D890" s="3"/>
      <c r="E890" s="9" t="s">
        <v>279</v>
      </c>
      <c r="F890" s="9" t="s">
        <v>279</v>
      </c>
      <c r="G890" s="9" t="s">
        <v>279</v>
      </c>
      <c r="H890" s="9" t="s">
        <v>279</v>
      </c>
      <c r="I890" s="9" t="s">
        <v>279</v>
      </c>
      <c r="J890" s="9" t="s">
        <v>279</v>
      </c>
      <c r="K890" s="9">
        <v>1041.3999999999987</v>
      </c>
      <c r="L890" s="9">
        <v>452.89999999999964</v>
      </c>
      <c r="N890" s="67">
        <f t="shared" si="26"/>
        <v>1494.2999999999984</v>
      </c>
      <c r="T890" s="277"/>
      <c r="U890" s="63"/>
      <c r="V890" s="347"/>
      <c r="W890" s="337"/>
      <c r="X890" s="63"/>
    </row>
    <row r="891" spans="1:24" ht="15">
      <c r="A891" s="28" t="s">
        <v>913</v>
      </c>
      <c r="B891" s="229" t="s">
        <v>1645</v>
      </c>
      <c r="C891" s="3"/>
      <c r="D891" s="3"/>
      <c r="E891" s="9" t="s">
        <v>279</v>
      </c>
      <c r="F891" s="9" t="s">
        <v>279</v>
      </c>
      <c r="G891" s="9" t="s">
        <v>279</v>
      </c>
      <c r="H891" s="9" t="s">
        <v>279</v>
      </c>
      <c r="I891" s="9">
        <v>409.69999999999982</v>
      </c>
      <c r="J891" s="9">
        <v>1053.0999999999999</v>
      </c>
      <c r="K891" s="9" t="s">
        <v>279</v>
      </c>
      <c r="L891" s="9" t="s">
        <v>279</v>
      </c>
      <c r="N891" s="67">
        <f t="shared" si="26"/>
        <v>1462.7999999999997</v>
      </c>
      <c r="T891" s="277"/>
      <c r="U891" s="63"/>
      <c r="V891" s="347"/>
      <c r="W891" s="337"/>
      <c r="X891" s="63"/>
    </row>
    <row r="892" spans="1:24" ht="15">
      <c r="A892" s="28" t="s">
        <v>914</v>
      </c>
      <c r="B892" s="277" t="s">
        <v>2030</v>
      </c>
      <c r="C892" s="3"/>
      <c r="D892" s="3"/>
      <c r="E892" s="9" t="s">
        <v>279</v>
      </c>
      <c r="F892" s="9" t="s">
        <v>279</v>
      </c>
      <c r="G892" s="9" t="s">
        <v>279</v>
      </c>
      <c r="H892" s="9" t="s">
        <v>279</v>
      </c>
      <c r="I892" s="9" t="s">
        <v>279</v>
      </c>
      <c r="J892" s="9" t="s">
        <v>279</v>
      </c>
      <c r="K892" s="9">
        <v>727.50000000000136</v>
      </c>
      <c r="L892" s="9">
        <v>660.00000000000045</v>
      </c>
      <c r="N892" s="67">
        <f t="shared" si="26"/>
        <v>1387.5000000000018</v>
      </c>
      <c r="T892" s="63"/>
      <c r="U892" s="63"/>
      <c r="V892" s="360"/>
      <c r="W892" s="337"/>
      <c r="X892" s="63"/>
    </row>
    <row r="893" spans="1:24" ht="15">
      <c r="A893" s="28" t="s">
        <v>915</v>
      </c>
      <c r="B893" s="277" t="s">
        <v>2025</v>
      </c>
      <c r="C893" s="3"/>
      <c r="D893" s="3"/>
      <c r="E893" s="9" t="s">
        <v>279</v>
      </c>
      <c r="F893" s="9" t="s">
        <v>279</v>
      </c>
      <c r="G893" s="9" t="s">
        <v>279</v>
      </c>
      <c r="H893" s="9" t="s">
        <v>279</v>
      </c>
      <c r="I893" s="9" t="s">
        <v>279</v>
      </c>
      <c r="J893" s="9" t="s">
        <v>279</v>
      </c>
      <c r="K893" s="9">
        <v>752.69999999999845</v>
      </c>
      <c r="L893" s="9">
        <v>603.30000000000018</v>
      </c>
      <c r="N893" s="67">
        <f t="shared" si="26"/>
        <v>1355.9999999999986</v>
      </c>
      <c r="T893" s="63"/>
      <c r="U893" s="63"/>
      <c r="V893" s="347"/>
      <c r="W893" s="337"/>
      <c r="X893" s="63"/>
    </row>
    <row r="894" spans="1:24" ht="15">
      <c r="A894" s="28" t="s">
        <v>916</v>
      </c>
      <c r="B894" s="277" t="s">
        <v>2026</v>
      </c>
      <c r="C894" s="3"/>
      <c r="D894" s="3"/>
      <c r="E894" s="9" t="s">
        <v>279</v>
      </c>
      <c r="F894" s="9" t="s">
        <v>279</v>
      </c>
      <c r="G894" s="9" t="s">
        <v>279</v>
      </c>
      <c r="H894" s="9" t="s">
        <v>279</v>
      </c>
      <c r="I894" s="9" t="s">
        <v>279</v>
      </c>
      <c r="J894" s="9" t="s">
        <v>279</v>
      </c>
      <c r="K894" s="9">
        <v>566.20000000000073</v>
      </c>
      <c r="L894" s="9">
        <v>640.80000000000018</v>
      </c>
      <c r="N894" s="67">
        <f t="shared" si="26"/>
        <v>1207.0000000000009</v>
      </c>
      <c r="T894" s="63"/>
      <c r="U894" s="63"/>
      <c r="V894" s="360"/>
      <c r="W894" s="337"/>
      <c r="X894" s="63"/>
    </row>
    <row r="895" spans="1:24" ht="15">
      <c r="A895" s="28" t="s">
        <v>917</v>
      </c>
      <c r="B895" s="63" t="s">
        <v>158</v>
      </c>
      <c r="E895" s="9" t="s">
        <v>279</v>
      </c>
      <c r="F895" s="9" t="s">
        <v>279</v>
      </c>
      <c r="G895" s="9">
        <v>338.7</v>
      </c>
      <c r="H895" s="9">
        <v>616.30000000000109</v>
      </c>
      <c r="I895" s="9">
        <v>237.99999999999818</v>
      </c>
      <c r="J895" s="9" t="s">
        <v>279</v>
      </c>
      <c r="K895" s="9" t="s">
        <v>279</v>
      </c>
      <c r="L895" s="9" t="s">
        <v>279</v>
      </c>
      <c r="N895" s="67">
        <f t="shared" si="26"/>
        <v>1192.9999999999993</v>
      </c>
      <c r="T895" s="277"/>
      <c r="U895" s="63"/>
      <c r="V895" s="347"/>
      <c r="W895" s="337"/>
      <c r="X895" s="63"/>
    </row>
    <row r="896" spans="1:24" ht="15">
      <c r="A896" s="28" t="s">
        <v>918</v>
      </c>
      <c r="B896" s="277" t="s">
        <v>2029</v>
      </c>
      <c r="C896" s="3"/>
      <c r="D896" s="3"/>
      <c r="E896" s="9" t="s">
        <v>279</v>
      </c>
      <c r="F896" s="9" t="s">
        <v>279</v>
      </c>
      <c r="G896" s="9" t="s">
        <v>279</v>
      </c>
      <c r="H896" s="9" t="s">
        <v>279</v>
      </c>
      <c r="I896" s="9" t="s">
        <v>279</v>
      </c>
      <c r="J896" s="9" t="s">
        <v>279</v>
      </c>
      <c r="K896" s="9">
        <v>1130.4999999999995</v>
      </c>
      <c r="L896" s="9" t="s">
        <v>279</v>
      </c>
      <c r="N896" s="67">
        <f t="shared" si="26"/>
        <v>1130.4999999999995</v>
      </c>
      <c r="T896" s="63"/>
      <c r="U896" s="63"/>
      <c r="V896" s="360"/>
      <c r="W896" s="337"/>
      <c r="X896" s="63"/>
    </row>
    <row r="897" spans="1:24" ht="15">
      <c r="A897" s="28" t="s">
        <v>919</v>
      </c>
      <c r="B897" s="277" t="s">
        <v>2028</v>
      </c>
      <c r="C897" s="3"/>
      <c r="D897" s="3"/>
      <c r="E897" s="9" t="s">
        <v>279</v>
      </c>
      <c r="F897" s="9" t="s">
        <v>279</v>
      </c>
      <c r="G897" s="9" t="s">
        <v>279</v>
      </c>
      <c r="H897" s="9" t="s">
        <v>279</v>
      </c>
      <c r="I897" s="9" t="s">
        <v>279</v>
      </c>
      <c r="J897" s="9" t="s">
        <v>279</v>
      </c>
      <c r="K897" s="9">
        <v>1013.0000000000009</v>
      </c>
      <c r="L897" s="9" t="s">
        <v>279</v>
      </c>
      <c r="N897" s="67">
        <f t="shared" si="26"/>
        <v>1013.0000000000009</v>
      </c>
      <c r="T897" s="277"/>
      <c r="U897" s="63"/>
      <c r="V897" s="348"/>
      <c r="W897" s="337"/>
      <c r="X897" s="63"/>
    </row>
    <row r="898" spans="1:24" ht="15">
      <c r="A898" s="28" t="s">
        <v>920</v>
      </c>
      <c r="B898" s="277" t="s">
        <v>2052</v>
      </c>
      <c r="C898" s="3"/>
      <c r="D898" s="3"/>
      <c r="E898" s="9" t="s">
        <v>279</v>
      </c>
      <c r="F898" s="9" t="s">
        <v>279</v>
      </c>
      <c r="G898" s="9" t="s">
        <v>279</v>
      </c>
      <c r="H898" s="9" t="s">
        <v>279</v>
      </c>
      <c r="I898" s="9" t="s">
        <v>279</v>
      </c>
      <c r="J898" s="9" t="s">
        <v>279</v>
      </c>
      <c r="K898" s="9">
        <v>488.2000000000005</v>
      </c>
      <c r="L898" s="9">
        <v>523</v>
      </c>
      <c r="N898" s="67">
        <f t="shared" si="26"/>
        <v>1011.2000000000005</v>
      </c>
      <c r="T898" s="63"/>
      <c r="U898" s="63"/>
      <c r="V898" s="347"/>
      <c r="W898" s="337"/>
      <c r="X898" s="63"/>
    </row>
    <row r="899" spans="1:24" ht="15">
      <c r="A899" s="28" t="s">
        <v>921</v>
      </c>
      <c r="B899" s="277" t="s">
        <v>2053</v>
      </c>
      <c r="C899" s="3"/>
      <c r="D899" s="3"/>
      <c r="E899" s="9" t="s">
        <v>279</v>
      </c>
      <c r="F899" s="9" t="s">
        <v>279</v>
      </c>
      <c r="G899" s="9" t="s">
        <v>279</v>
      </c>
      <c r="H899" s="9" t="s">
        <v>279</v>
      </c>
      <c r="I899" s="9" t="s">
        <v>279</v>
      </c>
      <c r="J899" s="9" t="s">
        <v>279</v>
      </c>
      <c r="K899" s="9">
        <v>341</v>
      </c>
      <c r="L899" s="9">
        <v>596.29999999999973</v>
      </c>
      <c r="N899" s="67">
        <f t="shared" si="26"/>
        <v>937.29999999999973</v>
      </c>
      <c r="T899" s="63"/>
      <c r="U899" s="63"/>
      <c r="V899" s="360"/>
      <c r="W899" s="337"/>
      <c r="X899" s="63"/>
    </row>
    <row r="900" spans="1:24" ht="15">
      <c r="A900" s="28" t="s">
        <v>922</v>
      </c>
      <c r="B900" s="63" t="s">
        <v>769</v>
      </c>
      <c r="E900" s="9" t="s">
        <v>279</v>
      </c>
      <c r="F900" s="9" t="s">
        <v>279</v>
      </c>
      <c r="G900" s="9" t="s">
        <v>279</v>
      </c>
      <c r="H900" s="9">
        <v>623.45000000000027</v>
      </c>
      <c r="I900" s="9">
        <v>300.10000000000036</v>
      </c>
      <c r="J900" s="9" t="s">
        <v>279</v>
      </c>
      <c r="K900" s="9" t="s">
        <v>279</v>
      </c>
      <c r="L900" s="9" t="s">
        <v>279</v>
      </c>
      <c r="N900" s="67">
        <f t="shared" si="26"/>
        <v>923.55000000000064</v>
      </c>
      <c r="T900" s="63"/>
      <c r="U900" s="63"/>
      <c r="V900" s="347"/>
      <c r="W900" s="337"/>
      <c r="X900" s="63"/>
    </row>
    <row r="901" spans="1:24" ht="15">
      <c r="A901" s="28" t="s">
        <v>923</v>
      </c>
      <c r="B901" s="63" t="s">
        <v>3385</v>
      </c>
      <c r="C901" s="3"/>
      <c r="D901" s="3"/>
      <c r="E901" s="9" t="s">
        <v>279</v>
      </c>
      <c r="F901" s="9" t="s">
        <v>279</v>
      </c>
      <c r="G901" s="9" t="s">
        <v>279</v>
      </c>
      <c r="H901" s="9" t="s">
        <v>279</v>
      </c>
      <c r="I901" s="9" t="s">
        <v>279</v>
      </c>
      <c r="J901" s="9" t="s">
        <v>279</v>
      </c>
      <c r="K901" s="9" t="s">
        <v>279</v>
      </c>
      <c r="L901" s="217">
        <v>865.59999999999991</v>
      </c>
      <c r="M901" s="67"/>
      <c r="N901" s="67">
        <f t="shared" si="26"/>
        <v>865.59999999999991</v>
      </c>
      <c r="P901" t="s">
        <v>289</v>
      </c>
      <c r="S901" s="3"/>
      <c r="T901" s="63"/>
      <c r="U901" s="63"/>
      <c r="V901" s="348"/>
      <c r="W901" s="337"/>
      <c r="X901" s="63"/>
    </row>
    <row r="902" spans="1:24" ht="15">
      <c r="A902" s="28" t="s">
        <v>924</v>
      </c>
      <c r="B902" s="63" t="s">
        <v>3377</v>
      </c>
      <c r="C902" s="3"/>
      <c r="D902" s="3"/>
      <c r="E902" s="9" t="s">
        <v>279</v>
      </c>
      <c r="F902" s="9" t="s">
        <v>279</v>
      </c>
      <c r="G902" s="9" t="s">
        <v>279</v>
      </c>
      <c r="H902" s="9" t="s">
        <v>279</v>
      </c>
      <c r="I902" s="9" t="s">
        <v>279</v>
      </c>
      <c r="J902" s="9" t="s">
        <v>279</v>
      </c>
      <c r="K902" s="9" t="s">
        <v>279</v>
      </c>
      <c r="L902" s="9">
        <v>844.400000000001</v>
      </c>
      <c r="M902" s="67"/>
      <c r="N902" s="67">
        <f t="shared" si="26"/>
        <v>844.400000000001</v>
      </c>
      <c r="S902" s="3"/>
      <c r="T902" s="63"/>
      <c r="U902" s="63"/>
      <c r="V902" s="347"/>
      <c r="W902" s="337"/>
      <c r="X902" s="63"/>
    </row>
    <row r="903" spans="1:24" ht="15">
      <c r="A903" s="28" t="s">
        <v>925</v>
      </c>
      <c r="B903" s="63" t="s">
        <v>3386</v>
      </c>
      <c r="C903" s="3"/>
      <c r="D903" s="3"/>
      <c r="E903" s="9" t="s">
        <v>279</v>
      </c>
      <c r="F903" s="9" t="s">
        <v>279</v>
      </c>
      <c r="G903" s="9" t="s">
        <v>279</v>
      </c>
      <c r="H903" s="9" t="s">
        <v>279</v>
      </c>
      <c r="I903" s="9" t="s">
        <v>279</v>
      </c>
      <c r="J903" s="9" t="s">
        <v>279</v>
      </c>
      <c r="K903" s="9" t="s">
        <v>279</v>
      </c>
      <c r="L903" s="9">
        <v>822.79999999999927</v>
      </c>
      <c r="M903" s="67"/>
      <c r="N903" s="67">
        <f t="shared" si="26"/>
        <v>822.79999999999927</v>
      </c>
      <c r="S903" s="3"/>
      <c r="T903" s="28"/>
      <c r="U903" s="63"/>
      <c r="V903" s="347"/>
      <c r="W903" s="337"/>
      <c r="X903" s="63"/>
    </row>
    <row r="904" spans="1:24" ht="15">
      <c r="A904" s="28" t="s">
        <v>926</v>
      </c>
      <c r="B904" s="277" t="s">
        <v>2050</v>
      </c>
      <c r="C904" s="3"/>
      <c r="D904" s="3"/>
      <c r="E904" s="9" t="s">
        <v>279</v>
      </c>
      <c r="F904" s="9" t="s">
        <v>279</v>
      </c>
      <c r="G904" s="9" t="s">
        <v>279</v>
      </c>
      <c r="H904" s="9" t="s">
        <v>279</v>
      </c>
      <c r="I904" s="9" t="s">
        <v>279</v>
      </c>
      <c r="J904" s="9" t="s">
        <v>279</v>
      </c>
      <c r="K904" s="9">
        <v>606.09999999999854</v>
      </c>
      <c r="L904" s="9">
        <v>200.49999999999909</v>
      </c>
      <c r="N904" s="67">
        <f t="shared" si="26"/>
        <v>806.59999999999764</v>
      </c>
      <c r="T904" s="277"/>
      <c r="U904" s="63"/>
      <c r="V904" s="347"/>
      <c r="W904" s="337"/>
      <c r="X904" s="63"/>
    </row>
    <row r="905" spans="1:24" ht="15">
      <c r="A905" s="28" t="s">
        <v>927</v>
      </c>
      <c r="B905" s="63" t="s">
        <v>180</v>
      </c>
      <c r="C905" s="3"/>
      <c r="D905" s="3"/>
      <c r="E905" s="9" t="s">
        <v>279</v>
      </c>
      <c r="F905" s="9" t="s">
        <v>279</v>
      </c>
      <c r="G905" s="9" t="s">
        <v>279</v>
      </c>
      <c r="H905" s="9" t="s">
        <v>279</v>
      </c>
      <c r="I905" s="9" t="s">
        <v>279</v>
      </c>
      <c r="J905" s="9" t="s">
        <v>279</v>
      </c>
      <c r="K905" s="9" t="s">
        <v>279</v>
      </c>
      <c r="L905" s="9">
        <v>791.70000000000027</v>
      </c>
      <c r="M905" s="67"/>
      <c r="N905" s="67">
        <f t="shared" si="26"/>
        <v>791.70000000000027</v>
      </c>
      <c r="S905" s="3"/>
      <c r="T905" s="225"/>
      <c r="U905" s="63"/>
      <c r="V905" s="347"/>
      <c r="W905" s="337"/>
      <c r="X905" s="63"/>
    </row>
    <row r="906" spans="1:24" ht="15">
      <c r="A906" s="28" t="s">
        <v>928</v>
      </c>
      <c r="B906" s="63" t="s">
        <v>3398</v>
      </c>
      <c r="C906" s="3"/>
      <c r="D906" s="3"/>
      <c r="E906" s="9" t="s">
        <v>279</v>
      </c>
      <c r="F906" s="9" t="s">
        <v>279</v>
      </c>
      <c r="G906" s="9" t="s">
        <v>279</v>
      </c>
      <c r="H906" s="9" t="s">
        <v>279</v>
      </c>
      <c r="I906" s="9" t="s">
        <v>279</v>
      </c>
      <c r="J906" s="9" t="s">
        <v>279</v>
      </c>
      <c r="K906" s="9" t="s">
        <v>279</v>
      </c>
      <c r="L906" s="9">
        <v>791.45000000000027</v>
      </c>
      <c r="M906" s="67"/>
      <c r="N906" s="67">
        <f t="shared" si="26"/>
        <v>791.45000000000027</v>
      </c>
      <c r="S906" s="3"/>
      <c r="T906" s="277"/>
      <c r="U906" s="63"/>
      <c r="V906" s="347"/>
      <c r="W906" s="337"/>
      <c r="X906" s="63"/>
    </row>
    <row r="907" spans="1:24" ht="15">
      <c r="A907" s="28" t="s">
        <v>929</v>
      </c>
      <c r="B907" s="63" t="s">
        <v>179</v>
      </c>
      <c r="E907" s="217">
        <v>782.8</v>
      </c>
      <c r="F907" s="9" t="s">
        <v>279</v>
      </c>
      <c r="G907" s="9" t="s">
        <v>279</v>
      </c>
      <c r="H907" s="9" t="s">
        <v>279</v>
      </c>
      <c r="I907" s="9" t="s">
        <v>279</v>
      </c>
      <c r="J907" s="9" t="s">
        <v>279</v>
      </c>
      <c r="K907" s="9" t="s">
        <v>279</v>
      </c>
      <c r="L907" s="9" t="s">
        <v>279</v>
      </c>
      <c r="N907" s="67">
        <f t="shared" si="26"/>
        <v>782.8</v>
      </c>
      <c r="P907" t="s">
        <v>285</v>
      </c>
      <c r="T907" s="63"/>
      <c r="U907" s="63"/>
      <c r="V907" s="360"/>
      <c r="W907" s="337"/>
      <c r="X907" s="63"/>
    </row>
    <row r="908" spans="1:24" ht="15">
      <c r="A908" s="28" t="s">
        <v>930</v>
      </c>
      <c r="B908" s="63" t="s">
        <v>3367</v>
      </c>
      <c r="C908" s="3"/>
      <c r="D908" s="3"/>
      <c r="E908" s="9" t="s">
        <v>279</v>
      </c>
      <c r="F908" s="9" t="s">
        <v>279</v>
      </c>
      <c r="G908" s="9" t="s">
        <v>279</v>
      </c>
      <c r="H908" s="9" t="s">
        <v>279</v>
      </c>
      <c r="I908" s="9" t="s">
        <v>279</v>
      </c>
      <c r="J908" s="9" t="s">
        <v>279</v>
      </c>
      <c r="K908" s="9" t="s">
        <v>279</v>
      </c>
      <c r="L908" s="9">
        <v>780.10000000000082</v>
      </c>
      <c r="M908" s="67"/>
      <c r="N908" s="67">
        <f t="shared" si="26"/>
        <v>780.10000000000082</v>
      </c>
      <c r="S908" s="3"/>
      <c r="T908" s="63"/>
      <c r="U908" s="63"/>
      <c r="V908" s="360"/>
      <c r="W908" s="337"/>
      <c r="X908" s="63"/>
    </row>
    <row r="909" spans="1:24" ht="15">
      <c r="A909" s="28" t="s">
        <v>931</v>
      </c>
      <c r="B909" s="63" t="s">
        <v>3380</v>
      </c>
      <c r="C909" s="3"/>
      <c r="D909" s="3"/>
      <c r="E909" s="9" t="s">
        <v>279</v>
      </c>
      <c r="F909" s="9" t="s">
        <v>279</v>
      </c>
      <c r="G909" s="9" t="s">
        <v>279</v>
      </c>
      <c r="H909" s="9" t="s">
        <v>279</v>
      </c>
      <c r="I909" s="9" t="s">
        <v>279</v>
      </c>
      <c r="J909" s="9" t="s">
        <v>279</v>
      </c>
      <c r="K909" s="9" t="s">
        <v>279</v>
      </c>
      <c r="L909" s="9">
        <v>759.29999999999973</v>
      </c>
      <c r="M909" s="67"/>
      <c r="N909" s="67">
        <f t="shared" si="26"/>
        <v>759.29999999999973</v>
      </c>
      <c r="S909" s="3"/>
      <c r="T909" s="225"/>
      <c r="U909" s="63"/>
      <c r="V909" s="347"/>
      <c r="W909" s="337"/>
      <c r="X909" s="63"/>
    </row>
    <row r="910" spans="1:24" ht="15">
      <c r="A910" s="28" t="s">
        <v>932</v>
      </c>
      <c r="B910" s="277" t="s">
        <v>2004</v>
      </c>
      <c r="C910" s="3"/>
      <c r="D910" s="3"/>
      <c r="E910" s="9" t="s">
        <v>279</v>
      </c>
      <c r="F910" s="9" t="s">
        <v>279</v>
      </c>
      <c r="G910" s="9" t="s">
        <v>279</v>
      </c>
      <c r="H910" s="9" t="s">
        <v>279</v>
      </c>
      <c r="I910" s="9" t="s">
        <v>279</v>
      </c>
      <c r="J910" s="9">
        <v>745.60000000000036</v>
      </c>
      <c r="K910" s="9" t="s">
        <v>279</v>
      </c>
      <c r="L910" s="9" t="s">
        <v>279</v>
      </c>
      <c r="N910" s="67">
        <f t="shared" ref="N910:N941" si="27">SUM(E910:L910)</f>
        <v>745.60000000000036</v>
      </c>
      <c r="T910" s="28"/>
      <c r="U910" s="63"/>
      <c r="V910" s="347"/>
      <c r="W910" s="337"/>
      <c r="X910" s="63"/>
    </row>
    <row r="911" spans="1:24" ht="15">
      <c r="A911" s="28" t="s">
        <v>933</v>
      </c>
      <c r="B911" s="63" t="s">
        <v>744</v>
      </c>
      <c r="E911" s="9" t="s">
        <v>279</v>
      </c>
      <c r="F911" s="9" t="s">
        <v>279</v>
      </c>
      <c r="G911" s="9" t="s">
        <v>279</v>
      </c>
      <c r="H911" s="9">
        <v>405.54999999999973</v>
      </c>
      <c r="I911" s="9">
        <v>339.09999999999945</v>
      </c>
      <c r="J911" s="9" t="s">
        <v>279</v>
      </c>
      <c r="K911" s="9" t="s">
        <v>279</v>
      </c>
      <c r="L911" s="9" t="s">
        <v>279</v>
      </c>
      <c r="N911" s="67">
        <f t="shared" si="27"/>
        <v>744.64999999999918</v>
      </c>
      <c r="T911" s="63"/>
      <c r="U911" s="63"/>
      <c r="V911" s="347"/>
      <c r="W911" s="337"/>
      <c r="X911" s="63"/>
    </row>
    <row r="912" spans="1:24" ht="15">
      <c r="A912" s="28" t="s">
        <v>934</v>
      </c>
      <c r="B912" s="63" t="s">
        <v>3394</v>
      </c>
      <c r="C912" s="3"/>
      <c r="D912" s="3"/>
      <c r="E912" s="9" t="s">
        <v>279</v>
      </c>
      <c r="F912" s="9" t="s">
        <v>279</v>
      </c>
      <c r="G912" s="9" t="s">
        <v>279</v>
      </c>
      <c r="H912" s="9" t="s">
        <v>279</v>
      </c>
      <c r="I912" s="9" t="s">
        <v>279</v>
      </c>
      <c r="J912" s="9" t="s">
        <v>279</v>
      </c>
      <c r="K912" s="9" t="s">
        <v>279</v>
      </c>
      <c r="L912" s="9">
        <v>726.69999999999936</v>
      </c>
      <c r="M912" s="67"/>
      <c r="N912" s="67">
        <f t="shared" si="27"/>
        <v>726.69999999999936</v>
      </c>
      <c r="S912" s="3"/>
      <c r="T912" s="277"/>
      <c r="U912" s="63"/>
      <c r="V912" s="348"/>
      <c r="W912" s="337"/>
      <c r="X912" s="63"/>
    </row>
    <row r="913" spans="1:24" ht="15">
      <c r="A913" s="28" t="s">
        <v>935</v>
      </c>
      <c r="B913" s="63" t="s">
        <v>784</v>
      </c>
      <c r="E913" s="9" t="s">
        <v>279</v>
      </c>
      <c r="F913" s="9" t="s">
        <v>279</v>
      </c>
      <c r="G913" s="9" t="s">
        <v>279</v>
      </c>
      <c r="H913" s="9">
        <v>676.89999999999918</v>
      </c>
      <c r="I913" s="9" t="s">
        <v>279</v>
      </c>
      <c r="J913" s="9" t="s">
        <v>279</v>
      </c>
      <c r="K913" s="9" t="s">
        <v>279</v>
      </c>
      <c r="L913" s="9" t="s">
        <v>279</v>
      </c>
      <c r="N913" s="67">
        <f t="shared" si="27"/>
        <v>676.89999999999918</v>
      </c>
      <c r="T913" s="277"/>
      <c r="U913" s="63"/>
      <c r="V913" s="347"/>
      <c r="W913" s="337"/>
      <c r="X913" s="63"/>
    </row>
    <row r="914" spans="1:24" ht="15">
      <c r="A914" s="28" t="s">
        <v>2501</v>
      </c>
      <c r="B914" s="277" t="s">
        <v>2024</v>
      </c>
      <c r="C914" s="3"/>
      <c r="D914" s="3"/>
      <c r="E914" s="9" t="s">
        <v>279</v>
      </c>
      <c r="F914" s="9" t="s">
        <v>279</v>
      </c>
      <c r="G914" s="9" t="s">
        <v>279</v>
      </c>
      <c r="H914" s="9" t="s">
        <v>279</v>
      </c>
      <c r="I914" s="9" t="s">
        <v>279</v>
      </c>
      <c r="J914" s="9" t="s">
        <v>279</v>
      </c>
      <c r="K914" s="9">
        <v>448.60000000000036</v>
      </c>
      <c r="L914" s="9">
        <v>220.09999999999945</v>
      </c>
      <c r="N914" s="67">
        <f t="shared" si="27"/>
        <v>668.69999999999982</v>
      </c>
      <c r="T914" s="3"/>
      <c r="U914" s="79"/>
      <c r="V914" s="137"/>
    </row>
    <row r="915" spans="1:24" ht="15">
      <c r="A915" s="28" t="s">
        <v>3315</v>
      </c>
      <c r="B915" s="63" t="s">
        <v>164</v>
      </c>
      <c r="E915" s="9" t="s">
        <v>279</v>
      </c>
      <c r="F915" s="9" t="s">
        <v>279</v>
      </c>
      <c r="G915" s="217">
        <v>660.9</v>
      </c>
      <c r="H915" s="9" t="s">
        <v>279</v>
      </c>
      <c r="I915" s="9" t="s">
        <v>279</v>
      </c>
      <c r="J915" s="9" t="s">
        <v>279</v>
      </c>
      <c r="K915" s="9" t="s">
        <v>279</v>
      </c>
      <c r="L915" s="9" t="s">
        <v>279</v>
      </c>
      <c r="N915" s="67">
        <f t="shared" si="27"/>
        <v>660.9</v>
      </c>
      <c r="P915" t="s">
        <v>293</v>
      </c>
      <c r="T915" s="3"/>
      <c r="U915" s="79"/>
      <c r="V915" s="137"/>
    </row>
    <row r="916" spans="1:24" ht="15">
      <c r="A916" s="28" t="s">
        <v>3316</v>
      </c>
      <c r="B916" s="63" t="s">
        <v>3375</v>
      </c>
      <c r="C916" s="3"/>
      <c r="D916" s="3"/>
      <c r="E916" s="9" t="s">
        <v>279</v>
      </c>
      <c r="F916" s="9" t="s">
        <v>279</v>
      </c>
      <c r="G916" s="9" t="s">
        <v>279</v>
      </c>
      <c r="H916" s="9" t="s">
        <v>279</v>
      </c>
      <c r="I916" s="9" t="s">
        <v>279</v>
      </c>
      <c r="J916" s="9" t="s">
        <v>279</v>
      </c>
      <c r="K916" s="9" t="s">
        <v>279</v>
      </c>
      <c r="L916" s="9">
        <v>608.29999999999836</v>
      </c>
      <c r="M916" s="67"/>
      <c r="N916" s="67">
        <f t="shared" si="27"/>
        <v>608.29999999999836</v>
      </c>
      <c r="S916" s="3"/>
      <c r="T916" s="3"/>
      <c r="U916" s="79"/>
      <c r="V916" s="137"/>
    </row>
    <row r="917" spans="1:24" ht="15">
      <c r="A917" s="28" t="s">
        <v>3317</v>
      </c>
      <c r="B917" s="63" t="s">
        <v>3397</v>
      </c>
      <c r="C917" s="3"/>
      <c r="D917" s="3"/>
      <c r="E917" s="9" t="s">
        <v>279</v>
      </c>
      <c r="F917" s="9" t="s">
        <v>279</v>
      </c>
      <c r="G917" s="9" t="s">
        <v>279</v>
      </c>
      <c r="H917" s="9" t="s">
        <v>279</v>
      </c>
      <c r="I917" s="9" t="s">
        <v>279</v>
      </c>
      <c r="J917" s="9" t="s">
        <v>279</v>
      </c>
      <c r="K917" s="9" t="s">
        <v>279</v>
      </c>
      <c r="L917" s="9">
        <v>608.099999999999</v>
      </c>
      <c r="M917" s="67"/>
      <c r="N917" s="67">
        <f t="shared" si="27"/>
        <v>608.099999999999</v>
      </c>
      <c r="S917" s="3"/>
      <c r="T917" s="3"/>
      <c r="U917" s="79"/>
      <c r="V917" s="137"/>
    </row>
    <row r="918" spans="1:24" ht="15">
      <c r="A918" s="28" t="s">
        <v>3318</v>
      </c>
      <c r="B918" s="63" t="s">
        <v>3370</v>
      </c>
      <c r="C918" s="3"/>
      <c r="D918" s="3"/>
      <c r="E918" s="9" t="s">
        <v>279</v>
      </c>
      <c r="F918" s="9" t="s">
        <v>279</v>
      </c>
      <c r="G918" s="9" t="s">
        <v>279</v>
      </c>
      <c r="H918" s="9" t="s">
        <v>279</v>
      </c>
      <c r="I918" s="9" t="s">
        <v>279</v>
      </c>
      <c r="J918" s="9" t="s">
        <v>279</v>
      </c>
      <c r="K918" s="9" t="s">
        <v>279</v>
      </c>
      <c r="L918" s="9">
        <v>604.34999999999991</v>
      </c>
      <c r="M918" s="67"/>
      <c r="N918" s="67">
        <f t="shared" si="27"/>
        <v>604.34999999999991</v>
      </c>
      <c r="S918" s="3"/>
      <c r="T918" s="3"/>
      <c r="U918" s="79"/>
      <c r="V918" s="137"/>
    </row>
    <row r="919" spans="1:24" ht="15">
      <c r="A919" s="28" t="s">
        <v>3319</v>
      </c>
      <c r="B919" s="277" t="s">
        <v>3365</v>
      </c>
      <c r="C919" s="3"/>
      <c r="D919" s="3"/>
      <c r="E919" s="9" t="s">
        <v>279</v>
      </c>
      <c r="F919" s="9" t="s">
        <v>279</v>
      </c>
      <c r="G919" s="9" t="s">
        <v>279</v>
      </c>
      <c r="H919" s="9" t="s">
        <v>279</v>
      </c>
      <c r="I919" s="9" t="s">
        <v>279</v>
      </c>
      <c r="J919" s="9" t="s">
        <v>279</v>
      </c>
      <c r="K919" s="9" t="s">
        <v>279</v>
      </c>
      <c r="L919" s="9">
        <v>601.99999999999955</v>
      </c>
      <c r="M919" s="67"/>
      <c r="N919" s="67">
        <f t="shared" si="27"/>
        <v>601.99999999999955</v>
      </c>
      <c r="S919" s="3"/>
      <c r="T919" s="3"/>
      <c r="U919" s="79"/>
      <c r="V919" s="137"/>
    </row>
    <row r="920" spans="1:24" ht="15">
      <c r="A920" s="28" t="s">
        <v>3320</v>
      </c>
      <c r="B920" s="63" t="s">
        <v>3372</v>
      </c>
      <c r="C920" s="3"/>
      <c r="D920" s="3"/>
      <c r="E920" s="9" t="s">
        <v>279</v>
      </c>
      <c r="F920" s="9" t="s">
        <v>279</v>
      </c>
      <c r="G920" s="9" t="s">
        <v>279</v>
      </c>
      <c r="H920" s="9" t="s">
        <v>279</v>
      </c>
      <c r="I920" s="9" t="s">
        <v>279</v>
      </c>
      <c r="J920" s="9" t="s">
        <v>279</v>
      </c>
      <c r="K920" s="9" t="s">
        <v>279</v>
      </c>
      <c r="L920" s="9">
        <v>593.44999999999982</v>
      </c>
      <c r="M920" s="67"/>
      <c r="N920" s="67">
        <f t="shared" si="27"/>
        <v>593.44999999999982</v>
      </c>
      <c r="S920" s="3"/>
      <c r="T920" s="3"/>
      <c r="U920" s="79"/>
      <c r="V920" s="137"/>
    </row>
    <row r="921" spans="1:24" ht="15">
      <c r="A921" s="28" t="s">
        <v>3321</v>
      </c>
      <c r="B921" s="63" t="s">
        <v>774</v>
      </c>
      <c r="E921" s="9" t="s">
        <v>279</v>
      </c>
      <c r="F921" s="9" t="s">
        <v>279</v>
      </c>
      <c r="G921" s="9" t="s">
        <v>279</v>
      </c>
      <c r="H921" s="9">
        <v>579.89999999999964</v>
      </c>
      <c r="I921" s="9" t="s">
        <v>279</v>
      </c>
      <c r="J921" s="9" t="s">
        <v>279</v>
      </c>
      <c r="K921" s="9" t="s">
        <v>279</v>
      </c>
      <c r="L921" s="9" t="s">
        <v>279</v>
      </c>
      <c r="N921" s="67">
        <f t="shared" si="27"/>
        <v>579.89999999999964</v>
      </c>
      <c r="T921" s="3"/>
      <c r="U921" s="79"/>
      <c r="V921" s="137"/>
    </row>
    <row r="922" spans="1:24" ht="15">
      <c r="A922" s="28" t="s">
        <v>3322</v>
      </c>
      <c r="B922" s="229" t="s">
        <v>1658</v>
      </c>
      <c r="C922" s="3"/>
      <c r="D922" s="3"/>
      <c r="E922" s="9" t="s">
        <v>279</v>
      </c>
      <c r="F922" s="9" t="s">
        <v>279</v>
      </c>
      <c r="G922" s="9" t="s">
        <v>279</v>
      </c>
      <c r="H922" s="9" t="s">
        <v>279</v>
      </c>
      <c r="I922" s="9">
        <v>575.10000000000036</v>
      </c>
      <c r="J922" s="9" t="s">
        <v>279</v>
      </c>
      <c r="K922" s="9" t="s">
        <v>279</v>
      </c>
      <c r="L922" s="9" t="s">
        <v>279</v>
      </c>
      <c r="N922" s="67">
        <f t="shared" si="27"/>
        <v>575.10000000000036</v>
      </c>
      <c r="T922" s="3"/>
      <c r="U922" s="79"/>
      <c r="V922" s="137"/>
    </row>
    <row r="923" spans="1:24" ht="15">
      <c r="A923" s="28" t="s">
        <v>3323</v>
      </c>
      <c r="B923" s="63" t="s">
        <v>3379</v>
      </c>
      <c r="C923" s="3"/>
      <c r="D923" s="3"/>
      <c r="E923" s="9" t="s">
        <v>279</v>
      </c>
      <c r="F923" s="9" t="s">
        <v>279</v>
      </c>
      <c r="G923" s="9" t="s">
        <v>279</v>
      </c>
      <c r="H923" s="9" t="s">
        <v>279</v>
      </c>
      <c r="I923" s="9" t="s">
        <v>279</v>
      </c>
      <c r="J923" s="9" t="s">
        <v>279</v>
      </c>
      <c r="K923" s="9" t="s">
        <v>279</v>
      </c>
      <c r="L923" s="9">
        <v>572.25</v>
      </c>
      <c r="M923" s="67"/>
      <c r="N923" s="67">
        <f t="shared" si="27"/>
        <v>572.25</v>
      </c>
      <c r="S923" s="3"/>
      <c r="T923" s="3"/>
      <c r="U923" s="79"/>
      <c r="V923" s="137"/>
    </row>
    <row r="924" spans="1:24" ht="15">
      <c r="A924" s="28" t="s">
        <v>3324</v>
      </c>
      <c r="B924" s="63" t="s">
        <v>3395</v>
      </c>
      <c r="C924" s="3"/>
      <c r="D924" s="3"/>
      <c r="E924" s="9" t="s">
        <v>279</v>
      </c>
      <c r="F924" s="9" t="s">
        <v>279</v>
      </c>
      <c r="G924" s="9" t="s">
        <v>279</v>
      </c>
      <c r="H924" s="9" t="s">
        <v>279</v>
      </c>
      <c r="I924" s="9" t="s">
        <v>279</v>
      </c>
      <c r="J924" s="9" t="s">
        <v>279</v>
      </c>
      <c r="K924" s="9" t="s">
        <v>279</v>
      </c>
      <c r="L924" s="9">
        <v>556.60000000000036</v>
      </c>
      <c r="M924" s="67"/>
      <c r="N924" s="67">
        <f t="shared" si="27"/>
        <v>556.60000000000036</v>
      </c>
      <c r="S924" s="3"/>
      <c r="T924" s="3"/>
      <c r="U924" s="79"/>
      <c r="V924" s="137"/>
    </row>
    <row r="925" spans="1:24" ht="15">
      <c r="A925" s="28" t="s">
        <v>3325</v>
      </c>
      <c r="B925" s="229" t="s">
        <v>1651</v>
      </c>
      <c r="C925" s="3"/>
      <c r="D925" s="3"/>
      <c r="E925" s="9" t="s">
        <v>279</v>
      </c>
      <c r="F925" s="9" t="s">
        <v>279</v>
      </c>
      <c r="G925" s="9" t="s">
        <v>279</v>
      </c>
      <c r="H925" s="9" t="s">
        <v>279</v>
      </c>
      <c r="I925" s="9">
        <v>535.50000000000091</v>
      </c>
      <c r="J925" s="9" t="s">
        <v>279</v>
      </c>
      <c r="K925" s="9" t="s">
        <v>279</v>
      </c>
      <c r="L925" s="9" t="s">
        <v>279</v>
      </c>
      <c r="N925" s="67">
        <f t="shared" si="27"/>
        <v>535.50000000000091</v>
      </c>
      <c r="T925" s="3"/>
      <c r="U925" s="79"/>
      <c r="V925" s="137"/>
    </row>
    <row r="926" spans="1:24" ht="15">
      <c r="A926" s="28" t="s">
        <v>3326</v>
      </c>
      <c r="B926" s="63" t="s">
        <v>3399</v>
      </c>
      <c r="C926" s="3"/>
      <c r="D926" s="3"/>
      <c r="E926" s="9" t="s">
        <v>279</v>
      </c>
      <c r="F926" s="9" t="s">
        <v>279</v>
      </c>
      <c r="G926" s="9" t="s">
        <v>279</v>
      </c>
      <c r="H926" s="9" t="s">
        <v>279</v>
      </c>
      <c r="I926" s="9" t="s">
        <v>279</v>
      </c>
      <c r="J926" s="9" t="s">
        <v>279</v>
      </c>
      <c r="K926" s="9" t="s">
        <v>279</v>
      </c>
      <c r="L926" s="9">
        <v>517.05000000000018</v>
      </c>
      <c r="M926" s="67"/>
      <c r="N926" s="67">
        <f t="shared" si="27"/>
        <v>517.05000000000018</v>
      </c>
      <c r="S926" s="3"/>
      <c r="T926" s="3"/>
      <c r="U926" s="79"/>
      <c r="V926" s="137"/>
    </row>
    <row r="927" spans="1:24" ht="15">
      <c r="A927" s="28" t="s">
        <v>3327</v>
      </c>
      <c r="B927" s="63" t="s">
        <v>3371</v>
      </c>
      <c r="C927" s="3"/>
      <c r="D927" s="3"/>
      <c r="E927" s="9" t="s">
        <v>279</v>
      </c>
      <c r="F927" s="9" t="s">
        <v>279</v>
      </c>
      <c r="G927" s="9" t="s">
        <v>279</v>
      </c>
      <c r="H927" s="9" t="s">
        <v>279</v>
      </c>
      <c r="I927" s="9" t="s">
        <v>279</v>
      </c>
      <c r="J927" s="9" t="s">
        <v>279</v>
      </c>
      <c r="K927" s="9" t="s">
        <v>279</v>
      </c>
      <c r="L927" s="9">
        <v>488.19999999999982</v>
      </c>
      <c r="M927" s="67"/>
      <c r="N927" s="67">
        <f t="shared" si="27"/>
        <v>488.19999999999982</v>
      </c>
      <c r="S927" s="3"/>
      <c r="T927" s="3"/>
      <c r="U927" s="79"/>
      <c r="V927" s="137"/>
    </row>
    <row r="928" spans="1:24" ht="15">
      <c r="A928" s="28" t="s">
        <v>3328</v>
      </c>
      <c r="B928" s="63" t="s">
        <v>3382</v>
      </c>
      <c r="C928" s="3"/>
      <c r="D928" s="3"/>
      <c r="E928" s="9" t="s">
        <v>279</v>
      </c>
      <c r="F928" s="9" t="s">
        <v>279</v>
      </c>
      <c r="G928" s="9" t="s">
        <v>279</v>
      </c>
      <c r="H928" s="9" t="s">
        <v>279</v>
      </c>
      <c r="I928" s="9" t="s">
        <v>279</v>
      </c>
      <c r="J928" s="9" t="s">
        <v>279</v>
      </c>
      <c r="K928" s="9" t="s">
        <v>279</v>
      </c>
      <c r="L928" s="9">
        <v>462.60000000000036</v>
      </c>
      <c r="M928" s="67"/>
      <c r="N928" s="67">
        <f t="shared" si="27"/>
        <v>462.60000000000036</v>
      </c>
      <c r="S928" s="3"/>
      <c r="T928" s="3"/>
      <c r="U928" s="79"/>
      <c r="V928" s="137"/>
    </row>
    <row r="929" spans="1:25" ht="15">
      <c r="A929" s="28" t="s">
        <v>3329</v>
      </c>
      <c r="B929" s="229" t="s">
        <v>1676</v>
      </c>
      <c r="C929" s="3"/>
      <c r="D929" s="3"/>
      <c r="E929" s="9" t="s">
        <v>279</v>
      </c>
      <c r="F929" s="9" t="s">
        <v>279</v>
      </c>
      <c r="G929" s="9" t="s">
        <v>279</v>
      </c>
      <c r="H929" s="9" t="s">
        <v>279</v>
      </c>
      <c r="I929" s="9">
        <v>461.60000000000218</v>
      </c>
      <c r="J929" s="9" t="s">
        <v>279</v>
      </c>
      <c r="K929" s="9" t="s">
        <v>279</v>
      </c>
      <c r="L929" s="9" t="s">
        <v>279</v>
      </c>
      <c r="N929" s="67">
        <f t="shared" si="27"/>
        <v>461.60000000000218</v>
      </c>
      <c r="T929" s="3"/>
      <c r="U929" s="79"/>
      <c r="V929" s="137"/>
    </row>
    <row r="930" spans="1:25" ht="15">
      <c r="A930" s="28" t="s">
        <v>3330</v>
      </c>
      <c r="B930" s="63" t="s">
        <v>3378</v>
      </c>
      <c r="C930" s="3"/>
      <c r="D930" s="3"/>
      <c r="E930" s="9" t="s">
        <v>279</v>
      </c>
      <c r="F930" s="9" t="s">
        <v>279</v>
      </c>
      <c r="G930" s="9" t="s">
        <v>279</v>
      </c>
      <c r="H930" s="9" t="s">
        <v>279</v>
      </c>
      <c r="I930" s="9" t="s">
        <v>279</v>
      </c>
      <c r="J930" s="9" t="s">
        <v>279</v>
      </c>
      <c r="K930" s="9" t="s">
        <v>279</v>
      </c>
      <c r="L930" s="9">
        <v>449.80000000000155</v>
      </c>
      <c r="M930" s="67"/>
      <c r="N930" s="67">
        <f t="shared" si="27"/>
        <v>449.80000000000155</v>
      </c>
      <c r="S930" s="3"/>
      <c r="T930" s="3"/>
      <c r="U930" s="79"/>
      <c r="V930" s="137"/>
    </row>
    <row r="931" spans="1:25" ht="15">
      <c r="A931" s="28" t="s">
        <v>3331</v>
      </c>
      <c r="B931" s="63" t="s">
        <v>3374</v>
      </c>
      <c r="C931" s="3"/>
      <c r="D931" s="3"/>
      <c r="E931" s="9" t="s">
        <v>279</v>
      </c>
      <c r="F931" s="9" t="s">
        <v>279</v>
      </c>
      <c r="G931" s="9" t="s">
        <v>279</v>
      </c>
      <c r="H931" s="9" t="s">
        <v>279</v>
      </c>
      <c r="I931" s="9" t="s">
        <v>279</v>
      </c>
      <c r="J931" s="9" t="s">
        <v>279</v>
      </c>
      <c r="K931" s="9" t="s">
        <v>279</v>
      </c>
      <c r="L931" s="9">
        <v>441.39999999999964</v>
      </c>
      <c r="M931" s="67"/>
      <c r="N931" s="67">
        <f t="shared" si="27"/>
        <v>441.39999999999964</v>
      </c>
      <c r="S931" s="3"/>
      <c r="T931" s="3"/>
      <c r="U931" s="79"/>
      <c r="V931" s="137"/>
    </row>
    <row r="932" spans="1:25" ht="15">
      <c r="A932" s="28" t="s">
        <v>3332</v>
      </c>
      <c r="B932" s="63" t="s">
        <v>3369</v>
      </c>
      <c r="C932" s="3"/>
      <c r="D932" s="3"/>
      <c r="E932" s="9" t="s">
        <v>279</v>
      </c>
      <c r="F932" s="9" t="s">
        <v>279</v>
      </c>
      <c r="G932" s="9" t="s">
        <v>279</v>
      </c>
      <c r="H932" s="9" t="s">
        <v>279</v>
      </c>
      <c r="I932" s="9" t="s">
        <v>279</v>
      </c>
      <c r="J932" s="9" t="s">
        <v>279</v>
      </c>
      <c r="K932" s="9" t="s">
        <v>279</v>
      </c>
      <c r="L932" s="9">
        <v>439.90000000000009</v>
      </c>
      <c r="M932" s="67"/>
      <c r="N932" s="67">
        <f t="shared" si="27"/>
        <v>439.90000000000009</v>
      </c>
      <c r="S932" s="3"/>
      <c r="T932" s="3"/>
      <c r="U932" s="79"/>
      <c r="V932" s="137"/>
    </row>
    <row r="933" spans="1:25" ht="15">
      <c r="A933" s="28" t="s">
        <v>3333</v>
      </c>
      <c r="B933" s="229" t="s">
        <v>1650</v>
      </c>
      <c r="C933" s="3"/>
      <c r="D933" s="3"/>
      <c r="E933" s="9" t="s">
        <v>279</v>
      </c>
      <c r="F933" s="9" t="s">
        <v>279</v>
      </c>
      <c r="G933" s="9" t="s">
        <v>279</v>
      </c>
      <c r="H933" s="9" t="s">
        <v>279</v>
      </c>
      <c r="I933" s="9">
        <v>394.00000000000091</v>
      </c>
      <c r="J933" s="9" t="s">
        <v>279</v>
      </c>
      <c r="K933" s="9" t="s">
        <v>279</v>
      </c>
      <c r="L933" s="9" t="s">
        <v>279</v>
      </c>
      <c r="N933" s="67">
        <f t="shared" si="27"/>
        <v>394.00000000000091</v>
      </c>
      <c r="T933" s="3"/>
      <c r="U933" s="79"/>
      <c r="V933" s="137"/>
    </row>
    <row r="934" spans="1:25" ht="15">
      <c r="A934" s="28" t="s">
        <v>3334</v>
      </c>
      <c r="B934" s="63" t="s">
        <v>3376</v>
      </c>
      <c r="C934" s="3"/>
      <c r="D934" s="3"/>
      <c r="E934" s="9" t="s">
        <v>279</v>
      </c>
      <c r="F934" s="9" t="s">
        <v>279</v>
      </c>
      <c r="G934" s="9" t="s">
        <v>279</v>
      </c>
      <c r="H934" s="9" t="s">
        <v>279</v>
      </c>
      <c r="I934" s="9" t="s">
        <v>279</v>
      </c>
      <c r="J934" s="9" t="s">
        <v>279</v>
      </c>
      <c r="K934" s="9" t="s">
        <v>279</v>
      </c>
      <c r="L934" s="9">
        <v>385.49999999999955</v>
      </c>
      <c r="M934" s="67"/>
      <c r="N934" s="67">
        <f t="shared" si="27"/>
        <v>385.49999999999955</v>
      </c>
      <c r="S934" s="3"/>
      <c r="T934" s="3"/>
      <c r="U934" s="79"/>
      <c r="V934" s="137"/>
    </row>
    <row r="935" spans="1:25" ht="15">
      <c r="A935" s="28" t="s">
        <v>3335</v>
      </c>
      <c r="B935" s="63" t="s">
        <v>3373</v>
      </c>
      <c r="C935" s="3"/>
      <c r="D935" s="3"/>
      <c r="E935" s="9" t="s">
        <v>279</v>
      </c>
      <c r="F935" s="9" t="s">
        <v>279</v>
      </c>
      <c r="G935" s="9" t="s">
        <v>279</v>
      </c>
      <c r="H935" s="9" t="s">
        <v>279</v>
      </c>
      <c r="I935" s="9" t="s">
        <v>279</v>
      </c>
      <c r="J935" s="9" t="s">
        <v>279</v>
      </c>
      <c r="K935" s="9" t="s">
        <v>279</v>
      </c>
      <c r="L935" s="9">
        <v>367.19999999999982</v>
      </c>
      <c r="M935" s="67"/>
      <c r="N935" s="67">
        <f t="shared" si="27"/>
        <v>367.19999999999982</v>
      </c>
      <c r="S935" s="3"/>
      <c r="T935" s="3"/>
      <c r="U935" s="79"/>
      <c r="V935" s="137"/>
    </row>
    <row r="936" spans="1:25" ht="15">
      <c r="A936" s="28" t="s">
        <v>3336</v>
      </c>
      <c r="B936" s="225" t="s">
        <v>1641</v>
      </c>
      <c r="C936" s="3"/>
      <c r="D936" s="3"/>
      <c r="E936" s="9" t="s">
        <v>279</v>
      </c>
      <c r="F936" s="9" t="s">
        <v>279</v>
      </c>
      <c r="G936" s="9" t="s">
        <v>279</v>
      </c>
      <c r="H936" s="9" t="s">
        <v>279</v>
      </c>
      <c r="I936" s="9">
        <v>365.69999999999982</v>
      </c>
      <c r="J936" s="9" t="s">
        <v>279</v>
      </c>
      <c r="K936" s="9" t="s">
        <v>279</v>
      </c>
      <c r="L936" s="9" t="s">
        <v>279</v>
      </c>
      <c r="N936" s="67">
        <f t="shared" si="27"/>
        <v>365.69999999999982</v>
      </c>
      <c r="T936" s="3"/>
      <c r="U936" s="79"/>
      <c r="V936" s="137"/>
    </row>
    <row r="937" spans="1:25" ht="15">
      <c r="A937" s="28" t="s">
        <v>3337</v>
      </c>
      <c r="B937" s="63" t="s">
        <v>3368</v>
      </c>
      <c r="C937" s="3"/>
      <c r="D937" s="3"/>
      <c r="E937" s="9" t="s">
        <v>279</v>
      </c>
      <c r="F937" s="9" t="s">
        <v>279</v>
      </c>
      <c r="G937" s="9" t="s">
        <v>279</v>
      </c>
      <c r="H937" s="9" t="s">
        <v>279</v>
      </c>
      <c r="I937" s="9" t="s">
        <v>279</v>
      </c>
      <c r="J937" s="9" t="s">
        <v>279</v>
      </c>
      <c r="K937" s="9" t="s">
        <v>279</v>
      </c>
      <c r="L937" s="9">
        <v>353.70000000000118</v>
      </c>
      <c r="M937" s="67"/>
      <c r="N937" s="67">
        <f t="shared" si="27"/>
        <v>353.70000000000118</v>
      </c>
      <c r="S937" s="3"/>
      <c r="T937" s="3"/>
      <c r="U937" s="79"/>
      <c r="V937" s="137"/>
    </row>
    <row r="938" spans="1:25" ht="15">
      <c r="A938" s="28" t="s">
        <v>3338</v>
      </c>
      <c r="B938" s="63" t="s">
        <v>3383</v>
      </c>
      <c r="C938" s="3"/>
      <c r="D938" s="3"/>
      <c r="E938" s="9" t="s">
        <v>279</v>
      </c>
      <c r="F938" s="9" t="s">
        <v>279</v>
      </c>
      <c r="G938" s="9" t="s">
        <v>279</v>
      </c>
      <c r="H938" s="9" t="s">
        <v>279</v>
      </c>
      <c r="I938" s="9" t="s">
        <v>279</v>
      </c>
      <c r="J938" s="9" t="s">
        <v>279</v>
      </c>
      <c r="K938" s="9" t="s">
        <v>279</v>
      </c>
      <c r="L938" s="9">
        <v>347.5</v>
      </c>
      <c r="M938" s="67"/>
      <c r="N938" s="67">
        <f t="shared" si="27"/>
        <v>347.5</v>
      </c>
      <c r="S938" s="3"/>
      <c r="T938" s="3"/>
      <c r="U938" s="79"/>
      <c r="V938" s="137"/>
    </row>
    <row r="939" spans="1:25" ht="15">
      <c r="A939" s="28" t="s">
        <v>4129</v>
      </c>
      <c r="B939" s="63" t="s">
        <v>3381</v>
      </c>
      <c r="C939" s="3"/>
      <c r="D939" s="3"/>
      <c r="E939" s="9" t="s">
        <v>279</v>
      </c>
      <c r="F939" s="9" t="s">
        <v>279</v>
      </c>
      <c r="G939" s="9" t="s">
        <v>279</v>
      </c>
      <c r="H939" s="9" t="s">
        <v>279</v>
      </c>
      <c r="I939" s="9" t="s">
        <v>279</v>
      </c>
      <c r="J939" s="9" t="s">
        <v>279</v>
      </c>
      <c r="K939" s="9" t="s">
        <v>279</v>
      </c>
      <c r="L939" s="9">
        <v>301.30000000000109</v>
      </c>
      <c r="M939" s="67"/>
      <c r="N939" s="67">
        <f t="shared" si="27"/>
        <v>301.30000000000109</v>
      </c>
      <c r="S939" s="3"/>
      <c r="T939" s="3"/>
      <c r="U939" s="79"/>
      <c r="V939" s="137"/>
    </row>
    <row r="940" spans="1:25" ht="15">
      <c r="A940" s="28" t="s">
        <v>4130</v>
      </c>
      <c r="B940" s="277" t="s">
        <v>3366</v>
      </c>
      <c r="C940" s="3"/>
      <c r="D940" s="3"/>
      <c r="E940" s="9" t="s">
        <v>279</v>
      </c>
      <c r="F940" s="9" t="s">
        <v>279</v>
      </c>
      <c r="G940" s="9" t="s">
        <v>279</v>
      </c>
      <c r="H940" s="9" t="s">
        <v>279</v>
      </c>
      <c r="I940" s="9" t="s">
        <v>279</v>
      </c>
      <c r="J940" s="9" t="s">
        <v>279</v>
      </c>
      <c r="K940" s="9" t="s">
        <v>279</v>
      </c>
      <c r="L940" s="9">
        <v>262.05000000000064</v>
      </c>
      <c r="M940" s="67"/>
      <c r="N940" s="67">
        <f t="shared" si="27"/>
        <v>262.05000000000064</v>
      </c>
      <c r="S940" s="3"/>
      <c r="T940" s="3"/>
      <c r="U940" s="79"/>
      <c r="V940" s="137"/>
    </row>
    <row r="941" spans="1:25" ht="15">
      <c r="A941" s="28" t="s">
        <v>4131</v>
      </c>
      <c r="B941" s="229" t="s">
        <v>1648</v>
      </c>
      <c r="C941" s="3"/>
      <c r="D941" s="3"/>
      <c r="E941" s="9" t="s">
        <v>279</v>
      </c>
      <c r="F941" s="9" t="s">
        <v>279</v>
      </c>
      <c r="G941" s="9" t="s">
        <v>279</v>
      </c>
      <c r="H941" s="9" t="s">
        <v>279</v>
      </c>
      <c r="I941" s="9">
        <v>88.199999999999818</v>
      </c>
      <c r="J941" s="9" t="s">
        <v>279</v>
      </c>
      <c r="K941" s="9" t="s">
        <v>279</v>
      </c>
      <c r="L941" s="9" t="s">
        <v>279</v>
      </c>
      <c r="N941" s="67">
        <f t="shared" si="27"/>
        <v>88.199999999999818</v>
      </c>
      <c r="T941" s="3"/>
      <c r="U941" s="79"/>
      <c r="V941" s="137"/>
    </row>
    <row r="942" spans="1:25" ht="15">
      <c r="A942" s="28"/>
      <c r="B942" s="63"/>
      <c r="E942" s="9"/>
      <c r="F942" s="9"/>
      <c r="G942" s="9"/>
      <c r="H942" s="9"/>
      <c r="L942" s="69"/>
      <c r="M942" s="67"/>
    </row>
    <row r="943" spans="1:25" ht="15">
      <c r="A943" s="28"/>
      <c r="B943" s="63"/>
      <c r="E943" s="9"/>
      <c r="L943" s="69"/>
    </row>
    <row r="944" spans="1:25" ht="15">
      <c r="A944" s="28"/>
      <c r="B944" s="63"/>
      <c r="E944" s="9"/>
      <c r="L944" s="69"/>
      <c r="Y944" s="1"/>
    </row>
    <row r="945" spans="1:24" ht="25.5">
      <c r="A945" s="23" t="s">
        <v>188</v>
      </c>
      <c r="L945" s="69"/>
    </row>
    <row r="946" spans="1:24">
      <c r="L946" s="69"/>
    </row>
    <row r="947" spans="1:24" ht="15">
      <c r="A947" s="39"/>
      <c r="B947" s="39"/>
      <c r="C947" s="39"/>
      <c r="D947" s="39"/>
      <c r="E947" s="61">
        <v>2016</v>
      </c>
      <c r="F947" s="61">
        <v>2017</v>
      </c>
      <c r="G947" s="61">
        <v>2018</v>
      </c>
      <c r="H947" s="61">
        <v>2019</v>
      </c>
      <c r="I947" s="61">
        <v>2020</v>
      </c>
      <c r="J947" s="61">
        <v>2021</v>
      </c>
      <c r="K947" s="61">
        <v>2022</v>
      </c>
      <c r="L947" s="61">
        <v>2023</v>
      </c>
      <c r="N947" s="70" t="s">
        <v>40</v>
      </c>
    </row>
    <row r="948" spans="1:24" ht="15">
      <c r="A948" s="28" t="s">
        <v>0</v>
      </c>
      <c r="B948" s="63" t="s">
        <v>33</v>
      </c>
      <c r="E948" s="214">
        <v>511</v>
      </c>
      <c r="F948" s="9">
        <v>401</v>
      </c>
      <c r="G948" s="9">
        <v>335</v>
      </c>
      <c r="H948" s="214">
        <v>802.75</v>
      </c>
      <c r="I948" s="9">
        <v>503.40000000000009</v>
      </c>
      <c r="J948" s="9">
        <v>551.90000000000146</v>
      </c>
      <c r="K948" s="9">
        <v>251.20000000000164</v>
      </c>
      <c r="L948" s="9">
        <v>479.00000000000182</v>
      </c>
      <c r="N948" s="67">
        <f t="shared" ref="N948:N979" si="28">SUM(E948:L948)</f>
        <v>3835.250000000005</v>
      </c>
      <c r="P948" t="s">
        <v>314</v>
      </c>
      <c r="S948" s="3" t="s">
        <v>1764</v>
      </c>
      <c r="T948" s="63"/>
      <c r="U948" s="63"/>
      <c r="V948" s="360"/>
      <c r="W948" s="337"/>
      <c r="X948" s="63"/>
    </row>
    <row r="949" spans="1:24" ht="15">
      <c r="A949" s="28" t="s">
        <v>2</v>
      </c>
      <c r="B949" s="63" t="s">
        <v>11</v>
      </c>
      <c r="E949" s="217">
        <v>354.9</v>
      </c>
      <c r="F949" s="9">
        <v>498</v>
      </c>
      <c r="G949" s="9">
        <v>352.2</v>
      </c>
      <c r="H949" s="9">
        <v>588.74999999999909</v>
      </c>
      <c r="I949" s="9">
        <v>473.29999999999973</v>
      </c>
      <c r="J949" s="9">
        <v>612.80000000000018</v>
      </c>
      <c r="K949" s="9">
        <v>288.20000000000073</v>
      </c>
      <c r="L949" s="9">
        <v>587.30000000000018</v>
      </c>
      <c r="N949" s="67">
        <f t="shared" si="28"/>
        <v>3755.45</v>
      </c>
      <c r="P949" t="s">
        <v>284</v>
      </c>
      <c r="T949" s="277"/>
      <c r="U949" s="63"/>
      <c r="V949" s="347"/>
      <c r="W949" s="337"/>
      <c r="X949" s="63"/>
    </row>
    <row r="950" spans="1:24" ht="15">
      <c r="A950" s="28" t="s">
        <v>3</v>
      </c>
      <c r="B950" s="63" t="s">
        <v>13</v>
      </c>
      <c r="E950" s="213">
        <v>356.3</v>
      </c>
      <c r="F950" s="217">
        <v>614.1</v>
      </c>
      <c r="G950" s="9">
        <v>272.5</v>
      </c>
      <c r="H950" s="217">
        <v>636.900000000001</v>
      </c>
      <c r="I950" s="9">
        <v>372.59999999999991</v>
      </c>
      <c r="J950" s="9">
        <v>472.34999999999945</v>
      </c>
      <c r="K950" s="9">
        <v>422.94999999999982</v>
      </c>
      <c r="L950" s="9">
        <v>537.5</v>
      </c>
      <c r="N950" s="67">
        <f t="shared" si="28"/>
        <v>3685.2000000000003</v>
      </c>
      <c r="P950" t="s">
        <v>870</v>
      </c>
      <c r="T950" s="225"/>
      <c r="U950" s="63"/>
      <c r="V950" s="347"/>
      <c r="W950" s="337"/>
      <c r="X950" s="63"/>
    </row>
    <row r="951" spans="1:24" ht="15">
      <c r="A951" s="28" t="s">
        <v>5</v>
      </c>
      <c r="B951" s="63" t="s">
        <v>25</v>
      </c>
      <c r="E951" s="9">
        <v>186.1</v>
      </c>
      <c r="F951" s="9">
        <v>514.6</v>
      </c>
      <c r="G951" s="9">
        <v>375.3</v>
      </c>
      <c r="H951" s="9">
        <v>510.05000000000064</v>
      </c>
      <c r="I951" s="213">
        <v>633.99999999999955</v>
      </c>
      <c r="J951" s="9">
        <v>501.29999999999836</v>
      </c>
      <c r="K951" s="217">
        <v>475.80000000000018</v>
      </c>
      <c r="L951" s="9">
        <v>481.19999999999982</v>
      </c>
      <c r="N951" s="67">
        <f t="shared" si="28"/>
        <v>3678.3499999999985</v>
      </c>
      <c r="P951" t="s">
        <v>319</v>
      </c>
      <c r="T951" s="277"/>
      <c r="U951" s="63"/>
      <c r="V951" s="347"/>
      <c r="W951" s="337"/>
      <c r="X951" s="63"/>
    </row>
    <row r="952" spans="1:24" ht="15">
      <c r="A952" s="28" t="s">
        <v>7</v>
      </c>
      <c r="B952" s="63" t="s">
        <v>17</v>
      </c>
      <c r="E952" s="217">
        <v>320.7</v>
      </c>
      <c r="F952" s="217">
        <v>576.9</v>
      </c>
      <c r="G952" s="217">
        <v>468.5</v>
      </c>
      <c r="H952" s="9">
        <v>527.29999999999973</v>
      </c>
      <c r="I952" s="9">
        <v>451.09999999999991</v>
      </c>
      <c r="J952" s="9">
        <v>467</v>
      </c>
      <c r="K952" s="9">
        <v>256.699999999998</v>
      </c>
      <c r="L952" s="9">
        <v>608.5</v>
      </c>
      <c r="N952" s="67">
        <f t="shared" si="28"/>
        <v>3676.6999999999975</v>
      </c>
      <c r="P952" t="s">
        <v>328</v>
      </c>
      <c r="T952" s="225"/>
      <c r="U952" s="63"/>
      <c r="V952" s="347"/>
      <c r="W952" s="337"/>
      <c r="X952" s="63"/>
    </row>
    <row r="953" spans="1:24" ht="15">
      <c r="A953" s="28" t="s">
        <v>8</v>
      </c>
      <c r="B953" s="63" t="s">
        <v>21</v>
      </c>
      <c r="E953" s="9">
        <v>186.6</v>
      </c>
      <c r="F953" s="217">
        <v>579</v>
      </c>
      <c r="G953" s="9">
        <v>398.6</v>
      </c>
      <c r="H953" s="9">
        <v>527.300000000002</v>
      </c>
      <c r="I953" s="9">
        <v>510.29999999999927</v>
      </c>
      <c r="J953" s="9">
        <v>460.30000000000109</v>
      </c>
      <c r="K953" s="9">
        <v>410.199999999998</v>
      </c>
      <c r="L953" s="9">
        <v>595.49999999999909</v>
      </c>
      <c r="N953" s="67">
        <f t="shared" si="28"/>
        <v>3667.7999999999993</v>
      </c>
      <c r="P953" t="s">
        <v>293</v>
      </c>
      <c r="T953" s="225"/>
      <c r="U953" s="63"/>
      <c r="V953" s="347"/>
      <c r="W953" s="337"/>
      <c r="X953" s="63"/>
    </row>
    <row r="954" spans="1:24" ht="15">
      <c r="A954" s="28" t="s">
        <v>10</v>
      </c>
      <c r="B954" s="63" t="s">
        <v>15</v>
      </c>
      <c r="E954" s="9">
        <v>145.6</v>
      </c>
      <c r="F954" s="212">
        <v>684.2</v>
      </c>
      <c r="G954" s="214">
        <v>597.5</v>
      </c>
      <c r="H954" s="9">
        <v>461.84999999999945</v>
      </c>
      <c r="I954" s="9">
        <v>288.29999999999973</v>
      </c>
      <c r="J954" s="217">
        <v>649.09999999999991</v>
      </c>
      <c r="K954" s="9">
        <v>353.39999999999918</v>
      </c>
      <c r="L954" s="9">
        <v>432.39999999999964</v>
      </c>
      <c r="N954" s="67">
        <f t="shared" si="28"/>
        <v>3612.3499999999981</v>
      </c>
      <c r="P954" t="s">
        <v>2466</v>
      </c>
      <c r="S954" s="3" t="s">
        <v>1765</v>
      </c>
      <c r="T954" s="63"/>
      <c r="U954" s="63"/>
      <c r="V954" s="360"/>
      <c r="W954" s="337"/>
      <c r="X954" s="63"/>
    </row>
    <row r="955" spans="1:24" ht="15">
      <c r="A955" s="28" t="s">
        <v>12</v>
      </c>
      <c r="B955" s="63" t="s">
        <v>142</v>
      </c>
      <c r="E955" s="9" t="s">
        <v>279</v>
      </c>
      <c r="F955" s="213">
        <v>637.5</v>
      </c>
      <c r="G955" s="9">
        <v>327</v>
      </c>
      <c r="H955" s="9">
        <v>505.74999999999909</v>
      </c>
      <c r="I955" s="217">
        <v>613.80000000000018</v>
      </c>
      <c r="J955" s="9">
        <v>464.29999999999927</v>
      </c>
      <c r="K955" s="9">
        <v>385.20000000000073</v>
      </c>
      <c r="L955" s="9">
        <v>652.50000000000091</v>
      </c>
      <c r="N955" s="67">
        <f t="shared" si="28"/>
        <v>3586.05</v>
      </c>
      <c r="P955" t="s">
        <v>300</v>
      </c>
      <c r="T955" s="277"/>
      <c r="U955" s="63"/>
      <c r="V955" s="347"/>
      <c r="W955" s="337"/>
      <c r="X955" s="63"/>
    </row>
    <row r="956" spans="1:24" ht="15">
      <c r="A956" s="28" t="s">
        <v>14</v>
      </c>
      <c r="B956" s="63" t="s">
        <v>31</v>
      </c>
      <c r="E956" s="9">
        <v>158</v>
      </c>
      <c r="F956" s="9">
        <v>423</v>
      </c>
      <c r="G956" s="9">
        <v>416.2</v>
      </c>
      <c r="H956" s="217">
        <v>682.14999999999964</v>
      </c>
      <c r="I956" s="9">
        <v>434.59999999999991</v>
      </c>
      <c r="J956" s="9">
        <v>464.39999999999873</v>
      </c>
      <c r="K956" s="9">
        <v>424</v>
      </c>
      <c r="L956" s="9">
        <v>525.99999999999727</v>
      </c>
      <c r="N956" s="67">
        <f t="shared" si="28"/>
        <v>3528.3499999999958</v>
      </c>
      <c r="P956" t="s">
        <v>285</v>
      </c>
      <c r="T956" s="277"/>
      <c r="U956" s="63"/>
      <c r="V956" s="347"/>
      <c r="W956" s="337"/>
      <c r="X956" s="63"/>
    </row>
    <row r="957" spans="1:24" ht="15">
      <c r="A957" s="28" t="s">
        <v>16</v>
      </c>
      <c r="B957" s="63" t="s">
        <v>9</v>
      </c>
      <c r="E957" s="217">
        <v>290.60000000000002</v>
      </c>
      <c r="F957" s="9">
        <v>469.7</v>
      </c>
      <c r="G957" s="9">
        <v>419.6</v>
      </c>
      <c r="H957" s="217">
        <v>682.49999999999955</v>
      </c>
      <c r="I957" s="9">
        <v>222.49999999999955</v>
      </c>
      <c r="J957" s="9">
        <v>255.19999999999982</v>
      </c>
      <c r="K957" s="9">
        <v>330.599999999999</v>
      </c>
      <c r="L957" s="217">
        <v>742.69999999999891</v>
      </c>
      <c r="N957" s="67">
        <f t="shared" si="28"/>
        <v>3413.3999999999969</v>
      </c>
      <c r="P957" t="s">
        <v>2493</v>
      </c>
      <c r="T957" s="63"/>
      <c r="U957" s="63"/>
      <c r="V957" s="360"/>
      <c r="W957" s="337"/>
      <c r="X957" s="63"/>
    </row>
    <row r="958" spans="1:24" ht="15">
      <c r="A958" s="28" t="s">
        <v>18</v>
      </c>
      <c r="B958" s="63" t="s">
        <v>37</v>
      </c>
      <c r="E958" s="212">
        <v>424.3</v>
      </c>
      <c r="F958" s="9">
        <v>505</v>
      </c>
      <c r="G958" s="217">
        <v>442.1</v>
      </c>
      <c r="H958" s="9">
        <v>471.40000000000055</v>
      </c>
      <c r="I958" s="9">
        <v>313.50000000000045</v>
      </c>
      <c r="J958" s="9">
        <v>462.90000000000146</v>
      </c>
      <c r="K958" s="9">
        <v>297.90000000000055</v>
      </c>
      <c r="L958" s="9">
        <v>456.90000000000146</v>
      </c>
      <c r="N958" s="67">
        <f t="shared" si="28"/>
        <v>3374.0000000000045</v>
      </c>
      <c r="P958" t="s">
        <v>320</v>
      </c>
      <c r="T958" s="225"/>
      <c r="U958" s="63"/>
      <c r="V958" s="347"/>
      <c r="W958" s="337"/>
      <c r="X958" s="63"/>
    </row>
    <row r="959" spans="1:24" ht="15">
      <c r="A959" s="28" t="s">
        <v>20</v>
      </c>
      <c r="B959" s="63" t="s">
        <v>143</v>
      </c>
      <c r="E959" s="9" t="s">
        <v>279</v>
      </c>
      <c r="F959" s="9">
        <v>492.9</v>
      </c>
      <c r="G959" s="217">
        <v>454.3</v>
      </c>
      <c r="H959" s="9">
        <v>462.50000000000045</v>
      </c>
      <c r="I959" s="217">
        <v>621.40000000000055</v>
      </c>
      <c r="J959" s="9">
        <v>454.19999999999982</v>
      </c>
      <c r="K959" s="9">
        <v>435.60000000000036</v>
      </c>
      <c r="L959" s="9">
        <v>432.59999999999854</v>
      </c>
      <c r="N959" s="67">
        <f t="shared" si="28"/>
        <v>3353.5</v>
      </c>
      <c r="P959" t="s">
        <v>299</v>
      </c>
      <c r="T959" s="63"/>
      <c r="U959" s="63"/>
      <c r="V959" s="347"/>
      <c r="W959" s="337"/>
      <c r="X959" s="63"/>
    </row>
    <row r="960" spans="1:24" ht="15">
      <c r="A960" s="28" t="s">
        <v>22</v>
      </c>
      <c r="B960" s="63" t="s">
        <v>141</v>
      </c>
      <c r="E960" s="9" t="s">
        <v>279</v>
      </c>
      <c r="F960" s="217">
        <v>580</v>
      </c>
      <c r="G960" s="217">
        <v>448.7</v>
      </c>
      <c r="H960" s="9">
        <v>517.94999999999982</v>
      </c>
      <c r="I960" s="9">
        <v>296.40000000000009</v>
      </c>
      <c r="J960" s="9">
        <v>461.30000000000018</v>
      </c>
      <c r="K960" s="212">
        <v>609.29999999999927</v>
      </c>
      <c r="L960" s="9">
        <v>411.59999999999945</v>
      </c>
      <c r="N960" s="67">
        <f t="shared" si="28"/>
        <v>3325.2499999999991</v>
      </c>
      <c r="P960" t="s">
        <v>2472</v>
      </c>
      <c r="T960" s="277"/>
      <c r="U960" s="63"/>
      <c r="V960" s="347"/>
      <c r="W960" s="337"/>
      <c r="X960" s="63"/>
    </row>
    <row r="961" spans="1:24" ht="15">
      <c r="A961" s="28" t="s">
        <v>24</v>
      </c>
      <c r="B961" s="63" t="s">
        <v>154</v>
      </c>
      <c r="E961" s="9" t="s">
        <v>279</v>
      </c>
      <c r="F961" s="9" t="s">
        <v>279</v>
      </c>
      <c r="G961" s="217">
        <v>501.9</v>
      </c>
      <c r="H961" s="217">
        <v>661.74999999999955</v>
      </c>
      <c r="I961" s="217">
        <v>572.09999999999991</v>
      </c>
      <c r="J961" s="9">
        <v>553.09999999999854</v>
      </c>
      <c r="K961" s="9">
        <v>399.80000000000018</v>
      </c>
      <c r="L961" s="9">
        <v>548.00000000000091</v>
      </c>
      <c r="N961" s="67">
        <f t="shared" si="28"/>
        <v>3236.6499999999992</v>
      </c>
      <c r="P961" t="s">
        <v>1716</v>
      </c>
      <c r="T961" s="63"/>
      <c r="U961" s="63"/>
      <c r="V961" s="347"/>
      <c r="W961" s="337"/>
      <c r="X961" s="63"/>
    </row>
    <row r="962" spans="1:24" ht="15">
      <c r="A962" s="28" t="s">
        <v>26</v>
      </c>
      <c r="B962" s="63" t="s">
        <v>27</v>
      </c>
      <c r="E962" s="9">
        <v>193.8</v>
      </c>
      <c r="F962" s="217">
        <v>595.5</v>
      </c>
      <c r="G962" s="9">
        <v>228.5</v>
      </c>
      <c r="H962" s="9">
        <v>363.59999999999945</v>
      </c>
      <c r="I962" s="9">
        <v>538.39999999999964</v>
      </c>
      <c r="J962" s="9">
        <v>314.29999999999745</v>
      </c>
      <c r="K962" s="9">
        <v>403.99999999999909</v>
      </c>
      <c r="L962" s="9">
        <v>499.30000000000098</v>
      </c>
      <c r="N962" s="67">
        <f t="shared" si="28"/>
        <v>3137.3999999999969</v>
      </c>
      <c r="P962" t="s">
        <v>285</v>
      </c>
      <c r="T962" s="277"/>
      <c r="U962" s="63"/>
      <c r="V962" s="347"/>
      <c r="W962" s="337"/>
      <c r="X962" s="63"/>
    </row>
    <row r="963" spans="1:24" ht="15">
      <c r="A963" s="28" t="s">
        <v>28</v>
      </c>
      <c r="B963" s="63" t="s">
        <v>6</v>
      </c>
      <c r="E963" s="217">
        <v>342.4</v>
      </c>
      <c r="F963" s="214">
        <v>739</v>
      </c>
      <c r="G963" s="212">
        <v>562.65</v>
      </c>
      <c r="H963" s="9">
        <v>591.09999999999991</v>
      </c>
      <c r="I963" s="9">
        <v>281.50000000000045</v>
      </c>
      <c r="J963" s="9">
        <v>465.70000000000073</v>
      </c>
      <c r="K963" s="9" t="s">
        <v>279</v>
      </c>
      <c r="L963" s="9" t="s">
        <v>279</v>
      </c>
      <c r="N963" s="67">
        <f t="shared" si="28"/>
        <v>2982.3500000000013</v>
      </c>
      <c r="P963" t="s">
        <v>327</v>
      </c>
      <c r="S963" s="3" t="s">
        <v>1765</v>
      </c>
      <c r="T963" s="63"/>
      <c r="U963" s="63"/>
      <c r="V963" s="360"/>
      <c r="W963" s="337"/>
      <c r="X963" s="63"/>
    </row>
    <row r="964" spans="1:24" ht="15">
      <c r="A964" s="28" t="s">
        <v>30</v>
      </c>
      <c r="B964" s="63" t="s">
        <v>23</v>
      </c>
      <c r="E964" s="9">
        <v>269.7</v>
      </c>
      <c r="F964" s="9">
        <v>369.3</v>
      </c>
      <c r="G964" s="9">
        <v>180.7</v>
      </c>
      <c r="H964" s="9">
        <v>491.5</v>
      </c>
      <c r="I964" s="9">
        <v>477.29999999999973</v>
      </c>
      <c r="J964" s="9">
        <v>316.64999999999964</v>
      </c>
      <c r="K964" s="9">
        <v>303.15000000000055</v>
      </c>
      <c r="L964" s="9">
        <v>484.19999999999982</v>
      </c>
      <c r="N964" s="67">
        <f t="shared" si="28"/>
        <v>2892.5</v>
      </c>
      <c r="T964" s="63"/>
      <c r="U964" s="63"/>
      <c r="V964" s="347"/>
      <c r="W964" s="337"/>
      <c r="X964" s="63"/>
    </row>
    <row r="965" spans="1:24" ht="15">
      <c r="A965" s="28" t="s">
        <v>32</v>
      </c>
      <c r="B965" s="63" t="s">
        <v>153</v>
      </c>
      <c r="E965" s="9" t="s">
        <v>279</v>
      </c>
      <c r="F965" s="9" t="s">
        <v>279</v>
      </c>
      <c r="G965" s="9">
        <v>389.3</v>
      </c>
      <c r="H965" s="9">
        <v>514.60000000000036</v>
      </c>
      <c r="I965" s="9">
        <v>283.40000000000009</v>
      </c>
      <c r="J965" s="9">
        <v>408.90000000000146</v>
      </c>
      <c r="K965" s="217">
        <v>500.29999999999927</v>
      </c>
      <c r="L965" s="9">
        <v>608.30000000000018</v>
      </c>
      <c r="N965" s="67">
        <f t="shared" si="28"/>
        <v>2704.8000000000011</v>
      </c>
      <c r="P965" t="s">
        <v>293</v>
      </c>
      <c r="T965" s="277"/>
      <c r="U965" s="63"/>
      <c r="V965" s="347"/>
      <c r="W965" s="337"/>
      <c r="X965" s="63"/>
    </row>
    <row r="966" spans="1:24" ht="15">
      <c r="A966" s="28" t="s">
        <v>34</v>
      </c>
      <c r="B966" s="63" t="s">
        <v>162</v>
      </c>
      <c r="E966" s="9" t="s">
        <v>279</v>
      </c>
      <c r="F966" s="9" t="s">
        <v>279</v>
      </c>
      <c r="G966" s="9">
        <v>410.5</v>
      </c>
      <c r="H966" s="217">
        <v>640</v>
      </c>
      <c r="I966" s="9">
        <v>381.00000000000045</v>
      </c>
      <c r="J966" s="9">
        <v>300.10000000000082</v>
      </c>
      <c r="K966" s="9">
        <v>432.80000000000018</v>
      </c>
      <c r="L966" s="9">
        <v>522.49999999999909</v>
      </c>
      <c r="N966" s="67">
        <f t="shared" si="28"/>
        <v>2686.9000000000005</v>
      </c>
      <c r="P966" t="s">
        <v>288</v>
      </c>
      <c r="T966" s="63"/>
      <c r="U966" s="63"/>
      <c r="V966" s="360"/>
      <c r="W966" s="337"/>
      <c r="X966" s="63"/>
    </row>
    <row r="967" spans="1:24" ht="15">
      <c r="A967" s="28" t="s">
        <v>36</v>
      </c>
      <c r="B967" s="63" t="s">
        <v>748</v>
      </c>
      <c r="E967" s="9" t="s">
        <v>279</v>
      </c>
      <c r="F967" s="9" t="s">
        <v>279</v>
      </c>
      <c r="G967" s="9" t="s">
        <v>279</v>
      </c>
      <c r="H967" s="9">
        <v>598.05000000000064</v>
      </c>
      <c r="I967" s="9">
        <v>209.5</v>
      </c>
      <c r="J967" s="217">
        <v>615.09999999999945</v>
      </c>
      <c r="K967" s="9">
        <v>437.39999999999964</v>
      </c>
      <c r="L967" s="217">
        <v>791.70000000000073</v>
      </c>
      <c r="N967" s="67">
        <f t="shared" si="28"/>
        <v>2651.7500000000005</v>
      </c>
      <c r="P967" t="s">
        <v>290</v>
      </c>
      <c r="T967" s="63"/>
      <c r="U967" s="63"/>
      <c r="V967" s="360"/>
      <c r="W967" s="337"/>
      <c r="X967" s="63"/>
    </row>
    <row r="968" spans="1:24" ht="15">
      <c r="A968" s="28" t="s">
        <v>38</v>
      </c>
      <c r="B968" s="63" t="s">
        <v>771</v>
      </c>
      <c r="E968" s="9" t="s">
        <v>279</v>
      </c>
      <c r="F968" s="9" t="s">
        <v>279</v>
      </c>
      <c r="G968" s="9" t="s">
        <v>279</v>
      </c>
      <c r="H968" s="217">
        <v>620.99999999999909</v>
      </c>
      <c r="I968" s="9">
        <v>450.60000000000036</v>
      </c>
      <c r="J968" s="9">
        <v>542.19999999999891</v>
      </c>
      <c r="K968" s="9">
        <v>302.19999999999936</v>
      </c>
      <c r="L968" s="217">
        <v>700.39999999999964</v>
      </c>
      <c r="N968" s="67">
        <f t="shared" si="28"/>
        <v>2616.3999999999974</v>
      </c>
      <c r="P968" t="s">
        <v>323</v>
      </c>
      <c r="T968" s="277"/>
      <c r="U968" s="63"/>
      <c r="V968" s="348"/>
      <c r="W968" s="337"/>
      <c r="X968" s="63"/>
    </row>
    <row r="969" spans="1:24" ht="15">
      <c r="A969" s="28" t="s">
        <v>145</v>
      </c>
      <c r="B969" s="63" t="s">
        <v>790</v>
      </c>
      <c r="E969" s="9" t="s">
        <v>279</v>
      </c>
      <c r="F969" s="9" t="s">
        <v>279</v>
      </c>
      <c r="G969" s="9" t="s">
        <v>279</v>
      </c>
      <c r="H969" s="9">
        <v>571.14999999999964</v>
      </c>
      <c r="I969" s="217">
        <v>626.39999999999873</v>
      </c>
      <c r="J969" s="9">
        <v>592.20000000000073</v>
      </c>
      <c r="K969" s="9">
        <v>329.30000000000018</v>
      </c>
      <c r="L969" s="9">
        <v>489.00000000000182</v>
      </c>
      <c r="N969" s="67">
        <f t="shared" si="28"/>
        <v>2608.0500000000011</v>
      </c>
      <c r="P969" t="s">
        <v>284</v>
      </c>
      <c r="T969" s="277"/>
      <c r="U969" s="63"/>
      <c r="V969" s="347"/>
      <c r="W969" s="337"/>
      <c r="X969" s="63"/>
    </row>
    <row r="970" spans="1:24" ht="15">
      <c r="A970" s="28" t="s">
        <v>146</v>
      </c>
      <c r="B970" s="63" t="s">
        <v>762</v>
      </c>
      <c r="E970" s="9" t="s">
        <v>279</v>
      </c>
      <c r="F970" s="9" t="s">
        <v>279</v>
      </c>
      <c r="G970" s="9" t="s">
        <v>279</v>
      </c>
      <c r="H970" s="9">
        <v>482.25000000000045</v>
      </c>
      <c r="I970" s="217">
        <v>539.80000000000018</v>
      </c>
      <c r="J970" s="217">
        <v>639.79999999999882</v>
      </c>
      <c r="K970" s="9">
        <v>377.29999999999745</v>
      </c>
      <c r="L970" s="9">
        <v>520.19999999999982</v>
      </c>
      <c r="N970" s="67">
        <f t="shared" si="28"/>
        <v>2559.3499999999967</v>
      </c>
      <c r="P970" t="s">
        <v>323</v>
      </c>
      <c r="T970" s="277"/>
      <c r="U970" s="63"/>
      <c r="V970" s="347"/>
      <c r="W970" s="337"/>
      <c r="X970" s="63"/>
    </row>
    <row r="971" spans="1:24" ht="15">
      <c r="A971" s="28" t="s">
        <v>147</v>
      </c>
      <c r="B971" s="63" t="s">
        <v>796</v>
      </c>
      <c r="E971" s="9" t="s">
        <v>279</v>
      </c>
      <c r="F971" s="9" t="s">
        <v>279</v>
      </c>
      <c r="G971" s="9" t="s">
        <v>279</v>
      </c>
      <c r="H971" s="9">
        <v>510.99999999999909</v>
      </c>
      <c r="I971" s="9">
        <v>490.59999999999945</v>
      </c>
      <c r="J971" s="9">
        <v>384.5</v>
      </c>
      <c r="K971" s="9">
        <v>413.94999999999982</v>
      </c>
      <c r="L971" s="217">
        <v>710.80000000000018</v>
      </c>
      <c r="N971" s="67">
        <f t="shared" si="28"/>
        <v>2510.8499999999985</v>
      </c>
      <c r="P971" t="s">
        <v>293</v>
      </c>
      <c r="T971" s="63"/>
      <c r="U971" s="63"/>
      <c r="V971" s="360"/>
      <c r="W971" s="337"/>
      <c r="X971" s="63"/>
    </row>
    <row r="972" spans="1:24" ht="15">
      <c r="A972" s="28" t="s">
        <v>151</v>
      </c>
      <c r="B972" s="63" t="s">
        <v>144</v>
      </c>
      <c r="E972" s="9" t="s">
        <v>279</v>
      </c>
      <c r="F972" s="9">
        <v>207.1</v>
      </c>
      <c r="G972" s="9">
        <v>313.45</v>
      </c>
      <c r="H972" s="9">
        <v>367.75000000000136</v>
      </c>
      <c r="I972" s="217">
        <v>589.09999999999991</v>
      </c>
      <c r="J972" s="213">
        <v>673.09999999999991</v>
      </c>
      <c r="K972" s="9">
        <v>347.95000000000073</v>
      </c>
      <c r="L972" s="9" t="s">
        <v>279</v>
      </c>
      <c r="N972" s="67">
        <f t="shared" si="28"/>
        <v>2498.4500000000016</v>
      </c>
      <c r="P972" t="s">
        <v>309</v>
      </c>
      <c r="T972" s="277"/>
      <c r="U972" s="63"/>
      <c r="V972" s="347"/>
      <c r="W972" s="337"/>
      <c r="X972" s="63"/>
    </row>
    <row r="973" spans="1:24" ht="15">
      <c r="A973" s="28" t="s">
        <v>157</v>
      </c>
      <c r="B973" s="63" t="s">
        <v>39</v>
      </c>
      <c r="E973" s="9">
        <v>236.2</v>
      </c>
      <c r="F973" s="9">
        <v>462</v>
      </c>
      <c r="G973" s="9">
        <v>393</v>
      </c>
      <c r="H973" s="9">
        <v>498.15000000000055</v>
      </c>
      <c r="I973" s="9">
        <v>312.89999999999964</v>
      </c>
      <c r="J973" s="9">
        <v>250.60000000000082</v>
      </c>
      <c r="K973" s="9">
        <v>311.45000000000027</v>
      </c>
      <c r="L973" s="9" t="s">
        <v>279</v>
      </c>
      <c r="N973" s="67">
        <f t="shared" si="28"/>
        <v>2464.3000000000015</v>
      </c>
      <c r="T973" s="225"/>
      <c r="U973" s="63"/>
      <c r="V973" s="347"/>
      <c r="W973" s="337"/>
      <c r="X973" s="63"/>
    </row>
    <row r="974" spans="1:24" ht="15">
      <c r="A974" s="28" t="s">
        <v>159</v>
      </c>
      <c r="B974" s="63" t="s">
        <v>738</v>
      </c>
      <c r="E974" s="9" t="s">
        <v>279</v>
      </c>
      <c r="F974" s="9" t="s">
        <v>279</v>
      </c>
      <c r="G974" s="9" t="s">
        <v>279</v>
      </c>
      <c r="H974" s="217">
        <v>679.55000000000109</v>
      </c>
      <c r="I974" s="9">
        <v>359.79999999999973</v>
      </c>
      <c r="J974" s="9">
        <v>461.40000000000009</v>
      </c>
      <c r="K974" s="9">
        <v>333.20000000000027</v>
      </c>
      <c r="L974" s="9">
        <v>585.99999999999795</v>
      </c>
      <c r="N974" s="67">
        <f t="shared" si="28"/>
        <v>2419.9499999999989</v>
      </c>
      <c r="P974" t="s">
        <v>298</v>
      </c>
      <c r="T974" s="63"/>
      <c r="U974" s="63"/>
      <c r="V974" s="347"/>
      <c r="W974" s="337"/>
      <c r="X974" s="63"/>
    </row>
    <row r="975" spans="1:24" ht="15">
      <c r="A975" s="28" t="s">
        <v>160</v>
      </c>
      <c r="B975" s="63" t="s">
        <v>782</v>
      </c>
      <c r="E975" s="9" t="s">
        <v>279</v>
      </c>
      <c r="F975" s="9" t="s">
        <v>279</v>
      </c>
      <c r="G975" s="9" t="s">
        <v>279</v>
      </c>
      <c r="H975" s="9">
        <v>488.29999999999927</v>
      </c>
      <c r="I975" s="9">
        <v>455.60000000000082</v>
      </c>
      <c r="J975" s="9">
        <v>549.60000000000036</v>
      </c>
      <c r="K975" s="9">
        <v>257.75000000000045</v>
      </c>
      <c r="L975" s="9">
        <v>667.10000000000082</v>
      </c>
      <c r="N975" s="67">
        <f t="shared" si="28"/>
        <v>2418.3500000000017</v>
      </c>
      <c r="T975" s="277"/>
      <c r="U975" s="63"/>
      <c r="V975" s="347"/>
      <c r="W975" s="337"/>
      <c r="X975" s="63"/>
    </row>
    <row r="976" spans="1:24" ht="15">
      <c r="A976" s="28" t="s">
        <v>161</v>
      </c>
      <c r="B976" s="63" t="s">
        <v>763</v>
      </c>
      <c r="E976" s="9" t="s">
        <v>279</v>
      </c>
      <c r="F976" s="9" t="s">
        <v>279</v>
      </c>
      <c r="G976" s="9" t="s">
        <v>279</v>
      </c>
      <c r="H976" s="9">
        <v>506.09999999999945</v>
      </c>
      <c r="I976" s="9">
        <v>515.5</v>
      </c>
      <c r="J976" s="212">
        <v>711.10000000000036</v>
      </c>
      <c r="K976" s="9">
        <v>357</v>
      </c>
      <c r="L976" s="9">
        <v>282.00000000000091</v>
      </c>
      <c r="N976" s="67">
        <f t="shared" si="28"/>
        <v>2371.7000000000007</v>
      </c>
      <c r="P976" t="s">
        <v>301</v>
      </c>
      <c r="T976" s="63"/>
      <c r="U976" s="63"/>
      <c r="V976" s="360"/>
      <c r="W976" s="337"/>
      <c r="X976" s="63"/>
    </row>
    <row r="977" spans="1:24" ht="15">
      <c r="A977" s="28" t="s">
        <v>163</v>
      </c>
      <c r="B977" s="225" t="s">
        <v>1662</v>
      </c>
      <c r="C977" s="3"/>
      <c r="D977" s="3"/>
      <c r="E977" s="9" t="s">
        <v>279</v>
      </c>
      <c r="F977" s="9" t="s">
        <v>279</v>
      </c>
      <c r="G977" s="9" t="s">
        <v>279</v>
      </c>
      <c r="H977" s="9" t="s">
        <v>279</v>
      </c>
      <c r="I977" s="214">
        <v>670.40000000000055</v>
      </c>
      <c r="J977" s="217">
        <v>663.30000000000018</v>
      </c>
      <c r="K977" s="217">
        <v>482.80000000000109</v>
      </c>
      <c r="L977" s="9">
        <v>545.30000000000291</v>
      </c>
      <c r="N977" s="67">
        <f t="shared" si="28"/>
        <v>2361.8000000000047</v>
      </c>
      <c r="P977" t="s">
        <v>2559</v>
      </c>
      <c r="S977" s="216" t="s">
        <v>1765</v>
      </c>
      <c r="T977" s="277"/>
      <c r="U977" s="63"/>
      <c r="V977" s="348"/>
      <c r="W977" s="337"/>
      <c r="X977" s="63"/>
    </row>
    <row r="978" spans="1:24" ht="15">
      <c r="A978" s="28" t="s">
        <v>275</v>
      </c>
      <c r="B978" s="63" t="s">
        <v>757</v>
      </c>
      <c r="E978" s="9" t="s">
        <v>279</v>
      </c>
      <c r="F978" s="9" t="s">
        <v>279</v>
      </c>
      <c r="G978" s="9" t="s">
        <v>279</v>
      </c>
      <c r="H978" s="9">
        <v>595.69999999999982</v>
      </c>
      <c r="I978" s="9">
        <v>281.79999999999927</v>
      </c>
      <c r="J978" s="9">
        <v>550</v>
      </c>
      <c r="K978" s="9">
        <v>253.74999999999909</v>
      </c>
      <c r="L978" s="9">
        <v>673.50000000000102</v>
      </c>
      <c r="N978" s="67">
        <f t="shared" si="28"/>
        <v>2354.7499999999991</v>
      </c>
      <c r="T978" s="277"/>
      <c r="U978" s="63"/>
      <c r="V978" s="348"/>
      <c r="W978" s="337"/>
      <c r="X978" s="63"/>
    </row>
    <row r="979" spans="1:24" ht="15">
      <c r="A979" s="28" t="s">
        <v>276</v>
      </c>
      <c r="B979" s="63" t="s">
        <v>1</v>
      </c>
      <c r="E979" s="9">
        <v>51.8</v>
      </c>
      <c r="F979" s="9">
        <v>303.39999999999998</v>
      </c>
      <c r="G979" s="9">
        <v>191.2</v>
      </c>
      <c r="H979" s="9">
        <v>223.19999999999936</v>
      </c>
      <c r="I979" s="9">
        <v>363.00000000000045</v>
      </c>
      <c r="J979" s="9">
        <v>266.54999999999927</v>
      </c>
      <c r="K979" s="9">
        <v>306.49999999999955</v>
      </c>
      <c r="L979" s="9">
        <v>592.59999999999991</v>
      </c>
      <c r="N979" s="67">
        <f t="shared" si="28"/>
        <v>2298.2499999999986</v>
      </c>
      <c r="T979" s="63"/>
      <c r="U979" s="63"/>
      <c r="V979" s="347"/>
      <c r="W979" s="337"/>
      <c r="X979" s="63"/>
    </row>
    <row r="980" spans="1:24" ht="15">
      <c r="A980" s="28" t="s">
        <v>277</v>
      </c>
      <c r="B980" s="63" t="s">
        <v>753</v>
      </c>
      <c r="E980" s="9" t="s">
        <v>279</v>
      </c>
      <c r="F980" s="9" t="s">
        <v>279</v>
      </c>
      <c r="G980" s="9" t="s">
        <v>279</v>
      </c>
      <c r="H980" s="9">
        <v>406.00000000000091</v>
      </c>
      <c r="I980" s="9">
        <v>504.80000000000064</v>
      </c>
      <c r="J980" s="9">
        <v>557.59999999999991</v>
      </c>
      <c r="K980" s="9">
        <v>404.39999999999964</v>
      </c>
      <c r="L980" s="9">
        <v>413.99999999999955</v>
      </c>
      <c r="N980" s="67">
        <f t="shared" ref="N980:N1011" si="29">SUM(E980:L980)</f>
        <v>2286.8000000000006</v>
      </c>
      <c r="T980" s="277"/>
      <c r="U980" s="63"/>
      <c r="V980" s="347"/>
      <c r="W980" s="337"/>
      <c r="X980" s="63"/>
    </row>
    <row r="981" spans="1:24" ht="15">
      <c r="A981" s="28" t="s">
        <v>278</v>
      </c>
      <c r="B981" s="28" t="s">
        <v>734</v>
      </c>
      <c r="E981" s="9" t="s">
        <v>279</v>
      </c>
      <c r="F981" s="9" t="s">
        <v>279</v>
      </c>
      <c r="G981" s="9" t="s">
        <v>279</v>
      </c>
      <c r="H981" s="9">
        <v>618</v>
      </c>
      <c r="I981" s="9">
        <v>211.19999999999936</v>
      </c>
      <c r="J981" s="9">
        <v>431.00000000000045</v>
      </c>
      <c r="K981" s="9">
        <v>407.5</v>
      </c>
      <c r="L981" s="9">
        <v>584.29999999999973</v>
      </c>
      <c r="N981" s="67">
        <f t="shared" si="29"/>
        <v>2251.9999999999995</v>
      </c>
      <c r="T981" s="63"/>
      <c r="U981" s="63"/>
      <c r="V981" s="360"/>
      <c r="W981" s="337"/>
      <c r="X981" s="63"/>
    </row>
    <row r="982" spans="1:24" ht="15">
      <c r="A982" s="28" t="s">
        <v>735</v>
      </c>
      <c r="B982" s="63" t="s">
        <v>19</v>
      </c>
      <c r="E982" s="9">
        <v>155.80000000000001</v>
      </c>
      <c r="F982" s="9">
        <v>481</v>
      </c>
      <c r="G982" s="217">
        <v>495.7</v>
      </c>
      <c r="H982" s="9">
        <v>450</v>
      </c>
      <c r="I982" s="9">
        <v>175.40000000000009</v>
      </c>
      <c r="J982" s="9">
        <v>462.80000000000018</v>
      </c>
      <c r="K982" s="9" t="s">
        <v>279</v>
      </c>
      <c r="L982" s="9" t="s">
        <v>279</v>
      </c>
      <c r="N982" s="67">
        <f t="shared" si="29"/>
        <v>2220.7000000000003</v>
      </c>
      <c r="P982" t="s">
        <v>285</v>
      </c>
      <c r="T982" s="277"/>
      <c r="U982" s="63"/>
      <c r="V982" s="348"/>
      <c r="W982" s="337"/>
      <c r="X982" s="63"/>
    </row>
    <row r="983" spans="1:24" ht="15">
      <c r="A983" s="28" t="s">
        <v>736</v>
      </c>
      <c r="B983" s="229" t="s">
        <v>1656</v>
      </c>
      <c r="C983" s="3"/>
      <c r="D983" s="3"/>
      <c r="E983" s="9" t="s">
        <v>279</v>
      </c>
      <c r="F983" s="9" t="s">
        <v>279</v>
      </c>
      <c r="G983" s="9" t="s">
        <v>279</v>
      </c>
      <c r="H983" s="9" t="s">
        <v>279</v>
      </c>
      <c r="I983" s="9">
        <v>398.30000000000109</v>
      </c>
      <c r="J983" s="9">
        <v>594.39999999999873</v>
      </c>
      <c r="K983" s="217">
        <v>550.25000000000182</v>
      </c>
      <c r="L983" s="9">
        <v>677.09999999999945</v>
      </c>
      <c r="N983" s="67">
        <f t="shared" si="29"/>
        <v>2220.0500000000011</v>
      </c>
      <c r="P983" t="s">
        <v>284</v>
      </c>
      <c r="T983" s="277"/>
      <c r="U983" s="63"/>
      <c r="V983" s="347"/>
      <c r="W983" s="337"/>
      <c r="X983" s="63"/>
    </row>
    <row r="984" spans="1:24" ht="15">
      <c r="A984" s="28" t="s">
        <v>737</v>
      </c>
      <c r="B984" s="63" t="s">
        <v>779</v>
      </c>
      <c r="E984" s="9" t="s">
        <v>279</v>
      </c>
      <c r="F984" s="9" t="s">
        <v>279</v>
      </c>
      <c r="G984" s="9" t="s">
        <v>279</v>
      </c>
      <c r="H984" s="9">
        <v>560.39999999999782</v>
      </c>
      <c r="I984" s="217">
        <v>616.60000000000218</v>
      </c>
      <c r="J984" s="9">
        <v>374.80000000000018</v>
      </c>
      <c r="K984" s="9">
        <v>271.199999999998</v>
      </c>
      <c r="L984" s="9">
        <v>376.39999999999964</v>
      </c>
      <c r="N984" s="67">
        <f t="shared" si="29"/>
        <v>2199.3999999999978</v>
      </c>
      <c r="P984" t="s">
        <v>298</v>
      </c>
      <c r="T984" s="63"/>
      <c r="U984" s="63"/>
      <c r="V984" s="347"/>
      <c r="W984" s="337"/>
      <c r="X984" s="63"/>
    </row>
    <row r="985" spans="1:24" ht="15">
      <c r="A985" s="28" t="s">
        <v>739</v>
      </c>
      <c r="B985" s="63" t="s">
        <v>778</v>
      </c>
      <c r="E985" s="9" t="s">
        <v>279</v>
      </c>
      <c r="F985" s="9" t="s">
        <v>279</v>
      </c>
      <c r="G985" s="9" t="s">
        <v>279</v>
      </c>
      <c r="H985" s="9">
        <v>517.05000000000109</v>
      </c>
      <c r="I985" s="9">
        <v>458.60000000000173</v>
      </c>
      <c r="J985" s="9">
        <v>493.20000000000073</v>
      </c>
      <c r="K985" s="9">
        <v>292.29999999999927</v>
      </c>
      <c r="L985" s="9">
        <v>432.300000000002</v>
      </c>
      <c r="N985" s="67">
        <f t="shared" si="29"/>
        <v>2193.4500000000048</v>
      </c>
      <c r="T985" s="63"/>
      <c r="U985" s="63"/>
      <c r="V985" s="347"/>
      <c r="W985" s="337"/>
      <c r="X985" s="63"/>
    </row>
    <row r="986" spans="1:24" ht="15">
      <c r="A986" s="28" t="s">
        <v>745</v>
      </c>
      <c r="B986" s="63" t="s">
        <v>155</v>
      </c>
      <c r="E986" s="9" t="s">
        <v>279</v>
      </c>
      <c r="F986" s="9" t="s">
        <v>279</v>
      </c>
      <c r="G986" s="9">
        <v>255.5</v>
      </c>
      <c r="H986" s="9">
        <v>268.599999999999</v>
      </c>
      <c r="I986" s="9">
        <v>475.50000000000045</v>
      </c>
      <c r="J986" s="9">
        <v>387.09999999999991</v>
      </c>
      <c r="K986" s="9">
        <v>370.60000000000036</v>
      </c>
      <c r="L986" s="9">
        <v>418.30000000000109</v>
      </c>
      <c r="N986" s="67">
        <f t="shared" si="29"/>
        <v>2175.6000000000008</v>
      </c>
      <c r="T986" s="63"/>
      <c r="U986" s="63"/>
      <c r="V986" s="360"/>
      <c r="W986" s="337"/>
      <c r="X986" s="63"/>
    </row>
    <row r="987" spans="1:24" ht="15">
      <c r="A987" s="28" t="s">
        <v>747</v>
      </c>
      <c r="B987" s="229" t="s">
        <v>1659</v>
      </c>
      <c r="C987" s="3"/>
      <c r="D987" s="3"/>
      <c r="E987" s="9" t="s">
        <v>279</v>
      </c>
      <c r="F987" s="9" t="s">
        <v>279</v>
      </c>
      <c r="G987" s="9" t="s">
        <v>279</v>
      </c>
      <c r="H987" s="9" t="s">
        <v>279</v>
      </c>
      <c r="I987" s="9">
        <v>464.89999999999964</v>
      </c>
      <c r="J987" s="9">
        <v>575.19999999999891</v>
      </c>
      <c r="K987" s="213">
        <v>563.20000000000073</v>
      </c>
      <c r="L987" s="9">
        <v>554.49999999999909</v>
      </c>
      <c r="N987" s="67">
        <f t="shared" si="29"/>
        <v>2157.7999999999984</v>
      </c>
      <c r="P987" t="s">
        <v>283</v>
      </c>
      <c r="T987" s="63"/>
      <c r="U987" s="63"/>
      <c r="V987" s="360"/>
      <c r="W987" s="337"/>
      <c r="X987" s="63"/>
    </row>
    <row r="988" spans="1:24" ht="15">
      <c r="A988" s="28" t="s">
        <v>750</v>
      </c>
      <c r="B988" s="63" t="s">
        <v>746</v>
      </c>
      <c r="E988" s="9" t="s">
        <v>279</v>
      </c>
      <c r="F988" s="9" t="s">
        <v>279</v>
      </c>
      <c r="G988" s="9" t="s">
        <v>279</v>
      </c>
      <c r="H988" s="9">
        <v>450.55000000000018</v>
      </c>
      <c r="I988" s="9">
        <v>361.19999999999936</v>
      </c>
      <c r="J988" s="9">
        <v>526.99999999999955</v>
      </c>
      <c r="K988" s="9">
        <v>302.14999999999964</v>
      </c>
      <c r="L988" s="9">
        <v>515.050000000002</v>
      </c>
      <c r="N988" s="67">
        <f t="shared" si="29"/>
        <v>2155.9500000000007</v>
      </c>
      <c r="T988" s="63"/>
      <c r="U988" s="63"/>
      <c r="V988" s="360"/>
      <c r="W988" s="337"/>
      <c r="X988" s="63"/>
    </row>
    <row r="989" spans="1:24" ht="15">
      <c r="A989" s="28" t="s">
        <v>751</v>
      </c>
      <c r="B989" s="63" t="s">
        <v>156</v>
      </c>
      <c r="E989" s="9" t="s">
        <v>279</v>
      </c>
      <c r="F989" s="9" t="s">
        <v>279</v>
      </c>
      <c r="G989" s="9">
        <v>197.45</v>
      </c>
      <c r="H989" s="9">
        <v>498.59999999999945</v>
      </c>
      <c r="I989" s="9">
        <v>498.5</v>
      </c>
      <c r="J989" s="9">
        <v>497.19999999999982</v>
      </c>
      <c r="K989" s="9">
        <v>423.25</v>
      </c>
      <c r="L989" s="9" t="s">
        <v>279</v>
      </c>
      <c r="N989" s="67">
        <f t="shared" si="29"/>
        <v>2114.9999999999991</v>
      </c>
      <c r="T989" s="225"/>
      <c r="U989" s="63"/>
      <c r="V989" s="347"/>
      <c r="W989" s="337"/>
      <c r="X989" s="63"/>
    </row>
    <row r="990" spans="1:24" ht="15">
      <c r="A990" s="28" t="s">
        <v>754</v>
      </c>
      <c r="B990" s="63" t="s">
        <v>800</v>
      </c>
      <c r="E990" s="9" t="s">
        <v>279</v>
      </c>
      <c r="F990" s="9" t="s">
        <v>279</v>
      </c>
      <c r="G990" s="9" t="s">
        <v>279</v>
      </c>
      <c r="H990" s="9">
        <v>416.55000000000064</v>
      </c>
      <c r="I990" s="9">
        <v>476.79999999999882</v>
      </c>
      <c r="J990" s="9">
        <v>395.19999999999891</v>
      </c>
      <c r="K990" s="9">
        <v>207.89999999999873</v>
      </c>
      <c r="L990" s="9">
        <v>586.05000000000018</v>
      </c>
      <c r="N990" s="67">
        <f t="shared" si="29"/>
        <v>2082.4999999999973</v>
      </c>
      <c r="T990" s="63"/>
      <c r="U990" s="63"/>
      <c r="V990" s="360"/>
      <c r="W990" s="337"/>
      <c r="X990" s="63"/>
    </row>
    <row r="991" spans="1:24" ht="15">
      <c r="A991" s="28" t="s">
        <v>756</v>
      </c>
      <c r="B991" s="63" t="s">
        <v>755</v>
      </c>
      <c r="E991" s="9" t="s">
        <v>279</v>
      </c>
      <c r="F991" s="9" t="s">
        <v>279</v>
      </c>
      <c r="G991" s="9" t="s">
        <v>279</v>
      </c>
      <c r="H991" s="9">
        <v>574.70000000000073</v>
      </c>
      <c r="I991" s="9">
        <v>339.19999999999982</v>
      </c>
      <c r="J991" s="9">
        <v>357.50000000000091</v>
      </c>
      <c r="K991" s="9">
        <v>301.34999999999991</v>
      </c>
      <c r="L991" s="9">
        <v>485.90000000000009</v>
      </c>
      <c r="N991" s="67">
        <f t="shared" si="29"/>
        <v>2058.6500000000015</v>
      </c>
      <c r="T991" s="277"/>
      <c r="U991" s="63"/>
      <c r="V991" s="347"/>
      <c r="W991" s="337"/>
      <c r="X991" s="63"/>
    </row>
    <row r="992" spans="1:24" ht="15">
      <c r="A992" s="28" t="s">
        <v>761</v>
      </c>
      <c r="B992" s="229" t="s">
        <v>1647</v>
      </c>
      <c r="C992" s="3"/>
      <c r="D992" s="3"/>
      <c r="E992" s="9" t="s">
        <v>279</v>
      </c>
      <c r="F992" s="9" t="s">
        <v>279</v>
      </c>
      <c r="G992" s="9" t="s">
        <v>279</v>
      </c>
      <c r="H992" s="9" t="s">
        <v>279</v>
      </c>
      <c r="I992" s="9">
        <v>458.39999999999918</v>
      </c>
      <c r="J992" s="9">
        <v>520.79999999999836</v>
      </c>
      <c r="K992" s="9">
        <v>353.20000000000073</v>
      </c>
      <c r="L992" s="9">
        <v>660.99999999999818</v>
      </c>
      <c r="N992" s="67">
        <f t="shared" si="29"/>
        <v>1993.3999999999965</v>
      </c>
      <c r="T992" s="277"/>
      <c r="U992" s="63"/>
      <c r="V992" s="347"/>
      <c r="W992" s="337"/>
      <c r="X992" s="63"/>
    </row>
    <row r="993" spans="1:24" ht="15">
      <c r="A993" s="28" t="s">
        <v>765</v>
      </c>
      <c r="B993" s="229" t="s">
        <v>1652</v>
      </c>
      <c r="C993" s="3"/>
      <c r="D993" s="3"/>
      <c r="E993" s="9" t="s">
        <v>279</v>
      </c>
      <c r="F993" s="9" t="s">
        <v>279</v>
      </c>
      <c r="G993" s="9" t="s">
        <v>279</v>
      </c>
      <c r="H993" s="9" t="s">
        <v>279</v>
      </c>
      <c r="I993" s="9">
        <v>404.00000000000091</v>
      </c>
      <c r="J993" s="9">
        <v>532.10000000000036</v>
      </c>
      <c r="K993" s="217">
        <v>501.89999999999873</v>
      </c>
      <c r="L993" s="9">
        <v>547.84999999999854</v>
      </c>
      <c r="N993" s="67">
        <f t="shared" si="29"/>
        <v>1985.8499999999985</v>
      </c>
      <c r="P993" t="s">
        <v>298</v>
      </c>
      <c r="T993" s="63"/>
      <c r="U993" s="63"/>
      <c r="V993" s="347"/>
      <c r="W993" s="337"/>
      <c r="X993" s="63"/>
    </row>
    <row r="994" spans="1:24" ht="15">
      <c r="A994" s="28" t="s">
        <v>766</v>
      </c>
      <c r="B994" s="63" t="s">
        <v>788</v>
      </c>
      <c r="E994" s="9" t="s">
        <v>279</v>
      </c>
      <c r="F994" s="9" t="s">
        <v>279</v>
      </c>
      <c r="G994" s="9" t="s">
        <v>279</v>
      </c>
      <c r="H994" s="9">
        <v>577.60000000000036</v>
      </c>
      <c r="I994" s="9">
        <v>337.00000000000136</v>
      </c>
      <c r="J994" s="9">
        <v>589.04999999999927</v>
      </c>
      <c r="K994" s="9">
        <v>340.50000000000136</v>
      </c>
      <c r="L994" s="9">
        <v>98.399999999999181</v>
      </c>
      <c r="N994" s="67">
        <f t="shared" si="29"/>
        <v>1942.5500000000015</v>
      </c>
      <c r="T994" s="63"/>
      <c r="U994" s="63"/>
      <c r="V994" s="347"/>
      <c r="W994" s="337"/>
      <c r="X994" s="63"/>
    </row>
    <row r="995" spans="1:24" ht="15">
      <c r="A995" s="28" t="s">
        <v>767</v>
      </c>
      <c r="B995" s="63" t="s">
        <v>749</v>
      </c>
      <c r="E995" s="9" t="s">
        <v>279</v>
      </c>
      <c r="F995" s="9" t="s">
        <v>279</v>
      </c>
      <c r="G995" s="9" t="s">
        <v>279</v>
      </c>
      <c r="H995" s="9">
        <v>370.59999999999991</v>
      </c>
      <c r="I995" s="9">
        <v>383.49999999999955</v>
      </c>
      <c r="J995" s="9">
        <v>413.5</v>
      </c>
      <c r="K995" s="9">
        <v>288.09999999999945</v>
      </c>
      <c r="L995" s="9">
        <v>451.5</v>
      </c>
      <c r="N995" s="67">
        <f t="shared" si="29"/>
        <v>1907.1999999999989</v>
      </c>
      <c r="T995" s="63"/>
      <c r="U995" s="63"/>
      <c r="V995" s="347"/>
      <c r="W995" s="337"/>
      <c r="X995" s="63"/>
    </row>
    <row r="996" spans="1:24" ht="15">
      <c r="A996" s="28" t="s">
        <v>773</v>
      </c>
      <c r="B996" s="63" t="s">
        <v>783</v>
      </c>
      <c r="E996" s="9" t="s">
        <v>279</v>
      </c>
      <c r="F996" s="9" t="s">
        <v>279</v>
      </c>
      <c r="G996" s="9" t="s">
        <v>279</v>
      </c>
      <c r="H996" s="9">
        <v>403.40000000000009</v>
      </c>
      <c r="I996" s="9">
        <v>281.09999999999945</v>
      </c>
      <c r="J996" s="9">
        <v>434.50000000000136</v>
      </c>
      <c r="K996" s="9">
        <v>260.55000000000018</v>
      </c>
      <c r="L996" s="9">
        <v>437.79999999999927</v>
      </c>
      <c r="N996" s="67">
        <f t="shared" si="29"/>
        <v>1817.3500000000004</v>
      </c>
      <c r="T996" s="277"/>
      <c r="U996" s="63"/>
      <c r="V996" s="348"/>
      <c r="W996" s="337"/>
      <c r="X996" s="63"/>
    </row>
    <row r="997" spans="1:24" ht="15">
      <c r="A997" s="28" t="s">
        <v>781</v>
      </c>
      <c r="B997" s="229" t="s">
        <v>1654</v>
      </c>
      <c r="C997" s="3"/>
      <c r="D997" s="3"/>
      <c r="E997" s="9" t="s">
        <v>279</v>
      </c>
      <c r="F997" s="9" t="s">
        <v>279</v>
      </c>
      <c r="G997" s="9" t="s">
        <v>279</v>
      </c>
      <c r="H997" s="9" t="s">
        <v>279</v>
      </c>
      <c r="I997" s="9">
        <v>405.90000000000009</v>
      </c>
      <c r="J997" s="9">
        <v>412.80000000000064</v>
      </c>
      <c r="K997" s="9">
        <v>334.70000000000073</v>
      </c>
      <c r="L997" s="9">
        <v>653.10000000000127</v>
      </c>
      <c r="N997" s="67">
        <f t="shared" si="29"/>
        <v>1806.5000000000027</v>
      </c>
      <c r="T997" s="277"/>
      <c r="U997" s="63"/>
      <c r="V997" s="347"/>
      <c r="W997" s="337"/>
      <c r="X997" s="63"/>
    </row>
    <row r="998" spans="1:24" ht="15">
      <c r="A998" s="28" t="s">
        <v>785</v>
      </c>
      <c r="B998" s="63" t="s">
        <v>764</v>
      </c>
      <c r="E998" s="9" t="s">
        <v>279</v>
      </c>
      <c r="F998" s="9" t="s">
        <v>279</v>
      </c>
      <c r="G998" s="9" t="s">
        <v>279</v>
      </c>
      <c r="H998" s="9">
        <v>396.00000000000182</v>
      </c>
      <c r="I998" s="9">
        <v>299.90000000000009</v>
      </c>
      <c r="J998" s="9">
        <v>513.59999999999854</v>
      </c>
      <c r="K998" s="9">
        <v>253.09999999999991</v>
      </c>
      <c r="L998" s="9">
        <v>304.49999999999909</v>
      </c>
      <c r="N998" s="67">
        <f t="shared" si="29"/>
        <v>1767.0999999999995</v>
      </c>
      <c r="T998" s="63"/>
      <c r="U998" s="63"/>
      <c r="V998" s="360"/>
      <c r="W998" s="337"/>
      <c r="X998" s="63"/>
    </row>
    <row r="999" spans="1:24" ht="15">
      <c r="A999" s="28" t="s">
        <v>786</v>
      </c>
      <c r="B999" s="28" t="s">
        <v>728</v>
      </c>
      <c r="E999" s="9" t="s">
        <v>279</v>
      </c>
      <c r="F999" s="9" t="s">
        <v>279</v>
      </c>
      <c r="G999" s="9" t="s">
        <v>279</v>
      </c>
      <c r="H999" s="9">
        <v>400.50000000000136</v>
      </c>
      <c r="I999" s="9">
        <v>362.59999999999991</v>
      </c>
      <c r="J999" s="9">
        <v>138.60000000000036</v>
      </c>
      <c r="K999" s="9">
        <v>386.34999999999945</v>
      </c>
      <c r="L999" s="9">
        <v>454.99999999999909</v>
      </c>
      <c r="N999" s="67">
        <f t="shared" si="29"/>
        <v>1743.0500000000002</v>
      </c>
      <c r="T999" s="277"/>
      <c r="U999" s="63"/>
      <c r="V999" s="347"/>
      <c r="W999" s="337"/>
      <c r="X999" s="63"/>
    </row>
    <row r="1000" spans="1:24" ht="15">
      <c r="A1000" s="28" t="s">
        <v>787</v>
      </c>
      <c r="B1000" s="63" t="s">
        <v>35</v>
      </c>
      <c r="E1000" s="9">
        <v>257</v>
      </c>
      <c r="F1000" s="217">
        <v>554.5</v>
      </c>
      <c r="G1000" s="9">
        <v>281</v>
      </c>
      <c r="H1000" s="9">
        <v>293.69999999999982</v>
      </c>
      <c r="I1000" s="9">
        <v>353.29999999999973</v>
      </c>
      <c r="J1000" s="9" t="s">
        <v>279</v>
      </c>
      <c r="K1000" s="9" t="s">
        <v>279</v>
      </c>
      <c r="L1000" s="9" t="s">
        <v>279</v>
      </c>
      <c r="N1000" s="67">
        <f t="shared" si="29"/>
        <v>1739.4999999999995</v>
      </c>
      <c r="P1000" t="s">
        <v>294</v>
      </c>
      <c r="T1000" s="225"/>
      <c r="U1000" s="63"/>
      <c r="V1000" s="347"/>
      <c r="W1000" s="337"/>
      <c r="X1000" s="63"/>
    </row>
    <row r="1001" spans="1:24" ht="15">
      <c r="A1001" s="28" t="s">
        <v>793</v>
      </c>
      <c r="B1001" s="63" t="s">
        <v>29</v>
      </c>
      <c r="E1001" s="217">
        <v>340.6</v>
      </c>
      <c r="F1001" s="9">
        <v>308.7</v>
      </c>
      <c r="G1001" s="9">
        <v>413.3</v>
      </c>
      <c r="H1001" s="9" t="s">
        <v>279</v>
      </c>
      <c r="I1001" s="9" t="s">
        <v>279</v>
      </c>
      <c r="J1001" s="217">
        <v>651.29999999999973</v>
      </c>
      <c r="K1001" s="9" t="s">
        <v>279</v>
      </c>
      <c r="L1001" s="9" t="s">
        <v>279</v>
      </c>
      <c r="N1001" s="67">
        <f t="shared" si="29"/>
        <v>1713.8999999999996</v>
      </c>
      <c r="P1001" t="s">
        <v>317</v>
      </c>
      <c r="T1001" s="63"/>
      <c r="U1001" s="63"/>
      <c r="V1001" s="347"/>
      <c r="W1001" s="337"/>
      <c r="X1001" s="63"/>
    </row>
    <row r="1002" spans="1:24" ht="15">
      <c r="A1002" s="28" t="s">
        <v>794</v>
      </c>
      <c r="B1002" s="229" t="s">
        <v>1653</v>
      </c>
      <c r="C1002" s="3"/>
      <c r="D1002" s="3"/>
      <c r="E1002" s="9" t="s">
        <v>279</v>
      </c>
      <c r="F1002" s="9" t="s">
        <v>279</v>
      </c>
      <c r="G1002" s="9" t="s">
        <v>279</v>
      </c>
      <c r="H1002" s="9" t="s">
        <v>279</v>
      </c>
      <c r="I1002" s="9">
        <v>302.60000000000036</v>
      </c>
      <c r="J1002" s="9">
        <v>396.29999999999927</v>
      </c>
      <c r="K1002" s="9">
        <v>386.40000000000055</v>
      </c>
      <c r="L1002" s="9">
        <v>623.25000000000182</v>
      </c>
      <c r="N1002" s="67">
        <f t="shared" si="29"/>
        <v>1708.550000000002</v>
      </c>
      <c r="T1002" s="63"/>
      <c r="U1002" s="63"/>
      <c r="V1002" s="360"/>
      <c r="W1002" s="337"/>
      <c r="X1002" s="63"/>
    </row>
    <row r="1003" spans="1:24" ht="15">
      <c r="A1003" s="28" t="s">
        <v>795</v>
      </c>
      <c r="B1003" s="229" t="s">
        <v>1661</v>
      </c>
      <c r="C1003" s="3"/>
      <c r="D1003" s="3"/>
      <c r="E1003" s="9" t="s">
        <v>279</v>
      </c>
      <c r="F1003" s="9" t="s">
        <v>279</v>
      </c>
      <c r="G1003" s="9" t="s">
        <v>279</v>
      </c>
      <c r="H1003" s="9" t="s">
        <v>279</v>
      </c>
      <c r="I1003" s="212">
        <v>663.39999999999873</v>
      </c>
      <c r="J1003" s="217">
        <v>668.20000000000255</v>
      </c>
      <c r="K1003" s="9">
        <v>360.19999999999982</v>
      </c>
      <c r="L1003" s="9" t="s">
        <v>279</v>
      </c>
      <c r="N1003" s="67">
        <f t="shared" si="29"/>
        <v>1691.8000000000011</v>
      </c>
      <c r="P1003" t="s">
        <v>354</v>
      </c>
      <c r="T1003" s="63"/>
      <c r="U1003" s="63"/>
      <c r="V1003" s="360"/>
      <c r="W1003" s="337"/>
      <c r="X1003" s="63"/>
    </row>
    <row r="1004" spans="1:24" ht="15">
      <c r="A1004" s="28" t="s">
        <v>797</v>
      </c>
      <c r="B1004" s="277" t="s">
        <v>2006</v>
      </c>
      <c r="C1004" s="3"/>
      <c r="D1004" s="3"/>
      <c r="E1004" s="9" t="s">
        <v>279</v>
      </c>
      <c r="F1004" s="9" t="s">
        <v>279</v>
      </c>
      <c r="G1004" s="9" t="s">
        <v>279</v>
      </c>
      <c r="H1004" s="9" t="s">
        <v>279</v>
      </c>
      <c r="I1004" s="9" t="s">
        <v>279</v>
      </c>
      <c r="J1004" s="9">
        <v>532.99999999999864</v>
      </c>
      <c r="K1004" s="217">
        <v>536.10000000000036</v>
      </c>
      <c r="L1004" s="9">
        <v>609.60000000000127</v>
      </c>
      <c r="N1004" s="67">
        <f t="shared" si="29"/>
        <v>1678.7000000000003</v>
      </c>
      <c r="P1004" t="s">
        <v>285</v>
      </c>
      <c r="T1004" s="63"/>
      <c r="U1004" s="63"/>
      <c r="V1004" s="347"/>
      <c r="W1004" s="337"/>
      <c r="X1004" s="63"/>
    </row>
    <row r="1005" spans="1:24" ht="15">
      <c r="A1005" s="28" t="s">
        <v>798</v>
      </c>
      <c r="B1005" s="28" t="s">
        <v>733</v>
      </c>
      <c r="E1005" s="9" t="s">
        <v>279</v>
      </c>
      <c r="F1005" s="9" t="s">
        <v>279</v>
      </c>
      <c r="G1005" s="9" t="s">
        <v>279</v>
      </c>
      <c r="H1005" s="9">
        <v>346.49999999999864</v>
      </c>
      <c r="I1005" s="9">
        <v>232.90000000000055</v>
      </c>
      <c r="J1005" s="9">
        <v>304.69999999999982</v>
      </c>
      <c r="K1005" s="9">
        <v>420.69999999999891</v>
      </c>
      <c r="L1005" s="9">
        <v>341.60000000000036</v>
      </c>
      <c r="N1005" s="67">
        <f t="shared" si="29"/>
        <v>1646.3999999999983</v>
      </c>
      <c r="T1005" s="277"/>
      <c r="U1005" s="63"/>
      <c r="V1005" s="347"/>
      <c r="W1005" s="337"/>
      <c r="X1005" s="63"/>
    </row>
    <row r="1006" spans="1:24" ht="15">
      <c r="A1006" s="28" t="s">
        <v>799</v>
      </c>
      <c r="B1006" s="63" t="s">
        <v>4</v>
      </c>
      <c r="E1006" s="217">
        <v>284</v>
      </c>
      <c r="F1006" s="9">
        <v>212.5</v>
      </c>
      <c r="G1006" s="217">
        <v>439.1</v>
      </c>
      <c r="H1006" s="9">
        <v>393.30000000000064</v>
      </c>
      <c r="I1006" s="9">
        <v>296.69999999999982</v>
      </c>
      <c r="J1006" s="9" t="s">
        <v>279</v>
      </c>
      <c r="K1006" s="9" t="s">
        <v>279</v>
      </c>
      <c r="L1006" s="9" t="s">
        <v>279</v>
      </c>
      <c r="N1006" s="67">
        <f t="shared" si="29"/>
        <v>1625.6000000000004</v>
      </c>
      <c r="P1006" t="s">
        <v>318</v>
      </c>
      <c r="T1006" s="63"/>
      <c r="U1006" s="63"/>
      <c r="V1006" s="347"/>
      <c r="W1006" s="337"/>
      <c r="X1006" s="63"/>
    </row>
    <row r="1007" spans="1:24" ht="15">
      <c r="A1007" s="28" t="s">
        <v>802</v>
      </c>
      <c r="B1007" s="229" t="s">
        <v>1660</v>
      </c>
      <c r="C1007" s="3"/>
      <c r="D1007" s="3"/>
      <c r="E1007" s="9" t="s">
        <v>279</v>
      </c>
      <c r="F1007" s="9" t="s">
        <v>279</v>
      </c>
      <c r="G1007" s="9" t="s">
        <v>279</v>
      </c>
      <c r="H1007" s="9" t="s">
        <v>279</v>
      </c>
      <c r="I1007" s="9">
        <v>357.70000000000118</v>
      </c>
      <c r="J1007" s="9">
        <v>336.69999999999936</v>
      </c>
      <c r="K1007" s="9">
        <v>376.85000000000218</v>
      </c>
      <c r="L1007" s="9">
        <v>549.69999999999982</v>
      </c>
      <c r="N1007" s="67">
        <f t="shared" si="29"/>
        <v>1620.9500000000025</v>
      </c>
      <c r="T1007" s="225"/>
      <c r="U1007" s="63"/>
      <c r="V1007" s="347"/>
      <c r="W1007" s="337"/>
      <c r="X1007" s="63"/>
    </row>
    <row r="1008" spans="1:24" ht="15">
      <c r="A1008" s="28" t="s">
        <v>896</v>
      </c>
      <c r="B1008" s="229" t="s">
        <v>1655</v>
      </c>
      <c r="C1008" s="3"/>
      <c r="D1008" s="3"/>
      <c r="E1008" s="9" t="s">
        <v>279</v>
      </c>
      <c r="F1008" s="9" t="s">
        <v>279</v>
      </c>
      <c r="G1008" s="9" t="s">
        <v>279</v>
      </c>
      <c r="H1008" s="9" t="s">
        <v>279</v>
      </c>
      <c r="I1008" s="9">
        <v>209.49999999999909</v>
      </c>
      <c r="J1008" s="9">
        <v>450.69999999999982</v>
      </c>
      <c r="K1008" s="9">
        <v>353.84999999999854</v>
      </c>
      <c r="L1008" s="9">
        <v>473.79999999999927</v>
      </c>
      <c r="N1008" s="67">
        <f t="shared" si="29"/>
        <v>1487.8499999999967</v>
      </c>
      <c r="T1008" s="225"/>
      <c r="U1008" s="63"/>
      <c r="V1008" s="348"/>
      <c r="W1008" s="337"/>
      <c r="X1008" s="63"/>
    </row>
    <row r="1009" spans="1:24" ht="15">
      <c r="A1009" s="28" t="s">
        <v>897</v>
      </c>
      <c r="B1009" s="229" t="s">
        <v>1644</v>
      </c>
      <c r="C1009" s="3"/>
      <c r="D1009" s="3"/>
      <c r="E1009" s="9" t="s">
        <v>279</v>
      </c>
      <c r="F1009" s="9" t="s">
        <v>279</v>
      </c>
      <c r="G1009" s="9" t="s">
        <v>279</v>
      </c>
      <c r="H1009" s="9" t="s">
        <v>279</v>
      </c>
      <c r="I1009" s="9">
        <v>218.10000000000082</v>
      </c>
      <c r="J1009" s="9">
        <v>426.59999999999991</v>
      </c>
      <c r="K1009" s="9">
        <v>309.39999999999782</v>
      </c>
      <c r="L1009" s="9">
        <v>454.50000000000091</v>
      </c>
      <c r="N1009" s="67">
        <f t="shared" si="29"/>
        <v>1408.5999999999995</v>
      </c>
      <c r="T1009" s="63"/>
      <c r="U1009" s="63"/>
      <c r="V1009" s="360"/>
      <c r="W1009" s="337"/>
      <c r="X1009" s="63"/>
    </row>
    <row r="1010" spans="1:24" ht="15">
      <c r="A1010" s="28" t="s">
        <v>898</v>
      </c>
      <c r="B1010" s="229" t="s">
        <v>1657</v>
      </c>
      <c r="C1010" s="3"/>
      <c r="D1010" s="3"/>
      <c r="E1010" s="9" t="s">
        <v>279</v>
      </c>
      <c r="F1010" s="9" t="s">
        <v>279</v>
      </c>
      <c r="G1010" s="9" t="s">
        <v>279</v>
      </c>
      <c r="H1010" s="9" t="s">
        <v>279</v>
      </c>
      <c r="I1010" s="9">
        <v>329.40000000000055</v>
      </c>
      <c r="J1010" s="9">
        <v>338.099999999999</v>
      </c>
      <c r="K1010" s="9">
        <v>239.09999999999945</v>
      </c>
      <c r="L1010" s="9">
        <v>496.199999999998</v>
      </c>
      <c r="N1010" s="67">
        <f t="shared" si="29"/>
        <v>1402.799999999997</v>
      </c>
      <c r="T1010" s="63"/>
      <c r="U1010" s="63"/>
      <c r="V1010" s="347"/>
      <c r="W1010" s="337"/>
      <c r="X1010" s="63"/>
    </row>
    <row r="1011" spans="1:24" ht="15">
      <c r="A1011" s="28" t="s">
        <v>899</v>
      </c>
      <c r="B1011" s="277" t="s">
        <v>2008</v>
      </c>
      <c r="C1011" s="3"/>
      <c r="D1011" s="3"/>
      <c r="E1011" s="9" t="s">
        <v>279</v>
      </c>
      <c r="F1011" s="9" t="s">
        <v>279</v>
      </c>
      <c r="G1011" s="9" t="s">
        <v>279</v>
      </c>
      <c r="H1011" s="9" t="s">
        <v>279</v>
      </c>
      <c r="I1011" s="9" t="s">
        <v>279</v>
      </c>
      <c r="J1011" s="9">
        <v>452.300000000002</v>
      </c>
      <c r="K1011" s="9">
        <v>295.44999999999891</v>
      </c>
      <c r="L1011" s="9">
        <v>629.55000000000018</v>
      </c>
      <c r="N1011" s="67">
        <f t="shared" si="29"/>
        <v>1377.3000000000011</v>
      </c>
      <c r="T1011" s="277"/>
      <c r="U1011" s="63"/>
      <c r="V1011" s="348"/>
      <c r="W1011" s="337"/>
      <c r="X1011" s="63"/>
    </row>
    <row r="1012" spans="1:24" ht="15">
      <c r="A1012" s="28" t="s">
        <v>900</v>
      </c>
      <c r="B1012" s="277" t="s">
        <v>2018</v>
      </c>
      <c r="C1012" s="3"/>
      <c r="D1012" s="3"/>
      <c r="E1012" s="9" t="s">
        <v>279</v>
      </c>
      <c r="F1012" s="9" t="s">
        <v>279</v>
      </c>
      <c r="G1012" s="9" t="s">
        <v>279</v>
      </c>
      <c r="H1012" s="9" t="s">
        <v>279</v>
      </c>
      <c r="I1012" s="9" t="s">
        <v>279</v>
      </c>
      <c r="J1012" s="9">
        <v>538.5</v>
      </c>
      <c r="K1012" s="9">
        <v>242.40000000000146</v>
      </c>
      <c r="L1012" s="9">
        <v>557.60000000000036</v>
      </c>
      <c r="N1012" s="67">
        <f t="shared" ref="N1012:N1043" si="30">SUM(E1012:L1012)</f>
        <v>1338.5000000000018</v>
      </c>
      <c r="T1012" s="63"/>
      <c r="U1012" s="63"/>
      <c r="V1012" s="348"/>
      <c r="W1012" s="337"/>
      <c r="X1012" s="63"/>
    </row>
    <row r="1013" spans="1:24" ht="15">
      <c r="A1013" s="28" t="s">
        <v>901</v>
      </c>
      <c r="B1013" s="277" t="s">
        <v>2002</v>
      </c>
      <c r="C1013" s="3"/>
      <c r="D1013" s="3"/>
      <c r="E1013" s="9" t="s">
        <v>279</v>
      </c>
      <c r="F1013" s="9" t="s">
        <v>279</v>
      </c>
      <c r="G1013" s="9" t="s">
        <v>279</v>
      </c>
      <c r="H1013" s="9" t="s">
        <v>279</v>
      </c>
      <c r="I1013" s="9" t="s">
        <v>279</v>
      </c>
      <c r="J1013" s="9">
        <v>443.59999999999991</v>
      </c>
      <c r="K1013" s="9">
        <v>216.19999999999891</v>
      </c>
      <c r="L1013" s="9">
        <v>639.20000000000164</v>
      </c>
      <c r="N1013" s="67">
        <f t="shared" si="30"/>
        <v>1299.0000000000005</v>
      </c>
      <c r="T1013" s="277"/>
      <c r="U1013" s="63"/>
      <c r="V1013" s="347"/>
      <c r="W1013" s="337"/>
      <c r="X1013" s="63"/>
    </row>
    <row r="1014" spans="1:24" ht="15">
      <c r="A1014" s="28" t="s">
        <v>902</v>
      </c>
      <c r="B1014" s="277" t="s">
        <v>2011</v>
      </c>
      <c r="C1014" s="3"/>
      <c r="D1014" s="3"/>
      <c r="E1014" s="9" t="s">
        <v>279</v>
      </c>
      <c r="F1014" s="9" t="s">
        <v>279</v>
      </c>
      <c r="G1014" s="9" t="s">
        <v>279</v>
      </c>
      <c r="H1014" s="9" t="s">
        <v>279</v>
      </c>
      <c r="I1014" s="9" t="s">
        <v>279</v>
      </c>
      <c r="J1014" s="9">
        <v>569</v>
      </c>
      <c r="K1014" s="9">
        <v>291.40000000000055</v>
      </c>
      <c r="L1014" s="9">
        <v>429.39999999999964</v>
      </c>
      <c r="N1014" s="67">
        <f t="shared" si="30"/>
        <v>1289.8000000000002</v>
      </c>
      <c r="T1014" s="63"/>
      <c r="U1014" s="63"/>
      <c r="V1014" s="360"/>
      <c r="W1014" s="337"/>
      <c r="X1014" s="63"/>
    </row>
    <row r="1015" spans="1:24" ht="15">
      <c r="A1015" s="28" t="s">
        <v>903</v>
      </c>
      <c r="B1015" s="229" t="s">
        <v>1643</v>
      </c>
      <c r="C1015" s="3"/>
      <c r="D1015" s="3"/>
      <c r="E1015" s="9" t="s">
        <v>279</v>
      </c>
      <c r="F1015" s="9" t="s">
        <v>279</v>
      </c>
      <c r="G1015" s="9" t="s">
        <v>279</v>
      </c>
      <c r="H1015" s="9" t="s">
        <v>279</v>
      </c>
      <c r="I1015" s="9">
        <v>422.69999999999982</v>
      </c>
      <c r="J1015" s="9">
        <v>230.09999999999991</v>
      </c>
      <c r="K1015" s="9">
        <v>158.99999999999909</v>
      </c>
      <c r="L1015" s="9">
        <v>468</v>
      </c>
      <c r="N1015" s="67">
        <f t="shared" si="30"/>
        <v>1279.7999999999988</v>
      </c>
      <c r="T1015" s="63"/>
      <c r="U1015" s="63"/>
      <c r="V1015" s="348"/>
      <c r="W1015" s="337"/>
      <c r="X1015" s="63"/>
    </row>
    <row r="1016" spans="1:24" ht="15">
      <c r="A1016" s="28" t="s">
        <v>904</v>
      </c>
      <c r="B1016" s="229" t="s">
        <v>1645</v>
      </c>
      <c r="C1016" s="3"/>
      <c r="D1016" s="3"/>
      <c r="E1016" s="9" t="s">
        <v>279</v>
      </c>
      <c r="F1016" s="9" t="s">
        <v>279</v>
      </c>
      <c r="G1016" s="9" t="s">
        <v>279</v>
      </c>
      <c r="H1016" s="9" t="s">
        <v>279</v>
      </c>
      <c r="I1016" s="9">
        <v>422.89999999999964</v>
      </c>
      <c r="J1016" s="214">
        <v>807.80000000000018</v>
      </c>
      <c r="K1016" s="9" t="s">
        <v>279</v>
      </c>
      <c r="L1016" s="9" t="s">
        <v>279</v>
      </c>
      <c r="N1016" s="67">
        <f t="shared" si="30"/>
        <v>1230.6999999999998</v>
      </c>
      <c r="P1016" t="s">
        <v>282</v>
      </c>
      <c r="S1016" s="216" t="s">
        <v>1765</v>
      </c>
      <c r="T1016" s="63"/>
      <c r="U1016" s="63"/>
      <c r="V1016" s="347"/>
      <c r="W1016" s="337"/>
      <c r="X1016" s="63"/>
    </row>
    <row r="1017" spans="1:24" ht="15">
      <c r="A1017" s="28" t="s">
        <v>905</v>
      </c>
      <c r="B1017" s="63" t="s">
        <v>769</v>
      </c>
      <c r="E1017" s="9" t="s">
        <v>279</v>
      </c>
      <c r="F1017" s="9" t="s">
        <v>279</v>
      </c>
      <c r="G1017" s="9" t="s">
        <v>279</v>
      </c>
      <c r="H1017" s="212">
        <v>792.29999999999836</v>
      </c>
      <c r="I1017" s="9">
        <v>437.59999999999945</v>
      </c>
      <c r="J1017" s="9" t="s">
        <v>279</v>
      </c>
      <c r="K1017" s="9" t="s">
        <v>279</v>
      </c>
      <c r="L1017" s="9" t="s">
        <v>279</v>
      </c>
      <c r="N1017" s="67">
        <f t="shared" si="30"/>
        <v>1229.8999999999978</v>
      </c>
      <c r="P1017" t="s">
        <v>301</v>
      </c>
      <c r="T1017" s="63"/>
      <c r="U1017" s="63"/>
      <c r="V1017" s="347"/>
      <c r="W1017" s="337"/>
      <c r="X1017" s="63"/>
    </row>
    <row r="1018" spans="1:24" ht="15">
      <c r="A1018" s="28" t="s">
        <v>906</v>
      </c>
      <c r="B1018" s="63" t="s">
        <v>158</v>
      </c>
      <c r="E1018" s="9" t="s">
        <v>279</v>
      </c>
      <c r="F1018" s="9" t="s">
        <v>279</v>
      </c>
      <c r="G1018" s="9">
        <v>363.1</v>
      </c>
      <c r="H1018" s="9">
        <v>410.50000000000091</v>
      </c>
      <c r="I1018" s="9">
        <v>432.40000000000055</v>
      </c>
      <c r="J1018" s="9" t="s">
        <v>279</v>
      </c>
      <c r="K1018" s="9" t="s">
        <v>279</v>
      </c>
      <c r="L1018" s="9" t="s">
        <v>279</v>
      </c>
      <c r="N1018" s="67">
        <f t="shared" si="30"/>
        <v>1206.0000000000014</v>
      </c>
      <c r="T1018" s="225"/>
      <c r="U1018" s="63"/>
      <c r="V1018" s="347"/>
      <c r="W1018" s="337"/>
      <c r="X1018" s="63"/>
    </row>
    <row r="1019" spans="1:24" ht="15">
      <c r="A1019" s="28" t="s">
        <v>907</v>
      </c>
      <c r="B1019" s="277" t="s">
        <v>2025</v>
      </c>
      <c r="C1019" s="3"/>
      <c r="D1019" s="3"/>
      <c r="E1019" s="9" t="s">
        <v>279</v>
      </c>
      <c r="F1019" s="9" t="s">
        <v>279</v>
      </c>
      <c r="G1019" s="9" t="s">
        <v>279</v>
      </c>
      <c r="H1019" s="9" t="s">
        <v>279</v>
      </c>
      <c r="I1019" s="9" t="s">
        <v>279</v>
      </c>
      <c r="J1019" s="9" t="s">
        <v>279</v>
      </c>
      <c r="K1019" s="9">
        <v>434.49999999999864</v>
      </c>
      <c r="L1019" s="9">
        <v>696.10000000000036</v>
      </c>
      <c r="N1019" s="67">
        <f t="shared" si="30"/>
        <v>1130.599999999999</v>
      </c>
      <c r="T1019" s="63"/>
      <c r="U1019" s="63"/>
      <c r="V1019" s="360"/>
      <c r="W1019" s="337"/>
      <c r="X1019" s="63"/>
    </row>
    <row r="1020" spans="1:24" ht="15">
      <c r="A1020" s="28" t="s">
        <v>908</v>
      </c>
      <c r="B1020" s="277" t="s">
        <v>2007</v>
      </c>
      <c r="C1020" s="3"/>
      <c r="D1020" s="3"/>
      <c r="E1020" s="9" t="s">
        <v>279</v>
      </c>
      <c r="F1020" s="9" t="s">
        <v>279</v>
      </c>
      <c r="G1020" s="9" t="s">
        <v>279</v>
      </c>
      <c r="H1020" s="9" t="s">
        <v>279</v>
      </c>
      <c r="I1020" s="9" t="s">
        <v>279</v>
      </c>
      <c r="J1020" s="9">
        <v>160.30000000000018</v>
      </c>
      <c r="K1020" s="214">
        <v>646.35000000000036</v>
      </c>
      <c r="L1020" s="9">
        <v>321.30000000000018</v>
      </c>
      <c r="N1020" s="67">
        <f t="shared" si="30"/>
        <v>1127.9500000000007</v>
      </c>
      <c r="P1020" t="s">
        <v>282</v>
      </c>
      <c r="S1020" s="216" t="s">
        <v>1765</v>
      </c>
      <c r="T1020" s="277"/>
      <c r="U1020" s="63"/>
      <c r="V1020" s="347"/>
      <c r="W1020" s="337"/>
      <c r="X1020" s="63"/>
    </row>
    <row r="1021" spans="1:24" ht="15">
      <c r="A1021" s="28" t="s">
        <v>909</v>
      </c>
      <c r="B1021" s="63" t="s">
        <v>744</v>
      </c>
      <c r="E1021" s="9" t="s">
        <v>279</v>
      </c>
      <c r="F1021" s="9" t="s">
        <v>279</v>
      </c>
      <c r="G1021" s="9" t="s">
        <v>279</v>
      </c>
      <c r="H1021" s="213">
        <v>711.64999999999918</v>
      </c>
      <c r="I1021" s="9">
        <v>387.10000000000036</v>
      </c>
      <c r="J1021" s="9" t="s">
        <v>279</v>
      </c>
      <c r="K1021" s="9" t="s">
        <v>279</v>
      </c>
      <c r="L1021" s="9" t="s">
        <v>279</v>
      </c>
      <c r="N1021" s="67">
        <f t="shared" si="30"/>
        <v>1098.7499999999995</v>
      </c>
      <c r="P1021" t="s">
        <v>283</v>
      </c>
      <c r="T1021" s="277"/>
      <c r="U1021" s="63"/>
      <c r="V1021" s="347"/>
      <c r="W1021" s="337"/>
      <c r="X1021" s="63"/>
    </row>
    <row r="1022" spans="1:24" ht="15">
      <c r="A1022" s="28" t="s">
        <v>910</v>
      </c>
      <c r="B1022" s="277" t="s">
        <v>2023</v>
      </c>
      <c r="C1022" s="3"/>
      <c r="D1022" s="3"/>
      <c r="E1022" s="9" t="s">
        <v>279</v>
      </c>
      <c r="F1022" s="9" t="s">
        <v>279</v>
      </c>
      <c r="G1022" s="9" t="s">
        <v>279</v>
      </c>
      <c r="H1022" s="9" t="s">
        <v>279</v>
      </c>
      <c r="I1022" s="9" t="s">
        <v>279</v>
      </c>
      <c r="J1022" s="9" t="s">
        <v>279</v>
      </c>
      <c r="K1022" s="9">
        <v>294.69999999999891</v>
      </c>
      <c r="L1022" s="217">
        <v>746.10000000000036</v>
      </c>
      <c r="N1022" s="67">
        <f t="shared" si="30"/>
        <v>1040.7999999999993</v>
      </c>
      <c r="P1022" t="s">
        <v>285</v>
      </c>
      <c r="T1022" s="63"/>
      <c r="U1022" s="63"/>
      <c r="V1022" s="347"/>
      <c r="W1022" s="337"/>
      <c r="X1022" s="63"/>
    </row>
    <row r="1023" spans="1:24" ht="15">
      <c r="A1023" s="28" t="s">
        <v>911</v>
      </c>
      <c r="B1023" s="277" t="s">
        <v>2009</v>
      </c>
      <c r="C1023" s="3"/>
      <c r="D1023" s="3"/>
      <c r="E1023" s="9" t="s">
        <v>279</v>
      </c>
      <c r="F1023" s="9" t="s">
        <v>279</v>
      </c>
      <c r="G1023" s="9" t="s">
        <v>279</v>
      </c>
      <c r="H1023" s="9" t="s">
        <v>279</v>
      </c>
      <c r="I1023" s="9" t="s">
        <v>279</v>
      </c>
      <c r="J1023" s="217">
        <v>656.89999999999827</v>
      </c>
      <c r="K1023" s="9">
        <v>377.90000000000055</v>
      </c>
      <c r="L1023" s="9" t="s">
        <v>279</v>
      </c>
      <c r="N1023" s="67">
        <f t="shared" si="30"/>
        <v>1034.7999999999988</v>
      </c>
      <c r="P1023" t="s">
        <v>298</v>
      </c>
      <c r="T1023" s="63"/>
      <c r="U1023" s="63"/>
      <c r="V1023" s="347"/>
      <c r="W1023" s="337"/>
      <c r="X1023" s="63"/>
    </row>
    <row r="1024" spans="1:24" ht="15">
      <c r="A1024" s="28" t="s">
        <v>912</v>
      </c>
      <c r="B1024" s="277" t="s">
        <v>2003</v>
      </c>
      <c r="C1024" s="3"/>
      <c r="D1024" s="3"/>
      <c r="E1024" s="9" t="s">
        <v>279</v>
      </c>
      <c r="F1024" s="9" t="s">
        <v>279</v>
      </c>
      <c r="G1024" s="9" t="s">
        <v>279</v>
      </c>
      <c r="H1024" s="9" t="s">
        <v>279</v>
      </c>
      <c r="I1024" s="9" t="s">
        <v>279</v>
      </c>
      <c r="J1024" s="9">
        <v>533.19999999999982</v>
      </c>
      <c r="K1024" s="9">
        <v>271.29999999999973</v>
      </c>
      <c r="L1024" s="9">
        <v>215.69999999999899</v>
      </c>
      <c r="N1024" s="67">
        <f t="shared" si="30"/>
        <v>1020.1999999999986</v>
      </c>
      <c r="T1024" s="277"/>
      <c r="U1024" s="63"/>
      <c r="V1024" s="347"/>
      <c r="W1024" s="337"/>
      <c r="X1024" s="63"/>
    </row>
    <row r="1025" spans="1:24" ht="15">
      <c r="A1025" s="28" t="s">
        <v>913</v>
      </c>
      <c r="B1025" s="277" t="s">
        <v>2010</v>
      </c>
      <c r="C1025" s="3"/>
      <c r="D1025" s="3"/>
      <c r="E1025" s="9" t="s">
        <v>279</v>
      </c>
      <c r="F1025" s="9" t="s">
        <v>279</v>
      </c>
      <c r="G1025" s="9" t="s">
        <v>279</v>
      </c>
      <c r="H1025" s="9" t="s">
        <v>279</v>
      </c>
      <c r="I1025" s="9" t="s">
        <v>279</v>
      </c>
      <c r="J1025" s="9">
        <v>370.99999999999955</v>
      </c>
      <c r="K1025" s="9">
        <v>82.699999999999363</v>
      </c>
      <c r="L1025" s="9">
        <v>563.89999999999964</v>
      </c>
      <c r="N1025" s="67">
        <f t="shared" si="30"/>
        <v>1017.5999999999985</v>
      </c>
      <c r="T1025" s="277"/>
      <c r="U1025" s="63"/>
      <c r="V1025" s="347"/>
      <c r="W1025" s="337"/>
      <c r="X1025" s="63"/>
    </row>
    <row r="1026" spans="1:24" ht="15">
      <c r="A1026" s="28" t="s">
        <v>914</v>
      </c>
      <c r="B1026" s="277" t="s">
        <v>2024</v>
      </c>
      <c r="C1026" s="3"/>
      <c r="D1026" s="3"/>
      <c r="E1026" s="9" t="s">
        <v>279</v>
      </c>
      <c r="F1026" s="9" t="s">
        <v>279</v>
      </c>
      <c r="G1026" s="9" t="s">
        <v>279</v>
      </c>
      <c r="H1026" s="9" t="s">
        <v>279</v>
      </c>
      <c r="I1026" s="9" t="s">
        <v>279</v>
      </c>
      <c r="J1026" s="9" t="s">
        <v>279</v>
      </c>
      <c r="K1026" s="9">
        <v>385.30000000000018</v>
      </c>
      <c r="L1026" s="9">
        <v>582.89999999999873</v>
      </c>
      <c r="N1026" s="67">
        <f t="shared" si="30"/>
        <v>968.19999999999891</v>
      </c>
      <c r="T1026" s="63"/>
      <c r="U1026" s="63"/>
      <c r="V1026" s="360"/>
      <c r="W1026" s="337"/>
      <c r="X1026" s="63"/>
    </row>
    <row r="1027" spans="1:24" ht="15">
      <c r="A1027" s="28" t="s">
        <v>915</v>
      </c>
      <c r="B1027" s="277" t="s">
        <v>2030</v>
      </c>
      <c r="C1027" s="3"/>
      <c r="D1027" s="3"/>
      <c r="E1027" s="9" t="s">
        <v>279</v>
      </c>
      <c r="F1027" s="9" t="s">
        <v>279</v>
      </c>
      <c r="G1027" s="9" t="s">
        <v>279</v>
      </c>
      <c r="H1027" s="9" t="s">
        <v>279</v>
      </c>
      <c r="I1027" s="9" t="s">
        <v>279</v>
      </c>
      <c r="J1027" s="9" t="s">
        <v>279</v>
      </c>
      <c r="K1027" s="9">
        <v>331.80000000000109</v>
      </c>
      <c r="L1027" s="9">
        <v>621.59999999999945</v>
      </c>
      <c r="N1027" s="67">
        <f t="shared" si="30"/>
        <v>953.40000000000055</v>
      </c>
      <c r="T1027" s="63"/>
      <c r="U1027" s="63"/>
      <c r="V1027" s="347"/>
      <c r="W1027" s="337"/>
      <c r="X1027" s="63"/>
    </row>
    <row r="1028" spans="1:24" ht="15">
      <c r="A1028" s="28" t="s">
        <v>916</v>
      </c>
      <c r="B1028" s="277" t="s">
        <v>2027</v>
      </c>
      <c r="C1028" s="3"/>
      <c r="D1028" s="3"/>
      <c r="E1028" s="9" t="s">
        <v>279</v>
      </c>
      <c r="F1028" s="9" t="s">
        <v>279</v>
      </c>
      <c r="G1028" s="9" t="s">
        <v>279</v>
      </c>
      <c r="H1028" s="9" t="s">
        <v>279</v>
      </c>
      <c r="I1028" s="9" t="s">
        <v>279</v>
      </c>
      <c r="J1028" s="9" t="s">
        <v>279</v>
      </c>
      <c r="K1028" s="9">
        <v>432.29999999999927</v>
      </c>
      <c r="L1028" s="9">
        <v>481.39999999999782</v>
      </c>
      <c r="N1028" s="67">
        <f t="shared" si="30"/>
        <v>913.69999999999709</v>
      </c>
      <c r="T1028" s="63"/>
      <c r="U1028" s="63"/>
      <c r="V1028" s="360"/>
      <c r="W1028" s="337"/>
      <c r="X1028" s="63"/>
    </row>
    <row r="1029" spans="1:24" ht="15">
      <c r="A1029" s="28" t="s">
        <v>917</v>
      </c>
      <c r="B1029" s="277" t="s">
        <v>2026</v>
      </c>
      <c r="C1029" s="3"/>
      <c r="D1029" s="3"/>
      <c r="E1029" s="9" t="s">
        <v>279</v>
      </c>
      <c r="F1029" s="9" t="s">
        <v>279</v>
      </c>
      <c r="G1029" s="9" t="s">
        <v>279</v>
      </c>
      <c r="H1029" s="9" t="s">
        <v>279</v>
      </c>
      <c r="I1029" s="9" t="s">
        <v>279</v>
      </c>
      <c r="J1029" s="9" t="s">
        <v>279</v>
      </c>
      <c r="K1029" s="217">
        <v>499.60000000000127</v>
      </c>
      <c r="L1029" s="9">
        <v>383.60000000000036</v>
      </c>
      <c r="N1029" s="67">
        <f t="shared" si="30"/>
        <v>883.20000000000164</v>
      </c>
      <c r="P1029" t="s">
        <v>288</v>
      </c>
      <c r="T1029" s="277"/>
      <c r="U1029" s="63"/>
      <c r="V1029" s="347"/>
      <c r="W1029" s="337"/>
      <c r="X1029" s="63"/>
    </row>
    <row r="1030" spans="1:24" ht="15">
      <c r="A1030" s="28" t="s">
        <v>918</v>
      </c>
      <c r="B1030" s="63" t="s">
        <v>3372</v>
      </c>
      <c r="C1030" s="3"/>
      <c r="D1030" s="3"/>
      <c r="E1030" s="9" t="s">
        <v>279</v>
      </c>
      <c r="F1030" s="9" t="s">
        <v>279</v>
      </c>
      <c r="G1030" s="9" t="s">
        <v>279</v>
      </c>
      <c r="H1030" s="9" t="s">
        <v>279</v>
      </c>
      <c r="I1030" s="9" t="s">
        <v>279</v>
      </c>
      <c r="J1030" s="9" t="s">
        <v>279</v>
      </c>
      <c r="K1030" s="9" t="s">
        <v>279</v>
      </c>
      <c r="L1030" s="214">
        <v>860.35000000000082</v>
      </c>
      <c r="M1030" s="67"/>
      <c r="N1030" s="67">
        <f t="shared" si="30"/>
        <v>860.35000000000082</v>
      </c>
      <c r="P1030" t="s">
        <v>282</v>
      </c>
      <c r="S1030" s="216" t="s">
        <v>1765</v>
      </c>
      <c r="T1030" s="63"/>
      <c r="U1030" s="63"/>
      <c r="V1030" s="360"/>
      <c r="W1030" s="337"/>
      <c r="X1030" s="63"/>
    </row>
    <row r="1031" spans="1:24" ht="15">
      <c r="A1031" s="28" t="s">
        <v>919</v>
      </c>
      <c r="B1031" s="63" t="s">
        <v>3383</v>
      </c>
      <c r="C1031" s="3"/>
      <c r="D1031" s="3"/>
      <c r="E1031" s="9" t="s">
        <v>279</v>
      </c>
      <c r="F1031" s="9" t="s">
        <v>279</v>
      </c>
      <c r="G1031" s="9" t="s">
        <v>279</v>
      </c>
      <c r="H1031" s="9" t="s">
        <v>279</v>
      </c>
      <c r="I1031" s="9" t="s">
        <v>279</v>
      </c>
      <c r="J1031" s="9" t="s">
        <v>279</v>
      </c>
      <c r="K1031" s="9" t="s">
        <v>279</v>
      </c>
      <c r="L1031" s="212">
        <v>831.349999999999</v>
      </c>
      <c r="M1031" s="67"/>
      <c r="N1031" s="67">
        <f t="shared" si="30"/>
        <v>831.349999999999</v>
      </c>
      <c r="P1031" t="s">
        <v>301</v>
      </c>
      <c r="S1031" s="82"/>
      <c r="T1031" s="277"/>
      <c r="U1031" s="63"/>
      <c r="V1031" s="348"/>
      <c r="W1031" s="337"/>
      <c r="X1031" s="63"/>
    </row>
    <row r="1032" spans="1:24" ht="15">
      <c r="A1032" s="28" t="s">
        <v>920</v>
      </c>
      <c r="B1032" s="63" t="s">
        <v>3381</v>
      </c>
      <c r="C1032" s="3"/>
      <c r="D1032" s="3"/>
      <c r="E1032" s="9" t="s">
        <v>279</v>
      </c>
      <c r="F1032" s="9" t="s">
        <v>279</v>
      </c>
      <c r="G1032" s="9" t="s">
        <v>279</v>
      </c>
      <c r="H1032" s="9" t="s">
        <v>279</v>
      </c>
      <c r="I1032" s="9" t="s">
        <v>279</v>
      </c>
      <c r="J1032" s="9" t="s">
        <v>279</v>
      </c>
      <c r="K1032" s="9" t="s">
        <v>279</v>
      </c>
      <c r="L1032" s="213">
        <v>807.59999999999991</v>
      </c>
      <c r="M1032" s="67"/>
      <c r="N1032" s="67">
        <f t="shared" si="30"/>
        <v>807.59999999999991</v>
      </c>
      <c r="P1032" t="s">
        <v>283</v>
      </c>
      <c r="S1032" s="82"/>
      <c r="T1032" s="63"/>
      <c r="U1032" s="63"/>
      <c r="V1032" s="347"/>
      <c r="W1032" s="337"/>
      <c r="X1032" s="63"/>
    </row>
    <row r="1033" spans="1:24" ht="15">
      <c r="A1033" s="28" t="s">
        <v>921</v>
      </c>
      <c r="B1033" s="277" t="s">
        <v>2157</v>
      </c>
      <c r="C1033" s="3"/>
      <c r="D1033" s="3"/>
      <c r="E1033" s="9" t="s">
        <v>279</v>
      </c>
      <c r="F1033" s="9" t="s">
        <v>279</v>
      </c>
      <c r="G1033" s="9" t="s">
        <v>279</v>
      </c>
      <c r="H1033" s="9" t="s">
        <v>279</v>
      </c>
      <c r="I1033" s="9" t="s">
        <v>279</v>
      </c>
      <c r="J1033" s="9" t="s">
        <v>279</v>
      </c>
      <c r="K1033" s="9">
        <v>192.59999999999854</v>
      </c>
      <c r="L1033" s="9">
        <v>598.099999999999</v>
      </c>
      <c r="N1033" s="67">
        <f t="shared" si="30"/>
        <v>790.69999999999754</v>
      </c>
      <c r="T1033" s="63"/>
      <c r="U1033" s="63"/>
      <c r="V1033" s="360"/>
      <c r="W1033" s="337"/>
      <c r="X1033" s="63"/>
    </row>
    <row r="1034" spans="1:24" ht="15">
      <c r="A1034" s="28" t="s">
        <v>922</v>
      </c>
      <c r="B1034" s="63" t="s">
        <v>178</v>
      </c>
      <c r="E1034" s="9">
        <v>192.3</v>
      </c>
      <c r="F1034" s="217">
        <v>563.70000000000005</v>
      </c>
      <c r="G1034" s="9" t="s">
        <v>279</v>
      </c>
      <c r="H1034" s="9" t="s">
        <v>279</v>
      </c>
      <c r="I1034" s="9" t="s">
        <v>279</v>
      </c>
      <c r="J1034" s="9" t="s">
        <v>279</v>
      </c>
      <c r="K1034" s="9" t="s">
        <v>279</v>
      </c>
      <c r="L1034" s="9" t="s">
        <v>279</v>
      </c>
      <c r="N1034" s="67">
        <f t="shared" si="30"/>
        <v>756</v>
      </c>
      <c r="P1034" t="s">
        <v>289</v>
      </c>
      <c r="T1034" s="63"/>
      <c r="U1034" s="63"/>
      <c r="V1034" s="347"/>
      <c r="W1034" s="337"/>
      <c r="X1034" s="63"/>
    </row>
    <row r="1035" spans="1:24" ht="15">
      <c r="A1035" s="28" t="s">
        <v>923</v>
      </c>
      <c r="B1035" s="277" t="s">
        <v>2053</v>
      </c>
      <c r="C1035" s="3"/>
      <c r="D1035" s="3"/>
      <c r="E1035" s="9" t="s">
        <v>279</v>
      </c>
      <c r="F1035" s="9" t="s">
        <v>279</v>
      </c>
      <c r="G1035" s="9" t="s">
        <v>279</v>
      </c>
      <c r="H1035" s="9" t="s">
        <v>279</v>
      </c>
      <c r="I1035" s="9" t="s">
        <v>279</v>
      </c>
      <c r="J1035" s="9" t="s">
        <v>279</v>
      </c>
      <c r="K1035" s="9">
        <v>396.34999999999991</v>
      </c>
      <c r="L1035" s="9">
        <v>316.5</v>
      </c>
      <c r="N1035" s="67">
        <f t="shared" si="30"/>
        <v>712.84999999999991</v>
      </c>
      <c r="T1035" s="63"/>
      <c r="U1035" s="63"/>
      <c r="V1035" s="348"/>
      <c r="W1035" s="337"/>
      <c r="X1035" s="63"/>
    </row>
    <row r="1036" spans="1:24" ht="15">
      <c r="A1036" s="28" t="s">
        <v>924</v>
      </c>
      <c r="B1036" s="63" t="s">
        <v>3370</v>
      </c>
      <c r="C1036" s="3"/>
      <c r="D1036" s="3"/>
      <c r="E1036" s="9" t="s">
        <v>279</v>
      </c>
      <c r="F1036" s="9" t="s">
        <v>279</v>
      </c>
      <c r="G1036" s="9" t="s">
        <v>279</v>
      </c>
      <c r="H1036" s="9" t="s">
        <v>279</v>
      </c>
      <c r="I1036" s="9" t="s">
        <v>279</v>
      </c>
      <c r="J1036" s="9" t="s">
        <v>279</v>
      </c>
      <c r="K1036" s="9" t="s">
        <v>279</v>
      </c>
      <c r="L1036" s="217">
        <v>710.05000000000098</v>
      </c>
      <c r="M1036" s="67"/>
      <c r="N1036" s="67">
        <f t="shared" si="30"/>
        <v>710.05000000000098</v>
      </c>
      <c r="P1036" t="s">
        <v>288</v>
      </c>
      <c r="S1036" s="82"/>
      <c r="T1036" s="63"/>
      <c r="U1036" s="63"/>
      <c r="V1036" s="347"/>
      <c r="W1036" s="337"/>
      <c r="X1036" s="63"/>
    </row>
    <row r="1037" spans="1:24" ht="15">
      <c r="A1037" s="28" t="s">
        <v>925</v>
      </c>
      <c r="B1037" s="63" t="s">
        <v>3382</v>
      </c>
      <c r="C1037" s="3"/>
      <c r="D1037" s="3"/>
      <c r="E1037" s="9" t="s">
        <v>279</v>
      </c>
      <c r="F1037" s="9" t="s">
        <v>279</v>
      </c>
      <c r="G1037" s="9" t="s">
        <v>279</v>
      </c>
      <c r="H1037" s="9" t="s">
        <v>279</v>
      </c>
      <c r="I1037" s="9" t="s">
        <v>279</v>
      </c>
      <c r="J1037" s="9" t="s">
        <v>279</v>
      </c>
      <c r="K1037" s="9" t="s">
        <v>279</v>
      </c>
      <c r="L1037" s="217">
        <v>697.30000000000109</v>
      </c>
      <c r="M1037" s="67"/>
      <c r="N1037" s="67">
        <f t="shared" si="30"/>
        <v>697.30000000000109</v>
      </c>
      <c r="P1037" t="s">
        <v>294</v>
      </c>
      <c r="S1037" s="82"/>
      <c r="T1037" s="28"/>
      <c r="U1037" s="63"/>
      <c r="V1037" s="347"/>
      <c r="W1037" s="337"/>
      <c r="X1037" s="63"/>
    </row>
    <row r="1038" spans="1:24" ht="15">
      <c r="A1038" s="28" t="s">
        <v>926</v>
      </c>
      <c r="B1038" s="63" t="s">
        <v>3399</v>
      </c>
      <c r="C1038" s="3"/>
      <c r="D1038" s="3"/>
      <c r="E1038" s="9" t="s">
        <v>279</v>
      </c>
      <c r="F1038" s="9" t="s">
        <v>279</v>
      </c>
      <c r="G1038" s="9" t="s">
        <v>279</v>
      </c>
      <c r="H1038" s="9" t="s">
        <v>279</v>
      </c>
      <c r="I1038" s="9" t="s">
        <v>279</v>
      </c>
      <c r="J1038" s="9" t="s">
        <v>279</v>
      </c>
      <c r="K1038" s="9" t="s">
        <v>279</v>
      </c>
      <c r="L1038" s="9">
        <v>690.55000000000018</v>
      </c>
      <c r="M1038" s="67"/>
      <c r="N1038" s="67">
        <f t="shared" si="30"/>
        <v>690.55000000000018</v>
      </c>
      <c r="S1038" s="82"/>
      <c r="T1038" s="277"/>
      <c r="U1038" s="63"/>
      <c r="V1038" s="347"/>
      <c r="W1038" s="337"/>
      <c r="X1038" s="63"/>
    </row>
    <row r="1039" spans="1:24" ht="15">
      <c r="A1039" s="28" t="s">
        <v>927</v>
      </c>
      <c r="B1039" s="63" t="s">
        <v>3375</v>
      </c>
      <c r="C1039" s="3"/>
      <c r="D1039" s="3"/>
      <c r="E1039" s="9" t="s">
        <v>279</v>
      </c>
      <c r="F1039" s="9" t="s">
        <v>279</v>
      </c>
      <c r="G1039" s="9" t="s">
        <v>279</v>
      </c>
      <c r="H1039" s="9" t="s">
        <v>279</v>
      </c>
      <c r="I1039" s="9" t="s">
        <v>279</v>
      </c>
      <c r="J1039" s="9" t="s">
        <v>279</v>
      </c>
      <c r="K1039" s="9" t="s">
        <v>279</v>
      </c>
      <c r="L1039" s="9">
        <v>673.39999999999964</v>
      </c>
      <c r="M1039" s="67"/>
      <c r="N1039" s="67">
        <f t="shared" si="30"/>
        <v>673.39999999999964</v>
      </c>
      <c r="S1039" s="82"/>
      <c r="T1039" s="225"/>
      <c r="U1039" s="63"/>
      <c r="V1039" s="347"/>
      <c r="W1039" s="337"/>
      <c r="X1039" s="63"/>
    </row>
    <row r="1040" spans="1:24" ht="15">
      <c r="A1040" s="28" t="s">
        <v>928</v>
      </c>
      <c r="B1040" s="63" t="s">
        <v>3397</v>
      </c>
      <c r="C1040" s="3"/>
      <c r="D1040" s="3"/>
      <c r="E1040" s="9" t="s">
        <v>279</v>
      </c>
      <c r="F1040" s="9" t="s">
        <v>279</v>
      </c>
      <c r="G1040" s="9" t="s">
        <v>279</v>
      </c>
      <c r="H1040" s="9" t="s">
        <v>279</v>
      </c>
      <c r="I1040" s="9" t="s">
        <v>279</v>
      </c>
      <c r="J1040" s="9" t="s">
        <v>279</v>
      </c>
      <c r="K1040" s="9" t="s">
        <v>279</v>
      </c>
      <c r="L1040" s="9">
        <v>671.09999999999991</v>
      </c>
      <c r="M1040" s="67"/>
      <c r="N1040" s="67">
        <f t="shared" si="30"/>
        <v>671.09999999999991</v>
      </c>
      <c r="S1040" s="82"/>
      <c r="T1040" s="277"/>
      <c r="U1040" s="63"/>
      <c r="V1040" s="347"/>
      <c r="W1040" s="337"/>
      <c r="X1040" s="63"/>
    </row>
    <row r="1041" spans="1:24" ht="15">
      <c r="A1041" s="28" t="s">
        <v>929</v>
      </c>
      <c r="B1041" s="277" t="s">
        <v>2050</v>
      </c>
      <c r="C1041" s="3"/>
      <c r="D1041" s="3"/>
      <c r="E1041" s="9" t="s">
        <v>279</v>
      </c>
      <c r="F1041" s="9" t="s">
        <v>279</v>
      </c>
      <c r="G1041" s="9" t="s">
        <v>279</v>
      </c>
      <c r="H1041" s="9" t="s">
        <v>279</v>
      </c>
      <c r="I1041" s="9" t="s">
        <v>279</v>
      </c>
      <c r="J1041" s="9" t="s">
        <v>279</v>
      </c>
      <c r="K1041" s="9">
        <v>139.29999999999836</v>
      </c>
      <c r="L1041" s="9">
        <v>529.49999999999909</v>
      </c>
      <c r="N1041" s="67">
        <f t="shared" si="30"/>
        <v>668.79999999999745</v>
      </c>
      <c r="T1041" s="63"/>
      <c r="U1041" s="63"/>
      <c r="V1041" s="360"/>
      <c r="W1041" s="337"/>
      <c r="X1041" s="63"/>
    </row>
    <row r="1042" spans="1:24" ht="15">
      <c r="A1042" s="28" t="s">
        <v>930</v>
      </c>
      <c r="B1042" s="63" t="s">
        <v>3394</v>
      </c>
      <c r="C1042" s="3"/>
      <c r="D1042" s="3"/>
      <c r="E1042" s="9" t="s">
        <v>279</v>
      </c>
      <c r="F1042" s="9" t="s">
        <v>279</v>
      </c>
      <c r="G1042" s="9" t="s">
        <v>279</v>
      </c>
      <c r="H1042" s="9" t="s">
        <v>279</v>
      </c>
      <c r="I1042" s="9" t="s">
        <v>279</v>
      </c>
      <c r="J1042" s="9" t="s">
        <v>279</v>
      </c>
      <c r="K1042" s="9" t="s">
        <v>279</v>
      </c>
      <c r="L1042" s="9">
        <v>664.19999999999982</v>
      </c>
      <c r="M1042" s="67"/>
      <c r="N1042" s="67">
        <f t="shared" si="30"/>
        <v>664.19999999999982</v>
      </c>
      <c r="S1042" s="82"/>
      <c r="T1042" s="63"/>
      <c r="U1042" s="63"/>
      <c r="V1042" s="360"/>
      <c r="W1042" s="337"/>
      <c r="X1042" s="63"/>
    </row>
    <row r="1043" spans="1:24" ht="15">
      <c r="A1043" s="28" t="s">
        <v>931</v>
      </c>
      <c r="B1043" s="63" t="s">
        <v>3398</v>
      </c>
      <c r="C1043" s="3"/>
      <c r="D1043" s="3"/>
      <c r="E1043" s="9" t="s">
        <v>279</v>
      </c>
      <c r="F1043" s="9" t="s">
        <v>279</v>
      </c>
      <c r="G1043" s="9" t="s">
        <v>279</v>
      </c>
      <c r="H1043" s="9" t="s">
        <v>279</v>
      </c>
      <c r="I1043" s="9" t="s">
        <v>279</v>
      </c>
      <c r="J1043" s="9" t="s">
        <v>279</v>
      </c>
      <c r="K1043" s="9" t="s">
        <v>279</v>
      </c>
      <c r="L1043" s="9">
        <v>645.15000000000055</v>
      </c>
      <c r="M1043" s="67"/>
      <c r="N1043" s="67">
        <f t="shared" si="30"/>
        <v>645.15000000000055</v>
      </c>
      <c r="S1043" s="82"/>
      <c r="T1043" s="225"/>
      <c r="U1043" s="63"/>
      <c r="V1043" s="347"/>
      <c r="W1043" s="337"/>
      <c r="X1043" s="63"/>
    </row>
    <row r="1044" spans="1:24" ht="15">
      <c r="A1044" s="28" t="s">
        <v>932</v>
      </c>
      <c r="B1044" s="63" t="s">
        <v>3374</v>
      </c>
      <c r="C1044" s="3"/>
      <c r="D1044" s="3"/>
      <c r="E1044" s="9" t="s">
        <v>279</v>
      </c>
      <c r="F1044" s="9" t="s">
        <v>279</v>
      </c>
      <c r="G1044" s="9" t="s">
        <v>279</v>
      </c>
      <c r="H1044" s="9" t="s">
        <v>279</v>
      </c>
      <c r="I1044" s="9" t="s">
        <v>279</v>
      </c>
      <c r="J1044" s="9" t="s">
        <v>279</v>
      </c>
      <c r="K1044" s="9" t="s">
        <v>279</v>
      </c>
      <c r="L1044" s="9">
        <v>639.79999999999973</v>
      </c>
      <c r="M1044" s="67"/>
      <c r="N1044" s="67">
        <f t="shared" ref="N1044:N1075" si="31">SUM(E1044:L1044)</f>
        <v>639.79999999999973</v>
      </c>
      <c r="S1044" s="82"/>
      <c r="T1044" s="28"/>
      <c r="U1044" s="63"/>
      <c r="V1044" s="347"/>
      <c r="W1044" s="337"/>
      <c r="X1044" s="63"/>
    </row>
    <row r="1045" spans="1:24" ht="15">
      <c r="A1045" s="28" t="s">
        <v>933</v>
      </c>
      <c r="B1045" s="63" t="s">
        <v>3385</v>
      </c>
      <c r="C1045" s="3"/>
      <c r="D1045" s="3"/>
      <c r="E1045" s="9" t="s">
        <v>279</v>
      </c>
      <c r="F1045" s="9" t="s">
        <v>279</v>
      </c>
      <c r="G1045" s="9" t="s">
        <v>279</v>
      </c>
      <c r="H1045" s="9" t="s">
        <v>279</v>
      </c>
      <c r="I1045" s="9" t="s">
        <v>279</v>
      </c>
      <c r="J1045" s="9" t="s">
        <v>279</v>
      </c>
      <c r="K1045" s="9" t="s">
        <v>279</v>
      </c>
      <c r="L1045" s="9">
        <v>639.40000000000055</v>
      </c>
      <c r="M1045" s="67"/>
      <c r="N1045" s="67">
        <f t="shared" si="31"/>
        <v>639.40000000000055</v>
      </c>
      <c r="S1045" s="82"/>
      <c r="T1045" s="63"/>
      <c r="U1045" s="63"/>
      <c r="V1045" s="347"/>
      <c r="W1045" s="337"/>
      <c r="X1045" s="63"/>
    </row>
    <row r="1046" spans="1:24" ht="15">
      <c r="A1046" s="28" t="s">
        <v>934</v>
      </c>
      <c r="B1046" s="63" t="s">
        <v>180</v>
      </c>
      <c r="C1046" s="3"/>
      <c r="D1046" s="3"/>
      <c r="E1046" s="9" t="s">
        <v>279</v>
      </c>
      <c r="F1046" s="9" t="s">
        <v>279</v>
      </c>
      <c r="G1046" s="9" t="s">
        <v>279</v>
      </c>
      <c r="H1046" s="9" t="s">
        <v>279</v>
      </c>
      <c r="I1046" s="9" t="s">
        <v>279</v>
      </c>
      <c r="J1046" s="9" t="s">
        <v>279</v>
      </c>
      <c r="K1046" s="9" t="s">
        <v>279</v>
      </c>
      <c r="L1046" s="9">
        <v>629.95000000000073</v>
      </c>
      <c r="M1046" s="67"/>
      <c r="N1046" s="67">
        <f t="shared" si="31"/>
        <v>629.95000000000073</v>
      </c>
      <c r="S1046" s="82"/>
      <c r="T1046" s="277"/>
      <c r="U1046" s="63"/>
      <c r="V1046" s="348"/>
      <c r="W1046" s="337"/>
      <c r="X1046" s="63"/>
    </row>
    <row r="1047" spans="1:24" ht="15">
      <c r="A1047" s="28" t="s">
        <v>935</v>
      </c>
      <c r="B1047" s="63" t="s">
        <v>3377</v>
      </c>
      <c r="C1047" s="3"/>
      <c r="D1047" s="3"/>
      <c r="E1047" s="9" t="s">
        <v>279</v>
      </c>
      <c r="F1047" s="9" t="s">
        <v>279</v>
      </c>
      <c r="G1047" s="9" t="s">
        <v>279</v>
      </c>
      <c r="H1047" s="9" t="s">
        <v>279</v>
      </c>
      <c r="I1047" s="9" t="s">
        <v>279</v>
      </c>
      <c r="J1047" s="9" t="s">
        <v>279</v>
      </c>
      <c r="K1047" s="9" t="s">
        <v>279</v>
      </c>
      <c r="L1047" s="9">
        <v>621.99999999999909</v>
      </c>
      <c r="M1047" s="67"/>
      <c r="N1047" s="67">
        <f t="shared" si="31"/>
        <v>621.99999999999909</v>
      </c>
      <c r="S1047" s="82"/>
      <c r="T1047" s="277"/>
      <c r="U1047" s="63"/>
      <c r="V1047" s="347"/>
      <c r="W1047" s="337"/>
      <c r="X1047" s="63"/>
    </row>
    <row r="1048" spans="1:24" ht="15">
      <c r="A1048" s="28" t="s">
        <v>2501</v>
      </c>
      <c r="B1048" s="63" t="s">
        <v>3373</v>
      </c>
      <c r="C1048" s="3"/>
      <c r="D1048" s="3"/>
      <c r="E1048" s="9" t="s">
        <v>279</v>
      </c>
      <c r="F1048" s="9" t="s">
        <v>279</v>
      </c>
      <c r="G1048" s="9" t="s">
        <v>279</v>
      </c>
      <c r="H1048" s="9" t="s">
        <v>279</v>
      </c>
      <c r="I1048" s="9" t="s">
        <v>279</v>
      </c>
      <c r="J1048" s="9" t="s">
        <v>279</v>
      </c>
      <c r="K1048" s="9" t="s">
        <v>279</v>
      </c>
      <c r="L1048" s="9">
        <v>620.64999999999873</v>
      </c>
      <c r="M1048" s="67"/>
      <c r="N1048" s="67">
        <f t="shared" si="31"/>
        <v>620.64999999999873</v>
      </c>
      <c r="S1048" s="82"/>
    </row>
    <row r="1049" spans="1:24" ht="15">
      <c r="A1049" s="28" t="s">
        <v>3315</v>
      </c>
      <c r="B1049" s="63" t="s">
        <v>3395</v>
      </c>
      <c r="C1049" s="3"/>
      <c r="D1049" s="3"/>
      <c r="E1049" s="9" t="s">
        <v>279</v>
      </c>
      <c r="F1049" s="9" t="s">
        <v>279</v>
      </c>
      <c r="G1049" s="9" t="s">
        <v>279</v>
      </c>
      <c r="H1049" s="9" t="s">
        <v>279</v>
      </c>
      <c r="I1049" s="9" t="s">
        <v>279</v>
      </c>
      <c r="J1049" s="9" t="s">
        <v>279</v>
      </c>
      <c r="K1049" s="9" t="s">
        <v>279</v>
      </c>
      <c r="L1049" s="9">
        <v>619.10000000000036</v>
      </c>
      <c r="M1049" s="67"/>
      <c r="N1049" s="67">
        <f t="shared" si="31"/>
        <v>619.10000000000036</v>
      </c>
      <c r="S1049" s="82"/>
    </row>
    <row r="1050" spans="1:24" ht="15">
      <c r="A1050" s="28" t="s">
        <v>3316</v>
      </c>
      <c r="B1050" s="277" t="s">
        <v>3366</v>
      </c>
      <c r="C1050" s="3"/>
      <c r="D1050" s="3"/>
      <c r="E1050" s="9" t="s">
        <v>279</v>
      </c>
      <c r="F1050" s="9" t="s">
        <v>279</v>
      </c>
      <c r="G1050" s="9" t="s">
        <v>279</v>
      </c>
      <c r="H1050" s="9" t="s">
        <v>279</v>
      </c>
      <c r="I1050" s="9" t="s">
        <v>279</v>
      </c>
      <c r="J1050" s="9" t="s">
        <v>279</v>
      </c>
      <c r="K1050" s="9" t="s">
        <v>279</v>
      </c>
      <c r="L1050" s="9">
        <v>607.85000000000082</v>
      </c>
      <c r="M1050" s="67"/>
      <c r="N1050" s="67">
        <f t="shared" si="31"/>
        <v>607.85000000000082</v>
      </c>
      <c r="S1050" s="82"/>
    </row>
    <row r="1051" spans="1:24" ht="15">
      <c r="A1051" s="28" t="s">
        <v>3317</v>
      </c>
      <c r="B1051" s="63" t="s">
        <v>3368</v>
      </c>
      <c r="C1051" s="3"/>
      <c r="D1051" s="3"/>
      <c r="E1051" s="9" t="s">
        <v>279</v>
      </c>
      <c r="F1051" s="9" t="s">
        <v>279</v>
      </c>
      <c r="G1051" s="9" t="s">
        <v>279</v>
      </c>
      <c r="H1051" s="9" t="s">
        <v>279</v>
      </c>
      <c r="I1051" s="9" t="s">
        <v>279</v>
      </c>
      <c r="J1051" s="9" t="s">
        <v>279</v>
      </c>
      <c r="K1051" s="9" t="s">
        <v>279</v>
      </c>
      <c r="L1051" s="9">
        <v>606.79999999999973</v>
      </c>
      <c r="M1051" s="67"/>
      <c r="N1051" s="67">
        <f t="shared" si="31"/>
        <v>606.79999999999973</v>
      </c>
      <c r="S1051" s="82"/>
    </row>
    <row r="1052" spans="1:24" ht="15">
      <c r="A1052" s="28" t="s">
        <v>3318</v>
      </c>
      <c r="B1052" s="63" t="s">
        <v>3371</v>
      </c>
      <c r="C1052" s="3"/>
      <c r="D1052" s="3"/>
      <c r="E1052" s="9" t="s">
        <v>279</v>
      </c>
      <c r="F1052" s="9" t="s">
        <v>279</v>
      </c>
      <c r="G1052" s="9" t="s">
        <v>279</v>
      </c>
      <c r="H1052" s="9" t="s">
        <v>279</v>
      </c>
      <c r="I1052" s="9" t="s">
        <v>279</v>
      </c>
      <c r="J1052" s="9" t="s">
        <v>279</v>
      </c>
      <c r="K1052" s="9" t="s">
        <v>279</v>
      </c>
      <c r="L1052" s="9">
        <v>579.00000000000091</v>
      </c>
      <c r="M1052" s="67"/>
      <c r="N1052" s="67">
        <f t="shared" si="31"/>
        <v>579.00000000000091</v>
      </c>
      <c r="S1052" s="82"/>
    </row>
    <row r="1053" spans="1:24" ht="15">
      <c r="A1053" s="28" t="s">
        <v>3319</v>
      </c>
      <c r="B1053" s="277" t="s">
        <v>2004</v>
      </c>
      <c r="C1053" s="3"/>
      <c r="D1053" s="3"/>
      <c r="E1053" s="9" t="s">
        <v>279</v>
      </c>
      <c r="F1053" s="9" t="s">
        <v>279</v>
      </c>
      <c r="G1053" s="9" t="s">
        <v>279</v>
      </c>
      <c r="H1053" s="9" t="s">
        <v>279</v>
      </c>
      <c r="I1053" s="9" t="s">
        <v>279</v>
      </c>
      <c r="J1053" s="9">
        <v>565.79999999999927</v>
      </c>
      <c r="K1053" s="9" t="s">
        <v>279</v>
      </c>
      <c r="L1053" s="9" t="s">
        <v>279</v>
      </c>
      <c r="N1053" s="67">
        <f t="shared" si="31"/>
        <v>565.79999999999927</v>
      </c>
    </row>
    <row r="1054" spans="1:24" ht="15">
      <c r="A1054" s="28" t="s">
        <v>3320</v>
      </c>
      <c r="B1054" s="277" t="s">
        <v>4497</v>
      </c>
      <c r="C1054" s="3"/>
      <c r="D1054" s="3"/>
      <c r="E1054" s="9" t="s">
        <v>279</v>
      </c>
      <c r="F1054" s="9" t="s">
        <v>279</v>
      </c>
      <c r="G1054" s="9" t="s">
        <v>279</v>
      </c>
      <c r="H1054" s="9" t="s">
        <v>279</v>
      </c>
      <c r="I1054" s="9" t="s">
        <v>279</v>
      </c>
      <c r="J1054" s="9" t="s">
        <v>279</v>
      </c>
      <c r="K1054" s="9">
        <v>267.94999999999891</v>
      </c>
      <c r="L1054" s="9">
        <v>294.40000000000055</v>
      </c>
      <c r="N1054" s="67">
        <f t="shared" si="31"/>
        <v>562.34999999999945</v>
      </c>
    </row>
    <row r="1055" spans="1:24" ht="15">
      <c r="A1055" s="28" t="s">
        <v>3321</v>
      </c>
      <c r="B1055" s="63" t="s">
        <v>3386</v>
      </c>
      <c r="C1055" s="3"/>
      <c r="D1055" s="3"/>
      <c r="E1055" s="9" t="s">
        <v>279</v>
      </c>
      <c r="F1055" s="9" t="s">
        <v>279</v>
      </c>
      <c r="G1055" s="9" t="s">
        <v>279</v>
      </c>
      <c r="H1055" s="9" t="s">
        <v>279</v>
      </c>
      <c r="I1055" s="9" t="s">
        <v>279</v>
      </c>
      <c r="J1055" s="9" t="s">
        <v>279</v>
      </c>
      <c r="K1055" s="9" t="s">
        <v>279</v>
      </c>
      <c r="L1055" s="9">
        <v>562.29999999999836</v>
      </c>
      <c r="M1055" s="67"/>
      <c r="N1055" s="67">
        <f t="shared" si="31"/>
        <v>562.29999999999836</v>
      </c>
      <c r="S1055" s="82"/>
    </row>
    <row r="1056" spans="1:24" ht="15">
      <c r="A1056" s="28" t="s">
        <v>3322</v>
      </c>
      <c r="B1056" s="63" t="s">
        <v>3380</v>
      </c>
      <c r="C1056" s="3"/>
      <c r="D1056" s="3"/>
      <c r="E1056" s="9" t="s">
        <v>279</v>
      </c>
      <c r="F1056" s="9" t="s">
        <v>279</v>
      </c>
      <c r="G1056" s="9" t="s">
        <v>279</v>
      </c>
      <c r="H1056" s="9" t="s">
        <v>279</v>
      </c>
      <c r="I1056" s="9" t="s">
        <v>279</v>
      </c>
      <c r="J1056" s="9" t="s">
        <v>279</v>
      </c>
      <c r="K1056" s="9" t="s">
        <v>279</v>
      </c>
      <c r="L1056" s="9">
        <v>557.99999999999864</v>
      </c>
      <c r="M1056" s="67"/>
      <c r="N1056" s="67">
        <f t="shared" si="31"/>
        <v>557.99999999999864</v>
      </c>
      <c r="S1056" s="82"/>
    </row>
    <row r="1057" spans="1:19" ht="15">
      <c r="A1057" s="28" t="s">
        <v>3323</v>
      </c>
      <c r="B1057" s="63" t="s">
        <v>3376</v>
      </c>
      <c r="C1057" s="3"/>
      <c r="D1057" s="3"/>
      <c r="E1057" s="9" t="s">
        <v>279</v>
      </c>
      <c r="F1057" s="9" t="s">
        <v>279</v>
      </c>
      <c r="G1057" s="9" t="s">
        <v>279</v>
      </c>
      <c r="H1057" s="9" t="s">
        <v>279</v>
      </c>
      <c r="I1057" s="9" t="s">
        <v>279</v>
      </c>
      <c r="J1057" s="9" t="s">
        <v>279</v>
      </c>
      <c r="K1057" s="9" t="s">
        <v>279</v>
      </c>
      <c r="L1057" s="9">
        <v>557.89999999999964</v>
      </c>
      <c r="M1057" s="67"/>
      <c r="N1057" s="67">
        <f t="shared" si="31"/>
        <v>557.89999999999964</v>
      </c>
      <c r="S1057" s="82"/>
    </row>
    <row r="1058" spans="1:19" ht="15">
      <c r="A1058" s="28" t="s">
        <v>3324</v>
      </c>
      <c r="B1058" s="63" t="s">
        <v>164</v>
      </c>
      <c r="E1058" s="9" t="s">
        <v>279</v>
      </c>
      <c r="F1058" s="9" t="s">
        <v>279</v>
      </c>
      <c r="G1058" s="213">
        <v>556.79999999999995</v>
      </c>
      <c r="H1058" s="9" t="s">
        <v>279</v>
      </c>
      <c r="I1058" s="9" t="s">
        <v>279</v>
      </c>
      <c r="J1058" s="9" t="s">
        <v>279</v>
      </c>
      <c r="K1058" s="9" t="s">
        <v>279</v>
      </c>
      <c r="L1058" s="9" t="s">
        <v>279</v>
      </c>
      <c r="N1058" s="67">
        <f t="shared" si="31"/>
        <v>556.79999999999995</v>
      </c>
      <c r="P1058" t="s">
        <v>283</v>
      </c>
    </row>
    <row r="1059" spans="1:19" ht="15">
      <c r="A1059" s="28" t="s">
        <v>3325</v>
      </c>
      <c r="B1059" s="277" t="s">
        <v>3365</v>
      </c>
      <c r="C1059" s="3"/>
      <c r="D1059" s="3"/>
      <c r="E1059" s="9" t="s">
        <v>279</v>
      </c>
      <c r="F1059" s="9" t="s">
        <v>279</v>
      </c>
      <c r="G1059" s="9" t="s">
        <v>279</v>
      </c>
      <c r="H1059" s="9" t="s">
        <v>279</v>
      </c>
      <c r="I1059" s="9" t="s">
        <v>279</v>
      </c>
      <c r="J1059" s="9" t="s">
        <v>279</v>
      </c>
      <c r="K1059" s="9" t="s">
        <v>279</v>
      </c>
      <c r="L1059" s="9">
        <v>491.00000000000045</v>
      </c>
      <c r="M1059" s="67"/>
      <c r="N1059" s="67">
        <f t="shared" si="31"/>
        <v>491.00000000000045</v>
      </c>
      <c r="S1059" s="82"/>
    </row>
    <row r="1060" spans="1:19" ht="15">
      <c r="A1060" s="28" t="s">
        <v>3326</v>
      </c>
      <c r="B1060" s="63" t="s">
        <v>3378</v>
      </c>
      <c r="C1060" s="3"/>
      <c r="D1060" s="3"/>
      <c r="E1060" s="9" t="s">
        <v>279</v>
      </c>
      <c r="F1060" s="9" t="s">
        <v>279</v>
      </c>
      <c r="G1060" s="9" t="s">
        <v>279</v>
      </c>
      <c r="H1060" s="9" t="s">
        <v>279</v>
      </c>
      <c r="I1060" s="9" t="s">
        <v>279</v>
      </c>
      <c r="J1060" s="9" t="s">
        <v>279</v>
      </c>
      <c r="K1060" s="9" t="s">
        <v>279</v>
      </c>
      <c r="L1060" s="9">
        <v>488.20000000000073</v>
      </c>
      <c r="M1060" s="67"/>
      <c r="N1060" s="67">
        <f t="shared" si="31"/>
        <v>488.20000000000073</v>
      </c>
      <c r="S1060" s="82"/>
    </row>
    <row r="1061" spans="1:19" ht="15">
      <c r="A1061" s="28" t="s">
        <v>3327</v>
      </c>
      <c r="B1061" s="63" t="s">
        <v>3369</v>
      </c>
      <c r="C1061" s="3"/>
      <c r="D1061" s="3"/>
      <c r="E1061" s="9" t="s">
        <v>279</v>
      </c>
      <c r="F1061" s="9" t="s">
        <v>279</v>
      </c>
      <c r="G1061" s="9" t="s">
        <v>279</v>
      </c>
      <c r="H1061" s="9" t="s">
        <v>279</v>
      </c>
      <c r="I1061" s="9" t="s">
        <v>279</v>
      </c>
      <c r="J1061" s="9" t="s">
        <v>279</v>
      </c>
      <c r="K1061" s="9" t="s">
        <v>279</v>
      </c>
      <c r="L1061" s="9">
        <v>487.5</v>
      </c>
      <c r="M1061" s="67"/>
      <c r="N1061" s="67">
        <f t="shared" si="31"/>
        <v>487.5</v>
      </c>
      <c r="S1061" s="82"/>
    </row>
    <row r="1062" spans="1:19" ht="15">
      <c r="A1062" s="28" t="s">
        <v>3328</v>
      </c>
      <c r="B1062" s="229" t="s">
        <v>1676</v>
      </c>
      <c r="C1062" s="3"/>
      <c r="D1062" s="3"/>
      <c r="E1062" s="9" t="s">
        <v>279</v>
      </c>
      <c r="F1062" s="9" t="s">
        <v>279</v>
      </c>
      <c r="G1062" s="9" t="s">
        <v>279</v>
      </c>
      <c r="H1062" s="9" t="s">
        <v>279</v>
      </c>
      <c r="I1062" s="9">
        <v>485.39999999999964</v>
      </c>
      <c r="J1062" s="9" t="s">
        <v>279</v>
      </c>
      <c r="K1062" s="9" t="s">
        <v>279</v>
      </c>
      <c r="L1062" s="9" t="s">
        <v>279</v>
      </c>
      <c r="N1062" s="67">
        <f t="shared" si="31"/>
        <v>485.39999999999964</v>
      </c>
    </row>
    <row r="1063" spans="1:19" ht="15">
      <c r="A1063" s="28" t="s">
        <v>3329</v>
      </c>
      <c r="B1063" s="63" t="s">
        <v>3379</v>
      </c>
      <c r="C1063" s="3"/>
      <c r="D1063" s="3"/>
      <c r="E1063" s="9" t="s">
        <v>279</v>
      </c>
      <c r="F1063" s="9" t="s">
        <v>279</v>
      </c>
      <c r="G1063" s="9" t="s">
        <v>279</v>
      </c>
      <c r="H1063" s="9" t="s">
        <v>279</v>
      </c>
      <c r="I1063" s="9" t="s">
        <v>279</v>
      </c>
      <c r="J1063" s="9" t="s">
        <v>279</v>
      </c>
      <c r="K1063" s="9" t="s">
        <v>279</v>
      </c>
      <c r="L1063" s="9">
        <v>481.05000000000018</v>
      </c>
      <c r="M1063" s="67"/>
      <c r="N1063" s="67">
        <f t="shared" si="31"/>
        <v>481.05000000000018</v>
      </c>
      <c r="S1063" s="82"/>
    </row>
    <row r="1064" spans="1:19" ht="15">
      <c r="A1064" s="28" t="s">
        <v>3330</v>
      </c>
      <c r="B1064" s="63" t="s">
        <v>3367</v>
      </c>
      <c r="C1064" s="3"/>
      <c r="D1064" s="3"/>
      <c r="E1064" s="9" t="s">
        <v>279</v>
      </c>
      <c r="F1064" s="9" t="s">
        <v>279</v>
      </c>
      <c r="G1064" s="9" t="s">
        <v>279</v>
      </c>
      <c r="H1064" s="9" t="s">
        <v>279</v>
      </c>
      <c r="I1064" s="9" t="s">
        <v>279</v>
      </c>
      <c r="J1064" s="9" t="s">
        <v>279</v>
      </c>
      <c r="K1064" s="9" t="s">
        <v>279</v>
      </c>
      <c r="L1064" s="9">
        <v>464.65000000000055</v>
      </c>
      <c r="M1064" s="67"/>
      <c r="N1064" s="67">
        <f t="shared" si="31"/>
        <v>464.65000000000055</v>
      </c>
      <c r="S1064" s="82"/>
    </row>
    <row r="1065" spans="1:19" ht="15">
      <c r="A1065" s="28" t="s">
        <v>3331</v>
      </c>
      <c r="B1065" s="63" t="s">
        <v>774</v>
      </c>
      <c r="E1065" s="9" t="s">
        <v>279</v>
      </c>
      <c r="F1065" s="9" t="s">
        <v>279</v>
      </c>
      <c r="G1065" s="9" t="s">
        <v>279</v>
      </c>
      <c r="H1065" s="9">
        <v>461.09999999999945</v>
      </c>
      <c r="I1065" s="9" t="s">
        <v>279</v>
      </c>
      <c r="J1065" s="9" t="s">
        <v>279</v>
      </c>
      <c r="K1065" s="9" t="s">
        <v>279</v>
      </c>
      <c r="L1065" s="9" t="s">
        <v>279</v>
      </c>
      <c r="N1065" s="67">
        <f t="shared" si="31"/>
        <v>461.09999999999945</v>
      </c>
    </row>
    <row r="1066" spans="1:19" ht="15">
      <c r="A1066" s="28" t="s">
        <v>3332</v>
      </c>
      <c r="B1066" s="63" t="s">
        <v>784</v>
      </c>
      <c r="E1066" s="9" t="s">
        <v>279</v>
      </c>
      <c r="F1066" s="9" t="s">
        <v>279</v>
      </c>
      <c r="G1066" s="9" t="s">
        <v>279</v>
      </c>
      <c r="H1066" s="9">
        <v>451.39999999999918</v>
      </c>
      <c r="I1066" s="9" t="s">
        <v>279</v>
      </c>
      <c r="J1066" s="9" t="s">
        <v>279</v>
      </c>
      <c r="K1066" s="9" t="s">
        <v>279</v>
      </c>
      <c r="L1066" s="9" t="s">
        <v>279</v>
      </c>
      <c r="N1066" s="67">
        <f t="shared" si="31"/>
        <v>451.39999999999918</v>
      </c>
    </row>
    <row r="1067" spans="1:19" ht="15">
      <c r="A1067" s="28" t="s">
        <v>3333</v>
      </c>
      <c r="B1067" s="229" t="s">
        <v>1651</v>
      </c>
      <c r="C1067" s="3"/>
      <c r="D1067" s="3"/>
      <c r="E1067" s="9" t="s">
        <v>279</v>
      </c>
      <c r="F1067" s="9" t="s">
        <v>279</v>
      </c>
      <c r="G1067" s="9" t="s">
        <v>279</v>
      </c>
      <c r="H1067" s="9" t="s">
        <v>279</v>
      </c>
      <c r="I1067" s="9">
        <v>435.69999999999982</v>
      </c>
      <c r="J1067" s="9" t="s">
        <v>279</v>
      </c>
      <c r="K1067" s="9" t="s">
        <v>279</v>
      </c>
      <c r="L1067" s="9" t="s">
        <v>279</v>
      </c>
      <c r="N1067" s="67">
        <f t="shared" si="31"/>
        <v>435.69999999999982</v>
      </c>
    </row>
    <row r="1068" spans="1:19" ht="15">
      <c r="A1068" s="28" t="s">
        <v>3334</v>
      </c>
      <c r="B1068" s="225" t="s">
        <v>1641</v>
      </c>
      <c r="C1068" s="3"/>
      <c r="D1068" s="3"/>
      <c r="E1068" s="9" t="s">
        <v>279</v>
      </c>
      <c r="F1068" s="9" t="s">
        <v>279</v>
      </c>
      <c r="G1068" s="9" t="s">
        <v>279</v>
      </c>
      <c r="H1068" s="9" t="s">
        <v>279</v>
      </c>
      <c r="I1068" s="9">
        <v>420.39999999999964</v>
      </c>
      <c r="J1068" s="9" t="s">
        <v>279</v>
      </c>
      <c r="K1068" s="9" t="s">
        <v>279</v>
      </c>
      <c r="L1068" s="9" t="s">
        <v>279</v>
      </c>
      <c r="N1068" s="67">
        <f t="shared" si="31"/>
        <v>420.39999999999964</v>
      </c>
    </row>
    <row r="1069" spans="1:19" ht="15">
      <c r="A1069" s="28" t="s">
        <v>3335</v>
      </c>
      <c r="B1069" s="277" t="s">
        <v>2052</v>
      </c>
      <c r="C1069" s="3"/>
      <c r="D1069" s="3"/>
      <c r="E1069" s="9" t="s">
        <v>279</v>
      </c>
      <c r="F1069" s="9" t="s">
        <v>279</v>
      </c>
      <c r="G1069" s="9" t="s">
        <v>279</v>
      </c>
      <c r="H1069" s="9" t="s">
        <v>279</v>
      </c>
      <c r="I1069" s="9" t="s">
        <v>279</v>
      </c>
      <c r="J1069" s="9" t="s">
        <v>279</v>
      </c>
      <c r="K1069" s="9">
        <v>39.000000000000455</v>
      </c>
      <c r="L1069" s="9">
        <v>346.70000000000073</v>
      </c>
      <c r="N1069" s="67">
        <f t="shared" si="31"/>
        <v>385.70000000000118</v>
      </c>
    </row>
    <row r="1070" spans="1:19" ht="15">
      <c r="A1070" s="28" t="s">
        <v>3336</v>
      </c>
      <c r="B1070" s="229" t="s">
        <v>1650</v>
      </c>
      <c r="C1070" s="3"/>
      <c r="D1070" s="3"/>
      <c r="E1070" s="9" t="s">
        <v>279</v>
      </c>
      <c r="F1070" s="9" t="s">
        <v>279</v>
      </c>
      <c r="G1070" s="9" t="s">
        <v>279</v>
      </c>
      <c r="H1070" s="9" t="s">
        <v>279</v>
      </c>
      <c r="I1070" s="9">
        <v>331.70000000000027</v>
      </c>
      <c r="J1070" s="9" t="s">
        <v>279</v>
      </c>
      <c r="K1070" s="9" t="s">
        <v>279</v>
      </c>
      <c r="L1070" s="9" t="s">
        <v>279</v>
      </c>
      <c r="N1070" s="67">
        <f t="shared" si="31"/>
        <v>331.70000000000027</v>
      </c>
    </row>
    <row r="1071" spans="1:19" ht="15">
      <c r="A1071" s="28" t="s">
        <v>3337</v>
      </c>
      <c r="B1071" s="63" t="s">
        <v>179</v>
      </c>
      <c r="E1071" s="217">
        <v>328.8</v>
      </c>
      <c r="F1071" s="9" t="s">
        <v>279</v>
      </c>
      <c r="G1071" s="9" t="s">
        <v>279</v>
      </c>
      <c r="H1071" s="9" t="s">
        <v>279</v>
      </c>
      <c r="I1071" s="9" t="s">
        <v>279</v>
      </c>
      <c r="J1071" s="9" t="s">
        <v>279</v>
      </c>
      <c r="K1071" s="9" t="s">
        <v>279</v>
      </c>
      <c r="L1071" s="9" t="s">
        <v>279</v>
      </c>
      <c r="N1071" s="67">
        <f t="shared" si="31"/>
        <v>328.8</v>
      </c>
      <c r="P1071" t="s">
        <v>293</v>
      </c>
    </row>
    <row r="1072" spans="1:19" ht="15">
      <c r="A1072" s="28" t="s">
        <v>3338</v>
      </c>
      <c r="B1072" s="229" t="s">
        <v>1648</v>
      </c>
      <c r="C1072" s="3"/>
      <c r="D1072" s="3"/>
      <c r="E1072" s="9" t="s">
        <v>279</v>
      </c>
      <c r="F1072" s="9" t="s">
        <v>279</v>
      </c>
      <c r="G1072" s="9" t="s">
        <v>279</v>
      </c>
      <c r="H1072" s="9" t="s">
        <v>279</v>
      </c>
      <c r="I1072" s="9">
        <v>303.90000000000009</v>
      </c>
      <c r="J1072" s="9" t="s">
        <v>279</v>
      </c>
      <c r="K1072" s="9" t="s">
        <v>279</v>
      </c>
      <c r="L1072" s="9" t="s">
        <v>279</v>
      </c>
      <c r="N1072" s="67">
        <f t="shared" si="31"/>
        <v>303.90000000000009</v>
      </c>
    </row>
    <row r="1073" spans="1:24" ht="15">
      <c r="A1073" s="28" t="s">
        <v>4129</v>
      </c>
      <c r="B1073" s="277" t="s">
        <v>2028</v>
      </c>
      <c r="C1073" s="3"/>
      <c r="D1073" s="3"/>
      <c r="E1073" s="9" t="s">
        <v>279</v>
      </c>
      <c r="F1073" s="9" t="s">
        <v>279</v>
      </c>
      <c r="G1073" s="9" t="s">
        <v>279</v>
      </c>
      <c r="H1073" s="9" t="s">
        <v>279</v>
      </c>
      <c r="I1073" s="9" t="s">
        <v>279</v>
      </c>
      <c r="J1073" s="9" t="s">
        <v>279</v>
      </c>
      <c r="K1073" s="9">
        <v>260.95000000000118</v>
      </c>
      <c r="L1073" s="9" t="s">
        <v>279</v>
      </c>
      <c r="N1073" s="67">
        <f t="shared" si="31"/>
        <v>260.95000000000118</v>
      </c>
    </row>
    <row r="1074" spans="1:24" ht="15">
      <c r="A1074" s="28" t="s">
        <v>4130</v>
      </c>
      <c r="B1074" s="277" t="s">
        <v>2029</v>
      </c>
      <c r="C1074" s="3"/>
      <c r="D1074" s="3"/>
      <c r="E1074" s="9" t="s">
        <v>279</v>
      </c>
      <c r="F1074" s="9" t="s">
        <v>279</v>
      </c>
      <c r="G1074" s="9" t="s">
        <v>279</v>
      </c>
      <c r="H1074" s="9" t="s">
        <v>279</v>
      </c>
      <c r="I1074" s="9" t="s">
        <v>279</v>
      </c>
      <c r="J1074" s="9" t="s">
        <v>279</v>
      </c>
      <c r="K1074" s="9">
        <v>105.94999999999982</v>
      </c>
      <c r="L1074" s="9" t="s">
        <v>279</v>
      </c>
      <c r="N1074" s="67">
        <f t="shared" si="31"/>
        <v>105.94999999999982</v>
      </c>
    </row>
    <row r="1075" spans="1:24" ht="15">
      <c r="A1075" s="28" t="s">
        <v>4131</v>
      </c>
      <c r="B1075" s="229" t="s">
        <v>1658</v>
      </c>
      <c r="C1075" s="3"/>
      <c r="D1075" s="3"/>
      <c r="E1075" s="9" t="s">
        <v>279</v>
      </c>
      <c r="F1075" s="9" t="s">
        <v>279</v>
      </c>
      <c r="G1075" s="9" t="s">
        <v>279</v>
      </c>
      <c r="H1075" s="9" t="s">
        <v>279</v>
      </c>
      <c r="I1075" s="9">
        <v>61.100000000000364</v>
      </c>
      <c r="J1075" s="9" t="s">
        <v>279</v>
      </c>
      <c r="K1075" s="9" t="s">
        <v>279</v>
      </c>
      <c r="L1075" s="9" t="s">
        <v>279</v>
      </c>
      <c r="N1075" s="67">
        <f t="shared" si="31"/>
        <v>61.100000000000364</v>
      </c>
    </row>
    <row r="1076" spans="1:24" ht="15">
      <c r="A1076" s="28"/>
      <c r="B1076" s="63"/>
      <c r="E1076" s="217"/>
      <c r="F1076" s="9"/>
      <c r="G1076" s="9"/>
      <c r="H1076" s="9"/>
      <c r="L1076" s="69"/>
      <c r="M1076" s="67"/>
      <c r="S1076" s="82"/>
    </row>
    <row r="1077" spans="1:24" ht="15">
      <c r="A1077" s="28"/>
      <c r="B1077" s="63"/>
      <c r="E1077" s="217"/>
      <c r="F1077" s="9"/>
      <c r="G1077" s="9"/>
      <c r="H1077" s="9"/>
      <c r="L1077" s="69"/>
      <c r="M1077" s="67"/>
      <c r="S1077" s="82"/>
    </row>
    <row r="1078" spans="1:24" ht="15">
      <c r="A1078" s="28"/>
      <c r="B1078" s="63"/>
      <c r="E1078" s="217"/>
      <c r="F1078" s="9"/>
      <c r="G1078" s="9"/>
      <c r="H1078" s="9"/>
      <c r="L1078" s="69"/>
      <c r="M1078" s="67"/>
      <c r="S1078" s="82"/>
    </row>
    <row r="1079" spans="1:24" ht="25.5">
      <c r="A1079" s="23" t="s">
        <v>2208</v>
      </c>
      <c r="L1079" s="69"/>
    </row>
    <row r="1080" spans="1:24">
      <c r="L1080" s="69"/>
    </row>
    <row r="1081" spans="1:24" ht="15.75">
      <c r="A1081" s="39"/>
      <c r="B1081" s="39"/>
      <c r="C1081" s="39"/>
      <c r="D1081" s="39"/>
      <c r="E1081" s="61">
        <v>2016</v>
      </c>
      <c r="F1081" s="61">
        <v>2017</v>
      </c>
      <c r="G1081" s="61">
        <v>2018</v>
      </c>
      <c r="H1081" s="61">
        <v>2019</v>
      </c>
      <c r="I1081" s="61">
        <v>2020</v>
      </c>
      <c r="J1081" s="61">
        <v>2021</v>
      </c>
      <c r="K1081" s="61">
        <v>2022</v>
      </c>
      <c r="L1081" s="61">
        <v>2023</v>
      </c>
      <c r="N1081" s="70" t="s">
        <v>40</v>
      </c>
      <c r="T1081" s="9"/>
      <c r="U1081" s="9"/>
    </row>
    <row r="1082" spans="1:24" ht="15">
      <c r="A1082" s="28" t="s">
        <v>0</v>
      </c>
      <c r="B1082" s="63" t="s">
        <v>153</v>
      </c>
      <c r="E1082" s="9" t="s">
        <v>279</v>
      </c>
      <c r="F1082" s="9" t="s">
        <v>279</v>
      </c>
      <c r="G1082" s="214">
        <v>74.000000000000455</v>
      </c>
      <c r="H1082" s="214">
        <v>699.49999999999955</v>
      </c>
      <c r="I1082" s="9">
        <v>108.00000000000364</v>
      </c>
      <c r="J1082" s="212">
        <v>609.09999999999945</v>
      </c>
      <c r="K1082" s="217">
        <v>532.09999999999764</v>
      </c>
      <c r="L1082" s="217">
        <v>496.09999999999997</v>
      </c>
      <c r="N1082" s="67">
        <f t="shared" ref="N1082:N1113" si="32">SUM(E1082:L1082)</f>
        <v>2518.8000000000006</v>
      </c>
      <c r="P1082" t="s">
        <v>4962</v>
      </c>
      <c r="S1082" s="3" t="s">
        <v>4966</v>
      </c>
      <c r="T1082" s="63"/>
      <c r="U1082" s="63"/>
      <c r="V1082" s="360"/>
      <c r="W1082" s="337"/>
      <c r="X1082" s="63"/>
    </row>
    <row r="1083" spans="1:24" ht="15">
      <c r="A1083" s="28" t="s">
        <v>2</v>
      </c>
      <c r="B1083" s="63" t="s">
        <v>757</v>
      </c>
      <c r="E1083" s="9" t="s">
        <v>279</v>
      </c>
      <c r="F1083" s="9" t="s">
        <v>279</v>
      </c>
      <c r="G1083" s="9" t="s">
        <v>279</v>
      </c>
      <c r="H1083" s="217">
        <v>587.80000000000018</v>
      </c>
      <c r="I1083" s="213">
        <v>282.49999999999818</v>
      </c>
      <c r="J1083" s="217">
        <v>497.5</v>
      </c>
      <c r="K1083" s="212">
        <v>590.5</v>
      </c>
      <c r="L1083" s="9">
        <v>419.1</v>
      </c>
      <c r="N1083" s="67">
        <f t="shared" si="32"/>
        <v>2377.3999999999983</v>
      </c>
      <c r="P1083" t="s">
        <v>2565</v>
      </c>
      <c r="S1083" s="216" t="s">
        <v>4967</v>
      </c>
      <c r="T1083" s="277"/>
      <c r="U1083" s="63"/>
      <c r="V1083" s="347"/>
      <c r="W1083" s="337"/>
      <c r="X1083" s="63"/>
    </row>
    <row r="1084" spans="1:24" ht="15">
      <c r="A1084" s="28" t="s">
        <v>3</v>
      </c>
      <c r="B1084" s="63" t="s">
        <v>746</v>
      </c>
      <c r="E1084" s="9" t="s">
        <v>279</v>
      </c>
      <c r="F1084" s="9" t="s">
        <v>279</v>
      </c>
      <c r="G1084" s="9" t="s">
        <v>279</v>
      </c>
      <c r="H1084" s="9">
        <v>502</v>
      </c>
      <c r="I1084" s="9">
        <v>112.09999999999854</v>
      </c>
      <c r="J1084" s="213">
        <v>598.09999999999945</v>
      </c>
      <c r="K1084" s="9">
        <v>501.29999999999927</v>
      </c>
      <c r="L1084" s="9">
        <v>409.2</v>
      </c>
      <c r="N1084" s="67">
        <f t="shared" si="32"/>
        <v>2122.6999999999971</v>
      </c>
      <c r="P1084" t="s">
        <v>283</v>
      </c>
      <c r="T1084" s="225"/>
      <c r="U1084" s="63"/>
      <c r="V1084" s="347"/>
      <c r="W1084" s="337"/>
      <c r="X1084" s="63"/>
    </row>
    <row r="1085" spans="1:24" ht="15">
      <c r="A1085" s="28" t="s">
        <v>5</v>
      </c>
      <c r="B1085" s="63" t="s">
        <v>25</v>
      </c>
      <c r="E1085" s="9">
        <v>84.449999999998909</v>
      </c>
      <c r="F1085" s="9">
        <v>10.500000000000909</v>
      </c>
      <c r="G1085" s="64" t="s">
        <v>280</v>
      </c>
      <c r="H1085" s="9">
        <v>564.20000000000073</v>
      </c>
      <c r="I1085" s="9">
        <v>3.8999999999978172</v>
      </c>
      <c r="J1085" s="9">
        <v>394.19999999999709</v>
      </c>
      <c r="K1085" s="217">
        <v>534.09999999999945</v>
      </c>
      <c r="L1085" s="9">
        <v>385.5</v>
      </c>
      <c r="N1085" s="67">
        <f t="shared" si="32"/>
        <v>1976.8499999999949</v>
      </c>
      <c r="P1085" t="s">
        <v>293</v>
      </c>
      <c r="T1085" s="277"/>
      <c r="U1085" s="63"/>
      <c r="V1085" s="347"/>
      <c r="W1085" s="337"/>
      <c r="X1085" s="63"/>
    </row>
    <row r="1086" spans="1:24" ht="15">
      <c r="A1086" s="28" t="s">
        <v>7</v>
      </c>
      <c r="B1086" s="63" t="s">
        <v>33</v>
      </c>
      <c r="E1086" s="217">
        <v>146.89999999999964</v>
      </c>
      <c r="F1086" s="9">
        <v>10.5</v>
      </c>
      <c r="G1086" s="217">
        <v>36.299999999999727</v>
      </c>
      <c r="H1086" s="9">
        <v>458.99999999999909</v>
      </c>
      <c r="I1086" s="9">
        <v>112.49999999999636</v>
      </c>
      <c r="J1086" s="217">
        <v>521.60000000000127</v>
      </c>
      <c r="K1086" s="9">
        <v>388.90000000000146</v>
      </c>
      <c r="L1086" s="9">
        <v>265.39999999999998</v>
      </c>
      <c r="N1086" s="67">
        <f t="shared" si="32"/>
        <v>1941.0999999999976</v>
      </c>
      <c r="P1086" t="s">
        <v>2467</v>
      </c>
      <c r="T1086" s="225"/>
      <c r="U1086" s="63"/>
      <c r="V1086" s="347"/>
      <c r="W1086" s="337"/>
      <c r="X1086" s="63"/>
    </row>
    <row r="1087" spans="1:24" ht="15">
      <c r="A1087" s="28" t="s">
        <v>8</v>
      </c>
      <c r="B1087" s="63" t="s">
        <v>790</v>
      </c>
      <c r="E1087" s="9" t="s">
        <v>279</v>
      </c>
      <c r="F1087" s="9" t="s">
        <v>279</v>
      </c>
      <c r="G1087" s="9" t="s">
        <v>279</v>
      </c>
      <c r="H1087" s="212">
        <v>655.80000000000018</v>
      </c>
      <c r="I1087" s="9">
        <v>45.400000000003274</v>
      </c>
      <c r="J1087" s="9">
        <v>333.60000000000036</v>
      </c>
      <c r="K1087" s="9">
        <v>427.90000000000055</v>
      </c>
      <c r="L1087" s="217">
        <v>477.29999999999995</v>
      </c>
      <c r="N1087" s="67">
        <f t="shared" si="32"/>
        <v>1940.0000000000043</v>
      </c>
      <c r="P1087" t="s">
        <v>334</v>
      </c>
      <c r="T1087" s="225"/>
      <c r="U1087" s="63"/>
      <c r="V1087" s="347"/>
      <c r="W1087" s="337"/>
      <c r="X1087" s="63"/>
    </row>
    <row r="1088" spans="1:24" ht="15">
      <c r="A1088" s="28" t="s">
        <v>10</v>
      </c>
      <c r="B1088" s="63" t="s">
        <v>762</v>
      </c>
      <c r="E1088" s="9" t="s">
        <v>279</v>
      </c>
      <c r="F1088" s="9" t="s">
        <v>279</v>
      </c>
      <c r="G1088" s="9" t="s">
        <v>279</v>
      </c>
      <c r="H1088" s="217">
        <v>585.60000000000127</v>
      </c>
      <c r="I1088" s="64" t="s">
        <v>280</v>
      </c>
      <c r="J1088" s="9">
        <v>323.80000000000018</v>
      </c>
      <c r="K1088" s="9">
        <v>486.99999999999909</v>
      </c>
      <c r="L1088" s="212">
        <v>523.6</v>
      </c>
      <c r="N1088" s="67">
        <f t="shared" si="32"/>
        <v>1920.0000000000005</v>
      </c>
      <c r="P1088" t="s">
        <v>340</v>
      </c>
      <c r="T1088" s="63"/>
      <c r="U1088" s="63"/>
      <c r="V1088" s="360"/>
      <c r="W1088" s="337"/>
      <c r="X1088" s="63"/>
    </row>
    <row r="1089" spans="1:24" ht="15">
      <c r="A1089" s="28" t="s">
        <v>12</v>
      </c>
      <c r="B1089" s="229" t="s">
        <v>1656</v>
      </c>
      <c r="C1089" s="3"/>
      <c r="D1089" s="3"/>
      <c r="E1089" s="9" t="s">
        <v>279</v>
      </c>
      <c r="F1089" s="9" t="s">
        <v>279</v>
      </c>
      <c r="G1089" s="9" t="s">
        <v>279</v>
      </c>
      <c r="H1089" s="9" t="s">
        <v>279</v>
      </c>
      <c r="I1089" s="217">
        <v>238.80000000000291</v>
      </c>
      <c r="J1089" s="217">
        <v>507.29999999999836</v>
      </c>
      <c r="K1089" s="217">
        <v>568.00000000000182</v>
      </c>
      <c r="L1089" s="217">
        <v>491.2</v>
      </c>
      <c r="N1089" s="67">
        <f t="shared" si="32"/>
        <v>1805.3000000000031</v>
      </c>
      <c r="P1089" t="s">
        <v>4963</v>
      </c>
      <c r="S1089" s="216" t="s">
        <v>4967</v>
      </c>
      <c r="T1089" s="277"/>
      <c r="U1089" s="63"/>
      <c r="V1089" s="347"/>
      <c r="W1089" s="337"/>
      <c r="X1089" s="63"/>
    </row>
    <row r="1090" spans="1:24" ht="15">
      <c r="A1090" s="28" t="s">
        <v>14</v>
      </c>
      <c r="B1090" s="63" t="s">
        <v>13</v>
      </c>
      <c r="E1090" s="9">
        <v>108.90000000000055</v>
      </c>
      <c r="F1090" s="217">
        <v>62.400000000001455</v>
      </c>
      <c r="G1090" s="64" t="s">
        <v>280</v>
      </c>
      <c r="H1090" s="217">
        <v>565.39999999999691</v>
      </c>
      <c r="I1090" s="217">
        <v>197.50000000000546</v>
      </c>
      <c r="J1090" s="9">
        <v>186.39999999999964</v>
      </c>
      <c r="K1090" s="9">
        <v>482.49999999999909</v>
      </c>
      <c r="L1090" s="9">
        <v>163.1</v>
      </c>
      <c r="N1090" s="67">
        <f t="shared" si="32"/>
        <v>1766.200000000003</v>
      </c>
      <c r="P1090" t="s">
        <v>1836</v>
      </c>
      <c r="S1090" s="218"/>
      <c r="T1090" s="277"/>
      <c r="U1090" s="63"/>
      <c r="V1090" s="347"/>
      <c r="W1090" s="337"/>
      <c r="X1090" s="63"/>
    </row>
    <row r="1091" spans="1:24" ht="15">
      <c r="A1091" s="28" t="s">
        <v>16</v>
      </c>
      <c r="B1091" s="63" t="s">
        <v>155</v>
      </c>
      <c r="E1091" s="9" t="s">
        <v>279</v>
      </c>
      <c r="F1091" s="9" t="s">
        <v>279</v>
      </c>
      <c r="G1091" s="213">
        <v>56.000000000000455</v>
      </c>
      <c r="H1091" s="217">
        <v>638.49999999999909</v>
      </c>
      <c r="I1091" s="64" t="s">
        <v>280</v>
      </c>
      <c r="J1091" s="9">
        <v>291.09999999999945</v>
      </c>
      <c r="K1091" s="9">
        <v>514.30000000000018</v>
      </c>
      <c r="L1091" s="9">
        <v>237.5</v>
      </c>
      <c r="N1091" s="67">
        <f t="shared" si="32"/>
        <v>1737.3999999999992</v>
      </c>
      <c r="P1091" t="s">
        <v>353</v>
      </c>
      <c r="T1091" s="63"/>
      <c r="U1091" s="63"/>
      <c r="V1091" s="360"/>
      <c r="W1091" s="337"/>
      <c r="X1091" s="63"/>
    </row>
    <row r="1092" spans="1:24" ht="15">
      <c r="A1092" s="28" t="s">
        <v>18</v>
      </c>
      <c r="B1092" s="63" t="s">
        <v>782</v>
      </c>
      <c r="E1092" s="9" t="s">
        <v>279</v>
      </c>
      <c r="F1092" s="9" t="s">
        <v>279</v>
      </c>
      <c r="G1092" s="9" t="s">
        <v>279</v>
      </c>
      <c r="H1092" s="9">
        <v>320</v>
      </c>
      <c r="I1092" s="214">
        <v>329</v>
      </c>
      <c r="J1092" s="9">
        <v>362.69999999999982</v>
      </c>
      <c r="K1092" s="9">
        <v>392.50000000000045</v>
      </c>
      <c r="L1092" s="9">
        <v>237.6</v>
      </c>
      <c r="N1092" s="67">
        <f t="shared" si="32"/>
        <v>1641.8000000000002</v>
      </c>
      <c r="P1092" t="s">
        <v>282</v>
      </c>
      <c r="S1092" s="216" t="s">
        <v>4968</v>
      </c>
      <c r="T1092" s="225"/>
      <c r="U1092" s="63"/>
      <c r="V1092" s="347"/>
      <c r="W1092" s="337"/>
      <c r="X1092" s="63"/>
    </row>
    <row r="1093" spans="1:24" ht="15">
      <c r="A1093" s="28" t="s">
        <v>20</v>
      </c>
      <c r="B1093" s="63" t="s">
        <v>142</v>
      </c>
      <c r="E1093" s="9" t="s">
        <v>279</v>
      </c>
      <c r="F1093" s="9">
        <v>13.099999999998545</v>
      </c>
      <c r="G1093" s="217">
        <v>28.000000000000909</v>
      </c>
      <c r="H1093" s="213">
        <v>644.30000000000109</v>
      </c>
      <c r="I1093" s="9">
        <v>170.19999999999891</v>
      </c>
      <c r="J1093" s="9">
        <v>403.40000000000055</v>
      </c>
      <c r="K1093" s="9">
        <v>242.40000000000055</v>
      </c>
      <c r="L1093" s="9">
        <v>84.5</v>
      </c>
      <c r="N1093" s="67">
        <f t="shared" si="32"/>
        <v>1585.9000000000005</v>
      </c>
      <c r="P1093" t="s">
        <v>309</v>
      </c>
      <c r="T1093" s="63"/>
      <c r="U1093" s="63"/>
      <c r="V1093" s="347"/>
      <c r="W1093" s="337"/>
      <c r="X1093" s="63"/>
    </row>
    <row r="1094" spans="1:24" ht="15">
      <c r="A1094" s="28" t="s">
        <v>22</v>
      </c>
      <c r="B1094" s="229" t="s">
        <v>1653</v>
      </c>
      <c r="C1094" s="3"/>
      <c r="D1094" s="3"/>
      <c r="E1094" s="9" t="s">
        <v>279</v>
      </c>
      <c r="F1094" s="9" t="s">
        <v>279</v>
      </c>
      <c r="G1094" s="9" t="s">
        <v>279</v>
      </c>
      <c r="H1094" s="9" t="s">
        <v>279</v>
      </c>
      <c r="I1094" s="217">
        <v>227.19999999999527</v>
      </c>
      <c r="J1094" s="9">
        <v>416.09999999999945</v>
      </c>
      <c r="K1094" s="213">
        <v>572.69999999999982</v>
      </c>
      <c r="L1094" s="9">
        <v>339.2</v>
      </c>
      <c r="N1094" s="67">
        <f t="shared" si="32"/>
        <v>1555.1999999999946</v>
      </c>
      <c r="P1094" t="s">
        <v>292</v>
      </c>
      <c r="T1094" s="277"/>
      <c r="U1094" s="63"/>
      <c r="V1094" s="347"/>
      <c r="W1094" s="337"/>
      <c r="X1094" s="63"/>
    </row>
    <row r="1095" spans="1:24" ht="15">
      <c r="A1095" s="28" t="s">
        <v>24</v>
      </c>
      <c r="B1095" s="63" t="s">
        <v>796</v>
      </c>
      <c r="E1095" s="9" t="s">
        <v>279</v>
      </c>
      <c r="F1095" s="9" t="s">
        <v>279</v>
      </c>
      <c r="G1095" s="9" t="s">
        <v>279</v>
      </c>
      <c r="H1095" s="9">
        <v>360.10000000000036</v>
      </c>
      <c r="I1095" s="212">
        <v>320.79999999999745</v>
      </c>
      <c r="J1095" s="9">
        <v>253.39999999999964</v>
      </c>
      <c r="K1095" s="9">
        <v>182</v>
      </c>
      <c r="L1095" s="9">
        <v>425</v>
      </c>
      <c r="N1095" s="67">
        <f t="shared" si="32"/>
        <v>1541.2999999999975</v>
      </c>
      <c r="P1095" t="s">
        <v>301</v>
      </c>
      <c r="T1095" s="63"/>
      <c r="U1095" s="63"/>
      <c r="V1095" s="347"/>
      <c r="W1095" s="337"/>
      <c r="X1095" s="63"/>
    </row>
    <row r="1096" spans="1:24" ht="15">
      <c r="A1096" s="28" t="s">
        <v>26</v>
      </c>
      <c r="B1096" s="63" t="s">
        <v>800</v>
      </c>
      <c r="E1096" s="9" t="s">
        <v>279</v>
      </c>
      <c r="F1096" s="9" t="s">
        <v>279</v>
      </c>
      <c r="G1096" s="9" t="s">
        <v>279</v>
      </c>
      <c r="H1096" s="217">
        <v>641.09999999999945</v>
      </c>
      <c r="I1096" s="9">
        <v>178.5</v>
      </c>
      <c r="J1096" s="9">
        <v>321.49999999999909</v>
      </c>
      <c r="K1096" s="9">
        <v>5.999999999998181</v>
      </c>
      <c r="L1096" s="9">
        <v>389.7</v>
      </c>
      <c r="N1096" s="67">
        <f t="shared" si="32"/>
        <v>1536.7999999999968</v>
      </c>
      <c r="P1096" t="s">
        <v>284</v>
      </c>
      <c r="T1096" s="277"/>
      <c r="U1096" s="63"/>
      <c r="V1096" s="347"/>
      <c r="W1096" s="337"/>
      <c r="X1096" s="63"/>
    </row>
    <row r="1097" spans="1:24" ht="15">
      <c r="A1097" s="28" t="s">
        <v>28</v>
      </c>
      <c r="B1097" s="63" t="s">
        <v>37</v>
      </c>
      <c r="E1097" s="213">
        <v>200.75</v>
      </c>
      <c r="F1097" s="9">
        <v>10.499999999999091</v>
      </c>
      <c r="G1097" s="64" t="s">
        <v>280</v>
      </c>
      <c r="H1097" s="9">
        <v>379.80000000000064</v>
      </c>
      <c r="I1097" s="9">
        <v>69.900000000003274</v>
      </c>
      <c r="J1097" s="9">
        <v>380.20000000000073</v>
      </c>
      <c r="K1097" s="9">
        <v>248.19999999999982</v>
      </c>
      <c r="L1097" s="9">
        <v>211</v>
      </c>
      <c r="N1097" s="67">
        <f t="shared" si="32"/>
        <v>1500.3500000000035</v>
      </c>
      <c r="P1097" t="s">
        <v>283</v>
      </c>
      <c r="T1097" s="63"/>
      <c r="U1097" s="63"/>
      <c r="V1097" s="360"/>
      <c r="W1097" s="337"/>
      <c r="X1097" s="63"/>
    </row>
    <row r="1098" spans="1:24" ht="15">
      <c r="A1098" s="28" t="s">
        <v>30</v>
      </c>
      <c r="B1098" s="63" t="s">
        <v>9</v>
      </c>
      <c r="E1098" s="217">
        <v>193.49999999999955</v>
      </c>
      <c r="F1098" s="217">
        <v>52.299999999999272</v>
      </c>
      <c r="G1098" s="9">
        <v>2.1999999999998181</v>
      </c>
      <c r="H1098" s="9">
        <v>220.09999999999945</v>
      </c>
      <c r="I1098" s="9">
        <v>191.00000000000182</v>
      </c>
      <c r="J1098" s="9">
        <v>278.59999999999991</v>
      </c>
      <c r="K1098" s="9">
        <v>254.99999999999909</v>
      </c>
      <c r="L1098" s="9">
        <v>291.7</v>
      </c>
      <c r="N1098" s="67">
        <f t="shared" si="32"/>
        <v>1484.399999999999</v>
      </c>
      <c r="P1098" t="s">
        <v>287</v>
      </c>
      <c r="S1098" s="63"/>
      <c r="T1098" s="63"/>
      <c r="U1098" s="63"/>
      <c r="V1098" s="347"/>
      <c r="W1098" s="337"/>
      <c r="X1098" s="63"/>
    </row>
    <row r="1099" spans="1:24" ht="15">
      <c r="A1099" s="28" t="s">
        <v>32</v>
      </c>
      <c r="B1099" s="63" t="s">
        <v>748</v>
      </c>
      <c r="E1099" s="9" t="s">
        <v>279</v>
      </c>
      <c r="F1099" s="9" t="s">
        <v>279</v>
      </c>
      <c r="G1099" s="9" t="s">
        <v>279</v>
      </c>
      <c r="H1099" s="9">
        <v>367.09999999999945</v>
      </c>
      <c r="I1099" s="64" t="s">
        <v>280</v>
      </c>
      <c r="J1099" s="9">
        <v>345.5</v>
      </c>
      <c r="K1099" s="9">
        <v>382.39999999999873</v>
      </c>
      <c r="L1099" s="9">
        <v>386.8</v>
      </c>
      <c r="N1099" s="67">
        <f t="shared" si="32"/>
        <v>1481.7999999999981</v>
      </c>
      <c r="T1099" s="277"/>
      <c r="U1099" s="63"/>
      <c r="V1099" s="347"/>
      <c r="W1099" s="337"/>
      <c r="X1099" s="63"/>
    </row>
    <row r="1100" spans="1:24" ht="15">
      <c r="A1100" s="28" t="s">
        <v>34</v>
      </c>
      <c r="B1100" s="229" t="s">
        <v>1659</v>
      </c>
      <c r="C1100" s="3"/>
      <c r="D1100" s="3"/>
      <c r="E1100" s="9" t="s">
        <v>279</v>
      </c>
      <c r="F1100" s="9" t="s">
        <v>279</v>
      </c>
      <c r="G1100" s="9" t="s">
        <v>279</v>
      </c>
      <c r="H1100" s="9" t="s">
        <v>279</v>
      </c>
      <c r="I1100" s="64" t="s">
        <v>280</v>
      </c>
      <c r="J1100" s="217">
        <v>443.89999999999873</v>
      </c>
      <c r="K1100" s="217">
        <v>516.90000000000055</v>
      </c>
      <c r="L1100" s="213">
        <v>499</v>
      </c>
      <c r="N1100" s="67">
        <f t="shared" si="32"/>
        <v>1459.7999999999993</v>
      </c>
      <c r="P1100" t="s">
        <v>4961</v>
      </c>
      <c r="T1100" s="63"/>
      <c r="U1100" s="63"/>
      <c r="V1100" s="360"/>
      <c r="W1100" s="337"/>
      <c r="X1100" s="63"/>
    </row>
    <row r="1101" spans="1:24" ht="15">
      <c r="A1101" s="28" t="s">
        <v>36</v>
      </c>
      <c r="B1101" s="63" t="s">
        <v>749</v>
      </c>
      <c r="E1101" s="9" t="s">
        <v>279</v>
      </c>
      <c r="F1101" s="9" t="s">
        <v>279</v>
      </c>
      <c r="G1101" s="9" t="s">
        <v>279</v>
      </c>
      <c r="H1101" s="9">
        <v>411.10000000000036</v>
      </c>
      <c r="I1101" s="64" t="s">
        <v>280</v>
      </c>
      <c r="J1101" s="9">
        <v>262.39999999999964</v>
      </c>
      <c r="K1101" s="9">
        <v>408.09999999999945</v>
      </c>
      <c r="L1101" s="9">
        <v>371.5</v>
      </c>
      <c r="N1101" s="67">
        <f t="shared" si="32"/>
        <v>1453.0999999999995</v>
      </c>
      <c r="T1101" s="63"/>
      <c r="U1101" s="63"/>
      <c r="V1101" s="360"/>
      <c r="W1101" s="337"/>
      <c r="X1101" s="63"/>
    </row>
    <row r="1102" spans="1:24" ht="15">
      <c r="A1102" s="28" t="s">
        <v>38</v>
      </c>
      <c r="B1102" s="63" t="s">
        <v>39</v>
      </c>
      <c r="E1102" s="9">
        <v>101.39999999999873</v>
      </c>
      <c r="F1102" s="9">
        <v>10.499999999998181</v>
      </c>
      <c r="G1102" s="64" t="s">
        <v>280</v>
      </c>
      <c r="H1102" s="217">
        <v>605.69999999999982</v>
      </c>
      <c r="I1102" s="9">
        <v>110.50000000000182</v>
      </c>
      <c r="J1102" s="9">
        <v>419.10000000000036</v>
      </c>
      <c r="K1102" s="9">
        <v>169.5</v>
      </c>
      <c r="L1102" s="9" t="s">
        <v>279</v>
      </c>
      <c r="N1102" s="67">
        <f t="shared" si="32"/>
        <v>1416.6999999999989</v>
      </c>
      <c r="P1102" t="s">
        <v>317</v>
      </c>
      <c r="T1102" s="277"/>
      <c r="U1102" s="63"/>
      <c r="V1102" s="348"/>
      <c r="W1102" s="337"/>
      <c r="X1102" s="63"/>
    </row>
    <row r="1103" spans="1:24" ht="15">
      <c r="A1103" s="28" t="s">
        <v>145</v>
      </c>
      <c r="B1103" s="63" t="s">
        <v>162</v>
      </c>
      <c r="E1103" s="9" t="s">
        <v>279</v>
      </c>
      <c r="F1103" s="9" t="s">
        <v>279</v>
      </c>
      <c r="G1103" s="64" t="s">
        <v>280</v>
      </c>
      <c r="H1103" s="9">
        <v>168</v>
      </c>
      <c r="I1103" s="9">
        <v>98.900000000001455</v>
      </c>
      <c r="J1103" s="9">
        <v>198.10000000000036</v>
      </c>
      <c r="K1103" s="9">
        <v>473.69999999999982</v>
      </c>
      <c r="L1103" s="217">
        <v>463</v>
      </c>
      <c r="N1103" s="67">
        <f t="shared" si="32"/>
        <v>1401.7000000000016</v>
      </c>
      <c r="P1103" t="s">
        <v>288</v>
      </c>
      <c r="T1103" s="277"/>
      <c r="U1103" s="63"/>
      <c r="V1103" s="347"/>
      <c r="W1103" s="337"/>
      <c r="X1103" s="63"/>
    </row>
    <row r="1104" spans="1:24" ht="15">
      <c r="A1104" s="28" t="s">
        <v>146</v>
      </c>
      <c r="B1104" s="225" t="s">
        <v>1662</v>
      </c>
      <c r="C1104" s="3"/>
      <c r="D1104" s="3"/>
      <c r="E1104" s="9" t="s">
        <v>279</v>
      </c>
      <c r="F1104" s="9" t="s">
        <v>279</v>
      </c>
      <c r="G1104" s="9" t="s">
        <v>279</v>
      </c>
      <c r="H1104" s="9" t="s">
        <v>279</v>
      </c>
      <c r="I1104" s="9">
        <v>161.59999999999491</v>
      </c>
      <c r="J1104" s="9">
        <v>426.30000000000109</v>
      </c>
      <c r="K1104" s="217">
        <v>538.10000000000036</v>
      </c>
      <c r="L1104" s="9">
        <v>273.8</v>
      </c>
      <c r="N1104" s="67">
        <f t="shared" si="32"/>
        <v>1399.7999999999963</v>
      </c>
      <c r="P1104" t="s">
        <v>298</v>
      </c>
      <c r="T1104" s="277"/>
      <c r="U1104" s="63"/>
      <c r="V1104" s="347"/>
      <c r="W1104" s="337"/>
      <c r="X1104" s="63"/>
    </row>
    <row r="1105" spans="1:24" ht="15">
      <c r="A1105" s="28" t="s">
        <v>147</v>
      </c>
      <c r="B1105" s="63" t="s">
        <v>156</v>
      </c>
      <c r="E1105" s="9" t="s">
        <v>279</v>
      </c>
      <c r="F1105" s="9" t="s">
        <v>279</v>
      </c>
      <c r="G1105" s="64" t="s">
        <v>280</v>
      </c>
      <c r="H1105" s="9">
        <v>362.39999999999782</v>
      </c>
      <c r="I1105" s="9">
        <v>29.700000000004366</v>
      </c>
      <c r="J1105" s="214">
        <v>654.10000000000082</v>
      </c>
      <c r="K1105" s="9">
        <v>348.50000000000136</v>
      </c>
      <c r="L1105" s="9" t="s">
        <v>279</v>
      </c>
      <c r="N1105" s="67">
        <f t="shared" si="32"/>
        <v>1394.7000000000044</v>
      </c>
      <c r="P1105" t="s">
        <v>282</v>
      </c>
      <c r="S1105" s="216" t="s">
        <v>4968</v>
      </c>
      <c r="T1105" s="63"/>
      <c r="U1105" s="63"/>
      <c r="V1105" s="360"/>
      <c r="W1105" s="337"/>
      <c r="X1105" s="63"/>
    </row>
    <row r="1106" spans="1:24" ht="15">
      <c r="A1106" s="28" t="s">
        <v>151</v>
      </c>
      <c r="B1106" s="63" t="s">
        <v>27</v>
      </c>
      <c r="E1106" s="9">
        <v>89.849999999997635</v>
      </c>
      <c r="F1106" s="9">
        <v>20.300000000000182</v>
      </c>
      <c r="G1106" s="64" t="s">
        <v>280</v>
      </c>
      <c r="H1106" s="9">
        <v>406.59999999999945</v>
      </c>
      <c r="I1106" s="9">
        <v>26.399999999999636</v>
      </c>
      <c r="J1106" s="9">
        <v>258.99999999999818</v>
      </c>
      <c r="K1106" s="9">
        <v>374.99999999999818</v>
      </c>
      <c r="L1106" s="9">
        <v>181.2</v>
      </c>
      <c r="N1106" s="67">
        <f t="shared" si="32"/>
        <v>1358.3499999999933</v>
      </c>
      <c r="T1106" s="277"/>
      <c r="U1106" s="63"/>
      <c r="V1106" s="347"/>
      <c r="W1106" s="337"/>
      <c r="X1106" s="63"/>
    </row>
    <row r="1107" spans="1:24" ht="15">
      <c r="A1107" s="28" t="s">
        <v>157</v>
      </c>
      <c r="B1107" s="63" t="s">
        <v>763</v>
      </c>
      <c r="E1107" s="9" t="s">
        <v>279</v>
      </c>
      <c r="F1107" s="9" t="s">
        <v>279</v>
      </c>
      <c r="G1107" s="9" t="s">
        <v>279</v>
      </c>
      <c r="H1107" s="9">
        <v>150.00000000000091</v>
      </c>
      <c r="I1107" s="217">
        <v>226.49999999999818</v>
      </c>
      <c r="J1107" s="9">
        <v>341.89999999999964</v>
      </c>
      <c r="K1107" s="9">
        <v>357.49999999999818</v>
      </c>
      <c r="L1107" s="9">
        <v>278</v>
      </c>
      <c r="N1107" s="67">
        <f t="shared" si="32"/>
        <v>1353.8999999999969</v>
      </c>
      <c r="P1107" t="s">
        <v>293</v>
      </c>
      <c r="T1107" s="225"/>
      <c r="U1107" s="63"/>
      <c r="V1107" s="347"/>
      <c r="W1107" s="337"/>
      <c r="X1107" s="63"/>
    </row>
    <row r="1108" spans="1:24" ht="15">
      <c r="A1108" s="28" t="s">
        <v>159</v>
      </c>
      <c r="B1108" s="63" t="s">
        <v>17</v>
      </c>
      <c r="E1108" s="9">
        <v>110.699999999998</v>
      </c>
      <c r="F1108" s="9">
        <v>10.200000000002547</v>
      </c>
      <c r="G1108" s="212">
        <v>58.299999999999272</v>
      </c>
      <c r="H1108" s="9">
        <v>217</v>
      </c>
      <c r="I1108" s="64" t="s">
        <v>280</v>
      </c>
      <c r="J1108" s="9">
        <v>305.10000000000036</v>
      </c>
      <c r="K1108" s="9">
        <v>357.69999999999709</v>
      </c>
      <c r="L1108" s="9">
        <v>290.49999999999994</v>
      </c>
      <c r="N1108" s="67">
        <f t="shared" si="32"/>
        <v>1349.4999999999973</v>
      </c>
      <c r="P1108" t="s">
        <v>301</v>
      </c>
      <c r="S1108" s="218"/>
      <c r="T1108" s="63"/>
      <c r="U1108" s="63"/>
      <c r="V1108" s="347"/>
      <c r="W1108" s="337"/>
      <c r="X1108" s="63"/>
    </row>
    <row r="1109" spans="1:24" ht="15">
      <c r="A1109" s="28" t="s">
        <v>160</v>
      </c>
      <c r="B1109" s="229" t="s">
        <v>1657</v>
      </c>
      <c r="C1109" s="3"/>
      <c r="D1109" s="3"/>
      <c r="E1109" s="9" t="s">
        <v>279</v>
      </c>
      <c r="F1109" s="9" t="s">
        <v>279</v>
      </c>
      <c r="G1109" s="9" t="s">
        <v>279</v>
      </c>
      <c r="H1109" s="9" t="s">
        <v>279</v>
      </c>
      <c r="I1109" s="9">
        <v>171.49999999999818</v>
      </c>
      <c r="J1109" s="217">
        <v>438.50000000000091</v>
      </c>
      <c r="K1109" s="9">
        <v>357.199999999998</v>
      </c>
      <c r="L1109" s="9">
        <v>373.1</v>
      </c>
      <c r="N1109" s="67">
        <f t="shared" si="32"/>
        <v>1340.299999999997</v>
      </c>
      <c r="P1109" t="s">
        <v>294</v>
      </c>
      <c r="T1109" s="277"/>
      <c r="U1109" s="63"/>
      <c r="V1109" s="347"/>
      <c r="W1109" s="337"/>
      <c r="X1109" s="63"/>
    </row>
    <row r="1110" spans="1:24" ht="15">
      <c r="A1110" s="28" t="s">
        <v>161</v>
      </c>
      <c r="B1110" s="229" t="s">
        <v>1652</v>
      </c>
      <c r="C1110" s="3"/>
      <c r="D1110" s="3"/>
      <c r="E1110" s="9" t="s">
        <v>279</v>
      </c>
      <c r="F1110" s="9" t="s">
        <v>279</v>
      </c>
      <c r="G1110" s="9" t="s">
        <v>279</v>
      </c>
      <c r="H1110" s="9" t="s">
        <v>279</v>
      </c>
      <c r="I1110" s="9">
        <v>3.5999999999949068</v>
      </c>
      <c r="J1110" s="9">
        <v>361.10000000000082</v>
      </c>
      <c r="K1110" s="217">
        <v>524.09999999999945</v>
      </c>
      <c r="L1110" s="217">
        <v>437.3</v>
      </c>
      <c r="N1110" s="67">
        <f t="shared" si="32"/>
        <v>1326.0999999999951</v>
      </c>
      <c r="P1110" t="s">
        <v>323</v>
      </c>
      <c r="T1110" s="63"/>
      <c r="U1110" s="63"/>
      <c r="V1110" s="360"/>
      <c r="W1110" s="337"/>
      <c r="X1110" s="63"/>
    </row>
    <row r="1111" spans="1:24" ht="15">
      <c r="A1111" s="28" t="s">
        <v>163</v>
      </c>
      <c r="B1111" s="63" t="s">
        <v>778</v>
      </c>
      <c r="E1111" s="9" t="s">
        <v>279</v>
      </c>
      <c r="F1111" s="9" t="s">
        <v>279</v>
      </c>
      <c r="G1111" s="9" t="s">
        <v>279</v>
      </c>
      <c r="H1111" s="9">
        <v>485.10000000000127</v>
      </c>
      <c r="I1111" s="9">
        <v>3.5999999999967258</v>
      </c>
      <c r="J1111" s="9">
        <v>342.80000000000109</v>
      </c>
      <c r="K1111" s="9">
        <v>253.5</v>
      </c>
      <c r="L1111" s="9">
        <v>201.5</v>
      </c>
      <c r="N1111" s="67">
        <f t="shared" si="32"/>
        <v>1286.4999999999991</v>
      </c>
      <c r="T1111" s="277"/>
      <c r="U1111" s="63"/>
      <c r="V1111" s="348"/>
      <c r="W1111" s="337"/>
      <c r="X1111" s="63"/>
    </row>
    <row r="1112" spans="1:24" ht="15">
      <c r="A1112" s="28" t="s">
        <v>275</v>
      </c>
      <c r="B1112" s="63" t="s">
        <v>15</v>
      </c>
      <c r="E1112" s="9">
        <v>65.899999999999636</v>
      </c>
      <c r="F1112" s="9">
        <v>2.6000000000003638</v>
      </c>
      <c r="G1112" s="9">
        <v>2.2000000000007276</v>
      </c>
      <c r="H1112" s="9">
        <v>210.39999999999918</v>
      </c>
      <c r="I1112" s="9">
        <v>55.999999999994543</v>
      </c>
      <c r="J1112" s="9">
        <v>343</v>
      </c>
      <c r="K1112" s="9">
        <v>305.09999999999945</v>
      </c>
      <c r="L1112" s="9">
        <v>279</v>
      </c>
      <c r="N1112" s="67">
        <f t="shared" si="32"/>
        <v>1264.1999999999939</v>
      </c>
      <c r="S1112" s="218"/>
      <c r="T1112" s="277"/>
      <c r="U1112" s="63"/>
      <c r="V1112" s="348"/>
      <c r="W1112" s="337"/>
      <c r="X1112" s="63"/>
    </row>
    <row r="1113" spans="1:24" ht="15">
      <c r="A1113" s="28" t="s">
        <v>276</v>
      </c>
      <c r="B1113" s="63" t="s">
        <v>21</v>
      </c>
      <c r="E1113" s="217">
        <v>167.70000000000164</v>
      </c>
      <c r="F1113" s="9">
        <v>25.199999999999818</v>
      </c>
      <c r="G1113" s="64" t="s">
        <v>280</v>
      </c>
      <c r="H1113" s="9">
        <v>269.00000000000182</v>
      </c>
      <c r="I1113" s="9">
        <v>150.69999999999891</v>
      </c>
      <c r="J1113" s="9">
        <v>204.00000000000091</v>
      </c>
      <c r="K1113" s="9">
        <v>222.29999999999927</v>
      </c>
      <c r="L1113" s="9">
        <v>221.5</v>
      </c>
      <c r="N1113" s="67">
        <f t="shared" si="32"/>
        <v>1260.4000000000024</v>
      </c>
      <c r="P1113" t="s">
        <v>285</v>
      </c>
      <c r="T1113" s="63"/>
      <c r="U1113" s="63"/>
      <c r="V1113" s="347"/>
      <c r="W1113" s="337"/>
      <c r="X1113" s="63"/>
    </row>
    <row r="1114" spans="1:24" ht="15">
      <c r="A1114" s="28" t="s">
        <v>277</v>
      </c>
      <c r="B1114" s="63" t="s">
        <v>143</v>
      </c>
      <c r="E1114" s="9" t="s">
        <v>279</v>
      </c>
      <c r="F1114" s="217">
        <v>82.300000000002001</v>
      </c>
      <c r="G1114" s="64" t="s">
        <v>280</v>
      </c>
      <c r="H1114" s="9">
        <v>311</v>
      </c>
      <c r="I1114" s="9">
        <v>29.999999999996362</v>
      </c>
      <c r="J1114" s="9">
        <v>187.49999999999909</v>
      </c>
      <c r="K1114" s="9">
        <v>311.30000000000018</v>
      </c>
      <c r="L1114" s="9">
        <v>336</v>
      </c>
      <c r="N1114" s="67">
        <f t="shared" ref="N1114:N1145" si="33">SUM(E1114:L1114)</f>
        <v>1258.0999999999976</v>
      </c>
      <c r="P1114" t="s">
        <v>285</v>
      </c>
      <c r="T1114" s="277"/>
      <c r="U1114" s="63"/>
      <c r="V1114" s="347"/>
      <c r="W1114" s="337"/>
      <c r="X1114" s="63"/>
    </row>
    <row r="1115" spans="1:24" ht="15">
      <c r="A1115" s="28" t="s">
        <v>278</v>
      </c>
      <c r="B1115" s="63" t="s">
        <v>771</v>
      </c>
      <c r="E1115" s="9" t="s">
        <v>279</v>
      </c>
      <c r="F1115" s="9" t="s">
        <v>279</v>
      </c>
      <c r="G1115" s="9" t="s">
        <v>279</v>
      </c>
      <c r="H1115" s="9">
        <v>297.59999999999854</v>
      </c>
      <c r="I1115" s="9">
        <v>191.19999999999891</v>
      </c>
      <c r="J1115" s="9">
        <v>131.99999999999909</v>
      </c>
      <c r="K1115" s="9">
        <v>390.89999999999873</v>
      </c>
      <c r="L1115" s="9">
        <v>244.9</v>
      </c>
      <c r="N1115" s="67">
        <f t="shared" si="33"/>
        <v>1256.5999999999954</v>
      </c>
      <c r="S1115" s="63"/>
      <c r="T1115" s="63"/>
      <c r="U1115" s="63"/>
      <c r="V1115" s="360"/>
      <c r="W1115" s="337"/>
      <c r="X1115" s="63"/>
    </row>
    <row r="1116" spans="1:24" ht="15">
      <c r="A1116" s="28" t="s">
        <v>735</v>
      </c>
      <c r="B1116" s="63" t="s">
        <v>31</v>
      </c>
      <c r="E1116" s="217">
        <v>132.199999999998</v>
      </c>
      <c r="F1116" s="9">
        <v>33.199999999999818</v>
      </c>
      <c r="G1116" s="9">
        <v>8.3999999999996362</v>
      </c>
      <c r="H1116" s="9">
        <v>142.39999999999873</v>
      </c>
      <c r="I1116" s="64" t="s">
        <v>280</v>
      </c>
      <c r="J1116" s="9">
        <v>347.79999999999836</v>
      </c>
      <c r="K1116" s="9">
        <v>192.19999999999891</v>
      </c>
      <c r="L1116" s="9">
        <v>383.7</v>
      </c>
      <c r="N1116" s="67">
        <f t="shared" si="33"/>
        <v>1239.8999999999935</v>
      </c>
      <c r="P1116" t="s">
        <v>293</v>
      </c>
      <c r="T1116" s="277"/>
      <c r="U1116" s="63"/>
      <c r="V1116" s="348"/>
      <c r="W1116" s="337"/>
      <c r="X1116" s="63"/>
    </row>
    <row r="1117" spans="1:24" ht="15">
      <c r="A1117" s="28" t="s">
        <v>736</v>
      </c>
      <c r="B1117" s="277" t="s">
        <v>2008</v>
      </c>
      <c r="C1117" s="3"/>
      <c r="D1117" s="3"/>
      <c r="E1117" s="9" t="s">
        <v>279</v>
      </c>
      <c r="F1117" s="9" t="s">
        <v>279</v>
      </c>
      <c r="G1117" s="9" t="s">
        <v>279</v>
      </c>
      <c r="H1117" s="9" t="s">
        <v>279</v>
      </c>
      <c r="I1117" s="9" t="s">
        <v>279</v>
      </c>
      <c r="J1117" s="9">
        <v>421.90000000000146</v>
      </c>
      <c r="K1117" s="9">
        <v>336.09999999999854</v>
      </c>
      <c r="L1117" s="9">
        <v>427.90000000000003</v>
      </c>
      <c r="N1117" s="67">
        <f t="shared" si="33"/>
        <v>1185.9000000000001</v>
      </c>
      <c r="T1117" s="277"/>
      <c r="U1117" s="63"/>
      <c r="V1117" s="347"/>
      <c r="W1117" s="337"/>
      <c r="X1117" s="63"/>
    </row>
    <row r="1118" spans="1:24" ht="15">
      <c r="A1118" s="28" t="s">
        <v>737</v>
      </c>
      <c r="B1118" s="229" t="s">
        <v>1660</v>
      </c>
      <c r="C1118" s="3"/>
      <c r="D1118" s="3"/>
      <c r="E1118" s="9" t="s">
        <v>279</v>
      </c>
      <c r="F1118" s="9" t="s">
        <v>279</v>
      </c>
      <c r="G1118" s="9" t="s">
        <v>279</v>
      </c>
      <c r="H1118" s="9" t="s">
        <v>279</v>
      </c>
      <c r="I1118" s="9">
        <v>129.79999999999563</v>
      </c>
      <c r="J1118" s="9">
        <v>278.5</v>
      </c>
      <c r="K1118" s="9">
        <v>485.60000000000218</v>
      </c>
      <c r="L1118" s="9">
        <v>261.5</v>
      </c>
      <c r="N1118" s="67">
        <f t="shared" si="33"/>
        <v>1155.3999999999978</v>
      </c>
      <c r="T1118" s="63"/>
      <c r="U1118" s="63"/>
      <c r="V1118" s="347"/>
      <c r="W1118" s="337"/>
      <c r="X1118" s="63"/>
    </row>
    <row r="1119" spans="1:24" ht="15">
      <c r="A1119" s="28" t="s">
        <v>739</v>
      </c>
      <c r="B1119" s="28" t="s">
        <v>734</v>
      </c>
      <c r="E1119" s="9" t="s">
        <v>279</v>
      </c>
      <c r="F1119" s="9" t="s">
        <v>279</v>
      </c>
      <c r="G1119" s="9" t="s">
        <v>279</v>
      </c>
      <c r="H1119" s="9">
        <v>308.00000000000091</v>
      </c>
      <c r="I1119" s="9">
        <v>15.600000000002183</v>
      </c>
      <c r="J1119" s="9">
        <v>156.00000000000045</v>
      </c>
      <c r="K1119" s="9">
        <v>451.99999999999909</v>
      </c>
      <c r="L1119" s="9">
        <v>222</v>
      </c>
      <c r="N1119" s="67">
        <f t="shared" si="33"/>
        <v>1153.6000000000026</v>
      </c>
      <c r="S1119" s="218"/>
      <c r="T1119" s="63"/>
      <c r="U1119" s="63"/>
      <c r="V1119" s="347"/>
      <c r="W1119" s="337"/>
      <c r="X1119" s="63"/>
    </row>
    <row r="1120" spans="1:24" ht="15">
      <c r="A1120" s="28" t="s">
        <v>745</v>
      </c>
      <c r="B1120" s="277" t="s">
        <v>2006</v>
      </c>
      <c r="C1120" s="3"/>
      <c r="D1120" s="3"/>
      <c r="E1120" s="9" t="s">
        <v>279</v>
      </c>
      <c r="F1120" s="9" t="s">
        <v>279</v>
      </c>
      <c r="G1120" s="9" t="s">
        <v>279</v>
      </c>
      <c r="H1120" s="9" t="s">
        <v>279</v>
      </c>
      <c r="I1120" s="9" t="s">
        <v>279</v>
      </c>
      <c r="J1120" s="9">
        <v>315.39999999999873</v>
      </c>
      <c r="K1120" s="9">
        <v>349.40000000000236</v>
      </c>
      <c r="L1120" s="217">
        <v>471.09999999999997</v>
      </c>
      <c r="N1120" s="67">
        <f t="shared" si="33"/>
        <v>1135.900000000001</v>
      </c>
      <c r="P1120" t="s">
        <v>293</v>
      </c>
      <c r="T1120" s="63"/>
      <c r="U1120" s="63"/>
      <c r="V1120" s="360"/>
      <c r="W1120" s="337"/>
      <c r="X1120" s="63"/>
    </row>
    <row r="1121" spans="1:24" ht="15">
      <c r="A1121" s="28" t="s">
        <v>747</v>
      </c>
      <c r="B1121" s="229" t="s">
        <v>1655</v>
      </c>
      <c r="C1121" s="3"/>
      <c r="D1121" s="3"/>
      <c r="E1121" s="9" t="s">
        <v>279</v>
      </c>
      <c r="F1121" s="9" t="s">
        <v>279</v>
      </c>
      <c r="G1121" s="9" t="s">
        <v>279</v>
      </c>
      <c r="H1121" s="9" t="s">
        <v>279</v>
      </c>
      <c r="I1121" s="9">
        <v>164.99999999999818</v>
      </c>
      <c r="J1121" s="9">
        <v>374.5</v>
      </c>
      <c r="K1121" s="9">
        <v>364.09999999999854</v>
      </c>
      <c r="L1121" s="9">
        <v>229.5</v>
      </c>
      <c r="N1121" s="67">
        <f t="shared" si="33"/>
        <v>1133.0999999999967</v>
      </c>
      <c r="T1121" s="63"/>
      <c r="U1121" s="63"/>
      <c r="V1121" s="360"/>
      <c r="W1121" s="337"/>
      <c r="X1121" s="63"/>
    </row>
    <row r="1122" spans="1:24" ht="15">
      <c r="A1122" s="28" t="s">
        <v>750</v>
      </c>
      <c r="B1122" s="28" t="s">
        <v>733</v>
      </c>
      <c r="E1122" s="9" t="s">
        <v>279</v>
      </c>
      <c r="F1122" s="9" t="s">
        <v>279</v>
      </c>
      <c r="G1122" s="9" t="s">
        <v>279</v>
      </c>
      <c r="H1122" s="9">
        <v>333.39999999999918</v>
      </c>
      <c r="I1122" s="9">
        <v>4.4000000000032742</v>
      </c>
      <c r="J1122" s="9">
        <v>311.69999999999982</v>
      </c>
      <c r="K1122" s="9">
        <v>53.099999999999454</v>
      </c>
      <c r="L1122" s="9">
        <v>418.8</v>
      </c>
      <c r="N1122" s="67">
        <f t="shared" si="33"/>
        <v>1121.4000000000017</v>
      </c>
      <c r="T1122" s="63"/>
      <c r="U1122" s="63"/>
      <c r="V1122" s="360"/>
      <c r="W1122" s="337"/>
      <c r="X1122" s="63"/>
    </row>
    <row r="1123" spans="1:24" ht="15">
      <c r="A1123" s="28" t="s">
        <v>751</v>
      </c>
      <c r="B1123" s="63" t="s">
        <v>783</v>
      </c>
      <c r="E1123" s="9" t="s">
        <v>279</v>
      </c>
      <c r="F1123" s="9" t="s">
        <v>279</v>
      </c>
      <c r="G1123" s="9" t="s">
        <v>279</v>
      </c>
      <c r="H1123" s="9">
        <v>232.5</v>
      </c>
      <c r="I1123" s="9">
        <v>177</v>
      </c>
      <c r="J1123" s="9">
        <v>86.700000000000728</v>
      </c>
      <c r="K1123" s="9">
        <v>230.64999999999964</v>
      </c>
      <c r="L1123" s="9">
        <v>353</v>
      </c>
      <c r="N1123" s="67">
        <f t="shared" si="33"/>
        <v>1079.8500000000004</v>
      </c>
      <c r="S1123" s="63"/>
      <c r="T1123" s="225"/>
      <c r="U1123" s="63"/>
      <c r="V1123" s="347"/>
      <c r="W1123" s="337"/>
      <c r="X1123" s="63"/>
    </row>
    <row r="1124" spans="1:24" ht="15">
      <c r="A1124" s="28" t="s">
        <v>754</v>
      </c>
      <c r="B1124" s="63" t="s">
        <v>6</v>
      </c>
      <c r="E1124" s="217">
        <v>129.59999999999854</v>
      </c>
      <c r="F1124" s="213">
        <v>92.799999999999272</v>
      </c>
      <c r="G1124" s="64" t="s">
        <v>280</v>
      </c>
      <c r="H1124" s="9">
        <v>435.74999999999909</v>
      </c>
      <c r="I1124" s="9">
        <v>95.600000000000364</v>
      </c>
      <c r="J1124" s="9">
        <v>315.10000000000036</v>
      </c>
      <c r="K1124" s="9" t="s">
        <v>279</v>
      </c>
      <c r="L1124" s="9" t="s">
        <v>279</v>
      </c>
      <c r="N1124" s="67">
        <f t="shared" si="33"/>
        <v>1068.8499999999976</v>
      </c>
      <c r="P1124" t="s">
        <v>309</v>
      </c>
      <c r="S1124" s="63"/>
      <c r="T1124" s="63"/>
      <c r="U1124" s="63"/>
      <c r="V1124" s="360"/>
      <c r="W1124" s="337"/>
      <c r="X1124" s="63"/>
    </row>
    <row r="1125" spans="1:24" ht="15">
      <c r="A1125" s="28" t="s">
        <v>756</v>
      </c>
      <c r="B1125" s="63" t="s">
        <v>779</v>
      </c>
      <c r="E1125" s="9" t="s">
        <v>279</v>
      </c>
      <c r="F1125" s="9" t="s">
        <v>279</v>
      </c>
      <c r="G1125" s="9" t="s">
        <v>279</v>
      </c>
      <c r="H1125" s="9">
        <v>89.999999999998181</v>
      </c>
      <c r="I1125" s="9">
        <v>60.500000000005457</v>
      </c>
      <c r="J1125" s="9">
        <v>384.00000000000091</v>
      </c>
      <c r="K1125" s="9">
        <v>393.699999999998</v>
      </c>
      <c r="L1125" s="9">
        <v>127</v>
      </c>
      <c r="N1125" s="67">
        <f t="shared" si="33"/>
        <v>1055.2000000000025</v>
      </c>
      <c r="T1125" s="277"/>
      <c r="U1125" s="63"/>
      <c r="V1125" s="347"/>
      <c r="W1125" s="337"/>
      <c r="X1125" s="63"/>
    </row>
    <row r="1126" spans="1:24" ht="15">
      <c r="A1126" s="28" t="s">
        <v>761</v>
      </c>
      <c r="B1126" s="63" t="s">
        <v>23</v>
      </c>
      <c r="E1126" s="9">
        <v>20.400000000000546</v>
      </c>
      <c r="F1126" s="217">
        <v>48</v>
      </c>
      <c r="G1126" s="64" t="s">
        <v>280</v>
      </c>
      <c r="H1126" s="9">
        <v>167.99999999999864</v>
      </c>
      <c r="I1126" s="9">
        <v>95.299999999999272</v>
      </c>
      <c r="J1126" s="9">
        <v>254.49999999999955</v>
      </c>
      <c r="K1126" s="9">
        <v>177.50000000000091</v>
      </c>
      <c r="L1126" s="9">
        <v>287.10000000000002</v>
      </c>
      <c r="N1126" s="67">
        <f t="shared" si="33"/>
        <v>1050.7999999999988</v>
      </c>
      <c r="P1126" t="s">
        <v>288</v>
      </c>
      <c r="T1126" s="277"/>
      <c r="U1126" s="63"/>
      <c r="V1126" s="347"/>
      <c r="W1126" s="337"/>
      <c r="X1126" s="63"/>
    </row>
    <row r="1127" spans="1:24" ht="15">
      <c r="A1127" s="28" t="s">
        <v>765</v>
      </c>
      <c r="B1127" s="63" t="s">
        <v>738</v>
      </c>
      <c r="E1127" s="9" t="s">
        <v>279</v>
      </c>
      <c r="F1127" s="9" t="s">
        <v>279</v>
      </c>
      <c r="G1127" s="9" t="s">
        <v>279</v>
      </c>
      <c r="H1127" s="9">
        <v>172.50000000000182</v>
      </c>
      <c r="I1127" s="9">
        <v>93.600000000002183</v>
      </c>
      <c r="J1127" s="9">
        <v>341.5</v>
      </c>
      <c r="K1127" s="9">
        <v>110.50000000000136</v>
      </c>
      <c r="L1127" s="9">
        <v>314.60000000000002</v>
      </c>
      <c r="N1127" s="67">
        <f t="shared" si="33"/>
        <v>1032.7000000000053</v>
      </c>
      <c r="T1127" s="63"/>
      <c r="U1127" s="63"/>
      <c r="V1127" s="347"/>
      <c r="W1127" s="337"/>
      <c r="X1127" s="63"/>
    </row>
    <row r="1128" spans="1:24" ht="15">
      <c r="A1128" s="28" t="s">
        <v>766</v>
      </c>
      <c r="B1128" s="229" t="s">
        <v>1661</v>
      </c>
      <c r="C1128" s="3"/>
      <c r="D1128" s="3"/>
      <c r="E1128" s="9" t="s">
        <v>279</v>
      </c>
      <c r="F1128" s="9" t="s">
        <v>279</v>
      </c>
      <c r="G1128" s="9" t="s">
        <v>279</v>
      </c>
      <c r="H1128" s="9" t="s">
        <v>279</v>
      </c>
      <c r="I1128" s="9">
        <v>172.99999999999818</v>
      </c>
      <c r="J1128" s="9">
        <v>407.40000000000236</v>
      </c>
      <c r="K1128" s="9">
        <v>448.59999999999854</v>
      </c>
      <c r="L1128" s="9" t="s">
        <v>279</v>
      </c>
      <c r="N1128" s="67">
        <f t="shared" si="33"/>
        <v>1028.9999999999991</v>
      </c>
      <c r="T1128" s="63"/>
      <c r="U1128" s="63"/>
      <c r="V1128" s="347"/>
      <c r="W1128" s="337"/>
      <c r="X1128" s="63"/>
    </row>
    <row r="1129" spans="1:24" ht="15">
      <c r="A1129" s="28" t="s">
        <v>767</v>
      </c>
      <c r="B1129" s="229" t="s">
        <v>1654</v>
      </c>
      <c r="C1129" s="3"/>
      <c r="D1129" s="3"/>
      <c r="E1129" s="9" t="s">
        <v>279</v>
      </c>
      <c r="F1129" s="9" t="s">
        <v>279</v>
      </c>
      <c r="G1129" s="9" t="s">
        <v>279</v>
      </c>
      <c r="H1129" s="9" t="s">
        <v>279</v>
      </c>
      <c r="I1129" s="9">
        <v>127.49999999999818</v>
      </c>
      <c r="J1129" s="9">
        <v>343.50000000000091</v>
      </c>
      <c r="K1129" s="9">
        <v>324.90000000000055</v>
      </c>
      <c r="L1129" s="9">
        <v>229.5</v>
      </c>
      <c r="N1129" s="67">
        <f t="shared" si="33"/>
        <v>1025.3999999999996</v>
      </c>
      <c r="T1129" s="63"/>
      <c r="U1129" s="63"/>
      <c r="V1129" s="347"/>
      <c r="W1129" s="337"/>
      <c r="X1129" s="63"/>
    </row>
    <row r="1130" spans="1:24" ht="15">
      <c r="A1130" s="28" t="s">
        <v>773</v>
      </c>
      <c r="B1130" s="63" t="s">
        <v>141</v>
      </c>
      <c r="E1130" s="9" t="s">
        <v>279</v>
      </c>
      <c r="F1130" s="214">
        <v>129.50000000000091</v>
      </c>
      <c r="G1130" s="64" t="s">
        <v>280</v>
      </c>
      <c r="H1130" s="9">
        <v>142.80000000000064</v>
      </c>
      <c r="I1130" s="64" t="s">
        <v>280</v>
      </c>
      <c r="J1130" s="9">
        <v>29.399999999999636</v>
      </c>
      <c r="K1130" s="214">
        <v>626.10000000000036</v>
      </c>
      <c r="L1130" s="9">
        <v>97.5</v>
      </c>
      <c r="N1130" s="67">
        <f t="shared" si="33"/>
        <v>1025.3000000000015</v>
      </c>
      <c r="P1130" t="s">
        <v>314</v>
      </c>
      <c r="S1130" s="3" t="s">
        <v>4969</v>
      </c>
      <c r="T1130" s="277"/>
      <c r="U1130" s="63"/>
      <c r="V1130" s="348"/>
      <c r="W1130" s="337"/>
      <c r="X1130" s="63"/>
    </row>
    <row r="1131" spans="1:24" ht="15">
      <c r="A1131" s="28" t="s">
        <v>781</v>
      </c>
      <c r="B1131" s="63" t="s">
        <v>19</v>
      </c>
      <c r="E1131" s="9">
        <v>25.5</v>
      </c>
      <c r="F1131" s="9">
        <v>30.399999999999636</v>
      </c>
      <c r="G1131" s="64" t="s">
        <v>280</v>
      </c>
      <c r="H1131" s="9">
        <v>536.90000000000055</v>
      </c>
      <c r="I1131" s="9">
        <v>127.50000000000364</v>
      </c>
      <c r="J1131" s="9">
        <v>293</v>
      </c>
      <c r="K1131" s="9" t="s">
        <v>279</v>
      </c>
      <c r="L1131" s="9" t="s">
        <v>279</v>
      </c>
      <c r="N1131" s="67">
        <f t="shared" si="33"/>
        <v>1013.3000000000038</v>
      </c>
      <c r="T1131" s="277"/>
      <c r="U1131" s="63"/>
      <c r="V1131" s="347"/>
      <c r="W1131" s="337"/>
      <c r="X1131" s="63"/>
    </row>
    <row r="1132" spans="1:24" ht="15">
      <c r="A1132" s="28" t="s">
        <v>785</v>
      </c>
      <c r="B1132" s="63" t="s">
        <v>753</v>
      </c>
      <c r="E1132" s="9" t="s">
        <v>279</v>
      </c>
      <c r="F1132" s="9" t="s">
        <v>279</v>
      </c>
      <c r="G1132" s="9" t="s">
        <v>279</v>
      </c>
      <c r="H1132" s="9">
        <v>231.2</v>
      </c>
      <c r="I1132" s="9">
        <v>107.40000000000327</v>
      </c>
      <c r="J1132" s="9">
        <v>241.00000000000091</v>
      </c>
      <c r="K1132" s="9">
        <v>301.49999999999909</v>
      </c>
      <c r="L1132" s="9">
        <v>131.4</v>
      </c>
      <c r="N1132" s="67">
        <f t="shared" si="33"/>
        <v>1012.5000000000033</v>
      </c>
      <c r="T1132" s="63"/>
      <c r="U1132" s="63"/>
      <c r="V1132" s="360"/>
      <c r="W1132" s="337"/>
      <c r="X1132" s="63"/>
    </row>
    <row r="1133" spans="1:24" ht="15">
      <c r="A1133" s="28" t="s">
        <v>786</v>
      </c>
      <c r="B1133" s="28" t="s">
        <v>728</v>
      </c>
      <c r="E1133" s="9" t="s">
        <v>279</v>
      </c>
      <c r="F1133" s="9" t="s">
        <v>279</v>
      </c>
      <c r="G1133" s="9" t="s">
        <v>279</v>
      </c>
      <c r="H1133" s="9">
        <v>285.00000000000045</v>
      </c>
      <c r="I1133" s="9">
        <v>103.70000000000073</v>
      </c>
      <c r="J1133" s="9">
        <v>209.5</v>
      </c>
      <c r="K1133" s="9">
        <v>167.99999999999955</v>
      </c>
      <c r="L1133" s="9">
        <v>246</v>
      </c>
      <c r="N1133" s="67">
        <f t="shared" si="33"/>
        <v>1012.2000000000007</v>
      </c>
      <c r="S1133" s="63"/>
      <c r="T1133" s="277"/>
      <c r="U1133" s="63"/>
      <c r="V1133" s="347"/>
      <c r="W1133" s="337"/>
      <c r="X1133" s="63"/>
    </row>
    <row r="1134" spans="1:24" ht="15">
      <c r="A1134" s="28" t="s">
        <v>787</v>
      </c>
      <c r="B1134" s="277" t="s">
        <v>2002</v>
      </c>
      <c r="C1134" s="3"/>
      <c r="D1134" s="3"/>
      <c r="E1134" s="9" t="s">
        <v>279</v>
      </c>
      <c r="F1134" s="9" t="s">
        <v>279</v>
      </c>
      <c r="G1134" s="9" t="s">
        <v>279</v>
      </c>
      <c r="H1134" s="9" t="s">
        <v>279</v>
      </c>
      <c r="I1134" s="9" t="s">
        <v>279</v>
      </c>
      <c r="J1134" s="9">
        <v>213.400000000001</v>
      </c>
      <c r="K1134" s="9">
        <v>436.49999999999909</v>
      </c>
      <c r="L1134" s="9">
        <v>329.5</v>
      </c>
      <c r="N1134" s="67">
        <f t="shared" si="33"/>
        <v>979.40000000000009</v>
      </c>
      <c r="T1134" s="225"/>
      <c r="U1134" s="63"/>
      <c r="V1134" s="347"/>
      <c r="W1134" s="337"/>
      <c r="X1134" s="63"/>
    </row>
    <row r="1135" spans="1:24" ht="15">
      <c r="A1135" s="28" t="s">
        <v>793</v>
      </c>
      <c r="B1135" s="63" t="s">
        <v>154</v>
      </c>
      <c r="E1135" s="9" t="s">
        <v>279</v>
      </c>
      <c r="F1135" s="9" t="s">
        <v>279</v>
      </c>
      <c r="G1135" s="64" t="s">
        <v>280</v>
      </c>
      <c r="H1135" s="9">
        <v>327.49999999999909</v>
      </c>
      <c r="I1135" s="9">
        <v>93.500000000001819</v>
      </c>
      <c r="J1135" s="9">
        <v>196.99999999999818</v>
      </c>
      <c r="K1135" s="9">
        <v>166.80000000000018</v>
      </c>
      <c r="L1135" s="9">
        <v>136.5</v>
      </c>
      <c r="N1135" s="67">
        <f t="shared" si="33"/>
        <v>921.29999999999927</v>
      </c>
      <c r="T1135" s="63"/>
      <c r="U1135" s="63"/>
      <c r="V1135" s="347"/>
      <c r="W1135" s="337"/>
      <c r="X1135" s="63"/>
    </row>
    <row r="1136" spans="1:24" ht="15">
      <c r="A1136" s="28" t="s">
        <v>794</v>
      </c>
      <c r="B1136" s="63" t="s">
        <v>764</v>
      </c>
      <c r="E1136" s="9" t="s">
        <v>279</v>
      </c>
      <c r="F1136" s="9" t="s">
        <v>279</v>
      </c>
      <c r="G1136" s="9" t="s">
        <v>279</v>
      </c>
      <c r="H1136" s="9">
        <v>244.00000000000182</v>
      </c>
      <c r="I1136" s="9">
        <v>104.50000000000182</v>
      </c>
      <c r="J1136" s="217">
        <v>439.89999999999782</v>
      </c>
      <c r="K1136" s="64" t="s">
        <v>280</v>
      </c>
      <c r="L1136" s="9">
        <v>127.5</v>
      </c>
      <c r="N1136" s="67">
        <f t="shared" si="33"/>
        <v>915.90000000000146</v>
      </c>
      <c r="P1136" t="s">
        <v>289</v>
      </c>
      <c r="T1136" s="63"/>
      <c r="U1136" s="63"/>
      <c r="V1136" s="360"/>
      <c r="W1136" s="337"/>
      <c r="X1136" s="63"/>
    </row>
    <row r="1137" spans="1:24" ht="15">
      <c r="A1137" s="28" t="s">
        <v>795</v>
      </c>
      <c r="B1137" s="63" t="s">
        <v>144</v>
      </c>
      <c r="E1137" s="9" t="s">
        <v>279</v>
      </c>
      <c r="F1137" s="217">
        <v>89.600000000000364</v>
      </c>
      <c r="G1137" s="64" t="s">
        <v>280</v>
      </c>
      <c r="H1137" s="9">
        <v>344.00000000000136</v>
      </c>
      <c r="I1137" s="9">
        <v>4.2000000000025466</v>
      </c>
      <c r="J1137" s="9">
        <v>381.69999999999982</v>
      </c>
      <c r="K1137" s="9">
        <v>19.500000000000455</v>
      </c>
      <c r="L1137" s="9" t="s">
        <v>279</v>
      </c>
      <c r="N1137" s="67">
        <f t="shared" si="33"/>
        <v>839.00000000000455</v>
      </c>
      <c r="P1137" t="s">
        <v>284</v>
      </c>
      <c r="T1137" s="63"/>
      <c r="U1137" s="63"/>
      <c r="V1137" s="360"/>
      <c r="W1137" s="337"/>
      <c r="X1137" s="63"/>
    </row>
    <row r="1138" spans="1:24" ht="15">
      <c r="A1138" s="28" t="s">
        <v>797</v>
      </c>
      <c r="B1138" s="277" t="s">
        <v>2157</v>
      </c>
      <c r="C1138" s="3"/>
      <c r="D1138" s="3"/>
      <c r="E1138" s="9" t="s">
        <v>279</v>
      </c>
      <c r="F1138" s="9" t="s">
        <v>279</v>
      </c>
      <c r="G1138" s="9" t="s">
        <v>279</v>
      </c>
      <c r="H1138" s="9" t="s">
        <v>279</v>
      </c>
      <c r="I1138" s="9" t="s">
        <v>279</v>
      </c>
      <c r="J1138" s="9" t="s">
        <v>279</v>
      </c>
      <c r="K1138" s="217">
        <v>543.89999999999873</v>
      </c>
      <c r="L1138" s="9">
        <v>284.5</v>
      </c>
      <c r="N1138" s="67">
        <f t="shared" si="33"/>
        <v>828.39999999999873</v>
      </c>
      <c r="P1138" t="s">
        <v>285</v>
      </c>
      <c r="T1138" s="63"/>
      <c r="U1138" s="63"/>
      <c r="V1138" s="347"/>
      <c r="W1138" s="337"/>
      <c r="X1138" s="63"/>
    </row>
    <row r="1139" spans="1:24" ht="15">
      <c r="A1139" s="28" t="s">
        <v>798</v>
      </c>
      <c r="B1139" s="63" t="s">
        <v>788</v>
      </c>
      <c r="E1139" s="9" t="s">
        <v>279</v>
      </c>
      <c r="F1139" s="9" t="s">
        <v>279</v>
      </c>
      <c r="G1139" s="9" t="s">
        <v>279</v>
      </c>
      <c r="H1139" s="9">
        <v>121.90000000000055</v>
      </c>
      <c r="I1139" s="217">
        <v>221.89999999999964</v>
      </c>
      <c r="J1139" s="9">
        <v>188</v>
      </c>
      <c r="K1139" s="9">
        <v>191.50000000000136</v>
      </c>
      <c r="L1139" s="9">
        <v>82.8</v>
      </c>
      <c r="N1139" s="67">
        <f t="shared" si="33"/>
        <v>806.1000000000015</v>
      </c>
      <c r="P1139" t="s">
        <v>288</v>
      </c>
      <c r="S1139" s="63"/>
      <c r="T1139" s="277"/>
      <c r="U1139" s="63"/>
      <c r="V1139" s="347"/>
      <c r="W1139" s="337"/>
      <c r="X1139" s="63"/>
    </row>
    <row r="1140" spans="1:24" ht="15">
      <c r="A1140" s="28" t="s">
        <v>799</v>
      </c>
      <c r="B1140" s="229" t="s">
        <v>1647</v>
      </c>
      <c r="C1140" s="3"/>
      <c r="D1140" s="3"/>
      <c r="E1140" s="9" t="s">
        <v>279</v>
      </c>
      <c r="F1140" s="9" t="s">
        <v>279</v>
      </c>
      <c r="G1140" s="9" t="s">
        <v>279</v>
      </c>
      <c r="H1140" s="9" t="s">
        <v>279</v>
      </c>
      <c r="I1140" s="9">
        <v>9.1000000000040018</v>
      </c>
      <c r="J1140" s="9">
        <v>334.49999999999818</v>
      </c>
      <c r="K1140" s="9">
        <v>389.79999999999927</v>
      </c>
      <c r="L1140" s="9">
        <v>49</v>
      </c>
      <c r="N1140" s="67">
        <f t="shared" si="33"/>
        <v>782.40000000000146</v>
      </c>
      <c r="T1140" s="63"/>
      <c r="U1140" s="63"/>
      <c r="V1140" s="347"/>
      <c r="W1140" s="337"/>
      <c r="X1140" s="63"/>
    </row>
    <row r="1141" spans="1:24" ht="15">
      <c r="A1141" s="28" t="s">
        <v>802</v>
      </c>
      <c r="B1141" s="229" t="s">
        <v>1643</v>
      </c>
      <c r="C1141" s="3"/>
      <c r="D1141" s="3"/>
      <c r="E1141" s="9" t="s">
        <v>279</v>
      </c>
      <c r="F1141" s="9" t="s">
        <v>279</v>
      </c>
      <c r="G1141" s="9" t="s">
        <v>279</v>
      </c>
      <c r="H1141" s="9" t="s">
        <v>279</v>
      </c>
      <c r="I1141" s="9">
        <v>62.700000000004366</v>
      </c>
      <c r="J1141" s="9">
        <v>321.90000000000009</v>
      </c>
      <c r="K1141" s="9">
        <v>84.799999999999272</v>
      </c>
      <c r="L1141" s="9">
        <v>291.7</v>
      </c>
      <c r="N1141" s="67">
        <f t="shared" si="33"/>
        <v>761.10000000000377</v>
      </c>
      <c r="T1141" s="225"/>
      <c r="U1141" s="63"/>
      <c r="V1141" s="347"/>
      <c r="W1141" s="337"/>
      <c r="X1141" s="63"/>
    </row>
    <row r="1142" spans="1:24" ht="15">
      <c r="A1142" s="28" t="s">
        <v>896</v>
      </c>
      <c r="B1142" s="63" t="s">
        <v>755</v>
      </c>
      <c r="E1142" s="9" t="s">
        <v>279</v>
      </c>
      <c r="F1142" s="9" t="s">
        <v>279</v>
      </c>
      <c r="G1142" s="9" t="s">
        <v>279</v>
      </c>
      <c r="H1142" s="9">
        <v>6.2000000000007276</v>
      </c>
      <c r="I1142" s="9">
        <v>97.499999999996362</v>
      </c>
      <c r="J1142" s="9">
        <v>174</v>
      </c>
      <c r="K1142" s="9">
        <v>143.89999999999918</v>
      </c>
      <c r="L1142" s="9">
        <v>311.40000000000003</v>
      </c>
      <c r="N1142" s="67">
        <f t="shared" si="33"/>
        <v>732.99999999999636</v>
      </c>
      <c r="T1142" s="225"/>
      <c r="U1142" s="63"/>
      <c r="V1142" s="348"/>
      <c r="W1142" s="337"/>
      <c r="X1142" s="63"/>
    </row>
    <row r="1143" spans="1:24" ht="15">
      <c r="A1143" s="28" t="s">
        <v>897</v>
      </c>
      <c r="B1143" s="63" t="s">
        <v>11</v>
      </c>
      <c r="E1143" s="214">
        <v>229.65000000000055</v>
      </c>
      <c r="F1143" s="64" t="s">
        <v>280</v>
      </c>
      <c r="G1143" s="64" t="s">
        <v>280</v>
      </c>
      <c r="H1143" s="9">
        <v>154.29999999999927</v>
      </c>
      <c r="I1143" s="9">
        <v>55.600000000004002</v>
      </c>
      <c r="J1143" s="64" t="s">
        <v>280</v>
      </c>
      <c r="K1143" s="9">
        <v>172.39999999999964</v>
      </c>
      <c r="L1143" s="9">
        <v>117</v>
      </c>
      <c r="N1143" s="67">
        <f t="shared" si="33"/>
        <v>728.95000000000346</v>
      </c>
      <c r="P1143" t="s">
        <v>282</v>
      </c>
      <c r="S1143" s="3" t="s">
        <v>4968</v>
      </c>
      <c r="T1143" s="63"/>
      <c r="U1143" s="63"/>
      <c r="V1143" s="360"/>
      <c r="W1143" s="337"/>
      <c r="X1143" s="63"/>
    </row>
    <row r="1144" spans="1:24" ht="15">
      <c r="A1144" s="28" t="s">
        <v>898</v>
      </c>
      <c r="B1144" s="63" t="s">
        <v>744</v>
      </c>
      <c r="E1144" s="9" t="s">
        <v>279</v>
      </c>
      <c r="F1144" s="9" t="s">
        <v>279</v>
      </c>
      <c r="G1144" s="9" t="s">
        <v>279</v>
      </c>
      <c r="H1144" s="217">
        <v>567.59999999999854</v>
      </c>
      <c r="I1144" s="9">
        <v>159.30000000000109</v>
      </c>
      <c r="J1144" s="9" t="s">
        <v>279</v>
      </c>
      <c r="K1144" s="9" t="s">
        <v>279</v>
      </c>
      <c r="L1144" s="9" t="s">
        <v>279</v>
      </c>
      <c r="N1144" s="67">
        <f t="shared" si="33"/>
        <v>726.89999999999964</v>
      </c>
      <c r="P1144" t="s">
        <v>289</v>
      </c>
      <c r="S1144" s="218"/>
      <c r="T1144" s="63"/>
      <c r="U1144" s="63"/>
      <c r="V1144" s="347"/>
      <c r="W1144" s="337"/>
      <c r="X1144" s="63"/>
    </row>
    <row r="1145" spans="1:24" ht="15">
      <c r="A1145" s="28" t="s">
        <v>899</v>
      </c>
      <c r="B1145" s="277" t="s">
        <v>2009</v>
      </c>
      <c r="C1145" s="3"/>
      <c r="D1145" s="3"/>
      <c r="E1145" s="9" t="s">
        <v>279</v>
      </c>
      <c r="F1145" s="9" t="s">
        <v>279</v>
      </c>
      <c r="G1145" s="9" t="s">
        <v>279</v>
      </c>
      <c r="H1145" s="9" t="s">
        <v>279</v>
      </c>
      <c r="I1145" s="9" t="s">
        <v>279</v>
      </c>
      <c r="J1145" s="9">
        <v>266.99999999999909</v>
      </c>
      <c r="K1145" s="9">
        <v>436</v>
      </c>
      <c r="L1145" s="9" t="s">
        <v>279</v>
      </c>
      <c r="N1145" s="67">
        <f t="shared" si="33"/>
        <v>702.99999999999909</v>
      </c>
      <c r="T1145" s="277"/>
      <c r="U1145" s="63"/>
      <c r="V1145" s="348"/>
      <c r="W1145" s="337"/>
      <c r="X1145" s="63"/>
    </row>
    <row r="1146" spans="1:24" ht="15">
      <c r="A1146" s="28" t="s">
        <v>900</v>
      </c>
      <c r="B1146" s="277" t="s">
        <v>2007</v>
      </c>
      <c r="C1146" s="3"/>
      <c r="D1146" s="3"/>
      <c r="E1146" s="9" t="s">
        <v>279</v>
      </c>
      <c r="F1146" s="9" t="s">
        <v>279</v>
      </c>
      <c r="G1146" s="9" t="s">
        <v>279</v>
      </c>
      <c r="H1146" s="9" t="s">
        <v>279</v>
      </c>
      <c r="I1146" s="9" t="s">
        <v>279</v>
      </c>
      <c r="J1146" s="9">
        <v>168</v>
      </c>
      <c r="K1146" s="9">
        <v>498.80000000000018</v>
      </c>
      <c r="L1146" s="9">
        <v>16.5</v>
      </c>
      <c r="N1146" s="67">
        <f t="shared" ref="N1146:N1177" si="34">SUM(E1146:L1146)</f>
        <v>683.30000000000018</v>
      </c>
      <c r="T1146" s="63"/>
      <c r="U1146" s="63"/>
      <c r="V1146" s="348"/>
      <c r="W1146" s="337"/>
      <c r="X1146" s="63"/>
    </row>
    <row r="1147" spans="1:24" ht="15">
      <c r="A1147" s="28" t="s">
        <v>901</v>
      </c>
      <c r="B1147" s="277" t="s">
        <v>2018</v>
      </c>
      <c r="C1147" s="3"/>
      <c r="D1147" s="3"/>
      <c r="E1147" s="9" t="s">
        <v>279</v>
      </c>
      <c r="F1147" s="9" t="s">
        <v>279</v>
      </c>
      <c r="G1147" s="9" t="s">
        <v>279</v>
      </c>
      <c r="H1147" s="9" t="s">
        <v>279</v>
      </c>
      <c r="I1147" s="9" t="s">
        <v>279</v>
      </c>
      <c r="J1147" s="9">
        <v>223.89999999999964</v>
      </c>
      <c r="K1147" s="9">
        <v>221.50000000000091</v>
      </c>
      <c r="L1147" s="9">
        <v>237.5</v>
      </c>
      <c r="N1147" s="67">
        <f t="shared" si="34"/>
        <v>682.90000000000055</v>
      </c>
      <c r="T1147" s="277"/>
      <c r="U1147" s="63"/>
      <c r="V1147" s="347"/>
      <c r="W1147" s="337"/>
      <c r="X1147" s="63"/>
    </row>
    <row r="1148" spans="1:24" ht="15">
      <c r="A1148" s="28" t="s">
        <v>902</v>
      </c>
      <c r="B1148" s="63" t="s">
        <v>1</v>
      </c>
      <c r="E1148" s="9">
        <v>51.149999999999636</v>
      </c>
      <c r="F1148" s="217">
        <v>45.600000000000364</v>
      </c>
      <c r="G1148" s="217">
        <v>44.000000000000455</v>
      </c>
      <c r="H1148" s="64" t="s">
        <v>280</v>
      </c>
      <c r="I1148" s="64" t="s">
        <v>280</v>
      </c>
      <c r="J1148" s="9">
        <v>277.349999999999</v>
      </c>
      <c r="K1148" s="9">
        <v>52.499999999999545</v>
      </c>
      <c r="L1148" s="9">
        <v>205.29999999999998</v>
      </c>
      <c r="N1148" s="67">
        <f t="shared" si="34"/>
        <v>675.89999999999895</v>
      </c>
      <c r="P1148" t="s">
        <v>337</v>
      </c>
      <c r="S1148" s="63"/>
      <c r="T1148" s="63"/>
      <c r="U1148" s="63"/>
      <c r="V1148" s="360"/>
      <c r="W1148" s="337"/>
      <c r="X1148" s="63"/>
    </row>
    <row r="1149" spans="1:24" ht="15">
      <c r="A1149" s="28" t="s">
        <v>903</v>
      </c>
      <c r="B1149" s="63" t="s">
        <v>35</v>
      </c>
      <c r="E1149" s="217">
        <v>120.29999999999927</v>
      </c>
      <c r="F1149" s="212">
        <v>107.30000000000109</v>
      </c>
      <c r="G1149" s="217">
        <v>14.299999999999272</v>
      </c>
      <c r="H1149" s="9">
        <v>253.49999999999955</v>
      </c>
      <c r="I1149" s="9">
        <v>180</v>
      </c>
      <c r="J1149" s="9" t="s">
        <v>279</v>
      </c>
      <c r="K1149" s="9" t="s">
        <v>279</v>
      </c>
      <c r="L1149" s="9" t="s">
        <v>279</v>
      </c>
      <c r="N1149" s="67">
        <f t="shared" si="34"/>
        <v>675.39999999999918</v>
      </c>
      <c r="P1149" t="s">
        <v>871</v>
      </c>
      <c r="T1149" s="63"/>
      <c r="U1149" s="63"/>
      <c r="V1149" s="348"/>
      <c r="W1149" s="337"/>
      <c r="X1149" s="63"/>
    </row>
    <row r="1150" spans="1:24" ht="15">
      <c r="A1150" s="28" t="s">
        <v>904</v>
      </c>
      <c r="B1150" s="277" t="s">
        <v>2027</v>
      </c>
      <c r="C1150" s="3"/>
      <c r="D1150" s="3"/>
      <c r="E1150" s="9" t="s">
        <v>279</v>
      </c>
      <c r="F1150" s="9" t="s">
        <v>279</v>
      </c>
      <c r="G1150" s="9" t="s">
        <v>279</v>
      </c>
      <c r="H1150" s="9" t="s">
        <v>279</v>
      </c>
      <c r="I1150" s="9" t="s">
        <v>279</v>
      </c>
      <c r="J1150" s="9" t="s">
        <v>279</v>
      </c>
      <c r="K1150" s="9">
        <v>397.99999999999818</v>
      </c>
      <c r="L1150" s="9">
        <v>252.3</v>
      </c>
      <c r="N1150" s="67">
        <f t="shared" si="34"/>
        <v>650.29999999999814</v>
      </c>
      <c r="T1150" s="63"/>
      <c r="U1150" s="63"/>
      <c r="V1150" s="347"/>
      <c r="W1150" s="337"/>
      <c r="X1150" s="63"/>
    </row>
    <row r="1151" spans="1:24" ht="15">
      <c r="A1151" s="28" t="s">
        <v>905</v>
      </c>
      <c r="B1151" s="229" t="s">
        <v>1645</v>
      </c>
      <c r="C1151" s="3"/>
      <c r="D1151" s="3"/>
      <c r="E1151" s="9" t="s">
        <v>279</v>
      </c>
      <c r="F1151" s="9" t="s">
        <v>279</v>
      </c>
      <c r="G1151" s="9" t="s">
        <v>279</v>
      </c>
      <c r="H1151" s="9" t="s">
        <v>279</v>
      </c>
      <c r="I1151" s="9">
        <v>129.20000000000073</v>
      </c>
      <c r="J1151" s="217">
        <v>501.40000000000055</v>
      </c>
      <c r="K1151" s="9" t="s">
        <v>279</v>
      </c>
      <c r="L1151" s="9" t="s">
        <v>279</v>
      </c>
      <c r="N1151" s="67">
        <f t="shared" si="34"/>
        <v>630.60000000000127</v>
      </c>
      <c r="P1151" t="s">
        <v>298</v>
      </c>
      <c r="T1151" s="63"/>
      <c r="U1151" s="63"/>
      <c r="V1151" s="347"/>
      <c r="W1151" s="337"/>
      <c r="X1151" s="63"/>
    </row>
    <row r="1152" spans="1:24" ht="15">
      <c r="A1152" s="28" t="s">
        <v>906</v>
      </c>
      <c r="B1152" s="229" t="s">
        <v>1644</v>
      </c>
      <c r="C1152" s="3"/>
      <c r="D1152" s="3"/>
      <c r="E1152" s="9" t="s">
        <v>279</v>
      </c>
      <c r="F1152" s="9" t="s">
        <v>279</v>
      </c>
      <c r="G1152" s="9" t="s">
        <v>279</v>
      </c>
      <c r="H1152" s="9" t="s">
        <v>279</v>
      </c>
      <c r="I1152" s="9">
        <v>172.49999999999636</v>
      </c>
      <c r="J1152" s="9">
        <v>177.5</v>
      </c>
      <c r="K1152" s="9">
        <v>108.89999999999827</v>
      </c>
      <c r="L1152" s="9">
        <v>152</v>
      </c>
      <c r="N1152" s="67">
        <f t="shared" si="34"/>
        <v>610.89999999999463</v>
      </c>
      <c r="T1152" s="225"/>
      <c r="U1152" s="63"/>
      <c r="V1152" s="347"/>
      <c r="W1152" s="337"/>
      <c r="X1152" s="63"/>
    </row>
    <row r="1153" spans="1:24" ht="15">
      <c r="A1153" s="28" t="s">
        <v>907</v>
      </c>
      <c r="B1153" s="63" t="s">
        <v>3375</v>
      </c>
      <c r="C1153" s="3"/>
      <c r="D1153" s="3"/>
      <c r="E1153" s="9" t="s">
        <v>279</v>
      </c>
      <c r="F1153" s="9" t="s">
        <v>279</v>
      </c>
      <c r="G1153" s="9" t="s">
        <v>279</v>
      </c>
      <c r="H1153" s="9" t="s">
        <v>279</v>
      </c>
      <c r="I1153" s="9" t="s">
        <v>279</v>
      </c>
      <c r="J1153" s="9" t="s">
        <v>279</v>
      </c>
      <c r="K1153" s="9" t="s">
        <v>279</v>
      </c>
      <c r="L1153" s="214">
        <v>604.4</v>
      </c>
      <c r="M1153" s="67"/>
      <c r="N1153" s="67">
        <f t="shared" si="34"/>
        <v>604.4</v>
      </c>
      <c r="P1153" t="s">
        <v>282</v>
      </c>
      <c r="S1153" s="216" t="s">
        <v>4968</v>
      </c>
      <c r="T1153" s="63"/>
      <c r="U1153" s="63"/>
      <c r="V1153" s="360"/>
      <c r="W1153" s="337"/>
      <c r="X1153" s="63"/>
    </row>
    <row r="1154" spans="1:24" ht="15">
      <c r="A1154" s="28" t="s">
        <v>908</v>
      </c>
      <c r="B1154" s="277" t="s">
        <v>2030</v>
      </c>
      <c r="C1154" s="3"/>
      <c r="D1154" s="3"/>
      <c r="E1154" s="9" t="s">
        <v>279</v>
      </c>
      <c r="F1154" s="9" t="s">
        <v>279</v>
      </c>
      <c r="G1154" s="9" t="s">
        <v>279</v>
      </c>
      <c r="H1154" s="9" t="s">
        <v>279</v>
      </c>
      <c r="I1154" s="9" t="s">
        <v>279</v>
      </c>
      <c r="J1154" s="9" t="s">
        <v>279</v>
      </c>
      <c r="K1154" s="9">
        <v>202.00000000000182</v>
      </c>
      <c r="L1154" s="9">
        <v>399.9</v>
      </c>
      <c r="N1154" s="67">
        <f t="shared" si="34"/>
        <v>601.9000000000018</v>
      </c>
      <c r="T1154" s="277"/>
      <c r="U1154" s="63"/>
      <c r="V1154" s="347"/>
      <c r="W1154" s="337"/>
      <c r="X1154" s="63"/>
    </row>
    <row r="1155" spans="1:24" ht="15">
      <c r="A1155" s="28" t="s">
        <v>909</v>
      </c>
      <c r="B1155" s="277" t="s">
        <v>2025</v>
      </c>
      <c r="C1155" s="3"/>
      <c r="D1155" s="3"/>
      <c r="E1155" s="9" t="s">
        <v>279</v>
      </c>
      <c r="F1155" s="9" t="s">
        <v>279</v>
      </c>
      <c r="G1155" s="9" t="s">
        <v>279</v>
      </c>
      <c r="H1155" s="9" t="s">
        <v>279</v>
      </c>
      <c r="I1155" s="9" t="s">
        <v>279</v>
      </c>
      <c r="J1155" s="9" t="s">
        <v>279</v>
      </c>
      <c r="K1155" s="9">
        <v>436</v>
      </c>
      <c r="L1155" s="9">
        <v>144</v>
      </c>
      <c r="N1155" s="67">
        <f t="shared" si="34"/>
        <v>580</v>
      </c>
      <c r="T1155" s="277"/>
      <c r="U1155" s="63"/>
      <c r="V1155" s="347"/>
      <c r="W1155" s="337"/>
      <c r="X1155" s="63"/>
    </row>
    <row r="1156" spans="1:24" ht="15">
      <c r="A1156" s="28" t="s">
        <v>910</v>
      </c>
      <c r="B1156" s="277" t="s">
        <v>4497</v>
      </c>
      <c r="C1156" s="3"/>
      <c r="D1156" s="3"/>
      <c r="E1156" s="9" t="s">
        <v>279</v>
      </c>
      <c r="F1156" s="9" t="s">
        <v>279</v>
      </c>
      <c r="G1156" s="9" t="s">
        <v>279</v>
      </c>
      <c r="H1156" s="9" t="s">
        <v>279</v>
      </c>
      <c r="I1156" s="9" t="s">
        <v>279</v>
      </c>
      <c r="J1156" s="9" t="s">
        <v>279</v>
      </c>
      <c r="K1156" s="9">
        <v>150</v>
      </c>
      <c r="L1156" s="9">
        <v>421.5</v>
      </c>
      <c r="N1156" s="67">
        <f t="shared" si="34"/>
        <v>571.5</v>
      </c>
      <c r="T1156" s="63"/>
      <c r="U1156" s="63"/>
      <c r="V1156" s="347"/>
      <c r="W1156" s="337"/>
      <c r="X1156" s="63"/>
    </row>
    <row r="1157" spans="1:24" ht="15">
      <c r="A1157" s="28" t="s">
        <v>911</v>
      </c>
      <c r="B1157" s="63" t="s">
        <v>769</v>
      </c>
      <c r="E1157" s="9" t="s">
        <v>279</v>
      </c>
      <c r="F1157" s="9" t="s">
        <v>279</v>
      </c>
      <c r="G1157" s="9" t="s">
        <v>279</v>
      </c>
      <c r="H1157" s="9">
        <v>334.60000000000036</v>
      </c>
      <c r="I1157" s="9">
        <v>188.69999999999527</v>
      </c>
      <c r="J1157" s="9" t="s">
        <v>279</v>
      </c>
      <c r="K1157" s="9" t="s">
        <v>279</v>
      </c>
      <c r="L1157" s="9" t="s">
        <v>279</v>
      </c>
      <c r="N1157" s="67">
        <f t="shared" si="34"/>
        <v>523.29999999999563</v>
      </c>
      <c r="S1157" s="63"/>
      <c r="T1157" s="63"/>
      <c r="U1157" s="63"/>
      <c r="V1157" s="347"/>
      <c r="W1157" s="337"/>
      <c r="X1157" s="63"/>
    </row>
    <row r="1158" spans="1:24" ht="15">
      <c r="A1158" s="28" t="s">
        <v>912</v>
      </c>
      <c r="B1158" s="277" t="s">
        <v>2003</v>
      </c>
      <c r="C1158" s="3"/>
      <c r="D1158" s="3"/>
      <c r="E1158" s="9" t="s">
        <v>279</v>
      </c>
      <c r="F1158" s="9" t="s">
        <v>279</v>
      </c>
      <c r="G1158" s="9" t="s">
        <v>279</v>
      </c>
      <c r="H1158" s="9" t="s">
        <v>279</v>
      </c>
      <c r="I1158" s="9" t="s">
        <v>279</v>
      </c>
      <c r="J1158" s="9">
        <v>320.49999999999955</v>
      </c>
      <c r="K1158" s="9">
        <v>89.299999999999727</v>
      </c>
      <c r="L1158" s="9">
        <v>70.099999999999994</v>
      </c>
      <c r="N1158" s="67">
        <f t="shared" si="34"/>
        <v>479.8999999999993</v>
      </c>
      <c r="T1158" s="277"/>
      <c r="U1158" s="63"/>
      <c r="V1158" s="347"/>
      <c r="W1158" s="337"/>
      <c r="X1158" s="63"/>
    </row>
    <row r="1159" spans="1:24" ht="15">
      <c r="A1159" s="28" t="s">
        <v>913</v>
      </c>
      <c r="B1159" s="63" t="s">
        <v>3386</v>
      </c>
      <c r="C1159" s="3"/>
      <c r="D1159" s="3"/>
      <c r="E1159" s="9" t="s">
        <v>279</v>
      </c>
      <c r="F1159" s="9" t="s">
        <v>279</v>
      </c>
      <c r="G1159" s="9" t="s">
        <v>279</v>
      </c>
      <c r="H1159" s="9" t="s">
        <v>279</v>
      </c>
      <c r="I1159" s="9" t="s">
        <v>279</v>
      </c>
      <c r="J1159" s="9" t="s">
        <v>279</v>
      </c>
      <c r="K1159" s="9" t="s">
        <v>279</v>
      </c>
      <c r="L1159" s="217">
        <v>453.5</v>
      </c>
      <c r="M1159" s="67"/>
      <c r="N1159" s="67">
        <f t="shared" si="34"/>
        <v>453.5</v>
      </c>
      <c r="P1159" t="s">
        <v>289</v>
      </c>
      <c r="T1159" s="277"/>
      <c r="U1159" s="63"/>
      <c r="V1159" s="347"/>
      <c r="W1159" s="337"/>
      <c r="X1159" s="63"/>
    </row>
    <row r="1160" spans="1:24" ht="15">
      <c r="A1160" s="28" t="s">
        <v>914</v>
      </c>
      <c r="B1160" s="277" t="s">
        <v>2010</v>
      </c>
      <c r="C1160" s="3"/>
      <c r="D1160" s="3"/>
      <c r="E1160" s="9" t="s">
        <v>279</v>
      </c>
      <c r="F1160" s="9" t="s">
        <v>279</v>
      </c>
      <c r="G1160" s="9" t="s">
        <v>279</v>
      </c>
      <c r="H1160" s="9" t="s">
        <v>279</v>
      </c>
      <c r="I1160" s="9" t="s">
        <v>279</v>
      </c>
      <c r="J1160" s="9">
        <v>113.99999999999955</v>
      </c>
      <c r="K1160" s="9">
        <v>145.09999999999945</v>
      </c>
      <c r="L1160" s="9">
        <v>153.80000000000001</v>
      </c>
      <c r="N1160" s="67">
        <f t="shared" si="34"/>
        <v>412.89999999999901</v>
      </c>
      <c r="T1160" s="63"/>
      <c r="U1160" s="63"/>
      <c r="V1160" s="360"/>
      <c r="W1160" s="337"/>
      <c r="X1160" s="63"/>
    </row>
    <row r="1161" spans="1:24" ht="15">
      <c r="A1161" s="28" t="s">
        <v>915</v>
      </c>
      <c r="B1161" s="63" t="s">
        <v>3380</v>
      </c>
      <c r="C1161" s="3"/>
      <c r="D1161" s="3"/>
      <c r="E1161" s="9" t="s">
        <v>279</v>
      </c>
      <c r="F1161" s="9" t="s">
        <v>279</v>
      </c>
      <c r="G1161" s="9" t="s">
        <v>279</v>
      </c>
      <c r="H1161" s="9" t="s">
        <v>279</v>
      </c>
      <c r="I1161" s="9" t="s">
        <v>279</v>
      </c>
      <c r="J1161" s="9" t="s">
        <v>279</v>
      </c>
      <c r="K1161" s="9" t="s">
        <v>279</v>
      </c>
      <c r="L1161" s="9">
        <v>399.59999999999997</v>
      </c>
      <c r="M1161" s="67"/>
      <c r="N1161" s="67">
        <f t="shared" si="34"/>
        <v>399.59999999999997</v>
      </c>
      <c r="T1161" s="63"/>
      <c r="U1161" s="63"/>
      <c r="V1161" s="347"/>
      <c r="W1161" s="337"/>
      <c r="X1161" s="63"/>
    </row>
    <row r="1162" spans="1:24" ht="15">
      <c r="A1162" s="28" t="s">
        <v>916</v>
      </c>
      <c r="B1162" s="63" t="s">
        <v>3399</v>
      </c>
      <c r="C1162" s="3"/>
      <c r="D1162" s="3"/>
      <c r="E1162" s="9" t="s">
        <v>279</v>
      </c>
      <c r="F1162" s="9" t="s">
        <v>279</v>
      </c>
      <c r="G1162" s="9" t="s">
        <v>279</v>
      </c>
      <c r="H1162" s="9" t="s">
        <v>279</v>
      </c>
      <c r="I1162" s="9" t="s">
        <v>279</v>
      </c>
      <c r="J1162" s="9" t="s">
        <v>279</v>
      </c>
      <c r="K1162" s="9" t="s">
        <v>279</v>
      </c>
      <c r="L1162" s="9">
        <v>398.3</v>
      </c>
      <c r="M1162" s="67"/>
      <c r="N1162" s="67">
        <f t="shared" si="34"/>
        <v>398.3</v>
      </c>
      <c r="T1162" s="63"/>
      <c r="U1162" s="63"/>
      <c r="V1162" s="360"/>
      <c r="W1162" s="337"/>
      <c r="X1162" s="63"/>
    </row>
    <row r="1163" spans="1:24" ht="15">
      <c r="A1163" s="28" t="s">
        <v>917</v>
      </c>
      <c r="B1163" s="63" t="s">
        <v>3385</v>
      </c>
      <c r="C1163" s="3"/>
      <c r="D1163" s="3"/>
      <c r="E1163" s="9" t="s">
        <v>279</v>
      </c>
      <c r="F1163" s="9" t="s">
        <v>279</v>
      </c>
      <c r="G1163" s="9" t="s">
        <v>279</v>
      </c>
      <c r="H1163" s="9" t="s">
        <v>279</v>
      </c>
      <c r="I1163" s="9" t="s">
        <v>279</v>
      </c>
      <c r="J1163" s="9" t="s">
        <v>279</v>
      </c>
      <c r="K1163" s="9" t="s">
        <v>279</v>
      </c>
      <c r="L1163" s="9">
        <v>395.5</v>
      </c>
      <c r="M1163" s="67"/>
      <c r="N1163" s="67">
        <f t="shared" si="34"/>
        <v>395.5</v>
      </c>
      <c r="T1163" s="277"/>
      <c r="U1163" s="63"/>
      <c r="V1163" s="347"/>
      <c r="W1163" s="337"/>
      <c r="X1163" s="63"/>
    </row>
    <row r="1164" spans="1:24" ht="15">
      <c r="A1164" s="28" t="s">
        <v>918</v>
      </c>
      <c r="B1164" s="277" t="s">
        <v>2011</v>
      </c>
      <c r="C1164" s="3"/>
      <c r="D1164" s="3"/>
      <c r="E1164" s="9" t="s">
        <v>279</v>
      </c>
      <c r="F1164" s="9" t="s">
        <v>279</v>
      </c>
      <c r="G1164" s="9" t="s">
        <v>279</v>
      </c>
      <c r="H1164" s="9" t="s">
        <v>279</v>
      </c>
      <c r="I1164" s="9" t="s">
        <v>279</v>
      </c>
      <c r="J1164" s="9">
        <v>174.5</v>
      </c>
      <c r="K1164" s="64" t="s">
        <v>280</v>
      </c>
      <c r="L1164" s="9">
        <v>218</v>
      </c>
      <c r="N1164" s="67">
        <f t="shared" si="34"/>
        <v>392.5</v>
      </c>
      <c r="T1164" s="63"/>
      <c r="U1164" s="63"/>
      <c r="V1164" s="360"/>
      <c r="W1164" s="337"/>
      <c r="X1164" s="63"/>
    </row>
    <row r="1165" spans="1:24" ht="15">
      <c r="A1165" s="28" t="s">
        <v>919</v>
      </c>
      <c r="B1165" s="63" t="s">
        <v>3374</v>
      </c>
      <c r="C1165" s="3"/>
      <c r="D1165" s="3"/>
      <c r="E1165" s="9" t="s">
        <v>279</v>
      </c>
      <c r="F1165" s="9" t="s">
        <v>279</v>
      </c>
      <c r="G1165" s="9" t="s">
        <v>279</v>
      </c>
      <c r="H1165" s="9" t="s">
        <v>279</v>
      </c>
      <c r="I1165" s="9" t="s">
        <v>279</v>
      </c>
      <c r="J1165" s="9" t="s">
        <v>279</v>
      </c>
      <c r="K1165" s="9" t="s">
        <v>279</v>
      </c>
      <c r="L1165" s="9">
        <v>389.9</v>
      </c>
      <c r="M1165" s="67"/>
      <c r="N1165" s="67">
        <f t="shared" si="34"/>
        <v>389.9</v>
      </c>
      <c r="T1165" s="277"/>
      <c r="U1165" s="63"/>
      <c r="V1165" s="348"/>
      <c r="W1165" s="337"/>
      <c r="X1165" s="63"/>
    </row>
    <row r="1166" spans="1:24" ht="15">
      <c r="A1166" s="28" t="s">
        <v>920</v>
      </c>
      <c r="B1166" s="63" t="s">
        <v>3372</v>
      </c>
      <c r="C1166" s="3"/>
      <c r="D1166" s="3"/>
      <c r="E1166" s="9" t="s">
        <v>279</v>
      </c>
      <c r="F1166" s="9" t="s">
        <v>279</v>
      </c>
      <c r="G1166" s="9" t="s">
        <v>279</v>
      </c>
      <c r="H1166" s="9" t="s">
        <v>279</v>
      </c>
      <c r="I1166" s="9" t="s">
        <v>279</v>
      </c>
      <c r="J1166" s="9" t="s">
        <v>279</v>
      </c>
      <c r="K1166" s="9" t="s">
        <v>279</v>
      </c>
      <c r="L1166" s="9">
        <v>380.6</v>
      </c>
      <c r="M1166" s="67"/>
      <c r="N1166" s="67">
        <f t="shared" si="34"/>
        <v>380.6</v>
      </c>
      <c r="T1166" s="63"/>
      <c r="U1166" s="63"/>
      <c r="V1166" s="347"/>
      <c r="W1166" s="337"/>
      <c r="X1166" s="63"/>
    </row>
    <row r="1167" spans="1:24" ht="15">
      <c r="A1167" s="28" t="s">
        <v>921</v>
      </c>
      <c r="B1167" s="63" t="s">
        <v>3382</v>
      </c>
      <c r="C1167" s="3"/>
      <c r="D1167" s="3"/>
      <c r="E1167" s="9" t="s">
        <v>279</v>
      </c>
      <c r="F1167" s="9" t="s">
        <v>279</v>
      </c>
      <c r="G1167" s="9" t="s">
        <v>279</v>
      </c>
      <c r="H1167" s="9" t="s">
        <v>279</v>
      </c>
      <c r="I1167" s="9" t="s">
        <v>279</v>
      </c>
      <c r="J1167" s="9" t="s">
        <v>279</v>
      </c>
      <c r="K1167" s="9" t="s">
        <v>279</v>
      </c>
      <c r="L1167" s="9">
        <v>356.1</v>
      </c>
      <c r="M1167" s="67"/>
      <c r="N1167" s="67">
        <f t="shared" si="34"/>
        <v>356.1</v>
      </c>
      <c r="T1167" s="63"/>
      <c r="U1167" s="63"/>
      <c r="V1167" s="360"/>
      <c r="W1167" s="337"/>
      <c r="X1167" s="63"/>
    </row>
    <row r="1168" spans="1:24" ht="15">
      <c r="A1168" s="28" t="s">
        <v>922</v>
      </c>
      <c r="B1168" s="63" t="s">
        <v>4</v>
      </c>
      <c r="E1168" s="217">
        <v>120.599999999999</v>
      </c>
      <c r="F1168" s="9">
        <v>35.199999999999363</v>
      </c>
      <c r="G1168" s="217">
        <v>52.000000000000455</v>
      </c>
      <c r="H1168" s="9">
        <v>60.400000000000546</v>
      </c>
      <c r="I1168" s="9">
        <v>78.5</v>
      </c>
      <c r="J1168" s="9" t="s">
        <v>279</v>
      </c>
      <c r="K1168" s="9" t="s">
        <v>279</v>
      </c>
      <c r="L1168" s="9" t="s">
        <v>279</v>
      </c>
      <c r="N1168" s="67">
        <f t="shared" si="34"/>
        <v>346.69999999999936</v>
      </c>
      <c r="P1168" t="s">
        <v>315</v>
      </c>
      <c r="S1168" s="63"/>
      <c r="T1168" s="63"/>
      <c r="U1168" s="63"/>
      <c r="V1168" s="347"/>
      <c r="W1168" s="337"/>
      <c r="X1168" s="63"/>
    </row>
    <row r="1169" spans="1:24" ht="15">
      <c r="A1169" s="28" t="s">
        <v>923</v>
      </c>
      <c r="B1169" s="63" t="s">
        <v>29</v>
      </c>
      <c r="E1169" s="212">
        <v>212.20000000000027</v>
      </c>
      <c r="F1169" s="9">
        <v>30.150000000000091</v>
      </c>
      <c r="G1169" s="217">
        <v>52.000000000000909</v>
      </c>
      <c r="H1169" s="9" t="s">
        <v>279</v>
      </c>
      <c r="I1169" s="9" t="s">
        <v>279</v>
      </c>
      <c r="J1169" s="9">
        <v>46.499999999999545</v>
      </c>
      <c r="K1169" s="9" t="s">
        <v>279</v>
      </c>
      <c r="L1169" s="9" t="s">
        <v>279</v>
      </c>
      <c r="N1169" s="67">
        <f t="shared" si="34"/>
        <v>340.85000000000082</v>
      </c>
      <c r="P1169" t="s">
        <v>354</v>
      </c>
      <c r="T1169" s="63"/>
      <c r="U1169" s="63"/>
      <c r="V1169" s="348"/>
      <c r="W1169" s="337"/>
      <c r="X1169" s="63"/>
    </row>
    <row r="1170" spans="1:24" ht="15">
      <c r="A1170" s="28" t="s">
        <v>924</v>
      </c>
      <c r="B1170" s="63" t="s">
        <v>3368</v>
      </c>
      <c r="C1170" s="3"/>
      <c r="D1170" s="3"/>
      <c r="E1170" s="9" t="s">
        <v>279</v>
      </c>
      <c r="F1170" s="9" t="s">
        <v>279</v>
      </c>
      <c r="G1170" s="9" t="s">
        <v>279</v>
      </c>
      <c r="H1170" s="9" t="s">
        <v>279</v>
      </c>
      <c r="I1170" s="9" t="s">
        <v>279</v>
      </c>
      <c r="J1170" s="9" t="s">
        <v>279</v>
      </c>
      <c r="K1170" s="9" t="s">
        <v>279</v>
      </c>
      <c r="L1170" s="9">
        <v>338.5</v>
      </c>
      <c r="M1170" s="67"/>
      <c r="N1170" s="67">
        <f t="shared" si="34"/>
        <v>338.5</v>
      </c>
      <c r="T1170" s="63"/>
      <c r="U1170" s="63"/>
      <c r="V1170" s="347"/>
      <c r="W1170" s="337"/>
      <c r="X1170" s="63"/>
    </row>
    <row r="1171" spans="1:24" ht="15">
      <c r="A1171" s="28" t="s">
        <v>925</v>
      </c>
      <c r="B1171" s="63" t="s">
        <v>3373</v>
      </c>
      <c r="C1171" s="3"/>
      <c r="D1171" s="3"/>
      <c r="E1171" s="9" t="s">
        <v>279</v>
      </c>
      <c r="F1171" s="9" t="s">
        <v>279</v>
      </c>
      <c r="G1171" s="9" t="s">
        <v>279</v>
      </c>
      <c r="H1171" s="9" t="s">
        <v>279</v>
      </c>
      <c r="I1171" s="9" t="s">
        <v>279</v>
      </c>
      <c r="J1171" s="9" t="s">
        <v>279</v>
      </c>
      <c r="K1171" s="9" t="s">
        <v>279</v>
      </c>
      <c r="L1171" s="9">
        <v>334.8</v>
      </c>
      <c r="M1171" s="67"/>
      <c r="N1171" s="67">
        <f t="shared" si="34"/>
        <v>334.8</v>
      </c>
      <c r="T1171" s="28"/>
      <c r="U1171" s="63"/>
      <c r="V1171" s="347"/>
      <c r="W1171" s="337"/>
      <c r="X1171" s="63"/>
    </row>
    <row r="1172" spans="1:24" ht="15">
      <c r="A1172" s="28" t="s">
        <v>926</v>
      </c>
      <c r="B1172" s="277" t="s">
        <v>2023</v>
      </c>
      <c r="C1172" s="3"/>
      <c r="D1172" s="3"/>
      <c r="E1172" s="9" t="s">
        <v>279</v>
      </c>
      <c r="F1172" s="9" t="s">
        <v>279</v>
      </c>
      <c r="G1172" s="9" t="s">
        <v>279</v>
      </c>
      <c r="H1172" s="9" t="s">
        <v>279</v>
      </c>
      <c r="I1172" s="9" t="s">
        <v>279</v>
      </c>
      <c r="J1172" s="9" t="s">
        <v>279</v>
      </c>
      <c r="K1172" s="9">
        <v>242</v>
      </c>
      <c r="L1172" s="9">
        <v>91</v>
      </c>
      <c r="N1172" s="67">
        <f t="shared" si="34"/>
        <v>333</v>
      </c>
      <c r="T1172" s="277"/>
      <c r="U1172" s="63"/>
      <c r="V1172" s="347"/>
      <c r="W1172" s="337"/>
      <c r="X1172" s="63"/>
    </row>
    <row r="1173" spans="1:24" ht="15">
      <c r="A1173" s="28" t="s">
        <v>927</v>
      </c>
      <c r="B1173" s="277" t="s">
        <v>2050</v>
      </c>
      <c r="C1173" s="3"/>
      <c r="D1173" s="3"/>
      <c r="E1173" s="9" t="s">
        <v>279</v>
      </c>
      <c r="F1173" s="9" t="s">
        <v>279</v>
      </c>
      <c r="G1173" s="9" t="s">
        <v>279</v>
      </c>
      <c r="H1173" s="9" t="s">
        <v>279</v>
      </c>
      <c r="I1173" s="9" t="s">
        <v>279</v>
      </c>
      <c r="J1173" s="9" t="s">
        <v>279</v>
      </c>
      <c r="K1173" s="9">
        <v>272.99999999999773</v>
      </c>
      <c r="L1173" s="9">
        <v>54.300000000000004</v>
      </c>
      <c r="N1173" s="67">
        <f t="shared" si="34"/>
        <v>327.29999999999774</v>
      </c>
      <c r="T1173" s="225"/>
      <c r="U1173" s="63"/>
      <c r="V1173" s="347"/>
      <c r="W1173" s="337"/>
      <c r="X1173" s="63"/>
    </row>
    <row r="1174" spans="1:24" ht="15">
      <c r="A1174" s="28" t="s">
        <v>928</v>
      </c>
      <c r="B1174" s="63" t="s">
        <v>3378</v>
      </c>
      <c r="C1174" s="3"/>
      <c r="D1174" s="3"/>
      <c r="E1174" s="9" t="s">
        <v>279</v>
      </c>
      <c r="F1174" s="9" t="s">
        <v>279</v>
      </c>
      <c r="G1174" s="9" t="s">
        <v>279</v>
      </c>
      <c r="H1174" s="9" t="s">
        <v>279</v>
      </c>
      <c r="I1174" s="9" t="s">
        <v>279</v>
      </c>
      <c r="J1174" s="9" t="s">
        <v>279</v>
      </c>
      <c r="K1174" s="9" t="s">
        <v>279</v>
      </c>
      <c r="L1174" s="9">
        <v>321.5</v>
      </c>
      <c r="M1174" s="67"/>
      <c r="N1174" s="67">
        <f t="shared" si="34"/>
        <v>321.5</v>
      </c>
      <c r="T1174" s="277"/>
      <c r="U1174" s="63"/>
      <c r="V1174" s="347"/>
      <c r="W1174" s="337"/>
      <c r="X1174" s="63"/>
    </row>
    <row r="1175" spans="1:24" ht="15">
      <c r="A1175" s="28" t="s">
        <v>929</v>
      </c>
      <c r="B1175" s="63" t="s">
        <v>3397</v>
      </c>
      <c r="C1175" s="3"/>
      <c r="D1175" s="3"/>
      <c r="E1175" s="9" t="s">
        <v>279</v>
      </c>
      <c r="F1175" s="9" t="s">
        <v>279</v>
      </c>
      <c r="G1175" s="9" t="s">
        <v>279</v>
      </c>
      <c r="H1175" s="9" t="s">
        <v>279</v>
      </c>
      <c r="I1175" s="9" t="s">
        <v>279</v>
      </c>
      <c r="J1175" s="9" t="s">
        <v>279</v>
      </c>
      <c r="K1175" s="9" t="s">
        <v>279</v>
      </c>
      <c r="L1175" s="9">
        <v>297.60000000000002</v>
      </c>
      <c r="M1175" s="67"/>
      <c r="N1175" s="67">
        <f t="shared" si="34"/>
        <v>297.60000000000002</v>
      </c>
      <c r="T1175" s="63"/>
      <c r="U1175" s="63"/>
      <c r="V1175" s="360"/>
      <c r="W1175" s="337"/>
      <c r="X1175" s="63"/>
    </row>
    <row r="1176" spans="1:24" ht="15">
      <c r="A1176" s="28" t="s">
        <v>930</v>
      </c>
      <c r="B1176" s="63" t="s">
        <v>3381</v>
      </c>
      <c r="C1176" s="3"/>
      <c r="D1176" s="3"/>
      <c r="E1176" s="9" t="s">
        <v>279</v>
      </c>
      <c r="F1176" s="9" t="s">
        <v>279</v>
      </c>
      <c r="G1176" s="9" t="s">
        <v>279</v>
      </c>
      <c r="H1176" s="9" t="s">
        <v>279</v>
      </c>
      <c r="I1176" s="9" t="s">
        <v>279</v>
      </c>
      <c r="J1176" s="9" t="s">
        <v>279</v>
      </c>
      <c r="K1176" s="9" t="s">
        <v>279</v>
      </c>
      <c r="L1176" s="9">
        <v>296.7</v>
      </c>
      <c r="M1176" s="67"/>
      <c r="N1176" s="67">
        <f t="shared" si="34"/>
        <v>296.7</v>
      </c>
      <c r="T1176" s="63"/>
      <c r="U1176" s="63"/>
      <c r="V1176" s="360"/>
      <c r="W1176" s="337"/>
      <c r="X1176" s="63"/>
    </row>
    <row r="1177" spans="1:24" ht="15">
      <c r="A1177" s="28" t="s">
        <v>931</v>
      </c>
      <c r="B1177" s="277" t="s">
        <v>2004</v>
      </c>
      <c r="C1177" s="3"/>
      <c r="D1177" s="3"/>
      <c r="E1177" s="9" t="s">
        <v>279</v>
      </c>
      <c r="F1177" s="9" t="s">
        <v>279</v>
      </c>
      <c r="G1177" s="9" t="s">
        <v>279</v>
      </c>
      <c r="H1177" s="9" t="s">
        <v>279</v>
      </c>
      <c r="I1177" s="9" t="s">
        <v>279</v>
      </c>
      <c r="J1177" s="9">
        <v>281.49999999999955</v>
      </c>
      <c r="K1177" s="9" t="s">
        <v>279</v>
      </c>
      <c r="L1177" s="9" t="s">
        <v>279</v>
      </c>
      <c r="N1177" s="67">
        <f t="shared" si="34"/>
        <v>281.49999999999955</v>
      </c>
      <c r="T1177" s="225"/>
      <c r="U1177" s="63"/>
      <c r="V1177" s="347"/>
      <c r="W1177" s="337"/>
      <c r="X1177" s="63"/>
    </row>
    <row r="1178" spans="1:24" ht="15">
      <c r="A1178" s="28" t="s">
        <v>932</v>
      </c>
      <c r="B1178" s="277" t="s">
        <v>2026</v>
      </c>
      <c r="C1178" s="3"/>
      <c r="D1178" s="3"/>
      <c r="E1178" s="9" t="s">
        <v>279</v>
      </c>
      <c r="F1178" s="9" t="s">
        <v>279</v>
      </c>
      <c r="G1178" s="9" t="s">
        <v>279</v>
      </c>
      <c r="H1178" s="9" t="s">
        <v>279</v>
      </c>
      <c r="I1178" s="9" t="s">
        <v>279</v>
      </c>
      <c r="J1178" s="9" t="s">
        <v>279</v>
      </c>
      <c r="K1178" s="9">
        <v>60.000000000001364</v>
      </c>
      <c r="L1178" s="9">
        <v>218</v>
      </c>
      <c r="N1178" s="67">
        <f t="shared" ref="N1178:N1209" si="35">SUM(E1178:L1178)</f>
        <v>278.00000000000136</v>
      </c>
      <c r="T1178" s="28"/>
      <c r="U1178" s="63"/>
      <c r="V1178" s="347"/>
      <c r="W1178" s="337"/>
      <c r="X1178" s="63"/>
    </row>
    <row r="1179" spans="1:24" ht="15">
      <c r="A1179" s="28" t="s">
        <v>933</v>
      </c>
      <c r="B1179" s="277" t="s">
        <v>2024</v>
      </c>
      <c r="C1179" s="3"/>
      <c r="D1179" s="3"/>
      <c r="E1179" s="9" t="s">
        <v>279</v>
      </c>
      <c r="F1179" s="9" t="s">
        <v>279</v>
      </c>
      <c r="G1179" s="9" t="s">
        <v>279</v>
      </c>
      <c r="H1179" s="9" t="s">
        <v>279</v>
      </c>
      <c r="I1179" s="9" t="s">
        <v>279</v>
      </c>
      <c r="J1179" s="9" t="s">
        <v>279</v>
      </c>
      <c r="K1179" s="9">
        <v>242.60000000000036</v>
      </c>
      <c r="L1179" s="9">
        <v>31.200000000000003</v>
      </c>
      <c r="N1179" s="67">
        <f t="shared" si="35"/>
        <v>273.80000000000035</v>
      </c>
      <c r="T1179" s="63"/>
      <c r="U1179" s="63"/>
      <c r="V1179" s="347"/>
      <c r="W1179" s="337"/>
      <c r="X1179" s="63"/>
    </row>
    <row r="1180" spans="1:24" ht="15">
      <c r="A1180" s="28" t="s">
        <v>934</v>
      </c>
      <c r="B1180" s="63" t="s">
        <v>3376</v>
      </c>
      <c r="C1180" s="3"/>
      <c r="D1180" s="3"/>
      <c r="E1180" s="9" t="s">
        <v>279</v>
      </c>
      <c r="F1180" s="9" t="s">
        <v>279</v>
      </c>
      <c r="G1180" s="9" t="s">
        <v>279</v>
      </c>
      <c r="H1180" s="9" t="s">
        <v>279</v>
      </c>
      <c r="I1180" s="9" t="s">
        <v>279</v>
      </c>
      <c r="J1180" s="9" t="s">
        <v>279</v>
      </c>
      <c r="K1180" s="9" t="s">
        <v>279</v>
      </c>
      <c r="L1180" s="9">
        <v>263.59999999999997</v>
      </c>
      <c r="M1180" s="67"/>
      <c r="N1180" s="67">
        <f t="shared" si="35"/>
        <v>263.59999999999997</v>
      </c>
      <c r="T1180" s="277"/>
      <c r="U1180" s="63"/>
      <c r="V1180" s="348"/>
      <c r="W1180" s="337"/>
      <c r="X1180" s="63"/>
    </row>
    <row r="1181" spans="1:24" ht="15">
      <c r="A1181" s="28" t="s">
        <v>935</v>
      </c>
      <c r="B1181" s="63" t="s">
        <v>3395</v>
      </c>
      <c r="C1181" s="3"/>
      <c r="D1181" s="3"/>
      <c r="E1181" s="9" t="s">
        <v>279</v>
      </c>
      <c r="F1181" s="9" t="s">
        <v>279</v>
      </c>
      <c r="G1181" s="9" t="s">
        <v>279</v>
      </c>
      <c r="H1181" s="9" t="s">
        <v>279</v>
      </c>
      <c r="I1181" s="9" t="s">
        <v>279</v>
      </c>
      <c r="J1181" s="9" t="s">
        <v>279</v>
      </c>
      <c r="K1181" s="9" t="s">
        <v>279</v>
      </c>
      <c r="L1181" s="9">
        <v>262.10000000000002</v>
      </c>
      <c r="M1181" s="67"/>
      <c r="N1181" s="67">
        <f t="shared" si="35"/>
        <v>262.10000000000002</v>
      </c>
      <c r="T1181" s="277"/>
      <c r="U1181" s="63"/>
      <c r="V1181" s="347"/>
      <c r="W1181" s="337"/>
      <c r="X1181" s="63"/>
    </row>
    <row r="1182" spans="1:24" ht="15">
      <c r="A1182" s="28" t="s">
        <v>2501</v>
      </c>
      <c r="B1182" s="229" t="s">
        <v>1676</v>
      </c>
      <c r="C1182" s="3"/>
      <c r="D1182" s="3"/>
      <c r="E1182" s="9" t="s">
        <v>279</v>
      </c>
      <c r="F1182" s="9" t="s">
        <v>279</v>
      </c>
      <c r="G1182" s="9" t="s">
        <v>279</v>
      </c>
      <c r="H1182" s="9" t="s">
        <v>279</v>
      </c>
      <c r="I1182" s="217">
        <v>252.10000000000218</v>
      </c>
      <c r="J1182" s="9" t="s">
        <v>279</v>
      </c>
      <c r="K1182" s="9" t="s">
        <v>279</v>
      </c>
      <c r="L1182" s="9" t="s">
        <v>279</v>
      </c>
      <c r="N1182" s="67">
        <f t="shared" si="35"/>
        <v>252.10000000000218</v>
      </c>
      <c r="P1182" t="s">
        <v>284</v>
      </c>
    </row>
    <row r="1183" spans="1:24" ht="15">
      <c r="A1183" s="28" t="s">
        <v>3315</v>
      </c>
      <c r="B1183" s="63" t="s">
        <v>774</v>
      </c>
      <c r="E1183" s="9" t="s">
        <v>279</v>
      </c>
      <c r="F1183" s="9" t="s">
        <v>279</v>
      </c>
      <c r="G1183" s="9" t="s">
        <v>279</v>
      </c>
      <c r="H1183" s="9">
        <v>252.00000000000045</v>
      </c>
      <c r="I1183" s="9" t="s">
        <v>279</v>
      </c>
      <c r="J1183" s="9" t="s">
        <v>279</v>
      </c>
      <c r="K1183" s="9" t="s">
        <v>279</v>
      </c>
      <c r="L1183" s="9" t="s">
        <v>279</v>
      </c>
      <c r="N1183" s="67">
        <f t="shared" si="35"/>
        <v>252.00000000000045</v>
      </c>
    </row>
    <row r="1184" spans="1:24" ht="15">
      <c r="A1184" s="28" t="s">
        <v>3316</v>
      </c>
      <c r="B1184" s="277" t="s">
        <v>2029</v>
      </c>
      <c r="C1184" s="3"/>
      <c r="D1184" s="3"/>
      <c r="E1184" s="9" t="s">
        <v>279</v>
      </c>
      <c r="F1184" s="9" t="s">
        <v>279</v>
      </c>
      <c r="G1184" s="9" t="s">
        <v>279</v>
      </c>
      <c r="H1184" s="9" t="s">
        <v>279</v>
      </c>
      <c r="I1184" s="9" t="s">
        <v>279</v>
      </c>
      <c r="J1184" s="9" t="s">
        <v>279</v>
      </c>
      <c r="K1184" s="9">
        <v>251.99999999999909</v>
      </c>
      <c r="L1184" s="9" t="s">
        <v>279</v>
      </c>
      <c r="N1184" s="67">
        <f t="shared" si="35"/>
        <v>251.99999999999909</v>
      </c>
    </row>
    <row r="1185" spans="1:19" ht="15">
      <c r="A1185" s="28" t="s">
        <v>3317</v>
      </c>
      <c r="B1185" s="63" t="s">
        <v>3383</v>
      </c>
      <c r="C1185" s="3"/>
      <c r="D1185" s="3"/>
      <c r="E1185" s="9" t="s">
        <v>279</v>
      </c>
      <c r="F1185" s="9" t="s">
        <v>279</v>
      </c>
      <c r="G1185" s="9" t="s">
        <v>279</v>
      </c>
      <c r="H1185" s="9" t="s">
        <v>279</v>
      </c>
      <c r="I1185" s="9" t="s">
        <v>279</v>
      </c>
      <c r="J1185" s="9" t="s">
        <v>279</v>
      </c>
      <c r="K1185" s="9" t="s">
        <v>279</v>
      </c>
      <c r="L1185" s="9">
        <v>240.3</v>
      </c>
      <c r="M1185" s="67"/>
      <c r="N1185" s="67">
        <f t="shared" si="35"/>
        <v>240.3</v>
      </c>
    </row>
    <row r="1186" spans="1:19" ht="15">
      <c r="A1186" s="28" t="s">
        <v>3318</v>
      </c>
      <c r="B1186" s="277" t="s">
        <v>2028</v>
      </c>
      <c r="C1186" s="3"/>
      <c r="D1186" s="3"/>
      <c r="E1186" s="9" t="s">
        <v>279</v>
      </c>
      <c r="F1186" s="9" t="s">
        <v>279</v>
      </c>
      <c r="G1186" s="9" t="s">
        <v>279</v>
      </c>
      <c r="H1186" s="9" t="s">
        <v>279</v>
      </c>
      <c r="I1186" s="9" t="s">
        <v>279</v>
      </c>
      <c r="J1186" s="9" t="s">
        <v>279</v>
      </c>
      <c r="K1186" s="9">
        <v>239.60000000000127</v>
      </c>
      <c r="L1186" s="9" t="s">
        <v>279</v>
      </c>
      <c r="N1186" s="67">
        <f t="shared" si="35"/>
        <v>239.60000000000127</v>
      </c>
    </row>
    <row r="1187" spans="1:19" ht="15">
      <c r="A1187" s="28" t="s">
        <v>3319</v>
      </c>
      <c r="B1187" s="63" t="s">
        <v>3394</v>
      </c>
      <c r="C1187" s="3"/>
      <c r="D1187" s="3"/>
      <c r="E1187" s="9" t="s">
        <v>279</v>
      </c>
      <c r="F1187" s="9" t="s">
        <v>279</v>
      </c>
      <c r="G1187" s="9" t="s">
        <v>279</v>
      </c>
      <c r="H1187" s="9" t="s">
        <v>279</v>
      </c>
      <c r="I1187" s="9" t="s">
        <v>279</v>
      </c>
      <c r="J1187" s="9" t="s">
        <v>279</v>
      </c>
      <c r="K1187" s="9" t="s">
        <v>279</v>
      </c>
      <c r="L1187" s="9">
        <v>236</v>
      </c>
      <c r="M1187" s="67"/>
      <c r="N1187" s="67">
        <f t="shared" si="35"/>
        <v>236</v>
      </c>
    </row>
    <row r="1188" spans="1:19" ht="15">
      <c r="A1188" s="28" t="s">
        <v>3320</v>
      </c>
      <c r="B1188" s="225" t="s">
        <v>1641</v>
      </c>
      <c r="C1188" s="3"/>
      <c r="D1188" s="3"/>
      <c r="E1188" s="9" t="s">
        <v>279</v>
      </c>
      <c r="F1188" s="9" t="s">
        <v>279</v>
      </c>
      <c r="G1188" s="9" t="s">
        <v>279</v>
      </c>
      <c r="H1188" s="9" t="s">
        <v>279</v>
      </c>
      <c r="I1188" s="217">
        <v>213.69999999999345</v>
      </c>
      <c r="J1188" s="9" t="s">
        <v>279</v>
      </c>
      <c r="K1188" s="9" t="s">
        <v>279</v>
      </c>
      <c r="L1188" s="9" t="s">
        <v>279</v>
      </c>
      <c r="N1188" s="67">
        <f t="shared" si="35"/>
        <v>213.69999999999345</v>
      </c>
      <c r="P1188" t="s">
        <v>289</v>
      </c>
    </row>
    <row r="1189" spans="1:19" ht="15">
      <c r="A1189" s="28" t="s">
        <v>3321</v>
      </c>
      <c r="B1189" s="277" t="s">
        <v>3366</v>
      </c>
      <c r="C1189" s="3"/>
      <c r="D1189" s="3"/>
      <c r="E1189" s="9" t="s">
        <v>279</v>
      </c>
      <c r="F1189" s="9" t="s">
        <v>279</v>
      </c>
      <c r="G1189" s="9" t="s">
        <v>279</v>
      </c>
      <c r="H1189" s="9" t="s">
        <v>279</v>
      </c>
      <c r="I1189" s="9" t="s">
        <v>279</v>
      </c>
      <c r="J1189" s="9" t="s">
        <v>279</v>
      </c>
      <c r="K1189" s="9" t="s">
        <v>279</v>
      </c>
      <c r="L1189" s="9">
        <v>196.9</v>
      </c>
      <c r="M1189" s="67"/>
      <c r="N1189" s="67">
        <f t="shared" si="35"/>
        <v>196.9</v>
      </c>
    </row>
    <row r="1190" spans="1:19" ht="15">
      <c r="A1190" s="28" t="s">
        <v>3322</v>
      </c>
      <c r="B1190" s="63" t="s">
        <v>158</v>
      </c>
      <c r="E1190" s="9" t="s">
        <v>279</v>
      </c>
      <c r="F1190" s="9" t="s">
        <v>279</v>
      </c>
      <c r="G1190" s="64" t="s">
        <v>280</v>
      </c>
      <c r="H1190" s="9">
        <v>185.70000000000073</v>
      </c>
      <c r="I1190" s="9">
        <v>9.5</v>
      </c>
      <c r="J1190" s="9" t="s">
        <v>279</v>
      </c>
      <c r="K1190" s="9" t="s">
        <v>279</v>
      </c>
      <c r="L1190" s="9" t="s">
        <v>279</v>
      </c>
      <c r="N1190" s="67">
        <f t="shared" si="35"/>
        <v>195.20000000000073</v>
      </c>
    </row>
    <row r="1191" spans="1:19" ht="15">
      <c r="A1191" s="28" t="s">
        <v>3323</v>
      </c>
      <c r="B1191" s="63" t="s">
        <v>3379</v>
      </c>
      <c r="C1191" s="3"/>
      <c r="D1191" s="3"/>
      <c r="E1191" s="9" t="s">
        <v>279</v>
      </c>
      <c r="F1191" s="9" t="s">
        <v>279</v>
      </c>
      <c r="G1191" s="9" t="s">
        <v>279</v>
      </c>
      <c r="H1191" s="9" t="s">
        <v>279</v>
      </c>
      <c r="I1191" s="9" t="s">
        <v>279</v>
      </c>
      <c r="J1191" s="9" t="s">
        <v>279</v>
      </c>
      <c r="K1191" s="9" t="s">
        <v>279</v>
      </c>
      <c r="L1191" s="9">
        <v>179.89999999999998</v>
      </c>
      <c r="M1191" s="67"/>
      <c r="N1191" s="67">
        <f t="shared" si="35"/>
        <v>179.89999999999998</v>
      </c>
    </row>
    <row r="1192" spans="1:19" ht="15">
      <c r="A1192" s="28" t="s">
        <v>3324</v>
      </c>
      <c r="B1192" s="277" t="s">
        <v>2052</v>
      </c>
      <c r="C1192" s="3"/>
      <c r="D1192" s="3"/>
      <c r="E1192" s="9" t="s">
        <v>279</v>
      </c>
      <c r="F1192" s="9" t="s">
        <v>279</v>
      </c>
      <c r="G1192" s="9" t="s">
        <v>279</v>
      </c>
      <c r="H1192" s="9" t="s">
        <v>279</v>
      </c>
      <c r="I1192" s="9" t="s">
        <v>279</v>
      </c>
      <c r="J1192" s="9" t="s">
        <v>279</v>
      </c>
      <c r="K1192" s="9">
        <v>18.200000000000728</v>
      </c>
      <c r="L1192" s="9">
        <v>146.80000000000001</v>
      </c>
      <c r="N1192" s="67">
        <f t="shared" si="35"/>
        <v>165.00000000000074</v>
      </c>
    </row>
    <row r="1193" spans="1:19" ht="15">
      <c r="A1193" s="28" t="s">
        <v>3325</v>
      </c>
      <c r="B1193" s="229" t="s">
        <v>1658</v>
      </c>
      <c r="C1193" s="3"/>
      <c r="D1193" s="3"/>
      <c r="E1193" s="9" t="s">
        <v>279</v>
      </c>
      <c r="F1193" s="9" t="s">
        <v>279</v>
      </c>
      <c r="G1193" s="9" t="s">
        <v>279</v>
      </c>
      <c r="H1193" s="9" t="s">
        <v>279</v>
      </c>
      <c r="I1193" s="9">
        <v>158.5</v>
      </c>
      <c r="J1193" s="9" t="s">
        <v>279</v>
      </c>
      <c r="K1193" s="9" t="s">
        <v>279</v>
      </c>
      <c r="L1193" s="9" t="s">
        <v>279</v>
      </c>
      <c r="N1193" s="67">
        <f t="shared" si="35"/>
        <v>158.5</v>
      </c>
    </row>
    <row r="1194" spans="1:19" ht="15">
      <c r="A1194" s="28" t="s">
        <v>3326</v>
      </c>
      <c r="B1194" s="63" t="s">
        <v>3398</v>
      </c>
      <c r="C1194" s="3"/>
      <c r="D1194" s="3"/>
      <c r="E1194" s="9" t="s">
        <v>279</v>
      </c>
      <c r="F1194" s="9" t="s">
        <v>279</v>
      </c>
      <c r="G1194" s="9" t="s">
        <v>279</v>
      </c>
      <c r="H1194" s="9" t="s">
        <v>279</v>
      </c>
      <c r="I1194" s="9" t="s">
        <v>279</v>
      </c>
      <c r="J1194" s="9" t="s">
        <v>279</v>
      </c>
      <c r="K1194" s="9" t="s">
        <v>279</v>
      </c>
      <c r="L1194" s="9">
        <v>140.80000000000001</v>
      </c>
      <c r="M1194" s="67"/>
      <c r="N1194" s="67">
        <f t="shared" si="35"/>
        <v>140.80000000000001</v>
      </c>
    </row>
    <row r="1195" spans="1:19" ht="15">
      <c r="A1195" s="28" t="s">
        <v>3327</v>
      </c>
      <c r="B1195" s="63" t="s">
        <v>3370</v>
      </c>
      <c r="C1195" s="3"/>
      <c r="D1195" s="3"/>
      <c r="E1195" s="9" t="s">
        <v>279</v>
      </c>
      <c r="F1195" s="9" t="s">
        <v>279</v>
      </c>
      <c r="G1195" s="9" t="s">
        <v>279</v>
      </c>
      <c r="H1195" s="9" t="s">
        <v>279</v>
      </c>
      <c r="I1195" s="9" t="s">
        <v>279</v>
      </c>
      <c r="J1195" s="9" t="s">
        <v>279</v>
      </c>
      <c r="K1195" s="9" t="s">
        <v>279</v>
      </c>
      <c r="L1195" s="9">
        <v>136.5</v>
      </c>
      <c r="M1195" s="67"/>
      <c r="N1195" s="67">
        <f t="shared" si="35"/>
        <v>136.5</v>
      </c>
    </row>
    <row r="1196" spans="1:19" ht="15">
      <c r="A1196" s="28" t="s">
        <v>3328</v>
      </c>
      <c r="B1196" s="229" t="s">
        <v>1650</v>
      </c>
      <c r="C1196" s="3"/>
      <c r="D1196" s="3"/>
      <c r="E1196" s="9" t="s">
        <v>279</v>
      </c>
      <c r="F1196" s="9" t="s">
        <v>279</v>
      </c>
      <c r="G1196" s="9" t="s">
        <v>279</v>
      </c>
      <c r="H1196" s="9" t="s">
        <v>279</v>
      </c>
      <c r="I1196" s="9">
        <v>134.40000000000327</v>
      </c>
      <c r="J1196" s="9" t="s">
        <v>279</v>
      </c>
      <c r="K1196" s="9" t="s">
        <v>279</v>
      </c>
      <c r="L1196" s="9" t="s">
        <v>279</v>
      </c>
      <c r="N1196" s="67">
        <f t="shared" si="35"/>
        <v>134.40000000000327</v>
      </c>
    </row>
    <row r="1197" spans="1:19" ht="15">
      <c r="A1197" s="28" t="s">
        <v>3329</v>
      </c>
      <c r="B1197" s="277" t="s">
        <v>2053</v>
      </c>
      <c r="C1197" s="3"/>
      <c r="D1197" s="3"/>
      <c r="E1197" s="9" t="s">
        <v>279</v>
      </c>
      <c r="F1197" s="9" t="s">
        <v>279</v>
      </c>
      <c r="G1197" s="9" t="s">
        <v>279</v>
      </c>
      <c r="H1197" s="9" t="s">
        <v>279</v>
      </c>
      <c r="I1197" s="9" t="s">
        <v>279</v>
      </c>
      <c r="J1197" s="9" t="s">
        <v>279</v>
      </c>
      <c r="K1197" s="9">
        <v>94.799999999999727</v>
      </c>
      <c r="L1197" s="9">
        <v>38.4</v>
      </c>
      <c r="N1197" s="67">
        <f t="shared" si="35"/>
        <v>133.19999999999973</v>
      </c>
    </row>
    <row r="1198" spans="1:19" ht="15">
      <c r="A1198" s="28" t="s">
        <v>3330</v>
      </c>
      <c r="B1198" s="63" t="s">
        <v>3369</v>
      </c>
      <c r="C1198" s="3"/>
      <c r="D1198" s="3"/>
      <c r="E1198" s="9" t="s">
        <v>279</v>
      </c>
      <c r="F1198" s="9" t="s">
        <v>279</v>
      </c>
      <c r="G1198" s="9" t="s">
        <v>279</v>
      </c>
      <c r="H1198" s="9" t="s">
        <v>279</v>
      </c>
      <c r="I1198" s="9" t="s">
        <v>279</v>
      </c>
      <c r="J1198" s="9" t="s">
        <v>279</v>
      </c>
      <c r="K1198" s="9" t="s">
        <v>279</v>
      </c>
      <c r="L1198" s="9">
        <v>130</v>
      </c>
      <c r="M1198" s="67"/>
      <c r="N1198" s="67">
        <f t="shared" si="35"/>
        <v>130</v>
      </c>
    </row>
    <row r="1199" spans="1:19" ht="15">
      <c r="A1199" s="28" t="s">
        <v>3331</v>
      </c>
      <c r="B1199" s="63" t="s">
        <v>3371</v>
      </c>
      <c r="C1199" s="3"/>
      <c r="D1199" s="3"/>
      <c r="E1199" s="9" t="s">
        <v>279</v>
      </c>
      <c r="F1199" s="9" t="s">
        <v>279</v>
      </c>
      <c r="G1199" s="9" t="s">
        <v>279</v>
      </c>
      <c r="H1199" s="9" t="s">
        <v>279</v>
      </c>
      <c r="I1199" s="9" t="s">
        <v>279</v>
      </c>
      <c r="J1199" s="9" t="s">
        <v>279</v>
      </c>
      <c r="K1199" s="9" t="s">
        <v>279</v>
      </c>
      <c r="L1199" s="9">
        <v>120.5</v>
      </c>
      <c r="M1199" s="67"/>
      <c r="N1199" s="67">
        <f t="shared" si="35"/>
        <v>120.5</v>
      </c>
    </row>
    <row r="1200" spans="1:19" ht="15">
      <c r="A1200" s="28" t="s">
        <v>3332</v>
      </c>
      <c r="B1200" s="63" t="s">
        <v>179</v>
      </c>
      <c r="E1200" s="9">
        <v>119.99999999999955</v>
      </c>
      <c r="F1200" s="9" t="s">
        <v>279</v>
      </c>
      <c r="G1200" s="9" t="s">
        <v>279</v>
      </c>
      <c r="H1200" s="9" t="s">
        <v>279</v>
      </c>
      <c r="I1200" s="9" t="s">
        <v>279</v>
      </c>
      <c r="J1200" s="9" t="s">
        <v>279</v>
      </c>
      <c r="K1200" s="9" t="s">
        <v>279</v>
      </c>
      <c r="L1200" s="9" t="s">
        <v>279</v>
      </c>
      <c r="N1200" s="67">
        <f t="shared" si="35"/>
        <v>119.99999999999955</v>
      </c>
      <c r="S1200" s="63"/>
    </row>
    <row r="1201" spans="1:24" ht="15">
      <c r="A1201" s="28" t="s">
        <v>3333</v>
      </c>
      <c r="B1201" s="63" t="s">
        <v>3367</v>
      </c>
      <c r="C1201" s="3"/>
      <c r="D1201" s="3"/>
      <c r="E1201" s="9" t="s">
        <v>279</v>
      </c>
      <c r="F1201" s="9" t="s">
        <v>279</v>
      </c>
      <c r="G1201" s="9" t="s">
        <v>279</v>
      </c>
      <c r="H1201" s="9" t="s">
        <v>279</v>
      </c>
      <c r="I1201" s="9" t="s">
        <v>279</v>
      </c>
      <c r="J1201" s="9" t="s">
        <v>279</v>
      </c>
      <c r="K1201" s="9" t="s">
        <v>279</v>
      </c>
      <c r="L1201" s="9">
        <v>116.00000000000001</v>
      </c>
      <c r="M1201" s="67"/>
      <c r="N1201" s="67">
        <f t="shared" si="35"/>
        <v>116.00000000000001</v>
      </c>
    </row>
    <row r="1202" spans="1:24" ht="15">
      <c r="A1202" s="28" t="s">
        <v>3334</v>
      </c>
      <c r="B1202" s="63" t="s">
        <v>180</v>
      </c>
      <c r="C1202" s="3"/>
      <c r="D1202" s="3"/>
      <c r="E1202" s="9" t="s">
        <v>279</v>
      </c>
      <c r="F1202" s="9" t="s">
        <v>279</v>
      </c>
      <c r="G1202" s="9" t="s">
        <v>279</v>
      </c>
      <c r="H1202" s="9" t="s">
        <v>279</v>
      </c>
      <c r="I1202" s="9" t="s">
        <v>279</v>
      </c>
      <c r="J1202" s="9" t="s">
        <v>279</v>
      </c>
      <c r="K1202" s="9" t="s">
        <v>279</v>
      </c>
      <c r="L1202" s="9">
        <v>97.5</v>
      </c>
      <c r="M1202" s="67"/>
      <c r="N1202" s="67">
        <f t="shared" si="35"/>
        <v>97.5</v>
      </c>
    </row>
    <row r="1203" spans="1:24" ht="15">
      <c r="A1203" s="28" t="s">
        <v>3335</v>
      </c>
      <c r="B1203" s="63" t="s">
        <v>178</v>
      </c>
      <c r="E1203" s="9">
        <v>43.199999999998454</v>
      </c>
      <c r="F1203" s="217">
        <v>47.899999999998727</v>
      </c>
      <c r="G1203" s="9" t="s">
        <v>279</v>
      </c>
      <c r="H1203" s="9" t="s">
        <v>279</v>
      </c>
      <c r="I1203" s="9" t="s">
        <v>279</v>
      </c>
      <c r="J1203" s="9" t="s">
        <v>279</v>
      </c>
      <c r="K1203" s="9" t="s">
        <v>279</v>
      </c>
      <c r="L1203" s="9" t="s">
        <v>279</v>
      </c>
      <c r="N1203" s="67">
        <f t="shared" si="35"/>
        <v>91.099999999997181</v>
      </c>
      <c r="P1203" t="s">
        <v>289</v>
      </c>
      <c r="S1203" s="63"/>
    </row>
    <row r="1204" spans="1:24" ht="15">
      <c r="A1204" s="28" t="s">
        <v>3336</v>
      </c>
      <c r="B1204" s="277" t="s">
        <v>3365</v>
      </c>
      <c r="C1204" s="3"/>
      <c r="D1204" s="3"/>
      <c r="E1204" s="9" t="s">
        <v>279</v>
      </c>
      <c r="F1204" s="9" t="s">
        <v>279</v>
      </c>
      <c r="G1204" s="9" t="s">
        <v>279</v>
      </c>
      <c r="H1204" s="9" t="s">
        <v>279</v>
      </c>
      <c r="I1204" s="9" t="s">
        <v>279</v>
      </c>
      <c r="J1204" s="9" t="s">
        <v>279</v>
      </c>
      <c r="K1204" s="9" t="s">
        <v>279</v>
      </c>
      <c r="L1204" s="9">
        <v>91</v>
      </c>
      <c r="M1204" s="67"/>
      <c r="N1204" s="67">
        <f t="shared" si="35"/>
        <v>91</v>
      </c>
    </row>
    <row r="1205" spans="1:24" ht="15">
      <c r="A1205" s="28" t="s">
        <v>3337</v>
      </c>
      <c r="B1205" s="229" t="s">
        <v>1651</v>
      </c>
      <c r="C1205" s="3"/>
      <c r="D1205" s="3"/>
      <c r="E1205" s="9" t="s">
        <v>279</v>
      </c>
      <c r="F1205" s="9" t="s">
        <v>279</v>
      </c>
      <c r="G1205" s="9" t="s">
        <v>279</v>
      </c>
      <c r="H1205" s="9" t="s">
        <v>279</v>
      </c>
      <c r="I1205" s="9">
        <v>60.500000000001819</v>
      </c>
      <c r="J1205" s="9" t="s">
        <v>279</v>
      </c>
      <c r="K1205" s="9" t="s">
        <v>279</v>
      </c>
      <c r="L1205" s="9" t="s">
        <v>279</v>
      </c>
      <c r="N1205" s="67">
        <f t="shared" si="35"/>
        <v>60.500000000001819</v>
      </c>
    </row>
    <row r="1206" spans="1:24" ht="15">
      <c r="A1206" s="28" t="s">
        <v>3338</v>
      </c>
      <c r="B1206" s="63" t="s">
        <v>3377</v>
      </c>
      <c r="C1206" s="3"/>
      <c r="D1206" s="3"/>
      <c r="E1206" s="9" t="s">
        <v>279</v>
      </c>
      <c r="F1206" s="9" t="s">
        <v>279</v>
      </c>
      <c r="G1206" s="9" t="s">
        <v>279</v>
      </c>
      <c r="H1206" s="9" t="s">
        <v>279</v>
      </c>
      <c r="I1206" s="9" t="s">
        <v>279</v>
      </c>
      <c r="J1206" s="9" t="s">
        <v>279</v>
      </c>
      <c r="K1206" s="9" t="s">
        <v>279</v>
      </c>
      <c r="L1206" s="9">
        <v>19.5</v>
      </c>
      <c r="M1206" s="67"/>
      <c r="N1206" s="67">
        <f t="shared" si="35"/>
        <v>19.5</v>
      </c>
    </row>
    <row r="1207" spans="1:24" ht="15">
      <c r="A1207" s="28" t="s">
        <v>4129</v>
      </c>
      <c r="B1207" s="63" t="s">
        <v>164</v>
      </c>
      <c r="E1207" s="9" t="s">
        <v>279</v>
      </c>
      <c r="F1207" s="9" t="s">
        <v>279</v>
      </c>
      <c r="G1207" s="217">
        <v>14.299999999999727</v>
      </c>
      <c r="H1207" s="9" t="s">
        <v>279</v>
      </c>
      <c r="I1207" s="9" t="s">
        <v>279</v>
      </c>
      <c r="J1207" s="9" t="s">
        <v>279</v>
      </c>
      <c r="K1207" s="9" t="s">
        <v>279</v>
      </c>
      <c r="L1207" s="9" t="s">
        <v>279</v>
      </c>
      <c r="N1207" s="67">
        <f t="shared" si="35"/>
        <v>14.299999999999727</v>
      </c>
      <c r="P1207" t="s">
        <v>289</v>
      </c>
      <c r="S1207" s="218"/>
    </row>
    <row r="1208" spans="1:24" ht="15">
      <c r="A1208" s="28" t="s">
        <v>4130</v>
      </c>
      <c r="B1208" s="63" t="s">
        <v>784</v>
      </c>
      <c r="E1208" s="9" t="s">
        <v>279</v>
      </c>
      <c r="F1208" s="9" t="s">
        <v>279</v>
      </c>
      <c r="G1208" s="9" t="s">
        <v>279</v>
      </c>
      <c r="H1208" s="64" t="s">
        <v>280</v>
      </c>
      <c r="I1208" s="9" t="s">
        <v>279</v>
      </c>
      <c r="J1208" s="9" t="s">
        <v>279</v>
      </c>
      <c r="K1208" s="9" t="s">
        <v>279</v>
      </c>
      <c r="L1208" s="9" t="s">
        <v>279</v>
      </c>
      <c r="N1208" s="67">
        <f t="shared" si="35"/>
        <v>0</v>
      </c>
    </row>
    <row r="1209" spans="1:24" ht="15">
      <c r="A1209" s="28" t="s">
        <v>4131</v>
      </c>
      <c r="B1209" s="229" t="s">
        <v>1648</v>
      </c>
      <c r="C1209" s="3"/>
      <c r="D1209" s="3"/>
      <c r="E1209" s="9" t="s">
        <v>279</v>
      </c>
      <c r="F1209" s="9" t="s">
        <v>279</v>
      </c>
      <c r="G1209" s="9" t="s">
        <v>279</v>
      </c>
      <c r="H1209" s="9" t="s">
        <v>279</v>
      </c>
      <c r="I1209" s="64" t="s">
        <v>280</v>
      </c>
      <c r="J1209" s="9" t="s">
        <v>279</v>
      </c>
      <c r="K1209" s="9" t="s">
        <v>279</v>
      </c>
      <c r="L1209" s="9" t="s">
        <v>279</v>
      </c>
      <c r="N1209" s="67">
        <f t="shared" si="35"/>
        <v>0</v>
      </c>
    </row>
    <row r="1210" spans="1:24" ht="15">
      <c r="A1210" s="28"/>
      <c r="B1210" s="63"/>
      <c r="E1210" s="9"/>
      <c r="F1210" s="9"/>
      <c r="G1210" s="9"/>
      <c r="H1210" s="9"/>
      <c r="L1210" s="69"/>
      <c r="M1210" s="67"/>
      <c r="X1210" s="3"/>
    </row>
    <row r="1211" spans="1:24" ht="15">
      <c r="A1211" s="28"/>
      <c r="B1211" s="63"/>
      <c r="E1211" s="9"/>
      <c r="L1211" s="69"/>
      <c r="X1211" s="3"/>
    </row>
    <row r="1212" spans="1:24" ht="15">
      <c r="A1212" s="28"/>
      <c r="B1212" s="63"/>
      <c r="E1212" s="9"/>
      <c r="L1212" s="69"/>
      <c r="X1212" s="3"/>
    </row>
    <row r="1213" spans="1:24" ht="25.5">
      <c r="A1213" s="23" t="s">
        <v>2207</v>
      </c>
      <c r="L1213" s="69"/>
      <c r="X1213" s="3"/>
    </row>
    <row r="1214" spans="1:24">
      <c r="L1214" s="69"/>
      <c r="X1214" s="3"/>
    </row>
    <row r="1215" spans="1:24" ht="15">
      <c r="A1215" s="39"/>
      <c r="B1215" s="39"/>
      <c r="C1215" s="39"/>
      <c r="D1215" s="39"/>
      <c r="E1215" s="61">
        <v>2016</v>
      </c>
      <c r="F1215" s="61">
        <v>2017</v>
      </c>
      <c r="G1215" s="61">
        <v>2018</v>
      </c>
      <c r="H1215" s="61">
        <v>2019</v>
      </c>
      <c r="I1215" s="61">
        <v>2020</v>
      </c>
      <c r="J1215" s="61">
        <v>2021</v>
      </c>
      <c r="K1215" s="61">
        <v>2022</v>
      </c>
      <c r="L1215" s="61">
        <v>2023</v>
      </c>
      <c r="N1215" s="70" t="s">
        <v>40</v>
      </c>
      <c r="X1215" s="3"/>
    </row>
    <row r="1216" spans="1:24" ht="15">
      <c r="A1216" s="28" t="s">
        <v>0</v>
      </c>
      <c r="B1216" s="63" t="s">
        <v>21</v>
      </c>
      <c r="E1216" s="217">
        <v>563.6</v>
      </c>
      <c r="F1216" s="217">
        <v>489.9</v>
      </c>
      <c r="G1216" s="214">
        <v>884.5</v>
      </c>
      <c r="H1216" s="9">
        <v>775.80000000000291</v>
      </c>
      <c r="I1216" s="9">
        <v>0</v>
      </c>
      <c r="J1216" s="9">
        <v>237.50000000000091</v>
      </c>
      <c r="K1216" s="214">
        <v>1225.2000000000007</v>
      </c>
      <c r="L1216" s="9">
        <v>952.49999999999818</v>
      </c>
      <c r="N1216" s="67">
        <f t="shared" ref="N1216:N1247" si="36">SUM(E1216:L1216)</f>
        <v>5129.0000000000027</v>
      </c>
      <c r="P1216" t="s">
        <v>2575</v>
      </c>
      <c r="S1216" s="3" t="s">
        <v>4985</v>
      </c>
      <c r="T1216" s="63"/>
      <c r="U1216" s="63"/>
      <c r="V1216" s="360"/>
      <c r="W1216" s="337"/>
      <c r="X1216" s="63"/>
    </row>
    <row r="1217" spans="1:24" ht="15">
      <c r="A1217" s="28" t="s">
        <v>2</v>
      </c>
      <c r="B1217" s="63" t="s">
        <v>11</v>
      </c>
      <c r="E1217" s="214">
        <v>703.8</v>
      </c>
      <c r="F1217" s="9">
        <v>359.1</v>
      </c>
      <c r="G1217" s="9">
        <v>534.1</v>
      </c>
      <c r="H1217" s="214">
        <v>1153.1999999999998</v>
      </c>
      <c r="I1217" s="9">
        <v>0</v>
      </c>
      <c r="J1217" s="9">
        <v>453.59999999999945</v>
      </c>
      <c r="K1217" s="9">
        <v>734.19999999999982</v>
      </c>
      <c r="L1217" s="213">
        <v>1155.0999999999985</v>
      </c>
      <c r="N1217" s="67">
        <f t="shared" si="36"/>
        <v>5093.0999999999976</v>
      </c>
      <c r="P1217" t="s">
        <v>4988</v>
      </c>
      <c r="S1217" s="3" t="s">
        <v>4986</v>
      </c>
      <c r="T1217" s="277"/>
      <c r="U1217" s="63"/>
      <c r="V1217" s="347"/>
      <c r="W1217" s="337"/>
      <c r="X1217" s="63"/>
    </row>
    <row r="1218" spans="1:24" ht="15">
      <c r="A1218" s="28" t="s">
        <v>3</v>
      </c>
      <c r="B1218" s="63" t="s">
        <v>31</v>
      </c>
      <c r="E1218" s="9">
        <v>318.60000000000002</v>
      </c>
      <c r="F1218" s="217">
        <v>496.3</v>
      </c>
      <c r="G1218" s="217">
        <v>692.2</v>
      </c>
      <c r="H1218" s="213">
        <v>1026.9999999999982</v>
      </c>
      <c r="I1218" s="9">
        <v>0</v>
      </c>
      <c r="J1218" s="9">
        <v>219.199999999998</v>
      </c>
      <c r="K1218" s="217">
        <v>1024.8000000000011</v>
      </c>
      <c r="L1218" s="9">
        <v>1044.3499999999985</v>
      </c>
      <c r="N1218" s="67">
        <f t="shared" si="36"/>
        <v>4822.4499999999962</v>
      </c>
      <c r="P1218" t="s">
        <v>2576</v>
      </c>
      <c r="S1218" s="216" t="s">
        <v>4984</v>
      </c>
      <c r="T1218" s="225"/>
      <c r="U1218" s="63"/>
      <c r="V1218" s="347"/>
      <c r="W1218" s="337"/>
      <c r="X1218" s="63"/>
    </row>
    <row r="1219" spans="1:24" ht="15">
      <c r="A1219" s="28" t="s">
        <v>5</v>
      </c>
      <c r="B1219" s="63" t="s">
        <v>17</v>
      </c>
      <c r="E1219" s="217">
        <v>521.9</v>
      </c>
      <c r="F1219" s="212">
        <v>556.79999999999995</v>
      </c>
      <c r="G1219" s="213">
        <v>746</v>
      </c>
      <c r="H1219" s="217">
        <v>911.30000000000109</v>
      </c>
      <c r="I1219" s="9">
        <v>0</v>
      </c>
      <c r="J1219" s="9">
        <v>526.90000000000055</v>
      </c>
      <c r="K1219" s="9">
        <v>405.09999999999854</v>
      </c>
      <c r="L1219" s="9">
        <v>983.09999999999945</v>
      </c>
      <c r="N1219" s="67">
        <f t="shared" si="36"/>
        <v>4651.0999999999995</v>
      </c>
      <c r="P1219" t="s">
        <v>876</v>
      </c>
      <c r="S1219" s="3" t="s">
        <v>4984</v>
      </c>
      <c r="T1219" s="277"/>
      <c r="U1219" s="63"/>
      <c r="V1219" s="347"/>
      <c r="W1219" s="337"/>
      <c r="X1219" s="63"/>
    </row>
    <row r="1220" spans="1:24" ht="15">
      <c r="A1220" s="28" t="s">
        <v>7</v>
      </c>
      <c r="B1220" s="63" t="s">
        <v>25</v>
      </c>
      <c r="E1220" s="217">
        <v>622.79999999999995</v>
      </c>
      <c r="F1220" s="214">
        <v>601.79999999999995</v>
      </c>
      <c r="G1220" s="217">
        <v>703.5</v>
      </c>
      <c r="H1220" s="9">
        <v>628.20000000000073</v>
      </c>
      <c r="I1220" s="9">
        <v>0</v>
      </c>
      <c r="J1220" s="9">
        <v>196.5</v>
      </c>
      <c r="K1220" s="217">
        <v>824.79999999999836</v>
      </c>
      <c r="L1220" s="9">
        <v>1002.3999999999996</v>
      </c>
      <c r="N1220" s="67">
        <f t="shared" si="36"/>
        <v>4579.9999999999982</v>
      </c>
      <c r="P1220" t="s">
        <v>2577</v>
      </c>
      <c r="S1220" s="3" t="s">
        <v>4985</v>
      </c>
      <c r="T1220" s="225"/>
      <c r="U1220" s="63"/>
      <c r="V1220" s="347"/>
      <c r="W1220" s="337"/>
      <c r="X1220" s="63"/>
    </row>
    <row r="1221" spans="1:24" ht="15">
      <c r="A1221" s="28" t="s">
        <v>8</v>
      </c>
      <c r="B1221" s="63" t="s">
        <v>142</v>
      </c>
      <c r="E1221" s="9" t="s">
        <v>279</v>
      </c>
      <c r="F1221" s="217">
        <v>482.4</v>
      </c>
      <c r="G1221" s="9">
        <v>609.4</v>
      </c>
      <c r="H1221" s="9">
        <v>853.70000000000164</v>
      </c>
      <c r="I1221" s="9">
        <v>0</v>
      </c>
      <c r="J1221" s="9">
        <v>519.09999999999854</v>
      </c>
      <c r="K1221" s="9">
        <v>811.89999999999964</v>
      </c>
      <c r="L1221" s="9">
        <v>995.29999999999927</v>
      </c>
      <c r="N1221" s="67">
        <f t="shared" si="36"/>
        <v>4271.7999999999993</v>
      </c>
      <c r="P1221" t="s">
        <v>289</v>
      </c>
      <c r="T1221" s="225"/>
      <c r="U1221" s="63"/>
      <c r="V1221" s="359"/>
      <c r="W1221" s="337"/>
      <c r="X1221" s="63"/>
    </row>
    <row r="1222" spans="1:24" ht="15">
      <c r="A1222" s="28" t="s">
        <v>10</v>
      </c>
      <c r="B1222" s="63" t="s">
        <v>9</v>
      </c>
      <c r="E1222" s="9">
        <v>512.29999999999995</v>
      </c>
      <c r="F1222" s="9">
        <v>435.7</v>
      </c>
      <c r="G1222" s="212">
        <v>808.6</v>
      </c>
      <c r="H1222" s="9">
        <v>805.800000000002</v>
      </c>
      <c r="I1222" s="9">
        <v>0</v>
      </c>
      <c r="J1222" s="9">
        <v>352.10000000000036</v>
      </c>
      <c r="K1222" s="9">
        <v>293.79999999999927</v>
      </c>
      <c r="L1222" s="9">
        <v>1004.4999999999991</v>
      </c>
      <c r="N1222" s="67">
        <f t="shared" si="36"/>
        <v>4212.8000000000011</v>
      </c>
      <c r="P1222" t="s">
        <v>301</v>
      </c>
      <c r="T1222" s="63"/>
      <c r="U1222" s="63"/>
      <c r="V1222" s="360"/>
      <c r="W1222" s="337"/>
      <c r="X1222" s="63"/>
    </row>
    <row r="1223" spans="1:24" ht="15">
      <c r="A1223" s="28" t="s">
        <v>12</v>
      </c>
      <c r="B1223" s="63" t="s">
        <v>23</v>
      </c>
      <c r="E1223" s="212">
        <v>695.95</v>
      </c>
      <c r="F1223" s="217">
        <v>472.8</v>
      </c>
      <c r="G1223" s="9">
        <v>456.1</v>
      </c>
      <c r="H1223" s="9">
        <v>368</v>
      </c>
      <c r="I1223" s="9">
        <v>0</v>
      </c>
      <c r="J1223" s="9">
        <v>283.79999999999927</v>
      </c>
      <c r="K1223" s="9">
        <v>749.80000000000109</v>
      </c>
      <c r="L1223" s="9">
        <v>866.60000000000218</v>
      </c>
      <c r="N1223" s="67">
        <f t="shared" si="36"/>
        <v>3893.0500000000025</v>
      </c>
      <c r="P1223" t="s">
        <v>307</v>
      </c>
      <c r="T1223" s="277"/>
      <c r="U1223" s="63"/>
      <c r="V1223" s="347"/>
      <c r="W1223" s="337"/>
      <c r="X1223" s="63"/>
    </row>
    <row r="1224" spans="1:24" ht="15">
      <c r="A1224" s="28" t="s">
        <v>14</v>
      </c>
      <c r="B1224" s="63" t="s">
        <v>141</v>
      </c>
      <c r="E1224" s="9" t="s">
        <v>279</v>
      </c>
      <c r="F1224" s="9">
        <v>399.1</v>
      </c>
      <c r="G1224" s="217">
        <v>693.3</v>
      </c>
      <c r="H1224" s="217">
        <v>918.90000000000236</v>
      </c>
      <c r="I1224" s="9">
        <v>0</v>
      </c>
      <c r="J1224" s="9">
        <v>206.70000000000164</v>
      </c>
      <c r="K1224" s="9">
        <v>504.39999999999873</v>
      </c>
      <c r="L1224" s="9">
        <v>1051.3999999999996</v>
      </c>
      <c r="N1224" s="67">
        <f t="shared" si="36"/>
        <v>3773.8000000000025</v>
      </c>
      <c r="P1224" t="s">
        <v>306</v>
      </c>
      <c r="T1224" s="277"/>
      <c r="U1224" s="63"/>
      <c r="V1224" s="347"/>
      <c r="W1224" s="337"/>
      <c r="X1224" s="63"/>
    </row>
    <row r="1225" spans="1:24" ht="15">
      <c r="A1225" s="28" t="s">
        <v>16</v>
      </c>
      <c r="B1225" s="63" t="s">
        <v>154</v>
      </c>
      <c r="E1225" s="9" t="s">
        <v>279</v>
      </c>
      <c r="F1225" s="9" t="s">
        <v>279</v>
      </c>
      <c r="G1225" s="9">
        <v>655.20000000000005</v>
      </c>
      <c r="H1225" s="217">
        <v>1000.2000000000007</v>
      </c>
      <c r="I1225" s="9">
        <v>0</v>
      </c>
      <c r="J1225" s="9">
        <v>260.99999999999727</v>
      </c>
      <c r="K1225" s="9">
        <v>706.60000000000036</v>
      </c>
      <c r="L1225" s="217">
        <v>1107.6000000000022</v>
      </c>
      <c r="N1225" s="67">
        <f t="shared" si="36"/>
        <v>3730.6000000000004</v>
      </c>
      <c r="P1225" t="s">
        <v>304</v>
      </c>
      <c r="T1225" s="63"/>
      <c r="U1225" s="63"/>
      <c r="V1225" s="360"/>
      <c r="W1225" s="337"/>
      <c r="X1225" s="63"/>
    </row>
    <row r="1226" spans="1:24" ht="15">
      <c r="A1226" s="28" t="s">
        <v>18</v>
      </c>
      <c r="B1226" s="63" t="s">
        <v>143</v>
      </c>
      <c r="E1226" s="9" t="s">
        <v>279</v>
      </c>
      <c r="F1226" s="9">
        <v>417</v>
      </c>
      <c r="G1226" s="217">
        <v>736.9</v>
      </c>
      <c r="H1226" s="217">
        <v>974.50000000000182</v>
      </c>
      <c r="I1226" s="9">
        <v>0</v>
      </c>
      <c r="J1226" s="9">
        <v>168.59999999999945</v>
      </c>
      <c r="K1226" s="9">
        <v>596.50000000000182</v>
      </c>
      <c r="L1226" s="9">
        <v>731.99999999999909</v>
      </c>
      <c r="N1226" s="67">
        <f t="shared" si="36"/>
        <v>3625.5000000000023</v>
      </c>
      <c r="P1226" t="s">
        <v>304</v>
      </c>
      <c r="T1226" s="225"/>
      <c r="U1226" s="63"/>
      <c r="V1226" s="347"/>
      <c r="W1226" s="337"/>
      <c r="X1226" s="63"/>
    </row>
    <row r="1227" spans="1:24" ht="15">
      <c r="A1227" s="28" t="s">
        <v>20</v>
      </c>
      <c r="B1227" s="63" t="s">
        <v>39</v>
      </c>
      <c r="E1227" s="217">
        <v>535.1</v>
      </c>
      <c r="F1227" s="217">
        <v>502</v>
      </c>
      <c r="G1227" s="9">
        <v>482.2</v>
      </c>
      <c r="H1227" s="9">
        <v>770.90000000000146</v>
      </c>
      <c r="I1227" s="9">
        <v>0</v>
      </c>
      <c r="J1227" s="217">
        <v>623.39999999999873</v>
      </c>
      <c r="K1227" s="9">
        <v>585.60000000000127</v>
      </c>
      <c r="L1227" s="9" t="s">
        <v>279</v>
      </c>
      <c r="N1227" s="67">
        <f t="shared" si="36"/>
        <v>3499.2000000000016</v>
      </c>
      <c r="P1227" t="s">
        <v>2468</v>
      </c>
      <c r="T1227" s="63"/>
      <c r="U1227" s="63"/>
      <c r="V1227" s="347"/>
      <c r="W1227" s="337"/>
      <c r="X1227" s="63"/>
    </row>
    <row r="1228" spans="1:24" ht="15">
      <c r="A1228" s="28" t="s">
        <v>22</v>
      </c>
      <c r="B1228" s="63" t="s">
        <v>15</v>
      </c>
      <c r="E1228" s="9">
        <v>430.2</v>
      </c>
      <c r="F1228" s="9">
        <v>388.5</v>
      </c>
      <c r="G1228" s="9">
        <v>396</v>
      </c>
      <c r="H1228" s="9">
        <v>452.09999999999945</v>
      </c>
      <c r="I1228" s="9">
        <v>0</v>
      </c>
      <c r="J1228" s="9">
        <v>229.30000000000018</v>
      </c>
      <c r="K1228" s="9">
        <v>699.99999999999818</v>
      </c>
      <c r="L1228" s="9">
        <v>833.00000000000091</v>
      </c>
      <c r="N1228" s="67">
        <f t="shared" si="36"/>
        <v>3429.0999999999985</v>
      </c>
      <c r="T1228" s="277"/>
      <c r="U1228" s="63"/>
      <c r="V1228" s="347"/>
      <c r="W1228" s="337"/>
      <c r="X1228" s="63"/>
    </row>
    <row r="1229" spans="1:24" ht="15">
      <c r="A1229" s="28" t="s">
        <v>24</v>
      </c>
      <c r="B1229" s="63" t="s">
        <v>13</v>
      </c>
      <c r="E1229" s="9">
        <v>435.5</v>
      </c>
      <c r="F1229" s="9">
        <v>391.2</v>
      </c>
      <c r="G1229" s="9">
        <v>513.79999999999995</v>
      </c>
      <c r="H1229" s="9">
        <v>338.99999999999636</v>
      </c>
      <c r="I1229" s="9">
        <v>0</v>
      </c>
      <c r="J1229" s="217">
        <v>658.50000000000091</v>
      </c>
      <c r="K1229" s="9">
        <v>422.5</v>
      </c>
      <c r="L1229" s="9">
        <v>664.20000000000073</v>
      </c>
      <c r="N1229" s="67">
        <f t="shared" si="36"/>
        <v>3424.699999999998</v>
      </c>
      <c r="P1229" t="s">
        <v>284</v>
      </c>
      <c r="T1229" s="63"/>
      <c r="U1229" s="63"/>
      <c r="V1229" s="347"/>
      <c r="W1229" s="337"/>
      <c r="X1229" s="63"/>
    </row>
    <row r="1230" spans="1:24" ht="15">
      <c r="A1230" s="28" t="s">
        <v>26</v>
      </c>
      <c r="B1230" s="63" t="s">
        <v>33</v>
      </c>
      <c r="E1230" s="9">
        <v>252.9</v>
      </c>
      <c r="F1230" s="9">
        <v>453.9</v>
      </c>
      <c r="G1230" s="9">
        <v>639.4</v>
      </c>
      <c r="H1230" s="9">
        <v>493.99999999999909</v>
      </c>
      <c r="I1230" s="9">
        <v>0</v>
      </c>
      <c r="J1230" s="9">
        <v>256.90000000000055</v>
      </c>
      <c r="K1230" s="9">
        <v>430.79999999999927</v>
      </c>
      <c r="L1230" s="9">
        <v>893.49999999999909</v>
      </c>
      <c r="N1230" s="67">
        <f t="shared" si="36"/>
        <v>3421.3999999999978</v>
      </c>
      <c r="T1230" s="277"/>
      <c r="U1230" s="63"/>
      <c r="V1230" s="347"/>
      <c r="W1230" s="337"/>
      <c r="X1230" s="63"/>
    </row>
    <row r="1231" spans="1:24" ht="15">
      <c r="A1231" s="28" t="s">
        <v>28</v>
      </c>
      <c r="B1231" s="63" t="s">
        <v>27</v>
      </c>
      <c r="E1231" s="213">
        <v>664.9</v>
      </c>
      <c r="F1231" s="9">
        <v>225.3</v>
      </c>
      <c r="G1231" s="9">
        <v>502.2</v>
      </c>
      <c r="H1231" s="217">
        <v>913.39999999999782</v>
      </c>
      <c r="I1231" s="9">
        <v>0</v>
      </c>
      <c r="J1231" s="9">
        <v>58.799999999998363</v>
      </c>
      <c r="K1231" s="9">
        <v>259.99999999999818</v>
      </c>
      <c r="L1231" s="9">
        <v>762.60000000000036</v>
      </c>
      <c r="N1231" s="67">
        <f t="shared" si="36"/>
        <v>3387.1999999999948</v>
      </c>
      <c r="P1231" t="s">
        <v>309</v>
      </c>
      <c r="T1231" s="63"/>
      <c r="U1231" s="63"/>
      <c r="V1231" s="360"/>
      <c r="W1231" s="337"/>
      <c r="X1231" s="63"/>
    </row>
    <row r="1232" spans="1:24" ht="15">
      <c r="A1232" s="28" t="s">
        <v>30</v>
      </c>
      <c r="B1232" s="63" t="s">
        <v>162</v>
      </c>
      <c r="E1232" s="9" t="s">
        <v>279</v>
      </c>
      <c r="F1232" s="9" t="s">
        <v>279</v>
      </c>
      <c r="G1232" s="9">
        <v>549.1</v>
      </c>
      <c r="H1232" s="9">
        <v>743.99999999999909</v>
      </c>
      <c r="I1232" s="9">
        <v>0</v>
      </c>
      <c r="J1232" s="9">
        <v>210.20000000000073</v>
      </c>
      <c r="K1232" s="9">
        <v>811.59999999999945</v>
      </c>
      <c r="L1232" s="9">
        <v>954.19999999999709</v>
      </c>
      <c r="N1232" s="67">
        <f t="shared" si="36"/>
        <v>3269.0999999999963</v>
      </c>
      <c r="T1232" s="63"/>
      <c r="U1232" s="63"/>
      <c r="V1232" s="347"/>
      <c r="W1232" s="337"/>
      <c r="X1232" s="63"/>
    </row>
    <row r="1233" spans="1:24" ht="15">
      <c r="A1233" s="28" t="s">
        <v>32</v>
      </c>
      <c r="B1233" s="63" t="s">
        <v>1</v>
      </c>
      <c r="E1233" s="217">
        <v>516.29999999999995</v>
      </c>
      <c r="F1233" s="217">
        <v>512.79999999999995</v>
      </c>
      <c r="G1233" s="9">
        <v>164.2</v>
      </c>
      <c r="H1233" s="217">
        <v>946.59999999999991</v>
      </c>
      <c r="I1233" s="9">
        <v>0</v>
      </c>
      <c r="J1233" s="9">
        <v>425.89999999999964</v>
      </c>
      <c r="K1233" s="9">
        <v>255.49999999999955</v>
      </c>
      <c r="L1233" s="9">
        <v>447.5</v>
      </c>
      <c r="N1233" s="67">
        <f t="shared" si="36"/>
        <v>3268.7999999999988</v>
      </c>
      <c r="P1233" t="s">
        <v>875</v>
      </c>
      <c r="T1233" s="277"/>
      <c r="U1233" s="63"/>
      <c r="V1233" s="347"/>
      <c r="W1233" s="337"/>
      <c r="X1233" s="63"/>
    </row>
    <row r="1234" spans="1:24" ht="15">
      <c r="A1234" s="28" t="s">
        <v>34</v>
      </c>
      <c r="B1234" s="63" t="s">
        <v>37</v>
      </c>
      <c r="E1234" s="9">
        <v>161.1</v>
      </c>
      <c r="F1234" s="9">
        <v>296.10000000000002</v>
      </c>
      <c r="G1234" s="9">
        <v>263.2</v>
      </c>
      <c r="H1234" s="9">
        <v>729.10000000000036</v>
      </c>
      <c r="I1234" s="9">
        <v>0</v>
      </c>
      <c r="J1234" s="9">
        <v>345.70000000000255</v>
      </c>
      <c r="K1234" s="9">
        <v>635.84999999999945</v>
      </c>
      <c r="L1234" s="9">
        <v>796.20000000000164</v>
      </c>
      <c r="N1234" s="67">
        <f t="shared" si="36"/>
        <v>3227.2500000000041</v>
      </c>
      <c r="T1234" s="63"/>
      <c r="U1234" s="63"/>
      <c r="V1234" s="360"/>
      <c r="W1234" s="337"/>
      <c r="X1234" s="63"/>
    </row>
    <row r="1235" spans="1:24" ht="15">
      <c r="A1235" s="28" t="s">
        <v>36</v>
      </c>
      <c r="B1235" s="63" t="s">
        <v>783</v>
      </c>
      <c r="E1235" s="9" t="s">
        <v>279</v>
      </c>
      <c r="F1235" s="9" t="s">
        <v>279</v>
      </c>
      <c r="G1235" s="9" t="s">
        <v>279</v>
      </c>
      <c r="H1235" s="9">
        <v>721.19999999999982</v>
      </c>
      <c r="I1235" s="9">
        <v>0</v>
      </c>
      <c r="J1235" s="9">
        <v>481.50000000000091</v>
      </c>
      <c r="K1235" s="217">
        <v>891.80000000000018</v>
      </c>
      <c r="L1235" s="9">
        <v>1003.0000000000018</v>
      </c>
      <c r="N1235" s="67">
        <f t="shared" si="36"/>
        <v>3097.5000000000027</v>
      </c>
      <c r="P1235" t="s">
        <v>288</v>
      </c>
      <c r="T1235" s="63"/>
      <c r="U1235" s="63"/>
      <c r="V1235" s="360"/>
      <c r="W1235" s="337"/>
      <c r="X1235" s="63"/>
    </row>
    <row r="1236" spans="1:24" ht="15">
      <c r="A1236" s="28" t="s">
        <v>38</v>
      </c>
      <c r="B1236" s="63" t="s">
        <v>778</v>
      </c>
      <c r="E1236" s="9" t="s">
        <v>279</v>
      </c>
      <c r="F1236" s="9" t="s">
        <v>279</v>
      </c>
      <c r="G1236" s="9" t="s">
        <v>279</v>
      </c>
      <c r="H1236" s="9">
        <v>589.10000000000127</v>
      </c>
      <c r="I1236" s="9">
        <v>0</v>
      </c>
      <c r="J1236" s="217">
        <v>618.30000000000109</v>
      </c>
      <c r="K1236" s="9">
        <v>582.19999999999891</v>
      </c>
      <c r="L1236" s="214">
        <v>1284.6999999999989</v>
      </c>
      <c r="N1236" s="67">
        <f t="shared" si="36"/>
        <v>3074.3</v>
      </c>
      <c r="P1236" t="s">
        <v>370</v>
      </c>
      <c r="S1236" s="216" t="s">
        <v>4987</v>
      </c>
      <c r="T1236" s="277"/>
      <c r="U1236" s="63"/>
      <c r="V1236" s="348"/>
      <c r="W1236" s="337"/>
      <c r="X1236" s="63"/>
    </row>
    <row r="1237" spans="1:24" ht="15">
      <c r="A1237" s="28" t="s">
        <v>145</v>
      </c>
      <c r="B1237" s="63" t="s">
        <v>779</v>
      </c>
      <c r="E1237" s="9" t="s">
        <v>279</v>
      </c>
      <c r="F1237" s="9" t="s">
        <v>279</v>
      </c>
      <c r="G1237" s="9" t="s">
        <v>279</v>
      </c>
      <c r="H1237" s="9">
        <v>642.49999999999818</v>
      </c>
      <c r="I1237" s="9">
        <v>0</v>
      </c>
      <c r="J1237" s="9">
        <v>452.70000000000164</v>
      </c>
      <c r="K1237" s="9">
        <v>793.89999999999873</v>
      </c>
      <c r="L1237" s="217">
        <v>1136.0999999999995</v>
      </c>
      <c r="N1237" s="67">
        <f t="shared" si="36"/>
        <v>3025.199999999998</v>
      </c>
      <c r="P1237" t="s">
        <v>284</v>
      </c>
      <c r="T1237" s="277"/>
      <c r="U1237" s="63"/>
      <c r="V1237" s="347"/>
      <c r="W1237" s="337"/>
      <c r="X1237" s="63"/>
    </row>
    <row r="1238" spans="1:24" ht="15">
      <c r="A1238" s="28" t="s">
        <v>146</v>
      </c>
      <c r="B1238" s="63" t="s">
        <v>764</v>
      </c>
      <c r="E1238" s="9" t="s">
        <v>279</v>
      </c>
      <c r="F1238" s="9" t="s">
        <v>279</v>
      </c>
      <c r="G1238" s="9" t="s">
        <v>279</v>
      </c>
      <c r="H1238" s="9">
        <v>884.70000000000073</v>
      </c>
      <c r="I1238" s="9">
        <v>0</v>
      </c>
      <c r="J1238" s="217">
        <v>587.00000000000091</v>
      </c>
      <c r="K1238" s="217">
        <v>1032.8000000000011</v>
      </c>
      <c r="L1238" s="9">
        <v>446.99999999999909</v>
      </c>
      <c r="N1238" s="67">
        <f t="shared" si="36"/>
        <v>2951.5000000000018</v>
      </c>
      <c r="P1238" t="s">
        <v>315</v>
      </c>
      <c r="T1238" s="277"/>
      <c r="U1238" s="63"/>
      <c r="V1238" s="347"/>
      <c r="W1238" s="337"/>
      <c r="X1238" s="63"/>
    </row>
    <row r="1239" spans="1:24" ht="15">
      <c r="A1239" s="28" t="s">
        <v>147</v>
      </c>
      <c r="B1239" s="229" t="s">
        <v>1647</v>
      </c>
      <c r="C1239" s="3"/>
      <c r="D1239" s="3"/>
      <c r="E1239" s="9" t="s">
        <v>279</v>
      </c>
      <c r="F1239" s="9" t="s">
        <v>279</v>
      </c>
      <c r="G1239" s="9" t="s">
        <v>279</v>
      </c>
      <c r="H1239" s="9" t="s">
        <v>279</v>
      </c>
      <c r="I1239" s="9">
        <v>0</v>
      </c>
      <c r="J1239" s="217">
        <v>616.79999999999927</v>
      </c>
      <c r="K1239" s="212">
        <v>1171.7999999999984</v>
      </c>
      <c r="L1239" s="217">
        <v>1085.3999999999978</v>
      </c>
      <c r="N1239" s="67">
        <f t="shared" si="36"/>
        <v>2873.9999999999955</v>
      </c>
      <c r="P1239" t="s">
        <v>1297</v>
      </c>
      <c r="T1239" s="63"/>
      <c r="U1239" s="63"/>
      <c r="V1239" s="360"/>
      <c r="W1239" s="337"/>
      <c r="X1239" s="63"/>
    </row>
    <row r="1240" spans="1:24" ht="15">
      <c r="A1240" s="28" t="s">
        <v>151</v>
      </c>
      <c r="B1240" s="63" t="s">
        <v>800</v>
      </c>
      <c r="E1240" s="9" t="s">
        <v>279</v>
      </c>
      <c r="F1240" s="9" t="s">
        <v>279</v>
      </c>
      <c r="G1240" s="9" t="s">
        <v>279</v>
      </c>
      <c r="H1240" s="9">
        <v>674.39999999999873</v>
      </c>
      <c r="I1240" s="9">
        <v>0</v>
      </c>
      <c r="J1240" s="9">
        <v>479.49999999999909</v>
      </c>
      <c r="K1240" s="217">
        <v>857.99999999999909</v>
      </c>
      <c r="L1240" s="9">
        <v>800.599999999999</v>
      </c>
      <c r="N1240" s="67">
        <f t="shared" si="36"/>
        <v>2812.4999999999959</v>
      </c>
      <c r="P1240" t="s">
        <v>289</v>
      </c>
      <c r="T1240" s="277"/>
      <c r="U1240" s="63"/>
      <c r="V1240" s="347"/>
      <c r="W1240" s="337"/>
      <c r="X1240" s="63"/>
    </row>
    <row r="1241" spans="1:24" ht="15">
      <c r="A1241" s="28" t="s">
        <v>157</v>
      </c>
      <c r="B1241" s="63" t="s">
        <v>155</v>
      </c>
      <c r="E1241" s="9" t="s">
        <v>279</v>
      </c>
      <c r="F1241" s="9" t="s">
        <v>279</v>
      </c>
      <c r="G1241" s="9">
        <v>123.6</v>
      </c>
      <c r="H1241" s="9">
        <v>632.39999999999964</v>
      </c>
      <c r="I1241" s="9">
        <v>0</v>
      </c>
      <c r="J1241" s="9">
        <v>229.89999999999782</v>
      </c>
      <c r="K1241" s="9">
        <v>618.49999999999909</v>
      </c>
      <c r="L1241" s="212">
        <v>1163.1000000000022</v>
      </c>
      <c r="N1241" s="67">
        <f t="shared" si="36"/>
        <v>2767.4999999999986</v>
      </c>
      <c r="P1241" t="s">
        <v>301</v>
      </c>
      <c r="T1241" s="225"/>
      <c r="U1241" s="63"/>
      <c r="V1241" s="347"/>
      <c r="W1241" s="337"/>
      <c r="X1241" s="63"/>
    </row>
    <row r="1242" spans="1:24" ht="15">
      <c r="A1242" s="28" t="s">
        <v>159</v>
      </c>
      <c r="B1242" s="63" t="s">
        <v>738</v>
      </c>
      <c r="E1242" s="9" t="s">
        <v>279</v>
      </c>
      <c r="F1242" s="9" t="s">
        <v>279</v>
      </c>
      <c r="G1242" s="9" t="s">
        <v>279</v>
      </c>
      <c r="H1242" s="212">
        <v>1070.0000000000018</v>
      </c>
      <c r="I1242" s="9">
        <v>0</v>
      </c>
      <c r="J1242" s="9">
        <v>421.10000000000036</v>
      </c>
      <c r="K1242" s="9">
        <v>619.800000000002</v>
      </c>
      <c r="L1242" s="9">
        <v>634.80000000000018</v>
      </c>
      <c r="N1242" s="67">
        <f t="shared" si="36"/>
        <v>2745.7000000000044</v>
      </c>
      <c r="P1242" t="s">
        <v>301</v>
      </c>
      <c r="T1242" s="63"/>
      <c r="U1242" s="63"/>
      <c r="V1242" s="347"/>
      <c r="W1242" s="337"/>
      <c r="X1242" s="63"/>
    </row>
    <row r="1243" spans="1:24" ht="15">
      <c r="A1243" s="28" t="s">
        <v>160</v>
      </c>
      <c r="B1243" s="63" t="s">
        <v>749</v>
      </c>
      <c r="E1243" s="9" t="s">
        <v>279</v>
      </c>
      <c r="F1243" s="9" t="s">
        <v>279</v>
      </c>
      <c r="G1243" s="9" t="s">
        <v>279</v>
      </c>
      <c r="H1243" s="9">
        <v>642.80000000000109</v>
      </c>
      <c r="I1243" s="9">
        <v>0</v>
      </c>
      <c r="J1243" s="9">
        <v>455.99999999999909</v>
      </c>
      <c r="K1243" s="9">
        <v>610.39999999999873</v>
      </c>
      <c r="L1243" s="9">
        <v>966.75</v>
      </c>
      <c r="N1243" s="67">
        <f t="shared" si="36"/>
        <v>2675.9499999999989</v>
      </c>
      <c r="T1243" s="277"/>
      <c r="U1243" s="63"/>
      <c r="V1243" s="347"/>
      <c r="W1243" s="337"/>
      <c r="X1243" s="63"/>
    </row>
    <row r="1244" spans="1:24" ht="15">
      <c r="A1244" s="28" t="s">
        <v>161</v>
      </c>
      <c r="B1244" s="63" t="s">
        <v>762</v>
      </c>
      <c r="E1244" s="9" t="s">
        <v>279</v>
      </c>
      <c r="F1244" s="9" t="s">
        <v>279</v>
      </c>
      <c r="G1244" s="9" t="s">
        <v>279</v>
      </c>
      <c r="H1244" s="9">
        <v>714.00000000000182</v>
      </c>
      <c r="I1244" s="9">
        <v>0</v>
      </c>
      <c r="J1244" s="9">
        <v>354.80000000000109</v>
      </c>
      <c r="K1244" s="217">
        <v>903.10000000000036</v>
      </c>
      <c r="L1244" s="9">
        <v>702.19999999999982</v>
      </c>
      <c r="N1244" s="67">
        <f t="shared" si="36"/>
        <v>2674.1000000000031</v>
      </c>
      <c r="P1244" t="s">
        <v>293</v>
      </c>
      <c r="T1244" s="63"/>
      <c r="U1244" s="63"/>
      <c r="V1244" s="360"/>
      <c r="W1244" s="337"/>
      <c r="X1244" s="63"/>
    </row>
    <row r="1245" spans="1:24" ht="15">
      <c r="A1245" s="28" t="s">
        <v>163</v>
      </c>
      <c r="B1245" s="63" t="s">
        <v>746</v>
      </c>
      <c r="E1245" s="9" t="s">
        <v>279</v>
      </c>
      <c r="F1245" s="9" t="s">
        <v>279</v>
      </c>
      <c r="G1245" s="9" t="s">
        <v>279</v>
      </c>
      <c r="H1245" s="9">
        <v>738.40000000000146</v>
      </c>
      <c r="I1245" s="9">
        <v>0</v>
      </c>
      <c r="J1245" s="9">
        <v>354.29999999999654</v>
      </c>
      <c r="K1245" s="9">
        <v>681.09999999999491</v>
      </c>
      <c r="L1245" s="9">
        <v>889.00000000000182</v>
      </c>
      <c r="N1245" s="67">
        <f t="shared" si="36"/>
        <v>2662.7999999999947</v>
      </c>
      <c r="T1245" s="277"/>
      <c r="U1245" s="63"/>
      <c r="V1245" s="348"/>
      <c r="W1245" s="337"/>
      <c r="X1245" s="63"/>
    </row>
    <row r="1246" spans="1:24" ht="15">
      <c r="A1246" s="28" t="s">
        <v>275</v>
      </c>
      <c r="B1246" s="277" t="s">
        <v>2010</v>
      </c>
      <c r="C1246" s="3"/>
      <c r="D1246" s="3"/>
      <c r="E1246" s="9" t="s">
        <v>279</v>
      </c>
      <c r="F1246" s="9" t="s">
        <v>279</v>
      </c>
      <c r="G1246" s="9" t="s">
        <v>279</v>
      </c>
      <c r="H1246" s="9" t="s">
        <v>279</v>
      </c>
      <c r="I1246" s="9">
        <v>0</v>
      </c>
      <c r="J1246" s="214">
        <v>758.90000000000146</v>
      </c>
      <c r="K1246" s="213">
        <v>1046.199999999998</v>
      </c>
      <c r="L1246" s="9">
        <v>836.09999999999854</v>
      </c>
      <c r="N1246" s="67">
        <f t="shared" si="36"/>
        <v>2641.199999999998</v>
      </c>
      <c r="P1246" t="s">
        <v>372</v>
      </c>
      <c r="S1246" s="216" t="s">
        <v>4987</v>
      </c>
      <c r="T1246" s="277"/>
      <c r="U1246" s="63"/>
      <c r="V1246" s="348"/>
      <c r="W1246" s="337"/>
      <c r="X1246" s="63"/>
    </row>
    <row r="1247" spans="1:24" ht="15">
      <c r="A1247" s="28" t="s">
        <v>276</v>
      </c>
      <c r="B1247" s="28" t="s">
        <v>734</v>
      </c>
      <c r="E1247" s="9" t="s">
        <v>279</v>
      </c>
      <c r="F1247" s="9" t="s">
        <v>279</v>
      </c>
      <c r="G1247" s="9" t="s">
        <v>279</v>
      </c>
      <c r="H1247" s="9">
        <v>422.80000000000109</v>
      </c>
      <c r="I1247" s="9">
        <v>0</v>
      </c>
      <c r="J1247" s="9">
        <v>560.20000000000073</v>
      </c>
      <c r="K1247" s="9">
        <v>575.99999999999909</v>
      </c>
      <c r="L1247" s="9">
        <v>939.70000000000073</v>
      </c>
      <c r="N1247" s="67">
        <f t="shared" si="36"/>
        <v>2498.7000000000016</v>
      </c>
      <c r="T1247" s="63"/>
      <c r="U1247" s="63"/>
      <c r="V1247" s="347"/>
      <c r="W1247" s="337"/>
      <c r="X1247" s="63"/>
    </row>
    <row r="1248" spans="1:24" ht="15">
      <c r="A1248" s="28" t="s">
        <v>277</v>
      </c>
      <c r="B1248" s="28" t="s">
        <v>733</v>
      </c>
      <c r="E1248" s="9" t="s">
        <v>279</v>
      </c>
      <c r="F1248" s="9" t="s">
        <v>279</v>
      </c>
      <c r="G1248" s="9" t="s">
        <v>279</v>
      </c>
      <c r="H1248" s="9">
        <v>741.60000000000218</v>
      </c>
      <c r="I1248" s="9">
        <v>0</v>
      </c>
      <c r="J1248" s="9">
        <v>139.00000000000091</v>
      </c>
      <c r="K1248" s="9">
        <v>405.10000000000036</v>
      </c>
      <c r="L1248" s="217">
        <v>1088.0000000000018</v>
      </c>
      <c r="N1248" s="67">
        <f t="shared" ref="N1248:N1279" si="37">SUM(E1248:L1248)</f>
        <v>2373.7000000000053</v>
      </c>
      <c r="P1248" t="s">
        <v>298</v>
      </c>
      <c r="T1248" s="277"/>
      <c r="U1248" s="63"/>
      <c r="V1248" s="347"/>
      <c r="W1248" s="337"/>
      <c r="X1248" s="63"/>
    </row>
    <row r="1249" spans="1:24" ht="15">
      <c r="A1249" s="28" t="s">
        <v>278</v>
      </c>
      <c r="B1249" s="28" t="s">
        <v>728</v>
      </c>
      <c r="E1249" s="9" t="s">
        <v>279</v>
      </c>
      <c r="F1249" s="9" t="s">
        <v>279</v>
      </c>
      <c r="G1249" s="9" t="s">
        <v>279</v>
      </c>
      <c r="H1249" s="217">
        <v>896.70000000000073</v>
      </c>
      <c r="I1249" s="9">
        <v>0</v>
      </c>
      <c r="J1249" s="9">
        <v>448.49999999999955</v>
      </c>
      <c r="K1249" s="9">
        <v>250.20000000000073</v>
      </c>
      <c r="L1249" s="9">
        <v>735.29999999999745</v>
      </c>
      <c r="N1249" s="67">
        <f t="shared" si="37"/>
        <v>2330.6999999999985</v>
      </c>
      <c r="P1249" t="s">
        <v>294</v>
      </c>
      <c r="T1249" s="63"/>
      <c r="U1249" s="63"/>
      <c r="V1249" s="360"/>
      <c r="W1249" s="337"/>
      <c r="X1249" s="63"/>
    </row>
    <row r="1250" spans="1:24" ht="15">
      <c r="A1250" s="28" t="s">
        <v>735</v>
      </c>
      <c r="B1250" s="277" t="s">
        <v>2006</v>
      </c>
      <c r="C1250" s="3"/>
      <c r="D1250" s="3"/>
      <c r="E1250" s="9" t="s">
        <v>279</v>
      </c>
      <c r="F1250" s="9" t="s">
        <v>279</v>
      </c>
      <c r="G1250" s="9" t="s">
        <v>279</v>
      </c>
      <c r="H1250" s="9" t="s">
        <v>279</v>
      </c>
      <c r="I1250" s="9">
        <v>0</v>
      </c>
      <c r="J1250" s="217">
        <v>583.99999999999818</v>
      </c>
      <c r="K1250" s="9">
        <v>729.20000000000255</v>
      </c>
      <c r="L1250" s="9">
        <v>988.70000000000255</v>
      </c>
      <c r="N1250" s="67">
        <f t="shared" si="37"/>
        <v>2301.9000000000033</v>
      </c>
      <c r="P1250" t="s">
        <v>294</v>
      </c>
      <c r="T1250" s="277"/>
      <c r="U1250" s="63"/>
      <c r="V1250" s="348"/>
      <c r="W1250" s="337"/>
      <c r="X1250" s="63"/>
    </row>
    <row r="1251" spans="1:24" ht="15">
      <c r="A1251" s="28" t="s">
        <v>736</v>
      </c>
      <c r="B1251" s="63" t="s">
        <v>153</v>
      </c>
      <c r="E1251" s="9" t="s">
        <v>279</v>
      </c>
      <c r="F1251" s="9" t="s">
        <v>279</v>
      </c>
      <c r="G1251" s="9">
        <v>122.4</v>
      </c>
      <c r="H1251" s="9">
        <v>611.19999999999709</v>
      </c>
      <c r="I1251" s="9">
        <v>0</v>
      </c>
      <c r="J1251" s="9">
        <v>560.40000000000146</v>
      </c>
      <c r="K1251" s="9">
        <v>340.30000000000018</v>
      </c>
      <c r="L1251" s="9">
        <v>633.79999999999927</v>
      </c>
      <c r="N1251" s="67">
        <f t="shared" si="37"/>
        <v>2268.0999999999981</v>
      </c>
      <c r="T1251" s="277"/>
      <c r="U1251" s="63"/>
      <c r="V1251" s="347"/>
      <c r="W1251" s="337"/>
      <c r="X1251" s="63"/>
    </row>
    <row r="1252" spans="1:24" ht="15">
      <c r="A1252" s="28" t="s">
        <v>737</v>
      </c>
      <c r="B1252" s="63" t="s">
        <v>753</v>
      </c>
      <c r="E1252" s="9" t="s">
        <v>279</v>
      </c>
      <c r="F1252" s="9" t="s">
        <v>279</v>
      </c>
      <c r="G1252" s="9" t="s">
        <v>279</v>
      </c>
      <c r="H1252" s="9">
        <v>633.19999999999982</v>
      </c>
      <c r="I1252" s="9">
        <v>0</v>
      </c>
      <c r="J1252" s="9">
        <v>127.800000000002</v>
      </c>
      <c r="K1252" s="9">
        <v>455.49999999999909</v>
      </c>
      <c r="L1252" s="9">
        <v>1039.7999999999993</v>
      </c>
      <c r="N1252" s="67">
        <f t="shared" si="37"/>
        <v>2256.3000000000002</v>
      </c>
      <c r="T1252" s="63"/>
      <c r="U1252" s="63"/>
      <c r="V1252" s="347"/>
      <c r="W1252" s="337"/>
      <c r="X1252" s="63"/>
    </row>
    <row r="1253" spans="1:24" ht="15">
      <c r="A1253" s="28" t="s">
        <v>739</v>
      </c>
      <c r="B1253" s="229" t="s">
        <v>1643</v>
      </c>
      <c r="C1253" s="3"/>
      <c r="D1253" s="3"/>
      <c r="E1253" s="9" t="s">
        <v>279</v>
      </c>
      <c r="F1253" s="9" t="s">
        <v>279</v>
      </c>
      <c r="G1253" s="9" t="s">
        <v>279</v>
      </c>
      <c r="H1253" s="9" t="s">
        <v>279</v>
      </c>
      <c r="I1253" s="9">
        <v>0</v>
      </c>
      <c r="J1253" s="9">
        <v>571.40000000000055</v>
      </c>
      <c r="K1253" s="9">
        <v>592.39999999999964</v>
      </c>
      <c r="L1253" s="217">
        <v>1079.7</v>
      </c>
      <c r="N1253" s="67">
        <f t="shared" si="37"/>
        <v>2243.5</v>
      </c>
      <c r="P1253" t="s">
        <v>288</v>
      </c>
      <c r="T1253" s="63"/>
      <c r="U1253" s="63"/>
      <c r="V1253" s="347"/>
      <c r="W1253" s="337"/>
      <c r="X1253" s="63"/>
    </row>
    <row r="1254" spans="1:24" ht="15">
      <c r="A1254" s="28" t="s">
        <v>745</v>
      </c>
      <c r="B1254" s="63" t="s">
        <v>35</v>
      </c>
      <c r="E1254" s="217">
        <v>624.85</v>
      </c>
      <c r="F1254" s="9">
        <v>260.60000000000002</v>
      </c>
      <c r="G1254" s="217">
        <v>736.8</v>
      </c>
      <c r="H1254" s="9">
        <v>584.79999999999973</v>
      </c>
      <c r="I1254" s="9">
        <v>0</v>
      </c>
      <c r="J1254" s="9" t="s">
        <v>279</v>
      </c>
      <c r="K1254" s="9" t="s">
        <v>279</v>
      </c>
      <c r="L1254" s="9" t="s">
        <v>279</v>
      </c>
      <c r="N1254" s="67">
        <f t="shared" si="37"/>
        <v>2207.0499999999997</v>
      </c>
      <c r="P1254" t="s">
        <v>304</v>
      </c>
      <c r="T1254" s="63"/>
      <c r="U1254" s="63"/>
      <c r="V1254" s="360"/>
      <c r="W1254" s="337"/>
      <c r="X1254" s="63"/>
    </row>
    <row r="1255" spans="1:24" ht="15">
      <c r="A1255" s="28" t="s">
        <v>747</v>
      </c>
      <c r="B1255" s="63" t="s">
        <v>755</v>
      </c>
      <c r="E1255" s="9" t="s">
        <v>279</v>
      </c>
      <c r="F1255" s="9" t="s">
        <v>279</v>
      </c>
      <c r="G1255" s="9" t="s">
        <v>279</v>
      </c>
      <c r="H1255" s="9">
        <v>642.60000000000127</v>
      </c>
      <c r="I1255" s="9">
        <v>0</v>
      </c>
      <c r="J1255" s="9">
        <v>510.89999999999964</v>
      </c>
      <c r="K1255" s="9">
        <v>519.59999999999945</v>
      </c>
      <c r="L1255" s="9">
        <v>453.99999999999818</v>
      </c>
      <c r="N1255" s="67">
        <f t="shared" si="37"/>
        <v>2127.0999999999985</v>
      </c>
      <c r="T1255" s="63"/>
      <c r="U1255" s="63"/>
      <c r="V1255" s="360"/>
      <c r="W1255" s="337"/>
      <c r="X1255" s="63"/>
    </row>
    <row r="1256" spans="1:24" ht="15">
      <c r="A1256" s="28" t="s">
        <v>750</v>
      </c>
      <c r="B1256" s="63" t="s">
        <v>748</v>
      </c>
      <c r="E1256" s="9" t="s">
        <v>279</v>
      </c>
      <c r="F1256" s="9" t="s">
        <v>279</v>
      </c>
      <c r="G1256" s="9" t="s">
        <v>279</v>
      </c>
      <c r="H1256" s="9">
        <v>694.39999999999873</v>
      </c>
      <c r="I1256" s="9">
        <v>0</v>
      </c>
      <c r="J1256" s="9">
        <v>188.80000000000109</v>
      </c>
      <c r="K1256" s="9">
        <v>421.89999999999873</v>
      </c>
      <c r="L1256" s="9">
        <v>678.69999999999891</v>
      </c>
      <c r="N1256" s="67">
        <f t="shared" si="37"/>
        <v>1983.7999999999975</v>
      </c>
      <c r="T1256" s="63"/>
      <c r="U1256" s="63"/>
      <c r="V1256" s="360"/>
      <c r="W1256" s="337"/>
      <c r="X1256" s="63"/>
    </row>
    <row r="1257" spans="1:24" ht="15">
      <c r="A1257" s="28" t="s">
        <v>751</v>
      </c>
      <c r="B1257" s="63" t="s">
        <v>796</v>
      </c>
      <c r="E1257" s="9" t="s">
        <v>279</v>
      </c>
      <c r="F1257" s="9" t="s">
        <v>279</v>
      </c>
      <c r="G1257" s="9" t="s">
        <v>279</v>
      </c>
      <c r="H1257" s="9">
        <v>518.64999999999964</v>
      </c>
      <c r="I1257" s="9">
        <v>0</v>
      </c>
      <c r="J1257" s="217">
        <v>639.90000000000055</v>
      </c>
      <c r="K1257" s="9">
        <v>285.59999999999945</v>
      </c>
      <c r="L1257" s="9">
        <v>479.79999999999927</v>
      </c>
      <c r="N1257" s="67">
        <f t="shared" si="37"/>
        <v>1923.9499999999989</v>
      </c>
      <c r="P1257" t="s">
        <v>285</v>
      </c>
      <c r="T1257" s="225"/>
      <c r="U1257" s="63"/>
      <c r="V1257" s="347"/>
      <c r="W1257" s="337"/>
      <c r="X1257" s="63"/>
    </row>
    <row r="1258" spans="1:24" ht="15">
      <c r="A1258" s="28" t="s">
        <v>754</v>
      </c>
      <c r="B1258" s="229" t="s">
        <v>1657</v>
      </c>
      <c r="C1258" s="3"/>
      <c r="D1258" s="3"/>
      <c r="E1258" s="9" t="s">
        <v>279</v>
      </c>
      <c r="F1258" s="9" t="s">
        <v>279</v>
      </c>
      <c r="G1258" s="9" t="s">
        <v>279</v>
      </c>
      <c r="H1258" s="9" t="s">
        <v>279</v>
      </c>
      <c r="I1258" s="9">
        <v>0</v>
      </c>
      <c r="J1258" s="212">
        <v>741.20000000000073</v>
      </c>
      <c r="K1258" s="9">
        <v>474.5</v>
      </c>
      <c r="L1258" s="9">
        <v>698.10000000000036</v>
      </c>
      <c r="N1258" s="67">
        <f t="shared" si="37"/>
        <v>1913.8000000000011</v>
      </c>
      <c r="P1258" t="s">
        <v>301</v>
      </c>
      <c r="T1258" s="63"/>
      <c r="U1258" s="63"/>
      <c r="V1258" s="360"/>
      <c r="W1258" s="337"/>
      <c r="X1258" s="63"/>
    </row>
    <row r="1259" spans="1:24" ht="15">
      <c r="A1259" s="28" t="s">
        <v>756</v>
      </c>
      <c r="B1259" s="63" t="s">
        <v>782</v>
      </c>
      <c r="E1259" s="9" t="s">
        <v>279</v>
      </c>
      <c r="F1259" s="9" t="s">
        <v>279</v>
      </c>
      <c r="G1259" s="9" t="s">
        <v>279</v>
      </c>
      <c r="H1259" s="9">
        <v>604.10000000000036</v>
      </c>
      <c r="I1259" s="9">
        <v>0</v>
      </c>
      <c r="J1259" s="9">
        <v>208.60000000000036</v>
      </c>
      <c r="K1259" s="9">
        <v>246.29999999999836</v>
      </c>
      <c r="L1259" s="9">
        <v>847.30000000000018</v>
      </c>
      <c r="N1259" s="67">
        <f t="shared" si="37"/>
        <v>1906.2999999999993</v>
      </c>
      <c r="T1259" s="277"/>
      <c r="U1259" s="63"/>
      <c r="V1259" s="347"/>
      <c r="W1259" s="337"/>
      <c r="X1259" s="63"/>
    </row>
    <row r="1260" spans="1:24" ht="15">
      <c r="A1260" s="28" t="s">
        <v>761</v>
      </c>
      <c r="B1260" s="63" t="s">
        <v>19</v>
      </c>
      <c r="E1260" s="9">
        <v>403.9</v>
      </c>
      <c r="F1260" s="9">
        <v>225.4</v>
      </c>
      <c r="G1260" s="9">
        <v>243.3</v>
      </c>
      <c r="H1260" s="9">
        <v>535.00000000000091</v>
      </c>
      <c r="I1260" s="9">
        <v>0</v>
      </c>
      <c r="J1260" s="9">
        <v>497.19999999999891</v>
      </c>
      <c r="K1260" s="9" t="s">
        <v>279</v>
      </c>
      <c r="L1260" s="9" t="s">
        <v>279</v>
      </c>
      <c r="N1260" s="67">
        <f t="shared" si="37"/>
        <v>1904.7999999999997</v>
      </c>
      <c r="T1260" s="277"/>
      <c r="U1260" s="63"/>
      <c r="V1260" s="347"/>
      <c r="W1260" s="337"/>
      <c r="X1260" s="63"/>
    </row>
    <row r="1261" spans="1:24" ht="15">
      <c r="A1261" s="28" t="s">
        <v>765</v>
      </c>
      <c r="B1261" s="63" t="s">
        <v>144</v>
      </c>
      <c r="E1261" s="9" t="s">
        <v>279</v>
      </c>
      <c r="F1261" s="9">
        <v>318.8</v>
      </c>
      <c r="G1261" s="9">
        <v>498</v>
      </c>
      <c r="H1261" s="9">
        <v>211.40000000000055</v>
      </c>
      <c r="I1261" s="9">
        <v>0</v>
      </c>
      <c r="J1261" s="9">
        <v>351.49999999999909</v>
      </c>
      <c r="K1261" s="9">
        <v>516.89999999999964</v>
      </c>
      <c r="L1261" s="9" t="s">
        <v>279</v>
      </c>
      <c r="N1261" s="67">
        <f t="shared" si="37"/>
        <v>1896.5999999999992</v>
      </c>
      <c r="T1261" s="63"/>
      <c r="U1261" s="63"/>
      <c r="V1261" s="347"/>
      <c r="W1261" s="337"/>
      <c r="X1261" s="63"/>
    </row>
    <row r="1262" spans="1:24" ht="15">
      <c r="A1262" s="28" t="s">
        <v>766</v>
      </c>
      <c r="B1262" s="277" t="s">
        <v>2002</v>
      </c>
      <c r="C1262" s="3"/>
      <c r="D1262" s="3"/>
      <c r="E1262" s="9" t="s">
        <v>279</v>
      </c>
      <c r="F1262" s="9" t="s">
        <v>279</v>
      </c>
      <c r="G1262" s="9" t="s">
        <v>279</v>
      </c>
      <c r="H1262" s="9" t="s">
        <v>279</v>
      </c>
      <c r="I1262" s="9">
        <v>0</v>
      </c>
      <c r="J1262" s="9">
        <v>499.800000000002</v>
      </c>
      <c r="K1262" s="9">
        <v>426.90000000000055</v>
      </c>
      <c r="L1262" s="9">
        <v>950.50000000000182</v>
      </c>
      <c r="N1262" s="67">
        <f t="shared" si="37"/>
        <v>1877.2000000000044</v>
      </c>
      <c r="T1262" s="63"/>
      <c r="U1262" s="63"/>
      <c r="V1262" s="347"/>
      <c r="W1262" s="337"/>
      <c r="X1262" s="63"/>
    </row>
    <row r="1263" spans="1:24" ht="15">
      <c r="A1263" s="28" t="s">
        <v>767</v>
      </c>
      <c r="B1263" s="277" t="s">
        <v>2018</v>
      </c>
      <c r="C1263" s="3"/>
      <c r="D1263" s="3"/>
      <c r="E1263" s="9" t="s">
        <v>279</v>
      </c>
      <c r="F1263" s="9" t="s">
        <v>279</v>
      </c>
      <c r="G1263" s="9" t="s">
        <v>279</v>
      </c>
      <c r="H1263" s="9" t="s">
        <v>279</v>
      </c>
      <c r="I1263" s="9">
        <v>0</v>
      </c>
      <c r="J1263" s="9">
        <v>370.49999999999909</v>
      </c>
      <c r="K1263" s="9">
        <v>748.80000000000018</v>
      </c>
      <c r="L1263" s="9">
        <v>724.20000000000164</v>
      </c>
      <c r="N1263" s="67">
        <f t="shared" si="37"/>
        <v>1843.5000000000009</v>
      </c>
      <c r="T1263" s="63"/>
      <c r="U1263" s="63"/>
      <c r="V1263" s="347"/>
      <c r="W1263" s="337"/>
      <c r="X1263" s="63"/>
    </row>
    <row r="1264" spans="1:24" ht="15">
      <c r="A1264" s="28" t="s">
        <v>773</v>
      </c>
      <c r="B1264" s="63" t="s">
        <v>4</v>
      </c>
      <c r="E1264" s="217">
        <v>576.75</v>
      </c>
      <c r="F1264" s="213">
        <v>534.15</v>
      </c>
      <c r="G1264" s="9">
        <v>346.6</v>
      </c>
      <c r="H1264" s="9">
        <v>375.60000000000036</v>
      </c>
      <c r="I1264" s="9">
        <v>0</v>
      </c>
      <c r="J1264" s="9" t="s">
        <v>279</v>
      </c>
      <c r="K1264" s="9" t="s">
        <v>279</v>
      </c>
      <c r="L1264" s="9" t="s">
        <v>279</v>
      </c>
      <c r="N1264" s="67">
        <f t="shared" si="37"/>
        <v>1833.1000000000004</v>
      </c>
      <c r="P1264" t="s">
        <v>292</v>
      </c>
      <c r="T1264" s="277"/>
      <c r="U1264" s="63"/>
      <c r="V1264" s="348"/>
      <c r="W1264" s="337"/>
      <c r="X1264" s="63"/>
    </row>
    <row r="1265" spans="1:24" ht="15">
      <c r="A1265" s="28" t="s">
        <v>781</v>
      </c>
      <c r="B1265" s="63" t="s">
        <v>6</v>
      </c>
      <c r="E1265" s="9">
        <v>320</v>
      </c>
      <c r="F1265" s="9">
        <v>190.1</v>
      </c>
      <c r="G1265" s="9">
        <v>249.9</v>
      </c>
      <c r="H1265" s="9">
        <v>493.59999999999854</v>
      </c>
      <c r="I1265" s="9">
        <v>0</v>
      </c>
      <c r="J1265" s="9">
        <v>570.20000000000073</v>
      </c>
      <c r="K1265" s="9" t="s">
        <v>279</v>
      </c>
      <c r="L1265" s="9" t="s">
        <v>279</v>
      </c>
      <c r="N1265" s="67">
        <f t="shared" si="37"/>
        <v>1823.7999999999993</v>
      </c>
      <c r="T1265" s="277"/>
      <c r="U1265" s="63"/>
      <c r="V1265" s="347"/>
      <c r="W1265" s="337"/>
      <c r="X1265" s="63"/>
    </row>
    <row r="1266" spans="1:24" ht="15">
      <c r="A1266" s="28" t="s">
        <v>785</v>
      </c>
      <c r="B1266" s="63" t="s">
        <v>771</v>
      </c>
      <c r="E1266" s="9" t="s">
        <v>279</v>
      </c>
      <c r="F1266" s="9" t="s">
        <v>279</v>
      </c>
      <c r="G1266" s="9" t="s">
        <v>279</v>
      </c>
      <c r="H1266" s="9">
        <v>269.09999999999854</v>
      </c>
      <c r="I1266" s="9">
        <v>0</v>
      </c>
      <c r="J1266" s="9">
        <v>556.59999999999945</v>
      </c>
      <c r="K1266" s="9">
        <v>42.099999999999454</v>
      </c>
      <c r="L1266" s="9">
        <v>948.800000000002</v>
      </c>
      <c r="N1266" s="67">
        <f t="shared" si="37"/>
        <v>1816.5999999999995</v>
      </c>
      <c r="T1266" s="63"/>
      <c r="U1266" s="63"/>
      <c r="V1266" s="360"/>
      <c r="W1266" s="337"/>
      <c r="X1266" s="63"/>
    </row>
    <row r="1267" spans="1:24" ht="15">
      <c r="A1267" s="28" t="s">
        <v>786</v>
      </c>
      <c r="B1267" s="229" t="s">
        <v>1644</v>
      </c>
      <c r="C1267" s="3"/>
      <c r="D1267" s="3"/>
      <c r="E1267" s="9" t="s">
        <v>279</v>
      </c>
      <c r="F1267" s="9" t="s">
        <v>279</v>
      </c>
      <c r="G1267" s="9" t="s">
        <v>279</v>
      </c>
      <c r="H1267" s="9" t="s">
        <v>279</v>
      </c>
      <c r="I1267" s="9">
        <v>0</v>
      </c>
      <c r="J1267" s="9">
        <v>481.49999999999955</v>
      </c>
      <c r="K1267" s="9">
        <v>414.699999999998</v>
      </c>
      <c r="L1267" s="9">
        <v>887.89999999999873</v>
      </c>
      <c r="N1267" s="67">
        <f t="shared" si="37"/>
        <v>1784.0999999999963</v>
      </c>
      <c r="T1267" s="277"/>
      <c r="U1267" s="63"/>
      <c r="V1267" s="347"/>
      <c r="W1267" s="337"/>
      <c r="X1267" s="63"/>
    </row>
    <row r="1268" spans="1:24" ht="15">
      <c r="A1268" s="28" t="s">
        <v>787</v>
      </c>
      <c r="B1268" s="229" t="s">
        <v>1652</v>
      </c>
      <c r="C1268" s="3"/>
      <c r="D1268" s="3"/>
      <c r="E1268" s="9" t="s">
        <v>279</v>
      </c>
      <c r="F1268" s="9" t="s">
        <v>279</v>
      </c>
      <c r="G1268" s="9" t="s">
        <v>279</v>
      </c>
      <c r="H1268" s="9" t="s">
        <v>279</v>
      </c>
      <c r="I1268" s="9">
        <v>0</v>
      </c>
      <c r="J1268" s="9">
        <v>326.70000000000073</v>
      </c>
      <c r="K1268" s="9">
        <v>537.09999999999854</v>
      </c>
      <c r="L1268" s="9">
        <v>881.59999999999673</v>
      </c>
      <c r="N1268" s="67">
        <f t="shared" si="37"/>
        <v>1745.399999999996</v>
      </c>
      <c r="T1268" s="225"/>
      <c r="U1268" s="63"/>
      <c r="V1268" s="347"/>
      <c r="W1268" s="337"/>
      <c r="X1268" s="63"/>
    </row>
    <row r="1269" spans="1:24" ht="15">
      <c r="A1269" s="28" t="s">
        <v>793</v>
      </c>
      <c r="B1269" s="225" t="s">
        <v>1662</v>
      </c>
      <c r="C1269" s="3"/>
      <c r="D1269" s="3"/>
      <c r="E1269" s="9" t="s">
        <v>279</v>
      </c>
      <c r="F1269" s="9" t="s">
        <v>279</v>
      </c>
      <c r="G1269" s="9" t="s">
        <v>279</v>
      </c>
      <c r="H1269" s="9" t="s">
        <v>279</v>
      </c>
      <c r="I1269" s="9">
        <v>0</v>
      </c>
      <c r="J1269" s="9">
        <v>194.10000000000127</v>
      </c>
      <c r="K1269" s="9">
        <v>486.09999999999945</v>
      </c>
      <c r="L1269" s="217">
        <v>1060.6000000000004</v>
      </c>
      <c r="N1269" s="67">
        <f t="shared" si="37"/>
        <v>1740.8000000000011</v>
      </c>
      <c r="P1269" t="s">
        <v>294</v>
      </c>
      <c r="T1269" s="63"/>
      <c r="U1269" s="63"/>
      <c r="V1269" s="347"/>
      <c r="W1269" s="337"/>
      <c r="X1269" s="63"/>
    </row>
    <row r="1270" spans="1:24" ht="15">
      <c r="A1270" s="28" t="s">
        <v>794</v>
      </c>
      <c r="B1270" s="229" t="s">
        <v>1655</v>
      </c>
      <c r="C1270" s="3"/>
      <c r="D1270" s="3"/>
      <c r="E1270" s="9" t="s">
        <v>279</v>
      </c>
      <c r="F1270" s="9" t="s">
        <v>279</v>
      </c>
      <c r="G1270" s="9" t="s">
        <v>279</v>
      </c>
      <c r="H1270" s="9" t="s">
        <v>279</v>
      </c>
      <c r="I1270" s="9">
        <v>0</v>
      </c>
      <c r="J1270" s="9">
        <v>113.69999999999982</v>
      </c>
      <c r="K1270" s="9">
        <v>551.89999999999782</v>
      </c>
      <c r="L1270" s="217">
        <v>1073.9999999999982</v>
      </c>
      <c r="N1270" s="67">
        <f t="shared" si="37"/>
        <v>1739.5999999999958</v>
      </c>
      <c r="P1270" t="s">
        <v>289</v>
      </c>
      <c r="T1270" s="63"/>
      <c r="U1270" s="63"/>
      <c r="V1270" s="360"/>
      <c r="W1270" s="337"/>
      <c r="X1270" s="63"/>
    </row>
    <row r="1271" spans="1:24" ht="15">
      <c r="A1271" s="28" t="s">
        <v>795</v>
      </c>
      <c r="B1271" s="277" t="s">
        <v>2008</v>
      </c>
      <c r="C1271" s="3"/>
      <c r="D1271" s="3"/>
      <c r="E1271" s="9" t="s">
        <v>279</v>
      </c>
      <c r="F1271" s="9" t="s">
        <v>279</v>
      </c>
      <c r="G1271" s="9" t="s">
        <v>279</v>
      </c>
      <c r="H1271" s="9" t="s">
        <v>279</v>
      </c>
      <c r="I1271" s="9">
        <v>0</v>
      </c>
      <c r="J1271" s="9">
        <v>146.70000000000164</v>
      </c>
      <c r="K1271" s="9">
        <v>664.40000000000055</v>
      </c>
      <c r="L1271" s="9">
        <v>906.60000000000218</v>
      </c>
      <c r="N1271" s="67">
        <f t="shared" si="37"/>
        <v>1717.7000000000044</v>
      </c>
      <c r="T1271" s="63"/>
      <c r="U1271" s="63"/>
      <c r="V1271" s="360"/>
      <c r="W1271" s="337"/>
      <c r="X1271" s="63"/>
    </row>
    <row r="1272" spans="1:24" ht="15">
      <c r="A1272" s="28" t="s">
        <v>797</v>
      </c>
      <c r="B1272" s="63" t="s">
        <v>788</v>
      </c>
      <c r="E1272" s="9" t="s">
        <v>279</v>
      </c>
      <c r="F1272" s="9" t="s">
        <v>279</v>
      </c>
      <c r="G1272" s="9" t="s">
        <v>279</v>
      </c>
      <c r="H1272" s="9">
        <v>496.80000000000018</v>
      </c>
      <c r="I1272" s="9">
        <v>0</v>
      </c>
      <c r="J1272" s="9">
        <v>490.10000000000036</v>
      </c>
      <c r="K1272" s="9">
        <v>259.40000000000236</v>
      </c>
      <c r="L1272" s="9">
        <v>464.79999999999973</v>
      </c>
      <c r="N1272" s="67">
        <f t="shared" si="37"/>
        <v>1711.1000000000026</v>
      </c>
      <c r="T1272" s="63"/>
      <c r="U1272" s="63"/>
      <c r="V1272" s="347"/>
      <c r="W1272" s="337"/>
      <c r="X1272" s="63"/>
    </row>
    <row r="1273" spans="1:24" ht="15">
      <c r="A1273" s="28" t="s">
        <v>798</v>
      </c>
      <c r="B1273" s="229" t="s">
        <v>1660</v>
      </c>
      <c r="C1273" s="3"/>
      <c r="D1273" s="3"/>
      <c r="E1273" s="9" t="s">
        <v>279</v>
      </c>
      <c r="F1273" s="9" t="s">
        <v>279</v>
      </c>
      <c r="G1273" s="9" t="s">
        <v>279</v>
      </c>
      <c r="H1273" s="9" t="s">
        <v>279</v>
      </c>
      <c r="I1273" s="9">
        <v>0</v>
      </c>
      <c r="J1273" s="9">
        <v>253.59999999999945</v>
      </c>
      <c r="K1273" s="9">
        <v>401.80000000000109</v>
      </c>
      <c r="L1273" s="9">
        <v>1032.5999999999995</v>
      </c>
      <c r="N1273" s="67">
        <f t="shared" si="37"/>
        <v>1688</v>
      </c>
      <c r="T1273" s="277"/>
      <c r="U1273" s="63"/>
      <c r="V1273" s="347"/>
      <c r="W1273" s="337"/>
      <c r="X1273" s="63"/>
    </row>
    <row r="1274" spans="1:24" ht="15">
      <c r="A1274" s="28" t="s">
        <v>799</v>
      </c>
      <c r="B1274" s="63" t="s">
        <v>29</v>
      </c>
      <c r="E1274" s="9">
        <v>432.7</v>
      </c>
      <c r="F1274" s="217">
        <v>512.20000000000005</v>
      </c>
      <c r="G1274" s="9">
        <v>475.7</v>
      </c>
      <c r="H1274" s="9" t="s">
        <v>279</v>
      </c>
      <c r="I1274" s="9">
        <v>0</v>
      </c>
      <c r="J1274" s="9">
        <v>246.89999999999873</v>
      </c>
      <c r="K1274" s="9" t="s">
        <v>279</v>
      </c>
      <c r="L1274" s="9" t="s">
        <v>279</v>
      </c>
      <c r="N1274" s="67">
        <f t="shared" si="37"/>
        <v>1667.4999999999989</v>
      </c>
      <c r="P1274" t="s">
        <v>285</v>
      </c>
      <c r="T1274" s="63"/>
      <c r="U1274" s="63"/>
      <c r="V1274" s="347"/>
      <c r="W1274" s="337"/>
      <c r="X1274" s="63"/>
    </row>
    <row r="1275" spans="1:24" ht="15">
      <c r="A1275" s="28" t="s">
        <v>802</v>
      </c>
      <c r="B1275" s="63" t="s">
        <v>790</v>
      </c>
      <c r="E1275" s="9" t="s">
        <v>279</v>
      </c>
      <c r="F1275" s="9" t="s">
        <v>279</v>
      </c>
      <c r="G1275" s="9" t="s">
        <v>279</v>
      </c>
      <c r="H1275" s="9">
        <v>529.49999999999909</v>
      </c>
      <c r="I1275" s="9">
        <v>0</v>
      </c>
      <c r="J1275" s="9">
        <v>147.69999999999982</v>
      </c>
      <c r="K1275" s="9">
        <v>476.09999999999764</v>
      </c>
      <c r="L1275" s="9">
        <v>478.20000000000164</v>
      </c>
      <c r="N1275" s="67">
        <f t="shared" si="37"/>
        <v>1631.4999999999982</v>
      </c>
      <c r="T1275" s="225"/>
      <c r="U1275" s="63"/>
      <c r="V1275" s="347"/>
      <c r="W1275" s="337"/>
      <c r="X1275" s="63"/>
    </row>
    <row r="1276" spans="1:24" ht="15">
      <c r="A1276" s="28" t="s">
        <v>896</v>
      </c>
      <c r="B1276" s="63" t="s">
        <v>757</v>
      </c>
      <c r="E1276" s="9" t="s">
        <v>279</v>
      </c>
      <c r="F1276" s="9" t="s">
        <v>279</v>
      </c>
      <c r="G1276" s="9" t="s">
        <v>279</v>
      </c>
      <c r="H1276" s="9">
        <v>413.99999999999909</v>
      </c>
      <c r="I1276" s="9">
        <v>0</v>
      </c>
      <c r="J1276" s="9">
        <v>314.40000000000055</v>
      </c>
      <c r="K1276" s="9">
        <v>17.100000000000364</v>
      </c>
      <c r="L1276" s="9">
        <v>796.60000000000218</v>
      </c>
      <c r="N1276" s="67">
        <f t="shared" si="37"/>
        <v>1542.1000000000022</v>
      </c>
      <c r="T1276" s="225"/>
      <c r="U1276" s="63"/>
      <c r="V1276" s="348"/>
      <c r="W1276" s="337"/>
      <c r="X1276" s="63"/>
    </row>
    <row r="1277" spans="1:24" ht="15">
      <c r="A1277" s="28" t="s">
        <v>897</v>
      </c>
      <c r="B1277" s="277" t="s">
        <v>2011</v>
      </c>
      <c r="C1277" s="3"/>
      <c r="D1277" s="3"/>
      <c r="E1277" s="9" t="s">
        <v>279</v>
      </c>
      <c r="F1277" s="9" t="s">
        <v>279</v>
      </c>
      <c r="G1277" s="9" t="s">
        <v>279</v>
      </c>
      <c r="H1277" s="9" t="s">
        <v>279</v>
      </c>
      <c r="I1277" s="9">
        <v>0</v>
      </c>
      <c r="J1277" s="9">
        <v>397.80000000000018</v>
      </c>
      <c r="K1277" s="9">
        <v>394.80000000000018</v>
      </c>
      <c r="L1277" s="9">
        <v>690.99999999999909</v>
      </c>
      <c r="N1277" s="67">
        <f t="shared" si="37"/>
        <v>1483.5999999999995</v>
      </c>
      <c r="T1277" s="63"/>
      <c r="U1277" s="63"/>
      <c r="V1277" s="360"/>
      <c r="W1277" s="337"/>
      <c r="X1277" s="63"/>
    </row>
    <row r="1278" spans="1:24" ht="15">
      <c r="A1278" s="28" t="s">
        <v>898</v>
      </c>
      <c r="B1278" s="277" t="s">
        <v>2053</v>
      </c>
      <c r="C1278" s="3"/>
      <c r="D1278" s="3"/>
      <c r="E1278" s="9" t="s">
        <v>279</v>
      </c>
      <c r="F1278" s="9" t="s">
        <v>279</v>
      </c>
      <c r="G1278" s="9" t="s">
        <v>279</v>
      </c>
      <c r="H1278" s="9" t="s">
        <v>279</v>
      </c>
      <c r="I1278" s="9">
        <v>0</v>
      </c>
      <c r="J1278" s="9" t="s">
        <v>279</v>
      </c>
      <c r="K1278" s="9">
        <v>540.89999999999873</v>
      </c>
      <c r="L1278" s="9">
        <v>895.30000000000109</v>
      </c>
      <c r="N1278" s="67">
        <f t="shared" si="37"/>
        <v>1436.1999999999998</v>
      </c>
      <c r="T1278" s="63"/>
      <c r="U1278" s="63"/>
      <c r="V1278" s="347"/>
      <c r="W1278" s="337"/>
      <c r="X1278" s="63"/>
    </row>
    <row r="1279" spans="1:24" ht="15">
      <c r="A1279" s="28" t="s">
        <v>899</v>
      </c>
      <c r="B1279" s="277" t="s">
        <v>2003</v>
      </c>
      <c r="C1279" s="3"/>
      <c r="D1279" s="3"/>
      <c r="E1279" s="9" t="s">
        <v>279</v>
      </c>
      <c r="F1279" s="9" t="s">
        <v>279</v>
      </c>
      <c r="G1279" s="9" t="s">
        <v>279</v>
      </c>
      <c r="H1279" s="9" t="s">
        <v>279</v>
      </c>
      <c r="I1279" s="9">
        <v>0</v>
      </c>
      <c r="J1279" s="213">
        <v>674.09999999999945</v>
      </c>
      <c r="K1279" s="9">
        <v>341.79999999999927</v>
      </c>
      <c r="L1279" s="9">
        <v>344.60000000000036</v>
      </c>
      <c r="N1279" s="67">
        <f t="shared" si="37"/>
        <v>1360.4999999999991</v>
      </c>
      <c r="P1279" t="s">
        <v>283</v>
      </c>
      <c r="T1279" s="277"/>
      <c r="U1279" s="63"/>
      <c r="V1279" s="348"/>
      <c r="W1279" s="337"/>
      <c r="X1279" s="63"/>
    </row>
    <row r="1280" spans="1:24" ht="15">
      <c r="A1280" s="28" t="s">
        <v>900</v>
      </c>
      <c r="B1280" s="229" t="s">
        <v>1659</v>
      </c>
      <c r="C1280" s="3"/>
      <c r="D1280" s="3"/>
      <c r="E1280" s="9" t="s">
        <v>279</v>
      </c>
      <c r="F1280" s="9" t="s">
        <v>279</v>
      </c>
      <c r="G1280" s="9" t="s">
        <v>279</v>
      </c>
      <c r="H1280" s="9" t="s">
        <v>279</v>
      </c>
      <c r="I1280" s="9">
        <v>0</v>
      </c>
      <c r="J1280" s="9">
        <v>377.89999999999873</v>
      </c>
      <c r="K1280" s="9">
        <v>210</v>
      </c>
      <c r="L1280" s="9">
        <v>770.30000000000109</v>
      </c>
      <c r="N1280" s="67">
        <f t="shared" ref="N1280:N1311" si="38">SUM(E1280:L1280)</f>
        <v>1358.1999999999998</v>
      </c>
      <c r="T1280" s="63"/>
      <c r="U1280" s="63"/>
      <c r="V1280" s="348"/>
      <c r="W1280" s="337"/>
      <c r="X1280" s="63"/>
    </row>
    <row r="1281" spans="1:24" ht="15">
      <c r="A1281" s="28" t="s">
        <v>901</v>
      </c>
      <c r="B1281" s="229" t="s">
        <v>1661</v>
      </c>
      <c r="C1281" s="3"/>
      <c r="D1281" s="3"/>
      <c r="E1281" s="9" t="s">
        <v>279</v>
      </c>
      <c r="F1281" s="9" t="s">
        <v>279</v>
      </c>
      <c r="G1281" s="9" t="s">
        <v>279</v>
      </c>
      <c r="H1281" s="9" t="s">
        <v>279</v>
      </c>
      <c r="I1281" s="9">
        <v>0</v>
      </c>
      <c r="J1281" s="9">
        <v>426.00000000000273</v>
      </c>
      <c r="K1281" s="217">
        <v>928.99999999999909</v>
      </c>
      <c r="L1281" s="9" t="s">
        <v>279</v>
      </c>
      <c r="N1281" s="67">
        <f t="shared" si="38"/>
        <v>1355.0000000000018</v>
      </c>
      <c r="P1281" t="s">
        <v>298</v>
      </c>
      <c r="T1281" s="277"/>
      <c r="U1281" s="63"/>
      <c r="V1281" s="347"/>
      <c r="W1281" s="337"/>
      <c r="X1281" s="63"/>
    </row>
    <row r="1282" spans="1:24" ht="15">
      <c r="A1282" s="28" t="s">
        <v>902</v>
      </c>
      <c r="B1282" s="63" t="s">
        <v>158</v>
      </c>
      <c r="E1282" s="9" t="s">
        <v>279</v>
      </c>
      <c r="F1282" s="9" t="s">
        <v>279</v>
      </c>
      <c r="G1282" s="217">
        <v>717.8</v>
      </c>
      <c r="H1282" s="9">
        <v>609.25</v>
      </c>
      <c r="I1282" s="9">
        <v>0</v>
      </c>
      <c r="J1282" s="9" t="s">
        <v>279</v>
      </c>
      <c r="K1282" s="9" t="s">
        <v>279</v>
      </c>
      <c r="L1282" s="9" t="s">
        <v>279</v>
      </c>
      <c r="N1282" s="67">
        <f t="shared" si="38"/>
        <v>1327.05</v>
      </c>
      <c r="P1282" t="s">
        <v>298</v>
      </c>
      <c r="T1282" s="63"/>
      <c r="U1282" s="63"/>
      <c r="V1282" s="360"/>
      <c r="W1282" s="337"/>
      <c r="X1282" s="63"/>
    </row>
    <row r="1283" spans="1:24" ht="15">
      <c r="A1283" s="28" t="s">
        <v>903</v>
      </c>
      <c r="B1283" s="63" t="s">
        <v>763</v>
      </c>
      <c r="E1283" s="9" t="s">
        <v>279</v>
      </c>
      <c r="F1283" s="9" t="s">
        <v>279</v>
      </c>
      <c r="G1283" s="9" t="s">
        <v>279</v>
      </c>
      <c r="H1283" s="9">
        <v>623.85000000000309</v>
      </c>
      <c r="I1283" s="9">
        <v>0</v>
      </c>
      <c r="J1283" s="9">
        <v>145.79999999999927</v>
      </c>
      <c r="K1283" s="9">
        <v>61.19999999999709</v>
      </c>
      <c r="L1283" s="9">
        <v>443.80000000000018</v>
      </c>
      <c r="N1283" s="67">
        <f t="shared" si="38"/>
        <v>1274.6499999999996</v>
      </c>
      <c r="T1283" s="63"/>
      <c r="U1283" s="63"/>
      <c r="V1283" s="348"/>
      <c r="W1283" s="337"/>
      <c r="X1283" s="63"/>
    </row>
    <row r="1284" spans="1:24" ht="15">
      <c r="A1284" s="28" t="s">
        <v>904</v>
      </c>
      <c r="B1284" s="229" t="s">
        <v>1653</v>
      </c>
      <c r="C1284" s="3"/>
      <c r="D1284" s="3"/>
      <c r="E1284" s="9" t="s">
        <v>279</v>
      </c>
      <c r="F1284" s="9" t="s">
        <v>279</v>
      </c>
      <c r="G1284" s="9" t="s">
        <v>279</v>
      </c>
      <c r="H1284" s="9" t="s">
        <v>279</v>
      </c>
      <c r="I1284" s="9">
        <v>0</v>
      </c>
      <c r="J1284" s="9">
        <v>358.39999999999873</v>
      </c>
      <c r="K1284" s="9">
        <v>54.5</v>
      </c>
      <c r="L1284" s="9">
        <v>856.20000000000164</v>
      </c>
      <c r="N1284" s="67">
        <f t="shared" si="38"/>
        <v>1269.1000000000004</v>
      </c>
      <c r="T1284" s="63"/>
      <c r="U1284" s="63"/>
      <c r="V1284" s="347"/>
      <c r="W1284" s="337"/>
      <c r="X1284" s="63"/>
    </row>
    <row r="1285" spans="1:24" ht="15">
      <c r="A1285" s="28" t="s">
        <v>905</v>
      </c>
      <c r="B1285" s="229" t="s">
        <v>1654</v>
      </c>
      <c r="C1285" s="3"/>
      <c r="D1285" s="3"/>
      <c r="E1285" s="9" t="s">
        <v>279</v>
      </c>
      <c r="F1285" s="9" t="s">
        <v>279</v>
      </c>
      <c r="G1285" s="9" t="s">
        <v>279</v>
      </c>
      <c r="H1285" s="9" t="s">
        <v>279</v>
      </c>
      <c r="I1285" s="9">
        <v>0</v>
      </c>
      <c r="J1285" s="9">
        <v>298.30000000000018</v>
      </c>
      <c r="K1285" s="9">
        <v>79.700000000000728</v>
      </c>
      <c r="L1285" s="9">
        <v>853.00000000000091</v>
      </c>
      <c r="N1285" s="67">
        <f t="shared" si="38"/>
        <v>1231.0000000000018</v>
      </c>
      <c r="T1285" s="63"/>
      <c r="U1285" s="63"/>
      <c r="V1285" s="347"/>
      <c r="W1285" s="337"/>
      <c r="X1285" s="63"/>
    </row>
    <row r="1286" spans="1:24" ht="15">
      <c r="A1286" s="28" t="s">
        <v>906</v>
      </c>
      <c r="B1286" s="277" t="s">
        <v>2157</v>
      </c>
      <c r="C1286" s="3"/>
      <c r="D1286" s="3"/>
      <c r="E1286" s="9" t="s">
        <v>279</v>
      </c>
      <c r="F1286" s="9" t="s">
        <v>279</v>
      </c>
      <c r="G1286" s="9" t="s">
        <v>279</v>
      </c>
      <c r="H1286" s="9" t="s">
        <v>279</v>
      </c>
      <c r="I1286" s="9">
        <v>0</v>
      </c>
      <c r="J1286" s="9" t="s">
        <v>279</v>
      </c>
      <c r="K1286" s="9">
        <v>399.19999999999982</v>
      </c>
      <c r="L1286" s="9">
        <v>820.99999999999909</v>
      </c>
      <c r="N1286" s="67">
        <f t="shared" si="38"/>
        <v>1220.1999999999989</v>
      </c>
      <c r="T1286" s="225"/>
      <c r="U1286" s="63"/>
      <c r="V1286" s="347"/>
      <c r="W1286" s="337"/>
      <c r="X1286" s="63"/>
    </row>
    <row r="1287" spans="1:24" ht="15">
      <c r="A1287" s="28" t="s">
        <v>907</v>
      </c>
      <c r="B1287" s="277" t="s">
        <v>2026</v>
      </c>
      <c r="C1287" s="3"/>
      <c r="D1287" s="3"/>
      <c r="E1287" s="9" t="s">
        <v>279</v>
      </c>
      <c r="F1287" s="9" t="s">
        <v>279</v>
      </c>
      <c r="G1287" s="9" t="s">
        <v>279</v>
      </c>
      <c r="H1287" s="9" t="s">
        <v>279</v>
      </c>
      <c r="I1287" s="9">
        <v>0</v>
      </c>
      <c r="J1287" s="9" t="s">
        <v>279</v>
      </c>
      <c r="K1287" s="9">
        <v>347.30000000000109</v>
      </c>
      <c r="L1287" s="9">
        <v>865.99999999999909</v>
      </c>
      <c r="N1287" s="67">
        <f t="shared" si="38"/>
        <v>1213.3000000000002</v>
      </c>
      <c r="T1287" s="63"/>
      <c r="U1287" s="63"/>
      <c r="V1287" s="360"/>
      <c r="W1287" s="337"/>
      <c r="X1287" s="63"/>
    </row>
    <row r="1288" spans="1:24" ht="15">
      <c r="A1288" s="28" t="s">
        <v>908</v>
      </c>
      <c r="B1288" s="277" t="s">
        <v>2025</v>
      </c>
      <c r="C1288" s="3"/>
      <c r="D1288" s="3"/>
      <c r="E1288" s="9" t="s">
        <v>279</v>
      </c>
      <c r="F1288" s="9" t="s">
        <v>279</v>
      </c>
      <c r="G1288" s="9" t="s">
        <v>279</v>
      </c>
      <c r="H1288" s="9" t="s">
        <v>279</v>
      </c>
      <c r="I1288" s="9">
        <v>0</v>
      </c>
      <c r="J1288" s="9" t="s">
        <v>279</v>
      </c>
      <c r="K1288" s="9">
        <v>175.89999999999873</v>
      </c>
      <c r="L1288" s="9">
        <v>926.69999999999982</v>
      </c>
      <c r="N1288" s="67">
        <f t="shared" si="38"/>
        <v>1102.5999999999985</v>
      </c>
      <c r="T1288" s="277"/>
      <c r="U1288" s="63"/>
      <c r="V1288" s="347"/>
      <c r="W1288" s="337"/>
      <c r="X1288" s="63"/>
    </row>
    <row r="1289" spans="1:24" ht="15">
      <c r="A1289" s="28" t="s">
        <v>909</v>
      </c>
      <c r="B1289" s="277" t="s">
        <v>2023</v>
      </c>
      <c r="C1289" s="3"/>
      <c r="D1289" s="3"/>
      <c r="E1289" s="9" t="s">
        <v>279</v>
      </c>
      <c r="F1289" s="9" t="s">
        <v>279</v>
      </c>
      <c r="G1289" s="9" t="s">
        <v>279</v>
      </c>
      <c r="H1289" s="9" t="s">
        <v>279</v>
      </c>
      <c r="I1289" s="9">
        <v>0</v>
      </c>
      <c r="J1289" s="9" t="s">
        <v>279</v>
      </c>
      <c r="K1289" s="9">
        <v>239.70000000000164</v>
      </c>
      <c r="L1289" s="9">
        <v>843.40000000000146</v>
      </c>
      <c r="N1289" s="67">
        <f t="shared" si="38"/>
        <v>1083.1000000000031</v>
      </c>
      <c r="T1289" s="277"/>
      <c r="U1289" s="63"/>
      <c r="V1289" s="347"/>
      <c r="W1289" s="337"/>
      <c r="X1289" s="63"/>
    </row>
    <row r="1290" spans="1:24" ht="15">
      <c r="A1290" s="28" t="s">
        <v>910</v>
      </c>
      <c r="B1290" s="277" t="s">
        <v>2027</v>
      </c>
      <c r="C1290" s="3"/>
      <c r="D1290" s="3"/>
      <c r="E1290" s="9" t="s">
        <v>279</v>
      </c>
      <c r="F1290" s="9" t="s">
        <v>279</v>
      </c>
      <c r="G1290" s="9" t="s">
        <v>279</v>
      </c>
      <c r="H1290" s="9" t="s">
        <v>279</v>
      </c>
      <c r="I1290" s="9">
        <v>0</v>
      </c>
      <c r="J1290" s="9" t="s">
        <v>279</v>
      </c>
      <c r="K1290" s="9">
        <v>195.99999999999818</v>
      </c>
      <c r="L1290" s="9">
        <v>881.39999999999873</v>
      </c>
      <c r="N1290" s="67">
        <f t="shared" si="38"/>
        <v>1077.3999999999969</v>
      </c>
      <c r="T1290" s="63"/>
      <c r="U1290" s="63"/>
      <c r="V1290" s="347"/>
      <c r="W1290" s="337"/>
      <c r="X1290" s="63"/>
    </row>
    <row r="1291" spans="1:24" ht="15">
      <c r="A1291" s="28" t="s">
        <v>911</v>
      </c>
      <c r="B1291" s="277" t="s">
        <v>2052</v>
      </c>
      <c r="C1291" s="3"/>
      <c r="D1291" s="3"/>
      <c r="E1291" s="9" t="s">
        <v>279</v>
      </c>
      <c r="F1291" s="9" t="s">
        <v>279</v>
      </c>
      <c r="G1291" s="9" t="s">
        <v>279</v>
      </c>
      <c r="H1291" s="9" t="s">
        <v>279</v>
      </c>
      <c r="I1291" s="9">
        <v>0</v>
      </c>
      <c r="J1291" s="9" t="s">
        <v>279</v>
      </c>
      <c r="K1291" s="9">
        <v>506.90000000000009</v>
      </c>
      <c r="L1291" s="9">
        <v>542.80000000000155</v>
      </c>
      <c r="N1291" s="67">
        <f t="shared" si="38"/>
        <v>1049.7000000000016</v>
      </c>
      <c r="T1291" s="63"/>
      <c r="U1291" s="63"/>
      <c r="V1291" s="347"/>
      <c r="W1291" s="337"/>
      <c r="X1291" s="63"/>
    </row>
    <row r="1292" spans="1:24" ht="15">
      <c r="A1292" s="28" t="s">
        <v>912</v>
      </c>
      <c r="B1292" s="63" t="s">
        <v>3371</v>
      </c>
      <c r="C1292" s="3"/>
      <c r="D1292" s="3"/>
      <c r="E1292" s="9" t="s">
        <v>279</v>
      </c>
      <c r="F1292" s="9" t="s">
        <v>279</v>
      </c>
      <c r="G1292" s="9" t="s">
        <v>279</v>
      </c>
      <c r="H1292" s="9" t="s">
        <v>279</v>
      </c>
      <c r="I1292" s="9">
        <v>0</v>
      </c>
      <c r="J1292" s="9" t="s">
        <v>279</v>
      </c>
      <c r="K1292" s="9" t="s">
        <v>279</v>
      </c>
      <c r="L1292" s="9">
        <v>982.70000000000073</v>
      </c>
      <c r="M1292" s="67"/>
      <c r="N1292" s="67">
        <f t="shared" si="38"/>
        <v>982.70000000000073</v>
      </c>
      <c r="T1292" s="277"/>
      <c r="U1292" s="63"/>
      <c r="V1292" s="347"/>
      <c r="W1292" s="337"/>
      <c r="X1292" s="63"/>
    </row>
    <row r="1293" spans="1:24" ht="15">
      <c r="A1293" s="28" t="s">
        <v>913</v>
      </c>
      <c r="B1293" s="229" t="s">
        <v>1656</v>
      </c>
      <c r="C1293" s="3"/>
      <c r="D1293" s="3"/>
      <c r="E1293" s="9" t="s">
        <v>279</v>
      </c>
      <c r="F1293" s="9" t="s">
        <v>279</v>
      </c>
      <c r="G1293" s="9" t="s">
        <v>279</v>
      </c>
      <c r="H1293" s="9" t="s">
        <v>279</v>
      </c>
      <c r="I1293" s="9">
        <v>0</v>
      </c>
      <c r="J1293" s="9">
        <v>209.20000000000073</v>
      </c>
      <c r="K1293" s="9">
        <v>192.70000000000255</v>
      </c>
      <c r="L1293" s="9">
        <v>556.35000000000036</v>
      </c>
      <c r="N1293" s="67">
        <f t="shared" si="38"/>
        <v>958.25000000000364</v>
      </c>
      <c r="T1293" s="277"/>
      <c r="U1293" s="63"/>
      <c r="V1293" s="347"/>
      <c r="W1293" s="337"/>
      <c r="X1293" s="63"/>
    </row>
    <row r="1294" spans="1:24" ht="15">
      <c r="A1294" s="28" t="s">
        <v>914</v>
      </c>
      <c r="B1294" s="63" t="s">
        <v>3386</v>
      </c>
      <c r="C1294" s="3"/>
      <c r="D1294" s="3"/>
      <c r="E1294" s="9" t="s">
        <v>279</v>
      </c>
      <c r="F1294" s="9" t="s">
        <v>279</v>
      </c>
      <c r="G1294" s="9" t="s">
        <v>279</v>
      </c>
      <c r="H1294" s="9" t="s">
        <v>279</v>
      </c>
      <c r="I1294" s="9">
        <v>0</v>
      </c>
      <c r="J1294" s="9" t="s">
        <v>279</v>
      </c>
      <c r="K1294" s="9" t="s">
        <v>279</v>
      </c>
      <c r="L1294" s="9">
        <v>943.99999999999818</v>
      </c>
      <c r="M1294" s="67"/>
      <c r="N1294" s="67">
        <f t="shared" si="38"/>
        <v>943.99999999999818</v>
      </c>
      <c r="T1294" s="63"/>
      <c r="U1294" s="63"/>
      <c r="V1294" s="360"/>
      <c r="W1294" s="337"/>
      <c r="X1294" s="63"/>
    </row>
    <row r="1295" spans="1:24" ht="15">
      <c r="A1295" s="28" t="s">
        <v>915</v>
      </c>
      <c r="B1295" s="63" t="s">
        <v>3385</v>
      </c>
      <c r="C1295" s="3"/>
      <c r="D1295" s="3"/>
      <c r="E1295" s="9" t="s">
        <v>279</v>
      </c>
      <c r="F1295" s="9" t="s">
        <v>279</v>
      </c>
      <c r="G1295" s="9" t="s">
        <v>279</v>
      </c>
      <c r="H1295" s="9" t="s">
        <v>279</v>
      </c>
      <c r="I1295" s="9">
        <v>0</v>
      </c>
      <c r="J1295" s="9" t="s">
        <v>279</v>
      </c>
      <c r="K1295" s="9" t="s">
        <v>279</v>
      </c>
      <c r="L1295" s="9">
        <v>942.40000000000055</v>
      </c>
      <c r="M1295" s="67"/>
      <c r="N1295" s="67">
        <f t="shared" si="38"/>
        <v>942.40000000000055</v>
      </c>
      <c r="T1295" s="63"/>
      <c r="U1295" s="63"/>
      <c r="V1295" s="347"/>
      <c r="W1295" s="337"/>
      <c r="X1295" s="63"/>
    </row>
    <row r="1296" spans="1:24" ht="15">
      <c r="A1296" s="28" t="s">
        <v>916</v>
      </c>
      <c r="B1296" s="277" t="s">
        <v>2030</v>
      </c>
      <c r="C1296" s="3"/>
      <c r="D1296" s="3"/>
      <c r="E1296" s="9" t="s">
        <v>279</v>
      </c>
      <c r="F1296" s="9" t="s">
        <v>279</v>
      </c>
      <c r="G1296" s="9" t="s">
        <v>279</v>
      </c>
      <c r="H1296" s="9" t="s">
        <v>279</v>
      </c>
      <c r="I1296" s="9">
        <v>0</v>
      </c>
      <c r="J1296" s="9" t="s">
        <v>279</v>
      </c>
      <c r="K1296" s="9">
        <v>143.40000000000236</v>
      </c>
      <c r="L1296" s="9">
        <v>790.20000000000073</v>
      </c>
      <c r="N1296" s="67">
        <f t="shared" si="38"/>
        <v>933.60000000000309</v>
      </c>
      <c r="T1296" s="63"/>
      <c r="U1296" s="63"/>
      <c r="V1296" s="360"/>
      <c r="W1296" s="337"/>
      <c r="X1296" s="63"/>
    </row>
    <row r="1297" spans="1:24" ht="15">
      <c r="A1297" s="28" t="s">
        <v>917</v>
      </c>
      <c r="B1297" s="63" t="s">
        <v>3394</v>
      </c>
      <c r="C1297" s="3"/>
      <c r="D1297" s="3"/>
      <c r="E1297" s="9" t="s">
        <v>279</v>
      </c>
      <c r="F1297" s="9" t="s">
        <v>279</v>
      </c>
      <c r="G1297" s="9" t="s">
        <v>279</v>
      </c>
      <c r="H1297" s="9" t="s">
        <v>279</v>
      </c>
      <c r="I1297" s="9">
        <v>0</v>
      </c>
      <c r="J1297" s="9" t="s">
        <v>279</v>
      </c>
      <c r="K1297" s="9" t="s">
        <v>279</v>
      </c>
      <c r="L1297" s="9">
        <v>933.09999999999945</v>
      </c>
      <c r="M1297" s="67"/>
      <c r="N1297" s="67">
        <f t="shared" si="38"/>
        <v>933.09999999999945</v>
      </c>
      <c r="T1297" s="277"/>
      <c r="U1297" s="63"/>
      <c r="V1297" s="347"/>
      <c r="W1297" s="337"/>
      <c r="X1297" s="63"/>
    </row>
    <row r="1298" spans="1:24" ht="15">
      <c r="A1298" s="28" t="s">
        <v>918</v>
      </c>
      <c r="B1298" s="63" t="s">
        <v>3367</v>
      </c>
      <c r="C1298" s="3"/>
      <c r="D1298" s="3"/>
      <c r="E1298" s="9" t="s">
        <v>279</v>
      </c>
      <c r="F1298" s="9" t="s">
        <v>279</v>
      </c>
      <c r="G1298" s="9" t="s">
        <v>279</v>
      </c>
      <c r="H1298" s="9" t="s">
        <v>279</v>
      </c>
      <c r="I1298" s="9">
        <v>0</v>
      </c>
      <c r="J1298" s="9" t="s">
        <v>279</v>
      </c>
      <c r="K1298" s="9" t="s">
        <v>279</v>
      </c>
      <c r="L1298" s="9">
        <v>925.00000000000091</v>
      </c>
      <c r="M1298" s="67"/>
      <c r="N1298" s="67">
        <f t="shared" si="38"/>
        <v>925.00000000000091</v>
      </c>
      <c r="T1298" s="63"/>
      <c r="U1298" s="63"/>
      <c r="V1298" s="360"/>
      <c r="W1298" s="337"/>
      <c r="X1298" s="63"/>
    </row>
    <row r="1299" spans="1:24" ht="15">
      <c r="A1299" s="28" t="s">
        <v>919</v>
      </c>
      <c r="B1299" s="63" t="s">
        <v>3370</v>
      </c>
      <c r="C1299" s="3"/>
      <c r="D1299" s="3"/>
      <c r="E1299" s="9" t="s">
        <v>279</v>
      </c>
      <c r="F1299" s="9" t="s">
        <v>279</v>
      </c>
      <c r="G1299" s="9" t="s">
        <v>279</v>
      </c>
      <c r="H1299" s="9" t="s">
        <v>279</v>
      </c>
      <c r="I1299" s="9">
        <v>0</v>
      </c>
      <c r="J1299" s="9" t="s">
        <v>279</v>
      </c>
      <c r="K1299" s="9" t="s">
        <v>279</v>
      </c>
      <c r="L1299" s="9">
        <v>909.60000000000218</v>
      </c>
      <c r="M1299" s="67"/>
      <c r="N1299" s="67">
        <f t="shared" si="38"/>
        <v>909.60000000000218</v>
      </c>
      <c r="T1299" s="277"/>
      <c r="U1299" s="63"/>
      <c r="V1299" s="348"/>
      <c r="W1299" s="337"/>
      <c r="X1299" s="63"/>
    </row>
    <row r="1300" spans="1:24" ht="15">
      <c r="A1300" s="28" t="s">
        <v>920</v>
      </c>
      <c r="B1300" s="63" t="s">
        <v>3379</v>
      </c>
      <c r="C1300" s="3"/>
      <c r="D1300" s="3"/>
      <c r="E1300" s="9" t="s">
        <v>279</v>
      </c>
      <c r="F1300" s="9" t="s">
        <v>279</v>
      </c>
      <c r="G1300" s="9" t="s">
        <v>279</v>
      </c>
      <c r="H1300" s="9" t="s">
        <v>279</v>
      </c>
      <c r="I1300" s="9">
        <v>0</v>
      </c>
      <c r="J1300" s="9" t="s">
        <v>279</v>
      </c>
      <c r="K1300" s="9" t="s">
        <v>279</v>
      </c>
      <c r="L1300" s="9">
        <v>907.19999999999982</v>
      </c>
      <c r="M1300" s="67"/>
      <c r="N1300" s="67">
        <f t="shared" si="38"/>
        <v>907.19999999999982</v>
      </c>
      <c r="T1300" s="63"/>
      <c r="U1300" s="63"/>
      <c r="V1300" s="347"/>
      <c r="W1300" s="337"/>
      <c r="X1300" s="63"/>
    </row>
    <row r="1301" spans="1:24" ht="15">
      <c r="A1301" s="28" t="s">
        <v>921</v>
      </c>
      <c r="B1301" s="63" t="s">
        <v>3398</v>
      </c>
      <c r="C1301" s="3"/>
      <c r="D1301" s="3"/>
      <c r="E1301" s="9" t="s">
        <v>279</v>
      </c>
      <c r="F1301" s="9" t="s">
        <v>279</v>
      </c>
      <c r="G1301" s="9" t="s">
        <v>279</v>
      </c>
      <c r="H1301" s="9" t="s">
        <v>279</v>
      </c>
      <c r="I1301" s="9">
        <v>0</v>
      </c>
      <c r="J1301" s="9" t="s">
        <v>279</v>
      </c>
      <c r="K1301" s="9" t="s">
        <v>279</v>
      </c>
      <c r="L1301" s="9">
        <v>906.60000000000036</v>
      </c>
      <c r="M1301" s="67"/>
      <c r="N1301" s="67">
        <f t="shared" si="38"/>
        <v>906.60000000000036</v>
      </c>
      <c r="T1301" s="63"/>
      <c r="U1301" s="63"/>
      <c r="V1301" s="360"/>
      <c r="W1301" s="337"/>
      <c r="X1301" s="63"/>
    </row>
    <row r="1302" spans="1:24" ht="15">
      <c r="A1302" s="28" t="s">
        <v>922</v>
      </c>
      <c r="B1302" s="63" t="s">
        <v>3377</v>
      </c>
      <c r="C1302" s="3"/>
      <c r="D1302" s="3"/>
      <c r="E1302" s="9" t="s">
        <v>279</v>
      </c>
      <c r="F1302" s="9" t="s">
        <v>279</v>
      </c>
      <c r="G1302" s="9" t="s">
        <v>279</v>
      </c>
      <c r="H1302" s="9" t="s">
        <v>279</v>
      </c>
      <c r="I1302" s="9">
        <v>0</v>
      </c>
      <c r="J1302" s="9" t="s">
        <v>279</v>
      </c>
      <c r="K1302" s="9" t="s">
        <v>279</v>
      </c>
      <c r="L1302" s="9">
        <v>904.99999999999727</v>
      </c>
      <c r="M1302" s="67"/>
      <c r="N1302" s="67">
        <f t="shared" si="38"/>
        <v>904.99999999999727</v>
      </c>
      <c r="T1302" s="63"/>
      <c r="U1302" s="63"/>
      <c r="V1302" s="347"/>
      <c r="W1302" s="337"/>
      <c r="X1302" s="63"/>
    </row>
    <row r="1303" spans="1:24" ht="15">
      <c r="A1303" s="28" t="s">
        <v>923</v>
      </c>
      <c r="B1303" s="63" t="s">
        <v>3397</v>
      </c>
      <c r="C1303" s="3"/>
      <c r="D1303" s="3"/>
      <c r="E1303" s="9" t="s">
        <v>279</v>
      </c>
      <c r="F1303" s="9" t="s">
        <v>279</v>
      </c>
      <c r="G1303" s="9" t="s">
        <v>279</v>
      </c>
      <c r="H1303" s="9" t="s">
        <v>279</v>
      </c>
      <c r="I1303" s="9">
        <v>0</v>
      </c>
      <c r="J1303" s="9" t="s">
        <v>279</v>
      </c>
      <c r="K1303" s="9" t="s">
        <v>279</v>
      </c>
      <c r="L1303" s="9">
        <v>902.80000000000291</v>
      </c>
      <c r="M1303" s="67"/>
      <c r="N1303" s="67">
        <f t="shared" si="38"/>
        <v>902.80000000000291</v>
      </c>
      <c r="T1303" s="63"/>
      <c r="U1303" s="63"/>
      <c r="V1303" s="348"/>
      <c r="W1303" s="337"/>
      <c r="X1303" s="63"/>
    </row>
    <row r="1304" spans="1:24" ht="15">
      <c r="A1304" s="28" t="s">
        <v>924</v>
      </c>
      <c r="B1304" s="63" t="s">
        <v>156</v>
      </c>
      <c r="E1304" s="9" t="s">
        <v>279</v>
      </c>
      <c r="F1304" s="9" t="s">
        <v>279</v>
      </c>
      <c r="G1304" s="9">
        <v>249.5</v>
      </c>
      <c r="H1304" s="9">
        <v>284.29999999999927</v>
      </c>
      <c r="I1304" s="9">
        <v>0</v>
      </c>
      <c r="J1304" s="9">
        <v>96.700000000000728</v>
      </c>
      <c r="K1304" s="9">
        <v>240.10000000000218</v>
      </c>
      <c r="L1304" s="9" t="s">
        <v>279</v>
      </c>
      <c r="N1304" s="67">
        <f t="shared" si="38"/>
        <v>870.60000000000218</v>
      </c>
      <c r="T1304" s="63"/>
      <c r="U1304" s="63"/>
      <c r="V1304" s="347"/>
      <c r="W1304" s="337"/>
      <c r="X1304" s="63"/>
    </row>
    <row r="1305" spans="1:24" ht="15">
      <c r="A1305" s="28" t="s">
        <v>925</v>
      </c>
      <c r="B1305" s="277" t="s">
        <v>4497</v>
      </c>
      <c r="C1305" s="3"/>
      <c r="D1305" s="3"/>
      <c r="E1305" s="9" t="s">
        <v>279</v>
      </c>
      <c r="F1305" s="9" t="s">
        <v>279</v>
      </c>
      <c r="G1305" s="9" t="s">
        <v>279</v>
      </c>
      <c r="H1305" s="9" t="s">
        <v>279</v>
      </c>
      <c r="I1305" s="9">
        <v>0</v>
      </c>
      <c r="J1305" s="9" t="s">
        <v>279</v>
      </c>
      <c r="K1305" s="9">
        <v>266.20000000000164</v>
      </c>
      <c r="L1305" s="9">
        <v>576.59999999999764</v>
      </c>
      <c r="N1305" s="67">
        <f t="shared" si="38"/>
        <v>842.79999999999927</v>
      </c>
      <c r="T1305" s="28"/>
      <c r="U1305" s="63"/>
      <c r="V1305" s="347"/>
      <c r="W1305" s="337"/>
      <c r="X1305" s="63"/>
    </row>
    <row r="1306" spans="1:24" ht="15">
      <c r="A1306" s="28" t="s">
        <v>926</v>
      </c>
      <c r="B1306" s="63" t="s">
        <v>3372</v>
      </c>
      <c r="C1306" s="3"/>
      <c r="D1306" s="3"/>
      <c r="E1306" s="9" t="s">
        <v>279</v>
      </c>
      <c r="F1306" s="9" t="s">
        <v>279</v>
      </c>
      <c r="G1306" s="9" t="s">
        <v>279</v>
      </c>
      <c r="H1306" s="9" t="s">
        <v>279</v>
      </c>
      <c r="I1306" s="9">
        <v>0</v>
      </c>
      <c r="J1306" s="9" t="s">
        <v>279</v>
      </c>
      <c r="K1306" s="9" t="s">
        <v>279</v>
      </c>
      <c r="L1306" s="9">
        <v>834.00000000000273</v>
      </c>
      <c r="M1306" s="67"/>
      <c r="N1306" s="67">
        <f t="shared" si="38"/>
        <v>834.00000000000273</v>
      </c>
      <c r="T1306" s="277"/>
      <c r="U1306" s="63"/>
      <c r="V1306" s="347"/>
      <c r="W1306" s="337"/>
      <c r="X1306" s="63"/>
    </row>
    <row r="1307" spans="1:24" ht="15">
      <c r="A1307" s="28" t="s">
        <v>927</v>
      </c>
      <c r="B1307" s="277" t="s">
        <v>2007</v>
      </c>
      <c r="C1307" s="3"/>
      <c r="D1307" s="3"/>
      <c r="E1307" s="9" t="s">
        <v>279</v>
      </c>
      <c r="F1307" s="9" t="s">
        <v>279</v>
      </c>
      <c r="G1307" s="9" t="s">
        <v>279</v>
      </c>
      <c r="H1307" s="9" t="s">
        <v>279</v>
      </c>
      <c r="I1307" s="9">
        <v>0</v>
      </c>
      <c r="J1307" s="9">
        <v>345.49999999999909</v>
      </c>
      <c r="K1307" s="9">
        <v>54.600000000001273</v>
      </c>
      <c r="L1307" s="9">
        <v>430.19999999999982</v>
      </c>
      <c r="N1307" s="67">
        <f t="shared" si="38"/>
        <v>830.30000000000018</v>
      </c>
      <c r="T1307" s="225"/>
      <c r="U1307" s="63"/>
      <c r="V1307" s="347"/>
      <c r="W1307" s="337"/>
      <c r="X1307" s="63"/>
    </row>
    <row r="1308" spans="1:24" ht="15">
      <c r="A1308" s="28" t="s">
        <v>928</v>
      </c>
      <c r="B1308" s="63" t="s">
        <v>3369</v>
      </c>
      <c r="C1308" s="3"/>
      <c r="D1308" s="3"/>
      <c r="E1308" s="9" t="s">
        <v>279</v>
      </c>
      <c r="F1308" s="9" t="s">
        <v>279</v>
      </c>
      <c r="G1308" s="9" t="s">
        <v>279</v>
      </c>
      <c r="H1308" s="9" t="s">
        <v>279</v>
      </c>
      <c r="I1308" s="9">
        <v>0</v>
      </c>
      <c r="J1308" s="9" t="s">
        <v>279</v>
      </c>
      <c r="K1308" s="9" t="s">
        <v>279</v>
      </c>
      <c r="L1308" s="9">
        <v>799.10000000000127</v>
      </c>
      <c r="M1308" s="67"/>
      <c r="N1308" s="67">
        <f t="shared" si="38"/>
        <v>799.10000000000127</v>
      </c>
      <c r="T1308" s="277"/>
      <c r="U1308" s="63"/>
      <c r="V1308" s="347"/>
      <c r="W1308" s="337"/>
      <c r="X1308" s="63"/>
    </row>
    <row r="1309" spans="1:24" ht="15">
      <c r="A1309" s="28" t="s">
        <v>929</v>
      </c>
      <c r="B1309" s="63" t="s">
        <v>180</v>
      </c>
      <c r="C1309" s="3"/>
      <c r="D1309" s="3"/>
      <c r="E1309" s="9" t="s">
        <v>279</v>
      </c>
      <c r="F1309" s="9" t="s">
        <v>279</v>
      </c>
      <c r="G1309" s="9" t="s">
        <v>279</v>
      </c>
      <c r="H1309" s="9" t="s">
        <v>279</v>
      </c>
      <c r="I1309" s="9">
        <v>0</v>
      </c>
      <c r="J1309" s="9" t="s">
        <v>279</v>
      </c>
      <c r="K1309" s="9" t="s">
        <v>279</v>
      </c>
      <c r="L1309" s="9">
        <v>779.50000000000182</v>
      </c>
      <c r="M1309" s="67"/>
      <c r="N1309" s="67">
        <f t="shared" si="38"/>
        <v>779.50000000000182</v>
      </c>
      <c r="T1309" s="63"/>
      <c r="U1309" s="63"/>
      <c r="V1309" s="360"/>
      <c r="W1309" s="337"/>
      <c r="X1309" s="63"/>
    </row>
    <row r="1310" spans="1:24" ht="15">
      <c r="A1310" s="28" t="s">
        <v>930</v>
      </c>
      <c r="B1310" s="63" t="s">
        <v>3375</v>
      </c>
      <c r="C1310" s="3"/>
      <c r="D1310" s="3"/>
      <c r="E1310" s="9" t="s">
        <v>279</v>
      </c>
      <c r="F1310" s="9" t="s">
        <v>279</v>
      </c>
      <c r="G1310" s="9" t="s">
        <v>279</v>
      </c>
      <c r="H1310" s="9" t="s">
        <v>279</v>
      </c>
      <c r="I1310" s="9">
        <v>0</v>
      </c>
      <c r="J1310" s="9" t="s">
        <v>279</v>
      </c>
      <c r="K1310" s="9" t="s">
        <v>279</v>
      </c>
      <c r="L1310" s="9">
        <v>778.49999999999818</v>
      </c>
      <c r="M1310" s="67"/>
      <c r="N1310" s="67">
        <f t="shared" si="38"/>
        <v>778.49999999999818</v>
      </c>
      <c r="T1310" s="63"/>
      <c r="U1310" s="63"/>
      <c r="V1310" s="360"/>
      <c r="W1310" s="337"/>
      <c r="X1310" s="63"/>
    </row>
    <row r="1311" spans="1:24" ht="15">
      <c r="A1311" s="28" t="s">
        <v>931</v>
      </c>
      <c r="B1311" s="63" t="s">
        <v>3382</v>
      </c>
      <c r="C1311" s="3"/>
      <c r="D1311" s="3"/>
      <c r="E1311" s="9" t="s">
        <v>279</v>
      </c>
      <c r="F1311" s="9" t="s">
        <v>279</v>
      </c>
      <c r="G1311" s="9" t="s">
        <v>279</v>
      </c>
      <c r="H1311" s="9" t="s">
        <v>279</v>
      </c>
      <c r="I1311" s="9">
        <v>0</v>
      </c>
      <c r="J1311" s="9" t="s">
        <v>279</v>
      </c>
      <c r="K1311" s="9" t="s">
        <v>279</v>
      </c>
      <c r="L1311" s="9">
        <v>772.90000000000055</v>
      </c>
      <c r="M1311" s="67"/>
      <c r="N1311" s="67">
        <f t="shared" si="38"/>
        <v>772.90000000000055</v>
      </c>
      <c r="T1311" s="225"/>
      <c r="U1311" s="63"/>
      <c r="V1311" s="347"/>
      <c r="W1311" s="337"/>
      <c r="X1311" s="63"/>
    </row>
    <row r="1312" spans="1:24" ht="15">
      <c r="A1312" s="28" t="s">
        <v>932</v>
      </c>
      <c r="B1312" s="63" t="s">
        <v>3374</v>
      </c>
      <c r="C1312" s="3"/>
      <c r="D1312" s="3"/>
      <c r="E1312" s="9" t="s">
        <v>279</v>
      </c>
      <c r="F1312" s="9" t="s">
        <v>279</v>
      </c>
      <c r="G1312" s="9" t="s">
        <v>279</v>
      </c>
      <c r="H1312" s="9" t="s">
        <v>279</v>
      </c>
      <c r="I1312" s="9">
        <v>0</v>
      </c>
      <c r="J1312" s="9" t="s">
        <v>279</v>
      </c>
      <c r="K1312" s="9" t="s">
        <v>279</v>
      </c>
      <c r="L1312" s="9">
        <v>756.40000000000055</v>
      </c>
      <c r="M1312" s="67"/>
      <c r="N1312" s="67">
        <f t="shared" ref="N1312:N1343" si="39">SUM(E1312:L1312)</f>
        <v>756.40000000000055</v>
      </c>
      <c r="T1312" s="28"/>
      <c r="U1312" s="63"/>
      <c r="V1312" s="347"/>
      <c r="W1312" s="337"/>
      <c r="X1312" s="63"/>
    </row>
    <row r="1313" spans="1:24" ht="15">
      <c r="A1313" s="28" t="s">
        <v>933</v>
      </c>
      <c r="B1313" s="277" t="s">
        <v>2050</v>
      </c>
      <c r="C1313" s="3"/>
      <c r="D1313" s="3"/>
      <c r="E1313" s="9" t="s">
        <v>279</v>
      </c>
      <c r="F1313" s="9" t="s">
        <v>279</v>
      </c>
      <c r="G1313" s="9" t="s">
        <v>279</v>
      </c>
      <c r="H1313" s="9" t="s">
        <v>279</v>
      </c>
      <c r="I1313" s="9">
        <v>0</v>
      </c>
      <c r="J1313" s="9" t="s">
        <v>279</v>
      </c>
      <c r="K1313" s="9">
        <v>478.39999999999873</v>
      </c>
      <c r="L1313" s="9">
        <v>241.30000000000018</v>
      </c>
      <c r="N1313" s="67">
        <f t="shared" si="39"/>
        <v>719.69999999999891</v>
      </c>
      <c r="T1313" s="63"/>
      <c r="U1313" s="63"/>
      <c r="V1313" s="347"/>
      <c r="W1313" s="337"/>
      <c r="X1313" s="63"/>
    </row>
    <row r="1314" spans="1:24" ht="15">
      <c r="A1314" s="28" t="s">
        <v>934</v>
      </c>
      <c r="B1314" s="63" t="s">
        <v>3380</v>
      </c>
      <c r="C1314" s="3"/>
      <c r="D1314" s="3"/>
      <c r="E1314" s="9" t="s">
        <v>279</v>
      </c>
      <c r="F1314" s="9" t="s">
        <v>279</v>
      </c>
      <c r="G1314" s="9" t="s">
        <v>279</v>
      </c>
      <c r="H1314" s="9" t="s">
        <v>279</v>
      </c>
      <c r="I1314" s="9">
        <v>0</v>
      </c>
      <c r="J1314" s="9" t="s">
        <v>279</v>
      </c>
      <c r="K1314" s="9" t="s">
        <v>279</v>
      </c>
      <c r="L1314" s="9">
        <v>717.5</v>
      </c>
      <c r="M1314" s="67"/>
      <c r="N1314" s="67">
        <f t="shared" si="39"/>
        <v>717.5</v>
      </c>
      <c r="T1314" s="277"/>
      <c r="U1314" s="63"/>
      <c r="V1314" s="348"/>
      <c r="W1314" s="337"/>
      <c r="X1314" s="63"/>
    </row>
    <row r="1315" spans="1:24" ht="15">
      <c r="A1315" s="28" t="s">
        <v>935</v>
      </c>
      <c r="B1315" s="63" t="s">
        <v>3395</v>
      </c>
      <c r="C1315" s="3"/>
      <c r="D1315" s="3"/>
      <c r="E1315" s="9" t="s">
        <v>279</v>
      </c>
      <c r="F1315" s="9" t="s">
        <v>279</v>
      </c>
      <c r="G1315" s="9" t="s">
        <v>279</v>
      </c>
      <c r="H1315" s="9" t="s">
        <v>279</v>
      </c>
      <c r="I1315" s="9">
        <v>0</v>
      </c>
      <c r="J1315" s="9" t="s">
        <v>279</v>
      </c>
      <c r="K1315" s="9" t="s">
        <v>279</v>
      </c>
      <c r="L1315" s="9">
        <v>684.89999999999964</v>
      </c>
      <c r="M1315" s="67"/>
      <c r="N1315" s="67">
        <f t="shared" si="39"/>
        <v>684.89999999999964</v>
      </c>
      <c r="T1315" s="277"/>
      <c r="U1315" s="63"/>
      <c r="V1315" s="347"/>
      <c r="W1315" s="337"/>
      <c r="X1315" s="63"/>
    </row>
    <row r="1316" spans="1:24" ht="15">
      <c r="A1316" s="28" t="s">
        <v>2501</v>
      </c>
      <c r="B1316" s="63" t="s">
        <v>164</v>
      </c>
      <c r="E1316" s="9" t="s">
        <v>279</v>
      </c>
      <c r="F1316" s="9" t="s">
        <v>279</v>
      </c>
      <c r="G1316" s="217">
        <v>658.8</v>
      </c>
      <c r="H1316" s="9" t="s">
        <v>279</v>
      </c>
      <c r="I1316" s="9">
        <v>0</v>
      </c>
      <c r="J1316" s="9" t="s">
        <v>279</v>
      </c>
      <c r="K1316" s="9" t="s">
        <v>279</v>
      </c>
      <c r="L1316" s="9" t="s">
        <v>279</v>
      </c>
      <c r="N1316" s="67">
        <f t="shared" si="39"/>
        <v>658.8</v>
      </c>
      <c r="P1316" t="s">
        <v>294</v>
      </c>
    </row>
    <row r="1317" spans="1:24" ht="15">
      <c r="A1317" s="28" t="s">
        <v>3315</v>
      </c>
      <c r="B1317" s="277" t="s">
        <v>2029</v>
      </c>
      <c r="C1317" s="3"/>
      <c r="D1317" s="3"/>
      <c r="E1317" s="9" t="s">
        <v>279</v>
      </c>
      <c r="F1317" s="9" t="s">
        <v>279</v>
      </c>
      <c r="G1317" s="9" t="s">
        <v>279</v>
      </c>
      <c r="H1317" s="9" t="s">
        <v>279</v>
      </c>
      <c r="I1317" s="9">
        <v>0</v>
      </c>
      <c r="J1317" s="9" t="s">
        <v>279</v>
      </c>
      <c r="K1317" s="9">
        <v>647.49999999999909</v>
      </c>
      <c r="L1317" s="9" t="s">
        <v>279</v>
      </c>
      <c r="N1317" s="67">
        <f t="shared" si="39"/>
        <v>647.49999999999909</v>
      </c>
    </row>
    <row r="1318" spans="1:24" ht="15">
      <c r="A1318" s="28" t="s">
        <v>3316</v>
      </c>
      <c r="B1318" s="277" t="s">
        <v>3365</v>
      </c>
      <c r="C1318" s="3"/>
      <c r="D1318" s="3"/>
      <c r="E1318" s="9" t="s">
        <v>279</v>
      </c>
      <c r="F1318" s="9" t="s">
        <v>279</v>
      </c>
      <c r="G1318" s="9" t="s">
        <v>279</v>
      </c>
      <c r="H1318" s="9" t="s">
        <v>279</v>
      </c>
      <c r="I1318" s="9">
        <v>0</v>
      </c>
      <c r="J1318" s="9" t="s">
        <v>279</v>
      </c>
      <c r="K1318" s="9" t="s">
        <v>279</v>
      </c>
      <c r="L1318" s="9">
        <v>645.70000000000346</v>
      </c>
      <c r="M1318" s="67"/>
      <c r="N1318" s="67">
        <f t="shared" si="39"/>
        <v>645.70000000000346</v>
      </c>
    </row>
    <row r="1319" spans="1:24" ht="15">
      <c r="A1319" s="28" t="s">
        <v>3317</v>
      </c>
      <c r="B1319" s="63" t="s">
        <v>3383</v>
      </c>
      <c r="C1319" s="3"/>
      <c r="D1319" s="3"/>
      <c r="E1319" s="9" t="s">
        <v>279</v>
      </c>
      <c r="F1319" s="9" t="s">
        <v>279</v>
      </c>
      <c r="G1319" s="9" t="s">
        <v>279</v>
      </c>
      <c r="H1319" s="9" t="s">
        <v>279</v>
      </c>
      <c r="I1319" s="9">
        <v>0</v>
      </c>
      <c r="J1319" s="9" t="s">
        <v>279</v>
      </c>
      <c r="K1319" s="9" t="s">
        <v>279</v>
      </c>
      <c r="L1319" s="9">
        <v>611.29999999999927</v>
      </c>
      <c r="M1319" s="67"/>
      <c r="N1319" s="67">
        <f t="shared" si="39"/>
        <v>611.29999999999927</v>
      </c>
    </row>
    <row r="1320" spans="1:24" ht="15">
      <c r="A1320" s="28" t="s">
        <v>3318</v>
      </c>
      <c r="B1320" s="63" t="s">
        <v>178</v>
      </c>
      <c r="E1320" s="9">
        <v>481.5</v>
      </c>
      <c r="F1320" s="9">
        <v>124.6</v>
      </c>
      <c r="G1320" s="9" t="s">
        <v>279</v>
      </c>
      <c r="H1320" s="9" t="s">
        <v>279</v>
      </c>
      <c r="I1320" s="9">
        <v>0</v>
      </c>
      <c r="J1320" s="9" t="s">
        <v>279</v>
      </c>
      <c r="K1320" s="9" t="s">
        <v>279</v>
      </c>
      <c r="L1320" s="9" t="s">
        <v>279</v>
      </c>
      <c r="N1320" s="67">
        <f t="shared" si="39"/>
        <v>606.1</v>
      </c>
    </row>
    <row r="1321" spans="1:24" ht="15">
      <c r="A1321" s="28" t="s">
        <v>3319</v>
      </c>
      <c r="B1321" s="277" t="s">
        <v>2009</v>
      </c>
      <c r="C1321" s="3"/>
      <c r="D1321" s="3"/>
      <c r="E1321" s="9" t="s">
        <v>279</v>
      </c>
      <c r="F1321" s="9" t="s">
        <v>279</v>
      </c>
      <c r="G1321" s="9" t="s">
        <v>279</v>
      </c>
      <c r="H1321" s="9" t="s">
        <v>279</v>
      </c>
      <c r="I1321" s="9">
        <v>0</v>
      </c>
      <c r="J1321" s="9">
        <v>222.90000000000146</v>
      </c>
      <c r="K1321" s="9">
        <v>353.19999999999982</v>
      </c>
      <c r="L1321" s="9" t="s">
        <v>279</v>
      </c>
      <c r="N1321" s="67">
        <f t="shared" si="39"/>
        <v>576.10000000000127</v>
      </c>
    </row>
    <row r="1322" spans="1:24" ht="15">
      <c r="A1322" s="28" t="s">
        <v>3320</v>
      </c>
      <c r="B1322" s="277" t="s">
        <v>2024</v>
      </c>
      <c r="C1322" s="3"/>
      <c r="D1322" s="3"/>
      <c r="E1322" s="9" t="s">
        <v>279</v>
      </c>
      <c r="F1322" s="9" t="s">
        <v>279</v>
      </c>
      <c r="G1322" s="9" t="s">
        <v>279</v>
      </c>
      <c r="H1322" s="9" t="s">
        <v>279</v>
      </c>
      <c r="I1322" s="9">
        <v>0</v>
      </c>
      <c r="J1322" s="9" t="s">
        <v>279</v>
      </c>
      <c r="K1322" s="9">
        <v>466.99999999999727</v>
      </c>
      <c r="L1322" s="9">
        <v>100.39999999999782</v>
      </c>
      <c r="N1322" s="67">
        <f t="shared" si="39"/>
        <v>567.39999999999509</v>
      </c>
    </row>
    <row r="1323" spans="1:24" ht="15">
      <c r="A1323" s="28" t="s">
        <v>3321</v>
      </c>
      <c r="B1323" s="63" t="s">
        <v>3368</v>
      </c>
      <c r="C1323" s="3"/>
      <c r="D1323" s="3"/>
      <c r="E1323" s="9" t="s">
        <v>279</v>
      </c>
      <c r="F1323" s="9" t="s">
        <v>279</v>
      </c>
      <c r="G1323" s="9" t="s">
        <v>279</v>
      </c>
      <c r="H1323" s="9" t="s">
        <v>279</v>
      </c>
      <c r="I1323" s="9">
        <v>0</v>
      </c>
      <c r="J1323" s="9" t="s">
        <v>279</v>
      </c>
      <c r="K1323" s="9" t="s">
        <v>279</v>
      </c>
      <c r="L1323" s="9">
        <v>562.69999999999982</v>
      </c>
      <c r="M1323" s="67"/>
      <c r="N1323" s="67">
        <f t="shared" si="39"/>
        <v>562.69999999999982</v>
      </c>
    </row>
    <row r="1324" spans="1:24" ht="15">
      <c r="A1324" s="28" t="s">
        <v>3322</v>
      </c>
      <c r="B1324" s="63" t="s">
        <v>784</v>
      </c>
      <c r="E1324" s="9" t="s">
        <v>279</v>
      </c>
      <c r="F1324" s="9" t="s">
        <v>279</v>
      </c>
      <c r="G1324" s="9" t="s">
        <v>279</v>
      </c>
      <c r="H1324" s="9">
        <v>553.400000000001</v>
      </c>
      <c r="I1324" s="9">
        <v>0</v>
      </c>
      <c r="J1324" s="9" t="s">
        <v>279</v>
      </c>
      <c r="K1324" s="9" t="s">
        <v>279</v>
      </c>
      <c r="L1324" s="9" t="s">
        <v>279</v>
      </c>
      <c r="N1324" s="67">
        <f t="shared" si="39"/>
        <v>553.400000000001</v>
      </c>
    </row>
    <row r="1325" spans="1:24" ht="15">
      <c r="A1325" s="28" t="s">
        <v>3323</v>
      </c>
      <c r="B1325" s="63" t="s">
        <v>3378</v>
      </c>
      <c r="C1325" s="3"/>
      <c r="D1325" s="3"/>
      <c r="E1325" s="9" t="s">
        <v>279</v>
      </c>
      <c r="F1325" s="9" t="s">
        <v>279</v>
      </c>
      <c r="G1325" s="9" t="s">
        <v>279</v>
      </c>
      <c r="H1325" s="9" t="s">
        <v>279</v>
      </c>
      <c r="I1325" s="9">
        <v>0</v>
      </c>
      <c r="J1325" s="9" t="s">
        <v>279</v>
      </c>
      <c r="K1325" s="9" t="s">
        <v>279</v>
      </c>
      <c r="L1325" s="9">
        <v>484.49999999999818</v>
      </c>
      <c r="M1325" s="67"/>
      <c r="N1325" s="67">
        <f t="shared" si="39"/>
        <v>484.49999999999818</v>
      </c>
    </row>
    <row r="1326" spans="1:24" ht="15">
      <c r="A1326" s="28" t="s">
        <v>3324</v>
      </c>
      <c r="B1326" s="229" t="s">
        <v>1645</v>
      </c>
      <c r="C1326" s="3"/>
      <c r="D1326" s="3"/>
      <c r="E1326" s="9" t="s">
        <v>279</v>
      </c>
      <c r="F1326" s="9" t="s">
        <v>279</v>
      </c>
      <c r="G1326" s="9" t="s">
        <v>279</v>
      </c>
      <c r="H1326" s="9" t="s">
        <v>279</v>
      </c>
      <c r="I1326" s="9">
        <v>0</v>
      </c>
      <c r="J1326" s="9">
        <v>430.50000000000091</v>
      </c>
      <c r="K1326" s="9" t="s">
        <v>279</v>
      </c>
      <c r="L1326" s="9" t="s">
        <v>279</v>
      </c>
      <c r="N1326" s="67">
        <f t="shared" si="39"/>
        <v>430.50000000000091</v>
      </c>
    </row>
    <row r="1327" spans="1:24" ht="15">
      <c r="A1327" s="28" t="s">
        <v>3325</v>
      </c>
      <c r="B1327" s="63" t="s">
        <v>744</v>
      </c>
      <c r="E1327" s="9" t="s">
        <v>279</v>
      </c>
      <c r="F1327" s="9" t="s">
        <v>279</v>
      </c>
      <c r="G1327" s="9" t="s">
        <v>279</v>
      </c>
      <c r="H1327" s="9">
        <v>428.89999999999782</v>
      </c>
      <c r="I1327" s="9">
        <v>0</v>
      </c>
      <c r="J1327" s="9" t="s">
        <v>279</v>
      </c>
      <c r="K1327" s="9" t="s">
        <v>279</v>
      </c>
      <c r="L1327" s="9" t="s">
        <v>279</v>
      </c>
      <c r="N1327" s="67">
        <f t="shared" si="39"/>
        <v>428.89999999999782</v>
      </c>
    </row>
    <row r="1328" spans="1:24" ht="15">
      <c r="A1328" s="28" t="s">
        <v>3326</v>
      </c>
      <c r="B1328" s="277" t="s">
        <v>2028</v>
      </c>
      <c r="C1328" s="3"/>
      <c r="D1328" s="3"/>
      <c r="E1328" s="9" t="s">
        <v>279</v>
      </c>
      <c r="F1328" s="9" t="s">
        <v>279</v>
      </c>
      <c r="G1328" s="9" t="s">
        <v>279</v>
      </c>
      <c r="H1328" s="9" t="s">
        <v>279</v>
      </c>
      <c r="I1328" s="9">
        <v>0</v>
      </c>
      <c r="J1328" s="9" t="s">
        <v>279</v>
      </c>
      <c r="K1328" s="9">
        <v>402.00000000000091</v>
      </c>
      <c r="L1328" s="9" t="s">
        <v>279</v>
      </c>
      <c r="N1328" s="67">
        <f t="shared" si="39"/>
        <v>402.00000000000091</v>
      </c>
    </row>
    <row r="1329" spans="1:14" ht="15">
      <c r="A1329" s="28" t="s">
        <v>3327</v>
      </c>
      <c r="B1329" s="63" t="s">
        <v>3381</v>
      </c>
      <c r="C1329" s="3"/>
      <c r="D1329" s="3"/>
      <c r="E1329" s="9" t="s">
        <v>279</v>
      </c>
      <c r="F1329" s="9" t="s">
        <v>279</v>
      </c>
      <c r="G1329" s="9" t="s">
        <v>279</v>
      </c>
      <c r="H1329" s="9" t="s">
        <v>279</v>
      </c>
      <c r="I1329" s="9">
        <v>0</v>
      </c>
      <c r="J1329" s="9" t="s">
        <v>279</v>
      </c>
      <c r="K1329" s="9" t="s">
        <v>279</v>
      </c>
      <c r="L1329" s="9">
        <v>394.30000000000109</v>
      </c>
      <c r="M1329" s="67"/>
      <c r="N1329" s="67">
        <f t="shared" si="39"/>
        <v>394.30000000000109</v>
      </c>
    </row>
    <row r="1330" spans="1:14" ht="15">
      <c r="A1330" s="28" t="s">
        <v>3328</v>
      </c>
      <c r="B1330" s="63" t="s">
        <v>3376</v>
      </c>
      <c r="C1330" s="3"/>
      <c r="D1330" s="3"/>
      <c r="E1330" s="9" t="s">
        <v>279</v>
      </c>
      <c r="F1330" s="9" t="s">
        <v>279</v>
      </c>
      <c r="G1330" s="9" t="s">
        <v>279</v>
      </c>
      <c r="H1330" s="9" t="s">
        <v>279</v>
      </c>
      <c r="I1330" s="9">
        <v>0</v>
      </c>
      <c r="J1330" s="9" t="s">
        <v>279</v>
      </c>
      <c r="K1330" s="9" t="s">
        <v>279</v>
      </c>
      <c r="L1330" s="9">
        <v>379.600000000004</v>
      </c>
      <c r="M1330" s="67"/>
      <c r="N1330" s="67">
        <f t="shared" si="39"/>
        <v>379.600000000004</v>
      </c>
    </row>
    <row r="1331" spans="1:14" ht="15">
      <c r="A1331" s="28" t="s">
        <v>3329</v>
      </c>
      <c r="B1331" s="63" t="s">
        <v>3373</v>
      </c>
      <c r="C1331" s="3"/>
      <c r="D1331" s="3"/>
      <c r="E1331" s="9" t="s">
        <v>279</v>
      </c>
      <c r="F1331" s="9" t="s">
        <v>279</v>
      </c>
      <c r="G1331" s="9" t="s">
        <v>279</v>
      </c>
      <c r="H1331" s="9" t="s">
        <v>279</v>
      </c>
      <c r="I1331" s="9">
        <v>0</v>
      </c>
      <c r="J1331" s="9" t="s">
        <v>279</v>
      </c>
      <c r="K1331" s="9" t="s">
        <v>279</v>
      </c>
      <c r="L1331" s="9">
        <v>376.30000000000109</v>
      </c>
      <c r="M1331" s="67"/>
      <c r="N1331" s="67">
        <f t="shared" si="39"/>
        <v>376.30000000000109</v>
      </c>
    </row>
    <row r="1332" spans="1:14" ht="15">
      <c r="A1332" s="28" t="s">
        <v>3330</v>
      </c>
      <c r="B1332" s="63" t="s">
        <v>179</v>
      </c>
      <c r="E1332" s="9">
        <v>372.7</v>
      </c>
      <c r="F1332" s="9" t="s">
        <v>279</v>
      </c>
      <c r="G1332" s="9" t="s">
        <v>279</v>
      </c>
      <c r="H1332" s="9" t="s">
        <v>279</v>
      </c>
      <c r="I1332" s="9">
        <v>0</v>
      </c>
      <c r="J1332" s="9" t="s">
        <v>279</v>
      </c>
      <c r="K1332" s="9" t="s">
        <v>279</v>
      </c>
      <c r="L1332" s="9" t="s">
        <v>279</v>
      </c>
      <c r="N1332" s="67">
        <f t="shared" si="39"/>
        <v>372.7</v>
      </c>
    </row>
    <row r="1333" spans="1:14" ht="15">
      <c r="A1333" s="28" t="s">
        <v>3331</v>
      </c>
      <c r="B1333" s="277" t="s">
        <v>2004</v>
      </c>
      <c r="C1333" s="3"/>
      <c r="D1333" s="3"/>
      <c r="E1333" s="9" t="s">
        <v>279</v>
      </c>
      <c r="F1333" s="9" t="s">
        <v>279</v>
      </c>
      <c r="G1333" s="9" t="s">
        <v>279</v>
      </c>
      <c r="H1333" s="9" t="s">
        <v>279</v>
      </c>
      <c r="I1333" s="9">
        <v>0</v>
      </c>
      <c r="J1333" s="9">
        <v>368.00000000000091</v>
      </c>
      <c r="K1333" s="9" t="s">
        <v>279</v>
      </c>
      <c r="L1333" s="9" t="s">
        <v>279</v>
      </c>
      <c r="N1333" s="67">
        <f t="shared" si="39"/>
        <v>368.00000000000091</v>
      </c>
    </row>
    <row r="1334" spans="1:14" ht="15">
      <c r="A1334" s="28" t="s">
        <v>3332</v>
      </c>
      <c r="B1334" s="63" t="s">
        <v>3399</v>
      </c>
      <c r="C1334" s="3"/>
      <c r="D1334" s="3"/>
      <c r="E1334" s="9" t="s">
        <v>279</v>
      </c>
      <c r="F1334" s="9" t="s">
        <v>279</v>
      </c>
      <c r="G1334" s="9" t="s">
        <v>279</v>
      </c>
      <c r="H1334" s="9" t="s">
        <v>279</v>
      </c>
      <c r="I1334" s="9">
        <v>0</v>
      </c>
      <c r="J1334" s="9" t="s">
        <v>279</v>
      </c>
      <c r="K1334" s="9" t="s">
        <v>279</v>
      </c>
      <c r="L1334" s="9">
        <v>353.09999999999945</v>
      </c>
      <c r="M1334" s="67"/>
      <c r="N1334" s="67">
        <f t="shared" si="39"/>
        <v>353.09999999999945</v>
      </c>
    </row>
    <row r="1335" spans="1:14" ht="15">
      <c r="A1335" s="28" t="s">
        <v>3333</v>
      </c>
      <c r="B1335" s="63" t="s">
        <v>769</v>
      </c>
      <c r="E1335" s="9" t="s">
        <v>279</v>
      </c>
      <c r="F1335" s="9" t="s">
        <v>279</v>
      </c>
      <c r="G1335" s="9" t="s">
        <v>279</v>
      </c>
      <c r="H1335" s="9">
        <v>322.80000000000018</v>
      </c>
      <c r="I1335" s="9">
        <v>0</v>
      </c>
      <c r="J1335" s="9" t="s">
        <v>279</v>
      </c>
      <c r="K1335" s="9" t="s">
        <v>279</v>
      </c>
      <c r="L1335" s="9" t="s">
        <v>279</v>
      </c>
      <c r="N1335" s="67">
        <f t="shared" si="39"/>
        <v>322.80000000000018</v>
      </c>
    </row>
    <row r="1336" spans="1:14" ht="15">
      <c r="A1336" s="28" t="s">
        <v>3334</v>
      </c>
      <c r="B1336" s="63" t="s">
        <v>774</v>
      </c>
      <c r="E1336" s="9" t="s">
        <v>279</v>
      </c>
      <c r="F1336" s="9" t="s">
        <v>279</v>
      </c>
      <c r="G1336" s="9" t="s">
        <v>279</v>
      </c>
      <c r="H1336" s="9">
        <v>321.19999999999891</v>
      </c>
      <c r="I1336" s="9">
        <v>0</v>
      </c>
      <c r="J1336" s="9" t="s">
        <v>279</v>
      </c>
      <c r="K1336" s="9" t="s">
        <v>279</v>
      </c>
      <c r="L1336" s="9" t="s">
        <v>279</v>
      </c>
      <c r="N1336" s="67">
        <f t="shared" si="39"/>
        <v>321.19999999999891</v>
      </c>
    </row>
    <row r="1337" spans="1:14" ht="15">
      <c r="A1337" s="28" t="s">
        <v>3335</v>
      </c>
      <c r="B1337" s="277" t="s">
        <v>3366</v>
      </c>
      <c r="C1337" s="3"/>
      <c r="D1337" s="3"/>
      <c r="E1337" s="9" t="s">
        <v>279</v>
      </c>
      <c r="F1337" s="9" t="s">
        <v>279</v>
      </c>
      <c r="G1337" s="9" t="s">
        <v>279</v>
      </c>
      <c r="H1337" s="9" t="s">
        <v>279</v>
      </c>
      <c r="I1337" s="9">
        <v>0</v>
      </c>
      <c r="J1337" s="9" t="s">
        <v>279</v>
      </c>
      <c r="K1337" s="9" t="s">
        <v>279</v>
      </c>
      <c r="L1337" s="9">
        <v>15.199999999998909</v>
      </c>
      <c r="M1337" s="67"/>
      <c r="N1337" s="67">
        <f t="shared" si="39"/>
        <v>15.199999999998909</v>
      </c>
    </row>
    <row r="1338" spans="1:14" ht="15">
      <c r="A1338" s="28" t="s">
        <v>3336</v>
      </c>
      <c r="B1338" s="225" t="s">
        <v>1641</v>
      </c>
      <c r="C1338" s="3"/>
      <c r="D1338" s="3"/>
      <c r="E1338" s="9" t="s">
        <v>279</v>
      </c>
      <c r="F1338" s="9" t="s">
        <v>279</v>
      </c>
      <c r="G1338" s="9" t="s">
        <v>279</v>
      </c>
      <c r="H1338" s="9" t="s">
        <v>279</v>
      </c>
      <c r="I1338" s="9">
        <v>0</v>
      </c>
      <c r="J1338" s="9" t="s">
        <v>279</v>
      </c>
      <c r="K1338" s="9" t="s">
        <v>279</v>
      </c>
      <c r="L1338" s="9" t="s">
        <v>279</v>
      </c>
      <c r="N1338" s="67">
        <f t="shared" si="39"/>
        <v>0</v>
      </c>
    </row>
    <row r="1339" spans="1:14" ht="15">
      <c r="A1339" s="28" t="s">
        <v>3337</v>
      </c>
      <c r="B1339" s="229" t="s">
        <v>1651</v>
      </c>
      <c r="C1339" s="3"/>
      <c r="D1339" s="3"/>
      <c r="E1339" s="9" t="s">
        <v>279</v>
      </c>
      <c r="F1339" s="9" t="s">
        <v>279</v>
      </c>
      <c r="G1339" s="9" t="s">
        <v>279</v>
      </c>
      <c r="H1339" s="9" t="s">
        <v>279</v>
      </c>
      <c r="I1339" s="9">
        <v>0</v>
      </c>
      <c r="J1339" s="9" t="s">
        <v>279</v>
      </c>
      <c r="K1339" s="9" t="s">
        <v>279</v>
      </c>
      <c r="L1339" s="9" t="s">
        <v>279</v>
      </c>
      <c r="N1339" s="67">
        <f t="shared" si="39"/>
        <v>0</v>
      </c>
    </row>
    <row r="1340" spans="1:14" ht="15">
      <c r="A1340" s="28" t="s">
        <v>3338</v>
      </c>
      <c r="B1340" s="229" t="s">
        <v>1650</v>
      </c>
      <c r="C1340" s="3"/>
      <c r="D1340" s="3"/>
      <c r="E1340" s="9" t="s">
        <v>279</v>
      </c>
      <c r="F1340" s="9" t="s">
        <v>279</v>
      </c>
      <c r="G1340" s="9" t="s">
        <v>279</v>
      </c>
      <c r="H1340" s="9" t="s">
        <v>279</v>
      </c>
      <c r="I1340" s="9">
        <v>0</v>
      </c>
      <c r="J1340" s="9" t="s">
        <v>279</v>
      </c>
      <c r="K1340" s="9" t="s">
        <v>279</v>
      </c>
      <c r="L1340" s="9" t="s">
        <v>279</v>
      </c>
      <c r="N1340" s="67">
        <f t="shared" si="39"/>
        <v>0</v>
      </c>
    </row>
    <row r="1341" spans="1:14" ht="15">
      <c r="A1341" s="28" t="s">
        <v>4129</v>
      </c>
      <c r="B1341" s="229" t="s">
        <v>1648</v>
      </c>
      <c r="C1341" s="3"/>
      <c r="D1341" s="3"/>
      <c r="E1341" s="9" t="s">
        <v>279</v>
      </c>
      <c r="F1341" s="9" t="s">
        <v>279</v>
      </c>
      <c r="G1341" s="9" t="s">
        <v>279</v>
      </c>
      <c r="H1341" s="9" t="s">
        <v>279</v>
      </c>
      <c r="I1341" s="9">
        <v>0</v>
      </c>
      <c r="J1341" s="9" t="s">
        <v>279</v>
      </c>
      <c r="K1341" s="9" t="s">
        <v>279</v>
      </c>
      <c r="L1341" s="9" t="s">
        <v>279</v>
      </c>
      <c r="N1341" s="67">
        <f t="shared" si="39"/>
        <v>0</v>
      </c>
    </row>
    <row r="1342" spans="1:14" ht="15">
      <c r="A1342" s="28" t="s">
        <v>4130</v>
      </c>
      <c r="B1342" s="229" t="s">
        <v>1676</v>
      </c>
      <c r="C1342" s="3"/>
      <c r="D1342" s="3"/>
      <c r="E1342" s="9" t="s">
        <v>279</v>
      </c>
      <c r="F1342" s="9" t="s">
        <v>279</v>
      </c>
      <c r="G1342" s="9" t="s">
        <v>279</v>
      </c>
      <c r="H1342" s="9" t="s">
        <v>279</v>
      </c>
      <c r="I1342" s="9">
        <v>0</v>
      </c>
      <c r="J1342" s="9" t="s">
        <v>279</v>
      </c>
      <c r="K1342" s="9" t="s">
        <v>279</v>
      </c>
      <c r="L1342" s="9" t="s">
        <v>279</v>
      </c>
      <c r="N1342" s="67">
        <f t="shared" si="39"/>
        <v>0</v>
      </c>
    </row>
    <row r="1343" spans="1:14" ht="15">
      <c r="A1343" s="28" t="s">
        <v>4131</v>
      </c>
      <c r="B1343" s="229" t="s">
        <v>1658</v>
      </c>
      <c r="C1343" s="3"/>
      <c r="D1343" s="3"/>
      <c r="E1343" s="9" t="s">
        <v>279</v>
      </c>
      <c r="F1343" s="9" t="s">
        <v>279</v>
      </c>
      <c r="G1343" s="9" t="s">
        <v>279</v>
      </c>
      <c r="H1343" s="9" t="s">
        <v>279</v>
      </c>
      <c r="I1343" s="9">
        <v>0</v>
      </c>
      <c r="J1343" s="9" t="s">
        <v>279</v>
      </c>
      <c r="K1343" s="9" t="s">
        <v>279</v>
      </c>
      <c r="L1343" s="9" t="s">
        <v>279</v>
      </c>
      <c r="N1343" s="67">
        <f t="shared" si="39"/>
        <v>0</v>
      </c>
    </row>
    <row r="1344" spans="1:14" ht="15">
      <c r="A1344" s="28"/>
      <c r="B1344" s="63"/>
      <c r="E1344" s="9"/>
      <c r="F1344" s="9"/>
      <c r="G1344" s="9"/>
      <c r="H1344" s="9"/>
      <c r="L1344" s="69"/>
      <c r="M1344" s="67"/>
    </row>
    <row r="1345" spans="1:26" ht="15">
      <c r="A1345" s="28"/>
      <c r="E1345" s="9"/>
      <c r="L1345" s="69"/>
    </row>
    <row r="1346" spans="1:26" ht="15">
      <c r="A1346" s="28"/>
      <c r="E1346" s="9"/>
      <c r="L1346" s="69"/>
    </row>
    <row r="1347" spans="1:26" ht="25.5">
      <c r="A1347" s="23" t="s">
        <v>3528</v>
      </c>
      <c r="L1347" s="69"/>
    </row>
    <row r="1348" spans="1:26">
      <c r="L1348" s="69"/>
    </row>
    <row r="1349" spans="1:26" ht="15">
      <c r="A1349" s="39"/>
      <c r="B1349" s="39"/>
      <c r="C1349" s="39"/>
      <c r="D1349" s="39"/>
      <c r="E1349" s="61">
        <v>2016</v>
      </c>
      <c r="F1349" s="61">
        <v>2017</v>
      </c>
      <c r="G1349" s="61">
        <v>2018</v>
      </c>
      <c r="H1349" s="61">
        <v>2019</v>
      </c>
      <c r="I1349" s="61">
        <v>2020</v>
      </c>
      <c r="J1349" s="61">
        <v>2021</v>
      </c>
      <c r="K1349" s="61">
        <v>2022</v>
      </c>
      <c r="L1349" s="61">
        <v>2023</v>
      </c>
      <c r="N1349" s="70" t="s">
        <v>40</v>
      </c>
    </row>
    <row r="1350" spans="1:26" ht="15">
      <c r="A1350" s="28" t="s">
        <v>0</v>
      </c>
      <c r="B1350" s="63" t="s">
        <v>11</v>
      </c>
      <c r="E1350" s="217">
        <v>624.9</v>
      </c>
      <c r="F1350" s="217">
        <v>189.9</v>
      </c>
      <c r="G1350" s="9">
        <v>278.39999999999998</v>
      </c>
      <c r="H1350" s="217">
        <v>365.49999999999909</v>
      </c>
      <c r="I1350" s="9">
        <v>0</v>
      </c>
      <c r="J1350" s="9">
        <v>348.49999999999909</v>
      </c>
      <c r="K1350" s="9">
        <v>227.50000000000091</v>
      </c>
      <c r="L1350" s="9">
        <v>500.4</v>
      </c>
      <c r="N1350" s="67">
        <f t="shared" ref="N1350:N1381" si="40">SUM(E1350:L1350)</f>
        <v>2535.099999999999</v>
      </c>
      <c r="P1350" t="s">
        <v>324</v>
      </c>
      <c r="T1350" s="63"/>
      <c r="U1350" s="63"/>
      <c r="V1350" s="360"/>
      <c r="W1350" s="337"/>
      <c r="X1350" s="63"/>
      <c r="Z1350" s="50">
        <v>17</v>
      </c>
    </row>
    <row r="1351" spans="1:26" ht="15">
      <c r="A1351" s="28" t="s">
        <v>2</v>
      </c>
      <c r="B1351" s="63" t="s">
        <v>21</v>
      </c>
      <c r="E1351" s="217">
        <v>574.35</v>
      </c>
      <c r="F1351" s="9">
        <v>66</v>
      </c>
      <c r="G1351" s="213">
        <v>407.6</v>
      </c>
      <c r="H1351" s="9">
        <v>185.20000000000073</v>
      </c>
      <c r="I1351" s="9">
        <v>0</v>
      </c>
      <c r="J1351" s="9">
        <v>310.70000000000073</v>
      </c>
      <c r="K1351" s="217">
        <v>454.89999999999873</v>
      </c>
      <c r="L1351" s="9">
        <v>452.5</v>
      </c>
      <c r="N1351" s="67">
        <f t="shared" si="40"/>
        <v>2451.25</v>
      </c>
      <c r="P1351" t="s">
        <v>379</v>
      </c>
      <c r="T1351" s="277"/>
      <c r="U1351" s="63"/>
      <c r="V1351" s="347"/>
      <c r="W1351" s="337"/>
      <c r="X1351" s="63"/>
      <c r="Z1351" s="50">
        <v>70</v>
      </c>
    </row>
    <row r="1352" spans="1:26" ht="15">
      <c r="A1352" s="28" t="s">
        <v>3</v>
      </c>
      <c r="B1352" s="63" t="s">
        <v>25</v>
      </c>
      <c r="E1352" s="212">
        <v>665.6</v>
      </c>
      <c r="F1352" s="9">
        <v>39.299999999999997</v>
      </c>
      <c r="G1352" s="9">
        <v>257.8</v>
      </c>
      <c r="H1352" s="9">
        <v>221.65000000000055</v>
      </c>
      <c r="I1352" s="9">
        <v>0</v>
      </c>
      <c r="J1352" s="9">
        <v>433.89999999999782</v>
      </c>
      <c r="K1352" s="9">
        <v>333.29999999999927</v>
      </c>
      <c r="L1352" s="9">
        <v>487</v>
      </c>
      <c r="N1352" s="67">
        <f t="shared" si="40"/>
        <v>2438.5499999999975</v>
      </c>
      <c r="P1352" t="s">
        <v>334</v>
      </c>
      <c r="T1352" s="225"/>
      <c r="U1352" s="63"/>
      <c r="V1352" s="347"/>
      <c r="W1352" s="337"/>
      <c r="X1352" s="63"/>
      <c r="Z1352" s="50">
        <v>13</v>
      </c>
    </row>
    <row r="1353" spans="1:26" ht="15">
      <c r="A1353" s="28" t="s">
        <v>5</v>
      </c>
      <c r="B1353" s="63" t="s">
        <v>13</v>
      </c>
      <c r="E1353" s="217">
        <v>623.1</v>
      </c>
      <c r="F1353" s="9">
        <v>114.9</v>
      </c>
      <c r="G1353" s="9">
        <v>177.6</v>
      </c>
      <c r="H1353" s="9">
        <v>173.09999999999673</v>
      </c>
      <c r="I1353" s="9">
        <v>0</v>
      </c>
      <c r="J1353" s="9">
        <v>320.49999999999909</v>
      </c>
      <c r="K1353" s="9">
        <v>355.29999999999836</v>
      </c>
      <c r="L1353" s="9">
        <v>527.9</v>
      </c>
      <c r="N1353" s="67">
        <f t="shared" si="40"/>
        <v>2292.3999999999942</v>
      </c>
      <c r="P1353" t="s">
        <v>298</v>
      </c>
      <c r="T1353" s="277"/>
      <c r="U1353" s="63"/>
      <c r="V1353" s="347"/>
      <c r="W1353" s="337"/>
      <c r="X1353" s="63"/>
      <c r="Z1353" s="50">
        <v>7</v>
      </c>
    </row>
    <row r="1354" spans="1:26" ht="15">
      <c r="A1354" s="28" t="s">
        <v>7</v>
      </c>
      <c r="B1354" s="63" t="s">
        <v>23</v>
      </c>
      <c r="E1354" s="9">
        <v>249.7</v>
      </c>
      <c r="F1354" s="217">
        <v>213.3</v>
      </c>
      <c r="G1354" s="212">
        <v>425.4</v>
      </c>
      <c r="H1354" s="9">
        <v>129.99999999999909</v>
      </c>
      <c r="I1354" s="9">
        <v>0</v>
      </c>
      <c r="J1354" s="9">
        <v>337.19999999999891</v>
      </c>
      <c r="K1354" s="9">
        <v>309.60000000000127</v>
      </c>
      <c r="L1354" s="217">
        <v>615.4</v>
      </c>
      <c r="N1354" s="67">
        <f t="shared" si="40"/>
        <v>2280.5999999999995</v>
      </c>
      <c r="P1354" t="s">
        <v>4971</v>
      </c>
      <c r="T1354" s="225"/>
      <c r="U1354" s="63"/>
      <c r="V1354" s="347"/>
      <c r="W1354" s="337"/>
      <c r="X1354" s="63"/>
      <c r="Z1354" s="50">
        <v>52</v>
      </c>
    </row>
    <row r="1355" spans="1:26" ht="15">
      <c r="A1355" s="28" t="s">
        <v>8</v>
      </c>
      <c r="B1355" s="63" t="s">
        <v>27</v>
      </c>
      <c r="E1355" s="217">
        <v>568</v>
      </c>
      <c r="F1355" s="9">
        <v>123.2</v>
      </c>
      <c r="G1355" s="9">
        <v>171.5</v>
      </c>
      <c r="H1355" s="9">
        <v>46.199999999999363</v>
      </c>
      <c r="I1355" s="9">
        <v>0</v>
      </c>
      <c r="J1355" s="9">
        <v>357.39999999999873</v>
      </c>
      <c r="K1355" s="214">
        <v>568.79999999999927</v>
      </c>
      <c r="L1355" s="9">
        <v>429.8</v>
      </c>
      <c r="N1355" s="67">
        <f t="shared" si="40"/>
        <v>2264.8999999999974</v>
      </c>
      <c r="P1355" t="s">
        <v>302</v>
      </c>
      <c r="S1355" s="216" t="s">
        <v>4970</v>
      </c>
      <c r="T1355" s="225"/>
      <c r="U1355" s="63"/>
      <c r="V1355" s="347"/>
      <c r="W1355" s="337"/>
      <c r="X1355" s="63"/>
      <c r="Z1355" s="50">
        <v>61</v>
      </c>
    </row>
    <row r="1356" spans="1:26" ht="15">
      <c r="A1356" s="28" t="s">
        <v>10</v>
      </c>
      <c r="B1356" s="63" t="s">
        <v>33</v>
      </c>
      <c r="E1356" s="213">
        <v>647</v>
      </c>
      <c r="F1356" s="9">
        <v>132.9</v>
      </c>
      <c r="G1356" s="9">
        <v>278.7</v>
      </c>
      <c r="H1356" s="9">
        <v>272.69999999999891</v>
      </c>
      <c r="I1356" s="9">
        <v>0</v>
      </c>
      <c r="J1356" s="9">
        <v>163.90000000000146</v>
      </c>
      <c r="K1356" s="9">
        <v>158.80000000000109</v>
      </c>
      <c r="L1356" s="9">
        <v>445.5</v>
      </c>
      <c r="N1356" s="67">
        <f t="shared" si="40"/>
        <v>2099.5000000000014</v>
      </c>
      <c r="P1356" t="s">
        <v>283</v>
      </c>
      <c r="T1356" s="63"/>
      <c r="U1356" s="63"/>
      <c r="V1356" s="360"/>
      <c r="W1356" s="337"/>
      <c r="X1356" s="63"/>
      <c r="Z1356" s="50">
        <v>95</v>
      </c>
    </row>
    <row r="1357" spans="1:26" ht="15">
      <c r="A1357" s="28" t="s">
        <v>12</v>
      </c>
      <c r="B1357" s="63" t="s">
        <v>31</v>
      </c>
      <c r="E1357" s="217">
        <v>590.25</v>
      </c>
      <c r="F1357" s="9">
        <v>55.5</v>
      </c>
      <c r="G1357" s="217">
        <v>320.3</v>
      </c>
      <c r="H1357" s="9">
        <v>228.39999999999873</v>
      </c>
      <c r="I1357" s="9">
        <v>0</v>
      </c>
      <c r="J1357" s="9">
        <v>273.79999999999927</v>
      </c>
      <c r="K1357" s="9">
        <v>230.89999999999964</v>
      </c>
      <c r="L1357" s="9">
        <v>400</v>
      </c>
      <c r="N1357" s="67">
        <f t="shared" si="40"/>
        <v>2099.1499999999978</v>
      </c>
      <c r="P1357" t="s">
        <v>336</v>
      </c>
      <c r="T1357" s="277"/>
      <c r="U1357" s="63"/>
      <c r="V1357" s="347"/>
      <c r="W1357" s="337"/>
      <c r="X1357" s="63"/>
      <c r="Z1357" s="50">
        <v>39</v>
      </c>
    </row>
    <row r="1358" spans="1:26" ht="15">
      <c r="A1358" s="28" t="s">
        <v>14</v>
      </c>
      <c r="B1358" s="63" t="s">
        <v>15</v>
      </c>
      <c r="E1358" s="217">
        <v>628.70000000000005</v>
      </c>
      <c r="F1358" s="217">
        <v>219.7</v>
      </c>
      <c r="G1358" s="9">
        <v>193.9</v>
      </c>
      <c r="H1358" s="9">
        <v>81.299999999999727</v>
      </c>
      <c r="I1358" s="9">
        <v>0</v>
      </c>
      <c r="J1358" s="9">
        <v>314</v>
      </c>
      <c r="K1358" s="9">
        <v>252.29999999999745</v>
      </c>
      <c r="L1358" s="9">
        <v>354.7</v>
      </c>
      <c r="N1358" s="67">
        <f t="shared" si="40"/>
        <v>2044.5999999999974</v>
      </c>
      <c r="P1358" t="s">
        <v>310</v>
      </c>
      <c r="T1358" s="277"/>
      <c r="U1358" s="63"/>
      <c r="V1358" s="347"/>
      <c r="W1358" s="337"/>
      <c r="X1358" s="63"/>
      <c r="Z1358" s="50">
        <v>99</v>
      </c>
    </row>
    <row r="1359" spans="1:26" ht="15">
      <c r="A1359" s="28" t="s">
        <v>16</v>
      </c>
      <c r="B1359" s="63" t="s">
        <v>17</v>
      </c>
      <c r="E1359" s="217">
        <v>595.04999999999995</v>
      </c>
      <c r="F1359" s="9">
        <v>104</v>
      </c>
      <c r="G1359" s="9">
        <v>202.8</v>
      </c>
      <c r="H1359" s="9">
        <v>162.30000000000109</v>
      </c>
      <c r="I1359" s="9">
        <v>0</v>
      </c>
      <c r="J1359" s="9">
        <v>248.80000000000109</v>
      </c>
      <c r="K1359" s="9">
        <v>155.99999999999727</v>
      </c>
      <c r="L1359" s="9">
        <v>499.2</v>
      </c>
      <c r="N1359" s="67">
        <f t="shared" si="40"/>
        <v>1968.1499999999994</v>
      </c>
      <c r="P1359" t="s">
        <v>293</v>
      </c>
      <c r="T1359" s="63"/>
      <c r="U1359" s="63"/>
      <c r="V1359" s="360"/>
      <c r="W1359" s="337"/>
      <c r="X1359" s="63"/>
      <c r="Z1359" s="50">
        <v>15</v>
      </c>
    </row>
    <row r="1360" spans="1:26" ht="15">
      <c r="A1360" s="28" t="s">
        <v>18</v>
      </c>
      <c r="B1360" s="63" t="s">
        <v>782</v>
      </c>
      <c r="E1360" s="9" t="s">
        <v>279</v>
      </c>
      <c r="F1360" s="9" t="s">
        <v>279</v>
      </c>
      <c r="G1360" s="9" t="s">
        <v>279</v>
      </c>
      <c r="H1360" s="217">
        <v>430.39999999999964</v>
      </c>
      <c r="I1360" s="9">
        <v>0</v>
      </c>
      <c r="J1360" s="214">
        <v>571.59999999999945</v>
      </c>
      <c r="K1360" s="217">
        <v>468.50000000000091</v>
      </c>
      <c r="L1360" s="9">
        <v>464</v>
      </c>
      <c r="N1360" s="67">
        <f t="shared" si="40"/>
        <v>1934.5</v>
      </c>
      <c r="P1360" t="s">
        <v>2566</v>
      </c>
      <c r="S1360" s="216" t="s">
        <v>4970</v>
      </c>
      <c r="T1360" s="225"/>
      <c r="U1360" s="63"/>
      <c r="V1360" s="347"/>
      <c r="W1360" s="337"/>
      <c r="X1360" s="63"/>
      <c r="Z1360" s="50">
        <v>48</v>
      </c>
    </row>
    <row r="1361" spans="1:26" ht="15">
      <c r="A1361" s="28" t="s">
        <v>20</v>
      </c>
      <c r="B1361" s="63" t="s">
        <v>143</v>
      </c>
      <c r="E1361" s="9" t="s">
        <v>279</v>
      </c>
      <c r="F1361" s="212">
        <v>385.1</v>
      </c>
      <c r="G1361" s="217">
        <v>334.8</v>
      </c>
      <c r="H1361" s="9">
        <v>220.69999999999982</v>
      </c>
      <c r="I1361" s="9">
        <v>0</v>
      </c>
      <c r="J1361" s="9">
        <v>222.29999999999927</v>
      </c>
      <c r="K1361" s="9">
        <v>260.80000000000109</v>
      </c>
      <c r="L1361" s="9">
        <v>464.3</v>
      </c>
      <c r="N1361" s="67">
        <f t="shared" si="40"/>
        <v>1888.0000000000002</v>
      </c>
      <c r="P1361" t="s">
        <v>334</v>
      </c>
      <c r="T1361" s="63"/>
      <c r="U1361" s="63"/>
      <c r="V1361" s="347"/>
      <c r="W1361" s="337"/>
      <c r="X1361" s="63"/>
      <c r="Z1361" s="50">
        <v>22</v>
      </c>
    </row>
    <row r="1362" spans="1:26" ht="15">
      <c r="A1362" s="28" t="s">
        <v>22</v>
      </c>
      <c r="B1362" s="63" t="s">
        <v>142</v>
      </c>
      <c r="E1362" s="9" t="s">
        <v>279</v>
      </c>
      <c r="F1362" s="9">
        <v>36</v>
      </c>
      <c r="G1362" s="217">
        <v>368</v>
      </c>
      <c r="H1362" s="9">
        <v>335.40000000000055</v>
      </c>
      <c r="I1362" s="9">
        <v>0</v>
      </c>
      <c r="J1362" s="9">
        <v>370.10000000000036</v>
      </c>
      <c r="K1362" s="9">
        <v>198.00000000000091</v>
      </c>
      <c r="L1362" s="9">
        <v>575.5</v>
      </c>
      <c r="N1362" s="67">
        <f t="shared" si="40"/>
        <v>1883.0000000000018</v>
      </c>
      <c r="P1362" t="s">
        <v>285</v>
      </c>
      <c r="T1362" s="277"/>
      <c r="U1362" s="63"/>
      <c r="V1362" s="347"/>
      <c r="W1362" s="337"/>
      <c r="X1362" s="63"/>
      <c r="Z1362" s="50">
        <v>32</v>
      </c>
    </row>
    <row r="1363" spans="1:26" ht="15">
      <c r="A1363" s="28" t="s">
        <v>24</v>
      </c>
      <c r="B1363" s="63" t="s">
        <v>9</v>
      </c>
      <c r="E1363" s="9">
        <v>142.4</v>
      </c>
      <c r="F1363" s="217">
        <v>183.7</v>
      </c>
      <c r="G1363" s="217">
        <v>329.4</v>
      </c>
      <c r="H1363" s="9">
        <v>217.99999999999955</v>
      </c>
      <c r="I1363" s="9">
        <v>0</v>
      </c>
      <c r="J1363" s="9">
        <v>183.20000000000027</v>
      </c>
      <c r="K1363" s="9">
        <v>272.40000000000055</v>
      </c>
      <c r="L1363" s="9">
        <v>519</v>
      </c>
      <c r="N1363" s="67">
        <f t="shared" si="40"/>
        <v>1848.1000000000004</v>
      </c>
      <c r="P1363" t="s">
        <v>335</v>
      </c>
      <c r="T1363" s="63"/>
      <c r="U1363" s="63"/>
      <c r="V1363" s="347"/>
      <c r="W1363" s="337"/>
      <c r="X1363" s="63"/>
      <c r="Z1363" s="50">
        <v>1</v>
      </c>
    </row>
    <row r="1364" spans="1:26" ht="15">
      <c r="A1364" s="28" t="s">
        <v>26</v>
      </c>
      <c r="B1364" s="63" t="s">
        <v>1</v>
      </c>
      <c r="E1364" s="9">
        <v>267.60000000000002</v>
      </c>
      <c r="F1364" s="217">
        <v>197</v>
      </c>
      <c r="G1364" s="217">
        <v>325.3</v>
      </c>
      <c r="H1364" s="9">
        <v>177.599999999999</v>
      </c>
      <c r="I1364" s="9">
        <v>0</v>
      </c>
      <c r="J1364" s="9">
        <v>244.29999999999882</v>
      </c>
      <c r="K1364" s="9">
        <v>162.69999999999936</v>
      </c>
      <c r="L1364" s="9">
        <v>470</v>
      </c>
      <c r="N1364" s="67">
        <f t="shared" si="40"/>
        <v>1844.4999999999973</v>
      </c>
      <c r="P1364" t="s">
        <v>306</v>
      </c>
      <c r="T1364" s="277"/>
      <c r="U1364" s="63"/>
      <c r="V1364" s="347"/>
      <c r="W1364" s="337"/>
      <c r="X1364" s="63"/>
      <c r="Z1364" s="50">
        <v>84</v>
      </c>
    </row>
    <row r="1365" spans="1:26" ht="15">
      <c r="A1365" s="28" t="s">
        <v>28</v>
      </c>
      <c r="B1365" s="63" t="s">
        <v>796</v>
      </c>
      <c r="E1365" s="9" t="s">
        <v>279</v>
      </c>
      <c r="F1365" s="9" t="s">
        <v>279</v>
      </c>
      <c r="G1365" s="9" t="s">
        <v>279</v>
      </c>
      <c r="H1365" s="212">
        <v>490.69999999999891</v>
      </c>
      <c r="I1365" s="9">
        <v>0</v>
      </c>
      <c r="J1365" s="9">
        <v>296.30000000000018</v>
      </c>
      <c r="K1365" s="9">
        <v>376</v>
      </c>
      <c r="L1365" s="217">
        <v>627.00000000000011</v>
      </c>
      <c r="N1365" s="67">
        <f t="shared" si="40"/>
        <v>1789.9999999999991</v>
      </c>
      <c r="P1365" t="s">
        <v>311</v>
      </c>
      <c r="T1365" s="63"/>
      <c r="U1365" s="63"/>
      <c r="V1365" s="360"/>
      <c r="W1365" s="337"/>
      <c r="X1365" s="63"/>
      <c r="Z1365" s="50">
        <v>46</v>
      </c>
    </row>
    <row r="1366" spans="1:26" ht="15">
      <c r="A1366" s="28" t="s">
        <v>30</v>
      </c>
      <c r="B1366" s="63" t="s">
        <v>757</v>
      </c>
      <c r="E1366" s="9" t="s">
        <v>279</v>
      </c>
      <c r="F1366" s="9" t="s">
        <v>279</v>
      </c>
      <c r="G1366" s="9" t="s">
        <v>279</v>
      </c>
      <c r="H1366" s="217">
        <v>416.80000000000018</v>
      </c>
      <c r="I1366" s="9">
        <v>0</v>
      </c>
      <c r="J1366" s="9">
        <v>416.10000000000036</v>
      </c>
      <c r="K1366" s="9">
        <v>295.19999999999982</v>
      </c>
      <c r="L1366" s="9">
        <v>551.20000000000005</v>
      </c>
      <c r="N1366" s="67">
        <f t="shared" si="40"/>
        <v>1679.3000000000004</v>
      </c>
      <c r="P1366" t="s">
        <v>305</v>
      </c>
      <c r="T1366" s="63"/>
      <c r="U1366" s="63"/>
      <c r="V1366" s="347"/>
      <c r="W1366" s="337"/>
      <c r="X1366" s="63"/>
      <c r="Z1366" s="50">
        <v>86</v>
      </c>
    </row>
    <row r="1367" spans="1:26" ht="15">
      <c r="A1367" s="28" t="s">
        <v>32</v>
      </c>
      <c r="B1367" s="63" t="s">
        <v>141</v>
      </c>
      <c r="E1367" s="9" t="s">
        <v>279</v>
      </c>
      <c r="F1367" s="213">
        <v>238.6</v>
      </c>
      <c r="G1367" s="9">
        <v>126.7</v>
      </c>
      <c r="H1367" s="9">
        <v>251</v>
      </c>
      <c r="I1367" s="9">
        <v>0</v>
      </c>
      <c r="J1367" s="9">
        <v>410.89999999999964</v>
      </c>
      <c r="K1367" s="9">
        <v>302.39999999999964</v>
      </c>
      <c r="L1367" s="9">
        <v>343.5</v>
      </c>
      <c r="N1367" s="67">
        <f t="shared" si="40"/>
        <v>1673.0999999999992</v>
      </c>
      <c r="P1367" t="s">
        <v>319</v>
      </c>
      <c r="T1367" s="277"/>
      <c r="U1367" s="63"/>
      <c r="V1367" s="347"/>
      <c r="W1367" s="337"/>
      <c r="X1367" s="63"/>
      <c r="Z1367" s="50">
        <v>85</v>
      </c>
    </row>
    <row r="1368" spans="1:26" ht="15">
      <c r="A1368" s="28" t="s">
        <v>34</v>
      </c>
      <c r="B1368" s="63" t="s">
        <v>771</v>
      </c>
      <c r="E1368" s="9" t="s">
        <v>279</v>
      </c>
      <c r="F1368" s="9" t="s">
        <v>279</v>
      </c>
      <c r="G1368" s="9" t="s">
        <v>279</v>
      </c>
      <c r="H1368" s="213">
        <v>458.39999999999782</v>
      </c>
      <c r="I1368" s="9">
        <v>0</v>
      </c>
      <c r="J1368" s="9">
        <v>345.29999999999927</v>
      </c>
      <c r="K1368" s="9">
        <v>401.89999999999964</v>
      </c>
      <c r="L1368" s="9">
        <v>427.4</v>
      </c>
      <c r="N1368" s="67">
        <f t="shared" si="40"/>
        <v>1632.9999999999968</v>
      </c>
      <c r="P1368" t="s">
        <v>283</v>
      </c>
      <c r="T1368" s="63"/>
      <c r="U1368" s="63"/>
      <c r="V1368" s="360"/>
      <c r="W1368" s="337"/>
      <c r="X1368" s="63"/>
      <c r="Z1368" s="50">
        <v>76</v>
      </c>
    </row>
    <row r="1369" spans="1:26" ht="15">
      <c r="A1369" s="28" t="s">
        <v>36</v>
      </c>
      <c r="B1369" s="63" t="s">
        <v>6</v>
      </c>
      <c r="E1369" s="214">
        <v>703.8</v>
      </c>
      <c r="F1369" s="9">
        <v>178.2</v>
      </c>
      <c r="G1369" s="9">
        <v>234.55</v>
      </c>
      <c r="H1369" s="9">
        <v>177.09999999999854</v>
      </c>
      <c r="I1369" s="9">
        <v>0</v>
      </c>
      <c r="J1369" s="9">
        <v>332.5</v>
      </c>
      <c r="K1369" s="9" t="s">
        <v>279</v>
      </c>
      <c r="L1369" s="9" t="s">
        <v>279</v>
      </c>
      <c r="N1369" s="67">
        <f t="shared" si="40"/>
        <v>1626.1499999999985</v>
      </c>
      <c r="P1369" t="s">
        <v>282</v>
      </c>
      <c r="S1369" s="3" t="s">
        <v>4970</v>
      </c>
      <c r="T1369" s="63"/>
      <c r="U1369" s="63"/>
      <c r="V1369" s="360"/>
      <c r="W1369" s="337"/>
      <c r="X1369" s="63"/>
      <c r="Z1369" s="50">
        <v>71</v>
      </c>
    </row>
    <row r="1370" spans="1:26" ht="15">
      <c r="A1370" s="28" t="s">
        <v>38</v>
      </c>
      <c r="B1370" s="63" t="s">
        <v>162</v>
      </c>
      <c r="E1370" s="9" t="s">
        <v>279</v>
      </c>
      <c r="F1370" s="9" t="s">
        <v>279</v>
      </c>
      <c r="G1370" s="217">
        <v>318.3</v>
      </c>
      <c r="H1370" s="9">
        <v>302.09999999999945</v>
      </c>
      <c r="I1370" s="9">
        <v>0</v>
      </c>
      <c r="J1370" s="9">
        <v>280.10000000000036</v>
      </c>
      <c r="K1370" s="9">
        <v>248.39999999999964</v>
      </c>
      <c r="L1370" s="9">
        <v>476.5</v>
      </c>
      <c r="N1370" s="67">
        <f t="shared" si="40"/>
        <v>1625.3999999999994</v>
      </c>
      <c r="P1370" t="s">
        <v>294</v>
      </c>
      <c r="T1370" s="277"/>
      <c r="U1370" s="63"/>
      <c r="V1370" s="348"/>
      <c r="W1370" s="337"/>
      <c r="X1370" s="63"/>
      <c r="Z1370" s="50">
        <v>66</v>
      </c>
    </row>
    <row r="1371" spans="1:26" ht="15">
      <c r="A1371" s="28" t="s">
        <v>145</v>
      </c>
      <c r="B1371" s="63" t="s">
        <v>37</v>
      </c>
      <c r="E1371" s="9">
        <v>309</v>
      </c>
      <c r="F1371" s="217">
        <v>201.3</v>
      </c>
      <c r="G1371" s="9">
        <v>85.2</v>
      </c>
      <c r="H1371" s="9">
        <v>70.800000000000182</v>
      </c>
      <c r="I1371" s="9">
        <v>0</v>
      </c>
      <c r="J1371" s="9">
        <v>249.40000000000236</v>
      </c>
      <c r="K1371" s="9">
        <v>170.60000000000036</v>
      </c>
      <c r="L1371" s="9">
        <v>526.9</v>
      </c>
      <c r="N1371" s="67">
        <f t="shared" si="40"/>
        <v>1613.200000000003</v>
      </c>
      <c r="P1371" t="s">
        <v>298</v>
      </c>
      <c r="T1371" s="277"/>
      <c r="U1371" s="63"/>
      <c r="V1371" s="347"/>
      <c r="W1371" s="337"/>
      <c r="X1371" s="63"/>
      <c r="Z1371" s="50">
        <v>81</v>
      </c>
    </row>
    <row r="1372" spans="1:26" ht="15">
      <c r="A1372" s="28" t="s">
        <v>146</v>
      </c>
      <c r="B1372" s="63" t="s">
        <v>153</v>
      </c>
      <c r="E1372" s="9" t="s">
        <v>279</v>
      </c>
      <c r="F1372" s="9" t="s">
        <v>279</v>
      </c>
      <c r="G1372" s="217">
        <v>389.9</v>
      </c>
      <c r="H1372" s="9">
        <v>203.59999999999854</v>
      </c>
      <c r="I1372" s="9">
        <v>0</v>
      </c>
      <c r="J1372" s="9">
        <v>190.70000000000073</v>
      </c>
      <c r="K1372" s="9">
        <v>237</v>
      </c>
      <c r="L1372" s="9">
        <v>589.9</v>
      </c>
      <c r="N1372" s="67">
        <f t="shared" si="40"/>
        <v>1611.0999999999992</v>
      </c>
      <c r="P1372" t="s">
        <v>284</v>
      </c>
      <c r="T1372" s="277"/>
      <c r="U1372" s="63"/>
      <c r="V1372" s="347"/>
      <c r="W1372" s="337"/>
      <c r="X1372" s="63"/>
      <c r="Z1372" s="50">
        <v>58</v>
      </c>
    </row>
    <row r="1373" spans="1:26" ht="15">
      <c r="A1373" s="28" t="s">
        <v>147</v>
      </c>
      <c r="B1373" s="63" t="s">
        <v>778</v>
      </c>
      <c r="E1373" s="9" t="s">
        <v>279</v>
      </c>
      <c r="F1373" s="9" t="s">
        <v>279</v>
      </c>
      <c r="G1373" s="9" t="s">
        <v>279</v>
      </c>
      <c r="H1373" s="214">
        <v>500.55000000000018</v>
      </c>
      <c r="I1373" s="9">
        <v>0</v>
      </c>
      <c r="J1373" s="9">
        <v>165.50000000000091</v>
      </c>
      <c r="K1373" s="217">
        <v>446.69999999999982</v>
      </c>
      <c r="L1373" s="9">
        <v>420.9</v>
      </c>
      <c r="N1373" s="67">
        <f t="shared" si="40"/>
        <v>1533.650000000001</v>
      </c>
      <c r="P1373" t="s">
        <v>339</v>
      </c>
      <c r="S1373" s="3" t="s">
        <v>4970</v>
      </c>
      <c r="T1373" s="63"/>
      <c r="U1373" s="63"/>
      <c r="V1373" s="360"/>
      <c r="W1373" s="337"/>
      <c r="X1373" s="63"/>
      <c r="Z1373" s="50">
        <v>26</v>
      </c>
    </row>
    <row r="1374" spans="1:26" ht="15">
      <c r="A1374" s="28" t="s">
        <v>151</v>
      </c>
      <c r="B1374" s="63" t="s">
        <v>790</v>
      </c>
      <c r="E1374" s="9" t="s">
        <v>279</v>
      </c>
      <c r="F1374" s="9" t="s">
        <v>279</v>
      </c>
      <c r="G1374" s="9" t="s">
        <v>279</v>
      </c>
      <c r="H1374" s="217">
        <v>372.75</v>
      </c>
      <c r="I1374" s="9">
        <v>0</v>
      </c>
      <c r="J1374" s="213">
        <v>436.50000000000091</v>
      </c>
      <c r="K1374" s="9">
        <v>268.89999999999964</v>
      </c>
      <c r="L1374" s="9">
        <v>433.1</v>
      </c>
      <c r="N1374" s="67">
        <f t="shared" si="40"/>
        <v>1511.2500000000005</v>
      </c>
      <c r="P1374" t="s">
        <v>323</v>
      </c>
      <c r="T1374" s="277"/>
      <c r="U1374" s="63"/>
      <c r="V1374" s="347"/>
      <c r="W1374" s="337"/>
      <c r="X1374" s="63"/>
      <c r="Z1374" s="50">
        <v>97</v>
      </c>
    </row>
    <row r="1375" spans="1:26" ht="15">
      <c r="A1375" s="28" t="s">
        <v>157</v>
      </c>
      <c r="B1375" s="63" t="s">
        <v>144</v>
      </c>
      <c r="E1375" s="9" t="s">
        <v>279</v>
      </c>
      <c r="F1375" s="214">
        <v>399.9</v>
      </c>
      <c r="G1375" s="9">
        <v>243.9</v>
      </c>
      <c r="H1375" s="9">
        <v>237.04999999999927</v>
      </c>
      <c r="I1375" s="9">
        <v>0</v>
      </c>
      <c r="J1375" s="9">
        <v>235</v>
      </c>
      <c r="K1375" s="9">
        <v>365.69999999999936</v>
      </c>
      <c r="L1375" s="9" t="s">
        <v>279</v>
      </c>
      <c r="N1375" s="67">
        <f t="shared" si="40"/>
        <v>1481.5499999999986</v>
      </c>
      <c r="P1375" t="s">
        <v>282</v>
      </c>
      <c r="S1375" s="3" t="s">
        <v>4970</v>
      </c>
      <c r="T1375" s="225"/>
      <c r="U1375" s="63"/>
      <c r="V1375" s="347"/>
      <c r="W1375" s="337"/>
      <c r="X1375" s="63"/>
      <c r="Z1375" s="50">
        <v>24</v>
      </c>
    </row>
    <row r="1376" spans="1:26" ht="15">
      <c r="A1376" s="28" t="s">
        <v>159</v>
      </c>
      <c r="B1376" s="63" t="s">
        <v>738</v>
      </c>
      <c r="E1376" s="9" t="s">
        <v>279</v>
      </c>
      <c r="F1376" s="9" t="s">
        <v>279</v>
      </c>
      <c r="G1376" s="9" t="s">
        <v>279</v>
      </c>
      <c r="H1376" s="9">
        <v>335.45000000000073</v>
      </c>
      <c r="I1376" s="9">
        <v>0</v>
      </c>
      <c r="J1376" s="9">
        <v>352.90000000000055</v>
      </c>
      <c r="K1376" s="9">
        <v>225.90000000000146</v>
      </c>
      <c r="L1376" s="9">
        <v>500.40000000000003</v>
      </c>
      <c r="N1376" s="67">
        <f t="shared" si="40"/>
        <v>1414.6500000000028</v>
      </c>
      <c r="T1376" s="63"/>
      <c r="U1376" s="63"/>
      <c r="V1376" s="347"/>
      <c r="W1376" s="337"/>
      <c r="X1376" s="63"/>
      <c r="Z1376" s="50">
        <v>18</v>
      </c>
    </row>
    <row r="1377" spans="1:26" ht="15">
      <c r="A1377" s="28" t="s">
        <v>160</v>
      </c>
      <c r="B1377" s="229" t="s">
        <v>1654</v>
      </c>
      <c r="C1377" s="3"/>
      <c r="D1377" s="3"/>
      <c r="E1377" s="9" t="s">
        <v>279</v>
      </c>
      <c r="F1377" s="9" t="s">
        <v>279</v>
      </c>
      <c r="G1377" s="9" t="s">
        <v>279</v>
      </c>
      <c r="H1377" s="9" t="s">
        <v>279</v>
      </c>
      <c r="I1377" s="9">
        <v>0</v>
      </c>
      <c r="J1377" s="212">
        <v>545.00000000000045</v>
      </c>
      <c r="K1377" s="9">
        <v>309.19999999999982</v>
      </c>
      <c r="L1377" s="9">
        <v>547.40000000000009</v>
      </c>
      <c r="N1377" s="67">
        <f t="shared" si="40"/>
        <v>1401.6000000000004</v>
      </c>
      <c r="P1377" t="s">
        <v>301</v>
      </c>
      <c r="T1377" s="277"/>
      <c r="U1377" s="63"/>
      <c r="V1377" s="347"/>
      <c r="W1377" s="337"/>
      <c r="X1377" s="63"/>
      <c r="Z1377" s="50">
        <v>51</v>
      </c>
    </row>
    <row r="1378" spans="1:26" ht="15">
      <c r="A1378" s="28" t="s">
        <v>161</v>
      </c>
      <c r="B1378" s="63" t="s">
        <v>156</v>
      </c>
      <c r="E1378" s="9" t="s">
        <v>279</v>
      </c>
      <c r="F1378" s="9" t="s">
        <v>279</v>
      </c>
      <c r="G1378" s="214">
        <v>438.95</v>
      </c>
      <c r="H1378" s="217">
        <v>409.59999999999854</v>
      </c>
      <c r="I1378" s="9">
        <v>0</v>
      </c>
      <c r="J1378" s="9">
        <v>307.50000000000091</v>
      </c>
      <c r="K1378" s="9">
        <v>222.00000000000182</v>
      </c>
      <c r="L1378" s="9" t="s">
        <v>279</v>
      </c>
      <c r="N1378" s="67">
        <f t="shared" si="40"/>
        <v>1378.0500000000013</v>
      </c>
      <c r="P1378" t="s">
        <v>356</v>
      </c>
      <c r="S1378" s="3" t="s">
        <v>4970</v>
      </c>
      <c r="T1378" s="63"/>
      <c r="U1378" s="63"/>
      <c r="V1378" s="360"/>
      <c r="W1378" s="337"/>
      <c r="X1378" s="63"/>
      <c r="Z1378" s="50">
        <v>67</v>
      </c>
    </row>
    <row r="1379" spans="1:26" ht="15">
      <c r="A1379" s="28" t="s">
        <v>163</v>
      </c>
      <c r="B1379" s="63" t="s">
        <v>155</v>
      </c>
      <c r="E1379" s="9" t="s">
        <v>279</v>
      </c>
      <c r="F1379" s="9" t="s">
        <v>279</v>
      </c>
      <c r="G1379" s="9">
        <v>310.7</v>
      </c>
      <c r="H1379" s="9">
        <v>73.399999999998727</v>
      </c>
      <c r="I1379" s="9">
        <v>0</v>
      </c>
      <c r="J1379" s="9">
        <v>167.99999999999909</v>
      </c>
      <c r="K1379" s="9">
        <v>316.50000000000091</v>
      </c>
      <c r="L1379" s="9">
        <v>502.09999999999997</v>
      </c>
      <c r="N1379" s="67">
        <f t="shared" si="40"/>
        <v>1370.6999999999987</v>
      </c>
      <c r="T1379" s="277"/>
      <c r="U1379" s="63"/>
      <c r="V1379" s="348"/>
      <c r="W1379" s="337"/>
      <c r="X1379" s="63"/>
      <c r="Z1379" s="50">
        <v>28</v>
      </c>
    </row>
    <row r="1380" spans="1:26" ht="15">
      <c r="A1380" s="28" t="s">
        <v>275</v>
      </c>
      <c r="B1380" s="63" t="s">
        <v>755</v>
      </c>
      <c r="E1380" s="9" t="s">
        <v>279</v>
      </c>
      <c r="F1380" s="9" t="s">
        <v>279</v>
      </c>
      <c r="G1380" s="9" t="s">
        <v>279</v>
      </c>
      <c r="H1380" s="9">
        <v>230.40000000000009</v>
      </c>
      <c r="I1380" s="9">
        <v>0</v>
      </c>
      <c r="J1380" s="9">
        <v>169.50000000000091</v>
      </c>
      <c r="K1380" s="217">
        <v>458.90000000000055</v>
      </c>
      <c r="L1380" s="9">
        <v>504.09999999999997</v>
      </c>
      <c r="N1380" s="67">
        <f t="shared" si="40"/>
        <v>1362.9000000000015</v>
      </c>
      <c r="P1380" t="s">
        <v>293</v>
      </c>
      <c r="T1380" s="277"/>
      <c r="U1380" s="63"/>
      <c r="V1380" s="348"/>
      <c r="W1380" s="337"/>
      <c r="X1380" s="63"/>
      <c r="Z1380" s="50">
        <v>69</v>
      </c>
    </row>
    <row r="1381" spans="1:26" ht="15">
      <c r="A1381" s="28" t="s">
        <v>276</v>
      </c>
      <c r="B1381" s="229" t="s">
        <v>1656</v>
      </c>
      <c r="C1381" s="3"/>
      <c r="D1381" s="3"/>
      <c r="E1381" s="9" t="s">
        <v>279</v>
      </c>
      <c r="F1381" s="9" t="s">
        <v>279</v>
      </c>
      <c r="G1381" s="9" t="s">
        <v>279</v>
      </c>
      <c r="H1381" s="9" t="s">
        <v>279</v>
      </c>
      <c r="I1381" s="9">
        <v>0</v>
      </c>
      <c r="J1381" s="9">
        <v>372.89999999999873</v>
      </c>
      <c r="K1381" s="9">
        <v>356.90000000000146</v>
      </c>
      <c r="L1381" s="9">
        <v>613.9</v>
      </c>
      <c r="N1381" s="67">
        <f t="shared" si="40"/>
        <v>1343.7000000000003</v>
      </c>
      <c r="T1381" s="63"/>
      <c r="U1381" s="63"/>
      <c r="V1381" s="347"/>
      <c r="W1381" s="337"/>
      <c r="X1381" s="63"/>
      <c r="Z1381" s="50">
        <v>29</v>
      </c>
    </row>
    <row r="1382" spans="1:26" ht="15">
      <c r="A1382" s="28" t="s">
        <v>277</v>
      </c>
      <c r="B1382" s="28" t="s">
        <v>734</v>
      </c>
      <c r="E1382" s="9" t="s">
        <v>279</v>
      </c>
      <c r="F1382" s="9" t="s">
        <v>279</v>
      </c>
      <c r="G1382" s="9" t="s">
        <v>279</v>
      </c>
      <c r="H1382" s="217">
        <v>406.19999999999982</v>
      </c>
      <c r="I1382" s="9">
        <v>0</v>
      </c>
      <c r="J1382" s="9">
        <v>206.70000000000027</v>
      </c>
      <c r="K1382" s="9">
        <v>285.89999999999964</v>
      </c>
      <c r="L1382" s="9">
        <v>443.09999999999997</v>
      </c>
      <c r="N1382" s="67">
        <f t="shared" ref="N1382:N1413" si="41">SUM(E1382:L1382)</f>
        <v>1341.8999999999996</v>
      </c>
      <c r="P1382" t="s">
        <v>293</v>
      </c>
      <c r="T1382" s="277"/>
      <c r="U1382" s="63"/>
      <c r="V1382" s="347"/>
      <c r="W1382" s="337"/>
      <c r="X1382" s="63"/>
      <c r="Z1382" s="50">
        <v>10</v>
      </c>
    </row>
    <row r="1383" spans="1:26" ht="15">
      <c r="A1383" s="28" t="s">
        <v>278</v>
      </c>
      <c r="B1383" s="63" t="s">
        <v>800</v>
      </c>
      <c r="E1383" s="9" t="s">
        <v>279</v>
      </c>
      <c r="F1383" s="9" t="s">
        <v>279</v>
      </c>
      <c r="G1383" s="9" t="s">
        <v>279</v>
      </c>
      <c r="H1383" s="9">
        <v>109.74999999999909</v>
      </c>
      <c r="I1383" s="9">
        <v>0</v>
      </c>
      <c r="J1383" s="9">
        <v>258.49999999999909</v>
      </c>
      <c r="K1383" s="9">
        <v>353.09999999999854</v>
      </c>
      <c r="L1383" s="9">
        <v>580.55000000000007</v>
      </c>
      <c r="N1383" s="67">
        <f t="shared" si="41"/>
        <v>1301.8999999999969</v>
      </c>
      <c r="T1383" s="63"/>
      <c r="U1383" s="63"/>
      <c r="V1383" s="360"/>
      <c r="W1383" s="337"/>
      <c r="X1383" s="63"/>
      <c r="Z1383" s="50">
        <v>53</v>
      </c>
    </row>
    <row r="1384" spans="1:26" ht="15">
      <c r="A1384" s="28" t="s">
        <v>735</v>
      </c>
      <c r="B1384" s="63" t="s">
        <v>762</v>
      </c>
      <c r="E1384" s="9" t="s">
        <v>279</v>
      </c>
      <c r="F1384" s="9" t="s">
        <v>279</v>
      </c>
      <c r="G1384" s="9" t="s">
        <v>279</v>
      </c>
      <c r="H1384" s="217">
        <v>374.90000000000146</v>
      </c>
      <c r="I1384" s="9">
        <v>0</v>
      </c>
      <c r="J1384" s="9">
        <v>276.69999999999891</v>
      </c>
      <c r="K1384" s="9">
        <v>162.19999999999891</v>
      </c>
      <c r="L1384" s="9">
        <v>483.2</v>
      </c>
      <c r="N1384" s="67">
        <f t="shared" si="41"/>
        <v>1296.9999999999993</v>
      </c>
      <c r="P1384" t="s">
        <v>288</v>
      </c>
      <c r="T1384" s="277"/>
      <c r="U1384" s="63"/>
      <c r="V1384" s="348"/>
      <c r="W1384" s="337"/>
      <c r="X1384" s="63"/>
      <c r="Z1384" s="50">
        <v>2</v>
      </c>
    </row>
    <row r="1385" spans="1:26" ht="15">
      <c r="A1385" s="28" t="s">
        <v>736</v>
      </c>
      <c r="B1385" s="28" t="s">
        <v>728</v>
      </c>
      <c r="E1385" s="9" t="s">
        <v>279</v>
      </c>
      <c r="F1385" s="9" t="s">
        <v>279</v>
      </c>
      <c r="G1385" s="9" t="s">
        <v>279</v>
      </c>
      <c r="H1385" s="9">
        <v>302.10000000000036</v>
      </c>
      <c r="I1385" s="9">
        <v>0</v>
      </c>
      <c r="J1385" s="9">
        <v>48.900000000000091</v>
      </c>
      <c r="K1385" s="213">
        <v>535.59999999999945</v>
      </c>
      <c r="L1385" s="9">
        <v>404</v>
      </c>
      <c r="N1385" s="67">
        <f t="shared" si="41"/>
        <v>1290.5999999999999</v>
      </c>
      <c r="P1385" t="s">
        <v>283</v>
      </c>
      <c r="T1385" s="277"/>
      <c r="U1385" s="63"/>
      <c r="V1385" s="347"/>
      <c r="W1385" s="337"/>
      <c r="X1385" s="63"/>
      <c r="Z1385" s="50">
        <v>56</v>
      </c>
    </row>
    <row r="1386" spans="1:26" ht="15">
      <c r="A1386" s="28" t="s">
        <v>737</v>
      </c>
      <c r="B1386" s="63" t="s">
        <v>746</v>
      </c>
      <c r="E1386" s="9" t="s">
        <v>279</v>
      </c>
      <c r="F1386" s="9" t="s">
        <v>279</v>
      </c>
      <c r="G1386" s="9" t="s">
        <v>279</v>
      </c>
      <c r="H1386" s="9">
        <v>102.94999999999982</v>
      </c>
      <c r="I1386" s="9">
        <v>0</v>
      </c>
      <c r="J1386" s="9">
        <v>339.99999999999818</v>
      </c>
      <c r="K1386" s="9">
        <v>274.19999999999982</v>
      </c>
      <c r="L1386" s="9">
        <v>545.75</v>
      </c>
      <c r="N1386" s="67">
        <f t="shared" si="41"/>
        <v>1262.8999999999978</v>
      </c>
      <c r="T1386" s="63"/>
      <c r="U1386" s="63"/>
      <c r="V1386" s="347"/>
      <c r="W1386" s="337"/>
      <c r="X1386" s="63"/>
      <c r="Z1386" s="50">
        <v>80</v>
      </c>
    </row>
    <row r="1387" spans="1:26" ht="15">
      <c r="A1387" s="28" t="s">
        <v>739</v>
      </c>
      <c r="B1387" s="63" t="s">
        <v>154</v>
      </c>
      <c r="E1387" s="9" t="s">
        <v>279</v>
      </c>
      <c r="F1387" s="9" t="s">
        <v>279</v>
      </c>
      <c r="G1387" s="9">
        <v>197.2</v>
      </c>
      <c r="H1387" s="9">
        <v>205.49999999999909</v>
      </c>
      <c r="I1387" s="9">
        <v>0</v>
      </c>
      <c r="J1387" s="9">
        <v>246.49999999999818</v>
      </c>
      <c r="K1387" s="9">
        <v>164.89999999999964</v>
      </c>
      <c r="L1387" s="9">
        <v>447.8</v>
      </c>
      <c r="N1387" s="67">
        <f t="shared" si="41"/>
        <v>1261.8999999999969</v>
      </c>
      <c r="T1387" s="63"/>
      <c r="U1387" s="63"/>
      <c r="V1387" s="347"/>
      <c r="W1387" s="337"/>
      <c r="X1387" s="63"/>
      <c r="Z1387" s="50">
        <v>41</v>
      </c>
    </row>
    <row r="1388" spans="1:26" ht="15">
      <c r="A1388" s="28" t="s">
        <v>745</v>
      </c>
      <c r="B1388" s="63" t="s">
        <v>753</v>
      </c>
      <c r="E1388" s="9" t="s">
        <v>279</v>
      </c>
      <c r="F1388" s="9" t="s">
        <v>279</v>
      </c>
      <c r="G1388" s="9" t="s">
        <v>279</v>
      </c>
      <c r="H1388" s="9">
        <v>233.20000000000027</v>
      </c>
      <c r="I1388" s="9">
        <v>0</v>
      </c>
      <c r="J1388" s="9">
        <v>247.00000000000091</v>
      </c>
      <c r="K1388" s="9">
        <v>374.39999999999873</v>
      </c>
      <c r="L1388" s="9">
        <v>390.59999999999997</v>
      </c>
      <c r="N1388" s="67">
        <f t="shared" si="41"/>
        <v>1245.1999999999998</v>
      </c>
      <c r="T1388" s="63"/>
      <c r="U1388" s="63"/>
      <c r="V1388" s="360"/>
      <c r="W1388" s="337"/>
      <c r="X1388" s="63"/>
      <c r="Z1388" s="50">
        <v>87</v>
      </c>
    </row>
    <row r="1389" spans="1:26" ht="15">
      <c r="A1389" s="28" t="s">
        <v>747</v>
      </c>
      <c r="B1389" s="63" t="s">
        <v>783</v>
      </c>
      <c r="E1389" s="9" t="s">
        <v>279</v>
      </c>
      <c r="F1389" s="9" t="s">
        <v>279</v>
      </c>
      <c r="G1389" s="9" t="s">
        <v>279</v>
      </c>
      <c r="H1389" s="9">
        <v>169.59999999999945</v>
      </c>
      <c r="I1389" s="9">
        <v>0</v>
      </c>
      <c r="J1389" s="9">
        <v>256.90000000000055</v>
      </c>
      <c r="K1389" s="9">
        <v>366.74999999999909</v>
      </c>
      <c r="L1389" s="9">
        <v>438.1</v>
      </c>
      <c r="N1389" s="67">
        <f t="shared" si="41"/>
        <v>1231.349999999999</v>
      </c>
      <c r="T1389" s="63"/>
      <c r="U1389" s="63"/>
      <c r="V1389" s="360"/>
      <c r="W1389" s="337"/>
      <c r="X1389" s="63"/>
      <c r="Z1389" s="50">
        <v>65</v>
      </c>
    </row>
    <row r="1390" spans="1:26" ht="15">
      <c r="A1390" s="28" t="s">
        <v>750</v>
      </c>
      <c r="B1390" s="277" t="s">
        <v>2023</v>
      </c>
      <c r="C1390" s="3"/>
      <c r="D1390" s="3"/>
      <c r="E1390" s="9" t="s">
        <v>279</v>
      </c>
      <c r="F1390" s="9" t="s">
        <v>279</v>
      </c>
      <c r="G1390" s="9" t="s">
        <v>279</v>
      </c>
      <c r="H1390" s="9" t="s">
        <v>279</v>
      </c>
      <c r="I1390" s="9">
        <v>0</v>
      </c>
      <c r="J1390" s="9" t="s">
        <v>279</v>
      </c>
      <c r="K1390" s="217">
        <v>478.10000000000218</v>
      </c>
      <c r="L1390" s="212">
        <v>723.2</v>
      </c>
      <c r="N1390" s="67">
        <f t="shared" si="41"/>
        <v>1201.3000000000022</v>
      </c>
      <c r="P1390" t="s">
        <v>308</v>
      </c>
      <c r="T1390" s="63"/>
      <c r="U1390" s="63"/>
      <c r="V1390" s="360"/>
      <c r="W1390" s="337"/>
      <c r="X1390" s="63"/>
      <c r="Z1390" s="50">
        <v>54</v>
      </c>
    </row>
    <row r="1391" spans="1:26" ht="15">
      <c r="A1391" s="28" t="s">
        <v>751</v>
      </c>
      <c r="B1391" s="63" t="s">
        <v>788</v>
      </c>
      <c r="E1391" s="9" t="s">
        <v>279</v>
      </c>
      <c r="F1391" s="9" t="s">
        <v>279</v>
      </c>
      <c r="G1391" s="9" t="s">
        <v>279</v>
      </c>
      <c r="H1391" s="9">
        <v>316.5</v>
      </c>
      <c r="I1391" s="9">
        <v>0</v>
      </c>
      <c r="J1391" s="9">
        <v>254.40000000000055</v>
      </c>
      <c r="K1391" s="217">
        <v>533.60000000000309</v>
      </c>
      <c r="L1391" s="9">
        <v>94.100000000000009</v>
      </c>
      <c r="N1391" s="67">
        <f t="shared" si="41"/>
        <v>1198.6000000000035</v>
      </c>
      <c r="P1391" t="s">
        <v>284</v>
      </c>
      <c r="T1391" s="225"/>
      <c r="U1391" s="63"/>
      <c r="V1391" s="347"/>
      <c r="W1391" s="337"/>
      <c r="X1391" s="63"/>
      <c r="Z1391" s="50">
        <v>42</v>
      </c>
    </row>
    <row r="1392" spans="1:26" ht="15">
      <c r="A1392" s="28" t="s">
        <v>754</v>
      </c>
      <c r="B1392" s="277" t="s">
        <v>2006</v>
      </c>
      <c r="C1392" s="3"/>
      <c r="D1392" s="3"/>
      <c r="E1392" s="9" t="s">
        <v>279</v>
      </c>
      <c r="F1392" s="9" t="s">
        <v>279</v>
      </c>
      <c r="G1392" s="9" t="s">
        <v>279</v>
      </c>
      <c r="H1392" s="9" t="s">
        <v>279</v>
      </c>
      <c r="I1392" s="9">
        <v>0</v>
      </c>
      <c r="J1392" s="9">
        <v>265.99999999999818</v>
      </c>
      <c r="K1392" s="9">
        <v>344.10000000000218</v>
      </c>
      <c r="L1392" s="9">
        <v>584.6</v>
      </c>
      <c r="N1392" s="67">
        <f t="shared" si="41"/>
        <v>1194.7000000000003</v>
      </c>
      <c r="T1392" s="63"/>
      <c r="U1392" s="63"/>
      <c r="V1392" s="360"/>
      <c r="W1392" s="337"/>
      <c r="X1392" s="63"/>
      <c r="Z1392" s="50">
        <v>88</v>
      </c>
    </row>
    <row r="1393" spans="1:26" ht="15">
      <c r="A1393" s="28" t="s">
        <v>756</v>
      </c>
      <c r="B1393" s="63" t="s">
        <v>39</v>
      </c>
      <c r="E1393" s="9">
        <v>501.25</v>
      </c>
      <c r="F1393" s="9">
        <v>63.3</v>
      </c>
      <c r="G1393" s="9">
        <v>92.9</v>
      </c>
      <c r="H1393" s="9">
        <v>166.60000000000036</v>
      </c>
      <c r="I1393" s="9">
        <v>0</v>
      </c>
      <c r="J1393" s="9">
        <v>150.59999999999945</v>
      </c>
      <c r="K1393" s="9">
        <v>198</v>
      </c>
      <c r="L1393" s="9" t="s">
        <v>279</v>
      </c>
      <c r="N1393" s="67">
        <f t="shared" si="41"/>
        <v>1172.6499999999996</v>
      </c>
      <c r="T1393" s="277"/>
      <c r="U1393" s="63"/>
      <c r="V1393" s="347"/>
      <c r="W1393" s="337"/>
      <c r="X1393" s="63"/>
      <c r="Z1393" s="50">
        <v>83</v>
      </c>
    </row>
    <row r="1394" spans="1:26" ht="15">
      <c r="A1394" s="28" t="s">
        <v>761</v>
      </c>
      <c r="B1394" s="229" t="s">
        <v>1652</v>
      </c>
      <c r="C1394" s="3"/>
      <c r="D1394" s="3"/>
      <c r="E1394" s="9" t="s">
        <v>279</v>
      </c>
      <c r="F1394" s="9" t="s">
        <v>279</v>
      </c>
      <c r="G1394" s="9" t="s">
        <v>279</v>
      </c>
      <c r="H1394" s="9" t="s">
        <v>279</v>
      </c>
      <c r="I1394" s="9">
        <v>0</v>
      </c>
      <c r="J1394" s="9">
        <v>352.30000000000018</v>
      </c>
      <c r="K1394" s="9">
        <v>306.79999999999836</v>
      </c>
      <c r="L1394" s="9">
        <v>494.25</v>
      </c>
      <c r="N1394" s="67">
        <f t="shared" si="41"/>
        <v>1153.3499999999985</v>
      </c>
      <c r="T1394" s="277"/>
      <c r="U1394" s="63"/>
      <c r="V1394" s="347"/>
      <c r="W1394" s="337"/>
      <c r="X1394" s="63"/>
      <c r="Z1394" s="50">
        <v>11</v>
      </c>
    </row>
    <row r="1395" spans="1:26" ht="15">
      <c r="A1395" s="28" t="s">
        <v>765</v>
      </c>
      <c r="B1395" s="277" t="s">
        <v>2007</v>
      </c>
      <c r="C1395" s="3"/>
      <c r="D1395" s="3"/>
      <c r="E1395" s="9" t="s">
        <v>279</v>
      </c>
      <c r="F1395" s="9" t="s">
        <v>279</v>
      </c>
      <c r="G1395" s="9" t="s">
        <v>279</v>
      </c>
      <c r="H1395" s="9" t="s">
        <v>279</v>
      </c>
      <c r="I1395" s="9">
        <v>0</v>
      </c>
      <c r="J1395" s="217">
        <v>435.90000000000009</v>
      </c>
      <c r="K1395" s="212">
        <v>567.00000000000091</v>
      </c>
      <c r="L1395" s="9">
        <v>135.5</v>
      </c>
      <c r="N1395" s="67">
        <f t="shared" si="41"/>
        <v>1138.400000000001</v>
      </c>
      <c r="P1395" t="s">
        <v>354</v>
      </c>
      <c r="T1395" s="63"/>
      <c r="U1395" s="63"/>
      <c r="V1395" s="347"/>
      <c r="W1395" s="337"/>
      <c r="X1395" s="63"/>
      <c r="Z1395" s="50">
        <v>94</v>
      </c>
    </row>
    <row r="1396" spans="1:26" ht="15">
      <c r="A1396" s="28" t="s">
        <v>766</v>
      </c>
      <c r="B1396" s="225" t="s">
        <v>1662</v>
      </c>
      <c r="C1396" s="3"/>
      <c r="D1396" s="3"/>
      <c r="E1396" s="9" t="s">
        <v>279</v>
      </c>
      <c r="F1396" s="9" t="s">
        <v>279</v>
      </c>
      <c r="G1396" s="9" t="s">
        <v>279</v>
      </c>
      <c r="H1396" s="9" t="s">
        <v>279</v>
      </c>
      <c r="I1396" s="9">
        <v>0</v>
      </c>
      <c r="J1396" s="217">
        <v>435.40000000000146</v>
      </c>
      <c r="K1396" s="9">
        <v>177</v>
      </c>
      <c r="L1396" s="9">
        <v>452.5</v>
      </c>
      <c r="N1396" s="67">
        <f t="shared" si="41"/>
        <v>1064.9000000000015</v>
      </c>
      <c r="P1396" t="s">
        <v>285</v>
      </c>
      <c r="T1396" s="63"/>
      <c r="U1396" s="63"/>
      <c r="V1396" s="347"/>
      <c r="W1396" s="337"/>
      <c r="X1396" s="63"/>
      <c r="Z1396" s="50">
        <v>36</v>
      </c>
    </row>
    <row r="1397" spans="1:26" ht="15">
      <c r="A1397" s="28" t="s">
        <v>767</v>
      </c>
      <c r="B1397" s="277" t="s">
        <v>2025</v>
      </c>
      <c r="C1397" s="3"/>
      <c r="D1397" s="3"/>
      <c r="E1397" s="9" t="s">
        <v>279</v>
      </c>
      <c r="F1397" s="9" t="s">
        <v>279</v>
      </c>
      <c r="G1397" s="9" t="s">
        <v>279</v>
      </c>
      <c r="H1397" s="9" t="s">
        <v>279</v>
      </c>
      <c r="I1397" s="9">
        <v>0</v>
      </c>
      <c r="J1397" s="9" t="s">
        <v>279</v>
      </c>
      <c r="K1397" s="9">
        <v>338.19999999999982</v>
      </c>
      <c r="L1397" s="217">
        <v>705.09999999999991</v>
      </c>
      <c r="N1397" s="67">
        <f t="shared" si="41"/>
        <v>1043.2999999999997</v>
      </c>
      <c r="P1397" t="s">
        <v>284</v>
      </c>
      <c r="T1397" s="63"/>
      <c r="U1397" s="63"/>
      <c r="V1397" s="347"/>
      <c r="W1397" s="337"/>
      <c r="X1397" s="63"/>
      <c r="Z1397" s="50">
        <v>8</v>
      </c>
    </row>
    <row r="1398" spans="1:26" ht="15">
      <c r="A1398" s="28" t="s">
        <v>773</v>
      </c>
      <c r="B1398" s="277" t="s">
        <v>2018</v>
      </c>
      <c r="C1398" s="3"/>
      <c r="D1398" s="3"/>
      <c r="E1398" s="9" t="s">
        <v>279</v>
      </c>
      <c r="F1398" s="9" t="s">
        <v>279</v>
      </c>
      <c r="G1398" s="9" t="s">
        <v>279</v>
      </c>
      <c r="H1398" s="9" t="s">
        <v>279</v>
      </c>
      <c r="I1398" s="9">
        <v>0</v>
      </c>
      <c r="J1398" s="9">
        <v>184.5</v>
      </c>
      <c r="K1398" s="9">
        <v>292.5</v>
      </c>
      <c r="L1398" s="9">
        <v>560.20000000000005</v>
      </c>
      <c r="N1398" s="67">
        <f t="shared" si="41"/>
        <v>1037.2</v>
      </c>
      <c r="T1398" s="277"/>
      <c r="U1398" s="63"/>
      <c r="V1398" s="348"/>
      <c r="W1398" s="337"/>
      <c r="X1398" s="63"/>
      <c r="Z1398" s="50">
        <v>64</v>
      </c>
    </row>
    <row r="1399" spans="1:26" ht="15">
      <c r="A1399" s="28" t="s">
        <v>781</v>
      </c>
      <c r="B1399" s="63" t="s">
        <v>779</v>
      </c>
      <c r="E1399" s="9" t="s">
        <v>279</v>
      </c>
      <c r="F1399" s="9" t="s">
        <v>279</v>
      </c>
      <c r="G1399" s="9" t="s">
        <v>279</v>
      </c>
      <c r="H1399" s="9">
        <v>183.199999999998</v>
      </c>
      <c r="I1399" s="9">
        <v>0</v>
      </c>
      <c r="J1399" s="9">
        <v>360.40000000000146</v>
      </c>
      <c r="K1399" s="9">
        <v>162.49999999999909</v>
      </c>
      <c r="L1399" s="9">
        <v>284.89999999999998</v>
      </c>
      <c r="N1399" s="67">
        <f t="shared" si="41"/>
        <v>990.99999999999852</v>
      </c>
      <c r="T1399" s="277"/>
      <c r="U1399" s="63"/>
      <c r="V1399" s="347"/>
      <c r="W1399" s="337"/>
      <c r="X1399" s="63"/>
      <c r="Z1399" s="50">
        <v>20</v>
      </c>
    </row>
    <row r="1400" spans="1:26" ht="15">
      <c r="A1400" s="28" t="s">
        <v>785</v>
      </c>
      <c r="B1400" s="277" t="s">
        <v>2008</v>
      </c>
      <c r="C1400" s="3"/>
      <c r="D1400" s="3"/>
      <c r="E1400" s="9" t="s">
        <v>279</v>
      </c>
      <c r="F1400" s="9" t="s">
        <v>279</v>
      </c>
      <c r="G1400" s="9" t="s">
        <v>279</v>
      </c>
      <c r="H1400" s="9" t="s">
        <v>279</v>
      </c>
      <c r="I1400" s="9">
        <v>0</v>
      </c>
      <c r="J1400" s="9">
        <v>215.50000000000182</v>
      </c>
      <c r="K1400" s="9">
        <v>158.39999999999873</v>
      </c>
      <c r="L1400" s="217">
        <v>616.45000000000005</v>
      </c>
      <c r="N1400" s="67">
        <f t="shared" si="41"/>
        <v>990.35000000000059</v>
      </c>
      <c r="P1400" t="s">
        <v>289</v>
      </c>
      <c r="T1400" s="63"/>
      <c r="U1400" s="63"/>
      <c r="V1400" s="360"/>
      <c r="W1400" s="337"/>
      <c r="X1400" s="63"/>
      <c r="Z1400" s="50">
        <v>59</v>
      </c>
    </row>
    <row r="1401" spans="1:26" ht="15">
      <c r="A1401" s="28" t="s">
        <v>786</v>
      </c>
      <c r="B1401" s="28" t="s">
        <v>733</v>
      </c>
      <c r="E1401" s="9" t="s">
        <v>279</v>
      </c>
      <c r="F1401" s="9" t="s">
        <v>279</v>
      </c>
      <c r="G1401" s="9" t="s">
        <v>279</v>
      </c>
      <c r="H1401" s="9">
        <v>172.09999999999945</v>
      </c>
      <c r="I1401" s="9">
        <v>0</v>
      </c>
      <c r="J1401" s="9">
        <v>253.10000000000082</v>
      </c>
      <c r="K1401" s="9">
        <v>287.5</v>
      </c>
      <c r="L1401" s="9">
        <v>271.89999999999998</v>
      </c>
      <c r="N1401" s="67">
        <f t="shared" si="41"/>
        <v>984.60000000000025</v>
      </c>
      <c r="T1401" s="277"/>
      <c r="U1401" s="63"/>
      <c r="V1401" s="347"/>
      <c r="W1401" s="337"/>
      <c r="X1401" s="63"/>
      <c r="Z1401" s="50">
        <v>30</v>
      </c>
    </row>
    <row r="1402" spans="1:26" ht="15">
      <c r="A1402" s="28" t="s">
        <v>787</v>
      </c>
      <c r="B1402" s="277" t="s">
        <v>2010</v>
      </c>
      <c r="C1402" s="3"/>
      <c r="D1402" s="3"/>
      <c r="E1402" s="9" t="s">
        <v>279</v>
      </c>
      <c r="F1402" s="9" t="s">
        <v>279</v>
      </c>
      <c r="G1402" s="9" t="s">
        <v>279</v>
      </c>
      <c r="H1402" s="9" t="s">
        <v>279</v>
      </c>
      <c r="I1402" s="9">
        <v>0</v>
      </c>
      <c r="J1402" s="9">
        <v>157.99999999999955</v>
      </c>
      <c r="K1402" s="9">
        <v>294.49999999999955</v>
      </c>
      <c r="L1402" s="9">
        <v>529.90000000000009</v>
      </c>
      <c r="N1402" s="67">
        <f t="shared" si="41"/>
        <v>982.39999999999918</v>
      </c>
      <c r="T1402" s="225"/>
      <c r="U1402" s="63"/>
      <c r="V1402" s="347"/>
      <c r="W1402" s="337"/>
      <c r="X1402" s="63"/>
      <c r="Z1402" s="50">
        <v>23</v>
      </c>
    </row>
    <row r="1403" spans="1:26" ht="15">
      <c r="A1403" s="28" t="s">
        <v>793</v>
      </c>
      <c r="B1403" s="63" t="s">
        <v>19</v>
      </c>
      <c r="E1403" s="9">
        <v>390.8</v>
      </c>
      <c r="F1403" s="9">
        <v>124.7</v>
      </c>
      <c r="G1403" s="9">
        <v>103.1</v>
      </c>
      <c r="H1403" s="9">
        <v>139.50000000000091</v>
      </c>
      <c r="I1403" s="9">
        <v>0</v>
      </c>
      <c r="J1403" s="9">
        <v>222.10000000000036</v>
      </c>
      <c r="K1403" s="9" t="s">
        <v>279</v>
      </c>
      <c r="L1403" s="9" t="s">
        <v>279</v>
      </c>
      <c r="N1403" s="67">
        <f t="shared" si="41"/>
        <v>980.2000000000013</v>
      </c>
      <c r="T1403" s="63"/>
      <c r="U1403" s="63"/>
      <c r="V1403" s="347"/>
      <c r="W1403" s="337"/>
      <c r="X1403" s="63"/>
      <c r="Z1403" s="50">
        <v>44</v>
      </c>
    </row>
    <row r="1404" spans="1:26" ht="15">
      <c r="A1404" s="28" t="s">
        <v>794</v>
      </c>
      <c r="B1404" s="63" t="s">
        <v>764</v>
      </c>
      <c r="E1404" s="9" t="s">
        <v>279</v>
      </c>
      <c r="F1404" s="9" t="s">
        <v>279</v>
      </c>
      <c r="G1404" s="9" t="s">
        <v>279</v>
      </c>
      <c r="H1404" s="9">
        <v>98.600000000001273</v>
      </c>
      <c r="I1404" s="9">
        <v>0</v>
      </c>
      <c r="J1404" s="9">
        <v>335.29999999999927</v>
      </c>
      <c r="K1404" s="9">
        <v>262.89999999999964</v>
      </c>
      <c r="L1404" s="9">
        <v>272.60000000000002</v>
      </c>
      <c r="N1404" s="67">
        <f t="shared" si="41"/>
        <v>969.4000000000002</v>
      </c>
      <c r="T1404" s="63"/>
      <c r="U1404" s="63"/>
      <c r="V1404" s="360"/>
      <c r="W1404" s="337"/>
      <c r="X1404" s="63"/>
      <c r="Z1404" s="50">
        <v>78</v>
      </c>
    </row>
    <row r="1405" spans="1:26" ht="15">
      <c r="A1405" s="28" t="s">
        <v>795</v>
      </c>
      <c r="B1405" s="229" t="s">
        <v>1659</v>
      </c>
      <c r="C1405" s="3"/>
      <c r="D1405" s="3"/>
      <c r="E1405" s="9" t="s">
        <v>279</v>
      </c>
      <c r="F1405" s="9" t="s">
        <v>279</v>
      </c>
      <c r="G1405" s="9" t="s">
        <v>279</v>
      </c>
      <c r="H1405" s="9" t="s">
        <v>279</v>
      </c>
      <c r="I1405" s="9">
        <v>0</v>
      </c>
      <c r="J1405" s="9">
        <v>159.09999999999945</v>
      </c>
      <c r="K1405" s="9">
        <v>361.59999999999945</v>
      </c>
      <c r="L1405" s="9">
        <v>446.40000000000003</v>
      </c>
      <c r="N1405" s="67">
        <f t="shared" si="41"/>
        <v>967.099999999999</v>
      </c>
      <c r="T1405" s="63"/>
      <c r="U1405" s="63"/>
      <c r="V1405" s="360"/>
      <c r="W1405" s="337"/>
      <c r="X1405" s="63"/>
      <c r="Z1405" s="50">
        <v>96</v>
      </c>
    </row>
    <row r="1406" spans="1:26" ht="15">
      <c r="A1406" s="28" t="s">
        <v>797</v>
      </c>
      <c r="B1406" s="229" t="s">
        <v>1647</v>
      </c>
      <c r="C1406" s="3"/>
      <c r="D1406" s="3"/>
      <c r="E1406" s="9" t="s">
        <v>279</v>
      </c>
      <c r="F1406" s="9" t="s">
        <v>279</v>
      </c>
      <c r="G1406" s="9" t="s">
        <v>279</v>
      </c>
      <c r="H1406" s="9" t="s">
        <v>279</v>
      </c>
      <c r="I1406" s="9">
        <v>0</v>
      </c>
      <c r="J1406" s="9">
        <v>294.89999999999873</v>
      </c>
      <c r="K1406" s="9">
        <v>158.79999999999927</v>
      </c>
      <c r="L1406" s="9">
        <v>503.6</v>
      </c>
      <c r="N1406" s="67">
        <f t="shared" si="41"/>
        <v>957.29999999999802</v>
      </c>
      <c r="T1406" s="63"/>
      <c r="U1406" s="63"/>
      <c r="V1406" s="347"/>
      <c r="W1406" s="337"/>
      <c r="X1406" s="63"/>
      <c r="Z1406" s="50">
        <v>5</v>
      </c>
    </row>
    <row r="1407" spans="1:26" ht="15">
      <c r="A1407" s="28" t="s">
        <v>798</v>
      </c>
      <c r="B1407" s="63" t="s">
        <v>748</v>
      </c>
      <c r="E1407" s="9" t="s">
        <v>279</v>
      </c>
      <c r="F1407" s="9" t="s">
        <v>279</v>
      </c>
      <c r="G1407" s="9" t="s">
        <v>279</v>
      </c>
      <c r="H1407" s="9">
        <v>136.04999999999927</v>
      </c>
      <c r="I1407" s="9">
        <v>0</v>
      </c>
      <c r="J1407" s="9">
        <v>132.5</v>
      </c>
      <c r="K1407" s="9">
        <v>146.19999999999891</v>
      </c>
      <c r="L1407" s="9">
        <v>542.30000000000007</v>
      </c>
      <c r="N1407" s="67">
        <f t="shared" si="41"/>
        <v>957.04999999999825</v>
      </c>
      <c r="T1407" s="277"/>
      <c r="U1407" s="63"/>
      <c r="V1407" s="347"/>
      <c r="W1407" s="337"/>
      <c r="X1407" s="63"/>
      <c r="Z1407" s="50">
        <v>91</v>
      </c>
    </row>
    <row r="1408" spans="1:26" ht="15">
      <c r="A1408" s="28" t="s">
        <v>799</v>
      </c>
      <c r="B1408" s="229" t="s">
        <v>1660</v>
      </c>
      <c r="C1408" s="3"/>
      <c r="D1408" s="3"/>
      <c r="E1408" s="9" t="s">
        <v>279</v>
      </c>
      <c r="F1408" s="9" t="s">
        <v>279</v>
      </c>
      <c r="G1408" s="9" t="s">
        <v>279</v>
      </c>
      <c r="H1408" s="9" t="s">
        <v>279</v>
      </c>
      <c r="I1408" s="9">
        <v>0</v>
      </c>
      <c r="J1408" s="9">
        <v>293.19999999999891</v>
      </c>
      <c r="K1408" s="9">
        <v>242.30000000000109</v>
      </c>
      <c r="L1408" s="9">
        <v>419</v>
      </c>
      <c r="N1408" s="67">
        <f t="shared" si="41"/>
        <v>954.5</v>
      </c>
      <c r="T1408" s="63"/>
      <c r="U1408" s="63"/>
      <c r="V1408" s="347"/>
      <c r="W1408" s="337"/>
      <c r="X1408" s="63"/>
      <c r="Z1408" s="50">
        <v>47</v>
      </c>
    </row>
    <row r="1409" spans="1:26" ht="15">
      <c r="A1409" s="28" t="s">
        <v>802</v>
      </c>
      <c r="B1409" s="229" t="s">
        <v>1653</v>
      </c>
      <c r="C1409" s="3"/>
      <c r="D1409" s="3"/>
      <c r="E1409" s="9" t="s">
        <v>279</v>
      </c>
      <c r="F1409" s="9" t="s">
        <v>279</v>
      </c>
      <c r="G1409" s="9" t="s">
        <v>279</v>
      </c>
      <c r="H1409" s="9" t="s">
        <v>279</v>
      </c>
      <c r="I1409" s="9">
        <v>0</v>
      </c>
      <c r="J1409" s="9">
        <v>160.09999999999945</v>
      </c>
      <c r="K1409" s="9">
        <v>299.59999999999945</v>
      </c>
      <c r="L1409" s="9">
        <v>487.05</v>
      </c>
      <c r="N1409" s="67">
        <f t="shared" si="41"/>
        <v>946.74999999999886</v>
      </c>
      <c r="T1409" s="225"/>
      <c r="U1409" s="63"/>
      <c r="V1409" s="347"/>
      <c r="W1409" s="337"/>
      <c r="X1409" s="63"/>
      <c r="Z1409" s="50">
        <v>77</v>
      </c>
    </row>
    <row r="1410" spans="1:26" ht="15">
      <c r="A1410" s="28" t="s">
        <v>896</v>
      </c>
      <c r="B1410" s="63" t="s">
        <v>749</v>
      </c>
      <c r="E1410" s="9" t="s">
        <v>279</v>
      </c>
      <c r="F1410" s="9" t="s">
        <v>279</v>
      </c>
      <c r="G1410" s="9" t="s">
        <v>279</v>
      </c>
      <c r="H1410" s="9">
        <v>78.600000000000364</v>
      </c>
      <c r="I1410" s="9">
        <v>0</v>
      </c>
      <c r="J1410" s="9">
        <v>133.99999999999909</v>
      </c>
      <c r="K1410" s="9">
        <v>386.5</v>
      </c>
      <c r="L1410" s="9">
        <v>345.1</v>
      </c>
      <c r="N1410" s="67">
        <f t="shared" si="41"/>
        <v>944.19999999999948</v>
      </c>
      <c r="T1410" s="225"/>
      <c r="U1410" s="63"/>
      <c r="V1410" s="348"/>
      <c r="W1410" s="337"/>
      <c r="X1410" s="63"/>
      <c r="Z1410" s="50">
        <v>90</v>
      </c>
    </row>
    <row r="1411" spans="1:26" ht="15">
      <c r="A1411" s="28" t="s">
        <v>897</v>
      </c>
      <c r="B1411" s="277" t="s">
        <v>2030</v>
      </c>
      <c r="C1411" s="3"/>
      <c r="D1411" s="3"/>
      <c r="E1411" s="9" t="s">
        <v>279</v>
      </c>
      <c r="F1411" s="9" t="s">
        <v>279</v>
      </c>
      <c r="G1411" s="9" t="s">
        <v>279</v>
      </c>
      <c r="H1411" s="9" t="s">
        <v>279</v>
      </c>
      <c r="I1411" s="9">
        <v>0</v>
      </c>
      <c r="J1411" s="9" t="s">
        <v>279</v>
      </c>
      <c r="K1411" s="217">
        <v>432.40000000000236</v>
      </c>
      <c r="L1411" s="9">
        <v>473</v>
      </c>
      <c r="N1411" s="67">
        <f t="shared" si="41"/>
        <v>905.40000000000236</v>
      </c>
      <c r="P1411" t="s">
        <v>294</v>
      </c>
      <c r="T1411" s="63"/>
      <c r="U1411" s="63"/>
      <c r="V1411" s="360"/>
      <c r="W1411" s="337"/>
      <c r="X1411" s="63"/>
      <c r="Z1411" s="50">
        <v>98</v>
      </c>
    </row>
    <row r="1412" spans="1:26" ht="15">
      <c r="A1412" s="28" t="s">
        <v>898</v>
      </c>
      <c r="B1412" s="277" t="s">
        <v>2011</v>
      </c>
      <c r="C1412" s="3"/>
      <c r="D1412" s="3"/>
      <c r="E1412" s="9" t="s">
        <v>279</v>
      </c>
      <c r="F1412" s="9" t="s">
        <v>279</v>
      </c>
      <c r="G1412" s="9" t="s">
        <v>279</v>
      </c>
      <c r="H1412" s="9" t="s">
        <v>279</v>
      </c>
      <c r="I1412" s="9">
        <v>0</v>
      </c>
      <c r="J1412" s="9">
        <v>204</v>
      </c>
      <c r="K1412" s="9">
        <v>200.40000000000009</v>
      </c>
      <c r="L1412" s="9">
        <v>490.15</v>
      </c>
      <c r="N1412" s="67">
        <f t="shared" si="41"/>
        <v>894.55000000000007</v>
      </c>
      <c r="T1412" s="63"/>
      <c r="U1412" s="63"/>
      <c r="V1412" s="347"/>
      <c r="W1412" s="337"/>
      <c r="X1412" s="63"/>
      <c r="Z1412" s="50">
        <v>75</v>
      </c>
    </row>
    <row r="1413" spans="1:26" ht="15">
      <c r="A1413" s="28" t="s">
        <v>899</v>
      </c>
      <c r="B1413" s="229" t="s">
        <v>1643</v>
      </c>
      <c r="C1413" s="3"/>
      <c r="D1413" s="3"/>
      <c r="E1413" s="9" t="s">
        <v>279</v>
      </c>
      <c r="F1413" s="9" t="s">
        <v>279</v>
      </c>
      <c r="G1413" s="9" t="s">
        <v>279</v>
      </c>
      <c r="H1413" s="9" t="s">
        <v>279</v>
      </c>
      <c r="I1413" s="9">
        <v>0</v>
      </c>
      <c r="J1413" s="9">
        <v>238.09999999999991</v>
      </c>
      <c r="K1413" s="9">
        <v>156.39999999999964</v>
      </c>
      <c r="L1413" s="9">
        <v>477.9</v>
      </c>
      <c r="N1413" s="67">
        <f t="shared" si="41"/>
        <v>872.39999999999952</v>
      </c>
      <c r="T1413" s="277"/>
      <c r="U1413" s="63"/>
      <c r="V1413" s="348"/>
      <c r="W1413" s="337"/>
      <c r="X1413" s="63"/>
      <c r="Z1413" s="50">
        <v>25</v>
      </c>
    </row>
    <row r="1414" spans="1:26" ht="15">
      <c r="A1414" s="28" t="s">
        <v>900</v>
      </c>
      <c r="B1414" s="63" t="s">
        <v>29</v>
      </c>
      <c r="E1414" s="9">
        <v>384</v>
      </c>
      <c r="F1414" s="9">
        <v>121</v>
      </c>
      <c r="G1414" s="9">
        <v>151.19999999999999</v>
      </c>
      <c r="H1414" s="9" t="s">
        <v>279</v>
      </c>
      <c r="I1414" s="9">
        <v>0</v>
      </c>
      <c r="J1414" s="9">
        <v>211.79999999999927</v>
      </c>
      <c r="K1414" s="9" t="s">
        <v>279</v>
      </c>
      <c r="L1414" s="9" t="s">
        <v>279</v>
      </c>
      <c r="N1414" s="67">
        <f t="shared" ref="N1414:N1445" si="42">SUM(E1414:L1414)</f>
        <v>867.99999999999932</v>
      </c>
      <c r="T1414" s="63"/>
      <c r="U1414" s="63"/>
      <c r="V1414" s="348"/>
      <c r="W1414" s="337"/>
      <c r="X1414" s="63"/>
      <c r="Z1414" s="50">
        <v>21</v>
      </c>
    </row>
    <row r="1415" spans="1:26" ht="15">
      <c r="A1415" s="28" t="s">
        <v>901</v>
      </c>
      <c r="B1415" s="277" t="s">
        <v>2050</v>
      </c>
      <c r="C1415" s="3"/>
      <c r="D1415" s="3"/>
      <c r="E1415" s="9" t="s">
        <v>279</v>
      </c>
      <c r="F1415" s="9" t="s">
        <v>279</v>
      </c>
      <c r="G1415" s="9" t="s">
        <v>279</v>
      </c>
      <c r="H1415" s="9" t="s">
        <v>279</v>
      </c>
      <c r="I1415" s="9">
        <v>0</v>
      </c>
      <c r="J1415" s="9" t="s">
        <v>279</v>
      </c>
      <c r="K1415" s="9">
        <v>260.39999999999873</v>
      </c>
      <c r="L1415" s="9">
        <v>605.49999999999989</v>
      </c>
      <c r="N1415" s="67">
        <f t="shared" si="42"/>
        <v>865.89999999999861</v>
      </c>
      <c r="T1415" s="277"/>
      <c r="U1415" s="63"/>
      <c r="V1415" s="347"/>
      <c r="W1415" s="337"/>
      <c r="X1415" s="63"/>
      <c r="Z1415" s="50">
        <v>34</v>
      </c>
    </row>
    <row r="1416" spans="1:26" ht="15">
      <c r="A1416" s="28" t="s">
        <v>902</v>
      </c>
      <c r="B1416" s="277" t="s">
        <v>2002</v>
      </c>
      <c r="C1416" s="3"/>
      <c r="D1416" s="3"/>
      <c r="E1416" s="9" t="s">
        <v>279</v>
      </c>
      <c r="F1416" s="9" t="s">
        <v>279</v>
      </c>
      <c r="G1416" s="9" t="s">
        <v>279</v>
      </c>
      <c r="H1416" s="9" t="s">
        <v>279</v>
      </c>
      <c r="I1416" s="9">
        <v>0</v>
      </c>
      <c r="J1416" s="9">
        <v>161.00000000000091</v>
      </c>
      <c r="K1416" s="9">
        <v>186.89999999999964</v>
      </c>
      <c r="L1416" s="9">
        <v>510.2</v>
      </c>
      <c r="N1416" s="67">
        <f t="shared" si="42"/>
        <v>858.10000000000059</v>
      </c>
      <c r="T1416" s="63"/>
      <c r="U1416" s="63"/>
      <c r="V1416" s="360"/>
      <c r="W1416" s="337"/>
      <c r="X1416" s="63"/>
      <c r="Z1416" s="50">
        <v>80</v>
      </c>
    </row>
    <row r="1417" spans="1:26" ht="15">
      <c r="A1417" s="28" t="s">
        <v>903</v>
      </c>
      <c r="B1417" s="63" t="s">
        <v>763</v>
      </c>
      <c r="E1417" s="9" t="s">
        <v>279</v>
      </c>
      <c r="F1417" s="9" t="s">
        <v>279</v>
      </c>
      <c r="G1417" s="9" t="s">
        <v>279</v>
      </c>
      <c r="H1417" s="9">
        <v>28.500000000000909</v>
      </c>
      <c r="I1417" s="9">
        <v>0</v>
      </c>
      <c r="J1417" s="9">
        <v>372.29999999999927</v>
      </c>
      <c r="K1417" s="9">
        <v>144.79999999999836</v>
      </c>
      <c r="L1417" s="9">
        <v>274.89999999999998</v>
      </c>
      <c r="N1417" s="67">
        <f t="shared" si="42"/>
        <v>820.49999999999852</v>
      </c>
      <c r="T1417" s="63"/>
      <c r="U1417" s="63"/>
      <c r="V1417" s="348"/>
      <c r="W1417" s="337"/>
      <c r="X1417" s="63"/>
      <c r="Z1417" s="50">
        <v>4</v>
      </c>
    </row>
    <row r="1418" spans="1:26" ht="15">
      <c r="A1418" s="28" t="s">
        <v>904</v>
      </c>
      <c r="B1418" s="277" t="s">
        <v>2052</v>
      </c>
      <c r="C1418" s="3"/>
      <c r="D1418" s="3"/>
      <c r="E1418" s="9" t="s">
        <v>279</v>
      </c>
      <c r="F1418" s="9" t="s">
        <v>279</v>
      </c>
      <c r="G1418" s="9" t="s">
        <v>279</v>
      </c>
      <c r="H1418" s="9" t="s">
        <v>279</v>
      </c>
      <c r="I1418" s="9">
        <v>0</v>
      </c>
      <c r="J1418" s="9" t="s">
        <v>279</v>
      </c>
      <c r="K1418" s="9">
        <v>322.50000000000045</v>
      </c>
      <c r="L1418" s="9">
        <v>490</v>
      </c>
      <c r="N1418" s="67">
        <f t="shared" si="42"/>
        <v>812.50000000000045</v>
      </c>
      <c r="T1418" s="63"/>
      <c r="U1418" s="63"/>
      <c r="V1418" s="347"/>
      <c r="W1418" s="337"/>
      <c r="X1418" s="63"/>
      <c r="Z1418" s="50">
        <v>82</v>
      </c>
    </row>
    <row r="1419" spans="1:26" ht="15">
      <c r="A1419" s="28" t="s">
        <v>905</v>
      </c>
      <c r="B1419" s="229" t="s">
        <v>1644</v>
      </c>
      <c r="C1419" s="3"/>
      <c r="D1419" s="3"/>
      <c r="E1419" s="9" t="s">
        <v>279</v>
      </c>
      <c r="F1419" s="9" t="s">
        <v>279</v>
      </c>
      <c r="G1419" s="9" t="s">
        <v>279</v>
      </c>
      <c r="H1419" s="9" t="s">
        <v>279</v>
      </c>
      <c r="I1419" s="9">
        <v>0</v>
      </c>
      <c r="J1419" s="9">
        <v>278.90000000000009</v>
      </c>
      <c r="K1419" s="9">
        <v>97.499999999998181</v>
      </c>
      <c r="L1419" s="9">
        <v>428</v>
      </c>
      <c r="N1419" s="67">
        <f t="shared" si="42"/>
        <v>804.39999999999827</v>
      </c>
      <c r="T1419" s="63"/>
      <c r="U1419" s="63"/>
      <c r="V1419" s="347"/>
      <c r="W1419" s="337"/>
      <c r="X1419" s="63"/>
      <c r="Z1419" s="50">
        <v>58</v>
      </c>
    </row>
    <row r="1420" spans="1:26" ht="15">
      <c r="A1420" s="28" t="s">
        <v>906</v>
      </c>
      <c r="B1420" s="229" t="s">
        <v>1657</v>
      </c>
      <c r="C1420" s="3"/>
      <c r="D1420" s="3"/>
      <c r="E1420" s="9" t="s">
        <v>279</v>
      </c>
      <c r="F1420" s="9" t="s">
        <v>279</v>
      </c>
      <c r="G1420" s="9" t="s">
        <v>279</v>
      </c>
      <c r="H1420" s="9" t="s">
        <v>279</v>
      </c>
      <c r="I1420" s="9">
        <v>0</v>
      </c>
      <c r="J1420" s="9">
        <v>100.40000000000146</v>
      </c>
      <c r="K1420" s="9">
        <v>301.29999999999745</v>
      </c>
      <c r="L1420" s="9">
        <v>392</v>
      </c>
      <c r="N1420" s="67">
        <f t="shared" si="42"/>
        <v>793.69999999999891</v>
      </c>
      <c r="T1420" s="225"/>
      <c r="U1420" s="63"/>
      <c r="V1420" s="347"/>
      <c r="W1420" s="337"/>
      <c r="X1420" s="63"/>
      <c r="Z1420" s="50">
        <v>20</v>
      </c>
    </row>
    <row r="1421" spans="1:26" ht="15">
      <c r="A1421" s="28" t="s">
        <v>907</v>
      </c>
      <c r="B1421" s="277" t="s">
        <v>2157</v>
      </c>
      <c r="C1421" s="3"/>
      <c r="D1421" s="3"/>
      <c r="E1421" s="9" t="s">
        <v>279</v>
      </c>
      <c r="F1421" s="9" t="s">
        <v>279</v>
      </c>
      <c r="G1421" s="9" t="s">
        <v>279</v>
      </c>
      <c r="H1421" s="9" t="s">
        <v>279</v>
      </c>
      <c r="I1421" s="9">
        <v>0</v>
      </c>
      <c r="J1421" s="9" t="s">
        <v>279</v>
      </c>
      <c r="K1421" s="9">
        <v>291.49999999999909</v>
      </c>
      <c r="L1421" s="9">
        <v>483.5</v>
      </c>
      <c r="N1421" s="67">
        <f t="shared" si="42"/>
        <v>774.99999999999909</v>
      </c>
      <c r="T1421" s="63"/>
      <c r="U1421" s="63"/>
      <c r="V1421" s="360"/>
      <c r="W1421" s="337"/>
      <c r="X1421" s="63"/>
      <c r="Z1421" s="50">
        <v>43</v>
      </c>
    </row>
    <row r="1422" spans="1:26" ht="15">
      <c r="A1422" s="28" t="s">
        <v>908</v>
      </c>
      <c r="B1422" s="277" t="s">
        <v>2053</v>
      </c>
      <c r="C1422" s="3"/>
      <c r="D1422" s="3"/>
      <c r="E1422" s="9" t="s">
        <v>279</v>
      </c>
      <c r="F1422" s="9" t="s">
        <v>279</v>
      </c>
      <c r="G1422" s="9" t="s">
        <v>279</v>
      </c>
      <c r="H1422" s="9" t="s">
        <v>279</v>
      </c>
      <c r="I1422" s="9">
        <v>0</v>
      </c>
      <c r="J1422" s="9" t="s">
        <v>279</v>
      </c>
      <c r="K1422" s="9">
        <v>326.5</v>
      </c>
      <c r="L1422" s="9">
        <v>446.3</v>
      </c>
      <c r="N1422" s="67">
        <f t="shared" si="42"/>
        <v>772.8</v>
      </c>
      <c r="T1422" s="277"/>
      <c r="U1422" s="63"/>
      <c r="V1422" s="347"/>
      <c r="W1422" s="337"/>
      <c r="X1422" s="63"/>
      <c r="Z1422" s="50">
        <v>6</v>
      </c>
    </row>
    <row r="1423" spans="1:26" ht="15">
      <c r="A1423" s="28" t="s">
        <v>909</v>
      </c>
      <c r="B1423" s="229" t="s">
        <v>1655</v>
      </c>
      <c r="C1423" s="3"/>
      <c r="D1423" s="3"/>
      <c r="E1423" s="9" t="s">
        <v>279</v>
      </c>
      <c r="F1423" s="9" t="s">
        <v>279</v>
      </c>
      <c r="G1423" s="9" t="s">
        <v>279</v>
      </c>
      <c r="H1423" s="9" t="s">
        <v>279</v>
      </c>
      <c r="I1423" s="9">
        <v>0</v>
      </c>
      <c r="J1423" s="9">
        <v>170.39999999999964</v>
      </c>
      <c r="K1423" s="9">
        <v>171.49999999999818</v>
      </c>
      <c r="L1423" s="9">
        <v>428.6</v>
      </c>
      <c r="N1423" s="67">
        <f t="shared" si="42"/>
        <v>770.49999999999784</v>
      </c>
      <c r="T1423" s="277"/>
      <c r="U1423" s="63"/>
      <c r="V1423" s="347"/>
      <c r="W1423" s="337"/>
      <c r="X1423" s="63"/>
      <c r="Z1423" s="50">
        <v>89</v>
      </c>
    </row>
    <row r="1424" spans="1:26" ht="15">
      <c r="A1424" s="28" t="s">
        <v>910</v>
      </c>
      <c r="B1424" s="63" t="s">
        <v>3383</v>
      </c>
      <c r="C1424" s="3"/>
      <c r="D1424" s="3"/>
      <c r="E1424" s="9" t="s">
        <v>279</v>
      </c>
      <c r="F1424" s="9" t="s">
        <v>279</v>
      </c>
      <c r="G1424" s="9" t="s">
        <v>279</v>
      </c>
      <c r="H1424" s="9" t="s">
        <v>279</v>
      </c>
      <c r="I1424" s="9">
        <v>0</v>
      </c>
      <c r="J1424" s="9" t="s">
        <v>279</v>
      </c>
      <c r="K1424" s="9" t="s">
        <v>279</v>
      </c>
      <c r="L1424" s="214">
        <v>742.89999999999986</v>
      </c>
      <c r="M1424" s="67"/>
      <c r="N1424" s="67">
        <f t="shared" si="42"/>
        <v>742.89999999999986</v>
      </c>
      <c r="P1424" t="s">
        <v>282</v>
      </c>
      <c r="S1424" s="216" t="s">
        <v>4970</v>
      </c>
      <c r="T1424" s="63"/>
      <c r="U1424" s="63"/>
      <c r="V1424" s="347"/>
      <c r="W1424" s="337"/>
      <c r="X1424" s="63"/>
      <c r="Z1424" s="50">
        <v>9</v>
      </c>
    </row>
    <row r="1425" spans="1:26" ht="15">
      <c r="A1425" s="28" t="s">
        <v>911</v>
      </c>
      <c r="B1425" s="277" t="s">
        <v>2027</v>
      </c>
      <c r="C1425" s="3"/>
      <c r="D1425" s="3"/>
      <c r="E1425" s="9" t="s">
        <v>279</v>
      </c>
      <c r="F1425" s="9" t="s">
        <v>279</v>
      </c>
      <c r="G1425" s="9" t="s">
        <v>279</v>
      </c>
      <c r="H1425" s="9" t="s">
        <v>279</v>
      </c>
      <c r="I1425" s="9">
        <v>0</v>
      </c>
      <c r="J1425" s="9" t="s">
        <v>279</v>
      </c>
      <c r="K1425" s="9">
        <v>294.99999999999727</v>
      </c>
      <c r="L1425" s="9">
        <v>444.6</v>
      </c>
      <c r="N1425" s="67">
        <f t="shared" si="42"/>
        <v>739.59999999999729</v>
      </c>
      <c r="T1425" s="63"/>
      <c r="U1425" s="63"/>
      <c r="V1425" s="347"/>
      <c r="W1425" s="337"/>
      <c r="X1425" s="63"/>
      <c r="Z1425" s="50">
        <v>72</v>
      </c>
    </row>
    <row r="1426" spans="1:26" ht="15">
      <c r="A1426" s="28" t="s">
        <v>912</v>
      </c>
      <c r="B1426" s="277" t="s">
        <v>2024</v>
      </c>
      <c r="C1426" s="3"/>
      <c r="D1426" s="3"/>
      <c r="E1426" s="9" t="s">
        <v>279</v>
      </c>
      <c r="F1426" s="9" t="s">
        <v>279</v>
      </c>
      <c r="G1426" s="9" t="s">
        <v>279</v>
      </c>
      <c r="H1426" s="9" t="s">
        <v>279</v>
      </c>
      <c r="I1426" s="9">
        <v>0</v>
      </c>
      <c r="J1426" s="9" t="s">
        <v>279</v>
      </c>
      <c r="K1426" s="9">
        <v>148.30000000000018</v>
      </c>
      <c r="L1426" s="9">
        <v>588.9</v>
      </c>
      <c r="N1426" s="67">
        <f t="shared" si="42"/>
        <v>737.20000000000016</v>
      </c>
      <c r="T1426" s="277"/>
      <c r="U1426" s="63"/>
      <c r="V1426" s="347"/>
      <c r="W1426" s="337"/>
      <c r="X1426" s="63"/>
      <c r="Z1426" s="50">
        <v>50</v>
      </c>
    </row>
    <row r="1427" spans="1:26" ht="15">
      <c r="A1427" s="28" t="s">
        <v>913</v>
      </c>
      <c r="B1427" s="277" t="s">
        <v>4497</v>
      </c>
      <c r="C1427" s="3"/>
      <c r="D1427" s="3"/>
      <c r="E1427" s="9" t="s">
        <v>279</v>
      </c>
      <c r="F1427" s="9" t="s">
        <v>279</v>
      </c>
      <c r="G1427" s="9" t="s">
        <v>279</v>
      </c>
      <c r="H1427" s="9" t="s">
        <v>279</v>
      </c>
      <c r="I1427" s="9">
        <v>0</v>
      </c>
      <c r="J1427" s="9" t="s">
        <v>279</v>
      </c>
      <c r="K1427" s="9">
        <v>322.30000000000109</v>
      </c>
      <c r="L1427" s="9">
        <v>389.8</v>
      </c>
      <c r="N1427" s="67">
        <f t="shared" si="42"/>
        <v>712.10000000000105</v>
      </c>
      <c r="T1427" s="277"/>
      <c r="U1427" s="63"/>
      <c r="V1427" s="347"/>
      <c r="W1427" s="337"/>
      <c r="X1427" s="63"/>
      <c r="Z1427" s="50">
        <v>46</v>
      </c>
    </row>
    <row r="1428" spans="1:26" ht="15">
      <c r="A1428" s="28" t="s">
        <v>914</v>
      </c>
      <c r="B1428" s="63" t="s">
        <v>3370</v>
      </c>
      <c r="C1428" s="3"/>
      <c r="D1428" s="3"/>
      <c r="E1428" s="9" t="s">
        <v>279</v>
      </c>
      <c r="F1428" s="9" t="s">
        <v>279</v>
      </c>
      <c r="G1428" s="9" t="s">
        <v>279</v>
      </c>
      <c r="H1428" s="9" t="s">
        <v>279</v>
      </c>
      <c r="I1428" s="9">
        <v>0</v>
      </c>
      <c r="J1428" s="9" t="s">
        <v>279</v>
      </c>
      <c r="K1428" s="9" t="s">
        <v>279</v>
      </c>
      <c r="L1428" s="213">
        <v>707.8</v>
      </c>
      <c r="M1428" s="67"/>
      <c r="N1428" s="67">
        <f t="shared" si="42"/>
        <v>707.8</v>
      </c>
      <c r="P1428" t="s">
        <v>283</v>
      </c>
      <c r="T1428" s="63"/>
      <c r="U1428" s="63"/>
      <c r="V1428" s="360"/>
      <c r="W1428" s="337"/>
      <c r="X1428" s="63"/>
      <c r="Z1428" s="50">
        <v>73</v>
      </c>
    </row>
    <row r="1429" spans="1:26" ht="15">
      <c r="A1429" s="28" t="s">
        <v>915</v>
      </c>
      <c r="B1429" s="277" t="s">
        <v>2009</v>
      </c>
      <c r="C1429" s="3"/>
      <c r="D1429" s="3"/>
      <c r="E1429" s="9" t="s">
        <v>279</v>
      </c>
      <c r="F1429" s="9" t="s">
        <v>279</v>
      </c>
      <c r="G1429" s="9" t="s">
        <v>279</v>
      </c>
      <c r="H1429" s="9" t="s">
        <v>279</v>
      </c>
      <c r="I1429" s="9">
        <v>0</v>
      </c>
      <c r="J1429" s="217">
        <v>425.09999999999945</v>
      </c>
      <c r="K1429" s="9">
        <v>275.59999999999945</v>
      </c>
      <c r="L1429" s="9" t="s">
        <v>279</v>
      </c>
      <c r="N1429" s="67">
        <f t="shared" si="42"/>
        <v>700.69999999999891</v>
      </c>
      <c r="P1429" t="s">
        <v>288</v>
      </c>
      <c r="T1429" s="63"/>
      <c r="U1429" s="63"/>
      <c r="V1429" s="347"/>
      <c r="W1429" s="337"/>
      <c r="X1429" s="63"/>
      <c r="Z1429" s="50">
        <v>3</v>
      </c>
    </row>
    <row r="1430" spans="1:26" ht="15">
      <c r="A1430" s="28" t="s">
        <v>916</v>
      </c>
      <c r="B1430" s="277" t="s">
        <v>2003</v>
      </c>
      <c r="C1430" s="3"/>
      <c r="D1430" s="3"/>
      <c r="E1430" s="9" t="s">
        <v>279</v>
      </c>
      <c r="F1430" s="9" t="s">
        <v>279</v>
      </c>
      <c r="G1430" s="9" t="s">
        <v>279</v>
      </c>
      <c r="H1430" s="9" t="s">
        <v>279</v>
      </c>
      <c r="I1430" s="9">
        <v>0</v>
      </c>
      <c r="J1430" s="9">
        <v>171.29999999999973</v>
      </c>
      <c r="K1430" s="9">
        <v>181.49999999999955</v>
      </c>
      <c r="L1430" s="9">
        <v>342.2</v>
      </c>
      <c r="N1430" s="67">
        <f t="shared" si="42"/>
        <v>694.99999999999932</v>
      </c>
      <c r="T1430" s="63"/>
      <c r="U1430" s="63"/>
      <c r="V1430" s="360"/>
      <c r="W1430" s="337"/>
      <c r="X1430" s="63"/>
      <c r="Z1430" s="50">
        <v>14</v>
      </c>
    </row>
    <row r="1431" spans="1:26" ht="15">
      <c r="A1431" s="28" t="s">
        <v>917</v>
      </c>
      <c r="B1431" s="63" t="s">
        <v>3381</v>
      </c>
      <c r="C1431" s="3"/>
      <c r="D1431" s="3"/>
      <c r="E1431" s="9" t="s">
        <v>279</v>
      </c>
      <c r="F1431" s="9" t="s">
        <v>279</v>
      </c>
      <c r="G1431" s="9" t="s">
        <v>279</v>
      </c>
      <c r="H1431" s="9" t="s">
        <v>279</v>
      </c>
      <c r="I1431" s="9">
        <v>0</v>
      </c>
      <c r="J1431" s="9" t="s">
        <v>279</v>
      </c>
      <c r="K1431" s="9" t="s">
        <v>279</v>
      </c>
      <c r="L1431" s="217">
        <v>690</v>
      </c>
      <c r="M1431" s="67"/>
      <c r="N1431" s="67">
        <f t="shared" si="42"/>
        <v>690</v>
      </c>
      <c r="P1431" t="s">
        <v>285</v>
      </c>
      <c r="T1431" s="277"/>
      <c r="U1431" s="63"/>
      <c r="V1431" s="347"/>
      <c r="W1431" s="337"/>
      <c r="X1431" s="63"/>
      <c r="Z1431" s="50">
        <v>63</v>
      </c>
    </row>
    <row r="1432" spans="1:26" ht="15">
      <c r="A1432" s="28" t="s">
        <v>918</v>
      </c>
      <c r="B1432" s="229" t="s">
        <v>1661</v>
      </c>
      <c r="C1432" s="3"/>
      <c r="D1432" s="3"/>
      <c r="E1432" s="9" t="s">
        <v>279</v>
      </c>
      <c r="F1432" s="9" t="s">
        <v>279</v>
      </c>
      <c r="G1432" s="9" t="s">
        <v>279</v>
      </c>
      <c r="H1432" s="9" t="s">
        <v>279</v>
      </c>
      <c r="I1432" s="9">
        <v>0</v>
      </c>
      <c r="J1432" s="217">
        <v>429.90000000000236</v>
      </c>
      <c r="K1432" s="9">
        <v>250.09999999999945</v>
      </c>
      <c r="L1432" s="9" t="s">
        <v>279</v>
      </c>
      <c r="N1432" s="67">
        <f t="shared" si="42"/>
        <v>680.00000000000182</v>
      </c>
      <c r="P1432" t="s">
        <v>293</v>
      </c>
      <c r="T1432" s="63"/>
      <c r="U1432" s="63"/>
      <c r="V1432" s="360"/>
      <c r="W1432" s="337"/>
      <c r="X1432" s="63"/>
      <c r="Z1432" s="50">
        <v>93</v>
      </c>
    </row>
    <row r="1433" spans="1:26" ht="15">
      <c r="A1433" s="28" t="s">
        <v>919</v>
      </c>
      <c r="B1433" s="63" t="s">
        <v>4</v>
      </c>
      <c r="E1433" s="9">
        <v>210</v>
      </c>
      <c r="F1433" s="9">
        <v>38.6</v>
      </c>
      <c r="G1433" s="9">
        <v>123.2</v>
      </c>
      <c r="H1433" s="9">
        <v>271.60000000000082</v>
      </c>
      <c r="I1433" s="9">
        <v>0</v>
      </c>
      <c r="J1433" s="9" t="s">
        <v>279</v>
      </c>
      <c r="K1433" s="9" t="s">
        <v>279</v>
      </c>
      <c r="L1433" s="9" t="s">
        <v>279</v>
      </c>
      <c r="N1433" s="67">
        <f t="shared" si="42"/>
        <v>643.40000000000077</v>
      </c>
      <c r="T1433" s="277"/>
      <c r="U1433" s="63"/>
      <c r="V1433" s="348"/>
      <c r="W1433" s="337"/>
      <c r="X1433" s="63"/>
      <c r="Z1433" s="50">
        <v>16</v>
      </c>
    </row>
    <row r="1434" spans="1:26" ht="15">
      <c r="A1434" s="28" t="s">
        <v>920</v>
      </c>
      <c r="B1434" s="277" t="s">
        <v>2026</v>
      </c>
      <c r="C1434" s="3"/>
      <c r="D1434" s="3"/>
      <c r="E1434" s="9" t="s">
        <v>279</v>
      </c>
      <c r="F1434" s="9" t="s">
        <v>279</v>
      </c>
      <c r="G1434" s="9" t="s">
        <v>279</v>
      </c>
      <c r="H1434" s="9" t="s">
        <v>279</v>
      </c>
      <c r="I1434" s="9">
        <v>0</v>
      </c>
      <c r="J1434" s="9" t="s">
        <v>279</v>
      </c>
      <c r="K1434" s="9">
        <v>220.00000000000182</v>
      </c>
      <c r="L1434" s="9">
        <v>419</v>
      </c>
      <c r="N1434" s="67">
        <f t="shared" si="42"/>
        <v>639.00000000000182</v>
      </c>
      <c r="T1434" s="63"/>
      <c r="U1434" s="63"/>
      <c r="V1434" s="347"/>
      <c r="W1434" s="337"/>
      <c r="X1434" s="63"/>
      <c r="Z1434" s="50">
        <v>27</v>
      </c>
    </row>
    <row r="1435" spans="1:26" ht="15">
      <c r="A1435" s="28" t="s">
        <v>921</v>
      </c>
      <c r="B1435" s="63" t="s">
        <v>3367</v>
      </c>
      <c r="C1435" s="3"/>
      <c r="D1435" s="3"/>
      <c r="E1435" s="9" t="s">
        <v>279</v>
      </c>
      <c r="F1435" s="9" t="s">
        <v>279</v>
      </c>
      <c r="G1435" s="9" t="s">
        <v>279</v>
      </c>
      <c r="H1435" s="9" t="s">
        <v>279</v>
      </c>
      <c r="I1435" s="9">
        <v>0</v>
      </c>
      <c r="J1435" s="9" t="s">
        <v>279</v>
      </c>
      <c r="K1435" s="9" t="s">
        <v>279</v>
      </c>
      <c r="L1435" s="217">
        <v>632.04999999999995</v>
      </c>
      <c r="M1435" s="67"/>
      <c r="N1435" s="67">
        <f t="shared" si="42"/>
        <v>632.04999999999995</v>
      </c>
      <c r="P1435" t="s">
        <v>298</v>
      </c>
      <c r="T1435" s="63"/>
      <c r="U1435" s="63"/>
      <c r="V1435" s="360"/>
      <c r="W1435" s="337"/>
      <c r="X1435" s="63"/>
      <c r="Z1435" s="50">
        <v>100</v>
      </c>
    </row>
    <row r="1436" spans="1:26" ht="15">
      <c r="A1436" s="28" t="s">
        <v>922</v>
      </c>
      <c r="B1436" s="63" t="s">
        <v>3399</v>
      </c>
      <c r="C1436" s="3"/>
      <c r="D1436" s="3"/>
      <c r="E1436" s="9" t="s">
        <v>279</v>
      </c>
      <c r="F1436" s="9" t="s">
        <v>279</v>
      </c>
      <c r="G1436" s="9" t="s">
        <v>279</v>
      </c>
      <c r="H1436" s="9" t="s">
        <v>279</v>
      </c>
      <c r="I1436" s="9">
        <v>0</v>
      </c>
      <c r="J1436" s="9" t="s">
        <v>279</v>
      </c>
      <c r="K1436" s="9" t="s">
        <v>279</v>
      </c>
      <c r="L1436" s="217">
        <v>621.79999999999995</v>
      </c>
      <c r="M1436" s="67"/>
      <c r="N1436" s="67">
        <f t="shared" si="42"/>
        <v>621.79999999999995</v>
      </c>
      <c r="P1436" t="s">
        <v>288</v>
      </c>
      <c r="T1436" s="63"/>
      <c r="U1436" s="63"/>
      <c r="V1436" s="347"/>
      <c r="W1436" s="337"/>
      <c r="X1436" s="63"/>
      <c r="Z1436" s="50">
        <v>62</v>
      </c>
    </row>
    <row r="1437" spans="1:26" ht="15">
      <c r="A1437" s="28" t="s">
        <v>923</v>
      </c>
      <c r="B1437" s="63" t="s">
        <v>3372</v>
      </c>
      <c r="C1437" s="3"/>
      <c r="D1437" s="3"/>
      <c r="E1437" s="9" t="s">
        <v>279</v>
      </c>
      <c r="F1437" s="9" t="s">
        <v>279</v>
      </c>
      <c r="G1437" s="9" t="s">
        <v>279</v>
      </c>
      <c r="H1437" s="9" t="s">
        <v>279</v>
      </c>
      <c r="I1437" s="9">
        <v>0</v>
      </c>
      <c r="J1437" s="9" t="s">
        <v>279</v>
      </c>
      <c r="K1437" s="9" t="s">
        <v>279</v>
      </c>
      <c r="L1437" s="9">
        <v>600.5</v>
      </c>
      <c r="M1437" s="67"/>
      <c r="N1437" s="67">
        <f t="shared" si="42"/>
        <v>600.5</v>
      </c>
      <c r="T1437" s="63"/>
      <c r="U1437" s="63"/>
      <c r="V1437" s="348"/>
      <c r="W1437" s="337"/>
      <c r="X1437" s="63"/>
      <c r="Z1437" s="50">
        <v>37</v>
      </c>
    </row>
    <row r="1438" spans="1:26" ht="15">
      <c r="A1438" s="28" t="s">
        <v>924</v>
      </c>
      <c r="B1438" s="63" t="s">
        <v>3373</v>
      </c>
      <c r="C1438" s="3"/>
      <c r="D1438" s="3"/>
      <c r="E1438" s="9" t="s">
        <v>279</v>
      </c>
      <c r="F1438" s="9" t="s">
        <v>279</v>
      </c>
      <c r="G1438" s="9" t="s">
        <v>279</v>
      </c>
      <c r="H1438" s="9" t="s">
        <v>279</v>
      </c>
      <c r="I1438" s="9">
        <v>0</v>
      </c>
      <c r="J1438" s="9" t="s">
        <v>279</v>
      </c>
      <c r="K1438" s="9" t="s">
        <v>279</v>
      </c>
      <c r="L1438" s="9">
        <v>595.75</v>
      </c>
      <c r="M1438" s="67"/>
      <c r="N1438" s="67">
        <f t="shared" si="42"/>
        <v>595.75</v>
      </c>
      <c r="T1438" s="63"/>
      <c r="U1438" s="63"/>
      <c r="V1438" s="347"/>
      <c r="W1438" s="337"/>
      <c r="X1438" s="63"/>
      <c r="Z1438" s="50">
        <v>31</v>
      </c>
    </row>
    <row r="1439" spans="1:26" ht="15">
      <c r="A1439" s="28" t="s">
        <v>925</v>
      </c>
      <c r="B1439" s="63" t="s">
        <v>35</v>
      </c>
      <c r="E1439" s="9">
        <v>29.7</v>
      </c>
      <c r="F1439" s="9">
        <v>162</v>
      </c>
      <c r="G1439" s="9">
        <v>234</v>
      </c>
      <c r="H1439" s="9">
        <v>166.29999999999927</v>
      </c>
      <c r="I1439" s="9">
        <v>0</v>
      </c>
      <c r="J1439" s="9" t="s">
        <v>279</v>
      </c>
      <c r="K1439" s="9" t="s">
        <v>279</v>
      </c>
      <c r="L1439" s="9" t="s">
        <v>279</v>
      </c>
      <c r="N1439" s="67">
        <f t="shared" si="42"/>
        <v>591.99999999999932</v>
      </c>
      <c r="T1439" s="28"/>
      <c r="U1439" s="63"/>
      <c r="V1439" s="347"/>
      <c r="W1439" s="337"/>
      <c r="X1439" s="63"/>
      <c r="Z1439" s="50">
        <v>68</v>
      </c>
    </row>
    <row r="1440" spans="1:26" ht="15">
      <c r="A1440" s="28" t="s">
        <v>926</v>
      </c>
      <c r="B1440" s="63" t="s">
        <v>3382</v>
      </c>
      <c r="C1440" s="3"/>
      <c r="D1440" s="3"/>
      <c r="E1440" s="9" t="s">
        <v>279</v>
      </c>
      <c r="F1440" s="9" t="s">
        <v>279</v>
      </c>
      <c r="G1440" s="9" t="s">
        <v>279</v>
      </c>
      <c r="H1440" s="9" t="s">
        <v>279</v>
      </c>
      <c r="I1440" s="9">
        <v>0</v>
      </c>
      <c r="J1440" s="9" t="s">
        <v>279</v>
      </c>
      <c r="K1440" s="9" t="s">
        <v>279</v>
      </c>
      <c r="L1440" s="9">
        <v>551.20000000000005</v>
      </c>
      <c r="M1440" s="67"/>
      <c r="N1440" s="67">
        <f t="shared" si="42"/>
        <v>551.20000000000005</v>
      </c>
      <c r="T1440" s="277"/>
      <c r="U1440" s="63"/>
      <c r="V1440" s="347"/>
      <c r="W1440" s="337"/>
      <c r="X1440" s="63"/>
      <c r="Z1440" s="50">
        <v>38</v>
      </c>
    </row>
    <row r="1441" spans="1:26" ht="15">
      <c r="A1441" s="28" t="s">
        <v>927</v>
      </c>
      <c r="B1441" s="63" t="s">
        <v>3374</v>
      </c>
      <c r="C1441" s="3"/>
      <c r="D1441" s="3"/>
      <c r="E1441" s="9" t="s">
        <v>279</v>
      </c>
      <c r="F1441" s="9" t="s">
        <v>279</v>
      </c>
      <c r="G1441" s="9" t="s">
        <v>279</v>
      </c>
      <c r="H1441" s="9" t="s">
        <v>279</v>
      </c>
      <c r="I1441" s="9">
        <v>0</v>
      </c>
      <c r="J1441" s="9" t="s">
        <v>279</v>
      </c>
      <c r="K1441" s="9" t="s">
        <v>279</v>
      </c>
      <c r="L1441" s="9">
        <v>549.1</v>
      </c>
      <c r="M1441" s="67"/>
      <c r="N1441" s="67">
        <f t="shared" si="42"/>
        <v>549.1</v>
      </c>
      <c r="T1441" s="225"/>
      <c r="U1441" s="63"/>
      <c r="V1441" s="347"/>
      <c r="W1441" s="337"/>
      <c r="X1441" s="63"/>
      <c r="Z1441" s="50">
        <v>36</v>
      </c>
    </row>
    <row r="1442" spans="1:26" ht="15">
      <c r="A1442" s="28" t="s">
        <v>928</v>
      </c>
      <c r="B1442" s="63" t="s">
        <v>3371</v>
      </c>
      <c r="C1442" s="3"/>
      <c r="D1442" s="3"/>
      <c r="E1442" s="9" t="s">
        <v>279</v>
      </c>
      <c r="F1442" s="9" t="s">
        <v>279</v>
      </c>
      <c r="G1442" s="9" t="s">
        <v>279</v>
      </c>
      <c r="H1442" s="9" t="s">
        <v>279</v>
      </c>
      <c r="I1442" s="9">
        <v>0</v>
      </c>
      <c r="J1442" s="9" t="s">
        <v>279</v>
      </c>
      <c r="K1442" s="9" t="s">
        <v>279</v>
      </c>
      <c r="L1442" s="9">
        <v>546.1</v>
      </c>
      <c r="M1442" s="67"/>
      <c r="N1442" s="67">
        <f t="shared" si="42"/>
        <v>546.1</v>
      </c>
      <c r="T1442" s="277"/>
      <c r="U1442" s="63"/>
      <c r="V1442" s="347"/>
      <c r="W1442" s="337"/>
      <c r="X1442" s="63"/>
      <c r="Z1442" s="50">
        <v>40</v>
      </c>
    </row>
    <row r="1443" spans="1:26" ht="15">
      <c r="A1443" s="28" t="s">
        <v>929</v>
      </c>
      <c r="B1443" s="63" t="s">
        <v>180</v>
      </c>
      <c r="C1443" s="3"/>
      <c r="D1443" s="3"/>
      <c r="E1443" s="9" t="s">
        <v>279</v>
      </c>
      <c r="F1443" s="9" t="s">
        <v>279</v>
      </c>
      <c r="G1443" s="9" t="s">
        <v>279</v>
      </c>
      <c r="H1443" s="9" t="s">
        <v>279</v>
      </c>
      <c r="I1443" s="9">
        <v>0</v>
      </c>
      <c r="J1443" s="9" t="s">
        <v>279</v>
      </c>
      <c r="K1443" s="9" t="s">
        <v>279</v>
      </c>
      <c r="L1443" s="9">
        <v>543.65</v>
      </c>
      <c r="M1443" s="67"/>
      <c r="N1443" s="67">
        <f t="shared" si="42"/>
        <v>543.65</v>
      </c>
      <c r="T1443" s="63"/>
      <c r="U1443" s="63"/>
      <c r="V1443" s="360"/>
      <c r="W1443" s="337"/>
      <c r="X1443" s="63"/>
      <c r="Z1443" s="50">
        <v>74</v>
      </c>
    </row>
    <row r="1444" spans="1:26" ht="15">
      <c r="A1444" s="28" t="s">
        <v>930</v>
      </c>
      <c r="B1444" s="63" t="s">
        <v>3377</v>
      </c>
      <c r="C1444" s="3"/>
      <c r="D1444" s="3"/>
      <c r="E1444" s="9" t="s">
        <v>279</v>
      </c>
      <c r="F1444" s="9" t="s">
        <v>279</v>
      </c>
      <c r="G1444" s="9" t="s">
        <v>279</v>
      </c>
      <c r="H1444" s="9" t="s">
        <v>279</v>
      </c>
      <c r="I1444" s="9">
        <v>0</v>
      </c>
      <c r="J1444" s="9" t="s">
        <v>279</v>
      </c>
      <c r="K1444" s="9" t="s">
        <v>279</v>
      </c>
      <c r="L1444" s="9">
        <v>543</v>
      </c>
      <c r="M1444" s="67"/>
      <c r="N1444" s="67">
        <f t="shared" si="42"/>
        <v>543</v>
      </c>
      <c r="T1444" s="63"/>
      <c r="U1444" s="63"/>
      <c r="V1444" s="360"/>
      <c r="W1444" s="337"/>
      <c r="X1444" s="63"/>
      <c r="Z1444" s="50">
        <v>49</v>
      </c>
    </row>
    <row r="1445" spans="1:26" ht="15">
      <c r="A1445" s="28" t="s">
        <v>931</v>
      </c>
      <c r="B1445" s="63" t="s">
        <v>3385</v>
      </c>
      <c r="C1445" s="3"/>
      <c r="D1445" s="3"/>
      <c r="E1445" s="9" t="s">
        <v>279</v>
      </c>
      <c r="F1445" s="9" t="s">
        <v>279</v>
      </c>
      <c r="G1445" s="9" t="s">
        <v>279</v>
      </c>
      <c r="H1445" s="9" t="s">
        <v>279</v>
      </c>
      <c r="I1445" s="9">
        <v>0</v>
      </c>
      <c r="J1445" s="9" t="s">
        <v>279</v>
      </c>
      <c r="K1445" s="9" t="s">
        <v>279</v>
      </c>
      <c r="L1445" s="9">
        <v>532.20000000000005</v>
      </c>
      <c r="M1445" s="67"/>
      <c r="N1445" s="67">
        <f t="shared" si="42"/>
        <v>532.20000000000005</v>
      </c>
      <c r="T1445" s="225"/>
      <c r="U1445" s="63"/>
      <c r="V1445" s="347"/>
      <c r="W1445" s="337"/>
      <c r="X1445" s="63"/>
      <c r="Z1445" s="50">
        <v>33</v>
      </c>
    </row>
    <row r="1446" spans="1:26" ht="15">
      <c r="A1446" s="28" t="s">
        <v>932</v>
      </c>
      <c r="B1446" s="63" t="s">
        <v>179</v>
      </c>
      <c r="E1446" s="9">
        <v>529.9</v>
      </c>
      <c r="F1446" s="9" t="s">
        <v>279</v>
      </c>
      <c r="G1446" s="9" t="s">
        <v>279</v>
      </c>
      <c r="H1446" s="9" t="s">
        <v>279</v>
      </c>
      <c r="I1446" s="9">
        <v>0</v>
      </c>
      <c r="J1446" s="9" t="s">
        <v>279</v>
      </c>
      <c r="K1446" s="9" t="s">
        <v>279</v>
      </c>
      <c r="L1446" s="9" t="s">
        <v>279</v>
      </c>
      <c r="N1446" s="67">
        <f t="shared" ref="N1446:N1477" si="43">SUM(E1446:L1446)</f>
        <v>529.9</v>
      </c>
      <c r="T1446" s="28"/>
      <c r="U1446" s="63"/>
      <c r="V1446" s="347"/>
      <c r="W1446" s="337"/>
      <c r="X1446" s="63"/>
      <c r="Z1446" s="50">
        <v>60</v>
      </c>
    </row>
    <row r="1447" spans="1:26" ht="15">
      <c r="A1447" s="28" t="s">
        <v>933</v>
      </c>
      <c r="B1447" s="63" t="s">
        <v>3379</v>
      </c>
      <c r="C1447" s="3"/>
      <c r="D1447" s="3"/>
      <c r="E1447" s="9" t="s">
        <v>279</v>
      </c>
      <c r="F1447" s="9" t="s">
        <v>279</v>
      </c>
      <c r="G1447" s="9" t="s">
        <v>279</v>
      </c>
      <c r="H1447" s="9" t="s">
        <v>279</v>
      </c>
      <c r="I1447" s="9">
        <v>0</v>
      </c>
      <c r="J1447" s="9" t="s">
        <v>279</v>
      </c>
      <c r="K1447" s="9" t="s">
        <v>279</v>
      </c>
      <c r="L1447" s="9">
        <v>521.5</v>
      </c>
      <c r="M1447" s="67"/>
      <c r="N1447" s="67">
        <f t="shared" si="43"/>
        <v>521.5</v>
      </c>
      <c r="T1447" s="63"/>
      <c r="U1447" s="63"/>
      <c r="V1447" s="347"/>
      <c r="W1447" s="337"/>
      <c r="X1447" s="63"/>
      <c r="Z1447" s="50">
        <v>12</v>
      </c>
    </row>
    <row r="1448" spans="1:26" ht="15">
      <c r="A1448" s="28" t="s">
        <v>934</v>
      </c>
      <c r="B1448" s="63" t="s">
        <v>3398</v>
      </c>
      <c r="C1448" s="3"/>
      <c r="D1448" s="3"/>
      <c r="E1448" s="9" t="s">
        <v>279</v>
      </c>
      <c r="F1448" s="9" t="s">
        <v>279</v>
      </c>
      <c r="G1448" s="9" t="s">
        <v>279</v>
      </c>
      <c r="H1448" s="9" t="s">
        <v>279</v>
      </c>
      <c r="I1448" s="9">
        <v>0</v>
      </c>
      <c r="J1448" s="9" t="s">
        <v>279</v>
      </c>
      <c r="K1448" s="9" t="s">
        <v>279</v>
      </c>
      <c r="L1448" s="9">
        <v>517.29999999999995</v>
      </c>
      <c r="M1448" s="67"/>
      <c r="N1448" s="67">
        <f t="shared" si="43"/>
        <v>517.29999999999995</v>
      </c>
      <c r="T1448" s="277"/>
      <c r="U1448" s="63"/>
      <c r="V1448" s="348"/>
      <c r="W1448" s="337"/>
      <c r="X1448" s="63"/>
      <c r="Z1448" s="50">
        <v>55</v>
      </c>
    </row>
    <row r="1449" spans="1:26" ht="15">
      <c r="A1449" s="28" t="s">
        <v>935</v>
      </c>
      <c r="B1449" s="277" t="s">
        <v>3365</v>
      </c>
      <c r="C1449" s="3"/>
      <c r="D1449" s="3"/>
      <c r="E1449" s="9" t="s">
        <v>279</v>
      </c>
      <c r="F1449" s="9" t="s">
        <v>279</v>
      </c>
      <c r="G1449" s="9" t="s">
        <v>279</v>
      </c>
      <c r="H1449" s="9" t="s">
        <v>279</v>
      </c>
      <c r="I1449" s="9">
        <v>0</v>
      </c>
      <c r="J1449" s="9" t="s">
        <v>279</v>
      </c>
      <c r="K1449" s="9" t="s">
        <v>279</v>
      </c>
      <c r="L1449" s="9">
        <v>512.6</v>
      </c>
      <c r="M1449" s="67"/>
      <c r="N1449" s="67">
        <f t="shared" si="43"/>
        <v>512.6</v>
      </c>
      <c r="T1449" s="277"/>
      <c r="U1449" s="63"/>
      <c r="V1449" s="347"/>
      <c r="W1449" s="337"/>
      <c r="X1449" s="63"/>
      <c r="Z1449" s="50">
        <v>92</v>
      </c>
    </row>
    <row r="1450" spans="1:26" ht="15">
      <c r="A1450" s="28" t="s">
        <v>2501</v>
      </c>
      <c r="B1450" s="63" t="s">
        <v>3375</v>
      </c>
      <c r="C1450" s="3"/>
      <c r="D1450" s="3"/>
      <c r="E1450" s="9" t="s">
        <v>279</v>
      </c>
      <c r="F1450" s="9" t="s">
        <v>279</v>
      </c>
      <c r="G1450" s="9" t="s">
        <v>279</v>
      </c>
      <c r="H1450" s="9" t="s">
        <v>279</v>
      </c>
      <c r="I1450" s="9">
        <v>0</v>
      </c>
      <c r="J1450" s="9" t="s">
        <v>279</v>
      </c>
      <c r="K1450" s="9" t="s">
        <v>279</v>
      </c>
      <c r="L1450" s="9">
        <v>502</v>
      </c>
      <c r="M1450" s="67"/>
      <c r="N1450" s="67">
        <f t="shared" si="43"/>
        <v>502</v>
      </c>
    </row>
    <row r="1451" spans="1:26" ht="15">
      <c r="A1451" s="28" t="s">
        <v>3315</v>
      </c>
      <c r="B1451" s="277" t="s">
        <v>3366</v>
      </c>
      <c r="C1451" s="3"/>
      <c r="D1451" s="3"/>
      <c r="E1451" s="9" t="s">
        <v>279</v>
      </c>
      <c r="F1451" s="9" t="s">
        <v>279</v>
      </c>
      <c r="G1451" s="9" t="s">
        <v>279</v>
      </c>
      <c r="H1451" s="9" t="s">
        <v>279</v>
      </c>
      <c r="I1451" s="9">
        <v>0</v>
      </c>
      <c r="J1451" s="9" t="s">
        <v>279</v>
      </c>
      <c r="K1451" s="9" t="s">
        <v>279</v>
      </c>
      <c r="L1451" s="9">
        <v>496.90000000000003</v>
      </c>
      <c r="M1451" s="67"/>
      <c r="N1451" s="67">
        <f t="shared" si="43"/>
        <v>496.90000000000003</v>
      </c>
    </row>
    <row r="1452" spans="1:26" ht="15">
      <c r="A1452" s="28" t="s">
        <v>3316</v>
      </c>
      <c r="B1452" s="63" t="s">
        <v>3376</v>
      </c>
      <c r="C1452" s="3"/>
      <c r="D1452" s="3"/>
      <c r="E1452" s="9" t="s">
        <v>279</v>
      </c>
      <c r="F1452" s="9" t="s">
        <v>279</v>
      </c>
      <c r="G1452" s="9" t="s">
        <v>279</v>
      </c>
      <c r="H1452" s="9" t="s">
        <v>279</v>
      </c>
      <c r="I1452" s="9">
        <v>0</v>
      </c>
      <c r="J1452" s="9" t="s">
        <v>279</v>
      </c>
      <c r="K1452" s="9" t="s">
        <v>279</v>
      </c>
      <c r="L1452" s="9">
        <v>496.5</v>
      </c>
      <c r="M1452" s="67"/>
      <c r="N1452" s="67">
        <f t="shared" si="43"/>
        <v>496.5</v>
      </c>
    </row>
    <row r="1453" spans="1:26" ht="15">
      <c r="A1453" s="28" t="s">
        <v>3317</v>
      </c>
      <c r="B1453" s="63" t="s">
        <v>3394</v>
      </c>
      <c r="C1453" s="3"/>
      <c r="D1453" s="3"/>
      <c r="E1453" s="9" t="s">
        <v>279</v>
      </c>
      <c r="F1453" s="9" t="s">
        <v>279</v>
      </c>
      <c r="G1453" s="9" t="s">
        <v>279</v>
      </c>
      <c r="H1453" s="9" t="s">
        <v>279</v>
      </c>
      <c r="I1453" s="9">
        <v>0</v>
      </c>
      <c r="J1453" s="9" t="s">
        <v>279</v>
      </c>
      <c r="K1453" s="9" t="s">
        <v>279</v>
      </c>
      <c r="L1453" s="9">
        <v>495.4</v>
      </c>
      <c r="M1453" s="67"/>
      <c r="N1453" s="67">
        <f t="shared" si="43"/>
        <v>495.4</v>
      </c>
    </row>
    <row r="1454" spans="1:26" ht="15">
      <c r="A1454" s="28" t="s">
        <v>3318</v>
      </c>
      <c r="B1454" s="63" t="s">
        <v>3395</v>
      </c>
      <c r="C1454" s="3"/>
      <c r="D1454" s="3"/>
      <c r="E1454" s="9" t="s">
        <v>279</v>
      </c>
      <c r="F1454" s="9" t="s">
        <v>279</v>
      </c>
      <c r="G1454" s="9" t="s">
        <v>279</v>
      </c>
      <c r="H1454" s="9" t="s">
        <v>279</v>
      </c>
      <c r="I1454" s="9">
        <v>0</v>
      </c>
      <c r="J1454" s="9" t="s">
        <v>279</v>
      </c>
      <c r="K1454" s="9" t="s">
        <v>279</v>
      </c>
      <c r="L1454" s="9">
        <v>487.5</v>
      </c>
      <c r="M1454" s="67"/>
      <c r="N1454" s="67">
        <f t="shared" si="43"/>
        <v>487.5</v>
      </c>
    </row>
    <row r="1455" spans="1:26" ht="15">
      <c r="A1455" s="28" t="s">
        <v>3319</v>
      </c>
      <c r="B1455" s="63" t="s">
        <v>3368</v>
      </c>
      <c r="C1455" s="3"/>
      <c r="D1455" s="3"/>
      <c r="E1455" s="9" t="s">
        <v>279</v>
      </c>
      <c r="F1455" s="9" t="s">
        <v>279</v>
      </c>
      <c r="G1455" s="9" t="s">
        <v>279</v>
      </c>
      <c r="H1455" s="9" t="s">
        <v>279</v>
      </c>
      <c r="I1455" s="9">
        <v>0</v>
      </c>
      <c r="J1455" s="9" t="s">
        <v>279</v>
      </c>
      <c r="K1455" s="9" t="s">
        <v>279</v>
      </c>
      <c r="L1455" s="9">
        <v>483.5</v>
      </c>
      <c r="M1455" s="67"/>
      <c r="N1455" s="67">
        <f t="shared" si="43"/>
        <v>483.5</v>
      </c>
    </row>
    <row r="1456" spans="1:26" ht="15">
      <c r="A1456" s="28" t="s">
        <v>3320</v>
      </c>
      <c r="B1456" s="63" t="s">
        <v>3397</v>
      </c>
      <c r="C1456" s="3"/>
      <c r="D1456" s="3"/>
      <c r="E1456" s="9" t="s">
        <v>279</v>
      </c>
      <c r="F1456" s="9" t="s">
        <v>279</v>
      </c>
      <c r="G1456" s="9" t="s">
        <v>279</v>
      </c>
      <c r="H1456" s="9" t="s">
        <v>279</v>
      </c>
      <c r="I1456" s="9">
        <v>0</v>
      </c>
      <c r="J1456" s="9" t="s">
        <v>279</v>
      </c>
      <c r="K1456" s="9" t="s">
        <v>279</v>
      </c>
      <c r="L1456" s="9">
        <v>479.20000000000005</v>
      </c>
      <c r="M1456" s="67"/>
      <c r="N1456" s="67">
        <f t="shared" si="43"/>
        <v>479.20000000000005</v>
      </c>
    </row>
    <row r="1457" spans="1:16" ht="15">
      <c r="A1457" s="28" t="s">
        <v>3321</v>
      </c>
      <c r="B1457" s="63" t="s">
        <v>3369</v>
      </c>
      <c r="C1457" s="3"/>
      <c r="D1457" s="3"/>
      <c r="E1457" s="9" t="s">
        <v>279</v>
      </c>
      <c r="F1457" s="9" t="s">
        <v>279</v>
      </c>
      <c r="G1457" s="9" t="s">
        <v>279</v>
      </c>
      <c r="H1457" s="9" t="s">
        <v>279</v>
      </c>
      <c r="I1457" s="9">
        <v>0</v>
      </c>
      <c r="J1457" s="9" t="s">
        <v>279</v>
      </c>
      <c r="K1457" s="9" t="s">
        <v>279</v>
      </c>
      <c r="L1457" s="9">
        <v>431.7</v>
      </c>
      <c r="M1457" s="67"/>
      <c r="N1457" s="67">
        <f t="shared" si="43"/>
        <v>431.7</v>
      </c>
    </row>
    <row r="1458" spans="1:16" ht="15">
      <c r="A1458" s="28" t="s">
        <v>3322</v>
      </c>
      <c r="B1458" s="63" t="s">
        <v>158</v>
      </c>
      <c r="E1458" s="9" t="s">
        <v>279</v>
      </c>
      <c r="F1458" s="9" t="s">
        <v>279</v>
      </c>
      <c r="G1458" s="9">
        <v>138</v>
      </c>
      <c r="H1458" s="9">
        <v>290.20000000000073</v>
      </c>
      <c r="I1458" s="9">
        <v>0</v>
      </c>
      <c r="J1458" s="9" t="s">
        <v>279</v>
      </c>
      <c r="K1458" s="9" t="s">
        <v>279</v>
      </c>
      <c r="L1458" s="9" t="s">
        <v>279</v>
      </c>
      <c r="N1458" s="67">
        <f t="shared" si="43"/>
        <v>428.20000000000073</v>
      </c>
    </row>
    <row r="1459" spans="1:16" ht="15">
      <c r="A1459" s="28" t="s">
        <v>3323</v>
      </c>
      <c r="B1459" s="63" t="s">
        <v>3378</v>
      </c>
      <c r="C1459" s="3"/>
      <c r="D1459" s="3"/>
      <c r="E1459" s="9" t="s">
        <v>279</v>
      </c>
      <c r="F1459" s="9" t="s">
        <v>279</v>
      </c>
      <c r="G1459" s="9" t="s">
        <v>279</v>
      </c>
      <c r="H1459" s="9" t="s">
        <v>279</v>
      </c>
      <c r="I1459" s="9">
        <v>0</v>
      </c>
      <c r="J1459" s="9" t="s">
        <v>279</v>
      </c>
      <c r="K1459" s="9" t="s">
        <v>279</v>
      </c>
      <c r="L1459" s="9">
        <v>400.09999999999997</v>
      </c>
      <c r="M1459" s="67"/>
      <c r="N1459" s="67">
        <f t="shared" si="43"/>
        <v>400.09999999999997</v>
      </c>
    </row>
    <row r="1460" spans="1:16" ht="15">
      <c r="A1460" s="28" t="s">
        <v>3324</v>
      </c>
      <c r="B1460" s="63" t="s">
        <v>3386</v>
      </c>
      <c r="C1460" s="3"/>
      <c r="D1460" s="3"/>
      <c r="E1460" s="9" t="s">
        <v>279</v>
      </c>
      <c r="F1460" s="9" t="s">
        <v>279</v>
      </c>
      <c r="G1460" s="9" t="s">
        <v>279</v>
      </c>
      <c r="H1460" s="9" t="s">
        <v>279</v>
      </c>
      <c r="I1460" s="9">
        <v>0</v>
      </c>
      <c r="J1460" s="9" t="s">
        <v>279</v>
      </c>
      <c r="K1460" s="9" t="s">
        <v>279</v>
      </c>
      <c r="L1460" s="9">
        <v>399.5</v>
      </c>
      <c r="M1460" s="67"/>
      <c r="N1460" s="67">
        <f t="shared" si="43"/>
        <v>399.5</v>
      </c>
    </row>
    <row r="1461" spans="1:16" ht="15">
      <c r="A1461" s="28" t="s">
        <v>3325</v>
      </c>
      <c r="B1461" s="63" t="s">
        <v>3380</v>
      </c>
      <c r="C1461" s="3"/>
      <c r="D1461" s="3"/>
      <c r="E1461" s="9" t="s">
        <v>279</v>
      </c>
      <c r="F1461" s="9" t="s">
        <v>279</v>
      </c>
      <c r="G1461" s="9" t="s">
        <v>279</v>
      </c>
      <c r="H1461" s="9" t="s">
        <v>279</v>
      </c>
      <c r="I1461" s="9">
        <v>0</v>
      </c>
      <c r="J1461" s="9" t="s">
        <v>279</v>
      </c>
      <c r="K1461" s="9" t="s">
        <v>279</v>
      </c>
      <c r="L1461" s="9">
        <v>396.8</v>
      </c>
      <c r="M1461" s="67"/>
      <c r="N1461" s="67">
        <f t="shared" si="43"/>
        <v>396.8</v>
      </c>
    </row>
    <row r="1462" spans="1:16" ht="15">
      <c r="A1462" s="28" t="s">
        <v>3326</v>
      </c>
      <c r="B1462" s="63" t="s">
        <v>178</v>
      </c>
      <c r="E1462" s="9">
        <v>211.2</v>
      </c>
      <c r="F1462" s="217">
        <v>185.2</v>
      </c>
      <c r="G1462" s="9" t="s">
        <v>279</v>
      </c>
      <c r="H1462" s="9" t="s">
        <v>279</v>
      </c>
      <c r="I1462" s="9">
        <v>0</v>
      </c>
      <c r="J1462" s="9" t="s">
        <v>279</v>
      </c>
      <c r="K1462" s="9" t="s">
        <v>279</v>
      </c>
      <c r="L1462" s="9" t="s">
        <v>279</v>
      </c>
      <c r="N1462" s="67">
        <f t="shared" si="43"/>
        <v>396.4</v>
      </c>
      <c r="P1462" t="s">
        <v>289</v>
      </c>
    </row>
    <row r="1463" spans="1:16" ht="15">
      <c r="A1463" s="28" t="s">
        <v>3327</v>
      </c>
      <c r="B1463" s="63" t="s">
        <v>769</v>
      </c>
      <c r="E1463" s="9" t="s">
        <v>279</v>
      </c>
      <c r="F1463" s="9" t="s">
        <v>279</v>
      </c>
      <c r="G1463" s="9" t="s">
        <v>279</v>
      </c>
      <c r="H1463" s="9">
        <v>354.90000000000055</v>
      </c>
      <c r="I1463" s="9">
        <v>0</v>
      </c>
      <c r="J1463" s="9" t="s">
        <v>279</v>
      </c>
      <c r="K1463" s="9" t="s">
        <v>279</v>
      </c>
      <c r="L1463" s="9" t="s">
        <v>279</v>
      </c>
      <c r="N1463" s="67">
        <f t="shared" si="43"/>
        <v>354.90000000000055</v>
      </c>
    </row>
    <row r="1464" spans="1:16" ht="15">
      <c r="A1464" s="28" t="s">
        <v>3328</v>
      </c>
      <c r="B1464" s="63" t="s">
        <v>774</v>
      </c>
      <c r="E1464" s="9" t="s">
        <v>279</v>
      </c>
      <c r="F1464" s="9" t="s">
        <v>279</v>
      </c>
      <c r="G1464" s="9" t="s">
        <v>279</v>
      </c>
      <c r="H1464" s="9">
        <v>303.44999999999982</v>
      </c>
      <c r="I1464" s="9">
        <v>0</v>
      </c>
      <c r="J1464" s="9" t="s">
        <v>279</v>
      </c>
      <c r="K1464" s="9" t="s">
        <v>279</v>
      </c>
      <c r="L1464" s="9" t="s">
        <v>279</v>
      </c>
      <c r="N1464" s="67">
        <f t="shared" si="43"/>
        <v>303.44999999999982</v>
      </c>
    </row>
    <row r="1465" spans="1:16" ht="15">
      <c r="A1465" s="28" t="s">
        <v>3329</v>
      </c>
      <c r="B1465" s="63" t="s">
        <v>744</v>
      </c>
      <c r="E1465" s="9" t="s">
        <v>279</v>
      </c>
      <c r="F1465" s="9" t="s">
        <v>279</v>
      </c>
      <c r="G1465" s="9" t="s">
        <v>279</v>
      </c>
      <c r="H1465" s="9">
        <v>303.449999999998</v>
      </c>
      <c r="I1465" s="9">
        <v>0</v>
      </c>
      <c r="J1465" s="9" t="s">
        <v>279</v>
      </c>
      <c r="K1465" s="9" t="s">
        <v>279</v>
      </c>
      <c r="L1465" s="9" t="s">
        <v>279</v>
      </c>
      <c r="N1465" s="67">
        <f t="shared" si="43"/>
        <v>303.449999999998</v>
      </c>
    </row>
    <row r="1466" spans="1:16" ht="15">
      <c r="A1466" s="28" t="s">
        <v>3330</v>
      </c>
      <c r="B1466" s="229" t="s">
        <v>1645</v>
      </c>
      <c r="C1466" s="3"/>
      <c r="D1466" s="3"/>
      <c r="E1466" s="9" t="s">
        <v>279</v>
      </c>
      <c r="F1466" s="9" t="s">
        <v>279</v>
      </c>
      <c r="G1466" s="9" t="s">
        <v>279</v>
      </c>
      <c r="H1466" s="9" t="s">
        <v>279</v>
      </c>
      <c r="I1466" s="9">
        <v>0</v>
      </c>
      <c r="J1466" s="9">
        <v>283.19999999999982</v>
      </c>
      <c r="K1466" s="9" t="s">
        <v>279</v>
      </c>
      <c r="L1466" s="9" t="s">
        <v>279</v>
      </c>
      <c r="N1466" s="67">
        <f t="shared" si="43"/>
        <v>283.19999999999982</v>
      </c>
    </row>
    <row r="1467" spans="1:16" ht="15">
      <c r="A1467" s="28" t="s">
        <v>3331</v>
      </c>
      <c r="B1467" s="277" t="s">
        <v>2004</v>
      </c>
      <c r="C1467" s="3"/>
      <c r="D1467" s="3"/>
      <c r="E1467" s="9" t="s">
        <v>279</v>
      </c>
      <c r="F1467" s="9" t="s">
        <v>279</v>
      </c>
      <c r="G1467" s="9" t="s">
        <v>279</v>
      </c>
      <c r="H1467" s="9" t="s">
        <v>279</v>
      </c>
      <c r="I1467" s="9">
        <v>0</v>
      </c>
      <c r="J1467" s="9">
        <v>188.69999999999982</v>
      </c>
      <c r="K1467" s="9" t="s">
        <v>279</v>
      </c>
      <c r="L1467" s="9" t="s">
        <v>279</v>
      </c>
      <c r="N1467" s="67">
        <f t="shared" si="43"/>
        <v>188.69999999999982</v>
      </c>
    </row>
    <row r="1468" spans="1:16" ht="15">
      <c r="A1468" s="28" t="s">
        <v>3332</v>
      </c>
      <c r="B1468" s="63" t="s">
        <v>164</v>
      </c>
      <c r="E1468" s="9" t="s">
        <v>279</v>
      </c>
      <c r="F1468" s="9" t="s">
        <v>279</v>
      </c>
      <c r="G1468" s="9">
        <v>186.2</v>
      </c>
      <c r="H1468" s="9" t="s">
        <v>279</v>
      </c>
      <c r="I1468" s="9">
        <v>0</v>
      </c>
      <c r="J1468" s="9" t="s">
        <v>279</v>
      </c>
      <c r="K1468" s="9" t="s">
        <v>279</v>
      </c>
      <c r="L1468" s="9" t="s">
        <v>279</v>
      </c>
      <c r="N1468" s="67">
        <f t="shared" si="43"/>
        <v>186.2</v>
      </c>
    </row>
    <row r="1469" spans="1:16" ht="15">
      <c r="A1469" s="28" t="s">
        <v>3333</v>
      </c>
      <c r="B1469" s="277" t="s">
        <v>2028</v>
      </c>
      <c r="C1469" s="3"/>
      <c r="D1469" s="3"/>
      <c r="E1469" s="9" t="s">
        <v>279</v>
      </c>
      <c r="F1469" s="9" t="s">
        <v>279</v>
      </c>
      <c r="G1469" s="9" t="s">
        <v>279</v>
      </c>
      <c r="H1469" s="9" t="s">
        <v>279</v>
      </c>
      <c r="I1469" s="9">
        <v>0</v>
      </c>
      <c r="J1469" s="9" t="s">
        <v>279</v>
      </c>
      <c r="K1469" s="9">
        <v>177.60000000000036</v>
      </c>
      <c r="L1469" s="9" t="s">
        <v>279</v>
      </c>
      <c r="N1469" s="67">
        <f t="shared" si="43"/>
        <v>177.60000000000036</v>
      </c>
    </row>
    <row r="1470" spans="1:16" ht="15">
      <c r="A1470" s="28" t="s">
        <v>3334</v>
      </c>
      <c r="B1470" s="63" t="s">
        <v>784</v>
      </c>
      <c r="E1470" s="9" t="s">
        <v>279</v>
      </c>
      <c r="F1470" s="9" t="s">
        <v>279</v>
      </c>
      <c r="G1470" s="9" t="s">
        <v>279</v>
      </c>
      <c r="H1470" s="9">
        <v>142.19999999999936</v>
      </c>
      <c r="I1470" s="9">
        <v>0</v>
      </c>
      <c r="J1470" s="9" t="s">
        <v>279</v>
      </c>
      <c r="K1470" s="9" t="s">
        <v>279</v>
      </c>
      <c r="L1470" s="9" t="s">
        <v>279</v>
      </c>
      <c r="N1470" s="67">
        <f t="shared" si="43"/>
        <v>142.19999999999936</v>
      </c>
    </row>
    <row r="1471" spans="1:16" ht="15">
      <c r="A1471" s="28" t="s">
        <v>3335</v>
      </c>
      <c r="B1471" s="277" t="s">
        <v>2029</v>
      </c>
      <c r="C1471" s="3"/>
      <c r="D1471" s="3"/>
      <c r="E1471" s="9" t="s">
        <v>279</v>
      </c>
      <c r="F1471" s="9" t="s">
        <v>279</v>
      </c>
      <c r="G1471" s="9" t="s">
        <v>279</v>
      </c>
      <c r="H1471" s="9" t="s">
        <v>279</v>
      </c>
      <c r="I1471" s="9">
        <v>0</v>
      </c>
      <c r="J1471" s="9" t="s">
        <v>279</v>
      </c>
      <c r="K1471" s="9">
        <v>32.399999999998727</v>
      </c>
      <c r="L1471" s="9" t="s">
        <v>279</v>
      </c>
      <c r="N1471" s="67">
        <f t="shared" si="43"/>
        <v>32.399999999998727</v>
      </c>
    </row>
    <row r="1472" spans="1:16" ht="15">
      <c r="A1472" s="28" t="s">
        <v>3336</v>
      </c>
      <c r="B1472" s="225" t="s">
        <v>1641</v>
      </c>
      <c r="C1472" s="3"/>
      <c r="D1472" s="3"/>
      <c r="E1472" s="9" t="s">
        <v>279</v>
      </c>
      <c r="F1472" s="9" t="s">
        <v>279</v>
      </c>
      <c r="G1472" s="9" t="s">
        <v>279</v>
      </c>
      <c r="H1472" s="9" t="s">
        <v>279</v>
      </c>
      <c r="I1472" s="9">
        <v>0</v>
      </c>
      <c r="J1472" s="9" t="s">
        <v>279</v>
      </c>
      <c r="K1472" s="9" t="s">
        <v>279</v>
      </c>
      <c r="L1472" s="9" t="s">
        <v>279</v>
      </c>
      <c r="N1472" s="67">
        <f t="shared" si="43"/>
        <v>0</v>
      </c>
    </row>
    <row r="1473" spans="1:19" ht="15">
      <c r="A1473" s="28" t="s">
        <v>3337</v>
      </c>
      <c r="B1473" s="229" t="s">
        <v>1651</v>
      </c>
      <c r="C1473" s="3"/>
      <c r="D1473" s="3"/>
      <c r="E1473" s="9" t="s">
        <v>279</v>
      </c>
      <c r="F1473" s="9" t="s">
        <v>279</v>
      </c>
      <c r="G1473" s="9" t="s">
        <v>279</v>
      </c>
      <c r="H1473" s="9" t="s">
        <v>279</v>
      </c>
      <c r="I1473" s="9">
        <v>0</v>
      </c>
      <c r="J1473" s="9" t="s">
        <v>279</v>
      </c>
      <c r="K1473" s="9" t="s">
        <v>279</v>
      </c>
      <c r="L1473" s="9" t="s">
        <v>279</v>
      </c>
      <c r="N1473" s="67">
        <f t="shared" si="43"/>
        <v>0</v>
      </c>
    </row>
    <row r="1474" spans="1:19" ht="15">
      <c r="A1474" s="28" t="s">
        <v>3338</v>
      </c>
      <c r="B1474" s="229" t="s">
        <v>1650</v>
      </c>
      <c r="C1474" s="3"/>
      <c r="D1474" s="3"/>
      <c r="E1474" s="9" t="s">
        <v>279</v>
      </c>
      <c r="F1474" s="9" t="s">
        <v>279</v>
      </c>
      <c r="G1474" s="9" t="s">
        <v>279</v>
      </c>
      <c r="H1474" s="9" t="s">
        <v>279</v>
      </c>
      <c r="I1474" s="9">
        <v>0</v>
      </c>
      <c r="J1474" s="9" t="s">
        <v>279</v>
      </c>
      <c r="K1474" s="9" t="s">
        <v>279</v>
      </c>
      <c r="L1474" s="9" t="s">
        <v>279</v>
      </c>
      <c r="N1474" s="67">
        <f t="shared" si="43"/>
        <v>0</v>
      </c>
    </row>
    <row r="1475" spans="1:19" ht="15">
      <c r="A1475" s="28" t="s">
        <v>4129</v>
      </c>
      <c r="B1475" s="229" t="s">
        <v>1648</v>
      </c>
      <c r="C1475" s="3"/>
      <c r="D1475" s="3"/>
      <c r="E1475" s="9" t="s">
        <v>279</v>
      </c>
      <c r="F1475" s="9" t="s">
        <v>279</v>
      </c>
      <c r="G1475" s="9" t="s">
        <v>279</v>
      </c>
      <c r="H1475" s="9" t="s">
        <v>279</v>
      </c>
      <c r="I1475" s="9">
        <v>0</v>
      </c>
      <c r="J1475" s="9" t="s">
        <v>279</v>
      </c>
      <c r="K1475" s="9" t="s">
        <v>279</v>
      </c>
      <c r="L1475" s="9" t="s">
        <v>279</v>
      </c>
      <c r="N1475" s="67">
        <f t="shared" si="43"/>
        <v>0</v>
      </c>
    </row>
    <row r="1476" spans="1:19" ht="15">
      <c r="A1476" s="28" t="s">
        <v>4130</v>
      </c>
      <c r="B1476" s="229" t="s">
        <v>1676</v>
      </c>
      <c r="C1476" s="3"/>
      <c r="D1476" s="3"/>
      <c r="E1476" s="9" t="s">
        <v>279</v>
      </c>
      <c r="F1476" s="9" t="s">
        <v>279</v>
      </c>
      <c r="G1476" s="9" t="s">
        <v>279</v>
      </c>
      <c r="H1476" s="9" t="s">
        <v>279</v>
      </c>
      <c r="I1476" s="9">
        <v>0</v>
      </c>
      <c r="J1476" s="9" t="s">
        <v>279</v>
      </c>
      <c r="K1476" s="9" t="s">
        <v>279</v>
      </c>
      <c r="L1476" s="9" t="s">
        <v>279</v>
      </c>
      <c r="N1476" s="67">
        <f t="shared" si="43"/>
        <v>0</v>
      </c>
    </row>
    <row r="1477" spans="1:19" ht="15">
      <c r="A1477" s="28" t="s">
        <v>4131</v>
      </c>
      <c r="B1477" s="229" t="s">
        <v>1658</v>
      </c>
      <c r="C1477" s="3"/>
      <c r="D1477" s="3"/>
      <c r="E1477" s="9" t="s">
        <v>279</v>
      </c>
      <c r="F1477" s="9" t="s">
        <v>279</v>
      </c>
      <c r="G1477" s="9" t="s">
        <v>279</v>
      </c>
      <c r="H1477" s="9" t="s">
        <v>279</v>
      </c>
      <c r="I1477" s="9">
        <v>0</v>
      </c>
      <c r="J1477" s="9" t="s">
        <v>279</v>
      </c>
      <c r="K1477" s="9" t="s">
        <v>279</v>
      </c>
      <c r="L1477" s="9" t="s">
        <v>279</v>
      </c>
      <c r="N1477" s="67">
        <f t="shared" si="43"/>
        <v>0</v>
      </c>
    </row>
    <row r="1478" spans="1:19" ht="15">
      <c r="A1478" s="28"/>
      <c r="B1478" s="63"/>
      <c r="E1478" s="9"/>
      <c r="F1478" s="9"/>
      <c r="G1478" s="9"/>
      <c r="H1478" s="9"/>
      <c r="L1478" s="69"/>
      <c r="M1478" s="67"/>
    </row>
    <row r="1479" spans="1:19" ht="15">
      <c r="A1479" s="28"/>
      <c r="E1479" s="9"/>
      <c r="F1479" s="9"/>
      <c r="G1479" s="9"/>
      <c r="L1479" s="69"/>
      <c r="M1479" s="67"/>
    </row>
    <row r="1480" spans="1:19" ht="15">
      <c r="A1480" s="28"/>
      <c r="B1480" s="63"/>
      <c r="E1480" s="9"/>
      <c r="F1480" s="9"/>
      <c r="G1480" s="9"/>
      <c r="L1480" s="69"/>
      <c r="M1480" s="67"/>
    </row>
    <row r="1481" spans="1:19" ht="25.5">
      <c r="A1481" s="23" t="s">
        <v>190</v>
      </c>
      <c r="L1481" s="69"/>
    </row>
    <row r="1482" spans="1:19">
      <c r="L1482" s="69"/>
    </row>
    <row r="1483" spans="1:19" ht="15">
      <c r="A1483" s="39"/>
      <c r="B1483" s="39"/>
      <c r="C1483" s="39"/>
      <c r="D1483" s="39"/>
      <c r="E1483" s="61">
        <v>2016</v>
      </c>
      <c r="F1483" s="61">
        <v>2017</v>
      </c>
      <c r="G1483" s="61">
        <v>2018</v>
      </c>
      <c r="H1483" s="61">
        <v>2019</v>
      </c>
      <c r="I1483" s="61">
        <v>2020</v>
      </c>
      <c r="J1483" s="61">
        <v>2021</v>
      </c>
      <c r="K1483" s="61">
        <v>2022</v>
      </c>
      <c r="L1483" s="61">
        <v>2023</v>
      </c>
      <c r="N1483" s="70" t="s">
        <v>40</v>
      </c>
    </row>
    <row r="1484" spans="1:19" ht="15">
      <c r="A1484" s="28" t="s">
        <v>0</v>
      </c>
      <c r="B1484" s="63" t="s">
        <v>11</v>
      </c>
      <c r="E1484" s="212">
        <v>477.5</v>
      </c>
      <c r="F1484" s="213">
        <v>507.5</v>
      </c>
      <c r="G1484" s="9">
        <v>360.9</v>
      </c>
      <c r="H1484" s="9">
        <v>323.49999999999909</v>
      </c>
      <c r="I1484" s="9">
        <v>176.50000000000182</v>
      </c>
      <c r="J1484" s="9">
        <v>335.89999999999964</v>
      </c>
      <c r="K1484" s="9">
        <v>279.70000000000073</v>
      </c>
      <c r="L1484" s="9">
        <v>258.60000000000002</v>
      </c>
      <c r="N1484" s="67">
        <f t="shared" ref="N1484:N1515" si="44">SUM(E1484:L1484)</f>
        <v>2720.1000000000013</v>
      </c>
      <c r="P1484" t="s">
        <v>303</v>
      </c>
      <c r="S1484" s="216"/>
    </row>
    <row r="1485" spans="1:19" ht="15">
      <c r="A1485" s="28" t="s">
        <v>2</v>
      </c>
      <c r="B1485" s="63" t="s">
        <v>27</v>
      </c>
      <c r="E1485" s="9">
        <v>304.10000000000002</v>
      </c>
      <c r="F1485" s="217">
        <v>355.65</v>
      </c>
      <c r="G1485" s="9">
        <v>249</v>
      </c>
      <c r="H1485" s="9">
        <v>305.69999999999891</v>
      </c>
      <c r="I1485" s="9">
        <v>221.19999999999891</v>
      </c>
      <c r="J1485" s="9">
        <v>293.79999999999836</v>
      </c>
      <c r="K1485" s="217">
        <v>423.69999999999891</v>
      </c>
      <c r="L1485" s="212">
        <v>527</v>
      </c>
      <c r="N1485" s="67">
        <f t="shared" si="44"/>
        <v>2680.1499999999951</v>
      </c>
      <c r="P1485" t="s">
        <v>4975</v>
      </c>
    </row>
    <row r="1486" spans="1:19" ht="15">
      <c r="A1486" s="28" t="s">
        <v>3</v>
      </c>
      <c r="B1486" s="63" t="s">
        <v>21</v>
      </c>
      <c r="E1486" s="214">
        <v>518.54999999999995</v>
      </c>
      <c r="F1486" s="217">
        <v>388.6</v>
      </c>
      <c r="G1486" s="9">
        <v>263.5</v>
      </c>
      <c r="H1486" s="9">
        <v>281.80000000000291</v>
      </c>
      <c r="I1486" s="9">
        <v>217</v>
      </c>
      <c r="J1486" s="9">
        <v>273.70000000000164</v>
      </c>
      <c r="K1486" s="212">
        <v>435.79999999999836</v>
      </c>
      <c r="L1486" s="9">
        <v>222.7</v>
      </c>
      <c r="N1486" s="67">
        <f t="shared" si="44"/>
        <v>2601.6500000000028</v>
      </c>
      <c r="P1486" t="s">
        <v>2466</v>
      </c>
      <c r="S1486" s="3" t="s">
        <v>1766</v>
      </c>
    </row>
    <row r="1487" spans="1:19" ht="15">
      <c r="A1487" s="28" t="s">
        <v>5</v>
      </c>
      <c r="B1487" s="63" t="s">
        <v>15</v>
      </c>
      <c r="E1487" s="9">
        <v>322.60000000000002</v>
      </c>
      <c r="F1487" s="212">
        <v>543.70000000000005</v>
      </c>
      <c r="G1487" s="217">
        <v>407.9</v>
      </c>
      <c r="H1487" s="9">
        <v>258.09999999999854</v>
      </c>
      <c r="I1487" s="9">
        <v>173.99999999999636</v>
      </c>
      <c r="J1487" s="9">
        <v>208.19999999999982</v>
      </c>
      <c r="K1487" s="9">
        <v>131.69999999999891</v>
      </c>
      <c r="L1487" s="217">
        <v>451.00000000000006</v>
      </c>
      <c r="N1487" s="67">
        <f t="shared" si="44"/>
        <v>2497.1999999999939</v>
      </c>
      <c r="P1487" t="s">
        <v>871</v>
      </c>
    </row>
    <row r="1488" spans="1:19" ht="15">
      <c r="A1488" s="28" t="s">
        <v>7</v>
      </c>
      <c r="B1488" s="63" t="s">
        <v>37</v>
      </c>
      <c r="E1488" s="9">
        <v>251.5</v>
      </c>
      <c r="F1488" s="217">
        <v>439.35</v>
      </c>
      <c r="G1488" s="217">
        <v>436.4</v>
      </c>
      <c r="H1488" s="9">
        <v>354.90000000000146</v>
      </c>
      <c r="I1488" s="9">
        <v>294</v>
      </c>
      <c r="J1488" s="9">
        <v>190.50000000000273</v>
      </c>
      <c r="K1488" s="9">
        <v>168.19999999999982</v>
      </c>
      <c r="L1488" s="9">
        <v>246.6</v>
      </c>
      <c r="N1488" s="67">
        <f t="shared" si="44"/>
        <v>2381.4500000000039</v>
      </c>
      <c r="P1488" t="s">
        <v>316</v>
      </c>
    </row>
    <row r="1489" spans="1:19" ht="15">
      <c r="A1489" s="28" t="s">
        <v>8</v>
      </c>
      <c r="B1489" s="63" t="s">
        <v>757</v>
      </c>
      <c r="E1489" s="9" t="s">
        <v>279</v>
      </c>
      <c r="F1489" s="9" t="s">
        <v>279</v>
      </c>
      <c r="G1489" s="9" t="s">
        <v>279</v>
      </c>
      <c r="H1489" s="212">
        <v>544</v>
      </c>
      <c r="I1489" s="214">
        <v>518.99999999999818</v>
      </c>
      <c r="J1489" s="214">
        <v>545.00000000000091</v>
      </c>
      <c r="K1489" s="9">
        <v>209.70000000000073</v>
      </c>
      <c r="L1489" s="217">
        <v>458.4</v>
      </c>
      <c r="N1489" s="67">
        <f t="shared" si="44"/>
        <v>2276.1</v>
      </c>
      <c r="P1489" t="s">
        <v>4977</v>
      </c>
      <c r="S1489" s="216" t="s">
        <v>2469</v>
      </c>
    </row>
    <row r="1490" spans="1:19" ht="15">
      <c r="A1490" s="28" t="s">
        <v>10</v>
      </c>
      <c r="B1490" s="63" t="s">
        <v>17</v>
      </c>
      <c r="E1490" s="217">
        <v>360.75</v>
      </c>
      <c r="F1490" s="217">
        <v>400.25</v>
      </c>
      <c r="G1490" s="214">
        <v>537.4</v>
      </c>
      <c r="H1490" s="9">
        <v>199.50000000000091</v>
      </c>
      <c r="I1490" s="9">
        <v>110.89999999999964</v>
      </c>
      <c r="J1490" s="9">
        <v>292.70000000000164</v>
      </c>
      <c r="K1490" s="9">
        <v>105.49999999999636</v>
      </c>
      <c r="L1490" s="9">
        <v>216</v>
      </c>
      <c r="N1490" s="67">
        <f t="shared" si="44"/>
        <v>2222.9999999999986</v>
      </c>
      <c r="P1490" t="s">
        <v>330</v>
      </c>
      <c r="S1490" s="3" t="s">
        <v>1766</v>
      </c>
    </row>
    <row r="1491" spans="1:19" ht="15">
      <c r="A1491" s="28" t="s">
        <v>12</v>
      </c>
      <c r="B1491" s="63" t="s">
        <v>143</v>
      </c>
      <c r="E1491" s="9" t="s">
        <v>279</v>
      </c>
      <c r="F1491" s="214">
        <v>603.54999999999995</v>
      </c>
      <c r="G1491" s="217">
        <v>403.4</v>
      </c>
      <c r="H1491" s="9">
        <v>220.00000000000182</v>
      </c>
      <c r="I1491" s="9">
        <v>114.49999999999636</v>
      </c>
      <c r="J1491" s="9">
        <v>247.89999999999964</v>
      </c>
      <c r="K1491" s="9">
        <v>265.80000000000109</v>
      </c>
      <c r="L1491" s="9">
        <v>313.5</v>
      </c>
      <c r="N1491" s="67">
        <f t="shared" si="44"/>
        <v>2168.6499999999987</v>
      </c>
      <c r="P1491" t="s">
        <v>302</v>
      </c>
      <c r="S1491" s="3" t="s">
        <v>1766</v>
      </c>
    </row>
    <row r="1492" spans="1:19" ht="15">
      <c r="A1492" s="28" t="s">
        <v>14</v>
      </c>
      <c r="B1492" s="63" t="s">
        <v>13</v>
      </c>
      <c r="E1492" s="217">
        <v>327.8</v>
      </c>
      <c r="F1492" s="9">
        <v>289.75</v>
      </c>
      <c r="G1492" s="9">
        <v>313.89999999999998</v>
      </c>
      <c r="H1492" s="217">
        <v>414.49999999999545</v>
      </c>
      <c r="I1492" s="9">
        <v>159.70000000000618</v>
      </c>
      <c r="J1492" s="9">
        <v>329.20000000000073</v>
      </c>
      <c r="K1492" s="9">
        <v>170.54999999999927</v>
      </c>
      <c r="L1492" s="9">
        <v>140</v>
      </c>
      <c r="N1492" s="67">
        <f t="shared" si="44"/>
        <v>2145.4000000000015</v>
      </c>
      <c r="P1492" t="s">
        <v>337</v>
      </c>
    </row>
    <row r="1493" spans="1:19" ht="15">
      <c r="A1493" s="28" t="s">
        <v>16</v>
      </c>
      <c r="B1493" s="63" t="s">
        <v>6</v>
      </c>
      <c r="E1493" s="217">
        <v>460.8</v>
      </c>
      <c r="F1493" s="9">
        <v>291.25</v>
      </c>
      <c r="G1493" s="217">
        <v>414.65</v>
      </c>
      <c r="H1493" s="217">
        <v>435.84999999999945</v>
      </c>
      <c r="I1493" s="9">
        <v>321.50000000000182</v>
      </c>
      <c r="J1493" s="9">
        <v>195.30000000000018</v>
      </c>
      <c r="K1493" s="9" t="s">
        <v>279</v>
      </c>
      <c r="L1493" s="9" t="s">
        <v>279</v>
      </c>
      <c r="N1493" s="67">
        <f t="shared" si="44"/>
        <v>2119.3500000000013</v>
      </c>
      <c r="P1493" t="s">
        <v>888</v>
      </c>
    </row>
    <row r="1494" spans="1:19" ht="15">
      <c r="A1494" s="28" t="s">
        <v>18</v>
      </c>
      <c r="B1494" s="63" t="s">
        <v>31</v>
      </c>
      <c r="E1494" s="213">
        <v>476.75</v>
      </c>
      <c r="F1494" s="9">
        <v>317.7</v>
      </c>
      <c r="G1494" s="9">
        <v>360.1</v>
      </c>
      <c r="H1494" s="9">
        <v>142.29999999999836</v>
      </c>
      <c r="I1494" s="9">
        <v>144.00000000000182</v>
      </c>
      <c r="J1494" s="9">
        <v>178.49999999999909</v>
      </c>
      <c r="K1494" s="9">
        <v>251.60000000000036</v>
      </c>
      <c r="L1494" s="9">
        <v>203</v>
      </c>
      <c r="N1494" s="67">
        <f t="shared" si="44"/>
        <v>2073.9499999999998</v>
      </c>
      <c r="P1494" t="s">
        <v>283</v>
      </c>
    </row>
    <row r="1495" spans="1:19" ht="15">
      <c r="A1495" s="28" t="s">
        <v>20</v>
      </c>
      <c r="B1495" s="63" t="s">
        <v>23</v>
      </c>
      <c r="E1495" s="217">
        <v>331.5</v>
      </c>
      <c r="F1495" s="9">
        <v>157.5</v>
      </c>
      <c r="G1495" s="9">
        <v>383.1</v>
      </c>
      <c r="H1495" s="9">
        <v>107.89999999999964</v>
      </c>
      <c r="I1495" s="9">
        <v>185.40000000000146</v>
      </c>
      <c r="J1495" s="9">
        <v>245.39999999999873</v>
      </c>
      <c r="K1495" s="9">
        <v>360.90000000000055</v>
      </c>
      <c r="L1495" s="9">
        <v>301</v>
      </c>
      <c r="N1495" s="67">
        <f t="shared" si="44"/>
        <v>2072.7000000000003</v>
      </c>
      <c r="P1495" t="s">
        <v>289</v>
      </c>
    </row>
    <row r="1496" spans="1:19" ht="15">
      <c r="A1496" s="28" t="s">
        <v>22</v>
      </c>
      <c r="B1496" s="63" t="s">
        <v>33</v>
      </c>
      <c r="E1496" s="9">
        <v>302.3</v>
      </c>
      <c r="F1496" s="9">
        <v>272.75</v>
      </c>
      <c r="G1496" s="9">
        <v>374.7</v>
      </c>
      <c r="H1496" s="9">
        <v>278.5</v>
      </c>
      <c r="I1496" s="9">
        <v>181.99999999999636</v>
      </c>
      <c r="J1496" s="9">
        <v>171.40000000000055</v>
      </c>
      <c r="K1496" s="9">
        <v>190.69999999999982</v>
      </c>
      <c r="L1496" s="9">
        <v>285.5</v>
      </c>
      <c r="N1496" s="67">
        <f t="shared" si="44"/>
        <v>2057.8499999999967</v>
      </c>
    </row>
    <row r="1497" spans="1:19" ht="15">
      <c r="A1497" s="28" t="s">
        <v>24</v>
      </c>
      <c r="B1497" s="63" t="s">
        <v>1</v>
      </c>
      <c r="E1497" s="9">
        <v>123</v>
      </c>
      <c r="F1497" s="9">
        <v>333</v>
      </c>
      <c r="G1497" s="9">
        <v>387</v>
      </c>
      <c r="H1497" s="9">
        <v>217.00000000000091</v>
      </c>
      <c r="I1497" s="9">
        <v>148.20000000000255</v>
      </c>
      <c r="J1497" s="9">
        <v>249.50000000000091</v>
      </c>
      <c r="K1497" s="9">
        <v>41.099999999999454</v>
      </c>
      <c r="L1497" s="217">
        <v>485.5</v>
      </c>
      <c r="N1497" s="67">
        <f t="shared" si="44"/>
        <v>1984.3000000000038</v>
      </c>
      <c r="P1497" t="s">
        <v>298</v>
      </c>
    </row>
    <row r="1498" spans="1:19" ht="15">
      <c r="A1498" s="28" t="s">
        <v>26</v>
      </c>
      <c r="B1498" s="63" t="s">
        <v>25</v>
      </c>
      <c r="E1498" s="9">
        <v>319.89999999999998</v>
      </c>
      <c r="F1498" s="9">
        <v>237.75</v>
      </c>
      <c r="G1498" s="9">
        <v>347.6</v>
      </c>
      <c r="H1498" s="9">
        <v>47.199999999999818</v>
      </c>
      <c r="I1498" s="9">
        <v>115.49999999999818</v>
      </c>
      <c r="J1498" s="9">
        <v>189.39999999999873</v>
      </c>
      <c r="K1498" s="214">
        <v>457.89999999999964</v>
      </c>
      <c r="L1498" s="9">
        <v>246.6</v>
      </c>
      <c r="N1498" s="67">
        <f t="shared" si="44"/>
        <v>1961.8499999999963</v>
      </c>
      <c r="P1498" t="s">
        <v>282</v>
      </c>
      <c r="S1498" s="216" t="s">
        <v>1766</v>
      </c>
    </row>
    <row r="1499" spans="1:19" ht="15">
      <c r="A1499" s="28" t="s">
        <v>28</v>
      </c>
      <c r="B1499" s="63" t="s">
        <v>162</v>
      </c>
      <c r="E1499" s="9" t="s">
        <v>279</v>
      </c>
      <c r="F1499" s="9" t="s">
        <v>279</v>
      </c>
      <c r="G1499" s="9">
        <v>343.8</v>
      </c>
      <c r="H1499" s="213">
        <v>508.29999999999836</v>
      </c>
      <c r="I1499" s="9">
        <v>308.10000000000036</v>
      </c>
      <c r="J1499" s="9">
        <v>265.30000000000064</v>
      </c>
      <c r="K1499" s="9">
        <v>261.59999999999854</v>
      </c>
      <c r="L1499" s="9">
        <v>234.79999999999998</v>
      </c>
      <c r="N1499" s="67">
        <f t="shared" si="44"/>
        <v>1921.8999999999978</v>
      </c>
      <c r="P1499" t="s">
        <v>283</v>
      </c>
    </row>
    <row r="1500" spans="1:19" ht="15">
      <c r="A1500" s="28" t="s">
        <v>30</v>
      </c>
      <c r="B1500" s="63" t="s">
        <v>771</v>
      </c>
      <c r="E1500" s="9" t="s">
        <v>279</v>
      </c>
      <c r="F1500" s="9" t="s">
        <v>279</v>
      </c>
      <c r="G1500" s="9" t="s">
        <v>279</v>
      </c>
      <c r="H1500" s="9">
        <v>249.59999999999945</v>
      </c>
      <c r="I1500" s="217">
        <v>458.10000000000036</v>
      </c>
      <c r="J1500" s="217">
        <v>399.09999999999945</v>
      </c>
      <c r="K1500" s="9">
        <v>242.99999999999909</v>
      </c>
      <c r="L1500" s="213">
        <v>509.3</v>
      </c>
      <c r="N1500" s="67">
        <f t="shared" si="44"/>
        <v>1859.0999999999983</v>
      </c>
      <c r="P1500" t="s">
        <v>4976</v>
      </c>
    </row>
    <row r="1501" spans="1:19" ht="15">
      <c r="A1501" s="28" t="s">
        <v>32</v>
      </c>
      <c r="B1501" s="63" t="s">
        <v>153</v>
      </c>
      <c r="E1501" s="9" t="s">
        <v>279</v>
      </c>
      <c r="F1501" s="9" t="s">
        <v>279</v>
      </c>
      <c r="G1501" s="212">
        <v>515.9</v>
      </c>
      <c r="H1501" s="9">
        <v>320.39999999999782</v>
      </c>
      <c r="I1501" s="9">
        <v>117.00000000000182</v>
      </c>
      <c r="J1501" s="9">
        <v>168</v>
      </c>
      <c r="K1501" s="9">
        <v>353.29999999999927</v>
      </c>
      <c r="L1501" s="9">
        <v>364.3</v>
      </c>
      <c r="N1501" s="67">
        <f t="shared" si="44"/>
        <v>1838.899999999999</v>
      </c>
      <c r="P1501" t="s">
        <v>301</v>
      </c>
    </row>
    <row r="1502" spans="1:19" ht="15">
      <c r="A1502" s="28" t="s">
        <v>34</v>
      </c>
      <c r="B1502" s="63" t="s">
        <v>796</v>
      </c>
      <c r="E1502" s="9" t="s">
        <v>279</v>
      </c>
      <c r="F1502" s="9" t="s">
        <v>279</v>
      </c>
      <c r="G1502" s="9" t="s">
        <v>279</v>
      </c>
      <c r="H1502" s="9">
        <v>231.20000000000073</v>
      </c>
      <c r="I1502" s="213">
        <v>479.39999999999964</v>
      </c>
      <c r="J1502" s="212">
        <v>468.29999999999927</v>
      </c>
      <c r="K1502" s="9">
        <v>155.59999999999945</v>
      </c>
      <c r="L1502" s="217">
        <v>455.40000000000003</v>
      </c>
      <c r="N1502" s="67">
        <f t="shared" si="44"/>
        <v>1789.8999999999992</v>
      </c>
      <c r="P1502" t="s">
        <v>852</v>
      </c>
    </row>
    <row r="1503" spans="1:19" ht="15">
      <c r="A1503" s="28" t="s">
        <v>36</v>
      </c>
      <c r="B1503" s="63" t="s">
        <v>144</v>
      </c>
      <c r="E1503" s="9" t="s">
        <v>279</v>
      </c>
      <c r="F1503" s="217">
        <v>496.15</v>
      </c>
      <c r="G1503" s="9">
        <v>283.2</v>
      </c>
      <c r="H1503" s="9">
        <v>221.30000000000109</v>
      </c>
      <c r="I1503" s="9">
        <v>113.10000000000582</v>
      </c>
      <c r="J1503" s="9">
        <v>290.5</v>
      </c>
      <c r="K1503" s="9">
        <v>266.90000000000055</v>
      </c>
      <c r="L1503" s="9" t="s">
        <v>279</v>
      </c>
      <c r="N1503" s="67">
        <f t="shared" si="44"/>
        <v>1671.1500000000074</v>
      </c>
      <c r="P1503" t="s">
        <v>284</v>
      </c>
    </row>
    <row r="1504" spans="1:19" ht="15">
      <c r="A1504" s="28" t="s">
        <v>38</v>
      </c>
      <c r="B1504" s="63" t="s">
        <v>141</v>
      </c>
      <c r="E1504" s="9" t="s">
        <v>279</v>
      </c>
      <c r="F1504" s="9">
        <v>328.95</v>
      </c>
      <c r="G1504" s="9">
        <v>312.7</v>
      </c>
      <c r="H1504" s="9">
        <v>171.50000000000273</v>
      </c>
      <c r="I1504" s="9">
        <v>87.299999999995634</v>
      </c>
      <c r="J1504" s="9">
        <v>269.90000000000055</v>
      </c>
      <c r="K1504" s="217">
        <v>363.59999999999945</v>
      </c>
      <c r="L1504" s="9">
        <v>135.29999999999998</v>
      </c>
      <c r="N1504" s="67">
        <f t="shared" si="44"/>
        <v>1669.2499999999984</v>
      </c>
      <c r="P1504" t="s">
        <v>294</v>
      </c>
    </row>
    <row r="1505" spans="1:19" ht="15">
      <c r="A1505" s="28" t="s">
        <v>145</v>
      </c>
      <c r="B1505" s="63" t="s">
        <v>39</v>
      </c>
      <c r="E1505" s="217">
        <v>445.55</v>
      </c>
      <c r="F1505" s="9">
        <v>292.5</v>
      </c>
      <c r="G1505" s="9">
        <v>323.8</v>
      </c>
      <c r="H1505" s="9">
        <v>241.00000000000091</v>
      </c>
      <c r="I1505" s="9">
        <v>52.000000000003638</v>
      </c>
      <c r="J1505" s="9">
        <v>155.99999999999909</v>
      </c>
      <c r="K1505" s="9">
        <v>142.14999999999964</v>
      </c>
      <c r="L1505" s="9" t="s">
        <v>279</v>
      </c>
      <c r="N1505" s="67">
        <f t="shared" si="44"/>
        <v>1653.0000000000032</v>
      </c>
      <c r="P1505" t="s">
        <v>285</v>
      </c>
    </row>
    <row r="1506" spans="1:19" ht="15">
      <c r="A1506" s="28" t="s">
        <v>146</v>
      </c>
      <c r="B1506" s="63" t="s">
        <v>142</v>
      </c>
      <c r="E1506" s="9" t="s">
        <v>279</v>
      </c>
      <c r="F1506" s="9">
        <v>270.5</v>
      </c>
      <c r="G1506" s="217">
        <v>449.2</v>
      </c>
      <c r="H1506" s="9">
        <v>147.25</v>
      </c>
      <c r="I1506" s="9">
        <v>92.299999999999272</v>
      </c>
      <c r="J1506" s="9">
        <v>347.39999999999964</v>
      </c>
      <c r="K1506" s="9">
        <v>165.09999999999945</v>
      </c>
      <c r="L1506" s="9">
        <v>166.79999999999998</v>
      </c>
      <c r="N1506" s="67">
        <f t="shared" si="44"/>
        <v>1638.5499999999984</v>
      </c>
      <c r="P1506" t="s">
        <v>284</v>
      </c>
    </row>
    <row r="1507" spans="1:19" ht="15">
      <c r="A1507" s="28" t="s">
        <v>147</v>
      </c>
      <c r="B1507" s="63" t="s">
        <v>9</v>
      </c>
      <c r="E1507" s="9">
        <v>171.6</v>
      </c>
      <c r="F1507" s="9">
        <v>300.5</v>
      </c>
      <c r="G1507" s="9">
        <v>348.4</v>
      </c>
      <c r="H1507" s="9">
        <v>247.00000000000182</v>
      </c>
      <c r="I1507" s="9">
        <v>134</v>
      </c>
      <c r="J1507" s="9">
        <v>144.00000000000045</v>
      </c>
      <c r="K1507" s="9">
        <v>53.399999999999636</v>
      </c>
      <c r="L1507" s="9">
        <v>239.5</v>
      </c>
      <c r="N1507" s="67">
        <f t="shared" si="44"/>
        <v>1638.4000000000019</v>
      </c>
    </row>
    <row r="1508" spans="1:19" ht="15">
      <c r="A1508" s="28" t="s">
        <v>151</v>
      </c>
      <c r="B1508" s="63" t="s">
        <v>154</v>
      </c>
      <c r="E1508" s="9" t="s">
        <v>279</v>
      </c>
      <c r="F1508" s="9" t="s">
        <v>279</v>
      </c>
      <c r="G1508" s="217">
        <v>427.7</v>
      </c>
      <c r="H1508" s="217">
        <v>407.20000000000073</v>
      </c>
      <c r="I1508" s="9">
        <v>198.70000000000073</v>
      </c>
      <c r="J1508" s="9">
        <v>258.59999999999854</v>
      </c>
      <c r="K1508" s="9">
        <v>189.19999999999982</v>
      </c>
      <c r="L1508" s="9">
        <v>150.69999999999999</v>
      </c>
      <c r="N1508" s="67">
        <f t="shared" si="44"/>
        <v>1632.1</v>
      </c>
      <c r="P1508" t="s">
        <v>332</v>
      </c>
    </row>
    <row r="1509" spans="1:19" ht="15">
      <c r="A1509" s="28" t="s">
        <v>157</v>
      </c>
      <c r="B1509" s="63" t="s">
        <v>155</v>
      </c>
      <c r="E1509" s="9" t="s">
        <v>279</v>
      </c>
      <c r="F1509" s="9" t="s">
        <v>279</v>
      </c>
      <c r="G1509" s="213">
        <v>483.3</v>
      </c>
      <c r="H1509" s="9">
        <v>153.59999999999945</v>
      </c>
      <c r="I1509" s="9">
        <v>259</v>
      </c>
      <c r="J1509" s="9">
        <v>155.99999999999818</v>
      </c>
      <c r="K1509" s="9">
        <v>348.69999999999891</v>
      </c>
      <c r="L1509" s="9">
        <v>197.3</v>
      </c>
      <c r="N1509" s="67">
        <f t="shared" si="44"/>
        <v>1597.8999999999965</v>
      </c>
      <c r="P1509" t="s">
        <v>283</v>
      </c>
    </row>
    <row r="1510" spans="1:19" ht="15">
      <c r="A1510" s="28" t="s">
        <v>159</v>
      </c>
      <c r="B1510" s="63" t="s">
        <v>19</v>
      </c>
      <c r="E1510" s="217">
        <v>425.6</v>
      </c>
      <c r="F1510" s="217">
        <v>340.3</v>
      </c>
      <c r="G1510" s="9">
        <v>392.8</v>
      </c>
      <c r="H1510" s="9">
        <v>158.70000000000164</v>
      </c>
      <c r="I1510" s="9">
        <v>52.000000000001819</v>
      </c>
      <c r="J1510" s="9">
        <v>222</v>
      </c>
      <c r="K1510" s="9" t="s">
        <v>279</v>
      </c>
      <c r="L1510" s="9" t="s">
        <v>279</v>
      </c>
      <c r="N1510" s="67">
        <f t="shared" si="44"/>
        <v>1591.4000000000035</v>
      </c>
      <c r="P1510" t="s">
        <v>337</v>
      </c>
    </row>
    <row r="1511" spans="1:19" ht="15">
      <c r="A1511" s="28" t="s">
        <v>160</v>
      </c>
      <c r="B1511" s="63" t="s">
        <v>782</v>
      </c>
      <c r="E1511" s="9" t="s">
        <v>279</v>
      </c>
      <c r="F1511" s="9" t="s">
        <v>279</v>
      </c>
      <c r="G1511" s="9" t="s">
        <v>279</v>
      </c>
      <c r="H1511" s="9">
        <v>329.49999999999909</v>
      </c>
      <c r="I1511" s="212">
        <v>514.19999999999891</v>
      </c>
      <c r="J1511" s="9">
        <v>226.59999999999945</v>
      </c>
      <c r="K1511" s="9">
        <v>314.29999999999927</v>
      </c>
      <c r="L1511" s="9">
        <v>202.4</v>
      </c>
      <c r="N1511" s="67">
        <f t="shared" si="44"/>
        <v>1586.9999999999968</v>
      </c>
      <c r="P1511" t="s">
        <v>301</v>
      </c>
    </row>
    <row r="1512" spans="1:19" ht="15">
      <c r="A1512" s="28" t="s">
        <v>161</v>
      </c>
      <c r="B1512" s="225" t="s">
        <v>1662</v>
      </c>
      <c r="C1512" s="3"/>
      <c r="D1512" s="3"/>
      <c r="E1512" s="9" t="s">
        <v>279</v>
      </c>
      <c r="F1512" s="9" t="s">
        <v>279</v>
      </c>
      <c r="G1512" s="9" t="s">
        <v>279</v>
      </c>
      <c r="H1512" s="9" t="s">
        <v>279</v>
      </c>
      <c r="I1512" s="217">
        <v>453.99999999999454</v>
      </c>
      <c r="J1512" s="217">
        <v>415.20000000000073</v>
      </c>
      <c r="K1512" s="217">
        <v>372.50000000000091</v>
      </c>
      <c r="L1512" s="9">
        <v>343.1</v>
      </c>
      <c r="N1512" s="67">
        <f t="shared" si="44"/>
        <v>1584.7999999999961</v>
      </c>
      <c r="P1512" t="s">
        <v>2461</v>
      </c>
    </row>
    <row r="1513" spans="1:19" ht="15">
      <c r="A1513" s="28" t="s">
        <v>163</v>
      </c>
      <c r="B1513" s="63" t="s">
        <v>156</v>
      </c>
      <c r="E1513" s="9" t="s">
        <v>279</v>
      </c>
      <c r="F1513" s="9" t="s">
        <v>279</v>
      </c>
      <c r="G1513" s="9">
        <v>244.45</v>
      </c>
      <c r="H1513" s="217">
        <v>400.30000000000018</v>
      </c>
      <c r="I1513" s="9">
        <v>51.700000000000728</v>
      </c>
      <c r="J1513" s="217">
        <v>365.69999999999982</v>
      </c>
      <c r="K1513" s="9">
        <v>258.00000000000182</v>
      </c>
      <c r="L1513" s="9" t="s">
        <v>279</v>
      </c>
      <c r="N1513" s="67">
        <f t="shared" si="44"/>
        <v>1320.1500000000026</v>
      </c>
      <c r="P1513" t="s">
        <v>318</v>
      </c>
    </row>
    <row r="1514" spans="1:19" ht="15">
      <c r="A1514" s="28" t="s">
        <v>275</v>
      </c>
      <c r="B1514" s="63" t="s">
        <v>763</v>
      </c>
      <c r="E1514" s="9" t="s">
        <v>279</v>
      </c>
      <c r="F1514" s="9" t="s">
        <v>279</v>
      </c>
      <c r="G1514" s="9" t="s">
        <v>279</v>
      </c>
      <c r="H1514" s="9">
        <v>259.50000000000182</v>
      </c>
      <c r="I1514" s="9">
        <v>302.49999999999818</v>
      </c>
      <c r="J1514" s="9">
        <v>274.29999999999836</v>
      </c>
      <c r="K1514" s="9">
        <v>261.699999999998</v>
      </c>
      <c r="L1514" s="9">
        <v>218.39999999999998</v>
      </c>
      <c r="N1514" s="67">
        <f t="shared" si="44"/>
        <v>1316.3999999999965</v>
      </c>
    </row>
    <row r="1515" spans="1:19" ht="15">
      <c r="A1515" s="28" t="s">
        <v>276</v>
      </c>
      <c r="B1515" s="229" t="s">
        <v>1656</v>
      </c>
      <c r="C1515" s="3"/>
      <c r="D1515" s="3"/>
      <c r="E1515" s="9" t="s">
        <v>279</v>
      </c>
      <c r="F1515" s="9" t="s">
        <v>279</v>
      </c>
      <c r="G1515" s="9" t="s">
        <v>279</v>
      </c>
      <c r="H1515" s="9" t="s">
        <v>279</v>
      </c>
      <c r="I1515" s="217">
        <v>337.80000000000109</v>
      </c>
      <c r="J1515" s="9">
        <v>169.29999999999927</v>
      </c>
      <c r="K1515" s="217">
        <v>392.10000000000218</v>
      </c>
      <c r="L1515" s="9">
        <v>416.8</v>
      </c>
      <c r="N1515" s="67">
        <f t="shared" si="44"/>
        <v>1316.0000000000025</v>
      </c>
      <c r="P1515" t="s">
        <v>342</v>
      </c>
    </row>
    <row r="1516" spans="1:19" ht="15">
      <c r="A1516" s="28" t="s">
        <v>277</v>
      </c>
      <c r="B1516" s="63" t="s">
        <v>790</v>
      </c>
      <c r="E1516" s="9" t="s">
        <v>279</v>
      </c>
      <c r="F1516" s="9" t="s">
        <v>279</v>
      </c>
      <c r="G1516" s="9" t="s">
        <v>279</v>
      </c>
      <c r="H1516" s="9">
        <v>220.49999999999818</v>
      </c>
      <c r="I1516" s="9">
        <v>286.80000000000291</v>
      </c>
      <c r="J1516" s="9">
        <v>303.89999999999964</v>
      </c>
      <c r="K1516" s="9">
        <v>233.49999999999909</v>
      </c>
      <c r="L1516" s="9">
        <v>259.8</v>
      </c>
      <c r="N1516" s="67">
        <f t="shared" ref="N1516:N1547" si="45">SUM(E1516:L1516)</f>
        <v>1304.4999999999998</v>
      </c>
    </row>
    <row r="1517" spans="1:19" ht="15">
      <c r="A1517" s="28" t="s">
        <v>278</v>
      </c>
      <c r="B1517" s="63" t="s">
        <v>778</v>
      </c>
      <c r="E1517" s="9" t="s">
        <v>279</v>
      </c>
      <c r="F1517" s="9" t="s">
        <v>279</v>
      </c>
      <c r="G1517" s="9" t="s">
        <v>279</v>
      </c>
      <c r="H1517" s="9">
        <v>294.40000000000055</v>
      </c>
      <c r="I1517" s="9">
        <v>269.49999999999636</v>
      </c>
      <c r="J1517" s="9">
        <v>180.00000000000091</v>
      </c>
      <c r="K1517" s="9">
        <v>257.99999999999909</v>
      </c>
      <c r="L1517" s="9">
        <v>280.8</v>
      </c>
      <c r="N1517" s="67">
        <f t="shared" si="45"/>
        <v>1282.6999999999969</v>
      </c>
    </row>
    <row r="1518" spans="1:19" ht="15">
      <c r="A1518" s="28" t="s">
        <v>735</v>
      </c>
      <c r="B1518" s="63" t="s">
        <v>762</v>
      </c>
      <c r="E1518" s="9" t="s">
        <v>279</v>
      </c>
      <c r="F1518" s="9" t="s">
        <v>279</v>
      </c>
      <c r="G1518" s="9" t="s">
        <v>279</v>
      </c>
      <c r="H1518" s="9">
        <v>228.45000000000164</v>
      </c>
      <c r="I1518" s="9">
        <v>115.10000000000036</v>
      </c>
      <c r="J1518" s="9">
        <v>267.09999999999945</v>
      </c>
      <c r="K1518" s="9">
        <v>350.99999999999818</v>
      </c>
      <c r="L1518" s="9">
        <v>292.39999999999998</v>
      </c>
      <c r="N1518" s="67">
        <f t="shared" si="45"/>
        <v>1254.0499999999997</v>
      </c>
    </row>
    <row r="1519" spans="1:19" ht="15">
      <c r="A1519" s="28" t="s">
        <v>736</v>
      </c>
      <c r="B1519" s="63" t="s">
        <v>746</v>
      </c>
      <c r="E1519" s="9" t="s">
        <v>279</v>
      </c>
      <c r="F1519" s="9" t="s">
        <v>279</v>
      </c>
      <c r="G1519" s="9" t="s">
        <v>279</v>
      </c>
      <c r="H1519" s="9">
        <v>215.60000000000218</v>
      </c>
      <c r="I1519" s="9">
        <v>140.09999999999673</v>
      </c>
      <c r="J1519" s="217">
        <v>382.79999999999745</v>
      </c>
      <c r="K1519" s="9">
        <v>229.29999999999927</v>
      </c>
      <c r="L1519" s="9">
        <v>280</v>
      </c>
      <c r="N1519" s="67">
        <f t="shared" si="45"/>
        <v>1247.7999999999956</v>
      </c>
      <c r="P1519" t="s">
        <v>288</v>
      </c>
    </row>
    <row r="1520" spans="1:19" ht="15">
      <c r="A1520" s="28" t="s">
        <v>737</v>
      </c>
      <c r="B1520" s="229" t="s">
        <v>1653</v>
      </c>
      <c r="C1520" s="3"/>
      <c r="D1520" s="3"/>
      <c r="E1520" s="9" t="s">
        <v>279</v>
      </c>
      <c r="F1520" s="9" t="s">
        <v>279</v>
      </c>
      <c r="G1520" s="9" t="s">
        <v>279</v>
      </c>
      <c r="H1520" s="9" t="s">
        <v>279</v>
      </c>
      <c r="I1520" s="9">
        <v>124.99999999999636</v>
      </c>
      <c r="J1520" s="9">
        <v>179.99999999999909</v>
      </c>
      <c r="K1520" s="9">
        <v>353.29999999999927</v>
      </c>
      <c r="L1520" s="214">
        <v>588.69999999999993</v>
      </c>
      <c r="N1520" s="67">
        <f t="shared" si="45"/>
        <v>1246.9999999999945</v>
      </c>
      <c r="P1520" t="s">
        <v>282</v>
      </c>
      <c r="S1520" s="216" t="s">
        <v>1766</v>
      </c>
    </row>
    <row r="1521" spans="1:16" ht="15">
      <c r="A1521" s="28" t="s">
        <v>739</v>
      </c>
      <c r="B1521" s="63" t="s">
        <v>29</v>
      </c>
      <c r="E1521" s="9">
        <v>287.39999999999998</v>
      </c>
      <c r="F1521" s="9">
        <v>156.30000000000001</v>
      </c>
      <c r="G1521" s="9">
        <v>396</v>
      </c>
      <c r="H1521" s="9" t="s">
        <v>279</v>
      </c>
      <c r="I1521" s="9" t="s">
        <v>279</v>
      </c>
      <c r="J1521" s="217">
        <v>391.19999999999936</v>
      </c>
      <c r="K1521" s="9" t="s">
        <v>279</v>
      </c>
      <c r="L1521" s="9" t="s">
        <v>279</v>
      </c>
      <c r="N1521" s="67">
        <f t="shared" si="45"/>
        <v>1230.8999999999994</v>
      </c>
      <c r="P1521" t="s">
        <v>293</v>
      </c>
    </row>
    <row r="1522" spans="1:16" ht="15">
      <c r="A1522" s="28" t="s">
        <v>745</v>
      </c>
      <c r="B1522" s="28" t="s">
        <v>734</v>
      </c>
      <c r="E1522" s="9" t="s">
        <v>279</v>
      </c>
      <c r="F1522" s="9" t="s">
        <v>279</v>
      </c>
      <c r="G1522" s="9" t="s">
        <v>279</v>
      </c>
      <c r="H1522" s="9">
        <v>238.10000000000127</v>
      </c>
      <c r="I1522" s="9">
        <v>262.50000000000364</v>
      </c>
      <c r="J1522" s="9">
        <v>197.400000000001</v>
      </c>
      <c r="K1522" s="9">
        <v>259.79999999999836</v>
      </c>
      <c r="L1522" s="9">
        <v>270.5</v>
      </c>
      <c r="N1522" s="67">
        <f t="shared" si="45"/>
        <v>1228.3000000000043</v>
      </c>
    </row>
    <row r="1523" spans="1:16" ht="15">
      <c r="A1523" s="28" t="s">
        <v>747</v>
      </c>
      <c r="B1523" s="63" t="s">
        <v>783</v>
      </c>
      <c r="E1523" s="9" t="s">
        <v>279</v>
      </c>
      <c r="F1523" s="9" t="s">
        <v>279</v>
      </c>
      <c r="G1523" s="9" t="s">
        <v>279</v>
      </c>
      <c r="H1523" s="9">
        <v>193.29999999999927</v>
      </c>
      <c r="I1523" s="9">
        <v>114.29999999999927</v>
      </c>
      <c r="J1523" s="9">
        <v>253.50000000000091</v>
      </c>
      <c r="K1523" s="9">
        <v>350.80000000000018</v>
      </c>
      <c r="L1523" s="9">
        <v>315.20000000000005</v>
      </c>
      <c r="N1523" s="67">
        <f t="shared" si="45"/>
        <v>1227.0999999999997</v>
      </c>
    </row>
    <row r="1524" spans="1:16" ht="15">
      <c r="A1524" s="28" t="s">
        <v>750</v>
      </c>
      <c r="B1524" s="63" t="s">
        <v>748</v>
      </c>
      <c r="E1524" s="9" t="s">
        <v>279</v>
      </c>
      <c r="F1524" s="9" t="s">
        <v>279</v>
      </c>
      <c r="G1524" s="9" t="s">
        <v>279</v>
      </c>
      <c r="H1524" s="9">
        <v>295.60000000000036</v>
      </c>
      <c r="I1524" s="64" t="s">
        <v>280</v>
      </c>
      <c r="J1524" s="9">
        <v>344.60000000000036</v>
      </c>
      <c r="K1524" s="9">
        <v>230.39999999999873</v>
      </c>
      <c r="L1524" s="9">
        <v>352.90000000000003</v>
      </c>
      <c r="N1524" s="67">
        <f t="shared" si="45"/>
        <v>1223.4999999999995</v>
      </c>
    </row>
    <row r="1525" spans="1:16" ht="15">
      <c r="A1525" s="28" t="s">
        <v>751</v>
      </c>
      <c r="B1525" s="63" t="s">
        <v>800</v>
      </c>
      <c r="E1525" s="9" t="s">
        <v>279</v>
      </c>
      <c r="F1525" s="9" t="s">
        <v>279</v>
      </c>
      <c r="G1525" s="9" t="s">
        <v>279</v>
      </c>
      <c r="H1525" s="9">
        <v>273.79999999999836</v>
      </c>
      <c r="I1525" s="9">
        <v>248.00000000000182</v>
      </c>
      <c r="J1525" s="9">
        <v>280.89999999999873</v>
      </c>
      <c r="K1525" s="9">
        <v>179.09999999999854</v>
      </c>
      <c r="L1525" s="9">
        <v>212.8</v>
      </c>
      <c r="N1525" s="67">
        <f t="shared" si="45"/>
        <v>1194.5999999999974</v>
      </c>
    </row>
    <row r="1526" spans="1:16" ht="15">
      <c r="A1526" s="28" t="s">
        <v>754</v>
      </c>
      <c r="B1526" s="63" t="s">
        <v>35</v>
      </c>
      <c r="E1526" s="64" t="s">
        <v>280</v>
      </c>
      <c r="F1526" s="9">
        <v>243.35</v>
      </c>
      <c r="G1526" s="9">
        <v>277.5</v>
      </c>
      <c r="H1526" s="9">
        <v>237.39999999999964</v>
      </c>
      <c r="I1526" s="217">
        <v>422.30000000000109</v>
      </c>
      <c r="J1526" s="9" t="s">
        <v>279</v>
      </c>
      <c r="K1526" s="9" t="s">
        <v>279</v>
      </c>
      <c r="L1526" s="9" t="s">
        <v>279</v>
      </c>
      <c r="N1526" s="67">
        <f t="shared" si="45"/>
        <v>1180.5500000000006</v>
      </c>
      <c r="P1526" t="s">
        <v>288</v>
      </c>
    </row>
    <row r="1527" spans="1:16" ht="15">
      <c r="A1527" s="28" t="s">
        <v>756</v>
      </c>
      <c r="B1527" s="63" t="s">
        <v>4</v>
      </c>
      <c r="E1527" s="9">
        <v>90</v>
      </c>
      <c r="F1527" s="9">
        <v>74.2</v>
      </c>
      <c r="G1527" s="9">
        <v>375.2</v>
      </c>
      <c r="H1527" s="217">
        <v>412.5</v>
      </c>
      <c r="I1527" s="9">
        <v>184.5</v>
      </c>
      <c r="J1527" s="9" t="s">
        <v>279</v>
      </c>
      <c r="K1527" s="9" t="s">
        <v>279</v>
      </c>
      <c r="L1527" s="9" t="s">
        <v>279</v>
      </c>
      <c r="N1527" s="67">
        <f t="shared" si="45"/>
        <v>1136.4000000000001</v>
      </c>
      <c r="P1527" t="s">
        <v>293</v>
      </c>
    </row>
    <row r="1528" spans="1:16" ht="15">
      <c r="A1528" s="28" t="s">
        <v>761</v>
      </c>
      <c r="B1528" s="63" t="s">
        <v>749</v>
      </c>
      <c r="E1528" s="9" t="s">
        <v>279</v>
      </c>
      <c r="F1528" s="9" t="s">
        <v>279</v>
      </c>
      <c r="G1528" s="9" t="s">
        <v>279</v>
      </c>
      <c r="H1528" s="9">
        <v>170.80000000000109</v>
      </c>
      <c r="I1528" s="9">
        <v>253.50000000000182</v>
      </c>
      <c r="J1528" s="9">
        <v>171.39999999999873</v>
      </c>
      <c r="K1528" s="9">
        <v>351.99999999999818</v>
      </c>
      <c r="L1528" s="9">
        <v>188.5</v>
      </c>
      <c r="N1528" s="67">
        <f t="shared" si="45"/>
        <v>1136.1999999999998</v>
      </c>
    </row>
    <row r="1529" spans="1:16" ht="15">
      <c r="A1529" s="28" t="s">
        <v>765</v>
      </c>
      <c r="B1529" s="63" t="s">
        <v>738</v>
      </c>
      <c r="E1529" s="9" t="s">
        <v>279</v>
      </c>
      <c r="F1529" s="9" t="s">
        <v>279</v>
      </c>
      <c r="G1529" s="9" t="s">
        <v>279</v>
      </c>
      <c r="H1529" s="9">
        <v>290.60000000000309</v>
      </c>
      <c r="I1529" s="9">
        <v>81.600000000004002</v>
      </c>
      <c r="J1529" s="9">
        <v>225.30000000000018</v>
      </c>
      <c r="K1529" s="9">
        <v>216.60000000000127</v>
      </c>
      <c r="L1529" s="9">
        <v>286.39999999999998</v>
      </c>
      <c r="N1529" s="67">
        <f t="shared" si="45"/>
        <v>1100.5000000000086</v>
      </c>
    </row>
    <row r="1530" spans="1:16" ht="15">
      <c r="A1530" s="28" t="s">
        <v>766</v>
      </c>
      <c r="B1530" s="229" t="s">
        <v>1657</v>
      </c>
      <c r="C1530" s="3"/>
      <c r="D1530" s="3"/>
      <c r="E1530" s="9" t="s">
        <v>279</v>
      </c>
      <c r="F1530" s="9" t="s">
        <v>279</v>
      </c>
      <c r="G1530" s="9" t="s">
        <v>279</v>
      </c>
      <c r="H1530" s="9" t="s">
        <v>279</v>
      </c>
      <c r="I1530" s="9">
        <v>169.39999999999782</v>
      </c>
      <c r="J1530" s="9">
        <v>164.40000000000055</v>
      </c>
      <c r="K1530" s="9">
        <v>317.39999999999873</v>
      </c>
      <c r="L1530" s="9">
        <v>446.19999999999993</v>
      </c>
      <c r="N1530" s="67">
        <f t="shared" si="45"/>
        <v>1097.3999999999969</v>
      </c>
    </row>
    <row r="1531" spans="1:16" ht="15">
      <c r="A1531" s="28" t="s">
        <v>767</v>
      </c>
      <c r="B1531" s="229" t="s">
        <v>1661</v>
      </c>
      <c r="C1531" s="3"/>
      <c r="D1531" s="3"/>
      <c r="E1531" s="9" t="s">
        <v>279</v>
      </c>
      <c r="F1531" s="9" t="s">
        <v>279</v>
      </c>
      <c r="G1531" s="9" t="s">
        <v>279</v>
      </c>
      <c r="H1531" s="9" t="s">
        <v>279</v>
      </c>
      <c r="I1531" s="217">
        <v>465.49999999999818</v>
      </c>
      <c r="J1531" s="217">
        <v>399.30000000000291</v>
      </c>
      <c r="K1531" s="9">
        <v>232.09999999999854</v>
      </c>
      <c r="L1531" s="9" t="s">
        <v>279</v>
      </c>
      <c r="N1531" s="67">
        <f t="shared" si="45"/>
        <v>1096.8999999999996</v>
      </c>
      <c r="P1531" t="s">
        <v>304</v>
      </c>
    </row>
    <row r="1532" spans="1:16" ht="15">
      <c r="A1532" s="28" t="s">
        <v>773</v>
      </c>
      <c r="B1532" s="277" t="s">
        <v>2006</v>
      </c>
      <c r="C1532" s="3"/>
      <c r="D1532" s="3"/>
      <c r="E1532" s="9" t="s">
        <v>279</v>
      </c>
      <c r="F1532" s="9" t="s">
        <v>279</v>
      </c>
      <c r="G1532" s="9" t="s">
        <v>279</v>
      </c>
      <c r="H1532" s="9" t="s">
        <v>279</v>
      </c>
      <c r="I1532" s="9" t="s">
        <v>279</v>
      </c>
      <c r="J1532" s="9">
        <v>281.29999999999836</v>
      </c>
      <c r="K1532" s="213">
        <v>432.70000000000255</v>
      </c>
      <c r="L1532" s="9">
        <v>376.4</v>
      </c>
      <c r="N1532" s="67">
        <f t="shared" si="45"/>
        <v>1090.400000000001</v>
      </c>
      <c r="P1532" t="s">
        <v>283</v>
      </c>
    </row>
    <row r="1533" spans="1:16" ht="15">
      <c r="A1533" s="28" t="s">
        <v>781</v>
      </c>
      <c r="B1533" s="63" t="s">
        <v>788</v>
      </c>
      <c r="E1533" s="9" t="s">
        <v>279</v>
      </c>
      <c r="F1533" s="9" t="s">
        <v>279</v>
      </c>
      <c r="G1533" s="9" t="s">
        <v>279</v>
      </c>
      <c r="H1533" s="9">
        <v>397.30000000000018</v>
      </c>
      <c r="I1533" s="9">
        <v>100</v>
      </c>
      <c r="J1533" s="9">
        <v>305.70000000000073</v>
      </c>
      <c r="K1533" s="9">
        <v>226.50000000000273</v>
      </c>
      <c r="L1533" s="9">
        <v>57.6</v>
      </c>
      <c r="N1533" s="67">
        <f t="shared" si="45"/>
        <v>1087.1000000000035</v>
      </c>
    </row>
    <row r="1534" spans="1:16" ht="15">
      <c r="A1534" s="28" t="s">
        <v>785</v>
      </c>
      <c r="B1534" s="28" t="s">
        <v>728</v>
      </c>
      <c r="E1534" s="9" t="s">
        <v>279</v>
      </c>
      <c r="F1534" s="9" t="s">
        <v>279</v>
      </c>
      <c r="G1534" s="9" t="s">
        <v>279</v>
      </c>
      <c r="H1534" s="9">
        <v>128.5</v>
      </c>
      <c r="I1534" s="9">
        <v>204.30000000000109</v>
      </c>
      <c r="J1534" s="9">
        <v>300.69999999999982</v>
      </c>
      <c r="K1534" s="9">
        <v>306.55000000000018</v>
      </c>
      <c r="L1534" s="9">
        <v>141.69999999999999</v>
      </c>
      <c r="N1534" s="67">
        <f t="shared" si="45"/>
        <v>1081.7500000000011</v>
      </c>
    </row>
    <row r="1535" spans="1:16" ht="15">
      <c r="A1535" s="28" t="s">
        <v>786</v>
      </c>
      <c r="B1535" s="63" t="s">
        <v>753</v>
      </c>
      <c r="E1535" s="9" t="s">
        <v>279</v>
      </c>
      <c r="F1535" s="9" t="s">
        <v>279</v>
      </c>
      <c r="G1535" s="9" t="s">
        <v>279</v>
      </c>
      <c r="H1535" s="9">
        <v>223.40000000000055</v>
      </c>
      <c r="I1535" s="9">
        <v>177.30000000000291</v>
      </c>
      <c r="J1535" s="9">
        <v>260.00000000000182</v>
      </c>
      <c r="K1535" s="9">
        <v>295.99999999999909</v>
      </c>
      <c r="L1535" s="9">
        <v>118.5</v>
      </c>
      <c r="N1535" s="67">
        <f t="shared" si="45"/>
        <v>1075.2000000000044</v>
      </c>
    </row>
    <row r="1536" spans="1:16" ht="15">
      <c r="A1536" s="28" t="s">
        <v>787</v>
      </c>
      <c r="B1536" s="229" t="s">
        <v>1659</v>
      </c>
      <c r="C1536" s="3"/>
      <c r="D1536" s="3"/>
      <c r="E1536" s="9" t="s">
        <v>279</v>
      </c>
      <c r="F1536" s="9" t="s">
        <v>279</v>
      </c>
      <c r="G1536" s="9" t="s">
        <v>279</v>
      </c>
      <c r="H1536" s="9" t="s">
        <v>279</v>
      </c>
      <c r="I1536" s="9">
        <v>204.10000000000036</v>
      </c>
      <c r="J1536" s="9">
        <v>169.19999999999891</v>
      </c>
      <c r="K1536" s="9">
        <v>279.80000000000018</v>
      </c>
      <c r="L1536" s="9">
        <v>383.1</v>
      </c>
      <c r="N1536" s="67">
        <f t="shared" si="45"/>
        <v>1036.1999999999994</v>
      </c>
    </row>
    <row r="1537" spans="1:19" ht="15">
      <c r="A1537" s="28" t="s">
        <v>793</v>
      </c>
      <c r="B1537" s="63" t="s">
        <v>755</v>
      </c>
      <c r="E1537" s="9" t="s">
        <v>279</v>
      </c>
      <c r="F1537" s="9" t="s">
        <v>279</v>
      </c>
      <c r="G1537" s="9" t="s">
        <v>279</v>
      </c>
      <c r="H1537" s="217">
        <v>409.60000000000218</v>
      </c>
      <c r="I1537" s="9">
        <v>123.49999999999454</v>
      </c>
      <c r="J1537" s="9">
        <v>171.90000000000055</v>
      </c>
      <c r="K1537" s="9">
        <v>185.79999999999927</v>
      </c>
      <c r="L1537" s="9">
        <v>140</v>
      </c>
      <c r="N1537" s="67">
        <f t="shared" si="45"/>
        <v>1030.7999999999965</v>
      </c>
      <c r="P1537" t="s">
        <v>288</v>
      </c>
    </row>
    <row r="1538" spans="1:19" ht="15">
      <c r="A1538" s="28" t="s">
        <v>794</v>
      </c>
      <c r="B1538" s="63" t="s">
        <v>744</v>
      </c>
      <c r="E1538" s="9" t="s">
        <v>279</v>
      </c>
      <c r="F1538" s="9" t="s">
        <v>279</v>
      </c>
      <c r="G1538" s="9" t="s">
        <v>279</v>
      </c>
      <c r="H1538" s="214">
        <v>544.199999999998</v>
      </c>
      <c r="I1538" s="217">
        <v>451.10000000000036</v>
      </c>
      <c r="J1538" s="9" t="s">
        <v>279</v>
      </c>
      <c r="K1538" s="9" t="s">
        <v>279</v>
      </c>
      <c r="L1538" s="9" t="s">
        <v>279</v>
      </c>
      <c r="N1538" s="67">
        <f t="shared" si="45"/>
        <v>995.29999999999836</v>
      </c>
      <c r="P1538" t="s">
        <v>370</v>
      </c>
      <c r="S1538" s="3" t="s">
        <v>1766</v>
      </c>
    </row>
    <row r="1539" spans="1:19" ht="15">
      <c r="A1539" s="28" t="s">
        <v>795</v>
      </c>
      <c r="B1539" s="229" t="s">
        <v>1643</v>
      </c>
      <c r="C1539" s="3"/>
      <c r="D1539" s="3"/>
      <c r="E1539" s="9" t="s">
        <v>279</v>
      </c>
      <c r="F1539" s="9" t="s">
        <v>279</v>
      </c>
      <c r="G1539" s="9" t="s">
        <v>279</v>
      </c>
      <c r="H1539" s="9" t="s">
        <v>279</v>
      </c>
      <c r="I1539" s="9">
        <v>188.80000000000291</v>
      </c>
      <c r="J1539" s="9">
        <v>321.59999999999945</v>
      </c>
      <c r="K1539" s="9">
        <v>240.69999999999936</v>
      </c>
      <c r="L1539" s="9">
        <v>238.2</v>
      </c>
      <c r="N1539" s="67">
        <f t="shared" si="45"/>
        <v>989.30000000000177</v>
      </c>
    </row>
    <row r="1540" spans="1:19" ht="15">
      <c r="A1540" s="28" t="s">
        <v>797</v>
      </c>
      <c r="B1540" s="229" t="s">
        <v>1654</v>
      </c>
      <c r="C1540" s="3"/>
      <c r="D1540" s="3"/>
      <c r="E1540" s="9" t="s">
        <v>279</v>
      </c>
      <c r="F1540" s="9" t="s">
        <v>279</v>
      </c>
      <c r="G1540" s="9" t="s">
        <v>279</v>
      </c>
      <c r="H1540" s="9" t="s">
        <v>279</v>
      </c>
      <c r="I1540" s="9">
        <v>287.399999999996</v>
      </c>
      <c r="J1540" s="9">
        <v>235.69999999999982</v>
      </c>
      <c r="K1540" s="9">
        <v>178.50000000000091</v>
      </c>
      <c r="L1540" s="9">
        <v>271.8</v>
      </c>
      <c r="N1540" s="67">
        <f t="shared" si="45"/>
        <v>973.39999999999668</v>
      </c>
    </row>
    <row r="1541" spans="1:19" ht="15">
      <c r="A1541" s="28" t="s">
        <v>798</v>
      </c>
      <c r="B1541" s="229" t="s">
        <v>1644</v>
      </c>
      <c r="C1541" s="3"/>
      <c r="D1541" s="3"/>
      <c r="E1541" s="9" t="s">
        <v>279</v>
      </c>
      <c r="F1541" s="9" t="s">
        <v>279</v>
      </c>
      <c r="G1541" s="9" t="s">
        <v>279</v>
      </c>
      <c r="H1541" s="9" t="s">
        <v>279</v>
      </c>
      <c r="I1541" s="9">
        <v>310.29999999999563</v>
      </c>
      <c r="J1541" s="9">
        <v>347.29999999999973</v>
      </c>
      <c r="K1541" s="9">
        <v>101.699999999998</v>
      </c>
      <c r="L1541" s="9">
        <v>207</v>
      </c>
      <c r="N1541" s="67">
        <f t="shared" si="45"/>
        <v>966.29999999999336</v>
      </c>
    </row>
    <row r="1542" spans="1:19" ht="15">
      <c r="A1542" s="28" t="s">
        <v>799</v>
      </c>
      <c r="B1542" s="63" t="s">
        <v>158</v>
      </c>
      <c r="E1542" s="9" t="s">
        <v>279</v>
      </c>
      <c r="F1542" s="9" t="s">
        <v>279</v>
      </c>
      <c r="G1542" s="217">
        <v>437.4</v>
      </c>
      <c r="H1542" s="9">
        <v>233.20000000000073</v>
      </c>
      <c r="I1542" s="9">
        <v>285.70000000000073</v>
      </c>
      <c r="J1542" s="9" t="s">
        <v>279</v>
      </c>
      <c r="K1542" s="9" t="s">
        <v>279</v>
      </c>
      <c r="L1542" s="9" t="s">
        <v>279</v>
      </c>
      <c r="N1542" s="67">
        <f t="shared" si="45"/>
        <v>956.30000000000143</v>
      </c>
      <c r="P1542" t="s">
        <v>285</v>
      </c>
    </row>
    <row r="1543" spans="1:19" ht="15">
      <c r="A1543" s="28" t="s">
        <v>802</v>
      </c>
      <c r="B1543" s="229" t="s">
        <v>1652</v>
      </c>
      <c r="C1543" s="3"/>
      <c r="D1543" s="3"/>
      <c r="E1543" s="9" t="s">
        <v>279</v>
      </c>
      <c r="F1543" s="9" t="s">
        <v>279</v>
      </c>
      <c r="G1543" s="9" t="s">
        <v>279</v>
      </c>
      <c r="H1543" s="9" t="s">
        <v>279</v>
      </c>
      <c r="I1543" s="9">
        <v>63.799999999997453</v>
      </c>
      <c r="J1543" s="9">
        <v>265.30000000000018</v>
      </c>
      <c r="K1543" s="217">
        <v>381.39999999999873</v>
      </c>
      <c r="L1543" s="9">
        <v>226.1</v>
      </c>
      <c r="N1543" s="67">
        <f t="shared" si="45"/>
        <v>936.59999999999638</v>
      </c>
      <c r="P1543" t="s">
        <v>293</v>
      </c>
    </row>
    <row r="1544" spans="1:19" ht="15">
      <c r="A1544" s="28" t="s">
        <v>896</v>
      </c>
      <c r="B1544" s="63" t="s">
        <v>779</v>
      </c>
      <c r="E1544" s="9" t="s">
        <v>279</v>
      </c>
      <c r="F1544" s="9" t="s">
        <v>279</v>
      </c>
      <c r="G1544" s="9" t="s">
        <v>279</v>
      </c>
      <c r="H1544" s="9">
        <v>82.499999999998181</v>
      </c>
      <c r="I1544" s="9">
        <v>294.00000000000364</v>
      </c>
      <c r="J1544" s="9">
        <v>176.90000000000055</v>
      </c>
      <c r="K1544" s="9">
        <v>215.59999999999945</v>
      </c>
      <c r="L1544" s="9">
        <v>149.5</v>
      </c>
      <c r="N1544" s="67">
        <f t="shared" si="45"/>
        <v>918.50000000000182</v>
      </c>
    </row>
    <row r="1545" spans="1:19" ht="15">
      <c r="A1545" s="28" t="s">
        <v>897</v>
      </c>
      <c r="B1545" s="277" t="s">
        <v>2008</v>
      </c>
      <c r="C1545" s="3"/>
      <c r="D1545" s="3"/>
      <c r="E1545" s="9" t="s">
        <v>279</v>
      </c>
      <c r="F1545" s="9" t="s">
        <v>279</v>
      </c>
      <c r="G1545" s="9" t="s">
        <v>279</v>
      </c>
      <c r="H1545" s="9" t="s">
        <v>279</v>
      </c>
      <c r="I1545" s="9" t="s">
        <v>279</v>
      </c>
      <c r="J1545" s="9">
        <v>282.90000000000146</v>
      </c>
      <c r="K1545" s="9">
        <v>149.99999999999909</v>
      </c>
      <c r="L1545" s="9">
        <v>425.3</v>
      </c>
      <c r="N1545" s="67">
        <f t="shared" si="45"/>
        <v>858.2000000000005</v>
      </c>
    </row>
    <row r="1546" spans="1:19" ht="15">
      <c r="A1546" s="28" t="s">
        <v>898</v>
      </c>
      <c r="B1546" s="63" t="s">
        <v>764</v>
      </c>
      <c r="E1546" s="9" t="s">
        <v>279</v>
      </c>
      <c r="F1546" s="9" t="s">
        <v>279</v>
      </c>
      <c r="G1546" s="9" t="s">
        <v>279</v>
      </c>
      <c r="H1546" s="9">
        <v>11.700000000001637</v>
      </c>
      <c r="I1546" s="9">
        <v>270.50000000000182</v>
      </c>
      <c r="J1546" s="9">
        <v>198.79999999999836</v>
      </c>
      <c r="K1546" s="9">
        <v>160.79999999999927</v>
      </c>
      <c r="L1546" s="9">
        <v>169.39999999999998</v>
      </c>
      <c r="N1546" s="67">
        <f t="shared" si="45"/>
        <v>811.20000000000107</v>
      </c>
    </row>
    <row r="1547" spans="1:19" ht="15">
      <c r="A1547" s="28" t="s">
        <v>899</v>
      </c>
      <c r="B1547" s="277" t="s">
        <v>2009</v>
      </c>
      <c r="C1547" s="3"/>
      <c r="D1547" s="3"/>
      <c r="E1547" s="9" t="s">
        <v>279</v>
      </c>
      <c r="F1547" s="9" t="s">
        <v>279</v>
      </c>
      <c r="G1547" s="9" t="s">
        <v>279</v>
      </c>
      <c r="H1547" s="9" t="s">
        <v>279</v>
      </c>
      <c r="I1547" s="9" t="s">
        <v>279</v>
      </c>
      <c r="J1547" s="213">
        <v>463.30000000000109</v>
      </c>
      <c r="K1547" s="9">
        <v>337.39999999999873</v>
      </c>
      <c r="L1547" s="9" t="s">
        <v>279</v>
      </c>
      <c r="N1547" s="67">
        <f t="shared" si="45"/>
        <v>800.69999999999982</v>
      </c>
      <c r="P1547" t="s">
        <v>283</v>
      </c>
    </row>
    <row r="1548" spans="1:19" ht="15">
      <c r="A1548" s="28" t="s">
        <v>900</v>
      </c>
      <c r="B1548" s="63" t="s">
        <v>769</v>
      </c>
      <c r="E1548" s="9" t="s">
        <v>279</v>
      </c>
      <c r="F1548" s="9" t="s">
        <v>279</v>
      </c>
      <c r="G1548" s="9" t="s">
        <v>279</v>
      </c>
      <c r="H1548" s="217">
        <v>468.10000000000127</v>
      </c>
      <c r="I1548" s="9">
        <v>324.79999999999563</v>
      </c>
      <c r="J1548" s="9" t="s">
        <v>279</v>
      </c>
      <c r="K1548" s="9" t="s">
        <v>279</v>
      </c>
      <c r="L1548" s="9" t="s">
        <v>279</v>
      </c>
      <c r="N1548" s="67">
        <f t="shared" ref="N1548:N1579" si="46">SUM(E1548:L1548)</f>
        <v>792.89999999999691</v>
      </c>
      <c r="P1548" t="s">
        <v>284</v>
      </c>
    </row>
    <row r="1549" spans="1:19" ht="15">
      <c r="A1549" s="28" t="s">
        <v>901</v>
      </c>
      <c r="B1549" s="28" t="s">
        <v>733</v>
      </c>
      <c r="E1549" s="9" t="s">
        <v>279</v>
      </c>
      <c r="F1549" s="9" t="s">
        <v>279</v>
      </c>
      <c r="G1549" s="9" t="s">
        <v>279</v>
      </c>
      <c r="H1549" s="9">
        <v>111.50000000000182</v>
      </c>
      <c r="I1549" s="9">
        <v>79.900000000001455</v>
      </c>
      <c r="J1549" s="9">
        <v>236.5</v>
      </c>
      <c r="K1549" s="9">
        <v>176.30000000000018</v>
      </c>
      <c r="L1549" s="9">
        <v>187.5</v>
      </c>
      <c r="N1549" s="67">
        <f t="shared" si="46"/>
        <v>791.70000000000346</v>
      </c>
    </row>
    <row r="1550" spans="1:19" ht="15">
      <c r="A1550" s="28" t="s">
        <v>902</v>
      </c>
      <c r="B1550" s="229" t="s">
        <v>1660</v>
      </c>
      <c r="C1550" s="3"/>
      <c r="D1550" s="3"/>
      <c r="E1550" s="9" t="s">
        <v>279</v>
      </c>
      <c r="F1550" s="9" t="s">
        <v>279</v>
      </c>
      <c r="G1550" s="9" t="s">
        <v>279</v>
      </c>
      <c r="H1550" s="9" t="s">
        <v>279</v>
      </c>
      <c r="I1550" s="9">
        <v>5.999999999994543</v>
      </c>
      <c r="J1550" s="9">
        <v>226.49999999999909</v>
      </c>
      <c r="K1550" s="9">
        <v>314.80000000000109</v>
      </c>
      <c r="L1550" s="9">
        <v>213.7</v>
      </c>
      <c r="N1550" s="67">
        <f t="shared" si="46"/>
        <v>760.99999999999477</v>
      </c>
    </row>
    <row r="1551" spans="1:19" ht="15">
      <c r="A1551" s="28" t="s">
        <v>903</v>
      </c>
      <c r="B1551" s="229" t="s">
        <v>1655</v>
      </c>
      <c r="C1551" s="3"/>
      <c r="D1551" s="3"/>
      <c r="E1551" s="9" t="s">
        <v>279</v>
      </c>
      <c r="F1551" s="9" t="s">
        <v>279</v>
      </c>
      <c r="G1551" s="9" t="s">
        <v>279</v>
      </c>
      <c r="H1551" s="9" t="s">
        <v>279</v>
      </c>
      <c r="I1551" s="9">
        <v>110.49999999999818</v>
      </c>
      <c r="J1551" s="9">
        <v>169.20000000000073</v>
      </c>
      <c r="K1551" s="9">
        <v>270.19999999999891</v>
      </c>
      <c r="L1551" s="9">
        <v>208.7</v>
      </c>
      <c r="N1551" s="67">
        <f t="shared" si="46"/>
        <v>758.59999999999786</v>
      </c>
    </row>
    <row r="1552" spans="1:19" ht="15">
      <c r="A1552" s="28" t="s">
        <v>904</v>
      </c>
      <c r="B1552" s="277" t="s">
        <v>2025</v>
      </c>
      <c r="C1552" s="3"/>
      <c r="D1552" s="3"/>
      <c r="E1552" s="9" t="s">
        <v>279</v>
      </c>
      <c r="F1552" s="9" t="s">
        <v>279</v>
      </c>
      <c r="G1552" s="9" t="s">
        <v>279</v>
      </c>
      <c r="H1552" s="9" t="s">
        <v>279</v>
      </c>
      <c r="I1552" s="9" t="s">
        <v>279</v>
      </c>
      <c r="J1552" s="9" t="s">
        <v>279</v>
      </c>
      <c r="K1552" s="217">
        <v>403.09999999999945</v>
      </c>
      <c r="L1552" s="9">
        <v>319.29999999999995</v>
      </c>
      <c r="N1552" s="67">
        <f t="shared" si="46"/>
        <v>722.39999999999941</v>
      </c>
      <c r="P1552" t="s">
        <v>285</v>
      </c>
    </row>
    <row r="1553" spans="1:16" ht="15">
      <c r="A1553" s="28" t="s">
        <v>905</v>
      </c>
      <c r="B1553" s="229" t="s">
        <v>1647</v>
      </c>
      <c r="C1553" s="3"/>
      <c r="D1553" s="3"/>
      <c r="E1553" s="9" t="s">
        <v>279</v>
      </c>
      <c r="F1553" s="9" t="s">
        <v>279</v>
      </c>
      <c r="G1553" s="9" t="s">
        <v>279</v>
      </c>
      <c r="H1553" s="9" t="s">
        <v>279</v>
      </c>
      <c r="I1553" s="9">
        <v>85.700000000002547</v>
      </c>
      <c r="J1553" s="9">
        <v>178.5</v>
      </c>
      <c r="K1553" s="9">
        <v>306.29999999999927</v>
      </c>
      <c r="L1553" s="9">
        <v>140</v>
      </c>
      <c r="N1553" s="67">
        <f t="shared" si="46"/>
        <v>710.50000000000182</v>
      </c>
    </row>
    <row r="1554" spans="1:16" ht="15">
      <c r="A1554" s="28" t="s">
        <v>906</v>
      </c>
      <c r="B1554" s="63" t="s">
        <v>178</v>
      </c>
      <c r="E1554" s="9">
        <v>238.6</v>
      </c>
      <c r="F1554" s="217">
        <v>463.65</v>
      </c>
      <c r="G1554" s="9" t="s">
        <v>279</v>
      </c>
      <c r="H1554" s="9" t="s">
        <v>279</v>
      </c>
      <c r="I1554" s="9" t="s">
        <v>279</v>
      </c>
      <c r="J1554" s="9" t="s">
        <v>279</v>
      </c>
      <c r="K1554" s="9" t="s">
        <v>279</v>
      </c>
      <c r="L1554" s="9" t="s">
        <v>279</v>
      </c>
      <c r="N1554" s="67">
        <f t="shared" si="46"/>
        <v>702.25</v>
      </c>
      <c r="P1554" t="s">
        <v>285</v>
      </c>
    </row>
    <row r="1555" spans="1:16" ht="15">
      <c r="A1555" s="28" t="s">
        <v>907</v>
      </c>
      <c r="B1555" s="277" t="s">
        <v>2002</v>
      </c>
      <c r="C1555" s="3"/>
      <c r="D1555" s="3"/>
      <c r="E1555" s="9" t="s">
        <v>279</v>
      </c>
      <c r="F1555" s="9" t="s">
        <v>279</v>
      </c>
      <c r="G1555" s="9" t="s">
        <v>279</v>
      </c>
      <c r="H1555" s="9" t="s">
        <v>279</v>
      </c>
      <c r="I1555" s="9" t="s">
        <v>279</v>
      </c>
      <c r="J1555" s="9">
        <v>168.00000000000091</v>
      </c>
      <c r="K1555" s="9">
        <v>148.60000000000036</v>
      </c>
      <c r="L1555" s="9">
        <v>355.3</v>
      </c>
      <c r="N1555" s="67">
        <f t="shared" si="46"/>
        <v>671.90000000000123</v>
      </c>
    </row>
    <row r="1556" spans="1:16" ht="15">
      <c r="A1556" s="28" t="s">
        <v>908</v>
      </c>
      <c r="B1556" s="277" t="s">
        <v>2003</v>
      </c>
      <c r="C1556" s="3"/>
      <c r="D1556" s="3"/>
      <c r="E1556" s="9" t="s">
        <v>279</v>
      </c>
      <c r="F1556" s="9" t="s">
        <v>279</v>
      </c>
      <c r="G1556" s="9" t="s">
        <v>279</v>
      </c>
      <c r="H1556" s="9" t="s">
        <v>279</v>
      </c>
      <c r="I1556" s="9" t="s">
        <v>279</v>
      </c>
      <c r="J1556" s="9">
        <v>271.99999999999955</v>
      </c>
      <c r="K1556" s="9">
        <v>38.999999999999545</v>
      </c>
      <c r="L1556" s="9">
        <v>351.3</v>
      </c>
      <c r="N1556" s="67">
        <f t="shared" si="46"/>
        <v>662.29999999999905</v>
      </c>
    </row>
    <row r="1557" spans="1:16" ht="15">
      <c r="A1557" s="28" t="s">
        <v>909</v>
      </c>
      <c r="B1557" s="277" t="s">
        <v>2010</v>
      </c>
      <c r="C1557" s="3"/>
      <c r="D1557" s="3"/>
      <c r="E1557" s="9" t="s">
        <v>279</v>
      </c>
      <c r="F1557" s="9" t="s">
        <v>279</v>
      </c>
      <c r="G1557" s="9" t="s">
        <v>279</v>
      </c>
      <c r="H1557" s="9" t="s">
        <v>279</v>
      </c>
      <c r="I1557" s="9" t="s">
        <v>279</v>
      </c>
      <c r="J1557" s="9">
        <v>156</v>
      </c>
      <c r="K1557" s="9">
        <v>308.699999999998</v>
      </c>
      <c r="L1557" s="9">
        <v>172</v>
      </c>
      <c r="N1557" s="67">
        <f t="shared" si="46"/>
        <v>636.699999999998</v>
      </c>
    </row>
    <row r="1558" spans="1:16" ht="15">
      <c r="A1558" s="28" t="s">
        <v>910</v>
      </c>
      <c r="B1558" s="277" t="s">
        <v>2007</v>
      </c>
      <c r="C1558" s="3"/>
      <c r="D1558" s="3"/>
      <c r="E1558" s="9" t="s">
        <v>279</v>
      </c>
      <c r="F1558" s="9" t="s">
        <v>279</v>
      </c>
      <c r="G1558" s="9" t="s">
        <v>279</v>
      </c>
      <c r="H1558" s="9" t="s">
        <v>279</v>
      </c>
      <c r="I1558" s="9" t="s">
        <v>279</v>
      </c>
      <c r="J1558" s="9">
        <v>243.099999999999</v>
      </c>
      <c r="K1558" s="217">
        <v>366.55000000000109</v>
      </c>
      <c r="L1558" s="9">
        <v>26.400000000000002</v>
      </c>
      <c r="N1558" s="67">
        <f t="shared" si="46"/>
        <v>636.05000000000007</v>
      </c>
      <c r="P1558" t="s">
        <v>289</v>
      </c>
    </row>
    <row r="1559" spans="1:16" ht="15">
      <c r="A1559" s="28" t="s">
        <v>911</v>
      </c>
      <c r="B1559" s="277" t="s">
        <v>2023</v>
      </c>
      <c r="C1559" s="3"/>
      <c r="D1559" s="3"/>
      <c r="E1559" s="9" t="s">
        <v>279</v>
      </c>
      <c r="F1559" s="9" t="s">
        <v>279</v>
      </c>
      <c r="G1559" s="9" t="s">
        <v>279</v>
      </c>
      <c r="H1559" s="9" t="s">
        <v>279</v>
      </c>
      <c r="I1559" s="9" t="s">
        <v>279</v>
      </c>
      <c r="J1559" s="9" t="s">
        <v>279</v>
      </c>
      <c r="K1559" s="9">
        <v>317.60000000000309</v>
      </c>
      <c r="L1559" s="9">
        <v>313.2</v>
      </c>
      <c r="N1559" s="67">
        <f t="shared" si="46"/>
        <v>630.80000000000314</v>
      </c>
    </row>
    <row r="1560" spans="1:16" ht="15">
      <c r="A1560" s="28" t="s">
        <v>912</v>
      </c>
      <c r="B1560" s="277" t="s">
        <v>2018</v>
      </c>
      <c r="C1560" s="3"/>
      <c r="D1560" s="3"/>
      <c r="E1560" s="9" t="s">
        <v>279</v>
      </c>
      <c r="F1560" s="9" t="s">
        <v>279</v>
      </c>
      <c r="G1560" s="9" t="s">
        <v>279</v>
      </c>
      <c r="H1560" s="9" t="s">
        <v>279</v>
      </c>
      <c r="I1560" s="9" t="s">
        <v>279</v>
      </c>
      <c r="J1560" s="9">
        <v>156</v>
      </c>
      <c r="K1560" s="9">
        <v>129.29999999999927</v>
      </c>
      <c r="L1560" s="9">
        <v>273.3</v>
      </c>
      <c r="N1560" s="67">
        <f t="shared" si="46"/>
        <v>558.59999999999923</v>
      </c>
    </row>
    <row r="1561" spans="1:16" ht="15">
      <c r="A1561" s="28" t="s">
        <v>913</v>
      </c>
      <c r="B1561" s="277" t="s">
        <v>2011</v>
      </c>
      <c r="C1561" s="3"/>
      <c r="D1561" s="3"/>
      <c r="E1561" s="9" t="s">
        <v>279</v>
      </c>
      <c r="F1561" s="9" t="s">
        <v>279</v>
      </c>
      <c r="G1561" s="9" t="s">
        <v>279</v>
      </c>
      <c r="H1561" s="9" t="s">
        <v>279</v>
      </c>
      <c r="I1561" s="9" t="s">
        <v>279</v>
      </c>
      <c r="J1561" s="9">
        <v>241.59999999999945</v>
      </c>
      <c r="K1561" s="9">
        <v>45.300000000000182</v>
      </c>
      <c r="L1561" s="9">
        <v>229.9</v>
      </c>
      <c r="N1561" s="67">
        <f t="shared" si="46"/>
        <v>516.79999999999961</v>
      </c>
    </row>
    <row r="1562" spans="1:16" ht="15">
      <c r="A1562" s="28" t="s">
        <v>914</v>
      </c>
      <c r="B1562" s="277" t="s">
        <v>2024</v>
      </c>
      <c r="C1562" s="3"/>
      <c r="D1562" s="3"/>
      <c r="E1562" s="9" t="s">
        <v>279</v>
      </c>
      <c r="F1562" s="9" t="s">
        <v>279</v>
      </c>
      <c r="G1562" s="9" t="s">
        <v>279</v>
      </c>
      <c r="H1562" s="9" t="s">
        <v>279</v>
      </c>
      <c r="I1562" s="9" t="s">
        <v>279</v>
      </c>
      <c r="J1562" s="9" t="s">
        <v>279</v>
      </c>
      <c r="K1562" s="9">
        <v>229.09999999999945</v>
      </c>
      <c r="L1562" s="9">
        <v>272.2</v>
      </c>
      <c r="N1562" s="67">
        <f t="shared" si="46"/>
        <v>501.29999999999944</v>
      </c>
    </row>
    <row r="1563" spans="1:16" ht="15">
      <c r="A1563" s="28" t="s">
        <v>915</v>
      </c>
      <c r="B1563" s="63" t="s">
        <v>3370</v>
      </c>
      <c r="C1563" s="3"/>
      <c r="D1563" s="3"/>
      <c r="E1563" s="9" t="s">
        <v>279</v>
      </c>
      <c r="F1563" s="9" t="s">
        <v>279</v>
      </c>
      <c r="G1563" s="9" t="s">
        <v>279</v>
      </c>
      <c r="H1563" s="9" t="s">
        <v>279</v>
      </c>
      <c r="I1563" s="9" t="s">
        <v>279</v>
      </c>
      <c r="J1563" s="9" t="s">
        <v>279</v>
      </c>
      <c r="K1563" s="9" t="s">
        <v>279</v>
      </c>
      <c r="L1563" s="217">
        <v>500.5</v>
      </c>
      <c r="M1563" s="67"/>
      <c r="N1563" s="67">
        <f t="shared" si="46"/>
        <v>500.5</v>
      </c>
      <c r="P1563" t="s">
        <v>284</v>
      </c>
    </row>
    <row r="1564" spans="1:16" ht="15">
      <c r="A1564" s="28" t="s">
        <v>916</v>
      </c>
      <c r="B1564" s="63" t="s">
        <v>3381</v>
      </c>
      <c r="C1564" s="3"/>
      <c r="D1564" s="3"/>
      <c r="E1564" s="9" t="s">
        <v>279</v>
      </c>
      <c r="F1564" s="9" t="s">
        <v>279</v>
      </c>
      <c r="G1564" s="9" t="s">
        <v>279</v>
      </c>
      <c r="H1564" s="9" t="s">
        <v>279</v>
      </c>
      <c r="I1564" s="9" t="s">
        <v>279</v>
      </c>
      <c r="J1564" s="9" t="s">
        <v>279</v>
      </c>
      <c r="K1564" s="9" t="s">
        <v>279</v>
      </c>
      <c r="L1564" s="217">
        <v>497.40000000000003</v>
      </c>
      <c r="M1564" s="67"/>
      <c r="N1564" s="67">
        <f t="shared" si="46"/>
        <v>497.40000000000003</v>
      </c>
      <c r="P1564" t="s">
        <v>285</v>
      </c>
    </row>
    <row r="1565" spans="1:16" ht="15">
      <c r="A1565" s="28" t="s">
        <v>917</v>
      </c>
      <c r="B1565" s="277" t="s">
        <v>2030</v>
      </c>
      <c r="C1565" s="3"/>
      <c r="D1565" s="3"/>
      <c r="E1565" s="9" t="s">
        <v>279</v>
      </c>
      <c r="F1565" s="9" t="s">
        <v>279</v>
      </c>
      <c r="G1565" s="9" t="s">
        <v>279</v>
      </c>
      <c r="H1565" s="9" t="s">
        <v>279</v>
      </c>
      <c r="I1565" s="9" t="s">
        <v>279</v>
      </c>
      <c r="J1565" s="9" t="s">
        <v>279</v>
      </c>
      <c r="K1565" s="9">
        <v>291.300000000002</v>
      </c>
      <c r="L1565" s="9">
        <v>191.7</v>
      </c>
      <c r="N1565" s="67">
        <f t="shared" si="46"/>
        <v>483.00000000000199</v>
      </c>
    </row>
    <row r="1566" spans="1:16" ht="15">
      <c r="A1566" s="28" t="s">
        <v>918</v>
      </c>
      <c r="B1566" s="63" t="s">
        <v>3399</v>
      </c>
      <c r="C1566" s="3"/>
      <c r="D1566" s="3"/>
      <c r="E1566" s="9" t="s">
        <v>279</v>
      </c>
      <c r="F1566" s="9" t="s">
        <v>279</v>
      </c>
      <c r="G1566" s="9" t="s">
        <v>279</v>
      </c>
      <c r="H1566" s="9" t="s">
        <v>279</v>
      </c>
      <c r="I1566" s="9" t="s">
        <v>279</v>
      </c>
      <c r="J1566" s="9" t="s">
        <v>279</v>
      </c>
      <c r="K1566" s="9" t="s">
        <v>279</v>
      </c>
      <c r="L1566" s="217">
        <v>454.7</v>
      </c>
      <c r="M1566" s="67"/>
      <c r="N1566" s="67">
        <f t="shared" si="46"/>
        <v>454.7</v>
      </c>
      <c r="P1566" t="s">
        <v>289</v>
      </c>
    </row>
    <row r="1567" spans="1:16" ht="15">
      <c r="A1567" s="28" t="s">
        <v>919</v>
      </c>
      <c r="B1567" s="277" t="s">
        <v>4497</v>
      </c>
      <c r="C1567" s="3"/>
      <c r="D1567" s="3"/>
      <c r="E1567" s="9" t="s">
        <v>279</v>
      </c>
      <c r="F1567" s="9" t="s">
        <v>279</v>
      </c>
      <c r="G1567" s="9" t="s">
        <v>279</v>
      </c>
      <c r="H1567" s="9" t="s">
        <v>279</v>
      </c>
      <c r="I1567" s="9" t="s">
        <v>279</v>
      </c>
      <c r="J1567" s="9" t="s">
        <v>279</v>
      </c>
      <c r="K1567" s="9">
        <v>213.60000000000127</v>
      </c>
      <c r="L1567" s="9">
        <v>230.29999999999998</v>
      </c>
      <c r="N1567" s="67">
        <f t="shared" si="46"/>
        <v>443.90000000000123</v>
      </c>
    </row>
    <row r="1568" spans="1:16" ht="15">
      <c r="A1568" s="28" t="s">
        <v>920</v>
      </c>
      <c r="B1568" s="63" t="s">
        <v>3374</v>
      </c>
      <c r="C1568" s="3"/>
      <c r="D1568" s="3"/>
      <c r="E1568" s="9" t="s">
        <v>279</v>
      </c>
      <c r="F1568" s="9" t="s">
        <v>279</v>
      </c>
      <c r="G1568" s="9" t="s">
        <v>279</v>
      </c>
      <c r="H1568" s="9" t="s">
        <v>279</v>
      </c>
      <c r="I1568" s="9" t="s">
        <v>279</v>
      </c>
      <c r="J1568" s="9" t="s">
        <v>279</v>
      </c>
      <c r="K1568" s="9" t="s">
        <v>279</v>
      </c>
      <c r="L1568" s="9">
        <v>437.1</v>
      </c>
      <c r="M1568" s="67"/>
      <c r="N1568" s="67">
        <f t="shared" si="46"/>
        <v>437.1</v>
      </c>
    </row>
    <row r="1569" spans="1:20" ht="15">
      <c r="A1569" s="28" t="s">
        <v>921</v>
      </c>
      <c r="B1569" s="63" t="s">
        <v>3383</v>
      </c>
      <c r="C1569" s="3"/>
      <c r="D1569" s="3"/>
      <c r="E1569" s="9" t="s">
        <v>279</v>
      </c>
      <c r="F1569" s="9" t="s">
        <v>279</v>
      </c>
      <c r="G1569" s="9" t="s">
        <v>279</v>
      </c>
      <c r="H1569" s="9" t="s">
        <v>279</v>
      </c>
      <c r="I1569" s="9" t="s">
        <v>279</v>
      </c>
      <c r="J1569" s="9" t="s">
        <v>279</v>
      </c>
      <c r="K1569" s="9" t="s">
        <v>279</v>
      </c>
      <c r="L1569" s="9">
        <v>424.90000000000003</v>
      </c>
      <c r="M1569" s="67"/>
      <c r="N1569" s="67">
        <f t="shared" si="46"/>
        <v>424.90000000000003</v>
      </c>
    </row>
    <row r="1570" spans="1:20" ht="15">
      <c r="A1570" s="28" t="s">
        <v>922</v>
      </c>
      <c r="B1570" s="277" t="s">
        <v>2157</v>
      </c>
      <c r="C1570" s="3"/>
      <c r="D1570" s="3"/>
      <c r="E1570" s="9" t="s">
        <v>279</v>
      </c>
      <c r="F1570" s="9" t="s">
        <v>279</v>
      </c>
      <c r="G1570" s="9" t="s">
        <v>279</v>
      </c>
      <c r="H1570" s="9" t="s">
        <v>279</v>
      </c>
      <c r="I1570" s="9" t="s">
        <v>279</v>
      </c>
      <c r="J1570" s="9" t="s">
        <v>279</v>
      </c>
      <c r="K1570" s="9">
        <v>241.29999999999836</v>
      </c>
      <c r="L1570" s="9">
        <v>183.1</v>
      </c>
      <c r="N1570" s="67">
        <f t="shared" si="46"/>
        <v>424.39999999999839</v>
      </c>
    </row>
    <row r="1571" spans="1:20" ht="15">
      <c r="A1571" s="28" t="s">
        <v>923</v>
      </c>
      <c r="B1571" s="277" t="s">
        <v>3365</v>
      </c>
      <c r="C1571" s="3"/>
      <c r="D1571" s="3"/>
      <c r="E1571" s="9" t="s">
        <v>279</v>
      </c>
      <c r="F1571" s="9" t="s">
        <v>279</v>
      </c>
      <c r="G1571" s="9" t="s">
        <v>279</v>
      </c>
      <c r="H1571" s="9" t="s">
        <v>279</v>
      </c>
      <c r="I1571" s="9" t="s">
        <v>279</v>
      </c>
      <c r="J1571" s="9" t="s">
        <v>279</v>
      </c>
      <c r="K1571" s="9" t="s">
        <v>279</v>
      </c>
      <c r="L1571" s="9">
        <v>421.5</v>
      </c>
      <c r="M1571" s="67"/>
      <c r="N1571" s="67">
        <f t="shared" si="46"/>
        <v>421.5</v>
      </c>
    </row>
    <row r="1572" spans="1:20" ht="15">
      <c r="A1572" s="28" t="s">
        <v>924</v>
      </c>
      <c r="B1572" s="277" t="s">
        <v>2027</v>
      </c>
      <c r="C1572" s="3"/>
      <c r="D1572" s="3"/>
      <c r="E1572" s="9" t="s">
        <v>279</v>
      </c>
      <c r="F1572" s="9" t="s">
        <v>279</v>
      </c>
      <c r="G1572" s="9" t="s">
        <v>279</v>
      </c>
      <c r="H1572" s="9" t="s">
        <v>279</v>
      </c>
      <c r="I1572" s="9" t="s">
        <v>279</v>
      </c>
      <c r="J1572" s="9" t="s">
        <v>279</v>
      </c>
      <c r="K1572" s="9">
        <v>208.59999999999854</v>
      </c>
      <c r="L1572" s="9">
        <v>195.4</v>
      </c>
      <c r="N1572" s="67">
        <f t="shared" si="46"/>
        <v>403.99999999999852</v>
      </c>
    </row>
    <row r="1573" spans="1:20" ht="15">
      <c r="A1573" s="28" t="s">
        <v>925</v>
      </c>
      <c r="B1573" s="63" t="s">
        <v>3375</v>
      </c>
      <c r="C1573" s="3"/>
      <c r="D1573" s="3"/>
      <c r="E1573" s="9" t="s">
        <v>279</v>
      </c>
      <c r="F1573" s="9" t="s">
        <v>279</v>
      </c>
      <c r="G1573" s="9" t="s">
        <v>279</v>
      </c>
      <c r="H1573" s="9" t="s">
        <v>279</v>
      </c>
      <c r="I1573" s="9" t="s">
        <v>279</v>
      </c>
      <c r="J1573" s="9" t="s">
        <v>279</v>
      </c>
      <c r="K1573" s="9" t="s">
        <v>279</v>
      </c>
      <c r="L1573" s="9">
        <v>398.3</v>
      </c>
      <c r="M1573" s="67"/>
      <c r="N1573" s="67">
        <f t="shared" si="46"/>
        <v>398.3</v>
      </c>
    </row>
    <row r="1574" spans="1:20" ht="15">
      <c r="A1574" s="28" t="s">
        <v>926</v>
      </c>
      <c r="B1574" s="63" t="s">
        <v>179</v>
      </c>
      <c r="E1574" s="217">
        <v>386.2</v>
      </c>
      <c r="F1574" s="9" t="s">
        <v>279</v>
      </c>
      <c r="G1574" s="9" t="s">
        <v>279</v>
      </c>
      <c r="H1574" s="9" t="s">
        <v>279</v>
      </c>
      <c r="I1574" s="9" t="s">
        <v>279</v>
      </c>
      <c r="J1574" s="9" t="s">
        <v>279</v>
      </c>
      <c r="K1574" s="9" t="s">
        <v>279</v>
      </c>
      <c r="L1574" s="9" t="s">
        <v>279</v>
      </c>
      <c r="N1574" s="67">
        <f t="shared" si="46"/>
        <v>386.2</v>
      </c>
      <c r="P1574" t="s">
        <v>293</v>
      </c>
    </row>
    <row r="1575" spans="1:20" ht="15">
      <c r="A1575" s="28" t="s">
        <v>927</v>
      </c>
      <c r="B1575" s="63" t="s">
        <v>3382</v>
      </c>
      <c r="C1575" s="3"/>
      <c r="D1575" s="3"/>
      <c r="E1575" s="9" t="s">
        <v>279</v>
      </c>
      <c r="F1575" s="9" t="s">
        <v>279</v>
      </c>
      <c r="G1575" s="9" t="s">
        <v>279</v>
      </c>
      <c r="H1575" s="9" t="s">
        <v>279</v>
      </c>
      <c r="I1575" s="9" t="s">
        <v>279</v>
      </c>
      <c r="J1575" s="9" t="s">
        <v>279</v>
      </c>
      <c r="K1575" s="9" t="s">
        <v>279</v>
      </c>
      <c r="L1575" s="9">
        <v>385.2</v>
      </c>
      <c r="M1575" s="67"/>
      <c r="N1575" s="67">
        <f t="shared" si="46"/>
        <v>385.2</v>
      </c>
    </row>
    <row r="1576" spans="1:20" ht="15">
      <c r="A1576" s="28" t="s">
        <v>928</v>
      </c>
      <c r="B1576" s="277" t="s">
        <v>2004</v>
      </c>
      <c r="C1576" s="3"/>
      <c r="D1576" s="3"/>
      <c r="E1576" s="9" t="s">
        <v>279</v>
      </c>
      <c r="F1576" s="9" t="s">
        <v>279</v>
      </c>
      <c r="G1576" s="9" t="s">
        <v>279</v>
      </c>
      <c r="H1576" s="9" t="s">
        <v>279</v>
      </c>
      <c r="I1576" s="9" t="s">
        <v>279</v>
      </c>
      <c r="J1576" s="217">
        <v>375.00000000000091</v>
      </c>
      <c r="K1576" s="9" t="s">
        <v>279</v>
      </c>
      <c r="L1576" s="9" t="s">
        <v>279</v>
      </c>
      <c r="N1576" s="67">
        <f t="shared" si="46"/>
        <v>375.00000000000091</v>
      </c>
      <c r="P1576" t="s">
        <v>289</v>
      </c>
    </row>
    <row r="1577" spans="1:20" ht="15">
      <c r="A1577" s="28" t="s">
        <v>929</v>
      </c>
      <c r="B1577" s="63" t="s">
        <v>164</v>
      </c>
      <c r="E1577" s="9" t="s">
        <v>279</v>
      </c>
      <c r="F1577" s="9" t="s">
        <v>279</v>
      </c>
      <c r="G1577" s="9">
        <v>372.2</v>
      </c>
      <c r="H1577" s="9" t="s">
        <v>279</v>
      </c>
      <c r="I1577" s="9" t="s">
        <v>279</v>
      </c>
      <c r="J1577" s="9" t="s">
        <v>279</v>
      </c>
      <c r="K1577" s="9" t="s">
        <v>279</v>
      </c>
      <c r="L1577" s="9" t="s">
        <v>279</v>
      </c>
      <c r="N1577" s="67">
        <f t="shared" si="46"/>
        <v>372.2</v>
      </c>
    </row>
    <row r="1578" spans="1:20" ht="15">
      <c r="A1578" s="28" t="s">
        <v>930</v>
      </c>
      <c r="B1578" s="63" t="s">
        <v>3378</v>
      </c>
      <c r="C1578" s="3"/>
      <c r="D1578" s="3"/>
      <c r="E1578" s="9" t="s">
        <v>279</v>
      </c>
      <c r="F1578" s="9" t="s">
        <v>279</v>
      </c>
      <c r="G1578" s="9" t="s">
        <v>279</v>
      </c>
      <c r="H1578" s="9" t="s">
        <v>279</v>
      </c>
      <c r="I1578" s="9" t="s">
        <v>279</v>
      </c>
      <c r="J1578" s="9" t="s">
        <v>279</v>
      </c>
      <c r="K1578" s="9" t="s">
        <v>279</v>
      </c>
      <c r="L1578" s="9">
        <v>364.2</v>
      </c>
      <c r="M1578" s="67"/>
      <c r="N1578" s="67">
        <f t="shared" si="46"/>
        <v>364.2</v>
      </c>
    </row>
    <row r="1579" spans="1:20" ht="15">
      <c r="A1579" s="28" t="s">
        <v>931</v>
      </c>
      <c r="B1579" s="63" t="s">
        <v>3385</v>
      </c>
      <c r="C1579" s="3"/>
      <c r="D1579" s="3"/>
      <c r="E1579" s="9" t="s">
        <v>279</v>
      </c>
      <c r="F1579" s="9" t="s">
        <v>279</v>
      </c>
      <c r="G1579" s="9" t="s">
        <v>279</v>
      </c>
      <c r="H1579" s="9" t="s">
        <v>279</v>
      </c>
      <c r="I1579" s="9" t="s">
        <v>279</v>
      </c>
      <c r="J1579" s="9" t="s">
        <v>279</v>
      </c>
      <c r="K1579" s="9" t="s">
        <v>279</v>
      </c>
      <c r="L1579" s="9">
        <v>362.7</v>
      </c>
      <c r="M1579" s="67"/>
      <c r="N1579" s="67">
        <f t="shared" si="46"/>
        <v>362.7</v>
      </c>
    </row>
    <row r="1580" spans="1:20" ht="15">
      <c r="A1580" s="28" t="s">
        <v>932</v>
      </c>
      <c r="B1580" s="277" t="s">
        <v>2026</v>
      </c>
      <c r="C1580" s="3"/>
      <c r="D1580" s="3"/>
      <c r="E1580" s="9" t="s">
        <v>279</v>
      </c>
      <c r="F1580" s="9" t="s">
        <v>279</v>
      </c>
      <c r="G1580" s="9" t="s">
        <v>279</v>
      </c>
      <c r="H1580" s="9" t="s">
        <v>279</v>
      </c>
      <c r="I1580" s="9" t="s">
        <v>279</v>
      </c>
      <c r="J1580" s="9" t="s">
        <v>279</v>
      </c>
      <c r="K1580" s="9">
        <v>122.50000000000091</v>
      </c>
      <c r="L1580" s="9">
        <v>239.9</v>
      </c>
      <c r="N1580" s="67">
        <f t="shared" ref="N1580:N1611" si="47">SUM(E1580:L1580)</f>
        <v>362.40000000000089</v>
      </c>
    </row>
    <row r="1581" spans="1:20" ht="15">
      <c r="A1581" s="28" t="s">
        <v>933</v>
      </c>
      <c r="B1581" s="63" t="s">
        <v>3397</v>
      </c>
      <c r="C1581" s="3"/>
      <c r="D1581" s="3"/>
      <c r="E1581" s="9" t="s">
        <v>279</v>
      </c>
      <c r="F1581" s="9" t="s">
        <v>279</v>
      </c>
      <c r="G1581" s="9" t="s">
        <v>279</v>
      </c>
      <c r="H1581" s="9" t="s">
        <v>279</v>
      </c>
      <c r="I1581" s="9" t="s">
        <v>279</v>
      </c>
      <c r="J1581" s="9" t="s">
        <v>279</v>
      </c>
      <c r="K1581" s="9" t="s">
        <v>279</v>
      </c>
      <c r="L1581" s="9">
        <v>345.3</v>
      </c>
      <c r="M1581" s="67"/>
      <c r="N1581" s="67">
        <f t="shared" si="47"/>
        <v>345.3</v>
      </c>
    </row>
    <row r="1582" spans="1:20" ht="15">
      <c r="A1582" s="28" t="s">
        <v>934</v>
      </c>
      <c r="B1582" s="229" t="s">
        <v>1645</v>
      </c>
      <c r="C1582" s="3"/>
      <c r="D1582" s="3"/>
      <c r="E1582" s="9" t="s">
        <v>279</v>
      </c>
      <c r="F1582" s="9" t="s">
        <v>279</v>
      </c>
      <c r="G1582" s="9" t="s">
        <v>279</v>
      </c>
      <c r="H1582" s="9" t="s">
        <v>279</v>
      </c>
      <c r="I1582" s="9">
        <v>154.99999999999818</v>
      </c>
      <c r="J1582" s="9">
        <v>180</v>
      </c>
      <c r="K1582" s="9" t="s">
        <v>279</v>
      </c>
      <c r="L1582" s="9" t="s">
        <v>279</v>
      </c>
      <c r="N1582" s="67">
        <f t="shared" si="47"/>
        <v>334.99999999999818</v>
      </c>
    </row>
    <row r="1583" spans="1:20" ht="15">
      <c r="A1583" s="28" t="s">
        <v>935</v>
      </c>
      <c r="B1583" s="63" t="s">
        <v>3376</v>
      </c>
      <c r="C1583" s="3"/>
      <c r="D1583" s="3"/>
      <c r="E1583" s="9" t="s">
        <v>279</v>
      </c>
      <c r="F1583" s="9" t="s">
        <v>279</v>
      </c>
      <c r="G1583" s="9" t="s">
        <v>279</v>
      </c>
      <c r="H1583" s="9" t="s">
        <v>279</v>
      </c>
      <c r="I1583" s="9" t="s">
        <v>279</v>
      </c>
      <c r="J1583" s="9" t="s">
        <v>279</v>
      </c>
      <c r="K1583" s="9" t="s">
        <v>279</v>
      </c>
      <c r="L1583" s="9">
        <v>333.8</v>
      </c>
      <c r="M1583" s="67"/>
      <c r="N1583" s="67">
        <f t="shared" si="47"/>
        <v>333.8</v>
      </c>
    </row>
    <row r="1584" spans="1:20" ht="15">
      <c r="A1584" s="28" t="s">
        <v>2501</v>
      </c>
      <c r="B1584" s="225" t="s">
        <v>1641</v>
      </c>
      <c r="C1584" s="3"/>
      <c r="D1584" s="3"/>
      <c r="E1584" s="9" t="s">
        <v>279</v>
      </c>
      <c r="F1584" s="9" t="s">
        <v>279</v>
      </c>
      <c r="G1584" s="9" t="s">
        <v>279</v>
      </c>
      <c r="H1584" s="9" t="s">
        <v>279</v>
      </c>
      <c r="I1584" s="217">
        <v>330.99999999999454</v>
      </c>
      <c r="J1584" s="9" t="s">
        <v>279</v>
      </c>
      <c r="K1584" s="9" t="s">
        <v>279</v>
      </c>
      <c r="L1584" s="9" t="s">
        <v>279</v>
      </c>
      <c r="N1584" s="67">
        <f t="shared" si="47"/>
        <v>330.99999999999454</v>
      </c>
      <c r="P1584" t="s">
        <v>294</v>
      </c>
      <c r="T1584" s="219"/>
    </row>
    <row r="1585" spans="1:20" ht="15">
      <c r="A1585" s="28" t="s">
        <v>3315</v>
      </c>
      <c r="B1585" s="277" t="s">
        <v>3366</v>
      </c>
      <c r="C1585" s="3"/>
      <c r="D1585" s="3"/>
      <c r="E1585" s="9" t="s">
        <v>279</v>
      </c>
      <c r="F1585" s="9" t="s">
        <v>279</v>
      </c>
      <c r="G1585" s="9" t="s">
        <v>279</v>
      </c>
      <c r="H1585" s="9" t="s">
        <v>279</v>
      </c>
      <c r="I1585" s="9" t="s">
        <v>279</v>
      </c>
      <c r="J1585" s="9" t="s">
        <v>279</v>
      </c>
      <c r="K1585" s="9" t="s">
        <v>279</v>
      </c>
      <c r="L1585" s="9">
        <v>325.39999999999998</v>
      </c>
      <c r="M1585" s="67"/>
      <c r="N1585" s="67">
        <f t="shared" si="47"/>
        <v>325.39999999999998</v>
      </c>
      <c r="T1585" s="219"/>
    </row>
    <row r="1586" spans="1:20" ht="15">
      <c r="A1586" s="28" t="s">
        <v>3316</v>
      </c>
      <c r="B1586" s="63" t="s">
        <v>3380</v>
      </c>
      <c r="C1586" s="3"/>
      <c r="D1586" s="3"/>
      <c r="E1586" s="9" t="s">
        <v>279</v>
      </c>
      <c r="F1586" s="9" t="s">
        <v>279</v>
      </c>
      <c r="G1586" s="9" t="s">
        <v>279</v>
      </c>
      <c r="H1586" s="9" t="s">
        <v>279</v>
      </c>
      <c r="I1586" s="9" t="s">
        <v>279</v>
      </c>
      <c r="J1586" s="9" t="s">
        <v>279</v>
      </c>
      <c r="K1586" s="9" t="s">
        <v>279</v>
      </c>
      <c r="L1586" s="9">
        <v>320.5</v>
      </c>
      <c r="M1586" s="67"/>
      <c r="N1586" s="67">
        <f t="shared" si="47"/>
        <v>320.5</v>
      </c>
      <c r="T1586" s="219"/>
    </row>
    <row r="1587" spans="1:20" ht="15">
      <c r="A1587" s="28" t="s">
        <v>3317</v>
      </c>
      <c r="B1587" s="277" t="s">
        <v>2050</v>
      </c>
      <c r="C1587" s="3"/>
      <c r="D1587" s="3"/>
      <c r="E1587" s="9" t="s">
        <v>279</v>
      </c>
      <c r="F1587" s="9" t="s">
        <v>279</v>
      </c>
      <c r="G1587" s="9" t="s">
        <v>279</v>
      </c>
      <c r="H1587" s="9" t="s">
        <v>279</v>
      </c>
      <c r="I1587" s="9" t="s">
        <v>279</v>
      </c>
      <c r="J1587" s="9" t="s">
        <v>279</v>
      </c>
      <c r="K1587" s="9">
        <v>161.19999999999891</v>
      </c>
      <c r="L1587" s="9">
        <v>145.19999999999999</v>
      </c>
      <c r="N1587" s="67">
        <f t="shared" si="47"/>
        <v>306.3999999999989</v>
      </c>
      <c r="T1587" s="219"/>
    </row>
    <row r="1588" spans="1:20" ht="15">
      <c r="A1588" s="28" t="s">
        <v>3318</v>
      </c>
      <c r="B1588" s="63" t="s">
        <v>3372</v>
      </c>
      <c r="C1588" s="3"/>
      <c r="D1588" s="3"/>
      <c r="E1588" s="9" t="s">
        <v>279</v>
      </c>
      <c r="F1588" s="9" t="s">
        <v>279</v>
      </c>
      <c r="G1588" s="9" t="s">
        <v>279</v>
      </c>
      <c r="H1588" s="9" t="s">
        <v>279</v>
      </c>
      <c r="I1588" s="9" t="s">
        <v>279</v>
      </c>
      <c r="J1588" s="9" t="s">
        <v>279</v>
      </c>
      <c r="K1588" s="9" t="s">
        <v>279</v>
      </c>
      <c r="L1588" s="9">
        <v>304.89999999999998</v>
      </c>
      <c r="M1588" s="67"/>
      <c r="N1588" s="67">
        <f t="shared" si="47"/>
        <v>304.89999999999998</v>
      </c>
      <c r="T1588" s="219"/>
    </row>
    <row r="1589" spans="1:20" ht="15">
      <c r="A1589" s="28" t="s">
        <v>3319</v>
      </c>
      <c r="B1589" s="63" t="s">
        <v>3369</v>
      </c>
      <c r="C1589" s="3"/>
      <c r="D1589" s="3"/>
      <c r="E1589" s="9" t="s">
        <v>279</v>
      </c>
      <c r="F1589" s="9" t="s">
        <v>279</v>
      </c>
      <c r="G1589" s="9" t="s">
        <v>279</v>
      </c>
      <c r="H1589" s="9" t="s">
        <v>279</v>
      </c>
      <c r="I1589" s="9" t="s">
        <v>279</v>
      </c>
      <c r="J1589" s="9" t="s">
        <v>279</v>
      </c>
      <c r="K1589" s="9" t="s">
        <v>279</v>
      </c>
      <c r="L1589" s="9">
        <v>300.8</v>
      </c>
      <c r="M1589" s="67"/>
      <c r="N1589" s="67">
        <f t="shared" si="47"/>
        <v>300.8</v>
      </c>
      <c r="T1589" s="219"/>
    </row>
    <row r="1590" spans="1:20" ht="15">
      <c r="A1590" s="28" t="s">
        <v>3320</v>
      </c>
      <c r="B1590" s="63" t="s">
        <v>774</v>
      </c>
      <c r="E1590" s="9" t="s">
        <v>279</v>
      </c>
      <c r="F1590" s="9" t="s">
        <v>279</v>
      </c>
      <c r="G1590" s="9" t="s">
        <v>279</v>
      </c>
      <c r="H1590" s="9">
        <v>298.14999999999873</v>
      </c>
      <c r="I1590" s="9" t="s">
        <v>279</v>
      </c>
      <c r="J1590" s="9" t="s">
        <v>279</v>
      </c>
      <c r="K1590" s="9" t="s">
        <v>279</v>
      </c>
      <c r="L1590" s="9" t="s">
        <v>279</v>
      </c>
      <c r="N1590" s="67">
        <f t="shared" si="47"/>
        <v>298.14999999999873</v>
      </c>
      <c r="T1590" s="219"/>
    </row>
    <row r="1591" spans="1:20" ht="15">
      <c r="A1591" s="28" t="s">
        <v>3321</v>
      </c>
      <c r="B1591" s="277" t="s">
        <v>2052</v>
      </c>
      <c r="C1591" s="3"/>
      <c r="D1591" s="3"/>
      <c r="E1591" s="9" t="s">
        <v>279</v>
      </c>
      <c r="F1591" s="9" t="s">
        <v>279</v>
      </c>
      <c r="G1591" s="9" t="s">
        <v>279</v>
      </c>
      <c r="H1591" s="9" t="s">
        <v>279</v>
      </c>
      <c r="I1591" s="9" t="s">
        <v>279</v>
      </c>
      <c r="J1591" s="9" t="s">
        <v>279</v>
      </c>
      <c r="K1591" s="9">
        <v>129.80000000000064</v>
      </c>
      <c r="L1591" s="9">
        <v>153.6</v>
      </c>
      <c r="N1591" s="67">
        <f t="shared" si="47"/>
        <v>283.40000000000066</v>
      </c>
      <c r="T1591" s="219"/>
    </row>
    <row r="1592" spans="1:20" ht="15">
      <c r="A1592" s="28" t="s">
        <v>3322</v>
      </c>
      <c r="B1592" s="63" t="s">
        <v>3386</v>
      </c>
      <c r="C1592" s="3"/>
      <c r="D1592" s="3"/>
      <c r="E1592" s="9" t="s">
        <v>279</v>
      </c>
      <c r="F1592" s="9" t="s">
        <v>279</v>
      </c>
      <c r="G1592" s="9" t="s">
        <v>279</v>
      </c>
      <c r="H1592" s="9" t="s">
        <v>279</v>
      </c>
      <c r="I1592" s="9" t="s">
        <v>279</v>
      </c>
      <c r="J1592" s="9" t="s">
        <v>279</v>
      </c>
      <c r="K1592" s="9" t="s">
        <v>279</v>
      </c>
      <c r="L1592" s="9">
        <v>274.2</v>
      </c>
      <c r="M1592" s="67"/>
      <c r="N1592" s="67">
        <f t="shared" si="47"/>
        <v>274.2</v>
      </c>
      <c r="T1592" s="219"/>
    </row>
    <row r="1593" spans="1:20" ht="15">
      <c r="A1593" s="28" t="s">
        <v>3323</v>
      </c>
      <c r="B1593" s="63" t="s">
        <v>3398</v>
      </c>
      <c r="C1593" s="3"/>
      <c r="D1593" s="3"/>
      <c r="E1593" s="9" t="s">
        <v>279</v>
      </c>
      <c r="F1593" s="9" t="s">
        <v>279</v>
      </c>
      <c r="G1593" s="9" t="s">
        <v>279</v>
      </c>
      <c r="H1593" s="9" t="s">
        <v>279</v>
      </c>
      <c r="I1593" s="9" t="s">
        <v>279</v>
      </c>
      <c r="J1593" s="9" t="s">
        <v>279</v>
      </c>
      <c r="K1593" s="9" t="s">
        <v>279</v>
      </c>
      <c r="L1593" s="9">
        <v>266</v>
      </c>
      <c r="M1593" s="67"/>
      <c r="N1593" s="67">
        <f t="shared" si="47"/>
        <v>266</v>
      </c>
      <c r="T1593" s="219"/>
    </row>
    <row r="1594" spans="1:20" ht="15">
      <c r="A1594" s="28" t="s">
        <v>3324</v>
      </c>
      <c r="B1594" s="229" t="s">
        <v>1676</v>
      </c>
      <c r="C1594" s="3"/>
      <c r="D1594" s="3"/>
      <c r="E1594" s="9" t="s">
        <v>279</v>
      </c>
      <c r="F1594" s="9" t="s">
        <v>279</v>
      </c>
      <c r="G1594" s="9" t="s">
        <v>279</v>
      </c>
      <c r="H1594" s="9" t="s">
        <v>279</v>
      </c>
      <c r="I1594" s="9">
        <v>265.60000000000218</v>
      </c>
      <c r="J1594" s="9" t="s">
        <v>279</v>
      </c>
      <c r="K1594" s="9" t="s">
        <v>279</v>
      </c>
      <c r="L1594" s="9" t="s">
        <v>279</v>
      </c>
      <c r="N1594" s="67">
        <f t="shared" si="47"/>
        <v>265.60000000000218</v>
      </c>
      <c r="T1594" s="219"/>
    </row>
    <row r="1595" spans="1:20" ht="15">
      <c r="A1595" s="28" t="s">
        <v>3325</v>
      </c>
      <c r="B1595" s="63" t="s">
        <v>3394</v>
      </c>
      <c r="C1595" s="3"/>
      <c r="D1595" s="3"/>
      <c r="E1595" s="9" t="s">
        <v>279</v>
      </c>
      <c r="F1595" s="9" t="s">
        <v>279</v>
      </c>
      <c r="G1595" s="9" t="s">
        <v>279</v>
      </c>
      <c r="H1595" s="9" t="s">
        <v>279</v>
      </c>
      <c r="I1595" s="9" t="s">
        <v>279</v>
      </c>
      <c r="J1595" s="9" t="s">
        <v>279</v>
      </c>
      <c r="K1595" s="9" t="s">
        <v>279</v>
      </c>
      <c r="L1595" s="9">
        <v>259.7</v>
      </c>
      <c r="M1595" s="67"/>
      <c r="N1595" s="67">
        <f t="shared" si="47"/>
        <v>259.7</v>
      </c>
      <c r="T1595" s="219"/>
    </row>
    <row r="1596" spans="1:20" ht="15">
      <c r="A1596" s="28" t="s">
        <v>3326</v>
      </c>
      <c r="B1596" s="277" t="s">
        <v>2028</v>
      </c>
      <c r="C1596" s="3"/>
      <c r="D1596" s="3"/>
      <c r="E1596" s="9" t="s">
        <v>279</v>
      </c>
      <c r="F1596" s="9" t="s">
        <v>279</v>
      </c>
      <c r="G1596" s="9" t="s">
        <v>279</v>
      </c>
      <c r="H1596" s="9" t="s">
        <v>279</v>
      </c>
      <c r="I1596" s="9" t="s">
        <v>279</v>
      </c>
      <c r="J1596" s="9" t="s">
        <v>279</v>
      </c>
      <c r="K1596" s="9">
        <v>216.10000000000127</v>
      </c>
      <c r="L1596" s="9" t="s">
        <v>279</v>
      </c>
      <c r="N1596" s="67">
        <f t="shared" si="47"/>
        <v>216.10000000000127</v>
      </c>
      <c r="T1596" s="219"/>
    </row>
    <row r="1597" spans="1:20" ht="15">
      <c r="A1597" s="28" t="s">
        <v>3327</v>
      </c>
      <c r="B1597" s="63" t="s">
        <v>3379</v>
      </c>
      <c r="C1597" s="3"/>
      <c r="D1597" s="3"/>
      <c r="E1597" s="9" t="s">
        <v>279</v>
      </c>
      <c r="F1597" s="9" t="s">
        <v>279</v>
      </c>
      <c r="G1597" s="9" t="s">
        <v>279</v>
      </c>
      <c r="H1597" s="9" t="s">
        <v>279</v>
      </c>
      <c r="I1597" s="9" t="s">
        <v>279</v>
      </c>
      <c r="J1597" s="9" t="s">
        <v>279</v>
      </c>
      <c r="K1597" s="9" t="s">
        <v>279</v>
      </c>
      <c r="L1597" s="9">
        <v>210.5</v>
      </c>
      <c r="M1597" s="67"/>
      <c r="N1597" s="67">
        <f t="shared" si="47"/>
        <v>210.5</v>
      </c>
      <c r="T1597" s="219"/>
    </row>
    <row r="1598" spans="1:20" ht="15">
      <c r="A1598" s="28" t="s">
        <v>3328</v>
      </c>
      <c r="B1598" s="229" t="s">
        <v>1651</v>
      </c>
      <c r="C1598" s="3"/>
      <c r="D1598" s="3"/>
      <c r="E1598" s="9" t="s">
        <v>279</v>
      </c>
      <c r="F1598" s="9" t="s">
        <v>279</v>
      </c>
      <c r="G1598" s="9" t="s">
        <v>279</v>
      </c>
      <c r="H1598" s="9" t="s">
        <v>279</v>
      </c>
      <c r="I1598" s="9">
        <v>205</v>
      </c>
      <c r="J1598" s="9" t="s">
        <v>279</v>
      </c>
      <c r="K1598" s="9" t="s">
        <v>279</v>
      </c>
      <c r="L1598" s="9" t="s">
        <v>279</v>
      </c>
      <c r="N1598" s="67">
        <f t="shared" si="47"/>
        <v>205</v>
      </c>
      <c r="T1598" s="219"/>
    </row>
    <row r="1599" spans="1:20" ht="15">
      <c r="A1599" s="28" t="s">
        <v>3329</v>
      </c>
      <c r="B1599" s="63" t="s">
        <v>3377</v>
      </c>
      <c r="C1599" s="3"/>
      <c r="D1599" s="3"/>
      <c r="E1599" s="9" t="s">
        <v>279</v>
      </c>
      <c r="F1599" s="9" t="s">
        <v>279</v>
      </c>
      <c r="G1599" s="9" t="s">
        <v>279</v>
      </c>
      <c r="H1599" s="9" t="s">
        <v>279</v>
      </c>
      <c r="I1599" s="9" t="s">
        <v>279</v>
      </c>
      <c r="J1599" s="9" t="s">
        <v>279</v>
      </c>
      <c r="K1599" s="9" t="s">
        <v>279</v>
      </c>
      <c r="L1599" s="9">
        <v>194.3</v>
      </c>
      <c r="M1599" s="67"/>
      <c r="N1599" s="67">
        <f t="shared" si="47"/>
        <v>194.3</v>
      </c>
      <c r="T1599" s="219"/>
    </row>
    <row r="1600" spans="1:20" ht="15">
      <c r="A1600" s="28" t="s">
        <v>3330</v>
      </c>
      <c r="B1600" s="63" t="s">
        <v>784</v>
      </c>
      <c r="E1600" s="9" t="s">
        <v>279</v>
      </c>
      <c r="F1600" s="9" t="s">
        <v>279</v>
      </c>
      <c r="G1600" s="9" t="s">
        <v>279</v>
      </c>
      <c r="H1600" s="9">
        <v>186.70000000000073</v>
      </c>
      <c r="I1600" s="9" t="s">
        <v>279</v>
      </c>
      <c r="J1600" s="9" t="s">
        <v>279</v>
      </c>
      <c r="K1600" s="9" t="s">
        <v>279</v>
      </c>
      <c r="L1600" s="9" t="s">
        <v>279</v>
      </c>
      <c r="N1600" s="67">
        <f t="shared" si="47"/>
        <v>186.70000000000073</v>
      </c>
      <c r="T1600" s="219"/>
    </row>
    <row r="1601" spans="1:20" ht="15">
      <c r="A1601" s="28" t="s">
        <v>3331</v>
      </c>
      <c r="B1601" s="63" t="s">
        <v>3367</v>
      </c>
      <c r="C1601" s="3"/>
      <c r="D1601" s="3"/>
      <c r="E1601" s="9" t="s">
        <v>279</v>
      </c>
      <c r="F1601" s="9" t="s">
        <v>279</v>
      </c>
      <c r="G1601" s="9" t="s">
        <v>279</v>
      </c>
      <c r="H1601" s="9" t="s">
        <v>279</v>
      </c>
      <c r="I1601" s="9" t="s">
        <v>279</v>
      </c>
      <c r="J1601" s="9" t="s">
        <v>279</v>
      </c>
      <c r="K1601" s="9" t="s">
        <v>279</v>
      </c>
      <c r="L1601" s="9">
        <v>183.4</v>
      </c>
      <c r="M1601" s="67"/>
      <c r="N1601" s="67">
        <f t="shared" si="47"/>
        <v>183.4</v>
      </c>
      <c r="T1601" s="219"/>
    </row>
    <row r="1602" spans="1:20" ht="15">
      <c r="A1602" s="28" t="s">
        <v>3332</v>
      </c>
      <c r="B1602" s="63" t="s">
        <v>3368</v>
      </c>
      <c r="C1602" s="3"/>
      <c r="D1602" s="3"/>
      <c r="E1602" s="9" t="s">
        <v>279</v>
      </c>
      <c r="F1602" s="9" t="s">
        <v>279</v>
      </c>
      <c r="G1602" s="9" t="s">
        <v>279</v>
      </c>
      <c r="H1602" s="9" t="s">
        <v>279</v>
      </c>
      <c r="I1602" s="9" t="s">
        <v>279</v>
      </c>
      <c r="J1602" s="9" t="s">
        <v>279</v>
      </c>
      <c r="K1602" s="9" t="s">
        <v>279</v>
      </c>
      <c r="L1602" s="9">
        <v>179.5</v>
      </c>
      <c r="M1602" s="67"/>
      <c r="N1602" s="67">
        <f t="shared" si="47"/>
        <v>179.5</v>
      </c>
      <c r="T1602" s="219"/>
    </row>
    <row r="1603" spans="1:20" ht="15">
      <c r="A1603" s="28" t="s">
        <v>3333</v>
      </c>
      <c r="B1603" s="63" t="s">
        <v>3371</v>
      </c>
      <c r="C1603" s="3"/>
      <c r="D1603" s="3"/>
      <c r="E1603" s="9" t="s">
        <v>279</v>
      </c>
      <c r="F1603" s="9" t="s">
        <v>279</v>
      </c>
      <c r="G1603" s="9" t="s">
        <v>279</v>
      </c>
      <c r="H1603" s="9" t="s">
        <v>279</v>
      </c>
      <c r="I1603" s="9" t="s">
        <v>279</v>
      </c>
      <c r="J1603" s="9" t="s">
        <v>279</v>
      </c>
      <c r="K1603" s="9" t="s">
        <v>279</v>
      </c>
      <c r="L1603" s="9">
        <v>170.5</v>
      </c>
      <c r="M1603" s="67"/>
      <c r="N1603" s="67">
        <f t="shared" si="47"/>
        <v>170.5</v>
      </c>
      <c r="T1603" s="219"/>
    </row>
    <row r="1604" spans="1:20" ht="15">
      <c r="A1604" s="28" t="s">
        <v>3334</v>
      </c>
      <c r="B1604" s="229" t="s">
        <v>1658</v>
      </c>
      <c r="C1604" s="3"/>
      <c r="D1604" s="3"/>
      <c r="E1604" s="9" t="s">
        <v>279</v>
      </c>
      <c r="F1604" s="9" t="s">
        <v>279</v>
      </c>
      <c r="G1604" s="9" t="s">
        <v>279</v>
      </c>
      <c r="H1604" s="9" t="s">
        <v>279</v>
      </c>
      <c r="I1604" s="9">
        <v>170.40000000000146</v>
      </c>
      <c r="J1604" s="9" t="s">
        <v>279</v>
      </c>
      <c r="K1604" s="9" t="s">
        <v>279</v>
      </c>
      <c r="L1604" s="9" t="s">
        <v>279</v>
      </c>
      <c r="N1604" s="67">
        <f t="shared" si="47"/>
        <v>170.40000000000146</v>
      </c>
      <c r="T1604" s="219"/>
    </row>
    <row r="1605" spans="1:20" ht="15">
      <c r="A1605" s="28" t="s">
        <v>3335</v>
      </c>
      <c r="B1605" s="63" t="s">
        <v>3395</v>
      </c>
      <c r="C1605" s="3"/>
      <c r="D1605" s="3"/>
      <c r="E1605" s="9" t="s">
        <v>279</v>
      </c>
      <c r="F1605" s="9" t="s">
        <v>279</v>
      </c>
      <c r="G1605" s="9" t="s">
        <v>279</v>
      </c>
      <c r="H1605" s="9" t="s">
        <v>279</v>
      </c>
      <c r="I1605" s="9" t="s">
        <v>279</v>
      </c>
      <c r="J1605" s="9" t="s">
        <v>279</v>
      </c>
      <c r="K1605" s="9" t="s">
        <v>279</v>
      </c>
      <c r="L1605" s="9">
        <v>168.8</v>
      </c>
      <c r="M1605" s="67"/>
      <c r="N1605" s="67">
        <f t="shared" si="47"/>
        <v>168.8</v>
      </c>
      <c r="T1605" s="219"/>
    </row>
    <row r="1606" spans="1:20" ht="15">
      <c r="A1606" s="28" t="s">
        <v>3336</v>
      </c>
      <c r="B1606" s="63" t="s">
        <v>180</v>
      </c>
      <c r="C1606" s="3"/>
      <c r="D1606" s="3"/>
      <c r="E1606" s="9" t="s">
        <v>279</v>
      </c>
      <c r="F1606" s="9" t="s">
        <v>279</v>
      </c>
      <c r="G1606" s="9" t="s">
        <v>279</v>
      </c>
      <c r="H1606" s="9" t="s">
        <v>279</v>
      </c>
      <c r="I1606" s="9" t="s">
        <v>279</v>
      </c>
      <c r="J1606" s="9" t="s">
        <v>279</v>
      </c>
      <c r="K1606" s="9" t="s">
        <v>279</v>
      </c>
      <c r="L1606" s="9">
        <v>157.70000000000002</v>
      </c>
      <c r="M1606" s="67"/>
      <c r="N1606" s="67">
        <f t="shared" si="47"/>
        <v>157.70000000000002</v>
      </c>
      <c r="T1606" s="219"/>
    </row>
    <row r="1607" spans="1:20" ht="15">
      <c r="A1607" s="28" t="s">
        <v>3337</v>
      </c>
      <c r="B1607" s="63" t="s">
        <v>3373</v>
      </c>
      <c r="C1607" s="3"/>
      <c r="D1607" s="3"/>
      <c r="E1607" s="9" t="s">
        <v>279</v>
      </c>
      <c r="F1607" s="9" t="s">
        <v>279</v>
      </c>
      <c r="G1607" s="9" t="s">
        <v>279</v>
      </c>
      <c r="H1607" s="9" t="s">
        <v>279</v>
      </c>
      <c r="I1607" s="9" t="s">
        <v>279</v>
      </c>
      <c r="J1607" s="9" t="s">
        <v>279</v>
      </c>
      <c r="K1607" s="9" t="s">
        <v>279</v>
      </c>
      <c r="L1607" s="9">
        <v>153.69999999999999</v>
      </c>
      <c r="M1607" s="67"/>
      <c r="N1607" s="67">
        <f t="shared" si="47"/>
        <v>153.69999999999999</v>
      </c>
      <c r="T1607" s="219"/>
    </row>
    <row r="1608" spans="1:20" ht="15">
      <c r="A1608" s="28" t="s">
        <v>3338</v>
      </c>
      <c r="B1608" s="229" t="s">
        <v>1650</v>
      </c>
      <c r="C1608" s="3"/>
      <c r="D1608" s="3"/>
      <c r="E1608" s="9" t="s">
        <v>279</v>
      </c>
      <c r="F1608" s="9" t="s">
        <v>279</v>
      </c>
      <c r="G1608" s="9" t="s">
        <v>279</v>
      </c>
      <c r="H1608" s="9" t="s">
        <v>279</v>
      </c>
      <c r="I1608" s="9">
        <v>145.89999999999964</v>
      </c>
      <c r="J1608" s="9" t="s">
        <v>279</v>
      </c>
      <c r="K1608" s="9" t="s">
        <v>279</v>
      </c>
      <c r="L1608" s="9" t="s">
        <v>279</v>
      </c>
      <c r="N1608" s="67">
        <f t="shared" si="47"/>
        <v>145.89999999999964</v>
      </c>
      <c r="T1608" s="219"/>
    </row>
    <row r="1609" spans="1:20" ht="15">
      <c r="A1609" s="28" t="s">
        <v>4129</v>
      </c>
      <c r="B1609" s="229" t="s">
        <v>1648</v>
      </c>
      <c r="C1609" s="3"/>
      <c r="D1609" s="3"/>
      <c r="E1609" s="9" t="s">
        <v>279</v>
      </c>
      <c r="F1609" s="9" t="s">
        <v>279</v>
      </c>
      <c r="G1609" s="9" t="s">
        <v>279</v>
      </c>
      <c r="H1609" s="9" t="s">
        <v>279</v>
      </c>
      <c r="I1609" s="9">
        <v>100.30000000000291</v>
      </c>
      <c r="J1609" s="9" t="s">
        <v>279</v>
      </c>
      <c r="K1609" s="9" t="s">
        <v>279</v>
      </c>
      <c r="L1609" s="9" t="s">
        <v>279</v>
      </c>
      <c r="N1609" s="67">
        <f t="shared" si="47"/>
        <v>100.30000000000291</v>
      </c>
      <c r="T1609" s="219"/>
    </row>
    <row r="1610" spans="1:20" ht="15">
      <c r="A1610" s="28" t="s">
        <v>4130</v>
      </c>
      <c r="B1610" s="277" t="s">
        <v>2053</v>
      </c>
      <c r="C1610" s="3"/>
      <c r="D1610" s="3"/>
      <c r="E1610" s="9" t="s">
        <v>279</v>
      </c>
      <c r="F1610" s="9" t="s">
        <v>279</v>
      </c>
      <c r="G1610" s="9" t="s">
        <v>279</v>
      </c>
      <c r="H1610" s="9" t="s">
        <v>279</v>
      </c>
      <c r="I1610" s="9" t="s">
        <v>279</v>
      </c>
      <c r="J1610" s="9" t="s">
        <v>279</v>
      </c>
      <c r="K1610" s="9">
        <v>94.899999999999636</v>
      </c>
      <c r="L1610" s="64" t="s">
        <v>280</v>
      </c>
      <c r="N1610" s="67">
        <f t="shared" si="47"/>
        <v>94.899999999999636</v>
      </c>
      <c r="T1610" s="219"/>
    </row>
    <row r="1611" spans="1:20" ht="15">
      <c r="A1611" s="28" t="s">
        <v>4131</v>
      </c>
      <c r="B1611" s="277" t="s">
        <v>2029</v>
      </c>
      <c r="C1611" s="3"/>
      <c r="D1611" s="3"/>
      <c r="E1611" s="9" t="s">
        <v>279</v>
      </c>
      <c r="F1611" s="9" t="s">
        <v>279</v>
      </c>
      <c r="G1611" s="9" t="s">
        <v>279</v>
      </c>
      <c r="H1611" s="9" t="s">
        <v>279</v>
      </c>
      <c r="I1611" s="9" t="s">
        <v>279</v>
      </c>
      <c r="J1611" s="9" t="s">
        <v>279</v>
      </c>
      <c r="K1611" s="64" t="s">
        <v>280</v>
      </c>
      <c r="L1611" s="9" t="s">
        <v>279</v>
      </c>
      <c r="N1611" s="67">
        <f t="shared" si="47"/>
        <v>0</v>
      </c>
      <c r="T1611" s="219"/>
    </row>
    <row r="1612" spans="1:20" ht="15">
      <c r="A1612" s="28"/>
      <c r="B1612" s="63"/>
      <c r="E1612" s="9"/>
      <c r="F1612" s="9"/>
      <c r="G1612" s="9"/>
      <c r="H1612" s="9"/>
      <c r="L1612" s="69"/>
      <c r="M1612" s="67"/>
      <c r="T1612" s="219"/>
    </row>
    <row r="1613" spans="1:20" ht="15">
      <c r="A1613" s="28"/>
      <c r="B1613" s="63"/>
      <c r="E1613" s="9"/>
      <c r="L1613" s="69"/>
    </row>
    <row r="1614" spans="1:20" ht="15">
      <c r="A1614" s="28"/>
      <c r="B1614" s="63"/>
      <c r="E1614" s="9"/>
      <c r="L1614" s="69"/>
    </row>
    <row r="1615" spans="1:20" ht="25.5">
      <c r="A1615" s="23" t="s">
        <v>191</v>
      </c>
      <c r="L1615" s="69"/>
    </row>
    <row r="1616" spans="1:20">
      <c r="L1616" s="69"/>
    </row>
    <row r="1617" spans="1:26" ht="15.75">
      <c r="A1617" s="39"/>
      <c r="B1617" s="39"/>
      <c r="C1617" s="39"/>
      <c r="D1617" s="39"/>
      <c r="E1617" s="61">
        <v>2016</v>
      </c>
      <c r="F1617" s="61">
        <v>2017</v>
      </c>
      <c r="G1617" s="61">
        <v>2018</v>
      </c>
      <c r="H1617" s="61">
        <v>2019</v>
      </c>
      <c r="I1617" s="61">
        <v>2020</v>
      </c>
      <c r="J1617" s="61">
        <v>2021</v>
      </c>
      <c r="K1617" s="61">
        <v>2022</v>
      </c>
      <c r="L1617" s="61">
        <v>2023</v>
      </c>
      <c r="N1617" s="70" t="s">
        <v>40</v>
      </c>
      <c r="U1617" s="63"/>
      <c r="V1617" s="63"/>
      <c r="W1617" s="360"/>
      <c r="X1617" s="337"/>
      <c r="Y1617" s="63"/>
    </row>
    <row r="1618" spans="1:26" ht="15">
      <c r="A1618" s="28" t="s">
        <v>0</v>
      </c>
      <c r="B1618" s="63" t="s">
        <v>1</v>
      </c>
      <c r="E1618" s="212">
        <v>68.5</v>
      </c>
      <c r="F1618" s="212">
        <v>387.3</v>
      </c>
      <c r="G1618" s="217">
        <v>235.5</v>
      </c>
      <c r="H1618" s="9">
        <v>38.800000000001091</v>
      </c>
      <c r="I1618" s="9">
        <v>0</v>
      </c>
      <c r="J1618" s="9">
        <v>186.79999999999927</v>
      </c>
      <c r="K1618" s="212">
        <v>509.49999999999909</v>
      </c>
      <c r="L1618" s="9">
        <v>381.8</v>
      </c>
      <c r="N1618" s="67">
        <f t="shared" ref="N1618:N1649" si="48">SUM(E1618:L1618)</f>
        <v>1808.1999999999994</v>
      </c>
      <c r="P1618" t="s">
        <v>2585</v>
      </c>
      <c r="S1618" s="216" t="s">
        <v>2586</v>
      </c>
      <c r="T1618" s="63"/>
      <c r="U1618" s="63"/>
      <c r="V1618" s="360"/>
      <c r="W1618" s="337"/>
      <c r="X1618" s="63"/>
      <c r="Z1618" s="50">
        <v>87</v>
      </c>
    </row>
    <row r="1619" spans="1:26" ht="15">
      <c r="A1619" s="28" t="s">
        <v>2</v>
      </c>
      <c r="B1619" s="63" t="s">
        <v>27</v>
      </c>
      <c r="E1619" s="64" t="s">
        <v>280</v>
      </c>
      <c r="F1619" s="9">
        <v>56</v>
      </c>
      <c r="G1619" s="9">
        <v>164</v>
      </c>
      <c r="H1619" s="217">
        <v>412.89999999999964</v>
      </c>
      <c r="I1619" s="9">
        <v>0</v>
      </c>
      <c r="J1619" s="217">
        <v>284.699999999998</v>
      </c>
      <c r="K1619" s="9">
        <v>402.99999999999727</v>
      </c>
      <c r="L1619" s="9">
        <v>314</v>
      </c>
      <c r="N1619" s="67">
        <f t="shared" si="48"/>
        <v>1634.5999999999949</v>
      </c>
      <c r="P1619" t="s">
        <v>304</v>
      </c>
      <c r="T1619" s="277"/>
      <c r="U1619" s="63"/>
      <c r="V1619" s="347"/>
      <c r="W1619" s="337"/>
      <c r="X1619" s="63"/>
      <c r="Z1619" s="50">
        <v>0</v>
      </c>
    </row>
    <row r="1620" spans="1:26" ht="15">
      <c r="A1620" s="28" t="s">
        <v>3</v>
      </c>
      <c r="B1620" s="63" t="s">
        <v>757</v>
      </c>
      <c r="E1620" s="9" t="s">
        <v>279</v>
      </c>
      <c r="F1620" s="9" t="s">
        <v>279</v>
      </c>
      <c r="G1620" s="9" t="s">
        <v>279</v>
      </c>
      <c r="H1620" s="217">
        <v>416.30000000000109</v>
      </c>
      <c r="I1620" s="9">
        <v>0</v>
      </c>
      <c r="J1620" s="217">
        <v>255.20000000000073</v>
      </c>
      <c r="K1620" s="9">
        <v>343.65000000000146</v>
      </c>
      <c r="L1620" s="212">
        <v>516.29999999999995</v>
      </c>
      <c r="N1620" s="67">
        <f t="shared" si="48"/>
        <v>1531.4500000000032</v>
      </c>
      <c r="P1620" t="s">
        <v>5024</v>
      </c>
      <c r="T1620" s="225"/>
      <c r="U1620" s="63"/>
      <c r="V1620" s="347"/>
      <c r="W1620" s="337"/>
      <c r="X1620" s="63"/>
      <c r="Z1620" s="50">
        <v>89</v>
      </c>
    </row>
    <row r="1621" spans="1:26" ht="15">
      <c r="A1621" s="28" t="s">
        <v>5</v>
      </c>
      <c r="B1621" s="63" t="s">
        <v>141</v>
      </c>
      <c r="E1621" s="9" t="s">
        <v>279</v>
      </c>
      <c r="F1621" s="217">
        <v>270.7</v>
      </c>
      <c r="G1621" s="217">
        <v>291.8</v>
      </c>
      <c r="H1621" s="9">
        <v>215.00000000000273</v>
      </c>
      <c r="I1621" s="9">
        <v>0</v>
      </c>
      <c r="J1621" s="9">
        <v>201.40000000000236</v>
      </c>
      <c r="K1621" s="217">
        <v>432.39999999999873</v>
      </c>
      <c r="L1621" s="9">
        <v>71.7</v>
      </c>
      <c r="N1621" s="67">
        <f t="shared" si="48"/>
        <v>1483.0000000000039</v>
      </c>
      <c r="P1621" t="s">
        <v>2467</v>
      </c>
      <c r="T1621" s="277"/>
      <c r="U1621" s="63"/>
      <c r="V1621" s="347"/>
      <c r="W1621" s="337"/>
      <c r="X1621" s="63"/>
      <c r="Z1621" s="50">
        <v>45</v>
      </c>
    </row>
    <row r="1622" spans="1:26" ht="15">
      <c r="A1622" s="28" t="s">
        <v>7</v>
      </c>
      <c r="B1622" s="63" t="s">
        <v>153</v>
      </c>
      <c r="E1622" s="9" t="s">
        <v>279</v>
      </c>
      <c r="F1622" s="9" t="s">
        <v>279</v>
      </c>
      <c r="G1622" s="213">
        <v>357.7</v>
      </c>
      <c r="H1622" s="9">
        <v>213.99999999999727</v>
      </c>
      <c r="I1622" s="9">
        <v>0</v>
      </c>
      <c r="J1622" s="9">
        <v>176.50000000000182</v>
      </c>
      <c r="K1622" s="9">
        <v>352</v>
      </c>
      <c r="L1622" s="9">
        <v>307</v>
      </c>
      <c r="N1622" s="67">
        <f t="shared" si="48"/>
        <v>1407.1999999999991</v>
      </c>
      <c r="P1622" t="s">
        <v>283</v>
      </c>
      <c r="T1622" s="225"/>
      <c r="U1622" s="63"/>
      <c r="V1622" s="347"/>
      <c r="W1622" s="337"/>
      <c r="X1622" s="63"/>
      <c r="Z1622" s="50">
        <v>42</v>
      </c>
    </row>
    <row r="1623" spans="1:26" ht="15">
      <c r="A1623" s="28" t="s">
        <v>8</v>
      </c>
      <c r="B1623" s="63" t="s">
        <v>796</v>
      </c>
      <c r="E1623" s="9" t="s">
        <v>279</v>
      </c>
      <c r="F1623" s="9" t="s">
        <v>279</v>
      </c>
      <c r="G1623" s="9" t="s">
        <v>279</v>
      </c>
      <c r="H1623" s="214">
        <v>432.89999999999964</v>
      </c>
      <c r="I1623" s="9">
        <v>0</v>
      </c>
      <c r="J1623" s="9">
        <v>197.39999999999964</v>
      </c>
      <c r="K1623" s="9">
        <v>388.949999999998</v>
      </c>
      <c r="L1623" s="9">
        <v>305.7</v>
      </c>
      <c r="N1623" s="67">
        <f t="shared" si="48"/>
        <v>1324.9499999999973</v>
      </c>
      <c r="P1623" t="s">
        <v>282</v>
      </c>
      <c r="S1623" s="3" t="s">
        <v>1767</v>
      </c>
      <c r="T1623" s="225"/>
      <c r="U1623" s="63"/>
      <c r="V1623" s="347"/>
      <c r="W1623" s="337"/>
      <c r="X1623" s="63"/>
      <c r="Z1623" s="50">
        <v>17</v>
      </c>
    </row>
    <row r="1624" spans="1:26" ht="15">
      <c r="A1624" s="28" t="s">
        <v>10</v>
      </c>
      <c r="B1624" s="63" t="s">
        <v>13</v>
      </c>
      <c r="E1624" s="217">
        <v>22</v>
      </c>
      <c r="F1624" s="214">
        <v>424.5</v>
      </c>
      <c r="G1624" s="9">
        <v>67.5</v>
      </c>
      <c r="H1624" s="9">
        <v>184.69999999999436</v>
      </c>
      <c r="I1624" s="9">
        <v>0</v>
      </c>
      <c r="J1624" s="9">
        <v>77.500000000000909</v>
      </c>
      <c r="K1624" s="217">
        <v>421.20000000000073</v>
      </c>
      <c r="L1624" s="9">
        <v>120.3</v>
      </c>
      <c r="N1624" s="67">
        <f t="shared" si="48"/>
        <v>1317.699999999996</v>
      </c>
      <c r="P1624" t="s">
        <v>2587</v>
      </c>
      <c r="S1624" s="3" t="s">
        <v>1767</v>
      </c>
      <c r="T1624" s="63"/>
      <c r="U1624" s="63"/>
      <c r="V1624" s="360"/>
      <c r="W1624" s="337"/>
      <c r="X1624" s="63"/>
      <c r="Z1624" s="50">
        <v>12</v>
      </c>
    </row>
    <row r="1625" spans="1:26" ht="15">
      <c r="A1625" s="28" t="s">
        <v>12</v>
      </c>
      <c r="B1625" s="63" t="s">
        <v>771</v>
      </c>
      <c r="E1625" s="9" t="s">
        <v>279</v>
      </c>
      <c r="F1625" s="9" t="s">
        <v>279</v>
      </c>
      <c r="G1625" s="9" t="s">
        <v>279</v>
      </c>
      <c r="H1625" s="217">
        <v>334.19999999999891</v>
      </c>
      <c r="I1625" s="9">
        <v>0</v>
      </c>
      <c r="J1625" s="9">
        <v>24.199999999998909</v>
      </c>
      <c r="K1625" s="214">
        <v>513.00000000000091</v>
      </c>
      <c r="L1625" s="217">
        <v>388.4</v>
      </c>
      <c r="N1625" s="67">
        <f t="shared" si="48"/>
        <v>1259.7999999999988</v>
      </c>
      <c r="P1625" t="s">
        <v>2820</v>
      </c>
      <c r="S1625" s="216" t="s">
        <v>1767</v>
      </c>
      <c r="T1625" s="277"/>
      <c r="U1625" s="63"/>
      <c r="V1625" s="347"/>
      <c r="W1625" s="337"/>
      <c r="X1625" s="63"/>
      <c r="Z1625" s="50">
        <v>90</v>
      </c>
    </row>
    <row r="1626" spans="1:26" ht="15">
      <c r="A1626" s="28" t="s">
        <v>14</v>
      </c>
      <c r="B1626" s="63" t="s">
        <v>31</v>
      </c>
      <c r="E1626" s="9">
        <v>4.4000000000000004</v>
      </c>
      <c r="F1626" s="9">
        <v>101.8</v>
      </c>
      <c r="G1626" s="214">
        <v>411.5</v>
      </c>
      <c r="H1626" s="9">
        <v>267.19999999999982</v>
      </c>
      <c r="I1626" s="9">
        <v>0</v>
      </c>
      <c r="J1626" s="9">
        <v>63.999999999998181</v>
      </c>
      <c r="K1626" s="9">
        <v>196.90000000000146</v>
      </c>
      <c r="L1626" s="9">
        <v>195.5</v>
      </c>
      <c r="N1626" s="67">
        <f t="shared" si="48"/>
        <v>1241.2999999999995</v>
      </c>
      <c r="P1626" t="s">
        <v>282</v>
      </c>
      <c r="S1626" s="3" t="s">
        <v>1767</v>
      </c>
      <c r="T1626" s="277"/>
      <c r="U1626" s="63"/>
      <c r="V1626" s="347"/>
      <c r="W1626" s="337"/>
      <c r="X1626" s="63"/>
      <c r="Z1626" s="50">
        <v>35</v>
      </c>
    </row>
    <row r="1627" spans="1:26" ht="15">
      <c r="A1627" s="28" t="s">
        <v>16</v>
      </c>
      <c r="B1627" s="63" t="s">
        <v>21</v>
      </c>
      <c r="E1627" s="9">
        <v>8.4</v>
      </c>
      <c r="F1627" s="9">
        <v>26.6</v>
      </c>
      <c r="G1627" s="212">
        <v>390.1</v>
      </c>
      <c r="H1627" s="9">
        <v>299.20000000000073</v>
      </c>
      <c r="I1627" s="9">
        <v>0</v>
      </c>
      <c r="J1627" s="9">
        <v>109.5</v>
      </c>
      <c r="K1627" s="9">
        <v>251.5</v>
      </c>
      <c r="L1627" s="9">
        <v>116</v>
      </c>
      <c r="N1627" s="67">
        <f t="shared" si="48"/>
        <v>1201.3000000000006</v>
      </c>
      <c r="P1627" t="s">
        <v>301</v>
      </c>
      <c r="T1627" s="63"/>
      <c r="U1627" s="63"/>
      <c r="V1627" s="360"/>
      <c r="W1627" s="337"/>
      <c r="X1627" s="63"/>
      <c r="Z1627" s="50">
        <v>84</v>
      </c>
    </row>
    <row r="1628" spans="1:26" ht="15">
      <c r="A1628" s="28" t="s">
        <v>18</v>
      </c>
      <c r="B1628" s="63" t="s">
        <v>142</v>
      </c>
      <c r="E1628" s="9" t="s">
        <v>279</v>
      </c>
      <c r="F1628" s="9">
        <v>91</v>
      </c>
      <c r="G1628" s="217">
        <v>254.4</v>
      </c>
      <c r="H1628" s="9">
        <v>136</v>
      </c>
      <c r="I1628" s="9">
        <v>0</v>
      </c>
      <c r="J1628" s="9">
        <v>133.89999999999964</v>
      </c>
      <c r="K1628" s="9">
        <v>406.79999999999927</v>
      </c>
      <c r="L1628" s="9">
        <v>144.5</v>
      </c>
      <c r="N1628" s="67">
        <f t="shared" si="48"/>
        <v>1166.599999999999</v>
      </c>
      <c r="P1628" t="s">
        <v>289</v>
      </c>
      <c r="T1628" s="225"/>
      <c r="U1628" s="63"/>
      <c r="V1628" s="347"/>
      <c r="W1628" s="337"/>
      <c r="X1628" s="63"/>
      <c r="Z1628" s="50">
        <v>95</v>
      </c>
    </row>
    <row r="1629" spans="1:26" ht="15">
      <c r="A1629" s="28" t="s">
        <v>20</v>
      </c>
      <c r="B1629" s="63" t="s">
        <v>17</v>
      </c>
      <c r="E1629" s="64" t="s">
        <v>280</v>
      </c>
      <c r="F1629" s="9">
        <v>123.7</v>
      </c>
      <c r="G1629" s="217">
        <v>348.6</v>
      </c>
      <c r="H1629" s="9">
        <v>137.60000000000127</v>
      </c>
      <c r="I1629" s="9">
        <v>0</v>
      </c>
      <c r="J1629" s="9">
        <v>204.50000000000091</v>
      </c>
      <c r="K1629" s="9">
        <v>191.39999999999873</v>
      </c>
      <c r="L1629" s="9">
        <v>124.1</v>
      </c>
      <c r="N1629" s="67">
        <f t="shared" si="48"/>
        <v>1129.9000000000008</v>
      </c>
      <c r="P1629" t="s">
        <v>284</v>
      </c>
      <c r="T1629" s="63"/>
      <c r="U1629" s="63"/>
      <c r="V1629" s="347"/>
      <c r="W1629" s="337"/>
      <c r="X1629" s="63"/>
      <c r="Z1629" s="50">
        <v>92</v>
      </c>
    </row>
    <row r="1630" spans="1:26" ht="15">
      <c r="A1630" s="28" t="s">
        <v>22</v>
      </c>
      <c r="B1630" s="63" t="s">
        <v>11</v>
      </c>
      <c r="E1630" s="64" t="s">
        <v>280</v>
      </c>
      <c r="F1630" s="9">
        <v>62.6</v>
      </c>
      <c r="G1630" s="217">
        <v>283.39999999999998</v>
      </c>
      <c r="H1630" s="9">
        <v>278.09999999999945</v>
      </c>
      <c r="I1630" s="9">
        <v>0</v>
      </c>
      <c r="J1630" s="9">
        <v>93.600000000000364</v>
      </c>
      <c r="K1630" s="9">
        <v>249.20000000000073</v>
      </c>
      <c r="L1630" s="9">
        <v>129.30000000000001</v>
      </c>
      <c r="N1630" s="67">
        <f t="shared" si="48"/>
        <v>1096.2000000000005</v>
      </c>
      <c r="P1630" t="s">
        <v>293</v>
      </c>
      <c r="T1630" s="277"/>
      <c r="U1630" s="63"/>
      <c r="V1630" s="347"/>
      <c r="W1630" s="337"/>
      <c r="X1630" s="63"/>
      <c r="Z1630" s="50">
        <v>8</v>
      </c>
    </row>
    <row r="1631" spans="1:26" ht="15">
      <c r="A1631" s="28" t="s">
        <v>24</v>
      </c>
      <c r="B1631" s="63" t="s">
        <v>782</v>
      </c>
      <c r="E1631" s="9" t="s">
        <v>279</v>
      </c>
      <c r="F1631" s="9" t="s">
        <v>279</v>
      </c>
      <c r="G1631" s="9" t="s">
        <v>279</v>
      </c>
      <c r="H1631" s="213">
        <v>418.59999999999945</v>
      </c>
      <c r="I1631" s="9">
        <v>0</v>
      </c>
      <c r="J1631" s="217">
        <v>282.30000000000018</v>
      </c>
      <c r="K1631" s="9">
        <v>263.24999999999818</v>
      </c>
      <c r="L1631" s="9">
        <v>128.4</v>
      </c>
      <c r="N1631" s="67">
        <f t="shared" si="48"/>
        <v>1092.5499999999979</v>
      </c>
      <c r="P1631" t="s">
        <v>353</v>
      </c>
      <c r="T1631" s="63"/>
      <c r="U1631" s="63"/>
      <c r="V1631" s="347"/>
      <c r="W1631" s="337"/>
      <c r="X1631" s="63"/>
      <c r="Z1631" s="50">
        <v>27</v>
      </c>
    </row>
    <row r="1632" spans="1:26" ht="15">
      <c r="A1632" s="28" t="s">
        <v>26</v>
      </c>
      <c r="B1632" s="63" t="s">
        <v>143</v>
      </c>
      <c r="E1632" s="9" t="s">
        <v>279</v>
      </c>
      <c r="F1632" s="217">
        <v>219.5</v>
      </c>
      <c r="G1632" s="9">
        <v>160.4</v>
      </c>
      <c r="H1632" s="9">
        <v>154.50000000000182</v>
      </c>
      <c r="I1632" s="9">
        <v>0</v>
      </c>
      <c r="J1632" s="9">
        <v>105.49999999999909</v>
      </c>
      <c r="K1632" s="9">
        <v>270.00000000000182</v>
      </c>
      <c r="L1632" s="9">
        <v>138.80000000000001</v>
      </c>
      <c r="N1632" s="67">
        <f t="shared" si="48"/>
        <v>1048.7000000000028</v>
      </c>
      <c r="P1632" t="s">
        <v>285</v>
      </c>
      <c r="T1632" s="277"/>
      <c r="U1632" s="63"/>
      <c r="V1632" s="347"/>
      <c r="W1632" s="337"/>
      <c r="X1632" s="63"/>
      <c r="Z1632" s="50">
        <v>53</v>
      </c>
    </row>
    <row r="1633" spans="1:26" ht="15">
      <c r="A1633" s="28" t="s">
        <v>28</v>
      </c>
      <c r="B1633" s="63" t="s">
        <v>15</v>
      </c>
      <c r="E1633" s="213">
        <v>40.6</v>
      </c>
      <c r="F1633" s="9">
        <v>18.7</v>
      </c>
      <c r="G1633" s="9">
        <v>193.5</v>
      </c>
      <c r="H1633" s="9">
        <v>137.199999999998</v>
      </c>
      <c r="I1633" s="9">
        <v>0</v>
      </c>
      <c r="J1633" s="217">
        <v>248</v>
      </c>
      <c r="K1633" s="9">
        <v>191.5</v>
      </c>
      <c r="L1633" s="9">
        <v>210</v>
      </c>
      <c r="N1633" s="67">
        <f t="shared" si="48"/>
        <v>1039.499999999998</v>
      </c>
      <c r="P1633" t="s">
        <v>309</v>
      </c>
      <c r="T1633" s="63"/>
      <c r="U1633" s="63"/>
      <c r="V1633" s="360"/>
      <c r="W1633" s="337"/>
      <c r="X1633" s="63"/>
      <c r="Z1633" s="50">
        <v>16</v>
      </c>
    </row>
    <row r="1634" spans="1:26" ht="15">
      <c r="A1634" s="28" t="s">
        <v>30</v>
      </c>
      <c r="B1634" s="63" t="s">
        <v>162</v>
      </c>
      <c r="E1634" s="9" t="s">
        <v>279</v>
      </c>
      <c r="F1634" s="9" t="s">
        <v>279</v>
      </c>
      <c r="G1634" s="9">
        <v>177.1</v>
      </c>
      <c r="H1634" s="9">
        <v>240.49999999999818</v>
      </c>
      <c r="I1634" s="9">
        <v>0</v>
      </c>
      <c r="J1634" s="9">
        <v>192</v>
      </c>
      <c r="K1634" s="9">
        <v>163</v>
      </c>
      <c r="L1634" s="9">
        <v>240.3</v>
      </c>
      <c r="N1634" s="67">
        <f t="shared" si="48"/>
        <v>1012.8999999999983</v>
      </c>
      <c r="T1634" s="63"/>
      <c r="U1634" s="63"/>
      <c r="V1634" s="347"/>
      <c r="W1634" s="337"/>
      <c r="X1634" s="63"/>
      <c r="Z1634" s="50">
        <v>79</v>
      </c>
    </row>
    <row r="1635" spans="1:26" ht="15">
      <c r="A1635" s="28" t="s">
        <v>32</v>
      </c>
      <c r="B1635" s="63" t="s">
        <v>23</v>
      </c>
      <c r="E1635" s="217">
        <v>20.100000000000001</v>
      </c>
      <c r="F1635" s="213">
        <v>337.4</v>
      </c>
      <c r="G1635" s="9">
        <v>203.7</v>
      </c>
      <c r="H1635" s="9">
        <v>88.100000000000364</v>
      </c>
      <c r="I1635" s="9">
        <v>0</v>
      </c>
      <c r="J1635" s="9">
        <v>103.79999999999836</v>
      </c>
      <c r="K1635" s="9">
        <v>95.250000000001819</v>
      </c>
      <c r="L1635" s="9">
        <v>154.80000000000001</v>
      </c>
      <c r="N1635" s="67">
        <f t="shared" si="48"/>
        <v>1003.1500000000005</v>
      </c>
      <c r="P1635" t="s">
        <v>319</v>
      </c>
      <c r="T1635" s="277"/>
      <c r="U1635" s="63"/>
      <c r="V1635" s="347"/>
      <c r="W1635" s="337"/>
      <c r="X1635" s="63"/>
      <c r="Z1635" s="50">
        <v>60</v>
      </c>
    </row>
    <row r="1636" spans="1:26" ht="15">
      <c r="A1636" s="28" t="s">
        <v>34</v>
      </c>
      <c r="B1636" s="63" t="s">
        <v>37</v>
      </c>
      <c r="E1636" s="217">
        <v>39.5</v>
      </c>
      <c r="F1636" s="9">
        <v>113.5</v>
      </c>
      <c r="G1636" s="9">
        <v>67.7</v>
      </c>
      <c r="H1636" s="9">
        <v>274.30000000000109</v>
      </c>
      <c r="I1636" s="9">
        <v>0</v>
      </c>
      <c r="J1636" s="9">
        <v>175.90000000000236</v>
      </c>
      <c r="K1636" s="9">
        <v>180</v>
      </c>
      <c r="L1636" s="9">
        <v>141.6</v>
      </c>
      <c r="N1636" s="67">
        <f t="shared" si="48"/>
        <v>992.50000000000352</v>
      </c>
      <c r="P1636" t="s">
        <v>284</v>
      </c>
      <c r="T1636" s="63"/>
      <c r="U1636" s="63"/>
      <c r="V1636" s="360"/>
      <c r="W1636" s="337"/>
      <c r="X1636" s="63"/>
      <c r="Z1636" s="50">
        <v>9</v>
      </c>
    </row>
    <row r="1637" spans="1:26" ht="15">
      <c r="A1637" s="28" t="s">
        <v>36</v>
      </c>
      <c r="B1637" s="63" t="s">
        <v>753</v>
      </c>
      <c r="E1637" s="9" t="s">
        <v>279</v>
      </c>
      <c r="F1637" s="9" t="s">
        <v>279</v>
      </c>
      <c r="G1637" s="9" t="s">
        <v>279</v>
      </c>
      <c r="H1637" s="217">
        <v>325.00000000000091</v>
      </c>
      <c r="I1637" s="9">
        <v>0</v>
      </c>
      <c r="J1637" s="9">
        <v>47.900000000001455</v>
      </c>
      <c r="K1637" s="217">
        <v>440.49999999999818</v>
      </c>
      <c r="L1637" s="9">
        <v>171.6</v>
      </c>
      <c r="N1637" s="67">
        <f t="shared" si="48"/>
        <v>985.00000000000057</v>
      </c>
      <c r="P1637" t="s">
        <v>337</v>
      </c>
      <c r="T1637" s="63"/>
      <c r="U1637" s="63"/>
      <c r="V1637" s="360"/>
      <c r="W1637" s="337"/>
      <c r="X1637" s="63"/>
      <c r="Z1637" s="50">
        <v>86</v>
      </c>
    </row>
    <row r="1638" spans="1:26" ht="15">
      <c r="A1638" s="28" t="s">
        <v>38</v>
      </c>
      <c r="B1638" s="63" t="s">
        <v>156</v>
      </c>
      <c r="E1638" s="9" t="s">
        <v>279</v>
      </c>
      <c r="F1638" s="9" t="s">
        <v>279</v>
      </c>
      <c r="G1638" s="217">
        <v>336.05</v>
      </c>
      <c r="H1638" s="9">
        <v>209.30000000000018</v>
      </c>
      <c r="I1638" s="9">
        <v>0</v>
      </c>
      <c r="J1638" s="9">
        <v>201</v>
      </c>
      <c r="K1638" s="9">
        <v>238.00000000000182</v>
      </c>
      <c r="L1638" s="9" t="s">
        <v>279</v>
      </c>
      <c r="N1638" s="67">
        <f t="shared" si="48"/>
        <v>984.35000000000196</v>
      </c>
      <c r="P1638" t="s">
        <v>285</v>
      </c>
      <c r="T1638" s="277"/>
      <c r="U1638" s="63"/>
      <c r="V1638" s="348"/>
      <c r="W1638" s="337"/>
      <c r="X1638" s="63"/>
      <c r="Z1638" s="50">
        <v>14</v>
      </c>
    </row>
    <row r="1639" spans="1:26" ht="15">
      <c r="A1639" s="28" t="s">
        <v>145</v>
      </c>
      <c r="B1639" s="63" t="s">
        <v>746</v>
      </c>
      <c r="E1639" s="9" t="s">
        <v>279</v>
      </c>
      <c r="F1639" s="9" t="s">
        <v>279</v>
      </c>
      <c r="G1639" s="9" t="s">
        <v>279</v>
      </c>
      <c r="H1639" s="9">
        <v>245.50000000000091</v>
      </c>
      <c r="I1639" s="9">
        <v>0</v>
      </c>
      <c r="J1639" s="9">
        <v>212.29999999999836</v>
      </c>
      <c r="K1639" s="9">
        <v>192.24999999999545</v>
      </c>
      <c r="L1639" s="9">
        <v>323.3</v>
      </c>
      <c r="N1639" s="67">
        <f t="shared" si="48"/>
        <v>973.34999999999468</v>
      </c>
      <c r="T1639" s="277"/>
      <c r="U1639" s="63"/>
      <c r="V1639" s="347"/>
      <c r="W1639" s="337"/>
      <c r="X1639" s="63"/>
      <c r="Z1639" s="50">
        <v>80</v>
      </c>
    </row>
    <row r="1640" spans="1:26" ht="15">
      <c r="A1640" s="28" t="s">
        <v>146</v>
      </c>
      <c r="B1640" s="63" t="s">
        <v>788</v>
      </c>
      <c r="E1640" s="9" t="s">
        <v>279</v>
      </c>
      <c r="F1640" s="9" t="s">
        <v>279</v>
      </c>
      <c r="G1640" s="9" t="s">
        <v>279</v>
      </c>
      <c r="H1640" s="9">
        <v>142.69999999999982</v>
      </c>
      <c r="I1640" s="9">
        <v>0</v>
      </c>
      <c r="J1640" s="212">
        <v>306.70000000000073</v>
      </c>
      <c r="K1640" s="9">
        <v>356.30000000000109</v>
      </c>
      <c r="L1640" s="9">
        <v>134.80000000000001</v>
      </c>
      <c r="N1640" s="67">
        <f t="shared" si="48"/>
        <v>940.50000000000159</v>
      </c>
      <c r="P1640" t="s">
        <v>301</v>
      </c>
      <c r="T1640" s="277"/>
      <c r="U1640" s="63"/>
      <c r="V1640" s="347"/>
      <c r="W1640" s="337"/>
      <c r="X1640" s="63"/>
      <c r="Z1640" s="50">
        <v>26</v>
      </c>
    </row>
    <row r="1641" spans="1:26" ht="15">
      <c r="A1641" s="28" t="s">
        <v>147</v>
      </c>
      <c r="B1641" s="229" t="s">
        <v>1657</v>
      </c>
      <c r="C1641" s="3"/>
      <c r="D1641" s="3"/>
      <c r="E1641" s="9" t="s">
        <v>279</v>
      </c>
      <c r="F1641" s="9" t="s">
        <v>279</v>
      </c>
      <c r="G1641" s="9" t="s">
        <v>279</v>
      </c>
      <c r="H1641" s="9" t="s">
        <v>279</v>
      </c>
      <c r="I1641" s="9">
        <v>0</v>
      </c>
      <c r="J1641" s="9">
        <v>177.70000000000073</v>
      </c>
      <c r="K1641" s="9">
        <v>354.29999999999836</v>
      </c>
      <c r="L1641" s="9">
        <v>381.2</v>
      </c>
      <c r="N1641" s="67">
        <f t="shared" si="48"/>
        <v>913.19999999999914</v>
      </c>
      <c r="T1641" s="63"/>
      <c r="U1641" s="63"/>
      <c r="V1641" s="360"/>
      <c r="W1641" s="337"/>
      <c r="X1641" s="63"/>
      <c r="Z1641" s="50">
        <v>50</v>
      </c>
    </row>
    <row r="1642" spans="1:26" ht="15">
      <c r="A1642" s="28" t="s">
        <v>151</v>
      </c>
      <c r="B1642" s="63" t="s">
        <v>144</v>
      </c>
      <c r="E1642" s="9" t="s">
        <v>279</v>
      </c>
      <c r="F1642" s="217">
        <v>209.3</v>
      </c>
      <c r="G1642" s="9">
        <v>191.4</v>
      </c>
      <c r="H1642" s="9">
        <v>67.400000000000546</v>
      </c>
      <c r="I1642" s="9">
        <v>0</v>
      </c>
      <c r="J1642" s="217">
        <v>263.5</v>
      </c>
      <c r="K1642" s="9">
        <v>176.64999999999964</v>
      </c>
      <c r="L1642" s="9" t="s">
        <v>279</v>
      </c>
      <c r="N1642" s="67">
        <f t="shared" si="48"/>
        <v>908.25000000000023</v>
      </c>
      <c r="P1642" t="s">
        <v>317</v>
      </c>
      <c r="T1642" s="277"/>
      <c r="U1642" s="63"/>
      <c r="V1642" s="347"/>
      <c r="W1642" s="337"/>
      <c r="X1642" s="63"/>
      <c r="Z1642" s="50">
        <v>74</v>
      </c>
    </row>
    <row r="1643" spans="1:26" ht="15">
      <c r="A1643" s="28" t="s">
        <v>157</v>
      </c>
      <c r="B1643" s="63" t="s">
        <v>762</v>
      </c>
      <c r="E1643" s="9" t="s">
        <v>279</v>
      </c>
      <c r="F1643" s="9" t="s">
        <v>279</v>
      </c>
      <c r="G1643" s="9" t="s">
        <v>279</v>
      </c>
      <c r="H1643" s="9">
        <v>287.40000000000146</v>
      </c>
      <c r="I1643" s="9">
        <v>0</v>
      </c>
      <c r="J1643" s="9">
        <v>183.50000000000091</v>
      </c>
      <c r="K1643" s="9">
        <v>199.49999999999909</v>
      </c>
      <c r="L1643" s="9">
        <v>236.1</v>
      </c>
      <c r="N1643" s="67">
        <f t="shared" si="48"/>
        <v>906.50000000000148</v>
      </c>
      <c r="T1643" s="225"/>
      <c r="U1643" s="63"/>
      <c r="V1643" s="347"/>
      <c r="W1643" s="337"/>
      <c r="X1643" s="63"/>
      <c r="Z1643" s="50">
        <v>64</v>
      </c>
    </row>
    <row r="1644" spans="1:26" ht="15">
      <c r="A1644" s="28" t="s">
        <v>159</v>
      </c>
      <c r="B1644" s="229" t="s">
        <v>1654</v>
      </c>
      <c r="C1644" s="3"/>
      <c r="D1644" s="3"/>
      <c r="E1644" s="9" t="s">
        <v>279</v>
      </c>
      <c r="F1644" s="9" t="s">
        <v>279</v>
      </c>
      <c r="G1644" s="9" t="s">
        <v>279</v>
      </c>
      <c r="H1644" s="9" t="s">
        <v>279</v>
      </c>
      <c r="I1644" s="9">
        <v>0</v>
      </c>
      <c r="J1644" s="9">
        <v>219.59999999999945</v>
      </c>
      <c r="K1644" s="217">
        <v>430</v>
      </c>
      <c r="L1644" s="9">
        <v>249.89999999999998</v>
      </c>
      <c r="N1644" s="67">
        <f t="shared" si="48"/>
        <v>899.49999999999943</v>
      </c>
      <c r="P1644" t="s">
        <v>288</v>
      </c>
      <c r="T1644" s="63"/>
      <c r="U1644" s="63"/>
      <c r="V1644" s="347"/>
      <c r="W1644" s="337"/>
      <c r="X1644" s="63"/>
      <c r="Z1644" s="50">
        <v>72</v>
      </c>
    </row>
    <row r="1645" spans="1:26" ht="15">
      <c r="A1645" s="28" t="s">
        <v>160</v>
      </c>
      <c r="B1645" s="63" t="s">
        <v>800</v>
      </c>
      <c r="E1645" s="9" t="s">
        <v>279</v>
      </c>
      <c r="F1645" s="9" t="s">
        <v>279</v>
      </c>
      <c r="G1645" s="9" t="s">
        <v>279</v>
      </c>
      <c r="H1645" s="212">
        <v>422.29999999999927</v>
      </c>
      <c r="I1645" s="9">
        <v>0</v>
      </c>
      <c r="J1645" s="9">
        <v>17.699999999998909</v>
      </c>
      <c r="K1645" s="9">
        <v>185.49999999999909</v>
      </c>
      <c r="L1645" s="9">
        <v>266</v>
      </c>
      <c r="N1645" s="67">
        <f t="shared" si="48"/>
        <v>891.49999999999727</v>
      </c>
      <c r="P1645" t="s">
        <v>301</v>
      </c>
      <c r="T1645" s="277"/>
      <c r="U1645" s="63"/>
      <c r="V1645" s="347"/>
      <c r="W1645" s="337"/>
      <c r="X1645" s="63"/>
      <c r="Z1645" s="50">
        <v>34</v>
      </c>
    </row>
    <row r="1646" spans="1:26" ht="15">
      <c r="A1646" s="28" t="s">
        <v>161</v>
      </c>
      <c r="B1646" s="28" t="s">
        <v>734</v>
      </c>
      <c r="E1646" s="9" t="s">
        <v>279</v>
      </c>
      <c r="F1646" s="9" t="s">
        <v>279</v>
      </c>
      <c r="G1646" s="9" t="s">
        <v>279</v>
      </c>
      <c r="H1646" s="9">
        <v>201.50000000000182</v>
      </c>
      <c r="I1646" s="9">
        <v>0</v>
      </c>
      <c r="J1646" s="9">
        <v>151.39999999999964</v>
      </c>
      <c r="K1646" s="9">
        <v>219.29999999999927</v>
      </c>
      <c r="L1646" s="9">
        <v>316.79999999999995</v>
      </c>
      <c r="N1646" s="67">
        <f t="shared" si="48"/>
        <v>889.00000000000068</v>
      </c>
      <c r="T1646" s="63"/>
      <c r="U1646" s="63"/>
      <c r="V1646" s="360"/>
      <c r="W1646" s="337"/>
      <c r="X1646" s="63"/>
      <c r="Z1646" s="50">
        <v>10</v>
      </c>
    </row>
    <row r="1647" spans="1:26" ht="15">
      <c r="A1647" s="28" t="s">
        <v>163</v>
      </c>
      <c r="B1647" s="63" t="s">
        <v>25</v>
      </c>
      <c r="E1647" s="9">
        <v>1.1000000000000001</v>
      </c>
      <c r="F1647" s="217">
        <v>197</v>
      </c>
      <c r="G1647" s="9">
        <v>135.5</v>
      </c>
      <c r="H1647" s="9">
        <v>116.10000000000036</v>
      </c>
      <c r="I1647" s="9">
        <v>0</v>
      </c>
      <c r="J1647" s="9">
        <v>23.300000000000182</v>
      </c>
      <c r="K1647" s="9">
        <v>230.99999999999909</v>
      </c>
      <c r="L1647" s="9">
        <v>177.3</v>
      </c>
      <c r="N1647" s="67">
        <f t="shared" si="48"/>
        <v>881.29999999999973</v>
      </c>
      <c r="P1647" t="s">
        <v>289</v>
      </c>
      <c r="T1647" s="277"/>
      <c r="U1647" s="63"/>
      <c r="V1647" s="348"/>
      <c r="W1647" s="337"/>
      <c r="X1647" s="63"/>
      <c r="Z1647" s="50">
        <v>61</v>
      </c>
    </row>
    <row r="1648" spans="1:26" ht="15">
      <c r="A1648" s="28" t="s">
        <v>275</v>
      </c>
      <c r="B1648" s="63" t="s">
        <v>778</v>
      </c>
      <c r="E1648" s="9" t="s">
        <v>279</v>
      </c>
      <c r="F1648" s="9" t="s">
        <v>279</v>
      </c>
      <c r="G1648" s="9" t="s">
        <v>279</v>
      </c>
      <c r="H1648" s="217">
        <v>342.70000000000073</v>
      </c>
      <c r="I1648" s="9">
        <v>0</v>
      </c>
      <c r="J1648" s="9">
        <v>6.0000000000009095</v>
      </c>
      <c r="K1648" s="9">
        <v>371.79999999999927</v>
      </c>
      <c r="L1648" s="9">
        <v>157.69999999999999</v>
      </c>
      <c r="N1648" s="67">
        <f t="shared" si="48"/>
        <v>878.20000000000095</v>
      </c>
      <c r="P1648" t="s">
        <v>298</v>
      </c>
      <c r="T1648" s="277"/>
      <c r="U1648" s="63"/>
      <c r="V1648" s="348"/>
      <c r="W1648" s="337"/>
      <c r="X1648" s="63"/>
      <c r="Z1648" s="50">
        <v>23</v>
      </c>
    </row>
    <row r="1649" spans="1:26" ht="15">
      <c r="A1649" s="28" t="s">
        <v>276</v>
      </c>
      <c r="B1649" s="229" t="s">
        <v>1653</v>
      </c>
      <c r="C1649" s="3"/>
      <c r="D1649" s="3"/>
      <c r="E1649" s="9" t="s">
        <v>279</v>
      </c>
      <c r="F1649" s="9" t="s">
        <v>279</v>
      </c>
      <c r="G1649" s="9" t="s">
        <v>279</v>
      </c>
      <c r="H1649" s="9" t="s">
        <v>279</v>
      </c>
      <c r="I1649" s="9">
        <v>0</v>
      </c>
      <c r="J1649" s="9">
        <v>113.99999999999909</v>
      </c>
      <c r="K1649" s="9">
        <v>313.19999999999891</v>
      </c>
      <c r="L1649" s="217">
        <v>430.7</v>
      </c>
      <c r="N1649" s="67">
        <f t="shared" si="48"/>
        <v>857.89999999999804</v>
      </c>
      <c r="P1649" t="s">
        <v>317</v>
      </c>
      <c r="T1649" s="63"/>
      <c r="U1649" s="63"/>
      <c r="V1649" s="347"/>
      <c r="W1649" s="337"/>
      <c r="X1649" s="63"/>
      <c r="Z1649" s="50">
        <v>82</v>
      </c>
    </row>
    <row r="1650" spans="1:26" ht="15">
      <c r="A1650" s="28" t="s">
        <v>277</v>
      </c>
      <c r="B1650" s="63" t="s">
        <v>790</v>
      </c>
      <c r="E1650" s="9" t="s">
        <v>279</v>
      </c>
      <c r="F1650" s="9" t="s">
        <v>279</v>
      </c>
      <c r="G1650" s="9" t="s">
        <v>279</v>
      </c>
      <c r="H1650" s="217">
        <v>333.09999999999764</v>
      </c>
      <c r="I1650" s="9">
        <v>0</v>
      </c>
      <c r="J1650" s="9">
        <v>74.600000000000364</v>
      </c>
      <c r="K1650" s="9">
        <v>209.69999999999891</v>
      </c>
      <c r="L1650" s="9">
        <v>201.5</v>
      </c>
      <c r="N1650" s="67">
        <f t="shared" ref="N1650:N1681" si="49">SUM(E1650:L1650)</f>
        <v>818.89999999999691</v>
      </c>
      <c r="P1650" t="s">
        <v>289</v>
      </c>
      <c r="T1650" s="277"/>
      <c r="U1650" s="63"/>
      <c r="V1650" s="347"/>
      <c r="W1650" s="337"/>
      <c r="X1650" s="63"/>
      <c r="Z1650" s="50">
        <v>62</v>
      </c>
    </row>
    <row r="1651" spans="1:26" ht="15">
      <c r="A1651" s="28" t="s">
        <v>278</v>
      </c>
      <c r="B1651" s="277" t="s">
        <v>2003</v>
      </c>
      <c r="C1651" s="3"/>
      <c r="D1651" s="3"/>
      <c r="E1651" s="9" t="s">
        <v>279</v>
      </c>
      <c r="F1651" s="9" t="s">
        <v>279</v>
      </c>
      <c r="G1651" s="9" t="s">
        <v>279</v>
      </c>
      <c r="H1651" s="9" t="s">
        <v>279</v>
      </c>
      <c r="I1651" s="9">
        <v>0</v>
      </c>
      <c r="J1651" s="217">
        <v>223.20000000000073</v>
      </c>
      <c r="K1651" s="9">
        <v>407.09999999999991</v>
      </c>
      <c r="L1651" s="9">
        <v>173.3</v>
      </c>
      <c r="N1651" s="67">
        <f t="shared" si="49"/>
        <v>803.60000000000059</v>
      </c>
      <c r="P1651" t="s">
        <v>289</v>
      </c>
      <c r="T1651" s="63"/>
      <c r="U1651" s="63"/>
      <c r="V1651" s="360"/>
      <c r="W1651" s="337"/>
      <c r="X1651" s="63"/>
      <c r="Z1651" s="50">
        <v>31</v>
      </c>
    </row>
    <row r="1652" spans="1:26" ht="15">
      <c r="A1652" s="28" t="s">
        <v>735</v>
      </c>
      <c r="B1652" s="63" t="s">
        <v>155</v>
      </c>
      <c r="E1652" s="9" t="s">
        <v>279</v>
      </c>
      <c r="F1652" s="9" t="s">
        <v>279</v>
      </c>
      <c r="G1652" s="9">
        <v>204.3</v>
      </c>
      <c r="H1652" s="9">
        <v>150</v>
      </c>
      <c r="I1652" s="9">
        <v>0</v>
      </c>
      <c r="J1652" s="9">
        <v>5.5999999999985448</v>
      </c>
      <c r="K1652" s="9">
        <v>330.19999999999891</v>
      </c>
      <c r="L1652" s="9">
        <v>113.5</v>
      </c>
      <c r="N1652" s="67">
        <f t="shared" si="49"/>
        <v>803.59999999999741</v>
      </c>
      <c r="T1652" s="277"/>
      <c r="U1652" s="63"/>
      <c r="V1652" s="348"/>
      <c r="W1652" s="337"/>
      <c r="X1652" s="63"/>
      <c r="Z1652" s="50">
        <v>19</v>
      </c>
    </row>
    <row r="1653" spans="1:26" ht="15">
      <c r="A1653" s="28" t="s">
        <v>736</v>
      </c>
      <c r="B1653" s="63" t="s">
        <v>33</v>
      </c>
      <c r="E1653" s="64" t="s">
        <v>280</v>
      </c>
      <c r="F1653" s="9">
        <v>130.30000000000001</v>
      </c>
      <c r="G1653" s="9">
        <v>168.3</v>
      </c>
      <c r="H1653" s="9">
        <v>194.39999999999964</v>
      </c>
      <c r="I1653" s="9">
        <v>0</v>
      </c>
      <c r="J1653" s="9">
        <v>6.0000000000009095</v>
      </c>
      <c r="K1653" s="9">
        <v>179.99999999999909</v>
      </c>
      <c r="L1653" s="9">
        <v>111</v>
      </c>
      <c r="N1653" s="67">
        <f t="shared" si="49"/>
        <v>789.99999999999966</v>
      </c>
      <c r="T1653" s="277"/>
      <c r="U1653" s="63"/>
      <c r="V1653" s="347"/>
      <c r="W1653" s="337"/>
      <c r="X1653" s="63"/>
      <c r="Z1653" s="50">
        <v>24</v>
      </c>
    </row>
    <row r="1654" spans="1:26" ht="15">
      <c r="A1654" s="28" t="s">
        <v>737</v>
      </c>
      <c r="B1654" s="63" t="s">
        <v>6</v>
      </c>
      <c r="E1654" s="217">
        <v>25</v>
      </c>
      <c r="F1654" s="217">
        <v>204.1</v>
      </c>
      <c r="G1654" s="9">
        <v>112.75</v>
      </c>
      <c r="H1654" s="9">
        <v>211.79999999999927</v>
      </c>
      <c r="I1654" s="9">
        <v>0</v>
      </c>
      <c r="J1654" s="217">
        <v>222.5</v>
      </c>
      <c r="K1654" s="9" t="s">
        <v>279</v>
      </c>
      <c r="L1654" s="9" t="s">
        <v>279</v>
      </c>
      <c r="N1654" s="67">
        <f t="shared" si="49"/>
        <v>776.1499999999993</v>
      </c>
      <c r="P1654" t="s">
        <v>373</v>
      </c>
      <c r="T1654" s="63"/>
      <c r="U1654" s="63"/>
      <c r="V1654" s="347"/>
      <c r="W1654" s="337"/>
      <c r="X1654" s="63"/>
      <c r="Z1654" s="50">
        <v>99</v>
      </c>
    </row>
    <row r="1655" spans="1:26" ht="15">
      <c r="A1655" s="28" t="s">
        <v>739</v>
      </c>
      <c r="B1655" s="63" t="s">
        <v>738</v>
      </c>
      <c r="E1655" s="9" t="s">
        <v>279</v>
      </c>
      <c r="F1655" s="9" t="s">
        <v>279</v>
      </c>
      <c r="G1655" s="9" t="s">
        <v>279</v>
      </c>
      <c r="H1655" s="9">
        <v>305.60000000000309</v>
      </c>
      <c r="I1655" s="9">
        <v>0</v>
      </c>
      <c r="J1655" s="9">
        <v>87.699999999999818</v>
      </c>
      <c r="K1655" s="9">
        <v>205.00000000000091</v>
      </c>
      <c r="L1655" s="9">
        <v>170.5</v>
      </c>
      <c r="N1655" s="67">
        <f t="shared" si="49"/>
        <v>768.80000000000382</v>
      </c>
      <c r="T1655" s="63"/>
      <c r="U1655" s="63"/>
      <c r="V1655" s="347"/>
      <c r="W1655" s="337"/>
      <c r="X1655" s="63"/>
      <c r="Z1655" s="50">
        <v>68</v>
      </c>
    </row>
    <row r="1656" spans="1:26" ht="15">
      <c r="A1656" s="28" t="s">
        <v>745</v>
      </c>
      <c r="B1656" s="63" t="s">
        <v>9</v>
      </c>
      <c r="E1656" s="64" t="s">
        <v>280</v>
      </c>
      <c r="F1656" s="9">
        <v>139.69999999999999</v>
      </c>
      <c r="G1656" s="9">
        <v>145.80000000000001</v>
      </c>
      <c r="H1656" s="9">
        <v>170.10000000000218</v>
      </c>
      <c r="I1656" s="9">
        <v>0</v>
      </c>
      <c r="J1656" s="9">
        <v>5.5999999999994543</v>
      </c>
      <c r="K1656" s="9">
        <v>202.49999999999909</v>
      </c>
      <c r="L1656" s="9">
        <v>102.60000000000001</v>
      </c>
      <c r="N1656" s="67">
        <f t="shared" si="49"/>
        <v>766.30000000000075</v>
      </c>
      <c r="T1656" s="63"/>
      <c r="U1656" s="63"/>
      <c r="V1656" s="360"/>
      <c r="W1656" s="337"/>
      <c r="X1656" s="63"/>
      <c r="Z1656" s="50">
        <v>71</v>
      </c>
    </row>
    <row r="1657" spans="1:26" ht="15">
      <c r="A1657" s="28" t="s">
        <v>747</v>
      </c>
      <c r="B1657" s="63" t="s">
        <v>154</v>
      </c>
      <c r="E1657" s="9" t="s">
        <v>279</v>
      </c>
      <c r="F1657" s="9" t="s">
        <v>279</v>
      </c>
      <c r="G1657" s="9">
        <v>137.9</v>
      </c>
      <c r="H1657" s="9">
        <v>290.50000000000091</v>
      </c>
      <c r="I1657" s="9">
        <v>0</v>
      </c>
      <c r="J1657" s="9">
        <v>16.799999999997453</v>
      </c>
      <c r="K1657" s="9">
        <v>247.89999999999873</v>
      </c>
      <c r="L1657" s="9">
        <v>70.2</v>
      </c>
      <c r="N1657" s="67">
        <f t="shared" si="49"/>
        <v>763.29999999999711</v>
      </c>
      <c r="T1657" s="63"/>
      <c r="U1657" s="63"/>
      <c r="V1657" s="360"/>
      <c r="W1657" s="337"/>
      <c r="X1657" s="63"/>
      <c r="Z1657" s="50">
        <v>51</v>
      </c>
    </row>
    <row r="1658" spans="1:26" ht="15">
      <c r="A1658" s="28" t="s">
        <v>750</v>
      </c>
      <c r="B1658" s="28" t="s">
        <v>728</v>
      </c>
      <c r="E1658" s="9" t="s">
        <v>279</v>
      </c>
      <c r="F1658" s="9" t="s">
        <v>279</v>
      </c>
      <c r="G1658" s="9" t="s">
        <v>279</v>
      </c>
      <c r="H1658" s="9">
        <v>190</v>
      </c>
      <c r="I1658" s="9">
        <v>0</v>
      </c>
      <c r="J1658" s="9">
        <v>84.299999999999727</v>
      </c>
      <c r="K1658" s="9">
        <v>225.60000000000036</v>
      </c>
      <c r="L1658" s="9">
        <v>260.8</v>
      </c>
      <c r="N1658" s="67">
        <f t="shared" si="49"/>
        <v>760.7</v>
      </c>
      <c r="T1658" s="63"/>
      <c r="U1658" s="63"/>
      <c r="V1658" s="360"/>
      <c r="W1658" s="337"/>
      <c r="X1658" s="63"/>
      <c r="Z1658" s="50">
        <v>47</v>
      </c>
    </row>
    <row r="1659" spans="1:26" ht="15">
      <c r="A1659" s="28" t="s">
        <v>751</v>
      </c>
      <c r="B1659" s="277" t="s">
        <v>2007</v>
      </c>
      <c r="C1659" s="3"/>
      <c r="D1659" s="3"/>
      <c r="E1659" s="9" t="s">
        <v>279</v>
      </c>
      <c r="F1659" s="9" t="s">
        <v>279</v>
      </c>
      <c r="G1659" s="9" t="s">
        <v>279</v>
      </c>
      <c r="H1659" s="9" t="s">
        <v>279</v>
      </c>
      <c r="I1659" s="9">
        <v>0</v>
      </c>
      <c r="J1659" s="9">
        <v>200.99999999999818</v>
      </c>
      <c r="K1659" s="217">
        <v>445.90000000000055</v>
      </c>
      <c r="L1659" s="9">
        <v>112.5</v>
      </c>
      <c r="N1659" s="67">
        <f t="shared" si="49"/>
        <v>759.39999999999873</v>
      </c>
      <c r="P1659" t="s">
        <v>285</v>
      </c>
      <c r="T1659" s="225"/>
      <c r="U1659" s="63"/>
      <c r="V1659" s="347"/>
      <c r="W1659" s="337"/>
      <c r="X1659" s="63"/>
      <c r="Z1659" s="50">
        <v>11</v>
      </c>
    </row>
    <row r="1660" spans="1:26" ht="15">
      <c r="A1660" s="28" t="s">
        <v>754</v>
      </c>
      <c r="B1660" s="229" t="s">
        <v>1656</v>
      </c>
      <c r="C1660" s="3"/>
      <c r="D1660" s="3"/>
      <c r="E1660" s="9" t="s">
        <v>279</v>
      </c>
      <c r="F1660" s="9" t="s">
        <v>279</v>
      </c>
      <c r="G1660" s="9" t="s">
        <v>279</v>
      </c>
      <c r="H1660" s="9" t="s">
        <v>279</v>
      </c>
      <c r="I1660" s="9">
        <v>0</v>
      </c>
      <c r="J1660" s="9">
        <v>13.000000000000909</v>
      </c>
      <c r="K1660" s="9">
        <v>297.05000000000382</v>
      </c>
      <c r="L1660" s="217">
        <v>437</v>
      </c>
      <c r="N1660" s="67">
        <f t="shared" si="49"/>
        <v>747.05000000000473</v>
      </c>
      <c r="P1660" t="s">
        <v>285</v>
      </c>
      <c r="T1660" s="63"/>
      <c r="U1660" s="63"/>
      <c r="V1660" s="360"/>
      <c r="W1660" s="337"/>
      <c r="X1660" s="63"/>
      <c r="Z1660" s="50">
        <v>76</v>
      </c>
    </row>
    <row r="1661" spans="1:26" ht="15">
      <c r="A1661" s="28" t="s">
        <v>756</v>
      </c>
      <c r="B1661" s="277" t="s">
        <v>2025</v>
      </c>
      <c r="C1661" s="3"/>
      <c r="D1661" s="3"/>
      <c r="E1661" s="9" t="s">
        <v>279</v>
      </c>
      <c r="F1661" s="9" t="s">
        <v>279</v>
      </c>
      <c r="G1661" s="9" t="s">
        <v>279</v>
      </c>
      <c r="H1661" s="9" t="s">
        <v>279</v>
      </c>
      <c r="I1661" s="9">
        <v>0</v>
      </c>
      <c r="J1661" s="9" t="s">
        <v>279</v>
      </c>
      <c r="K1661" s="217">
        <v>427</v>
      </c>
      <c r="L1661" s="9">
        <v>279.90000000000003</v>
      </c>
      <c r="N1661" s="67">
        <f t="shared" si="49"/>
        <v>706.90000000000009</v>
      </c>
      <c r="P1661" t="s">
        <v>289</v>
      </c>
      <c r="T1661" s="277"/>
      <c r="U1661" s="63"/>
      <c r="V1661" s="347"/>
      <c r="W1661" s="337"/>
      <c r="X1661" s="63"/>
      <c r="Z1661" s="50">
        <v>73</v>
      </c>
    </row>
    <row r="1662" spans="1:26" ht="15">
      <c r="A1662" s="28" t="s">
        <v>761</v>
      </c>
      <c r="B1662" s="277" t="s">
        <v>2006</v>
      </c>
      <c r="C1662" s="3"/>
      <c r="D1662" s="3"/>
      <c r="E1662" s="9" t="s">
        <v>279</v>
      </c>
      <c r="F1662" s="9" t="s">
        <v>279</v>
      </c>
      <c r="G1662" s="9" t="s">
        <v>279</v>
      </c>
      <c r="H1662" s="9" t="s">
        <v>279</v>
      </c>
      <c r="I1662" s="9">
        <v>0</v>
      </c>
      <c r="J1662" s="9">
        <v>159.59999999999854</v>
      </c>
      <c r="K1662" s="9">
        <v>344.50000000000182</v>
      </c>
      <c r="L1662" s="9">
        <v>191.5</v>
      </c>
      <c r="N1662" s="67">
        <f t="shared" si="49"/>
        <v>695.60000000000036</v>
      </c>
      <c r="T1662" s="277"/>
      <c r="U1662" s="63"/>
      <c r="V1662" s="347"/>
      <c r="W1662" s="337"/>
      <c r="X1662" s="63"/>
      <c r="Z1662" s="50">
        <v>67</v>
      </c>
    </row>
    <row r="1663" spans="1:26" ht="15">
      <c r="A1663" s="28" t="s">
        <v>765</v>
      </c>
      <c r="B1663" s="28" t="s">
        <v>733</v>
      </c>
      <c r="E1663" s="9" t="s">
        <v>279</v>
      </c>
      <c r="F1663" s="9" t="s">
        <v>279</v>
      </c>
      <c r="G1663" s="9" t="s">
        <v>279</v>
      </c>
      <c r="H1663" s="9">
        <v>192.00000000000182</v>
      </c>
      <c r="I1663" s="9">
        <v>0</v>
      </c>
      <c r="J1663" s="9">
        <v>117.40000000000055</v>
      </c>
      <c r="K1663" s="9">
        <v>142.50000000000091</v>
      </c>
      <c r="L1663" s="9">
        <v>229.8</v>
      </c>
      <c r="N1663" s="67">
        <f t="shared" si="49"/>
        <v>681.70000000000323</v>
      </c>
      <c r="T1663" s="63"/>
      <c r="U1663" s="63"/>
      <c r="V1663" s="347"/>
      <c r="W1663" s="337"/>
      <c r="X1663" s="63"/>
      <c r="Z1663" s="50">
        <v>78</v>
      </c>
    </row>
    <row r="1664" spans="1:26" ht="15">
      <c r="A1664" s="28" t="s">
        <v>766</v>
      </c>
      <c r="B1664" s="229" t="s">
        <v>1652</v>
      </c>
      <c r="C1664" s="3"/>
      <c r="D1664" s="3"/>
      <c r="E1664" s="9" t="s">
        <v>279</v>
      </c>
      <c r="F1664" s="9" t="s">
        <v>279</v>
      </c>
      <c r="G1664" s="9" t="s">
        <v>279</v>
      </c>
      <c r="H1664" s="9" t="s">
        <v>279</v>
      </c>
      <c r="I1664" s="9">
        <v>0</v>
      </c>
      <c r="J1664" s="9">
        <v>124.90000000000055</v>
      </c>
      <c r="K1664" s="9">
        <v>394.199999999998</v>
      </c>
      <c r="L1664" s="9">
        <v>162.30000000000001</v>
      </c>
      <c r="N1664" s="67">
        <f t="shared" si="49"/>
        <v>681.3999999999985</v>
      </c>
      <c r="T1664" s="63"/>
      <c r="U1664" s="63"/>
      <c r="V1664" s="347"/>
      <c r="W1664" s="337"/>
      <c r="X1664" s="63"/>
      <c r="Z1664" s="50">
        <v>21</v>
      </c>
    </row>
    <row r="1665" spans="1:26" ht="15">
      <c r="A1665" s="28" t="s">
        <v>767</v>
      </c>
      <c r="B1665" s="63" t="s">
        <v>39</v>
      </c>
      <c r="E1665" s="9">
        <v>9.8000000000000007</v>
      </c>
      <c r="F1665" s="9">
        <v>156</v>
      </c>
      <c r="G1665" s="9">
        <v>52.1</v>
      </c>
      <c r="H1665" s="9">
        <v>239.60000000000036</v>
      </c>
      <c r="I1665" s="9">
        <v>0</v>
      </c>
      <c r="J1665" s="9">
        <v>145.99999999999909</v>
      </c>
      <c r="K1665" s="9">
        <v>69.300000000000182</v>
      </c>
      <c r="L1665" s="9" t="s">
        <v>279</v>
      </c>
      <c r="N1665" s="67">
        <f t="shared" si="49"/>
        <v>672.79999999999961</v>
      </c>
      <c r="P1665" t="s">
        <v>294</v>
      </c>
      <c r="T1665" s="63"/>
      <c r="U1665" s="63"/>
      <c r="V1665" s="347"/>
      <c r="W1665" s="337"/>
      <c r="X1665" s="63"/>
      <c r="Z1665" s="50">
        <v>7</v>
      </c>
    </row>
    <row r="1666" spans="1:26" ht="15">
      <c r="A1666" s="28" t="s">
        <v>773</v>
      </c>
      <c r="B1666" s="63" t="s">
        <v>783</v>
      </c>
      <c r="E1666" s="9" t="s">
        <v>279</v>
      </c>
      <c r="F1666" s="9" t="s">
        <v>279</v>
      </c>
      <c r="G1666" s="9" t="s">
        <v>279</v>
      </c>
      <c r="H1666" s="9">
        <v>262.19999999999982</v>
      </c>
      <c r="I1666" s="9">
        <v>0</v>
      </c>
      <c r="J1666" s="9">
        <v>16.900000000000546</v>
      </c>
      <c r="K1666" s="9">
        <v>180</v>
      </c>
      <c r="L1666" s="9">
        <v>206.8</v>
      </c>
      <c r="N1666" s="67">
        <f t="shared" si="49"/>
        <v>665.90000000000032</v>
      </c>
      <c r="T1666" s="277"/>
      <c r="U1666" s="63"/>
      <c r="V1666" s="348"/>
      <c r="W1666" s="337"/>
      <c r="X1666" s="63"/>
      <c r="Z1666" s="50">
        <v>54</v>
      </c>
    </row>
    <row r="1667" spans="1:26" ht="15">
      <c r="A1667" s="28" t="s">
        <v>781</v>
      </c>
      <c r="B1667" s="277" t="s">
        <v>4497</v>
      </c>
      <c r="C1667" s="3"/>
      <c r="D1667" s="3"/>
      <c r="E1667" s="9" t="s">
        <v>279</v>
      </c>
      <c r="F1667" s="9" t="s">
        <v>279</v>
      </c>
      <c r="G1667" s="9" t="s">
        <v>279</v>
      </c>
      <c r="H1667" s="9" t="s">
        <v>279</v>
      </c>
      <c r="I1667" s="9">
        <v>0</v>
      </c>
      <c r="J1667" s="9" t="s">
        <v>279</v>
      </c>
      <c r="K1667" s="9">
        <v>420.25000000000182</v>
      </c>
      <c r="L1667" s="9">
        <v>238.7</v>
      </c>
      <c r="N1667" s="67">
        <f t="shared" si="49"/>
        <v>658.95000000000186</v>
      </c>
      <c r="T1667" s="277"/>
      <c r="U1667" s="63"/>
      <c r="V1667" s="347"/>
      <c r="W1667" s="337"/>
      <c r="X1667" s="63"/>
      <c r="Z1667" s="50">
        <v>2</v>
      </c>
    </row>
    <row r="1668" spans="1:26" ht="15">
      <c r="A1668" s="28" t="s">
        <v>785</v>
      </c>
      <c r="B1668" s="277" t="s">
        <v>2030</v>
      </c>
      <c r="C1668" s="3"/>
      <c r="D1668" s="3"/>
      <c r="E1668" s="9" t="s">
        <v>279</v>
      </c>
      <c r="F1668" s="9" t="s">
        <v>279</v>
      </c>
      <c r="G1668" s="9" t="s">
        <v>279</v>
      </c>
      <c r="H1668" s="9" t="s">
        <v>279</v>
      </c>
      <c r="I1668" s="9">
        <v>0</v>
      </c>
      <c r="J1668" s="9" t="s">
        <v>279</v>
      </c>
      <c r="K1668" s="213">
        <v>465.70000000000255</v>
      </c>
      <c r="L1668" s="9">
        <v>181</v>
      </c>
      <c r="N1668" s="67">
        <f t="shared" si="49"/>
        <v>646.70000000000255</v>
      </c>
      <c r="P1668" t="s">
        <v>283</v>
      </c>
      <c r="T1668" s="63"/>
      <c r="U1668" s="63"/>
      <c r="V1668" s="360"/>
      <c r="W1668" s="337"/>
      <c r="X1668" s="63"/>
      <c r="Z1668" s="50">
        <v>91</v>
      </c>
    </row>
    <row r="1669" spans="1:26" ht="15">
      <c r="A1669" s="28" t="s">
        <v>786</v>
      </c>
      <c r="B1669" s="229" t="s">
        <v>1659</v>
      </c>
      <c r="C1669" s="3"/>
      <c r="D1669" s="3"/>
      <c r="E1669" s="9" t="s">
        <v>279</v>
      </c>
      <c r="F1669" s="9" t="s">
        <v>279</v>
      </c>
      <c r="G1669" s="9" t="s">
        <v>279</v>
      </c>
      <c r="H1669" s="9" t="s">
        <v>279</v>
      </c>
      <c r="I1669" s="9">
        <v>0</v>
      </c>
      <c r="J1669" s="9">
        <v>131.69999999999982</v>
      </c>
      <c r="K1669" s="9">
        <v>210.5</v>
      </c>
      <c r="L1669" s="9">
        <v>296.8</v>
      </c>
      <c r="N1669" s="67">
        <f t="shared" si="49"/>
        <v>638.99999999999977</v>
      </c>
      <c r="T1669" s="277"/>
      <c r="U1669" s="63"/>
      <c r="V1669" s="347"/>
      <c r="W1669" s="337"/>
      <c r="X1669" s="63"/>
      <c r="Z1669" s="50">
        <v>75</v>
      </c>
    </row>
    <row r="1670" spans="1:26" ht="15">
      <c r="A1670" s="28" t="s">
        <v>787</v>
      </c>
      <c r="B1670" s="63" t="s">
        <v>749</v>
      </c>
      <c r="E1670" s="9" t="s">
        <v>279</v>
      </c>
      <c r="F1670" s="9" t="s">
        <v>279</v>
      </c>
      <c r="G1670" s="9" t="s">
        <v>279</v>
      </c>
      <c r="H1670" s="9">
        <v>161.60000000000127</v>
      </c>
      <c r="I1670" s="9">
        <v>0</v>
      </c>
      <c r="J1670" s="9">
        <v>12.999999999999091</v>
      </c>
      <c r="K1670" s="9">
        <v>270.99999999999909</v>
      </c>
      <c r="L1670" s="9">
        <v>174.7</v>
      </c>
      <c r="N1670" s="67">
        <f t="shared" si="49"/>
        <v>620.2999999999995</v>
      </c>
      <c r="T1670" s="225"/>
      <c r="U1670" s="63"/>
      <c r="V1670" s="347"/>
      <c r="W1670" s="337"/>
      <c r="X1670" s="63"/>
      <c r="Z1670" s="50">
        <v>15</v>
      </c>
    </row>
    <row r="1671" spans="1:26" ht="15">
      <c r="A1671" s="28" t="s">
        <v>793</v>
      </c>
      <c r="B1671" s="225" t="s">
        <v>1662</v>
      </c>
      <c r="C1671" s="3"/>
      <c r="D1671" s="3"/>
      <c r="E1671" s="9" t="s">
        <v>279</v>
      </c>
      <c r="F1671" s="9" t="s">
        <v>279</v>
      </c>
      <c r="G1671" s="9" t="s">
        <v>279</v>
      </c>
      <c r="H1671" s="9" t="s">
        <v>279</v>
      </c>
      <c r="I1671" s="9">
        <v>0</v>
      </c>
      <c r="J1671" s="9">
        <v>116.20000000000164</v>
      </c>
      <c r="K1671" s="9">
        <v>349.29999999999927</v>
      </c>
      <c r="L1671" s="9">
        <v>150.5</v>
      </c>
      <c r="N1671" s="67">
        <f t="shared" si="49"/>
        <v>616.00000000000091</v>
      </c>
      <c r="T1671" s="63"/>
      <c r="U1671" s="63"/>
      <c r="V1671" s="347"/>
      <c r="W1671" s="337"/>
      <c r="X1671" s="63"/>
      <c r="Z1671" s="50">
        <v>66</v>
      </c>
    </row>
    <row r="1672" spans="1:26" ht="15">
      <c r="A1672" s="28" t="s">
        <v>794</v>
      </c>
      <c r="B1672" s="63" t="s">
        <v>19</v>
      </c>
      <c r="E1672" s="9">
        <v>9.8000000000000007</v>
      </c>
      <c r="F1672" s="217">
        <v>151.5</v>
      </c>
      <c r="G1672" s="9">
        <v>89.3</v>
      </c>
      <c r="H1672" s="9">
        <v>162.00000000000091</v>
      </c>
      <c r="I1672" s="9">
        <v>0</v>
      </c>
      <c r="J1672" s="9">
        <v>186.79999999999836</v>
      </c>
      <c r="K1672" s="9" t="s">
        <v>279</v>
      </c>
      <c r="L1672" s="9" t="s">
        <v>279</v>
      </c>
      <c r="N1672" s="67">
        <f t="shared" si="49"/>
        <v>599.3999999999993</v>
      </c>
      <c r="T1672" s="63"/>
      <c r="U1672" s="63"/>
      <c r="V1672" s="360"/>
      <c r="W1672" s="337"/>
      <c r="X1672" s="63"/>
      <c r="Z1672" s="50">
        <v>93</v>
      </c>
    </row>
    <row r="1673" spans="1:26" ht="15">
      <c r="A1673" s="28" t="s">
        <v>795</v>
      </c>
      <c r="B1673" s="229" t="s">
        <v>1660</v>
      </c>
      <c r="C1673" s="3"/>
      <c r="D1673" s="3"/>
      <c r="E1673" s="9" t="s">
        <v>279</v>
      </c>
      <c r="F1673" s="9" t="s">
        <v>279</v>
      </c>
      <c r="G1673" s="9" t="s">
        <v>279</v>
      </c>
      <c r="H1673" s="9" t="s">
        <v>279</v>
      </c>
      <c r="I1673" s="9">
        <v>0</v>
      </c>
      <c r="J1673" s="9">
        <v>165.39999999999873</v>
      </c>
      <c r="K1673" s="9">
        <v>216.75000000000091</v>
      </c>
      <c r="L1673" s="9">
        <v>204.29999999999998</v>
      </c>
      <c r="N1673" s="67">
        <f t="shared" si="49"/>
        <v>586.44999999999959</v>
      </c>
      <c r="T1673" s="63"/>
      <c r="U1673" s="63"/>
      <c r="V1673" s="360"/>
      <c r="W1673" s="337"/>
      <c r="X1673" s="63"/>
      <c r="Z1673" s="50">
        <v>94</v>
      </c>
    </row>
    <row r="1674" spans="1:26" ht="15">
      <c r="A1674" s="28" t="s">
        <v>797</v>
      </c>
      <c r="B1674" s="229" t="s">
        <v>1644</v>
      </c>
      <c r="C1674" s="3"/>
      <c r="D1674" s="3"/>
      <c r="E1674" s="9" t="s">
        <v>279</v>
      </c>
      <c r="F1674" s="9" t="s">
        <v>279</v>
      </c>
      <c r="G1674" s="9" t="s">
        <v>279</v>
      </c>
      <c r="H1674" s="9" t="s">
        <v>279</v>
      </c>
      <c r="I1674" s="9">
        <v>0</v>
      </c>
      <c r="J1674" s="213">
        <v>293.69999999999982</v>
      </c>
      <c r="K1674" s="9">
        <v>176.49999999999818</v>
      </c>
      <c r="L1674" s="9">
        <v>104.10000000000001</v>
      </c>
      <c r="N1674" s="67">
        <f t="shared" si="49"/>
        <v>574.29999999999802</v>
      </c>
      <c r="P1674" t="s">
        <v>283</v>
      </c>
      <c r="T1674" s="63"/>
      <c r="U1674" s="63"/>
      <c r="V1674" s="347"/>
      <c r="W1674" s="337"/>
      <c r="X1674" s="63"/>
      <c r="Z1674" s="50">
        <v>39</v>
      </c>
    </row>
    <row r="1675" spans="1:26" ht="15">
      <c r="A1675" s="28" t="s">
        <v>798</v>
      </c>
      <c r="B1675" s="277" t="s">
        <v>2018</v>
      </c>
      <c r="C1675" s="3"/>
      <c r="D1675" s="3"/>
      <c r="E1675" s="9" t="s">
        <v>279</v>
      </c>
      <c r="F1675" s="9" t="s">
        <v>279</v>
      </c>
      <c r="G1675" s="9" t="s">
        <v>279</v>
      </c>
      <c r="H1675" s="9" t="s">
        <v>279</v>
      </c>
      <c r="I1675" s="9">
        <v>0</v>
      </c>
      <c r="J1675" s="9">
        <v>38.599999999999454</v>
      </c>
      <c r="K1675" s="9">
        <v>196.89999999999964</v>
      </c>
      <c r="L1675" s="9">
        <v>313.59999999999997</v>
      </c>
      <c r="N1675" s="67">
        <f t="shared" si="49"/>
        <v>549.099999999999</v>
      </c>
      <c r="T1675" s="277"/>
      <c r="U1675" s="63"/>
      <c r="V1675" s="347"/>
      <c r="W1675" s="337"/>
      <c r="X1675" s="63"/>
      <c r="Z1675" s="50">
        <v>40</v>
      </c>
    </row>
    <row r="1676" spans="1:26" ht="15">
      <c r="A1676" s="28" t="s">
        <v>799</v>
      </c>
      <c r="B1676" s="277" t="s">
        <v>2053</v>
      </c>
      <c r="C1676" s="3"/>
      <c r="D1676" s="3"/>
      <c r="E1676" s="9" t="s">
        <v>279</v>
      </c>
      <c r="F1676" s="9" t="s">
        <v>279</v>
      </c>
      <c r="G1676" s="9" t="s">
        <v>279</v>
      </c>
      <c r="H1676" s="9" t="s">
        <v>279</v>
      </c>
      <c r="I1676" s="9">
        <v>0</v>
      </c>
      <c r="J1676" s="9" t="s">
        <v>279</v>
      </c>
      <c r="K1676" s="217">
        <v>465</v>
      </c>
      <c r="L1676" s="9">
        <v>81.5</v>
      </c>
      <c r="N1676" s="67">
        <f t="shared" si="49"/>
        <v>546.5</v>
      </c>
      <c r="P1676" t="s">
        <v>284</v>
      </c>
      <c r="T1676" s="63"/>
      <c r="U1676" s="63"/>
      <c r="V1676" s="347"/>
      <c r="W1676" s="337"/>
      <c r="X1676" s="63"/>
      <c r="Z1676" s="50">
        <v>48</v>
      </c>
    </row>
    <row r="1677" spans="1:26" ht="15">
      <c r="A1677" s="28" t="s">
        <v>802</v>
      </c>
      <c r="B1677" s="63" t="s">
        <v>3383</v>
      </c>
      <c r="C1677" s="3"/>
      <c r="D1677" s="3"/>
      <c r="E1677" s="9" t="s">
        <v>279</v>
      </c>
      <c r="F1677" s="9" t="s">
        <v>279</v>
      </c>
      <c r="G1677" s="9" t="s">
        <v>279</v>
      </c>
      <c r="H1677" s="9" t="s">
        <v>279</v>
      </c>
      <c r="I1677" s="9">
        <v>0</v>
      </c>
      <c r="J1677" s="9" t="s">
        <v>279</v>
      </c>
      <c r="K1677" s="9" t="s">
        <v>279</v>
      </c>
      <c r="L1677" s="214">
        <v>538.4</v>
      </c>
      <c r="M1677" s="67"/>
      <c r="N1677" s="67">
        <f t="shared" si="49"/>
        <v>538.4</v>
      </c>
      <c r="P1677" t="s">
        <v>282</v>
      </c>
      <c r="S1677" s="216" t="s">
        <v>1767</v>
      </c>
      <c r="T1677" s="225"/>
      <c r="U1677" s="63"/>
      <c r="V1677" s="347"/>
      <c r="W1677" s="337"/>
      <c r="X1677" s="63"/>
      <c r="Z1677" s="50">
        <v>70</v>
      </c>
    </row>
    <row r="1678" spans="1:26" ht="15">
      <c r="A1678" s="28" t="s">
        <v>896</v>
      </c>
      <c r="B1678" s="229" t="s">
        <v>1643</v>
      </c>
      <c r="C1678" s="3"/>
      <c r="D1678" s="3"/>
      <c r="E1678" s="9" t="s">
        <v>279</v>
      </c>
      <c r="F1678" s="9" t="s">
        <v>279</v>
      </c>
      <c r="G1678" s="9" t="s">
        <v>279</v>
      </c>
      <c r="H1678" s="9" t="s">
        <v>279</v>
      </c>
      <c r="I1678" s="9">
        <v>0</v>
      </c>
      <c r="J1678" s="214">
        <v>378.80000000000109</v>
      </c>
      <c r="K1678" s="9">
        <v>70</v>
      </c>
      <c r="L1678" s="9">
        <v>85.9</v>
      </c>
      <c r="N1678" s="67">
        <f t="shared" si="49"/>
        <v>534.70000000000107</v>
      </c>
      <c r="P1678" t="s">
        <v>282</v>
      </c>
      <c r="S1678" s="216" t="s">
        <v>1767</v>
      </c>
      <c r="T1678" s="225"/>
      <c r="U1678" s="63"/>
      <c r="V1678" s="348"/>
      <c r="W1678" s="337"/>
      <c r="X1678" s="63"/>
      <c r="Z1678" s="50">
        <v>96</v>
      </c>
    </row>
    <row r="1679" spans="1:26" ht="15">
      <c r="A1679" s="28" t="s">
        <v>897</v>
      </c>
      <c r="B1679" s="277" t="s">
        <v>2157</v>
      </c>
      <c r="C1679" s="3"/>
      <c r="D1679" s="3"/>
      <c r="E1679" s="9" t="s">
        <v>279</v>
      </c>
      <c r="F1679" s="9" t="s">
        <v>279</v>
      </c>
      <c r="G1679" s="9" t="s">
        <v>279</v>
      </c>
      <c r="H1679" s="9" t="s">
        <v>279</v>
      </c>
      <c r="I1679" s="9">
        <v>0</v>
      </c>
      <c r="J1679" s="9" t="s">
        <v>279</v>
      </c>
      <c r="K1679" s="9">
        <v>379.49999999999909</v>
      </c>
      <c r="L1679" s="9">
        <v>153.4</v>
      </c>
      <c r="N1679" s="67">
        <f t="shared" si="49"/>
        <v>532.89999999999907</v>
      </c>
      <c r="T1679" s="63"/>
      <c r="U1679" s="63"/>
      <c r="V1679" s="360"/>
      <c r="W1679" s="337"/>
      <c r="X1679" s="63"/>
      <c r="Z1679" s="50">
        <v>57</v>
      </c>
    </row>
    <row r="1680" spans="1:26" ht="15">
      <c r="A1680" s="28" t="s">
        <v>898</v>
      </c>
      <c r="B1680" s="63" t="s">
        <v>779</v>
      </c>
      <c r="E1680" s="9" t="s">
        <v>279</v>
      </c>
      <c r="F1680" s="9" t="s">
        <v>279</v>
      </c>
      <c r="G1680" s="9" t="s">
        <v>279</v>
      </c>
      <c r="H1680" s="9">
        <v>199.49999999999818</v>
      </c>
      <c r="I1680" s="9">
        <v>0</v>
      </c>
      <c r="J1680" s="9">
        <v>23.200000000000728</v>
      </c>
      <c r="K1680" s="9">
        <v>198.69999999999891</v>
      </c>
      <c r="L1680" s="9">
        <v>102</v>
      </c>
      <c r="N1680" s="67">
        <f t="shared" si="49"/>
        <v>523.39999999999782</v>
      </c>
      <c r="T1680" s="63"/>
      <c r="U1680" s="63"/>
      <c r="V1680" s="347"/>
      <c r="W1680" s="337"/>
      <c r="X1680" s="63"/>
      <c r="Z1680" s="50">
        <v>85</v>
      </c>
    </row>
    <row r="1681" spans="1:26" ht="15">
      <c r="A1681" s="28" t="s">
        <v>899</v>
      </c>
      <c r="B1681" s="277" t="s">
        <v>2008</v>
      </c>
      <c r="C1681" s="3"/>
      <c r="D1681" s="3"/>
      <c r="E1681" s="9" t="s">
        <v>279</v>
      </c>
      <c r="F1681" s="9" t="s">
        <v>279</v>
      </c>
      <c r="G1681" s="9" t="s">
        <v>279</v>
      </c>
      <c r="H1681" s="9" t="s">
        <v>279</v>
      </c>
      <c r="I1681" s="9">
        <v>0</v>
      </c>
      <c r="J1681" s="9">
        <v>100.300000000002</v>
      </c>
      <c r="K1681" s="9">
        <v>195.04999999999927</v>
      </c>
      <c r="L1681" s="9">
        <v>211</v>
      </c>
      <c r="N1681" s="67">
        <f t="shared" si="49"/>
        <v>506.35000000000127</v>
      </c>
      <c r="T1681" s="277"/>
      <c r="U1681" s="63"/>
      <c r="V1681" s="348"/>
      <c r="W1681" s="337"/>
      <c r="X1681" s="63"/>
      <c r="Z1681" s="50">
        <v>81</v>
      </c>
    </row>
    <row r="1682" spans="1:26" ht="15">
      <c r="A1682" s="28" t="s">
        <v>900</v>
      </c>
      <c r="B1682" s="229" t="s">
        <v>1647</v>
      </c>
      <c r="C1682" s="3"/>
      <c r="D1682" s="3"/>
      <c r="E1682" s="9" t="s">
        <v>279</v>
      </c>
      <c r="F1682" s="9" t="s">
        <v>279</v>
      </c>
      <c r="G1682" s="9" t="s">
        <v>279</v>
      </c>
      <c r="H1682" s="9" t="s">
        <v>279</v>
      </c>
      <c r="I1682" s="9">
        <v>0</v>
      </c>
      <c r="J1682" s="9">
        <v>197.99999999999909</v>
      </c>
      <c r="K1682" s="9">
        <v>195.59999999999854</v>
      </c>
      <c r="L1682" s="9">
        <v>105.5</v>
      </c>
      <c r="N1682" s="67">
        <f t="shared" ref="N1682:N1713" si="50">SUM(E1682:L1682)</f>
        <v>499.09999999999764</v>
      </c>
      <c r="T1682" s="63"/>
      <c r="U1682" s="63"/>
      <c r="V1682" s="348"/>
      <c r="W1682" s="337"/>
      <c r="X1682" s="63"/>
      <c r="Z1682" s="50">
        <v>41</v>
      </c>
    </row>
    <row r="1683" spans="1:26" ht="15">
      <c r="A1683" s="28" t="s">
        <v>901</v>
      </c>
      <c r="B1683" s="63" t="s">
        <v>748</v>
      </c>
      <c r="E1683" s="9" t="s">
        <v>279</v>
      </c>
      <c r="F1683" s="9" t="s">
        <v>279</v>
      </c>
      <c r="G1683" s="9" t="s">
        <v>279</v>
      </c>
      <c r="H1683" s="9">
        <v>73.199999999999818</v>
      </c>
      <c r="I1683" s="9">
        <v>0</v>
      </c>
      <c r="J1683" s="9">
        <v>6.0000000000009095</v>
      </c>
      <c r="K1683" s="9">
        <v>176.39999999999873</v>
      </c>
      <c r="L1683" s="9">
        <v>240.6</v>
      </c>
      <c r="N1683" s="67">
        <f t="shared" si="50"/>
        <v>496.19999999999948</v>
      </c>
      <c r="T1683" s="277"/>
      <c r="U1683" s="63"/>
      <c r="V1683" s="347"/>
      <c r="W1683" s="337"/>
      <c r="X1683" s="63"/>
      <c r="Z1683" s="50">
        <v>6</v>
      </c>
    </row>
    <row r="1684" spans="1:26" ht="15">
      <c r="A1684" s="28" t="s">
        <v>902</v>
      </c>
      <c r="B1684" s="63" t="s">
        <v>755</v>
      </c>
      <c r="E1684" s="9" t="s">
        <v>279</v>
      </c>
      <c r="F1684" s="9" t="s">
        <v>279</v>
      </c>
      <c r="G1684" s="9" t="s">
        <v>279</v>
      </c>
      <c r="H1684" s="9">
        <v>155.20000000000164</v>
      </c>
      <c r="I1684" s="9">
        <v>0</v>
      </c>
      <c r="J1684" s="9">
        <v>11.600000000000364</v>
      </c>
      <c r="K1684" s="9">
        <v>180.15000000000055</v>
      </c>
      <c r="L1684" s="9">
        <v>138.1</v>
      </c>
      <c r="N1684" s="67">
        <f t="shared" si="50"/>
        <v>485.05000000000257</v>
      </c>
      <c r="T1684" s="63"/>
      <c r="U1684" s="63"/>
      <c r="V1684" s="360"/>
      <c r="W1684" s="337"/>
      <c r="X1684" s="63"/>
      <c r="Z1684" s="50">
        <v>88</v>
      </c>
    </row>
    <row r="1685" spans="1:26" ht="15">
      <c r="A1685" s="28" t="s">
        <v>903</v>
      </c>
      <c r="B1685" s="277" t="s">
        <v>2009</v>
      </c>
      <c r="C1685" s="3"/>
      <c r="D1685" s="3"/>
      <c r="E1685" s="9" t="s">
        <v>279</v>
      </c>
      <c r="F1685" s="9" t="s">
        <v>279</v>
      </c>
      <c r="G1685" s="9" t="s">
        <v>279</v>
      </c>
      <c r="H1685" s="9" t="s">
        <v>279</v>
      </c>
      <c r="I1685" s="9">
        <v>0</v>
      </c>
      <c r="J1685" s="9">
        <v>182.80000000000018</v>
      </c>
      <c r="K1685" s="9">
        <v>301.19999999999982</v>
      </c>
      <c r="L1685" s="9" t="s">
        <v>279</v>
      </c>
      <c r="N1685" s="67">
        <f t="shared" si="50"/>
        <v>484</v>
      </c>
      <c r="T1685" s="63"/>
      <c r="U1685" s="63"/>
      <c r="V1685" s="348"/>
      <c r="W1685" s="337"/>
      <c r="X1685" s="63"/>
      <c r="Z1685" s="50">
        <v>3</v>
      </c>
    </row>
    <row r="1686" spans="1:26" ht="15">
      <c r="A1686" s="28" t="s">
        <v>904</v>
      </c>
      <c r="B1686" s="277" t="s">
        <v>2027</v>
      </c>
      <c r="C1686" s="3"/>
      <c r="D1686" s="3"/>
      <c r="E1686" s="9" t="s">
        <v>279</v>
      </c>
      <c r="F1686" s="9" t="s">
        <v>279</v>
      </c>
      <c r="G1686" s="9" t="s">
        <v>279</v>
      </c>
      <c r="H1686" s="9" t="s">
        <v>279</v>
      </c>
      <c r="I1686" s="9">
        <v>0</v>
      </c>
      <c r="J1686" s="9" t="s">
        <v>279</v>
      </c>
      <c r="K1686" s="9">
        <v>197.69999999999982</v>
      </c>
      <c r="L1686" s="9">
        <v>280.7</v>
      </c>
      <c r="N1686" s="67">
        <f t="shared" si="50"/>
        <v>478.39999999999981</v>
      </c>
      <c r="T1686" s="63"/>
      <c r="U1686" s="63"/>
      <c r="V1686" s="347"/>
      <c r="W1686" s="337"/>
      <c r="X1686" s="63"/>
      <c r="Z1686" s="50">
        <v>33</v>
      </c>
    </row>
    <row r="1687" spans="1:26" ht="15">
      <c r="A1687" s="28" t="s">
        <v>905</v>
      </c>
      <c r="B1687" s="277" t="s">
        <v>2024</v>
      </c>
      <c r="C1687" s="3"/>
      <c r="D1687" s="3"/>
      <c r="E1687" s="9" t="s">
        <v>279</v>
      </c>
      <c r="F1687" s="9" t="s">
        <v>279</v>
      </c>
      <c r="G1687" s="9" t="s">
        <v>279</v>
      </c>
      <c r="H1687" s="9" t="s">
        <v>279</v>
      </c>
      <c r="I1687" s="9">
        <v>0</v>
      </c>
      <c r="J1687" s="9" t="s">
        <v>279</v>
      </c>
      <c r="K1687" s="9">
        <v>250.49999999999818</v>
      </c>
      <c r="L1687" s="9">
        <v>206</v>
      </c>
      <c r="N1687" s="67">
        <f t="shared" si="50"/>
        <v>456.49999999999818</v>
      </c>
      <c r="T1687" s="63"/>
      <c r="U1687" s="63"/>
      <c r="V1687" s="347"/>
      <c r="W1687" s="337"/>
      <c r="X1687" s="63"/>
      <c r="Z1687" s="50">
        <v>43</v>
      </c>
    </row>
    <row r="1688" spans="1:26" ht="15">
      <c r="A1688" s="28" t="s">
        <v>906</v>
      </c>
      <c r="B1688" s="63" t="s">
        <v>3399</v>
      </c>
      <c r="C1688" s="3"/>
      <c r="D1688" s="3"/>
      <c r="E1688" s="9" t="s">
        <v>279</v>
      </c>
      <c r="F1688" s="9" t="s">
        <v>279</v>
      </c>
      <c r="G1688" s="9" t="s">
        <v>279</v>
      </c>
      <c r="H1688" s="9" t="s">
        <v>279</v>
      </c>
      <c r="I1688" s="9">
        <v>0</v>
      </c>
      <c r="J1688" s="9" t="s">
        <v>279</v>
      </c>
      <c r="K1688" s="9" t="s">
        <v>279</v>
      </c>
      <c r="L1688" s="213">
        <v>450.6</v>
      </c>
      <c r="M1688" s="67"/>
      <c r="N1688" s="67">
        <f t="shared" si="50"/>
        <v>450.6</v>
      </c>
      <c r="P1688" t="s">
        <v>283</v>
      </c>
      <c r="S1688" s="63"/>
      <c r="T1688" s="225"/>
      <c r="U1688" s="63"/>
      <c r="V1688" s="347"/>
      <c r="W1688" s="337"/>
      <c r="X1688" s="63"/>
      <c r="Z1688" s="50">
        <v>59</v>
      </c>
    </row>
    <row r="1689" spans="1:26" ht="15">
      <c r="A1689" s="28" t="s">
        <v>907</v>
      </c>
      <c r="B1689" s="63" t="s">
        <v>3397</v>
      </c>
      <c r="C1689" s="3"/>
      <c r="D1689" s="3"/>
      <c r="E1689" s="9" t="s">
        <v>279</v>
      </c>
      <c r="F1689" s="9" t="s">
        <v>279</v>
      </c>
      <c r="G1689" s="9" t="s">
        <v>279</v>
      </c>
      <c r="H1689" s="9" t="s">
        <v>279</v>
      </c>
      <c r="I1689" s="9">
        <v>0</v>
      </c>
      <c r="J1689" s="9" t="s">
        <v>279</v>
      </c>
      <c r="K1689" s="9" t="s">
        <v>279</v>
      </c>
      <c r="L1689" s="217">
        <v>440.8</v>
      </c>
      <c r="M1689" s="67"/>
      <c r="N1689" s="67">
        <f t="shared" si="50"/>
        <v>440.8</v>
      </c>
      <c r="P1689" t="s">
        <v>284</v>
      </c>
      <c r="S1689" s="63"/>
      <c r="T1689" s="63"/>
      <c r="U1689" s="63"/>
      <c r="V1689" s="360"/>
      <c r="W1689" s="337"/>
      <c r="X1689" s="63"/>
      <c r="Z1689" s="50">
        <v>97</v>
      </c>
    </row>
    <row r="1690" spans="1:26" ht="15">
      <c r="A1690" s="28" t="s">
        <v>908</v>
      </c>
      <c r="B1690" s="63" t="s">
        <v>4</v>
      </c>
      <c r="E1690" s="217">
        <v>25.4</v>
      </c>
      <c r="F1690" s="64" t="s">
        <v>280</v>
      </c>
      <c r="G1690" s="9">
        <v>69</v>
      </c>
      <c r="H1690" s="217">
        <v>339.89999999999782</v>
      </c>
      <c r="I1690" s="9">
        <v>0</v>
      </c>
      <c r="J1690" s="9" t="s">
        <v>279</v>
      </c>
      <c r="K1690" s="9" t="s">
        <v>279</v>
      </c>
      <c r="L1690" s="9" t="s">
        <v>279</v>
      </c>
      <c r="N1690" s="67">
        <f t="shared" si="50"/>
        <v>434.29999999999779</v>
      </c>
      <c r="P1690" t="s">
        <v>317</v>
      </c>
      <c r="T1690" s="277"/>
      <c r="U1690" s="63"/>
      <c r="V1690" s="347"/>
      <c r="W1690" s="337"/>
      <c r="X1690" s="63"/>
      <c r="Z1690" s="50">
        <v>13</v>
      </c>
    </row>
    <row r="1691" spans="1:26" ht="15">
      <c r="A1691" s="28" t="s">
        <v>909</v>
      </c>
      <c r="B1691" s="277" t="s">
        <v>2052</v>
      </c>
      <c r="C1691" s="3"/>
      <c r="D1691" s="3"/>
      <c r="E1691" s="9" t="s">
        <v>279</v>
      </c>
      <c r="F1691" s="9" t="s">
        <v>279</v>
      </c>
      <c r="G1691" s="9" t="s">
        <v>279</v>
      </c>
      <c r="H1691" s="9" t="s">
        <v>279</v>
      </c>
      <c r="I1691" s="9">
        <v>0</v>
      </c>
      <c r="J1691" s="9" t="s">
        <v>279</v>
      </c>
      <c r="K1691" s="9">
        <v>312.5</v>
      </c>
      <c r="L1691" s="9">
        <v>119.5</v>
      </c>
      <c r="N1691" s="67">
        <f t="shared" si="50"/>
        <v>432</v>
      </c>
      <c r="T1691" s="277"/>
      <c r="U1691" s="63"/>
      <c r="V1691" s="347"/>
      <c r="W1691" s="337"/>
      <c r="X1691" s="63"/>
      <c r="Z1691" s="50">
        <v>28</v>
      </c>
    </row>
    <row r="1692" spans="1:26" ht="15">
      <c r="A1692" s="28" t="s">
        <v>910</v>
      </c>
      <c r="B1692" s="229" t="s">
        <v>1655</v>
      </c>
      <c r="C1692" s="3"/>
      <c r="D1692" s="3"/>
      <c r="E1692" s="9" t="s">
        <v>279</v>
      </c>
      <c r="F1692" s="9" t="s">
        <v>279</v>
      </c>
      <c r="G1692" s="9" t="s">
        <v>279</v>
      </c>
      <c r="H1692" s="9" t="s">
        <v>279</v>
      </c>
      <c r="I1692" s="9">
        <v>0</v>
      </c>
      <c r="J1692" s="9">
        <v>15.299999999998363</v>
      </c>
      <c r="K1692" s="9">
        <v>192.34999999999854</v>
      </c>
      <c r="L1692" s="9">
        <v>221.6</v>
      </c>
      <c r="N1692" s="67">
        <f t="shared" si="50"/>
        <v>429.24999999999693</v>
      </c>
      <c r="T1692" s="63"/>
      <c r="U1692" s="63"/>
      <c r="V1692" s="347"/>
      <c r="W1692" s="337"/>
      <c r="X1692" s="63"/>
      <c r="Z1692" s="50">
        <v>46</v>
      </c>
    </row>
    <row r="1693" spans="1:26" ht="15">
      <c r="A1693" s="28" t="s">
        <v>911</v>
      </c>
      <c r="B1693" s="277" t="s">
        <v>2011</v>
      </c>
      <c r="C1693" s="3"/>
      <c r="D1693" s="3"/>
      <c r="E1693" s="9" t="s">
        <v>279</v>
      </c>
      <c r="F1693" s="9" t="s">
        <v>279</v>
      </c>
      <c r="G1693" s="9" t="s">
        <v>279</v>
      </c>
      <c r="H1693" s="9" t="s">
        <v>279</v>
      </c>
      <c r="I1693" s="9">
        <v>0</v>
      </c>
      <c r="J1693" s="9">
        <v>83.5</v>
      </c>
      <c r="K1693" s="9">
        <v>171.5</v>
      </c>
      <c r="L1693" s="9">
        <v>144.9</v>
      </c>
      <c r="N1693" s="67">
        <f t="shared" si="50"/>
        <v>399.9</v>
      </c>
      <c r="T1693" s="63"/>
      <c r="U1693" s="63"/>
      <c r="V1693" s="347"/>
      <c r="W1693" s="337"/>
      <c r="X1693" s="63"/>
      <c r="Z1693" s="50">
        <v>69</v>
      </c>
    </row>
    <row r="1694" spans="1:26" ht="15">
      <c r="A1694" s="28" t="s">
        <v>912</v>
      </c>
      <c r="B1694" s="63" t="s">
        <v>3381</v>
      </c>
      <c r="C1694" s="3"/>
      <c r="D1694" s="3"/>
      <c r="E1694" s="9" t="s">
        <v>279</v>
      </c>
      <c r="F1694" s="9" t="s">
        <v>279</v>
      </c>
      <c r="G1694" s="9" t="s">
        <v>279</v>
      </c>
      <c r="H1694" s="9" t="s">
        <v>279</v>
      </c>
      <c r="I1694" s="9">
        <v>0</v>
      </c>
      <c r="J1694" s="9" t="s">
        <v>279</v>
      </c>
      <c r="K1694" s="9" t="s">
        <v>279</v>
      </c>
      <c r="L1694" s="217">
        <v>396.9</v>
      </c>
      <c r="M1694" s="67"/>
      <c r="N1694" s="67">
        <f t="shared" si="50"/>
        <v>396.9</v>
      </c>
      <c r="P1694" t="s">
        <v>293</v>
      </c>
      <c r="S1694" s="63"/>
      <c r="T1694" s="277"/>
      <c r="U1694" s="63"/>
      <c r="V1694" s="347"/>
      <c r="W1694" s="337"/>
      <c r="X1694" s="63"/>
      <c r="Z1694" s="50">
        <v>22</v>
      </c>
    </row>
    <row r="1695" spans="1:26" ht="15">
      <c r="A1695" s="28" t="s">
        <v>913</v>
      </c>
      <c r="B1695" s="63" t="s">
        <v>3374</v>
      </c>
      <c r="C1695" s="3"/>
      <c r="D1695" s="3"/>
      <c r="E1695" s="9" t="s">
        <v>279</v>
      </c>
      <c r="F1695" s="9" t="s">
        <v>279</v>
      </c>
      <c r="G1695" s="9" t="s">
        <v>279</v>
      </c>
      <c r="H1695" s="9" t="s">
        <v>279</v>
      </c>
      <c r="I1695" s="9">
        <v>0</v>
      </c>
      <c r="J1695" s="9" t="s">
        <v>279</v>
      </c>
      <c r="K1695" s="9" t="s">
        <v>279</v>
      </c>
      <c r="L1695" s="217">
        <v>389.8</v>
      </c>
      <c r="M1695" s="67"/>
      <c r="N1695" s="67">
        <f t="shared" si="50"/>
        <v>389.8</v>
      </c>
      <c r="P1695" t="s">
        <v>288</v>
      </c>
      <c r="S1695" s="63"/>
      <c r="T1695" s="277"/>
      <c r="U1695" s="63"/>
      <c r="V1695" s="347"/>
      <c r="W1695" s="337"/>
      <c r="X1695" s="63"/>
      <c r="Z1695" s="50">
        <v>38</v>
      </c>
    </row>
    <row r="1696" spans="1:26" ht="15">
      <c r="A1696" s="28" t="s">
        <v>914</v>
      </c>
      <c r="B1696" s="63" t="s">
        <v>3375</v>
      </c>
      <c r="C1696" s="3"/>
      <c r="D1696" s="3"/>
      <c r="E1696" s="9" t="s">
        <v>279</v>
      </c>
      <c r="F1696" s="9" t="s">
        <v>279</v>
      </c>
      <c r="G1696" s="9" t="s">
        <v>279</v>
      </c>
      <c r="H1696" s="9" t="s">
        <v>279</v>
      </c>
      <c r="I1696" s="9">
        <v>0</v>
      </c>
      <c r="J1696" s="9" t="s">
        <v>279</v>
      </c>
      <c r="K1696" s="9" t="s">
        <v>279</v>
      </c>
      <c r="L1696" s="217">
        <v>384.9</v>
      </c>
      <c r="M1696" s="67"/>
      <c r="N1696" s="67">
        <f t="shared" si="50"/>
        <v>384.9</v>
      </c>
      <c r="P1696" t="s">
        <v>294</v>
      </c>
      <c r="S1696" s="63"/>
      <c r="T1696" s="63"/>
      <c r="U1696" s="63"/>
      <c r="V1696" s="360"/>
      <c r="W1696" s="337"/>
      <c r="X1696" s="63"/>
      <c r="Z1696" s="50">
        <v>5</v>
      </c>
    </row>
    <row r="1697" spans="1:26" ht="15">
      <c r="A1697" s="28" t="s">
        <v>915</v>
      </c>
      <c r="B1697" s="63" t="s">
        <v>3382</v>
      </c>
      <c r="C1697" s="3"/>
      <c r="D1697" s="3"/>
      <c r="E1697" s="9" t="s">
        <v>279</v>
      </c>
      <c r="F1697" s="9" t="s">
        <v>279</v>
      </c>
      <c r="G1697" s="9" t="s">
        <v>279</v>
      </c>
      <c r="H1697" s="9" t="s">
        <v>279</v>
      </c>
      <c r="I1697" s="9">
        <v>0</v>
      </c>
      <c r="J1697" s="9" t="s">
        <v>279</v>
      </c>
      <c r="K1697" s="9" t="s">
        <v>279</v>
      </c>
      <c r="L1697" s="9">
        <v>375.5</v>
      </c>
      <c r="M1697" s="67"/>
      <c r="N1697" s="67">
        <f t="shared" si="50"/>
        <v>375.5</v>
      </c>
      <c r="S1697" s="63"/>
      <c r="T1697" s="63"/>
      <c r="U1697" s="63"/>
      <c r="V1697" s="347"/>
      <c r="W1697" s="337"/>
      <c r="X1697" s="63"/>
      <c r="Z1697" s="50">
        <v>65</v>
      </c>
    </row>
    <row r="1698" spans="1:26" ht="15">
      <c r="A1698" s="28" t="s">
        <v>916</v>
      </c>
      <c r="B1698" s="63" t="s">
        <v>35</v>
      </c>
      <c r="E1698" s="217">
        <v>33.5</v>
      </c>
      <c r="F1698" s="9">
        <v>77</v>
      </c>
      <c r="G1698" s="9">
        <v>196.5</v>
      </c>
      <c r="H1698" s="9">
        <v>65.699999999998909</v>
      </c>
      <c r="I1698" s="9">
        <v>0</v>
      </c>
      <c r="J1698" s="9" t="s">
        <v>279</v>
      </c>
      <c r="K1698" s="9" t="s">
        <v>279</v>
      </c>
      <c r="L1698" s="9" t="s">
        <v>279</v>
      </c>
      <c r="N1698" s="67">
        <f t="shared" si="50"/>
        <v>372.69999999999891</v>
      </c>
      <c r="P1698" t="s">
        <v>285</v>
      </c>
      <c r="T1698" s="63"/>
      <c r="U1698" s="63"/>
      <c r="V1698" s="360"/>
      <c r="W1698" s="337"/>
      <c r="X1698" s="63"/>
      <c r="Z1698" s="50">
        <v>52</v>
      </c>
    </row>
    <row r="1699" spans="1:26" ht="15">
      <c r="A1699" s="28" t="s">
        <v>917</v>
      </c>
      <c r="B1699" s="277" t="s">
        <v>2026</v>
      </c>
      <c r="C1699" s="3"/>
      <c r="D1699" s="3"/>
      <c r="E1699" s="9" t="s">
        <v>279</v>
      </c>
      <c r="F1699" s="9" t="s">
        <v>279</v>
      </c>
      <c r="G1699" s="9" t="s">
        <v>279</v>
      </c>
      <c r="H1699" s="9" t="s">
        <v>279</v>
      </c>
      <c r="I1699" s="9">
        <v>0</v>
      </c>
      <c r="J1699" s="9" t="s">
        <v>279</v>
      </c>
      <c r="K1699" s="9">
        <v>342.00000000000091</v>
      </c>
      <c r="L1699" s="9">
        <v>30.1</v>
      </c>
      <c r="N1699" s="67">
        <f t="shared" si="50"/>
        <v>372.10000000000093</v>
      </c>
      <c r="T1699" s="277"/>
      <c r="U1699" s="63"/>
      <c r="V1699" s="347"/>
      <c r="W1699" s="337"/>
      <c r="X1699" s="63"/>
      <c r="Z1699" s="50">
        <v>36</v>
      </c>
    </row>
    <row r="1700" spans="1:26" ht="15">
      <c r="A1700" s="28" t="s">
        <v>918</v>
      </c>
      <c r="B1700" s="63" t="s">
        <v>3378</v>
      </c>
      <c r="C1700" s="3"/>
      <c r="D1700" s="3"/>
      <c r="E1700" s="9" t="s">
        <v>279</v>
      </c>
      <c r="F1700" s="9" t="s">
        <v>279</v>
      </c>
      <c r="G1700" s="9" t="s">
        <v>279</v>
      </c>
      <c r="H1700" s="9" t="s">
        <v>279</v>
      </c>
      <c r="I1700" s="9">
        <v>0</v>
      </c>
      <c r="J1700" s="9" t="s">
        <v>279</v>
      </c>
      <c r="K1700" s="9" t="s">
        <v>279</v>
      </c>
      <c r="L1700" s="9">
        <v>344.2</v>
      </c>
      <c r="M1700" s="67"/>
      <c r="N1700" s="67">
        <f t="shared" si="50"/>
        <v>344.2</v>
      </c>
      <c r="S1700" s="63"/>
      <c r="T1700" s="63"/>
      <c r="U1700" s="63"/>
      <c r="V1700" s="360"/>
      <c r="W1700" s="337"/>
      <c r="X1700" s="63"/>
      <c r="Z1700" s="50">
        <v>98</v>
      </c>
    </row>
    <row r="1701" spans="1:26" ht="15">
      <c r="A1701" s="28" t="s">
        <v>919</v>
      </c>
      <c r="B1701" s="63" t="s">
        <v>3385</v>
      </c>
      <c r="C1701" s="3"/>
      <c r="D1701" s="3"/>
      <c r="E1701" s="9" t="s">
        <v>279</v>
      </c>
      <c r="F1701" s="9" t="s">
        <v>279</v>
      </c>
      <c r="G1701" s="9" t="s">
        <v>279</v>
      </c>
      <c r="H1701" s="9" t="s">
        <v>279</v>
      </c>
      <c r="I1701" s="9">
        <v>0</v>
      </c>
      <c r="J1701" s="9" t="s">
        <v>279</v>
      </c>
      <c r="K1701" s="9" t="s">
        <v>279</v>
      </c>
      <c r="L1701" s="9">
        <v>336.1</v>
      </c>
      <c r="M1701" s="67"/>
      <c r="N1701" s="67">
        <f t="shared" si="50"/>
        <v>336.1</v>
      </c>
      <c r="S1701" s="63"/>
      <c r="T1701" s="277"/>
      <c r="U1701" s="63"/>
      <c r="V1701" s="348"/>
      <c r="W1701" s="337"/>
      <c r="X1701" s="63"/>
      <c r="Z1701" s="50">
        <v>56</v>
      </c>
    </row>
    <row r="1702" spans="1:26" ht="15">
      <c r="A1702" s="28" t="s">
        <v>920</v>
      </c>
      <c r="B1702" s="63" t="s">
        <v>763</v>
      </c>
      <c r="E1702" s="9" t="s">
        <v>279</v>
      </c>
      <c r="F1702" s="9" t="s">
        <v>279</v>
      </c>
      <c r="G1702" s="9" t="s">
        <v>279</v>
      </c>
      <c r="H1702" s="9">
        <v>35.700000000002547</v>
      </c>
      <c r="I1702" s="9">
        <v>0</v>
      </c>
      <c r="J1702" s="9">
        <v>62.999999999999091</v>
      </c>
      <c r="K1702" s="9">
        <v>81.399999999997817</v>
      </c>
      <c r="L1702" s="9">
        <v>153.5</v>
      </c>
      <c r="N1702" s="67">
        <f t="shared" si="50"/>
        <v>333.59999999999945</v>
      </c>
      <c r="T1702" s="63"/>
      <c r="U1702" s="63"/>
      <c r="V1702" s="347"/>
      <c r="W1702" s="337"/>
      <c r="X1702" s="63"/>
      <c r="Z1702" s="50">
        <v>58</v>
      </c>
    </row>
    <row r="1703" spans="1:26" ht="15">
      <c r="A1703" s="28" t="s">
        <v>921</v>
      </c>
      <c r="B1703" s="63" t="s">
        <v>3386</v>
      </c>
      <c r="C1703" s="3"/>
      <c r="D1703" s="3"/>
      <c r="E1703" s="9" t="s">
        <v>279</v>
      </c>
      <c r="F1703" s="9" t="s">
        <v>279</v>
      </c>
      <c r="G1703" s="9" t="s">
        <v>279</v>
      </c>
      <c r="H1703" s="9" t="s">
        <v>279</v>
      </c>
      <c r="I1703" s="9">
        <v>0</v>
      </c>
      <c r="J1703" s="9" t="s">
        <v>279</v>
      </c>
      <c r="K1703" s="9" t="s">
        <v>279</v>
      </c>
      <c r="L1703" s="9">
        <v>322.2</v>
      </c>
      <c r="M1703" s="67"/>
      <c r="N1703" s="67">
        <f t="shared" si="50"/>
        <v>322.2</v>
      </c>
      <c r="S1703" s="63"/>
      <c r="T1703" s="63"/>
      <c r="U1703" s="63"/>
      <c r="V1703" s="360"/>
      <c r="W1703" s="337"/>
      <c r="X1703" s="63"/>
      <c r="Z1703" s="50">
        <v>100</v>
      </c>
    </row>
    <row r="1704" spans="1:26" ht="15">
      <c r="A1704" s="28" t="s">
        <v>922</v>
      </c>
      <c r="B1704" s="277" t="s">
        <v>3366</v>
      </c>
      <c r="C1704" s="3"/>
      <c r="D1704" s="3"/>
      <c r="E1704" s="9" t="s">
        <v>279</v>
      </c>
      <c r="F1704" s="9" t="s">
        <v>279</v>
      </c>
      <c r="G1704" s="9" t="s">
        <v>279</v>
      </c>
      <c r="H1704" s="9" t="s">
        <v>279</v>
      </c>
      <c r="I1704" s="9">
        <v>0</v>
      </c>
      <c r="J1704" s="9" t="s">
        <v>279</v>
      </c>
      <c r="K1704" s="9" t="s">
        <v>279</v>
      </c>
      <c r="L1704" s="9">
        <v>317.3</v>
      </c>
      <c r="M1704" s="67"/>
      <c r="N1704" s="67">
        <f t="shared" si="50"/>
        <v>317.3</v>
      </c>
      <c r="S1704" s="63"/>
      <c r="T1704" s="63"/>
      <c r="U1704" s="63"/>
      <c r="V1704" s="347"/>
      <c r="W1704" s="337"/>
      <c r="X1704" s="63"/>
      <c r="Z1704" s="50">
        <v>29</v>
      </c>
    </row>
    <row r="1705" spans="1:26" ht="15">
      <c r="A1705" s="28" t="s">
        <v>923</v>
      </c>
      <c r="B1705" s="277" t="s">
        <v>2002</v>
      </c>
      <c r="C1705" s="3"/>
      <c r="D1705" s="3"/>
      <c r="E1705" s="9" t="s">
        <v>279</v>
      </c>
      <c r="F1705" s="9" t="s">
        <v>279</v>
      </c>
      <c r="G1705" s="9" t="s">
        <v>279</v>
      </c>
      <c r="H1705" s="9" t="s">
        <v>279</v>
      </c>
      <c r="I1705" s="9">
        <v>0</v>
      </c>
      <c r="J1705" s="9">
        <v>11.500000000001819</v>
      </c>
      <c r="K1705" s="9">
        <v>154.50000000000182</v>
      </c>
      <c r="L1705" s="9">
        <v>148.19999999999999</v>
      </c>
      <c r="N1705" s="67">
        <f t="shared" si="50"/>
        <v>314.20000000000363</v>
      </c>
      <c r="T1705" s="63"/>
      <c r="U1705" s="63"/>
      <c r="V1705" s="348"/>
      <c r="W1705" s="337"/>
      <c r="X1705" s="63"/>
      <c r="Z1705" s="50">
        <v>25</v>
      </c>
    </row>
    <row r="1706" spans="1:26" ht="15">
      <c r="A1706" s="28" t="s">
        <v>924</v>
      </c>
      <c r="B1706" s="63" t="s">
        <v>744</v>
      </c>
      <c r="E1706" s="9" t="s">
        <v>279</v>
      </c>
      <c r="F1706" s="9" t="s">
        <v>279</v>
      </c>
      <c r="G1706" s="9" t="s">
        <v>279</v>
      </c>
      <c r="H1706" s="9">
        <v>304.79999999999745</v>
      </c>
      <c r="I1706" s="9">
        <v>0</v>
      </c>
      <c r="J1706" s="9" t="s">
        <v>279</v>
      </c>
      <c r="K1706" s="9" t="s">
        <v>279</v>
      </c>
      <c r="L1706" s="9" t="s">
        <v>279</v>
      </c>
      <c r="N1706" s="67">
        <f t="shared" si="50"/>
        <v>304.79999999999745</v>
      </c>
      <c r="T1706" s="63"/>
      <c r="U1706" s="63"/>
      <c r="V1706" s="347"/>
      <c r="W1706" s="337"/>
      <c r="X1706" s="63"/>
      <c r="Z1706" s="50">
        <v>18</v>
      </c>
    </row>
    <row r="1707" spans="1:26" ht="15">
      <c r="A1707" s="28" t="s">
        <v>925</v>
      </c>
      <c r="B1707" s="229" t="s">
        <v>1661</v>
      </c>
      <c r="C1707" s="3"/>
      <c r="D1707" s="3"/>
      <c r="E1707" s="9" t="s">
        <v>279</v>
      </c>
      <c r="F1707" s="9" t="s">
        <v>279</v>
      </c>
      <c r="G1707" s="9" t="s">
        <v>279</v>
      </c>
      <c r="H1707" s="9" t="s">
        <v>279</v>
      </c>
      <c r="I1707" s="9">
        <v>0</v>
      </c>
      <c r="J1707" s="9">
        <v>101.30000000000291</v>
      </c>
      <c r="K1707" s="9">
        <v>195.59999999999945</v>
      </c>
      <c r="L1707" s="9" t="s">
        <v>279</v>
      </c>
      <c r="N1707" s="67">
        <f t="shared" si="50"/>
        <v>296.90000000000236</v>
      </c>
      <c r="T1707" s="28"/>
      <c r="U1707" s="63"/>
      <c r="V1707" s="347"/>
      <c r="W1707" s="337"/>
      <c r="X1707" s="63"/>
      <c r="Z1707" s="50">
        <v>32</v>
      </c>
    </row>
    <row r="1708" spans="1:26" ht="15">
      <c r="A1708" s="28" t="s">
        <v>926</v>
      </c>
      <c r="B1708" s="277" t="s">
        <v>2023</v>
      </c>
      <c r="C1708" s="3"/>
      <c r="D1708" s="3"/>
      <c r="E1708" s="9" t="s">
        <v>279</v>
      </c>
      <c r="F1708" s="9" t="s">
        <v>279</v>
      </c>
      <c r="G1708" s="9" t="s">
        <v>279</v>
      </c>
      <c r="H1708" s="9" t="s">
        <v>279</v>
      </c>
      <c r="I1708" s="9">
        <v>0</v>
      </c>
      <c r="J1708" s="9" t="s">
        <v>279</v>
      </c>
      <c r="K1708" s="9">
        <v>148.50000000000182</v>
      </c>
      <c r="L1708" s="9">
        <v>145.5</v>
      </c>
      <c r="N1708" s="67">
        <f t="shared" si="50"/>
        <v>294.00000000000182</v>
      </c>
      <c r="T1708" s="277"/>
      <c r="U1708" s="63"/>
      <c r="V1708" s="347"/>
      <c r="W1708" s="337"/>
      <c r="X1708" s="63"/>
      <c r="Z1708" s="50">
        <v>30</v>
      </c>
    </row>
    <row r="1709" spans="1:26" ht="15">
      <c r="A1709" s="28" t="s">
        <v>927</v>
      </c>
      <c r="B1709" s="63" t="s">
        <v>3372</v>
      </c>
      <c r="C1709" s="3"/>
      <c r="D1709" s="3"/>
      <c r="E1709" s="9" t="s">
        <v>279</v>
      </c>
      <c r="F1709" s="9" t="s">
        <v>279</v>
      </c>
      <c r="G1709" s="9" t="s">
        <v>279</v>
      </c>
      <c r="H1709" s="9" t="s">
        <v>279</v>
      </c>
      <c r="I1709" s="9">
        <v>0</v>
      </c>
      <c r="J1709" s="9" t="s">
        <v>279</v>
      </c>
      <c r="K1709" s="9" t="s">
        <v>279</v>
      </c>
      <c r="L1709" s="9">
        <v>291.5</v>
      </c>
      <c r="M1709" s="67"/>
      <c r="N1709" s="67">
        <f t="shared" si="50"/>
        <v>291.5</v>
      </c>
      <c r="S1709" s="63"/>
      <c r="T1709" s="225"/>
      <c r="U1709" s="63"/>
      <c r="V1709" s="347"/>
      <c r="W1709" s="337"/>
      <c r="X1709" s="63"/>
      <c r="Z1709" s="50">
        <v>37</v>
      </c>
    </row>
    <row r="1710" spans="1:26" ht="15">
      <c r="A1710" s="28" t="s">
        <v>928</v>
      </c>
      <c r="B1710" s="63" t="s">
        <v>164</v>
      </c>
      <c r="E1710" s="9" t="s">
        <v>279</v>
      </c>
      <c r="F1710" s="9" t="s">
        <v>279</v>
      </c>
      <c r="G1710" s="217">
        <v>261</v>
      </c>
      <c r="H1710" s="9" t="s">
        <v>279</v>
      </c>
      <c r="I1710" s="9">
        <v>0</v>
      </c>
      <c r="J1710" s="9" t="s">
        <v>279</v>
      </c>
      <c r="K1710" s="9" t="s">
        <v>279</v>
      </c>
      <c r="L1710" s="9" t="s">
        <v>279</v>
      </c>
      <c r="N1710" s="67">
        <f t="shared" si="50"/>
        <v>261</v>
      </c>
      <c r="P1710" t="s">
        <v>288</v>
      </c>
      <c r="T1710" s="277"/>
      <c r="U1710" s="63"/>
      <c r="V1710" s="347"/>
      <c r="W1710" s="337"/>
      <c r="X1710" s="63"/>
      <c r="Z1710" s="50">
        <v>49</v>
      </c>
    </row>
    <row r="1711" spans="1:26" ht="15">
      <c r="A1711" s="28" t="s">
        <v>929</v>
      </c>
      <c r="B1711" s="63" t="s">
        <v>3373</v>
      </c>
      <c r="C1711" s="3"/>
      <c r="D1711" s="3"/>
      <c r="E1711" s="9" t="s">
        <v>279</v>
      </c>
      <c r="F1711" s="9" t="s">
        <v>279</v>
      </c>
      <c r="G1711" s="9" t="s">
        <v>279</v>
      </c>
      <c r="H1711" s="9" t="s">
        <v>279</v>
      </c>
      <c r="I1711" s="9">
        <v>0</v>
      </c>
      <c r="J1711" s="9" t="s">
        <v>279</v>
      </c>
      <c r="K1711" s="9" t="s">
        <v>279</v>
      </c>
      <c r="L1711" s="9">
        <v>255.8</v>
      </c>
      <c r="M1711" s="67"/>
      <c r="N1711" s="67">
        <f t="shared" si="50"/>
        <v>255.8</v>
      </c>
      <c r="S1711" s="63"/>
      <c r="T1711" s="63"/>
      <c r="U1711" s="63"/>
      <c r="V1711" s="360"/>
      <c r="W1711" s="337"/>
      <c r="X1711" s="63"/>
      <c r="Z1711" s="50">
        <v>4</v>
      </c>
    </row>
    <row r="1712" spans="1:26" ht="15">
      <c r="A1712" s="28" t="s">
        <v>930</v>
      </c>
      <c r="B1712" s="277" t="s">
        <v>2050</v>
      </c>
      <c r="C1712" s="3"/>
      <c r="D1712" s="3"/>
      <c r="E1712" s="9" t="s">
        <v>279</v>
      </c>
      <c r="F1712" s="9" t="s">
        <v>279</v>
      </c>
      <c r="G1712" s="9" t="s">
        <v>279</v>
      </c>
      <c r="H1712" s="9" t="s">
        <v>279</v>
      </c>
      <c r="I1712" s="9">
        <v>0</v>
      </c>
      <c r="J1712" s="9" t="s">
        <v>279</v>
      </c>
      <c r="K1712" s="9">
        <v>114.99999999999909</v>
      </c>
      <c r="L1712" s="9">
        <v>137.4</v>
      </c>
      <c r="N1712" s="67">
        <f t="shared" si="50"/>
        <v>252.3999999999991</v>
      </c>
      <c r="T1712" s="63"/>
      <c r="U1712" s="63"/>
      <c r="V1712" s="360"/>
      <c r="W1712" s="337"/>
      <c r="X1712" s="63"/>
      <c r="Z1712" s="50">
        <v>56</v>
      </c>
    </row>
    <row r="1713" spans="1:26" ht="15">
      <c r="A1713" s="28" t="s">
        <v>931</v>
      </c>
      <c r="B1713" s="63" t="s">
        <v>29</v>
      </c>
      <c r="E1713" s="214">
        <v>69.5</v>
      </c>
      <c r="F1713" s="9">
        <v>13.5</v>
      </c>
      <c r="G1713" s="9">
        <v>47.2</v>
      </c>
      <c r="H1713" s="9" t="s">
        <v>279</v>
      </c>
      <c r="I1713" s="9">
        <v>0</v>
      </c>
      <c r="J1713" s="9">
        <v>120.99999999999909</v>
      </c>
      <c r="K1713" s="9" t="s">
        <v>279</v>
      </c>
      <c r="L1713" s="9" t="s">
        <v>279</v>
      </c>
      <c r="N1713" s="67">
        <f t="shared" si="50"/>
        <v>251.19999999999908</v>
      </c>
      <c r="P1713" t="s">
        <v>282</v>
      </c>
      <c r="S1713" s="3" t="s">
        <v>1767</v>
      </c>
      <c r="T1713" s="225"/>
      <c r="U1713" s="63"/>
      <c r="V1713" s="347"/>
      <c r="W1713" s="337"/>
      <c r="X1713" s="63"/>
      <c r="Z1713" s="50">
        <v>77</v>
      </c>
    </row>
    <row r="1714" spans="1:26" ht="15">
      <c r="A1714" s="28" t="s">
        <v>932</v>
      </c>
      <c r="B1714" s="63" t="s">
        <v>769</v>
      </c>
      <c r="E1714" s="9" t="s">
        <v>279</v>
      </c>
      <c r="F1714" s="9" t="s">
        <v>279</v>
      </c>
      <c r="G1714" s="9" t="s">
        <v>279</v>
      </c>
      <c r="H1714" s="9">
        <v>225.60000000000127</v>
      </c>
      <c r="I1714" s="9">
        <v>0</v>
      </c>
      <c r="J1714" s="9" t="s">
        <v>279</v>
      </c>
      <c r="K1714" s="9" t="s">
        <v>279</v>
      </c>
      <c r="L1714" s="9" t="s">
        <v>279</v>
      </c>
      <c r="N1714" s="67">
        <f t="shared" ref="N1714:N1745" si="51">SUM(E1714:L1714)</f>
        <v>225.60000000000127</v>
      </c>
      <c r="T1714" s="28"/>
      <c r="U1714" s="63"/>
      <c r="V1714" s="347"/>
      <c r="W1714" s="337"/>
      <c r="X1714" s="63"/>
      <c r="Z1714" s="50">
        <v>20</v>
      </c>
    </row>
    <row r="1715" spans="1:26" ht="15">
      <c r="A1715" s="28" t="s">
        <v>933</v>
      </c>
      <c r="B1715" s="63" t="s">
        <v>178</v>
      </c>
      <c r="E1715" s="9">
        <v>5.6</v>
      </c>
      <c r="F1715" s="217">
        <v>211</v>
      </c>
      <c r="G1715" s="9" t="s">
        <v>279</v>
      </c>
      <c r="H1715" s="9" t="s">
        <v>279</v>
      </c>
      <c r="I1715" s="9">
        <v>0</v>
      </c>
      <c r="J1715" s="9" t="s">
        <v>279</v>
      </c>
      <c r="K1715" s="9" t="s">
        <v>279</v>
      </c>
      <c r="L1715" s="9" t="s">
        <v>279</v>
      </c>
      <c r="N1715" s="67">
        <f t="shared" si="51"/>
        <v>216.6</v>
      </c>
      <c r="P1715" t="s">
        <v>298</v>
      </c>
      <c r="T1715" s="63"/>
      <c r="U1715" s="63"/>
      <c r="V1715" s="347"/>
      <c r="W1715" s="337"/>
      <c r="X1715" s="63"/>
      <c r="Z1715" s="50">
        <v>44</v>
      </c>
    </row>
    <row r="1716" spans="1:26" ht="15">
      <c r="A1716" s="28" t="s">
        <v>934</v>
      </c>
      <c r="B1716" s="63" t="s">
        <v>158</v>
      </c>
      <c r="E1716" s="9" t="s">
        <v>279</v>
      </c>
      <c r="F1716" s="9" t="s">
        <v>279</v>
      </c>
      <c r="G1716" s="9">
        <v>139.5</v>
      </c>
      <c r="H1716" s="9">
        <v>76.000000000000909</v>
      </c>
      <c r="I1716" s="9">
        <v>0</v>
      </c>
      <c r="J1716" s="9" t="s">
        <v>279</v>
      </c>
      <c r="K1716" s="9" t="s">
        <v>279</v>
      </c>
      <c r="L1716" s="9" t="s">
        <v>279</v>
      </c>
      <c r="N1716" s="67">
        <f t="shared" si="51"/>
        <v>215.50000000000091</v>
      </c>
      <c r="T1716" s="277"/>
      <c r="U1716" s="63"/>
      <c r="V1716" s="348"/>
      <c r="W1716" s="337"/>
      <c r="X1716" s="63"/>
      <c r="Z1716" s="50">
        <v>83</v>
      </c>
    </row>
    <row r="1717" spans="1:26" ht="15">
      <c r="A1717" s="28" t="s">
        <v>935</v>
      </c>
      <c r="B1717" s="63" t="s">
        <v>3370</v>
      </c>
      <c r="C1717" s="3"/>
      <c r="D1717" s="3"/>
      <c r="E1717" s="9" t="s">
        <v>279</v>
      </c>
      <c r="F1717" s="9" t="s">
        <v>279</v>
      </c>
      <c r="G1717" s="9" t="s">
        <v>279</v>
      </c>
      <c r="H1717" s="9" t="s">
        <v>279</v>
      </c>
      <c r="I1717" s="9">
        <v>0</v>
      </c>
      <c r="J1717" s="9" t="s">
        <v>279</v>
      </c>
      <c r="K1717" s="9" t="s">
        <v>279</v>
      </c>
      <c r="L1717" s="9">
        <v>201.3</v>
      </c>
      <c r="M1717" s="67"/>
      <c r="N1717" s="67">
        <f t="shared" si="51"/>
        <v>201.3</v>
      </c>
      <c r="S1717" s="63"/>
      <c r="T1717" s="277"/>
      <c r="U1717" s="63"/>
      <c r="V1717" s="347"/>
      <c r="W1717" s="337"/>
      <c r="X1717" s="63"/>
      <c r="Z1717" s="50">
        <v>63</v>
      </c>
    </row>
    <row r="1718" spans="1:26" ht="15">
      <c r="A1718" s="28" t="s">
        <v>2501</v>
      </c>
      <c r="B1718" s="63" t="s">
        <v>3395</v>
      </c>
      <c r="C1718" s="3"/>
      <c r="D1718" s="3"/>
      <c r="E1718" s="9" t="s">
        <v>279</v>
      </c>
      <c r="F1718" s="9" t="s">
        <v>279</v>
      </c>
      <c r="G1718" s="9" t="s">
        <v>279</v>
      </c>
      <c r="H1718" s="9" t="s">
        <v>279</v>
      </c>
      <c r="I1718" s="9">
        <v>0</v>
      </c>
      <c r="J1718" s="9" t="s">
        <v>279</v>
      </c>
      <c r="K1718" s="9" t="s">
        <v>279</v>
      </c>
      <c r="L1718" s="9">
        <v>195.5</v>
      </c>
      <c r="M1718" s="67"/>
      <c r="N1718" s="67">
        <f t="shared" si="51"/>
        <v>195.5</v>
      </c>
      <c r="S1718" s="63"/>
      <c r="T1718" s="63"/>
    </row>
    <row r="1719" spans="1:26" ht="15">
      <c r="A1719" s="28" t="s">
        <v>3315</v>
      </c>
      <c r="B1719" s="277" t="s">
        <v>2028</v>
      </c>
      <c r="C1719" s="3"/>
      <c r="D1719" s="3"/>
      <c r="E1719" s="9" t="s">
        <v>279</v>
      </c>
      <c r="F1719" s="9" t="s">
        <v>279</v>
      </c>
      <c r="G1719" s="9" t="s">
        <v>279</v>
      </c>
      <c r="H1719" s="9" t="s">
        <v>279</v>
      </c>
      <c r="I1719" s="9">
        <v>0</v>
      </c>
      <c r="J1719" s="9" t="s">
        <v>279</v>
      </c>
      <c r="K1719" s="9">
        <v>194.95000000000073</v>
      </c>
      <c r="L1719" s="9" t="s">
        <v>279</v>
      </c>
      <c r="N1719" s="67">
        <f t="shared" si="51"/>
        <v>194.95000000000073</v>
      </c>
    </row>
    <row r="1720" spans="1:26" ht="15">
      <c r="A1720" s="28" t="s">
        <v>3316</v>
      </c>
      <c r="B1720" s="277" t="s">
        <v>3365</v>
      </c>
      <c r="C1720" s="3"/>
      <c r="D1720" s="3"/>
      <c r="E1720" s="9" t="s">
        <v>279</v>
      </c>
      <c r="F1720" s="9" t="s">
        <v>279</v>
      </c>
      <c r="G1720" s="9" t="s">
        <v>279</v>
      </c>
      <c r="H1720" s="9" t="s">
        <v>279</v>
      </c>
      <c r="I1720" s="9">
        <v>0</v>
      </c>
      <c r="J1720" s="9" t="s">
        <v>279</v>
      </c>
      <c r="K1720" s="9" t="s">
        <v>279</v>
      </c>
      <c r="L1720" s="9">
        <v>193.8</v>
      </c>
      <c r="M1720" s="67"/>
      <c r="N1720" s="67">
        <f t="shared" si="51"/>
        <v>193.8</v>
      </c>
      <c r="S1720" s="63"/>
    </row>
    <row r="1721" spans="1:26" ht="15">
      <c r="A1721" s="28" t="s">
        <v>3317</v>
      </c>
      <c r="B1721" s="63" t="s">
        <v>3380</v>
      </c>
      <c r="C1721" s="3"/>
      <c r="D1721" s="3"/>
      <c r="E1721" s="9" t="s">
        <v>279</v>
      </c>
      <c r="F1721" s="9" t="s">
        <v>279</v>
      </c>
      <c r="G1721" s="9" t="s">
        <v>279</v>
      </c>
      <c r="H1721" s="9" t="s">
        <v>279</v>
      </c>
      <c r="I1721" s="9">
        <v>0</v>
      </c>
      <c r="J1721" s="9" t="s">
        <v>279</v>
      </c>
      <c r="K1721" s="9" t="s">
        <v>279</v>
      </c>
      <c r="L1721" s="9">
        <v>190.5</v>
      </c>
      <c r="M1721" s="67"/>
      <c r="N1721" s="67">
        <f t="shared" si="51"/>
        <v>190.5</v>
      </c>
      <c r="S1721" s="63"/>
    </row>
    <row r="1722" spans="1:26" ht="15">
      <c r="A1722" s="28" t="s">
        <v>3318</v>
      </c>
      <c r="B1722" s="63" t="s">
        <v>3398</v>
      </c>
      <c r="C1722" s="3"/>
      <c r="D1722" s="3"/>
      <c r="E1722" s="9" t="s">
        <v>279</v>
      </c>
      <c r="F1722" s="9" t="s">
        <v>279</v>
      </c>
      <c r="G1722" s="9" t="s">
        <v>279</v>
      </c>
      <c r="H1722" s="9" t="s">
        <v>279</v>
      </c>
      <c r="I1722" s="9">
        <v>0</v>
      </c>
      <c r="J1722" s="9" t="s">
        <v>279</v>
      </c>
      <c r="K1722" s="9" t="s">
        <v>279</v>
      </c>
      <c r="L1722" s="9">
        <v>188.8</v>
      </c>
      <c r="M1722" s="67"/>
      <c r="N1722" s="67">
        <f t="shared" si="51"/>
        <v>188.8</v>
      </c>
      <c r="S1722" s="63"/>
    </row>
    <row r="1723" spans="1:26" ht="15">
      <c r="A1723" s="28" t="s">
        <v>3319</v>
      </c>
      <c r="B1723" s="63" t="s">
        <v>764</v>
      </c>
      <c r="E1723" s="9" t="s">
        <v>279</v>
      </c>
      <c r="F1723" s="9" t="s">
        <v>279</v>
      </c>
      <c r="G1723" s="9" t="s">
        <v>279</v>
      </c>
      <c r="H1723" s="9">
        <v>72.700000000001637</v>
      </c>
      <c r="I1723" s="9">
        <v>0</v>
      </c>
      <c r="J1723" s="9">
        <v>26.199999999999818</v>
      </c>
      <c r="K1723" s="9">
        <v>45.500000000000909</v>
      </c>
      <c r="L1723" s="9">
        <v>42</v>
      </c>
      <c r="N1723" s="67">
        <f t="shared" si="51"/>
        <v>186.40000000000236</v>
      </c>
    </row>
    <row r="1724" spans="1:26" ht="15">
      <c r="A1724" s="28" t="s">
        <v>3320</v>
      </c>
      <c r="B1724" s="63" t="s">
        <v>3369</v>
      </c>
      <c r="C1724" s="3"/>
      <c r="D1724" s="3"/>
      <c r="E1724" s="9" t="s">
        <v>279</v>
      </c>
      <c r="F1724" s="9" t="s">
        <v>279</v>
      </c>
      <c r="G1724" s="9" t="s">
        <v>279</v>
      </c>
      <c r="H1724" s="9" t="s">
        <v>279</v>
      </c>
      <c r="I1724" s="9">
        <v>0</v>
      </c>
      <c r="J1724" s="9" t="s">
        <v>279</v>
      </c>
      <c r="K1724" s="9" t="s">
        <v>279</v>
      </c>
      <c r="L1724" s="9">
        <v>183.3</v>
      </c>
      <c r="M1724" s="67"/>
      <c r="N1724" s="67">
        <f t="shared" si="51"/>
        <v>183.3</v>
      </c>
      <c r="S1724" s="63"/>
    </row>
    <row r="1725" spans="1:26" ht="15">
      <c r="A1725" s="28" t="s">
        <v>3321</v>
      </c>
      <c r="B1725" s="63" t="s">
        <v>3376</v>
      </c>
      <c r="C1725" s="3"/>
      <c r="D1725" s="3"/>
      <c r="E1725" s="9" t="s">
        <v>279</v>
      </c>
      <c r="F1725" s="9" t="s">
        <v>279</v>
      </c>
      <c r="G1725" s="9" t="s">
        <v>279</v>
      </c>
      <c r="H1725" s="9" t="s">
        <v>279</v>
      </c>
      <c r="I1725" s="9">
        <v>0</v>
      </c>
      <c r="J1725" s="9" t="s">
        <v>279</v>
      </c>
      <c r="K1725" s="9" t="s">
        <v>279</v>
      </c>
      <c r="L1725" s="9">
        <v>176.9</v>
      </c>
      <c r="M1725" s="67"/>
      <c r="N1725" s="67">
        <f t="shared" si="51"/>
        <v>176.9</v>
      </c>
      <c r="S1725" s="63"/>
    </row>
    <row r="1726" spans="1:26" ht="15">
      <c r="A1726" s="28" t="s">
        <v>3322</v>
      </c>
      <c r="B1726" s="229" t="s">
        <v>1645</v>
      </c>
      <c r="C1726" s="3"/>
      <c r="D1726" s="3"/>
      <c r="E1726" s="9" t="s">
        <v>279</v>
      </c>
      <c r="F1726" s="9" t="s">
        <v>279</v>
      </c>
      <c r="G1726" s="9" t="s">
        <v>279</v>
      </c>
      <c r="H1726" s="9" t="s">
        <v>279</v>
      </c>
      <c r="I1726" s="9">
        <v>0</v>
      </c>
      <c r="J1726" s="9">
        <v>175.10000000000127</v>
      </c>
      <c r="K1726" s="9" t="s">
        <v>279</v>
      </c>
      <c r="L1726" s="9" t="s">
        <v>279</v>
      </c>
      <c r="N1726" s="67">
        <f t="shared" si="51"/>
        <v>175.10000000000127</v>
      </c>
    </row>
    <row r="1727" spans="1:26" ht="15">
      <c r="A1727" s="28" t="s">
        <v>3323</v>
      </c>
      <c r="B1727" s="277" t="s">
        <v>2029</v>
      </c>
      <c r="C1727" s="3"/>
      <c r="D1727" s="3"/>
      <c r="E1727" s="9" t="s">
        <v>279</v>
      </c>
      <c r="F1727" s="9" t="s">
        <v>279</v>
      </c>
      <c r="G1727" s="9" t="s">
        <v>279</v>
      </c>
      <c r="H1727" s="9" t="s">
        <v>279</v>
      </c>
      <c r="I1727" s="9">
        <v>0</v>
      </c>
      <c r="J1727" s="9" t="s">
        <v>279</v>
      </c>
      <c r="K1727" s="9">
        <v>153.99999999999909</v>
      </c>
      <c r="L1727" s="9" t="s">
        <v>279</v>
      </c>
      <c r="N1727" s="67">
        <f t="shared" si="51"/>
        <v>153.99999999999909</v>
      </c>
    </row>
    <row r="1728" spans="1:26" ht="15">
      <c r="A1728" s="28" t="s">
        <v>3324</v>
      </c>
      <c r="B1728" s="63" t="s">
        <v>3394</v>
      </c>
      <c r="C1728" s="3"/>
      <c r="D1728" s="3"/>
      <c r="E1728" s="9" t="s">
        <v>279</v>
      </c>
      <c r="F1728" s="9" t="s">
        <v>279</v>
      </c>
      <c r="G1728" s="9" t="s">
        <v>279</v>
      </c>
      <c r="H1728" s="9" t="s">
        <v>279</v>
      </c>
      <c r="I1728" s="9">
        <v>0</v>
      </c>
      <c r="J1728" s="9" t="s">
        <v>279</v>
      </c>
      <c r="K1728" s="9" t="s">
        <v>279</v>
      </c>
      <c r="L1728" s="9">
        <v>140.6</v>
      </c>
      <c r="M1728" s="67"/>
      <c r="N1728" s="67">
        <f t="shared" si="51"/>
        <v>140.6</v>
      </c>
      <c r="S1728" s="63"/>
    </row>
    <row r="1729" spans="1:19" ht="15">
      <c r="A1729" s="28" t="s">
        <v>3325</v>
      </c>
      <c r="B1729" s="63" t="s">
        <v>784</v>
      </c>
      <c r="E1729" s="9" t="s">
        <v>279</v>
      </c>
      <c r="F1729" s="9" t="s">
        <v>279</v>
      </c>
      <c r="G1729" s="9" t="s">
        <v>279</v>
      </c>
      <c r="H1729" s="9">
        <v>115.50000000000091</v>
      </c>
      <c r="I1729" s="9">
        <v>0</v>
      </c>
      <c r="J1729" s="9" t="s">
        <v>279</v>
      </c>
      <c r="K1729" s="9" t="s">
        <v>279</v>
      </c>
      <c r="L1729" s="9" t="s">
        <v>279</v>
      </c>
      <c r="N1729" s="67">
        <f t="shared" si="51"/>
        <v>115.50000000000091</v>
      </c>
    </row>
    <row r="1730" spans="1:19" ht="15">
      <c r="A1730" s="28" t="s">
        <v>3326</v>
      </c>
      <c r="B1730" s="63" t="s">
        <v>3368</v>
      </c>
      <c r="C1730" s="3"/>
      <c r="D1730" s="3"/>
      <c r="E1730" s="9" t="s">
        <v>279</v>
      </c>
      <c r="F1730" s="9" t="s">
        <v>279</v>
      </c>
      <c r="G1730" s="9" t="s">
        <v>279</v>
      </c>
      <c r="H1730" s="9" t="s">
        <v>279</v>
      </c>
      <c r="I1730" s="9">
        <v>0</v>
      </c>
      <c r="J1730" s="9" t="s">
        <v>279</v>
      </c>
      <c r="K1730" s="9" t="s">
        <v>279</v>
      </c>
      <c r="L1730" s="9">
        <v>105.39999999999999</v>
      </c>
      <c r="M1730" s="67"/>
      <c r="N1730" s="67">
        <f t="shared" si="51"/>
        <v>105.39999999999999</v>
      </c>
      <c r="S1730" s="63"/>
    </row>
    <row r="1731" spans="1:19" ht="15">
      <c r="A1731" s="28" t="s">
        <v>3327</v>
      </c>
      <c r="B1731" s="63" t="s">
        <v>3367</v>
      </c>
      <c r="C1731" s="3"/>
      <c r="D1731" s="3"/>
      <c r="E1731" s="9" t="s">
        <v>279</v>
      </c>
      <c r="F1731" s="9" t="s">
        <v>279</v>
      </c>
      <c r="G1731" s="9" t="s">
        <v>279</v>
      </c>
      <c r="H1731" s="9" t="s">
        <v>279</v>
      </c>
      <c r="I1731" s="9">
        <v>0</v>
      </c>
      <c r="J1731" s="9" t="s">
        <v>279</v>
      </c>
      <c r="K1731" s="9" t="s">
        <v>279</v>
      </c>
      <c r="L1731" s="9">
        <v>86.5</v>
      </c>
      <c r="M1731" s="67"/>
      <c r="N1731" s="67">
        <f t="shared" si="51"/>
        <v>86.5</v>
      </c>
      <c r="S1731" s="63"/>
    </row>
    <row r="1732" spans="1:19" ht="15">
      <c r="A1732" s="28" t="s">
        <v>3328</v>
      </c>
      <c r="B1732" s="63" t="s">
        <v>3379</v>
      </c>
      <c r="C1732" s="3"/>
      <c r="D1732" s="3"/>
      <c r="E1732" s="9" t="s">
        <v>279</v>
      </c>
      <c r="F1732" s="9" t="s">
        <v>279</v>
      </c>
      <c r="G1732" s="9" t="s">
        <v>279</v>
      </c>
      <c r="H1732" s="9" t="s">
        <v>279</v>
      </c>
      <c r="I1732" s="9">
        <v>0</v>
      </c>
      <c r="J1732" s="9" t="s">
        <v>279</v>
      </c>
      <c r="K1732" s="9" t="s">
        <v>279</v>
      </c>
      <c r="L1732" s="9">
        <v>82.5</v>
      </c>
      <c r="M1732" s="67"/>
      <c r="N1732" s="67">
        <f t="shared" si="51"/>
        <v>82.5</v>
      </c>
      <c r="S1732" s="63"/>
    </row>
    <row r="1733" spans="1:19" ht="15">
      <c r="A1733" s="28" t="s">
        <v>3329</v>
      </c>
      <c r="B1733" s="63" t="s">
        <v>3371</v>
      </c>
      <c r="C1733" s="3"/>
      <c r="D1733" s="3"/>
      <c r="E1733" s="9" t="s">
        <v>279</v>
      </c>
      <c r="F1733" s="9" t="s">
        <v>279</v>
      </c>
      <c r="G1733" s="9" t="s">
        <v>279</v>
      </c>
      <c r="H1733" s="9" t="s">
        <v>279</v>
      </c>
      <c r="I1733" s="9">
        <v>0</v>
      </c>
      <c r="J1733" s="9" t="s">
        <v>279</v>
      </c>
      <c r="K1733" s="9" t="s">
        <v>279</v>
      </c>
      <c r="L1733" s="9">
        <v>81.8</v>
      </c>
      <c r="M1733" s="67"/>
      <c r="N1733" s="67">
        <f t="shared" si="51"/>
        <v>81.8</v>
      </c>
      <c r="S1733" s="63"/>
    </row>
    <row r="1734" spans="1:19" ht="15">
      <c r="A1734" s="28" t="s">
        <v>3330</v>
      </c>
      <c r="B1734" s="63" t="s">
        <v>774</v>
      </c>
      <c r="E1734" s="9" t="s">
        <v>279</v>
      </c>
      <c r="F1734" s="9" t="s">
        <v>279</v>
      </c>
      <c r="G1734" s="9" t="s">
        <v>279</v>
      </c>
      <c r="H1734" s="9">
        <v>68.099999999999454</v>
      </c>
      <c r="I1734" s="9">
        <v>0</v>
      </c>
      <c r="J1734" s="9" t="s">
        <v>279</v>
      </c>
      <c r="K1734" s="9" t="s">
        <v>279</v>
      </c>
      <c r="L1734" s="9" t="s">
        <v>279</v>
      </c>
      <c r="N1734" s="67">
        <f t="shared" si="51"/>
        <v>68.099999999999454</v>
      </c>
    </row>
    <row r="1735" spans="1:19" ht="15">
      <c r="A1735" s="28" t="s">
        <v>3331</v>
      </c>
      <c r="B1735" s="63" t="s">
        <v>3377</v>
      </c>
      <c r="C1735" s="3"/>
      <c r="D1735" s="3"/>
      <c r="E1735" s="9" t="s">
        <v>279</v>
      </c>
      <c r="F1735" s="9" t="s">
        <v>279</v>
      </c>
      <c r="G1735" s="9" t="s">
        <v>279</v>
      </c>
      <c r="H1735" s="9" t="s">
        <v>279</v>
      </c>
      <c r="I1735" s="9">
        <v>0</v>
      </c>
      <c r="J1735" s="9" t="s">
        <v>279</v>
      </c>
      <c r="K1735" s="9" t="s">
        <v>279</v>
      </c>
      <c r="L1735" s="9">
        <v>65.099999999999994</v>
      </c>
      <c r="M1735" s="67"/>
      <c r="N1735" s="67">
        <f t="shared" si="51"/>
        <v>65.099999999999994</v>
      </c>
      <c r="S1735" s="63"/>
    </row>
    <row r="1736" spans="1:19" ht="15">
      <c r="A1736" s="28" t="s">
        <v>3332</v>
      </c>
      <c r="B1736" s="63" t="s">
        <v>180</v>
      </c>
      <c r="C1736" s="3"/>
      <c r="D1736" s="3"/>
      <c r="E1736" s="9" t="s">
        <v>279</v>
      </c>
      <c r="F1736" s="9" t="s">
        <v>279</v>
      </c>
      <c r="G1736" s="9" t="s">
        <v>279</v>
      </c>
      <c r="H1736" s="9" t="s">
        <v>279</v>
      </c>
      <c r="I1736" s="9">
        <v>0</v>
      </c>
      <c r="J1736" s="9" t="s">
        <v>279</v>
      </c>
      <c r="K1736" s="9" t="s">
        <v>279</v>
      </c>
      <c r="L1736" s="9">
        <v>62.400000000000006</v>
      </c>
      <c r="M1736" s="67"/>
      <c r="N1736" s="67">
        <f t="shared" si="51"/>
        <v>62.400000000000006</v>
      </c>
      <c r="S1736" s="63"/>
    </row>
    <row r="1737" spans="1:19" ht="15">
      <c r="A1737" s="28" t="s">
        <v>3333</v>
      </c>
      <c r="B1737" s="63" t="s">
        <v>179</v>
      </c>
      <c r="E1737" s="217">
        <v>24</v>
      </c>
      <c r="F1737" s="9" t="s">
        <v>279</v>
      </c>
      <c r="G1737" s="9" t="s">
        <v>279</v>
      </c>
      <c r="H1737" s="9" t="s">
        <v>279</v>
      </c>
      <c r="I1737" s="9">
        <v>0</v>
      </c>
      <c r="J1737" s="9" t="s">
        <v>279</v>
      </c>
      <c r="K1737" s="9" t="s">
        <v>279</v>
      </c>
      <c r="L1737" s="9" t="s">
        <v>279</v>
      </c>
      <c r="N1737" s="67">
        <f t="shared" si="51"/>
        <v>24</v>
      </c>
      <c r="P1737" t="s">
        <v>288</v>
      </c>
    </row>
    <row r="1738" spans="1:19" ht="15">
      <c r="A1738" s="28" t="s">
        <v>3334</v>
      </c>
      <c r="B1738" s="277" t="s">
        <v>2004</v>
      </c>
      <c r="C1738" s="3"/>
      <c r="D1738" s="3"/>
      <c r="E1738" s="9" t="s">
        <v>279</v>
      </c>
      <c r="F1738" s="9" t="s">
        <v>279</v>
      </c>
      <c r="G1738" s="9" t="s">
        <v>279</v>
      </c>
      <c r="H1738" s="9" t="s">
        <v>279</v>
      </c>
      <c r="I1738" s="9">
        <v>0</v>
      </c>
      <c r="J1738" s="9">
        <v>14.000000000000909</v>
      </c>
      <c r="K1738" s="9" t="s">
        <v>279</v>
      </c>
      <c r="L1738" s="9" t="s">
        <v>279</v>
      </c>
      <c r="N1738" s="67">
        <f t="shared" si="51"/>
        <v>14.000000000000909</v>
      </c>
    </row>
    <row r="1739" spans="1:19" ht="15">
      <c r="A1739" s="28" t="s">
        <v>3335</v>
      </c>
      <c r="B1739" s="277" t="s">
        <v>2010</v>
      </c>
      <c r="C1739" s="3"/>
      <c r="D1739" s="3"/>
      <c r="E1739" s="9" t="s">
        <v>279</v>
      </c>
      <c r="F1739" s="9" t="s">
        <v>279</v>
      </c>
      <c r="G1739" s="9" t="s">
        <v>279</v>
      </c>
      <c r="H1739" s="9" t="s">
        <v>279</v>
      </c>
      <c r="I1739" s="9">
        <v>0</v>
      </c>
      <c r="J1739" s="9">
        <v>5.2000000000025466</v>
      </c>
      <c r="K1739" s="64" t="s">
        <v>280</v>
      </c>
      <c r="L1739" s="64" t="s">
        <v>280</v>
      </c>
      <c r="N1739" s="67">
        <f t="shared" si="51"/>
        <v>5.2000000000025466</v>
      </c>
    </row>
    <row r="1740" spans="1:19" ht="15">
      <c r="A1740" s="28" t="s">
        <v>3336</v>
      </c>
      <c r="B1740" s="225" t="s">
        <v>1641</v>
      </c>
      <c r="C1740" s="3"/>
      <c r="D1740" s="3"/>
      <c r="E1740" s="9" t="s">
        <v>279</v>
      </c>
      <c r="F1740" s="9" t="s">
        <v>279</v>
      </c>
      <c r="G1740" s="9" t="s">
        <v>279</v>
      </c>
      <c r="H1740" s="9" t="s">
        <v>279</v>
      </c>
      <c r="I1740" s="9">
        <v>0</v>
      </c>
      <c r="J1740" s="9" t="s">
        <v>279</v>
      </c>
      <c r="K1740" s="9" t="s">
        <v>279</v>
      </c>
      <c r="L1740" s="9" t="s">
        <v>279</v>
      </c>
      <c r="N1740" s="67">
        <f t="shared" si="51"/>
        <v>0</v>
      </c>
    </row>
    <row r="1741" spans="1:19" ht="15">
      <c r="A1741" s="28" t="s">
        <v>3337</v>
      </c>
      <c r="B1741" s="229" t="s">
        <v>1651</v>
      </c>
      <c r="C1741" s="3"/>
      <c r="D1741" s="3"/>
      <c r="E1741" s="9" t="s">
        <v>279</v>
      </c>
      <c r="F1741" s="9" t="s">
        <v>279</v>
      </c>
      <c r="G1741" s="9" t="s">
        <v>279</v>
      </c>
      <c r="H1741" s="9" t="s">
        <v>279</v>
      </c>
      <c r="I1741" s="9">
        <v>0</v>
      </c>
      <c r="J1741" s="9" t="s">
        <v>279</v>
      </c>
      <c r="K1741" s="9" t="s">
        <v>279</v>
      </c>
      <c r="L1741" s="9" t="s">
        <v>279</v>
      </c>
      <c r="N1741" s="67">
        <f t="shared" si="51"/>
        <v>0</v>
      </c>
    </row>
    <row r="1742" spans="1:19" ht="15">
      <c r="A1742" s="28" t="s">
        <v>3338</v>
      </c>
      <c r="B1742" s="229" t="s">
        <v>1650</v>
      </c>
      <c r="C1742" s="3"/>
      <c r="D1742" s="3"/>
      <c r="E1742" s="9" t="s">
        <v>279</v>
      </c>
      <c r="F1742" s="9" t="s">
        <v>279</v>
      </c>
      <c r="G1742" s="9" t="s">
        <v>279</v>
      </c>
      <c r="H1742" s="9" t="s">
        <v>279</v>
      </c>
      <c r="I1742" s="9">
        <v>0</v>
      </c>
      <c r="J1742" s="9" t="s">
        <v>279</v>
      </c>
      <c r="K1742" s="9" t="s">
        <v>279</v>
      </c>
      <c r="L1742" s="9" t="s">
        <v>279</v>
      </c>
      <c r="N1742" s="67">
        <f t="shared" si="51"/>
        <v>0</v>
      </c>
    </row>
    <row r="1743" spans="1:19" ht="15">
      <c r="A1743" s="28" t="s">
        <v>4129</v>
      </c>
      <c r="B1743" s="229" t="s">
        <v>1648</v>
      </c>
      <c r="C1743" s="3"/>
      <c r="D1743" s="3"/>
      <c r="E1743" s="9" t="s">
        <v>279</v>
      </c>
      <c r="F1743" s="9" t="s">
        <v>279</v>
      </c>
      <c r="G1743" s="9" t="s">
        <v>279</v>
      </c>
      <c r="H1743" s="9" t="s">
        <v>279</v>
      </c>
      <c r="I1743" s="9">
        <v>0</v>
      </c>
      <c r="J1743" s="9" t="s">
        <v>279</v>
      </c>
      <c r="K1743" s="9" t="s">
        <v>279</v>
      </c>
      <c r="L1743" s="9" t="s">
        <v>279</v>
      </c>
      <c r="N1743" s="67">
        <f t="shared" si="51"/>
        <v>0</v>
      </c>
    </row>
    <row r="1744" spans="1:19" ht="15">
      <c r="A1744" s="28" t="s">
        <v>4130</v>
      </c>
      <c r="B1744" s="229" t="s">
        <v>1676</v>
      </c>
      <c r="C1744" s="3"/>
      <c r="D1744" s="3"/>
      <c r="E1744" s="9" t="s">
        <v>279</v>
      </c>
      <c r="F1744" s="9" t="s">
        <v>279</v>
      </c>
      <c r="G1744" s="9" t="s">
        <v>279</v>
      </c>
      <c r="H1744" s="9" t="s">
        <v>279</v>
      </c>
      <c r="I1744" s="9">
        <v>0</v>
      </c>
      <c r="J1744" s="9" t="s">
        <v>279</v>
      </c>
      <c r="K1744" s="9" t="s">
        <v>279</v>
      </c>
      <c r="L1744" s="9" t="s">
        <v>279</v>
      </c>
      <c r="N1744" s="67">
        <f t="shared" si="51"/>
        <v>0</v>
      </c>
    </row>
    <row r="1745" spans="1:25" ht="15">
      <c r="A1745" s="28" t="s">
        <v>4131</v>
      </c>
      <c r="B1745" s="229" t="s">
        <v>1658</v>
      </c>
      <c r="C1745" s="3"/>
      <c r="D1745" s="3"/>
      <c r="E1745" s="9" t="s">
        <v>279</v>
      </c>
      <c r="F1745" s="9" t="s">
        <v>279</v>
      </c>
      <c r="G1745" s="9" t="s">
        <v>279</v>
      </c>
      <c r="H1745" s="9" t="s">
        <v>279</v>
      </c>
      <c r="I1745" s="9">
        <v>0</v>
      </c>
      <c r="J1745" s="9" t="s">
        <v>279</v>
      </c>
      <c r="K1745" s="9" t="s">
        <v>279</v>
      </c>
      <c r="L1745" s="9" t="s">
        <v>279</v>
      </c>
      <c r="N1745" s="67">
        <f t="shared" si="51"/>
        <v>0</v>
      </c>
    </row>
    <row r="1746" spans="1:25" ht="15">
      <c r="A1746" s="28"/>
      <c r="B1746" s="63"/>
      <c r="E1746" s="9"/>
      <c r="L1746" s="69"/>
    </row>
    <row r="1747" spans="1:25" ht="15">
      <c r="A1747" s="28"/>
      <c r="B1747" s="63"/>
      <c r="E1747" s="9"/>
      <c r="L1747" s="69"/>
    </row>
    <row r="1748" spans="1:25" ht="15">
      <c r="A1748" s="28"/>
      <c r="B1748" s="63"/>
      <c r="E1748" s="9"/>
      <c r="L1748" s="69"/>
    </row>
    <row r="1749" spans="1:25" ht="25.5">
      <c r="A1749" s="23" t="s">
        <v>192</v>
      </c>
      <c r="L1749" s="69"/>
    </row>
    <row r="1750" spans="1:25">
      <c r="L1750" s="69"/>
    </row>
    <row r="1751" spans="1:25" ht="15">
      <c r="A1751" s="39"/>
      <c r="B1751" s="39"/>
      <c r="C1751" s="39"/>
      <c r="D1751" s="39"/>
      <c r="E1751" s="61">
        <v>2016</v>
      </c>
      <c r="F1751" s="61">
        <v>2017</v>
      </c>
      <c r="G1751" s="61">
        <v>2018</v>
      </c>
      <c r="H1751" s="61">
        <v>2019</v>
      </c>
      <c r="I1751" s="61">
        <v>2020</v>
      </c>
      <c r="J1751" s="61">
        <v>2021</v>
      </c>
      <c r="K1751" s="61">
        <v>2022</v>
      </c>
      <c r="L1751" s="61">
        <v>2023</v>
      </c>
      <c r="N1751" s="70" t="s">
        <v>40</v>
      </c>
    </row>
    <row r="1752" spans="1:25" ht="15">
      <c r="A1752" s="28" t="s">
        <v>0</v>
      </c>
      <c r="B1752" s="63" t="s">
        <v>11</v>
      </c>
      <c r="E1752" s="217">
        <v>508.5</v>
      </c>
      <c r="F1752" s="217">
        <v>338.1</v>
      </c>
      <c r="G1752" s="217">
        <v>346.4</v>
      </c>
      <c r="H1752" s="214">
        <v>631.60000000000036</v>
      </c>
      <c r="I1752" s="9">
        <v>38.100000000002183</v>
      </c>
      <c r="J1752" s="217">
        <v>481.85000000000036</v>
      </c>
      <c r="K1752" s="9">
        <v>156.60000000000036</v>
      </c>
      <c r="L1752" s="9">
        <v>524.10000000000036</v>
      </c>
      <c r="N1752" s="67">
        <f t="shared" ref="N1752:N1783" si="52">SUM(E1752:L1752)</f>
        <v>3025.2500000000036</v>
      </c>
      <c r="P1752" t="s">
        <v>2470</v>
      </c>
      <c r="S1752" s="3" t="s">
        <v>1768</v>
      </c>
      <c r="T1752" s="63"/>
      <c r="U1752" s="63"/>
      <c r="V1752" s="360"/>
      <c r="W1752" s="337"/>
      <c r="X1752" s="63"/>
      <c r="Y1752" s="9"/>
    </row>
    <row r="1753" spans="1:25" ht="15">
      <c r="A1753" s="28" t="s">
        <v>2</v>
      </c>
      <c r="B1753" s="63" t="s">
        <v>21</v>
      </c>
      <c r="E1753" s="213">
        <v>635.20000000000005</v>
      </c>
      <c r="F1753" s="9">
        <v>188.3</v>
      </c>
      <c r="G1753" s="217">
        <v>397.6</v>
      </c>
      <c r="H1753" s="9">
        <v>371</v>
      </c>
      <c r="I1753" s="9">
        <v>185.49999999999818</v>
      </c>
      <c r="J1753" s="9">
        <v>413.59999999999945</v>
      </c>
      <c r="K1753" s="9">
        <v>274.99999999999818</v>
      </c>
      <c r="L1753" s="9">
        <v>452.49999999999818</v>
      </c>
      <c r="N1753" s="67">
        <f t="shared" si="52"/>
        <v>2918.6999999999939</v>
      </c>
      <c r="P1753" t="s">
        <v>292</v>
      </c>
      <c r="T1753" s="277"/>
      <c r="U1753" s="63"/>
      <c r="V1753" s="347"/>
      <c r="W1753" s="337"/>
      <c r="X1753" s="63"/>
      <c r="Y1753" s="9"/>
    </row>
    <row r="1754" spans="1:25" ht="15">
      <c r="A1754" s="28" t="s">
        <v>3</v>
      </c>
      <c r="B1754" s="63" t="s">
        <v>27</v>
      </c>
      <c r="E1754" s="9">
        <v>367.8</v>
      </c>
      <c r="F1754" s="217">
        <v>218.4</v>
      </c>
      <c r="G1754" s="9">
        <v>215.2</v>
      </c>
      <c r="H1754" s="217">
        <v>432.30000000000018</v>
      </c>
      <c r="I1754" s="9">
        <v>181.39999999999964</v>
      </c>
      <c r="J1754" s="9">
        <v>404.09999999999945</v>
      </c>
      <c r="K1754" s="217">
        <v>590.39999999999873</v>
      </c>
      <c r="L1754" s="9">
        <v>500.49999999999909</v>
      </c>
      <c r="N1754" s="67">
        <f t="shared" si="52"/>
        <v>2910.0999999999972</v>
      </c>
      <c r="P1754" t="s">
        <v>2590</v>
      </c>
      <c r="T1754" s="225"/>
      <c r="U1754" s="63"/>
      <c r="V1754" s="347"/>
      <c r="W1754" s="337"/>
      <c r="X1754" s="63"/>
      <c r="Y1754" s="9"/>
    </row>
    <row r="1755" spans="1:25" ht="15">
      <c r="A1755" s="28" t="s">
        <v>5</v>
      </c>
      <c r="B1755" s="63" t="s">
        <v>13</v>
      </c>
      <c r="E1755" s="217">
        <v>483.7</v>
      </c>
      <c r="F1755" s="9">
        <v>170.3</v>
      </c>
      <c r="G1755" s="9">
        <v>210.8</v>
      </c>
      <c r="H1755" s="9">
        <v>278.099999999994</v>
      </c>
      <c r="I1755" s="9">
        <v>315.50000000000546</v>
      </c>
      <c r="J1755" s="9">
        <v>343.25000000000091</v>
      </c>
      <c r="K1755" s="9">
        <v>407.90000000000055</v>
      </c>
      <c r="L1755" s="9">
        <v>565.10000000000127</v>
      </c>
      <c r="N1755" s="67">
        <f t="shared" si="52"/>
        <v>2774.6500000000024</v>
      </c>
      <c r="P1755" t="s">
        <v>294</v>
      </c>
      <c r="T1755" s="277"/>
      <c r="U1755" s="63"/>
      <c r="V1755" s="347"/>
      <c r="W1755" s="337"/>
      <c r="X1755" s="63"/>
      <c r="Y1755" s="9"/>
    </row>
    <row r="1756" spans="1:25" ht="15">
      <c r="A1756" s="28" t="s">
        <v>7</v>
      </c>
      <c r="B1756" s="63" t="s">
        <v>17</v>
      </c>
      <c r="E1756" s="217">
        <v>542.4</v>
      </c>
      <c r="F1756" s="9">
        <v>195</v>
      </c>
      <c r="G1756" s="9">
        <v>305.7</v>
      </c>
      <c r="H1756" s="9">
        <v>269.30000000000109</v>
      </c>
      <c r="I1756" s="9">
        <v>383.99999999999818</v>
      </c>
      <c r="J1756" s="9">
        <v>372.70000000000164</v>
      </c>
      <c r="K1756" s="9">
        <v>176.99999999999909</v>
      </c>
      <c r="L1756" s="9">
        <v>488.5</v>
      </c>
      <c r="N1756" s="67">
        <f t="shared" si="52"/>
        <v>2734.6</v>
      </c>
      <c r="P1756" t="s">
        <v>298</v>
      </c>
      <c r="T1756" s="225"/>
      <c r="U1756" s="63"/>
      <c r="V1756" s="347"/>
      <c r="W1756" s="337"/>
      <c r="X1756" s="63"/>
      <c r="Y1756" s="9"/>
    </row>
    <row r="1757" spans="1:25" ht="15">
      <c r="A1757" s="28" t="s">
        <v>8</v>
      </c>
      <c r="B1757" s="63" t="s">
        <v>141</v>
      </c>
      <c r="E1757" s="9" t="s">
        <v>279</v>
      </c>
      <c r="F1757" s="212">
        <v>423.8</v>
      </c>
      <c r="G1757" s="217">
        <v>356.7</v>
      </c>
      <c r="H1757" s="9">
        <v>384.20000000000255</v>
      </c>
      <c r="I1757" s="9">
        <v>298.09999999999309</v>
      </c>
      <c r="J1757" s="217">
        <v>486.20000000000164</v>
      </c>
      <c r="K1757" s="9">
        <v>335.99999999999818</v>
      </c>
      <c r="L1757" s="9">
        <v>395.5</v>
      </c>
      <c r="N1757" s="67">
        <f t="shared" si="52"/>
        <v>2680.4999999999955</v>
      </c>
      <c r="P1757" t="s">
        <v>2472</v>
      </c>
      <c r="T1757" s="225"/>
      <c r="U1757" s="63"/>
      <c r="V1757" s="347"/>
      <c r="W1757" s="337"/>
      <c r="X1757" s="63"/>
      <c r="Y1757" s="9"/>
    </row>
    <row r="1758" spans="1:25" ht="15">
      <c r="A1758" s="28" t="s">
        <v>10</v>
      </c>
      <c r="B1758" s="63" t="s">
        <v>23</v>
      </c>
      <c r="E1758" s="9">
        <v>322.39999999999998</v>
      </c>
      <c r="F1758" s="9">
        <v>192.6</v>
      </c>
      <c r="G1758" s="217">
        <v>420.8</v>
      </c>
      <c r="H1758" s="9">
        <v>100.40000000000055</v>
      </c>
      <c r="I1758" s="217">
        <v>431.50000000000182</v>
      </c>
      <c r="J1758" s="9">
        <v>385.54999999999927</v>
      </c>
      <c r="K1758" s="9">
        <v>268.15000000000055</v>
      </c>
      <c r="L1758" s="9">
        <v>522.90000000000146</v>
      </c>
      <c r="N1758" s="67">
        <f t="shared" si="52"/>
        <v>2644.3000000000038</v>
      </c>
      <c r="P1758" t="s">
        <v>312</v>
      </c>
      <c r="T1758" s="63"/>
      <c r="U1758" s="63"/>
      <c r="V1758" s="360"/>
      <c r="W1758" s="337"/>
      <c r="X1758" s="63"/>
      <c r="Y1758" s="9"/>
    </row>
    <row r="1759" spans="1:25" ht="15">
      <c r="A1759" s="28" t="s">
        <v>12</v>
      </c>
      <c r="B1759" s="63" t="s">
        <v>33</v>
      </c>
      <c r="E1759" s="212">
        <v>644.5</v>
      </c>
      <c r="F1759" s="9">
        <v>143.69999999999999</v>
      </c>
      <c r="G1759" s="9">
        <v>302.3</v>
      </c>
      <c r="H1759" s="9">
        <v>387.29999999999927</v>
      </c>
      <c r="I1759" s="9">
        <v>164.29999999999563</v>
      </c>
      <c r="J1759" s="9">
        <v>333.00000000000091</v>
      </c>
      <c r="K1759" s="9">
        <v>207</v>
      </c>
      <c r="L1759" s="9">
        <v>436.30000000000109</v>
      </c>
      <c r="N1759" s="67">
        <f t="shared" si="52"/>
        <v>2618.3999999999969</v>
      </c>
      <c r="P1759" t="s">
        <v>301</v>
      </c>
      <c r="T1759" s="277"/>
      <c r="U1759" s="63"/>
      <c r="V1759" s="347"/>
      <c r="W1759" s="337"/>
      <c r="X1759" s="63"/>
      <c r="Y1759" s="9"/>
    </row>
    <row r="1760" spans="1:25" ht="15">
      <c r="A1760" s="28" t="s">
        <v>14</v>
      </c>
      <c r="B1760" s="63" t="s">
        <v>25</v>
      </c>
      <c r="E1760" s="9">
        <v>392.2</v>
      </c>
      <c r="F1760" s="9">
        <v>75</v>
      </c>
      <c r="G1760" s="9">
        <v>305.8</v>
      </c>
      <c r="H1760" s="9">
        <v>231.69999999999982</v>
      </c>
      <c r="I1760" s="9">
        <v>381.29999999999745</v>
      </c>
      <c r="J1760" s="217">
        <v>476.50000000000091</v>
      </c>
      <c r="K1760" s="9">
        <v>225.59999999999764</v>
      </c>
      <c r="L1760" s="9">
        <v>518.30000000000018</v>
      </c>
      <c r="N1760" s="67">
        <f t="shared" si="52"/>
        <v>2606.399999999996</v>
      </c>
      <c r="P1760" t="s">
        <v>294</v>
      </c>
      <c r="T1760" s="277"/>
      <c r="U1760" s="63"/>
      <c r="V1760" s="347"/>
      <c r="W1760" s="337"/>
      <c r="X1760" s="63"/>
      <c r="Y1760" s="9"/>
    </row>
    <row r="1761" spans="1:25" ht="15">
      <c r="A1761" s="28" t="s">
        <v>16</v>
      </c>
      <c r="B1761" s="63" t="s">
        <v>1</v>
      </c>
      <c r="E1761" s="9">
        <v>262.5</v>
      </c>
      <c r="F1761" s="217">
        <v>271.7</v>
      </c>
      <c r="G1761" s="9">
        <v>219.3</v>
      </c>
      <c r="H1761" s="9">
        <v>313.50000000000091</v>
      </c>
      <c r="I1761" s="9">
        <v>287.00000000000182</v>
      </c>
      <c r="J1761" s="9">
        <v>345.80000000000018</v>
      </c>
      <c r="K1761" s="217">
        <v>459.39999999999964</v>
      </c>
      <c r="L1761" s="9">
        <v>416</v>
      </c>
      <c r="N1761" s="67">
        <f t="shared" si="52"/>
        <v>2575.2000000000025</v>
      </c>
      <c r="P1761" t="s">
        <v>326</v>
      </c>
      <c r="T1761" s="63"/>
      <c r="U1761" s="63"/>
      <c r="V1761" s="360"/>
      <c r="W1761" s="337"/>
      <c r="X1761" s="63"/>
      <c r="Y1761" s="9"/>
    </row>
    <row r="1762" spans="1:25" ht="15">
      <c r="A1762" s="28" t="s">
        <v>18</v>
      </c>
      <c r="B1762" s="63" t="s">
        <v>153</v>
      </c>
      <c r="E1762" s="9" t="s">
        <v>279</v>
      </c>
      <c r="F1762" s="9" t="s">
        <v>279</v>
      </c>
      <c r="G1762" s="213">
        <v>446.5</v>
      </c>
      <c r="H1762" s="9">
        <v>359.09999999999854</v>
      </c>
      <c r="I1762" s="9">
        <v>397.20000000000437</v>
      </c>
      <c r="J1762" s="9">
        <v>263.70000000000164</v>
      </c>
      <c r="K1762" s="9">
        <v>410.29999999999927</v>
      </c>
      <c r="L1762" s="9">
        <v>615.49999999999909</v>
      </c>
      <c r="N1762" s="67">
        <f t="shared" si="52"/>
        <v>2492.3000000000029</v>
      </c>
      <c r="P1762" t="s">
        <v>283</v>
      </c>
      <c r="T1762" s="225"/>
      <c r="U1762" s="63"/>
      <c r="V1762" s="347"/>
      <c r="W1762" s="337"/>
      <c r="X1762" s="63"/>
      <c r="Y1762" s="9"/>
    </row>
    <row r="1763" spans="1:25" ht="15">
      <c r="A1763" s="28" t="s">
        <v>20</v>
      </c>
      <c r="B1763" s="63" t="s">
        <v>796</v>
      </c>
      <c r="E1763" s="9" t="s">
        <v>279</v>
      </c>
      <c r="F1763" s="9" t="s">
        <v>279</v>
      </c>
      <c r="G1763" s="9" t="s">
        <v>279</v>
      </c>
      <c r="H1763" s="9">
        <v>407.05000000000018</v>
      </c>
      <c r="I1763" s="213">
        <v>457.5</v>
      </c>
      <c r="J1763" s="9">
        <v>405.10000000000036</v>
      </c>
      <c r="K1763" s="214">
        <v>637.54999999999927</v>
      </c>
      <c r="L1763" s="9">
        <v>568.5</v>
      </c>
      <c r="N1763" s="67">
        <f t="shared" si="52"/>
        <v>2475.6999999999998</v>
      </c>
      <c r="P1763" t="s">
        <v>372</v>
      </c>
      <c r="S1763" s="216" t="s">
        <v>1769</v>
      </c>
      <c r="T1763" s="63"/>
      <c r="U1763" s="63"/>
      <c r="V1763" s="347"/>
      <c r="W1763" s="337"/>
      <c r="X1763" s="63"/>
      <c r="Y1763" s="9"/>
    </row>
    <row r="1764" spans="1:25" ht="15">
      <c r="A1764" s="28" t="s">
        <v>22</v>
      </c>
      <c r="B1764" s="63" t="s">
        <v>31</v>
      </c>
      <c r="E1764" s="214">
        <v>683.3</v>
      </c>
      <c r="F1764" s="9">
        <v>80.5</v>
      </c>
      <c r="G1764" s="212">
        <v>456.2</v>
      </c>
      <c r="H1764" s="9">
        <v>367.59999999999945</v>
      </c>
      <c r="I1764" s="9">
        <v>59.600000000000364</v>
      </c>
      <c r="J1764" s="9">
        <v>218.09999999999764</v>
      </c>
      <c r="K1764" s="9">
        <v>234.00000000000091</v>
      </c>
      <c r="L1764" s="9">
        <v>349.99999999999909</v>
      </c>
      <c r="N1764" s="67">
        <f t="shared" si="52"/>
        <v>2449.2999999999975</v>
      </c>
      <c r="P1764" t="s">
        <v>281</v>
      </c>
      <c r="S1764" s="3" t="s">
        <v>1769</v>
      </c>
      <c r="T1764" s="277"/>
      <c r="U1764" s="63"/>
      <c r="V1764" s="347"/>
      <c r="W1764" s="337"/>
      <c r="X1764" s="63"/>
      <c r="Y1764" s="9"/>
    </row>
    <row r="1765" spans="1:25" ht="15">
      <c r="A1765" s="28" t="s">
        <v>24</v>
      </c>
      <c r="B1765" s="63" t="s">
        <v>37</v>
      </c>
      <c r="E1765" s="9">
        <v>280.5</v>
      </c>
      <c r="F1765" s="217">
        <v>232.5</v>
      </c>
      <c r="G1765" s="9">
        <v>165.3</v>
      </c>
      <c r="H1765" s="9">
        <v>326.90000000000055</v>
      </c>
      <c r="I1765" s="9">
        <v>352.40000000000146</v>
      </c>
      <c r="J1765" s="9">
        <v>356.70000000000073</v>
      </c>
      <c r="K1765" s="9">
        <v>202.5</v>
      </c>
      <c r="L1765" s="9">
        <v>495.00000000000182</v>
      </c>
      <c r="N1765" s="67">
        <f t="shared" si="52"/>
        <v>2411.8000000000047</v>
      </c>
      <c r="P1765" t="s">
        <v>289</v>
      </c>
      <c r="T1765" s="63"/>
      <c r="U1765" s="63"/>
      <c r="V1765" s="347"/>
      <c r="W1765" s="337"/>
      <c r="X1765" s="63"/>
      <c r="Y1765" s="9"/>
    </row>
    <row r="1766" spans="1:25" ht="15">
      <c r="A1766" s="28" t="s">
        <v>26</v>
      </c>
      <c r="B1766" s="63" t="s">
        <v>15</v>
      </c>
      <c r="E1766" s="9">
        <v>437.9</v>
      </c>
      <c r="F1766" s="217">
        <v>304</v>
      </c>
      <c r="G1766" s="9">
        <v>201.1</v>
      </c>
      <c r="H1766" s="9">
        <v>224.49999999999909</v>
      </c>
      <c r="I1766" s="9">
        <v>114.29999999999382</v>
      </c>
      <c r="J1766" s="9">
        <v>334.69999999999982</v>
      </c>
      <c r="K1766" s="9">
        <v>303.89999999999964</v>
      </c>
      <c r="L1766" s="9">
        <v>403.59999999999854</v>
      </c>
      <c r="N1766" s="67">
        <f t="shared" si="52"/>
        <v>2323.9999999999909</v>
      </c>
      <c r="P1766" t="s">
        <v>298</v>
      </c>
      <c r="T1766" s="277"/>
      <c r="U1766" s="63"/>
      <c r="V1766" s="347"/>
      <c r="W1766" s="337"/>
      <c r="X1766" s="63"/>
      <c r="Y1766" s="9"/>
    </row>
    <row r="1767" spans="1:25" ht="15">
      <c r="A1767" s="28" t="s">
        <v>28</v>
      </c>
      <c r="B1767" s="63" t="s">
        <v>162</v>
      </c>
      <c r="E1767" s="9" t="s">
        <v>279</v>
      </c>
      <c r="F1767" s="9" t="s">
        <v>279</v>
      </c>
      <c r="G1767" s="217">
        <v>359.4</v>
      </c>
      <c r="H1767" s="9">
        <v>424.49999999999909</v>
      </c>
      <c r="I1767" s="9">
        <v>381.00000000000182</v>
      </c>
      <c r="J1767" s="9">
        <v>372.39999999999873</v>
      </c>
      <c r="K1767" s="9">
        <v>199.80000000000018</v>
      </c>
      <c r="L1767" s="9">
        <v>580.29999999999563</v>
      </c>
      <c r="N1767" s="67">
        <f t="shared" si="52"/>
        <v>2317.3999999999955</v>
      </c>
      <c r="P1767" t="s">
        <v>293</v>
      </c>
      <c r="T1767" s="63"/>
      <c r="U1767" s="63"/>
      <c r="V1767" s="360"/>
      <c r="W1767" s="337"/>
      <c r="X1767" s="63"/>
      <c r="Y1767" s="9"/>
    </row>
    <row r="1768" spans="1:25" ht="15">
      <c r="A1768" s="28" t="s">
        <v>30</v>
      </c>
      <c r="B1768" s="63" t="s">
        <v>782</v>
      </c>
      <c r="E1768" s="9" t="s">
        <v>279</v>
      </c>
      <c r="F1768" s="9" t="s">
        <v>279</v>
      </c>
      <c r="G1768" s="9" t="s">
        <v>279</v>
      </c>
      <c r="H1768" s="217">
        <v>486.20000000000164</v>
      </c>
      <c r="I1768" s="9">
        <v>389.5</v>
      </c>
      <c r="J1768" s="217">
        <v>480.90000000000055</v>
      </c>
      <c r="K1768" s="217">
        <v>434.74999999999909</v>
      </c>
      <c r="L1768" s="9">
        <v>519.69999999999982</v>
      </c>
      <c r="N1768" s="67">
        <f t="shared" si="52"/>
        <v>2311.0500000000011</v>
      </c>
      <c r="P1768" t="s">
        <v>373</v>
      </c>
      <c r="T1768" s="63"/>
      <c r="U1768" s="63"/>
      <c r="V1768" s="347"/>
      <c r="W1768" s="337"/>
      <c r="X1768" s="63"/>
      <c r="Y1768" s="9"/>
    </row>
    <row r="1769" spans="1:25" ht="15">
      <c r="A1769" s="28" t="s">
        <v>32</v>
      </c>
      <c r="B1769" s="63" t="s">
        <v>142</v>
      </c>
      <c r="E1769" s="9" t="s">
        <v>279</v>
      </c>
      <c r="F1769" s="9">
        <v>146.5</v>
      </c>
      <c r="G1769" s="217">
        <v>436.7</v>
      </c>
      <c r="H1769" s="9">
        <v>302.19999999999982</v>
      </c>
      <c r="I1769" s="9">
        <v>250.10000000000036</v>
      </c>
      <c r="J1769" s="9">
        <v>379.19999999999982</v>
      </c>
      <c r="K1769" s="9">
        <v>277.5</v>
      </c>
      <c r="L1769" s="9">
        <v>517.59999999999945</v>
      </c>
      <c r="N1769" s="67">
        <f t="shared" si="52"/>
        <v>2309.7999999999993</v>
      </c>
      <c r="P1769" t="s">
        <v>284</v>
      </c>
      <c r="T1769" s="277"/>
      <c r="U1769" s="63"/>
      <c r="V1769" s="347"/>
      <c r="W1769" s="337"/>
      <c r="X1769" s="63"/>
      <c r="Y1769" s="9"/>
    </row>
    <row r="1770" spans="1:25" ht="15">
      <c r="A1770" s="28" t="s">
        <v>34</v>
      </c>
      <c r="B1770" s="63" t="s">
        <v>143</v>
      </c>
      <c r="E1770" s="9" t="s">
        <v>279</v>
      </c>
      <c r="F1770" s="213">
        <v>354.5</v>
      </c>
      <c r="G1770" s="9">
        <v>250</v>
      </c>
      <c r="H1770" s="9">
        <v>360.70000000000255</v>
      </c>
      <c r="I1770" s="9">
        <v>309.19999999999709</v>
      </c>
      <c r="J1770" s="9">
        <v>432.09999999999854</v>
      </c>
      <c r="K1770" s="9">
        <v>213.00000000000091</v>
      </c>
      <c r="L1770" s="9">
        <v>380.29999999999836</v>
      </c>
      <c r="N1770" s="67">
        <f t="shared" si="52"/>
        <v>2299.7999999999975</v>
      </c>
      <c r="P1770" t="s">
        <v>283</v>
      </c>
      <c r="T1770" s="63"/>
      <c r="U1770" s="63"/>
      <c r="V1770" s="360"/>
      <c r="W1770" s="337"/>
      <c r="X1770" s="63"/>
      <c r="Y1770" s="9"/>
    </row>
    <row r="1771" spans="1:25" ht="15">
      <c r="A1771" s="28" t="s">
        <v>36</v>
      </c>
      <c r="B1771" s="63" t="s">
        <v>757</v>
      </c>
      <c r="E1771" s="9" t="s">
        <v>279</v>
      </c>
      <c r="F1771" s="9" t="s">
        <v>279</v>
      </c>
      <c r="G1771" s="9" t="s">
        <v>279</v>
      </c>
      <c r="H1771" s="217">
        <v>529.90000000000055</v>
      </c>
      <c r="I1771" s="9">
        <v>227.19999999999891</v>
      </c>
      <c r="J1771" s="214">
        <v>654.40000000000146</v>
      </c>
      <c r="K1771" s="9">
        <v>194.55000000000109</v>
      </c>
      <c r="L1771" s="217">
        <v>665.90000000000146</v>
      </c>
      <c r="N1771" s="67">
        <f t="shared" si="52"/>
        <v>2271.9500000000035</v>
      </c>
      <c r="P1771" t="s">
        <v>2559</v>
      </c>
      <c r="S1771" s="216" t="s">
        <v>1769</v>
      </c>
      <c r="T1771" s="63"/>
      <c r="U1771" s="63"/>
      <c r="V1771" s="360"/>
      <c r="W1771" s="337"/>
      <c r="X1771" s="63"/>
      <c r="Y1771" s="9"/>
    </row>
    <row r="1772" spans="1:25" ht="15">
      <c r="A1772" s="28" t="s">
        <v>38</v>
      </c>
      <c r="B1772" s="63" t="s">
        <v>6</v>
      </c>
      <c r="E1772" s="217">
        <v>596.1</v>
      </c>
      <c r="F1772" s="217">
        <v>293.89999999999998</v>
      </c>
      <c r="G1772" s="9">
        <v>314.55</v>
      </c>
      <c r="H1772" s="9">
        <v>270.69999999999891</v>
      </c>
      <c r="I1772" s="9">
        <v>281.5</v>
      </c>
      <c r="J1772" s="217">
        <v>500.79999999999927</v>
      </c>
      <c r="K1772" s="9" t="s">
        <v>279</v>
      </c>
      <c r="L1772" s="9" t="s">
        <v>279</v>
      </c>
      <c r="N1772" s="67">
        <f t="shared" si="52"/>
        <v>2257.5499999999984</v>
      </c>
      <c r="P1772" t="s">
        <v>2471</v>
      </c>
      <c r="T1772" s="277"/>
      <c r="U1772" s="63"/>
      <c r="V1772" s="348"/>
      <c r="W1772" s="337"/>
      <c r="X1772" s="63"/>
      <c r="Y1772" s="9"/>
    </row>
    <row r="1773" spans="1:25" ht="15">
      <c r="A1773" s="28" t="s">
        <v>145</v>
      </c>
      <c r="B1773" s="63" t="s">
        <v>738</v>
      </c>
      <c r="E1773" s="9" t="s">
        <v>279</v>
      </c>
      <c r="F1773" s="9" t="s">
        <v>279</v>
      </c>
      <c r="G1773" s="9" t="s">
        <v>279</v>
      </c>
      <c r="H1773" s="212">
        <v>607.20000000000255</v>
      </c>
      <c r="I1773" s="9">
        <v>264.00000000000364</v>
      </c>
      <c r="J1773" s="9">
        <v>415.70000000000073</v>
      </c>
      <c r="K1773" s="9">
        <v>313.60000000000218</v>
      </c>
      <c r="L1773" s="9">
        <v>574</v>
      </c>
      <c r="N1773" s="67">
        <f t="shared" si="52"/>
        <v>2174.5000000000091</v>
      </c>
      <c r="P1773" t="s">
        <v>301</v>
      </c>
      <c r="T1773" s="277"/>
      <c r="U1773" s="63"/>
      <c r="V1773" s="347"/>
      <c r="W1773" s="337"/>
      <c r="X1773" s="63"/>
      <c r="Y1773" s="9"/>
    </row>
    <row r="1774" spans="1:25" ht="15">
      <c r="A1774" s="28" t="s">
        <v>146</v>
      </c>
      <c r="B1774" s="63" t="s">
        <v>9</v>
      </c>
      <c r="E1774" s="9">
        <v>295.60000000000002</v>
      </c>
      <c r="F1774" s="9">
        <v>207</v>
      </c>
      <c r="G1774" s="9">
        <v>282.39999999999998</v>
      </c>
      <c r="H1774" s="9">
        <v>284.90000000000146</v>
      </c>
      <c r="I1774" s="9">
        <v>212.50000000000182</v>
      </c>
      <c r="J1774" s="9">
        <v>317.89999999999964</v>
      </c>
      <c r="K1774" s="9">
        <v>156.19999999999891</v>
      </c>
      <c r="L1774" s="9">
        <v>407.5</v>
      </c>
      <c r="N1774" s="67">
        <f t="shared" si="52"/>
        <v>2164.0000000000018</v>
      </c>
      <c r="T1774" s="277"/>
      <c r="U1774" s="63"/>
      <c r="V1774" s="347"/>
      <c r="W1774" s="337"/>
      <c r="X1774" s="63"/>
      <c r="Y1774" s="9"/>
    </row>
    <row r="1775" spans="1:25" ht="15">
      <c r="A1775" s="28" t="s">
        <v>147</v>
      </c>
      <c r="B1775" s="63" t="s">
        <v>144</v>
      </c>
      <c r="E1775" s="9" t="s">
        <v>279</v>
      </c>
      <c r="F1775" s="214">
        <v>570</v>
      </c>
      <c r="G1775" s="9">
        <v>236.05</v>
      </c>
      <c r="H1775" s="9">
        <v>163.40000000000055</v>
      </c>
      <c r="I1775" s="9">
        <v>270.80000000000291</v>
      </c>
      <c r="J1775" s="217">
        <v>492.10000000000036</v>
      </c>
      <c r="K1775" s="9">
        <v>274.64999999999964</v>
      </c>
      <c r="L1775" s="9" t="s">
        <v>279</v>
      </c>
      <c r="N1775" s="67">
        <f t="shared" si="52"/>
        <v>2007.0000000000034</v>
      </c>
      <c r="P1775" t="s">
        <v>325</v>
      </c>
      <c r="S1775" s="3" t="s">
        <v>1769</v>
      </c>
      <c r="T1775" s="63"/>
      <c r="U1775" s="63"/>
      <c r="V1775" s="360"/>
      <c r="W1775" s="337"/>
      <c r="X1775" s="63"/>
      <c r="Y1775" s="9"/>
    </row>
    <row r="1776" spans="1:25" ht="15">
      <c r="A1776" s="28" t="s">
        <v>151</v>
      </c>
      <c r="B1776" s="63" t="s">
        <v>790</v>
      </c>
      <c r="E1776" s="9" t="s">
        <v>279</v>
      </c>
      <c r="F1776" s="9" t="s">
        <v>279</v>
      </c>
      <c r="G1776" s="9" t="s">
        <v>279</v>
      </c>
      <c r="H1776" s="217">
        <v>481.59999999999764</v>
      </c>
      <c r="I1776" s="217">
        <v>399.50000000000182</v>
      </c>
      <c r="J1776" s="213">
        <v>524.29999999999927</v>
      </c>
      <c r="K1776" s="9">
        <v>216.49999999999909</v>
      </c>
      <c r="L1776" s="9">
        <v>345.80000000000109</v>
      </c>
      <c r="N1776" s="67">
        <f t="shared" si="52"/>
        <v>1967.6999999999989</v>
      </c>
      <c r="P1776" t="s">
        <v>379</v>
      </c>
      <c r="T1776" s="277"/>
      <c r="U1776" s="63"/>
      <c r="V1776" s="347"/>
      <c r="W1776" s="337"/>
      <c r="X1776" s="63"/>
      <c r="Y1776" s="9"/>
    </row>
    <row r="1777" spans="1:25" ht="15">
      <c r="A1777" s="28" t="s">
        <v>157</v>
      </c>
      <c r="B1777" s="63" t="s">
        <v>771</v>
      </c>
      <c r="E1777" s="9" t="s">
        <v>279</v>
      </c>
      <c r="F1777" s="9" t="s">
        <v>279</v>
      </c>
      <c r="G1777" s="9" t="s">
        <v>279</v>
      </c>
      <c r="H1777" s="9">
        <v>425.79999999999927</v>
      </c>
      <c r="I1777" s="9">
        <v>355.59999999999854</v>
      </c>
      <c r="J1777" s="9">
        <v>330.49999999999727</v>
      </c>
      <c r="K1777" s="9">
        <v>370.30000000000109</v>
      </c>
      <c r="L1777" s="9">
        <v>453.40000000000055</v>
      </c>
      <c r="N1777" s="67">
        <f t="shared" si="52"/>
        <v>1935.5999999999967</v>
      </c>
      <c r="T1777" s="225"/>
      <c r="U1777" s="63"/>
      <c r="V1777" s="347"/>
      <c r="W1777" s="337"/>
      <c r="X1777" s="63"/>
      <c r="Y1777" s="9"/>
    </row>
    <row r="1778" spans="1:25" ht="15">
      <c r="A1778" s="28" t="s">
        <v>159</v>
      </c>
      <c r="B1778" s="63" t="s">
        <v>746</v>
      </c>
      <c r="E1778" s="9" t="s">
        <v>279</v>
      </c>
      <c r="F1778" s="9" t="s">
        <v>279</v>
      </c>
      <c r="G1778" s="9" t="s">
        <v>279</v>
      </c>
      <c r="H1778" s="9">
        <v>345.00000000000091</v>
      </c>
      <c r="I1778" s="9">
        <v>340.399999999996</v>
      </c>
      <c r="J1778" s="9">
        <v>468.99999999999909</v>
      </c>
      <c r="K1778" s="9">
        <v>209.24999999999545</v>
      </c>
      <c r="L1778" s="9">
        <v>556.20000000000073</v>
      </c>
      <c r="N1778" s="67">
        <f t="shared" si="52"/>
        <v>1919.8499999999922</v>
      </c>
      <c r="T1778" s="63"/>
      <c r="U1778" s="63"/>
      <c r="V1778" s="347"/>
      <c r="W1778" s="337"/>
      <c r="X1778" s="63"/>
      <c r="Y1778" s="9"/>
    </row>
    <row r="1779" spans="1:25" ht="15">
      <c r="A1779" s="28" t="s">
        <v>160</v>
      </c>
      <c r="B1779" s="63" t="s">
        <v>778</v>
      </c>
      <c r="E1779" s="9" t="s">
        <v>279</v>
      </c>
      <c r="F1779" s="9" t="s">
        <v>279</v>
      </c>
      <c r="G1779" s="9" t="s">
        <v>279</v>
      </c>
      <c r="H1779" s="217">
        <v>515</v>
      </c>
      <c r="I1779" s="9">
        <v>315.99999999999636</v>
      </c>
      <c r="J1779" s="9">
        <v>338.10000000000036</v>
      </c>
      <c r="K1779" s="9">
        <v>226.19999999999891</v>
      </c>
      <c r="L1779" s="9">
        <v>489.19999999999891</v>
      </c>
      <c r="N1779" s="67">
        <f t="shared" si="52"/>
        <v>1884.4999999999945</v>
      </c>
      <c r="P1779" t="s">
        <v>298</v>
      </c>
      <c r="T1779" s="277"/>
      <c r="U1779" s="63"/>
      <c r="V1779" s="347"/>
      <c r="W1779" s="337"/>
      <c r="X1779" s="63"/>
      <c r="Y1779" s="9"/>
    </row>
    <row r="1780" spans="1:25" ht="15">
      <c r="A1780" s="28" t="s">
        <v>161</v>
      </c>
      <c r="B1780" s="63" t="s">
        <v>788</v>
      </c>
      <c r="E1780" s="9" t="s">
        <v>279</v>
      </c>
      <c r="F1780" s="9" t="s">
        <v>279</v>
      </c>
      <c r="G1780" s="9" t="s">
        <v>279</v>
      </c>
      <c r="H1780" s="9">
        <v>422.80000000000018</v>
      </c>
      <c r="I1780" s="9">
        <v>203.5</v>
      </c>
      <c r="J1780" s="9">
        <v>421.35000000000127</v>
      </c>
      <c r="K1780" s="213">
        <v>607.80000000000018</v>
      </c>
      <c r="L1780" s="9">
        <v>175.29999999999973</v>
      </c>
      <c r="N1780" s="67">
        <f t="shared" si="52"/>
        <v>1830.7500000000014</v>
      </c>
      <c r="P1780" t="s">
        <v>283</v>
      </c>
      <c r="T1780" s="63"/>
      <c r="U1780" s="63"/>
      <c r="V1780" s="360"/>
      <c r="W1780" s="337"/>
      <c r="X1780" s="63"/>
      <c r="Y1780" s="9"/>
    </row>
    <row r="1781" spans="1:25" ht="15">
      <c r="A1781" s="28" t="s">
        <v>163</v>
      </c>
      <c r="B1781" s="63" t="s">
        <v>154</v>
      </c>
      <c r="E1781" s="9" t="s">
        <v>279</v>
      </c>
      <c r="F1781" s="9" t="s">
        <v>279</v>
      </c>
      <c r="G1781" s="9">
        <v>195.2</v>
      </c>
      <c r="H1781" s="213">
        <v>554.00000000000182</v>
      </c>
      <c r="I1781" s="9">
        <v>111.30000000000109</v>
      </c>
      <c r="J1781" s="9">
        <v>341.19999999999891</v>
      </c>
      <c r="K1781" s="9">
        <v>243.59999999999854</v>
      </c>
      <c r="L1781" s="9">
        <v>383.00000000000182</v>
      </c>
      <c r="N1781" s="67">
        <f t="shared" si="52"/>
        <v>1828.3000000000022</v>
      </c>
      <c r="P1781" t="s">
        <v>283</v>
      </c>
      <c r="T1781" s="277"/>
      <c r="U1781" s="63"/>
      <c r="V1781" s="348"/>
      <c r="W1781" s="337"/>
      <c r="X1781" s="63"/>
      <c r="Y1781" s="9"/>
    </row>
    <row r="1782" spans="1:25" ht="15">
      <c r="A1782" s="28" t="s">
        <v>275</v>
      </c>
      <c r="B1782" s="63" t="s">
        <v>800</v>
      </c>
      <c r="E1782" s="9" t="s">
        <v>279</v>
      </c>
      <c r="F1782" s="9" t="s">
        <v>279</v>
      </c>
      <c r="G1782" s="9" t="s">
        <v>279</v>
      </c>
      <c r="H1782" s="217">
        <v>541.59999999999854</v>
      </c>
      <c r="I1782" s="9">
        <v>227.99999999999818</v>
      </c>
      <c r="J1782" s="9">
        <v>349.29999999999745</v>
      </c>
      <c r="K1782" s="9">
        <v>147.29999999999927</v>
      </c>
      <c r="L1782" s="9">
        <v>556.70000000000073</v>
      </c>
      <c r="N1782" s="67">
        <f t="shared" si="52"/>
        <v>1822.8999999999942</v>
      </c>
      <c r="P1782" t="s">
        <v>284</v>
      </c>
      <c r="T1782" s="277"/>
      <c r="U1782" s="63"/>
      <c r="V1782" s="348"/>
      <c r="W1782" s="337"/>
      <c r="X1782" s="63"/>
      <c r="Y1782" s="9"/>
    </row>
    <row r="1783" spans="1:25" ht="15">
      <c r="A1783" s="28" t="s">
        <v>276</v>
      </c>
      <c r="B1783" s="225" t="s">
        <v>1662</v>
      </c>
      <c r="C1783" s="3"/>
      <c r="D1783" s="3"/>
      <c r="E1783" s="9" t="s">
        <v>279</v>
      </c>
      <c r="F1783" s="9" t="s">
        <v>279</v>
      </c>
      <c r="G1783" s="9" t="s">
        <v>279</v>
      </c>
      <c r="H1783" s="9" t="s">
        <v>279</v>
      </c>
      <c r="I1783" s="217">
        <v>398.79999999999563</v>
      </c>
      <c r="J1783" s="217">
        <v>477.80000000000018</v>
      </c>
      <c r="K1783" s="9">
        <v>417.39999999999964</v>
      </c>
      <c r="L1783" s="9">
        <v>522.5</v>
      </c>
      <c r="N1783" s="67">
        <f t="shared" si="52"/>
        <v>1816.4999999999955</v>
      </c>
      <c r="P1783" t="s">
        <v>323</v>
      </c>
      <c r="T1783" s="63"/>
      <c r="U1783" s="63"/>
      <c r="V1783" s="347"/>
      <c r="W1783" s="337"/>
      <c r="X1783" s="63"/>
      <c r="Y1783" s="9"/>
    </row>
    <row r="1784" spans="1:25" ht="15">
      <c r="A1784" s="28" t="s">
        <v>277</v>
      </c>
      <c r="B1784" s="63" t="s">
        <v>155</v>
      </c>
      <c r="E1784" s="9" t="s">
        <v>279</v>
      </c>
      <c r="F1784" s="9" t="s">
        <v>279</v>
      </c>
      <c r="G1784" s="9">
        <v>303.5</v>
      </c>
      <c r="H1784" s="9">
        <v>198</v>
      </c>
      <c r="I1784" s="9">
        <v>255.5</v>
      </c>
      <c r="J1784" s="9">
        <v>244.90000000000055</v>
      </c>
      <c r="K1784" s="9">
        <v>275.99999999999909</v>
      </c>
      <c r="L1784" s="9">
        <v>477.70000000000255</v>
      </c>
      <c r="N1784" s="67">
        <f t="shared" ref="N1784:N1815" si="53">SUM(E1784:L1784)</f>
        <v>1755.6000000000022</v>
      </c>
      <c r="T1784" s="277"/>
      <c r="U1784" s="63"/>
      <c r="V1784" s="347"/>
      <c r="W1784" s="337"/>
      <c r="X1784" s="63"/>
      <c r="Y1784" s="9"/>
    </row>
    <row r="1785" spans="1:25" ht="15">
      <c r="A1785" s="28" t="s">
        <v>278</v>
      </c>
      <c r="B1785" s="63" t="s">
        <v>156</v>
      </c>
      <c r="E1785" s="9" t="s">
        <v>279</v>
      </c>
      <c r="F1785" s="9" t="s">
        <v>279</v>
      </c>
      <c r="G1785" s="214">
        <v>613.65</v>
      </c>
      <c r="H1785" s="9">
        <v>350.89999999999964</v>
      </c>
      <c r="I1785" s="9">
        <v>140.70000000000437</v>
      </c>
      <c r="J1785" s="9">
        <v>334.09999999999945</v>
      </c>
      <c r="K1785" s="9">
        <v>287.80000000000109</v>
      </c>
      <c r="L1785" s="9" t="s">
        <v>279</v>
      </c>
      <c r="N1785" s="67">
        <f t="shared" si="53"/>
        <v>1727.1500000000046</v>
      </c>
      <c r="P1785" t="s">
        <v>282</v>
      </c>
      <c r="S1785" s="3" t="s">
        <v>1769</v>
      </c>
      <c r="T1785" s="63"/>
      <c r="U1785" s="63"/>
      <c r="V1785" s="360"/>
      <c r="W1785" s="337"/>
      <c r="X1785" s="63"/>
      <c r="Y1785" s="9"/>
    </row>
    <row r="1786" spans="1:25" ht="15">
      <c r="A1786" s="28" t="s">
        <v>735</v>
      </c>
      <c r="B1786" s="63" t="s">
        <v>753</v>
      </c>
      <c r="E1786" s="9" t="s">
        <v>279</v>
      </c>
      <c r="F1786" s="9" t="s">
        <v>279</v>
      </c>
      <c r="G1786" s="9" t="s">
        <v>279</v>
      </c>
      <c r="H1786" s="9">
        <v>358.10000000000127</v>
      </c>
      <c r="I1786" s="9">
        <v>121.40000000000327</v>
      </c>
      <c r="J1786" s="9">
        <v>327.10000000000218</v>
      </c>
      <c r="K1786" s="9">
        <v>363.29999999999836</v>
      </c>
      <c r="L1786" s="9">
        <v>553.80000000000018</v>
      </c>
      <c r="N1786" s="67">
        <f t="shared" si="53"/>
        <v>1723.7000000000053</v>
      </c>
      <c r="T1786" s="277"/>
      <c r="U1786" s="63"/>
      <c r="V1786" s="348"/>
      <c r="W1786" s="337"/>
      <c r="X1786" s="63"/>
      <c r="Y1786" s="9"/>
    </row>
    <row r="1787" spans="1:25" ht="15">
      <c r="A1787" s="28" t="s">
        <v>736</v>
      </c>
      <c r="B1787" s="229" t="s">
        <v>1654</v>
      </c>
      <c r="C1787" s="3"/>
      <c r="D1787" s="3"/>
      <c r="E1787" s="9" t="s">
        <v>279</v>
      </c>
      <c r="F1787" s="9" t="s">
        <v>279</v>
      </c>
      <c r="G1787" s="9" t="s">
        <v>279</v>
      </c>
      <c r="H1787" s="9" t="s">
        <v>279</v>
      </c>
      <c r="I1787" s="9">
        <v>327.49999999999818</v>
      </c>
      <c r="J1787" s="212">
        <v>557.80000000000018</v>
      </c>
      <c r="K1787" s="9">
        <v>331.20000000000073</v>
      </c>
      <c r="L1787" s="9">
        <v>502.70000000000073</v>
      </c>
      <c r="N1787" s="67">
        <f t="shared" si="53"/>
        <v>1719.1999999999998</v>
      </c>
      <c r="P1787" t="s">
        <v>301</v>
      </c>
      <c r="T1787" s="277"/>
      <c r="U1787" s="63"/>
      <c r="V1787" s="347"/>
      <c r="W1787" s="337"/>
      <c r="X1787" s="63"/>
      <c r="Y1787" s="9"/>
    </row>
    <row r="1788" spans="1:25" ht="15">
      <c r="A1788" s="28" t="s">
        <v>737</v>
      </c>
      <c r="B1788" s="63" t="s">
        <v>762</v>
      </c>
      <c r="E1788" s="9" t="s">
        <v>279</v>
      </c>
      <c r="F1788" s="9" t="s">
        <v>279</v>
      </c>
      <c r="G1788" s="9" t="s">
        <v>279</v>
      </c>
      <c r="H1788" s="9">
        <v>340.800000000002</v>
      </c>
      <c r="I1788" s="9">
        <v>278.60000000000036</v>
      </c>
      <c r="J1788" s="9">
        <v>377.30000000000109</v>
      </c>
      <c r="K1788" s="9">
        <v>288.49999999999909</v>
      </c>
      <c r="L1788" s="9">
        <v>387.70000000000073</v>
      </c>
      <c r="N1788" s="67">
        <f t="shared" si="53"/>
        <v>1672.9000000000033</v>
      </c>
      <c r="T1788" s="63"/>
      <c r="U1788" s="63"/>
      <c r="V1788" s="347"/>
      <c r="W1788" s="337"/>
      <c r="X1788" s="63"/>
      <c r="Y1788" s="9"/>
    </row>
    <row r="1789" spans="1:25" ht="15">
      <c r="A1789" s="28" t="s">
        <v>739</v>
      </c>
      <c r="B1789" s="63" t="s">
        <v>39</v>
      </c>
      <c r="E1789" s="217">
        <v>487.5</v>
      </c>
      <c r="F1789" s="9">
        <v>75</v>
      </c>
      <c r="G1789" s="9">
        <v>193.6</v>
      </c>
      <c r="H1789" s="9">
        <v>365.70000000000073</v>
      </c>
      <c r="I1789" s="9">
        <v>177.10000000000218</v>
      </c>
      <c r="J1789" s="9">
        <v>249.20000000000073</v>
      </c>
      <c r="K1789" s="9">
        <v>97.700000000000728</v>
      </c>
      <c r="L1789" s="9" t="s">
        <v>279</v>
      </c>
      <c r="N1789" s="67">
        <f t="shared" si="53"/>
        <v>1645.8000000000043</v>
      </c>
      <c r="P1789" t="s">
        <v>289</v>
      </c>
      <c r="T1789" s="63"/>
      <c r="U1789" s="63"/>
      <c r="V1789" s="347"/>
      <c r="W1789" s="337"/>
      <c r="X1789" s="63"/>
      <c r="Y1789" s="9"/>
    </row>
    <row r="1790" spans="1:25" ht="15">
      <c r="A1790" s="28" t="s">
        <v>745</v>
      </c>
      <c r="B1790" s="28" t="s">
        <v>734</v>
      </c>
      <c r="E1790" s="9" t="s">
        <v>279</v>
      </c>
      <c r="F1790" s="9" t="s">
        <v>279</v>
      </c>
      <c r="G1790" s="9" t="s">
        <v>279</v>
      </c>
      <c r="H1790" s="9">
        <v>133.20000000000255</v>
      </c>
      <c r="I1790" s="9">
        <v>309.90000000000327</v>
      </c>
      <c r="J1790" s="9">
        <v>250</v>
      </c>
      <c r="K1790" s="9">
        <v>262.09999999999945</v>
      </c>
      <c r="L1790" s="9">
        <v>630.00000000000182</v>
      </c>
      <c r="N1790" s="67">
        <f t="shared" si="53"/>
        <v>1585.2000000000071</v>
      </c>
      <c r="T1790" s="63"/>
      <c r="U1790" s="63"/>
      <c r="V1790" s="360"/>
      <c r="W1790" s="337"/>
      <c r="X1790" s="63"/>
      <c r="Y1790" s="9"/>
    </row>
    <row r="1791" spans="1:25" ht="15">
      <c r="A1791" s="28" t="s">
        <v>747</v>
      </c>
      <c r="B1791" s="63" t="s">
        <v>755</v>
      </c>
      <c r="E1791" s="9" t="s">
        <v>279</v>
      </c>
      <c r="F1791" s="9" t="s">
        <v>279</v>
      </c>
      <c r="G1791" s="9" t="s">
        <v>279</v>
      </c>
      <c r="H1791" s="9">
        <v>313.20000000000073</v>
      </c>
      <c r="I1791" s="9">
        <v>207.99999999999636</v>
      </c>
      <c r="J1791" s="9">
        <v>246.5</v>
      </c>
      <c r="K1791" s="9">
        <v>369.25000000000091</v>
      </c>
      <c r="L1791" s="9">
        <v>435</v>
      </c>
      <c r="N1791" s="67">
        <f t="shared" si="53"/>
        <v>1571.949999999998</v>
      </c>
      <c r="T1791" s="63"/>
      <c r="U1791" s="63"/>
      <c r="V1791" s="360"/>
      <c r="W1791" s="337"/>
      <c r="X1791" s="63"/>
      <c r="Y1791" s="9"/>
    </row>
    <row r="1792" spans="1:25" ht="15">
      <c r="A1792" s="28" t="s">
        <v>750</v>
      </c>
      <c r="B1792" s="229" t="s">
        <v>1656</v>
      </c>
      <c r="C1792" s="3"/>
      <c r="D1792" s="3"/>
      <c r="E1792" s="9" t="s">
        <v>279</v>
      </c>
      <c r="F1792" s="9" t="s">
        <v>279</v>
      </c>
      <c r="G1792" s="9" t="s">
        <v>279</v>
      </c>
      <c r="H1792" s="9" t="s">
        <v>279</v>
      </c>
      <c r="I1792" s="9">
        <v>202.80000000000109</v>
      </c>
      <c r="J1792" s="9">
        <v>446.80000000000109</v>
      </c>
      <c r="K1792" s="9">
        <v>301.05000000000291</v>
      </c>
      <c r="L1792" s="9">
        <v>593.69999999999982</v>
      </c>
      <c r="N1792" s="67">
        <f t="shared" si="53"/>
        <v>1544.3500000000049</v>
      </c>
      <c r="T1792" s="63"/>
      <c r="U1792" s="63"/>
      <c r="V1792" s="360"/>
      <c r="W1792" s="337"/>
      <c r="X1792" s="63"/>
      <c r="Y1792" s="9"/>
    </row>
    <row r="1793" spans="1:25" ht="15">
      <c r="A1793" s="28" t="s">
        <v>751</v>
      </c>
      <c r="B1793" s="63" t="s">
        <v>19</v>
      </c>
      <c r="E1793" s="9">
        <v>387.3</v>
      </c>
      <c r="F1793" s="9">
        <v>82.6</v>
      </c>
      <c r="G1793" s="9">
        <v>234.8</v>
      </c>
      <c r="H1793" s="9">
        <v>367.20000000000073</v>
      </c>
      <c r="I1793" s="9">
        <v>177.10000000000218</v>
      </c>
      <c r="J1793" s="9">
        <v>258.99999999999909</v>
      </c>
      <c r="K1793" s="9" t="s">
        <v>279</v>
      </c>
      <c r="L1793" s="9" t="s">
        <v>279</v>
      </c>
      <c r="N1793" s="67">
        <f t="shared" si="53"/>
        <v>1508.000000000002</v>
      </c>
      <c r="T1793" s="225"/>
      <c r="U1793" s="63"/>
      <c r="V1793" s="347"/>
      <c r="W1793" s="337"/>
      <c r="X1793" s="63"/>
      <c r="Y1793" s="9"/>
    </row>
    <row r="1794" spans="1:25" ht="15">
      <c r="A1794" s="28" t="s">
        <v>754</v>
      </c>
      <c r="B1794" s="229" t="s">
        <v>1647</v>
      </c>
      <c r="C1794" s="3"/>
      <c r="D1794" s="3"/>
      <c r="E1794" s="9" t="s">
        <v>279</v>
      </c>
      <c r="F1794" s="9" t="s">
        <v>279</v>
      </c>
      <c r="G1794" s="9" t="s">
        <v>279</v>
      </c>
      <c r="H1794" s="9" t="s">
        <v>279</v>
      </c>
      <c r="I1794" s="9">
        <v>241.30000000000291</v>
      </c>
      <c r="J1794" s="9">
        <v>463.5</v>
      </c>
      <c r="K1794" s="9">
        <v>207</v>
      </c>
      <c r="L1794" s="9">
        <v>504.99999999999909</v>
      </c>
      <c r="N1794" s="67">
        <f t="shared" si="53"/>
        <v>1416.800000000002</v>
      </c>
      <c r="T1794" s="63"/>
      <c r="U1794" s="63"/>
      <c r="V1794" s="360"/>
      <c r="W1794" s="337"/>
      <c r="X1794" s="63"/>
      <c r="Y1794" s="9"/>
    </row>
    <row r="1795" spans="1:25" ht="15">
      <c r="A1795" s="28" t="s">
        <v>756</v>
      </c>
      <c r="B1795" s="63" t="s">
        <v>763</v>
      </c>
      <c r="E1795" s="9" t="s">
        <v>279</v>
      </c>
      <c r="F1795" s="9" t="s">
        <v>279</v>
      </c>
      <c r="G1795" s="9" t="s">
        <v>279</v>
      </c>
      <c r="H1795" s="9">
        <v>209.75000000000273</v>
      </c>
      <c r="I1795" s="9">
        <v>375.19999999999709</v>
      </c>
      <c r="J1795" s="9">
        <v>361.29999999999836</v>
      </c>
      <c r="K1795" s="9">
        <v>181.59999999999854</v>
      </c>
      <c r="L1795" s="9">
        <v>270.00000000000182</v>
      </c>
      <c r="N1795" s="67">
        <f t="shared" si="53"/>
        <v>1397.8499999999985</v>
      </c>
      <c r="T1795" s="277"/>
      <c r="U1795" s="63"/>
      <c r="V1795" s="347"/>
      <c r="W1795" s="337"/>
      <c r="X1795" s="63"/>
      <c r="Y1795" s="9"/>
    </row>
    <row r="1796" spans="1:25" ht="15">
      <c r="A1796" s="28" t="s">
        <v>761</v>
      </c>
      <c r="B1796" s="229" t="s">
        <v>1652</v>
      </c>
      <c r="C1796" s="3"/>
      <c r="D1796" s="3"/>
      <c r="E1796" s="9" t="s">
        <v>279</v>
      </c>
      <c r="F1796" s="9" t="s">
        <v>279</v>
      </c>
      <c r="G1796" s="9" t="s">
        <v>279</v>
      </c>
      <c r="H1796" s="9" t="s">
        <v>279</v>
      </c>
      <c r="I1796" s="9">
        <v>252.79999999999745</v>
      </c>
      <c r="J1796" s="9">
        <v>355.10000000000036</v>
      </c>
      <c r="K1796" s="9">
        <v>239.19999999999891</v>
      </c>
      <c r="L1796" s="9">
        <v>522.99999999999818</v>
      </c>
      <c r="N1796" s="67">
        <f t="shared" si="53"/>
        <v>1370.0999999999949</v>
      </c>
      <c r="T1796" s="277"/>
      <c r="U1796" s="63"/>
      <c r="V1796" s="347"/>
      <c r="W1796" s="337"/>
      <c r="X1796" s="63"/>
      <c r="Y1796" s="9"/>
    </row>
    <row r="1797" spans="1:25" ht="15">
      <c r="A1797" s="28" t="s">
        <v>765</v>
      </c>
      <c r="B1797" s="63" t="s">
        <v>779</v>
      </c>
      <c r="E1797" s="9" t="s">
        <v>279</v>
      </c>
      <c r="F1797" s="9" t="s">
        <v>279</v>
      </c>
      <c r="G1797" s="9" t="s">
        <v>279</v>
      </c>
      <c r="H1797" s="9">
        <v>343.09999999999854</v>
      </c>
      <c r="I1797" s="9">
        <v>177.30000000000655</v>
      </c>
      <c r="J1797" s="9">
        <v>322.00000000000091</v>
      </c>
      <c r="K1797" s="9">
        <v>143.99999999999909</v>
      </c>
      <c r="L1797" s="9">
        <v>376</v>
      </c>
      <c r="N1797" s="67">
        <f t="shared" si="53"/>
        <v>1362.4000000000051</v>
      </c>
      <c r="T1797" s="63"/>
      <c r="U1797" s="63"/>
      <c r="V1797" s="347"/>
      <c r="W1797" s="337"/>
      <c r="X1797" s="63"/>
      <c r="Y1797" s="9"/>
    </row>
    <row r="1798" spans="1:25" ht="15">
      <c r="A1798" s="28" t="s">
        <v>766</v>
      </c>
      <c r="B1798" s="229" t="s">
        <v>1653</v>
      </c>
      <c r="C1798" s="3"/>
      <c r="D1798" s="3"/>
      <c r="E1798" s="9" t="s">
        <v>279</v>
      </c>
      <c r="F1798" s="9" t="s">
        <v>279</v>
      </c>
      <c r="G1798" s="9" t="s">
        <v>279</v>
      </c>
      <c r="H1798" s="9" t="s">
        <v>279</v>
      </c>
      <c r="I1798" s="9">
        <v>6.999999999996362</v>
      </c>
      <c r="J1798" s="9">
        <v>304.79999999999836</v>
      </c>
      <c r="K1798" s="9">
        <v>271.79999999999927</v>
      </c>
      <c r="L1798" s="212">
        <v>761.30000000000291</v>
      </c>
      <c r="N1798" s="67">
        <f t="shared" si="53"/>
        <v>1344.8999999999969</v>
      </c>
      <c r="P1798" t="s">
        <v>301</v>
      </c>
      <c r="T1798" s="63"/>
      <c r="U1798" s="63"/>
      <c r="V1798" s="347"/>
      <c r="W1798" s="337"/>
      <c r="X1798" s="63"/>
      <c r="Y1798" s="9"/>
    </row>
    <row r="1799" spans="1:25" ht="15">
      <c r="A1799" s="28" t="s">
        <v>767</v>
      </c>
      <c r="B1799" s="63" t="s">
        <v>783</v>
      </c>
      <c r="E1799" s="9" t="s">
        <v>279</v>
      </c>
      <c r="F1799" s="9" t="s">
        <v>279</v>
      </c>
      <c r="G1799" s="9" t="s">
        <v>279</v>
      </c>
      <c r="H1799" s="9">
        <v>318.19999999999891</v>
      </c>
      <c r="I1799" s="9">
        <v>65.5</v>
      </c>
      <c r="J1799" s="9">
        <v>346.90000000000055</v>
      </c>
      <c r="K1799" s="9">
        <v>144</v>
      </c>
      <c r="L1799" s="9">
        <v>467.70000000000164</v>
      </c>
      <c r="N1799" s="67">
        <f t="shared" si="53"/>
        <v>1342.3000000000011</v>
      </c>
      <c r="T1799" s="63"/>
      <c r="U1799" s="63"/>
      <c r="V1799" s="347"/>
      <c r="W1799" s="337"/>
      <c r="X1799" s="63"/>
      <c r="Y1799" s="9"/>
    </row>
    <row r="1800" spans="1:25" ht="15">
      <c r="A1800" s="28" t="s">
        <v>773</v>
      </c>
      <c r="B1800" s="229" t="s">
        <v>1643</v>
      </c>
      <c r="C1800" s="3"/>
      <c r="D1800" s="3"/>
      <c r="E1800" s="9" t="s">
        <v>279</v>
      </c>
      <c r="F1800" s="9" t="s">
        <v>279</v>
      </c>
      <c r="G1800" s="9" t="s">
        <v>279</v>
      </c>
      <c r="H1800" s="9" t="s">
        <v>279</v>
      </c>
      <c r="I1800" s="9">
        <v>253.80000000000291</v>
      </c>
      <c r="J1800" s="9">
        <v>329.60000000000127</v>
      </c>
      <c r="K1800" s="9">
        <v>281.99999999999909</v>
      </c>
      <c r="L1800" s="9">
        <v>420.49999999999909</v>
      </c>
      <c r="N1800" s="67">
        <f t="shared" si="53"/>
        <v>1285.9000000000024</v>
      </c>
      <c r="T1800" s="277"/>
      <c r="U1800" s="63"/>
      <c r="V1800" s="348"/>
      <c r="W1800" s="337"/>
      <c r="X1800" s="63"/>
      <c r="Y1800" s="9"/>
    </row>
    <row r="1801" spans="1:25" ht="15">
      <c r="A1801" s="28" t="s">
        <v>781</v>
      </c>
      <c r="B1801" s="28" t="s">
        <v>733</v>
      </c>
      <c r="E1801" s="9" t="s">
        <v>279</v>
      </c>
      <c r="F1801" s="9" t="s">
        <v>279</v>
      </c>
      <c r="G1801" s="9" t="s">
        <v>279</v>
      </c>
      <c r="H1801" s="9">
        <v>184.00000000000182</v>
      </c>
      <c r="I1801" s="9">
        <v>263.20000000000255</v>
      </c>
      <c r="J1801" s="9">
        <v>336.5</v>
      </c>
      <c r="K1801" s="9">
        <v>204.90000000000146</v>
      </c>
      <c r="L1801" s="9">
        <v>258.00000000000273</v>
      </c>
      <c r="N1801" s="67">
        <f t="shared" si="53"/>
        <v>1246.6000000000085</v>
      </c>
      <c r="T1801" s="277"/>
      <c r="U1801" s="63"/>
      <c r="V1801" s="347"/>
      <c r="W1801" s="337"/>
      <c r="X1801" s="63"/>
      <c r="Y1801" s="9"/>
    </row>
    <row r="1802" spans="1:25" ht="15">
      <c r="A1802" s="28" t="s">
        <v>785</v>
      </c>
      <c r="B1802" s="28" t="s">
        <v>728</v>
      </c>
      <c r="E1802" s="9" t="s">
        <v>279</v>
      </c>
      <c r="F1802" s="9" t="s">
        <v>279</v>
      </c>
      <c r="G1802" s="9" t="s">
        <v>279</v>
      </c>
      <c r="H1802" s="9">
        <v>235.09999999999945</v>
      </c>
      <c r="I1802" s="9">
        <v>117.39999999999964</v>
      </c>
      <c r="J1802" s="9">
        <v>133.40000000000009</v>
      </c>
      <c r="K1802" s="9">
        <v>183.30000000000109</v>
      </c>
      <c r="L1802" s="9">
        <v>573.69999999999891</v>
      </c>
      <c r="N1802" s="67">
        <f t="shared" si="53"/>
        <v>1242.8999999999992</v>
      </c>
      <c r="T1802" s="63"/>
      <c r="U1802" s="63"/>
      <c r="V1802" s="360"/>
      <c r="W1802" s="337"/>
      <c r="X1802" s="63"/>
      <c r="Y1802" s="9"/>
    </row>
    <row r="1803" spans="1:25" ht="15">
      <c r="A1803" s="28" t="s">
        <v>786</v>
      </c>
      <c r="B1803" s="63" t="s">
        <v>35</v>
      </c>
      <c r="E1803" s="9">
        <v>98.7</v>
      </c>
      <c r="F1803" s="9">
        <v>163.69999999999999</v>
      </c>
      <c r="G1803" s="9">
        <v>190.7</v>
      </c>
      <c r="H1803" s="9">
        <v>292.19999999999982</v>
      </c>
      <c r="I1803" s="212">
        <v>489</v>
      </c>
      <c r="J1803" s="9" t="s">
        <v>279</v>
      </c>
      <c r="K1803" s="9" t="s">
        <v>279</v>
      </c>
      <c r="L1803" s="9" t="s">
        <v>279</v>
      </c>
      <c r="N1803" s="67">
        <f t="shared" si="53"/>
        <v>1234.2999999999997</v>
      </c>
      <c r="P1803" t="s">
        <v>301</v>
      </c>
      <c r="T1803" s="277"/>
      <c r="U1803" s="63"/>
      <c r="V1803" s="347"/>
      <c r="W1803" s="337"/>
      <c r="X1803" s="63"/>
      <c r="Y1803" s="9"/>
    </row>
    <row r="1804" spans="1:25" ht="15">
      <c r="A1804" s="28" t="s">
        <v>787</v>
      </c>
      <c r="B1804" s="63" t="s">
        <v>748</v>
      </c>
      <c r="E1804" s="9" t="s">
        <v>279</v>
      </c>
      <c r="F1804" s="9" t="s">
        <v>279</v>
      </c>
      <c r="G1804" s="9" t="s">
        <v>279</v>
      </c>
      <c r="H1804" s="9">
        <v>150.39999999999964</v>
      </c>
      <c r="I1804" s="9">
        <v>2.1000000000003638</v>
      </c>
      <c r="J1804" s="9">
        <v>291.80000000000109</v>
      </c>
      <c r="K1804" s="9">
        <v>220.79999999999745</v>
      </c>
      <c r="L1804" s="9">
        <v>540.19999999999982</v>
      </c>
      <c r="N1804" s="67">
        <f t="shared" si="53"/>
        <v>1205.2999999999984</v>
      </c>
      <c r="T1804" s="225"/>
      <c r="U1804" s="63"/>
      <c r="V1804" s="347"/>
      <c r="W1804" s="337"/>
      <c r="X1804" s="63"/>
      <c r="Y1804" s="9"/>
    </row>
    <row r="1805" spans="1:25" ht="15">
      <c r="A1805" s="28" t="s">
        <v>793</v>
      </c>
      <c r="B1805" s="63" t="s">
        <v>749</v>
      </c>
      <c r="E1805" s="9" t="s">
        <v>279</v>
      </c>
      <c r="F1805" s="9" t="s">
        <v>279</v>
      </c>
      <c r="G1805" s="9" t="s">
        <v>279</v>
      </c>
      <c r="H1805" s="9">
        <v>264.70000000000073</v>
      </c>
      <c r="I1805" s="9">
        <v>255.10000000000218</v>
      </c>
      <c r="J1805" s="9">
        <v>185.69999999999982</v>
      </c>
      <c r="K1805" s="9">
        <v>232.09999999999945</v>
      </c>
      <c r="L1805" s="9">
        <v>265.5</v>
      </c>
      <c r="N1805" s="67">
        <f t="shared" si="53"/>
        <v>1203.1000000000022</v>
      </c>
      <c r="T1805" s="63"/>
      <c r="U1805" s="63"/>
      <c r="V1805" s="347"/>
      <c r="W1805" s="337"/>
      <c r="X1805" s="63"/>
      <c r="Y1805" s="9"/>
    </row>
    <row r="1806" spans="1:25" ht="15">
      <c r="A1806" s="28" t="s">
        <v>794</v>
      </c>
      <c r="B1806" s="229" t="s">
        <v>1659</v>
      </c>
      <c r="C1806" s="3"/>
      <c r="D1806" s="3"/>
      <c r="E1806" s="9" t="s">
        <v>279</v>
      </c>
      <c r="F1806" s="9" t="s">
        <v>279</v>
      </c>
      <c r="G1806" s="9" t="s">
        <v>279</v>
      </c>
      <c r="H1806" s="9" t="s">
        <v>279</v>
      </c>
      <c r="I1806" s="9">
        <v>97.000000000001819</v>
      </c>
      <c r="J1806" s="9">
        <v>353.79999999999927</v>
      </c>
      <c r="K1806" s="9">
        <v>264.00000000000091</v>
      </c>
      <c r="L1806" s="9">
        <v>486.5</v>
      </c>
      <c r="N1806" s="67">
        <f t="shared" si="53"/>
        <v>1201.300000000002</v>
      </c>
      <c r="T1806" s="63"/>
      <c r="U1806" s="63"/>
      <c r="V1806" s="360"/>
      <c r="W1806" s="337"/>
      <c r="X1806" s="63"/>
      <c r="Y1806" s="9"/>
    </row>
    <row r="1807" spans="1:25" ht="15">
      <c r="A1807" s="28" t="s">
        <v>795</v>
      </c>
      <c r="B1807" s="277" t="s">
        <v>2008</v>
      </c>
      <c r="C1807" s="3"/>
      <c r="D1807" s="3"/>
      <c r="E1807" s="9" t="s">
        <v>279</v>
      </c>
      <c r="F1807" s="9" t="s">
        <v>279</v>
      </c>
      <c r="G1807" s="9" t="s">
        <v>279</v>
      </c>
      <c r="H1807" s="9" t="s">
        <v>279</v>
      </c>
      <c r="I1807" s="9" t="s">
        <v>279</v>
      </c>
      <c r="J1807" s="9">
        <v>319.60000000000218</v>
      </c>
      <c r="K1807" s="9">
        <v>209.24999999999818</v>
      </c>
      <c r="L1807" s="217">
        <v>669.90000000000327</v>
      </c>
      <c r="N1807" s="67">
        <f t="shared" si="53"/>
        <v>1198.7500000000036</v>
      </c>
      <c r="P1807" t="s">
        <v>288</v>
      </c>
      <c r="T1807" s="63"/>
      <c r="U1807" s="63"/>
      <c r="V1807" s="360"/>
      <c r="W1807" s="337"/>
      <c r="X1807" s="63"/>
      <c r="Y1807" s="9"/>
    </row>
    <row r="1808" spans="1:25" ht="15">
      <c r="A1808" s="28" t="s">
        <v>797</v>
      </c>
      <c r="B1808" s="229" t="s">
        <v>1644</v>
      </c>
      <c r="C1808" s="3"/>
      <c r="D1808" s="3"/>
      <c r="E1808" s="9" t="s">
        <v>279</v>
      </c>
      <c r="F1808" s="9" t="s">
        <v>279</v>
      </c>
      <c r="G1808" s="9" t="s">
        <v>279</v>
      </c>
      <c r="H1808" s="9" t="s">
        <v>279</v>
      </c>
      <c r="I1808" s="9">
        <v>272.79999999999563</v>
      </c>
      <c r="J1808" s="9">
        <v>321.09999999999945</v>
      </c>
      <c r="K1808" s="9">
        <v>142.99999999999818</v>
      </c>
      <c r="L1808" s="9">
        <v>418.199999999998</v>
      </c>
      <c r="N1808" s="67">
        <f t="shared" si="53"/>
        <v>1155.0999999999913</v>
      </c>
      <c r="T1808" s="63"/>
      <c r="U1808" s="63"/>
      <c r="V1808" s="347"/>
      <c r="W1808" s="337"/>
      <c r="X1808" s="63"/>
      <c r="Y1808" s="9"/>
    </row>
    <row r="1809" spans="1:25" ht="15">
      <c r="A1809" s="28" t="s">
        <v>798</v>
      </c>
      <c r="B1809" s="229" t="s">
        <v>1660</v>
      </c>
      <c r="C1809" s="3"/>
      <c r="D1809" s="3"/>
      <c r="E1809" s="9" t="s">
        <v>279</v>
      </c>
      <c r="F1809" s="9" t="s">
        <v>279</v>
      </c>
      <c r="G1809" s="9" t="s">
        <v>279</v>
      </c>
      <c r="H1809" s="9" t="s">
        <v>279</v>
      </c>
      <c r="I1809" s="9">
        <v>5.499999999996362</v>
      </c>
      <c r="J1809" s="9">
        <v>333.69999999999982</v>
      </c>
      <c r="K1809" s="9">
        <v>282.15000000000146</v>
      </c>
      <c r="L1809" s="9">
        <v>505.69999999999891</v>
      </c>
      <c r="N1809" s="67">
        <f t="shared" si="53"/>
        <v>1127.0499999999965</v>
      </c>
      <c r="T1809" s="277"/>
      <c r="U1809" s="63"/>
      <c r="V1809" s="347"/>
      <c r="W1809" s="337"/>
      <c r="X1809" s="63"/>
      <c r="Y1809" s="9"/>
    </row>
    <row r="1810" spans="1:25" ht="15">
      <c r="A1810" s="28" t="s">
        <v>799</v>
      </c>
      <c r="B1810" s="277" t="s">
        <v>2018</v>
      </c>
      <c r="C1810" s="3"/>
      <c r="D1810" s="3"/>
      <c r="E1810" s="9" t="s">
        <v>279</v>
      </c>
      <c r="F1810" s="9" t="s">
        <v>279</v>
      </c>
      <c r="G1810" s="9" t="s">
        <v>279</v>
      </c>
      <c r="H1810" s="9" t="s">
        <v>279</v>
      </c>
      <c r="I1810" s="9" t="s">
        <v>279</v>
      </c>
      <c r="J1810" s="9">
        <v>244.89999999999964</v>
      </c>
      <c r="K1810" s="9">
        <v>147.59999999999945</v>
      </c>
      <c r="L1810" s="217">
        <v>720.20000000000073</v>
      </c>
      <c r="N1810" s="67">
        <f t="shared" si="53"/>
        <v>1112.6999999999998</v>
      </c>
      <c r="P1810" t="s">
        <v>285</v>
      </c>
      <c r="T1810" s="63"/>
      <c r="U1810" s="63"/>
      <c r="V1810" s="347"/>
      <c r="W1810" s="337"/>
      <c r="X1810" s="63"/>
      <c r="Y1810" s="9"/>
    </row>
    <row r="1811" spans="1:25" ht="15">
      <c r="A1811" s="28" t="s">
        <v>802</v>
      </c>
      <c r="B1811" s="229" t="s">
        <v>1661</v>
      </c>
      <c r="C1811" s="3"/>
      <c r="D1811" s="3"/>
      <c r="E1811" s="9" t="s">
        <v>279</v>
      </c>
      <c r="F1811" s="9" t="s">
        <v>279</v>
      </c>
      <c r="G1811" s="9" t="s">
        <v>279</v>
      </c>
      <c r="H1811" s="9" t="s">
        <v>279</v>
      </c>
      <c r="I1811" s="217">
        <v>419.79999999999927</v>
      </c>
      <c r="J1811" s="9">
        <v>468.00000000000091</v>
      </c>
      <c r="K1811" s="9">
        <v>207</v>
      </c>
      <c r="L1811" s="9" t="s">
        <v>279</v>
      </c>
      <c r="N1811" s="67">
        <f t="shared" si="53"/>
        <v>1094.8000000000002</v>
      </c>
      <c r="P1811" t="s">
        <v>293</v>
      </c>
      <c r="T1811" s="225"/>
      <c r="U1811" s="63"/>
      <c r="V1811" s="347"/>
      <c r="W1811" s="337"/>
      <c r="X1811" s="63"/>
      <c r="Y1811" s="9"/>
    </row>
    <row r="1812" spans="1:25" ht="15">
      <c r="A1812" s="28" t="s">
        <v>896</v>
      </c>
      <c r="B1812" s="277" t="s">
        <v>2007</v>
      </c>
      <c r="C1812" s="3"/>
      <c r="D1812" s="3"/>
      <c r="E1812" s="9" t="s">
        <v>279</v>
      </c>
      <c r="F1812" s="9" t="s">
        <v>279</v>
      </c>
      <c r="G1812" s="9" t="s">
        <v>279</v>
      </c>
      <c r="H1812" s="9" t="s">
        <v>279</v>
      </c>
      <c r="I1812" s="9" t="s">
        <v>279</v>
      </c>
      <c r="J1812" s="9">
        <v>305.89999999999873</v>
      </c>
      <c r="K1812" s="217">
        <v>568.10000000000127</v>
      </c>
      <c r="L1812" s="9">
        <v>211.09999999999945</v>
      </c>
      <c r="N1812" s="67">
        <f t="shared" si="53"/>
        <v>1085.0999999999995</v>
      </c>
      <c r="P1812" t="s">
        <v>285</v>
      </c>
      <c r="T1812" s="225"/>
      <c r="U1812" s="63"/>
      <c r="V1812" s="348"/>
      <c r="W1812" s="337"/>
      <c r="X1812" s="63"/>
      <c r="Y1812" s="9"/>
    </row>
    <row r="1813" spans="1:25" ht="15">
      <c r="A1813" s="28" t="s">
        <v>897</v>
      </c>
      <c r="B1813" s="277" t="s">
        <v>2006</v>
      </c>
      <c r="C1813" s="3"/>
      <c r="D1813" s="3"/>
      <c r="E1813" s="9" t="s">
        <v>279</v>
      </c>
      <c r="F1813" s="9" t="s">
        <v>279</v>
      </c>
      <c r="G1813" s="9" t="s">
        <v>279</v>
      </c>
      <c r="H1813" s="9" t="s">
        <v>279</v>
      </c>
      <c r="I1813" s="9" t="s">
        <v>279</v>
      </c>
      <c r="J1813" s="9">
        <v>353.39999999999873</v>
      </c>
      <c r="K1813" s="9">
        <v>213.60000000000127</v>
      </c>
      <c r="L1813" s="9">
        <v>514.40000000000146</v>
      </c>
      <c r="N1813" s="67">
        <f t="shared" si="53"/>
        <v>1081.4000000000015</v>
      </c>
      <c r="T1813" s="63"/>
      <c r="U1813" s="63"/>
      <c r="V1813" s="360"/>
      <c r="W1813" s="337"/>
      <c r="X1813" s="63"/>
      <c r="Y1813" s="9"/>
    </row>
    <row r="1814" spans="1:25" ht="15">
      <c r="A1814" s="28" t="s">
        <v>898</v>
      </c>
      <c r="B1814" s="277" t="s">
        <v>2003</v>
      </c>
      <c r="C1814" s="3"/>
      <c r="D1814" s="3"/>
      <c r="E1814" s="9" t="s">
        <v>279</v>
      </c>
      <c r="F1814" s="9" t="s">
        <v>279</v>
      </c>
      <c r="G1814" s="9" t="s">
        <v>279</v>
      </c>
      <c r="H1814" s="9" t="s">
        <v>279</v>
      </c>
      <c r="I1814" s="9" t="s">
        <v>279</v>
      </c>
      <c r="J1814" s="9">
        <v>259.20000000000073</v>
      </c>
      <c r="K1814" s="217">
        <v>517.39999999999873</v>
      </c>
      <c r="L1814" s="9">
        <v>281.89999999999964</v>
      </c>
      <c r="N1814" s="67">
        <f t="shared" si="53"/>
        <v>1058.4999999999991</v>
      </c>
      <c r="P1814" t="s">
        <v>293</v>
      </c>
      <c r="T1814" s="63"/>
      <c r="U1814" s="63"/>
      <c r="V1814" s="347"/>
      <c r="W1814" s="337"/>
      <c r="X1814" s="63"/>
      <c r="Y1814" s="9"/>
    </row>
    <row r="1815" spans="1:25" ht="15">
      <c r="A1815" s="28" t="s">
        <v>899</v>
      </c>
      <c r="B1815" s="63" t="s">
        <v>4</v>
      </c>
      <c r="E1815" s="9">
        <v>91.1</v>
      </c>
      <c r="F1815" s="9">
        <v>120.5</v>
      </c>
      <c r="G1815" s="9">
        <v>170.4</v>
      </c>
      <c r="H1815" s="9">
        <v>384.49999999999818</v>
      </c>
      <c r="I1815" s="9">
        <v>285</v>
      </c>
      <c r="J1815" s="9" t="s">
        <v>279</v>
      </c>
      <c r="K1815" s="9" t="s">
        <v>279</v>
      </c>
      <c r="L1815" s="9" t="s">
        <v>279</v>
      </c>
      <c r="N1815" s="67">
        <f t="shared" si="53"/>
        <v>1051.4999999999982</v>
      </c>
      <c r="T1815" s="277"/>
      <c r="U1815" s="63"/>
      <c r="V1815" s="348"/>
      <c r="W1815" s="337"/>
      <c r="X1815" s="63"/>
      <c r="Y1815" s="9"/>
    </row>
    <row r="1816" spans="1:25" ht="15">
      <c r="A1816" s="28" t="s">
        <v>900</v>
      </c>
      <c r="B1816" s="277" t="s">
        <v>2025</v>
      </c>
      <c r="C1816" s="3"/>
      <c r="D1816" s="3"/>
      <c r="E1816" s="9" t="s">
        <v>279</v>
      </c>
      <c r="F1816" s="9" t="s">
        <v>279</v>
      </c>
      <c r="G1816" s="9" t="s">
        <v>279</v>
      </c>
      <c r="H1816" s="9" t="s">
        <v>279</v>
      </c>
      <c r="I1816" s="9" t="s">
        <v>279</v>
      </c>
      <c r="J1816" s="9" t="s">
        <v>279</v>
      </c>
      <c r="K1816" s="217">
        <v>451.70000000000073</v>
      </c>
      <c r="L1816" s="9">
        <v>599.40000000000055</v>
      </c>
      <c r="N1816" s="67">
        <f t="shared" ref="N1816:N1847" si="54">SUM(E1816:L1816)</f>
        <v>1051.1000000000013</v>
      </c>
      <c r="P1816" t="s">
        <v>289</v>
      </c>
      <c r="T1816" s="63"/>
      <c r="U1816" s="63"/>
      <c r="V1816" s="348"/>
      <c r="W1816" s="337"/>
      <c r="X1816" s="63"/>
      <c r="Y1816" s="9"/>
    </row>
    <row r="1817" spans="1:25" ht="15">
      <c r="A1817" s="28" t="s">
        <v>901</v>
      </c>
      <c r="B1817" s="229" t="s">
        <v>1655</v>
      </c>
      <c r="C1817" s="3"/>
      <c r="D1817" s="3"/>
      <c r="E1817" s="9" t="s">
        <v>279</v>
      </c>
      <c r="F1817" s="9" t="s">
        <v>279</v>
      </c>
      <c r="G1817" s="9" t="s">
        <v>279</v>
      </c>
      <c r="H1817" s="9" t="s">
        <v>279</v>
      </c>
      <c r="I1817" s="9">
        <v>1.3999999999978172</v>
      </c>
      <c r="J1817" s="9">
        <v>327.09999999999854</v>
      </c>
      <c r="K1817" s="9">
        <v>214.85000000000036</v>
      </c>
      <c r="L1817" s="9">
        <v>503.49999999999909</v>
      </c>
      <c r="N1817" s="67">
        <f t="shared" si="54"/>
        <v>1046.8499999999958</v>
      </c>
      <c r="T1817" s="277"/>
      <c r="U1817" s="63"/>
      <c r="V1817" s="347"/>
      <c r="W1817" s="337"/>
      <c r="X1817" s="63"/>
      <c r="Y1817" s="9"/>
    </row>
    <row r="1818" spans="1:25" ht="15">
      <c r="A1818" s="28" t="s">
        <v>902</v>
      </c>
      <c r="B1818" s="63" t="s">
        <v>29</v>
      </c>
      <c r="E1818" s="217">
        <v>511.4</v>
      </c>
      <c r="F1818" s="9">
        <v>121.5</v>
      </c>
      <c r="G1818" s="9">
        <v>115.9</v>
      </c>
      <c r="H1818" s="9" t="s">
        <v>279</v>
      </c>
      <c r="I1818" s="9" t="s">
        <v>279</v>
      </c>
      <c r="J1818" s="9">
        <v>293.19999999999982</v>
      </c>
      <c r="K1818" s="9" t="s">
        <v>279</v>
      </c>
      <c r="L1818" s="9" t="s">
        <v>279</v>
      </c>
      <c r="N1818" s="67">
        <f t="shared" si="54"/>
        <v>1041.9999999999998</v>
      </c>
      <c r="P1818" t="s">
        <v>293</v>
      </c>
      <c r="T1818" s="63"/>
      <c r="U1818" s="63"/>
      <c r="V1818" s="360"/>
      <c r="W1818" s="337"/>
      <c r="X1818" s="63"/>
      <c r="Y1818" s="9"/>
    </row>
    <row r="1819" spans="1:25" ht="15">
      <c r="A1819" s="28" t="s">
        <v>903</v>
      </c>
      <c r="B1819" s="277" t="s">
        <v>2024</v>
      </c>
      <c r="C1819" s="3"/>
      <c r="D1819" s="3"/>
      <c r="E1819" s="9" t="s">
        <v>279</v>
      </c>
      <c r="F1819" s="9" t="s">
        <v>279</v>
      </c>
      <c r="G1819" s="9" t="s">
        <v>279</v>
      </c>
      <c r="H1819" s="9" t="s">
        <v>279</v>
      </c>
      <c r="I1819" s="9" t="s">
        <v>279</v>
      </c>
      <c r="J1819" s="9" t="s">
        <v>279</v>
      </c>
      <c r="K1819" s="9">
        <v>414.69999999999618</v>
      </c>
      <c r="L1819" s="9">
        <v>613.79999999999836</v>
      </c>
      <c r="N1819" s="67">
        <f t="shared" si="54"/>
        <v>1028.4999999999945</v>
      </c>
      <c r="T1819" s="63"/>
      <c r="U1819" s="63"/>
      <c r="V1819" s="348"/>
      <c r="W1819" s="337"/>
      <c r="X1819" s="63"/>
      <c r="Y1819" s="9"/>
    </row>
    <row r="1820" spans="1:25" ht="15">
      <c r="A1820" s="28" t="s">
        <v>904</v>
      </c>
      <c r="B1820" s="277" t="s">
        <v>2023</v>
      </c>
      <c r="C1820" s="3"/>
      <c r="D1820" s="3"/>
      <c r="E1820" s="9" t="s">
        <v>279</v>
      </c>
      <c r="F1820" s="9" t="s">
        <v>279</v>
      </c>
      <c r="G1820" s="9" t="s">
        <v>279</v>
      </c>
      <c r="H1820" s="9" t="s">
        <v>279</v>
      </c>
      <c r="I1820" s="9" t="s">
        <v>279</v>
      </c>
      <c r="J1820" s="9" t="s">
        <v>279</v>
      </c>
      <c r="K1820" s="9">
        <v>337.50000000000273</v>
      </c>
      <c r="L1820" s="217">
        <v>685.30000000000109</v>
      </c>
      <c r="N1820" s="67">
        <f t="shared" si="54"/>
        <v>1022.8000000000038</v>
      </c>
      <c r="P1820" t="s">
        <v>293</v>
      </c>
      <c r="T1820" s="63"/>
      <c r="U1820" s="63"/>
      <c r="V1820" s="347"/>
      <c r="W1820" s="337"/>
      <c r="X1820" s="63"/>
      <c r="Y1820" s="9"/>
    </row>
    <row r="1821" spans="1:25" ht="15">
      <c r="A1821" s="28" t="s">
        <v>905</v>
      </c>
      <c r="B1821" s="277" t="s">
        <v>2026</v>
      </c>
      <c r="C1821" s="3"/>
      <c r="D1821" s="3"/>
      <c r="E1821" s="9" t="s">
        <v>279</v>
      </c>
      <c r="F1821" s="9" t="s">
        <v>279</v>
      </c>
      <c r="G1821" s="9" t="s">
        <v>279</v>
      </c>
      <c r="H1821" s="9" t="s">
        <v>279</v>
      </c>
      <c r="I1821" s="9" t="s">
        <v>279</v>
      </c>
      <c r="J1821" s="9" t="s">
        <v>279</v>
      </c>
      <c r="K1821" s="212">
        <v>608.50000000000091</v>
      </c>
      <c r="L1821" s="9">
        <v>400.60000000000127</v>
      </c>
      <c r="N1821" s="67">
        <f t="shared" si="54"/>
        <v>1009.1000000000022</v>
      </c>
      <c r="P1821" t="s">
        <v>301</v>
      </c>
      <c r="T1821" s="63"/>
      <c r="U1821" s="63"/>
      <c r="V1821" s="347"/>
      <c r="W1821" s="337"/>
      <c r="X1821" s="63"/>
      <c r="Y1821" s="9"/>
    </row>
    <row r="1822" spans="1:25" ht="15">
      <c r="A1822" s="28" t="s">
        <v>906</v>
      </c>
      <c r="B1822" s="229" t="s">
        <v>1657</v>
      </c>
      <c r="C1822" s="3"/>
      <c r="D1822" s="3"/>
      <c r="E1822" s="9" t="s">
        <v>279</v>
      </c>
      <c r="F1822" s="9" t="s">
        <v>279</v>
      </c>
      <c r="G1822" s="9" t="s">
        <v>279</v>
      </c>
      <c r="H1822" s="9" t="s">
        <v>279</v>
      </c>
      <c r="I1822" s="9">
        <v>160.29999999999927</v>
      </c>
      <c r="J1822" s="9">
        <v>162.50000000000182</v>
      </c>
      <c r="K1822" s="9">
        <v>205.80000000000018</v>
      </c>
      <c r="L1822" s="9">
        <v>442.60000000000036</v>
      </c>
      <c r="N1822" s="67">
        <f t="shared" si="54"/>
        <v>971.20000000000164</v>
      </c>
      <c r="T1822" s="225"/>
      <c r="U1822" s="63"/>
      <c r="V1822" s="347"/>
      <c r="W1822" s="337"/>
      <c r="X1822" s="63"/>
      <c r="Y1822" s="9"/>
    </row>
    <row r="1823" spans="1:25" ht="15">
      <c r="A1823" s="28" t="s">
        <v>907</v>
      </c>
      <c r="B1823" s="277" t="s">
        <v>2053</v>
      </c>
      <c r="C1823" s="3"/>
      <c r="D1823" s="3"/>
      <c r="E1823" s="9" t="s">
        <v>279</v>
      </c>
      <c r="F1823" s="9" t="s">
        <v>279</v>
      </c>
      <c r="G1823" s="9" t="s">
        <v>279</v>
      </c>
      <c r="H1823" s="9" t="s">
        <v>279</v>
      </c>
      <c r="I1823" s="9" t="s">
        <v>279</v>
      </c>
      <c r="J1823" s="9" t="s">
        <v>279</v>
      </c>
      <c r="K1823" s="217">
        <v>564.60000000000036</v>
      </c>
      <c r="L1823" s="9">
        <v>406.49999999999909</v>
      </c>
      <c r="N1823" s="67">
        <f t="shared" si="54"/>
        <v>971.09999999999945</v>
      </c>
      <c r="P1823" t="s">
        <v>298</v>
      </c>
      <c r="T1823" s="63"/>
      <c r="U1823" s="63"/>
      <c r="V1823" s="360"/>
      <c r="W1823" s="337"/>
      <c r="X1823" s="63"/>
      <c r="Y1823" s="9"/>
    </row>
    <row r="1824" spans="1:25" ht="15">
      <c r="A1824" s="28" t="s">
        <v>908</v>
      </c>
      <c r="B1824" s="63" t="s">
        <v>158</v>
      </c>
      <c r="E1824" s="9" t="s">
        <v>279</v>
      </c>
      <c r="F1824" s="9" t="s">
        <v>279</v>
      </c>
      <c r="G1824" s="217">
        <v>324</v>
      </c>
      <c r="H1824" s="9">
        <v>195.80000000000018</v>
      </c>
      <c r="I1824" s="217">
        <v>450.10000000000218</v>
      </c>
      <c r="J1824" s="9" t="s">
        <v>279</v>
      </c>
      <c r="K1824" s="9" t="s">
        <v>279</v>
      </c>
      <c r="L1824" s="9" t="s">
        <v>279</v>
      </c>
      <c r="N1824" s="67">
        <f t="shared" si="54"/>
        <v>969.90000000000236</v>
      </c>
      <c r="P1824" t="s">
        <v>290</v>
      </c>
      <c r="T1824" s="277"/>
      <c r="U1824" s="63"/>
      <c r="V1824" s="347"/>
      <c r="W1824" s="337"/>
      <c r="X1824" s="63"/>
      <c r="Y1824" s="9"/>
    </row>
    <row r="1825" spans="1:25" ht="15">
      <c r="A1825" s="28" t="s">
        <v>909</v>
      </c>
      <c r="B1825" s="63" t="s">
        <v>769</v>
      </c>
      <c r="E1825" s="9" t="s">
        <v>279</v>
      </c>
      <c r="F1825" s="9" t="s">
        <v>279</v>
      </c>
      <c r="G1825" s="9" t="s">
        <v>279</v>
      </c>
      <c r="H1825" s="217">
        <v>440.70000000000073</v>
      </c>
      <c r="I1825" s="214">
        <v>501.99999999999636</v>
      </c>
      <c r="J1825" s="9" t="s">
        <v>279</v>
      </c>
      <c r="K1825" s="9" t="s">
        <v>279</v>
      </c>
      <c r="L1825" s="9" t="s">
        <v>279</v>
      </c>
      <c r="N1825" s="67">
        <f t="shared" si="54"/>
        <v>942.69999999999709</v>
      </c>
      <c r="P1825" t="s">
        <v>339</v>
      </c>
      <c r="S1825" s="216" t="s">
        <v>1769</v>
      </c>
      <c r="T1825" s="277"/>
      <c r="U1825" s="63"/>
      <c r="V1825" s="347"/>
      <c r="W1825" s="337"/>
      <c r="X1825" s="63"/>
      <c r="Y1825" s="9"/>
    </row>
    <row r="1826" spans="1:25" ht="15">
      <c r="A1826" s="28" t="s">
        <v>910</v>
      </c>
      <c r="B1826" s="63" t="s">
        <v>764</v>
      </c>
      <c r="E1826" s="9" t="s">
        <v>279</v>
      </c>
      <c r="F1826" s="9" t="s">
        <v>279</v>
      </c>
      <c r="G1826" s="9" t="s">
        <v>279</v>
      </c>
      <c r="H1826" s="9">
        <v>120</v>
      </c>
      <c r="I1826" s="9">
        <v>51.000000000001819</v>
      </c>
      <c r="J1826" s="9">
        <v>290.30000000000018</v>
      </c>
      <c r="K1826" s="9">
        <v>157.10000000000127</v>
      </c>
      <c r="L1826" s="9">
        <v>309.09999999999945</v>
      </c>
      <c r="N1826" s="67">
        <f t="shared" si="54"/>
        <v>927.50000000000273</v>
      </c>
      <c r="T1826" s="63"/>
      <c r="U1826" s="63"/>
      <c r="V1826" s="347"/>
      <c r="W1826" s="337"/>
      <c r="X1826" s="63"/>
      <c r="Y1826" s="9"/>
    </row>
    <row r="1827" spans="1:25" ht="15">
      <c r="A1827" s="28" t="s">
        <v>911</v>
      </c>
      <c r="B1827" s="277" t="s">
        <v>2011</v>
      </c>
      <c r="C1827" s="3"/>
      <c r="D1827" s="3"/>
      <c r="E1827" s="9" t="s">
        <v>279</v>
      </c>
      <c r="F1827" s="9" t="s">
        <v>279</v>
      </c>
      <c r="G1827" s="9" t="s">
        <v>279</v>
      </c>
      <c r="H1827" s="9" t="s">
        <v>279</v>
      </c>
      <c r="I1827" s="9" t="s">
        <v>279</v>
      </c>
      <c r="J1827" s="9">
        <v>318.5</v>
      </c>
      <c r="K1827" s="9">
        <v>191.70000000000073</v>
      </c>
      <c r="L1827" s="9">
        <v>398.60000000000127</v>
      </c>
      <c r="N1827" s="67">
        <f t="shared" si="54"/>
        <v>908.800000000002</v>
      </c>
      <c r="T1827" s="63"/>
      <c r="U1827" s="63"/>
      <c r="V1827" s="347"/>
      <c r="W1827" s="337"/>
      <c r="X1827" s="63"/>
      <c r="Y1827" s="9"/>
    </row>
    <row r="1828" spans="1:25" ht="15">
      <c r="A1828" s="28" t="s">
        <v>912</v>
      </c>
      <c r="B1828" s="63" t="s">
        <v>744</v>
      </c>
      <c r="E1828" s="9" t="s">
        <v>279</v>
      </c>
      <c r="F1828" s="9" t="s">
        <v>279</v>
      </c>
      <c r="G1828" s="9" t="s">
        <v>279</v>
      </c>
      <c r="H1828" s="9">
        <v>412.29999999999836</v>
      </c>
      <c r="I1828" s="217">
        <v>443.79999999999927</v>
      </c>
      <c r="J1828" s="9" t="s">
        <v>279</v>
      </c>
      <c r="K1828" s="9" t="s">
        <v>279</v>
      </c>
      <c r="L1828" s="9" t="s">
        <v>279</v>
      </c>
      <c r="N1828" s="67">
        <f t="shared" si="54"/>
        <v>856.09999999999764</v>
      </c>
      <c r="P1828" t="s">
        <v>285</v>
      </c>
      <c r="T1828" s="277"/>
      <c r="U1828" s="63"/>
      <c r="V1828" s="347"/>
      <c r="W1828" s="337"/>
      <c r="X1828" s="63"/>
      <c r="Y1828" s="9"/>
    </row>
    <row r="1829" spans="1:25" ht="15">
      <c r="A1829" s="28" t="s">
        <v>913</v>
      </c>
      <c r="B1829" s="277" t="s">
        <v>2002</v>
      </c>
      <c r="C1829" s="3"/>
      <c r="D1829" s="3"/>
      <c r="E1829" s="9" t="s">
        <v>279</v>
      </c>
      <c r="F1829" s="9" t="s">
        <v>279</v>
      </c>
      <c r="G1829" s="9" t="s">
        <v>279</v>
      </c>
      <c r="H1829" s="9" t="s">
        <v>279</v>
      </c>
      <c r="I1829" s="9" t="s">
        <v>279</v>
      </c>
      <c r="J1829" s="9">
        <v>218.5</v>
      </c>
      <c r="K1829" s="9">
        <v>147.60000000000036</v>
      </c>
      <c r="L1829" s="9">
        <v>443.90000000000236</v>
      </c>
      <c r="N1829" s="67">
        <f t="shared" si="54"/>
        <v>810.00000000000273</v>
      </c>
      <c r="T1829" s="277"/>
      <c r="U1829" s="63"/>
      <c r="V1829" s="347"/>
      <c r="W1829" s="337"/>
      <c r="X1829" s="63"/>
      <c r="Y1829" s="9"/>
    </row>
    <row r="1830" spans="1:25" ht="15">
      <c r="A1830" s="28" t="s">
        <v>914</v>
      </c>
      <c r="B1830" s="63" t="s">
        <v>3383</v>
      </c>
      <c r="C1830" s="3"/>
      <c r="D1830" s="3"/>
      <c r="E1830" s="9" t="s">
        <v>279</v>
      </c>
      <c r="F1830" s="9" t="s">
        <v>279</v>
      </c>
      <c r="G1830" s="9" t="s">
        <v>279</v>
      </c>
      <c r="H1830" s="9" t="s">
        <v>279</v>
      </c>
      <c r="I1830" s="9" t="s">
        <v>279</v>
      </c>
      <c r="J1830" s="9" t="s">
        <v>279</v>
      </c>
      <c r="K1830" s="9" t="s">
        <v>279</v>
      </c>
      <c r="L1830" s="214">
        <v>806.50000000000091</v>
      </c>
      <c r="M1830" s="67"/>
      <c r="N1830" s="67">
        <f t="shared" si="54"/>
        <v>806.50000000000091</v>
      </c>
      <c r="P1830" t="s">
        <v>282</v>
      </c>
      <c r="S1830" s="216" t="s">
        <v>1769</v>
      </c>
      <c r="T1830" s="63"/>
      <c r="U1830" s="63"/>
      <c r="V1830" s="360"/>
      <c r="W1830" s="337"/>
      <c r="X1830" s="63"/>
      <c r="Y1830" s="9"/>
    </row>
    <row r="1831" spans="1:25" ht="15">
      <c r="A1831" s="28" t="s">
        <v>915</v>
      </c>
      <c r="B1831" s="277" t="s">
        <v>2050</v>
      </c>
      <c r="C1831" s="3"/>
      <c r="D1831" s="3"/>
      <c r="E1831" s="9" t="s">
        <v>279</v>
      </c>
      <c r="F1831" s="9" t="s">
        <v>279</v>
      </c>
      <c r="G1831" s="9" t="s">
        <v>279</v>
      </c>
      <c r="H1831" s="9" t="s">
        <v>279</v>
      </c>
      <c r="I1831" s="9" t="s">
        <v>279</v>
      </c>
      <c r="J1831" s="9" t="s">
        <v>279</v>
      </c>
      <c r="K1831" s="9">
        <v>252.79999999999836</v>
      </c>
      <c r="L1831" s="9">
        <v>535.30000000000018</v>
      </c>
      <c r="N1831" s="67">
        <f t="shared" si="54"/>
        <v>788.09999999999854</v>
      </c>
      <c r="T1831" s="63"/>
      <c r="U1831" s="63"/>
      <c r="V1831" s="347"/>
      <c r="W1831" s="337"/>
      <c r="X1831" s="63"/>
      <c r="Y1831" s="9"/>
    </row>
    <row r="1832" spans="1:25" ht="15">
      <c r="A1832" s="28" t="s">
        <v>916</v>
      </c>
      <c r="B1832" s="277" t="s">
        <v>2030</v>
      </c>
      <c r="C1832" s="3"/>
      <c r="D1832" s="3"/>
      <c r="E1832" s="9" t="s">
        <v>279</v>
      </c>
      <c r="F1832" s="9" t="s">
        <v>279</v>
      </c>
      <c r="G1832" s="9" t="s">
        <v>279</v>
      </c>
      <c r="H1832" s="9" t="s">
        <v>279</v>
      </c>
      <c r="I1832" s="9" t="s">
        <v>279</v>
      </c>
      <c r="J1832" s="9" t="s">
        <v>279</v>
      </c>
      <c r="K1832" s="9">
        <v>294.70000000000164</v>
      </c>
      <c r="L1832" s="9">
        <v>482.5</v>
      </c>
      <c r="N1832" s="67">
        <f t="shared" si="54"/>
        <v>777.20000000000164</v>
      </c>
      <c r="T1832" s="63"/>
      <c r="U1832" s="63"/>
      <c r="V1832" s="360"/>
      <c r="W1832" s="337"/>
      <c r="X1832" s="63"/>
      <c r="Y1832" s="9"/>
    </row>
    <row r="1833" spans="1:25" ht="15">
      <c r="A1833" s="28" t="s">
        <v>917</v>
      </c>
      <c r="B1833" s="63" t="s">
        <v>3381</v>
      </c>
      <c r="C1833" s="3"/>
      <c r="D1833" s="3"/>
      <c r="E1833" s="9" t="s">
        <v>279</v>
      </c>
      <c r="F1833" s="9" t="s">
        <v>279</v>
      </c>
      <c r="G1833" s="9" t="s">
        <v>279</v>
      </c>
      <c r="H1833" s="9" t="s">
        <v>279</v>
      </c>
      <c r="I1833" s="9" t="s">
        <v>279</v>
      </c>
      <c r="J1833" s="9" t="s">
        <v>279</v>
      </c>
      <c r="K1833" s="9" t="s">
        <v>279</v>
      </c>
      <c r="L1833" s="213">
        <v>745.90000000000055</v>
      </c>
      <c r="M1833" s="67"/>
      <c r="N1833" s="67">
        <f t="shared" si="54"/>
        <v>745.90000000000055</v>
      </c>
      <c r="P1833" t="s">
        <v>283</v>
      </c>
      <c r="T1833" s="277"/>
      <c r="U1833" s="63"/>
      <c r="V1833" s="347"/>
      <c r="W1833" s="337"/>
      <c r="X1833" s="63"/>
      <c r="Y1833" s="9"/>
    </row>
    <row r="1834" spans="1:25" ht="15">
      <c r="A1834" s="28" t="s">
        <v>918</v>
      </c>
      <c r="B1834" s="277" t="s">
        <v>4497</v>
      </c>
      <c r="C1834" s="3"/>
      <c r="D1834" s="3"/>
      <c r="E1834" s="9" t="s">
        <v>279</v>
      </c>
      <c r="F1834" s="9" t="s">
        <v>279</v>
      </c>
      <c r="G1834" s="9" t="s">
        <v>279</v>
      </c>
      <c r="H1834" s="9" t="s">
        <v>279</v>
      </c>
      <c r="I1834" s="9" t="s">
        <v>279</v>
      </c>
      <c r="J1834" s="9" t="s">
        <v>279</v>
      </c>
      <c r="K1834" s="9">
        <v>235.95000000000255</v>
      </c>
      <c r="L1834" s="9">
        <v>504.29999999999745</v>
      </c>
      <c r="N1834" s="67">
        <f t="shared" si="54"/>
        <v>740.25</v>
      </c>
      <c r="T1834" s="63"/>
      <c r="U1834" s="63"/>
      <c r="V1834" s="360"/>
      <c r="W1834" s="337"/>
      <c r="X1834" s="63"/>
      <c r="Y1834" s="9"/>
    </row>
    <row r="1835" spans="1:25" ht="15">
      <c r="A1835" s="28" t="s">
        <v>919</v>
      </c>
      <c r="B1835" s="63" t="s">
        <v>3399</v>
      </c>
      <c r="C1835" s="3"/>
      <c r="D1835" s="3"/>
      <c r="E1835" s="9" t="s">
        <v>279</v>
      </c>
      <c r="F1835" s="9" t="s">
        <v>279</v>
      </c>
      <c r="G1835" s="9" t="s">
        <v>279</v>
      </c>
      <c r="H1835" s="9" t="s">
        <v>279</v>
      </c>
      <c r="I1835" s="9" t="s">
        <v>279</v>
      </c>
      <c r="J1835" s="9" t="s">
        <v>279</v>
      </c>
      <c r="K1835" s="9" t="s">
        <v>279</v>
      </c>
      <c r="L1835" s="217">
        <v>734.55000000000018</v>
      </c>
      <c r="M1835" s="67"/>
      <c r="N1835" s="67">
        <f t="shared" si="54"/>
        <v>734.55000000000018</v>
      </c>
      <c r="P1835" t="s">
        <v>284</v>
      </c>
      <c r="T1835" s="277"/>
      <c r="U1835" s="63"/>
      <c r="V1835" s="348"/>
      <c r="W1835" s="337"/>
      <c r="X1835" s="63"/>
      <c r="Y1835" s="9"/>
    </row>
    <row r="1836" spans="1:25" ht="15">
      <c r="A1836" s="28" t="s">
        <v>920</v>
      </c>
      <c r="B1836" s="277" t="s">
        <v>2010</v>
      </c>
      <c r="C1836" s="3"/>
      <c r="D1836" s="3"/>
      <c r="E1836" s="9" t="s">
        <v>279</v>
      </c>
      <c r="F1836" s="9" t="s">
        <v>279</v>
      </c>
      <c r="G1836" s="9" t="s">
        <v>279</v>
      </c>
      <c r="H1836" s="9" t="s">
        <v>279</v>
      </c>
      <c r="I1836" s="9" t="s">
        <v>279</v>
      </c>
      <c r="J1836" s="9">
        <v>233.10000000000127</v>
      </c>
      <c r="K1836" s="9">
        <v>61.999999999998181</v>
      </c>
      <c r="L1836" s="9">
        <v>427.49999999999909</v>
      </c>
      <c r="N1836" s="67">
        <f t="shared" si="54"/>
        <v>722.59999999999854</v>
      </c>
      <c r="T1836" s="63"/>
      <c r="U1836" s="63"/>
      <c r="V1836" s="347"/>
      <c r="W1836" s="337"/>
      <c r="X1836" s="63"/>
      <c r="Y1836" s="9"/>
    </row>
    <row r="1837" spans="1:25" ht="15">
      <c r="A1837" s="28" t="s">
        <v>921</v>
      </c>
      <c r="B1837" s="277" t="s">
        <v>2009</v>
      </c>
      <c r="C1837" s="3"/>
      <c r="D1837" s="3"/>
      <c r="E1837" s="9" t="s">
        <v>279</v>
      </c>
      <c r="F1837" s="9" t="s">
        <v>279</v>
      </c>
      <c r="G1837" s="9" t="s">
        <v>279</v>
      </c>
      <c r="H1837" s="9" t="s">
        <v>279</v>
      </c>
      <c r="I1837" s="9" t="s">
        <v>279</v>
      </c>
      <c r="J1837" s="9">
        <v>454.30000000000018</v>
      </c>
      <c r="K1837" s="9">
        <v>265.49999999999909</v>
      </c>
      <c r="L1837" s="9" t="s">
        <v>279</v>
      </c>
      <c r="N1837" s="67">
        <f t="shared" si="54"/>
        <v>719.79999999999927</v>
      </c>
      <c r="T1837" s="63"/>
      <c r="U1837" s="63"/>
      <c r="V1837" s="360"/>
      <c r="W1837" s="337"/>
      <c r="X1837" s="63"/>
      <c r="Y1837" s="9"/>
    </row>
    <row r="1838" spans="1:25" ht="15">
      <c r="A1838" s="28" t="s">
        <v>922</v>
      </c>
      <c r="B1838" s="63" t="s">
        <v>3374</v>
      </c>
      <c r="C1838" s="3"/>
      <c r="D1838" s="3"/>
      <c r="E1838" s="9" t="s">
        <v>279</v>
      </c>
      <c r="F1838" s="9" t="s">
        <v>279</v>
      </c>
      <c r="G1838" s="9" t="s">
        <v>279</v>
      </c>
      <c r="H1838" s="9" t="s">
        <v>279</v>
      </c>
      <c r="I1838" s="9" t="s">
        <v>279</v>
      </c>
      <c r="J1838" s="9" t="s">
        <v>279</v>
      </c>
      <c r="K1838" s="9" t="s">
        <v>279</v>
      </c>
      <c r="L1838" s="217">
        <v>717.79999999999927</v>
      </c>
      <c r="M1838" s="67"/>
      <c r="N1838" s="67">
        <f t="shared" si="54"/>
        <v>717.79999999999927</v>
      </c>
      <c r="P1838" t="s">
        <v>298</v>
      </c>
      <c r="T1838" s="63"/>
      <c r="U1838" s="63"/>
      <c r="V1838" s="347"/>
      <c r="W1838" s="337"/>
      <c r="X1838" s="63"/>
      <c r="Y1838" s="9"/>
    </row>
    <row r="1839" spans="1:25" ht="15">
      <c r="A1839" s="28" t="s">
        <v>923</v>
      </c>
      <c r="B1839" s="63" t="s">
        <v>3382</v>
      </c>
      <c r="C1839" s="3"/>
      <c r="D1839" s="3"/>
      <c r="E1839" s="9" t="s">
        <v>279</v>
      </c>
      <c r="F1839" s="9" t="s">
        <v>279</v>
      </c>
      <c r="G1839" s="9" t="s">
        <v>279</v>
      </c>
      <c r="H1839" s="9" t="s">
        <v>279</v>
      </c>
      <c r="I1839" s="9" t="s">
        <v>279</v>
      </c>
      <c r="J1839" s="9" t="s">
        <v>279</v>
      </c>
      <c r="K1839" s="9" t="s">
        <v>279</v>
      </c>
      <c r="L1839" s="217">
        <v>645.19999999999982</v>
      </c>
      <c r="M1839" s="67"/>
      <c r="N1839" s="67">
        <f t="shared" si="54"/>
        <v>645.19999999999982</v>
      </c>
      <c r="P1839" t="s">
        <v>294</v>
      </c>
      <c r="T1839" s="63"/>
      <c r="U1839" s="63"/>
      <c r="V1839" s="348"/>
      <c r="W1839" s="337"/>
      <c r="X1839" s="63"/>
      <c r="Y1839" s="9"/>
    </row>
    <row r="1840" spans="1:25" ht="15">
      <c r="A1840" s="28" t="s">
        <v>924</v>
      </c>
      <c r="B1840" s="277" t="s">
        <v>2157</v>
      </c>
      <c r="C1840" s="3"/>
      <c r="D1840" s="3"/>
      <c r="E1840" s="9" t="s">
        <v>279</v>
      </c>
      <c r="F1840" s="9" t="s">
        <v>279</v>
      </c>
      <c r="G1840" s="9" t="s">
        <v>279</v>
      </c>
      <c r="H1840" s="9" t="s">
        <v>279</v>
      </c>
      <c r="I1840" s="9" t="s">
        <v>279</v>
      </c>
      <c r="J1840" s="9" t="s">
        <v>279</v>
      </c>
      <c r="K1840" s="9">
        <v>173.09999999999945</v>
      </c>
      <c r="L1840" s="9">
        <v>471.49999999999818</v>
      </c>
      <c r="N1840" s="67">
        <f t="shared" si="54"/>
        <v>644.59999999999764</v>
      </c>
      <c r="T1840" s="63"/>
      <c r="U1840" s="63"/>
      <c r="V1840" s="347"/>
      <c r="W1840" s="337"/>
      <c r="X1840" s="63"/>
      <c r="Y1840" s="9"/>
    </row>
    <row r="1841" spans="1:25" ht="15">
      <c r="A1841" s="28" t="s">
        <v>925</v>
      </c>
      <c r="B1841" s="277" t="s">
        <v>2027</v>
      </c>
      <c r="C1841" s="3"/>
      <c r="D1841" s="3"/>
      <c r="E1841" s="9" t="s">
        <v>279</v>
      </c>
      <c r="F1841" s="9" t="s">
        <v>279</v>
      </c>
      <c r="G1841" s="9" t="s">
        <v>279</v>
      </c>
      <c r="H1841" s="9" t="s">
        <v>279</v>
      </c>
      <c r="I1841" s="9" t="s">
        <v>279</v>
      </c>
      <c r="J1841" s="9" t="s">
        <v>279</v>
      </c>
      <c r="K1841" s="9">
        <v>152.10000000000036</v>
      </c>
      <c r="L1841" s="9">
        <v>470</v>
      </c>
      <c r="N1841" s="67">
        <f t="shared" si="54"/>
        <v>622.10000000000036</v>
      </c>
      <c r="T1841" s="28"/>
      <c r="U1841" s="63"/>
      <c r="V1841" s="347"/>
      <c r="W1841" s="337"/>
      <c r="X1841" s="63"/>
      <c r="Y1841" s="9"/>
    </row>
    <row r="1842" spans="1:25" ht="15">
      <c r="A1842" s="28" t="s">
        <v>926</v>
      </c>
      <c r="B1842" s="63" t="s">
        <v>3372</v>
      </c>
      <c r="C1842" s="3"/>
      <c r="D1842" s="3"/>
      <c r="E1842" s="9" t="s">
        <v>279</v>
      </c>
      <c r="F1842" s="9" t="s">
        <v>279</v>
      </c>
      <c r="G1842" s="9" t="s">
        <v>279</v>
      </c>
      <c r="H1842" s="9" t="s">
        <v>279</v>
      </c>
      <c r="I1842" s="9" t="s">
        <v>279</v>
      </c>
      <c r="J1842" s="9" t="s">
        <v>279</v>
      </c>
      <c r="K1842" s="9" t="s">
        <v>279</v>
      </c>
      <c r="L1842" s="9">
        <v>613.85000000000127</v>
      </c>
      <c r="M1842" s="67"/>
      <c r="N1842" s="67">
        <f t="shared" si="54"/>
        <v>613.85000000000127</v>
      </c>
      <c r="T1842" s="277"/>
      <c r="U1842" s="63"/>
      <c r="V1842" s="347"/>
      <c r="W1842" s="337"/>
      <c r="X1842" s="63"/>
      <c r="Y1842" s="9"/>
    </row>
    <row r="1843" spans="1:25" ht="15">
      <c r="A1843" s="28" t="s">
        <v>927</v>
      </c>
      <c r="B1843" s="63" t="s">
        <v>3398</v>
      </c>
      <c r="C1843" s="3"/>
      <c r="D1843" s="3"/>
      <c r="E1843" s="9" t="s">
        <v>279</v>
      </c>
      <c r="F1843" s="9" t="s">
        <v>279</v>
      </c>
      <c r="G1843" s="9" t="s">
        <v>279</v>
      </c>
      <c r="H1843" s="9" t="s">
        <v>279</v>
      </c>
      <c r="I1843" s="9" t="s">
        <v>279</v>
      </c>
      <c r="J1843" s="9" t="s">
        <v>279</v>
      </c>
      <c r="K1843" s="9" t="s">
        <v>279</v>
      </c>
      <c r="L1843" s="9">
        <v>611.34999999999945</v>
      </c>
      <c r="M1843" s="67"/>
      <c r="N1843" s="67">
        <f t="shared" si="54"/>
        <v>611.34999999999945</v>
      </c>
      <c r="T1843" s="225"/>
      <c r="U1843" s="63"/>
      <c r="V1843" s="347"/>
      <c r="W1843" s="337"/>
      <c r="X1843" s="63"/>
      <c r="Y1843" s="9"/>
    </row>
    <row r="1844" spans="1:25" ht="15">
      <c r="A1844" s="28" t="s">
        <v>928</v>
      </c>
      <c r="B1844" s="63" t="s">
        <v>3369</v>
      </c>
      <c r="C1844" s="3"/>
      <c r="D1844" s="3"/>
      <c r="E1844" s="9" t="s">
        <v>279</v>
      </c>
      <c r="F1844" s="9" t="s">
        <v>279</v>
      </c>
      <c r="G1844" s="9" t="s">
        <v>279</v>
      </c>
      <c r="H1844" s="9" t="s">
        <v>279</v>
      </c>
      <c r="I1844" s="9" t="s">
        <v>279</v>
      </c>
      <c r="J1844" s="9" t="s">
        <v>279</v>
      </c>
      <c r="K1844" s="9" t="s">
        <v>279</v>
      </c>
      <c r="L1844" s="9">
        <v>600.10000000000127</v>
      </c>
      <c r="M1844" s="67"/>
      <c r="N1844" s="67">
        <f t="shared" si="54"/>
        <v>600.10000000000127</v>
      </c>
      <c r="T1844" s="277"/>
      <c r="U1844" s="63"/>
      <c r="V1844" s="347"/>
      <c r="W1844" s="337"/>
      <c r="X1844" s="63"/>
      <c r="Y1844" s="9"/>
    </row>
    <row r="1845" spans="1:25" ht="15">
      <c r="A1845" s="28" t="s">
        <v>929</v>
      </c>
      <c r="B1845" s="63" t="s">
        <v>179</v>
      </c>
      <c r="E1845" s="217">
        <v>593.20000000000005</v>
      </c>
      <c r="F1845" s="9" t="s">
        <v>279</v>
      </c>
      <c r="G1845" s="9" t="s">
        <v>279</v>
      </c>
      <c r="H1845" s="9" t="s">
        <v>279</v>
      </c>
      <c r="I1845" s="9" t="s">
        <v>279</v>
      </c>
      <c r="J1845" s="9" t="s">
        <v>279</v>
      </c>
      <c r="K1845" s="9" t="s">
        <v>279</v>
      </c>
      <c r="L1845" s="9" t="s">
        <v>279</v>
      </c>
      <c r="N1845" s="67">
        <f t="shared" si="54"/>
        <v>593.20000000000005</v>
      </c>
      <c r="P1845" t="s">
        <v>285</v>
      </c>
      <c r="T1845" s="63"/>
      <c r="U1845" s="63"/>
      <c r="V1845" s="360"/>
      <c r="W1845" s="337"/>
      <c r="X1845" s="63"/>
      <c r="Y1845" s="9"/>
    </row>
    <row r="1846" spans="1:25" ht="15">
      <c r="A1846" s="28" t="s">
        <v>930</v>
      </c>
      <c r="B1846" s="63" t="s">
        <v>3370</v>
      </c>
      <c r="C1846" s="3"/>
      <c r="D1846" s="3"/>
      <c r="E1846" s="9" t="s">
        <v>279</v>
      </c>
      <c r="F1846" s="9" t="s">
        <v>279</v>
      </c>
      <c r="G1846" s="9" t="s">
        <v>279</v>
      </c>
      <c r="H1846" s="9" t="s">
        <v>279</v>
      </c>
      <c r="I1846" s="9" t="s">
        <v>279</v>
      </c>
      <c r="J1846" s="9" t="s">
        <v>279</v>
      </c>
      <c r="K1846" s="9" t="s">
        <v>279</v>
      </c>
      <c r="L1846" s="9">
        <v>588.85000000000218</v>
      </c>
      <c r="M1846" s="67"/>
      <c r="N1846" s="67">
        <f t="shared" si="54"/>
        <v>588.85000000000218</v>
      </c>
      <c r="T1846" s="63"/>
      <c r="U1846" s="63"/>
      <c r="V1846" s="360"/>
      <c r="W1846" s="337"/>
      <c r="X1846" s="63"/>
      <c r="Y1846" s="9"/>
    </row>
    <row r="1847" spans="1:25" ht="15">
      <c r="A1847" s="28" t="s">
        <v>931</v>
      </c>
      <c r="B1847" s="63" t="s">
        <v>3394</v>
      </c>
      <c r="C1847" s="3"/>
      <c r="D1847" s="3"/>
      <c r="E1847" s="9" t="s">
        <v>279</v>
      </c>
      <c r="F1847" s="9" t="s">
        <v>279</v>
      </c>
      <c r="G1847" s="9" t="s">
        <v>279</v>
      </c>
      <c r="H1847" s="9" t="s">
        <v>279</v>
      </c>
      <c r="I1847" s="9" t="s">
        <v>279</v>
      </c>
      <c r="J1847" s="9" t="s">
        <v>279</v>
      </c>
      <c r="K1847" s="9" t="s">
        <v>279</v>
      </c>
      <c r="L1847" s="9">
        <v>581.49999999999909</v>
      </c>
      <c r="M1847" s="67"/>
      <c r="N1847" s="67">
        <f t="shared" si="54"/>
        <v>581.49999999999909</v>
      </c>
      <c r="T1847" s="225"/>
      <c r="U1847" s="63"/>
      <c r="V1847" s="347"/>
      <c r="W1847" s="337"/>
      <c r="X1847" s="63"/>
      <c r="Y1847" s="9"/>
    </row>
    <row r="1848" spans="1:25" ht="15">
      <c r="A1848" s="28" t="s">
        <v>932</v>
      </c>
      <c r="B1848" s="63" t="s">
        <v>178</v>
      </c>
      <c r="E1848" s="9">
        <v>261.60000000000002</v>
      </c>
      <c r="F1848" s="217">
        <v>316.39999999999998</v>
      </c>
      <c r="G1848" s="9" t="s">
        <v>279</v>
      </c>
      <c r="H1848" s="9" t="s">
        <v>279</v>
      </c>
      <c r="I1848" s="9" t="s">
        <v>279</v>
      </c>
      <c r="J1848" s="9" t="s">
        <v>279</v>
      </c>
      <c r="K1848" s="9" t="s">
        <v>279</v>
      </c>
      <c r="L1848" s="9" t="s">
        <v>279</v>
      </c>
      <c r="N1848" s="67">
        <f t="shared" ref="N1848:N1879" si="55">SUM(E1848:L1848)</f>
        <v>578</v>
      </c>
      <c r="P1848" t="s">
        <v>285</v>
      </c>
      <c r="T1848" s="28"/>
      <c r="U1848" s="63"/>
      <c r="V1848" s="347"/>
      <c r="W1848" s="337"/>
      <c r="X1848" s="63"/>
      <c r="Y1848" s="9"/>
    </row>
    <row r="1849" spans="1:25" ht="15">
      <c r="A1849" s="28" t="s">
        <v>933</v>
      </c>
      <c r="B1849" s="63" t="s">
        <v>3373</v>
      </c>
      <c r="C1849" s="3"/>
      <c r="D1849" s="3"/>
      <c r="E1849" s="9" t="s">
        <v>279</v>
      </c>
      <c r="F1849" s="9" t="s">
        <v>279</v>
      </c>
      <c r="G1849" s="9" t="s">
        <v>279</v>
      </c>
      <c r="H1849" s="9" t="s">
        <v>279</v>
      </c>
      <c r="I1849" s="9" t="s">
        <v>279</v>
      </c>
      <c r="J1849" s="9" t="s">
        <v>279</v>
      </c>
      <c r="K1849" s="9" t="s">
        <v>279</v>
      </c>
      <c r="L1849" s="9">
        <v>577.300000000002</v>
      </c>
      <c r="M1849" s="67"/>
      <c r="N1849" s="67">
        <f t="shared" si="55"/>
        <v>577.300000000002</v>
      </c>
      <c r="T1849" s="63"/>
      <c r="U1849" s="63"/>
      <c r="V1849" s="347"/>
      <c r="W1849" s="337"/>
      <c r="X1849" s="63"/>
      <c r="Y1849" s="9"/>
    </row>
    <row r="1850" spans="1:25" ht="15">
      <c r="A1850" s="28" t="s">
        <v>934</v>
      </c>
      <c r="B1850" s="63" t="s">
        <v>3375</v>
      </c>
      <c r="C1850" s="3"/>
      <c r="D1850" s="3"/>
      <c r="E1850" s="9" t="s">
        <v>279</v>
      </c>
      <c r="F1850" s="9" t="s">
        <v>279</v>
      </c>
      <c r="G1850" s="9" t="s">
        <v>279</v>
      </c>
      <c r="H1850" s="9" t="s">
        <v>279</v>
      </c>
      <c r="I1850" s="9" t="s">
        <v>279</v>
      </c>
      <c r="J1850" s="9" t="s">
        <v>279</v>
      </c>
      <c r="K1850" s="9" t="s">
        <v>279</v>
      </c>
      <c r="L1850" s="9">
        <v>575.99999999999909</v>
      </c>
      <c r="M1850" s="67"/>
      <c r="N1850" s="67">
        <f t="shared" si="55"/>
        <v>575.99999999999909</v>
      </c>
      <c r="T1850" s="277"/>
      <c r="U1850" s="63"/>
      <c r="V1850" s="348"/>
      <c r="W1850" s="337"/>
      <c r="X1850" s="63"/>
      <c r="Y1850" s="9"/>
    </row>
    <row r="1851" spans="1:25" ht="15">
      <c r="A1851" s="28" t="s">
        <v>935</v>
      </c>
      <c r="B1851" s="277" t="s">
        <v>2052</v>
      </c>
      <c r="C1851" s="3"/>
      <c r="D1851" s="3"/>
      <c r="E1851" s="9" t="s">
        <v>279</v>
      </c>
      <c r="F1851" s="9" t="s">
        <v>279</v>
      </c>
      <c r="G1851" s="9" t="s">
        <v>279</v>
      </c>
      <c r="H1851" s="9" t="s">
        <v>279</v>
      </c>
      <c r="I1851" s="9" t="s">
        <v>279</v>
      </c>
      <c r="J1851" s="9" t="s">
        <v>279</v>
      </c>
      <c r="K1851" s="9">
        <v>245.40000000000009</v>
      </c>
      <c r="L1851" s="9">
        <v>321.90000000000236</v>
      </c>
      <c r="N1851" s="67">
        <f t="shared" si="55"/>
        <v>567.30000000000246</v>
      </c>
      <c r="T1851" s="277"/>
      <c r="U1851" s="63"/>
      <c r="V1851" s="347"/>
      <c r="W1851" s="337"/>
      <c r="X1851" s="63"/>
      <c r="Y1851" s="9"/>
    </row>
    <row r="1852" spans="1:25" ht="15">
      <c r="A1852" s="28" t="s">
        <v>2501</v>
      </c>
      <c r="B1852" s="63" t="s">
        <v>3397</v>
      </c>
      <c r="C1852" s="3"/>
      <c r="D1852" s="3"/>
      <c r="E1852" s="9" t="s">
        <v>279</v>
      </c>
      <c r="F1852" s="9" t="s">
        <v>279</v>
      </c>
      <c r="G1852" s="9" t="s">
        <v>279</v>
      </c>
      <c r="H1852" s="9" t="s">
        <v>279</v>
      </c>
      <c r="I1852" s="9" t="s">
        <v>279</v>
      </c>
      <c r="J1852" s="9" t="s">
        <v>279</v>
      </c>
      <c r="K1852" s="9" t="s">
        <v>279</v>
      </c>
      <c r="L1852" s="9">
        <v>556.30000000000291</v>
      </c>
      <c r="M1852" s="67"/>
      <c r="N1852" s="67">
        <f t="shared" si="55"/>
        <v>556.30000000000291</v>
      </c>
      <c r="T1852" s="82"/>
      <c r="U1852" s="3"/>
      <c r="V1852" s="79"/>
      <c r="W1852" s="67"/>
    </row>
    <row r="1853" spans="1:25" ht="15">
      <c r="A1853" s="28" t="s">
        <v>3315</v>
      </c>
      <c r="B1853" s="63" t="s">
        <v>3395</v>
      </c>
      <c r="C1853" s="3"/>
      <c r="D1853" s="3"/>
      <c r="E1853" s="9" t="s">
        <v>279</v>
      </c>
      <c r="F1853" s="9" t="s">
        <v>279</v>
      </c>
      <c r="G1853" s="9" t="s">
        <v>279</v>
      </c>
      <c r="H1853" s="9" t="s">
        <v>279</v>
      </c>
      <c r="I1853" s="9" t="s">
        <v>279</v>
      </c>
      <c r="J1853" s="9" t="s">
        <v>279</v>
      </c>
      <c r="K1853" s="9" t="s">
        <v>279</v>
      </c>
      <c r="L1853" s="9">
        <v>556.19999999999982</v>
      </c>
      <c r="M1853" s="67"/>
      <c r="N1853" s="67">
        <f t="shared" si="55"/>
        <v>556.19999999999982</v>
      </c>
      <c r="T1853" s="82"/>
      <c r="U1853" s="3"/>
      <c r="V1853" s="79"/>
      <c r="W1853" s="67"/>
    </row>
    <row r="1854" spans="1:25" ht="15">
      <c r="A1854" s="28" t="s">
        <v>3316</v>
      </c>
      <c r="B1854" s="229" t="s">
        <v>1645</v>
      </c>
      <c r="C1854" s="3"/>
      <c r="D1854" s="3"/>
      <c r="E1854" s="9" t="s">
        <v>279</v>
      </c>
      <c r="F1854" s="9" t="s">
        <v>279</v>
      </c>
      <c r="G1854" s="9" t="s">
        <v>279</v>
      </c>
      <c r="H1854" s="9" t="s">
        <v>279</v>
      </c>
      <c r="I1854" s="9">
        <v>145.29999999999927</v>
      </c>
      <c r="J1854" s="9">
        <v>393.60000000000036</v>
      </c>
      <c r="K1854" s="9" t="s">
        <v>279</v>
      </c>
      <c r="L1854" s="9" t="s">
        <v>279</v>
      </c>
      <c r="N1854" s="67">
        <f t="shared" si="55"/>
        <v>538.89999999999964</v>
      </c>
      <c r="T1854" s="82"/>
      <c r="U1854" s="3"/>
      <c r="V1854" s="79"/>
      <c r="W1854" s="67"/>
    </row>
    <row r="1855" spans="1:25" ht="15">
      <c r="A1855" s="28" t="s">
        <v>3317</v>
      </c>
      <c r="B1855" s="63" t="s">
        <v>3379</v>
      </c>
      <c r="C1855" s="3"/>
      <c r="D1855" s="3"/>
      <c r="E1855" s="9" t="s">
        <v>279</v>
      </c>
      <c r="F1855" s="9" t="s">
        <v>279</v>
      </c>
      <c r="G1855" s="9" t="s">
        <v>279</v>
      </c>
      <c r="H1855" s="9" t="s">
        <v>279</v>
      </c>
      <c r="I1855" s="9" t="s">
        <v>279</v>
      </c>
      <c r="J1855" s="9" t="s">
        <v>279</v>
      </c>
      <c r="K1855" s="9" t="s">
        <v>279</v>
      </c>
      <c r="L1855" s="9">
        <v>531.05000000000018</v>
      </c>
      <c r="M1855" s="67"/>
      <c r="N1855" s="67">
        <f t="shared" si="55"/>
        <v>531.05000000000018</v>
      </c>
      <c r="T1855" s="82"/>
      <c r="U1855" s="3"/>
      <c r="V1855" s="79"/>
      <c r="W1855" s="67"/>
    </row>
    <row r="1856" spans="1:25" ht="15">
      <c r="A1856" s="28" t="s">
        <v>3318</v>
      </c>
      <c r="B1856" s="63" t="s">
        <v>180</v>
      </c>
      <c r="C1856" s="3"/>
      <c r="D1856" s="3"/>
      <c r="E1856" s="9" t="s">
        <v>279</v>
      </c>
      <c r="F1856" s="9" t="s">
        <v>279</v>
      </c>
      <c r="G1856" s="9" t="s">
        <v>279</v>
      </c>
      <c r="H1856" s="9" t="s">
        <v>279</v>
      </c>
      <c r="I1856" s="9" t="s">
        <v>279</v>
      </c>
      <c r="J1856" s="9" t="s">
        <v>279</v>
      </c>
      <c r="K1856" s="9" t="s">
        <v>279</v>
      </c>
      <c r="L1856" s="9">
        <v>525.19999999999982</v>
      </c>
      <c r="M1856" s="67"/>
      <c r="N1856" s="67">
        <f t="shared" si="55"/>
        <v>525.19999999999982</v>
      </c>
      <c r="T1856" s="82"/>
      <c r="U1856" s="3"/>
      <c r="V1856" s="79"/>
      <c r="W1856" s="67"/>
    </row>
    <row r="1857" spans="1:23" ht="15">
      <c r="A1857" s="28" t="s">
        <v>3319</v>
      </c>
      <c r="B1857" s="277" t="s">
        <v>3365</v>
      </c>
      <c r="C1857" s="3"/>
      <c r="D1857" s="3"/>
      <c r="E1857" s="9" t="s">
        <v>279</v>
      </c>
      <c r="F1857" s="9" t="s">
        <v>279</v>
      </c>
      <c r="G1857" s="9" t="s">
        <v>279</v>
      </c>
      <c r="H1857" s="9" t="s">
        <v>279</v>
      </c>
      <c r="I1857" s="9" t="s">
        <v>279</v>
      </c>
      <c r="J1857" s="9" t="s">
        <v>279</v>
      </c>
      <c r="K1857" s="9" t="s">
        <v>279</v>
      </c>
      <c r="L1857" s="9">
        <v>514.60000000000218</v>
      </c>
      <c r="M1857" s="67"/>
      <c r="N1857" s="67">
        <f t="shared" si="55"/>
        <v>514.60000000000218</v>
      </c>
      <c r="T1857" s="82"/>
      <c r="U1857" s="3"/>
      <c r="V1857" s="79"/>
      <c r="W1857" s="67"/>
    </row>
    <row r="1858" spans="1:23" ht="15">
      <c r="A1858" s="28" t="s">
        <v>3320</v>
      </c>
      <c r="B1858" s="63" t="s">
        <v>3376</v>
      </c>
      <c r="C1858" s="3"/>
      <c r="D1858" s="3"/>
      <c r="E1858" s="9" t="s">
        <v>279</v>
      </c>
      <c r="F1858" s="9" t="s">
        <v>279</v>
      </c>
      <c r="G1858" s="9" t="s">
        <v>279</v>
      </c>
      <c r="H1858" s="9" t="s">
        <v>279</v>
      </c>
      <c r="I1858" s="9" t="s">
        <v>279</v>
      </c>
      <c r="J1858" s="9" t="s">
        <v>279</v>
      </c>
      <c r="K1858" s="9" t="s">
        <v>279</v>
      </c>
      <c r="L1858" s="9">
        <v>496.60000000000309</v>
      </c>
      <c r="M1858" s="67"/>
      <c r="N1858" s="67">
        <f t="shared" si="55"/>
        <v>496.60000000000309</v>
      </c>
      <c r="T1858" s="82"/>
      <c r="U1858" s="3"/>
      <c r="V1858" s="79"/>
      <c r="W1858" s="67"/>
    </row>
    <row r="1859" spans="1:23" ht="15">
      <c r="A1859" s="28" t="s">
        <v>3321</v>
      </c>
      <c r="B1859" s="63" t="s">
        <v>3385</v>
      </c>
      <c r="C1859" s="3"/>
      <c r="D1859" s="3"/>
      <c r="E1859" s="9" t="s">
        <v>279</v>
      </c>
      <c r="F1859" s="9" t="s">
        <v>279</v>
      </c>
      <c r="G1859" s="9" t="s">
        <v>279</v>
      </c>
      <c r="H1859" s="9" t="s">
        <v>279</v>
      </c>
      <c r="I1859" s="9" t="s">
        <v>279</v>
      </c>
      <c r="J1859" s="9" t="s">
        <v>279</v>
      </c>
      <c r="K1859" s="9" t="s">
        <v>279</v>
      </c>
      <c r="L1859" s="9">
        <v>484.600000000004</v>
      </c>
      <c r="M1859" s="67"/>
      <c r="N1859" s="67">
        <f t="shared" si="55"/>
        <v>484.600000000004</v>
      </c>
      <c r="T1859" s="82"/>
      <c r="U1859" s="3"/>
      <c r="V1859" s="79"/>
      <c r="W1859" s="67"/>
    </row>
    <row r="1860" spans="1:23" ht="15">
      <c r="A1860" s="28" t="s">
        <v>3322</v>
      </c>
      <c r="B1860" s="63" t="s">
        <v>3367</v>
      </c>
      <c r="C1860" s="3"/>
      <c r="D1860" s="3"/>
      <c r="E1860" s="9" t="s">
        <v>279</v>
      </c>
      <c r="F1860" s="9" t="s">
        <v>279</v>
      </c>
      <c r="G1860" s="9" t="s">
        <v>279</v>
      </c>
      <c r="H1860" s="9" t="s">
        <v>279</v>
      </c>
      <c r="I1860" s="9" t="s">
        <v>279</v>
      </c>
      <c r="J1860" s="9" t="s">
        <v>279</v>
      </c>
      <c r="K1860" s="9" t="s">
        <v>279</v>
      </c>
      <c r="L1860" s="9">
        <v>466.50000000000091</v>
      </c>
      <c r="M1860" s="67"/>
      <c r="N1860" s="67">
        <f t="shared" si="55"/>
        <v>466.50000000000091</v>
      </c>
      <c r="T1860" s="82"/>
      <c r="U1860" s="3"/>
      <c r="V1860" s="79"/>
      <c r="W1860" s="67"/>
    </row>
    <row r="1861" spans="1:23" ht="15">
      <c r="A1861" s="28" t="s">
        <v>3323</v>
      </c>
      <c r="B1861" s="63" t="s">
        <v>3380</v>
      </c>
      <c r="C1861" s="3"/>
      <c r="D1861" s="3"/>
      <c r="E1861" s="9" t="s">
        <v>279</v>
      </c>
      <c r="F1861" s="9" t="s">
        <v>279</v>
      </c>
      <c r="G1861" s="9" t="s">
        <v>279</v>
      </c>
      <c r="H1861" s="9" t="s">
        <v>279</v>
      </c>
      <c r="I1861" s="9" t="s">
        <v>279</v>
      </c>
      <c r="J1861" s="9" t="s">
        <v>279</v>
      </c>
      <c r="K1861" s="9" t="s">
        <v>279</v>
      </c>
      <c r="L1861" s="9">
        <v>457.89999999999873</v>
      </c>
      <c r="M1861" s="67"/>
      <c r="N1861" s="67">
        <f t="shared" si="55"/>
        <v>457.89999999999873</v>
      </c>
      <c r="T1861" s="82"/>
      <c r="U1861" s="3"/>
      <c r="V1861" s="79"/>
      <c r="W1861" s="67"/>
    </row>
    <row r="1862" spans="1:23" ht="15">
      <c r="A1862" s="28" t="s">
        <v>3324</v>
      </c>
      <c r="B1862" s="63" t="s">
        <v>3378</v>
      </c>
      <c r="C1862" s="3"/>
      <c r="D1862" s="3"/>
      <c r="E1862" s="9" t="s">
        <v>279</v>
      </c>
      <c r="F1862" s="9" t="s">
        <v>279</v>
      </c>
      <c r="G1862" s="9" t="s">
        <v>279</v>
      </c>
      <c r="H1862" s="9" t="s">
        <v>279</v>
      </c>
      <c r="I1862" s="9" t="s">
        <v>279</v>
      </c>
      <c r="J1862" s="9" t="s">
        <v>279</v>
      </c>
      <c r="K1862" s="9" t="s">
        <v>279</v>
      </c>
      <c r="L1862" s="9">
        <v>444.29999999999927</v>
      </c>
      <c r="M1862" s="67"/>
      <c r="N1862" s="67">
        <f t="shared" si="55"/>
        <v>444.29999999999927</v>
      </c>
      <c r="T1862" s="82"/>
      <c r="U1862" s="3"/>
      <c r="V1862" s="79"/>
      <c r="W1862" s="67"/>
    </row>
    <row r="1863" spans="1:23" ht="15">
      <c r="A1863" s="28" t="s">
        <v>3325</v>
      </c>
      <c r="B1863" s="63" t="s">
        <v>3368</v>
      </c>
      <c r="C1863" s="3"/>
      <c r="D1863" s="3"/>
      <c r="E1863" s="9" t="s">
        <v>279</v>
      </c>
      <c r="F1863" s="9" t="s">
        <v>279</v>
      </c>
      <c r="G1863" s="9" t="s">
        <v>279</v>
      </c>
      <c r="H1863" s="9" t="s">
        <v>279</v>
      </c>
      <c r="I1863" s="9" t="s">
        <v>279</v>
      </c>
      <c r="J1863" s="9" t="s">
        <v>279</v>
      </c>
      <c r="K1863" s="9" t="s">
        <v>279</v>
      </c>
      <c r="L1863" s="9">
        <v>433.99999999999909</v>
      </c>
      <c r="M1863" s="67"/>
      <c r="N1863" s="67">
        <f t="shared" si="55"/>
        <v>433.99999999999909</v>
      </c>
      <c r="T1863" s="82"/>
      <c r="U1863" s="3"/>
      <c r="V1863" s="79"/>
      <c r="W1863" s="67"/>
    </row>
    <row r="1864" spans="1:23" ht="15">
      <c r="A1864" s="28" t="s">
        <v>3326</v>
      </c>
      <c r="B1864" s="277" t="s">
        <v>3366</v>
      </c>
      <c r="C1864" s="3"/>
      <c r="D1864" s="3"/>
      <c r="E1864" s="9" t="s">
        <v>279</v>
      </c>
      <c r="F1864" s="9" t="s">
        <v>279</v>
      </c>
      <c r="G1864" s="9" t="s">
        <v>279</v>
      </c>
      <c r="H1864" s="9" t="s">
        <v>279</v>
      </c>
      <c r="I1864" s="9" t="s">
        <v>279</v>
      </c>
      <c r="J1864" s="9" t="s">
        <v>279</v>
      </c>
      <c r="K1864" s="9" t="s">
        <v>279</v>
      </c>
      <c r="L1864" s="9">
        <v>433.94999999999891</v>
      </c>
      <c r="M1864" s="67"/>
      <c r="N1864" s="67">
        <f t="shared" si="55"/>
        <v>433.94999999999891</v>
      </c>
      <c r="T1864" s="82"/>
      <c r="U1864" s="3"/>
      <c r="V1864" s="79"/>
      <c r="W1864" s="67"/>
    </row>
    <row r="1865" spans="1:23" ht="15">
      <c r="A1865" s="28" t="s">
        <v>3327</v>
      </c>
      <c r="B1865" s="63" t="s">
        <v>3377</v>
      </c>
      <c r="C1865" s="3"/>
      <c r="D1865" s="3"/>
      <c r="E1865" s="9" t="s">
        <v>279</v>
      </c>
      <c r="F1865" s="9" t="s">
        <v>279</v>
      </c>
      <c r="G1865" s="9" t="s">
        <v>279</v>
      </c>
      <c r="H1865" s="9" t="s">
        <v>279</v>
      </c>
      <c r="I1865" s="9" t="s">
        <v>279</v>
      </c>
      <c r="J1865" s="9" t="s">
        <v>279</v>
      </c>
      <c r="K1865" s="9" t="s">
        <v>279</v>
      </c>
      <c r="L1865" s="9">
        <v>431.39999999999782</v>
      </c>
      <c r="M1865" s="67"/>
      <c r="N1865" s="67">
        <f t="shared" si="55"/>
        <v>431.39999999999782</v>
      </c>
      <c r="T1865" s="82"/>
      <c r="U1865" s="3"/>
      <c r="V1865" s="79"/>
      <c r="W1865" s="67"/>
    </row>
    <row r="1866" spans="1:23" ht="15">
      <c r="A1866" s="28" t="s">
        <v>3328</v>
      </c>
      <c r="B1866" s="63" t="s">
        <v>3371</v>
      </c>
      <c r="C1866" s="3"/>
      <c r="D1866" s="3"/>
      <c r="E1866" s="9" t="s">
        <v>279</v>
      </c>
      <c r="F1866" s="9" t="s">
        <v>279</v>
      </c>
      <c r="G1866" s="9" t="s">
        <v>279</v>
      </c>
      <c r="H1866" s="9" t="s">
        <v>279</v>
      </c>
      <c r="I1866" s="9" t="s">
        <v>279</v>
      </c>
      <c r="J1866" s="9" t="s">
        <v>279</v>
      </c>
      <c r="K1866" s="9" t="s">
        <v>279</v>
      </c>
      <c r="L1866" s="9">
        <v>426.99999999999909</v>
      </c>
      <c r="M1866" s="67"/>
      <c r="N1866" s="67">
        <f t="shared" si="55"/>
        <v>426.99999999999909</v>
      </c>
      <c r="T1866" s="82"/>
      <c r="U1866" s="3"/>
      <c r="V1866" s="79"/>
      <c r="W1866" s="67"/>
    </row>
    <row r="1867" spans="1:23" ht="15">
      <c r="A1867" s="28" t="s">
        <v>3329</v>
      </c>
      <c r="B1867" s="229" t="s">
        <v>1676</v>
      </c>
      <c r="C1867" s="3"/>
      <c r="D1867" s="3"/>
      <c r="E1867" s="9" t="s">
        <v>279</v>
      </c>
      <c r="F1867" s="9" t="s">
        <v>279</v>
      </c>
      <c r="G1867" s="9" t="s">
        <v>279</v>
      </c>
      <c r="H1867" s="9" t="s">
        <v>279</v>
      </c>
      <c r="I1867" s="217">
        <v>417.40000000000146</v>
      </c>
      <c r="J1867" s="9" t="s">
        <v>279</v>
      </c>
      <c r="K1867" s="9" t="s">
        <v>279</v>
      </c>
      <c r="L1867" s="9" t="s">
        <v>279</v>
      </c>
      <c r="N1867" s="67">
        <f t="shared" si="55"/>
        <v>417.40000000000146</v>
      </c>
      <c r="P1867" t="s">
        <v>288</v>
      </c>
      <c r="T1867" s="82"/>
      <c r="U1867" s="3"/>
      <c r="V1867" s="79"/>
      <c r="W1867" s="67"/>
    </row>
    <row r="1868" spans="1:23" ht="15">
      <c r="A1868" s="28" t="s">
        <v>3330</v>
      </c>
      <c r="B1868" s="63" t="s">
        <v>3386</v>
      </c>
      <c r="C1868" s="3"/>
      <c r="D1868" s="3"/>
      <c r="E1868" s="9" t="s">
        <v>279</v>
      </c>
      <c r="F1868" s="9" t="s">
        <v>279</v>
      </c>
      <c r="G1868" s="9" t="s">
        <v>279</v>
      </c>
      <c r="H1868" s="9" t="s">
        <v>279</v>
      </c>
      <c r="I1868" s="9" t="s">
        <v>279</v>
      </c>
      <c r="J1868" s="9" t="s">
        <v>279</v>
      </c>
      <c r="K1868" s="9" t="s">
        <v>279</v>
      </c>
      <c r="L1868" s="9">
        <v>358.10000000000036</v>
      </c>
      <c r="M1868" s="67"/>
      <c r="N1868" s="67">
        <f t="shared" si="55"/>
        <v>358.10000000000036</v>
      </c>
      <c r="T1868" s="82"/>
      <c r="U1868" s="3"/>
      <c r="V1868" s="79"/>
      <c r="W1868" s="67"/>
    </row>
    <row r="1869" spans="1:23" ht="15">
      <c r="A1869" s="28" t="s">
        <v>3331</v>
      </c>
      <c r="B1869" s="229" t="s">
        <v>1651</v>
      </c>
      <c r="C1869" s="3"/>
      <c r="D1869" s="3"/>
      <c r="E1869" s="9" t="s">
        <v>279</v>
      </c>
      <c r="F1869" s="9" t="s">
        <v>279</v>
      </c>
      <c r="G1869" s="9" t="s">
        <v>279</v>
      </c>
      <c r="H1869" s="9" t="s">
        <v>279</v>
      </c>
      <c r="I1869" s="9">
        <v>336.00000000000182</v>
      </c>
      <c r="J1869" s="9" t="s">
        <v>279</v>
      </c>
      <c r="K1869" s="9" t="s">
        <v>279</v>
      </c>
      <c r="L1869" s="9" t="s">
        <v>279</v>
      </c>
      <c r="N1869" s="67">
        <f t="shared" si="55"/>
        <v>336.00000000000182</v>
      </c>
      <c r="T1869" s="82"/>
      <c r="U1869" s="3"/>
      <c r="V1869" s="79"/>
      <c r="W1869" s="67"/>
    </row>
    <row r="1870" spans="1:23" ht="15">
      <c r="A1870" s="28" t="s">
        <v>3332</v>
      </c>
      <c r="B1870" s="63" t="s">
        <v>774</v>
      </c>
      <c r="E1870" s="9" t="s">
        <v>279</v>
      </c>
      <c r="F1870" s="9" t="s">
        <v>279</v>
      </c>
      <c r="G1870" s="9" t="s">
        <v>279</v>
      </c>
      <c r="H1870" s="9">
        <v>315.54999999999927</v>
      </c>
      <c r="I1870" s="9" t="s">
        <v>279</v>
      </c>
      <c r="J1870" s="9" t="s">
        <v>279</v>
      </c>
      <c r="K1870" s="9" t="s">
        <v>279</v>
      </c>
      <c r="L1870" s="9" t="s">
        <v>279</v>
      </c>
      <c r="N1870" s="67">
        <f t="shared" si="55"/>
        <v>315.54999999999927</v>
      </c>
      <c r="T1870" s="82"/>
      <c r="U1870" s="3"/>
      <c r="V1870" s="79"/>
      <c r="W1870" s="67"/>
    </row>
    <row r="1871" spans="1:23" ht="15">
      <c r="A1871" s="28" t="s">
        <v>3333</v>
      </c>
      <c r="B1871" s="225" t="s">
        <v>1641</v>
      </c>
      <c r="C1871" s="3"/>
      <c r="D1871" s="3"/>
      <c r="E1871" s="9" t="s">
        <v>279</v>
      </c>
      <c r="F1871" s="9" t="s">
        <v>279</v>
      </c>
      <c r="G1871" s="9" t="s">
        <v>279</v>
      </c>
      <c r="H1871" s="9" t="s">
        <v>279</v>
      </c>
      <c r="I1871" s="9">
        <v>305.49999999999454</v>
      </c>
      <c r="J1871" s="9" t="s">
        <v>279</v>
      </c>
      <c r="K1871" s="9" t="s">
        <v>279</v>
      </c>
      <c r="L1871" s="9" t="s">
        <v>279</v>
      </c>
      <c r="N1871" s="67">
        <f t="shared" si="55"/>
        <v>305.49999999999454</v>
      </c>
      <c r="T1871" s="82"/>
      <c r="U1871" s="3"/>
      <c r="V1871" s="79"/>
      <c r="W1871" s="67"/>
    </row>
    <row r="1872" spans="1:23" ht="15">
      <c r="A1872" s="28" t="s">
        <v>3334</v>
      </c>
      <c r="B1872" s="277" t="s">
        <v>2004</v>
      </c>
      <c r="C1872" s="3"/>
      <c r="D1872" s="3"/>
      <c r="E1872" s="9" t="s">
        <v>279</v>
      </c>
      <c r="F1872" s="9" t="s">
        <v>279</v>
      </c>
      <c r="G1872" s="9" t="s">
        <v>279</v>
      </c>
      <c r="H1872" s="9" t="s">
        <v>279</v>
      </c>
      <c r="I1872" s="9" t="s">
        <v>279</v>
      </c>
      <c r="J1872" s="9">
        <v>252.29999999999927</v>
      </c>
      <c r="K1872" s="9" t="s">
        <v>279</v>
      </c>
      <c r="L1872" s="9" t="s">
        <v>279</v>
      </c>
      <c r="N1872" s="67">
        <f t="shared" si="55"/>
        <v>252.29999999999927</v>
      </c>
      <c r="T1872" s="82"/>
      <c r="U1872" s="3"/>
      <c r="V1872" s="79"/>
      <c r="W1872" s="67"/>
    </row>
    <row r="1873" spans="1:24" ht="15">
      <c r="A1873" s="28" t="s">
        <v>3335</v>
      </c>
      <c r="B1873" s="63" t="s">
        <v>784</v>
      </c>
      <c r="E1873" s="9" t="s">
        <v>279</v>
      </c>
      <c r="F1873" s="9" t="s">
        <v>279</v>
      </c>
      <c r="G1873" s="9" t="s">
        <v>279</v>
      </c>
      <c r="H1873" s="9">
        <v>234.20000000000073</v>
      </c>
      <c r="I1873" s="9" t="s">
        <v>279</v>
      </c>
      <c r="J1873" s="9" t="s">
        <v>279</v>
      </c>
      <c r="K1873" s="9" t="s">
        <v>279</v>
      </c>
      <c r="L1873" s="9" t="s">
        <v>279</v>
      </c>
      <c r="N1873" s="67">
        <f t="shared" si="55"/>
        <v>234.20000000000073</v>
      </c>
      <c r="T1873" s="82"/>
      <c r="U1873" s="3"/>
      <c r="V1873" s="79"/>
      <c r="W1873" s="67"/>
    </row>
    <row r="1874" spans="1:24" ht="15">
      <c r="A1874" s="28" t="s">
        <v>3336</v>
      </c>
      <c r="B1874" s="277" t="s">
        <v>2028</v>
      </c>
      <c r="C1874" s="3"/>
      <c r="D1874" s="3"/>
      <c r="E1874" s="9" t="s">
        <v>279</v>
      </c>
      <c r="F1874" s="9" t="s">
        <v>279</v>
      </c>
      <c r="G1874" s="9" t="s">
        <v>279</v>
      </c>
      <c r="H1874" s="9" t="s">
        <v>279</v>
      </c>
      <c r="I1874" s="9" t="s">
        <v>279</v>
      </c>
      <c r="J1874" s="9" t="s">
        <v>279</v>
      </c>
      <c r="K1874" s="9">
        <v>213.64999999999964</v>
      </c>
      <c r="L1874" s="9" t="s">
        <v>279</v>
      </c>
      <c r="N1874" s="67">
        <f t="shared" si="55"/>
        <v>213.64999999999964</v>
      </c>
      <c r="T1874" s="82"/>
      <c r="U1874" s="3"/>
      <c r="V1874" s="79"/>
      <c r="W1874" s="67"/>
    </row>
    <row r="1875" spans="1:24" ht="15">
      <c r="A1875" s="28" t="s">
        <v>3337</v>
      </c>
      <c r="B1875" s="229" t="s">
        <v>1648</v>
      </c>
      <c r="C1875" s="3"/>
      <c r="D1875" s="3"/>
      <c r="E1875" s="9" t="s">
        <v>279</v>
      </c>
      <c r="F1875" s="9" t="s">
        <v>279</v>
      </c>
      <c r="G1875" s="9" t="s">
        <v>279</v>
      </c>
      <c r="H1875" s="9" t="s">
        <v>279</v>
      </c>
      <c r="I1875" s="9">
        <v>183.80000000000291</v>
      </c>
      <c r="J1875" s="9" t="s">
        <v>279</v>
      </c>
      <c r="K1875" s="9" t="s">
        <v>279</v>
      </c>
      <c r="L1875" s="9" t="s">
        <v>279</v>
      </c>
      <c r="N1875" s="67">
        <f t="shared" si="55"/>
        <v>183.80000000000291</v>
      </c>
      <c r="T1875" s="82"/>
      <c r="U1875" s="3"/>
      <c r="V1875" s="79"/>
      <c r="W1875" s="67"/>
    </row>
    <row r="1876" spans="1:24" ht="15">
      <c r="A1876" s="28" t="s">
        <v>3338</v>
      </c>
      <c r="B1876" s="63" t="s">
        <v>164</v>
      </c>
      <c r="E1876" s="9" t="s">
        <v>279</v>
      </c>
      <c r="F1876" s="9" t="s">
        <v>279</v>
      </c>
      <c r="G1876" s="9">
        <v>163.9</v>
      </c>
      <c r="H1876" s="9" t="s">
        <v>279</v>
      </c>
      <c r="I1876" s="9" t="s">
        <v>279</v>
      </c>
      <c r="J1876" s="9" t="s">
        <v>279</v>
      </c>
      <c r="K1876" s="9" t="s">
        <v>279</v>
      </c>
      <c r="L1876" s="9" t="s">
        <v>279</v>
      </c>
      <c r="N1876" s="67">
        <f t="shared" si="55"/>
        <v>163.9</v>
      </c>
      <c r="T1876" s="82"/>
      <c r="U1876" s="3"/>
      <c r="V1876" s="79"/>
      <c r="W1876" s="67"/>
    </row>
    <row r="1877" spans="1:24" ht="15">
      <c r="A1877" s="28" t="s">
        <v>4129</v>
      </c>
      <c r="B1877" s="229" t="s">
        <v>1658</v>
      </c>
      <c r="C1877" s="3"/>
      <c r="D1877" s="3"/>
      <c r="E1877" s="9" t="s">
        <v>279</v>
      </c>
      <c r="F1877" s="9" t="s">
        <v>279</v>
      </c>
      <c r="G1877" s="9" t="s">
        <v>279</v>
      </c>
      <c r="H1877" s="9" t="s">
        <v>279</v>
      </c>
      <c r="I1877" s="9">
        <v>159.39999999999964</v>
      </c>
      <c r="J1877" s="9" t="s">
        <v>279</v>
      </c>
      <c r="K1877" s="9" t="s">
        <v>279</v>
      </c>
      <c r="L1877" s="9" t="s">
        <v>279</v>
      </c>
      <c r="N1877" s="67">
        <f t="shared" si="55"/>
        <v>159.39999999999964</v>
      </c>
      <c r="T1877" s="82"/>
      <c r="U1877" s="3"/>
      <c r="V1877" s="79"/>
      <c r="W1877" s="67"/>
    </row>
    <row r="1878" spans="1:24" ht="15">
      <c r="A1878" s="28" t="s">
        <v>4130</v>
      </c>
      <c r="B1878" s="277" t="s">
        <v>2029</v>
      </c>
      <c r="C1878" s="3"/>
      <c r="D1878" s="3"/>
      <c r="E1878" s="9" t="s">
        <v>279</v>
      </c>
      <c r="F1878" s="9" t="s">
        <v>279</v>
      </c>
      <c r="G1878" s="9" t="s">
        <v>279</v>
      </c>
      <c r="H1878" s="9" t="s">
        <v>279</v>
      </c>
      <c r="I1878" s="9" t="s">
        <v>279</v>
      </c>
      <c r="J1878" s="9" t="s">
        <v>279</v>
      </c>
      <c r="K1878" s="9">
        <v>133.49999999999909</v>
      </c>
      <c r="L1878" s="9" t="s">
        <v>279</v>
      </c>
      <c r="N1878" s="67">
        <f t="shared" si="55"/>
        <v>133.49999999999909</v>
      </c>
      <c r="T1878" s="82"/>
      <c r="U1878" s="3"/>
      <c r="V1878" s="79"/>
      <c r="W1878" s="67"/>
    </row>
    <row r="1879" spans="1:24" ht="15">
      <c r="A1879" s="28" t="s">
        <v>4131</v>
      </c>
      <c r="B1879" s="229" t="s">
        <v>1650</v>
      </c>
      <c r="C1879" s="3"/>
      <c r="D1879" s="3"/>
      <c r="E1879" s="9" t="s">
        <v>279</v>
      </c>
      <c r="F1879" s="9" t="s">
        <v>279</v>
      </c>
      <c r="G1879" s="9" t="s">
        <v>279</v>
      </c>
      <c r="H1879" s="9" t="s">
        <v>279</v>
      </c>
      <c r="I1879" s="9">
        <v>111.40000000000327</v>
      </c>
      <c r="J1879" s="9" t="s">
        <v>279</v>
      </c>
      <c r="K1879" s="9" t="s">
        <v>279</v>
      </c>
      <c r="L1879" s="9" t="s">
        <v>279</v>
      </c>
      <c r="N1879" s="67">
        <f t="shared" si="55"/>
        <v>111.40000000000327</v>
      </c>
      <c r="T1879" s="82"/>
      <c r="U1879" s="3"/>
      <c r="V1879" s="79"/>
      <c r="W1879" s="67"/>
    </row>
    <row r="1880" spans="1:24" ht="15">
      <c r="A1880" s="28"/>
      <c r="B1880" s="63"/>
      <c r="E1880" s="9"/>
      <c r="F1880" s="9"/>
      <c r="G1880" s="9"/>
      <c r="H1880" s="9"/>
      <c r="L1880" s="69"/>
      <c r="M1880" s="67"/>
      <c r="T1880" s="82"/>
      <c r="U1880" s="3"/>
      <c r="V1880" s="79"/>
      <c r="W1880" s="67"/>
    </row>
    <row r="1881" spans="1:24" ht="15">
      <c r="A1881" s="28"/>
      <c r="B1881" s="63"/>
      <c r="E1881" s="9"/>
      <c r="L1881" s="69"/>
    </row>
    <row r="1882" spans="1:24" ht="15">
      <c r="A1882" s="28"/>
      <c r="B1882" s="63"/>
      <c r="E1882" s="9"/>
      <c r="L1882" s="69"/>
    </row>
    <row r="1883" spans="1:24" ht="25.5">
      <c r="A1883" s="23" t="s">
        <v>195</v>
      </c>
      <c r="L1883" s="69"/>
    </row>
    <row r="1884" spans="1:24">
      <c r="L1884" s="69"/>
    </row>
    <row r="1885" spans="1:24" ht="15">
      <c r="A1885" s="39"/>
      <c r="B1885" s="39"/>
      <c r="C1885" s="39"/>
      <c r="D1885" s="39"/>
      <c r="E1885" s="61">
        <v>2016</v>
      </c>
      <c r="F1885" s="61">
        <v>2017</v>
      </c>
      <c r="G1885" s="61">
        <v>2018</v>
      </c>
      <c r="H1885" s="61">
        <v>2019</v>
      </c>
      <c r="I1885" s="61">
        <v>2020</v>
      </c>
      <c r="J1885" s="61">
        <v>2021</v>
      </c>
      <c r="K1885" s="61">
        <v>2022</v>
      </c>
      <c r="L1885" s="61">
        <v>2023</v>
      </c>
      <c r="N1885" s="70" t="s">
        <v>40</v>
      </c>
    </row>
    <row r="1886" spans="1:24" ht="15">
      <c r="A1886" s="28" t="s">
        <v>0</v>
      </c>
      <c r="B1886" s="63" t="s">
        <v>21</v>
      </c>
      <c r="E1886" s="217">
        <v>470</v>
      </c>
      <c r="F1886" s="213">
        <v>472</v>
      </c>
      <c r="G1886" s="213">
        <v>708.3</v>
      </c>
      <c r="H1886" s="217">
        <v>550.20000000000073</v>
      </c>
      <c r="I1886" s="9">
        <v>0</v>
      </c>
      <c r="J1886" s="217">
        <v>1036.4000000000015</v>
      </c>
      <c r="K1886" s="9">
        <v>603.29999999999927</v>
      </c>
      <c r="L1886" s="9">
        <v>526.29999999999927</v>
      </c>
      <c r="N1886" s="67">
        <f t="shared" ref="N1886:N1917" si="56">SUM(E1886:L1886)</f>
        <v>4366.5000000000009</v>
      </c>
      <c r="P1886" t="s">
        <v>2610</v>
      </c>
      <c r="S1886" s="3" t="s">
        <v>959</v>
      </c>
      <c r="T1886" s="63"/>
      <c r="U1886" s="63"/>
      <c r="V1886" s="360"/>
      <c r="W1886" s="337"/>
      <c r="X1886" s="63"/>
    </row>
    <row r="1887" spans="1:24" ht="15">
      <c r="A1887" s="28" t="s">
        <v>2</v>
      </c>
      <c r="B1887" s="63" t="s">
        <v>17</v>
      </c>
      <c r="E1887" s="9">
        <v>278.5</v>
      </c>
      <c r="F1887" s="217">
        <v>439.5</v>
      </c>
      <c r="G1887" s="9">
        <v>364.4</v>
      </c>
      <c r="H1887" s="217">
        <v>749.60000000000036</v>
      </c>
      <c r="I1887" s="9">
        <v>0</v>
      </c>
      <c r="J1887" s="9">
        <v>803.00000000000273</v>
      </c>
      <c r="K1887" s="212">
        <v>1061.3999999999996</v>
      </c>
      <c r="L1887" s="9">
        <v>450.90000000000055</v>
      </c>
      <c r="N1887" s="67">
        <f t="shared" si="56"/>
        <v>4147.3000000000029</v>
      </c>
      <c r="P1887" t="s">
        <v>1004</v>
      </c>
      <c r="T1887" s="277"/>
      <c r="U1887" s="63"/>
      <c r="V1887" s="347"/>
      <c r="W1887" s="337"/>
      <c r="X1887" s="63"/>
    </row>
    <row r="1888" spans="1:24" ht="15">
      <c r="A1888" s="28" t="s">
        <v>3</v>
      </c>
      <c r="B1888" s="63" t="s">
        <v>31</v>
      </c>
      <c r="E1888" s="9">
        <v>303.3</v>
      </c>
      <c r="F1888" s="9">
        <v>182.8</v>
      </c>
      <c r="G1888" s="214">
        <v>841.2</v>
      </c>
      <c r="H1888" s="212">
        <v>822.80000000000109</v>
      </c>
      <c r="I1888" s="9">
        <v>0</v>
      </c>
      <c r="J1888" s="9">
        <v>841.89999999999873</v>
      </c>
      <c r="K1888" s="9">
        <v>513.40000000000236</v>
      </c>
      <c r="L1888" s="9">
        <v>549.19999999999709</v>
      </c>
      <c r="N1888" s="67">
        <f t="shared" si="56"/>
        <v>4054.5999999999995</v>
      </c>
      <c r="P1888" t="s">
        <v>281</v>
      </c>
      <c r="S1888" s="3" t="s">
        <v>1770</v>
      </c>
      <c r="T1888" s="225"/>
      <c r="U1888" s="63"/>
      <c r="V1888" s="347"/>
      <c r="W1888" s="337"/>
      <c r="X1888" s="63"/>
    </row>
    <row r="1889" spans="1:24" ht="15">
      <c r="A1889" s="28" t="s">
        <v>5</v>
      </c>
      <c r="B1889" s="63" t="s">
        <v>37</v>
      </c>
      <c r="E1889" s="217">
        <v>424.4</v>
      </c>
      <c r="F1889" s="9">
        <v>98</v>
      </c>
      <c r="G1889" s="217">
        <v>526.29999999999995</v>
      </c>
      <c r="H1889" s="217">
        <v>731.30000000000018</v>
      </c>
      <c r="I1889" s="9">
        <v>0</v>
      </c>
      <c r="J1889" s="9">
        <v>908.29999999999927</v>
      </c>
      <c r="K1889" s="9">
        <v>633.59999999999945</v>
      </c>
      <c r="L1889" s="9">
        <v>663</v>
      </c>
      <c r="N1889" s="67">
        <f t="shared" si="56"/>
        <v>3984.8999999999987</v>
      </c>
      <c r="P1889" t="s">
        <v>958</v>
      </c>
      <c r="T1889" s="277"/>
      <c r="U1889" s="63"/>
      <c r="V1889" s="347"/>
      <c r="W1889" s="337"/>
      <c r="X1889" s="63"/>
    </row>
    <row r="1890" spans="1:24" ht="15">
      <c r="A1890" s="28" t="s">
        <v>7</v>
      </c>
      <c r="B1890" s="63" t="s">
        <v>9</v>
      </c>
      <c r="E1890" s="214">
        <v>532.70000000000005</v>
      </c>
      <c r="F1890" s="9">
        <v>303</v>
      </c>
      <c r="G1890" s="9">
        <v>230.9</v>
      </c>
      <c r="H1890" s="9">
        <v>379.19999999999982</v>
      </c>
      <c r="I1890" s="9">
        <v>0</v>
      </c>
      <c r="J1890" s="217">
        <v>986.30000000000018</v>
      </c>
      <c r="K1890" s="9">
        <v>682.29999999999745</v>
      </c>
      <c r="L1890" s="212">
        <v>765.39999999999964</v>
      </c>
      <c r="N1890" s="67">
        <f t="shared" si="56"/>
        <v>3879.7999999999975</v>
      </c>
      <c r="P1890" t="s">
        <v>2466</v>
      </c>
      <c r="S1890" s="3" t="s">
        <v>1770</v>
      </c>
      <c r="T1890" s="225"/>
      <c r="U1890" s="63"/>
      <c r="V1890" s="347"/>
      <c r="W1890" s="337"/>
      <c r="X1890" s="63"/>
    </row>
    <row r="1891" spans="1:24" ht="15">
      <c r="A1891" s="28" t="s">
        <v>8</v>
      </c>
      <c r="B1891" s="63" t="s">
        <v>11</v>
      </c>
      <c r="E1891" s="213">
        <v>480.4</v>
      </c>
      <c r="F1891" s="9">
        <v>189.7</v>
      </c>
      <c r="G1891" s="9">
        <v>327.5</v>
      </c>
      <c r="H1891" s="214">
        <v>892.30000000000109</v>
      </c>
      <c r="I1891" s="9">
        <v>0</v>
      </c>
      <c r="J1891" s="217">
        <v>978.99999999999818</v>
      </c>
      <c r="K1891" s="9">
        <v>440.70000000000073</v>
      </c>
      <c r="L1891" s="9">
        <v>260.60000000000036</v>
      </c>
      <c r="N1891" s="67">
        <f t="shared" si="56"/>
        <v>3570.2000000000003</v>
      </c>
      <c r="P1891" t="s">
        <v>1314</v>
      </c>
      <c r="S1891" s="3" t="s">
        <v>1770</v>
      </c>
      <c r="T1891" s="225"/>
      <c r="U1891" s="63"/>
      <c r="V1891" s="347"/>
      <c r="W1891" s="337"/>
      <c r="X1891" s="63"/>
    </row>
    <row r="1892" spans="1:24" ht="15">
      <c r="A1892" s="28" t="s">
        <v>10</v>
      </c>
      <c r="B1892" s="63" t="s">
        <v>25</v>
      </c>
      <c r="E1892" s="217">
        <v>438.1</v>
      </c>
      <c r="F1892" s="217">
        <v>327.9</v>
      </c>
      <c r="G1892" s="217">
        <v>447.7</v>
      </c>
      <c r="H1892" s="9">
        <v>454.69999999999982</v>
      </c>
      <c r="I1892" s="9">
        <v>0</v>
      </c>
      <c r="J1892" s="9">
        <v>822.90000000000146</v>
      </c>
      <c r="K1892" s="9">
        <v>528.19999999999709</v>
      </c>
      <c r="L1892" s="9">
        <v>525.19999999999891</v>
      </c>
      <c r="N1892" s="67">
        <f t="shared" si="56"/>
        <v>3544.6999999999971</v>
      </c>
      <c r="P1892" t="s">
        <v>377</v>
      </c>
      <c r="T1892" s="63"/>
      <c r="U1892" s="63"/>
      <c r="V1892" s="360"/>
      <c r="W1892" s="337"/>
      <c r="X1892" s="63"/>
    </row>
    <row r="1893" spans="1:24" ht="15">
      <c r="A1893" s="28" t="s">
        <v>12</v>
      </c>
      <c r="B1893" s="63" t="s">
        <v>141</v>
      </c>
      <c r="E1893" s="9" t="s">
        <v>279</v>
      </c>
      <c r="F1893" s="9">
        <v>252.6</v>
      </c>
      <c r="G1893" s="9">
        <v>274.7</v>
      </c>
      <c r="H1893" s="213">
        <v>801.30000000000018</v>
      </c>
      <c r="I1893" s="9">
        <v>0</v>
      </c>
      <c r="J1893" s="9">
        <v>752.30000000000291</v>
      </c>
      <c r="K1893" s="9">
        <v>679.20000000000073</v>
      </c>
      <c r="L1893" s="213">
        <v>737.09999999999945</v>
      </c>
      <c r="N1893" s="67">
        <f t="shared" si="56"/>
        <v>3497.2000000000035</v>
      </c>
      <c r="P1893" t="s">
        <v>358</v>
      </c>
      <c r="T1893" s="277"/>
      <c r="U1893" s="63"/>
      <c r="V1893" s="347"/>
      <c r="W1893" s="337"/>
      <c r="X1893" s="63"/>
    </row>
    <row r="1894" spans="1:24" ht="15">
      <c r="A1894" s="28" t="s">
        <v>14</v>
      </c>
      <c r="B1894" s="63" t="s">
        <v>143</v>
      </c>
      <c r="E1894" s="9" t="s">
        <v>279</v>
      </c>
      <c r="F1894" s="217">
        <v>316.89999999999998</v>
      </c>
      <c r="G1894" s="9">
        <v>330.6</v>
      </c>
      <c r="H1894" s="217">
        <v>610.90000000000055</v>
      </c>
      <c r="I1894" s="9">
        <v>0</v>
      </c>
      <c r="J1894" s="213">
        <v>1108.0999999999985</v>
      </c>
      <c r="K1894" s="9">
        <v>719.50000000000182</v>
      </c>
      <c r="L1894" s="9">
        <v>392.19999999999891</v>
      </c>
      <c r="N1894" s="67">
        <f t="shared" si="56"/>
        <v>3478.2</v>
      </c>
      <c r="P1894" t="s">
        <v>2473</v>
      </c>
      <c r="T1894" s="277"/>
      <c r="U1894" s="63"/>
      <c r="V1894" s="347"/>
      <c r="W1894" s="337"/>
      <c r="X1894" s="63"/>
    </row>
    <row r="1895" spans="1:24" ht="15">
      <c r="A1895" s="28" t="s">
        <v>16</v>
      </c>
      <c r="B1895" s="63" t="s">
        <v>155</v>
      </c>
      <c r="E1895" s="9" t="s">
        <v>279</v>
      </c>
      <c r="F1895" s="9" t="s">
        <v>279</v>
      </c>
      <c r="G1895" s="217">
        <v>599.29999999999995</v>
      </c>
      <c r="H1895" s="9">
        <v>527.39999999999964</v>
      </c>
      <c r="I1895" s="9">
        <v>0</v>
      </c>
      <c r="J1895" s="9">
        <v>898.49999999999909</v>
      </c>
      <c r="K1895" s="9">
        <v>632.09999999999854</v>
      </c>
      <c r="L1895" s="9">
        <v>672.70000000000255</v>
      </c>
      <c r="N1895" s="67">
        <f t="shared" si="56"/>
        <v>3330</v>
      </c>
      <c r="P1895" t="s">
        <v>284</v>
      </c>
      <c r="T1895" s="63"/>
      <c r="U1895" s="63"/>
      <c r="V1895" s="360"/>
      <c r="W1895" s="337"/>
      <c r="X1895" s="63"/>
    </row>
    <row r="1896" spans="1:24" ht="15">
      <c r="A1896" s="28" t="s">
        <v>18</v>
      </c>
      <c r="B1896" s="63" t="s">
        <v>142</v>
      </c>
      <c r="E1896" s="9" t="s">
        <v>279</v>
      </c>
      <c r="F1896" s="217">
        <v>359.8</v>
      </c>
      <c r="G1896" s="9">
        <v>378.6</v>
      </c>
      <c r="H1896" s="9">
        <v>483.19999999999982</v>
      </c>
      <c r="I1896" s="9">
        <v>0</v>
      </c>
      <c r="J1896" s="9">
        <v>774.59999999999945</v>
      </c>
      <c r="K1896" s="9">
        <v>662.09999999999854</v>
      </c>
      <c r="L1896" s="9">
        <v>662.20000000000073</v>
      </c>
      <c r="N1896" s="67">
        <f t="shared" si="56"/>
        <v>3320.4999999999986</v>
      </c>
      <c r="P1896" t="s">
        <v>288</v>
      </c>
      <c r="T1896" s="225"/>
      <c r="U1896" s="63"/>
      <c r="V1896" s="347"/>
      <c r="W1896" s="337"/>
      <c r="X1896" s="63"/>
    </row>
    <row r="1897" spans="1:24" ht="15">
      <c r="A1897" s="28" t="s">
        <v>20</v>
      </c>
      <c r="B1897" s="63" t="s">
        <v>33</v>
      </c>
      <c r="E1897" s="9">
        <v>122.5</v>
      </c>
      <c r="F1897" s="9">
        <v>252</v>
      </c>
      <c r="G1897" s="217">
        <v>450.2</v>
      </c>
      <c r="H1897" s="9">
        <v>205.19999999999891</v>
      </c>
      <c r="I1897" s="9">
        <v>0</v>
      </c>
      <c r="J1897" s="9">
        <v>969.50000000000091</v>
      </c>
      <c r="K1897" s="217">
        <v>784.300000000002</v>
      </c>
      <c r="L1897" s="9">
        <v>384.89999999999964</v>
      </c>
      <c r="N1897" s="67">
        <f t="shared" si="56"/>
        <v>3168.6000000000013</v>
      </c>
      <c r="P1897" t="s">
        <v>323</v>
      </c>
      <c r="T1897" s="63"/>
      <c r="U1897" s="63"/>
      <c r="V1897" s="347"/>
      <c r="W1897" s="337"/>
      <c r="X1897" s="63"/>
    </row>
    <row r="1898" spans="1:24" ht="15">
      <c r="A1898" s="28" t="s">
        <v>22</v>
      </c>
      <c r="B1898" s="63" t="s">
        <v>15</v>
      </c>
      <c r="E1898" s="9">
        <v>222.6</v>
      </c>
      <c r="F1898" s="9">
        <v>250.6</v>
      </c>
      <c r="G1898" s="217">
        <v>544.5</v>
      </c>
      <c r="H1898" s="9">
        <v>50.399999999999636</v>
      </c>
      <c r="I1898" s="9">
        <v>0</v>
      </c>
      <c r="J1898" s="9">
        <v>706.10000000000036</v>
      </c>
      <c r="K1898" s="9">
        <v>602.5</v>
      </c>
      <c r="L1898" s="214">
        <v>788.09999999999764</v>
      </c>
      <c r="N1898" s="67">
        <f t="shared" si="56"/>
        <v>3164.7999999999975</v>
      </c>
      <c r="P1898" t="s">
        <v>356</v>
      </c>
      <c r="S1898" s="216" t="s">
        <v>1770</v>
      </c>
      <c r="T1898" s="277"/>
      <c r="U1898" s="63"/>
      <c r="V1898" s="347"/>
      <c r="W1898" s="337"/>
      <c r="X1898" s="63"/>
    </row>
    <row r="1899" spans="1:24" ht="15">
      <c r="A1899" s="28" t="s">
        <v>24</v>
      </c>
      <c r="B1899" s="63" t="s">
        <v>154</v>
      </c>
      <c r="E1899" s="9" t="s">
        <v>279</v>
      </c>
      <c r="F1899" s="9" t="s">
        <v>279</v>
      </c>
      <c r="G1899" s="9">
        <v>243.7</v>
      </c>
      <c r="H1899" s="217">
        <v>771.89999999999964</v>
      </c>
      <c r="I1899" s="9">
        <v>0</v>
      </c>
      <c r="J1899" s="9">
        <v>943.49999999999818</v>
      </c>
      <c r="K1899" s="9">
        <v>530.79999999999836</v>
      </c>
      <c r="L1899" s="9">
        <v>549.20000000000164</v>
      </c>
      <c r="N1899" s="67">
        <f t="shared" si="56"/>
        <v>3039.0999999999976</v>
      </c>
      <c r="P1899" t="s">
        <v>284</v>
      </c>
      <c r="T1899" s="63"/>
      <c r="U1899" s="63"/>
      <c r="V1899" s="347"/>
      <c r="W1899" s="337"/>
      <c r="X1899" s="63"/>
    </row>
    <row r="1900" spans="1:24" ht="15">
      <c r="A1900" s="28" t="s">
        <v>26</v>
      </c>
      <c r="B1900" s="63" t="s">
        <v>39</v>
      </c>
      <c r="E1900" s="217">
        <v>458</v>
      </c>
      <c r="F1900" s="217">
        <v>407.1</v>
      </c>
      <c r="G1900" s="9">
        <v>257.2</v>
      </c>
      <c r="H1900" s="9">
        <v>352.70000000000073</v>
      </c>
      <c r="I1900" s="9">
        <v>0</v>
      </c>
      <c r="J1900" s="9">
        <v>937.39999999999964</v>
      </c>
      <c r="K1900" s="9">
        <v>516.80000000000109</v>
      </c>
      <c r="L1900" s="9" t="s">
        <v>279</v>
      </c>
      <c r="N1900" s="67">
        <f t="shared" si="56"/>
        <v>2929.2000000000016</v>
      </c>
      <c r="P1900" t="s">
        <v>341</v>
      </c>
      <c r="T1900" s="277"/>
      <c r="U1900" s="63"/>
      <c r="V1900" s="347"/>
      <c r="W1900" s="337"/>
      <c r="X1900" s="63"/>
    </row>
    <row r="1901" spans="1:24" ht="15">
      <c r="A1901" s="28" t="s">
        <v>28</v>
      </c>
      <c r="B1901" s="63" t="s">
        <v>1</v>
      </c>
      <c r="E1901" s="217">
        <v>343.3</v>
      </c>
      <c r="F1901" s="212">
        <v>477.3</v>
      </c>
      <c r="G1901" s="9">
        <v>170.7</v>
      </c>
      <c r="H1901" s="9">
        <v>320.00000000000091</v>
      </c>
      <c r="I1901" s="9">
        <v>0</v>
      </c>
      <c r="J1901" s="9">
        <v>612.5</v>
      </c>
      <c r="K1901" s="9">
        <v>383.60000000000127</v>
      </c>
      <c r="L1901" s="9">
        <v>620.30000000000109</v>
      </c>
      <c r="N1901" s="67">
        <f t="shared" si="56"/>
        <v>2927.7000000000035</v>
      </c>
      <c r="P1901" t="s">
        <v>307</v>
      </c>
      <c r="T1901" s="63"/>
      <c r="U1901" s="63"/>
      <c r="V1901" s="360"/>
      <c r="W1901" s="337"/>
      <c r="X1901" s="63"/>
    </row>
    <row r="1902" spans="1:24" ht="15">
      <c r="A1902" s="28" t="s">
        <v>30</v>
      </c>
      <c r="B1902" s="63" t="s">
        <v>27</v>
      </c>
      <c r="E1902" s="9">
        <v>285.5</v>
      </c>
      <c r="F1902" s="9">
        <v>146.30000000000001</v>
      </c>
      <c r="G1902" s="9">
        <v>387.2</v>
      </c>
      <c r="H1902" s="217">
        <v>543.80000000000109</v>
      </c>
      <c r="I1902" s="9">
        <v>0</v>
      </c>
      <c r="J1902" s="9">
        <v>818.19999999999982</v>
      </c>
      <c r="K1902" s="9">
        <v>423.79999999999654</v>
      </c>
      <c r="L1902" s="9">
        <v>286.39999999999873</v>
      </c>
      <c r="N1902" s="67">
        <f t="shared" si="56"/>
        <v>2891.1999999999962</v>
      </c>
      <c r="P1902" t="s">
        <v>289</v>
      </c>
      <c r="T1902" s="63"/>
      <c r="U1902" s="63"/>
      <c r="V1902" s="347"/>
      <c r="W1902" s="337"/>
      <c r="X1902" s="63"/>
    </row>
    <row r="1903" spans="1:24" ht="15">
      <c r="A1903" s="28" t="s">
        <v>32</v>
      </c>
      <c r="B1903" s="63" t="s">
        <v>800</v>
      </c>
      <c r="E1903" s="9" t="s">
        <v>279</v>
      </c>
      <c r="F1903" s="9" t="s">
        <v>279</v>
      </c>
      <c r="G1903" s="9" t="s">
        <v>279</v>
      </c>
      <c r="H1903" s="9">
        <v>495.89999999999873</v>
      </c>
      <c r="I1903" s="9">
        <v>0</v>
      </c>
      <c r="J1903" s="9">
        <v>749.89999999999873</v>
      </c>
      <c r="K1903" s="217">
        <v>841.49999999999818</v>
      </c>
      <c r="L1903" s="9">
        <v>679.20000000000255</v>
      </c>
      <c r="N1903" s="67">
        <f t="shared" si="56"/>
        <v>2766.4999999999982</v>
      </c>
      <c r="P1903" t="s">
        <v>284</v>
      </c>
      <c r="T1903" s="277"/>
      <c r="U1903" s="63"/>
      <c r="V1903" s="347"/>
      <c r="W1903" s="337"/>
      <c r="X1903" s="63"/>
    </row>
    <row r="1904" spans="1:24" ht="15">
      <c r="A1904" s="28" t="s">
        <v>34</v>
      </c>
      <c r="B1904" s="63" t="s">
        <v>23</v>
      </c>
      <c r="E1904" s="212">
        <v>515.45000000000005</v>
      </c>
      <c r="F1904" s="9">
        <v>115.6</v>
      </c>
      <c r="G1904" s="9">
        <v>136.44999999999999</v>
      </c>
      <c r="H1904" s="9">
        <v>261.39999999999964</v>
      </c>
      <c r="I1904" s="9">
        <v>0</v>
      </c>
      <c r="J1904" s="9">
        <v>622.99999999999818</v>
      </c>
      <c r="K1904" s="9">
        <v>581.60000000000036</v>
      </c>
      <c r="L1904" s="9">
        <v>489.20000000000073</v>
      </c>
      <c r="N1904" s="67">
        <f t="shared" si="56"/>
        <v>2722.6999999999989</v>
      </c>
      <c r="P1904" t="s">
        <v>301</v>
      </c>
      <c r="T1904" s="63"/>
      <c r="U1904" s="63"/>
      <c r="V1904" s="360"/>
      <c r="W1904" s="337"/>
      <c r="X1904" s="63"/>
    </row>
    <row r="1905" spans="1:24" ht="15">
      <c r="A1905" s="28" t="s">
        <v>36</v>
      </c>
      <c r="B1905" s="28" t="s">
        <v>733</v>
      </c>
      <c r="E1905" s="9" t="s">
        <v>279</v>
      </c>
      <c r="F1905" s="9" t="s">
        <v>279</v>
      </c>
      <c r="G1905" s="9" t="s">
        <v>279</v>
      </c>
      <c r="H1905" s="9">
        <v>340.90000000000146</v>
      </c>
      <c r="I1905" s="9">
        <v>0</v>
      </c>
      <c r="J1905" s="217">
        <v>978.09999999999945</v>
      </c>
      <c r="K1905" s="9">
        <v>757.69999999999982</v>
      </c>
      <c r="L1905" s="9">
        <v>617.90000000000146</v>
      </c>
      <c r="N1905" s="67">
        <f t="shared" si="56"/>
        <v>2694.6000000000022</v>
      </c>
      <c r="P1905" t="s">
        <v>294</v>
      </c>
      <c r="T1905" s="63"/>
      <c r="U1905" s="63"/>
      <c r="V1905" s="360"/>
      <c r="W1905" s="337"/>
      <c r="X1905" s="63"/>
    </row>
    <row r="1906" spans="1:24" ht="15">
      <c r="A1906" s="28" t="s">
        <v>38</v>
      </c>
      <c r="B1906" s="277" t="s">
        <v>2010</v>
      </c>
      <c r="C1906" s="3"/>
      <c r="D1906" s="3"/>
      <c r="E1906" s="9" t="s">
        <v>279</v>
      </c>
      <c r="F1906" s="9" t="s">
        <v>279</v>
      </c>
      <c r="G1906" s="9" t="s">
        <v>279</v>
      </c>
      <c r="H1906" s="9" t="s">
        <v>279</v>
      </c>
      <c r="I1906" s="9">
        <v>0</v>
      </c>
      <c r="J1906" s="217">
        <v>1070.9000000000024</v>
      </c>
      <c r="K1906" s="213">
        <v>950.39999999999782</v>
      </c>
      <c r="L1906" s="9">
        <v>580.89999999999873</v>
      </c>
      <c r="N1906" s="67">
        <f t="shared" si="56"/>
        <v>2602.1999999999989</v>
      </c>
      <c r="P1906" t="s">
        <v>297</v>
      </c>
      <c r="T1906" s="277"/>
      <c r="U1906" s="63"/>
      <c r="V1906" s="348"/>
      <c r="W1906" s="337"/>
      <c r="X1906" s="63"/>
    </row>
    <row r="1907" spans="1:24" ht="15">
      <c r="A1907" s="28" t="s">
        <v>145</v>
      </c>
      <c r="B1907" s="63" t="s">
        <v>738</v>
      </c>
      <c r="E1907" s="9" t="s">
        <v>279</v>
      </c>
      <c r="F1907" s="9" t="s">
        <v>279</v>
      </c>
      <c r="G1907" s="9" t="s">
        <v>279</v>
      </c>
      <c r="H1907" s="217">
        <v>541.70000000000255</v>
      </c>
      <c r="I1907" s="9">
        <v>0</v>
      </c>
      <c r="J1907" s="9">
        <v>768.80000000000109</v>
      </c>
      <c r="K1907" s="9">
        <v>717.70000000000073</v>
      </c>
      <c r="L1907" s="9">
        <v>573.00000000000273</v>
      </c>
      <c r="N1907" s="67">
        <f t="shared" si="56"/>
        <v>2601.2000000000071</v>
      </c>
      <c r="P1907" t="s">
        <v>294</v>
      </c>
      <c r="T1907" s="277"/>
      <c r="U1907" s="63"/>
      <c r="V1907" s="347"/>
      <c r="W1907" s="337"/>
      <c r="X1907" s="63"/>
    </row>
    <row r="1908" spans="1:24" ht="15">
      <c r="A1908" s="28" t="s">
        <v>146</v>
      </c>
      <c r="B1908" s="63" t="s">
        <v>13</v>
      </c>
      <c r="E1908" s="9">
        <v>125.2</v>
      </c>
      <c r="F1908" s="214">
        <v>526.9</v>
      </c>
      <c r="G1908" s="9">
        <v>318.10000000000002</v>
      </c>
      <c r="H1908" s="9">
        <v>187.49999999999545</v>
      </c>
      <c r="I1908" s="9">
        <v>0</v>
      </c>
      <c r="J1908" s="9">
        <v>822.80000000000109</v>
      </c>
      <c r="K1908" s="9">
        <v>436.89999999999964</v>
      </c>
      <c r="L1908" s="9">
        <v>164.60000000000127</v>
      </c>
      <c r="N1908" s="67">
        <f t="shared" si="56"/>
        <v>2581.9999999999973</v>
      </c>
      <c r="P1908" t="s">
        <v>282</v>
      </c>
      <c r="S1908" s="3" t="s">
        <v>1770</v>
      </c>
      <c r="T1908" s="277"/>
      <c r="U1908" s="63"/>
      <c r="V1908" s="347"/>
      <c r="W1908" s="337"/>
      <c r="X1908" s="63"/>
    </row>
    <row r="1909" spans="1:24" ht="15">
      <c r="A1909" s="28" t="s">
        <v>147</v>
      </c>
      <c r="B1909" s="63" t="s">
        <v>162</v>
      </c>
      <c r="E1909" s="9" t="s">
        <v>279</v>
      </c>
      <c r="F1909" s="9" t="s">
        <v>279</v>
      </c>
      <c r="G1909" s="217">
        <v>453.2</v>
      </c>
      <c r="H1909" s="9">
        <v>450.19999999999891</v>
      </c>
      <c r="I1909" s="9">
        <v>0</v>
      </c>
      <c r="J1909" s="9">
        <v>554.79999999999927</v>
      </c>
      <c r="K1909" s="9">
        <v>647.70000000000164</v>
      </c>
      <c r="L1909" s="9">
        <v>472.99999999999818</v>
      </c>
      <c r="N1909" s="67">
        <f t="shared" si="56"/>
        <v>2578.8999999999978</v>
      </c>
      <c r="P1909" t="s">
        <v>288</v>
      </c>
      <c r="T1909" s="63"/>
      <c r="U1909" s="63"/>
      <c r="V1909" s="360"/>
      <c r="W1909" s="337"/>
      <c r="X1909" s="63"/>
    </row>
    <row r="1910" spans="1:24" ht="15">
      <c r="A1910" s="28" t="s">
        <v>151</v>
      </c>
      <c r="B1910" s="63" t="s">
        <v>779</v>
      </c>
      <c r="E1910" s="9" t="s">
        <v>279</v>
      </c>
      <c r="F1910" s="9" t="s">
        <v>279</v>
      </c>
      <c r="G1910" s="9" t="s">
        <v>279</v>
      </c>
      <c r="H1910" s="9">
        <v>429.39999999999964</v>
      </c>
      <c r="I1910" s="9">
        <v>0</v>
      </c>
      <c r="J1910" s="9">
        <v>857.20000000000073</v>
      </c>
      <c r="K1910" s="9">
        <v>566.59999999999945</v>
      </c>
      <c r="L1910" s="217">
        <v>717.99999999999909</v>
      </c>
      <c r="N1910" s="67">
        <f t="shared" si="56"/>
        <v>2571.1999999999989</v>
      </c>
      <c r="P1910" t="s">
        <v>284</v>
      </c>
      <c r="T1910" s="277"/>
      <c r="U1910" s="63"/>
      <c r="V1910" s="347"/>
      <c r="W1910" s="337"/>
      <c r="X1910" s="63"/>
    </row>
    <row r="1911" spans="1:24" ht="15">
      <c r="A1911" s="28" t="s">
        <v>157</v>
      </c>
      <c r="B1911" s="63" t="s">
        <v>746</v>
      </c>
      <c r="E1911" s="9" t="s">
        <v>279</v>
      </c>
      <c r="F1911" s="9" t="s">
        <v>279</v>
      </c>
      <c r="G1911" s="9" t="s">
        <v>279</v>
      </c>
      <c r="H1911" s="9">
        <v>525.30000000000109</v>
      </c>
      <c r="I1911" s="9">
        <v>0</v>
      </c>
      <c r="J1911" s="9">
        <v>838.699999999998</v>
      </c>
      <c r="K1911" s="9">
        <v>521.49999999999545</v>
      </c>
      <c r="L1911" s="9">
        <v>645.30000000000473</v>
      </c>
      <c r="N1911" s="67">
        <f t="shared" si="56"/>
        <v>2530.7999999999993</v>
      </c>
      <c r="T1911" s="225"/>
      <c r="U1911" s="63"/>
      <c r="V1911" s="347"/>
      <c r="W1911" s="337"/>
      <c r="X1911" s="63"/>
    </row>
    <row r="1912" spans="1:24" ht="15">
      <c r="A1912" s="28" t="s">
        <v>159</v>
      </c>
      <c r="B1912" s="63" t="s">
        <v>19</v>
      </c>
      <c r="E1912" s="9">
        <v>301.8</v>
      </c>
      <c r="F1912" s="9">
        <v>236.4</v>
      </c>
      <c r="G1912" s="212">
        <v>710.6</v>
      </c>
      <c r="H1912" s="9">
        <v>401.19999999999982</v>
      </c>
      <c r="I1912" s="9">
        <v>0</v>
      </c>
      <c r="J1912" s="9">
        <v>845.04999999999927</v>
      </c>
      <c r="K1912" s="9" t="s">
        <v>279</v>
      </c>
      <c r="L1912" s="9" t="s">
        <v>279</v>
      </c>
      <c r="N1912" s="67">
        <f t="shared" si="56"/>
        <v>2495.0499999999993</v>
      </c>
      <c r="P1912" t="s">
        <v>301</v>
      </c>
      <c r="T1912" s="63"/>
      <c r="U1912" s="63"/>
      <c r="V1912" s="347"/>
      <c r="W1912" s="337"/>
      <c r="X1912" s="63"/>
    </row>
    <row r="1913" spans="1:24" ht="15">
      <c r="A1913" s="28" t="s">
        <v>160</v>
      </c>
      <c r="B1913" s="63" t="s">
        <v>764</v>
      </c>
      <c r="E1913" s="9" t="s">
        <v>279</v>
      </c>
      <c r="F1913" s="9" t="s">
        <v>279</v>
      </c>
      <c r="G1913" s="9" t="s">
        <v>279</v>
      </c>
      <c r="H1913" s="9">
        <v>417.70000000000073</v>
      </c>
      <c r="I1913" s="9">
        <v>0</v>
      </c>
      <c r="J1913" s="9">
        <v>792.29999999999927</v>
      </c>
      <c r="K1913" s="217">
        <v>827.30000000000018</v>
      </c>
      <c r="L1913" s="9">
        <v>410.89999999999964</v>
      </c>
      <c r="N1913" s="67">
        <f t="shared" si="56"/>
        <v>2448.1999999999998</v>
      </c>
      <c r="P1913" t="s">
        <v>285</v>
      </c>
      <c r="T1913" s="277"/>
      <c r="U1913" s="63"/>
      <c r="V1913" s="347"/>
      <c r="W1913" s="337"/>
      <c r="X1913" s="63"/>
    </row>
    <row r="1914" spans="1:24" ht="15">
      <c r="A1914" s="28" t="s">
        <v>161</v>
      </c>
      <c r="B1914" s="277" t="s">
        <v>2002</v>
      </c>
      <c r="C1914" s="3"/>
      <c r="D1914" s="3"/>
      <c r="E1914" s="9" t="s">
        <v>279</v>
      </c>
      <c r="F1914" s="9" t="s">
        <v>279</v>
      </c>
      <c r="G1914" s="9" t="s">
        <v>279</v>
      </c>
      <c r="H1914" s="9" t="s">
        <v>279</v>
      </c>
      <c r="I1914" s="9">
        <v>0</v>
      </c>
      <c r="J1914" s="214">
        <v>1159.0000000000009</v>
      </c>
      <c r="K1914" s="9">
        <v>772.60000000000036</v>
      </c>
      <c r="L1914" s="9">
        <v>496.89999999999873</v>
      </c>
      <c r="N1914" s="67">
        <f t="shared" si="56"/>
        <v>2428.5</v>
      </c>
      <c r="P1914" t="s">
        <v>282</v>
      </c>
      <c r="S1914" s="216" t="s">
        <v>1770</v>
      </c>
      <c r="T1914" s="63"/>
      <c r="U1914" s="63"/>
      <c r="V1914" s="360"/>
      <c r="W1914" s="337"/>
      <c r="X1914" s="63"/>
    </row>
    <row r="1915" spans="1:24" ht="15">
      <c r="A1915" s="28" t="s">
        <v>163</v>
      </c>
      <c r="B1915" s="229" t="s">
        <v>1647</v>
      </c>
      <c r="C1915" s="3"/>
      <c r="D1915" s="3"/>
      <c r="E1915" s="9" t="s">
        <v>279</v>
      </c>
      <c r="F1915" s="9" t="s">
        <v>279</v>
      </c>
      <c r="G1915" s="9" t="s">
        <v>279</v>
      </c>
      <c r="H1915" s="9" t="s">
        <v>279</v>
      </c>
      <c r="I1915" s="9">
        <v>0</v>
      </c>
      <c r="J1915" s="217">
        <v>1061.7000000000016</v>
      </c>
      <c r="K1915" s="9">
        <v>734.80000000000018</v>
      </c>
      <c r="L1915" s="9">
        <v>620.99999999999818</v>
      </c>
      <c r="N1915" s="67">
        <f t="shared" si="56"/>
        <v>2417.5</v>
      </c>
      <c r="P1915" t="s">
        <v>285</v>
      </c>
      <c r="T1915" s="277"/>
      <c r="U1915" s="63"/>
      <c r="V1915" s="348"/>
      <c r="W1915" s="337"/>
      <c r="X1915" s="63"/>
    </row>
    <row r="1916" spans="1:24" ht="15">
      <c r="A1916" s="28" t="s">
        <v>275</v>
      </c>
      <c r="B1916" s="63" t="s">
        <v>783</v>
      </c>
      <c r="E1916" s="9" t="s">
        <v>279</v>
      </c>
      <c r="F1916" s="9" t="s">
        <v>279</v>
      </c>
      <c r="G1916" s="9" t="s">
        <v>279</v>
      </c>
      <c r="H1916" s="9">
        <v>357.89999999999873</v>
      </c>
      <c r="I1916" s="9">
        <v>0</v>
      </c>
      <c r="J1916" s="9">
        <v>761.70000000000073</v>
      </c>
      <c r="K1916" s="9">
        <v>603.79999999999927</v>
      </c>
      <c r="L1916" s="217">
        <v>691.50000000000182</v>
      </c>
      <c r="N1916" s="67">
        <f t="shared" si="56"/>
        <v>2414.9000000000005</v>
      </c>
      <c r="P1916" t="s">
        <v>289</v>
      </c>
      <c r="T1916" s="277"/>
      <c r="U1916" s="63"/>
      <c r="V1916" s="348"/>
      <c r="W1916" s="337"/>
      <c r="X1916" s="63"/>
    </row>
    <row r="1917" spans="1:24" ht="15">
      <c r="A1917" s="28" t="s">
        <v>276</v>
      </c>
      <c r="B1917" s="63" t="s">
        <v>749</v>
      </c>
      <c r="E1917" s="9" t="s">
        <v>279</v>
      </c>
      <c r="F1917" s="9" t="s">
        <v>279</v>
      </c>
      <c r="G1917" s="9" t="s">
        <v>279</v>
      </c>
      <c r="H1917" s="9">
        <v>253.60000000000036</v>
      </c>
      <c r="I1917" s="9">
        <v>0</v>
      </c>
      <c r="J1917" s="9">
        <v>857.50000000000182</v>
      </c>
      <c r="K1917" s="9">
        <v>573.49999999999909</v>
      </c>
      <c r="L1917" s="217">
        <v>715.80000000000109</v>
      </c>
      <c r="N1917" s="67">
        <f t="shared" si="56"/>
        <v>2400.4000000000024</v>
      </c>
      <c r="P1917" t="s">
        <v>298</v>
      </c>
      <c r="T1917" s="63"/>
      <c r="U1917" s="63"/>
      <c r="V1917" s="347"/>
      <c r="W1917" s="337"/>
      <c r="X1917" s="63"/>
    </row>
    <row r="1918" spans="1:24" ht="15">
      <c r="A1918" s="28" t="s">
        <v>277</v>
      </c>
      <c r="B1918" s="28" t="s">
        <v>734</v>
      </c>
      <c r="E1918" s="9" t="s">
        <v>279</v>
      </c>
      <c r="F1918" s="9" t="s">
        <v>279</v>
      </c>
      <c r="G1918" s="9" t="s">
        <v>279</v>
      </c>
      <c r="H1918" s="9">
        <v>430.90000000000327</v>
      </c>
      <c r="I1918" s="9">
        <v>0</v>
      </c>
      <c r="J1918" s="9">
        <v>936.94999999999891</v>
      </c>
      <c r="K1918" s="9">
        <v>469.29999999999927</v>
      </c>
      <c r="L1918" s="9">
        <v>543.20000000000164</v>
      </c>
      <c r="N1918" s="67">
        <f t="shared" ref="N1918:N1949" si="57">SUM(E1918:L1918)</f>
        <v>2380.3500000000031</v>
      </c>
      <c r="T1918" s="277"/>
      <c r="U1918" s="63"/>
      <c r="V1918" s="347"/>
      <c r="W1918" s="337"/>
      <c r="X1918" s="63"/>
    </row>
    <row r="1919" spans="1:24" ht="15">
      <c r="A1919" s="28" t="s">
        <v>278</v>
      </c>
      <c r="B1919" s="63" t="s">
        <v>763</v>
      </c>
      <c r="E1919" s="9" t="s">
        <v>279</v>
      </c>
      <c r="F1919" s="9" t="s">
        <v>279</v>
      </c>
      <c r="G1919" s="9" t="s">
        <v>279</v>
      </c>
      <c r="H1919" s="9">
        <v>471.40000000000236</v>
      </c>
      <c r="I1919" s="9">
        <v>0</v>
      </c>
      <c r="J1919" s="9">
        <v>719.60000000000036</v>
      </c>
      <c r="K1919" s="9">
        <v>708.39999999999873</v>
      </c>
      <c r="L1919" s="9">
        <v>379.10000000000036</v>
      </c>
      <c r="N1919" s="67">
        <f t="shared" si="57"/>
        <v>2278.5000000000018</v>
      </c>
      <c r="T1919" s="63"/>
      <c r="U1919" s="63"/>
      <c r="V1919" s="360"/>
      <c r="W1919" s="337"/>
      <c r="X1919" s="63"/>
    </row>
    <row r="1920" spans="1:24" ht="15">
      <c r="A1920" s="28" t="s">
        <v>735</v>
      </c>
      <c r="B1920" s="63" t="s">
        <v>748</v>
      </c>
      <c r="E1920" s="9" t="s">
        <v>279</v>
      </c>
      <c r="F1920" s="9" t="s">
        <v>279</v>
      </c>
      <c r="G1920" s="9" t="s">
        <v>279</v>
      </c>
      <c r="H1920" s="9">
        <v>379.49999999999818</v>
      </c>
      <c r="I1920" s="9">
        <v>0</v>
      </c>
      <c r="J1920" s="9">
        <v>794.10000000000127</v>
      </c>
      <c r="K1920" s="9">
        <v>553.89999999999782</v>
      </c>
      <c r="L1920" s="9">
        <v>489.59999999999945</v>
      </c>
      <c r="N1920" s="67">
        <f t="shared" si="57"/>
        <v>2217.0999999999967</v>
      </c>
      <c r="T1920" s="277"/>
      <c r="U1920" s="63"/>
      <c r="V1920" s="348"/>
      <c r="W1920" s="337"/>
      <c r="X1920" s="63"/>
    </row>
    <row r="1921" spans="1:24" ht="15">
      <c r="A1921" s="28" t="s">
        <v>736</v>
      </c>
      <c r="B1921" s="229" t="s">
        <v>1660</v>
      </c>
      <c r="C1921" s="3"/>
      <c r="D1921" s="3"/>
      <c r="E1921" s="9" t="s">
        <v>279</v>
      </c>
      <c r="F1921" s="9" t="s">
        <v>279</v>
      </c>
      <c r="G1921" s="9" t="s">
        <v>279</v>
      </c>
      <c r="H1921" s="9" t="s">
        <v>279</v>
      </c>
      <c r="I1921" s="9">
        <v>0</v>
      </c>
      <c r="J1921" s="9">
        <v>761.49999999999818</v>
      </c>
      <c r="K1921" s="217">
        <v>820.90000000000236</v>
      </c>
      <c r="L1921" s="9">
        <v>621.89999999999964</v>
      </c>
      <c r="N1921" s="67">
        <f t="shared" si="57"/>
        <v>2204.3000000000002</v>
      </c>
      <c r="P1921" t="s">
        <v>298</v>
      </c>
      <c r="T1921" s="277"/>
      <c r="U1921" s="63"/>
      <c r="V1921" s="347"/>
      <c r="W1921" s="337"/>
      <c r="X1921" s="63"/>
    </row>
    <row r="1922" spans="1:24" ht="15">
      <c r="A1922" s="28" t="s">
        <v>737</v>
      </c>
      <c r="B1922" s="277" t="s">
        <v>2018</v>
      </c>
      <c r="C1922" s="3"/>
      <c r="D1922" s="3"/>
      <c r="E1922" s="9" t="s">
        <v>279</v>
      </c>
      <c r="F1922" s="9" t="s">
        <v>279</v>
      </c>
      <c r="G1922" s="9" t="s">
        <v>279</v>
      </c>
      <c r="H1922" s="9" t="s">
        <v>279</v>
      </c>
      <c r="I1922" s="9">
        <v>0</v>
      </c>
      <c r="J1922" s="9">
        <v>832.70000000000073</v>
      </c>
      <c r="K1922" s="9">
        <v>707.5</v>
      </c>
      <c r="L1922" s="9">
        <v>648.89999999999964</v>
      </c>
      <c r="N1922" s="67">
        <f t="shared" si="57"/>
        <v>2189.1000000000004</v>
      </c>
      <c r="T1922" s="63"/>
      <c r="U1922" s="63"/>
      <c r="V1922" s="347"/>
      <c r="W1922" s="337"/>
      <c r="X1922" s="63"/>
    </row>
    <row r="1923" spans="1:24" ht="15">
      <c r="A1923" s="28" t="s">
        <v>739</v>
      </c>
      <c r="B1923" s="229" t="s">
        <v>1659</v>
      </c>
      <c r="C1923" s="3"/>
      <c r="D1923" s="3"/>
      <c r="E1923" s="9" t="s">
        <v>279</v>
      </c>
      <c r="F1923" s="9" t="s">
        <v>279</v>
      </c>
      <c r="G1923" s="9" t="s">
        <v>279</v>
      </c>
      <c r="H1923" s="9" t="s">
        <v>279</v>
      </c>
      <c r="I1923" s="9">
        <v>0</v>
      </c>
      <c r="J1923" s="9">
        <v>843.89999999999873</v>
      </c>
      <c r="K1923" s="9">
        <v>641.90000000000055</v>
      </c>
      <c r="L1923" s="217">
        <v>692.89999999999964</v>
      </c>
      <c r="N1923" s="67">
        <f t="shared" si="57"/>
        <v>2178.6999999999989</v>
      </c>
      <c r="P1923" t="s">
        <v>293</v>
      </c>
      <c r="T1923" s="63"/>
      <c r="U1923" s="63"/>
      <c r="V1923" s="347"/>
      <c r="W1923" s="337"/>
      <c r="X1923" s="63"/>
    </row>
    <row r="1924" spans="1:24" ht="15">
      <c r="A1924" s="28" t="s">
        <v>745</v>
      </c>
      <c r="B1924" s="63" t="s">
        <v>753</v>
      </c>
      <c r="E1924" s="9" t="s">
        <v>279</v>
      </c>
      <c r="F1924" s="9" t="s">
        <v>279</v>
      </c>
      <c r="G1924" s="9" t="s">
        <v>279</v>
      </c>
      <c r="H1924" s="9">
        <v>105.60000000000036</v>
      </c>
      <c r="I1924" s="9">
        <v>0</v>
      </c>
      <c r="J1924" s="9">
        <v>958.90000000000055</v>
      </c>
      <c r="K1924" s="9">
        <v>598.19999999999891</v>
      </c>
      <c r="L1924" s="9">
        <v>499</v>
      </c>
      <c r="N1924" s="67">
        <f t="shared" si="57"/>
        <v>2161.6999999999998</v>
      </c>
      <c r="T1924" s="63"/>
      <c r="U1924" s="63"/>
      <c r="V1924" s="360"/>
      <c r="W1924" s="337"/>
      <c r="X1924" s="63"/>
    </row>
    <row r="1925" spans="1:24" ht="15">
      <c r="A1925" s="28" t="s">
        <v>747</v>
      </c>
      <c r="B1925" s="63" t="s">
        <v>790</v>
      </c>
      <c r="E1925" s="9" t="s">
        <v>279</v>
      </c>
      <c r="F1925" s="9" t="s">
        <v>279</v>
      </c>
      <c r="G1925" s="9" t="s">
        <v>279</v>
      </c>
      <c r="H1925" s="9">
        <v>351.89999999999691</v>
      </c>
      <c r="I1925" s="9">
        <v>0</v>
      </c>
      <c r="J1925" s="9">
        <v>691.49999999999909</v>
      </c>
      <c r="K1925" s="217">
        <v>815</v>
      </c>
      <c r="L1925" s="9">
        <v>299.79999999999927</v>
      </c>
      <c r="N1925" s="67">
        <f t="shared" si="57"/>
        <v>2158.1999999999953</v>
      </c>
      <c r="P1925" t="s">
        <v>293</v>
      </c>
      <c r="T1925" s="63"/>
      <c r="U1925" s="63"/>
      <c r="V1925" s="360"/>
      <c r="W1925" s="337"/>
      <c r="X1925" s="63"/>
    </row>
    <row r="1926" spans="1:24" ht="15">
      <c r="A1926" s="28" t="s">
        <v>750</v>
      </c>
      <c r="B1926" s="63" t="s">
        <v>153</v>
      </c>
      <c r="E1926" s="9" t="s">
        <v>279</v>
      </c>
      <c r="F1926" s="9" t="s">
        <v>279</v>
      </c>
      <c r="G1926" s="9">
        <v>446.4</v>
      </c>
      <c r="H1926" s="9">
        <v>283.699999999998</v>
      </c>
      <c r="I1926" s="9">
        <v>0</v>
      </c>
      <c r="J1926" s="9">
        <v>725.40000000000055</v>
      </c>
      <c r="K1926" s="9">
        <v>378.89999999999873</v>
      </c>
      <c r="L1926" s="9">
        <v>315.199999999998</v>
      </c>
      <c r="N1926" s="67">
        <f t="shared" si="57"/>
        <v>2149.5999999999954</v>
      </c>
      <c r="T1926" s="63"/>
      <c r="U1926" s="63"/>
      <c r="V1926" s="360"/>
      <c r="W1926" s="337"/>
      <c r="X1926" s="63"/>
    </row>
    <row r="1927" spans="1:24" ht="15">
      <c r="A1927" s="28" t="s">
        <v>751</v>
      </c>
      <c r="B1927" s="63" t="s">
        <v>762</v>
      </c>
      <c r="E1927" s="9" t="s">
        <v>279</v>
      </c>
      <c r="F1927" s="9" t="s">
        <v>279</v>
      </c>
      <c r="G1927" s="9" t="s">
        <v>279</v>
      </c>
      <c r="H1927" s="9">
        <v>232.60000000000127</v>
      </c>
      <c r="I1927" s="9">
        <v>0</v>
      </c>
      <c r="J1927" s="9">
        <v>793.70000000000164</v>
      </c>
      <c r="K1927" s="9">
        <v>611.19999999999891</v>
      </c>
      <c r="L1927" s="9">
        <v>507.50000000000182</v>
      </c>
      <c r="N1927" s="67">
        <f t="shared" si="57"/>
        <v>2145.0000000000036</v>
      </c>
      <c r="T1927" s="225"/>
      <c r="U1927" s="63"/>
      <c r="V1927" s="347"/>
      <c r="W1927" s="337"/>
      <c r="X1927" s="63"/>
    </row>
    <row r="1928" spans="1:24" ht="15">
      <c r="A1928" s="28" t="s">
        <v>754</v>
      </c>
      <c r="B1928" s="63" t="s">
        <v>778</v>
      </c>
      <c r="E1928" s="9" t="s">
        <v>279</v>
      </c>
      <c r="F1928" s="9" t="s">
        <v>279</v>
      </c>
      <c r="G1928" s="9" t="s">
        <v>279</v>
      </c>
      <c r="H1928" s="9">
        <v>269.00000000000182</v>
      </c>
      <c r="I1928" s="9">
        <v>0</v>
      </c>
      <c r="J1928" s="9">
        <v>815.19999999999982</v>
      </c>
      <c r="K1928" s="9">
        <v>531.29999999999836</v>
      </c>
      <c r="L1928" s="9">
        <v>481.80000000000109</v>
      </c>
      <c r="N1928" s="67">
        <f t="shared" si="57"/>
        <v>2097.3000000000011</v>
      </c>
      <c r="T1928" s="63"/>
      <c r="U1928" s="63"/>
      <c r="V1928" s="360"/>
      <c r="W1928" s="337"/>
      <c r="X1928" s="63"/>
    </row>
    <row r="1929" spans="1:24" ht="15">
      <c r="A1929" s="28" t="s">
        <v>756</v>
      </c>
      <c r="B1929" s="277" t="s">
        <v>2006</v>
      </c>
      <c r="C1929" s="3"/>
      <c r="D1929" s="3"/>
      <c r="E1929" s="9" t="s">
        <v>279</v>
      </c>
      <c r="F1929" s="9" t="s">
        <v>279</v>
      </c>
      <c r="G1929" s="9" t="s">
        <v>279</v>
      </c>
      <c r="H1929" s="9" t="s">
        <v>279</v>
      </c>
      <c r="I1929" s="9">
        <v>0</v>
      </c>
      <c r="J1929" s="9">
        <v>788.80000000000018</v>
      </c>
      <c r="K1929" s="9">
        <v>647.20000000000164</v>
      </c>
      <c r="L1929" s="9">
        <v>609.10000000000218</v>
      </c>
      <c r="N1929" s="67">
        <f t="shared" si="57"/>
        <v>2045.100000000004</v>
      </c>
      <c r="T1929" s="277"/>
      <c r="U1929" s="63"/>
      <c r="V1929" s="347"/>
      <c r="W1929" s="337"/>
      <c r="X1929" s="63"/>
    </row>
    <row r="1930" spans="1:24" ht="15">
      <c r="A1930" s="28" t="s">
        <v>761</v>
      </c>
      <c r="B1930" s="63" t="s">
        <v>144</v>
      </c>
      <c r="E1930" s="9" t="s">
        <v>279</v>
      </c>
      <c r="F1930" s="9">
        <v>313.10000000000002</v>
      </c>
      <c r="G1930" s="9">
        <v>290.3</v>
      </c>
      <c r="H1930" s="9">
        <v>291.00000000000091</v>
      </c>
      <c r="I1930" s="9">
        <v>0</v>
      </c>
      <c r="J1930" s="9">
        <v>695.30000000000109</v>
      </c>
      <c r="K1930" s="9">
        <v>447.69999999999891</v>
      </c>
      <c r="L1930" s="9" t="s">
        <v>279</v>
      </c>
      <c r="N1930" s="67">
        <f t="shared" si="57"/>
        <v>2037.400000000001</v>
      </c>
      <c r="T1930" s="277"/>
      <c r="U1930" s="63"/>
      <c r="V1930" s="347"/>
      <c r="W1930" s="337"/>
      <c r="X1930" s="63"/>
    </row>
    <row r="1931" spans="1:24" ht="15">
      <c r="A1931" s="28" t="s">
        <v>765</v>
      </c>
      <c r="B1931" s="229" t="s">
        <v>1655</v>
      </c>
      <c r="C1931" s="3"/>
      <c r="D1931" s="3"/>
      <c r="E1931" s="9" t="s">
        <v>279</v>
      </c>
      <c r="F1931" s="9" t="s">
        <v>279</v>
      </c>
      <c r="G1931" s="9" t="s">
        <v>279</v>
      </c>
      <c r="H1931" s="9" t="s">
        <v>279</v>
      </c>
      <c r="I1931" s="9">
        <v>0</v>
      </c>
      <c r="J1931" s="9">
        <v>823.79999999999745</v>
      </c>
      <c r="K1931" s="9">
        <v>511.09999999999945</v>
      </c>
      <c r="L1931" s="217">
        <v>689.39999999999873</v>
      </c>
      <c r="N1931" s="67">
        <f t="shared" si="57"/>
        <v>2024.2999999999956</v>
      </c>
      <c r="P1931" t="s">
        <v>288</v>
      </c>
      <c r="T1931" s="63"/>
      <c r="U1931" s="63"/>
      <c r="V1931" s="347"/>
      <c r="W1931" s="337"/>
      <c r="X1931" s="63"/>
    </row>
    <row r="1932" spans="1:24" ht="15">
      <c r="A1932" s="28" t="s">
        <v>766</v>
      </c>
      <c r="B1932" s="225" t="s">
        <v>1662</v>
      </c>
      <c r="C1932" s="3"/>
      <c r="D1932" s="3"/>
      <c r="E1932" s="9" t="s">
        <v>279</v>
      </c>
      <c r="F1932" s="9" t="s">
        <v>279</v>
      </c>
      <c r="G1932" s="9" t="s">
        <v>279</v>
      </c>
      <c r="H1932" s="9" t="s">
        <v>279</v>
      </c>
      <c r="I1932" s="9">
        <v>0</v>
      </c>
      <c r="J1932" s="9">
        <v>723.10000000000036</v>
      </c>
      <c r="K1932" s="9">
        <v>715.00000000000091</v>
      </c>
      <c r="L1932" s="9">
        <v>578.20000000000255</v>
      </c>
      <c r="N1932" s="67">
        <f t="shared" si="57"/>
        <v>2016.3000000000038</v>
      </c>
      <c r="T1932" s="63"/>
      <c r="U1932" s="63"/>
      <c r="V1932" s="347"/>
      <c r="W1932" s="337"/>
      <c r="X1932" s="63"/>
    </row>
    <row r="1933" spans="1:24" ht="15">
      <c r="A1933" s="28" t="s">
        <v>767</v>
      </c>
      <c r="B1933" s="229" t="s">
        <v>1643</v>
      </c>
      <c r="C1933" s="3"/>
      <c r="D1933" s="3"/>
      <c r="E1933" s="9" t="s">
        <v>279</v>
      </c>
      <c r="F1933" s="9" t="s">
        <v>279</v>
      </c>
      <c r="G1933" s="9" t="s">
        <v>279</v>
      </c>
      <c r="H1933" s="9" t="s">
        <v>279</v>
      </c>
      <c r="I1933" s="9">
        <v>0</v>
      </c>
      <c r="J1933" s="9">
        <v>822.75</v>
      </c>
      <c r="K1933" s="9">
        <v>680.30000000000018</v>
      </c>
      <c r="L1933" s="9">
        <v>499.699999999998</v>
      </c>
      <c r="N1933" s="67">
        <f t="shared" si="57"/>
        <v>2002.7499999999982</v>
      </c>
      <c r="T1933" s="63"/>
      <c r="U1933" s="63"/>
      <c r="V1933" s="347"/>
      <c r="W1933" s="337"/>
      <c r="X1933" s="63"/>
    </row>
    <row r="1934" spans="1:24" ht="15">
      <c r="A1934" s="28" t="s">
        <v>773</v>
      </c>
      <c r="B1934" s="63" t="s">
        <v>6</v>
      </c>
      <c r="E1934" s="9">
        <v>307.60000000000002</v>
      </c>
      <c r="F1934" s="9">
        <v>154.69999999999999</v>
      </c>
      <c r="G1934" s="9">
        <v>268.5</v>
      </c>
      <c r="H1934" s="9">
        <v>347.90000000000055</v>
      </c>
      <c r="I1934" s="9">
        <v>0</v>
      </c>
      <c r="J1934" s="9">
        <v>907.84999999999854</v>
      </c>
      <c r="K1934" s="9" t="s">
        <v>279</v>
      </c>
      <c r="L1934" s="9" t="s">
        <v>279</v>
      </c>
      <c r="N1934" s="67">
        <f t="shared" si="57"/>
        <v>1986.549999999999</v>
      </c>
      <c r="T1934" s="277"/>
      <c r="U1934" s="63"/>
      <c r="V1934" s="348"/>
      <c r="W1934" s="337"/>
      <c r="X1934" s="63"/>
    </row>
    <row r="1935" spans="1:24" ht="15">
      <c r="A1935" s="28" t="s">
        <v>781</v>
      </c>
      <c r="B1935" s="63" t="s">
        <v>757</v>
      </c>
      <c r="E1935" s="9" t="s">
        <v>279</v>
      </c>
      <c r="F1935" s="9" t="s">
        <v>279</v>
      </c>
      <c r="G1935" s="9" t="s">
        <v>279</v>
      </c>
      <c r="H1935" s="9">
        <v>179.60000000000036</v>
      </c>
      <c r="I1935" s="9">
        <v>0</v>
      </c>
      <c r="J1935" s="9">
        <v>731.40000000000055</v>
      </c>
      <c r="K1935" s="9">
        <v>628.20000000000073</v>
      </c>
      <c r="L1935" s="9">
        <v>446.30000000000109</v>
      </c>
      <c r="N1935" s="67">
        <f t="shared" si="57"/>
        <v>1985.5000000000027</v>
      </c>
      <c r="T1935" s="277"/>
      <c r="U1935" s="63"/>
      <c r="V1935" s="347"/>
      <c r="W1935" s="337"/>
      <c r="X1935" s="63"/>
    </row>
    <row r="1936" spans="1:24" ht="15">
      <c r="A1936" s="28" t="s">
        <v>785</v>
      </c>
      <c r="B1936" s="229" t="s">
        <v>1657</v>
      </c>
      <c r="C1936" s="3"/>
      <c r="D1936" s="3"/>
      <c r="E1936" s="9" t="s">
        <v>279</v>
      </c>
      <c r="F1936" s="9" t="s">
        <v>279</v>
      </c>
      <c r="G1936" s="9" t="s">
        <v>279</v>
      </c>
      <c r="H1936" s="9" t="s">
        <v>279</v>
      </c>
      <c r="I1936" s="9">
        <v>0</v>
      </c>
      <c r="J1936" s="212">
        <v>1115.2000000000016</v>
      </c>
      <c r="K1936" s="9">
        <v>294.80000000000109</v>
      </c>
      <c r="L1936" s="9">
        <v>530.99999999999818</v>
      </c>
      <c r="N1936" s="67">
        <f t="shared" si="57"/>
        <v>1941.0000000000009</v>
      </c>
      <c r="P1936" t="s">
        <v>301</v>
      </c>
      <c r="T1936" s="63"/>
      <c r="U1936" s="63"/>
      <c r="V1936" s="360"/>
      <c r="W1936" s="337"/>
      <c r="X1936" s="63"/>
    </row>
    <row r="1937" spans="1:24" ht="15">
      <c r="A1937" s="28" t="s">
        <v>786</v>
      </c>
      <c r="B1937" s="229" t="s">
        <v>1653</v>
      </c>
      <c r="C1937" s="3"/>
      <c r="D1937" s="3"/>
      <c r="E1937" s="9" t="s">
        <v>279</v>
      </c>
      <c r="F1937" s="9" t="s">
        <v>279</v>
      </c>
      <c r="G1937" s="9" t="s">
        <v>279</v>
      </c>
      <c r="H1937" s="9" t="s">
        <v>279</v>
      </c>
      <c r="I1937" s="9">
        <v>0</v>
      </c>
      <c r="J1937" s="9">
        <v>924.29999999999927</v>
      </c>
      <c r="K1937" s="9">
        <v>714.49999999999727</v>
      </c>
      <c r="L1937" s="9">
        <v>291.50000000000546</v>
      </c>
      <c r="N1937" s="67">
        <f t="shared" si="57"/>
        <v>1930.300000000002</v>
      </c>
      <c r="T1937" s="277"/>
      <c r="U1937" s="63"/>
      <c r="V1937" s="347"/>
      <c r="W1937" s="337"/>
      <c r="X1937" s="63"/>
    </row>
    <row r="1938" spans="1:24" ht="15">
      <c r="A1938" s="28" t="s">
        <v>787</v>
      </c>
      <c r="B1938" s="277" t="s">
        <v>2008</v>
      </c>
      <c r="C1938" s="3"/>
      <c r="D1938" s="3"/>
      <c r="E1938" s="9" t="s">
        <v>279</v>
      </c>
      <c r="F1938" s="9" t="s">
        <v>279</v>
      </c>
      <c r="G1938" s="9" t="s">
        <v>279</v>
      </c>
      <c r="H1938" s="9" t="s">
        <v>279</v>
      </c>
      <c r="I1938" s="9">
        <v>0</v>
      </c>
      <c r="J1938" s="9">
        <v>721.70000000000164</v>
      </c>
      <c r="K1938" s="9">
        <v>601.49999999999909</v>
      </c>
      <c r="L1938" s="9">
        <v>588.50000000000546</v>
      </c>
      <c r="N1938" s="67">
        <f t="shared" si="57"/>
        <v>1911.7000000000062</v>
      </c>
      <c r="T1938" s="225"/>
      <c r="U1938" s="63"/>
      <c r="V1938" s="347"/>
      <c r="W1938" s="337"/>
      <c r="X1938" s="63"/>
    </row>
    <row r="1939" spans="1:24" ht="15">
      <c r="A1939" s="28" t="s">
        <v>793</v>
      </c>
      <c r="B1939" s="63" t="s">
        <v>755</v>
      </c>
      <c r="E1939" s="9" t="s">
        <v>279</v>
      </c>
      <c r="F1939" s="9" t="s">
        <v>279</v>
      </c>
      <c r="G1939" s="9" t="s">
        <v>279</v>
      </c>
      <c r="H1939" s="9">
        <v>248.50000000000091</v>
      </c>
      <c r="I1939" s="9">
        <v>0</v>
      </c>
      <c r="J1939" s="9">
        <v>833.05000000000018</v>
      </c>
      <c r="K1939" s="9">
        <v>456.699999999998</v>
      </c>
      <c r="L1939" s="9">
        <v>359.30000000000018</v>
      </c>
      <c r="N1939" s="67">
        <f t="shared" si="57"/>
        <v>1897.5499999999993</v>
      </c>
      <c r="T1939" s="63"/>
      <c r="U1939" s="63"/>
      <c r="V1939" s="347"/>
      <c r="W1939" s="337"/>
      <c r="X1939" s="63"/>
    </row>
    <row r="1940" spans="1:24" ht="15">
      <c r="A1940" s="28" t="s">
        <v>794</v>
      </c>
      <c r="B1940" s="277" t="s">
        <v>2011</v>
      </c>
      <c r="C1940" s="3"/>
      <c r="D1940" s="3"/>
      <c r="E1940" s="9" t="s">
        <v>279</v>
      </c>
      <c r="F1940" s="9" t="s">
        <v>279</v>
      </c>
      <c r="G1940" s="9" t="s">
        <v>279</v>
      </c>
      <c r="H1940" s="9" t="s">
        <v>279</v>
      </c>
      <c r="I1940" s="9">
        <v>0</v>
      </c>
      <c r="J1940" s="9">
        <v>842.39999999999964</v>
      </c>
      <c r="K1940" s="9">
        <v>504.90000000000055</v>
      </c>
      <c r="L1940" s="9">
        <v>519.40000000000327</v>
      </c>
      <c r="N1940" s="67">
        <f t="shared" si="57"/>
        <v>1866.7000000000035</v>
      </c>
      <c r="T1940" s="63"/>
      <c r="U1940" s="63"/>
      <c r="V1940" s="360"/>
      <c r="W1940" s="337"/>
      <c r="X1940" s="63"/>
    </row>
    <row r="1941" spans="1:24" ht="15">
      <c r="A1941" s="28" t="s">
        <v>795</v>
      </c>
      <c r="B1941" s="63" t="s">
        <v>29</v>
      </c>
      <c r="E1941" s="217">
        <v>389.3</v>
      </c>
      <c r="F1941" s="217">
        <v>368.5</v>
      </c>
      <c r="G1941" s="9">
        <v>195</v>
      </c>
      <c r="H1941" s="9" t="s">
        <v>279</v>
      </c>
      <c r="I1941" s="9">
        <v>0</v>
      </c>
      <c r="J1941" s="9">
        <v>891.69999999999982</v>
      </c>
      <c r="K1941" s="9" t="s">
        <v>279</v>
      </c>
      <c r="L1941" s="9" t="s">
        <v>279</v>
      </c>
      <c r="N1941" s="67">
        <f t="shared" si="57"/>
        <v>1844.4999999999998</v>
      </c>
      <c r="P1941" t="s">
        <v>332</v>
      </c>
      <c r="T1941" s="63"/>
      <c r="U1941" s="63"/>
      <c r="V1941" s="360"/>
      <c r="W1941" s="337"/>
      <c r="X1941" s="63"/>
    </row>
    <row r="1942" spans="1:24" ht="15">
      <c r="A1942" s="28" t="s">
        <v>797</v>
      </c>
      <c r="B1942" s="63" t="s">
        <v>788</v>
      </c>
      <c r="E1942" s="9" t="s">
        <v>279</v>
      </c>
      <c r="F1942" s="9" t="s">
        <v>279</v>
      </c>
      <c r="G1942" s="9" t="s">
        <v>279</v>
      </c>
      <c r="H1942" s="9">
        <v>344.29999999999927</v>
      </c>
      <c r="I1942" s="9">
        <v>0</v>
      </c>
      <c r="J1942" s="9">
        <v>714.80000000000109</v>
      </c>
      <c r="K1942" s="9">
        <v>477.30000000000109</v>
      </c>
      <c r="L1942" s="9">
        <v>295.59999999999991</v>
      </c>
      <c r="N1942" s="67">
        <f t="shared" si="57"/>
        <v>1832.0000000000014</v>
      </c>
      <c r="T1942" s="63"/>
      <c r="U1942" s="63"/>
      <c r="V1942" s="347"/>
      <c r="W1942" s="337"/>
      <c r="X1942" s="63"/>
    </row>
    <row r="1943" spans="1:24" ht="15">
      <c r="A1943" s="28" t="s">
        <v>798</v>
      </c>
      <c r="B1943" s="229" t="s">
        <v>1652</v>
      </c>
      <c r="C1943" s="3"/>
      <c r="D1943" s="3"/>
      <c r="E1943" s="9" t="s">
        <v>279</v>
      </c>
      <c r="F1943" s="9" t="s">
        <v>279</v>
      </c>
      <c r="G1943" s="9" t="s">
        <v>279</v>
      </c>
      <c r="H1943" s="9" t="s">
        <v>279</v>
      </c>
      <c r="I1943" s="9">
        <v>0</v>
      </c>
      <c r="J1943" s="9">
        <v>815.24999999999909</v>
      </c>
      <c r="K1943" s="9">
        <v>546.199999999998</v>
      </c>
      <c r="L1943" s="9">
        <v>419.29999999999836</v>
      </c>
      <c r="N1943" s="67">
        <f t="shared" si="57"/>
        <v>1780.7499999999955</v>
      </c>
      <c r="T1943" s="277"/>
      <c r="U1943" s="63"/>
      <c r="V1943" s="347"/>
      <c r="W1943" s="337"/>
      <c r="X1943" s="63"/>
    </row>
    <row r="1944" spans="1:24" ht="15">
      <c r="A1944" s="28" t="s">
        <v>799</v>
      </c>
      <c r="B1944" s="229" t="s">
        <v>1654</v>
      </c>
      <c r="C1944" s="3"/>
      <c r="D1944" s="3"/>
      <c r="E1944" s="9" t="s">
        <v>279</v>
      </c>
      <c r="F1944" s="9" t="s">
        <v>279</v>
      </c>
      <c r="G1944" s="9" t="s">
        <v>279</v>
      </c>
      <c r="H1944" s="9" t="s">
        <v>279</v>
      </c>
      <c r="I1944" s="9">
        <v>0</v>
      </c>
      <c r="J1944" s="9">
        <v>603.49999999999909</v>
      </c>
      <c r="K1944" s="9">
        <v>533.99999999999909</v>
      </c>
      <c r="L1944" s="9">
        <v>601.300000000002</v>
      </c>
      <c r="N1944" s="67">
        <f t="shared" si="57"/>
        <v>1738.8000000000002</v>
      </c>
      <c r="T1944" s="63"/>
      <c r="U1944" s="63"/>
      <c r="V1944" s="347"/>
      <c r="W1944" s="337"/>
      <c r="X1944" s="63"/>
    </row>
    <row r="1945" spans="1:24" ht="15">
      <c r="A1945" s="28" t="s">
        <v>802</v>
      </c>
      <c r="B1945" s="28" t="s">
        <v>728</v>
      </c>
      <c r="E1945" s="9" t="s">
        <v>279</v>
      </c>
      <c r="F1945" s="9" t="s">
        <v>279</v>
      </c>
      <c r="G1945" s="9" t="s">
        <v>279</v>
      </c>
      <c r="H1945" s="9">
        <v>504.60000000000127</v>
      </c>
      <c r="I1945" s="9">
        <v>0</v>
      </c>
      <c r="J1945" s="9">
        <v>701.30000000000109</v>
      </c>
      <c r="K1945" s="9">
        <v>416.80000000000109</v>
      </c>
      <c r="L1945" s="9">
        <v>97.499999999998181</v>
      </c>
      <c r="N1945" s="67">
        <f t="shared" si="57"/>
        <v>1720.2000000000016</v>
      </c>
      <c r="T1945" s="225"/>
      <c r="U1945" s="63"/>
      <c r="V1945" s="347"/>
      <c r="W1945" s="337"/>
      <c r="X1945" s="63"/>
    </row>
    <row r="1946" spans="1:24" ht="15">
      <c r="A1946" s="28" t="s">
        <v>896</v>
      </c>
      <c r="B1946" s="229" t="s">
        <v>1644</v>
      </c>
      <c r="C1946" s="3"/>
      <c r="D1946" s="3"/>
      <c r="E1946" s="9" t="s">
        <v>279</v>
      </c>
      <c r="F1946" s="9" t="s">
        <v>279</v>
      </c>
      <c r="G1946" s="9" t="s">
        <v>279</v>
      </c>
      <c r="H1946" s="9" t="s">
        <v>279</v>
      </c>
      <c r="I1946" s="9">
        <v>0</v>
      </c>
      <c r="J1946" s="9">
        <v>429.10000000000036</v>
      </c>
      <c r="K1946" s="217">
        <v>793.99999999999636</v>
      </c>
      <c r="L1946" s="9">
        <v>469.99999999999909</v>
      </c>
      <c r="N1946" s="67">
        <f t="shared" si="57"/>
        <v>1693.0999999999958</v>
      </c>
      <c r="P1946" t="s">
        <v>288</v>
      </c>
      <c r="T1946" s="225"/>
      <c r="U1946" s="63"/>
      <c r="V1946" s="348"/>
      <c r="W1946" s="337"/>
      <c r="X1946" s="63"/>
    </row>
    <row r="1947" spans="1:24" ht="15">
      <c r="A1947" s="28" t="s">
        <v>897</v>
      </c>
      <c r="B1947" s="277" t="s">
        <v>2007</v>
      </c>
      <c r="C1947" s="3"/>
      <c r="D1947" s="3"/>
      <c r="E1947" s="9" t="s">
        <v>279</v>
      </c>
      <c r="F1947" s="9" t="s">
        <v>279</v>
      </c>
      <c r="G1947" s="9" t="s">
        <v>279</v>
      </c>
      <c r="H1947" s="9" t="s">
        <v>279</v>
      </c>
      <c r="I1947" s="9">
        <v>0</v>
      </c>
      <c r="J1947" s="217">
        <v>1036.7999999999993</v>
      </c>
      <c r="K1947" s="9">
        <v>287.59999999999854</v>
      </c>
      <c r="L1947" s="9">
        <v>347.80000000000018</v>
      </c>
      <c r="N1947" s="67">
        <f t="shared" si="57"/>
        <v>1672.199999999998</v>
      </c>
      <c r="P1947" t="s">
        <v>298</v>
      </c>
      <c r="T1947" s="63"/>
      <c r="U1947" s="63"/>
      <c r="V1947" s="360"/>
      <c r="W1947" s="337"/>
      <c r="X1947" s="63"/>
    </row>
    <row r="1948" spans="1:24" ht="15">
      <c r="A1948" s="28" t="s">
        <v>898</v>
      </c>
      <c r="B1948" s="63" t="s">
        <v>796</v>
      </c>
      <c r="E1948" s="9" t="s">
        <v>279</v>
      </c>
      <c r="F1948" s="9" t="s">
        <v>279</v>
      </c>
      <c r="G1948" s="9" t="s">
        <v>279</v>
      </c>
      <c r="H1948" s="9">
        <v>227.39999999999964</v>
      </c>
      <c r="I1948" s="9">
        <v>0</v>
      </c>
      <c r="J1948" s="9">
        <v>686.30000000000109</v>
      </c>
      <c r="K1948" s="9">
        <v>351.99999999999909</v>
      </c>
      <c r="L1948" s="9">
        <v>278.79999999999836</v>
      </c>
      <c r="N1948" s="67">
        <f t="shared" si="57"/>
        <v>1544.4999999999982</v>
      </c>
      <c r="T1948" s="63"/>
      <c r="U1948" s="63"/>
      <c r="V1948" s="347"/>
      <c r="W1948" s="337"/>
      <c r="X1948" s="63"/>
    </row>
    <row r="1949" spans="1:24" ht="15">
      <c r="A1949" s="28" t="s">
        <v>899</v>
      </c>
      <c r="B1949" s="63" t="s">
        <v>156</v>
      </c>
      <c r="E1949" s="9" t="s">
        <v>279</v>
      </c>
      <c r="F1949" s="9" t="s">
        <v>279</v>
      </c>
      <c r="G1949" s="9">
        <v>224.3</v>
      </c>
      <c r="H1949" s="9">
        <v>31.500000000000909</v>
      </c>
      <c r="I1949" s="9">
        <v>0</v>
      </c>
      <c r="J1949" s="9">
        <v>716.90000000000055</v>
      </c>
      <c r="K1949" s="9">
        <v>546.04999999999927</v>
      </c>
      <c r="L1949" s="9" t="s">
        <v>279</v>
      </c>
      <c r="N1949" s="67">
        <f t="shared" si="57"/>
        <v>1518.7500000000007</v>
      </c>
      <c r="T1949" s="277"/>
      <c r="U1949" s="63"/>
      <c r="V1949" s="348"/>
      <c r="W1949" s="337"/>
      <c r="X1949" s="63"/>
    </row>
    <row r="1950" spans="1:24" ht="15">
      <c r="A1950" s="28" t="s">
        <v>900</v>
      </c>
      <c r="B1950" s="63" t="s">
        <v>771</v>
      </c>
      <c r="E1950" s="9" t="s">
        <v>279</v>
      </c>
      <c r="F1950" s="9" t="s">
        <v>279</v>
      </c>
      <c r="G1950" s="9" t="s">
        <v>279</v>
      </c>
      <c r="H1950" s="9">
        <v>201.89999999999873</v>
      </c>
      <c r="I1950" s="9">
        <v>0</v>
      </c>
      <c r="J1950" s="9">
        <v>696.39999999999782</v>
      </c>
      <c r="K1950" s="9">
        <v>227.90000000000055</v>
      </c>
      <c r="L1950" s="9">
        <v>356.79999999999927</v>
      </c>
      <c r="N1950" s="67">
        <f t="shared" ref="N1950:N1981" si="58">SUM(E1950:L1950)</f>
        <v>1482.9999999999964</v>
      </c>
      <c r="T1950" s="63"/>
      <c r="U1950" s="63"/>
      <c r="V1950" s="348"/>
      <c r="W1950" s="337"/>
      <c r="X1950" s="63"/>
    </row>
    <row r="1951" spans="1:24" ht="15">
      <c r="A1951" s="28" t="s">
        <v>901</v>
      </c>
      <c r="B1951" s="277" t="s">
        <v>2003</v>
      </c>
      <c r="C1951" s="3"/>
      <c r="D1951" s="3"/>
      <c r="E1951" s="9" t="s">
        <v>279</v>
      </c>
      <c r="F1951" s="9" t="s">
        <v>279</v>
      </c>
      <c r="G1951" s="9" t="s">
        <v>279</v>
      </c>
      <c r="H1951" s="9" t="s">
        <v>279</v>
      </c>
      <c r="I1951" s="9">
        <v>0</v>
      </c>
      <c r="J1951" s="9">
        <v>157.20000000000073</v>
      </c>
      <c r="K1951" s="9">
        <v>696.99999999999909</v>
      </c>
      <c r="L1951" s="9">
        <v>597.10000000000036</v>
      </c>
      <c r="N1951" s="67">
        <f t="shared" si="58"/>
        <v>1451.3000000000002</v>
      </c>
      <c r="T1951" s="277"/>
      <c r="U1951" s="63"/>
      <c r="V1951" s="347"/>
      <c r="W1951" s="337"/>
      <c r="X1951" s="63"/>
    </row>
    <row r="1952" spans="1:24" ht="15">
      <c r="A1952" s="28" t="s">
        <v>902</v>
      </c>
      <c r="B1952" s="63" t="s">
        <v>782</v>
      </c>
      <c r="E1952" s="9" t="s">
        <v>279</v>
      </c>
      <c r="F1952" s="9" t="s">
        <v>279</v>
      </c>
      <c r="G1952" s="9" t="s">
        <v>279</v>
      </c>
      <c r="H1952" s="9">
        <v>93.200000000000728</v>
      </c>
      <c r="I1952" s="9">
        <v>0</v>
      </c>
      <c r="J1952" s="9">
        <v>601.60000000000127</v>
      </c>
      <c r="K1952" s="9">
        <v>472.99999999999818</v>
      </c>
      <c r="L1952" s="9">
        <v>278.59999999999945</v>
      </c>
      <c r="N1952" s="67">
        <f t="shared" si="58"/>
        <v>1446.3999999999996</v>
      </c>
      <c r="T1952" s="63"/>
      <c r="U1952" s="63"/>
      <c r="V1952" s="360"/>
      <c r="W1952" s="337"/>
      <c r="X1952" s="63"/>
    </row>
    <row r="1953" spans="1:24" ht="15">
      <c r="A1953" s="28" t="s">
        <v>903</v>
      </c>
      <c r="B1953" s="229" t="s">
        <v>1661</v>
      </c>
      <c r="C1953" s="3"/>
      <c r="D1953" s="3"/>
      <c r="E1953" s="9" t="s">
        <v>279</v>
      </c>
      <c r="F1953" s="9" t="s">
        <v>279</v>
      </c>
      <c r="G1953" s="9" t="s">
        <v>279</v>
      </c>
      <c r="H1953" s="9" t="s">
        <v>279</v>
      </c>
      <c r="I1953" s="9">
        <v>0</v>
      </c>
      <c r="J1953" s="9">
        <v>743.5</v>
      </c>
      <c r="K1953" s="9">
        <v>680.39999999999782</v>
      </c>
      <c r="L1953" s="9" t="s">
        <v>279</v>
      </c>
      <c r="N1953" s="67">
        <f t="shared" si="58"/>
        <v>1423.8999999999978</v>
      </c>
      <c r="T1953" s="63"/>
      <c r="U1953" s="63"/>
      <c r="V1953" s="348"/>
      <c r="W1953" s="337"/>
      <c r="X1953" s="63"/>
    </row>
    <row r="1954" spans="1:24" ht="15">
      <c r="A1954" s="28" t="s">
        <v>904</v>
      </c>
      <c r="B1954" s="229" t="s">
        <v>1656</v>
      </c>
      <c r="C1954" s="3"/>
      <c r="D1954" s="3"/>
      <c r="E1954" s="9" t="s">
        <v>279</v>
      </c>
      <c r="F1954" s="9" t="s">
        <v>279</v>
      </c>
      <c r="G1954" s="9" t="s">
        <v>279</v>
      </c>
      <c r="H1954" s="9" t="s">
        <v>279</v>
      </c>
      <c r="I1954" s="9">
        <v>0</v>
      </c>
      <c r="J1954" s="9">
        <v>618.60000000000036</v>
      </c>
      <c r="K1954" s="9">
        <v>455.40000000000146</v>
      </c>
      <c r="L1954" s="9">
        <v>292.19999999999891</v>
      </c>
      <c r="N1954" s="67">
        <f t="shared" si="58"/>
        <v>1366.2000000000007</v>
      </c>
      <c r="T1954" s="63"/>
      <c r="U1954" s="63"/>
      <c r="V1954" s="347"/>
      <c r="W1954" s="337"/>
      <c r="X1954" s="63"/>
    </row>
    <row r="1955" spans="1:24" ht="15">
      <c r="A1955" s="28" t="s">
        <v>905</v>
      </c>
      <c r="B1955" s="63" t="s">
        <v>35</v>
      </c>
      <c r="E1955" s="217">
        <v>447</v>
      </c>
      <c r="F1955" s="9">
        <v>133.80000000000001</v>
      </c>
      <c r="G1955" s="9">
        <v>270</v>
      </c>
      <c r="H1955" s="9">
        <v>419</v>
      </c>
      <c r="I1955" s="9">
        <v>0</v>
      </c>
      <c r="J1955" s="9" t="s">
        <v>279</v>
      </c>
      <c r="K1955" s="9" t="s">
        <v>279</v>
      </c>
      <c r="L1955" s="9" t="s">
        <v>279</v>
      </c>
      <c r="N1955" s="67">
        <f t="shared" si="58"/>
        <v>1269.8</v>
      </c>
      <c r="P1955" t="s">
        <v>298</v>
      </c>
      <c r="T1955" s="63"/>
      <c r="U1955" s="63"/>
      <c r="V1955" s="347"/>
      <c r="W1955" s="337"/>
      <c r="X1955" s="63"/>
    </row>
    <row r="1956" spans="1:24" ht="15">
      <c r="A1956" s="28" t="s">
        <v>906</v>
      </c>
      <c r="B1956" s="63" t="s">
        <v>4</v>
      </c>
      <c r="E1956" s="9">
        <v>248.05</v>
      </c>
      <c r="F1956" s="9">
        <v>225.6</v>
      </c>
      <c r="G1956" s="217">
        <v>550</v>
      </c>
      <c r="H1956" s="9">
        <v>244.99999999999818</v>
      </c>
      <c r="I1956" s="9">
        <v>0</v>
      </c>
      <c r="J1956" s="9" t="s">
        <v>279</v>
      </c>
      <c r="K1956" s="9" t="s">
        <v>279</v>
      </c>
      <c r="L1956" s="9" t="s">
        <v>279</v>
      </c>
      <c r="N1956" s="67">
        <f t="shared" si="58"/>
        <v>1268.6499999999983</v>
      </c>
      <c r="P1956" t="s">
        <v>285</v>
      </c>
      <c r="T1956" s="225"/>
      <c r="U1956" s="63"/>
      <c r="V1956" s="347"/>
      <c r="W1956" s="337"/>
      <c r="X1956" s="63"/>
    </row>
    <row r="1957" spans="1:24" ht="15">
      <c r="A1957" s="28" t="s">
        <v>907</v>
      </c>
      <c r="B1957" s="277" t="s">
        <v>2027</v>
      </c>
      <c r="C1957" s="3"/>
      <c r="D1957" s="3"/>
      <c r="E1957" s="9" t="s">
        <v>279</v>
      </c>
      <c r="F1957" s="9" t="s">
        <v>279</v>
      </c>
      <c r="G1957" s="9" t="s">
        <v>279</v>
      </c>
      <c r="H1957" s="9" t="s">
        <v>279</v>
      </c>
      <c r="I1957" s="9">
        <v>0</v>
      </c>
      <c r="J1957" s="9" t="s">
        <v>279</v>
      </c>
      <c r="K1957" s="9">
        <v>535.90000000000055</v>
      </c>
      <c r="L1957" s="217">
        <v>716.29999999999927</v>
      </c>
      <c r="N1957" s="67">
        <f t="shared" si="58"/>
        <v>1252.1999999999998</v>
      </c>
      <c r="P1957" t="s">
        <v>285</v>
      </c>
      <c r="T1957" s="63"/>
      <c r="U1957" s="63"/>
      <c r="V1957" s="360"/>
      <c r="W1957" s="337"/>
      <c r="X1957" s="63"/>
    </row>
    <row r="1958" spans="1:24" ht="15">
      <c r="A1958" s="28" t="s">
        <v>908</v>
      </c>
      <c r="B1958" s="277" t="s">
        <v>2009</v>
      </c>
      <c r="C1958" s="3"/>
      <c r="D1958" s="3"/>
      <c r="E1958" s="9" t="s">
        <v>279</v>
      </c>
      <c r="F1958" s="9" t="s">
        <v>279</v>
      </c>
      <c r="G1958" s="9" t="s">
        <v>279</v>
      </c>
      <c r="H1958" s="9" t="s">
        <v>279</v>
      </c>
      <c r="I1958" s="9">
        <v>0</v>
      </c>
      <c r="J1958" s="9">
        <v>624.50000000000091</v>
      </c>
      <c r="K1958" s="9">
        <v>565.89999999999873</v>
      </c>
      <c r="L1958" s="9" t="s">
        <v>279</v>
      </c>
      <c r="N1958" s="67">
        <f t="shared" si="58"/>
        <v>1190.3999999999996</v>
      </c>
      <c r="T1958" s="277"/>
      <c r="U1958" s="63"/>
      <c r="V1958" s="347"/>
      <c r="W1958" s="337"/>
      <c r="X1958" s="63"/>
    </row>
    <row r="1959" spans="1:24" ht="15">
      <c r="A1959" s="28" t="s">
        <v>909</v>
      </c>
      <c r="B1959" s="277" t="s">
        <v>2025</v>
      </c>
      <c r="C1959" s="3"/>
      <c r="D1959" s="3"/>
      <c r="E1959" s="9" t="s">
        <v>279</v>
      </c>
      <c r="F1959" s="9" t="s">
        <v>279</v>
      </c>
      <c r="G1959" s="9" t="s">
        <v>279</v>
      </c>
      <c r="H1959" s="9" t="s">
        <v>279</v>
      </c>
      <c r="I1959" s="9">
        <v>0</v>
      </c>
      <c r="J1959" s="9" t="s">
        <v>279</v>
      </c>
      <c r="K1959" s="9">
        <v>723.80000000000018</v>
      </c>
      <c r="L1959" s="9">
        <v>375.29999999999927</v>
      </c>
      <c r="N1959" s="67">
        <f t="shared" si="58"/>
        <v>1099.0999999999995</v>
      </c>
      <c r="T1959" s="277"/>
      <c r="U1959" s="63"/>
      <c r="V1959" s="347"/>
      <c r="W1959" s="337"/>
      <c r="X1959" s="63"/>
    </row>
    <row r="1960" spans="1:24" ht="15">
      <c r="A1960" s="28" t="s">
        <v>910</v>
      </c>
      <c r="B1960" s="277" t="s">
        <v>2029</v>
      </c>
      <c r="C1960" s="3"/>
      <c r="D1960" s="3"/>
      <c r="E1960" s="9" t="s">
        <v>279</v>
      </c>
      <c r="F1960" s="9" t="s">
        <v>279</v>
      </c>
      <c r="G1960" s="9" t="s">
        <v>279</v>
      </c>
      <c r="H1960" s="9" t="s">
        <v>279</v>
      </c>
      <c r="I1960" s="9">
        <v>0</v>
      </c>
      <c r="J1960" s="9" t="s">
        <v>279</v>
      </c>
      <c r="K1960" s="214">
        <v>1094.3499999999976</v>
      </c>
      <c r="L1960" s="9" t="s">
        <v>279</v>
      </c>
      <c r="N1960" s="67">
        <f t="shared" si="58"/>
        <v>1094.3499999999976</v>
      </c>
      <c r="P1960" t="s">
        <v>282</v>
      </c>
      <c r="S1960" s="216" t="s">
        <v>1770</v>
      </c>
      <c r="T1960" s="63"/>
      <c r="U1960" s="63"/>
      <c r="V1960" s="347"/>
      <c r="W1960" s="337"/>
      <c r="X1960" s="63"/>
    </row>
    <row r="1961" spans="1:24" ht="15">
      <c r="A1961" s="28" t="s">
        <v>911</v>
      </c>
      <c r="B1961" s="277" t="s">
        <v>2024</v>
      </c>
      <c r="C1961" s="3"/>
      <c r="D1961" s="3"/>
      <c r="E1961" s="9" t="s">
        <v>279</v>
      </c>
      <c r="F1961" s="9" t="s">
        <v>279</v>
      </c>
      <c r="G1961" s="9" t="s">
        <v>279</v>
      </c>
      <c r="H1961" s="9" t="s">
        <v>279</v>
      </c>
      <c r="I1961" s="9">
        <v>0</v>
      </c>
      <c r="J1961" s="9" t="s">
        <v>279</v>
      </c>
      <c r="K1961" s="9">
        <v>555.69999999999618</v>
      </c>
      <c r="L1961" s="9">
        <v>536.99999999999818</v>
      </c>
      <c r="N1961" s="67">
        <f t="shared" si="58"/>
        <v>1092.6999999999944</v>
      </c>
      <c r="T1961" s="63"/>
      <c r="U1961" s="63"/>
      <c r="V1961" s="347"/>
      <c r="W1961" s="337"/>
      <c r="X1961" s="63"/>
    </row>
    <row r="1962" spans="1:24" ht="15">
      <c r="A1962" s="28" t="s">
        <v>912</v>
      </c>
      <c r="B1962" s="277" t="s">
        <v>2023</v>
      </c>
      <c r="C1962" s="3"/>
      <c r="D1962" s="3"/>
      <c r="E1962" s="9" t="s">
        <v>279</v>
      </c>
      <c r="F1962" s="9" t="s">
        <v>279</v>
      </c>
      <c r="G1962" s="9" t="s">
        <v>279</v>
      </c>
      <c r="H1962" s="9" t="s">
        <v>279</v>
      </c>
      <c r="I1962" s="9">
        <v>0</v>
      </c>
      <c r="J1962" s="9" t="s">
        <v>279</v>
      </c>
      <c r="K1962" s="217">
        <v>789.40000000000236</v>
      </c>
      <c r="L1962" s="9">
        <v>280.99999999999818</v>
      </c>
      <c r="N1962" s="67">
        <f t="shared" si="58"/>
        <v>1070.4000000000005</v>
      </c>
      <c r="P1962" t="s">
        <v>289</v>
      </c>
      <c r="T1962" s="277"/>
      <c r="U1962" s="63"/>
      <c r="V1962" s="347"/>
      <c r="W1962" s="337"/>
      <c r="X1962" s="63"/>
    </row>
    <row r="1963" spans="1:24" ht="15">
      <c r="A1963" s="28" t="s">
        <v>913</v>
      </c>
      <c r="B1963" s="277" t="s">
        <v>2026</v>
      </c>
      <c r="C1963" s="3"/>
      <c r="D1963" s="3"/>
      <c r="E1963" s="9" t="s">
        <v>279</v>
      </c>
      <c r="F1963" s="9" t="s">
        <v>279</v>
      </c>
      <c r="G1963" s="9" t="s">
        <v>279</v>
      </c>
      <c r="H1963" s="9" t="s">
        <v>279</v>
      </c>
      <c r="I1963" s="9">
        <v>0</v>
      </c>
      <c r="J1963" s="9" t="s">
        <v>279</v>
      </c>
      <c r="K1963" s="9">
        <v>381.30000000000018</v>
      </c>
      <c r="L1963" s="217">
        <v>687.800000000002</v>
      </c>
      <c r="N1963" s="67">
        <f t="shared" si="58"/>
        <v>1069.1000000000022</v>
      </c>
      <c r="P1963" t="s">
        <v>294</v>
      </c>
      <c r="T1963" s="277"/>
      <c r="U1963" s="63"/>
      <c r="V1963" s="347"/>
      <c r="W1963" s="337"/>
      <c r="X1963" s="63"/>
    </row>
    <row r="1964" spans="1:24" ht="15">
      <c r="A1964" s="28" t="s">
        <v>914</v>
      </c>
      <c r="B1964" s="277" t="s">
        <v>4497</v>
      </c>
      <c r="C1964" s="3"/>
      <c r="D1964" s="3"/>
      <c r="E1964" s="9" t="s">
        <v>279</v>
      </c>
      <c r="F1964" s="9" t="s">
        <v>279</v>
      </c>
      <c r="G1964" s="9" t="s">
        <v>279</v>
      </c>
      <c r="H1964" s="9" t="s">
        <v>279</v>
      </c>
      <c r="I1964" s="9">
        <v>0</v>
      </c>
      <c r="J1964" s="9" t="s">
        <v>279</v>
      </c>
      <c r="K1964" s="9">
        <v>697.30000000000109</v>
      </c>
      <c r="L1964" s="9">
        <v>360.19999999999982</v>
      </c>
      <c r="N1964" s="67">
        <f t="shared" si="58"/>
        <v>1057.5000000000009</v>
      </c>
      <c r="T1964" s="63"/>
      <c r="U1964" s="63"/>
      <c r="V1964" s="360"/>
      <c r="W1964" s="337"/>
      <c r="X1964" s="63"/>
    </row>
    <row r="1965" spans="1:24" ht="15">
      <c r="A1965" s="28" t="s">
        <v>915</v>
      </c>
      <c r="B1965" s="277" t="s">
        <v>2052</v>
      </c>
      <c r="C1965" s="3"/>
      <c r="D1965" s="3"/>
      <c r="E1965" s="9" t="s">
        <v>279</v>
      </c>
      <c r="F1965" s="9" t="s">
        <v>279</v>
      </c>
      <c r="G1965" s="9" t="s">
        <v>279</v>
      </c>
      <c r="H1965" s="9" t="s">
        <v>279</v>
      </c>
      <c r="I1965" s="9">
        <v>0</v>
      </c>
      <c r="J1965" s="9" t="s">
        <v>279</v>
      </c>
      <c r="K1965" s="9">
        <v>430.09999999999945</v>
      </c>
      <c r="L1965" s="9">
        <v>549.00000000000364</v>
      </c>
      <c r="N1965" s="67">
        <f t="shared" si="58"/>
        <v>979.10000000000309</v>
      </c>
      <c r="T1965" s="63"/>
      <c r="U1965" s="63"/>
      <c r="V1965" s="347"/>
      <c r="W1965" s="337"/>
      <c r="X1965" s="63"/>
    </row>
    <row r="1966" spans="1:24" ht="15">
      <c r="A1966" s="28" t="s">
        <v>916</v>
      </c>
      <c r="B1966" s="277" t="s">
        <v>2053</v>
      </c>
      <c r="C1966" s="3"/>
      <c r="D1966" s="3"/>
      <c r="E1966" s="9" t="s">
        <v>279</v>
      </c>
      <c r="F1966" s="9" t="s">
        <v>279</v>
      </c>
      <c r="G1966" s="9" t="s">
        <v>279</v>
      </c>
      <c r="H1966" s="9" t="s">
        <v>279</v>
      </c>
      <c r="I1966" s="9">
        <v>0</v>
      </c>
      <c r="J1966" s="9" t="s">
        <v>279</v>
      </c>
      <c r="K1966" s="9">
        <v>482.49999999999909</v>
      </c>
      <c r="L1966" s="9">
        <v>491.40000000000055</v>
      </c>
      <c r="N1966" s="67">
        <f t="shared" si="58"/>
        <v>973.89999999999964</v>
      </c>
      <c r="T1966" s="63"/>
      <c r="U1966" s="63"/>
      <c r="V1966" s="360"/>
      <c r="W1966" s="337"/>
      <c r="X1966" s="63"/>
    </row>
    <row r="1967" spans="1:24" ht="15">
      <c r="A1967" s="28" t="s">
        <v>917</v>
      </c>
      <c r="B1967" s="277" t="s">
        <v>2030</v>
      </c>
      <c r="C1967" s="3"/>
      <c r="D1967" s="3"/>
      <c r="E1967" s="9" t="s">
        <v>279</v>
      </c>
      <c r="F1967" s="9" t="s">
        <v>279</v>
      </c>
      <c r="G1967" s="9" t="s">
        <v>279</v>
      </c>
      <c r="H1967" s="9" t="s">
        <v>279</v>
      </c>
      <c r="I1967" s="9">
        <v>0</v>
      </c>
      <c r="J1967" s="9" t="s">
        <v>279</v>
      </c>
      <c r="K1967" s="9">
        <v>554.40000000000236</v>
      </c>
      <c r="L1967" s="9">
        <v>385.10000000000036</v>
      </c>
      <c r="N1967" s="67">
        <f t="shared" si="58"/>
        <v>939.50000000000273</v>
      </c>
      <c r="T1967" s="277"/>
      <c r="U1967" s="63"/>
      <c r="V1967" s="347"/>
      <c r="W1967" s="337"/>
      <c r="X1967" s="63"/>
    </row>
    <row r="1968" spans="1:24" ht="15">
      <c r="A1968" s="28" t="s">
        <v>918</v>
      </c>
      <c r="B1968" s="277" t="s">
        <v>2050</v>
      </c>
      <c r="C1968" s="3"/>
      <c r="D1968" s="3"/>
      <c r="E1968" s="9" t="s">
        <v>279</v>
      </c>
      <c r="F1968" s="9" t="s">
        <v>279</v>
      </c>
      <c r="G1968" s="9" t="s">
        <v>279</v>
      </c>
      <c r="H1968" s="9" t="s">
        <v>279</v>
      </c>
      <c r="I1968" s="9">
        <v>0</v>
      </c>
      <c r="J1968" s="9" t="s">
        <v>279</v>
      </c>
      <c r="K1968" s="9">
        <v>528.49999999999909</v>
      </c>
      <c r="L1968" s="9">
        <v>338.800000000002</v>
      </c>
      <c r="N1968" s="67">
        <f t="shared" si="58"/>
        <v>867.30000000000109</v>
      </c>
      <c r="T1968" s="63"/>
      <c r="U1968" s="63"/>
      <c r="V1968" s="360"/>
      <c r="W1968" s="337"/>
      <c r="X1968" s="63"/>
    </row>
    <row r="1969" spans="1:24" ht="15">
      <c r="A1969" s="28" t="s">
        <v>919</v>
      </c>
      <c r="B1969" s="229" t="s">
        <v>1645</v>
      </c>
      <c r="C1969" s="3"/>
      <c r="D1969" s="3"/>
      <c r="E1969" s="9" t="s">
        <v>279</v>
      </c>
      <c r="F1969" s="9" t="s">
        <v>279</v>
      </c>
      <c r="G1969" s="9" t="s">
        <v>279</v>
      </c>
      <c r="H1969" s="9" t="s">
        <v>279</v>
      </c>
      <c r="I1969" s="9">
        <v>0</v>
      </c>
      <c r="J1969" s="9">
        <v>748.70000000000073</v>
      </c>
      <c r="K1969" s="9" t="s">
        <v>279</v>
      </c>
      <c r="L1969" s="9" t="s">
        <v>279</v>
      </c>
      <c r="N1969" s="67">
        <f t="shared" si="58"/>
        <v>748.70000000000073</v>
      </c>
      <c r="T1969" s="277"/>
      <c r="U1969" s="63"/>
      <c r="V1969" s="348"/>
      <c r="W1969" s="337"/>
      <c r="X1969" s="63"/>
    </row>
    <row r="1970" spans="1:24" ht="15">
      <c r="A1970" s="28" t="s">
        <v>920</v>
      </c>
      <c r="B1970" s="277" t="s">
        <v>2157</v>
      </c>
      <c r="C1970" s="3"/>
      <c r="D1970" s="3"/>
      <c r="E1970" s="9" t="s">
        <v>279</v>
      </c>
      <c r="F1970" s="9" t="s">
        <v>279</v>
      </c>
      <c r="G1970" s="9" t="s">
        <v>279</v>
      </c>
      <c r="H1970" s="9" t="s">
        <v>279</v>
      </c>
      <c r="I1970" s="9">
        <v>0</v>
      </c>
      <c r="J1970" s="9" t="s">
        <v>279</v>
      </c>
      <c r="K1970" s="9">
        <v>592.09999999999854</v>
      </c>
      <c r="L1970" s="9">
        <v>151.49999999999909</v>
      </c>
      <c r="N1970" s="67">
        <f t="shared" si="58"/>
        <v>743.59999999999764</v>
      </c>
      <c r="T1970" s="63"/>
      <c r="U1970" s="63"/>
      <c r="V1970" s="347"/>
      <c r="W1970" s="337"/>
      <c r="X1970" s="63"/>
    </row>
    <row r="1971" spans="1:24" ht="15">
      <c r="A1971" s="28" t="s">
        <v>921</v>
      </c>
      <c r="B1971" s="277" t="s">
        <v>2028</v>
      </c>
      <c r="C1971" s="3"/>
      <c r="D1971" s="3"/>
      <c r="E1971" s="9" t="s">
        <v>279</v>
      </c>
      <c r="F1971" s="9" t="s">
        <v>279</v>
      </c>
      <c r="G1971" s="9" t="s">
        <v>279</v>
      </c>
      <c r="H1971" s="9" t="s">
        <v>279</v>
      </c>
      <c r="I1971" s="9">
        <v>0</v>
      </c>
      <c r="J1971" s="9" t="s">
        <v>279</v>
      </c>
      <c r="K1971" s="9">
        <v>743.09999999999945</v>
      </c>
      <c r="L1971" s="9" t="s">
        <v>279</v>
      </c>
      <c r="N1971" s="67">
        <f t="shared" si="58"/>
        <v>743.09999999999945</v>
      </c>
      <c r="T1971" s="63"/>
      <c r="U1971" s="63"/>
      <c r="V1971" s="360"/>
      <c r="W1971" s="337"/>
      <c r="X1971" s="63"/>
    </row>
    <row r="1972" spans="1:24" ht="15">
      <c r="A1972" s="28" t="s">
        <v>922</v>
      </c>
      <c r="B1972" s="63" t="s">
        <v>178</v>
      </c>
      <c r="E1972" s="9">
        <v>339.2</v>
      </c>
      <c r="F1972" s="217">
        <v>377.3</v>
      </c>
      <c r="G1972" s="9" t="s">
        <v>279</v>
      </c>
      <c r="H1972" s="9" t="s">
        <v>279</v>
      </c>
      <c r="I1972" s="9">
        <v>0</v>
      </c>
      <c r="J1972" s="9" t="s">
        <v>279</v>
      </c>
      <c r="K1972" s="9" t="s">
        <v>279</v>
      </c>
      <c r="L1972" s="9" t="s">
        <v>279</v>
      </c>
      <c r="N1972" s="67">
        <f t="shared" si="58"/>
        <v>716.5</v>
      </c>
      <c r="P1972" t="s">
        <v>298</v>
      </c>
      <c r="T1972" s="63"/>
      <c r="U1972" s="63"/>
      <c r="V1972" s="347"/>
      <c r="W1972" s="337"/>
      <c r="X1972" s="63"/>
    </row>
    <row r="1973" spans="1:24" ht="15">
      <c r="A1973" s="28" t="s">
        <v>923</v>
      </c>
      <c r="B1973" s="63" t="s">
        <v>3380</v>
      </c>
      <c r="C1973" s="3"/>
      <c r="D1973" s="3"/>
      <c r="E1973" s="9" t="s">
        <v>279</v>
      </c>
      <c r="F1973" s="9" t="s">
        <v>279</v>
      </c>
      <c r="G1973" s="9" t="s">
        <v>279</v>
      </c>
      <c r="H1973" s="9" t="s">
        <v>279</v>
      </c>
      <c r="I1973" s="9">
        <v>0</v>
      </c>
      <c r="J1973" s="9" t="s">
        <v>279</v>
      </c>
      <c r="K1973" s="9" t="s">
        <v>279</v>
      </c>
      <c r="L1973" s="9">
        <v>674.09999999999945</v>
      </c>
      <c r="M1973" s="67"/>
      <c r="N1973" s="67">
        <f t="shared" si="58"/>
        <v>674.09999999999945</v>
      </c>
      <c r="T1973" s="63"/>
      <c r="U1973" s="63"/>
      <c r="V1973" s="348"/>
      <c r="W1973" s="337"/>
      <c r="X1973" s="63"/>
    </row>
    <row r="1974" spans="1:24" ht="15">
      <c r="A1974" s="28" t="s">
        <v>924</v>
      </c>
      <c r="B1974" s="63" t="s">
        <v>3397</v>
      </c>
      <c r="C1974" s="3"/>
      <c r="D1974" s="3"/>
      <c r="E1974" s="9" t="s">
        <v>279</v>
      </c>
      <c r="F1974" s="9" t="s">
        <v>279</v>
      </c>
      <c r="G1974" s="9" t="s">
        <v>279</v>
      </c>
      <c r="H1974" s="9" t="s">
        <v>279</v>
      </c>
      <c r="I1974" s="9">
        <v>0</v>
      </c>
      <c r="J1974" s="9" t="s">
        <v>279</v>
      </c>
      <c r="K1974" s="9" t="s">
        <v>279</v>
      </c>
      <c r="L1974" s="9">
        <v>668.30000000000109</v>
      </c>
      <c r="M1974" s="67"/>
      <c r="N1974" s="67">
        <f t="shared" si="58"/>
        <v>668.30000000000109</v>
      </c>
      <c r="T1974" s="63"/>
      <c r="U1974" s="63"/>
      <c r="V1974" s="347"/>
      <c r="W1974" s="337"/>
      <c r="X1974" s="63"/>
    </row>
    <row r="1975" spans="1:24" ht="15">
      <c r="A1975" s="28" t="s">
        <v>925</v>
      </c>
      <c r="B1975" s="63" t="s">
        <v>3379</v>
      </c>
      <c r="C1975" s="3"/>
      <c r="D1975" s="3"/>
      <c r="E1975" s="9" t="s">
        <v>279</v>
      </c>
      <c r="F1975" s="9" t="s">
        <v>279</v>
      </c>
      <c r="G1975" s="9" t="s">
        <v>279</v>
      </c>
      <c r="H1975" s="9" t="s">
        <v>279</v>
      </c>
      <c r="I1975" s="9">
        <v>0</v>
      </c>
      <c r="J1975" s="9" t="s">
        <v>279</v>
      </c>
      <c r="K1975" s="9" t="s">
        <v>279</v>
      </c>
      <c r="L1975" s="9">
        <v>654.30000000000018</v>
      </c>
      <c r="M1975" s="67"/>
      <c r="N1975" s="67">
        <f t="shared" si="58"/>
        <v>654.30000000000018</v>
      </c>
      <c r="T1975" s="28"/>
      <c r="U1975" s="63"/>
      <c r="V1975" s="347"/>
      <c r="W1975" s="337"/>
      <c r="X1975" s="63"/>
    </row>
    <row r="1976" spans="1:24" ht="15">
      <c r="A1976" s="28" t="s">
        <v>926</v>
      </c>
      <c r="B1976" s="63" t="s">
        <v>3376</v>
      </c>
      <c r="C1976" s="3"/>
      <c r="D1976" s="3"/>
      <c r="E1976" s="9" t="s">
        <v>279</v>
      </c>
      <c r="F1976" s="9" t="s">
        <v>279</v>
      </c>
      <c r="G1976" s="9" t="s">
        <v>279</v>
      </c>
      <c r="H1976" s="9" t="s">
        <v>279</v>
      </c>
      <c r="I1976" s="9">
        <v>0</v>
      </c>
      <c r="J1976" s="9" t="s">
        <v>279</v>
      </c>
      <c r="K1976" s="9" t="s">
        <v>279</v>
      </c>
      <c r="L1976" s="9">
        <v>644.50000000000091</v>
      </c>
      <c r="M1976" s="67"/>
      <c r="N1976" s="67">
        <f t="shared" si="58"/>
        <v>644.50000000000091</v>
      </c>
      <c r="T1976" s="277"/>
      <c r="U1976" s="63"/>
      <c r="V1976" s="347"/>
      <c r="W1976" s="337"/>
      <c r="X1976" s="63"/>
    </row>
    <row r="1977" spans="1:24" ht="15">
      <c r="A1977" s="28" t="s">
        <v>927</v>
      </c>
      <c r="B1977" s="277" t="s">
        <v>3365</v>
      </c>
      <c r="C1977" s="3"/>
      <c r="D1977" s="3"/>
      <c r="E1977" s="9" t="s">
        <v>279</v>
      </c>
      <c r="F1977" s="9" t="s">
        <v>279</v>
      </c>
      <c r="G1977" s="9" t="s">
        <v>279</v>
      </c>
      <c r="H1977" s="9" t="s">
        <v>279</v>
      </c>
      <c r="I1977" s="9">
        <v>0</v>
      </c>
      <c r="J1977" s="9" t="s">
        <v>279</v>
      </c>
      <c r="K1977" s="9" t="s">
        <v>279</v>
      </c>
      <c r="L1977" s="9">
        <v>602.90000000000055</v>
      </c>
      <c r="M1977" s="67"/>
      <c r="N1977" s="67">
        <f t="shared" si="58"/>
        <v>602.90000000000055</v>
      </c>
      <c r="T1977" s="225"/>
      <c r="U1977" s="63"/>
      <c r="V1977" s="347"/>
      <c r="W1977" s="337"/>
      <c r="X1977" s="63"/>
    </row>
    <row r="1978" spans="1:24" ht="15">
      <c r="A1978" s="28" t="s">
        <v>928</v>
      </c>
      <c r="B1978" s="63" t="s">
        <v>3398</v>
      </c>
      <c r="C1978" s="3"/>
      <c r="D1978" s="3"/>
      <c r="E1978" s="9" t="s">
        <v>279</v>
      </c>
      <c r="F1978" s="9" t="s">
        <v>279</v>
      </c>
      <c r="G1978" s="9" t="s">
        <v>279</v>
      </c>
      <c r="H1978" s="9" t="s">
        <v>279</v>
      </c>
      <c r="I1978" s="9">
        <v>0</v>
      </c>
      <c r="J1978" s="9" t="s">
        <v>279</v>
      </c>
      <c r="K1978" s="9" t="s">
        <v>279</v>
      </c>
      <c r="L1978" s="9">
        <v>578.50000000000091</v>
      </c>
      <c r="M1978" s="67"/>
      <c r="N1978" s="67">
        <f t="shared" si="58"/>
        <v>578.50000000000091</v>
      </c>
      <c r="T1978" s="277"/>
      <c r="U1978" s="63"/>
      <c r="V1978" s="347"/>
      <c r="W1978" s="337"/>
      <c r="X1978" s="63"/>
    </row>
    <row r="1979" spans="1:24" ht="15">
      <c r="A1979" s="28" t="s">
        <v>929</v>
      </c>
      <c r="B1979" s="63" t="s">
        <v>3385</v>
      </c>
      <c r="C1979" s="3"/>
      <c r="D1979" s="3"/>
      <c r="E1979" s="9" t="s">
        <v>279</v>
      </c>
      <c r="F1979" s="9" t="s">
        <v>279</v>
      </c>
      <c r="G1979" s="9" t="s">
        <v>279</v>
      </c>
      <c r="H1979" s="9" t="s">
        <v>279</v>
      </c>
      <c r="I1979" s="9">
        <v>0</v>
      </c>
      <c r="J1979" s="9" t="s">
        <v>279</v>
      </c>
      <c r="K1979" s="9" t="s">
        <v>279</v>
      </c>
      <c r="L1979" s="9">
        <v>566.20000000000073</v>
      </c>
      <c r="M1979" s="67"/>
      <c r="N1979" s="67">
        <f t="shared" si="58"/>
        <v>566.20000000000073</v>
      </c>
      <c r="T1979" s="63"/>
      <c r="U1979" s="63"/>
      <c r="V1979" s="360"/>
      <c r="W1979" s="337"/>
      <c r="X1979" s="63"/>
    </row>
    <row r="1980" spans="1:24" ht="15">
      <c r="A1980" s="28" t="s">
        <v>930</v>
      </c>
      <c r="B1980" s="63" t="s">
        <v>3394</v>
      </c>
      <c r="C1980" s="3"/>
      <c r="D1980" s="3"/>
      <c r="E1980" s="9" t="s">
        <v>279</v>
      </c>
      <c r="F1980" s="9" t="s">
        <v>279</v>
      </c>
      <c r="G1980" s="9" t="s">
        <v>279</v>
      </c>
      <c r="H1980" s="9" t="s">
        <v>279</v>
      </c>
      <c r="I1980" s="9">
        <v>0</v>
      </c>
      <c r="J1980" s="9" t="s">
        <v>279</v>
      </c>
      <c r="K1980" s="9" t="s">
        <v>279</v>
      </c>
      <c r="L1980" s="9">
        <v>546.19999999999618</v>
      </c>
      <c r="M1980" s="67"/>
      <c r="N1980" s="67">
        <f t="shared" si="58"/>
        <v>546.19999999999618</v>
      </c>
      <c r="T1980" s="63"/>
      <c r="U1980" s="63"/>
      <c r="V1980" s="360"/>
      <c r="W1980" s="337"/>
      <c r="X1980" s="63"/>
    </row>
    <row r="1981" spans="1:24" ht="15">
      <c r="A1981" s="28" t="s">
        <v>931</v>
      </c>
      <c r="B1981" s="63" t="s">
        <v>180</v>
      </c>
      <c r="C1981" s="3"/>
      <c r="D1981" s="3"/>
      <c r="E1981" s="9" t="s">
        <v>279</v>
      </c>
      <c r="F1981" s="9" t="s">
        <v>279</v>
      </c>
      <c r="G1981" s="9" t="s">
        <v>279</v>
      </c>
      <c r="H1981" s="9" t="s">
        <v>279</v>
      </c>
      <c r="I1981" s="9">
        <v>0</v>
      </c>
      <c r="J1981" s="9" t="s">
        <v>279</v>
      </c>
      <c r="K1981" s="9" t="s">
        <v>279</v>
      </c>
      <c r="L1981" s="9">
        <v>530.60000000000127</v>
      </c>
      <c r="M1981" s="67"/>
      <c r="N1981" s="67">
        <f t="shared" si="58"/>
        <v>530.60000000000127</v>
      </c>
      <c r="T1981" s="225"/>
      <c r="U1981" s="63"/>
      <c r="V1981" s="347"/>
      <c r="W1981" s="337"/>
      <c r="X1981" s="63"/>
    </row>
    <row r="1982" spans="1:24" ht="15">
      <c r="A1982" s="28" t="s">
        <v>932</v>
      </c>
      <c r="B1982" s="63" t="s">
        <v>3386</v>
      </c>
      <c r="C1982" s="3"/>
      <c r="D1982" s="3"/>
      <c r="E1982" s="9" t="s">
        <v>279</v>
      </c>
      <c r="F1982" s="9" t="s">
        <v>279</v>
      </c>
      <c r="G1982" s="9" t="s">
        <v>279</v>
      </c>
      <c r="H1982" s="9" t="s">
        <v>279</v>
      </c>
      <c r="I1982" s="9">
        <v>0</v>
      </c>
      <c r="J1982" s="9" t="s">
        <v>279</v>
      </c>
      <c r="K1982" s="9" t="s">
        <v>279</v>
      </c>
      <c r="L1982" s="9">
        <v>527.20000000000073</v>
      </c>
      <c r="M1982" s="67"/>
      <c r="N1982" s="67">
        <f t="shared" ref="N1982:N2013" si="59">SUM(E1982:L1982)</f>
        <v>527.20000000000073</v>
      </c>
      <c r="T1982" s="28"/>
      <c r="U1982" s="63"/>
      <c r="V1982" s="347"/>
      <c r="W1982" s="337"/>
      <c r="X1982" s="63"/>
    </row>
    <row r="1983" spans="1:24" ht="15">
      <c r="A1983" s="28" t="s">
        <v>933</v>
      </c>
      <c r="B1983" s="63" t="s">
        <v>3377</v>
      </c>
      <c r="C1983" s="3"/>
      <c r="D1983" s="3"/>
      <c r="E1983" s="9" t="s">
        <v>279</v>
      </c>
      <c r="F1983" s="9" t="s">
        <v>279</v>
      </c>
      <c r="G1983" s="9" t="s">
        <v>279</v>
      </c>
      <c r="H1983" s="9" t="s">
        <v>279</v>
      </c>
      <c r="I1983" s="9">
        <v>0</v>
      </c>
      <c r="J1983" s="9" t="s">
        <v>279</v>
      </c>
      <c r="K1983" s="9" t="s">
        <v>279</v>
      </c>
      <c r="L1983" s="9">
        <v>508.699999999998</v>
      </c>
      <c r="M1983" s="67"/>
      <c r="N1983" s="67">
        <f t="shared" si="59"/>
        <v>508.699999999998</v>
      </c>
      <c r="T1983" s="63"/>
      <c r="U1983" s="63"/>
      <c r="V1983" s="347"/>
      <c r="W1983" s="337"/>
      <c r="X1983" s="63"/>
    </row>
    <row r="1984" spans="1:24" ht="15">
      <c r="A1984" s="28" t="s">
        <v>934</v>
      </c>
      <c r="B1984" s="277" t="s">
        <v>2004</v>
      </c>
      <c r="C1984" s="3"/>
      <c r="D1984" s="3"/>
      <c r="E1984" s="9" t="s">
        <v>279</v>
      </c>
      <c r="F1984" s="9" t="s">
        <v>279</v>
      </c>
      <c r="G1984" s="9" t="s">
        <v>279</v>
      </c>
      <c r="H1984" s="9" t="s">
        <v>279</v>
      </c>
      <c r="I1984" s="9">
        <v>0</v>
      </c>
      <c r="J1984" s="9">
        <v>506</v>
      </c>
      <c r="K1984" s="9" t="s">
        <v>279</v>
      </c>
      <c r="L1984" s="9" t="s">
        <v>279</v>
      </c>
      <c r="N1984" s="67">
        <f t="shared" si="59"/>
        <v>506</v>
      </c>
      <c r="T1984" s="277"/>
      <c r="U1984" s="63"/>
      <c r="V1984" s="348"/>
      <c r="W1984" s="337"/>
      <c r="X1984" s="63"/>
    </row>
    <row r="1985" spans="1:24" ht="15">
      <c r="A1985" s="28" t="s">
        <v>935</v>
      </c>
      <c r="B1985" s="63" t="s">
        <v>3373</v>
      </c>
      <c r="C1985" s="3"/>
      <c r="D1985" s="3"/>
      <c r="E1985" s="9" t="s">
        <v>279</v>
      </c>
      <c r="F1985" s="9" t="s">
        <v>279</v>
      </c>
      <c r="G1985" s="9" t="s">
        <v>279</v>
      </c>
      <c r="H1985" s="9" t="s">
        <v>279</v>
      </c>
      <c r="I1985" s="9">
        <v>0</v>
      </c>
      <c r="J1985" s="9" t="s">
        <v>279</v>
      </c>
      <c r="K1985" s="9" t="s">
        <v>279</v>
      </c>
      <c r="L1985" s="9">
        <v>505.90000000000236</v>
      </c>
      <c r="M1985" s="67"/>
      <c r="N1985" s="67">
        <f t="shared" si="59"/>
        <v>505.90000000000236</v>
      </c>
      <c r="T1985" s="277"/>
      <c r="U1985" s="63"/>
      <c r="V1985" s="347"/>
      <c r="W1985" s="337"/>
      <c r="X1985" s="63"/>
    </row>
    <row r="1986" spans="1:24" ht="15">
      <c r="A1986" s="28" t="s">
        <v>2501</v>
      </c>
      <c r="B1986" s="63" t="s">
        <v>3369</v>
      </c>
      <c r="C1986" s="3"/>
      <c r="D1986" s="3"/>
      <c r="E1986" s="9" t="s">
        <v>279</v>
      </c>
      <c r="F1986" s="9" t="s">
        <v>279</v>
      </c>
      <c r="G1986" s="9" t="s">
        <v>279</v>
      </c>
      <c r="H1986" s="9" t="s">
        <v>279</v>
      </c>
      <c r="I1986" s="9">
        <v>0</v>
      </c>
      <c r="J1986" s="9" t="s">
        <v>279</v>
      </c>
      <c r="K1986" s="9" t="s">
        <v>279</v>
      </c>
      <c r="L1986" s="9">
        <v>482.20000000000164</v>
      </c>
      <c r="M1986" s="67"/>
      <c r="N1986" s="67">
        <f t="shared" si="59"/>
        <v>482.20000000000164</v>
      </c>
    </row>
    <row r="1987" spans="1:24" ht="15">
      <c r="A1987" s="28" t="s">
        <v>3315</v>
      </c>
      <c r="B1987" s="63" t="s">
        <v>769</v>
      </c>
      <c r="E1987" s="9" t="s">
        <v>279</v>
      </c>
      <c r="F1987" s="9" t="s">
        <v>279</v>
      </c>
      <c r="G1987" s="9" t="s">
        <v>279</v>
      </c>
      <c r="H1987" s="9">
        <v>482.050000000002</v>
      </c>
      <c r="I1987" s="9">
        <v>0</v>
      </c>
      <c r="J1987" s="9" t="s">
        <v>279</v>
      </c>
      <c r="K1987" s="9" t="s">
        <v>279</v>
      </c>
      <c r="L1987" s="9" t="s">
        <v>279</v>
      </c>
      <c r="N1987" s="67">
        <f t="shared" si="59"/>
        <v>482.050000000002</v>
      </c>
      <c r="T1987" s="63"/>
    </row>
    <row r="1988" spans="1:24" ht="15">
      <c r="A1988" s="28" t="s">
        <v>3316</v>
      </c>
      <c r="B1988" s="63" t="s">
        <v>3374</v>
      </c>
      <c r="C1988" s="3"/>
      <c r="D1988" s="3"/>
      <c r="E1988" s="9" t="s">
        <v>279</v>
      </c>
      <c r="F1988" s="9" t="s">
        <v>279</v>
      </c>
      <c r="G1988" s="9" t="s">
        <v>279</v>
      </c>
      <c r="H1988" s="9" t="s">
        <v>279</v>
      </c>
      <c r="I1988" s="9">
        <v>0</v>
      </c>
      <c r="J1988" s="9" t="s">
        <v>279</v>
      </c>
      <c r="K1988" s="9" t="s">
        <v>279</v>
      </c>
      <c r="L1988" s="9">
        <v>481.39999999999691</v>
      </c>
      <c r="M1988" s="67"/>
      <c r="N1988" s="67">
        <f t="shared" si="59"/>
        <v>481.39999999999691</v>
      </c>
      <c r="T1988" s="63"/>
    </row>
    <row r="1989" spans="1:24" ht="15">
      <c r="A1989" s="28" t="s">
        <v>3317</v>
      </c>
      <c r="B1989" s="63" t="s">
        <v>3371</v>
      </c>
      <c r="C1989" s="3"/>
      <c r="D1989" s="3"/>
      <c r="E1989" s="9" t="s">
        <v>279</v>
      </c>
      <c r="F1989" s="9" t="s">
        <v>279</v>
      </c>
      <c r="G1989" s="9" t="s">
        <v>279</v>
      </c>
      <c r="H1989" s="9" t="s">
        <v>279</v>
      </c>
      <c r="I1989" s="9">
        <v>0</v>
      </c>
      <c r="J1989" s="9" t="s">
        <v>279</v>
      </c>
      <c r="K1989" s="9" t="s">
        <v>279</v>
      </c>
      <c r="L1989" s="9">
        <v>459.69999999999982</v>
      </c>
      <c r="M1989" s="67"/>
      <c r="N1989" s="67">
        <f t="shared" si="59"/>
        <v>459.69999999999982</v>
      </c>
    </row>
    <row r="1990" spans="1:24" ht="15">
      <c r="A1990" s="28" t="s">
        <v>3318</v>
      </c>
      <c r="B1990" s="63" t="s">
        <v>3378</v>
      </c>
      <c r="C1990" s="3"/>
      <c r="D1990" s="3"/>
      <c r="E1990" s="9" t="s">
        <v>279</v>
      </c>
      <c r="F1990" s="9" t="s">
        <v>279</v>
      </c>
      <c r="G1990" s="9" t="s">
        <v>279</v>
      </c>
      <c r="H1990" s="9" t="s">
        <v>279</v>
      </c>
      <c r="I1990" s="9">
        <v>0</v>
      </c>
      <c r="J1990" s="9" t="s">
        <v>279</v>
      </c>
      <c r="K1990" s="9" t="s">
        <v>279</v>
      </c>
      <c r="L1990" s="9">
        <v>450.699999999998</v>
      </c>
      <c r="M1990" s="67"/>
      <c r="N1990" s="67">
        <f t="shared" si="59"/>
        <v>450.699999999998</v>
      </c>
      <c r="T1990" s="63"/>
    </row>
    <row r="1991" spans="1:24" ht="15">
      <c r="A1991" s="28" t="s">
        <v>3319</v>
      </c>
      <c r="B1991" s="63" t="s">
        <v>3395</v>
      </c>
      <c r="C1991" s="3"/>
      <c r="D1991" s="3"/>
      <c r="E1991" s="9" t="s">
        <v>279</v>
      </c>
      <c r="F1991" s="9" t="s">
        <v>279</v>
      </c>
      <c r="G1991" s="9" t="s">
        <v>279</v>
      </c>
      <c r="H1991" s="9" t="s">
        <v>279</v>
      </c>
      <c r="I1991" s="9">
        <v>0</v>
      </c>
      <c r="J1991" s="9" t="s">
        <v>279</v>
      </c>
      <c r="K1991" s="9" t="s">
        <v>279</v>
      </c>
      <c r="L1991" s="9">
        <v>443.29999999999745</v>
      </c>
      <c r="M1991" s="67"/>
      <c r="N1991" s="67">
        <f t="shared" si="59"/>
        <v>443.29999999999745</v>
      </c>
    </row>
    <row r="1992" spans="1:24" ht="15">
      <c r="A1992" s="28" t="s">
        <v>3320</v>
      </c>
      <c r="B1992" s="63" t="s">
        <v>3368</v>
      </c>
      <c r="C1992" s="3"/>
      <c r="D1992" s="3"/>
      <c r="E1992" s="9" t="s">
        <v>279</v>
      </c>
      <c r="F1992" s="9" t="s">
        <v>279</v>
      </c>
      <c r="G1992" s="9" t="s">
        <v>279</v>
      </c>
      <c r="H1992" s="9" t="s">
        <v>279</v>
      </c>
      <c r="I1992" s="9">
        <v>0</v>
      </c>
      <c r="J1992" s="9" t="s">
        <v>279</v>
      </c>
      <c r="K1992" s="9" t="s">
        <v>279</v>
      </c>
      <c r="L1992" s="9">
        <v>425.80000000000018</v>
      </c>
      <c r="M1992" s="67"/>
      <c r="N1992" s="67">
        <f t="shared" si="59"/>
        <v>425.80000000000018</v>
      </c>
      <c r="T1992" s="63"/>
    </row>
    <row r="1993" spans="1:24" ht="15">
      <c r="A1993" s="28" t="s">
        <v>3321</v>
      </c>
      <c r="B1993" s="63" t="s">
        <v>3381</v>
      </c>
      <c r="C1993" s="3"/>
      <c r="D1993" s="3"/>
      <c r="E1993" s="9" t="s">
        <v>279</v>
      </c>
      <c r="F1993" s="9" t="s">
        <v>279</v>
      </c>
      <c r="G1993" s="9" t="s">
        <v>279</v>
      </c>
      <c r="H1993" s="9" t="s">
        <v>279</v>
      </c>
      <c r="I1993" s="9">
        <v>0</v>
      </c>
      <c r="J1993" s="9" t="s">
        <v>279</v>
      </c>
      <c r="K1993" s="9" t="s">
        <v>279</v>
      </c>
      <c r="L1993" s="9">
        <v>415.40000000000055</v>
      </c>
      <c r="M1993" s="67"/>
      <c r="N1993" s="67">
        <f t="shared" si="59"/>
        <v>415.40000000000055</v>
      </c>
      <c r="T1993" s="63"/>
    </row>
    <row r="1994" spans="1:24" ht="15">
      <c r="A1994" s="28" t="s">
        <v>3322</v>
      </c>
      <c r="B1994" s="63" t="s">
        <v>3382</v>
      </c>
      <c r="C1994" s="3"/>
      <c r="D1994" s="3"/>
      <c r="E1994" s="9" t="s">
        <v>279</v>
      </c>
      <c r="F1994" s="9" t="s">
        <v>279</v>
      </c>
      <c r="G1994" s="9" t="s">
        <v>279</v>
      </c>
      <c r="H1994" s="9" t="s">
        <v>279</v>
      </c>
      <c r="I1994" s="9">
        <v>0</v>
      </c>
      <c r="J1994" s="9" t="s">
        <v>279</v>
      </c>
      <c r="K1994" s="9" t="s">
        <v>279</v>
      </c>
      <c r="L1994" s="9">
        <v>394.09999999999854</v>
      </c>
      <c r="M1994" s="67"/>
      <c r="N1994" s="67">
        <f t="shared" si="59"/>
        <v>394.09999999999854</v>
      </c>
    </row>
    <row r="1995" spans="1:24" ht="15">
      <c r="A1995" s="28" t="s">
        <v>3323</v>
      </c>
      <c r="B1995" s="63" t="s">
        <v>158</v>
      </c>
      <c r="E1995" s="9" t="s">
        <v>279</v>
      </c>
      <c r="F1995" s="9" t="s">
        <v>279</v>
      </c>
      <c r="G1995" s="9">
        <v>214.9</v>
      </c>
      <c r="H1995" s="9">
        <v>178.39999999999964</v>
      </c>
      <c r="I1995" s="9">
        <v>0</v>
      </c>
      <c r="J1995" s="9" t="s">
        <v>279</v>
      </c>
      <c r="K1995" s="9" t="s">
        <v>279</v>
      </c>
      <c r="L1995" s="9" t="s">
        <v>279</v>
      </c>
      <c r="N1995" s="67">
        <f t="shared" si="59"/>
        <v>393.29999999999961</v>
      </c>
      <c r="T1995" s="63"/>
    </row>
    <row r="1996" spans="1:24" ht="15">
      <c r="A1996" s="28" t="s">
        <v>3324</v>
      </c>
      <c r="B1996" s="63" t="s">
        <v>164</v>
      </c>
      <c r="E1996" s="9" t="s">
        <v>279</v>
      </c>
      <c r="F1996" s="9" t="s">
        <v>279</v>
      </c>
      <c r="G1996" s="9">
        <v>391.9</v>
      </c>
      <c r="H1996" s="9" t="s">
        <v>279</v>
      </c>
      <c r="I1996" s="9">
        <v>0</v>
      </c>
      <c r="J1996" s="9" t="s">
        <v>279</v>
      </c>
      <c r="K1996" s="9" t="s">
        <v>279</v>
      </c>
      <c r="L1996" s="9" t="s">
        <v>279</v>
      </c>
      <c r="N1996" s="67">
        <f t="shared" si="59"/>
        <v>391.9</v>
      </c>
      <c r="T1996" s="63"/>
    </row>
    <row r="1997" spans="1:24" ht="15">
      <c r="A1997" s="28" t="s">
        <v>3325</v>
      </c>
      <c r="B1997" s="63" t="s">
        <v>784</v>
      </c>
      <c r="E1997" s="9" t="s">
        <v>279</v>
      </c>
      <c r="F1997" s="9" t="s">
        <v>279</v>
      </c>
      <c r="G1997" s="9" t="s">
        <v>279</v>
      </c>
      <c r="H1997" s="9">
        <v>389.10000000000036</v>
      </c>
      <c r="I1997" s="9">
        <v>0</v>
      </c>
      <c r="J1997" s="9" t="s">
        <v>279</v>
      </c>
      <c r="K1997" s="9" t="s">
        <v>279</v>
      </c>
      <c r="L1997" s="9" t="s">
        <v>279</v>
      </c>
      <c r="N1997" s="67">
        <f t="shared" si="59"/>
        <v>389.10000000000036</v>
      </c>
      <c r="T1997" s="63"/>
    </row>
    <row r="1998" spans="1:24" ht="15">
      <c r="A1998" s="28" t="s">
        <v>3326</v>
      </c>
      <c r="B1998" s="63" t="s">
        <v>3367</v>
      </c>
      <c r="C1998" s="3"/>
      <c r="D1998" s="3"/>
      <c r="E1998" s="9" t="s">
        <v>279</v>
      </c>
      <c r="F1998" s="9" t="s">
        <v>279</v>
      </c>
      <c r="G1998" s="9" t="s">
        <v>279</v>
      </c>
      <c r="H1998" s="9" t="s">
        <v>279</v>
      </c>
      <c r="I1998" s="9">
        <v>0</v>
      </c>
      <c r="J1998" s="9" t="s">
        <v>279</v>
      </c>
      <c r="K1998" s="9" t="s">
        <v>279</v>
      </c>
      <c r="L1998" s="9">
        <v>379.30000000000018</v>
      </c>
      <c r="M1998" s="67"/>
      <c r="N1998" s="67">
        <f t="shared" si="59"/>
        <v>379.30000000000018</v>
      </c>
    </row>
    <row r="1999" spans="1:24" ht="15">
      <c r="A1999" s="28" t="s">
        <v>3327</v>
      </c>
      <c r="B1999" s="63" t="s">
        <v>3375</v>
      </c>
      <c r="C1999" s="3"/>
      <c r="D1999" s="3"/>
      <c r="E1999" s="9" t="s">
        <v>279</v>
      </c>
      <c r="F1999" s="9" t="s">
        <v>279</v>
      </c>
      <c r="G1999" s="9" t="s">
        <v>279</v>
      </c>
      <c r="H1999" s="9" t="s">
        <v>279</v>
      </c>
      <c r="I1999" s="9">
        <v>0</v>
      </c>
      <c r="J1999" s="9" t="s">
        <v>279</v>
      </c>
      <c r="K1999" s="9" t="s">
        <v>279</v>
      </c>
      <c r="L1999" s="9">
        <v>319.60000000000218</v>
      </c>
      <c r="M1999" s="67"/>
      <c r="N1999" s="67">
        <f t="shared" si="59"/>
        <v>319.60000000000218</v>
      </c>
      <c r="T1999" s="63"/>
    </row>
    <row r="2000" spans="1:24" ht="15">
      <c r="A2000" s="28" t="s">
        <v>3328</v>
      </c>
      <c r="B2000" s="63" t="s">
        <v>3372</v>
      </c>
      <c r="C2000" s="3"/>
      <c r="D2000" s="3"/>
      <c r="E2000" s="9" t="s">
        <v>279</v>
      </c>
      <c r="F2000" s="9" t="s">
        <v>279</v>
      </c>
      <c r="G2000" s="9" t="s">
        <v>279</v>
      </c>
      <c r="H2000" s="9" t="s">
        <v>279</v>
      </c>
      <c r="I2000" s="9">
        <v>0</v>
      </c>
      <c r="J2000" s="9" t="s">
        <v>279</v>
      </c>
      <c r="K2000" s="9" t="s">
        <v>279</v>
      </c>
      <c r="L2000" s="9">
        <v>303.70000000000164</v>
      </c>
      <c r="M2000" s="67"/>
      <c r="N2000" s="67">
        <f t="shared" si="59"/>
        <v>303.70000000000164</v>
      </c>
      <c r="T2000" s="63"/>
    </row>
    <row r="2001" spans="1:20" ht="15">
      <c r="A2001" s="28" t="s">
        <v>3329</v>
      </c>
      <c r="B2001" s="63" t="s">
        <v>3399</v>
      </c>
      <c r="C2001" s="3"/>
      <c r="D2001" s="3"/>
      <c r="E2001" s="9" t="s">
        <v>279</v>
      </c>
      <c r="F2001" s="9" t="s">
        <v>279</v>
      </c>
      <c r="G2001" s="9" t="s">
        <v>279</v>
      </c>
      <c r="H2001" s="9" t="s">
        <v>279</v>
      </c>
      <c r="I2001" s="9">
        <v>0</v>
      </c>
      <c r="J2001" s="9" t="s">
        <v>279</v>
      </c>
      <c r="K2001" s="9" t="s">
        <v>279</v>
      </c>
      <c r="L2001" s="9">
        <v>276.69999999999891</v>
      </c>
      <c r="M2001" s="67"/>
      <c r="N2001" s="67">
        <f t="shared" si="59"/>
        <v>276.69999999999891</v>
      </c>
      <c r="T2001" s="63"/>
    </row>
    <row r="2002" spans="1:20" ht="15">
      <c r="A2002" s="28" t="s">
        <v>3330</v>
      </c>
      <c r="B2002" s="277" t="s">
        <v>3366</v>
      </c>
      <c r="C2002" s="3"/>
      <c r="D2002" s="3"/>
      <c r="E2002" s="9" t="s">
        <v>279</v>
      </c>
      <c r="F2002" s="9" t="s">
        <v>279</v>
      </c>
      <c r="G2002" s="9" t="s">
        <v>279</v>
      </c>
      <c r="H2002" s="9" t="s">
        <v>279</v>
      </c>
      <c r="I2002" s="9">
        <v>0</v>
      </c>
      <c r="J2002" s="9" t="s">
        <v>279</v>
      </c>
      <c r="K2002" s="9" t="s">
        <v>279</v>
      </c>
      <c r="L2002" s="9">
        <v>269.39999999999964</v>
      </c>
      <c r="M2002" s="67"/>
      <c r="N2002" s="67">
        <f t="shared" si="59"/>
        <v>269.39999999999964</v>
      </c>
      <c r="T2002" s="63"/>
    </row>
    <row r="2003" spans="1:20" ht="15">
      <c r="A2003" s="28" t="s">
        <v>3331</v>
      </c>
      <c r="B2003" s="63" t="s">
        <v>179</v>
      </c>
      <c r="E2003" s="9">
        <v>238.5</v>
      </c>
      <c r="F2003" s="9" t="s">
        <v>279</v>
      </c>
      <c r="G2003" s="9" t="s">
        <v>279</v>
      </c>
      <c r="H2003" s="9" t="s">
        <v>279</v>
      </c>
      <c r="I2003" s="9">
        <v>0</v>
      </c>
      <c r="J2003" s="9" t="s">
        <v>279</v>
      </c>
      <c r="K2003" s="9" t="s">
        <v>279</v>
      </c>
      <c r="L2003" s="9" t="s">
        <v>279</v>
      </c>
      <c r="N2003" s="67">
        <f t="shared" si="59"/>
        <v>238.5</v>
      </c>
      <c r="T2003" s="63"/>
    </row>
    <row r="2004" spans="1:20" ht="15">
      <c r="A2004" s="28" t="s">
        <v>3332</v>
      </c>
      <c r="B2004" s="63" t="s">
        <v>3370</v>
      </c>
      <c r="C2004" s="3"/>
      <c r="D2004" s="3"/>
      <c r="E2004" s="9" t="s">
        <v>279</v>
      </c>
      <c r="F2004" s="9" t="s">
        <v>279</v>
      </c>
      <c r="G2004" s="9" t="s">
        <v>279</v>
      </c>
      <c r="H2004" s="9" t="s">
        <v>279</v>
      </c>
      <c r="I2004" s="9">
        <v>0</v>
      </c>
      <c r="J2004" s="9" t="s">
        <v>279</v>
      </c>
      <c r="K2004" s="9" t="s">
        <v>279</v>
      </c>
      <c r="L2004" s="9">
        <v>149.300000000002</v>
      </c>
      <c r="M2004" s="67"/>
      <c r="N2004" s="67">
        <f t="shared" si="59"/>
        <v>149.300000000002</v>
      </c>
    </row>
    <row r="2005" spans="1:20" ht="15">
      <c r="A2005" s="28" t="s">
        <v>3333</v>
      </c>
      <c r="B2005" s="63" t="s">
        <v>774</v>
      </c>
      <c r="E2005" s="9" t="s">
        <v>279</v>
      </c>
      <c r="F2005" s="9" t="s">
        <v>279</v>
      </c>
      <c r="G2005" s="9" t="s">
        <v>279</v>
      </c>
      <c r="H2005" s="9">
        <v>112.29999999999927</v>
      </c>
      <c r="I2005" s="9">
        <v>0</v>
      </c>
      <c r="J2005" s="9" t="s">
        <v>279</v>
      </c>
      <c r="K2005" s="9" t="s">
        <v>279</v>
      </c>
      <c r="L2005" s="9" t="s">
        <v>279</v>
      </c>
      <c r="N2005" s="67">
        <f t="shared" si="59"/>
        <v>112.29999999999927</v>
      </c>
    </row>
    <row r="2006" spans="1:20" ht="15">
      <c r="A2006" s="28" t="s">
        <v>3334</v>
      </c>
      <c r="B2006" s="63" t="s">
        <v>744</v>
      </c>
      <c r="E2006" s="9" t="s">
        <v>279</v>
      </c>
      <c r="F2006" s="9" t="s">
        <v>279</v>
      </c>
      <c r="G2006" s="9" t="s">
        <v>279</v>
      </c>
      <c r="H2006" s="9">
        <v>105.09999999999764</v>
      </c>
      <c r="I2006" s="9">
        <v>0</v>
      </c>
      <c r="J2006" s="9" t="s">
        <v>279</v>
      </c>
      <c r="K2006" s="9" t="s">
        <v>279</v>
      </c>
      <c r="L2006" s="9" t="s">
        <v>279</v>
      </c>
      <c r="N2006" s="67">
        <f t="shared" si="59"/>
        <v>105.09999999999764</v>
      </c>
    </row>
    <row r="2007" spans="1:20" ht="15">
      <c r="A2007" s="28" t="s">
        <v>3335</v>
      </c>
      <c r="B2007" s="63" t="s">
        <v>3383</v>
      </c>
      <c r="C2007" s="3"/>
      <c r="D2007" s="3"/>
      <c r="E2007" s="9" t="s">
        <v>279</v>
      </c>
      <c r="F2007" s="9" t="s">
        <v>279</v>
      </c>
      <c r="G2007" s="9" t="s">
        <v>279</v>
      </c>
      <c r="H2007" s="9" t="s">
        <v>279</v>
      </c>
      <c r="I2007" s="9">
        <v>0</v>
      </c>
      <c r="J2007" s="9" t="s">
        <v>279</v>
      </c>
      <c r="K2007" s="9" t="s">
        <v>279</v>
      </c>
      <c r="L2007" s="9">
        <v>44.800000000000182</v>
      </c>
      <c r="M2007" s="67"/>
      <c r="N2007" s="67">
        <f t="shared" si="59"/>
        <v>44.800000000000182</v>
      </c>
      <c r="T2007" s="63"/>
    </row>
    <row r="2008" spans="1:20" ht="15">
      <c r="A2008" s="28" t="s">
        <v>3336</v>
      </c>
      <c r="B2008" s="225" t="s">
        <v>1641</v>
      </c>
      <c r="C2008" s="3"/>
      <c r="D2008" s="3"/>
      <c r="E2008" s="9" t="s">
        <v>279</v>
      </c>
      <c r="F2008" s="9" t="s">
        <v>279</v>
      </c>
      <c r="G2008" s="9" t="s">
        <v>279</v>
      </c>
      <c r="H2008" s="9" t="s">
        <v>279</v>
      </c>
      <c r="I2008" s="9">
        <v>0</v>
      </c>
      <c r="J2008" s="9" t="s">
        <v>279</v>
      </c>
      <c r="K2008" s="9" t="s">
        <v>279</v>
      </c>
      <c r="L2008" s="9" t="s">
        <v>279</v>
      </c>
      <c r="N2008" s="67">
        <f t="shared" si="59"/>
        <v>0</v>
      </c>
      <c r="T2008" s="63"/>
    </row>
    <row r="2009" spans="1:20" ht="15">
      <c r="A2009" s="28" t="s">
        <v>3337</v>
      </c>
      <c r="B2009" s="229" t="s">
        <v>1651</v>
      </c>
      <c r="C2009" s="3"/>
      <c r="D2009" s="3"/>
      <c r="E2009" s="9" t="s">
        <v>279</v>
      </c>
      <c r="F2009" s="9" t="s">
        <v>279</v>
      </c>
      <c r="G2009" s="9" t="s">
        <v>279</v>
      </c>
      <c r="H2009" s="9" t="s">
        <v>279</v>
      </c>
      <c r="I2009" s="9">
        <v>0</v>
      </c>
      <c r="J2009" s="9" t="s">
        <v>279</v>
      </c>
      <c r="K2009" s="9" t="s">
        <v>279</v>
      </c>
      <c r="L2009" s="9" t="s">
        <v>279</v>
      </c>
      <c r="N2009" s="67">
        <f t="shared" si="59"/>
        <v>0</v>
      </c>
      <c r="T2009" s="63"/>
    </row>
    <row r="2010" spans="1:20" ht="15">
      <c r="A2010" s="28" t="s">
        <v>3338</v>
      </c>
      <c r="B2010" s="229" t="s">
        <v>1650</v>
      </c>
      <c r="C2010" s="3"/>
      <c r="D2010" s="3"/>
      <c r="E2010" s="9" t="s">
        <v>279</v>
      </c>
      <c r="F2010" s="9" t="s">
        <v>279</v>
      </c>
      <c r="G2010" s="9" t="s">
        <v>279</v>
      </c>
      <c r="H2010" s="9" t="s">
        <v>279</v>
      </c>
      <c r="I2010" s="9">
        <v>0</v>
      </c>
      <c r="J2010" s="9" t="s">
        <v>279</v>
      </c>
      <c r="K2010" s="9" t="s">
        <v>279</v>
      </c>
      <c r="L2010" s="9" t="s">
        <v>279</v>
      </c>
      <c r="N2010" s="67">
        <f t="shared" si="59"/>
        <v>0</v>
      </c>
    </row>
    <row r="2011" spans="1:20" ht="15">
      <c r="A2011" s="28" t="s">
        <v>4129</v>
      </c>
      <c r="B2011" s="229" t="s">
        <v>1648</v>
      </c>
      <c r="C2011" s="3"/>
      <c r="D2011" s="3"/>
      <c r="E2011" s="9" t="s">
        <v>279</v>
      </c>
      <c r="F2011" s="9" t="s">
        <v>279</v>
      </c>
      <c r="G2011" s="9" t="s">
        <v>279</v>
      </c>
      <c r="H2011" s="9" t="s">
        <v>279</v>
      </c>
      <c r="I2011" s="9">
        <v>0</v>
      </c>
      <c r="J2011" s="9" t="s">
        <v>279</v>
      </c>
      <c r="K2011" s="9" t="s">
        <v>279</v>
      </c>
      <c r="L2011" s="9" t="s">
        <v>279</v>
      </c>
      <c r="N2011" s="67">
        <f t="shared" si="59"/>
        <v>0</v>
      </c>
      <c r="T2011" s="63"/>
    </row>
    <row r="2012" spans="1:20" ht="15">
      <c r="A2012" s="28" t="s">
        <v>4130</v>
      </c>
      <c r="B2012" s="229" t="s">
        <v>1676</v>
      </c>
      <c r="C2012" s="3"/>
      <c r="D2012" s="3"/>
      <c r="E2012" s="9" t="s">
        <v>279</v>
      </c>
      <c r="F2012" s="9" t="s">
        <v>279</v>
      </c>
      <c r="G2012" s="9" t="s">
        <v>279</v>
      </c>
      <c r="H2012" s="9" t="s">
        <v>279</v>
      </c>
      <c r="I2012" s="9">
        <v>0</v>
      </c>
      <c r="J2012" s="9" t="s">
        <v>279</v>
      </c>
      <c r="K2012" s="9" t="s">
        <v>279</v>
      </c>
      <c r="L2012" s="9" t="s">
        <v>279</v>
      </c>
      <c r="N2012" s="67">
        <f t="shared" si="59"/>
        <v>0</v>
      </c>
    </row>
    <row r="2013" spans="1:20" ht="15">
      <c r="A2013" s="28" t="s">
        <v>4131</v>
      </c>
      <c r="B2013" s="229" t="s">
        <v>1658</v>
      </c>
      <c r="C2013" s="3"/>
      <c r="D2013" s="3"/>
      <c r="E2013" s="9" t="s">
        <v>279</v>
      </c>
      <c r="F2013" s="9" t="s">
        <v>279</v>
      </c>
      <c r="G2013" s="9" t="s">
        <v>279</v>
      </c>
      <c r="H2013" s="9" t="s">
        <v>279</v>
      </c>
      <c r="I2013" s="9">
        <v>0</v>
      </c>
      <c r="J2013" s="9" t="s">
        <v>279</v>
      </c>
      <c r="K2013" s="9" t="s">
        <v>279</v>
      </c>
      <c r="L2013" s="9" t="s">
        <v>279</v>
      </c>
      <c r="N2013" s="67">
        <f t="shared" si="59"/>
        <v>0</v>
      </c>
      <c r="T2013" s="63"/>
    </row>
    <row r="2014" spans="1:20" ht="15">
      <c r="A2014" s="28"/>
      <c r="B2014" s="63"/>
      <c r="E2014" s="9"/>
      <c r="F2014" s="9"/>
      <c r="G2014" s="9"/>
      <c r="H2014" s="9"/>
      <c r="L2014" s="69"/>
      <c r="M2014" s="67"/>
    </row>
    <row r="2015" spans="1:20" ht="15">
      <c r="A2015" s="28"/>
      <c r="E2015" s="9"/>
      <c r="L2015" s="69"/>
    </row>
    <row r="2016" spans="1:20" ht="15">
      <c r="A2016" s="28"/>
      <c r="B2016" s="63"/>
      <c r="E2016" s="9"/>
      <c r="L2016" s="69"/>
    </row>
    <row r="2017" spans="1:24" ht="25.5">
      <c r="A2017" s="23" t="s">
        <v>193</v>
      </c>
      <c r="L2017" s="69"/>
    </row>
    <row r="2018" spans="1:24">
      <c r="L2018" s="69"/>
    </row>
    <row r="2019" spans="1:24" ht="15">
      <c r="A2019" s="39"/>
      <c r="B2019" s="39"/>
      <c r="C2019" s="39"/>
      <c r="D2019" s="39"/>
      <c r="E2019" s="61">
        <v>2016</v>
      </c>
      <c r="F2019" s="61">
        <v>2017</v>
      </c>
      <c r="G2019" s="61">
        <v>2018</v>
      </c>
      <c r="H2019" s="61">
        <v>2019</v>
      </c>
      <c r="I2019" s="61">
        <v>2020</v>
      </c>
      <c r="J2019" s="61">
        <v>2021</v>
      </c>
      <c r="K2019" s="61">
        <v>2022</v>
      </c>
      <c r="L2019" s="61">
        <v>2023</v>
      </c>
      <c r="N2019" s="70" t="s">
        <v>40</v>
      </c>
    </row>
    <row r="2020" spans="1:24" ht="15">
      <c r="A2020" s="28" t="s">
        <v>0</v>
      </c>
      <c r="B2020" s="63" t="s">
        <v>27</v>
      </c>
      <c r="E2020" s="9">
        <v>56.5</v>
      </c>
      <c r="F2020" s="217">
        <v>300.95</v>
      </c>
      <c r="G2020" s="9">
        <v>324.5</v>
      </c>
      <c r="H2020" s="9">
        <v>232.70000000000164</v>
      </c>
      <c r="I2020" s="9">
        <v>0</v>
      </c>
      <c r="J2020" s="9">
        <v>286.69999999999345</v>
      </c>
      <c r="K2020" s="214">
        <v>635.79999999999563</v>
      </c>
      <c r="L2020" s="9">
        <v>340.59999999999945</v>
      </c>
      <c r="N2020" s="67">
        <f t="shared" ref="N2020:N2051" si="60">SUM(E2020:L2020)</f>
        <v>2177.74999999999</v>
      </c>
      <c r="P2020" t="s">
        <v>325</v>
      </c>
      <c r="S2020" s="21" t="s">
        <v>1771</v>
      </c>
      <c r="T2020" s="63"/>
      <c r="U2020" s="63"/>
      <c r="V2020" s="360"/>
      <c r="W2020" s="337"/>
      <c r="X2020" s="63"/>
    </row>
    <row r="2021" spans="1:24" ht="15">
      <c r="A2021" s="28" t="s">
        <v>2</v>
      </c>
      <c r="B2021" s="63" t="s">
        <v>15</v>
      </c>
      <c r="E2021" s="214">
        <v>331.5</v>
      </c>
      <c r="F2021" s="214">
        <v>533.75</v>
      </c>
      <c r="G2021" s="9">
        <v>310.5</v>
      </c>
      <c r="H2021" s="9">
        <v>117.29999999999927</v>
      </c>
      <c r="I2021" s="9">
        <v>0</v>
      </c>
      <c r="J2021" s="9">
        <v>273.99999999999272</v>
      </c>
      <c r="K2021" s="9">
        <v>269.69999999999982</v>
      </c>
      <c r="L2021" s="9">
        <v>243.19999999999891</v>
      </c>
      <c r="N2021" s="67">
        <f t="shared" si="60"/>
        <v>2079.9499999999907</v>
      </c>
      <c r="P2021" t="s">
        <v>314</v>
      </c>
      <c r="S2021" t="s">
        <v>364</v>
      </c>
      <c r="T2021" s="277"/>
      <c r="U2021" s="63"/>
      <c r="V2021" s="347"/>
      <c r="W2021" s="337"/>
      <c r="X2021" s="63"/>
    </row>
    <row r="2022" spans="1:24" ht="15">
      <c r="A2022" s="28" t="s">
        <v>3</v>
      </c>
      <c r="B2022" s="63" t="s">
        <v>796</v>
      </c>
      <c r="E2022" s="9" t="s">
        <v>279</v>
      </c>
      <c r="F2022" s="9" t="s">
        <v>279</v>
      </c>
      <c r="G2022" s="9" t="s">
        <v>279</v>
      </c>
      <c r="H2022" s="213">
        <v>382.39999999999782</v>
      </c>
      <c r="I2022" s="9">
        <v>0</v>
      </c>
      <c r="J2022" s="217">
        <v>443.29999999999927</v>
      </c>
      <c r="K2022" s="217">
        <v>455.99999999999818</v>
      </c>
      <c r="L2022" s="217">
        <v>652.89999999999964</v>
      </c>
      <c r="N2022" s="67">
        <f t="shared" si="60"/>
        <v>1934.5999999999949</v>
      </c>
      <c r="P2022" t="s">
        <v>5074</v>
      </c>
      <c r="S2022" s="21" t="s">
        <v>364</v>
      </c>
      <c r="T2022" s="225"/>
      <c r="U2022" s="63"/>
      <c r="V2022" s="347"/>
      <c r="W2022" s="337"/>
      <c r="X2022" s="63"/>
    </row>
    <row r="2023" spans="1:24" ht="15">
      <c r="A2023" s="28" t="s">
        <v>5</v>
      </c>
      <c r="B2023" s="63" t="s">
        <v>153</v>
      </c>
      <c r="E2023" s="9" t="s">
        <v>279</v>
      </c>
      <c r="F2023" s="9" t="s">
        <v>279</v>
      </c>
      <c r="G2023" s="212">
        <v>566.6</v>
      </c>
      <c r="H2023" s="9">
        <v>187.49999999999727</v>
      </c>
      <c r="I2023" s="9">
        <v>0</v>
      </c>
      <c r="J2023" s="9">
        <v>197.5</v>
      </c>
      <c r="K2023" s="9">
        <v>281.19999999999891</v>
      </c>
      <c r="L2023" s="217">
        <v>637.89999999999964</v>
      </c>
      <c r="N2023" s="67">
        <f t="shared" si="60"/>
        <v>1870.6999999999957</v>
      </c>
      <c r="P2023" t="s">
        <v>340</v>
      </c>
      <c r="T2023" s="277"/>
      <c r="U2023" s="63"/>
      <c r="V2023" s="347"/>
      <c r="W2023" s="337"/>
      <c r="X2023" s="63"/>
    </row>
    <row r="2024" spans="1:24" ht="15">
      <c r="A2024" s="28" t="s">
        <v>7</v>
      </c>
      <c r="B2024" s="63" t="s">
        <v>1</v>
      </c>
      <c r="E2024" s="217">
        <v>192</v>
      </c>
      <c r="F2024" s="9">
        <v>239</v>
      </c>
      <c r="G2024" s="9">
        <v>303.89999999999998</v>
      </c>
      <c r="H2024" s="9">
        <v>131.5</v>
      </c>
      <c r="I2024" s="9">
        <v>0</v>
      </c>
      <c r="J2024" s="9">
        <v>177.90000000000873</v>
      </c>
      <c r="K2024" s="9">
        <v>163.800000000002</v>
      </c>
      <c r="L2024" s="217">
        <v>637.50000000000182</v>
      </c>
      <c r="N2024" s="67">
        <f t="shared" si="60"/>
        <v>1845.6000000000126</v>
      </c>
      <c r="P2024" t="s">
        <v>336</v>
      </c>
      <c r="T2024" s="225"/>
      <c r="U2024" s="63"/>
      <c r="V2024" s="347"/>
      <c r="W2024" s="337"/>
      <c r="X2024" s="63"/>
    </row>
    <row r="2025" spans="1:24" ht="15">
      <c r="A2025" s="28" t="s">
        <v>8</v>
      </c>
      <c r="B2025" s="63" t="s">
        <v>23</v>
      </c>
      <c r="E2025" s="9">
        <v>39</v>
      </c>
      <c r="F2025" s="64" t="s">
        <v>280</v>
      </c>
      <c r="G2025" s="214">
        <v>631.79999999999995</v>
      </c>
      <c r="H2025" s="9">
        <v>132.60000000000036</v>
      </c>
      <c r="I2025" s="9">
        <v>0</v>
      </c>
      <c r="J2025" s="9">
        <v>202.89999999999782</v>
      </c>
      <c r="K2025" s="9">
        <v>229.89999999999873</v>
      </c>
      <c r="L2025" s="9">
        <v>595.5</v>
      </c>
      <c r="N2025" s="67">
        <f t="shared" si="60"/>
        <v>1831.6999999999969</v>
      </c>
      <c r="P2025" t="s">
        <v>282</v>
      </c>
      <c r="S2025" t="s">
        <v>1771</v>
      </c>
      <c r="T2025" s="225"/>
      <c r="U2025" s="63"/>
      <c r="V2025" s="347"/>
      <c r="W2025" s="337"/>
      <c r="X2025" s="63"/>
    </row>
    <row r="2026" spans="1:24" ht="15">
      <c r="A2026" s="28" t="s">
        <v>10</v>
      </c>
      <c r="B2026" s="63" t="s">
        <v>21</v>
      </c>
      <c r="E2026" s="212">
        <v>288.8</v>
      </c>
      <c r="F2026" s="217">
        <v>280.5</v>
      </c>
      <c r="G2026" s="9">
        <v>390.6</v>
      </c>
      <c r="H2026" s="9">
        <v>140.50000000000091</v>
      </c>
      <c r="I2026" s="9">
        <v>0</v>
      </c>
      <c r="J2026" s="9">
        <v>195.79999999998836</v>
      </c>
      <c r="K2026" s="9">
        <v>144.39999999999964</v>
      </c>
      <c r="L2026" s="9">
        <v>365.09999999999854</v>
      </c>
      <c r="N2026" s="67">
        <f t="shared" si="60"/>
        <v>1805.6999999999875</v>
      </c>
      <c r="P2026" t="s">
        <v>340</v>
      </c>
      <c r="T2026" s="63"/>
      <c r="U2026" s="63"/>
      <c r="V2026" s="360"/>
      <c r="W2026" s="337"/>
      <c r="X2026" s="63"/>
    </row>
    <row r="2027" spans="1:24" ht="15">
      <c r="A2027" s="28" t="s">
        <v>12</v>
      </c>
      <c r="B2027" s="63" t="s">
        <v>11</v>
      </c>
      <c r="E2027" s="9">
        <v>45</v>
      </c>
      <c r="F2027" s="213">
        <v>427</v>
      </c>
      <c r="G2027" s="217">
        <v>509.7</v>
      </c>
      <c r="H2027" s="9">
        <v>170.30000000000109</v>
      </c>
      <c r="I2027" s="9">
        <v>0</v>
      </c>
      <c r="J2027" s="9">
        <v>193.5</v>
      </c>
      <c r="K2027" s="9">
        <v>129.99999999999909</v>
      </c>
      <c r="L2027" s="9">
        <v>313.80000000000109</v>
      </c>
      <c r="N2027" s="67">
        <f t="shared" si="60"/>
        <v>1789.3000000000013</v>
      </c>
      <c r="P2027" t="s">
        <v>297</v>
      </c>
      <c r="T2027" s="277"/>
      <c r="U2027" s="63"/>
      <c r="V2027" s="347"/>
      <c r="W2027" s="337"/>
      <c r="X2027" s="63"/>
    </row>
    <row r="2028" spans="1:24" ht="15">
      <c r="A2028" s="28" t="s">
        <v>14</v>
      </c>
      <c r="B2028" s="63" t="s">
        <v>143</v>
      </c>
      <c r="E2028" s="9" t="s">
        <v>279</v>
      </c>
      <c r="F2028" s="212">
        <v>477.85</v>
      </c>
      <c r="G2028" s="9">
        <v>389.7</v>
      </c>
      <c r="H2028" s="9">
        <v>96.200000000000728</v>
      </c>
      <c r="I2028" s="9">
        <v>0</v>
      </c>
      <c r="J2028" s="9">
        <v>183.5</v>
      </c>
      <c r="K2028" s="9">
        <v>223.19999999999891</v>
      </c>
      <c r="L2028" s="9">
        <v>381.69999999999982</v>
      </c>
      <c r="N2028" s="67">
        <f t="shared" si="60"/>
        <v>1752.1499999999994</v>
      </c>
      <c r="P2028" t="s">
        <v>301</v>
      </c>
      <c r="T2028" s="277"/>
      <c r="U2028" s="63"/>
      <c r="V2028" s="347"/>
      <c r="W2028" s="337"/>
      <c r="X2028" s="63"/>
    </row>
    <row r="2029" spans="1:24" ht="15">
      <c r="A2029" s="28" t="s">
        <v>16</v>
      </c>
      <c r="B2029" s="63" t="s">
        <v>13</v>
      </c>
      <c r="E2029" s="9">
        <v>42</v>
      </c>
      <c r="F2029" s="9">
        <v>52.5</v>
      </c>
      <c r="G2029" s="9">
        <v>280.5</v>
      </c>
      <c r="H2029" s="217">
        <v>355.29999999999563</v>
      </c>
      <c r="I2029" s="9">
        <v>0</v>
      </c>
      <c r="J2029" s="9">
        <v>332</v>
      </c>
      <c r="K2029" s="9">
        <v>319</v>
      </c>
      <c r="L2029" s="9">
        <v>366.30000000000109</v>
      </c>
      <c r="N2029" s="67">
        <f t="shared" si="60"/>
        <v>1747.5999999999967</v>
      </c>
      <c r="P2029" t="s">
        <v>284</v>
      </c>
      <c r="T2029" s="63"/>
      <c r="U2029" s="63"/>
      <c r="V2029" s="360"/>
      <c r="W2029" s="337"/>
      <c r="X2029" s="63"/>
    </row>
    <row r="2030" spans="1:24" ht="15">
      <c r="A2030" s="28" t="s">
        <v>18</v>
      </c>
      <c r="B2030" s="63" t="s">
        <v>142</v>
      </c>
      <c r="E2030" s="9" t="s">
        <v>279</v>
      </c>
      <c r="F2030" s="9">
        <v>125.4</v>
      </c>
      <c r="G2030" s="213">
        <v>531.1</v>
      </c>
      <c r="H2030" s="9">
        <v>102.69999999999982</v>
      </c>
      <c r="I2030" s="9">
        <v>0</v>
      </c>
      <c r="J2030" s="9">
        <v>339.69999999999709</v>
      </c>
      <c r="K2030" s="9">
        <v>178.79999999999927</v>
      </c>
      <c r="L2030" s="9">
        <v>405.00000000000182</v>
      </c>
      <c r="N2030" s="67">
        <f t="shared" si="60"/>
        <v>1682.699999999998</v>
      </c>
      <c r="P2030" t="s">
        <v>283</v>
      </c>
      <c r="T2030" s="225"/>
      <c r="U2030" s="63"/>
      <c r="V2030" s="347"/>
      <c r="W2030" s="337"/>
      <c r="X2030" s="63"/>
    </row>
    <row r="2031" spans="1:24" ht="15">
      <c r="A2031" s="28" t="s">
        <v>20</v>
      </c>
      <c r="B2031" s="63" t="s">
        <v>17</v>
      </c>
      <c r="E2031" s="9">
        <v>54</v>
      </c>
      <c r="F2031" s="9">
        <v>86.45</v>
      </c>
      <c r="G2031" s="217">
        <v>483.5</v>
      </c>
      <c r="H2031" s="9">
        <v>102.69999999999982</v>
      </c>
      <c r="I2031" s="9">
        <v>0</v>
      </c>
      <c r="J2031" s="212">
        <v>492</v>
      </c>
      <c r="K2031" s="9">
        <v>130.00000000000091</v>
      </c>
      <c r="L2031" s="9">
        <v>333.29999999999927</v>
      </c>
      <c r="N2031" s="67">
        <f t="shared" si="60"/>
        <v>1681.95</v>
      </c>
      <c r="P2031" t="s">
        <v>308</v>
      </c>
      <c r="T2031" s="63"/>
      <c r="U2031" s="63"/>
      <c r="V2031" s="347"/>
      <c r="W2031" s="337"/>
      <c r="X2031" s="63"/>
    </row>
    <row r="2032" spans="1:24" ht="15">
      <c r="A2032" s="28" t="s">
        <v>22</v>
      </c>
      <c r="B2032" s="63" t="s">
        <v>162</v>
      </c>
      <c r="E2032" s="9" t="s">
        <v>279</v>
      </c>
      <c r="F2032" s="9" t="s">
        <v>279</v>
      </c>
      <c r="G2032" s="9">
        <v>394.6</v>
      </c>
      <c r="H2032" s="217">
        <v>304.5</v>
      </c>
      <c r="I2032" s="9">
        <v>0</v>
      </c>
      <c r="J2032" s="9">
        <v>284.99999999999636</v>
      </c>
      <c r="K2032" s="9">
        <v>208</v>
      </c>
      <c r="L2032" s="9">
        <v>486.29999999999745</v>
      </c>
      <c r="N2032" s="67">
        <f t="shared" si="60"/>
        <v>1678.3999999999937</v>
      </c>
      <c r="P2032" t="s">
        <v>294</v>
      </c>
      <c r="T2032" s="277"/>
      <c r="U2032" s="63"/>
      <c r="V2032" s="347"/>
      <c r="W2032" s="337"/>
      <c r="X2032" s="63"/>
    </row>
    <row r="2033" spans="1:24" ht="15">
      <c r="A2033" s="28" t="s">
        <v>24</v>
      </c>
      <c r="B2033" s="63" t="s">
        <v>25</v>
      </c>
      <c r="E2033" s="9">
        <v>66</v>
      </c>
      <c r="F2033" s="9">
        <v>52.5</v>
      </c>
      <c r="G2033" s="217">
        <v>414.5</v>
      </c>
      <c r="H2033" s="9">
        <v>130.35000000000036</v>
      </c>
      <c r="I2033" s="9">
        <v>0</v>
      </c>
      <c r="J2033" s="9">
        <v>297.30000000001019</v>
      </c>
      <c r="K2033" s="9">
        <v>207.99999999999636</v>
      </c>
      <c r="L2033" s="9">
        <v>469.80000000000018</v>
      </c>
      <c r="N2033" s="67">
        <f t="shared" si="60"/>
        <v>1638.4500000000071</v>
      </c>
      <c r="P2033" t="s">
        <v>288</v>
      </c>
      <c r="T2033" s="63"/>
      <c r="U2033" s="63"/>
      <c r="V2033" s="347"/>
      <c r="W2033" s="337"/>
      <c r="X2033" s="63"/>
    </row>
    <row r="2034" spans="1:24" ht="15">
      <c r="A2034" s="28" t="s">
        <v>26</v>
      </c>
      <c r="B2034" s="63" t="s">
        <v>31</v>
      </c>
      <c r="E2034" s="217">
        <v>193.9</v>
      </c>
      <c r="F2034" s="9">
        <v>221.5</v>
      </c>
      <c r="G2034" s="217">
        <v>400.5</v>
      </c>
      <c r="H2034" s="9">
        <v>95.800000000001091</v>
      </c>
      <c r="I2034" s="9">
        <v>0</v>
      </c>
      <c r="J2034" s="9">
        <v>183.99999999999636</v>
      </c>
      <c r="K2034" s="9">
        <v>177.50000000000273</v>
      </c>
      <c r="L2034" s="9">
        <v>304.99999999999818</v>
      </c>
      <c r="N2034" s="67">
        <f t="shared" si="60"/>
        <v>1578.1999999999985</v>
      </c>
      <c r="P2034" t="s">
        <v>335</v>
      </c>
      <c r="T2034" s="277"/>
      <c r="U2034" s="63"/>
      <c r="V2034" s="347"/>
      <c r="W2034" s="337"/>
      <c r="X2034" s="63"/>
    </row>
    <row r="2035" spans="1:24" ht="15">
      <c r="A2035" s="28" t="s">
        <v>28</v>
      </c>
      <c r="B2035" s="63" t="s">
        <v>33</v>
      </c>
      <c r="E2035" s="217">
        <v>209.7</v>
      </c>
      <c r="F2035" s="217">
        <v>245.7</v>
      </c>
      <c r="G2035" s="9">
        <v>346</v>
      </c>
      <c r="H2035" s="9">
        <v>102.69999999999982</v>
      </c>
      <c r="I2035" s="9">
        <v>0</v>
      </c>
      <c r="J2035" s="9">
        <v>188.5</v>
      </c>
      <c r="K2035" s="9">
        <v>155.20000000000073</v>
      </c>
      <c r="L2035" s="9">
        <v>302.89999999999873</v>
      </c>
      <c r="N2035" s="67">
        <f t="shared" si="60"/>
        <v>1550.6999999999994</v>
      </c>
      <c r="P2035" t="s">
        <v>342</v>
      </c>
      <c r="T2035" s="63"/>
      <c r="U2035" s="63"/>
      <c r="V2035" s="360"/>
      <c r="W2035" s="337"/>
      <c r="X2035" s="63"/>
    </row>
    <row r="2036" spans="1:24" ht="15">
      <c r="A2036" s="28" t="s">
        <v>30</v>
      </c>
      <c r="B2036" s="63" t="s">
        <v>9</v>
      </c>
      <c r="E2036" s="9">
        <v>96.3</v>
      </c>
      <c r="F2036" s="9">
        <v>188.2</v>
      </c>
      <c r="G2036" s="217">
        <v>409.5</v>
      </c>
      <c r="H2036" s="9">
        <v>134.30000000000109</v>
      </c>
      <c r="I2036" s="9">
        <v>0</v>
      </c>
      <c r="J2036" s="9">
        <v>191.99999999999272</v>
      </c>
      <c r="K2036" s="9">
        <v>160.09999999999673</v>
      </c>
      <c r="L2036" s="9">
        <v>357.49999999999636</v>
      </c>
      <c r="N2036" s="67">
        <f t="shared" si="60"/>
        <v>1537.8999999999869</v>
      </c>
      <c r="P2036" t="s">
        <v>289</v>
      </c>
      <c r="T2036" s="63"/>
      <c r="U2036" s="63"/>
      <c r="V2036" s="347"/>
      <c r="W2036" s="337"/>
      <c r="X2036" s="63"/>
    </row>
    <row r="2037" spans="1:24" ht="15">
      <c r="A2037" s="28" t="s">
        <v>32</v>
      </c>
      <c r="B2037" s="63" t="s">
        <v>757</v>
      </c>
      <c r="E2037" s="9" t="s">
        <v>279</v>
      </c>
      <c r="F2037" s="9" t="s">
        <v>279</v>
      </c>
      <c r="G2037" s="9" t="s">
        <v>279</v>
      </c>
      <c r="H2037" s="9">
        <v>172.30000000000018</v>
      </c>
      <c r="I2037" s="9">
        <v>0</v>
      </c>
      <c r="J2037" s="217">
        <v>447.79999999999927</v>
      </c>
      <c r="K2037" s="9">
        <v>166.39999999999964</v>
      </c>
      <c r="L2037" s="212">
        <v>743.60000000000036</v>
      </c>
      <c r="N2037" s="67">
        <f t="shared" si="60"/>
        <v>1530.0999999999995</v>
      </c>
      <c r="P2037" t="s">
        <v>354</v>
      </c>
      <c r="T2037" s="277"/>
      <c r="U2037" s="63"/>
      <c r="V2037" s="347"/>
      <c r="W2037" s="337"/>
      <c r="X2037" s="63"/>
    </row>
    <row r="2038" spans="1:24" ht="15">
      <c r="A2038" s="28" t="s">
        <v>34</v>
      </c>
      <c r="B2038" s="28" t="s">
        <v>734</v>
      </c>
      <c r="E2038" s="9" t="s">
        <v>279</v>
      </c>
      <c r="F2038" s="9" t="s">
        <v>279</v>
      </c>
      <c r="G2038" s="9" t="s">
        <v>279</v>
      </c>
      <c r="H2038" s="9">
        <v>288.40000000000327</v>
      </c>
      <c r="I2038" s="9">
        <v>0</v>
      </c>
      <c r="J2038" s="9">
        <v>290.90000000000146</v>
      </c>
      <c r="K2038" s="9">
        <v>367.79999999999927</v>
      </c>
      <c r="L2038" s="9">
        <v>495.90000000000055</v>
      </c>
      <c r="N2038" s="67">
        <f t="shared" si="60"/>
        <v>1443.0000000000045</v>
      </c>
      <c r="T2038" s="63"/>
      <c r="U2038" s="63"/>
      <c r="V2038" s="360"/>
      <c r="W2038" s="337"/>
      <c r="X2038" s="63"/>
    </row>
    <row r="2039" spans="1:24" ht="15">
      <c r="A2039" s="28" t="s">
        <v>36</v>
      </c>
      <c r="B2039" s="63" t="s">
        <v>782</v>
      </c>
      <c r="E2039" s="9" t="s">
        <v>279</v>
      </c>
      <c r="F2039" s="9" t="s">
        <v>279</v>
      </c>
      <c r="G2039" s="9" t="s">
        <v>279</v>
      </c>
      <c r="H2039" s="217">
        <v>344.90000000000055</v>
      </c>
      <c r="I2039" s="9">
        <v>0</v>
      </c>
      <c r="J2039" s="9">
        <v>209.39999999999782</v>
      </c>
      <c r="K2039" s="217">
        <v>436.79999999999836</v>
      </c>
      <c r="L2039" s="9">
        <v>448.09999999999854</v>
      </c>
      <c r="N2039" s="67">
        <f t="shared" si="60"/>
        <v>1439.1999999999953</v>
      </c>
      <c r="P2039" t="s">
        <v>317</v>
      </c>
      <c r="T2039" s="63"/>
      <c r="U2039" s="63"/>
      <c r="V2039" s="360"/>
      <c r="W2039" s="337"/>
      <c r="X2039" s="63"/>
    </row>
    <row r="2040" spans="1:24" ht="15">
      <c r="A2040" s="28" t="s">
        <v>38</v>
      </c>
      <c r="B2040" s="63" t="s">
        <v>37</v>
      </c>
      <c r="E2040" s="9">
        <v>58.5</v>
      </c>
      <c r="F2040" s="217">
        <v>294.25</v>
      </c>
      <c r="G2040" s="9">
        <v>189.9</v>
      </c>
      <c r="H2040" s="9">
        <v>119.09999999999945</v>
      </c>
      <c r="I2040" s="9">
        <v>0</v>
      </c>
      <c r="J2040" s="9">
        <v>259.09999999999491</v>
      </c>
      <c r="K2040" s="9">
        <v>163.09999999999854</v>
      </c>
      <c r="L2040" s="9">
        <v>353.69999999999891</v>
      </c>
      <c r="N2040" s="67">
        <f t="shared" si="60"/>
        <v>1437.6499999999919</v>
      </c>
      <c r="P2040" t="s">
        <v>293</v>
      </c>
      <c r="T2040" s="277"/>
      <c r="U2040" s="63"/>
      <c r="V2040" s="348"/>
      <c r="W2040" s="337"/>
      <c r="X2040" s="63"/>
    </row>
    <row r="2041" spans="1:24" ht="15">
      <c r="A2041" s="28" t="s">
        <v>145</v>
      </c>
      <c r="B2041" s="63" t="s">
        <v>771</v>
      </c>
      <c r="E2041" s="9" t="s">
        <v>279</v>
      </c>
      <c r="F2041" s="9" t="s">
        <v>279</v>
      </c>
      <c r="G2041" s="9" t="s">
        <v>279</v>
      </c>
      <c r="H2041" s="9">
        <v>161.69999999999891</v>
      </c>
      <c r="I2041" s="9">
        <v>0</v>
      </c>
      <c r="J2041" s="9">
        <v>206.70000000000073</v>
      </c>
      <c r="K2041" s="217">
        <v>391</v>
      </c>
      <c r="L2041" s="217">
        <v>666.79999999999745</v>
      </c>
      <c r="N2041" s="67">
        <f t="shared" si="60"/>
        <v>1426.1999999999971</v>
      </c>
      <c r="P2041" t="s">
        <v>338</v>
      </c>
      <c r="T2041" s="277"/>
      <c r="U2041" s="63"/>
      <c r="V2041" s="347"/>
      <c r="W2041" s="337"/>
      <c r="X2041" s="63"/>
    </row>
    <row r="2042" spans="1:24" ht="15">
      <c r="A2042" s="28" t="s">
        <v>146</v>
      </c>
      <c r="B2042" s="63" t="s">
        <v>144</v>
      </c>
      <c r="E2042" s="9" t="s">
        <v>279</v>
      </c>
      <c r="F2042" s="217">
        <v>325.60000000000002</v>
      </c>
      <c r="G2042" s="9">
        <v>369</v>
      </c>
      <c r="H2042" s="9">
        <v>231.05000000000109</v>
      </c>
      <c r="I2042" s="9">
        <v>0</v>
      </c>
      <c r="J2042" s="9">
        <v>275.20000000000073</v>
      </c>
      <c r="K2042" s="9">
        <v>140.89999999999873</v>
      </c>
      <c r="L2042" s="9" t="s">
        <v>279</v>
      </c>
      <c r="N2042" s="67">
        <f t="shared" si="60"/>
        <v>1341.7500000000005</v>
      </c>
      <c r="P2042" t="s">
        <v>284</v>
      </c>
      <c r="T2042" s="277"/>
      <c r="U2042" s="63"/>
      <c r="V2042" s="347"/>
      <c r="W2042" s="337"/>
      <c r="X2042" s="63"/>
    </row>
    <row r="2043" spans="1:24" ht="15">
      <c r="A2043" s="28" t="s">
        <v>147</v>
      </c>
      <c r="B2043" s="63" t="s">
        <v>6</v>
      </c>
      <c r="E2043" s="9">
        <v>67.2</v>
      </c>
      <c r="F2043" s="217">
        <v>299.5</v>
      </c>
      <c r="G2043" s="9">
        <v>389.65</v>
      </c>
      <c r="H2043" s="9">
        <v>219.30000000000018</v>
      </c>
      <c r="I2043" s="9">
        <v>0</v>
      </c>
      <c r="J2043" s="9">
        <v>331.5</v>
      </c>
      <c r="K2043" s="9" t="s">
        <v>279</v>
      </c>
      <c r="L2043" s="9" t="s">
        <v>279</v>
      </c>
      <c r="N2043" s="67">
        <f t="shared" si="60"/>
        <v>1307.1500000000001</v>
      </c>
      <c r="P2043" t="s">
        <v>298</v>
      </c>
      <c r="T2043" s="63"/>
      <c r="U2043" s="63"/>
      <c r="V2043" s="360"/>
      <c r="W2043" s="337"/>
      <c r="X2043" s="63"/>
    </row>
    <row r="2044" spans="1:24" ht="15">
      <c r="A2044" s="28" t="s">
        <v>151</v>
      </c>
      <c r="B2044" s="63" t="s">
        <v>29</v>
      </c>
      <c r="E2044" s="217">
        <v>246.6</v>
      </c>
      <c r="F2044" s="9">
        <v>197.5</v>
      </c>
      <c r="G2044" s="9">
        <v>269.10000000000002</v>
      </c>
      <c r="H2044" s="9" t="s">
        <v>279</v>
      </c>
      <c r="I2044" s="9">
        <v>0</v>
      </c>
      <c r="J2044" s="214">
        <v>587.69999999999709</v>
      </c>
      <c r="K2044" s="9" t="s">
        <v>279</v>
      </c>
      <c r="L2044" s="9" t="s">
        <v>279</v>
      </c>
      <c r="N2044" s="67">
        <f t="shared" si="60"/>
        <v>1300.8999999999971</v>
      </c>
      <c r="P2044" t="s">
        <v>296</v>
      </c>
      <c r="S2044" s="21" t="s">
        <v>1771</v>
      </c>
      <c r="T2044" s="277"/>
      <c r="U2044" s="63"/>
      <c r="V2044" s="347"/>
      <c r="W2044" s="337"/>
      <c r="X2044" s="63"/>
    </row>
    <row r="2045" spans="1:24" ht="15">
      <c r="A2045" s="28" t="s">
        <v>157</v>
      </c>
      <c r="B2045" s="63" t="s">
        <v>141</v>
      </c>
      <c r="E2045" s="9" t="s">
        <v>279</v>
      </c>
      <c r="F2045" s="9">
        <v>118.9</v>
      </c>
      <c r="G2045" s="9">
        <v>299.3</v>
      </c>
      <c r="H2045" s="9">
        <v>222.30000000000018</v>
      </c>
      <c r="I2045" s="9">
        <v>0</v>
      </c>
      <c r="J2045" s="9">
        <v>257.69999999999709</v>
      </c>
      <c r="K2045" s="9">
        <v>273.70000000000255</v>
      </c>
      <c r="L2045" s="9">
        <v>114.89999999999964</v>
      </c>
      <c r="N2045" s="67">
        <f t="shared" si="60"/>
        <v>1286.7999999999995</v>
      </c>
      <c r="T2045" s="225"/>
      <c r="U2045" s="63"/>
      <c r="V2045" s="347"/>
      <c r="W2045" s="337"/>
      <c r="X2045" s="63"/>
    </row>
    <row r="2046" spans="1:24" ht="15">
      <c r="A2046" s="28" t="s">
        <v>159</v>
      </c>
      <c r="B2046" s="63" t="s">
        <v>155</v>
      </c>
      <c r="E2046" s="9" t="s">
        <v>279</v>
      </c>
      <c r="F2046" s="9" t="s">
        <v>279</v>
      </c>
      <c r="G2046" s="217">
        <v>464.5</v>
      </c>
      <c r="H2046" s="9">
        <v>97.499999999999091</v>
      </c>
      <c r="I2046" s="9">
        <v>0</v>
      </c>
      <c r="J2046" s="9">
        <v>192.49999999998545</v>
      </c>
      <c r="K2046" s="9">
        <v>220.39999999999782</v>
      </c>
      <c r="L2046" s="9">
        <v>303.30000000000109</v>
      </c>
      <c r="N2046" s="67">
        <f t="shared" si="60"/>
        <v>1278.1999999999834</v>
      </c>
      <c r="P2046" t="s">
        <v>298</v>
      </c>
      <c r="T2046" s="63"/>
      <c r="U2046" s="63"/>
      <c r="V2046" s="347"/>
      <c r="W2046" s="337"/>
      <c r="X2046" s="63"/>
    </row>
    <row r="2047" spans="1:24" ht="15">
      <c r="A2047" s="28" t="s">
        <v>160</v>
      </c>
      <c r="B2047" s="63" t="s">
        <v>746</v>
      </c>
      <c r="E2047" s="9" t="s">
        <v>279</v>
      </c>
      <c r="F2047" s="9" t="s">
        <v>279</v>
      </c>
      <c r="G2047" s="9" t="s">
        <v>279</v>
      </c>
      <c r="H2047" s="9">
        <v>107.25000000000182</v>
      </c>
      <c r="I2047" s="9">
        <v>0</v>
      </c>
      <c r="J2047" s="213">
        <v>460.90000000000873</v>
      </c>
      <c r="K2047" s="9">
        <v>194.99999999999727</v>
      </c>
      <c r="L2047" s="9">
        <v>476.40000000000509</v>
      </c>
      <c r="N2047" s="67">
        <f t="shared" si="60"/>
        <v>1239.5500000000129</v>
      </c>
      <c r="P2047" t="s">
        <v>283</v>
      </c>
      <c r="T2047" s="277"/>
      <c r="U2047" s="63"/>
      <c r="V2047" s="347"/>
      <c r="W2047" s="337"/>
      <c r="X2047" s="63"/>
    </row>
    <row r="2048" spans="1:24" ht="15">
      <c r="A2048" s="28" t="s">
        <v>161</v>
      </c>
      <c r="B2048" s="63" t="s">
        <v>748</v>
      </c>
      <c r="E2048" s="9" t="s">
        <v>279</v>
      </c>
      <c r="F2048" s="9" t="s">
        <v>279</v>
      </c>
      <c r="G2048" s="9" t="s">
        <v>279</v>
      </c>
      <c r="H2048" s="9">
        <v>130.64999999999873</v>
      </c>
      <c r="I2048" s="9">
        <v>0</v>
      </c>
      <c r="J2048" s="9">
        <v>329.80000000000655</v>
      </c>
      <c r="K2048" s="9">
        <v>119.99999999999818</v>
      </c>
      <c r="L2048" s="217">
        <v>650.40000000000146</v>
      </c>
      <c r="N2048" s="67">
        <f t="shared" si="60"/>
        <v>1230.8500000000049</v>
      </c>
      <c r="P2048" t="s">
        <v>298</v>
      </c>
      <c r="T2048" s="63"/>
      <c r="U2048" s="63"/>
      <c r="V2048" s="360"/>
      <c r="W2048" s="337"/>
      <c r="X2048" s="63"/>
    </row>
    <row r="2049" spans="1:24" ht="15">
      <c r="A2049" s="28" t="s">
        <v>163</v>
      </c>
      <c r="B2049" s="63" t="s">
        <v>156</v>
      </c>
      <c r="E2049" s="9" t="s">
        <v>279</v>
      </c>
      <c r="F2049" s="9" t="s">
        <v>279</v>
      </c>
      <c r="G2049" s="217">
        <v>435.85</v>
      </c>
      <c r="H2049" s="217">
        <v>347.20000000000164</v>
      </c>
      <c r="I2049" s="9">
        <v>0</v>
      </c>
      <c r="J2049" s="9">
        <v>209.90000000000146</v>
      </c>
      <c r="K2049" s="9">
        <v>210.30000000000018</v>
      </c>
      <c r="L2049" s="9" t="s">
        <v>279</v>
      </c>
      <c r="N2049" s="67">
        <f t="shared" si="60"/>
        <v>1203.2500000000032</v>
      </c>
      <c r="P2049" t="s">
        <v>317</v>
      </c>
      <c r="T2049" s="277"/>
      <c r="U2049" s="63"/>
      <c r="V2049" s="348"/>
      <c r="W2049" s="337"/>
      <c r="X2049" s="63"/>
    </row>
    <row r="2050" spans="1:24" ht="15">
      <c r="A2050" s="28" t="s">
        <v>275</v>
      </c>
      <c r="B2050" s="63" t="s">
        <v>738</v>
      </c>
      <c r="E2050" s="9" t="s">
        <v>279</v>
      </c>
      <c r="F2050" s="9" t="s">
        <v>279</v>
      </c>
      <c r="G2050" s="9" t="s">
        <v>279</v>
      </c>
      <c r="H2050" s="217">
        <v>305.25000000000364</v>
      </c>
      <c r="I2050" s="9">
        <v>0</v>
      </c>
      <c r="J2050" s="9">
        <v>316.99999999998909</v>
      </c>
      <c r="K2050" s="9">
        <v>141.00000000000091</v>
      </c>
      <c r="L2050" s="9">
        <v>406.60000000000036</v>
      </c>
      <c r="N2050" s="67">
        <f t="shared" si="60"/>
        <v>1169.849999999994</v>
      </c>
      <c r="P2050" t="s">
        <v>289</v>
      </c>
      <c r="T2050" s="277"/>
      <c r="U2050" s="63"/>
      <c r="V2050" s="348"/>
      <c r="W2050" s="337"/>
      <c r="X2050" s="63"/>
    </row>
    <row r="2051" spans="1:24" ht="15">
      <c r="A2051" s="28" t="s">
        <v>276</v>
      </c>
      <c r="B2051" s="63" t="s">
        <v>790</v>
      </c>
      <c r="E2051" s="9" t="s">
        <v>279</v>
      </c>
      <c r="F2051" s="9" t="s">
        <v>279</v>
      </c>
      <c r="G2051" s="9" t="s">
        <v>279</v>
      </c>
      <c r="H2051" s="217">
        <v>342.24999999999727</v>
      </c>
      <c r="I2051" s="9">
        <v>0</v>
      </c>
      <c r="J2051" s="9">
        <v>213.79999999999563</v>
      </c>
      <c r="K2051" s="9">
        <v>213.39999999999964</v>
      </c>
      <c r="L2051" s="9">
        <v>379.29999999999836</v>
      </c>
      <c r="N2051" s="67">
        <f t="shared" si="60"/>
        <v>1148.7499999999909</v>
      </c>
      <c r="P2051" t="s">
        <v>288</v>
      </c>
      <c r="T2051" s="63"/>
      <c r="U2051" s="63"/>
      <c r="V2051" s="347"/>
      <c r="W2051" s="337"/>
      <c r="X2051" s="63"/>
    </row>
    <row r="2052" spans="1:24" ht="15">
      <c r="A2052" s="28" t="s">
        <v>277</v>
      </c>
      <c r="B2052" s="63" t="s">
        <v>788</v>
      </c>
      <c r="E2052" s="9" t="s">
        <v>279</v>
      </c>
      <c r="F2052" s="9" t="s">
        <v>279</v>
      </c>
      <c r="G2052" s="9" t="s">
        <v>279</v>
      </c>
      <c r="H2052" s="9">
        <v>171.39999999999964</v>
      </c>
      <c r="I2052" s="9">
        <v>0</v>
      </c>
      <c r="J2052" s="9">
        <v>313</v>
      </c>
      <c r="K2052" s="213">
        <v>532</v>
      </c>
      <c r="L2052" s="9">
        <v>72.899999999999636</v>
      </c>
      <c r="N2052" s="67">
        <f t="shared" ref="N2052:N2083" si="61">SUM(E2052:L2052)</f>
        <v>1089.2999999999993</v>
      </c>
      <c r="P2052" t="s">
        <v>283</v>
      </c>
      <c r="T2052" s="277"/>
      <c r="U2052" s="63"/>
      <c r="V2052" s="347"/>
      <c r="W2052" s="337"/>
      <c r="X2052" s="63"/>
    </row>
    <row r="2053" spans="1:24" ht="15">
      <c r="A2053" s="28" t="s">
        <v>278</v>
      </c>
      <c r="B2053" s="229" t="s">
        <v>1654</v>
      </c>
      <c r="C2053" s="3"/>
      <c r="D2053" s="3"/>
      <c r="E2053" s="9" t="s">
        <v>279</v>
      </c>
      <c r="F2053" s="9" t="s">
        <v>279</v>
      </c>
      <c r="G2053" s="9" t="s">
        <v>279</v>
      </c>
      <c r="H2053" s="9" t="s">
        <v>279</v>
      </c>
      <c r="I2053" s="9">
        <v>0</v>
      </c>
      <c r="J2053" s="9">
        <v>217.79999999999927</v>
      </c>
      <c r="K2053" s="9">
        <v>247.99999999999909</v>
      </c>
      <c r="L2053" s="9">
        <v>610.10000000000218</v>
      </c>
      <c r="N2053" s="67">
        <f t="shared" si="61"/>
        <v>1075.9000000000005</v>
      </c>
      <c r="T2053" s="63"/>
      <c r="U2053" s="63"/>
      <c r="V2053" s="360"/>
      <c r="W2053" s="337"/>
      <c r="X2053" s="63"/>
    </row>
    <row r="2054" spans="1:24" ht="15">
      <c r="A2054" s="28" t="s">
        <v>735</v>
      </c>
      <c r="B2054" s="229" t="s">
        <v>1652</v>
      </c>
      <c r="C2054" s="3"/>
      <c r="D2054" s="3"/>
      <c r="E2054" s="9" t="s">
        <v>279</v>
      </c>
      <c r="F2054" s="9" t="s">
        <v>279</v>
      </c>
      <c r="G2054" s="9" t="s">
        <v>279</v>
      </c>
      <c r="H2054" s="9" t="s">
        <v>279</v>
      </c>
      <c r="I2054" s="9">
        <v>0</v>
      </c>
      <c r="J2054" s="217">
        <v>388.29999999999563</v>
      </c>
      <c r="K2054" s="9">
        <v>241.899999999996</v>
      </c>
      <c r="L2054" s="9">
        <v>436.49999999999909</v>
      </c>
      <c r="N2054" s="67">
        <f t="shared" si="61"/>
        <v>1066.6999999999907</v>
      </c>
      <c r="P2054" t="s">
        <v>289</v>
      </c>
      <c r="T2054" s="277"/>
      <c r="U2054" s="63"/>
      <c r="V2054" s="348"/>
      <c r="W2054" s="337"/>
      <c r="X2054" s="63"/>
    </row>
    <row r="2055" spans="1:24" ht="15">
      <c r="A2055" s="28" t="s">
        <v>736</v>
      </c>
      <c r="B2055" s="63" t="s">
        <v>783</v>
      </c>
      <c r="E2055" s="9" t="s">
        <v>279</v>
      </c>
      <c r="F2055" s="9" t="s">
        <v>279</v>
      </c>
      <c r="G2055" s="9" t="s">
        <v>279</v>
      </c>
      <c r="H2055" s="9">
        <v>267.19999999999982</v>
      </c>
      <c r="I2055" s="9">
        <v>0</v>
      </c>
      <c r="J2055" s="9">
        <v>237.69999999999345</v>
      </c>
      <c r="K2055" s="9">
        <v>163.10000000000127</v>
      </c>
      <c r="L2055" s="9">
        <v>397.100000000004</v>
      </c>
      <c r="N2055" s="67">
        <f t="shared" si="61"/>
        <v>1065.0999999999985</v>
      </c>
      <c r="T2055" s="277"/>
      <c r="U2055" s="63"/>
      <c r="V2055" s="347"/>
      <c r="W2055" s="337"/>
      <c r="X2055" s="63"/>
    </row>
    <row r="2056" spans="1:24" ht="15">
      <c r="A2056" s="28" t="s">
        <v>737</v>
      </c>
      <c r="B2056" s="229" t="s">
        <v>1659</v>
      </c>
      <c r="C2056" s="3"/>
      <c r="D2056" s="3"/>
      <c r="E2056" s="9" t="s">
        <v>279</v>
      </c>
      <c r="F2056" s="9" t="s">
        <v>279</v>
      </c>
      <c r="G2056" s="9" t="s">
        <v>279</v>
      </c>
      <c r="H2056" s="9" t="s">
        <v>279</v>
      </c>
      <c r="I2056" s="9">
        <v>0</v>
      </c>
      <c r="J2056" s="9">
        <v>251.49999999999636</v>
      </c>
      <c r="K2056" s="9">
        <v>252.00000000000182</v>
      </c>
      <c r="L2056" s="9">
        <v>557.90000000000146</v>
      </c>
      <c r="N2056" s="67">
        <f t="shared" si="61"/>
        <v>1061.3999999999996</v>
      </c>
      <c r="T2056" s="63"/>
      <c r="U2056" s="63"/>
      <c r="V2056" s="347"/>
      <c r="W2056" s="337"/>
      <c r="X2056" s="63"/>
    </row>
    <row r="2057" spans="1:24" ht="15">
      <c r="A2057" s="28" t="s">
        <v>739</v>
      </c>
      <c r="B2057" s="225" t="s">
        <v>1662</v>
      </c>
      <c r="C2057" s="3"/>
      <c r="D2057" s="3"/>
      <c r="E2057" s="9" t="s">
        <v>279</v>
      </c>
      <c r="F2057" s="9" t="s">
        <v>279</v>
      </c>
      <c r="G2057" s="9" t="s">
        <v>279</v>
      </c>
      <c r="H2057" s="9" t="s">
        <v>279</v>
      </c>
      <c r="I2057" s="9">
        <v>0</v>
      </c>
      <c r="J2057" s="217">
        <v>406.99999999999636</v>
      </c>
      <c r="K2057" s="9">
        <v>273.5</v>
      </c>
      <c r="L2057" s="9">
        <v>355.80000000000109</v>
      </c>
      <c r="N2057" s="67">
        <f t="shared" si="61"/>
        <v>1036.2999999999975</v>
      </c>
      <c r="P2057" t="s">
        <v>293</v>
      </c>
      <c r="T2057" s="63"/>
      <c r="U2057" s="63"/>
      <c r="V2057" s="347"/>
      <c r="W2057" s="337"/>
      <c r="X2057" s="63"/>
    </row>
    <row r="2058" spans="1:24" ht="15">
      <c r="A2058" s="28" t="s">
        <v>745</v>
      </c>
      <c r="B2058" s="63" t="s">
        <v>753</v>
      </c>
      <c r="E2058" s="9" t="s">
        <v>279</v>
      </c>
      <c r="F2058" s="9" t="s">
        <v>279</v>
      </c>
      <c r="G2058" s="9" t="s">
        <v>279</v>
      </c>
      <c r="H2058" s="9">
        <v>257</v>
      </c>
      <c r="I2058" s="9">
        <v>0</v>
      </c>
      <c r="J2058" s="9">
        <v>188.39999999999418</v>
      </c>
      <c r="K2058" s="9">
        <v>227.39999999999964</v>
      </c>
      <c r="L2058" s="9">
        <v>356.40000000000055</v>
      </c>
      <c r="N2058" s="67">
        <f t="shared" si="61"/>
        <v>1029.1999999999944</v>
      </c>
      <c r="T2058" s="63"/>
      <c r="U2058" s="63"/>
      <c r="V2058" s="360"/>
      <c r="W2058" s="337"/>
      <c r="X2058" s="63"/>
    </row>
    <row r="2059" spans="1:24" ht="15">
      <c r="A2059" s="28" t="s">
        <v>747</v>
      </c>
      <c r="B2059" s="63" t="s">
        <v>762</v>
      </c>
      <c r="E2059" s="9" t="s">
        <v>279</v>
      </c>
      <c r="F2059" s="9" t="s">
        <v>279</v>
      </c>
      <c r="G2059" s="9" t="s">
        <v>279</v>
      </c>
      <c r="H2059" s="9">
        <v>242.50000000000273</v>
      </c>
      <c r="I2059" s="9">
        <v>0</v>
      </c>
      <c r="J2059" s="217">
        <v>374.59999999999491</v>
      </c>
      <c r="K2059" s="9">
        <v>120</v>
      </c>
      <c r="L2059" s="9">
        <v>281.10000000000218</v>
      </c>
      <c r="N2059" s="67">
        <f t="shared" si="61"/>
        <v>1018.1999999999998</v>
      </c>
      <c r="P2059" t="s">
        <v>294</v>
      </c>
      <c r="T2059" s="63"/>
      <c r="U2059" s="63"/>
      <c r="V2059" s="360"/>
      <c r="W2059" s="337"/>
      <c r="X2059" s="63"/>
    </row>
    <row r="2060" spans="1:24" ht="15">
      <c r="A2060" s="28" t="s">
        <v>750</v>
      </c>
      <c r="B2060" s="63" t="s">
        <v>800</v>
      </c>
      <c r="E2060" s="9" t="s">
        <v>279</v>
      </c>
      <c r="F2060" s="9" t="s">
        <v>279</v>
      </c>
      <c r="G2060" s="9" t="s">
        <v>279</v>
      </c>
      <c r="H2060" s="9">
        <v>200.74999999999909</v>
      </c>
      <c r="I2060" s="9">
        <v>0</v>
      </c>
      <c r="J2060" s="9">
        <v>275.99999999999272</v>
      </c>
      <c r="K2060" s="9">
        <v>130</v>
      </c>
      <c r="L2060" s="9">
        <v>401.80000000000109</v>
      </c>
      <c r="N2060" s="67">
        <f t="shared" si="61"/>
        <v>1008.5499999999929</v>
      </c>
      <c r="T2060" s="63"/>
      <c r="U2060" s="63"/>
      <c r="V2060" s="360"/>
      <c r="W2060" s="337"/>
      <c r="X2060" s="63"/>
    </row>
    <row r="2061" spans="1:24" ht="15">
      <c r="A2061" s="28" t="s">
        <v>751</v>
      </c>
      <c r="B2061" s="63" t="s">
        <v>39</v>
      </c>
      <c r="E2061" s="217">
        <v>172.5</v>
      </c>
      <c r="F2061" s="9">
        <v>108.5</v>
      </c>
      <c r="G2061" s="9">
        <v>200.7</v>
      </c>
      <c r="H2061" s="9">
        <v>102.30000000000018</v>
      </c>
      <c r="I2061" s="9">
        <v>0</v>
      </c>
      <c r="J2061" s="9">
        <v>252.50000000000364</v>
      </c>
      <c r="K2061" s="9">
        <v>165.00000000000091</v>
      </c>
      <c r="L2061" s="9" t="s">
        <v>279</v>
      </c>
      <c r="N2061" s="67">
        <f t="shared" si="61"/>
        <v>1001.5000000000048</v>
      </c>
      <c r="P2061" t="s">
        <v>289</v>
      </c>
      <c r="T2061" s="225"/>
      <c r="U2061" s="63"/>
      <c r="V2061" s="347"/>
      <c r="W2061" s="337"/>
      <c r="X2061" s="63"/>
    </row>
    <row r="2062" spans="1:24" ht="15">
      <c r="A2062" s="28" t="s">
        <v>754</v>
      </c>
      <c r="B2062" s="229" t="s">
        <v>1653</v>
      </c>
      <c r="C2062" s="3"/>
      <c r="D2062" s="3"/>
      <c r="E2062" s="9" t="s">
        <v>279</v>
      </c>
      <c r="F2062" s="9" t="s">
        <v>279</v>
      </c>
      <c r="G2062" s="9" t="s">
        <v>279</v>
      </c>
      <c r="H2062" s="9" t="s">
        <v>279</v>
      </c>
      <c r="I2062" s="9">
        <v>0</v>
      </c>
      <c r="J2062" s="9">
        <v>189.69999999999709</v>
      </c>
      <c r="K2062" s="9">
        <v>319.49999999999727</v>
      </c>
      <c r="L2062" s="9">
        <v>467.00000000000546</v>
      </c>
      <c r="N2062" s="67">
        <f t="shared" si="61"/>
        <v>976.19999999999982</v>
      </c>
      <c r="T2062" s="63"/>
      <c r="U2062" s="63"/>
      <c r="V2062" s="360"/>
      <c r="W2062" s="337"/>
      <c r="X2062" s="63"/>
    </row>
    <row r="2063" spans="1:24" ht="15">
      <c r="A2063" s="28" t="s">
        <v>756</v>
      </c>
      <c r="B2063" s="63" t="s">
        <v>154</v>
      </c>
      <c r="E2063" s="9" t="s">
        <v>279</v>
      </c>
      <c r="F2063" s="9" t="s">
        <v>279</v>
      </c>
      <c r="G2063" s="9">
        <v>274.60000000000002</v>
      </c>
      <c r="H2063" s="9">
        <v>131.10000000000036</v>
      </c>
      <c r="I2063" s="9">
        <v>0</v>
      </c>
      <c r="J2063" s="9">
        <v>183.50000000000364</v>
      </c>
      <c r="K2063" s="9">
        <v>136.49999999999909</v>
      </c>
      <c r="L2063" s="9">
        <v>246.00000000000182</v>
      </c>
      <c r="N2063" s="67">
        <f t="shared" si="61"/>
        <v>971.70000000000493</v>
      </c>
      <c r="T2063" s="277"/>
      <c r="U2063" s="63"/>
      <c r="V2063" s="347"/>
      <c r="W2063" s="337"/>
      <c r="X2063" s="63"/>
    </row>
    <row r="2064" spans="1:24" ht="15">
      <c r="A2064" s="28" t="s">
        <v>761</v>
      </c>
      <c r="B2064" s="63" t="s">
        <v>19</v>
      </c>
      <c r="E2064" s="213">
        <v>259</v>
      </c>
      <c r="F2064" s="9">
        <v>147</v>
      </c>
      <c r="G2064" s="9">
        <v>271.5</v>
      </c>
      <c r="H2064" s="9">
        <v>102.30000000000018</v>
      </c>
      <c r="I2064" s="9">
        <v>0</v>
      </c>
      <c r="J2064" s="9">
        <v>188.99999999999636</v>
      </c>
      <c r="K2064" s="9" t="s">
        <v>279</v>
      </c>
      <c r="L2064" s="9" t="s">
        <v>279</v>
      </c>
      <c r="N2064" s="67">
        <f t="shared" si="61"/>
        <v>968.79999999999654</v>
      </c>
      <c r="P2064" t="s">
        <v>283</v>
      </c>
      <c r="T2064" s="277"/>
      <c r="U2064" s="63"/>
      <c r="V2064" s="347"/>
      <c r="W2064" s="337"/>
      <c r="X2064" s="63"/>
    </row>
    <row r="2065" spans="1:24" ht="15">
      <c r="A2065" s="28" t="s">
        <v>765</v>
      </c>
      <c r="B2065" s="229" t="s">
        <v>1656</v>
      </c>
      <c r="C2065" s="3"/>
      <c r="D2065" s="3"/>
      <c r="E2065" s="9" t="s">
        <v>279</v>
      </c>
      <c r="F2065" s="9" t="s">
        <v>279</v>
      </c>
      <c r="G2065" s="9" t="s">
        <v>279</v>
      </c>
      <c r="H2065" s="9" t="s">
        <v>279</v>
      </c>
      <c r="I2065" s="9">
        <v>0</v>
      </c>
      <c r="J2065" s="9">
        <v>186.99999999999272</v>
      </c>
      <c r="K2065" s="9">
        <v>240.49999999999909</v>
      </c>
      <c r="L2065" s="9">
        <v>531.89999999999782</v>
      </c>
      <c r="N2065" s="67">
        <f t="shared" si="61"/>
        <v>959.39999999998963</v>
      </c>
      <c r="T2065" s="63"/>
      <c r="U2065" s="63"/>
      <c r="V2065" s="347"/>
      <c r="W2065" s="337"/>
      <c r="X2065" s="63"/>
    </row>
    <row r="2066" spans="1:24" ht="15">
      <c r="A2066" s="28" t="s">
        <v>766</v>
      </c>
      <c r="B2066" s="63" t="s">
        <v>778</v>
      </c>
      <c r="E2066" s="9" t="s">
        <v>279</v>
      </c>
      <c r="F2066" s="9" t="s">
        <v>279</v>
      </c>
      <c r="G2066" s="9" t="s">
        <v>279</v>
      </c>
      <c r="H2066" s="9">
        <v>185.05000000000109</v>
      </c>
      <c r="I2066" s="9">
        <v>0</v>
      </c>
      <c r="J2066" s="9">
        <v>198.19999999999345</v>
      </c>
      <c r="K2066" s="9">
        <v>260.99999999999727</v>
      </c>
      <c r="L2066" s="9">
        <v>291.39999999999964</v>
      </c>
      <c r="N2066" s="67">
        <f t="shared" si="61"/>
        <v>935.64999999999145</v>
      </c>
      <c r="T2066" s="63"/>
      <c r="U2066" s="63"/>
      <c r="V2066" s="347"/>
      <c r="W2066" s="337"/>
      <c r="X2066" s="63"/>
    </row>
    <row r="2067" spans="1:24" ht="15">
      <c r="A2067" s="28" t="s">
        <v>767</v>
      </c>
      <c r="B2067" s="63" t="s">
        <v>755</v>
      </c>
      <c r="E2067" s="9" t="s">
        <v>279</v>
      </c>
      <c r="F2067" s="9" t="s">
        <v>279</v>
      </c>
      <c r="G2067" s="9" t="s">
        <v>279</v>
      </c>
      <c r="H2067" s="9">
        <v>46.100000000001273</v>
      </c>
      <c r="I2067" s="9">
        <v>0</v>
      </c>
      <c r="J2067" s="9">
        <v>197.49999999999636</v>
      </c>
      <c r="K2067" s="9">
        <v>345.09999999999854</v>
      </c>
      <c r="L2067" s="9">
        <v>337.39999999999964</v>
      </c>
      <c r="N2067" s="67">
        <f t="shared" si="61"/>
        <v>926.09999999999582</v>
      </c>
      <c r="T2067" s="63"/>
      <c r="U2067" s="63"/>
      <c r="V2067" s="347"/>
      <c r="W2067" s="337"/>
      <c r="X2067" s="63"/>
    </row>
    <row r="2068" spans="1:24" ht="15">
      <c r="A2068" s="28" t="s">
        <v>773</v>
      </c>
      <c r="B2068" s="277" t="s">
        <v>2025</v>
      </c>
      <c r="C2068" s="334"/>
      <c r="D2068" s="3"/>
      <c r="E2068" s="9" t="s">
        <v>279</v>
      </c>
      <c r="F2068" s="9" t="s">
        <v>279</v>
      </c>
      <c r="G2068" s="9" t="s">
        <v>279</v>
      </c>
      <c r="H2068" s="9" t="s">
        <v>279</v>
      </c>
      <c r="I2068" s="9">
        <v>0</v>
      </c>
      <c r="J2068" s="9" t="s">
        <v>279</v>
      </c>
      <c r="K2068" s="9">
        <v>366.00000000000091</v>
      </c>
      <c r="L2068" s="9">
        <v>555.29999999999927</v>
      </c>
      <c r="N2068" s="67">
        <f t="shared" si="61"/>
        <v>921.30000000000018</v>
      </c>
      <c r="T2068" s="277"/>
      <c r="U2068" s="63"/>
      <c r="V2068" s="348"/>
      <c r="W2068" s="337"/>
      <c r="X2068" s="63"/>
    </row>
    <row r="2069" spans="1:24" ht="15">
      <c r="A2069" s="28" t="s">
        <v>781</v>
      </c>
      <c r="B2069" s="277" t="s">
        <v>2006</v>
      </c>
      <c r="C2069" s="3"/>
      <c r="D2069" s="3"/>
      <c r="E2069" s="9" t="s">
        <v>279</v>
      </c>
      <c r="F2069" s="9" t="s">
        <v>279</v>
      </c>
      <c r="G2069" s="9" t="s">
        <v>279</v>
      </c>
      <c r="H2069" s="9" t="s">
        <v>279</v>
      </c>
      <c r="I2069" s="9">
        <v>0</v>
      </c>
      <c r="J2069" s="9">
        <v>193.50000000000364</v>
      </c>
      <c r="K2069" s="9">
        <v>263.10000000000036</v>
      </c>
      <c r="L2069" s="9">
        <v>460.69999999999891</v>
      </c>
      <c r="N2069" s="67">
        <f t="shared" si="61"/>
        <v>917.30000000000291</v>
      </c>
      <c r="T2069" s="277"/>
      <c r="U2069" s="63"/>
      <c r="V2069" s="347"/>
      <c r="W2069" s="337"/>
      <c r="X2069" s="63"/>
    </row>
    <row r="2070" spans="1:24" ht="15">
      <c r="A2070" s="28" t="s">
        <v>785</v>
      </c>
      <c r="B2070" s="277" t="s">
        <v>2018</v>
      </c>
      <c r="C2070" s="3"/>
      <c r="D2070" s="3"/>
      <c r="E2070" s="9" t="s">
        <v>279</v>
      </c>
      <c r="F2070" s="9" t="s">
        <v>279</v>
      </c>
      <c r="G2070" s="9" t="s">
        <v>279</v>
      </c>
      <c r="H2070" s="9" t="s">
        <v>279</v>
      </c>
      <c r="I2070" s="9">
        <v>0</v>
      </c>
      <c r="J2070" s="9">
        <v>302.49999999999272</v>
      </c>
      <c r="K2070" s="9">
        <v>174.89999999999964</v>
      </c>
      <c r="L2070" s="9">
        <v>414.59999999999673</v>
      </c>
      <c r="N2070" s="67">
        <f t="shared" si="61"/>
        <v>891.99999999998909</v>
      </c>
      <c r="T2070" s="63"/>
      <c r="U2070" s="63"/>
      <c r="V2070" s="360"/>
      <c r="W2070" s="337"/>
      <c r="X2070" s="63"/>
    </row>
    <row r="2071" spans="1:24" ht="15">
      <c r="A2071" s="28" t="s">
        <v>786</v>
      </c>
      <c r="B2071" s="63" t="s">
        <v>749</v>
      </c>
      <c r="E2071" s="9" t="s">
        <v>279</v>
      </c>
      <c r="F2071" s="9" t="s">
        <v>279</v>
      </c>
      <c r="G2071" s="9" t="s">
        <v>279</v>
      </c>
      <c r="H2071" s="9">
        <v>140.90000000000055</v>
      </c>
      <c r="I2071" s="9">
        <v>0</v>
      </c>
      <c r="J2071" s="9">
        <v>161.10000000000218</v>
      </c>
      <c r="K2071" s="9">
        <v>273.19999999999709</v>
      </c>
      <c r="L2071" s="9">
        <v>314.70000000000437</v>
      </c>
      <c r="N2071" s="67">
        <f t="shared" si="61"/>
        <v>889.90000000000418</v>
      </c>
      <c r="T2071" s="277"/>
      <c r="U2071" s="63"/>
      <c r="V2071" s="347"/>
      <c r="W2071" s="337"/>
      <c r="X2071" s="63"/>
    </row>
    <row r="2072" spans="1:24" ht="15">
      <c r="A2072" s="28" t="s">
        <v>787</v>
      </c>
      <c r="B2072" s="28" t="s">
        <v>733</v>
      </c>
      <c r="E2072" s="9" t="s">
        <v>279</v>
      </c>
      <c r="F2072" s="9" t="s">
        <v>279</v>
      </c>
      <c r="G2072" s="9" t="s">
        <v>279</v>
      </c>
      <c r="H2072" s="9">
        <v>163.5</v>
      </c>
      <c r="I2072" s="9">
        <v>0</v>
      </c>
      <c r="J2072" s="9">
        <v>198.89999999999418</v>
      </c>
      <c r="K2072" s="9">
        <v>236.79999999999927</v>
      </c>
      <c r="L2072" s="9">
        <v>262.50000000000182</v>
      </c>
      <c r="N2072" s="67">
        <f t="shared" si="61"/>
        <v>861.69999999999527</v>
      </c>
      <c r="T2072" s="225"/>
      <c r="U2072" s="63"/>
      <c r="V2072" s="347"/>
      <c r="W2072" s="337"/>
      <c r="X2072" s="63"/>
    </row>
    <row r="2073" spans="1:24" ht="15">
      <c r="A2073" s="28" t="s">
        <v>793</v>
      </c>
      <c r="B2073" s="277" t="s">
        <v>2008</v>
      </c>
      <c r="C2073" s="3"/>
      <c r="D2073" s="3"/>
      <c r="E2073" s="9" t="s">
        <v>279</v>
      </c>
      <c r="F2073" s="9" t="s">
        <v>279</v>
      </c>
      <c r="G2073" s="9" t="s">
        <v>279</v>
      </c>
      <c r="H2073" s="9" t="s">
        <v>279</v>
      </c>
      <c r="I2073" s="9">
        <v>0</v>
      </c>
      <c r="J2073" s="9">
        <v>175.50000000000728</v>
      </c>
      <c r="K2073" s="9">
        <v>130.00000000000091</v>
      </c>
      <c r="L2073" s="9">
        <v>544.100000000004</v>
      </c>
      <c r="N2073" s="67">
        <f t="shared" si="61"/>
        <v>849.60000000001219</v>
      </c>
      <c r="T2073" s="63"/>
      <c r="U2073" s="63"/>
      <c r="V2073" s="347"/>
      <c r="W2073" s="337"/>
      <c r="X2073" s="63"/>
    </row>
    <row r="2074" spans="1:24" ht="15">
      <c r="A2074" s="28" t="s">
        <v>794</v>
      </c>
      <c r="B2074" s="277" t="s">
        <v>2024</v>
      </c>
      <c r="C2074" s="333"/>
      <c r="D2074" s="3"/>
      <c r="E2074" s="9" t="s">
        <v>279</v>
      </c>
      <c r="F2074" s="9" t="s">
        <v>279</v>
      </c>
      <c r="G2074" s="9" t="s">
        <v>279</v>
      </c>
      <c r="H2074" s="9" t="s">
        <v>279</v>
      </c>
      <c r="I2074" s="9">
        <v>0</v>
      </c>
      <c r="J2074" s="9" t="s">
        <v>279</v>
      </c>
      <c r="K2074" s="9">
        <v>345.49999999999545</v>
      </c>
      <c r="L2074" s="9">
        <v>503.29999999999745</v>
      </c>
      <c r="N2074" s="67">
        <f t="shared" si="61"/>
        <v>848.79999999999291</v>
      </c>
      <c r="T2074" s="63"/>
      <c r="U2074" s="63"/>
      <c r="V2074" s="360"/>
      <c r="W2074" s="337"/>
      <c r="X2074" s="63"/>
    </row>
    <row r="2075" spans="1:24" ht="15">
      <c r="A2075" s="28" t="s">
        <v>795</v>
      </c>
      <c r="B2075" s="63" t="s">
        <v>764</v>
      </c>
      <c r="E2075" s="9" t="s">
        <v>279</v>
      </c>
      <c r="F2075" s="9" t="s">
        <v>279</v>
      </c>
      <c r="G2075" s="9" t="s">
        <v>279</v>
      </c>
      <c r="H2075" s="217">
        <v>355.00000000000091</v>
      </c>
      <c r="I2075" s="9">
        <v>0</v>
      </c>
      <c r="J2075" s="9">
        <v>197.50000000000364</v>
      </c>
      <c r="K2075" s="9">
        <v>141.40000000000055</v>
      </c>
      <c r="L2075" s="9">
        <v>139.80000000000018</v>
      </c>
      <c r="N2075" s="67">
        <f t="shared" si="61"/>
        <v>833.70000000000528</v>
      </c>
      <c r="P2075" t="s">
        <v>285</v>
      </c>
      <c r="T2075" s="63"/>
      <c r="U2075" s="63"/>
      <c r="V2075" s="360"/>
      <c r="W2075" s="337"/>
      <c r="X2075" s="63"/>
    </row>
    <row r="2076" spans="1:24" ht="15">
      <c r="A2076" s="28" t="s">
        <v>797</v>
      </c>
      <c r="B2076" s="277" t="s">
        <v>2030</v>
      </c>
      <c r="C2076" s="333"/>
      <c r="D2076" s="3"/>
      <c r="E2076" s="9" t="s">
        <v>279</v>
      </c>
      <c r="F2076" s="9" t="s">
        <v>279</v>
      </c>
      <c r="G2076" s="9" t="s">
        <v>279</v>
      </c>
      <c r="H2076" s="9" t="s">
        <v>279</v>
      </c>
      <c r="I2076" s="9">
        <v>0</v>
      </c>
      <c r="J2076" s="9" t="s">
        <v>279</v>
      </c>
      <c r="K2076" s="217">
        <v>368.20000000000073</v>
      </c>
      <c r="L2076" s="9">
        <v>461.5</v>
      </c>
      <c r="N2076" s="67">
        <f t="shared" si="61"/>
        <v>829.70000000000073</v>
      </c>
      <c r="P2076" t="s">
        <v>294</v>
      </c>
      <c r="T2076" s="63"/>
      <c r="U2076" s="63"/>
      <c r="V2076" s="347"/>
      <c r="W2076" s="337"/>
      <c r="X2076" s="63"/>
    </row>
    <row r="2077" spans="1:24" ht="15">
      <c r="A2077" s="28" t="s">
        <v>798</v>
      </c>
      <c r="B2077" s="28" t="s">
        <v>728</v>
      </c>
      <c r="E2077" s="9" t="s">
        <v>279</v>
      </c>
      <c r="F2077" s="9" t="s">
        <v>279</v>
      </c>
      <c r="G2077" s="9" t="s">
        <v>279</v>
      </c>
      <c r="H2077" s="9">
        <v>112.60000000000036</v>
      </c>
      <c r="I2077" s="9">
        <v>0</v>
      </c>
      <c r="J2077" s="9">
        <v>43.700000000000728</v>
      </c>
      <c r="K2077" s="9">
        <v>309.50000000000273</v>
      </c>
      <c r="L2077" s="9">
        <v>361.29999999999836</v>
      </c>
      <c r="N2077" s="67">
        <f t="shared" si="61"/>
        <v>827.10000000000218</v>
      </c>
      <c r="T2077" s="277"/>
      <c r="U2077" s="63"/>
      <c r="V2077" s="347"/>
      <c r="W2077" s="337"/>
      <c r="X2077" s="63"/>
    </row>
    <row r="2078" spans="1:24" ht="15">
      <c r="A2078" s="28" t="s">
        <v>799</v>
      </c>
      <c r="B2078" s="277" t="s">
        <v>2007</v>
      </c>
      <c r="C2078" s="3"/>
      <c r="D2078" s="3"/>
      <c r="E2078" s="9" t="s">
        <v>279</v>
      </c>
      <c r="F2078" s="9" t="s">
        <v>279</v>
      </c>
      <c r="G2078" s="9" t="s">
        <v>279</v>
      </c>
      <c r="H2078" s="9" t="s">
        <v>279</v>
      </c>
      <c r="I2078" s="9">
        <v>0</v>
      </c>
      <c r="J2078" s="9">
        <v>164.00000000000364</v>
      </c>
      <c r="K2078" s="212">
        <v>584.89999999999964</v>
      </c>
      <c r="L2078" s="9">
        <v>66.000000000000909</v>
      </c>
      <c r="N2078" s="67">
        <f t="shared" si="61"/>
        <v>814.90000000000418</v>
      </c>
      <c r="P2078" t="s">
        <v>301</v>
      </c>
      <c r="T2078" s="63"/>
      <c r="U2078" s="63"/>
      <c r="V2078" s="347"/>
      <c r="W2078" s="337"/>
      <c r="X2078" s="63"/>
    </row>
    <row r="2079" spans="1:24" ht="15">
      <c r="A2079" s="28" t="s">
        <v>802</v>
      </c>
      <c r="B2079" s="229" t="s">
        <v>1647</v>
      </c>
      <c r="C2079" s="3"/>
      <c r="D2079" s="3"/>
      <c r="E2079" s="9" t="s">
        <v>279</v>
      </c>
      <c r="F2079" s="9" t="s">
        <v>279</v>
      </c>
      <c r="G2079" s="9" t="s">
        <v>279</v>
      </c>
      <c r="H2079" s="9" t="s">
        <v>279</v>
      </c>
      <c r="I2079" s="9">
        <v>0</v>
      </c>
      <c r="J2079" s="9">
        <v>266.59999999999127</v>
      </c>
      <c r="K2079" s="9">
        <v>129.99999999999818</v>
      </c>
      <c r="L2079" s="9">
        <v>415.59999999999673</v>
      </c>
      <c r="N2079" s="67">
        <f t="shared" si="61"/>
        <v>812.19999999998618</v>
      </c>
      <c r="T2079" s="225"/>
      <c r="U2079" s="63"/>
      <c r="V2079" s="347"/>
      <c r="W2079" s="337"/>
      <c r="X2079" s="63"/>
    </row>
    <row r="2080" spans="1:24" ht="15">
      <c r="A2080" s="28" t="s">
        <v>896</v>
      </c>
      <c r="B2080" s="63" t="s">
        <v>3381</v>
      </c>
      <c r="C2080" s="3"/>
      <c r="D2080" s="3"/>
      <c r="E2080" s="9" t="s">
        <v>279</v>
      </c>
      <c r="F2080" s="9" t="s">
        <v>279</v>
      </c>
      <c r="G2080" s="9" t="s">
        <v>279</v>
      </c>
      <c r="H2080" s="9" t="s">
        <v>279</v>
      </c>
      <c r="I2080" s="9">
        <v>0</v>
      </c>
      <c r="J2080" s="9" t="s">
        <v>279</v>
      </c>
      <c r="K2080" s="9" t="s">
        <v>279</v>
      </c>
      <c r="L2080" s="214">
        <v>809.29999999999927</v>
      </c>
      <c r="M2080" s="67"/>
      <c r="N2080" s="67">
        <f t="shared" si="61"/>
        <v>809.29999999999927</v>
      </c>
      <c r="P2080" t="s">
        <v>282</v>
      </c>
      <c r="S2080" s="21" t="s">
        <v>1771</v>
      </c>
      <c r="T2080" s="225"/>
      <c r="U2080" s="63"/>
      <c r="V2080" s="348"/>
      <c r="W2080" s="337"/>
      <c r="X2080" s="63"/>
    </row>
    <row r="2081" spans="1:24" ht="15">
      <c r="A2081" s="28" t="s">
        <v>897</v>
      </c>
      <c r="B2081" s="277" t="s">
        <v>2023</v>
      </c>
      <c r="C2081" s="333"/>
      <c r="D2081" s="3"/>
      <c r="E2081" s="9" t="s">
        <v>279</v>
      </c>
      <c r="F2081" s="9" t="s">
        <v>279</v>
      </c>
      <c r="G2081" s="9" t="s">
        <v>279</v>
      </c>
      <c r="H2081" s="9" t="s">
        <v>279</v>
      </c>
      <c r="I2081" s="9">
        <v>0</v>
      </c>
      <c r="J2081" s="9" t="s">
        <v>279</v>
      </c>
      <c r="K2081" s="9">
        <v>268.50000000000182</v>
      </c>
      <c r="L2081" s="9">
        <v>537.899999999996</v>
      </c>
      <c r="N2081" s="67">
        <f t="shared" si="61"/>
        <v>806.39999999999782</v>
      </c>
      <c r="T2081" s="63"/>
      <c r="U2081" s="63"/>
      <c r="V2081" s="360"/>
      <c r="W2081" s="337"/>
      <c r="X2081" s="63"/>
    </row>
    <row r="2082" spans="1:24" ht="15">
      <c r="A2082" s="28" t="s">
        <v>898</v>
      </c>
      <c r="B2082" s="229" t="s">
        <v>1660</v>
      </c>
      <c r="C2082" s="3"/>
      <c r="D2082" s="3"/>
      <c r="E2082" s="9" t="s">
        <v>279</v>
      </c>
      <c r="F2082" s="9" t="s">
        <v>279</v>
      </c>
      <c r="G2082" s="9" t="s">
        <v>279</v>
      </c>
      <c r="H2082" s="9" t="s">
        <v>279</v>
      </c>
      <c r="I2082" s="9">
        <v>0</v>
      </c>
      <c r="J2082" s="9">
        <v>181.59999999999491</v>
      </c>
      <c r="K2082" s="9">
        <v>140</v>
      </c>
      <c r="L2082" s="9">
        <v>467.39999999999964</v>
      </c>
      <c r="N2082" s="67">
        <f t="shared" si="61"/>
        <v>788.99999999999454</v>
      </c>
      <c r="T2082" s="63"/>
      <c r="U2082" s="63"/>
      <c r="V2082" s="347"/>
      <c r="W2082" s="337"/>
      <c r="X2082" s="63"/>
    </row>
    <row r="2083" spans="1:24" ht="15">
      <c r="A2083" s="28" t="s">
        <v>899</v>
      </c>
      <c r="B2083" s="277" t="s">
        <v>2003</v>
      </c>
      <c r="C2083" s="3"/>
      <c r="D2083" s="3"/>
      <c r="E2083" s="9" t="s">
        <v>279</v>
      </c>
      <c r="F2083" s="9" t="s">
        <v>279</v>
      </c>
      <c r="G2083" s="9" t="s">
        <v>279</v>
      </c>
      <c r="H2083" s="9" t="s">
        <v>279</v>
      </c>
      <c r="I2083" s="9">
        <v>0</v>
      </c>
      <c r="J2083" s="9">
        <v>219.79999999999563</v>
      </c>
      <c r="K2083" s="217">
        <v>379.10000000000036</v>
      </c>
      <c r="L2083" s="9">
        <v>177.5</v>
      </c>
      <c r="N2083" s="67">
        <f t="shared" si="61"/>
        <v>776.399999999996</v>
      </c>
      <c r="P2083" t="s">
        <v>289</v>
      </c>
      <c r="T2083" s="277"/>
      <c r="U2083" s="63"/>
      <c r="V2083" s="348"/>
      <c r="W2083" s="337"/>
      <c r="X2083" s="63"/>
    </row>
    <row r="2084" spans="1:24" ht="15">
      <c r="A2084" s="28" t="s">
        <v>900</v>
      </c>
      <c r="B2084" s="229" t="s">
        <v>1643</v>
      </c>
      <c r="C2084" s="3"/>
      <c r="D2084" s="3"/>
      <c r="E2084" s="9" t="s">
        <v>279</v>
      </c>
      <c r="F2084" s="9" t="s">
        <v>279</v>
      </c>
      <c r="G2084" s="9" t="s">
        <v>279</v>
      </c>
      <c r="H2084" s="9" t="s">
        <v>279</v>
      </c>
      <c r="I2084" s="9">
        <v>0</v>
      </c>
      <c r="J2084" s="9">
        <v>369.40000000000146</v>
      </c>
      <c r="K2084" s="9">
        <v>23.300000000001091</v>
      </c>
      <c r="L2084" s="9">
        <v>335.09999999999764</v>
      </c>
      <c r="N2084" s="67">
        <f t="shared" ref="N2084:N2115" si="62">SUM(E2084:L2084)</f>
        <v>727.80000000000018</v>
      </c>
      <c r="T2084" s="63"/>
      <c r="U2084" s="63"/>
      <c r="V2084" s="348"/>
      <c r="W2084" s="337"/>
      <c r="X2084" s="63"/>
    </row>
    <row r="2085" spans="1:24" ht="15">
      <c r="A2085" s="28" t="s">
        <v>901</v>
      </c>
      <c r="B2085" s="229" t="s">
        <v>1644</v>
      </c>
      <c r="C2085" s="3"/>
      <c r="D2085" s="3"/>
      <c r="E2085" s="9" t="s">
        <v>279</v>
      </c>
      <c r="F2085" s="9" t="s">
        <v>279</v>
      </c>
      <c r="G2085" s="9" t="s">
        <v>279</v>
      </c>
      <c r="H2085" s="9" t="s">
        <v>279</v>
      </c>
      <c r="I2085" s="9">
        <v>0</v>
      </c>
      <c r="J2085" s="9">
        <v>367.20000000000437</v>
      </c>
      <c r="K2085" s="9">
        <v>91.499999999997272</v>
      </c>
      <c r="L2085" s="9">
        <v>267.29999999999836</v>
      </c>
      <c r="N2085" s="67">
        <f t="shared" si="62"/>
        <v>726</v>
      </c>
      <c r="T2085" s="277"/>
      <c r="U2085" s="63"/>
      <c r="V2085" s="347"/>
      <c r="W2085" s="337"/>
      <c r="X2085" s="63"/>
    </row>
    <row r="2086" spans="1:24" ht="15">
      <c r="A2086" s="28" t="s">
        <v>902</v>
      </c>
      <c r="B2086" s="229" t="s">
        <v>1657</v>
      </c>
      <c r="C2086" s="3"/>
      <c r="D2086" s="3"/>
      <c r="E2086" s="9" t="s">
        <v>279</v>
      </c>
      <c r="F2086" s="9" t="s">
        <v>279</v>
      </c>
      <c r="G2086" s="9" t="s">
        <v>279</v>
      </c>
      <c r="H2086" s="9" t="s">
        <v>279</v>
      </c>
      <c r="I2086" s="9">
        <v>0</v>
      </c>
      <c r="J2086" s="9">
        <v>92.799999999991996</v>
      </c>
      <c r="K2086" s="9">
        <v>130.00000000000182</v>
      </c>
      <c r="L2086" s="9">
        <v>495.79999999999927</v>
      </c>
      <c r="N2086" s="67">
        <f t="shared" si="62"/>
        <v>718.59999999999309</v>
      </c>
      <c r="T2086" s="63"/>
      <c r="U2086" s="63"/>
      <c r="V2086" s="360"/>
      <c r="W2086" s="337"/>
      <c r="X2086" s="63"/>
    </row>
    <row r="2087" spans="1:24" ht="15">
      <c r="A2087" s="28" t="s">
        <v>903</v>
      </c>
      <c r="B2087" s="63" t="s">
        <v>779</v>
      </c>
      <c r="E2087" s="9" t="s">
        <v>279</v>
      </c>
      <c r="F2087" s="9" t="s">
        <v>279</v>
      </c>
      <c r="G2087" s="9" t="s">
        <v>279</v>
      </c>
      <c r="H2087" s="9">
        <v>222.89999999999964</v>
      </c>
      <c r="I2087" s="9">
        <v>0</v>
      </c>
      <c r="J2087" s="9">
        <v>179.99999999999272</v>
      </c>
      <c r="K2087" s="9">
        <v>129.99999999999909</v>
      </c>
      <c r="L2087" s="9">
        <v>164.20000000000255</v>
      </c>
      <c r="N2087" s="67">
        <f t="shared" si="62"/>
        <v>697.099999999994</v>
      </c>
      <c r="T2087" s="63"/>
      <c r="U2087" s="63"/>
      <c r="V2087" s="348"/>
      <c r="W2087" s="337"/>
      <c r="X2087" s="63"/>
    </row>
    <row r="2088" spans="1:24" ht="15">
      <c r="A2088" s="28" t="s">
        <v>904</v>
      </c>
      <c r="B2088" s="63" t="s">
        <v>3374</v>
      </c>
      <c r="C2088" s="3"/>
      <c r="D2088" s="3"/>
      <c r="E2088" s="9" t="s">
        <v>279</v>
      </c>
      <c r="F2088" s="9" t="s">
        <v>279</v>
      </c>
      <c r="G2088" s="9" t="s">
        <v>279</v>
      </c>
      <c r="H2088" s="9" t="s">
        <v>279</v>
      </c>
      <c r="I2088" s="9">
        <v>0</v>
      </c>
      <c r="J2088" s="9" t="s">
        <v>279</v>
      </c>
      <c r="K2088" s="9" t="s">
        <v>279</v>
      </c>
      <c r="L2088" s="213">
        <v>687.49999999999454</v>
      </c>
      <c r="M2088" s="67"/>
      <c r="N2088" s="67">
        <f t="shared" si="62"/>
        <v>687.49999999999454</v>
      </c>
      <c r="P2088" t="s">
        <v>283</v>
      </c>
      <c r="T2088" s="63"/>
      <c r="U2088" s="63"/>
      <c r="V2088" s="347"/>
      <c r="W2088" s="337"/>
      <c r="X2088" s="63"/>
    </row>
    <row r="2089" spans="1:24" ht="15">
      <c r="A2089" s="28" t="s">
        <v>905</v>
      </c>
      <c r="B2089" s="277" t="s">
        <v>2026</v>
      </c>
      <c r="C2089" s="333"/>
      <c r="D2089" s="3"/>
      <c r="E2089" s="9" t="s">
        <v>279</v>
      </c>
      <c r="F2089" s="9" t="s">
        <v>279</v>
      </c>
      <c r="G2089" s="9" t="s">
        <v>279</v>
      </c>
      <c r="H2089" s="9" t="s">
        <v>279</v>
      </c>
      <c r="I2089" s="9">
        <v>0</v>
      </c>
      <c r="J2089" s="9" t="s">
        <v>279</v>
      </c>
      <c r="K2089" s="217">
        <v>412.69999999999982</v>
      </c>
      <c r="L2089" s="9">
        <v>273.90000000000146</v>
      </c>
      <c r="N2089" s="67">
        <f t="shared" si="62"/>
        <v>686.60000000000127</v>
      </c>
      <c r="P2089" t="s">
        <v>293</v>
      </c>
      <c r="T2089" s="63"/>
      <c r="U2089" s="63"/>
      <c r="V2089" s="347"/>
      <c r="W2089" s="337"/>
      <c r="X2089" s="63"/>
    </row>
    <row r="2090" spans="1:24" ht="15">
      <c r="A2090" s="28" t="s">
        <v>906</v>
      </c>
      <c r="B2090" s="277" t="s">
        <v>2053</v>
      </c>
      <c r="C2090" s="333"/>
      <c r="D2090" s="3"/>
      <c r="E2090" s="9" t="s">
        <v>279</v>
      </c>
      <c r="F2090" s="9" t="s">
        <v>279</v>
      </c>
      <c r="G2090" s="9" t="s">
        <v>279</v>
      </c>
      <c r="H2090" s="9" t="s">
        <v>279</v>
      </c>
      <c r="I2090" s="9">
        <v>0</v>
      </c>
      <c r="J2090" s="9" t="s">
        <v>279</v>
      </c>
      <c r="K2090" s="217">
        <v>442.89999999999964</v>
      </c>
      <c r="L2090" s="9">
        <v>243</v>
      </c>
      <c r="N2090" s="67">
        <f t="shared" si="62"/>
        <v>685.89999999999964</v>
      </c>
      <c r="P2090" t="s">
        <v>285</v>
      </c>
      <c r="T2090" s="225"/>
      <c r="U2090" s="63"/>
      <c r="V2090" s="347"/>
      <c r="W2090" s="337"/>
      <c r="X2090" s="63"/>
    </row>
    <row r="2091" spans="1:24" ht="15">
      <c r="A2091" s="28" t="s">
        <v>907</v>
      </c>
      <c r="B2091" s="277" t="s">
        <v>2010</v>
      </c>
      <c r="C2091" s="3"/>
      <c r="D2091" s="3"/>
      <c r="E2091" s="9" t="s">
        <v>279</v>
      </c>
      <c r="F2091" s="9" t="s">
        <v>279</v>
      </c>
      <c r="G2091" s="9" t="s">
        <v>279</v>
      </c>
      <c r="H2091" s="9" t="s">
        <v>279</v>
      </c>
      <c r="I2091" s="9">
        <v>0</v>
      </c>
      <c r="J2091" s="9">
        <v>183.99999999998909</v>
      </c>
      <c r="K2091" s="9">
        <v>137.89999999999691</v>
      </c>
      <c r="L2091" s="9">
        <v>335.69999999999709</v>
      </c>
      <c r="N2091" s="67">
        <f t="shared" si="62"/>
        <v>657.59999999998308</v>
      </c>
      <c r="T2091" s="63"/>
      <c r="U2091" s="63"/>
      <c r="V2091" s="360"/>
      <c r="W2091" s="337"/>
      <c r="X2091" s="63"/>
    </row>
    <row r="2092" spans="1:24" ht="15">
      <c r="A2092" s="28" t="s">
        <v>908</v>
      </c>
      <c r="B2092" s="277" t="s">
        <v>2009</v>
      </c>
      <c r="C2092" s="3"/>
      <c r="D2092" s="3"/>
      <c r="E2092" s="9" t="s">
        <v>279</v>
      </c>
      <c r="F2092" s="9" t="s">
        <v>279</v>
      </c>
      <c r="G2092" s="9" t="s">
        <v>279</v>
      </c>
      <c r="H2092" s="9" t="s">
        <v>279</v>
      </c>
      <c r="I2092" s="9">
        <v>0</v>
      </c>
      <c r="J2092" s="217">
        <v>432.39999999999782</v>
      </c>
      <c r="K2092" s="9">
        <v>223.99999999999909</v>
      </c>
      <c r="L2092" s="9" t="s">
        <v>279</v>
      </c>
      <c r="N2092" s="67">
        <f t="shared" si="62"/>
        <v>656.39999999999691</v>
      </c>
      <c r="P2092" t="s">
        <v>298</v>
      </c>
      <c r="T2092" s="277"/>
      <c r="U2092" s="63"/>
      <c r="V2092" s="347"/>
      <c r="W2092" s="337"/>
      <c r="X2092" s="63"/>
    </row>
    <row r="2093" spans="1:24" ht="15">
      <c r="A2093" s="28" t="s">
        <v>909</v>
      </c>
      <c r="B2093" s="63" t="s">
        <v>3399</v>
      </c>
      <c r="C2093" s="3"/>
      <c r="D2093" s="3"/>
      <c r="E2093" s="9" t="s">
        <v>279</v>
      </c>
      <c r="F2093" s="9" t="s">
        <v>279</v>
      </c>
      <c r="G2093" s="9" t="s">
        <v>279</v>
      </c>
      <c r="H2093" s="9" t="s">
        <v>279</v>
      </c>
      <c r="I2093" s="9">
        <v>0</v>
      </c>
      <c r="J2093" s="9" t="s">
        <v>279</v>
      </c>
      <c r="K2093" s="9" t="s">
        <v>279</v>
      </c>
      <c r="L2093" s="217">
        <v>646.449999999998</v>
      </c>
      <c r="M2093" s="67"/>
      <c r="N2093" s="67">
        <f t="shared" si="62"/>
        <v>646.449999999998</v>
      </c>
      <c r="P2093" t="s">
        <v>293</v>
      </c>
      <c r="T2093" s="277"/>
      <c r="U2093" s="63"/>
      <c r="V2093" s="347"/>
      <c r="W2093" s="337"/>
      <c r="X2093" s="63"/>
    </row>
    <row r="2094" spans="1:24" ht="15">
      <c r="A2094" s="28" t="s">
        <v>910</v>
      </c>
      <c r="B2094" s="229" t="s">
        <v>1655</v>
      </c>
      <c r="C2094" s="3"/>
      <c r="D2094" s="3"/>
      <c r="E2094" s="9" t="s">
        <v>279</v>
      </c>
      <c r="F2094" s="9" t="s">
        <v>279</v>
      </c>
      <c r="G2094" s="9" t="s">
        <v>279</v>
      </c>
      <c r="H2094" s="9" t="s">
        <v>279</v>
      </c>
      <c r="I2094" s="9">
        <v>0</v>
      </c>
      <c r="J2094" s="9">
        <v>181.79999999999927</v>
      </c>
      <c r="K2094" s="9">
        <v>140.00000000000091</v>
      </c>
      <c r="L2094" s="9">
        <v>323.89999999999691</v>
      </c>
      <c r="N2094" s="67">
        <f t="shared" si="62"/>
        <v>645.69999999999709</v>
      </c>
      <c r="T2094" s="63"/>
      <c r="U2094" s="63"/>
      <c r="V2094" s="347"/>
      <c r="W2094" s="337"/>
      <c r="X2094" s="63"/>
    </row>
    <row r="2095" spans="1:24" ht="15">
      <c r="A2095" s="28" t="s">
        <v>911</v>
      </c>
      <c r="B2095" s="277" t="s">
        <v>2002</v>
      </c>
      <c r="C2095" s="3"/>
      <c r="D2095" s="3"/>
      <c r="E2095" s="9" t="s">
        <v>279</v>
      </c>
      <c r="F2095" s="9" t="s">
        <v>279</v>
      </c>
      <c r="G2095" s="9" t="s">
        <v>279</v>
      </c>
      <c r="H2095" s="9" t="s">
        <v>279</v>
      </c>
      <c r="I2095" s="9">
        <v>0</v>
      </c>
      <c r="J2095" s="9">
        <v>191.59999999999854</v>
      </c>
      <c r="K2095" s="9">
        <v>137.70000000000073</v>
      </c>
      <c r="L2095" s="9">
        <v>309.79999999999745</v>
      </c>
      <c r="N2095" s="67">
        <f t="shared" si="62"/>
        <v>639.09999999999673</v>
      </c>
      <c r="T2095" s="63"/>
      <c r="U2095" s="63"/>
      <c r="V2095" s="347"/>
      <c r="W2095" s="337"/>
      <c r="X2095" s="63"/>
    </row>
    <row r="2096" spans="1:24" ht="15">
      <c r="A2096" s="28" t="s">
        <v>912</v>
      </c>
      <c r="B2096" s="63" t="s">
        <v>3372</v>
      </c>
      <c r="C2096" s="3"/>
      <c r="D2096" s="3"/>
      <c r="E2096" s="9" t="s">
        <v>279</v>
      </c>
      <c r="F2096" s="9" t="s">
        <v>279</v>
      </c>
      <c r="G2096" s="9" t="s">
        <v>279</v>
      </c>
      <c r="H2096" s="9" t="s">
        <v>279</v>
      </c>
      <c r="I2096" s="9">
        <v>0</v>
      </c>
      <c r="J2096" s="9" t="s">
        <v>279</v>
      </c>
      <c r="K2096" s="9" t="s">
        <v>279</v>
      </c>
      <c r="L2096" s="217">
        <v>621.15000000000327</v>
      </c>
      <c r="M2096" s="67"/>
      <c r="N2096" s="67">
        <f t="shared" si="62"/>
        <v>621.15000000000327</v>
      </c>
      <c r="P2096" t="s">
        <v>294</v>
      </c>
      <c r="T2096" s="277"/>
      <c r="U2096" s="63"/>
      <c r="V2096" s="347"/>
      <c r="W2096" s="337"/>
      <c r="X2096" s="63"/>
    </row>
    <row r="2097" spans="1:24" ht="15">
      <c r="A2097" s="28" t="s">
        <v>913</v>
      </c>
      <c r="B2097" s="63" t="s">
        <v>3382</v>
      </c>
      <c r="C2097" s="3"/>
      <c r="D2097" s="3"/>
      <c r="E2097" s="9" t="s">
        <v>279</v>
      </c>
      <c r="F2097" s="9" t="s">
        <v>279</v>
      </c>
      <c r="G2097" s="9" t="s">
        <v>279</v>
      </c>
      <c r="H2097" s="9" t="s">
        <v>279</v>
      </c>
      <c r="I2097" s="9">
        <v>0</v>
      </c>
      <c r="J2097" s="9" t="s">
        <v>279</v>
      </c>
      <c r="K2097" s="9" t="s">
        <v>279</v>
      </c>
      <c r="L2097" s="9">
        <v>618.39999999999782</v>
      </c>
      <c r="M2097" s="67"/>
      <c r="N2097" s="67">
        <f t="shared" si="62"/>
        <v>618.39999999999782</v>
      </c>
      <c r="T2097" s="277"/>
      <c r="U2097" s="63"/>
      <c r="V2097" s="347"/>
      <c r="W2097" s="337"/>
      <c r="X2097" s="63"/>
    </row>
    <row r="2098" spans="1:24" ht="15">
      <c r="A2098" s="28" t="s">
        <v>914</v>
      </c>
      <c r="B2098" s="277" t="s">
        <v>2011</v>
      </c>
      <c r="C2098" s="3"/>
      <c r="D2098" s="3"/>
      <c r="E2098" s="9" t="s">
        <v>279</v>
      </c>
      <c r="F2098" s="9" t="s">
        <v>279</v>
      </c>
      <c r="G2098" s="9" t="s">
        <v>279</v>
      </c>
      <c r="H2098" s="9" t="s">
        <v>279</v>
      </c>
      <c r="I2098" s="9">
        <v>0</v>
      </c>
      <c r="J2098" s="9">
        <v>192.40000000000873</v>
      </c>
      <c r="K2098" s="9">
        <v>148.40000000000055</v>
      </c>
      <c r="L2098" s="9">
        <v>270.65000000000146</v>
      </c>
      <c r="N2098" s="67">
        <f t="shared" si="62"/>
        <v>611.45000000001073</v>
      </c>
      <c r="T2098" s="63"/>
      <c r="U2098" s="63"/>
      <c r="V2098" s="360"/>
      <c r="W2098" s="337"/>
      <c r="X2098" s="63"/>
    </row>
    <row r="2099" spans="1:24" ht="15">
      <c r="A2099" s="28" t="s">
        <v>915</v>
      </c>
      <c r="B2099" s="63" t="s">
        <v>3383</v>
      </c>
      <c r="C2099" s="3"/>
      <c r="D2099" s="3"/>
      <c r="E2099" s="9" t="s">
        <v>279</v>
      </c>
      <c r="F2099" s="9" t="s">
        <v>279</v>
      </c>
      <c r="G2099" s="9" t="s">
        <v>279</v>
      </c>
      <c r="H2099" s="9" t="s">
        <v>279</v>
      </c>
      <c r="I2099" s="9">
        <v>0</v>
      </c>
      <c r="J2099" s="9" t="s">
        <v>279</v>
      </c>
      <c r="K2099" s="9" t="s">
        <v>279</v>
      </c>
      <c r="L2099" s="9">
        <v>600.50000000000182</v>
      </c>
      <c r="M2099" s="67"/>
      <c r="N2099" s="67">
        <f t="shared" si="62"/>
        <v>600.50000000000182</v>
      </c>
      <c r="T2099" s="63"/>
      <c r="U2099" s="63"/>
      <c r="V2099" s="347"/>
      <c r="W2099" s="337"/>
      <c r="X2099" s="63"/>
    </row>
    <row r="2100" spans="1:24" ht="15">
      <c r="A2100" s="28" t="s">
        <v>916</v>
      </c>
      <c r="B2100" s="277" t="s">
        <v>2027</v>
      </c>
      <c r="C2100" s="333"/>
      <c r="D2100" s="3"/>
      <c r="E2100" s="9" t="s">
        <v>279</v>
      </c>
      <c r="F2100" s="9" t="s">
        <v>279</v>
      </c>
      <c r="G2100" s="9" t="s">
        <v>279</v>
      </c>
      <c r="H2100" s="9" t="s">
        <v>279</v>
      </c>
      <c r="I2100" s="9">
        <v>0</v>
      </c>
      <c r="J2100" s="9" t="s">
        <v>279</v>
      </c>
      <c r="K2100" s="9">
        <v>215.00000000000182</v>
      </c>
      <c r="L2100" s="9">
        <v>381.49999999999818</v>
      </c>
      <c r="N2100" s="67">
        <f t="shared" si="62"/>
        <v>596.5</v>
      </c>
      <c r="T2100" s="63"/>
      <c r="U2100" s="63"/>
      <c r="V2100" s="360"/>
      <c r="W2100" s="337"/>
      <c r="X2100" s="63"/>
    </row>
    <row r="2101" spans="1:24" ht="15">
      <c r="A2101" s="28" t="s">
        <v>917</v>
      </c>
      <c r="B2101" s="63" t="s">
        <v>3376</v>
      </c>
      <c r="C2101" s="3"/>
      <c r="D2101" s="3"/>
      <c r="E2101" s="9" t="s">
        <v>279</v>
      </c>
      <c r="F2101" s="9" t="s">
        <v>279</v>
      </c>
      <c r="G2101" s="9" t="s">
        <v>279</v>
      </c>
      <c r="H2101" s="9" t="s">
        <v>279</v>
      </c>
      <c r="I2101" s="9">
        <v>0</v>
      </c>
      <c r="J2101" s="9" t="s">
        <v>279</v>
      </c>
      <c r="K2101" s="9" t="s">
        <v>279</v>
      </c>
      <c r="L2101" s="9">
        <v>544.19999999999982</v>
      </c>
      <c r="M2101" s="67"/>
      <c r="N2101" s="67">
        <f t="shared" si="62"/>
        <v>544.19999999999982</v>
      </c>
      <c r="T2101" s="277"/>
      <c r="U2101" s="63"/>
      <c r="V2101" s="347"/>
      <c r="W2101" s="337"/>
      <c r="X2101" s="63"/>
    </row>
    <row r="2102" spans="1:24" ht="15">
      <c r="A2102" s="28" t="s">
        <v>918</v>
      </c>
      <c r="B2102" s="63" t="s">
        <v>763</v>
      </c>
      <c r="E2102" s="9" t="s">
        <v>279</v>
      </c>
      <c r="F2102" s="9" t="s">
        <v>279</v>
      </c>
      <c r="G2102" s="9" t="s">
        <v>279</v>
      </c>
      <c r="H2102" s="9">
        <v>91.000000000001819</v>
      </c>
      <c r="I2102" s="9">
        <v>0</v>
      </c>
      <c r="J2102" s="9">
        <v>186.69999999999709</v>
      </c>
      <c r="K2102" s="9">
        <v>154.39999999999964</v>
      </c>
      <c r="L2102" s="9">
        <v>111.60000000000127</v>
      </c>
      <c r="N2102" s="67">
        <f t="shared" si="62"/>
        <v>543.69999999999982</v>
      </c>
      <c r="T2102" s="63"/>
      <c r="U2102" s="63"/>
      <c r="V2102" s="360"/>
      <c r="W2102" s="337"/>
      <c r="X2102" s="63"/>
    </row>
    <row r="2103" spans="1:24" ht="15">
      <c r="A2103" s="28" t="s">
        <v>919</v>
      </c>
      <c r="B2103" s="63" t="s">
        <v>3373</v>
      </c>
      <c r="C2103" s="3"/>
      <c r="D2103" s="3"/>
      <c r="E2103" s="9" t="s">
        <v>279</v>
      </c>
      <c r="F2103" s="9" t="s">
        <v>279</v>
      </c>
      <c r="G2103" s="9" t="s">
        <v>279</v>
      </c>
      <c r="H2103" s="9" t="s">
        <v>279</v>
      </c>
      <c r="I2103" s="9">
        <v>0</v>
      </c>
      <c r="J2103" s="9" t="s">
        <v>279</v>
      </c>
      <c r="K2103" s="9" t="s">
        <v>279</v>
      </c>
      <c r="L2103" s="9">
        <v>538.10000000000309</v>
      </c>
      <c r="M2103" s="67"/>
      <c r="N2103" s="67">
        <f t="shared" si="62"/>
        <v>538.10000000000309</v>
      </c>
      <c r="T2103" s="277"/>
      <c r="U2103" s="63"/>
      <c r="V2103" s="348"/>
      <c r="W2103" s="337"/>
      <c r="X2103" s="63"/>
    </row>
    <row r="2104" spans="1:24" ht="15">
      <c r="A2104" s="28" t="s">
        <v>920</v>
      </c>
      <c r="B2104" s="63" t="s">
        <v>35</v>
      </c>
      <c r="E2104" s="9">
        <v>60.2</v>
      </c>
      <c r="F2104" s="9">
        <v>52.5</v>
      </c>
      <c r="G2104" s="9">
        <v>261</v>
      </c>
      <c r="H2104" s="9">
        <v>162.5</v>
      </c>
      <c r="I2104" s="9">
        <v>0</v>
      </c>
      <c r="J2104" s="9" t="s">
        <v>279</v>
      </c>
      <c r="K2104" s="9" t="s">
        <v>279</v>
      </c>
      <c r="L2104" s="9" t="s">
        <v>279</v>
      </c>
      <c r="N2104" s="67">
        <f t="shared" si="62"/>
        <v>536.20000000000005</v>
      </c>
      <c r="T2104" s="63"/>
      <c r="U2104" s="63"/>
      <c r="V2104" s="347"/>
      <c r="W2104" s="337"/>
      <c r="X2104" s="63"/>
    </row>
    <row r="2105" spans="1:24" ht="15">
      <c r="A2105" s="28" t="s">
        <v>921</v>
      </c>
      <c r="B2105" s="63" t="s">
        <v>3370</v>
      </c>
      <c r="C2105" s="3"/>
      <c r="D2105" s="3"/>
      <c r="E2105" s="9" t="s">
        <v>279</v>
      </c>
      <c r="F2105" s="9" t="s">
        <v>279</v>
      </c>
      <c r="G2105" s="9" t="s">
        <v>279</v>
      </c>
      <c r="H2105" s="9" t="s">
        <v>279</v>
      </c>
      <c r="I2105" s="9">
        <v>0</v>
      </c>
      <c r="J2105" s="9" t="s">
        <v>279</v>
      </c>
      <c r="K2105" s="9" t="s">
        <v>279</v>
      </c>
      <c r="L2105" s="9">
        <v>533.25000000000182</v>
      </c>
      <c r="M2105" s="67"/>
      <c r="N2105" s="67">
        <f t="shared" si="62"/>
        <v>533.25000000000182</v>
      </c>
      <c r="T2105" s="63"/>
      <c r="U2105" s="63"/>
      <c r="V2105" s="360"/>
      <c r="W2105" s="337"/>
      <c r="X2105" s="63"/>
    </row>
    <row r="2106" spans="1:24" ht="15">
      <c r="A2106" s="28" t="s">
        <v>922</v>
      </c>
      <c r="B2106" s="229" t="s">
        <v>1661</v>
      </c>
      <c r="C2106" s="3"/>
      <c r="D2106" s="3"/>
      <c r="E2106" s="9" t="s">
        <v>279</v>
      </c>
      <c r="F2106" s="9" t="s">
        <v>279</v>
      </c>
      <c r="G2106" s="9" t="s">
        <v>279</v>
      </c>
      <c r="H2106" s="9" t="s">
        <v>279</v>
      </c>
      <c r="I2106" s="9">
        <v>0</v>
      </c>
      <c r="J2106" s="217">
        <v>402.49999999999272</v>
      </c>
      <c r="K2106" s="9">
        <v>129.99999999999818</v>
      </c>
      <c r="L2106" s="9" t="s">
        <v>279</v>
      </c>
      <c r="N2106" s="67">
        <f t="shared" si="62"/>
        <v>532.49999999999091</v>
      </c>
      <c r="P2106" t="s">
        <v>288</v>
      </c>
      <c r="T2106" s="63"/>
      <c r="U2106" s="63"/>
      <c r="V2106" s="347"/>
      <c r="W2106" s="337"/>
      <c r="X2106" s="63"/>
    </row>
    <row r="2107" spans="1:24" ht="15">
      <c r="A2107" s="28" t="s">
        <v>923</v>
      </c>
      <c r="B2107" s="63" t="s">
        <v>3397</v>
      </c>
      <c r="C2107" s="3"/>
      <c r="D2107" s="3"/>
      <c r="E2107" s="9" t="s">
        <v>279</v>
      </c>
      <c r="F2107" s="9" t="s">
        <v>279</v>
      </c>
      <c r="G2107" s="9" t="s">
        <v>279</v>
      </c>
      <c r="H2107" s="9" t="s">
        <v>279</v>
      </c>
      <c r="I2107" s="9">
        <v>0</v>
      </c>
      <c r="J2107" s="9" t="s">
        <v>279</v>
      </c>
      <c r="K2107" s="9" t="s">
        <v>279</v>
      </c>
      <c r="L2107" s="9">
        <v>527.10000000000218</v>
      </c>
      <c r="M2107" s="67"/>
      <c r="N2107" s="67">
        <f t="shared" si="62"/>
        <v>527.10000000000218</v>
      </c>
      <c r="T2107" s="63"/>
      <c r="U2107" s="63"/>
      <c r="V2107" s="348"/>
      <c r="W2107" s="337"/>
      <c r="X2107" s="63"/>
    </row>
    <row r="2108" spans="1:24" ht="15">
      <c r="A2108" s="28" t="s">
        <v>924</v>
      </c>
      <c r="B2108" s="63" t="s">
        <v>3375</v>
      </c>
      <c r="C2108" s="3"/>
      <c r="D2108" s="3"/>
      <c r="E2108" s="9" t="s">
        <v>279</v>
      </c>
      <c r="F2108" s="9" t="s">
        <v>279</v>
      </c>
      <c r="G2108" s="9" t="s">
        <v>279</v>
      </c>
      <c r="H2108" s="9" t="s">
        <v>279</v>
      </c>
      <c r="I2108" s="9">
        <v>0</v>
      </c>
      <c r="J2108" s="9" t="s">
        <v>279</v>
      </c>
      <c r="K2108" s="9" t="s">
        <v>279</v>
      </c>
      <c r="L2108" s="9">
        <v>523.70000000000073</v>
      </c>
      <c r="M2108" s="67"/>
      <c r="N2108" s="67">
        <f t="shared" si="62"/>
        <v>523.70000000000073</v>
      </c>
      <c r="T2108" s="63"/>
      <c r="U2108" s="63"/>
      <c r="V2108" s="347"/>
      <c r="W2108" s="337"/>
      <c r="X2108" s="63"/>
    </row>
    <row r="2109" spans="1:24" ht="15">
      <c r="A2109" s="28" t="s">
        <v>925</v>
      </c>
      <c r="B2109" s="63" t="s">
        <v>3395</v>
      </c>
      <c r="C2109" s="3"/>
      <c r="D2109" s="3"/>
      <c r="E2109" s="9" t="s">
        <v>279</v>
      </c>
      <c r="F2109" s="9" t="s">
        <v>279</v>
      </c>
      <c r="G2109" s="9" t="s">
        <v>279</v>
      </c>
      <c r="H2109" s="9" t="s">
        <v>279</v>
      </c>
      <c r="I2109" s="9">
        <v>0</v>
      </c>
      <c r="J2109" s="9" t="s">
        <v>279</v>
      </c>
      <c r="K2109" s="9" t="s">
        <v>279</v>
      </c>
      <c r="L2109" s="9">
        <v>513.80000000000109</v>
      </c>
      <c r="M2109" s="67"/>
      <c r="N2109" s="67">
        <f t="shared" si="62"/>
        <v>513.80000000000109</v>
      </c>
      <c r="T2109" s="28"/>
      <c r="U2109" s="63"/>
      <c r="V2109" s="347"/>
      <c r="W2109" s="337"/>
      <c r="X2109" s="63"/>
    </row>
    <row r="2110" spans="1:24" ht="15">
      <c r="A2110" s="28" t="s">
        <v>926</v>
      </c>
      <c r="B2110" s="63" t="s">
        <v>4</v>
      </c>
      <c r="E2110" s="9">
        <v>48.3</v>
      </c>
      <c r="F2110" s="9">
        <v>82.2</v>
      </c>
      <c r="G2110" s="9">
        <v>255.3</v>
      </c>
      <c r="H2110" s="9">
        <v>116.89999999999964</v>
      </c>
      <c r="I2110" s="9">
        <v>0</v>
      </c>
      <c r="J2110" s="9" t="s">
        <v>279</v>
      </c>
      <c r="K2110" s="9" t="s">
        <v>279</v>
      </c>
      <c r="L2110" s="9" t="s">
        <v>279</v>
      </c>
      <c r="N2110" s="67">
        <f t="shared" si="62"/>
        <v>502.69999999999965</v>
      </c>
      <c r="T2110" s="277"/>
      <c r="U2110" s="63"/>
      <c r="V2110" s="347"/>
      <c r="W2110" s="337"/>
      <c r="X2110" s="63"/>
    </row>
    <row r="2111" spans="1:24" ht="15">
      <c r="A2111" s="28" t="s">
        <v>927</v>
      </c>
      <c r="B2111" s="63" t="s">
        <v>3378</v>
      </c>
      <c r="C2111" s="3"/>
      <c r="D2111" s="3"/>
      <c r="E2111" s="9" t="s">
        <v>279</v>
      </c>
      <c r="F2111" s="9" t="s">
        <v>279</v>
      </c>
      <c r="G2111" s="9" t="s">
        <v>279</v>
      </c>
      <c r="H2111" s="9" t="s">
        <v>279</v>
      </c>
      <c r="I2111" s="9">
        <v>0</v>
      </c>
      <c r="J2111" s="9" t="s">
        <v>279</v>
      </c>
      <c r="K2111" s="9" t="s">
        <v>279</v>
      </c>
      <c r="L2111" s="9">
        <v>499.59999999999945</v>
      </c>
      <c r="M2111" s="67"/>
      <c r="N2111" s="67">
        <f t="shared" si="62"/>
        <v>499.59999999999945</v>
      </c>
      <c r="T2111" s="225"/>
      <c r="U2111" s="63"/>
      <c r="V2111" s="347"/>
      <c r="W2111" s="337"/>
      <c r="X2111" s="63"/>
    </row>
    <row r="2112" spans="1:24" ht="15">
      <c r="A2112" s="28" t="s">
        <v>928</v>
      </c>
      <c r="B2112" s="63" t="s">
        <v>3380</v>
      </c>
      <c r="C2112" s="3"/>
      <c r="D2112" s="3"/>
      <c r="E2112" s="9" t="s">
        <v>279</v>
      </c>
      <c r="F2112" s="9" t="s">
        <v>279</v>
      </c>
      <c r="G2112" s="9" t="s">
        <v>279</v>
      </c>
      <c r="H2112" s="9" t="s">
        <v>279</v>
      </c>
      <c r="I2112" s="9">
        <v>0</v>
      </c>
      <c r="J2112" s="9" t="s">
        <v>279</v>
      </c>
      <c r="K2112" s="9" t="s">
        <v>279</v>
      </c>
      <c r="L2112" s="9">
        <v>492.29999999999927</v>
      </c>
      <c r="M2112" s="67"/>
      <c r="N2112" s="67">
        <f t="shared" si="62"/>
        <v>492.29999999999927</v>
      </c>
      <c r="T2112" s="277"/>
      <c r="U2112" s="63"/>
      <c r="V2112" s="347"/>
      <c r="W2112" s="337"/>
      <c r="X2112" s="63"/>
    </row>
    <row r="2113" spans="1:24" ht="15">
      <c r="A2113" s="28" t="s">
        <v>929</v>
      </c>
      <c r="B2113" s="63" t="s">
        <v>3377</v>
      </c>
      <c r="C2113" s="3"/>
      <c r="D2113" s="3"/>
      <c r="E2113" s="9" t="s">
        <v>279</v>
      </c>
      <c r="F2113" s="9" t="s">
        <v>279</v>
      </c>
      <c r="G2113" s="9" t="s">
        <v>279</v>
      </c>
      <c r="H2113" s="9" t="s">
        <v>279</v>
      </c>
      <c r="I2113" s="9">
        <v>0</v>
      </c>
      <c r="J2113" s="9" t="s">
        <v>279</v>
      </c>
      <c r="K2113" s="9" t="s">
        <v>279</v>
      </c>
      <c r="L2113" s="9">
        <v>488.49999999999909</v>
      </c>
      <c r="M2113" s="67"/>
      <c r="N2113" s="67">
        <f t="shared" si="62"/>
        <v>488.49999999999909</v>
      </c>
      <c r="T2113" s="63"/>
      <c r="U2113" s="63"/>
      <c r="V2113" s="360"/>
      <c r="W2113" s="337"/>
      <c r="X2113" s="63"/>
    </row>
    <row r="2114" spans="1:24" ht="15">
      <c r="A2114" s="28" t="s">
        <v>930</v>
      </c>
      <c r="B2114" s="277" t="s">
        <v>2157</v>
      </c>
      <c r="C2114" s="333"/>
      <c r="D2114" s="3"/>
      <c r="E2114" s="9" t="s">
        <v>279</v>
      </c>
      <c r="F2114" s="9" t="s">
        <v>279</v>
      </c>
      <c r="G2114" s="9" t="s">
        <v>279</v>
      </c>
      <c r="H2114" s="9" t="s">
        <v>279</v>
      </c>
      <c r="I2114" s="9">
        <v>0</v>
      </c>
      <c r="J2114" s="9" t="s">
        <v>279</v>
      </c>
      <c r="K2114" s="9">
        <v>152.29999999999927</v>
      </c>
      <c r="L2114" s="9">
        <v>335.20000000000073</v>
      </c>
      <c r="N2114" s="67">
        <f t="shared" si="62"/>
        <v>487.5</v>
      </c>
      <c r="T2114" s="63"/>
      <c r="U2114" s="63"/>
      <c r="V2114" s="360"/>
      <c r="W2114" s="337"/>
      <c r="X2114" s="63"/>
    </row>
    <row r="2115" spans="1:24" ht="15">
      <c r="A2115" s="28" t="s">
        <v>931</v>
      </c>
      <c r="B2115" s="63" t="s">
        <v>3385</v>
      </c>
      <c r="C2115" s="3"/>
      <c r="D2115" s="3"/>
      <c r="E2115" s="9" t="s">
        <v>279</v>
      </c>
      <c r="F2115" s="9" t="s">
        <v>279</v>
      </c>
      <c r="G2115" s="9" t="s">
        <v>279</v>
      </c>
      <c r="H2115" s="9" t="s">
        <v>279</v>
      </c>
      <c r="I2115" s="9">
        <v>0</v>
      </c>
      <c r="J2115" s="9" t="s">
        <v>279</v>
      </c>
      <c r="K2115" s="9" t="s">
        <v>279</v>
      </c>
      <c r="L2115" s="9">
        <v>481.20000000000255</v>
      </c>
      <c r="M2115" s="67"/>
      <c r="N2115" s="67">
        <f t="shared" si="62"/>
        <v>481.20000000000255</v>
      </c>
      <c r="T2115" s="225"/>
      <c r="U2115" s="63"/>
      <c r="V2115" s="347"/>
      <c r="W2115" s="337"/>
      <c r="X2115" s="63"/>
    </row>
    <row r="2116" spans="1:24" ht="15">
      <c r="A2116" s="28" t="s">
        <v>932</v>
      </c>
      <c r="B2116" s="63" t="s">
        <v>178</v>
      </c>
      <c r="E2116" s="217">
        <v>224.5</v>
      </c>
      <c r="F2116" s="217">
        <v>244.5</v>
      </c>
      <c r="G2116" s="9" t="s">
        <v>279</v>
      </c>
      <c r="H2116" s="9" t="s">
        <v>279</v>
      </c>
      <c r="I2116" s="9">
        <v>0</v>
      </c>
      <c r="J2116" s="9" t="s">
        <v>279</v>
      </c>
      <c r="K2116" s="9" t="s">
        <v>279</v>
      </c>
      <c r="L2116" s="9" t="s">
        <v>279</v>
      </c>
      <c r="N2116" s="67">
        <f t="shared" ref="N2116:N2147" si="63">SUM(E2116:L2116)</f>
        <v>469</v>
      </c>
      <c r="P2116" t="s">
        <v>343</v>
      </c>
      <c r="T2116" s="28"/>
      <c r="U2116" s="63"/>
      <c r="V2116" s="347"/>
      <c r="W2116" s="337"/>
      <c r="X2116" s="63"/>
    </row>
    <row r="2117" spans="1:24" ht="15">
      <c r="A2117" s="28" t="s">
        <v>933</v>
      </c>
      <c r="B2117" s="277" t="s">
        <v>2050</v>
      </c>
      <c r="C2117" s="333"/>
      <c r="D2117" s="3"/>
      <c r="E2117" s="9" t="s">
        <v>279</v>
      </c>
      <c r="F2117" s="9" t="s">
        <v>279</v>
      </c>
      <c r="G2117" s="9" t="s">
        <v>279</v>
      </c>
      <c r="H2117" s="9" t="s">
        <v>279</v>
      </c>
      <c r="I2117" s="9">
        <v>0</v>
      </c>
      <c r="J2117" s="9" t="s">
        <v>279</v>
      </c>
      <c r="K2117" s="9">
        <v>102.00000000000182</v>
      </c>
      <c r="L2117" s="9">
        <v>360.40000000000146</v>
      </c>
      <c r="N2117" s="67">
        <f t="shared" si="63"/>
        <v>462.40000000000327</v>
      </c>
      <c r="T2117" s="63"/>
      <c r="U2117" s="63"/>
      <c r="V2117" s="347"/>
      <c r="W2117" s="337"/>
      <c r="X2117" s="63"/>
    </row>
    <row r="2118" spans="1:24" ht="15">
      <c r="A2118" s="28" t="s">
        <v>934</v>
      </c>
      <c r="B2118" s="63" t="s">
        <v>158</v>
      </c>
      <c r="E2118" s="9" t="s">
        <v>279</v>
      </c>
      <c r="F2118" s="9" t="s">
        <v>279</v>
      </c>
      <c r="G2118" s="9">
        <v>319.10000000000002</v>
      </c>
      <c r="H2118" s="9">
        <v>134.49999999999909</v>
      </c>
      <c r="I2118" s="9">
        <v>0</v>
      </c>
      <c r="J2118" s="9" t="s">
        <v>279</v>
      </c>
      <c r="K2118" s="9" t="s">
        <v>279</v>
      </c>
      <c r="L2118" s="9" t="s">
        <v>279</v>
      </c>
      <c r="N2118" s="67">
        <f t="shared" si="63"/>
        <v>453.59999999999911</v>
      </c>
      <c r="T2118" s="277"/>
      <c r="U2118" s="63"/>
      <c r="V2118" s="348"/>
      <c r="W2118" s="337"/>
      <c r="X2118" s="63"/>
    </row>
    <row r="2119" spans="1:24" ht="15">
      <c r="A2119" s="28" t="s">
        <v>935</v>
      </c>
      <c r="B2119" s="63" t="s">
        <v>3386</v>
      </c>
      <c r="C2119" s="3"/>
      <c r="D2119" s="3"/>
      <c r="E2119" s="9" t="s">
        <v>279</v>
      </c>
      <c r="F2119" s="9" t="s">
        <v>279</v>
      </c>
      <c r="G2119" s="9" t="s">
        <v>279</v>
      </c>
      <c r="H2119" s="9" t="s">
        <v>279</v>
      </c>
      <c r="I2119" s="9">
        <v>0</v>
      </c>
      <c r="J2119" s="9" t="s">
        <v>279</v>
      </c>
      <c r="K2119" s="9" t="s">
        <v>279</v>
      </c>
      <c r="L2119" s="9">
        <v>445.39999999999964</v>
      </c>
      <c r="M2119" s="67"/>
      <c r="N2119" s="67">
        <f t="shared" si="63"/>
        <v>445.39999999999964</v>
      </c>
      <c r="T2119" s="277"/>
      <c r="U2119" s="63"/>
      <c r="V2119" s="347"/>
      <c r="W2119" s="337"/>
      <c r="X2119" s="63"/>
    </row>
    <row r="2120" spans="1:24" ht="15">
      <c r="A2120" s="28" t="s">
        <v>2501</v>
      </c>
      <c r="B2120" s="277" t="s">
        <v>3365</v>
      </c>
      <c r="C2120" s="3"/>
      <c r="D2120" s="3"/>
      <c r="E2120" s="9" t="s">
        <v>279</v>
      </c>
      <c r="F2120" s="9" t="s">
        <v>279</v>
      </c>
      <c r="G2120" s="9" t="s">
        <v>279</v>
      </c>
      <c r="H2120" s="9" t="s">
        <v>279</v>
      </c>
      <c r="I2120" s="9">
        <v>0</v>
      </c>
      <c r="J2120" s="9" t="s">
        <v>279</v>
      </c>
      <c r="K2120" s="9" t="s">
        <v>279</v>
      </c>
      <c r="L2120" s="9">
        <v>444.70000000000164</v>
      </c>
      <c r="M2120" s="67"/>
      <c r="N2120" s="67">
        <f t="shared" si="63"/>
        <v>444.70000000000164</v>
      </c>
    </row>
    <row r="2121" spans="1:24" ht="15">
      <c r="A2121" s="28" t="s">
        <v>3315</v>
      </c>
      <c r="B2121" s="63" t="s">
        <v>3368</v>
      </c>
      <c r="C2121" s="3"/>
      <c r="D2121" s="3"/>
      <c r="E2121" s="9" t="s">
        <v>279</v>
      </c>
      <c r="F2121" s="9" t="s">
        <v>279</v>
      </c>
      <c r="G2121" s="9" t="s">
        <v>279</v>
      </c>
      <c r="H2121" s="9" t="s">
        <v>279</v>
      </c>
      <c r="I2121" s="9">
        <v>0</v>
      </c>
      <c r="J2121" s="9" t="s">
        <v>279</v>
      </c>
      <c r="K2121" s="9" t="s">
        <v>279</v>
      </c>
      <c r="L2121" s="9">
        <v>434</v>
      </c>
      <c r="M2121" s="67"/>
      <c r="N2121" s="67">
        <f t="shared" si="63"/>
        <v>434</v>
      </c>
    </row>
    <row r="2122" spans="1:24" ht="15">
      <c r="A2122" s="28" t="s">
        <v>3316</v>
      </c>
      <c r="B2122" s="63" t="s">
        <v>769</v>
      </c>
      <c r="E2122" s="9" t="s">
        <v>279</v>
      </c>
      <c r="F2122" s="9" t="s">
        <v>279</v>
      </c>
      <c r="G2122" s="9" t="s">
        <v>279</v>
      </c>
      <c r="H2122" s="214">
        <v>428.50000000000273</v>
      </c>
      <c r="I2122" s="9">
        <v>0</v>
      </c>
      <c r="J2122" s="9" t="s">
        <v>279</v>
      </c>
      <c r="K2122" s="9" t="s">
        <v>279</v>
      </c>
      <c r="L2122" s="9" t="s">
        <v>279</v>
      </c>
      <c r="N2122" s="67">
        <f t="shared" si="63"/>
        <v>428.50000000000273</v>
      </c>
      <c r="P2122" t="s">
        <v>282</v>
      </c>
      <c r="S2122" t="s">
        <v>1771</v>
      </c>
    </row>
    <row r="2123" spans="1:24" ht="15">
      <c r="A2123" s="28" t="s">
        <v>3317</v>
      </c>
      <c r="B2123" s="277" t="s">
        <v>4497</v>
      </c>
      <c r="C2123" s="333"/>
      <c r="D2123" s="3"/>
      <c r="E2123" s="9" t="s">
        <v>279</v>
      </c>
      <c r="F2123" s="9" t="s">
        <v>279</v>
      </c>
      <c r="G2123" s="9" t="s">
        <v>279</v>
      </c>
      <c r="H2123" s="9" t="s">
        <v>279</v>
      </c>
      <c r="I2123" s="9">
        <v>0</v>
      </c>
      <c r="J2123" s="9" t="s">
        <v>279</v>
      </c>
      <c r="K2123" s="9">
        <v>142.20000000000073</v>
      </c>
      <c r="L2123" s="9">
        <v>276.59999999999854</v>
      </c>
      <c r="N2123" s="67">
        <f t="shared" si="63"/>
        <v>418.79999999999927</v>
      </c>
    </row>
    <row r="2124" spans="1:24" ht="15">
      <c r="A2124" s="28" t="s">
        <v>3318</v>
      </c>
      <c r="B2124" s="63" t="s">
        <v>3371</v>
      </c>
      <c r="C2124" s="3"/>
      <c r="D2124" s="3"/>
      <c r="E2124" s="9" t="s">
        <v>279</v>
      </c>
      <c r="F2124" s="9" t="s">
        <v>279</v>
      </c>
      <c r="G2124" s="9" t="s">
        <v>279</v>
      </c>
      <c r="H2124" s="9" t="s">
        <v>279</v>
      </c>
      <c r="I2124" s="9">
        <v>0</v>
      </c>
      <c r="J2124" s="9" t="s">
        <v>279</v>
      </c>
      <c r="K2124" s="9" t="s">
        <v>279</v>
      </c>
      <c r="L2124" s="9">
        <v>418.5</v>
      </c>
      <c r="M2124" s="67"/>
      <c r="N2124" s="67">
        <f t="shared" si="63"/>
        <v>418.5</v>
      </c>
    </row>
    <row r="2125" spans="1:24" ht="15">
      <c r="A2125" s="28" t="s">
        <v>3319</v>
      </c>
      <c r="B2125" s="63" t="s">
        <v>3394</v>
      </c>
      <c r="C2125" s="3"/>
      <c r="D2125" s="3"/>
      <c r="E2125" s="9" t="s">
        <v>279</v>
      </c>
      <c r="F2125" s="9" t="s">
        <v>279</v>
      </c>
      <c r="G2125" s="9" t="s">
        <v>279</v>
      </c>
      <c r="H2125" s="9" t="s">
        <v>279</v>
      </c>
      <c r="I2125" s="9">
        <v>0</v>
      </c>
      <c r="J2125" s="9" t="s">
        <v>279</v>
      </c>
      <c r="K2125" s="9" t="s">
        <v>279</v>
      </c>
      <c r="L2125" s="9">
        <v>418.49999999999818</v>
      </c>
      <c r="M2125" s="67"/>
      <c r="N2125" s="67">
        <f t="shared" si="63"/>
        <v>418.49999999999818</v>
      </c>
    </row>
    <row r="2126" spans="1:24" ht="15">
      <c r="A2126" s="28" t="s">
        <v>3320</v>
      </c>
      <c r="B2126" s="63" t="s">
        <v>3398</v>
      </c>
      <c r="C2126" s="3"/>
      <c r="D2126" s="3"/>
      <c r="E2126" s="9" t="s">
        <v>279</v>
      </c>
      <c r="F2126" s="9" t="s">
        <v>279</v>
      </c>
      <c r="G2126" s="9" t="s">
        <v>279</v>
      </c>
      <c r="H2126" s="9" t="s">
        <v>279</v>
      </c>
      <c r="I2126" s="9">
        <v>0</v>
      </c>
      <c r="J2126" s="9" t="s">
        <v>279</v>
      </c>
      <c r="K2126" s="9" t="s">
        <v>279</v>
      </c>
      <c r="L2126" s="9">
        <v>404.75000000000182</v>
      </c>
      <c r="M2126" s="67"/>
      <c r="N2126" s="67">
        <f t="shared" si="63"/>
        <v>404.75000000000182</v>
      </c>
    </row>
    <row r="2127" spans="1:24" ht="15">
      <c r="A2127" s="28" t="s">
        <v>3321</v>
      </c>
      <c r="B2127" s="63" t="s">
        <v>774</v>
      </c>
      <c r="E2127" s="9" t="s">
        <v>279</v>
      </c>
      <c r="F2127" s="9" t="s">
        <v>279</v>
      </c>
      <c r="G2127" s="9" t="s">
        <v>279</v>
      </c>
      <c r="H2127" s="212">
        <v>400.14999999999964</v>
      </c>
      <c r="I2127" s="9">
        <v>0</v>
      </c>
      <c r="J2127" s="9" t="s">
        <v>279</v>
      </c>
      <c r="K2127" s="9" t="s">
        <v>279</v>
      </c>
      <c r="L2127" s="9" t="s">
        <v>279</v>
      </c>
      <c r="N2127" s="67">
        <f t="shared" si="63"/>
        <v>400.14999999999964</v>
      </c>
      <c r="P2127" t="s">
        <v>301</v>
      </c>
    </row>
    <row r="2128" spans="1:24" ht="15">
      <c r="A2128" s="28" t="s">
        <v>3322</v>
      </c>
      <c r="B2128" s="277" t="s">
        <v>3366</v>
      </c>
      <c r="C2128" s="3"/>
      <c r="D2128" s="3"/>
      <c r="E2128" s="9" t="s">
        <v>279</v>
      </c>
      <c r="F2128" s="9" t="s">
        <v>279</v>
      </c>
      <c r="G2128" s="9" t="s">
        <v>279</v>
      </c>
      <c r="H2128" s="9" t="s">
        <v>279</v>
      </c>
      <c r="I2128" s="9">
        <v>0</v>
      </c>
      <c r="J2128" s="9" t="s">
        <v>279</v>
      </c>
      <c r="K2128" s="9" t="s">
        <v>279</v>
      </c>
      <c r="L2128" s="9">
        <v>397.45000000000073</v>
      </c>
      <c r="M2128" s="67"/>
      <c r="N2128" s="67">
        <f t="shared" si="63"/>
        <v>397.45000000000073</v>
      </c>
    </row>
    <row r="2129" spans="1:16" ht="15">
      <c r="A2129" s="28" t="s">
        <v>3323</v>
      </c>
      <c r="B2129" s="63" t="s">
        <v>3369</v>
      </c>
      <c r="C2129" s="3"/>
      <c r="D2129" s="3"/>
      <c r="E2129" s="9" t="s">
        <v>279</v>
      </c>
      <c r="F2129" s="9" t="s">
        <v>279</v>
      </c>
      <c r="G2129" s="9" t="s">
        <v>279</v>
      </c>
      <c r="H2129" s="9" t="s">
        <v>279</v>
      </c>
      <c r="I2129" s="9">
        <v>0</v>
      </c>
      <c r="J2129" s="9" t="s">
        <v>279</v>
      </c>
      <c r="K2129" s="9" t="s">
        <v>279</v>
      </c>
      <c r="L2129" s="9">
        <v>374.20000000000073</v>
      </c>
      <c r="M2129" s="67"/>
      <c r="N2129" s="67">
        <f t="shared" si="63"/>
        <v>374.20000000000073</v>
      </c>
    </row>
    <row r="2130" spans="1:16" ht="15">
      <c r="A2130" s="28" t="s">
        <v>3324</v>
      </c>
      <c r="B2130" s="277" t="s">
        <v>2004</v>
      </c>
      <c r="C2130" s="3"/>
      <c r="D2130" s="3"/>
      <c r="E2130" s="9" t="s">
        <v>279</v>
      </c>
      <c r="F2130" s="9" t="s">
        <v>279</v>
      </c>
      <c r="G2130" s="9" t="s">
        <v>279</v>
      </c>
      <c r="H2130" s="9" t="s">
        <v>279</v>
      </c>
      <c r="I2130" s="9">
        <v>0</v>
      </c>
      <c r="J2130" s="9">
        <v>365.50000000000364</v>
      </c>
      <c r="K2130" s="9" t="s">
        <v>279</v>
      </c>
      <c r="L2130" s="9" t="s">
        <v>279</v>
      </c>
      <c r="N2130" s="67">
        <f t="shared" si="63"/>
        <v>365.50000000000364</v>
      </c>
    </row>
    <row r="2131" spans="1:16" ht="15">
      <c r="A2131" s="28" t="s">
        <v>3325</v>
      </c>
      <c r="B2131" s="63" t="s">
        <v>3379</v>
      </c>
      <c r="C2131" s="3"/>
      <c r="D2131" s="3"/>
      <c r="E2131" s="9" t="s">
        <v>279</v>
      </c>
      <c r="F2131" s="9" t="s">
        <v>279</v>
      </c>
      <c r="G2131" s="9" t="s">
        <v>279</v>
      </c>
      <c r="H2131" s="9" t="s">
        <v>279</v>
      </c>
      <c r="I2131" s="9">
        <v>0</v>
      </c>
      <c r="J2131" s="9" t="s">
        <v>279</v>
      </c>
      <c r="K2131" s="9" t="s">
        <v>279</v>
      </c>
      <c r="L2131" s="9">
        <v>361.95000000000073</v>
      </c>
      <c r="M2131" s="67"/>
      <c r="N2131" s="67">
        <f t="shared" si="63"/>
        <v>361.95000000000073</v>
      </c>
    </row>
    <row r="2132" spans="1:16" ht="15">
      <c r="A2132" s="28" t="s">
        <v>3326</v>
      </c>
      <c r="B2132" s="63" t="s">
        <v>180</v>
      </c>
      <c r="C2132" s="3"/>
      <c r="D2132" s="3"/>
      <c r="E2132" s="9" t="s">
        <v>279</v>
      </c>
      <c r="F2132" s="9" t="s">
        <v>279</v>
      </c>
      <c r="G2132" s="9" t="s">
        <v>279</v>
      </c>
      <c r="H2132" s="9" t="s">
        <v>279</v>
      </c>
      <c r="I2132" s="9">
        <v>0</v>
      </c>
      <c r="J2132" s="9" t="s">
        <v>279</v>
      </c>
      <c r="K2132" s="9" t="s">
        <v>279</v>
      </c>
      <c r="L2132" s="9">
        <v>335.60000000000127</v>
      </c>
      <c r="M2132" s="67"/>
      <c r="N2132" s="67">
        <f t="shared" si="63"/>
        <v>335.60000000000127</v>
      </c>
    </row>
    <row r="2133" spans="1:16" ht="15">
      <c r="A2133" s="28" t="s">
        <v>3327</v>
      </c>
      <c r="B2133" s="229" t="s">
        <v>1645</v>
      </c>
      <c r="C2133" s="3"/>
      <c r="D2133" s="3"/>
      <c r="E2133" s="9" t="s">
        <v>279</v>
      </c>
      <c r="F2133" s="9" t="s">
        <v>279</v>
      </c>
      <c r="G2133" s="9" t="s">
        <v>279</v>
      </c>
      <c r="H2133" s="9" t="s">
        <v>279</v>
      </c>
      <c r="I2133" s="9">
        <v>0</v>
      </c>
      <c r="J2133" s="9">
        <v>286.200000000008</v>
      </c>
      <c r="K2133" s="9" t="s">
        <v>279</v>
      </c>
      <c r="L2133" s="9" t="s">
        <v>279</v>
      </c>
      <c r="N2133" s="67">
        <f t="shared" si="63"/>
        <v>286.200000000008</v>
      </c>
    </row>
    <row r="2134" spans="1:16" ht="15">
      <c r="A2134" s="28" t="s">
        <v>3328</v>
      </c>
      <c r="B2134" s="63" t="s">
        <v>3367</v>
      </c>
      <c r="C2134" s="3"/>
      <c r="D2134" s="3"/>
      <c r="E2134" s="9" t="s">
        <v>279</v>
      </c>
      <c r="F2134" s="9" t="s">
        <v>279</v>
      </c>
      <c r="G2134" s="9" t="s">
        <v>279</v>
      </c>
      <c r="H2134" s="9" t="s">
        <v>279</v>
      </c>
      <c r="I2134" s="9">
        <v>0</v>
      </c>
      <c r="J2134" s="9" t="s">
        <v>279</v>
      </c>
      <c r="K2134" s="9" t="s">
        <v>279</v>
      </c>
      <c r="L2134" s="9">
        <v>264.50000000000182</v>
      </c>
      <c r="M2134" s="67"/>
      <c r="N2134" s="67">
        <f t="shared" si="63"/>
        <v>264.50000000000182</v>
      </c>
    </row>
    <row r="2135" spans="1:16" ht="15">
      <c r="A2135" s="28" t="s">
        <v>3329</v>
      </c>
      <c r="B2135" s="63" t="s">
        <v>744</v>
      </c>
      <c r="E2135" s="9" t="s">
        <v>279</v>
      </c>
      <c r="F2135" s="9" t="s">
        <v>279</v>
      </c>
      <c r="G2135" s="9" t="s">
        <v>279</v>
      </c>
      <c r="H2135" s="9">
        <v>251.74999999999727</v>
      </c>
      <c r="I2135" s="9">
        <v>0</v>
      </c>
      <c r="J2135" s="9" t="s">
        <v>279</v>
      </c>
      <c r="K2135" s="9" t="s">
        <v>279</v>
      </c>
      <c r="L2135" s="9" t="s">
        <v>279</v>
      </c>
      <c r="N2135" s="67">
        <f t="shared" si="63"/>
        <v>251.74999999999727</v>
      </c>
    </row>
    <row r="2136" spans="1:16" ht="15">
      <c r="A2136" s="28" t="s">
        <v>3330</v>
      </c>
      <c r="B2136" s="63" t="s">
        <v>164</v>
      </c>
      <c r="E2136" s="9" t="s">
        <v>279</v>
      </c>
      <c r="F2136" s="9" t="s">
        <v>279</v>
      </c>
      <c r="G2136" s="9">
        <v>238.5</v>
      </c>
      <c r="H2136" s="9" t="s">
        <v>279</v>
      </c>
      <c r="I2136" s="9">
        <v>0</v>
      </c>
      <c r="J2136" s="9" t="s">
        <v>279</v>
      </c>
      <c r="K2136" s="9" t="s">
        <v>279</v>
      </c>
      <c r="L2136" s="9" t="s">
        <v>279</v>
      </c>
      <c r="N2136" s="67">
        <f t="shared" si="63"/>
        <v>238.5</v>
      </c>
    </row>
    <row r="2137" spans="1:16" ht="15">
      <c r="A2137" s="28" t="s">
        <v>3331</v>
      </c>
      <c r="B2137" s="277" t="s">
        <v>2028</v>
      </c>
      <c r="C2137" s="333"/>
      <c r="D2137" s="3"/>
      <c r="E2137" s="9" t="s">
        <v>279</v>
      </c>
      <c r="F2137" s="9" t="s">
        <v>279</v>
      </c>
      <c r="G2137" s="9" t="s">
        <v>279</v>
      </c>
      <c r="H2137" s="9" t="s">
        <v>279</v>
      </c>
      <c r="I2137" s="9">
        <v>0</v>
      </c>
      <c r="J2137" s="9" t="s">
        <v>279</v>
      </c>
      <c r="K2137" s="9">
        <v>232</v>
      </c>
      <c r="L2137" s="9" t="s">
        <v>279</v>
      </c>
      <c r="N2137" s="67">
        <f t="shared" si="63"/>
        <v>232</v>
      </c>
    </row>
    <row r="2138" spans="1:16" ht="15">
      <c r="A2138" s="28" t="s">
        <v>3332</v>
      </c>
      <c r="B2138" s="277" t="s">
        <v>2052</v>
      </c>
      <c r="C2138" s="63"/>
      <c r="D2138" s="3"/>
      <c r="E2138" s="9" t="s">
        <v>279</v>
      </c>
      <c r="F2138" s="9" t="s">
        <v>279</v>
      </c>
      <c r="G2138" s="9" t="s">
        <v>279</v>
      </c>
      <c r="H2138" s="9" t="s">
        <v>279</v>
      </c>
      <c r="I2138" s="9">
        <v>0</v>
      </c>
      <c r="J2138" s="9" t="s">
        <v>279</v>
      </c>
      <c r="K2138" s="9">
        <v>93.499999999999091</v>
      </c>
      <c r="L2138" s="9">
        <v>102.00000000000364</v>
      </c>
      <c r="N2138" s="67">
        <f t="shared" si="63"/>
        <v>195.50000000000273</v>
      </c>
    </row>
    <row r="2139" spans="1:16" ht="15">
      <c r="A2139" s="28" t="s">
        <v>3333</v>
      </c>
      <c r="B2139" s="63" t="s">
        <v>179</v>
      </c>
      <c r="E2139" s="217">
        <v>154.5</v>
      </c>
      <c r="F2139" s="9" t="s">
        <v>279</v>
      </c>
      <c r="G2139" s="9" t="s">
        <v>279</v>
      </c>
      <c r="H2139" s="9" t="s">
        <v>279</v>
      </c>
      <c r="I2139" s="9">
        <v>0</v>
      </c>
      <c r="J2139" s="9" t="s">
        <v>279</v>
      </c>
      <c r="K2139" s="9" t="s">
        <v>279</v>
      </c>
      <c r="L2139" s="9" t="s">
        <v>279</v>
      </c>
      <c r="N2139" s="67">
        <f t="shared" si="63"/>
        <v>154.5</v>
      </c>
      <c r="P2139" t="s">
        <v>294</v>
      </c>
    </row>
    <row r="2140" spans="1:16" ht="15">
      <c r="A2140" s="28" t="s">
        <v>3334</v>
      </c>
      <c r="B2140" s="63" t="s">
        <v>784</v>
      </c>
      <c r="E2140" s="9" t="s">
        <v>279</v>
      </c>
      <c r="F2140" s="9" t="s">
        <v>279</v>
      </c>
      <c r="G2140" s="9" t="s">
        <v>279</v>
      </c>
      <c r="H2140" s="9">
        <v>141.50000000000091</v>
      </c>
      <c r="I2140" s="9">
        <v>0</v>
      </c>
      <c r="J2140" s="9" t="s">
        <v>279</v>
      </c>
      <c r="K2140" s="9" t="s">
        <v>279</v>
      </c>
      <c r="L2140" s="9" t="s">
        <v>279</v>
      </c>
      <c r="N2140" s="67">
        <f t="shared" si="63"/>
        <v>141.50000000000091</v>
      </c>
    </row>
    <row r="2141" spans="1:16" ht="15">
      <c r="A2141" s="28" t="s">
        <v>3335</v>
      </c>
      <c r="B2141" s="277" t="s">
        <v>2029</v>
      </c>
      <c r="C2141" s="334"/>
      <c r="D2141" s="3"/>
      <c r="E2141" s="9" t="s">
        <v>279</v>
      </c>
      <c r="F2141" s="9" t="s">
        <v>279</v>
      </c>
      <c r="G2141" s="9" t="s">
        <v>279</v>
      </c>
      <c r="H2141" s="9" t="s">
        <v>279</v>
      </c>
      <c r="I2141" s="9">
        <v>0</v>
      </c>
      <c r="J2141" s="9" t="s">
        <v>279</v>
      </c>
      <c r="K2141" s="9">
        <v>27.899999999999636</v>
      </c>
      <c r="L2141" s="9" t="s">
        <v>279</v>
      </c>
      <c r="N2141" s="67">
        <f t="shared" si="63"/>
        <v>27.899999999999636</v>
      </c>
    </row>
    <row r="2142" spans="1:16" ht="15">
      <c r="A2142" s="28" t="s">
        <v>3336</v>
      </c>
      <c r="B2142" s="225" t="s">
        <v>1641</v>
      </c>
      <c r="C2142" s="3"/>
      <c r="D2142" s="3"/>
      <c r="E2142" s="9" t="s">
        <v>279</v>
      </c>
      <c r="F2142" s="9" t="s">
        <v>279</v>
      </c>
      <c r="G2142" s="9" t="s">
        <v>279</v>
      </c>
      <c r="H2142" s="9" t="s">
        <v>279</v>
      </c>
      <c r="I2142" s="9">
        <v>0</v>
      </c>
      <c r="J2142" s="9" t="s">
        <v>279</v>
      </c>
      <c r="K2142" s="9" t="s">
        <v>279</v>
      </c>
      <c r="L2142" s="9" t="s">
        <v>279</v>
      </c>
      <c r="N2142" s="67">
        <f t="shared" si="63"/>
        <v>0</v>
      </c>
    </row>
    <row r="2143" spans="1:16" ht="15">
      <c r="A2143" s="28" t="s">
        <v>3337</v>
      </c>
      <c r="B2143" s="229" t="s">
        <v>1651</v>
      </c>
      <c r="C2143" s="3"/>
      <c r="D2143" s="3"/>
      <c r="E2143" s="9" t="s">
        <v>279</v>
      </c>
      <c r="F2143" s="9" t="s">
        <v>279</v>
      </c>
      <c r="G2143" s="9" t="s">
        <v>279</v>
      </c>
      <c r="H2143" s="9" t="s">
        <v>279</v>
      </c>
      <c r="I2143" s="9">
        <v>0</v>
      </c>
      <c r="J2143" s="9" t="s">
        <v>279</v>
      </c>
      <c r="K2143" s="9" t="s">
        <v>279</v>
      </c>
      <c r="L2143" s="9" t="s">
        <v>279</v>
      </c>
      <c r="N2143" s="67">
        <f t="shared" si="63"/>
        <v>0</v>
      </c>
    </row>
    <row r="2144" spans="1:16" ht="15">
      <c r="A2144" s="28" t="s">
        <v>3338</v>
      </c>
      <c r="B2144" s="229" t="s">
        <v>1650</v>
      </c>
      <c r="C2144" s="3"/>
      <c r="D2144" s="3"/>
      <c r="E2144" s="9" t="s">
        <v>279</v>
      </c>
      <c r="F2144" s="9" t="s">
        <v>279</v>
      </c>
      <c r="G2144" s="9" t="s">
        <v>279</v>
      </c>
      <c r="H2144" s="9" t="s">
        <v>279</v>
      </c>
      <c r="I2144" s="9">
        <v>0</v>
      </c>
      <c r="J2144" s="9" t="s">
        <v>279</v>
      </c>
      <c r="K2144" s="9" t="s">
        <v>279</v>
      </c>
      <c r="L2144" s="9" t="s">
        <v>279</v>
      </c>
      <c r="N2144" s="67">
        <f t="shared" si="63"/>
        <v>0</v>
      </c>
    </row>
    <row r="2145" spans="1:24" ht="15">
      <c r="A2145" s="28" t="s">
        <v>4129</v>
      </c>
      <c r="B2145" s="229" t="s">
        <v>1648</v>
      </c>
      <c r="C2145" s="3"/>
      <c r="D2145" s="3"/>
      <c r="E2145" s="9" t="s">
        <v>279</v>
      </c>
      <c r="F2145" s="9" t="s">
        <v>279</v>
      </c>
      <c r="G2145" s="9" t="s">
        <v>279</v>
      </c>
      <c r="H2145" s="9" t="s">
        <v>279</v>
      </c>
      <c r="I2145" s="9">
        <v>0</v>
      </c>
      <c r="J2145" s="9" t="s">
        <v>279</v>
      </c>
      <c r="K2145" s="9" t="s">
        <v>279</v>
      </c>
      <c r="L2145" s="9" t="s">
        <v>279</v>
      </c>
      <c r="N2145" s="67">
        <f t="shared" si="63"/>
        <v>0</v>
      </c>
    </row>
    <row r="2146" spans="1:24" ht="15">
      <c r="A2146" s="28" t="s">
        <v>4130</v>
      </c>
      <c r="B2146" s="229" t="s">
        <v>1676</v>
      </c>
      <c r="C2146" s="3"/>
      <c r="D2146" s="3"/>
      <c r="E2146" s="9" t="s">
        <v>279</v>
      </c>
      <c r="F2146" s="9" t="s">
        <v>279</v>
      </c>
      <c r="G2146" s="9" t="s">
        <v>279</v>
      </c>
      <c r="H2146" s="9" t="s">
        <v>279</v>
      </c>
      <c r="I2146" s="9">
        <v>0</v>
      </c>
      <c r="J2146" s="9" t="s">
        <v>279</v>
      </c>
      <c r="K2146" s="9" t="s">
        <v>279</v>
      </c>
      <c r="L2146" s="9" t="s">
        <v>279</v>
      </c>
      <c r="N2146" s="67">
        <f t="shared" si="63"/>
        <v>0</v>
      </c>
    </row>
    <row r="2147" spans="1:24" ht="15">
      <c r="A2147" s="28" t="s">
        <v>4131</v>
      </c>
      <c r="B2147" s="229" t="s">
        <v>1658</v>
      </c>
      <c r="C2147" s="3"/>
      <c r="D2147" s="3"/>
      <c r="E2147" s="9" t="s">
        <v>279</v>
      </c>
      <c r="F2147" s="9" t="s">
        <v>279</v>
      </c>
      <c r="G2147" s="9" t="s">
        <v>279</v>
      </c>
      <c r="H2147" s="9" t="s">
        <v>279</v>
      </c>
      <c r="I2147" s="9">
        <v>0</v>
      </c>
      <c r="J2147" s="9" t="s">
        <v>279</v>
      </c>
      <c r="K2147" s="9" t="s">
        <v>279</v>
      </c>
      <c r="L2147" s="9" t="s">
        <v>279</v>
      </c>
      <c r="N2147" s="67">
        <f t="shared" si="63"/>
        <v>0</v>
      </c>
    </row>
    <row r="2148" spans="1:24" ht="15">
      <c r="A2148" s="28"/>
      <c r="B2148" s="63"/>
      <c r="E2148" s="9"/>
      <c r="F2148" s="9"/>
      <c r="G2148" s="9"/>
      <c r="H2148" s="9"/>
      <c r="L2148" s="69"/>
      <c r="M2148" s="67"/>
    </row>
    <row r="2149" spans="1:24" ht="15">
      <c r="A2149" s="28"/>
      <c r="B2149" s="63"/>
      <c r="E2149" s="9"/>
      <c r="L2149" s="69"/>
    </row>
    <row r="2150" spans="1:24" ht="15">
      <c r="A2150" s="28"/>
      <c r="B2150" s="63"/>
      <c r="E2150" s="9"/>
      <c r="L2150" s="69"/>
    </row>
    <row r="2151" spans="1:24" ht="25.5">
      <c r="A2151" s="23" t="s">
        <v>194</v>
      </c>
      <c r="L2151" s="69"/>
    </row>
    <row r="2152" spans="1:24">
      <c r="L2152" s="69"/>
    </row>
    <row r="2153" spans="1:24" ht="15">
      <c r="A2153" s="39"/>
      <c r="B2153" s="39"/>
      <c r="C2153" s="39"/>
      <c r="D2153" s="39"/>
      <c r="E2153" s="61">
        <v>2016</v>
      </c>
      <c r="F2153" s="61">
        <v>2017</v>
      </c>
      <c r="G2153" s="61">
        <v>2018</v>
      </c>
      <c r="H2153" s="61">
        <v>2019</v>
      </c>
      <c r="I2153" s="61">
        <v>2020</v>
      </c>
      <c r="J2153" s="61">
        <v>2021</v>
      </c>
      <c r="K2153" s="61">
        <v>2022</v>
      </c>
      <c r="L2153" s="61">
        <v>2023</v>
      </c>
      <c r="N2153" s="70" t="s">
        <v>40</v>
      </c>
      <c r="T2153" s="63"/>
      <c r="U2153" s="63"/>
    </row>
    <row r="2154" spans="1:24" ht="15">
      <c r="A2154" s="28" t="s">
        <v>0</v>
      </c>
      <c r="B2154" s="63" t="s">
        <v>17</v>
      </c>
      <c r="E2154" s="214">
        <v>279.89999999999998</v>
      </c>
      <c r="F2154" s="217">
        <v>293.2</v>
      </c>
      <c r="G2154" s="217">
        <v>342.65</v>
      </c>
      <c r="H2154" s="9">
        <v>353.60000000000036</v>
      </c>
      <c r="I2154" s="9">
        <v>0</v>
      </c>
      <c r="J2154" s="9">
        <v>432.70000000000255</v>
      </c>
      <c r="K2154" s="9">
        <v>143.99999999999909</v>
      </c>
      <c r="L2154" s="217">
        <v>473.5</v>
      </c>
      <c r="N2154" s="67">
        <f t="shared" ref="N2154:N2185" si="64">SUM(E2154:L2154)</f>
        <v>2319.550000000002</v>
      </c>
      <c r="P2154" t="s">
        <v>5332</v>
      </c>
      <c r="S2154" t="s">
        <v>5333</v>
      </c>
      <c r="T2154" s="277"/>
      <c r="U2154" s="63"/>
      <c r="V2154" s="360"/>
      <c r="W2154" s="337"/>
      <c r="X2154" s="63"/>
    </row>
    <row r="2155" spans="1:24" ht="15">
      <c r="A2155" s="28" t="s">
        <v>2</v>
      </c>
      <c r="B2155" s="63" t="s">
        <v>11</v>
      </c>
      <c r="E2155" s="213">
        <v>219</v>
      </c>
      <c r="F2155" s="217">
        <v>262.39999999999998</v>
      </c>
      <c r="G2155" s="217">
        <v>355.9</v>
      </c>
      <c r="H2155" s="9">
        <v>343.20000000000073</v>
      </c>
      <c r="I2155" s="9">
        <v>0</v>
      </c>
      <c r="J2155" s="9">
        <v>538.79999999999927</v>
      </c>
      <c r="K2155" s="9">
        <v>85.000000000000909</v>
      </c>
      <c r="L2155" s="9">
        <v>417.90000000000146</v>
      </c>
      <c r="N2155" s="67">
        <f t="shared" si="64"/>
        <v>2222.2000000000025</v>
      </c>
      <c r="P2155" t="s">
        <v>344</v>
      </c>
      <c r="T2155" s="277"/>
      <c r="U2155" s="63"/>
      <c r="V2155" s="347"/>
      <c r="W2155" s="337"/>
      <c r="X2155" s="63"/>
    </row>
    <row r="2156" spans="1:24" ht="15">
      <c r="A2156" s="28" t="s">
        <v>3</v>
      </c>
      <c r="B2156" s="63" t="s">
        <v>13</v>
      </c>
      <c r="E2156" s="9">
        <v>61.2</v>
      </c>
      <c r="F2156" s="217">
        <v>267.89999999999998</v>
      </c>
      <c r="G2156" s="9">
        <v>136.5</v>
      </c>
      <c r="H2156" s="9">
        <v>365.29999999999563</v>
      </c>
      <c r="I2156" s="9">
        <v>0</v>
      </c>
      <c r="J2156" s="9">
        <v>419.19999999999891</v>
      </c>
      <c r="K2156" s="214">
        <v>576.20000000000164</v>
      </c>
      <c r="L2156" s="9">
        <v>356</v>
      </c>
      <c r="N2156" s="67">
        <f t="shared" si="64"/>
        <v>2182.2999999999961</v>
      </c>
      <c r="P2156" t="s">
        <v>356</v>
      </c>
      <c r="S2156" s="21" t="s">
        <v>1772</v>
      </c>
      <c r="T2156" s="63"/>
      <c r="U2156" s="63"/>
      <c r="V2156" s="347"/>
      <c r="W2156" s="337"/>
      <c r="X2156" s="63"/>
    </row>
    <row r="2157" spans="1:24" ht="15">
      <c r="A2157" s="28" t="s">
        <v>5</v>
      </c>
      <c r="B2157" s="63" t="s">
        <v>9</v>
      </c>
      <c r="E2157" s="9">
        <v>170.3</v>
      </c>
      <c r="F2157" s="9">
        <v>220.4</v>
      </c>
      <c r="G2157" s="214">
        <v>659.3</v>
      </c>
      <c r="H2157" s="9">
        <v>284.10000000000218</v>
      </c>
      <c r="I2157" s="9">
        <v>0</v>
      </c>
      <c r="J2157" s="9">
        <v>371</v>
      </c>
      <c r="K2157" s="9">
        <v>137.39999999999964</v>
      </c>
      <c r="L2157" s="9">
        <v>315.899999999996</v>
      </c>
      <c r="N2157" s="67">
        <f t="shared" si="64"/>
        <v>2158.3999999999978</v>
      </c>
      <c r="P2157" t="s">
        <v>282</v>
      </c>
      <c r="S2157" t="s">
        <v>1772</v>
      </c>
      <c r="T2157" s="63"/>
      <c r="U2157" s="63"/>
      <c r="V2157" s="347"/>
      <c r="W2157" s="337"/>
      <c r="X2157" s="63"/>
    </row>
    <row r="2158" spans="1:24" ht="15">
      <c r="A2158" s="28" t="s">
        <v>7</v>
      </c>
      <c r="B2158" s="63" t="s">
        <v>31</v>
      </c>
      <c r="E2158" s="9">
        <v>164.7</v>
      </c>
      <c r="F2158" s="9">
        <v>81.5</v>
      </c>
      <c r="G2158" s="217">
        <v>354.7</v>
      </c>
      <c r="H2158" s="9">
        <v>380.39999999999964</v>
      </c>
      <c r="I2158" s="9">
        <v>0</v>
      </c>
      <c r="J2158" s="212">
        <v>672.90000000000146</v>
      </c>
      <c r="K2158" s="9">
        <v>105.00000000000273</v>
      </c>
      <c r="L2158" s="9">
        <v>307.49999999999818</v>
      </c>
      <c r="N2158" s="67">
        <f t="shared" si="64"/>
        <v>2066.7000000000021</v>
      </c>
      <c r="P2158" t="s">
        <v>311</v>
      </c>
      <c r="T2158" s="63"/>
      <c r="U2158" s="63"/>
      <c r="V2158" s="347"/>
      <c r="W2158" s="337"/>
      <c r="X2158" s="63"/>
    </row>
    <row r="2159" spans="1:24" ht="15">
      <c r="A2159" s="28" t="s">
        <v>8</v>
      </c>
      <c r="B2159" s="63" t="s">
        <v>21</v>
      </c>
      <c r="E2159" s="217">
        <v>201.4</v>
      </c>
      <c r="F2159" s="9">
        <v>216.3</v>
      </c>
      <c r="G2159" s="9">
        <v>279.7</v>
      </c>
      <c r="H2159" s="9">
        <v>287.60000000000036</v>
      </c>
      <c r="I2159" s="9">
        <v>0</v>
      </c>
      <c r="J2159" s="217">
        <v>561.79999999999927</v>
      </c>
      <c r="K2159" s="9">
        <v>100</v>
      </c>
      <c r="L2159" s="9">
        <v>375</v>
      </c>
      <c r="N2159" s="67">
        <f t="shared" si="64"/>
        <v>2021.7999999999997</v>
      </c>
      <c r="P2159" t="s">
        <v>336</v>
      </c>
      <c r="T2159" s="225"/>
      <c r="U2159" s="63"/>
      <c r="V2159" s="347"/>
      <c r="W2159" s="337"/>
      <c r="X2159" s="63"/>
    </row>
    <row r="2160" spans="1:24" ht="15">
      <c r="A2160" s="28" t="s">
        <v>10</v>
      </c>
      <c r="B2160" s="63" t="s">
        <v>33</v>
      </c>
      <c r="E2160" s="217">
        <v>205</v>
      </c>
      <c r="F2160" s="9">
        <v>25.5</v>
      </c>
      <c r="G2160" s="217">
        <v>405.9</v>
      </c>
      <c r="H2160" s="9">
        <v>352.80000000000018</v>
      </c>
      <c r="I2160" s="9">
        <v>0</v>
      </c>
      <c r="J2160" s="9">
        <v>437.49999999999909</v>
      </c>
      <c r="K2160" s="9">
        <v>48.300000000000182</v>
      </c>
      <c r="L2160" s="217">
        <v>458.5</v>
      </c>
      <c r="N2160" s="67">
        <f t="shared" si="64"/>
        <v>1933.4999999999995</v>
      </c>
      <c r="P2160" t="s">
        <v>2493</v>
      </c>
      <c r="T2160" s="63"/>
      <c r="U2160" s="63"/>
      <c r="V2160" s="360"/>
      <c r="W2160" s="337"/>
      <c r="X2160" s="63"/>
    </row>
    <row r="2161" spans="1:24" ht="15">
      <c r="A2161" s="28" t="s">
        <v>12</v>
      </c>
      <c r="B2161" s="63" t="s">
        <v>27</v>
      </c>
      <c r="E2161" s="9">
        <v>105.3</v>
      </c>
      <c r="F2161" s="9">
        <v>211.5</v>
      </c>
      <c r="G2161" s="212">
        <v>505.3</v>
      </c>
      <c r="H2161" s="9">
        <v>162.00000000000182</v>
      </c>
      <c r="I2161" s="9">
        <v>0</v>
      </c>
      <c r="J2161" s="9">
        <v>399.89999999999964</v>
      </c>
      <c r="K2161" s="9">
        <v>319.39999999999782</v>
      </c>
      <c r="L2161" s="9">
        <v>212.19999999999982</v>
      </c>
      <c r="N2161" s="67">
        <f t="shared" si="64"/>
        <v>1915.599999999999</v>
      </c>
      <c r="P2161" t="s">
        <v>301</v>
      </c>
      <c r="T2161" s="63"/>
      <c r="U2161" s="63"/>
      <c r="V2161" s="347"/>
      <c r="W2161" s="337"/>
      <c r="X2161" s="63"/>
    </row>
    <row r="2162" spans="1:24" ht="15">
      <c r="A2162" s="28" t="s">
        <v>14</v>
      </c>
      <c r="B2162" s="63" t="s">
        <v>23</v>
      </c>
      <c r="E2162" s="217">
        <v>214.4</v>
      </c>
      <c r="F2162" s="9">
        <v>165.6</v>
      </c>
      <c r="G2162" s="9">
        <v>196.4</v>
      </c>
      <c r="H2162" s="9">
        <v>293.30000000000109</v>
      </c>
      <c r="I2162" s="9">
        <v>0</v>
      </c>
      <c r="J2162" s="9">
        <v>470.59999999999854</v>
      </c>
      <c r="K2162" s="9">
        <v>253.19999999999982</v>
      </c>
      <c r="L2162" s="9">
        <v>314.19999999999891</v>
      </c>
      <c r="N2162" s="67">
        <f t="shared" si="64"/>
        <v>1907.6999999999985</v>
      </c>
      <c r="P2162" t="s">
        <v>284</v>
      </c>
      <c r="T2162" s="63"/>
      <c r="U2162" s="63"/>
      <c r="V2162" s="347"/>
      <c r="W2162" s="337"/>
      <c r="X2162" s="63"/>
    </row>
    <row r="2163" spans="1:24" ht="15">
      <c r="A2163" s="28" t="s">
        <v>16</v>
      </c>
      <c r="B2163" s="63" t="s">
        <v>143</v>
      </c>
      <c r="E2163" s="9" t="s">
        <v>279</v>
      </c>
      <c r="F2163" s="217">
        <v>264</v>
      </c>
      <c r="G2163" s="9">
        <v>193.7</v>
      </c>
      <c r="H2163" s="9">
        <v>351.00000000000091</v>
      </c>
      <c r="I2163" s="9">
        <v>0</v>
      </c>
      <c r="J2163" s="9">
        <v>482.99999999999909</v>
      </c>
      <c r="K2163" s="9">
        <v>222.20000000000164</v>
      </c>
      <c r="L2163" s="9">
        <v>389.30000000000109</v>
      </c>
      <c r="N2163" s="67">
        <f t="shared" si="64"/>
        <v>1903.2000000000028</v>
      </c>
      <c r="P2163" t="s">
        <v>293</v>
      </c>
      <c r="T2163" s="63"/>
      <c r="U2163" s="63"/>
      <c r="V2163" s="360"/>
      <c r="W2163" s="337"/>
      <c r="X2163" s="63"/>
    </row>
    <row r="2164" spans="1:24" ht="15">
      <c r="A2164" s="28" t="s">
        <v>18</v>
      </c>
      <c r="B2164" s="63" t="s">
        <v>142</v>
      </c>
      <c r="E2164" s="9" t="s">
        <v>279</v>
      </c>
      <c r="F2164" s="9">
        <v>120.8</v>
      </c>
      <c r="G2164" s="213">
        <v>461.1</v>
      </c>
      <c r="H2164" s="9">
        <v>168.59999999999854</v>
      </c>
      <c r="I2164" s="9">
        <v>0</v>
      </c>
      <c r="J2164" s="9">
        <v>512.30000000000109</v>
      </c>
      <c r="K2164" s="9">
        <v>190.5</v>
      </c>
      <c r="L2164" s="9">
        <v>442.50000000000364</v>
      </c>
      <c r="N2164" s="67">
        <f t="shared" si="64"/>
        <v>1895.8000000000034</v>
      </c>
      <c r="P2164" t="s">
        <v>283</v>
      </c>
      <c r="T2164" s="63"/>
      <c r="U2164" s="63"/>
      <c r="V2164" s="347"/>
      <c r="W2164" s="337"/>
      <c r="X2164" s="63"/>
    </row>
    <row r="2165" spans="1:24" ht="15">
      <c r="A2165" s="28" t="s">
        <v>20</v>
      </c>
      <c r="B2165" s="63" t="s">
        <v>25</v>
      </c>
      <c r="E2165" s="217">
        <v>189.4</v>
      </c>
      <c r="F2165" s="9">
        <v>151.69999999999999</v>
      </c>
      <c r="G2165" s="217">
        <v>348.1</v>
      </c>
      <c r="H2165" s="9">
        <v>116.90000000000327</v>
      </c>
      <c r="I2165" s="9">
        <v>0</v>
      </c>
      <c r="J2165" s="9">
        <v>511.70000000000073</v>
      </c>
      <c r="K2165" s="9">
        <v>91.799999999997453</v>
      </c>
      <c r="L2165" s="217">
        <v>480.40000000000146</v>
      </c>
      <c r="N2165" s="67">
        <f t="shared" si="64"/>
        <v>1890.000000000003</v>
      </c>
      <c r="P2165" t="s">
        <v>2492</v>
      </c>
      <c r="T2165" s="277"/>
      <c r="U2165" s="63"/>
      <c r="V2165" s="347"/>
      <c r="W2165" s="337"/>
      <c r="X2165" s="63"/>
    </row>
    <row r="2166" spans="1:24" ht="15">
      <c r="A2166" s="28" t="s">
        <v>22</v>
      </c>
      <c r="B2166" s="63" t="s">
        <v>37</v>
      </c>
      <c r="E2166" s="217">
        <v>211.8</v>
      </c>
      <c r="F2166" s="9">
        <v>51.9</v>
      </c>
      <c r="G2166" s="9">
        <v>286.5</v>
      </c>
      <c r="H2166" s="217">
        <v>424.49999999999909</v>
      </c>
      <c r="I2166" s="9">
        <v>0</v>
      </c>
      <c r="J2166" s="9">
        <v>380.69999999999891</v>
      </c>
      <c r="K2166" s="9">
        <v>154.99999999999818</v>
      </c>
      <c r="L2166" s="9">
        <v>369.49999999999636</v>
      </c>
      <c r="N2166" s="67">
        <f t="shared" si="64"/>
        <v>1879.8999999999926</v>
      </c>
      <c r="P2166" t="s">
        <v>343</v>
      </c>
      <c r="T2166" s="63"/>
      <c r="U2166" s="63"/>
      <c r="V2166" s="347"/>
      <c r="W2166" s="337"/>
      <c r="X2166" s="63"/>
    </row>
    <row r="2167" spans="1:24" ht="15">
      <c r="A2167" s="28" t="s">
        <v>24</v>
      </c>
      <c r="B2167" s="63" t="s">
        <v>141</v>
      </c>
      <c r="E2167" s="9" t="s">
        <v>279</v>
      </c>
      <c r="F2167" s="217">
        <v>235.7</v>
      </c>
      <c r="G2167" s="9">
        <v>295.89999999999998</v>
      </c>
      <c r="H2167" s="9">
        <v>313.00000000000091</v>
      </c>
      <c r="I2167" s="9">
        <v>0</v>
      </c>
      <c r="J2167" s="9">
        <v>539.80000000000473</v>
      </c>
      <c r="K2167" s="9">
        <v>208.29999999999927</v>
      </c>
      <c r="L2167" s="9">
        <v>282</v>
      </c>
      <c r="N2167" s="67">
        <f t="shared" si="64"/>
        <v>1874.7000000000048</v>
      </c>
      <c r="P2167" t="s">
        <v>294</v>
      </c>
      <c r="T2167" s="225"/>
      <c r="U2167" s="63"/>
      <c r="V2167" s="347"/>
      <c r="W2167" s="337"/>
      <c r="X2167" s="63"/>
    </row>
    <row r="2168" spans="1:24" ht="15">
      <c r="A2168" s="28" t="s">
        <v>26</v>
      </c>
      <c r="B2168" s="63" t="s">
        <v>155</v>
      </c>
      <c r="E2168" s="9" t="s">
        <v>279</v>
      </c>
      <c r="F2168" s="9" t="s">
        <v>279</v>
      </c>
      <c r="G2168" s="217">
        <v>370</v>
      </c>
      <c r="H2168" s="9">
        <v>341.79999999999836</v>
      </c>
      <c r="I2168" s="9">
        <v>0</v>
      </c>
      <c r="J2168" s="9">
        <v>487.19999999999982</v>
      </c>
      <c r="K2168" s="9">
        <v>171.49999999999818</v>
      </c>
      <c r="L2168" s="217">
        <v>472.60000000000218</v>
      </c>
      <c r="N2168" s="67">
        <f t="shared" si="64"/>
        <v>1843.0999999999985</v>
      </c>
      <c r="P2168" t="s">
        <v>312</v>
      </c>
      <c r="T2168" s="63"/>
      <c r="U2168" s="63"/>
      <c r="V2168" s="347"/>
      <c r="W2168" s="337"/>
      <c r="X2168" s="63"/>
    </row>
    <row r="2169" spans="1:24" ht="15">
      <c r="A2169" s="28" t="s">
        <v>28</v>
      </c>
      <c r="B2169" s="63" t="s">
        <v>154</v>
      </c>
      <c r="E2169" s="9" t="s">
        <v>279</v>
      </c>
      <c r="F2169" s="9" t="s">
        <v>279</v>
      </c>
      <c r="G2169" s="9">
        <v>214.4</v>
      </c>
      <c r="H2169" s="9">
        <v>300.49999999999818</v>
      </c>
      <c r="I2169" s="9">
        <v>0</v>
      </c>
      <c r="J2169" s="217">
        <v>570.10000000000036</v>
      </c>
      <c r="K2169" s="9">
        <v>235.69999999999891</v>
      </c>
      <c r="L2169" s="9">
        <v>449.89999999999964</v>
      </c>
      <c r="N2169" s="67">
        <f t="shared" si="64"/>
        <v>1770.5999999999972</v>
      </c>
      <c r="P2169" t="s">
        <v>288</v>
      </c>
      <c r="T2169" s="63"/>
      <c r="U2169" s="63"/>
      <c r="V2169" s="360"/>
      <c r="W2169" s="337"/>
      <c r="X2169" s="63"/>
    </row>
    <row r="2170" spans="1:24" ht="15">
      <c r="A2170" s="28" t="s">
        <v>30</v>
      </c>
      <c r="B2170" s="63" t="s">
        <v>771</v>
      </c>
      <c r="E2170" s="9" t="s">
        <v>279</v>
      </c>
      <c r="F2170" s="9" t="s">
        <v>279</v>
      </c>
      <c r="G2170" s="9" t="s">
        <v>279</v>
      </c>
      <c r="H2170" s="212">
        <v>495.79999999999836</v>
      </c>
      <c r="I2170" s="9">
        <v>0</v>
      </c>
      <c r="J2170" s="213">
        <v>635.09999999999854</v>
      </c>
      <c r="K2170" s="217">
        <v>391.20000000000073</v>
      </c>
      <c r="L2170" s="9">
        <v>149.10000000000036</v>
      </c>
      <c r="N2170" s="67">
        <f t="shared" si="64"/>
        <v>1671.199999999998</v>
      </c>
      <c r="P2170" t="s">
        <v>2609</v>
      </c>
      <c r="T2170" s="63"/>
      <c r="U2170" s="63"/>
      <c r="V2170" s="347"/>
      <c r="W2170" s="337"/>
      <c r="X2170" s="63"/>
    </row>
    <row r="2171" spans="1:24" ht="15">
      <c r="A2171" s="28" t="s">
        <v>32</v>
      </c>
      <c r="B2171" s="63" t="s">
        <v>757</v>
      </c>
      <c r="E2171" s="9" t="s">
        <v>279</v>
      </c>
      <c r="F2171" s="9" t="s">
        <v>279</v>
      </c>
      <c r="G2171" s="9" t="s">
        <v>279</v>
      </c>
      <c r="H2171" s="217">
        <v>465.19999999999891</v>
      </c>
      <c r="I2171" s="9">
        <v>0</v>
      </c>
      <c r="J2171" s="217">
        <v>546.30000000000018</v>
      </c>
      <c r="K2171" s="9">
        <v>335.50000000000182</v>
      </c>
      <c r="L2171" s="9">
        <v>315.39999999999799</v>
      </c>
      <c r="N2171" s="67">
        <f t="shared" si="64"/>
        <v>1662.399999999999</v>
      </c>
      <c r="P2171" t="s">
        <v>290</v>
      </c>
      <c r="T2171" s="63"/>
      <c r="U2171" s="63"/>
      <c r="V2171" s="347"/>
      <c r="W2171" s="337"/>
      <c r="X2171" s="63"/>
    </row>
    <row r="2172" spans="1:24" ht="15">
      <c r="A2172" s="28" t="s">
        <v>34</v>
      </c>
      <c r="B2172" s="63" t="s">
        <v>15</v>
      </c>
      <c r="E2172" s="9">
        <v>148.4</v>
      </c>
      <c r="F2172" s="217">
        <v>346.9</v>
      </c>
      <c r="G2172" s="9">
        <v>119.9</v>
      </c>
      <c r="H2172" s="9">
        <v>64.5</v>
      </c>
      <c r="I2172" s="9">
        <v>0</v>
      </c>
      <c r="J2172" s="9">
        <v>343.5</v>
      </c>
      <c r="K2172" s="9">
        <v>137.49999999999909</v>
      </c>
      <c r="L2172" s="9">
        <v>451.89999999999964</v>
      </c>
      <c r="N2172" s="67">
        <f t="shared" si="64"/>
        <v>1612.5999999999985</v>
      </c>
      <c r="P2172" t="s">
        <v>284</v>
      </c>
      <c r="T2172" s="225"/>
      <c r="U2172" s="63"/>
      <c r="V2172" s="360"/>
      <c r="W2172" s="337"/>
      <c r="X2172" s="63"/>
    </row>
    <row r="2173" spans="1:24" ht="15">
      <c r="A2173" s="28" t="s">
        <v>36</v>
      </c>
      <c r="B2173" s="63" t="s">
        <v>162</v>
      </c>
      <c r="E2173" s="9" t="s">
        <v>279</v>
      </c>
      <c r="F2173" s="9" t="s">
        <v>279</v>
      </c>
      <c r="G2173" s="9">
        <v>274.3</v>
      </c>
      <c r="H2173" s="9">
        <v>382.19999999999709</v>
      </c>
      <c r="I2173" s="9">
        <v>0</v>
      </c>
      <c r="J2173" s="9">
        <v>374</v>
      </c>
      <c r="K2173" s="9">
        <v>119.80000000000018</v>
      </c>
      <c r="L2173" s="9">
        <v>396.799999999997</v>
      </c>
      <c r="N2173" s="67">
        <f t="shared" si="64"/>
        <v>1547.0999999999942</v>
      </c>
      <c r="T2173" s="63"/>
      <c r="U2173" s="63"/>
      <c r="V2173" s="360"/>
      <c r="W2173" s="337"/>
      <c r="X2173" s="63"/>
    </row>
    <row r="2174" spans="1:24" ht="15">
      <c r="A2174" s="28" t="s">
        <v>38</v>
      </c>
      <c r="B2174" s="63" t="s">
        <v>6</v>
      </c>
      <c r="E2174" s="9">
        <v>136.30000000000001</v>
      </c>
      <c r="F2174" s="214">
        <v>480.5</v>
      </c>
      <c r="G2174" s="9">
        <v>279.64999999999998</v>
      </c>
      <c r="H2174" s="9">
        <v>392.29999999999927</v>
      </c>
      <c r="I2174" s="9">
        <v>0</v>
      </c>
      <c r="J2174" s="9">
        <v>240.70000000000073</v>
      </c>
      <c r="K2174" s="9" t="s">
        <v>279</v>
      </c>
      <c r="L2174" s="9" t="s">
        <v>279</v>
      </c>
      <c r="N2174" s="67">
        <f t="shared" si="64"/>
        <v>1529.4499999999998</v>
      </c>
      <c r="P2174" t="s">
        <v>282</v>
      </c>
      <c r="S2174" t="s">
        <v>1772</v>
      </c>
      <c r="T2174" s="63"/>
      <c r="U2174" s="63"/>
      <c r="V2174" s="348"/>
      <c r="W2174" s="337"/>
      <c r="X2174" s="63"/>
    </row>
    <row r="2175" spans="1:24" ht="15">
      <c r="A2175" s="28" t="s">
        <v>145</v>
      </c>
      <c r="B2175" s="63" t="s">
        <v>763</v>
      </c>
      <c r="E2175" s="9" t="s">
        <v>279</v>
      </c>
      <c r="F2175" s="9" t="s">
        <v>279</v>
      </c>
      <c r="G2175" s="9" t="s">
        <v>279</v>
      </c>
      <c r="H2175" s="9">
        <v>346.00000000000182</v>
      </c>
      <c r="I2175" s="9">
        <v>0</v>
      </c>
      <c r="J2175" s="217">
        <v>614.5</v>
      </c>
      <c r="K2175" s="9">
        <v>36.899999999998727</v>
      </c>
      <c r="L2175" s="213">
        <v>487.10000000000099</v>
      </c>
      <c r="N2175" s="67">
        <f t="shared" si="64"/>
        <v>1484.5000000000016</v>
      </c>
      <c r="P2175" t="s">
        <v>297</v>
      </c>
      <c r="T2175" s="225"/>
      <c r="U2175" s="63"/>
      <c r="V2175" s="347"/>
      <c r="W2175" s="337"/>
      <c r="X2175" s="63"/>
    </row>
    <row r="2176" spans="1:24" ht="15">
      <c r="A2176" s="28" t="s">
        <v>146</v>
      </c>
      <c r="B2176" s="63" t="s">
        <v>738</v>
      </c>
      <c r="E2176" s="9" t="s">
        <v>279</v>
      </c>
      <c r="F2176" s="9" t="s">
        <v>279</v>
      </c>
      <c r="G2176" s="9" t="s">
        <v>279</v>
      </c>
      <c r="H2176" s="217">
        <v>442.09999999999854</v>
      </c>
      <c r="I2176" s="9">
        <v>0</v>
      </c>
      <c r="J2176" s="217">
        <v>574.70000000000073</v>
      </c>
      <c r="K2176" s="9">
        <v>88.900000000001455</v>
      </c>
      <c r="L2176" s="9">
        <v>367.70000000000073</v>
      </c>
      <c r="N2176" s="67">
        <f t="shared" si="64"/>
        <v>1473.4000000000015</v>
      </c>
      <c r="P2176" t="s">
        <v>342</v>
      </c>
      <c r="T2176" s="28"/>
      <c r="U2176" s="63"/>
      <c r="V2176" s="347"/>
      <c r="W2176" s="337"/>
      <c r="X2176" s="63"/>
    </row>
    <row r="2177" spans="1:24" ht="15">
      <c r="A2177" s="28" t="s">
        <v>147</v>
      </c>
      <c r="B2177" s="63" t="s">
        <v>796</v>
      </c>
      <c r="E2177" s="9" t="s">
        <v>279</v>
      </c>
      <c r="F2177" s="9" t="s">
        <v>279</v>
      </c>
      <c r="G2177" s="9" t="s">
        <v>279</v>
      </c>
      <c r="H2177" s="9">
        <v>403.39999999999964</v>
      </c>
      <c r="I2177" s="9">
        <v>0</v>
      </c>
      <c r="J2177" s="9">
        <v>397.40000000000055</v>
      </c>
      <c r="K2177" s="217">
        <v>386.49999999999818</v>
      </c>
      <c r="L2177" s="9">
        <v>282.10000000000036</v>
      </c>
      <c r="N2177" s="67">
        <f t="shared" si="64"/>
        <v>1469.3999999999987</v>
      </c>
      <c r="P2177" t="s">
        <v>288</v>
      </c>
      <c r="T2177" s="63"/>
      <c r="U2177" s="63"/>
      <c r="V2177" s="360"/>
      <c r="W2177" s="337"/>
      <c r="X2177" s="63"/>
    </row>
    <row r="2178" spans="1:24" ht="15">
      <c r="A2178" s="28" t="s">
        <v>151</v>
      </c>
      <c r="B2178" s="63" t="s">
        <v>783</v>
      </c>
      <c r="E2178" s="9" t="s">
        <v>279</v>
      </c>
      <c r="F2178" s="9" t="s">
        <v>279</v>
      </c>
      <c r="G2178" s="9" t="s">
        <v>279</v>
      </c>
      <c r="H2178" s="213">
        <v>467</v>
      </c>
      <c r="I2178" s="9">
        <v>0</v>
      </c>
      <c r="J2178" s="9">
        <v>494.10000000000036</v>
      </c>
      <c r="K2178" s="9">
        <v>45</v>
      </c>
      <c r="L2178" s="217">
        <v>460.60000000000218</v>
      </c>
      <c r="N2178" s="67">
        <f t="shared" si="64"/>
        <v>1466.7000000000025</v>
      </c>
      <c r="P2178" t="s">
        <v>309</v>
      </c>
      <c r="T2178" s="63"/>
      <c r="U2178" s="63"/>
      <c r="V2178" s="347"/>
      <c r="W2178" s="337"/>
      <c r="X2178" s="63"/>
    </row>
    <row r="2179" spans="1:24" ht="15">
      <c r="A2179" s="28" t="s">
        <v>157</v>
      </c>
      <c r="B2179" s="63" t="s">
        <v>144</v>
      </c>
      <c r="E2179" s="9" t="s">
        <v>279</v>
      </c>
      <c r="F2179" s="213">
        <v>356.3</v>
      </c>
      <c r="G2179" s="217">
        <v>347.85</v>
      </c>
      <c r="H2179" s="9">
        <v>218.80000000000109</v>
      </c>
      <c r="I2179" s="9">
        <v>0</v>
      </c>
      <c r="J2179" s="9">
        <v>354</v>
      </c>
      <c r="K2179" s="9">
        <v>174</v>
      </c>
      <c r="L2179" s="9" t="s">
        <v>279</v>
      </c>
      <c r="N2179" s="67">
        <f t="shared" si="64"/>
        <v>1450.9500000000012</v>
      </c>
      <c r="P2179" t="s">
        <v>333</v>
      </c>
      <c r="T2179" s="63"/>
      <c r="U2179" s="63"/>
      <c r="V2179" s="347"/>
      <c r="W2179" s="337"/>
      <c r="X2179" s="63"/>
    </row>
    <row r="2180" spans="1:24" ht="15">
      <c r="A2180" s="28" t="s">
        <v>159</v>
      </c>
      <c r="B2180" s="63" t="s">
        <v>779</v>
      </c>
      <c r="E2180" s="9" t="s">
        <v>279</v>
      </c>
      <c r="F2180" s="9" t="s">
        <v>279</v>
      </c>
      <c r="G2180" s="9" t="s">
        <v>279</v>
      </c>
      <c r="H2180" s="217">
        <v>453.5</v>
      </c>
      <c r="I2180" s="9">
        <v>0</v>
      </c>
      <c r="J2180" s="9">
        <v>506.5</v>
      </c>
      <c r="K2180" s="9">
        <v>95.999999999999091</v>
      </c>
      <c r="L2180" s="9">
        <v>384.20000000000255</v>
      </c>
      <c r="N2180" s="67">
        <f t="shared" si="64"/>
        <v>1440.2000000000016</v>
      </c>
      <c r="P2180" t="s">
        <v>298</v>
      </c>
      <c r="T2180" s="277"/>
      <c r="U2180" s="63"/>
      <c r="V2180" s="347"/>
      <c r="W2180" s="337"/>
      <c r="X2180" s="63"/>
    </row>
    <row r="2181" spans="1:24" ht="15">
      <c r="A2181" s="28" t="s">
        <v>160</v>
      </c>
      <c r="B2181" s="63" t="s">
        <v>153</v>
      </c>
      <c r="E2181" s="9" t="s">
        <v>279</v>
      </c>
      <c r="F2181" s="9" t="s">
        <v>279</v>
      </c>
      <c r="G2181" s="9">
        <v>136.19999999999999</v>
      </c>
      <c r="H2181" s="9">
        <v>288.29999999999836</v>
      </c>
      <c r="I2181" s="9">
        <v>0</v>
      </c>
      <c r="J2181" s="9">
        <v>512.80000000000109</v>
      </c>
      <c r="K2181" s="9">
        <v>221.99999999999909</v>
      </c>
      <c r="L2181" s="9">
        <v>275.00000000000182</v>
      </c>
      <c r="N2181" s="67">
        <f t="shared" si="64"/>
        <v>1434.3000000000004</v>
      </c>
      <c r="T2181" s="277"/>
      <c r="U2181" s="63"/>
      <c r="V2181" s="347"/>
      <c r="W2181" s="337"/>
      <c r="X2181" s="63"/>
    </row>
    <row r="2182" spans="1:24" ht="15">
      <c r="A2182" s="28" t="s">
        <v>161</v>
      </c>
      <c r="B2182" s="63" t="s">
        <v>800</v>
      </c>
      <c r="E2182" s="9" t="s">
        <v>279</v>
      </c>
      <c r="F2182" s="9" t="s">
        <v>279</v>
      </c>
      <c r="G2182" s="9" t="s">
        <v>279</v>
      </c>
      <c r="H2182" s="9">
        <v>289</v>
      </c>
      <c r="I2182" s="9">
        <v>0</v>
      </c>
      <c r="J2182" s="9">
        <v>366.89999999999782</v>
      </c>
      <c r="K2182" s="9">
        <v>128.89999999999873</v>
      </c>
      <c r="L2182" s="214">
        <v>609.90000000000146</v>
      </c>
      <c r="N2182" s="67">
        <f t="shared" si="64"/>
        <v>1394.699999999998</v>
      </c>
      <c r="P2182" t="s">
        <v>282</v>
      </c>
      <c r="S2182" s="21" t="s">
        <v>1772</v>
      </c>
      <c r="T2182" s="63"/>
      <c r="U2182" s="63"/>
      <c r="V2182" s="360"/>
      <c r="W2182" s="337"/>
      <c r="X2182" s="63"/>
    </row>
    <row r="2183" spans="1:24" ht="15">
      <c r="A2183" s="28" t="s">
        <v>163</v>
      </c>
      <c r="B2183" s="63" t="s">
        <v>39</v>
      </c>
      <c r="E2183" s="212">
        <v>253.2</v>
      </c>
      <c r="F2183" s="217">
        <v>254.3</v>
      </c>
      <c r="G2183" s="9">
        <v>167.4</v>
      </c>
      <c r="H2183" s="9">
        <v>318.39999999999964</v>
      </c>
      <c r="I2183" s="9">
        <v>0</v>
      </c>
      <c r="J2183" s="9">
        <v>374.90000000000146</v>
      </c>
      <c r="K2183" s="9">
        <v>9.9000000000005457</v>
      </c>
      <c r="L2183" s="9" t="s">
        <v>279</v>
      </c>
      <c r="N2183" s="67">
        <f t="shared" si="64"/>
        <v>1378.1000000000017</v>
      </c>
      <c r="P2183" t="s">
        <v>320</v>
      </c>
      <c r="T2183" s="63"/>
      <c r="U2183" s="63"/>
      <c r="V2183" s="348"/>
      <c r="W2183" s="337"/>
      <c r="X2183" s="63"/>
    </row>
    <row r="2184" spans="1:24" ht="15">
      <c r="A2184" s="28" t="s">
        <v>275</v>
      </c>
      <c r="B2184" s="63" t="s">
        <v>788</v>
      </c>
      <c r="E2184" s="9" t="s">
        <v>279</v>
      </c>
      <c r="F2184" s="9" t="s">
        <v>279</v>
      </c>
      <c r="G2184" s="9" t="s">
        <v>279</v>
      </c>
      <c r="H2184" s="9">
        <v>301.69999999999982</v>
      </c>
      <c r="I2184" s="9">
        <v>0</v>
      </c>
      <c r="J2184" s="217">
        <v>571.19999999999982</v>
      </c>
      <c r="K2184" s="217">
        <v>398.90000000000055</v>
      </c>
      <c r="L2184" s="9">
        <v>100.10000000000036</v>
      </c>
      <c r="N2184" s="67">
        <f t="shared" si="64"/>
        <v>1371.9000000000005</v>
      </c>
      <c r="P2184" t="s">
        <v>317</v>
      </c>
      <c r="T2184" s="63"/>
      <c r="U2184" s="63"/>
      <c r="V2184" s="348"/>
      <c r="W2184" s="337"/>
      <c r="X2184" s="63"/>
    </row>
    <row r="2185" spans="1:24" ht="15">
      <c r="A2185" s="28" t="s">
        <v>276</v>
      </c>
      <c r="B2185" s="63" t="s">
        <v>749</v>
      </c>
      <c r="E2185" s="9" t="s">
        <v>279</v>
      </c>
      <c r="F2185" s="9" t="s">
        <v>279</v>
      </c>
      <c r="G2185" s="9" t="s">
        <v>279</v>
      </c>
      <c r="H2185" s="217">
        <v>442.80000000000018</v>
      </c>
      <c r="I2185" s="9">
        <v>0</v>
      </c>
      <c r="J2185" s="9">
        <v>388.50000000000182</v>
      </c>
      <c r="K2185" s="9">
        <v>169.49999999999909</v>
      </c>
      <c r="L2185" s="9">
        <v>366.30000000000473</v>
      </c>
      <c r="N2185" s="67">
        <f t="shared" si="64"/>
        <v>1367.1000000000058</v>
      </c>
      <c r="P2185" t="s">
        <v>288</v>
      </c>
      <c r="T2185" s="63"/>
      <c r="U2185" s="63"/>
      <c r="V2185" s="347"/>
      <c r="W2185" s="337"/>
      <c r="X2185" s="63"/>
    </row>
    <row r="2186" spans="1:24" ht="15">
      <c r="A2186" s="28" t="s">
        <v>277</v>
      </c>
      <c r="B2186" s="63" t="s">
        <v>778</v>
      </c>
      <c r="E2186" s="9" t="s">
        <v>279</v>
      </c>
      <c r="F2186" s="9" t="s">
        <v>279</v>
      </c>
      <c r="G2186" s="9" t="s">
        <v>279</v>
      </c>
      <c r="H2186" s="9">
        <v>330.80000000000291</v>
      </c>
      <c r="I2186" s="9">
        <v>0</v>
      </c>
      <c r="J2186" s="9">
        <v>441.09999999999945</v>
      </c>
      <c r="K2186" s="9">
        <v>229.39999999999873</v>
      </c>
      <c r="L2186" s="9">
        <v>364.20000000000073</v>
      </c>
      <c r="N2186" s="67">
        <f t="shared" ref="N2186:N2217" si="65">SUM(E2186:L2186)</f>
        <v>1365.5000000000018</v>
      </c>
      <c r="T2186" s="277"/>
      <c r="U2186" s="63"/>
      <c r="V2186" s="347"/>
      <c r="W2186" s="337"/>
      <c r="X2186" s="63"/>
    </row>
    <row r="2187" spans="1:24" ht="15">
      <c r="A2187" s="28" t="s">
        <v>278</v>
      </c>
      <c r="B2187" s="63" t="s">
        <v>746</v>
      </c>
      <c r="E2187" s="9" t="s">
        <v>279</v>
      </c>
      <c r="F2187" s="9" t="s">
        <v>279</v>
      </c>
      <c r="G2187" s="9" t="s">
        <v>279</v>
      </c>
      <c r="H2187" s="9">
        <v>409.70000000000164</v>
      </c>
      <c r="I2187" s="9">
        <v>0</v>
      </c>
      <c r="J2187" s="9">
        <v>495.49999999999909</v>
      </c>
      <c r="K2187" s="9">
        <v>121.29999999999654</v>
      </c>
      <c r="L2187" s="9">
        <v>300.00000000000364</v>
      </c>
      <c r="N2187" s="67">
        <f t="shared" si="65"/>
        <v>1326.5000000000009</v>
      </c>
      <c r="T2187" s="277"/>
      <c r="U2187" s="63"/>
      <c r="V2187" s="360"/>
      <c r="W2187" s="337"/>
      <c r="X2187" s="63"/>
    </row>
    <row r="2188" spans="1:24" ht="15">
      <c r="A2188" s="28" t="s">
        <v>735</v>
      </c>
      <c r="B2188" s="28" t="s">
        <v>733</v>
      </c>
      <c r="E2188" s="9" t="s">
        <v>279</v>
      </c>
      <c r="F2188" s="9" t="s">
        <v>279</v>
      </c>
      <c r="G2188" s="9" t="s">
        <v>279</v>
      </c>
      <c r="H2188" s="9">
        <v>421.89999999999964</v>
      </c>
      <c r="I2188" s="9">
        <v>0</v>
      </c>
      <c r="J2188" s="9">
        <v>294.5</v>
      </c>
      <c r="K2188" s="9">
        <v>242.30000000000109</v>
      </c>
      <c r="L2188" s="9">
        <v>354.69999999999891</v>
      </c>
      <c r="N2188" s="67">
        <f t="shared" si="65"/>
        <v>1313.3999999999996</v>
      </c>
      <c r="T2188" s="63"/>
      <c r="U2188" s="63"/>
      <c r="V2188" s="348"/>
      <c r="W2188" s="337"/>
      <c r="X2188" s="63"/>
    </row>
    <row r="2189" spans="1:24" ht="15">
      <c r="A2189" s="28" t="s">
        <v>736</v>
      </c>
      <c r="B2189" s="229" t="s">
        <v>1656</v>
      </c>
      <c r="C2189" s="3"/>
      <c r="D2189" s="3"/>
      <c r="E2189" s="9" t="s">
        <v>279</v>
      </c>
      <c r="F2189" s="9" t="s">
        <v>279</v>
      </c>
      <c r="G2189" s="9" t="s">
        <v>279</v>
      </c>
      <c r="H2189" s="9" t="s">
        <v>279</v>
      </c>
      <c r="I2189" s="9">
        <v>0</v>
      </c>
      <c r="J2189" s="9">
        <v>514.5</v>
      </c>
      <c r="K2189" s="217">
        <v>444.40000000000146</v>
      </c>
      <c r="L2189" s="9">
        <v>308.09999999999854</v>
      </c>
      <c r="N2189" s="67">
        <f t="shared" si="65"/>
        <v>1267</v>
      </c>
      <c r="P2189" t="s">
        <v>284</v>
      </c>
      <c r="T2189" s="277"/>
      <c r="U2189" s="63"/>
      <c r="V2189" s="347"/>
      <c r="W2189" s="337"/>
      <c r="X2189" s="63"/>
    </row>
    <row r="2190" spans="1:24" ht="15">
      <c r="A2190" s="28" t="s">
        <v>737</v>
      </c>
      <c r="B2190" s="63" t="s">
        <v>753</v>
      </c>
      <c r="E2190" s="9" t="s">
        <v>279</v>
      </c>
      <c r="F2190" s="9" t="s">
        <v>279</v>
      </c>
      <c r="G2190" s="9" t="s">
        <v>279</v>
      </c>
      <c r="H2190" s="9">
        <v>200.60000000000036</v>
      </c>
      <c r="I2190" s="9">
        <v>0</v>
      </c>
      <c r="J2190" s="9">
        <v>426.40000000000055</v>
      </c>
      <c r="K2190" s="217">
        <v>346.99999999999909</v>
      </c>
      <c r="L2190" s="9">
        <v>277.900000000001</v>
      </c>
      <c r="N2190" s="67">
        <f t="shared" si="65"/>
        <v>1251.900000000001</v>
      </c>
      <c r="P2190" t="s">
        <v>289</v>
      </c>
      <c r="T2190" s="63"/>
      <c r="U2190" s="63"/>
      <c r="V2190" s="347"/>
      <c r="W2190" s="337"/>
      <c r="X2190" s="63"/>
    </row>
    <row r="2191" spans="1:24" ht="15">
      <c r="A2191" s="28" t="s">
        <v>739</v>
      </c>
      <c r="B2191" s="63" t="s">
        <v>1</v>
      </c>
      <c r="E2191" s="9">
        <v>112.2</v>
      </c>
      <c r="F2191" s="9">
        <v>155.69999999999999</v>
      </c>
      <c r="G2191" s="9">
        <v>128.1</v>
      </c>
      <c r="H2191" s="9">
        <v>101</v>
      </c>
      <c r="I2191" s="9">
        <v>0</v>
      </c>
      <c r="J2191" s="9">
        <v>338.09999999999945</v>
      </c>
      <c r="K2191" s="217">
        <v>346.19999999999982</v>
      </c>
      <c r="L2191" s="9">
        <v>64.700000000000728</v>
      </c>
      <c r="N2191" s="67">
        <f t="shared" si="65"/>
        <v>1246</v>
      </c>
      <c r="P2191" t="s">
        <v>294</v>
      </c>
      <c r="T2191" s="277"/>
      <c r="U2191" s="63"/>
      <c r="V2191" s="347"/>
      <c r="W2191" s="337"/>
      <c r="X2191" s="63"/>
    </row>
    <row r="2192" spans="1:24" ht="15">
      <c r="A2192" s="28" t="s">
        <v>745</v>
      </c>
      <c r="B2192" s="229" t="s">
        <v>1647</v>
      </c>
      <c r="C2192" s="3"/>
      <c r="D2192" s="3"/>
      <c r="E2192" s="9" t="s">
        <v>279</v>
      </c>
      <c r="F2192" s="9" t="s">
        <v>279</v>
      </c>
      <c r="G2192" s="9" t="s">
        <v>279</v>
      </c>
      <c r="H2192" s="9" t="s">
        <v>279</v>
      </c>
      <c r="I2192" s="9">
        <v>0</v>
      </c>
      <c r="J2192" s="9">
        <v>462.00000000000182</v>
      </c>
      <c r="K2192" s="9">
        <v>264.19999999999891</v>
      </c>
      <c r="L2192" s="212">
        <v>503.5</v>
      </c>
      <c r="N2192" s="67">
        <f t="shared" si="65"/>
        <v>1229.7000000000007</v>
      </c>
      <c r="P2192" t="s">
        <v>301</v>
      </c>
      <c r="T2192" s="63"/>
      <c r="U2192" s="63"/>
      <c r="V2192" s="360"/>
      <c r="W2192" s="337"/>
      <c r="X2192" s="63"/>
    </row>
    <row r="2193" spans="1:24" ht="15">
      <c r="A2193" s="28" t="s">
        <v>747</v>
      </c>
      <c r="B2193" s="63" t="s">
        <v>19</v>
      </c>
      <c r="E2193" s="9">
        <v>130.6</v>
      </c>
      <c r="F2193" s="9">
        <v>164.4</v>
      </c>
      <c r="G2193" s="9">
        <v>197.7</v>
      </c>
      <c r="H2193" s="9">
        <v>285.80000000000018</v>
      </c>
      <c r="I2193" s="9">
        <v>0</v>
      </c>
      <c r="J2193" s="9">
        <v>416.30000000000109</v>
      </c>
      <c r="K2193" s="9" t="s">
        <v>279</v>
      </c>
      <c r="L2193" s="9" t="s">
        <v>279</v>
      </c>
      <c r="N2193" s="67">
        <f t="shared" si="65"/>
        <v>1194.8000000000013</v>
      </c>
      <c r="T2193" s="225"/>
      <c r="U2193" s="63"/>
      <c r="V2193" s="360"/>
      <c r="W2193" s="337"/>
      <c r="X2193" s="63"/>
    </row>
    <row r="2194" spans="1:24" ht="15">
      <c r="A2194" s="28" t="s">
        <v>750</v>
      </c>
      <c r="B2194" s="63" t="s">
        <v>790</v>
      </c>
      <c r="E2194" s="9" t="s">
        <v>279</v>
      </c>
      <c r="F2194" s="9" t="s">
        <v>279</v>
      </c>
      <c r="G2194" s="9" t="s">
        <v>279</v>
      </c>
      <c r="H2194" s="9">
        <v>399.80000000000109</v>
      </c>
      <c r="I2194" s="9">
        <v>0</v>
      </c>
      <c r="J2194" s="9">
        <v>355.89999999999873</v>
      </c>
      <c r="K2194" s="9">
        <v>152</v>
      </c>
      <c r="L2194" s="9">
        <v>256.89999999999873</v>
      </c>
      <c r="N2194" s="67">
        <f t="shared" si="65"/>
        <v>1164.5999999999985</v>
      </c>
      <c r="T2194" s="63"/>
      <c r="U2194" s="63"/>
      <c r="V2194" s="360"/>
      <c r="W2194" s="337"/>
      <c r="X2194" s="63"/>
    </row>
    <row r="2195" spans="1:24" ht="15">
      <c r="A2195" s="28" t="s">
        <v>751</v>
      </c>
      <c r="B2195" s="63" t="s">
        <v>762</v>
      </c>
      <c r="E2195" s="9" t="s">
        <v>279</v>
      </c>
      <c r="F2195" s="9" t="s">
        <v>279</v>
      </c>
      <c r="G2195" s="9" t="s">
        <v>279</v>
      </c>
      <c r="H2195" s="9">
        <v>391.20000000000164</v>
      </c>
      <c r="I2195" s="9">
        <v>0</v>
      </c>
      <c r="J2195" s="9">
        <v>296.90000000000055</v>
      </c>
      <c r="K2195" s="9">
        <v>130.69999999999891</v>
      </c>
      <c r="L2195" s="9">
        <v>316.80000000000109</v>
      </c>
      <c r="N2195" s="67">
        <f t="shared" si="65"/>
        <v>1135.6000000000022</v>
      </c>
      <c r="T2195" s="63"/>
      <c r="U2195" s="63"/>
      <c r="V2195" s="347"/>
      <c r="W2195" s="337"/>
      <c r="X2195" s="63"/>
    </row>
    <row r="2196" spans="1:24" ht="15">
      <c r="A2196" s="28" t="s">
        <v>754</v>
      </c>
      <c r="B2196" s="63" t="s">
        <v>782</v>
      </c>
      <c r="E2196" s="9" t="s">
        <v>279</v>
      </c>
      <c r="F2196" s="9" t="s">
        <v>279</v>
      </c>
      <c r="G2196" s="9" t="s">
        <v>279</v>
      </c>
      <c r="H2196" s="9">
        <v>202.10000000000127</v>
      </c>
      <c r="I2196" s="9">
        <v>0</v>
      </c>
      <c r="J2196" s="9">
        <v>245.00000000000182</v>
      </c>
      <c r="K2196" s="9">
        <v>290.79999999999836</v>
      </c>
      <c r="L2196" s="9">
        <v>355.49999999999909</v>
      </c>
      <c r="N2196" s="67">
        <f t="shared" si="65"/>
        <v>1093.4000000000005</v>
      </c>
      <c r="T2196" s="63"/>
      <c r="U2196" s="63"/>
      <c r="V2196" s="360"/>
      <c r="W2196" s="337"/>
      <c r="X2196" s="63"/>
    </row>
    <row r="2197" spans="1:24" ht="15">
      <c r="A2197" s="28" t="s">
        <v>756</v>
      </c>
      <c r="B2197" s="229" t="s">
        <v>1657</v>
      </c>
      <c r="C2197" s="3"/>
      <c r="D2197" s="3"/>
      <c r="E2197" s="9" t="s">
        <v>279</v>
      </c>
      <c r="F2197" s="9" t="s">
        <v>279</v>
      </c>
      <c r="G2197" s="9" t="s">
        <v>279</v>
      </c>
      <c r="H2197" s="9" t="s">
        <v>279</v>
      </c>
      <c r="I2197" s="9">
        <v>0</v>
      </c>
      <c r="J2197" s="9">
        <v>487.30000000000109</v>
      </c>
      <c r="K2197" s="9">
        <v>190.39999999999964</v>
      </c>
      <c r="L2197" s="9">
        <v>407.69999999999891</v>
      </c>
      <c r="N2197" s="67">
        <f t="shared" si="65"/>
        <v>1085.3999999999996</v>
      </c>
      <c r="T2197" s="225"/>
      <c r="U2197" s="63"/>
      <c r="V2197" s="347"/>
      <c r="W2197" s="337"/>
      <c r="X2197" s="63"/>
    </row>
    <row r="2198" spans="1:24" ht="15">
      <c r="A2198" s="28" t="s">
        <v>761</v>
      </c>
      <c r="B2198" s="277" t="s">
        <v>2007</v>
      </c>
      <c r="C2198" s="3"/>
      <c r="D2198" s="3"/>
      <c r="E2198" s="9" t="s">
        <v>279</v>
      </c>
      <c r="F2198" s="9" t="s">
        <v>279</v>
      </c>
      <c r="G2198" s="9" t="s">
        <v>279</v>
      </c>
      <c r="H2198" s="9" t="s">
        <v>279</v>
      </c>
      <c r="I2198" s="9">
        <v>0</v>
      </c>
      <c r="J2198" s="9">
        <v>348.99999999999818</v>
      </c>
      <c r="K2198" s="212">
        <v>550.79999999999927</v>
      </c>
      <c r="L2198" s="9">
        <v>174.89999999999964</v>
      </c>
      <c r="N2198" s="67">
        <f t="shared" si="65"/>
        <v>1074.6999999999971</v>
      </c>
      <c r="P2198" t="s">
        <v>301</v>
      </c>
      <c r="T2198" s="277"/>
      <c r="U2198" s="63"/>
      <c r="V2198" s="347"/>
      <c r="W2198" s="337"/>
      <c r="X2198" s="63"/>
    </row>
    <row r="2199" spans="1:24" ht="15">
      <c r="A2199" s="28" t="s">
        <v>765</v>
      </c>
      <c r="B2199" s="225" t="s">
        <v>1662</v>
      </c>
      <c r="C2199" s="3"/>
      <c r="D2199" s="3"/>
      <c r="E2199" s="9" t="s">
        <v>279</v>
      </c>
      <c r="F2199" s="9" t="s">
        <v>279</v>
      </c>
      <c r="G2199" s="9" t="s">
        <v>279</v>
      </c>
      <c r="H2199" s="9" t="s">
        <v>279</v>
      </c>
      <c r="I2199" s="9">
        <v>0</v>
      </c>
      <c r="J2199" s="217">
        <v>580.00000000000273</v>
      </c>
      <c r="K2199" s="9">
        <v>129.69999999999982</v>
      </c>
      <c r="L2199" s="9">
        <v>357</v>
      </c>
      <c r="N2199" s="67">
        <f t="shared" si="65"/>
        <v>1066.7000000000025</v>
      </c>
      <c r="P2199" t="s">
        <v>343</v>
      </c>
      <c r="T2199" s="63"/>
      <c r="U2199" s="63"/>
      <c r="V2199" s="347"/>
      <c r="W2199" s="337"/>
      <c r="X2199" s="63"/>
    </row>
    <row r="2200" spans="1:24" ht="15">
      <c r="A2200" s="28" t="s">
        <v>766</v>
      </c>
      <c r="B2200" s="63" t="s">
        <v>29</v>
      </c>
      <c r="E2200" s="217">
        <v>204.7</v>
      </c>
      <c r="F2200" s="9">
        <v>209.4</v>
      </c>
      <c r="G2200" s="9">
        <v>263.7</v>
      </c>
      <c r="H2200" s="9" t="s">
        <v>279</v>
      </c>
      <c r="I2200" s="9">
        <v>0</v>
      </c>
      <c r="J2200" s="9">
        <v>378.5</v>
      </c>
      <c r="K2200" s="9" t="s">
        <v>279</v>
      </c>
      <c r="L2200" s="9" t="s">
        <v>279</v>
      </c>
      <c r="N2200" s="67">
        <f t="shared" si="65"/>
        <v>1056.3</v>
      </c>
      <c r="P2200" t="s">
        <v>293</v>
      </c>
      <c r="T2200" s="63"/>
      <c r="U2200" s="63"/>
      <c r="V2200" s="347"/>
      <c r="W2200" s="337"/>
      <c r="X2200" s="63"/>
    </row>
    <row r="2201" spans="1:24" ht="15">
      <c r="A2201" s="28" t="s">
        <v>767</v>
      </c>
      <c r="B2201" s="277" t="s">
        <v>2008</v>
      </c>
      <c r="C2201" s="3"/>
      <c r="D2201" s="3"/>
      <c r="E2201" s="9" t="s">
        <v>279</v>
      </c>
      <c r="F2201" s="9" t="s">
        <v>279</v>
      </c>
      <c r="G2201" s="9" t="s">
        <v>279</v>
      </c>
      <c r="H2201" s="9" t="s">
        <v>279</v>
      </c>
      <c r="I2201" s="9">
        <v>0</v>
      </c>
      <c r="J2201" s="9">
        <v>424.89999999999964</v>
      </c>
      <c r="K2201" s="9">
        <v>212.99999999999818</v>
      </c>
      <c r="L2201" s="9">
        <v>410.90000000000146</v>
      </c>
      <c r="N2201" s="67">
        <f t="shared" si="65"/>
        <v>1048.7999999999993</v>
      </c>
      <c r="T2201" s="63"/>
      <c r="U2201" s="63"/>
      <c r="V2201" s="347"/>
      <c r="W2201" s="337"/>
      <c r="X2201" s="63"/>
    </row>
    <row r="2202" spans="1:24" ht="15">
      <c r="A2202" s="28" t="s">
        <v>773</v>
      </c>
      <c r="B2202" s="63" t="s">
        <v>764</v>
      </c>
      <c r="E2202" s="9" t="s">
        <v>279</v>
      </c>
      <c r="F2202" s="9" t="s">
        <v>279</v>
      </c>
      <c r="G2202" s="9" t="s">
        <v>279</v>
      </c>
      <c r="H2202" s="9">
        <v>145.50000000000091</v>
      </c>
      <c r="I2202" s="9">
        <v>0</v>
      </c>
      <c r="J2202" s="9">
        <v>526.70000000000073</v>
      </c>
      <c r="K2202" s="64" t="s">
        <v>280</v>
      </c>
      <c r="L2202" s="9">
        <v>373.99999999999909</v>
      </c>
      <c r="N2202" s="67">
        <f t="shared" si="65"/>
        <v>1046.2000000000007</v>
      </c>
      <c r="T2202" s="63"/>
      <c r="U2202" s="63"/>
      <c r="V2202" s="348"/>
      <c r="W2202" s="337"/>
      <c r="X2202" s="63"/>
    </row>
    <row r="2203" spans="1:24" ht="15">
      <c r="A2203" s="28" t="s">
        <v>781</v>
      </c>
      <c r="B2203" s="277" t="s">
        <v>2011</v>
      </c>
      <c r="C2203" s="3"/>
      <c r="D2203" s="3"/>
      <c r="E2203" s="9" t="s">
        <v>279</v>
      </c>
      <c r="F2203" s="9" t="s">
        <v>279</v>
      </c>
      <c r="G2203" s="9" t="s">
        <v>279</v>
      </c>
      <c r="H2203" s="9" t="s">
        <v>279</v>
      </c>
      <c r="I2203" s="9">
        <v>0</v>
      </c>
      <c r="J2203" s="9">
        <v>335.99999999999909</v>
      </c>
      <c r="K2203" s="9">
        <v>263.19999999999982</v>
      </c>
      <c r="L2203" s="9">
        <v>434.40000000000055</v>
      </c>
      <c r="N2203" s="67">
        <f t="shared" si="65"/>
        <v>1033.5999999999995</v>
      </c>
      <c r="T2203" s="277"/>
      <c r="U2203" s="63"/>
      <c r="V2203" s="347"/>
      <c r="W2203" s="337"/>
      <c r="X2203" s="63"/>
    </row>
    <row r="2204" spans="1:24" ht="15">
      <c r="A2204" s="28" t="s">
        <v>785</v>
      </c>
      <c r="B2204" s="28" t="s">
        <v>734</v>
      </c>
      <c r="E2204" s="9" t="s">
        <v>279</v>
      </c>
      <c r="F2204" s="9" t="s">
        <v>279</v>
      </c>
      <c r="G2204" s="9" t="s">
        <v>279</v>
      </c>
      <c r="H2204" s="9">
        <v>256.300000000002</v>
      </c>
      <c r="I2204" s="9">
        <v>0</v>
      </c>
      <c r="J2204" s="9">
        <v>254.89999999999782</v>
      </c>
      <c r="K2204" s="9">
        <v>114.30000000000018</v>
      </c>
      <c r="L2204" s="9">
        <v>398.100000000004</v>
      </c>
      <c r="N2204" s="67">
        <f t="shared" si="65"/>
        <v>1023.600000000004</v>
      </c>
      <c r="T2204" s="63"/>
      <c r="U2204" s="63"/>
      <c r="V2204" s="360"/>
      <c r="W2204" s="337"/>
      <c r="X2204" s="63"/>
    </row>
    <row r="2205" spans="1:24" ht="15">
      <c r="A2205" s="28" t="s">
        <v>786</v>
      </c>
      <c r="B2205" s="28" t="s">
        <v>728</v>
      </c>
      <c r="E2205" s="9" t="s">
        <v>279</v>
      </c>
      <c r="F2205" s="9" t="s">
        <v>279</v>
      </c>
      <c r="G2205" s="9" t="s">
        <v>279</v>
      </c>
      <c r="H2205" s="9">
        <v>276.29999999999927</v>
      </c>
      <c r="I2205" s="9">
        <v>0</v>
      </c>
      <c r="J2205" s="9">
        <v>46.500000000000909</v>
      </c>
      <c r="K2205" s="9">
        <v>338.90000000000146</v>
      </c>
      <c r="L2205" s="9">
        <v>357.5</v>
      </c>
      <c r="N2205" s="67">
        <f t="shared" si="65"/>
        <v>1019.2000000000016</v>
      </c>
      <c r="T2205" s="277"/>
      <c r="U2205" s="63"/>
      <c r="V2205" s="347"/>
      <c r="W2205" s="337"/>
      <c r="X2205" s="63"/>
    </row>
    <row r="2206" spans="1:24" ht="15">
      <c r="A2206" s="28" t="s">
        <v>787</v>
      </c>
      <c r="B2206" s="277" t="s">
        <v>2003</v>
      </c>
      <c r="C2206" s="3"/>
      <c r="D2206" s="3"/>
      <c r="E2206" s="9" t="s">
        <v>279</v>
      </c>
      <c r="F2206" s="9" t="s">
        <v>279</v>
      </c>
      <c r="G2206" s="9" t="s">
        <v>279</v>
      </c>
      <c r="H2206" s="9" t="s">
        <v>279</v>
      </c>
      <c r="I2206" s="9">
        <v>0</v>
      </c>
      <c r="J2206" s="9">
        <v>367.5</v>
      </c>
      <c r="K2206" s="9">
        <v>269.70000000000073</v>
      </c>
      <c r="L2206" s="9">
        <v>352.50000000000091</v>
      </c>
      <c r="N2206" s="67">
        <f t="shared" si="65"/>
        <v>989.70000000000164</v>
      </c>
      <c r="T2206" s="225"/>
      <c r="U2206" s="63"/>
      <c r="V2206" s="347"/>
      <c r="W2206" s="337"/>
      <c r="X2206" s="63"/>
    </row>
    <row r="2207" spans="1:24" ht="15">
      <c r="A2207" s="28" t="s">
        <v>793</v>
      </c>
      <c r="B2207" s="63" t="s">
        <v>755</v>
      </c>
      <c r="E2207" s="9" t="s">
        <v>279</v>
      </c>
      <c r="F2207" s="9" t="s">
        <v>279</v>
      </c>
      <c r="G2207" s="9" t="s">
        <v>279</v>
      </c>
      <c r="H2207" s="9">
        <v>232.65000000000146</v>
      </c>
      <c r="I2207" s="9">
        <v>0</v>
      </c>
      <c r="J2207" s="9">
        <v>245.00000000000091</v>
      </c>
      <c r="K2207" s="9">
        <v>132.60000000000036</v>
      </c>
      <c r="L2207" s="9">
        <v>349.79999999999836</v>
      </c>
      <c r="N2207" s="67">
        <f t="shared" si="65"/>
        <v>960.05000000000109</v>
      </c>
      <c r="T2207" s="63"/>
      <c r="U2207" s="63"/>
      <c r="V2207" s="347"/>
      <c r="W2207" s="337"/>
      <c r="X2207" s="63"/>
    </row>
    <row r="2208" spans="1:24" ht="15">
      <c r="A2208" s="28" t="s">
        <v>794</v>
      </c>
      <c r="B2208" s="229" t="s">
        <v>1659</v>
      </c>
      <c r="C2208" s="3"/>
      <c r="D2208" s="3"/>
      <c r="E2208" s="9" t="s">
        <v>279</v>
      </c>
      <c r="F2208" s="9" t="s">
        <v>279</v>
      </c>
      <c r="G2208" s="9" t="s">
        <v>279</v>
      </c>
      <c r="H2208" s="9" t="s">
        <v>279</v>
      </c>
      <c r="I2208" s="9">
        <v>0</v>
      </c>
      <c r="J2208" s="9">
        <v>448.39999999999873</v>
      </c>
      <c r="K2208" s="9">
        <v>217.800000000002</v>
      </c>
      <c r="L2208" s="9">
        <v>272.80000000000109</v>
      </c>
      <c r="N2208" s="67">
        <f t="shared" si="65"/>
        <v>939.00000000000182</v>
      </c>
      <c r="T2208" s="63"/>
      <c r="U2208" s="63"/>
      <c r="V2208" s="360"/>
      <c r="W2208" s="337"/>
      <c r="X2208" s="63"/>
    </row>
    <row r="2209" spans="1:24" ht="15">
      <c r="A2209" s="28" t="s">
        <v>795</v>
      </c>
      <c r="B2209" s="277" t="s">
        <v>2018</v>
      </c>
      <c r="C2209" s="3"/>
      <c r="D2209" s="3"/>
      <c r="E2209" s="9" t="s">
        <v>279</v>
      </c>
      <c r="F2209" s="9" t="s">
        <v>279</v>
      </c>
      <c r="G2209" s="9" t="s">
        <v>279</v>
      </c>
      <c r="H2209" s="9" t="s">
        <v>279</v>
      </c>
      <c r="I2209" s="9">
        <v>0</v>
      </c>
      <c r="J2209" s="9">
        <v>416.00000000000091</v>
      </c>
      <c r="K2209" s="9">
        <v>110.99999999999909</v>
      </c>
      <c r="L2209" s="9">
        <v>404.69999999999527</v>
      </c>
      <c r="N2209" s="67">
        <f t="shared" si="65"/>
        <v>931.69999999999527</v>
      </c>
      <c r="T2209" s="277"/>
      <c r="U2209" s="63"/>
      <c r="V2209" s="360"/>
      <c r="W2209" s="337"/>
      <c r="X2209" s="63"/>
    </row>
    <row r="2210" spans="1:24" ht="15">
      <c r="A2210" s="28" t="s">
        <v>797</v>
      </c>
      <c r="B2210" s="229" t="s">
        <v>1655</v>
      </c>
      <c r="C2210" s="3"/>
      <c r="D2210" s="3"/>
      <c r="E2210" s="9" t="s">
        <v>279</v>
      </c>
      <c r="F2210" s="9" t="s">
        <v>279</v>
      </c>
      <c r="G2210" s="9" t="s">
        <v>279</v>
      </c>
      <c r="H2210" s="9" t="s">
        <v>279</v>
      </c>
      <c r="I2210" s="9">
        <v>0</v>
      </c>
      <c r="J2210" s="9">
        <v>461.79999999999836</v>
      </c>
      <c r="K2210" s="9">
        <v>62.400000000000546</v>
      </c>
      <c r="L2210" s="9">
        <v>389</v>
      </c>
      <c r="N2210" s="67">
        <f t="shared" si="65"/>
        <v>913.19999999999891</v>
      </c>
      <c r="T2210" s="63"/>
      <c r="U2210" s="63"/>
      <c r="V2210" s="347"/>
      <c r="W2210" s="337"/>
      <c r="X2210" s="63"/>
    </row>
    <row r="2211" spans="1:24" ht="15">
      <c r="A2211" s="28" t="s">
        <v>798</v>
      </c>
      <c r="B2211" s="229" t="s">
        <v>1653</v>
      </c>
      <c r="C2211" s="3"/>
      <c r="D2211" s="3"/>
      <c r="E2211" s="9" t="s">
        <v>279</v>
      </c>
      <c r="F2211" s="9" t="s">
        <v>279</v>
      </c>
      <c r="G2211" s="9" t="s">
        <v>279</v>
      </c>
      <c r="H2211" s="9" t="s">
        <v>279</v>
      </c>
      <c r="I2211" s="9">
        <v>0</v>
      </c>
      <c r="J2211" s="9">
        <v>392.49999999999818</v>
      </c>
      <c r="K2211" s="9">
        <v>178.59999999999764</v>
      </c>
      <c r="L2211" s="9">
        <v>325.50000000000546</v>
      </c>
      <c r="N2211" s="67">
        <f t="shared" si="65"/>
        <v>896.60000000000127</v>
      </c>
      <c r="T2211" s="277"/>
      <c r="U2211" s="63"/>
      <c r="V2211" s="347"/>
      <c r="W2211" s="337"/>
      <c r="X2211" s="63"/>
    </row>
    <row r="2212" spans="1:24" ht="15">
      <c r="A2212" s="28" t="s">
        <v>799</v>
      </c>
      <c r="B2212" s="63" t="s">
        <v>748</v>
      </c>
      <c r="E2212" s="9" t="s">
        <v>279</v>
      </c>
      <c r="F2212" s="9" t="s">
        <v>279</v>
      </c>
      <c r="G2212" s="9" t="s">
        <v>279</v>
      </c>
      <c r="H2212" s="9">
        <v>232.39999999999873</v>
      </c>
      <c r="I2212" s="9">
        <v>0</v>
      </c>
      <c r="J2212" s="9">
        <v>365</v>
      </c>
      <c r="K2212" s="9">
        <v>109.99999999999818</v>
      </c>
      <c r="L2212" s="9">
        <v>180</v>
      </c>
      <c r="N2212" s="67">
        <f t="shared" si="65"/>
        <v>887.39999999999691</v>
      </c>
      <c r="T2212" s="225"/>
      <c r="U2212" s="63"/>
      <c r="V2212" s="347"/>
      <c r="W2212" s="337"/>
      <c r="X2212" s="63"/>
    </row>
    <row r="2213" spans="1:24" ht="15">
      <c r="A2213" s="28" t="s">
        <v>802</v>
      </c>
      <c r="B2213" s="63" t="s">
        <v>156</v>
      </c>
      <c r="E2213" s="9" t="s">
        <v>279</v>
      </c>
      <c r="F2213" s="9" t="s">
        <v>279</v>
      </c>
      <c r="G2213" s="9">
        <v>223.25</v>
      </c>
      <c r="H2213" s="9">
        <v>185.09999999999854</v>
      </c>
      <c r="I2213" s="9">
        <v>0</v>
      </c>
      <c r="J2213" s="9">
        <v>318.50000000000091</v>
      </c>
      <c r="K2213" s="9">
        <v>141.80000000000018</v>
      </c>
      <c r="L2213" s="9" t="s">
        <v>279</v>
      </c>
      <c r="N2213" s="67">
        <f t="shared" si="65"/>
        <v>868.64999999999964</v>
      </c>
      <c r="T2213" s="277"/>
      <c r="U2213" s="63"/>
      <c r="V2213" s="347"/>
      <c r="W2213" s="337"/>
      <c r="X2213" s="63"/>
    </row>
    <row r="2214" spans="1:24" ht="15">
      <c r="A2214" s="28" t="s">
        <v>896</v>
      </c>
      <c r="B2214" s="229" t="s">
        <v>1660</v>
      </c>
      <c r="C2214" s="3"/>
      <c r="D2214" s="3"/>
      <c r="E2214" s="9" t="s">
        <v>279</v>
      </c>
      <c r="F2214" s="9" t="s">
        <v>279</v>
      </c>
      <c r="G2214" s="9" t="s">
        <v>279</v>
      </c>
      <c r="H2214" s="9" t="s">
        <v>279</v>
      </c>
      <c r="I2214" s="9">
        <v>0</v>
      </c>
      <c r="J2214" s="9">
        <v>422.59999999999945</v>
      </c>
      <c r="K2214" s="9">
        <v>164.60000000000127</v>
      </c>
      <c r="L2214" s="9">
        <v>265.49999999999818</v>
      </c>
      <c r="N2214" s="67">
        <f t="shared" si="65"/>
        <v>852.69999999999891</v>
      </c>
      <c r="T2214" s="277"/>
      <c r="U2214" s="63"/>
      <c r="V2214" s="348"/>
      <c r="W2214" s="337"/>
      <c r="X2214" s="63"/>
    </row>
    <row r="2215" spans="1:24" ht="15">
      <c r="A2215" s="28" t="s">
        <v>897</v>
      </c>
      <c r="B2215" s="229" t="s">
        <v>1644</v>
      </c>
      <c r="C2215" s="3"/>
      <c r="D2215" s="3"/>
      <c r="E2215" s="9" t="s">
        <v>279</v>
      </c>
      <c r="F2215" s="9" t="s">
        <v>279</v>
      </c>
      <c r="G2215" s="9" t="s">
        <v>279</v>
      </c>
      <c r="H2215" s="9" t="s">
        <v>279</v>
      </c>
      <c r="I2215" s="9">
        <v>0</v>
      </c>
      <c r="J2215" s="9">
        <v>430</v>
      </c>
      <c r="K2215" s="9">
        <v>76.19999999999709</v>
      </c>
      <c r="L2215" s="9">
        <v>339.14999999999873</v>
      </c>
      <c r="N2215" s="67">
        <f t="shared" si="65"/>
        <v>845.34999999999582</v>
      </c>
      <c r="T2215" s="63"/>
      <c r="U2215" s="63"/>
      <c r="V2215" s="360"/>
      <c r="W2215" s="337"/>
      <c r="X2215" s="63"/>
    </row>
    <row r="2216" spans="1:24" ht="15">
      <c r="A2216" s="28" t="s">
        <v>898</v>
      </c>
      <c r="B2216" s="63" t="s">
        <v>4</v>
      </c>
      <c r="E2216" s="9">
        <v>49.5</v>
      </c>
      <c r="F2216" s="9">
        <v>49.5</v>
      </c>
      <c r="G2216" s="9">
        <v>256.3</v>
      </c>
      <c r="H2216" s="217">
        <v>446.79999999999836</v>
      </c>
      <c r="I2216" s="9">
        <v>0</v>
      </c>
      <c r="J2216" s="9" t="s">
        <v>279</v>
      </c>
      <c r="K2216" s="9" t="s">
        <v>279</v>
      </c>
      <c r="L2216" s="9" t="s">
        <v>279</v>
      </c>
      <c r="N2216" s="67">
        <f t="shared" si="65"/>
        <v>802.09999999999832</v>
      </c>
      <c r="P2216" t="s">
        <v>293</v>
      </c>
      <c r="T2216" s="63"/>
      <c r="U2216" s="63"/>
      <c r="V2216" s="347"/>
      <c r="W2216" s="337"/>
      <c r="X2216" s="63"/>
    </row>
    <row r="2217" spans="1:24" ht="15">
      <c r="A2217" s="28" t="s">
        <v>899</v>
      </c>
      <c r="B2217" s="229" t="s">
        <v>1652</v>
      </c>
      <c r="C2217" s="3"/>
      <c r="D2217" s="3"/>
      <c r="E2217" s="9" t="s">
        <v>279</v>
      </c>
      <c r="F2217" s="9" t="s">
        <v>279</v>
      </c>
      <c r="G2217" s="9" t="s">
        <v>279</v>
      </c>
      <c r="H2217" s="9" t="s">
        <v>279</v>
      </c>
      <c r="I2217" s="9">
        <v>0</v>
      </c>
      <c r="J2217" s="9">
        <v>341.10000000000036</v>
      </c>
      <c r="K2217" s="9">
        <v>178.09999999999854</v>
      </c>
      <c r="L2217" s="9">
        <v>276</v>
      </c>
      <c r="N2217" s="67">
        <f t="shared" si="65"/>
        <v>795.19999999999891</v>
      </c>
      <c r="T2217" s="225"/>
      <c r="U2217" s="63"/>
      <c r="V2217" s="348"/>
      <c r="W2217" s="337"/>
      <c r="X2217" s="63"/>
    </row>
    <row r="2218" spans="1:24" ht="15">
      <c r="A2218" s="28" t="s">
        <v>900</v>
      </c>
      <c r="B2218" s="229" t="s">
        <v>1654</v>
      </c>
      <c r="C2218" s="3"/>
      <c r="D2218" s="3"/>
      <c r="E2218" s="9" t="s">
        <v>279</v>
      </c>
      <c r="F2218" s="9" t="s">
        <v>279</v>
      </c>
      <c r="G2218" s="9" t="s">
        <v>279</v>
      </c>
      <c r="H2218" s="9" t="s">
        <v>279</v>
      </c>
      <c r="I2218" s="9">
        <v>0</v>
      </c>
      <c r="J2218" s="9">
        <v>279.29999999999927</v>
      </c>
      <c r="K2218" s="9">
        <v>219.50000000000091</v>
      </c>
      <c r="L2218" s="9">
        <v>295.50000000000182</v>
      </c>
      <c r="N2218" s="67">
        <f t="shared" ref="N2218:N2249" si="66">SUM(E2218:L2218)</f>
        <v>794.300000000002</v>
      </c>
      <c r="T2218" s="63"/>
      <c r="U2218" s="63"/>
      <c r="V2218" s="348"/>
      <c r="W2218" s="337"/>
      <c r="X2218" s="63"/>
    </row>
    <row r="2219" spans="1:24" ht="15">
      <c r="A2219" s="28" t="s">
        <v>901</v>
      </c>
      <c r="B2219" s="277" t="s">
        <v>2053</v>
      </c>
      <c r="C2219" s="3"/>
      <c r="D2219" s="3"/>
      <c r="E2219" s="9" t="s">
        <v>279</v>
      </c>
      <c r="F2219" s="9" t="s">
        <v>279</v>
      </c>
      <c r="G2219" s="9" t="s">
        <v>279</v>
      </c>
      <c r="H2219" s="9" t="s">
        <v>279</v>
      </c>
      <c r="I2219" s="9">
        <v>0</v>
      </c>
      <c r="J2219" s="9" t="s">
        <v>279</v>
      </c>
      <c r="K2219" s="213">
        <v>489.45000000000073</v>
      </c>
      <c r="L2219" s="9">
        <v>302.50000000000091</v>
      </c>
      <c r="N2219" s="67">
        <f t="shared" si="66"/>
        <v>791.95000000000164</v>
      </c>
      <c r="P2219" t="s">
        <v>283</v>
      </c>
      <c r="T2219" s="277"/>
      <c r="U2219" s="63"/>
      <c r="V2219" s="347"/>
      <c r="W2219" s="337"/>
      <c r="X2219" s="63"/>
    </row>
    <row r="2220" spans="1:24" ht="15">
      <c r="A2220" s="28" t="s">
        <v>902</v>
      </c>
      <c r="B2220" s="277" t="s">
        <v>2025</v>
      </c>
      <c r="C2220" s="3"/>
      <c r="D2220" s="3"/>
      <c r="E2220" s="9" t="s">
        <v>279</v>
      </c>
      <c r="F2220" s="9" t="s">
        <v>279</v>
      </c>
      <c r="G2220" s="9" t="s">
        <v>279</v>
      </c>
      <c r="H2220" s="9" t="s">
        <v>279</v>
      </c>
      <c r="I2220" s="9">
        <v>0</v>
      </c>
      <c r="J2220" s="9" t="s">
        <v>279</v>
      </c>
      <c r="K2220" s="9">
        <v>322.59999999999945</v>
      </c>
      <c r="L2220" s="9">
        <v>448.79999999999927</v>
      </c>
      <c r="N2220" s="67">
        <f t="shared" si="66"/>
        <v>771.39999999999873</v>
      </c>
      <c r="T2220" s="277"/>
      <c r="U2220" s="63"/>
      <c r="V2220" s="360"/>
      <c r="W2220" s="337"/>
      <c r="X2220" s="63"/>
    </row>
    <row r="2221" spans="1:24" ht="15">
      <c r="A2221" s="28" t="s">
        <v>903</v>
      </c>
      <c r="B2221" s="277" t="s">
        <v>2030</v>
      </c>
      <c r="C2221" s="3"/>
      <c r="D2221" s="3"/>
      <c r="E2221" s="9" t="s">
        <v>279</v>
      </c>
      <c r="F2221" s="9" t="s">
        <v>279</v>
      </c>
      <c r="G2221" s="9" t="s">
        <v>279</v>
      </c>
      <c r="H2221" s="9" t="s">
        <v>279</v>
      </c>
      <c r="I2221" s="9">
        <v>0</v>
      </c>
      <c r="J2221" s="9" t="s">
        <v>279</v>
      </c>
      <c r="K2221" s="9">
        <v>324.70000000000073</v>
      </c>
      <c r="L2221" s="9">
        <v>435.00000000000182</v>
      </c>
      <c r="N2221" s="67">
        <f t="shared" si="66"/>
        <v>759.70000000000255</v>
      </c>
      <c r="U2221" s="63"/>
      <c r="V2221" s="348"/>
      <c r="W2221" s="337"/>
      <c r="X2221" s="63"/>
    </row>
    <row r="2222" spans="1:24" ht="15">
      <c r="A2222" s="28" t="s">
        <v>904</v>
      </c>
      <c r="B2222" s="277" t="s">
        <v>2027</v>
      </c>
      <c r="C2222" s="3"/>
      <c r="D2222" s="3"/>
      <c r="E2222" s="9" t="s">
        <v>279</v>
      </c>
      <c r="F2222" s="9" t="s">
        <v>279</v>
      </c>
      <c r="G2222" s="9" t="s">
        <v>279</v>
      </c>
      <c r="H2222" s="9" t="s">
        <v>279</v>
      </c>
      <c r="I2222" s="9">
        <v>0</v>
      </c>
      <c r="J2222" s="9" t="s">
        <v>279</v>
      </c>
      <c r="K2222" s="9">
        <v>292.50000000000091</v>
      </c>
      <c r="L2222" s="217">
        <v>465.99999999999602</v>
      </c>
      <c r="N2222" s="67">
        <f t="shared" si="66"/>
        <v>758.49999999999693</v>
      </c>
      <c r="P2222" t="s">
        <v>293</v>
      </c>
      <c r="T2222" s="277"/>
      <c r="U2222" s="63"/>
      <c r="V2222" s="347"/>
      <c r="W2222" s="337"/>
      <c r="X2222" s="63"/>
    </row>
    <row r="2223" spans="1:24" ht="15">
      <c r="A2223" s="28" t="s">
        <v>905</v>
      </c>
      <c r="B2223" s="229" t="s">
        <v>1661</v>
      </c>
      <c r="C2223" s="3"/>
      <c r="D2223" s="3"/>
      <c r="E2223" s="9" t="s">
        <v>279</v>
      </c>
      <c r="F2223" s="9" t="s">
        <v>279</v>
      </c>
      <c r="G2223" s="9" t="s">
        <v>279</v>
      </c>
      <c r="H2223" s="9" t="s">
        <v>279</v>
      </c>
      <c r="I2223" s="9">
        <v>0</v>
      </c>
      <c r="J2223" s="214">
        <v>680.29999999999927</v>
      </c>
      <c r="K2223" s="9">
        <v>71.400000000000546</v>
      </c>
      <c r="L2223" s="9" t="s">
        <v>279</v>
      </c>
      <c r="N2223" s="67">
        <f t="shared" si="66"/>
        <v>751.69999999999982</v>
      </c>
      <c r="P2223" t="s">
        <v>282</v>
      </c>
      <c r="S2223" s="21" t="s">
        <v>1772</v>
      </c>
      <c r="T2223" s="63"/>
      <c r="U2223" s="63"/>
      <c r="V2223" s="347"/>
      <c r="W2223" s="337"/>
      <c r="X2223" s="63"/>
    </row>
    <row r="2224" spans="1:24" ht="15">
      <c r="A2224" s="28" t="s">
        <v>906</v>
      </c>
      <c r="B2224" s="277" t="s">
        <v>2006</v>
      </c>
      <c r="C2224" s="3"/>
      <c r="D2224" s="3"/>
      <c r="E2224" s="9" t="s">
        <v>279</v>
      </c>
      <c r="F2224" s="9" t="s">
        <v>279</v>
      </c>
      <c r="G2224" s="9" t="s">
        <v>279</v>
      </c>
      <c r="H2224" s="9" t="s">
        <v>279</v>
      </c>
      <c r="I2224" s="9">
        <v>0</v>
      </c>
      <c r="J2224" s="9">
        <v>345.29999999999927</v>
      </c>
      <c r="K2224" s="9">
        <v>91.799999999999272</v>
      </c>
      <c r="L2224" s="9">
        <v>294.10000000000036</v>
      </c>
      <c r="N2224" s="67">
        <f t="shared" si="66"/>
        <v>731.19999999999891</v>
      </c>
      <c r="T2224" s="277"/>
      <c r="U2224" s="63"/>
      <c r="V2224" s="347"/>
      <c r="W2224" s="337"/>
      <c r="X2224" s="63"/>
    </row>
    <row r="2225" spans="1:24" ht="15">
      <c r="A2225" s="28" t="s">
        <v>907</v>
      </c>
      <c r="B2225" s="277" t="s">
        <v>2010</v>
      </c>
      <c r="C2225" s="3"/>
      <c r="D2225" s="3"/>
      <c r="E2225" s="9" t="s">
        <v>279</v>
      </c>
      <c r="F2225" s="9" t="s">
        <v>279</v>
      </c>
      <c r="G2225" s="9" t="s">
        <v>279</v>
      </c>
      <c r="H2225" s="9" t="s">
        <v>279</v>
      </c>
      <c r="I2225" s="9">
        <v>0</v>
      </c>
      <c r="J2225" s="9">
        <v>357.30000000000109</v>
      </c>
      <c r="K2225" s="9">
        <v>7.6999999999989086</v>
      </c>
      <c r="L2225" s="9">
        <v>333.89999999999691</v>
      </c>
      <c r="N2225" s="67">
        <f t="shared" si="66"/>
        <v>698.89999999999691</v>
      </c>
      <c r="T2225" s="277"/>
      <c r="U2225" s="63"/>
      <c r="V2225" s="360"/>
      <c r="W2225" s="337"/>
      <c r="X2225" s="63"/>
    </row>
    <row r="2226" spans="1:24" ht="15">
      <c r="A2226" s="28" t="s">
        <v>908</v>
      </c>
      <c r="B2226" s="277" t="s">
        <v>2002</v>
      </c>
      <c r="C2226" s="3"/>
      <c r="D2226" s="3"/>
      <c r="E2226" s="9" t="s">
        <v>279</v>
      </c>
      <c r="F2226" s="9" t="s">
        <v>279</v>
      </c>
      <c r="G2226" s="9" t="s">
        <v>279</v>
      </c>
      <c r="H2226" s="9" t="s">
        <v>279</v>
      </c>
      <c r="I2226" s="9">
        <v>0</v>
      </c>
      <c r="J2226" s="9">
        <v>250.50000000000091</v>
      </c>
      <c r="K2226" s="9">
        <v>80.000000000000909</v>
      </c>
      <c r="L2226" s="9">
        <v>300.19999999999527</v>
      </c>
      <c r="N2226" s="67">
        <f t="shared" si="66"/>
        <v>630.69999999999709</v>
      </c>
      <c r="U2226" s="63"/>
      <c r="V2226" s="347"/>
      <c r="W2226" s="337"/>
      <c r="X2226" s="63"/>
    </row>
    <row r="2227" spans="1:24" ht="15">
      <c r="A2227" s="28" t="s">
        <v>909</v>
      </c>
      <c r="B2227" s="229" t="s">
        <v>1643</v>
      </c>
      <c r="C2227" s="3"/>
      <c r="D2227" s="3"/>
      <c r="E2227" s="9" t="s">
        <v>279</v>
      </c>
      <c r="F2227" s="9" t="s">
        <v>279</v>
      </c>
      <c r="G2227" s="9" t="s">
        <v>279</v>
      </c>
      <c r="H2227" s="9" t="s">
        <v>279</v>
      </c>
      <c r="I2227" s="9">
        <v>0</v>
      </c>
      <c r="J2227" s="9">
        <v>303.69999999999982</v>
      </c>
      <c r="K2227" s="9">
        <v>92.899999999998727</v>
      </c>
      <c r="L2227" s="9">
        <v>227.99999999999801</v>
      </c>
      <c r="N2227" s="67">
        <f t="shared" si="66"/>
        <v>624.5999999999965</v>
      </c>
      <c r="T2227" s="63"/>
      <c r="U2227" s="63"/>
      <c r="V2227" s="347"/>
      <c r="W2227" s="337"/>
      <c r="X2227" s="63"/>
    </row>
    <row r="2228" spans="1:24" ht="15">
      <c r="A2228" s="28" t="s">
        <v>910</v>
      </c>
      <c r="B2228" s="63" t="s">
        <v>178</v>
      </c>
      <c r="E2228" s="217">
        <v>191.6</v>
      </c>
      <c r="F2228" s="212">
        <v>410.6</v>
      </c>
      <c r="G2228" s="9" t="s">
        <v>279</v>
      </c>
      <c r="H2228" s="9" t="s">
        <v>279</v>
      </c>
      <c r="I2228" s="9">
        <v>0</v>
      </c>
      <c r="J2228" s="9" t="s">
        <v>279</v>
      </c>
      <c r="K2228" s="9" t="s">
        <v>279</v>
      </c>
      <c r="L2228" s="9" t="s">
        <v>279</v>
      </c>
      <c r="N2228" s="67">
        <f t="shared" si="66"/>
        <v>602.20000000000005</v>
      </c>
      <c r="P2228" t="s">
        <v>320</v>
      </c>
      <c r="T2228" s="277"/>
      <c r="U2228" s="63"/>
      <c r="V2228" s="347"/>
      <c r="W2228" s="337"/>
      <c r="X2228" s="63"/>
    </row>
    <row r="2229" spans="1:24" ht="15">
      <c r="A2229" s="28" t="s">
        <v>911</v>
      </c>
      <c r="B2229" s="63" t="s">
        <v>769</v>
      </c>
      <c r="E2229" s="9" t="s">
        <v>279</v>
      </c>
      <c r="F2229" s="9" t="s">
        <v>279</v>
      </c>
      <c r="G2229" s="9" t="s">
        <v>279</v>
      </c>
      <c r="H2229" s="214">
        <v>600.350000000004</v>
      </c>
      <c r="I2229" s="9">
        <v>0</v>
      </c>
      <c r="J2229" s="9" t="s">
        <v>279</v>
      </c>
      <c r="K2229" s="9" t="s">
        <v>279</v>
      </c>
      <c r="L2229" s="9" t="s">
        <v>279</v>
      </c>
      <c r="N2229" s="67">
        <f t="shared" si="66"/>
        <v>600.350000000004</v>
      </c>
      <c r="P2229" t="s">
        <v>282</v>
      </c>
      <c r="S2229" t="s">
        <v>1772</v>
      </c>
      <c r="T2229" s="63"/>
      <c r="U2229" s="63"/>
      <c r="V2229" s="347"/>
      <c r="W2229" s="337"/>
      <c r="X2229" s="63"/>
    </row>
    <row r="2230" spans="1:24" ht="15">
      <c r="A2230" s="28" t="s">
        <v>912</v>
      </c>
      <c r="B2230" s="277" t="s">
        <v>2052</v>
      </c>
      <c r="C2230" s="3"/>
      <c r="D2230" s="3"/>
      <c r="E2230" s="9" t="s">
        <v>279</v>
      </c>
      <c r="F2230" s="9" t="s">
        <v>279</v>
      </c>
      <c r="G2230" s="9" t="s">
        <v>279</v>
      </c>
      <c r="H2230" s="9" t="s">
        <v>279</v>
      </c>
      <c r="I2230" s="9">
        <v>0</v>
      </c>
      <c r="J2230" s="9" t="s">
        <v>279</v>
      </c>
      <c r="K2230" s="217">
        <v>438.5</v>
      </c>
      <c r="L2230" s="9">
        <v>161.50000000000364</v>
      </c>
      <c r="N2230" s="67">
        <f t="shared" si="66"/>
        <v>600.00000000000364</v>
      </c>
      <c r="P2230" t="s">
        <v>285</v>
      </c>
      <c r="T2230" s="28"/>
      <c r="U2230" s="63"/>
      <c r="V2230" s="347"/>
      <c r="W2230" s="337"/>
      <c r="X2230" s="63"/>
    </row>
    <row r="2231" spans="1:24" ht="15">
      <c r="A2231" s="28" t="s">
        <v>913</v>
      </c>
      <c r="B2231" s="63" t="s">
        <v>35</v>
      </c>
      <c r="E2231" s="9">
        <v>70.099999999999994</v>
      </c>
      <c r="F2231" s="9">
        <v>171.6</v>
      </c>
      <c r="G2231" s="9">
        <v>218.7</v>
      </c>
      <c r="H2231" s="9">
        <v>121.5</v>
      </c>
      <c r="I2231" s="9">
        <v>0</v>
      </c>
      <c r="J2231" s="9" t="s">
        <v>279</v>
      </c>
      <c r="K2231" s="9" t="s">
        <v>279</v>
      </c>
      <c r="L2231" s="9" t="s">
        <v>279</v>
      </c>
      <c r="N2231" s="67">
        <f t="shared" si="66"/>
        <v>581.9</v>
      </c>
      <c r="T2231" s="63"/>
      <c r="U2231" s="63"/>
      <c r="V2231" s="347"/>
      <c r="W2231" s="337"/>
      <c r="X2231" s="63"/>
    </row>
    <row r="2232" spans="1:24" ht="15">
      <c r="A2232" s="28" t="s">
        <v>914</v>
      </c>
      <c r="B2232" s="277" t="s">
        <v>2009</v>
      </c>
      <c r="C2232" s="3"/>
      <c r="D2232" s="3"/>
      <c r="E2232" s="9" t="s">
        <v>279</v>
      </c>
      <c r="F2232" s="9" t="s">
        <v>279</v>
      </c>
      <c r="G2232" s="9" t="s">
        <v>279</v>
      </c>
      <c r="H2232" s="9" t="s">
        <v>279</v>
      </c>
      <c r="I2232" s="9">
        <v>0</v>
      </c>
      <c r="J2232" s="9">
        <v>391.70000000000073</v>
      </c>
      <c r="K2232" s="9">
        <v>186.69999999999891</v>
      </c>
      <c r="L2232" s="9" t="s">
        <v>279</v>
      </c>
      <c r="N2232" s="67">
        <f t="shared" si="66"/>
        <v>578.39999999999964</v>
      </c>
      <c r="T2232" s="63"/>
      <c r="U2232" s="63"/>
      <c r="V2232" s="360"/>
      <c r="W2232" s="337"/>
      <c r="X2232" s="63"/>
    </row>
    <row r="2233" spans="1:24" ht="15">
      <c r="A2233" s="28" t="s">
        <v>915</v>
      </c>
      <c r="B2233" s="277" t="s">
        <v>2023</v>
      </c>
      <c r="C2233" s="3"/>
      <c r="D2233" s="3"/>
      <c r="E2233" s="9" t="s">
        <v>279</v>
      </c>
      <c r="F2233" s="9" t="s">
        <v>279</v>
      </c>
      <c r="G2233" s="9" t="s">
        <v>279</v>
      </c>
      <c r="H2233" s="9" t="s">
        <v>279</v>
      </c>
      <c r="I2233" s="9">
        <v>0</v>
      </c>
      <c r="J2233" s="9" t="s">
        <v>279</v>
      </c>
      <c r="K2233" s="9">
        <v>130.40000000000055</v>
      </c>
      <c r="L2233" s="9">
        <v>414.69999999999891</v>
      </c>
      <c r="N2233" s="67">
        <f t="shared" si="66"/>
        <v>545.09999999999945</v>
      </c>
      <c r="T2233" s="225"/>
      <c r="U2233" s="63"/>
      <c r="V2233" s="347"/>
      <c r="W2233" s="337"/>
      <c r="X2233" s="63"/>
    </row>
    <row r="2234" spans="1:24" ht="15">
      <c r="A2234" s="28" t="s">
        <v>916</v>
      </c>
      <c r="B2234" s="277" t="s">
        <v>2024</v>
      </c>
      <c r="C2234" s="3"/>
      <c r="D2234" s="3"/>
      <c r="E2234" s="9" t="s">
        <v>279</v>
      </c>
      <c r="F2234" s="9" t="s">
        <v>279</v>
      </c>
      <c r="G2234" s="9" t="s">
        <v>279</v>
      </c>
      <c r="H2234" s="9" t="s">
        <v>279</v>
      </c>
      <c r="I2234" s="9">
        <v>0</v>
      </c>
      <c r="J2234" s="9" t="s">
        <v>279</v>
      </c>
      <c r="K2234" s="9">
        <v>134.19999999999618</v>
      </c>
      <c r="L2234" s="9">
        <v>396.59999999999854</v>
      </c>
      <c r="N2234" s="67">
        <f t="shared" si="66"/>
        <v>530.79999999999472</v>
      </c>
      <c r="T2234" s="63"/>
      <c r="U2234" s="63"/>
      <c r="V2234" s="360"/>
      <c r="W2234" s="337"/>
      <c r="X2234" s="63"/>
    </row>
    <row r="2235" spans="1:24" ht="15">
      <c r="A2235" s="28" t="s">
        <v>917</v>
      </c>
      <c r="B2235" s="63" t="s">
        <v>158</v>
      </c>
      <c r="E2235" s="9" t="s">
        <v>279</v>
      </c>
      <c r="F2235" s="9" t="s">
        <v>279</v>
      </c>
      <c r="G2235" s="9">
        <v>303.5</v>
      </c>
      <c r="H2235" s="9">
        <v>212.19999999999891</v>
      </c>
      <c r="I2235" s="9">
        <v>0</v>
      </c>
      <c r="J2235" s="9" t="s">
        <v>279</v>
      </c>
      <c r="K2235" s="9" t="s">
        <v>279</v>
      </c>
      <c r="L2235" s="9" t="s">
        <v>279</v>
      </c>
      <c r="N2235" s="67">
        <f t="shared" si="66"/>
        <v>515.69999999999891</v>
      </c>
      <c r="T2235" s="277"/>
      <c r="U2235" s="63"/>
      <c r="V2235" s="347"/>
      <c r="W2235" s="337"/>
      <c r="X2235" s="63"/>
    </row>
    <row r="2236" spans="1:24" ht="15">
      <c r="A2236" s="28" t="s">
        <v>918</v>
      </c>
      <c r="B2236" s="277" t="s">
        <v>4497</v>
      </c>
      <c r="C2236" s="3"/>
      <c r="D2236" s="3"/>
      <c r="E2236" s="9" t="s">
        <v>279</v>
      </c>
      <c r="F2236" s="9" t="s">
        <v>279</v>
      </c>
      <c r="G2236" s="9" t="s">
        <v>279</v>
      </c>
      <c r="H2236" s="9" t="s">
        <v>279</v>
      </c>
      <c r="I2236" s="9">
        <v>0</v>
      </c>
      <c r="J2236" s="9" t="s">
        <v>279</v>
      </c>
      <c r="K2236" s="9">
        <v>211.50000000000182</v>
      </c>
      <c r="L2236" s="9">
        <v>301.49999999999818</v>
      </c>
      <c r="N2236" s="67">
        <f t="shared" si="66"/>
        <v>513</v>
      </c>
      <c r="T2236" s="277"/>
      <c r="U2236" s="63"/>
      <c r="V2236" s="360"/>
      <c r="W2236" s="337"/>
      <c r="X2236" s="63"/>
    </row>
    <row r="2237" spans="1:24" ht="15">
      <c r="A2237" s="28" t="s">
        <v>919</v>
      </c>
      <c r="B2237" s="229" t="s">
        <v>1645</v>
      </c>
      <c r="C2237" s="3"/>
      <c r="D2237" s="3"/>
      <c r="E2237" s="9" t="s">
        <v>279</v>
      </c>
      <c r="F2237" s="9" t="s">
        <v>279</v>
      </c>
      <c r="G2237" s="9" t="s">
        <v>279</v>
      </c>
      <c r="H2237" s="9" t="s">
        <v>279</v>
      </c>
      <c r="I2237" s="9">
        <v>0</v>
      </c>
      <c r="J2237" s="9">
        <v>502.39999999999964</v>
      </c>
      <c r="K2237" s="9" t="s">
        <v>279</v>
      </c>
      <c r="L2237" s="9" t="s">
        <v>279</v>
      </c>
      <c r="N2237" s="67">
        <f t="shared" si="66"/>
        <v>502.39999999999964</v>
      </c>
      <c r="T2237" s="277"/>
      <c r="U2237" s="63"/>
      <c r="V2237" s="348"/>
      <c r="W2237" s="337"/>
      <c r="X2237" s="63"/>
    </row>
    <row r="2238" spans="1:24" ht="15">
      <c r="A2238" s="28" t="s">
        <v>920</v>
      </c>
      <c r="B2238" s="277" t="s">
        <v>2026</v>
      </c>
      <c r="C2238" s="3"/>
      <c r="D2238" s="3"/>
      <c r="E2238" s="9" t="s">
        <v>279</v>
      </c>
      <c r="F2238" s="9" t="s">
        <v>279</v>
      </c>
      <c r="G2238" s="9" t="s">
        <v>279</v>
      </c>
      <c r="H2238" s="9" t="s">
        <v>279</v>
      </c>
      <c r="I2238" s="9">
        <v>0</v>
      </c>
      <c r="J2238" s="9" t="s">
        <v>279</v>
      </c>
      <c r="K2238" s="9">
        <v>225.10000000000036</v>
      </c>
      <c r="L2238" s="9">
        <v>258.00000000000091</v>
      </c>
      <c r="N2238" s="67">
        <f t="shared" si="66"/>
        <v>483.10000000000127</v>
      </c>
      <c r="T2238" s="63"/>
      <c r="U2238" s="63"/>
      <c r="V2238" s="347"/>
      <c r="W2238" s="337"/>
      <c r="X2238" s="63"/>
    </row>
    <row r="2239" spans="1:24" ht="15">
      <c r="A2239" s="28" t="s">
        <v>921</v>
      </c>
      <c r="B2239" s="63" t="s">
        <v>744</v>
      </c>
      <c r="E2239" s="9" t="s">
        <v>279</v>
      </c>
      <c r="F2239" s="9" t="s">
        <v>279</v>
      </c>
      <c r="G2239" s="9" t="s">
        <v>279</v>
      </c>
      <c r="H2239" s="217">
        <v>459.49999999999909</v>
      </c>
      <c r="I2239" s="9">
        <v>0</v>
      </c>
      <c r="J2239" s="9" t="s">
        <v>279</v>
      </c>
      <c r="K2239" s="9" t="s">
        <v>279</v>
      </c>
      <c r="L2239" s="9" t="s">
        <v>279</v>
      </c>
      <c r="N2239" s="67">
        <f t="shared" si="66"/>
        <v>459.49999999999909</v>
      </c>
      <c r="P2239" t="s">
        <v>285</v>
      </c>
      <c r="T2239" s="63"/>
      <c r="U2239" s="63"/>
      <c r="V2239" s="360"/>
      <c r="W2239" s="337"/>
      <c r="X2239" s="63"/>
    </row>
    <row r="2240" spans="1:24" ht="15">
      <c r="A2240" s="28" t="s">
        <v>922</v>
      </c>
      <c r="B2240" s="63" t="s">
        <v>3381</v>
      </c>
      <c r="C2240" s="3"/>
      <c r="D2240" s="3"/>
      <c r="E2240" s="9" t="s">
        <v>279</v>
      </c>
      <c r="F2240" s="9" t="s">
        <v>279</v>
      </c>
      <c r="G2240" s="9" t="s">
        <v>279</v>
      </c>
      <c r="H2240" s="9" t="s">
        <v>279</v>
      </c>
      <c r="I2240" s="9">
        <v>0</v>
      </c>
      <c r="J2240" s="9" t="s">
        <v>279</v>
      </c>
      <c r="K2240" s="9" t="s">
        <v>279</v>
      </c>
      <c r="L2240" s="217">
        <v>455.44999999999709</v>
      </c>
      <c r="M2240" s="67"/>
      <c r="N2240" s="67">
        <f t="shared" si="66"/>
        <v>455.44999999999709</v>
      </c>
      <c r="P2240" t="s">
        <v>294</v>
      </c>
      <c r="T2240" s="63"/>
      <c r="U2240" s="63"/>
      <c r="V2240" s="347"/>
      <c r="W2240" s="337"/>
      <c r="X2240" s="63"/>
    </row>
    <row r="2241" spans="1:24" ht="15">
      <c r="A2241" s="28" t="s">
        <v>923</v>
      </c>
      <c r="B2241" s="63" t="s">
        <v>3383</v>
      </c>
      <c r="C2241" s="3"/>
      <c r="D2241" s="3"/>
      <c r="E2241" s="9" t="s">
        <v>279</v>
      </c>
      <c r="F2241" s="9" t="s">
        <v>279</v>
      </c>
      <c r="G2241" s="9" t="s">
        <v>279</v>
      </c>
      <c r="H2241" s="9" t="s">
        <v>279</v>
      </c>
      <c r="I2241" s="9">
        <v>0</v>
      </c>
      <c r="J2241" s="9" t="s">
        <v>279</v>
      </c>
      <c r="K2241" s="9" t="s">
        <v>279</v>
      </c>
      <c r="L2241" s="9">
        <v>421.50000000000182</v>
      </c>
      <c r="M2241" s="67"/>
      <c r="N2241" s="67">
        <f t="shared" si="66"/>
        <v>421.50000000000182</v>
      </c>
      <c r="U2241" s="63"/>
      <c r="V2241" s="348"/>
      <c r="W2241" s="337"/>
      <c r="X2241" s="63"/>
    </row>
    <row r="2242" spans="1:24" ht="15">
      <c r="A2242" s="28" t="s">
        <v>924</v>
      </c>
      <c r="B2242" s="63" t="s">
        <v>180</v>
      </c>
      <c r="C2242" s="3"/>
      <c r="D2242" s="3"/>
      <c r="E2242" s="9" t="s">
        <v>279</v>
      </c>
      <c r="F2242" s="9" t="s">
        <v>279</v>
      </c>
      <c r="G2242" s="9" t="s">
        <v>279</v>
      </c>
      <c r="H2242" s="9" t="s">
        <v>279</v>
      </c>
      <c r="I2242" s="9">
        <v>0</v>
      </c>
      <c r="J2242" s="9" t="s">
        <v>279</v>
      </c>
      <c r="K2242" s="9" t="s">
        <v>279</v>
      </c>
      <c r="L2242" s="9">
        <v>420.10000000000218</v>
      </c>
      <c r="M2242" s="67"/>
      <c r="N2242" s="67">
        <f t="shared" si="66"/>
        <v>420.10000000000218</v>
      </c>
      <c r="U2242" s="63"/>
      <c r="V2242" s="347"/>
      <c r="W2242" s="337"/>
      <c r="X2242" s="63"/>
    </row>
    <row r="2243" spans="1:24" ht="15">
      <c r="A2243" s="28" t="s">
        <v>925</v>
      </c>
      <c r="B2243" s="277" t="s">
        <v>2004</v>
      </c>
      <c r="C2243" s="3"/>
      <c r="D2243" s="3"/>
      <c r="E2243" s="9" t="s">
        <v>279</v>
      </c>
      <c r="F2243" s="9" t="s">
        <v>279</v>
      </c>
      <c r="G2243" s="9" t="s">
        <v>279</v>
      </c>
      <c r="H2243" s="9" t="s">
        <v>279</v>
      </c>
      <c r="I2243" s="9">
        <v>0</v>
      </c>
      <c r="J2243" s="9">
        <v>397.29999999999927</v>
      </c>
      <c r="K2243" s="9" t="s">
        <v>279</v>
      </c>
      <c r="L2243" s="9" t="s">
        <v>279</v>
      </c>
      <c r="N2243" s="67">
        <f t="shared" si="66"/>
        <v>397.29999999999927</v>
      </c>
      <c r="T2243" s="63"/>
      <c r="U2243" s="63"/>
      <c r="V2243" s="347"/>
      <c r="W2243" s="337"/>
      <c r="X2243" s="63"/>
    </row>
    <row r="2244" spans="1:24" ht="15">
      <c r="A2244" s="28" t="s">
        <v>926</v>
      </c>
      <c r="B2244" s="63" t="s">
        <v>3385</v>
      </c>
      <c r="C2244" s="3"/>
      <c r="D2244" s="3"/>
      <c r="E2244" s="9" t="s">
        <v>279</v>
      </c>
      <c r="F2244" s="9" t="s">
        <v>279</v>
      </c>
      <c r="G2244" s="9" t="s">
        <v>279</v>
      </c>
      <c r="H2244" s="9" t="s">
        <v>279</v>
      </c>
      <c r="I2244" s="9">
        <v>0</v>
      </c>
      <c r="J2244" s="9" t="s">
        <v>279</v>
      </c>
      <c r="K2244" s="9" t="s">
        <v>279</v>
      </c>
      <c r="L2244" s="9">
        <v>390.30000000000291</v>
      </c>
      <c r="M2244" s="67"/>
      <c r="N2244" s="67">
        <f t="shared" si="66"/>
        <v>390.30000000000291</v>
      </c>
      <c r="T2244" s="225"/>
      <c r="U2244" s="63"/>
      <c r="V2244" s="347"/>
      <c r="W2244" s="337"/>
      <c r="X2244" s="63"/>
    </row>
    <row r="2245" spans="1:24" ht="15">
      <c r="A2245" s="28" t="s">
        <v>927</v>
      </c>
      <c r="B2245" s="63" t="s">
        <v>3367</v>
      </c>
      <c r="C2245" s="3"/>
      <c r="D2245" s="3"/>
      <c r="E2245" s="9" t="s">
        <v>279</v>
      </c>
      <c r="F2245" s="9" t="s">
        <v>279</v>
      </c>
      <c r="G2245" s="9" t="s">
        <v>279</v>
      </c>
      <c r="H2245" s="9" t="s">
        <v>279</v>
      </c>
      <c r="I2245" s="9">
        <v>0</v>
      </c>
      <c r="J2245" s="9" t="s">
        <v>279</v>
      </c>
      <c r="K2245" s="9" t="s">
        <v>279</v>
      </c>
      <c r="L2245" s="9">
        <v>381.49999999999818</v>
      </c>
      <c r="M2245" s="67"/>
      <c r="N2245" s="67">
        <f t="shared" si="66"/>
        <v>381.49999999999818</v>
      </c>
      <c r="T2245" s="277"/>
      <c r="U2245" s="63"/>
      <c r="V2245" s="347"/>
      <c r="W2245" s="337"/>
      <c r="X2245" s="63"/>
    </row>
    <row r="2246" spans="1:24" ht="15">
      <c r="A2246" s="28" t="s">
        <v>928</v>
      </c>
      <c r="B2246" s="63" t="s">
        <v>3373</v>
      </c>
      <c r="C2246" s="3"/>
      <c r="D2246" s="3"/>
      <c r="E2246" s="9" t="s">
        <v>279</v>
      </c>
      <c r="F2246" s="9" t="s">
        <v>279</v>
      </c>
      <c r="G2246" s="9" t="s">
        <v>279</v>
      </c>
      <c r="H2246" s="9" t="s">
        <v>279</v>
      </c>
      <c r="I2246" s="9">
        <v>0</v>
      </c>
      <c r="J2246" s="9" t="s">
        <v>279</v>
      </c>
      <c r="K2246" s="9" t="s">
        <v>279</v>
      </c>
      <c r="L2246" s="9">
        <v>378.80000000000291</v>
      </c>
      <c r="M2246" s="67"/>
      <c r="N2246" s="67">
        <f t="shared" si="66"/>
        <v>378.80000000000291</v>
      </c>
      <c r="T2246" s="277"/>
      <c r="U2246" s="63"/>
      <c r="V2246" s="347"/>
      <c r="W2246" s="337"/>
      <c r="X2246" s="63"/>
    </row>
    <row r="2247" spans="1:24" ht="15">
      <c r="A2247" s="28" t="s">
        <v>929</v>
      </c>
      <c r="B2247" s="277" t="s">
        <v>2050</v>
      </c>
      <c r="C2247" s="3"/>
      <c r="D2247" s="3"/>
      <c r="E2247" s="9" t="s">
        <v>279</v>
      </c>
      <c r="F2247" s="9" t="s">
        <v>279</v>
      </c>
      <c r="G2247" s="9" t="s">
        <v>279</v>
      </c>
      <c r="H2247" s="9" t="s">
        <v>279</v>
      </c>
      <c r="I2247" s="9">
        <v>0</v>
      </c>
      <c r="J2247" s="9" t="s">
        <v>279</v>
      </c>
      <c r="K2247" s="9">
        <v>97.999999999998181</v>
      </c>
      <c r="L2247" s="9">
        <v>268.50000000000091</v>
      </c>
      <c r="N2247" s="67">
        <f t="shared" si="66"/>
        <v>366.49999999999909</v>
      </c>
      <c r="T2247" s="63"/>
      <c r="U2247" s="63"/>
      <c r="V2247" s="360"/>
      <c r="W2247" s="337"/>
      <c r="X2247" s="63"/>
    </row>
    <row r="2248" spans="1:24" ht="15">
      <c r="A2248" s="28" t="s">
        <v>930</v>
      </c>
      <c r="B2248" s="63" t="s">
        <v>3372</v>
      </c>
      <c r="C2248" s="3"/>
      <c r="D2248" s="3"/>
      <c r="E2248" s="9" t="s">
        <v>279</v>
      </c>
      <c r="F2248" s="9" t="s">
        <v>279</v>
      </c>
      <c r="G2248" s="9" t="s">
        <v>279</v>
      </c>
      <c r="H2248" s="9" t="s">
        <v>279</v>
      </c>
      <c r="I2248" s="9">
        <v>0</v>
      </c>
      <c r="J2248" s="9" t="s">
        <v>279</v>
      </c>
      <c r="K2248" s="9" t="s">
        <v>279</v>
      </c>
      <c r="L2248" s="9">
        <v>358.80000000000109</v>
      </c>
      <c r="M2248" s="67"/>
      <c r="N2248" s="67">
        <f t="shared" si="66"/>
        <v>358.80000000000109</v>
      </c>
      <c r="T2248" s="63"/>
      <c r="U2248" s="63"/>
      <c r="V2248" s="360"/>
      <c r="W2248" s="337"/>
      <c r="X2248" s="63"/>
    </row>
    <row r="2249" spans="1:24" ht="15">
      <c r="A2249" s="28" t="s">
        <v>931</v>
      </c>
      <c r="B2249" s="63" t="s">
        <v>3395</v>
      </c>
      <c r="C2249" s="3"/>
      <c r="D2249" s="3"/>
      <c r="E2249" s="9" t="s">
        <v>279</v>
      </c>
      <c r="F2249" s="9" t="s">
        <v>279</v>
      </c>
      <c r="G2249" s="9" t="s">
        <v>279</v>
      </c>
      <c r="H2249" s="9" t="s">
        <v>279</v>
      </c>
      <c r="I2249" s="9">
        <v>0</v>
      </c>
      <c r="J2249" s="9" t="s">
        <v>279</v>
      </c>
      <c r="K2249" s="9" t="s">
        <v>279</v>
      </c>
      <c r="L2249" s="9">
        <v>348.59999999999673</v>
      </c>
      <c r="M2249" s="67"/>
      <c r="N2249" s="67">
        <f t="shared" si="66"/>
        <v>348.59999999999673</v>
      </c>
      <c r="U2249" s="63"/>
      <c r="V2249" s="347"/>
      <c r="W2249" s="337"/>
      <c r="X2249" s="63"/>
    </row>
    <row r="2250" spans="1:24" ht="15">
      <c r="A2250" s="28" t="s">
        <v>932</v>
      </c>
      <c r="B2250" s="63" t="s">
        <v>3382</v>
      </c>
      <c r="C2250" s="3"/>
      <c r="D2250" s="3"/>
      <c r="E2250" s="9" t="s">
        <v>279</v>
      </c>
      <c r="F2250" s="9" t="s">
        <v>279</v>
      </c>
      <c r="G2250" s="9" t="s">
        <v>279</v>
      </c>
      <c r="H2250" s="9" t="s">
        <v>279</v>
      </c>
      <c r="I2250" s="9">
        <v>0</v>
      </c>
      <c r="J2250" s="9" t="s">
        <v>279</v>
      </c>
      <c r="K2250" s="9" t="s">
        <v>279</v>
      </c>
      <c r="L2250" s="9">
        <v>340.40000000000146</v>
      </c>
      <c r="M2250" s="67"/>
      <c r="N2250" s="67">
        <f t="shared" ref="N2250:N2281" si="67">SUM(E2250:L2250)</f>
        <v>340.40000000000146</v>
      </c>
      <c r="T2250" s="63"/>
      <c r="U2250" s="63"/>
      <c r="V2250" s="347"/>
      <c r="W2250" s="337"/>
      <c r="X2250" s="63"/>
    </row>
    <row r="2251" spans="1:24" ht="15">
      <c r="A2251" s="28" t="s">
        <v>933</v>
      </c>
      <c r="B2251" s="277" t="s">
        <v>2157</v>
      </c>
      <c r="C2251" s="3"/>
      <c r="D2251" s="3"/>
      <c r="E2251" s="9" t="s">
        <v>279</v>
      </c>
      <c r="F2251" s="9" t="s">
        <v>279</v>
      </c>
      <c r="G2251" s="9" t="s">
        <v>279</v>
      </c>
      <c r="H2251" s="9" t="s">
        <v>279</v>
      </c>
      <c r="I2251" s="9">
        <v>0</v>
      </c>
      <c r="J2251" s="9" t="s">
        <v>279</v>
      </c>
      <c r="K2251" s="9">
        <v>152.49999999999818</v>
      </c>
      <c r="L2251" s="9">
        <v>179.99999999999901</v>
      </c>
      <c r="N2251" s="67">
        <f t="shared" si="67"/>
        <v>332.49999999999716</v>
      </c>
      <c r="T2251" s="277"/>
      <c r="U2251" s="63"/>
      <c r="V2251" s="347"/>
      <c r="W2251" s="337"/>
      <c r="X2251" s="63"/>
    </row>
    <row r="2252" spans="1:24" ht="15">
      <c r="A2252" s="28" t="s">
        <v>934</v>
      </c>
      <c r="B2252" s="63" t="s">
        <v>3398</v>
      </c>
      <c r="C2252" s="3"/>
      <c r="D2252" s="3"/>
      <c r="E2252" s="9" t="s">
        <v>279</v>
      </c>
      <c r="F2252" s="9" t="s">
        <v>279</v>
      </c>
      <c r="G2252" s="9" t="s">
        <v>279</v>
      </c>
      <c r="H2252" s="9" t="s">
        <v>279</v>
      </c>
      <c r="I2252" s="9">
        <v>0</v>
      </c>
      <c r="J2252" s="9" t="s">
        <v>279</v>
      </c>
      <c r="K2252" s="9" t="s">
        <v>279</v>
      </c>
      <c r="L2252" s="9">
        <v>312.80000000000109</v>
      </c>
      <c r="M2252" s="67"/>
      <c r="N2252" s="67">
        <f t="shared" si="67"/>
        <v>312.80000000000109</v>
      </c>
      <c r="T2252" s="63"/>
      <c r="U2252" s="63"/>
      <c r="V2252" s="348"/>
      <c r="W2252" s="337"/>
      <c r="X2252" s="63"/>
    </row>
    <row r="2253" spans="1:24" ht="15">
      <c r="A2253" s="28" t="s">
        <v>935</v>
      </c>
      <c r="B2253" s="63" t="s">
        <v>3378</v>
      </c>
      <c r="C2253" s="3"/>
      <c r="D2253" s="3"/>
      <c r="E2253" s="9" t="s">
        <v>279</v>
      </c>
      <c r="F2253" s="9" t="s">
        <v>279</v>
      </c>
      <c r="G2253" s="9" t="s">
        <v>279</v>
      </c>
      <c r="H2253" s="9" t="s">
        <v>279</v>
      </c>
      <c r="I2253" s="9">
        <v>0</v>
      </c>
      <c r="J2253" s="9" t="s">
        <v>279</v>
      </c>
      <c r="K2253" s="9" t="s">
        <v>279</v>
      </c>
      <c r="L2253" s="9">
        <v>312.69999999999982</v>
      </c>
      <c r="M2253" s="67"/>
      <c r="N2253" s="67">
        <f t="shared" si="67"/>
        <v>312.69999999999982</v>
      </c>
      <c r="T2253" s="63"/>
      <c r="U2253" s="63"/>
      <c r="V2253" s="347"/>
      <c r="W2253" s="337"/>
      <c r="X2253" s="63"/>
    </row>
    <row r="2254" spans="1:24" ht="15">
      <c r="A2254" s="28" t="s">
        <v>2501</v>
      </c>
      <c r="B2254" s="63" t="s">
        <v>3371</v>
      </c>
      <c r="C2254" s="3"/>
      <c r="D2254" s="3"/>
      <c r="E2254" s="9" t="s">
        <v>279</v>
      </c>
      <c r="F2254" s="9" t="s">
        <v>279</v>
      </c>
      <c r="G2254" s="9" t="s">
        <v>279</v>
      </c>
      <c r="H2254" s="9" t="s">
        <v>279</v>
      </c>
      <c r="I2254" s="9">
        <v>0</v>
      </c>
      <c r="J2254" s="9" t="s">
        <v>279</v>
      </c>
      <c r="K2254" s="9" t="s">
        <v>279</v>
      </c>
      <c r="L2254" s="9">
        <v>307.50000000000182</v>
      </c>
      <c r="M2254" s="67"/>
      <c r="N2254" s="67">
        <f t="shared" si="67"/>
        <v>307.50000000000182</v>
      </c>
      <c r="T2254" s="277"/>
    </row>
    <row r="2255" spans="1:24" ht="15">
      <c r="A2255" s="28" t="s">
        <v>3315</v>
      </c>
      <c r="B2255" s="63" t="s">
        <v>3394</v>
      </c>
      <c r="C2255" s="3"/>
      <c r="D2255" s="3"/>
      <c r="E2255" s="9" t="s">
        <v>279</v>
      </c>
      <c r="F2255" s="9" t="s">
        <v>279</v>
      </c>
      <c r="G2255" s="9" t="s">
        <v>279</v>
      </c>
      <c r="H2255" s="9" t="s">
        <v>279</v>
      </c>
      <c r="I2255" s="9">
        <v>0</v>
      </c>
      <c r="J2255" s="9" t="s">
        <v>279</v>
      </c>
      <c r="K2255" s="9" t="s">
        <v>279</v>
      </c>
      <c r="L2255" s="9">
        <v>307.49999999999818</v>
      </c>
      <c r="M2255" s="67"/>
      <c r="N2255" s="67">
        <f t="shared" si="67"/>
        <v>307.49999999999818</v>
      </c>
      <c r="T2255" s="63"/>
    </row>
    <row r="2256" spans="1:24" ht="15">
      <c r="A2256" s="28" t="s">
        <v>3316</v>
      </c>
      <c r="B2256" s="63" t="s">
        <v>3399</v>
      </c>
      <c r="C2256" s="3"/>
      <c r="D2256" s="3"/>
      <c r="E2256" s="9" t="s">
        <v>279</v>
      </c>
      <c r="F2256" s="9" t="s">
        <v>279</v>
      </c>
      <c r="G2256" s="9" t="s">
        <v>279</v>
      </c>
      <c r="H2256" s="9" t="s">
        <v>279</v>
      </c>
      <c r="I2256" s="9">
        <v>0</v>
      </c>
      <c r="J2256" s="9" t="s">
        <v>279</v>
      </c>
      <c r="K2256" s="9" t="s">
        <v>279</v>
      </c>
      <c r="L2256" s="9">
        <v>304.59999999999854</v>
      </c>
      <c r="M2256" s="67"/>
      <c r="N2256" s="67">
        <f t="shared" si="67"/>
        <v>304.59999999999854</v>
      </c>
    </row>
    <row r="2257" spans="1:20" ht="15">
      <c r="A2257" s="28" t="s">
        <v>3317</v>
      </c>
      <c r="B2257" s="63" t="s">
        <v>3369</v>
      </c>
      <c r="C2257" s="3"/>
      <c r="D2257" s="3"/>
      <c r="E2257" s="9" t="s">
        <v>279</v>
      </c>
      <c r="F2257" s="9" t="s">
        <v>279</v>
      </c>
      <c r="G2257" s="9" t="s">
        <v>279</v>
      </c>
      <c r="H2257" s="9" t="s">
        <v>279</v>
      </c>
      <c r="I2257" s="9">
        <v>0</v>
      </c>
      <c r="J2257" s="9" t="s">
        <v>279</v>
      </c>
      <c r="K2257" s="9" t="s">
        <v>279</v>
      </c>
      <c r="L2257" s="9">
        <v>300.00000000000091</v>
      </c>
      <c r="M2257" s="67"/>
      <c r="N2257" s="67">
        <f t="shared" si="67"/>
        <v>300.00000000000091</v>
      </c>
      <c r="T2257" s="63"/>
    </row>
    <row r="2258" spans="1:20" ht="15">
      <c r="A2258" s="28" t="s">
        <v>3318</v>
      </c>
      <c r="B2258" s="277" t="s">
        <v>3366</v>
      </c>
      <c r="C2258" s="3"/>
      <c r="D2258" s="3"/>
      <c r="E2258" s="9" t="s">
        <v>279</v>
      </c>
      <c r="F2258" s="9" t="s">
        <v>279</v>
      </c>
      <c r="G2258" s="9" t="s">
        <v>279</v>
      </c>
      <c r="H2258" s="9" t="s">
        <v>279</v>
      </c>
      <c r="I2258" s="9">
        <v>0</v>
      </c>
      <c r="J2258" s="9" t="s">
        <v>279</v>
      </c>
      <c r="K2258" s="9" t="s">
        <v>279</v>
      </c>
      <c r="L2258" s="9">
        <v>295.89999999999964</v>
      </c>
      <c r="M2258" s="67"/>
      <c r="N2258" s="67">
        <f t="shared" si="67"/>
        <v>295.89999999999964</v>
      </c>
    </row>
    <row r="2259" spans="1:20" ht="15">
      <c r="A2259" s="28" t="s">
        <v>3319</v>
      </c>
      <c r="B2259" s="63" t="s">
        <v>3386</v>
      </c>
      <c r="C2259" s="3"/>
      <c r="D2259" s="3"/>
      <c r="E2259" s="9" t="s">
        <v>279</v>
      </c>
      <c r="F2259" s="9" t="s">
        <v>279</v>
      </c>
      <c r="G2259" s="9" t="s">
        <v>279</v>
      </c>
      <c r="H2259" s="9" t="s">
        <v>279</v>
      </c>
      <c r="I2259" s="9">
        <v>0</v>
      </c>
      <c r="J2259" s="9" t="s">
        <v>279</v>
      </c>
      <c r="K2259" s="9" t="s">
        <v>279</v>
      </c>
      <c r="L2259" s="9">
        <v>292.59999999999854</v>
      </c>
      <c r="M2259" s="67"/>
      <c r="N2259" s="67">
        <f t="shared" si="67"/>
        <v>292.59999999999854</v>
      </c>
      <c r="T2259" s="63"/>
    </row>
    <row r="2260" spans="1:20" ht="15">
      <c r="A2260" s="28" t="s">
        <v>3320</v>
      </c>
      <c r="B2260" s="63" t="s">
        <v>3374</v>
      </c>
      <c r="C2260" s="3"/>
      <c r="D2260" s="3"/>
      <c r="E2260" s="9" t="s">
        <v>279</v>
      </c>
      <c r="F2260" s="9" t="s">
        <v>279</v>
      </c>
      <c r="G2260" s="9" t="s">
        <v>279</v>
      </c>
      <c r="H2260" s="9" t="s">
        <v>279</v>
      </c>
      <c r="I2260" s="9">
        <v>0</v>
      </c>
      <c r="J2260" s="9" t="s">
        <v>279</v>
      </c>
      <c r="K2260" s="9" t="s">
        <v>279</v>
      </c>
      <c r="L2260" s="9">
        <v>289.29999999999927</v>
      </c>
      <c r="M2260" s="67"/>
      <c r="N2260" s="67">
        <f t="shared" si="67"/>
        <v>289.29999999999927</v>
      </c>
      <c r="T2260" s="63"/>
    </row>
    <row r="2261" spans="1:20" ht="15">
      <c r="A2261" s="28" t="s">
        <v>3321</v>
      </c>
      <c r="B2261" s="63" t="s">
        <v>3375</v>
      </c>
      <c r="C2261" s="3"/>
      <c r="D2261" s="3"/>
      <c r="E2261" s="9" t="s">
        <v>279</v>
      </c>
      <c r="F2261" s="9" t="s">
        <v>279</v>
      </c>
      <c r="G2261" s="9" t="s">
        <v>279</v>
      </c>
      <c r="H2261" s="9" t="s">
        <v>279</v>
      </c>
      <c r="I2261" s="9">
        <v>0</v>
      </c>
      <c r="J2261" s="9" t="s">
        <v>279</v>
      </c>
      <c r="K2261" s="9" t="s">
        <v>279</v>
      </c>
      <c r="L2261" s="9">
        <v>287.00000000000182</v>
      </c>
      <c r="M2261" s="67"/>
      <c r="N2261" s="67">
        <f t="shared" si="67"/>
        <v>287.00000000000182</v>
      </c>
      <c r="T2261" s="63"/>
    </row>
    <row r="2262" spans="1:20" ht="15">
      <c r="A2262" s="28" t="s">
        <v>3322</v>
      </c>
      <c r="B2262" s="63" t="s">
        <v>3377</v>
      </c>
      <c r="C2262" s="3"/>
      <c r="D2262" s="3"/>
      <c r="E2262" s="9" t="s">
        <v>279</v>
      </c>
      <c r="F2262" s="9" t="s">
        <v>279</v>
      </c>
      <c r="G2262" s="9" t="s">
        <v>279</v>
      </c>
      <c r="H2262" s="9" t="s">
        <v>279</v>
      </c>
      <c r="I2262" s="9">
        <v>0</v>
      </c>
      <c r="J2262" s="9" t="s">
        <v>279</v>
      </c>
      <c r="K2262" s="9" t="s">
        <v>279</v>
      </c>
      <c r="L2262" s="9">
        <v>285.49999999999727</v>
      </c>
      <c r="M2262" s="67"/>
      <c r="N2262" s="67">
        <f t="shared" si="67"/>
        <v>285.49999999999727</v>
      </c>
    </row>
    <row r="2263" spans="1:20" ht="15">
      <c r="A2263" s="28" t="s">
        <v>3323</v>
      </c>
      <c r="B2263" s="277" t="s">
        <v>3365</v>
      </c>
      <c r="C2263" s="3"/>
      <c r="D2263" s="3"/>
      <c r="E2263" s="9" t="s">
        <v>279</v>
      </c>
      <c r="F2263" s="9" t="s">
        <v>279</v>
      </c>
      <c r="G2263" s="9" t="s">
        <v>279</v>
      </c>
      <c r="H2263" s="9" t="s">
        <v>279</v>
      </c>
      <c r="I2263" s="9">
        <v>0</v>
      </c>
      <c r="J2263" s="9" t="s">
        <v>279</v>
      </c>
      <c r="K2263" s="9" t="s">
        <v>279</v>
      </c>
      <c r="L2263" s="9">
        <v>283.70000000000164</v>
      </c>
      <c r="M2263" s="67"/>
      <c r="N2263" s="67">
        <f t="shared" si="67"/>
        <v>283.70000000000164</v>
      </c>
      <c r="T2263" s="63"/>
    </row>
    <row r="2264" spans="1:20" ht="15">
      <c r="A2264" s="28" t="s">
        <v>3324</v>
      </c>
      <c r="B2264" s="63" t="s">
        <v>3397</v>
      </c>
      <c r="C2264" s="3"/>
      <c r="D2264" s="3"/>
      <c r="E2264" s="9" t="s">
        <v>279</v>
      </c>
      <c r="F2264" s="9" t="s">
        <v>279</v>
      </c>
      <c r="G2264" s="9" t="s">
        <v>279</v>
      </c>
      <c r="H2264" s="9" t="s">
        <v>279</v>
      </c>
      <c r="I2264" s="9">
        <v>0</v>
      </c>
      <c r="J2264" s="9" t="s">
        <v>279</v>
      </c>
      <c r="K2264" s="9" t="s">
        <v>279</v>
      </c>
      <c r="L2264" s="9">
        <v>276.79999999999927</v>
      </c>
      <c r="M2264" s="67"/>
      <c r="N2264" s="67">
        <f t="shared" si="67"/>
        <v>276.79999999999927</v>
      </c>
      <c r="T2264" s="225"/>
    </row>
    <row r="2265" spans="1:20" ht="15">
      <c r="A2265" s="28" t="s">
        <v>3325</v>
      </c>
      <c r="B2265" s="63" t="s">
        <v>3376</v>
      </c>
      <c r="C2265" s="3"/>
      <c r="D2265" s="3"/>
      <c r="E2265" s="9" t="s">
        <v>279</v>
      </c>
      <c r="F2265" s="9" t="s">
        <v>279</v>
      </c>
      <c r="G2265" s="9" t="s">
        <v>279</v>
      </c>
      <c r="H2265" s="9" t="s">
        <v>279</v>
      </c>
      <c r="I2265" s="9">
        <v>0</v>
      </c>
      <c r="J2265" s="9" t="s">
        <v>279</v>
      </c>
      <c r="K2265" s="9" t="s">
        <v>279</v>
      </c>
      <c r="L2265" s="9">
        <v>258.90000000000055</v>
      </c>
      <c r="M2265" s="67"/>
      <c r="N2265" s="67">
        <f t="shared" si="67"/>
        <v>258.90000000000055</v>
      </c>
      <c r="T2265" s="277"/>
    </row>
    <row r="2266" spans="1:20" ht="15">
      <c r="A2266" s="28" t="s">
        <v>3326</v>
      </c>
      <c r="B2266" s="63" t="s">
        <v>3380</v>
      </c>
      <c r="C2266" s="3"/>
      <c r="D2266" s="3"/>
      <c r="E2266" s="9" t="s">
        <v>279</v>
      </c>
      <c r="F2266" s="9" t="s">
        <v>279</v>
      </c>
      <c r="G2266" s="9" t="s">
        <v>279</v>
      </c>
      <c r="H2266" s="9" t="s">
        <v>279</v>
      </c>
      <c r="I2266" s="9">
        <v>0</v>
      </c>
      <c r="J2266" s="9" t="s">
        <v>279</v>
      </c>
      <c r="K2266" s="9" t="s">
        <v>279</v>
      </c>
      <c r="L2266" s="9">
        <v>250.699999999997</v>
      </c>
      <c r="M2266" s="67"/>
      <c r="N2266" s="67">
        <f t="shared" si="67"/>
        <v>250.699999999997</v>
      </c>
    </row>
    <row r="2267" spans="1:20" ht="15">
      <c r="A2267" s="28" t="s">
        <v>3327</v>
      </c>
      <c r="B2267" s="63" t="s">
        <v>784</v>
      </c>
      <c r="E2267" s="9" t="s">
        <v>279</v>
      </c>
      <c r="F2267" s="9" t="s">
        <v>279</v>
      </c>
      <c r="G2267" s="9" t="s">
        <v>279</v>
      </c>
      <c r="H2267" s="9">
        <v>236.90000000000055</v>
      </c>
      <c r="I2267" s="9">
        <v>0</v>
      </c>
      <c r="J2267" s="9" t="s">
        <v>279</v>
      </c>
      <c r="K2267" s="9" t="s">
        <v>279</v>
      </c>
      <c r="L2267" s="9" t="s">
        <v>279</v>
      </c>
      <c r="N2267" s="67">
        <f t="shared" si="67"/>
        <v>236.90000000000055</v>
      </c>
      <c r="T2267" s="277"/>
    </row>
    <row r="2268" spans="1:20" ht="15">
      <c r="A2268" s="28" t="s">
        <v>3328</v>
      </c>
      <c r="B2268" s="63" t="s">
        <v>3379</v>
      </c>
      <c r="C2268" s="3"/>
      <c r="D2268" s="3"/>
      <c r="E2268" s="9" t="s">
        <v>279</v>
      </c>
      <c r="F2268" s="9" t="s">
        <v>279</v>
      </c>
      <c r="G2268" s="9" t="s">
        <v>279</v>
      </c>
      <c r="H2268" s="9" t="s">
        <v>279</v>
      </c>
      <c r="I2268" s="9">
        <v>0</v>
      </c>
      <c r="J2268" s="9" t="s">
        <v>279</v>
      </c>
      <c r="K2268" s="9" t="s">
        <v>279</v>
      </c>
      <c r="L2268" s="9">
        <v>222.00000000000182</v>
      </c>
      <c r="M2268" s="67"/>
      <c r="N2268" s="67">
        <f t="shared" si="67"/>
        <v>222.00000000000182</v>
      </c>
      <c r="T2268" s="63"/>
    </row>
    <row r="2269" spans="1:20" ht="15">
      <c r="A2269" s="28" t="s">
        <v>3329</v>
      </c>
      <c r="B2269" s="63" t="s">
        <v>164</v>
      </c>
      <c r="E2269" s="9" t="s">
        <v>279</v>
      </c>
      <c r="F2269" s="9" t="s">
        <v>279</v>
      </c>
      <c r="G2269" s="9">
        <v>195.1</v>
      </c>
      <c r="H2269" s="9" t="s">
        <v>279</v>
      </c>
      <c r="I2269" s="9">
        <v>0</v>
      </c>
      <c r="J2269" s="9" t="s">
        <v>279</v>
      </c>
      <c r="K2269" s="9" t="s">
        <v>279</v>
      </c>
      <c r="L2269" s="9" t="s">
        <v>279</v>
      </c>
      <c r="N2269" s="67">
        <f t="shared" si="67"/>
        <v>195.1</v>
      </c>
      <c r="T2269" s="63"/>
    </row>
    <row r="2270" spans="1:20" ht="15">
      <c r="A2270" s="28" t="s">
        <v>3330</v>
      </c>
      <c r="B2270" s="63" t="s">
        <v>3368</v>
      </c>
      <c r="C2270" s="3"/>
      <c r="D2270" s="3"/>
      <c r="E2270" s="9" t="s">
        <v>279</v>
      </c>
      <c r="F2270" s="9" t="s">
        <v>279</v>
      </c>
      <c r="G2270" s="9" t="s">
        <v>279</v>
      </c>
      <c r="H2270" s="9" t="s">
        <v>279</v>
      </c>
      <c r="I2270" s="9">
        <v>0</v>
      </c>
      <c r="J2270" s="9" t="s">
        <v>279</v>
      </c>
      <c r="K2270" s="9" t="s">
        <v>279</v>
      </c>
      <c r="L2270" s="9">
        <v>185.5</v>
      </c>
      <c r="M2270" s="67"/>
      <c r="N2270" s="67">
        <f t="shared" si="67"/>
        <v>185.5</v>
      </c>
      <c r="T2270" s="277"/>
    </row>
    <row r="2271" spans="1:20" ht="15">
      <c r="A2271" s="28" t="s">
        <v>3331</v>
      </c>
      <c r="B2271" s="63" t="s">
        <v>3370</v>
      </c>
      <c r="C2271" s="3"/>
      <c r="D2271" s="3"/>
      <c r="E2271" s="9" t="s">
        <v>279</v>
      </c>
      <c r="F2271" s="9" t="s">
        <v>279</v>
      </c>
      <c r="G2271" s="9" t="s">
        <v>279</v>
      </c>
      <c r="H2271" s="9" t="s">
        <v>279</v>
      </c>
      <c r="I2271" s="9">
        <v>0</v>
      </c>
      <c r="J2271" s="9" t="s">
        <v>279</v>
      </c>
      <c r="K2271" s="9" t="s">
        <v>279</v>
      </c>
      <c r="L2271" s="9">
        <v>144</v>
      </c>
      <c r="M2271" s="67"/>
      <c r="N2271" s="67">
        <f t="shared" si="67"/>
        <v>144</v>
      </c>
      <c r="T2271" s="63"/>
    </row>
    <row r="2272" spans="1:20" ht="15">
      <c r="A2272" s="28" t="s">
        <v>3332</v>
      </c>
      <c r="B2272" s="63" t="s">
        <v>774</v>
      </c>
      <c r="E2272" s="9" t="s">
        <v>279</v>
      </c>
      <c r="F2272" s="9" t="s">
        <v>279</v>
      </c>
      <c r="G2272" s="9" t="s">
        <v>279</v>
      </c>
      <c r="H2272" s="9">
        <v>143.44999999999982</v>
      </c>
      <c r="I2272" s="9">
        <v>0</v>
      </c>
      <c r="J2272" s="9" t="s">
        <v>279</v>
      </c>
      <c r="K2272" s="9" t="s">
        <v>279</v>
      </c>
      <c r="L2272" s="9" t="s">
        <v>279</v>
      </c>
      <c r="N2272" s="67">
        <f t="shared" si="67"/>
        <v>143.44999999999982</v>
      </c>
      <c r="T2272" s="277"/>
    </row>
    <row r="2273" spans="1:23" ht="15">
      <c r="A2273" s="28" t="s">
        <v>3333</v>
      </c>
      <c r="B2273" s="277" t="s">
        <v>2028</v>
      </c>
      <c r="C2273" s="3"/>
      <c r="D2273" s="3"/>
      <c r="E2273" s="9" t="s">
        <v>279</v>
      </c>
      <c r="F2273" s="9" t="s">
        <v>279</v>
      </c>
      <c r="G2273" s="9" t="s">
        <v>279</v>
      </c>
      <c r="H2273" s="9" t="s">
        <v>279</v>
      </c>
      <c r="I2273" s="9">
        <v>0</v>
      </c>
      <c r="J2273" s="9" t="s">
        <v>279</v>
      </c>
      <c r="K2273" s="9">
        <v>136.5</v>
      </c>
      <c r="L2273" s="9" t="s">
        <v>279</v>
      </c>
      <c r="N2273" s="67">
        <f t="shared" si="67"/>
        <v>136.5</v>
      </c>
      <c r="T2273" s="63"/>
    </row>
    <row r="2274" spans="1:23" ht="15">
      <c r="A2274" s="28" t="s">
        <v>3334</v>
      </c>
      <c r="B2274" s="63" t="s">
        <v>179</v>
      </c>
      <c r="E2274" s="9">
        <v>79.5</v>
      </c>
      <c r="F2274" s="9" t="s">
        <v>279</v>
      </c>
      <c r="G2274" s="9" t="s">
        <v>279</v>
      </c>
      <c r="H2274" s="9" t="s">
        <v>279</v>
      </c>
      <c r="I2274" s="9">
        <v>0</v>
      </c>
      <c r="J2274" s="9" t="s">
        <v>279</v>
      </c>
      <c r="K2274" s="9" t="s">
        <v>279</v>
      </c>
      <c r="L2274" s="9" t="s">
        <v>279</v>
      </c>
      <c r="N2274" s="67">
        <f t="shared" si="67"/>
        <v>79.5</v>
      </c>
      <c r="T2274" s="277"/>
    </row>
    <row r="2275" spans="1:23" ht="15">
      <c r="A2275" s="28" t="s">
        <v>3335</v>
      </c>
      <c r="B2275" s="277" t="s">
        <v>2029</v>
      </c>
      <c r="C2275" s="3"/>
      <c r="D2275" s="3"/>
      <c r="E2275" s="9" t="s">
        <v>279</v>
      </c>
      <c r="F2275" s="9" t="s">
        <v>279</v>
      </c>
      <c r="G2275" s="9" t="s">
        <v>279</v>
      </c>
      <c r="H2275" s="9" t="s">
        <v>279</v>
      </c>
      <c r="I2275" s="9">
        <v>0</v>
      </c>
      <c r="J2275" s="9" t="s">
        <v>279</v>
      </c>
      <c r="K2275" s="9">
        <v>37.099999999998545</v>
      </c>
      <c r="L2275" s="9" t="s">
        <v>279</v>
      </c>
      <c r="N2275" s="67">
        <f t="shared" si="67"/>
        <v>37.099999999998545</v>
      </c>
    </row>
    <row r="2276" spans="1:23" ht="15">
      <c r="A2276" s="28" t="s">
        <v>3336</v>
      </c>
      <c r="B2276" s="225" t="s">
        <v>1641</v>
      </c>
      <c r="C2276" s="3"/>
      <c r="D2276" s="3"/>
      <c r="E2276" s="9" t="s">
        <v>279</v>
      </c>
      <c r="F2276" s="9" t="s">
        <v>279</v>
      </c>
      <c r="G2276" s="9" t="s">
        <v>279</v>
      </c>
      <c r="H2276" s="9" t="s">
        <v>279</v>
      </c>
      <c r="I2276" s="9">
        <v>0</v>
      </c>
      <c r="J2276" s="9" t="s">
        <v>279</v>
      </c>
      <c r="K2276" s="9" t="s">
        <v>279</v>
      </c>
      <c r="L2276" s="9" t="s">
        <v>279</v>
      </c>
      <c r="N2276" s="67">
        <f t="shared" si="67"/>
        <v>0</v>
      </c>
      <c r="T2276" s="63"/>
    </row>
    <row r="2277" spans="1:23" ht="15">
      <c r="A2277" s="28" t="s">
        <v>3337</v>
      </c>
      <c r="B2277" s="229" t="s">
        <v>1651</v>
      </c>
      <c r="C2277" s="3"/>
      <c r="D2277" s="3"/>
      <c r="E2277" s="9" t="s">
        <v>279</v>
      </c>
      <c r="F2277" s="9" t="s">
        <v>279</v>
      </c>
      <c r="G2277" s="9" t="s">
        <v>279</v>
      </c>
      <c r="H2277" s="9" t="s">
        <v>279</v>
      </c>
      <c r="I2277" s="9">
        <v>0</v>
      </c>
      <c r="J2277" s="9" t="s">
        <v>279</v>
      </c>
      <c r="K2277" s="9" t="s">
        <v>279</v>
      </c>
      <c r="L2277" s="9" t="s">
        <v>279</v>
      </c>
      <c r="N2277" s="67">
        <f t="shared" si="67"/>
        <v>0</v>
      </c>
      <c r="T2277" s="277"/>
    </row>
    <row r="2278" spans="1:23" ht="15">
      <c r="A2278" s="28" t="s">
        <v>3338</v>
      </c>
      <c r="B2278" s="229" t="s">
        <v>1650</v>
      </c>
      <c r="C2278" s="3"/>
      <c r="D2278" s="3"/>
      <c r="E2278" s="9" t="s">
        <v>279</v>
      </c>
      <c r="F2278" s="9" t="s">
        <v>279</v>
      </c>
      <c r="G2278" s="9" t="s">
        <v>279</v>
      </c>
      <c r="H2278" s="9" t="s">
        <v>279</v>
      </c>
      <c r="I2278" s="9">
        <v>0</v>
      </c>
      <c r="J2278" s="9" t="s">
        <v>279</v>
      </c>
      <c r="K2278" s="9" t="s">
        <v>279</v>
      </c>
      <c r="L2278" s="9" t="s">
        <v>279</v>
      </c>
      <c r="N2278" s="67">
        <f t="shared" si="67"/>
        <v>0</v>
      </c>
      <c r="T2278" s="63"/>
    </row>
    <row r="2279" spans="1:23" ht="15">
      <c r="A2279" s="28" t="s">
        <v>4129</v>
      </c>
      <c r="B2279" s="229" t="s">
        <v>1648</v>
      </c>
      <c r="C2279" s="3"/>
      <c r="D2279" s="3"/>
      <c r="E2279" s="9" t="s">
        <v>279</v>
      </c>
      <c r="F2279" s="9" t="s">
        <v>279</v>
      </c>
      <c r="G2279" s="9" t="s">
        <v>279</v>
      </c>
      <c r="H2279" s="9" t="s">
        <v>279</v>
      </c>
      <c r="I2279" s="9">
        <v>0</v>
      </c>
      <c r="J2279" s="9" t="s">
        <v>279</v>
      </c>
      <c r="K2279" s="9" t="s">
        <v>279</v>
      </c>
      <c r="L2279" s="9" t="s">
        <v>279</v>
      </c>
      <c r="N2279" s="67">
        <f t="shared" si="67"/>
        <v>0</v>
      </c>
      <c r="T2279" s="63"/>
    </row>
    <row r="2280" spans="1:23" ht="15">
      <c r="A2280" s="28" t="s">
        <v>4130</v>
      </c>
      <c r="B2280" s="229" t="s">
        <v>1676</v>
      </c>
      <c r="C2280" s="3"/>
      <c r="D2280" s="3"/>
      <c r="E2280" s="9" t="s">
        <v>279</v>
      </c>
      <c r="F2280" s="9" t="s">
        <v>279</v>
      </c>
      <c r="G2280" s="9" t="s">
        <v>279</v>
      </c>
      <c r="H2280" s="9" t="s">
        <v>279</v>
      </c>
      <c r="I2280" s="9">
        <v>0</v>
      </c>
      <c r="J2280" s="9" t="s">
        <v>279</v>
      </c>
      <c r="K2280" s="9" t="s">
        <v>279</v>
      </c>
      <c r="L2280" s="9" t="s">
        <v>279</v>
      </c>
      <c r="N2280" s="67">
        <f t="shared" si="67"/>
        <v>0</v>
      </c>
    </row>
    <row r="2281" spans="1:23" ht="15">
      <c r="A2281" s="28" t="s">
        <v>4131</v>
      </c>
      <c r="B2281" s="229" t="s">
        <v>1658</v>
      </c>
      <c r="C2281" s="3"/>
      <c r="D2281" s="3"/>
      <c r="E2281" s="9" t="s">
        <v>279</v>
      </c>
      <c r="F2281" s="9" t="s">
        <v>279</v>
      </c>
      <c r="G2281" s="9" t="s">
        <v>279</v>
      </c>
      <c r="H2281" s="9" t="s">
        <v>279</v>
      </c>
      <c r="I2281" s="9">
        <v>0</v>
      </c>
      <c r="J2281" s="9" t="s">
        <v>279</v>
      </c>
      <c r="K2281" s="9" t="s">
        <v>279</v>
      </c>
      <c r="L2281" s="9" t="s">
        <v>279</v>
      </c>
      <c r="N2281" s="67">
        <f t="shared" si="67"/>
        <v>0</v>
      </c>
    </row>
    <row r="2282" spans="1:23" ht="15">
      <c r="A2282" s="28"/>
      <c r="B2282" s="63"/>
      <c r="E2282" s="9"/>
      <c r="F2282" s="9"/>
      <c r="G2282" s="9"/>
      <c r="H2282" s="9"/>
      <c r="L2282" s="69"/>
      <c r="M2282" s="67"/>
    </row>
    <row r="2283" spans="1:23" ht="15">
      <c r="A2283" s="28"/>
      <c r="B2283" s="63"/>
      <c r="E2283" s="9"/>
      <c r="L2283" s="69"/>
    </row>
    <row r="2284" spans="1:23" ht="15">
      <c r="A2284" s="28"/>
      <c r="B2284" s="63"/>
      <c r="E2284" s="9"/>
      <c r="L2284" s="69"/>
    </row>
    <row r="2285" spans="1:23" ht="25.5">
      <c r="A2285" s="23" t="s">
        <v>176</v>
      </c>
      <c r="L2285" s="69"/>
    </row>
    <row r="2286" spans="1:23">
      <c r="L2286" s="69"/>
    </row>
    <row r="2287" spans="1:23" ht="15">
      <c r="A2287" s="39"/>
      <c r="B2287" s="39"/>
      <c r="C2287" s="39"/>
      <c r="D2287" s="39"/>
      <c r="E2287" s="61">
        <v>2016</v>
      </c>
      <c r="F2287" s="61">
        <v>2017</v>
      </c>
      <c r="G2287" s="61">
        <v>2018</v>
      </c>
      <c r="H2287" s="61">
        <v>2019</v>
      </c>
      <c r="I2287" s="61">
        <v>2020</v>
      </c>
      <c r="J2287" s="61">
        <v>2021</v>
      </c>
      <c r="K2287" s="61">
        <v>2022</v>
      </c>
      <c r="L2287" s="61">
        <v>2023</v>
      </c>
      <c r="N2287" s="70" t="s">
        <v>40</v>
      </c>
    </row>
    <row r="2288" spans="1:23" ht="15">
      <c r="A2288" s="28" t="s">
        <v>0</v>
      </c>
      <c r="B2288" s="63" t="s">
        <v>25</v>
      </c>
      <c r="E2288" s="214">
        <v>474.7</v>
      </c>
      <c r="F2288" s="212">
        <v>389.8</v>
      </c>
      <c r="G2288" s="217">
        <v>417.4</v>
      </c>
      <c r="H2288" s="9">
        <v>344.00000000000182</v>
      </c>
      <c r="I2288" s="214">
        <v>378.70000000000073</v>
      </c>
      <c r="J2288" s="9">
        <v>559.70000000000164</v>
      </c>
      <c r="K2288" s="9">
        <v>138.19999999999709</v>
      </c>
      <c r="L2288" s="9">
        <v>376.50000000000006</v>
      </c>
      <c r="N2288" s="67">
        <f t="shared" ref="N2288:N2319" si="68">SUM(E2288:L2288)</f>
        <v>3079.0000000000014</v>
      </c>
      <c r="P2288" t="s">
        <v>1828</v>
      </c>
      <c r="S2288" t="s">
        <v>1829</v>
      </c>
      <c r="T2288" s="63"/>
      <c r="U2288" s="360"/>
      <c r="V2288" s="337"/>
      <c r="W2288" s="63"/>
    </row>
    <row r="2289" spans="1:23" ht="15">
      <c r="A2289" s="28" t="s">
        <v>2</v>
      </c>
      <c r="B2289" s="63" t="s">
        <v>9</v>
      </c>
      <c r="E2289" s="9">
        <v>291.39999999999998</v>
      </c>
      <c r="F2289" s="9">
        <v>220.2</v>
      </c>
      <c r="G2289" s="214">
        <v>586.75</v>
      </c>
      <c r="H2289" s="9">
        <v>146.50000000000273</v>
      </c>
      <c r="I2289" s="9">
        <v>258.00000000000182</v>
      </c>
      <c r="J2289" s="9">
        <v>563.50000000000091</v>
      </c>
      <c r="K2289" s="9">
        <v>269.99999999999727</v>
      </c>
      <c r="L2289" s="9">
        <v>417.1</v>
      </c>
      <c r="N2289" s="67">
        <f t="shared" si="68"/>
        <v>2753.4500000000025</v>
      </c>
      <c r="P2289" t="s">
        <v>282</v>
      </c>
      <c r="S2289" t="s">
        <v>1773</v>
      </c>
      <c r="T2289" s="63"/>
      <c r="U2289" s="347"/>
      <c r="V2289" s="337"/>
      <c r="W2289" s="63"/>
    </row>
    <row r="2290" spans="1:23" ht="15">
      <c r="A2290" s="28" t="s">
        <v>3</v>
      </c>
      <c r="B2290" s="63" t="s">
        <v>17</v>
      </c>
      <c r="E2290" s="212">
        <v>442.1</v>
      </c>
      <c r="F2290" s="217">
        <v>347.5</v>
      </c>
      <c r="G2290" s="9">
        <v>241.75</v>
      </c>
      <c r="H2290" s="9">
        <v>322.30000000000018</v>
      </c>
      <c r="I2290" s="9">
        <v>111.80000000000109</v>
      </c>
      <c r="J2290" s="9">
        <v>477.60000000000582</v>
      </c>
      <c r="K2290" s="9">
        <v>332.30000000000109</v>
      </c>
      <c r="L2290" s="9">
        <v>384.90000000000003</v>
      </c>
      <c r="N2290" s="67">
        <f t="shared" si="68"/>
        <v>2660.2500000000082</v>
      </c>
      <c r="P2290" t="s">
        <v>354</v>
      </c>
      <c r="S2290" s="277"/>
      <c r="T2290" s="63"/>
      <c r="U2290" s="347"/>
      <c r="V2290" s="337"/>
      <c r="W2290" s="63"/>
    </row>
    <row r="2291" spans="1:23" ht="15">
      <c r="A2291" s="28" t="s">
        <v>5</v>
      </c>
      <c r="B2291" s="63" t="s">
        <v>11</v>
      </c>
      <c r="E2291" s="217">
        <v>340.8</v>
      </c>
      <c r="F2291" s="213">
        <v>354.8</v>
      </c>
      <c r="G2291" s="217">
        <v>350.1</v>
      </c>
      <c r="H2291" s="9">
        <v>210.90000000000327</v>
      </c>
      <c r="I2291" s="9">
        <v>78.000000000003638</v>
      </c>
      <c r="J2291" s="9">
        <v>537.59999999999854</v>
      </c>
      <c r="K2291" s="9">
        <v>222.19999999999982</v>
      </c>
      <c r="L2291" s="9">
        <v>423.3</v>
      </c>
      <c r="N2291" s="67">
        <f t="shared" si="68"/>
        <v>2517.7000000000053</v>
      </c>
      <c r="P2291" t="s">
        <v>355</v>
      </c>
      <c r="S2291" s="277"/>
      <c r="T2291" s="63"/>
      <c r="U2291" s="347"/>
      <c r="V2291" s="337"/>
      <c r="W2291" s="63"/>
    </row>
    <row r="2292" spans="1:23" ht="15">
      <c r="A2292" s="28" t="s">
        <v>7</v>
      </c>
      <c r="B2292" s="63" t="s">
        <v>27</v>
      </c>
      <c r="E2292" s="9">
        <v>246.3</v>
      </c>
      <c r="F2292" s="217">
        <v>282.60000000000002</v>
      </c>
      <c r="G2292" s="213">
        <v>514.20000000000005</v>
      </c>
      <c r="H2292" s="9">
        <v>99.000000000001819</v>
      </c>
      <c r="I2292" s="217">
        <v>332.29999999999927</v>
      </c>
      <c r="J2292" s="9">
        <v>557.49999999999818</v>
      </c>
      <c r="K2292" s="9">
        <v>129.899999999996</v>
      </c>
      <c r="L2292" s="9">
        <v>346.6</v>
      </c>
      <c r="N2292" s="67">
        <f t="shared" si="68"/>
        <v>2508.3999999999955</v>
      </c>
      <c r="P2292" t="s">
        <v>1830</v>
      </c>
      <c r="S2292" s="63"/>
      <c r="T2292" s="63"/>
      <c r="U2292" s="347"/>
      <c r="V2292" s="337"/>
      <c r="W2292" s="63"/>
    </row>
    <row r="2293" spans="1:23" ht="15">
      <c r="A2293" s="28" t="s">
        <v>8</v>
      </c>
      <c r="B2293" s="63" t="s">
        <v>31</v>
      </c>
      <c r="E2293" s="9">
        <v>250</v>
      </c>
      <c r="F2293" s="9">
        <v>67.900000000000006</v>
      </c>
      <c r="G2293" s="217">
        <v>306</v>
      </c>
      <c r="H2293" s="217">
        <v>417.5</v>
      </c>
      <c r="I2293" s="217">
        <v>332.90000000000146</v>
      </c>
      <c r="J2293" s="212">
        <v>647.50000000000364</v>
      </c>
      <c r="K2293" s="9">
        <v>148.50000000000364</v>
      </c>
      <c r="L2293" s="9">
        <v>271.5</v>
      </c>
      <c r="N2293" s="67">
        <f t="shared" si="68"/>
        <v>2441.8000000000088</v>
      </c>
      <c r="P2293" t="s">
        <v>2474</v>
      </c>
      <c r="S2293" s="21" t="s">
        <v>2475</v>
      </c>
      <c r="T2293" s="63"/>
      <c r="U2293" s="347"/>
      <c r="V2293" s="337"/>
      <c r="W2293" s="63"/>
    </row>
    <row r="2294" spans="1:23" ht="15">
      <c r="A2294" s="28" t="s">
        <v>10</v>
      </c>
      <c r="B2294" s="63" t="s">
        <v>13</v>
      </c>
      <c r="E2294" s="9">
        <v>263.60000000000002</v>
      </c>
      <c r="F2294" s="214">
        <v>464.3</v>
      </c>
      <c r="G2294" s="9">
        <v>9.9</v>
      </c>
      <c r="H2294" s="9">
        <v>343.19999999999618</v>
      </c>
      <c r="I2294" s="9">
        <v>175.5</v>
      </c>
      <c r="J2294" s="9">
        <v>576.20000000000164</v>
      </c>
      <c r="K2294" s="9">
        <v>239.19999999999709</v>
      </c>
      <c r="L2294" s="9">
        <v>343.9</v>
      </c>
      <c r="N2294" s="67">
        <f t="shared" si="68"/>
        <v>2415.7999999999952</v>
      </c>
      <c r="P2294" t="s">
        <v>282</v>
      </c>
      <c r="S2294" t="s">
        <v>1773</v>
      </c>
      <c r="T2294" s="63"/>
      <c r="U2294" s="360"/>
      <c r="V2294" s="337"/>
      <c r="W2294" s="63"/>
    </row>
    <row r="2295" spans="1:23" ht="15">
      <c r="A2295" s="28" t="s">
        <v>12</v>
      </c>
      <c r="B2295" s="63" t="s">
        <v>37</v>
      </c>
      <c r="E2295" s="217">
        <v>328.8</v>
      </c>
      <c r="F2295" s="9">
        <v>164.4</v>
      </c>
      <c r="G2295" s="217">
        <v>382.5</v>
      </c>
      <c r="H2295" s="217">
        <v>438.19999999999709</v>
      </c>
      <c r="I2295" s="9">
        <v>218.5</v>
      </c>
      <c r="J2295" s="9">
        <v>461.99999999999818</v>
      </c>
      <c r="K2295" s="9">
        <v>66.899999999997817</v>
      </c>
      <c r="L2295" s="9">
        <v>333.8</v>
      </c>
      <c r="N2295" s="67">
        <f t="shared" si="68"/>
        <v>2395.0999999999931</v>
      </c>
      <c r="P2295" t="s">
        <v>978</v>
      </c>
      <c r="T2295" s="63"/>
      <c r="U2295" s="347"/>
      <c r="V2295" s="337"/>
      <c r="W2295" s="63"/>
    </row>
    <row r="2296" spans="1:23" ht="15">
      <c r="A2296" s="28" t="s">
        <v>14</v>
      </c>
      <c r="B2296" s="63" t="s">
        <v>162</v>
      </c>
      <c r="E2296" s="9" t="s">
        <v>279</v>
      </c>
      <c r="F2296" s="9" t="s">
        <v>279</v>
      </c>
      <c r="G2296" s="217">
        <v>438</v>
      </c>
      <c r="H2296" s="217">
        <v>444.39999999999782</v>
      </c>
      <c r="I2296" s="9">
        <v>154.10000000000036</v>
      </c>
      <c r="J2296" s="9">
        <v>478.70000000000073</v>
      </c>
      <c r="K2296" s="9">
        <v>294.50000000000182</v>
      </c>
      <c r="L2296" s="213">
        <v>549.1</v>
      </c>
      <c r="N2296" s="67">
        <f t="shared" si="68"/>
        <v>2358.8000000000006</v>
      </c>
      <c r="P2296" t="s">
        <v>5373</v>
      </c>
      <c r="S2296" s="63"/>
      <c r="T2296" s="63"/>
      <c r="U2296" s="347"/>
      <c r="V2296" s="337"/>
      <c r="W2296" s="63"/>
    </row>
    <row r="2297" spans="1:23" ht="15">
      <c r="A2297" s="28" t="s">
        <v>16</v>
      </c>
      <c r="B2297" s="63" t="s">
        <v>33</v>
      </c>
      <c r="E2297" s="217">
        <v>327.60000000000002</v>
      </c>
      <c r="F2297" s="9">
        <v>189.9</v>
      </c>
      <c r="G2297" s="9">
        <v>263</v>
      </c>
      <c r="H2297" s="9">
        <v>260.70000000000073</v>
      </c>
      <c r="I2297" s="9">
        <v>164.19999999999709</v>
      </c>
      <c r="J2297" s="9">
        <v>484.09999999999945</v>
      </c>
      <c r="K2297" s="217">
        <v>338.50000000000091</v>
      </c>
      <c r="L2297" s="9">
        <v>289.8</v>
      </c>
      <c r="N2297" s="67">
        <f t="shared" si="68"/>
        <v>2317.7999999999984</v>
      </c>
      <c r="P2297" t="s">
        <v>323</v>
      </c>
      <c r="T2297" s="63"/>
      <c r="U2297" s="360"/>
      <c r="V2297" s="337"/>
      <c r="W2297" s="63"/>
    </row>
    <row r="2298" spans="1:23" ht="15">
      <c r="A2298" s="28" t="s">
        <v>18</v>
      </c>
      <c r="B2298" s="63" t="s">
        <v>23</v>
      </c>
      <c r="E2298" s="9">
        <v>215.3</v>
      </c>
      <c r="F2298" s="9">
        <v>84.3</v>
      </c>
      <c r="G2298" s="9">
        <v>151.30000000000001</v>
      </c>
      <c r="H2298" s="9">
        <v>341.90000000000146</v>
      </c>
      <c r="I2298" s="217">
        <v>268.80000000000291</v>
      </c>
      <c r="J2298" s="9">
        <v>547</v>
      </c>
      <c r="K2298" s="9">
        <v>330.84999999999854</v>
      </c>
      <c r="L2298" s="9">
        <v>362.29999999999995</v>
      </c>
      <c r="N2298" s="67">
        <f t="shared" si="68"/>
        <v>2301.7500000000027</v>
      </c>
      <c r="P2298" t="s">
        <v>294</v>
      </c>
      <c r="S2298" s="63"/>
      <c r="T2298" s="63"/>
      <c r="U2298" s="347"/>
      <c r="V2298" s="337"/>
      <c r="W2298" s="63"/>
    </row>
    <row r="2299" spans="1:23" ht="15">
      <c r="A2299" s="28" t="s">
        <v>20</v>
      </c>
      <c r="B2299" s="63" t="s">
        <v>155</v>
      </c>
      <c r="E2299" s="9" t="s">
        <v>279</v>
      </c>
      <c r="F2299" s="9" t="s">
        <v>279</v>
      </c>
      <c r="G2299" s="212">
        <v>526.79999999999995</v>
      </c>
      <c r="H2299" s="9">
        <v>263.39999999999873</v>
      </c>
      <c r="I2299" s="217">
        <v>312.79999999999927</v>
      </c>
      <c r="J2299" s="9">
        <v>545.49999999999909</v>
      </c>
      <c r="K2299" s="9">
        <v>154.5</v>
      </c>
      <c r="L2299" s="9">
        <v>373.8</v>
      </c>
      <c r="N2299" s="67">
        <f t="shared" si="68"/>
        <v>2176.799999999997</v>
      </c>
      <c r="P2299" t="s">
        <v>340</v>
      </c>
      <c r="T2299" s="63"/>
      <c r="U2299" s="347"/>
      <c r="V2299" s="337"/>
      <c r="W2299" s="63"/>
    </row>
    <row r="2300" spans="1:23" ht="15">
      <c r="A2300" s="28" t="s">
        <v>22</v>
      </c>
      <c r="B2300" s="63" t="s">
        <v>21</v>
      </c>
      <c r="E2300" s="217">
        <v>409.4</v>
      </c>
      <c r="F2300" s="217">
        <v>332.5</v>
      </c>
      <c r="G2300" s="9">
        <v>225.5</v>
      </c>
      <c r="H2300" s="9">
        <v>220.69999999999891</v>
      </c>
      <c r="I2300" s="9">
        <v>116.99999999999818</v>
      </c>
      <c r="J2300" s="9">
        <v>536.99999999999818</v>
      </c>
      <c r="K2300" s="9">
        <v>48.900000000001455</v>
      </c>
      <c r="L2300" s="9">
        <v>272.3</v>
      </c>
      <c r="N2300" s="67">
        <f t="shared" si="68"/>
        <v>2163.299999999997</v>
      </c>
      <c r="P2300" t="s">
        <v>304</v>
      </c>
      <c r="S2300" s="225"/>
      <c r="T2300" s="63"/>
      <c r="U2300" s="347"/>
      <c r="V2300" s="337"/>
      <c r="W2300" s="63"/>
    </row>
    <row r="2301" spans="1:23" ht="15">
      <c r="A2301" s="28" t="s">
        <v>24</v>
      </c>
      <c r="B2301" s="63" t="s">
        <v>142</v>
      </c>
      <c r="E2301" s="9" t="s">
        <v>279</v>
      </c>
      <c r="F2301" s="217">
        <v>265</v>
      </c>
      <c r="G2301" s="9">
        <v>280.8</v>
      </c>
      <c r="H2301" s="9">
        <v>206.99999999999818</v>
      </c>
      <c r="I2301" s="9">
        <v>2.5999999999985448</v>
      </c>
      <c r="J2301" s="9">
        <v>472.79999999999745</v>
      </c>
      <c r="K2301" s="9">
        <v>249.50000000000182</v>
      </c>
      <c r="L2301" s="217">
        <v>491.1</v>
      </c>
      <c r="N2301" s="67">
        <f t="shared" si="68"/>
        <v>1968.7999999999961</v>
      </c>
      <c r="P2301" t="s">
        <v>332</v>
      </c>
      <c r="S2301" s="63"/>
      <c r="T2301" s="63"/>
      <c r="U2301" s="347"/>
      <c r="V2301" s="337"/>
      <c r="W2301" s="63"/>
    </row>
    <row r="2302" spans="1:23" ht="15">
      <c r="A2302" s="28" t="s">
        <v>26</v>
      </c>
      <c r="B2302" s="63" t="s">
        <v>783</v>
      </c>
      <c r="E2302" s="9" t="s">
        <v>279</v>
      </c>
      <c r="F2302" s="9" t="s">
        <v>279</v>
      </c>
      <c r="G2302" s="9" t="s">
        <v>279</v>
      </c>
      <c r="H2302" s="217">
        <v>430.80000000000018</v>
      </c>
      <c r="I2302" s="213">
        <v>367.79999999999563</v>
      </c>
      <c r="J2302" s="9">
        <v>525.50000000000091</v>
      </c>
      <c r="K2302" s="9">
        <v>145.10000000000036</v>
      </c>
      <c r="L2302" s="217">
        <v>495.39999999999992</v>
      </c>
      <c r="N2302" s="67">
        <f t="shared" si="68"/>
        <v>1964.599999999997</v>
      </c>
      <c r="P2302" t="s">
        <v>4976</v>
      </c>
      <c r="S2302" s="63"/>
      <c r="T2302" s="63"/>
      <c r="U2302" s="347"/>
      <c r="V2302" s="337"/>
      <c r="W2302" s="63"/>
    </row>
    <row r="2303" spans="1:23" ht="15">
      <c r="A2303" s="28" t="s">
        <v>28</v>
      </c>
      <c r="B2303" s="63" t="s">
        <v>143</v>
      </c>
      <c r="E2303" s="9" t="s">
        <v>279</v>
      </c>
      <c r="F2303" s="9">
        <v>202</v>
      </c>
      <c r="G2303" s="9">
        <v>203.5</v>
      </c>
      <c r="H2303" s="9">
        <v>320</v>
      </c>
      <c r="I2303" s="9">
        <v>65.299999999997453</v>
      </c>
      <c r="J2303" s="9">
        <v>504</v>
      </c>
      <c r="K2303" s="9">
        <v>175.20000000000073</v>
      </c>
      <c r="L2303" s="9">
        <v>364.6</v>
      </c>
      <c r="N2303" s="67">
        <f t="shared" si="68"/>
        <v>1834.5999999999981</v>
      </c>
      <c r="T2303" s="63"/>
      <c r="U2303" s="360"/>
      <c r="V2303" s="337"/>
      <c r="W2303" s="63"/>
    </row>
    <row r="2304" spans="1:23" ht="15">
      <c r="A2304" s="28" t="s">
        <v>30</v>
      </c>
      <c r="B2304" s="63" t="s">
        <v>141</v>
      </c>
      <c r="E2304" s="9" t="s">
        <v>279</v>
      </c>
      <c r="F2304" s="9">
        <v>208.5</v>
      </c>
      <c r="G2304" s="9">
        <v>177.9</v>
      </c>
      <c r="H2304" s="9">
        <v>208.80000000000109</v>
      </c>
      <c r="I2304" s="9">
        <v>214.79999999999563</v>
      </c>
      <c r="J2304" s="9">
        <v>530.00000000000364</v>
      </c>
      <c r="K2304" s="9">
        <v>121.10000000000036</v>
      </c>
      <c r="L2304" s="9">
        <v>323.5</v>
      </c>
      <c r="N2304" s="67">
        <f t="shared" si="68"/>
        <v>1784.6000000000008</v>
      </c>
      <c r="S2304" s="225"/>
      <c r="T2304" s="63"/>
      <c r="U2304" s="347"/>
      <c r="V2304" s="337"/>
      <c r="W2304" s="63"/>
    </row>
    <row r="2305" spans="1:23" ht="15">
      <c r="A2305" s="28" t="s">
        <v>32</v>
      </c>
      <c r="B2305" s="63" t="s">
        <v>764</v>
      </c>
      <c r="E2305" s="9" t="s">
        <v>279</v>
      </c>
      <c r="F2305" s="9" t="s">
        <v>279</v>
      </c>
      <c r="G2305" s="9" t="s">
        <v>279</v>
      </c>
      <c r="H2305" s="9">
        <v>232.60000000000127</v>
      </c>
      <c r="I2305" s="9">
        <v>164.600000000004</v>
      </c>
      <c r="J2305" s="9">
        <v>533.70000000000073</v>
      </c>
      <c r="K2305" s="217">
        <v>395.99999999999909</v>
      </c>
      <c r="L2305" s="217">
        <v>449.4</v>
      </c>
      <c r="N2305" s="67">
        <f t="shared" si="68"/>
        <v>1776.3000000000052</v>
      </c>
      <c r="P2305" t="s">
        <v>342</v>
      </c>
      <c r="S2305" s="63"/>
      <c r="T2305" s="63"/>
      <c r="U2305" s="347"/>
      <c r="V2305" s="337"/>
      <c r="W2305" s="63"/>
    </row>
    <row r="2306" spans="1:23" ht="15">
      <c r="A2306" s="28" t="s">
        <v>34</v>
      </c>
      <c r="B2306" s="63" t="s">
        <v>763</v>
      </c>
      <c r="E2306" s="9" t="s">
        <v>279</v>
      </c>
      <c r="F2306" s="9" t="s">
        <v>279</v>
      </c>
      <c r="G2306" s="9" t="s">
        <v>279</v>
      </c>
      <c r="H2306" s="214">
        <v>505.60000000000127</v>
      </c>
      <c r="I2306" s="9">
        <v>195.40000000000146</v>
      </c>
      <c r="J2306" s="9">
        <v>489.49999999999818</v>
      </c>
      <c r="K2306" s="9">
        <v>314.49999999999909</v>
      </c>
      <c r="L2306" s="9">
        <v>269.3</v>
      </c>
      <c r="N2306" s="67">
        <f t="shared" si="68"/>
        <v>1774.3</v>
      </c>
      <c r="P2306" t="s">
        <v>282</v>
      </c>
      <c r="S2306" t="s">
        <v>1773</v>
      </c>
      <c r="T2306" s="63"/>
      <c r="U2306" s="360"/>
      <c r="V2306" s="337"/>
      <c r="W2306" s="63"/>
    </row>
    <row r="2307" spans="1:23" ht="15">
      <c r="A2307" s="28" t="s">
        <v>36</v>
      </c>
      <c r="B2307" s="63" t="s">
        <v>15</v>
      </c>
      <c r="E2307" s="217">
        <v>331.7</v>
      </c>
      <c r="F2307" s="9">
        <v>91.6</v>
      </c>
      <c r="G2307" s="9">
        <v>91.3</v>
      </c>
      <c r="H2307" s="9">
        <v>147.30000000000018</v>
      </c>
      <c r="I2307" s="9">
        <v>239.49999999999636</v>
      </c>
      <c r="J2307" s="9">
        <v>453.00000000000182</v>
      </c>
      <c r="K2307" s="9">
        <v>134.19999999999982</v>
      </c>
      <c r="L2307" s="9">
        <v>268.3</v>
      </c>
      <c r="N2307" s="67">
        <f t="shared" si="68"/>
        <v>1756.899999999998</v>
      </c>
      <c r="P2307" t="s">
        <v>298</v>
      </c>
      <c r="S2307" s="225"/>
      <c r="T2307" s="63"/>
      <c r="U2307" s="360"/>
      <c r="V2307" s="337"/>
      <c r="W2307" s="63"/>
    </row>
    <row r="2308" spans="1:23" ht="15">
      <c r="A2308" s="28" t="s">
        <v>38</v>
      </c>
      <c r="B2308" s="63" t="s">
        <v>154</v>
      </c>
      <c r="E2308" s="9" t="s">
        <v>279</v>
      </c>
      <c r="F2308" s="9" t="s">
        <v>279</v>
      </c>
      <c r="G2308" s="9">
        <v>217.5</v>
      </c>
      <c r="H2308" s="9">
        <v>240.59999999999673</v>
      </c>
      <c r="I2308" s="9">
        <v>225.40000000000509</v>
      </c>
      <c r="J2308" s="217">
        <v>597.50000000000364</v>
      </c>
      <c r="K2308" s="9">
        <v>170.69999999999891</v>
      </c>
      <c r="L2308" s="9">
        <v>270.3</v>
      </c>
      <c r="N2308" s="67">
        <f t="shared" si="68"/>
        <v>1722.0000000000043</v>
      </c>
      <c r="P2308" t="s">
        <v>285</v>
      </c>
      <c r="S2308" s="63"/>
      <c r="T2308" s="63"/>
      <c r="U2308" s="348"/>
      <c r="V2308" s="337"/>
      <c r="W2308" s="63"/>
    </row>
    <row r="2309" spans="1:23" ht="15">
      <c r="A2309" s="28" t="s">
        <v>145</v>
      </c>
      <c r="B2309" s="63" t="s">
        <v>778</v>
      </c>
      <c r="E2309" s="9" t="s">
        <v>279</v>
      </c>
      <c r="F2309" s="9" t="s">
        <v>279</v>
      </c>
      <c r="G2309" s="9" t="s">
        <v>279</v>
      </c>
      <c r="H2309" s="9">
        <v>337.30000000000291</v>
      </c>
      <c r="I2309" s="9">
        <v>116.90000000000146</v>
      </c>
      <c r="J2309" s="9">
        <v>454</v>
      </c>
      <c r="K2309" s="9">
        <v>208.99999999999818</v>
      </c>
      <c r="L2309" s="217">
        <v>539.30000000000007</v>
      </c>
      <c r="N2309" s="67">
        <f t="shared" si="68"/>
        <v>1656.5000000000027</v>
      </c>
      <c r="P2309" t="s">
        <v>284</v>
      </c>
      <c r="S2309" s="277"/>
      <c r="T2309" s="63"/>
      <c r="U2309" s="347"/>
      <c r="V2309" s="337"/>
      <c r="W2309" s="63"/>
    </row>
    <row r="2310" spans="1:23" ht="15">
      <c r="A2310" s="28" t="s">
        <v>146</v>
      </c>
      <c r="B2310" s="229" t="s">
        <v>1659</v>
      </c>
      <c r="C2310" s="3"/>
      <c r="D2310" s="3"/>
      <c r="E2310" s="9" t="s">
        <v>279</v>
      </c>
      <c r="F2310" s="9" t="s">
        <v>279</v>
      </c>
      <c r="G2310" s="9" t="s">
        <v>279</v>
      </c>
      <c r="H2310" s="9" t="s">
        <v>279</v>
      </c>
      <c r="I2310" s="9">
        <v>234.70000000000073</v>
      </c>
      <c r="J2310" s="9">
        <v>542.89999999999964</v>
      </c>
      <c r="K2310" s="217">
        <v>440.00000000000182</v>
      </c>
      <c r="L2310" s="9">
        <v>410.80000000000007</v>
      </c>
      <c r="N2310" s="67">
        <f t="shared" si="68"/>
        <v>1628.4000000000024</v>
      </c>
      <c r="P2310" t="s">
        <v>284</v>
      </c>
      <c r="T2310" s="63"/>
      <c r="U2310" s="347"/>
      <c r="V2310" s="337"/>
      <c r="W2310" s="63"/>
    </row>
    <row r="2311" spans="1:23" ht="15">
      <c r="A2311" s="28" t="s">
        <v>147</v>
      </c>
      <c r="B2311" s="63" t="s">
        <v>796</v>
      </c>
      <c r="E2311" s="9" t="s">
        <v>279</v>
      </c>
      <c r="F2311" s="9" t="s">
        <v>279</v>
      </c>
      <c r="G2311" s="9" t="s">
        <v>279</v>
      </c>
      <c r="H2311" s="217">
        <v>375.99999999999818</v>
      </c>
      <c r="I2311" s="9">
        <v>93.5</v>
      </c>
      <c r="J2311" s="217">
        <v>597.20000000000073</v>
      </c>
      <c r="K2311" s="9">
        <v>257.84999999999764</v>
      </c>
      <c r="L2311" s="9">
        <v>297</v>
      </c>
      <c r="N2311" s="67">
        <f t="shared" si="68"/>
        <v>1621.5499999999965</v>
      </c>
      <c r="P2311" t="s">
        <v>329</v>
      </c>
      <c r="S2311" s="63"/>
      <c r="T2311" s="63"/>
      <c r="U2311" s="360"/>
      <c r="V2311" s="337"/>
      <c r="W2311" s="63"/>
    </row>
    <row r="2312" spans="1:23" ht="15">
      <c r="A2312" s="28" t="s">
        <v>151</v>
      </c>
      <c r="B2312" s="63" t="s">
        <v>788</v>
      </c>
      <c r="E2312" s="9" t="s">
        <v>279</v>
      </c>
      <c r="F2312" s="9" t="s">
        <v>279</v>
      </c>
      <c r="G2312" s="9" t="s">
        <v>279</v>
      </c>
      <c r="H2312" s="212">
        <v>484.49999999999909</v>
      </c>
      <c r="I2312" s="9">
        <v>139.29999999999927</v>
      </c>
      <c r="J2312" s="9">
        <v>529.59999999999764</v>
      </c>
      <c r="K2312" s="9">
        <v>209.60000000000036</v>
      </c>
      <c r="L2312" s="9">
        <v>246.6</v>
      </c>
      <c r="N2312" s="67">
        <f t="shared" si="68"/>
        <v>1609.5999999999963</v>
      </c>
      <c r="P2312" t="s">
        <v>301</v>
      </c>
      <c r="S2312" s="63"/>
      <c r="T2312" s="63"/>
      <c r="U2312" s="347"/>
      <c r="V2312" s="337"/>
      <c r="W2312" s="63"/>
    </row>
    <row r="2313" spans="1:23" ht="15">
      <c r="A2313" s="28" t="s">
        <v>157</v>
      </c>
      <c r="B2313" s="63" t="s">
        <v>790</v>
      </c>
      <c r="E2313" s="9" t="s">
        <v>279</v>
      </c>
      <c r="F2313" s="9" t="s">
        <v>279</v>
      </c>
      <c r="G2313" s="9" t="s">
        <v>279</v>
      </c>
      <c r="H2313" s="9">
        <v>343.40000000000146</v>
      </c>
      <c r="I2313" s="9">
        <v>202.00000000000182</v>
      </c>
      <c r="J2313" s="9">
        <v>399.199999999998</v>
      </c>
      <c r="K2313" s="9">
        <v>255</v>
      </c>
      <c r="L2313" s="9">
        <v>394.8</v>
      </c>
      <c r="N2313" s="67">
        <f t="shared" si="68"/>
        <v>1594.4000000000012</v>
      </c>
      <c r="T2313" s="63"/>
      <c r="U2313" s="347"/>
      <c r="V2313" s="337"/>
      <c r="W2313" s="63"/>
    </row>
    <row r="2314" spans="1:23" ht="15">
      <c r="A2314" s="28" t="s">
        <v>159</v>
      </c>
      <c r="B2314" s="63" t="s">
        <v>779</v>
      </c>
      <c r="E2314" s="9" t="s">
        <v>279</v>
      </c>
      <c r="F2314" s="9" t="s">
        <v>279</v>
      </c>
      <c r="G2314" s="9" t="s">
        <v>279</v>
      </c>
      <c r="H2314" s="217">
        <v>364.19999999999891</v>
      </c>
      <c r="I2314" s="9">
        <v>112.60000000000582</v>
      </c>
      <c r="J2314" s="217">
        <v>587.39999999999691</v>
      </c>
      <c r="K2314" s="9">
        <v>106.29999999999836</v>
      </c>
      <c r="L2314" s="9">
        <v>405.9</v>
      </c>
      <c r="N2314" s="67">
        <f t="shared" si="68"/>
        <v>1576.4</v>
      </c>
      <c r="P2314" t="s">
        <v>336</v>
      </c>
      <c r="S2314" s="277"/>
      <c r="T2314" s="63"/>
      <c r="U2314" s="347"/>
      <c r="V2314" s="337"/>
      <c r="W2314" s="63"/>
    </row>
    <row r="2315" spans="1:23" ht="15">
      <c r="A2315" s="28" t="s">
        <v>160</v>
      </c>
      <c r="B2315" s="63" t="s">
        <v>762</v>
      </c>
      <c r="E2315" s="9" t="s">
        <v>279</v>
      </c>
      <c r="F2315" s="9" t="s">
        <v>279</v>
      </c>
      <c r="G2315" s="9" t="s">
        <v>279</v>
      </c>
      <c r="H2315" s="9">
        <v>243.00000000000182</v>
      </c>
      <c r="I2315" s="217">
        <v>276.20000000000255</v>
      </c>
      <c r="J2315" s="9">
        <v>378.40000000000055</v>
      </c>
      <c r="K2315" s="9">
        <v>320.30000000000109</v>
      </c>
      <c r="L2315" s="9">
        <v>352.5</v>
      </c>
      <c r="N2315" s="67">
        <f t="shared" si="68"/>
        <v>1570.400000000006</v>
      </c>
      <c r="P2315" t="s">
        <v>289</v>
      </c>
      <c r="S2315" s="63"/>
      <c r="T2315" s="63"/>
      <c r="U2315" s="347"/>
      <c r="V2315" s="337"/>
      <c r="W2315" s="63"/>
    </row>
    <row r="2316" spans="1:23" ht="15">
      <c r="A2316" s="28" t="s">
        <v>161</v>
      </c>
      <c r="B2316" s="229" t="s">
        <v>1643</v>
      </c>
      <c r="C2316" s="3"/>
      <c r="D2316" s="3"/>
      <c r="E2316" s="9" t="s">
        <v>279</v>
      </c>
      <c r="F2316" s="9" t="s">
        <v>279</v>
      </c>
      <c r="G2316" s="9" t="s">
        <v>279</v>
      </c>
      <c r="H2316" s="9" t="s">
        <v>279</v>
      </c>
      <c r="I2316" s="9">
        <v>167.00000000000182</v>
      </c>
      <c r="J2316" s="214">
        <v>649</v>
      </c>
      <c r="K2316" s="212">
        <v>487.300000000002</v>
      </c>
      <c r="L2316" s="9">
        <v>258.70000000000005</v>
      </c>
      <c r="N2316" s="67">
        <f t="shared" si="68"/>
        <v>1562.0000000000039</v>
      </c>
      <c r="P2316" t="s">
        <v>281</v>
      </c>
      <c r="S2316" s="21" t="s">
        <v>1773</v>
      </c>
      <c r="T2316" s="63"/>
      <c r="U2316" s="360"/>
      <c r="V2316" s="337"/>
      <c r="W2316" s="63"/>
    </row>
    <row r="2317" spans="1:23" ht="15">
      <c r="A2317" s="28" t="s">
        <v>163</v>
      </c>
      <c r="B2317" s="63" t="s">
        <v>771</v>
      </c>
      <c r="E2317" s="9" t="s">
        <v>279</v>
      </c>
      <c r="F2317" s="9" t="s">
        <v>279</v>
      </c>
      <c r="G2317" s="9" t="s">
        <v>279</v>
      </c>
      <c r="H2317" s="217">
        <v>355.09999999999945</v>
      </c>
      <c r="I2317" s="9">
        <v>256.50000000000182</v>
      </c>
      <c r="J2317" s="9">
        <v>501</v>
      </c>
      <c r="K2317" s="9">
        <v>174.60000000000036</v>
      </c>
      <c r="L2317" s="9">
        <v>268.10000000000002</v>
      </c>
      <c r="N2317" s="67">
        <f t="shared" si="68"/>
        <v>1555.3000000000015</v>
      </c>
      <c r="P2317" t="s">
        <v>294</v>
      </c>
      <c r="S2317" s="63"/>
      <c r="T2317" s="63"/>
      <c r="U2317" s="348"/>
      <c r="V2317" s="337"/>
      <c r="W2317" s="63"/>
    </row>
    <row r="2318" spans="1:23" ht="15">
      <c r="A2318" s="28" t="s">
        <v>275</v>
      </c>
      <c r="B2318" s="63" t="s">
        <v>1</v>
      </c>
      <c r="E2318" s="9">
        <v>232.6</v>
      </c>
      <c r="F2318" s="217">
        <v>222</v>
      </c>
      <c r="G2318" s="9">
        <v>102.3</v>
      </c>
      <c r="H2318" s="9">
        <v>181.39999999999964</v>
      </c>
      <c r="I2318" s="64" t="s">
        <v>280</v>
      </c>
      <c r="J2318" s="9">
        <v>330.10000000000036</v>
      </c>
      <c r="K2318" s="9">
        <v>273.70000000000164</v>
      </c>
      <c r="L2318" s="9">
        <v>197.8</v>
      </c>
      <c r="N2318" s="67">
        <f t="shared" si="68"/>
        <v>1539.9000000000017</v>
      </c>
      <c r="P2318" t="s">
        <v>294</v>
      </c>
      <c r="S2318" s="277"/>
      <c r="T2318" s="63"/>
      <c r="U2318" s="348"/>
      <c r="V2318" s="337"/>
      <c r="W2318" s="63"/>
    </row>
    <row r="2319" spans="1:23" ht="15">
      <c r="A2319" s="28" t="s">
        <v>276</v>
      </c>
      <c r="B2319" s="63" t="s">
        <v>738</v>
      </c>
      <c r="E2319" s="9" t="s">
        <v>279</v>
      </c>
      <c r="F2319" s="9" t="s">
        <v>279</v>
      </c>
      <c r="G2319" s="9" t="s">
        <v>279</v>
      </c>
      <c r="H2319" s="9">
        <v>233.19999999999709</v>
      </c>
      <c r="I2319" s="9">
        <v>162.10000000000036</v>
      </c>
      <c r="J2319" s="9">
        <v>529.10000000000036</v>
      </c>
      <c r="K2319" s="9">
        <v>319.60000000000036</v>
      </c>
      <c r="L2319" s="9">
        <v>295</v>
      </c>
      <c r="N2319" s="67">
        <f t="shared" si="68"/>
        <v>1538.9999999999982</v>
      </c>
      <c r="S2319" s="28"/>
      <c r="T2319" s="63"/>
      <c r="U2319" s="347"/>
      <c r="V2319" s="337"/>
      <c r="W2319" s="63"/>
    </row>
    <row r="2320" spans="1:23" ht="15">
      <c r="A2320" s="28" t="s">
        <v>277</v>
      </c>
      <c r="B2320" s="63" t="s">
        <v>746</v>
      </c>
      <c r="E2320" s="9" t="s">
        <v>279</v>
      </c>
      <c r="F2320" s="9" t="s">
        <v>279</v>
      </c>
      <c r="G2320" s="9" t="s">
        <v>279</v>
      </c>
      <c r="H2320" s="9">
        <v>155.10000000000036</v>
      </c>
      <c r="I2320" s="9">
        <v>212.80000000000109</v>
      </c>
      <c r="J2320" s="9">
        <v>562.59999999999854</v>
      </c>
      <c r="K2320" s="9">
        <v>310.74999999999818</v>
      </c>
      <c r="L2320" s="9">
        <v>275.10000000000002</v>
      </c>
      <c r="N2320" s="67">
        <f t="shared" ref="N2320:N2351" si="69">SUM(E2320:L2320)</f>
        <v>1516.3499999999981</v>
      </c>
      <c r="S2320" s="277"/>
      <c r="T2320" s="63"/>
      <c r="U2320" s="347"/>
      <c r="V2320" s="337"/>
      <c r="W2320" s="63"/>
    </row>
    <row r="2321" spans="1:23" ht="15">
      <c r="A2321" s="28" t="s">
        <v>278</v>
      </c>
      <c r="B2321" s="63" t="s">
        <v>6</v>
      </c>
      <c r="E2321" s="9">
        <v>247.5</v>
      </c>
      <c r="F2321" s="9">
        <v>93.8</v>
      </c>
      <c r="G2321" s="9">
        <v>195.9</v>
      </c>
      <c r="H2321" s="9">
        <v>286.699999999998</v>
      </c>
      <c r="I2321" s="9">
        <v>171.60000000000218</v>
      </c>
      <c r="J2321" s="9">
        <v>516.5</v>
      </c>
      <c r="K2321" s="9" t="s">
        <v>279</v>
      </c>
      <c r="L2321" s="9" t="s">
        <v>279</v>
      </c>
      <c r="N2321" s="67">
        <f t="shared" si="69"/>
        <v>1512.0000000000002</v>
      </c>
      <c r="S2321" s="63"/>
      <c r="T2321" s="63"/>
      <c r="U2321" s="360"/>
      <c r="V2321" s="337"/>
      <c r="W2321" s="63"/>
    </row>
    <row r="2322" spans="1:23" ht="15">
      <c r="A2322" s="28" t="s">
        <v>735</v>
      </c>
      <c r="B2322" s="63" t="s">
        <v>748</v>
      </c>
      <c r="E2322" s="9" t="s">
        <v>279</v>
      </c>
      <c r="F2322" s="9" t="s">
        <v>279</v>
      </c>
      <c r="G2322" s="9" t="s">
        <v>279</v>
      </c>
      <c r="H2322" s="9">
        <v>197.49999999999818</v>
      </c>
      <c r="I2322" s="9">
        <v>116.20000000000073</v>
      </c>
      <c r="J2322" s="9">
        <v>419.30000000000018</v>
      </c>
      <c r="K2322" s="217">
        <v>346.79999999999836</v>
      </c>
      <c r="L2322" s="9">
        <v>368.09999999999997</v>
      </c>
      <c r="N2322" s="67">
        <f t="shared" si="69"/>
        <v>1447.8999999999974</v>
      </c>
      <c r="P2322" t="s">
        <v>289</v>
      </c>
      <c r="S2322" s="225"/>
      <c r="T2322" s="63"/>
      <c r="U2322" s="348"/>
      <c r="V2322" s="337"/>
      <c r="W2322" s="63"/>
    </row>
    <row r="2323" spans="1:23" ht="15">
      <c r="A2323" s="28" t="s">
        <v>736</v>
      </c>
      <c r="B2323" s="63" t="s">
        <v>39</v>
      </c>
      <c r="E2323" s="9">
        <v>63.6</v>
      </c>
      <c r="F2323" s="217">
        <v>265.5</v>
      </c>
      <c r="G2323" s="9">
        <v>165</v>
      </c>
      <c r="H2323" s="9">
        <v>292.70000000000073</v>
      </c>
      <c r="I2323" s="9">
        <v>67.500000000003638</v>
      </c>
      <c r="J2323" s="9">
        <v>451.60000000000127</v>
      </c>
      <c r="K2323" s="9">
        <v>137.40000000000055</v>
      </c>
      <c r="L2323" s="9" t="s">
        <v>279</v>
      </c>
      <c r="N2323" s="67">
        <f t="shared" si="69"/>
        <v>1443.3000000000061</v>
      </c>
      <c r="P2323" t="s">
        <v>288</v>
      </c>
      <c r="T2323" s="63"/>
      <c r="U2323" s="347"/>
      <c r="V2323" s="337"/>
      <c r="W2323" s="63"/>
    </row>
    <row r="2324" spans="1:23" ht="15">
      <c r="A2324" s="28" t="s">
        <v>737</v>
      </c>
      <c r="B2324" s="63" t="s">
        <v>749</v>
      </c>
      <c r="E2324" s="9" t="s">
        <v>279</v>
      </c>
      <c r="F2324" s="9" t="s">
        <v>279</v>
      </c>
      <c r="G2324" s="9" t="s">
        <v>279</v>
      </c>
      <c r="H2324" s="9">
        <v>204.30000000000018</v>
      </c>
      <c r="I2324" s="9">
        <v>223.60000000000218</v>
      </c>
      <c r="J2324" s="217">
        <v>602.00000000000091</v>
      </c>
      <c r="K2324" s="9">
        <v>40.499999999998181</v>
      </c>
      <c r="L2324" s="9">
        <v>353.2</v>
      </c>
      <c r="N2324" s="67">
        <f t="shared" si="69"/>
        <v>1423.6000000000015</v>
      </c>
      <c r="P2324" t="s">
        <v>284</v>
      </c>
      <c r="S2324" s="63"/>
      <c r="T2324" s="63"/>
      <c r="U2324" s="347"/>
      <c r="V2324" s="337"/>
      <c r="W2324" s="63"/>
    </row>
    <row r="2325" spans="1:23" ht="15">
      <c r="A2325" s="28" t="s">
        <v>739</v>
      </c>
      <c r="B2325" s="63" t="s">
        <v>755</v>
      </c>
      <c r="E2325" s="9" t="s">
        <v>279</v>
      </c>
      <c r="F2325" s="9" t="s">
        <v>279</v>
      </c>
      <c r="G2325" s="9" t="s">
        <v>279</v>
      </c>
      <c r="H2325" s="9">
        <v>309.75000000000091</v>
      </c>
      <c r="I2325" s="9">
        <v>178.79999999999745</v>
      </c>
      <c r="J2325" s="9">
        <v>423.40000000000146</v>
      </c>
      <c r="K2325" s="9">
        <v>242.94999999999891</v>
      </c>
      <c r="L2325" s="9">
        <v>257.89999999999998</v>
      </c>
      <c r="N2325" s="67">
        <f t="shared" si="69"/>
        <v>1412.7999999999988</v>
      </c>
      <c r="T2325" s="63"/>
      <c r="U2325" s="347"/>
      <c r="V2325" s="337"/>
      <c r="W2325" s="63"/>
    </row>
    <row r="2326" spans="1:23" ht="15">
      <c r="A2326" s="28" t="s">
        <v>745</v>
      </c>
      <c r="B2326" s="28" t="s">
        <v>733</v>
      </c>
      <c r="E2326" s="9" t="s">
        <v>279</v>
      </c>
      <c r="F2326" s="9" t="s">
        <v>279</v>
      </c>
      <c r="G2326" s="9" t="s">
        <v>279</v>
      </c>
      <c r="H2326" s="9">
        <v>209.19999999999982</v>
      </c>
      <c r="I2326" s="9">
        <v>80.999999999996362</v>
      </c>
      <c r="J2326" s="9">
        <v>456.19999999999982</v>
      </c>
      <c r="K2326" s="9">
        <v>210.70000000000073</v>
      </c>
      <c r="L2326" s="9">
        <v>447.59999999999997</v>
      </c>
      <c r="N2326" s="67">
        <f t="shared" si="69"/>
        <v>1404.6999999999966</v>
      </c>
      <c r="T2326" s="63"/>
      <c r="U2326" s="360"/>
      <c r="V2326" s="337"/>
      <c r="W2326" s="63"/>
    </row>
    <row r="2327" spans="1:23" ht="15">
      <c r="A2327" s="28" t="s">
        <v>747</v>
      </c>
      <c r="B2327" s="63" t="s">
        <v>153</v>
      </c>
      <c r="E2327" s="9" t="s">
        <v>279</v>
      </c>
      <c r="F2327" s="9" t="s">
        <v>279</v>
      </c>
      <c r="G2327" s="9">
        <v>224.8</v>
      </c>
      <c r="H2327" s="9">
        <v>174.199999999998</v>
      </c>
      <c r="I2327" s="9">
        <v>188.29999999999927</v>
      </c>
      <c r="J2327" s="9">
        <v>485.50000000000182</v>
      </c>
      <c r="K2327" s="9">
        <v>140.39999999999873</v>
      </c>
      <c r="L2327" s="9">
        <v>187.9</v>
      </c>
      <c r="N2327" s="67">
        <f t="shared" si="69"/>
        <v>1401.0999999999979</v>
      </c>
      <c r="S2327" s="277"/>
      <c r="T2327" s="63"/>
      <c r="U2327" s="360"/>
      <c r="V2327" s="337"/>
      <c r="W2327" s="63"/>
    </row>
    <row r="2328" spans="1:23" ht="15">
      <c r="A2328" s="28" t="s">
        <v>750</v>
      </c>
      <c r="B2328" s="229" t="s">
        <v>1655</v>
      </c>
      <c r="C2328" s="3"/>
      <c r="D2328" s="3"/>
      <c r="E2328" s="9" t="s">
        <v>279</v>
      </c>
      <c r="F2328" s="9" t="s">
        <v>279</v>
      </c>
      <c r="G2328" s="9" t="s">
        <v>279</v>
      </c>
      <c r="H2328" s="9" t="s">
        <v>279</v>
      </c>
      <c r="I2328" s="9">
        <v>233.09999999999854</v>
      </c>
      <c r="J2328" s="9">
        <v>499.89999999999782</v>
      </c>
      <c r="K2328" s="9">
        <v>269.55000000000109</v>
      </c>
      <c r="L2328" s="9">
        <v>397.1</v>
      </c>
      <c r="N2328" s="67">
        <f t="shared" si="69"/>
        <v>1399.6499999999974</v>
      </c>
      <c r="S2328" s="63"/>
      <c r="T2328" s="63"/>
      <c r="U2328" s="360"/>
      <c r="V2328" s="337"/>
      <c r="W2328" s="63"/>
    </row>
    <row r="2329" spans="1:23" ht="15">
      <c r="A2329" s="28" t="s">
        <v>751</v>
      </c>
      <c r="B2329" s="229" t="s">
        <v>1647</v>
      </c>
      <c r="C2329" s="3"/>
      <c r="D2329" s="3"/>
      <c r="E2329" s="9" t="s">
        <v>279</v>
      </c>
      <c r="F2329" s="9" t="s">
        <v>279</v>
      </c>
      <c r="G2329" s="9" t="s">
        <v>279</v>
      </c>
      <c r="H2329" s="9" t="s">
        <v>279</v>
      </c>
      <c r="I2329" s="9">
        <v>168.70000000000073</v>
      </c>
      <c r="J2329" s="213">
        <v>623.70000000000255</v>
      </c>
      <c r="K2329" s="9">
        <v>205.89999999999964</v>
      </c>
      <c r="L2329" s="9">
        <v>385.8</v>
      </c>
      <c r="N2329" s="67">
        <f t="shared" si="69"/>
        <v>1384.1000000000029</v>
      </c>
      <c r="P2329" t="s">
        <v>283</v>
      </c>
      <c r="S2329" s="63"/>
      <c r="T2329" s="63"/>
      <c r="U2329" s="347"/>
      <c r="V2329" s="337"/>
      <c r="W2329" s="63"/>
    </row>
    <row r="2330" spans="1:23" ht="15">
      <c r="A2330" s="28" t="s">
        <v>754</v>
      </c>
      <c r="B2330" s="63" t="s">
        <v>800</v>
      </c>
      <c r="E2330" s="9" t="s">
        <v>279</v>
      </c>
      <c r="F2330" s="9" t="s">
        <v>279</v>
      </c>
      <c r="G2330" s="9" t="s">
        <v>279</v>
      </c>
      <c r="H2330" s="9">
        <v>188.79999999999927</v>
      </c>
      <c r="I2330" s="9">
        <v>122</v>
      </c>
      <c r="J2330" s="9">
        <v>442.59999999999764</v>
      </c>
      <c r="K2330" s="9">
        <v>224.99999999999818</v>
      </c>
      <c r="L2330" s="9">
        <v>395.80000000000007</v>
      </c>
      <c r="N2330" s="67">
        <f t="shared" si="69"/>
        <v>1374.1999999999953</v>
      </c>
      <c r="S2330" s="63"/>
      <c r="T2330" s="63"/>
      <c r="U2330" s="360"/>
      <c r="V2330" s="337"/>
      <c r="W2330" s="63"/>
    </row>
    <row r="2331" spans="1:23" ht="15">
      <c r="A2331" s="28" t="s">
        <v>756</v>
      </c>
      <c r="B2331" s="277" t="s">
        <v>2010</v>
      </c>
      <c r="C2331" s="3"/>
      <c r="D2331" s="3"/>
      <c r="E2331" s="9" t="s">
        <v>279</v>
      </c>
      <c r="F2331" s="9" t="s">
        <v>279</v>
      </c>
      <c r="G2331" s="9" t="s">
        <v>279</v>
      </c>
      <c r="H2331" s="9" t="s">
        <v>279</v>
      </c>
      <c r="I2331" s="9" t="s">
        <v>279</v>
      </c>
      <c r="J2331" s="9">
        <v>559.70000000000255</v>
      </c>
      <c r="K2331" s="217">
        <v>391.79999999999654</v>
      </c>
      <c r="L2331" s="9">
        <v>422.5</v>
      </c>
      <c r="N2331" s="67">
        <f t="shared" si="69"/>
        <v>1373.9999999999991</v>
      </c>
      <c r="P2331" t="s">
        <v>293</v>
      </c>
      <c r="S2331" s="277"/>
      <c r="T2331" s="63"/>
      <c r="U2331" s="347"/>
      <c r="V2331" s="337"/>
      <c r="W2331" s="63"/>
    </row>
    <row r="2332" spans="1:23" ht="15">
      <c r="A2332" s="28" t="s">
        <v>761</v>
      </c>
      <c r="B2332" s="63" t="s">
        <v>753</v>
      </c>
      <c r="E2332" s="9" t="s">
        <v>279</v>
      </c>
      <c r="F2332" s="9" t="s">
        <v>279</v>
      </c>
      <c r="G2332" s="9" t="s">
        <v>279</v>
      </c>
      <c r="H2332" s="9">
        <v>211.20000000000073</v>
      </c>
      <c r="I2332" s="9">
        <v>111.20000000000073</v>
      </c>
      <c r="J2332" s="9">
        <v>480.00000000000091</v>
      </c>
      <c r="K2332" s="9">
        <v>197.69999999999891</v>
      </c>
      <c r="L2332" s="9">
        <v>355.2</v>
      </c>
      <c r="N2332" s="67">
        <f t="shared" si="69"/>
        <v>1355.3000000000013</v>
      </c>
      <c r="T2332" s="63"/>
      <c r="U2332" s="347"/>
      <c r="V2332" s="337"/>
      <c r="W2332" s="63"/>
    </row>
    <row r="2333" spans="1:23" ht="15">
      <c r="A2333" s="28" t="s">
        <v>765</v>
      </c>
      <c r="B2333" s="229" t="s">
        <v>1660</v>
      </c>
      <c r="C2333" s="3"/>
      <c r="D2333" s="3"/>
      <c r="E2333" s="9" t="s">
        <v>279</v>
      </c>
      <c r="F2333" s="9" t="s">
        <v>279</v>
      </c>
      <c r="G2333" s="9" t="s">
        <v>279</v>
      </c>
      <c r="H2333" s="9" t="s">
        <v>279</v>
      </c>
      <c r="I2333" s="9">
        <v>218.49999999999636</v>
      </c>
      <c r="J2333" s="9">
        <v>488.99999999999818</v>
      </c>
      <c r="K2333" s="9">
        <v>327.55000000000109</v>
      </c>
      <c r="L2333" s="9">
        <v>286.89999999999998</v>
      </c>
      <c r="N2333" s="67">
        <f t="shared" si="69"/>
        <v>1321.9499999999957</v>
      </c>
      <c r="S2333" s="277"/>
      <c r="T2333" s="63"/>
      <c r="U2333" s="347"/>
      <c r="V2333" s="337"/>
      <c r="W2333" s="63"/>
    </row>
    <row r="2334" spans="1:23" ht="15">
      <c r="A2334" s="28" t="s">
        <v>766</v>
      </c>
      <c r="B2334" s="63" t="s">
        <v>19</v>
      </c>
      <c r="E2334" s="217">
        <v>328.9</v>
      </c>
      <c r="F2334" s="9">
        <v>160.80000000000001</v>
      </c>
      <c r="G2334" s="9">
        <v>34.200000000000003</v>
      </c>
      <c r="H2334" s="9">
        <v>247.10000000000036</v>
      </c>
      <c r="I2334" s="9">
        <v>22.000000000001819</v>
      </c>
      <c r="J2334" s="9">
        <v>521.10000000000127</v>
      </c>
      <c r="K2334" s="9" t="s">
        <v>279</v>
      </c>
      <c r="L2334" s="9" t="s">
        <v>279</v>
      </c>
      <c r="N2334" s="67">
        <f t="shared" si="69"/>
        <v>1314.1000000000035</v>
      </c>
      <c r="P2334" t="s">
        <v>293</v>
      </c>
      <c r="S2334" s="225"/>
      <c r="T2334" s="63"/>
      <c r="U2334" s="347"/>
      <c r="V2334" s="337"/>
      <c r="W2334" s="63"/>
    </row>
    <row r="2335" spans="1:23" ht="15">
      <c r="A2335" s="28" t="s">
        <v>767</v>
      </c>
      <c r="B2335" s="28" t="s">
        <v>734</v>
      </c>
      <c r="E2335" s="9" t="s">
        <v>279</v>
      </c>
      <c r="F2335" s="9" t="s">
        <v>279</v>
      </c>
      <c r="G2335" s="9" t="s">
        <v>279</v>
      </c>
      <c r="H2335" s="9">
        <v>245.50000000000273</v>
      </c>
      <c r="I2335" s="212">
        <v>370.600000000004</v>
      </c>
      <c r="J2335" s="9">
        <v>304.69999999999891</v>
      </c>
      <c r="K2335" s="9">
        <v>53.399999999998727</v>
      </c>
      <c r="L2335" s="9">
        <v>302</v>
      </c>
      <c r="N2335" s="67">
        <f t="shared" si="69"/>
        <v>1276.2000000000044</v>
      </c>
      <c r="P2335" t="s">
        <v>301</v>
      </c>
      <c r="S2335" s="63"/>
      <c r="T2335" s="63"/>
      <c r="U2335" s="347"/>
      <c r="V2335" s="337"/>
      <c r="W2335" s="63"/>
    </row>
    <row r="2336" spans="1:23" ht="15">
      <c r="A2336" s="28" t="s">
        <v>773</v>
      </c>
      <c r="B2336" s="63" t="s">
        <v>757</v>
      </c>
      <c r="E2336" s="9" t="s">
        <v>279</v>
      </c>
      <c r="F2336" s="9" t="s">
        <v>279</v>
      </c>
      <c r="G2336" s="9" t="s">
        <v>279</v>
      </c>
      <c r="H2336" s="9">
        <v>253.49999999999818</v>
      </c>
      <c r="I2336" s="9">
        <v>53.999999999998181</v>
      </c>
      <c r="J2336" s="217">
        <v>585.19999999999891</v>
      </c>
      <c r="K2336" s="9">
        <v>181.94999999999982</v>
      </c>
      <c r="L2336" s="9">
        <v>187.8</v>
      </c>
      <c r="N2336" s="67">
        <f t="shared" si="69"/>
        <v>1262.449999999995</v>
      </c>
      <c r="P2336" t="s">
        <v>289</v>
      </c>
      <c r="S2336" s="63"/>
      <c r="T2336" s="63"/>
      <c r="U2336" s="348"/>
      <c r="V2336" s="337"/>
      <c r="W2336" s="63"/>
    </row>
    <row r="2337" spans="1:23" ht="15">
      <c r="A2337" s="28" t="s">
        <v>781</v>
      </c>
      <c r="B2337" s="229" t="s">
        <v>1656</v>
      </c>
      <c r="C2337" s="3"/>
      <c r="D2337" s="3"/>
      <c r="E2337" s="9" t="s">
        <v>279</v>
      </c>
      <c r="F2337" s="9" t="s">
        <v>279</v>
      </c>
      <c r="G2337" s="9" t="s">
        <v>279</v>
      </c>
      <c r="H2337" s="9" t="s">
        <v>279</v>
      </c>
      <c r="I2337" s="9">
        <v>60.999999999998181</v>
      </c>
      <c r="J2337" s="9">
        <v>480.5</v>
      </c>
      <c r="K2337" s="213">
        <v>453.74999999999636</v>
      </c>
      <c r="L2337" s="9">
        <v>261.40000000000003</v>
      </c>
      <c r="N2337" s="67">
        <f t="shared" si="69"/>
        <v>1256.6499999999946</v>
      </c>
      <c r="P2337" t="s">
        <v>283</v>
      </c>
      <c r="S2337" s="277"/>
      <c r="T2337" s="63"/>
      <c r="U2337" s="347"/>
      <c r="V2337" s="337"/>
      <c r="W2337" s="63"/>
    </row>
    <row r="2338" spans="1:23" ht="15">
      <c r="A2338" s="28" t="s">
        <v>785</v>
      </c>
      <c r="B2338" s="63" t="s">
        <v>782</v>
      </c>
      <c r="E2338" s="9" t="s">
        <v>279</v>
      </c>
      <c r="F2338" s="9" t="s">
        <v>279</v>
      </c>
      <c r="G2338" s="9" t="s">
        <v>279</v>
      </c>
      <c r="H2338" s="9">
        <v>159.10000000000036</v>
      </c>
      <c r="I2338" s="9">
        <v>84.500000000003638</v>
      </c>
      <c r="J2338" s="9">
        <v>415.40000000000236</v>
      </c>
      <c r="K2338" s="9">
        <v>220.54999999999836</v>
      </c>
      <c r="L2338" s="9">
        <v>364.5</v>
      </c>
      <c r="N2338" s="67">
        <f t="shared" si="69"/>
        <v>1244.0500000000047</v>
      </c>
      <c r="T2338" s="63"/>
      <c r="U2338" s="360"/>
      <c r="V2338" s="337"/>
      <c r="W2338" s="63"/>
    </row>
    <row r="2339" spans="1:23" ht="15">
      <c r="A2339" s="28" t="s">
        <v>786</v>
      </c>
      <c r="B2339" s="63" t="s">
        <v>156</v>
      </c>
      <c r="E2339" s="9" t="s">
        <v>279</v>
      </c>
      <c r="F2339" s="9" t="s">
        <v>279</v>
      </c>
      <c r="G2339" s="9">
        <v>173.2</v>
      </c>
      <c r="H2339" s="9">
        <v>276.99999999999818</v>
      </c>
      <c r="I2339" s="9">
        <v>117</v>
      </c>
      <c r="J2339" s="9">
        <v>407.00000000000091</v>
      </c>
      <c r="K2339" s="9">
        <v>248.60000000000036</v>
      </c>
      <c r="L2339" s="9" t="s">
        <v>279</v>
      </c>
      <c r="N2339" s="67">
        <f t="shared" si="69"/>
        <v>1222.7999999999995</v>
      </c>
      <c r="S2339" s="277"/>
      <c r="T2339" s="63"/>
      <c r="U2339" s="347"/>
      <c r="V2339" s="337"/>
      <c r="W2339" s="63"/>
    </row>
    <row r="2340" spans="1:23" ht="15">
      <c r="A2340" s="28" t="s">
        <v>787</v>
      </c>
      <c r="B2340" s="28" t="s">
        <v>728</v>
      </c>
      <c r="E2340" s="9" t="s">
        <v>279</v>
      </c>
      <c r="F2340" s="9" t="s">
        <v>279</v>
      </c>
      <c r="G2340" s="9" t="s">
        <v>279</v>
      </c>
      <c r="H2340" s="9">
        <v>167.99999999999909</v>
      </c>
      <c r="I2340" s="9">
        <v>187.79999999999927</v>
      </c>
      <c r="J2340" s="9">
        <v>184.40000000000055</v>
      </c>
      <c r="K2340" s="9">
        <v>230.40000000000146</v>
      </c>
      <c r="L2340" s="9">
        <v>447.6</v>
      </c>
      <c r="N2340" s="67">
        <f t="shared" si="69"/>
        <v>1218.2000000000003</v>
      </c>
      <c r="S2340" s="277"/>
      <c r="T2340" s="63"/>
      <c r="U2340" s="347"/>
      <c r="V2340" s="337"/>
      <c r="W2340" s="63"/>
    </row>
    <row r="2341" spans="1:23" ht="15">
      <c r="A2341" s="28" t="s">
        <v>793</v>
      </c>
      <c r="B2341" s="225" t="s">
        <v>1662</v>
      </c>
      <c r="C2341" s="3"/>
      <c r="D2341" s="3"/>
      <c r="E2341" s="9" t="s">
        <v>279</v>
      </c>
      <c r="F2341" s="9" t="s">
        <v>279</v>
      </c>
      <c r="G2341" s="9" t="s">
        <v>279</v>
      </c>
      <c r="H2341" s="9" t="s">
        <v>279</v>
      </c>
      <c r="I2341" s="9">
        <v>76.599999999998545</v>
      </c>
      <c r="J2341" s="9">
        <v>543.39999999999964</v>
      </c>
      <c r="K2341" s="9">
        <v>224.00000000000182</v>
      </c>
      <c r="L2341" s="9">
        <v>368.10000000000008</v>
      </c>
      <c r="N2341" s="67">
        <f t="shared" si="69"/>
        <v>1212.1000000000001</v>
      </c>
      <c r="T2341" s="63"/>
      <c r="U2341" s="347"/>
      <c r="V2341" s="337"/>
      <c r="W2341" s="63"/>
    </row>
    <row r="2342" spans="1:23" ht="15">
      <c r="A2342" s="28" t="s">
        <v>794</v>
      </c>
      <c r="B2342" s="63" t="s">
        <v>144</v>
      </c>
      <c r="E2342" s="9" t="s">
        <v>279</v>
      </c>
      <c r="F2342" s="9">
        <v>19.8</v>
      </c>
      <c r="G2342" s="9">
        <v>223.2</v>
      </c>
      <c r="H2342" s="9">
        <v>155.30000000000018</v>
      </c>
      <c r="I2342" s="9">
        <v>163.50000000000546</v>
      </c>
      <c r="J2342" s="9">
        <v>400.5</v>
      </c>
      <c r="K2342" s="9">
        <v>232.44999999999891</v>
      </c>
      <c r="L2342" s="9" t="s">
        <v>279</v>
      </c>
      <c r="N2342" s="67">
        <f t="shared" si="69"/>
        <v>1194.7500000000045</v>
      </c>
      <c r="T2342" s="63"/>
      <c r="U2342" s="360"/>
      <c r="V2342" s="337"/>
      <c r="W2342" s="63"/>
    </row>
    <row r="2343" spans="1:23" ht="15">
      <c r="A2343" s="28" t="s">
        <v>795</v>
      </c>
      <c r="B2343" s="229" t="s">
        <v>1644</v>
      </c>
      <c r="C2343" s="3"/>
      <c r="D2343" s="3"/>
      <c r="E2343" s="9" t="s">
        <v>279</v>
      </c>
      <c r="F2343" s="9" t="s">
        <v>279</v>
      </c>
      <c r="G2343" s="9" t="s">
        <v>279</v>
      </c>
      <c r="H2343" s="9" t="s">
        <v>279</v>
      </c>
      <c r="I2343" s="9">
        <v>160.19999999999891</v>
      </c>
      <c r="J2343" s="9">
        <v>415.30000000000109</v>
      </c>
      <c r="K2343" s="9">
        <v>236.69999999999709</v>
      </c>
      <c r="L2343" s="9">
        <v>361.3</v>
      </c>
      <c r="N2343" s="67">
        <f t="shared" si="69"/>
        <v>1173.499999999997</v>
      </c>
      <c r="S2343" s="63"/>
      <c r="T2343" s="63"/>
      <c r="U2343" s="360"/>
      <c r="V2343" s="337"/>
      <c r="W2343" s="63"/>
    </row>
    <row r="2344" spans="1:23" ht="15">
      <c r="A2344" s="28" t="s">
        <v>797</v>
      </c>
      <c r="B2344" s="277" t="s">
        <v>2018</v>
      </c>
      <c r="C2344" s="3"/>
      <c r="D2344" s="3"/>
      <c r="E2344" s="9" t="s">
        <v>279</v>
      </c>
      <c r="F2344" s="9" t="s">
        <v>279</v>
      </c>
      <c r="G2344" s="9" t="s">
        <v>279</v>
      </c>
      <c r="H2344" s="9" t="s">
        <v>279</v>
      </c>
      <c r="I2344" s="9" t="s">
        <v>279</v>
      </c>
      <c r="J2344" s="9">
        <v>524.10000000000036</v>
      </c>
      <c r="K2344" s="9">
        <v>224.89999999999964</v>
      </c>
      <c r="L2344" s="9">
        <v>409.7</v>
      </c>
      <c r="N2344" s="67">
        <f t="shared" si="69"/>
        <v>1158.7</v>
      </c>
      <c r="S2344" s="277"/>
      <c r="T2344" s="63"/>
      <c r="U2344" s="347"/>
      <c r="V2344" s="337"/>
      <c r="W2344" s="63"/>
    </row>
    <row r="2345" spans="1:23" ht="15">
      <c r="A2345" s="28" t="s">
        <v>798</v>
      </c>
      <c r="B2345" s="63" t="s">
        <v>29</v>
      </c>
      <c r="E2345" s="217">
        <v>291.5</v>
      </c>
      <c r="F2345" s="217">
        <v>307.5</v>
      </c>
      <c r="G2345" s="9">
        <v>192</v>
      </c>
      <c r="H2345" s="9" t="s">
        <v>279</v>
      </c>
      <c r="I2345" s="9" t="s">
        <v>279</v>
      </c>
      <c r="J2345" s="9">
        <v>343.300000000002</v>
      </c>
      <c r="K2345" s="9" t="s">
        <v>279</v>
      </c>
      <c r="L2345" s="9" t="s">
        <v>279</v>
      </c>
      <c r="N2345" s="67">
        <f t="shared" si="69"/>
        <v>1134.300000000002</v>
      </c>
      <c r="P2345" t="s">
        <v>337</v>
      </c>
      <c r="S2345" s="63"/>
      <c r="T2345" s="63"/>
      <c r="U2345" s="347"/>
      <c r="V2345" s="337"/>
      <c r="W2345" s="63"/>
    </row>
    <row r="2346" spans="1:23" ht="15">
      <c r="A2346" s="28" t="s">
        <v>799</v>
      </c>
      <c r="B2346" s="229" t="s">
        <v>1657</v>
      </c>
      <c r="C2346" s="3"/>
      <c r="D2346" s="3"/>
      <c r="E2346" s="9" t="s">
        <v>279</v>
      </c>
      <c r="F2346" s="9" t="s">
        <v>279</v>
      </c>
      <c r="G2346" s="9" t="s">
        <v>279</v>
      </c>
      <c r="H2346" s="9" t="s">
        <v>279</v>
      </c>
      <c r="I2346" s="9">
        <v>102.99999999999818</v>
      </c>
      <c r="J2346" s="217">
        <v>577.70000000000073</v>
      </c>
      <c r="K2346" s="9">
        <v>269.80000000000109</v>
      </c>
      <c r="L2346" s="9">
        <v>172.5</v>
      </c>
      <c r="N2346" s="67">
        <f t="shared" si="69"/>
        <v>1123</v>
      </c>
      <c r="P2346" t="s">
        <v>294</v>
      </c>
      <c r="S2346" s="225"/>
      <c r="T2346" s="63"/>
      <c r="U2346" s="347"/>
      <c r="V2346" s="337"/>
      <c r="W2346" s="63"/>
    </row>
    <row r="2347" spans="1:23" ht="15">
      <c r="A2347" s="28" t="s">
        <v>802</v>
      </c>
      <c r="B2347" s="277" t="s">
        <v>2011</v>
      </c>
      <c r="C2347" s="3"/>
      <c r="D2347" s="3"/>
      <c r="E2347" s="9" t="s">
        <v>279</v>
      </c>
      <c r="F2347" s="9" t="s">
        <v>279</v>
      </c>
      <c r="G2347" s="9" t="s">
        <v>279</v>
      </c>
      <c r="H2347" s="9" t="s">
        <v>279</v>
      </c>
      <c r="I2347" s="9" t="s">
        <v>279</v>
      </c>
      <c r="J2347" s="9">
        <v>453.29999999999927</v>
      </c>
      <c r="K2347" s="9">
        <v>200.89999999999964</v>
      </c>
      <c r="L2347" s="217">
        <v>456.5</v>
      </c>
      <c r="N2347" s="67">
        <f t="shared" si="69"/>
        <v>1110.6999999999989</v>
      </c>
      <c r="P2347" t="s">
        <v>288</v>
      </c>
      <c r="S2347" s="277"/>
      <c r="T2347" s="63"/>
      <c r="U2347" s="347"/>
      <c r="V2347" s="337"/>
      <c r="W2347" s="63"/>
    </row>
    <row r="2348" spans="1:23" ht="15">
      <c r="A2348" s="28" t="s">
        <v>896</v>
      </c>
      <c r="B2348" s="229" t="s">
        <v>1661</v>
      </c>
      <c r="C2348" s="3"/>
      <c r="D2348" s="3"/>
      <c r="E2348" s="9" t="s">
        <v>279</v>
      </c>
      <c r="F2348" s="9" t="s">
        <v>279</v>
      </c>
      <c r="G2348" s="9" t="s">
        <v>279</v>
      </c>
      <c r="H2348" s="9" t="s">
        <v>279</v>
      </c>
      <c r="I2348" s="217">
        <v>324.00000000000182</v>
      </c>
      <c r="J2348" s="217">
        <v>588.10000000000036</v>
      </c>
      <c r="K2348" s="9">
        <v>137.59999999999854</v>
      </c>
      <c r="L2348" s="9" t="s">
        <v>279</v>
      </c>
      <c r="N2348" s="67">
        <f t="shared" si="69"/>
        <v>1049.7000000000007</v>
      </c>
      <c r="P2348" t="s">
        <v>357</v>
      </c>
      <c r="S2348" s="63"/>
      <c r="T2348" s="63"/>
      <c r="U2348" s="348"/>
      <c r="V2348" s="337"/>
      <c r="W2348" s="63"/>
    </row>
    <row r="2349" spans="1:23" ht="15">
      <c r="A2349" s="28" t="s">
        <v>897</v>
      </c>
      <c r="B2349" s="277" t="s">
        <v>2007</v>
      </c>
      <c r="C2349" s="3"/>
      <c r="D2349" s="3"/>
      <c r="E2349" s="9" t="s">
        <v>279</v>
      </c>
      <c r="F2349" s="9" t="s">
        <v>279</v>
      </c>
      <c r="G2349" s="9" t="s">
        <v>279</v>
      </c>
      <c r="H2349" s="9" t="s">
        <v>279</v>
      </c>
      <c r="I2349" s="9" t="s">
        <v>279</v>
      </c>
      <c r="J2349" s="9">
        <v>375.49999999999818</v>
      </c>
      <c r="K2349" s="214">
        <v>518.59999999999673</v>
      </c>
      <c r="L2349" s="9">
        <v>142.5</v>
      </c>
      <c r="N2349" s="67">
        <f t="shared" si="69"/>
        <v>1036.5999999999949</v>
      </c>
      <c r="P2349" t="s">
        <v>282</v>
      </c>
      <c r="S2349" s="21" t="s">
        <v>1773</v>
      </c>
      <c r="T2349" s="63"/>
      <c r="U2349" s="360"/>
      <c r="V2349" s="337"/>
      <c r="W2349" s="63"/>
    </row>
    <row r="2350" spans="1:23" ht="15">
      <c r="A2350" s="28" t="s">
        <v>898</v>
      </c>
      <c r="B2350" s="277" t="s">
        <v>2026</v>
      </c>
      <c r="C2350" s="3"/>
      <c r="D2350" s="3"/>
      <c r="E2350" s="9" t="s">
        <v>279</v>
      </c>
      <c r="F2350" s="9" t="s">
        <v>279</v>
      </c>
      <c r="G2350" s="9" t="s">
        <v>279</v>
      </c>
      <c r="H2350" s="9" t="s">
        <v>279</v>
      </c>
      <c r="I2350" s="9" t="s">
        <v>279</v>
      </c>
      <c r="J2350" s="9" t="s">
        <v>279</v>
      </c>
      <c r="K2350" s="217">
        <v>399.69999999999982</v>
      </c>
      <c r="L2350" s="214">
        <v>636.70000000000005</v>
      </c>
      <c r="N2350" s="67">
        <f t="shared" si="69"/>
        <v>1036.3999999999999</v>
      </c>
      <c r="P2350" t="s">
        <v>325</v>
      </c>
      <c r="S2350" s="21" t="s">
        <v>1773</v>
      </c>
      <c r="T2350" s="63"/>
      <c r="U2350" s="347"/>
      <c r="V2350" s="337"/>
      <c r="W2350" s="63"/>
    </row>
    <row r="2351" spans="1:23" ht="15">
      <c r="A2351" s="28" t="s">
        <v>899</v>
      </c>
      <c r="B2351" s="277" t="s">
        <v>2003</v>
      </c>
      <c r="C2351" s="3"/>
      <c r="D2351" s="3"/>
      <c r="E2351" s="9" t="s">
        <v>279</v>
      </c>
      <c r="F2351" s="9" t="s">
        <v>279</v>
      </c>
      <c r="G2351" s="9" t="s">
        <v>279</v>
      </c>
      <c r="H2351" s="9" t="s">
        <v>279</v>
      </c>
      <c r="I2351" s="9" t="s">
        <v>279</v>
      </c>
      <c r="J2351" s="9">
        <v>302.59999999999945</v>
      </c>
      <c r="K2351" s="9">
        <v>336.5</v>
      </c>
      <c r="L2351" s="9">
        <v>375.90000000000003</v>
      </c>
      <c r="N2351" s="67">
        <f t="shared" si="69"/>
        <v>1014.9999999999995</v>
      </c>
      <c r="S2351" s="225"/>
      <c r="T2351" s="63"/>
      <c r="U2351" s="348"/>
      <c r="V2351" s="337"/>
      <c r="W2351" s="63"/>
    </row>
    <row r="2352" spans="1:23" ht="15">
      <c r="A2352" s="28" t="s">
        <v>900</v>
      </c>
      <c r="B2352" s="277" t="s">
        <v>2006</v>
      </c>
      <c r="C2352" s="3"/>
      <c r="D2352" s="3"/>
      <c r="E2352" s="9" t="s">
        <v>279</v>
      </c>
      <c r="F2352" s="9" t="s">
        <v>279</v>
      </c>
      <c r="G2352" s="9" t="s">
        <v>279</v>
      </c>
      <c r="H2352" s="9" t="s">
        <v>279</v>
      </c>
      <c r="I2352" s="9" t="s">
        <v>279</v>
      </c>
      <c r="J2352" s="9">
        <v>446.19999999999709</v>
      </c>
      <c r="K2352" s="9">
        <v>198.79999999999927</v>
      </c>
      <c r="L2352" s="9">
        <v>302.5</v>
      </c>
      <c r="N2352" s="67">
        <f t="shared" ref="N2352:N2383" si="70">SUM(E2352:L2352)</f>
        <v>947.49999999999636</v>
      </c>
      <c r="S2352" s="277"/>
      <c r="T2352" s="63"/>
      <c r="U2352" s="348"/>
      <c r="V2352" s="337"/>
      <c r="W2352" s="63"/>
    </row>
    <row r="2353" spans="1:23" ht="15">
      <c r="A2353" s="28" t="s">
        <v>901</v>
      </c>
      <c r="B2353" s="229" t="s">
        <v>1652</v>
      </c>
      <c r="C2353" s="3"/>
      <c r="D2353" s="3"/>
      <c r="E2353" s="9" t="s">
        <v>279</v>
      </c>
      <c r="F2353" s="9" t="s">
        <v>279</v>
      </c>
      <c r="G2353" s="9" t="s">
        <v>279</v>
      </c>
      <c r="H2353" s="9" t="s">
        <v>279</v>
      </c>
      <c r="I2353" s="64" t="s">
        <v>280</v>
      </c>
      <c r="J2353" s="9">
        <v>511.60000000000127</v>
      </c>
      <c r="K2353" s="9">
        <v>162.29999999999745</v>
      </c>
      <c r="L2353" s="9">
        <v>266.90000000000003</v>
      </c>
      <c r="N2353" s="67">
        <f t="shared" si="70"/>
        <v>940.79999999999882</v>
      </c>
      <c r="S2353" s="225"/>
      <c r="T2353" s="63"/>
      <c r="U2353" s="347"/>
      <c r="V2353" s="337"/>
      <c r="W2353" s="63"/>
    </row>
    <row r="2354" spans="1:23" ht="15">
      <c r="A2354" s="28" t="s">
        <v>902</v>
      </c>
      <c r="B2354" s="63" t="s">
        <v>4</v>
      </c>
      <c r="E2354" s="64" t="s">
        <v>280</v>
      </c>
      <c r="F2354" s="9">
        <v>154.6</v>
      </c>
      <c r="G2354" s="9">
        <v>233.5</v>
      </c>
      <c r="H2354" s="9">
        <v>340.99999999999727</v>
      </c>
      <c r="I2354" s="9">
        <v>148.100000000004</v>
      </c>
      <c r="J2354" s="9" t="s">
        <v>279</v>
      </c>
      <c r="K2354" s="9" t="s">
        <v>279</v>
      </c>
      <c r="L2354" s="9" t="s">
        <v>279</v>
      </c>
      <c r="N2354" s="67">
        <f t="shared" si="70"/>
        <v>877.2000000000013</v>
      </c>
      <c r="S2354" s="63"/>
      <c r="T2354" s="63"/>
      <c r="U2354" s="360"/>
      <c r="V2354" s="337"/>
      <c r="W2354" s="63"/>
    </row>
    <row r="2355" spans="1:23" ht="15">
      <c r="A2355" s="28" t="s">
        <v>903</v>
      </c>
      <c r="B2355" s="277" t="s">
        <v>2008</v>
      </c>
      <c r="C2355" s="3"/>
      <c r="D2355" s="3"/>
      <c r="E2355" s="9" t="s">
        <v>279</v>
      </c>
      <c r="F2355" s="9" t="s">
        <v>279</v>
      </c>
      <c r="G2355" s="9" t="s">
        <v>279</v>
      </c>
      <c r="H2355" s="9" t="s">
        <v>279</v>
      </c>
      <c r="I2355" s="9" t="s">
        <v>279</v>
      </c>
      <c r="J2355" s="9">
        <v>381.39999999999964</v>
      </c>
      <c r="K2355" s="9">
        <v>237.75000000000091</v>
      </c>
      <c r="L2355" s="9">
        <v>229.00000000000003</v>
      </c>
      <c r="N2355" s="67">
        <f t="shared" si="70"/>
        <v>848.15000000000055</v>
      </c>
      <c r="T2355" s="63"/>
      <c r="U2355" s="348"/>
      <c r="V2355" s="337"/>
      <c r="W2355" s="63"/>
    </row>
    <row r="2356" spans="1:23" ht="15">
      <c r="A2356" s="28" t="s">
        <v>904</v>
      </c>
      <c r="B2356" s="277" t="s">
        <v>2002</v>
      </c>
      <c r="C2356" s="3"/>
      <c r="D2356" s="3"/>
      <c r="E2356" s="9" t="s">
        <v>279</v>
      </c>
      <c r="F2356" s="9" t="s">
        <v>279</v>
      </c>
      <c r="G2356" s="9" t="s">
        <v>279</v>
      </c>
      <c r="H2356" s="9" t="s">
        <v>279</v>
      </c>
      <c r="I2356" s="9" t="s">
        <v>279</v>
      </c>
      <c r="J2356" s="9">
        <v>498.80000000000018</v>
      </c>
      <c r="K2356" s="9">
        <v>151.00000000000091</v>
      </c>
      <c r="L2356" s="9">
        <v>197.7</v>
      </c>
      <c r="N2356" s="67">
        <f t="shared" si="70"/>
        <v>847.50000000000114</v>
      </c>
      <c r="T2356" s="63"/>
      <c r="U2356" s="347"/>
      <c r="V2356" s="337"/>
      <c r="W2356" s="63"/>
    </row>
    <row r="2357" spans="1:23" ht="15">
      <c r="A2357" s="28" t="s">
        <v>905</v>
      </c>
      <c r="B2357" s="229" t="s">
        <v>1653</v>
      </c>
      <c r="C2357" s="3"/>
      <c r="D2357" s="3"/>
      <c r="E2357" s="9" t="s">
        <v>279</v>
      </c>
      <c r="F2357" s="9" t="s">
        <v>279</v>
      </c>
      <c r="G2357" s="9" t="s">
        <v>279</v>
      </c>
      <c r="H2357" s="9" t="s">
        <v>279</v>
      </c>
      <c r="I2357" s="64" t="s">
        <v>280</v>
      </c>
      <c r="J2357" s="9">
        <v>483.60000000000036</v>
      </c>
      <c r="K2357" s="9">
        <v>134.39999999999782</v>
      </c>
      <c r="L2357" s="9">
        <v>214.50000000000003</v>
      </c>
      <c r="N2357" s="67">
        <f t="shared" si="70"/>
        <v>832.49999999999818</v>
      </c>
      <c r="S2357" s="277"/>
      <c r="T2357" s="63"/>
      <c r="U2357" s="347"/>
      <c r="V2357" s="337"/>
      <c r="W2357" s="63"/>
    </row>
    <row r="2358" spans="1:23" ht="15">
      <c r="A2358" s="28" t="s">
        <v>906</v>
      </c>
      <c r="B2358" s="229" t="s">
        <v>1654</v>
      </c>
      <c r="C2358" s="3"/>
      <c r="D2358" s="3"/>
      <c r="E2358" s="9" t="s">
        <v>279</v>
      </c>
      <c r="F2358" s="9" t="s">
        <v>279</v>
      </c>
      <c r="G2358" s="9" t="s">
        <v>279</v>
      </c>
      <c r="H2358" s="9" t="s">
        <v>279</v>
      </c>
      <c r="I2358" s="9">
        <v>61.499999999996362</v>
      </c>
      <c r="J2358" s="9">
        <v>375.49999999999909</v>
      </c>
      <c r="K2358" s="9">
        <v>32.399999999998727</v>
      </c>
      <c r="L2358" s="9">
        <v>351.9</v>
      </c>
      <c r="N2358" s="67">
        <f t="shared" si="70"/>
        <v>821.29999999999416</v>
      </c>
      <c r="S2358" s="63"/>
      <c r="T2358" s="63"/>
      <c r="U2358" s="347"/>
      <c r="V2358" s="337"/>
      <c r="W2358" s="63"/>
    </row>
    <row r="2359" spans="1:23" ht="15">
      <c r="A2359" s="28" t="s">
        <v>907</v>
      </c>
      <c r="B2359" s="277" t="s">
        <v>2053</v>
      </c>
      <c r="C2359" s="3"/>
      <c r="D2359" s="3"/>
      <c r="E2359" s="9" t="s">
        <v>279</v>
      </c>
      <c r="F2359" s="9" t="s">
        <v>279</v>
      </c>
      <c r="G2359" s="9" t="s">
        <v>279</v>
      </c>
      <c r="H2359" s="9" t="s">
        <v>279</v>
      </c>
      <c r="I2359" s="9" t="s">
        <v>279</v>
      </c>
      <c r="J2359" s="9" t="s">
        <v>279</v>
      </c>
      <c r="K2359" s="217">
        <v>362.10000000000036</v>
      </c>
      <c r="L2359" s="9">
        <v>423.19999999999993</v>
      </c>
      <c r="N2359" s="67">
        <f t="shared" si="70"/>
        <v>785.3000000000003</v>
      </c>
      <c r="P2359" t="s">
        <v>288</v>
      </c>
      <c r="S2359" s="277"/>
      <c r="T2359" s="63"/>
      <c r="U2359" s="360"/>
      <c r="V2359" s="337"/>
      <c r="W2359" s="63"/>
    </row>
    <row r="2360" spans="1:23" ht="15">
      <c r="A2360" s="28" t="s">
        <v>908</v>
      </c>
      <c r="B2360" s="63" t="s">
        <v>35</v>
      </c>
      <c r="E2360" s="9">
        <v>27.8</v>
      </c>
      <c r="F2360" s="9">
        <v>71.099999999999994</v>
      </c>
      <c r="G2360" s="9">
        <v>227.4</v>
      </c>
      <c r="H2360" s="9">
        <v>224.30000000000018</v>
      </c>
      <c r="I2360" s="9">
        <v>210</v>
      </c>
      <c r="J2360" s="9" t="s">
        <v>279</v>
      </c>
      <c r="K2360" s="9" t="s">
        <v>279</v>
      </c>
      <c r="L2360" s="9" t="s">
        <v>279</v>
      </c>
      <c r="N2360" s="67">
        <f t="shared" si="70"/>
        <v>760.60000000000014</v>
      </c>
      <c r="T2360" s="63"/>
      <c r="U2360" s="347"/>
      <c r="V2360" s="337"/>
      <c r="W2360" s="63"/>
    </row>
    <row r="2361" spans="1:23" ht="15">
      <c r="A2361" s="28" t="s">
        <v>909</v>
      </c>
      <c r="B2361" s="63" t="s">
        <v>769</v>
      </c>
      <c r="E2361" s="9" t="s">
        <v>279</v>
      </c>
      <c r="F2361" s="9" t="s">
        <v>279</v>
      </c>
      <c r="G2361" s="9" t="s">
        <v>279</v>
      </c>
      <c r="H2361" s="213">
        <v>459.50000000000182</v>
      </c>
      <c r="I2361" s="9">
        <v>250.49999999999818</v>
      </c>
      <c r="J2361" s="9" t="s">
        <v>279</v>
      </c>
      <c r="K2361" s="9" t="s">
        <v>279</v>
      </c>
      <c r="L2361" s="9" t="s">
        <v>279</v>
      </c>
      <c r="N2361" s="67">
        <f t="shared" si="70"/>
        <v>710</v>
      </c>
      <c r="P2361" t="s">
        <v>283</v>
      </c>
      <c r="S2361" s="63"/>
      <c r="T2361" s="63"/>
      <c r="U2361" s="347"/>
      <c r="V2361" s="337"/>
      <c r="W2361" s="63"/>
    </row>
    <row r="2362" spans="1:23" ht="15">
      <c r="A2362" s="28" t="s">
        <v>910</v>
      </c>
      <c r="B2362" s="63" t="s">
        <v>158</v>
      </c>
      <c r="E2362" s="9" t="s">
        <v>279</v>
      </c>
      <c r="F2362" s="9" t="s">
        <v>279</v>
      </c>
      <c r="G2362" s="217">
        <v>386.4</v>
      </c>
      <c r="H2362" s="9">
        <v>136.5</v>
      </c>
      <c r="I2362" s="9">
        <v>181.5</v>
      </c>
      <c r="J2362" s="9" t="s">
        <v>279</v>
      </c>
      <c r="K2362" s="9" t="s">
        <v>279</v>
      </c>
      <c r="L2362" s="9" t="s">
        <v>279</v>
      </c>
      <c r="N2362" s="67">
        <f t="shared" si="70"/>
        <v>704.4</v>
      </c>
      <c r="P2362" t="s">
        <v>298</v>
      </c>
      <c r="S2362" s="277"/>
      <c r="T2362" s="63"/>
      <c r="U2362" s="347"/>
      <c r="V2362" s="337"/>
      <c r="W2362" s="63"/>
    </row>
    <row r="2363" spans="1:23" ht="15">
      <c r="A2363" s="28" t="s">
        <v>911</v>
      </c>
      <c r="B2363" s="229" t="s">
        <v>1645</v>
      </c>
      <c r="C2363" s="3"/>
      <c r="D2363" s="3"/>
      <c r="E2363" s="9" t="s">
        <v>279</v>
      </c>
      <c r="F2363" s="9" t="s">
        <v>279</v>
      </c>
      <c r="G2363" s="9" t="s">
        <v>279</v>
      </c>
      <c r="H2363" s="9" t="s">
        <v>279</v>
      </c>
      <c r="I2363" s="9">
        <v>245.79999999999745</v>
      </c>
      <c r="J2363" s="9">
        <v>435.80000000000291</v>
      </c>
      <c r="K2363" s="9" t="s">
        <v>279</v>
      </c>
      <c r="L2363" s="9" t="s">
        <v>279</v>
      </c>
      <c r="N2363" s="67">
        <f t="shared" si="70"/>
        <v>681.60000000000036</v>
      </c>
      <c r="S2363" s="277"/>
      <c r="T2363" s="63"/>
      <c r="U2363" s="347"/>
      <c r="V2363" s="337"/>
      <c r="W2363" s="63"/>
    </row>
    <row r="2364" spans="1:23" ht="15">
      <c r="A2364" s="28" t="s">
        <v>912</v>
      </c>
      <c r="B2364" s="277" t="s">
        <v>2052</v>
      </c>
      <c r="C2364" s="3"/>
      <c r="D2364" s="3"/>
      <c r="E2364" s="9" t="s">
        <v>279</v>
      </c>
      <c r="F2364" s="9" t="s">
        <v>279</v>
      </c>
      <c r="G2364" s="9" t="s">
        <v>279</v>
      </c>
      <c r="H2364" s="9" t="s">
        <v>279</v>
      </c>
      <c r="I2364" s="9" t="s">
        <v>279</v>
      </c>
      <c r="J2364" s="9" t="s">
        <v>279</v>
      </c>
      <c r="K2364" s="9">
        <v>334.59999999999854</v>
      </c>
      <c r="L2364" s="9">
        <v>342.20000000000005</v>
      </c>
      <c r="N2364" s="67">
        <f t="shared" si="70"/>
        <v>676.79999999999859</v>
      </c>
      <c r="S2364" s="28"/>
      <c r="T2364" s="63"/>
      <c r="U2364" s="347"/>
      <c r="V2364" s="337"/>
      <c r="W2364" s="63"/>
    </row>
    <row r="2365" spans="1:23" ht="15">
      <c r="A2365" s="28" t="s">
        <v>913</v>
      </c>
      <c r="B2365" s="63" t="s">
        <v>3385</v>
      </c>
      <c r="C2365" s="3"/>
      <c r="D2365" s="3"/>
      <c r="E2365" s="9" t="s">
        <v>279</v>
      </c>
      <c r="F2365" s="9" t="s">
        <v>279</v>
      </c>
      <c r="G2365" s="9" t="s">
        <v>279</v>
      </c>
      <c r="H2365" s="9" t="s">
        <v>279</v>
      </c>
      <c r="I2365" s="9" t="s">
        <v>279</v>
      </c>
      <c r="J2365" s="9" t="s">
        <v>279</v>
      </c>
      <c r="K2365" s="9" t="s">
        <v>279</v>
      </c>
      <c r="L2365" s="212">
        <v>624.29999999999995</v>
      </c>
      <c r="N2365" s="67">
        <f t="shared" si="70"/>
        <v>624.29999999999995</v>
      </c>
      <c r="P2365" t="s">
        <v>301</v>
      </c>
      <c r="S2365" s="225"/>
      <c r="T2365" s="63"/>
      <c r="U2365" s="347"/>
      <c r="V2365" s="337"/>
      <c r="W2365" s="63"/>
    </row>
    <row r="2366" spans="1:23" ht="15">
      <c r="A2366" s="28" t="s">
        <v>914</v>
      </c>
      <c r="B2366" s="63" t="s">
        <v>178</v>
      </c>
      <c r="E2366" s="213">
        <v>438</v>
      </c>
      <c r="F2366" s="9">
        <v>181.9</v>
      </c>
      <c r="G2366" s="9" t="s">
        <v>279</v>
      </c>
      <c r="H2366" s="9" t="s">
        <v>279</v>
      </c>
      <c r="I2366" s="9" t="s">
        <v>279</v>
      </c>
      <c r="J2366" s="9" t="s">
        <v>279</v>
      </c>
      <c r="K2366" s="9" t="s">
        <v>279</v>
      </c>
      <c r="L2366" s="9" t="s">
        <v>279</v>
      </c>
      <c r="N2366" s="67">
        <f t="shared" si="70"/>
        <v>619.9</v>
      </c>
      <c r="P2366" t="s">
        <v>283</v>
      </c>
      <c r="S2366" s="277"/>
      <c r="T2366" s="63"/>
      <c r="U2366" s="360"/>
      <c r="V2366" s="337"/>
      <c r="W2366" s="63"/>
    </row>
    <row r="2367" spans="1:23" ht="15">
      <c r="A2367" s="28" t="s">
        <v>915</v>
      </c>
      <c r="B2367" s="277" t="s">
        <v>2009</v>
      </c>
      <c r="C2367" s="3"/>
      <c r="D2367" s="3"/>
      <c r="E2367" s="9" t="s">
        <v>279</v>
      </c>
      <c r="F2367" s="9" t="s">
        <v>279</v>
      </c>
      <c r="G2367" s="9" t="s">
        <v>279</v>
      </c>
      <c r="H2367" s="9" t="s">
        <v>279</v>
      </c>
      <c r="I2367" s="9" t="s">
        <v>279</v>
      </c>
      <c r="J2367" s="9">
        <v>459.00000000000091</v>
      </c>
      <c r="K2367" s="9">
        <v>152.79999999999836</v>
      </c>
      <c r="L2367" s="9" t="s">
        <v>279</v>
      </c>
      <c r="N2367" s="67">
        <f t="shared" si="70"/>
        <v>611.79999999999927</v>
      </c>
      <c r="S2367" s="63"/>
      <c r="T2367" s="63"/>
      <c r="U2367" s="347"/>
      <c r="V2367" s="337"/>
      <c r="W2367" s="63"/>
    </row>
    <row r="2368" spans="1:23" ht="15">
      <c r="A2368" s="28" t="s">
        <v>916</v>
      </c>
      <c r="B2368" s="277" t="s">
        <v>2027</v>
      </c>
      <c r="C2368" s="3"/>
      <c r="D2368" s="3"/>
      <c r="E2368" s="9" t="s">
        <v>279</v>
      </c>
      <c r="F2368" s="9" t="s">
        <v>279</v>
      </c>
      <c r="G2368" s="9" t="s">
        <v>279</v>
      </c>
      <c r="H2368" s="9" t="s">
        <v>279</v>
      </c>
      <c r="I2368" s="9" t="s">
        <v>279</v>
      </c>
      <c r="J2368" s="9" t="s">
        <v>279</v>
      </c>
      <c r="K2368" s="9">
        <v>211.30000000000109</v>
      </c>
      <c r="L2368" s="9">
        <v>366</v>
      </c>
      <c r="N2368" s="67">
        <f t="shared" si="70"/>
        <v>577.30000000000109</v>
      </c>
      <c r="S2368" s="277"/>
      <c r="T2368" s="63"/>
      <c r="U2368" s="360"/>
      <c r="V2368" s="337"/>
      <c r="W2368" s="63"/>
    </row>
    <row r="2369" spans="1:23" ht="15">
      <c r="A2369" s="28" t="s">
        <v>917</v>
      </c>
      <c r="B2369" s="277" t="s">
        <v>4497</v>
      </c>
      <c r="C2369" s="3"/>
      <c r="D2369" s="3"/>
      <c r="E2369" s="9" t="s">
        <v>279</v>
      </c>
      <c r="F2369" s="9" t="s">
        <v>279</v>
      </c>
      <c r="G2369" s="9" t="s">
        <v>279</v>
      </c>
      <c r="H2369" s="9" t="s">
        <v>279</v>
      </c>
      <c r="I2369" s="9" t="s">
        <v>279</v>
      </c>
      <c r="J2369" s="9" t="s">
        <v>279</v>
      </c>
      <c r="K2369" s="9">
        <v>300.05000000000018</v>
      </c>
      <c r="L2369" s="9">
        <v>246.39999999999998</v>
      </c>
      <c r="N2369" s="67">
        <f t="shared" si="70"/>
        <v>546.45000000000016</v>
      </c>
      <c r="S2369" s="277"/>
      <c r="T2369" s="63"/>
      <c r="U2369" s="347"/>
      <c r="V2369" s="337"/>
      <c r="W2369" s="63"/>
    </row>
    <row r="2370" spans="1:23" ht="15">
      <c r="A2370" s="28" t="s">
        <v>918</v>
      </c>
      <c r="B2370" s="277" t="s">
        <v>2023</v>
      </c>
      <c r="C2370" s="3"/>
      <c r="D2370" s="3"/>
      <c r="E2370" s="9" t="s">
        <v>279</v>
      </c>
      <c r="F2370" s="9" t="s">
        <v>279</v>
      </c>
      <c r="G2370" s="9" t="s">
        <v>279</v>
      </c>
      <c r="H2370" s="9" t="s">
        <v>279</v>
      </c>
      <c r="I2370" s="9" t="s">
        <v>279</v>
      </c>
      <c r="J2370" s="9" t="s">
        <v>279</v>
      </c>
      <c r="K2370" s="9">
        <v>264.40000000000146</v>
      </c>
      <c r="L2370" s="9">
        <v>242.7</v>
      </c>
      <c r="N2370" s="67">
        <f t="shared" si="70"/>
        <v>507.10000000000144</v>
      </c>
      <c r="S2370" s="225"/>
      <c r="T2370" s="63"/>
      <c r="U2370" s="360"/>
      <c r="V2370" s="337"/>
      <c r="W2370" s="63"/>
    </row>
    <row r="2371" spans="1:23" ht="15">
      <c r="A2371" s="28" t="s">
        <v>919</v>
      </c>
      <c r="B2371" s="277" t="s">
        <v>2025</v>
      </c>
      <c r="C2371" s="3"/>
      <c r="D2371" s="3"/>
      <c r="E2371" s="9" t="s">
        <v>279</v>
      </c>
      <c r="F2371" s="9" t="s">
        <v>279</v>
      </c>
      <c r="G2371" s="9" t="s">
        <v>279</v>
      </c>
      <c r="H2371" s="9" t="s">
        <v>279</v>
      </c>
      <c r="I2371" s="9" t="s">
        <v>279</v>
      </c>
      <c r="J2371" s="9" t="s">
        <v>279</v>
      </c>
      <c r="K2371" s="9">
        <v>296.29999999999927</v>
      </c>
      <c r="L2371" s="9">
        <v>200.4</v>
      </c>
      <c r="N2371" s="67">
        <f t="shared" si="70"/>
        <v>496.69999999999925</v>
      </c>
      <c r="S2371" s="277"/>
      <c r="T2371" s="63"/>
      <c r="U2371" s="348"/>
      <c r="V2371" s="337"/>
      <c r="W2371" s="63"/>
    </row>
    <row r="2372" spans="1:23" ht="15">
      <c r="A2372" s="28" t="s">
        <v>920</v>
      </c>
      <c r="B2372" s="63" t="s">
        <v>3397</v>
      </c>
      <c r="C2372" s="3"/>
      <c r="D2372" s="3"/>
      <c r="E2372" s="9" t="s">
        <v>279</v>
      </c>
      <c r="F2372" s="9" t="s">
        <v>279</v>
      </c>
      <c r="G2372" s="9" t="s">
        <v>279</v>
      </c>
      <c r="H2372" s="9" t="s">
        <v>279</v>
      </c>
      <c r="I2372" s="9" t="s">
        <v>279</v>
      </c>
      <c r="J2372" s="9" t="s">
        <v>279</v>
      </c>
      <c r="K2372" s="9" t="s">
        <v>279</v>
      </c>
      <c r="L2372" s="217">
        <v>491.9</v>
      </c>
      <c r="N2372" s="67">
        <f t="shared" si="70"/>
        <v>491.9</v>
      </c>
      <c r="P2372" t="s">
        <v>298</v>
      </c>
      <c r="S2372" s="225"/>
      <c r="T2372" s="63"/>
      <c r="U2372" s="347"/>
      <c r="V2372" s="337"/>
      <c r="W2372" s="63"/>
    </row>
    <row r="2373" spans="1:23" ht="15">
      <c r="A2373" s="28" t="s">
        <v>921</v>
      </c>
      <c r="B2373" s="277" t="s">
        <v>2050</v>
      </c>
      <c r="C2373" s="3"/>
      <c r="D2373" s="3"/>
      <c r="E2373" s="9" t="s">
        <v>279</v>
      </c>
      <c r="F2373" s="9" t="s">
        <v>279</v>
      </c>
      <c r="G2373" s="9" t="s">
        <v>279</v>
      </c>
      <c r="H2373" s="9" t="s">
        <v>279</v>
      </c>
      <c r="I2373" s="9" t="s">
        <v>279</v>
      </c>
      <c r="J2373" s="9" t="s">
        <v>279</v>
      </c>
      <c r="K2373" s="9">
        <v>288.50000000000091</v>
      </c>
      <c r="L2373" s="9">
        <v>198.79999999999998</v>
      </c>
      <c r="N2373" s="67">
        <f t="shared" si="70"/>
        <v>487.30000000000086</v>
      </c>
      <c r="S2373" s="63"/>
      <c r="T2373" s="63"/>
      <c r="U2373" s="360"/>
      <c r="V2373" s="337"/>
      <c r="W2373" s="63"/>
    </row>
    <row r="2374" spans="1:23" ht="15">
      <c r="A2374" s="28" t="s">
        <v>922</v>
      </c>
      <c r="B2374" s="277" t="s">
        <v>2030</v>
      </c>
      <c r="C2374" s="3"/>
      <c r="D2374" s="3"/>
      <c r="E2374" s="9" t="s">
        <v>279</v>
      </c>
      <c r="F2374" s="9" t="s">
        <v>279</v>
      </c>
      <c r="G2374" s="9" t="s">
        <v>279</v>
      </c>
      <c r="H2374" s="9" t="s">
        <v>279</v>
      </c>
      <c r="I2374" s="9" t="s">
        <v>279</v>
      </c>
      <c r="J2374" s="9" t="s">
        <v>279</v>
      </c>
      <c r="K2374" s="9">
        <v>189.60000000000036</v>
      </c>
      <c r="L2374" s="9">
        <v>262.5</v>
      </c>
      <c r="N2374" s="67">
        <f t="shared" si="70"/>
        <v>452.10000000000036</v>
      </c>
      <c r="T2374" s="63"/>
      <c r="U2374" s="347"/>
      <c r="V2374" s="337"/>
      <c r="W2374" s="63"/>
    </row>
    <row r="2375" spans="1:23" ht="15">
      <c r="A2375" s="28" t="s">
        <v>923</v>
      </c>
      <c r="B2375" s="277" t="s">
        <v>3365</v>
      </c>
      <c r="C2375" s="3"/>
      <c r="D2375" s="3"/>
      <c r="E2375" s="9" t="s">
        <v>279</v>
      </c>
      <c r="F2375" s="9" t="s">
        <v>279</v>
      </c>
      <c r="G2375" s="9" t="s">
        <v>279</v>
      </c>
      <c r="H2375" s="9" t="s">
        <v>279</v>
      </c>
      <c r="I2375" s="9" t="s">
        <v>279</v>
      </c>
      <c r="J2375" s="9" t="s">
        <v>279</v>
      </c>
      <c r="K2375" s="9" t="s">
        <v>279</v>
      </c>
      <c r="L2375" s="217">
        <v>448.5</v>
      </c>
      <c r="N2375" s="67">
        <f t="shared" si="70"/>
        <v>448.5</v>
      </c>
      <c r="P2375" t="s">
        <v>294</v>
      </c>
      <c r="S2375" s="63"/>
      <c r="T2375" s="63"/>
      <c r="U2375" s="348"/>
      <c r="V2375" s="337"/>
      <c r="W2375" s="63"/>
    </row>
    <row r="2376" spans="1:23" ht="15">
      <c r="A2376" s="28" t="s">
        <v>924</v>
      </c>
      <c r="B2376" s="277" t="s">
        <v>2024</v>
      </c>
      <c r="C2376" s="3"/>
      <c r="D2376" s="3"/>
      <c r="E2376" s="9" t="s">
        <v>279</v>
      </c>
      <c r="F2376" s="9" t="s">
        <v>279</v>
      </c>
      <c r="G2376" s="9" t="s">
        <v>279</v>
      </c>
      <c r="H2376" s="9" t="s">
        <v>279</v>
      </c>
      <c r="I2376" s="9" t="s">
        <v>279</v>
      </c>
      <c r="J2376" s="9" t="s">
        <v>279</v>
      </c>
      <c r="K2376" s="9">
        <v>149.99999999999454</v>
      </c>
      <c r="L2376" s="9">
        <v>292.60000000000002</v>
      </c>
      <c r="N2376" s="67">
        <f t="shared" si="70"/>
        <v>442.59999999999457</v>
      </c>
      <c r="S2376" s="63"/>
      <c r="T2376" s="63"/>
      <c r="U2376" s="347"/>
      <c r="V2376" s="337"/>
      <c r="W2376" s="63"/>
    </row>
    <row r="2377" spans="1:23" ht="15">
      <c r="A2377" s="28" t="s">
        <v>925</v>
      </c>
      <c r="B2377" s="277" t="s">
        <v>2157</v>
      </c>
      <c r="C2377" s="3"/>
      <c r="D2377" s="3"/>
      <c r="E2377" s="9" t="s">
        <v>279</v>
      </c>
      <c r="F2377" s="9" t="s">
        <v>279</v>
      </c>
      <c r="G2377" s="9" t="s">
        <v>279</v>
      </c>
      <c r="H2377" s="9" t="s">
        <v>279</v>
      </c>
      <c r="I2377" s="9" t="s">
        <v>279</v>
      </c>
      <c r="J2377" s="9" t="s">
        <v>279</v>
      </c>
      <c r="K2377" s="9">
        <v>225.99999999999909</v>
      </c>
      <c r="L2377" s="9">
        <v>210.5</v>
      </c>
      <c r="N2377" s="67">
        <f t="shared" si="70"/>
        <v>436.49999999999909</v>
      </c>
      <c r="S2377" s="277"/>
      <c r="T2377" s="63"/>
      <c r="U2377" s="347"/>
      <c r="V2377" s="337"/>
      <c r="W2377" s="63"/>
    </row>
    <row r="2378" spans="1:23" ht="15">
      <c r="A2378" s="28" t="s">
        <v>926</v>
      </c>
      <c r="B2378" s="63" t="s">
        <v>3367</v>
      </c>
      <c r="C2378" s="3"/>
      <c r="D2378" s="3"/>
      <c r="E2378" s="9" t="s">
        <v>279</v>
      </c>
      <c r="F2378" s="9" t="s">
        <v>279</v>
      </c>
      <c r="G2378" s="9" t="s">
        <v>279</v>
      </c>
      <c r="H2378" s="9" t="s">
        <v>279</v>
      </c>
      <c r="I2378" s="9" t="s">
        <v>279</v>
      </c>
      <c r="J2378" s="9" t="s">
        <v>279</v>
      </c>
      <c r="K2378" s="9" t="s">
        <v>279</v>
      </c>
      <c r="L2378" s="9">
        <v>432.9</v>
      </c>
      <c r="N2378" s="67">
        <f t="shared" si="70"/>
        <v>432.9</v>
      </c>
      <c r="S2378" s="277"/>
      <c r="T2378" s="63"/>
      <c r="U2378" s="347"/>
      <c r="V2378" s="337"/>
      <c r="W2378" s="63"/>
    </row>
    <row r="2379" spans="1:23" ht="15">
      <c r="A2379" s="28" t="s">
        <v>927</v>
      </c>
      <c r="B2379" s="277" t="s">
        <v>2004</v>
      </c>
      <c r="C2379" s="3"/>
      <c r="D2379" s="3"/>
      <c r="E2379" s="9" t="s">
        <v>279</v>
      </c>
      <c r="F2379" s="9" t="s">
        <v>279</v>
      </c>
      <c r="G2379" s="9" t="s">
        <v>279</v>
      </c>
      <c r="H2379" s="9" t="s">
        <v>279</v>
      </c>
      <c r="I2379" s="9" t="s">
        <v>279</v>
      </c>
      <c r="J2379" s="9">
        <v>401.5</v>
      </c>
      <c r="K2379" s="9" t="s">
        <v>279</v>
      </c>
      <c r="L2379" s="9" t="s">
        <v>279</v>
      </c>
      <c r="N2379" s="67">
        <f t="shared" si="70"/>
        <v>401.5</v>
      </c>
      <c r="S2379" s="63"/>
      <c r="T2379" s="63"/>
      <c r="U2379" s="347"/>
      <c r="V2379" s="337"/>
      <c r="W2379" s="63"/>
    </row>
    <row r="2380" spans="1:23" ht="15">
      <c r="A2380" s="28" t="s">
        <v>928</v>
      </c>
      <c r="B2380" s="63" t="s">
        <v>3376</v>
      </c>
      <c r="C2380" s="3"/>
      <c r="D2380" s="3"/>
      <c r="E2380" s="9" t="s">
        <v>279</v>
      </c>
      <c r="F2380" s="9" t="s">
        <v>279</v>
      </c>
      <c r="G2380" s="9" t="s">
        <v>279</v>
      </c>
      <c r="H2380" s="9" t="s">
        <v>279</v>
      </c>
      <c r="I2380" s="9" t="s">
        <v>279</v>
      </c>
      <c r="J2380" s="9" t="s">
        <v>279</v>
      </c>
      <c r="K2380" s="9" t="s">
        <v>279</v>
      </c>
      <c r="L2380" s="9">
        <v>384.3</v>
      </c>
      <c r="N2380" s="67">
        <f t="shared" si="70"/>
        <v>384.3</v>
      </c>
      <c r="S2380" s="277"/>
      <c r="T2380" s="63"/>
      <c r="U2380" s="347"/>
      <c r="V2380" s="337"/>
      <c r="W2380" s="63"/>
    </row>
    <row r="2381" spans="1:23" ht="15">
      <c r="A2381" s="28" t="s">
        <v>929</v>
      </c>
      <c r="B2381" s="63" t="s">
        <v>3378</v>
      </c>
      <c r="C2381" s="3"/>
      <c r="D2381" s="3"/>
      <c r="E2381" s="9" t="s">
        <v>279</v>
      </c>
      <c r="F2381" s="9" t="s">
        <v>279</v>
      </c>
      <c r="G2381" s="9" t="s">
        <v>279</v>
      </c>
      <c r="H2381" s="9" t="s">
        <v>279</v>
      </c>
      <c r="I2381" s="9" t="s">
        <v>279</v>
      </c>
      <c r="J2381" s="9" t="s">
        <v>279</v>
      </c>
      <c r="K2381" s="9" t="s">
        <v>279</v>
      </c>
      <c r="L2381" s="9">
        <v>373.2</v>
      </c>
      <c r="N2381" s="67">
        <f t="shared" si="70"/>
        <v>373.2</v>
      </c>
      <c r="S2381" s="63"/>
      <c r="T2381" s="63"/>
      <c r="U2381" s="360"/>
      <c r="V2381" s="337"/>
      <c r="W2381" s="63"/>
    </row>
    <row r="2382" spans="1:23" ht="15">
      <c r="A2382" s="28" t="s">
        <v>930</v>
      </c>
      <c r="B2382" s="63" t="s">
        <v>180</v>
      </c>
      <c r="C2382" s="3"/>
      <c r="D2382" s="3"/>
      <c r="E2382" s="9" t="s">
        <v>279</v>
      </c>
      <c r="F2382" s="9" t="s">
        <v>279</v>
      </c>
      <c r="G2382" s="9" t="s">
        <v>279</v>
      </c>
      <c r="H2382" s="9" t="s">
        <v>279</v>
      </c>
      <c r="I2382" s="9" t="s">
        <v>279</v>
      </c>
      <c r="J2382" s="9" t="s">
        <v>279</v>
      </c>
      <c r="K2382" s="9" t="s">
        <v>279</v>
      </c>
      <c r="L2382" s="9">
        <v>353.90000000000003</v>
      </c>
      <c r="N2382" s="67">
        <f t="shared" si="70"/>
        <v>353.90000000000003</v>
      </c>
      <c r="T2382" s="63"/>
      <c r="U2382" s="360"/>
      <c r="V2382" s="337"/>
      <c r="W2382" s="63"/>
    </row>
    <row r="2383" spans="1:23" ht="15">
      <c r="A2383" s="28" t="s">
        <v>931</v>
      </c>
      <c r="B2383" s="63" t="s">
        <v>3386</v>
      </c>
      <c r="C2383" s="3"/>
      <c r="D2383" s="3"/>
      <c r="E2383" s="9" t="s">
        <v>279</v>
      </c>
      <c r="F2383" s="9" t="s">
        <v>279</v>
      </c>
      <c r="G2383" s="9" t="s">
        <v>279</v>
      </c>
      <c r="H2383" s="9" t="s">
        <v>279</v>
      </c>
      <c r="I2383" s="9" t="s">
        <v>279</v>
      </c>
      <c r="J2383" s="9" t="s">
        <v>279</v>
      </c>
      <c r="K2383" s="9" t="s">
        <v>279</v>
      </c>
      <c r="L2383" s="9">
        <v>352.1</v>
      </c>
      <c r="N2383" s="67">
        <f t="shared" si="70"/>
        <v>352.1</v>
      </c>
      <c r="S2383" s="63"/>
      <c r="T2383" s="63"/>
      <c r="U2383" s="347"/>
      <c r="V2383" s="337"/>
      <c r="W2383" s="63"/>
    </row>
    <row r="2384" spans="1:23" ht="15">
      <c r="A2384" s="28" t="s">
        <v>932</v>
      </c>
      <c r="B2384" s="63" t="s">
        <v>3379</v>
      </c>
      <c r="C2384" s="3"/>
      <c r="D2384" s="3"/>
      <c r="E2384" s="9" t="s">
        <v>279</v>
      </c>
      <c r="F2384" s="9" t="s">
        <v>279</v>
      </c>
      <c r="G2384" s="9" t="s">
        <v>279</v>
      </c>
      <c r="H2384" s="9" t="s">
        <v>279</v>
      </c>
      <c r="I2384" s="9" t="s">
        <v>279</v>
      </c>
      <c r="J2384" s="9" t="s">
        <v>279</v>
      </c>
      <c r="K2384" s="9" t="s">
        <v>279</v>
      </c>
      <c r="L2384" s="9">
        <v>344.6</v>
      </c>
      <c r="N2384" s="67">
        <f t="shared" ref="N2384:N2415" si="71">SUM(E2384:L2384)</f>
        <v>344.6</v>
      </c>
      <c r="S2384" s="63"/>
      <c r="T2384" s="63"/>
      <c r="U2384" s="347"/>
      <c r="V2384" s="337"/>
      <c r="W2384" s="63"/>
    </row>
    <row r="2385" spans="1:23" ht="15">
      <c r="A2385" s="28" t="s">
        <v>933</v>
      </c>
      <c r="B2385" s="229" t="s">
        <v>1650</v>
      </c>
      <c r="C2385" s="3"/>
      <c r="D2385" s="3"/>
      <c r="E2385" s="9" t="s">
        <v>279</v>
      </c>
      <c r="F2385" s="9" t="s">
        <v>279</v>
      </c>
      <c r="G2385" s="9" t="s">
        <v>279</v>
      </c>
      <c r="H2385" s="9" t="s">
        <v>279</v>
      </c>
      <c r="I2385" s="217">
        <v>337.79999999999745</v>
      </c>
      <c r="J2385" s="9" t="s">
        <v>279</v>
      </c>
      <c r="K2385" s="9" t="s">
        <v>279</v>
      </c>
      <c r="L2385" s="9" t="s">
        <v>279</v>
      </c>
      <c r="N2385" s="67">
        <f t="shared" si="71"/>
        <v>337.79999999999745</v>
      </c>
      <c r="P2385" t="s">
        <v>284</v>
      </c>
      <c r="S2385" s="63"/>
      <c r="T2385" s="63"/>
      <c r="U2385" s="347"/>
      <c r="V2385" s="337"/>
      <c r="W2385" s="63"/>
    </row>
    <row r="2386" spans="1:23" ht="15">
      <c r="A2386" s="28" t="s">
        <v>934</v>
      </c>
      <c r="B2386" s="63" t="s">
        <v>3382</v>
      </c>
      <c r="C2386" s="3"/>
      <c r="D2386" s="3"/>
      <c r="E2386" s="9" t="s">
        <v>279</v>
      </c>
      <c r="F2386" s="9" t="s">
        <v>279</v>
      </c>
      <c r="G2386" s="9" t="s">
        <v>279</v>
      </c>
      <c r="H2386" s="9" t="s">
        <v>279</v>
      </c>
      <c r="I2386" s="9" t="s">
        <v>279</v>
      </c>
      <c r="J2386" s="9" t="s">
        <v>279</v>
      </c>
      <c r="K2386" s="9" t="s">
        <v>279</v>
      </c>
      <c r="L2386" s="9">
        <v>333.7</v>
      </c>
      <c r="N2386" s="67">
        <f t="shared" si="71"/>
        <v>333.7</v>
      </c>
      <c r="S2386" s="63"/>
      <c r="T2386" s="63"/>
      <c r="U2386" s="348"/>
      <c r="V2386" s="337"/>
      <c r="W2386" s="63"/>
    </row>
    <row r="2387" spans="1:23" ht="15">
      <c r="A2387" s="28" t="s">
        <v>935</v>
      </c>
      <c r="B2387" s="277" t="s">
        <v>2029</v>
      </c>
      <c r="C2387" s="3"/>
      <c r="D2387" s="3"/>
      <c r="E2387" s="9" t="s">
        <v>279</v>
      </c>
      <c r="F2387" s="9" t="s">
        <v>279</v>
      </c>
      <c r="G2387" s="9" t="s">
        <v>279</v>
      </c>
      <c r="H2387" s="9" t="s">
        <v>279</v>
      </c>
      <c r="I2387" s="9" t="s">
        <v>279</v>
      </c>
      <c r="J2387" s="9" t="s">
        <v>279</v>
      </c>
      <c r="K2387" s="9">
        <v>323.29999999999836</v>
      </c>
      <c r="L2387" s="9" t="s">
        <v>279</v>
      </c>
      <c r="N2387" s="67">
        <f t="shared" si="71"/>
        <v>323.29999999999836</v>
      </c>
      <c r="T2387" s="63"/>
      <c r="U2387" s="347"/>
      <c r="V2387" s="337"/>
      <c r="W2387" s="63"/>
    </row>
    <row r="2388" spans="1:23" ht="15">
      <c r="A2388" s="28" t="s">
        <v>2501</v>
      </c>
      <c r="B2388" s="63" t="s">
        <v>164</v>
      </c>
      <c r="E2388" s="9" t="s">
        <v>279</v>
      </c>
      <c r="F2388" s="9" t="s">
        <v>279</v>
      </c>
      <c r="G2388" s="217">
        <v>321.85000000000002</v>
      </c>
      <c r="H2388" s="9" t="s">
        <v>279</v>
      </c>
      <c r="I2388" s="9" t="s">
        <v>279</v>
      </c>
      <c r="J2388" s="9" t="s">
        <v>279</v>
      </c>
      <c r="K2388" s="9" t="s">
        <v>279</v>
      </c>
      <c r="L2388" s="9" t="s">
        <v>279</v>
      </c>
      <c r="N2388" s="67">
        <f t="shared" si="71"/>
        <v>321.85000000000002</v>
      </c>
      <c r="P2388" t="s">
        <v>289</v>
      </c>
      <c r="S2388" s="63"/>
    </row>
    <row r="2389" spans="1:23" ht="15">
      <c r="A2389" s="28" t="s">
        <v>3315</v>
      </c>
      <c r="B2389" s="63" t="s">
        <v>3380</v>
      </c>
      <c r="C2389" s="3"/>
      <c r="D2389" s="3"/>
      <c r="E2389" s="9" t="s">
        <v>279</v>
      </c>
      <c r="F2389" s="9" t="s">
        <v>279</v>
      </c>
      <c r="G2389" s="9" t="s">
        <v>279</v>
      </c>
      <c r="H2389" s="9" t="s">
        <v>279</v>
      </c>
      <c r="I2389" s="9" t="s">
        <v>279</v>
      </c>
      <c r="J2389" s="9" t="s">
        <v>279</v>
      </c>
      <c r="K2389" s="9" t="s">
        <v>279</v>
      </c>
      <c r="L2389" s="9">
        <v>319.3</v>
      </c>
      <c r="N2389" s="67">
        <f t="shared" si="71"/>
        <v>319.3</v>
      </c>
    </row>
    <row r="2390" spans="1:23" ht="15">
      <c r="A2390" s="28" t="s">
        <v>3316</v>
      </c>
      <c r="B2390" s="63" t="s">
        <v>3369</v>
      </c>
      <c r="C2390" s="3"/>
      <c r="D2390" s="3"/>
      <c r="E2390" s="9" t="s">
        <v>279</v>
      </c>
      <c r="F2390" s="9" t="s">
        <v>279</v>
      </c>
      <c r="G2390" s="9" t="s">
        <v>279</v>
      </c>
      <c r="H2390" s="9" t="s">
        <v>279</v>
      </c>
      <c r="I2390" s="9" t="s">
        <v>279</v>
      </c>
      <c r="J2390" s="9" t="s">
        <v>279</v>
      </c>
      <c r="K2390" s="9" t="s">
        <v>279</v>
      </c>
      <c r="L2390" s="9">
        <v>318</v>
      </c>
      <c r="N2390" s="67">
        <f t="shared" si="71"/>
        <v>318</v>
      </c>
      <c r="S2390" s="63"/>
    </row>
    <row r="2391" spans="1:23" ht="15">
      <c r="A2391" s="28" t="s">
        <v>3317</v>
      </c>
      <c r="B2391" s="277" t="s">
        <v>2028</v>
      </c>
      <c r="C2391" s="3"/>
      <c r="D2391" s="3"/>
      <c r="E2391" s="9" t="s">
        <v>279</v>
      </c>
      <c r="F2391" s="9" t="s">
        <v>279</v>
      </c>
      <c r="G2391" s="9" t="s">
        <v>279</v>
      </c>
      <c r="H2391" s="9" t="s">
        <v>279</v>
      </c>
      <c r="I2391" s="9" t="s">
        <v>279</v>
      </c>
      <c r="J2391" s="9" t="s">
        <v>279</v>
      </c>
      <c r="K2391" s="9">
        <v>315.54999999999927</v>
      </c>
      <c r="L2391" s="9" t="s">
        <v>279</v>
      </c>
      <c r="N2391" s="67">
        <f t="shared" si="71"/>
        <v>315.54999999999927</v>
      </c>
      <c r="S2391" s="63"/>
    </row>
    <row r="2392" spans="1:23" ht="15">
      <c r="A2392" s="28" t="s">
        <v>3318</v>
      </c>
      <c r="B2392" s="63" t="s">
        <v>744</v>
      </c>
      <c r="E2392" s="9" t="s">
        <v>279</v>
      </c>
      <c r="F2392" s="9" t="s">
        <v>279</v>
      </c>
      <c r="G2392" s="9" t="s">
        <v>279</v>
      </c>
      <c r="H2392" s="9">
        <v>121.00000000000182</v>
      </c>
      <c r="I2392" s="9">
        <v>176.69999999999709</v>
      </c>
      <c r="J2392" s="9" t="s">
        <v>279</v>
      </c>
      <c r="K2392" s="9" t="s">
        <v>279</v>
      </c>
      <c r="L2392" s="9" t="s">
        <v>279</v>
      </c>
      <c r="N2392" s="67">
        <f t="shared" si="71"/>
        <v>297.69999999999891</v>
      </c>
      <c r="S2392" s="63"/>
    </row>
    <row r="2393" spans="1:23" ht="15">
      <c r="A2393" s="28" t="s">
        <v>3319</v>
      </c>
      <c r="B2393" s="63" t="s">
        <v>3370</v>
      </c>
      <c r="C2393" s="3"/>
      <c r="D2393" s="3"/>
      <c r="E2393" s="9" t="s">
        <v>279</v>
      </c>
      <c r="F2393" s="9" t="s">
        <v>279</v>
      </c>
      <c r="G2393" s="9" t="s">
        <v>279</v>
      </c>
      <c r="H2393" s="9" t="s">
        <v>279</v>
      </c>
      <c r="I2393" s="9" t="s">
        <v>279</v>
      </c>
      <c r="J2393" s="9" t="s">
        <v>279</v>
      </c>
      <c r="K2393" s="9" t="s">
        <v>279</v>
      </c>
      <c r="L2393" s="9">
        <v>293.39999999999998</v>
      </c>
      <c r="N2393" s="67">
        <f t="shared" si="71"/>
        <v>293.39999999999998</v>
      </c>
      <c r="S2393" s="63"/>
    </row>
    <row r="2394" spans="1:23" ht="15">
      <c r="A2394" s="28" t="s">
        <v>3320</v>
      </c>
      <c r="B2394" s="63" t="s">
        <v>3381</v>
      </c>
      <c r="C2394" s="3"/>
      <c r="D2394" s="3"/>
      <c r="E2394" s="9" t="s">
        <v>279</v>
      </c>
      <c r="F2394" s="9" t="s">
        <v>279</v>
      </c>
      <c r="G2394" s="9" t="s">
        <v>279</v>
      </c>
      <c r="H2394" s="9" t="s">
        <v>279</v>
      </c>
      <c r="I2394" s="9" t="s">
        <v>279</v>
      </c>
      <c r="J2394" s="9" t="s">
        <v>279</v>
      </c>
      <c r="K2394" s="9" t="s">
        <v>279</v>
      </c>
      <c r="L2394" s="9">
        <v>264.25</v>
      </c>
      <c r="N2394" s="67">
        <f t="shared" si="71"/>
        <v>264.25</v>
      </c>
      <c r="S2394" s="63"/>
    </row>
    <row r="2395" spans="1:23" ht="15">
      <c r="A2395" s="28" t="s">
        <v>3321</v>
      </c>
      <c r="B2395" s="63" t="s">
        <v>3373</v>
      </c>
      <c r="C2395" s="3"/>
      <c r="D2395" s="3"/>
      <c r="E2395" s="9" t="s">
        <v>279</v>
      </c>
      <c r="F2395" s="9" t="s">
        <v>279</v>
      </c>
      <c r="G2395" s="9" t="s">
        <v>279</v>
      </c>
      <c r="H2395" s="9" t="s">
        <v>279</v>
      </c>
      <c r="I2395" s="9" t="s">
        <v>279</v>
      </c>
      <c r="J2395" s="9" t="s">
        <v>279</v>
      </c>
      <c r="K2395" s="9" t="s">
        <v>279</v>
      </c>
      <c r="L2395" s="9">
        <v>248.90000000000003</v>
      </c>
      <c r="N2395" s="67">
        <f t="shared" si="71"/>
        <v>248.90000000000003</v>
      </c>
      <c r="S2395" s="277"/>
    </row>
    <row r="2396" spans="1:23" ht="15">
      <c r="A2396" s="28" t="s">
        <v>3322</v>
      </c>
      <c r="B2396" s="63" t="s">
        <v>179</v>
      </c>
      <c r="E2396" s="9">
        <v>246.6</v>
      </c>
      <c r="F2396" s="9" t="s">
        <v>279</v>
      </c>
      <c r="G2396" s="9" t="s">
        <v>279</v>
      </c>
      <c r="H2396" s="9" t="s">
        <v>279</v>
      </c>
      <c r="I2396" s="9" t="s">
        <v>279</v>
      </c>
      <c r="J2396" s="9" t="s">
        <v>279</v>
      </c>
      <c r="K2396" s="9" t="s">
        <v>279</v>
      </c>
      <c r="L2396" s="9" t="s">
        <v>279</v>
      </c>
      <c r="N2396" s="67">
        <f t="shared" si="71"/>
        <v>246.6</v>
      </c>
      <c r="S2396" s="277"/>
    </row>
    <row r="2397" spans="1:23" ht="15">
      <c r="A2397" s="28" t="s">
        <v>3323</v>
      </c>
      <c r="B2397" s="63" t="s">
        <v>3383</v>
      </c>
      <c r="C2397" s="3"/>
      <c r="D2397" s="3"/>
      <c r="E2397" s="9" t="s">
        <v>279</v>
      </c>
      <c r="F2397" s="9" t="s">
        <v>279</v>
      </c>
      <c r="G2397" s="9" t="s">
        <v>279</v>
      </c>
      <c r="H2397" s="9" t="s">
        <v>279</v>
      </c>
      <c r="I2397" s="9" t="s">
        <v>279</v>
      </c>
      <c r="J2397" s="9" t="s">
        <v>279</v>
      </c>
      <c r="K2397" s="9" t="s">
        <v>279</v>
      </c>
      <c r="L2397" s="9">
        <v>237.2</v>
      </c>
      <c r="N2397" s="67">
        <f t="shared" si="71"/>
        <v>237.2</v>
      </c>
    </row>
    <row r="2398" spans="1:23" ht="15">
      <c r="A2398" s="28" t="s">
        <v>3324</v>
      </c>
      <c r="B2398" s="63" t="s">
        <v>784</v>
      </c>
      <c r="E2398" s="9" t="s">
        <v>279</v>
      </c>
      <c r="F2398" s="9" t="s">
        <v>279</v>
      </c>
      <c r="G2398" s="9" t="s">
        <v>279</v>
      </c>
      <c r="H2398" s="9">
        <v>235.19999999999891</v>
      </c>
      <c r="I2398" s="9" t="s">
        <v>279</v>
      </c>
      <c r="J2398" s="9" t="s">
        <v>279</v>
      </c>
      <c r="K2398" s="9" t="s">
        <v>279</v>
      </c>
      <c r="L2398" s="9" t="s">
        <v>279</v>
      </c>
      <c r="N2398" s="67">
        <f t="shared" si="71"/>
        <v>235.19999999999891</v>
      </c>
      <c r="S2398" s="277"/>
    </row>
    <row r="2399" spans="1:23" ht="15">
      <c r="A2399" s="28" t="s">
        <v>3325</v>
      </c>
      <c r="B2399" s="63" t="s">
        <v>3394</v>
      </c>
      <c r="C2399" s="3"/>
      <c r="D2399" s="3"/>
      <c r="E2399" s="9" t="s">
        <v>279</v>
      </c>
      <c r="F2399" s="9" t="s">
        <v>279</v>
      </c>
      <c r="G2399" s="9" t="s">
        <v>279</v>
      </c>
      <c r="H2399" s="9" t="s">
        <v>279</v>
      </c>
      <c r="I2399" s="9" t="s">
        <v>279</v>
      </c>
      <c r="J2399" s="9" t="s">
        <v>279</v>
      </c>
      <c r="K2399" s="9" t="s">
        <v>279</v>
      </c>
      <c r="L2399" s="9">
        <v>235</v>
      </c>
      <c r="N2399" s="67">
        <f t="shared" si="71"/>
        <v>235</v>
      </c>
      <c r="S2399" s="63"/>
    </row>
    <row r="2400" spans="1:23" ht="15">
      <c r="A2400" s="28" t="s">
        <v>3326</v>
      </c>
      <c r="B2400" s="277" t="s">
        <v>3366</v>
      </c>
      <c r="C2400" s="3"/>
      <c r="D2400" s="3"/>
      <c r="E2400" s="9" t="s">
        <v>279</v>
      </c>
      <c r="F2400" s="9" t="s">
        <v>279</v>
      </c>
      <c r="G2400" s="9" t="s">
        <v>279</v>
      </c>
      <c r="H2400" s="9" t="s">
        <v>279</v>
      </c>
      <c r="I2400" s="9" t="s">
        <v>279</v>
      </c>
      <c r="J2400" s="9" t="s">
        <v>279</v>
      </c>
      <c r="K2400" s="9" t="s">
        <v>279</v>
      </c>
      <c r="L2400" s="9">
        <v>230.79999999999998</v>
      </c>
      <c r="N2400" s="67">
        <f t="shared" si="71"/>
        <v>230.79999999999998</v>
      </c>
    </row>
    <row r="2401" spans="1:19" ht="15">
      <c r="A2401" s="28" t="s">
        <v>3327</v>
      </c>
      <c r="B2401" s="63" t="s">
        <v>3398</v>
      </c>
      <c r="C2401" s="3"/>
      <c r="D2401" s="3"/>
      <c r="E2401" s="9" t="s">
        <v>279</v>
      </c>
      <c r="F2401" s="9" t="s">
        <v>279</v>
      </c>
      <c r="G2401" s="9" t="s">
        <v>279</v>
      </c>
      <c r="H2401" s="9" t="s">
        <v>279</v>
      </c>
      <c r="I2401" s="9" t="s">
        <v>279</v>
      </c>
      <c r="J2401" s="9" t="s">
        <v>279</v>
      </c>
      <c r="K2401" s="9" t="s">
        <v>279</v>
      </c>
      <c r="L2401" s="9">
        <v>229</v>
      </c>
      <c r="N2401" s="67">
        <f t="shared" si="71"/>
        <v>229</v>
      </c>
      <c r="S2401" s="63"/>
    </row>
    <row r="2402" spans="1:19" ht="15">
      <c r="A2402" s="28" t="s">
        <v>3328</v>
      </c>
      <c r="B2402" s="63" t="s">
        <v>3395</v>
      </c>
      <c r="C2402" s="3"/>
      <c r="D2402" s="3"/>
      <c r="E2402" s="9" t="s">
        <v>279</v>
      </c>
      <c r="F2402" s="9" t="s">
        <v>279</v>
      </c>
      <c r="G2402" s="9" t="s">
        <v>279</v>
      </c>
      <c r="H2402" s="9" t="s">
        <v>279</v>
      </c>
      <c r="I2402" s="9" t="s">
        <v>279</v>
      </c>
      <c r="J2402" s="9" t="s">
        <v>279</v>
      </c>
      <c r="K2402" s="9" t="s">
        <v>279</v>
      </c>
      <c r="L2402" s="9">
        <v>219.9</v>
      </c>
      <c r="N2402" s="67">
        <f t="shared" si="71"/>
        <v>219.9</v>
      </c>
    </row>
    <row r="2403" spans="1:19" ht="15">
      <c r="A2403" s="28" t="s">
        <v>3329</v>
      </c>
      <c r="B2403" s="225" t="s">
        <v>1641</v>
      </c>
      <c r="C2403" s="3"/>
      <c r="D2403" s="3"/>
      <c r="E2403" s="9" t="s">
        <v>279</v>
      </c>
      <c r="F2403" s="9" t="s">
        <v>279</v>
      </c>
      <c r="G2403" s="9" t="s">
        <v>279</v>
      </c>
      <c r="H2403" s="9" t="s">
        <v>279</v>
      </c>
      <c r="I2403" s="9">
        <v>217.10000000000218</v>
      </c>
      <c r="J2403" s="9" t="s">
        <v>279</v>
      </c>
      <c r="K2403" s="9" t="s">
        <v>279</v>
      </c>
      <c r="L2403" s="9" t="s">
        <v>279</v>
      </c>
      <c r="N2403" s="67">
        <f t="shared" si="71"/>
        <v>217.10000000000218</v>
      </c>
      <c r="S2403" s="63"/>
    </row>
    <row r="2404" spans="1:19" ht="15">
      <c r="A2404" s="28" t="s">
        <v>3330</v>
      </c>
      <c r="B2404" s="63" t="s">
        <v>3368</v>
      </c>
      <c r="C2404" s="3"/>
      <c r="D2404" s="3"/>
      <c r="E2404" s="9" t="s">
        <v>279</v>
      </c>
      <c r="F2404" s="9" t="s">
        <v>279</v>
      </c>
      <c r="G2404" s="9" t="s">
        <v>279</v>
      </c>
      <c r="H2404" s="9" t="s">
        <v>279</v>
      </c>
      <c r="I2404" s="9" t="s">
        <v>279</v>
      </c>
      <c r="J2404" s="9" t="s">
        <v>279</v>
      </c>
      <c r="K2404" s="9" t="s">
        <v>279</v>
      </c>
      <c r="L2404" s="9">
        <v>214</v>
      </c>
      <c r="N2404" s="67">
        <f t="shared" si="71"/>
        <v>214</v>
      </c>
      <c r="S2404" s="277"/>
    </row>
    <row r="2405" spans="1:19" ht="15">
      <c r="A2405" s="28" t="s">
        <v>3331</v>
      </c>
      <c r="B2405" s="229" t="s">
        <v>1648</v>
      </c>
      <c r="C2405" s="3"/>
      <c r="D2405" s="3"/>
      <c r="E2405" s="9" t="s">
        <v>279</v>
      </c>
      <c r="F2405" s="9" t="s">
        <v>279</v>
      </c>
      <c r="G2405" s="9" t="s">
        <v>279</v>
      </c>
      <c r="H2405" s="9" t="s">
        <v>279</v>
      </c>
      <c r="I2405" s="9">
        <v>207.20000000000437</v>
      </c>
      <c r="J2405" s="9" t="s">
        <v>279</v>
      </c>
      <c r="K2405" s="9" t="s">
        <v>279</v>
      </c>
      <c r="L2405" s="9" t="s">
        <v>279</v>
      </c>
      <c r="N2405" s="67">
        <f t="shared" si="71"/>
        <v>207.20000000000437</v>
      </c>
      <c r="S2405" s="63"/>
    </row>
    <row r="2406" spans="1:19" ht="15">
      <c r="A2406" s="28" t="s">
        <v>3332</v>
      </c>
      <c r="B2406" s="63" t="s">
        <v>3375</v>
      </c>
      <c r="C2406" s="3"/>
      <c r="D2406" s="3"/>
      <c r="E2406" s="9" t="s">
        <v>279</v>
      </c>
      <c r="F2406" s="9" t="s">
        <v>279</v>
      </c>
      <c r="G2406" s="9" t="s">
        <v>279</v>
      </c>
      <c r="H2406" s="9" t="s">
        <v>279</v>
      </c>
      <c r="I2406" s="9" t="s">
        <v>279</v>
      </c>
      <c r="J2406" s="9" t="s">
        <v>279</v>
      </c>
      <c r="K2406" s="9" t="s">
        <v>279</v>
      </c>
      <c r="L2406" s="9">
        <v>206.4</v>
      </c>
      <c r="N2406" s="67">
        <f t="shared" si="71"/>
        <v>206.4</v>
      </c>
      <c r="S2406" s="63"/>
    </row>
    <row r="2407" spans="1:19" ht="15">
      <c r="A2407" s="28" t="s">
        <v>3333</v>
      </c>
      <c r="B2407" s="63" t="s">
        <v>3371</v>
      </c>
      <c r="C2407" s="3"/>
      <c r="D2407" s="3"/>
      <c r="E2407" s="9" t="s">
        <v>279</v>
      </c>
      <c r="F2407" s="9" t="s">
        <v>279</v>
      </c>
      <c r="G2407" s="9" t="s">
        <v>279</v>
      </c>
      <c r="H2407" s="9" t="s">
        <v>279</v>
      </c>
      <c r="I2407" s="9" t="s">
        <v>279</v>
      </c>
      <c r="J2407" s="9" t="s">
        <v>279</v>
      </c>
      <c r="K2407" s="9" t="s">
        <v>279</v>
      </c>
      <c r="L2407" s="9">
        <v>204.9</v>
      </c>
      <c r="N2407" s="67">
        <f t="shared" si="71"/>
        <v>204.9</v>
      </c>
      <c r="S2407" s="277"/>
    </row>
    <row r="2408" spans="1:19" ht="15">
      <c r="A2408" s="28" t="s">
        <v>3334</v>
      </c>
      <c r="B2408" s="63" t="s">
        <v>3377</v>
      </c>
      <c r="C2408" s="3"/>
      <c r="D2408" s="3"/>
      <c r="E2408" s="9" t="s">
        <v>279</v>
      </c>
      <c r="F2408" s="9" t="s">
        <v>279</v>
      </c>
      <c r="G2408" s="9" t="s">
        <v>279</v>
      </c>
      <c r="H2408" s="9" t="s">
        <v>279</v>
      </c>
      <c r="I2408" s="9" t="s">
        <v>279</v>
      </c>
      <c r="J2408" s="9" t="s">
        <v>279</v>
      </c>
      <c r="K2408" s="9" t="s">
        <v>279</v>
      </c>
      <c r="L2408" s="9">
        <v>197.60000000000002</v>
      </c>
      <c r="N2408" s="67">
        <f t="shared" si="71"/>
        <v>197.60000000000002</v>
      </c>
    </row>
    <row r="2409" spans="1:19" ht="15">
      <c r="A2409" s="28" t="s">
        <v>3335</v>
      </c>
      <c r="B2409" s="63" t="s">
        <v>3374</v>
      </c>
      <c r="C2409" s="3"/>
      <c r="D2409" s="3"/>
      <c r="E2409" s="9" t="s">
        <v>279</v>
      </c>
      <c r="F2409" s="9" t="s">
        <v>279</v>
      </c>
      <c r="G2409" s="9" t="s">
        <v>279</v>
      </c>
      <c r="H2409" s="9" t="s">
        <v>279</v>
      </c>
      <c r="I2409" s="9" t="s">
        <v>279</v>
      </c>
      <c r="J2409" s="9" t="s">
        <v>279</v>
      </c>
      <c r="K2409" s="9" t="s">
        <v>279</v>
      </c>
      <c r="L2409" s="9">
        <v>196.70000000000002</v>
      </c>
      <c r="N2409" s="67">
        <f t="shared" si="71"/>
        <v>196.70000000000002</v>
      </c>
      <c r="S2409" s="63"/>
    </row>
    <row r="2410" spans="1:19" ht="15">
      <c r="A2410" s="28" t="s">
        <v>3336</v>
      </c>
      <c r="B2410" s="63" t="s">
        <v>3372</v>
      </c>
      <c r="C2410" s="3"/>
      <c r="D2410" s="3"/>
      <c r="E2410" s="9" t="s">
        <v>279</v>
      </c>
      <c r="F2410" s="9" t="s">
        <v>279</v>
      </c>
      <c r="G2410" s="9" t="s">
        <v>279</v>
      </c>
      <c r="H2410" s="9" t="s">
        <v>279</v>
      </c>
      <c r="I2410" s="9" t="s">
        <v>279</v>
      </c>
      <c r="J2410" s="9" t="s">
        <v>279</v>
      </c>
      <c r="K2410" s="9" t="s">
        <v>279</v>
      </c>
      <c r="L2410" s="9">
        <v>190.70000000000002</v>
      </c>
      <c r="N2410" s="67">
        <f t="shared" si="71"/>
        <v>190.70000000000002</v>
      </c>
      <c r="S2410" s="63"/>
    </row>
    <row r="2411" spans="1:19" ht="15">
      <c r="A2411" s="28" t="s">
        <v>3337</v>
      </c>
      <c r="B2411" s="63" t="s">
        <v>3399</v>
      </c>
      <c r="C2411" s="3"/>
      <c r="D2411" s="3"/>
      <c r="E2411" s="9" t="s">
        <v>279</v>
      </c>
      <c r="F2411" s="9" t="s">
        <v>279</v>
      </c>
      <c r="G2411" s="9" t="s">
        <v>279</v>
      </c>
      <c r="H2411" s="9" t="s">
        <v>279</v>
      </c>
      <c r="I2411" s="9" t="s">
        <v>279</v>
      </c>
      <c r="J2411" s="9" t="s">
        <v>279</v>
      </c>
      <c r="K2411" s="9" t="s">
        <v>279</v>
      </c>
      <c r="L2411" s="9">
        <v>184.5</v>
      </c>
      <c r="N2411" s="67">
        <f t="shared" si="71"/>
        <v>184.5</v>
      </c>
    </row>
    <row r="2412" spans="1:19" ht="15">
      <c r="A2412" s="28" t="s">
        <v>3338</v>
      </c>
      <c r="B2412" s="229" t="s">
        <v>1676</v>
      </c>
      <c r="C2412" s="3"/>
      <c r="D2412" s="3"/>
      <c r="E2412" s="9" t="s">
        <v>279</v>
      </c>
      <c r="F2412" s="9" t="s">
        <v>279</v>
      </c>
      <c r="G2412" s="9" t="s">
        <v>279</v>
      </c>
      <c r="H2412" s="9" t="s">
        <v>279</v>
      </c>
      <c r="I2412" s="9">
        <v>129.60000000000218</v>
      </c>
      <c r="J2412" s="9" t="s">
        <v>279</v>
      </c>
      <c r="K2412" s="9" t="s">
        <v>279</v>
      </c>
      <c r="L2412" s="9" t="s">
        <v>279</v>
      </c>
      <c r="N2412" s="67">
        <f t="shared" si="71"/>
        <v>129.60000000000218</v>
      </c>
    </row>
    <row r="2413" spans="1:19" ht="15">
      <c r="A2413" s="28" t="s">
        <v>4129</v>
      </c>
      <c r="B2413" s="63" t="s">
        <v>774</v>
      </c>
      <c r="E2413" s="9" t="s">
        <v>279</v>
      </c>
      <c r="F2413" s="9" t="s">
        <v>279</v>
      </c>
      <c r="G2413" s="9" t="s">
        <v>279</v>
      </c>
      <c r="H2413" s="9">
        <v>113.5</v>
      </c>
      <c r="I2413" s="9" t="s">
        <v>279</v>
      </c>
      <c r="J2413" s="9" t="s">
        <v>279</v>
      </c>
      <c r="K2413" s="9" t="s">
        <v>279</v>
      </c>
      <c r="L2413" s="9" t="s">
        <v>279</v>
      </c>
      <c r="N2413" s="67">
        <f t="shared" si="71"/>
        <v>113.5</v>
      </c>
      <c r="S2413" s="277"/>
    </row>
    <row r="2414" spans="1:19" ht="15">
      <c r="A2414" s="28" t="s">
        <v>4130</v>
      </c>
      <c r="B2414" s="229" t="s">
        <v>1651</v>
      </c>
      <c r="C2414" s="3"/>
      <c r="D2414" s="3"/>
      <c r="E2414" s="9" t="s">
        <v>279</v>
      </c>
      <c r="F2414" s="9" t="s">
        <v>279</v>
      </c>
      <c r="G2414" s="9" t="s">
        <v>279</v>
      </c>
      <c r="H2414" s="9" t="s">
        <v>279</v>
      </c>
      <c r="I2414" s="9">
        <v>69.799999999999272</v>
      </c>
      <c r="J2414" s="9" t="s">
        <v>279</v>
      </c>
      <c r="K2414" s="9" t="s">
        <v>279</v>
      </c>
      <c r="L2414" s="9" t="s">
        <v>279</v>
      </c>
      <c r="N2414" s="67">
        <f t="shared" si="71"/>
        <v>69.799999999999272</v>
      </c>
      <c r="S2414" s="277"/>
    </row>
    <row r="2415" spans="1:19" ht="15">
      <c r="A2415" s="28" t="s">
        <v>4131</v>
      </c>
      <c r="B2415" s="229" t="s">
        <v>1658</v>
      </c>
      <c r="C2415" s="3"/>
      <c r="D2415" s="3"/>
      <c r="E2415" s="9" t="s">
        <v>279</v>
      </c>
      <c r="F2415" s="9" t="s">
        <v>279</v>
      </c>
      <c r="G2415" s="9" t="s">
        <v>279</v>
      </c>
      <c r="H2415" s="9" t="s">
        <v>279</v>
      </c>
      <c r="I2415" s="9">
        <v>44</v>
      </c>
      <c r="J2415" s="9" t="s">
        <v>279</v>
      </c>
      <c r="K2415" s="9" t="s">
        <v>279</v>
      </c>
      <c r="L2415" s="9" t="s">
        <v>279</v>
      </c>
      <c r="N2415" s="67">
        <f t="shared" si="71"/>
        <v>44</v>
      </c>
    </row>
    <row r="2416" spans="1:19" ht="15">
      <c r="A2416" s="28"/>
      <c r="B2416" s="63"/>
      <c r="E2416" s="9"/>
      <c r="F2416" s="9"/>
      <c r="G2416" s="9"/>
      <c r="H2416" s="9"/>
      <c r="L2416" s="69"/>
      <c r="N2416" s="67"/>
    </row>
    <row r="2417" spans="1:24" ht="15">
      <c r="A2417" s="28"/>
      <c r="B2417" s="63"/>
      <c r="E2417" s="9"/>
      <c r="L2417" s="69"/>
      <c r="N2417" s="69"/>
    </row>
    <row r="2418" spans="1:24" ht="15">
      <c r="A2418" s="28"/>
      <c r="B2418" s="63"/>
      <c r="E2418" s="9"/>
      <c r="L2418" s="69"/>
      <c r="N2418" s="69"/>
    </row>
    <row r="2419" spans="1:24" ht="25.5">
      <c r="A2419" s="23" t="s">
        <v>196</v>
      </c>
      <c r="L2419" s="69"/>
      <c r="N2419" s="69"/>
    </row>
    <row r="2420" spans="1:24">
      <c r="L2420" s="69"/>
      <c r="N2420" s="69"/>
    </row>
    <row r="2421" spans="1:24" ht="15">
      <c r="A2421" s="39"/>
      <c r="B2421" s="39"/>
      <c r="C2421" s="39"/>
      <c r="D2421" s="39"/>
      <c r="E2421" s="61">
        <v>2016</v>
      </c>
      <c r="F2421" s="61">
        <v>2017</v>
      </c>
      <c r="G2421" s="61">
        <v>2018</v>
      </c>
      <c r="H2421" s="61">
        <v>2019</v>
      </c>
      <c r="I2421" s="61">
        <v>2020</v>
      </c>
      <c r="J2421" s="61">
        <v>2021</v>
      </c>
      <c r="K2421" s="61">
        <v>2022</v>
      </c>
      <c r="L2421" s="61">
        <v>2023</v>
      </c>
      <c r="N2421" s="70" t="s">
        <v>40</v>
      </c>
    </row>
    <row r="2422" spans="1:24" ht="15">
      <c r="A2422" s="28" t="s">
        <v>0</v>
      </c>
      <c r="B2422" s="63" t="s">
        <v>17</v>
      </c>
      <c r="E2422" s="9">
        <v>91.8</v>
      </c>
      <c r="F2422" s="212">
        <v>415.6</v>
      </c>
      <c r="G2422" s="217">
        <v>349.65</v>
      </c>
      <c r="H2422" s="217">
        <v>359.40000000000146</v>
      </c>
      <c r="I2422" s="9">
        <v>543.39999999999964</v>
      </c>
      <c r="J2422" s="9">
        <v>570.60000000000218</v>
      </c>
      <c r="K2422" s="214">
        <v>637.59999999999854</v>
      </c>
      <c r="L2422" s="9">
        <v>431.89999999999782</v>
      </c>
      <c r="N2422" s="67">
        <f t="shared" ref="N2422:N2453" si="72">SUM(E2422:L2422)</f>
        <v>3399.95</v>
      </c>
      <c r="P2422" t="s">
        <v>2637</v>
      </c>
      <c r="S2422" s="21" t="s">
        <v>2638</v>
      </c>
      <c r="T2422" s="63"/>
      <c r="U2422" s="63"/>
      <c r="V2422" s="360"/>
      <c r="W2422" s="337"/>
      <c r="X2422" s="63"/>
    </row>
    <row r="2423" spans="1:24" ht="15">
      <c r="A2423" s="28" t="s">
        <v>2</v>
      </c>
      <c r="B2423" s="63" t="s">
        <v>9</v>
      </c>
      <c r="E2423" s="217">
        <v>244</v>
      </c>
      <c r="F2423" s="9">
        <v>286.39999999999998</v>
      </c>
      <c r="G2423" s="214">
        <v>582.65</v>
      </c>
      <c r="H2423" s="9">
        <v>256.70000000000346</v>
      </c>
      <c r="I2423" s="9">
        <v>616</v>
      </c>
      <c r="J2423" s="9">
        <v>577.00000000000091</v>
      </c>
      <c r="K2423" s="9">
        <v>404.89999999999782</v>
      </c>
      <c r="L2423" s="9">
        <v>341.89999999999964</v>
      </c>
      <c r="N2423" s="67">
        <f t="shared" si="72"/>
        <v>3309.550000000002</v>
      </c>
      <c r="P2423" t="s">
        <v>296</v>
      </c>
      <c r="S2423" t="s">
        <v>1774</v>
      </c>
      <c r="T2423" s="277"/>
      <c r="U2423" s="63"/>
      <c r="V2423" s="347"/>
      <c r="W2423" s="337"/>
      <c r="X2423" s="63"/>
    </row>
    <row r="2424" spans="1:24" ht="15">
      <c r="A2424" s="28" t="s">
        <v>3</v>
      </c>
      <c r="B2424" s="63" t="s">
        <v>21</v>
      </c>
      <c r="E2424" s="217">
        <v>145.30000000000001</v>
      </c>
      <c r="F2424" s="213">
        <v>396.1</v>
      </c>
      <c r="G2424" s="9">
        <v>339.8</v>
      </c>
      <c r="H2424" s="217">
        <v>360.19999999999709</v>
      </c>
      <c r="I2424" s="9">
        <v>567.79999999999745</v>
      </c>
      <c r="J2424" s="9">
        <v>601.09999999999673</v>
      </c>
      <c r="K2424" s="9">
        <v>394.20000000000073</v>
      </c>
      <c r="L2424" s="9">
        <v>317.29999999999927</v>
      </c>
      <c r="N2424" s="67">
        <f t="shared" si="72"/>
        <v>3121.7999999999911</v>
      </c>
      <c r="P2424" t="s">
        <v>379</v>
      </c>
      <c r="S2424" s="219"/>
      <c r="T2424" s="225"/>
      <c r="U2424" s="63"/>
      <c r="V2424" s="347"/>
      <c r="W2424" s="337"/>
      <c r="X2424" s="63"/>
    </row>
    <row r="2425" spans="1:24" ht="15">
      <c r="A2425" s="28" t="s">
        <v>5</v>
      </c>
      <c r="B2425" s="63" t="s">
        <v>13</v>
      </c>
      <c r="E2425" s="9">
        <v>133.25</v>
      </c>
      <c r="F2425" s="214">
        <v>416.3</v>
      </c>
      <c r="G2425" s="9">
        <v>262.2</v>
      </c>
      <c r="H2425" s="9">
        <v>298.79999999999563</v>
      </c>
      <c r="I2425" s="9">
        <v>420.80000000000109</v>
      </c>
      <c r="J2425" s="212">
        <v>673.90000000000146</v>
      </c>
      <c r="K2425" s="9">
        <v>422.64999999999964</v>
      </c>
      <c r="L2425" s="9">
        <v>492.89999999999964</v>
      </c>
      <c r="N2425" s="67">
        <f t="shared" si="72"/>
        <v>3120.7999999999975</v>
      </c>
      <c r="P2425" t="s">
        <v>281</v>
      </c>
      <c r="S2425" t="s">
        <v>1774</v>
      </c>
      <c r="T2425" s="277"/>
      <c r="U2425" s="63"/>
      <c r="V2425" s="347"/>
      <c r="W2425" s="337"/>
      <c r="X2425" s="63"/>
    </row>
    <row r="2426" spans="1:24" ht="15">
      <c r="A2426" s="28" t="s">
        <v>7</v>
      </c>
      <c r="B2426" s="63" t="s">
        <v>31</v>
      </c>
      <c r="E2426" s="9">
        <v>97.7</v>
      </c>
      <c r="F2426" s="9">
        <v>261.60000000000002</v>
      </c>
      <c r="G2426" s="9">
        <v>285.5</v>
      </c>
      <c r="H2426" s="213">
        <v>429.24999999999818</v>
      </c>
      <c r="I2426" s="9">
        <v>640.59999999999854</v>
      </c>
      <c r="J2426" s="9">
        <v>558.19999999999709</v>
      </c>
      <c r="K2426" s="9">
        <v>424.100000000004</v>
      </c>
      <c r="L2426" s="9">
        <v>385.90000000000146</v>
      </c>
      <c r="N2426" s="67">
        <f t="shared" si="72"/>
        <v>3082.8499999999995</v>
      </c>
      <c r="P2426" t="s">
        <v>283</v>
      </c>
      <c r="S2426" s="219"/>
      <c r="T2426" s="225"/>
      <c r="U2426" s="63"/>
      <c r="V2426" s="347"/>
      <c r="W2426" s="337"/>
      <c r="X2426" s="63"/>
    </row>
    <row r="2427" spans="1:24" ht="15">
      <c r="A2427" s="28" t="s">
        <v>8</v>
      </c>
      <c r="B2427" s="63" t="s">
        <v>25</v>
      </c>
      <c r="E2427" s="9">
        <v>45.6</v>
      </c>
      <c r="F2427" s="217">
        <v>332</v>
      </c>
      <c r="G2427" s="217">
        <v>388.3</v>
      </c>
      <c r="H2427" s="9">
        <v>249.20000000000164</v>
      </c>
      <c r="I2427" s="9">
        <v>650.69999999999891</v>
      </c>
      <c r="J2427" s="9">
        <v>495.90000000000146</v>
      </c>
      <c r="K2427" s="9">
        <v>263.99999999999818</v>
      </c>
      <c r="L2427" s="214">
        <v>614.70000000000073</v>
      </c>
      <c r="N2427" s="67">
        <f t="shared" si="72"/>
        <v>3040.400000000001</v>
      </c>
      <c r="P2427" t="s">
        <v>330</v>
      </c>
      <c r="S2427" s="21" t="s">
        <v>1774</v>
      </c>
      <c r="T2427" s="225"/>
      <c r="U2427" s="63"/>
      <c r="V2427" s="347"/>
      <c r="W2427" s="337"/>
      <c r="X2427" s="63"/>
    </row>
    <row r="2428" spans="1:24" ht="15">
      <c r="A2428" s="28" t="s">
        <v>10</v>
      </c>
      <c r="B2428" s="63" t="s">
        <v>11</v>
      </c>
      <c r="E2428" s="9">
        <v>115.2</v>
      </c>
      <c r="F2428" s="217">
        <v>357.8</v>
      </c>
      <c r="G2428" s="9">
        <v>291.39999999999998</v>
      </c>
      <c r="H2428" s="217">
        <v>418.45000000000073</v>
      </c>
      <c r="I2428" s="9">
        <v>258.40000000000146</v>
      </c>
      <c r="J2428" s="217">
        <v>628.89999999999964</v>
      </c>
      <c r="K2428" s="9">
        <v>432.79999999999654</v>
      </c>
      <c r="L2428" s="217">
        <v>517.10000000000036</v>
      </c>
      <c r="N2428" s="67">
        <f t="shared" si="72"/>
        <v>3020.0499999999988</v>
      </c>
      <c r="P2428" t="s">
        <v>5374</v>
      </c>
      <c r="S2428" s="21" t="s">
        <v>5375</v>
      </c>
      <c r="T2428" s="63"/>
      <c r="U2428" s="63"/>
      <c r="V2428" s="360"/>
      <c r="W2428" s="337"/>
      <c r="X2428" s="63"/>
    </row>
    <row r="2429" spans="1:24" ht="15">
      <c r="A2429" s="28" t="s">
        <v>12</v>
      </c>
      <c r="B2429" s="63" t="s">
        <v>37</v>
      </c>
      <c r="E2429" s="213">
        <v>254.5</v>
      </c>
      <c r="F2429" s="9">
        <v>121.5</v>
      </c>
      <c r="G2429" s="213">
        <v>488.2</v>
      </c>
      <c r="H2429" s="9">
        <v>284.30000000000109</v>
      </c>
      <c r="I2429" s="9">
        <v>537.29999999999927</v>
      </c>
      <c r="J2429" s="9">
        <v>548.19999999999527</v>
      </c>
      <c r="K2429" s="9">
        <v>381</v>
      </c>
      <c r="L2429" s="9">
        <v>400.69999999999709</v>
      </c>
      <c r="N2429" s="67">
        <f t="shared" si="72"/>
        <v>3015.6999999999925</v>
      </c>
      <c r="P2429" t="s">
        <v>358</v>
      </c>
      <c r="T2429" s="277"/>
      <c r="U2429" s="63"/>
      <c r="V2429" s="347"/>
      <c r="W2429" s="337"/>
      <c r="X2429" s="63"/>
    </row>
    <row r="2430" spans="1:24" ht="15">
      <c r="A2430" s="28" t="s">
        <v>14</v>
      </c>
      <c r="B2430" s="63" t="s">
        <v>33</v>
      </c>
      <c r="E2430" s="9">
        <v>26.1</v>
      </c>
      <c r="F2430" s="9">
        <v>200</v>
      </c>
      <c r="G2430" s="217">
        <v>487.8</v>
      </c>
      <c r="H2430" s="217">
        <v>426.95000000000255</v>
      </c>
      <c r="I2430" s="9">
        <v>473.39999999999782</v>
      </c>
      <c r="J2430" s="9">
        <v>453.10000000000218</v>
      </c>
      <c r="K2430" s="9">
        <v>449.70000000000073</v>
      </c>
      <c r="L2430" s="9">
        <v>495.10000000000036</v>
      </c>
      <c r="N2430" s="67">
        <f t="shared" si="72"/>
        <v>3012.1500000000037</v>
      </c>
      <c r="P2430" t="s">
        <v>310</v>
      </c>
      <c r="S2430" s="219"/>
      <c r="T2430" s="277"/>
      <c r="U2430" s="63"/>
      <c r="V2430" s="347"/>
      <c r="W2430" s="337"/>
      <c r="X2430" s="63"/>
    </row>
    <row r="2431" spans="1:24" ht="15">
      <c r="A2431" s="28" t="s">
        <v>16</v>
      </c>
      <c r="B2431" s="63" t="s">
        <v>27</v>
      </c>
      <c r="E2431" s="217">
        <v>136</v>
      </c>
      <c r="F2431" s="9">
        <v>230.1</v>
      </c>
      <c r="G2431" s="212">
        <v>556.29999999999995</v>
      </c>
      <c r="H2431" s="9">
        <v>228.60000000000127</v>
      </c>
      <c r="I2431" s="9">
        <v>595.10000000000218</v>
      </c>
      <c r="J2431" s="217">
        <v>618.09999999999854</v>
      </c>
      <c r="K2431" s="9">
        <v>357.10000000000036</v>
      </c>
      <c r="L2431" s="9">
        <v>236.80000000000291</v>
      </c>
      <c r="N2431" s="67">
        <f t="shared" si="72"/>
        <v>2958.1000000000054</v>
      </c>
      <c r="P2431" t="s">
        <v>2476</v>
      </c>
      <c r="S2431" s="219"/>
      <c r="T2431" s="63"/>
      <c r="U2431" s="63"/>
      <c r="V2431" s="360"/>
      <c r="W2431" s="337"/>
      <c r="X2431" s="63"/>
    </row>
    <row r="2432" spans="1:24" ht="15">
      <c r="A2432" s="28" t="s">
        <v>18</v>
      </c>
      <c r="B2432" s="63" t="s">
        <v>23</v>
      </c>
      <c r="E2432" s="217">
        <v>203.5</v>
      </c>
      <c r="F2432" s="9">
        <v>285.89999999999998</v>
      </c>
      <c r="G2432" s="9">
        <v>62.4</v>
      </c>
      <c r="H2432" s="9">
        <v>271.10000000000218</v>
      </c>
      <c r="I2432" s="212">
        <v>731.80000000000291</v>
      </c>
      <c r="J2432" s="9">
        <v>509.10000000000036</v>
      </c>
      <c r="K2432" s="9">
        <v>429.09999999999854</v>
      </c>
      <c r="L2432" s="9">
        <v>397.99999999999818</v>
      </c>
      <c r="N2432" s="67">
        <f t="shared" si="72"/>
        <v>2890.9000000000024</v>
      </c>
      <c r="P2432" t="s">
        <v>308</v>
      </c>
      <c r="S2432" s="219"/>
      <c r="T2432" s="225"/>
      <c r="U2432" s="63"/>
      <c r="V2432" s="347"/>
      <c r="W2432" s="337"/>
      <c r="X2432" s="63"/>
    </row>
    <row r="2433" spans="1:24" ht="15">
      <c r="A2433" s="28" t="s">
        <v>20</v>
      </c>
      <c r="B2433" s="63" t="s">
        <v>143</v>
      </c>
      <c r="E2433" s="9" t="s">
        <v>279</v>
      </c>
      <c r="F2433" s="9">
        <v>275.89999999999998</v>
      </c>
      <c r="G2433" s="9">
        <v>227.5</v>
      </c>
      <c r="H2433" s="214">
        <v>437.19999999999982</v>
      </c>
      <c r="I2433" s="9">
        <v>486.899999999996</v>
      </c>
      <c r="J2433" s="217">
        <v>609.09999999999854</v>
      </c>
      <c r="K2433" s="9">
        <v>377.49999999999636</v>
      </c>
      <c r="L2433" s="9">
        <v>417.90000000000146</v>
      </c>
      <c r="N2433" s="67">
        <f t="shared" si="72"/>
        <v>2831.9999999999923</v>
      </c>
      <c r="P2433" t="s">
        <v>302</v>
      </c>
      <c r="S2433" t="s">
        <v>1774</v>
      </c>
      <c r="T2433" s="63"/>
      <c r="U2433" s="63"/>
      <c r="V2433" s="347"/>
      <c r="W2433" s="337"/>
      <c r="X2433" s="63"/>
    </row>
    <row r="2434" spans="1:24" ht="15">
      <c r="A2434" s="28" t="s">
        <v>22</v>
      </c>
      <c r="B2434" s="63" t="s">
        <v>142</v>
      </c>
      <c r="E2434" s="9" t="s">
        <v>279</v>
      </c>
      <c r="F2434" s="217">
        <v>293</v>
      </c>
      <c r="G2434" s="217">
        <v>476.1</v>
      </c>
      <c r="H2434" s="9">
        <v>237.09999999999854</v>
      </c>
      <c r="I2434" s="9">
        <v>355.09999999999854</v>
      </c>
      <c r="J2434" s="9">
        <v>482.59999999999673</v>
      </c>
      <c r="K2434" s="9">
        <v>467.70000000000437</v>
      </c>
      <c r="L2434" s="9">
        <v>478.70000000000255</v>
      </c>
      <c r="N2434" s="67">
        <f t="shared" si="72"/>
        <v>2790.3000000000006</v>
      </c>
      <c r="P2434" t="s">
        <v>343</v>
      </c>
      <c r="S2434" s="219"/>
      <c r="T2434" s="277"/>
      <c r="U2434" s="63"/>
      <c r="V2434" s="347"/>
      <c r="W2434" s="337"/>
      <c r="X2434" s="63"/>
    </row>
    <row r="2435" spans="1:24" ht="15">
      <c r="A2435" s="28" t="s">
        <v>24</v>
      </c>
      <c r="B2435" s="63" t="s">
        <v>141</v>
      </c>
      <c r="E2435" s="9" t="s">
        <v>279</v>
      </c>
      <c r="F2435" s="9">
        <v>161.19999999999999</v>
      </c>
      <c r="G2435" s="9">
        <v>117.4</v>
      </c>
      <c r="H2435" s="217">
        <v>370.75</v>
      </c>
      <c r="I2435" s="217">
        <v>704.99999999999454</v>
      </c>
      <c r="J2435" s="9">
        <v>545.60000000000218</v>
      </c>
      <c r="K2435" s="9">
        <v>421.30000000000109</v>
      </c>
      <c r="L2435" s="9">
        <v>395.70000000000073</v>
      </c>
      <c r="N2435" s="67">
        <f t="shared" si="72"/>
        <v>2716.9499999999985</v>
      </c>
      <c r="P2435" t="s">
        <v>299</v>
      </c>
      <c r="S2435" s="219"/>
      <c r="T2435" s="63"/>
      <c r="U2435" s="63"/>
      <c r="V2435" s="347"/>
      <c r="W2435" s="337"/>
      <c r="X2435" s="63"/>
    </row>
    <row r="2436" spans="1:24" ht="15">
      <c r="A2436" s="28" t="s">
        <v>26</v>
      </c>
      <c r="B2436" s="63" t="s">
        <v>155</v>
      </c>
      <c r="E2436" s="9" t="s">
        <v>279</v>
      </c>
      <c r="F2436" s="9" t="s">
        <v>279</v>
      </c>
      <c r="G2436" s="217">
        <v>459.8</v>
      </c>
      <c r="H2436" s="9">
        <v>184.09999999999945</v>
      </c>
      <c r="I2436" s="217">
        <v>670.30000000000109</v>
      </c>
      <c r="J2436" s="9">
        <v>485.49999999999909</v>
      </c>
      <c r="K2436" s="9">
        <v>403.79999999999927</v>
      </c>
      <c r="L2436" s="217">
        <v>504.60000000000036</v>
      </c>
      <c r="N2436" s="67">
        <f t="shared" si="72"/>
        <v>2708.0999999999995</v>
      </c>
      <c r="P2436" t="s">
        <v>5377</v>
      </c>
      <c r="S2436" s="219"/>
      <c r="T2436" s="277"/>
      <c r="U2436" s="63"/>
      <c r="V2436" s="347"/>
      <c r="W2436" s="337"/>
      <c r="X2436" s="63"/>
    </row>
    <row r="2437" spans="1:24" ht="15">
      <c r="A2437" s="28" t="s">
        <v>28</v>
      </c>
      <c r="B2437" s="63" t="s">
        <v>154</v>
      </c>
      <c r="E2437" s="9" t="s">
        <v>279</v>
      </c>
      <c r="F2437" s="9" t="s">
        <v>279</v>
      </c>
      <c r="G2437" s="9">
        <v>237.8</v>
      </c>
      <c r="H2437" s="212">
        <v>436.649999999996</v>
      </c>
      <c r="I2437" s="9">
        <v>556.00000000000182</v>
      </c>
      <c r="J2437" s="217">
        <v>666.00000000000364</v>
      </c>
      <c r="K2437" s="9">
        <v>389.00000000000091</v>
      </c>
      <c r="L2437" s="9">
        <v>404</v>
      </c>
      <c r="N2437" s="67">
        <f t="shared" si="72"/>
        <v>2689.4500000000025</v>
      </c>
      <c r="P2437" t="s">
        <v>354</v>
      </c>
      <c r="S2437" s="219"/>
      <c r="T2437" s="63"/>
      <c r="U2437" s="63"/>
      <c r="V2437" s="360"/>
      <c r="W2437" s="337"/>
      <c r="X2437" s="63"/>
    </row>
    <row r="2438" spans="1:24" ht="15">
      <c r="A2438" s="28" t="s">
        <v>30</v>
      </c>
      <c r="B2438" s="63" t="s">
        <v>738</v>
      </c>
      <c r="E2438" s="9" t="s">
        <v>279</v>
      </c>
      <c r="F2438" s="9" t="s">
        <v>279</v>
      </c>
      <c r="G2438" s="9" t="s">
        <v>279</v>
      </c>
      <c r="H2438" s="217">
        <v>354.99999999999818</v>
      </c>
      <c r="I2438" s="9">
        <v>622.00000000000364</v>
      </c>
      <c r="J2438" s="9">
        <v>549.70000000000255</v>
      </c>
      <c r="K2438" s="9">
        <v>495.70000000000073</v>
      </c>
      <c r="L2438" s="213">
        <v>542.29999999999745</v>
      </c>
      <c r="N2438" s="67">
        <f t="shared" si="72"/>
        <v>2564.7000000000025</v>
      </c>
      <c r="P2438" t="s">
        <v>319</v>
      </c>
      <c r="S2438" s="219"/>
      <c r="T2438" s="63"/>
      <c r="U2438" s="63"/>
      <c r="V2438" s="347"/>
      <c r="W2438" s="337"/>
      <c r="X2438" s="63"/>
    </row>
    <row r="2439" spans="1:24" ht="15">
      <c r="A2439" s="28" t="s">
        <v>32</v>
      </c>
      <c r="B2439" s="63" t="s">
        <v>39</v>
      </c>
      <c r="E2439" s="9">
        <v>84.3</v>
      </c>
      <c r="F2439" s="217">
        <v>322.39999999999998</v>
      </c>
      <c r="G2439" s="9">
        <v>331.4</v>
      </c>
      <c r="H2439" s="217">
        <v>406.55000000000109</v>
      </c>
      <c r="I2439" s="9">
        <v>423.30000000000291</v>
      </c>
      <c r="J2439" s="9">
        <v>501.10000000000218</v>
      </c>
      <c r="K2439" s="9">
        <v>494.55000000000018</v>
      </c>
      <c r="L2439" s="9" t="s">
        <v>279</v>
      </c>
      <c r="N2439" s="67">
        <f t="shared" si="72"/>
        <v>2563.6000000000063</v>
      </c>
      <c r="P2439" t="s">
        <v>342</v>
      </c>
      <c r="S2439" s="219"/>
      <c r="T2439" s="277"/>
      <c r="U2439" s="63"/>
      <c r="V2439" s="347"/>
      <c r="W2439" s="337"/>
      <c r="X2439" s="63"/>
    </row>
    <row r="2440" spans="1:24" ht="15">
      <c r="A2440" s="28" t="s">
        <v>34</v>
      </c>
      <c r="B2440" s="63" t="s">
        <v>15</v>
      </c>
      <c r="E2440" s="217">
        <v>180.1</v>
      </c>
      <c r="F2440" s="217">
        <v>339.3</v>
      </c>
      <c r="G2440" s="9">
        <v>71.7</v>
      </c>
      <c r="H2440" s="9">
        <v>126.75000000000091</v>
      </c>
      <c r="I2440" s="9">
        <v>433.99999999999636</v>
      </c>
      <c r="J2440" s="9">
        <v>531.29999999999836</v>
      </c>
      <c r="K2440" s="9">
        <v>414.50000000000091</v>
      </c>
      <c r="L2440" s="9">
        <v>358.89999999999964</v>
      </c>
      <c r="N2440" s="67">
        <f t="shared" si="72"/>
        <v>2456.5499999999961</v>
      </c>
      <c r="P2440" t="s">
        <v>357</v>
      </c>
      <c r="S2440" s="219"/>
      <c r="T2440" s="63"/>
      <c r="U2440" s="63"/>
      <c r="V2440" s="360"/>
      <c r="W2440" s="337"/>
      <c r="X2440" s="63"/>
    </row>
    <row r="2441" spans="1:24" ht="15">
      <c r="A2441" s="28" t="s">
        <v>36</v>
      </c>
      <c r="B2441" s="63" t="s">
        <v>162</v>
      </c>
      <c r="E2441" s="9" t="s">
        <v>279</v>
      </c>
      <c r="F2441" s="9" t="s">
        <v>279</v>
      </c>
      <c r="G2441" s="217">
        <v>376.1</v>
      </c>
      <c r="H2441" s="9">
        <v>217.70000000000073</v>
      </c>
      <c r="I2441" s="9">
        <v>556.80000000000109</v>
      </c>
      <c r="J2441" s="9">
        <v>369.50000000000091</v>
      </c>
      <c r="K2441" s="9">
        <v>453.30000000000109</v>
      </c>
      <c r="L2441" s="9">
        <v>482.59999999999673</v>
      </c>
      <c r="N2441" s="67">
        <f t="shared" si="72"/>
        <v>2456.0000000000005</v>
      </c>
      <c r="P2441" t="s">
        <v>288</v>
      </c>
      <c r="S2441" s="219"/>
      <c r="T2441" s="63"/>
      <c r="U2441" s="63"/>
      <c r="V2441" s="360"/>
      <c r="W2441" s="337"/>
      <c r="X2441" s="63"/>
    </row>
    <row r="2442" spans="1:24" ht="15">
      <c r="A2442" s="28" t="s">
        <v>38</v>
      </c>
      <c r="B2442" s="229" t="s">
        <v>1647</v>
      </c>
      <c r="C2442" s="3"/>
      <c r="D2442" s="3"/>
      <c r="E2442" s="9" t="s">
        <v>279</v>
      </c>
      <c r="F2442" s="9" t="s">
        <v>279</v>
      </c>
      <c r="G2442" s="9" t="s">
        <v>279</v>
      </c>
      <c r="H2442" s="9" t="s">
        <v>279</v>
      </c>
      <c r="I2442" s="217">
        <v>668.45000000000255</v>
      </c>
      <c r="J2442" s="214">
        <v>700.00000000000182</v>
      </c>
      <c r="K2442" s="217">
        <v>515.20000000000437</v>
      </c>
      <c r="L2442" s="217">
        <v>509.49999999999454</v>
      </c>
      <c r="N2442" s="67">
        <f t="shared" si="72"/>
        <v>2393.1500000000033</v>
      </c>
      <c r="P2442" t="s">
        <v>5376</v>
      </c>
      <c r="S2442" s="21" t="s">
        <v>2638</v>
      </c>
      <c r="T2442" s="277"/>
      <c r="U2442" s="63"/>
      <c r="V2442" s="348"/>
      <c r="W2442" s="337"/>
      <c r="X2442" s="63"/>
    </row>
    <row r="2443" spans="1:24" ht="15">
      <c r="A2443" s="28" t="s">
        <v>145</v>
      </c>
      <c r="B2443" s="63" t="s">
        <v>779</v>
      </c>
      <c r="E2443" s="9" t="s">
        <v>279</v>
      </c>
      <c r="F2443" s="9" t="s">
        <v>279</v>
      </c>
      <c r="G2443" s="9" t="s">
        <v>279</v>
      </c>
      <c r="H2443" s="9">
        <v>311.99999999999727</v>
      </c>
      <c r="I2443" s="9">
        <v>447.30000000000473</v>
      </c>
      <c r="J2443" s="9">
        <v>584.69999999999891</v>
      </c>
      <c r="K2443" s="9">
        <v>486.5</v>
      </c>
      <c r="L2443" s="9">
        <v>441.70000000000073</v>
      </c>
      <c r="N2443" s="67">
        <f t="shared" si="72"/>
        <v>2272.2000000000016</v>
      </c>
      <c r="S2443" s="219"/>
      <c r="T2443" s="277"/>
      <c r="U2443" s="63"/>
      <c r="V2443" s="347"/>
      <c r="W2443" s="337"/>
      <c r="X2443" s="63"/>
    </row>
    <row r="2444" spans="1:24" ht="15">
      <c r="A2444" s="28" t="s">
        <v>146</v>
      </c>
      <c r="B2444" s="63" t="s">
        <v>746</v>
      </c>
      <c r="E2444" s="9" t="s">
        <v>279</v>
      </c>
      <c r="F2444" s="9" t="s">
        <v>279</v>
      </c>
      <c r="G2444" s="9" t="s">
        <v>279</v>
      </c>
      <c r="H2444" s="9">
        <v>180.30000000000291</v>
      </c>
      <c r="I2444" s="217">
        <v>660.59999999999854</v>
      </c>
      <c r="J2444" s="9">
        <v>586.00000000000182</v>
      </c>
      <c r="K2444" s="217">
        <v>518.4</v>
      </c>
      <c r="L2444" s="9">
        <v>314.10000000000218</v>
      </c>
      <c r="N2444" s="67">
        <f t="shared" si="72"/>
        <v>2259.4000000000055</v>
      </c>
      <c r="P2444" t="s">
        <v>315</v>
      </c>
      <c r="S2444" s="219"/>
      <c r="T2444" s="277"/>
      <c r="U2444" s="63"/>
      <c r="V2444" s="347"/>
      <c r="W2444" s="337"/>
      <c r="X2444" s="63"/>
    </row>
    <row r="2445" spans="1:24" ht="15">
      <c r="A2445" s="28" t="s">
        <v>147</v>
      </c>
      <c r="B2445" s="63" t="s">
        <v>764</v>
      </c>
      <c r="E2445" s="9" t="s">
        <v>279</v>
      </c>
      <c r="F2445" s="9" t="s">
        <v>279</v>
      </c>
      <c r="G2445" s="9" t="s">
        <v>279</v>
      </c>
      <c r="H2445" s="9">
        <v>326.89999999999873</v>
      </c>
      <c r="I2445" s="9">
        <v>289.15000000000146</v>
      </c>
      <c r="J2445" s="9">
        <v>506.70000000000073</v>
      </c>
      <c r="K2445" s="212">
        <v>623</v>
      </c>
      <c r="L2445" s="217">
        <v>511.89999999999964</v>
      </c>
      <c r="N2445" s="67">
        <f t="shared" si="72"/>
        <v>2257.6500000000005</v>
      </c>
      <c r="P2445" t="s">
        <v>334</v>
      </c>
      <c r="S2445" s="219"/>
      <c r="T2445" s="63"/>
      <c r="U2445" s="63"/>
      <c r="V2445" s="360"/>
      <c r="W2445" s="337"/>
      <c r="X2445" s="63"/>
    </row>
    <row r="2446" spans="1:24" ht="15">
      <c r="A2446" s="28" t="s">
        <v>151</v>
      </c>
      <c r="B2446" s="63" t="s">
        <v>153</v>
      </c>
      <c r="E2446" s="9" t="s">
        <v>279</v>
      </c>
      <c r="F2446" s="9" t="s">
        <v>279</v>
      </c>
      <c r="G2446" s="9">
        <v>167.3</v>
      </c>
      <c r="H2446" s="9">
        <v>253.49999999999818</v>
      </c>
      <c r="I2446" s="217">
        <v>685.19999999999891</v>
      </c>
      <c r="J2446" s="9">
        <v>566.29999999999927</v>
      </c>
      <c r="K2446" s="9">
        <v>277.19999999999891</v>
      </c>
      <c r="L2446" s="9">
        <v>284.00000000000182</v>
      </c>
      <c r="N2446" s="67">
        <f t="shared" si="72"/>
        <v>2233.4999999999973</v>
      </c>
      <c r="P2446" t="s">
        <v>298</v>
      </c>
      <c r="S2446" s="219"/>
      <c r="T2446" s="277"/>
      <c r="U2446" s="63"/>
      <c r="V2446" s="347"/>
      <c r="W2446" s="337"/>
      <c r="X2446" s="63"/>
    </row>
    <row r="2447" spans="1:24" ht="15">
      <c r="A2447" s="28" t="s">
        <v>157</v>
      </c>
      <c r="B2447" s="28" t="s">
        <v>733</v>
      </c>
      <c r="E2447" s="9" t="s">
        <v>279</v>
      </c>
      <c r="F2447" s="9" t="s">
        <v>279</v>
      </c>
      <c r="G2447" s="9" t="s">
        <v>279</v>
      </c>
      <c r="H2447" s="9">
        <v>344.10000000000036</v>
      </c>
      <c r="I2447" s="9">
        <v>505.60000000000036</v>
      </c>
      <c r="J2447" s="9">
        <v>557</v>
      </c>
      <c r="K2447" s="9">
        <v>392.40000000000055</v>
      </c>
      <c r="L2447" s="9">
        <v>432.29999999999927</v>
      </c>
      <c r="N2447" s="67">
        <f t="shared" si="72"/>
        <v>2231.4000000000005</v>
      </c>
      <c r="S2447" s="219"/>
      <c r="T2447" s="225"/>
      <c r="U2447" s="63"/>
      <c r="V2447" s="347"/>
      <c r="W2447" s="337"/>
      <c r="X2447" s="63"/>
    </row>
    <row r="2448" spans="1:24" ht="15">
      <c r="A2448" s="28" t="s">
        <v>159</v>
      </c>
      <c r="B2448" s="63" t="s">
        <v>762</v>
      </c>
      <c r="E2448" s="9" t="s">
        <v>279</v>
      </c>
      <c r="F2448" s="9" t="s">
        <v>279</v>
      </c>
      <c r="G2448" s="9" t="s">
        <v>279</v>
      </c>
      <c r="H2448" s="9">
        <v>124.30000000000109</v>
      </c>
      <c r="I2448" s="214">
        <v>753.69999999999709</v>
      </c>
      <c r="J2448" s="9">
        <v>513.80000000000018</v>
      </c>
      <c r="K2448" s="217">
        <v>497.40000000000327</v>
      </c>
      <c r="L2448" s="9">
        <v>325.600000000004</v>
      </c>
      <c r="N2448" s="67">
        <f t="shared" si="72"/>
        <v>2214.8000000000056</v>
      </c>
      <c r="P2448" t="s">
        <v>302</v>
      </c>
      <c r="S2448" s="21" t="s">
        <v>2638</v>
      </c>
      <c r="T2448" s="63"/>
      <c r="U2448" s="63"/>
      <c r="V2448" s="347"/>
      <c r="W2448" s="337"/>
      <c r="X2448" s="63"/>
    </row>
    <row r="2449" spans="1:24" ht="15">
      <c r="A2449" s="28" t="s">
        <v>160</v>
      </c>
      <c r="B2449" s="63" t="s">
        <v>749</v>
      </c>
      <c r="E2449" s="9" t="s">
        <v>279</v>
      </c>
      <c r="F2449" s="9" t="s">
        <v>279</v>
      </c>
      <c r="G2449" s="9" t="s">
        <v>279</v>
      </c>
      <c r="H2449" s="9">
        <v>209</v>
      </c>
      <c r="I2449" s="9">
        <v>635.29999999999927</v>
      </c>
      <c r="J2449" s="217">
        <v>610.09999999999945</v>
      </c>
      <c r="K2449" s="9">
        <v>392</v>
      </c>
      <c r="L2449" s="9">
        <v>334.00000000000364</v>
      </c>
      <c r="N2449" s="67">
        <f t="shared" si="72"/>
        <v>2180.4000000000024</v>
      </c>
      <c r="P2449" t="s">
        <v>289</v>
      </c>
      <c r="S2449" s="219"/>
      <c r="T2449" s="277"/>
      <c r="U2449" s="63"/>
      <c r="V2449" s="347"/>
      <c r="W2449" s="337"/>
      <c r="X2449" s="63"/>
    </row>
    <row r="2450" spans="1:24" ht="15">
      <c r="A2450" s="28" t="s">
        <v>161</v>
      </c>
      <c r="B2450" s="63" t="s">
        <v>800</v>
      </c>
      <c r="E2450" s="9" t="s">
        <v>279</v>
      </c>
      <c r="F2450" s="9" t="s">
        <v>279</v>
      </c>
      <c r="G2450" s="9" t="s">
        <v>279</v>
      </c>
      <c r="H2450" s="9">
        <v>279.5</v>
      </c>
      <c r="I2450" s="9">
        <v>542.30000000000109</v>
      </c>
      <c r="J2450" s="9">
        <v>534.60000000000036</v>
      </c>
      <c r="K2450" s="9">
        <v>371.49999999999636</v>
      </c>
      <c r="L2450" s="9">
        <v>431.80000000000473</v>
      </c>
      <c r="N2450" s="67">
        <f t="shared" si="72"/>
        <v>2159.7000000000025</v>
      </c>
      <c r="S2450" s="219"/>
      <c r="T2450" s="63"/>
      <c r="U2450" s="63"/>
      <c r="V2450" s="360"/>
      <c r="W2450" s="337"/>
      <c r="X2450" s="63"/>
    </row>
    <row r="2451" spans="1:24" ht="15">
      <c r="A2451" s="28" t="s">
        <v>163</v>
      </c>
      <c r="B2451" s="63" t="s">
        <v>783</v>
      </c>
      <c r="E2451" s="9" t="s">
        <v>279</v>
      </c>
      <c r="F2451" s="9" t="s">
        <v>279</v>
      </c>
      <c r="G2451" s="9" t="s">
        <v>279</v>
      </c>
      <c r="H2451" s="9">
        <v>158.89999999999964</v>
      </c>
      <c r="I2451" s="9">
        <v>641.29999999999745</v>
      </c>
      <c r="J2451" s="9">
        <v>521.80000000000291</v>
      </c>
      <c r="K2451" s="9">
        <v>395.20000000000073</v>
      </c>
      <c r="L2451" s="9">
        <v>400.89999999999964</v>
      </c>
      <c r="N2451" s="67">
        <f t="shared" si="72"/>
        <v>2118.1000000000004</v>
      </c>
      <c r="S2451" s="219"/>
      <c r="T2451" s="277"/>
      <c r="U2451" s="63"/>
      <c r="V2451" s="348"/>
      <c r="W2451" s="337"/>
      <c r="X2451" s="63"/>
    </row>
    <row r="2452" spans="1:24" ht="15">
      <c r="A2452" s="28" t="s">
        <v>275</v>
      </c>
      <c r="B2452" s="63" t="s">
        <v>778</v>
      </c>
      <c r="E2452" s="9" t="s">
        <v>279</v>
      </c>
      <c r="F2452" s="9" t="s">
        <v>279</v>
      </c>
      <c r="G2452" s="9" t="s">
        <v>279</v>
      </c>
      <c r="H2452" s="9">
        <v>213.40000000000146</v>
      </c>
      <c r="I2452" s="9">
        <v>496.29999999999563</v>
      </c>
      <c r="J2452" s="9">
        <v>431.89999999999782</v>
      </c>
      <c r="K2452" s="9">
        <v>350.49999999999818</v>
      </c>
      <c r="L2452" s="212">
        <v>550.50000000000182</v>
      </c>
      <c r="N2452" s="67">
        <f t="shared" si="72"/>
        <v>2042.5999999999949</v>
      </c>
      <c r="P2452" t="s">
        <v>301</v>
      </c>
      <c r="S2452" s="219"/>
      <c r="T2452" s="277"/>
      <c r="U2452" s="63"/>
      <c r="V2452" s="348"/>
      <c r="W2452" s="337"/>
      <c r="X2452" s="63"/>
    </row>
    <row r="2453" spans="1:24" ht="15">
      <c r="A2453" s="28" t="s">
        <v>276</v>
      </c>
      <c r="B2453" s="63" t="s">
        <v>6</v>
      </c>
      <c r="E2453" s="9">
        <v>85.25</v>
      </c>
      <c r="F2453" s="9">
        <v>214.5</v>
      </c>
      <c r="G2453" s="9">
        <v>191.4</v>
      </c>
      <c r="H2453" s="9">
        <v>275.99999999999818</v>
      </c>
      <c r="I2453" s="217">
        <v>710.70000000000073</v>
      </c>
      <c r="J2453" s="9">
        <v>563.600000000004</v>
      </c>
      <c r="K2453" s="9" t="s">
        <v>279</v>
      </c>
      <c r="L2453" s="9" t="s">
        <v>279</v>
      </c>
      <c r="N2453" s="67">
        <f t="shared" si="72"/>
        <v>2041.450000000003</v>
      </c>
      <c r="P2453" t="s">
        <v>284</v>
      </c>
      <c r="S2453" s="219"/>
      <c r="T2453" s="63"/>
      <c r="U2453" s="63"/>
      <c r="V2453" s="347"/>
      <c r="W2453" s="337"/>
      <c r="X2453" s="63"/>
    </row>
    <row r="2454" spans="1:24" ht="15">
      <c r="A2454" s="28" t="s">
        <v>277</v>
      </c>
      <c r="B2454" s="28" t="s">
        <v>734</v>
      </c>
      <c r="E2454" s="9" t="s">
        <v>279</v>
      </c>
      <c r="F2454" s="9" t="s">
        <v>279</v>
      </c>
      <c r="G2454" s="9" t="s">
        <v>279</v>
      </c>
      <c r="H2454" s="9">
        <v>192.10000000000309</v>
      </c>
      <c r="I2454" s="9">
        <v>620.100000000004</v>
      </c>
      <c r="J2454" s="9">
        <v>403.19999999999891</v>
      </c>
      <c r="K2454" s="9">
        <v>342.80000000000291</v>
      </c>
      <c r="L2454" s="9">
        <v>476.69999999999891</v>
      </c>
      <c r="N2454" s="67">
        <f t="shared" ref="N2454:N2485" si="73">SUM(E2454:L2454)</f>
        <v>2034.9000000000078</v>
      </c>
      <c r="S2454" s="219"/>
      <c r="T2454" s="277"/>
      <c r="U2454" s="63"/>
      <c r="V2454" s="347"/>
      <c r="W2454" s="337"/>
      <c r="X2454" s="63"/>
    </row>
    <row r="2455" spans="1:24" ht="15">
      <c r="A2455" s="28" t="s">
        <v>278</v>
      </c>
      <c r="B2455" s="63" t="s">
        <v>763</v>
      </c>
      <c r="E2455" s="9" t="s">
        <v>279</v>
      </c>
      <c r="F2455" s="9" t="s">
        <v>279</v>
      </c>
      <c r="G2455" s="9" t="s">
        <v>279</v>
      </c>
      <c r="H2455" s="9">
        <v>314.50000000000091</v>
      </c>
      <c r="I2455" s="9">
        <v>402.49999999999818</v>
      </c>
      <c r="J2455" s="9">
        <v>511.99999999999818</v>
      </c>
      <c r="K2455" s="9">
        <v>375</v>
      </c>
      <c r="L2455" s="9">
        <v>382.20000000000164</v>
      </c>
      <c r="N2455" s="67">
        <f t="shared" si="73"/>
        <v>1986.1999999999989</v>
      </c>
      <c r="S2455" s="219"/>
      <c r="T2455" s="63"/>
      <c r="U2455" s="63"/>
      <c r="V2455" s="360"/>
      <c r="W2455" s="337"/>
      <c r="X2455" s="63"/>
    </row>
    <row r="2456" spans="1:24" ht="15">
      <c r="A2456" s="28" t="s">
        <v>735</v>
      </c>
      <c r="B2456" s="229" t="s">
        <v>1660</v>
      </c>
      <c r="C2456" s="3"/>
      <c r="D2456" s="3"/>
      <c r="E2456" s="9" t="s">
        <v>279</v>
      </c>
      <c r="F2456" s="9" t="s">
        <v>279</v>
      </c>
      <c r="G2456" s="9" t="s">
        <v>279</v>
      </c>
      <c r="H2456" s="9" t="s">
        <v>279</v>
      </c>
      <c r="I2456" s="9">
        <v>582.59999999999491</v>
      </c>
      <c r="J2456" s="9">
        <v>538.89999999999964</v>
      </c>
      <c r="K2456" s="213">
        <v>520.69999999999709</v>
      </c>
      <c r="L2456" s="9">
        <v>329.19999999999345</v>
      </c>
      <c r="N2456" s="67">
        <f t="shared" si="73"/>
        <v>1971.3999999999851</v>
      </c>
      <c r="P2456" t="s">
        <v>283</v>
      </c>
      <c r="T2456" s="277"/>
      <c r="U2456" s="63"/>
      <c r="V2456" s="348"/>
      <c r="W2456" s="337"/>
      <c r="X2456" s="63"/>
    </row>
    <row r="2457" spans="1:24" ht="15">
      <c r="A2457" s="28" t="s">
        <v>736</v>
      </c>
      <c r="B2457" s="63" t="s">
        <v>753</v>
      </c>
      <c r="E2457" s="9" t="s">
        <v>279</v>
      </c>
      <c r="F2457" s="9" t="s">
        <v>279</v>
      </c>
      <c r="G2457" s="9" t="s">
        <v>279</v>
      </c>
      <c r="H2457" s="9">
        <v>122.70000000000073</v>
      </c>
      <c r="I2457" s="9">
        <v>561.30000000000109</v>
      </c>
      <c r="J2457" s="217">
        <v>628.800000000002</v>
      </c>
      <c r="K2457" s="9">
        <v>343.29999999999745</v>
      </c>
      <c r="L2457" s="9">
        <v>289.40000000000146</v>
      </c>
      <c r="N2457" s="67">
        <f t="shared" si="73"/>
        <v>1945.5000000000027</v>
      </c>
      <c r="P2457" t="s">
        <v>293</v>
      </c>
      <c r="T2457" s="277"/>
      <c r="U2457" s="63"/>
      <c r="V2457" s="347"/>
      <c r="W2457" s="337"/>
      <c r="X2457" s="63"/>
    </row>
    <row r="2458" spans="1:24" ht="15">
      <c r="A2458" s="28" t="s">
        <v>737</v>
      </c>
      <c r="B2458" s="63" t="s">
        <v>144</v>
      </c>
      <c r="E2458" s="9" t="s">
        <v>279</v>
      </c>
      <c r="F2458" s="9">
        <v>194.5</v>
      </c>
      <c r="G2458" s="9">
        <v>296.7</v>
      </c>
      <c r="H2458" s="9">
        <v>81</v>
      </c>
      <c r="I2458" s="9">
        <v>588.10000000000582</v>
      </c>
      <c r="J2458" s="9">
        <v>452.49999999999818</v>
      </c>
      <c r="K2458" s="9">
        <v>329.5</v>
      </c>
      <c r="L2458" s="9" t="s">
        <v>279</v>
      </c>
      <c r="N2458" s="67">
        <f t="shared" si="73"/>
        <v>1942.300000000004</v>
      </c>
      <c r="S2458" s="219"/>
      <c r="T2458" s="63"/>
      <c r="U2458" s="63"/>
      <c r="V2458" s="347"/>
      <c r="W2458" s="337"/>
      <c r="X2458" s="63"/>
    </row>
    <row r="2459" spans="1:24" ht="15">
      <c r="A2459" s="28" t="s">
        <v>739</v>
      </c>
      <c r="B2459" s="63" t="s">
        <v>796</v>
      </c>
      <c r="E2459" s="9" t="s">
        <v>279</v>
      </c>
      <c r="F2459" s="9" t="s">
        <v>279</v>
      </c>
      <c r="G2459" s="9" t="s">
        <v>279</v>
      </c>
      <c r="H2459" s="9">
        <v>233.59999999999854</v>
      </c>
      <c r="I2459" s="9">
        <v>407.5</v>
      </c>
      <c r="J2459" s="9">
        <v>556.5</v>
      </c>
      <c r="K2459" s="9">
        <v>427.5</v>
      </c>
      <c r="L2459" s="9">
        <v>308.30000000000291</v>
      </c>
      <c r="N2459" s="67">
        <f t="shared" si="73"/>
        <v>1933.4000000000015</v>
      </c>
      <c r="S2459" s="219"/>
      <c r="T2459" s="63"/>
      <c r="U2459" s="63"/>
      <c r="V2459" s="347"/>
      <c r="W2459" s="337"/>
      <c r="X2459" s="63"/>
    </row>
    <row r="2460" spans="1:24" ht="15">
      <c r="A2460" s="28" t="s">
        <v>745</v>
      </c>
      <c r="B2460" s="63" t="s">
        <v>771</v>
      </c>
      <c r="E2460" s="9" t="s">
        <v>279</v>
      </c>
      <c r="F2460" s="9" t="s">
        <v>279</v>
      </c>
      <c r="G2460" s="9" t="s">
        <v>279</v>
      </c>
      <c r="H2460" s="9">
        <v>251.59999999999945</v>
      </c>
      <c r="I2460" s="9">
        <v>496.80000000000109</v>
      </c>
      <c r="J2460" s="9">
        <v>543.79999999999927</v>
      </c>
      <c r="K2460" s="9">
        <v>150.19999999999982</v>
      </c>
      <c r="L2460" s="9">
        <v>478.10000000000218</v>
      </c>
      <c r="N2460" s="67">
        <f t="shared" si="73"/>
        <v>1920.5000000000018</v>
      </c>
      <c r="S2460" s="219"/>
      <c r="T2460" s="63"/>
      <c r="U2460" s="63"/>
      <c r="V2460" s="360"/>
      <c r="W2460" s="337"/>
      <c r="X2460" s="63"/>
    </row>
    <row r="2461" spans="1:24" ht="15">
      <c r="A2461" s="28" t="s">
        <v>747</v>
      </c>
      <c r="B2461" s="229" t="s">
        <v>1655</v>
      </c>
      <c r="C2461" s="3"/>
      <c r="D2461" s="3"/>
      <c r="E2461" s="9" t="s">
        <v>279</v>
      </c>
      <c r="F2461" s="9" t="s">
        <v>279</v>
      </c>
      <c r="G2461" s="9" t="s">
        <v>279</v>
      </c>
      <c r="H2461" s="9" t="s">
        <v>279</v>
      </c>
      <c r="I2461" s="9">
        <v>512.59999999999854</v>
      </c>
      <c r="J2461" s="9">
        <v>545.59999999999854</v>
      </c>
      <c r="K2461" s="9">
        <v>412.40000000000146</v>
      </c>
      <c r="L2461" s="9">
        <v>434</v>
      </c>
      <c r="N2461" s="67">
        <f t="shared" si="73"/>
        <v>1904.5999999999985</v>
      </c>
      <c r="T2461" s="63"/>
      <c r="U2461" s="63"/>
      <c r="V2461" s="360"/>
      <c r="W2461" s="337"/>
      <c r="X2461" s="63"/>
    </row>
    <row r="2462" spans="1:24" ht="15">
      <c r="A2462" s="28" t="s">
        <v>750</v>
      </c>
      <c r="B2462" s="63" t="s">
        <v>757</v>
      </c>
      <c r="E2462" s="9" t="s">
        <v>279</v>
      </c>
      <c r="F2462" s="9" t="s">
        <v>279</v>
      </c>
      <c r="G2462" s="9" t="s">
        <v>279</v>
      </c>
      <c r="H2462" s="9">
        <v>207.89999999999782</v>
      </c>
      <c r="I2462" s="9">
        <v>443.19999999999891</v>
      </c>
      <c r="J2462" s="9">
        <v>429.899999999996</v>
      </c>
      <c r="K2462" s="9">
        <v>458.80000000000018</v>
      </c>
      <c r="L2462" s="9">
        <v>349.39999999999964</v>
      </c>
      <c r="N2462" s="67">
        <f t="shared" si="73"/>
        <v>1889.1999999999925</v>
      </c>
      <c r="S2462" s="219"/>
      <c r="T2462" s="63"/>
      <c r="U2462" s="63"/>
      <c r="V2462" s="360"/>
      <c r="W2462" s="337"/>
      <c r="X2462" s="63"/>
    </row>
    <row r="2463" spans="1:24" ht="15">
      <c r="A2463" s="28" t="s">
        <v>751</v>
      </c>
      <c r="B2463" s="63" t="s">
        <v>19</v>
      </c>
      <c r="E2463" s="217">
        <v>181</v>
      </c>
      <c r="F2463" s="9">
        <v>245</v>
      </c>
      <c r="G2463" s="9">
        <v>320.3</v>
      </c>
      <c r="H2463" s="9">
        <v>317.09999999999854</v>
      </c>
      <c r="I2463" s="9">
        <v>427.10000000000036</v>
      </c>
      <c r="J2463" s="9">
        <v>395.50000000000182</v>
      </c>
      <c r="K2463" s="9" t="s">
        <v>279</v>
      </c>
      <c r="L2463" s="9" t="s">
        <v>279</v>
      </c>
      <c r="N2463" s="67">
        <f t="shared" si="73"/>
        <v>1886.0000000000007</v>
      </c>
      <c r="P2463" t="s">
        <v>298</v>
      </c>
      <c r="S2463" s="219"/>
      <c r="T2463" s="225"/>
      <c r="U2463" s="63"/>
      <c r="V2463" s="347"/>
      <c r="W2463" s="337"/>
      <c r="X2463" s="63"/>
    </row>
    <row r="2464" spans="1:24" ht="15">
      <c r="A2464" s="28" t="s">
        <v>754</v>
      </c>
      <c r="B2464" s="225" t="s">
        <v>1662</v>
      </c>
      <c r="C2464" s="3"/>
      <c r="D2464" s="3"/>
      <c r="E2464" s="9" t="s">
        <v>279</v>
      </c>
      <c r="F2464" s="9" t="s">
        <v>279</v>
      </c>
      <c r="G2464" s="9" t="s">
        <v>279</v>
      </c>
      <c r="H2464" s="9" t="s">
        <v>279</v>
      </c>
      <c r="I2464" s="9">
        <v>504.89999999999236</v>
      </c>
      <c r="J2464" s="9">
        <v>588.59999999999854</v>
      </c>
      <c r="K2464" s="9">
        <v>372.70000000000073</v>
      </c>
      <c r="L2464" s="9">
        <v>407.30000000000109</v>
      </c>
      <c r="N2464" s="67">
        <f t="shared" si="73"/>
        <v>1873.4999999999927</v>
      </c>
      <c r="T2464" s="63"/>
      <c r="U2464" s="63"/>
      <c r="V2464" s="360"/>
      <c r="W2464" s="337"/>
      <c r="X2464" s="63"/>
    </row>
    <row r="2465" spans="1:24" ht="15">
      <c r="A2465" s="28" t="s">
        <v>756</v>
      </c>
      <c r="B2465" s="229" t="s">
        <v>1652</v>
      </c>
      <c r="C2465" s="3"/>
      <c r="D2465" s="3"/>
      <c r="E2465" s="9" t="s">
        <v>279</v>
      </c>
      <c r="F2465" s="9" t="s">
        <v>279</v>
      </c>
      <c r="G2465" s="9" t="s">
        <v>279</v>
      </c>
      <c r="H2465" s="9" t="s">
        <v>279</v>
      </c>
      <c r="I2465" s="9">
        <v>487.19999999999891</v>
      </c>
      <c r="J2465" s="213">
        <v>671.79999999999927</v>
      </c>
      <c r="K2465" s="9">
        <v>430.29999999999927</v>
      </c>
      <c r="L2465" s="9">
        <v>281.89999999999964</v>
      </c>
      <c r="N2465" s="67">
        <f t="shared" si="73"/>
        <v>1871.1999999999971</v>
      </c>
      <c r="P2465" t="s">
        <v>283</v>
      </c>
      <c r="T2465" s="277"/>
      <c r="U2465" s="63"/>
      <c r="V2465" s="347"/>
      <c r="W2465" s="337"/>
      <c r="X2465" s="63"/>
    </row>
    <row r="2466" spans="1:24" ht="15">
      <c r="A2466" s="28" t="s">
        <v>761</v>
      </c>
      <c r="B2466" s="63" t="s">
        <v>755</v>
      </c>
      <c r="E2466" s="9" t="s">
        <v>279</v>
      </c>
      <c r="F2466" s="9" t="s">
        <v>279</v>
      </c>
      <c r="G2466" s="9" t="s">
        <v>279</v>
      </c>
      <c r="H2466" s="9">
        <v>167.69999999999982</v>
      </c>
      <c r="I2466" s="9">
        <v>405.399999999996</v>
      </c>
      <c r="J2466" s="9">
        <v>496.60000000000309</v>
      </c>
      <c r="K2466" s="217">
        <v>501.99999999999909</v>
      </c>
      <c r="L2466" s="9">
        <v>279.199999999998</v>
      </c>
      <c r="N2466" s="67">
        <f t="shared" si="73"/>
        <v>1850.899999999996</v>
      </c>
      <c r="P2466" t="s">
        <v>293</v>
      </c>
      <c r="S2466" s="219"/>
      <c r="T2466" s="277"/>
      <c r="U2466" s="63"/>
      <c r="V2466" s="347"/>
      <c r="W2466" s="337"/>
      <c r="X2466" s="63"/>
    </row>
    <row r="2467" spans="1:24" ht="15">
      <c r="A2467" s="28" t="s">
        <v>765</v>
      </c>
      <c r="B2467" s="229" t="s">
        <v>1656</v>
      </c>
      <c r="C2467" s="3"/>
      <c r="D2467" s="3"/>
      <c r="E2467" s="9" t="s">
        <v>279</v>
      </c>
      <c r="F2467" s="9" t="s">
        <v>279</v>
      </c>
      <c r="G2467" s="9" t="s">
        <v>279</v>
      </c>
      <c r="H2467" s="9" t="s">
        <v>279</v>
      </c>
      <c r="I2467" s="9">
        <v>611</v>
      </c>
      <c r="J2467" s="9">
        <v>437.70000000000073</v>
      </c>
      <c r="K2467" s="9">
        <v>441.19999999999709</v>
      </c>
      <c r="L2467" s="9">
        <v>337.60000000000036</v>
      </c>
      <c r="N2467" s="67">
        <f t="shared" si="73"/>
        <v>1827.4999999999982</v>
      </c>
      <c r="T2467" s="63"/>
      <c r="U2467" s="63"/>
      <c r="V2467" s="347"/>
      <c r="W2467" s="337"/>
      <c r="X2467" s="63"/>
    </row>
    <row r="2468" spans="1:24" ht="15">
      <c r="A2468" s="28" t="s">
        <v>766</v>
      </c>
      <c r="B2468" s="63" t="s">
        <v>748</v>
      </c>
      <c r="E2468" s="9" t="s">
        <v>279</v>
      </c>
      <c r="F2468" s="9" t="s">
        <v>279</v>
      </c>
      <c r="G2468" s="9" t="s">
        <v>279</v>
      </c>
      <c r="H2468" s="9">
        <v>262.89999999999873</v>
      </c>
      <c r="I2468" s="9">
        <v>359.70000000000073</v>
      </c>
      <c r="J2468" s="9">
        <v>486.09999999999764</v>
      </c>
      <c r="K2468" s="9">
        <v>442.19999999999982</v>
      </c>
      <c r="L2468" s="9">
        <v>276</v>
      </c>
      <c r="N2468" s="67">
        <f t="shared" si="73"/>
        <v>1826.8999999999969</v>
      </c>
      <c r="S2468" s="219"/>
      <c r="T2468" s="63"/>
      <c r="U2468" s="63"/>
      <c r="V2468" s="347"/>
      <c r="W2468" s="337"/>
      <c r="X2468" s="63"/>
    </row>
    <row r="2469" spans="1:24" ht="15">
      <c r="A2469" s="28" t="s">
        <v>767</v>
      </c>
      <c r="B2469" s="63" t="s">
        <v>790</v>
      </c>
      <c r="E2469" s="9" t="s">
        <v>279</v>
      </c>
      <c r="F2469" s="9" t="s">
        <v>279</v>
      </c>
      <c r="G2469" s="9" t="s">
        <v>279</v>
      </c>
      <c r="H2469" s="9">
        <v>225</v>
      </c>
      <c r="I2469" s="9">
        <v>481.50000000000182</v>
      </c>
      <c r="J2469" s="9">
        <v>395.29999999999654</v>
      </c>
      <c r="K2469" s="9">
        <v>344.00000000000364</v>
      </c>
      <c r="L2469" s="9">
        <v>336.10000000000036</v>
      </c>
      <c r="N2469" s="67">
        <f t="shared" si="73"/>
        <v>1781.9000000000024</v>
      </c>
      <c r="S2469" s="219"/>
      <c r="T2469" s="63"/>
      <c r="U2469" s="63"/>
      <c r="V2469" s="347"/>
      <c r="W2469" s="337"/>
      <c r="X2469" s="63"/>
    </row>
    <row r="2470" spans="1:24" ht="15">
      <c r="A2470" s="28" t="s">
        <v>773</v>
      </c>
      <c r="B2470" s="229" t="s">
        <v>1659</v>
      </c>
      <c r="C2470" s="3"/>
      <c r="D2470" s="3"/>
      <c r="E2470" s="9" t="s">
        <v>279</v>
      </c>
      <c r="F2470" s="9" t="s">
        <v>279</v>
      </c>
      <c r="G2470" s="9" t="s">
        <v>279</v>
      </c>
      <c r="H2470" s="9" t="s">
        <v>279</v>
      </c>
      <c r="I2470" s="9">
        <v>571.60000000000036</v>
      </c>
      <c r="J2470" s="9">
        <v>494.50000000000364</v>
      </c>
      <c r="K2470" s="217">
        <v>499.50000000000182</v>
      </c>
      <c r="L2470" s="9">
        <v>214.79999999999927</v>
      </c>
      <c r="N2470" s="67">
        <f t="shared" si="73"/>
        <v>1780.4000000000051</v>
      </c>
      <c r="P2470" t="s">
        <v>289</v>
      </c>
      <c r="T2470" s="277"/>
      <c r="U2470" s="63"/>
      <c r="V2470" s="348"/>
      <c r="W2470" s="337"/>
      <c r="X2470" s="63"/>
    </row>
    <row r="2471" spans="1:24" ht="15">
      <c r="A2471" s="28" t="s">
        <v>781</v>
      </c>
      <c r="B2471" s="229" t="s">
        <v>1643</v>
      </c>
      <c r="C2471" s="3"/>
      <c r="D2471" s="3"/>
      <c r="E2471" s="9" t="s">
        <v>279</v>
      </c>
      <c r="F2471" s="9" t="s">
        <v>279</v>
      </c>
      <c r="G2471" s="9" t="s">
        <v>279</v>
      </c>
      <c r="H2471" s="9" t="s">
        <v>279</v>
      </c>
      <c r="I2471" s="9">
        <v>525.20000000000255</v>
      </c>
      <c r="J2471" s="9">
        <v>577.29999999999927</v>
      </c>
      <c r="K2471" s="9">
        <v>351.80000000000018</v>
      </c>
      <c r="L2471" s="9">
        <v>280.30000000000291</v>
      </c>
      <c r="N2471" s="67">
        <f t="shared" si="73"/>
        <v>1734.6000000000049</v>
      </c>
      <c r="T2471" s="277"/>
      <c r="U2471" s="63"/>
      <c r="V2471" s="347"/>
      <c r="W2471" s="337"/>
      <c r="X2471" s="63"/>
    </row>
    <row r="2472" spans="1:24" ht="15">
      <c r="A2472" s="28" t="s">
        <v>785</v>
      </c>
      <c r="B2472" s="63" t="s">
        <v>788</v>
      </c>
      <c r="E2472" s="9" t="s">
        <v>279</v>
      </c>
      <c r="F2472" s="9" t="s">
        <v>279</v>
      </c>
      <c r="G2472" s="9" t="s">
        <v>279</v>
      </c>
      <c r="H2472" s="543">
        <v>291.09599999999955</v>
      </c>
      <c r="I2472" s="9">
        <v>180.99999999999818</v>
      </c>
      <c r="J2472" s="9">
        <v>583.39999999999782</v>
      </c>
      <c r="K2472" s="9">
        <v>343.89999999999964</v>
      </c>
      <c r="L2472" s="9">
        <v>324.50000000000182</v>
      </c>
      <c r="N2472" s="67">
        <f t="shared" si="73"/>
        <v>1723.895999999997</v>
      </c>
      <c r="S2472" s="219"/>
      <c r="T2472" s="63"/>
      <c r="U2472" s="63"/>
      <c r="V2472" s="360"/>
      <c r="W2472" s="337"/>
      <c r="X2472" s="63"/>
    </row>
    <row r="2473" spans="1:24" ht="15">
      <c r="A2473" s="28" t="s">
        <v>786</v>
      </c>
      <c r="B2473" s="63" t="s">
        <v>782</v>
      </c>
      <c r="E2473" s="9" t="s">
        <v>279</v>
      </c>
      <c r="F2473" s="9" t="s">
        <v>279</v>
      </c>
      <c r="G2473" s="9" t="s">
        <v>279</v>
      </c>
      <c r="H2473" s="9">
        <v>49.000000000001819</v>
      </c>
      <c r="I2473" s="9">
        <v>520.20000000000255</v>
      </c>
      <c r="J2473" s="9">
        <v>464.80000000000109</v>
      </c>
      <c r="K2473" s="9">
        <v>317.89999999999873</v>
      </c>
      <c r="L2473" s="9">
        <v>369.5</v>
      </c>
      <c r="N2473" s="67">
        <f t="shared" si="73"/>
        <v>1721.4000000000042</v>
      </c>
      <c r="T2473" s="277"/>
      <c r="U2473" s="63"/>
      <c r="V2473" s="347"/>
      <c r="W2473" s="337"/>
      <c r="X2473" s="63"/>
    </row>
    <row r="2474" spans="1:24" ht="15">
      <c r="A2474" s="28" t="s">
        <v>787</v>
      </c>
      <c r="B2474" s="229" t="s">
        <v>1654</v>
      </c>
      <c r="C2474" s="3"/>
      <c r="D2474" s="3"/>
      <c r="E2474" s="9" t="s">
        <v>279</v>
      </c>
      <c r="F2474" s="9" t="s">
        <v>279</v>
      </c>
      <c r="G2474" s="9" t="s">
        <v>279</v>
      </c>
      <c r="H2474" s="9" t="s">
        <v>279</v>
      </c>
      <c r="I2474" s="9">
        <v>516.09999999999854</v>
      </c>
      <c r="J2474" s="9">
        <v>334.19999999999891</v>
      </c>
      <c r="K2474" s="9">
        <v>382.19999999999982</v>
      </c>
      <c r="L2474" s="9">
        <v>463.899999999996</v>
      </c>
      <c r="N2474" s="67">
        <f t="shared" si="73"/>
        <v>1696.3999999999933</v>
      </c>
      <c r="T2474" s="225"/>
      <c r="U2474" s="63"/>
      <c r="V2474" s="347"/>
      <c r="W2474" s="337"/>
      <c r="X2474" s="63"/>
    </row>
    <row r="2475" spans="1:24" ht="15">
      <c r="A2475" s="28" t="s">
        <v>793</v>
      </c>
      <c r="B2475" s="63" t="s">
        <v>1</v>
      </c>
      <c r="E2475" s="217">
        <v>146.5</v>
      </c>
      <c r="F2475" s="9">
        <v>190.1</v>
      </c>
      <c r="G2475" s="9">
        <v>50.8</v>
      </c>
      <c r="H2475" s="9">
        <v>182.10000000000036</v>
      </c>
      <c r="I2475" s="9">
        <v>274.50000000000182</v>
      </c>
      <c r="J2475" s="9">
        <v>590.19999999999982</v>
      </c>
      <c r="K2475" s="9">
        <v>64.500000000001819</v>
      </c>
      <c r="L2475" s="9">
        <v>196.10000000000127</v>
      </c>
      <c r="N2475" s="67">
        <f t="shared" si="73"/>
        <v>1694.8000000000052</v>
      </c>
      <c r="P2475" t="s">
        <v>288</v>
      </c>
      <c r="S2475" s="219"/>
      <c r="T2475" s="63"/>
      <c r="U2475" s="63"/>
      <c r="V2475" s="347"/>
      <c r="W2475" s="337"/>
      <c r="X2475" s="63"/>
    </row>
    <row r="2476" spans="1:24" ht="15">
      <c r="A2476" s="28" t="s">
        <v>794</v>
      </c>
      <c r="B2476" s="229" t="s">
        <v>1661</v>
      </c>
      <c r="C2476" s="3"/>
      <c r="D2476" s="3"/>
      <c r="E2476" s="9" t="s">
        <v>279</v>
      </c>
      <c r="F2476" s="9" t="s">
        <v>279</v>
      </c>
      <c r="G2476" s="9" t="s">
        <v>279</v>
      </c>
      <c r="H2476" s="9" t="s">
        <v>279</v>
      </c>
      <c r="I2476" s="9">
        <v>515.39999999999964</v>
      </c>
      <c r="J2476" s="9">
        <v>599.59999999999854</v>
      </c>
      <c r="K2476" s="9">
        <v>473.70000000000073</v>
      </c>
      <c r="L2476" s="9" t="s">
        <v>279</v>
      </c>
      <c r="N2476" s="67">
        <f t="shared" si="73"/>
        <v>1588.6999999999989</v>
      </c>
      <c r="T2476" s="63"/>
      <c r="U2476" s="63"/>
      <c r="V2476" s="360"/>
      <c r="W2476" s="337"/>
      <c r="X2476" s="63"/>
    </row>
    <row r="2477" spans="1:24" ht="15">
      <c r="A2477" s="28" t="s">
        <v>795</v>
      </c>
      <c r="B2477" s="229" t="s">
        <v>1653</v>
      </c>
      <c r="C2477" s="3"/>
      <c r="D2477" s="3"/>
      <c r="E2477" s="9" t="s">
        <v>279</v>
      </c>
      <c r="F2477" s="9" t="s">
        <v>279</v>
      </c>
      <c r="G2477" s="9" t="s">
        <v>279</v>
      </c>
      <c r="H2477" s="9" t="s">
        <v>279</v>
      </c>
      <c r="I2477" s="9">
        <v>327.59999999999673</v>
      </c>
      <c r="J2477" s="9">
        <v>491.80000000000109</v>
      </c>
      <c r="K2477" s="9">
        <v>429.29999999999654</v>
      </c>
      <c r="L2477" s="9">
        <v>307.100000000004</v>
      </c>
      <c r="N2477" s="67">
        <f t="shared" si="73"/>
        <v>1555.7999999999984</v>
      </c>
      <c r="T2477" s="63"/>
      <c r="U2477" s="63"/>
      <c r="V2477" s="360"/>
      <c r="W2477" s="337"/>
      <c r="X2477" s="63"/>
    </row>
    <row r="2478" spans="1:24" ht="15">
      <c r="A2478" s="28" t="s">
        <v>797</v>
      </c>
      <c r="B2478" s="28" t="s">
        <v>728</v>
      </c>
      <c r="E2478" s="9" t="s">
        <v>279</v>
      </c>
      <c r="F2478" s="9" t="s">
        <v>279</v>
      </c>
      <c r="G2478" s="9" t="s">
        <v>279</v>
      </c>
      <c r="H2478" s="9">
        <v>253.39999999999964</v>
      </c>
      <c r="I2478" s="9">
        <v>424.59999999999854</v>
      </c>
      <c r="J2478" s="9">
        <v>261.30000000000018</v>
      </c>
      <c r="K2478" s="9">
        <v>165.75000000000091</v>
      </c>
      <c r="L2478" s="9">
        <v>419.19999999999891</v>
      </c>
      <c r="N2478" s="67">
        <f t="shared" si="73"/>
        <v>1524.2499999999982</v>
      </c>
      <c r="S2478" s="219"/>
      <c r="T2478" s="63"/>
      <c r="U2478" s="63"/>
      <c r="V2478" s="347"/>
      <c r="W2478" s="337"/>
      <c r="X2478" s="63"/>
    </row>
    <row r="2479" spans="1:24" ht="15">
      <c r="A2479" s="28" t="s">
        <v>798</v>
      </c>
      <c r="B2479" s="63" t="s">
        <v>29</v>
      </c>
      <c r="E2479" s="212">
        <v>263.8</v>
      </c>
      <c r="F2479" s="217">
        <v>353.7</v>
      </c>
      <c r="G2479" s="9">
        <v>278.2</v>
      </c>
      <c r="H2479" s="9" t="s">
        <v>279</v>
      </c>
      <c r="I2479" s="9" t="s">
        <v>279</v>
      </c>
      <c r="J2479" s="9">
        <v>591.40000000000146</v>
      </c>
      <c r="K2479" s="9" t="s">
        <v>279</v>
      </c>
      <c r="L2479" s="9" t="s">
        <v>279</v>
      </c>
      <c r="N2479" s="67">
        <f t="shared" si="73"/>
        <v>1487.1000000000015</v>
      </c>
      <c r="P2479" t="s">
        <v>308</v>
      </c>
      <c r="S2479" s="219"/>
      <c r="T2479" s="277"/>
      <c r="U2479" s="63"/>
      <c r="V2479" s="347"/>
      <c r="W2479" s="337"/>
      <c r="X2479" s="63"/>
    </row>
    <row r="2480" spans="1:24" ht="15">
      <c r="A2480" s="28" t="s">
        <v>799</v>
      </c>
      <c r="B2480" s="229" t="s">
        <v>1644</v>
      </c>
      <c r="C2480" s="3"/>
      <c r="D2480" s="3"/>
      <c r="E2480" s="9" t="s">
        <v>279</v>
      </c>
      <c r="F2480" s="9" t="s">
        <v>279</v>
      </c>
      <c r="G2480" s="9" t="s">
        <v>279</v>
      </c>
      <c r="H2480" s="9" t="s">
        <v>279</v>
      </c>
      <c r="I2480" s="9">
        <v>468.49999999999636</v>
      </c>
      <c r="J2480" s="9">
        <v>266.20000000000073</v>
      </c>
      <c r="K2480" s="9">
        <v>351.59999999999673</v>
      </c>
      <c r="L2480" s="9">
        <v>340.89999999999873</v>
      </c>
      <c r="N2480" s="67">
        <f t="shared" si="73"/>
        <v>1427.1999999999925</v>
      </c>
      <c r="T2480" s="63"/>
      <c r="U2480" s="63"/>
      <c r="V2480" s="347"/>
      <c r="W2480" s="337"/>
      <c r="X2480" s="63"/>
    </row>
    <row r="2481" spans="1:24" ht="15">
      <c r="A2481" s="28" t="s">
        <v>802</v>
      </c>
      <c r="B2481" s="277" t="s">
        <v>2011</v>
      </c>
      <c r="C2481" s="3"/>
      <c r="D2481" s="3"/>
      <c r="E2481" s="9" t="s">
        <v>279</v>
      </c>
      <c r="F2481" s="9" t="s">
        <v>279</v>
      </c>
      <c r="G2481" s="9" t="s">
        <v>279</v>
      </c>
      <c r="H2481" s="9" t="s">
        <v>279</v>
      </c>
      <c r="I2481" s="9" t="s">
        <v>279</v>
      </c>
      <c r="J2481" s="9">
        <v>602.5</v>
      </c>
      <c r="K2481" s="9">
        <v>321.00000000000091</v>
      </c>
      <c r="L2481" s="9">
        <v>482.90000000000146</v>
      </c>
      <c r="N2481" s="67">
        <f t="shared" si="73"/>
        <v>1406.4000000000024</v>
      </c>
      <c r="T2481" s="225"/>
      <c r="U2481" s="63"/>
      <c r="V2481" s="347"/>
      <c r="W2481" s="337"/>
      <c r="X2481" s="63"/>
    </row>
    <row r="2482" spans="1:24" ht="15">
      <c r="A2482" s="28" t="s">
        <v>896</v>
      </c>
      <c r="B2482" s="63" t="s">
        <v>156</v>
      </c>
      <c r="E2482" s="9" t="s">
        <v>279</v>
      </c>
      <c r="F2482" s="9" t="s">
        <v>279</v>
      </c>
      <c r="G2482" s="9">
        <v>187.5</v>
      </c>
      <c r="H2482" s="9">
        <v>75.599999999998545</v>
      </c>
      <c r="I2482" s="9">
        <v>409.40000000000146</v>
      </c>
      <c r="J2482" s="9">
        <v>510.60000000000036</v>
      </c>
      <c r="K2482" s="9">
        <v>222.80000000000109</v>
      </c>
      <c r="L2482" s="9" t="s">
        <v>279</v>
      </c>
      <c r="N2482" s="67">
        <f t="shared" si="73"/>
        <v>1405.9000000000015</v>
      </c>
      <c r="S2482" s="219"/>
      <c r="T2482" s="225"/>
      <c r="U2482" s="63"/>
      <c r="V2482" s="348"/>
      <c r="W2482" s="337"/>
      <c r="X2482" s="63"/>
    </row>
    <row r="2483" spans="1:24" ht="15">
      <c r="A2483" s="28" t="s">
        <v>897</v>
      </c>
      <c r="B2483" s="229" t="s">
        <v>1657</v>
      </c>
      <c r="C2483" s="3"/>
      <c r="D2483" s="3"/>
      <c r="E2483" s="9" t="s">
        <v>279</v>
      </c>
      <c r="F2483" s="9" t="s">
        <v>279</v>
      </c>
      <c r="G2483" s="9" t="s">
        <v>279</v>
      </c>
      <c r="H2483" s="9" t="s">
        <v>279</v>
      </c>
      <c r="I2483" s="9">
        <v>293.19999999999709</v>
      </c>
      <c r="J2483" s="9">
        <v>497.5</v>
      </c>
      <c r="K2483" s="9">
        <v>233.80000000000109</v>
      </c>
      <c r="L2483" s="9">
        <v>348</v>
      </c>
      <c r="N2483" s="67">
        <f t="shared" si="73"/>
        <v>1372.4999999999982</v>
      </c>
      <c r="T2483" s="63"/>
      <c r="U2483" s="63"/>
      <c r="V2483" s="360"/>
      <c r="W2483" s="337"/>
      <c r="X2483" s="63"/>
    </row>
    <row r="2484" spans="1:24" ht="15">
      <c r="A2484" s="28" t="s">
        <v>898</v>
      </c>
      <c r="B2484" s="277" t="s">
        <v>2002</v>
      </c>
      <c r="C2484" s="3"/>
      <c r="D2484" s="3"/>
      <c r="E2484" s="9" t="s">
        <v>279</v>
      </c>
      <c r="F2484" s="9" t="s">
        <v>279</v>
      </c>
      <c r="G2484" s="9" t="s">
        <v>279</v>
      </c>
      <c r="H2484" s="9" t="s">
        <v>279</v>
      </c>
      <c r="I2484" s="9" t="s">
        <v>279</v>
      </c>
      <c r="J2484" s="217">
        <v>653.70000000000255</v>
      </c>
      <c r="K2484" s="9">
        <v>350.40000000000146</v>
      </c>
      <c r="L2484" s="9">
        <v>360.99999999999818</v>
      </c>
      <c r="N2484" s="67">
        <f t="shared" si="73"/>
        <v>1365.1000000000022</v>
      </c>
      <c r="P2484" t="s">
        <v>285</v>
      </c>
      <c r="T2484" s="63"/>
      <c r="U2484" s="63"/>
      <c r="V2484" s="347"/>
      <c r="W2484" s="337"/>
      <c r="X2484" s="63"/>
    </row>
    <row r="2485" spans="1:24" ht="15">
      <c r="A2485" s="28" t="s">
        <v>899</v>
      </c>
      <c r="B2485" s="277" t="s">
        <v>2010</v>
      </c>
      <c r="C2485" s="3"/>
      <c r="D2485" s="3"/>
      <c r="E2485" s="9" t="s">
        <v>279</v>
      </c>
      <c r="F2485" s="9" t="s">
        <v>279</v>
      </c>
      <c r="G2485" s="9" t="s">
        <v>279</v>
      </c>
      <c r="H2485" s="9" t="s">
        <v>279</v>
      </c>
      <c r="I2485" s="9" t="s">
        <v>279</v>
      </c>
      <c r="J2485" s="9">
        <v>507.00000000000182</v>
      </c>
      <c r="K2485" s="217">
        <v>500.79999999999836</v>
      </c>
      <c r="L2485" s="9">
        <v>337.49999999999636</v>
      </c>
      <c r="N2485" s="67">
        <f t="shared" si="73"/>
        <v>1345.2999999999965</v>
      </c>
      <c r="P2485" t="s">
        <v>288</v>
      </c>
      <c r="T2485" s="277"/>
      <c r="U2485" s="63"/>
      <c r="V2485" s="348"/>
      <c r="W2485" s="337"/>
      <c r="X2485" s="63"/>
    </row>
    <row r="2486" spans="1:24" ht="15">
      <c r="A2486" s="28" t="s">
        <v>900</v>
      </c>
      <c r="B2486" s="277" t="s">
        <v>2018</v>
      </c>
      <c r="C2486" s="3"/>
      <c r="D2486" s="3"/>
      <c r="E2486" s="9" t="s">
        <v>279</v>
      </c>
      <c r="F2486" s="9" t="s">
        <v>279</v>
      </c>
      <c r="G2486" s="9" t="s">
        <v>279</v>
      </c>
      <c r="H2486" s="9" t="s">
        <v>279</v>
      </c>
      <c r="I2486" s="9" t="s">
        <v>279</v>
      </c>
      <c r="J2486" s="9">
        <v>469.5</v>
      </c>
      <c r="K2486" s="9">
        <v>327.30000000000109</v>
      </c>
      <c r="L2486" s="9">
        <v>480.69999999999527</v>
      </c>
      <c r="N2486" s="67">
        <f t="shared" ref="N2486:N2517" si="74">SUM(E2486:L2486)</f>
        <v>1277.4999999999964</v>
      </c>
      <c r="T2486" s="63"/>
      <c r="U2486" s="63"/>
      <c r="V2486" s="348"/>
      <c r="W2486" s="337"/>
      <c r="X2486" s="63"/>
    </row>
    <row r="2487" spans="1:24" ht="15">
      <c r="A2487" s="28" t="s">
        <v>901</v>
      </c>
      <c r="B2487" s="63" t="s">
        <v>4</v>
      </c>
      <c r="E2487" s="9">
        <v>1.1000000000000001</v>
      </c>
      <c r="F2487" s="9">
        <v>209.8</v>
      </c>
      <c r="G2487" s="217">
        <v>373.4</v>
      </c>
      <c r="H2487" s="9">
        <v>234.59999999999854</v>
      </c>
      <c r="I2487" s="9">
        <v>448.60000000000036</v>
      </c>
      <c r="J2487" s="9" t="s">
        <v>279</v>
      </c>
      <c r="K2487" s="9" t="s">
        <v>279</v>
      </c>
      <c r="L2487" s="9" t="s">
        <v>279</v>
      </c>
      <c r="N2487" s="67">
        <f t="shared" si="74"/>
        <v>1267.4999999999989</v>
      </c>
      <c r="P2487" t="s">
        <v>289</v>
      </c>
      <c r="S2487" s="219"/>
      <c r="T2487" s="277"/>
      <c r="U2487" s="63"/>
      <c r="V2487" s="347"/>
      <c r="W2487" s="337"/>
      <c r="X2487" s="63"/>
    </row>
    <row r="2488" spans="1:24" ht="15">
      <c r="A2488" s="28" t="s">
        <v>902</v>
      </c>
      <c r="B2488" s="277" t="s">
        <v>2006</v>
      </c>
      <c r="C2488" s="3"/>
      <c r="D2488" s="3"/>
      <c r="E2488" s="9" t="s">
        <v>279</v>
      </c>
      <c r="F2488" s="9" t="s">
        <v>279</v>
      </c>
      <c r="G2488" s="9" t="s">
        <v>279</v>
      </c>
      <c r="H2488" s="9" t="s">
        <v>279</v>
      </c>
      <c r="I2488" s="9" t="s">
        <v>279</v>
      </c>
      <c r="J2488" s="9">
        <v>458.19999999999709</v>
      </c>
      <c r="K2488" s="9">
        <v>405.89999999999964</v>
      </c>
      <c r="L2488" s="9">
        <v>382.80000000000291</v>
      </c>
      <c r="N2488" s="67">
        <f t="shared" si="74"/>
        <v>1246.8999999999996</v>
      </c>
      <c r="T2488" s="63"/>
      <c r="U2488" s="63"/>
      <c r="V2488" s="360"/>
      <c r="W2488" s="337"/>
      <c r="X2488" s="63"/>
    </row>
    <row r="2489" spans="1:24" ht="15">
      <c r="A2489" s="28" t="s">
        <v>903</v>
      </c>
      <c r="B2489" s="277" t="s">
        <v>2008</v>
      </c>
      <c r="C2489" s="3"/>
      <c r="D2489" s="3"/>
      <c r="E2489" s="9" t="s">
        <v>279</v>
      </c>
      <c r="F2489" s="9" t="s">
        <v>279</v>
      </c>
      <c r="G2489" s="9" t="s">
        <v>279</v>
      </c>
      <c r="H2489" s="9" t="s">
        <v>279</v>
      </c>
      <c r="I2489" s="9" t="s">
        <v>279</v>
      </c>
      <c r="J2489" s="9">
        <v>430.80000000000018</v>
      </c>
      <c r="K2489" s="9">
        <v>434.39999999999964</v>
      </c>
      <c r="L2489" s="9">
        <v>362.10000000000036</v>
      </c>
      <c r="N2489" s="67">
        <f t="shared" si="74"/>
        <v>1227.3000000000002</v>
      </c>
      <c r="T2489" s="63"/>
      <c r="U2489" s="63"/>
      <c r="V2489" s="348"/>
      <c r="W2489" s="337"/>
      <c r="X2489" s="63"/>
    </row>
    <row r="2490" spans="1:24" ht="15">
      <c r="A2490" s="28" t="s">
        <v>904</v>
      </c>
      <c r="B2490" s="63" t="s">
        <v>35</v>
      </c>
      <c r="E2490" s="9">
        <v>55.5</v>
      </c>
      <c r="F2490" s="9">
        <v>64.099999999999994</v>
      </c>
      <c r="G2490" s="9">
        <v>239.3</v>
      </c>
      <c r="H2490" s="9">
        <v>237.30000000000109</v>
      </c>
      <c r="I2490" s="9">
        <v>525.35000000000036</v>
      </c>
      <c r="J2490" s="9" t="s">
        <v>279</v>
      </c>
      <c r="K2490" s="9" t="s">
        <v>279</v>
      </c>
      <c r="L2490" s="9" t="s">
        <v>279</v>
      </c>
      <c r="N2490" s="67">
        <f t="shared" si="74"/>
        <v>1121.5500000000015</v>
      </c>
      <c r="S2490" s="219"/>
      <c r="T2490" s="63"/>
      <c r="U2490" s="63"/>
      <c r="V2490" s="347"/>
      <c r="W2490" s="337"/>
      <c r="X2490" s="63"/>
    </row>
    <row r="2491" spans="1:24" ht="15">
      <c r="A2491" s="28" t="s">
        <v>905</v>
      </c>
      <c r="B2491" s="277" t="s">
        <v>2007</v>
      </c>
      <c r="C2491" s="3"/>
      <c r="D2491" s="3"/>
      <c r="E2491" s="9" t="s">
        <v>279</v>
      </c>
      <c r="F2491" s="9" t="s">
        <v>279</v>
      </c>
      <c r="G2491" s="9" t="s">
        <v>279</v>
      </c>
      <c r="H2491" s="9" t="s">
        <v>279</v>
      </c>
      <c r="I2491" s="9" t="s">
        <v>279</v>
      </c>
      <c r="J2491" s="9">
        <v>482.99999999999818</v>
      </c>
      <c r="K2491" s="9">
        <v>415.34999999999854</v>
      </c>
      <c r="L2491" s="9">
        <v>206.09999999999945</v>
      </c>
      <c r="N2491" s="67">
        <f t="shared" si="74"/>
        <v>1104.4499999999962</v>
      </c>
      <c r="T2491" s="63"/>
      <c r="U2491" s="63"/>
      <c r="V2491" s="347"/>
      <c r="W2491" s="337"/>
      <c r="X2491" s="63"/>
    </row>
    <row r="2492" spans="1:24" ht="15">
      <c r="A2492" s="28" t="s">
        <v>906</v>
      </c>
      <c r="B2492" s="229" t="s">
        <v>1645</v>
      </c>
      <c r="C2492" s="3"/>
      <c r="D2492" s="3"/>
      <c r="E2492" s="9" t="s">
        <v>279</v>
      </c>
      <c r="F2492" s="9" t="s">
        <v>279</v>
      </c>
      <c r="G2492" s="9" t="s">
        <v>279</v>
      </c>
      <c r="H2492" s="9" t="s">
        <v>279</v>
      </c>
      <c r="I2492" s="217">
        <v>652.89999999999964</v>
      </c>
      <c r="J2492" s="9">
        <v>422.90000000000327</v>
      </c>
      <c r="K2492" s="9" t="s">
        <v>279</v>
      </c>
      <c r="L2492" s="9" t="s">
        <v>279</v>
      </c>
      <c r="N2492" s="67">
        <f t="shared" si="74"/>
        <v>1075.8000000000029</v>
      </c>
      <c r="P2492" t="s">
        <v>294</v>
      </c>
      <c r="T2492" s="225"/>
      <c r="U2492" s="63"/>
      <c r="V2492" s="347"/>
      <c r="W2492" s="337"/>
      <c r="X2492" s="63"/>
    </row>
    <row r="2493" spans="1:24" ht="15">
      <c r="A2493" s="28" t="s">
        <v>907</v>
      </c>
      <c r="B2493" s="277" t="s">
        <v>2003</v>
      </c>
      <c r="C2493" s="3"/>
      <c r="D2493" s="3"/>
      <c r="E2493" s="9" t="s">
        <v>279</v>
      </c>
      <c r="F2493" s="9" t="s">
        <v>279</v>
      </c>
      <c r="G2493" s="9" t="s">
        <v>279</v>
      </c>
      <c r="H2493" s="9" t="s">
        <v>279</v>
      </c>
      <c r="I2493" s="9" t="s">
        <v>279</v>
      </c>
      <c r="J2493" s="9">
        <v>261.59999999999945</v>
      </c>
      <c r="K2493" s="217">
        <v>516.99999999999818</v>
      </c>
      <c r="L2493" s="9">
        <v>175.70000000000164</v>
      </c>
      <c r="N2493" s="67">
        <f t="shared" si="74"/>
        <v>954.29999999999927</v>
      </c>
      <c r="P2493" t="s">
        <v>285</v>
      </c>
      <c r="T2493" s="63"/>
      <c r="U2493" s="63"/>
      <c r="V2493" s="360"/>
      <c r="W2493" s="337"/>
      <c r="X2493" s="63"/>
    </row>
    <row r="2494" spans="1:24" ht="15">
      <c r="A2494" s="28" t="s">
        <v>908</v>
      </c>
      <c r="B2494" s="277" t="s">
        <v>2030</v>
      </c>
      <c r="E2494" s="9" t="s">
        <v>279</v>
      </c>
      <c r="F2494" s="9" t="s">
        <v>279</v>
      </c>
      <c r="G2494" s="9" t="s">
        <v>279</v>
      </c>
      <c r="H2494" s="9" t="s">
        <v>279</v>
      </c>
      <c r="I2494" s="9" t="s">
        <v>279</v>
      </c>
      <c r="J2494" s="9" t="s">
        <v>279</v>
      </c>
      <c r="K2494" s="9">
        <v>452.80000000000109</v>
      </c>
      <c r="L2494" s="9">
        <v>476.10000000000036</v>
      </c>
      <c r="N2494" s="67">
        <f t="shared" si="74"/>
        <v>928.90000000000146</v>
      </c>
      <c r="T2494" s="277"/>
      <c r="U2494" s="63"/>
      <c r="V2494" s="347"/>
      <c r="W2494" s="337"/>
      <c r="X2494" s="63"/>
    </row>
    <row r="2495" spans="1:24" ht="15">
      <c r="A2495" s="28" t="s">
        <v>909</v>
      </c>
      <c r="B2495" s="277" t="s">
        <v>4497</v>
      </c>
      <c r="E2495" s="9" t="s">
        <v>279</v>
      </c>
      <c r="F2495" s="9" t="s">
        <v>279</v>
      </c>
      <c r="G2495" s="9" t="s">
        <v>279</v>
      </c>
      <c r="H2495" s="9" t="s">
        <v>279</v>
      </c>
      <c r="I2495" s="9" t="s">
        <v>279</v>
      </c>
      <c r="J2495" s="9" t="s">
        <v>279</v>
      </c>
      <c r="K2495" s="9">
        <v>433.30000000000018</v>
      </c>
      <c r="L2495" s="9">
        <v>441.99999999999818</v>
      </c>
      <c r="N2495" s="67">
        <f t="shared" si="74"/>
        <v>875.29999999999836</v>
      </c>
      <c r="T2495" s="277"/>
      <c r="U2495" s="63"/>
      <c r="V2495" s="347"/>
      <c r="W2495" s="337"/>
      <c r="X2495" s="63"/>
    </row>
    <row r="2496" spans="1:24" ht="15">
      <c r="A2496" s="28" t="s">
        <v>910</v>
      </c>
      <c r="B2496" s="277" t="s">
        <v>2009</v>
      </c>
      <c r="C2496" s="3"/>
      <c r="D2496" s="3"/>
      <c r="E2496" s="9" t="s">
        <v>279</v>
      </c>
      <c r="F2496" s="9" t="s">
        <v>279</v>
      </c>
      <c r="G2496" s="9" t="s">
        <v>279</v>
      </c>
      <c r="H2496" s="9" t="s">
        <v>279</v>
      </c>
      <c r="I2496" s="9" t="s">
        <v>279</v>
      </c>
      <c r="J2496" s="9">
        <v>467.70000000000164</v>
      </c>
      <c r="K2496" s="9">
        <v>402.79999999999745</v>
      </c>
      <c r="L2496" s="9" t="s">
        <v>279</v>
      </c>
      <c r="N2496" s="67">
        <f t="shared" si="74"/>
        <v>870.49999999999909</v>
      </c>
      <c r="T2496" s="63"/>
      <c r="U2496" s="63"/>
      <c r="V2496" s="347"/>
      <c r="W2496" s="337"/>
      <c r="X2496" s="63"/>
    </row>
    <row r="2497" spans="1:24" ht="15">
      <c r="A2497" s="28" t="s">
        <v>911</v>
      </c>
      <c r="B2497" s="277" t="s">
        <v>2027</v>
      </c>
      <c r="E2497" s="9" t="s">
        <v>279</v>
      </c>
      <c r="F2497" s="9" t="s">
        <v>279</v>
      </c>
      <c r="G2497" s="9" t="s">
        <v>279</v>
      </c>
      <c r="H2497" s="9" t="s">
        <v>279</v>
      </c>
      <c r="I2497" s="9" t="s">
        <v>279</v>
      </c>
      <c r="J2497" s="9" t="s">
        <v>279</v>
      </c>
      <c r="K2497" s="9">
        <v>317.5</v>
      </c>
      <c r="L2497" s="217">
        <v>500.19999999999527</v>
      </c>
      <c r="N2497" s="67">
        <f t="shared" si="74"/>
        <v>817.69999999999527</v>
      </c>
      <c r="P2497" t="s">
        <v>289</v>
      </c>
      <c r="T2497" s="63"/>
      <c r="U2497" s="63"/>
      <c r="V2497" s="347"/>
      <c r="W2497" s="337"/>
      <c r="X2497" s="63"/>
    </row>
    <row r="2498" spans="1:24" ht="15">
      <c r="A2498" s="28" t="s">
        <v>912</v>
      </c>
      <c r="B2498" s="277" t="s">
        <v>2023</v>
      </c>
      <c r="E2498" s="9" t="s">
        <v>279</v>
      </c>
      <c r="F2498" s="9" t="s">
        <v>279</v>
      </c>
      <c r="G2498" s="9" t="s">
        <v>279</v>
      </c>
      <c r="H2498" s="9" t="s">
        <v>279</v>
      </c>
      <c r="I2498" s="9" t="s">
        <v>279</v>
      </c>
      <c r="J2498" s="9" t="s">
        <v>279</v>
      </c>
      <c r="K2498" s="9">
        <v>423.29999999999745</v>
      </c>
      <c r="L2498" s="9">
        <v>383.19999999999709</v>
      </c>
      <c r="N2498" s="67">
        <f t="shared" si="74"/>
        <v>806.49999999999454</v>
      </c>
      <c r="T2498" s="277"/>
      <c r="U2498" s="63"/>
      <c r="V2498" s="347"/>
      <c r="W2498" s="337"/>
      <c r="X2498" s="63"/>
    </row>
    <row r="2499" spans="1:24" ht="15">
      <c r="A2499" s="28" t="s">
        <v>913</v>
      </c>
      <c r="B2499" s="63" t="s">
        <v>769</v>
      </c>
      <c r="E2499" s="9" t="s">
        <v>279</v>
      </c>
      <c r="F2499" s="9" t="s">
        <v>279</v>
      </c>
      <c r="G2499" s="9" t="s">
        <v>279</v>
      </c>
      <c r="H2499" s="9">
        <v>276.25000000000364</v>
      </c>
      <c r="I2499" s="9">
        <v>521.79999999999563</v>
      </c>
      <c r="J2499" s="9" t="s">
        <v>279</v>
      </c>
      <c r="K2499" s="9" t="s">
        <v>279</v>
      </c>
      <c r="L2499" s="9" t="s">
        <v>279</v>
      </c>
      <c r="N2499" s="67">
        <f t="shared" si="74"/>
        <v>798.04999999999927</v>
      </c>
      <c r="S2499" s="219"/>
      <c r="T2499" s="277"/>
      <c r="U2499" s="63"/>
      <c r="V2499" s="347"/>
      <c r="W2499" s="337"/>
      <c r="X2499" s="63"/>
    </row>
    <row r="2500" spans="1:24" ht="15">
      <c r="A2500" s="28" t="s">
        <v>914</v>
      </c>
      <c r="B2500" s="63" t="s">
        <v>178</v>
      </c>
      <c r="E2500" s="214">
        <v>448.75</v>
      </c>
      <c r="F2500" s="217">
        <v>345.9</v>
      </c>
      <c r="G2500" s="9" t="s">
        <v>279</v>
      </c>
      <c r="H2500" s="9" t="s">
        <v>279</v>
      </c>
      <c r="I2500" s="9" t="s">
        <v>279</v>
      </c>
      <c r="J2500" s="9" t="s">
        <v>279</v>
      </c>
      <c r="K2500" s="9" t="s">
        <v>279</v>
      </c>
      <c r="L2500" s="9" t="s">
        <v>279</v>
      </c>
      <c r="N2500" s="67">
        <f t="shared" si="74"/>
        <v>794.65</v>
      </c>
      <c r="P2500" t="s">
        <v>356</v>
      </c>
      <c r="S2500" t="s">
        <v>1774</v>
      </c>
      <c r="T2500" s="63"/>
      <c r="U2500" s="63"/>
      <c r="V2500" s="360"/>
      <c r="W2500" s="337"/>
      <c r="X2500" s="63"/>
    </row>
    <row r="2501" spans="1:24" ht="15">
      <c r="A2501" s="28" t="s">
        <v>915</v>
      </c>
      <c r="B2501" s="63" t="s">
        <v>158</v>
      </c>
      <c r="E2501" s="9" t="s">
        <v>279</v>
      </c>
      <c r="F2501" s="9" t="s">
        <v>279</v>
      </c>
      <c r="G2501" s="9">
        <v>136.4</v>
      </c>
      <c r="H2501" s="9">
        <v>123.80000000000109</v>
      </c>
      <c r="I2501" s="9">
        <v>470.80000000000109</v>
      </c>
      <c r="J2501" s="9" t="s">
        <v>279</v>
      </c>
      <c r="K2501" s="9" t="s">
        <v>279</v>
      </c>
      <c r="L2501" s="9" t="s">
        <v>279</v>
      </c>
      <c r="N2501" s="67">
        <f t="shared" si="74"/>
        <v>731.00000000000216</v>
      </c>
      <c r="S2501" s="219"/>
      <c r="T2501" s="63"/>
      <c r="U2501" s="63"/>
      <c r="V2501" s="347"/>
      <c r="W2501" s="337"/>
      <c r="X2501" s="63"/>
    </row>
    <row r="2502" spans="1:24" ht="15">
      <c r="A2502" s="28" t="s">
        <v>916</v>
      </c>
      <c r="B2502" s="225" t="s">
        <v>1641</v>
      </c>
      <c r="C2502" s="3"/>
      <c r="D2502" s="3"/>
      <c r="E2502" s="9" t="s">
        <v>279</v>
      </c>
      <c r="F2502" s="9" t="s">
        <v>279</v>
      </c>
      <c r="G2502" s="9" t="s">
        <v>279</v>
      </c>
      <c r="H2502" s="9" t="s">
        <v>279</v>
      </c>
      <c r="I2502" s="213">
        <v>713.49999999999818</v>
      </c>
      <c r="J2502" s="9" t="s">
        <v>279</v>
      </c>
      <c r="K2502" s="9" t="s">
        <v>279</v>
      </c>
      <c r="L2502" s="9" t="s">
        <v>279</v>
      </c>
      <c r="N2502" s="67">
        <f t="shared" si="74"/>
        <v>713.49999999999818</v>
      </c>
      <c r="P2502" t="s">
        <v>283</v>
      </c>
      <c r="T2502" s="63"/>
      <c r="U2502" s="63"/>
      <c r="V2502" s="360"/>
      <c r="W2502" s="337"/>
      <c r="X2502" s="63"/>
    </row>
    <row r="2503" spans="1:24" ht="15">
      <c r="A2503" s="28" t="s">
        <v>917</v>
      </c>
      <c r="B2503" s="277" t="s">
        <v>2157</v>
      </c>
      <c r="E2503" s="9" t="s">
        <v>279</v>
      </c>
      <c r="F2503" s="9" t="s">
        <v>279</v>
      </c>
      <c r="G2503" s="9" t="s">
        <v>279</v>
      </c>
      <c r="H2503" s="9" t="s">
        <v>279</v>
      </c>
      <c r="I2503" s="9" t="s">
        <v>279</v>
      </c>
      <c r="J2503" s="9" t="s">
        <v>279</v>
      </c>
      <c r="K2503" s="9">
        <v>488.60000000000127</v>
      </c>
      <c r="L2503" s="9">
        <v>171.29999999999836</v>
      </c>
      <c r="N2503" s="67">
        <f t="shared" si="74"/>
        <v>659.89999999999964</v>
      </c>
      <c r="T2503" s="277"/>
      <c r="U2503" s="63"/>
      <c r="V2503" s="347"/>
      <c r="W2503" s="337"/>
      <c r="X2503" s="63"/>
    </row>
    <row r="2504" spans="1:24" ht="15">
      <c r="A2504" s="28" t="s">
        <v>918</v>
      </c>
      <c r="B2504" s="277" t="s">
        <v>2025</v>
      </c>
      <c r="E2504" s="9" t="s">
        <v>279</v>
      </c>
      <c r="F2504" s="9" t="s">
        <v>279</v>
      </c>
      <c r="G2504" s="9" t="s">
        <v>279</v>
      </c>
      <c r="H2504" s="9" t="s">
        <v>279</v>
      </c>
      <c r="I2504" s="9" t="s">
        <v>279</v>
      </c>
      <c r="J2504" s="9" t="s">
        <v>279</v>
      </c>
      <c r="K2504" s="9">
        <v>303.10000000000127</v>
      </c>
      <c r="L2504" s="9">
        <v>337.5</v>
      </c>
      <c r="N2504" s="67">
        <f t="shared" si="74"/>
        <v>640.60000000000127</v>
      </c>
      <c r="T2504" s="63"/>
      <c r="U2504" s="63"/>
      <c r="V2504" s="360"/>
      <c r="W2504" s="337"/>
      <c r="X2504" s="63"/>
    </row>
    <row r="2505" spans="1:24" ht="15">
      <c r="A2505" s="28" t="s">
        <v>919</v>
      </c>
      <c r="B2505" s="277" t="s">
        <v>2026</v>
      </c>
      <c r="E2505" s="9" t="s">
        <v>279</v>
      </c>
      <c r="F2505" s="9" t="s">
        <v>279</v>
      </c>
      <c r="G2505" s="9" t="s">
        <v>279</v>
      </c>
      <c r="H2505" s="9" t="s">
        <v>279</v>
      </c>
      <c r="I2505" s="9" t="s">
        <v>279</v>
      </c>
      <c r="J2505" s="9" t="s">
        <v>279</v>
      </c>
      <c r="K2505" s="9">
        <v>238.00000000000091</v>
      </c>
      <c r="L2505" s="9">
        <v>391.60000000000036</v>
      </c>
      <c r="N2505" s="67">
        <f t="shared" si="74"/>
        <v>629.60000000000127</v>
      </c>
      <c r="T2505" s="277"/>
      <c r="U2505" s="63"/>
      <c r="V2505" s="348"/>
      <c r="W2505" s="337"/>
      <c r="X2505" s="63"/>
    </row>
    <row r="2506" spans="1:24" ht="15">
      <c r="A2506" s="28" t="s">
        <v>920</v>
      </c>
      <c r="B2506" s="63" t="s">
        <v>744</v>
      </c>
      <c r="E2506" s="9" t="s">
        <v>279</v>
      </c>
      <c r="F2506" s="9" t="s">
        <v>279</v>
      </c>
      <c r="G2506" s="9" t="s">
        <v>279</v>
      </c>
      <c r="H2506" s="9">
        <v>118.50000000000182</v>
      </c>
      <c r="I2506" s="9">
        <v>510.59999999999854</v>
      </c>
      <c r="J2506" s="9" t="s">
        <v>279</v>
      </c>
      <c r="K2506" s="9" t="s">
        <v>279</v>
      </c>
      <c r="L2506" s="9" t="s">
        <v>279</v>
      </c>
      <c r="N2506" s="67">
        <f t="shared" si="74"/>
        <v>629.10000000000036</v>
      </c>
      <c r="T2506" s="63"/>
      <c r="U2506" s="63"/>
      <c r="V2506" s="347"/>
      <c r="W2506" s="337"/>
      <c r="X2506" s="63"/>
    </row>
    <row r="2507" spans="1:24" ht="15">
      <c r="A2507" s="28" t="s">
        <v>921</v>
      </c>
      <c r="B2507" s="277" t="s">
        <v>2053</v>
      </c>
      <c r="E2507" s="9" t="s">
        <v>279</v>
      </c>
      <c r="F2507" s="9" t="s">
        <v>279</v>
      </c>
      <c r="G2507" s="9" t="s">
        <v>279</v>
      </c>
      <c r="H2507" s="9" t="s">
        <v>279</v>
      </c>
      <c r="I2507" s="9" t="s">
        <v>279</v>
      </c>
      <c r="J2507" s="9" t="s">
        <v>279</v>
      </c>
      <c r="K2507" s="9">
        <v>122.50000000000091</v>
      </c>
      <c r="L2507" s="217">
        <v>496.10000000000127</v>
      </c>
      <c r="N2507" s="67">
        <f t="shared" si="74"/>
        <v>618.60000000000218</v>
      </c>
      <c r="P2507" t="s">
        <v>294</v>
      </c>
      <c r="T2507" s="63"/>
      <c r="U2507" s="63"/>
      <c r="V2507" s="360"/>
      <c r="W2507" s="337"/>
      <c r="X2507" s="63"/>
    </row>
    <row r="2508" spans="1:24" ht="15">
      <c r="A2508" s="28" t="s">
        <v>922</v>
      </c>
      <c r="B2508" s="229" t="s">
        <v>1650</v>
      </c>
      <c r="C2508" s="3"/>
      <c r="D2508" s="3"/>
      <c r="E2508" s="9" t="s">
        <v>279</v>
      </c>
      <c r="F2508" s="9" t="s">
        <v>279</v>
      </c>
      <c r="G2508" s="9" t="s">
        <v>279</v>
      </c>
      <c r="H2508" s="9" t="s">
        <v>279</v>
      </c>
      <c r="I2508" s="9">
        <v>618.39999999999964</v>
      </c>
      <c r="J2508" s="9" t="s">
        <v>279</v>
      </c>
      <c r="K2508" s="9" t="s">
        <v>279</v>
      </c>
      <c r="L2508" s="9" t="s">
        <v>279</v>
      </c>
      <c r="N2508" s="67">
        <f t="shared" si="74"/>
        <v>618.39999999999964</v>
      </c>
      <c r="T2508" s="63"/>
      <c r="U2508" s="63"/>
      <c r="V2508" s="347"/>
      <c r="W2508" s="337"/>
      <c r="X2508" s="63"/>
    </row>
    <row r="2509" spans="1:24" ht="15">
      <c r="A2509" s="28" t="s">
        <v>923</v>
      </c>
      <c r="B2509" s="63" t="s">
        <v>3382</v>
      </c>
      <c r="E2509" s="9" t="s">
        <v>279</v>
      </c>
      <c r="F2509" s="9" t="s">
        <v>279</v>
      </c>
      <c r="G2509" s="9" t="s">
        <v>279</v>
      </c>
      <c r="H2509" s="9" t="s">
        <v>279</v>
      </c>
      <c r="I2509" s="9" t="s">
        <v>279</v>
      </c>
      <c r="J2509" s="9" t="s">
        <v>279</v>
      </c>
      <c r="K2509" s="9" t="s">
        <v>279</v>
      </c>
      <c r="L2509" s="217">
        <v>531.20000000000437</v>
      </c>
      <c r="N2509" s="67">
        <f t="shared" si="74"/>
        <v>531.20000000000437</v>
      </c>
      <c r="P2509" t="s">
        <v>284</v>
      </c>
      <c r="T2509" s="63"/>
      <c r="U2509" s="63"/>
      <c r="V2509" s="348"/>
      <c r="W2509" s="337"/>
      <c r="X2509" s="63"/>
    </row>
    <row r="2510" spans="1:24" ht="15">
      <c r="A2510" s="28" t="s">
        <v>924</v>
      </c>
      <c r="B2510" s="63" t="s">
        <v>3385</v>
      </c>
      <c r="E2510" s="9" t="s">
        <v>279</v>
      </c>
      <c r="F2510" s="9" t="s">
        <v>279</v>
      </c>
      <c r="G2510" s="9" t="s">
        <v>279</v>
      </c>
      <c r="H2510" s="9" t="s">
        <v>279</v>
      </c>
      <c r="I2510" s="9" t="s">
        <v>279</v>
      </c>
      <c r="J2510" s="9" t="s">
        <v>279</v>
      </c>
      <c r="K2510" s="9" t="s">
        <v>279</v>
      </c>
      <c r="L2510" s="9">
        <v>487.80000000000109</v>
      </c>
      <c r="N2510" s="67">
        <f t="shared" si="74"/>
        <v>487.80000000000109</v>
      </c>
      <c r="T2510" s="63"/>
      <c r="U2510" s="63"/>
      <c r="V2510" s="347"/>
      <c r="W2510" s="337"/>
      <c r="X2510" s="63"/>
    </row>
    <row r="2511" spans="1:24" ht="15">
      <c r="A2511" s="28" t="s">
        <v>925</v>
      </c>
      <c r="B2511" s="277" t="s">
        <v>2028</v>
      </c>
      <c r="E2511" s="9" t="s">
        <v>279</v>
      </c>
      <c r="F2511" s="9" t="s">
        <v>279</v>
      </c>
      <c r="G2511" s="9" t="s">
        <v>279</v>
      </c>
      <c r="H2511" s="9" t="s">
        <v>279</v>
      </c>
      <c r="I2511" s="9" t="s">
        <v>279</v>
      </c>
      <c r="J2511" s="9" t="s">
        <v>279</v>
      </c>
      <c r="K2511" s="9">
        <v>481.09999999999945</v>
      </c>
      <c r="L2511" s="9" t="s">
        <v>279</v>
      </c>
      <c r="N2511" s="67">
        <f t="shared" si="74"/>
        <v>481.09999999999945</v>
      </c>
      <c r="T2511" s="28"/>
      <c r="U2511" s="63"/>
      <c r="V2511" s="347"/>
      <c r="W2511" s="337"/>
      <c r="X2511" s="63"/>
    </row>
    <row r="2512" spans="1:24" ht="15">
      <c r="A2512" s="28" t="s">
        <v>926</v>
      </c>
      <c r="B2512" s="63" t="s">
        <v>3369</v>
      </c>
      <c r="E2512" s="9" t="s">
        <v>279</v>
      </c>
      <c r="F2512" s="9" t="s">
        <v>279</v>
      </c>
      <c r="G2512" s="9" t="s">
        <v>279</v>
      </c>
      <c r="H2512" s="9" t="s">
        <v>279</v>
      </c>
      <c r="I2512" s="9" t="s">
        <v>279</v>
      </c>
      <c r="J2512" s="9" t="s">
        <v>279</v>
      </c>
      <c r="K2512" s="9" t="s">
        <v>279</v>
      </c>
      <c r="L2512" s="9">
        <v>459.49999999999818</v>
      </c>
      <c r="M2512" s="67"/>
      <c r="N2512" s="67">
        <f t="shared" si="74"/>
        <v>459.49999999999818</v>
      </c>
      <c r="T2512" s="277"/>
      <c r="U2512" s="63"/>
      <c r="V2512" s="347"/>
      <c r="W2512" s="337"/>
      <c r="X2512" s="63"/>
    </row>
    <row r="2513" spans="1:24" ht="15">
      <c r="A2513" s="28" t="s">
        <v>927</v>
      </c>
      <c r="B2513" s="63" t="s">
        <v>180</v>
      </c>
      <c r="E2513" s="9" t="s">
        <v>279</v>
      </c>
      <c r="F2513" s="9" t="s">
        <v>279</v>
      </c>
      <c r="G2513" s="9" t="s">
        <v>279</v>
      </c>
      <c r="H2513" s="9" t="s">
        <v>279</v>
      </c>
      <c r="I2513" s="9" t="s">
        <v>279</v>
      </c>
      <c r="J2513" s="9" t="s">
        <v>279</v>
      </c>
      <c r="K2513" s="9" t="s">
        <v>279</v>
      </c>
      <c r="L2513" s="9">
        <v>458.39999999999964</v>
      </c>
      <c r="N2513" s="67">
        <f t="shared" si="74"/>
        <v>458.39999999999964</v>
      </c>
      <c r="T2513" s="225"/>
      <c r="U2513" s="63"/>
      <c r="V2513" s="347"/>
      <c r="W2513" s="337"/>
      <c r="X2513" s="63"/>
    </row>
    <row r="2514" spans="1:24" ht="15">
      <c r="A2514" s="28" t="s">
        <v>928</v>
      </c>
      <c r="B2514" s="229" t="s">
        <v>1676</v>
      </c>
      <c r="C2514" s="3"/>
      <c r="D2514" s="3"/>
      <c r="E2514" s="9" t="s">
        <v>279</v>
      </c>
      <c r="F2514" s="9" t="s">
        <v>279</v>
      </c>
      <c r="G2514" s="9" t="s">
        <v>279</v>
      </c>
      <c r="H2514" s="9" t="s">
        <v>279</v>
      </c>
      <c r="I2514" s="9">
        <v>452.80000000000109</v>
      </c>
      <c r="J2514" s="9" t="s">
        <v>279</v>
      </c>
      <c r="K2514" s="9" t="s">
        <v>279</v>
      </c>
      <c r="L2514" s="9" t="s">
        <v>279</v>
      </c>
      <c r="N2514" s="67">
        <f t="shared" si="74"/>
        <v>452.80000000000109</v>
      </c>
      <c r="T2514" s="277"/>
      <c r="U2514" s="63"/>
      <c r="V2514" s="347"/>
      <c r="W2514" s="337"/>
      <c r="X2514" s="63"/>
    </row>
    <row r="2515" spans="1:24" ht="15">
      <c r="A2515" s="28" t="s">
        <v>929</v>
      </c>
      <c r="B2515" s="229" t="s">
        <v>1648</v>
      </c>
      <c r="C2515" s="3"/>
      <c r="D2515" s="3"/>
      <c r="E2515" s="9" t="s">
        <v>279</v>
      </c>
      <c r="F2515" s="9" t="s">
        <v>279</v>
      </c>
      <c r="G2515" s="9" t="s">
        <v>279</v>
      </c>
      <c r="H2515" s="9" t="s">
        <v>279</v>
      </c>
      <c r="I2515" s="9">
        <v>447.80000000000109</v>
      </c>
      <c r="J2515" s="9" t="s">
        <v>279</v>
      </c>
      <c r="K2515" s="9" t="s">
        <v>279</v>
      </c>
      <c r="L2515" s="9" t="s">
        <v>279</v>
      </c>
      <c r="N2515" s="67">
        <f t="shared" si="74"/>
        <v>447.80000000000109</v>
      </c>
      <c r="T2515" s="63"/>
      <c r="U2515" s="63"/>
      <c r="V2515" s="360"/>
      <c r="W2515" s="337"/>
      <c r="X2515" s="63"/>
    </row>
    <row r="2516" spans="1:24" ht="15">
      <c r="A2516" s="28" t="s">
        <v>930</v>
      </c>
      <c r="B2516" s="63" t="s">
        <v>3397</v>
      </c>
      <c r="E2516" s="9" t="s">
        <v>279</v>
      </c>
      <c r="F2516" s="9" t="s">
        <v>279</v>
      </c>
      <c r="G2516" s="9" t="s">
        <v>279</v>
      </c>
      <c r="H2516" s="9" t="s">
        <v>279</v>
      </c>
      <c r="I2516" s="9" t="s">
        <v>279</v>
      </c>
      <c r="J2516" s="9" t="s">
        <v>279</v>
      </c>
      <c r="K2516" s="9" t="s">
        <v>279</v>
      </c>
      <c r="L2516" s="9">
        <v>443.80000000000109</v>
      </c>
      <c r="M2516" s="67"/>
      <c r="N2516" s="67">
        <f t="shared" si="74"/>
        <v>443.80000000000109</v>
      </c>
      <c r="T2516" s="63"/>
      <c r="U2516" s="63"/>
      <c r="V2516" s="360"/>
      <c r="W2516" s="337"/>
      <c r="X2516" s="63"/>
    </row>
    <row r="2517" spans="1:24" ht="15">
      <c r="A2517" s="28" t="s">
        <v>931</v>
      </c>
      <c r="B2517" s="63" t="s">
        <v>3381</v>
      </c>
      <c r="E2517" s="9" t="s">
        <v>279</v>
      </c>
      <c r="F2517" s="9" t="s">
        <v>279</v>
      </c>
      <c r="G2517" s="9" t="s">
        <v>279</v>
      </c>
      <c r="H2517" s="9" t="s">
        <v>279</v>
      </c>
      <c r="I2517" s="9" t="s">
        <v>279</v>
      </c>
      <c r="J2517" s="9" t="s">
        <v>279</v>
      </c>
      <c r="K2517" s="9" t="s">
        <v>279</v>
      </c>
      <c r="L2517" s="9">
        <v>435.399999999996</v>
      </c>
      <c r="M2517" s="67"/>
      <c r="N2517" s="67">
        <f t="shared" si="74"/>
        <v>435.399999999996</v>
      </c>
      <c r="T2517" s="225"/>
      <c r="U2517" s="63"/>
      <c r="V2517" s="347"/>
      <c r="W2517" s="337"/>
      <c r="X2517" s="63"/>
    </row>
    <row r="2518" spans="1:24" ht="15">
      <c r="A2518" s="28" t="s">
        <v>932</v>
      </c>
      <c r="B2518" s="277" t="s">
        <v>2052</v>
      </c>
      <c r="E2518" s="9" t="s">
        <v>279</v>
      </c>
      <c r="F2518" s="9" t="s">
        <v>279</v>
      </c>
      <c r="G2518" s="9" t="s">
        <v>279</v>
      </c>
      <c r="H2518" s="9" t="s">
        <v>279</v>
      </c>
      <c r="I2518" s="9" t="s">
        <v>279</v>
      </c>
      <c r="J2518" s="9" t="s">
        <v>279</v>
      </c>
      <c r="K2518" s="9">
        <v>239.699999999998</v>
      </c>
      <c r="L2518" s="9">
        <v>184.00000000000273</v>
      </c>
      <c r="N2518" s="67">
        <f t="shared" ref="N2518:N2549" si="75">SUM(E2518:L2518)</f>
        <v>423.70000000000073</v>
      </c>
      <c r="T2518" s="28"/>
      <c r="U2518" s="63"/>
      <c r="V2518" s="347"/>
      <c r="W2518" s="337"/>
      <c r="X2518" s="63"/>
    </row>
    <row r="2519" spans="1:24" ht="15">
      <c r="A2519" s="28" t="s">
        <v>933</v>
      </c>
      <c r="B2519" s="229" t="s">
        <v>1651</v>
      </c>
      <c r="C2519" s="3"/>
      <c r="D2519" s="3"/>
      <c r="E2519" s="9" t="s">
        <v>279</v>
      </c>
      <c r="F2519" s="9" t="s">
        <v>279</v>
      </c>
      <c r="G2519" s="9" t="s">
        <v>279</v>
      </c>
      <c r="H2519" s="9" t="s">
        <v>279</v>
      </c>
      <c r="I2519" s="9">
        <v>399.79999999999927</v>
      </c>
      <c r="J2519" s="9" t="s">
        <v>279</v>
      </c>
      <c r="K2519" s="9" t="s">
        <v>279</v>
      </c>
      <c r="L2519" s="9" t="s">
        <v>279</v>
      </c>
      <c r="N2519" s="67">
        <f t="shared" si="75"/>
        <v>399.79999999999927</v>
      </c>
      <c r="T2519" s="63"/>
      <c r="U2519" s="63"/>
      <c r="V2519" s="347"/>
      <c r="W2519" s="337"/>
      <c r="X2519" s="63"/>
    </row>
    <row r="2520" spans="1:24" ht="15">
      <c r="A2520" s="28" t="s">
        <v>934</v>
      </c>
      <c r="B2520" s="277" t="s">
        <v>2024</v>
      </c>
      <c r="E2520" s="9" t="s">
        <v>279</v>
      </c>
      <c r="F2520" s="9" t="s">
        <v>279</v>
      </c>
      <c r="G2520" s="9" t="s">
        <v>279</v>
      </c>
      <c r="H2520" s="9" t="s">
        <v>279</v>
      </c>
      <c r="I2520" s="9" t="s">
        <v>279</v>
      </c>
      <c r="J2520" s="9" t="s">
        <v>279</v>
      </c>
      <c r="K2520" s="9">
        <v>263.39999999999509</v>
      </c>
      <c r="L2520" s="9">
        <v>128.5</v>
      </c>
      <c r="N2520" s="67">
        <f t="shared" si="75"/>
        <v>391.89999999999509</v>
      </c>
      <c r="T2520" s="277"/>
      <c r="U2520" s="63"/>
      <c r="V2520" s="348"/>
      <c r="W2520" s="337"/>
      <c r="X2520" s="63"/>
    </row>
    <row r="2521" spans="1:24" ht="15">
      <c r="A2521" s="28" t="s">
        <v>935</v>
      </c>
      <c r="B2521" s="63" t="s">
        <v>3383</v>
      </c>
      <c r="E2521" s="9" t="s">
        <v>279</v>
      </c>
      <c r="F2521" s="9" t="s">
        <v>279</v>
      </c>
      <c r="G2521" s="9" t="s">
        <v>279</v>
      </c>
      <c r="H2521" s="9" t="s">
        <v>279</v>
      </c>
      <c r="I2521" s="9" t="s">
        <v>279</v>
      </c>
      <c r="J2521" s="9" t="s">
        <v>279</v>
      </c>
      <c r="K2521" s="9" t="s">
        <v>279</v>
      </c>
      <c r="L2521" s="9">
        <v>389.60000000000218</v>
      </c>
      <c r="N2521" s="67">
        <f t="shared" si="75"/>
        <v>389.60000000000218</v>
      </c>
      <c r="T2521" s="277"/>
      <c r="U2521" s="63"/>
      <c r="V2521" s="347"/>
      <c r="W2521" s="337"/>
      <c r="X2521" s="63"/>
    </row>
    <row r="2522" spans="1:24" ht="15">
      <c r="A2522" s="28" t="s">
        <v>2501</v>
      </c>
      <c r="B2522" s="277" t="s">
        <v>2004</v>
      </c>
      <c r="C2522" s="3"/>
      <c r="D2522" s="3"/>
      <c r="E2522" s="9" t="s">
        <v>279</v>
      </c>
      <c r="F2522" s="9" t="s">
        <v>279</v>
      </c>
      <c r="G2522" s="9" t="s">
        <v>279</v>
      </c>
      <c r="H2522" s="9" t="s">
        <v>279</v>
      </c>
      <c r="I2522" s="9" t="s">
        <v>279</v>
      </c>
      <c r="J2522" s="9">
        <v>387.70000000000255</v>
      </c>
      <c r="K2522" s="9" t="s">
        <v>279</v>
      </c>
      <c r="L2522" s="9" t="s">
        <v>279</v>
      </c>
      <c r="N2522" s="67">
        <f t="shared" si="75"/>
        <v>387.70000000000255</v>
      </c>
    </row>
    <row r="2523" spans="1:24" ht="15">
      <c r="A2523" s="28" t="s">
        <v>3315</v>
      </c>
      <c r="B2523" s="63" t="s">
        <v>3372</v>
      </c>
      <c r="E2523" s="9" t="s">
        <v>279</v>
      </c>
      <c r="F2523" s="9" t="s">
        <v>279</v>
      </c>
      <c r="G2523" s="9" t="s">
        <v>279</v>
      </c>
      <c r="H2523" s="9" t="s">
        <v>279</v>
      </c>
      <c r="I2523" s="9" t="s">
        <v>279</v>
      </c>
      <c r="J2523" s="9" t="s">
        <v>279</v>
      </c>
      <c r="K2523" s="9" t="s">
        <v>279</v>
      </c>
      <c r="L2523" s="9">
        <v>377.60000000000036</v>
      </c>
      <c r="N2523" s="67">
        <f t="shared" si="75"/>
        <v>377.60000000000036</v>
      </c>
    </row>
    <row r="2524" spans="1:24" ht="15">
      <c r="A2524" s="28" t="s">
        <v>3316</v>
      </c>
      <c r="B2524" s="63" t="s">
        <v>3371</v>
      </c>
      <c r="E2524" s="9" t="s">
        <v>279</v>
      </c>
      <c r="F2524" s="9" t="s">
        <v>279</v>
      </c>
      <c r="G2524" s="9" t="s">
        <v>279</v>
      </c>
      <c r="H2524" s="9" t="s">
        <v>279</v>
      </c>
      <c r="I2524" s="9" t="s">
        <v>279</v>
      </c>
      <c r="J2524" s="9" t="s">
        <v>279</v>
      </c>
      <c r="K2524" s="9" t="s">
        <v>279</v>
      </c>
      <c r="L2524" s="9">
        <v>367</v>
      </c>
      <c r="N2524" s="67">
        <f t="shared" si="75"/>
        <v>367</v>
      </c>
    </row>
    <row r="2525" spans="1:24" ht="15">
      <c r="A2525" s="28" t="s">
        <v>3317</v>
      </c>
      <c r="B2525" s="63" t="s">
        <v>3386</v>
      </c>
      <c r="E2525" s="9" t="s">
        <v>279</v>
      </c>
      <c r="F2525" s="9" t="s">
        <v>279</v>
      </c>
      <c r="G2525" s="9" t="s">
        <v>279</v>
      </c>
      <c r="H2525" s="9" t="s">
        <v>279</v>
      </c>
      <c r="I2525" s="9" t="s">
        <v>279</v>
      </c>
      <c r="J2525" s="9" t="s">
        <v>279</v>
      </c>
      <c r="K2525" s="9" t="s">
        <v>279</v>
      </c>
      <c r="L2525" s="9">
        <v>365.70000000000255</v>
      </c>
      <c r="N2525" s="67">
        <f t="shared" si="75"/>
        <v>365.70000000000255</v>
      </c>
    </row>
    <row r="2526" spans="1:24" ht="15">
      <c r="A2526" s="28" t="s">
        <v>3318</v>
      </c>
      <c r="B2526" s="63" t="s">
        <v>3367</v>
      </c>
      <c r="E2526" s="9" t="s">
        <v>279</v>
      </c>
      <c r="F2526" s="9" t="s">
        <v>279</v>
      </c>
      <c r="G2526" s="9" t="s">
        <v>279</v>
      </c>
      <c r="H2526" s="9" t="s">
        <v>279</v>
      </c>
      <c r="I2526" s="9" t="s">
        <v>279</v>
      </c>
      <c r="J2526" s="9" t="s">
        <v>279</v>
      </c>
      <c r="K2526" s="9" t="s">
        <v>279</v>
      </c>
      <c r="L2526" s="9">
        <v>364.09999999999673</v>
      </c>
      <c r="N2526" s="67">
        <f t="shared" si="75"/>
        <v>364.09999999999673</v>
      </c>
    </row>
    <row r="2527" spans="1:24" ht="15">
      <c r="A2527" s="28" t="s">
        <v>3319</v>
      </c>
      <c r="B2527" s="277" t="s">
        <v>2050</v>
      </c>
      <c r="E2527" s="9" t="s">
        <v>279</v>
      </c>
      <c r="F2527" s="9" t="s">
        <v>279</v>
      </c>
      <c r="G2527" s="9" t="s">
        <v>279</v>
      </c>
      <c r="H2527" s="9" t="s">
        <v>279</v>
      </c>
      <c r="I2527" s="9" t="s">
        <v>279</v>
      </c>
      <c r="J2527" s="9" t="s">
        <v>279</v>
      </c>
      <c r="K2527" s="9">
        <v>274.29999999999927</v>
      </c>
      <c r="L2527" s="9">
        <v>84.5</v>
      </c>
      <c r="N2527" s="67">
        <f t="shared" si="75"/>
        <v>358.79999999999927</v>
      </c>
    </row>
    <row r="2528" spans="1:24" ht="15">
      <c r="A2528" s="28" t="s">
        <v>3320</v>
      </c>
      <c r="B2528" s="63" t="s">
        <v>3374</v>
      </c>
      <c r="E2528" s="9" t="s">
        <v>279</v>
      </c>
      <c r="F2528" s="9" t="s">
        <v>279</v>
      </c>
      <c r="G2528" s="9" t="s">
        <v>279</v>
      </c>
      <c r="H2528" s="9" t="s">
        <v>279</v>
      </c>
      <c r="I2528" s="9" t="s">
        <v>279</v>
      </c>
      <c r="J2528" s="9" t="s">
        <v>279</v>
      </c>
      <c r="K2528" s="9" t="s">
        <v>279</v>
      </c>
      <c r="L2528" s="9">
        <v>350.60000000000218</v>
      </c>
      <c r="N2528" s="67">
        <f t="shared" si="75"/>
        <v>350.60000000000218</v>
      </c>
    </row>
    <row r="2529" spans="1:19" ht="15">
      <c r="A2529" s="28" t="s">
        <v>3321</v>
      </c>
      <c r="B2529" s="277" t="s">
        <v>2029</v>
      </c>
      <c r="E2529" s="9" t="s">
        <v>279</v>
      </c>
      <c r="F2529" s="9" t="s">
        <v>279</v>
      </c>
      <c r="G2529" s="9" t="s">
        <v>279</v>
      </c>
      <c r="H2529" s="9" t="s">
        <v>279</v>
      </c>
      <c r="I2529" s="9" t="s">
        <v>279</v>
      </c>
      <c r="J2529" s="9" t="s">
        <v>279</v>
      </c>
      <c r="K2529" s="9">
        <v>344.39999999999873</v>
      </c>
      <c r="L2529" s="9" t="s">
        <v>279</v>
      </c>
      <c r="N2529" s="67">
        <f t="shared" si="75"/>
        <v>344.39999999999873</v>
      </c>
    </row>
    <row r="2530" spans="1:19" ht="15">
      <c r="A2530" s="28" t="s">
        <v>3322</v>
      </c>
      <c r="B2530" s="229" t="s">
        <v>1658</v>
      </c>
      <c r="C2530" s="3"/>
      <c r="D2530" s="3"/>
      <c r="E2530" s="9" t="s">
        <v>279</v>
      </c>
      <c r="F2530" s="9" t="s">
        <v>279</v>
      </c>
      <c r="G2530" s="9" t="s">
        <v>279</v>
      </c>
      <c r="H2530" s="9" t="s">
        <v>279</v>
      </c>
      <c r="I2530" s="9">
        <v>344</v>
      </c>
      <c r="J2530" s="9" t="s">
        <v>279</v>
      </c>
      <c r="K2530" s="9" t="s">
        <v>279</v>
      </c>
      <c r="L2530" s="9" t="s">
        <v>279</v>
      </c>
      <c r="N2530" s="67">
        <f t="shared" si="75"/>
        <v>344</v>
      </c>
    </row>
    <row r="2531" spans="1:19" ht="15">
      <c r="A2531" s="28" t="s">
        <v>3323</v>
      </c>
      <c r="B2531" s="63" t="s">
        <v>3394</v>
      </c>
      <c r="E2531" s="9" t="s">
        <v>279</v>
      </c>
      <c r="F2531" s="9" t="s">
        <v>279</v>
      </c>
      <c r="G2531" s="9" t="s">
        <v>279</v>
      </c>
      <c r="H2531" s="9" t="s">
        <v>279</v>
      </c>
      <c r="I2531" s="9" t="s">
        <v>279</v>
      </c>
      <c r="J2531" s="9" t="s">
        <v>279</v>
      </c>
      <c r="K2531" s="9" t="s">
        <v>279</v>
      </c>
      <c r="L2531" s="9">
        <v>333.60000000000036</v>
      </c>
      <c r="N2531" s="67">
        <f t="shared" si="75"/>
        <v>333.60000000000036</v>
      </c>
    </row>
    <row r="2532" spans="1:19" ht="15">
      <c r="A2532" s="28" t="s">
        <v>3324</v>
      </c>
      <c r="B2532" s="63" t="s">
        <v>784</v>
      </c>
      <c r="E2532" s="9" t="s">
        <v>279</v>
      </c>
      <c r="F2532" s="9" t="s">
        <v>279</v>
      </c>
      <c r="G2532" s="9" t="s">
        <v>279</v>
      </c>
      <c r="H2532" s="9">
        <v>331.29999999999927</v>
      </c>
      <c r="I2532" s="9" t="s">
        <v>279</v>
      </c>
      <c r="J2532" s="9" t="s">
        <v>279</v>
      </c>
      <c r="K2532" s="9" t="s">
        <v>279</v>
      </c>
      <c r="L2532" s="9" t="s">
        <v>279</v>
      </c>
      <c r="N2532" s="67">
        <f t="shared" si="75"/>
        <v>331.29999999999927</v>
      </c>
      <c r="S2532" s="219"/>
    </row>
    <row r="2533" spans="1:19" ht="15">
      <c r="A2533" s="28" t="s">
        <v>3325</v>
      </c>
      <c r="B2533" s="63" t="s">
        <v>3375</v>
      </c>
      <c r="E2533" s="9" t="s">
        <v>279</v>
      </c>
      <c r="F2533" s="9" t="s">
        <v>279</v>
      </c>
      <c r="G2533" s="9" t="s">
        <v>279</v>
      </c>
      <c r="H2533" s="9" t="s">
        <v>279</v>
      </c>
      <c r="I2533" s="9" t="s">
        <v>279</v>
      </c>
      <c r="J2533" s="9" t="s">
        <v>279</v>
      </c>
      <c r="K2533" s="9" t="s">
        <v>279</v>
      </c>
      <c r="L2533" s="9">
        <v>329.50000000000364</v>
      </c>
      <c r="N2533" s="67">
        <f t="shared" si="75"/>
        <v>329.50000000000364</v>
      </c>
    </row>
    <row r="2534" spans="1:19" ht="15">
      <c r="A2534" s="28" t="s">
        <v>3326</v>
      </c>
      <c r="B2534" s="63" t="s">
        <v>3398</v>
      </c>
      <c r="E2534" s="9" t="s">
        <v>279</v>
      </c>
      <c r="F2534" s="9" t="s">
        <v>279</v>
      </c>
      <c r="G2534" s="9" t="s">
        <v>279</v>
      </c>
      <c r="H2534" s="9" t="s">
        <v>279</v>
      </c>
      <c r="I2534" s="9" t="s">
        <v>279</v>
      </c>
      <c r="J2534" s="9" t="s">
        <v>279</v>
      </c>
      <c r="K2534" s="9" t="s">
        <v>279</v>
      </c>
      <c r="L2534" s="9">
        <v>304.49999999999818</v>
      </c>
      <c r="N2534" s="67">
        <f t="shared" si="75"/>
        <v>304.49999999999818</v>
      </c>
    </row>
    <row r="2535" spans="1:19" ht="15">
      <c r="A2535" s="28" t="s">
        <v>3327</v>
      </c>
      <c r="B2535" s="63" t="s">
        <v>3373</v>
      </c>
      <c r="E2535" s="9" t="s">
        <v>279</v>
      </c>
      <c r="F2535" s="9" t="s">
        <v>279</v>
      </c>
      <c r="G2535" s="9" t="s">
        <v>279</v>
      </c>
      <c r="H2535" s="9" t="s">
        <v>279</v>
      </c>
      <c r="I2535" s="9" t="s">
        <v>279</v>
      </c>
      <c r="J2535" s="9" t="s">
        <v>279</v>
      </c>
      <c r="K2535" s="9" t="s">
        <v>279</v>
      </c>
      <c r="L2535" s="9">
        <v>298.00000000000546</v>
      </c>
      <c r="N2535" s="67">
        <f t="shared" si="75"/>
        <v>298.00000000000546</v>
      </c>
    </row>
    <row r="2536" spans="1:19" ht="15">
      <c r="A2536" s="28" t="s">
        <v>3328</v>
      </c>
      <c r="B2536" s="63" t="s">
        <v>3395</v>
      </c>
      <c r="E2536" s="9" t="s">
        <v>279</v>
      </c>
      <c r="F2536" s="9" t="s">
        <v>279</v>
      </c>
      <c r="G2536" s="9" t="s">
        <v>279</v>
      </c>
      <c r="H2536" s="9" t="s">
        <v>279</v>
      </c>
      <c r="I2536" s="9" t="s">
        <v>279</v>
      </c>
      <c r="J2536" s="9" t="s">
        <v>279</v>
      </c>
      <c r="K2536" s="9" t="s">
        <v>279</v>
      </c>
      <c r="L2536" s="9">
        <v>285.69999999999527</v>
      </c>
      <c r="N2536" s="67">
        <f t="shared" si="75"/>
        <v>285.69999999999527</v>
      </c>
    </row>
    <row r="2537" spans="1:19" ht="15">
      <c r="A2537" s="28" t="s">
        <v>3329</v>
      </c>
      <c r="B2537" s="63" t="s">
        <v>3370</v>
      </c>
      <c r="E2537" s="9" t="s">
        <v>279</v>
      </c>
      <c r="F2537" s="9" t="s">
        <v>279</v>
      </c>
      <c r="G2537" s="9" t="s">
        <v>279</v>
      </c>
      <c r="H2537" s="9" t="s">
        <v>279</v>
      </c>
      <c r="I2537" s="9" t="s">
        <v>279</v>
      </c>
      <c r="J2537" s="9" t="s">
        <v>279</v>
      </c>
      <c r="K2537" s="9" t="s">
        <v>279</v>
      </c>
      <c r="L2537" s="9">
        <v>254.39999999999964</v>
      </c>
      <c r="N2537" s="67">
        <f t="shared" si="75"/>
        <v>254.39999999999964</v>
      </c>
    </row>
    <row r="2538" spans="1:19" ht="15">
      <c r="A2538" s="28" t="s">
        <v>3330</v>
      </c>
      <c r="B2538" s="63" t="s">
        <v>3379</v>
      </c>
      <c r="E2538" s="9" t="s">
        <v>279</v>
      </c>
      <c r="F2538" s="9" t="s">
        <v>279</v>
      </c>
      <c r="G2538" s="9" t="s">
        <v>279</v>
      </c>
      <c r="H2538" s="9" t="s">
        <v>279</v>
      </c>
      <c r="I2538" s="9" t="s">
        <v>279</v>
      </c>
      <c r="J2538" s="9" t="s">
        <v>279</v>
      </c>
      <c r="K2538" s="9" t="s">
        <v>279</v>
      </c>
      <c r="L2538" s="9">
        <v>253.30000000000473</v>
      </c>
      <c r="N2538" s="67">
        <f t="shared" si="75"/>
        <v>253.30000000000473</v>
      </c>
    </row>
    <row r="2539" spans="1:19" ht="15">
      <c r="A2539" s="28" t="s">
        <v>3331</v>
      </c>
      <c r="B2539" s="63" t="s">
        <v>3377</v>
      </c>
      <c r="E2539" s="9" t="s">
        <v>279</v>
      </c>
      <c r="F2539" s="9" t="s">
        <v>279</v>
      </c>
      <c r="G2539" s="9" t="s">
        <v>279</v>
      </c>
      <c r="H2539" s="9" t="s">
        <v>279</v>
      </c>
      <c r="I2539" s="9" t="s">
        <v>279</v>
      </c>
      <c r="J2539" s="9" t="s">
        <v>279</v>
      </c>
      <c r="K2539" s="9" t="s">
        <v>279</v>
      </c>
      <c r="L2539" s="9">
        <v>231.19999999999891</v>
      </c>
      <c r="N2539" s="67">
        <f t="shared" si="75"/>
        <v>231.19999999999891</v>
      </c>
    </row>
    <row r="2540" spans="1:19" ht="15">
      <c r="A2540" s="28" t="s">
        <v>3332</v>
      </c>
      <c r="B2540" s="63" t="s">
        <v>3380</v>
      </c>
      <c r="E2540" s="9" t="s">
        <v>279</v>
      </c>
      <c r="F2540" s="9" t="s">
        <v>279</v>
      </c>
      <c r="G2540" s="9" t="s">
        <v>279</v>
      </c>
      <c r="H2540" s="9" t="s">
        <v>279</v>
      </c>
      <c r="I2540" s="9" t="s">
        <v>279</v>
      </c>
      <c r="J2540" s="9" t="s">
        <v>279</v>
      </c>
      <c r="K2540" s="9" t="s">
        <v>279</v>
      </c>
      <c r="L2540" s="9">
        <v>224</v>
      </c>
      <c r="M2540" s="67"/>
      <c r="N2540" s="67">
        <f t="shared" si="75"/>
        <v>224</v>
      </c>
    </row>
    <row r="2541" spans="1:19" ht="15">
      <c r="A2541" s="28" t="s">
        <v>3333</v>
      </c>
      <c r="B2541" s="277" t="s">
        <v>3365</v>
      </c>
      <c r="E2541" s="9" t="s">
        <v>279</v>
      </c>
      <c r="F2541" s="9" t="s">
        <v>279</v>
      </c>
      <c r="G2541" s="9" t="s">
        <v>279</v>
      </c>
      <c r="H2541" s="9" t="s">
        <v>279</v>
      </c>
      <c r="I2541" s="9" t="s">
        <v>279</v>
      </c>
      <c r="J2541" s="9" t="s">
        <v>279</v>
      </c>
      <c r="K2541" s="9" t="s">
        <v>279</v>
      </c>
      <c r="L2541" s="9">
        <v>209.00000000000182</v>
      </c>
      <c r="N2541" s="67">
        <f t="shared" si="75"/>
        <v>209.00000000000182</v>
      </c>
    </row>
    <row r="2542" spans="1:19" ht="15">
      <c r="A2542" s="28" t="s">
        <v>3334</v>
      </c>
      <c r="B2542" s="63" t="s">
        <v>164</v>
      </c>
      <c r="E2542" s="9" t="s">
        <v>279</v>
      </c>
      <c r="F2542" s="9" t="s">
        <v>279</v>
      </c>
      <c r="G2542" s="9">
        <v>182.3</v>
      </c>
      <c r="H2542" s="9" t="s">
        <v>279</v>
      </c>
      <c r="I2542" s="9" t="s">
        <v>279</v>
      </c>
      <c r="J2542" s="9" t="s">
        <v>279</v>
      </c>
      <c r="K2542" s="9" t="s">
        <v>279</v>
      </c>
      <c r="L2542" s="9" t="s">
        <v>279</v>
      </c>
      <c r="N2542" s="67">
        <f t="shared" si="75"/>
        <v>182.3</v>
      </c>
      <c r="S2542" s="219"/>
    </row>
    <row r="2543" spans="1:19" ht="15">
      <c r="A2543" s="28" t="s">
        <v>3335</v>
      </c>
      <c r="B2543" s="63" t="s">
        <v>774</v>
      </c>
      <c r="E2543" s="9" t="s">
        <v>279</v>
      </c>
      <c r="F2543" s="9" t="s">
        <v>279</v>
      </c>
      <c r="G2543" s="9" t="s">
        <v>279</v>
      </c>
      <c r="H2543" s="9">
        <v>175.50000000000091</v>
      </c>
      <c r="I2543" s="9" t="s">
        <v>279</v>
      </c>
      <c r="J2543" s="9" t="s">
        <v>279</v>
      </c>
      <c r="K2543" s="9" t="s">
        <v>279</v>
      </c>
      <c r="L2543" s="9" t="s">
        <v>279</v>
      </c>
      <c r="N2543" s="67">
        <f t="shared" si="75"/>
        <v>175.50000000000091</v>
      </c>
      <c r="S2543" s="219"/>
    </row>
    <row r="2544" spans="1:19" ht="15">
      <c r="A2544" s="28" t="s">
        <v>3336</v>
      </c>
      <c r="B2544" s="63" t="s">
        <v>3368</v>
      </c>
      <c r="E2544" s="9" t="s">
        <v>279</v>
      </c>
      <c r="F2544" s="9" t="s">
        <v>279</v>
      </c>
      <c r="G2544" s="9" t="s">
        <v>279</v>
      </c>
      <c r="H2544" s="9" t="s">
        <v>279</v>
      </c>
      <c r="I2544" s="9" t="s">
        <v>279</v>
      </c>
      <c r="J2544" s="9" t="s">
        <v>279</v>
      </c>
      <c r="K2544" s="9" t="s">
        <v>279</v>
      </c>
      <c r="L2544" s="9">
        <v>168.00000000000091</v>
      </c>
      <c r="N2544" s="67">
        <f t="shared" si="75"/>
        <v>168.00000000000091</v>
      </c>
    </row>
    <row r="2545" spans="1:24" ht="15">
      <c r="A2545" s="28" t="s">
        <v>3337</v>
      </c>
      <c r="B2545" s="63" t="s">
        <v>3399</v>
      </c>
      <c r="E2545" s="9" t="s">
        <v>279</v>
      </c>
      <c r="F2545" s="9" t="s">
        <v>279</v>
      </c>
      <c r="G2545" s="9" t="s">
        <v>279</v>
      </c>
      <c r="H2545" s="9" t="s">
        <v>279</v>
      </c>
      <c r="I2545" s="9" t="s">
        <v>279</v>
      </c>
      <c r="J2545" s="9" t="s">
        <v>279</v>
      </c>
      <c r="K2545" s="9" t="s">
        <v>279</v>
      </c>
      <c r="L2545" s="9">
        <v>166.49999999999818</v>
      </c>
      <c r="M2545" s="67"/>
      <c r="N2545" s="67">
        <f t="shared" si="75"/>
        <v>166.49999999999818</v>
      </c>
    </row>
    <row r="2546" spans="1:24" ht="15">
      <c r="A2546" s="28" t="s">
        <v>3338</v>
      </c>
      <c r="B2546" s="63" t="s">
        <v>3378</v>
      </c>
      <c r="E2546" s="9" t="s">
        <v>279</v>
      </c>
      <c r="F2546" s="9" t="s">
        <v>279</v>
      </c>
      <c r="G2546" s="9" t="s">
        <v>279</v>
      </c>
      <c r="H2546" s="9" t="s">
        <v>279</v>
      </c>
      <c r="I2546" s="9" t="s">
        <v>279</v>
      </c>
      <c r="J2546" s="9" t="s">
        <v>279</v>
      </c>
      <c r="K2546" s="9" t="s">
        <v>279</v>
      </c>
      <c r="L2546" s="9">
        <v>135.60000000000036</v>
      </c>
      <c r="N2546" s="67">
        <f t="shared" si="75"/>
        <v>135.60000000000036</v>
      </c>
    </row>
    <row r="2547" spans="1:24" ht="15">
      <c r="A2547" s="28" t="s">
        <v>4129</v>
      </c>
      <c r="B2547" s="277" t="s">
        <v>3366</v>
      </c>
      <c r="E2547" s="9" t="s">
        <v>279</v>
      </c>
      <c r="F2547" s="9" t="s">
        <v>279</v>
      </c>
      <c r="G2547" s="9" t="s">
        <v>279</v>
      </c>
      <c r="H2547" s="9" t="s">
        <v>279</v>
      </c>
      <c r="I2547" s="9" t="s">
        <v>279</v>
      </c>
      <c r="J2547" s="9" t="s">
        <v>279</v>
      </c>
      <c r="K2547" s="9" t="s">
        <v>279</v>
      </c>
      <c r="L2547" s="9">
        <v>93.099999999998545</v>
      </c>
      <c r="N2547" s="67">
        <f t="shared" si="75"/>
        <v>93.099999999998545</v>
      </c>
    </row>
    <row r="2548" spans="1:24" ht="15">
      <c r="A2548" s="28" t="s">
        <v>4130</v>
      </c>
      <c r="B2548" s="63" t="s">
        <v>179</v>
      </c>
      <c r="E2548" s="9">
        <v>82.5</v>
      </c>
      <c r="F2548" s="9" t="s">
        <v>279</v>
      </c>
      <c r="G2548" s="9" t="s">
        <v>279</v>
      </c>
      <c r="H2548" s="9" t="s">
        <v>279</v>
      </c>
      <c r="I2548" s="9" t="s">
        <v>279</v>
      </c>
      <c r="J2548" s="9" t="s">
        <v>279</v>
      </c>
      <c r="K2548" s="9" t="s">
        <v>279</v>
      </c>
      <c r="L2548" s="9" t="s">
        <v>279</v>
      </c>
      <c r="N2548" s="67">
        <f t="shared" si="75"/>
        <v>82.5</v>
      </c>
    </row>
    <row r="2549" spans="1:24" ht="15">
      <c r="A2549" s="28" t="s">
        <v>4131</v>
      </c>
      <c r="B2549" s="63" t="s">
        <v>3376</v>
      </c>
      <c r="E2549" s="9" t="s">
        <v>279</v>
      </c>
      <c r="F2549" s="9" t="s">
        <v>279</v>
      </c>
      <c r="G2549" s="9" t="s">
        <v>279</v>
      </c>
      <c r="H2549" s="9" t="s">
        <v>279</v>
      </c>
      <c r="I2549" s="9" t="s">
        <v>279</v>
      </c>
      <c r="J2549" s="9" t="s">
        <v>279</v>
      </c>
      <c r="K2549" s="9" t="s">
        <v>279</v>
      </c>
      <c r="L2549" s="9">
        <v>66.300000000000182</v>
      </c>
      <c r="M2549" s="67"/>
      <c r="N2549" s="67">
        <f t="shared" si="75"/>
        <v>66.300000000000182</v>
      </c>
    </row>
    <row r="2550" spans="1:24" ht="15">
      <c r="A2550" s="28"/>
      <c r="B2550" s="63"/>
      <c r="E2550" s="9"/>
      <c r="F2550" s="9"/>
      <c r="G2550" s="9"/>
      <c r="H2550" s="9"/>
      <c r="L2550" s="69"/>
      <c r="M2550" s="67"/>
    </row>
    <row r="2551" spans="1:24" ht="15">
      <c r="A2551" s="28"/>
      <c r="B2551" s="63"/>
      <c r="E2551" s="9"/>
      <c r="L2551" s="69"/>
    </row>
    <row r="2552" spans="1:24" ht="15">
      <c r="A2552" s="28"/>
      <c r="B2552" s="63"/>
      <c r="E2552" s="9"/>
      <c r="L2552" s="69"/>
    </row>
    <row r="2553" spans="1:24" ht="25.5">
      <c r="A2553" s="23" t="s">
        <v>197</v>
      </c>
      <c r="L2553" s="69"/>
    </row>
    <row r="2554" spans="1:24">
      <c r="L2554" s="69"/>
    </row>
    <row r="2555" spans="1:24" ht="15">
      <c r="A2555" s="39"/>
      <c r="B2555" s="39"/>
      <c r="C2555" s="39"/>
      <c r="D2555" s="39"/>
      <c r="E2555" s="61">
        <v>2016</v>
      </c>
      <c r="F2555" s="61">
        <v>2017</v>
      </c>
      <c r="G2555" s="61">
        <v>2018</v>
      </c>
      <c r="H2555" s="61">
        <v>2019</v>
      </c>
      <c r="I2555" s="61">
        <v>2020</v>
      </c>
      <c r="J2555" s="61">
        <v>2021</v>
      </c>
      <c r="K2555" s="61">
        <v>2022</v>
      </c>
      <c r="L2555" s="61">
        <v>2023</v>
      </c>
      <c r="N2555" s="70" t="s">
        <v>40</v>
      </c>
    </row>
    <row r="2556" spans="1:24" ht="15">
      <c r="A2556" s="28" t="s">
        <v>0</v>
      </c>
      <c r="B2556" s="63" t="s">
        <v>21</v>
      </c>
      <c r="E2556" s="217">
        <v>627.4</v>
      </c>
      <c r="F2556" s="217">
        <v>545.79999999999995</v>
      </c>
      <c r="G2556" s="214">
        <v>1048.8</v>
      </c>
      <c r="H2556" s="217">
        <v>614.09999999999673</v>
      </c>
      <c r="I2556" s="9">
        <v>0</v>
      </c>
      <c r="J2556" s="9">
        <v>436.10000000000218</v>
      </c>
      <c r="K2556" s="217">
        <v>662.64999999999964</v>
      </c>
      <c r="L2556" s="9">
        <v>637.00000000000182</v>
      </c>
      <c r="N2556" s="67">
        <f t="shared" ref="N2556:N2587" si="76">SUM(E2556:L2556)</f>
        <v>4571.8500000000004</v>
      </c>
      <c r="P2556" t="s">
        <v>2654</v>
      </c>
      <c r="S2556" t="s">
        <v>1775</v>
      </c>
      <c r="T2556" s="63"/>
      <c r="U2556" s="63"/>
      <c r="V2556" s="360"/>
      <c r="W2556" s="337"/>
      <c r="X2556" s="63"/>
    </row>
    <row r="2557" spans="1:24" ht="15">
      <c r="A2557" s="28" t="s">
        <v>2</v>
      </c>
      <c r="B2557" s="63" t="s">
        <v>31</v>
      </c>
      <c r="E2557" s="217">
        <v>571.9</v>
      </c>
      <c r="F2557" s="217">
        <v>628.9</v>
      </c>
      <c r="G2557" s="213">
        <v>936.7</v>
      </c>
      <c r="H2557" s="217">
        <v>592.29999999999745</v>
      </c>
      <c r="I2557" s="9">
        <v>0</v>
      </c>
      <c r="J2557" s="9">
        <v>215.99999999999818</v>
      </c>
      <c r="K2557" s="217">
        <v>627.850000000004</v>
      </c>
      <c r="L2557" s="217">
        <v>716.84999999999854</v>
      </c>
      <c r="N2557" s="67">
        <f t="shared" si="76"/>
        <v>4290.4999999999982</v>
      </c>
      <c r="P2557" t="s">
        <v>5392</v>
      </c>
      <c r="S2557" t="s">
        <v>993</v>
      </c>
      <c r="T2557" s="277"/>
      <c r="U2557" s="63"/>
      <c r="V2557" s="347"/>
      <c r="W2557" s="337"/>
      <c r="X2557" s="63"/>
    </row>
    <row r="2558" spans="1:24" ht="15">
      <c r="A2558" s="28" t="s">
        <v>3</v>
      </c>
      <c r="B2558" s="63" t="s">
        <v>17</v>
      </c>
      <c r="E2558" s="217">
        <v>574.20000000000005</v>
      </c>
      <c r="F2558" s="212">
        <v>654.29999999999995</v>
      </c>
      <c r="G2558" s="217">
        <v>809.65</v>
      </c>
      <c r="H2558" s="9">
        <v>346.30000000000109</v>
      </c>
      <c r="I2558" s="9">
        <v>0</v>
      </c>
      <c r="J2558" s="9">
        <v>316.5</v>
      </c>
      <c r="K2558" s="9">
        <v>299.49999999999636</v>
      </c>
      <c r="L2558" s="9">
        <v>646</v>
      </c>
      <c r="N2558" s="67">
        <f t="shared" si="76"/>
        <v>3646.4499999999975</v>
      </c>
      <c r="P2558" t="s">
        <v>359</v>
      </c>
      <c r="T2558" s="225"/>
      <c r="U2558" s="63"/>
      <c r="V2558" s="347"/>
      <c r="W2558" s="337"/>
      <c r="X2558" s="63"/>
    </row>
    <row r="2559" spans="1:24" ht="15">
      <c r="A2559" s="28" t="s">
        <v>5</v>
      </c>
      <c r="B2559" s="63" t="s">
        <v>9</v>
      </c>
      <c r="E2559" s="9">
        <v>503.4</v>
      </c>
      <c r="F2559" s="213">
        <v>647.79999999999995</v>
      </c>
      <c r="G2559" s="9">
        <v>177.4</v>
      </c>
      <c r="H2559" s="9">
        <v>515.800000000002</v>
      </c>
      <c r="I2559" s="9">
        <v>0</v>
      </c>
      <c r="J2559" s="217">
        <v>586.65000000000146</v>
      </c>
      <c r="K2559" s="9">
        <v>325.59999999999854</v>
      </c>
      <c r="L2559" s="9">
        <v>584.69999999999891</v>
      </c>
      <c r="N2559" s="67">
        <f t="shared" si="76"/>
        <v>3341.3500000000008</v>
      </c>
      <c r="P2559" t="s">
        <v>309</v>
      </c>
      <c r="T2559" s="277"/>
      <c r="U2559" s="63"/>
      <c r="V2559" s="347"/>
      <c r="W2559" s="337"/>
      <c r="X2559" s="63"/>
    </row>
    <row r="2560" spans="1:24" ht="15">
      <c r="A2560" s="28" t="s">
        <v>7</v>
      </c>
      <c r="B2560" s="63" t="s">
        <v>11</v>
      </c>
      <c r="E2560" s="9">
        <v>410.5</v>
      </c>
      <c r="F2560" s="214">
        <v>672</v>
      </c>
      <c r="G2560" s="9">
        <v>264.7</v>
      </c>
      <c r="H2560" s="9">
        <v>369</v>
      </c>
      <c r="I2560" s="9">
        <v>0</v>
      </c>
      <c r="J2560" s="9">
        <v>318.10000000000036</v>
      </c>
      <c r="K2560" s="9">
        <v>477.49999999999818</v>
      </c>
      <c r="L2560" s="217">
        <v>698</v>
      </c>
      <c r="N2560" s="67">
        <f t="shared" si="76"/>
        <v>3209.7999999999984</v>
      </c>
      <c r="P2560" t="s">
        <v>339</v>
      </c>
      <c r="S2560" t="s">
        <v>1776</v>
      </c>
      <c r="T2560" s="225"/>
      <c r="U2560" s="63"/>
      <c r="V2560" s="347"/>
      <c r="W2560" s="337"/>
      <c r="X2560" s="63"/>
    </row>
    <row r="2561" spans="1:24" ht="15">
      <c r="A2561" s="28" t="s">
        <v>8</v>
      </c>
      <c r="B2561" s="63" t="s">
        <v>19</v>
      </c>
      <c r="E2561" s="217">
        <v>627.79999999999995</v>
      </c>
      <c r="F2561" s="9">
        <v>458</v>
      </c>
      <c r="G2561" s="212">
        <v>996.8</v>
      </c>
      <c r="H2561" s="9">
        <v>426.10000000000036</v>
      </c>
      <c r="I2561" s="9">
        <v>0</v>
      </c>
      <c r="J2561" s="214">
        <v>658.69999999999891</v>
      </c>
      <c r="K2561" s="9" t="s">
        <v>279</v>
      </c>
      <c r="L2561" s="9" t="s">
        <v>279</v>
      </c>
      <c r="N2561" s="67">
        <f t="shared" si="76"/>
        <v>3167.3999999999992</v>
      </c>
      <c r="P2561" t="s">
        <v>327</v>
      </c>
      <c r="S2561" s="21" t="s">
        <v>1776</v>
      </c>
      <c r="T2561" s="225"/>
      <c r="U2561" s="63"/>
      <c r="V2561" s="347"/>
      <c r="W2561" s="337"/>
      <c r="X2561" s="63"/>
    </row>
    <row r="2562" spans="1:24" ht="15">
      <c r="A2562" s="28" t="s">
        <v>10</v>
      </c>
      <c r="B2562" s="63" t="s">
        <v>142</v>
      </c>
      <c r="E2562" s="9" t="s">
        <v>279</v>
      </c>
      <c r="F2562" s="9">
        <v>196.8</v>
      </c>
      <c r="G2562" s="9">
        <v>555.9</v>
      </c>
      <c r="H2562" s="217">
        <v>615.49999999999636</v>
      </c>
      <c r="I2562" s="9">
        <v>0</v>
      </c>
      <c r="J2562" s="217">
        <v>588.14999999999964</v>
      </c>
      <c r="K2562" s="214">
        <v>817.35000000000218</v>
      </c>
      <c r="L2562" s="9">
        <v>358.70000000000618</v>
      </c>
      <c r="N2562" s="67">
        <f t="shared" si="76"/>
        <v>3132.4000000000042</v>
      </c>
      <c r="P2562" t="s">
        <v>2484</v>
      </c>
      <c r="S2562" s="21" t="s">
        <v>1776</v>
      </c>
      <c r="T2562" s="63"/>
      <c r="U2562" s="63"/>
      <c r="V2562" s="360"/>
      <c r="W2562" s="337"/>
      <c r="X2562" s="63"/>
    </row>
    <row r="2563" spans="1:24" ht="15">
      <c r="A2563" s="28" t="s">
        <v>12</v>
      </c>
      <c r="B2563" s="63" t="s">
        <v>37</v>
      </c>
      <c r="E2563" s="9">
        <v>432.3</v>
      </c>
      <c r="F2563" s="9">
        <v>388.8</v>
      </c>
      <c r="G2563" s="9">
        <v>450.8</v>
      </c>
      <c r="H2563" s="9">
        <v>367.10000000000218</v>
      </c>
      <c r="I2563" s="9">
        <v>0</v>
      </c>
      <c r="J2563" s="9">
        <v>246.89999999999964</v>
      </c>
      <c r="K2563" s="9">
        <v>409.30000000000018</v>
      </c>
      <c r="L2563" s="212">
        <v>824.19999999999709</v>
      </c>
      <c r="N2563" s="67">
        <f t="shared" si="76"/>
        <v>3119.3999999999992</v>
      </c>
      <c r="P2563" t="s">
        <v>301</v>
      </c>
      <c r="T2563" s="277"/>
      <c r="U2563" s="63"/>
      <c r="V2563" s="347"/>
      <c r="W2563" s="337"/>
      <c r="X2563" s="63"/>
    </row>
    <row r="2564" spans="1:24" ht="15">
      <c r="A2564" s="28" t="s">
        <v>14</v>
      </c>
      <c r="B2564" s="63" t="s">
        <v>39</v>
      </c>
      <c r="E2564" s="9">
        <v>514.79999999999995</v>
      </c>
      <c r="F2564" s="217">
        <v>535.6</v>
      </c>
      <c r="G2564" s="217">
        <v>822</v>
      </c>
      <c r="H2564" s="9">
        <v>414.99999999999818</v>
      </c>
      <c r="I2564" s="9">
        <v>0</v>
      </c>
      <c r="J2564" s="9">
        <v>475.15000000000327</v>
      </c>
      <c r="K2564" s="9">
        <v>317.09999999999854</v>
      </c>
      <c r="L2564" s="9" t="s">
        <v>279</v>
      </c>
      <c r="N2564" s="67">
        <f t="shared" si="76"/>
        <v>3079.65</v>
      </c>
      <c r="P2564" t="s">
        <v>338</v>
      </c>
      <c r="T2564" s="277"/>
      <c r="U2564" s="63"/>
      <c r="V2564" s="347"/>
      <c r="W2564" s="337"/>
      <c r="X2564" s="63"/>
    </row>
    <row r="2565" spans="1:24" ht="15">
      <c r="A2565" s="28" t="s">
        <v>16</v>
      </c>
      <c r="B2565" s="63" t="s">
        <v>33</v>
      </c>
      <c r="E2565" s="9">
        <v>301.2</v>
      </c>
      <c r="F2565" s="217">
        <v>477.4</v>
      </c>
      <c r="G2565" s="9">
        <v>433.2</v>
      </c>
      <c r="H2565" s="9">
        <v>286.90000000000146</v>
      </c>
      <c r="I2565" s="9">
        <v>0</v>
      </c>
      <c r="J2565" s="9">
        <v>304.55000000000109</v>
      </c>
      <c r="K2565" s="9">
        <v>570.44999999999709</v>
      </c>
      <c r="L2565" s="9">
        <v>664.20000000000073</v>
      </c>
      <c r="N2565" s="67">
        <f t="shared" si="76"/>
        <v>3037.9000000000005</v>
      </c>
      <c r="P2565" t="s">
        <v>289</v>
      </c>
      <c r="T2565" s="63"/>
      <c r="U2565" s="63"/>
      <c r="V2565" s="360"/>
      <c r="W2565" s="337"/>
      <c r="X2565" s="63"/>
    </row>
    <row r="2566" spans="1:24" ht="15">
      <c r="A2566" s="28" t="s">
        <v>18</v>
      </c>
      <c r="B2566" s="63" t="s">
        <v>27</v>
      </c>
      <c r="E2566" s="213">
        <v>661.1</v>
      </c>
      <c r="F2566" s="9">
        <v>379.3</v>
      </c>
      <c r="G2566" s="217">
        <v>748.3</v>
      </c>
      <c r="H2566" s="9">
        <v>396.69999999999982</v>
      </c>
      <c r="I2566" s="9">
        <v>0</v>
      </c>
      <c r="J2566" s="9">
        <v>133.29999999999745</v>
      </c>
      <c r="K2566" s="9">
        <v>204.89999999999964</v>
      </c>
      <c r="L2566" s="9">
        <v>495.50000000000182</v>
      </c>
      <c r="N2566" s="67">
        <f t="shared" si="76"/>
        <v>3019.0999999999985</v>
      </c>
      <c r="P2566" t="s">
        <v>300</v>
      </c>
      <c r="T2566" s="225"/>
      <c r="U2566" s="63"/>
      <c r="V2566" s="347"/>
      <c r="W2566" s="337"/>
      <c r="X2566" s="63"/>
    </row>
    <row r="2567" spans="1:24" ht="15">
      <c r="A2567" s="28" t="s">
        <v>20</v>
      </c>
      <c r="B2567" s="63" t="s">
        <v>143</v>
      </c>
      <c r="E2567" s="9" t="s">
        <v>279</v>
      </c>
      <c r="F2567" s="9">
        <v>381.2</v>
      </c>
      <c r="G2567" s="9">
        <v>550.29999999999995</v>
      </c>
      <c r="H2567" s="9">
        <v>120.50000000000182</v>
      </c>
      <c r="I2567" s="9">
        <v>0</v>
      </c>
      <c r="J2567" s="9">
        <v>439.40000000000146</v>
      </c>
      <c r="K2567" s="9">
        <v>548.04999999999927</v>
      </c>
      <c r="L2567" s="214">
        <v>946.100000000004</v>
      </c>
      <c r="N2567" s="67">
        <f t="shared" si="76"/>
        <v>2985.5500000000065</v>
      </c>
      <c r="P2567" t="s">
        <v>282</v>
      </c>
      <c r="S2567" s="21" t="s">
        <v>1776</v>
      </c>
      <c r="T2567" s="63"/>
      <c r="U2567" s="63"/>
      <c r="V2567" s="347"/>
      <c r="W2567" s="337"/>
      <c r="X2567" s="63"/>
    </row>
    <row r="2568" spans="1:24" ht="15">
      <c r="A2568" s="28" t="s">
        <v>22</v>
      </c>
      <c r="B2568" s="63" t="s">
        <v>141</v>
      </c>
      <c r="E2568" s="9" t="s">
        <v>279</v>
      </c>
      <c r="F2568" s="9">
        <v>295</v>
      </c>
      <c r="G2568" s="217">
        <v>753.95</v>
      </c>
      <c r="H2568" s="217">
        <v>578.19999999999891</v>
      </c>
      <c r="I2568" s="9">
        <v>0</v>
      </c>
      <c r="J2568" s="9">
        <v>353.10000000000218</v>
      </c>
      <c r="K2568" s="9">
        <v>229.30000000000109</v>
      </c>
      <c r="L2568" s="217">
        <v>743.49999999999818</v>
      </c>
      <c r="N2568" s="67">
        <f t="shared" si="76"/>
        <v>2953.05</v>
      </c>
      <c r="P2568" t="s">
        <v>2467</v>
      </c>
      <c r="T2568" s="277"/>
      <c r="U2568" s="63"/>
      <c r="V2568" s="347"/>
      <c r="W2568" s="337"/>
      <c r="X2568" s="63"/>
    </row>
    <row r="2569" spans="1:24" ht="15">
      <c r="A2569" s="28" t="s">
        <v>24</v>
      </c>
      <c r="B2569" s="63" t="s">
        <v>15</v>
      </c>
      <c r="E2569" s="212">
        <v>713.8</v>
      </c>
      <c r="F2569" s="9">
        <v>210.3</v>
      </c>
      <c r="G2569" s="9">
        <v>549.1</v>
      </c>
      <c r="H2569" s="9">
        <v>329.89999999999873</v>
      </c>
      <c r="I2569" s="9">
        <v>0</v>
      </c>
      <c r="J2569" s="9">
        <v>181.55000000000109</v>
      </c>
      <c r="K2569" s="9">
        <v>589.74999999999818</v>
      </c>
      <c r="L2569" s="9">
        <v>310.09999999999854</v>
      </c>
      <c r="N2569" s="67">
        <f t="shared" si="76"/>
        <v>2884.4999999999964</v>
      </c>
      <c r="P2569" t="s">
        <v>301</v>
      </c>
      <c r="T2569" s="63"/>
      <c r="U2569" s="63"/>
      <c r="V2569" s="347"/>
      <c r="W2569" s="337"/>
      <c r="X2569" s="63"/>
    </row>
    <row r="2570" spans="1:24" ht="15">
      <c r="A2570" s="28" t="s">
        <v>26</v>
      </c>
      <c r="B2570" s="63" t="s">
        <v>23</v>
      </c>
      <c r="E2570" s="217">
        <v>635.29999999999995</v>
      </c>
      <c r="F2570" s="9">
        <v>358.8</v>
      </c>
      <c r="G2570" s="9">
        <v>293.39999999999998</v>
      </c>
      <c r="H2570" s="217">
        <v>577.5</v>
      </c>
      <c r="I2570" s="9">
        <v>0</v>
      </c>
      <c r="J2570" s="9">
        <v>295.699999999998</v>
      </c>
      <c r="K2570" s="9">
        <v>301.59999999999854</v>
      </c>
      <c r="L2570" s="9">
        <v>370.79999999999745</v>
      </c>
      <c r="N2570" s="67">
        <f t="shared" si="76"/>
        <v>2833.099999999994</v>
      </c>
      <c r="P2570" t="s">
        <v>338</v>
      </c>
      <c r="T2570" s="277"/>
      <c r="U2570" s="63"/>
      <c r="V2570" s="347"/>
      <c r="W2570" s="337"/>
      <c r="X2570" s="63"/>
    </row>
    <row r="2571" spans="1:24" ht="15">
      <c r="A2571" s="28" t="s">
        <v>28</v>
      </c>
      <c r="B2571" s="63" t="s">
        <v>25</v>
      </c>
      <c r="E2571" s="9">
        <v>427</v>
      </c>
      <c r="F2571" s="9">
        <v>370.1</v>
      </c>
      <c r="G2571" s="9">
        <v>448.1</v>
      </c>
      <c r="H2571" s="9">
        <v>474.90000000000146</v>
      </c>
      <c r="I2571" s="9">
        <v>0</v>
      </c>
      <c r="J2571" s="9">
        <v>244.69999999999891</v>
      </c>
      <c r="K2571" s="9">
        <v>428.29999999999927</v>
      </c>
      <c r="L2571" s="9">
        <v>402.29999999999563</v>
      </c>
      <c r="N2571" s="67">
        <f t="shared" si="76"/>
        <v>2795.3999999999951</v>
      </c>
      <c r="T2571" s="63"/>
      <c r="U2571" s="63"/>
      <c r="V2571" s="360"/>
      <c r="W2571" s="337"/>
      <c r="X2571" s="63"/>
    </row>
    <row r="2572" spans="1:24" ht="15">
      <c r="A2572" s="28" t="s">
        <v>30</v>
      </c>
      <c r="B2572" s="63" t="s">
        <v>1</v>
      </c>
      <c r="E2572" s="9">
        <v>454.3</v>
      </c>
      <c r="F2572" s="9">
        <v>335.3</v>
      </c>
      <c r="G2572" s="217">
        <v>610.20000000000005</v>
      </c>
      <c r="H2572" s="217">
        <v>549.50000000000091</v>
      </c>
      <c r="I2572" s="9">
        <v>0</v>
      </c>
      <c r="J2572" s="9">
        <v>54.899999999999636</v>
      </c>
      <c r="K2572" s="9">
        <v>418.50000000000182</v>
      </c>
      <c r="L2572" s="9">
        <v>360.90000000000236</v>
      </c>
      <c r="N2572" s="67">
        <f t="shared" si="76"/>
        <v>2783.6000000000049</v>
      </c>
      <c r="P2572" t="s">
        <v>323</v>
      </c>
      <c r="T2572" s="63"/>
      <c r="U2572" s="63"/>
      <c r="V2572" s="347"/>
      <c r="W2572" s="337"/>
      <c r="X2572" s="63"/>
    </row>
    <row r="2573" spans="1:24" ht="15">
      <c r="A2573" s="28" t="s">
        <v>32</v>
      </c>
      <c r="B2573" s="63" t="s">
        <v>155</v>
      </c>
      <c r="E2573" s="9" t="s">
        <v>279</v>
      </c>
      <c r="F2573" s="9" t="s">
        <v>279</v>
      </c>
      <c r="G2573" s="217">
        <v>609</v>
      </c>
      <c r="H2573" s="9">
        <v>393.80000000000018</v>
      </c>
      <c r="I2573" s="9">
        <v>0</v>
      </c>
      <c r="J2573" s="9">
        <v>364.89999999999964</v>
      </c>
      <c r="K2573" s="217">
        <v>661.20000000000073</v>
      </c>
      <c r="L2573" s="217">
        <v>689.6</v>
      </c>
      <c r="N2573" s="67">
        <f t="shared" si="76"/>
        <v>2718.5000000000005</v>
      </c>
      <c r="P2573" t="s">
        <v>1823</v>
      </c>
      <c r="T2573" s="277"/>
      <c r="U2573" s="63"/>
      <c r="V2573" s="347"/>
      <c r="W2573" s="337"/>
      <c r="X2573" s="63"/>
    </row>
    <row r="2574" spans="1:24" ht="15">
      <c r="A2574" s="28" t="s">
        <v>34</v>
      </c>
      <c r="B2574" s="63" t="s">
        <v>154</v>
      </c>
      <c r="E2574" s="9" t="s">
        <v>279</v>
      </c>
      <c r="F2574" s="9" t="s">
        <v>279</v>
      </c>
      <c r="G2574" s="9">
        <v>348.95</v>
      </c>
      <c r="H2574" s="214">
        <v>719.69999999999891</v>
      </c>
      <c r="I2574" s="9">
        <v>0</v>
      </c>
      <c r="J2574" s="9">
        <v>495.29999999999927</v>
      </c>
      <c r="K2574" s="9">
        <v>457.90000000000327</v>
      </c>
      <c r="L2574" s="9">
        <v>512.09999999999854</v>
      </c>
      <c r="N2574" s="67">
        <f t="shared" si="76"/>
        <v>2533.9499999999998</v>
      </c>
      <c r="P2574" t="s">
        <v>282</v>
      </c>
      <c r="S2574" t="s">
        <v>1776</v>
      </c>
      <c r="T2574" s="63"/>
      <c r="U2574" s="63"/>
      <c r="V2574" s="360"/>
      <c r="W2574" s="337"/>
      <c r="X2574" s="63"/>
    </row>
    <row r="2575" spans="1:24" ht="15">
      <c r="A2575" s="28" t="s">
        <v>36</v>
      </c>
      <c r="B2575" s="63" t="s">
        <v>753</v>
      </c>
      <c r="E2575" s="9" t="s">
        <v>279</v>
      </c>
      <c r="F2575" s="9" t="s">
        <v>279</v>
      </c>
      <c r="G2575" s="9" t="s">
        <v>279</v>
      </c>
      <c r="H2575" s="9">
        <v>462.00000000000091</v>
      </c>
      <c r="I2575" s="9">
        <v>0</v>
      </c>
      <c r="J2575" s="9">
        <v>364.99999999999818</v>
      </c>
      <c r="K2575" s="213">
        <v>735.45000000000073</v>
      </c>
      <c r="L2575" s="217">
        <v>736.80000000000109</v>
      </c>
      <c r="N2575" s="67">
        <f t="shared" si="76"/>
        <v>2299.2500000000009</v>
      </c>
      <c r="P2575" t="s">
        <v>353</v>
      </c>
      <c r="T2575" s="63"/>
      <c r="U2575" s="63"/>
      <c r="V2575" s="360"/>
      <c r="W2575" s="337"/>
      <c r="X2575" s="63"/>
    </row>
    <row r="2576" spans="1:24" ht="15">
      <c r="A2576" s="28" t="s">
        <v>38</v>
      </c>
      <c r="B2576" s="63" t="s">
        <v>783</v>
      </c>
      <c r="E2576" s="9" t="s">
        <v>279</v>
      </c>
      <c r="F2576" s="9" t="s">
        <v>279</v>
      </c>
      <c r="G2576" s="9" t="s">
        <v>279</v>
      </c>
      <c r="H2576" s="9">
        <v>364.79999999999563</v>
      </c>
      <c r="I2576" s="9">
        <v>0</v>
      </c>
      <c r="J2576" s="213">
        <v>637.59999999999673</v>
      </c>
      <c r="K2576" s="9">
        <v>536.10000000000218</v>
      </c>
      <c r="L2576" s="9">
        <v>663.20000000000073</v>
      </c>
      <c r="N2576" s="67">
        <f t="shared" si="76"/>
        <v>2201.6999999999953</v>
      </c>
      <c r="P2576" t="s">
        <v>283</v>
      </c>
      <c r="T2576" s="277"/>
      <c r="U2576" s="63"/>
      <c r="V2576" s="348"/>
      <c r="W2576" s="337"/>
      <c r="X2576" s="63"/>
    </row>
    <row r="2577" spans="1:24" ht="15">
      <c r="A2577" s="28" t="s">
        <v>145</v>
      </c>
      <c r="B2577" s="63" t="s">
        <v>800</v>
      </c>
      <c r="E2577" s="9" t="s">
        <v>279</v>
      </c>
      <c r="F2577" s="9" t="s">
        <v>279</v>
      </c>
      <c r="G2577" s="9" t="s">
        <v>279</v>
      </c>
      <c r="H2577" s="9">
        <v>390.70000000000437</v>
      </c>
      <c r="I2577" s="9">
        <v>0</v>
      </c>
      <c r="J2577" s="9">
        <v>481</v>
      </c>
      <c r="K2577" s="9">
        <v>586.40000000000146</v>
      </c>
      <c r="L2577" s="9">
        <v>689.100000000004</v>
      </c>
      <c r="N2577" s="67">
        <f t="shared" si="76"/>
        <v>2147.2000000000098</v>
      </c>
      <c r="T2577" s="277"/>
      <c r="U2577" s="63"/>
      <c r="V2577" s="347"/>
      <c r="W2577" s="337"/>
      <c r="X2577" s="63"/>
    </row>
    <row r="2578" spans="1:24" ht="15">
      <c r="A2578" s="28" t="s">
        <v>146</v>
      </c>
      <c r="B2578" s="63" t="s">
        <v>29</v>
      </c>
      <c r="E2578" s="9">
        <v>452.1</v>
      </c>
      <c r="F2578" s="9">
        <v>459.2</v>
      </c>
      <c r="G2578" s="217">
        <v>653.1</v>
      </c>
      <c r="H2578" s="9" t="s">
        <v>279</v>
      </c>
      <c r="I2578" s="9">
        <v>0</v>
      </c>
      <c r="J2578" s="9">
        <v>514.15000000000146</v>
      </c>
      <c r="K2578" s="9" t="s">
        <v>279</v>
      </c>
      <c r="L2578" s="9" t="s">
        <v>279</v>
      </c>
      <c r="N2578" s="67">
        <f t="shared" si="76"/>
        <v>2078.5500000000015</v>
      </c>
      <c r="P2578" t="s">
        <v>288</v>
      </c>
      <c r="T2578" s="277"/>
      <c r="U2578" s="63"/>
      <c r="V2578" s="347"/>
      <c r="W2578" s="337"/>
      <c r="X2578" s="63"/>
    </row>
    <row r="2579" spans="1:24" ht="15">
      <c r="A2579" s="28" t="s">
        <v>147</v>
      </c>
      <c r="B2579" s="63" t="s">
        <v>749</v>
      </c>
      <c r="E2579" s="9" t="s">
        <v>279</v>
      </c>
      <c r="F2579" s="9" t="s">
        <v>279</v>
      </c>
      <c r="G2579" s="9" t="s">
        <v>279</v>
      </c>
      <c r="H2579" s="213">
        <v>623.5</v>
      </c>
      <c r="I2579" s="9">
        <v>0</v>
      </c>
      <c r="J2579" s="9">
        <v>431.44999999999618</v>
      </c>
      <c r="K2579" s="9">
        <v>411.50000000000364</v>
      </c>
      <c r="L2579" s="9">
        <v>596.15000000000509</v>
      </c>
      <c r="N2579" s="67">
        <f t="shared" si="76"/>
        <v>2062.6000000000049</v>
      </c>
      <c r="P2579" t="s">
        <v>283</v>
      </c>
      <c r="T2579" s="63"/>
      <c r="U2579" s="63"/>
      <c r="V2579" s="360"/>
      <c r="W2579" s="337"/>
      <c r="X2579" s="63"/>
    </row>
    <row r="2580" spans="1:24" ht="15">
      <c r="A2580" s="28" t="s">
        <v>151</v>
      </c>
      <c r="B2580" s="63" t="s">
        <v>13</v>
      </c>
      <c r="E2580" s="9">
        <v>439.6</v>
      </c>
      <c r="F2580" s="217">
        <v>610.4</v>
      </c>
      <c r="G2580" s="9">
        <v>315.2</v>
      </c>
      <c r="H2580" s="9">
        <v>50.399999999997817</v>
      </c>
      <c r="I2580" s="9">
        <v>0</v>
      </c>
      <c r="J2580" s="9">
        <v>226.60000000000218</v>
      </c>
      <c r="K2580" s="9">
        <v>325.59999999999673</v>
      </c>
      <c r="L2580" s="9">
        <v>48.699999999998909</v>
      </c>
      <c r="N2580" s="67">
        <f t="shared" si="76"/>
        <v>2016.4999999999957</v>
      </c>
      <c r="P2580" t="s">
        <v>298</v>
      </c>
      <c r="T2580" s="277"/>
      <c r="U2580" s="63"/>
      <c r="V2580" s="347"/>
      <c r="W2580" s="337"/>
      <c r="X2580" s="63"/>
    </row>
    <row r="2581" spans="1:24" ht="15">
      <c r="A2581" s="28" t="s">
        <v>157</v>
      </c>
      <c r="B2581" s="63" t="s">
        <v>764</v>
      </c>
      <c r="E2581" s="9" t="s">
        <v>279</v>
      </c>
      <c r="F2581" s="9" t="s">
        <v>279</v>
      </c>
      <c r="G2581" s="9" t="s">
        <v>279</v>
      </c>
      <c r="H2581" s="9">
        <v>411.50000000000091</v>
      </c>
      <c r="I2581" s="9">
        <v>0</v>
      </c>
      <c r="J2581" s="9">
        <v>337.75</v>
      </c>
      <c r="K2581" s="212">
        <v>759.70000000000073</v>
      </c>
      <c r="L2581" s="9">
        <v>390.50000000000182</v>
      </c>
      <c r="N2581" s="67">
        <f t="shared" si="76"/>
        <v>1899.4500000000035</v>
      </c>
      <c r="P2581" t="s">
        <v>301</v>
      </c>
      <c r="T2581" s="225"/>
      <c r="U2581" s="63"/>
      <c r="V2581" s="347"/>
      <c r="W2581" s="337"/>
      <c r="X2581" s="63"/>
    </row>
    <row r="2582" spans="1:24" ht="15">
      <c r="A2582" s="28" t="s">
        <v>159</v>
      </c>
      <c r="B2582" s="63" t="s">
        <v>144</v>
      </c>
      <c r="E2582" s="9" t="s">
        <v>279</v>
      </c>
      <c r="F2582" s="9">
        <v>295</v>
      </c>
      <c r="G2582" s="9">
        <v>422.3</v>
      </c>
      <c r="H2582" s="9">
        <v>494.69999999999982</v>
      </c>
      <c r="I2582" s="9">
        <v>0</v>
      </c>
      <c r="J2582" s="9">
        <v>328.10000000000036</v>
      </c>
      <c r="K2582" s="9">
        <v>291.00000000000091</v>
      </c>
      <c r="L2582" s="9" t="s">
        <v>279</v>
      </c>
      <c r="N2582" s="67">
        <f t="shared" si="76"/>
        <v>1831.100000000001</v>
      </c>
      <c r="T2582" s="63"/>
      <c r="U2582" s="63"/>
      <c r="V2582" s="347"/>
      <c r="W2582" s="337"/>
      <c r="X2582" s="63"/>
    </row>
    <row r="2583" spans="1:24" ht="15">
      <c r="A2583" s="28" t="s">
        <v>160</v>
      </c>
      <c r="B2583" s="63" t="s">
        <v>162</v>
      </c>
      <c r="E2583" s="9" t="s">
        <v>279</v>
      </c>
      <c r="F2583" s="9" t="s">
        <v>279</v>
      </c>
      <c r="G2583" s="9">
        <v>332.2</v>
      </c>
      <c r="H2583" s="9">
        <v>496.29999999999745</v>
      </c>
      <c r="I2583" s="9">
        <v>0</v>
      </c>
      <c r="J2583" s="9">
        <v>141.35000000000036</v>
      </c>
      <c r="K2583" s="9">
        <v>482.90000000000146</v>
      </c>
      <c r="L2583" s="9">
        <v>376.79999999999927</v>
      </c>
      <c r="N2583" s="67">
        <f t="shared" si="76"/>
        <v>1829.5499999999986</v>
      </c>
      <c r="T2583" s="277"/>
      <c r="U2583" s="63"/>
      <c r="V2583" s="347"/>
      <c r="W2583" s="337"/>
      <c r="X2583" s="63"/>
    </row>
    <row r="2584" spans="1:24" ht="15">
      <c r="A2584" s="28" t="s">
        <v>161</v>
      </c>
      <c r="B2584" s="63" t="s">
        <v>746</v>
      </c>
      <c r="E2584" s="9" t="s">
        <v>279</v>
      </c>
      <c r="F2584" s="9" t="s">
        <v>279</v>
      </c>
      <c r="G2584" s="9" t="s">
        <v>279</v>
      </c>
      <c r="H2584" s="9">
        <v>329.70000000000437</v>
      </c>
      <c r="I2584" s="9">
        <v>0</v>
      </c>
      <c r="J2584" s="9">
        <v>423.89999999999964</v>
      </c>
      <c r="K2584" s="9">
        <v>254.89999999999964</v>
      </c>
      <c r="L2584" s="217">
        <v>728.20000000000073</v>
      </c>
      <c r="N2584" s="67">
        <f t="shared" si="76"/>
        <v>1736.7000000000044</v>
      </c>
      <c r="P2584" t="s">
        <v>298</v>
      </c>
      <c r="T2584" s="63"/>
      <c r="U2584" s="63"/>
      <c r="V2584" s="360"/>
      <c r="W2584" s="337"/>
      <c r="X2584" s="63"/>
    </row>
    <row r="2585" spans="1:24" ht="15">
      <c r="A2585" s="28" t="s">
        <v>163</v>
      </c>
      <c r="B2585" s="225" t="s">
        <v>1662</v>
      </c>
      <c r="C2585" s="3"/>
      <c r="D2585" s="3"/>
      <c r="E2585" s="9" t="s">
        <v>279</v>
      </c>
      <c r="F2585" s="9" t="s">
        <v>279</v>
      </c>
      <c r="G2585" s="9" t="s">
        <v>279</v>
      </c>
      <c r="H2585" s="9" t="s">
        <v>279</v>
      </c>
      <c r="I2585" s="9">
        <v>0</v>
      </c>
      <c r="J2585" s="212">
        <v>642.95000000000255</v>
      </c>
      <c r="K2585" s="217">
        <v>607.90000000000327</v>
      </c>
      <c r="L2585" s="9">
        <v>484.00000000000182</v>
      </c>
      <c r="N2585" s="67">
        <f t="shared" si="76"/>
        <v>1734.8500000000076</v>
      </c>
      <c r="P2585" t="s">
        <v>307</v>
      </c>
      <c r="T2585" s="277"/>
      <c r="U2585" s="63"/>
      <c r="V2585" s="348"/>
      <c r="W2585" s="337"/>
      <c r="X2585" s="63"/>
    </row>
    <row r="2586" spans="1:24" ht="15">
      <c r="A2586" s="28" t="s">
        <v>275</v>
      </c>
      <c r="B2586" s="229" t="s">
        <v>1647</v>
      </c>
      <c r="C2586" s="3"/>
      <c r="D2586" s="3"/>
      <c r="E2586" s="9" t="s">
        <v>279</v>
      </c>
      <c r="F2586" s="9" t="s">
        <v>279</v>
      </c>
      <c r="G2586" s="9" t="s">
        <v>279</v>
      </c>
      <c r="H2586" s="9" t="s">
        <v>279</v>
      </c>
      <c r="I2586" s="9">
        <v>0</v>
      </c>
      <c r="J2586" s="217">
        <v>599.45000000000255</v>
      </c>
      <c r="K2586" s="217">
        <v>623.45000000000437</v>
      </c>
      <c r="L2586" s="9">
        <v>470.19999999999527</v>
      </c>
      <c r="N2586" s="67">
        <f t="shared" si="76"/>
        <v>1693.1000000000022</v>
      </c>
      <c r="P2586" t="s">
        <v>321</v>
      </c>
      <c r="T2586" s="277"/>
      <c r="U2586" s="63"/>
      <c r="V2586" s="348"/>
      <c r="W2586" s="337"/>
      <c r="X2586" s="63"/>
    </row>
    <row r="2587" spans="1:24" ht="15">
      <c r="A2587" s="28" t="s">
        <v>276</v>
      </c>
      <c r="B2587" s="63" t="s">
        <v>778</v>
      </c>
      <c r="E2587" s="9" t="s">
        <v>279</v>
      </c>
      <c r="F2587" s="9" t="s">
        <v>279</v>
      </c>
      <c r="G2587" s="9" t="s">
        <v>279</v>
      </c>
      <c r="H2587" s="9">
        <v>509.70000000000073</v>
      </c>
      <c r="I2587" s="9">
        <v>0</v>
      </c>
      <c r="J2587" s="9">
        <v>218.29999999999927</v>
      </c>
      <c r="K2587" s="9">
        <v>478.39999999999964</v>
      </c>
      <c r="L2587" s="9">
        <v>479.70000000000073</v>
      </c>
      <c r="N2587" s="67">
        <f t="shared" si="76"/>
        <v>1686.1000000000004</v>
      </c>
      <c r="T2587" s="63"/>
      <c r="U2587" s="63"/>
      <c r="V2587" s="347"/>
      <c r="W2587" s="337"/>
      <c r="X2587" s="63"/>
    </row>
    <row r="2588" spans="1:24" ht="15">
      <c r="A2588" s="28" t="s">
        <v>277</v>
      </c>
      <c r="B2588" s="63" t="s">
        <v>4</v>
      </c>
      <c r="E2588" s="217">
        <v>559.4</v>
      </c>
      <c r="F2588" s="217">
        <v>638.75</v>
      </c>
      <c r="G2588" s="9">
        <v>245.2</v>
      </c>
      <c r="H2588" s="9">
        <v>237.29999999999654</v>
      </c>
      <c r="I2588" s="9">
        <v>0</v>
      </c>
      <c r="J2588" s="9" t="s">
        <v>279</v>
      </c>
      <c r="K2588" s="9" t="s">
        <v>279</v>
      </c>
      <c r="L2588" s="9" t="s">
        <v>279</v>
      </c>
      <c r="N2588" s="67">
        <f t="shared" ref="N2588:N2619" si="77">SUM(E2588:L2588)</f>
        <v>1680.6499999999967</v>
      </c>
      <c r="P2588" t="s">
        <v>315</v>
      </c>
      <c r="T2588" s="277"/>
      <c r="U2588" s="63"/>
      <c r="V2588" s="347"/>
      <c r="W2588" s="337"/>
      <c r="X2588" s="63"/>
    </row>
    <row r="2589" spans="1:24" ht="15">
      <c r="A2589" s="28" t="s">
        <v>278</v>
      </c>
      <c r="B2589" s="28" t="s">
        <v>734</v>
      </c>
      <c r="E2589" s="9" t="s">
        <v>279</v>
      </c>
      <c r="F2589" s="9" t="s">
        <v>279</v>
      </c>
      <c r="G2589" s="9" t="s">
        <v>279</v>
      </c>
      <c r="H2589" s="9">
        <v>365.60000000000036</v>
      </c>
      <c r="I2589" s="9">
        <v>0</v>
      </c>
      <c r="J2589" s="9">
        <v>462.39999999999873</v>
      </c>
      <c r="K2589" s="9">
        <v>501.00000000000182</v>
      </c>
      <c r="L2589" s="9">
        <v>322</v>
      </c>
      <c r="N2589" s="67">
        <f t="shared" si="77"/>
        <v>1651.0000000000009</v>
      </c>
      <c r="T2589" s="63"/>
      <c r="U2589" s="63"/>
      <c r="V2589" s="360"/>
      <c r="W2589" s="337"/>
      <c r="X2589" s="63"/>
    </row>
    <row r="2590" spans="1:24" ht="15">
      <c r="A2590" s="28" t="s">
        <v>735</v>
      </c>
      <c r="B2590" s="63" t="s">
        <v>779</v>
      </c>
      <c r="E2590" s="9" t="s">
        <v>279</v>
      </c>
      <c r="F2590" s="9" t="s">
        <v>279</v>
      </c>
      <c r="G2590" s="9" t="s">
        <v>279</v>
      </c>
      <c r="H2590" s="9">
        <v>396.80000000000109</v>
      </c>
      <c r="I2590" s="9">
        <v>0</v>
      </c>
      <c r="J2590" s="9">
        <v>483.54999999999745</v>
      </c>
      <c r="K2590" s="9">
        <v>233.49999999999818</v>
      </c>
      <c r="L2590" s="9">
        <v>508.5</v>
      </c>
      <c r="N2590" s="67">
        <f t="shared" si="77"/>
        <v>1622.3499999999967</v>
      </c>
      <c r="T2590" s="277"/>
      <c r="U2590" s="63"/>
      <c r="V2590" s="348"/>
      <c r="W2590" s="337"/>
      <c r="X2590" s="63"/>
    </row>
    <row r="2591" spans="1:24" ht="15">
      <c r="A2591" s="28" t="s">
        <v>736</v>
      </c>
      <c r="B2591" s="63" t="s">
        <v>748</v>
      </c>
      <c r="E2591" s="9" t="s">
        <v>279</v>
      </c>
      <c r="F2591" s="9" t="s">
        <v>279</v>
      </c>
      <c r="G2591" s="9" t="s">
        <v>279</v>
      </c>
      <c r="H2591" s="9">
        <v>326.30000000000018</v>
      </c>
      <c r="I2591" s="9">
        <v>0</v>
      </c>
      <c r="J2591" s="9">
        <v>381.39999999999782</v>
      </c>
      <c r="K2591" s="9">
        <v>238.80000000000109</v>
      </c>
      <c r="L2591" s="9">
        <v>639.10000000000036</v>
      </c>
      <c r="N2591" s="67">
        <f t="shared" si="77"/>
        <v>1585.5999999999995</v>
      </c>
      <c r="T2591" s="277"/>
      <c r="U2591" s="63"/>
      <c r="V2591" s="347"/>
      <c r="W2591" s="337"/>
      <c r="X2591" s="63"/>
    </row>
    <row r="2592" spans="1:24" ht="15">
      <c r="A2592" s="28" t="s">
        <v>737</v>
      </c>
      <c r="B2592" s="63" t="s">
        <v>35</v>
      </c>
      <c r="E2592" s="217">
        <v>542.15</v>
      </c>
      <c r="F2592" s="217">
        <v>469.2</v>
      </c>
      <c r="G2592" s="9">
        <v>358.2</v>
      </c>
      <c r="H2592" s="9">
        <v>207.90000000000055</v>
      </c>
      <c r="I2592" s="9">
        <v>0</v>
      </c>
      <c r="J2592" s="9" t="s">
        <v>279</v>
      </c>
      <c r="K2592" s="9" t="s">
        <v>279</v>
      </c>
      <c r="L2592" s="9" t="s">
        <v>279</v>
      </c>
      <c r="N2592" s="67">
        <f t="shared" si="77"/>
        <v>1577.4500000000005</v>
      </c>
      <c r="P2592" t="s">
        <v>318</v>
      </c>
      <c r="T2592" s="63"/>
      <c r="U2592" s="63"/>
      <c r="V2592" s="347"/>
      <c r="W2592" s="337"/>
      <c r="X2592" s="63"/>
    </row>
    <row r="2593" spans="1:24" ht="15">
      <c r="A2593" s="28" t="s">
        <v>739</v>
      </c>
      <c r="B2593" s="229" t="s">
        <v>1644</v>
      </c>
      <c r="C2593" s="3"/>
      <c r="D2593" s="3"/>
      <c r="E2593" s="9" t="s">
        <v>279</v>
      </c>
      <c r="F2593" s="9" t="s">
        <v>279</v>
      </c>
      <c r="G2593" s="9" t="s">
        <v>279</v>
      </c>
      <c r="H2593" s="9" t="s">
        <v>279</v>
      </c>
      <c r="I2593" s="9">
        <v>0</v>
      </c>
      <c r="J2593" s="9">
        <v>331.10000000000218</v>
      </c>
      <c r="K2593" s="217">
        <v>629.99999999999818</v>
      </c>
      <c r="L2593" s="9">
        <v>611.24999999999818</v>
      </c>
      <c r="N2593" s="67">
        <f t="shared" si="77"/>
        <v>1572.3499999999985</v>
      </c>
      <c r="P2593" t="s">
        <v>298</v>
      </c>
      <c r="T2593" s="63"/>
      <c r="U2593" s="63"/>
      <c r="V2593" s="347"/>
      <c r="W2593" s="337"/>
      <c r="X2593" s="63"/>
    </row>
    <row r="2594" spans="1:24" ht="15">
      <c r="A2594" s="28" t="s">
        <v>745</v>
      </c>
      <c r="B2594" s="229" t="s">
        <v>1655</v>
      </c>
      <c r="C2594" s="3"/>
      <c r="D2594" s="3"/>
      <c r="E2594" s="9" t="s">
        <v>279</v>
      </c>
      <c r="F2594" s="9" t="s">
        <v>279</v>
      </c>
      <c r="G2594" s="9" t="s">
        <v>279</v>
      </c>
      <c r="H2594" s="9" t="s">
        <v>279</v>
      </c>
      <c r="I2594" s="9">
        <v>0</v>
      </c>
      <c r="J2594" s="217">
        <v>554.79999999999927</v>
      </c>
      <c r="K2594" s="9">
        <v>303.40000000000146</v>
      </c>
      <c r="L2594" s="217">
        <v>704.89999999999964</v>
      </c>
      <c r="N2594" s="67">
        <f t="shared" si="77"/>
        <v>1563.1000000000004</v>
      </c>
      <c r="P2594" t="s">
        <v>345</v>
      </c>
      <c r="T2594" s="63"/>
      <c r="U2594" s="63"/>
      <c r="V2594" s="360"/>
      <c r="W2594" s="337"/>
      <c r="X2594" s="63"/>
    </row>
    <row r="2595" spans="1:24" ht="15">
      <c r="A2595" s="28" t="s">
        <v>747</v>
      </c>
      <c r="B2595" s="277" t="s">
        <v>2008</v>
      </c>
      <c r="C2595" s="3"/>
      <c r="D2595" s="3"/>
      <c r="E2595" s="9" t="s">
        <v>279</v>
      </c>
      <c r="F2595" s="9" t="s">
        <v>279</v>
      </c>
      <c r="G2595" s="9" t="s">
        <v>279</v>
      </c>
      <c r="H2595" s="9" t="s">
        <v>279</v>
      </c>
      <c r="I2595" s="9">
        <v>0</v>
      </c>
      <c r="J2595" s="9">
        <v>388.79999999999745</v>
      </c>
      <c r="K2595" s="9">
        <v>411.59999999999673</v>
      </c>
      <c r="L2595" s="213">
        <v>758.09999999999854</v>
      </c>
      <c r="N2595" s="67">
        <f t="shared" si="77"/>
        <v>1558.4999999999927</v>
      </c>
      <c r="P2595" t="s">
        <v>283</v>
      </c>
      <c r="T2595" s="63"/>
      <c r="U2595" s="63"/>
      <c r="V2595" s="360"/>
      <c r="W2595" s="337"/>
      <c r="X2595" s="63"/>
    </row>
    <row r="2596" spans="1:24" ht="15">
      <c r="A2596" s="28" t="s">
        <v>750</v>
      </c>
      <c r="B2596" s="63" t="s">
        <v>156</v>
      </c>
      <c r="E2596" s="9" t="s">
        <v>279</v>
      </c>
      <c r="F2596" s="9" t="s">
        <v>279</v>
      </c>
      <c r="G2596" s="9">
        <v>217.1</v>
      </c>
      <c r="H2596" s="212">
        <v>690.60000000000036</v>
      </c>
      <c r="I2596" s="9">
        <v>0</v>
      </c>
      <c r="J2596" s="9">
        <v>153.69999999999891</v>
      </c>
      <c r="K2596" s="9">
        <v>467.10000000000127</v>
      </c>
      <c r="L2596" s="9" t="s">
        <v>279</v>
      </c>
      <c r="N2596" s="67">
        <f t="shared" si="77"/>
        <v>1528.5000000000005</v>
      </c>
      <c r="P2596" t="s">
        <v>301</v>
      </c>
      <c r="T2596" s="63"/>
      <c r="U2596" s="63"/>
      <c r="V2596" s="360"/>
      <c r="W2596" s="337"/>
      <c r="X2596" s="63"/>
    </row>
    <row r="2597" spans="1:24" ht="15">
      <c r="A2597" s="28" t="s">
        <v>751</v>
      </c>
      <c r="B2597" s="63" t="s">
        <v>738</v>
      </c>
      <c r="E2597" s="9" t="s">
        <v>279</v>
      </c>
      <c r="F2597" s="9" t="s">
        <v>279</v>
      </c>
      <c r="G2597" s="9" t="s">
        <v>279</v>
      </c>
      <c r="H2597" s="9">
        <v>365</v>
      </c>
      <c r="I2597" s="9">
        <v>0</v>
      </c>
      <c r="J2597" s="9">
        <v>107.19999999999891</v>
      </c>
      <c r="K2597" s="9">
        <v>577.800000000002</v>
      </c>
      <c r="L2597" s="9">
        <v>465.39999999999964</v>
      </c>
      <c r="N2597" s="67">
        <f t="shared" si="77"/>
        <v>1515.4000000000005</v>
      </c>
      <c r="T2597" s="225"/>
      <c r="U2597" s="63"/>
      <c r="V2597" s="347"/>
      <c r="W2597" s="337"/>
      <c r="X2597" s="63"/>
    </row>
    <row r="2598" spans="1:24" ht="15">
      <c r="A2598" s="28" t="s">
        <v>754</v>
      </c>
      <c r="B2598" s="229" t="s">
        <v>1652</v>
      </c>
      <c r="C2598" s="3"/>
      <c r="D2598" s="3"/>
      <c r="E2598" s="9" t="s">
        <v>279</v>
      </c>
      <c r="F2598" s="9" t="s">
        <v>279</v>
      </c>
      <c r="G2598" s="9" t="s">
        <v>279</v>
      </c>
      <c r="H2598" s="9" t="s">
        <v>279</v>
      </c>
      <c r="I2598" s="9">
        <v>0</v>
      </c>
      <c r="J2598" s="9">
        <v>428.5</v>
      </c>
      <c r="K2598" s="9">
        <v>393.20000000000073</v>
      </c>
      <c r="L2598" s="9">
        <v>683.39999999999782</v>
      </c>
      <c r="N2598" s="67">
        <f t="shared" si="77"/>
        <v>1505.0999999999985</v>
      </c>
      <c r="T2598" s="63"/>
      <c r="U2598" s="63"/>
      <c r="V2598" s="360"/>
      <c r="W2598" s="337"/>
      <c r="X2598" s="63"/>
    </row>
    <row r="2599" spans="1:24" ht="15">
      <c r="A2599" s="28" t="s">
        <v>756</v>
      </c>
      <c r="B2599" s="63" t="s">
        <v>6</v>
      </c>
      <c r="E2599" s="9">
        <v>210.7</v>
      </c>
      <c r="F2599" s="9">
        <v>237.9</v>
      </c>
      <c r="G2599" s="9">
        <v>415.2</v>
      </c>
      <c r="H2599" s="217">
        <v>553.69999999999709</v>
      </c>
      <c r="I2599" s="9">
        <v>0</v>
      </c>
      <c r="J2599" s="9">
        <v>80.30000000000291</v>
      </c>
      <c r="K2599" s="9" t="s">
        <v>279</v>
      </c>
      <c r="L2599" s="9" t="s">
        <v>279</v>
      </c>
      <c r="N2599" s="67">
        <f t="shared" si="77"/>
        <v>1497.8</v>
      </c>
      <c r="P2599" t="s">
        <v>289</v>
      </c>
      <c r="T2599" s="277"/>
      <c r="U2599" s="63"/>
      <c r="V2599" s="347"/>
      <c r="W2599" s="337"/>
      <c r="X2599" s="63"/>
    </row>
    <row r="2600" spans="1:24" ht="15">
      <c r="A2600" s="28" t="s">
        <v>761</v>
      </c>
      <c r="B2600" s="277" t="s">
        <v>2018</v>
      </c>
      <c r="C2600" s="3"/>
      <c r="D2600" s="3"/>
      <c r="E2600" s="9" t="s">
        <v>279</v>
      </c>
      <c r="F2600" s="9" t="s">
        <v>279</v>
      </c>
      <c r="G2600" s="9" t="s">
        <v>279</v>
      </c>
      <c r="H2600" s="9" t="s">
        <v>279</v>
      </c>
      <c r="I2600" s="9">
        <v>0</v>
      </c>
      <c r="J2600" s="9">
        <v>401.94999999999982</v>
      </c>
      <c r="K2600" s="9">
        <v>438.90000000000509</v>
      </c>
      <c r="L2600" s="9">
        <v>611.89999999999782</v>
      </c>
      <c r="N2600" s="67">
        <f t="shared" si="77"/>
        <v>1452.7500000000027</v>
      </c>
      <c r="T2600" s="277"/>
      <c r="U2600" s="63"/>
      <c r="V2600" s="347"/>
      <c r="W2600" s="337"/>
      <c r="X2600" s="63"/>
    </row>
    <row r="2601" spans="1:24" ht="15">
      <c r="A2601" s="28" t="s">
        <v>765</v>
      </c>
      <c r="B2601" s="63" t="s">
        <v>771</v>
      </c>
      <c r="E2601" s="9" t="s">
        <v>279</v>
      </c>
      <c r="F2601" s="9" t="s">
        <v>279</v>
      </c>
      <c r="G2601" s="9" t="s">
        <v>279</v>
      </c>
      <c r="H2601" s="9">
        <v>383.20000000000164</v>
      </c>
      <c r="I2601" s="9">
        <v>0</v>
      </c>
      <c r="J2601" s="217">
        <v>597.35000000000036</v>
      </c>
      <c r="K2601" s="9">
        <v>163.50000000000091</v>
      </c>
      <c r="L2601" s="9">
        <v>301.80000000000291</v>
      </c>
      <c r="N2601" s="67">
        <f t="shared" si="77"/>
        <v>1445.8500000000058</v>
      </c>
      <c r="P2601" t="s">
        <v>298</v>
      </c>
      <c r="T2601" s="63"/>
      <c r="U2601" s="63"/>
      <c r="V2601" s="347"/>
      <c r="W2601" s="337"/>
      <c r="X2601" s="63"/>
    </row>
    <row r="2602" spans="1:24" ht="15">
      <c r="A2602" s="28" t="s">
        <v>766</v>
      </c>
      <c r="B2602" s="63" t="s">
        <v>153</v>
      </c>
      <c r="E2602" s="9" t="s">
        <v>279</v>
      </c>
      <c r="F2602" s="9" t="s">
        <v>279</v>
      </c>
      <c r="G2602" s="9">
        <v>207.35</v>
      </c>
      <c r="H2602" s="9">
        <v>253.29999999999745</v>
      </c>
      <c r="I2602" s="9">
        <v>0</v>
      </c>
      <c r="J2602" s="9">
        <v>364.19999999999891</v>
      </c>
      <c r="K2602" s="9">
        <v>405.10000000000036</v>
      </c>
      <c r="L2602" s="9">
        <v>163.90000000000146</v>
      </c>
      <c r="N2602" s="67">
        <f t="shared" si="77"/>
        <v>1393.8499999999981</v>
      </c>
      <c r="T2602" s="63"/>
      <c r="U2602" s="63"/>
      <c r="V2602" s="347"/>
      <c r="W2602" s="337"/>
      <c r="X2602" s="63"/>
    </row>
    <row r="2603" spans="1:24" ht="15">
      <c r="A2603" s="28" t="s">
        <v>767</v>
      </c>
      <c r="B2603" s="63" t="s">
        <v>762</v>
      </c>
      <c r="E2603" s="9" t="s">
        <v>279</v>
      </c>
      <c r="F2603" s="9" t="s">
        <v>279</v>
      </c>
      <c r="G2603" s="9" t="s">
        <v>279</v>
      </c>
      <c r="H2603" s="9">
        <v>487.30000000000109</v>
      </c>
      <c r="I2603" s="9">
        <v>0</v>
      </c>
      <c r="J2603" s="9">
        <v>290.09999999999945</v>
      </c>
      <c r="K2603" s="9">
        <v>325.30000000000473</v>
      </c>
      <c r="L2603" s="9">
        <v>233.90000000000691</v>
      </c>
      <c r="N2603" s="67">
        <f t="shared" si="77"/>
        <v>1336.6000000000122</v>
      </c>
      <c r="T2603" s="63"/>
      <c r="U2603" s="63"/>
      <c r="V2603" s="347"/>
      <c r="W2603" s="337"/>
      <c r="X2603" s="63"/>
    </row>
    <row r="2604" spans="1:24" ht="15">
      <c r="A2604" s="28" t="s">
        <v>773</v>
      </c>
      <c r="B2604" s="63" t="s">
        <v>788</v>
      </c>
      <c r="E2604" s="9" t="s">
        <v>279</v>
      </c>
      <c r="F2604" s="9" t="s">
        <v>279</v>
      </c>
      <c r="G2604" s="9" t="s">
        <v>279</v>
      </c>
      <c r="H2604" s="9">
        <v>491.60000000000218</v>
      </c>
      <c r="I2604" s="9">
        <v>0</v>
      </c>
      <c r="J2604" s="9">
        <v>293.29999999999745</v>
      </c>
      <c r="K2604" s="9">
        <v>190.59999999999854</v>
      </c>
      <c r="L2604" s="9">
        <v>316.60000000000127</v>
      </c>
      <c r="N2604" s="67">
        <f t="shared" si="77"/>
        <v>1292.0999999999995</v>
      </c>
      <c r="T2604" s="277"/>
      <c r="U2604" s="63"/>
      <c r="V2604" s="348"/>
      <c r="W2604" s="337"/>
      <c r="X2604" s="63"/>
    </row>
    <row r="2605" spans="1:24" ht="15">
      <c r="A2605" s="28" t="s">
        <v>781</v>
      </c>
      <c r="B2605" s="28" t="s">
        <v>733</v>
      </c>
      <c r="E2605" s="9" t="s">
        <v>279</v>
      </c>
      <c r="F2605" s="9" t="s">
        <v>279</v>
      </c>
      <c r="G2605" s="9" t="s">
        <v>279</v>
      </c>
      <c r="H2605" s="9">
        <v>172.89999999999964</v>
      </c>
      <c r="I2605" s="9">
        <v>0</v>
      </c>
      <c r="J2605" s="9">
        <v>305.69999999999982</v>
      </c>
      <c r="K2605" s="9">
        <v>363.699999999998</v>
      </c>
      <c r="L2605" s="9">
        <v>428.60000000000036</v>
      </c>
      <c r="N2605" s="67">
        <f t="shared" si="77"/>
        <v>1270.8999999999978</v>
      </c>
      <c r="T2605" s="277"/>
      <c r="U2605" s="63"/>
      <c r="V2605" s="347"/>
      <c r="W2605" s="337"/>
      <c r="X2605" s="63"/>
    </row>
    <row r="2606" spans="1:24" ht="15">
      <c r="A2606" s="28" t="s">
        <v>785</v>
      </c>
      <c r="B2606" s="28" t="s">
        <v>728</v>
      </c>
      <c r="E2606" s="9" t="s">
        <v>279</v>
      </c>
      <c r="F2606" s="9" t="s">
        <v>279</v>
      </c>
      <c r="G2606" s="9" t="s">
        <v>279</v>
      </c>
      <c r="H2606" s="9">
        <v>412.60000000000036</v>
      </c>
      <c r="I2606" s="9">
        <v>0</v>
      </c>
      <c r="J2606" s="9">
        <v>97.800000000000182</v>
      </c>
      <c r="K2606" s="9">
        <v>288.60000000000036</v>
      </c>
      <c r="L2606" s="9">
        <v>456.99999999999818</v>
      </c>
      <c r="N2606" s="67">
        <f t="shared" si="77"/>
        <v>1255.9999999999991</v>
      </c>
      <c r="T2606" s="63"/>
      <c r="U2606" s="63"/>
      <c r="V2606" s="360"/>
      <c r="W2606" s="337"/>
      <c r="X2606" s="63"/>
    </row>
    <row r="2607" spans="1:24" ht="15">
      <c r="A2607" s="28" t="s">
        <v>786</v>
      </c>
      <c r="B2607" s="229" t="s">
        <v>1661</v>
      </c>
      <c r="C2607" s="3"/>
      <c r="D2607" s="3"/>
      <c r="E2607" s="9" t="s">
        <v>279</v>
      </c>
      <c r="F2607" s="9" t="s">
        <v>279</v>
      </c>
      <c r="G2607" s="9" t="s">
        <v>279</v>
      </c>
      <c r="H2607" s="9" t="s">
        <v>279</v>
      </c>
      <c r="I2607" s="9">
        <v>0</v>
      </c>
      <c r="J2607" s="217">
        <v>626.60000000000036</v>
      </c>
      <c r="K2607" s="217">
        <v>623.29999999999745</v>
      </c>
      <c r="L2607" s="9" t="s">
        <v>279</v>
      </c>
      <c r="N2607" s="67">
        <f t="shared" si="77"/>
        <v>1249.8999999999978</v>
      </c>
      <c r="P2607" t="s">
        <v>315</v>
      </c>
      <c r="T2607" s="277"/>
      <c r="U2607" s="63"/>
      <c r="V2607" s="347"/>
      <c r="W2607" s="337"/>
      <c r="X2607" s="63"/>
    </row>
    <row r="2608" spans="1:24" ht="15">
      <c r="A2608" s="28" t="s">
        <v>787</v>
      </c>
      <c r="B2608" s="277" t="s">
        <v>2006</v>
      </c>
      <c r="C2608" s="3"/>
      <c r="D2608" s="3"/>
      <c r="E2608" s="9" t="s">
        <v>279</v>
      </c>
      <c r="F2608" s="9" t="s">
        <v>279</v>
      </c>
      <c r="G2608" s="9" t="s">
        <v>279</v>
      </c>
      <c r="H2608" s="9" t="s">
        <v>279</v>
      </c>
      <c r="I2608" s="9">
        <v>0</v>
      </c>
      <c r="J2608" s="9">
        <v>328.49999999999636</v>
      </c>
      <c r="K2608" s="9">
        <v>314.99999999999636</v>
      </c>
      <c r="L2608" s="9">
        <v>583.80000000000109</v>
      </c>
      <c r="N2608" s="67">
        <f t="shared" si="77"/>
        <v>1227.2999999999938</v>
      </c>
      <c r="T2608" s="225"/>
      <c r="U2608" s="63"/>
      <c r="V2608" s="347"/>
      <c r="W2608" s="337"/>
      <c r="X2608" s="63"/>
    </row>
    <row r="2609" spans="1:24" ht="15">
      <c r="A2609" s="28" t="s">
        <v>793</v>
      </c>
      <c r="B2609" s="63" t="s">
        <v>796</v>
      </c>
      <c r="E2609" s="9" t="s">
        <v>279</v>
      </c>
      <c r="F2609" s="9" t="s">
        <v>279</v>
      </c>
      <c r="G2609" s="9" t="s">
        <v>279</v>
      </c>
      <c r="H2609" s="9">
        <v>309.19999999999891</v>
      </c>
      <c r="I2609" s="9">
        <v>0</v>
      </c>
      <c r="J2609" s="9">
        <v>274.30000000000291</v>
      </c>
      <c r="K2609" s="9">
        <v>167.50000000000182</v>
      </c>
      <c r="L2609" s="9">
        <v>461.5</v>
      </c>
      <c r="N2609" s="67">
        <f t="shared" si="77"/>
        <v>1212.5000000000036</v>
      </c>
      <c r="T2609" s="63"/>
      <c r="U2609" s="63"/>
      <c r="V2609" s="347"/>
      <c r="W2609" s="337"/>
      <c r="X2609" s="63"/>
    </row>
    <row r="2610" spans="1:24" ht="15">
      <c r="A2610" s="28" t="s">
        <v>794</v>
      </c>
      <c r="B2610" s="277" t="s">
        <v>2010</v>
      </c>
      <c r="C2610" s="3"/>
      <c r="D2610" s="3"/>
      <c r="E2610" s="9" t="s">
        <v>279</v>
      </c>
      <c r="F2610" s="9" t="s">
        <v>279</v>
      </c>
      <c r="G2610" s="9" t="s">
        <v>279</v>
      </c>
      <c r="H2610" s="9" t="s">
        <v>279</v>
      </c>
      <c r="I2610" s="9">
        <v>0</v>
      </c>
      <c r="J2610" s="9">
        <v>275.20000000000073</v>
      </c>
      <c r="K2610" s="9">
        <v>409.90000000000146</v>
      </c>
      <c r="L2610" s="9">
        <v>513.99999999999818</v>
      </c>
      <c r="N2610" s="67">
        <f t="shared" si="77"/>
        <v>1199.1000000000004</v>
      </c>
      <c r="T2610" s="63"/>
      <c r="U2610" s="63"/>
      <c r="V2610" s="360"/>
      <c r="W2610" s="337"/>
      <c r="X2610" s="63"/>
    </row>
    <row r="2611" spans="1:24" ht="15">
      <c r="A2611" s="28" t="s">
        <v>795</v>
      </c>
      <c r="B2611" s="277" t="s">
        <v>2157</v>
      </c>
      <c r="C2611" s="3"/>
      <c r="D2611" s="3"/>
      <c r="E2611" s="9" t="s">
        <v>279</v>
      </c>
      <c r="F2611" s="9" t="s">
        <v>279</v>
      </c>
      <c r="G2611" s="9" t="s">
        <v>279</v>
      </c>
      <c r="H2611" s="9" t="s">
        <v>279</v>
      </c>
      <c r="I2611" s="9">
        <v>0</v>
      </c>
      <c r="J2611" s="9" t="s">
        <v>279</v>
      </c>
      <c r="K2611" s="9">
        <v>521</v>
      </c>
      <c r="L2611" s="9">
        <v>674.19999999999709</v>
      </c>
      <c r="N2611" s="67">
        <f t="shared" si="77"/>
        <v>1195.1999999999971</v>
      </c>
      <c r="T2611" s="63"/>
      <c r="U2611" s="63"/>
      <c r="V2611" s="360"/>
      <c r="W2611" s="337"/>
      <c r="X2611" s="63"/>
    </row>
    <row r="2612" spans="1:24" ht="15">
      <c r="A2612" s="28" t="s">
        <v>797</v>
      </c>
      <c r="B2612" s="229" t="s">
        <v>1653</v>
      </c>
      <c r="C2612" s="3"/>
      <c r="D2612" s="3"/>
      <c r="E2612" s="9" t="s">
        <v>279</v>
      </c>
      <c r="F2612" s="9" t="s">
        <v>279</v>
      </c>
      <c r="G2612" s="9" t="s">
        <v>279</v>
      </c>
      <c r="H2612" s="9" t="s">
        <v>279</v>
      </c>
      <c r="I2612" s="9">
        <v>0</v>
      </c>
      <c r="J2612" s="9">
        <v>392.80000000000291</v>
      </c>
      <c r="K2612" s="9">
        <v>250.19999999999891</v>
      </c>
      <c r="L2612" s="9">
        <v>541.20000000000437</v>
      </c>
      <c r="N2612" s="67">
        <f t="shared" si="77"/>
        <v>1184.2000000000062</v>
      </c>
      <c r="T2612" s="63"/>
      <c r="U2612" s="63"/>
      <c r="V2612" s="347"/>
      <c r="W2612" s="337"/>
      <c r="X2612" s="63"/>
    </row>
    <row r="2613" spans="1:24" ht="15">
      <c r="A2613" s="28" t="s">
        <v>798</v>
      </c>
      <c r="B2613" s="63" t="s">
        <v>178</v>
      </c>
      <c r="E2613" s="214">
        <v>873</v>
      </c>
      <c r="F2613" s="9">
        <v>274.8</v>
      </c>
      <c r="G2613" s="9" t="s">
        <v>279</v>
      </c>
      <c r="H2613" s="9" t="s">
        <v>279</v>
      </c>
      <c r="I2613" s="9">
        <v>0</v>
      </c>
      <c r="J2613" s="9" t="s">
        <v>279</v>
      </c>
      <c r="K2613" s="9" t="s">
        <v>279</v>
      </c>
      <c r="L2613" s="9" t="s">
        <v>279</v>
      </c>
      <c r="N2613" s="67">
        <f t="shared" si="77"/>
        <v>1147.8</v>
      </c>
      <c r="P2613" t="s">
        <v>282</v>
      </c>
      <c r="S2613" t="s">
        <v>1776</v>
      </c>
      <c r="T2613" s="277"/>
      <c r="U2613" s="63"/>
      <c r="V2613" s="347"/>
      <c r="W2613" s="337"/>
      <c r="X2613" s="63"/>
    </row>
    <row r="2614" spans="1:24" ht="15">
      <c r="A2614" s="28" t="s">
        <v>799</v>
      </c>
      <c r="B2614" s="229" t="s">
        <v>1659</v>
      </c>
      <c r="C2614" s="3"/>
      <c r="D2614" s="3"/>
      <c r="E2614" s="9" t="s">
        <v>279</v>
      </c>
      <c r="F2614" s="9" t="s">
        <v>279</v>
      </c>
      <c r="G2614" s="9" t="s">
        <v>279</v>
      </c>
      <c r="H2614" s="9" t="s">
        <v>279</v>
      </c>
      <c r="I2614" s="9">
        <v>0</v>
      </c>
      <c r="J2614" s="9">
        <v>278.30000000000109</v>
      </c>
      <c r="K2614" s="9">
        <v>561.29999999999927</v>
      </c>
      <c r="L2614" s="9">
        <v>277.60000000000036</v>
      </c>
      <c r="N2614" s="67">
        <f t="shared" si="77"/>
        <v>1117.2000000000007</v>
      </c>
      <c r="T2614" s="63"/>
      <c r="U2614" s="63"/>
      <c r="V2614" s="347"/>
      <c r="W2614" s="337"/>
      <c r="X2614" s="63"/>
    </row>
    <row r="2615" spans="1:24" ht="15">
      <c r="A2615" s="28" t="s">
        <v>802</v>
      </c>
      <c r="B2615" s="277" t="s">
        <v>2011</v>
      </c>
      <c r="C2615" s="3"/>
      <c r="D2615" s="3"/>
      <c r="E2615" s="9" t="s">
        <v>279</v>
      </c>
      <c r="F2615" s="9" t="s">
        <v>279</v>
      </c>
      <c r="G2615" s="9" t="s">
        <v>279</v>
      </c>
      <c r="H2615" s="9" t="s">
        <v>279</v>
      </c>
      <c r="I2615" s="9">
        <v>0</v>
      </c>
      <c r="J2615" s="9">
        <v>454.29999999999745</v>
      </c>
      <c r="K2615" s="9">
        <v>217.10000000000127</v>
      </c>
      <c r="L2615" s="9">
        <v>445.45000000000255</v>
      </c>
      <c r="N2615" s="67">
        <f t="shared" si="77"/>
        <v>1116.8500000000013</v>
      </c>
      <c r="T2615" s="225"/>
      <c r="U2615" s="63"/>
      <c r="V2615" s="347"/>
      <c r="W2615" s="337"/>
      <c r="X2615" s="63"/>
    </row>
    <row r="2616" spans="1:24" ht="15">
      <c r="A2616" s="28" t="s">
        <v>896</v>
      </c>
      <c r="B2616" s="229" t="s">
        <v>1660</v>
      </c>
      <c r="C2616" s="3"/>
      <c r="D2616" s="3"/>
      <c r="E2616" s="9" t="s">
        <v>279</v>
      </c>
      <c r="F2616" s="9" t="s">
        <v>279</v>
      </c>
      <c r="G2616" s="9" t="s">
        <v>279</v>
      </c>
      <c r="H2616" s="9" t="s">
        <v>279</v>
      </c>
      <c r="I2616" s="9">
        <v>0</v>
      </c>
      <c r="J2616" s="9">
        <v>302.29999999999927</v>
      </c>
      <c r="K2616" s="9">
        <v>201.79999999999745</v>
      </c>
      <c r="L2616" s="9">
        <v>609.49999999999636</v>
      </c>
      <c r="N2616" s="67">
        <f t="shared" si="77"/>
        <v>1113.5999999999931</v>
      </c>
      <c r="T2616" s="225"/>
      <c r="U2616" s="63"/>
      <c r="V2616" s="348"/>
      <c r="W2616" s="337"/>
      <c r="X2616" s="63"/>
    </row>
    <row r="2617" spans="1:24" ht="15">
      <c r="A2617" s="28" t="s">
        <v>897</v>
      </c>
      <c r="B2617" s="63" t="s">
        <v>763</v>
      </c>
      <c r="E2617" s="9" t="s">
        <v>279</v>
      </c>
      <c r="F2617" s="9" t="s">
        <v>279</v>
      </c>
      <c r="G2617" s="9" t="s">
        <v>279</v>
      </c>
      <c r="H2617" s="9">
        <v>407.5</v>
      </c>
      <c r="I2617" s="9">
        <v>0</v>
      </c>
      <c r="J2617" s="9">
        <v>62.499999999998181</v>
      </c>
      <c r="K2617" s="9">
        <v>408.19999999999709</v>
      </c>
      <c r="L2617" s="9">
        <v>227.40000000000146</v>
      </c>
      <c r="N2617" s="67">
        <f t="shared" si="77"/>
        <v>1105.5999999999967</v>
      </c>
      <c r="T2617" s="63"/>
      <c r="U2617" s="63"/>
      <c r="V2617" s="360"/>
      <c r="W2617" s="337"/>
      <c r="X2617" s="63"/>
    </row>
    <row r="2618" spans="1:24" ht="15">
      <c r="A2618" s="28" t="s">
        <v>898</v>
      </c>
      <c r="B2618" s="63" t="s">
        <v>158</v>
      </c>
      <c r="E2618" s="9" t="s">
        <v>279</v>
      </c>
      <c r="F2618" s="9" t="s">
        <v>279</v>
      </c>
      <c r="G2618" s="9">
        <v>557.70000000000005</v>
      </c>
      <c r="H2618" s="9">
        <v>504.60000000000036</v>
      </c>
      <c r="I2618" s="9">
        <v>0</v>
      </c>
      <c r="J2618" s="9" t="s">
        <v>279</v>
      </c>
      <c r="K2618" s="9" t="s">
        <v>279</v>
      </c>
      <c r="L2618" s="9" t="s">
        <v>279</v>
      </c>
      <c r="N2618" s="67">
        <f t="shared" si="77"/>
        <v>1062.3000000000004</v>
      </c>
      <c r="T2618" s="63"/>
      <c r="U2618" s="63"/>
      <c r="V2618" s="347"/>
      <c r="W2618" s="337"/>
      <c r="X2618" s="63"/>
    </row>
    <row r="2619" spans="1:24" ht="15">
      <c r="A2619" s="28" t="s">
        <v>899</v>
      </c>
      <c r="B2619" s="277" t="s">
        <v>2027</v>
      </c>
      <c r="C2619" s="3"/>
      <c r="D2619" s="3"/>
      <c r="E2619" s="9" t="s">
        <v>279</v>
      </c>
      <c r="F2619" s="9" t="s">
        <v>279</v>
      </c>
      <c r="G2619" s="9" t="s">
        <v>279</v>
      </c>
      <c r="H2619" s="9" t="s">
        <v>279</v>
      </c>
      <c r="I2619" s="9">
        <v>0</v>
      </c>
      <c r="J2619" s="9" t="s">
        <v>279</v>
      </c>
      <c r="K2619" s="9">
        <v>422.80000000000018</v>
      </c>
      <c r="L2619" s="9">
        <v>616.399999999996</v>
      </c>
      <c r="N2619" s="67">
        <f t="shared" si="77"/>
        <v>1039.1999999999962</v>
      </c>
      <c r="T2619" s="277"/>
      <c r="U2619" s="63"/>
      <c r="V2619" s="348"/>
      <c r="W2619" s="337"/>
      <c r="X2619" s="63"/>
    </row>
    <row r="2620" spans="1:24" ht="15">
      <c r="A2620" s="28" t="s">
        <v>900</v>
      </c>
      <c r="B2620" s="63" t="s">
        <v>782</v>
      </c>
      <c r="E2620" s="9" t="s">
        <v>279</v>
      </c>
      <c r="F2620" s="9" t="s">
        <v>279</v>
      </c>
      <c r="G2620" s="9" t="s">
        <v>279</v>
      </c>
      <c r="H2620" s="9">
        <v>421.20000000000073</v>
      </c>
      <c r="I2620" s="9">
        <v>0</v>
      </c>
      <c r="J2620" s="9">
        <v>236.5</v>
      </c>
      <c r="K2620" s="9">
        <v>142.19999999999982</v>
      </c>
      <c r="L2620" s="9">
        <v>230.59999999999854</v>
      </c>
      <c r="N2620" s="67">
        <f t="shared" ref="N2620:N2651" si="78">SUM(E2620:L2620)</f>
        <v>1030.4999999999991</v>
      </c>
      <c r="T2620" s="63"/>
      <c r="U2620" s="63"/>
      <c r="V2620" s="348"/>
      <c r="W2620" s="337"/>
      <c r="X2620" s="63"/>
    </row>
    <row r="2621" spans="1:24" ht="15">
      <c r="A2621" s="28" t="s">
        <v>901</v>
      </c>
      <c r="B2621" s="277" t="s">
        <v>2023</v>
      </c>
      <c r="C2621" s="3"/>
      <c r="D2621" s="3"/>
      <c r="E2621" s="9" t="s">
        <v>279</v>
      </c>
      <c r="F2621" s="9" t="s">
        <v>279</v>
      </c>
      <c r="G2621" s="9" t="s">
        <v>279</v>
      </c>
      <c r="H2621" s="9" t="s">
        <v>279</v>
      </c>
      <c r="I2621" s="9">
        <v>0</v>
      </c>
      <c r="J2621" s="9" t="s">
        <v>279</v>
      </c>
      <c r="K2621" s="9">
        <v>537.49999999999818</v>
      </c>
      <c r="L2621" s="9">
        <v>477.59999999999673</v>
      </c>
      <c r="N2621" s="67">
        <f t="shared" si="78"/>
        <v>1015.0999999999949</v>
      </c>
      <c r="T2621" s="277"/>
      <c r="U2621" s="63"/>
      <c r="V2621" s="347"/>
      <c r="W2621" s="337"/>
      <c r="X2621" s="63"/>
    </row>
    <row r="2622" spans="1:24" ht="15">
      <c r="A2622" s="28" t="s">
        <v>902</v>
      </c>
      <c r="B2622" s="277" t="s">
        <v>2026</v>
      </c>
      <c r="C2622" s="3"/>
      <c r="D2622" s="3"/>
      <c r="E2622" s="9" t="s">
        <v>279</v>
      </c>
      <c r="F2622" s="9" t="s">
        <v>279</v>
      </c>
      <c r="G2622" s="9" t="s">
        <v>279</v>
      </c>
      <c r="H2622" s="9" t="s">
        <v>279</v>
      </c>
      <c r="I2622" s="9">
        <v>0</v>
      </c>
      <c r="J2622" s="9" t="s">
        <v>279</v>
      </c>
      <c r="K2622" s="9">
        <v>439.60000000000127</v>
      </c>
      <c r="L2622" s="9">
        <v>573.10000000000218</v>
      </c>
      <c r="N2622" s="67">
        <f t="shared" si="78"/>
        <v>1012.7000000000035</v>
      </c>
      <c r="T2622" s="63"/>
      <c r="U2622" s="63"/>
      <c r="V2622" s="360"/>
      <c r="W2622" s="337"/>
      <c r="X2622" s="63"/>
    </row>
    <row r="2623" spans="1:24" ht="15">
      <c r="A2623" s="28" t="s">
        <v>903</v>
      </c>
      <c r="B2623" s="277" t="s">
        <v>4497</v>
      </c>
      <c r="C2623" s="3"/>
      <c r="D2623" s="3"/>
      <c r="E2623" s="9" t="s">
        <v>279</v>
      </c>
      <c r="F2623" s="9" t="s">
        <v>279</v>
      </c>
      <c r="G2623" s="9" t="s">
        <v>279</v>
      </c>
      <c r="H2623" s="9" t="s">
        <v>279</v>
      </c>
      <c r="I2623" s="9">
        <v>0</v>
      </c>
      <c r="J2623" s="9" t="s">
        <v>279</v>
      </c>
      <c r="K2623" s="9">
        <v>550.20000000000437</v>
      </c>
      <c r="L2623" s="9">
        <v>454.69999999999709</v>
      </c>
      <c r="N2623" s="67">
        <f t="shared" si="78"/>
        <v>1004.9000000000015</v>
      </c>
      <c r="T2623" s="63"/>
      <c r="U2623" s="63"/>
      <c r="V2623" s="348"/>
      <c r="W2623" s="337"/>
      <c r="X2623" s="63"/>
    </row>
    <row r="2624" spans="1:24" ht="15">
      <c r="A2624" s="28" t="s">
        <v>904</v>
      </c>
      <c r="B2624" s="277" t="s">
        <v>2002</v>
      </c>
      <c r="C2624" s="3"/>
      <c r="D2624" s="3"/>
      <c r="E2624" s="9" t="s">
        <v>279</v>
      </c>
      <c r="F2624" s="9" t="s">
        <v>279</v>
      </c>
      <c r="G2624" s="9" t="s">
        <v>279</v>
      </c>
      <c r="H2624" s="9" t="s">
        <v>279</v>
      </c>
      <c r="I2624" s="9">
        <v>0</v>
      </c>
      <c r="J2624" s="9">
        <v>152.80000000000473</v>
      </c>
      <c r="K2624" s="9">
        <v>411.10000000000036</v>
      </c>
      <c r="L2624" s="9">
        <v>433.30000000000109</v>
      </c>
      <c r="N2624" s="67">
        <f t="shared" si="78"/>
        <v>997.20000000000618</v>
      </c>
      <c r="T2624" s="63"/>
      <c r="U2624" s="63"/>
      <c r="V2624" s="347"/>
      <c r="W2624" s="337"/>
      <c r="X2624" s="63"/>
    </row>
    <row r="2625" spans="1:24" ht="15">
      <c r="A2625" s="28" t="s">
        <v>905</v>
      </c>
      <c r="B2625" s="229" t="s">
        <v>1654</v>
      </c>
      <c r="C2625" s="3"/>
      <c r="D2625" s="3"/>
      <c r="E2625" s="9" t="s">
        <v>279</v>
      </c>
      <c r="F2625" s="9" t="s">
        <v>279</v>
      </c>
      <c r="G2625" s="9" t="s">
        <v>279</v>
      </c>
      <c r="H2625" s="9" t="s">
        <v>279</v>
      </c>
      <c r="I2625" s="9">
        <v>0</v>
      </c>
      <c r="J2625" s="9">
        <v>238.09999999999854</v>
      </c>
      <c r="K2625" s="9">
        <v>273.20000000000164</v>
      </c>
      <c r="L2625" s="9">
        <v>465.39999999999782</v>
      </c>
      <c r="N2625" s="67">
        <f t="shared" si="78"/>
        <v>976.699999999998</v>
      </c>
      <c r="T2625" s="63"/>
      <c r="U2625" s="63"/>
      <c r="V2625" s="347"/>
      <c r="W2625" s="337"/>
      <c r="X2625" s="63"/>
    </row>
    <row r="2626" spans="1:24" ht="15">
      <c r="A2626" s="28" t="s">
        <v>906</v>
      </c>
      <c r="B2626" s="63" t="s">
        <v>757</v>
      </c>
      <c r="E2626" s="9" t="s">
        <v>279</v>
      </c>
      <c r="F2626" s="9" t="s">
        <v>279</v>
      </c>
      <c r="G2626" s="9" t="s">
        <v>279</v>
      </c>
      <c r="H2626" s="9">
        <v>472.69999999999891</v>
      </c>
      <c r="I2626" s="9">
        <v>0</v>
      </c>
      <c r="J2626" s="9">
        <v>205.69999999999527</v>
      </c>
      <c r="K2626" s="9">
        <v>67.299999999998363</v>
      </c>
      <c r="L2626" s="9">
        <v>188.40000000000146</v>
      </c>
      <c r="N2626" s="67">
        <f t="shared" si="78"/>
        <v>934.099999999994</v>
      </c>
      <c r="T2626" s="225"/>
      <c r="U2626" s="63"/>
      <c r="V2626" s="347"/>
      <c r="W2626" s="337"/>
      <c r="X2626" s="63"/>
    </row>
    <row r="2627" spans="1:24" ht="15">
      <c r="A2627" s="28" t="s">
        <v>907</v>
      </c>
      <c r="B2627" s="277" t="s">
        <v>2052</v>
      </c>
      <c r="C2627" s="3"/>
      <c r="D2627" s="3"/>
      <c r="E2627" s="9" t="s">
        <v>279</v>
      </c>
      <c r="F2627" s="9" t="s">
        <v>279</v>
      </c>
      <c r="G2627" s="9" t="s">
        <v>279</v>
      </c>
      <c r="H2627" s="9" t="s">
        <v>279</v>
      </c>
      <c r="I2627" s="9">
        <v>0</v>
      </c>
      <c r="J2627" s="9" t="s">
        <v>279</v>
      </c>
      <c r="K2627" s="9">
        <v>379.199999999998</v>
      </c>
      <c r="L2627" s="9">
        <v>532.70000000000164</v>
      </c>
      <c r="N2627" s="67">
        <f t="shared" si="78"/>
        <v>911.89999999999964</v>
      </c>
      <c r="T2627" s="63"/>
      <c r="U2627" s="63"/>
      <c r="V2627" s="360"/>
      <c r="W2627" s="337"/>
      <c r="X2627" s="63"/>
    </row>
    <row r="2628" spans="1:24" ht="15">
      <c r="A2628" s="28" t="s">
        <v>908</v>
      </c>
      <c r="B2628" s="229" t="s">
        <v>1656</v>
      </c>
      <c r="C2628" s="3"/>
      <c r="D2628" s="3"/>
      <c r="E2628" s="9" t="s">
        <v>279</v>
      </c>
      <c r="F2628" s="9" t="s">
        <v>279</v>
      </c>
      <c r="G2628" s="9" t="s">
        <v>279</v>
      </c>
      <c r="H2628" s="9" t="s">
        <v>279</v>
      </c>
      <c r="I2628" s="9">
        <v>0</v>
      </c>
      <c r="J2628" s="9">
        <v>267.20000000000073</v>
      </c>
      <c r="K2628" s="9">
        <v>120.19999999999891</v>
      </c>
      <c r="L2628" s="9">
        <v>494.85000000000036</v>
      </c>
      <c r="N2628" s="67">
        <f t="shared" si="78"/>
        <v>882.25</v>
      </c>
      <c r="T2628" s="277"/>
      <c r="U2628" s="63"/>
      <c r="V2628" s="347"/>
      <c r="W2628" s="337"/>
      <c r="X2628" s="63"/>
    </row>
    <row r="2629" spans="1:24" ht="15">
      <c r="A2629" s="28" t="s">
        <v>909</v>
      </c>
      <c r="B2629" s="63" t="s">
        <v>755</v>
      </c>
      <c r="E2629" s="217" t="s">
        <v>279</v>
      </c>
      <c r="F2629" s="9" t="s">
        <v>279</v>
      </c>
      <c r="G2629" s="9" t="s">
        <v>279</v>
      </c>
      <c r="H2629" s="9">
        <v>195.60000000000127</v>
      </c>
      <c r="I2629" s="9">
        <v>0</v>
      </c>
      <c r="J2629" s="9">
        <v>207.90000000000327</v>
      </c>
      <c r="K2629" s="9">
        <v>157.39999999999964</v>
      </c>
      <c r="L2629" s="9">
        <v>316.89999999999782</v>
      </c>
      <c r="N2629" s="67">
        <f t="shared" si="78"/>
        <v>877.800000000002</v>
      </c>
      <c r="T2629" s="277"/>
      <c r="U2629" s="63"/>
      <c r="V2629" s="347"/>
      <c r="W2629" s="337"/>
      <c r="X2629" s="63"/>
    </row>
    <row r="2630" spans="1:24" ht="15">
      <c r="A2630" s="28" t="s">
        <v>910</v>
      </c>
      <c r="B2630" s="229" t="s">
        <v>1643</v>
      </c>
      <c r="C2630" s="3"/>
      <c r="D2630" s="3"/>
      <c r="E2630" s="9" t="s">
        <v>279</v>
      </c>
      <c r="F2630" s="9" t="s">
        <v>279</v>
      </c>
      <c r="G2630" s="9" t="s">
        <v>279</v>
      </c>
      <c r="H2630" s="9" t="s">
        <v>279</v>
      </c>
      <c r="I2630" s="9">
        <v>0</v>
      </c>
      <c r="J2630" s="9">
        <v>257.70000000000073</v>
      </c>
      <c r="K2630" s="9">
        <v>348.40000000000055</v>
      </c>
      <c r="L2630" s="9">
        <v>224.50000000000182</v>
      </c>
      <c r="N2630" s="67">
        <f t="shared" si="78"/>
        <v>830.60000000000309</v>
      </c>
      <c r="T2630" s="63"/>
      <c r="U2630" s="63"/>
      <c r="V2630" s="347"/>
      <c r="W2630" s="337"/>
      <c r="X2630" s="63"/>
    </row>
    <row r="2631" spans="1:24" ht="15">
      <c r="A2631" s="28" t="s">
        <v>911</v>
      </c>
      <c r="B2631" s="277" t="s">
        <v>2003</v>
      </c>
      <c r="C2631" s="3"/>
      <c r="D2631" s="3"/>
      <c r="E2631" s="9" t="s">
        <v>279</v>
      </c>
      <c r="F2631" s="9" t="s">
        <v>279</v>
      </c>
      <c r="G2631" s="9" t="s">
        <v>279</v>
      </c>
      <c r="H2631" s="9" t="s">
        <v>279</v>
      </c>
      <c r="I2631" s="9">
        <v>0</v>
      </c>
      <c r="J2631" s="217">
        <v>565.80000000000018</v>
      </c>
      <c r="K2631" s="9">
        <v>91.799999999999272</v>
      </c>
      <c r="L2631" s="9">
        <v>153.50000000000182</v>
      </c>
      <c r="N2631" s="67">
        <f t="shared" si="78"/>
        <v>811.10000000000127</v>
      </c>
      <c r="P2631" t="s">
        <v>289</v>
      </c>
      <c r="T2631" s="63"/>
      <c r="U2631" s="63"/>
      <c r="V2631" s="347"/>
      <c r="W2631" s="337"/>
      <c r="X2631" s="63"/>
    </row>
    <row r="2632" spans="1:24" ht="15">
      <c r="A2632" s="28" t="s">
        <v>912</v>
      </c>
      <c r="B2632" s="63" t="s">
        <v>790</v>
      </c>
      <c r="E2632" s="9" t="s">
        <v>279</v>
      </c>
      <c r="F2632" s="9" t="s">
        <v>279</v>
      </c>
      <c r="G2632" s="9" t="s">
        <v>279</v>
      </c>
      <c r="H2632" s="9">
        <v>264.59999999999854</v>
      </c>
      <c r="I2632" s="9">
        <v>0</v>
      </c>
      <c r="J2632" s="9">
        <v>55.899999999996908</v>
      </c>
      <c r="K2632" s="9">
        <v>184.90000000000327</v>
      </c>
      <c r="L2632" s="9">
        <v>264.69999999999891</v>
      </c>
      <c r="N2632" s="67">
        <f t="shared" si="78"/>
        <v>770.09999999999764</v>
      </c>
      <c r="T2632" s="277"/>
      <c r="U2632" s="63"/>
      <c r="V2632" s="347"/>
      <c r="W2632" s="337"/>
      <c r="X2632" s="63"/>
    </row>
    <row r="2633" spans="1:24" ht="15">
      <c r="A2633" s="28" t="s">
        <v>913</v>
      </c>
      <c r="B2633" s="229" t="s">
        <v>1657</v>
      </c>
      <c r="C2633" s="3"/>
      <c r="D2633" s="3"/>
      <c r="E2633" s="9" t="s">
        <v>279</v>
      </c>
      <c r="F2633" s="9" t="s">
        <v>279</v>
      </c>
      <c r="G2633" s="9" t="s">
        <v>279</v>
      </c>
      <c r="H2633" s="9" t="s">
        <v>279</v>
      </c>
      <c r="I2633" s="9">
        <v>0</v>
      </c>
      <c r="J2633" s="9">
        <v>337.10000000000036</v>
      </c>
      <c r="K2633" s="9">
        <v>328.50000000000273</v>
      </c>
      <c r="L2633" s="9">
        <v>84.299999999999272</v>
      </c>
      <c r="N2633" s="67">
        <f t="shared" si="78"/>
        <v>749.90000000000236</v>
      </c>
      <c r="T2633" s="277"/>
      <c r="U2633" s="63"/>
      <c r="V2633" s="347"/>
      <c r="W2633" s="337"/>
      <c r="X2633" s="63"/>
    </row>
    <row r="2634" spans="1:24" ht="15">
      <c r="A2634" s="28" t="s">
        <v>914</v>
      </c>
      <c r="B2634" s="277" t="s">
        <v>2053</v>
      </c>
      <c r="C2634" s="3"/>
      <c r="D2634" s="3"/>
      <c r="E2634" s="9" t="s">
        <v>279</v>
      </c>
      <c r="F2634" s="9" t="s">
        <v>279</v>
      </c>
      <c r="G2634" s="9" t="s">
        <v>279</v>
      </c>
      <c r="H2634" s="9" t="s">
        <v>279</v>
      </c>
      <c r="I2634" s="9">
        <v>0</v>
      </c>
      <c r="J2634" s="9" t="s">
        <v>279</v>
      </c>
      <c r="K2634" s="9">
        <v>534.39999999999873</v>
      </c>
      <c r="L2634" s="9">
        <v>208.70000000000201</v>
      </c>
      <c r="N2634" s="67">
        <f t="shared" si="78"/>
        <v>743.1000000000007</v>
      </c>
      <c r="T2634" s="63"/>
      <c r="U2634" s="63"/>
      <c r="V2634" s="360"/>
      <c r="W2634" s="337"/>
      <c r="X2634" s="63"/>
    </row>
    <row r="2635" spans="1:24" ht="15">
      <c r="A2635" s="28" t="s">
        <v>915</v>
      </c>
      <c r="B2635" s="277" t="s">
        <v>2009</v>
      </c>
      <c r="C2635" s="3"/>
      <c r="D2635" s="3"/>
      <c r="E2635" s="9" t="s">
        <v>279</v>
      </c>
      <c r="F2635" s="9" t="s">
        <v>279</v>
      </c>
      <c r="G2635" s="9" t="s">
        <v>279</v>
      </c>
      <c r="H2635" s="9" t="s">
        <v>279</v>
      </c>
      <c r="I2635" s="9">
        <v>0</v>
      </c>
      <c r="J2635" s="9">
        <v>385.25000000000182</v>
      </c>
      <c r="K2635" s="9">
        <v>345.19999999999709</v>
      </c>
      <c r="L2635" s="9" t="s">
        <v>279</v>
      </c>
      <c r="N2635" s="67">
        <f t="shared" si="78"/>
        <v>730.44999999999891</v>
      </c>
      <c r="T2635" s="63"/>
      <c r="U2635" s="63"/>
      <c r="V2635" s="347"/>
      <c r="W2635" s="337"/>
      <c r="X2635" s="63"/>
    </row>
    <row r="2636" spans="1:24" ht="15">
      <c r="A2636" s="28" t="s">
        <v>916</v>
      </c>
      <c r="B2636" s="277" t="s">
        <v>2025</v>
      </c>
      <c r="C2636" s="3"/>
      <c r="D2636" s="3"/>
      <c r="E2636" s="9" t="s">
        <v>279</v>
      </c>
      <c r="F2636" s="9" t="s">
        <v>279</v>
      </c>
      <c r="G2636" s="9" t="s">
        <v>279</v>
      </c>
      <c r="H2636" s="9" t="s">
        <v>279</v>
      </c>
      <c r="I2636" s="9">
        <v>0</v>
      </c>
      <c r="J2636" s="9" t="s">
        <v>279</v>
      </c>
      <c r="K2636" s="9">
        <v>441.600000000004</v>
      </c>
      <c r="L2636" s="9">
        <v>265.99999999999818</v>
      </c>
      <c r="N2636" s="67">
        <f t="shared" si="78"/>
        <v>707.60000000000218</v>
      </c>
      <c r="T2636" s="63"/>
      <c r="U2636" s="63"/>
      <c r="V2636" s="360"/>
      <c r="W2636" s="337"/>
      <c r="X2636" s="63"/>
    </row>
    <row r="2637" spans="1:24" ht="15">
      <c r="A2637" s="28" t="s">
        <v>917</v>
      </c>
      <c r="B2637" s="277" t="s">
        <v>2050</v>
      </c>
      <c r="C2637" s="3"/>
      <c r="D2637" s="3"/>
      <c r="E2637" s="9" t="s">
        <v>279</v>
      </c>
      <c r="F2637" s="9" t="s">
        <v>279</v>
      </c>
      <c r="G2637" s="9" t="s">
        <v>279</v>
      </c>
      <c r="H2637" s="9" t="s">
        <v>279</v>
      </c>
      <c r="I2637" s="9">
        <v>0</v>
      </c>
      <c r="J2637" s="9" t="s">
        <v>279</v>
      </c>
      <c r="K2637" s="9">
        <v>365.70000000000073</v>
      </c>
      <c r="L2637" s="9">
        <v>339.79999999999927</v>
      </c>
      <c r="N2637" s="67">
        <f t="shared" si="78"/>
        <v>705.5</v>
      </c>
      <c r="T2637" s="277"/>
      <c r="U2637" s="63"/>
      <c r="V2637" s="347"/>
      <c r="W2637" s="337"/>
      <c r="X2637" s="63"/>
    </row>
    <row r="2638" spans="1:24" ht="15">
      <c r="A2638" s="28" t="s">
        <v>918</v>
      </c>
      <c r="B2638" s="63" t="s">
        <v>3394</v>
      </c>
      <c r="C2638" s="3"/>
      <c r="D2638" s="3"/>
      <c r="E2638" s="9" t="s">
        <v>279</v>
      </c>
      <c r="F2638" s="9" t="s">
        <v>279</v>
      </c>
      <c r="G2638" s="9" t="s">
        <v>279</v>
      </c>
      <c r="H2638" s="9" t="s">
        <v>279</v>
      </c>
      <c r="I2638" s="9">
        <v>0</v>
      </c>
      <c r="J2638" s="9" t="s">
        <v>279</v>
      </c>
      <c r="K2638" s="9" t="s">
        <v>279</v>
      </c>
      <c r="L2638" s="9">
        <v>668.09999999999854</v>
      </c>
      <c r="M2638" s="67"/>
      <c r="N2638" s="67">
        <f t="shared" si="78"/>
        <v>668.09999999999854</v>
      </c>
      <c r="T2638" s="63"/>
      <c r="U2638" s="63"/>
      <c r="V2638" s="360"/>
      <c r="W2638" s="337"/>
      <c r="X2638" s="63"/>
    </row>
    <row r="2639" spans="1:24" ht="15">
      <c r="A2639" s="28" t="s">
        <v>919</v>
      </c>
      <c r="B2639" s="277" t="s">
        <v>2024</v>
      </c>
      <c r="C2639" s="3"/>
      <c r="D2639" s="3"/>
      <c r="E2639" s="9" t="s">
        <v>279</v>
      </c>
      <c r="F2639" s="9" t="s">
        <v>279</v>
      </c>
      <c r="G2639" s="9" t="s">
        <v>279</v>
      </c>
      <c r="H2639" s="9" t="s">
        <v>279</v>
      </c>
      <c r="I2639" s="9">
        <v>0</v>
      </c>
      <c r="J2639" s="9" t="s">
        <v>279</v>
      </c>
      <c r="K2639" s="9">
        <v>297.49999999999636</v>
      </c>
      <c r="L2639" s="9">
        <v>318.40000000000146</v>
      </c>
      <c r="N2639" s="67">
        <f t="shared" si="78"/>
        <v>615.89999999999782</v>
      </c>
      <c r="T2639" s="277"/>
      <c r="U2639" s="63"/>
      <c r="V2639" s="348"/>
      <c r="W2639" s="337"/>
      <c r="X2639" s="63"/>
    </row>
    <row r="2640" spans="1:24" ht="15">
      <c r="A2640" s="28" t="s">
        <v>920</v>
      </c>
      <c r="B2640" s="277" t="s">
        <v>2030</v>
      </c>
      <c r="C2640" s="3"/>
      <c r="D2640" s="3"/>
      <c r="E2640" s="9" t="s">
        <v>279</v>
      </c>
      <c r="F2640" s="9" t="s">
        <v>279</v>
      </c>
      <c r="G2640" s="9" t="s">
        <v>279</v>
      </c>
      <c r="H2640" s="9" t="s">
        <v>279</v>
      </c>
      <c r="I2640" s="9">
        <v>0</v>
      </c>
      <c r="J2640" s="9" t="s">
        <v>279</v>
      </c>
      <c r="K2640" s="9">
        <v>124.09999999999854</v>
      </c>
      <c r="L2640" s="9">
        <v>490</v>
      </c>
      <c r="N2640" s="67">
        <f t="shared" si="78"/>
        <v>614.09999999999854</v>
      </c>
      <c r="T2640" s="63"/>
      <c r="U2640" s="63"/>
      <c r="V2640" s="347"/>
      <c r="W2640" s="337"/>
      <c r="X2640" s="63"/>
    </row>
    <row r="2641" spans="1:24" ht="15">
      <c r="A2641" s="28" t="s">
        <v>921</v>
      </c>
      <c r="B2641" s="63" t="s">
        <v>3367</v>
      </c>
      <c r="C2641" s="3"/>
      <c r="D2641" s="3"/>
      <c r="E2641" s="9" t="s">
        <v>279</v>
      </c>
      <c r="F2641" s="9" t="s">
        <v>279</v>
      </c>
      <c r="G2641" s="9" t="s">
        <v>279</v>
      </c>
      <c r="H2641" s="9" t="s">
        <v>279</v>
      </c>
      <c r="I2641" s="9">
        <v>0</v>
      </c>
      <c r="J2641" s="9" t="s">
        <v>279</v>
      </c>
      <c r="K2641" s="9" t="s">
        <v>279</v>
      </c>
      <c r="L2641" s="9">
        <v>568.79999999999563</v>
      </c>
      <c r="M2641" s="67"/>
      <c r="N2641" s="67">
        <f t="shared" si="78"/>
        <v>568.79999999999563</v>
      </c>
      <c r="T2641" s="63"/>
      <c r="U2641" s="63"/>
      <c r="V2641" s="360"/>
      <c r="W2641" s="337"/>
      <c r="X2641" s="63"/>
    </row>
    <row r="2642" spans="1:24" ht="15">
      <c r="A2642" s="28" t="s">
        <v>922</v>
      </c>
      <c r="B2642" s="63" t="s">
        <v>164</v>
      </c>
      <c r="E2642" s="9" t="s">
        <v>279</v>
      </c>
      <c r="F2642" s="9" t="s">
        <v>279</v>
      </c>
      <c r="G2642" s="9">
        <v>559.20000000000005</v>
      </c>
      <c r="H2642" s="9" t="s">
        <v>279</v>
      </c>
      <c r="I2642" s="9">
        <v>0</v>
      </c>
      <c r="J2642" s="9" t="s">
        <v>279</v>
      </c>
      <c r="K2642" s="9" t="s">
        <v>279</v>
      </c>
      <c r="L2642" s="9" t="s">
        <v>279</v>
      </c>
      <c r="N2642" s="67">
        <f t="shared" si="78"/>
        <v>559.20000000000005</v>
      </c>
      <c r="T2642" s="63"/>
      <c r="U2642" s="63"/>
      <c r="V2642" s="347"/>
      <c r="W2642" s="337"/>
      <c r="X2642" s="63"/>
    </row>
    <row r="2643" spans="1:24" ht="15">
      <c r="A2643" s="28" t="s">
        <v>923</v>
      </c>
      <c r="B2643" s="277" t="s">
        <v>2029</v>
      </c>
      <c r="C2643" s="3"/>
      <c r="D2643" s="3"/>
      <c r="E2643" s="9" t="s">
        <v>279</v>
      </c>
      <c r="F2643" s="9" t="s">
        <v>279</v>
      </c>
      <c r="G2643" s="9" t="s">
        <v>279</v>
      </c>
      <c r="H2643" s="9" t="s">
        <v>279</v>
      </c>
      <c r="I2643" s="9">
        <v>0</v>
      </c>
      <c r="J2643" s="9" t="s">
        <v>279</v>
      </c>
      <c r="K2643" s="9">
        <v>557.39999999999782</v>
      </c>
      <c r="L2643" s="9" t="s">
        <v>279</v>
      </c>
      <c r="N2643" s="67">
        <f t="shared" si="78"/>
        <v>557.39999999999782</v>
      </c>
      <c r="T2643" s="63"/>
      <c r="U2643" s="63"/>
      <c r="V2643" s="348"/>
      <c r="W2643" s="337"/>
      <c r="X2643" s="63"/>
    </row>
    <row r="2644" spans="1:24" ht="15">
      <c r="A2644" s="28" t="s">
        <v>924</v>
      </c>
      <c r="B2644" s="277" t="s">
        <v>2007</v>
      </c>
      <c r="C2644" s="3"/>
      <c r="D2644" s="3"/>
      <c r="E2644" s="9" t="s">
        <v>279</v>
      </c>
      <c r="F2644" s="9" t="s">
        <v>279</v>
      </c>
      <c r="G2644" s="9" t="s">
        <v>279</v>
      </c>
      <c r="H2644" s="9" t="s">
        <v>279</v>
      </c>
      <c r="I2644" s="9">
        <v>0</v>
      </c>
      <c r="J2644" s="9">
        <v>255.89999999999873</v>
      </c>
      <c r="K2644" s="9">
        <v>111.89999999999964</v>
      </c>
      <c r="L2644" s="9">
        <v>187.69999999999891</v>
      </c>
      <c r="N2644" s="67">
        <f t="shared" si="78"/>
        <v>555.49999999999727</v>
      </c>
      <c r="T2644" s="63"/>
      <c r="U2644" s="63"/>
      <c r="V2644" s="347"/>
      <c r="W2644" s="337"/>
      <c r="X2644" s="63"/>
    </row>
    <row r="2645" spans="1:24" ht="15">
      <c r="A2645" s="28" t="s">
        <v>925</v>
      </c>
      <c r="B2645" s="63" t="s">
        <v>3386</v>
      </c>
      <c r="C2645" s="3"/>
      <c r="D2645" s="3"/>
      <c r="E2645" s="9" t="s">
        <v>279</v>
      </c>
      <c r="F2645" s="9" t="s">
        <v>279</v>
      </c>
      <c r="G2645" s="9" t="s">
        <v>279</v>
      </c>
      <c r="H2645" s="9" t="s">
        <v>279</v>
      </c>
      <c r="I2645" s="9">
        <v>0</v>
      </c>
      <c r="J2645" s="9" t="s">
        <v>279</v>
      </c>
      <c r="K2645" s="9" t="s">
        <v>279</v>
      </c>
      <c r="L2645" s="9">
        <v>533</v>
      </c>
      <c r="M2645" s="67"/>
      <c r="N2645" s="67">
        <f t="shared" si="78"/>
        <v>533</v>
      </c>
      <c r="T2645" s="28"/>
      <c r="U2645" s="63"/>
      <c r="V2645" s="347"/>
      <c r="W2645" s="337"/>
      <c r="X2645" s="63"/>
    </row>
    <row r="2646" spans="1:24" ht="15">
      <c r="A2646" s="28" t="s">
        <v>926</v>
      </c>
      <c r="B2646" s="277" t="s">
        <v>2028</v>
      </c>
      <c r="C2646" s="3"/>
      <c r="D2646" s="3"/>
      <c r="E2646" s="9" t="s">
        <v>279</v>
      </c>
      <c r="F2646" s="9" t="s">
        <v>279</v>
      </c>
      <c r="G2646" s="9" t="s">
        <v>279</v>
      </c>
      <c r="H2646" s="9" t="s">
        <v>279</v>
      </c>
      <c r="I2646" s="9">
        <v>0</v>
      </c>
      <c r="J2646" s="9" t="s">
        <v>279</v>
      </c>
      <c r="K2646" s="9">
        <v>499.60000000000036</v>
      </c>
      <c r="L2646" s="9" t="s">
        <v>279</v>
      </c>
      <c r="N2646" s="67">
        <f t="shared" si="78"/>
        <v>499.60000000000036</v>
      </c>
      <c r="T2646" s="277"/>
      <c r="U2646" s="63"/>
      <c r="V2646" s="347"/>
      <c r="W2646" s="337"/>
      <c r="X2646" s="63"/>
    </row>
    <row r="2647" spans="1:24" ht="15">
      <c r="A2647" s="28" t="s">
        <v>927</v>
      </c>
      <c r="B2647" s="63" t="s">
        <v>3379</v>
      </c>
      <c r="C2647" s="3"/>
      <c r="D2647" s="3"/>
      <c r="E2647" s="9" t="s">
        <v>279</v>
      </c>
      <c r="F2647" s="9" t="s">
        <v>279</v>
      </c>
      <c r="G2647" s="9" t="s">
        <v>279</v>
      </c>
      <c r="H2647" s="9" t="s">
        <v>279</v>
      </c>
      <c r="I2647" s="9">
        <v>0</v>
      </c>
      <c r="J2647" s="9" t="s">
        <v>279</v>
      </c>
      <c r="K2647" s="9" t="s">
        <v>279</v>
      </c>
      <c r="L2647" s="9">
        <v>475.600000000004</v>
      </c>
      <c r="M2647" s="67"/>
      <c r="N2647" s="67">
        <f t="shared" si="78"/>
        <v>475.600000000004</v>
      </c>
      <c r="T2647" s="225"/>
      <c r="U2647" s="63"/>
      <c r="V2647" s="347"/>
      <c r="W2647" s="337"/>
      <c r="X2647" s="63"/>
    </row>
    <row r="2648" spans="1:24" ht="15">
      <c r="A2648" s="28" t="s">
        <v>928</v>
      </c>
      <c r="B2648" s="63" t="s">
        <v>3368</v>
      </c>
      <c r="C2648" s="3"/>
      <c r="D2648" s="3"/>
      <c r="E2648" s="9" t="s">
        <v>279</v>
      </c>
      <c r="F2648" s="9" t="s">
        <v>279</v>
      </c>
      <c r="G2648" s="9" t="s">
        <v>279</v>
      </c>
      <c r="H2648" s="9" t="s">
        <v>279</v>
      </c>
      <c r="I2648" s="9">
        <v>0</v>
      </c>
      <c r="J2648" s="9" t="s">
        <v>279</v>
      </c>
      <c r="K2648" s="9" t="s">
        <v>279</v>
      </c>
      <c r="L2648" s="9">
        <v>450.50000000000091</v>
      </c>
      <c r="M2648" s="67"/>
      <c r="N2648" s="67">
        <f t="shared" si="78"/>
        <v>450.50000000000091</v>
      </c>
      <c r="T2648" s="277"/>
      <c r="U2648" s="63"/>
      <c r="V2648" s="347"/>
      <c r="W2648" s="337"/>
      <c r="X2648" s="63"/>
    </row>
    <row r="2649" spans="1:24" ht="15">
      <c r="A2649" s="28" t="s">
        <v>929</v>
      </c>
      <c r="B2649" s="63" t="s">
        <v>3371</v>
      </c>
      <c r="C2649" s="3"/>
      <c r="D2649" s="3"/>
      <c r="E2649" s="9" t="s">
        <v>279</v>
      </c>
      <c r="F2649" s="9" t="s">
        <v>279</v>
      </c>
      <c r="G2649" s="9" t="s">
        <v>279</v>
      </c>
      <c r="H2649" s="9" t="s">
        <v>279</v>
      </c>
      <c r="I2649" s="9">
        <v>0</v>
      </c>
      <c r="J2649" s="9" t="s">
        <v>279</v>
      </c>
      <c r="K2649" s="9" t="s">
        <v>279</v>
      </c>
      <c r="L2649" s="9">
        <v>448.40000000000146</v>
      </c>
      <c r="M2649" s="67"/>
      <c r="N2649" s="67">
        <f t="shared" si="78"/>
        <v>448.40000000000146</v>
      </c>
      <c r="T2649" s="63"/>
      <c r="U2649" s="63"/>
      <c r="V2649" s="360"/>
      <c r="W2649" s="337"/>
      <c r="X2649" s="63"/>
    </row>
    <row r="2650" spans="1:24" ht="15">
      <c r="A2650" s="28" t="s">
        <v>930</v>
      </c>
      <c r="B2650" s="63" t="s">
        <v>3370</v>
      </c>
      <c r="C2650" s="3"/>
      <c r="D2650" s="3"/>
      <c r="E2650" s="9" t="s">
        <v>279</v>
      </c>
      <c r="F2650" s="9" t="s">
        <v>279</v>
      </c>
      <c r="G2650" s="9" t="s">
        <v>279</v>
      </c>
      <c r="H2650" s="9" t="s">
        <v>279</v>
      </c>
      <c r="I2650" s="9">
        <v>0</v>
      </c>
      <c r="J2650" s="9" t="s">
        <v>279</v>
      </c>
      <c r="K2650" s="9" t="s">
        <v>279</v>
      </c>
      <c r="L2650" s="9">
        <v>417.39999999999782</v>
      </c>
      <c r="M2650" s="67"/>
      <c r="N2650" s="67">
        <f t="shared" si="78"/>
        <v>417.39999999999782</v>
      </c>
      <c r="T2650" s="63"/>
      <c r="U2650" s="63"/>
      <c r="V2650" s="360"/>
      <c r="W2650" s="337"/>
      <c r="X2650" s="63"/>
    </row>
    <row r="2651" spans="1:24" ht="15">
      <c r="A2651" s="28" t="s">
        <v>931</v>
      </c>
      <c r="B2651" s="63" t="s">
        <v>774</v>
      </c>
      <c r="E2651" s="9" t="s">
        <v>279</v>
      </c>
      <c r="F2651" s="9" t="s">
        <v>279</v>
      </c>
      <c r="G2651" s="9" t="s">
        <v>279</v>
      </c>
      <c r="H2651" s="9">
        <v>399.30000000000018</v>
      </c>
      <c r="I2651" s="9">
        <v>0</v>
      </c>
      <c r="J2651" s="9" t="s">
        <v>279</v>
      </c>
      <c r="K2651" s="9" t="s">
        <v>279</v>
      </c>
      <c r="L2651" s="9" t="s">
        <v>279</v>
      </c>
      <c r="N2651" s="67">
        <f t="shared" si="78"/>
        <v>399.30000000000018</v>
      </c>
      <c r="T2651" s="225"/>
      <c r="U2651" s="63"/>
      <c r="V2651" s="347"/>
      <c r="W2651" s="337"/>
      <c r="X2651" s="63"/>
    </row>
    <row r="2652" spans="1:24" ht="15">
      <c r="A2652" s="28" t="s">
        <v>932</v>
      </c>
      <c r="B2652" s="63" t="s">
        <v>3375</v>
      </c>
      <c r="C2652" s="3"/>
      <c r="D2652" s="3"/>
      <c r="E2652" s="9" t="s">
        <v>279</v>
      </c>
      <c r="F2652" s="9" t="s">
        <v>279</v>
      </c>
      <c r="G2652" s="9" t="s">
        <v>279</v>
      </c>
      <c r="H2652" s="9" t="s">
        <v>279</v>
      </c>
      <c r="I2652" s="9">
        <v>0</v>
      </c>
      <c r="J2652" s="9" t="s">
        <v>279</v>
      </c>
      <c r="K2652" s="9" t="s">
        <v>279</v>
      </c>
      <c r="L2652" s="9">
        <v>360.90000000000691</v>
      </c>
      <c r="M2652" s="67"/>
      <c r="N2652" s="67">
        <f t="shared" ref="N2652:N2683" si="79">SUM(E2652:L2652)</f>
        <v>360.90000000000691</v>
      </c>
      <c r="T2652" s="28"/>
      <c r="U2652" s="63"/>
      <c r="V2652" s="347"/>
      <c r="W2652" s="337"/>
      <c r="X2652" s="63"/>
    </row>
    <row r="2653" spans="1:24" ht="15">
      <c r="A2653" s="28" t="s">
        <v>933</v>
      </c>
      <c r="B2653" s="229" t="s">
        <v>1645</v>
      </c>
      <c r="C2653" s="3"/>
      <c r="D2653" s="3"/>
      <c r="E2653" s="9" t="s">
        <v>279</v>
      </c>
      <c r="F2653" s="9" t="s">
        <v>279</v>
      </c>
      <c r="G2653" s="9" t="s">
        <v>279</v>
      </c>
      <c r="H2653" s="9" t="s">
        <v>279</v>
      </c>
      <c r="I2653" s="9">
        <v>0</v>
      </c>
      <c r="J2653" s="9">
        <v>356.70000000000073</v>
      </c>
      <c r="K2653" s="9" t="s">
        <v>279</v>
      </c>
      <c r="L2653" s="9" t="s">
        <v>279</v>
      </c>
      <c r="N2653" s="67">
        <f t="shared" si="79"/>
        <v>356.70000000000073</v>
      </c>
      <c r="T2653" s="63"/>
      <c r="U2653" s="63"/>
      <c r="V2653" s="347"/>
      <c r="W2653" s="337"/>
      <c r="X2653" s="63"/>
    </row>
    <row r="2654" spans="1:24" ht="15">
      <c r="A2654" s="28" t="s">
        <v>934</v>
      </c>
      <c r="B2654" s="63" t="s">
        <v>179</v>
      </c>
      <c r="E2654" s="9">
        <v>345.2</v>
      </c>
      <c r="F2654" s="9" t="s">
        <v>279</v>
      </c>
      <c r="G2654" s="9" t="s">
        <v>279</v>
      </c>
      <c r="H2654" s="9" t="s">
        <v>279</v>
      </c>
      <c r="I2654" s="9">
        <v>0</v>
      </c>
      <c r="J2654" s="9" t="s">
        <v>279</v>
      </c>
      <c r="K2654" s="9" t="s">
        <v>279</v>
      </c>
      <c r="L2654" s="9" t="s">
        <v>279</v>
      </c>
      <c r="N2654" s="67">
        <f t="shared" si="79"/>
        <v>345.2</v>
      </c>
      <c r="T2654" s="277"/>
      <c r="U2654" s="63"/>
      <c r="V2654" s="348"/>
      <c r="W2654" s="337"/>
      <c r="X2654" s="63"/>
    </row>
    <row r="2655" spans="1:24" ht="15">
      <c r="A2655" s="28" t="s">
        <v>935</v>
      </c>
      <c r="B2655" s="63" t="s">
        <v>3373</v>
      </c>
      <c r="C2655" s="3"/>
      <c r="D2655" s="3"/>
      <c r="E2655" s="9" t="s">
        <v>279</v>
      </c>
      <c r="F2655" s="9" t="s">
        <v>279</v>
      </c>
      <c r="G2655" s="9" t="s">
        <v>279</v>
      </c>
      <c r="H2655" s="9" t="s">
        <v>279</v>
      </c>
      <c r="I2655" s="9">
        <v>0</v>
      </c>
      <c r="J2655" s="9" t="s">
        <v>279</v>
      </c>
      <c r="K2655" s="9" t="s">
        <v>279</v>
      </c>
      <c r="L2655" s="9">
        <v>338.50000000000364</v>
      </c>
      <c r="M2655" s="67"/>
      <c r="N2655" s="67">
        <f t="shared" si="79"/>
        <v>338.50000000000364</v>
      </c>
      <c r="T2655" s="277"/>
      <c r="U2655" s="63"/>
      <c r="V2655" s="347"/>
      <c r="W2655" s="337"/>
      <c r="X2655" s="63"/>
    </row>
    <row r="2656" spans="1:24" ht="15">
      <c r="A2656" s="28" t="s">
        <v>2501</v>
      </c>
      <c r="B2656" s="63" t="s">
        <v>3372</v>
      </c>
      <c r="C2656" s="3"/>
      <c r="D2656" s="3"/>
      <c r="E2656" s="9" t="s">
        <v>279</v>
      </c>
      <c r="F2656" s="9" t="s">
        <v>279</v>
      </c>
      <c r="G2656" s="9" t="s">
        <v>279</v>
      </c>
      <c r="H2656" s="9" t="s">
        <v>279</v>
      </c>
      <c r="I2656" s="9">
        <v>0</v>
      </c>
      <c r="J2656" s="9" t="s">
        <v>279</v>
      </c>
      <c r="K2656" s="9" t="s">
        <v>279</v>
      </c>
      <c r="L2656" s="9">
        <v>338.00000000000546</v>
      </c>
      <c r="M2656" s="67"/>
      <c r="N2656" s="67">
        <f t="shared" si="79"/>
        <v>338.00000000000546</v>
      </c>
    </row>
    <row r="2657" spans="1:14" ht="15">
      <c r="A2657" s="28" t="s">
        <v>3315</v>
      </c>
      <c r="B2657" s="63" t="s">
        <v>744</v>
      </c>
      <c r="E2657" s="9" t="s">
        <v>279</v>
      </c>
      <c r="F2657" s="9" t="s">
        <v>279</v>
      </c>
      <c r="G2657" s="9" t="s">
        <v>279</v>
      </c>
      <c r="H2657" s="9">
        <v>327.60000000000218</v>
      </c>
      <c r="I2657" s="9">
        <v>0</v>
      </c>
      <c r="J2657" s="9" t="s">
        <v>279</v>
      </c>
      <c r="K2657" s="9" t="s">
        <v>279</v>
      </c>
      <c r="L2657" s="9" t="s">
        <v>279</v>
      </c>
      <c r="N2657" s="67">
        <f t="shared" si="79"/>
        <v>327.60000000000218</v>
      </c>
    </row>
    <row r="2658" spans="1:14" ht="15">
      <c r="A2658" s="28" t="s">
        <v>3316</v>
      </c>
      <c r="B2658" s="63" t="s">
        <v>3395</v>
      </c>
      <c r="C2658" s="3"/>
      <c r="D2658" s="3"/>
      <c r="E2658" s="9" t="s">
        <v>279</v>
      </c>
      <c r="F2658" s="9" t="s">
        <v>279</v>
      </c>
      <c r="G2658" s="9" t="s">
        <v>279</v>
      </c>
      <c r="H2658" s="9" t="s">
        <v>279</v>
      </c>
      <c r="I2658" s="9">
        <v>0</v>
      </c>
      <c r="J2658" s="9" t="s">
        <v>279</v>
      </c>
      <c r="K2658" s="9" t="s">
        <v>279</v>
      </c>
      <c r="L2658" s="9">
        <v>325.09999999999491</v>
      </c>
      <c r="M2658" s="67"/>
      <c r="N2658" s="67">
        <f t="shared" si="79"/>
        <v>325.09999999999491</v>
      </c>
    </row>
    <row r="2659" spans="1:14" ht="15">
      <c r="A2659" s="28" t="s">
        <v>3317</v>
      </c>
      <c r="B2659" s="63" t="s">
        <v>3397</v>
      </c>
      <c r="C2659" s="3"/>
      <c r="D2659" s="3"/>
      <c r="E2659" s="9" t="s">
        <v>279</v>
      </c>
      <c r="F2659" s="9" t="s">
        <v>279</v>
      </c>
      <c r="G2659" s="9" t="s">
        <v>279</v>
      </c>
      <c r="H2659" s="9" t="s">
        <v>279</v>
      </c>
      <c r="I2659" s="9">
        <v>0</v>
      </c>
      <c r="J2659" s="9" t="s">
        <v>279</v>
      </c>
      <c r="K2659" s="9" t="s">
        <v>279</v>
      </c>
      <c r="L2659" s="9">
        <v>322.10000000000036</v>
      </c>
      <c r="M2659" s="67"/>
      <c r="N2659" s="67">
        <f t="shared" si="79"/>
        <v>322.10000000000036</v>
      </c>
    </row>
    <row r="2660" spans="1:14" ht="15">
      <c r="A2660" s="28" t="s">
        <v>3318</v>
      </c>
      <c r="B2660" s="63" t="s">
        <v>3385</v>
      </c>
      <c r="C2660" s="3"/>
      <c r="D2660" s="3"/>
      <c r="E2660" s="9" t="s">
        <v>279</v>
      </c>
      <c r="F2660" s="9" t="s">
        <v>279</v>
      </c>
      <c r="G2660" s="9" t="s">
        <v>279</v>
      </c>
      <c r="H2660" s="9" t="s">
        <v>279</v>
      </c>
      <c r="I2660" s="9">
        <v>0</v>
      </c>
      <c r="J2660" s="9" t="s">
        <v>279</v>
      </c>
      <c r="K2660" s="9" t="s">
        <v>279</v>
      </c>
      <c r="L2660" s="9">
        <v>298.10000000000218</v>
      </c>
      <c r="M2660" s="67"/>
      <c r="N2660" s="67">
        <f t="shared" si="79"/>
        <v>298.10000000000218</v>
      </c>
    </row>
    <row r="2661" spans="1:14" ht="15">
      <c r="A2661" s="28" t="s">
        <v>3319</v>
      </c>
      <c r="B2661" s="277" t="s">
        <v>3366</v>
      </c>
      <c r="C2661" s="3"/>
      <c r="D2661" s="3"/>
      <c r="E2661" s="9" t="s">
        <v>279</v>
      </c>
      <c r="F2661" s="9" t="s">
        <v>279</v>
      </c>
      <c r="G2661" s="9" t="s">
        <v>279</v>
      </c>
      <c r="H2661" s="9" t="s">
        <v>279</v>
      </c>
      <c r="I2661" s="9">
        <v>0</v>
      </c>
      <c r="J2661" s="9" t="s">
        <v>279</v>
      </c>
      <c r="K2661" s="9" t="s">
        <v>279</v>
      </c>
      <c r="L2661" s="9">
        <v>289.09999999999945</v>
      </c>
      <c r="M2661" s="67"/>
      <c r="N2661" s="67">
        <f t="shared" si="79"/>
        <v>289.09999999999945</v>
      </c>
    </row>
    <row r="2662" spans="1:14" ht="15">
      <c r="A2662" s="28" t="s">
        <v>3320</v>
      </c>
      <c r="B2662" s="63" t="s">
        <v>769</v>
      </c>
      <c r="E2662" s="9" t="s">
        <v>279</v>
      </c>
      <c r="F2662" s="9" t="s">
        <v>279</v>
      </c>
      <c r="G2662" s="9" t="s">
        <v>279</v>
      </c>
      <c r="H2662" s="9">
        <v>283.00000000000364</v>
      </c>
      <c r="I2662" s="9">
        <v>0</v>
      </c>
      <c r="J2662" s="9" t="s">
        <v>279</v>
      </c>
      <c r="K2662" s="9" t="s">
        <v>279</v>
      </c>
      <c r="L2662" s="9" t="s">
        <v>279</v>
      </c>
      <c r="N2662" s="67">
        <f t="shared" si="79"/>
        <v>283.00000000000364</v>
      </c>
    </row>
    <row r="2663" spans="1:14" ht="15">
      <c r="A2663" s="28" t="s">
        <v>3321</v>
      </c>
      <c r="B2663" s="277" t="s">
        <v>2004</v>
      </c>
      <c r="C2663" s="3"/>
      <c r="D2663" s="3"/>
      <c r="E2663" s="9" t="s">
        <v>279</v>
      </c>
      <c r="F2663" s="9" t="s">
        <v>279</v>
      </c>
      <c r="G2663" s="9" t="s">
        <v>279</v>
      </c>
      <c r="H2663" s="9" t="s">
        <v>279</v>
      </c>
      <c r="I2663" s="9">
        <v>0</v>
      </c>
      <c r="J2663" s="9">
        <v>279.30000000000109</v>
      </c>
      <c r="K2663" s="9" t="s">
        <v>279</v>
      </c>
      <c r="L2663" s="9" t="s">
        <v>279</v>
      </c>
      <c r="N2663" s="67">
        <f t="shared" si="79"/>
        <v>279.30000000000109</v>
      </c>
    </row>
    <row r="2664" spans="1:14" ht="15">
      <c r="A2664" s="28" t="s">
        <v>3322</v>
      </c>
      <c r="B2664" s="63" t="s">
        <v>180</v>
      </c>
      <c r="C2664" s="3"/>
      <c r="D2664" s="3"/>
      <c r="E2664" s="9" t="s">
        <v>279</v>
      </c>
      <c r="F2664" s="9" t="s">
        <v>279</v>
      </c>
      <c r="G2664" s="9" t="s">
        <v>279</v>
      </c>
      <c r="H2664" s="9" t="s">
        <v>279</v>
      </c>
      <c r="I2664" s="9">
        <v>0</v>
      </c>
      <c r="J2664" s="9" t="s">
        <v>279</v>
      </c>
      <c r="K2664" s="9" t="s">
        <v>279</v>
      </c>
      <c r="L2664" s="9">
        <v>276.39999999999964</v>
      </c>
      <c r="M2664" s="67"/>
      <c r="N2664" s="67">
        <f t="shared" si="79"/>
        <v>276.39999999999964</v>
      </c>
    </row>
    <row r="2665" spans="1:14" ht="15">
      <c r="A2665" s="28" t="s">
        <v>3323</v>
      </c>
      <c r="B2665" s="63" t="s">
        <v>3377</v>
      </c>
      <c r="C2665" s="3"/>
      <c r="D2665" s="3"/>
      <c r="E2665" s="9" t="s">
        <v>279</v>
      </c>
      <c r="F2665" s="9" t="s">
        <v>279</v>
      </c>
      <c r="G2665" s="9" t="s">
        <v>279</v>
      </c>
      <c r="H2665" s="9" t="s">
        <v>279</v>
      </c>
      <c r="I2665" s="9">
        <v>0</v>
      </c>
      <c r="J2665" s="9" t="s">
        <v>279</v>
      </c>
      <c r="K2665" s="9" t="s">
        <v>279</v>
      </c>
      <c r="L2665" s="9">
        <v>264.90000000000146</v>
      </c>
      <c r="M2665" s="67"/>
      <c r="N2665" s="67">
        <f t="shared" si="79"/>
        <v>264.90000000000146</v>
      </c>
    </row>
    <row r="2666" spans="1:14" ht="15">
      <c r="A2666" s="28" t="s">
        <v>3324</v>
      </c>
      <c r="B2666" s="63" t="s">
        <v>3380</v>
      </c>
      <c r="C2666" s="3"/>
      <c r="D2666" s="3"/>
      <c r="E2666" s="9" t="s">
        <v>279</v>
      </c>
      <c r="F2666" s="9" t="s">
        <v>279</v>
      </c>
      <c r="G2666" s="9" t="s">
        <v>279</v>
      </c>
      <c r="H2666" s="9" t="s">
        <v>279</v>
      </c>
      <c r="I2666" s="9">
        <v>0</v>
      </c>
      <c r="J2666" s="9" t="s">
        <v>279</v>
      </c>
      <c r="K2666" s="9" t="s">
        <v>279</v>
      </c>
      <c r="L2666" s="9">
        <v>257</v>
      </c>
      <c r="M2666" s="67"/>
      <c r="N2666" s="67">
        <f t="shared" si="79"/>
        <v>257</v>
      </c>
    </row>
    <row r="2667" spans="1:14" ht="15">
      <c r="A2667" s="28" t="s">
        <v>3325</v>
      </c>
      <c r="B2667" s="63" t="s">
        <v>3378</v>
      </c>
      <c r="C2667" s="3"/>
      <c r="D2667" s="3"/>
      <c r="E2667" s="9" t="s">
        <v>279</v>
      </c>
      <c r="F2667" s="9" t="s">
        <v>279</v>
      </c>
      <c r="G2667" s="9" t="s">
        <v>279</v>
      </c>
      <c r="H2667" s="9" t="s">
        <v>279</v>
      </c>
      <c r="I2667" s="9">
        <v>0</v>
      </c>
      <c r="J2667" s="9" t="s">
        <v>279</v>
      </c>
      <c r="K2667" s="9" t="s">
        <v>279</v>
      </c>
      <c r="L2667" s="9">
        <v>251.10000000000036</v>
      </c>
      <c r="M2667" s="67"/>
      <c r="N2667" s="67">
        <f t="shared" si="79"/>
        <v>251.10000000000036</v>
      </c>
    </row>
    <row r="2668" spans="1:14" ht="15">
      <c r="A2668" s="28" t="s">
        <v>3326</v>
      </c>
      <c r="B2668" s="63" t="s">
        <v>3381</v>
      </c>
      <c r="C2668" s="3"/>
      <c r="D2668" s="3"/>
      <c r="E2668" s="9" t="s">
        <v>279</v>
      </c>
      <c r="F2668" s="9" t="s">
        <v>279</v>
      </c>
      <c r="G2668" s="9" t="s">
        <v>279</v>
      </c>
      <c r="H2668" s="9" t="s">
        <v>279</v>
      </c>
      <c r="I2668" s="9">
        <v>0</v>
      </c>
      <c r="J2668" s="9" t="s">
        <v>279</v>
      </c>
      <c r="K2668" s="9" t="s">
        <v>279</v>
      </c>
      <c r="L2668" s="9">
        <v>236.59999999999491</v>
      </c>
      <c r="M2668" s="67"/>
      <c r="N2668" s="67">
        <f t="shared" si="79"/>
        <v>236.59999999999491</v>
      </c>
    </row>
    <row r="2669" spans="1:14" ht="15">
      <c r="A2669" s="28" t="s">
        <v>3327</v>
      </c>
      <c r="B2669" s="63" t="s">
        <v>3398</v>
      </c>
      <c r="C2669" s="3"/>
      <c r="D2669" s="3"/>
      <c r="E2669" s="9" t="s">
        <v>279</v>
      </c>
      <c r="F2669" s="9" t="s">
        <v>279</v>
      </c>
      <c r="G2669" s="9" t="s">
        <v>279</v>
      </c>
      <c r="H2669" s="9" t="s">
        <v>279</v>
      </c>
      <c r="I2669" s="9">
        <v>0</v>
      </c>
      <c r="J2669" s="9" t="s">
        <v>279</v>
      </c>
      <c r="K2669" s="9" t="s">
        <v>279</v>
      </c>
      <c r="L2669" s="9">
        <v>231.19999999999891</v>
      </c>
      <c r="M2669" s="67"/>
      <c r="N2669" s="67">
        <f t="shared" si="79"/>
        <v>231.19999999999891</v>
      </c>
    </row>
    <row r="2670" spans="1:14" ht="15">
      <c r="A2670" s="28" t="s">
        <v>3328</v>
      </c>
      <c r="B2670" s="63" t="s">
        <v>3382</v>
      </c>
      <c r="C2670" s="3"/>
      <c r="D2670" s="3"/>
      <c r="E2670" s="9" t="s">
        <v>279</v>
      </c>
      <c r="F2670" s="9" t="s">
        <v>279</v>
      </c>
      <c r="G2670" s="9" t="s">
        <v>279</v>
      </c>
      <c r="H2670" s="9" t="s">
        <v>279</v>
      </c>
      <c r="I2670" s="9">
        <v>0</v>
      </c>
      <c r="J2670" s="9" t="s">
        <v>279</v>
      </c>
      <c r="K2670" s="9" t="s">
        <v>279</v>
      </c>
      <c r="L2670" s="9">
        <v>229.50000000000364</v>
      </c>
      <c r="M2670" s="67"/>
      <c r="N2670" s="67">
        <f t="shared" si="79"/>
        <v>229.50000000000364</v>
      </c>
    </row>
    <row r="2671" spans="1:14" ht="15">
      <c r="A2671" s="28" t="s">
        <v>3329</v>
      </c>
      <c r="B2671" s="63" t="s">
        <v>3374</v>
      </c>
      <c r="C2671" s="3"/>
      <c r="D2671" s="3"/>
      <c r="E2671" s="9" t="s">
        <v>279</v>
      </c>
      <c r="F2671" s="9" t="s">
        <v>279</v>
      </c>
      <c r="G2671" s="9" t="s">
        <v>279</v>
      </c>
      <c r="H2671" s="9" t="s">
        <v>279</v>
      </c>
      <c r="I2671" s="9">
        <v>0</v>
      </c>
      <c r="J2671" s="9" t="s">
        <v>279</v>
      </c>
      <c r="K2671" s="9" t="s">
        <v>279</v>
      </c>
      <c r="L2671" s="9">
        <v>200.69999999999891</v>
      </c>
      <c r="M2671" s="67"/>
      <c r="N2671" s="67">
        <f t="shared" si="79"/>
        <v>200.69999999999891</v>
      </c>
    </row>
    <row r="2672" spans="1:14" ht="15">
      <c r="A2672" s="28" t="s">
        <v>3330</v>
      </c>
      <c r="B2672" s="63" t="s">
        <v>784</v>
      </c>
      <c r="E2672" s="9" t="s">
        <v>279</v>
      </c>
      <c r="F2672" s="9" t="s">
        <v>279</v>
      </c>
      <c r="G2672" s="9" t="s">
        <v>279</v>
      </c>
      <c r="H2672" s="9">
        <v>147.59999999999854</v>
      </c>
      <c r="I2672" s="9">
        <v>0</v>
      </c>
      <c r="J2672" s="9" t="s">
        <v>279</v>
      </c>
      <c r="K2672" s="9" t="s">
        <v>279</v>
      </c>
      <c r="L2672" s="9" t="s">
        <v>279</v>
      </c>
      <c r="N2672" s="67">
        <f t="shared" si="79"/>
        <v>147.59999999999854</v>
      </c>
    </row>
    <row r="2673" spans="1:14" ht="15">
      <c r="A2673" s="28" t="s">
        <v>3331</v>
      </c>
      <c r="B2673" s="277" t="s">
        <v>3365</v>
      </c>
      <c r="C2673" s="3"/>
      <c r="D2673" s="3"/>
      <c r="E2673" s="9" t="s">
        <v>279</v>
      </c>
      <c r="F2673" s="9" t="s">
        <v>279</v>
      </c>
      <c r="G2673" s="9" t="s">
        <v>279</v>
      </c>
      <c r="H2673" s="9" t="s">
        <v>279</v>
      </c>
      <c r="I2673" s="9">
        <v>0</v>
      </c>
      <c r="J2673" s="9" t="s">
        <v>279</v>
      </c>
      <c r="K2673" s="9" t="s">
        <v>279</v>
      </c>
      <c r="L2673" s="9">
        <v>126.50000000000182</v>
      </c>
      <c r="M2673" s="67"/>
      <c r="N2673" s="67">
        <f t="shared" si="79"/>
        <v>126.50000000000182</v>
      </c>
    </row>
    <row r="2674" spans="1:14" ht="15">
      <c r="A2674" s="28" t="s">
        <v>3332</v>
      </c>
      <c r="B2674" s="63" t="s">
        <v>3369</v>
      </c>
      <c r="C2674" s="3"/>
      <c r="D2674" s="3"/>
      <c r="E2674" s="9" t="s">
        <v>279</v>
      </c>
      <c r="F2674" s="9" t="s">
        <v>279</v>
      </c>
      <c r="G2674" s="9" t="s">
        <v>279</v>
      </c>
      <c r="H2674" s="9" t="s">
        <v>279</v>
      </c>
      <c r="I2674" s="9">
        <v>0</v>
      </c>
      <c r="J2674" s="9" t="s">
        <v>279</v>
      </c>
      <c r="K2674" s="9" t="s">
        <v>279</v>
      </c>
      <c r="L2674" s="9">
        <v>51.999999999998181</v>
      </c>
      <c r="M2674" s="67"/>
      <c r="N2674" s="67">
        <f t="shared" si="79"/>
        <v>51.999999999998181</v>
      </c>
    </row>
    <row r="2675" spans="1:14" ht="15">
      <c r="A2675" s="28" t="s">
        <v>3333</v>
      </c>
      <c r="B2675" s="63" t="s">
        <v>3399</v>
      </c>
      <c r="C2675" s="3"/>
      <c r="D2675" s="3"/>
      <c r="E2675" s="9" t="s">
        <v>279</v>
      </c>
      <c r="F2675" s="9" t="s">
        <v>279</v>
      </c>
      <c r="G2675" s="9" t="s">
        <v>279</v>
      </c>
      <c r="H2675" s="9" t="s">
        <v>279</v>
      </c>
      <c r="I2675" s="9">
        <v>0</v>
      </c>
      <c r="J2675" s="9" t="s">
        <v>279</v>
      </c>
      <c r="K2675" s="9" t="s">
        <v>279</v>
      </c>
      <c r="L2675" s="9">
        <v>49.899999999999636</v>
      </c>
      <c r="M2675" s="67"/>
      <c r="N2675" s="67">
        <f t="shared" si="79"/>
        <v>49.899999999999636</v>
      </c>
    </row>
    <row r="2676" spans="1:14" ht="15">
      <c r="A2676" s="28" t="s">
        <v>3334</v>
      </c>
      <c r="B2676" s="63" t="s">
        <v>3376</v>
      </c>
      <c r="C2676" s="3"/>
      <c r="D2676" s="3"/>
      <c r="E2676" s="9" t="s">
        <v>279</v>
      </c>
      <c r="F2676" s="9" t="s">
        <v>279</v>
      </c>
      <c r="G2676" s="9" t="s">
        <v>279</v>
      </c>
      <c r="H2676" s="9" t="s">
        <v>279</v>
      </c>
      <c r="I2676" s="9">
        <v>0</v>
      </c>
      <c r="J2676" s="9" t="s">
        <v>279</v>
      </c>
      <c r="K2676" s="9" t="s">
        <v>279</v>
      </c>
      <c r="L2676" s="9">
        <v>37.400000000000546</v>
      </c>
      <c r="M2676" s="67"/>
      <c r="N2676" s="67">
        <f t="shared" si="79"/>
        <v>37.400000000000546</v>
      </c>
    </row>
    <row r="2677" spans="1:14" ht="15">
      <c r="A2677" s="28" t="s">
        <v>3335</v>
      </c>
      <c r="B2677" s="63" t="s">
        <v>3383</v>
      </c>
      <c r="C2677" s="3"/>
      <c r="D2677" s="3"/>
      <c r="E2677" s="9" t="s">
        <v>279</v>
      </c>
      <c r="F2677" s="9" t="s">
        <v>279</v>
      </c>
      <c r="G2677" s="9" t="s">
        <v>279</v>
      </c>
      <c r="H2677" s="9" t="s">
        <v>279</v>
      </c>
      <c r="I2677" s="9">
        <v>0</v>
      </c>
      <c r="J2677" s="9" t="s">
        <v>279</v>
      </c>
      <c r="K2677" s="9" t="s">
        <v>279</v>
      </c>
      <c r="L2677" s="9">
        <v>35.80000000000291</v>
      </c>
      <c r="M2677" s="67"/>
      <c r="N2677" s="67">
        <f t="shared" si="79"/>
        <v>35.80000000000291</v>
      </c>
    </row>
    <row r="2678" spans="1:14" ht="15">
      <c r="A2678" s="28" t="s">
        <v>3336</v>
      </c>
      <c r="B2678" s="225" t="s">
        <v>1641</v>
      </c>
      <c r="C2678" s="3"/>
      <c r="D2678" s="3"/>
      <c r="E2678" s="9" t="s">
        <v>279</v>
      </c>
      <c r="F2678" s="9" t="s">
        <v>279</v>
      </c>
      <c r="G2678" s="9" t="s">
        <v>279</v>
      </c>
      <c r="H2678" s="9" t="s">
        <v>279</v>
      </c>
      <c r="I2678" s="9">
        <v>0</v>
      </c>
      <c r="J2678" s="9" t="s">
        <v>279</v>
      </c>
      <c r="K2678" s="9" t="s">
        <v>279</v>
      </c>
      <c r="L2678" s="9" t="s">
        <v>279</v>
      </c>
      <c r="N2678" s="67">
        <f t="shared" si="79"/>
        <v>0</v>
      </c>
    </row>
    <row r="2679" spans="1:14" ht="15">
      <c r="A2679" s="28" t="s">
        <v>3337</v>
      </c>
      <c r="B2679" s="229" t="s">
        <v>1651</v>
      </c>
      <c r="C2679" s="3"/>
      <c r="D2679" s="3"/>
      <c r="E2679" s="9" t="s">
        <v>279</v>
      </c>
      <c r="F2679" s="9" t="s">
        <v>279</v>
      </c>
      <c r="G2679" s="9" t="s">
        <v>279</v>
      </c>
      <c r="H2679" s="9" t="s">
        <v>279</v>
      </c>
      <c r="I2679" s="9">
        <v>0</v>
      </c>
      <c r="J2679" s="9" t="s">
        <v>279</v>
      </c>
      <c r="K2679" s="9" t="s">
        <v>279</v>
      </c>
      <c r="L2679" s="9" t="s">
        <v>279</v>
      </c>
      <c r="N2679" s="67">
        <f t="shared" si="79"/>
        <v>0</v>
      </c>
    </row>
    <row r="2680" spans="1:14" ht="15">
      <c r="A2680" s="28" t="s">
        <v>3338</v>
      </c>
      <c r="B2680" s="229" t="s">
        <v>1650</v>
      </c>
      <c r="C2680" s="3"/>
      <c r="D2680" s="3"/>
      <c r="E2680" s="9" t="s">
        <v>279</v>
      </c>
      <c r="F2680" s="9" t="s">
        <v>279</v>
      </c>
      <c r="G2680" s="9" t="s">
        <v>279</v>
      </c>
      <c r="H2680" s="9" t="s">
        <v>279</v>
      </c>
      <c r="I2680" s="9">
        <v>0</v>
      </c>
      <c r="J2680" s="9" t="s">
        <v>279</v>
      </c>
      <c r="K2680" s="9" t="s">
        <v>279</v>
      </c>
      <c r="L2680" s="9" t="s">
        <v>279</v>
      </c>
      <c r="N2680" s="67">
        <f t="shared" si="79"/>
        <v>0</v>
      </c>
    </row>
    <row r="2681" spans="1:14" ht="15">
      <c r="A2681" s="28" t="s">
        <v>4129</v>
      </c>
      <c r="B2681" s="229" t="s">
        <v>1648</v>
      </c>
      <c r="C2681" s="3"/>
      <c r="D2681" s="3"/>
      <c r="E2681" s="9" t="s">
        <v>279</v>
      </c>
      <c r="F2681" s="9" t="s">
        <v>279</v>
      </c>
      <c r="G2681" s="9" t="s">
        <v>279</v>
      </c>
      <c r="H2681" s="9" t="s">
        <v>279</v>
      </c>
      <c r="I2681" s="9">
        <v>0</v>
      </c>
      <c r="J2681" s="9" t="s">
        <v>279</v>
      </c>
      <c r="K2681" s="9" t="s">
        <v>279</v>
      </c>
      <c r="L2681" s="9" t="s">
        <v>279</v>
      </c>
      <c r="N2681" s="67">
        <f t="shared" si="79"/>
        <v>0</v>
      </c>
    </row>
    <row r="2682" spans="1:14" ht="15">
      <c r="A2682" s="28" t="s">
        <v>4130</v>
      </c>
      <c r="B2682" s="229" t="s">
        <v>1676</v>
      </c>
      <c r="C2682" s="3"/>
      <c r="D2682" s="3"/>
      <c r="E2682" s="9" t="s">
        <v>279</v>
      </c>
      <c r="F2682" s="9" t="s">
        <v>279</v>
      </c>
      <c r="G2682" s="9" t="s">
        <v>279</v>
      </c>
      <c r="H2682" s="9" t="s">
        <v>279</v>
      </c>
      <c r="I2682" s="9">
        <v>0</v>
      </c>
      <c r="J2682" s="9" t="s">
        <v>279</v>
      </c>
      <c r="K2682" s="9" t="s">
        <v>279</v>
      </c>
      <c r="L2682" s="9" t="s">
        <v>279</v>
      </c>
      <c r="N2682" s="67">
        <f t="shared" si="79"/>
        <v>0</v>
      </c>
    </row>
    <row r="2683" spans="1:14" ht="15">
      <c r="A2683" s="28" t="s">
        <v>4131</v>
      </c>
      <c r="B2683" s="229" t="s">
        <v>1658</v>
      </c>
      <c r="C2683" s="3"/>
      <c r="D2683" s="3"/>
      <c r="E2683" s="9" t="s">
        <v>279</v>
      </c>
      <c r="F2683" s="9" t="s">
        <v>279</v>
      </c>
      <c r="G2683" s="9" t="s">
        <v>279</v>
      </c>
      <c r="H2683" s="9" t="s">
        <v>279</v>
      </c>
      <c r="I2683" s="9">
        <v>0</v>
      </c>
      <c r="J2683" s="9" t="s">
        <v>279</v>
      </c>
      <c r="K2683" s="9" t="s">
        <v>279</v>
      </c>
      <c r="L2683" s="9" t="s">
        <v>279</v>
      </c>
      <c r="N2683" s="67">
        <f t="shared" si="79"/>
        <v>0</v>
      </c>
    </row>
    <row r="2684" spans="1:14" ht="15">
      <c r="A2684" s="28"/>
      <c r="B2684" s="63"/>
      <c r="E2684" s="9"/>
      <c r="F2684" s="9"/>
      <c r="G2684" s="9"/>
      <c r="H2684" s="9"/>
      <c r="L2684" s="69"/>
      <c r="M2684" s="67"/>
    </row>
    <row r="2685" spans="1:14" ht="15">
      <c r="A2685" s="28"/>
      <c r="B2685" s="63"/>
      <c r="E2685" s="9"/>
      <c r="L2685" s="69"/>
    </row>
    <row r="2686" spans="1:14" ht="15">
      <c r="A2686" s="28"/>
      <c r="B2686" s="63"/>
      <c r="E2686" s="9"/>
      <c r="L2686" s="69"/>
    </row>
    <row r="2687" spans="1:14" ht="25.5">
      <c r="A2687" s="23" t="s">
        <v>198</v>
      </c>
      <c r="L2687" s="69"/>
    </row>
    <row r="2688" spans="1:14">
      <c r="L2688" s="69"/>
    </row>
    <row r="2689" spans="1:24" ht="15">
      <c r="A2689" s="39"/>
      <c r="B2689" s="39"/>
      <c r="C2689" s="39"/>
      <c r="D2689" s="39"/>
      <c r="E2689" s="61">
        <v>2016</v>
      </c>
      <c r="F2689" s="61">
        <v>2017</v>
      </c>
      <c r="G2689" s="61">
        <v>2018</v>
      </c>
      <c r="H2689" s="61">
        <v>2019</v>
      </c>
      <c r="I2689" s="61">
        <v>2020</v>
      </c>
      <c r="J2689" s="61">
        <v>2021</v>
      </c>
      <c r="K2689" s="61">
        <v>2022</v>
      </c>
      <c r="L2689" s="61">
        <v>2023</v>
      </c>
      <c r="N2689" s="70" t="s">
        <v>40</v>
      </c>
    </row>
    <row r="2690" spans="1:24" ht="15">
      <c r="A2690" s="28" t="s">
        <v>0</v>
      </c>
      <c r="B2690" s="63" t="s">
        <v>1</v>
      </c>
      <c r="E2690" s="217">
        <v>60</v>
      </c>
      <c r="F2690" s="9">
        <v>164.5</v>
      </c>
      <c r="G2690" s="212">
        <v>347.4</v>
      </c>
      <c r="H2690" s="9">
        <v>125</v>
      </c>
      <c r="I2690" s="9">
        <v>0</v>
      </c>
      <c r="J2690" s="131">
        <v>406.25</v>
      </c>
      <c r="K2690" s="217">
        <v>332.40000000000146</v>
      </c>
      <c r="L2690" s="9">
        <v>153</v>
      </c>
      <c r="N2690" s="67">
        <f t="shared" ref="N2690:N2721" si="80">SUM(E2690:L2690)</f>
        <v>1588.5500000000015</v>
      </c>
      <c r="P2690" t="s">
        <v>2656</v>
      </c>
      <c r="S2690" s="21" t="s">
        <v>1777</v>
      </c>
      <c r="T2690" s="63"/>
      <c r="U2690" s="63"/>
      <c r="V2690" s="360"/>
      <c r="W2690" s="337"/>
      <c r="X2690" s="63"/>
    </row>
    <row r="2691" spans="1:24" ht="15">
      <c r="A2691" s="28" t="s">
        <v>2</v>
      </c>
      <c r="B2691" s="63" t="s">
        <v>141</v>
      </c>
      <c r="E2691" s="9" t="s">
        <v>279</v>
      </c>
      <c r="F2691" s="217">
        <v>381</v>
      </c>
      <c r="G2691" s="217">
        <v>205.5</v>
      </c>
      <c r="H2691" s="9">
        <v>39</v>
      </c>
      <c r="I2691" s="9">
        <v>0</v>
      </c>
      <c r="J2691" s="67">
        <v>258.299999999992</v>
      </c>
      <c r="K2691" s="9">
        <v>247.89999999999964</v>
      </c>
      <c r="L2691" s="217">
        <v>277.5</v>
      </c>
      <c r="N2691" s="67">
        <f t="shared" si="80"/>
        <v>1409.1999999999916</v>
      </c>
      <c r="P2691" t="s">
        <v>2492</v>
      </c>
      <c r="T2691" s="277"/>
      <c r="U2691" s="63"/>
      <c r="V2691" s="347"/>
      <c r="W2691" s="337"/>
      <c r="X2691" s="63"/>
    </row>
    <row r="2692" spans="1:24" ht="15">
      <c r="A2692" s="28" t="s">
        <v>3</v>
      </c>
      <c r="B2692" s="63" t="s">
        <v>15</v>
      </c>
      <c r="E2692" s="9">
        <v>4.2</v>
      </c>
      <c r="F2692" s="217">
        <v>301.95</v>
      </c>
      <c r="G2692" s="217">
        <v>254</v>
      </c>
      <c r="H2692" s="9">
        <v>171.20000000000073</v>
      </c>
      <c r="I2692" s="9">
        <v>0</v>
      </c>
      <c r="J2692" s="67">
        <v>204.19999999999345</v>
      </c>
      <c r="K2692" s="9">
        <v>262.89999999999964</v>
      </c>
      <c r="L2692" s="9">
        <v>97.5</v>
      </c>
      <c r="N2692" s="67">
        <f t="shared" si="80"/>
        <v>1295.9499999999939</v>
      </c>
      <c r="P2692" t="s">
        <v>317</v>
      </c>
      <c r="T2692" s="225"/>
      <c r="U2692" s="63"/>
      <c r="V2692" s="347"/>
      <c r="W2692" s="337"/>
      <c r="X2692" s="63"/>
    </row>
    <row r="2693" spans="1:24" ht="15">
      <c r="A2693" s="28" t="s">
        <v>5</v>
      </c>
      <c r="B2693" s="63" t="s">
        <v>17</v>
      </c>
      <c r="E2693" s="213">
        <v>91</v>
      </c>
      <c r="F2693" s="217">
        <v>331.95</v>
      </c>
      <c r="G2693" s="9">
        <v>120</v>
      </c>
      <c r="H2693" s="217">
        <v>293.5</v>
      </c>
      <c r="I2693" s="9">
        <v>0</v>
      </c>
      <c r="J2693" s="67">
        <v>133.00000000000728</v>
      </c>
      <c r="K2693" s="64" t="s">
        <v>280</v>
      </c>
      <c r="L2693" s="217">
        <v>302.7</v>
      </c>
      <c r="N2693" s="67">
        <f t="shared" si="80"/>
        <v>1272.1500000000074</v>
      </c>
      <c r="P2693" t="s">
        <v>5074</v>
      </c>
      <c r="S2693" t="s">
        <v>1778</v>
      </c>
      <c r="T2693" s="277"/>
      <c r="U2693" s="63"/>
      <c r="V2693" s="347"/>
      <c r="W2693" s="337"/>
      <c r="X2693" s="63"/>
    </row>
    <row r="2694" spans="1:24" ht="15">
      <c r="A2694" s="28" t="s">
        <v>7</v>
      </c>
      <c r="B2694" s="63" t="s">
        <v>156</v>
      </c>
      <c r="E2694" s="9" t="s">
        <v>279</v>
      </c>
      <c r="F2694" s="9" t="s">
        <v>279</v>
      </c>
      <c r="G2694" s="217">
        <v>228.6</v>
      </c>
      <c r="H2694" s="214">
        <v>382.99999999999909</v>
      </c>
      <c r="I2694" s="9">
        <v>0</v>
      </c>
      <c r="J2694" s="133">
        <v>387.80000000000291</v>
      </c>
      <c r="K2694" s="9">
        <v>244.70000000000164</v>
      </c>
      <c r="L2694" s="9" t="s">
        <v>279</v>
      </c>
      <c r="N2694" s="67">
        <f t="shared" si="80"/>
        <v>1244.1000000000035</v>
      </c>
      <c r="P2694" t="s">
        <v>1314</v>
      </c>
      <c r="S2694" t="s">
        <v>1778</v>
      </c>
      <c r="T2694" s="225"/>
      <c r="U2694" s="63"/>
      <c r="V2694" s="347"/>
      <c r="W2694" s="337"/>
      <c r="X2694" s="63"/>
    </row>
    <row r="2695" spans="1:24" ht="15">
      <c r="A2695" s="28" t="s">
        <v>8</v>
      </c>
      <c r="B2695" s="63" t="s">
        <v>13</v>
      </c>
      <c r="E2695" s="9">
        <v>52</v>
      </c>
      <c r="F2695" s="213">
        <v>403.5</v>
      </c>
      <c r="G2695" s="9">
        <v>133.5</v>
      </c>
      <c r="H2695" s="217">
        <v>243.399999999996</v>
      </c>
      <c r="I2695" s="9">
        <v>0</v>
      </c>
      <c r="J2695" s="67">
        <v>133.19999999999709</v>
      </c>
      <c r="K2695" s="9">
        <v>125.49999999999636</v>
      </c>
      <c r="L2695" s="9">
        <v>134.69999999999999</v>
      </c>
      <c r="N2695" s="67">
        <f t="shared" si="80"/>
        <v>1225.7999999999895</v>
      </c>
      <c r="P2695" t="s">
        <v>319</v>
      </c>
      <c r="T2695" s="225"/>
      <c r="U2695" s="63"/>
      <c r="V2695" s="347"/>
      <c r="W2695" s="337"/>
      <c r="X2695" s="63"/>
    </row>
    <row r="2696" spans="1:24" ht="15">
      <c r="A2696" s="28" t="s">
        <v>10</v>
      </c>
      <c r="B2696" s="63" t="s">
        <v>11</v>
      </c>
      <c r="E2696" s="9">
        <v>44</v>
      </c>
      <c r="F2696" s="217">
        <v>282.5</v>
      </c>
      <c r="G2696" s="214">
        <v>366.3</v>
      </c>
      <c r="H2696" s="9">
        <v>22.5</v>
      </c>
      <c r="I2696" s="9">
        <v>0</v>
      </c>
      <c r="J2696" s="67">
        <v>149.50000000000364</v>
      </c>
      <c r="K2696" s="9">
        <v>244</v>
      </c>
      <c r="L2696" s="9">
        <v>97.5</v>
      </c>
      <c r="N2696" s="67">
        <f t="shared" si="80"/>
        <v>1206.3000000000036</v>
      </c>
      <c r="P2696" t="s">
        <v>302</v>
      </c>
      <c r="S2696" t="s">
        <v>1778</v>
      </c>
      <c r="T2696" s="63"/>
      <c r="U2696" s="63"/>
      <c r="V2696" s="360"/>
      <c r="W2696" s="337"/>
      <c r="X2696" s="63"/>
    </row>
    <row r="2697" spans="1:24" ht="15">
      <c r="A2697" s="28" t="s">
        <v>12</v>
      </c>
      <c r="B2697" s="63" t="s">
        <v>755</v>
      </c>
      <c r="E2697" s="9" t="s">
        <v>279</v>
      </c>
      <c r="F2697" s="9" t="s">
        <v>279</v>
      </c>
      <c r="G2697" s="9" t="s">
        <v>279</v>
      </c>
      <c r="H2697" s="213">
        <v>334.5</v>
      </c>
      <c r="I2697" s="9">
        <v>0</v>
      </c>
      <c r="J2697" s="96">
        <v>286.5</v>
      </c>
      <c r="K2697" s="217">
        <v>350.19999999999891</v>
      </c>
      <c r="L2697" s="9">
        <v>149.5</v>
      </c>
      <c r="N2697" s="67">
        <f t="shared" si="80"/>
        <v>1120.6999999999989</v>
      </c>
      <c r="P2697" t="s">
        <v>870</v>
      </c>
      <c r="T2697" s="277"/>
      <c r="U2697" s="63"/>
      <c r="V2697" s="347"/>
      <c r="W2697" s="337"/>
      <c r="X2697" s="63"/>
    </row>
    <row r="2698" spans="1:24" ht="15">
      <c r="A2698" s="28" t="s">
        <v>14</v>
      </c>
      <c r="B2698" s="63" t="s">
        <v>144</v>
      </c>
      <c r="E2698" s="9" t="s">
        <v>279</v>
      </c>
      <c r="F2698" s="9">
        <v>42.9</v>
      </c>
      <c r="G2698" s="9">
        <v>111.5</v>
      </c>
      <c r="H2698" s="9">
        <v>225.80000000000018</v>
      </c>
      <c r="I2698" s="9">
        <v>0</v>
      </c>
      <c r="J2698" s="67">
        <v>281.40000000000146</v>
      </c>
      <c r="K2698" s="212">
        <v>386.30000000000109</v>
      </c>
      <c r="L2698" s="9" t="s">
        <v>279</v>
      </c>
      <c r="N2698" s="67">
        <f t="shared" si="80"/>
        <v>1047.9000000000028</v>
      </c>
      <c r="P2698" t="s">
        <v>301</v>
      </c>
      <c r="T2698" s="277"/>
      <c r="U2698" s="63"/>
      <c r="V2698" s="347"/>
      <c r="W2698" s="337"/>
      <c r="X2698" s="63"/>
    </row>
    <row r="2699" spans="1:24" ht="15">
      <c r="A2699" s="28" t="s">
        <v>16</v>
      </c>
      <c r="B2699" s="63" t="s">
        <v>37</v>
      </c>
      <c r="E2699" s="217">
        <v>56.2</v>
      </c>
      <c r="F2699" s="9">
        <v>191.25</v>
      </c>
      <c r="G2699" s="217">
        <v>278.7</v>
      </c>
      <c r="H2699" s="9">
        <v>150.00000000000364</v>
      </c>
      <c r="I2699" s="9">
        <v>0</v>
      </c>
      <c r="J2699" s="67">
        <v>284.99999999999636</v>
      </c>
      <c r="K2699" s="9">
        <v>39</v>
      </c>
      <c r="L2699" s="9">
        <v>36</v>
      </c>
      <c r="N2699" s="67">
        <f t="shared" si="80"/>
        <v>1036.1500000000001</v>
      </c>
      <c r="P2699" t="s">
        <v>305</v>
      </c>
      <c r="T2699" s="63"/>
      <c r="U2699" s="63"/>
      <c r="V2699" s="360"/>
      <c r="W2699" s="337"/>
      <c r="X2699" s="63"/>
    </row>
    <row r="2700" spans="1:24" ht="15">
      <c r="A2700" s="28" t="s">
        <v>18</v>
      </c>
      <c r="B2700" s="63" t="s">
        <v>9</v>
      </c>
      <c r="E2700" s="212">
        <v>94</v>
      </c>
      <c r="F2700" s="9">
        <v>199.5</v>
      </c>
      <c r="G2700" s="217">
        <v>242.5</v>
      </c>
      <c r="H2700" s="9">
        <v>69.80000000000382</v>
      </c>
      <c r="I2700" s="9">
        <v>0</v>
      </c>
      <c r="J2700" s="67">
        <v>215.49999999999636</v>
      </c>
      <c r="K2700" s="9">
        <v>34.399999999997817</v>
      </c>
      <c r="L2700" s="9">
        <v>180</v>
      </c>
      <c r="N2700" s="67">
        <f t="shared" si="80"/>
        <v>1035.699999999998</v>
      </c>
      <c r="P2700" t="s">
        <v>340</v>
      </c>
      <c r="T2700" s="225"/>
      <c r="U2700" s="63"/>
      <c r="V2700" s="347"/>
      <c r="W2700" s="337"/>
      <c r="X2700" s="63"/>
    </row>
    <row r="2701" spans="1:24" ht="15">
      <c r="A2701" s="28" t="s">
        <v>20</v>
      </c>
      <c r="B2701" s="63" t="s">
        <v>31</v>
      </c>
      <c r="E2701" s="217">
        <v>60.1</v>
      </c>
      <c r="F2701" s="9">
        <v>214.1</v>
      </c>
      <c r="G2701" s="9">
        <v>144</v>
      </c>
      <c r="H2701" s="64" t="s">
        <v>280</v>
      </c>
      <c r="I2701" s="9">
        <v>0</v>
      </c>
      <c r="J2701" s="67">
        <v>77.999999999996362</v>
      </c>
      <c r="K2701" s="9">
        <v>230.70000000000073</v>
      </c>
      <c r="L2701" s="217">
        <v>294</v>
      </c>
      <c r="N2701" s="67">
        <f t="shared" si="80"/>
        <v>1020.8999999999971</v>
      </c>
      <c r="P2701" t="s">
        <v>316</v>
      </c>
      <c r="T2701" s="63"/>
      <c r="U2701" s="63"/>
      <c r="V2701" s="347"/>
      <c r="W2701" s="337"/>
      <c r="X2701" s="63"/>
    </row>
    <row r="2702" spans="1:24" ht="15">
      <c r="A2702" s="28" t="s">
        <v>22</v>
      </c>
      <c r="B2702" s="63" t="s">
        <v>33</v>
      </c>
      <c r="E2702" s="217">
        <v>56</v>
      </c>
      <c r="F2702" s="9">
        <v>251.25</v>
      </c>
      <c r="G2702" s="9">
        <v>1.2</v>
      </c>
      <c r="H2702" s="9">
        <v>63.700000000002547</v>
      </c>
      <c r="I2702" s="9">
        <v>0</v>
      </c>
      <c r="J2702" s="96">
        <v>287.00000000000728</v>
      </c>
      <c r="K2702" s="9">
        <v>214.19999999999891</v>
      </c>
      <c r="L2702" s="9">
        <v>126</v>
      </c>
      <c r="N2702" s="67">
        <f t="shared" si="80"/>
        <v>999.35000000000878</v>
      </c>
      <c r="P2702" t="s">
        <v>345</v>
      </c>
      <c r="T2702" s="277"/>
      <c r="U2702" s="63"/>
      <c r="V2702" s="347"/>
      <c r="W2702" s="337"/>
      <c r="X2702" s="63"/>
    </row>
    <row r="2703" spans="1:24" ht="15">
      <c r="A2703" s="28" t="s">
        <v>24</v>
      </c>
      <c r="B2703" s="63" t="s">
        <v>35</v>
      </c>
      <c r="E2703" s="214">
        <v>100.3</v>
      </c>
      <c r="F2703" s="212">
        <v>415.5</v>
      </c>
      <c r="G2703" s="213">
        <v>340.5</v>
      </c>
      <c r="H2703" s="9">
        <v>113.00000000000091</v>
      </c>
      <c r="I2703" s="9">
        <v>0</v>
      </c>
      <c r="J2703" s="9" t="s">
        <v>279</v>
      </c>
      <c r="K2703" s="9" t="s">
        <v>279</v>
      </c>
      <c r="L2703" s="9" t="s">
        <v>279</v>
      </c>
      <c r="N2703" s="67">
        <f t="shared" si="80"/>
        <v>969.30000000000086</v>
      </c>
      <c r="P2703" t="s">
        <v>360</v>
      </c>
      <c r="S2703" t="s">
        <v>1777</v>
      </c>
      <c r="T2703" s="63"/>
      <c r="U2703" s="63"/>
      <c r="V2703" s="347"/>
      <c r="W2703" s="337"/>
      <c r="X2703" s="63"/>
    </row>
    <row r="2704" spans="1:24" ht="15">
      <c r="A2704" s="28" t="s">
        <v>26</v>
      </c>
      <c r="B2704" s="63" t="s">
        <v>143</v>
      </c>
      <c r="E2704" s="9" t="s">
        <v>279</v>
      </c>
      <c r="F2704" s="217">
        <v>289.85000000000002</v>
      </c>
      <c r="G2704" s="9">
        <v>203.5</v>
      </c>
      <c r="H2704" s="9">
        <v>131.30000000000109</v>
      </c>
      <c r="I2704" s="9">
        <v>0</v>
      </c>
      <c r="J2704" s="67">
        <v>154.70000000000073</v>
      </c>
      <c r="K2704" s="9">
        <v>32.999999999998181</v>
      </c>
      <c r="L2704" s="9">
        <v>126.9</v>
      </c>
      <c r="N2704" s="67">
        <f t="shared" si="80"/>
        <v>939.25</v>
      </c>
      <c r="P2704" t="s">
        <v>288</v>
      </c>
      <c r="T2704" s="277"/>
      <c r="U2704" s="63"/>
      <c r="V2704" s="347"/>
      <c r="W2704" s="337"/>
      <c r="X2704" s="63"/>
    </row>
    <row r="2705" spans="1:24" ht="15">
      <c r="A2705" s="28" t="s">
        <v>28</v>
      </c>
      <c r="B2705" s="63" t="s">
        <v>142</v>
      </c>
      <c r="E2705" s="9" t="s">
        <v>279</v>
      </c>
      <c r="F2705" s="9">
        <v>127.5</v>
      </c>
      <c r="G2705" s="9">
        <v>144</v>
      </c>
      <c r="H2705" s="64" t="s">
        <v>280</v>
      </c>
      <c r="I2705" s="9">
        <v>0</v>
      </c>
      <c r="J2705" s="67">
        <v>190</v>
      </c>
      <c r="K2705" s="9">
        <v>180.00000000000182</v>
      </c>
      <c r="L2705" s="217">
        <v>279.2</v>
      </c>
      <c r="N2705" s="67">
        <f t="shared" si="80"/>
        <v>920.70000000000186</v>
      </c>
      <c r="P2705" t="s">
        <v>293</v>
      </c>
      <c r="T2705" s="63"/>
      <c r="U2705" s="63"/>
      <c r="V2705" s="360"/>
      <c r="W2705" s="337"/>
      <c r="X2705" s="63"/>
    </row>
    <row r="2706" spans="1:24" ht="15">
      <c r="A2706" s="28" t="s">
        <v>30</v>
      </c>
      <c r="B2706" s="63" t="s">
        <v>39</v>
      </c>
      <c r="E2706" s="9">
        <v>44</v>
      </c>
      <c r="F2706" s="217">
        <v>322.5</v>
      </c>
      <c r="G2706" s="9">
        <v>128</v>
      </c>
      <c r="H2706" s="9">
        <v>33.800000000001091</v>
      </c>
      <c r="I2706" s="9">
        <v>0</v>
      </c>
      <c r="J2706" s="67">
        <v>141.50000000000364</v>
      </c>
      <c r="K2706" s="9">
        <v>229.49999999999818</v>
      </c>
      <c r="L2706" s="9" t="s">
        <v>279</v>
      </c>
      <c r="N2706" s="67">
        <f t="shared" si="80"/>
        <v>899.30000000000291</v>
      </c>
      <c r="P2706" t="s">
        <v>298</v>
      </c>
      <c r="T2706" s="63"/>
      <c r="U2706" s="63"/>
      <c r="V2706" s="347"/>
      <c r="W2706" s="337"/>
      <c r="X2706" s="63"/>
    </row>
    <row r="2707" spans="1:24" ht="15">
      <c r="A2707" s="28" t="s">
        <v>32</v>
      </c>
      <c r="B2707" s="63" t="s">
        <v>788</v>
      </c>
      <c r="E2707" s="9" t="s">
        <v>279</v>
      </c>
      <c r="F2707" s="9" t="s">
        <v>279</v>
      </c>
      <c r="G2707" s="9" t="s">
        <v>279</v>
      </c>
      <c r="H2707" s="217">
        <v>253.99999999999909</v>
      </c>
      <c r="I2707" s="9">
        <v>0</v>
      </c>
      <c r="J2707" s="96">
        <v>302.10000000000582</v>
      </c>
      <c r="K2707" s="217">
        <v>281.99999999999909</v>
      </c>
      <c r="L2707" s="9">
        <v>39</v>
      </c>
      <c r="N2707" s="67">
        <f t="shared" si="80"/>
        <v>877.100000000004</v>
      </c>
      <c r="P2707" t="s">
        <v>2657</v>
      </c>
      <c r="T2707" s="277"/>
      <c r="U2707" s="63"/>
      <c r="V2707" s="347"/>
      <c r="W2707" s="337"/>
      <c r="X2707" s="63"/>
    </row>
    <row r="2708" spans="1:24" ht="15">
      <c r="A2708" s="28" t="s">
        <v>34</v>
      </c>
      <c r="B2708" s="63" t="s">
        <v>153</v>
      </c>
      <c r="E2708" s="9" t="s">
        <v>279</v>
      </c>
      <c r="F2708" s="9" t="s">
        <v>279</v>
      </c>
      <c r="G2708" s="9">
        <v>176.2</v>
      </c>
      <c r="H2708" s="9">
        <v>19.499999999998181</v>
      </c>
      <c r="I2708" s="9">
        <v>0</v>
      </c>
      <c r="J2708" s="67">
        <v>184.90000000000146</v>
      </c>
      <c r="K2708" s="213">
        <v>352.5</v>
      </c>
      <c r="L2708" s="9">
        <v>142.19999999999999</v>
      </c>
      <c r="N2708" s="67">
        <f t="shared" si="80"/>
        <v>875.29999999999973</v>
      </c>
      <c r="P2708" t="s">
        <v>283</v>
      </c>
      <c r="T2708" s="63"/>
      <c r="U2708" s="63"/>
      <c r="V2708" s="360"/>
      <c r="W2708" s="337"/>
      <c r="X2708" s="63"/>
    </row>
    <row r="2709" spans="1:24" ht="15">
      <c r="A2709" s="28" t="s">
        <v>36</v>
      </c>
      <c r="B2709" s="63" t="s">
        <v>25</v>
      </c>
      <c r="E2709" s="64" t="s">
        <v>280</v>
      </c>
      <c r="F2709" s="9">
        <v>160.5</v>
      </c>
      <c r="G2709" s="9">
        <v>138.30000000000001</v>
      </c>
      <c r="H2709" s="9">
        <v>90.000000000001819</v>
      </c>
      <c r="I2709" s="9">
        <v>0</v>
      </c>
      <c r="J2709" s="67">
        <v>155.00000000000364</v>
      </c>
      <c r="K2709" s="9">
        <v>221.39999999999782</v>
      </c>
      <c r="L2709" s="9">
        <v>105</v>
      </c>
      <c r="N2709" s="67">
        <f t="shared" si="80"/>
        <v>870.20000000000323</v>
      </c>
      <c r="T2709" s="63"/>
      <c r="U2709" s="63"/>
      <c r="V2709" s="360"/>
      <c r="W2709" s="337"/>
      <c r="X2709" s="63"/>
    </row>
    <row r="2710" spans="1:24" ht="15">
      <c r="A2710" s="28" t="s">
        <v>38</v>
      </c>
      <c r="B2710" s="63" t="s">
        <v>748</v>
      </c>
      <c r="E2710" s="9" t="s">
        <v>279</v>
      </c>
      <c r="F2710" s="9" t="s">
        <v>279</v>
      </c>
      <c r="G2710" s="9" t="s">
        <v>279</v>
      </c>
      <c r="H2710" s="217">
        <v>295.99999999999909</v>
      </c>
      <c r="I2710" s="9">
        <v>0</v>
      </c>
      <c r="J2710" s="67">
        <v>189.00000000000364</v>
      </c>
      <c r="K2710" s="9">
        <v>218.29999999999927</v>
      </c>
      <c r="L2710" s="9">
        <v>147.20000000000002</v>
      </c>
      <c r="N2710" s="67">
        <f t="shared" si="80"/>
        <v>850.50000000000205</v>
      </c>
      <c r="P2710" t="s">
        <v>284</v>
      </c>
      <c r="T2710" s="277"/>
      <c r="U2710" s="63"/>
      <c r="V2710" s="348"/>
      <c r="W2710" s="337"/>
      <c r="X2710" s="63"/>
    </row>
    <row r="2711" spans="1:24" ht="15">
      <c r="A2711" s="28" t="s">
        <v>145</v>
      </c>
      <c r="B2711" s="63" t="s">
        <v>23</v>
      </c>
      <c r="E2711" s="9">
        <v>39</v>
      </c>
      <c r="F2711" s="9">
        <v>155.1</v>
      </c>
      <c r="G2711" s="9">
        <v>14.2</v>
      </c>
      <c r="H2711" s="9">
        <v>19.500000000001819</v>
      </c>
      <c r="I2711" s="9">
        <v>0</v>
      </c>
      <c r="J2711" s="96">
        <v>292.59999999999491</v>
      </c>
      <c r="K2711" s="9">
        <v>201.69999999999891</v>
      </c>
      <c r="L2711" s="9">
        <v>106.5</v>
      </c>
      <c r="N2711" s="67">
        <f t="shared" si="80"/>
        <v>828.59999999999559</v>
      </c>
      <c r="P2711" t="s">
        <v>293</v>
      </c>
      <c r="T2711" s="277"/>
      <c r="U2711" s="63"/>
      <c r="V2711" s="347"/>
      <c r="W2711" s="337"/>
      <c r="X2711" s="63"/>
    </row>
    <row r="2712" spans="1:24" ht="15">
      <c r="A2712" s="28" t="s">
        <v>146</v>
      </c>
      <c r="B2712" s="28" t="s">
        <v>733</v>
      </c>
      <c r="E2712" s="9" t="s">
        <v>279</v>
      </c>
      <c r="F2712" s="9" t="s">
        <v>279</v>
      </c>
      <c r="G2712" s="9" t="s">
        <v>279</v>
      </c>
      <c r="H2712" s="9">
        <v>242.5</v>
      </c>
      <c r="I2712" s="9">
        <v>0</v>
      </c>
      <c r="J2712" s="67">
        <v>251.49999999998909</v>
      </c>
      <c r="K2712" s="9">
        <v>218.99999999999818</v>
      </c>
      <c r="L2712" s="9">
        <v>105</v>
      </c>
      <c r="N2712" s="67">
        <f t="shared" si="80"/>
        <v>817.99999999998727</v>
      </c>
      <c r="T2712" s="277"/>
      <c r="U2712" s="63"/>
      <c r="V2712" s="347"/>
      <c r="W2712" s="337"/>
      <c r="X2712" s="63"/>
    </row>
    <row r="2713" spans="1:24" ht="15">
      <c r="A2713" s="28" t="s">
        <v>147</v>
      </c>
      <c r="B2713" s="63" t="s">
        <v>6</v>
      </c>
      <c r="E2713" s="217">
        <v>56</v>
      </c>
      <c r="F2713" s="214">
        <v>490.7</v>
      </c>
      <c r="G2713" s="9">
        <v>14.9</v>
      </c>
      <c r="H2713" s="9">
        <v>156.19999999999982</v>
      </c>
      <c r="I2713" s="9">
        <v>0</v>
      </c>
      <c r="J2713" s="67">
        <v>88.69999999999709</v>
      </c>
      <c r="K2713" s="9" t="s">
        <v>279</v>
      </c>
      <c r="L2713" s="9" t="s">
        <v>279</v>
      </c>
      <c r="N2713" s="67">
        <f t="shared" si="80"/>
        <v>806.49999999999693</v>
      </c>
      <c r="P2713" t="s">
        <v>302</v>
      </c>
      <c r="S2713" t="s">
        <v>1778</v>
      </c>
      <c r="T2713" s="63"/>
      <c r="U2713" s="63"/>
      <c r="V2713" s="360"/>
      <c r="W2713" s="337"/>
      <c r="X2713" s="63"/>
    </row>
    <row r="2714" spans="1:24" ht="15">
      <c r="A2714" s="28" t="s">
        <v>151</v>
      </c>
      <c r="B2714" s="63" t="s">
        <v>746</v>
      </c>
      <c r="E2714" s="9" t="s">
        <v>279</v>
      </c>
      <c r="F2714" s="9" t="s">
        <v>279</v>
      </c>
      <c r="G2714" s="9" t="s">
        <v>279</v>
      </c>
      <c r="H2714" s="9">
        <v>186.20000000000255</v>
      </c>
      <c r="I2714" s="9">
        <v>0</v>
      </c>
      <c r="J2714" s="132">
        <v>401.90000000000873</v>
      </c>
      <c r="K2714" s="9">
        <v>131.99999999999636</v>
      </c>
      <c r="L2714" s="9">
        <v>53.3</v>
      </c>
      <c r="N2714" s="67">
        <f t="shared" si="80"/>
        <v>773.40000000000759</v>
      </c>
      <c r="P2714" t="s">
        <v>301</v>
      </c>
      <c r="T2714" s="277"/>
      <c r="U2714" s="63"/>
      <c r="V2714" s="347"/>
      <c r="W2714" s="337"/>
      <c r="X2714" s="63"/>
    </row>
    <row r="2715" spans="1:24" ht="15.75" customHeight="1">
      <c r="A2715" s="28" t="s">
        <v>157</v>
      </c>
      <c r="B2715" s="277" t="s">
        <v>2008</v>
      </c>
      <c r="C2715" s="3"/>
      <c r="D2715" s="3"/>
      <c r="E2715" s="9" t="s">
        <v>279</v>
      </c>
      <c r="F2715" s="9" t="s">
        <v>279</v>
      </c>
      <c r="G2715" s="9" t="s">
        <v>279</v>
      </c>
      <c r="H2715" s="9" t="s">
        <v>279</v>
      </c>
      <c r="I2715" s="9">
        <v>0</v>
      </c>
      <c r="J2715" s="96">
        <v>325.20000000000437</v>
      </c>
      <c r="K2715" s="9">
        <v>188.40000000000146</v>
      </c>
      <c r="L2715" s="9">
        <v>222</v>
      </c>
      <c r="N2715" s="67">
        <f t="shared" si="80"/>
        <v>735.60000000000582</v>
      </c>
      <c r="P2715" t="s">
        <v>284</v>
      </c>
      <c r="T2715" s="225"/>
      <c r="U2715" s="63"/>
      <c r="V2715" s="347"/>
      <c r="W2715" s="337"/>
      <c r="X2715" s="63"/>
    </row>
    <row r="2716" spans="1:24" ht="15.75" customHeight="1">
      <c r="A2716" s="28" t="s">
        <v>159</v>
      </c>
      <c r="B2716" s="63" t="s">
        <v>155</v>
      </c>
      <c r="E2716" s="9" t="s">
        <v>279</v>
      </c>
      <c r="F2716" s="9" t="s">
        <v>279</v>
      </c>
      <c r="G2716" s="9">
        <v>186.8</v>
      </c>
      <c r="H2716" s="9">
        <v>32.899999999999636</v>
      </c>
      <c r="I2716" s="9">
        <v>0</v>
      </c>
      <c r="J2716" s="67">
        <v>239.59999999998763</v>
      </c>
      <c r="K2716" s="9">
        <v>197.40000000000327</v>
      </c>
      <c r="L2716" s="9">
        <v>39</v>
      </c>
      <c r="N2716" s="67">
        <f t="shared" si="80"/>
        <v>695.6999999999905</v>
      </c>
      <c r="T2716" s="63"/>
      <c r="U2716" s="63"/>
      <c r="V2716" s="347"/>
      <c r="W2716" s="337"/>
      <c r="X2716" s="63"/>
    </row>
    <row r="2717" spans="1:24" ht="15.75" customHeight="1">
      <c r="A2717" s="28" t="s">
        <v>160</v>
      </c>
      <c r="B2717" s="63" t="s">
        <v>162</v>
      </c>
      <c r="E2717" s="9" t="s">
        <v>279</v>
      </c>
      <c r="F2717" s="9" t="s">
        <v>279</v>
      </c>
      <c r="G2717" s="9">
        <v>124.5</v>
      </c>
      <c r="H2717" s="217">
        <v>274.5</v>
      </c>
      <c r="I2717" s="9">
        <v>0</v>
      </c>
      <c r="J2717" s="67">
        <v>93.5</v>
      </c>
      <c r="K2717" s="9">
        <v>48.600000000002183</v>
      </c>
      <c r="L2717" s="9">
        <v>141</v>
      </c>
      <c r="N2717" s="67">
        <f t="shared" si="80"/>
        <v>682.10000000000218</v>
      </c>
      <c r="P2717" t="s">
        <v>293</v>
      </c>
      <c r="T2717" s="277"/>
      <c r="U2717" s="63"/>
      <c r="V2717" s="347"/>
      <c r="W2717" s="337"/>
      <c r="X2717" s="63"/>
    </row>
    <row r="2718" spans="1:24" ht="15.75" customHeight="1">
      <c r="A2718" s="28" t="s">
        <v>161</v>
      </c>
      <c r="B2718" s="63" t="s">
        <v>4</v>
      </c>
      <c r="E2718" s="217">
        <v>87</v>
      </c>
      <c r="F2718" s="9">
        <v>140</v>
      </c>
      <c r="G2718" s="9">
        <v>160.5</v>
      </c>
      <c r="H2718" s="217">
        <v>288.49999999999818</v>
      </c>
      <c r="I2718" s="9">
        <v>0</v>
      </c>
      <c r="J2718" s="9" t="s">
        <v>279</v>
      </c>
      <c r="K2718" s="9" t="s">
        <v>279</v>
      </c>
      <c r="L2718" s="9" t="s">
        <v>279</v>
      </c>
      <c r="N2718" s="67">
        <f t="shared" si="80"/>
        <v>675.99999999999818</v>
      </c>
      <c r="P2718" t="s">
        <v>286</v>
      </c>
      <c r="T2718" s="63"/>
      <c r="U2718" s="63"/>
      <c r="V2718" s="360"/>
      <c r="W2718" s="337"/>
      <c r="X2718" s="63"/>
    </row>
    <row r="2719" spans="1:24" ht="15.75" customHeight="1">
      <c r="A2719" s="28" t="s">
        <v>163</v>
      </c>
      <c r="B2719" s="63" t="s">
        <v>27</v>
      </c>
      <c r="E2719" s="64" t="s">
        <v>280</v>
      </c>
      <c r="F2719" s="9">
        <v>191.25</v>
      </c>
      <c r="G2719" s="64" t="s">
        <v>280</v>
      </c>
      <c r="H2719" s="9">
        <v>93.500000000000909</v>
      </c>
      <c r="I2719" s="9">
        <v>0</v>
      </c>
      <c r="J2719" s="67">
        <v>136.49999999999636</v>
      </c>
      <c r="K2719" s="9">
        <v>197.69999999999891</v>
      </c>
      <c r="L2719" s="9">
        <v>31.5</v>
      </c>
      <c r="N2719" s="67">
        <f t="shared" si="80"/>
        <v>650.44999999999618</v>
      </c>
      <c r="T2719" s="277"/>
      <c r="U2719" s="63"/>
      <c r="V2719" s="348"/>
      <c r="W2719" s="337"/>
      <c r="X2719" s="63"/>
    </row>
    <row r="2720" spans="1:24" ht="15.75" customHeight="1">
      <c r="A2720" s="28" t="s">
        <v>275</v>
      </c>
      <c r="B2720" s="63" t="s">
        <v>790</v>
      </c>
      <c r="E2720" s="9" t="s">
        <v>279</v>
      </c>
      <c r="F2720" s="9" t="s">
        <v>279</v>
      </c>
      <c r="G2720" s="9" t="s">
        <v>279</v>
      </c>
      <c r="H2720" s="9">
        <v>105</v>
      </c>
      <c r="I2720" s="9">
        <v>0</v>
      </c>
      <c r="J2720" s="67">
        <v>212.49999999999272</v>
      </c>
      <c r="K2720" s="9">
        <v>140.40000000000327</v>
      </c>
      <c r="L2720" s="9">
        <v>190</v>
      </c>
      <c r="N2720" s="67">
        <f t="shared" si="80"/>
        <v>647.899999999996</v>
      </c>
      <c r="T2720" s="277"/>
      <c r="U2720" s="63"/>
      <c r="V2720" s="348"/>
      <c r="W2720" s="337"/>
      <c r="X2720" s="63"/>
    </row>
    <row r="2721" spans="1:24" ht="15.75" customHeight="1">
      <c r="A2721" s="28" t="s">
        <v>276</v>
      </c>
      <c r="B2721" s="63" t="s">
        <v>762</v>
      </c>
      <c r="E2721" s="9" t="s">
        <v>279</v>
      </c>
      <c r="F2721" s="9" t="s">
        <v>279</v>
      </c>
      <c r="G2721" s="9" t="s">
        <v>279</v>
      </c>
      <c r="H2721" s="64" t="s">
        <v>280</v>
      </c>
      <c r="I2721" s="9">
        <v>0</v>
      </c>
      <c r="J2721" s="67">
        <v>217.99999999999272</v>
      </c>
      <c r="K2721" s="9">
        <v>240.50000000000182</v>
      </c>
      <c r="L2721" s="9">
        <v>182.4</v>
      </c>
      <c r="N2721" s="67">
        <f t="shared" si="80"/>
        <v>640.89999999999452</v>
      </c>
      <c r="T2721" s="63"/>
      <c r="U2721" s="63"/>
      <c r="V2721" s="347"/>
      <c r="W2721" s="337"/>
      <c r="X2721" s="63"/>
    </row>
    <row r="2722" spans="1:24" ht="15.75" customHeight="1">
      <c r="A2722" s="28" t="s">
        <v>277</v>
      </c>
      <c r="B2722" s="277" t="s">
        <v>2025</v>
      </c>
      <c r="C2722" s="3"/>
      <c r="D2722" s="3"/>
      <c r="E2722" s="9" t="s">
        <v>279</v>
      </c>
      <c r="F2722" s="9" t="s">
        <v>279</v>
      </c>
      <c r="G2722" s="9" t="s">
        <v>279</v>
      </c>
      <c r="H2722" s="9" t="s">
        <v>279</v>
      </c>
      <c r="I2722" s="9">
        <v>0</v>
      </c>
      <c r="J2722" s="9" t="s">
        <v>279</v>
      </c>
      <c r="K2722" s="214">
        <v>416.10000000000036</v>
      </c>
      <c r="L2722" s="9">
        <v>219</v>
      </c>
      <c r="N2722" s="67">
        <f t="shared" ref="N2722:N2753" si="81">SUM(E2722:L2722)</f>
        <v>635.10000000000036</v>
      </c>
      <c r="P2722" t="s">
        <v>282</v>
      </c>
      <c r="S2722" s="21" t="s">
        <v>1778</v>
      </c>
      <c r="T2722" s="277"/>
      <c r="U2722" s="63"/>
      <c r="V2722" s="347"/>
      <c r="W2722" s="337"/>
      <c r="X2722" s="63"/>
    </row>
    <row r="2723" spans="1:24" ht="15.75" customHeight="1">
      <c r="A2723" s="28" t="s">
        <v>278</v>
      </c>
      <c r="B2723" s="63" t="s">
        <v>154</v>
      </c>
      <c r="E2723" s="9" t="s">
        <v>279</v>
      </c>
      <c r="F2723" s="9" t="s">
        <v>279</v>
      </c>
      <c r="G2723" s="217">
        <v>248.6</v>
      </c>
      <c r="H2723" s="9">
        <v>55.19999999999709</v>
      </c>
      <c r="I2723" s="9">
        <v>0</v>
      </c>
      <c r="J2723" s="67">
        <v>112.5</v>
      </c>
      <c r="K2723" s="9">
        <v>213.70000000000255</v>
      </c>
      <c r="L2723" s="64" t="s">
        <v>280</v>
      </c>
      <c r="N2723" s="67">
        <f t="shared" si="81"/>
        <v>629.99999999999966</v>
      </c>
      <c r="P2723" t="s">
        <v>293</v>
      </c>
      <c r="T2723" s="63"/>
      <c r="U2723" s="63"/>
      <c r="V2723" s="360"/>
      <c r="W2723" s="337"/>
      <c r="X2723" s="63"/>
    </row>
    <row r="2724" spans="1:24" ht="15.75" customHeight="1">
      <c r="A2724" s="28" t="s">
        <v>735</v>
      </c>
      <c r="B2724" s="229" t="s">
        <v>1656</v>
      </c>
      <c r="C2724" s="3"/>
      <c r="D2724" s="3"/>
      <c r="E2724" s="9" t="s">
        <v>279</v>
      </c>
      <c r="F2724" s="9" t="s">
        <v>279</v>
      </c>
      <c r="G2724" s="9" t="s">
        <v>279</v>
      </c>
      <c r="H2724" s="9" t="s">
        <v>279</v>
      </c>
      <c r="I2724" s="9">
        <v>0</v>
      </c>
      <c r="J2724" s="67">
        <v>186</v>
      </c>
      <c r="K2724" s="9">
        <v>245.29999999999927</v>
      </c>
      <c r="L2724" s="9">
        <v>183.9</v>
      </c>
      <c r="N2724" s="67">
        <f t="shared" si="81"/>
        <v>615.19999999999925</v>
      </c>
      <c r="T2724" s="277"/>
      <c r="U2724" s="63"/>
      <c r="V2724" s="348"/>
      <c r="W2724" s="337"/>
      <c r="X2724" s="63"/>
    </row>
    <row r="2725" spans="1:24" ht="15.75" customHeight="1">
      <c r="A2725" s="28" t="s">
        <v>736</v>
      </c>
      <c r="B2725" s="63" t="s">
        <v>783</v>
      </c>
      <c r="E2725" s="9" t="s">
        <v>279</v>
      </c>
      <c r="F2725" s="9" t="s">
        <v>279</v>
      </c>
      <c r="G2725" s="9" t="s">
        <v>279</v>
      </c>
      <c r="H2725" s="9">
        <v>212.30000000000109</v>
      </c>
      <c r="I2725" s="9">
        <v>0</v>
      </c>
      <c r="J2725" s="67">
        <v>101.99999999999272</v>
      </c>
      <c r="K2725" s="9">
        <v>56.300000000001091</v>
      </c>
      <c r="L2725" s="9">
        <v>241.5</v>
      </c>
      <c r="N2725" s="67">
        <f t="shared" si="81"/>
        <v>612.09999999999491</v>
      </c>
      <c r="T2725" s="277"/>
      <c r="U2725" s="63"/>
      <c r="V2725" s="347"/>
      <c r="W2725" s="337"/>
      <c r="X2725" s="63"/>
    </row>
    <row r="2726" spans="1:24" ht="15.75" customHeight="1">
      <c r="A2726" s="28" t="s">
        <v>737</v>
      </c>
      <c r="B2726" s="229" t="s">
        <v>1652</v>
      </c>
      <c r="C2726" s="3"/>
      <c r="D2726" s="3"/>
      <c r="E2726" s="9" t="s">
        <v>279</v>
      </c>
      <c r="F2726" s="9" t="s">
        <v>279</v>
      </c>
      <c r="G2726" s="9" t="s">
        <v>279</v>
      </c>
      <c r="H2726" s="9" t="s">
        <v>279</v>
      </c>
      <c r="I2726" s="9">
        <v>0</v>
      </c>
      <c r="J2726" s="67">
        <v>250.5</v>
      </c>
      <c r="K2726" s="9">
        <v>238.00000000000182</v>
      </c>
      <c r="L2726" s="9">
        <v>119.4</v>
      </c>
      <c r="N2726" s="67">
        <f t="shared" si="81"/>
        <v>607.9000000000018</v>
      </c>
      <c r="T2726" s="63"/>
      <c r="U2726" s="63"/>
      <c r="V2726" s="347"/>
      <c r="W2726" s="337"/>
      <c r="X2726" s="63"/>
    </row>
    <row r="2727" spans="1:24" ht="15.75" customHeight="1">
      <c r="A2727" s="28" t="s">
        <v>739</v>
      </c>
      <c r="B2727" s="63" t="s">
        <v>800</v>
      </c>
      <c r="E2727" s="9" t="s">
        <v>279</v>
      </c>
      <c r="F2727" s="9" t="s">
        <v>279</v>
      </c>
      <c r="G2727" s="9" t="s">
        <v>279</v>
      </c>
      <c r="H2727" s="9">
        <v>189</v>
      </c>
      <c r="I2727" s="9">
        <v>0</v>
      </c>
      <c r="J2727" s="67">
        <v>196.49999999999636</v>
      </c>
      <c r="K2727" s="9">
        <v>26.400000000001455</v>
      </c>
      <c r="L2727" s="9">
        <v>192</v>
      </c>
      <c r="N2727" s="67">
        <f t="shared" si="81"/>
        <v>603.89999999999782</v>
      </c>
      <c r="T2727" s="63"/>
      <c r="U2727" s="63"/>
      <c r="V2727" s="347"/>
      <c r="W2727" s="337"/>
      <c r="X2727" s="63"/>
    </row>
    <row r="2728" spans="1:24" ht="15.75" customHeight="1">
      <c r="A2728" s="28" t="s">
        <v>745</v>
      </c>
      <c r="B2728" s="277" t="s">
        <v>2006</v>
      </c>
      <c r="C2728" s="3"/>
      <c r="D2728" s="3"/>
      <c r="E2728" s="9" t="s">
        <v>279</v>
      </c>
      <c r="F2728" s="9" t="s">
        <v>279</v>
      </c>
      <c r="G2728" s="9" t="s">
        <v>279</v>
      </c>
      <c r="H2728" s="9" t="s">
        <v>279</v>
      </c>
      <c r="I2728" s="9">
        <v>0</v>
      </c>
      <c r="J2728" s="67">
        <v>119.5</v>
      </c>
      <c r="K2728" s="9">
        <v>208.19999999999709</v>
      </c>
      <c r="L2728" s="217">
        <v>273</v>
      </c>
      <c r="N2728" s="67">
        <f t="shared" si="81"/>
        <v>600.69999999999709</v>
      </c>
      <c r="P2728" t="s">
        <v>294</v>
      </c>
      <c r="T2728" s="63"/>
      <c r="U2728" s="63"/>
      <c r="V2728" s="360"/>
      <c r="W2728" s="337"/>
      <c r="X2728" s="63"/>
    </row>
    <row r="2729" spans="1:24" ht="15.75" customHeight="1">
      <c r="A2729" s="28" t="s">
        <v>747</v>
      </c>
      <c r="B2729" s="225" t="s">
        <v>1662</v>
      </c>
      <c r="C2729" s="3"/>
      <c r="D2729" s="3"/>
      <c r="E2729" s="9" t="s">
        <v>279</v>
      </c>
      <c r="F2729" s="9" t="s">
        <v>279</v>
      </c>
      <c r="G2729" s="9" t="s">
        <v>279</v>
      </c>
      <c r="H2729" s="9" t="s">
        <v>279</v>
      </c>
      <c r="I2729" s="9">
        <v>0</v>
      </c>
      <c r="J2729" s="67">
        <v>207.79999999999927</v>
      </c>
      <c r="K2729" s="9">
        <v>277.80000000000473</v>
      </c>
      <c r="L2729" s="9">
        <v>109.8</v>
      </c>
      <c r="N2729" s="67">
        <f t="shared" si="81"/>
        <v>595.40000000000396</v>
      </c>
      <c r="T2729" s="63"/>
      <c r="U2729" s="63"/>
      <c r="V2729" s="360"/>
      <c r="W2729" s="337"/>
      <c r="X2729" s="63"/>
    </row>
    <row r="2730" spans="1:24" ht="15.75" customHeight="1">
      <c r="A2730" s="28" t="s">
        <v>750</v>
      </c>
      <c r="B2730" s="277" t="s">
        <v>2003</v>
      </c>
      <c r="C2730" s="3"/>
      <c r="D2730" s="3"/>
      <c r="E2730" s="9" t="s">
        <v>279</v>
      </c>
      <c r="F2730" s="9" t="s">
        <v>279</v>
      </c>
      <c r="G2730" s="9" t="s">
        <v>279</v>
      </c>
      <c r="H2730" s="9" t="s">
        <v>279</v>
      </c>
      <c r="I2730" s="9">
        <v>0</v>
      </c>
      <c r="J2730" s="67">
        <v>253.5</v>
      </c>
      <c r="K2730" s="217">
        <v>285.99999999999909</v>
      </c>
      <c r="L2730" s="9">
        <v>53.4</v>
      </c>
      <c r="N2730" s="67">
        <f t="shared" si="81"/>
        <v>592.89999999999907</v>
      </c>
      <c r="P2730" t="s">
        <v>289</v>
      </c>
      <c r="T2730" s="63"/>
      <c r="U2730" s="63"/>
      <c r="V2730" s="360"/>
      <c r="W2730" s="337"/>
      <c r="X2730" s="63"/>
    </row>
    <row r="2731" spans="1:24" ht="15.75" customHeight="1">
      <c r="A2731" s="28" t="s">
        <v>751</v>
      </c>
      <c r="B2731" s="63" t="s">
        <v>21</v>
      </c>
      <c r="E2731" s="9">
        <v>52</v>
      </c>
      <c r="F2731" s="9">
        <v>172.8</v>
      </c>
      <c r="G2731" s="9">
        <v>150</v>
      </c>
      <c r="H2731" s="9">
        <v>34.299999999995634</v>
      </c>
      <c r="I2731" s="9">
        <v>0</v>
      </c>
      <c r="J2731" s="67">
        <v>105.59999999999854</v>
      </c>
      <c r="K2731" s="9">
        <v>36</v>
      </c>
      <c r="L2731" s="9">
        <v>42</v>
      </c>
      <c r="N2731" s="67">
        <f t="shared" si="81"/>
        <v>592.69999999999413</v>
      </c>
      <c r="T2731" s="225"/>
      <c r="U2731" s="63"/>
      <c r="V2731" s="347"/>
      <c r="W2731" s="337"/>
      <c r="X2731" s="63"/>
    </row>
    <row r="2732" spans="1:24" ht="15.75" customHeight="1">
      <c r="A2732" s="28" t="s">
        <v>754</v>
      </c>
      <c r="B2732" s="63" t="s">
        <v>763</v>
      </c>
      <c r="E2732" s="9" t="s">
        <v>279</v>
      </c>
      <c r="F2732" s="9" t="s">
        <v>279</v>
      </c>
      <c r="G2732" s="9" t="s">
        <v>279</v>
      </c>
      <c r="H2732" s="9">
        <v>240.10000000000127</v>
      </c>
      <c r="I2732" s="9">
        <v>0</v>
      </c>
      <c r="J2732" s="67">
        <v>142.99999999999636</v>
      </c>
      <c r="K2732" s="9">
        <v>128.49999999999727</v>
      </c>
      <c r="L2732" s="9">
        <v>42</v>
      </c>
      <c r="N2732" s="67">
        <f t="shared" si="81"/>
        <v>553.59999999999491</v>
      </c>
      <c r="T2732" s="63"/>
      <c r="U2732" s="63"/>
      <c r="V2732" s="360"/>
      <c r="W2732" s="337"/>
      <c r="X2732" s="63"/>
    </row>
    <row r="2733" spans="1:24" ht="15.75" customHeight="1">
      <c r="A2733" s="28" t="s">
        <v>756</v>
      </c>
      <c r="B2733" s="63" t="s">
        <v>29</v>
      </c>
      <c r="E2733" s="217">
        <v>73.099999999999994</v>
      </c>
      <c r="F2733" s="9">
        <v>194.2</v>
      </c>
      <c r="G2733" s="9">
        <v>120.3</v>
      </c>
      <c r="H2733" s="9" t="s">
        <v>279</v>
      </c>
      <c r="I2733" s="9">
        <v>0</v>
      </c>
      <c r="J2733" s="67">
        <v>159.30000000000291</v>
      </c>
      <c r="K2733" s="9" t="s">
        <v>279</v>
      </c>
      <c r="L2733" s="9" t="s">
        <v>279</v>
      </c>
      <c r="N2733" s="67">
        <f t="shared" si="81"/>
        <v>546.90000000000282</v>
      </c>
      <c r="P2733" t="s">
        <v>285</v>
      </c>
      <c r="T2733" s="277"/>
      <c r="U2733" s="63"/>
      <c r="V2733" s="347"/>
      <c r="W2733" s="337"/>
      <c r="X2733" s="63"/>
    </row>
    <row r="2734" spans="1:24" ht="15.75" customHeight="1">
      <c r="A2734" s="28" t="s">
        <v>761</v>
      </c>
      <c r="B2734" s="229" t="s">
        <v>1647</v>
      </c>
      <c r="C2734" s="3"/>
      <c r="D2734" s="3"/>
      <c r="E2734" s="9" t="s">
        <v>279</v>
      </c>
      <c r="F2734" s="9" t="s">
        <v>279</v>
      </c>
      <c r="G2734" s="9" t="s">
        <v>279</v>
      </c>
      <c r="H2734" s="9" t="s">
        <v>279</v>
      </c>
      <c r="I2734" s="9">
        <v>0</v>
      </c>
      <c r="J2734" s="67">
        <v>141.49999999999636</v>
      </c>
      <c r="K2734" s="9">
        <v>244.30000000000837</v>
      </c>
      <c r="L2734" s="9">
        <v>130.5</v>
      </c>
      <c r="N2734" s="67">
        <f t="shared" si="81"/>
        <v>516.30000000000473</v>
      </c>
      <c r="T2734" s="277"/>
      <c r="U2734" s="63"/>
      <c r="V2734" s="347"/>
      <c r="W2734" s="337"/>
      <c r="X2734" s="63"/>
    </row>
    <row r="2735" spans="1:24" ht="15.75" customHeight="1">
      <c r="A2735" s="28" t="s">
        <v>765</v>
      </c>
      <c r="B2735" s="63" t="s">
        <v>764</v>
      </c>
      <c r="E2735" s="9" t="s">
        <v>279</v>
      </c>
      <c r="F2735" s="9" t="s">
        <v>279</v>
      </c>
      <c r="G2735" s="9" t="s">
        <v>279</v>
      </c>
      <c r="H2735" s="64" t="s">
        <v>280</v>
      </c>
      <c r="I2735" s="9">
        <v>0</v>
      </c>
      <c r="J2735" s="96">
        <v>285.40000000000873</v>
      </c>
      <c r="K2735" s="9">
        <v>119.99999999999818</v>
      </c>
      <c r="L2735" s="9">
        <v>97.5</v>
      </c>
      <c r="N2735" s="67">
        <f t="shared" si="81"/>
        <v>502.90000000000691</v>
      </c>
      <c r="P2735" t="s">
        <v>294</v>
      </c>
      <c r="T2735" s="63"/>
      <c r="U2735" s="63"/>
      <c r="V2735" s="347"/>
      <c r="W2735" s="337"/>
      <c r="X2735" s="63"/>
    </row>
    <row r="2736" spans="1:24" ht="15.75" customHeight="1">
      <c r="A2736" s="28" t="s">
        <v>766</v>
      </c>
      <c r="B2736" s="229" t="s">
        <v>1643</v>
      </c>
      <c r="C2736" s="3"/>
      <c r="D2736" s="3"/>
      <c r="E2736" s="9" t="s">
        <v>279</v>
      </c>
      <c r="F2736" s="9" t="s">
        <v>279</v>
      </c>
      <c r="G2736" s="9" t="s">
        <v>279</v>
      </c>
      <c r="H2736" s="9" t="s">
        <v>279</v>
      </c>
      <c r="I2736" s="9">
        <v>0</v>
      </c>
      <c r="J2736" s="67">
        <v>177.10000000000582</v>
      </c>
      <c r="K2736" s="9">
        <v>258</v>
      </c>
      <c r="L2736" s="9">
        <v>65.099999999999994</v>
      </c>
      <c r="N2736" s="67">
        <f t="shared" si="81"/>
        <v>500.20000000000584</v>
      </c>
      <c r="T2736" s="63"/>
      <c r="U2736" s="63"/>
      <c r="V2736" s="347"/>
      <c r="W2736" s="337"/>
      <c r="X2736" s="63"/>
    </row>
    <row r="2737" spans="1:24" ht="15">
      <c r="A2737" s="28" t="s">
        <v>767</v>
      </c>
      <c r="B2737" s="63" t="s">
        <v>771</v>
      </c>
      <c r="E2737" s="9" t="s">
        <v>279</v>
      </c>
      <c r="F2737" s="9" t="s">
        <v>279</v>
      </c>
      <c r="G2737" s="9" t="s">
        <v>279</v>
      </c>
      <c r="H2737" s="9">
        <v>39</v>
      </c>
      <c r="I2737" s="9">
        <v>0</v>
      </c>
      <c r="J2737" s="67">
        <v>111.50000000000728</v>
      </c>
      <c r="K2737" s="9">
        <v>36.000000000000909</v>
      </c>
      <c r="L2737" s="213">
        <v>306.60000000000002</v>
      </c>
      <c r="N2737" s="67">
        <f t="shared" si="81"/>
        <v>493.10000000000821</v>
      </c>
      <c r="P2737" t="s">
        <v>283</v>
      </c>
      <c r="T2737" s="63"/>
      <c r="U2737" s="63"/>
      <c r="V2737" s="347"/>
      <c r="W2737" s="337"/>
      <c r="X2737" s="63"/>
    </row>
    <row r="2738" spans="1:24" ht="15">
      <c r="A2738" s="28" t="s">
        <v>773</v>
      </c>
      <c r="B2738" s="63" t="s">
        <v>19</v>
      </c>
      <c r="E2738" s="64" t="s">
        <v>280</v>
      </c>
      <c r="F2738" s="9">
        <v>177</v>
      </c>
      <c r="G2738" s="9">
        <v>139.80000000000001</v>
      </c>
      <c r="H2738" s="9">
        <v>175.49999999999818</v>
      </c>
      <c r="I2738" s="9">
        <v>0</v>
      </c>
      <c r="J2738" s="64" t="s">
        <v>280</v>
      </c>
      <c r="K2738" s="9" t="s">
        <v>279</v>
      </c>
      <c r="L2738" s="9" t="s">
        <v>279</v>
      </c>
      <c r="N2738" s="67">
        <f t="shared" si="81"/>
        <v>492.29999999999819</v>
      </c>
      <c r="T2738" s="277"/>
      <c r="U2738" s="63"/>
      <c r="V2738" s="348"/>
      <c r="W2738" s="337"/>
      <c r="X2738" s="63"/>
    </row>
    <row r="2739" spans="1:24" ht="15">
      <c r="A2739" s="28" t="s">
        <v>781</v>
      </c>
      <c r="B2739" s="229" t="s">
        <v>1654</v>
      </c>
      <c r="C2739" s="3"/>
      <c r="D2739" s="3"/>
      <c r="E2739" s="9" t="s">
        <v>279</v>
      </c>
      <c r="F2739" s="9" t="s">
        <v>279</v>
      </c>
      <c r="G2739" s="9" t="s">
        <v>279</v>
      </c>
      <c r="H2739" s="9" t="s">
        <v>279</v>
      </c>
      <c r="I2739" s="9">
        <v>0</v>
      </c>
      <c r="J2739" s="67">
        <v>140.79999999999563</v>
      </c>
      <c r="K2739" s="9">
        <v>192.00000000000182</v>
      </c>
      <c r="L2739" s="9">
        <v>156.4</v>
      </c>
      <c r="N2739" s="67">
        <f t="shared" si="81"/>
        <v>489.19999999999743</v>
      </c>
      <c r="T2739" s="277"/>
      <c r="U2739" s="63"/>
      <c r="V2739" s="347"/>
      <c r="W2739" s="337"/>
      <c r="X2739" s="63"/>
    </row>
    <row r="2740" spans="1:24" ht="15">
      <c r="A2740" s="28" t="s">
        <v>785</v>
      </c>
      <c r="B2740" s="277" t="s">
        <v>2011</v>
      </c>
      <c r="C2740" s="3"/>
      <c r="D2740" s="3"/>
      <c r="E2740" s="9" t="s">
        <v>279</v>
      </c>
      <c r="F2740" s="9" t="s">
        <v>279</v>
      </c>
      <c r="G2740" s="9" t="s">
        <v>279</v>
      </c>
      <c r="H2740" s="9" t="s">
        <v>279</v>
      </c>
      <c r="I2740" s="9">
        <v>0</v>
      </c>
      <c r="J2740" s="96">
        <v>303.700000000008</v>
      </c>
      <c r="K2740" s="9">
        <v>91.200000000000728</v>
      </c>
      <c r="L2740" s="9">
        <v>91.2</v>
      </c>
      <c r="N2740" s="67">
        <f t="shared" si="81"/>
        <v>486.10000000000872</v>
      </c>
      <c r="P2740" t="s">
        <v>285</v>
      </c>
      <c r="T2740" s="63"/>
      <c r="U2740" s="63"/>
      <c r="V2740" s="360"/>
      <c r="W2740" s="337"/>
      <c r="X2740" s="63"/>
    </row>
    <row r="2741" spans="1:24" ht="15">
      <c r="A2741" s="28" t="s">
        <v>786</v>
      </c>
      <c r="B2741" s="229" t="s">
        <v>1644</v>
      </c>
      <c r="C2741" s="3"/>
      <c r="D2741" s="3"/>
      <c r="E2741" s="9" t="s">
        <v>279</v>
      </c>
      <c r="F2741" s="9" t="s">
        <v>279</v>
      </c>
      <c r="G2741" s="9" t="s">
        <v>279</v>
      </c>
      <c r="H2741" s="9" t="s">
        <v>279</v>
      </c>
      <c r="I2741" s="9">
        <v>0</v>
      </c>
      <c r="J2741" s="67">
        <v>282.10000000000582</v>
      </c>
      <c r="K2741" s="9">
        <v>157.19999999999891</v>
      </c>
      <c r="L2741" s="9">
        <v>29.4</v>
      </c>
      <c r="N2741" s="67">
        <f t="shared" si="81"/>
        <v>468.70000000000471</v>
      </c>
      <c r="T2741" s="277"/>
      <c r="U2741" s="63"/>
      <c r="V2741" s="347"/>
      <c r="W2741" s="337"/>
      <c r="X2741" s="63"/>
    </row>
    <row r="2742" spans="1:24" ht="15">
      <c r="A2742" s="28" t="s">
        <v>787</v>
      </c>
      <c r="B2742" s="277" t="s">
        <v>2052</v>
      </c>
      <c r="C2742" s="3"/>
      <c r="D2742" s="3"/>
      <c r="E2742" s="9" t="s">
        <v>279</v>
      </c>
      <c r="F2742" s="9" t="s">
        <v>279</v>
      </c>
      <c r="G2742" s="9" t="s">
        <v>279</v>
      </c>
      <c r="H2742" s="9" t="s">
        <v>279</v>
      </c>
      <c r="I2742" s="9">
        <v>0</v>
      </c>
      <c r="J2742" s="9" t="s">
        <v>279</v>
      </c>
      <c r="K2742" s="217">
        <v>328.99999999999818</v>
      </c>
      <c r="L2742" s="9">
        <v>120</v>
      </c>
      <c r="N2742" s="67">
        <f t="shared" si="81"/>
        <v>448.99999999999818</v>
      </c>
      <c r="P2742" t="s">
        <v>298</v>
      </c>
      <c r="T2742" s="225"/>
      <c r="U2742" s="63"/>
      <c r="V2742" s="347"/>
      <c r="W2742" s="337"/>
      <c r="X2742" s="63"/>
    </row>
    <row r="2743" spans="1:24" ht="15">
      <c r="A2743" s="28" t="s">
        <v>793</v>
      </c>
      <c r="B2743" s="229" t="s">
        <v>1655</v>
      </c>
      <c r="C2743" s="3"/>
      <c r="D2743" s="3"/>
      <c r="E2743" s="9" t="s">
        <v>279</v>
      </c>
      <c r="F2743" s="9" t="s">
        <v>279</v>
      </c>
      <c r="G2743" s="9" t="s">
        <v>279</v>
      </c>
      <c r="H2743" s="9" t="s">
        <v>279</v>
      </c>
      <c r="I2743" s="9">
        <v>0</v>
      </c>
      <c r="J2743" s="67">
        <v>143.99999999999272</v>
      </c>
      <c r="K2743" s="9">
        <v>238.70000000000073</v>
      </c>
      <c r="L2743" s="9">
        <v>66</v>
      </c>
      <c r="N2743" s="67">
        <f t="shared" si="81"/>
        <v>448.69999999999345</v>
      </c>
      <c r="T2743" s="63"/>
      <c r="U2743" s="63"/>
      <c r="V2743" s="347"/>
      <c r="W2743" s="337"/>
      <c r="X2743" s="63"/>
    </row>
    <row r="2744" spans="1:24" ht="15">
      <c r="A2744" s="28" t="s">
        <v>794</v>
      </c>
      <c r="B2744" s="63" t="s">
        <v>796</v>
      </c>
      <c r="E2744" s="9" t="s">
        <v>279</v>
      </c>
      <c r="F2744" s="9" t="s">
        <v>279</v>
      </c>
      <c r="G2744" s="9" t="s">
        <v>279</v>
      </c>
      <c r="H2744" s="9">
        <v>16.899999999997817</v>
      </c>
      <c r="I2744" s="9">
        <v>0</v>
      </c>
      <c r="J2744" s="67">
        <v>97.499999999996362</v>
      </c>
      <c r="K2744" s="9">
        <v>84.000000000001819</v>
      </c>
      <c r="L2744" s="9">
        <v>244.70000000000002</v>
      </c>
      <c r="N2744" s="67">
        <f t="shared" si="81"/>
        <v>443.09999999999604</v>
      </c>
      <c r="T2744" s="63"/>
      <c r="U2744" s="63"/>
      <c r="V2744" s="360"/>
      <c r="W2744" s="337"/>
      <c r="X2744" s="63"/>
    </row>
    <row r="2745" spans="1:24" ht="15">
      <c r="A2745" s="28" t="s">
        <v>795</v>
      </c>
      <c r="B2745" s="229" t="s">
        <v>1659</v>
      </c>
      <c r="C2745" s="3"/>
      <c r="D2745" s="3"/>
      <c r="E2745" s="9" t="s">
        <v>279</v>
      </c>
      <c r="F2745" s="9" t="s">
        <v>279</v>
      </c>
      <c r="G2745" s="9" t="s">
        <v>279</v>
      </c>
      <c r="H2745" s="9" t="s">
        <v>279</v>
      </c>
      <c r="I2745" s="9">
        <v>0</v>
      </c>
      <c r="J2745" s="67">
        <v>149.19999999999709</v>
      </c>
      <c r="K2745" s="9">
        <v>49.199999999998909</v>
      </c>
      <c r="L2745" s="9">
        <v>241.5</v>
      </c>
      <c r="N2745" s="67">
        <f t="shared" si="81"/>
        <v>439.899999999996</v>
      </c>
      <c r="T2745" s="63"/>
      <c r="U2745" s="63"/>
      <c r="V2745" s="360"/>
      <c r="W2745" s="337"/>
      <c r="X2745" s="63"/>
    </row>
    <row r="2746" spans="1:24" ht="15">
      <c r="A2746" s="28" t="s">
        <v>797</v>
      </c>
      <c r="B2746" s="277" t="s">
        <v>2024</v>
      </c>
      <c r="C2746" s="3"/>
      <c r="D2746" s="3"/>
      <c r="E2746" s="9" t="s">
        <v>279</v>
      </c>
      <c r="F2746" s="9" t="s">
        <v>279</v>
      </c>
      <c r="G2746" s="9" t="s">
        <v>279</v>
      </c>
      <c r="H2746" s="9" t="s">
        <v>279</v>
      </c>
      <c r="I2746" s="9">
        <v>0</v>
      </c>
      <c r="J2746" s="9" t="s">
        <v>279</v>
      </c>
      <c r="K2746" s="217">
        <v>316.99999999999636</v>
      </c>
      <c r="L2746" s="9">
        <v>107.6</v>
      </c>
      <c r="N2746" s="67">
        <f t="shared" si="81"/>
        <v>424.59999999999638</v>
      </c>
      <c r="P2746" t="s">
        <v>293</v>
      </c>
      <c r="T2746" s="63"/>
      <c r="U2746" s="63"/>
      <c r="V2746" s="347"/>
      <c r="W2746" s="337"/>
      <c r="X2746" s="63"/>
    </row>
    <row r="2747" spans="1:24" ht="15">
      <c r="A2747" s="28" t="s">
        <v>798</v>
      </c>
      <c r="B2747" s="277" t="s">
        <v>2009</v>
      </c>
      <c r="C2747" s="3"/>
      <c r="D2747" s="3"/>
      <c r="E2747" s="9" t="s">
        <v>279</v>
      </c>
      <c r="F2747" s="9" t="s">
        <v>279</v>
      </c>
      <c r="G2747" s="9" t="s">
        <v>279</v>
      </c>
      <c r="H2747" s="9" t="s">
        <v>279</v>
      </c>
      <c r="I2747" s="9">
        <v>0</v>
      </c>
      <c r="J2747" s="67">
        <v>241</v>
      </c>
      <c r="K2747" s="9">
        <v>179.99999999999636</v>
      </c>
      <c r="L2747" s="9" t="s">
        <v>279</v>
      </c>
      <c r="N2747" s="67">
        <f t="shared" si="81"/>
        <v>420.99999999999636</v>
      </c>
      <c r="T2747" s="277"/>
      <c r="U2747" s="63"/>
      <c r="V2747" s="347"/>
      <c r="W2747" s="337"/>
      <c r="X2747" s="63"/>
    </row>
    <row r="2748" spans="1:24" ht="15">
      <c r="A2748" s="28" t="s">
        <v>799</v>
      </c>
      <c r="B2748" s="63" t="s">
        <v>738</v>
      </c>
      <c r="E2748" s="9" t="s">
        <v>279</v>
      </c>
      <c r="F2748" s="9" t="s">
        <v>279</v>
      </c>
      <c r="G2748" s="9" t="s">
        <v>279</v>
      </c>
      <c r="H2748" s="9">
        <v>41.899999999999636</v>
      </c>
      <c r="I2748" s="9">
        <v>0</v>
      </c>
      <c r="J2748" s="67">
        <v>126.299999999992</v>
      </c>
      <c r="K2748" s="9">
        <v>161.50000000000182</v>
      </c>
      <c r="L2748" s="9">
        <v>82.5</v>
      </c>
      <c r="N2748" s="67">
        <f t="shared" si="81"/>
        <v>412.19999999999345</v>
      </c>
      <c r="T2748" s="63"/>
      <c r="U2748" s="63"/>
      <c r="V2748" s="347"/>
      <c r="W2748" s="337"/>
      <c r="X2748" s="63"/>
    </row>
    <row r="2749" spans="1:24" ht="15">
      <c r="A2749" s="28" t="s">
        <v>802</v>
      </c>
      <c r="B2749" s="63" t="s">
        <v>779</v>
      </c>
      <c r="E2749" s="9" t="s">
        <v>279</v>
      </c>
      <c r="F2749" s="9" t="s">
        <v>279</v>
      </c>
      <c r="G2749" s="9" t="s">
        <v>279</v>
      </c>
      <c r="H2749" s="9">
        <v>25.19999999999709</v>
      </c>
      <c r="I2749" s="9">
        <v>0</v>
      </c>
      <c r="J2749" s="67">
        <v>91.000000000003638</v>
      </c>
      <c r="K2749" s="9">
        <v>194.99999999999818</v>
      </c>
      <c r="L2749" s="9">
        <v>90</v>
      </c>
      <c r="N2749" s="67">
        <f t="shared" si="81"/>
        <v>401.19999999999891</v>
      </c>
      <c r="T2749" s="225"/>
      <c r="U2749" s="63"/>
      <c r="V2749" s="347"/>
      <c r="W2749" s="337"/>
      <c r="X2749" s="63"/>
    </row>
    <row r="2750" spans="1:24" ht="15">
      <c r="A2750" s="28" t="s">
        <v>896</v>
      </c>
      <c r="B2750" s="277" t="s">
        <v>2050</v>
      </c>
      <c r="C2750" s="3"/>
      <c r="D2750" s="3"/>
      <c r="E2750" s="9" t="s">
        <v>279</v>
      </c>
      <c r="F2750" s="9" t="s">
        <v>279</v>
      </c>
      <c r="G2750" s="9" t="s">
        <v>279</v>
      </c>
      <c r="H2750" s="9" t="s">
        <v>279</v>
      </c>
      <c r="I2750" s="9">
        <v>0</v>
      </c>
      <c r="J2750" s="9" t="s">
        <v>279</v>
      </c>
      <c r="K2750" s="217">
        <v>307.50000000000091</v>
      </c>
      <c r="L2750" s="9">
        <v>84.600000000000009</v>
      </c>
      <c r="N2750" s="67">
        <f t="shared" si="81"/>
        <v>392.10000000000093</v>
      </c>
      <c r="P2750" t="s">
        <v>288</v>
      </c>
      <c r="T2750" s="225"/>
      <c r="U2750" s="63"/>
      <c r="V2750" s="348"/>
      <c r="W2750" s="337"/>
      <c r="X2750" s="63"/>
    </row>
    <row r="2751" spans="1:24" ht="15">
      <c r="A2751" s="28" t="s">
        <v>897</v>
      </c>
      <c r="B2751" s="63" t="s">
        <v>3373</v>
      </c>
      <c r="C2751" s="3"/>
      <c r="D2751" s="3"/>
      <c r="E2751" s="9" t="s">
        <v>279</v>
      </c>
      <c r="F2751" s="9" t="s">
        <v>279</v>
      </c>
      <c r="G2751" s="9" t="s">
        <v>279</v>
      </c>
      <c r="H2751" s="9" t="s">
        <v>279</v>
      </c>
      <c r="I2751" s="9">
        <v>0</v>
      </c>
      <c r="J2751" s="9" t="s">
        <v>279</v>
      </c>
      <c r="K2751" s="9" t="s">
        <v>279</v>
      </c>
      <c r="L2751" s="214">
        <v>379.2</v>
      </c>
      <c r="N2751" s="67">
        <f t="shared" si="81"/>
        <v>379.2</v>
      </c>
      <c r="P2751" t="s">
        <v>282</v>
      </c>
      <c r="S2751" s="21" t="s">
        <v>1778</v>
      </c>
      <c r="T2751" s="63"/>
      <c r="U2751" s="63"/>
      <c r="V2751" s="360"/>
      <c r="W2751" s="337"/>
      <c r="X2751" s="63"/>
    </row>
    <row r="2752" spans="1:24" ht="15">
      <c r="A2752" s="28" t="s">
        <v>898</v>
      </c>
      <c r="B2752" s="63" t="s">
        <v>744</v>
      </c>
      <c r="E2752" s="9" t="s">
        <v>279</v>
      </c>
      <c r="F2752" s="9" t="s">
        <v>279</v>
      </c>
      <c r="G2752" s="9" t="s">
        <v>279</v>
      </c>
      <c r="H2752" s="212">
        <v>359.5</v>
      </c>
      <c r="I2752" s="9">
        <v>0</v>
      </c>
      <c r="J2752" s="9" t="s">
        <v>279</v>
      </c>
      <c r="K2752" s="9" t="s">
        <v>279</v>
      </c>
      <c r="L2752" s="9" t="s">
        <v>279</v>
      </c>
      <c r="N2752" s="67">
        <f t="shared" si="81"/>
        <v>359.5</v>
      </c>
      <c r="P2752" t="s">
        <v>301</v>
      </c>
      <c r="T2752" s="63"/>
      <c r="U2752" s="63"/>
      <c r="V2752" s="347"/>
      <c r="W2752" s="337"/>
      <c r="X2752" s="63"/>
    </row>
    <row r="2753" spans="1:24" ht="15">
      <c r="A2753" s="28" t="s">
        <v>899</v>
      </c>
      <c r="B2753" s="277" t="s">
        <v>2002</v>
      </c>
      <c r="C2753" s="3"/>
      <c r="D2753" s="3"/>
      <c r="E2753" s="9" t="s">
        <v>279</v>
      </c>
      <c r="F2753" s="9" t="s">
        <v>279</v>
      </c>
      <c r="G2753" s="9" t="s">
        <v>279</v>
      </c>
      <c r="H2753" s="9" t="s">
        <v>279</v>
      </c>
      <c r="I2753" s="9">
        <v>0</v>
      </c>
      <c r="J2753" s="67">
        <v>84.499999999992724</v>
      </c>
      <c r="K2753" s="9">
        <v>31.600000000000364</v>
      </c>
      <c r="L2753" s="9">
        <v>229.5</v>
      </c>
      <c r="N2753" s="67">
        <f t="shared" si="81"/>
        <v>345.59999999999309</v>
      </c>
      <c r="T2753" s="277"/>
      <c r="U2753" s="63"/>
      <c r="V2753" s="348"/>
      <c r="W2753" s="337"/>
      <c r="X2753" s="63"/>
    </row>
    <row r="2754" spans="1:24" ht="15">
      <c r="A2754" s="28" t="s">
        <v>900</v>
      </c>
      <c r="B2754" s="63" t="s">
        <v>164</v>
      </c>
      <c r="E2754" s="9" t="s">
        <v>279</v>
      </c>
      <c r="F2754" s="9" t="s">
        <v>279</v>
      </c>
      <c r="G2754" s="217">
        <v>330.5</v>
      </c>
      <c r="H2754" s="9" t="s">
        <v>279</v>
      </c>
      <c r="I2754" s="9">
        <v>0</v>
      </c>
      <c r="J2754" s="9" t="s">
        <v>279</v>
      </c>
      <c r="K2754" s="9" t="s">
        <v>279</v>
      </c>
      <c r="L2754" s="9" t="s">
        <v>279</v>
      </c>
      <c r="N2754" s="67">
        <f t="shared" ref="N2754:N2785" si="82">SUM(E2754:L2754)</f>
        <v>330.5</v>
      </c>
      <c r="P2754" t="s">
        <v>284</v>
      </c>
      <c r="T2754" s="63"/>
      <c r="U2754" s="63"/>
      <c r="V2754" s="348"/>
      <c r="W2754" s="337"/>
      <c r="X2754" s="63"/>
    </row>
    <row r="2755" spans="1:24" ht="15">
      <c r="A2755" s="28" t="s">
        <v>901</v>
      </c>
      <c r="B2755" s="229" t="s">
        <v>1660</v>
      </c>
      <c r="C2755" s="3"/>
      <c r="D2755" s="3"/>
      <c r="E2755" s="9" t="s">
        <v>279</v>
      </c>
      <c r="F2755" s="9" t="s">
        <v>279</v>
      </c>
      <c r="G2755" s="9" t="s">
        <v>279</v>
      </c>
      <c r="H2755" s="9" t="s">
        <v>279</v>
      </c>
      <c r="I2755" s="9">
        <v>0</v>
      </c>
      <c r="J2755" s="67">
        <v>84.499999999989086</v>
      </c>
      <c r="K2755" s="9">
        <v>51.199999999993452</v>
      </c>
      <c r="L2755" s="9">
        <v>194.60000000000002</v>
      </c>
      <c r="N2755" s="67">
        <f t="shared" si="82"/>
        <v>330.29999999998256</v>
      </c>
      <c r="T2755" s="277"/>
      <c r="U2755" s="63"/>
      <c r="V2755" s="347"/>
      <c r="W2755" s="337"/>
      <c r="X2755" s="63"/>
    </row>
    <row r="2756" spans="1:24" ht="15">
      <c r="A2756" s="28" t="s">
        <v>902</v>
      </c>
      <c r="B2756" s="229" t="s">
        <v>1653</v>
      </c>
      <c r="C2756" s="3"/>
      <c r="D2756" s="3"/>
      <c r="E2756" s="9" t="s">
        <v>279</v>
      </c>
      <c r="F2756" s="9" t="s">
        <v>279</v>
      </c>
      <c r="G2756" s="9" t="s">
        <v>279</v>
      </c>
      <c r="H2756" s="9" t="s">
        <v>279</v>
      </c>
      <c r="I2756" s="9">
        <v>0</v>
      </c>
      <c r="J2756" s="67">
        <v>78.000000000007276</v>
      </c>
      <c r="K2756" s="9">
        <v>206.99999999999818</v>
      </c>
      <c r="L2756" s="9">
        <v>42</v>
      </c>
      <c r="N2756" s="67">
        <f t="shared" si="82"/>
        <v>327.00000000000546</v>
      </c>
      <c r="T2756" s="63"/>
      <c r="U2756" s="63"/>
      <c r="V2756" s="360"/>
      <c r="W2756" s="337"/>
      <c r="X2756" s="63"/>
    </row>
    <row r="2757" spans="1:24" ht="15">
      <c r="A2757" s="28" t="s">
        <v>903</v>
      </c>
      <c r="B2757" s="277" t="s">
        <v>2010</v>
      </c>
      <c r="C2757" s="3"/>
      <c r="D2757" s="3"/>
      <c r="E2757" s="9" t="s">
        <v>279</v>
      </c>
      <c r="F2757" s="9" t="s">
        <v>279</v>
      </c>
      <c r="G2757" s="9" t="s">
        <v>279</v>
      </c>
      <c r="H2757" s="9" t="s">
        <v>279</v>
      </c>
      <c r="I2757" s="9">
        <v>0</v>
      </c>
      <c r="J2757" s="64" t="s">
        <v>280</v>
      </c>
      <c r="K2757" s="9">
        <v>183.00000000000182</v>
      </c>
      <c r="L2757" s="9">
        <v>144</v>
      </c>
      <c r="N2757" s="67">
        <f t="shared" si="82"/>
        <v>327.00000000000182</v>
      </c>
      <c r="T2757" s="63"/>
      <c r="U2757" s="63"/>
      <c r="V2757" s="348"/>
      <c r="W2757" s="337"/>
      <c r="X2757" s="63"/>
    </row>
    <row r="2758" spans="1:24" ht="15">
      <c r="A2758" s="28" t="s">
        <v>904</v>
      </c>
      <c r="B2758" s="63" t="s">
        <v>3372</v>
      </c>
      <c r="C2758" s="3"/>
      <c r="D2758" s="3"/>
      <c r="E2758" s="9" t="s">
        <v>279</v>
      </c>
      <c r="F2758" s="9" t="s">
        <v>279</v>
      </c>
      <c r="G2758" s="9" t="s">
        <v>279</v>
      </c>
      <c r="H2758" s="9" t="s">
        <v>279</v>
      </c>
      <c r="I2758" s="9">
        <v>0</v>
      </c>
      <c r="J2758" s="9" t="s">
        <v>279</v>
      </c>
      <c r="K2758" s="9" t="s">
        <v>279</v>
      </c>
      <c r="L2758" s="212">
        <v>327</v>
      </c>
      <c r="N2758" s="67">
        <f t="shared" si="82"/>
        <v>327</v>
      </c>
      <c r="P2758" t="s">
        <v>301</v>
      </c>
      <c r="T2758" s="63"/>
      <c r="U2758" s="63"/>
      <c r="V2758" s="347"/>
      <c r="W2758" s="337"/>
      <c r="X2758" s="63"/>
    </row>
    <row r="2759" spans="1:24" ht="15">
      <c r="A2759" s="28" t="s">
        <v>905</v>
      </c>
      <c r="B2759" s="28" t="s">
        <v>734</v>
      </c>
      <c r="E2759" s="9" t="s">
        <v>279</v>
      </c>
      <c r="F2759" s="9" t="s">
        <v>279</v>
      </c>
      <c r="G2759" s="9" t="s">
        <v>279</v>
      </c>
      <c r="H2759" s="9">
        <v>64.800000000004729</v>
      </c>
      <c r="I2759" s="9">
        <v>0</v>
      </c>
      <c r="J2759" s="64" t="s">
        <v>280</v>
      </c>
      <c r="K2759" s="9">
        <v>210.00000000000182</v>
      </c>
      <c r="L2759" s="9">
        <v>39</v>
      </c>
      <c r="N2759" s="67">
        <f t="shared" si="82"/>
        <v>313.80000000000655</v>
      </c>
      <c r="T2759" s="63"/>
      <c r="U2759" s="63"/>
      <c r="V2759" s="347"/>
      <c r="W2759" s="337"/>
      <c r="X2759" s="63"/>
    </row>
    <row r="2760" spans="1:24" ht="15">
      <c r="A2760" s="28" t="s">
        <v>906</v>
      </c>
      <c r="B2760" s="277" t="s">
        <v>2007</v>
      </c>
      <c r="C2760" s="3"/>
      <c r="D2760" s="3"/>
      <c r="E2760" s="9" t="s">
        <v>279</v>
      </c>
      <c r="F2760" s="9" t="s">
        <v>279</v>
      </c>
      <c r="G2760" s="9" t="s">
        <v>279</v>
      </c>
      <c r="H2760" s="9" t="s">
        <v>279</v>
      </c>
      <c r="I2760" s="9">
        <v>0</v>
      </c>
      <c r="J2760" s="67">
        <v>156.50000000000364</v>
      </c>
      <c r="K2760" s="9">
        <v>122.99999999999818</v>
      </c>
      <c r="L2760" s="9">
        <v>31.5</v>
      </c>
      <c r="N2760" s="67">
        <f t="shared" si="82"/>
        <v>311.00000000000182</v>
      </c>
      <c r="T2760" s="225"/>
      <c r="U2760" s="63"/>
      <c r="V2760" s="347"/>
      <c r="W2760" s="337"/>
      <c r="X2760" s="63"/>
    </row>
    <row r="2761" spans="1:24" ht="15">
      <c r="A2761" s="28" t="s">
        <v>907</v>
      </c>
      <c r="B2761" s="63" t="s">
        <v>3375</v>
      </c>
      <c r="C2761" s="3"/>
      <c r="D2761" s="3"/>
      <c r="E2761" s="9" t="s">
        <v>279</v>
      </c>
      <c r="F2761" s="9" t="s">
        <v>279</v>
      </c>
      <c r="G2761" s="9" t="s">
        <v>279</v>
      </c>
      <c r="H2761" s="9" t="s">
        <v>279</v>
      </c>
      <c r="I2761" s="9">
        <v>0</v>
      </c>
      <c r="J2761" s="9" t="s">
        <v>279</v>
      </c>
      <c r="K2761" s="9" t="s">
        <v>279</v>
      </c>
      <c r="L2761" s="217">
        <v>299.7</v>
      </c>
      <c r="N2761" s="67">
        <f t="shared" si="82"/>
        <v>299.7</v>
      </c>
      <c r="P2761" t="s">
        <v>285</v>
      </c>
      <c r="T2761" s="63"/>
      <c r="U2761" s="63"/>
      <c r="V2761" s="360"/>
      <c r="W2761" s="337"/>
      <c r="X2761" s="63"/>
    </row>
    <row r="2762" spans="1:24" ht="15">
      <c r="A2762" s="28" t="s">
        <v>908</v>
      </c>
      <c r="B2762" s="63" t="s">
        <v>753</v>
      </c>
      <c r="E2762" s="9" t="s">
        <v>279</v>
      </c>
      <c r="F2762" s="9" t="s">
        <v>279</v>
      </c>
      <c r="G2762" s="9" t="s">
        <v>279</v>
      </c>
      <c r="H2762" s="64" t="s">
        <v>280</v>
      </c>
      <c r="I2762" s="9">
        <v>0</v>
      </c>
      <c r="J2762" s="67">
        <v>207.99999999999636</v>
      </c>
      <c r="K2762" s="9">
        <v>36</v>
      </c>
      <c r="L2762" s="9">
        <v>51.6</v>
      </c>
      <c r="N2762" s="67">
        <f t="shared" si="82"/>
        <v>295.59999999999638</v>
      </c>
      <c r="T2762" s="277"/>
      <c r="U2762" s="63"/>
      <c r="V2762" s="347"/>
      <c r="W2762" s="337"/>
      <c r="X2762" s="63"/>
    </row>
    <row r="2763" spans="1:24" ht="15">
      <c r="A2763" s="28" t="s">
        <v>909</v>
      </c>
      <c r="B2763" s="277" t="s">
        <v>2157</v>
      </c>
      <c r="C2763" s="3"/>
      <c r="D2763" s="3"/>
      <c r="E2763" s="9" t="s">
        <v>279</v>
      </c>
      <c r="F2763" s="9" t="s">
        <v>279</v>
      </c>
      <c r="G2763" s="9" t="s">
        <v>279</v>
      </c>
      <c r="H2763" s="9" t="s">
        <v>279</v>
      </c>
      <c r="I2763" s="9">
        <v>0</v>
      </c>
      <c r="J2763" s="9" t="s">
        <v>279</v>
      </c>
      <c r="K2763" s="9">
        <v>222</v>
      </c>
      <c r="L2763" s="9">
        <v>70.5</v>
      </c>
      <c r="N2763" s="67">
        <f t="shared" si="82"/>
        <v>292.5</v>
      </c>
      <c r="T2763" s="277"/>
      <c r="U2763" s="63"/>
      <c r="V2763" s="347"/>
      <c r="W2763" s="337"/>
      <c r="X2763" s="63"/>
    </row>
    <row r="2764" spans="1:24" ht="15">
      <c r="A2764" s="28" t="s">
        <v>910</v>
      </c>
      <c r="B2764" s="63" t="s">
        <v>178</v>
      </c>
      <c r="E2764" s="9">
        <v>2.6</v>
      </c>
      <c r="F2764" s="217">
        <v>285.89999999999998</v>
      </c>
      <c r="G2764" s="9" t="s">
        <v>279</v>
      </c>
      <c r="H2764" s="9" t="s">
        <v>279</v>
      </c>
      <c r="I2764" s="9">
        <v>0</v>
      </c>
      <c r="J2764" s="9" t="s">
        <v>279</v>
      </c>
      <c r="K2764" s="9" t="s">
        <v>279</v>
      </c>
      <c r="L2764" s="9" t="s">
        <v>279</v>
      </c>
      <c r="N2764" s="67">
        <f t="shared" si="82"/>
        <v>288.5</v>
      </c>
      <c r="P2764" t="s">
        <v>289</v>
      </c>
      <c r="T2764" s="63"/>
      <c r="U2764" s="63"/>
      <c r="V2764" s="347"/>
      <c r="W2764" s="337"/>
      <c r="X2764" s="63"/>
    </row>
    <row r="2765" spans="1:24" ht="15">
      <c r="A2765" s="28" t="s">
        <v>911</v>
      </c>
      <c r="B2765" s="63" t="s">
        <v>180</v>
      </c>
      <c r="C2765" s="3"/>
      <c r="D2765" s="3"/>
      <c r="E2765" s="9" t="s">
        <v>279</v>
      </c>
      <c r="F2765" s="9" t="s">
        <v>279</v>
      </c>
      <c r="G2765" s="9" t="s">
        <v>279</v>
      </c>
      <c r="H2765" s="9" t="s">
        <v>279</v>
      </c>
      <c r="I2765" s="9">
        <v>0</v>
      </c>
      <c r="J2765" s="9" t="s">
        <v>279</v>
      </c>
      <c r="K2765" s="9" t="s">
        <v>279</v>
      </c>
      <c r="L2765" s="217">
        <v>275.3</v>
      </c>
      <c r="N2765" s="67">
        <f t="shared" si="82"/>
        <v>275.3</v>
      </c>
      <c r="P2765" t="s">
        <v>289</v>
      </c>
      <c r="T2765" s="63"/>
      <c r="U2765" s="63"/>
      <c r="V2765" s="347"/>
      <c r="W2765" s="337"/>
      <c r="X2765" s="63"/>
    </row>
    <row r="2766" spans="1:24" ht="15">
      <c r="A2766" s="28" t="s">
        <v>912</v>
      </c>
      <c r="B2766" s="63" t="s">
        <v>3367</v>
      </c>
      <c r="C2766" s="3"/>
      <c r="D2766" s="3"/>
      <c r="E2766" s="9" t="s">
        <v>279</v>
      </c>
      <c r="F2766" s="9" t="s">
        <v>279</v>
      </c>
      <c r="G2766" s="9" t="s">
        <v>279</v>
      </c>
      <c r="H2766" s="9" t="s">
        <v>279</v>
      </c>
      <c r="I2766" s="9">
        <v>0</v>
      </c>
      <c r="J2766" s="9" t="s">
        <v>279</v>
      </c>
      <c r="K2766" s="9" t="s">
        <v>279</v>
      </c>
      <c r="L2766" s="217">
        <v>273</v>
      </c>
      <c r="N2766" s="67">
        <f t="shared" si="82"/>
        <v>273</v>
      </c>
      <c r="P2766" t="s">
        <v>294</v>
      </c>
      <c r="T2766" s="277"/>
      <c r="U2766" s="63"/>
      <c r="V2766" s="347"/>
      <c r="W2766" s="337"/>
      <c r="X2766" s="63"/>
    </row>
    <row r="2767" spans="1:24" ht="15">
      <c r="A2767" s="28" t="s">
        <v>913</v>
      </c>
      <c r="B2767" s="63" t="s">
        <v>757</v>
      </c>
      <c r="E2767" s="9" t="s">
        <v>279</v>
      </c>
      <c r="F2767" s="9" t="s">
        <v>279</v>
      </c>
      <c r="G2767" s="9" t="s">
        <v>279</v>
      </c>
      <c r="H2767" s="9">
        <v>19.499999999998181</v>
      </c>
      <c r="I2767" s="9">
        <v>0</v>
      </c>
      <c r="J2767" s="67">
        <v>166.40000000000146</v>
      </c>
      <c r="K2767" s="9">
        <v>35.999999999998181</v>
      </c>
      <c r="L2767" s="9">
        <v>49.7</v>
      </c>
      <c r="N2767" s="67">
        <f t="shared" si="82"/>
        <v>271.59999999999781</v>
      </c>
      <c r="T2767" s="277"/>
      <c r="U2767" s="63"/>
      <c r="V2767" s="347"/>
      <c r="W2767" s="337"/>
      <c r="X2767" s="63"/>
    </row>
    <row r="2768" spans="1:24" ht="15">
      <c r="A2768" s="28" t="s">
        <v>914</v>
      </c>
      <c r="B2768" s="63" t="s">
        <v>3370</v>
      </c>
      <c r="C2768" s="3"/>
      <c r="D2768" s="3"/>
      <c r="E2768" s="9" t="s">
        <v>279</v>
      </c>
      <c r="F2768" s="9" t="s">
        <v>279</v>
      </c>
      <c r="G2768" s="9" t="s">
        <v>279</v>
      </c>
      <c r="H2768" s="9" t="s">
        <v>279</v>
      </c>
      <c r="I2768" s="9">
        <v>0</v>
      </c>
      <c r="J2768" s="9" t="s">
        <v>279</v>
      </c>
      <c r="K2768" s="9" t="s">
        <v>279</v>
      </c>
      <c r="L2768" s="9">
        <v>270</v>
      </c>
      <c r="N2768" s="67">
        <f t="shared" si="82"/>
        <v>270</v>
      </c>
      <c r="T2768" s="63"/>
      <c r="U2768" s="63"/>
      <c r="V2768" s="360"/>
      <c r="W2768" s="337"/>
      <c r="X2768" s="63"/>
    </row>
    <row r="2769" spans="1:24" ht="15">
      <c r="A2769" s="28" t="s">
        <v>915</v>
      </c>
      <c r="B2769" s="63" t="s">
        <v>774</v>
      </c>
      <c r="E2769" s="9" t="s">
        <v>279</v>
      </c>
      <c r="F2769" s="9" t="s">
        <v>279</v>
      </c>
      <c r="G2769" s="9" t="s">
        <v>279</v>
      </c>
      <c r="H2769" s="217">
        <v>246.80000000000109</v>
      </c>
      <c r="I2769" s="9">
        <v>0</v>
      </c>
      <c r="J2769" s="9" t="s">
        <v>279</v>
      </c>
      <c r="K2769" s="9" t="s">
        <v>279</v>
      </c>
      <c r="L2769" s="9" t="s">
        <v>279</v>
      </c>
      <c r="N2769" s="67">
        <f t="shared" si="82"/>
        <v>246.80000000000109</v>
      </c>
      <c r="P2769" t="s">
        <v>289</v>
      </c>
      <c r="T2769" s="63"/>
      <c r="U2769" s="63"/>
      <c r="V2769" s="347"/>
      <c r="W2769" s="337"/>
      <c r="X2769" s="63"/>
    </row>
    <row r="2770" spans="1:24" ht="15">
      <c r="A2770" s="28" t="s">
        <v>916</v>
      </c>
      <c r="B2770" s="229" t="s">
        <v>1661</v>
      </c>
      <c r="C2770" s="3"/>
      <c r="D2770" s="3"/>
      <c r="E2770" s="9" t="s">
        <v>279</v>
      </c>
      <c r="F2770" s="9" t="s">
        <v>279</v>
      </c>
      <c r="G2770" s="9" t="s">
        <v>279</v>
      </c>
      <c r="H2770" s="9" t="s">
        <v>279</v>
      </c>
      <c r="I2770" s="9">
        <v>0</v>
      </c>
      <c r="J2770" s="67">
        <v>69.199999999993452</v>
      </c>
      <c r="K2770" s="9">
        <v>172.89999999999782</v>
      </c>
      <c r="L2770" s="9" t="s">
        <v>279</v>
      </c>
      <c r="N2770" s="67">
        <f t="shared" si="82"/>
        <v>242.09999999999127</v>
      </c>
      <c r="T2770" s="63"/>
      <c r="U2770" s="63"/>
      <c r="V2770" s="360"/>
      <c r="W2770" s="337"/>
      <c r="X2770" s="63"/>
    </row>
    <row r="2771" spans="1:24" ht="15">
      <c r="A2771" s="28" t="s">
        <v>917</v>
      </c>
      <c r="B2771" s="229" t="s">
        <v>1645</v>
      </c>
      <c r="C2771" s="3"/>
      <c r="D2771" s="3"/>
      <c r="E2771" s="9" t="s">
        <v>279</v>
      </c>
      <c r="F2771" s="9" t="s">
        <v>279</v>
      </c>
      <c r="G2771" s="9" t="s">
        <v>279</v>
      </c>
      <c r="H2771" s="9" t="s">
        <v>279</v>
      </c>
      <c r="I2771" s="9">
        <v>0</v>
      </c>
      <c r="J2771" s="67">
        <v>241.50000000000364</v>
      </c>
      <c r="K2771" s="9" t="s">
        <v>279</v>
      </c>
      <c r="L2771" s="9" t="s">
        <v>279</v>
      </c>
      <c r="N2771" s="67">
        <f t="shared" si="82"/>
        <v>241.50000000000364</v>
      </c>
      <c r="T2771" s="277"/>
      <c r="U2771" s="63"/>
      <c r="V2771" s="347"/>
      <c r="W2771" s="337"/>
      <c r="X2771" s="63"/>
    </row>
    <row r="2772" spans="1:24" ht="15">
      <c r="A2772" s="28" t="s">
        <v>918</v>
      </c>
      <c r="B2772" s="63" t="s">
        <v>3385</v>
      </c>
      <c r="C2772" s="3"/>
      <c r="D2772" s="3"/>
      <c r="E2772" s="9" t="s">
        <v>279</v>
      </c>
      <c r="F2772" s="9" t="s">
        <v>279</v>
      </c>
      <c r="G2772" s="9" t="s">
        <v>279</v>
      </c>
      <c r="H2772" s="9" t="s">
        <v>279</v>
      </c>
      <c r="I2772" s="9">
        <v>0</v>
      </c>
      <c r="J2772" s="9" t="s">
        <v>279</v>
      </c>
      <c r="K2772" s="9" t="s">
        <v>279</v>
      </c>
      <c r="L2772" s="9">
        <v>228.3</v>
      </c>
      <c r="N2772" s="67">
        <f t="shared" si="82"/>
        <v>228.3</v>
      </c>
      <c r="T2772" s="63"/>
      <c r="U2772" s="63"/>
      <c r="V2772" s="360"/>
      <c r="W2772" s="337"/>
      <c r="X2772" s="63"/>
    </row>
    <row r="2773" spans="1:24" ht="15">
      <c r="A2773" s="28" t="s">
        <v>919</v>
      </c>
      <c r="B2773" s="63" t="s">
        <v>3377</v>
      </c>
      <c r="C2773" s="3"/>
      <c r="D2773" s="3"/>
      <c r="E2773" s="9" t="s">
        <v>279</v>
      </c>
      <c r="F2773" s="9" t="s">
        <v>279</v>
      </c>
      <c r="G2773" s="9" t="s">
        <v>279</v>
      </c>
      <c r="H2773" s="9" t="s">
        <v>279</v>
      </c>
      <c r="I2773" s="9">
        <v>0</v>
      </c>
      <c r="J2773" s="9" t="s">
        <v>279</v>
      </c>
      <c r="K2773" s="9" t="s">
        <v>279</v>
      </c>
      <c r="L2773" s="9">
        <v>223.4</v>
      </c>
      <c r="N2773" s="67">
        <f t="shared" si="82"/>
        <v>223.4</v>
      </c>
      <c r="T2773" s="277"/>
      <c r="U2773" s="63"/>
      <c r="V2773" s="348"/>
      <c r="W2773" s="337"/>
      <c r="X2773" s="63"/>
    </row>
    <row r="2774" spans="1:24" ht="15">
      <c r="A2774" s="28" t="s">
        <v>920</v>
      </c>
      <c r="B2774" s="63" t="s">
        <v>3382</v>
      </c>
      <c r="C2774" s="3"/>
      <c r="D2774" s="3"/>
      <c r="E2774" s="9" t="s">
        <v>279</v>
      </c>
      <c r="F2774" s="9" t="s">
        <v>279</v>
      </c>
      <c r="G2774" s="9" t="s">
        <v>279</v>
      </c>
      <c r="H2774" s="9" t="s">
        <v>279</v>
      </c>
      <c r="I2774" s="9">
        <v>0</v>
      </c>
      <c r="J2774" s="9" t="s">
        <v>279</v>
      </c>
      <c r="K2774" s="9" t="s">
        <v>279</v>
      </c>
      <c r="L2774" s="9">
        <v>219</v>
      </c>
      <c r="N2774" s="67">
        <f t="shared" si="82"/>
        <v>219</v>
      </c>
      <c r="T2774" s="63"/>
      <c r="U2774" s="63"/>
      <c r="V2774" s="347"/>
      <c r="W2774" s="337"/>
      <c r="X2774" s="63"/>
    </row>
    <row r="2775" spans="1:24" ht="15">
      <c r="A2775" s="28" t="s">
        <v>921</v>
      </c>
      <c r="B2775" s="277" t="s">
        <v>2026</v>
      </c>
      <c r="C2775" s="3"/>
      <c r="D2775" s="3"/>
      <c r="E2775" s="9" t="s">
        <v>279</v>
      </c>
      <c r="F2775" s="9" t="s">
        <v>279</v>
      </c>
      <c r="G2775" s="9" t="s">
        <v>279</v>
      </c>
      <c r="H2775" s="9" t="s">
        <v>279</v>
      </c>
      <c r="I2775" s="9">
        <v>0</v>
      </c>
      <c r="J2775" s="9" t="s">
        <v>279</v>
      </c>
      <c r="K2775" s="9">
        <v>168.10000000000127</v>
      </c>
      <c r="L2775" s="9">
        <v>48.3</v>
      </c>
      <c r="N2775" s="67">
        <f t="shared" si="82"/>
        <v>216.40000000000128</v>
      </c>
      <c r="T2775" s="63"/>
      <c r="U2775" s="63"/>
      <c r="V2775" s="360"/>
      <c r="W2775" s="337"/>
      <c r="X2775" s="63"/>
    </row>
    <row r="2776" spans="1:24" ht="15">
      <c r="A2776" s="28" t="s">
        <v>922</v>
      </c>
      <c r="B2776" s="63" t="s">
        <v>769</v>
      </c>
      <c r="E2776" s="9" t="s">
        <v>279</v>
      </c>
      <c r="F2776" s="9" t="s">
        <v>279</v>
      </c>
      <c r="G2776" s="9" t="s">
        <v>279</v>
      </c>
      <c r="H2776" s="9">
        <v>211.90000000000509</v>
      </c>
      <c r="I2776" s="9">
        <v>0</v>
      </c>
      <c r="J2776" s="9" t="s">
        <v>279</v>
      </c>
      <c r="K2776" s="9" t="s">
        <v>279</v>
      </c>
      <c r="L2776" s="9" t="s">
        <v>279</v>
      </c>
      <c r="N2776" s="67">
        <f t="shared" si="82"/>
        <v>211.90000000000509</v>
      </c>
      <c r="T2776" s="63"/>
      <c r="U2776" s="63"/>
      <c r="V2776" s="347"/>
      <c r="W2776" s="337"/>
      <c r="X2776" s="63"/>
    </row>
    <row r="2777" spans="1:24" ht="15">
      <c r="A2777" s="28" t="s">
        <v>923</v>
      </c>
      <c r="B2777" s="63" t="s">
        <v>749</v>
      </c>
      <c r="E2777" s="9" t="s">
        <v>279</v>
      </c>
      <c r="F2777" s="9" t="s">
        <v>279</v>
      </c>
      <c r="G2777" s="9" t="s">
        <v>279</v>
      </c>
      <c r="H2777" s="9">
        <v>13.200000000000728</v>
      </c>
      <c r="I2777" s="9">
        <v>0</v>
      </c>
      <c r="J2777" s="67">
        <v>77.000000000003638</v>
      </c>
      <c r="K2777" s="9">
        <v>56.400000000003274</v>
      </c>
      <c r="L2777" s="9">
        <v>65.099999999999994</v>
      </c>
      <c r="N2777" s="67">
        <f t="shared" si="82"/>
        <v>211.70000000000763</v>
      </c>
      <c r="T2777" s="63"/>
      <c r="U2777" s="63"/>
      <c r="V2777" s="348"/>
      <c r="W2777" s="337"/>
      <c r="X2777" s="63"/>
    </row>
    <row r="2778" spans="1:24" ht="15">
      <c r="A2778" s="28" t="s">
        <v>924</v>
      </c>
      <c r="B2778" s="63" t="s">
        <v>3369</v>
      </c>
      <c r="C2778" s="3"/>
      <c r="D2778" s="3"/>
      <c r="E2778" s="9" t="s">
        <v>279</v>
      </c>
      <c r="F2778" s="9" t="s">
        <v>279</v>
      </c>
      <c r="G2778" s="9" t="s">
        <v>279</v>
      </c>
      <c r="H2778" s="9" t="s">
        <v>279</v>
      </c>
      <c r="I2778" s="9">
        <v>0</v>
      </c>
      <c r="J2778" s="9" t="s">
        <v>279</v>
      </c>
      <c r="K2778" s="9" t="s">
        <v>279</v>
      </c>
      <c r="L2778" s="9">
        <v>188.7</v>
      </c>
      <c r="N2778" s="67">
        <f t="shared" si="82"/>
        <v>188.7</v>
      </c>
      <c r="T2778" s="63"/>
      <c r="U2778" s="63"/>
      <c r="V2778" s="347"/>
      <c r="W2778" s="337"/>
      <c r="X2778" s="63"/>
    </row>
    <row r="2779" spans="1:24" ht="15">
      <c r="A2779" s="28" t="s">
        <v>925</v>
      </c>
      <c r="B2779" s="229" t="s">
        <v>1657</v>
      </c>
      <c r="C2779" s="3"/>
      <c r="D2779" s="3"/>
      <c r="E2779" s="9" t="s">
        <v>279</v>
      </c>
      <c r="F2779" s="9" t="s">
        <v>279</v>
      </c>
      <c r="G2779" s="9" t="s">
        <v>279</v>
      </c>
      <c r="H2779" s="9" t="s">
        <v>279</v>
      </c>
      <c r="I2779" s="9">
        <v>0</v>
      </c>
      <c r="J2779" s="67">
        <v>122.3999999999869</v>
      </c>
      <c r="K2779" s="9">
        <v>33.000000000002728</v>
      </c>
      <c r="L2779" s="9">
        <v>33</v>
      </c>
      <c r="N2779" s="67">
        <f t="shared" si="82"/>
        <v>188.39999999998963</v>
      </c>
      <c r="T2779" s="28"/>
      <c r="U2779" s="63"/>
      <c r="V2779" s="347"/>
      <c r="W2779" s="337"/>
      <c r="X2779" s="63"/>
    </row>
    <row r="2780" spans="1:24" ht="15">
      <c r="A2780" s="28" t="s">
        <v>926</v>
      </c>
      <c r="B2780" s="277" t="s">
        <v>2030</v>
      </c>
      <c r="C2780" s="3"/>
      <c r="D2780" s="3"/>
      <c r="E2780" s="9" t="s">
        <v>279</v>
      </c>
      <c r="F2780" s="9" t="s">
        <v>279</v>
      </c>
      <c r="G2780" s="9" t="s">
        <v>279</v>
      </c>
      <c r="H2780" s="9" t="s">
        <v>279</v>
      </c>
      <c r="I2780" s="9">
        <v>0</v>
      </c>
      <c r="J2780" s="9" t="s">
        <v>279</v>
      </c>
      <c r="K2780" s="9">
        <v>6.499999999998181</v>
      </c>
      <c r="L2780" s="9">
        <v>179.7</v>
      </c>
      <c r="N2780" s="67">
        <f t="shared" si="82"/>
        <v>186.19999999999817</v>
      </c>
      <c r="T2780" s="277"/>
      <c r="U2780" s="63"/>
      <c r="V2780" s="347"/>
      <c r="W2780" s="337"/>
      <c r="X2780" s="63"/>
    </row>
    <row r="2781" spans="1:24" ht="15">
      <c r="A2781" s="28" t="s">
        <v>927</v>
      </c>
      <c r="B2781" s="277" t="s">
        <v>3365</v>
      </c>
      <c r="C2781" s="3"/>
      <c r="D2781" s="3"/>
      <c r="E2781" s="9" t="s">
        <v>279</v>
      </c>
      <c r="F2781" s="9" t="s">
        <v>279</v>
      </c>
      <c r="G2781" s="9" t="s">
        <v>279</v>
      </c>
      <c r="H2781" s="9" t="s">
        <v>279</v>
      </c>
      <c r="I2781" s="9">
        <v>0</v>
      </c>
      <c r="J2781" s="9" t="s">
        <v>279</v>
      </c>
      <c r="K2781" s="9" t="s">
        <v>279</v>
      </c>
      <c r="L2781" s="9">
        <v>174.3</v>
      </c>
      <c r="N2781" s="67">
        <f t="shared" si="82"/>
        <v>174.3</v>
      </c>
      <c r="T2781" s="225"/>
      <c r="U2781" s="63"/>
      <c r="V2781" s="347"/>
      <c r="W2781" s="337"/>
      <c r="X2781" s="63"/>
    </row>
    <row r="2782" spans="1:24" ht="15">
      <c r="A2782" s="28" t="s">
        <v>928</v>
      </c>
      <c r="B2782" s="277" t="s">
        <v>2028</v>
      </c>
      <c r="C2782" s="3"/>
      <c r="D2782" s="3"/>
      <c r="E2782" s="9" t="s">
        <v>279</v>
      </c>
      <c r="F2782" s="9" t="s">
        <v>279</v>
      </c>
      <c r="G2782" s="9" t="s">
        <v>279</v>
      </c>
      <c r="H2782" s="9" t="s">
        <v>279</v>
      </c>
      <c r="I2782" s="9">
        <v>0</v>
      </c>
      <c r="J2782" s="9" t="s">
        <v>279</v>
      </c>
      <c r="K2782" s="9">
        <v>170.49999999999909</v>
      </c>
      <c r="L2782" s="9" t="s">
        <v>279</v>
      </c>
      <c r="N2782" s="67">
        <f t="shared" si="82"/>
        <v>170.49999999999909</v>
      </c>
      <c r="T2782" s="277"/>
      <c r="U2782" s="63"/>
      <c r="V2782" s="347"/>
      <c r="W2782" s="337"/>
      <c r="X2782" s="63"/>
    </row>
    <row r="2783" spans="1:24" ht="15">
      <c r="A2783" s="28" t="s">
        <v>929</v>
      </c>
      <c r="B2783" s="63" t="s">
        <v>3374</v>
      </c>
      <c r="C2783" s="3"/>
      <c r="D2783" s="3"/>
      <c r="E2783" s="9" t="s">
        <v>279</v>
      </c>
      <c r="F2783" s="9" t="s">
        <v>279</v>
      </c>
      <c r="G2783" s="9" t="s">
        <v>279</v>
      </c>
      <c r="H2783" s="9" t="s">
        <v>279</v>
      </c>
      <c r="I2783" s="9">
        <v>0</v>
      </c>
      <c r="J2783" s="9" t="s">
        <v>279</v>
      </c>
      <c r="K2783" s="9" t="s">
        <v>279</v>
      </c>
      <c r="L2783" s="9">
        <v>166.5</v>
      </c>
      <c r="N2783" s="67">
        <f t="shared" si="82"/>
        <v>166.5</v>
      </c>
      <c r="T2783" s="63"/>
      <c r="U2783" s="63"/>
      <c r="V2783" s="360"/>
      <c r="W2783" s="337"/>
      <c r="X2783" s="63"/>
    </row>
    <row r="2784" spans="1:24" ht="15">
      <c r="A2784" s="28" t="s">
        <v>930</v>
      </c>
      <c r="B2784" s="63" t="s">
        <v>3399</v>
      </c>
      <c r="C2784" s="3"/>
      <c r="D2784" s="3"/>
      <c r="E2784" s="9" t="s">
        <v>279</v>
      </c>
      <c r="F2784" s="9" t="s">
        <v>279</v>
      </c>
      <c r="G2784" s="9" t="s">
        <v>279</v>
      </c>
      <c r="H2784" s="9" t="s">
        <v>279</v>
      </c>
      <c r="I2784" s="9">
        <v>0</v>
      </c>
      <c r="J2784" s="9" t="s">
        <v>279</v>
      </c>
      <c r="K2784" s="9" t="s">
        <v>279</v>
      </c>
      <c r="L2784" s="9">
        <v>164.89999999999998</v>
      </c>
      <c r="N2784" s="67">
        <f t="shared" si="82"/>
        <v>164.89999999999998</v>
      </c>
      <c r="T2784" s="63"/>
      <c r="U2784" s="63"/>
      <c r="V2784" s="360"/>
      <c r="W2784" s="337"/>
      <c r="X2784" s="63"/>
    </row>
    <row r="2785" spans="1:24" ht="15">
      <c r="A2785" s="28" t="s">
        <v>931</v>
      </c>
      <c r="B2785" s="63" t="s">
        <v>778</v>
      </c>
      <c r="E2785" s="9" t="s">
        <v>279</v>
      </c>
      <c r="F2785" s="9" t="s">
        <v>279</v>
      </c>
      <c r="G2785" s="9" t="s">
        <v>279</v>
      </c>
      <c r="H2785" s="9">
        <v>22.500000000001819</v>
      </c>
      <c r="I2785" s="9">
        <v>0</v>
      </c>
      <c r="J2785" s="67">
        <v>71.499999999996362</v>
      </c>
      <c r="K2785" s="9">
        <v>21.599999999996726</v>
      </c>
      <c r="L2785" s="9">
        <v>42</v>
      </c>
      <c r="N2785" s="67">
        <f t="shared" si="82"/>
        <v>157.59999999999491</v>
      </c>
      <c r="T2785" s="225"/>
      <c r="U2785" s="63"/>
      <c r="V2785" s="347"/>
      <c r="W2785" s="337"/>
      <c r="X2785" s="63"/>
    </row>
    <row r="2786" spans="1:24" ht="15">
      <c r="A2786" s="28" t="s">
        <v>932</v>
      </c>
      <c r="B2786" s="63" t="s">
        <v>158</v>
      </c>
      <c r="E2786" s="9" t="s">
        <v>279</v>
      </c>
      <c r="F2786" s="9" t="s">
        <v>279</v>
      </c>
      <c r="G2786" s="9">
        <v>5.5</v>
      </c>
      <c r="H2786" s="9">
        <v>151.30000000000109</v>
      </c>
      <c r="I2786" s="9">
        <v>0</v>
      </c>
      <c r="J2786" s="9" t="s">
        <v>279</v>
      </c>
      <c r="K2786" s="9" t="s">
        <v>279</v>
      </c>
      <c r="L2786" s="9" t="s">
        <v>279</v>
      </c>
      <c r="N2786" s="67">
        <f t="shared" ref="N2786:N2817" si="83">SUM(E2786:L2786)</f>
        <v>156.80000000000109</v>
      </c>
      <c r="T2786" s="28"/>
      <c r="U2786" s="63"/>
      <c r="V2786" s="347"/>
      <c r="W2786" s="337"/>
      <c r="X2786" s="63"/>
    </row>
    <row r="2787" spans="1:24" ht="15">
      <c r="A2787" s="28" t="s">
        <v>933</v>
      </c>
      <c r="B2787" s="63" t="s">
        <v>3383</v>
      </c>
      <c r="C2787" s="3"/>
      <c r="D2787" s="3"/>
      <c r="E2787" s="9" t="s">
        <v>279</v>
      </c>
      <c r="F2787" s="9" t="s">
        <v>279</v>
      </c>
      <c r="G2787" s="9" t="s">
        <v>279</v>
      </c>
      <c r="H2787" s="9" t="s">
        <v>279</v>
      </c>
      <c r="I2787" s="9">
        <v>0</v>
      </c>
      <c r="J2787" s="9" t="s">
        <v>279</v>
      </c>
      <c r="K2787" s="9" t="s">
        <v>279</v>
      </c>
      <c r="L2787" s="9">
        <v>155.4</v>
      </c>
      <c r="N2787" s="67">
        <f t="shared" si="83"/>
        <v>155.4</v>
      </c>
      <c r="T2787" s="63"/>
      <c r="U2787" s="63"/>
      <c r="V2787" s="347"/>
      <c r="W2787" s="337"/>
      <c r="X2787" s="63"/>
    </row>
    <row r="2788" spans="1:24" ht="15">
      <c r="A2788" s="28" t="s">
        <v>934</v>
      </c>
      <c r="B2788" s="63" t="s">
        <v>3371</v>
      </c>
      <c r="C2788" s="3"/>
      <c r="D2788" s="3"/>
      <c r="E2788" s="9" t="s">
        <v>279</v>
      </c>
      <c r="F2788" s="9" t="s">
        <v>279</v>
      </c>
      <c r="G2788" s="9" t="s">
        <v>279</v>
      </c>
      <c r="H2788" s="9" t="s">
        <v>279</v>
      </c>
      <c r="I2788" s="9">
        <v>0</v>
      </c>
      <c r="J2788" s="9" t="s">
        <v>279</v>
      </c>
      <c r="K2788" s="9" t="s">
        <v>279</v>
      </c>
      <c r="L2788" s="9">
        <v>150.9</v>
      </c>
      <c r="N2788" s="67">
        <f t="shared" si="83"/>
        <v>150.9</v>
      </c>
      <c r="T2788" s="277"/>
      <c r="U2788" s="63"/>
      <c r="V2788" s="348"/>
      <c r="W2788" s="337"/>
      <c r="X2788" s="63"/>
    </row>
    <row r="2789" spans="1:24" ht="15">
      <c r="A2789" s="28" t="s">
        <v>935</v>
      </c>
      <c r="B2789" s="63" t="s">
        <v>3379</v>
      </c>
      <c r="C2789" s="3"/>
      <c r="D2789" s="3"/>
      <c r="E2789" s="9" t="s">
        <v>279</v>
      </c>
      <c r="F2789" s="9" t="s">
        <v>279</v>
      </c>
      <c r="G2789" s="9" t="s">
        <v>279</v>
      </c>
      <c r="H2789" s="9" t="s">
        <v>279</v>
      </c>
      <c r="I2789" s="9">
        <v>0</v>
      </c>
      <c r="J2789" s="9" t="s">
        <v>279</v>
      </c>
      <c r="K2789" s="9" t="s">
        <v>279</v>
      </c>
      <c r="L2789" s="9">
        <v>150</v>
      </c>
      <c r="N2789" s="67">
        <f t="shared" si="83"/>
        <v>150</v>
      </c>
      <c r="T2789" s="277"/>
      <c r="U2789" s="63"/>
      <c r="V2789" s="347"/>
      <c r="W2789" s="337"/>
      <c r="X2789" s="63"/>
    </row>
    <row r="2790" spans="1:24" ht="15">
      <c r="A2790" s="28" t="s">
        <v>2501</v>
      </c>
      <c r="B2790" s="277" t="s">
        <v>3366</v>
      </c>
      <c r="C2790" s="3"/>
      <c r="D2790" s="3"/>
      <c r="E2790" s="9" t="s">
        <v>279</v>
      </c>
      <c r="F2790" s="9" t="s">
        <v>279</v>
      </c>
      <c r="G2790" s="9" t="s">
        <v>279</v>
      </c>
      <c r="H2790" s="9" t="s">
        <v>279</v>
      </c>
      <c r="I2790" s="9">
        <v>0</v>
      </c>
      <c r="J2790" s="9" t="s">
        <v>279</v>
      </c>
      <c r="K2790" s="9" t="s">
        <v>279</v>
      </c>
      <c r="L2790" s="9">
        <v>149.5</v>
      </c>
      <c r="N2790" s="67">
        <f t="shared" si="83"/>
        <v>149.5</v>
      </c>
      <c r="T2790" s="63"/>
    </row>
    <row r="2791" spans="1:24" ht="15">
      <c r="A2791" s="28" t="s">
        <v>3315</v>
      </c>
      <c r="B2791" s="277" t="s">
        <v>4497</v>
      </c>
      <c r="C2791" s="3"/>
      <c r="D2791" s="3"/>
      <c r="E2791" s="9" t="s">
        <v>279</v>
      </c>
      <c r="F2791" s="9" t="s">
        <v>279</v>
      </c>
      <c r="G2791" s="9" t="s">
        <v>279</v>
      </c>
      <c r="H2791" s="9" t="s">
        <v>279</v>
      </c>
      <c r="I2791" s="9">
        <v>0</v>
      </c>
      <c r="J2791" s="9" t="s">
        <v>279</v>
      </c>
      <c r="K2791" s="9">
        <v>18.200000000004366</v>
      </c>
      <c r="L2791" s="9">
        <v>124.5</v>
      </c>
      <c r="N2791" s="67">
        <f t="shared" si="83"/>
        <v>142.70000000000437</v>
      </c>
      <c r="T2791" s="63"/>
    </row>
    <row r="2792" spans="1:24" ht="15">
      <c r="A2792" s="28" t="s">
        <v>3316</v>
      </c>
      <c r="B2792" s="28" t="s">
        <v>728</v>
      </c>
      <c r="E2792" s="9" t="s">
        <v>279</v>
      </c>
      <c r="F2792" s="9" t="s">
        <v>279</v>
      </c>
      <c r="G2792" s="9" t="s">
        <v>279</v>
      </c>
      <c r="H2792" s="9">
        <v>15.600000000000364</v>
      </c>
      <c r="I2792" s="9">
        <v>0</v>
      </c>
      <c r="J2792" s="64" t="s">
        <v>280</v>
      </c>
      <c r="K2792" s="9">
        <v>14.300000000000182</v>
      </c>
      <c r="L2792" s="9">
        <v>111</v>
      </c>
      <c r="N2792" s="67">
        <f t="shared" si="83"/>
        <v>140.90000000000055</v>
      </c>
      <c r="T2792" s="63"/>
    </row>
    <row r="2793" spans="1:24" ht="15">
      <c r="A2793" s="28" t="s">
        <v>3317</v>
      </c>
      <c r="B2793" s="277" t="s">
        <v>2023</v>
      </c>
      <c r="C2793" s="3"/>
      <c r="D2793" s="3"/>
      <c r="E2793" s="9" t="s">
        <v>279</v>
      </c>
      <c r="F2793" s="9" t="s">
        <v>279</v>
      </c>
      <c r="G2793" s="9" t="s">
        <v>279</v>
      </c>
      <c r="H2793" s="9" t="s">
        <v>279</v>
      </c>
      <c r="I2793" s="9">
        <v>0</v>
      </c>
      <c r="J2793" s="9" t="s">
        <v>279</v>
      </c>
      <c r="K2793" s="9">
        <v>115.49999999999818</v>
      </c>
      <c r="L2793" s="9">
        <v>13.2</v>
      </c>
      <c r="N2793" s="67">
        <f t="shared" si="83"/>
        <v>128.69999999999817</v>
      </c>
      <c r="T2793" s="63"/>
    </row>
    <row r="2794" spans="1:24" ht="15">
      <c r="A2794" s="28" t="s">
        <v>3318</v>
      </c>
      <c r="B2794" s="277" t="s">
        <v>2053</v>
      </c>
      <c r="C2794" s="3"/>
      <c r="D2794" s="3"/>
      <c r="E2794" s="9" t="s">
        <v>279</v>
      </c>
      <c r="F2794" s="9" t="s">
        <v>279</v>
      </c>
      <c r="G2794" s="9" t="s">
        <v>279</v>
      </c>
      <c r="H2794" s="9" t="s">
        <v>279</v>
      </c>
      <c r="I2794" s="9">
        <v>0</v>
      </c>
      <c r="J2794" s="9" t="s">
        <v>279</v>
      </c>
      <c r="K2794" s="9">
        <v>79.199999999997999</v>
      </c>
      <c r="L2794" s="9">
        <v>42</v>
      </c>
      <c r="N2794" s="67">
        <f t="shared" si="83"/>
        <v>121.199999999998</v>
      </c>
      <c r="T2794" s="63"/>
    </row>
    <row r="2795" spans="1:24" ht="15">
      <c r="A2795" s="28" t="s">
        <v>3319</v>
      </c>
      <c r="B2795" s="63" t="s">
        <v>784</v>
      </c>
      <c r="E2795" s="9" t="s">
        <v>279</v>
      </c>
      <c r="F2795" s="9" t="s">
        <v>279</v>
      </c>
      <c r="G2795" s="9" t="s">
        <v>279</v>
      </c>
      <c r="H2795" s="9">
        <v>111.19999999999891</v>
      </c>
      <c r="I2795" s="9">
        <v>0</v>
      </c>
      <c r="J2795" s="9" t="s">
        <v>279</v>
      </c>
      <c r="K2795" s="9" t="s">
        <v>279</v>
      </c>
      <c r="L2795" s="9" t="s">
        <v>279</v>
      </c>
      <c r="N2795" s="67">
        <f t="shared" si="83"/>
        <v>111.19999999999891</v>
      </c>
      <c r="T2795" s="63"/>
    </row>
    <row r="2796" spans="1:24" ht="15">
      <c r="A2796" s="28" t="s">
        <v>3320</v>
      </c>
      <c r="B2796" s="277" t="s">
        <v>2004</v>
      </c>
      <c r="C2796" s="3"/>
      <c r="D2796" s="3"/>
      <c r="E2796" s="9" t="s">
        <v>279</v>
      </c>
      <c r="F2796" s="9" t="s">
        <v>279</v>
      </c>
      <c r="G2796" s="9" t="s">
        <v>279</v>
      </c>
      <c r="H2796" s="9" t="s">
        <v>279</v>
      </c>
      <c r="I2796" s="9">
        <v>0</v>
      </c>
      <c r="J2796" s="67">
        <v>90.999999999996362</v>
      </c>
      <c r="K2796" s="9" t="s">
        <v>279</v>
      </c>
      <c r="L2796" s="9" t="s">
        <v>279</v>
      </c>
      <c r="N2796" s="67">
        <f t="shared" si="83"/>
        <v>90.999999999996362</v>
      </c>
      <c r="T2796" s="63"/>
    </row>
    <row r="2797" spans="1:24" ht="15">
      <c r="A2797" s="28" t="s">
        <v>3321</v>
      </c>
      <c r="B2797" s="277" t="s">
        <v>2018</v>
      </c>
      <c r="C2797" s="3"/>
      <c r="D2797" s="3"/>
      <c r="E2797" s="9" t="s">
        <v>279</v>
      </c>
      <c r="F2797" s="9" t="s">
        <v>279</v>
      </c>
      <c r="G2797" s="9" t="s">
        <v>279</v>
      </c>
      <c r="H2797" s="9" t="s">
        <v>279</v>
      </c>
      <c r="I2797" s="9">
        <v>0</v>
      </c>
      <c r="J2797" s="67">
        <v>5.5999999999912689</v>
      </c>
      <c r="K2797" s="9">
        <v>42.000000000005457</v>
      </c>
      <c r="L2797" s="9">
        <v>39</v>
      </c>
      <c r="N2797" s="67">
        <f t="shared" si="83"/>
        <v>86.599999999996726</v>
      </c>
      <c r="T2797" s="63"/>
    </row>
    <row r="2798" spans="1:24" ht="15">
      <c r="A2798" s="28" t="s">
        <v>3322</v>
      </c>
      <c r="B2798" s="277" t="s">
        <v>2027</v>
      </c>
      <c r="C2798" s="3"/>
      <c r="D2798" s="3"/>
      <c r="E2798" s="9" t="s">
        <v>279</v>
      </c>
      <c r="F2798" s="9" t="s">
        <v>279</v>
      </c>
      <c r="G2798" s="9" t="s">
        <v>279</v>
      </c>
      <c r="H2798" s="9" t="s">
        <v>279</v>
      </c>
      <c r="I2798" s="9">
        <v>0</v>
      </c>
      <c r="J2798" s="9" t="s">
        <v>279</v>
      </c>
      <c r="K2798" s="9">
        <v>45.099999999998545</v>
      </c>
      <c r="L2798" s="9">
        <v>39</v>
      </c>
      <c r="N2798" s="67">
        <f t="shared" si="83"/>
        <v>84.099999999998545</v>
      </c>
      <c r="T2798" s="63"/>
    </row>
    <row r="2799" spans="1:24" ht="15">
      <c r="A2799" s="28" t="s">
        <v>3323</v>
      </c>
      <c r="B2799" s="63" t="s">
        <v>3397</v>
      </c>
      <c r="C2799" s="3"/>
      <c r="D2799" s="3"/>
      <c r="E2799" s="9" t="s">
        <v>279</v>
      </c>
      <c r="F2799" s="9" t="s">
        <v>279</v>
      </c>
      <c r="G2799" s="9" t="s">
        <v>279</v>
      </c>
      <c r="H2799" s="9" t="s">
        <v>279</v>
      </c>
      <c r="I2799" s="9">
        <v>0</v>
      </c>
      <c r="J2799" s="9" t="s">
        <v>279</v>
      </c>
      <c r="K2799" s="9" t="s">
        <v>279</v>
      </c>
      <c r="L2799" s="9">
        <v>70</v>
      </c>
      <c r="N2799" s="67">
        <f t="shared" si="83"/>
        <v>70</v>
      </c>
      <c r="T2799" s="63"/>
    </row>
    <row r="2800" spans="1:24" ht="15">
      <c r="A2800" s="28" t="s">
        <v>3324</v>
      </c>
      <c r="B2800" s="63" t="s">
        <v>3386</v>
      </c>
      <c r="C2800" s="3"/>
      <c r="D2800" s="3"/>
      <c r="E2800" s="9" t="s">
        <v>279</v>
      </c>
      <c r="F2800" s="9" t="s">
        <v>279</v>
      </c>
      <c r="G2800" s="9" t="s">
        <v>279</v>
      </c>
      <c r="H2800" s="9" t="s">
        <v>279</v>
      </c>
      <c r="I2800" s="9">
        <v>0</v>
      </c>
      <c r="J2800" s="9" t="s">
        <v>279</v>
      </c>
      <c r="K2800" s="9" t="s">
        <v>279</v>
      </c>
      <c r="L2800" s="9">
        <v>60.4</v>
      </c>
      <c r="N2800" s="67">
        <f t="shared" si="83"/>
        <v>60.4</v>
      </c>
      <c r="T2800" s="63"/>
    </row>
    <row r="2801" spans="1:20" ht="15">
      <c r="A2801" s="28" t="s">
        <v>3325</v>
      </c>
      <c r="B2801" s="63" t="s">
        <v>179</v>
      </c>
      <c r="E2801" s="217">
        <v>60</v>
      </c>
      <c r="F2801" s="9" t="s">
        <v>279</v>
      </c>
      <c r="G2801" s="9" t="s">
        <v>279</v>
      </c>
      <c r="H2801" s="9" t="s">
        <v>279</v>
      </c>
      <c r="I2801" s="9">
        <v>0</v>
      </c>
      <c r="J2801" s="9" t="s">
        <v>279</v>
      </c>
      <c r="K2801" s="9" t="s">
        <v>279</v>
      </c>
      <c r="L2801" s="9" t="s">
        <v>279</v>
      </c>
      <c r="N2801" s="67">
        <f t="shared" si="83"/>
        <v>60</v>
      </c>
      <c r="P2801" t="s">
        <v>293</v>
      </c>
      <c r="T2801" s="63"/>
    </row>
    <row r="2802" spans="1:20" ht="15">
      <c r="A2802" s="28" t="s">
        <v>3326</v>
      </c>
      <c r="B2802" s="63" t="s">
        <v>782</v>
      </c>
      <c r="E2802" s="9" t="s">
        <v>279</v>
      </c>
      <c r="F2802" s="9" t="s">
        <v>279</v>
      </c>
      <c r="G2802" s="9" t="s">
        <v>279</v>
      </c>
      <c r="H2802" s="9">
        <v>22.500000000001819</v>
      </c>
      <c r="I2802" s="9">
        <v>0</v>
      </c>
      <c r="J2802" s="67">
        <v>15.399999999997817</v>
      </c>
      <c r="K2802" s="9">
        <v>4.3999999999996362</v>
      </c>
      <c r="L2802" s="9">
        <v>14.3</v>
      </c>
      <c r="N2802" s="67">
        <f t="shared" si="83"/>
        <v>56.59999999999927</v>
      </c>
      <c r="T2802" s="63"/>
    </row>
    <row r="2803" spans="1:20" ht="15">
      <c r="A2803" s="28" t="s">
        <v>3327</v>
      </c>
      <c r="B2803" s="63" t="s">
        <v>3378</v>
      </c>
      <c r="C2803" s="3"/>
      <c r="D2803" s="3"/>
      <c r="E2803" s="9" t="s">
        <v>279</v>
      </c>
      <c r="F2803" s="9" t="s">
        <v>279</v>
      </c>
      <c r="G2803" s="9" t="s">
        <v>279</v>
      </c>
      <c r="H2803" s="9" t="s">
        <v>279</v>
      </c>
      <c r="I2803" s="9">
        <v>0</v>
      </c>
      <c r="J2803" s="9" t="s">
        <v>279</v>
      </c>
      <c r="K2803" s="9" t="s">
        <v>279</v>
      </c>
      <c r="L2803" s="9">
        <v>51.6</v>
      </c>
      <c r="N2803" s="67">
        <f t="shared" si="83"/>
        <v>51.6</v>
      </c>
      <c r="T2803" s="63"/>
    </row>
    <row r="2804" spans="1:20" ht="15">
      <c r="A2804" s="28" t="s">
        <v>3328</v>
      </c>
      <c r="B2804" s="63" t="s">
        <v>3395</v>
      </c>
      <c r="C2804" s="3"/>
      <c r="D2804" s="3"/>
      <c r="E2804" s="9" t="s">
        <v>279</v>
      </c>
      <c r="F2804" s="9" t="s">
        <v>279</v>
      </c>
      <c r="G2804" s="9" t="s">
        <v>279</v>
      </c>
      <c r="H2804" s="9" t="s">
        <v>279</v>
      </c>
      <c r="I2804" s="9">
        <v>0</v>
      </c>
      <c r="J2804" s="9" t="s">
        <v>279</v>
      </c>
      <c r="K2804" s="9" t="s">
        <v>279</v>
      </c>
      <c r="L2804" s="9">
        <v>33</v>
      </c>
      <c r="N2804" s="67">
        <f t="shared" si="83"/>
        <v>33</v>
      </c>
      <c r="T2804" s="63"/>
    </row>
    <row r="2805" spans="1:20" ht="15">
      <c r="A2805" s="28" t="s">
        <v>3329</v>
      </c>
      <c r="B2805" s="63" t="s">
        <v>3376</v>
      </c>
      <c r="C2805" s="3"/>
      <c r="D2805" s="3"/>
      <c r="E2805" s="9" t="s">
        <v>279</v>
      </c>
      <c r="F2805" s="9" t="s">
        <v>279</v>
      </c>
      <c r="G2805" s="9" t="s">
        <v>279</v>
      </c>
      <c r="H2805" s="9" t="s">
        <v>279</v>
      </c>
      <c r="I2805" s="9">
        <v>0</v>
      </c>
      <c r="J2805" s="9" t="s">
        <v>279</v>
      </c>
      <c r="K2805" s="9" t="s">
        <v>279</v>
      </c>
      <c r="L2805" s="9">
        <v>29.700000000000003</v>
      </c>
      <c r="N2805" s="67">
        <f t="shared" si="83"/>
        <v>29.700000000000003</v>
      </c>
      <c r="T2805" s="63"/>
    </row>
    <row r="2806" spans="1:20" ht="15">
      <c r="A2806" s="28" t="s">
        <v>3330</v>
      </c>
      <c r="B2806" s="63" t="s">
        <v>3368</v>
      </c>
      <c r="C2806" s="3"/>
      <c r="D2806" s="3"/>
      <c r="E2806" s="9" t="s">
        <v>279</v>
      </c>
      <c r="F2806" s="9" t="s">
        <v>279</v>
      </c>
      <c r="G2806" s="9" t="s">
        <v>279</v>
      </c>
      <c r="H2806" s="9" t="s">
        <v>279</v>
      </c>
      <c r="I2806" s="9">
        <v>0</v>
      </c>
      <c r="J2806" s="9" t="s">
        <v>279</v>
      </c>
      <c r="K2806" s="9" t="s">
        <v>279</v>
      </c>
      <c r="L2806" s="9">
        <v>29.4</v>
      </c>
      <c r="N2806" s="67">
        <f t="shared" si="83"/>
        <v>29.4</v>
      </c>
      <c r="T2806" s="63"/>
    </row>
    <row r="2807" spans="1:20" ht="15">
      <c r="A2807" s="28" t="s">
        <v>3331</v>
      </c>
      <c r="B2807" s="63" t="s">
        <v>3394</v>
      </c>
      <c r="C2807" s="3"/>
      <c r="D2807" s="3"/>
      <c r="E2807" s="9" t="s">
        <v>279</v>
      </c>
      <c r="F2807" s="9" t="s">
        <v>279</v>
      </c>
      <c r="G2807" s="9" t="s">
        <v>279</v>
      </c>
      <c r="H2807" s="9" t="s">
        <v>279</v>
      </c>
      <c r="I2807" s="9">
        <v>0</v>
      </c>
      <c r="J2807" s="9" t="s">
        <v>279</v>
      </c>
      <c r="K2807" s="9" t="s">
        <v>279</v>
      </c>
      <c r="L2807" s="9">
        <v>29.4</v>
      </c>
      <c r="N2807" s="67">
        <f t="shared" si="83"/>
        <v>29.4</v>
      </c>
      <c r="T2807" s="63"/>
    </row>
    <row r="2808" spans="1:20" ht="15">
      <c r="A2808" s="28" t="s">
        <v>3332</v>
      </c>
      <c r="B2808" s="63" t="s">
        <v>3381</v>
      </c>
      <c r="C2808" s="3"/>
      <c r="D2808" s="3"/>
      <c r="E2808" s="9" t="s">
        <v>279</v>
      </c>
      <c r="F2808" s="9" t="s">
        <v>279</v>
      </c>
      <c r="G2808" s="9" t="s">
        <v>279</v>
      </c>
      <c r="H2808" s="9" t="s">
        <v>279</v>
      </c>
      <c r="I2808" s="9">
        <v>0</v>
      </c>
      <c r="J2808" s="9" t="s">
        <v>279</v>
      </c>
      <c r="K2808" s="9" t="s">
        <v>279</v>
      </c>
      <c r="L2808" s="9">
        <v>14.3</v>
      </c>
      <c r="N2808" s="67">
        <f t="shared" si="83"/>
        <v>14.3</v>
      </c>
      <c r="T2808" s="63"/>
    </row>
    <row r="2809" spans="1:20" ht="15">
      <c r="A2809" s="28" t="s">
        <v>3333</v>
      </c>
      <c r="B2809" s="63" t="s">
        <v>3398</v>
      </c>
      <c r="C2809" s="3"/>
      <c r="D2809" s="3"/>
      <c r="E2809" s="9" t="s">
        <v>279</v>
      </c>
      <c r="F2809" s="9" t="s">
        <v>279</v>
      </c>
      <c r="G2809" s="9" t="s">
        <v>279</v>
      </c>
      <c r="H2809" s="9" t="s">
        <v>279</v>
      </c>
      <c r="I2809" s="9">
        <v>0</v>
      </c>
      <c r="J2809" s="9" t="s">
        <v>279</v>
      </c>
      <c r="K2809" s="9" t="s">
        <v>279</v>
      </c>
      <c r="L2809" s="9">
        <v>9.1</v>
      </c>
      <c r="N2809" s="67">
        <f t="shared" si="83"/>
        <v>9.1</v>
      </c>
      <c r="T2809" s="63"/>
    </row>
    <row r="2810" spans="1:20" ht="15">
      <c r="A2810" s="28" t="s">
        <v>3334</v>
      </c>
      <c r="B2810" s="277" t="s">
        <v>2029</v>
      </c>
      <c r="C2810" s="3"/>
      <c r="D2810" s="3"/>
      <c r="E2810" s="9" t="s">
        <v>279</v>
      </c>
      <c r="F2810" s="9" t="s">
        <v>279</v>
      </c>
      <c r="G2810" s="9" t="s">
        <v>279</v>
      </c>
      <c r="H2810" s="9" t="s">
        <v>279</v>
      </c>
      <c r="I2810" s="9">
        <v>0</v>
      </c>
      <c r="J2810" s="9" t="s">
        <v>279</v>
      </c>
      <c r="K2810" s="9">
        <v>5.999999999998181</v>
      </c>
      <c r="L2810" s="9" t="s">
        <v>279</v>
      </c>
      <c r="N2810" s="67">
        <f t="shared" si="83"/>
        <v>5.999999999998181</v>
      </c>
      <c r="T2810" s="63"/>
    </row>
    <row r="2811" spans="1:20" ht="15">
      <c r="A2811" s="28" t="s">
        <v>3335</v>
      </c>
      <c r="B2811" s="225" t="s">
        <v>1641</v>
      </c>
      <c r="C2811" s="3"/>
      <c r="D2811" s="3"/>
      <c r="E2811" s="9" t="s">
        <v>279</v>
      </c>
      <c r="F2811" s="9" t="s">
        <v>279</v>
      </c>
      <c r="G2811" s="9" t="s">
        <v>279</v>
      </c>
      <c r="H2811" s="9" t="s">
        <v>279</v>
      </c>
      <c r="I2811" s="9">
        <v>0</v>
      </c>
      <c r="J2811" s="9" t="s">
        <v>279</v>
      </c>
      <c r="K2811" s="9" t="s">
        <v>279</v>
      </c>
      <c r="L2811" s="9" t="s">
        <v>279</v>
      </c>
      <c r="N2811" s="67">
        <f t="shared" si="83"/>
        <v>0</v>
      </c>
      <c r="T2811" s="63"/>
    </row>
    <row r="2812" spans="1:20" ht="15">
      <c r="A2812" s="28" t="s">
        <v>3336</v>
      </c>
      <c r="B2812" s="229" t="s">
        <v>1651</v>
      </c>
      <c r="C2812" s="3"/>
      <c r="D2812" s="3"/>
      <c r="E2812" s="9" t="s">
        <v>279</v>
      </c>
      <c r="F2812" s="9" t="s">
        <v>279</v>
      </c>
      <c r="G2812" s="9" t="s">
        <v>279</v>
      </c>
      <c r="H2812" s="9" t="s">
        <v>279</v>
      </c>
      <c r="I2812" s="9">
        <v>0</v>
      </c>
      <c r="J2812" s="9" t="s">
        <v>279</v>
      </c>
      <c r="K2812" s="9" t="s">
        <v>279</v>
      </c>
      <c r="L2812" s="9" t="s">
        <v>279</v>
      </c>
      <c r="N2812" s="67">
        <f t="shared" si="83"/>
        <v>0</v>
      </c>
      <c r="T2812" s="63"/>
    </row>
    <row r="2813" spans="1:20" ht="15">
      <c r="A2813" s="28" t="s">
        <v>3337</v>
      </c>
      <c r="B2813" s="229" t="s">
        <v>1650</v>
      </c>
      <c r="C2813" s="3"/>
      <c r="D2813" s="3"/>
      <c r="E2813" s="9" t="s">
        <v>279</v>
      </c>
      <c r="F2813" s="9" t="s">
        <v>279</v>
      </c>
      <c r="G2813" s="9" t="s">
        <v>279</v>
      </c>
      <c r="H2813" s="9" t="s">
        <v>279</v>
      </c>
      <c r="I2813" s="9">
        <v>0</v>
      </c>
      <c r="J2813" s="9" t="s">
        <v>279</v>
      </c>
      <c r="K2813" s="9" t="s">
        <v>279</v>
      </c>
      <c r="L2813" s="9" t="s">
        <v>279</v>
      </c>
      <c r="N2813" s="67">
        <f t="shared" si="83"/>
        <v>0</v>
      </c>
      <c r="T2813" s="63"/>
    </row>
    <row r="2814" spans="1:20" ht="15">
      <c r="A2814" s="28" t="s">
        <v>3338</v>
      </c>
      <c r="B2814" s="229" t="s">
        <v>1648</v>
      </c>
      <c r="C2814" s="3"/>
      <c r="D2814" s="3"/>
      <c r="E2814" s="9" t="s">
        <v>279</v>
      </c>
      <c r="F2814" s="9" t="s">
        <v>279</v>
      </c>
      <c r="G2814" s="9" t="s">
        <v>279</v>
      </c>
      <c r="H2814" s="9" t="s">
        <v>279</v>
      </c>
      <c r="I2814" s="9">
        <v>0</v>
      </c>
      <c r="J2814" s="9" t="s">
        <v>279</v>
      </c>
      <c r="K2814" s="9" t="s">
        <v>279</v>
      </c>
      <c r="L2814" s="9" t="s">
        <v>279</v>
      </c>
      <c r="N2814" s="67">
        <f t="shared" si="83"/>
        <v>0</v>
      </c>
      <c r="T2814" s="63"/>
    </row>
    <row r="2815" spans="1:20" ht="15">
      <c r="A2815" s="28" t="s">
        <v>4129</v>
      </c>
      <c r="B2815" s="63" t="s">
        <v>3380</v>
      </c>
      <c r="C2815" s="3"/>
      <c r="D2815" s="3"/>
      <c r="E2815" s="9" t="s">
        <v>279</v>
      </c>
      <c r="F2815" s="9" t="s">
        <v>279</v>
      </c>
      <c r="G2815" s="9" t="s">
        <v>279</v>
      </c>
      <c r="H2815" s="9" t="s">
        <v>279</v>
      </c>
      <c r="I2815" s="9">
        <v>0</v>
      </c>
      <c r="J2815" s="9" t="s">
        <v>279</v>
      </c>
      <c r="K2815" s="9" t="s">
        <v>279</v>
      </c>
      <c r="L2815" s="64" t="s">
        <v>280</v>
      </c>
      <c r="N2815" s="67">
        <f t="shared" si="83"/>
        <v>0</v>
      </c>
      <c r="T2815" s="63"/>
    </row>
    <row r="2816" spans="1:20" ht="15">
      <c r="A2816" s="28" t="s">
        <v>4130</v>
      </c>
      <c r="B2816" s="229" t="s">
        <v>1676</v>
      </c>
      <c r="C2816" s="3"/>
      <c r="D2816" s="3"/>
      <c r="E2816" s="9" t="s">
        <v>279</v>
      </c>
      <c r="F2816" s="9" t="s">
        <v>279</v>
      </c>
      <c r="G2816" s="9" t="s">
        <v>279</v>
      </c>
      <c r="H2816" s="9" t="s">
        <v>279</v>
      </c>
      <c r="I2816" s="9">
        <v>0</v>
      </c>
      <c r="J2816" s="9" t="s">
        <v>279</v>
      </c>
      <c r="K2816" s="9" t="s">
        <v>279</v>
      </c>
      <c r="L2816" s="9" t="s">
        <v>279</v>
      </c>
      <c r="N2816" s="67">
        <f t="shared" si="83"/>
        <v>0</v>
      </c>
      <c r="T2816" s="63"/>
    </row>
    <row r="2817" spans="1:24" ht="15">
      <c r="A2817" s="28" t="s">
        <v>4131</v>
      </c>
      <c r="B2817" s="229" t="s">
        <v>1658</v>
      </c>
      <c r="C2817" s="3"/>
      <c r="D2817" s="3"/>
      <c r="E2817" s="9" t="s">
        <v>279</v>
      </c>
      <c r="F2817" s="9" t="s">
        <v>279</v>
      </c>
      <c r="G2817" s="9" t="s">
        <v>279</v>
      </c>
      <c r="H2817" s="9" t="s">
        <v>279</v>
      </c>
      <c r="I2817" s="9">
        <v>0</v>
      </c>
      <c r="J2817" s="9" t="s">
        <v>279</v>
      </c>
      <c r="K2817" s="9" t="s">
        <v>279</v>
      </c>
      <c r="L2817" s="9" t="s">
        <v>279</v>
      </c>
      <c r="N2817" s="67">
        <f t="shared" si="83"/>
        <v>0</v>
      </c>
      <c r="T2817" s="63"/>
    </row>
    <row r="2818" spans="1:24" ht="15">
      <c r="A2818" s="28"/>
      <c r="B2818" s="63"/>
      <c r="E2818" s="9"/>
      <c r="F2818" s="9"/>
      <c r="G2818" s="9"/>
      <c r="H2818" s="9"/>
      <c r="L2818" s="69"/>
      <c r="M2818" s="67"/>
    </row>
    <row r="2819" spans="1:24" ht="15">
      <c r="A2819" s="28"/>
      <c r="B2819" s="63"/>
      <c r="E2819" s="9"/>
      <c r="L2819" s="69"/>
    </row>
    <row r="2820" spans="1:24" ht="15">
      <c r="A2820" s="28"/>
      <c r="B2820" s="63"/>
      <c r="E2820" s="9"/>
      <c r="L2820" s="69"/>
    </row>
    <row r="2821" spans="1:24" ht="25.5">
      <c r="A2821" s="23" t="s">
        <v>199</v>
      </c>
      <c r="L2821" s="69"/>
    </row>
    <row r="2822" spans="1:24">
      <c r="L2822" s="69"/>
    </row>
    <row r="2823" spans="1:24" ht="15">
      <c r="A2823" s="39"/>
      <c r="B2823" s="39"/>
      <c r="C2823" s="39"/>
      <c r="D2823" s="39"/>
      <c r="E2823" s="61">
        <v>2016</v>
      </c>
      <c r="F2823" s="61">
        <v>2017</v>
      </c>
      <c r="G2823" s="61">
        <v>2018</v>
      </c>
      <c r="H2823" s="61">
        <v>2019</v>
      </c>
      <c r="I2823" s="61">
        <v>2020</v>
      </c>
      <c r="J2823" s="61">
        <v>2021</v>
      </c>
      <c r="K2823" s="61">
        <v>2022</v>
      </c>
      <c r="L2823" s="61">
        <v>2023</v>
      </c>
      <c r="N2823" s="70" t="s">
        <v>40</v>
      </c>
    </row>
    <row r="2824" spans="1:24" ht="15">
      <c r="A2824" s="28" t="s">
        <v>0</v>
      </c>
      <c r="B2824" s="63" t="s">
        <v>33</v>
      </c>
      <c r="E2824" s="213">
        <v>3128.6</v>
      </c>
      <c r="F2824" s="212">
        <v>4632.7</v>
      </c>
      <c r="G2824" s="212">
        <v>3191.5</v>
      </c>
      <c r="H2824" s="217">
        <v>3499.4499999999989</v>
      </c>
      <c r="I2824" s="9">
        <v>1405.399999999996</v>
      </c>
      <c r="J2824" s="9">
        <v>3070.7000000000007</v>
      </c>
      <c r="K2824" s="9">
        <v>2754.3000000000011</v>
      </c>
      <c r="L2824" s="556">
        <v>2308.3000000000011</v>
      </c>
      <c r="N2824" s="67">
        <f>SUM(E2824:L2824)</f>
        <v>23990.949999999997</v>
      </c>
      <c r="P2824" t="s">
        <v>1200</v>
      </c>
      <c r="S2824" t="s">
        <v>365</v>
      </c>
      <c r="T2824" s="554"/>
      <c r="U2824" s="554"/>
      <c r="V2824" s="360"/>
      <c r="W2824" s="555"/>
      <c r="X2824" s="554"/>
    </row>
    <row r="2825" spans="1:24" ht="15">
      <c r="A2825" s="28" t="s">
        <v>2</v>
      </c>
      <c r="B2825" s="63" t="s">
        <v>21</v>
      </c>
      <c r="E2825" s="217">
        <v>2784.9</v>
      </c>
      <c r="F2825" s="214">
        <v>4680.8</v>
      </c>
      <c r="G2825" s="217">
        <v>2716.4</v>
      </c>
      <c r="H2825" s="9">
        <v>2523.5000000000018</v>
      </c>
      <c r="I2825" s="217">
        <v>1965.8000000000029</v>
      </c>
      <c r="J2825" s="214">
        <v>4063.7000000000062</v>
      </c>
      <c r="K2825" s="217">
        <v>3208.8999999999978</v>
      </c>
      <c r="L2825" s="556">
        <v>2034.5999999999985</v>
      </c>
      <c r="N2825" s="67">
        <f>SUM(E2825:L2825)</f>
        <v>23978.600000000009</v>
      </c>
      <c r="P2825" t="s">
        <v>2698</v>
      </c>
      <c r="S2825" t="s">
        <v>1840</v>
      </c>
      <c r="T2825" s="557"/>
      <c r="U2825" s="554"/>
      <c r="V2825" s="347"/>
      <c r="W2825" s="555"/>
      <c r="X2825" s="554"/>
    </row>
    <row r="2826" spans="1:24" ht="15">
      <c r="A2826" s="28" t="s">
        <v>3</v>
      </c>
      <c r="B2826" s="63" t="s">
        <v>31</v>
      </c>
      <c r="E2826" s="217">
        <v>2741</v>
      </c>
      <c r="F2826" s="217">
        <v>4043.3</v>
      </c>
      <c r="G2826" s="9">
        <v>2313.1</v>
      </c>
      <c r="H2826" s="214">
        <v>3774.549999999992</v>
      </c>
      <c r="I2826" s="9">
        <v>1175.3000000000011</v>
      </c>
      <c r="J2826" s="217">
        <v>3370.6000000000022</v>
      </c>
      <c r="K2826" s="9">
        <v>1898.5</v>
      </c>
      <c r="L2826" s="556">
        <v>2310.8999999999978</v>
      </c>
      <c r="N2826" s="67">
        <f>SUM(E2826:L2826)</f>
        <v>21627.249999999993</v>
      </c>
      <c r="P2826" t="s">
        <v>2478</v>
      </c>
      <c r="S2826" t="s">
        <v>1840</v>
      </c>
      <c r="T2826" s="225"/>
      <c r="U2826" s="554"/>
      <c r="V2826" s="347"/>
      <c r="W2826" s="555"/>
      <c r="X2826" s="554"/>
    </row>
    <row r="2827" spans="1:24" ht="15">
      <c r="A2827" s="28" t="s">
        <v>5</v>
      </c>
      <c r="B2827" s="63" t="s">
        <v>11</v>
      </c>
      <c r="E2827" s="217">
        <v>2361.1999999999998</v>
      </c>
      <c r="F2827" s="217">
        <v>3554.8</v>
      </c>
      <c r="G2827" s="217">
        <v>2715.7</v>
      </c>
      <c r="H2827" s="217">
        <v>3009.0499999999956</v>
      </c>
      <c r="I2827" s="217">
        <v>1961.1000000000004</v>
      </c>
      <c r="J2827" s="9">
        <v>2611.6000000000058</v>
      </c>
      <c r="K2827" s="9">
        <v>2427.8000000000011</v>
      </c>
      <c r="L2827" s="596">
        <v>2706.399999999996</v>
      </c>
      <c r="N2827" s="67">
        <f>SUM(E2827:L2827)</f>
        <v>21347.65</v>
      </c>
      <c r="P2827" t="s">
        <v>5600</v>
      </c>
      <c r="S2827" t="s">
        <v>365</v>
      </c>
      <c r="T2827" s="557"/>
      <c r="U2827" s="554"/>
      <c r="V2827" s="347"/>
      <c r="W2827" s="555"/>
      <c r="X2827" s="554"/>
    </row>
    <row r="2828" spans="1:24" ht="15">
      <c r="A2828" s="28" t="s">
        <v>7</v>
      </c>
      <c r="B2828" s="63" t="s">
        <v>25</v>
      </c>
      <c r="E2828" s="9">
        <v>2200.4</v>
      </c>
      <c r="F2828" s="9">
        <v>3475.9</v>
      </c>
      <c r="G2828" s="214">
        <v>3261.2</v>
      </c>
      <c r="H2828" s="9">
        <v>2531.5999999999985</v>
      </c>
      <c r="I2828" s="9">
        <v>985.89999999999782</v>
      </c>
      <c r="J2828" s="9">
        <v>2460.8000000000029</v>
      </c>
      <c r="K2828" s="213">
        <v>3245.3000000000047</v>
      </c>
      <c r="L2828" s="556">
        <v>2535.2999999999975</v>
      </c>
      <c r="N2828" s="67">
        <f>SUM(E2828:L2828)</f>
        <v>20696.400000000001</v>
      </c>
      <c r="P2828" t="s">
        <v>372</v>
      </c>
      <c r="S2828" t="s">
        <v>1779</v>
      </c>
      <c r="T2828" s="225"/>
      <c r="U2828" s="554"/>
      <c r="V2828" s="347"/>
      <c r="W2828" s="555"/>
      <c r="X2828" s="554"/>
    </row>
    <row r="2829" spans="1:24" ht="15">
      <c r="A2829" s="28" t="s">
        <v>8</v>
      </c>
      <c r="B2829" s="63" t="s">
        <v>37</v>
      </c>
      <c r="E2829" s="9">
        <v>1723</v>
      </c>
      <c r="F2829" s="9">
        <v>3335.7</v>
      </c>
      <c r="G2829" s="9">
        <v>2188.8000000000002</v>
      </c>
      <c r="H2829" s="9">
        <v>2463.600000000004</v>
      </c>
      <c r="I2829" s="9">
        <v>890.30000000000109</v>
      </c>
      <c r="J2829" s="212">
        <v>3793.4499999999989</v>
      </c>
      <c r="K2829" s="212">
        <v>3273.1000000000004</v>
      </c>
      <c r="L2829" s="556">
        <v>2375.6999999999989</v>
      </c>
      <c r="N2829" s="67">
        <f>SUM(E2829:L2829)</f>
        <v>20043.650000000001</v>
      </c>
      <c r="P2829" t="s">
        <v>295</v>
      </c>
      <c r="T2829" s="225"/>
      <c r="U2829" s="554"/>
      <c r="V2829" s="347"/>
      <c r="W2829" s="555"/>
      <c r="X2829" s="554"/>
    </row>
    <row r="2830" spans="1:24" ht="15">
      <c r="A2830" s="28" t="s">
        <v>10</v>
      </c>
      <c r="B2830" s="63" t="s">
        <v>17</v>
      </c>
      <c r="E2830" s="9">
        <v>1707</v>
      </c>
      <c r="F2830" s="217">
        <v>4126.3</v>
      </c>
      <c r="G2830" s="217">
        <v>2526.1</v>
      </c>
      <c r="H2830" s="213">
        <v>3670.8999999999978</v>
      </c>
      <c r="I2830" s="9">
        <v>438.89999999999782</v>
      </c>
      <c r="J2830" s="9">
        <v>2658.25</v>
      </c>
      <c r="K2830" s="9">
        <v>1625.9999999999982</v>
      </c>
      <c r="L2830" s="556">
        <v>2482.3000000000011</v>
      </c>
      <c r="N2830" s="67">
        <f>SUM(E2830:L2830)</f>
        <v>19235.749999999993</v>
      </c>
      <c r="P2830" t="s">
        <v>1199</v>
      </c>
      <c r="T2830" s="554"/>
      <c r="U2830" s="554"/>
      <c r="V2830" s="360"/>
      <c r="W2830" s="555"/>
      <c r="X2830" s="554"/>
    </row>
    <row r="2831" spans="1:24" ht="15">
      <c r="A2831" s="28" t="s">
        <v>12</v>
      </c>
      <c r="B2831" s="63" t="s">
        <v>39</v>
      </c>
      <c r="E2831" s="9">
        <v>2095.1</v>
      </c>
      <c r="F2831" s="9">
        <v>3448.9</v>
      </c>
      <c r="G2831" s="217">
        <v>2846</v>
      </c>
      <c r="H2831" s="217">
        <v>3475.6499999999996</v>
      </c>
      <c r="I2831" s="213">
        <v>2176.7999999999975</v>
      </c>
      <c r="J2831" s="9">
        <v>2791.3999999999996</v>
      </c>
      <c r="K2831" s="9">
        <v>2354.7000000000062</v>
      </c>
      <c r="L2831" s="9" t="s">
        <v>279</v>
      </c>
      <c r="N2831" s="67">
        <f>SUM(E2831:L2831)</f>
        <v>19188.550000000003</v>
      </c>
      <c r="P2831" t="s">
        <v>1839</v>
      </c>
      <c r="T2831" s="557"/>
      <c r="U2831" s="554"/>
      <c r="V2831" s="347"/>
      <c r="W2831" s="555"/>
      <c r="X2831" s="554"/>
    </row>
    <row r="2832" spans="1:24" ht="15">
      <c r="A2832" s="28" t="s">
        <v>14</v>
      </c>
      <c r="B2832" s="63" t="s">
        <v>15</v>
      </c>
      <c r="E2832" s="217">
        <v>2789.7</v>
      </c>
      <c r="F2832" s="9">
        <v>2182.9</v>
      </c>
      <c r="G2832" s="9">
        <v>2282.4</v>
      </c>
      <c r="H2832" s="9">
        <v>2671.6499999999969</v>
      </c>
      <c r="I2832" s="9">
        <v>1705.4999999999945</v>
      </c>
      <c r="J2832" s="9">
        <v>3220.2999999999993</v>
      </c>
      <c r="K2832" s="9">
        <v>2982.3000000000029</v>
      </c>
      <c r="L2832" s="556">
        <v>1315.6999999999989</v>
      </c>
      <c r="N2832" s="67">
        <f>SUM(E2832:L2832)</f>
        <v>19150.44999999999</v>
      </c>
      <c r="P2832" t="s">
        <v>284</v>
      </c>
      <c r="T2832" s="557"/>
      <c r="U2832" s="554"/>
      <c r="V2832" s="347"/>
      <c r="W2832" s="555"/>
      <c r="X2832" s="554"/>
    </row>
    <row r="2833" spans="1:24" ht="15">
      <c r="A2833" s="28" t="s">
        <v>16</v>
      </c>
      <c r="B2833" s="63" t="s">
        <v>9</v>
      </c>
      <c r="E2833" s="214">
        <v>3270.2</v>
      </c>
      <c r="F2833" s="217">
        <v>3620</v>
      </c>
      <c r="G2833" s="9">
        <v>2231.1</v>
      </c>
      <c r="H2833" s="217">
        <v>3127</v>
      </c>
      <c r="I2833" s="9">
        <v>373.80000000000109</v>
      </c>
      <c r="J2833" s="9">
        <v>1922.7999999999975</v>
      </c>
      <c r="K2833" s="9">
        <v>1749.0999999999985</v>
      </c>
      <c r="L2833" s="556">
        <v>2328.7000000000007</v>
      </c>
      <c r="N2833" s="67">
        <f>SUM(E2833:L2833)</f>
        <v>18622.699999999997</v>
      </c>
      <c r="P2833" t="s">
        <v>1201</v>
      </c>
      <c r="S2833" t="s">
        <v>1779</v>
      </c>
      <c r="T2833" s="554"/>
      <c r="U2833" s="554"/>
      <c r="V2833" s="360"/>
      <c r="W2833" s="555"/>
      <c r="X2833" s="554"/>
    </row>
    <row r="2834" spans="1:24" ht="15">
      <c r="A2834" s="28" t="s">
        <v>18</v>
      </c>
      <c r="B2834" s="63" t="s">
        <v>27</v>
      </c>
      <c r="E2834" s="212">
        <v>3161.8</v>
      </c>
      <c r="F2834" s="9">
        <v>2983.9</v>
      </c>
      <c r="G2834" s="9">
        <v>1768.4</v>
      </c>
      <c r="H2834" s="9">
        <v>2788.6999999999989</v>
      </c>
      <c r="I2834" s="217">
        <v>2058.2999999999993</v>
      </c>
      <c r="J2834" s="9">
        <v>2426.0999999999985</v>
      </c>
      <c r="K2834" s="9">
        <v>1096.8999999999996</v>
      </c>
      <c r="L2834" s="556">
        <v>1562.7000000000062</v>
      </c>
      <c r="N2834" s="67">
        <f>SUM(E2834:L2834)</f>
        <v>17846.800000000003</v>
      </c>
      <c r="P2834" t="s">
        <v>334</v>
      </c>
      <c r="T2834" s="225"/>
      <c r="U2834" s="554"/>
      <c r="V2834" s="347"/>
      <c r="W2834" s="555"/>
      <c r="X2834" s="554"/>
    </row>
    <row r="2835" spans="1:24" ht="15">
      <c r="A2835" s="28" t="s">
        <v>20</v>
      </c>
      <c r="B2835" s="63" t="s">
        <v>141</v>
      </c>
      <c r="E2835" s="9" t="s">
        <v>279</v>
      </c>
      <c r="F2835" s="9">
        <v>2255.3000000000002</v>
      </c>
      <c r="G2835" s="217">
        <v>2481.3000000000002</v>
      </c>
      <c r="H2835" s="212">
        <v>3672.8500000000004</v>
      </c>
      <c r="I2835" s="9">
        <v>1422.6999999999953</v>
      </c>
      <c r="J2835" s="217">
        <v>3511.3500000000022</v>
      </c>
      <c r="K2835" s="9">
        <v>2359.0000000000018</v>
      </c>
      <c r="L2835" s="556">
        <v>2060.6999999999935</v>
      </c>
      <c r="N2835" s="67">
        <f>SUM(E2835:L2835)</f>
        <v>17763.199999999993</v>
      </c>
      <c r="P2835" t="s">
        <v>2479</v>
      </c>
      <c r="T2835" s="554"/>
      <c r="U2835" s="554"/>
      <c r="V2835" s="347"/>
      <c r="W2835" s="555"/>
      <c r="X2835" s="554"/>
    </row>
    <row r="2836" spans="1:24" ht="15">
      <c r="A2836" s="28" t="s">
        <v>22</v>
      </c>
      <c r="B2836" s="63" t="s">
        <v>23</v>
      </c>
      <c r="E2836" s="9">
        <v>1845.3</v>
      </c>
      <c r="F2836" s="217">
        <v>3803.7</v>
      </c>
      <c r="G2836" s="9">
        <v>1573.6</v>
      </c>
      <c r="H2836" s="9">
        <v>2844.9999999999982</v>
      </c>
      <c r="I2836" s="9">
        <v>1799.6000000000004</v>
      </c>
      <c r="J2836" s="9">
        <v>2446.5000000000036</v>
      </c>
      <c r="K2836" s="9">
        <v>1845.7999999999956</v>
      </c>
      <c r="L2836" s="556">
        <v>1254.3000000000011</v>
      </c>
      <c r="N2836" s="67">
        <f>SUM(E2836:L2836)</f>
        <v>17413.8</v>
      </c>
      <c r="P2836" t="s">
        <v>293</v>
      </c>
      <c r="T2836" s="557"/>
      <c r="U2836" s="554"/>
      <c r="V2836" s="347"/>
      <c r="W2836" s="555"/>
      <c r="X2836" s="554"/>
    </row>
    <row r="2837" spans="1:24" ht="15">
      <c r="A2837" s="28" t="s">
        <v>24</v>
      </c>
      <c r="B2837" s="63" t="s">
        <v>143</v>
      </c>
      <c r="E2837" s="9" t="s">
        <v>279</v>
      </c>
      <c r="F2837" s="213">
        <v>4200.5</v>
      </c>
      <c r="G2837" s="213">
        <v>3037.1</v>
      </c>
      <c r="H2837" s="9">
        <v>2455.4000000000033</v>
      </c>
      <c r="I2837" s="9">
        <v>1191.2999999999975</v>
      </c>
      <c r="J2837" s="9">
        <v>1836.4500000000062</v>
      </c>
      <c r="K2837" s="9">
        <v>2463.3999999999924</v>
      </c>
      <c r="L2837" s="556">
        <v>2183.1999999999989</v>
      </c>
      <c r="N2837" s="67">
        <f>SUM(E2837:L2837)</f>
        <v>17367.349999999999</v>
      </c>
      <c r="P2837" t="s">
        <v>358</v>
      </c>
      <c r="S2837" s="21"/>
      <c r="T2837" s="554"/>
      <c r="U2837" s="554"/>
      <c r="V2837" s="347"/>
      <c r="W2837" s="555"/>
      <c r="X2837" s="554"/>
    </row>
    <row r="2838" spans="1:24" ht="15">
      <c r="A2838" s="28" t="s">
        <v>26</v>
      </c>
      <c r="B2838" s="63" t="s">
        <v>154</v>
      </c>
      <c r="E2838" s="9" t="s">
        <v>279</v>
      </c>
      <c r="F2838" s="9" t="s">
        <v>279</v>
      </c>
      <c r="G2838" s="9">
        <v>2210.1999999999998</v>
      </c>
      <c r="H2838" s="217">
        <v>3390.7500000000018</v>
      </c>
      <c r="I2838" s="9">
        <v>1625.7999999999956</v>
      </c>
      <c r="J2838" s="9">
        <v>3206.1499999999942</v>
      </c>
      <c r="K2838" s="9">
        <v>2070.4999999999964</v>
      </c>
      <c r="L2838" s="595">
        <v>3437.600000000004</v>
      </c>
      <c r="N2838" s="67">
        <f>SUM(E2838:L2838)</f>
        <v>15940.999999999991</v>
      </c>
      <c r="P2838" t="s">
        <v>300</v>
      </c>
      <c r="T2838" s="557"/>
      <c r="U2838" s="554"/>
      <c r="V2838" s="347"/>
      <c r="W2838" s="555"/>
      <c r="X2838" s="554"/>
    </row>
    <row r="2839" spans="1:24" ht="15">
      <c r="A2839" s="28" t="s">
        <v>28</v>
      </c>
      <c r="B2839" s="63" t="s">
        <v>142</v>
      </c>
      <c r="E2839" s="9" t="s">
        <v>279</v>
      </c>
      <c r="F2839" s="9">
        <v>2850.7</v>
      </c>
      <c r="G2839" s="9">
        <v>1905.5</v>
      </c>
      <c r="H2839" s="9">
        <v>2631.8499999999985</v>
      </c>
      <c r="I2839" s="9">
        <v>1678.9999999999982</v>
      </c>
      <c r="J2839" s="9">
        <v>2828.4999999999982</v>
      </c>
      <c r="K2839" s="9">
        <v>2251.6000000000004</v>
      </c>
      <c r="L2839" s="556">
        <v>1670.2000000000025</v>
      </c>
      <c r="N2839" s="67">
        <f>SUM(E2839:L2839)</f>
        <v>15817.349999999997</v>
      </c>
      <c r="T2839" s="554"/>
      <c r="U2839" s="554"/>
      <c r="V2839" s="360"/>
      <c r="W2839" s="555"/>
      <c r="X2839" s="554"/>
    </row>
    <row r="2840" spans="1:24" ht="15">
      <c r="A2840" s="28" t="s">
        <v>30</v>
      </c>
      <c r="B2840" s="63" t="s">
        <v>1</v>
      </c>
      <c r="E2840" s="9">
        <v>2068.9</v>
      </c>
      <c r="F2840" s="9">
        <v>3056.9</v>
      </c>
      <c r="G2840" s="217">
        <v>2425.1</v>
      </c>
      <c r="H2840" s="9">
        <v>2296.2999999999956</v>
      </c>
      <c r="I2840" s="9">
        <v>994.09999999999854</v>
      </c>
      <c r="J2840" s="9">
        <v>1865.3000000000011</v>
      </c>
      <c r="K2840" s="9">
        <v>1183.5999999999967</v>
      </c>
      <c r="L2840" s="556">
        <v>1649.2000000000025</v>
      </c>
      <c r="N2840" s="67">
        <f>SUM(E2840:L2840)</f>
        <v>15539.399999999994</v>
      </c>
      <c r="P2840" t="s">
        <v>294</v>
      </c>
      <c r="T2840" s="554"/>
      <c r="U2840" s="554"/>
      <c r="V2840" s="347"/>
      <c r="W2840" s="555"/>
      <c r="X2840" s="554"/>
    </row>
    <row r="2841" spans="1:24" ht="15">
      <c r="A2841" s="28" t="s">
        <v>32</v>
      </c>
      <c r="B2841" s="63" t="s">
        <v>13</v>
      </c>
      <c r="E2841" s="217">
        <v>2300.3000000000002</v>
      </c>
      <c r="F2841" s="9">
        <v>2159.1999999999998</v>
      </c>
      <c r="G2841" s="9">
        <v>2222.1999999999998</v>
      </c>
      <c r="H2841" s="9">
        <v>1811.9999999999945</v>
      </c>
      <c r="I2841" s="9">
        <v>1359.9000000000033</v>
      </c>
      <c r="J2841" s="9">
        <v>1106.899999999996</v>
      </c>
      <c r="K2841" s="9">
        <v>2231.4999999999964</v>
      </c>
      <c r="L2841" s="556">
        <v>1771.5000000000036</v>
      </c>
      <c r="N2841" s="67">
        <f>SUM(E2841:L2841)</f>
        <v>14963.499999999993</v>
      </c>
      <c r="P2841" t="s">
        <v>294</v>
      </c>
      <c r="T2841" s="557"/>
      <c r="U2841" s="554"/>
      <c r="V2841" s="347"/>
      <c r="W2841" s="555"/>
      <c r="X2841" s="554"/>
    </row>
    <row r="2842" spans="1:24" ht="15">
      <c r="A2842" s="28" t="s">
        <v>34</v>
      </c>
      <c r="B2842" s="63" t="s">
        <v>779</v>
      </c>
      <c r="E2842" s="9" t="s">
        <v>279</v>
      </c>
      <c r="F2842" s="9" t="s">
        <v>279</v>
      </c>
      <c r="G2842" s="9" t="s">
        <v>279</v>
      </c>
      <c r="H2842" s="217">
        <v>3522.0999999999985</v>
      </c>
      <c r="I2842" s="9">
        <v>1702.4000000000051</v>
      </c>
      <c r="J2842" s="9">
        <v>2804.2999999999993</v>
      </c>
      <c r="K2842" s="9">
        <v>3089.3999999999996</v>
      </c>
      <c r="L2842" s="594">
        <v>3714.6999999999989</v>
      </c>
      <c r="N2842" s="67">
        <f>SUM(E2842:L2842)</f>
        <v>14832.900000000001</v>
      </c>
      <c r="P2842" t="s">
        <v>354</v>
      </c>
      <c r="T2842" s="554"/>
      <c r="U2842" s="554"/>
      <c r="V2842" s="360"/>
      <c r="W2842" s="555"/>
      <c r="X2842" s="554"/>
    </row>
    <row r="2843" spans="1:24" ht="15">
      <c r="A2843" s="28" t="s">
        <v>36</v>
      </c>
      <c r="B2843" s="63" t="s">
        <v>155</v>
      </c>
      <c r="E2843" s="9" t="s">
        <v>279</v>
      </c>
      <c r="F2843" s="9" t="s">
        <v>279</v>
      </c>
      <c r="G2843" s="9">
        <v>1780.9</v>
      </c>
      <c r="H2843" s="9">
        <v>1976.4000000000051</v>
      </c>
      <c r="I2843" s="9">
        <v>1912.9999999999927</v>
      </c>
      <c r="J2843" s="217">
        <v>3635.4499999999971</v>
      </c>
      <c r="K2843" s="9">
        <v>2671.9999999999964</v>
      </c>
      <c r="L2843" s="556">
        <v>2491.6</v>
      </c>
      <c r="N2843" s="67">
        <f>SUM(E2843:L2843)</f>
        <v>14469.349999999991</v>
      </c>
      <c r="P2843" t="s">
        <v>284</v>
      </c>
      <c r="T2843" s="554"/>
      <c r="U2843" s="554"/>
      <c r="V2843" s="360"/>
      <c r="W2843" s="555"/>
      <c r="X2843" s="554"/>
    </row>
    <row r="2844" spans="1:24" ht="15">
      <c r="A2844" s="28" t="s">
        <v>38</v>
      </c>
      <c r="B2844" s="63" t="s">
        <v>6</v>
      </c>
      <c r="E2844" s="9">
        <v>2155.1</v>
      </c>
      <c r="F2844" s="217">
        <v>3844.1</v>
      </c>
      <c r="G2844" s="9">
        <v>2400.8000000000002</v>
      </c>
      <c r="H2844" s="9">
        <v>2078.2499999999964</v>
      </c>
      <c r="I2844" s="9">
        <v>787.40000000000146</v>
      </c>
      <c r="J2844" s="9">
        <v>2795.8999999999996</v>
      </c>
      <c r="K2844" s="9" t="s">
        <v>279</v>
      </c>
      <c r="L2844" s="9" t="s">
        <v>279</v>
      </c>
      <c r="N2844" s="67">
        <f>SUM(E2844:L2844)</f>
        <v>14061.549999999997</v>
      </c>
      <c r="P2844" t="s">
        <v>298</v>
      </c>
      <c r="T2844" s="557"/>
      <c r="U2844" s="554"/>
      <c r="V2844" s="348"/>
      <c r="W2844" s="555"/>
      <c r="X2844" s="554"/>
    </row>
    <row r="2845" spans="1:24" ht="15">
      <c r="A2845" s="28" t="s">
        <v>145</v>
      </c>
      <c r="B2845" s="63" t="s">
        <v>19</v>
      </c>
      <c r="E2845" s="9">
        <v>2144.4</v>
      </c>
      <c r="F2845" s="9">
        <v>3293.4</v>
      </c>
      <c r="G2845" s="9">
        <v>1736.9</v>
      </c>
      <c r="H2845" s="9">
        <v>2386.3999999999996</v>
      </c>
      <c r="I2845" s="214">
        <v>2558.2000000000007</v>
      </c>
      <c r="J2845" s="9">
        <v>1677.6999999999989</v>
      </c>
      <c r="K2845" s="9" t="s">
        <v>279</v>
      </c>
      <c r="L2845" s="9" t="s">
        <v>279</v>
      </c>
      <c r="N2845" s="67">
        <f>SUM(E2845:L2845)</f>
        <v>13797</v>
      </c>
      <c r="P2845" t="s">
        <v>282</v>
      </c>
      <c r="S2845" s="21" t="s">
        <v>1779</v>
      </c>
      <c r="T2845" s="557"/>
      <c r="U2845" s="554"/>
      <c r="V2845" s="347"/>
      <c r="W2845" s="555"/>
      <c r="X2845" s="554"/>
    </row>
    <row r="2846" spans="1:24" ht="15">
      <c r="A2846" s="28" t="s">
        <v>146</v>
      </c>
      <c r="B2846" s="63" t="s">
        <v>162</v>
      </c>
      <c r="E2846" s="9" t="s">
        <v>279</v>
      </c>
      <c r="F2846" s="9" t="s">
        <v>279</v>
      </c>
      <c r="G2846" s="9">
        <v>2099.6</v>
      </c>
      <c r="H2846" s="9">
        <v>2368.2000000000025</v>
      </c>
      <c r="I2846" s="9">
        <v>1108.7999999999975</v>
      </c>
      <c r="J2846" s="9">
        <v>2405</v>
      </c>
      <c r="K2846" s="217">
        <v>3193.2000000000025</v>
      </c>
      <c r="L2846" s="556">
        <v>1877.0000000000055</v>
      </c>
      <c r="N2846" s="67">
        <f>SUM(E2846:L2846)</f>
        <v>13051.800000000008</v>
      </c>
      <c r="P2846" t="s">
        <v>298</v>
      </c>
      <c r="T2846" s="557"/>
      <c r="U2846" s="554"/>
      <c r="V2846" s="347"/>
      <c r="W2846" s="555"/>
      <c r="X2846" s="554"/>
    </row>
    <row r="2847" spans="1:24" ht="15">
      <c r="A2847" s="28" t="s">
        <v>147</v>
      </c>
      <c r="B2847" s="63" t="s">
        <v>748</v>
      </c>
      <c r="E2847" s="9" t="s">
        <v>279</v>
      </c>
      <c r="F2847" s="9" t="s">
        <v>279</v>
      </c>
      <c r="G2847" s="9" t="s">
        <v>279</v>
      </c>
      <c r="H2847" s="9">
        <v>2595.7999999999993</v>
      </c>
      <c r="I2847" s="9">
        <v>1126.3999999999996</v>
      </c>
      <c r="J2847" s="9">
        <v>3202.0500000000011</v>
      </c>
      <c r="K2847" s="9">
        <v>2894.4999999999982</v>
      </c>
      <c r="L2847" s="556">
        <v>2126.7999999999993</v>
      </c>
      <c r="N2847" s="67">
        <f>SUM(E2847:L2847)</f>
        <v>11945.549999999997</v>
      </c>
      <c r="T2847" s="554"/>
      <c r="U2847" s="554"/>
      <c r="V2847" s="360"/>
      <c r="W2847" s="555"/>
      <c r="X2847" s="554"/>
    </row>
    <row r="2848" spans="1:24" ht="15">
      <c r="A2848" s="28" t="s">
        <v>151</v>
      </c>
      <c r="B2848" s="28" t="s">
        <v>733</v>
      </c>
      <c r="E2848" s="9" t="s">
        <v>279</v>
      </c>
      <c r="F2848" s="9" t="s">
        <v>279</v>
      </c>
      <c r="G2848" s="9" t="s">
        <v>279</v>
      </c>
      <c r="H2848" s="9">
        <v>1733.1000000000058</v>
      </c>
      <c r="I2848" s="9">
        <v>1662.0000000000055</v>
      </c>
      <c r="J2848" s="9">
        <v>2455.2499999999982</v>
      </c>
      <c r="K2848" s="9">
        <v>2947.5999999999985</v>
      </c>
      <c r="L2848" s="596">
        <v>2995.5500000000047</v>
      </c>
      <c r="N2848" s="67">
        <f>SUM(E2848:L2848)</f>
        <v>11793.500000000013</v>
      </c>
      <c r="P2848" t="s">
        <v>298</v>
      </c>
      <c r="T2848" s="557"/>
      <c r="U2848" s="554"/>
      <c r="V2848" s="347"/>
      <c r="W2848" s="555"/>
      <c r="X2848" s="554"/>
    </row>
    <row r="2849" spans="1:24" ht="15">
      <c r="A2849" s="28" t="s">
        <v>157</v>
      </c>
      <c r="B2849" s="63" t="s">
        <v>749</v>
      </c>
      <c r="E2849" s="9" t="s">
        <v>279</v>
      </c>
      <c r="F2849" s="9" t="s">
        <v>279</v>
      </c>
      <c r="G2849" s="9" t="s">
        <v>279</v>
      </c>
      <c r="H2849" s="9">
        <v>1971.3000000000029</v>
      </c>
      <c r="I2849" s="9">
        <v>1932.0000000000036</v>
      </c>
      <c r="J2849" s="9">
        <v>3156.0999999999985</v>
      </c>
      <c r="K2849" s="9">
        <v>2156.600000000004</v>
      </c>
      <c r="L2849" s="556">
        <v>2570.4999999999982</v>
      </c>
      <c r="N2849" s="67">
        <f>SUM(E2849:L2849)</f>
        <v>11786.500000000007</v>
      </c>
      <c r="T2849" s="225"/>
      <c r="U2849" s="554"/>
      <c r="V2849" s="347"/>
      <c r="W2849" s="555"/>
      <c r="X2849" s="554"/>
    </row>
    <row r="2850" spans="1:24" ht="15">
      <c r="A2850" s="28" t="s">
        <v>159</v>
      </c>
      <c r="B2850" s="63" t="s">
        <v>783</v>
      </c>
      <c r="E2850" s="9" t="s">
        <v>279</v>
      </c>
      <c r="F2850" s="9" t="s">
        <v>279</v>
      </c>
      <c r="G2850" s="9" t="s">
        <v>279</v>
      </c>
      <c r="H2850" s="9">
        <v>2214.6999999999953</v>
      </c>
      <c r="I2850" s="9">
        <v>1393.0000000000018</v>
      </c>
      <c r="J2850" s="217">
        <v>3333.4000000000015</v>
      </c>
      <c r="K2850" s="9">
        <v>3046.2500000000073</v>
      </c>
      <c r="L2850" s="556">
        <v>1705.9999999999964</v>
      </c>
      <c r="N2850" s="67">
        <f>SUM(E2850:L2850)</f>
        <v>11693.350000000002</v>
      </c>
      <c r="P2850" t="s">
        <v>289</v>
      </c>
      <c r="T2850" s="554"/>
      <c r="U2850" s="554"/>
      <c r="V2850" s="347"/>
      <c r="W2850" s="555"/>
      <c r="X2850" s="554"/>
    </row>
    <row r="2851" spans="1:24" ht="15">
      <c r="A2851" s="28" t="s">
        <v>160</v>
      </c>
      <c r="B2851" s="63" t="s">
        <v>35</v>
      </c>
      <c r="E2851" s="217">
        <v>2634.9</v>
      </c>
      <c r="F2851" s="217">
        <v>3488.9</v>
      </c>
      <c r="G2851" s="9">
        <v>1874.7</v>
      </c>
      <c r="H2851" s="9">
        <v>2279.4999999999982</v>
      </c>
      <c r="I2851" s="9">
        <v>1413.4000000000033</v>
      </c>
      <c r="J2851" s="9" t="s">
        <v>279</v>
      </c>
      <c r="K2851" s="9" t="s">
        <v>279</v>
      </c>
      <c r="L2851" s="9" t="s">
        <v>279</v>
      </c>
      <c r="N2851" s="67">
        <f>SUM(E2851:L2851)</f>
        <v>11691.400000000001</v>
      </c>
      <c r="P2851" t="s">
        <v>335</v>
      </c>
      <c r="T2851" s="557"/>
      <c r="U2851" s="554"/>
      <c r="V2851" s="347"/>
      <c r="W2851" s="555"/>
      <c r="X2851" s="554"/>
    </row>
    <row r="2852" spans="1:24" ht="15">
      <c r="A2852" s="28" t="s">
        <v>161</v>
      </c>
      <c r="B2852" s="63" t="s">
        <v>153</v>
      </c>
      <c r="E2852" s="9" t="s">
        <v>279</v>
      </c>
      <c r="F2852" s="9" t="s">
        <v>279</v>
      </c>
      <c r="G2852" s="9">
        <v>2291.6</v>
      </c>
      <c r="H2852" s="9">
        <v>2488.7000000000025</v>
      </c>
      <c r="I2852" s="9">
        <v>750.600000000004</v>
      </c>
      <c r="J2852" s="9">
        <v>2925.6000000000004</v>
      </c>
      <c r="K2852" s="9">
        <v>1332.9000000000015</v>
      </c>
      <c r="L2852" s="556">
        <v>1886.1999999999989</v>
      </c>
      <c r="N2852" s="67">
        <f>SUM(E2852:L2852)</f>
        <v>11675.600000000008</v>
      </c>
      <c r="T2852" s="554"/>
      <c r="U2852" s="554"/>
      <c r="V2852" s="360"/>
      <c r="W2852" s="555"/>
      <c r="X2852" s="554"/>
    </row>
    <row r="2853" spans="1:24" ht="15">
      <c r="A2853" s="28" t="s">
        <v>163</v>
      </c>
      <c r="B2853" s="63" t="s">
        <v>800</v>
      </c>
      <c r="E2853" s="9" t="s">
        <v>279</v>
      </c>
      <c r="F2853" s="9" t="s">
        <v>279</v>
      </c>
      <c r="G2853" s="9" t="s">
        <v>279</v>
      </c>
      <c r="H2853" s="9">
        <v>2436.0999999999985</v>
      </c>
      <c r="I2853" s="9">
        <v>875.40000000000327</v>
      </c>
      <c r="J2853" s="217">
        <v>3284.5999999999985</v>
      </c>
      <c r="K2853" s="9">
        <v>2692.6000000000004</v>
      </c>
      <c r="L2853" s="556">
        <v>2190.0000000000055</v>
      </c>
      <c r="N2853" s="67">
        <f>SUM(E2853:L2853)</f>
        <v>11478.700000000006</v>
      </c>
      <c r="P2853" t="s">
        <v>294</v>
      </c>
      <c r="T2853" s="557"/>
      <c r="U2853" s="554"/>
      <c r="V2853" s="348"/>
      <c r="W2853" s="555"/>
      <c r="X2853" s="554"/>
    </row>
    <row r="2854" spans="1:24" ht="15">
      <c r="A2854" s="28" t="s">
        <v>275</v>
      </c>
      <c r="B2854" s="63" t="s">
        <v>771</v>
      </c>
      <c r="E2854" s="9" t="s">
        <v>279</v>
      </c>
      <c r="F2854" s="9" t="s">
        <v>279</v>
      </c>
      <c r="G2854" s="9" t="s">
        <v>279</v>
      </c>
      <c r="H2854" s="9">
        <v>2774.0999999999985</v>
      </c>
      <c r="I2854" s="9">
        <v>1190.2000000000007</v>
      </c>
      <c r="J2854" s="9">
        <v>2125.6999999999971</v>
      </c>
      <c r="K2854" s="217">
        <v>3166.7000000000016</v>
      </c>
      <c r="L2854" s="556">
        <v>2126.6000000000022</v>
      </c>
      <c r="N2854" s="67">
        <f>SUM(E2854:L2854)</f>
        <v>11383.3</v>
      </c>
      <c r="P2854" t="s">
        <v>288</v>
      </c>
      <c r="T2854" s="557"/>
      <c r="U2854" s="554"/>
      <c r="V2854" s="348"/>
      <c r="W2854" s="555"/>
      <c r="X2854" s="554"/>
    </row>
    <row r="2855" spans="1:24" ht="15">
      <c r="A2855" s="28" t="s">
        <v>276</v>
      </c>
      <c r="B2855" s="63" t="s">
        <v>778</v>
      </c>
      <c r="E2855" s="9" t="s">
        <v>279</v>
      </c>
      <c r="F2855" s="9" t="s">
        <v>279</v>
      </c>
      <c r="G2855" s="9" t="s">
        <v>279</v>
      </c>
      <c r="H2855" s="9">
        <v>2320.4000000000033</v>
      </c>
      <c r="I2855" s="9">
        <v>1711.1999999999971</v>
      </c>
      <c r="J2855" s="9">
        <v>2348.8999999999996</v>
      </c>
      <c r="K2855" s="9">
        <v>1918.4999999999945</v>
      </c>
      <c r="L2855" s="556">
        <v>2487.6999999999989</v>
      </c>
      <c r="N2855" s="67">
        <f>SUM(E2855:L2855)</f>
        <v>10786.699999999993</v>
      </c>
      <c r="T2855" s="554"/>
      <c r="U2855" s="554"/>
      <c r="V2855" s="347"/>
      <c r="W2855" s="555"/>
      <c r="X2855" s="554"/>
    </row>
    <row r="2856" spans="1:24" ht="15">
      <c r="A2856" s="28" t="s">
        <v>277</v>
      </c>
      <c r="B2856" s="28" t="s">
        <v>734</v>
      </c>
      <c r="E2856" s="9" t="s">
        <v>279</v>
      </c>
      <c r="F2856" s="9" t="s">
        <v>279</v>
      </c>
      <c r="G2856" s="9" t="s">
        <v>279</v>
      </c>
      <c r="H2856" s="9">
        <v>2245.4000000000015</v>
      </c>
      <c r="I2856" s="9">
        <v>1437.7000000000007</v>
      </c>
      <c r="J2856" s="9">
        <v>2011.1999999999953</v>
      </c>
      <c r="K2856" s="9">
        <v>2894.2000000000025</v>
      </c>
      <c r="L2856" s="556">
        <v>1966.2999999999993</v>
      </c>
      <c r="N2856" s="67">
        <f>SUM(E2856:L2856)</f>
        <v>10554.8</v>
      </c>
      <c r="T2856" s="557"/>
      <c r="U2856" s="554"/>
      <c r="V2856" s="347"/>
      <c r="W2856" s="555"/>
      <c r="X2856" s="554"/>
    </row>
    <row r="2857" spans="1:24" ht="15">
      <c r="A2857" s="28" t="s">
        <v>278</v>
      </c>
      <c r="B2857" s="63" t="s">
        <v>144</v>
      </c>
      <c r="E2857" s="9" t="s">
        <v>279</v>
      </c>
      <c r="F2857" s="9">
        <v>2386.1999999999998</v>
      </c>
      <c r="G2857" s="9">
        <v>1715.9</v>
      </c>
      <c r="H2857" s="9">
        <v>1977.9999999999973</v>
      </c>
      <c r="I2857" s="9">
        <v>890.40000000000146</v>
      </c>
      <c r="J2857" s="9">
        <v>1346.6999999999989</v>
      </c>
      <c r="K2857" s="9">
        <v>1945.7999999999975</v>
      </c>
      <c r="L2857" s="9" t="s">
        <v>279</v>
      </c>
      <c r="N2857" s="67">
        <f>SUM(E2857:L2857)</f>
        <v>10262.999999999995</v>
      </c>
      <c r="T2857" s="554"/>
      <c r="U2857" s="554"/>
      <c r="V2857" s="360"/>
      <c r="W2857" s="555"/>
      <c r="X2857" s="554"/>
    </row>
    <row r="2858" spans="1:24" ht="15">
      <c r="A2858" s="28" t="s">
        <v>735</v>
      </c>
      <c r="B2858" s="63" t="s">
        <v>764</v>
      </c>
      <c r="E2858" s="9" t="s">
        <v>279</v>
      </c>
      <c r="F2858" s="9" t="s">
        <v>279</v>
      </c>
      <c r="G2858" s="9" t="s">
        <v>279</v>
      </c>
      <c r="H2858" s="9">
        <v>2722.2999999999984</v>
      </c>
      <c r="I2858" s="9">
        <v>1743.5000000000018</v>
      </c>
      <c r="J2858" s="9">
        <v>2851</v>
      </c>
      <c r="K2858" s="9">
        <v>1748.1000000000022</v>
      </c>
      <c r="L2858" s="556">
        <v>1187.4000000000051</v>
      </c>
      <c r="N2858" s="67">
        <f>SUM(E2858:L2858)</f>
        <v>10252.300000000007</v>
      </c>
      <c r="T2858" s="557"/>
      <c r="U2858" s="554"/>
      <c r="V2858" s="348"/>
      <c r="W2858" s="555"/>
      <c r="X2858" s="554"/>
    </row>
    <row r="2859" spans="1:24" ht="15">
      <c r="A2859" s="28" t="s">
        <v>736</v>
      </c>
      <c r="B2859" s="63" t="s">
        <v>753</v>
      </c>
      <c r="E2859" s="9" t="s">
        <v>279</v>
      </c>
      <c r="F2859" s="9" t="s">
        <v>279</v>
      </c>
      <c r="G2859" s="9" t="s">
        <v>279</v>
      </c>
      <c r="H2859" s="9">
        <v>2153.0999999999967</v>
      </c>
      <c r="I2859" s="9">
        <v>647.00000000000182</v>
      </c>
      <c r="J2859" s="9">
        <v>2761.600000000004</v>
      </c>
      <c r="K2859" s="9">
        <v>2824.3999999999978</v>
      </c>
      <c r="L2859" s="556">
        <v>1777.6999999999989</v>
      </c>
      <c r="N2859" s="67">
        <f>SUM(E2859:L2859)</f>
        <v>10163.799999999999</v>
      </c>
      <c r="T2859" s="557"/>
      <c r="U2859" s="554"/>
      <c r="V2859" s="347"/>
      <c r="W2859" s="555"/>
      <c r="X2859" s="554"/>
    </row>
    <row r="2860" spans="1:24" ht="15">
      <c r="A2860" s="28" t="s">
        <v>737</v>
      </c>
      <c r="B2860" s="229" t="s">
        <v>1647</v>
      </c>
      <c r="C2860" s="3"/>
      <c r="D2860" s="3"/>
      <c r="E2860" s="9" t="s">
        <v>279</v>
      </c>
      <c r="F2860" s="9" t="s">
        <v>279</v>
      </c>
      <c r="G2860" s="9" t="s">
        <v>279</v>
      </c>
      <c r="H2860" s="9" t="s">
        <v>279</v>
      </c>
      <c r="I2860" s="217">
        <v>1934.600000000004</v>
      </c>
      <c r="J2860" s="9">
        <v>2607.4999999999982</v>
      </c>
      <c r="K2860" s="9">
        <v>2496.6000000000022</v>
      </c>
      <c r="L2860" s="596">
        <v>2660.0999999999949</v>
      </c>
      <c r="N2860" s="67">
        <f>SUM(E2860:L2860)</f>
        <v>9698.7999999999993</v>
      </c>
      <c r="P2860" t="s">
        <v>323</v>
      </c>
      <c r="T2860" s="554"/>
      <c r="U2860" s="554"/>
      <c r="V2860" s="347"/>
      <c r="W2860" s="555"/>
      <c r="X2860" s="554"/>
    </row>
    <row r="2861" spans="1:24" ht="15">
      <c r="A2861" s="28" t="s">
        <v>739</v>
      </c>
      <c r="B2861" s="63" t="s">
        <v>4</v>
      </c>
      <c r="E2861" s="9">
        <v>2106.6999999999998</v>
      </c>
      <c r="F2861" s="9">
        <v>2734.2</v>
      </c>
      <c r="G2861" s="9">
        <v>1989.2</v>
      </c>
      <c r="H2861" s="9">
        <v>1501.5499999999956</v>
      </c>
      <c r="I2861" s="9">
        <v>1209.1000000000004</v>
      </c>
      <c r="J2861" s="9" t="s">
        <v>279</v>
      </c>
      <c r="K2861" s="9" t="s">
        <v>279</v>
      </c>
      <c r="L2861" s="9" t="s">
        <v>279</v>
      </c>
      <c r="N2861" s="67">
        <f>SUM(E2861:L2861)</f>
        <v>9540.7499999999945</v>
      </c>
      <c r="T2861" s="554"/>
      <c r="U2861" s="554"/>
      <c r="V2861" s="347"/>
      <c r="W2861" s="555"/>
      <c r="X2861" s="554"/>
    </row>
    <row r="2862" spans="1:24" ht="15">
      <c r="A2862" s="28" t="s">
        <v>745</v>
      </c>
      <c r="B2862" s="63" t="s">
        <v>746</v>
      </c>
      <c r="E2862" s="9" t="s">
        <v>279</v>
      </c>
      <c r="F2862" s="9" t="s">
        <v>279</v>
      </c>
      <c r="G2862" s="9" t="s">
        <v>279</v>
      </c>
      <c r="H2862" s="9">
        <v>2794.4000000000087</v>
      </c>
      <c r="I2862" s="9">
        <v>414.29999999999563</v>
      </c>
      <c r="J2862" s="9">
        <v>1392</v>
      </c>
      <c r="K2862" s="217">
        <v>3093.7999999999993</v>
      </c>
      <c r="L2862" s="556">
        <v>1836.5999999999985</v>
      </c>
      <c r="N2862" s="67">
        <f>SUM(E2862:L2862)</f>
        <v>9531.1000000000022</v>
      </c>
      <c r="P2862" t="s">
        <v>294</v>
      </c>
      <c r="T2862" s="554"/>
      <c r="U2862" s="554"/>
      <c r="V2862" s="360"/>
      <c r="W2862" s="555"/>
      <c r="X2862" s="554"/>
    </row>
    <row r="2863" spans="1:24" ht="15">
      <c r="A2863" s="28" t="s">
        <v>747</v>
      </c>
      <c r="B2863" s="229" t="s">
        <v>1655</v>
      </c>
      <c r="C2863" s="3"/>
      <c r="D2863" s="3"/>
      <c r="E2863" s="9" t="s">
        <v>279</v>
      </c>
      <c r="F2863" s="9" t="s">
        <v>279</v>
      </c>
      <c r="G2863" s="9" t="s">
        <v>279</v>
      </c>
      <c r="H2863" s="9" t="s">
        <v>279</v>
      </c>
      <c r="I2863" s="217">
        <v>2156.2000000000007</v>
      </c>
      <c r="J2863" s="9">
        <v>2476.6499999999996</v>
      </c>
      <c r="K2863" s="9">
        <v>2382.100000000004</v>
      </c>
      <c r="L2863" s="556">
        <v>2341.6000000000022</v>
      </c>
      <c r="N2863" s="67">
        <f>SUM(E2863:L2863)</f>
        <v>9356.5500000000065</v>
      </c>
      <c r="P2863" t="s">
        <v>284</v>
      </c>
      <c r="T2863" s="554"/>
      <c r="U2863" s="554"/>
      <c r="V2863" s="360"/>
      <c r="W2863" s="555"/>
      <c r="X2863" s="554"/>
    </row>
    <row r="2864" spans="1:24" ht="15">
      <c r="A2864" s="28" t="s">
        <v>750</v>
      </c>
      <c r="B2864" s="63" t="s">
        <v>29</v>
      </c>
      <c r="E2864" s="217">
        <v>2480.3000000000002</v>
      </c>
      <c r="F2864" s="9">
        <v>3422</v>
      </c>
      <c r="G2864" s="217">
        <v>2560.9</v>
      </c>
      <c r="H2864" s="9" t="s">
        <v>279</v>
      </c>
      <c r="I2864" s="9" t="s">
        <v>279</v>
      </c>
      <c r="J2864" s="9">
        <v>827.20000000000255</v>
      </c>
      <c r="K2864" s="9" t="s">
        <v>279</v>
      </c>
      <c r="L2864" s="9" t="s">
        <v>279</v>
      </c>
      <c r="N2864" s="67">
        <f>SUM(E2864:L2864)</f>
        <v>9290.4000000000033</v>
      </c>
      <c r="P2864" t="s">
        <v>306</v>
      </c>
      <c r="T2864" s="554"/>
      <c r="U2864" s="554"/>
      <c r="V2864" s="360"/>
      <c r="W2864" s="555"/>
      <c r="X2864" s="554"/>
    </row>
    <row r="2865" spans="1:24" ht="15">
      <c r="A2865" s="28" t="s">
        <v>751</v>
      </c>
      <c r="B2865" s="225" t="s">
        <v>1662</v>
      </c>
      <c r="C2865" s="3"/>
      <c r="D2865" s="3"/>
      <c r="E2865" s="9" t="s">
        <v>279</v>
      </c>
      <c r="F2865" s="9" t="s">
        <v>279</v>
      </c>
      <c r="G2865" s="9" t="s">
        <v>279</v>
      </c>
      <c r="H2865" s="9" t="s">
        <v>279</v>
      </c>
      <c r="I2865" s="9">
        <v>1144.8999999999996</v>
      </c>
      <c r="J2865" s="9">
        <v>2427.8000000000011</v>
      </c>
      <c r="K2865" s="9">
        <v>2392.5</v>
      </c>
      <c r="L2865" s="596">
        <v>3232.6000000000022</v>
      </c>
      <c r="N2865" s="67">
        <f>SUM(E2865:L2865)</f>
        <v>9197.8000000000029</v>
      </c>
      <c r="P2865" t="s">
        <v>284</v>
      </c>
      <c r="T2865" s="225"/>
      <c r="U2865" s="554"/>
      <c r="V2865" s="347"/>
      <c r="W2865" s="555"/>
      <c r="X2865" s="554"/>
    </row>
    <row r="2866" spans="1:24" ht="15">
      <c r="A2866" s="28" t="s">
        <v>754</v>
      </c>
      <c r="B2866" s="229" t="s">
        <v>1653</v>
      </c>
      <c r="C2866" s="3"/>
      <c r="D2866" s="3"/>
      <c r="E2866" s="9" t="s">
        <v>279</v>
      </c>
      <c r="F2866" s="9" t="s">
        <v>279</v>
      </c>
      <c r="G2866" s="9" t="s">
        <v>279</v>
      </c>
      <c r="H2866" s="9" t="s">
        <v>279</v>
      </c>
      <c r="I2866" s="217">
        <v>1936.2999999999975</v>
      </c>
      <c r="J2866" s="9">
        <v>3066.2000000000007</v>
      </c>
      <c r="K2866" s="9">
        <v>1569.600000000004</v>
      </c>
      <c r="L2866" s="556">
        <v>2312.6000000000095</v>
      </c>
      <c r="N2866" s="67">
        <f>SUM(E2866:L2866)</f>
        <v>8884.7000000000116</v>
      </c>
      <c r="P2866" t="s">
        <v>289</v>
      </c>
      <c r="T2866" s="554"/>
      <c r="U2866" s="554"/>
      <c r="V2866" s="360"/>
      <c r="W2866" s="555"/>
      <c r="X2866" s="554"/>
    </row>
    <row r="2867" spans="1:24" ht="15">
      <c r="A2867" s="28" t="s">
        <v>756</v>
      </c>
      <c r="B2867" s="63" t="s">
        <v>755</v>
      </c>
      <c r="E2867" s="9" t="s">
        <v>279</v>
      </c>
      <c r="F2867" s="9" t="s">
        <v>279</v>
      </c>
      <c r="G2867" s="9" t="s">
        <v>279</v>
      </c>
      <c r="H2867" s="9">
        <v>2068.8999999999996</v>
      </c>
      <c r="I2867" s="9">
        <v>1541.3499999999985</v>
      </c>
      <c r="J2867" s="9">
        <v>2566.9000000000051</v>
      </c>
      <c r="K2867" s="9">
        <v>1974.1999999999971</v>
      </c>
      <c r="L2867" s="556">
        <v>643.49999999999636</v>
      </c>
      <c r="N2867" s="67">
        <f>SUM(E2867:L2867)</f>
        <v>8794.8499999999967</v>
      </c>
      <c r="T2867" s="557"/>
      <c r="U2867" s="554"/>
      <c r="V2867" s="347"/>
      <c r="W2867" s="555"/>
      <c r="X2867" s="554"/>
    </row>
    <row r="2868" spans="1:24" ht="15">
      <c r="A2868" s="28" t="s">
        <v>761</v>
      </c>
      <c r="B2868" s="277" t="s">
        <v>2008</v>
      </c>
      <c r="C2868" s="3"/>
      <c r="D2868" s="3"/>
      <c r="E2868" s="9" t="s">
        <v>279</v>
      </c>
      <c r="F2868" s="9" t="s">
        <v>279</v>
      </c>
      <c r="G2868" s="9" t="s">
        <v>279</v>
      </c>
      <c r="H2868" s="9" t="s">
        <v>279</v>
      </c>
      <c r="I2868" s="9" t="s">
        <v>279</v>
      </c>
      <c r="J2868" s="213">
        <v>3792.9999999999982</v>
      </c>
      <c r="K2868" s="9">
        <v>2403.1999999999989</v>
      </c>
      <c r="L2868" s="556">
        <v>2576.2000000000007</v>
      </c>
      <c r="N2868" s="67">
        <f>SUM(E2868:L2868)</f>
        <v>8772.3999999999978</v>
      </c>
      <c r="P2868" t="s">
        <v>283</v>
      </c>
      <c r="T2868" s="557"/>
      <c r="U2868" s="554"/>
      <c r="V2868" s="347"/>
      <c r="W2868" s="555"/>
      <c r="X2868" s="554"/>
    </row>
    <row r="2869" spans="1:24" ht="15">
      <c r="A2869" s="28" t="s">
        <v>765</v>
      </c>
      <c r="B2869" s="63" t="s">
        <v>763</v>
      </c>
      <c r="E2869" s="9" t="s">
        <v>279</v>
      </c>
      <c r="F2869" s="9" t="s">
        <v>279</v>
      </c>
      <c r="G2869" s="9" t="s">
        <v>279</v>
      </c>
      <c r="H2869" s="9">
        <v>1745.7999999999975</v>
      </c>
      <c r="I2869" s="212">
        <v>2219.1999999999935</v>
      </c>
      <c r="J2869" s="9">
        <v>2954.5499999999938</v>
      </c>
      <c r="K2869" s="9">
        <v>615.09999999999854</v>
      </c>
      <c r="L2869" s="556">
        <v>1199.7000000000025</v>
      </c>
      <c r="N2869" s="67">
        <f>SUM(E2869:L2869)</f>
        <v>8734.3499999999858</v>
      </c>
      <c r="P2869" t="s">
        <v>301</v>
      </c>
      <c r="T2869" s="554"/>
      <c r="U2869" s="554"/>
      <c r="V2869" s="347"/>
      <c r="W2869" s="555"/>
      <c r="X2869" s="554"/>
    </row>
    <row r="2870" spans="1:24" ht="15">
      <c r="A2870" s="28" t="s">
        <v>766</v>
      </c>
      <c r="B2870" s="63" t="s">
        <v>788</v>
      </c>
      <c r="E2870" s="9" t="s">
        <v>279</v>
      </c>
      <c r="F2870" s="9" t="s">
        <v>279</v>
      </c>
      <c r="G2870" s="9" t="s">
        <v>279</v>
      </c>
      <c r="H2870" s="9">
        <v>1344.5500000000047</v>
      </c>
      <c r="I2870" s="9">
        <v>1247.2000000000007</v>
      </c>
      <c r="J2870" s="9">
        <v>2439.8000000000011</v>
      </c>
      <c r="K2870" s="9">
        <v>1360.7999999999956</v>
      </c>
      <c r="L2870" s="556">
        <v>2225.7000000000007</v>
      </c>
      <c r="N2870" s="67">
        <f>SUM(E2870:L2870)</f>
        <v>8618.0500000000029</v>
      </c>
      <c r="T2870" s="554"/>
      <c r="U2870" s="554"/>
      <c r="V2870" s="347"/>
      <c r="W2870" s="555"/>
      <c r="X2870" s="554"/>
    </row>
    <row r="2871" spans="1:24" ht="15">
      <c r="A2871" s="28" t="s">
        <v>767</v>
      </c>
      <c r="B2871" s="63" t="s">
        <v>762</v>
      </c>
      <c r="E2871" s="9" t="s">
        <v>279</v>
      </c>
      <c r="F2871" s="9" t="s">
        <v>279</v>
      </c>
      <c r="G2871" s="9" t="s">
        <v>279</v>
      </c>
      <c r="H2871" s="9">
        <v>1784.7500000000018</v>
      </c>
      <c r="I2871" s="9">
        <v>490.90000000000327</v>
      </c>
      <c r="J2871" s="9">
        <v>3058.7999999999993</v>
      </c>
      <c r="K2871" s="9">
        <v>2725.8000000000011</v>
      </c>
      <c r="L2871" s="556">
        <v>475.19999999999709</v>
      </c>
      <c r="N2871" s="67">
        <f>SUM(E2871:L2871)</f>
        <v>8535.4500000000025</v>
      </c>
      <c r="T2871" s="554"/>
      <c r="U2871" s="554"/>
      <c r="V2871" s="347"/>
      <c r="W2871" s="555"/>
      <c r="X2871" s="554"/>
    </row>
    <row r="2872" spans="1:24" ht="15">
      <c r="A2872" s="28" t="s">
        <v>773</v>
      </c>
      <c r="B2872" s="28" t="s">
        <v>728</v>
      </c>
      <c r="E2872" s="9" t="s">
        <v>279</v>
      </c>
      <c r="F2872" s="9" t="s">
        <v>279</v>
      </c>
      <c r="G2872" s="9" t="s">
        <v>279</v>
      </c>
      <c r="H2872" s="9">
        <v>2643.0000000000036</v>
      </c>
      <c r="I2872" s="9">
        <v>942.19999999999891</v>
      </c>
      <c r="J2872" s="9">
        <v>1842.4999999999973</v>
      </c>
      <c r="K2872" s="9">
        <v>1803.699999999998</v>
      </c>
      <c r="L2872" s="556">
        <v>1287.4000000000015</v>
      </c>
      <c r="N2872" s="67">
        <f>SUM(E2872:L2872)</f>
        <v>8518.7999999999993</v>
      </c>
      <c r="T2872" s="557"/>
      <c r="U2872" s="554"/>
      <c r="V2872" s="348"/>
      <c r="W2872" s="555"/>
      <c r="X2872" s="554"/>
    </row>
    <row r="2873" spans="1:24" ht="15">
      <c r="A2873" s="28" t="s">
        <v>781</v>
      </c>
      <c r="B2873" s="63" t="s">
        <v>156</v>
      </c>
      <c r="E2873" s="9" t="s">
        <v>279</v>
      </c>
      <c r="F2873" s="9" t="s">
        <v>279</v>
      </c>
      <c r="G2873" s="9">
        <v>1507.8</v>
      </c>
      <c r="H2873" s="9">
        <v>1530.1999999999989</v>
      </c>
      <c r="I2873" s="9">
        <v>1432.2000000000044</v>
      </c>
      <c r="J2873" s="9">
        <v>1630.100000000004</v>
      </c>
      <c r="K2873" s="9">
        <v>2411.2000000000007</v>
      </c>
      <c r="L2873" s="9" t="s">
        <v>279</v>
      </c>
      <c r="N2873" s="67">
        <f>SUM(E2873:L2873)</f>
        <v>8511.5000000000073</v>
      </c>
      <c r="T2873" s="557"/>
      <c r="U2873" s="554"/>
      <c r="V2873" s="347"/>
      <c r="W2873" s="555"/>
      <c r="X2873" s="554"/>
    </row>
    <row r="2874" spans="1:24" ht="15">
      <c r="A2874" s="28" t="s">
        <v>785</v>
      </c>
      <c r="B2874" s="229" t="s">
        <v>1660</v>
      </c>
      <c r="C2874" s="3"/>
      <c r="D2874" s="3"/>
      <c r="E2874" s="9" t="s">
        <v>279</v>
      </c>
      <c r="F2874" s="9" t="s">
        <v>279</v>
      </c>
      <c r="G2874" s="9" t="s">
        <v>279</v>
      </c>
      <c r="H2874" s="9" t="s">
        <v>279</v>
      </c>
      <c r="I2874" s="9">
        <v>801.69999999999709</v>
      </c>
      <c r="J2874" s="9">
        <v>2440.0500000000011</v>
      </c>
      <c r="K2874" s="217">
        <v>3176.3999999999942</v>
      </c>
      <c r="L2874" s="556">
        <v>1909.0999999999985</v>
      </c>
      <c r="N2874" s="67">
        <f>SUM(E2874:L2874)</f>
        <v>8327.2499999999909</v>
      </c>
      <c r="P2874" t="s">
        <v>293</v>
      </c>
      <c r="T2874" s="554"/>
      <c r="U2874" s="554"/>
      <c r="V2874" s="360"/>
      <c r="W2874" s="555"/>
      <c r="X2874" s="554"/>
    </row>
    <row r="2875" spans="1:24" ht="15">
      <c r="A2875" s="28" t="s">
        <v>786</v>
      </c>
      <c r="B2875" s="277" t="s">
        <v>2002</v>
      </c>
      <c r="C2875" s="3"/>
      <c r="D2875" s="3"/>
      <c r="E2875" s="9" t="s">
        <v>279</v>
      </c>
      <c r="F2875" s="9" t="s">
        <v>279</v>
      </c>
      <c r="G2875" s="9" t="s">
        <v>279</v>
      </c>
      <c r="H2875" s="9" t="s">
        <v>279</v>
      </c>
      <c r="I2875" s="9" t="s">
        <v>279</v>
      </c>
      <c r="J2875" s="9">
        <v>3077.2500000000018</v>
      </c>
      <c r="K2875" s="217">
        <v>3107.399999999996</v>
      </c>
      <c r="L2875" s="556">
        <v>2094.7999999999956</v>
      </c>
      <c r="N2875" s="67">
        <f>SUM(E2875:L2875)</f>
        <v>8279.4499999999935</v>
      </c>
      <c r="P2875" t="s">
        <v>289</v>
      </c>
      <c r="T2875" s="557"/>
      <c r="U2875" s="554"/>
      <c r="V2875" s="347"/>
      <c r="W2875" s="555"/>
      <c r="X2875" s="554"/>
    </row>
    <row r="2876" spans="1:24" ht="15">
      <c r="A2876" s="28" t="s">
        <v>787</v>
      </c>
      <c r="B2876" s="63" t="s">
        <v>796</v>
      </c>
      <c r="E2876" s="9" t="s">
        <v>279</v>
      </c>
      <c r="F2876" s="9" t="s">
        <v>279</v>
      </c>
      <c r="G2876" s="9" t="s">
        <v>279</v>
      </c>
      <c r="H2876" s="9">
        <v>1178.2000000000007</v>
      </c>
      <c r="I2876" s="9">
        <v>1697.0999999999967</v>
      </c>
      <c r="J2876" s="9">
        <v>3150.8999999999996</v>
      </c>
      <c r="K2876" s="9">
        <v>1531.2999999999975</v>
      </c>
      <c r="L2876" s="556">
        <v>686.70000000000073</v>
      </c>
      <c r="N2876" s="67">
        <f>SUM(E2876:L2876)</f>
        <v>8244.1999999999953</v>
      </c>
      <c r="T2876" s="225"/>
      <c r="U2876" s="554"/>
      <c r="V2876" s="347"/>
      <c r="W2876" s="555"/>
      <c r="X2876" s="554"/>
    </row>
    <row r="2877" spans="1:24" ht="15">
      <c r="A2877" s="28" t="s">
        <v>793</v>
      </c>
      <c r="B2877" s="277" t="s">
        <v>2010</v>
      </c>
      <c r="C2877" s="3"/>
      <c r="D2877" s="3"/>
      <c r="E2877" s="9" t="s">
        <v>279</v>
      </c>
      <c r="F2877" s="9" t="s">
        <v>279</v>
      </c>
      <c r="G2877" s="9" t="s">
        <v>279</v>
      </c>
      <c r="H2877" s="9" t="s">
        <v>279</v>
      </c>
      <c r="I2877" s="9" t="s">
        <v>279</v>
      </c>
      <c r="J2877" s="9">
        <v>3248.1999999999989</v>
      </c>
      <c r="K2877" s="9">
        <v>3025.1000000000022</v>
      </c>
      <c r="L2877" s="556">
        <v>1844.0000000000018</v>
      </c>
      <c r="N2877" s="67">
        <f>SUM(E2877:L2877)</f>
        <v>8117.3000000000029</v>
      </c>
      <c r="T2877" s="554"/>
      <c r="U2877" s="554"/>
      <c r="V2877" s="347"/>
      <c r="W2877" s="555"/>
      <c r="X2877" s="554"/>
    </row>
    <row r="2878" spans="1:24" ht="15">
      <c r="A2878" s="28" t="s">
        <v>794</v>
      </c>
      <c r="B2878" s="277" t="s">
        <v>2018</v>
      </c>
      <c r="C2878" s="3"/>
      <c r="D2878" s="3"/>
      <c r="E2878" s="9" t="s">
        <v>279</v>
      </c>
      <c r="F2878" s="9" t="s">
        <v>279</v>
      </c>
      <c r="G2878" s="9" t="s">
        <v>279</v>
      </c>
      <c r="H2878" s="9" t="s">
        <v>279</v>
      </c>
      <c r="I2878" s="9" t="s">
        <v>279</v>
      </c>
      <c r="J2878" s="217">
        <v>3506.1999999999989</v>
      </c>
      <c r="K2878" s="9">
        <v>2941.7000000000025</v>
      </c>
      <c r="L2878" s="556">
        <v>1530.5</v>
      </c>
      <c r="N2878" s="67">
        <f>SUM(E2878:L2878)</f>
        <v>7978.4000000000015</v>
      </c>
      <c r="P2878" t="s">
        <v>293</v>
      </c>
      <c r="T2878" s="554"/>
      <c r="U2878" s="554"/>
      <c r="V2878" s="360"/>
      <c r="W2878" s="555"/>
      <c r="X2878" s="554"/>
    </row>
    <row r="2879" spans="1:24" ht="15">
      <c r="A2879" s="28" t="s">
        <v>795</v>
      </c>
      <c r="B2879" s="63" t="s">
        <v>790</v>
      </c>
      <c r="E2879" s="9" t="s">
        <v>279</v>
      </c>
      <c r="F2879" s="9" t="s">
        <v>279</v>
      </c>
      <c r="G2879" s="9" t="s">
        <v>279</v>
      </c>
      <c r="H2879" s="9">
        <v>1368.2999999999938</v>
      </c>
      <c r="I2879" s="9">
        <v>1908.7999999999993</v>
      </c>
      <c r="J2879" s="9">
        <v>2200.5999999999967</v>
      </c>
      <c r="K2879" s="9">
        <v>1588.6000000000004</v>
      </c>
      <c r="L2879" s="556">
        <v>892.70000000000073</v>
      </c>
      <c r="N2879" s="67">
        <f>SUM(E2879:L2879)</f>
        <v>7958.9999999999909</v>
      </c>
      <c r="T2879" s="554"/>
      <c r="U2879" s="554"/>
      <c r="V2879" s="360"/>
      <c r="W2879" s="555"/>
      <c r="X2879" s="554"/>
    </row>
    <row r="2880" spans="1:24" ht="15">
      <c r="A2880" s="28" t="s">
        <v>797</v>
      </c>
      <c r="B2880" s="277" t="s">
        <v>2006</v>
      </c>
      <c r="C2880" s="3"/>
      <c r="D2880" s="3"/>
      <c r="E2880" s="9" t="s">
        <v>279</v>
      </c>
      <c r="F2880" s="9" t="s">
        <v>279</v>
      </c>
      <c r="G2880" s="9" t="s">
        <v>279</v>
      </c>
      <c r="H2880" s="9" t="s">
        <v>279</v>
      </c>
      <c r="I2880" s="9" t="s">
        <v>279</v>
      </c>
      <c r="J2880" s="9">
        <v>3281.8000000000011</v>
      </c>
      <c r="K2880" s="9">
        <v>2432.1999999999935</v>
      </c>
      <c r="L2880" s="556">
        <v>2220.7999999999993</v>
      </c>
      <c r="N2880" s="67">
        <f>SUM(E2880:L2880)</f>
        <v>7934.7999999999938</v>
      </c>
      <c r="T2880" s="554"/>
      <c r="U2880" s="554"/>
      <c r="V2880" s="347"/>
      <c r="W2880" s="555"/>
      <c r="X2880" s="554"/>
    </row>
    <row r="2881" spans="1:24" ht="15">
      <c r="A2881" s="28" t="s">
        <v>798</v>
      </c>
      <c r="B2881" s="229" t="s">
        <v>1661</v>
      </c>
      <c r="C2881" s="3"/>
      <c r="D2881" s="3"/>
      <c r="E2881" s="9" t="s">
        <v>279</v>
      </c>
      <c r="F2881" s="9" t="s">
        <v>279</v>
      </c>
      <c r="G2881" s="9" t="s">
        <v>279</v>
      </c>
      <c r="H2881" s="9" t="s">
        <v>279</v>
      </c>
      <c r="I2881" s="9">
        <v>839.40000000000146</v>
      </c>
      <c r="J2881" s="217">
        <v>3513.9999999999964</v>
      </c>
      <c r="K2881" s="214">
        <v>3580.8999999999996</v>
      </c>
      <c r="L2881" s="9" t="s">
        <v>279</v>
      </c>
      <c r="N2881" s="67">
        <f>SUM(E2881:L2881)</f>
        <v>7934.2999999999975</v>
      </c>
      <c r="P2881" t="s">
        <v>325</v>
      </c>
      <c r="S2881" s="21" t="s">
        <v>1779</v>
      </c>
      <c r="T2881" s="557"/>
      <c r="U2881" s="554"/>
      <c r="V2881" s="347"/>
      <c r="W2881" s="555"/>
      <c r="X2881" s="554"/>
    </row>
    <row r="2882" spans="1:24" ht="15">
      <c r="A2882" s="28" t="s">
        <v>799</v>
      </c>
      <c r="B2882" s="63" t="s">
        <v>738</v>
      </c>
      <c r="E2882" s="9" t="s">
        <v>279</v>
      </c>
      <c r="F2882" s="9" t="s">
        <v>279</v>
      </c>
      <c r="G2882" s="9" t="s">
        <v>279</v>
      </c>
      <c r="H2882" s="9">
        <v>1880.4999999999964</v>
      </c>
      <c r="I2882" s="9">
        <v>1331.4000000000015</v>
      </c>
      <c r="J2882" s="9">
        <v>2515.1000000000022</v>
      </c>
      <c r="K2882" s="9">
        <v>1068.2999999999975</v>
      </c>
      <c r="L2882" s="556">
        <v>1088.7999999999993</v>
      </c>
      <c r="N2882" s="67">
        <f>SUM(E2882:L2882)</f>
        <v>7884.0999999999967</v>
      </c>
      <c r="T2882" s="554"/>
      <c r="U2882" s="554"/>
      <c r="V2882" s="347"/>
      <c r="W2882" s="555"/>
      <c r="X2882" s="554"/>
    </row>
    <row r="2883" spans="1:24" ht="15">
      <c r="A2883" s="28" t="s">
        <v>802</v>
      </c>
      <c r="B2883" s="229" t="s">
        <v>1659</v>
      </c>
      <c r="C2883" s="3"/>
      <c r="D2883" s="3"/>
      <c r="E2883" s="9" t="s">
        <v>279</v>
      </c>
      <c r="F2883" s="9" t="s">
        <v>279</v>
      </c>
      <c r="G2883" s="9" t="s">
        <v>279</v>
      </c>
      <c r="H2883" s="9" t="s">
        <v>279</v>
      </c>
      <c r="I2883" s="9">
        <v>1576.600000000004</v>
      </c>
      <c r="J2883" s="9">
        <v>2980.3000000000029</v>
      </c>
      <c r="K2883" s="9">
        <v>1509.6999999999971</v>
      </c>
      <c r="L2883" s="556">
        <v>1746.3000000000065</v>
      </c>
      <c r="N2883" s="67">
        <f>SUM(E2883:L2883)</f>
        <v>7812.9000000000106</v>
      </c>
      <c r="T2883" s="225"/>
      <c r="U2883" s="554"/>
      <c r="V2883" s="347"/>
      <c r="W2883" s="555"/>
      <c r="X2883" s="554"/>
    </row>
    <row r="2884" spans="1:24" ht="15">
      <c r="A2884" s="28" t="s">
        <v>896</v>
      </c>
      <c r="B2884" s="63" t="s">
        <v>782</v>
      </c>
      <c r="E2884" s="9" t="s">
        <v>279</v>
      </c>
      <c r="F2884" s="9" t="s">
        <v>279</v>
      </c>
      <c r="G2884" s="9" t="s">
        <v>279</v>
      </c>
      <c r="H2884" s="9">
        <v>1646.9999999999982</v>
      </c>
      <c r="I2884" s="9">
        <v>1114.2000000000007</v>
      </c>
      <c r="J2884" s="9">
        <v>1888.6000000000004</v>
      </c>
      <c r="K2884" s="9">
        <v>1846.100000000004</v>
      </c>
      <c r="L2884" s="556">
        <v>1097.1999999999989</v>
      </c>
      <c r="N2884" s="67">
        <f>SUM(E2884:L2884)</f>
        <v>7593.1000000000022</v>
      </c>
      <c r="T2884" s="225"/>
      <c r="U2884" s="554"/>
      <c r="V2884" s="348"/>
      <c r="W2884" s="555"/>
      <c r="X2884" s="554"/>
    </row>
    <row r="2885" spans="1:24" ht="15">
      <c r="A2885" s="28" t="s">
        <v>897</v>
      </c>
      <c r="B2885" s="229" t="s">
        <v>1657</v>
      </c>
      <c r="C2885" s="3"/>
      <c r="D2885" s="3"/>
      <c r="E2885" s="9" t="s">
        <v>279</v>
      </c>
      <c r="F2885" s="9" t="s">
        <v>279</v>
      </c>
      <c r="G2885" s="9" t="s">
        <v>279</v>
      </c>
      <c r="H2885" s="9" t="s">
        <v>279</v>
      </c>
      <c r="I2885" s="9">
        <v>1547.2000000000025</v>
      </c>
      <c r="J2885" s="9">
        <v>2246.4999999999982</v>
      </c>
      <c r="K2885" s="9">
        <v>2548.5999999999985</v>
      </c>
      <c r="L2885" s="556">
        <v>1202.5500000000011</v>
      </c>
      <c r="N2885" s="67">
        <f>SUM(E2885:L2885)</f>
        <v>7544.85</v>
      </c>
      <c r="T2885" s="554"/>
      <c r="U2885" s="554"/>
      <c r="V2885" s="360"/>
      <c r="W2885" s="555"/>
      <c r="X2885" s="554"/>
    </row>
    <row r="2886" spans="1:24" ht="15">
      <c r="A2886" s="28" t="s">
        <v>898</v>
      </c>
      <c r="B2886" s="63" t="s">
        <v>757</v>
      </c>
      <c r="E2886" s="9" t="s">
        <v>279</v>
      </c>
      <c r="F2886" s="9" t="s">
        <v>279</v>
      </c>
      <c r="G2886" s="9" t="s">
        <v>279</v>
      </c>
      <c r="H2886" s="9">
        <v>1567.9000000000015</v>
      </c>
      <c r="I2886" s="9">
        <v>1453.7000000000044</v>
      </c>
      <c r="J2886" s="9">
        <v>2139.3999999999978</v>
      </c>
      <c r="K2886" s="9">
        <v>895.39999999999964</v>
      </c>
      <c r="L2886" s="556">
        <v>1443</v>
      </c>
      <c r="N2886" s="67">
        <f>SUM(E2886:L2886)</f>
        <v>7499.4000000000033</v>
      </c>
      <c r="T2886" s="554"/>
      <c r="U2886" s="554"/>
      <c r="V2886" s="347"/>
      <c r="W2886" s="555"/>
      <c r="X2886" s="554"/>
    </row>
    <row r="2887" spans="1:24" ht="15">
      <c r="A2887" s="28" t="s">
        <v>899</v>
      </c>
      <c r="B2887" s="229" t="s">
        <v>1644</v>
      </c>
      <c r="C2887" s="3"/>
      <c r="D2887" s="3"/>
      <c r="E2887" s="9" t="s">
        <v>279</v>
      </c>
      <c r="F2887" s="9" t="s">
        <v>279</v>
      </c>
      <c r="G2887" s="9" t="s">
        <v>279</v>
      </c>
      <c r="H2887" s="9" t="s">
        <v>279</v>
      </c>
      <c r="I2887" s="9">
        <v>1342.4999999999964</v>
      </c>
      <c r="J2887" s="9">
        <v>996.300000000002</v>
      </c>
      <c r="K2887" s="9">
        <v>1366.5000000000027</v>
      </c>
      <c r="L2887" s="593">
        <v>3737.5999999999967</v>
      </c>
      <c r="N2887" s="67">
        <f>SUM(E2887:L2887)</f>
        <v>7442.8999999999978</v>
      </c>
      <c r="P2887" t="s">
        <v>282</v>
      </c>
      <c r="S2887" s="21" t="s">
        <v>1779</v>
      </c>
      <c r="T2887" s="557"/>
      <c r="U2887" s="554"/>
      <c r="V2887" s="348"/>
      <c r="W2887" s="555"/>
      <c r="X2887" s="554"/>
    </row>
    <row r="2888" spans="1:24" ht="15">
      <c r="A2888" s="28" t="s">
        <v>900</v>
      </c>
      <c r="B2888" s="229" t="s">
        <v>1652</v>
      </c>
      <c r="C2888" s="3"/>
      <c r="D2888" s="3"/>
      <c r="E2888" s="9" t="s">
        <v>279</v>
      </c>
      <c r="F2888" s="9" t="s">
        <v>279</v>
      </c>
      <c r="G2888" s="9" t="s">
        <v>279</v>
      </c>
      <c r="H2888" s="9" t="s">
        <v>279</v>
      </c>
      <c r="I2888" s="9">
        <v>1368.8999999999978</v>
      </c>
      <c r="J2888" s="9">
        <v>1600.7999999999938</v>
      </c>
      <c r="K2888" s="9">
        <v>1816.8000000000029</v>
      </c>
      <c r="L2888" s="556">
        <v>2370.3999999999996</v>
      </c>
      <c r="N2888" s="67">
        <f>SUM(E2888:L2888)</f>
        <v>7156.8999999999942</v>
      </c>
      <c r="T2888" s="554"/>
      <c r="U2888" s="554"/>
      <c r="V2888" s="348"/>
      <c r="W2888" s="555"/>
      <c r="X2888" s="554"/>
    </row>
    <row r="2889" spans="1:24" ht="15">
      <c r="A2889" s="28" t="s">
        <v>901</v>
      </c>
      <c r="B2889" s="63" t="s">
        <v>158</v>
      </c>
      <c r="E2889" s="9" t="s">
        <v>279</v>
      </c>
      <c r="F2889" s="9" t="s">
        <v>279</v>
      </c>
      <c r="G2889" s="9">
        <v>2414.9</v>
      </c>
      <c r="H2889" s="9">
        <v>2070.3500000000022</v>
      </c>
      <c r="I2889" s="217">
        <v>2130.4999999999982</v>
      </c>
      <c r="J2889" s="9" t="s">
        <v>279</v>
      </c>
      <c r="K2889" s="9" t="s">
        <v>279</v>
      </c>
      <c r="L2889" s="9" t="s">
        <v>279</v>
      </c>
      <c r="N2889" s="67">
        <f>SUM(E2889:L2889)</f>
        <v>6615.75</v>
      </c>
      <c r="P2889" t="s">
        <v>285</v>
      </c>
      <c r="T2889" s="557"/>
      <c r="U2889" s="554"/>
      <c r="V2889" s="347"/>
      <c r="W2889" s="555"/>
      <c r="X2889" s="554"/>
    </row>
    <row r="2890" spans="1:24" ht="15">
      <c r="A2890" s="28" t="s">
        <v>902</v>
      </c>
      <c r="B2890" s="229" t="s">
        <v>1654</v>
      </c>
      <c r="C2890" s="3"/>
      <c r="D2890" s="3"/>
      <c r="E2890" s="9" t="s">
        <v>279</v>
      </c>
      <c r="F2890" s="9" t="s">
        <v>279</v>
      </c>
      <c r="G2890" s="9" t="s">
        <v>279</v>
      </c>
      <c r="H2890" s="9" t="s">
        <v>279</v>
      </c>
      <c r="I2890" s="9">
        <v>631.69999999999709</v>
      </c>
      <c r="J2890" s="9">
        <v>1910.8999999999978</v>
      </c>
      <c r="K2890" s="9">
        <v>2331.5000000000055</v>
      </c>
      <c r="L2890" s="556">
        <v>1588.9000000000033</v>
      </c>
      <c r="N2890" s="67">
        <f>SUM(E2890:L2890)</f>
        <v>6463.0000000000036</v>
      </c>
      <c r="T2890" s="554"/>
      <c r="U2890" s="554"/>
      <c r="V2890" s="360"/>
      <c r="W2890" s="555"/>
      <c r="X2890" s="554"/>
    </row>
    <row r="2891" spans="1:24" ht="15">
      <c r="A2891" s="28" t="s">
        <v>903</v>
      </c>
      <c r="B2891" s="277" t="s">
        <v>2003</v>
      </c>
      <c r="C2891" s="3"/>
      <c r="D2891" s="3"/>
      <c r="E2891" s="9" t="s">
        <v>279</v>
      </c>
      <c r="F2891" s="9" t="s">
        <v>279</v>
      </c>
      <c r="G2891" s="9" t="s">
        <v>279</v>
      </c>
      <c r="H2891" s="9" t="s">
        <v>279</v>
      </c>
      <c r="I2891" s="9" t="s">
        <v>279</v>
      </c>
      <c r="J2891" s="9">
        <v>2803.3999999999996</v>
      </c>
      <c r="K2891" s="9">
        <v>1724.399999999996</v>
      </c>
      <c r="L2891" s="556">
        <v>1794.7000000000035</v>
      </c>
      <c r="N2891" s="67">
        <f>SUM(E2891:L2891)</f>
        <v>6322.4999999999991</v>
      </c>
      <c r="T2891" s="554"/>
      <c r="U2891" s="554"/>
      <c r="V2891" s="348"/>
      <c r="W2891" s="555"/>
      <c r="X2891" s="554"/>
    </row>
    <row r="2892" spans="1:24" ht="15">
      <c r="A2892" s="28" t="s">
        <v>904</v>
      </c>
      <c r="B2892" s="229" t="s">
        <v>1656</v>
      </c>
      <c r="C2892" s="3"/>
      <c r="D2892" s="3"/>
      <c r="E2892" s="9" t="s">
        <v>279</v>
      </c>
      <c r="F2892" s="9" t="s">
        <v>279</v>
      </c>
      <c r="G2892" s="9" t="s">
        <v>279</v>
      </c>
      <c r="H2892" s="9" t="s">
        <v>279</v>
      </c>
      <c r="I2892" s="9">
        <v>1037.5000000000018</v>
      </c>
      <c r="J2892" s="9">
        <v>2673.5</v>
      </c>
      <c r="K2892" s="9">
        <v>1780.399999999996</v>
      </c>
      <c r="L2892" s="556">
        <v>759.29999999999745</v>
      </c>
      <c r="N2892" s="67">
        <f>SUM(E2892:L2892)</f>
        <v>6250.6999999999953</v>
      </c>
      <c r="T2892" s="554"/>
      <c r="U2892" s="554"/>
      <c r="V2892" s="347"/>
      <c r="W2892" s="555"/>
      <c r="X2892" s="554"/>
    </row>
    <row r="2893" spans="1:24" ht="15">
      <c r="A2893" s="28" t="s">
        <v>905</v>
      </c>
      <c r="B2893" s="229" t="s">
        <v>1643</v>
      </c>
      <c r="C2893" s="3"/>
      <c r="D2893" s="3"/>
      <c r="E2893" s="9" t="s">
        <v>279</v>
      </c>
      <c r="F2893" s="9" t="s">
        <v>279</v>
      </c>
      <c r="G2893" s="9" t="s">
        <v>279</v>
      </c>
      <c r="H2893" s="9" t="s">
        <v>279</v>
      </c>
      <c r="I2893" s="9">
        <v>645.70000000000437</v>
      </c>
      <c r="J2893" s="9">
        <v>1448.4000000000015</v>
      </c>
      <c r="K2893" s="9">
        <v>1917.9000000000042</v>
      </c>
      <c r="L2893" s="556">
        <v>1840.5000000000036</v>
      </c>
      <c r="N2893" s="67">
        <f>SUM(E2893:L2893)</f>
        <v>5852.5000000000136</v>
      </c>
      <c r="T2893" s="554"/>
      <c r="U2893" s="554"/>
      <c r="V2893" s="347"/>
      <c r="W2893" s="555"/>
      <c r="X2893" s="554"/>
    </row>
    <row r="2894" spans="1:24" ht="15">
      <c r="A2894" s="28" t="s">
        <v>906</v>
      </c>
      <c r="B2894" s="277" t="s">
        <v>2011</v>
      </c>
      <c r="C2894" s="3"/>
      <c r="D2894" s="3"/>
      <c r="E2894" s="9" t="s">
        <v>279</v>
      </c>
      <c r="F2894" s="9" t="s">
        <v>279</v>
      </c>
      <c r="G2894" s="9" t="s">
        <v>279</v>
      </c>
      <c r="H2894" s="9" t="s">
        <v>279</v>
      </c>
      <c r="I2894" s="9" t="s">
        <v>279</v>
      </c>
      <c r="J2894" s="9">
        <v>2793.6999999999989</v>
      </c>
      <c r="K2894" s="9">
        <v>1254.8999999999987</v>
      </c>
      <c r="L2894" s="556">
        <v>1608.2000000000025</v>
      </c>
      <c r="N2894" s="67">
        <f>SUM(E2894:L2894)</f>
        <v>5656.8</v>
      </c>
      <c r="T2894" s="225"/>
      <c r="U2894" s="554"/>
      <c r="V2894" s="347"/>
      <c r="W2894" s="555"/>
      <c r="X2894" s="554"/>
    </row>
    <row r="2895" spans="1:24" ht="15">
      <c r="A2895" s="28" t="s">
        <v>907</v>
      </c>
      <c r="B2895" s="277" t="s">
        <v>2026</v>
      </c>
      <c r="C2895" s="3"/>
      <c r="D2895" s="3"/>
      <c r="E2895" s="9" t="s">
        <v>279</v>
      </c>
      <c r="F2895" s="9" t="s">
        <v>279</v>
      </c>
      <c r="G2895" s="9" t="s">
        <v>279</v>
      </c>
      <c r="H2895" s="9" t="s">
        <v>279</v>
      </c>
      <c r="I2895" s="9" t="s">
        <v>279</v>
      </c>
      <c r="J2895" s="9" t="s">
        <v>279</v>
      </c>
      <c r="K2895" s="9">
        <v>2092.5</v>
      </c>
      <c r="L2895" s="596">
        <v>2966.8000000000011</v>
      </c>
      <c r="N2895" s="67">
        <f>SUM(E2895:L2895)</f>
        <v>5059.3000000000011</v>
      </c>
      <c r="P2895" t="s">
        <v>293</v>
      </c>
      <c r="T2895" s="554"/>
      <c r="U2895" s="554"/>
      <c r="V2895" s="360"/>
      <c r="W2895" s="555"/>
      <c r="X2895" s="554"/>
    </row>
    <row r="2896" spans="1:24" ht="15">
      <c r="A2896" s="28" t="s">
        <v>908</v>
      </c>
      <c r="B2896" s="277" t="s">
        <v>2023</v>
      </c>
      <c r="C2896" s="3"/>
      <c r="D2896" s="3"/>
      <c r="E2896" s="9" t="s">
        <v>279</v>
      </c>
      <c r="F2896" s="9" t="s">
        <v>279</v>
      </c>
      <c r="G2896" s="9" t="s">
        <v>279</v>
      </c>
      <c r="H2896" s="9" t="s">
        <v>279</v>
      </c>
      <c r="I2896" s="9" t="s">
        <v>279</v>
      </c>
      <c r="J2896" s="9" t="s">
        <v>279</v>
      </c>
      <c r="K2896" s="9">
        <v>1856.8999999999996</v>
      </c>
      <c r="L2896" s="596">
        <v>3101.1999999999989</v>
      </c>
      <c r="N2896" s="67">
        <f>SUM(E2896:L2896)</f>
        <v>4958.0999999999985</v>
      </c>
      <c r="P2896" t="s">
        <v>285</v>
      </c>
      <c r="T2896" s="557"/>
      <c r="U2896" s="554"/>
      <c r="V2896" s="347"/>
      <c r="W2896" s="555"/>
      <c r="X2896" s="554"/>
    </row>
    <row r="2897" spans="1:24" ht="15">
      <c r="A2897" s="28" t="s">
        <v>909</v>
      </c>
      <c r="B2897" s="63" t="s">
        <v>178</v>
      </c>
      <c r="E2897" s="9">
        <v>2055</v>
      </c>
      <c r="F2897" s="9">
        <v>2642.9</v>
      </c>
      <c r="G2897" s="9" t="s">
        <v>279</v>
      </c>
      <c r="H2897" s="9" t="s">
        <v>279</v>
      </c>
      <c r="I2897" s="9" t="s">
        <v>279</v>
      </c>
      <c r="J2897" s="9" t="s">
        <v>279</v>
      </c>
      <c r="K2897" s="9" t="s">
        <v>279</v>
      </c>
      <c r="L2897" s="9" t="s">
        <v>279</v>
      </c>
      <c r="N2897" s="67">
        <f>SUM(E2897:L2897)</f>
        <v>4697.8999999999996</v>
      </c>
      <c r="T2897" s="557"/>
      <c r="U2897" s="554"/>
      <c r="V2897" s="347"/>
      <c r="W2897" s="555"/>
      <c r="X2897" s="554"/>
    </row>
    <row r="2898" spans="1:24" ht="15">
      <c r="A2898" s="28" t="s">
        <v>910</v>
      </c>
      <c r="B2898" s="277" t="s">
        <v>2009</v>
      </c>
      <c r="C2898" s="3"/>
      <c r="D2898" s="3"/>
      <c r="E2898" s="9" t="s">
        <v>279</v>
      </c>
      <c r="F2898" s="9" t="s">
        <v>279</v>
      </c>
      <c r="G2898" s="9" t="s">
        <v>279</v>
      </c>
      <c r="H2898" s="9" t="s">
        <v>279</v>
      </c>
      <c r="I2898" s="9" t="s">
        <v>279</v>
      </c>
      <c r="J2898" s="9">
        <v>2042.4000000000051</v>
      </c>
      <c r="K2898" s="9">
        <v>2609.399999999996</v>
      </c>
      <c r="L2898" s="9" t="s">
        <v>279</v>
      </c>
      <c r="N2898" s="67">
        <f>SUM(E2898:L2898)</f>
        <v>4651.8000000000011</v>
      </c>
      <c r="T2898" s="554"/>
      <c r="U2898" s="554"/>
      <c r="V2898" s="347"/>
      <c r="W2898" s="555"/>
      <c r="X2898" s="554"/>
    </row>
    <row r="2899" spans="1:24" ht="15">
      <c r="A2899" s="28" t="s">
        <v>911</v>
      </c>
      <c r="B2899" s="277" t="s">
        <v>2007</v>
      </c>
      <c r="C2899" s="3"/>
      <c r="D2899" s="3"/>
      <c r="E2899" s="9" t="s">
        <v>279</v>
      </c>
      <c r="F2899" s="9" t="s">
        <v>279</v>
      </c>
      <c r="G2899" s="9" t="s">
        <v>279</v>
      </c>
      <c r="H2899" s="9" t="s">
        <v>279</v>
      </c>
      <c r="I2899" s="9" t="s">
        <v>279</v>
      </c>
      <c r="J2899" s="9">
        <v>1775.6000000000013</v>
      </c>
      <c r="K2899" s="9">
        <v>1289.5999999999985</v>
      </c>
      <c r="L2899" s="556">
        <v>1546.8999999999969</v>
      </c>
      <c r="N2899" s="67">
        <f>SUM(E2899:L2899)</f>
        <v>4612.0999999999967</v>
      </c>
      <c r="T2899" s="554"/>
      <c r="U2899" s="554"/>
      <c r="V2899" s="347"/>
      <c r="W2899" s="555"/>
      <c r="X2899" s="554"/>
    </row>
    <row r="2900" spans="1:24" ht="15">
      <c r="A2900" s="28" t="s">
        <v>912</v>
      </c>
      <c r="B2900" s="277" t="s">
        <v>2025</v>
      </c>
      <c r="C2900" s="3"/>
      <c r="D2900" s="3"/>
      <c r="E2900" s="9" t="s">
        <v>279</v>
      </c>
      <c r="F2900" s="9" t="s">
        <v>279</v>
      </c>
      <c r="G2900" s="9" t="s">
        <v>279</v>
      </c>
      <c r="H2900" s="9" t="s">
        <v>279</v>
      </c>
      <c r="I2900" s="9" t="s">
        <v>279</v>
      </c>
      <c r="J2900" s="9" t="s">
        <v>279</v>
      </c>
      <c r="K2900" s="9">
        <v>1997.7999999999993</v>
      </c>
      <c r="L2900" s="596">
        <v>2603.9999999999982</v>
      </c>
      <c r="N2900" s="67">
        <f>SUM(E2900:L2900)</f>
        <v>4601.7999999999975</v>
      </c>
      <c r="P2900" t="s">
        <v>294</v>
      </c>
      <c r="T2900" s="557"/>
      <c r="U2900" s="554"/>
      <c r="V2900" s="347"/>
      <c r="W2900" s="555"/>
      <c r="X2900" s="554"/>
    </row>
    <row r="2901" spans="1:24" ht="15">
      <c r="A2901" s="28" t="s">
        <v>913</v>
      </c>
      <c r="B2901" s="277" t="s">
        <v>2157</v>
      </c>
      <c r="C2901" s="3"/>
      <c r="D2901" s="3"/>
      <c r="E2901" s="9" t="s">
        <v>279</v>
      </c>
      <c r="F2901" s="9" t="s">
        <v>279</v>
      </c>
      <c r="G2901" s="9" t="s">
        <v>279</v>
      </c>
      <c r="H2901" s="9" t="s">
        <v>279</v>
      </c>
      <c r="I2901" s="9" t="s">
        <v>279</v>
      </c>
      <c r="J2901" s="9" t="s">
        <v>279</v>
      </c>
      <c r="K2901" s="9">
        <v>2762.5</v>
      </c>
      <c r="L2901" s="556">
        <v>1811.8999999999978</v>
      </c>
      <c r="N2901" s="67">
        <f>SUM(E2901:L2901)</f>
        <v>4574.3999999999978</v>
      </c>
      <c r="T2901" s="557"/>
      <c r="U2901" s="554"/>
      <c r="V2901" s="347"/>
      <c r="W2901" s="555"/>
      <c r="X2901" s="554"/>
    </row>
    <row r="2902" spans="1:24" ht="15">
      <c r="A2902" s="28" t="s">
        <v>914</v>
      </c>
      <c r="B2902" s="277" t="s">
        <v>4497</v>
      </c>
      <c r="C2902" s="3"/>
      <c r="D2902" s="3"/>
      <c r="E2902" s="9" t="s">
        <v>279</v>
      </c>
      <c r="F2902" s="9" t="s">
        <v>279</v>
      </c>
      <c r="G2902" s="9" t="s">
        <v>279</v>
      </c>
      <c r="H2902" s="9" t="s">
        <v>279</v>
      </c>
      <c r="I2902" s="9" t="s">
        <v>279</v>
      </c>
      <c r="J2902" s="9" t="s">
        <v>279</v>
      </c>
      <c r="K2902" s="9">
        <v>2194.9000000000033</v>
      </c>
      <c r="L2902" s="556">
        <v>2262.0999999999967</v>
      </c>
      <c r="N2902" s="67">
        <f>SUM(E2902:L2902)</f>
        <v>4457</v>
      </c>
      <c r="T2902" s="554"/>
      <c r="U2902" s="554"/>
      <c r="V2902" s="360"/>
      <c r="W2902" s="555"/>
      <c r="X2902" s="554"/>
    </row>
    <row r="2903" spans="1:24" ht="15">
      <c r="A2903" s="28" t="s">
        <v>915</v>
      </c>
      <c r="B2903" s="63" t="s">
        <v>744</v>
      </c>
      <c r="E2903" s="9" t="s">
        <v>279</v>
      </c>
      <c r="F2903" s="9" t="s">
        <v>279</v>
      </c>
      <c r="G2903" s="9" t="s">
        <v>279</v>
      </c>
      <c r="H2903" s="217">
        <v>3079.8000000000011</v>
      </c>
      <c r="I2903" s="9">
        <v>1272.2000000000007</v>
      </c>
      <c r="J2903" s="9" t="s">
        <v>279</v>
      </c>
      <c r="K2903" s="9" t="s">
        <v>279</v>
      </c>
      <c r="L2903" s="9" t="s">
        <v>279</v>
      </c>
      <c r="N2903" s="67">
        <f>SUM(E2903:L2903)</f>
        <v>4352.0000000000018</v>
      </c>
      <c r="P2903" t="s">
        <v>289</v>
      </c>
      <c r="T2903" s="554"/>
      <c r="U2903" s="554"/>
      <c r="V2903" s="347"/>
      <c r="W2903" s="555"/>
      <c r="X2903" s="554"/>
    </row>
    <row r="2904" spans="1:24" ht="15">
      <c r="A2904" s="28" t="s">
        <v>916</v>
      </c>
      <c r="B2904" s="277" t="s">
        <v>2027</v>
      </c>
      <c r="C2904" s="3"/>
      <c r="D2904" s="3"/>
      <c r="E2904" s="9" t="s">
        <v>279</v>
      </c>
      <c r="F2904" s="9" t="s">
        <v>279</v>
      </c>
      <c r="G2904" s="9" t="s">
        <v>279</v>
      </c>
      <c r="H2904" s="9" t="s">
        <v>279</v>
      </c>
      <c r="I2904" s="9" t="s">
        <v>279</v>
      </c>
      <c r="J2904" s="9" t="s">
        <v>279</v>
      </c>
      <c r="K2904" s="9">
        <v>2150.8000000000011</v>
      </c>
      <c r="L2904" s="556">
        <v>2064.9000000000015</v>
      </c>
      <c r="N2904" s="67">
        <f>SUM(E2904:L2904)</f>
        <v>4215.7000000000025</v>
      </c>
      <c r="T2904" s="554"/>
      <c r="U2904" s="554"/>
      <c r="V2904" s="360"/>
      <c r="W2904" s="555"/>
      <c r="X2904" s="554"/>
    </row>
    <row r="2905" spans="1:24" ht="15">
      <c r="A2905" s="28" t="s">
        <v>917</v>
      </c>
      <c r="B2905" s="229" t="s">
        <v>1645</v>
      </c>
      <c r="C2905" s="3"/>
      <c r="D2905" s="3"/>
      <c r="E2905" s="9" t="s">
        <v>279</v>
      </c>
      <c r="F2905" s="9" t="s">
        <v>279</v>
      </c>
      <c r="G2905" s="9" t="s">
        <v>279</v>
      </c>
      <c r="H2905" s="9" t="s">
        <v>279</v>
      </c>
      <c r="I2905" s="9">
        <v>1249.9999999999982</v>
      </c>
      <c r="J2905" s="9">
        <v>2719.7999999999938</v>
      </c>
      <c r="K2905" s="9" t="s">
        <v>279</v>
      </c>
      <c r="L2905" s="9" t="s">
        <v>279</v>
      </c>
      <c r="N2905" s="67">
        <f>SUM(E2905:L2905)</f>
        <v>3969.799999999992</v>
      </c>
      <c r="T2905" s="557"/>
      <c r="U2905" s="554"/>
      <c r="V2905" s="347"/>
      <c r="W2905" s="555"/>
      <c r="X2905" s="554"/>
    </row>
    <row r="2906" spans="1:24" ht="15">
      <c r="A2906" s="28" t="s">
        <v>918</v>
      </c>
      <c r="B2906" s="277" t="s">
        <v>2050</v>
      </c>
      <c r="C2906" s="3"/>
      <c r="D2906" s="3"/>
      <c r="E2906" s="9" t="s">
        <v>279</v>
      </c>
      <c r="F2906" s="9" t="s">
        <v>279</v>
      </c>
      <c r="G2906" s="9" t="s">
        <v>279</v>
      </c>
      <c r="H2906" s="9" t="s">
        <v>279</v>
      </c>
      <c r="I2906" s="9" t="s">
        <v>279</v>
      </c>
      <c r="J2906" s="9" t="s">
        <v>279</v>
      </c>
      <c r="K2906" s="9">
        <v>2671.7000000000007</v>
      </c>
      <c r="L2906" s="556">
        <v>695.50000000000182</v>
      </c>
      <c r="N2906" s="67">
        <f>SUM(E2906:L2906)</f>
        <v>3367.2000000000025</v>
      </c>
      <c r="T2906" s="554"/>
      <c r="U2906" s="554"/>
      <c r="V2906" s="360"/>
      <c r="W2906" s="555"/>
      <c r="X2906" s="554"/>
    </row>
    <row r="2907" spans="1:24" ht="15">
      <c r="A2907" s="28" t="s">
        <v>919</v>
      </c>
      <c r="B2907" s="277" t="s">
        <v>2030</v>
      </c>
      <c r="C2907" s="3"/>
      <c r="D2907" s="3"/>
      <c r="E2907" s="9" t="s">
        <v>279</v>
      </c>
      <c r="F2907" s="9" t="s">
        <v>279</v>
      </c>
      <c r="G2907" s="9" t="s">
        <v>279</v>
      </c>
      <c r="H2907" s="9" t="s">
        <v>279</v>
      </c>
      <c r="I2907" s="9" t="s">
        <v>279</v>
      </c>
      <c r="J2907" s="9" t="s">
        <v>279</v>
      </c>
      <c r="K2907" s="9">
        <v>1449.1000000000004</v>
      </c>
      <c r="L2907" s="556">
        <v>1834.2000000000007</v>
      </c>
      <c r="N2907" s="67">
        <f>SUM(E2907:L2907)</f>
        <v>3283.3000000000011</v>
      </c>
      <c r="T2907" s="557"/>
      <c r="U2907" s="554"/>
      <c r="V2907" s="348"/>
      <c r="W2907" s="555"/>
      <c r="X2907" s="554"/>
    </row>
    <row r="2908" spans="1:24" ht="15">
      <c r="A2908" s="28" t="s">
        <v>920</v>
      </c>
      <c r="B2908" s="277" t="s">
        <v>2029</v>
      </c>
      <c r="C2908" s="3"/>
      <c r="D2908" s="3"/>
      <c r="E2908" s="9" t="s">
        <v>279</v>
      </c>
      <c r="F2908" s="9" t="s">
        <v>279</v>
      </c>
      <c r="G2908" s="9" t="s">
        <v>279</v>
      </c>
      <c r="H2908" s="9" t="s">
        <v>279</v>
      </c>
      <c r="I2908" s="9" t="s">
        <v>279</v>
      </c>
      <c r="J2908" s="9" t="s">
        <v>279</v>
      </c>
      <c r="K2908" s="217">
        <v>3241.7000000000007</v>
      </c>
      <c r="L2908" s="9" t="s">
        <v>279</v>
      </c>
      <c r="N2908" s="67">
        <f>SUM(E2908:L2908)</f>
        <v>3241.7000000000007</v>
      </c>
      <c r="P2908" t="s">
        <v>284</v>
      </c>
      <c r="T2908" s="554"/>
      <c r="U2908" s="554"/>
      <c r="V2908" s="347"/>
      <c r="W2908" s="555"/>
      <c r="X2908" s="554"/>
    </row>
    <row r="2909" spans="1:24" ht="15">
      <c r="A2909" s="28" t="s">
        <v>921</v>
      </c>
      <c r="B2909" s="277" t="s">
        <v>2052</v>
      </c>
      <c r="C2909" s="3"/>
      <c r="D2909" s="3"/>
      <c r="E2909" s="9" t="s">
        <v>279</v>
      </c>
      <c r="F2909" s="9" t="s">
        <v>279</v>
      </c>
      <c r="G2909" s="9" t="s">
        <v>279</v>
      </c>
      <c r="H2909" s="9" t="s">
        <v>279</v>
      </c>
      <c r="I2909" s="9" t="s">
        <v>279</v>
      </c>
      <c r="J2909" s="9" t="s">
        <v>279</v>
      </c>
      <c r="K2909" s="9">
        <v>1540.6000000000013</v>
      </c>
      <c r="L2909" s="556">
        <v>1586.4999999999973</v>
      </c>
      <c r="N2909" s="67">
        <f>SUM(E2909:L2909)</f>
        <v>3127.0999999999985</v>
      </c>
      <c r="T2909" s="554"/>
      <c r="U2909" s="554"/>
      <c r="V2909" s="360"/>
      <c r="W2909" s="555"/>
      <c r="X2909" s="554"/>
    </row>
    <row r="2910" spans="1:24" ht="15">
      <c r="A2910" s="28" t="s">
        <v>922</v>
      </c>
      <c r="B2910" s="277" t="s">
        <v>2053</v>
      </c>
      <c r="C2910" s="3"/>
      <c r="D2910" s="3"/>
      <c r="E2910" s="9" t="s">
        <v>279</v>
      </c>
      <c r="F2910" s="9" t="s">
        <v>279</v>
      </c>
      <c r="G2910" s="9" t="s">
        <v>279</v>
      </c>
      <c r="H2910" s="9" t="s">
        <v>279</v>
      </c>
      <c r="I2910" s="9" t="s">
        <v>279</v>
      </c>
      <c r="J2910" s="9" t="s">
        <v>279</v>
      </c>
      <c r="K2910" s="9">
        <v>1187.2000000000025</v>
      </c>
      <c r="L2910" s="556">
        <v>1496.2999999999975</v>
      </c>
      <c r="N2910" s="67">
        <f>SUM(E2910:L2910)</f>
        <v>2683.5</v>
      </c>
      <c r="T2910" s="554"/>
      <c r="U2910" s="554"/>
      <c r="V2910" s="347"/>
      <c r="W2910" s="555"/>
      <c r="X2910" s="554"/>
    </row>
    <row r="2911" spans="1:24" ht="15">
      <c r="A2911" s="28" t="s">
        <v>923</v>
      </c>
      <c r="B2911" s="277" t="s">
        <v>2004</v>
      </c>
      <c r="C2911" s="3"/>
      <c r="D2911" s="3"/>
      <c r="E2911" s="9" t="s">
        <v>279</v>
      </c>
      <c r="F2911" s="9" t="s">
        <v>279</v>
      </c>
      <c r="G2911" s="9" t="s">
        <v>279</v>
      </c>
      <c r="H2911" s="9" t="s">
        <v>279</v>
      </c>
      <c r="I2911" s="9" t="s">
        <v>279</v>
      </c>
      <c r="J2911" s="9">
        <v>2621.7999999999947</v>
      </c>
      <c r="K2911" s="9" t="s">
        <v>279</v>
      </c>
      <c r="L2911" s="9" t="s">
        <v>279</v>
      </c>
      <c r="N2911" s="67">
        <f>SUM(E2911:L2911)</f>
        <v>2621.7999999999947</v>
      </c>
      <c r="T2911" s="554"/>
      <c r="U2911" s="554"/>
      <c r="V2911" s="348"/>
      <c r="W2911" s="555"/>
      <c r="X2911" s="554"/>
    </row>
    <row r="2912" spans="1:24" ht="15">
      <c r="A2912" s="28" t="s">
        <v>924</v>
      </c>
      <c r="B2912" s="63" t="s">
        <v>3377</v>
      </c>
      <c r="C2912" s="3"/>
      <c r="D2912" s="3"/>
      <c r="E2912" s="9" t="s">
        <v>279</v>
      </c>
      <c r="F2912" s="9" t="s">
        <v>279</v>
      </c>
      <c r="G2912" s="9" t="s">
        <v>279</v>
      </c>
      <c r="H2912" s="9" t="s">
        <v>279</v>
      </c>
      <c r="I2912" s="9" t="s">
        <v>279</v>
      </c>
      <c r="J2912" s="9" t="s">
        <v>279</v>
      </c>
      <c r="K2912" s="9" t="s">
        <v>279</v>
      </c>
      <c r="L2912" s="556">
        <v>2547.6999999999989</v>
      </c>
      <c r="M2912" s="67"/>
      <c r="N2912" s="67">
        <f>SUM(E2912:L2912)</f>
        <v>2547.6999999999989</v>
      </c>
      <c r="T2912" s="554"/>
      <c r="U2912" s="554"/>
      <c r="V2912" s="347"/>
      <c r="W2912" s="555"/>
      <c r="X2912" s="554"/>
    </row>
    <row r="2913" spans="1:24" ht="15">
      <c r="A2913" s="28" t="s">
        <v>925</v>
      </c>
      <c r="B2913" s="63" t="s">
        <v>3367</v>
      </c>
      <c r="C2913" s="3"/>
      <c r="D2913" s="3"/>
      <c r="E2913" s="9" t="s">
        <v>279</v>
      </c>
      <c r="F2913" s="9" t="s">
        <v>279</v>
      </c>
      <c r="G2913" s="9" t="s">
        <v>279</v>
      </c>
      <c r="H2913" s="9" t="s">
        <v>279</v>
      </c>
      <c r="I2913" s="9" t="s">
        <v>279</v>
      </c>
      <c r="J2913" s="9" t="s">
        <v>279</v>
      </c>
      <c r="K2913" s="9" t="s">
        <v>279</v>
      </c>
      <c r="L2913" s="556">
        <v>2513.6000000000022</v>
      </c>
      <c r="M2913" s="67"/>
      <c r="N2913" s="67">
        <f>SUM(E2913:L2913)</f>
        <v>2513.6000000000022</v>
      </c>
      <c r="T2913" s="558"/>
      <c r="U2913" s="554"/>
      <c r="V2913" s="347"/>
      <c r="W2913" s="555"/>
      <c r="X2913" s="554"/>
    </row>
    <row r="2914" spans="1:24" ht="15">
      <c r="A2914" s="28" t="s">
        <v>926</v>
      </c>
      <c r="B2914" s="277" t="s">
        <v>2024</v>
      </c>
      <c r="C2914" s="3"/>
      <c r="D2914" s="3"/>
      <c r="E2914" s="9" t="s">
        <v>279</v>
      </c>
      <c r="F2914" s="9" t="s">
        <v>279</v>
      </c>
      <c r="G2914" s="9" t="s">
        <v>279</v>
      </c>
      <c r="H2914" s="9" t="s">
        <v>279</v>
      </c>
      <c r="I2914" s="9" t="s">
        <v>279</v>
      </c>
      <c r="J2914" s="9" t="s">
        <v>279</v>
      </c>
      <c r="K2914" s="9">
        <v>1455.9000000000033</v>
      </c>
      <c r="L2914" s="556">
        <v>1028.1000000000004</v>
      </c>
      <c r="N2914" s="67">
        <f>SUM(E2914:L2914)</f>
        <v>2484.0000000000036</v>
      </c>
      <c r="T2914" s="557"/>
      <c r="U2914" s="554"/>
      <c r="V2914" s="347"/>
      <c r="W2914" s="555"/>
      <c r="X2914" s="554"/>
    </row>
    <row r="2915" spans="1:24" ht="15">
      <c r="A2915" s="28" t="s">
        <v>927</v>
      </c>
      <c r="B2915" s="63" t="s">
        <v>3394</v>
      </c>
      <c r="C2915" s="3"/>
      <c r="D2915" s="3"/>
      <c r="E2915" s="9" t="s">
        <v>279</v>
      </c>
      <c r="F2915" s="9" t="s">
        <v>279</v>
      </c>
      <c r="G2915" s="9" t="s">
        <v>279</v>
      </c>
      <c r="H2915" s="9" t="s">
        <v>279</v>
      </c>
      <c r="I2915" s="9" t="s">
        <v>279</v>
      </c>
      <c r="J2915" s="9" t="s">
        <v>279</v>
      </c>
      <c r="K2915" s="9" t="s">
        <v>279</v>
      </c>
      <c r="L2915" s="556">
        <v>2397.4000000000015</v>
      </c>
      <c r="M2915" s="67"/>
      <c r="N2915" s="67">
        <f>SUM(E2915:L2915)</f>
        <v>2397.4000000000015</v>
      </c>
      <c r="T2915" s="225"/>
      <c r="U2915" s="554"/>
      <c r="V2915" s="347"/>
      <c r="W2915" s="555"/>
      <c r="X2915" s="554"/>
    </row>
    <row r="2916" spans="1:24" ht="15">
      <c r="A2916" s="28" t="s">
        <v>928</v>
      </c>
      <c r="B2916" s="63" t="s">
        <v>769</v>
      </c>
      <c r="E2916" s="9" t="s">
        <v>279</v>
      </c>
      <c r="F2916" s="9" t="s">
        <v>279</v>
      </c>
      <c r="G2916" s="9" t="s">
        <v>279</v>
      </c>
      <c r="H2916" s="9">
        <v>1440.2000000000044</v>
      </c>
      <c r="I2916" s="9">
        <v>893.89999999999964</v>
      </c>
      <c r="J2916" s="9" t="s">
        <v>279</v>
      </c>
      <c r="K2916" s="9" t="s">
        <v>279</v>
      </c>
      <c r="L2916" s="9" t="s">
        <v>279</v>
      </c>
      <c r="N2916" s="67">
        <f>SUM(E2916:L2916)</f>
        <v>2334.100000000004</v>
      </c>
      <c r="T2916" s="557"/>
      <c r="U2916" s="554"/>
      <c r="V2916" s="347"/>
      <c r="W2916" s="555"/>
      <c r="X2916" s="554"/>
    </row>
    <row r="2917" spans="1:24" ht="15">
      <c r="A2917" s="28" t="s">
        <v>929</v>
      </c>
      <c r="B2917" s="63" t="s">
        <v>3375</v>
      </c>
      <c r="C2917" s="3"/>
      <c r="D2917" s="3"/>
      <c r="E2917" s="9" t="s">
        <v>279</v>
      </c>
      <c r="F2917" s="9" t="s">
        <v>279</v>
      </c>
      <c r="G2917" s="9" t="s">
        <v>279</v>
      </c>
      <c r="H2917" s="9" t="s">
        <v>279</v>
      </c>
      <c r="I2917" s="9" t="s">
        <v>279</v>
      </c>
      <c r="J2917" s="9" t="s">
        <v>279</v>
      </c>
      <c r="K2917" s="9" t="s">
        <v>279</v>
      </c>
      <c r="L2917" s="556">
        <v>2282.5999999999985</v>
      </c>
      <c r="M2917" s="67"/>
      <c r="N2917" s="67">
        <f>SUM(E2917:L2917)</f>
        <v>2282.5999999999985</v>
      </c>
      <c r="T2917" s="554"/>
      <c r="U2917" s="554"/>
      <c r="V2917" s="360"/>
      <c r="W2917" s="555"/>
      <c r="X2917" s="554"/>
    </row>
    <row r="2918" spans="1:24" ht="15">
      <c r="A2918" s="28" t="s">
        <v>930</v>
      </c>
      <c r="B2918" s="63" t="s">
        <v>774</v>
      </c>
      <c r="E2918" s="9" t="s">
        <v>279</v>
      </c>
      <c r="F2918" s="9" t="s">
        <v>279</v>
      </c>
      <c r="G2918" s="9" t="s">
        <v>279</v>
      </c>
      <c r="H2918" s="9">
        <v>2107.8999999999951</v>
      </c>
      <c r="I2918" s="9" t="s">
        <v>279</v>
      </c>
      <c r="J2918" s="9" t="s">
        <v>279</v>
      </c>
      <c r="K2918" s="9" t="s">
        <v>279</v>
      </c>
      <c r="L2918" s="9" t="s">
        <v>279</v>
      </c>
      <c r="N2918" s="67">
        <f>SUM(E2918:L2918)</f>
        <v>2107.8999999999951</v>
      </c>
      <c r="T2918" s="554"/>
      <c r="U2918" s="554"/>
      <c r="V2918" s="360"/>
      <c r="W2918" s="555"/>
      <c r="X2918" s="554"/>
    </row>
    <row r="2919" spans="1:24" ht="15">
      <c r="A2919" s="28" t="s">
        <v>931</v>
      </c>
      <c r="B2919" s="277" t="s">
        <v>3365</v>
      </c>
      <c r="C2919" s="3"/>
      <c r="D2919" s="3"/>
      <c r="E2919" s="9" t="s">
        <v>279</v>
      </c>
      <c r="F2919" s="9" t="s">
        <v>279</v>
      </c>
      <c r="G2919" s="9" t="s">
        <v>279</v>
      </c>
      <c r="H2919" s="9" t="s">
        <v>279</v>
      </c>
      <c r="I2919" s="9" t="s">
        <v>279</v>
      </c>
      <c r="J2919" s="9" t="s">
        <v>279</v>
      </c>
      <c r="K2919" s="9" t="s">
        <v>279</v>
      </c>
      <c r="L2919" s="556">
        <v>2094.0999999999985</v>
      </c>
      <c r="M2919" s="67"/>
      <c r="N2919" s="67">
        <f>SUM(E2919:L2919)</f>
        <v>2094.0999999999985</v>
      </c>
      <c r="T2919" s="225"/>
      <c r="U2919" s="554"/>
      <c r="V2919" s="347"/>
      <c r="W2919" s="555"/>
      <c r="X2919" s="554"/>
    </row>
    <row r="2920" spans="1:24" ht="15">
      <c r="A2920" s="28" t="s">
        <v>932</v>
      </c>
      <c r="B2920" s="63" t="s">
        <v>3369</v>
      </c>
      <c r="C2920" s="3"/>
      <c r="D2920" s="3"/>
      <c r="E2920" s="9" t="s">
        <v>279</v>
      </c>
      <c r="F2920" s="9" t="s">
        <v>279</v>
      </c>
      <c r="G2920" s="9" t="s">
        <v>279</v>
      </c>
      <c r="H2920" s="9" t="s">
        <v>279</v>
      </c>
      <c r="I2920" s="9" t="s">
        <v>279</v>
      </c>
      <c r="J2920" s="9" t="s">
        <v>279</v>
      </c>
      <c r="K2920" s="9" t="s">
        <v>279</v>
      </c>
      <c r="L2920" s="556">
        <v>2077.6499999999996</v>
      </c>
      <c r="M2920" s="67"/>
      <c r="N2920" s="67">
        <f>SUM(E2920:L2920)</f>
        <v>2077.6499999999996</v>
      </c>
      <c r="T2920" s="558"/>
      <c r="U2920" s="554"/>
      <c r="V2920" s="347"/>
      <c r="W2920" s="555"/>
      <c r="X2920" s="554"/>
    </row>
    <row r="2921" spans="1:24" ht="15">
      <c r="A2921" s="28" t="s">
        <v>933</v>
      </c>
      <c r="B2921" s="63" t="s">
        <v>784</v>
      </c>
      <c r="E2921" s="9" t="s">
        <v>279</v>
      </c>
      <c r="F2921" s="9" t="s">
        <v>279</v>
      </c>
      <c r="G2921" s="9" t="s">
        <v>279</v>
      </c>
      <c r="H2921" s="9">
        <v>2037.1500000000005</v>
      </c>
      <c r="I2921" s="9" t="s">
        <v>279</v>
      </c>
      <c r="J2921" s="9" t="s">
        <v>279</v>
      </c>
      <c r="K2921" s="9" t="s">
        <v>279</v>
      </c>
      <c r="L2921" s="9" t="s">
        <v>279</v>
      </c>
      <c r="N2921" s="67">
        <f>SUM(E2921:L2921)</f>
        <v>2037.1500000000005</v>
      </c>
      <c r="T2921" s="554"/>
      <c r="U2921" s="554"/>
      <c r="V2921" s="347"/>
      <c r="W2921" s="555"/>
      <c r="X2921" s="554"/>
    </row>
    <row r="2922" spans="1:24" ht="15">
      <c r="A2922" s="28" t="s">
        <v>934</v>
      </c>
      <c r="B2922" s="63" t="s">
        <v>3374</v>
      </c>
      <c r="C2922" s="3"/>
      <c r="D2922" s="3"/>
      <c r="E2922" s="9" t="s">
        <v>279</v>
      </c>
      <c r="F2922" s="9" t="s">
        <v>279</v>
      </c>
      <c r="G2922" s="9" t="s">
        <v>279</v>
      </c>
      <c r="H2922" s="9" t="s">
        <v>279</v>
      </c>
      <c r="I2922" s="9" t="s">
        <v>279</v>
      </c>
      <c r="J2922" s="9" t="s">
        <v>279</v>
      </c>
      <c r="K2922" s="9" t="s">
        <v>279</v>
      </c>
      <c r="L2922" s="556">
        <v>1973.0999999999967</v>
      </c>
      <c r="M2922" s="67"/>
      <c r="N2922" s="67">
        <f>SUM(E2922:L2922)</f>
        <v>1973.0999999999967</v>
      </c>
      <c r="T2922" s="557"/>
      <c r="U2922" s="554"/>
      <c r="V2922" s="348"/>
      <c r="W2922" s="555"/>
      <c r="X2922" s="554"/>
    </row>
    <row r="2923" spans="1:24" ht="15">
      <c r="A2923" s="28" t="s">
        <v>935</v>
      </c>
      <c r="B2923" s="63" t="s">
        <v>3386</v>
      </c>
      <c r="C2923" s="3"/>
      <c r="D2923" s="3"/>
      <c r="E2923" s="9" t="s">
        <v>279</v>
      </c>
      <c r="F2923" s="9" t="s">
        <v>279</v>
      </c>
      <c r="G2923" s="9" t="s">
        <v>279</v>
      </c>
      <c r="H2923" s="9" t="s">
        <v>279</v>
      </c>
      <c r="I2923" s="9" t="s">
        <v>279</v>
      </c>
      <c r="J2923" s="9" t="s">
        <v>279</v>
      </c>
      <c r="K2923" s="9" t="s">
        <v>279</v>
      </c>
      <c r="L2923" s="556">
        <v>1967.5999999999985</v>
      </c>
      <c r="M2923" s="67"/>
      <c r="N2923" s="67">
        <f>SUM(E2923:L2923)</f>
        <v>1967.5999999999985</v>
      </c>
      <c r="T2923" s="557"/>
      <c r="U2923" s="554"/>
      <c r="V2923" s="347"/>
      <c r="W2923" s="555"/>
      <c r="X2923" s="554"/>
    </row>
    <row r="2924" spans="1:24" ht="15">
      <c r="A2924" s="28" t="s">
        <v>2501</v>
      </c>
      <c r="B2924" s="229" t="s">
        <v>1658</v>
      </c>
      <c r="C2924" s="3"/>
      <c r="D2924" s="3"/>
      <c r="E2924" s="9" t="s">
        <v>279</v>
      </c>
      <c r="F2924" s="9" t="s">
        <v>279</v>
      </c>
      <c r="G2924" s="9" t="s">
        <v>279</v>
      </c>
      <c r="H2924" s="9" t="s">
        <v>279</v>
      </c>
      <c r="I2924" s="9">
        <v>1932.7999999999956</v>
      </c>
      <c r="J2924" s="9" t="s">
        <v>279</v>
      </c>
      <c r="K2924" s="9" t="s">
        <v>279</v>
      </c>
      <c r="L2924" s="9" t="s">
        <v>279</v>
      </c>
      <c r="N2924" s="67">
        <f>SUM(E2924:L2924)</f>
        <v>1932.7999999999956</v>
      </c>
    </row>
    <row r="2925" spans="1:24" ht="15">
      <c r="A2925" s="28" t="s">
        <v>3315</v>
      </c>
      <c r="B2925" s="63" t="s">
        <v>3383</v>
      </c>
      <c r="C2925" s="3"/>
      <c r="D2925" s="3"/>
      <c r="E2925" s="9" t="s">
        <v>279</v>
      </c>
      <c r="F2925" s="9" t="s">
        <v>279</v>
      </c>
      <c r="G2925" s="9" t="s">
        <v>279</v>
      </c>
      <c r="H2925" s="9" t="s">
        <v>279</v>
      </c>
      <c r="I2925" s="9" t="s">
        <v>279</v>
      </c>
      <c r="J2925" s="9" t="s">
        <v>279</v>
      </c>
      <c r="K2925" s="9" t="s">
        <v>279</v>
      </c>
      <c r="L2925" s="556">
        <v>1878.0499999999956</v>
      </c>
      <c r="M2925" s="67"/>
      <c r="N2925" s="67">
        <f>SUM(E2925:L2925)</f>
        <v>1878.0499999999956</v>
      </c>
    </row>
    <row r="2926" spans="1:24" ht="15">
      <c r="A2926" s="28" t="s">
        <v>3316</v>
      </c>
      <c r="B2926" s="63" t="s">
        <v>3380</v>
      </c>
      <c r="C2926" s="3"/>
      <c r="D2926" s="3"/>
      <c r="E2926" s="9" t="s">
        <v>279</v>
      </c>
      <c r="F2926" s="9" t="s">
        <v>279</v>
      </c>
      <c r="G2926" s="9" t="s">
        <v>279</v>
      </c>
      <c r="H2926" s="9" t="s">
        <v>279</v>
      </c>
      <c r="I2926" s="9" t="s">
        <v>279</v>
      </c>
      <c r="J2926" s="9" t="s">
        <v>279</v>
      </c>
      <c r="K2926" s="9" t="s">
        <v>279</v>
      </c>
      <c r="L2926" s="556">
        <v>1847.4000000000015</v>
      </c>
      <c r="M2926" s="67"/>
      <c r="N2926" s="67">
        <f>SUM(E2926:L2926)</f>
        <v>1847.4000000000015</v>
      </c>
    </row>
    <row r="2927" spans="1:24" ht="15">
      <c r="A2927" s="28" t="s">
        <v>3317</v>
      </c>
      <c r="B2927" s="277" t="s">
        <v>2028</v>
      </c>
      <c r="C2927" s="3"/>
      <c r="D2927" s="3"/>
      <c r="E2927" s="9" t="s">
        <v>279</v>
      </c>
      <c r="F2927" s="9" t="s">
        <v>279</v>
      </c>
      <c r="G2927" s="9" t="s">
        <v>279</v>
      </c>
      <c r="H2927" s="9" t="s">
        <v>279</v>
      </c>
      <c r="I2927" s="9" t="s">
        <v>279</v>
      </c>
      <c r="J2927" s="9" t="s">
        <v>279</v>
      </c>
      <c r="K2927" s="9">
        <v>1802.4999999999982</v>
      </c>
      <c r="L2927" s="9" t="s">
        <v>279</v>
      </c>
      <c r="N2927" s="67">
        <f>SUM(E2927:L2927)</f>
        <v>1802.4999999999982</v>
      </c>
    </row>
    <row r="2928" spans="1:24" ht="15">
      <c r="A2928" s="28" t="s">
        <v>3318</v>
      </c>
      <c r="B2928" s="63" t="s">
        <v>3372</v>
      </c>
      <c r="C2928" s="3"/>
      <c r="D2928" s="3"/>
      <c r="E2928" s="9" t="s">
        <v>279</v>
      </c>
      <c r="F2928" s="9" t="s">
        <v>279</v>
      </c>
      <c r="G2928" s="9" t="s">
        <v>279</v>
      </c>
      <c r="H2928" s="9" t="s">
        <v>279</v>
      </c>
      <c r="I2928" s="9" t="s">
        <v>279</v>
      </c>
      <c r="J2928" s="9" t="s">
        <v>279</v>
      </c>
      <c r="K2928" s="9" t="s">
        <v>279</v>
      </c>
      <c r="L2928" s="556">
        <v>1787.2000000000044</v>
      </c>
      <c r="M2928" s="67"/>
      <c r="N2928" s="67">
        <f>SUM(E2928:L2928)</f>
        <v>1787.2000000000044</v>
      </c>
    </row>
    <row r="2929" spans="1:14" ht="15">
      <c r="A2929" s="28" t="s">
        <v>3319</v>
      </c>
      <c r="B2929" s="63" t="s">
        <v>3399</v>
      </c>
      <c r="C2929" s="3"/>
      <c r="D2929" s="3"/>
      <c r="E2929" s="9" t="s">
        <v>279</v>
      </c>
      <c r="F2929" s="9" t="s">
        <v>279</v>
      </c>
      <c r="G2929" s="9" t="s">
        <v>279</v>
      </c>
      <c r="H2929" s="9" t="s">
        <v>279</v>
      </c>
      <c r="I2929" s="9" t="s">
        <v>279</v>
      </c>
      <c r="J2929" s="9" t="s">
        <v>279</v>
      </c>
      <c r="K2929" s="9" t="s">
        <v>279</v>
      </c>
      <c r="L2929" s="556">
        <v>1689.5999999999985</v>
      </c>
      <c r="M2929" s="67"/>
      <c r="N2929" s="67">
        <f>SUM(E2929:L2929)</f>
        <v>1689.5999999999985</v>
      </c>
    </row>
    <row r="2930" spans="1:14" ht="15">
      <c r="A2930" s="28" t="s">
        <v>3320</v>
      </c>
      <c r="B2930" s="63" t="s">
        <v>3370</v>
      </c>
      <c r="C2930" s="3"/>
      <c r="D2930" s="3"/>
      <c r="E2930" s="9" t="s">
        <v>279</v>
      </c>
      <c r="F2930" s="9" t="s">
        <v>279</v>
      </c>
      <c r="G2930" s="9" t="s">
        <v>279</v>
      </c>
      <c r="H2930" s="9" t="s">
        <v>279</v>
      </c>
      <c r="I2930" s="9" t="s">
        <v>279</v>
      </c>
      <c r="J2930" s="9" t="s">
        <v>279</v>
      </c>
      <c r="K2930" s="9" t="s">
        <v>279</v>
      </c>
      <c r="L2930" s="556">
        <v>1668.2999999999993</v>
      </c>
      <c r="M2930" s="67"/>
      <c r="N2930" s="67">
        <f>SUM(E2930:L2930)</f>
        <v>1668.2999999999993</v>
      </c>
    </row>
    <row r="2931" spans="1:14" ht="15">
      <c r="A2931" s="28" t="s">
        <v>3321</v>
      </c>
      <c r="B2931" s="63" t="s">
        <v>179</v>
      </c>
      <c r="E2931" s="9">
        <v>1663.8</v>
      </c>
      <c r="F2931" s="9" t="s">
        <v>279</v>
      </c>
      <c r="G2931" s="9" t="s">
        <v>279</v>
      </c>
      <c r="H2931" s="9" t="s">
        <v>279</v>
      </c>
      <c r="I2931" s="9" t="s">
        <v>279</v>
      </c>
      <c r="J2931" s="9" t="s">
        <v>279</v>
      </c>
      <c r="K2931" s="9" t="s">
        <v>279</v>
      </c>
      <c r="L2931" s="9" t="s">
        <v>279</v>
      </c>
      <c r="N2931" s="67">
        <f>SUM(E2931:L2931)</f>
        <v>1663.8</v>
      </c>
    </row>
    <row r="2932" spans="1:14" ht="15">
      <c r="A2932" s="28" t="s">
        <v>3322</v>
      </c>
      <c r="B2932" s="63" t="s">
        <v>3371</v>
      </c>
      <c r="C2932" s="3"/>
      <c r="D2932" s="3"/>
      <c r="E2932" s="9" t="s">
        <v>279</v>
      </c>
      <c r="F2932" s="9" t="s">
        <v>279</v>
      </c>
      <c r="G2932" s="9" t="s">
        <v>279</v>
      </c>
      <c r="H2932" s="9" t="s">
        <v>279</v>
      </c>
      <c r="I2932" s="9" t="s">
        <v>279</v>
      </c>
      <c r="J2932" s="9" t="s">
        <v>279</v>
      </c>
      <c r="K2932" s="9" t="s">
        <v>279</v>
      </c>
      <c r="L2932" s="556">
        <v>1659.1999999999953</v>
      </c>
      <c r="M2932" s="67"/>
      <c r="N2932" s="67">
        <f>SUM(E2932:L2932)</f>
        <v>1659.1999999999953</v>
      </c>
    </row>
    <row r="2933" spans="1:14" ht="15">
      <c r="A2933" s="28" t="s">
        <v>3323</v>
      </c>
      <c r="B2933" s="229" t="s">
        <v>1651</v>
      </c>
      <c r="C2933" s="3"/>
      <c r="D2933" s="3"/>
      <c r="E2933" s="9" t="s">
        <v>279</v>
      </c>
      <c r="F2933" s="9" t="s">
        <v>279</v>
      </c>
      <c r="G2933" s="9" t="s">
        <v>279</v>
      </c>
      <c r="H2933" s="9" t="s">
        <v>279</v>
      </c>
      <c r="I2933" s="9">
        <v>1607.3999999999996</v>
      </c>
      <c r="J2933" s="9" t="s">
        <v>279</v>
      </c>
      <c r="K2933" s="9" t="s">
        <v>279</v>
      </c>
      <c r="L2933" s="9" t="s">
        <v>279</v>
      </c>
      <c r="N2933" s="67">
        <f>SUM(E2933:L2933)</f>
        <v>1607.3999999999996</v>
      </c>
    </row>
    <row r="2934" spans="1:14" ht="15">
      <c r="A2934" s="28" t="s">
        <v>3324</v>
      </c>
      <c r="B2934" s="63" t="s">
        <v>3368</v>
      </c>
      <c r="C2934" s="3"/>
      <c r="D2934" s="3"/>
      <c r="E2934" s="9" t="s">
        <v>279</v>
      </c>
      <c r="F2934" s="9" t="s">
        <v>279</v>
      </c>
      <c r="G2934" s="9" t="s">
        <v>279</v>
      </c>
      <c r="H2934" s="9" t="s">
        <v>279</v>
      </c>
      <c r="I2934" s="9" t="s">
        <v>279</v>
      </c>
      <c r="J2934" s="9" t="s">
        <v>279</v>
      </c>
      <c r="K2934" s="9" t="s">
        <v>279</v>
      </c>
      <c r="L2934" s="556">
        <v>1574.8000000000047</v>
      </c>
      <c r="M2934" s="67"/>
      <c r="N2934" s="67">
        <f>SUM(E2934:L2934)</f>
        <v>1574.8000000000047</v>
      </c>
    </row>
    <row r="2935" spans="1:14" ht="15">
      <c r="A2935" s="28" t="s">
        <v>3325</v>
      </c>
      <c r="B2935" s="63" t="s">
        <v>3379</v>
      </c>
      <c r="C2935" s="3"/>
      <c r="D2935" s="3"/>
      <c r="E2935" s="9" t="s">
        <v>279</v>
      </c>
      <c r="F2935" s="9" t="s">
        <v>279</v>
      </c>
      <c r="G2935" s="9" t="s">
        <v>279</v>
      </c>
      <c r="H2935" s="9" t="s">
        <v>279</v>
      </c>
      <c r="I2935" s="9" t="s">
        <v>279</v>
      </c>
      <c r="J2935" s="9" t="s">
        <v>279</v>
      </c>
      <c r="K2935" s="9" t="s">
        <v>279</v>
      </c>
      <c r="L2935" s="556">
        <v>1543.4000000000015</v>
      </c>
      <c r="M2935" s="67"/>
      <c r="N2935" s="67">
        <f>SUM(E2935:L2935)</f>
        <v>1543.4000000000015</v>
      </c>
    </row>
    <row r="2936" spans="1:14" ht="15">
      <c r="A2936" s="28" t="s">
        <v>3326</v>
      </c>
      <c r="B2936" s="63" t="s">
        <v>3398</v>
      </c>
      <c r="C2936" s="3"/>
      <c r="D2936" s="3"/>
      <c r="E2936" s="9" t="s">
        <v>279</v>
      </c>
      <c r="F2936" s="9" t="s">
        <v>279</v>
      </c>
      <c r="G2936" s="9" t="s">
        <v>279</v>
      </c>
      <c r="H2936" s="9" t="s">
        <v>279</v>
      </c>
      <c r="I2936" s="9" t="s">
        <v>279</v>
      </c>
      <c r="J2936" s="9" t="s">
        <v>279</v>
      </c>
      <c r="K2936" s="9" t="s">
        <v>279</v>
      </c>
      <c r="L2936" s="556">
        <v>1450.2999999999993</v>
      </c>
      <c r="M2936" s="67"/>
      <c r="N2936" s="67">
        <f>SUM(E2936:L2936)</f>
        <v>1450.2999999999993</v>
      </c>
    </row>
    <row r="2937" spans="1:14" ht="15">
      <c r="A2937" s="28" t="s">
        <v>3327</v>
      </c>
      <c r="B2937" s="229" t="s">
        <v>1676</v>
      </c>
      <c r="C2937" s="3"/>
      <c r="D2937" s="3"/>
      <c r="E2937" s="9" t="s">
        <v>279</v>
      </c>
      <c r="F2937" s="9" t="s">
        <v>279</v>
      </c>
      <c r="G2937" s="9" t="s">
        <v>279</v>
      </c>
      <c r="H2937" s="9" t="s">
        <v>279</v>
      </c>
      <c r="I2937" s="9">
        <v>1447.0000000000018</v>
      </c>
      <c r="J2937" s="9" t="s">
        <v>279</v>
      </c>
      <c r="K2937" s="9" t="s">
        <v>279</v>
      </c>
      <c r="L2937" s="9" t="s">
        <v>279</v>
      </c>
      <c r="N2937" s="67">
        <f>SUM(E2937:L2937)</f>
        <v>1447.0000000000018</v>
      </c>
    </row>
    <row r="2938" spans="1:14" ht="15">
      <c r="A2938" s="28" t="s">
        <v>3328</v>
      </c>
      <c r="B2938" s="63" t="s">
        <v>180</v>
      </c>
      <c r="C2938" s="3"/>
      <c r="D2938" s="3"/>
      <c r="E2938" s="9" t="s">
        <v>279</v>
      </c>
      <c r="F2938" s="9" t="s">
        <v>279</v>
      </c>
      <c r="G2938" s="9" t="s">
        <v>279</v>
      </c>
      <c r="H2938" s="9" t="s">
        <v>279</v>
      </c>
      <c r="I2938" s="9" t="s">
        <v>279</v>
      </c>
      <c r="J2938" s="9" t="s">
        <v>279</v>
      </c>
      <c r="K2938" s="9" t="s">
        <v>279</v>
      </c>
      <c r="L2938" s="556">
        <v>1298.3000000000011</v>
      </c>
      <c r="M2938" s="67"/>
      <c r="N2938" s="67">
        <f>SUM(E2938:L2938)</f>
        <v>1298.3000000000011</v>
      </c>
    </row>
    <row r="2939" spans="1:14" ht="15">
      <c r="A2939" s="28" t="s">
        <v>3329</v>
      </c>
      <c r="B2939" s="63" t="s">
        <v>164</v>
      </c>
      <c r="E2939" s="9" t="s">
        <v>279</v>
      </c>
      <c r="F2939" s="9" t="s">
        <v>279</v>
      </c>
      <c r="G2939" s="9">
        <v>1249.2</v>
      </c>
      <c r="H2939" s="9" t="s">
        <v>279</v>
      </c>
      <c r="I2939" s="9" t="s">
        <v>279</v>
      </c>
      <c r="J2939" s="9" t="s">
        <v>279</v>
      </c>
      <c r="K2939" s="9" t="s">
        <v>279</v>
      </c>
      <c r="L2939" s="9" t="s">
        <v>279</v>
      </c>
      <c r="N2939" s="67">
        <f>SUM(E2939:L2939)</f>
        <v>1249.2</v>
      </c>
    </row>
    <row r="2940" spans="1:14" ht="15">
      <c r="A2940" s="28" t="s">
        <v>3330</v>
      </c>
      <c r="B2940" s="63" t="s">
        <v>3397</v>
      </c>
      <c r="C2940" s="3"/>
      <c r="D2940" s="3"/>
      <c r="E2940" s="9" t="s">
        <v>279</v>
      </c>
      <c r="F2940" s="9" t="s">
        <v>279</v>
      </c>
      <c r="G2940" s="9" t="s">
        <v>279</v>
      </c>
      <c r="H2940" s="9" t="s">
        <v>279</v>
      </c>
      <c r="I2940" s="9" t="s">
        <v>279</v>
      </c>
      <c r="J2940" s="9" t="s">
        <v>279</v>
      </c>
      <c r="K2940" s="9" t="s">
        <v>279</v>
      </c>
      <c r="L2940" s="556">
        <v>1244.9500000000007</v>
      </c>
      <c r="M2940" s="67"/>
      <c r="N2940" s="67">
        <f>SUM(E2940:L2940)</f>
        <v>1244.9500000000007</v>
      </c>
    </row>
    <row r="2941" spans="1:14" ht="15">
      <c r="A2941" s="28" t="s">
        <v>3331</v>
      </c>
      <c r="B2941" s="63" t="s">
        <v>3382</v>
      </c>
      <c r="C2941" s="3"/>
      <c r="D2941" s="3"/>
      <c r="E2941" s="9" t="s">
        <v>279</v>
      </c>
      <c r="F2941" s="9" t="s">
        <v>279</v>
      </c>
      <c r="G2941" s="9" t="s">
        <v>279</v>
      </c>
      <c r="H2941" s="9" t="s">
        <v>279</v>
      </c>
      <c r="I2941" s="9" t="s">
        <v>279</v>
      </c>
      <c r="J2941" s="9" t="s">
        <v>279</v>
      </c>
      <c r="K2941" s="9" t="s">
        <v>279</v>
      </c>
      <c r="L2941" s="556">
        <v>1239.7999999999993</v>
      </c>
      <c r="M2941" s="67"/>
      <c r="N2941" s="67">
        <f>SUM(E2941:L2941)</f>
        <v>1239.7999999999993</v>
      </c>
    </row>
    <row r="2942" spans="1:14" ht="15">
      <c r="A2942" s="28" t="s">
        <v>3332</v>
      </c>
      <c r="B2942" s="63" t="s">
        <v>3385</v>
      </c>
      <c r="C2942" s="3"/>
      <c r="D2942" s="3"/>
      <c r="E2942" s="9" t="s">
        <v>279</v>
      </c>
      <c r="F2942" s="9" t="s">
        <v>279</v>
      </c>
      <c r="G2942" s="9" t="s">
        <v>279</v>
      </c>
      <c r="H2942" s="9" t="s">
        <v>279</v>
      </c>
      <c r="I2942" s="9" t="s">
        <v>279</v>
      </c>
      <c r="J2942" s="9" t="s">
        <v>279</v>
      </c>
      <c r="K2942" s="9" t="s">
        <v>279</v>
      </c>
      <c r="L2942" s="556">
        <v>1227.3000000000011</v>
      </c>
      <c r="M2942" s="67"/>
      <c r="N2942" s="67">
        <f>SUM(E2942:L2942)</f>
        <v>1227.3000000000011</v>
      </c>
    </row>
    <row r="2943" spans="1:14" ht="15">
      <c r="A2943" s="28" t="s">
        <v>3333</v>
      </c>
      <c r="B2943" s="63" t="s">
        <v>3381</v>
      </c>
      <c r="C2943" s="3"/>
      <c r="D2943" s="3"/>
      <c r="E2943" s="9" t="s">
        <v>279</v>
      </c>
      <c r="F2943" s="9" t="s">
        <v>279</v>
      </c>
      <c r="G2943" s="9" t="s">
        <v>279</v>
      </c>
      <c r="H2943" s="9" t="s">
        <v>279</v>
      </c>
      <c r="I2943" s="9" t="s">
        <v>279</v>
      </c>
      <c r="J2943" s="9" t="s">
        <v>279</v>
      </c>
      <c r="K2943" s="9" t="s">
        <v>279</v>
      </c>
      <c r="L2943" s="556">
        <v>1100.7999999999975</v>
      </c>
      <c r="M2943" s="67"/>
      <c r="N2943" s="67">
        <f>SUM(E2943:L2943)</f>
        <v>1100.7999999999975</v>
      </c>
    </row>
    <row r="2944" spans="1:14" ht="15">
      <c r="A2944" s="28" t="s">
        <v>3334</v>
      </c>
      <c r="B2944" s="277" t="s">
        <v>3366</v>
      </c>
      <c r="C2944" s="3"/>
      <c r="D2944" s="3"/>
      <c r="E2944" s="9" t="s">
        <v>279</v>
      </c>
      <c r="F2944" s="9" t="s">
        <v>279</v>
      </c>
      <c r="G2944" s="9" t="s">
        <v>279</v>
      </c>
      <c r="H2944" s="9" t="s">
        <v>279</v>
      </c>
      <c r="I2944" s="9" t="s">
        <v>279</v>
      </c>
      <c r="J2944" s="9" t="s">
        <v>279</v>
      </c>
      <c r="K2944" s="9" t="s">
        <v>279</v>
      </c>
      <c r="L2944" s="556">
        <v>1046.7999999999984</v>
      </c>
      <c r="M2944" s="67"/>
      <c r="N2944" s="67">
        <f>SUM(E2944:L2944)</f>
        <v>1046.7999999999984</v>
      </c>
    </row>
    <row r="2945" spans="1:22" ht="15">
      <c r="A2945" s="28" t="s">
        <v>3335</v>
      </c>
      <c r="B2945" s="63" t="s">
        <v>3378</v>
      </c>
      <c r="C2945" s="3"/>
      <c r="D2945" s="3"/>
      <c r="E2945" s="9" t="s">
        <v>279</v>
      </c>
      <c r="F2945" s="9" t="s">
        <v>279</v>
      </c>
      <c r="G2945" s="9" t="s">
        <v>279</v>
      </c>
      <c r="H2945" s="9" t="s">
        <v>279</v>
      </c>
      <c r="I2945" s="9" t="s">
        <v>279</v>
      </c>
      <c r="J2945" s="9" t="s">
        <v>279</v>
      </c>
      <c r="K2945" s="9" t="s">
        <v>279</v>
      </c>
      <c r="L2945" s="556">
        <v>1026.4000000000015</v>
      </c>
      <c r="M2945" s="67"/>
      <c r="N2945" s="67">
        <f>SUM(E2945:L2945)</f>
        <v>1026.4000000000015</v>
      </c>
    </row>
    <row r="2946" spans="1:22" ht="15">
      <c r="A2946" s="28" t="s">
        <v>3336</v>
      </c>
      <c r="B2946" s="63" t="s">
        <v>3395</v>
      </c>
      <c r="C2946" s="3"/>
      <c r="D2946" s="3"/>
      <c r="E2946" s="9" t="s">
        <v>279</v>
      </c>
      <c r="F2946" s="9" t="s">
        <v>279</v>
      </c>
      <c r="G2946" s="9" t="s">
        <v>279</v>
      </c>
      <c r="H2946" s="9" t="s">
        <v>279</v>
      </c>
      <c r="I2946" s="9" t="s">
        <v>279</v>
      </c>
      <c r="J2946" s="9" t="s">
        <v>279</v>
      </c>
      <c r="K2946" s="9" t="s">
        <v>279</v>
      </c>
      <c r="L2946" s="556">
        <v>974.69999999999891</v>
      </c>
      <c r="M2946" s="67"/>
      <c r="N2946" s="67">
        <f>SUM(E2946:L2946)</f>
        <v>974.69999999999891</v>
      </c>
    </row>
    <row r="2947" spans="1:22" ht="15">
      <c r="A2947" s="28" t="s">
        <v>3337</v>
      </c>
      <c r="B2947" s="229" t="s">
        <v>1648</v>
      </c>
      <c r="C2947" s="3"/>
      <c r="D2947" s="3"/>
      <c r="E2947" s="9" t="s">
        <v>279</v>
      </c>
      <c r="F2947" s="9" t="s">
        <v>279</v>
      </c>
      <c r="G2947" s="9" t="s">
        <v>279</v>
      </c>
      <c r="H2947" s="9" t="s">
        <v>279</v>
      </c>
      <c r="I2947" s="9">
        <v>934.40000000000327</v>
      </c>
      <c r="J2947" s="9" t="s">
        <v>279</v>
      </c>
      <c r="K2947" s="9" t="s">
        <v>279</v>
      </c>
      <c r="L2947" s="9" t="s">
        <v>279</v>
      </c>
      <c r="N2947" s="67">
        <f>SUM(E2947:L2947)</f>
        <v>934.40000000000327</v>
      </c>
    </row>
    <row r="2948" spans="1:22" ht="15">
      <c r="A2948" s="28" t="s">
        <v>3338</v>
      </c>
      <c r="B2948" s="63" t="s">
        <v>3376</v>
      </c>
      <c r="C2948" s="3"/>
      <c r="D2948" s="3"/>
      <c r="E2948" s="9" t="s">
        <v>279</v>
      </c>
      <c r="F2948" s="9" t="s">
        <v>279</v>
      </c>
      <c r="G2948" s="9" t="s">
        <v>279</v>
      </c>
      <c r="H2948" s="9" t="s">
        <v>279</v>
      </c>
      <c r="I2948" s="9" t="s">
        <v>279</v>
      </c>
      <c r="J2948" s="9" t="s">
        <v>279</v>
      </c>
      <c r="K2948" s="9" t="s">
        <v>279</v>
      </c>
      <c r="L2948" s="556">
        <v>701.40000000000146</v>
      </c>
      <c r="M2948" s="67"/>
      <c r="N2948" s="67">
        <f>SUM(E2948:L2948)</f>
        <v>701.40000000000146</v>
      </c>
    </row>
    <row r="2949" spans="1:22" ht="15">
      <c r="A2949" s="28" t="s">
        <v>4129</v>
      </c>
      <c r="B2949" s="63" t="s">
        <v>3373</v>
      </c>
      <c r="C2949" s="3"/>
      <c r="D2949" s="3"/>
      <c r="E2949" s="9" t="s">
        <v>279</v>
      </c>
      <c r="F2949" s="9" t="s">
        <v>279</v>
      </c>
      <c r="G2949" s="9" t="s">
        <v>279</v>
      </c>
      <c r="H2949" s="9" t="s">
        <v>279</v>
      </c>
      <c r="I2949" s="9" t="s">
        <v>279</v>
      </c>
      <c r="J2949" s="9" t="s">
        <v>279</v>
      </c>
      <c r="K2949" s="9" t="s">
        <v>279</v>
      </c>
      <c r="L2949" s="556">
        <v>658.10000000000218</v>
      </c>
      <c r="M2949" s="67"/>
      <c r="N2949" s="67">
        <f>SUM(E2949:L2949)</f>
        <v>658.10000000000218</v>
      </c>
    </row>
    <row r="2950" spans="1:22" ht="15">
      <c r="A2950" s="28" t="s">
        <v>4130</v>
      </c>
      <c r="B2950" s="225" t="s">
        <v>1641</v>
      </c>
      <c r="C2950" s="3"/>
      <c r="D2950" s="3"/>
      <c r="E2950" s="9" t="s">
        <v>279</v>
      </c>
      <c r="F2950" s="9" t="s">
        <v>279</v>
      </c>
      <c r="G2950" s="9" t="s">
        <v>279</v>
      </c>
      <c r="H2950" s="9" t="s">
        <v>279</v>
      </c>
      <c r="I2950" s="9">
        <v>529.19999999999527</v>
      </c>
      <c r="J2950" s="9" t="s">
        <v>279</v>
      </c>
      <c r="K2950" s="9" t="s">
        <v>279</v>
      </c>
      <c r="L2950" s="9" t="s">
        <v>279</v>
      </c>
      <c r="N2950" s="67">
        <f>SUM(E2950:L2950)</f>
        <v>529.19999999999527</v>
      </c>
    </row>
    <row r="2951" spans="1:22" ht="15">
      <c r="A2951" s="28" t="s">
        <v>4131</v>
      </c>
      <c r="B2951" s="229" t="s">
        <v>1650</v>
      </c>
      <c r="C2951" s="3"/>
      <c r="D2951" s="3"/>
      <c r="E2951" s="9" t="s">
        <v>279</v>
      </c>
      <c r="F2951" s="9" t="s">
        <v>279</v>
      </c>
      <c r="G2951" s="9" t="s">
        <v>279</v>
      </c>
      <c r="H2951" s="9" t="s">
        <v>279</v>
      </c>
      <c r="I2951" s="9">
        <v>263.90000000000509</v>
      </c>
      <c r="J2951" s="9" t="s">
        <v>279</v>
      </c>
      <c r="K2951" s="9" t="s">
        <v>279</v>
      </c>
      <c r="L2951" s="9" t="s">
        <v>279</v>
      </c>
      <c r="N2951" s="67">
        <f>SUM(E2951:L2951)</f>
        <v>263.90000000000509</v>
      </c>
    </row>
    <row r="2952" spans="1:22" ht="15">
      <c r="A2952" s="28"/>
      <c r="B2952" s="63"/>
      <c r="E2952" s="9"/>
      <c r="F2952" s="9"/>
      <c r="G2952" s="9"/>
      <c r="H2952" s="9"/>
      <c r="L2952" s="69"/>
      <c r="M2952" s="67"/>
    </row>
    <row r="2953" spans="1:22" ht="15">
      <c r="A2953" s="28"/>
      <c r="B2953" s="63"/>
      <c r="E2953" s="9"/>
      <c r="L2953" s="69"/>
    </row>
    <row r="2954" spans="1:22" ht="15">
      <c r="A2954" s="28"/>
      <c r="B2954" s="63"/>
      <c r="E2954" s="9"/>
      <c r="L2954" s="69"/>
    </row>
    <row r="2955" spans="1:22" ht="25.5">
      <c r="A2955" s="23" t="s">
        <v>200</v>
      </c>
      <c r="L2955" s="69"/>
    </row>
    <row r="2956" spans="1:22">
      <c r="L2956" s="69"/>
    </row>
    <row r="2957" spans="1:22" ht="15">
      <c r="A2957" s="39"/>
      <c r="B2957" s="39"/>
      <c r="C2957" s="39"/>
      <c r="D2957" s="39"/>
      <c r="E2957" s="61">
        <v>2016</v>
      </c>
      <c r="F2957" s="61">
        <v>2017</v>
      </c>
      <c r="G2957" s="61">
        <v>2018</v>
      </c>
      <c r="H2957" s="61">
        <v>2019</v>
      </c>
      <c r="I2957" s="61">
        <v>2020</v>
      </c>
      <c r="J2957" s="61">
        <v>2021</v>
      </c>
      <c r="K2957" s="61">
        <v>2022</v>
      </c>
      <c r="L2957" s="61">
        <v>2023</v>
      </c>
      <c r="N2957" s="70" t="s">
        <v>40</v>
      </c>
    </row>
    <row r="2958" spans="1:22" ht="15">
      <c r="A2958" s="28" t="s">
        <v>0</v>
      </c>
      <c r="B2958" s="63" t="s">
        <v>31</v>
      </c>
      <c r="E2958" s="217">
        <v>152</v>
      </c>
      <c r="F2958" s="214">
        <v>551.4</v>
      </c>
      <c r="G2958" s="217">
        <v>673.5</v>
      </c>
      <c r="H2958" s="9">
        <v>523.59999999999309</v>
      </c>
      <c r="I2958" s="9" t="s">
        <v>183</v>
      </c>
      <c r="J2958" s="9" t="s">
        <v>183</v>
      </c>
      <c r="K2958" s="9" t="s">
        <v>183</v>
      </c>
      <c r="L2958" s="9" t="s">
        <v>183</v>
      </c>
      <c r="N2958" s="67">
        <f>SUM(E2958:L2958)</f>
        <v>1900.4999999999932</v>
      </c>
      <c r="P2958" t="s">
        <v>369</v>
      </c>
      <c r="S2958" t="s">
        <v>1780</v>
      </c>
      <c r="T2958" s="82"/>
      <c r="U2958" s="79"/>
      <c r="V2958" s="3"/>
    </row>
    <row r="2959" spans="1:22" ht="15">
      <c r="A2959" s="28" t="s">
        <v>2</v>
      </c>
      <c r="B2959" s="63" t="s">
        <v>19</v>
      </c>
      <c r="E2959" s="217">
        <v>178.5</v>
      </c>
      <c r="F2959" s="217">
        <v>466</v>
      </c>
      <c r="G2959" s="217">
        <v>603.20000000000005</v>
      </c>
      <c r="H2959" s="217">
        <v>567.69999999999709</v>
      </c>
      <c r="I2959" s="9" t="s">
        <v>183</v>
      </c>
      <c r="J2959" s="9" t="s">
        <v>183</v>
      </c>
      <c r="K2959" s="9" t="s">
        <v>183</v>
      </c>
      <c r="L2959" s="9" t="s">
        <v>183</v>
      </c>
      <c r="N2959" s="67">
        <f t="shared" ref="N2959:N3022" si="84">SUM(E2959:L2959)</f>
        <v>1815.3999999999971</v>
      </c>
      <c r="P2959" t="s">
        <v>1006</v>
      </c>
      <c r="S2959" t="s">
        <v>1007</v>
      </c>
      <c r="T2959" s="82"/>
      <c r="U2959" s="79"/>
      <c r="V2959" s="3"/>
    </row>
    <row r="2960" spans="1:22" ht="15">
      <c r="A2960" s="28" t="s">
        <v>3</v>
      </c>
      <c r="B2960" s="63" t="s">
        <v>17</v>
      </c>
      <c r="E2960" s="212">
        <v>219.4</v>
      </c>
      <c r="F2960" s="9">
        <v>268.60000000000002</v>
      </c>
      <c r="G2960" s="217">
        <v>629.9</v>
      </c>
      <c r="H2960" s="217">
        <v>635.79999999999927</v>
      </c>
      <c r="I2960" s="9" t="s">
        <v>183</v>
      </c>
      <c r="J2960" s="9" t="s">
        <v>183</v>
      </c>
      <c r="K2960" s="9" t="s">
        <v>183</v>
      </c>
      <c r="L2960" s="9" t="s">
        <v>183</v>
      </c>
      <c r="N2960" s="67">
        <f t="shared" si="84"/>
        <v>1753.6999999999994</v>
      </c>
      <c r="P2960" t="s">
        <v>1004</v>
      </c>
      <c r="T2960" s="82"/>
      <c r="U2960" s="79"/>
      <c r="V2960" s="3"/>
    </row>
    <row r="2961" spans="1:22" ht="15">
      <c r="A2961" s="28" t="s">
        <v>5</v>
      </c>
      <c r="B2961" s="63" t="s">
        <v>143</v>
      </c>
      <c r="E2961" s="9" t="s">
        <v>279</v>
      </c>
      <c r="F2961" s="9">
        <v>280.8</v>
      </c>
      <c r="G2961" s="217">
        <v>581.29999999999995</v>
      </c>
      <c r="H2961" s="214">
        <v>800.10000000000036</v>
      </c>
      <c r="I2961" s="9" t="s">
        <v>183</v>
      </c>
      <c r="J2961" s="9" t="s">
        <v>183</v>
      </c>
      <c r="K2961" s="9" t="s">
        <v>183</v>
      </c>
      <c r="L2961" s="9" t="s">
        <v>183</v>
      </c>
      <c r="N2961" s="67">
        <f t="shared" si="84"/>
        <v>1662.2000000000003</v>
      </c>
      <c r="P2961" t="s">
        <v>322</v>
      </c>
      <c r="S2961" t="s">
        <v>1780</v>
      </c>
      <c r="T2961" s="82"/>
      <c r="U2961" s="79"/>
      <c r="V2961" s="3"/>
    </row>
    <row r="2962" spans="1:22" ht="15">
      <c r="A2962" s="28" t="s">
        <v>7</v>
      </c>
      <c r="B2962" s="63" t="s">
        <v>11</v>
      </c>
      <c r="E2962" s="213">
        <v>216.1</v>
      </c>
      <c r="F2962" s="217">
        <v>443.6</v>
      </c>
      <c r="G2962" s="9">
        <v>270.2</v>
      </c>
      <c r="H2962" s="213">
        <v>719.19999999999891</v>
      </c>
      <c r="I2962" s="9" t="s">
        <v>183</v>
      </c>
      <c r="J2962" s="9" t="s">
        <v>183</v>
      </c>
      <c r="K2962" s="9" t="s">
        <v>183</v>
      </c>
      <c r="L2962" s="9" t="s">
        <v>183</v>
      </c>
      <c r="N2962" s="67">
        <f t="shared" si="84"/>
        <v>1649.099999999999</v>
      </c>
      <c r="P2962" t="s">
        <v>1003</v>
      </c>
      <c r="T2962" s="82"/>
      <c r="U2962" s="79"/>
      <c r="V2962" s="3"/>
    </row>
    <row r="2963" spans="1:22" ht="15">
      <c r="A2963" s="28" t="s">
        <v>8</v>
      </c>
      <c r="B2963" s="63" t="s">
        <v>33</v>
      </c>
      <c r="E2963" s="217">
        <v>210.1</v>
      </c>
      <c r="F2963" s="9">
        <v>314.3</v>
      </c>
      <c r="G2963" s="212">
        <v>717.7</v>
      </c>
      <c r="H2963" s="9">
        <v>357.30000000000291</v>
      </c>
      <c r="I2963" s="9" t="s">
        <v>183</v>
      </c>
      <c r="J2963" s="9" t="s">
        <v>183</v>
      </c>
      <c r="K2963" s="9" t="s">
        <v>183</v>
      </c>
      <c r="L2963" s="9" t="s">
        <v>183</v>
      </c>
      <c r="N2963" s="67">
        <f t="shared" si="84"/>
        <v>1599.4000000000028</v>
      </c>
      <c r="P2963" t="s">
        <v>354</v>
      </c>
      <c r="T2963" s="82"/>
      <c r="U2963" s="79"/>
      <c r="V2963" s="3"/>
    </row>
    <row r="2964" spans="1:22" ht="15">
      <c r="A2964" s="28" t="s">
        <v>10</v>
      </c>
      <c r="B2964" s="63" t="s">
        <v>25</v>
      </c>
      <c r="E2964" s="214">
        <v>237.4</v>
      </c>
      <c r="F2964" s="9">
        <v>302.95</v>
      </c>
      <c r="G2964" s="217">
        <v>592.20000000000005</v>
      </c>
      <c r="H2964" s="9">
        <v>442.65000000000327</v>
      </c>
      <c r="I2964" s="9" t="s">
        <v>183</v>
      </c>
      <c r="J2964" s="9" t="s">
        <v>183</v>
      </c>
      <c r="K2964" s="9" t="s">
        <v>183</v>
      </c>
      <c r="L2964" s="9" t="s">
        <v>183</v>
      </c>
      <c r="N2964" s="67">
        <f t="shared" si="84"/>
        <v>1575.2000000000035</v>
      </c>
      <c r="P2964" t="s">
        <v>370</v>
      </c>
      <c r="S2964" t="s">
        <v>1780</v>
      </c>
      <c r="T2964" s="82"/>
      <c r="U2964" s="79"/>
      <c r="V2964" s="3"/>
    </row>
    <row r="2965" spans="1:22" ht="15">
      <c r="A2965" s="28" t="s">
        <v>12</v>
      </c>
      <c r="B2965" s="63" t="s">
        <v>21</v>
      </c>
      <c r="E2965" s="9">
        <v>150.69999999999999</v>
      </c>
      <c r="F2965" s="9">
        <v>367.4</v>
      </c>
      <c r="G2965" s="9">
        <v>482.4</v>
      </c>
      <c r="H2965" s="9">
        <v>511.99999999999818</v>
      </c>
      <c r="I2965" s="9" t="s">
        <v>183</v>
      </c>
      <c r="J2965" s="9" t="s">
        <v>183</v>
      </c>
      <c r="K2965" s="9" t="s">
        <v>183</v>
      </c>
      <c r="L2965" s="9" t="s">
        <v>183</v>
      </c>
      <c r="N2965" s="67">
        <f t="shared" si="84"/>
        <v>1512.4999999999982</v>
      </c>
      <c r="T2965" s="82"/>
      <c r="U2965" s="79"/>
      <c r="V2965" s="3"/>
    </row>
    <row r="2966" spans="1:22" ht="15">
      <c r="A2966" s="28" t="s">
        <v>14</v>
      </c>
      <c r="B2966" s="63" t="s">
        <v>141</v>
      </c>
      <c r="E2966" s="9" t="s">
        <v>279</v>
      </c>
      <c r="F2966" s="217">
        <v>433.65</v>
      </c>
      <c r="G2966" s="217">
        <v>501</v>
      </c>
      <c r="H2966" s="217">
        <v>574.80000000000291</v>
      </c>
      <c r="I2966" s="9" t="s">
        <v>183</v>
      </c>
      <c r="J2966" s="9" t="s">
        <v>183</v>
      </c>
      <c r="K2966" s="9" t="s">
        <v>183</v>
      </c>
      <c r="L2966" s="9" t="s">
        <v>183</v>
      </c>
      <c r="N2966" s="67">
        <f t="shared" si="84"/>
        <v>1509.450000000003</v>
      </c>
      <c r="P2966" t="s">
        <v>1005</v>
      </c>
      <c r="T2966" s="82"/>
      <c r="U2966" s="79"/>
      <c r="V2966" s="3"/>
    </row>
    <row r="2967" spans="1:22" ht="15">
      <c r="A2967" s="28" t="s">
        <v>16</v>
      </c>
      <c r="B2967" s="63" t="s">
        <v>39</v>
      </c>
      <c r="E2967" s="217">
        <v>192</v>
      </c>
      <c r="F2967" s="9">
        <v>295.89999999999998</v>
      </c>
      <c r="G2967" s="9">
        <v>485.3</v>
      </c>
      <c r="H2967" s="9">
        <v>443.89999999999782</v>
      </c>
      <c r="I2967" s="9" t="s">
        <v>183</v>
      </c>
      <c r="J2967" s="9" t="s">
        <v>183</v>
      </c>
      <c r="K2967" s="9" t="s">
        <v>183</v>
      </c>
      <c r="L2967" s="9" t="s">
        <v>183</v>
      </c>
      <c r="N2967" s="67">
        <f t="shared" si="84"/>
        <v>1417.0999999999979</v>
      </c>
      <c r="P2967" t="s">
        <v>298</v>
      </c>
      <c r="T2967" s="82"/>
      <c r="U2967" s="79"/>
      <c r="V2967" s="3"/>
    </row>
    <row r="2968" spans="1:22" ht="15">
      <c r="A2968" s="28" t="s">
        <v>18</v>
      </c>
      <c r="B2968" s="63" t="s">
        <v>9</v>
      </c>
      <c r="E2968" s="217">
        <v>169</v>
      </c>
      <c r="F2968" s="217">
        <v>454</v>
      </c>
      <c r="G2968" s="9">
        <v>467.8</v>
      </c>
      <c r="H2968" s="9">
        <v>223.90000000000236</v>
      </c>
      <c r="I2968" s="9" t="s">
        <v>183</v>
      </c>
      <c r="J2968" s="9" t="s">
        <v>183</v>
      </c>
      <c r="K2968" s="9" t="s">
        <v>183</v>
      </c>
      <c r="L2968" s="9" t="s">
        <v>183</v>
      </c>
      <c r="N2968" s="67">
        <f t="shared" si="84"/>
        <v>1314.7000000000023</v>
      </c>
      <c r="P2968" t="s">
        <v>326</v>
      </c>
      <c r="T2968" s="82"/>
      <c r="U2968" s="79"/>
      <c r="V2968" s="3"/>
    </row>
    <row r="2969" spans="1:22" ht="15">
      <c r="A2969" s="28" t="s">
        <v>20</v>
      </c>
      <c r="B2969" s="63" t="s">
        <v>158</v>
      </c>
      <c r="E2969" s="9" t="s">
        <v>279</v>
      </c>
      <c r="F2969" s="9" t="s">
        <v>279</v>
      </c>
      <c r="G2969" s="217">
        <v>515.9</v>
      </c>
      <c r="H2969" s="212">
        <v>727.80000000000291</v>
      </c>
      <c r="I2969" s="9" t="s">
        <v>183</v>
      </c>
      <c r="J2969" s="9" t="s">
        <v>183</v>
      </c>
      <c r="K2969" s="9" t="s">
        <v>183</v>
      </c>
      <c r="L2969" s="9" t="s">
        <v>183</v>
      </c>
      <c r="N2969" s="67">
        <f t="shared" si="84"/>
        <v>1243.700000000003</v>
      </c>
      <c r="P2969" t="s">
        <v>320</v>
      </c>
      <c r="T2969" s="82"/>
      <c r="U2969" s="79"/>
      <c r="V2969" s="3"/>
    </row>
    <row r="2970" spans="1:22" ht="15">
      <c r="A2970" s="28" t="s">
        <v>22</v>
      </c>
      <c r="B2970" s="63" t="s">
        <v>23</v>
      </c>
      <c r="E2970" s="9">
        <v>75.900000000000006</v>
      </c>
      <c r="F2970" s="212">
        <v>543.4</v>
      </c>
      <c r="G2970" s="9">
        <v>313.8</v>
      </c>
      <c r="H2970" s="9">
        <v>282.00000000000091</v>
      </c>
      <c r="I2970" s="9" t="s">
        <v>183</v>
      </c>
      <c r="J2970" s="9" t="s">
        <v>183</v>
      </c>
      <c r="K2970" s="9" t="s">
        <v>183</v>
      </c>
      <c r="L2970" s="9" t="s">
        <v>183</v>
      </c>
      <c r="N2970" s="67">
        <f t="shared" si="84"/>
        <v>1215.1000000000008</v>
      </c>
      <c r="P2970" t="s">
        <v>301</v>
      </c>
      <c r="T2970" s="82"/>
      <c r="U2970" s="79"/>
      <c r="V2970" s="3"/>
    </row>
    <row r="2971" spans="1:22" ht="15">
      <c r="A2971" s="28" t="s">
        <v>24</v>
      </c>
      <c r="B2971" s="63" t="s">
        <v>1</v>
      </c>
      <c r="E2971" s="9">
        <v>15.9</v>
      </c>
      <c r="F2971" s="9">
        <v>183.6</v>
      </c>
      <c r="G2971" s="213">
        <v>684.8</v>
      </c>
      <c r="H2971" s="9">
        <v>307.79999999999927</v>
      </c>
      <c r="I2971" s="9" t="s">
        <v>183</v>
      </c>
      <c r="J2971" s="9" t="s">
        <v>183</v>
      </c>
      <c r="K2971" s="9" t="s">
        <v>183</v>
      </c>
      <c r="L2971" s="9" t="s">
        <v>183</v>
      </c>
      <c r="N2971" s="67">
        <f t="shared" si="84"/>
        <v>1192.0999999999992</v>
      </c>
      <c r="P2971" t="s">
        <v>283</v>
      </c>
      <c r="T2971" s="82"/>
      <c r="U2971" s="79"/>
      <c r="V2971" s="3"/>
    </row>
    <row r="2972" spans="1:22" ht="15">
      <c r="A2972" s="28" t="s">
        <v>26</v>
      </c>
      <c r="B2972" s="63" t="s">
        <v>15</v>
      </c>
      <c r="E2972" s="9">
        <v>149.6</v>
      </c>
      <c r="F2972" s="217">
        <v>463.85</v>
      </c>
      <c r="G2972" s="9">
        <v>156.19999999999999</v>
      </c>
      <c r="H2972" s="9">
        <v>391</v>
      </c>
      <c r="I2972" s="9" t="s">
        <v>183</v>
      </c>
      <c r="J2972" s="9" t="s">
        <v>183</v>
      </c>
      <c r="K2972" s="9" t="s">
        <v>183</v>
      </c>
      <c r="L2972" s="9" t="s">
        <v>183</v>
      </c>
      <c r="N2972" s="67">
        <f t="shared" si="84"/>
        <v>1160.6500000000001</v>
      </c>
      <c r="P2972" t="s">
        <v>293</v>
      </c>
      <c r="T2972" s="82"/>
      <c r="U2972" s="79"/>
      <c r="V2972" s="3"/>
    </row>
    <row r="2973" spans="1:22" ht="15">
      <c r="A2973" s="28" t="s">
        <v>28</v>
      </c>
      <c r="B2973" s="63" t="s">
        <v>27</v>
      </c>
      <c r="E2973" s="9">
        <v>129.30000000000001</v>
      </c>
      <c r="F2973" s="9">
        <v>293.7</v>
      </c>
      <c r="G2973" s="9">
        <v>217</v>
      </c>
      <c r="H2973" s="9">
        <v>495.59999999999491</v>
      </c>
      <c r="I2973" s="9" t="s">
        <v>183</v>
      </c>
      <c r="J2973" s="9" t="s">
        <v>183</v>
      </c>
      <c r="K2973" s="9" t="s">
        <v>183</v>
      </c>
      <c r="L2973" s="9" t="s">
        <v>183</v>
      </c>
      <c r="N2973" s="67">
        <f t="shared" si="84"/>
        <v>1135.5999999999949</v>
      </c>
      <c r="T2973" s="82"/>
      <c r="U2973" s="79"/>
      <c r="V2973" s="3"/>
    </row>
    <row r="2974" spans="1:22" ht="15">
      <c r="A2974" s="28" t="s">
        <v>30</v>
      </c>
      <c r="B2974" s="63" t="s">
        <v>29</v>
      </c>
      <c r="E2974" s="9">
        <v>125.5</v>
      </c>
      <c r="F2974" s="9">
        <v>254.15</v>
      </c>
      <c r="G2974" s="214">
        <v>726.7</v>
      </c>
      <c r="H2974" s="9" t="s">
        <v>279</v>
      </c>
      <c r="I2974" s="9" t="s">
        <v>183</v>
      </c>
      <c r="J2974" s="9" t="s">
        <v>183</v>
      </c>
      <c r="K2974" s="9" t="s">
        <v>183</v>
      </c>
      <c r="L2974" s="9" t="s">
        <v>183</v>
      </c>
      <c r="N2974" s="67">
        <f t="shared" si="84"/>
        <v>1106.3499999999999</v>
      </c>
      <c r="P2974" t="s">
        <v>282</v>
      </c>
      <c r="S2974" t="s">
        <v>1780</v>
      </c>
      <c r="T2974" s="82"/>
      <c r="U2974" s="79"/>
      <c r="V2974" s="3"/>
    </row>
    <row r="2975" spans="1:22" ht="15">
      <c r="A2975" s="28" t="s">
        <v>32</v>
      </c>
      <c r="B2975" s="63" t="s">
        <v>142</v>
      </c>
      <c r="E2975" s="9" t="s">
        <v>279</v>
      </c>
      <c r="F2975" s="217">
        <v>508</v>
      </c>
      <c r="G2975" s="9">
        <v>266</v>
      </c>
      <c r="H2975" s="9">
        <v>325.29999999999745</v>
      </c>
      <c r="I2975" s="9" t="s">
        <v>183</v>
      </c>
      <c r="J2975" s="9" t="s">
        <v>183</v>
      </c>
      <c r="K2975" s="9" t="s">
        <v>183</v>
      </c>
      <c r="L2975" s="9" t="s">
        <v>183</v>
      </c>
      <c r="N2975" s="67">
        <f t="shared" si="84"/>
        <v>1099.2999999999975</v>
      </c>
      <c r="P2975" t="s">
        <v>284</v>
      </c>
      <c r="T2975" s="82"/>
      <c r="U2975" s="79"/>
      <c r="V2975" s="3"/>
    </row>
    <row r="2976" spans="1:22" ht="15">
      <c r="A2976" s="28" t="s">
        <v>34</v>
      </c>
      <c r="B2976" s="63" t="s">
        <v>144</v>
      </c>
      <c r="E2976" s="9" t="s">
        <v>279</v>
      </c>
      <c r="F2976" s="213">
        <v>508.05</v>
      </c>
      <c r="G2976" s="9">
        <v>251.65</v>
      </c>
      <c r="H2976" s="9">
        <v>249.15000000000055</v>
      </c>
      <c r="I2976" s="9" t="s">
        <v>183</v>
      </c>
      <c r="J2976" s="9" t="s">
        <v>183</v>
      </c>
      <c r="K2976" s="9" t="s">
        <v>183</v>
      </c>
      <c r="L2976" s="9" t="s">
        <v>183</v>
      </c>
      <c r="N2976" s="67">
        <f t="shared" si="84"/>
        <v>1008.8500000000006</v>
      </c>
      <c r="P2976" t="s">
        <v>283</v>
      </c>
      <c r="T2976" s="82"/>
      <c r="U2976" s="79"/>
      <c r="V2976" s="3"/>
    </row>
    <row r="2977" spans="1:22" ht="15">
      <c r="A2977" s="28" t="s">
        <v>36</v>
      </c>
      <c r="B2977" s="63" t="s">
        <v>6</v>
      </c>
      <c r="E2977" s="9">
        <v>128.30000000000001</v>
      </c>
      <c r="F2977" s="9">
        <v>195.25</v>
      </c>
      <c r="G2977" s="9">
        <v>317.3</v>
      </c>
      <c r="H2977" s="9">
        <v>357.79999999999563</v>
      </c>
      <c r="I2977" s="9" t="s">
        <v>183</v>
      </c>
      <c r="J2977" s="9" t="s">
        <v>183</v>
      </c>
      <c r="K2977" s="9" t="s">
        <v>183</v>
      </c>
      <c r="L2977" s="9" t="s">
        <v>183</v>
      </c>
      <c r="N2977" s="67">
        <f t="shared" si="84"/>
        <v>998.64999999999566</v>
      </c>
      <c r="T2977" s="82"/>
      <c r="U2977" s="79"/>
      <c r="V2977" s="3"/>
    </row>
    <row r="2978" spans="1:22" ht="15">
      <c r="A2978" s="28" t="s">
        <v>38</v>
      </c>
      <c r="B2978" s="63" t="s">
        <v>37</v>
      </c>
      <c r="E2978" s="217">
        <v>162.6</v>
      </c>
      <c r="F2978" s="9">
        <v>241.7</v>
      </c>
      <c r="G2978" s="9">
        <v>236.2</v>
      </c>
      <c r="H2978" s="9">
        <v>338.80000000000291</v>
      </c>
      <c r="I2978" s="9" t="s">
        <v>183</v>
      </c>
      <c r="J2978" s="9" t="s">
        <v>183</v>
      </c>
      <c r="K2978" s="9" t="s">
        <v>183</v>
      </c>
      <c r="L2978" s="9" t="s">
        <v>183</v>
      </c>
      <c r="N2978" s="67">
        <f t="shared" si="84"/>
        <v>979.30000000000291</v>
      </c>
      <c r="P2978" t="s">
        <v>289</v>
      </c>
      <c r="T2978" s="82"/>
      <c r="U2978" s="79"/>
      <c r="V2978" s="3"/>
    </row>
    <row r="2979" spans="1:22" ht="15">
      <c r="A2979" s="28" t="s">
        <v>145</v>
      </c>
      <c r="B2979" s="63" t="s">
        <v>13</v>
      </c>
      <c r="E2979" s="9">
        <v>123.3</v>
      </c>
      <c r="F2979" s="217">
        <v>505.45</v>
      </c>
      <c r="G2979" s="9">
        <v>229.8</v>
      </c>
      <c r="H2979" s="9">
        <v>83.799999999995634</v>
      </c>
      <c r="I2979" s="9" t="s">
        <v>183</v>
      </c>
      <c r="J2979" s="9" t="s">
        <v>183</v>
      </c>
      <c r="K2979" s="9" t="s">
        <v>183</v>
      </c>
      <c r="L2979" s="9" t="s">
        <v>183</v>
      </c>
      <c r="N2979" s="67">
        <f t="shared" si="84"/>
        <v>942.34999999999559</v>
      </c>
      <c r="P2979" t="s">
        <v>285</v>
      </c>
      <c r="T2979" s="82"/>
      <c r="U2979" s="79"/>
      <c r="V2979" s="3"/>
    </row>
    <row r="2980" spans="1:22" ht="15">
      <c r="A2980" s="28" t="s">
        <v>146</v>
      </c>
      <c r="B2980" s="63" t="s">
        <v>4</v>
      </c>
      <c r="E2980" s="9">
        <v>71.2</v>
      </c>
      <c r="F2980" s="9">
        <v>230.8</v>
      </c>
      <c r="G2980" s="9">
        <v>328.5</v>
      </c>
      <c r="H2980" s="9">
        <v>277.29999999999745</v>
      </c>
      <c r="I2980" s="9" t="s">
        <v>183</v>
      </c>
      <c r="J2980" s="9" t="s">
        <v>183</v>
      </c>
      <c r="K2980" s="9" t="s">
        <v>183</v>
      </c>
      <c r="L2980" s="9" t="s">
        <v>183</v>
      </c>
      <c r="N2980" s="67">
        <f t="shared" si="84"/>
        <v>907.79999999999745</v>
      </c>
      <c r="T2980" s="82"/>
      <c r="U2980" s="79"/>
      <c r="V2980" s="3"/>
    </row>
    <row r="2981" spans="1:22" ht="15">
      <c r="A2981" s="28" t="s">
        <v>147</v>
      </c>
      <c r="B2981" s="63" t="s">
        <v>155</v>
      </c>
      <c r="E2981" s="9" t="s">
        <v>279</v>
      </c>
      <c r="F2981" s="9" t="s">
        <v>279</v>
      </c>
      <c r="G2981" s="9">
        <v>305.39999999999998</v>
      </c>
      <c r="H2981" s="217">
        <v>595.600000000004</v>
      </c>
      <c r="I2981" s="9" t="s">
        <v>183</v>
      </c>
      <c r="J2981" s="9" t="s">
        <v>183</v>
      </c>
      <c r="K2981" s="9" t="s">
        <v>183</v>
      </c>
      <c r="L2981" s="9" t="s">
        <v>183</v>
      </c>
      <c r="N2981" s="67">
        <f t="shared" si="84"/>
        <v>901.00000000000398</v>
      </c>
      <c r="P2981" t="s">
        <v>298</v>
      </c>
      <c r="T2981" s="82"/>
      <c r="U2981" s="79"/>
      <c r="V2981" s="3"/>
    </row>
    <row r="2982" spans="1:22" ht="15">
      <c r="A2982" s="28" t="s">
        <v>151</v>
      </c>
      <c r="B2982" s="63" t="s">
        <v>154</v>
      </c>
      <c r="E2982" s="9" t="s">
        <v>279</v>
      </c>
      <c r="F2982" s="9" t="s">
        <v>279</v>
      </c>
      <c r="G2982" s="9">
        <v>146.9</v>
      </c>
      <c r="H2982" s="217">
        <v>586.50000000000182</v>
      </c>
      <c r="I2982" s="9" t="s">
        <v>183</v>
      </c>
      <c r="J2982" s="9" t="s">
        <v>183</v>
      </c>
      <c r="K2982" s="9" t="s">
        <v>183</v>
      </c>
      <c r="L2982" s="9" t="s">
        <v>183</v>
      </c>
      <c r="N2982" s="67">
        <f t="shared" si="84"/>
        <v>733.4000000000018</v>
      </c>
      <c r="P2982" t="s">
        <v>293</v>
      </c>
      <c r="T2982" s="82"/>
      <c r="U2982" s="79"/>
      <c r="V2982" s="3"/>
    </row>
    <row r="2983" spans="1:22" ht="15">
      <c r="A2983" s="28" t="s">
        <v>157</v>
      </c>
      <c r="B2983" s="63" t="s">
        <v>779</v>
      </c>
      <c r="E2983" s="9" t="s">
        <v>279</v>
      </c>
      <c r="F2983" s="9" t="s">
        <v>279</v>
      </c>
      <c r="G2983" s="9" t="s">
        <v>279</v>
      </c>
      <c r="H2983" s="217">
        <v>631.399999999996</v>
      </c>
      <c r="I2983" s="9" t="s">
        <v>183</v>
      </c>
      <c r="J2983" s="9" t="s">
        <v>183</v>
      </c>
      <c r="K2983" s="9" t="s">
        <v>183</v>
      </c>
      <c r="L2983" s="9" t="s">
        <v>183</v>
      </c>
      <c r="N2983" s="67">
        <f t="shared" si="84"/>
        <v>631.399999999996</v>
      </c>
      <c r="P2983" t="s">
        <v>285</v>
      </c>
      <c r="T2983" s="82"/>
      <c r="U2983" s="79"/>
      <c r="V2983" s="3"/>
    </row>
    <row r="2984" spans="1:22" ht="15">
      <c r="A2984" s="28" t="s">
        <v>159</v>
      </c>
      <c r="B2984" s="63" t="s">
        <v>790</v>
      </c>
      <c r="E2984" s="9" t="s">
        <v>279</v>
      </c>
      <c r="F2984" s="9" t="s">
        <v>279</v>
      </c>
      <c r="G2984" s="9" t="s">
        <v>279</v>
      </c>
      <c r="H2984" s="217">
        <v>541.54999999999382</v>
      </c>
      <c r="I2984" s="9" t="s">
        <v>183</v>
      </c>
      <c r="J2984" s="9" t="s">
        <v>183</v>
      </c>
      <c r="K2984" s="9" t="s">
        <v>183</v>
      </c>
      <c r="L2984" s="9" t="s">
        <v>183</v>
      </c>
      <c r="N2984" s="67">
        <f t="shared" si="84"/>
        <v>541.54999999999382</v>
      </c>
      <c r="P2984" t="s">
        <v>294</v>
      </c>
      <c r="T2984" s="82"/>
      <c r="U2984" s="79"/>
      <c r="V2984" s="3"/>
    </row>
    <row r="2985" spans="1:22" ht="15">
      <c r="A2985" s="28" t="s">
        <v>160</v>
      </c>
      <c r="B2985" s="63" t="s">
        <v>162</v>
      </c>
      <c r="E2985" s="9" t="s">
        <v>279</v>
      </c>
      <c r="F2985" s="9" t="s">
        <v>279</v>
      </c>
      <c r="G2985" s="9">
        <v>328.1</v>
      </c>
      <c r="H2985" s="9">
        <v>184.899999999996</v>
      </c>
      <c r="I2985" s="9" t="s">
        <v>183</v>
      </c>
      <c r="J2985" s="9" t="s">
        <v>183</v>
      </c>
      <c r="K2985" s="9" t="s">
        <v>183</v>
      </c>
      <c r="L2985" s="9" t="s">
        <v>183</v>
      </c>
      <c r="N2985" s="67">
        <f t="shared" si="84"/>
        <v>512.99999999999602</v>
      </c>
      <c r="T2985" s="82"/>
      <c r="U2985" s="79"/>
      <c r="V2985" s="3"/>
    </row>
    <row r="2986" spans="1:22" ht="15">
      <c r="A2986" s="28" t="s">
        <v>161</v>
      </c>
      <c r="B2986" s="63" t="s">
        <v>35</v>
      </c>
      <c r="E2986" s="9">
        <v>46.5</v>
      </c>
      <c r="F2986" s="9">
        <v>230.05</v>
      </c>
      <c r="G2986" s="9">
        <v>149.6</v>
      </c>
      <c r="H2986" s="9">
        <v>81.000000000000909</v>
      </c>
      <c r="I2986" s="9" t="s">
        <v>183</v>
      </c>
      <c r="J2986" s="9" t="s">
        <v>183</v>
      </c>
      <c r="K2986" s="9" t="s">
        <v>183</v>
      </c>
      <c r="L2986" s="9" t="s">
        <v>183</v>
      </c>
      <c r="N2986" s="67">
        <f t="shared" si="84"/>
        <v>507.15000000000089</v>
      </c>
      <c r="T2986" s="82"/>
      <c r="U2986" s="79"/>
      <c r="V2986" s="3"/>
    </row>
    <row r="2987" spans="1:22" ht="15">
      <c r="A2987" s="28" t="s">
        <v>163</v>
      </c>
      <c r="B2987" s="63" t="s">
        <v>800</v>
      </c>
      <c r="E2987" s="9" t="s">
        <v>279</v>
      </c>
      <c r="F2987" s="9" t="s">
        <v>279</v>
      </c>
      <c r="G2987" s="9" t="s">
        <v>279</v>
      </c>
      <c r="H2987" s="9">
        <v>497.350000000004</v>
      </c>
      <c r="I2987" s="9" t="s">
        <v>183</v>
      </c>
      <c r="J2987" s="9" t="s">
        <v>183</v>
      </c>
      <c r="K2987" s="9" t="s">
        <v>183</v>
      </c>
      <c r="L2987" s="9" t="s">
        <v>183</v>
      </c>
      <c r="N2987" s="67">
        <f t="shared" si="84"/>
        <v>497.350000000004</v>
      </c>
      <c r="T2987" s="82"/>
      <c r="U2987" s="79"/>
      <c r="V2987" s="3"/>
    </row>
    <row r="2988" spans="1:22" ht="15">
      <c r="A2988" s="28" t="s">
        <v>275</v>
      </c>
      <c r="B2988" s="63" t="s">
        <v>164</v>
      </c>
      <c r="E2988" s="9" t="s">
        <v>279</v>
      </c>
      <c r="F2988" s="9" t="s">
        <v>279</v>
      </c>
      <c r="G2988" s="9">
        <v>484.2</v>
      </c>
      <c r="H2988" s="9" t="s">
        <v>279</v>
      </c>
      <c r="I2988" s="9" t="s">
        <v>183</v>
      </c>
      <c r="J2988" s="9" t="s">
        <v>183</v>
      </c>
      <c r="K2988" s="9" t="s">
        <v>183</v>
      </c>
      <c r="L2988" s="9" t="s">
        <v>183</v>
      </c>
      <c r="N2988" s="67">
        <f t="shared" si="84"/>
        <v>484.2</v>
      </c>
      <c r="T2988" s="82"/>
      <c r="U2988" s="79"/>
      <c r="V2988" s="3"/>
    </row>
    <row r="2989" spans="1:22" ht="15">
      <c r="A2989" s="28" t="s">
        <v>276</v>
      </c>
      <c r="B2989" s="63" t="s">
        <v>178</v>
      </c>
      <c r="E2989" s="9">
        <v>144.6</v>
      </c>
      <c r="F2989" s="9">
        <v>336.95</v>
      </c>
      <c r="G2989" s="9" t="s">
        <v>279</v>
      </c>
      <c r="H2989" s="9" t="s">
        <v>279</v>
      </c>
      <c r="I2989" s="9" t="s">
        <v>183</v>
      </c>
      <c r="J2989" s="9" t="s">
        <v>183</v>
      </c>
      <c r="K2989" s="9" t="s">
        <v>183</v>
      </c>
      <c r="L2989" s="9" t="s">
        <v>183</v>
      </c>
      <c r="N2989" s="67">
        <f t="shared" si="84"/>
        <v>481.54999999999995</v>
      </c>
      <c r="T2989" s="82"/>
      <c r="U2989" s="79"/>
      <c r="V2989" s="3"/>
    </row>
    <row r="2990" spans="1:22" ht="15">
      <c r="A2990" s="28" t="s">
        <v>277</v>
      </c>
      <c r="B2990" s="63" t="s">
        <v>156</v>
      </c>
      <c r="E2990" s="9" t="s">
        <v>279</v>
      </c>
      <c r="F2990" s="9" t="s">
        <v>279</v>
      </c>
      <c r="G2990" s="9">
        <v>166.7</v>
      </c>
      <c r="H2990" s="9">
        <v>311.60000000000218</v>
      </c>
      <c r="I2990" s="9" t="s">
        <v>183</v>
      </c>
      <c r="J2990" s="9" t="s">
        <v>183</v>
      </c>
      <c r="K2990" s="9" t="s">
        <v>183</v>
      </c>
      <c r="L2990" s="9" t="s">
        <v>183</v>
      </c>
      <c r="N2990" s="67">
        <f t="shared" si="84"/>
        <v>478.30000000000217</v>
      </c>
      <c r="T2990" s="82"/>
      <c r="U2990" s="79"/>
      <c r="V2990" s="3"/>
    </row>
    <row r="2991" spans="1:22" ht="15">
      <c r="A2991" s="28" t="s">
        <v>278</v>
      </c>
      <c r="B2991" s="63" t="s">
        <v>738</v>
      </c>
      <c r="E2991" s="9" t="s">
        <v>279</v>
      </c>
      <c r="F2991" s="9" t="s">
        <v>279</v>
      </c>
      <c r="G2991" s="9" t="s">
        <v>279</v>
      </c>
      <c r="H2991" s="9">
        <v>467.85000000000036</v>
      </c>
      <c r="I2991" s="9" t="s">
        <v>183</v>
      </c>
      <c r="J2991" s="9" t="s">
        <v>183</v>
      </c>
      <c r="K2991" s="9" t="s">
        <v>183</v>
      </c>
      <c r="L2991" s="9" t="s">
        <v>183</v>
      </c>
      <c r="N2991" s="67">
        <f t="shared" si="84"/>
        <v>467.85000000000036</v>
      </c>
      <c r="T2991" s="82"/>
      <c r="U2991" s="79"/>
      <c r="V2991" s="3"/>
    </row>
    <row r="2992" spans="1:22" ht="15">
      <c r="A2992" s="28" t="s">
        <v>735</v>
      </c>
      <c r="B2992" s="28" t="s">
        <v>728</v>
      </c>
      <c r="E2992" s="9" t="s">
        <v>279</v>
      </c>
      <c r="F2992" s="9" t="s">
        <v>279</v>
      </c>
      <c r="G2992" s="9" t="s">
        <v>279</v>
      </c>
      <c r="H2992" s="9">
        <v>438.80000000000291</v>
      </c>
      <c r="I2992" s="9" t="s">
        <v>183</v>
      </c>
      <c r="J2992" s="9" t="s">
        <v>183</v>
      </c>
      <c r="K2992" s="9" t="s">
        <v>183</v>
      </c>
      <c r="L2992" s="9" t="s">
        <v>183</v>
      </c>
      <c r="N2992" s="67">
        <f t="shared" si="84"/>
        <v>438.80000000000291</v>
      </c>
      <c r="T2992" s="82"/>
      <c r="U2992" s="79"/>
      <c r="V2992" s="3"/>
    </row>
    <row r="2993" spans="1:22" ht="15">
      <c r="A2993" s="28" t="s">
        <v>736</v>
      </c>
      <c r="B2993" s="63" t="s">
        <v>749</v>
      </c>
      <c r="E2993" s="9" t="s">
        <v>279</v>
      </c>
      <c r="F2993" s="9" t="s">
        <v>279</v>
      </c>
      <c r="G2993" s="9" t="s">
        <v>279</v>
      </c>
      <c r="H2993" s="9">
        <v>399.79999999999927</v>
      </c>
      <c r="I2993" s="9" t="s">
        <v>183</v>
      </c>
      <c r="J2993" s="9" t="s">
        <v>183</v>
      </c>
      <c r="K2993" s="9" t="s">
        <v>183</v>
      </c>
      <c r="L2993" s="9" t="s">
        <v>183</v>
      </c>
      <c r="N2993" s="67">
        <f t="shared" si="84"/>
        <v>399.79999999999927</v>
      </c>
      <c r="T2993" s="82"/>
      <c r="U2993" s="79"/>
      <c r="V2993" s="3"/>
    </row>
    <row r="2994" spans="1:22" ht="15">
      <c r="A2994" s="28" t="s">
        <v>737</v>
      </c>
      <c r="B2994" s="63" t="s">
        <v>771</v>
      </c>
      <c r="E2994" s="9" t="s">
        <v>279</v>
      </c>
      <c r="F2994" s="9" t="s">
        <v>279</v>
      </c>
      <c r="G2994" s="9" t="s">
        <v>279</v>
      </c>
      <c r="H2994" s="9">
        <v>387.80000000000109</v>
      </c>
      <c r="I2994" s="9" t="s">
        <v>183</v>
      </c>
      <c r="J2994" s="9" t="s">
        <v>183</v>
      </c>
      <c r="K2994" s="9" t="s">
        <v>183</v>
      </c>
      <c r="L2994" s="9" t="s">
        <v>183</v>
      </c>
      <c r="N2994" s="67">
        <f t="shared" si="84"/>
        <v>387.80000000000109</v>
      </c>
      <c r="T2994" s="82"/>
      <c r="U2994" s="79"/>
      <c r="V2994" s="3"/>
    </row>
    <row r="2995" spans="1:22" ht="15">
      <c r="A2995" s="28" t="s">
        <v>739</v>
      </c>
      <c r="B2995" s="63" t="s">
        <v>748</v>
      </c>
      <c r="E2995" s="9" t="s">
        <v>279</v>
      </c>
      <c r="F2995" s="9" t="s">
        <v>279</v>
      </c>
      <c r="G2995" s="9" t="s">
        <v>279</v>
      </c>
      <c r="H2995" s="9">
        <v>355.65000000000146</v>
      </c>
      <c r="I2995" s="9" t="s">
        <v>183</v>
      </c>
      <c r="J2995" s="9" t="s">
        <v>183</v>
      </c>
      <c r="K2995" s="9" t="s">
        <v>183</v>
      </c>
      <c r="L2995" s="9" t="s">
        <v>183</v>
      </c>
      <c r="N2995" s="67">
        <f t="shared" si="84"/>
        <v>355.65000000000146</v>
      </c>
      <c r="T2995" s="82"/>
      <c r="U2995" s="79"/>
      <c r="V2995" s="3"/>
    </row>
    <row r="2996" spans="1:22" ht="15">
      <c r="A2996" s="28" t="s">
        <v>745</v>
      </c>
      <c r="B2996" s="63" t="s">
        <v>746</v>
      </c>
      <c r="E2996" s="9" t="s">
        <v>279</v>
      </c>
      <c r="F2996" s="9" t="s">
        <v>279</v>
      </c>
      <c r="G2996" s="9" t="s">
        <v>279</v>
      </c>
      <c r="H2996" s="9">
        <v>313.85000000000218</v>
      </c>
      <c r="I2996" s="9" t="s">
        <v>183</v>
      </c>
      <c r="J2996" s="9" t="s">
        <v>183</v>
      </c>
      <c r="K2996" s="9" t="s">
        <v>183</v>
      </c>
      <c r="L2996" s="9" t="s">
        <v>183</v>
      </c>
      <c r="N2996" s="67">
        <f t="shared" si="84"/>
        <v>313.85000000000218</v>
      </c>
      <c r="T2996" s="82"/>
      <c r="U2996" s="79"/>
      <c r="V2996" s="3"/>
    </row>
    <row r="2997" spans="1:22" ht="15">
      <c r="A2997" s="28" t="s">
        <v>747</v>
      </c>
      <c r="B2997" s="63" t="s">
        <v>153</v>
      </c>
      <c r="E2997" s="9" t="s">
        <v>279</v>
      </c>
      <c r="F2997" s="9" t="s">
        <v>279</v>
      </c>
      <c r="G2997" s="9">
        <v>138.19999999999999</v>
      </c>
      <c r="H2997" s="9">
        <v>174.29999999999745</v>
      </c>
      <c r="I2997" s="9" t="s">
        <v>183</v>
      </c>
      <c r="J2997" s="9" t="s">
        <v>183</v>
      </c>
      <c r="K2997" s="9" t="s">
        <v>183</v>
      </c>
      <c r="L2997" s="9" t="s">
        <v>183</v>
      </c>
      <c r="N2997" s="67">
        <f t="shared" si="84"/>
        <v>312.49999999999744</v>
      </c>
      <c r="T2997" s="82"/>
      <c r="U2997" s="79"/>
      <c r="V2997" s="3"/>
    </row>
    <row r="2998" spans="1:22" ht="15">
      <c r="A2998" s="28" t="s">
        <v>750</v>
      </c>
      <c r="B2998" s="63" t="s">
        <v>788</v>
      </c>
      <c r="E2998" s="9" t="s">
        <v>279</v>
      </c>
      <c r="F2998" s="9" t="s">
        <v>279</v>
      </c>
      <c r="G2998" s="9" t="s">
        <v>279</v>
      </c>
      <c r="H2998" s="9">
        <v>303.80000000000291</v>
      </c>
      <c r="I2998" s="9" t="s">
        <v>183</v>
      </c>
      <c r="J2998" s="9" t="s">
        <v>183</v>
      </c>
      <c r="K2998" s="9" t="s">
        <v>183</v>
      </c>
      <c r="L2998" s="9" t="s">
        <v>183</v>
      </c>
      <c r="N2998" s="67">
        <f t="shared" si="84"/>
        <v>303.80000000000291</v>
      </c>
      <c r="T2998" s="82"/>
      <c r="U2998" s="79"/>
      <c r="V2998" s="3"/>
    </row>
    <row r="2999" spans="1:22" ht="15">
      <c r="A2999" s="28" t="s">
        <v>751</v>
      </c>
      <c r="B2999" s="28" t="s">
        <v>733</v>
      </c>
      <c r="E2999" s="9" t="s">
        <v>279</v>
      </c>
      <c r="F2999" s="9" t="s">
        <v>279</v>
      </c>
      <c r="G2999" s="9" t="s">
        <v>279</v>
      </c>
      <c r="H2999" s="9">
        <v>299.90000000000146</v>
      </c>
      <c r="I2999" s="9" t="s">
        <v>183</v>
      </c>
      <c r="J2999" s="9" t="s">
        <v>183</v>
      </c>
      <c r="K2999" s="9" t="s">
        <v>183</v>
      </c>
      <c r="L2999" s="9" t="s">
        <v>183</v>
      </c>
      <c r="N2999" s="67">
        <f t="shared" si="84"/>
        <v>299.90000000000146</v>
      </c>
      <c r="T2999" s="82"/>
      <c r="U2999" s="79"/>
      <c r="V2999" s="3"/>
    </row>
    <row r="3000" spans="1:22" ht="15">
      <c r="A3000" s="28" t="s">
        <v>754</v>
      </c>
      <c r="B3000" s="63" t="s">
        <v>778</v>
      </c>
      <c r="E3000" s="9" t="s">
        <v>279</v>
      </c>
      <c r="F3000" s="9" t="s">
        <v>279</v>
      </c>
      <c r="G3000" s="9" t="s">
        <v>279</v>
      </c>
      <c r="H3000" s="9">
        <v>283.35000000000218</v>
      </c>
      <c r="I3000" s="9" t="s">
        <v>183</v>
      </c>
      <c r="J3000" s="9" t="s">
        <v>183</v>
      </c>
      <c r="K3000" s="9" t="s">
        <v>183</v>
      </c>
      <c r="L3000" s="9" t="s">
        <v>183</v>
      </c>
      <c r="N3000" s="67">
        <f t="shared" si="84"/>
        <v>283.35000000000218</v>
      </c>
      <c r="T3000" s="82"/>
      <c r="U3000" s="79"/>
      <c r="V3000" s="3"/>
    </row>
    <row r="3001" spans="1:22" ht="15">
      <c r="A3001" s="28" t="s">
        <v>756</v>
      </c>
      <c r="B3001" s="63" t="s">
        <v>784</v>
      </c>
      <c r="E3001" s="9" t="s">
        <v>279</v>
      </c>
      <c r="F3001" s="9" t="s">
        <v>279</v>
      </c>
      <c r="G3001" s="9" t="s">
        <v>279</v>
      </c>
      <c r="H3001" s="9">
        <v>273.39999999999873</v>
      </c>
      <c r="I3001" s="9" t="s">
        <v>183</v>
      </c>
      <c r="J3001" s="9" t="s">
        <v>183</v>
      </c>
      <c r="K3001" s="9" t="s">
        <v>183</v>
      </c>
      <c r="L3001" s="9" t="s">
        <v>183</v>
      </c>
      <c r="N3001" s="67">
        <f t="shared" si="84"/>
        <v>273.39999999999873</v>
      </c>
      <c r="T3001" s="82"/>
      <c r="U3001" s="79"/>
      <c r="V3001" s="3"/>
    </row>
    <row r="3002" spans="1:22" ht="15">
      <c r="A3002" s="28" t="s">
        <v>761</v>
      </c>
      <c r="B3002" s="63" t="s">
        <v>753</v>
      </c>
      <c r="E3002" s="9" t="s">
        <v>279</v>
      </c>
      <c r="F3002" s="9" t="s">
        <v>279</v>
      </c>
      <c r="G3002" s="9" t="s">
        <v>279</v>
      </c>
      <c r="H3002" s="9">
        <v>235.50000000000091</v>
      </c>
      <c r="I3002" s="9" t="s">
        <v>183</v>
      </c>
      <c r="J3002" s="9" t="s">
        <v>183</v>
      </c>
      <c r="K3002" s="9" t="s">
        <v>183</v>
      </c>
      <c r="L3002" s="9" t="s">
        <v>183</v>
      </c>
      <c r="N3002" s="67">
        <f t="shared" si="84"/>
        <v>235.50000000000091</v>
      </c>
      <c r="T3002" s="82"/>
      <c r="U3002" s="79"/>
      <c r="V3002" s="3"/>
    </row>
    <row r="3003" spans="1:22" ht="15">
      <c r="A3003" s="28" t="s">
        <v>765</v>
      </c>
      <c r="B3003" s="63" t="s">
        <v>764</v>
      </c>
      <c r="E3003" s="9" t="s">
        <v>279</v>
      </c>
      <c r="F3003" s="9" t="s">
        <v>279</v>
      </c>
      <c r="G3003" s="9" t="s">
        <v>279</v>
      </c>
      <c r="H3003" s="9">
        <v>226.70000000000073</v>
      </c>
      <c r="I3003" s="9" t="s">
        <v>183</v>
      </c>
      <c r="J3003" s="9" t="s">
        <v>183</v>
      </c>
      <c r="K3003" s="9" t="s">
        <v>183</v>
      </c>
      <c r="L3003" s="9" t="s">
        <v>183</v>
      </c>
      <c r="N3003" s="67">
        <f t="shared" si="84"/>
        <v>226.70000000000073</v>
      </c>
      <c r="T3003" s="82"/>
      <c r="U3003" s="79"/>
      <c r="V3003" s="3"/>
    </row>
    <row r="3004" spans="1:22" ht="15">
      <c r="A3004" s="28" t="s">
        <v>766</v>
      </c>
      <c r="B3004" s="63" t="s">
        <v>757</v>
      </c>
      <c r="E3004" s="9" t="s">
        <v>279</v>
      </c>
      <c r="F3004" s="9" t="s">
        <v>279</v>
      </c>
      <c r="G3004" s="9" t="s">
        <v>279</v>
      </c>
      <c r="H3004" s="9">
        <v>221.89999999999782</v>
      </c>
      <c r="I3004" s="9" t="s">
        <v>183</v>
      </c>
      <c r="J3004" s="9" t="s">
        <v>183</v>
      </c>
      <c r="K3004" s="9" t="s">
        <v>183</v>
      </c>
      <c r="L3004" s="9" t="s">
        <v>183</v>
      </c>
      <c r="N3004" s="67">
        <f t="shared" si="84"/>
        <v>221.89999999999782</v>
      </c>
      <c r="T3004" s="82"/>
      <c r="U3004" s="79"/>
      <c r="V3004" s="3"/>
    </row>
    <row r="3005" spans="1:22" ht="15">
      <c r="A3005" s="28" t="s">
        <v>767</v>
      </c>
      <c r="B3005" s="63" t="s">
        <v>796</v>
      </c>
      <c r="E3005" s="9" t="s">
        <v>279</v>
      </c>
      <c r="F3005" s="9" t="s">
        <v>279</v>
      </c>
      <c r="G3005" s="9" t="s">
        <v>279</v>
      </c>
      <c r="H3005" s="9">
        <v>221.20000000000073</v>
      </c>
      <c r="I3005" s="9" t="s">
        <v>183</v>
      </c>
      <c r="J3005" s="9" t="s">
        <v>183</v>
      </c>
      <c r="K3005" s="9" t="s">
        <v>183</v>
      </c>
      <c r="L3005" s="9" t="s">
        <v>183</v>
      </c>
      <c r="N3005" s="67">
        <f t="shared" si="84"/>
        <v>221.20000000000073</v>
      </c>
      <c r="T3005" s="82"/>
      <c r="U3005" s="79"/>
      <c r="V3005" s="3"/>
    </row>
    <row r="3006" spans="1:22" ht="15">
      <c r="A3006" s="28" t="s">
        <v>773</v>
      </c>
      <c r="B3006" s="63" t="s">
        <v>783</v>
      </c>
      <c r="E3006" s="9" t="s">
        <v>279</v>
      </c>
      <c r="F3006" s="9" t="s">
        <v>279</v>
      </c>
      <c r="G3006" s="9" t="s">
        <v>279</v>
      </c>
      <c r="H3006" s="9">
        <v>210.59999999999673</v>
      </c>
      <c r="I3006" s="9" t="s">
        <v>183</v>
      </c>
      <c r="J3006" s="9" t="s">
        <v>183</v>
      </c>
      <c r="K3006" s="9" t="s">
        <v>183</v>
      </c>
      <c r="L3006" s="9" t="s">
        <v>183</v>
      </c>
      <c r="N3006" s="67">
        <f t="shared" si="84"/>
        <v>210.59999999999673</v>
      </c>
      <c r="T3006" s="82"/>
      <c r="U3006" s="79"/>
      <c r="V3006" s="3"/>
    </row>
    <row r="3007" spans="1:22" ht="15">
      <c r="A3007" s="28" t="s">
        <v>781</v>
      </c>
      <c r="B3007" s="28" t="s">
        <v>734</v>
      </c>
      <c r="E3007" s="9" t="s">
        <v>279</v>
      </c>
      <c r="F3007" s="9" t="s">
        <v>279</v>
      </c>
      <c r="G3007" s="9" t="s">
        <v>279</v>
      </c>
      <c r="H3007" s="9">
        <v>209.79999999999927</v>
      </c>
      <c r="I3007" s="9" t="s">
        <v>183</v>
      </c>
      <c r="J3007" s="9" t="s">
        <v>183</v>
      </c>
      <c r="K3007" s="9" t="s">
        <v>183</v>
      </c>
      <c r="L3007" s="9" t="s">
        <v>183</v>
      </c>
      <c r="N3007" s="67">
        <f t="shared" si="84"/>
        <v>209.79999999999927</v>
      </c>
      <c r="T3007" s="82"/>
      <c r="U3007" s="79"/>
      <c r="V3007" s="3"/>
    </row>
    <row r="3008" spans="1:22" ht="15">
      <c r="A3008" s="28" t="s">
        <v>785</v>
      </c>
      <c r="B3008" s="63" t="s">
        <v>179</v>
      </c>
      <c r="E3008" s="217">
        <v>204</v>
      </c>
      <c r="F3008" s="9" t="s">
        <v>279</v>
      </c>
      <c r="G3008" s="9" t="s">
        <v>279</v>
      </c>
      <c r="H3008" s="9" t="s">
        <v>279</v>
      </c>
      <c r="I3008" s="9" t="s">
        <v>183</v>
      </c>
      <c r="J3008" s="9" t="s">
        <v>183</v>
      </c>
      <c r="K3008" s="9" t="s">
        <v>183</v>
      </c>
      <c r="L3008" s="9" t="s">
        <v>183</v>
      </c>
      <c r="N3008" s="67">
        <f t="shared" si="84"/>
        <v>204</v>
      </c>
      <c r="P3008" t="s">
        <v>285</v>
      </c>
      <c r="T3008" s="82"/>
      <c r="U3008" s="79"/>
      <c r="V3008" s="3"/>
    </row>
    <row r="3009" spans="1:22" ht="15">
      <c r="A3009" s="28" t="s">
        <v>786</v>
      </c>
      <c r="B3009" s="63" t="s">
        <v>774</v>
      </c>
      <c r="E3009" s="9" t="s">
        <v>279</v>
      </c>
      <c r="F3009" s="9" t="s">
        <v>279</v>
      </c>
      <c r="G3009" s="9" t="s">
        <v>279</v>
      </c>
      <c r="H3009" s="9">
        <v>184.29999999999927</v>
      </c>
      <c r="I3009" s="9" t="s">
        <v>183</v>
      </c>
      <c r="J3009" s="9" t="s">
        <v>183</v>
      </c>
      <c r="K3009" s="9" t="s">
        <v>183</v>
      </c>
      <c r="L3009" s="9" t="s">
        <v>183</v>
      </c>
      <c r="N3009" s="67">
        <f t="shared" si="84"/>
        <v>184.29999999999927</v>
      </c>
      <c r="T3009" s="82"/>
      <c r="U3009" s="79"/>
      <c r="V3009" s="3"/>
    </row>
    <row r="3010" spans="1:22" ht="15">
      <c r="A3010" s="28" t="s">
        <v>787</v>
      </c>
      <c r="B3010" s="63" t="s">
        <v>769</v>
      </c>
      <c r="E3010" s="9" t="s">
        <v>279</v>
      </c>
      <c r="F3010" s="9" t="s">
        <v>279</v>
      </c>
      <c r="G3010" s="9" t="s">
        <v>279</v>
      </c>
      <c r="H3010" s="9">
        <v>181.80000000000473</v>
      </c>
      <c r="I3010" s="9" t="s">
        <v>183</v>
      </c>
      <c r="J3010" s="9" t="s">
        <v>183</v>
      </c>
      <c r="K3010" s="9" t="s">
        <v>183</v>
      </c>
      <c r="L3010" s="9" t="s">
        <v>183</v>
      </c>
      <c r="N3010" s="67">
        <f t="shared" si="84"/>
        <v>181.80000000000473</v>
      </c>
      <c r="T3010" s="82"/>
      <c r="U3010" s="79"/>
      <c r="V3010" s="3"/>
    </row>
    <row r="3011" spans="1:22" ht="15">
      <c r="A3011" s="28" t="s">
        <v>793</v>
      </c>
      <c r="B3011" s="63" t="s">
        <v>744</v>
      </c>
      <c r="E3011" s="9" t="s">
        <v>279</v>
      </c>
      <c r="F3011" s="9" t="s">
        <v>279</v>
      </c>
      <c r="G3011" s="9" t="s">
        <v>279</v>
      </c>
      <c r="H3011" s="9">
        <v>174.85000000000218</v>
      </c>
      <c r="I3011" s="9" t="s">
        <v>183</v>
      </c>
      <c r="J3011" s="9" t="s">
        <v>183</v>
      </c>
      <c r="K3011" s="9" t="s">
        <v>183</v>
      </c>
      <c r="L3011" s="9" t="s">
        <v>183</v>
      </c>
      <c r="N3011" s="67">
        <f t="shared" si="84"/>
        <v>174.85000000000218</v>
      </c>
      <c r="T3011" s="82"/>
      <c r="U3011" s="79"/>
      <c r="V3011" s="3"/>
    </row>
    <row r="3012" spans="1:22" ht="15">
      <c r="A3012" s="28" t="s">
        <v>794</v>
      </c>
      <c r="B3012" s="63" t="s">
        <v>763</v>
      </c>
      <c r="E3012" s="9" t="s">
        <v>279</v>
      </c>
      <c r="F3012" s="9" t="s">
        <v>279</v>
      </c>
      <c r="G3012" s="9" t="s">
        <v>279</v>
      </c>
      <c r="H3012" s="9">
        <v>164.29999999999745</v>
      </c>
      <c r="I3012" s="9" t="s">
        <v>183</v>
      </c>
      <c r="J3012" s="9" t="s">
        <v>183</v>
      </c>
      <c r="K3012" s="9" t="s">
        <v>183</v>
      </c>
      <c r="L3012" s="9" t="s">
        <v>183</v>
      </c>
      <c r="N3012" s="67">
        <f t="shared" si="84"/>
        <v>164.29999999999745</v>
      </c>
    </row>
    <row r="3013" spans="1:22" ht="15">
      <c r="A3013" s="28" t="s">
        <v>795</v>
      </c>
      <c r="B3013" s="63" t="s">
        <v>762</v>
      </c>
      <c r="E3013" s="9" t="s">
        <v>279</v>
      </c>
      <c r="F3013" s="9" t="s">
        <v>279</v>
      </c>
      <c r="G3013" s="9" t="s">
        <v>279</v>
      </c>
      <c r="H3013" s="9">
        <v>146.79999999999927</v>
      </c>
      <c r="I3013" s="9" t="s">
        <v>183</v>
      </c>
      <c r="J3013" s="9" t="s">
        <v>183</v>
      </c>
      <c r="K3013" s="9" t="s">
        <v>183</v>
      </c>
      <c r="L3013" s="9" t="s">
        <v>183</v>
      </c>
      <c r="N3013" s="67">
        <f t="shared" si="84"/>
        <v>146.79999999999927</v>
      </c>
    </row>
    <row r="3014" spans="1:22" ht="15">
      <c r="A3014" s="28" t="s">
        <v>797</v>
      </c>
      <c r="B3014" s="63" t="s">
        <v>782</v>
      </c>
      <c r="E3014" s="9" t="s">
        <v>279</v>
      </c>
      <c r="F3014" s="9" t="s">
        <v>279</v>
      </c>
      <c r="G3014" s="9" t="s">
        <v>279</v>
      </c>
      <c r="H3014" s="9">
        <v>104.89999999999964</v>
      </c>
      <c r="I3014" s="9" t="s">
        <v>183</v>
      </c>
      <c r="J3014" s="9" t="s">
        <v>183</v>
      </c>
      <c r="K3014" s="9" t="s">
        <v>183</v>
      </c>
      <c r="L3014" s="9" t="s">
        <v>183</v>
      </c>
      <c r="N3014" s="67">
        <f t="shared" si="84"/>
        <v>104.89999999999964</v>
      </c>
    </row>
    <row r="3015" spans="1:22" ht="15">
      <c r="A3015" s="28" t="s">
        <v>798</v>
      </c>
      <c r="B3015" s="63" t="s">
        <v>755</v>
      </c>
      <c r="E3015" s="9" t="s">
        <v>279</v>
      </c>
      <c r="F3015" s="9" t="s">
        <v>279</v>
      </c>
      <c r="G3015" s="9" t="s">
        <v>279</v>
      </c>
      <c r="H3015" s="9">
        <v>96.300000000002001</v>
      </c>
      <c r="I3015" s="9" t="s">
        <v>183</v>
      </c>
      <c r="J3015" s="9" t="s">
        <v>183</v>
      </c>
      <c r="K3015" s="9" t="s">
        <v>183</v>
      </c>
      <c r="L3015" s="9" t="s">
        <v>183</v>
      </c>
      <c r="N3015" s="67">
        <f t="shared" si="84"/>
        <v>96.300000000002001</v>
      </c>
    </row>
    <row r="3016" spans="1:22" ht="15">
      <c r="A3016" s="28" t="s">
        <v>799</v>
      </c>
      <c r="B3016" s="277" t="s">
        <v>2010</v>
      </c>
      <c r="C3016" s="3"/>
      <c r="D3016" s="3"/>
      <c r="E3016" s="9" t="s">
        <v>279</v>
      </c>
      <c r="F3016" s="9" t="s">
        <v>279</v>
      </c>
      <c r="G3016" s="9" t="s">
        <v>279</v>
      </c>
      <c r="H3016" s="9" t="s">
        <v>279</v>
      </c>
      <c r="I3016" s="9" t="s">
        <v>183</v>
      </c>
      <c r="J3016" s="9" t="s">
        <v>183</v>
      </c>
      <c r="K3016" s="9" t="s">
        <v>183</v>
      </c>
      <c r="L3016" s="9" t="s">
        <v>183</v>
      </c>
      <c r="N3016" s="67">
        <f t="shared" si="84"/>
        <v>0</v>
      </c>
    </row>
    <row r="3017" spans="1:22" ht="15">
      <c r="A3017" s="28" t="s">
        <v>802</v>
      </c>
      <c r="B3017" s="229" t="s">
        <v>1657</v>
      </c>
      <c r="C3017" s="3"/>
      <c r="D3017" s="3"/>
      <c r="E3017" s="9" t="s">
        <v>279</v>
      </c>
      <c r="F3017" s="9" t="s">
        <v>279</v>
      </c>
      <c r="G3017" s="9" t="s">
        <v>279</v>
      </c>
      <c r="H3017" s="9" t="s">
        <v>279</v>
      </c>
      <c r="I3017" s="9" t="s">
        <v>183</v>
      </c>
      <c r="J3017" s="9" t="s">
        <v>183</v>
      </c>
      <c r="K3017" s="9" t="s">
        <v>183</v>
      </c>
      <c r="L3017" s="9" t="s">
        <v>183</v>
      </c>
      <c r="N3017" s="67">
        <f t="shared" si="84"/>
        <v>0</v>
      </c>
    </row>
    <row r="3018" spans="1:22" ht="15">
      <c r="A3018" s="28" t="s">
        <v>896</v>
      </c>
      <c r="B3018" s="277" t="s">
        <v>2003</v>
      </c>
      <c r="C3018" s="3"/>
      <c r="D3018" s="3"/>
      <c r="E3018" s="9" t="s">
        <v>279</v>
      </c>
      <c r="F3018" s="9" t="s">
        <v>279</v>
      </c>
      <c r="G3018" s="9" t="s">
        <v>279</v>
      </c>
      <c r="H3018" s="9" t="s">
        <v>279</v>
      </c>
      <c r="I3018" s="9" t="s">
        <v>183</v>
      </c>
      <c r="J3018" s="9" t="s">
        <v>183</v>
      </c>
      <c r="K3018" s="9" t="s">
        <v>183</v>
      </c>
      <c r="L3018" s="9" t="s">
        <v>183</v>
      </c>
      <c r="N3018" s="67">
        <f t="shared" si="84"/>
        <v>0</v>
      </c>
    </row>
    <row r="3019" spans="1:22" ht="15">
      <c r="A3019" s="28" t="s">
        <v>897</v>
      </c>
      <c r="B3019" s="229" t="s">
        <v>1652</v>
      </c>
      <c r="C3019" s="3"/>
      <c r="D3019" s="3"/>
      <c r="E3019" s="9" t="s">
        <v>279</v>
      </c>
      <c r="F3019" s="9" t="s">
        <v>279</v>
      </c>
      <c r="G3019" s="9" t="s">
        <v>279</v>
      </c>
      <c r="H3019" s="9" t="s">
        <v>279</v>
      </c>
      <c r="I3019" s="9" t="s">
        <v>183</v>
      </c>
      <c r="J3019" s="9" t="s">
        <v>183</v>
      </c>
      <c r="K3019" s="9" t="s">
        <v>183</v>
      </c>
      <c r="L3019" s="9" t="s">
        <v>183</v>
      </c>
      <c r="N3019" s="67">
        <f t="shared" si="84"/>
        <v>0</v>
      </c>
    </row>
    <row r="3020" spans="1:22" ht="15">
      <c r="A3020" s="28" t="s">
        <v>898</v>
      </c>
      <c r="B3020" s="229" t="s">
        <v>1647</v>
      </c>
      <c r="C3020" s="3"/>
      <c r="D3020" s="3"/>
      <c r="E3020" s="9" t="s">
        <v>279</v>
      </c>
      <c r="F3020" s="9" t="s">
        <v>279</v>
      </c>
      <c r="G3020" s="9" t="s">
        <v>279</v>
      </c>
      <c r="H3020" s="9" t="s">
        <v>279</v>
      </c>
      <c r="I3020" s="9" t="s">
        <v>183</v>
      </c>
      <c r="J3020" s="9" t="s">
        <v>183</v>
      </c>
      <c r="K3020" s="9" t="s">
        <v>183</v>
      </c>
      <c r="L3020" s="9" t="s">
        <v>183</v>
      </c>
      <c r="N3020" s="67">
        <f t="shared" si="84"/>
        <v>0</v>
      </c>
    </row>
    <row r="3021" spans="1:22" ht="15">
      <c r="A3021" s="28" t="s">
        <v>899</v>
      </c>
      <c r="B3021" s="277" t="s">
        <v>2009</v>
      </c>
      <c r="C3021" s="3"/>
      <c r="D3021" s="3"/>
      <c r="E3021" s="9" t="s">
        <v>279</v>
      </c>
      <c r="F3021" s="9" t="s">
        <v>279</v>
      </c>
      <c r="G3021" s="9" t="s">
        <v>279</v>
      </c>
      <c r="H3021" s="9" t="s">
        <v>279</v>
      </c>
      <c r="I3021" s="9" t="s">
        <v>183</v>
      </c>
      <c r="J3021" s="9" t="s">
        <v>183</v>
      </c>
      <c r="K3021" s="9" t="s">
        <v>183</v>
      </c>
      <c r="L3021" s="9" t="s">
        <v>183</v>
      </c>
      <c r="N3021" s="67">
        <f t="shared" si="84"/>
        <v>0</v>
      </c>
    </row>
    <row r="3022" spans="1:22" ht="15">
      <c r="A3022" s="28" t="s">
        <v>900</v>
      </c>
      <c r="B3022" s="277" t="s">
        <v>2023</v>
      </c>
      <c r="C3022" s="3"/>
      <c r="D3022" s="3"/>
      <c r="E3022" s="9" t="s">
        <v>279</v>
      </c>
      <c r="F3022" s="9" t="s">
        <v>279</v>
      </c>
      <c r="G3022" s="9" t="s">
        <v>279</v>
      </c>
      <c r="H3022" s="9" t="s">
        <v>279</v>
      </c>
      <c r="I3022" s="9" t="s">
        <v>183</v>
      </c>
      <c r="J3022" s="9" t="s">
        <v>183</v>
      </c>
      <c r="K3022" s="9" t="s">
        <v>183</v>
      </c>
      <c r="L3022" s="9" t="s">
        <v>183</v>
      </c>
      <c r="N3022" s="67">
        <f t="shared" si="84"/>
        <v>0</v>
      </c>
    </row>
    <row r="3023" spans="1:22" ht="15">
      <c r="A3023" s="28" t="s">
        <v>901</v>
      </c>
      <c r="B3023" s="229" t="s">
        <v>1653</v>
      </c>
      <c r="C3023" s="3"/>
      <c r="D3023" s="3"/>
      <c r="E3023" s="9" t="s">
        <v>279</v>
      </c>
      <c r="F3023" s="9" t="s">
        <v>279</v>
      </c>
      <c r="G3023" s="9" t="s">
        <v>279</v>
      </c>
      <c r="H3023" s="9" t="s">
        <v>279</v>
      </c>
      <c r="I3023" s="9" t="s">
        <v>183</v>
      </c>
      <c r="J3023" s="9" t="s">
        <v>183</v>
      </c>
      <c r="K3023" s="9" t="s">
        <v>183</v>
      </c>
      <c r="L3023" s="9" t="s">
        <v>183</v>
      </c>
      <c r="N3023" s="67">
        <f t="shared" ref="N3023:N3085" si="85">SUM(E3023:L3023)</f>
        <v>0</v>
      </c>
    </row>
    <row r="3024" spans="1:22" ht="15">
      <c r="A3024" s="28" t="s">
        <v>902</v>
      </c>
      <c r="B3024" s="277" t="s">
        <v>2053</v>
      </c>
      <c r="C3024" s="3"/>
      <c r="D3024" s="3"/>
      <c r="E3024" s="9" t="s">
        <v>279</v>
      </c>
      <c r="F3024" s="9" t="s">
        <v>279</v>
      </c>
      <c r="G3024" s="9" t="s">
        <v>279</v>
      </c>
      <c r="H3024" s="9" t="s">
        <v>279</v>
      </c>
      <c r="I3024" s="9" t="s">
        <v>183</v>
      </c>
      <c r="J3024" s="9" t="s">
        <v>183</v>
      </c>
      <c r="K3024" s="9" t="s">
        <v>183</v>
      </c>
      <c r="L3024" s="9" t="s">
        <v>183</v>
      </c>
      <c r="N3024" s="67">
        <f t="shared" si="85"/>
        <v>0</v>
      </c>
    </row>
    <row r="3025" spans="1:14" ht="15">
      <c r="A3025" s="28" t="s">
        <v>903</v>
      </c>
      <c r="B3025" s="277" t="s">
        <v>2006</v>
      </c>
      <c r="C3025" s="3"/>
      <c r="D3025" s="3"/>
      <c r="E3025" s="9" t="s">
        <v>279</v>
      </c>
      <c r="F3025" s="9" t="s">
        <v>279</v>
      </c>
      <c r="G3025" s="9" t="s">
        <v>279</v>
      </c>
      <c r="H3025" s="9" t="s">
        <v>279</v>
      </c>
      <c r="I3025" s="9" t="s">
        <v>183</v>
      </c>
      <c r="J3025" s="9" t="s">
        <v>183</v>
      </c>
      <c r="K3025" s="9" t="s">
        <v>183</v>
      </c>
      <c r="L3025" s="9" t="s">
        <v>183</v>
      </c>
      <c r="N3025" s="67">
        <f t="shared" si="85"/>
        <v>0</v>
      </c>
    </row>
    <row r="3026" spans="1:14" ht="15">
      <c r="A3026" s="28" t="s">
        <v>904</v>
      </c>
      <c r="B3026" s="277" t="s">
        <v>2024</v>
      </c>
      <c r="C3026" s="3"/>
      <c r="D3026" s="3"/>
      <c r="E3026" s="9" t="s">
        <v>279</v>
      </c>
      <c r="F3026" s="9" t="s">
        <v>279</v>
      </c>
      <c r="G3026" s="9" t="s">
        <v>279</v>
      </c>
      <c r="H3026" s="9" t="s">
        <v>279</v>
      </c>
      <c r="I3026" s="9" t="s">
        <v>183</v>
      </c>
      <c r="J3026" s="9" t="s">
        <v>183</v>
      </c>
      <c r="K3026" s="9" t="s">
        <v>183</v>
      </c>
      <c r="L3026" s="9" t="s">
        <v>183</v>
      </c>
      <c r="N3026" s="67">
        <f t="shared" si="85"/>
        <v>0</v>
      </c>
    </row>
    <row r="3027" spans="1:14" ht="15">
      <c r="A3027" s="28" t="s">
        <v>905</v>
      </c>
      <c r="B3027" s="277" t="s">
        <v>2004</v>
      </c>
      <c r="C3027" s="3"/>
      <c r="D3027" s="3"/>
      <c r="E3027" s="9" t="s">
        <v>279</v>
      </c>
      <c r="F3027" s="9" t="s">
        <v>279</v>
      </c>
      <c r="G3027" s="9" t="s">
        <v>279</v>
      </c>
      <c r="H3027" s="9" t="s">
        <v>279</v>
      </c>
      <c r="I3027" s="9" t="s">
        <v>183</v>
      </c>
      <c r="J3027" s="9" t="s">
        <v>183</v>
      </c>
      <c r="K3027" s="9" t="s">
        <v>183</v>
      </c>
      <c r="L3027" s="9" t="s">
        <v>183</v>
      </c>
      <c r="N3027" s="67">
        <f t="shared" si="85"/>
        <v>0</v>
      </c>
    </row>
    <row r="3028" spans="1:14" ht="15">
      <c r="A3028" s="28" t="s">
        <v>906</v>
      </c>
      <c r="B3028" s="277" t="s">
        <v>2018</v>
      </c>
      <c r="C3028" s="3"/>
      <c r="D3028" s="3"/>
      <c r="E3028" s="9" t="s">
        <v>279</v>
      </c>
      <c r="F3028" s="9" t="s">
        <v>279</v>
      </c>
      <c r="G3028" s="9" t="s">
        <v>279</v>
      </c>
      <c r="H3028" s="9" t="s">
        <v>279</v>
      </c>
      <c r="I3028" s="9" t="s">
        <v>183</v>
      </c>
      <c r="J3028" s="9" t="s">
        <v>183</v>
      </c>
      <c r="K3028" s="9" t="s">
        <v>183</v>
      </c>
      <c r="L3028" s="9" t="s">
        <v>183</v>
      </c>
      <c r="N3028" s="67">
        <f t="shared" si="85"/>
        <v>0</v>
      </c>
    </row>
    <row r="3029" spans="1:14" ht="15">
      <c r="A3029" s="28" t="s">
        <v>907</v>
      </c>
      <c r="B3029" s="277" t="s">
        <v>2025</v>
      </c>
      <c r="C3029" s="3"/>
      <c r="D3029" s="3"/>
      <c r="E3029" s="9" t="s">
        <v>279</v>
      </c>
      <c r="F3029" s="9" t="s">
        <v>279</v>
      </c>
      <c r="G3029" s="9" t="s">
        <v>279</v>
      </c>
      <c r="H3029" s="9" t="s">
        <v>279</v>
      </c>
      <c r="I3029" s="9" t="s">
        <v>183</v>
      </c>
      <c r="J3029" s="9" t="s">
        <v>183</v>
      </c>
      <c r="K3029" s="9" t="s">
        <v>183</v>
      </c>
      <c r="L3029" s="9" t="s">
        <v>183</v>
      </c>
      <c r="N3029" s="67">
        <f t="shared" si="85"/>
        <v>0</v>
      </c>
    </row>
    <row r="3030" spans="1:14" ht="15">
      <c r="A3030" s="28" t="s">
        <v>908</v>
      </c>
      <c r="B3030" s="229" t="s">
        <v>1655</v>
      </c>
      <c r="C3030" s="3"/>
      <c r="D3030" s="3"/>
      <c r="E3030" s="9" t="s">
        <v>279</v>
      </c>
      <c r="F3030" s="9" t="s">
        <v>279</v>
      </c>
      <c r="G3030" s="9" t="s">
        <v>279</v>
      </c>
      <c r="H3030" s="9" t="s">
        <v>279</v>
      </c>
      <c r="I3030" s="9" t="s">
        <v>183</v>
      </c>
      <c r="J3030" s="9" t="s">
        <v>183</v>
      </c>
      <c r="K3030" s="9" t="s">
        <v>183</v>
      </c>
      <c r="L3030" s="9" t="s">
        <v>183</v>
      </c>
      <c r="N3030" s="67">
        <f t="shared" si="85"/>
        <v>0</v>
      </c>
    </row>
    <row r="3031" spans="1:14" ht="15">
      <c r="A3031" s="28" t="s">
        <v>909</v>
      </c>
      <c r="B3031" s="277" t="s">
        <v>2011</v>
      </c>
      <c r="C3031" s="3"/>
      <c r="D3031" s="3"/>
      <c r="E3031" s="9" t="s">
        <v>279</v>
      </c>
      <c r="F3031" s="9" t="s">
        <v>279</v>
      </c>
      <c r="G3031" s="9" t="s">
        <v>279</v>
      </c>
      <c r="H3031" s="9" t="s">
        <v>279</v>
      </c>
      <c r="I3031" s="9" t="s">
        <v>183</v>
      </c>
      <c r="J3031" s="9" t="s">
        <v>183</v>
      </c>
      <c r="K3031" s="9" t="s">
        <v>183</v>
      </c>
      <c r="L3031" s="9" t="s">
        <v>183</v>
      </c>
      <c r="N3031" s="67">
        <f t="shared" si="85"/>
        <v>0</v>
      </c>
    </row>
    <row r="3032" spans="1:14" ht="15">
      <c r="A3032" s="28" t="s">
        <v>910</v>
      </c>
      <c r="B3032" s="277" t="s">
        <v>2007</v>
      </c>
      <c r="C3032" s="3"/>
      <c r="D3032" s="3"/>
      <c r="E3032" s="9" t="s">
        <v>279</v>
      </c>
      <c r="F3032" s="9" t="s">
        <v>279</v>
      </c>
      <c r="G3032" s="9" t="s">
        <v>279</v>
      </c>
      <c r="H3032" s="9" t="s">
        <v>279</v>
      </c>
      <c r="I3032" s="9" t="s">
        <v>183</v>
      </c>
      <c r="J3032" s="9" t="s">
        <v>183</v>
      </c>
      <c r="K3032" s="9" t="s">
        <v>183</v>
      </c>
      <c r="L3032" s="9" t="s">
        <v>183</v>
      </c>
      <c r="N3032" s="67">
        <f t="shared" si="85"/>
        <v>0</v>
      </c>
    </row>
    <row r="3033" spans="1:14" ht="15">
      <c r="A3033" s="28" t="s">
        <v>911</v>
      </c>
      <c r="B3033" s="225" t="s">
        <v>1641</v>
      </c>
      <c r="C3033" s="3"/>
      <c r="D3033" s="3"/>
      <c r="E3033" s="9" t="s">
        <v>279</v>
      </c>
      <c r="F3033" s="9" t="s">
        <v>279</v>
      </c>
      <c r="G3033" s="9" t="s">
        <v>279</v>
      </c>
      <c r="H3033" s="9" t="s">
        <v>279</v>
      </c>
      <c r="I3033" s="9" t="s">
        <v>183</v>
      </c>
      <c r="J3033" s="9" t="s">
        <v>183</v>
      </c>
      <c r="K3033" s="9" t="s">
        <v>183</v>
      </c>
      <c r="L3033" s="9" t="s">
        <v>183</v>
      </c>
      <c r="N3033" s="67">
        <f t="shared" si="85"/>
        <v>0</v>
      </c>
    </row>
    <row r="3034" spans="1:14" ht="15">
      <c r="A3034" s="28" t="s">
        <v>912</v>
      </c>
      <c r="B3034" s="229" t="s">
        <v>1643</v>
      </c>
      <c r="C3034" s="3"/>
      <c r="D3034" s="3"/>
      <c r="E3034" s="9" t="s">
        <v>279</v>
      </c>
      <c r="F3034" s="9" t="s">
        <v>279</v>
      </c>
      <c r="G3034" s="9" t="s">
        <v>279</v>
      </c>
      <c r="H3034" s="9" t="s">
        <v>279</v>
      </c>
      <c r="I3034" s="9" t="s">
        <v>183</v>
      </c>
      <c r="J3034" s="9" t="s">
        <v>183</v>
      </c>
      <c r="K3034" s="9" t="s">
        <v>183</v>
      </c>
      <c r="L3034" s="9" t="s">
        <v>183</v>
      </c>
      <c r="N3034" s="67">
        <f t="shared" si="85"/>
        <v>0</v>
      </c>
    </row>
    <row r="3035" spans="1:14" ht="15">
      <c r="A3035" s="28" t="s">
        <v>913</v>
      </c>
      <c r="B3035" s="277" t="s">
        <v>4497</v>
      </c>
      <c r="C3035" s="3"/>
      <c r="D3035" s="3"/>
      <c r="E3035" s="9" t="s">
        <v>279</v>
      </c>
      <c r="F3035" s="9" t="s">
        <v>279</v>
      </c>
      <c r="G3035" s="9" t="s">
        <v>279</v>
      </c>
      <c r="H3035" s="9" t="s">
        <v>279</v>
      </c>
      <c r="I3035" s="9" t="s">
        <v>183</v>
      </c>
      <c r="J3035" s="9" t="s">
        <v>183</v>
      </c>
      <c r="K3035" s="9" t="s">
        <v>183</v>
      </c>
      <c r="L3035" s="9" t="s">
        <v>183</v>
      </c>
      <c r="N3035" s="67">
        <f t="shared" si="85"/>
        <v>0</v>
      </c>
    </row>
    <row r="3036" spans="1:14" ht="15">
      <c r="A3036" s="28" t="s">
        <v>914</v>
      </c>
      <c r="B3036" s="277" t="s">
        <v>2026</v>
      </c>
      <c r="C3036" s="3"/>
      <c r="D3036" s="3"/>
      <c r="E3036" s="9" t="s">
        <v>279</v>
      </c>
      <c r="F3036" s="9" t="s">
        <v>279</v>
      </c>
      <c r="G3036" s="9" t="s">
        <v>279</v>
      </c>
      <c r="H3036" s="9" t="s">
        <v>279</v>
      </c>
      <c r="I3036" s="9" t="s">
        <v>183</v>
      </c>
      <c r="J3036" s="9" t="s">
        <v>183</v>
      </c>
      <c r="K3036" s="9" t="s">
        <v>183</v>
      </c>
      <c r="L3036" s="9" t="s">
        <v>183</v>
      </c>
      <c r="N3036" s="67">
        <f t="shared" si="85"/>
        <v>0</v>
      </c>
    </row>
    <row r="3037" spans="1:14" ht="15">
      <c r="A3037" s="28" t="s">
        <v>915</v>
      </c>
      <c r="B3037" s="229" t="s">
        <v>1645</v>
      </c>
      <c r="C3037" s="3"/>
      <c r="D3037" s="3"/>
      <c r="E3037" s="9" t="s">
        <v>279</v>
      </c>
      <c r="F3037" s="9" t="s">
        <v>279</v>
      </c>
      <c r="G3037" s="9" t="s">
        <v>279</v>
      </c>
      <c r="H3037" s="9" t="s">
        <v>279</v>
      </c>
      <c r="I3037" s="9" t="s">
        <v>183</v>
      </c>
      <c r="J3037" s="9" t="s">
        <v>183</v>
      </c>
      <c r="K3037" s="9" t="s">
        <v>183</v>
      </c>
      <c r="L3037" s="9" t="s">
        <v>183</v>
      </c>
      <c r="N3037" s="67">
        <f t="shared" si="85"/>
        <v>0</v>
      </c>
    </row>
    <row r="3038" spans="1:14" ht="15">
      <c r="A3038" s="28" t="s">
        <v>916</v>
      </c>
      <c r="B3038" s="277" t="s">
        <v>2027</v>
      </c>
      <c r="C3038" s="3"/>
      <c r="D3038" s="3"/>
      <c r="E3038" s="9" t="s">
        <v>279</v>
      </c>
      <c r="F3038" s="9" t="s">
        <v>279</v>
      </c>
      <c r="G3038" s="9" t="s">
        <v>279</v>
      </c>
      <c r="H3038" s="9" t="s">
        <v>279</v>
      </c>
      <c r="I3038" s="9" t="s">
        <v>183</v>
      </c>
      <c r="J3038" s="9" t="s">
        <v>183</v>
      </c>
      <c r="K3038" s="9" t="s">
        <v>183</v>
      </c>
      <c r="L3038" s="9" t="s">
        <v>183</v>
      </c>
      <c r="N3038" s="67">
        <f t="shared" si="85"/>
        <v>0</v>
      </c>
    </row>
    <row r="3039" spans="1:14" ht="15">
      <c r="A3039" s="28" t="s">
        <v>917</v>
      </c>
      <c r="B3039" s="229" t="s">
        <v>1644</v>
      </c>
      <c r="C3039" s="3"/>
      <c r="D3039" s="3"/>
      <c r="E3039" s="9" t="s">
        <v>279</v>
      </c>
      <c r="F3039" s="9" t="s">
        <v>279</v>
      </c>
      <c r="G3039" s="9" t="s">
        <v>279</v>
      </c>
      <c r="H3039" s="9" t="s">
        <v>279</v>
      </c>
      <c r="I3039" s="9" t="s">
        <v>183</v>
      </c>
      <c r="J3039" s="9" t="s">
        <v>183</v>
      </c>
      <c r="K3039" s="9" t="s">
        <v>183</v>
      </c>
      <c r="L3039" s="9" t="s">
        <v>183</v>
      </c>
      <c r="N3039" s="67">
        <f t="shared" si="85"/>
        <v>0</v>
      </c>
    </row>
    <row r="3040" spans="1:14" ht="15">
      <c r="A3040" s="28" t="s">
        <v>918</v>
      </c>
      <c r="B3040" s="229" t="s">
        <v>1654</v>
      </c>
      <c r="C3040" s="3"/>
      <c r="D3040" s="3"/>
      <c r="E3040" s="9" t="s">
        <v>279</v>
      </c>
      <c r="F3040" s="9" t="s">
        <v>279</v>
      </c>
      <c r="G3040" s="9" t="s">
        <v>279</v>
      </c>
      <c r="H3040" s="9" t="s">
        <v>279</v>
      </c>
      <c r="I3040" s="9" t="s">
        <v>183</v>
      </c>
      <c r="J3040" s="9" t="s">
        <v>183</v>
      </c>
      <c r="K3040" s="9" t="s">
        <v>183</v>
      </c>
      <c r="L3040" s="9" t="s">
        <v>183</v>
      </c>
      <c r="N3040" s="67">
        <f t="shared" si="85"/>
        <v>0</v>
      </c>
    </row>
    <row r="3041" spans="1:14" ht="15">
      <c r="A3041" s="28" t="s">
        <v>919</v>
      </c>
      <c r="B3041" s="229" t="s">
        <v>1661</v>
      </c>
      <c r="C3041" s="3"/>
      <c r="D3041" s="3"/>
      <c r="E3041" s="9" t="s">
        <v>279</v>
      </c>
      <c r="F3041" s="9" t="s">
        <v>279</v>
      </c>
      <c r="G3041" s="9" t="s">
        <v>279</v>
      </c>
      <c r="H3041" s="9" t="s">
        <v>279</v>
      </c>
      <c r="I3041" s="9" t="s">
        <v>183</v>
      </c>
      <c r="J3041" s="9" t="s">
        <v>183</v>
      </c>
      <c r="K3041" s="9" t="s">
        <v>183</v>
      </c>
      <c r="L3041" s="9" t="s">
        <v>183</v>
      </c>
      <c r="N3041" s="67">
        <f t="shared" si="85"/>
        <v>0</v>
      </c>
    </row>
    <row r="3042" spans="1:14" ht="15">
      <c r="A3042" s="28" t="s">
        <v>920</v>
      </c>
      <c r="B3042" s="229" t="s">
        <v>1651</v>
      </c>
      <c r="C3042" s="3"/>
      <c r="D3042" s="3"/>
      <c r="E3042" s="9" t="s">
        <v>279</v>
      </c>
      <c r="F3042" s="9" t="s">
        <v>279</v>
      </c>
      <c r="G3042" s="9" t="s">
        <v>279</v>
      </c>
      <c r="H3042" s="9" t="s">
        <v>279</v>
      </c>
      <c r="I3042" s="9" t="s">
        <v>183</v>
      </c>
      <c r="J3042" s="9" t="s">
        <v>183</v>
      </c>
      <c r="K3042" s="9" t="s">
        <v>183</v>
      </c>
      <c r="L3042" s="9" t="s">
        <v>183</v>
      </c>
      <c r="N3042" s="67">
        <f t="shared" si="85"/>
        <v>0</v>
      </c>
    </row>
    <row r="3043" spans="1:14" ht="15">
      <c r="A3043" s="28" t="s">
        <v>921</v>
      </c>
      <c r="B3043" s="229" t="s">
        <v>1656</v>
      </c>
      <c r="C3043" s="3"/>
      <c r="D3043" s="3"/>
      <c r="E3043" s="9" t="s">
        <v>279</v>
      </c>
      <c r="F3043" s="9" t="s">
        <v>279</v>
      </c>
      <c r="G3043" s="9" t="s">
        <v>279</v>
      </c>
      <c r="H3043" s="9" t="s">
        <v>279</v>
      </c>
      <c r="I3043" s="9" t="s">
        <v>183</v>
      </c>
      <c r="J3043" s="9" t="s">
        <v>183</v>
      </c>
      <c r="K3043" s="9" t="s">
        <v>183</v>
      </c>
      <c r="L3043" s="9" t="s">
        <v>183</v>
      </c>
      <c r="N3043" s="67">
        <f t="shared" si="85"/>
        <v>0</v>
      </c>
    </row>
    <row r="3044" spans="1:14" ht="15">
      <c r="A3044" s="28" t="s">
        <v>922</v>
      </c>
      <c r="B3044" s="277" t="s">
        <v>2028</v>
      </c>
      <c r="C3044" s="3"/>
      <c r="D3044" s="3"/>
      <c r="E3044" s="9" t="s">
        <v>279</v>
      </c>
      <c r="F3044" s="9" t="s">
        <v>279</v>
      </c>
      <c r="G3044" s="9" t="s">
        <v>279</v>
      </c>
      <c r="H3044" s="9" t="s">
        <v>279</v>
      </c>
      <c r="I3044" s="9" t="s">
        <v>183</v>
      </c>
      <c r="J3044" s="9" t="s">
        <v>183</v>
      </c>
      <c r="K3044" s="9" t="s">
        <v>183</v>
      </c>
      <c r="L3044" s="9" t="s">
        <v>183</v>
      </c>
      <c r="N3044" s="67">
        <f t="shared" si="85"/>
        <v>0</v>
      </c>
    </row>
    <row r="3045" spans="1:14" ht="15">
      <c r="A3045" s="28" t="s">
        <v>923</v>
      </c>
      <c r="B3045" s="229" t="s">
        <v>1650</v>
      </c>
      <c r="C3045" s="3"/>
      <c r="D3045" s="3"/>
      <c r="E3045" s="9" t="s">
        <v>279</v>
      </c>
      <c r="F3045" s="9" t="s">
        <v>279</v>
      </c>
      <c r="G3045" s="9" t="s">
        <v>279</v>
      </c>
      <c r="H3045" s="9" t="s">
        <v>279</v>
      </c>
      <c r="I3045" s="9" t="s">
        <v>183</v>
      </c>
      <c r="J3045" s="9" t="s">
        <v>183</v>
      </c>
      <c r="K3045" s="9" t="s">
        <v>183</v>
      </c>
      <c r="L3045" s="9" t="s">
        <v>183</v>
      </c>
      <c r="N3045" s="67">
        <f t="shared" si="85"/>
        <v>0</v>
      </c>
    </row>
    <row r="3046" spans="1:14" ht="15">
      <c r="A3046" s="28" t="s">
        <v>924</v>
      </c>
      <c r="B3046" s="229" t="s">
        <v>1660</v>
      </c>
      <c r="C3046" s="3"/>
      <c r="D3046" s="3"/>
      <c r="E3046" s="9" t="s">
        <v>279</v>
      </c>
      <c r="F3046" s="9" t="s">
        <v>279</v>
      </c>
      <c r="G3046" s="9" t="s">
        <v>279</v>
      </c>
      <c r="H3046" s="9" t="s">
        <v>279</v>
      </c>
      <c r="I3046" s="9" t="s">
        <v>183</v>
      </c>
      <c r="J3046" s="9" t="s">
        <v>183</v>
      </c>
      <c r="K3046" s="9" t="s">
        <v>183</v>
      </c>
      <c r="L3046" s="9" t="s">
        <v>183</v>
      </c>
      <c r="N3046" s="67">
        <f t="shared" si="85"/>
        <v>0</v>
      </c>
    </row>
    <row r="3047" spans="1:14" ht="15">
      <c r="A3047" s="28" t="s">
        <v>925</v>
      </c>
      <c r="B3047" s="277" t="s">
        <v>2050</v>
      </c>
      <c r="C3047" s="3"/>
      <c r="D3047" s="3"/>
      <c r="E3047" s="9" t="s">
        <v>279</v>
      </c>
      <c r="F3047" s="9" t="s">
        <v>279</v>
      </c>
      <c r="G3047" s="9" t="s">
        <v>279</v>
      </c>
      <c r="H3047" s="9" t="s">
        <v>279</v>
      </c>
      <c r="I3047" s="9" t="s">
        <v>183</v>
      </c>
      <c r="J3047" s="9" t="s">
        <v>183</v>
      </c>
      <c r="K3047" s="9" t="s">
        <v>183</v>
      </c>
      <c r="L3047" s="9" t="s">
        <v>183</v>
      </c>
      <c r="N3047" s="67">
        <f t="shared" si="85"/>
        <v>0</v>
      </c>
    </row>
    <row r="3048" spans="1:14" ht="15">
      <c r="A3048" s="28" t="s">
        <v>926</v>
      </c>
      <c r="B3048" s="277" t="s">
        <v>2052</v>
      </c>
      <c r="C3048" s="3"/>
      <c r="D3048" s="3"/>
      <c r="E3048" s="9" t="s">
        <v>279</v>
      </c>
      <c r="F3048" s="9" t="s">
        <v>279</v>
      </c>
      <c r="G3048" s="9" t="s">
        <v>279</v>
      </c>
      <c r="H3048" s="9" t="s">
        <v>279</v>
      </c>
      <c r="I3048" s="9" t="s">
        <v>183</v>
      </c>
      <c r="J3048" s="9" t="s">
        <v>183</v>
      </c>
      <c r="K3048" s="9" t="s">
        <v>183</v>
      </c>
      <c r="L3048" s="9" t="s">
        <v>183</v>
      </c>
      <c r="N3048" s="67">
        <f t="shared" si="85"/>
        <v>0</v>
      </c>
    </row>
    <row r="3049" spans="1:14" ht="15">
      <c r="A3049" s="28" t="s">
        <v>927</v>
      </c>
      <c r="B3049" s="229" t="s">
        <v>1648</v>
      </c>
      <c r="C3049" s="3"/>
      <c r="D3049" s="3"/>
      <c r="E3049" s="9" t="s">
        <v>279</v>
      </c>
      <c r="F3049" s="9" t="s">
        <v>279</v>
      </c>
      <c r="G3049" s="9" t="s">
        <v>279</v>
      </c>
      <c r="H3049" s="9" t="s">
        <v>279</v>
      </c>
      <c r="I3049" s="9" t="s">
        <v>183</v>
      </c>
      <c r="J3049" s="9" t="s">
        <v>183</v>
      </c>
      <c r="K3049" s="9" t="s">
        <v>183</v>
      </c>
      <c r="L3049" s="9" t="s">
        <v>183</v>
      </c>
      <c r="N3049" s="67">
        <f t="shared" si="85"/>
        <v>0</v>
      </c>
    </row>
    <row r="3050" spans="1:14" ht="15">
      <c r="A3050" s="28" t="s">
        <v>928</v>
      </c>
      <c r="B3050" s="277" t="s">
        <v>2157</v>
      </c>
      <c r="C3050" s="3"/>
      <c r="D3050" s="3"/>
      <c r="E3050" s="9" t="s">
        <v>279</v>
      </c>
      <c r="F3050" s="9" t="s">
        <v>279</v>
      </c>
      <c r="G3050" s="9" t="s">
        <v>279</v>
      </c>
      <c r="H3050" s="9" t="s">
        <v>279</v>
      </c>
      <c r="I3050" s="9" t="s">
        <v>183</v>
      </c>
      <c r="J3050" s="9" t="s">
        <v>183</v>
      </c>
      <c r="K3050" s="9" t="s">
        <v>183</v>
      </c>
      <c r="L3050" s="9" t="s">
        <v>183</v>
      </c>
      <c r="N3050" s="67">
        <f t="shared" si="85"/>
        <v>0</v>
      </c>
    </row>
    <row r="3051" spans="1:14" ht="15">
      <c r="A3051" s="28" t="s">
        <v>929</v>
      </c>
      <c r="B3051" s="277" t="s">
        <v>2029</v>
      </c>
      <c r="C3051" s="3"/>
      <c r="D3051" s="3"/>
      <c r="E3051" s="9" t="s">
        <v>279</v>
      </c>
      <c r="F3051" s="9" t="s">
        <v>279</v>
      </c>
      <c r="G3051" s="9" t="s">
        <v>279</v>
      </c>
      <c r="H3051" s="9" t="s">
        <v>279</v>
      </c>
      <c r="I3051" s="9" t="s">
        <v>183</v>
      </c>
      <c r="J3051" s="9" t="s">
        <v>183</v>
      </c>
      <c r="K3051" s="9" t="s">
        <v>183</v>
      </c>
      <c r="L3051" s="9" t="s">
        <v>183</v>
      </c>
      <c r="N3051" s="67">
        <f t="shared" si="85"/>
        <v>0</v>
      </c>
    </row>
    <row r="3052" spans="1:14" ht="15">
      <c r="A3052" s="28" t="s">
        <v>930</v>
      </c>
      <c r="B3052" s="277" t="s">
        <v>2002</v>
      </c>
      <c r="C3052" s="3"/>
      <c r="D3052" s="3"/>
      <c r="E3052" s="9" t="s">
        <v>279</v>
      </c>
      <c r="F3052" s="9" t="s">
        <v>279</v>
      </c>
      <c r="G3052" s="9" t="s">
        <v>279</v>
      </c>
      <c r="H3052" s="9" t="s">
        <v>279</v>
      </c>
      <c r="I3052" s="9" t="s">
        <v>183</v>
      </c>
      <c r="J3052" s="9" t="s">
        <v>183</v>
      </c>
      <c r="K3052" s="9" t="s">
        <v>183</v>
      </c>
      <c r="L3052" s="9" t="s">
        <v>183</v>
      </c>
      <c r="N3052" s="67">
        <f t="shared" si="85"/>
        <v>0</v>
      </c>
    </row>
    <row r="3053" spans="1:14" ht="15">
      <c r="A3053" s="28" t="s">
        <v>931</v>
      </c>
      <c r="B3053" s="229" t="s">
        <v>1676</v>
      </c>
      <c r="C3053" s="3"/>
      <c r="D3053" s="3"/>
      <c r="E3053" s="9" t="s">
        <v>279</v>
      </c>
      <c r="F3053" s="9" t="s">
        <v>279</v>
      </c>
      <c r="G3053" s="9" t="s">
        <v>279</v>
      </c>
      <c r="H3053" s="9" t="s">
        <v>279</v>
      </c>
      <c r="I3053" s="9" t="s">
        <v>183</v>
      </c>
      <c r="J3053" s="9" t="s">
        <v>183</v>
      </c>
      <c r="K3053" s="9" t="s">
        <v>183</v>
      </c>
      <c r="L3053" s="9" t="s">
        <v>183</v>
      </c>
      <c r="N3053" s="67">
        <f t="shared" si="85"/>
        <v>0</v>
      </c>
    </row>
    <row r="3054" spans="1:14" ht="15">
      <c r="A3054" s="28" t="s">
        <v>932</v>
      </c>
      <c r="B3054" s="225" t="s">
        <v>1662</v>
      </c>
      <c r="C3054" s="3"/>
      <c r="D3054" s="3"/>
      <c r="E3054" s="9" t="s">
        <v>279</v>
      </c>
      <c r="F3054" s="9" t="s">
        <v>279</v>
      </c>
      <c r="G3054" s="9" t="s">
        <v>279</v>
      </c>
      <c r="H3054" s="9" t="s">
        <v>279</v>
      </c>
      <c r="I3054" s="9" t="s">
        <v>183</v>
      </c>
      <c r="J3054" s="9" t="s">
        <v>183</v>
      </c>
      <c r="K3054" s="9" t="s">
        <v>183</v>
      </c>
      <c r="L3054" s="9" t="s">
        <v>183</v>
      </c>
      <c r="N3054" s="67">
        <f t="shared" si="85"/>
        <v>0</v>
      </c>
    </row>
    <row r="3055" spans="1:14" ht="15">
      <c r="A3055" s="28" t="s">
        <v>933</v>
      </c>
      <c r="B3055" s="277" t="s">
        <v>2030</v>
      </c>
      <c r="C3055" s="3"/>
      <c r="D3055" s="3"/>
      <c r="E3055" s="9" t="s">
        <v>279</v>
      </c>
      <c r="F3055" s="9" t="s">
        <v>279</v>
      </c>
      <c r="G3055" s="9" t="s">
        <v>279</v>
      </c>
      <c r="H3055" s="9" t="s">
        <v>279</v>
      </c>
      <c r="I3055" s="9" t="s">
        <v>183</v>
      </c>
      <c r="J3055" s="9" t="s">
        <v>183</v>
      </c>
      <c r="K3055" s="9" t="s">
        <v>183</v>
      </c>
      <c r="L3055" s="9" t="s">
        <v>183</v>
      </c>
      <c r="N3055" s="67">
        <f t="shared" si="85"/>
        <v>0</v>
      </c>
    </row>
    <row r="3056" spans="1:14" ht="15">
      <c r="A3056" s="28" t="s">
        <v>934</v>
      </c>
      <c r="B3056" s="229" t="s">
        <v>1659</v>
      </c>
      <c r="C3056" s="3"/>
      <c r="D3056" s="3"/>
      <c r="E3056" s="9" t="s">
        <v>279</v>
      </c>
      <c r="F3056" s="9" t="s">
        <v>279</v>
      </c>
      <c r="G3056" s="9" t="s">
        <v>279</v>
      </c>
      <c r="H3056" s="9" t="s">
        <v>279</v>
      </c>
      <c r="I3056" s="9" t="s">
        <v>183</v>
      </c>
      <c r="J3056" s="9" t="s">
        <v>183</v>
      </c>
      <c r="K3056" s="9" t="s">
        <v>183</v>
      </c>
      <c r="L3056" s="9" t="s">
        <v>183</v>
      </c>
      <c r="N3056" s="67">
        <f t="shared" si="85"/>
        <v>0</v>
      </c>
    </row>
    <row r="3057" spans="1:14" ht="15">
      <c r="A3057" s="28" t="s">
        <v>935</v>
      </c>
      <c r="B3057" s="229" t="s">
        <v>1658</v>
      </c>
      <c r="C3057" s="3"/>
      <c r="D3057" s="3"/>
      <c r="E3057" s="9" t="s">
        <v>279</v>
      </c>
      <c r="F3057" s="9" t="s">
        <v>279</v>
      </c>
      <c r="G3057" s="9" t="s">
        <v>279</v>
      </c>
      <c r="H3057" s="9" t="s">
        <v>279</v>
      </c>
      <c r="I3057" s="9" t="s">
        <v>183</v>
      </c>
      <c r="J3057" s="9" t="s">
        <v>183</v>
      </c>
      <c r="K3057" s="9" t="s">
        <v>183</v>
      </c>
      <c r="L3057" s="9" t="s">
        <v>183</v>
      </c>
      <c r="N3057" s="67">
        <f t="shared" si="85"/>
        <v>0</v>
      </c>
    </row>
    <row r="3058" spans="1:14" ht="15">
      <c r="A3058" s="28" t="s">
        <v>2501</v>
      </c>
      <c r="B3058" s="277" t="s">
        <v>2008</v>
      </c>
      <c r="C3058" s="3"/>
      <c r="D3058" s="3"/>
      <c r="E3058" s="9" t="s">
        <v>279</v>
      </c>
      <c r="F3058" s="9" t="s">
        <v>279</v>
      </c>
      <c r="G3058" s="9" t="s">
        <v>279</v>
      </c>
      <c r="H3058" s="9" t="s">
        <v>279</v>
      </c>
      <c r="I3058" s="9" t="s">
        <v>183</v>
      </c>
      <c r="J3058" s="9" t="s">
        <v>183</v>
      </c>
      <c r="K3058" s="9" t="s">
        <v>183</v>
      </c>
      <c r="L3058" s="9" t="s">
        <v>183</v>
      </c>
      <c r="N3058" s="67">
        <f t="shared" si="85"/>
        <v>0</v>
      </c>
    </row>
    <row r="3059" spans="1:14" ht="15">
      <c r="A3059" s="28" t="s">
        <v>3315</v>
      </c>
      <c r="B3059" s="63" t="s">
        <v>3377</v>
      </c>
      <c r="C3059" s="3"/>
      <c r="D3059" s="3"/>
      <c r="E3059" s="9" t="s">
        <v>279</v>
      </c>
      <c r="F3059" s="9" t="s">
        <v>279</v>
      </c>
      <c r="G3059" s="9" t="s">
        <v>279</v>
      </c>
      <c r="H3059" s="9" t="s">
        <v>279</v>
      </c>
      <c r="I3059" s="9" t="s">
        <v>183</v>
      </c>
      <c r="J3059" s="9" t="s">
        <v>183</v>
      </c>
      <c r="K3059" s="9" t="s">
        <v>183</v>
      </c>
      <c r="L3059" s="9" t="s">
        <v>183</v>
      </c>
      <c r="M3059" s="67"/>
      <c r="N3059" s="67">
        <f t="shared" si="85"/>
        <v>0</v>
      </c>
    </row>
    <row r="3060" spans="1:14" ht="15">
      <c r="A3060" s="28" t="s">
        <v>3316</v>
      </c>
      <c r="B3060" s="63" t="s">
        <v>3371</v>
      </c>
      <c r="C3060" s="3"/>
      <c r="D3060" s="3"/>
      <c r="E3060" s="9" t="s">
        <v>279</v>
      </c>
      <c r="F3060" s="9" t="s">
        <v>279</v>
      </c>
      <c r="G3060" s="9" t="s">
        <v>279</v>
      </c>
      <c r="H3060" s="9" t="s">
        <v>279</v>
      </c>
      <c r="I3060" s="9" t="s">
        <v>183</v>
      </c>
      <c r="J3060" s="9" t="s">
        <v>183</v>
      </c>
      <c r="K3060" s="9" t="s">
        <v>183</v>
      </c>
      <c r="L3060" s="9" t="s">
        <v>183</v>
      </c>
      <c r="M3060" s="67"/>
      <c r="N3060" s="67">
        <f t="shared" si="85"/>
        <v>0</v>
      </c>
    </row>
    <row r="3061" spans="1:14" ht="15">
      <c r="A3061" s="28" t="s">
        <v>3317</v>
      </c>
      <c r="B3061" s="63" t="s">
        <v>3370</v>
      </c>
      <c r="C3061" s="3"/>
      <c r="D3061" s="3"/>
      <c r="E3061" s="9" t="s">
        <v>279</v>
      </c>
      <c r="F3061" s="9" t="s">
        <v>279</v>
      </c>
      <c r="G3061" s="9" t="s">
        <v>279</v>
      </c>
      <c r="H3061" s="9" t="s">
        <v>279</v>
      </c>
      <c r="I3061" s="9" t="s">
        <v>183</v>
      </c>
      <c r="J3061" s="9" t="s">
        <v>183</v>
      </c>
      <c r="K3061" s="9" t="s">
        <v>183</v>
      </c>
      <c r="L3061" s="9" t="s">
        <v>183</v>
      </c>
      <c r="M3061" s="67"/>
      <c r="N3061" s="67">
        <f t="shared" si="85"/>
        <v>0</v>
      </c>
    </row>
    <row r="3062" spans="1:14" ht="15">
      <c r="A3062" s="28" t="s">
        <v>3318</v>
      </c>
      <c r="B3062" s="63" t="s">
        <v>3386</v>
      </c>
      <c r="C3062" s="3"/>
      <c r="D3062" s="3"/>
      <c r="E3062" s="9" t="s">
        <v>279</v>
      </c>
      <c r="F3062" s="9" t="s">
        <v>279</v>
      </c>
      <c r="G3062" s="9" t="s">
        <v>279</v>
      </c>
      <c r="H3062" s="9" t="s">
        <v>279</v>
      </c>
      <c r="I3062" s="9" t="s">
        <v>183</v>
      </c>
      <c r="J3062" s="9" t="s">
        <v>183</v>
      </c>
      <c r="K3062" s="9" t="s">
        <v>183</v>
      </c>
      <c r="L3062" s="9" t="s">
        <v>183</v>
      </c>
      <c r="M3062" s="67"/>
      <c r="N3062" s="67">
        <f t="shared" si="85"/>
        <v>0</v>
      </c>
    </row>
    <row r="3063" spans="1:14" ht="15">
      <c r="A3063" s="28" t="s">
        <v>3319</v>
      </c>
      <c r="B3063" s="63" t="s">
        <v>3385</v>
      </c>
      <c r="C3063" s="3"/>
      <c r="D3063" s="3"/>
      <c r="E3063" s="9" t="s">
        <v>279</v>
      </c>
      <c r="F3063" s="9" t="s">
        <v>279</v>
      </c>
      <c r="G3063" s="9" t="s">
        <v>279</v>
      </c>
      <c r="H3063" s="9" t="s">
        <v>279</v>
      </c>
      <c r="I3063" s="9" t="s">
        <v>183</v>
      </c>
      <c r="J3063" s="9" t="s">
        <v>183</v>
      </c>
      <c r="K3063" s="9" t="s">
        <v>183</v>
      </c>
      <c r="L3063" s="9" t="s">
        <v>183</v>
      </c>
      <c r="M3063" s="67"/>
      <c r="N3063" s="67">
        <f t="shared" si="85"/>
        <v>0</v>
      </c>
    </row>
    <row r="3064" spans="1:14" ht="15">
      <c r="A3064" s="28" t="s">
        <v>3320</v>
      </c>
      <c r="B3064" s="63" t="s">
        <v>3373</v>
      </c>
      <c r="C3064" s="3"/>
      <c r="D3064" s="3"/>
      <c r="E3064" s="9" t="s">
        <v>279</v>
      </c>
      <c r="F3064" s="9" t="s">
        <v>279</v>
      </c>
      <c r="G3064" s="9" t="s">
        <v>279</v>
      </c>
      <c r="H3064" s="9" t="s">
        <v>279</v>
      </c>
      <c r="I3064" s="9" t="s">
        <v>183</v>
      </c>
      <c r="J3064" s="9" t="s">
        <v>183</v>
      </c>
      <c r="K3064" s="9" t="s">
        <v>183</v>
      </c>
      <c r="L3064" s="9" t="s">
        <v>183</v>
      </c>
      <c r="M3064" s="67"/>
      <c r="N3064" s="67">
        <f t="shared" si="85"/>
        <v>0</v>
      </c>
    </row>
    <row r="3065" spans="1:14" ht="15">
      <c r="A3065" s="28" t="s">
        <v>3321</v>
      </c>
      <c r="B3065" s="63" t="s">
        <v>3367</v>
      </c>
      <c r="C3065" s="3"/>
      <c r="D3065" s="3"/>
      <c r="E3065" s="9" t="s">
        <v>279</v>
      </c>
      <c r="F3065" s="9" t="s">
        <v>279</v>
      </c>
      <c r="G3065" s="9" t="s">
        <v>279</v>
      </c>
      <c r="H3065" s="9" t="s">
        <v>279</v>
      </c>
      <c r="I3065" s="9" t="s">
        <v>183</v>
      </c>
      <c r="J3065" s="9" t="s">
        <v>183</v>
      </c>
      <c r="K3065" s="9" t="s">
        <v>183</v>
      </c>
      <c r="L3065" s="9" t="s">
        <v>183</v>
      </c>
      <c r="M3065" s="67"/>
      <c r="N3065" s="67">
        <f t="shared" si="85"/>
        <v>0</v>
      </c>
    </row>
    <row r="3066" spans="1:14" ht="15">
      <c r="A3066" s="28" t="s">
        <v>3322</v>
      </c>
      <c r="B3066" s="63" t="s">
        <v>3398</v>
      </c>
      <c r="C3066" s="3"/>
      <c r="D3066" s="3"/>
      <c r="E3066" s="9" t="s">
        <v>279</v>
      </c>
      <c r="F3066" s="9" t="s">
        <v>279</v>
      </c>
      <c r="G3066" s="9" t="s">
        <v>279</v>
      </c>
      <c r="H3066" s="9" t="s">
        <v>279</v>
      </c>
      <c r="I3066" s="9" t="s">
        <v>183</v>
      </c>
      <c r="J3066" s="9" t="s">
        <v>183</v>
      </c>
      <c r="K3066" s="9" t="s">
        <v>183</v>
      </c>
      <c r="L3066" s="9" t="s">
        <v>183</v>
      </c>
      <c r="M3066" s="67"/>
      <c r="N3066" s="67">
        <f t="shared" si="85"/>
        <v>0</v>
      </c>
    </row>
    <row r="3067" spans="1:14" ht="15">
      <c r="A3067" s="28" t="s">
        <v>3323</v>
      </c>
      <c r="B3067" s="277" t="s">
        <v>3366</v>
      </c>
      <c r="C3067" s="3"/>
      <c r="D3067" s="3"/>
      <c r="E3067" s="9" t="s">
        <v>279</v>
      </c>
      <c r="F3067" s="9" t="s">
        <v>279</v>
      </c>
      <c r="G3067" s="9" t="s">
        <v>279</v>
      </c>
      <c r="H3067" s="9" t="s">
        <v>279</v>
      </c>
      <c r="I3067" s="9" t="s">
        <v>183</v>
      </c>
      <c r="J3067" s="9" t="s">
        <v>183</v>
      </c>
      <c r="K3067" s="9" t="s">
        <v>183</v>
      </c>
      <c r="L3067" s="9" t="s">
        <v>183</v>
      </c>
      <c r="M3067" s="67"/>
      <c r="N3067" s="67">
        <f t="shared" si="85"/>
        <v>0</v>
      </c>
    </row>
    <row r="3068" spans="1:14" ht="15">
      <c r="A3068" s="28" t="s">
        <v>3324</v>
      </c>
      <c r="B3068" s="63" t="s">
        <v>3382</v>
      </c>
      <c r="C3068" s="3"/>
      <c r="D3068" s="3"/>
      <c r="E3068" s="9" t="s">
        <v>279</v>
      </c>
      <c r="F3068" s="9" t="s">
        <v>279</v>
      </c>
      <c r="G3068" s="9" t="s">
        <v>279</v>
      </c>
      <c r="H3068" s="9" t="s">
        <v>279</v>
      </c>
      <c r="I3068" s="9" t="s">
        <v>183</v>
      </c>
      <c r="J3068" s="9" t="s">
        <v>183</v>
      </c>
      <c r="K3068" s="9" t="s">
        <v>183</v>
      </c>
      <c r="L3068" s="9" t="s">
        <v>183</v>
      </c>
      <c r="M3068" s="67"/>
      <c r="N3068" s="67">
        <f t="shared" si="85"/>
        <v>0</v>
      </c>
    </row>
    <row r="3069" spans="1:14" ht="15">
      <c r="A3069" s="28" t="s">
        <v>3325</v>
      </c>
      <c r="B3069" s="63" t="s">
        <v>3379</v>
      </c>
      <c r="C3069" s="3"/>
      <c r="D3069" s="3"/>
      <c r="E3069" s="9" t="s">
        <v>279</v>
      </c>
      <c r="F3069" s="9" t="s">
        <v>279</v>
      </c>
      <c r="G3069" s="9" t="s">
        <v>279</v>
      </c>
      <c r="H3069" s="9" t="s">
        <v>279</v>
      </c>
      <c r="I3069" s="9" t="s">
        <v>183</v>
      </c>
      <c r="J3069" s="9" t="s">
        <v>183</v>
      </c>
      <c r="K3069" s="9" t="s">
        <v>183</v>
      </c>
      <c r="L3069" s="9" t="s">
        <v>183</v>
      </c>
      <c r="M3069" s="67"/>
      <c r="N3069" s="67">
        <f t="shared" si="85"/>
        <v>0</v>
      </c>
    </row>
    <row r="3070" spans="1:14" ht="15">
      <c r="A3070" s="28" t="s">
        <v>3326</v>
      </c>
      <c r="B3070" s="63" t="s">
        <v>3394</v>
      </c>
      <c r="C3070" s="3"/>
      <c r="D3070" s="3"/>
      <c r="E3070" s="9" t="s">
        <v>279</v>
      </c>
      <c r="F3070" s="9" t="s">
        <v>279</v>
      </c>
      <c r="G3070" s="9" t="s">
        <v>279</v>
      </c>
      <c r="H3070" s="9" t="s">
        <v>279</v>
      </c>
      <c r="I3070" s="9" t="s">
        <v>183</v>
      </c>
      <c r="J3070" s="9" t="s">
        <v>183</v>
      </c>
      <c r="K3070" s="9" t="s">
        <v>183</v>
      </c>
      <c r="L3070" s="9" t="s">
        <v>183</v>
      </c>
      <c r="M3070" s="67"/>
      <c r="N3070" s="67">
        <f t="shared" si="85"/>
        <v>0</v>
      </c>
    </row>
    <row r="3071" spans="1:14" ht="15">
      <c r="A3071" s="28" t="s">
        <v>3327</v>
      </c>
      <c r="B3071" s="63" t="s">
        <v>180</v>
      </c>
      <c r="C3071" s="3"/>
      <c r="D3071" s="3"/>
      <c r="E3071" s="9" t="s">
        <v>279</v>
      </c>
      <c r="F3071" s="9" t="s">
        <v>279</v>
      </c>
      <c r="G3071" s="9" t="s">
        <v>279</v>
      </c>
      <c r="H3071" s="9" t="s">
        <v>279</v>
      </c>
      <c r="I3071" s="9" t="s">
        <v>183</v>
      </c>
      <c r="J3071" s="9" t="s">
        <v>183</v>
      </c>
      <c r="K3071" s="9" t="s">
        <v>183</v>
      </c>
      <c r="L3071" s="9" t="s">
        <v>183</v>
      </c>
      <c r="M3071" s="67"/>
      <c r="N3071" s="67">
        <f t="shared" si="85"/>
        <v>0</v>
      </c>
    </row>
    <row r="3072" spans="1:14" ht="15">
      <c r="A3072" s="28" t="s">
        <v>3328</v>
      </c>
      <c r="B3072" s="63" t="s">
        <v>3395</v>
      </c>
      <c r="C3072" s="3"/>
      <c r="D3072" s="3"/>
      <c r="E3072" s="9" t="s">
        <v>279</v>
      </c>
      <c r="F3072" s="9" t="s">
        <v>279</v>
      </c>
      <c r="G3072" s="9" t="s">
        <v>279</v>
      </c>
      <c r="H3072" s="9" t="s">
        <v>279</v>
      </c>
      <c r="I3072" s="9" t="s">
        <v>183</v>
      </c>
      <c r="J3072" s="9" t="s">
        <v>183</v>
      </c>
      <c r="K3072" s="9" t="s">
        <v>183</v>
      </c>
      <c r="L3072" s="9" t="s">
        <v>183</v>
      </c>
      <c r="M3072" s="67"/>
      <c r="N3072" s="67">
        <f t="shared" si="85"/>
        <v>0</v>
      </c>
    </row>
    <row r="3073" spans="1:14" ht="15">
      <c r="A3073" s="28" t="s">
        <v>3329</v>
      </c>
      <c r="B3073" s="63" t="s">
        <v>3374</v>
      </c>
      <c r="C3073" s="3"/>
      <c r="D3073" s="3"/>
      <c r="E3073" s="9" t="s">
        <v>279</v>
      </c>
      <c r="F3073" s="9" t="s">
        <v>279</v>
      </c>
      <c r="G3073" s="9" t="s">
        <v>279</v>
      </c>
      <c r="H3073" s="9" t="s">
        <v>279</v>
      </c>
      <c r="I3073" s="9" t="s">
        <v>183</v>
      </c>
      <c r="J3073" s="9" t="s">
        <v>183</v>
      </c>
      <c r="K3073" s="9" t="s">
        <v>183</v>
      </c>
      <c r="L3073" s="9" t="s">
        <v>183</v>
      </c>
      <c r="M3073" s="67"/>
      <c r="N3073" s="67">
        <f t="shared" si="85"/>
        <v>0</v>
      </c>
    </row>
    <row r="3074" spans="1:14" ht="15">
      <c r="A3074" s="28" t="s">
        <v>3330</v>
      </c>
      <c r="B3074" s="63" t="s">
        <v>3368</v>
      </c>
      <c r="C3074" s="3"/>
      <c r="D3074" s="3"/>
      <c r="E3074" s="9" t="s">
        <v>279</v>
      </c>
      <c r="F3074" s="9" t="s">
        <v>279</v>
      </c>
      <c r="G3074" s="9" t="s">
        <v>279</v>
      </c>
      <c r="H3074" s="9" t="s">
        <v>279</v>
      </c>
      <c r="I3074" s="9" t="s">
        <v>183</v>
      </c>
      <c r="J3074" s="9" t="s">
        <v>183</v>
      </c>
      <c r="K3074" s="9" t="s">
        <v>183</v>
      </c>
      <c r="L3074" s="9" t="s">
        <v>183</v>
      </c>
      <c r="M3074" s="67"/>
      <c r="N3074" s="67">
        <f t="shared" si="85"/>
        <v>0</v>
      </c>
    </row>
    <row r="3075" spans="1:14" ht="15">
      <c r="A3075" s="28" t="s">
        <v>3331</v>
      </c>
      <c r="B3075" s="63" t="s">
        <v>3375</v>
      </c>
      <c r="C3075" s="3"/>
      <c r="D3075" s="3"/>
      <c r="E3075" s="9" t="s">
        <v>279</v>
      </c>
      <c r="F3075" s="9" t="s">
        <v>279</v>
      </c>
      <c r="G3075" s="9" t="s">
        <v>279</v>
      </c>
      <c r="H3075" s="9" t="s">
        <v>279</v>
      </c>
      <c r="I3075" s="9" t="s">
        <v>183</v>
      </c>
      <c r="J3075" s="9" t="s">
        <v>183</v>
      </c>
      <c r="K3075" s="9" t="s">
        <v>183</v>
      </c>
      <c r="L3075" s="9" t="s">
        <v>183</v>
      </c>
      <c r="M3075" s="67"/>
      <c r="N3075" s="67">
        <f t="shared" si="85"/>
        <v>0</v>
      </c>
    </row>
    <row r="3076" spans="1:14" ht="15">
      <c r="A3076" s="28" t="s">
        <v>3332</v>
      </c>
      <c r="B3076" s="63" t="s">
        <v>3372</v>
      </c>
      <c r="C3076" s="3"/>
      <c r="D3076" s="3"/>
      <c r="E3076" s="9" t="s">
        <v>279</v>
      </c>
      <c r="F3076" s="9" t="s">
        <v>279</v>
      </c>
      <c r="G3076" s="9" t="s">
        <v>279</v>
      </c>
      <c r="H3076" s="9" t="s">
        <v>279</v>
      </c>
      <c r="I3076" s="9" t="s">
        <v>183</v>
      </c>
      <c r="J3076" s="9" t="s">
        <v>183</v>
      </c>
      <c r="K3076" s="9" t="s">
        <v>183</v>
      </c>
      <c r="L3076" s="9" t="s">
        <v>183</v>
      </c>
      <c r="M3076" s="67"/>
      <c r="N3076" s="67">
        <f t="shared" si="85"/>
        <v>0</v>
      </c>
    </row>
    <row r="3077" spans="1:14" ht="15">
      <c r="A3077" s="28" t="s">
        <v>3333</v>
      </c>
      <c r="B3077" s="63" t="s">
        <v>3383</v>
      </c>
      <c r="C3077" s="3"/>
      <c r="D3077" s="3"/>
      <c r="E3077" s="9" t="s">
        <v>279</v>
      </c>
      <c r="F3077" s="9" t="s">
        <v>279</v>
      </c>
      <c r="G3077" s="9" t="s">
        <v>279</v>
      </c>
      <c r="H3077" s="9" t="s">
        <v>279</v>
      </c>
      <c r="I3077" s="9" t="s">
        <v>183</v>
      </c>
      <c r="J3077" s="9" t="s">
        <v>183</v>
      </c>
      <c r="K3077" s="9" t="s">
        <v>183</v>
      </c>
      <c r="L3077" s="9" t="s">
        <v>183</v>
      </c>
      <c r="M3077" s="67"/>
      <c r="N3077" s="67">
        <f t="shared" si="85"/>
        <v>0</v>
      </c>
    </row>
    <row r="3078" spans="1:14" ht="15">
      <c r="A3078" s="28" t="s">
        <v>3334</v>
      </c>
      <c r="B3078" s="63" t="s">
        <v>3378</v>
      </c>
      <c r="C3078" s="3"/>
      <c r="D3078" s="3"/>
      <c r="E3078" s="9" t="s">
        <v>279</v>
      </c>
      <c r="F3078" s="9" t="s">
        <v>279</v>
      </c>
      <c r="G3078" s="9" t="s">
        <v>279</v>
      </c>
      <c r="H3078" s="9" t="s">
        <v>279</v>
      </c>
      <c r="I3078" s="9" t="s">
        <v>183</v>
      </c>
      <c r="J3078" s="9" t="s">
        <v>183</v>
      </c>
      <c r="K3078" s="9" t="s">
        <v>183</v>
      </c>
      <c r="L3078" s="9" t="s">
        <v>183</v>
      </c>
      <c r="M3078" s="67"/>
      <c r="N3078" s="67">
        <f t="shared" si="85"/>
        <v>0</v>
      </c>
    </row>
    <row r="3079" spans="1:14" ht="15">
      <c r="A3079" s="28" t="s">
        <v>3335</v>
      </c>
      <c r="B3079" s="277" t="s">
        <v>3365</v>
      </c>
      <c r="C3079" s="3"/>
      <c r="D3079" s="3"/>
      <c r="E3079" s="9" t="s">
        <v>279</v>
      </c>
      <c r="F3079" s="9" t="s">
        <v>279</v>
      </c>
      <c r="G3079" s="9" t="s">
        <v>279</v>
      </c>
      <c r="H3079" s="9" t="s">
        <v>279</v>
      </c>
      <c r="I3079" s="9" t="s">
        <v>183</v>
      </c>
      <c r="J3079" s="9" t="s">
        <v>183</v>
      </c>
      <c r="K3079" s="9" t="s">
        <v>183</v>
      </c>
      <c r="L3079" s="9" t="s">
        <v>183</v>
      </c>
      <c r="M3079" s="67"/>
      <c r="N3079" s="67">
        <f t="shared" si="85"/>
        <v>0</v>
      </c>
    </row>
    <row r="3080" spans="1:14" ht="15">
      <c r="A3080" s="28" t="s">
        <v>3336</v>
      </c>
      <c r="B3080" s="63" t="s">
        <v>3380</v>
      </c>
      <c r="C3080" s="3"/>
      <c r="D3080" s="3"/>
      <c r="E3080" s="9" t="s">
        <v>279</v>
      </c>
      <c r="F3080" s="9" t="s">
        <v>279</v>
      </c>
      <c r="G3080" s="9" t="s">
        <v>279</v>
      </c>
      <c r="H3080" s="9" t="s">
        <v>279</v>
      </c>
      <c r="I3080" s="9" t="s">
        <v>183</v>
      </c>
      <c r="J3080" s="9" t="s">
        <v>183</v>
      </c>
      <c r="K3080" s="9" t="s">
        <v>183</v>
      </c>
      <c r="L3080" s="9" t="s">
        <v>183</v>
      </c>
      <c r="M3080" s="67"/>
      <c r="N3080" s="67">
        <f t="shared" si="85"/>
        <v>0</v>
      </c>
    </row>
    <row r="3081" spans="1:14" ht="15">
      <c r="A3081" s="28" t="s">
        <v>3337</v>
      </c>
      <c r="B3081" s="63" t="s">
        <v>3399</v>
      </c>
      <c r="C3081" s="3"/>
      <c r="D3081" s="3"/>
      <c r="E3081" s="9" t="s">
        <v>279</v>
      </c>
      <c r="F3081" s="9" t="s">
        <v>279</v>
      </c>
      <c r="G3081" s="9" t="s">
        <v>279</v>
      </c>
      <c r="H3081" s="9" t="s">
        <v>279</v>
      </c>
      <c r="I3081" s="9" t="s">
        <v>183</v>
      </c>
      <c r="J3081" s="9" t="s">
        <v>183</v>
      </c>
      <c r="K3081" s="9" t="s">
        <v>183</v>
      </c>
      <c r="L3081" s="9" t="s">
        <v>183</v>
      </c>
      <c r="M3081" s="67"/>
      <c r="N3081" s="67">
        <f t="shared" si="85"/>
        <v>0</v>
      </c>
    </row>
    <row r="3082" spans="1:14" ht="15">
      <c r="A3082" s="28" t="s">
        <v>3338</v>
      </c>
      <c r="B3082" s="63" t="s">
        <v>3369</v>
      </c>
      <c r="C3082" s="3"/>
      <c r="D3082" s="3"/>
      <c r="E3082" s="9" t="s">
        <v>279</v>
      </c>
      <c r="F3082" s="9" t="s">
        <v>279</v>
      </c>
      <c r="G3082" s="9" t="s">
        <v>279</v>
      </c>
      <c r="H3082" s="9" t="s">
        <v>279</v>
      </c>
      <c r="I3082" s="9" t="s">
        <v>183</v>
      </c>
      <c r="J3082" s="9" t="s">
        <v>183</v>
      </c>
      <c r="K3082" s="9" t="s">
        <v>183</v>
      </c>
      <c r="L3082" s="9" t="s">
        <v>183</v>
      </c>
      <c r="M3082" s="67"/>
      <c r="N3082" s="67">
        <f t="shared" si="85"/>
        <v>0</v>
      </c>
    </row>
    <row r="3083" spans="1:14" ht="15">
      <c r="A3083" s="28" t="s">
        <v>4129</v>
      </c>
      <c r="B3083" s="63" t="s">
        <v>3376</v>
      </c>
      <c r="C3083" s="3"/>
      <c r="D3083" s="3"/>
      <c r="E3083" s="9" t="s">
        <v>279</v>
      </c>
      <c r="F3083" s="9" t="s">
        <v>279</v>
      </c>
      <c r="G3083" s="9" t="s">
        <v>279</v>
      </c>
      <c r="H3083" s="9" t="s">
        <v>279</v>
      </c>
      <c r="I3083" s="9" t="s">
        <v>183</v>
      </c>
      <c r="J3083" s="9" t="s">
        <v>183</v>
      </c>
      <c r="K3083" s="9" t="s">
        <v>183</v>
      </c>
      <c r="L3083" s="9" t="s">
        <v>183</v>
      </c>
      <c r="M3083" s="67"/>
      <c r="N3083" s="67">
        <f t="shared" si="85"/>
        <v>0</v>
      </c>
    </row>
    <row r="3084" spans="1:14" ht="15">
      <c r="A3084" s="28" t="s">
        <v>4130</v>
      </c>
      <c r="B3084" s="63" t="s">
        <v>3397</v>
      </c>
      <c r="C3084" s="3"/>
      <c r="D3084" s="3"/>
      <c r="E3084" s="9" t="s">
        <v>279</v>
      </c>
      <c r="F3084" s="9" t="s">
        <v>279</v>
      </c>
      <c r="G3084" s="9" t="s">
        <v>279</v>
      </c>
      <c r="H3084" s="9" t="s">
        <v>279</v>
      </c>
      <c r="I3084" s="9" t="s">
        <v>183</v>
      </c>
      <c r="J3084" s="9" t="s">
        <v>183</v>
      </c>
      <c r="K3084" s="9" t="s">
        <v>183</v>
      </c>
      <c r="L3084" s="9" t="s">
        <v>183</v>
      </c>
      <c r="M3084" s="67"/>
      <c r="N3084" s="67">
        <f t="shared" si="85"/>
        <v>0</v>
      </c>
    </row>
    <row r="3085" spans="1:14" ht="15">
      <c r="A3085" s="28" t="s">
        <v>4131</v>
      </c>
      <c r="B3085" s="63" t="s">
        <v>3381</v>
      </c>
      <c r="C3085" s="3"/>
      <c r="D3085" s="3"/>
      <c r="E3085" s="9" t="s">
        <v>279</v>
      </c>
      <c r="F3085" s="9" t="s">
        <v>279</v>
      </c>
      <c r="G3085" s="9" t="s">
        <v>279</v>
      </c>
      <c r="H3085" s="9" t="s">
        <v>279</v>
      </c>
      <c r="I3085" s="9" t="s">
        <v>183</v>
      </c>
      <c r="J3085" s="9" t="s">
        <v>183</v>
      </c>
      <c r="K3085" s="9" t="s">
        <v>183</v>
      </c>
      <c r="L3085" s="9" t="s">
        <v>183</v>
      </c>
      <c r="M3085" s="67"/>
      <c r="N3085" s="67">
        <f t="shared" si="85"/>
        <v>0</v>
      </c>
    </row>
    <row r="3086" spans="1:14" ht="15">
      <c r="A3086" s="28"/>
      <c r="B3086" s="63"/>
      <c r="E3086" s="9"/>
      <c r="F3086" s="9"/>
      <c r="G3086" s="9"/>
      <c r="H3086" s="9"/>
      <c r="L3086" s="69"/>
      <c r="M3086" s="67"/>
    </row>
    <row r="3087" spans="1:14" ht="15">
      <c r="A3087" s="28"/>
      <c r="B3087" s="63"/>
      <c r="E3087" s="9"/>
      <c r="L3087" s="69"/>
    </row>
    <row r="3088" spans="1:14" ht="15">
      <c r="A3088" s="28"/>
      <c r="B3088" s="63"/>
      <c r="E3088" s="9"/>
      <c r="L3088" s="69"/>
    </row>
    <row r="3089" spans="1:23" ht="25.5">
      <c r="A3089" s="23" t="s">
        <v>201</v>
      </c>
      <c r="L3089" s="69"/>
    </row>
    <row r="3090" spans="1:23">
      <c r="L3090" s="69"/>
    </row>
    <row r="3091" spans="1:23" ht="15">
      <c r="A3091" s="39"/>
      <c r="B3091" s="39"/>
      <c r="C3091" s="39"/>
      <c r="D3091" s="39"/>
      <c r="E3091" s="61">
        <v>2016</v>
      </c>
      <c r="F3091" s="61">
        <v>2017</v>
      </c>
      <c r="G3091" s="61">
        <v>2018</v>
      </c>
      <c r="H3091" s="61">
        <v>2019</v>
      </c>
      <c r="I3091" s="61">
        <v>2020</v>
      </c>
      <c r="J3091" s="61">
        <v>2021</v>
      </c>
      <c r="K3091" s="61">
        <v>2022</v>
      </c>
      <c r="L3091" s="69"/>
      <c r="M3091" s="70" t="s">
        <v>40</v>
      </c>
    </row>
    <row r="3092" spans="1:23" ht="15">
      <c r="A3092" s="28" t="s">
        <v>0</v>
      </c>
      <c r="B3092" s="63" t="s">
        <v>17</v>
      </c>
      <c r="E3092" s="217">
        <v>539.4</v>
      </c>
      <c r="F3092" s="213">
        <v>767.2</v>
      </c>
      <c r="G3092" s="217">
        <v>519.70000000000005</v>
      </c>
      <c r="H3092" s="217">
        <v>589.99999999999818</v>
      </c>
      <c r="I3092" s="217">
        <v>1037.1000000000004</v>
      </c>
      <c r="J3092" s="9">
        <v>386.80000000000109</v>
      </c>
      <c r="K3092" s="9">
        <v>790.59999999999854</v>
      </c>
      <c r="L3092" s="69"/>
      <c r="M3092" s="67">
        <f t="shared" ref="M3092:M3123" si="86">SUM(E3092:K3092)</f>
        <v>4630.7999999999984</v>
      </c>
      <c r="O3092" t="s">
        <v>1720</v>
      </c>
      <c r="R3092" t="s">
        <v>1213</v>
      </c>
      <c r="S3092" s="277"/>
      <c r="T3092" s="63"/>
      <c r="U3092" s="347"/>
      <c r="V3092" s="63"/>
      <c r="W3092" s="63"/>
    </row>
    <row r="3093" spans="1:23" ht="15">
      <c r="A3093" s="28" t="s">
        <v>2</v>
      </c>
      <c r="B3093" s="63" t="s">
        <v>9</v>
      </c>
      <c r="E3093" s="9">
        <v>395.3</v>
      </c>
      <c r="F3093" s="212">
        <v>779</v>
      </c>
      <c r="G3093" s="213">
        <v>641.9</v>
      </c>
      <c r="H3093" s="9">
        <v>515.10000000000036</v>
      </c>
      <c r="I3093" s="9">
        <v>939.30000000000018</v>
      </c>
      <c r="J3093" s="9">
        <v>552.10000000000218</v>
      </c>
      <c r="K3093" s="9">
        <v>752.34999999999673</v>
      </c>
      <c r="L3093" s="69"/>
      <c r="M3093" s="67">
        <f t="shared" si="86"/>
        <v>4575.0499999999993</v>
      </c>
      <c r="O3093" t="s">
        <v>303</v>
      </c>
      <c r="S3093" s="225"/>
      <c r="T3093" s="63"/>
      <c r="U3093" s="347"/>
      <c r="V3093" s="63"/>
      <c r="W3093" s="63"/>
    </row>
    <row r="3094" spans="1:23" ht="15">
      <c r="A3094" s="28" t="s">
        <v>3</v>
      </c>
      <c r="B3094" s="63" t="s">
        <v>25</v>
      </c>
      <c r="E3094" s="212">
        <v>963.6</v>
      </c>
      <c r="F3094" s="9">
        <v>566</v>
      </c>
      <c r="G3094" s="9">
        <v>434.2</v>
      </c>
      <c r="H3094" s="9">
        <v>236.60000000000036</v>
      </c>
      <c r="I3094" s="9">
        <v>931.34999999999945</v>
      </c>
      <c r="J3094" s="9">
        <v>303.50000000000182</v>
      </c>
      <c r="K3094" s="212">
        <v>992.60000000000764</v>
      </c>
      <c r="L3094" s="69"/>
      <c r="M3094" s="67">
        <f t="shared" si="86"/>
        <v>4427.8500000000095</v>
      </c>
      <c r="O3094" t="s">
        <v>295</v>
      </c>
      <c r="S3094" s="63"/>
      <c r="T3094" s="63"/>
      <c r="U3094" s="348"/>
      <c r="V3094" s="63"/>
      <c r="W3094" s="63"/>
    </row>
    <row r="3095" spans="1:23" ht="15">
      <c r="A3095" s="28" t="s">
        <v>5</v>
      </c>
      <c r="B3095" s="63" t="s">
        <v>39</v>
      </c>
      <c r="E3095" s="217">
        <v>439.7</v>
      </c>
      <c r="F3095" s="217">
        <v>744.9</v>
      </c>
      <c r="G3095" s="9">
        <v>327.8</v>
      </c>
      <c r="H3095" s="212">
        <v>702.5</v>
      </c>
      <c r="I3095" s="9">
        <v>690.89999999999964</v>
      </c>
      <c r="J3095" s="214">
        <v>829.00000000000364</v>
      </c>
      <c r="K3095" s="9">
        <v>659.90000000000327</v>
      </c>
      <c r="L3095" s="69"/>
      <c r="M3095" s="67">
        <f t="shared" si="86"/>
        <v>4394.7000000000062</v>
      </c>
      <c r="O3095" t="s">
        <v>2480</v>
      </c>
      <c r="R3095" s="21" t="s">
        <v>2481</v>
      </c>
      <c r="S3095" s="277"/>
      <c r="T3095" s="63"/>
      <c r="U3095" s="347"/>
      <c r="V3095" s="63"/>
      <c r="W3095" s="63"/>
    </row>
    <row r="3096" spans="1:23" ht="15">
      <c r="A3096" s="28" t="s">
        <v>7</v>
      </c>
      <c r="B3096" s="63" t="s">
        <v>11</v>
      </c>
      <c r="E3096" s="214">
        <v>983.1</v>
      </c>
      <c r="F3096" s="217">
        <v>701.1</v>
      </c>
      <c r="G3096" s="9">
        <v>294.89999999999998</v>
      </c>
      <c r="H3096" s="9">
        <v>276.29999999999927</v>
      </c>
      <c r="I3096" s="9">
        <v>914.39999999999964</v>
      </c>
      <c r="J3096" s="9">
        <v>466.30000000000655</v>
      </c>
      <c r="K3096" s="9">
        <v>625.90000000000146</v>
      </c>
      <c r="L3096" s="69"/>
      <c r="M3096" s="67">
        <f t="shared" si="86"/>
        <v>4262.0000000000073</v>
      </c>
      <c r="O3096" t="s">
        <v>356</v>
      </c>
      <c r="R3096" t="s">
        <v>1781</v>
      </c>
      <c r="S3096" s="225"/>
      <c r="T3096" s="63"/>
      <c r="U3096" s="347"/>
      <c r="V3096" s="63"/>
      <c r="W3096" s="63"/>
    </row>
    <row r="3097" spans="1:23" ht="15">
      <c r="A3097" s="28" t="s">
        <v>8</v>
      </c>
      <c r="B3097" s="63" t="s">
        <v>37</v>
      </c>
      <c r="E3097" s="9">
        <v>332.5</v>
      </c>
      <c r="F3097" s="9">
        <v>505.1</v>
      </c>
      <c r="G3097" s="217">
        <v>490.1</v>
      </c>
      <c r="H3097" s="9">
        <v>455.00000000000182</v>
      </c>
      <c r="I3097" s="9">
        <v>834.19999999999982</v>
      </c>
      <c r="J3097" s="9">
        <v>426.89999999999782</v>
      </c>
      <c r="K3097" s="217">
        <v>893.70000000000255</v>
      </c>
      <c r="L3097" s="69"/>
      <c r="M3097" s="67">
        <f t="shared" si="86"/>
        <v>3937.5000000000018</v>
      </c>
      <c r="O3097" t="s">
        <v>315</v>
      </c>
      <c r="S3097" s="225"/>
      <c r="T3097" s="63"/>
      <c r="U3097" s="347"/>
      <c r="V3097" s="63"/>
      <c r="W3097" s="63"/>
    </row>
    <row r="3098" spans="1:23" ht="15">
      <c r="A3098" s="28" t="s">
        <v>10</v>
      </c>
      <c r="B3098" s="63" t="s">
        <v>33</v>
      </c>
      <c r="E3098" s="9">
        <v>292.89999999999998</v>
      </c>
      <c r="F3098" s="9">
        <v>593.9</v>
      </c>
      <c r="G3098" s="9">
        <v>278.2</v>
      </c>
      <c r="H3098" s="9">
        <v>431.89999999999964</v>
      </c>
      <c r="I3098" s="9">
        <v>903.10000000000036</v>
      </c>
      <c r="J3098" s="9">
        <v>543.39999999999964</v>
      </c>
      <c r="K3098" s="217">
        <v>845.40000000000327</v>
      </c>
      <c r="L3098" s="69"/>
      <c r="M3098" s="67">
        <f t="shared" si="86"/>
        <v>3888.8000000000029</v>
      </c>
      <c r="O3098" t="s">
        <v>289</v>
      </c>
      <c r="S3098" s="277"/>
      <c r="T3098" s="63"/>
      <c r="U3098" s="347"/>
      <c r="V3098" s="63"/>
      <c r="W3098" s="63"/>
    </row>
    <row r="3099" spans="1:23" ht="15">
      <c r="A3099" s="28" t="s">
        <v>12</v>
      </c>
      <c r="B3099" s="63" t="s">
        <v>31</v>
      </c>
      <c r="E3099" s="9">
        <v>219.8</v>
      </c>
      <c r="F3099" s="9">
        <v>521</v>
      </c>
      <c r="G3099" s="9">
        <v>477.8</v>
      </c>
      <c r="H3099" s="9">
        <v>503.19999999999709</v>
      </c>
      <c r="I3099" s="217">
        <v>993.80000000000109</v>
      </c>
      <c r="J3099" s="9">
        <v>430.69999999999891</v>
      </c>
      <c r="K3099" s="9">
        <v>685.70000000000437</v>
      </c>
      <c r="L3099" s="69"/>
      <c r="M3099" s="67">
        <f t="shared" si="86"/>
        <v>3832.0000000000014</v>
      </c>
      <c r="O3099" t="s">
        <v>288</v>
      </c>
      <c r="S3099" s="277"/>
      <c r="T3099" s="63"/>
      <c r="U3099" s="347"/>
      <c r="V3099" s="63"/>
      <c r="W3099" s="63"/>
    </row>
    <row r="3100" spans="1:23" ht="15">
      <c r="A3100" s="28" t="s">
        <v>14</v>
      </c>
      <c r="B3100" s="63" t="s">
        <v>21</v>
      </c>
      <c r="E3100" s="9">
        <v>439.2</v>
      </c>
      <c r="F3100" s="9">
        <v>553</v>
      </c>
      <c r="G3100" s="9">
        <v>438.7</v>
      </c>
      <c r="H3100" s="9">
        <v>508.69999999999891</v>
      </c>
      <c r="I3100" s="9">
        <v>808.29999999999836</v>
      </c>
      <c r="J3100" s="9">
        <v>226.60000000000218</v>
      </c>
      <c r="K3100" s="9">
        <v>820.19999999999527</v>
      </c>
      <c r="L3100" s="69"/>
      <c r="M3100" s="67">
        <f t="shared" si="86"/>
        <v>3794.6999999999948</v>
      </c>
      <c r="S3100" s="277"/>
      <c r="T3100" s="63"/>
      <c r="U3100" s="347"/>
      <c r="V3100" s="63"/>
      <c r="W3100" s="63"/>
    </row>
    <row r="3101" spans="1:23" ht="15">
      <c r="A3101" s="28" t="s">
        <v>16</v>
      </c>
      <c r="B3101" s="63" t="s">
        <v>15</v>
      </c>
      <c r="E3101" s="217">
        <v>635.29999999999995</v>
      </c>
      <c r="F3101" s="217">
        <v>675.9</v>
      </c>
      <c r="G3101" s="9">
        <v>193.6</v>
      </c>
      <c r="H3101" s="9">
        <v>405.69999999999709</v>
      </c>
      <c r="I3101" s="9">
        <v>877.29999999999927</v>
      </c>
      <c r="J3101" s="9">
        <v>236.39999999999782</v>
      </c>
      <c r="K3101" s="9">
        <v>666.600000000004</v>
      </c>
      <c r="L3101" s="69"/>
      <c r="M3101" s="67">
        <f t="shared" si="86"/>
        <v>3690.7999999999979</v>
      </c>
      <c r="O3101" t="s">
        <v>321</v>
      </c>
      <c r="S3101" s="225"/>
      <c r="T3101" s="63"/>
      <c r="U3101" s="348"/>
      <c r="V3101" s="63"/>
      <c r="W3101" s="63"/>
    </row>
    <row r="3102" spans="1:23" ht="15">
      <c r="A3102" s="28" t="s">
        <v>18</v>
      </c>
      <c r="B3102" s="63" t="s">
        <v>19</v>
      </c>
      <c r="E3102" s="9">
        <v>430.8</v>
      </c>
      <c r="F3102" s="214">
        <v>790.4</v>
      </c>
      <c r="G3102" s="212">
        <v>647.70000000000005</v>
      </c>
      <c r="H3102" s="217">
        <v>587.79999999999927</v>
      </c>
      <c r="I3102" s="9">
        <v>562.60000000000036</v>
      </c>
      <c r="J3102" s="212">
        <v>635.19999999999891</v>
      </c>
      <c r="K3102" s="9" t="s">
        <v>279</v>
      </c>
      <c r="L3102" s="69"/>
      <c r="M3102" s="67">
        <f t="shared" si="86"/>
        <v>3654.4999999999986</v>
      </c>
      <c r="O3102" t="s">
        <v>2482</v>
      </c>
      <c r="R3102" t="s">
        <v>2483</v>
      </c>
      <c r="S3102" s="63"/>
      <c r="T3102" s="63"/>
      <c r="U3102" s="347"/>
      <c r="V3102" s="63"/>
      <c r="W3102" s="63"/>
    </row>
    <row r="3103" spans="1:23" ht="15">
      <c r="A3103" s="28" t="s">
        <v>20</v>
      </c>
      <c r="B3103" s="63" t="s">
        <v>23</v>
      </c>
      <c r="E3103" s="217">
        <v>620.79999999999995</v>
      </c>
      <c r="F3103" s="9">
        <v>383</v>
      </c>
      <c r="G3103" s="9">
        <v>201.65</v>
      </c>
      <c r="H3103" s="9">
        <v>570.09999999999673</v>
      </c>
      <c r="I3103" s="9">
        <v>777.550000000002</v>
      </c>
      <c r="J3103" s="9">
        <v>422.80000000000109</v>
      </c>
      <c r="K3103" s="9">
        <v>623.49999999999636</v>
      </c>
      <c r="L3103" s="69"/>
      <c r="M3103" s="67">
        <f t="shared" si="86"/>
        <v>3599.399999999996</v>
      </c>
      <c r="O3103" t="s">
        <v>298</v>
      </c>
      <c r="S3103" s="277"/>
      <c r="T3103" s="63"/>
      <c r="U3103" s="347"/>
      <c r="V3103" s="63"/>
      <c r="W3103" s="63"/>
    </row>
    <row r="3104" spans="1:23" ht="15">
      <c r="A3104" s="28" t="s">
        <v>22</v>
      </c>
      <c r="B3104" s="63" t="s">
        <v>143</v>
      </c>
      <c r="E3104" s="9" t="s">
        <v>279</v>
      </c>
      <c r="F3104" s="9">
        <v>459.2</v>
      </c>
      <c r="G3104" s="217">
        <v>488.6</v>
      </c>
      <c r="H3104" s="217">
        <v>697.00000000000182</v>
      </c>
      <c r="I3104" s="9">
        <v>865.39999999999964</v>
      </c>
      <c r="J3104" s="9">
        <v>458.100000000004</v>
      </c>
      <c r="K3104" s="9">
        <v>595.29999999999382</v>
      </c>
      <c r="L3104" s="69"/>
      <c r="M3104" s="67">
        <f t="shared" si="86"/>
        <v>3563.5999999999995</v>
      </c>
      <c r="O3104" t="s">
        <v>290</v>
      </c>
      <c r="S3104" s="63"/>
      <c r="T3104" s="63"/>
      <c r="U3104" s="347"/>
      <c r="V3104" s="63"/>
      <c r="W3104" s="63"/>
    </row>
    <row r="3105" spans="1:23" ht="15">
      <c r="A3105" s="28" t="s">
        <v>24</v>
      </c>
      <c r="B3105" s="63" t="s">
        <v>154</v>
      </c>
      <c r="E3105" s="9" t="s">
        <v>279</v>
      </c>
      <c r="F3105" s="9" t="s">
        <v>279</v>
      </c>
      <c r="G3105" s="217">
        <v>636</v>
      </c>
      <c r="H3105" s="9">
        <v>509.30000000000109</v>
      </c>
      <c r="I3105" s="212">
        <v>1132.4000000000005</v>
      </c>
      <c r="J3105" s="9">
        <v>527.69999999999527</v>
      </c>
      <c r="K3105" s="9">
        <v>739.60000000000218</v>
      </c>
      <c r="L3105" s="69"/>
      <c r="M3105" s="67">
        <f t="shared" si="86"/>
        <v>3544.9999999999991</v>
      </c>
      <c r="O3105" t="s">
        <v>354</v>
      </c>
      <c r="S3105" s="277"/>
      <c r="T3105" s="63"/>
      <c r="U3105" s="348"/>
      <c r="V3105" s="63"/>
      <c r="W3105" s="63"/>
    </row>
    <row r="3106" spans="1:23" ht="15">
      <c r="A3106" s="28" t="s">
        <v>26</v>
      </c>
      <c r="B3106" s="63" t="s">
        <v>142</v>
      </c>
      <c r="E3106" s="9" t="s">
        <v>279</v>
      </c>
      <c r="F3106" s="217">
        <v>636.4</v>
      </c>
      <c r="G3106" s="217">
        <v>523.20000000000005</v>
      </c>
      <c r="H3106" s="9">
        <v>390.29999999999745</v>
      </c>
      <c r="I3106" s="9">
        <v>846.30000000000018</v>
      </c>
      <c r="J3106" s="9">
        <v>278.79999999999563</v>
      </c>
      <c r="K3106" s="9">
        <v>800.80000000000109</v>
      </c>
      <c r="L3106" s="69"/>
      <c r="M3106" s="67">
        <f t="shared" si="86"/>
        <v>3475.7999999999943</v>
      </c>
      <c r="O3106" t="s">
        <v>342</v>
      </c>
      <c r="S3106" s="63"/>
      <c r="T3106" s="63"/>
      <c r="U3106" s="347"/>
      <c r="V3106" s="63"/>
      <c r="W3106" s="63"/>
    </row>
    <row r="3107" spans="1:23" ht="15">
      <c r="A3107" s="28" t="s">
        <v>28</v>
      </c>
      <c r="B3107" s="63" t="s">
        <v>141</v>
      </c>
      <c r="E3107" s="9" t="s">
        <v>279</v>
      </c>
      <c r="F3107" s="9">
        <v>507.3</v>
      </c>
      <c r="G3107" s="217">
        <v>499.2</v>
      </c>
      <c r="H3107" s="9">
        <v>455.5</v>
      </c>
      <c r="I3107" s="214">
        <v>1219.1999999999998</v>
      </c>
      <c r="J3107" s="9">
        <v>114.80000000000109</v>
      </c>
      <c r="K3107" s="9">
        <v>584.54999999999927</v>
      </c>
      <c r="L3107" s="69"/>
      <c r="M3107" s="67">
        <f t="shared" si="86"/>
        <v>3380.55</v>
      </c>
      <c r="O3107" t="s">
        <v>322</v>
      </c>
      <c r="R3107" s="21" t="s">
        <v>1781</v>
      </c>
      <c r="S3107" s="277"/>
      <c r="T3107" s="63"/>
      <c r="U3107" s="348"/>
      <c r="V3107" s="63"/>
      <c r="W3107" s="63"/>
    </row>
    <row r="3108" spans="1:23" ht="15">
      <c r="A3108" s="28" t="s">
        <v>30</v>
      </c>
      <c r="B3108" s="63" t="s">
        <v>144</v>
      </c>
      <c r="E3108" s="9" t="s">
        <v>279</v>
      </c>
      <c r="F3108" s="9">
        <v>420.5</v>
      </c>
      <c r="G3108" s="217">
        <v>593.9</v>
      </c>
      <c r="H3108" s="9">
        <v>462.20000000000073</v>
      </c>
      <c r="I3108" s="9">
        <v>803.59999999999945</v>
      </c>
      <c r="J3108" s="9">
        <v>404.10000000000036</v>
      </c>
      <c r="K3108" s="9">
        <v>549.39999999999964</v>
      </c>
      <c r="L3108" s="69"/>
      <c r="M3108" s="67">
        <f t="shared" si="86"/>
        <v>3233.7000000000003</v>
      </c>
      <c r="O3108" t="s">
        <v>285</v>
      </c>
      <c r="S3108" s="63"/>
      <c r="T3108" s="63"/>
      <c r="U3108" s="347"/>
      <c r="V3108" s="63"/>
      <c r="W3108" s="63"/>
    </row>
    <row r="3109" spans="1:23" ht="15">
      <c r="A3109" s="28" t="s">
        <v>32</v>
      </c>
      <c r="B3109" s="63" t="s">
        <v>4</v>
      </c>
      <c r="E3109" s="213">
        <v>792.6</v>
      </c>
      <c r="F3109" s="9">
        <v>567.5</v>
      </c>
      <c r="G3109" s="9">
        <v>215.2</v>
      </c>
      <c r="H3109" s="9">
        <v>537.29999999999745</v>
      </c>
      <c r="I3109" s="9">
        <v>848.20000000000073</v>
      </c>
      <c r="J3109" s="9" t="s">
        <v>279</v>
      </c>
      <c r="K3109" s="9" t="s">
        <v>279</v>
      </c>
      <c r="L3109" s="69"/>
      <c r="M3109" s="67">
        <f t="shared" si="86"/>
        <v>2960.7999999999984</v>
      </c>
      <c r="O3109" t="s">
        <v>283</v>
      </c>
      <c r="S3109" s="277"/>
      <c r="T3109" s="63"/>
      <c r="U3109" s="347"/>
      <c r="V3109" s="63"/>
      <c r="W3109" s="63"/>
    </row>
    <row r="3110" spans="1:23" ht="15">
      <c r="A3110" s="28" t="s">
        <v>34</v>
      </c>
      <c r="B3110" s="63" t="s">
        <v>779</v>
      </c>
      <c r="E3110" s="9" t="s">
        <v>279</v>
      </c>
      <c r="F3110" s="9" t="s">
        <v>279</v>
      </c>
      <c r="G3110" s="9" t="s">
        <v>279</v>
      </c>
      <c r="H3110" s="214">
        <v>753.99999999999818</v>
      </c>
      <c r="I3110" s="9">
        <v>767.800000000002</v>
      </c>
      <c r="J3110" s="217">
        <v>556.30000000000291</v>
      </c>
      <c r="K3110" s="217">
        <v>840.89999999999964</v>
      </c>
      <c r="L3110" s="69"/>
      <c r="M3110" s="67">
        <f t="shared" si="86"/>
        <v>2919.0000000000027</v>
      </c>
      <c r="O3110" t="s">
        <v>2485</v>
      </c>
      <c r="R3110" t="s">
        <v>1781</v>
      </c>
      <c r="S3110" s="277"/>
      <c r="T3110" s="63"/>
      <c r="U3110" s="347"/>
      <c r="V3110" s="63"/>
      <c r="W3110" s="63"/>
    </row>
    <row r="3111" spans="1:23" ht="15">
      <c r="A3111" s="28" t="s">
        <v>36</v>
      </c>
      <c r="B3111" s="63" t="s">
        <v>6</v>
      </c>
      <c r="E3111" s="9">
        <v>297.89999999999998</v>
      </c>
      <c r="F3111" s="217">
        <v>606.9</v>
      </c>
      <c r="G3111" s="214">
        <v>758.4</v>
      </c>
      <c r="H3111" s="9">
        <v>383.29999999999927</v>
      </c>
      <c r="I3111" s="9">
        <v>665.99999999999909</v>
      </c>
      <c r="J3111" s="9">
        <v>124.59999999999854</v>
      </c>
      <c r="K3111" s="9" t="s">
        <v>279</v>
      </c>
      <c r="L3111" s="69"/>
      <c r="M3111" s="67">
        <f t="shared" si="86"/>
        <v>2837.0999999999967</v>
      </c>
      <c r="O3111" t="s">
        <v>302</v>
      </c>
      <c r="R3111" t="s">
        <v>1781</v>
      </c>
      <c r="S3111" s="277"/>
      <c r="T3111" s="63"/>
      <c r="U3111" s="348"/>
      <c r="V3111" s="63"/>
      <c r="W3111" s="63"/>
    </row>
    <row r="3112" spans="1:23" ht="15">
      <c r="A3112" s="28" t="s">
        <v>38</v>
      </c>
      <c r="B3112" s="63" t="s">
        <v>749</v>
      </c>
      <c r="E3112" s="9" t="s">
        <v>279</v>
      </c>
      <c r="F3112" s="9" t="s">
        <v>279</v>
      </c>
      <c r="G3112" s="9" t="s">
        <v>279</v>
      </c>
      <c r="H3112" s="217">
        <v>589.40000000000327</v>
      </c>
      <c r="I3112" s="217">
        <v>1088.6000000000013</v>
      </c>
      <c r="J3112" s="9">
        <v>405.20000000000255</v>
      </c>
      <c r="K3112" s="9">
        <v>733.80000000000109</v>
      </c>
      <c r="L3112" s="69"/>
      <c r="M3112" s="67">
        <f t="shared" si="86"/>
        <v>2817.0000000000082</v>
      </c>
      <c r="O3112" t="s">
        <v>315</v>
      </c>
      <c r="S3112" s="225"/>
      <c r="T3112" s="63"/>
      <c r="U3112" s="347"/>
      <c r="V3112" s="63"/>
      <c r="W3112" s="63"/>
    </row>
    <row r="3113" spans="1:23" ht="15">
      <c r="A3113" s="28" t="s">
        <v>145</v>
      </c>
      <c r="B3113" s="63" t="s">
        <v>1</v>
      </c>
      <c r="E3113" s="217">
        <v>440.1</v>
      </c>
      <c r="F3113" s="9">
        <v>583</v>
      </c>
      <c r="G3113" s="9">
        <v>306.5</v>
      </c>
      <c r="H3113" s="9">
        <v>482.10000000000036</v>
      </c>
      <c r="I3113" s="9">
        <v>304.10000000000036</v>
      </c>
      <c r="J3113" s="9">
        <v>287.10000000000036</v>
      </c>
      <c r="K3113" s="9">
        <v>402.89999999999782</v>
      </c>
      <c r="L3113" s="69"/>
      <c r="M3113" s="67">
        <f t="shared" si="86"/>
        <v>2805.7999999999988</v>
      </c>
      <c r="O3113" t="s">
        <v>289</v>
      </c>
      <c r="S3113" s="63"/>
      <c r="T3113" s="63"/>
      <c r="U3113" s="348"/>
      <c r="V3113" s="63"/>
      <c r="W3113" s="63"/>
    </row>
    <row r="3114" spans="1:23" ht="15">
      <c r="A3114" s="28" t="s">
        <v>146</v>
      </c>
      <c r="B3114" s="63" t="s">
        <v>762</v>
      </c>
      <c r="E3114" s="9" t="s">
        <v>279</v>
      </c>
      <c r="F3114" s="9" t="s">
        <v>279</v>
      </c>
      <c r="G3114" s="9" t="s">
        <v>279</v>
      </c>
      <c r="H3114" s="9">
        <v>564.09999999999854</v>
      </c>
      <c r="I3114" s="9">
        <v>862.29999999999836</v>
      </c>
      <c r="J3114" s="9">
        <v>551.19999999999709</v>
      </c>
      <c r="K3114" s="9">
        <v>809.00000000000182</v>
      </c>
      <c r="L3114" s="69"/>
      <c r="M3114" s="67">
        <f t="shared" si="86"/>
        <v>2786.5999999999958</v>
      </c>
      <c r="S3114" s="277"/>
      <c r="T3114" s="63"/>
      <c r="U3114" s="347"/>
      <c r="V3114" s="63"/>
      <c r="W3114" s="63"/>
    </row>
    <row r="3115" spans="1:23" ht="15">
      <c r="A3115" s="28" t="s">
        <v>147</v>
      </c>
      <c r="B3115" s="63" t="s">
        <v>155</v>
      </c>
      <c r="E3115" s="9" t="s">
        <v>279</v>
      </c>
      <c r="F3115" s="9" t="s">
        <v>279</v>
      </c>
      <c r="G3115" s="9">
        <v>277.2</v>
      </c>
      <c r="H3115" s="9">
        <v>404.30000000000655</v>
      </c>
      <c r="I3115" s="213">
        <v>1126.1999999999989</v>
      </c>
      <c r="J3115" s="9">
        <v>241.79999999999563</v>
      </c>
      <c r="K3115" s="9">
        <v>718.649999999996</v>
      </c>
      <c r="L3115" s="69"/>
      <c r="M3115" s="67">
        <f t="shared" si="86"/>
        <v>2768.1499999999969</v>
      </c>
      <c r="O3115" t="s">
        <v>283</v>
      </c>
      <c r="S3115" s="63"/>
      <c r="T3115" s="63"/>
      <c r="U3115" s="347"/>
      <c r="V3115" s="63"/>
      <c r="W3115" s="63"/>
    </row>
    <row r="3116" spans="1:23" ht="15">
      <c r="A3116" s="28" t="s">
        <v>151</v>
      </c>
      <c r="B3116" s="63" t="s">
        <v>27</v>
      </c>
      <c r="E3116" s="217">
        <v>463.9</v>
      </c>
      <c r="F3116" s="9">
        <v>431.9</v>
      </c>
      <c r="G3116" s="9">
        <v>464.9</v>
      </c>
      <c r="H3116" s="9">
        <v>230.29999999999382</v>
      </c>
      <c r="I3116" s="9">
        <v>437.79999999999836</v>
      </c>
      <c r="J3116" s="9">
        <v>286.49999999999818</v>
      </c>
      <c r="K3116" s="9">
        <v>377.89999999999964</v>
      </c>
      <c r="L3116" s="69"/>
      <c r="M3116" s="67">
        <f t="shared" si="86"/>
        <v>2693.1999999999898</v>
      </c>
      <c r="O3116" t="s">
        <v>288</v>
      </c>
      <c r="S3116" s="277"/>
      <c r="T3116" s="63"/>
      <c r="U3116" s="347"/>
      <c r="V3116" s="63"/>
      <c r="W3116" s="63"/>
    </row>
    <row r="3117" spans="1:23" ht="15">
      <c r="A3117" s="28" t="s">
        <v>157</v>
      </c>
      <c r="B3117" s="63" t="s">
        <v>746</v>
      </c>
      <c r="E3117" s="9" t="s">
        <v>279</v>
      </c>
      <c r="F3117" s="9" t="s">
        <v>279</v>
      </c>
      <c r="G3117" s="9" t="s">
        <v>279</v>
      </c>
      <c r="H3117" s="9">
        <v>451.70000000000073</v>
      </c>
      <c r="I3117" s="217">
        <v>954.85000000000218</v>
      </c>
      <c r="J3117" s="213">
        <v>633.19999999999891</v>
      </c>
      <c r="K3117" s="9">
        <v>570.89999999999782</v>
      </c>
      <c r="L3117" s="69"/>
      <c r="M3117" s="67">
        <f t="shared" si="86"/>
        <v>2610.6499999999996</v>
      </c>
      <c r="O3117" t="s">
        <v>319</v>
      </c>
      <c r="S3117" s="63"/>
      <c r="T3117" s="63"/>
      <c r="U3117" s="347"/>
      <c r="V3117" s="63"/>
      <c r="W3117" s="63"/>
    </row>
    <row r="3118" spans="1:23" ht="15">
      <c r="A3118" s="28" t="s">
        <v>159</v>
      </c>
      <c r="B3118" s="63" t="s">
        <v>763</v>
      </c>
      <c r="E3118" s="9" t="s">
        <v>279</v>
      </c>
      <c r="F3118" s="9" t="s">
        <v>279</v>
      </c>
      <c r="G3118" s="9" t="s">
        <v>279</v>
      </c>
      <c r="H3118" s="213">
        <v>699.5</v>
      </c>
      <c r="I3118" s="9">
        <v>895.60000000000036</v>
      </c>
      <c r="J3118" s="9">
        <v>482.39999999999054</v>
      </c>
      <c r="K3118" s="9">
        <v>516.70000000000073</v>
      </c>
      <c r="L3118" s="69"/>
      <c r="M3118" s="67">
        <f t="shared" si="86"/>
        <v>2594.1999999999916</v>
      </c>
      <c r="O3118" t="s">
        <v>283</v>
      </c>
      <c r="S3118" s="277"/>
      <c r="T3118" s="63"/>
      <c r="U3118" s="347"/>
      <c r="V3118" s="63"/>
      <c r="W3118" s="63"/>
    </row>
    <row r="3119" spans="1:23" ht="15">
      <c r="A3119" s="28" t="s">
        <v>160</v>
      </c>
      <c r="B3119" s="28" t="s">
        <v>733</v>
      </c>
      <c r="E3119" s="9" t="s">
        <v>279</v>
      </c>
      <c r="F3119" s="9" t="s">
        <v>279</v>
      </c>
      <c r="G3119" s="9" t="s">
        <v>279</v>
      </c>
      <c r="H3119" s="9">
        <v>466.40000000000509</v>
      </c>
      <c r="I3119" s="217">
        <v>1012.8000000000011</v>
      </c>
      <c r="J3119" s="9">
        <v>282.89999999999964</v>
      </c>
      <c r="K3119" s="9">
        <v>687.89999999999782</v>
      </c>
      <c r="L3119" s="69"/>
      <c r="M3119" s="67">
        <f t="shared" si="86"/>
        <v>2450.0000000000036</v>
      </c>
      <c r="O3119" t="s">
        <v>293</v>
      </c>
      <c r="S3119" s="277"/>
      <c r="T3119" s="63"/>
      <c r="U3119" s="347"/>
      <c r="V3119" s="63"/>
      <c r="W3119" s="63"/>
    </row>
    <row r="3120" spans="1:23" ht="15">
      <c r="A3120" s="28" t="s">
        <v>161</v>
      </c>
      <c r="B3120" s="63" t="s">
        <v>783</v>
      </c>
      <c r="E3120" s="9" t="s">
        <v>279</v>
      </c>
      <c r="F3120" s="9" t="s">
        <v>279</v>
      </c>
      <c r="G3120" s="9" t="s">
        <v>279</v>
      </c>
      <c r="H3120" s="9">
        <v>409.59999999999491</v>
      </c>
      <c r="I3120" s="9">
        <v>766.99999999999909</v>
      </c>
      <c r="J3120" s="9">
        <v>323.10000000000036</v>
      </c>
      <c r="K3120" s="217">
        <v>877.30000000000291</v>
      </c>
      <c r="L3120" s="69"/>
      <c r="M3120" s="67">
        <f t="shared" si="86"/>
        <v>2376.9999999999973</v>
      </c>
      <c r="O3120" t="s">
        <v>285</v>
      </c>
      <c r="S3120" s="277"/>
      <c r="T3120" s="63"/>
      <c r="U3120" s="347"/>
      <c r="V3120" s="63"/>
      <c r="W3120" s="63"/>
    </row>
    <row r="3121" spans="1:23" ht="15">
      <c r="A3121" s="28" t="s">
        <v>163</v>
      </c>
      <c r="B3121" s="63" t="s">
        <v>790</v>
      </c>
      <c r="E3121" s="9" t="s">
        <v>279</v>
      </c>
      <c r="F3121" s="9" t="s">
        <v>279</v>
      </c>
      <c r="G3121" s="9" t="s">
        <v>279</v>
      </c>
      <c r="H3121" s="9">
        <v>458.69999999999891</v>
      </c>
      <c r="I3121" s="9">
        <v>705.5</v>
      </c>
      <c r="J3121" s="9">
        <v>373.29999999999927</v>
      </c>
      <c r="K3121" s="9">
        <v>805.70000000000437</v>
      </c>
      <c r="L3121" s="69"/>
      <c r="M3121" s="67">
        <f t="shared" si="86"/>
        <v>2343.2000000000025</v>
      </c>
      <c r="S3121" s="63"/>
      <c r="T3121" s="63"/>
      <c r="U3121" s="347"/>
      <c r="V3121" s="63"/>
      <c r="W3121" s="63"/>
    </row>
    <row r="3122" spans="1:23" ht="15">
      <c r="A3122" s="28" t="s">
        <v>275</v>
      </c>
      <c r="B3122" s="63" t="s">
        <v>753</v>
      </c>
      <c r="E3122" s="9" t="s">
        <v>279</v>
      </c>
      <c r="F3122" s="9" t="s">
        <v>279</v>
      </c>
      <c r="G3122" s="9" t="s">
        <v>279</v>
      </c>
      <c r="H3122" s="9">
        <v>427.69999999999709</v>
      </c>
      <c r="I3122" s="9">
        <v>780.60000000000036</v>
      </c>
      <c r="J3122" s="9">
        <v>316.50000000000364</v>
      </c>
      <c r="K3122" s="9">
        <v>799.80000000000109</v>
      </c>
      <c r="L3122" s="69"/>
      <c r="M3122" s="67">
        <f t="shared" si="86"/>
        <v>2324.6000000000022</v>
      </c>
      <c r="S3122" s="63"/>
      <c r="T3122" s="63"/>
      <c r="U3122" s="347"/>
      <c r="V3122" s="63"/>
      <c r="W3122" s="63"/>
    </row>
    <row r="3123" spans="1:23" ht="15">
      <c r="A3123" s="28" t="s">
        <v>276</v>
      </c>
      <c r="B3123" s="63" t="s">
        <v>748</v>
      </c>
      <c r="E3123" s="9" t="s">
        <v>279</v>
      </c>
      <c r="F3123" s="9" t="s">
        <v>279</v>
      </c>
      <c r="G3123" s="9" t="s">
        <v>279</v>
      </c>
      <c r="H3123" s="9">
        <v>411.19999999999891</v>
      </c>
      <c r="I3123" s="9">
        <v>707.59999999999945</v>
      </c>
      <c r="J3123" s="217">
        <v>595.50000000000182</v>
      </c>
      <c r="K3123" s="9">
        <v>566.79999999999927</v>
      </c>
      <c r="L3123" s="69"/>
      <c r="M3123" s="67">
        <f t="shared" si="86"/>
        <v>2281.0999999999995</v>
      </c>
      <c r="O3123" t="s">
        <v>285</v>
      </c>
      <c r="S3123" s="225"/>
      <c r="T3123" s="63"/>
      <c r="U3123" s="347"/>
      <c r="V3123" s="63"/>
      <c r="W3123" s="63"/>
    </row>
    <row r="3124" spans="1:23" ht="15">
      <c r="A3124" s="28" t="s">
        <v>277</v>
      </c>
      <c r="B3124" s="63" t="s">
        <v>13</v>
      </c>
      <c r="E3124" s="9">
        <v>65.8</v>
      </c>
      <c r="F3124" s="217">
        <v>687.8</v>
      </c>
      <c r="G3124" s="9">
        <v>185</v>
      </c>
      <c r="H3124" s="9">
        <v>295.49999999999272</v>
      </c>
      <c r="I3124" s="9">
        <v>408.69999999999891</v>
      </c>
      <c r="J3124" s="9">
        <v>232.89999999999964</v>
      </c>
      <c r="K3124" s="9">
        <v>378.5</v>
      </c>
      <c r="L3124" s="69"/>
      <c r="M3124" s="67">
        <f t="shared" ref="M3124:M3155" si="87">SUM(E3124:K3124)</f>
        <v>2254.1999999999912</v>
      </c>
      <c r="O3124" t="s">
        <v>293</v>
      </c>
      <c r="S3124" s="63"/>
      <c r="T3124" s="63"/>
      <c r="U3124" s="347"/>
      <c r="V3124" s="63"/>
      <c r="W3124" s="63"/>
    </row>
    <row r="3125" spans="1:23" ht="15">
      <c r="A3125" s="28" t="s">
        <v>278</v>
      </c>
      <c r="B3125" s="63" t="s">
        <v>35</v>
      </c>
      <c r="E3125" s="217">
        <v>765.25</v>
      </c>
      <c r="F3125" s="9">
        <v>241.2</v>
      </c>
      <c r="G3125" s="9">
        <v>338.9</v>
      </c>
      <c r="H3125" s="9">
        <v>484.99999999999636</v>
      </c>
      <c r="I3125" s="9">
        <v>416.5</v>
      </c>
      <c r="J3125" s="9" t="s">
        <v>279</v>
      </c>
      <c r="K3125" s="9" t="s">
        <v>279</v>
      </c>
      <c r="L3125" s="69"/>
      <c r="M3125" s="67">
        <f t="shared" si="87"/>
        <v>2246.8499999999963</v>
      </c>
      <c r="O3125" t="s">
        <v>284</v>
      </c>
      <c r="S3125" s="277"/>
      <c r="T3125" s="63"/>
      <c r="U3125" s="347"/>
      <c r="V3125" s="63"/>
      <c r="W3125" s="63"/>
    </row>
    <row r="3126" spans="1:23" ht="15">
      <c r="A3126" s="28" t="s">
        <v>735</v>
      </c>
      <c r="B3126" s="28" t="s">
        <v>734</v>
      </c>
      <c r="E3126" s="9" t="s">
        <v>279</v>
      </c>
      <c r="F3126" s="9" t="s">
        <v>279</v>
      </c>
      <c r="G3126" s="9" t="s">
        <v>279</v>
      </c>
      <c r="H3126" s="9">
        <v>450.10000000000218</v>
      </c>
      <c r="I3126" s="9">
        <v>510.00000000000273</v>
      </c>
      <c r="J3126" s="9">
        <v>438.39999999999782</v>
      </c>
      <c r="K3126" s="9">
        <v>839.99999999999636</v>
      </c>
      <c r="L3126" s="69"/>
      <c r="M3126" s="67">
        <f t="shared" si="87"/>
        <v>2238.4999999999991</v>
      </c>
      <c r="S3126" s="63"/>
      <c r="T3126" s="63"/>
      <c r="U3126" s="347"/>
      <c r="V3126" s="63"/>
      <c r="W3126" s="63"/>
    </row>
    <row r="3127" spans="1:23" ht="15">
      <c r="A3127" s="28" t="s">
        <v>736</v>
      </c>
      <c r="B3127" s="63" t="s">
        <v>162</v>
      </c>
      <c r="E3127" s="9" t="s">
        <v>279</v>
      </c>
      <c r="F3127" s="9" t="s">
        <v>279</v>
      </c>
      <c r="G3127" s="9">
        <v>172.3</v>
      </c>
      <c r="H3127" s="9">
        <v>191.89999999999964</v>
      </c>
      <c r="I3127" s="9">
        <v>776.30000000000155</v>
      </c>
      <c r="J3127" s="9">
        <v>285.5</v>
      </c>
      <c r="K3127" s="9">
        <v>791.40000000000146</v>
      </c>
      <c r="L3127" s="69"/>
      <c r="M3127" s="67">
        <f t="shared" si="87"/>
        <v>2217.4000000000024</v>
      </c>
      <c r="S3127" s="28"/>
      <c r="T3127" s="63"/>
      <c r="U3127" s="348"/>
      <c r="V3127" s="63"/>
      <c r="W3127" s="63"/>
    </row>
    <row r="3128" spans="1:23" ht="15">
      <c r="A3128" s="28" t="s">
        <v>737</v>
      </c>
      <c r="B3128" s="63" t="s">
        <v>764</v>
      </c>
      <c r="E3128" s="9" t="s">
        <v>279</v>
      </c>
      <c r="F3128" s="9" t="s">
        <v>279</v>
      </c>
      <c r="G3128" s="9" t="s">
        <v>279</v>
      </c>
      <c r="H3128" s="9">
        <v>350.79999999999745</v>
      </c>
      <c r="I3128" s="9">
        <v>547.85000000000036</v>
      </c>
      <c r="J3128" s="9">
        <v>285.90000000000327</v>
      </c>
      <c r="K3128" s="214">
        <v>994.89999999999964</v>
      </c>
      <c r="L3128" s="69"/>
      <c r="M3128" s="67">
        <f t="shared" si="87"/>
        <v>2179.4500000000007</v>
      </c>
      <c r="O3128" t="s">
        <v>282</v>
      </c>
      <c r="R3128" s="21" t="s">
        <v>1781</v>
      </c>
      <c r="S3128" s="63"/>
      <c r="T3128" s="63"/>
      <c r="U3128" s="347"/>
      <c r="V3128" s="63"/>
      <c r="W3128" s="63"/>
    </row>
    <row r="3129" spans="1:23" ht="15">
      <c r="A3129" s="28" t="s">
        <v>739</v>
      </c>
      <c r="B3129" s="225" t="s">
        <v>1662</v>
      </c>
      <c r="C3129" s="3"/>
      <c r="D3129" s="3"/>
      <c r="E3129" s="9" t="s">
        <v>279</v>
      </c>
      <c r="F3129" s="9" t="s">
        <v>279</v>
      </c>
      <c r="G3129" s="9" t="s">
        <v>279</v>
      </c>
      <c r="H3129" s="9" t="s">
        <v>279</v>
      </c>
      <c r="I3129" s="217">
        <v>987.30000000000018</v>
      </c>
      <c r="J3129" s="9">
        <v>373.10000000000036</v>
      </c>
      <c r="K3129" s="9">
        <v>800.00000000000182</v>
      </c>
      <c r="L3129" s="69"/>
      <c r="M3129" s="67">
        <f t="shared" si="87"/>
        <v>2160.4000000000024</v>
      </c>
      <c r="O3129" t="s">
        <v>289</v>
      </c>
      <c r="S3129" s="277"/>
      <c r="T3129" s="63"/>
      <c r="U3129" s="348"/>
      <c r="V3129" s="63"/>
      <c r="W3129" s="63"/>
    </row>
    <row r="3130" spans="1:23" ht="15">
      <c r="A3130" s="28" t="s">
        <v>745</v>
      </c>
      <c r="B3130" s="229" t="s">
        <v>1661</v>
      </c>
      <c r="C3130" s="3"/>
      <c r="D3130" s="3"/>
      <c r="E3130" s="9" t="s">
        <v>279</v>
      </c>
      <c r="F3130" s="9" t="s">
        <v>279</v>
      </c>
      <c r="G3130" s="9" t="s">
        <v>279</v>
      </c>
      <c r="H3130" s="9" t="s">
        <v>279</v>
      </c>
      <c r="I3130" s="9">
        <v>800.79999999999927</v>
      </c>
      <c r="J3130" s="217">
        <v>564.99999999999636</v>
      </c>
      <c r="K3130" s="9">
        <v>715.69999999999891</v>
      </c>
      <c r="L3130" s="69"/>
      <c r="M3130" s="67">
        <f t="shared" si="87"/>
        <v>2081.4999999999945</v>
      </c>
      <c r="O3130" t="s">
        <v>288</v>
      </c>
      <c r="S3130" s="277"/>
      <c r="T3130" s="63"/>
      <c r="U3130" s="348"/>
      <c r="V3130" s="63"/>
      <c r="W3130" s="63"/>
    </row>
    <row r="3131" spans="1:23" ht="15">
      <c r="A3131" s="28" t="s">
        <v>747</v>
      </c>
      <c r="B3131" s="63" t="s">
        <v>738</v>
      </c>
      <c r="E3131" s="9" t="s">
        <v>279</v>
      </c>
      <c r="F3131" s="9" t="s">
        <v>279</v>
      </c>
      <c r="G3131" s="9" t="s">
        <v>279</v>
      </c>
      <c r="H3131" s="9">
        <v>275.5</v>
      </c>
      <c r="I3131" s="9">
        <v>770.39999999999873</v>
      </c>
      <c r="J3131" s="9">
        <v>464.10000000000218</v>
      </c>
      <c r="K3131" s="9">
        <v>567.10000000000036</v>
      </c>
      <c r="L3131" s="69"/>
      <c r="M3131" s="67">
        <f t="shared" si="87"/>
        <v>2077.1000000000013</v>
      </c>
      <c r="S3131" s="225"/>
      <c r="T3131" s="63"/>
      <c r="U3131" s="348"/>
      <c r="V3131" s="63"/>
      <c r="W3131" s="63"/>
    </row>
    <row r="3132" spans="1:23" ht="15">
      <c r="A3132" s="28" t="s">
        <v>750</v>
      </c>
      <c r="B3132" s="63" t="s">
        <v>778</v>
      </c>
      <c r="E3132" s="9" t="s">
        <v>279</v>
      </c>
      <c r="F3132" s="9" t="s">
        <v>279</v>
      </c>
      <c r="G3132" s="9" t="s">
        <v>279</v>
      </c>
      <c r="H3132" s="9">
        <v>566.5</v>
      </c>
      <c r="I3132" s="9">
        <v>610.70000000000255</v>
      </c>
      <c r="J3132" s="9">
        <v>187.600000000004</v>
      </c>
      <c r="K3132" s="9">
        <v>711.09999999999673</v>
      </c>
      <c r="L3132" s="69"/>
      <c r="M3132" s="67">
        <f t="shared" si="87"/>
        <v>2075.9000000000033</v>
      </c>
      <c r="S3132" s="63"/>
      <c r="T3132" s="63"/>
      <c r="U3132" s="348"/>
      <c r="V3132" s="63"/>
      <c r="W3132" s="63"/>
    </row>
    <row r="3133" spans="1:23" ht="15">
      <c r="A3133" s="28" t="s">
        <v>751</v>
      </c>
      <c r="B3133" s="63" t="s">
        <v>800</v>
      </c>
      <c r="E3133" s="9" t="s">
        <v>279</v>
      </c>
      <c r="F3133" s="9" t="s">
        <v>279</v>
      </c>
      <c r="G3133" s="9" t="s">
        <v>279</v>
      </c>
      <c r="H3133" s="9">
        <v>206.79999999999745</v>
      </c>
      <c r="I3133" s="9">
        <v>687.19999999999982</v>
      </c>
      <c r="J3133" s="9">
        <v>331.49999999999818</v>
      </c>
      <c r="K3133" s="217">
        <v>848.10000000000036</v>
      </c>
      <c r="L3133" s="69"/>
      <c r="M3133" s="67">
        <f t="shared" si="87"/>
        <v>2073.5999999999958</v>
      </c>
      <c r="O3133" t="s">
        <v>288</v>
      </c>
      <c r="S3133" s="63"/>
      <c r="T3133" s="63"/>
      <c r="U3133" s="347"/>
      <c r="V3133" s="63"/>
      <c r="W3133" s="63"/>
    </row>
    <row r="3134" spans="1:23" ht="15">
      <c r="A3134" s="28" t="s">
        <v>754</v>
      </c>
      <c r="B3134" s="229" t="s">
        <v>1647</v>
      </c>
      <c r="C3134" s="3"/>
      <c r="D3134" s="3"/>
      <c r="E3134" s="9" t="s">
        <v>279</v>
      </c>
      <c r="F3134" s="9" t="s">
        <v>279</v>
      </c>
      <c r="G3134" s="9" t="s">
        <v>279</v>
      </c>
      <c r="H3134" s="9" t="s">
        <v>279</v>
      </c>
      <c r="I3134" s="9">
        <v>507</v>
      </c>
      <c r="J3134" s="217">
        <v>566.99999999999636</v>
      </c>
      <c r="K3134" s="213">
        <v>960.30000000000291</v>
      </c>
      <c r="L3134" s="69"/>
      <c r="M3134" s="67">
        <f t="shared" si="87"/>
        <v>2034.2999999999993</v>
      </c>
      <c r="O3134" t="s">
        <v>300</v>
      </c>
      <c r="S3134" s="277"/>
      <c r="T3134" s="63"/>
      <c r="U3134" s="347"/>
      <c r="V3134" s="63"/>
      <c r="W3134" s="63"/>
    </row>
    <row r="3135" spans="1:23" ht="15">
      <c r="A3135" s="28" t="s">
        <v>756</v>
      </c>
      <c r="B3135" s="229" t="s">
        <v>1653</v>
      </c>
      <c r="C3135" s="3"/>
      <c r="D3135" s="3"/>
      <c r="E3135" s="9" t="s">
        <v>279</v>
      </c>
      <c r="F3135" s="9" t="s">
        <v>279</v>
      </c>
      <c r="G3135" s="9" t="s">
        <v>279</v>
      </c>
      <c r="H3135" s="9" t="s">
        <v>279</v>
      </c>
      <c r="I3135" s="9">
        <v>595.19999999999891</v>
      </c>
      <c r="J3135" s="217">
        <v>561.00000000000182</v>
      </c>
      <c r="K3135" s="217">
        <v>865.35000000000218</v>
      </c>
      <c r="L3135" s="69"/>
      <c r="M3135" s="67">
        <f t="shared" si="87"/>
        <v>2021.5500000000029</v>
      </c>
      <c r="O3135" t="s">
        <v>342</v>
      </c>
      <c r="S3135" s="277"/>
      <c r="T3135" s="63"/>
      <c r="U3135" s="348"/>
      <c r="V3135" s="63"/>
      <c r="W3135" s="63"/>
    </row>
    <row r="3136" spans="1:23" ht="15">
      <c r="A3136" s="28" t="s">
        <v>761</v>
      </c>
      <c r="B3136" s="229" t="s">
        <v>1660</v>
      </c>
      <c r="C3136" s="3"/>
      <c r="D3136" s="3"/>
      <c r="E3136" s="9" t="s">
        <v>279</v>
      </c>
      <c r="F3136" s="9" t="s">
        <v>279</v>
      </c>
      <c r="G3136" s="9" t="s">
        <v>279</v>
      </c>
      <c r="H3136" s="9" t="s">
        <v>279</v>
      </c>
      <c r="I3136" s="9">
        <v>825.29999999999836</v>
      </c>
      <c r="J3136" s="9">
        <v>429.89999999999964</v>
      </c>
      <c r="K3136" s="9">
        <v>755.79999999999927</v>
      </c>
      <c r="L3136" s="69"/>
      <c r="M3136" s="67">
        <f t="shared" si="87"/>
        <v>2010.9999999999973</v>
      </c>
      <c r="S3136" s="225"/>
      <c r="T3136" s="63"/>
      <c r="U3136" s="347"/>
      <c r="V3136" s="63"/>
      <c r="W3136" s="63"/>
    </row>
    <row r="3137" spans="1:23" ht="15">
      <c r="A3137" s="28" t="s">
        <v>765</v>
      </c>
      <c r="B3137" s="229" t="s">
        <v>1654</v>
      </c>
      <c r="C3137" s="3"/>
      <c r="D3137" s="3"/>
      <c r="E3137" s="9" t="s">
        <v>279</v>
      </c>
      <c r="F3137" s="9" t="s">
        <v>279</v>
      </c>
      <c r="G3137" s="9" t="s">
        <v>279</v>
      </c>
      <c r="H3137" s="9" t="s">
        <v>279</v>
      </c>
      <c r="I3137" s="9">
        <v>707.99999999999909</v>
      </c>
      <c r="J3137" s="9">
        <v>477.60000000000218</v>
      </c>
      <c r="K3137" s="9">
        <v>823.30000000000473</v>
      </c>
      <c r="L3137" s="69"/>
      <c r="M3137" s="67">
        <f t="shared" si="87"/>
        <v>2008.900000000006</v>
      </c>
      <c r="S3137" s="225"/>
      <c r="T3137" s="63"/>
      <c r="U3137" s="347"/>
      <c r="V3137" s="63"/>
      <c r="W3137" s="63"/>
    </row>
    <row r="3138" spans="1:23" ht="15">
      <c r="A3138" s="28" t="s">
        <v>766</v>
      </c>
      <c r="B3138" s="63" t="s">
        <v>757</v>
      </c>
      <c r="E3138" s="9" t="s">
        <v>279</v>
      </c>
      <c r="F3138" s="9" t="s">
        <v>279</v>
      </c>
      <c r="G3138" s="9" t="s">
        <v>279</v>
      </c>
      <c r="H3138" s="9">
        <v>360.59999999999854</v>
      </c>
      <c r="I3138" s="9">
        <v>600.35000000000127</v>
      </c>
      <c r="J3138" s="9">
        <v>448.899999999996</v>
      </c>
      <c r="K3138" s="9">
        <v>591.39999999999964</v>
      </c>
      <c r="L3138" s="69"/>
      <c r="M3138" s="67">
        <f t="shared" si="87"/>
        <v>2001.2499999999955</v>
      </c>
      <c r="S3138" s="225"/>
      <c r="T3138" s="63"/>
      <c r="U3138" s="347"/>
      <c r="V3138" s="63"/>
      <c r="W3138" s="63"/>
    </row>
    <row r="3139" spans="1:23" ht="15">
      <c r="A3139" s="28" t="s">
        <v>767</v>
      </c>
      <c r="B3139" s="28" t="s">
        <v>728</v>
      </c>
      <c r="E3139" s="9" t="s">
        <v>279</v>
      </c>
      <c r="F3139" s="9" t="s">
        <v>279</v>
      </c>
      <c r="G3139" s="9" t="s">
        <v>279</v>
      </c>
      <c r="H3139" s="9">
        <v>386.50000000000364</v>
      </c>
      <c r="I3139" s="9">
        <v>876.00000000000136</v>
      </c>
      <c r="J3139" s="9">
        <v>105.09999999999673</v>
      </c>
      <c r="K3139" s="9">
        <v>630.99999999999636</v>
      </c>
      <c r="L3139" s="69"/>
      <c r="M3139" s="67">
        <f t="shared" si="87"/>
        <v>1998.5999999999981</v>
      </c>
      <c r="S3139" s="277"/>
      <c r="T3139" s="63"/>
      <c r="U3139" s="348"/>
      <c r="V3139" s="63"/>
      <c r="W3139" s="63"/>
    </row>
    <row r="3140" spans="1:23" ht="15">
      <c r="A3140" s="28" t="s">
        <v>773</v>
      </c>
      <c r="B3140" s="63" t="s">
        <v>29</v>
      </c>
      <c r="E3140" s="9">
        <v>343.6</v>
      </c>
      <c r="F3140" s="217">
        <v>765.5</v>
      </c>
      <c r="G3140" s="9">
        <v>290.10000000000002</v>
      </c>
      <c r="H3140" s="9" t="s">
        <v>279</v>
      </c>
      <c r="I3140" s="9" t="s">
        <v>279</v>
      </c>
      <c r="J3140" s="217">
        <v>585.90000000000146</v>
      </c>
      <c r="K3140" s="9" t="s">
        <v>279</v>
      </c>
      <c r="L3140" s="69"/>
      <c r="M3140" s="67">
        <f t="shared" si="87"/>
        <v>1985.1000000000013</v>
      </c>
      <c r="O3140" t="s">
        <v>286</v>
      </c>
      <c r="S3140" s="63"/>
      <c r="T3140" s="63"/>
      <c r="U3140" s="347"/>
      <c r="V3140" s="63"/>
      <c r="W3140" s="63"/>
    </row>
    <row r="3141" spans="1:23" ht="15">
      <c r="A3141" s="28" t="s">
        <v>781</v>
      </c>
      <c r="B3141" s="63" t="s">
        <v>153</v>
      </c>
      <c r="E3141" s="9" t="s">
        <v>279</v>
      </c>
      <c r="F3141" s="9" t="s">
        <v>279</v>
      </c>
      <c r="G3141" s="9">
        <v>130.5</v>
      </c>
      <c r="H3141" s="9">
        <v>81.299999999997453</v>
      </c>
      <c r="I3141" s="9">
        <v>742.79999999999836</v>
      </c>
      <c r="J3141" s="9">
        <v>150.80000000000291</v>
      </c>
      <c r="K3141" s="9">
        <v>717.10000000000218</v>
      </c>
      <c r="L3141" s="69"/>
      <c r="M3141" s="67">
        <f t="shared" si="87"/>
        <v>1822.5000000000009</v>
      </c>
      <c r="S3141" s="277"/>
      <c r="T3141" s="63"/>
      <c r="U3141" s="347"/>
      <c r="V3141" s="63"/>
      <c r="W3141" s="63"/>
    </row>
    <row r="3142" spans="1:23" ht="15">
      <c r="A3142" s="28" t="s">
        <v>785</v>
      </c>
      <c r="B3142" s="63" t="s">
        <v>156</v>
      </c>
      <c r="E3142" s="9" t="s">
        <v>279</v>
      </c>
      <c r="F3142" s="9" t="s">
        <v>279</v>
      </c>
      <c r="G3142" s="9">
        <v>423.4</v>
      </c>
      <c r="H3142" s="9">
        <v>366.49999999999818</v>
      </c>
      <c r="I3142" s="9">
        <v>228.39999999999964</v>
      </c>
      <c r="J3142" s="9">
        <v>202.70000000000255</v>
      </c>
      <c r="K3142" s="9">
        <v>585.84999999999854</v>
      </c>
      <c r="L3142" s="69"/>
      <c r="M3142" s="67">
        <f t="shared" si="87"/>
        <v>1806.849999999999</v>
      </c>
      <c r="S3142" s="63"/>
      <c r="T3142" s="63"/>
      <c r="U3142" s="348"/>
      <c r="V3142" s="63"/>
      <c r="W3142" s="63"/>
    </row>
    <row r="3143" spans="1:23" ht="15">
      <c r="A3143" s="28" t="s">
        <v>786</v>
      </c>
      <c r="B3143" s="63" t="s">
        <v>771</v>
      </c>
      <c r="E3143" s="9" t="s">
        <v>279</v>
      </c>
      <c r="F3143" s="9" t="s">
        <v>279</v>
      </c>
      <c r="G3143" s="9" t="s">
        <v>279</v>
      </c>
      <c r="H3143" s="9">
        <v>473.79999999999927</v>
      </c>
      <c r="I3143" s="9">
        <v>512.60000000000036</v>
      </c>
      <c r="J3143" s="9">
        <v>225.39999999999964</v>
      </c>
      <c r="K3143" s="9">
        <v>575.00000000000364</v>
      </c>
      <c r="L3143" s="69"/>
      <c r="M3143" s="67">
        <f t="shared" si="87"/>
        <v>1786.8000000000029</v>
      </c>
      <c r="S3143" s="63"/>
      <c r="T3143" s="63"/>
      <c r="U3143" s="347"/>
      <c r="V3143" s="63"/>
      <c r="W3143" s="63"/>
    </row>
    <row r="3144" spans="1:23" ht="15">
      <c r="A3144" s="28" t="s">
        <v>787</v>
      </c>
      <c r="B3144" s="229" t="s">
        <v>1652</v>
      </c>
      <c r="C3144" s="3"/>
      <c r="D3144" s="3"/>
      <c r="E3144" s="9" t="s">
        <v>279</v>
      </c>
      <c r="F3144" s="9" t="s">
        <v>279</v>
      </c>
      <c r="G3144" s="9" t="s">
        <v>279</v>
      </c>
      <c r="H3144" s="9" t="s">
        <v>279</v>
      </c>
      <c r="I3144" s="9">
        <v>556.5</v>
      </c>
      <c r="J3144" s="217">
        <v>613.79999999999563</v>
      </c>
      <c r="K3144" s="9">
        <v>609.89999999999782</v>
      </c>
      <c r="L3144" s="69"/>
      <c r="M3144" s="67">
        <f t="shared" si="87"/>
        <v>1780.1999999999935</v>
      </c>
      <c r="O3144" t="s">
        <v>284</v>
      </c>
      <c r="S3144" s="63"/>
      <c r="T3144" s="63"/>
      <c r="U3144" s="347"/>
      <c r="V3144" s="63"/>
      <c r="W3144" s="63"/>
    </row>
    <row r="3145" spans="1:23" ht="15">
      <c r="A3145" s="28" t="s">
        <v>793</v>
      </c>
      <c r="B3145" s="63" t="s">
        <v>158</v>
      </c>
      <c r="E3145" s="9" t="s">
        <v>279</v>
      </c>
      <c r="F3145" s="9" t="s">
        <v>279</v>
      </c>
      <c r="G3145" s="9">
        <v>394.1</v>
      </c>
      <c r="H3145" s="217">
        <v>657.30000000000109</v>
      </c>
      <c r="I3145" s="9">
        <v>661.39999999999964</v>
      </c>
      <c r="J3145" s="9" t="s">
        <v>279</v>
      </c>
      <c r="K3145" s="9" t="s">
        <v>279</v>
      </c>
      <c r="L3145" s="69"/>
      <c r="M3145" s="67">
        <f t="shared" si="87"/>
        <v>1712.8000000000006</v>
      </c>
      <c r="O3145" t="s">
        <v>298</v>
      </c>
      <c r="S3145" s="28"/>
      <c r="T3145" s="63"/>
      <c r="U3145" s="347"/>
      <c r="V3145" s="63"/>
      <c r="W3145" s="63"/>
    </row>
    <row r="3146" spans="1:23" ht="15">
      <c r="A3146" s="28" t="s">
        <v>794</v>
      </c>
      <c r="B3146" s="229" t="s">
        <v>1659</v>
      </c>
      <c r="C3146" s="3"/>
      <c r="D3146" s="3"/>
      <c r="E3146" s="9" t="s">
        <v>279</v>
      </c>
      <c r="F3146" s="9" t="s">
        <v>279</v>
      </c>
      <c r="G3146" s="9" t="s">
        <v>279</v>
      </c>
      <c r="H3146" s="9" t="s">
        <v>279</v>
      </c>
      <c r="I3146" s="9">
        <v>740.65000000000009</v>
      </c>
      <c r="J3146" s="9">
        <v>372.60000000000218</v>
      </c>
      <c r="K3146" s="9">
        <v>581.69999999999709</v>
      </c>
      <c r="L3146" s="69"/>
      <c r="M3146" s="67">
        <f t="shared" si="87"/>
        <v>1694.9499999999994</v>
      </c>
      <c r="S3146" s="63"/>
      <c r="T3146" s="63"/>
      <c r="U3146" s="347"/>
      <c r="V3146" s="63"/>
      <c r="W3146" s="63"/>
    </row>
    <row r="3147" spans="1:23" ht="15">
      <c r="A3147" s="28" t="s">
        <v>795</v>
      </c>
      <c r="B3147" s="229" t="s">
        <v>1644</v>
      </c>
      <c r="C3147" s="3"/>
      <c r="D3147" s="3"/>
      <c r="E3147" s="9" t="s">
        <v>279</v>
      </c>
      <c r="F3147" s="9" t="s">
        <v>279</v>
      </c>
      <c r="G3147" s="9" t="s">
        <v>279</v>
      </c>
      <c r="H3147" s="9" t="s">
        <v>279</v>
      </c>
      <c r="I3147" s="9">
        <v>562.29999999999973</v>
      </c>
      <c r="J3147" s="9">
        <v>401.5</v>
      </c>
      <c r="K3147" s="9">
        <v>717.39999999999964</v>
      </c>
      <c r="L3147" s="69"/>
      <c r="M3147" s="67">
        <f t="shared" si="87"/>
        <v>1681.1999999999994</v>
      </c>
      <c r="S3147" s="225"/>
      <c r="T3147" s="63"/>
      <c r="U3147" s="347"/>
      <c r="V3147" s="63"/>
      <c r="W3147" s="63"/>
    </row>
    <row r="3148" spans="1:23" ht="15">
      <c r="A3148" s="28" t="s">
        <v>797</v>
      </c>
      <c r="B3148" s="229" t="s">
        <v>1655</v>
      </c>
      <c r="C3148" s="3"/>
      <c r="D3148" s="3"/>
      <c r="E3148" s="9" t="s">
        <v>279</v>
      </c>
      <c r="F3148" s="9" t="s">
        <v>279</v>
      </c>
      <c r="G3148" s="9" t="s">
        <v>279</v>
      </c>
      <c r="H3148" s="9" t="s">
        <v>279</v>
      </c>
      <c r="I3148" s="9">
        <v>576.40000000000055</v>
      </c>
      <c r="J3148" s="9">
        <v>518.899999999996</v>
      </c>
      <c r="K3148" s="9">
        <v>571.89999999999964</v>
      </c>
      <c r="L3148" s="69"/>
      <c r="M3148" s="67">
        <f t="shared" si="87"/>
        <v>1667.1999999999962</v>
      </c>
      <c r="S3148" s="63"/>
      <c r="T3148" s="63"/>
      <c r="U3148" s="347"/>
      <c r="V3148" s="63"/>
      <c r="W3148" s="63"/>
    </row>
    <row r="3149" spans="1:23" ht="15">
      <c r="A3149" s="28" t="s">
        <v>798</v>
      </c>
      <c r="B3149" s="63" t="s">
        <v>788</v>
      </c>
      <c r="E3149" s="9" t="s">
        <v>279</v>
      </c>
      <c r="F3149" s="9" t="s">
        <v>279</v>
      </c>
      <c r="G3149" s="9" t="s">
        <v>279</v>
      </c>
      <c r="H3149" s="9">
        <v>414.40000000000146</v>
      </c>
      <c r="I3149" s="9">
        <v>644.19999999999982</v>
      </c>
      <c r="J3149" s="9">
        <v>270.59999999999673</v>
      </c>
      <c r="K3149" s="9">
        <v>328.29999999999927</v>
      </c>
      <c r="L3149" s="69"/>
      <c r="M3149" s="67">
        <f t="shared" si="87"/>
        <v>1657.4999999999973</v>
      </c>
      <c r="S3149" s="277"/>
      <c r="T3149" s="63"/>
      <c r="U3149" s="348"/>
      <c r="V3149" s="63"/>
      <c r="W3149" s="63"/>
    </row>
    <row r="3150" spans="1:23" ht="15">
      <c r="A3150" s="28" t="s">
        <v>799</v>
      </c>
      <c r="B3150" s="63" t="s">
        <v>782</v>
      </c>
      <c r="E3150" s="9" t="s">
        <v>279</v>
      </c>
      <c r="F3150" s="9" t="s">
        <v>279</v>
      </c>
      <c r="G3150" s="9" t="s">
        <v>279</v>
      </c>
      <c r="H3150" s="9">
        <v>412</v>
      </c>
      <c r="I3150" s="9">
        <v>664.30000000000018</v>
      </c>
      <c r="J3150" s="9">
        <v>220.60000000000036</v>
      </c>
      <c r="K3150" s="9">
        <v>342.10000000000218</v>
      </c>
      <c r="L3150" s="69"/>
      <c r="M3150" s="67">
        <f t="shared" si="87"/>
        <v>1639.0000000000027</v>
      </c>
      <c r="S3150" s="63"/>
      <c r="T3150" s="63"/>
      <c r="U3150" s="347"/>
      <c r="V3150" s="63"/>
      <c r="W3150" s="63"/>
    </row>
    <row r="3151" spans="1:23" ht="15">
      <c r="A3151" s="28" t="s">
        <v>802</v>
      </c>
      <c r="B3151" s="229" t="s">
        <v>1643</v>
      </c>
      <c r="C3151" s="3"/>
      <c r="D3151" s="3"/>
      <c r="E3151" s="9" t="s">
        <v>279</v>
      </c>
      <c r="F3151" s="9" t="s">
        <v>279</v>
      </c>
      <c r="G3151" s="9" t="s">
        <v>279</v>
      </c>
      <c r="H3151" s="9" t="s">
        <v>279</v>
      </c>
      <c r="I3151" s="9">
        <v>666.80000000000109</v>
      </c>
      <c r="J3151" s="9">
        <v>491.90000000000146</v>
      </c>
      <c r="K3151" s="9">
        <v>383.40000000000146</v>
      </c>
      <c r="L3151" s="69"/>
      <c r="M3151" s="67">
        <f t="shared" si="87"/>
        <v>1542.100000000004</v>
      </c>
      <c r="S3151" s="63"/>
      <c r="T3151" s="63"/>
      <c r="U3151" s="348"/>
      <c r="V3151" s="63"/>
      <c r="W3151" s="63"/>
    </row>
    <row r="3152" spans="1:23" ht="15">
      <c r="A3152" s="28" t="s">
        <v>896</v>
      </c>
      <c r="B3152" s="63" t="s">
        <v>796</v>
      </c>
      <c r="E3152" s="9" t="s">
        <v>279</v>
      </c>
      <c r="F3152" s="9" t="s">
        <v>279</v>
      </c>
      <c r="G3152" s="9" t="s">
        <v>279</v>
      </c>
      <c r="H3152" s="217">
        <v>590.70000000000073</v>
      </c>
      <c r="I3152" s="9">
        <v>238</v>
      </c>
      <c r="J3152" s="9">
        <v>227.40000000000146</v>
      </c>
      <c r="K3152" s="9">
        <v>432.50000000000182</v>
      </c>
      <c r="L3152" s="69"/>
      <c r="M3152" s="67">
        <f t="shared" si="87"/>
        <v>1488.600000000004</v>
      </c>
      <c r="O3152" t="s">
        <v>293</v>
      </c>
      <c r="S3152" s="277"/>
      <c r="T3152" s="63"/>
      <c r="U3152" s="348"/>
      <c r="V3152" s="63"/>
      <c r="W3152" s="63"/>
    </row>
    <row r="3153" spans="1:23" ht="15">
      <c r="A3153" s="28" t="s">
        <v>897</v>
      </c>
      <c r="B3153" s="229" t="s">
        <v>1657</v>
      </c>
      <c r="C3153" s="3"/>
      <c r="D3153" s="3"/>
      <c r="E3153" s="9" t="s">
        <v>279</v>
      </c>
      <c r="F3153" s="9" t="s">
        <v>279</v>
      </c>
      <c r="G3153" s="9" t="s">
        <v>279</v>
      </c>
      <c r="H3153" s="9" t="s">
        <v>279</v>
      </c>
      <c r="I3153" s="9">
        <v>653.10000000000036</v>
      </c>
      <c r="J3153" s="9">
        <v>408.19999999999891</v>
      </c>
      <c r="K3153" s="9">
        <v>402.90000000000327</v>
      </c>
      <c r="L3153" s="69"/>
      <c r="M3153" s="67">
        <f t="shared" si="87"/>
        <v>1464.2000000000025</v>
      </c>
      <c r="S3153" s="277"/>
      <c r="T3153" s="63"/>
      <c r="U3153" s="347"/>
      <c r="V3153" s="63"/>
      <c r="W3153" s="63"/>
    </row>
    <row r="3154" spans="1:23" ht="15">
      <c r="A3154" s="28" t="s">
        <v>898</v>
      </c>
      <c r="B3154" s="63" t="s">
        <v>755</v>
      </c>
      <c r="E3154" s="9" t="s">
        <v>279</v>
      </c>
      <c r="F3154" s="9" t="s">
        <v>279</v>
      </c>
      <c r="G3154" s="9" t="s">
        <v>279</v>
      </c>
      <c r="H3154" s="9">
        <v>417.70000000000073</v>
      </c>
      <c r="I3154" s="9">
        <v>585.94999999999982</v>
      </c>
      <c r="J3154" s="9">
        <v>298.40000000000327</v>
      </c>
      <c r="K3154" s="9">
        <v>153.39999999999782</v>
      </c>
      <c r="L3154" s="69"/>
      <c r="M3154" s="67">
        <f t="shared" si="87"/>
        <v>1455.4500000000016</v>
      </c>
      <c r="S3154" s="63"/>
      <c r="T3154" s="63"/>
      <c r="U3154" s="348"/>
      <c r="V3154" s="63"/>
      <c r="W3154" s="63"/>
    </row>
    <row r="3155" spans="1:23" ht="15">
      <c r="A3155" s="28" t="s">
        <v>899</v>
      </c>
      <c r="B3155" s="229" t="s">
        <v>1656</v>
      </c>
      <c r="C3155" s="3"/>
      <c r="D3155" s="3"/>
      <c r="E3155" s="9" t="s">
        <v>279</v>
      </c>
      <c r="F3155" s="9" t="s">
        <v>279</v>
      </c>
      <c r="G3155" s="9" t="s">
        <v>279</v>
      </c>
      <c r="H3155" s="9" t="s">
        <v>279</v>
      </c>
      <c r="I3155" s="9">
        <v>730.45000000000073</v>
      </c>
      <c r="J3155" s="9">
        <v>313.09999999999854</v>
      </c>
      <c r="K3155" s="9">
        <v>345.39999999999418</v>
      </c>
      <c r="L3155" s="69"/>
      <c r="M3155" s="67">
        <f t="shared" si="87"/>
        <v>1388.9499999999935</v>
      </c>
      <c r="S3155" s="277"/>
      <c r="T3155" s="63"/>
      <c r="U3155" s="348"/>
      <c r="V3155" s="63"/>
      <c r="W3155" s="63"/>
    </row>
    <row r="3156" spans="1:23" ht="15">
      <c r="A3156" s="28" t="s">
        <v>900</v>
      </c>
      <c r="B3156" s="63" t="s">
        <v>744</v>
      </c>
      <c r="E3156" s="9" t="s">
        <v>279</v>
      </c>
      <c r="F3156" s="9" t="s">
        <v>279</v>
      </c>
      <c r="G3156" s="9" t="s">
        <v>279</v>
      </c>
      <c r="H3156" s="9">
        <v>189.40000000000327</v>
      </c>
      <c r="I3156" s="217">
        <v>1020.4999999999982</v>
      </c>
      <c r="J3156" s="9" t="s">
        <v>279</v>
      </c>
      <c r="K3156" s="9" t="s">
        <v>279</v>
      </c>
      <c r="L3156" s="69"/>
      <c r="M3156" s="67">
        <f t="shared" ref="M3156:M3192" si="88">SUM(E3156:K3156)</f>
        <v>1209.9000000000015</v>
      </c>
      <c r="O3156" t="s">
        <v>298</v>
      </c>
      <c r="S3156" s="277"/>
      <c r="T3156" s="63"/>
      <c r="U3156" s="347"/>
      <c r="V3156" s="63"/>
      <c r="W3156" s="63"/>
    </row>
    <row r="3157" spans="1:23" ht="15">
      <c r="A3157" s="28" t="s">
        <v>901</v>
      </c>
      <c r="B3157" s="63" t="s">
        <v>769</v>
      </c>
      <c r="E3157" s="9" t="s">
        <v>279</v>
      </c>
      <c r="F3157" s="9" t="s">
        <v>279</v>
      </c>
      <c r="G3157" s="9" t="s">
        <v>279</v>
      </c>
      <c r="H3157" s="217">
        <v>680.05000000000473</v>
      </c>
      <c r="I3157" s="9">
        <v>482.84999999999945</v>
      </c>
      <c r="J3157" s="9" t="s">
        <v>279</v>
      </c>
      <c r="K3157" s="9" t="s">
        <v>279</v>
      </c>
      <c r="L3157" s="69"/>
      <c r="M3157" s="67">
        <f t="shared" si="88"/>
        <v>1162.9000000000042</v>
      </c>
      <c r="O3157" t="s">
        <v>285</v>
      </c>
      <c r="S3157" s="277"/>
      <c r="T3157" s="63"/>
      <c r="U3157" s="347"/>
      <c r="V3157" s="63"/>
      <c r="W3157" s="63"/>
    </row>
    <row r="3158" spans="1:23" ht="15">
      <c r="A3158" s="28" t="s">
        <v>902</v>
      </c>
      <c r="B3158" s="277" t="s">
        <v>2008</v>
      </c>
      <c r="C3158" s="3"/>
      <c r="D3158" s="3"/>
      <c r="E3158" s="9" t="s">
        <v>279</v>
      </c>
      <c r="F3158" s="9" t="s">
        <v>279</v>
      </c>
      <c r="G3158" s="9" t="s">
        <v>279</v>
      </c>
      <c r="H3158" s="9" t="s">
        <v>279</v>
      </c>
      <c r="I3158" s="9" t="s">
        <v>279</v>
      </c>
      <c r="J3158" s="9">
        <v>383.90000000000146</v>
      </c>
      <c r="K3158" s="9">
        <v>774.60000000000036</v>
      </c>
      <c r="L3158" s="69"/>
      <c r="M3158" s="67">
        <f t="shared" si="88"/>
        <v>1158.5000000000018</v>
      </c>
      <c r="S3158" s="63"/>
      <c r="T3158" s="63"/>
      <c r="U3158" s="347"/>
      <c r="V3158" s="63"/>
      <c r="W3158" s="63"/>
    </row>
    <row r="3159" spans="1:23" ht="15">
      <c r="A3159" s="28" t="s">
        <v>903</v>
      </c>
      <c r="B3159" s="277" t="s">
        <v>2009</v>
      </c>
      <c r="C3159" s="3"/>
      <c r="D3159" s="3"/>
      <c r="E3159" s="9" t="s">
        <v>279</v>
      </c>
      <c r="F3159" s="9" t="s">
        <v>279</v>
      </c>
      <c r="G3159" s="9" t="s">
        <v>279</v>
      </c>
      <c r="H3159" s="9" t="s">
        <v>279</v>
      </c>
      <c r="I3159" s="9" t="s">
        <v>279</v>
      </c>
      <c r="J3159" s="9">
        <v>509.80000000000291</v>
      </c>
      <c r="K3159" s="9">
        <v>621.09999999999309</v>
      </c>
      <c r="L3159" s="69"/>
      <c r="M3159" s="67">
        <f t="shared" si="88"/>
        <v>1130.899999999996</v>
      </c>
      <c r="S3159" s="63"/>
      <c r="T3159" s="63"/>
      <c r="U3159" s="347"/>
      <c r="V3159" s="63"/>
      <c r="W3159" s="63"/>
    </row>
    <row r="3160" spans="1:23" ht="15">
      <c r="A3160" s="28" t="s">
        <v>904</v>
      </c>
      <c r="B3160" s="277" t="s">
        <v>2011</v>
      </c>
      <c r="C3160" s="3"/>
      <c r="D3160" s="3"/>
      <c r="E3160" s="9" t="s">
        <v>279</v>
      </c>
      <c r="F3160" s="9" t="s">
        <v>279</v>
      </c>
      <c r="G3160" s="9" t="s">
        <v>279</v>
      </c>
      <c r="H3160" s="9" t="s">
        <v>279</v>
      </c>
      <c r="I3160" s="9" t="s">
        <v>279</v>
      </c>
      <c r="J3160" s="9">
        <v>289.40000000000146</v>
      </c>
      <c r="K3160" s="9">
        <v>610.90000000000146</v>
      </c>
      <c r="L3160" s="69"/>
      <c r="M3160" s="67">
        <f t="shared" si="88"/>
        <v>900.30000000000291</v>
      </c>
      <c r="S3160" s="63"/>
      <c r="T3160" s="63"/>
      <c r="U3160" s="348"/>
      <c r="V3160" s="63"/>
      <c r="W3160" s="63"/>
    </row>
    <row r="3161" spans="1:23" ht="15">
      <c r="A3161" s="28" t="s">
        <v>905</v>
      </c>
      <c r="B3161" s="277" t="s">
        <v>2002</v>
      </c>
      <c r="C3161" s="3"/>
      <c r="D3161" s="3"/>
      <c r="E3161" s="9" t="s">
        <v>279</v>
      </c>
      <c r="F3161" s="9" t="s">
        <v>279</v>
      </c>
      <c r="G3161" s="9" t="s">
        <v>279</v>
      </c>
      <c r="H3161" s="9" t="s">
        <v>279</v>
      </c>
      <c r="I3161" s="9" t="s">
        <v>279</v>
      </c>
      <c r="J3161" s="9">
        <v>248.10000000000218</v>
      </c>
      <c r="K3161" s="9">
        <v>632.399999999996</v>
      </c>
      <c r="L3161" s="69"/>
      <c r="M3161" s="67">
        <f t="shared" si="88"/>
        <v>880.49999999999818</v>
      </c>
      <c r="S3161" s="277"/>
      <c r="T3161" s="63"/>
      <c r="U3161" s="347"/>
      <c r="V3161" s="63"/>
      <c r="W3161" s="63"/>
    </row>
    <row r="3162" spans="1:23" ht="15">
      <c r="A3162" s="28" t="s">
        <v>906</v>
      </c>
      <c r="B3162" s="225" t="s">
        <v>1641</v>
      </c>
      <c r="C3162" s="3"/>
      <c r="D3162" s="3"/>
      <c r="E3162" s="9" t="s">
        <v>279</v>
      </c>
      <c r="F3162" s="9" t="s">
        <v>279</v>
      </c>
      <c r="G3162" s="9" t="s">
        <v>279</v>
      </c>
      <c r="H3162" s="9" t="s">
        <v>279</v>
      </c>
      <c r="I3162" s="9">
        <v>858.80000000000018</v>
      </c>
      <c r="J3162" s="9" t="s">
        <v>279</v>
      </c>
      <c r="K3162" s="9" t="s">
        <v>279</v>
      </c>
      <c r="L3162" s="69"/>
      <c r="M3162" s="67">
        <f t="shared" si="88"/>
        <v>858.80000000000018</v>
      </c>
      <c r="S3162" s="277"/>
      <c r="T3162" s="63"/>
      <c r="U3162" s="347"/>
      <c r="V3162" s="63"/>
      <c r="W3162" s="63"/>
    </row>
    <row r="3163" spans="1:23" ht="15">
      <c r="A3163" s="28" t="s">
        <v>907</v>
      </c>
      <c r="B3163" s="277" t="s">
        <v>4497</v>
      </c>
      <c r="E3163" s="9" t="s">
        <v>279</v>
      </c>
      <c r="F3163" s="9" t="s">
        <v>279</v>
      </c>
      <c r="G3163" s="9" t="s">
        <v>279</v>
      </c>
      <c r="H3163" s="9" t="s">
        <v>279</v>
      </c>
      <c r="I3163" s="9" t="s">
        <v>279</v>
      </c>
      <c r="J3163" s="9" t="s">
        <v>279</v>
      </c>
      <c r="K3163" s="217">
        <v>858.70000000000073</v>
      </c>
      <c r="L3163" s="69"/>
      <c r="M3163" s="67">
        <f t="shared" si="88"/>
        <v>858.70000000000073</v>
      </c>
      <c r="O3163" t="s">
        <v>293</v>
      </c>
      <c r="S3163" s="28"/>
      <c r="T3163" s="63"/>
      <c r="U3163" s="347"/>
      <c r="V3163" s="63"/>
      <c r="W3163" s="63"/>
    </row>
    <row r="3164" spans="1:23" ht="15">
      <c r="A3164" s="28" t="s">
        <v>908</v>
      </c>
      <c r="B3164" s="277" t="s">
        <v>2018</v>
      </c>
      <c r="C3164" s="3"/>
      <c r="D3164" s="3"/>
      <c r="E3164" s="9" t="s">
        <v>279</v>
      </c>
      <c r="F3164" s="9" t="s">
        <v>279</v>
      </c>
      <c r="G3164" s="9" t="s">
        <v>279</v>
      </c>
      <c r="H3164" s="9" t="s">
        <v>279</v>
      </c>
      <c r="I3164" s="9" t="s">
        <v>279</v>
      </c>
      <c r="J3164" s="9">
        <v>190.89999999999964</v>
      </c>
      <c r="K3164" s="9">
        <v>628.30000000000109</v>
      </c>
      <c r="L3164" s="69"/>
      <c r="M3164" s="67">
        <f t="shared" si="88"/>
        <v>819.20000000000073</v>
      </c>
      <c r="S3164" s="225"/>
      <c r="T3164" s="63"/>
      <c r="U3164" s="347"/>
      <c r="V3164" s="63"/>
      <c r="W3164" s="63"/>
    </row>
    <row r="3165" spans="1:23" ht="15">
      <c r="A3165" s="28" t="s">
        <v>909</v>
      </c>
      <c r="B3165" s="277" t="s">
        <v>2028</v>
      </c>
      <c r="E3165" s="9" t="s">
        <v>279</v>
      </c>
      <c r="F3165" s="9" t="s">
        <v>279</v>
      </c>
      <c r="G3165" s="9" t="s">
        <v>279</v>
      </c>
      <c r="H3165" s="9" t="s">
        <v>279</v>
      </c>
      <c r="I3165" s="9" t="s">
        <v>279</v>
      </c>
      <c r="J3165" s="9" t="s">
        <v>279</v>
      </c>
      <c r="K3165" s="9">
        <v>803.79999999999927</v>
      </c>
      <c r="L3165" s="69"/>
      <c r="M3165" s="67">
        <f t="shared" si="88"/>
        <v>803.79999999999927</v>
      </c>
      <c r="S3165" s="277"/>
      <c r="T3165" s="63"/>
      <c r="U3165" s="347"/>
      <c r="V3165" s="63"/>
      <c r="W3165" s="63"/>
    </row>
    <row r="3166" spans="1:23" ht="15">
      <c r="A3166" s="28" t="s">
        <v>910</v>
      </c>
      <c r="B3166" s="277" t="s">
        <v>2003</v>
      </c>
      <c r="C3166" s="3"/>
      <c r="D3166" s="3"/>
      <c r="E3166" s="9" t="s">
        <v>279</v>
      </c>
      <c r="F3166" s="9" t="s">
        <v>279</v>
      </c>
      <c r="G3166" s="9" t="s">
        <v>279</v>
      </c>
      <c r="H3166" s="9" t="s">
        <v>279</v>
      </c>
      <c r="I3166" s="9" t="s">
        <v>279</v>
      </c>
      <c r="J3166" s="9">
        <v>545.59999999999854</v>
      </c>
      <c r="K3166" s="9">
        <v>249.59999999999673</v>
      </c>
      <c r="L3166" s="69"/>
      <c r="M3166" s="67">
        <f t="shared" si="88"/>
        <v>795.19999999999527</v>
      </c>
      <c r="S3166" s="277"/>
      <c r="T3166" s="63"/>
      <c r="U3166" s="347"/>
      <c r="V3166" s="63"/>
      <c r="W3166" s="63"/>
    </row>
    <row r="3167" spans="1:23" ht="15">
      <c r="A3167" s="28" t="s">
        <v>911</v>
      </c>
      <c r="B3167" s="277" t="s">
        <v>2006</v>
      </c>
      <c r="C3167" s="3"/>
      <c r="D3167" s="3"/>
      <c r="E3167" s="9" t="s">
        <v>279</v>
      </c>
      <c r="F3167" s="9" t="s">
        <v>279</v>
      </c>
      <c r="G3167" s="9" t="s">
        <v>279</v>
      </c>
      <c r="H3167" s="9" t="s">
        <v>279</v>
      </c>
      <c r="I3167" s="9" t="s">
        <v>279</v>
      </c>
      <c r="J3167" s="9">
        <v>130.90000000000146</v>
      </c>
      <c r="K3167" s="9">
        <v>660.89999999999418</v>
      </c>
      <c r="L3167" s="69"/>
      <c r="M3167" s="67">
        <f t="shared" si="88"/>
        <v>791.79999999999563</v>
      </c>
      <c r="S3167" s="28"/>
      <c r="T3167" s="63"/>
      <c r="U3167" s="347"/>
      <c r="V3167" s="63"/>
      <c r="W3167" s="63"/>
    </row>
    <row r="3168" spans="1:23" ht="15">
      <c r="A3168" s="28" t="s">
        <v>912</v>
      </c>
      <c r="B3168" s="277" t="s">
        <v>2029</v>
      </c>
      <c r="E3168" s="9" t="s">
        <v>279</v>
      </c>
      <c r="F3168" s="9" t="s">
        <v>279</v>
      </c>
      <c r="G3168" s="9" t="s">
        <v>279</v>
      </c>
      <c r="H3168" s="9" t="s">
        <v>279</v>
      </c>
      <c r="I3168" s="9" t="s">
        <v>279</v>
      </c>
      <c r="J3168" s="9" t="s">
        <v>279</v>
      </c>
      <c r="K3168" s="9">
        <v>769.15000000000327</v>
      </c>
      <c r="L3168" s="69"/>
      <c r="M3168" s="67">
        <f t="shared" si="88"/>
        <v>769.15000000000327</v>
      </c>
      <c r="S3168" s="225"/>
      <c r="T3168" s="63"/>
      <c r="U3168" s="347"/>
      <c r="V3168" s="63"/>
      <c r="W3168" s="63"/>
    </row>
    <row r="3169" spans="1:23" ht="15">
      <c r="A3169" s="28" t="s">
        <v>913</v>
      </c>
      <c r="B3169" s="229" t="s">
        <v>1650</v>
      </c>
      <c r="C3169" s="3"/>
      <c r="D3169" s="3"/>
      <c r="E3169" s="9" t="s">
        <v>279</v>
      </c>
      <c r="F3169" s="9" t="s">
        <v>279</v>
      </c>
      <c r="G3169" s="9" t="s">
        <v>279</v>
      </c>
      <c r="H3169" s="9" t="s">
        <v>279</v>
      </c>
      <c r="I3169" s="9">
        <v>758.80000000000018</v>
      </c>
      <c r="J3169" s="9" t="s">
        <v>279</v>
      </c>
      <c r="K3169" s="9" t="s">
        <v>279</v>
      </c>
      <c r="L3169" s="69"/>
      <c r="M3169" s="67">
        <f t="shared" si="88"/>
        <v>758.80000000000018</v>
      </c>
      <c r="S3169" s="63"/>
      <c r="T3169" s="63"/>
      <c r="U3169" s="347"/>
      <c r="V3169" s="63"/>
      <c r="W3169" s="63"/>
    </row>
    <row r="3170" spans="1:23" ht="15">
      <c r="A3170" s="28" t="s">
        <v>914</v>
      </c>
      <c r="B3170" s="277" t="s">
        <v>2024</v>
      </c>
      <c r="E3170" s="9" t="s">
        <v>279</v>
      </c>
      <c r="F3170" s="9" t="s">
        <v>279</v>
      </c>
      <c r="G3170" s="9" t="s">
        <v>279</v>
      </c>
      <c r="H3170" s="9" t="s">
        <v>279</v>
      </c>
      <c r="I3170" s="9" t="s">
        <v>279</v>
      </c>
      <c r="J3170" s="9" t="s">
        <v>279</v>
      </c>
      <c r="K3170" s="9">
        <v>749.70000000000073</v>
      </c>
      <c r="L3170" s="69"/>
      <c r="M3170" s="67">
        <f t="shared" si="88"/>
        <v>749.70000000000073</v>
      </c>
      <c r="S3170" s="63"/>
      <c r="T3170" s="63"/>
      <c r="U3170" s="347"/>
      <c r="V3170" s="63"/>
      <c r="W3170" s="63"/>
    </row>
    <row r="3171" spans="1:23" ht="15">
      <c r="A3171" s="28" t="s">
        <v>915</v>
      </c>
      <c r="B3171" s="229" t="s">
        <v>1645</v>
      </c>
      <c r="C3171" s="3"/>
      <c r="D3171" s="3"/>
      <c r="E3171" s="9" t="s">
        <v>279</v>
      </c>
      <c r="F3171" s="9" t="s">
        <v>279</v>
      </c>
      <c r="G3171" s="9" t="s">
        <v>279</v>
      </c>
      <c r="H3171" s="9" t="s">
        <v>279</v>
      </c>
      <c r="I3171" s="9">
        <v>475.79999999999927</v>
      </c>
      <c r="J3171" s="9">
        <v>182.49999999999454</v>
      </c>
      <c r="K3171" s="9" t="s">
        <v>279</v>
      </c>
      <c r="L3171" s="69"/>
      <c r="M3171" s="67">
        <f t="shared" si="88"/>
        <v>658.29999999999382</v>
      </c>
      <c r="S3171" s="277"/>
      <c r="T3171" s="63"/>
      <c r="U3171" s="347"/>
      <c r="V3171" s="63"/>
      <c r="W3171" s="63"/>
    </row>
    <row r="3172" spans="1:23" ht="15">
      <c r="A3172" s="28" t="s">
        <v>916</v>
      </c>
      <c r="B3172" s="277" t="s">
        <v>2010</v>
      </c>
      <c r="C3172" s="3"/>
      <c r="D3172" s="3"/>
      <c r="E3172" s="9" t="s">
        <v>279</v>
      </c>
      <c r="F3172" s="9" t="s">
        <v>279</v>
      </c>
      <c r="G3172" s="9" t="s">
        <v>279</v>
      </c>
      <c r="H3172" s="9" t="s">
        <v>279</v>
      </c>
      <c r="I3172" s="9" t="s">
        <v>279</v>
      </c>
      <c r="J3172" s="9">
        <v>352.19999999999891</v>
      </c>
      <c r="K3172" s="9">
        <v>302.40000000000327</v>
      </c>
      <c r="L3172" s="69"/>
      <c r="M3172" s="67">
        <f t="shared" si="88"/>
        <v>654.60000000000218</v>
      </c>
    </row>
    <row r="3173" spans="1:23" ht="15">
      <c r="A3173" s="28" t="s">
        <v>917</v>
      </c>
      <c r="B3173" s="229" t="s">
        <v>1651</v>
      </c>
      <c r="C3173" s="3"/>
      <c r="D3173" s="3"/>
      <c r="E3173" s="9" t="s">
        <v>279</v>
      </c>
      <c r="F3173" s="9" t="s">
        <v>279</v>
      </c>
      <c r="G3173" s="9" t="s">
        <v>279</v>
      </c>
      <c r="H3173" s="9" t="s">
        <v>279</v>
      </c>
      <c r="I3173" s="9">
        <v>648.90000000000055</v>
      </c>
      <c r="J3173" s="9" t="s">
        <v>279</v>
      </c>
      <c r="K3173" s="9" t="s">
        <v>279</v>
      </c>
      <c r="L3173" s="69"/>
      <c r="M3173" s="67">
        <f t="shared" si="88"/>
        <v>648.90000000000055</v>
      </c>
    </row>
    <row r="3174" spans="1:23" ht="15">
      <c r="A3174" s="28" t="s">
        <v>918</v>
      </c>
      <c r="B3174" s="229" t="s">
        <v>1676</v>
      </c>
      <c r="C3174" s="3"/>
      <c r="D3174" s="3"/>
      <c r="E3174" s="9" t="s">
        <v>279</v>
      </c>
      <c r="F3174" s="9" t="s">
        <v>279</v>
      </c>
      <c r="G3174" s="9" t="s">
        <v>279</v>
      </c>
      <c r="H3174" s="9" t="s">
        <v>279</v>
      </c>
      <c r="I3174" s="9">
        <v>644.70000000000164</v>
      </c>
      <c r="J3174" s="9" t="s">
        <v>279</v>
      </c>
      <c r="K3174" s="9" t="s">
        <v>279</v>
      </c>
      <c r="L3174" s="69"/>
      <c r="M3174" s="67">
        <f t="shared" si="88"/>
        <v>644.70000000000164</v>
      </c>
    </row>
    <row r="3175" spans="1:23" ht="15">
      <c r="A3175" s="28" t="s">
        <v>919</v>
      </c>
      <c r="B3175" s="229" t="s">
        <v>1648</v>
      </c>
      <c r="C3175" s="3"/>
      <c r="D3175" s="3"/>
      <c r="E3175" s="9" t="s">
        <v>279</v>
      </c>
      <c r="F3175" s="9" t="s">
        <v>279</v>
      </c>
      <c r="G3175" s="9" t="s">
        <v>279</v>
      </c>
      <c r="H3175" s="9" t="s">
        <v>279</v>
      </c>
      <c r="I3175" s="9">
        <v>589.30000000000018</v>
      </c>
      <c r="J3175" s="9" t="s">
        <v>279</v>
      </c>
      <c r="K3175" s="9" t="s">
        <v>279</v>
      </c>
      <c r="L3175" s="69"/>
      <c r="M3175" s="67">
        <f t="shared" si="88"/>
        <v>589.30000000000018</v>
      </c>
    </row>
    <row r="3176" spans="1:23" ht="15">
      <c r="A3176" s="28" t="s">
        <v>920</v>
      </c>
      <c r="B3176" s="63" t="s">
        <v>784</v>
      </c>
      <c r="E3176" s="9" t="s">
        <v>279</v>
      </c>
      <c r="F3176" s="9" t="s">
        <v>279</v>
      </c>
      <c r="G3176" s="9" t="s">
        <v>279</v>
      </c>
      <c r="H3176" s="9">
        <v>575.79999999999927</v>
      </c>
      <c r="I3176" s="9" t="s">
        <v>279</v>
      </c>
      <c r="J3176" s="9" t="s">
        <v>279</v>
      </c>
      <c r="K3176" s="9" t="s">
        <v>279</v>
      </c>
      <c r="L3176" s="69"/>
      <c r="M3176" s="67">
        <f t="shared" si="88"/>
        <v>575.79999999999927</v>
      </c>
    </row>
    <row r="3177" spans="1:23" ht="15">
      <c r="A3177" s="28" t="s">
        <v>921</v>
      </c>
      <c r="B3177" s="277" t="s">
        <v>2030</v>
      </c>
      <c r="E3177" s="9" t="s">
        <v>279</v>
      </c>
      <c r="F3177" s="9" t="s">
        <v>279</v>
      </c>
      <c r="G3177" s="9" t="s">
        <v>279</v>
      </c>
      <c r="H3177" s="9" t="s">
        <v>279</v>
      </c>
      <c r="I3177" s="9" t="s">
        <v>279</v>
      </c>
      <c r="J3177" s="9" t="s">
        <v>279</v>
      </c>
      <c r="K3177" s="9">
        <v>563.30000000000109</v>
      </c>
      <c r="L3177" s="69"/>
      <c r="M3177" s="67">
        <f t="shared" si="88"/>
        <v>563.30000000000109</v>
      </c>
    </row>
    <row r="3178" spans="1:23" ht="15">
      <c r="A3178" s="28" t="s">
        <v>922</v>
      </c>
      <c r="B3178" s="63" t="s">
        <v>178</v>
      </c>
      <c r="E3178" s="9">
        <v>250.6</v>
      </c>
      <c r="F3178" s="9">
        <v>255.2</v>
      </c>
      <c r="G3178" s="9" t="s">
        <v>279</v>
      </c>
      <c r="H3178" s="9" t="s">
        <v>279</v>
      </c>
      <c r="I3178" s="9" t="s">
        <v>279</v>
      </c>
      <c r="J3178" s="9" t="s">
        <v>279</v>
      </c>
      <c r="K3178" s="9" t="s">
        <v>279</v>
      </c>
      <c r="L3178" s="69"/>
      <c r="M3178" s="67">
        <f t="shared" si="88"/>
        <v>505.79999999999995</v>
      </c>
    </row>
    <row r="3179" spans="1:23" ht="15">
      <c r="A3179" s="28" t="s">
        <v>923</v>
      </c>
      <c r="B3179" s="277" t="s">
        <v>2052</v>
      </c>
      <c r="E3179" s="9" t="s">
        <v>279</v>
      </c>
      <c r="F3179" s="9" t="s">
        <v>279</v>
      </c>
      <c r="G3179" s="9" t="s">
        <v>279</v>
      </c>
      <c r="H3179" s="9" t="s">
        <v>279</v>
      </c>
      <c r="I3179" s="9" t="s">
        <v>279</v>
      </c>
      <c r="J3179" s="9" t="s">
        <v>279</v>
      </c>
      <c r="K3179" s="9">
        <v>498.90000000000509</v>
      </c>
      <c r="L3179" s="69"/>
      <c r="M3179" s="67">
        <f t="shared" si="88"/>
        <v>498.90000000000509</v>
      </c>
    </row>
    <row r="3180" spans="1:23" ht="15">
      <c r="A3180" s="28" t="s">
        <v>924</v>
      </c>
      <c r="B3180" s="277" t="s">
        <v>2157</v>
      </c>
      <c r="E3180" s="9" t="s">
        <v>279</v>
      </c>
      <c r="F3180" s="9" t="s">
        <v>279</v>
      </c>
      <c r="G3180" s="9" t="s">
        <v>279</v>
      </c>
      <c r="H3180" s="9" t="s">
        <v>279</v>
      </c>
      <c r="I3180" s="9" t="s">
        <v>279</v>
      </c>
      <c r="J3180" s="9" t="s">
        <v>279</v>
      </c>
      <c r="K3180" s="9">
        <v>489.79999999999745</v>
      </c>
      <c r="L3180" s="69"/>
      <c r="M3180" s="67">
        <f t="shared" si="88"/>
        <v>489.79999999999745</v>
      </c>
    </row>
    <row r="3181" spans="1:23" ht="15">
      <c r="A3181" s="28" t="s">
        <v>925</v>
      </c>
      <c r="B3181" s="277" t="s">
        <v>2004</v>
      </c>
      <c r="C3181" s="3"/>
      <c r="D3181" s="3"/>
      <c r="E3181" s="9" t="s">
        <v>279</v>
      </c>
      <c r="F3181" s="9" t="s">
        <v>279</v>
      </c>
      <c r="G3181" s="9" t="s">
        <v>279</v>
      </c>
      <c r="H3181" s="9" t="s">
        <v>279</v>
      </c>
      <c r="I3181" s="9" t="s">
        <v>279</v>
      </c>
      <c r="J3181" s="9">
        <v>482.49999999999454</v>
      </c>
      <c r="K3181" s="9" t="s">
        <v>279</v>
      </c>
      <c r="L3181" s="69"/>
      <c r="M3181" s="67">
        <f t="shared" si="88"/>
        <v>482.49999999999454</v>
      </c>
    </row>
    <row r="3182" spans="1:23" ht="15">
      <c r="A3182" s="28" t="s">
        <v>926</v>
      </c>
      <c r="B3182" s="277" t="s">
        <v>2025</v>
      </c>
      <c r="E3182" s="9" t="s">
        <v>279</v>
      </c>
      <c r="F3182" s="9" t="s">
        <v>279</v>
      </c>
      <c r="G3182" s="9" t="s">
        <v>279</v>
      </c>
      <c r="H3182" s="9" t="s">
        <v>279</v>
      </c>
      <c r="I3182" s="9" t="s">
        <v>279</v>
      </c>
      <c r="J3182" s="9" t="s">
        <v>279</v>
      </c>
      <c r="K3182" s="9">
        <v>479.70000000000073</v>
      </c>
      <c r="L3182" s="69"/>
      <c r="M3182" s="67">
        <f t="shared" si="88"/>
        <v>479.70000000000073</v>
      </c>
    </row>
    <row r="3183" spans="1:23" ht="15">
      <c r="A3183" s="28" t="s">
        <v>927</v>
      </c>
      <c r="B3183" s="63" t="s">
        <v>774</v>
      </c>
      <c r="E3183" s="9" t="s">
        <v>279</v>
      </c>
      <c r="F3183" s="9" t="s">
        <v>279</v>
      </c>
      <c r="G3183" s="9" t="s">
        <v>279</v>
      </c>
      <c r="H3183" s="9">
        <v>464.09999999999309</v>
      </c>
      <c r="I3183" s="9" t="s">
        <v>279</v>
      </c>
      <c r="J3183" s="9" t="s">
        <v>279</v>
      </c>
      <c r="K3183" s="9" t="s">
        <v>279</v>
      </c>
      <c r="L3183" s="69"/>
      <c r="M3183" s="67">
        <f t="shared" si="88"/>
        <v>464.09999999999309</v>
      </c>
    </row>
    <row r="3184" spans="1:23" ht="15">
      <c r="A3184" s="28" t="s">
        <v>928</v>
      </c>
      <c r="B3184" s="277" t="s">
        <v>2023</v>
      </c>
      <c r="E3184" s="9" t="s">
        <v>279</v>
      </c>
      <c r="F3184" s="9" t="s">
        <v>279</v>
      </c>
      <c r="G3184" s="9" t="s">
        <v>279</v>
      </c>
      <c r="H3184" s="9" t="s">
        <v>279</v>
      </c>
      <c r="I3184" s="9" t="s">
        <v>279</v>
      </c>
      <c r="J3184" s="9" t="s">
        <v>279</v>
      </c>
      <c r="K3184" s="9">
        <v>463.70000000000073</v>
      </c>
      <c r="L3184" s="69"/>
      <c r="M3184" s="67">
        <f t="shared" si="88"/>
        <v>463.70000000000073</v>
      </c>
    </row>
    <row r="3185" spans="1:13" ht="15">
      <c r="A3185" s="28" t="s">
        <v>929</v>
      </c>
      <c r="B3185" s="277" t="s">
        <v>2053</v>
      </c>
      <c r="E3185" s="9" t="s">
        <v>279</v>
      </c>
      <c r="F3185" s="9" t="s">
        <v>279</v>
      </c>
      <c r="G3185" s="9" t="s">
        <v>279</v>
      </c>
      <c r="H3185" s="9" t="s">
        <v>279</v>
      </c>
      <c r="I3185" s="9" t="s">
        <v>279</v>
      </c>
      <c r="J3185" s="9" t="s">
        <v>279</v>
      </c>
      <c r="K3185" s="9">
        <v>440.80000000000291</v>
      </c>
      <c r="L3185" s="69"/>
      <c r="M3185" s="67">
        <f t="shared" si="88"/>
        <v>440.80000000000291</v>
      </c>
    </row>
    <row r="3186" spans="1:13" ht="15">
      <c r="A3186" s="28" t="s">
        <v>930</v>
      </c>
      <c r="B3186" s="277" t="s">
        <v>2027</v>
      </c>
      <c r="E3186" s="9" t="s">
        <v>279</v>
      </c>
      <c r="F3186" s="9" t="s">
        <v>279</v>
      </c>
      <c r="G3186" s="9" t="s">
        <v>279</v>
      </c>
      <c r="H3186" s="9" t="s">
        <v>279</v>
      </c>
      <c r="I3186" s="9" t="s">
        <v>279</v>
      </c>
      <c r="J3186" s="9" t="s">
        <v>279</v>
      </c>
      <c r="K3186" s="9">
        <v>394.80000000000109</v>
      </c>
      <c r="L3186" s="69"/>
      <c r="M3186" s="67">
        <f t="shared" si="88"/>
        <v>394.80000000000109</v>
      </c>
    </row>
    <row r="3187" spans="1:13" ht="15">
      <c r="A3187" s="28" t="s">
        <v>931</v>
      </c>
      <c r="B3187" s="277" t="s">
        <v>2007</v>
      </c>
      <c r="C3187" s="3"/>
      <c r="D3187" s="3"/>
      <c r="E3187" s="9" t="s">
        <v>279</v>
      </c>
      <c r="F3187" s="9" t="s">
        <v>279</v>
      </c>
      <c r="G3187" s="9" t="s">
        <v>279</v>
      </c>
      <c r="H3187" s="9" t="s">
        <v>279</v>
      </c>
      <c r="I3187" s="9" t="s">
        <v>279</v>
      </c>
      <c r="J3187" s="9">
        <v>166.40000000000327</v>
      </c>
      <c r="K3187" s="9">
        <v>218.89999999999964</v>
      </c>
      <c r="L3187" s="69"/>
      <c r="M3187" s="67">
        <f t="shared" si="88"/>
        <v>385.30000000000291</v>
      </c>
    </row>
    <row r="3188" spans="1:13" ht="15">
      <c r="A3188" s="28" t="s">
        <v>932</v>
      </c>
      <c r="B3188" s="229" t="s">
        <v>1658</v>
      </c>
      <c r="C3188" s="3"/>
      <c r="D3188" s="3"/>
      <c r="E3188" s="9" t="s">
        <v>279</v>
      </c>
      <c r="F3188" s="9" t="s">
        <v>279</v>
      </c>
      <c r="G3188" s="9" t="s">
        <v>279</v>
      </c>
      <c r="H3188" s="9" t="s">
        <v>279</v>
      </c>
      <c r="I3188" s="9">
        <v>380.09999999999945</v>
      </c>
      <c r="J3188" s="9" t="s">
        <v>279</v>
      </c>
      <c r="K3188" s="9" t="s">
        <v>279</v>
      </c>
      <c r="L3188" s="69"/>
      <c r="M3188" s="67">
        <f t="shared" si="88"/>
        <v>380.09999999999945</v>
      </c>
    </row>
    <row r="3189" spans="1:13" ht="15">
      <c r="A3189" s="28" t="s">
        <v>933</v>
      </c>
      <c r="B3189" s="63" t="s">
        <v>164</v>
      </c>
      <c r="E3189" s="9" t="s">
        <v>279</v>
      </c>
      <c r="F3189" s="9" t="s">
        <v>279</v>
      </c>
      <c r="G3189" s="9">
        <v>280.8</v>
      </c>
      <c r="H3189" s="9" t="s">
        <v>279</v>
      </c>
      <c r="I3189" s="9" t="s">
        <v>279</v>
      </c>
      <c r="J3189" s="9" t="s">
        <v>279</v>
      </c>
      <c r="K3189" s="9" t="s">
        <v>279</v>
      </c>
      <c r="L3189" s="69"/>
      <c r="M3189" s="67">
        <f t="shared" si="88"/>
        <v>280.8</v>
      </c>
    </row>
    <row r="3190" spans="1:13" ht="15">
      <c r="A3190" s="28" t="s">
        <v>934</v>
      </c>
      <c r="B3190" s="277" t="s">
        <v>2026</v>
      </c>
      <c r="E3190" s="9" t="s">
        <v>279</v>
      </c>
      <c r="F3190" s="9" t="s">
        <v>279</v>
      </c>
      <c r="G3190" s="9" t="s">
        <v>279</v>
      </c>
      <c r="H3190" s="9" t="s">
        <v>279</v>
      </c>
      <c r="I3190" s="9" t="s">
        <v>279</v>
      </c>
      <c r="J3190" s="9" t="s">
        <v>279</v>
      </c>
      <c r="K3190" s="9">
        <v>245.79999999999927</v>
      </c>
      <c r="L3190" s="69"/>
      <c r="M3190" s="67">
        <f t="shared" si="88"/>
        <v>245.79999999999927</v>
      </c>
    </row>
    <row r="3191" spans="1:13" ht="15">
      <c r="A3191" s="28" t="s">
        <v>935</v>
      </c>
      <c r="B3191" s="277" t="s">
        <v>2050</v>
      </c>
      <c r="E3191" s="9" t="s">
        <v>279</v>
      </c>
      <c r="F3191" s="9" t="s">
        <v>279</v>
      </c>
      <c r="G3191" s="9" t="s">
        <v>279</v>
      </c>
      <c r="H3191" s="9" t="s">
        <v>279</v>
      </c>
      <c r="I3191" s="9" t="s">
        <v>279</v>
      </c>
      <c r="J3191" s="9" t="s">
        <v>279</v>
      </c>
      <c r="K3191" s="9">
        <v>204.69999999999891</v>
      </c>
      <c r="L3191" s="69"/>
      <c r="M3191" s="67">
        <f t="shared" si="88"/>
        <v>204.69999999999891</v>
      </c>
    </row>
    <row r="3192" spans="1:13" ht="15">
      <c r="A3192" s="28" t="s">
        <v>2501</v>
      </c>
      <c r="B3192" s="63" t="s">
        <v>179</v>
      </c>
      <c r="E3192" s="9">
        <v>56.4</v>
      </c>
      <c r="F3192" s="9" t="s">
        <v>279</v>
      </c>
      <c r="G3192" s="9" t="s">
        <v>279</v>
      </c>
      <c r="H3192" s="9" t="s">
        <v>279</v>
      </c>
      <c r="I3192" s="9" t="s">
        <v>279</v>
      </c>
      <c r="J3192" s="9" t="s">
        <v>279</v>
      </c>
      <c r="K3192" s="9" t="s">
        <v>279</v>
      </c>
      <c r="L3192" s="69"/>
      <c r="M3192" s="67">
        <f t="shared" si="88"/>
        <v>56.4</v>
      </c>
    </row>
    <row r="3193" spans="1:13" ht="15">
      <c r="A3193" s="28" t="s">
        <v>3315</v>
      </c>
      <c r="B3193" s="63" t="s">
        <v>3377</v>
      </c>
      <c r="E3193" s="9"/>
      <c r="F3193" s="9"/>
      <c r="G3193" s="9"/>
      <c r="H3193" s="9"/>
      <c r="I3193" s="9"/>
      <c r="J3193" s="9"/>
      <c r="K3193" s="9"/>
      <c r="L3193" s="69"/>
      <c r="M3193" s="67"/>
    </row>
    <row r="3194" spans="1:13" ht="15">
      <c r="A3194" s="28" t="s">
        <v>3316</v>
      </c>
      <c r="B3194" s="63" t="s">
        <v>3371</v>
      </c>
      <c r="E3194" s="9"/>
      <c r="F3194" s="9"/>
      <c r="G3194" s="9"/>
      <c r="H3194" s="9"/>
      <c r="I3194" s="9"/>
      <c r="J3194" s="9"/>
      <c r="K3194" s="9"/>
      <c r="L3194" s="69"/>
      <c r="M3194" s="67"/>
    </row>
    <row r="3195" spans="1:13" ht="15">
      <c r="A3195" s="28" t="s">
        <v>3317</v>
      </c>
      <c r="B3195" s="63" t="s">
        <v>3370</v>
      </c>
      <c r="E3195" s="9"/>
      <c r="F3195" s="9"/>
      <c r="G3195" s="9"/>
      <c r="H3195" s="9"/>
      <c r="I3195" s="9"/>
      <c r="J3195" s="9"/>
      <c r="K3195" s="9"/>
      <c r="L3195" s="69"/>
      <c r="M3195" s="67"/>
    </row>
    <row r="3196" spans="1:13" ht="15">
      <c r="A3196" s="28" t="s">
        <v>3318</v>
      </c>
      <c r="B3196" s="63" t="s">
        <v>3386</v>
      </c>
      <c r="E3196" s="9"/>
      <c r="F3196" s="9"/>
      <c r="G3196" s="9"/>
      <c r="H3196" s="9"/>
      <c r="I3196" s="9"/>
      <c r="J3196" s="9"/>
      <c r="K3196" s="9"/>
      <c r="L3196" s="69"/>
      <c r="M3196" s="67"/>
    </row>
    <row r="3197" spans="1:13" ht="15">
      <c r="A3197" s="28" t="s">
        <v>3319</v>
      </c>
      <c r="B3197" s="63" t="s">
        <v>3385</v>
      </c>
      <c r="E3197" s="9"/>
      <c r="F3197" s="9"/>
      <c r="G3197" s="9"/>
      <c r="H3197" s="9"/>
      <c r="I3197" s="9"/>
      <c r="J3197" s="9"/>
      <c r="K3197" s="9"/>
      <c r="L3197" s="69"/>
      <c r="M3197" s="67"/>
    </row>
    <row r="3198" spans="1:13" ht="15">
      <c r="A3198" s="28" t="s">
        <v>3320</v>
      </c>
      <c r="B3198" s="63" t="s">
        <v>3373</v>
      </c>
      <c r="E3198" s="9"/>
      <c r="F3198" s="9"/>
      <c r="G3198" s="9"/>
      <c r="H3198" s="9"/>
      <c r="I3198" s="9"/>
      <c r="J3198" s="9"/>
      <c r="K3198" s="9"/>
      <c r="L3198" s="69"/>
      <c r="M3198" s="67"/>
    </row>
    <row r="3199" spans="1:13" ht="15">
      <c r="A3199" s="28" t="s">
        <v>3321</v>
      </c>
      <c r="B3199" s="63" t="s">
        <v>3367</v>
      </c>
      <c r="E3199" s="9"/>
      <c r="F3199" s="9"/>
      <c r="G3199" s="9"/>
      <c r="H3199" s="9"/>
      <c r="I3199" s="9"/>
      <c r="J3199" s="9"/>
      <c r="K3199" s="9"/>
      <c r="L3199" s="69"/>
      <c r="M3199" s="67"/>
    </row>
    <row r="3200" spans="1:13" ht="15">
      <c r="A3200" s="28" t="s">
        <v>3322</v>
      </c>
      <c r="B3200" s="63" t="s">
        <v>3398</v>
      </c>
      <c r="E3200" s="9"/>
      <c r="F3200" s="9"/>
      <c r="G3200" s="9"/>
      <c r="H3200" s="9"/>
      <c r="I3200" s="9"/>
      <c r="J3200" s="9"/>
      <c r="K3200" s="9"/>
      <c r="L3200" s="69"/>
      <c r="M3200" s="67"/>
    </row>
    <row r="3201" spans="1:13" ht="15">
      <c r="A3201" s="28" t="s">
        <v>3323</v>
      </c>
      <c r="B3201" s="277" t="s">
        <v>3366</v>
      </c>
      <c r="E3201" s="9"/>
      <c r="F3201" s="9"/>
      <c r="G3201" s="9"/>
      <c r="H3201" s="9"/>
      <c r="I3201" s="9"/>
      <c r="J3201" s="9"/>
      <c r="K3201" s="9"/>
      <c r="L3201" s="69"/>
      <c r="M3201" s="67"/>
    </row>
    <row r="3202" spans="1:13" ht="15">
      <c r="A3202" s="28" t="s">
        <v>3324</v>
      </c>
      <c r="B3202" s="63" t="s">
        <v>3382</v>
      </c>
      <c r="E3202" s="9"/>
      <c r="F3202" s="9"/>
      <c r="G3202" s="9"/>
      <c r="H3202" s="9"/>
      <c r="I3202" s="9"/>
      <c r="J3202" s="9"/>
      <c r="K3202" s="9"/>
      <c r="L3202" s="69"/>
      <c r="M3202" s="67"/>
    </row>
    <row r="3203" spans="1:13" ht="15">
      <c r="A3203" s="28" t="s">
        <v>3325</v>
      </c>
      <c r="B3203" s="63" t="s">
        <v>3379</v>
      </c>
      <c r="E3203" s="9"/>
      <c r="F3203" s="9"/>
      <c r="G3203" s="9"/>
      <c r="H3203" s="9"/>
      <c r="I3203" s="9"/>
      <c r="J3203" s="9"/>
      <c r="K3203" s="9"/>
      <c r="L3203" s="69"/>
      <c r="M3203" s="67"/>
    </row>
    <row r="3204" spans="1:13" ht="15">
      <c r="A3204" s="28" t="s">
        <v>3326</v>
      </c>
      <c r="B3204" s="63" t="s">
        <v>3394</v>
      </c>
      <c r="E3204" s="9"/>
      <c r="F3204" s="9"/>
      <c r="G3204" s="9"/>
      <c r="H3204" s="9"/>
      <c r="I3204" s="9"/>
      <c r="J3204" s="9"/>
      <c r="K3204" s="9"/>
      <c r="L3204" s="69"/>
      <c r="M3204" s="67"/>
    </row>
    <row r="3205" spans="1:13" ht="15">
      <c r="A3205" s="28" t="s">
        <v>3327</v>
      </c>
      <c r="B3205" s="63" t="s">
        <v>180</v>
      </c>
      <c r="E3205" s="9"/>
      <c r="F3205" s="9"/>
      <c r="G3205" s="9"/>
      <c r="H3205" s="9"/>
      <c r="I3205" s="9"/>
      <c r="J3205" s="9"/>
      <c r="K3205" s="9"/>
      <c r="L3205" s="69"/>
      <c r="M3205" s="67"/>
    </row>
    <row r="3206" spans="1:13" ht="15">
      <c r="A3206" s="28" t="s">
        <v>3328</v>
      </c>
      <c r="B3206" s="63" t="s">
        <v>3395</v>
      </c>
      <c r="E3206" s="9"/>
      <c r="F3206" s="9"/>
      <c r="G3206" s="9"/>
      <c r="H3206" s="9"/>
      <c r="I3206" s="9"/>
      <c r="J3206" s="9"/>
      <c r="K3206" s="9"/>
      <c r="L3206" s="69"/>
      <c r="M3206" s="67"/>
    </row>
    <row r="3207" spans="1:13" ht="15">
      <c r="A3207" s="28" t="s">
        <v>3329</v>
      </c>
      <c r="B3207" s="63" t="s">
        <v>3374</v>
      </c>
      <c r="E3207" s="9"/>
      <c r="F3207" s="9"/>
      <c r="G3207" s="9"/>
      <c r="H3207" s="9"/>
      <c r="I3207" s="9"/>
      <c r="J3207" s="9"/>
      <c r="K3207" s="9"/>
      <c r="L3207" s="69"/>
      <c r="M3207" s="67"/>
    </row>
    <row r="3208" spans="1:13" ht="15">
      <c r="A3208" s="28" t="s">
        <v>3330</v>
      </c>
      <c r="B3208" s="63" t="s">
        <v>3368</v>
      </c>
      <c r="E3208" s="9"/>
      <c r="F3208" s="9"/>
      <c r="G3208" s="9"/>
      <c r="H3208" s="9"/>
      <c r="I3208" s="9"/>
      <c r="J3208" s="9"/>
      <c r="K3208" s="9"/>
      <c r="L3208" s="69"/>
      <c r="M3208" s="67"/>
    </row>
    <row r="3209" spans="1:13" ht="15">
      <c r="A3209" s="28" t="s">
        <v>3331</v>
      </c>
      <c r="B3209" s="63" t="s">
        <v>3375</v>
      </c>
      <c r="E3209" s="9"/>
      <c r="F3209" s="9"/>
      <c r="G3209" s="9"/>
      <c r="H3209" s="9"/>
      <c r="I3209" s="9"/>
      <c r="J3209" s="9"/>
      <c r="K3209" s="9"/>
      <c r="L3209" s="69"/>
      <c r="M3209" s="67"/>
    </row>
    <row r="3210" spans="1:13" ht="15">
      <c r="A3210" s="28" t="s">
        <v>3332</v>
      </c>
      <c r="B3210" s="63" t="s">
        <v>3372</v>
      </c>
      <c r="E3210" s="9"/>
      <c r="F3210" s="9"/>
      <c r="G3210" s="9"/>
      <c r="H3210" s="9"/>
      <c r="I3210" s="9"/>
      <c r="J3210" s="9"/>
      <c r="K3210" s="9"/>
      <c r="L3210" s="69"/>
      <c r="M3210" s="67"/>
    </row>
    <row r="3211" spans="1:13" ht="15">
      <c r="A3211" s="28" t="s">
        <v>3333</v>
      </c>
      <c r="B3211" s="63" t="s">
        <v>3383</v>
      </c>
      <c r="E3211" s="9"/>
      <c r="F3211" s="9"/>
      <c r="G3211" s="9"/>
      <c r="H3211" s="9"/>
      <c r="I3211" s="9"/>
      <c r="J3211" s="9"/>
      <c r="K3211" s="9"/>
      <c r="L3211" s="69"/>
      <c r="M3211" s="67"/>
    </row>
    <row r="3212" spans="1:13" ht="15">
      <c r="A3212" s="28" t="s">
        <v>3334</v>
      </c>
      <c r="B3212" s="63" t="s">
        <v>3378</v>
      </c>
      <c r="E3212" s="9"/>
      <c r="F3212" s="9"/>
      <c r="G3212" s="9"/>
      <c r="H3212" s="9"/>
      <c r="I3212" s="9"/>
      <c r="J3212" s="9"/>
      <c r="K3212" s="9"/>
      <c r="L3212" s="69"/>
      <c r="M3212" s="67"/>
    </row>
    <row r="3213" spans="1:13" ht="15">
      <c r="A3213" s="28" t="s">
        <v>3335</v>
      </c>
      <c r="B3213" s="277" t="s">
        <v>3365</v>
      </c>
      <c r="E3213" s="9"/>
      <c r="F3213" s="9"/>
      <c r="G3213" s="9"/>
      <c r="H3213" s="9"/>
      <c r="I3213" s="9"/>
      <c r="J3213" s="9"/>
      <c r="K3213" s="9"/>
      <c r="L3213" s="69"/>
      <c r="M3213" s="67"/>
    </row>
    <row r="3214" spans="1:13" ht="15">
      <c r="A3214" s="28" t="s">
        <v>3336</v>
      </c>
      <c r="B3214" s="63" t="s">
        <v>3380</v>
      </c>
      <c r="E3214" s="9"/>
      <c r="F3214" s="9"/>
      <c r="G3214" s="9"/>
      <c r="H3214" s="9"/>
      <c r="I3214" s="9"/>
      <c r="J3214" s="9"/>
      <c r="K3214" s="9"/>
      <c r="L3214" s="69"/>
      <c r="M3214" s="67"/>
    </row>
    <row r="3215" spans="1:13" ht="15">
      <c r="A3215" s="28" t="s">
        <v>3337</v>
      </c>
      <c r="B3215" s="63" t="s">
        <v>3399</v>
      </c>
      <c r="E3215" s="9"/>
      <c r="F3215" s="9"/>
      <c r="G3215" s="9"/>
      <c r="H3215" s="9"/>
      <c r="I3215" s="9"/>
      <c r="J3215" s="9"/>
      <c r="K3215" s="9"/>
      <c r="L3215" s="69"/>
      <c r="M3215" s="67"/>
    </row>
    <row r="3216" spans="1:13" ht="15">
      <c r="A3216" s="28" t="s">
        <v>3338</v>
      </c>
      <c r="B3216" s="63" t="s">
        <v>3369</v>
      </c>
      <c r="E3216" s="9"/>
      <c r="F3216" s="9"/>
      <c r="G3216" s="9"/>
      <c r="H3216" s="9"/>
      <c r="I3216" s="9"/>
      <c r="J3216" s="9"/>
      <c r="K3216" s="9"/>
      <c r="L3216" s="69"/>
      <c r="M3216" s="67"/>
    </row>
    <row r="3217" spans="1:23" ht="15">
      <c r="A3217" s="28" t="s">
        <v>4129</v>
      </c>
      <c r="B3217" s="63" t="s">
        <v>3376</v>
      </c>
      <c r="E3217" s="9"/>
      <c r="F3217" s="9"/>
      <c r="G3217" s="9"/>
      <c r="H3217" s="9"/>
      <c r="I3217" s="9"/>
      <c r="J3217" s="9"/>
      <c r="K3217" s="9"/>
      <c r="L3217" s="69"/>
      <c r="M3217" s="67"/>
    </row>
    <row r="3218" spans="1:23" ht="15">
      <c r="A3218" s="28" t="s">
        <v>4130</v>
      </c>
      <c r="B3218" s="63" t="s">
        <v>3397</v>
      </c>
      <c r="E3218" s="9"/>
      <c r="F3218" s="9"/>
      <c r="G3218" s="9"/>
      <c r="H3218" s="9"/>
      <c r="I3218" s="9"/>
      <c r="J3218" s="9"/>
      <c r="K3218" s="9"/>
      <c r="L3218" s="69"/>
      <c r="M3218" s="67"/>
    </row>
    <row r="3219" spans="1:23" ht="15">
      <c r="A3219" s="28" t="s">
        <v>4131</v>
      </c>
      <c r="B3219" s="63" t="s">
        <v>3381</v>
      </c>
      <c r="E3219" s="9"/>
      <c r="F3219" s="9"/>
      <c r="G3219" s="9"/>
      <c r="H3219" s="9"/>
      <c r="I3219" s="9"/>
      <c r="J3219" s="9"/>
      <c r="K3219" s="9"/>
      <c r="L3219" s="69"/>
      <c r="M3219" s="67"/>
    </row>
    <row r="3220" spans="1:23" ht="15">
      <c r="A3220" s="28"/>
      <c r="B3220" s="63"/>
      <c r="E3220" s="9"/>
      <c r="F3220" s="9"/>
      <c r="G3220" s="9"/>
      <c r="H3220" s="9"/>
      <c r="L3220" s="69"/>
      <c r="M3220" s="67"/>
    </row>
    <row r="3221" spans="1:23" ht="15">
      <c r="A3221" s="28"/>
      <c r="B3221" s="63"/>
      <c r="E3221" s="9"/>
      <c r="L3221" s="69"/>
    </row>
    <row r="3222" spans="1:23" ht="15">
      <c r="A3222" s="28"/>
      <c r="B3222" s="63"/>
      <c r="E3222" s="9"/>
      <c r="L3222" s="69"/>
    </row>
    <row r="3223" spans="1:23" ht="25.5">
      <c r="A3223" s="23" t="s">
        <v>202</v>
      </c>
      <c r="L3223" s="69"/>
    </row>
    <row r="3224" spans="1:23">
      <c r="L3224" s="69"/>
    </row>
    <row r="3225" spans="1:23" ht="15">
      <c r="A3225" s="39"/>
      <c r="B3225" s="39"/>
      <c r="C3225" s="39"/>
      <c r="D3225" s="39"/>
      <c r="E3225" s="61">
        <v>2016</v>
      </c>
      <c r="F3225" s="61">
        <v>2017</v>
      </c>
      <c r="G3225" s="61">
        <v>2018</v>
      </c>
      <c r="H3225" s="61">
        <v>2019</v>
      </c>
      <c r="I3225" s="61">
        <v>2020</v>
      </c>
      <c r="J3225" s="61">
        <v>2021</v>
      </c>
      <c r="K3225" s="61">
        <v>2022</v>
      </c>
      <c r="L3225" s="69"/>
      <c r="M3225" s="70" t="s">
        <v>40</v>
      </c>
    </row>
    <row r="3226" spans="1:23" ht="15">
      <c r="A3226" s="28" t="s">
        <v>0</v>
      </c>
      <c r="B3226" s="63" t="s">
        <v>17</v>
      </c>
      <c r="E3226" s="213">
        <v>807.15</v>
      </c>
      <c r="F3226" s="9">
        <v>347.6</v>
      </c>
      <c r="G3226" s="212">
        <v>1033.4000000000001</v>
      </c>
      <c r="H3226" s="67">
        <v>652.39999999999782</v>
      </c>
      <c r="I3226" s="9">
        <v>0</v>
      </c>
      <c r="J3226" s="67">
        <v>364.50000000000182</v>
      </c>
      <c r="K3226" s="214">
        <v>1180.5000000000018</v>
      </c>
      <c r="L3226" s="50"/>
      <c r="M3226" s="67">
        <f t="shared" ref="M3226:M3257" si="89">SUM(E3226:K3226)</f>
        <v>4385.5500000000011</v>
      </c>
      <c r="O3226" t="s">
        <v>360</v>
      </c>
      <c r="R3226" s="21" t="s">
        <v>2721</v>
      </c>
      <c r="S3226" s="277"/>
      <c r="T3226" s="63"/>
      <c r="U3226" s="347"/>
      <c r="V3226" s="63"/>
      <c r="W3226" s="63"/>
    </row>
    <row r="3227" spans="1:23" ht="15">
      <c r="A3227" s="28" t="s">
        <v>2</v>
      </c>
      <c r="B3227" s="63" t="s">
        <v>21</v>
      </c>
      <c r="E3227" s="212">
        <v>836.15</v>
      </c>
      <c r="F3227" s="9">
        <v>319.10000000000002</v>
      </c>
      <c r="G3227" s="217">
        <v>961</v>
      </c>
      <c r="H3227" s="67">
        <v>779.30000000000109</v>
      </c>
      <c r="I3227" s="9">
        <v>0</v>
      </c>
      <c r="J3227" s="67">
        <v>480.70000000000255</v>
      </c>
      <c r="K3227" s="217">
        <v>766.99999999999636</v>
      </c>
      <c r="L3227" s="50"/>
      <c r="M3227" s="67">
        <f t="shared" si="89"/>
        <v>4143.25</v>
      </c>
      <c r="O3227" t="s">
        <v>2722</v>
      </c>
      <c r="S3227" s="225"/>
      <c r="T3227" s="63"/>
      <c r="U3227" s="347"/>
      <c r="V3227" s="63"/>
      <c r="W3227" s="63"/>
    </row>
    <row r="3228" spans="1:23" ht="15">
      <c r="A3228" s="28" t="s">
        <v>3</v>
      </c>
      <c r="B3228" s="63" t="s">
        <v>31</v>
      </c>
      <c r="E3228" s="217">
        <v>690.35</v>
      </c>
      <c r="F3228" s="9">
        <v>340.5</v>
      </c>
      <c r="G3228" s="214">
        <v>1184.7</v>
      </c>
      <c r="H3228" s="67">
        <v>815.79999999999927</v>
      </c>
      <c r="I3228" s="9">
        <v>0</v>
      </c>
      <c r="J3228" s="67">
        <v>379.39999999999782</v>
      </c>
      <c r="K3228" s="217">
        <v>708.90000000000509</v>
      </c>
      <c r="L3228" s="50"/>
      <c r="M3228" s="67">
        <f t="shared" si="89"/>
        <v>4119.6500000000024</v>
      </c>
      <c r="O3228" t="s">
        <v>2723</v>
      </c>
      <c r="R3228" t="s">
        <v>1782</v>
      </c>
      <c r="S3228" s="63"/>
      <c r="T3228" s="63"/>
      <c r="U3228" s="348"/>
      <c r="V3228" s="63"/>
      <c r="W3228" s="63"/>
    </row>
    <row r="3229" spans="1:23" ht="15">
      <c r="A3229" s="28" t="s">
        <v>5</v>
      </c>
      <c r="B3229" s="63" t="s">
        <v>9</v>
      </c>
      <c r="E3229" s="9">
        <v>470.6</v>
      </c>
      <c r="F3229" s="214">
        <v>720.6</v>
      </c>
      <c r="G3229" s="9">
        <v>678.1</v>
      </c>
      <c r="H3229" s="67">
        <v>727.59999999999854</v>
      </c>
      <c r="I3229" s="9">
        <v>0</v>
      </c>
      <c r="J3229" s="67">
        <v>584.10000000000582</v>
      </c>
      <c r="K3229" s="9">
        <v>477.60000000000036</v>
      </c>
      <c r="L3229" s="50"/>
      <c r="M3229" s="67">
        <f t="shared" si="89"/>
        <v>3658.6000000000049</v>
      </c>
      <c r="O3229" t="s">
        <v>282</v>
      </c>
      <c r="R3229" t="s">
        <v>1782</v>
      </c>
      <c r="S3229" s="277"/>
      <c r="T3229" s="63"/>
      <c r="U3229" s="347"/>
      <c r="V3229" s="63"/>
      <c r="W3229" s="63"/>
    </row>
    <row r="3230" spans="1:23" ht="15">
      <c r="A3230" s="28" t="s">
        <v>7</v>
      </c>
      <c r="B3230" s="63" t="s">
        <v>25</v>
      </c>
      <c r="E3230" s="9">
        <v>205.1</v>
      </c>
      <c r="F3230" s="217">
        <v>525.6</v>
      </c>
      <c r="G3230" s="217">
        <v>887.1</v>
      </c>
      <c r="H3230" s="67">
        <v>698.70000000000255</v>
      </c>
      <c r="I3230" s="9">
        <v>0</v>
      </c>
      <c r="J3230" s="96">
        <v>655.89999999999964</v>
      </c>
      <c r="K3230" s="9">
        <v>539.50000000000546</v>
      </c>
      <c r="L3230" s="50"/>
      <c r="M3230" s="67">
        <f t="shared" si="89"/>
        <v>3511.9000000000078</v>
      </c>
      <c r="O3230" t="s">
        <v>376</v>
      </c>
      <c r="S3230" s="225"/>
      <c r="T3230" s="63"/>
      <c r="U3230" s="347"/>
      <c r="V3230" s="63"/>
      <c r="W3230" s="63"/>
    </row>
    <row r="3231" spans="1:23" ht="15">
      <c r="A3231" s="28" t="s">
        <v>8</v>
      </c>
      <c r="B3231" s="63" t="s">
        <v>13</v>
      </c>
      <c r="E3231" s="9">
        <v>459.2</v>
      </c>
      <c r="F3231" s="217">
        <v>497.3</v>
      </c>
      <c r="G3231" s="9">
        <v>535.70000000000005</v>
      </c>
      <c r="H3231" s="67">
        <v>787.799999999992</v>
      </c>
      <c r="I3231" s="9">
        <v>0</v>
      </c>
      <c r="J3231" s="67">
        <v>597.5</v>
      </c>
      <c r="K3231" s="9">
        <v>588.30000000000291</v>
      </c>
      <c r="L3231" s="50"/>
      <c r="M3231" s="67">
        <f t="shared" si="89"/>
        <v>3465.7999999999947</v>
      </c>
      <c r="O3231" t="s">
        <v>293</v>
      </c>
      <c r="S3231" s="225"/>
      <c r="T3231" s="63"/>
      <c r="U3231" s="347"/>
      <c r="V3231" s="63"/>
      <c r="W3231" s="63"/>
    </row>
    <row r="3232" spans="1:23" ht="15">
      <c r="A3232" s="28" t="s">
        <v>10</v>
      </c>
      <c r="B3232" s="63" t="s">
        <v>27</v>
      </c>
      <c r="E3232" s="217">
        <v>560.1</v>
      </c>
      <c r="F3232" s="9">
        <v>232.7</v>
      </c>
      <c r="G3232" s="217">
        <v>761</v>
      </c>
      <c r="H3232" s="96">
        <v>930.49999999999636</v>
      </c>
      <c r="I3232" s="9">
        <v>0</v>
      </c>
      <c r="J3232" s="67">
        <v>423.899999999996</v>
      </c>
      <c r="K3232" s="9">
        <v>461.54999999999745</v>
      </c>
      <c r="L3232" s="50"/>
      <c r="M3232" s="67">
        <f t="shared" si="89"/>
        <v>3369.74999999999</v>
      </c>
      <c r="O3232" t="s">
        <v>1218</v>
      </c>
      <c r="S3232" s="277"/>
      <c r="T3232" s="63"/>
      <c r="U3232" s="347"/>
      <c r="V3232" s="63"/>
      <c r="W3232" s="63"/>
    </row>
    <row r="3233" spans="1:23" ht="15">
      <c r="A3233" s="28" t="s">
        <v>12</v>
      </c>
      <c r="B3233" s="63" t="s">
        <v>39</v>
      </c>
      <c r="E3233" s="217">
        <v>520.65</v>
      </c>
      <c r="F3233" s="213">
        <v>581.9</v>
      </c>
      <c r="G3233" s="9">
        <v>745.55</v>
      </c>
      <c r="H3233" s="67">
        <v>845.29999999999927</v>
      </c>
      <c r="I3233" s="9">
        <v>0</v>
      </c>
      <c r="J3233" s="67">
        <v>396.00000000000182</v>
      </c>
      <c r="K3233" s="9">
        <v>225.60000000000582</v>
      </c>
      <c r="L3233" s="50"/>
      <c r="M3233" s="67">
        <f t="shared" si="89"/>
        <v>3315.0000000000068</v>
      </c>
      <c r="O3233" t="s">
        <v>319</v>
      </c>
      <c r="S3233" s="277"/>
      <c r="T3233" s="63"/>
      <c r="U3233" s="347"/>
      <c r="V3233" s="63"/>
      <c r="W3233" s="63"/>
    </row>
    <row r="3234" spans="1:23" ht="15">
      <c r="A3234" s="28" t="s">
        <v>14</v>
      </c>
      <c r="B3234" s="63" t="s">
        <v>33</v>
      </c>
      <c r="E3234" s="9">
        <v>371.7</v>
      </c>
      <c r="F3234" s="9">
        <v>185.1</v>
      </c>
      <c r="G3234" s="217">
        <v>805.9</v>
      </c>
      <c r="H3234" s="67">
        <v>688.10000000000764</v>
      </c>
      <c r="I3234" s="9">
        <v>0</v>
      </c>
      <c r="J3234" s="67">
        <v>534.99999999999818</v>
      </c>
      <c r="K3234" s="217">
        <v>710.30000000000473</v>
      </c>
      <c r="L3234" s="50"/>
      <c r="M3234" s="67">
        <f t="shared" si="89"/>
        <v>3296.1000000000104</v>
      </c>
      <c r="O3234" t="s">
        <v>336</v>
      </c>
      <c r="S3234" s="277"/>
      <c r="T3234" s="63"/>
      <c r="U3234" s="347"/>
      <c r="V3234" s="63"/>
      <c r="W3234" s="63"/>
    </row>
    <row r="3235" spans="1:23" ht="15">
      <c r="A3235" s="28" t="s">
        <v>16</v>
      </c>
      <c r="B3235" s="63" t="s">
        <v>11</v>
      </c>
      <c r="E3235" s="9">
        <v>435.9</v>
      </c>
      <c r="F3235" s="9">
        <v>318.3</v>
      </c>
      <c r="G3235" s="9">
        <v>484.9</v>
      </c>
      <c r="H3235" s="67">
        <v>776.39999999999782</v>
      </c>
      <c r="I3235" s="9">
        <v>0</v>
      </c>
      <c r="J3235" s="67">
        <v>619.20000000000437</v>
      </c>
      <c r="K3235" s="9">
        <v>651.30000000000291</v>
      </c>
      <c r="L3235" s="50"/>
      <c r="M3235" s="67">
        <f t="shared" si="89"/>
        <v>3286.000000000005</v>
      </c>
      <c r="S3235" s="225"/>
      <c r="T3235" s="63"/>
      <c r="U3235" s="348"/>
      <c r="V3235" s="63"/>
      <c r="W3235" s="63"/>
    </row>
    <row r="3236" spans="1:23" ht="15">
      <c r="A3236" s="28" t="s">
        <v>18</v>
      </c>
      <c r="B3236" s="63" t="s">
        <v>142</v>
      </c>
      <c r="E3236" s="9" t="s">
        <v>279</v>
      </c>
      <c r="F3236" s="9">
        <v>369.6</v>
      </c>
      <c r="G3236" s="9">
        <v>743.8</v>
      </c>
      <c r="H3236" s="132">
        <v>1068.3999999999996</v>
      </c>
      <c r="I3236" s="9">
        <v>0</v>
      </c>
      <c r="J3236" s="67">
        <v>520.09999999999854</v>
      </c>
      <c r="K3236" s="9">
        <v>550.80000000000473</v>
      </c>
      <c r="L3236" s="50"/>
      <c r="M3236" s="67">
        <f t="shared" si="89"/>
        <v>3252.700000000003</v>
      </c>
      <c r="O3236" t="s">
        <v>301</v>
      </c>
      <c r="S3236" s="63"/>
      <c r="T3236" s="63"/>
      <c r="U3236" s="347"/>
      <c r="V3236" s="63"/>
      <c r="W3236" s="63"/>
    </row>
    <row r="3237" spans="1:23" ht="15">
      <c r="A3237" s="28" t="s">
        <v>20</v>
      </c>
      <c r="B3237" s="63" t="s">
        <v>23</v>
      </c>
      <c r="E3237" s="217">
        <v>650.6</v>
      </c>
      <c r="F3237" s="9">
        <v>366.3</v>
      </c>
      <c r="G3237" s="9">
        <v>510.8</v>
      </c>
      <c r="H3237" s="67">
        <v>769.40000000000327</v>
      </c>
      <c r="I3237" s="9">
        <v>0</v>
      </c>
      <c r="J3237" s="67">
        <v>542.40000000000327</v>
      </c>
      <c r="K3237" s="9">
        <v>310.89999999999782</v>
      </c>
      <c r="L3237" s="50"/>
      <c r="M3237" s="67">
        <f t="shared" si="89"/>
        <v>3150.4000000000042</v>
      </c>
      <c r="O3237" t="s">
        <v>298</v>
      </c>
      <c r="S3237" s="277"/>
      <c r="T3237" s="63"/>
      <c r="U3237" s="347"/>
      <c r="V3237" s="63"/>
      <c r="W3237" s="63"/>
    </row>
    <row r="3238" spans="1:23" ht="15">
      <c r="A3238" s="28" t="s">
        <v>22</v>
      </c>
      <c r="B3238" s="63" t="s">
        <v>37</v>
      </c>
      <c r="E3238" s="217">
        <v>529.4</v>
      </c>
      <c r="F3238" s="217">
        <v>438.8</v>
      </c>
      <c r="G3238" s="217">
        <v>827.4</v>
      </c>
      <c r="H3238" s="67">
        <v>779.90000000000327</v>
      </c>
      <c r="I3238" s="9">
        <v>0</v>
      </c>
      <c r="J3238" s="67">
        <v>234.10500000000138</v>
      </c>
      <c r="K3238" s="9">
        <v>274.49999999999818</v>
      </c>
      <c r="L3238" s="50"/>
      <c r="M3238" s="67">
        <f t="shared" si="89"/>
        <v>3084.1050000000027</v>
      </c>
      <c r="O3238" t="s">
        <v>371</v>
      </c>
      <c r="S3238" s="63"/>
      <c r="T3238" s="63"/>
      <c r="U3238" s="347"/>
      <c r="V3238" s="63"/>
      <c r="W3238" s="63"/>
    </row>
    <row r="3239" spans="1:23" ht="15">
      <c r="A3239" s="28" t="s">
        <v>24</v>
      </c>
      <c r="B3239" s="63" t="s">
        <v>19</v>
      </c>
      <c r="E3239" s="9">
        <v>484.3</v>
      </c>
      <c r="F3239" s="9">
        <v>158.19999999999999</v>
      </c>
      <c r="G3239" s="217">
        <v>859.6</v>
      </c>
      <c r="H3239" s="67">
        <v>900.10000000000218</v>
      </c>
      <c r="I3239" s="9">
        <v>0</v>
      </c>
      <c r="J3239" s="67">
        <v>610.80000000000109</v>
      </c>
      <c r="K3239" s="9" t="s">
        <v>279</v>
      </c>
      <c r="L3239" s="50"/>
      <c r="M3239" s="67">
        <f t="shared" si="89"/>
        <v>3013.0000000000032</v>
      </c>
      <c r="O3239" t="s">
        <v>298</v>
      </c>
      <c r="S3239" s="277"/>
      <c r="T3239" s="63"/>
      <c r="U3239" s="348"/>
      <c r="V3239" s="63"/>
      <c r="W3239" s="63"/>
    </row>
    <row r="3240" spans="1:23" ht="15">
      <c r="A3240" s="28" t="s">
        <v>26</v>
      </c>
      <c r="B3240" s="63" t="s">
        <v>6</v>
      </c>
      <c r="E3240" s="9">
        <v>510.5</v>
      </c>
      <c r="F3240" s="212">
        <v>664.1</v>
      </c>
      <c r="G3240" s="9">
        <v>587.1</v>
      </c>
      <c r="H3240" s="67">
        <v>768.04999999999563</v>
      </c>
      <c r="I3240" s="9">
        <v>0</v>
      </c>
      <c r="J3240" s="67">
        <v>475.59999999999673</v>
      </c>
      <c r="K3240" s="9" t="s">
        <v>279</v>
      </c>
      <c r="L3240" s="50"/>
      <c r="M3240" s="67">
        <f t="shared" si="89"/>
        <v>3005.3499999999922</v>
      </c>
      <c r="O3240" t="s">
        <v>301</v>
      </c>
      <c r="S3240" s="63"/>
      <c r="T3240" s="63"/>
      <c r="U3240" s="347"/>
      <c r="V3240" s="63"/>
      <c r="W3240" s="63"/>
    </row>
    <row r="3241" spans="1:23" ht="15">
      <c r="A3241" s="28" t="s">
        <v>28</v>
      </c>
      <c r="B3241" s="63" t="s">
        <v>141</v>
      </c>
      <c r="E3241" s="9" t="s">
        <v>279</v>
      </c>
      <c r="F3241" s="9">
        <v>336.2</v>
      </c>
      <c r="G3241" s="9">
        <v>757.6</v>
      </c>
      <c r="H3241" s="67">
        <v>761.69999999999891</v>
      </c>
      <c r="I3241" s="9">
        <v>0</v>
      </c>
      <c r="J3241" s="132">
        <v>745.79999999999927</v>
      </c>
      <c r="K3241" s="9">
        <v>322.89999999999964</v>
      </c>
      <c r="L3241" s="50"/>
      <c r="M3241" s="67">
        <f t="shared" si="89"/>
        <v>2924.199999999998</v>
      </c>
      <c r="O3241" t="s">
        <v>301</v>
      </c>
      <c r="S3241" s="277"/>
      <c r="T3241" s="63"/>
      <c r="U3241" s="348"/>
      <c r="V3241" s="63"/>
      <c r="W3241" s="63"/>
    </row>
    <row r="3242" spans="1:23" ht="15">
      <c r="A3242" s="28" t="s">
        <v>30</v>
      </c>
      <c r="B3242" s="63" t="s">
        <v>15</v>
      </c>
      <c r="E3242" s="9">
        <v>274.5</v>
      </c>
      <c r="F3242" s="217">
        <v>540.70000000000005</v>
      </c>
      <c r="G3242" s="217">
        <v>836.15</v>
      </c>
      <c r="H3242" s="67">
        <v>425.80000000000109</v>
      </c>
      <c r="I3242" s="9">
        <v>0</v>
      </c>
      <c r="J3242" s="67">
        <v>339.39999999999418</v>
      </c>
      <c r="K3242" s="9">
        <v>424.00000000000182</v>
      </c>
      <c r="L3242" s="50"/>
      <c r="M3242" s="67">
        <f t="shared" si="89"/>
        <v>2840.549999999997</v>
      </c>
      <c r="O3242" t="s">
        <v>287</v>
      </c>
      <c r="S3242" s="63"/>
      <c r="T3242" s="63"/>
      <c r="U3242" s="347"/>
      <c r="V3242" s="63"/>
      <c r="W3242" s="63"/>
    </row>
    <row r="3243" spans="1:23" ht="15">
      <c r="A3243" s="28" t="s">
        <v>32</v>
      </c>
      <c r="B3243" s="63" t="s">
        <v>144</v>
      </c>
      <c r="E3243" s="9" t="s">
        <v>279</v>
      </c>
      <c r="F3243" s="217">
        <v>437</v>
      </c>
      <c r="G3243" s="213">
        <v>974.1</v>
      </c>
      <c r="H3243" s="67">
        <v>642.50000000000182</v>
      </c>
      <c r="I3243" s="9">
        <v>0</v>
      </c>
      <c r="J3243" s="67">
        <v>315.29999999999927</v>
      </c>
      <c r="K3243" s="9">
        <v>341.80000000000291</v>
      </c>
      <c r="L3243" s="50"/>
      <c r="M3243" s="67">
        <f t="shared" si="89"/>
        <v>2710.7000000000039</v>
      </c>
      <c r="O3243" t="s">
        <v>333</v>
      </c>
      <c r="S3243" s="277"/>
      <c r="T3243" s="63"/>
      <c r="U3243" s="347"/>
      <c r="V3243" s="63"/>
      <c r="W3243" s="63"/>
    </row>
    <row r="3244" spans="1:23" ht="15">
      <c r="A3244" s="28" t="s">
        <v>34</v>
      </c>
      <c r="B3244" s="63" t="s">
        <v>143</v>
      </c>
      <c r="E3244" s="9" t="s">
        <v>279</v>
      </c>
      <c r="F3244" s="9">
        <v>235.9</v>
      </c>
      <c r="G3244" s="9">
        <v>738.8</v>
      </c>
      <c r="H3244" s="67">
        <v>639.30000000000291</v>
      </c>
      <c r="I3244" s="9">
        <v>0</v>
      </c>
      <c r="J3244" s="67">
        <v>242.50000000000182</v>
      </c>
      <c r="K3244" s="217">
        <v>777.60000000000036</v>
      </c>
      <c r="L3244" s="50"/>
      <c r="M3244" s="67">
        <f t="shared" si="89"/>
        <v>2634.1000000000049</v>
      </c>
      <c r="O3244" t="s">
        <v>284</v>
      </c>
      <c r="S3244" s="277"/>
      <c r="T3244" s="63"/>
      <c r="U3244" s="347"/>
      <c r="V3244" s="63"/>
      <c r="W3244" s="63"/>
    </row>
    <row r="3245" spans="1:23" ht="15">
      <c r="A3245" s="28" t="s">
        <v>36</v>
      </c>
      <c r="B3245" s="63" t="s">
        <v>1</v>
      </c>
      <c r="E3245" s="9">
        <v>489.5</v>
      </c>
      <c r="F3245" s="9">
        <v>302</v>
      </c>
      <c r="G3245" s="9">
        <v>486.8</v>
      </c>
      <c r="H3245" s="67">
        <v>403.29999999999927</v>
      </c>
      <c r="I3245" s="9">
        <v>0</v>
      </c>
      <c r="J3245" s="67">
        <v>633.09999999999491</v>
      </c>
      <c r="K3245" s="9">
        <v>312.89999999999782</v>
      </c>
      <c r="L3245" s="50"/>
      <c r="M3245" s="67">
        <f t="shared" si="89"/>
        <v>2627.5999999999922</v>
      </c>
      <c r="S3245" s="277"/>
      <c r="T3245" s="63"/>
      <c r="U3245" s="348"/>
      <c r="V3245" s="63"/>
      <c r="W3245" s="63"/>
    </row>
    <row r="3246" spans="1:23" ht="15">
      <c r="A3246" s="28" t="s">
        <v>38</v>
      </c>
      <c r="B3246" s="63" t="s">
        <v>154</v>
      </c>
      <c r="E3246" s="9" t="s">
        <v>279</v>
      </c>
      <c r="F3246" s="9" t="s">
        <v>279</v>
      </c>
      <c r="G3246" s="9">
        <v>367.25</v>
      </c>
      <c r="H3246" s="67">
        <v>864.10000000000036</v>
      </c>
      <c r="I3246" s="9">
        <v>0</v>
      </c>
      <c r="J3246" s="67">
        <v>604.29999999999563</v>
      </c>
      <c r="K3246" s="217">
        <v>769.90000000000146</v>
      </c>
      <c r="L3246" s="50"/>
      <c r="M3246" s="67">
        <f t="shared" si="89"/>
        <v>2605.5499999999975</v>
      </c>
      <c r="O3246" t="s">
        <v>285</v>
      </c>
      <c r="S3246" s="225"/>
      <c r="T3246" s="63"/>
      <c r="U3246" s="347"/>
      <c r="V3246" s="63"/>
      <c r="W3246" s="63"/>
    </row>
    <row r="3247" spans="1:23" ht="15">
      <c r="A3247" s="28" t="s">
        <v>145</v>
      </c>
      <c r="B3247" s="63" t="s">
        <v>162</v>
      </c>
      <c r="E3247" s="9" t="s">
        <v>279</v>
      </c>
      <c r="F3247" s="9" t="s">
        <v>279</v>
      </c>
      <c r="G3247" s="9">
        <v>591.6</v>
      </c>
      <c r="H3247" s="96">
        <v>921.80000000000291</v>
      </c>
      <c r="I3247" s="9">
        <v>0</v>
      </c>
      <c r="J3247" s="67">
        <v>512.60000000000218</v>
      </c>
      <c r="K3247" s="9">
        <v>391.90000000000146</v>
      </c>
      <c r="L3247" s="50"/>
      <c r="M3247" s="67">
        <f t="shared" si="89"/>
        <v>2417.9000000000065</v>
      </c>
      <c r="O3247" t="s">
        <v>294</v>
      </c>
      <c r="S3247" s="63"/>
      <c r="T3247" s="63"/>
      <c r="U3247" s="348"/>
      <c r="V3247" s="63"/>
      <c r="W3247" s="63"/>
    </row>
    <row r="3248" spans="1:23" ht="15">
      <c r="A3248" s="28" t="s">
        <v>146</v>
      </c>
      <c r="B3248" s="63" t="s">
        <v>746</v>
      </c>
      <c r="E3248" s="9" t="s">
        <v>279</v>
      </c>
      <c r="F3248" s="9" t="s">
        <v>279</v>
      </c>
      <c r="G3248" s="9" t="s">
        <v>279</v>
      </c>
      <c r="H3248" s="96">
        <v>968.39999999999964</v>
      </c>
      <c r="I3248" s="9">
        <v>0</v>
      </c>
      <c r="J3248" s="67">
        <v>551.50000000000546</v>
      </c>
      <c r="K3248" s="213">
        <v>830.40000000000327</v>
      </c>
      <c r="L3248" s="50"/>
      <c r="M3248" s="67">
        <f t="shared" si="89"/>
        <v>2350.3000000000084</v>
      </c>
      <c r="O3248" t="s">
        <v>292</v>
      </c>
      <c r="S3248" s="277"/>
      <c r="T3248" s="63"/>
      <c r="U3248" s="347"/>
      <c r="V3248" s="63"/>
      <c r="W3248" s="63"/>
    </row>
    <row r="3249" spans="1:23" ht="15">
      <c r="A3249" s="28" t="s">
        <v>147</v>
      </c>
      <c r="B3249" s="63" t="s">
        <v>155</v>
      </c>
      <c r="E3249" s="9" t="s">
        <v>279</v>
      </c>
      <c r="F3249" s="9" t="s">
        <v>279</v>
      </c>
      <c r="G3249" s="9">
        <v>640.5</v>
      </c>
      <c r="H3249" s="67">
        <v>703.90000000000509</v>
      </c>
      <c r="I3249" s="9">
        <v>0</v>
      </c>
      <c r="J3249" s="67">
        <v>589.5</v>
      </c>
      <c r="K3249" s="9">
        <v>313.399999999996</v>
      </c>
      <c r="L3249" s="50"/>
      <c r="M3249" s="67">
        <f t="shared" si="89"/>
        <v>2247.3000000000011</v>
      </c>
      <c r="S3249" s="63"/>
      <c r="T3249" s="63"/>
      <c r="U3249" s="347"/>
      <c r="V3249" s="63"/>
      <c r="W3249" s="63"/>
    </row>
    <row r="3250" spans="1:23" ht="15">
      <c r="A3250" s="28" t="s">
        <v>151</v>
      </c>
      <c r="B3250" s="63" t="s">
        <v>29</v>
      </c>
      <c r="E3250" s="217">
        <v>654.79999999999995</v>
      </c>
      <c r="F3250" s="9">
        <v>317.89999999999998</v>
      </c>
      <c r="G3250" s="9">
        <v>649.1</v>
      </c>
      <c r="H3250" s="9" t="s">
        <v>279</v>
      </c>
      <c r="I3250" s="9">
        <v>0</v>
      </c>
      <c r="J3250" s="67">
        <v>592.70000000000073</v>
      </c>
      <c r="K3250" s="9" t="s">
        <v>279</v>
      </c>
      <c r="L3250" s="69"/>
      <c r="M3250" s="67">
        <f t="shared" si="89"/>
        <v>2214.5000000000009</v>
      </c>
      <c r="O3250" t="s">
        <v>285</v>
      </c>
      <c r="S3250" s="277"/>
      <c r="T3250" s="63"/>
      <c r="U3250" s="347"/>
      <c r="V3250" s="63"/>
      <c r="W3250" s="63"/>
    </row>
    <row r="3251" spans="1:23" ht="15">
      <c r="A3251" s="28" t="s">
        <v>157</v>
      </c>
      <c r="B3251" s="63" t="s">
        <v>749</v>
      </c>
      <c r="E3251" s="9" t="s">
        <v>279</v>
      </c>
      <c r="F3251" s="9" t="s">
        <v>279</v>
      </c>
      <c r="G3251" s="9" t="s">
        <v>279</v>
      </c>
      <c r="H3251" s="131">
        <v>1202.0000000000018</v>
      </c>
      <c r="I3251" s="9">
        <v>0</v>
      </c>
      <c r="J3251" s="67">
        <v>450.69999999999527</v>
      </c>
      <c r="K3251" s="9">
        <v>560.30000000000109</v>
      </c>
      <c r="L3251" s="50"/>
      <c r="M3251" s="67">
        <f t="shared" si="89"/>
        <v>2212.9999999999982</v>
      </c>
      <c r="O3251" t="s">
        <v>282</v>
      </c>
      <c r="R3251" t="s">
        <v>1782</v>
      </c>
      <c r="S3251" s="63"/>
      <c r="T3251" s="63"/>
      <c r="U3251" s="347"/>
      <c r="V3251" s="63"/>
      <c r="W3251" s="63"/>
    </row>
    <row r="3252" spans="1:23" ht="15">
      <c r="A3252" s="28" t="s">
        <v>159</v>
      </c>
      <c r="B3252" s="63" t="s">
        <v>757</v>
      </c>
      <c r="E3252" s="9" t="s">
        <v>279</v>
      </c>
      <c r="F3252" s="9" t="s">
        <v>279</v>
      </c>
      <c r="G3252" s="9" t="s">
        <v>279</v>
      </c>
      <c r="H3252" s="96">
        <v>989.19999999999709</v>
      </c>
      <c r="I3252" s="9">
        <v>0</v>
      </c>
      <c r="J3252" s="133">
        <v>726.89999999999782</v>
      </c>
      <c r="K3252" s="9">
        <v>415</v>
      </c>
      <c r="L3252" s="50"/>
      <c r="M3252" s="67">
        <f t="shared" si="89"/>
        <v>2131.0999999999949</v>
      </c>
      <c r="O3252" t="s">
        <v>353</v>
      </c>
      <c r="S3252" s="277"/>
      <c r="T3252" s="63"/>
      <c r="U3252" s="347"/>
      <c r="V3252" s="63"/>
      <c r="W3252" s="63"/>
    </row>
    <row r="3253" spans="1:23" ht="15">
      <c r="A3253" s="28" t="s">
        <v>160</v>
      </c>
      <c r="B3253" s="63" t="s">
        <v>153</v>
      </c>
      <c r="E3253" s="9" t="s">
        <v>279</v>
      </c>
      <c r="F3253" s="9" t="s">
        <v>279</v>
      </c>
      <c r="G3253" s="9">
        <v>658.85</v>
      </c>
      <c r="H3253" s="67">
        <v>650.89999999999964</v>
      </c>
      <c r="I3253" s="9">
        <v>0</v>
      </c>
      <c r="J3253" s="67">
        <v>516.29999999999927</v>
      </c>
      <c r="K3253" s="9">
        <v>287.49999999999818</v>
      </c>
      <c r="L3253" s="50"/>
      <c r="M3253" s="67">
        <f t="shared" si="89"/>
        <v>2113.549999999997</v>
      </c>
      <c r="S3253" s="277"/>
      <c r="T3253" s="63"/>
      <c r="U3253" s="347"/>
      <c r="V3253" s="63"/>
      <c r="W3253" s="63"/>
    </row>
    <row r="3254" spans="1:23" ht="15">
      <c r="A3254" s="28" t="s">
        <v>161</v>
      </c>
      <c r="B3254" s="63" t="s">
        <v>783</v>
      </c>
      <c r="E3254" s="9" t="s">
        <v>279</v>
      </c>
      <c r="F3254" s="9" t="s">
        <v>279</v>
      </c>
      <c r="G3254" s="9" t="s">
        <v>279</v>
      </c>
      <c r="H3254" s="67">
        <v>824.79999999999927</v>
      </c>
      <c r="I3254" s="9">
        <v>0</v>
      </c>
      <c r="J3254" s="67">
        <v>426.59999999999854</v>
      </c>
      <c r="K3254" s="217">
        <v>724.50000000000182</v>
      </c>
      <c r="L3254" s="50"/>
      <c r="M3254" s="67">
        <f t="shared" si="89"/>
        <v>1975.8999999999996</v>
      </c>
      <c r="O3254" t="s">
        <v>293</v>
      </c>
      <c r="S3254" s="277"/>
      <c r="T3254" s="63"/>
      <c r="U3254" s="347"/>
      <c r="V3254" s="63"/>
      <c r="W3254" s="63"/>
    </row>
    <row r="3255" spans="1:23" ht="15">
      <c r="A3255" s="28" t="s">
        <v>163</v>
      </c>
      <c r="B3255" s="63" t="s">
        <v>800</v>
      </c>
      <c r="E3255" s="9" t="s">
        <v>279</v>
      </c>
      <c r="F3255" s="9" t="s">
        <v>279</v>
      </c>
      <c r="G3255" s="9" t="s">
        <v>279</v>
      </c>
      <c r="H3255" s="96">
        <v>956.29999999999382</v>
      </c>
      <c r="I3255" s="9">
        <v>0</v>
      </c>
      <c r="J3255" s="67">
        <v>465.09999999999673</v>
      </c>
      <c r="K3255" s="9">
        <v>498.5</v>
      </c>
      <c r="L3255" s="50"/>
      <c r="M3255" s="67">
        <f t="shared" si="89"/>
        <v>1919.8999999999905</v>
      </c>
      <c r="O3255" t="s">
        <v>288</v>
      </c>
      <c r="S3255" s="63"/>
      <c r="T3255" s="63"/>
      <c r="U3255" s="347"/>
      <c r="V3255" s="63"/>
      <c r="W3255" s="63"/>
    </row>
    <row r="3256" spans="1:23" ht="15">
      <c r="A3256" s="28" t="s">
        <v>275</v>
      </c>
      <c r="B3256" s="63" t="s">
        <v>778</v>
      </c>
      <c r="E3256" s="9" t="s">
        <v>279</v>
      </c>
      <c r="F3256" s="9" t="s">
        <v>279</v>
      </c>
      <c r="G3256" s="9" t="s">
        <v>279</v>
      </c>
      <c r="H3256" s="67">
        <v>831.90000000000146</v>
      </c>
      <c r="I3256" s="9">
        <v>0</v>
      </c>
      <c r="J3256" s="67">
        <v>586.70000000000255</v>
      </c>
      <c r="K3256" s="9">
        <v>494.99999999999636</v>
      </c>
      <c r="L3256" s="50"/>
      <c r="M3256" s="67">
        <f t="shared" si="89"/>
        <v>1913.6000000000004</v>
      </c>
      <c r="S3256" s="63"/>
      <c r="T3256" s="63"/>
      <c r="U3256" s="347"/>
      <c r="V3256" s="63"/>
      <c r="W3256" s="63"/>
    </row>
    <row r="3257" spans="1:23" ht="15">
      <c r="A3257" s="28" t="s">
        <v>276</v>
      </c>
      <c r="B3257" s="63" t="s">
        <v>796</v>
      </c>
      <c r="E3257" s="9" t="s">
        <v>279</v>
      </c>
      <c r="F3257" s="9" t="s">
        <v>279</v>
      </c>
      <c r="G3257" s="9" t="s">
        <v>279</v>
      </c>
      <c r="H3257" s="96">
        <v>961.49999999999818</v>
      </c>
      <c r="I3257" s="9">
        <v>0</v>
      </c>
      <c r="J3257" s="96">
        <v>660.99999999999818</v>
      </c>
      <c r="K3257" s="9">
        <v>254.80000000000109</v>
      </c>
      <c r="L3257" s="50"/>
      <c r="M3257" s="67">
        <f t="shared" si="89"/>
        <v>1877.2999999999975</v>
      </c>
      <c r="O3257" t="s">
        <v>332</v>
      </c>
      <c r="S3257" s="225"/>
      <c r="T3257" s="63"/>
      <c r="U3257" s="347"/>
      <c r="V3257" s="63"/>
      <c r="W3257" s="63"/>
    </row>
    <row r="3258" spans="1:23" ht="15">
      <c r="A3258" s="28" t="s">
        <v>277</v>
      </c>
      <c r="B3258" s="63" t="s">
        <v>738</v>
      </c>
      <c r="E3258" s="9" t="s">
        <v>279</v>
      </c>
      <c r="F3258" s="9" t="s">
        <v>279</v>
      </c>
      <c r="G3258" s="9" t="s">
        <v>279</v>
      </c>
      <c r="H3258" s="67">
        <v>842.20000000000437</v>
      </c>
      <c r="I3258" s="9">
        <v>0</v>
      </c>
      <c r="J3258" s="67">
        <v>443.00000000000182</v>
      </c>
      <c r="K3258" s="9">
        <v>590.09999999999854</v>
      </c>
      <c r="L3258" s="50"/>
      <c r="M3258" s="67">
        <f t="shared" ref="M3258:M3289" si="90">SUM(E3258:K3258)</f>
        <v>1875.3000000000047</v>
      </c>
      <c r="S3258" s="63"/>
      <c r="T3258" s="63"/>
      <c r="U3258" s="347"/>
      <c r="V3258" s="63"/>
      <c r="W3258" s="63"/>
    </row>
    <row r="3259" spans="1:23" ht="15">
      <c r="A3259" s="28" t="s">
        <v>278</v>
      </c>
      <c r="B3259" s="63" t="s">
        <v>779</v>
      </c>
      <c r="E3259" s="9" t="s">
        <v>279</v>
      </c>
      <c r="F3259" s="9" t="s">
        <v>279</v>
      </c>
      <c r="G3259" s="9" t="s">
        <v>279</v>
      </c>
      <c r="H3259" s="67">
        <v>691.69999999999527</v>
      </c>
      <c r="I3259" s="9">
        <v>0</v>
      </c>
      <c r="J3259" s="67">
        <v>471.50000000000182</v>
      </c>
      <c r="K3259" s="217">
        <v>698.600000000004</v>
      </c>
      <c r="L3259" s="50"/>
      <c r="M3259" s="67">
        <f t="shared" si="90"/>
        <v>1861.8000000000011</v>
      </c>
      <c r="O3259" t="s">
        <v>294</v>
      </c>
      <c r="S3259" s="277"/>
      <c r="T3259" s="63"/>
      <c r="U3259" s="347"/>
      <c r="V3259" s="63"/>
      <c r="W3259" s="63"/>
    </row>
    <row r="3260" spans="1:23" ht="15">
      <c r="A3260" s="28" t="s">
        <v>735</v>
      </c>
      <c r="B3260" s="63" t="s">
        <v>764</v>
      </c>
      <c r="E3260" s="9" t="s">
        <v>279</v>
      </c>
      <c r="F3260" s="9" t="s">
        <v>279</v>
      </c>
      <c r="G3260" s="9" t="s">
        <v>279</v>
      </c>
      <c r="H3260" s="67">
        <v>566.09999999999673</v>
      </c>
      <c r="I3260" s="9">
        <v>0</v>
      </c>
      <c r="J3260" s="96">
        <v>720.30000000000291</v>
      </c>
      <c r="K3260" s="9">
        <v>543.5</v>
      </c>
      <c r="L3260" s="50"/>
      <c r="M3260" s="67">
        <f t="shared" si="90"/>
        <v>1829.8999999999996</v>
      </c>
      <c r="O3260" t="s">
        <v>284</v>
      </c>
      <c r="S3260" s="63"/>
      <c r="T3260" s="63"/>
      <c r="U3260" s="347"/>
      <c r="V3260" s="63"/>
      <c r="W3260" s="63"/>
    </row>
    <row r="3261" spans="1:23" ht="15">
      <c r="A3261" s="28" t="s">
        <v>736</v>
      </c>
      <c r="B3261" s="63" t="s">
        <v>156</v>
      </c>
      <c r="E3261" s="9" t="s">
        <v>279</v>
      </c>
      <c r="F3261" s="9" t="s">
        <v>279</v>
      </c>
      <c r="G3261" s="9">
        <v>437.5</v>
      </c>
      <c r="H3261" s="67">
        <v>480.19999999999891</v>
      </c>
      <c r="I3261" s="9">
        <v>0</v>
      </c>
      <c r="J3261" s="96">
        <v>668.50000000000728</v>
      </c>
      <c r="K3261" s="9">
        <v>227.49999999999454</v>
      </c>
      <c r="L3261" s="50"/>
      <c r="M3261" s="67">
        <f t="shared" si="90"/>
        <v>1813.7000000000007</v>
      </c>
      <c r="O3261" t="s">
        <v>293</v>
      </c>
      <c r="S3261" s="28"/>
      <c r="T3261" s="63"/>
      <c r="U3261" s="348"/>
      <c r="V3261" s="63"/>
      <c r="W3261" s="63"/>
    </row>
    <row r="3262" spans="1:23" ht="15">
      <c r="A3262" s="28" t="s">
        <v>737</v>
      </c>
      <c r="B3262" s="63" t="s">
        <v>762</v>
      </c>
      <c r="E3262" s="9" t="s">
        <v>279</v>
      </c>
      <c r="F3262" s="9" t="s">
        <v>279</v>
      </c>
      <c r="G3262" s="9" t="s">
        <v>279</v>
      </c>
      <c r="H3262" s="67">
        <v>799.29999999999745</v>
      </c>
      <c r="I3262" s="9">
        <v>0</v>
      </c>
      <c r="J3262" s="67">
        <v>504.09999999999673</v>
      </c>
      <c r="K3262" s="9">
        <v>489.20000000000255</v>
      </c>
      <c r="L3262" s="50"/>
      <c r="M3262" s="67">
        <f t="shared" si="90"/>
        <v>1792.5999999999967</v>
      </c>
      <c r="S3262" s="63"/>
      <c r="T3262" s="63"/>
      <c r="U3262" s="347"/>
      <c r="V3262" s="63"/>
      <c r="W3262" s="63"/>
    </row>
    <row r="3263" spans="1:23" ht="15">
      <c r="A3263" s="28" t="s">
        <v>739</v>
      </c>
      <c r="B3263" s="63" t="s">
        <v>748</v>
      </c>
      <c r="E3263" s="9" t="s">
        <v>279</v>
      </c>
      <c r="F3263" s="9" t="s">
        <v>279</v>
      </c>
      <c r="G3263" s="9" t="s">
        <v>279</v>
      </c>
      <c r="H3263" s="67">
        <v>685.10000000000036</v>
      </c>
      <c r="I3263" s="9">
        <v>0</v>
      </c>
      <c r="J3263" s="96">
        <v>667.59999999999854</v>
      </c>
      <c r="K3263" s="9">
        <v>364.99999999999818</v>
      </c>
      <c r="L3263" s="50"/>
      <c r="M3263" s="67">
        <f t="shared" si="90"/>
        <v>1717.6999999999971</v>
      </c>
      <c r="O3263" t="s">
        <v>288</v>
      </c>
      <c r="S3263" s="277"/>
      <c r="T3263" s="63"/>
      <c r="U3263" s="348"/>
      <c r="V3263" s="63"/>
      <c r="W3263" s="63"/>
    </row>
    <row r="3264" spans="1:23" ht="15">
      <c r="A3264" s="28" t="s">
        <v>745</v>
      </c>
      <c r="B3264" s="28" t="s">
        <v>733</v>
      </c>
      <c r="E3264" s="9" t="s">
        <v>279</v>
      </c>
      <c r="F3264" s="9" t="s">
        <v>279</v>
      </c>
      <c r="G3264" s="9" t="s">
        <v>279</v>
      </c>
      <c r="H3264" s="67">
        <v>743.70000000000255</v>
      </c>
      <c r="I3264" s="9">
        <v>0</v>
      </c>
      <c r="J3264" s="67">
        <v>347.399999999996</v>
      </c>
      <c r="K3264" s="9">
        <v>577.49999999999272</v>
      </c>
      <c r="L3264" s="50"/>
      <c r="M3264" s="67">
        <f t="shared" si="90"/>
        <v>1668.5999999999913</v>
      </c>
      <c r="S3264" s="277"/>
      <c r="T3264" s="63"/>
      <c r="U3264" s="348"/>
      <c r="V3264" s="63"/>
      <c r="W3264" s="63"/>
    </row>
    <row r="3265" spans="1:23" ht="15">
      <c r="A3265" s="28" t="s">
        <v>747</v>
      </c>
      <c r="B3265" s="63" t="s">
        <v>790</v>
      </c>
      <c r="E3265" s="9" t="s">
        <v>279</v>
      </c>
      <c r="F3265" s="9" t="s">
        <v>279</v>
      </c>
      <c r="G3265" s="9" t="s">
        <v>279</v>
      </c>
      <c r="H3265" s="133">
        <v>1023.7000000000007</v>
      </c>
      <c r="I3265" s="9">
        <v>0</v>
      </c>
      <c r="J3265" s="67">
        <v>454.60000000000036</v>
      </c>
      <c r="K3265" s="9">
        <v>179.99999999999818</v>
      </c>
      <c r="L3265" s="50"/>
      <c r="M3265" s="67">
        <f t="shared" si="90"/>
        <v>1658.2999999999993</v>
      </c>
      <c r="O3265" t="s">
        <v>283</v>
      </c>
      <c r="S3265" s="225"/>
      <c r="T3265" s="63"/>
      <c r="U3265" s="348"/>
      <c r="V3265" s="63"/>
      <c r="W3265" s="63"/>
    </row>
    <row r="3266" spans="1:23" ht="15">
      <c r="A3266" s="28" t="s">
        <v>750</v>
      </c>
      <c r="B3266" s="63" t="s">
        <v>35</v>
      </c>
      <c r="E3266" s="9">
        <v>351.2</v>
      </c>
      <c r="F3266" s="217">
        <v>379.6</v>
      </c>
      <c r="G3266" s="9">
        <v>647.20000000000005</v>
      </c>
      <c r="H3266" s="67">
        <v>181.69999999999527</v>
      </c>
      <c r="I3266" s="9">
        <v>0</v>
      </c>
      <c r="J3266" s="9" t="s">
        <v>279</v>
      </c>
      <c r="K3266" s="9" t="s">
        <v>279</v>
      </c>
      <c r="L3266" s="69"/>
      <c r="M3266" s="67">
        <f t="shared" si="90"/>
        <v>1559.6999999999953</v>
      </c>
      <c r="O3266" t="s">
        <v>294</v>
      </c>
      <c r="S3266" s="63"/>
      <c r="T3266" s="63"/>
      <c r="U3266" s="348"/>
      <c r="V3266" s="63"/>
      <c r="W3266" s="63"/>
    </row>
    <row r="3267" spans="1:23" ht="15">
      <c r="A3267" s="28" t="s">
        <v>751</v>
      </c>
      <c r="B3267" s="63" t="s">
        <v>178</v>
      </c>
      <c r="E3267" s="214">
        <v>993.9</v>
      </c>
      <c r="F3267" s="217">
        <v>516.79999999999995</v>
      </c>
      <c r="G3267" s="9" t="s">
        <v>279</v>
      </c>
      <c r="H3267" s="9" t="s">
        <v>279</v>
      </c>
      <c r="I3267" s="9">
        <v>0</v>
      </c>
      <c r="J3267" s="9" t="s">
        <v>279</v>
      </c>
      <c r="K3267" s="9" t="s">
        <v>279</v>
      </c>
      <c r="L3267" s="69"/>
      <c r="M3267" s="67">
        <f t="shared" si="90"/>
        <v>1510.6999999999998</v>
      </c>
      <c r="O3267" t="s">
        <v>356</v>
      </c>
      <c r="R3267" t="s">
        <v>1782</v>
      </c>
      <c r="S3267" s="63"/>
      <c r="T3267" s="63"/>
      <c r="U3267" s="347"/>
      <c r="V3267" s="63"/>
      <c r="W3267" s="63"/>
    </row>
    <row r="3268" spans="1:23" ht="15">
      <c r="A3268" s="28" t="s">
        <v>754</v>
      </c>
      <c r="B3268" s="63" t="s">
        <v>763</v>
      </c>
      <c r="E3268" s="9" t="s">
        <v>279</v>
      </c>
      <c r="F3268" s="9" t="s">
        <v>279</v>
      </c>
      <c r="G3268" s="9" t="s">
        <v>279</v>
      </c>
      <c r="H3268" s="67">
        <v>682.70000000000073</v>
      </c>
      <c r="I3268" s="9">
        <v>0</v>
      </c>
      <c r="J3268" s="67">
        <v>540.69999999999527</v>
      </c>
      <c r="K3268" s="9">
        <v>281.10000000000218</v>
      </c>
      <c r="L3268" s="50"/>
      <c r="M3268" s="67">
        <f t="shared" si="90"/>
        <v>1504.4999999999982</v>
      </c>
      <c r="S3268" s="277"/>
      <c r="T3268" s="63"/>
      <c r="U3268" s="347"/>
      <c r="V3268" s="63"/>
      <c r="W3268" s="63"/>
    </row>
    <row r="3269" spans="1:23" ht="15">
      <c r="A3269" s="28" t="s">
        <v>756</v>
      </c>
      <c r="B3269" s="63" t="s">
        <v>771</v>
      </c>
      <c r="E3269" s="9" t="s">
        <v>279</v>
      </c>
      <c r="F3269" s="9" t="s">
        <v>279</v>
      </c>
      <c r="G3269" s="9" t="s">
        <v>279</v>
      </c>
      <c r="H3269" s="67">
        <v>588.99999999999818</v>
      </c>
      <c r="I3269" s="9">
        <v>0</v>
      </c>
      <c r="J3269" s="67">
        <v>487.5</v>
      </c>
      <c r="K3269" s="9">
        <v>416.10000000000218</v>
      </c>
      <c r="L3269" s="50"/>
      <c r="M3269" s="67">
        <f t="shared" si="90"/>
        <v>1492.6000000000004</v>
      </c>
      <c r="S3269" s="277"/>
      <c r="T3269" s="63"/>
      <c r="U3269" s="348"/>
      <c r="V3269" s="63"/>
      <c r="W3269" s="63"/>
    </row>
    <row r="3270" spans="1:23" ht="15">
      <c r="A3270" s="28" t="s">
        <v>761</v>
      </c>
      <c r="B3270" s="229" t="s">
        <v>1647</v>
      </c>
      <c r="C3270" s="3"/>
      <c r="D3270" s="3"/>
      <c r="E3270" s="9" t="s">
        <v>279</v>
      </c>
      <c r="F3270" s="9" t="s">
        <v>279</v>
      </c>
      <c r="G3270" s="9" t="s">
        <v>279</v>
      </c>
      <c r="H3270" s="9" t="s">
        <v>279</v>
      </c>
      <c r="I3270" s="9">
        <v>0</v>
      </c>
      <c r="J3270" s="131">
        <v>821.10000000000036</v>
      </c>
      <c r="K3270" s="9">
        <v>619.90000000000509</v>
      </c>
      <c r="L3270" s="50"/>
      <c r="M3270" s="67">
        <f t="shared" si="90"/>
        <v>1441.0000000000055</v>
      </c>
      <c r="O3270" t="s">
        <v>282</v>
      </c>
      <c r="R3270" s="21" t="s">
        <v>1782</v>
      </c>
      <c r="S3270" s="225"/>
      <c r="T3270" s="63"/>
      <c r="U3270" s="347"/>
      <c r="V3270" s="63"/>
      <c r="W3270" s="63"/>
    </row>
    <row r="3271" spans="1:23" ht="15">
      <c r="A3271" s="28" t="s">
        <v>765</v>
      </c>
      <c r="B3271" s="63" t="s">
        <v>755</v>
      </c>
      <c r="E3271" s="9" t="s">
        <v>279</v>
      </c>
      <c r="F3271" s="9" t="s">
        <v>279</v>
      </c>
      <c r="G3271" s="9" t="s">
        <v>279</v>
      </c>
      <c r="H3271" s="67">
        <v>765.70000000000073</v>
      </c>
      <c r="I3271" s="9">
        <v>0</v>
      </c>
      <c r="J3271" s="67">
        <v>334.80000000000109</v>
      </c>
      <c r="K3271" s="9">
        <v>331.79999999999745</v>
      </c>
      <c r="L3271" s="50"/>
      <c r="M3271" s="67">
        <f t="shared" si="90"/>
        <v>1432.2999999999993</v>
      </c>
      <c r="S3271" s="225"/>
      <c r="T3271" s="63"/>
      <c r="U3271" s="347"/>
      <c r="V3271" s="63"/>
      <c r="W3271" s="63"/>
    </row>
    <row r="3272" spans="1:23" ht="15">
      <c r="A3272" s="28" t="s">
        <v>766</v>
      </c>
      <c r="B3272" s="229" t="s">
        <v>1661</v>
      </c>
      <c r="C3272" s="3"/>
      <c r="D3272" s="3"/>
      <c r="E3272" s="9" t="s">
        <v>279</v>
      </c>
      <c r="F3272" s="9" t="s">
        <v>279</v>
      </c>
      <c r="G3272" s="9" t="s">
        <v>279</v>
      </c>
      <c r="H3272" s="9" t="s">
        <v>279</v>
      </c>
      <c r="I3272" s="9">
        <v>0</v>
      </c>
      <c r="J3272" s="67">
        <v>486.89999999999964</v>
      </c>
      <c r="K3272" s="212">
        <v>904.89999999999964</v>
      </c>
      <c r="L3272" s="50"/>
      <c r="M3272" s="67">
        <f t="shared" si="90"/>
        <v>1391.7999999999993</v>
      </c>
      <c r="O3272" t="s">
        <v>301</v>
      </c>
      <c r="S3272" s="225"/>
      <c r="T3272" s="63"/>
      <c r="U3272" s="347"/>
      <c r="V3272" s="63"/>
      <c r="W3272" s="63"/>
    </row>
    <row r="3273" spans="1:23" ht="15">
      <c r="A3273" s="28" t="s">
        <v>767</v>
      </c>
      <c r="B3273" s="63" t="s">
        <v>4</v>
      </c>
      <c r="E3273" s="9">
        <v>81</v>
      </c>
      <c r="F3273" s="9">
        <v>101.1</v>
      </c>
      <c r="G3273" s="9">
        <v>536.20000000000005</v>
      </c>
      <c r="H3273" s="67">
        <v>600.30000000000109</v>
      </c>
      <c r="I3273" s="9">
        <v>0</v>
      </c>
      <c r="J3273" s="9" t="s">
        <v>279</v>
      </c>
      <c r="K3273" s="9" t="s">
        <v>279</v>
      </c>
      <c r="L3273" s="69"/>
      <c r="M3273" s="67">
        <f t="shared" si="90"/>
        <v>1318.6000000000013</v>
      </c>
      <c r="S3273" s="277"/>
      <c r="T3273" s="63"/>
      <c r="U3273" s="348"/>
      <c r="V3273" s="63"/>
      <c r="W3273" s="63"/>
    </row>
    <row r="3274" spans="1:23" ht="15">
      <c r="A3274" s="28" t="s">
        <v>773</v>
      </c>
      <c r="B3274" s="63" t="s">
        <v>782</v>
      </c>
      <c r="E3274" s="9" t="s">
        <v>279</v>
      </c>
      <c r="F3274" s="9" t="s">
        <v>279</v>
      </c>
      <c r="G3274" s="9" t="s">
        <v>279</v>
      </c>
      <c r="H3274" s="67">
        <v>346.59999999999673</v>
      </c>
      <c r="I3274" s="9">
        <v>0</v>
      </c>
      <c r="J3274" s="67">
        <v>553.79999999999927</v>
      </c>
      <c r="K3274" s="9">
        <v>387.10000000000036</v>
      </c>
      <c r="L3274" s="50"/>
      <c r="M3274" s="67">
        <f t="shared" si="90"/>
        <v>1287.4999999999964</v>
      </c>
      <c r="S3274" s="63"/>
      <c r="T3274" s="63"/>
      <c r="U3274" s="347"/>
      <c r="V3274" s="63"/>
      <c r="W3274" s="63"/>
    </row>
    <row r="3275" spans="1:23" ht="15">
      <c r="A3275" s="28" t="s">
        <v>781</v>
      </c>
      <c r="B3275" s="63" t="s">
        <v>158</v>
      </c>
      <c r="E3275" s="9" t="s">
        <v>279</v>
      </c>
      <c r="F3275" s="9" t="s">
        <v>279</v>
      </c>
      <c r="G3275" s="9">
        <v>639.20000000000005</v>
      </c>
      <c r="H3275" s="67">
        <v>628.79999999999745</v>
      </c>
      <c r="I3275" s="9">
        <v>0</v>
      </c>
      <c r="J3275" s="9" t="s">
        <v>279</v>
      </c>
      <c r="K3275" s="9" t="s">
        <v>279</v>
      </c>
      <c r="L3275" s="69"/>
      <c r="M3275" s="67">
        <f t="shared" si="90"/>
        <v>1267.9999999999975</v>
      </c>
      <c r="S3275" s="277"/>
      <c r="T3275" s="63"/>
      <c r="U3275" s="347"/>
      <c r="V3275" s="63"/>
      <c r="W3275" s="63"/>
    </row>
    <row r="3276" spans="1:23" ht="15">
      <c r="A3276" s="28" t="s">
        <v>785</v>
      </c>
      <c r="B3276" s="63" t="s">
        <v>753</v>
      </c>
      <c r="E3276" s="9" t="s">
        <v>279</v>
      </c>
      <c r="F3276" s="9" t="s">
        <v>279</v>
      </c>
      <c r="G3276" s="9" t="s">
        <v>279</v>
      </c>
      <c r="H3276" s="67">
        <v>383.29999999999927</v>
      </c>
      <c r="I3276" s="9">
        <v>0</v>
      </c>
      <c r="J3276" s="67">
        <v>310.20000000000255</v>
      </c>
      <c r="K3276" s="9">
        <v>553.79999999999927</v>
      </c>
      <c r="L3276" s="50"/>
      <c r="M3276" s="67">
        <f t="shared" si="90"/>
        <v>1247.3000000000011</v>
      </c>
      <c r="S3276" s="63"/>
      <c r="T3276" s="63"/>
      <c r="U3276" s="348"/>
      <c r="V3276" s="63"/>
      <c r="W3276" s="63"/>
    </row>
    <row r="3277" spans="1:23" ht="15">
      <c r="A3277" s="28" t="s">
        <v>786</v>
      </c>
      <c r="B3277" s="63" t="s">
        <v>788</v>
      </c>
      <c r="E3277" s="9" t="s">
        <v>279</v>
      </c>
      <c r="F3277" s="9" t="s">
        <v>279</v>
      </c>
      <c r="G3277" s="9" t="s">
        <v>279</v>
      </c>
      <c r="H3277" s="67">
        <v>283.5</v>
      </c>
      <c r="I3277" s="9">
        <v>0</v>
      </c>
      <c r="J3277" s="67">
        <v>508.69999999999163</v>
      </c>
      <c r="K3277" s="9">
        <v>452.90000000000146</v>
      </c>
      <c r="L3277" s="50"/>
      <c r="M3277" s="67">
        <f t="shared" si="90"/>
        <v>1245.0999999999931</v>
      </c>
      <c r="S3277" s="63"/>
      <c r="T3277" s="63"/>
      <c r="U3277" s="347"/>
      <c r="V3277" s="63"/>
      <c r="W3277" s="63"/>
    </row>
    <row r="3278" spans="1:23" ht="15">
      <c r="A3278" s="28" t="s">
        <v>787</v>
      </c>
      <c r="B3278" s="28" t="s">
        <v>728</v>
      </c>
      <c r="E3278" s="9" t="s">
        <v>279</v>
      </c>
      <c r="F3278" s="9" t="s">
        <v>279</v>
      </c>
      <c r="G3278" s="9" t="s">
        <v>279</v>
      </c>
      <c r="H3278" s="67">
        <v>823.60000000000218</v>
      </c>
      <c r="I3278" s="9">
        <v>0</v>
      </c>
      <c r="J3278" s="67">
        <v>346.89999999999782</v>
      </c>
      <c r="K3278" s="9">
        <v>36.599999999996726</v>
      </c>
      <c r="L3278" s="50"/>
      <c r="M3278" s="67">
        <f t="shared" si="90"/>
        <v>1207.0999999999967</v>
      </c>
      <c r="S3278" s="63"/>
      <c r="T3278" s="63"/>
      <c r="U3278" s="347"/>
      <c r="V3278" s="63"/>
      <c r="W3278" s="63"/>
    </row>
    <row r="3279" spans="1:23" ht="15">
      <c r="A3279" s="28" t="s">
        <v>793</v>
      </c>
      <c r="B3279" s="225" t="s">
        <v>1662</v>
      </c>
      <c r="C3279" s="3"/>
      <c r="D3279" s="3"/>
      <c r="E3279" s="9" t="s">
        <v>279</v>
      </c>
      <c r="F3279" s="9" t="s">
        <v>279</v>
      </c>
      <c r="G3279" s="9" t="s">
        <v>279</v>
      </c>
      <c r="H3279" s="9" t="s">
        <v>279</v>
      </c>
      <c r="I3279" s="9">
        <v>0</v>
      </c>
      <c r="J3279" s="96">
        <v>720.29999999999927</v>
      </c>
      <c r="K3279" s="9">
        <v>456.69999999999891</v>
      </c>
      <c r="L3279" s="50"/>
      <c r="M3279" s="67">
        <f t="shared" si="90"/>
        <v>1176.9999999999982</v>
      </c>
      <c r="O3279" t="s">
        <v>285</v>
      </c>
      <c r="S3279" s="28"/>
      <c r="T3279" s="63"/>
      <c r="U3279" s="347"/>
      <c r="V3279" s="63"/>
      <c r="W3279" s="63"/>
    </row>
    <row r="3280" spans="1:23" ht="15">
      <c r="A3280" s="28" t="s">
        <v>794</v>
      </c>
      <c r="B3280" s="277" t="s">
        <v>2009</v>
      </c>
      <c r="C3280" s="3"/>
      <c r="D3280" s="3"/>
      <c r="E3280" s="9" t="s">
        <v>279</v>
      </c>
      <c r="F3280" s="9" t="s">
        <v>279</v>
      </c>
      <c r="G3280" s="9" t="s">
        <v>279</v>
      </c>
      <c r="H3280" s="9" t="s">
        <v>279</v>
      </c>
      <c r="I3280" s="9">
        <v>0</v>
      </c>
      <c r="J3280" s="67">
        <v>645.90000000000146</v>
      </c>
      <c r="K3280" s="9">
        <v>498.89999999999236</v>
      </c>
      <c r="L3280" s="50"/>
      <c r="M3280" s="67">
        <f t="shared" si="90"/>
        <v>1144.7999999999938</v>
      </c>
      <c r="S3280" s="63"/>
      <c r="T3280" s="63"/>
      <c r="U3280" s="347"/>
      <c r="V3280" s="63"/>
      <c r="W3280" s="63"/>
    </row>
    <row r="3281" spans="1:23" ht="15">
      <c r="A3281" s="28" t="s">
        <v>795</v>
      </c>
      <c r="B3281" s="277" t="s">
        <v>2006</v>
      </c>
      <c r="C3281" s="3"/>
      <c r="D3281" s="3"/>
      <c r="E3281" s="9" t="s">
        <v>279</v>
      </c>
      <c r="F3281" s="9" t="s">
        <v>279</v>
      </c>
      <c r="G3281" s="9" t="s">
        <v>279</v>
      </c>
      <c r="H3281" s="9" t="s">
        <v>279</v>
      </c>
      <c r="I3281" s="9">
        <v>0</v>
      </c>
      <c r="J3281" s="96">
        <v>706.80000000000109</v>
      </c>
      <c r="K3281" s="9">
        <v>435.59999999999491</v>
      </c>
      <c r="L3281" s="50"/>
      <c r="M3281" s="67">
        <f t="shared" si="90"/>
        <v>1142.399999999996</v>
      </c>
      <c r="O3281" t="s">
        <v>298</v>
      </c>
      <c r="S3281" s="225"/>
      <c r="T3281" s="63"/>
      <c r="U3281" s="347"/>
      <c r="V3281" s="63"/>
      <c r="W3281" s="63"/>
    </row>
    <row r="3282" spans="1:23" ht="15">
      <c r="A3282" s="28" t="s">
        <v>797</v>
      </c>
      <c r="B3282" s="277" t="s">
        <v>2008</v>
      </c>
      <c r="C3282" s="3"/>
      <c r="D3282" s="3"/>
      <c r="E3282" s="9" t="s">
        <v>279</v>
      </c>
      <c r="F3282" s="9" t="s">
        <v>279</v>
      </c>
      <c r="G3282" s="9" t="s">
        <v>279</v>
      </c>
      <c r="H3282" s="9" t="s">
        <v>279</v>
      </c>
      <c r="I3282" s="9">
        <v>0</v>
      </c>
      <c r="J3282" s="67">
        <v>540.30000000000291</v>
      </c>
      <c r="K3282" s="9">
        <v>587.29999999999745</v>
      </c>
      <c r="L3282" s="50"/>
      <c r="M3282" s="67">
        <f t="shared" si="90"/>
        <v>1127.6000000000004</v>
      </c>
      <c r="S3282" s="63"/>
      <c r="T3282" s="63"/>
      <c r="U3282" s="347"/>
      <c r="V3282" s="63"/>
      <c r="W3282" s="63"/>
    </row>
    <row r="3283" spans="1:23" ht="15">
      <c r="A3283" s="28" t="s">
        <v>798</v>
      </c>
      <c r="B3283" s="229" t="s">
        <v>1653</v>
      </c>
      <c r="C3283" s="3"/>
      <c r="D3283" s="3"/>
      <c r="E3283" s="9" t="s">
        <v>279</v>
      </c>
      <c r="F3283" s="9" t="s">
        <v>279</v>
      </c>
      <c r="G3283" s="9" t="s">
        <v>279</v>
      </c>
      <c r="H3283" s="9" t="s">
        <v>279</v>
      </c>
      <c r="I3283" s="9">
        <v>0</v>
      </c>
      <c r="J3283" s="67">
        <v>574.19999999999709</v>
      </c>
      <c r="K3283" s="9">
        <v>549</v>
      </c>
      <c r="L3283" s="50"/>
      <c r="M3283" s="67">
        <f t="shared" si="90"/>
        <v>1123.1999999999971</v>
      </c>
      <c r="S3283" s="277"/>
      <c r="T3283" s="63"/>
      <c r="U3283" s="348"/>
      <c r="V3283" s="63"/>
      <c r="W3283" s="63"/>
    </row>
    <row r="3284" spans="1:23" ht="15">
      <c r="A3284" s="28" t="s">
        <v>799</v>
      </c>
      <c r="B3284" s="277" t="s">
        <v>2002</v>
      </c>
      <c r="C3284" s="3"/>
      <c r="D3284" s="3"/>
      <c r="E3284" s="9" t="s">
        <v>279</v>
      </c>
      <c r="F3284" s="9" t="s">
        <v>279</v>
      </c>
      <c r="G3284" s="9" t="s">
        <v>279</v>
      </c>
      <c r="H3284" s="9" t="s">
        <v>279</v>
      </c>
      <c r="I3284" s="9">
        <v>0</v>
      </c>
      <c r="J3284" s="67">
        <v>590.10000000000036</v>
      </c>
      <c r="K3284" s="9">
        <v>486.39999999999964</v>
      </c>
      <c r="L3284" s="50"/>
      <c r="M3284" s="67">
        <f t="shared" si="90"/>
        <v>1076.5</v>
      </c>
      <c r="S3284" s="63"/>
      <c r="T3284" s="63"/>
      <c r="U3284" s="347"/>
      <c r="V3284" s="63"/>
      <c r="W3284" s="63"/>
    </row>
    <row r="3285" spans="1:23" ht="15">
      <c r="A3285" s="28" t="s">
        <v>802</v>
      </c>
      <c r="B3285" s="63" t="s">
        <v>744</v>
      </c>
      <c r="E3285" s="9" t="s">
        <v>279</v>
      </c>
      <c r="F3285" s="9" t="s">
        <v>279</v>
      </c>
      <c r="G3285" s="9" t="s">
        <v>279</v>
      </c>
      <c r="H3285" s="96">
        <v>1016.0000000000018</v>
      </c>
      <c r="I3285" s="9">
        <v>0</v>
      </c>
      <c r="J3285" s="9" t="s">
        <v>279</v>
      </c>
      <c r="K3285" s="9" t="s">
        <v>279</v>
      </c>
      <c r="L3285" s="69"/>
      <c r="M3285" s="67">
        <f t="shared" si="90"/>
        <v>1016.0000000000018</v>
      </c>
      <c r="O3285" t="s">
        <v>284</v>
      </c>
      <c r="S3285" s="63"/>
      <c r="T3285" s="63"/>
      <c r="U3285" s="348"/>
      <c r="V3285" s="63"/>
      <c r="W3285" s="63"/>
    </row>
    <row r="3286" spans="1:23" ht="15">
      <c r="A3286" s="28" t="s">
        <v>896</v>
      </c>
      <c r="B3286" s="277" t="s">
        <v>2011</v>
      </c>
      <c r="C3286" s="3"/>
      <c r="D3286" s="3"/>
      <c r="E3286" s="9" t="s">
        <v>279</v>
      </c>
      <c r="F3286" s="9" t="s">
        <v>279</v>
      </c>
      <c r="G3286" s="9" t="s">
        <v>279</v>
      </c>
      <c r="H3286" s="9" t="s">
        <v>279</v>
      </c>
      <c r="I3286" s="9">
        <v>0</v>
      </c>
      <c r="J3286" s="67">
        <v>597.70000000000255</v>
      </c>
      <c r="K3286" s="9">
        <v>380.90000000000146</v>
      </c>
      <c r="L3286" s="50"/>
      <c r="M3286" s="67">
        <f t="shared" si="90"/>
        <v>978.600000000004</v>
      </c>
      <c r="S3286" s="277"/>
      <c r="T3286" s="63"/>
      <c r="U3286" s="348"/>
      <c r="V3286" s="63"/>
      <c r="W3286" s="63"/>
    </row>
    <row r="3287" spans="1:23" ht="15">
      <c r="A3287" s="28" t="s">
        <v>897</v>
      </c>
      <c r="B3287" s="277" t="s">
        <v>2010</v>
      </c>
      <c r="C3287" s="3"/>
      <c r="D3287" s="3"/>
      <c r="E3287" s="9" t="s">
        <v>279</v>
      </c>
      <c r="F3287" s="9" t="s">
        <v>279</v>
      </c>
      <c r="G3287" s="9" t="s">
        <v>279</v>
      </c>
      <c r="H3287" s="9" t="s">
        <v>279</v>
      </c>
      <c r="I3287" s="9">
        <v>0</v>
      </c>
      <c r="J3287" s="67">
        <v>612.899999999996</v>
      </c>
      <c r="K3287" s="9">
        <v>350.19999999999891</v>
      </c>
      <c r="L3287" s="50"/>
      <c r="M3287" s="67">
        <f t="shared" si="90"/>
        <v>963.09999999999491</v>
      </c>
      <c r="S3287" s="277"/>
      <c r="T3287" s="63"/>
      <c r="U3287" s="347"/>
      <c r="V3287" s="63"/>
      <c r="W3287" s="63"/>
    </row>
    <row r="3288" spans="1:23" ht="15">
      <c r="A3288" s="28" t="s">
        <v>898</v>
      </c>
      <c r="B3288" s="229" t="s">
        <v>1659</v>
      </c>
      <c r="C3288" s="3"/>
      <c r="D3288" s="3"/>
      <c r="E3288" s="9" t="s">
        <v>279</v>
      </c>
      <c r="F3288" s="9" t="s">
        <v>279</v>
      </c>
      <c r="G3288" s="9" t="s">
        <v>279</v>
      </c>
      <c r="H3288" s="9" t="s">
        <v>279</v>
      </c>
      <c r="I3288" s="9">
        <v>0</v>
      </c>
      <c r="J3288" s="67">
        <v>413.60000000000218</v>
      </c>
      <c r="K3288" s="9">
        <v>539.59999999999673</v>
      </c>
      <c r="L3288" s="50"/>
      <c r="M3288" s="67">
        <f t="shared" si="90"/>
        <v>953.19999999999891</v>
      </c>
      <c r="S3288" s="63"/>
      <c r="T3288" s="63"/>
      <c r="U3288" s="348"/>
      <c r="V3288" s="63"/>
      <c r="W3288" s="63"/>
    </row>
    <row r="3289" spans="1:23" ht="15">
      <c r="A3289" s="28" t="s">
        <v>899</v>
      </c>
      <c r="B3289" s="229" t="s">
        <v>1655</v>
      </c>
      <c r="C3289" s="3"/>
      <c r="D3289" s="3"/>
      <c r="E3289" s="9" t="s">
        <v>279</v>
      </c>
      <c r="F3289" s="9" t="s">
        <v>279</v>
      </c>
      <c r="G3289" s="9" t="s">
        <v>279</v>
      </c>
      <c r="H3289" s="9" t="s">
        <v>279</v>
      </c>
      <c r="I3289" s="9">
        <v>0</v>
      </c>
      <c r="J3289" s="67">
        <v>558.39999999999236</v>
      </c>
      <c r="K3289" s="9">
        <v>316.30000000000291</v>
      </c>
      <c r="L3289" s="50"/>
      <c r="M3289" s="67">
        <f t="shared" si="90"/>
        <v>874.69999999999527</v>
      </c>
      <c r="S3289" s="277"/>
      <c r="T3289" s="63"/>
      <c r="U3289" s="348"/>
      <c r="V3289" s="63"/>
      <c r="W3289" s="63"/>
    </row>
    <row r="3290" spans="1:23" ht="15">
      <c r="A3290" s="28" t="s">
        <v>900</v>
      </c>
      <c r="B3290" s="28" t="s">
        <v>734</v>
      </c>
      <c r="E3290" s="9" t="s">
        <v>279</v>
      </c>
      <c r="F3290" s="9" t="s">
        <v>279</v>
      </c>
      <c r="G3290" s="9" t="s">
        <v>279</v>
      </c>
      <c r="H3290" s="67">
        <v>259.40000000000327</v>
      </c>
      <c r="I3290" s="9">
        <v>0</v>
      </c>
      <c r="J3290" s="67">
        <v>288.69999999999709</v>
      </c>
      <c r="K3290" s="9">
        <v>313.09999999999854</v>
      </c>
      <c r="L3290" s="50"/>
      <c r="M3290" s="67">
        <f t="shared" ref="M3290:M3326" si="91">SUM(E3290:K3290)</f>
        <v>861.19999999999891</v>
      </c>
      <c r="S3290" s="277"/>
      <c r="T3290" s="63"/>
      <c r="U3290" s="347"/>
      <c r="V3290" s="63"/>
      <c r="W3290" s="63"/>
    </row>
    <row r="3291" spans="1:23" ht="15">
      <c r="A3291" s="28" t="s">
        <v>901</v>
      </c>
      <c r="B3291" s="277" t="s">
        <v>2018</v>
      </c>
      <c r="C3291" s="3"/>
      <c r="D3291" s="3"/>
      <c r="E3291" s="9" t="s">
        <v>279</v>
      </c>
      <c r="F3291" s="9" t="s">
        <v>279</v>
      </c>
      <c r="G3291" s="9" t="s">
        <v>279</v>
      </c>
      <c r="H3291" s="9" t="s">
        <v>279</v>
      </c>
      <c r="I3291" s="9">
        <v>0</v>
      </c>
      <c r="J3291" s="67">
        <v>461.20000000000073</v>
      </c>
      <c r="K3291" s="9">
        <v>374.30000000000291</v>
      </c>
      <c r="L3291" s="50"/>
      <c r="M3291" s="67">
        <f t="shared" si="91"/>
        <v>835.50000000000364</v>
      </c>
      <c r="S3291" s="277"/>
      <c r="T3291" s="63"/>
      <c r="U3291" s="347"/>
      <c r="V3291" s="63"/>
      <c r="W3291" s="63"/>
    </row>
    <row r="3292" spans="1:23" ht="15">
      <c r="A3292" s="28" t="s">
        <v>902</v>
      </c>
      <c r="B3292" s="229" t="s">
        <v>1657</v>
      </c>
      <c r="C3292" s="3"/>
      <c r="D3292" s="3"/>
      <c r="E3292" s="9" t="s">
        <v>279</v>
      </c>
      <c r="F3292" s="9" t="s">
        <v>279</v>
      </c>
      <c r="G3292" s="9" t="s">
        <v>279</v>
      </c>
      <c r="H3292" s="9" t="s">
        <v>279</v>
      </c>
      <c r="I3292" s="9">
        <v>0</v>
      </c>
      <c r="J3292" s="67">
        <v>517.50000000000182</v>
      </c>
      <c r="K3292" s="9">
        <v>284.59999999999854</v>
      </c>
      <c r="L3292" s="50"/>
      <c r="M3292" s="67">
        <f t="shared" si="91"/>
        <v>802.10000000000036</v>
      </c>
      <c r="S3292" s="63"/>
      <c r="T3292" s="63"/>
      <c r="U3292" s="347"/>
      <c r="V3292" s="63"/>
      <c r="W3292" s="63"/>
    </row>
    <row r="3293" spans="1:23" ht="15">
      <c r="A3293" s="28" t="s">
        <v>903</v>
      </c>
      <c r="B3293" s="229" t="s">
        <v>1644</v>
      </c>
      <c r="C3293" s="3"/>
      <c r="D3293" s="3"/>
      <c r="E3293" s="9" t="s">
        <v>279</v>
      </c>
      <c r="F3293" s="9" t="s">
        <v>279</v>
      </c>
      <c r="G3293" s="9" t="s">
        <v>279</v>
      </c>
      <c r="H3293" s="9" t="s">
        <v>279</v>
      </c>
      <c r="I3293" s="9">
        <v>0</v>
      </c>
      <c r="J3293" s="67">
        <v>411.09999999999764</v>
      </c>
      <c r="K3293" s="9">
        <v>379.09999999999854</v>
      </c>
      <c r="L3293" s="50"/>
      <c r="M3293" s="67">
        <f t="shared" si="91"/>
        <v>790.19999999999618</v>
      </c>
      <c r="S3293" s="63"/>
      <c r="T3293" s="63"/>
      <c r="U3293" s="347"/>
      <c r="V3293" s="63"/>
      <c r="W3293" s="63"/>
    </row>
    <row r="3294" spans="1:23" ht="15">
      <c r="A3294" s="28" t="s">
        <v>904</v>
      </c>
      <c r="B3294" s="229" t="s">
        <v>1656</v>
      </c>
      <c r="C3294" s="3"/>
      <c r="D3294" s="3"/>
      <c r="E3294" s="9" t="s">
        <v>279</v>
      </c>
      <c r="F3294" s="9" t="s">
        <v>279</v>
      </c>
      <c r="G3294" s="9" t="s">
        <v>279</v>
      </c>
      <c r="H3294" s="9" t="s">
        <v>279</v>
      </c>
      <c r="I3294" s="9">
        <v>0</v>
      </c>
      <c r="J3294" s="67">
        <v>433.49999999999818</v>
      </c>
      <c r="K3294" s="9">
        <v>340.59999999999854</v>
      </c>
      <c r="L3294" s="50"/>
      <c r="M3294" s="67">
        <f t="shared" si="91"/>
        <v>774.09999999999673</v>
      </c>
      <c r="S3294" s="63"/>
      <c r="T3294" s="63"/>
      <c r="U3294" s="348"/>
      <c r="V3294" s="63"/>
      <c r="W3294" s="63"/>
    </row>
    <row r="3295" spans="1:23" ht="15">
      <c r="A3295" s="28" t="s">
        <v>905</v>
      </c>
      <c r="B3295" s="229" t="s">
        <v>1654</v>
      </c>
      <c r="C3295" s="3"/>
      <c r="D3295" s="3"/>
      <c r="E3295" s="9" t="s">
        <v>279</v>
      </c>
      <c r="F3295" s="9" t="s">
        <v>279</v>
      </c>
      <c r="G3295" s="9" t="s">
        <v>279</v>
      </c>
      <c r="H3295" s="9" t="s">
        <v>279</v>
      </c>
      <c r="I3295" s="9">
        <v>0</v>
      </c>
      <c r="J3295" s="67">
        <v>319.70000000000073</v>
      </c>
      <c r="K3295" s="9">
        <v>449.50000000000182</v>
      </c>
      <c r="L3295" s="50"/>
      <c r="M3295" s="67">
        <f t="shared" si="91"/>
        <v>769.20000000000255</v>
      </c>
      <c r="S3295" s="277"/>
      <c r="T3295" s="63"/>
      <c r="U3295" s="347"/>
      <c r="V3295" s="63"/>
      <c r="W3295" s="63"/>
    </row>
    <row r="3296" spans="1:23" ht="15">
      <c r="A3296" s="28" t="s">
        <v>906</v>
      </c>
      <c r="B3296" s="229" t="s">
        <v>1660</v>
      </c>
      <c r="C3296" s="3"/>
      <c r="D3296" s="3"/>
      <c r="E3296" s="9" t="s">
        <v>279</v>
      </c>
      <c r="F3296" s="9" t="s">
        <v>279</v>
      </c>
      <c r="G3296" s="9" t="s">
        <v>279</v>
      </c>
      <c r="H3296" s="9" t="s">
        <v>279</v>
      </c>
      <c r="I3296" s="9">
        <v>0</v>
      </c>
      <c r="J3296" s="67">
        <v>328.09999999999673</v>
      </c>
      <c r="K3296" s="9">
        <v>440.70000000000255</v>
      </c>
      <c r="L3296" s="50"/>
      <c r="M3296" s="67">
        <f t="shared" si="91"/>
        <v>768.79999999999927</v>
      </c>
      <c r="S3296" s="277"/>
      <c r="T3296" s="63"/>
      <c r="U3296" s="347"/>
      <c r="V3296" s="63"/>
      <c r="W3296" s="63"/>
    </row>
    <row r="3297" spans="1:23" ht="15">
      <c r="A3297" s="28" t="s">
        <v>907</v>
      </c>
      <c r="B3297" s="229" t="s">
        <v>1652</v>
      </c>
      <c r="C3297" s="3"/>
      <c r="D3297" s="3"/>
      <c r="E3297" s="9" t="s">
        <v>279</v>
      </c>
      <c r="F3297" s="9" t="s">
        <v>279</v>
      </c>
      <c r="G3297" s="9" t="s">
        <v>279</v>
      </c>
      <c r="H3297" s="9" t="s">
        <v>279</v>
      </c>
      <c r="I3297" s="9">
        <v>0</v>
      </c>
      <c r="J3297" s="67">
        <v>427.89999999999964</v>
      </c>
      <c r="K3297" s="9">
        <v>315.79999999999563</v>
      </c>
      <c r="L3297" s="50"/>
      <c r="M3297" s="67">
        <f t="shared" si="91"/>
        <v>743.69999999999527</v>
      </c>
      <c r="S3297" s="28"/>
      <c r="T3297" s="63"/>
      <c r="U3297" s="347"/>
      <c r="V3297" s="63"/>
      <c r="W3297" s="63"/>
    </row>
    <row r="3298" spans="1:23" ht="15">
      <c r="A3298" s="28" t="s">
        <v>908</v>
      </c>
      <c r="B3298" s="277" t="s">
        <v>2003</v>
      </c>
      <c r="C3298" s="3"/>
      <c r="D3298" s="3"/>
      <c r="E3298" s="9" t="s">
        <v>279</v>
      </c>
      <c r="F3298" s="9" t="s">
        <v>279</v>
      </c>
      <c r="G3298" s="9" t="s">
        <v>279</v>
      </c>
      <c r="H3298" s="9" t="s">
        <v>279</v>
      </c>
      <c r="I3298" s="9">
        <v>0</v>
      </c>
      <c r="J3298" s="67">
        <v>156.5</v>
      </c>
      <c r="K3298" s="9">
        <v>579.30000000000109</v>
      </c>
      <c r="L3298" s="50"/>
      <c r="M3298" s="67">
        <f t="shared" si="91"/>
        <v>735.80000000000109</v>
      </c>
      <c r="S3298" s="225"/>
      <c r="T3298" s="63"/>
      <c r="U3298" s="347"/>
      <c r="V3298" s="63"/>
      <c r="W3298" s="63"/>
    </row>
    <row r="3299" spans="1:23" ht="15">
      <c r="A3299" s="28" t="s">
        <v>909</v>
      </c>
      <c r="B3299" s="63" t="s">
        <v>784</v>
      </c>
      <c r="E3299" s="9" t="s">
        <v>279</v>
      </c>
      <c r="F3299" s="9" t="s">
        <v>279</v>
      </c>
      <c r="G3299" s="9" t="s">
        <v>279</v>
      </c>
      <c r="H3299" s="67">
        <v>684.29999999999745</v>
      </c>
      <c r="I3299" s="9">
        <v>0</v>
      </c>
      <c r="J3299" s="9" t="s">
        <v>279</v>
      </c>
      <c r="K3299" s="9" t="s">
        <v>279</v>
      </c>
      <c r="L3299" s="69"/>
      <c r="M3299" s="67">
        <f t="shared" si="91"/>
        <v>684.29999999999745</v>
      </c>
      <c r="S3299" s="277"/>
      <c r="T3299" s="63"/>
      <c r="U3299" s="347"/>
      <c r="V3299" s="63"/>
      <c r="W3299" s="63"/>
    </row>
    <row r="3300" spans="1:23" ht="15">
      <c r="A3300" s="28" t="s">
        <v>910</v>
      </c>
      <c r="B3300" s="63" t="s">
        <v>179</v>
      </c>
      <c r="E3300" s="217">
        <v>636.9</v>
      </c>
      <c r="F3300" s="9" t="s">
        <v>279</v>
      </c>
      <c r="G3300" s="9" t="s">
        <v>279</v>
      </c>
      <c r="H3300" s="9" t="s">
        <v>279</v>
      </c>
      <c r="I3300" s="9">
        <v>0</v>
      </c>
      <c r="J3300" s="9" t="s">
        <v>279</v>
      </c>
      <c r="K3300" s="9" t="s">
        <v>279</v>
      </c>
      <c r="L3300" s="69"/>
      <c r="M3300" s="67">
        <f t="shared" si="91"/>
        <v>636.9</v>
      </c>
      <c r="O3300" t="s">
        <v>293</v>
      </c>
      <c r="S3300" s="277"/>
      <c r="T3300" s="63"/>
      <c r="U3300" s="347"/>
      <c r="V3300" s="63"/>
      <c r="W3300" s="63"/>
    </row>
    <row r="3301" spans="1:23" ht="15">
      <c r="A3301" s="28" t="s">
        <v>911</v>
      </c>
      <c r="B3301" s="229" t="s">
        <v>1643</v>
      </c>
      <c r="C3301" s="3"/>
      <c r="D3301" s="3"/>
      <c r="E3301" s="9" t="s">
        <v>279</v>
      </c>
      <c r="F3301" s="9" t="s">
        <v>279</v>
      </c>
      <c r="G3301" s="9" t="s">
        <v>279</v>
      </c>
      <c r="H3301" s="9" t="s">
        <v>279</v>
      </c>
      <c r="I3301" s="9">
        <v>0</v>
      </c>
      <c r="J3301" s="67">
        <v>289.30000000000109</v>
      </c>
      <c r="K3301" s="9">
        <v>342.50000000000182</v>
      </c>
      <c r="L3301" s="50"/>
      <c r="M3301" s="67">
        <f t="shared" si="91"/>
        <v>631.80000000000291</v>
      </c>
      <c r="S3301" s="28"/>
      <c r="T3301" s="63"/>
      <c r="U3301" s="347"/>
      <c r="V3301" s="63"/>
      <c r="W3301" s="63"/>
    </row>
    <row r="3302" spans="1:23" ht="15">
      <c r="A3302" s="28" t="s">
        <v>912</v>
      </c>
      <c r="B3302" s="277" t="s">
        <v>2025</v>
      </c>
      <c r="C3302" s="3"/>
      <c r="D3302" s="3"/>
      <c r="E3302" s="9" t="s">
        <v>279</v>
      </c>
      <c r="F3302" s="9" t="s">
        <v>279</v>
      </c>
      <c r="G3302" s="9" t="s">
        <v>279</v>
      </c>
      <c r="H3302" s="9" t="s">
        <v>279</v>
      </c>
      <c r="I3302" s="9">
        <v>0</v>
      </c>
      <c r="J3302" s="9" t="s">
        <v>279</v>
      </c>
      <c r="K3302" s="9">
        <v>560.40000000000146</v>
      </c>
      <c r="M3302" s="67">
        <f t="shared" si="91"/>
        <v>560.40000000000146</v>
      </c>
      <c r="S3302" s="225"/>
      <c r="T3302" s="63"/>
      <c r="U3302" s="347"/>
      <c r="V3302" s="63"/>
      <c r="W3302" s="63"/>
    </row>
    <row r="3303" spans="1:23" ht="15">
      <c r="A3303" s="28" t="s">
        <v>913</v>
      </c>
      <c r="B3303" s="63" t="s">
        <v>164</v>
      </c>
      <c r="E3303" s="9" t="s">
        <v>279</v>
      </c>
      <c r="F3303" s="9" t="s">
        <v>279</v>
      </c>
      <c r="G3303" s="9">
        <v>556.54999999999995</v>
      </c>
      <c r="H3303" s="9" t="s">
        <v>279</v>
      </c>
      <c r="I3303" s="9">
        <v>0</v>
      </c>
      <c r="J3303" s="9" t="s">
        <v>279</v>
      </c>
      <c r="K3303" s="9" t="s">
        <v>279</v>
      </c>
      <c r="L3303" s="69"/>
      <c r="M3303" s="67">
        <f t="shared" si="91"/>
        <v>556.54999999999995</v>
      </c>
      <c r="S3303" s="63"/>
      <c r="T3303" s="63"/>
      <c r="U3303" s="347"/>
      <c r="V3303" s="63"/>
      <c r="W3303" s="63"/>
    </row>
    <row r="3304" spans="1:23" ht="15">
      <c r="A3304" s="28" t="s">
        <v>914</v>
      </c>
      <c r="B3304" s="63" t="s">
        <v>774</v>
      </c>
      <c r="E3304" s="9" t="s">
        <v>279</v>
      </c>
      <c r="F3304" s="9" t="s">
        <v>279</v>
      </c>
      <c r="G3304" s="9" t="s">
        <v>279</v>
      </c>
      <c r="H3304" s="67">
        <v>499.59999999999491</v>
      </c>
      <c r="I3304" s="9">
        <v>0</v>
      </c>
      <c r="J3304" s="9" t="s">
        <v>279</v>
      </c>
      <c r="K3304" s="9" t="s">
        <v>279</v>
      </c>
      <c r="L3304" s="69"/>
      <c r="M3304" s="67">
        <f t="shared" si="91"/>
        <v>499.59999999999491</v>
      </c>
      <c r="S3304" s="63"/>
      <c r="T3304" s="63"/>
      <c r="U3304" s="347"/>
      <c r="V3304" s="63"/>
      <c r="W3304" s="63"/>
    </row>
    <row r="3305" spans="1:23" ht="15">
      <c r="A3305" s="28" t="s">
        <v>915</v>
      </c>
      <c r="B3305" s="277" t="s">
        <v>2027</v>
      </c>
      <c r="C3305" s="3"/>
      <c r="D3305" s="3"/>
      <c r="E3305" s="9" t="s">
        <v>279</v>
      </c>
      <c r="F3305" s="9" t="s">
        <v>279</v>
      </c>
      <c r="G3305" s="9" t="s">
        <v>279</v>
      </c>
      <c r="H3305" s="9" t="s">
        <v>279</v>
      </c>
      <c r="I3305" s="9">
        <v>0</v>
      </c>
      <c r="J3305" s="9" t="s">
        <v>279</v>
      </c>
      <c r="K3305" s="9">
        <v>481.19999999999891</v>
      </c>
      <c r="M3305" s="67">
        <f t="shared" si="91"/>
        <v>481.19999999999891</v>
      </c>
      <c r="S3305" s="277"/>
      <c r="T3305" s="63"/>
      <c r="U3305" s="347"/>
      <c r="V3305" s="63"/>
      <c r="W3305" s="63"/>
    </row>
    <row r="3306" spans="1:23" ht="15">
      <c r="A3306" s="28" t="s">
        <v>916</v>
      </c>
      <c r="B3306" s="277" t="s">
        <v>2023</v>
      </c>
      <c r="C3306" s="3"/>
      <c r="D3306" s="3"/>
      <c r="E3306" s="9" t="s">
        <v>279</v>
      </c>
      <c r="F3306" s="9" t="s">
        <v>279</v>
      </c>
      <c r="G3306" s="9" t="s">
        <v>279</v>
      </c>
      <c r="H3306" s="9" t="s">
        <v>279</v>
      </c>
      <c r="I3306" s="9">
        <v>0</v>
      </c>
      <c r="J3306" s="9" t="s">
        <v>279</v>
      </c>
      <c r="K3306" s="9">
        <v>462.79999999999927</v>
      </c>
      <c r="M3306" s="67">
        <f t="shared" si="91"/>
        <v>462.79999999999927</v>
      </c>
    </row>
    <row r="3307" spans="1:23" ht="15">
      <c r="A3307" s="28" t="s">
        <v>917</v>
      </c>
      <c r="B3307" s="277" t="s">
        <v>2050</v>
      </c>
      <c r="C3307" s="3"/>
      <c r="D3307" s="3"/>
      <c r="E3307" s="9" t="s">
        <v>279</v>
      </c>
      <c r="F3307" s="9" t="s">
        <v>279</v>
      </c>
      <c r="G3307" s="9" t="s">
        <v>279</v>
      </c>
      <c r="H3307" s="9" t="s">
        <v>279</v>
      </c>
      <c r="I3307" s="9">
        <v>0</v>
      </c>
      <c r="J3307" s="9" t="s">
        <v>279</v>
      </c>
      <c r="K3307" s="9">
        <v>438</v>
      </c>
      <c r="M3307" s="67">
        <f t="shared" si="91"/>
        <v>438</v>
      </c>
    </row>
    <row r="3308" spans="1:23" ht="15">
      <c r="A3308" s="28" t="s">
        <v>918</v>
      </c>
      <c r="B3308" s="277" t="s">
        <v>2007</v>
      </c>
      <c r="C3308" s="3"/>
      <c r="D3308" s="3"/>
      <c r="E3308" s="9" t="s">
        <v>279</v>
      </c>
      <c r="F3308" s="9" t="s">
        <v>279</v>
      </c>
      <c r="G3308" s="9" t="s">
        <v>279</v>
      </c>
      <c r="H3308" s="9" t="s">
        <v>279</v>
      </c>
      <c r="I3308" s="9">
        <v>0</v>
      </c>
      <c r="J3308" s="67">
        <v>386.20000000000437</v>
      </c>
      <c r="K3308" s="9">
        <v>42.799999999997453</v>
      </c>
      <c r="L3308" s="50"/>
      <c r="M3308" s="67">
        <f t="shared" si="91"/>
        <v>429.00000000000182</v>
      </c>
    </row>
    <row r="3309" spans="1:23" ht="15">
      <c r="A3309" s="28" t="s">
        <v>919</v>
      </c>
      <c r="B3309" s="277" t="s">
        <v>2028</v>
      </c>
      <c r="C3309" s="3"/>
      <c r="D3309" s="3"/>
      <c r="E3309" s="9" t="s">
        <v>279</v>
      </c>
      <c r="F3309" s="9" t="s">
        <v>279</v>
      </c>
      <c r="G3309" s="9" t="s">
        <v>279</v>
      </c>
      <c r="H3309" s="9" t="s">
        <v>279</v>
      </c>
      <c r="I3309" s="9">
        <v>0</v>
      </c>
      <c r="J3309" s="9" t="s">
        <v>279</v>
      </c>
      <c r="K3309" s="9">
        <v>419.49999999999818</v>
      </c>
      <c r="M3309" s="67">
        <f t="shared" si="91"/>
        <v>419.49999999999818</v>
      </c>
    </row>
    <row r="3310" spans="1:23" ht="15">
      <c r="A3310" s="28" t="s">
        <v>920</v>
      </c>
      <c r="B3310" s="63" t="s">
        <v>769</v>
      </c>
      <c r="E3310" s="9" t="s">
        <v>279</v>
      </c>
      <c r="F3310" s="9" t="s">
        <v>279</v>
      </c>
      <c r="G3310" s="9" t="s">
        <v>279</v>
      </c>
      <c r="H3310" s="67">
        <v>410.10000000000764</v>
      </c>
      <c r="I3310" s="9">
        <v>0</v>
      </c>
      <c r="J3310" s="9" t="s">
        <v>279</v>
      </c>
      <c r="K3310" s="9" t="s">
        <v>279</v>
      </c>
      <c r="L3310" s="69"/>
      <c r="M3310" s="67">
        <f t="shared" si="91"/>
        <v>410.10000000000764</v>
      </c>
    </row>
    <row r="3311" spans="1:23" ht="15">
      <c r="A3311" s="28" t="s">
        <v>921</v>
      </c>
      <c r="B3311" s="277" t="s">
        <v>2004</v>
      </c>
      <c r="C3311" s="3"/>
      <c r="D3311" s="3"/>
      <c r="E3311" s="9" t="s">
        <v>279</v>
      </c>
      <c r="F3311" s="9" t="s">
        <v>279</v>
      </c>
      <c r="G3311" s="9" t="s">
        <v>279</v>
      </c>
      <c r="H3311" s="9" t="s">
        <v>279</v>
      </c>
      <c r="I3311" s="9">
        <v>0</v>
      </c>
      <c r="J3311" s="67">
        <v>381.79999999999382</v>
      </c>
      <c r="K3311" s="9" t="s">
        <v>279</v>
      </c>
      <c r="L3311" s="50"/>
      <c r="M3311" s="67">
        <f t="shared" si="91"/>
        <v>381.79999999999382</v>
      </c>
    </row>
    <row r="3312" spans="1:23" ht="15">
      <c r="A3312" s="28" t="s">
        <v>922</v>
      </c>
      <c r="B3312" s="277" t="s">
        <v>2157</v>
      </c>
      <c r="C3312" s="3"/>
      <c r="D3312" s="3"/>
      <c r="E3312" s="9" t="s">
        <v>279</v>
      </c>
      <c r="F3312" s="9" t="s">
        <v>279</v>
      </c>
      <c r="G3312" s="9" t="s">
        <v>279</v>
      </c>
      <c r="H3312" s="9" t="s">
        <v>279</v>
      </c>
      <c r="I3312" s="9">
        <v>0</v>
      </c>
      <c r="J3312" s="9" t="s">
        <v>279</v>
      </c>
      <c r="K3312" s="9">
        <v>372.69999999999891</v>
      </c>
      <c r="M3312" s="67">
        <f t="shared" si="91"/>
        <v>372.69999999999891</v>
      </c>
    </row>
    <row r="3313" spans="1:13" ht="15">
      <c r="A3313" s="28" t="s">
        <v>923</v>
      </c>
      <c r="B3313" s="277" t="s">
        <v>2053</v>
      </c>
      <c r="C3313" s="3"/>
      <c r="D3313" s="3"/>
      <c r="E3313" s="9" t="s">
        <v>279</v>
      </c>
      <c r="F3313" s="9" t="s">
        <v>279</v>
      </c>
      <c r="G3313" s="9" t="s">
        <v>279</v>
      </c>
      <c r="H3313" s="9" t="s">
        <v>279</v>
      </c>
      <c r="I3313" s="9">
        <v>0</v>
      </c>
      <c r="J3313" s="9" t="s">
        <v>279</v>
      </c>
      <c r="K3313" s="9">
        <v>334.80000000000291</v>
      </c>
      <c r="M3313" s="67">
        <f t="shared" si="91"/>
        <v>334.80000000000291</v>
      </c>
    </row>
    <row r="3314" spans="1:13" ht="15">
      <c r="A3314" s="28" t="s">
        <v>924</v>
      </c>
      <c r="B3314" s="277" t="s">
        <v>2029</v>
      </c>
      <c r="C3314" s="3"/>
      <c r="D3314" s="3"/>
      <c r="E3314" s="9" t="s">
        <v>279</v>
      </c>
      <c r="F3314" s="9" t="s">
        <v>279</v>
      </c>
      <c r="G3314" s="9" t="s">
        <v>279</v>
      </c>
      <c r="H3314" s="9" t="s">
        <v>279</v>
      </c>
      <c r="I3314" s="9">
        <v>0</v>
      </c>
      <c r="J3314" s="9" t="s">
        <v>279</v>
      </c>
      <c r="K3314" s="9">
        <v>330.90000000000146</v>
      </c>
      <c r="M3314" s="67">
        <f t="shared" si="91"/>
        <v>330.90000000000146</v>
      </c>
    </row>
    <row r="3315" spans="1:13" ht="15">
      <c r="A3315" s="28" t="s">
        <v>925</v>
      </c>
      <c r="B3315" s="277" t="s">
        <v>2030</v>
      </c>
      <c r="C3315" s="3"/>
      <c r="D3315" s="3"/>
      <c r="E3315" s="9" t="s">
        <v>279</v>
      </c>
      <c r="F3315" s="9" t="s">
        <v>279</v>
      </c>
      <c r="G3315" s="9" t="s">
        <v>279</v>
      </c>
      <c r="H3315" s="9" t="s">
        <v>279</v>
      </c>
      <c r="I3315" s="9">
        <v>0</v>
      </c>
      <c r="J3315" s="9" t="s">
        <v>279</v>
      </c>
      <c r="K3315" s="9">
        <v>301.69999999999709</v>
      </c>
      <c r="M3315" s="67">
        <f t="shared" si="91"/>
        <v>301.69999999999709</v>
      </c>
    </row>
    <row r="3316" spans="1:13" ht="15">
      <c r="A3316" s="28" t="s">
        <v>926</v>
      </c>
      <c r="B3316" s="277" t="s">
        <v>4497</v>
      </c>
      <c r="C3316" s="3"/>
      <c r="D3316" s="3"/>
      <c r="E3316" s="9" t="s">
        <v>279</v>
      </c>
      <c r="F3316" s="9" t="s">
        <v>279</v>
      </c>
      <c r="G3316" s="9" t="s">
        <v>279</v>
      </c>
      <c r="H3316" s="9" t="s">
        <v>279</v>
      </c>
      <c r="I3316" s="9">
        <v>0</v>
      </c>
      <c r="J3316" s="9" t="s">
        <v>279</v>
      </c>
      <c r="K3316" s="9">
        <v>296.20000000000073</v>
      </c>
      <c r="M3316" s="67">
        <f t="shared" si="91"/>
        <v>296.20000000000073</v>
      </c>
    </row>
    <row r="3317" spans="1:13" ht="15">
      <c r="A3317" s="28" t="s">
        <v>927</v>
      </c>
      <c r="B3317" s="277" t="s">
        <v>2024</v>
      </c>
      <c r="C3317" s="3"/>
      <c r="D3317" s="3"/>
      <c r="E3317" s="9" t="s">
        <v>279</v>
      </c>
      <c r="F3317" s="9" t="s">
        <v>279</v>
      </c>
      <c r="G3317" s="9" t="s">
        <v>279</v>
      </c>
      <c r="H3317" s="9" t="s">
        <v>279</v>
      </c>
      <c r="I3317" s="9">
        <v>0</v>
      </c>
      <c r="J3317" s="9" t="s">
        <v>279</v>
      </c>
      <c r="K3317" s="9">
        <v>289.30000000000291</v>
      </c>
      <c r="M3317" s="67">
        <f t="shared" si="91"/>
        <v>289.30000000000291</v>
      </c>
    </row>
    <row r="3318" spans="1:13" ht="15">
      <c r="A3318" s="28" t="s">
        <v>928</v>
      </c>
      <c r="B3318" s="277" t="s">
        <v>2052</v>
      </c>
      <c r="C3318" s="3"/>
      <c r="D3318" s="3"/>
      <c r="E3318" s="9" t="s">
        <v>279</v>
      </c>
      <c r="F3318" s="9" t="s">
        <v>279</v>
      </c>
      <c r="G3318" s="9" t="s">
        <v>279</v>
      </c>
      <c r="H3318" s="9" t="s">
        <v>279</v>
      </c>
      <c r="I3318" s="9">
        <v>0</v>
      </c>
      <c r="J3318" s="9" t="s">
        <v>279</v>
      </c>
      <c r="K3318" s="9">
        <v>229.60000000000582</v>
      </c>
      <c r="M3318" s="67">
        <f t="shared" si="91"/>
        <v>229.60000000000582</v>
      </c>
    </row>
    <row r="3319" spans="1:13" ht="15">
      <c r="A3319" s="28" t="s">
        <v>929</v>
      </c>
      <c r="B3319" s="277" t="s">
        <v>2026</v>
      </c>
      <c r="C3319" s="3"/>
      <c r="D3319" s="3"/>
      <c r="E3319" s="9" t="s">
        <v>279</v>
      </c>
      <c r="F3319" s="9" t="s">
        <v>279</v>
      </c>
      <c r="G3319" s="9" t="s">
        <v>279</v>
      </c>
      <c r="H3319" s="9" t="s">
        <v>279</v>
      </c>
      <c r="I3319" s="9">
        <v>0</v>
      </c>
      <c r="J3319" s="9" t="s">
        <v>279</v>
      </c>
      <c r="K3319" s="9">
        <v>219.50000000000364</v>
      </c>
      <c r="M3319" s="67">
        <f t="shared" si="91"/>
        <v>219.50000000000364</v>
      </c>
    </row>
    <row r="3320" spans="1:13" ht="15">
      <c r="A3320" s="28" t="s">
        <v>930</v>
      </c>
      <c r="B3320" s="229" t="s">
        <v>1645</v>
      </c>
      <c r="C3320" s="3"/>
      <c r="D3320" s="3"/>
      <c r="E3320" s="9" t="s">
        <v>279</v>
      </c>
      <c r="F3320" s="9" t="s">
        <v>279</v>
      </c>
      <c r="G3320" s="9" t="s">
        <v>279</v>
      </c>
      <c r="H3320" s="9" t="s">
        <v>279</v>
      </c>
      <c r="I3320" s="9">
        <v>0</v>
      </c>
      <c r="J3320" s="67">
        <v>160.59999999999491</v>
      </c>
      <c r="K3320" s="9" t="s">
        <v>279</v>
      </c>
      <c r="L3320" s="50"/>
      <c r="M3320" s="67">
        <f t="shared" si="91"/>
        <v>160.59999999999491</v>
      </c>
    </row>
    <row r="3321" spans="1:13" ht="15">
      <c r="A3321" s="28" t="s">
        <v>931</v>
      </c>
      <c r="B3321" s="225" t="s">
        <v>1641</v>
      </c>
      <c r="C3321" s="3"/>
      <c r="D3321" s="3"/>
      <c r="E3321" s="9" t="s">
        <v>279</v>
      </c>
      <c r="F3321" s="9" t="s">
        <v>279</v>
      </c>
      <c r="G3321" s="9" t="s">
        <v>279</v>
      </c>
      <c r="H3321" s="9" t="s">
        <v>279</v>
      </c>
      <c r="I3321" s="9">
        <v>0</v>
      </c>
      <c r="J3321" s="9" t="s">
        <v>279</v>
      </c>
      <c r="K3321" s="9" t="s">
        <v>279</v>
      </c>
      <c r="L3321" s="69"/>
      <c r="M3321" s="67">
        <f t="shared" si="91"/>
        <v>0</v>
      </c>
    </row>
    <row r="3322" spans="1:13" ht="15">
      <c r="A3322" s="28" t="s">
        <v>932</v>
      </c>
      <c r="B3322" s="229" t="s">
        <v>1651</v>
      </c>
      <c r="C3322" s="3"/>
      <c r="D3322" s="3"/>
      <c r="E3322" s="9" t="s">
        <v>279</v>
      </c>
      <c r="F3322" s="9" t="s">
        <v>279</v>
      </c>
      <c r="G3322" s="9" t="s">
        <v>279</v>
      </c>
      <c r="H3322" s="9" t="s">
        <v>279</v>
      </c>
      <c r="I3322" s="9">
        <v>0</v>
      </c>
      <c r="J3322" s="9" t="s">
        <v>279</v>
      </c>
      <c r="K3322" s="9" t="s">
        <v>279</v>
      </c>
      <c r="L3322" s="69"/>
      <c r="M3322" s="67">
        <f t="shared" si="91"/>
        <v>0</v>
      </c>
    </row>
    <row r="3323" spans="1:13" ht="15">
      <c r="A3323" s="28" t="s">
        <v>933</v>
      </c>
      <c r="B3323" s="229" t="s">
        <v>1650</v>
      </c>
      <c r="C3323" s="3"/>
      <c r="D3323" s="3"/>
      <c r="E3323" s="9" t="s">
        <v>279</v>
      </c>
      <c r="F3323" s="9" t="s">
        <v>279</v>
      </c>
      <c r="G3323" s="9" t="s">
        <v>279</v>
      </c>
      <c r="H3323" s="9" t="s">
        <v>279</v>
      </c>
      <c r="I3323" s="9">
        <v>0</v>
      </c>
      <c r="J3323" s="9" t="s">
        <v>279</v>
      </c>
      <c r="K3323" s="9" t="s">
        <v>279</v>
      </c>
      <c r="L3323" s="69"/>
      <c r="M3323" s="67">
        <f t="shared" si="91"/>
        <v>0</v>
      </c>
    </row>
    <row r="3324" spans="1:13" ht="15">
      <c r="A3324" s="28" t="s">
        <v>934</v>
      </c>
      <c r="B3324" s="229" t="s">
        <v>1648</v>
      </c>
      <c r="C3324" s="3"/>
      <c r="D3324" s="3"/>
      <c r="E3324" s="9" t="s">
        <v>279</v>
      </c>
      <c r="F3324" s="9" t="s">
        <v>279</v>
      </c>
      <c r="G3324" s="9" t="s">
        <v>279</v>
      </c>
      <c r="H3324" s="9" t="s">
        <v>279</v>
      </c>
      <c r="I3324" s="9">
        <v>0</v>
      </c>
      <c r="J3324" s="9" t="s">
        <v>279</v>
      </c>
      <c r="K3324" s="9" t="s">
        <v>279</v>
      </c>
      <c r="L3324" s="69"/>
      <c r="M3324" s="67">
        <f t="shared" si="91"/>
        <v>0</v>
      </c>
    </row>
    <row r="3325" spans="1:13" ht="15">
      <c r="A3325" s="28" t="s">
        <v>935</v>
      </c>
      <c r="B3325" s="229" t="s">
        <v>1676</v>
      </c>
      <c r="C3325" s="3"/>
      <c r="D3325" s="3"/>
      <c r="E3325" s="9" t="s">
        <v>279</v>
      </c>
      <c r="F3325" s="9" t="s">
        <v>279</v>
      </c>
      <c r="G3325" s="9" t="s">
        <v>279</v>
      </c>
      <c r="H3325" s="9" t="s">
        <v>279</v>
      </c>
      <c r="I3325" s="9">
        <v>0</v>
      </c>
      <c r="J3325" s="9" t="s">
        <v>279</v>
      </c>
      <c r="K3325" s="9" t="s">
        <v>279</v>
      </c>
      <c r="L3325" s="69"/>
      <c r="M3325" s="67">
        <f t="shared" si="91"/>
        <v>0</v>
      </c>
    </row>
    <row r="3326" spans="1:13" ht="15">
      <c r="A3326" s="28" t="s">
        <v>2501</v>
      </c>
      <c r="B3326" s="229" t="s">
        <v>1658</v>
      </c>
      <c r="C3326" s="3"/>
      <c r="D3326" s="3"/>
      <c r="E3326" s="9" t="s">
        <v>279</v>
      </c>
      <c r="F3326" s="9" t="s">
        <v>279</v>
      </c>
      <c r="G3326" s="9" t="s">
        <v>279</v>
      </c>
      <c r="H3326" s="9" t="s">
        <v>279</v>
      </c>
      <c r="I3326" s="9">
        <v>0</v>
      </c>
      <c r="J3326" s="9" t="s">
        <v>279</v>
      </c>
      <c r="K3326" s="9" t="s">
        <v>279</v>
      </c>
      <c r="M3326" s="67">
        <f t="shared" si="91"/>
        <v>0</v>
      </c>
    </row>
    <row r="3327" spans="1:13" ht="15">
      <c r="A3327" s="28" t="s">
        <v>3315</v>
      </c>
      <c r="B3327" s="63" t="s">
        <v>3377</v>
      </c>
      <c r="C3327" s="3"/>
      <c r="D3327" s="3"/>
      <c r="E3327" s="9"/>
      <c r="F3327" s="9"/>
      <c r="G3327" s="9"/>
      <c r="H3327" s="9"/>
      <c r="I3327" s="9"/>
      <c r="J3327" s="9"/>
      <c r="K3327" s="9"/>
      <c r="M3327" s="67"/>
    </row>
    <row r="3328" spans="1:13" ht="15">
      <c r="A3328" s="28" t="s">
        <v>3316</v>
      </c>
      <c r="B3328" s="63" t="s">
        <v>3371</v>
      </c>
      <c r="C3328" s="3"/>
      <c r="D3328" s="3"/>
      <c r="E3328" s="9"/>
      <c r="F3328" s="9"/>
      <c r="G3328" s="9"/>
      <c r="H3328" s="9"/>
      <c r="I3328" s="9"/>
      <c r="J3328" s="9"/>
      <c r="K3328" s="9"/>
      <c r="M3328" s="67"/>
    </row>
    <row r="3329" spans="1:13" ht="15">
      <c r="A3329" s="28" t="s">
        <v>3317</v>
      </c>
      <c r="B3329" s="63" t="s">
        <v>3370</v>
      </c>
      <c r="C3329" s="3"/>
      <c r="D3329" s="3"/>
      <c r="E3329" s="9"/>
      <c r="F3329" s="9"/>
      <c r="G3329" s="9"/>
      <c r="H3329" s="9"/>
      <c r="I3329" s="9"/>
      <c r="J3329" s="9"/>
      <c r="K3329" s="9"/>
      <c r="M3329" s="67"/>
    </row>
    <row r="3330" spans="1:13" ht="15">
      <c r="A3330" s="28" t="s">
        <v>3318</v>
      </c>
      <c r="B3330" s="63" t="s">
        <v>3386</v>
      </c>
      <c r="C3330" s="3"/>
      <c r="D3330" s="3"/>
      <c r="E3330" s="9"/>
      <c r="F3330" s="9"/>
      <c r="G3330" s="9"/>
      <c r="H3330" s="9"/>
      <c r="I3330" s="9"/>
      <c r="J3330" s="9"/>
      <c r="K3330" s="9"/>
      <c r="M3330" s="67"/>
    </row>
    <row r="3331" spans="1:13" ht="15">
      <c r="A3331" s="28" t="s">
        <v>3319</v>
      </c>
      <c r="B3331" s="63" t="s">
        <v>3385</v>
      </c>
      <c r="C3331" s="3"/>
      <c r="D3331" s="3"/>
      <c r="E3331" s="9"/>
      <c r="F3331" s="9"/>
      <c r="G3331" s="9"/>
      <c r="H3331" s="9"/>
      <c r="I3331" s="9"/>
      <c r="J3331" s="9"/>
      <c r="K3331" s="9"/>
      <c r="M3331" s="67"/>
    </row>
    <row r="3332" spans="1:13" ht="15">
      <c r="A3332" s="28" t="s">
        <v>3320</v>
      </c>
      <c r="B3332" s="63" t="s">
        <v>3373</v>
      </c>
      <c r="C3332" s="3"/>
      <c r="D3332" s="3"/>
      <c r="E3332" s="9"/>
      <c r="F3332" s="9"/>
      <c r="G3332" s="9"/>
      <c r="H3332" s="9"/>
      <c r="I3332" s="9"/>
      <c r="J3332" s="9"/>
      <c r="K3332" s="9"/>
      <c r="M3332" s="67"/>
    </row>
    <row r="3333" spans="1:13" ht="15">
      <c r="A3333" s="28" t="s">
        <v>3321</v>
      </c>
      <c r="B3333" s="63" t="s">
        <v>3367</v>
      </c>
      <c r="C3333" s="3"/>
      <c r="D3333" s="3"/>
      <c r="E3333" s="9"/>
      <c r="F3333" s="9"/>
      <c r="G3333" s="9"/>
      <c r="H3333" s="9"/>
      <c r="I3333" s="9"/>
      <c r="J3333" s="9"/>
      <c r="K3333" s="9"/>
      <c r="M3333" s="67"/>
    </row>
    <row r="3334" spans="1:13" ht="15">
      <c r="A3334" s="28" t="s">
        <v>3322</v>
      </c>
      <c r="B3334" s="63" t="s">
        <v>3398</v>
      </c>
      <c r="C3334" s="3"/>
      <c r="D3334" s="3"/>
      <c r="E3334" s="9"/>
      <c r="F3334" s="9"/>
      <c r="G3334" s="9"/>
      <c r="H3334" s="9"/>
      <c r="I3334" s="9"/>
      <c r="J3334" s="9"/>
      <c r="K3334" s="9"/>
      <c r="M3334" s="67"/>
    </row>
    <row r="3335" spans="1:13" ht="15">
      <c r="A3335" s="28" t="s">
        <v>3323</v>
      </c>
      <c r="B3335" s="277" t="s">
        <v>3366</v>
      </c>
      <c r="C3335" s="3"/>
      <c r="D3335" s="3"/>
      <c r="E3335" s="9"/>
      <c r="F3335" s="9"/>
      <c r="G3335" s="9"/>
      <c r="H3335" s="9"/>
      <c r="I3335" s="9"/>
      <c r="J3335" s="9"/>
      <c r="K3335" s="9"/>
      <c r="M3335" s="67"/>
    </row>
    <row r="3336" spans="1:13" ht="15">
      <c r="A3336" s="28" t="s">
        <v>3324</v>
      </c>
      <c r="B3336" s="63" t="s">
        <v>3382</v>
      </c>
      <c r="C3336" s="3"/>
      <c r="D3336" s="3"/>
      <c r="E3336" s="9"/>
      <c r="F3336" s="9"/>
      <c r="G3336" s="9"/>
      <c r="H3336" s="9"/>
      <c r="I3336" s="9"/>
      <c r="J3336" s="9"/>
      <c r="K3336" s="9"/>
      <c r="M3336" s="67"/>
    </row>
    <row r="3337" spans="1:13" ht="15">
      <c r="A3337" s="28" t="s">
        <v>3325</v>
      </c>
      <c r="B3337" s="63" t="s">
        <v>3379</v>
      </c>
      <c r="C3337" s="3"/>
      <c r="D3337" s="3"/>
      <c r="E3337" s="9"/>
      <c r="F3337" s="9"/>
      <c r="G3337" s="9"/>
      <c r="H3337" s="9"/>
      <c r="I3337" s="9"/>
      <c r="J3337" s="9"/>
      <c r="K3337" s="9"/>
      <c r="M3337" s="67"/>
    </row>
    <row r="3338" spans="1:13" ht="15">
      <c r="A3338" s="28" t="s">
        <v>3326</v>
      </c>
      <c r="B3338" s="63" t="s">
        <v>3394</v>
      </c>
      <c r="C3338" s="3"/>
      <c r="D3338" s="3"/>
      <c r="E3338" s="9"/>
      <c r="F3338" s="9"/>
      <c r="G3338" s="9"/>
      <c r="H3338" s="9"/>
      <c r="I3338" s="9"/>
      <c r="J3338" s="9"/>
      <c r="K3338" s="9"/>
      <c r="M3338" s="67"/>
    </row>
    <row r="3339" spans="1:13" ht="15">
      <c r="A3339" s="28" t="s">
        <v>3327</v>
      </c>
      <c r="B3339" s="63" t="s">
        <v>180</v>
      </c>
      <c r="C3339" s="3"/>
      <c r="D3339" s="3"/>
      <c r="E3339" s="9"/>
      <c r="F3339" s="9"/>
      <c r="G3339" s="9"/>
      <c r="H3339" s="9"/>
      <c r="I3339" s="9"/>
      <c r="J3339" s="9"/>
      <c r="K3339" s="9"/>
      <c r="M3339" s="67"/>
    </row>
    <row r="3340" spans="1:13" ht="15">
      <c r="A3340" s="28" t="s">
        <v>3328</v>
      </c>
      <c r="B3340" s="63" t="s">
        <v>3395</v>
      </c>
      <c r="C3340" s="3"/>
      <c r="D3340" s="3"/>
      <c r="E3340" s="9"/>
      <c r="F3340" s="9"/>
      <c r="G3340" s="9"/>
      <c r="H3340" s="9"/>
      <c r="I3340" s="9"/>
      <c r="J3340" s="9"/>
      <c r="K3340" s="9"/>
      <c r="M3340" s="67"/>
    </row>
    <row r="3341" spans="1:13" ht="15">
      <c r="A3341" s="28" t="s">
        <v>3329</v>
      </c>
      <c r="B3341" s="63" t="s">
        <v>3374</v>
      </c>
      <c r="C3341" s="3"/>
      <c r="D3341" s="3"/>
      <c r="E3341" s="9"/>
      <c r="F3341" s="9"/>
      <c r="G3341" s="9"/>
      <c r="H3341" s="9"/>
      <c r="I3341" s="9"/>
      <c r="J3341" s="9"/>
      <c r="K3341" s="9"/>
      <c r="M3341" s="67"/>
    </row>
    <row r="3342" spans="1:13" ht="15">
      <c r="A3342" s="28" t="s">
        <v>3330</v>
      </c>
      <c r="B3342" s="63" t="s">
        <v>3368</v>
      </c>
      <c r="C3342" s="3"/>
      <c r="D3342" s="3"/>
      <c r="E3342" s="9"/>
      <c r="F3342" s="9"/>
      <c r="G3342" s="9"/>
      <c r="H3342" s="9"/>
      <c r="I3342" s="9"/>
      <c r="J3342" s="9"/>
      <c r="K3342" s="9"/>
      <c r="M3342" s="67"/>
    </row>
    <row r="3343" spans="1:13" ht="15">
      <c r="A3343" s="28" t="s">
        <v>3331</v>
      </c>
      <c r="B3343" s="63" t="s">
        <v>3375</v>
      </c>
      <c r="C3343" s="3"/>
      <c r="D3343" s="3"/>
      <c r="E3343" s="9"/>
      <c r="F3343" s="9"/>
      <c r="G3343" s="9"/>
      <c r="H3343" s="9"/>
      <c r="I3343" s="9"/>
      <c r="J3343" s="9"/>
      <c r="K3343" s="9"/>
      <c r="M3343" s="67"/>
    </row>
    <row r="3344" spans="1:13" ht="15">
      <c r="A3344" s="28" t="s">
        <v>3332</v>
      </c>
      <c r="B3344" s="63" t="s">
        <v>3372</v>
      </c>
      <c r="C3344" s="3"/>
      <c r="D3344" s="3"/>
      <c r="E3344" s="9"/>
      <c r="F3344" s="9"/>
      <c r="G3344" s="9"/>
      <c r="H3344" s="9"/>
      <c r="I3344" s="9"/>
      <c r="J3344" s="9"/>
      <c r="K3344" s="9"/>
      <c r="M3344" s="67"/>
    </row>
    <row r="3345" spans="1:23" ht="15">
      <c r="A3345" s="28" t="s">
        <v>3333</v>
      </c>
      <c r="B3345" s="63" t="s">
        <v>3383</v>
      </c>
      <c r="C3345" s="3"/>
      <c r="D3345" s="3"/>
      <c r="E3345" s="9"/>
      <c r="F3345" s="9"/>
      <c r="G3345" s="9"/>
      <c r="H3345" s="9"/>
      <c r="I3345" s="9"/>
      <c r="J3345" s="9"/>
      <c r="K3345" s="9"/>
      <c r="M3345" s="67"/>
    </row>
    <row r="3346" spans="1:23" ht="15">
      <c r="A3346" s="28" t="s">
        <v>3334</v>
      </c>
      <c r="B3346" s="63" t="s">
        <v>3378</v>
      </c>
      <c r="C3346" s="3"/>
      <c r="D3346" s="3"/>
      <c r="E3346" s="9"/>
      <c r="F3346" s="9"/>
      <c r="G3346" s="9"/>
      <c r="H3346" s="9"/>
      <c r="I3346" s="9"/>
      <c r="J3346" s="9"/>
      <c r="K3346" s="9"/>
      <c r="M3346" s="67"/>
    </row>
    <row r="3347" spans="1:23" ht="15">
      <c r="A3347" s="28" t="s">
        <v>3335</v>
      </c>
      <c r="B3347" s="277" t="s">
        <v>3365</v>
      </c>
      <c r="C3347" s="3"/>
      <c r="D3347" s="3"/>
      <c r="E3347" s="9"/>
      <c r="F3347" s="9"/>
      <c r="G3347" s="9"/>
      <c r="H3347" s="9"/>
      <c r="I3347" s="9"/>
      <c r="J3347" s="9"/>
      <c r="K3347" s="9"/>
      <c r="M3347" s="67"/>
    </row>
    <row r="3348" spans="1:23" ht="15">
      <c r="A3348" s="28" t="s">
        <v>3336</v>
      </c>
      <c r="B3348" s="63" t="s">
        <v>3380</v>
      </c>
      <c r="C3348" s="3"/>
      <c r="D3348" s="3"/>
      <c r="E3348" s="9"/>
      <c r="F3348" s="9"/>
      <c r="G3348" s="9"/>
      <c r="H3348" s="9"/>
      <c r="I3348" s="9"/>
      <c r="J3348" s="9"/>
      <c r="K3348" s="9"/>
      <c r="M3348" s="67"/>
    </row>
    <row r="3349" spans="1:23" ht="15">
      <c r="A3349" s="28" t="s">
        <v>3337</v>
      </c>
      <c r="B3349" s="63" t="s">
        <v>3399</v>
      </c>
      <c r="C3349" s="3"/>
      <c r="D3349" s="3"/>
      <c r="E3349" s="9"/>
      <c r="F3349" s="9"/>
      <c r="G3349" s="9"/>
      <c r="H3349" s="9"/>
      <c r="I3349" s="9"/>
      <c r="J3349" s="9"/>
      <c r="K3349" s="9"/>
      <c r="M3349" s="67"/>
    </row>
    <row r="3350" spans="1:23" ht="15">
      <c r="A3350" s="28" t="s">
        <v>3338</v>
      </c>
      <c r="B3350" s="63" t="s">
        <v>3369</v>
      </c>
      <c r="C3350" s="3"/>
      <c r="D3350" s="3"/>
      <c r="E3350" s="9"/>
      <c r="F3350" s="9"/>
      <c r="G3350" s="9"/>
      <c r="H3350" s="9"/>
      <c r="I3350" s="9"/>
      <c r="J3350" s="9"/>
      <c r="K3350" s="9"/>
      <c r="M3350" s="67"/>
    </row>
    <row r="3351" spans="1:23" ht="15">
      <c r="A3351" s="28" t="s">
        <v>4129</v>
      </c>
      <c r="B3351" s="63" t="s">
        <v>3376</v>
      </c>
      <c r="C3351" s="3"/>
      <c r="D3351" s="3"/>
      <c r="E3351" s="9"/>
      <c r="F3351" s="9"/>
      <c r="G3351" s="9"/>
      <c r="H3351" s="9"/>
      <c r="I3351" s="9"/>
      <c r="J3351" s="9"/>
      <c r="K3351" s="9"/>
      <c r="M3351" s="67"/>
    </row>
    <row r="3352" spans="1:23" ht="15">
      <c r="A3352" s="28" t="s">
        <v>4130</v>
      </c>
      <c r="B3352" s="63" t="s">
        <v>3397</v>
      </c>
      <c r="C3352" s="3"/>
      <c r="D3352" s="3"/>
      <c r="E3352" s="9"/>
      <c r="F3352" s="9"/>
      <c r="G3352" s="9"/>
      <c r="H3352" s="9"/>
      <c r="I3352" s="9"/>
      <c r="J3352" s="9"/>
      <c r="K3352" s="9"/>
      <c r="M3352" s="67"/>
    </row>
    <row r="3353" spans="1:23" ht="15">
      <c r="A3353" s="28" t="s">
        <v>4131</v>
      </c>
      <c r="B3353" s="63" t="s">
        <v>3381</v>
      </c>
      <c r="C3353" s="3"/>
      <c r="D3353" s="3"/>
      <c r="E3353" s="9"/>
      <c r="F3353" s="9"/>
      <c r="G3353" s="9"/>
      <c r="H3353" s="9"/>
      <c r="I3353" s="9"/>
      <c r="J3353" s="9"/>
      <c r="K3353" s="9"/>
      <c r="M3353" s="67"/>
    </row>
    <row r="3354" spans="1:23" ht="15">
      <c r="A3354" s="28"/>
      <c r="B3354" s="28"/>
      <c r="E3354" s="9"/>
      <c r="F3354" s="9"/>
      <c r="G3354" s="9"/>
      <c r="H3354" s="67"/>
      <c r="L3354" s="69"/>
      <c r="M3354" s="67"/>
    </row>
    <row r="3355" spans="1:23" ht="15">
      <c r="A3355" s="28"/>
      <c r="B3355" s="63"/>
      <c r="E3355" s="9"/>
      <c r="L3355" s="69"/>
    </row>
    <row r="3356" spans="1:23" ht="15">
      <c r="A3356" s="28"/>
      <c r="B3356" s="63"/>
      <c r="E3356" s="9"/>
      <c r="L3356" s="69"/>
    </row>
    <row r="3357" spans="1:23" ht="25.5">
      <c r="A3357" s="23" t="s">
        <v>203</v>
      </c>
      <c r="L3357" s="69"/>
    </row>
    <row r="3358" spans="1:23">
      <c r="L3358" s="69"/>
    </row>
    <row r="3359" spans="1:23" ht="15">
      <c r="A3359" s="39"/>
      <c r="B3359" s="39"/>
      <c r="C3359" s="39"/>
      <c r="D3359" s="39"/>
      <c r="E3359" s="61">
        <v>2016</v>
      </c>
      <c r="F3359" s="61">
        <v>2017</v>
      </c>
      <c r="G3359" s="61">
        <v>2018</v>
      </c>
      <c r="H3359" s="61">
        <v>2019</v>
      </c>
      <c r="I3359" s="61">
        <v>2020</v>
      </c>
      <c r="J3359" s="61">
        <v>2021</v>
      </c>
      <c r="K3359" s="61">
        <v>2022</v>
      </c>
      <c r="L3359" s="69"/>
      <c r="M3359" s="70" t="s">
        <v>40</v>
      </c>
    </row>
    <row r="3360" spans="1:23" ht="15">
      <c r="A3360" s="28" t="s">
        <v>0</v>
      </c>
      <c r="B3360" s="63" t="s">
        <v>31</v>
      </c>
      <c r="E3360" s="217">
        <v>3417.5</v>
      </c>
      <c r="F3360" s="212">
        <v>3795.9</v>
      </c>
      <c r="G3360" s="213">
        <v>4469.3</v>
      </c>
      <c r="H3360" s="217">
        <v>4053.3999999999942</v>
      </c>
      <c r="I3360" s="213">
        <v>4773.100000000004</v>
      </c>
      <c r="J3360" s="9">
        <v>3091.0999999999931</v>
      </c>
      <c r="K3360" s="9">
        <v>4218.3000000000593</v>
      </c>
      <c r="M3360" s="67">
        <f t="shared" ref="M3360:M3391" si="92">SUM(E3360:K3360)</f>
        <v>27818.600000000049</v>
      </c>
      <c r="O3360" t="s">
        <v>1805</v>
      </c>
      <c r="R3360" t="s">
        <v>1237</v>
      </c>
      <c r="S3360" s="277"/>
      <c r="T3360" s="63"/>
      <c r="U3360" s="393"/>
      <c r="V3360" s="63"/>
      <c r="W3360" s="63"/>
    </row>
    <row r="3361" spans="1:23" ht="15">
      <c r="A3361" s="28" t="s">
        <v>2</v>
      </c>
      <c r="B3361" s="63" t="s">
        <v>21</v>
      </c>
      <c r="E3361" s="217">
        <v>3493.2</v>
      </c>
      <c r="F3361" s="217">
        <v>3272.4</v>
      </c>
      <c r="G3361" s="217">
        <v>4117.7</v>
      </c>
      <c r="H3361" s="9">
        <v>3242.4000000000069</v>
      </c>
      <c r="I3361" s="9">
        <v>4198.3999999999996</v>
      </c>
      <c r="J3361" s="217">
        <v>3903.5000000000346</v>
      </c>
      <c r="K3361" s="217">
        <v>4574.4999999999527</v>
      </c>
      <c r="M3361" s="67">
        <f t="shared" si="92"/>
        <v>26802.099999999995</v>
      </c>
      <c r="O3361" t="s">
        <v>2770</v>
      </c>
      <c r="R3361" s="21" t="s">
        <v>1237</v>
      </c>
      <c r="S3361" s="236"/>
      <c r="T3361" s="63"/>
      <c r="U3361" s="393"/>
      <c r="V3361" s="63"/>
      <c r="W3361" s="63"/>
    </row>
    <row r="3362" spans="1:23" ht="15">
      <c r="A3362" s="28" t="s">
        <v>3</v>
      </c>
      <c r="B3362" s="63" t="s">
        <v>17</v>
      </c>
      <c r="E3362" s="9">
        <v>3291.3</v>
      </c>
      <c r="F3362" s="217">
        <v>3596.1</v>
      </c>
      <c r="G3362" s="217">
        <v>4383.2</v>
      </c>
      <c r="H3362" s="9">
        <v>3079.700000000008</v>
      </c>
      <c r="I3362" s="9">
        <v>4041.8999999999978</v>
      </c>
      <c r="J3362" s="9">
        <v>3310.4000000000324</v>
      </c>
      <c r="K3362" s="214">
        <v>4962.6000000000167</v>
      </c>
      <c r="M3362" s="67">
        <f t="shared" si="92"/>
        <v>26665.200000000052</v>
      </c>
      <c r="O3362" t="s">
        <v>2756</v>
      </c>
      <c r="R3362" s="21" t="s">
        <v>1783</v>
      </c>
      <c r="S3362" s="63"/>
      <c r="T3362" s="63"/>
      <c r="U3362" s="394"/>
      <c r="V3362" s="63"/>
      <c r="W3362" s="63"/>
    </row>
    <row r="3363" spans="1:23" ht="15">
      <c r="A3363" s="28" t="s">
        <v>5</v>
      </c>
      <c r="B3363" s="63" t="s">
        <v>11</v>
      </c>
      <c r="E3363" s="214">
        <v>4519.8</v>
      </c>
      <c r="F3363" s="217">
        <v>3699.8</v>
      </c>
      <c r="G3363" s="9">
        <v>3339.2</v>
      </c>
      <c r="H3363" s="9">
        <v>3439.5000000000055</v>
      </c>
      <c r="I3363" s="9">
        <v>3255.3000000000038</v>
      </c>
      <c r="J3363" s="217">
        <v>3790.8000000000629</v>
      </c>
      <c r="K3363" s="9">
        <v>3688.0000000000273</v>
      </c>
      <c r="M3363" s="67">
        <f t="shared" si="92"/>
        <v>25732.400000000103</v>
      </c>
      <c r="O3363" t="s">
        <v>2484</v>
      </c>
      <c r="R3363" t="s">
        <v>1783</v>
      </c>
      <c r="S3363" s="277"/>
      <c r="T3363" s="63"/>
      <c r="U3363" s="393"/>
      <c r="V3363" s="63"/>
      <c r="W3363" s="63"/>
    </row>
    <row r="3364" spans="1:23" ht="15">
      <c r="A3364" s="28" t="s">
        <v>7</v>
      </c>
      <c r="B3364" s="63" t="s">
        <v>25</v>
      </c>
      <c r="E3364" s="212">
        <v>4141.1000000000004</v>
      </c>
      <c r="F3364" s="9">
        <v>2665.75</v>
      </c>
      <c r="G3364" s="9">
        <v>3838.3</v>
      </c>
      <c r="H3364" s="9">
        <v>3405.7999999999993</v>
      </c>
      <c r="I3364" s="217">
        <v>4429.449999999998</v>
      </c>
      <c r="J3364" s="9">
        <v>2688.9000000000015</v>
      </c>
      <c r="K3364" s="9">
        <v>4559.7000000001171</v>
      </c>
      <c r="M3364" s="67">
        <f t="shared" si="92"/>
        <v>25729.000000000116</v>
      </c>
      <c r="O3364" t="s">
        <v>334</v>
      </c>
      <c r="S3364" s="236"/>
      <c r="T3364" s="63"/>
      <c r="U3364" s="393"/>
      <c r="V3364" s="63"/>
      <c r="W3364" s="63"/>
    </row>
    <row r="3365" spans="1:23" ht="15">
      <c r="A3365" s="28" t="s">
        <v>8</v>
      </c>
      <c r="B3365" s="63" t="s">
        <v>9</v>
      </c>
      <c r="E3365" s="9">
        <v>3276.6</v>
      </c>
      <c r="F3365" s="214">
        <v>3841.4</v>
      </c>
      <c r="G3365" s="9">
        <v>3640.6</v>
      </c>
      <c r="H3365" s="9">
        <v>3157.399999999996</v>
      </c>
      <c r="I3365" s="9">
        <v>4076.2999999999993</v>
      </c>
      <c r="J3365" s="217">
        <v>3678.8000000001521</v>
      </c>
      <c r="K3365" s="9">
        <v>3467.4999999999509</v>
      </c>
      <c r="M3365" s="67">
        <f t="shared" si="92"/>
        <v>25138.6000000001</v>
      </c>
      <c r="O3365" t="s">
        <v>302</v>
      </c>
      <c r="R3365" t="s">
        <v>1783</v>
      </c>
      <c r="S3365" s="236"/>
      <c r="T3365" s="63"/>
      <c r="U3365" s="393"/>
      <c r="V3365" s="63"/>
      <c r="W3365" s="63"/>
    </row>
    <row r="3366" spans="1:23" ht="15">
      <c r="A3366" s="28" t="s">
        <v>10</v>
      </c>
      <c r="B3366" s="63" t="s">
        <v>33</v>
      </c>
      <c r="E3366" s="9">
        <v>2950.4</v>
      </c>
      <c r="F3366" s="9">
        <v>3183.1</v>
      </c>
      <c r="G3366" s="9">
        <v>3171.5</v>
      </c>
      <c r="H3366" s="9">
        <v>3137.4999999999982</v>
      </c>
      <c r="I3366" s="9">
        <v>3674.5999999999949</v>
      </c>
      <c r="J3366" s="212">
        <v>4163.2999999999975</v>
      </c>
      <c r="K3366" s="217">
        <v>4629.5999999999967</v>
      </c>
      <c r="M3366" s="67">
        <f t="shared" si="92"/>
        <v>24909.999999999985</v>
      </c>
      <c r="O3366" t="s">
        <v>334</v>
      </c>
      <c r="S3366" s="277"/>
      <c r="T3366" s="63"/>
      <c r="U3366" s="393"/>
      <c r="V3366" s="63"/>
      <c r="W3366" s="63"/>
    </row>
    <row r="3367" spans="1:23" ht="15">
      <c r="A3367" s="28" t="s">
        <v>12</v>
      </c>
      <c r="B3367" s="63" t="s">
        <v>37</v>
      </c>
      <c r="E3367" s="217">
        <v>3453.2</v>
      </c>
      <c r="F3367" s="9">
        <v>2382.5</v>
      </c>
      <c r="G3367" s="217">
        <v>4128.8</v>
      </c>
      <c r="H3367" s="217">
        <v>3955.0000000000055</v>
      </c>
      <c r="I3367" s="9">
        <v>3362.1000000000004</v>
      </c>
      <c r="J3367" s="9">
        <v>3132.4000000000106</v>
      </c>
      <c r="K3367" s="9">
        <v>3815.3999999999378</v>
      </c>
      <c r="M3367" s="67">
        <f t="shared" si="92"/>
        <v>24229.399999999951</v>
      </c>
      <c r="O3367" t="s">
        <v>371</v>
      </c>
      <c r="S3367" s="277"/>
      <c r="T3367" s="63"/>
      <c r="U3367" s="393"/>
      <c r="V3367" s="63"/>
      <c r="W3367" s="63"/>
    </row>
    <row r="3368" spans="1:23" ht="15">
      <c r="A3368" s="28" t="s">
        <v>14</v>
      </c>
      <c r="B3368" s="63" t="s">
        <v>39</v>
      </c>
      <c r="E3368" s="217">
        <v>3409.5</v>
      </c>
      <c r="F3368" s="9">
        <v>3179</v>
      </c>
      <c r="G3368" s="9">
        <v>3442.9</v>
      </c>
      <c r="H3368" s="212">
        <v>4083.7999999999975</v>
      </c>
      <c r="I3368" s="9">
        <v>3365.6000000000022</v>
      </c>
      <c r="J3368" s="9">
        <v>3585.8999999999924</v>
      </c>
      <c r="K3368" s="9">
        <v>2672.700000000139</v>
      </c>
      <c r="M3368" s="67">
        <f t="shared" si="92"/>
        <v>23739.400000000129</v>
      </c>
      <c r="O3368" t="s">
        <v>307</v>
      </c>
      <c r="S3368" s="277"/>
      <c r="T3368" s="63"/>
      <c r="U3368" s="393"/>
      <c r="V3368" s="63"/>
      <c r="W3368" s="63"/>
    </row>
    <row r="3369" spans="1:23" ht="15">
      <c r="A3369" s="28" t="s">
        <v>16</v>
      </c>
      <c r="B3369" s="63" t="s">
        <v>23</v>
      </c>
      <c r="E3369" s="217">
        <v>3586.35</v>
      </c>
      <c r="F3369" s="9">
        <v>2035.8</v>
      </c>
      <c r="G3369" s="9">
        <v>2828.4</v>
      </c>
      <c r="H3369" s="217">
        <v>4044.6999999999989</v>
      </c>
      <c r="I3369" s="9">
        <v>3986.8500000000049</v>
      </c>
      <c r="J3369" s="9">
        <v>2993.1500000000415</v>
      </c>
      <c r="K3369" s="9">
        <v>3651.8499999999622</v>
      </c>
      <c r="M3369" s="67">
        <f t="shared" si="92"/>
        <v>23127.100000000006</v>
      </c>
      <c r="O3369" t="s">
        <v>312</v>
      </c>
      <c r="S3369" s="236"/>
      <c r="T3369" s="63"/>
      <c r="U3369" s="394"/>
      <c r="V3369" s="63"/>
      <c r="W3369" s="63"/>
    </row>
    <row r="3370" spans="1:23" ht="15">
      <c r="A3370" s="28" t="s">
        <v>18</v>
      </c>
      <c r="B3370" s="63" t="s">
        <v>143</v>
      </c>
      <c r="E3370" s="9" t="s">
        <v>279</v>
      </c>
      <c r="F3370" s="9">
        <v>3172.4</v>
      </c>
      <c r="G3370" s="9">
        <v>3867</v>
      </c>
      <c r="H3370" s="9">
        <v>3457.3000000000011</v>
      </c>
      <c r="I3370" s="9">
        <v>3427.4999999999982</v>
      </c>
      <c r="J3370" s="214">
        <v>4336.9000000000487</v>
      </c>
      <c r="K3370" s="213">
        <v>4798.4000000000378</v>
      </c>
      <c r="M3370" s="67">
        <f t="shared" si="92"/>
        <v>23059.500000000087</v>
      </c>
      <c r="O3370" t="s">
        <v>372</v>
      </c>
      <c r="R3370" s="21" t="s">
        <v>1783</v>
      </c>
      <c r="S3370" s="63"/>
      <c r="T3370" s="63"/>
      <c r="U3370" s="393"/>
      <c r="V3370" s="63"/>
      <c r="W3370" s="63"/>
    </row>
    <row r="3371" spans="1:23" ht="15">
      <c r="A3371" s="28" t="s">
        <v>20</v>
      </c>
      <c r="B3371" s="63" t="s">
        <v>15</v>
      </c>
      <c r="E3371" s="217">
        <v>3643.5</v>
      </c>
      <c r="F3371" s="9">
        <v>3065.75</v>
      </c>
      <c r="G3371" s="9">
        <v>3017.6</v>
      </c>
      <c r="H3371" s="9">
        <v>2976.7999999999975</v>
      </c>
      <c r="I3371" s="217">
        <v>4530.5999999999976</v>
      </c>
      <c r="J3371" s="9">
        <v>2938.3999999999596</v>
      </c>
      <c r="K3371" s="9">
        <v>2816.5999999999985</v>
      </c>
      <c r="M3371" s="67">
        <f t="shared" si="92"/>
        <v>22989.249999999956</v>
      </c>
      <c r="O3371" t="s">
        <v>341</v>
      </c>
      <c r="S3371" s="277"/>
      <c r="T3371" s="63"/>
      <c r="U3371" s="393"/>
      <c r="V3371" s="63"/>
      <c r="W3371" s="63"/>
    </row>
    <row r="3372" spans="1:23" ht="15">
      <c r="A3372" s="28" t="s">
        <v>22</v>
      </c>
      <c r="B3372" s="63" t="s">
        <v>13</v>
      </c>
      <c r="E3372" s="9">
        <v>2906.8</v>
      </c>
      <c r="F3372" s="9">
        <v>2911.55</v>
      </c>
      <c r="G3372" s="9">
        <v>3733</v>
      </c>
      <c r="H3372" s="9">
        <v>3368.7999999999956</v>
      </c>
      <c r="I3372" s="9">
        <v>3312.3000000000038</v>
      </c>
      <c r="J3372" s="9">
        <v>2971.2499999999545</v>
      </c>
      <c r="K3372" s="9">
        <v>3513.8000000000466</v>
      </c>
      <c r="M3372" s="67">
        <f t="shared" si="92"/>
        <v>22717.5</v>
      </c>
      <c r="S3372" s="63"/>
      <c r="T3372" s="63"/>
      <c r="U3372" s="393"/>
      <c r="V3372" s="63"/>
      <c r="W3372" s="63"/>
    </row>
    <row r="3373" spans="1:23" ht="15">
      <c r="A3373" s="28" t="s">
        <v>24</v>
      </c>
      <c r="B3373" s="63" t="s">
        <v>142</v>
      </c>
      <c r="E3373" s="9" t="s">
        <v>279</v>
      </c>
      <c r="F3373" s="217">
        <v>3265.4</v>
      </c>
      <c r="G3373" s="217">
        <v>4294.7</v>
      </c>
      <c r="H3373" s="217">
        <v>3906.6999999999971</v>
      </c>
      <c r="I3373" s="9">
        <v>3890.9999999999973</v>
      </c>
      <c r="J3373" s="9">
        <v>3253.0999999999713</v>
      </c>
      <c r="K3373" s="9">
        <v>3792.9000000000306</v>
      </c>
      <c r="M3373" s="67">
        <f t="shared" si="92"/>
        <v>22403.799999999996</v>
      </c>
      <c r="O3373" t="s">
        <v>1238</v>
      </c>
      <c r="S3373" s="277"/>
      <c r="T3373" s="63"/>
      <c r="U3373" s="394"/>
      <c r="V3373" s="63"/>
      <c r="W3373" s="63"/>
    </row>
    <row r="3374" spans="1:23" ht="15">
      <c r="A3374" s="28" t="s">
        <v>26</v>
      </c>
      <c r="B3374" s="63" t="s">
        <v>27</v>
      </c>
      <c r="E3374" s="213">
        <v>4024.7</v>
      </c>
      <c r="F3374" s="9">
        <v>2880.8</v>
      </c>
      <c r="G3374" s="9">
        <v>3461.4</v>
      </c>
      <c r="H3374" s="9">
        <v>2908.299999999992</v>
      </c>
      <c r="I3374" s="9">
        <v>3232.7999999999993</v>
      </c>
      <c r="J3374" s="9">
        <v>2913.4999999999563</v>
      </c>
      <c r="K3374" s="9">
        <v>2843.0500000000338</v>
      </c>
      <c r="M3374" s="67">
        <f t="shared" si="92"/>
        <v>22264.549999999981</v>
      </c>
      <c r="O3374" t="s">
        <v>283</v>
      </c>
      <c r="S3374" s="63"/>
      <c r="T3374" s="63"/>
      <c r="U3374" s="393"/>
      <c r="V3374" s="63"/>
      <c r="W3374" s="63"/>
    </row>
    <row r="3375" spans="1:23" ht="15">
      <c r="A3375" s="28" t="s">
        <v>28</v>
      </c>
      <c r="B3375" s="63" t="s">
        <v>141</v>
      </c>
      <c r="E3375" s="9" t="s">
        <v>279</v>
      </c>
      <c r="F3375" s="9">
        <v>2312.75</v>
      </c>
      <c r="G3375" s="212">
        <v>4571.5</v>
      </c>
      <c r="H3375" s="9">
        <v>3344.9000000000033</v>
      </c>
      <c r="I3375" s="9">
        <v>4076.2999999999965</v>
      </c>
      <c r="J3375" s="9">
        <v>3370.0999999999713</v>
      </c>
      <c r="K3375" s="9">
        <v>3786.1999999999935</v>
      </c>
      <c r="M3375" s="67">
        <f t="shared" si="92"/>
        <v>21461.749999999967</v>
      </c>
      <c r="O3375" t="s">
        <v>301</v>
      </c>
      <c r="S3375" s="277"/>
      <c r="T3375" s="63"/>
      <c r="U3375" s="394"/>
      <c r="V3375" s="63"/>
      <c r="W3375" s="63"/>
    </row>
    <row r="3376" spans="1:23" ht="15">
      <c r="A3376" s="28" t="s">
        <v>30</v>
      </c>
      <c r="B3376" s="63" t="s">
        <v>19</v>
      </c>
      <c r="E3376" s="9">
        <v>3214.4</v>
      </c>
      <c r="F3376" s="213">
        <v>3783.9</v>
      </c>
      <c r="G3376" s="214">
        <v>4923.3999999999996</v>
      </c>
      <c r="H3376" s="9">
        <v>3475.3000000000011</v>
      </c>
      <c r="I3376" s="9">
        <v>2871.9000000000005</v>
      </c>
      <c r="J3376" s="9">
        <v>3142.3999999999887</v>
      </c>
      <c r="K3376" s="9" t="s">
        <v>279</v>
      </c>
      <c r="M3376" s="67">
        <f t="shared" si="92"/>
        <v>21411.299999999988</v>
      </c>
      <c r="O3376" t="s">
        <v>372</v>
      </c>
      <c r="R3376" t="s">
        <v>1783</v>
      </c>
      <c r="S3376" s="63"/>
      <c r="T3376" s="63"/>
      <c r="U3376" s="393"/>
      <c r="V3376" s="63"/>
      <c r="W3376" s="63"/>
    </row>
    <row r="3377" spans="1:23" ht="15">
      <c r="A3377" s="28" t="s">
        <v>32</v>
      </c>
      <c r="B3377" s="63" t="s">
        <v>1</v>
      </c>
      <c r="E3377" s="9">
        <v>3316.9</v>
      </c>
      <c r="F3377" s="217">
        <v>3207.5</v>
      </c>
      <c r="G3377" s="9">
        <v>2588</v>
      </c>
      <c r="H3377" s="9">
        <v>2560.3999999999942</v>
      </c>
      <c r="I3377" s="9">
        <v>2527.8999999999996</v>
      </c>
      <c r="J3377" s="9">
        <v>2744.5999999999003</v>
      </c>
      <c r="K3377" s="9">
        <v>3823.9999999999727</v>
      </c>
      <c r="M3377" s="67">
        <f t="shared" si="92"/>
        <v>20769.299999999865</v>
      </c>
      <c r="O3377" t="s">
        <v>294</v>
      </c>
      <c r="S3377" s="277"/>
      <c r="T3377" s="63"/>
      <c r="U3377" s="393"/>
      <c r="V3377" s="63"/>
      <c r="W3377" s="63"/>
    </row>
    <row r="3378" spans="1:23" ht="15">
      <c r="A3378" s="28" t="s">
        <v>34</v>
      </c>
      <c r="B3378" s="63" t="s">
        <v>6</v>
      </c>
      <c r="E3378" s="9">
        <v>3051.6</v>
      </c>
      <c r="F3378" s="217">
        <v>3446.35</v>
      </c>
      <c r="G3378" s="9">
        <v>4045.1</v>
      </c>
      <c r="H3378" s="9">
        <v>3370.3500000000004</v>
      </c>
      <c r="I3378" s="9">
        <v>3683.7999999999993</v>
      </c>
      <c r="J3378" s="9">
        <v>3003.2999999999738</v>
      </c>
      <c r="K3378" s="9" t="s">
        <v>279</v>
      </c>
      <c r="M3378" s="67">
        <f t="shared" si="92"/>
        <v>20600.499999999971</v>
      </c>
      <c r="O3378" t="s">
        <v>293</v>
      </c>
      <c r="S3378" s="277"/>
      <c r="T3378" s="63"/>
      <c r="U3378" s="393"/>
      <c r="V3378" s="63"/>
      <c r="W3378" s="63"/>
    </row>
    <row r="3379" spans="1:23" ht="15">
      <c r="A3379" s="28" t="s">
        <v>36</v>
      </c>
      <c r="B3379" s="63" t="s">
        <v>144</v>
      </c>
      <c r="E3379" s="9" t="s">
        <v>279</v>
      </c>
      <c r="F3379" s="9">
        <v>3075.25</v>
      </c>
      <c r="G3379" s="217">
        <v>4156.2</v>
      </c>
      <c r="H3379" s="9">
        <v>2883.1000000000022</v>
      </c>
      <c r="I3379" s="9">
        <v>3701.2000000000025</v>
      </c>
      <c r="J3379" s="9">
        <v>3614.7999999999683</v>
      </c>
      <c r="K3379" s="9">
        <v>3081.2500000000273</v>
      </c>
      <c r="M3379" s="67">
        <f t="shared" si="92"/>
        <v>20511.800000000003</v>
      </c>
      <c r="O3379" t="s">
        <v>288</v>
      </c>
      <c r="S3379" s="277"/>
      <c r="T3379" s="63"/>
      <c r="U3379" s="394"/>
      <c r="V3379" s="63"/>
      <c r="W3379" s="63"/>
    </row>
    <row r="3380" spans="1:23" ht="15">
      <c r="A3380" s="28" t="s">
        <v>38</v>
      </c>
      <c r="B3380" s="63" t="s">
        <v>154</v>
      </c>
      <c r="E3380" s="9" t="s">
        <v>279</v>
      </c>
      <c r="F3380" s="9" t="s">
        <v>279</v>
      </c>
      <c r="G3380" s="9">
        <v>3606.3</v>
      </c>
      <c r="H3380" s="213">
        <v>4080.2000000000007</v>
      </c>
      <c r="I3380" s="212">
        <v>4964.800000000002</v>
      </c>
      <c r="J3380" s="217">
        <v>3850.0999999999312</v>
      </c>
      <c r="K3380" s="9">
        <v>3890.899999999976</v>
      </c>
      <c r="M3380" s="67">
        <f t="shared" si="92"/>
        <v>20392.299999999912</v>
      </c>
      <c r="O3380" t="s">
        <v>1729</v>
      </c>
      <c r="S3380" s="236"/>
      <c r="T3380" s="63"/>
      <c r="U3380" s="393"/>
      <c r="V3380" s="63"/>
      <c r="W3380" s="63"/>
    </row>
    <row r="3381" spans="1:23" ht="15">
      <c r="A3381" s="28" t="s">
        <v>145</v>
      </c>
      <c r="B3381" s="63" t="s">
        <v>155</v>
      </c>
      <c r="E3381" s="9" t="s">
        <v>279</v>
      </c>
      <c r="F3381" s="9" t="s">
        <v>279</v>
      </c>
      <c r="G3381" s="9">
        <v>3559.1</v>
      </c>
      <c r="H3381" s="9">
        <v>2935.700000000008</v>
      </c>
      <c r="I3381" s="214">
        <v>5145.1999999999971</v>
      </c>
      <c r="J3381" s="9">
        <v>3172.0000000000273</v>
      </c>
      <c r="K3381" s="9">
        <v>3415.5999999999294</v>
      </c>
      <c r="M3381" s="67">
        <f t="shared" si="92"/>
        <v>18227.599999999962</v>
      </c>
      <c r="O3381" t="s">
        <v>282</v>
      </c>
      <c r="R3381" s="21" t="s">
        <v>1783</v>
      </c>
      <c r="S3381" s="63"/>
      <c r="T3381" s="63"/>
      <c r="U3381" s="394"/>
      <c r="V3381" s="63"/>
      <c r="W3381" s="63"/>
    </row>
    <row r="3382" spans="1:23" ht="15">
      <c r="A3382" s="28" t="s">
        <v>146</v>
      </c>
      <c r="B3382" s="63" t="s">
        <v>153</v>
      </c>
      <c r="E3382" s="9" t="s">
        <v>279</v>
      </c>
      <c r="F3382" s="9" t="s">
        <v>279</v>
      </c>
      <c r="G3382" s="9">
        <v>2759</v>
      </c>
      <c r="H3382" s="214">
        <v>4199.1000000000004</v>
      </c>
      <c r="I3382" s="9">
        <v>4205.9999999999982</v>
      </c>
      <c r="J3382" s="9">
        <v>2726.4999999999745</v>
      </c>
      <c r="K3382" s="9">
        <v>3975.5000000000327</v>
      </c>
      <c r="M3382" s="67">
        <f t="shared" si="92"/>
        <v>17866.100000000006</v>
      </c>
      <c r="O3382" t="s">
        <v>282</v>
      </c>
      <c r="R3382" t="s">
        <v>1783</v>
      </c>
      <c r="S3382" s="277"/>
      <c r="T3382" s="63"/>
      <c r="U3382" s="393"/>
      <c r="V3382" s="63"/>
      <c r="W3382" s="63"/>
    </row>
    <row r="3383" spans="1:23" ht="15">
      <c r="A3383" s="28" t="s">
        <v>147</v>
      </c>
      <c r="B3383" s="63" t="s">
        <v>746</v>
      </c>
      <c r="E3383" s="9" t="s">
        <v>279</v>
      </c>
      <c r="F3383" s="9" t="s">
        <v>279</v>
      </c>
      <c r="G3383" s="9" t="s">
        <v>279</v>
      </c>
      <c r="H3383" s="217">
        <v>3901.4999999999964</v>
      </c>
      <c r="I3383" s="217">
        <v>4325.7499999999991</v>
      </c>
      <c r="J3383" s="9">
        <v>3407.6000000001131</v>
      </c>
      <c r="K3383" s="9">
        <v>4163.3500000000131</v>
      </c>
      <c r="M3383" s="67">
        <f t="shared" si="92"/>
        <v>15798.200000000123</v>
      </c>
      <c r="O3383" t="s">
        <v>345</v>
      </c>
      <c r="S3383" s="63"/>
      <c r="T3383" s="63"/>
      <c r="U3383" s="393"/>
      <c r="V3383" s="63"/>
      <c r="W3383" s="63"/>
    </row>
    <row r="3384" spans="1:23" ht="15">
      <c r="A3384" s="28" t="s">
        <v>151</v>
      </c>
      <c r="B3384" s="63" t="s">
        <v>35</v>
      </c>
      <c r="E3384" s="217">
        <v>3762.8</v>
      </c>
      <c r="F3384" s="9">
        <v>2518.5500000000002</v>
      </c>
      <c r="G3384" s="9">
        <v>2911.1</v>
      </c>
      <c r="H3384" s="9">
        <v>3110.8000000000011</v>
      </c>
      <c r="I3384" s="9">
        <v>3317.7000000000007</v>
      </c>
      <c r="J3384" s="9" t="s">
        <v>279</v>
      </c>
      <c r="K3384" s="9" t="s">
        <v>279</v>
      </c>
      <c r="L3384" s="69"/>
      <c r="M3384" s="67">
        <f t="shared" si="92"/>
        <v>15620.950000000003</v>
      </c>
      <c r="O3384" t="s">
        <v>284</v>
      </c>
      <c r="S3384" s="277"/>
      <c r="T3384" s="63"/>
      <c r="U3384" s="393"/>
      <c r="V3384" s="63"/>
      <c r="W3384" s="63"/>
    </row>
    <row r="3385" spans="1:23" ht="15">
      <c r="A3385" s="28" t="s">
        <v>157</v>
      </c>
      <c r="B3385" s="28" t="s">
        <v>733</v>
      </c>
      <c r="E3385" s="9" t="s">
        <v>279</v>
      </c>
      <c r="F3385" s="9" t="s">
        <v>279</v>
      </c>
      <c r="G3385" s="9" t="s">
        <v>279</v>
      </c>
      <c r="H3385" s="217">
        <v>3982.0999999999985</v>
      </c>
      <c r="I3385" s="217">
        <v>4282.4999999999973</v>
      </c>
      <c r="J3385" s="9">
        <v>3591.0999999999258</v>
      </c>
      <c r="K3385" s="9">
        <v>3762.499999999889</v>
      </c>
      <c r="M3385" s="67">
        <f t="shared" si="92"/>
        <v>15618.19999999981</v>
      </c>
      <c r="O3385" t="s">
        <v>332</v>
      </c>
      <c r="S3385" s="63"/>
      <c r="T3385" s="63"/>
      <c r="U3385" s="393"/>
      <c r="V3385" s="63"/>
      <c r="W3385" s="63"/>
    </row>
    <row r="3386" spans="1:23" ht="15">
      <c r="A3386" s="28" t="s">
        <v>159</v>
      </c>
      <c r="B3386" s="63" t="s">
        <v>753</v>
      </c>
      <c r="E3386" s="9" t="s">
        <v>279</v>
      </c>
      <c r="F3386" s="9" t="s">
        <v>279</v>
      </c>
      <c r="G3386" s="9" t="s">
        <v>279</v>
      </c>
      <c r="H3386" s="9">
        <v>2923.8999999999978</v>
      </c>
      <c r="I3386" s="9">
        <v>3818.9999999999991</v>
      </c>
      <c r="J3386" s="213">
        <v>4028.1000000000622</v>
      </c>
      <c r="K3386" s="212">
        <v>4841.3999999999651</v>
      </c>
      <c r="M3386" s="67">
        <f t="shared" si="92"/>
        <v>15612.400000000023</v>
      </c>
      <c r="O3386" t="s">
        <v>303</v>
      </c>
      <c r="S3386" s="277"/>
      <c r="T3386" s="63"/>
      <c r="U3386" s="393"/>
      <c r="V3386" s="63"/>
      <c r="W3386" s="63"/>
    </row>
    <row r="3387" spans="1:23" ht="15">
      <c r="A3387" s="28" t="s">
        <v>160</v>
      </c>
      <c r="B3387" s="63" t="s">
        <v>156</v>
      </c>
      <c r="E3387" s="9" t="s">
        <v>279</v>
      </c>
      <c r="F3387" s="9" t="s">
        <v>279</v>
      </c>
      <c r="G3387" s="217">
        <v>4156.3</v>
      </c>
      <c r="H3387" s="9">
        <v>2364.5999999999949</v>
      </c>
      <c r="I3387" s="9">
        <v>2804.1000000000013</v>
      </c>
      <c r="J3387" s="9">
        <v>3401.9000000001452</v>
      </c>
      <c r="K3387" s="9">
        <v>2872.2499999999782</v>
      </c>
      <c r="M3387" s="67">
        <f t="shared" si="92"/>
        <v>15599.15000000012</v>
      </c>
      <c r="O3387" t="s">
        <v>293</v>
      </c>
      <c r="S3387" s="277"/>
      <c r="T3387" s="63"/>
      <c r="U3387" s="393"/>
      <c r="V3387" s="63"/>
      <c r="W3387" s="63"/>
    </row>
    <row r="3388" spans="1:23" ht="15">
      <c r="A3388" s="28" t="s">
        <v>161</v>
      </c>
      <c r="B3388" s="63" t="s">
        <v>762</v>
      </c>
      <c r="E3388" s="9" t="s">
        <v>279</v>
      </c>
      <c r="F3388" s="9" t="s">
        <v>279</v>
      </c>
      <c r="G3388" s="9" t="s">
        <v>279</v>
      </c>
      <c r="H3388" s="217">
        <v>3987.6000000000022</v>
      </c>
      <c r="I3388" s="9">
        <v>3683.3000000000011</v>
      </c>
      <c r="J3388" s="9">
        <v>3168.3999999999669</v>
      </c>
      <c r="K3388" s="217">
        <v>4624.7999999999683</v>
      </c>
      <c r="M3388" s="67">
        <f t="shared" si="92"/>
        <v>15464.099999999939</v>
      </c>
      <c r="O3388" t="s">
        <v>317</v>
      </c>
      <c r="S3388" s="277"/>
      <c r="T3388" s="63"/>
      <c r="U3388" s="393"/>
      <c r="V3388" s="63"/>
      <c r="W3388" s="63"/>
    </row>
    <row r="3389" spans="1:23" ht="15">
      <c r="A3389" s="28" t="s">
        <v>163</v>
      </c>
      <c r="B3389" s="63" t="s">
        <v>779</v>
      </c>
      <c r="E3389" s="9" t="s">
        <v>279</v>
      </c>
      <c r="F3389" s="9" t="s">
        <v>279</v>
      </c>
      <c r="G3389" s="9" t="s">
        <v>279</v>
      </c>
      <c r="H3389" s="9">
        <v>3523.3999999999942</v>
      </c>
      <c r="I3389" s="9">
        <v>3866.8000000000029</v>
      </c>
      <c r="J3389" s="217">
        <v>3709.7000000000007</v>
      </c>
      <c r="K3389" s="9">
        <v>4194.4000000001415</v>
      </c>
      <c r="M3389" s="67">
        <f t="shared" si="92"/>
        <v>15294.300000000139</v>
      </c>
      <c r="O3389" t="s">
        <v>288</v>
      </c>
      <c r="S3389" s="63"/>
      <c r="T3389" s="63"/>
      <c r="U3389" s="393"/>
      <c r="V3389" s="63"/>
      <c r="W3389" s="63"/>
    </row>
    <row r="3390" spans="1:23" ht="15">
      <c r="A3390" s="28" t="s">
        <v>275</v>
      </c>
      <c r="B3390" s="63" t="s">
        <v>162</v>
      </c>
      <c r="E3390" s="9" t="s">
        <v>279</v>
      </c>
      <c r="F3390" s="9" t="s">
        <v>279</v>
      </c>
      <c r="G3390" s="9">
        <v>3223</v>
      </c>
      <c r="H3390" s="9">
        <v>2948.3999999999996</v>
      </c>
      <c r="I3390" s="9">
        <v>3473.5999999999967</v>
      </c>
      <c r="J3390" s="9">
        <v>2225.8000000000338</v>
      </c>
      <c r="K3390" s="9">
        <v>3358.3999999999887</v>
      </c>
      <c r="M3390" s="67">
        <f t="shared" si="92"/>
        <v>15229.200000000019</v>
      </c>
      <c r="S3390" s="63"/>
      <c r="T3390" s="63"/>
      <c r="U3390" s="393"/>
      <c r="V3390" s="63"/>
      <c r="W3390" s="63"/>
    </row>
    <row r="3391" spans="1:23" ht="15">
      <c r="A3391" s="28" t="s">
        <v>276</v>
      </c>
      <c r="B3391" s="63" t="s">
        <v>749</v>
      </c>
      <c r="E3391" s="9" t="s">
        <v>279</v>
      </c>
      <c r="F3391" s="9" t="s">
        <v>279</v>
      </c>
      <c r="G3391" s="9" t="s">
        <v>279</v>
      </c>
      <c r="H3391" s="9">
        <v>3634.399999999996</v>
      </c>
      <c r="I3391" s="217">
        <v>4564.4000000000015</v>
      </c>
      <c r="J3391" s="9">
        <v>3195.3999999999996</v>
      </c>
      <c r="K3391" s="9">
        <v>3605.2000000000207</v>
      </c>
      <c r="M3391" s="67">
        <f t="shared" si="92"/>
        <v>14999.400000000018</v>
      </c>
      <c r="O3391" t="s">
        <v>284</v>
      </c>
      <c r="S3391" s="236"/>
      <c r="T3391" s="63"/>
      <c r="U3391" s="393"/>
      <c r="V3391" s="63"/>
      <c r="W3391" s="63"/>
    </row>
    <row r="3392" spans="1:23" ht="15">
      <c r="A3392" s="28" t="s">
        <v>277</v>
      </c>
      <c r="B3392" s="63" t="s">
        <v>790</v>
      </c>
      <c r="E3392" s="9" t="s">
        <v>279</v>
      </c>
      <c r="F3392" s="9" t="s">
        <v>279</v>
      </c>
      <c r="G3392" s="9" t="s">
        <v>279</v>
      </c>
      <c r="H3392" s="9">
        <v>3377.1999999999953</v>
      </c>
      <c r="I3392" s="9">
        <v>4006.7500000000018</v>
      </c>
      <c r="J3392" s="9">
        <v>3146.1999999999971</v>
      </c>
      <c r="K3392" s="9">
        <v>4338.2999999999192</v>
      </c>
      <c r="M3392" s="67">
        <f t="shared" ref="M3392:M3423" si="93">SUM(E3392:K3392)</f>
        <v>14868.449999999913</v>
      </c>
      <c r="S3392" s="63"/>
      <c r="T3392" s="63"/>
      <c r="U3392" s="393"/>
      <c r="V3392" s="63"/>
      <c r="W3392" s="63"/>
    </row>
    <row r="3393" spans="1:23" ht="15">
      <c r="A3393" s="28" t="s">
        <v>278</v>
      </c>
      <c r="B3393" s="63" t="s">
        <v>800</v>
      </c>
      <c r="E3393" s="9" t="s">
        <v>279</v>
      </c>
      <c r="F3393" s="9" t="s">
        <v>279</v>
      </c>
      <c r="G3393" s="9" t="s">
        <v>279</v>
      </c>
      <c r="H3393" s="9">
        <v>3274.1999999999953</v>
      </c>
      <c r="I3393" s="217">
        <v>4280.3999999999969</v>
      </c>
      <c r="J3393" s="9">
        <v>2858.9999999999509</v>
      </c>
      <c r="K3393" s="9">
        <v>4293.0999999999985</v>
      </c>
      <c r="M3393" s="67">
        <f t="shared" si="93"/>
        <v>14706.699999999943</v>
      </c>
      <c r="O3393" t="s">
        <v>294</v>
      </c>
      <c r="S3393" s="277"/>
      <c r="T3393" s="63"/>
      <c r="U3393" s="393"/>
      <c r="V3393" s="63"/>
      <c r="W3393" s="63"/>
    </row>
    <row r="3394" spans="1:23" ht="15">
      <c r="A3394" s="28" t="s">
        <v>735</v>
      </c>
      <c r="B3394" s="63" t="s">
        <v>783</v>
      </c>
      <c r="E3394" s="9" t="s">
        <v>279</v>
      </c>
      <c r="F3394" s="9" t="s">
        <v>279</v>
      </c>
      <c r="G3394" s="9" t="s">
        <v>279</v>
      </c>
      <c r="H3394" s="9">
        <v>3159.399999999996</v>
      </c>
      <c r="I3394" s="9">
        <v>3845.4999999999964</v>
      </c>
      <c r="J3394" s="9">
        <v>3333.2000000000189</v>
      </c>
      <c r="K3394" s="9">
        <v>4175.0999999999585</v>
      </c>
      <c r="M3394" s="67">
        <f t="shared" si="93"/>
        <v>14513.19999999997</v>
      </c>
      <c r="S3394" s="63"/>
      <c r="T3394" s="63"/>
      <c r="U3394" s="393"/>
      <c r="V3394" s="63"/>
      <c r="W3394" s="63"/>
    </row>
    <row r="3395" spans="1:23" ht="15">
      <c r="A3395" s="28" t="s">
        <v>736</v>
      </c>
      <c r="B3395" s="63" t="s">
        <v>4</v>
      </c>
      <c r="E3395" s="9">
        <v>2980.85</v>
      </c>
      <c r="F3395" s="9">
        <v>3106.3</v>
      </c>
      <c r="G3395" s="9">
        <v>3544.8</v>
      </c>
      <c r="H3395" s="9">
        <v>1872.5</v>
      </c>
      <c r="I3395" s="9">
        <v>2572.8000000000011</v>
      </c>
      <c r="J3395" s="9" t="s">
        <v>279</v>
      </c>
      <c r="K3395" s="9" t="s">
        <v>279</v>
      </c>
      <c r="L3395" s="69"/>
      <c r="M3395" s="67">
        <f t="shared" si="93"/>
        <v>14077.250000000002</v>
      </c>
      <c r="S3395" s="28"/>
      <c r="T3395" s="63"/>
      <c r="U3395" s="394"/>
      <c r="V3395" s="63"/>
      <c r="W3395" s="63"/>
    </row>
    <row r="3396" spans="1:23" ht="15">
      <c r="A3396" s="28" t="s">
        <v>737</v>
      </c>
      <c r="B3396" s="63" t="s">
        <v>738</v>
      </c>
      <c r="E3396" s="9" t="s">
        <v>279</v>
      </c>
      <c r="F3396" s="9" t="s">
        <v>279</v>
      </c>
      <c r="G3396" s="9" t="s">
        <v>279</v>
      </c>
      <c r="H3396" s="9">
        <v>3310.5999999999967</v>
      </c>
      <c r="I3396" s="9">
        <v>3805.1000000000022</v>
      </c>
      <c r="J3396" s="9">
        <v>3104.100000000044</v>
      </c>
      <c r="K3396" s="9">
        <v>3760.6000000000004</v>
      </c>
      <c r="M3396" s="67">
        <f t="shared" si="93"/>
        <v>13980.400000000043</v>
      </c>
      <c r="S3396" s="63"/>
      <c r="T3396" s="63"/>
      <c r="U3396" s="393"/>
      <c r="V3396" s="63"/>
      <c r="W3396" s="63"/>
    </row>
    <row r="3397" spans="1:23" ht="15">
      <c r="A3397" s="28" t="s">
        <v>739</v>
      </c>
      <c r="B3397" s="63" t="s">
        <v>748</v>
      </c>
      <c r="E3397" s="9" t="s">
        <v>279</v>
      </c>
      <c r="F3397" s="9" t="s">
        <v>279</v>
      </c>
      <c r="G3397" s="9" t="s">
        <v>279</v>
      </c>
      <c r="H3397" s="9">
        <v>3835.2999999999938</v>
      </c>
      <c r="I3397" s="9">
        <v>2993.6000000000031</v>
      </c>
      <c r="J3397" s="9">
        <v>3464.1999999999553</v>
      </c>
      <c r="K3397" s="9">
        <v>3431.099999999984</v>
      </c>
      <c r="M3397" s="67">
        <f t="shared" si="93"/>
        <v>13724.199999999935</v>
      </c>
      <c r="S3397" s="277"/>
      <c r="T3397" s="63"/>
      <c r="U3397" s="394"/>
      <c r="V3397" s="63"/>
      <c r="W3397" s="63"/>
    </row>
    <row r="3398" spans="1:23" ht="15">
      <c r="A3398" s="28" t="s">
        <v>745</v>
      </c>
      <c r="B3398" s="63" t="s">
        <v>757</v>
      </c>
      <c r="E3398" s="9" t="s">
        <v>279</v>
      </c>
      <c r="F3398" s="9" t="s">
        <v>279</v>
      </c>
      <c r="G3398" s="9" t="s">
        <v>279</v>
      </c>
      <c r="H3398" s="9">
        <v>2623.0999999999949</v>
      </c>
      <c r="I3398" s="9">
        <v>3766.0500000000011</v>
      </c>
      <c r="J3398" s="9">
        <v>3006.5000000000182</v>
      </c>
      <c r="K3398" s="9">
        <v>4141.9499999999716</v>
      </c>
      <c r="M3398" s="67">
        <f t="shared" si="93"/>
        <v>13537.599999999986</v>
      </c>
      <c r="S3398" s="277"/>
      <c r="T3398" s="63"/>
      <c r="U3398" s="394"/>
      <c r="V3398" s="63"/>
      <c r="W3398" s="63"/>
    </row>
    <row r="3399" spans="1:23" ht="15">
      <c r="A3399" s="28" t="s">
        <v>747</v>
      </c>
      <c r="B3399" s="63" t="s">
        <v>29</v>
      </c>
      <c r="E3399" s="9">
        <v>3274.5</v>
      </c>
      <c r="F3399" s="217">
        <v>3693.8</v>
      </c>
      <c r="G3399" s="9">
        <v>3151.4</v>
      </c>
      <c r="H3399" s="9" t="s">
        <v>279</v>
      </c>
      <c r="I3399" s="9" t="s">
        <v>279</v>
      </c>
      <c r="J3399" s="9">
        <v>3179.3000000000575</v>
      </c>
      <c r="K3399" s="9" t="s">
        <v>279</v>
      </c>
      <c r="M3399" s="67">
        <f t="shared" si="93"/>
        <v>13299.000000000058</v>
      </c>
      <c r="O3399" t="s">
        <v>285</v>
      </c>
      <c r="S3399" s="236"/>
      <c r="T3399" s="63"/>
      <c r="U3399" s="394"/>
      <c r="V3399" s="63"/>
      <c r="W3399" s="63"/>
    </row>
    <row r="3400" spans="1:23" ht="15">
      <c r="A3400" s="28" t="s">
        <v>750</v>
      </c>
      <c r="B3400" s="63" t="s">
        <v>778</v>
      </c>
      <c r="E3400" s="9" t="s">
        <v>279</v>
      </c>
      <c r="F3400" s="9" t="s">
        <v>279</v>
      </c>
      <c r="G3400" s="9" t="s">
        <v>279</v>
      </c>
      <c r="H3400" s="9">
        <v>3171.6000000000004</v>
      </c>
      <c r="I3400" s="9">
        <v>4187.7000000000053</v>
      </c>
      <c r="J3400" s="9">
        <v>2847.9000000000815</v>
      </c>
      <c r="K3400" s="9">
        <v>2997.4999999999163</v>
      </c>
      <c r="M3400" s="67">
        <f t="shared" si="93"/>
        <v>13204.700000000004</v>
      </c>
      <c r="S3400" s="63"/>
      <c r="T3400" s="63"/>
      <c r="U3400" s="394"/>
      <c r="V3400" s="63"/>
      <c r="W3400" s="63"/>
    </row>
    <row r="3401" spans="1:23" ht="15">
      <c r="A3401" s="28" t="s">
        <v>751</v>
      </c>
      <c r="B3401" s="63" t="s">
        <v>771</v>
      </c>
      <c r="E3401" s="9" t="s">
        <v>279</v>
      </c>
      <c r="F3401" s="9" t="s">
        <v>279</v>
      </c>
      <c r="G3401" s="9" t="s">
        <v>279</v>
      </c>
      <c r="H3401" s="9">
        <v>3372.2999999999975</v>
      </c>
      <c r="I3401" s="9">
        <v>3507.2999999999993</v>
      </c>
      <c r="J3401" s="9">
        <v>2915.1999999999425</v>
      </c>
      <c r="K3401" s="9">
        <v>3283.7000000000553</v>
      </c>
      <c r="M3401" s="67">
        <f t="shared" si="93"/>
        <v>13078.499999999995</v>
      </c>
      <c r="S3401" s="63"/>
      <c r="T3401" s="63"/>
      <c r="U3401" s="393"/>
      <c r="V3401" s="63"/>
      <c r="W3401" s="63"/>
    </row>
    <row r="3402" spans="1:23" ht="15">
      <c r="A3402" s="28" t="s">
        <v>754</v>
      </c>
      <c r="B3402" s="63" t="s">
        <v>763</v>
      </c>
      <c r="E3402" s="9" t="s">
        <v>279</v>
      </c>
      <c r="F3402" s="9" t="s">
        <v>279</v>
      </c>
      <c r="G3402" s="9" t="s">
        <v>279</v>
      </c>
      <c r="H3402" s="9">
        <v>2683.3499999999967</v>
      </c>
      <c r="I3402" s="9">
        <v>3296.1000000000022</v>
      </c>
      <c r="J3402" s="9">
        <v>3130.8999999999542</v>
      </c>
      <c r="K3402" s="9">
        <v>3566.4000000000597</v>
      </c>
      <c r="M3402" s="67">
        <f t="shared" si="93"/>
        <v>12676.750000000013</v>
      </c>
      <c r="S3402" s="277"/>
      <c r="T3402" s="63"/>
      <c r="U3402" s="393"/>
      <c r="V3402" s="63"/>
      <c r="W3402" s="63"/>
    </row>
    <row r="3403" spans="1:23" ht="15">
      <c r="A3403" s="28" t="s">
        <v>756</v>
      </c>
      <c r="B3403" s="63" t="s">
        <v>796</v>
      </c>
      <c r="E3403" s="9" t="s">
        <v>279</v>
      </c>
      <c r="F3403" s="9" t="s">
        <v>279</v>
      </c>
      <c r="G3403" s="9" t="s">
        <v>279</v>
      </c>
      <c r="H3403" s="9">
        <v>3349.5499999999938</v>
      </c>
      <c r="I3403" s="9">
        <v>2532.4999999999991</v>
      </c>
      <c r="J3403" s="9">
        <v>3392.9000000000378</v>
      </c>
      <c r="K3403" s="9">
        <v>3373.5499999999829</v>
      </c>
      <c r="M3403" s="67">
        <f t="shared" si="93"/>
        <v>12648.500000000013</v>
      </c>
      <c r="S3403" s="277"/>
      <c r="T3403" s="63"/>
      <c r="U3403" s="394"/>
      <c r="V3403" s="63"/>
      <c r="W3403" s="63"/>
    </row>
    <row r="3404" spans="1:23" ht="15">
      <c r="A3404" s="28" t="s">
        <v>761</v>
      </c>
      <c r="B3404" s="63" t="s">
        <v>782</v>
      </c>
      <c r="E3404" s="9" t="s">
        <v>279</v>
      </c>
      <c r="F3404" s="9" t="s">
        <v>279</v>
      </c>
      <c r="G3404" s="9" t="s">
        <v>279</v>
      </c>
      <c r="H3404" s="9">
        <v>2374.6999999999971</v>
      </c>
      <c r="I3404" s="9">
        <v>3816.300000000002</v>
      </c>
      <c r="J3404" s="9">
        <v>3547.8999999999905</v>
      </c>
      <c r="K3404" s="9">
        <v>2873.8500000000458</v>
      </c>
      <c r="M3404" s="67">
        <f t="shared" si="93"/>
        <v>12612.750000000036</v>
      </c>
      <c r="S3404" s="236"/>
      <c r="T3404" s="63"/>
      <c r="U3404" s="393"/>
      <c r="V3404" s="63"/>
      <c r="W3404" s="63"/>
    </row>
    <row r="3405" spans="1:23" ht="15">
      <c r="A3405" s="28" t="s">
        <v>765</v>
      </c>
      <c r="B3405" s="229" t="s">
        <v>1653</v>
      </c>
      <c r="C3405" s="3"/>
      <c r="D3405" s="3"/>
      <c r="E3405" s="9" t="s">
        <v>279</v>
      </c>
      <c r="F3405" s="9" t="s">
        <v>279</v>
      </c>
      <c r="G3405" s="9" t="s">
        <v>279</v>
      </c>
      <c r="H3405" s="9" t="s">
        <v>279</v>
      </c>
      <c r="I3405" s="9">
        <v>3687.1999999999989</v>
      </c>
      <c r="J3405" s="217">
        <v>3938.8999999999542</v>
      </c>
      <c r="K3405" s="217">
        <v>4750.8999999999651</v>
      </c>
      <c r="M3405" s="67">
        <f t="shared" si="93"/>
        <v>12376.999999999918</v>
      </c>
      <c r="O3405" t="s">
        <v>310</v>
      </c>
      <c r="S3405" s="236"/>
      <c r="T3405" s="63"/>
      <c r="U3405" s="393"/>
      <c r="V3405" s="63"/>
      <c r="W3405" s="63"/>
    </row>
    <row r="3406" spans="1:23" ht="15">
      <c r="A3406" s="28" t="s">
        <v>766</v>
      </c>
      <c r="B3406" s="229" t="s">
        <v>1657</v>
      </c>
      <c r="C3406" s="3"/>
      <c r="D3406" s="3"/>
      <c r="E3406" s="9" t="s">
        <v>279</v>
      </c>
      <c r="F3406" s="9" t="s">
        <v>279</v>
      </c>
      <c r="G3406" s="9" t="s">
        <v>279</v>
      </c>
      <c r="H3406" s="9" t="s">
        <v>279</v>
      </c>
      <c r="I3406" s="9">
        <v>4121.7500000000009</v>
      </c>
      <c r="J3406" s="9">
        <v>3254.5000000000709</v>
      </c>
      <c r="K3406" s="217">
        <v>4700.1999999999807</v>
      </c>
      <c r="M3406" s="67">
        <f t="shared" si="93"/>
        <v>12076.450000000052</v>
      </c>
      <c r="O3406" t="s">
        <v>285</v>
      </c>
      <c r="S3406" s="236"/>
      <c r="T3406" s="63"/>
      <c r="U3406" s="393"/>
      <c r="V3406" s="63"/>
      <c r="W3406" s="63"/>
    </row>
    <row r="3407" spans="1:23" ht="15">
      <c r="A3407" s="28" t="s">
        <v>767</v>
      </c>
      <c r="B3407" s="63" t="s">
        <v>764</v>
      </c>
      <c r="E3407" s="9" t="s">
        <v>279</v>
      </c>
      <c r="F3407" s="9" t="s">
        <v>279</v>
      </c>
      <c r="G3407" s="9" t="s">
        <v>279</v>
      </c>
      <c r="H3407" s="9">
        <v>3278.2999999999975</v>
      </c>
      <c r="I3407" s="9">
        <v>2459.1000000000031</v>
      </c>
      <c r="J3407" s="9">
        <v>3278.200000000099</v>
      </c>
      <c r="K3407" s="9">
        <v>2990.6000000000149</v>
      </c>
      <c r="M3407" s="67">
        <f t="shared" si="93"/>
        <v>12006.200000000115</v>
      </c>
      <c r="S3407" s="277"/>
      <c r="T3407" s="63"/>
      <c r="U3407" s="394"/>
      <c r="V3407" s="63"/>
      <c r="W3407" s="63"/>
    </row>
    <row r="3408" spans="1:23" ht="15">
      <c r="A3408" s="28" t="s">
        <v>773</v>
      </c>
      <c r="B3408" s="229" t="s">
        <v>1660</v>
      </c>
      <c r="C3408" s="3"/>
      <c r="D3408" s="3"/>
      <c r="E3408" s="9" t="s">
        <v>279</v>
      </c>
      <c r="F3408" s="9" t="s">
        <v>279</v>
      </c>
      <c r="G3408" s="9" t="s">
        <v>279</v>
      </c>
      <c r="H3408" s="9" t="s">
        <v>279</v>
      </c>
      <c r="I3408" s="217">
        <v>4340.899999999996</v>
      </c>
      <c r="J3408" s="9">
        <v>3361.1000000000004</v>
      </c>
      <c r="K3408" s="9">
        <v>4291.6499999999342</v>
      </c>
      <c r="M3408" s="67">
        <f t="shared" si="93"/>
        <v>11993.649999999931</v>
      </c>
      <c r="O3408" t="s">
        <v>293</v>
      </c>
      <c r="S3408" s="63"/>
      <c r="T3408" s="63"/>
      <c r="U3408" s="393"/>
      <c r="V3408" s="63"/>
      <c r="W3408" s="63"/>
    </row>
    <row r="3409" spans="1:23" ht="15">
      <c r="A3409" s="28" t="s">
        <v>781</v>
      </c>
      <c r="B3409" s="225" t="s">
        <v>1662</v>
      </c>
      <c r="C3409" s="3"/>
      <c r="D3409" s="3"/>
      <c r="E3409" s="9" t="s">
        <v>279</v>
      </c>
      <c r="F3409" s="9" t="s">
        <v>279</v>
      </c>
      <c r="G3409" s="9" t="s">
        <v>279</v>
      </c>
      <c r="H3409" s="9" t="s">
        <v>279</v>
      </c>
      <c r="I3409" s="9">
        <v>3655.3999999999969</v>
      </c>
      <c r="J3409" s="9">
        <v>3642.600000000024</v>
      </c>
      <c r="K3409" s="9">
        <v>4478.3000000000975</v>
      </c>
      <c r="M3409" s="67">
        <f t="shared" si="93"/>
        <v>11776.300000000119</v>
      </c>
      <c r="S3409" s="277"/>
      <c r="T3409" s="63"/>
      <c r="U3409" s="393"/>
      <c r="V3409" s="63"/>
      <c r="W3409" s="63"/>
    </row>
    <row r="3410" spans="1:23" ht="15">
      <c r="A3410" s="28" t="s">
        <v>785</v>
      </c>
      <c r="B3410" s="63" t="s">
        <v>755</v>
      </c>
      <c r="E3410" s="9" t="s">
        <v>279</v>
      </c>
      <c r="F3410" s="9" t="s">
        <v>279</v>
      </c>
      <c r="G3410" s="9" t="s">
        <v>279</v>
      </c>
      <c r="H3410" s="9">
        <v>2792.6499999999978</v>
      </c>
      <c r="I3410" s="9">
        <v>2565.3999999999996</v>
      </c>
      <c r="J3410" s="9">
        <v>2931.7000000000153</v>
      </c>
      <c r="K3410" s="9">
        <v>3455.0499999999593</v>
      </c>
      <c r="M3410" s="67">
        <f t="shared" si="93"/>
        <v>11744.799999999972</v>
      </c>
      <c r="S3410" s="63"/>
      <c r="T3410" s="63"/>
      <c r="U3410" s="394"/>
      <c r="V3410" s="63"/>
      <c r="W3410" s="63"/>
    </row>
    <row r="3411" spans="1:23" ht="15">
      <c r="A3411" s="28" t="s">
        <v>786</v>
      </c>
      <c r="B3411" s="229" t="s">
        <v>1647</v>
      </c>
      <c r="C3411" s="3"/>
      <c r="D3411" s="3"/>
      <c r="E3411" s="9" t="s">
        <v>279</v>
      </c>
      <c r="F3411" s="9" t="s">
        <v>279</v>
      </c>
      <c r="G3411" s="9" t="s">
        <v>279</v>
      </c>
      <c r="H3411" s="9" t="s">
        <v>279</v>
      </c>
      <c r="I3411" s="9">
        <v>3955.699999999998</v>
      </c>
      <c r="J3411" s="217">
        <v>3700.7999999999702</v>
      </c>
      <c r="K3411" s="9">
        <v>3990.9000000000015</v>
      </c>
      <c r="M3411" s="67">
        <f t="shared" si="93"/>
        <v>11647.399999999969</v>
      </c>
      <c r="O3411" t="s">
        <v>289</v>
      </c>
      <c r="S3411" s="63"/>
      <c r="T3411" s="63"/>
      <c r="U3411" s="393"/>
      <c r="V3411" s="63"/>
      <c r="W3411" s="63"/>
    </row>
    <row r="3412" spans="1:23" ht="15">
      <c r="A3412" s="28" t="s">
        <v>787</v>
      </c>
      <c r="B3412" s="63" t="s">
        <v>788</v>
      </c>
      <c r="E3412" s="9" t="s">
        <v>279</v>
      </c>
      <c r="F3412" s="9" t="s">
        <v>279</v>
      </c>
      <c r="G3412" s="9" t="s">
        <v>279</v>
      </c>
      <c r="H3412" s="9">
        <v>2233</v>
      </c>
      <c r="I3412" s="9">
        <v>2159</v>
      </c>
      <c r="J3412" s="9">
        <v>3597.5499999998574</v>
      </c>
      <c r="K3412" s="9">
        <v>3516.1000000000786</v>
      </c>
      <c r="M3412" s="67">
        <f t="shared" si="93"/>
        <v>11505.649999999936</v>
      </c>
      <c r="S3412" s="63"/>
      <c r="T3412" s="63"/>
      <c r="U3412" s="393"/>
      <c r="V3412" s="63"/>
      <c r="W3412" s="63"/>
    </row>
    <row r="3413" spans="1:23" ht="15">
      <c r="A3413" s="28" t="s">
        <v>793</v>
      </c>
      <c r="B3413" s="28" t="s">
        <v>728</v>
      </c>
      <c r="E3413" s="9" t="s">
        <v>279</v>
      </c>
      <c r="F3413" s="9" t="s">
        <v>279</v>
      </c>
      <c r="G3413" s="9" t="s">
        <v>279</v>
      </c>
      <c r="H3413" s="9">
        <v>3400.8999999999996</v>
      </c>
      <c r="I3413" s="9">
        <v>3074.7</v>
      </c>
      <c r="J3413" s="9">
        <v>1916.3000000000147</v>
      </c>
      <c r="K3413" s="9">
        <v>3108.6999999999334</v>
      </c>
      <c r="M3413" s="67">
        <f t="shared" si="93"/>
        <v>11500.599999999948</v>
      </c>
      <c r="S3413" s="28"/>
      <c r="T3413" s="63"/>
      <c r="U3413" s="393"/>
      <c r="V3413" s="63"/>
      <c r="W3413" s="63"/>
    </row>
    <row r="3414" spans="1:23" ht="15">
      <c r="A3414" s="28" t="s">
        <v>794</v>
      </c>
      <c r="B3414" s="229" t="s">
        <v>1654</v>
      </c>
      <c r="C3414" s="3"/>
      <c r="D3414" s="3"/>
      <c r="E3414" s="9" t="s">
        <v>279</v>
      </c>
      <c r="F3414" s="9" t="s">
        <v>279</v>
      </c>
      <c r="G3414" s="9" t="s">
        <v>279</v>
      </c>
      <c r="H3414" s="9" t="s">
        <v>279</v>
      </c>
      <c r="I3414" s="9">
        <v>3453.5999999999985</v>
      </c>
      <c r="J3414" s="9">
        <v>3668.9000000000124</v>
      </c>
      <c r="K3414" s="9">
        <v>4346.9000000000542</v>
      </c>
      <c r="M3414" s="67">
        <f t="shared" si="93"/>
        <v>11469.400000000065</v>
      </c>
      <c r="S3414" s="63"/>
      <c r="T3414" s="63"/>
      <c r="U3414" s="393"/>
      <c r="V3414" s="63"/>
      <c r="W3414" s="63"/>
    </row>
    <row r="3415" spans="1:23" ht="15">
      <c r="A3415" s="28" t="s">
        <v>795</v>
      </c>
      <c r="B3415" s="229" t="s">
        <v>1661</v>
      </c>
      <c r="C3415" s="3"/>
      <c r="D3415" s="3"/>
      <c r="E3415" s="9" t="s">
        <v>279</v>
      </c>
      <c r="F3415" s="9" t="s">
        <v>279</v>
      </c>
      <c r="G3415" s="9" t="s">
        <v>279</v>
      </c>
      <c r="H3415" s="9" t="s">
        <v>279</v>
      </c>
      <c r="I3415" s="9">
        <v>3449.0999999999985</v>
      </c>
      <c r="J3415" s="9">
        <v>3047.1999999999371</v>
      </c>
      <c r="K3415" s="217">
        <v>4598.7000000000335</v>
      </c>
      <c r="M3415" s="67">
        <f t="shared" si="93"/>
        <v>11094.999999999969</v>
      </c>
      <c r="O3415" t="s">
        <v>289</v>
      </c>
      <c r="S3415" s="236"/>
      <c r="T3415" s="63"/>
      <c r="U3415" s="393"/>
      <c r="V3415" s="63"/>
      <c r="W3415" s="63"/>
    </row>
    <row r="3416" spans="1:23" ht="15">
      <c r="A3416" s="28" t="s">
        <v>797</v>
      </c>
      <c r="B3416" s="28" t="s">
        <v>734</v>
      </c>
      <c r="E3416" s="9" t="s">
        <v>279</v>
      </c>
      <c r="F3416" s="9" t="s">
        <v>279</v>
      </c>
      <c r="G3416" s="9" t="s">
        <v>279</v>
      </c>
      <c r="H3416" s="9">
        <v>2731.8000000000029</v>
      </c>
      <c r="I3416" s="9">
        <v>3042.3000000000011</v>
      </c>
      <c r="J3416" s="9">
        <v>2177.5999999999458</v>
      </c>
      <c r="K3416" s="9">
        <v>3004.4000000000178</v>
      </c>
      <c r="M3416" s="67">
        <f t="shared" si="93"/>
        <v>10956.099999999968</v>
      </c>
      <c r="S3416" s="63"/>
      <c r="T3416" s="63"/>
      <c r="U3416" s="393"/>
      <c r="V3416" s="63"/>
      <c r="W3416" s="63"/>
    </row>
    <row r="3417" spans="1:23" ht="15">
      <c r="A3417" s="28" t="s">
        <v>798</v>
      </c>
      <c r="B3417" s="63" t="s">
        <v>158</v>
      </c>
      <c r="E3417" s="9" t="s">
        <v>279</v>
      </c>
      <c r="F3417" s="9" t="s">
        <v>279</v>
      </c>
      <c r="G3417" s="217">
        <v>4391.2</v>
      </c>
      <c r="H3417" s="9">
        <v>3036.2999999999993</v>
      </c>
      <c r="I3417" s="9">
        <v>3354.2</v>
      </c>
      <c r="J3417" s="9" t="s">
        <v>279</v>
      </c>
      <c r="K3417" s="9" t="s">
        <v>279</v>
      </c>
      <c r="L3417" s="69"/>
      <c r="M3417" s="67">
        <f t="shared" si="93"/>
        <v>10781.699999999999</v>
      </c>
      <c r="O3417" t="s">
        <v>284</v>
      </c>
      <c r="S3417" s="277"/>
      <c r="T3417" s="63"/>
      <c r="U3417" s="394"/>
      <c r="V3417" s="63"/>
      <c r="W3417" s="63"/>
    </row>
    <row r="3418" spans="1:23" ht="15">
      <c r="A3418" s="28" t="s">
        <v>799</v>
      </c>
      <c r="B3418" s="229" t="s">
        <v>1652</v>
      </c>
      <c r="C3418" s="3"/>
      <c r="D3418" s="3"/>
      <c r="E3418" s="9" t="s">
        <v>279</v>
      </c>
      <c r="F3418" s="9" t="s">
        <v>279</v>
      </c>
      <c r="G3418" s="9" t="s">
        <v>279</v>
      </c>
      <c r="H3418" s="9" t="s">
        <v>279</v>
      </c>
      <c r="I3418" s="9">
        <v>3791.9999999999982</v>
      </c>
      <c r="J3418" s="9">
        <v>3530.5999999999894</v>
      </c>
      <c r="K3418" s="9">
        <v>3442.7999999999029</v>
      </c>
      <c r="M3418" s="67">
        <f t="shared" si="93"/>
        <v>10765.39999999989</v>
      </c>
      <c r="S3418" s="63"/>
      <c r="T3418" s="63"/>
      <c r="U3418" s="393"/>
      <c r="V3418" s="63"/>
      <c r="W3418" s="63"/>
    </row>
    <row r="3419" spans="1:23" ht="15">
      <c r="A3419" s="28" t="s">
        <v>802</v>
      </c>
      <c r="B3419" s="229" t="s">
        <v>1659</v>
      </c>
      <c r="C3419" s="3"/>
      <c r="D3419" s="3"/>
      <c r="E3419" s="9" t="s">
        <v>279</v>
      </c>
      <c r="F3419" s="9" t="s">
        <v>279</v>
      </c>
      <c r="G3419" s="9" t="s">
        <v>279</v>
      </c>
      <c r="H3419" s="9" t="s">
        <v>279</v>
      </c>
      <c r="I3419" s="9">
        <v>4088.9500000000007</v>
      </c>
      <c r="J3419" s="9">
        <v>3314.300000000112</v>
      </c>
      <c r="K3419" s="9">
        <v>3136.2999999999483</v>
      </c>
      <c r="M3419" s="67">
        <f t="shared" si="93"/>
        <v>10539.550000000061</v>
      </c>
      <c r="S3419" s="63"/>
      <c r="T3419" s="63"/>
      <c r="U3419" s="394"/>
      <c r="V3419" s="63"/>
      <c r="W3419" s="63"/>
    </row>
    <row r="3420" spans="1:23" ht="15">
      <c r="A3420" s="28" t="s">
        <v>896</v>
      </c>
      <c r="B3420" s="229" t="s">
        <v>1655</v>
      </c>
      <c r="C3420" s="3"/>
      <c r="D3420" s="3"/>
      <c r="E3420" s="9" t="s">
        <v>279</v>
      </c>
      <c r="F3420" s="9" t="s">
        <v>279</v>
      </c>
      <c r="G3420" s="9" t="s">
        <v>279</v>
      </c>
      <c r="H3420" s="9" t="s">
        <v>279</v>
      </c>
      <c r="I3420" s="9">
        <v>3617.1000000000004</v>
      </c>
      <c r="J3420" s="9">
        <v>2825.2999999998319</v>
      </c>
      <c r="K3420" s="9">
        <v>3403.3500000000768</v>
      </c>
      <c r="M3420" s="67">
        <f t="shared" si="93"/>
        <v>9845.7499999999091</v>
      </c>
      <c r="S3420" s="277"/>
      <c r="T3420" s="63"/>
      <c r="U3420" s="394"/>
      <c r="V3420" s="63"/>
      <c r="W3420" s="63"/>
    </row>
    <row r="3421" spans="1:23" ht="15">
      <c r="A3421" s="28" t="s">
        <v>897</v>
      </c>
      <c r="B3421" s="229" t="s">
        <v>1656</v>
      </c>
      <c r="C3421" s="3"/>
      <c r="D3421" s="3"/>
      <c r="E3421" s="9" t="s">
        <v>279</v>
      </c>
      <c r="F3421" s="9" t="s">
        <v>279</v>
      </c>
      <c r="G3421" s="9" t="s">
        <v>279</v>
      </c>
      <c r="H3421" s="9" t="s">
        <v>279</v>
      </c>
      <c r="I3421" s="9">
        <v>3643.0499999999984</v>
      </c>
      <c r="J3421" s="9">
        <v>3067.1999999999989</v>
      </c>
      <c r="K3421" s="9">
        <v>3128.549999999972</v>
      </c>
      <c r="M3421" s="67">
        <f t="shared" si="93"/>
        <v>9838.7999999999702</v>
      </c>
      <c r="S3421" s="277"/>
      <c r="T3421" s="63"/>
      <c r="U3421" s="393"/>
      <c r="V3421" s="63"/>
      <c r="W3421" s="63"/>
    </row>
    <row r="3422" spans="1:23" ht="15">
      <c r="A3422" s="28" t="s">
        <v>898</v>
      </c>
      <c r="B3422" s="229" t="s">
        <v>1644</v>
      </c>
      <c r="C3422" s="3"/>
      <c r="D3422" s="3"/>
      <c r="E3422" s="9" t="s">
        <v>279</v>
      </c>
      <c r="F3422" s="9" t="s">
        <v>279</v>
      </c>
      <c r="G3422" s="9" t="s">
        <v>279</v>
      </c>
      <c r="H3422" s="9" t="s">
        <v>279</v>
      </c>
      <c r="I3422" s="9">
        <v>3992.5999999999985</v>
      </c>
      <c r="J3422" s="9">
        <v>2332.0999999999949</v>
      </c>
      <c r="K3422" s="9">
        <v>3280.8000000000084</v>
      </c>
      <c r="M3422" s="67">
        <f t="shared" si="93"/>
        <v>9605.5000000000018</v>
      </c>
      <c r="S3422" s="63"/>
      <c r="T3422" s="63"/>
      <c r="U3422" s="394"/>
      <c r="V3422" s="63"/>
      <c r="W3422" s="63"/>
    </row>
    <row r="3423" spans="1:23" ht="15">
      <c r="A3423" s="28" t="s">
        <v>899</v>
      </c>
      <c r="B3423" s="229" t="s">
        <v>1643</v>
      </c>
      <c r="C3423" s="3"/>
      <c r="D3423" s="3"/>
      <c r="E3423" s="9" t="s">
        <v>279</v>
      </c>
      <c r="F3423" s="9" t="s">
        <v>279</v>
      </c>
      <c r="G3423" s="9" t="s">
        <v>279</v>
      </c>
      <c r="H3423" s="9" t="s">
        <v>279</v>
      </c>
      <c r="I3423" s="9">
        <v>3270.3000000000011</v>
      </c>
      <c r="J3423" s="9">
        <v>3175.3000000000229</v>
      </c>
      <c r="K3423" s="9">
        <v>2600.8000000000502</v>
      </c>
      <c r="M3423" s="67">
        <f t="shared" si="93"/>
        <v>9046.4000000000742</v>
      </c>
      <c r="S3423" s="277"/>
      <c r="T3423" s="63"/>
      <c r="U3423" s="394"/>
      <c r="V3423" s="63"/>
      <c r="W3423" s="63"/>
    </row>
    <row r="3424" spans="1:23" ht="15">
      <c r="A3424" s="28" t="s">
        <v>900</v>
      </c>
      <c r="B3424" s="277" t="s">
        <v>2008</v>
      </c>
      <c r="C3424" s="3"/>
      <c r="D3424" s="3"/>
      <c r="E3424" s="9" t="s">
        <v>279</v>
      </c>
      <c r="F3424" s="9" t="s">
        <v>279</v>
      </c>
      <c r="G3424" s="9" t="s">
        <v>279</v>
      </c>
      <c r="H3424" s="9" t="s">
        <v>279</v>
      </c>
      <c r="I3424" s="9" t="s">
        <v>279</v>
      </c>
      <c r="J3424" s="9">
        <v>3358.1000000000004</v>
      </c>
      <c r="K3424" s="217">
        <v>4603.8499999999767</v>
      </c>
      <c r="M3424" s="67">
        <f t="shared" ref="M3424:M3460" si="94">SUM(E3424:K3424)</f>
        <v>7961.9499999999771</v>
      </c>
      <c r="O3424" t="s">
        <v>288</v>
      </c>
      <c r="S3424" s="277"/>
      <c r="T3424" s="63"/>
      <c r="U3424" s="393"/>
      <c r="V3424" s="63"/>
      <c r="W3424" s="63"/>
    </row>
    <row r="3425" spans="1:24" ht="15">
      <c r="A3425" s="28" t="s">
        <v>901</v>
      </c>
      <c r="B3425" s="277" t="s">
        <v>2002</v>
      </c>
      <c r="C3425" s="3"/>
      <c r="D3425" s="3"/>
      <c r="E3425" s="9" t="s">
        <v>279</v>
      </c>
      <c r="F3425" s="9" t="s">
        <v>279</v>
      </c>
      <c r="G3425" s="9" t="s">
        <v>279</v>
      </c>
      <c r="H3425" s="9" t="s">
        <v>279</v>
      </c>
      <c r="I3425" s="9" t="s">
        <v>279</v>
      </c>
      <c r="J3425" s="9">
        <v>3209.2999999999938</v>
      </c>
      <c r="K3425" s="9">
        <v>4352.8999999999705</v>
      </c>
      <c r="M3425" s="67">
        <f t="shared" si="94"/>
        <v>7562.1999999999643</v>
      </c>
      <c r="S3425" s="277"/>
      <c r="T3425" s="63"/>
      <c r="U3425" s="393"/>
      <c r="V3425" s="63"/>
      <c r="W3425" s="63"/>
    </row>
    <row r="3426" spans="1:24" ht="15">
      <c r="A3426" s="28" t="s">
        <v>902</v>
      </c>
      <c r="B3426" s="277" t="s">
        <v>2011</v>
      </c>
      <c r="C3426" s="3"/>
      <c r="D3426" s="3"/>
      <c r="E3426" s="9" t="s">
        <v>279</v>
      </c>
      <c r="F3426" s="9" t="s">
        <v>279</v>
      </c>
      <c r="G3426" s="9" t="s">
        <v>279</v>
      </c>
      <c r="H3426" s="9" t="s">
        <v>279</v>
      </c>
      <c r="I3426" s="9" t="s">
        <v>279</v>
      </c>
      <c r="J3426" s="9">
        <v>3563.6000000000586</v>
      </c>
      <c r="K3426" s="9">
        <v>3990.3999999999851</v>
      </c>
      <c r="M3426" s="67">
        <f t="shared" si="94"/>
        <v>7554.0000000000437</v>
      </c>
      <c r="S3426" s="63"/>
      <c r="T3426" s="63"/>
      <c r="U3426" s="393"/>
      <c r="V3426" s="63"/>
      <c r="W3426" s="63"/>
    </row>
    <row r="3427" spans="1:24" ht="15">
      <c r="A3427" s="28" t="s">
        <v>903</v>
      </c>
      <c r="B3427" s="63" t="s">
        <v>744</v>
      </c>
      <c r="E3427" s="9" t="s">
        <v>279</v>
      </c>
      <c r="F3427" s="9" t="s">
        <v>279</v>
      </c>
      <c r="G3427" s="9" t="s">
        <v>279</v>
      </c>
      <c r="H3427" s="9">
        <v>3231.6000000000004</v>
      </c>
      <c r="I3427" s="9">
        <v>3900.8999999999969</v>
      </c>
      <c r="J3427" s="9" t="s">
        <v>279</v>
      </c>
      <c r="K3427" s="9" t="s">
        <v>279</v>
      </c>
      <c r="L3427" s="69"/>
      <c r="M3427" s="67">
        <f t="shared" si="94"/>
        <v>7132.4999999999973</v>
      </c>
      <c r="S3427" s="63"/>
      <c r="T3427" s="63"/>
      <c r="U3427" s="393"/>
      <c r="V3427" s="63"/>
      <c r="W3427" s="63"/>
    </row>
    <row r="3428" spans="1:24" ht="15">
      <c r="A3428" s="28" t="s">
        <v>904</v>
      </c>
      <c r="B3428" s="277" t="s">
        <v>2006</v>
      </c>
      <c r="C3428" s="3"/>
      <c r="D3428" s="3"/>
      <c r="E3428" s="9" t="s">
        <v>279</v>
      </c>
      <c r="F3428" s="9" t="s">
        <v>279</v>
      </c>
      <c r="G3428" s="9" t="s">
        <v>279</v>
      </c>
      <c r="H3428" s="9" t="s">
        <v>279</v>
      </c>
      <c r="I3428" s="9" t="s">
        <v>279</v>
      </c>
      <c r="J3428" s="9">
        <v>3208.8000000000357</v>
      </c>
      <c r="K3428" s="9">
        <v>3752.7999999999047</v>
      </c>
      <c r="M3428" s="67">
        <f t="shared" si="94"/>
        <v>6961.5999999999403</v>
      </c>
      <c r="S3428" s="63"/>
      <c r="T3428" s="63"/>
      <c r="U3428" s="394"/>
      <c r="V3428" s="63"/>
      <c r="W3428" s="63"/>
    </row>
    <row r="3429" spans="1:24" ht="15">
      <c r="A3429" s="28" t="s">
        <v>905</v>
      </c>
      <c r="B3429" s="277" t="s">
        <v>2009</v>
      </c>
      <c r="C3429" s="3"/>
      <c r="D3429" s="3"/>
      <c r="E3429" s="9" t="s">
        <v>279</v>
      </c>
      <c r="F3429" s="9" t="s">
        <v>279</v>
      </c>
      <c r="G3429" s="9" t="s">
        <v>279</v>
      </c>
      <c r="H3429" s="9" t="s">
        <v>279</v>
      </c>
      <c r="I3429" s="9" t="s">
        <v>279</v>
      </c>
      <c r="J3429" s="9">
        <v>3656.7000000000953</v>
      </c>
      <c r="K3429" s="9">
        <v>2995.0999999998912</v>
      </c>
      <c r="M3429" s="67">
        <f t="shared" si="94"/>
        <v>6651.7999999999865</v>
      </c>
      <c r="S3429" s="277"/>
      <c r="T3429" s="63"/>
      <c r="U3429" s="393"/>
      <c r="V3429" s="63"/>
      <c r="W3429" s="63"/>
    </row>
    <row r="3430" spans="1:24" ht="15">
      <c r="A3430" s="28" t="s">
        <v>906</v>
      </c>
      <c r="B3430" s="277" t="s">
        <v>2018</v>
      </c>
      <c r="C3430" s="3"/>
      <c r="D3430" s="3"/>
      <c r="E3430" s="9" t="s">
        <v>279</v>
      </c>
      <c r="F3430" s="9" t="s">
        <v>279</v>
      </c>
      <c r="G3430" s="9" t="s">
        <v>279</v>
      </c>
      <c r="H3430" s="9" t="s">
        <v>279</v>
      </c>
      <c r="I3430" s="9" t="s">
        <v>279</v>
      </c>
      <c r="J3430" s="9">
        <v>2618.300000000032</v>
      </c>
      <c r="K3430" s="9">
        <v>3875.8000000000429</v>
      </c>
      <c r="M3430" s="67">
        <f t="shared" si="94"/>
        <v>6494.1000000000749</v>
      </c>
      <c r="S3430" s="277"/>
      <c r="T3430" s="63"/>
      <c r="U3430" s="393"/>
      <c r="V3430" s="63"/>
      <c r="W3430" s="63"/>
    </row>
    <row r="3431" spans="1:24" ht="15">
      <c r="A3431" s="28" t="s">
        <v>907</v>
      </c>
      <c r="B3431" s="229" t="s">
        <v>1645</v>
      </c>
      <c r="C3431" s="3"/>
      <c r="D3431" s="3"/>
      <c r="E3431" s="9" t="s">
        <v>279</v>
      </c>
      <c r="F3431" s="9" t="s">
        <v>279</v>
      </c>
      <c r="G3431" s="9" t="s">
        <v>279</v>
      </c>
      <c r="H3431" s="9" t="s">
        <v>279</v>
      </c>
      <c r="I3431" s="9">
        <v>3666.3999999999996</v>
      </c>
      <c r="J3431" s="9">
        <v>2711.8999999999014</v>
      </c>
      <c r="K3431" s="9" t="s">
        <v>279</v>
      </c>
      <c r="M3431" s="67">
        <f t="shared" si="94"/>
        <v>6378.299999999901</v>
      </c>
      <c r="S3431" s="28"/>
      <c r="T3431" s="63"/>
      <c r="U3431" s="393"/>
      <c r="V3431" s="63"/>
      <c r="W3431" s="63"/>
    </row>
    <row r="3432" spans="1:24" ht="15">
      <c r="A3432" s="28" t="s">
        <v>908</v>
      </c>
      <c r="B3432" s="63" t="s">
        <v>769</v>
      </c>
      <c r="E3432" s="9" t="s">
        <v>279</v>
      </c>
      <c r="F3432" s="9" t="s">
        <v>279</v>
      </c>
      <c r="G3432" s="9" t="s">
        <v>279</v>
      </c>
      <c r="H3432" s="9">
        <v>2866.7500000000036</v>
      </c>
      <c r="I3432" s="9">
        <v>3367.25</v>
      </c>
      <c r="J3432" s="9" t="s">
        <v>279</v>
      </c>
      <c r="K3432" s="9" t="s">
        <v>279</v>
      </c>
      <c r="L3432" s="69"/>
      <c r="M3432" s="67">
        <f t="shared" si="94"/>
        <v>6234.0000000000036</v>
      </c>
      <c r="S3432" s="236"/>
      <c r="T3432" s="63"/>
      <c r="U3432" s="393"/>
      <c r="V3432" s="63"/>
      <c r="W3432" s="63"/>
    </row>
    <row r="3433" spans="1:24" ht="15">
      <c r="A3433" s="28" t="s">
        <v>909</v>
      </c>
      <c r="B3433" s="277" t="s">
        <v>2007</v>
      </c>
      <c r="C3433" s="3"/>
      <c r="D3433" s="3"/>
      <c r="E3433" s="9" t="s">
        <v>279</v>
      </c>
      <c r="F3433" s="9" t="s">
        <v>279</v>
      </c>
      <c r="G3433" s="9" t="s">
        <v>279</v>
      </c>
      <c r="H3433" s="9" t="s">
        <v>279</v>
      </c>
      <c r="I3433" s="9" t="s">
        <v>279</v>
      </c>
      <c r="J3433" s="9">
        <v>3296.0000000000746</v>
      </c>
      <c r="K3433" s="9">
        <v>2904.2999999999683</v>
      </c>
      <c r="M3433" s="67">
        <f t="shared" si="94"/>
        <v>6200.3000000000429</v>
      </c>
      <c r="S3433" s="277"/>
      <c r="T3433" s="63"/>
      <c r="U3433" s="393"/>
      <c r="V3433" s="63"/>
      <c r="W3433" s="63"/>
    </row>
    <row r="3434" spans="1:24" ht="15">
      <c r="A3434" s="28" t="s">
        <v>910</v>
      </c>
      <c r="B3434" s="63" t="s">
        <v>178</v>
      </c>
      <c r="E3434" s="9">
        <v>3402.3</v>
      </c>
      <c r="F3434" s="9">
        <v>2716.45</v>
      </c>
      <c r="G3434" s="9" t="s">
        <v>279</v>
      </c>
      <c r="H3434" s="9" t="s">
        <v>279</v>
      </c>
      <c r="I3434" s="9" t="s">
        <v>279</v>
      </c>
      <c r="J3434" s="9" t="s">
        <v>279</v>
      </c>
      <c r="K3434" s="9" t="s">
        <v>279</v>
      </c>
      <c r="L3434" s="69"/>
      <c r="M3434" s="67">
        <f t="shared" si="94"/>
        <v>6118.75</v>
      </c>
      <c r="S3434" s="277"/>
      <c r="T3434" s="63"/>
      <c r="U3434" s="393"/>
      <c r="V3434" s="63"/>
      <c r="W3434" s="63"/>
    </row>
    <row r="3435" spans="1:24" ht="15">
      <c r="A3435" s="28" t="s">
        <v>911</v>
      </c>
      <c r="B3435" s="277" t="s">
        <v>2010</v>
      </c>
      <c r="C3435" s="3"/>
      <c r="D3435" s="3"/>
      <c r="E3435" s="9" t="s">
        <v>279</v>
      </c>
      <c r="F3435" s="9" t="s">
        <v>279</v>
      </c>
      <c r="G3435" s="9" t="s">
        <v>279</v>
      </c>
      <c r="H3435" s="9" t="s">
        <v>279</v>
      </c>
      <c r="I3435" s="9" t="s">
        <v>279</v>
      </c>
      <c r="J3435" s="9">
        <v>3514.1999999998643</v>
      </c>
      <c r="K3435" s="9">
        <v>1715.49999999998</v>
      </c>
      <c r="M3435" s="67">
        <f t="shared" si="94"/>
        <v>5229.6999999998443</v>
      </c>
      <c r="S3435" s="28"/>
      <c r="T3435" s="63"/>
      <c r="U3435" s="393"/>
      <c r="V3435" s="63"/>
      <c r="W3435" s="63"/>
    </row>
    <row r="3436" spans="1:24" ht="15">
      <c r="A3436" s="28" t="s">
        <v>912</v>
      </c>
      <c r="B3436" s="277" t="s">
        <v>2028</v>
      </c>
      <c r="E3436" s="9" t="s">
        <v>279</v>
      </c>
      <c r="F3436" s="9" t="s">
        <v>279</v>
      </c>
      <c r="G3436" s="9" t="s">
        <v>279</v>
      </c>
      <c r="H3436" s="9" t="s">
        <v>279</v>
      </c>
      <c r="I3436" s="9" t="s">
        <v>279</v>
      </c>
      <c r="J3436" s="9" t="s">
        <v>279</v>
      </c>
      <c r="K3436" s="9">
        <v>4384.2499999999764</v>
      </c>
      <c r="L3436" s="69"/>
      <c r="M3436" s="67">
        <f t="shared" si="94"/>
        <v>4384.2499999999764</v>
      </c>
      <c r="S3436" s="236"/>
      <c r="T3436" s="63"/>
      <c r="U3436" s="393"/>
      <c r="V3436" s="63"/>
      <c r="W3436" s="63"/>
    </row>
    <row r="3437" spans="1:24" ht="15">
      <c r="A3437" s="28" t="s">
        <v>913</v>
      </c>
      <c r="B3437" s="225" t="s">
        <v>1641</v>
      </c>
      <c r="C3437" s="3"/>
      <c r="D3437" s="3"/>
      <c r="E3437" s="9" t="s">
        <v>279</v>
      </c>
      <c r="F3437" s="9" t="s">
        <v>279</v>
      </c>
      <c r="G3437" s="9" t="s">
        <v>279</v>
      </c>
      <c r="H3437" s="9" t="s">
        <v>279</v>
      </c>
      <c r="I3437" s="9">
        <v>4226.1000000000022</v>
      </c>
      <c r="J3437" s="9" t="s">
        <v>279</v>
      </c>
      <c r="K3437" s="9" t="s">
        <v>279</v>
      </c>
      <c r="L3437" s="69"/>
      <c r="M3437" s="67">
        <f t="shared" si="94"/>
        <v>4226.1000000000022</v>
      </c>
      <c r="S3437" s="63"/>
      <c r="T3437" s="63"/>
      <c r="U3437" s="393"/>
      <c r="V3437" s="63"/>
      <c r="W3437" s="63"/>
    </row>
    <row r="3438" spans="1:24" ht="15">
      <c r="A3438" s="28" t="s">
        <v>914</v>
      </c>
      <c r="B3438" s="277" t="s">
        <v>4497</v>
      </c>
      <c r="E3438" s="9" t="s">
        <v>279</v>
      </c>
      <c r="F3438" s="9" t="s">
        <v>279</v>
      </c>
      <c r="G3438" s="9" t="s">
        <v>279</v>
      </c>
      <c r="H3438" s="9" t="s">
        <v>279</v>
      </c>
      <c r="I3438" s="9" t="s">
        <v>279</v>
      </c>
      <c r="J3438" s="9" t="s">
        <v>279</v>
      </c>
      <c r="K3438" s="9">
        <v>4109.350000000044</v>
      </c>
      <c r="L3438" s="69"/>
      <c r="M3438" s="67">
        <f t="shared" si="94"/>
        <v>4109.350000000044</v>
      </c>
      <c r="S3438" s="63"/>
      <c r="T3438" s="63"/>
      <c r="U3438" s="393"/>
      <c r="V3438" s="63"/>
      <c r="W3438" s="63"/>
    </row>
    <row r="3439" spans="1:24" ht="15">
      <c r="A3439" s="28" t="s">
        <v>915</v>
      </c>
      <c r="B3439" s="229" t="s">
        <v>1650</v>
      </c>
      <c r="C3439" s="3"/>
      <c r="D3439" s="3"/>
      <c r="E3439" s="9" t="s">
        <v>279</v>
      </c>
      <c r="F3439" s="9" t="s">
        <v>279</v>
      </c>
      <c r="G3439" s="9" t="s">
        <v>279</v>
      </c>
      <c r="H3439" s="9" t="s">
        <v>279</v>
      </c>
      <c r="I3439" s="9">
        <v>3940.0999999999985</v>
      </c>
      <c r="J3439" s="9" t="s">
        <v>279</v>
      </c>
      <c r="K3439" s="9" t="s">
        <v>279</v>
      </c>
      <c r="L3439" s="69"/>
      <c r="M3439" s="67">
        <f t="shared" si="94"/>
        <v>3940.0999999999985</v>
      </c>
      <c r="S3439" s="277"/>
      <c r="T3439" s="63"/>
      <c r="U3439" s="393"/>
      <c r="V3439" s="63"/>
      <c r="W3439" s="63"/>
    </row>
    <row r="3440" spans="1:24" ht="15">
      <c r="A3440" s="28" t="s">
        <v>916</v>
      </c>
      <c r="B3440" s="277" t="s">
        <v>2157</v>
      </c>
      <c r="E3440" s="9" t="s">
        <v>279</v>
      </c>
      <c r="F3440" s="9" t="s">
        <v>279</v>
      </c>
      <c r="G3440" s="9" t="s">
        <v>279</v>
      </c>
      <c r="H3440" s="9" t="s">
        <v>279</v>
      </c>
      <c r="I3440" s="9" t="s">
        <v>279</v>
      </c>
      <c r="J3440" s="9" t="s">
        <v>279</v>
      </c>
      <c r="K3440" s="9">
        <v>3893.1000000000804</v>
      </c>
      <c r="L3440" s="69"/>
      <c r="M3440" s="67">
        <f t="shared" si="94"/>
        <v>3893.1000000000804</v>
      </c>
      <c r="X3440" s="67"/>
    </row>
    <row r="3441" spans="1:13" ht="15">
      <c r="A3441" s="28" t="s">
        <v>917</v>
      </c>
      <c r="B3441" s="277" t="s">
        <v>2027</v>
      </c>
      <c r="E3441" s="9" t="s">
        <v>279</v>
      </c>
      <c r="F3441" s="9" t="s">
        <v>279</v>
      </c>
      <c r="G3441" s="9" t="s">
        <v>279</v>
      </c>
      <c r="H3441" s="9" t="s">
        <v>279</v>
      </c>
      <c r="I3441" s="9" t="s">
        <v>279</v>
      </c>
      <c r="J3441" s="9" t="s">
        <v>279</v>
      </c>
      <c r="K3441" s="9">
        <v>3739.400000000016</v>
      </c>
      <c r="L3441" s="69"/>
      <c r="M3441" s="67">
        <f t="shared" si="94"/>
        <v>3739.400000000016</v>
      </c>
    </row>
    <row r="3442" spans="1:13" ht="15">
      <c r="A3442" s="28" t="s">
        <v>918</v>
      </c>
      <c r="B3442" s="277" t="s">
        <v>2003</v>
      </c>
      <c r="C3442" s="3"/>
      <c r="D3442" s="3"/>
      <c r="E3442" s="9" t="s">
        <v>279</v>
      </c>
      <c r="F3442" s="9" t="s">
        <v>279</v>
      </c>
      <c r="G3442" s="9" t="s">
        <v>279</v>
      </c>
      <c r="H3442" s="9" t="s">
        <v>279</v>
      </c>
      <c r="I3442" s="9" t="s">
        <v>279</v>
      </c>
      <c r="J3442" s="9">
        <v>2290.4000000000124</v>
      </c>
      <c r="K3442" s="9">
        <v>1439.8999999999869</v>
      </c>
      <c r="M3442" s="67">
        <f t="shared" si="94"/>
        <v>3730.2999999999993</v>
      </c>
    </row>
    <row r="3443" spans="1:13" ht="15">
      <c r="A3443" s="28" t="s">
        <v>919</v>
      </c>
      <c r="B3443" s="229" t="s">
        <v>1648</v>
      </c>
      <c r="C3443" s="3"/>
      <c r="D3443" s="3"/>
      <c r="E3443" s="9" t="s">
        <v>279</v>
      </c>
      <c r="F3443" s="9" t="s">
        <v>279</v>
      </c>
      <c r="G3443" s="9" t="s">
        <v>279</v>
      </c>
      <c r="H3443" s="9" t="s">
        <v>279</v>
      </c>
      <c r="I3443" s="9">
        <v>3695.1000000000022</v>
      </c>
      <c r="J3443" s="9" t="s">
        <v>279</v>
      </c>
      <c r="K3443" s="9" t="s">
        <v>279</v>
      </c>
      <c r="L3443" s="69"/>
      <c r="M3443" s="67">
        <f t="shared" si="94"/>
        <v>3695.1000000000022</v>
      </c>
    </row>
    <row r="3444" spans="1:13" ht="15">
      <c r="A3444" s="28" t="s">
        <v>920</v>
      </c>
      <c r="B3444" s="277" t="s">
        <v>2025</v>
      </c>
      <c r="E3444" s="9" t="s">
        <v>279</v>
      </c>
      <c r="F3444" s="9" t="s">
        <v>279</v>
      </c>
      <c r="G3444" s="9" t="s">
        <v>279</v>
      </c>
      <c r="H3444" s="9" t="s">
        <v>279</v>
      </c>
      <c r="I3444" s="9" t="s">
        <v>279</v>
      </c>
      <c r="J3444" s="9" t="s">
        <v>279</v>
      </c>
      <c r="K3444" s="9">
        <v>3644.5000000000418</v>
      </c>
      <c r="L3444" s="69"/>
      <c r="M3444" s="67">
        <f t="shared" si="94"/>
        <v>3644.5000000000418</v>
      </c>
    </row>
    <row r="3445" spans="1:13" ht="15">
      <c r="A3445" s="28" t="s">
        <v>921</v>
      </c>
      <c r="B3445" s="229" t="s">
        <v>1651</v>
      </c>
      <c r="C3445" s="3"/>
      <c r="D3445" s="3"/>
      <c r="E3445" s="9" t="s">
        <v>279</v>
      </c>
      <c r="F3445" s="9" t="s">
        <v>279</v>
      </c>
      <c r="G3445" s="9" t="s">
        <v>279</v>
      </c>
      <c r="H3445" s="9" t="s">
        <v>279</v>
      </c>
      <c r="I3445" s="9">
        <v>3525.3500000000022</v>
      </c>
      <c r="J3445" s="9" t="s">
        <v>279</v>
      </c>
      <c r="K3445" s="9" t="s">
        <v>279</v>
      </c>
      <c r="L3445" s="69"/>
      <c r="M3445" s="67">
        <f t="shared" si="94"/>
        <v>3525.3500000000022</v>
      </c>
    </row>
    <row r="3446" spans="1:13" ht="15">
      <c r="A3446" s="28" t="s">
        <v>922</v>
      </c>
      <c r="B3446" s="277" t="s">
        <v>2023</v>
      </c>
      <c r="E3446" s="9" t="s">
        <v>279</v>
      </c>
      <c r="F3446" s="9" t="s">
        <v>279</v>
      </c>
      <c r="G3446" s="9" t="s">
        <v>279</v>
      </c>
      <c r="H3446" s="9" t="s">
        <v>279</v>
      </c>
      <c r="I3446" s="9" t="s">
        <v>279</v>
      </c>
      <c r="J3446" s="9" t="s">
        <v>279</v>
      </c>
      <c r="K3446" s="9">
        <v>3417.6999999999989</v>
      </c>
      <c r="L3446" s="69"/>
      <c r="M3446" s="67">
        <f t="shared" si="94"/>
        <v>3417.6999999999989</v>
      </c>
    </row>
    <row r="3447" spans="1:13" ht="15">
      <c r="A3447" s="28" t="s">
        <v>923</v>
      </c>
      <c r="B3447" s="277" t="s">
        <v>2030</v>
      </c>
      <c r="E3447" s="9" t="s">
        <v>279</v>
      </c>
      <c r="F3447" s="9" t="s">
        <v>279</v>
      </c>
      <c r="G3447" s="9" t="s">
        <v>279</v>
      </c>
      <c r="H3447" s="9" t="s">
        <v>279</v>
      </c>
      <c r="I3447" s="9" t="s">
        <v>279</v>
      </c>
      <c r="J3447" s="9" t="s">
        <v>279</v>
      </c>
      <c r="K3447" s="9">
        <v>3044.6999999999643</v>
      </c>
      <c r="L3447" s="69"/>
      <c r="M3447" s="67">
        <f t="shared" si="94"/>
        <v>3044.6999999999643</v>
      </c>
    </row>
    <row r="3448" spans="1:13" ht="15">
      <c r="A3448" s="28" t="s">
        <v>924</v>
      </c>
      <c r="B3448" s="63" t="s">
        <v>164</v>
      </c>
      <c r="E3448" s="9" t="s">
        <v>279</v>
      </c>
      <c r="F3448" s="9" t="s">
        <v>279</v>
      </c>
      <c r="G3448" s="9">
        <v>2971</v>
      </c>
      <c r="H3448" s="9" t="s">
        <v>279</v>
      </c>
      <c r="I3448" s="9" t="s">
        <v>279</v>
      </c>
      <c r="J3448" s="9" t="s">
        <v>279</v>
      </c>
      <c r="K3448" s="9" t="s">
        <v>279</v>
      </c>
      <c r="L3448" s="69"/>
      <c r="M3448" s="67">
        <f t="shared" si="94"/>
        <v>2971</v>
      </c>
    </row>
    <row r="3449" spans="1:13" ht="15">
      <c r="A3449" s="28" t="s">
        <v>925</v>
      </c>
      <c r="B3449" s="229" t="s">
        <v>1676</v>
      </c>
      <c r="C3449" s="3"/>
      <c r="D3449" s="3"/>
      <c r="E3449" s="9" t="s">
        <v>279</v>
      </c>
      <c r="F3449" s="9" t="s">
        <v>279</v>
      </c>
      <c r="G3449" s="9" t="s">
        <v>279</v>
      </c>
      <c r="H3449" s="9" t="s">
        <v>279</v>
      </c>
      <c r="I3449" s="9">
        <v>2970.8000000000011</v>
      </c>
      <c r="J3449" s="9" t="s">
        <v>279</v>
      </c>
      <c r="K3449" s="9" t="s">
        <v>279</v>
      </c>
      <c r="L3449" s="69"/>
      <c r="M3449" s="67">
        <f t="shared" si="94"/>
        <v>2970.8000000000011</v>
      </c>
    </row>
    <row r="3450" spans="1:13" ht="15">
      <c r="A3450" s="28" t="s">
        <v>926</v>
      </c>
      <c r="B3450" s="277" t="s">
        <v>2029</v>
      </c>
      <c r="E3450" s="9" t="s">
        <v>279</v>
      </c>
      <c r="F3450" s="9" t="s">
        <v>279</v>
      </c>
      <c r="G3450" s="9" t="s">
        <v>279</v>
      </c>
      <c r="H3450" s="9" t="s">
        <v>279</v>
      </c>
      <c r="I3450" s="9" t="s">
        <v>279</v>
      </c>
      <c r="J3450" s="9" t="s">
        <v>279</v>
      </c>
      <c r="K3450" s="9">
        <v>2961.6499999999996</v>
      </c>
      <c r="L3450" s="69"/>
      <c r="M3450" s="67">
        <f t="shared" si="94"/>
        <v>2961.6499999999996</v>
      </c>
    </row>
    <row r="3451" spans="1:13" ht="15">
      <c r="A3451" s="28" t="s">
        <v>927</v>
      </c>
      <c r="B3451" s="229" t="s">
        <v>1658</v>
      </c>
      <c r="C3451" s="3"/>
      <c r="D3451" s="3"/>
      <c r="E3451" s="9" t="s">
        <v>279</v>
      </c>
      <c r="F3451" s="9" t="s">
        <v>279</v>
      </c>
      <c r="G3451" s="9" t="s">
        <v>279</v>
      </c>
      <c r="H3451" s="9" t="s">
        <v>279</v>
      </c>
      <c r="I3451" s="9">
        <v>2958</v>
      </c>
      <c r="J3451" s="9" t="s">
        <v>279</v>
      </c>
      <c r="K3451" s="9" t="s">
        <v>279</v>
      </c>
      <c r="M3451" s="67">
        <f t="shared" si="94"/>
        <v>2958</v>
      </c>
    </row>
    <row r="3452" spans="1:13" ht="15">
      <c r="A3452" s="28" t="s">
        <v>928</v>
      </c>
      <c r="B3452" s="277" t="s">
        <v>2050</v>
      </c>
      <c r="E3452" s="9" t="s">
        <v>279</v>
      </c>
      <c r="F3452" s="9" t="s">
        <v>279</v>
      </c>
      <c r="G3452" s="9" t="s">
        <v>279</v>
      </c>
      <c r="H3452" s="9" t="s">
        <v>279</v>
      </c>
      <c r="I3452" s="9" t="s">
        <v>279</v>
      </c>
      <c r="J3452" s="9" t="s">
        <v>279</v>
      </c>
      <c r="K3452" s="9">
        <v>2856.4999999999836</v>
      </c>
      <c r="L3452" s="69"/>
      <c r="M3452" s="67">
        <f t="shared" si="94"/>
        <v>2856.4999999999836</v>
      </c>
    </row>
    <row r="3453" spans="1:13" ht="15">
      <c r="A3453" s="28" t="s">
        <v>929</v>
      </c>
      <c r="B3453" s="63" t="s">
        <v>179</v>
      </c>
      <c r="E3453" s="9">
        <v>2735.75</v>
      </c>
      <c r="F3453" s="9" t="s">
        <v>279</v>
      </c>
      <c r="G3453" s="9" t="s">
        <v>279</v>
      </c>
      <c r="H3453" s="9" t="s">
        <v>279</v>
      </c>
      <c r="I3453" s="9" t="s">
        <v>279</v>
      </c>
      <c r="J3453" s="9" t="s">
        <v>279</v>
      </c>
      <c r="K3453" s="9" t="s">
        <v>279</v>
      </c>
      <c r="L3453" s="69"/>
      <c r="M3453" s="67">
        <f t="shared" si="94"/>
        <v>2735.75</v>
      </c>
    </row>
    <row r="3454" spans="1:13" ht="15">
      <c r="A3454" s="28" t="s">
        <v>930</v>
      </c>
      <c r="B3454" s="63" t="s">
        <v>784</v>
      </c>
      <c r="E3454" s="9" t="s">
        <v>279</v>
      </c>
      <c r="F3454" s="9" t="s">
        <v>279</v>
      </c>
      <c r="G3454" s="9" t="s">
        <v>279</v>
      </c>
      <c r="H3454" s="9">
        <v>2604.0499999999993</v>
      </c>
      <c r="I3454" s="9" t="s">
        <v>279</v>
      </c>
      <c r="J3454" s="9" t="s">
        <v>279</v>
      </c>
      <c r="K3454" s="9" t="s">
        <v>279</v>
      </c>
      <c r="L3454" s="69"/>
      <c r="M3454" s="67">
        <f t="shared" si="94"/>
        <v>2604.0499999999993</v>
      </c>
    </row>
    <row r="3455" spans="1:13" ht="15">
      <c r="A3455" s="28" t="s">
        <v>931</v>
      </c>
      <c r="B3455" s="277" t="s">
        <v>2004</v>
      </c>
      <c r="C3455" s="3"/>
      <c r="D3455" s="3"/>
      <c r="E3455" s="9" t="s">
        <v>279</v>
      </c>
      <c r="F3455" s="9" t="s">
        <v>279</v>
      </c>
      <c r="G3455" s="9" t="s">
        <v>279</v>
      </c>
      <c r="H3455" s="9" t="s">
        <v>279</v>
      </c>
      <c r="I3455" s="9" t="s">
        <v>279</v>
      </c>
      <c r="J3455" s="9">
        <v>2458.3999999998978</v>
      </c>
      <c r="K3455" s="9" t="s">
        <v>279</v>
      </c>
      <c r="M3455" s="67">
        <f t="shared" si="94"/>
        <v>2458.3999999998978</v>
      </c>
    </row>
    <row r="3456" spans="1:13" ht="15">
      <c r="A3456" s="28" t="s">
        <v>932</v>
      </c>
      <c r="B3456" s="277" t="s">
        <v>2026</v>
      </c>
      <c r="E3456" s="9" t="s">
        <v>279</v>
      </c>
      <c r="F3456" s="9" t="s">
        <v>279</v>
      </c>
      <c r="G3456" s="9" t="s">
        <v>279</v>
      </c>
      <c r="H3456" s="9" t="s">
        <v>279</v>
      </c>
      <c r="I3456" s="9" t="s">
        <v>279</v>
      </c>
      <c r="J3456" s="9" t="s">
        <v>279</v>
      </c>
      <c r="K3456" s="9">
        <v>2373.4000000000597</v>
      </c>
      <c r="L3456" s="69"/>
      <c r="M3456" s="67">
        <f t="shared" si="94"/>
        <v>2373.4000000000597</v>
      </c>
    </row>
    <row r="3457" spans="1:13" ht="15">
      <c r="A3457" s="28" t="s">
        <v>933</v>
      </c>
      <c r="B3457" s="277" t="s">
        <v>2053</v>
      </c>
      <c r="E3457" s="9" t="s">
        <v>279</v>
      </c>
      <c r="F3457" s="9" t="s">
        <v>279</v>
      </c>
      <c r="G3457" s="9" t="s">
        <v>279</v>
      </c>
      <c r="H3457" s="9" t="s">
        <v>279</v>
      </c>
      <c r="I3457" s="9" t="s">
        <v>279</v>
      </c>
      <c r="J3457" s="9" t="s">
        <v>279</v>
      </c>
      <c r="K3457" s="9">
        <v>2291.9000000000815</v>
      </c>
      <c r="L3457" s="69"/>
      <c r="M3457" s="67">
        <f t="shared" si="94"/>
        <v>2291.9000000000815</v>
      </c>
    </row>
    <row r="3458" spans="1:13" ht="15">
      <c r="A3458" s="28" t="s">
        <v>934</v>
      </c>
      <c r="B3458" s="63" t="s">
        <v>774</v>
      </c>
      <c r="E3458" s="9" t="s">
        <v>279</v>
      </c>
      <c r="F3458" s="9" t="s">
        <v>279</v>
      </c>
      <c r="G3458" s="9" t="s">
        <v>279</v>
      </c>
      <c r="H3458" s="9">
        <v>2154.899999999996</v>
      </c>
      <c r="I3458" s="9" t="s">
        <v>279</v>
      </c>
      <c r="J3458" s="9" t="s">
        <v>279</v>
      </c>
      <c r="K3458" s="9" t="s">
        <v>279</v>
      </c>
      <c r="L3458" s="69"/>
      <c r="M3458" s="67">
        <f t="shared" si="94"/>
        <v>2154.899999999996</v>
      </c>
    </row>
    <row r="3459" spans="1:13" ht="15">
      <c r="A3459" s="28" t="s">
        <v>935</v>
      </c>
      <c r="B3459" s="277" t="s">
        <v>2024</v>
      </c>
      <c r="E3459" s="9" t="s">
        <v>279</v>
      </c>
      <c r="F3459" s="9" t="s">
        <v>279</v>
      </c>
      <c r="G3459" s="9" t="s">
        <v>279</v>
      </c>
      <c r="H3459" s="9" t="s">
        <v>279</v>
      </c>
      <c r="I3459" s="9" t="s">
        <v>279</v>
      </c>
      <c r="J3459" s="9" t="s">
        <v>279</v>
      </c>
      <c r="K3459" s="9">
        <v>1607.9000000000251</v>
      </c>
      <c r="L3459" s="69"/>
      <c r="M3459" s="67">
        <f t="shared" si="94"/>
        <v>1607.9000000000251</v>
      </c>
    </row>
    <row r="3460" spans="1:13" ht="15">
      <c r="A3460" s="28" t="s">
        <v>2501</v>
      </c>
      <c r="B3460" s="277" t="s">
        <v>2052</v>
      </c>
      <c r="E3460" s="9" t="s">
        <v>279</v>
      </c>
      <c r="F3460" s="9" t="s">
        <v>279</v>
      </c>
      <c r="G3460" s="9" t="s">
        <v>279</v>
      </c>
      <c r="H3460" s="9" t="s">
        <v>279</v>
      </c>
      <c r="I3460" s="9" t="s">
        <v>279</v>
      </c>
      <c r="J3460" s="9" t="s">
        <v>279</v>
      </c>
      <c r="K3460" s="9">
        <v>1494.6000000000931</v>
      </c>
      <c r="L3460" s="69"/>
      <c r="M3460" s="67">
        <f t="shared" si="94"/>
        <v>1494.6000000000931</v>
      </c>
    </row>
    <row r="3461" spans="1:13" ht="15">
      <c r="A3461" s="28" t="s">
        <v>3315</v>
      </c>
      <c r="B3461" s="63" t="s">
        <v>3377</v>
      </c>
      <c r="E3461" s="9"/>
      <c r="F3461" s="9"/>
      <c r="G3461" s="9"/>
      <c r="H3461" s="9"/>
      <c r="I3461" s="9"/>
      <c r="J3461" s="9"/>
      <c r="K3461" s="9"/>
      <c r="L3461" s="69"/>
      <c r="M3461" s="67"/>
    </row>
    <row r="3462" spans="1:13" ht="15">
      <c r="A3462" s="28" t="s">
        <v>3316</v>
      </c>
      <c r="B3462" s="63" t="s">
        <v>3371</v>
      </c>
      <c r="E3462" s="9"/>
      <c r="F3462" s="9"/>
      <c r="G3462" s="9"/>
      <c r="H3462" s="9"/>
      <c r="I3462" s="9"/>
      <c r="J3462" s="9"/>
      <c r="K3462" s="9"/>
      <c r="L3462" s="69"/>
      <c r="M3462" s="67"/>
    </row>
    <row r="3463" spans="1:13" ht="15">
      <c r="A3463" s="28" t="s">
        <v>3317</v>
      </c>
      <c r="B3463" s="63" t="s">
        <v>3370</v>
      </c>
      <c r="E3463" s="9"/>
      <c r="F3463" s="9"/>
      <c r="G3463" s="9"/>
      <c r="H3463" s="9"/>
      <c r="I3463" s="9"/>
      <c r="J3463" s="9"/>
      <c r="K3463" s="9"/>
      <c r="L3463" s="69"/>
      <c r="M3463" s="67"/>
    </row>
    <row r="3464" spans="1:13" ht="15">
      <c r="A3464" s="28" t="s">
        <v>3318</v>
      </c>
      <c r="B3464" s="63" t="s">
        <v>3386</v>
      </c>
      <c r="E3464" s="9"/>
      <c r="F3464" s="9"/>
      <c r="G3464" s="9"/>
      <c r="H3464" s="9"/>
      <c r="I3464" s="9"/>
      <c r="J3464" s="9"/>
      <c r="K3464" s="9"/>
      <c r="L3464" s="69"/>
      <c r="M3464" s="67"/>
    </row>
    <row r="3465" spans="1:13" ht="15">
      <c r="A3465" s="28" t="s">
        <v>3319</v>
      </c>
      <c r="B3465" s="63" t="s">
        <v>3385</v>
      </c>
      <c r="E3465" s="9"/>
      <c r="F3465" s="9"/>
      <c r="G3465" s="9"/>
      <c r="H3465" s="9"/>
      <c r="I3465" s="9"/>
      <c r="J3465" s="9"/>
      <c r="K3465" s="9"/>
      <c r="L3465" s="69"/>
      <c r="M3465" s="67"/>
    </row>
    <row r="3466" spans="1:13" ht="15">
      <c r="A3466" s="28" t="s">
        <v>3320</v>
      </c>
      <c r="B3466" s="63" t="s">
        <v>3373</v>
      </c>
      <c r="E3466" s="9"/>
      <c r="F3466" s="9"/>
      <c r="G3466" s="9"/>
      <c r="H3466" s="9"/>
      <c r="I3466" s="9"/>
      <c r="J3466" s="9"/>
      <c r="K3466" s="9"/>
      <c r="L3466" s="69"/>
      <c r="M3466" s="67"/>
    </row>
    <row r="3467" spans="1:13" ht="15">
      <c r="A3467" s="28" t="s">
        <v>3321</v>
      </c>
      <c r="B3467" s="63" t="s">
        <v>3367</v>
      </c>
      <c r="E3467" s="9"/>
      <c r="F3467" s="9"/>
      <c r="G3467" s="9"/>
      <c r="H3467" s="9"/>
      <c r="I3467" s="9"/>
      <c r="J3467" s="9"/>
      <c r="K3467" s="9"/>
      <c r="L3467" s="69"/>
      <c r="M3467" s="67"/>
    </row>
    <row r="3468" spans="1:13" ht="15">
      <c r="A3468" s="28" t="s">
        <v>3322</v>
      </c>
      <c r="B3468" s="63" t="s">
        <v>3398</v>
      </c>
      <c r="E3468" s="9"/>
      <c r="F3468" s="9"/>
      <c r="G3468" s="9"/>
      <c r="H3468" s="9"/>
      <c r="I3468" s="9"/>
      <c r="J3468" s="9"/>
      <c r="K3468" s="9"/>
      <c r="L3468" s="69"/>
      <c r="M3468" s="67"/>
    </row>
    <row r="3469" spans="1:13" ht="15">
      <c r="A3469" s="28" t="s">
        <v>3323</v>
      </c>
      <c r="B3469" s="277" t="s">
        <v>3366</v>
      </c>
      <c r="E3469" s="9"/>
      <c r="F3469" s="9"/>
      <c r="G3469" s="9"/>
      <c r="H3469" s="9"/>
      <c r="I3469" s="9"/>
      <c r="J3469" s="9"/>
      <c r="K3469" s="9"/>
      <c r="L3469" s="69"/>
      <c r="M3469" s="67"/>
    </row>
    <row r="3470" spans="1:13" ht="15">
      <c r="A3470" s="28" t="s">
        <v>3324</v>
      </c>
      <c r="B3470" s="63" t="s">
        <v>3382</v>
      </c>
      <c r="E3470" s="9"/>
      <c r="F3470" s="9"/>
      <c r="G3470" s="9"/>
      <c r="H3470" s="9"/>
      <c r="I3470" s="9"/>
      <c r="J3470" s="9"/>
      <c r="K3470" s="9"/>
      <c r="L3470" s="69"/>
      <c r="M3470" s="67"/>
    </row>
    <row r="3471" spans="1:13" ht="15">
      <c r="A3471" s="28" t="s">
        <v>3325</v>
      </c>
      <c r="B3471" s="63" t="s">
        <v>3379</v>
      </c>
      <c r="E3471" s="9"/>
      <c r="F3471" s="9"/>
      <c r="G3471" s="9"/>
      <c r="H3471" s="9"/>
      <c r="I3471" s="9"/>
      <c r="J3471" s="9"/>
      <c r="K3471" s="9"/>
      <c r="L3471" s="69"/>
      <c r="M3471" s="67"/>
    </row>
    <row r="3472" spans="1:13" ht="15">
      <c r="A3472" s="28" t="s">
        <v>3326</v>
      </c>
      <c r="B3472" s="63" t="s">
        <v>3394</v>
      </c>
      <c r="E3472" s="9"/>
      <c r="F3472" s="9"/>
      <c r="G3472" s="9"/>
      <c r="H3472" s="9"/>
      <c r="I3472" s="9"/>
      <c r="J3472" s="9"/>
      <c r="K3472" s="9"/>
      <c r="L3472" s="69"/>
      <c r="M3472" s="67"/>
    </row>
    <row r="3473" spans="1:13" ht="15">
      <c r="A3473" s="28" t="s">
        <v>3327</v>
      </c>
      <c r="B3473" s="63" t="s">
        <v>180</v>
      </c>
      <c r="E3473" s="9"/>
      <c r="F3473" s="9"/>
      <c r="G3473" s="9"/>
      <c r="H3473" s="9"/>
      <c r="I3473" s="9"/>
      <c r="J3473" s="9"/>
      <c r="K3473" s="9"/>
      <c r="L3473" s="69"/>
      <c r="M3473" s="67"/>
    </row>
    <row r="3474" spans="1:13" ht="15">
      <c r="A3474" s="28" t="s">
        <v>3328</v>
      </c>
      <c r="B3474" s="63" t="s">
        <v>3395</v>
      </c>
      <c r="E3474" s="9"/>
      <c r="F3474" s="9"/>
      <c r="G3474" s="9"/>
      <c r="H3474" s="9"/>
      <c r="I3474" s="9"/>
      <c r="J3474" s="9"/>
      <c r="K3474" s="9"/>
      <c r="L3474" s="69"/>
      <c r="M3474" s="67"/>
    </row>
    <row r="3475" spans="1:13" ht="15">
      <c r="A3475" s="28" t="s">
        <v>3329</v>
      </c>
      <c r="B3475" s="63" t="s">
        <v>3374</v>
      </c>
      <c r="E3475" s="9"/>
      <c r="F3475" s="9"/>
      <c r="G3475" s="9"/>
      <c r="H3475" s="9"/>
      <c r="I3475" s="9"/>
      <c r="J3475" s="9"/>
      <c r="K3475" s="9"/>
      <c r="L3475" s="69"/>
      <c r="M3475" s="67"/>
    </row>
    <row r="3476" spans="1:13" ht="15">
      <c r="A3476" s="28" t="s">
        <v>3330</v>
      </c>
      <c r="B3476" s="63" t="s">
        <v>3368</v>
      </c>
      <c r="E3476" s="9"/>
      <c r="F3476" s="9"/>
      <c r="G3476" s="9"/>
      <c r="H3476" s="9"/>
      <c r="I3476" s="9"/>
      <c r="J3476" s="9"/>
      <c r="K3476" s="9"/>
      <c r="L3476" s="69"/>
      <c r="M3476" s="67"/>
    </row>
    <row r="3477" spans="1:13" ht="15">
      <c r="A3477" s="28" t="s">
        <v>3331</v>
      </c>
      <c r="B3477" s="63" t="s">
        <v>3375</v>
      </c>
      <c r="E3477" s="9"/>
      <c r="F3477" s="9"/>
      <c r="G3477" s="9"/>
      <c r="H3477" s="9"/>
      <c r="I3477" s="9"/>
      <c r="J3477" s="9"/>
      <c r="K3477" s="9"/>
      <c r="L3477" s="69"/>
      <c r="M3477" s="67"/>
    </row>
    <row r="3478" spans="1:13" ht="15">
      <c r="A3478" s="28" t="s">
        <v>3332</v>
      </c>
      <c r="B3478" s="63" t="s">
        <v>3372</v>
      </c>
      <c r="E3478" s="9"/>
      <c r="F3478" s="9"/>
      <c r="G3478" s="9"/>
      <c r="H3478" s="9"/>
      <c r="I3478" s="9"/>
      <c r="J3478" s="9"/>
      <c r="K3478" s="9"/>
      <c r="L3478" s="69"/>
      <c r="M3478" s="67"/>
    </row>
    <row r="3479" spans="1:13" ht="15">
      <c r="A3479" s="28" t="s">
        <v>3333</v>
      </c>
      <c r="B3479" s="63" t="s">
        <v>3383</v>
      </c>
      <c r="E3479" s="9"/>
      <c r="F3479" s="9"/>
      <c r="G3479" s="9"/>
      <c r="H3479" s="9"/>
      <c r="I3479" s="9"/>
      <c r="J3479" s="9"/>
      <c r="K3479" s="9"/>
      <c r="L3479" s="69"/>
      <c r="M3479" s="67"/>
    </row>
    <row r="3480" spans="1:13" ht="15">
      <c r="A3480" s="28" t="s">
        <v>3334</v>
      </c>
      <c r="B3480" s="63" t="s">
        <v>3378</v>
      </c>
      <c r="E3480" s="9"/>
      <c r="F3480" s="9"/>
      <c r="G3480" s="9"/>
      <c r="H3480" s="9"/>
      <c r="I3480" s="9"/>
      <c r="J3480" s="9"/>
      <c r="K3480" s="9"/>
      <c r="L3480" s="69"/>
      <c r="M3480" s="67"/>
    </row>
    <row r="3481" spans="1:13" ht="15">
      <c r="A3481" s="28" t="s">
        <v>3335</v>
      </c>
      <c r="B3481" s="277" t="s">
        <v>3365</v>
      </c>
      <c r="E3481" s="9"/>
      <c r="F3481" s="9"/>
      <c r="G3481" s="9"/>
      <c r="H3481" s="9"/>
      <c r="I3481" s="9"/>
      <c r="J3481" s="9"/>
      <c r="K3481" s="9"/>
      <c r="L3481" s="69"/>
      <c r="M3481" s="67"/>
    </row>
    <row r="3482" spans="1:13" ht="15">
      <c r="A3482" s="28" t="s">
        <v>3336</v>
      </c>
      <c r="B3482" s="63" t="s">
        <v>3380</v>
      </c>
      <c r="E3482" s="9"/>
      <c r="F3482" s="9"/>
      <c r="G3482" s="9"/>
      <c r="H3482" s="9"/>
      <c r="I3482" s="9"/>
      <c r="J3482" s="9"/>
      <c r="K3482" s="9"/>
      <c r="L3482" s="69"/>
      <c r="M3482" s="67"/>
    </row>
    <row r="3483" spans="1:13" ht="15">
      <c r="A3483" s="28" t="s">
        <v>3337</v>
      </c>
      <c r="B3483" s="63" t="s">
        <v>3399</v>
      </c>
      <c r="E3483" s="9"/>
      <c r="F3483" s="9"/>
      <c r="G3483" s="9"/>
      <c r="H3483" s="9"/>
      <c r="I3483" s="9"/>
      <c r="J3483" s="9"/>
      <c r="K3483" s="9"/>
      <c r="L3483" s="69"/>
      <c r="M3483" s="67"/>
    </row>
    <row r="3484" spans="1:13" ht="15">
      <c r="A3484" s="28" t="s">
        <v>3338</v>
      </c>
      <c r="B3484" s="63" t="s">
        <v>3369</v>
      </c>
      <c r="E3484" s="9"/>
      <c r="F3484" s="9"/>
      <c r="G3484" s="9"/>
      <c r="H3484" s="9"/>
      <c r="I3484" s="9"/>
      <c r="J3484" s="9"/>
      <c r="K3484" s="9"/>
      <c r="L3484" s="69"/>
      <c r="M3484" s="67"/>
    </row>
    <row r="3485" spans="1:13" ht="15">
      <c r="A3485" s="28" t="s">
        <v>4129</v>
      </c>
      <c r="B3485" s="63" t="s">
        <v>3376</v>
      </c>
      <c r="E3485" s="9"/>
      <c r="F3485" s="9"/>
      <c r="G3485" s="9"/>
      <c r="H3485" s="9"/>
      <c r="I3485" s="9"/>
      <c r="J3485" s="9"/>
      <c r="K3485" s="9"/>
      <c r="L3485" s="69"/>
      <c r="M3485" s="67"/>
    </row>
    <row r="3486" spans="1:13" ht="15">
      <c r="A3486" s="28" t="s">
        <v>4130</v>
      </c>
      <c r="B3486" s="63" t="s">
        <v>3397</v>
      </c>
      <c r="E3486" s="9"/>
      <c r="F3486" s="9"/>
      <c r="G3486" s="9"/>
      <c r="H3486" s="9"/>
      <c r="I3486" s="9"/>
      <c r="J3486" s="9"/>
      <c r="K3486" s="9"/>
      <c r="L3486" s="69"/>
      <c r="M3486" s="67"/>
    </row>
    <row r="3487" spans="1:13" ht="15">
      <c r="A3487" s="28" t="s">
        <v>4131</v>
      </c>
      <c r="B3487" s="63" t="s">
        <v>3381</v>
      </c>
      <c r="E3487" s="9"/>
      <c r="F3487" s="9"/>
      <c r="G3487" s="9"/>
      <c r="H3487" s="9"/>
      <c r="I3487" s="9"/>
      <c r="J3487" s="9"/>
      <c r="K3487" s="9"/>
      <c r="L3487" s="69"/>
      <c r="M3487" s="67"/>
    </row>
    <row r="3488" spans="1:13" ht="15">
      <c r="A3488" s="28"/>
      <c r="B3488" s="63"/>
      <c r="E3488" s="9"/>
      <c r="F3488" s="9"/>
      <c r="G3488" s="9"/>
      <c r="H3488" s="9"/>
      <c r="L3488" s="69"/>
      <c r="M3488" s="67"/>
    </row>
    <row r="3489" spans="1:22" ht="15">
      <c r="A3489" s="28"/>
      <c r="B3489" s="63"/>
      <c r="E3489" s="9"/>
      <c r="L3489" s="69"/>
    </row>
    <row r="3490" spans="1:22" ht="15">
      <c r="A3490" s="28"/>
      <c r="B3490" s="63"/>
      <c r="E3490" s="9"/>
      <c r="L3490" s="69"/>
    </row>
    <row r="3491" spans="1:22" ht="25.5">
      <c r="A3491" s="23" t="s">
        <v>204</v>
      </c>
      <c r="L3491" s="69"/>
    </row>
    <row r="3492" spans="1:22">
      <c r="L3492" s="69"/>
    </row>
    <row r="3493" spans="1:22" ht="15">
      <c r="A3493" s="39"/>
      <c r="B3493" s="39"/>
      <c r="C3493" s="39"/>
      <c r="D3493" s="39"/>
      <c r="E3493" s="61">
        <v>2016</v>
      </c>
      <c r="F3493" s="61">
        <v>2017</v>
      </c>
      <c r="G3493" s="61">
        <v>2018</v>
      </c>
      <c r="H3493" s="61">
        <v>2019</v>
      </c>
      <c r="I3493" s="61">
        <v>2020</v>
      </c>
      <c r="J3493" s="61">
        <v>2021</v>
      </c>
      <c r="K3493" s="61">
        <v>2022</v>
      </c>
      <c r="L3493" s="69"/>
      <c r="M3493" s="70" t="s">
        <v>40</v>
      </c>
    </row>
    <row r="3494" spans="1:22" ht="15">
      <c r="A3494" s="28" t="s">
        <v>0</v>
      </c>
      <c r="B3494" s="63" t="s">
        <v>6</v>
      </c>
      <c r="E3494" s="9">
        <v>33</v>
      </c>
      <c r="F3494" s="214">
        <v>351.6</v>
      </c>
      <c r="G3494" s="9">
        <v>172.8</v>
      </c>
      <c r="H3494" s="213">
        <v>407.20000000000618</v>
      </c>
      <c r="I3494" s="9">
        <v>0</v>
      </c>
      <c r="J3494" s="9" t="s">
        <v>183</v>
      </c>
      <c r="K3494" s="9" t="s">
        <v>183</v>
      </c>
      <c r="L3494" s="69"/>
      <c r="M3494" s="67">
        <f t="shared" ref="M3494:M3525" si="95">SUM(E3494:K3494)</f>
        <v>964.60000000000628</v>
      </c>
      <c r="O3494" t="s">
        <v>372</v>
      </c>
      <c r="R3494" t="s">
        <v>1806</v>
      </c>
      <c r="S3494" s="225"/>
      <c r="T3494" s="63"/>
      <c r="U3494" s="63"/>
      <c r="V3494" s="50"/>
    </row>
    <row r="3495" spans="1:22" ht="15">
      <c r="A3495" s="28" t="s">
        <v>2</v>
      </c>
      <c r="B3495" s="63" t="s">
        <v>13</v>
      </c>
      <c r="E3495" s="9">
        <v>4.8</v>
      </c>
      <c r="F3495" s="217">
        <v>261.7</v>
      </c>
      <c r="G3495" s="9">
        <v>139.80000000000001</v>
      </c>
      <c r="H3495" s="214">
        <v>450.49999999999636</v>
      </c>
      <c r="I3495" s="9">
        <v>0</v>
      </c>
      <c r="J3495" s="9" t="s">
        <v>183</v>
      </c>
      <c r="K3495" s="9" t="s">
        <v>183</v>
      </c>
      <c r="L3495" s="69"/>
      <c r="M3495" s="67">
        <f t="shared" si="95"/>
        <v>856.79999999999632</v>
      </c>
      <c r="O3495" t="s">
        <v>356</v>
      </c>
      <c r="R3495" t="s">
        <v>1806</v>
      </c>
      <c r="S3495" s="225"/>
      <c r="T3495" s="63"/>
      <c r="U3495" s="63"/>
      <c r="V3495" s="50"/>
    </row>
    <row r="3496" spans="1:22" ht="15">
      <c r="A3496" s="28" t="s">
        <v>3</v>
      </c>
      <c r="B3496" s="63" t="s">
        <v>15</v>
      </c>
      <c r="E3496" s="217">
        <v>54.8</v>
      </c>
      <c r="F3496" s="217">
        <v>266.5</v>
      </c>
      <c r="G3496" s="213">
        <v>315.89999999999998</v>
      </c>
      <c r="H3496" s="9">
        <v>102.09999999999491</v>
      </c>
      <c r="I3496" s="9">
        <v>0</v>
      </c>
      <c r="J3496" s="9" t="s">
        <v>183</v>
      </c>
      <c r="K3496" s="9" t="s">
        <v>183</v>
      </c>
      <c r="L3496" s="69"/>
      <c r="M3496" s="67">
        <f t="shared" si="95"/>
        <v>739.29999999999495</v>
      </c>
      <c r="O3496" t="s">
        <v>374</v>
      </c>
      <c r="S3496" s="225"/>
      <c r="T3496" s="63"/>
      <c r="U3496" s="63"/>
      <c r="V3496" s="50"/>
    </row>
    <row r="3497" spans="1:22" ht="15">
      <c r="A3497" s="28" t="s">
        <v>5</v>
      </c>
      <c r="B3497" s="63" t="s">
        <v>153</v>
      </c>
      <c r="E3497" s="9" t="s">
        <v>279</v>
      </c>
      <c r="F3497" s="9" t="s">
        <v>279</v>
      </c>
      <c r="G3497" s="212">
        <v>357.9</v>
      </c>
      <c r="H3497" s="217">
        <v>315.00000000000364</v>
      </c>
      <c r="I3497" s="9">
        <v>0</v>
      </c>
      <c r="J3497" s="9" t="s">
        <v>183</v>
      </c>
      <c r="K3497" s="9" t="s">
        <v>183</v>
      </c>
      <c r="L3497" s="69"/>
      <c r="M3497" s="67">
        <f t="shared" si="95"/>
        <v>672.90000000000362</v>
      </c>
      <c r="O3497" t="s">
        <v>340</v>
      </c>
      <c r="S3497" s="225"/>
      <c r="T3497" s="63"/>
      <c r="U3497" s="63"/>
      <c r="V3497" s="50"/>
    </row>
    <row r="3498" spans="1:22" ht="15">
      <c r="A3498" s="28" t="s">
        <v>7</v>
      </c>
      <c r="B3498" s="63" t="s">
        <v>1</v>
      </c>
      <c r="E3498" s="214">
        <v>94.7</v>
      </c>
      <c r="F3498" s="9">
        <v>31.2</v>
      </c>
      <c r="G3498" s="217">
        <v>212.6</v>
      </c>
      <c r="H3498" s="9">
        <v>224.79999999999563</v>
      </c>
      <c r="I3498" s="9">
        <v>0</v>
      </c>
      <c r="J3498" s="9" t="s">
        <v>183</v>
      </c>
      <c r="K3498" s="9" t="s">
        <v>183</v>
      </c>
      <c r="L3498" s="69"/>
      <c r="M3498" s="67">
        <f t="shared" si="95"/>
        <v>563.29999999999563</v>
      </c>
      <c r="O3498" t="s">
        <v>370</v>
      </c>
      <c r="R3498" t="s">
        <v>1806</v>
      </c>
      <c r="S3498" s="225"/>
      <c r="T3498" s="63"/>
      <c r="U3498" s="63"/>
      <c r="V3498" s="50"/>
    </row>
    <row r="3499" spans="1:22" ht="15">
      <c r="A3499" s="28" t="s">
        <v>8</v>
      </c>
      <c r="B3499" s="63" t="s">
        <v>29</v>
      </c>
      <c r="E3499" s="64" t="s">
        <v>280</v>
      </c>
      <c r="F3499" s="9">
        <v>110.4</v>
      </c>
      <c r="G3499" s="214">
        <v>425.5</v>
      </c>
      <c r="H3499" s="9" t="s">
        <v>279</v>
      </c>
      <c r="I3499" s="9">
        <v>0</v>
      </c>
      <c r="J3499" s="9" t="s">
        <v>183</v>
      </c>
      <c r="K3499" s="9" t="s">
        <v>183</v>
      </c>
      <c r="L3499" s="69"/>
      <c r="M3499" s="67">
        <f t="shared" si="95"/>
        <v>535.9</v>
      </c>
      <c r="O3499" t="s">
        <v>282</v>
      </c>
      <c r="R3499" t="s">
        <v>1806</v>
      </c>
      <c r="S3499" s="225"/>
      <c r="T3499" s="63"/>
      <c r="U3499" s="63"/>
      <c r="V3499" s="50"/>
    </row>
    <row r="3500" spans="1:22" ht="15">
      <c r="A3500" s="28" t="s">
        <v>10</v>
      </c>
      <c r="B3500" s="63" t="s">
        <v>39</v>
      </c>
      <c r="E3500" s="217">
        <v>50.3</v>
      </c>
      <c r="F3500" s="9">
        <v>109.5</v>
      </c>
      <c r="G3500" s="217">
        <v>185.5</v>
      </c>
      <c r="H3500" s="9">
        <v>172.50000000000364</v>
      </c>
      <c r="I3500" s="9">
        <v>0</v>
      </c>
      <c r="J3500" s="9" t="s">
        <v>183</v>
      </c>
      <c r="K3500" s="9" t="s">
        <v>183</v>
      </c>
      <c r="L3500" s="69"/>
      <c r="M3500" s="67">
        <f t="shared" si="95"/>
        <v>517.80000000000359</v>
      </c>
      <c r="O3500" t="s">
        <v>337</v>
      </c>
      <c r="S3500" s="225"/>
      <c r="T3500" s="63"/>
      <c r="U3500" s="63"/>
      <c r="V3500" s="50"/>
    </row>
    <row r="3501" spans="1:22" ht="15">
      <c r="A3501" s="28" t="s">
        <v>12</v>
      </c>
      <c r="B3501" s="63" t="s">
        <v>23</v>
      </c>
      <c r="E3501" s="212">
        <v>81.5</v>
      </c>
      <c r="F3501" s="217">
        <v>222</v>
      </c>
      <c r="G3501" s="9">
        <v>125</v>
      </c>
      <c r="H3501" s="9">
        <v>82.5</v>
      </c>
      <c r="I3501" s="9">
        <v>0</v>
      </c>
      <c r="J3501" s="9" t="s">
        <v>183</v>
      </c>
      <c r="K3501" s="9" t="s">
        <v>183</v>
      </c>
      <c r="L3501" s="69"/>
      <c r="M3501" s="67">
        <f t="shared" si="95"/>
        <v>511</v>
      </c>
      <c r="O3501" t="s">
        <v>320</v>
      </c>
      <c r="S3501" s="225"/>
      <c r="T3501" s="63"/>
      <c r="U3501" s="63"/>
      <c r="V3501" s="50"/>
    </row>
    <row r="3502" spans="1:22" ht="15">
      <c r="A3502" s="28" t="s">
        <v>14</v>
      </c>
      <c r="B3502" s="63" t="s">
        <v>144</v>
      </c>
      <c r="E3502" s="9" t="s">
        <v>279</v>
      </c>
      <c r="F3502" s="217">
        <v>274</v>
      </c>
      <c r="G3502" s="9">
        <v>88.4</v>
      </c>
      <c r="H3502" s="9">
        <v>144.00000000000364</v>
      </c>
      <c r="I3502" s="9">
        <v>0</v>
      </c>
      <c r="J3502" s="9" t="s">
        <v>183</v>
      </c>
      <c r="K3502" s="9" t="s">
        <v>183</v>
      </c>
      <c r="L3502" s="69"/>
      <c r="M3502" s="67">
        <f t="shared" si="95"/>
        <v>506.40000000000362</v>
      </c>
      <c r="O3502" t="s">
        <v>284</v>
      </c>
      <c r="S3502" s="225"/>
      <c r="T3502" s="63"/>
      <c r="U3502" s="63"/>
      <c r="V3502" s="50"/>
    </row>
    <row r="3503" spans="1:22" ht="15">
      <c r="A3503" s="28" t="s">
        <v>16</v>
      </c>
      <c r="B3503" s="63" t="s">
        <v>27</v>
      </c>
      <c r="E3503" s="217">
        <v>42</v>
      </c>
      <c r="F3503" s="9">
        <v>84.5</v>
      </c>
      <c r="G3503" s="217">
        <v>296.8</v>
      </c>
      <c r="H3503" s="9">
        <v>77.499999999992724</v>
      </c>
      <c r="I3503" s="9">
        <v>0</v>
      </c>
      <c r="J3503" s="9" t="s">
        <v>183</v>
      </c>
      <c r="K3503" s="9" t="s">
        <v>183</v>
      </c>
      <c r="L3503" s="69"/>
      <c r="M3503" s="67">
        <f t="shared" si="95"/>
        <v>500.79999999999274</v>
      </c>
      <c r="O3503" t="s">
        <v>290</v>
      </c>
      <c r="S3503" s="225"/>
      <c r="T3503" s="63"/>
      <c r="U3503" s="63"/>
      <c r="V3503" s="50"/>
    </row>
    <row r="3504" spans="1:22" ht="15">
      <c r="A3504" s="28" t="s">
        <v>18</v>
      </c>
      <c r="B3504" s="63" t="s">
        <v>31</v>
      </c>
      <c r="E3504" s="9">
        <v>38.6</v>
      </c>
      <c r="F3504" s="217">
        <v>166.5</v>
      </c>
      <c r="G3504" s="217">
        <v>292.8</v>
      </c>
      <c r="H3504" s="64" t="s">
        <v>280</v>
      </c>
      <c r="I3504" s="9">
        <v>0</v>
      </c>
      <c r="J3504" s="9" t="s">
        <v>183</v>
      </c>
      <c r="K3504" s="9" t="s">
        <v>183</v>
      </c>
      <c r="L3504" s="69"/>
      <c r="M3504" s="67">
        <f t="shared" si="95"/>
        <v>497.9</v>
      </c>
      <c r="O3504" t="s">
        <v>343</v>
      </c>
      <c r="S3504" s="225"/>
      <c r="T3504" s="63"/>
      <c r="U3504" s="63"/>
      <c r="V3504" s="50"/>
    </row>
    <row r="3505" spans="1:22" ht="15">
      <c r="A3505" s="28" t="s">
        <v>20</v>
      </c>
      <c r="B3505" s="63" t="s">
        <v>143</v>
      </c>
      <c r="E3505" s="9" t="s">
        <v>279</v>
      </c>
      <c r="F3505" s="217">
        <v>252</v>
      </c>
      <c r="G3505" s="217">
        <v>193.6</v>
      </c>
      <c r="H3505" s="9">
        <v>42.599999999998545</v>
      </c>
      <c r="I3505" s="9">
        <v>0</v>
      </c>
      <c r="J3505" s="9" t="s">
        <v>183</v>
      </c>
      <c r="K3505" s="9" t="s">
        <v>183</v>
      </c>
      <c r="L3505" s="69"/>
      <c r="M3505" s="67">
        <f t="shared" si="95"/>
        <v>488.19999999999857</v>
      </c>
      <c r="O3505" t="s">
        <v>332</v>
      </c>
      <c r="S3505" s="225"/>
      <c r="T3505" s="63"/>
      <c r="U3505" s="63"/>
      <c r="V3505" s="50"/>
    </row>
    <row r="3506" spans="1:22" ht="15">
      <c r="A3506" s="28" t="s">
        <v>22</v>
      </c>
      <c r="B3506" s="63" t="s">
        <v>19</v>
      </c>
      <c r="E3506" s="9">
        <v>4.4000000000000004</v>
      </c>
      <c r="F3506" s="9">
        <v>164.5</v>
      </c>
      <c r="G3506" s="9">
        <v>144.69999999999999</v>
      </c>
      <c r="H3506" s="9">
        <v>155.99999999999636</v>
      </c>
      <c r="I3506" s="9">
        <v>0</v>
      </c>
      <c r="J3506" s="9" t="s">
        <v>183</v>
      </c>
      <c r="K3506" s="9" t="s">
        <v>183</v>
      </c>
      <c r="L3506" s="69"/>
      <c r="M3506" s="67">
        <f t="shared" si="95"/>
        <v>469.59999999999638</v>
      </c>
      <c r="S3506" s="225"/>
      <c r="T3506" s="63"/>
      <c r="U3506" s="63"/>
      <c r="V3506" s="50"/>
    </row>
    <row r="3507" spans="1:22" ht="15">
      <c r="A3507" s="28" t="s">
        <v>24</v>
      </c>
      <c r="B3507" s="63" t="s">
        <v>17</v>
      </c>
      <c r="E3507" s="217">
        <v>49.4</v>
      </c>
      <c r="F3507" s="9">
        <v>97.4</v>
      </c>
      <c r="G3507" s="217">
        <v>276.3</v>
      </c>
      <c r="H3507" s="9">
        <v>21.000000000007276</v>
      </c>
      <c r="I3507" s="9">
        <v>0</v>
      </c>
      <c r="J3507" s="9" t="s">
        <v>183</v>
      </c>
      <c r="K3507" s="9" t="s">
        <v>183</v>
      </c>
      <c r="L3507" s="69"/>
      <c r="M3507" s="67">
        <f t="shared" si="95"/>
        <v>444.1000000000073</v>
      </c>
      <c r="O3507" t="s">
        <v>317</v>
      </c>
      <c r="S3507" s="225"/>
      <c r="T3507" s="63"/>
      <c r="U3507" s="63"/>
      <c r="V3507" s="50"/>
    </row>
    <row r="3508" spans="1:22" ht="15">
      <c r="A3508" s="28" t="s">
        <v>26</v>
      </c>
      <c r="B3508" s="63" t="s">
        <v>155</v>
      </c>
      <c r="E3508" s="9" t="s">
        <v>279</v>
      </c>
      <c r="F3508" s="9" t="s">
        <v>279</v>
      </c>
      <c r="G3508" s="9">
        <v>177.8</v>
      </c>
      <c r="H3508" s="9">
        <v>252.00000000000546</v>
      </c>
      <c r="I3508" s="9">
        <v>0</v>
      </c>
      <c r="J3508" s="9" t="s">
        <v>183</v>
      </c>
      <c r="K3508" s="9" t="s">
        <v>183</v>
      </c>
      <c r="L3508" s="69"/>
      <c r="M3508" s="67">
        <f t="shared" si="95"/>
        <v>429.80000000000547</v>
      </c>
      <c r="S3508" s="225"/>
      <c r="T3508" s="63"/>
      <c r="U3508" s="63"/>
      <c r="V3508" s="50"/>
    </row>
    <row r="3509" spans="1:22" ht="15">
      <c r="A3509" s="28" t="s">
        <v>28</v>
      </c>
      <c r="B3509" s="63" t="s">
        <v>790</v>
      </c>
      <c r="E3509" s="9" t="s">
        <v>279</v>
      </c>
      <c r="F3509" s="9" t="s">
        <v>279</v>
      </c>
      <c r="G3509" s="9" t="s">
        <v>279</v>
      </c>
      <c r="H3509" s="212">
        <v>417.99999999999636</v>
      </c>
      <c r="I3509" s="9">
        <v>0</v>
      </c>
      <c r="J3509" s="9" t="s">
        <v>183</v>
      </c>
      <c r="K3509" s="9" t="s">
        <v>183</v>
      </c>
      <c r="L3509" s="69"/>
      <c r="M3509" s="67">
        <f t="shared" si="95"/>
        <v>417.99999999999636</v>
      </c>
      <c r="O3509" t="s">
        <v>301</v>
      </c>
      <c r="S3509" s="225"/>
      <c r="T3509" s="63"/>
      <c r="U3509" s="63"/>
      <c r="V3509" s="50"/>
    </row>
    <row r="3510" spans="1:22" ht="15">
      <c r="A3510" s="28" t="s">
        <v>30</v>
      </c>
      <c r="B3510" s="63" t="s">
        <v>162</v>
      </c>
      <c r="E3510" s="9" t="s">
        <v>279</v>
      </c>
      <c r="F3510" s="9" t="s">
        <v>279</v>
      </c>
      <c r="G3510" s="9">
        <v>138.9</v>
      </c>
      <c r="H3510" s="9">
        <v>261.79999999999927</v>
      </c>
      <c r="I3510" s="9">
        <v>0</v>
      </c>
      <c r="J3510" s="9" t="s">
        <v>183</v>
      </c>
      <c r="K3510" s="9" t="s">
        <v>183</v>
      </c>
      <c r="L3510" s="69"/>
      <c r="M3510" s="67">
        <f t="shared" si="95"/>
        <v>400.69999999999925</v>
      </c>
      <c r="S3510" s="225"/>
      <c r="T3510" s="63"/>
      <c r="U3510" s="63"/>
      <c r="V3510" s="50"/>
    </row>
    <row r="3511" spans="1:22" ht="15">
      <c r="A3511" s="28" t="s">
        <v>32</v>
      </c>
      <c r="B3511" s="63" t="s">
        <v>738</v>
      </c>
      <c r="E3511" s="9" t="s">
        <v>279</v>
      </c>
      <c r="F3511" s="9" t="s">
        <v>279</v>
      </c>
      <c r="G3511" s="9" t="s">
        <v>279</v>
      </c>
      <c r="H3511" s="217">
        <v>397</v>
      </c>
      <c r="I3511" s="9">
        <v>0</v>
      </c>
      <c r="J3511" s="9" t="s">
        <v>183</v>
      </c>
      <c r="K3511" s="9" t="s">
        <v>183</v>
      </c>
      <c r="L3511" s="69"/>
      <c r="M3511" s="67">
        <f t="shared" si="95"/>
        <v>397</v>
      </c>
      <c r="O3511" t="s">
        <v>284</v>
      </c>
      <c r="S3511" s="225"/>
      <c r="T3511" s="63"/>
      <c r="U3511" s="63"/>
      <c r="V3511" s="50"/>
    </row>
    <row r="3512" spans="1:22" ht="15">
      <c r="A3512" s="28" t="s">
        <v>34</v>
      </c>
      <c r="B3512" s="63" t="s">
        <v>37</v>
      </c>
      <c r="E3512" s="217">
        <v>45</v>
      </c>
      <c r="F3512" s="9">
        <v>129.69999999999999</v>
      </c>
      <c r="G3512" s="9">
        <v>156.80000000000001</v>
      </c>
      <c r="H3512" s="9">
        <v>57.299999999999272</v>
      </c>
      <c r="I3512" s="9">
        <v>0</v>
      </c>
      <c r="J3512" s="9" t="s">
        <v>183</v>
      </c>
      <c r="K3512" s="9" t="s">
        <v>183</v>
      </c>
      <c r="L3512" s="69"/>
      <c r="M3512" s="67">
        <f t="shared" si="95"/>
        <v>388.79999999999927</v>
      </c>
      <c r="O3512" t="s">
        <v>289</v>
      </c>
      <c r="S3512" s="225"/>
      <c r="T3512" s="63"/>
      <c r="U3512" s="63"/>
      <c r="V3512" s="50"/>
    </row>
    <row r="3513" spans="1:22" ht="15">
      <c r="A3513" s="28" t="s">
        <v>36</v>
      </c>
      <c r="B3513" s="63" t="s">
        <v>21</v>
      </c>
      <c r="E3513" s="217">
        <v>56</v>
      </c>
      <c r="F3513" s="9">
        <v>156.6</v>
      </c>
      <c r="G3513" s="9">
        <v>173.2</v>
      </c>
      <c r="H3513" s="64" t="s">
        <v>280</v>
      </c>
      <c r="I3513" s="9">
        <v>0</v>
      </c>
      <c r="J3513" s="9" t="s">
        <v>183</v>
      </c>
      <c r="K3513" s="9" t="s">
        <v>183</v>
      </c>
      <c r="L3513" s="69"/>
      <c r="M3513" s="67">
        <f t="shared" si="95"/>
        <v>385.79999999999995</v>
      </c>
      <c r="O3513" t="s">
        <v>284</v>
      </c>
      <c r="S3513" s="225"/>
      <c r="T3513" s="63"/>
      <c r="U3513" s="63"/>
      <c r="V3513" s="50"/>
    </row>
    <row r="3514" spans="1:22" ht="15">
      <c r="A3514" s="28" t="s">
        <v>38</v>
      </c>
      <c r="B3514" s="63" t="s">
        <v>744</v>
      </c>
      <c r="E3514" s="9" t="s">
        <v>279</v>
      </c>
      <c r="F3514" s="9" t="s">
        <v>279</v>
      </c>
      <c r="G3514" s="9" t="s">
        <v>279</v>
      </c>
      <c r="H3514" s="217">
        <v>383.49999999999636</v>
      </c>
      <c r="I3514" s="9">
        <v>0</v>
      </c>
      <c r="J3514" s="9" t="s">
        <v>183</v>
      </c>
      <c r="K3514" s="9" t="s">
        <v>183</v>
      </c>
      <c r="L3514" s="69"/>
      <c r="M3514" s="67">
        <f t="shared" si="95"/>
        <v>383.49999999999636</v>
      </c>
      <c r="O3514" t="s">
        <v>285</v>
      </c>
      <c r="S3514" s="225"/>
      <c r="T3514" s="63"/>
      <c r="U3514" s="63"/>
      <c r="V3514" s="50"/>
    </row>
    <row r="3515" spans="1:22" ht="15">
      <c r="A3515" s="28" t="s">
        <v>145</v>
      </c>
      <c r="B3515" s="63" t="s">
        <v>9</v>
      </c>
      <c r="E3515" s="64" t="s">
        <v>280</v>
      </c>
      <c r="F3515" s="9">
        <v>107.9</v>
      </c>
      <c r="G3515" s="217">
        <v>206.2</v>
      </c>
      <c r="H3515" s="9">
        <v>58.5</v>
      </c>
      <c r="I3515" s="9">
        <v>0</v>
      </c>
      <c r="J3515" s="9" t="s">
        <v>183</v>
      </c>
      <c r="K3515" s="9" t="s">
        <v>183</v>
      </c>
      <c r="L3515" s="69"/>
      <c r="M3515" s="67">
        <f t="shared" si="95"/>
        <v>372.6</v>
      </c>
      <c r="O3515" t="s">
        <v>288</v>
      </c>
      <c r="S3515" s="225"/>
      <c r="T3515" s="63"/>
      <c r="U3515" s="63"/>
      <c r="V3515" s="50"/>
    </row>
    <row r="3516" spans="1:22" ht="15">
      <c r="A3516" s="28" t="s">
        <v>146</v>
      </c>
      <c r="B3516" s="63" t="s">
        <v>774</v>
      </c>
      <c r="E3516" s="9" t="s">
        <v>279</v>
      </c>
      <c r="F3516" s="9" t="s">
        <v>279</v>
      </c>
      <c r="G3516" s="9" t="s">
        <v>279</v>
      </c>
      <c r="H3516" s="217">
        <v>356.99999999999454</v>
      </c>
      <c r="I3516" s="9">
        <v>0</v>
      </c>
      <c r="J3516" s="9" t="s">
        <v>183</v>
      </c>
      <c r="K3516" s="9" t="s">
        <v>183</v>
      </c>
      <c r="L3516" s="69"/>
      <c r="M3516" s="67">
        <f t="shared" si="95"/>
        <v>356.99999999999454</v>
      </c>
      <c r="O3516" t="s">
        <v>298</v>
      </c>
      <c r="S3516" s="225"/>
      <c r="T3516" s="63"/>
      <c r="U3516" s="63"/>
      <c r="V3516" s="50"/>
    </row>
    <row r="3517" spans="1:22" ht="15">
      <c r="A3517" s="28" t="s">
        <v>147</v>
      </c>
      <c r="B3517" s="63" t="s">
        <v>141</v>
      </c>
      <c r="E3517" s="9" t="s">
        <v>279</v>
      </c>
      <c r="F3517" s="212">
        <v>314</v>
      </c>
      <c r="G3517" s="9">
        <v>40.5</v>
      </c>
      <c r="H3517" s="64" t="s">
        <v>280</v>
      </c>
      <c r="I3517" s="9">
        <v>0</v>
      </c>
      <c r="J3517" s="9" t="s">
        <v>183</v>
      </c>
      <c r="K3517" s="9" t="s">
        <v>183</v>
      </c>
      <c r="L3517" s="69"/>
      <c r="M3517" s="67">
        <f t="shared" si="95"/>
        <v>354.5</v>
      </c>
      <c r="O3517" t="s">
        <v>301</v>
      </c>
      <c r="S3517" s="225"/>
      <c r="T3517" s="63"/>
      <c r="U3517" s="63"/>
      <c r="V3517" s="50"/>
    </row>
    <row r="3518" spans="1:22" ht="15">
      <c r="A3518" s="28" t="s">
        <v>151</v>
      </c>
      <c r="B3518" s="63" t="s">
        <v>178</v>
      </c>
      <c r="E3518" s="217">
        <v>48</v>
      </c>
      <c r="F3518" s="213">
        <v>292</v>
      </c>
      <c r="G3518" s="9" t="s">
        <v>279</v>
      </c>
      <c r="H3518" s="9" t="s">
        <v>279</v>
      </c>
      <c r="I3518" s="9">
        <v>0</v>
      </c>
      <c r="J3518" s="9" t="s">
        <v>183</v>
      </c>
      <c r="K3518" s="9" t="s">
        <v>183</v>
      </c>
      <c r="L3518" s="69"/>
      <c r="M3518" s="67">
        <f t="shared" si="95"/>
        <v>340</v>
      </c>
      <c r="O3518" t="s">
        <v>309</v>
      </c>
      <c r="S3518" s="225"/>
      <c r="T3518" s="63"/>
      <c r="U3518" s="63"/>
      <c r="V3518" s="50"/>
    </row>
    <row r="3519" spans="1:22" ht="15">
      <c r="A3519" s="28" t="s">
        <v>157</v>
      </c>
      <c r="B3519" s="63" t="s">
        <v>762</v>
      </c>
      <c r="E3519" s="9" t="s">
        <v>279</v>
      </c>
      <c r="F3519" s="9" t="s">
        <v>279</v>
      </c>
      <c r="G3519" s="9" t="s">
        <v>279</v>
      </c>
      <c r="H3519" s="217">
        <v>332.30000000000655</v>
      </c>
      <c r="I3519" s="9">
        <v>0</v>
      </c>
      <c r="J3519" s="9" t="s">
        <v>183</v>
      </c>
      <c r="K3519" s="9" t="s">
        <v>183</v>
      </c>
      <c r="L3519" s="69"/>
      <c r="M3519" s="67">
        <f t="shared" si="95"/>
        <v>332.30000000000655</v>
      </c>
      <c r="O3519" t="s">
        <v>293</v>
      </c>
      <c r="S3519" s="225"/>
      <c r="T3519" s="63"/>
      <c r="U3519" s="63"/>
      <c r="V3519" s="50"/>
    </row>
    <row r="3520" spans="1:22" ht="15">
      <c r="A3520" s="28" t="s">
        <v>159</v>
      </c>
      <c r="B3520" s="63" t="s">
        <v>11</v>
      </c>
      <c r="E3520" s="213">
        <v>79.099999999999994</v>
      </c>
      <c r="F3520" s="9">
        <v>4.5</v>
      </c>
      <c r="G3520" s="9">
        <v>168</v>
      </c>
      <c r="H3520" s="9">
        <v>67.500000000007276</v>
      </c>
      <c r="I3520" s="9">
        <v>0</v>
      </c>
      <c r="J3520" s="9" t="s">
        <v>183</v>
      </c>
      <c r="K3520" s="9" t="s">
        <v>183</v>
      </c>
      <c r="L3520" s="69"/>
      <c r="M3520" s="67">
        <f t="shared" si="95"/>
        <v>319.1000000000073</v>
      </c>
      <c r="O3520" t="s">
        <v>283</v>
      </c>
      <c r="S3520" s="225"/>
      <c r="T3520" s="63"/>
      <c r="U3520" s="63"/>
      <c r="V3520" s="50"/>
    </row>
    <row r="3521" spans="1:22" ht="15">
      <c r="A3521" s="28" t="s">
        <v>160</v>
      </c>
      <c r="B3521" s="63" t="s">
        <v>142</v>
      </c>
      <c r="E3521" s="9" t="s">
        <v>279</v>
      </c>
      <c r="F3521" s="64" t="s">
        <v>280</v>
      </c>
      <c r="G3521" s="9">
        <v>127.5</v>
      </c>
      <c r="H3521" s="9">
        <v>186.89999999999418</v>
      </c>
      <c r="I3521" s="9">
        <v>0</v>
      </c>
      <c r="J3521" s="9" t="s">
        <v>183</v>
      </c>
      <c r="K3521" s="9" t="s">
        <v>183</v>
      </c>
      <c r="L3521" s="69"/>
      <c r="M3521" s="67">
        <f t="shared" si="95"/>
        <v>314.39999999999418</v>
      </c>
      <c r="S3521" s="225"/>
      <c r="T3521" s="63"/>
      <c r="U3521" s="63"/>
      <c r="V3521" s="50"/>
    </row>
    <row r="3522" spans="1:22" ht="15">
      <c r="A3522" s="28" t="s">
        <v>161</v>
      </c>
      <c r="B3522" s="63" t="s">
        <v>757</v>
      </c>
      <c r="E3522" s="9" t="s">
        <v>279</v>
      </c>
      <c r="F3522" s="9" t="s">
        <v>279</v>
      </c>
      <c r="G3522" s="9" t="s">
        <v>279</v>
      </c>
      <c r="H3522" s="217">
        <v>310.50000000000728</v>
      </c>
      <c r="I3522" s="9">
        <v>0</v>
      </c>
      <c r="J3522" s="9" t="s">
        <v>183</v>
      </c>
      <c r="K3522" s="9" t="s">
        <v>183</v>
      </c>
      <c r="L3522" s="69"/>
      <c r="M3522" s="67">
        <f t="shared" si="95"/>
        <v>310.50000000000728</v>
      </c>
      <c r="O3522" t="s">
        <v>289</v>
      </c>
      <c r="S3522" s="225"/>
      <c r="T3522" s="63"/>
      <c r="U3522" s="63"/>
      <c r="V3522" s="50"/>
    </row>
    <row r="3523" spans="1:22" ht="15">
      <c r="A3523" s="28" t="s">
        <v>163</v>
      </c>
      <c r="B3523" s="63" t="s">
        <v>35</v>
      </c>
      <c r="E3523" s="64" t="s">
        <v>280</v>
      </c>
      <c r="F3523" s="217">
        <v>247</v>
      </c>
      <c r="G3523" s="9">
        <v>5.9</v>
      </c>
      <c r="H3523" s="9">
        <v>55.000000000003638</v>
      </c>
      <c r="I3523" s="9">
        <v>0</v>
      </c>
      <c r="J3523" s="9" t="s">
        <v>183</v>
      </c>
      <c r="K3523" s="9" t="s">
        <v>183</v>
      </c>
      <c r="L3523" s="69"/>
      <c r="M3523" s="67">
        <f t="shared" si="95"/>
        <v>307.90000000000362</v>
      </c>
      <c r="O3523" t="s">
        <v>288</v>
      </c>
      <c r="S3523" s="225"/>
      <c r="T3523" s="63"/>
      <c r="U3523" s="63"/>
      <c r="V3523" s="50"/>
    </row>
    <row r="3524" spans="1:22" ht="15">
      <c r="A3524" s="28" t="s">
        <v>275</v>
      </c>
      <c r="B3524" s="63" t="s">
        <v>4</v>
      </c>
      <c r="E3524" s="64" t="s">
        <v>280</v>
      </c>
      <c r="F3524" s="9">
        <v>2.4</v>
      </c>
      <c r="G3524" s="9">
        <v>135.80000000000001</v>
      </c>
      <c r="H3524" s="9">
        <v>166.69999999999891</v>
      </c>
      <c r="I3524" s="9">
        <v>0</v>
      </c>
      <c r="J3524" s="9" t="s">
        <v>183</v>
      </c>
      <c r="K3524" s="9" t="s">
        <v>183</v>
      </c>
      <c r="L3524" s="69"/>
      <c r="M3524" s="67">
        <f t="shared" si="95"/>
        <v>304.89999999999895</v>
      </c>
      <c r="S3524" s="225"/>
      <c r="T3524" s="63"/>
      <c r="U3524" s="63"/>
      <c r="V3524" s="50"/>
    </row>
    <row r="3525" spans="1:22" ht="15">
      <c r="A3525" s="28" t="s">
        <v>276</v>
      </c>
      <c r="B3525" s="63" t="s">
        <v>769</v>
      </c>
      <c r="E3525" s="9" t="s">
        <v>279</v>
      </c>
      <c r="F3525" s="9" t="s">
        <v>279</v>
      </c>
      <c r="G3525" s="9" t="s">
        <v>279</v>
      </c>
      <c r="H3525" s="217">
        <v>300.50000000000364</v>
      </c>
      <c r="I3525" s="9">
        <v>0</v>
      </c>
      <c r="J3525" s="9" t="s">
        <v>183</v>
      </c>
      <c r="K3525" s="9" t="s">
        <v>183</v>
      </c>
      <c r="L3525" s="69"/>
      <c r="M3525" s="67">
        <f t="shared" si="95"/>
        <v>300.50000000000364</v>
      </c>
      <c r="O3525" t="s">
        <v>294</v>
      </c>
      <c r="S3525" s="225"/>
      <c r="T3525" s="63"/>
      <c r="U3525" s="63"/>
      <c r="V3525" s="50"/>
    </row>
    <row r="3526" spans="1:22" ht="15">
      <c r="A3526" s="28" t="s">
        <v>277</v>
      </c>
      <c r="B3526" s="63" t="s">
        <v>764</v>
      </c>
      <c r="E3526" s="9" t="s">
        <v>279</v>
      </c>
      <c r="F3526" s="9" t="s">
        <v>279</v>
      </c>
      <c r="G3526" s="9" t="s">
        <v>279</v>
      </c>
      <c r="H3526" s="9">
        <v>299.09999999999854</v>
      </c>
      <c r="I3526" s="9">
        <v>0</v>
      </c>
      <c r="J3526" s="9" t="s">
        <v>183</v>
      </c>
      <c r="K3526" s="9" t="s">
        <v>183</v>
      </c>
      <c r="L3526" s="69"/>
      <c r="M3526" s="67">
        <f t="shared" ref="M3526:M3557" si="96">SUM(E3526:K3526)</f>
        <v>299.09999999999854</v>
      </c>
      <c r="S3526" s="225"/>
      <c r="T3526" s="63"/>
      <c r="U3526" s="63"/>
      <c r="V3526" s="50"/>
    </row>
    <row r="3527" spans="1:22" ht="15">
      <c r="A3527" s="28" t="s">
        <v>278</v>
      </c>
      <c r="B3527" s="63" t="s">
        <v>154</v>
      </c>
      <c r="E3527" s="9" t="s">
        <v>279</v>
      </c>
      <c r="F3527" s="9" t="s">
        <v>279</v>
      </c>
      <c r="G3527" s="9">
        <v>151.4</v>
      </c>
      <c r="H3527" s="9">
        <v>133.50000000000364</v>
      </c>
      <c r="I3527" s="9">
        <v>0</v>
      </c>
      <c r="J3527" s="9" t="s">
        <v>183</v>
      </c>
      <c r="K3527" s="9" t="s">
        <v>183</v>
      </c>
      <c r="L3527" s="69"/>
      <c r="M3527" s="67">
        <f t="shared" si="96"/>
        <v>284.90000000000362</v>
      </c>
      <c r="S3527" s="225"/>
      <c r="T3527" s="63"/>
      <c r="U3527" s="63"/>
      <c r="V3527" s="50"/>
    </row>
    <row r="3528" spans="1:22" ht="15">
      <c r="A3528" s="28" t="s">
        <v>735</v>
      </c>
      <c r="B3528" s="63" t="s">
        <v>755</v>
      </c>
      <c r="E3528" s="9" t="s">
        <v>279</v>
      </c>
      <c r="F3528" s="9" t="s">
        <v>279</v>
      </c>
      <c r="G3528" s="9" t="s">
        <v>279</v>
      </c>
      <c r="H3528" s="9">
        <v>264.00000000000182</v>
      </c>
      <c r="I3528" s="9">
        <v>0</v>
      </c>
      <c r="J3528" s="9" t="s">
        <v>183</v>
      </c>
      <c r="K3528" s="9" t="s">
        <v>183</v>
      </c>
      <c r="L3528" s="69"/>
      <c r="M3528" s="67">
        <f t="shared" si="96"/>
        <v>264.00000000000182</v>
      </c>
      <c r="S3528" s="225"/>
      <c r="T3528" s="63"/>
      <c r="U3528" s="63"/>
      <c r="V3528" s="50"/>
    </row>
    <row r="3529" spans="1:22" ht="15">
      <c r="A3529" s="28" t="s">
        <v>736</v>
      </c>
      <c r="B3529" s="63" t="s">
        <v>749</v>
      </c>
      <c r="E3529" s="9" t="s">
        <v>279</v>
      </c>
      <c r="F3529" s="9" t="s">
        <v>279</v>
      </c>
      <c r="G3529" s="9" t="s">
        <v>279</v>
      </c>
      <c r="H3529" s="9">
        <v>263.99999999999636</v>
      </c>
      <c r="I3529" s="9">
        <v>0</v>
      </c>
      <c r="J3529" s="9" t="s">
        <v>183</v>
      </c>
      <c r="K3529" s="9" t="s">
        <v>183</v>
      </c>
      <c r="L3529" s="69"/>
      <c r="M3529" s="67">
        <f t="shared" si="96"/>
        <v>263.99999999999636</v>
      </c>
      <c r="S3529" s="225"/>
      <c r="T3529" s="63"/>
      <c r="U3529" s="63"/>
      <c r="V3529" s="50"/>
    </row>
    <row r="3530" spans="1:22" ht="15">
      <c r="A3530" s="28" t="s">
        <v>737</v>
      </c>
      <c r="B3530" s="63" t="s">
        <v>778</v>
      </c>
      <c r="E3530" s="9" t="s">
        <v>279</v>
      </c>
      <c r="F3530" s="9" t="s">
        <v>279</v>
      </c>
      <c r="G3530" s="9" t="s">
        <v>279</v>
      </c>
      <c r="H3530" s="9">
        <v>234.00000000000364</v>
      </c>
      <c r="I3530" s="9">
        <v>0</v>
      </c>
      <c r="J3530" s="9" t="s">
        <v>183</v>
      </c>
      <c r="K3530" s="9" t="s">
        <v>183</v>
      </c>
      <c r="L3530" s="69"/>
      <c r="M3530" s="67">
        <f t="shared" si="96"/>
        <v>234.00000000000364</v>
      </c>
      <c r="S3530" s="225"/>
      <c r="T3530" s="63"/>
      <c r="U3530" s="63"/>
      <c r="V3530" s="50"/>
    </row>
    <row r="3531" spans="1:22" ht="15">
      <c r="A3531" s="28" t="s">
        <v>739</v>
      </c>
      <c r="B3531" s="63" t="s">
        <v>25</v>
      </c>
      <c r="E3531" s="9">
        <v>7.4</v>
      </c>
      <c r="F3531" s="9">
        <v>115.5</v>
      </c>
      <c r="G3531" s="9">
        <v>54.8</v>
      </c>
      <c r="H3531" s="9">
        <v>36.599999999998545</v>
      </c>
      <c r="I3531" s="9">
        <v>0</v>
      </c>
      <c r="J3531" s="9" t="s">
        <v>183</v>
      </c>
      <c r="K3531" s="9" t="s">
        <v>183</v>
      </c>
      <c r="L3531" s="69"/>
      <c r="M3531" s="67">
        <f t="shared" si="96"/>
        <v>214.29999999999853</v>
      </c>
      <c r="S3531" s="225"/>
      <c r="T3531" s="63"/>
      <c r="U3531" s="63"/>
      <c r="V3531" s="50"/>
    </row>
    <row r="3532" spans="1:22" ht="15">
      <c r="A3532" s="28" t="s">
        <v>745</v>
      </c>
      <c r="B3532" s="63" t="s">
        <v>782</v>
      </c>
      <c r="E3532" s="9" t="s">
        <v>279</v>
      </c>
      <c r="F3532" s="9" t="s">
        <v>279</v>
      </c>
      <c r="G3532" s="9" t="s">
        <v>279</v>
      </c>
      <c r="H3532" s="9">
        <v>210.899999999996</v>
      </c>
      <c r="I3532" s="9">
        <v>0</v>
      </c>
      <c r="J3532" s="9" t="s">
        <v>183</v>
      </c>
      <c r="K3532" s="9" t="s">
        <v>183</v>
      </c>
      <c r="L3532" s="69"/>
      <c r="M3532" s="67">
        <f t="shared" si="96"/>
        <v>210.899999999996</v>
      </c>
      <c r="S3532" s="225"/>
      <c r="T3532" s="63"/>
      <c r="U3532" s="63"/>
      <c r="V3532" s="50"/>
    </row>
    <row r="3533" spans="1:22" ht="15">
      <c r="A3533" s="28" t="s">
        <v>747</v>
      </c>
      <c r="B3533" s="63" t="s">
        <v>763</v>
      </c>
      <c r="E3533" s="9" t="s">
        <v>279</v>
      </c>
      <c r="F3533" s="9" t="s">
        <v>279</v>
      </c>
      <c r="G3533" s="9" t="s">
        <v>279</v>
      </c>
      <c r="H3533" s="9">
        <v>204.99999999999818</v>
      </c>
      <c r="I3533" s="9">
        <v>0</v>
      </c>
      <c r="J3533" s="9" t="s">
        <v>183</v>
      </c>
      <c r="K3533" s="9" t="s">
        <v>183</v>
      </c>
      <c r="L3533" s="69"/>
      <c r="M3533" s="67">
        <f t="shared" si="96"/>
        <v>204.99999999999818</v>
      </c>
      <c r="S3533" s="225"/>
      <c r="T3533" s="63"/>
      <c r="U3533" s="63"/>
      <c r="V3533" s="50"/>
    </row>
    <row r="3534" spans="1:22" ht="15">
      <c r="A3534" s="28" t="s">
        <v>750</v>
      </c>
      <c r="B3534" s="63" t="s">
        <v>788</v>
      </c>
      <c r="E3534" s="9" t="s">
        <v>279</v>
      </c>
      <c r="F3534" s="9" t="s">
        <v>279</v>
      </c>
      <c r="G3534" s="9" t="s">
        <v>279</v>
      </c>
      <c r="H3534" s="9">
        <v>196.00000000000182</v>
      </c>
      <c r="I3534" s="9">
        <v>0</v>
      </c>
      <c r="J3534" s="9" t="s">
        <v>183</v>
      </c>
      <c r="K3534" s="9" t="s">
        <v>183</v>
      </c>
      <c r="L3534" s="69"/>
      <c r="M3534" s="67">
        <f t="shared" si="96"/>
        <v>196.00000000000182</v>
      </c>
      <c r="S3534" s="225"/>
      <c r="T3534" s="63"/>
      <c r="U3534" s="63"/>
      <c r="V3534" s="50"/>
    </row>
    <row r="3535" spans="1:22" ht="15">
      <c r="A3535" s="28" t="s">
        <v>751</v>
      </c>
      <c r="B3535" s="63" t="s">
        <v>753</v>
      </c>
      <c r="E3535" s="9" t="s">
        <v>279</v>
      </c>
      <c r="F3535" s="9" t="s">
        <v>279</v>
      </c>
      <c r="G3535" s="9" t="s">
        <v>279</v>
      </c>
      <c r="H3535" s="9">
        <v>193.19999999999527</v>
      </c>
      <c r="I3535" s="9">
        <v>0</v>
      </c>
      <c r="J3535" s="9" t="s">
        <v>183</v>
      </c>
      <c r="K3535" s="9" t="s">
        <v>183</v>
      </c>
      <c r="L3535" s="69"/>
      <c r="M3535" s="67">
        <f t="shared" si="96"/>
        <v>193.19999999999527</v>
      </c>
      <c r="S3535" s="225"/>
      <c r="T3535" s="63"/>
      <c r="U3535" s="63"/>
      <c r="V3535" s="50"/>
    </row>
    <row r="3536" spans="1:22" ht="15">
      <c r="A3536" s="28" t="s">
        <v>754</v>
      </c>
      <c r="B3536" s="63" t="s">
        <v>800</v>
      </c>
      <c r="E3536" s="9" t="s">
        <v>279</v>
      </c>
      <c r="F3536" s="9" t="s">
        <v>279</v>
      </c>
      <c r="G3536" s="9" t="s">
        <v>279</v>
      </c>
      <c r="H3536" s="9">
        <v>187.79999999999563</v>
      </c>
      <c r="I3536" s="9">
        <v>0</v>
      </c>
      <c r="J3536" s="9" t="s">
        <v>183</v>
      </c>
      <c r="K3536" s="9" t="s">
        <v>183</v>
      </c>
      <c r="L3536" s="69"/>
      <c r="M3536" s="67">
        <f t="shared" si="96"/>
        <v>187.79999999999563</v>
      </c>
      <c r="S3536" s="225"/>
      <c r="T3536" s="63"/>
      <c r="U3536" s="63"/>
      <c r="V3536" s="50"/>
    </row>
    <row r="3537" spans="1:22" ht="15">
      <c r="A3537" s="28" t="s">
        <v>756</v>
      </c>
      <c r="B3537" s="63" t="s">
        <v>156</v>
      </c>
      <c r="E3537" s="9" t="s">
        <v>279</v>
      </c>
      <c r="F3537" s="9" t="s">
        <v>279</v>
      </c>
      <c r="G3537" s="9">
        <v>58.5</v>
      </c>
      <c r="H3537" s="9">
        <v>125.49999999999636</v>
      </c>
      <c r="I3537" s="9">
        <v>0</v>
      </c>
      <c r="J3537" s="9" t="s">
        <v>183</v>
      </c>
      <c r="K3537" s="9" t="s">
        <v>183</v>
      </c>
      <c r="L3537" s="69"/>
      <c r="M3537" s="67">
        <f t="shared" si="96"/>
        <v>183.99999999999636</v>
      </c>
      <c r="S3537" s="225"/>
      <c r="T3537" s="63"/>
      <c r="U3537" s="63"/>
      <c r="V3537" s="50"/>
    </row>
    <row r="3538" spans="1:22" ht="15">
      <c r="A3538" s="28" t="s">
        <v>761</v>
      </c>
      <c r="B3538" s="63" t="s">
        <v>33</v>
      </c>
      <c r="E3538" s="9">
        <v>2.2000000000000002</v>
      </c>
      <c r="F3538" s="9">
        <v>110</v>
      </c>
      <c r="G3538" s="9">
        <v>71.7</v>
      </c>
      <c r="H3538" s="64" t="s">
        <v>280</v>
      </c>
      <c r="I3538" s="9">
        <v>0</v>
      </c>
      <c r="J3538" s="9" t="s">
        <v>183</v>
      </c>
      <c r="K3538" s="9" t="s">
        <v>183</v>
      </c>
      <c r="L3538" s="69"/>
      <c r="M3538" s="67">
        <f t="shared" si="96"/>
        <v>183.9</v>
      </c>
      <c r="S3538" s="225"/>
      <c r="T3538" s="63"/>
      <c r="U3538" s="63"/>
      <c r="V3538" s="50"/>
    </row>
    <row r="3539" spans="1:22" ht="15">
      <c r="A3539" s="28" t="s">
        <v>765</v>
      </c>
      <c r="B3539" s="28" t="s">
        <v>733</v>
      </c>
      <c r="E3539" s="9" t="s">
        <v>279</v>
      </c>
      <c r="F3539" s="9" t="s">
        <v>279</v>
      </c>
      <c r="G3539" s="9" t="s">
        <v>279</v>
      </c>
      <c r="H3539" s="9">
        <v>181.20000000000073</v>
      </c>
      <c r="I3539" s="9">
        <v>0</v>
      </c>
      <c r="J3539" s="9" t="s">
        <v>183</v>
      </c>
      <c r="K3539" s="9" t="s">
        <v>183</v>
      </c>
      <c r="L3539" s="69"/>
      <c r="M3539" s="67">
        <f t="shared" si="96"/>
        <v>181.20000000000073</v>
      </c>
      <c r="S3539" s="225"/>
      <c r="T3539" s="63"/>
      <c r="U3539" s="63"/>
      <c r="V3539" s="50"/>
    </row>
    <row r="3540" spans="1:22" ht="15">
      <c r="A3540" s="28" t="s">
        <v>766</v>
      </c>
      <c r="B3540" s="63" t="s">
        <v>771</v>
      </c>
      <c r="E3540" s="9" t="s">
        <v>279</v>
      </c>
      <c r="F3540" s="9" t="s">
        <v>279</v>
      </c>
      <c r="G3540" s="9" t="s">
        <v>279</v>
      </c>
      <c r="H3540" s="9">
        <v>157.99999999999636</v>
      </c>
      <c r="I3540" s="9">
        <v>0</v>
      </c>
      <c r="J3540" s="9" t="s">
        <v>183</v>
      </c>
      <c r="K3540" s="9" t="s">
        <v>183</v>
      </c>
      <c r="L3540" s="69"/>
      <c r="M3540" s="67">
        <f t="shared" si="96"/>
        <v>157.99999999999636</v>
      </c>
      <c r="S3540" s="225"/>
      <c r="T3540" s="63"/>
      <c r="U3540" s="63"/>
      <c r="V3540" s="50"/>
    </row>
    <row r="3541" spans="1:22" ht="15">
      <c r="A3541" s="28" t="s">
        <v>767</v>
      </c>
      <c r="B3541" s="63" t="s">
        <v>746</v>
      </c>
      <c r="E3541" s="9" t="s">
        <v>279</v>
      </c>
      <c r="F3541" s="9" t="s">
        <v>279</v>
      </c>
      <c r="G3541" s="9" t="s">
        <v>279</v>
      </c>
      <c r="H3541" s="9">
        <v>155.99999999999636</v>
      </c>
      <c r="I3541" s="9">
        <v>0</v>
      </c>
      <c r="J3541" s="9" t="s">
        <v>183</v>
      </c>
      <c r="K3541" s="9" t="s">
        <v>183</v>
      </c>
      <c r="L3541" s="69"/>
      <c r="M3541" s="67">
        <f t="shared" si="96"/>
        <v>155.99999999999636</v>
      </c>
      <c r="S3541" s="225"/>
      <c r="T3541" s="63"/>
      <c r="U3541" s="63"/>
      <c r="V3541" s="50"/>
    </row>
    <row r="3542" spans="1:22" ht="15">
      <c r="A3542" s="28" t="s">
        <v>773</v>
      </c>
      <c r="B3542" s="28" t="s">
        <v>728</v>
      </c>
      <c r="E3542" s="9" t="s">
        <v>279</v>
      </c>
      <c r="F3542" s="9" t="s">
        <v>279</v>
      </c>
      <c r="G3542" s="9" t="s">
        <v>279</v>
      </c>
      <c r="H3542" s="9">
        <v>150</v>
      </c>
      <c r="I3542" s="9">
        <v>0</v>
      </c>
      <c r="J3542" s="9" t="s">
        <v>183</v>
      </c>
      <c r="K3542" s="9" t="s">
        <v>183</v>
      </c>
      <c r="L3542" s="69"/>
      <c r="M3542" s="67">
        <f t="shared" si="96"/>
        <v>150</v>
      </c>
      <c r="S3542" s="225"/>
      <c r="T3542" s="63"/>
      <c r="U3542" s="63"/>
      <c r="V3542" s="50"/>
    </row>
    <row r="3543" spans="1:22" ht="15">
      <c r="A3543" s="28" t="s">
        <v>781</v>
      </c>
      <c r="B3543" s="63" t="s">
        <v>784</v>
      </c>
      <c r="E3543" s="9" t="s">
        <v>279</v>
      </c>
      <c r="F3543" s="9" t="s">
        <v>279</v>
      </c>
      <c r="G3543" s="9" t="s">
        <v>279</v>
      </c>
      <c r="H3543" s="9">
        <v>149.99999999999636</v>
      </c>
      <c r="I3543" s="9">
        <v>0</v>
      </c>
      <c r="J3543" s="9" t="s">
        <v>183</v>
      </c>
      <c r="K3543" s="9" t="s">
        <v>183</v>
      </c>
      <c r="L3543" s="69"/>
      <c r="M3543" s="67">
        <f t="shared" si="96"/>
        <v>149.99999999999636</v>
      </c>
      <c r="S3543" s="225"/>
      <c r="T3543" s="63"/>
      <c r="U3543" s="63"/>
      <c r="V3543" s="50"/>
    </row>
    <row r="3544" spans="1:22" ht="15">
      <c r="A3544" s="28" t="s">
        <v>785</v>
      </c>
      <c r="B3544" s="63" t="s">
        <v>779</v>
      </c>
      <c r="E3544" s="9" t="s">
        <v>279</v>
      </c>
      <c r="F3544" s="9" t="s">
        <v>279</v>
      </c>
      <c r="G3544" s="9" t="s">
        <v>279</v>
      </c>
      <c r="H3544" s="9">
        <v>129.99999999999636</v>
      </c>
      <c r="I3544" s="9">
        <v>0</v>
      </c>
      <c r="J3544" s="9" t="s">
        <v>183</v>
      </c>
      <c r="K3544" s="9" t="s">
        <v>183</v>
      </c>
      <c r="L3544" s="69"/>
      <c r="M3544" s="67">
        <f t="shared" si="96"/>
        <v>129.99999999999636</v>
      </c>
      <c r="S3544" s="225"/>
      <c r="T3544" s="63"/>
      <c r="U3544" s="63"/>
      <c r="V3544" s="50"/>
    </row>
    <row r="3545" spans="1:22" ht="15">
      <c r="A3545" s="28" t="s">
        <v>786</v>
      </c>
      <c r="B3545" s="63" t="s">
        <v>158</v>
      </c>
      <c r="E3545" s="9" t="s">
        <v>279</v>
      </c>
      <c r="F3545" s="9" t="s">
        <v>279</v>
      </c>
      <c r="G3545" s="9">
        <v>79.2</v>
      </c>
      <c r="H3545" s="64" t="s">
        <v>280</v>
      </c>
      <c r="I3545" s="9">
        <v>0</v>
      </c>
      <c r="J3545" s="9" t="s">
        <v>183</v>
      </c>
      <c r="K3545" s="9" t="s">
        <v>183</v>
      </c>
      <c r="L3545" s="69"/>
      <c r="M3545" s="67">
        <f t="shared" si="96"/>
        <v>79.2</v>
      </c>
      <c r="S3545" s="225"/>
      <c r="T3545" s="63"/>
      <c r="U3545" s="63"/>
      <c r="V3545" s="50"/>
    </row>
    <row r="3546" spans="1:22" ht="15">
      <c r="A3546" s="28" t="s">
        <v>787</v>
      </c>
      <c r="B3546" s="28" t="s">
        <v>734</v>
      </c>
      <c r="E3546" s="9" t="s">
        <v>279</v>
      </c>
      <c r="F3546" s="9" t="s">
        <v>279</v>
      </c>
      <c r="G3546" s="9" t="s">
        <v>279</v>
      </c>
      <c r="H3546" s="9">
        <v>49.500000000003638</v>
      </c>
      <c r="I3546" s="9">
        <v>0</v>
      </c>
      <c r="J3546" s="9" t="s">
        <v>183</v>
      </c>
      <c r="K3546" s="9" t="s">
        <v>183</v>
      </c>
      <c r="L3546" s="69"/>
      <c r="M3546" s="67">
        <f t="shared" si="96"/>
        <v>49.500000000003638</v>
      </c>
      <c r="S3546" s="225"/>
      <c r="T3546" s="63"/>
      <c r="U3546" s="63"/>
      <c r="V3546" s="50"/>
    </row>
    <row r="3547" spans="1:22" ht="15">
      <c r="A3547" s="28" t="s">
        <v>793</v>
      </c>
      <c r="B3547" s="63" t="s">
        <v>748</v>
      </c>
      <c r="E3547" s="9" t="s">
        <v>279</v>
      </c>
      <c r="F3547" s="9" t="s">
        <v>279</v>
      </c>
      <c r="G3547" s="9" t="s">
        <v>279</v>
      </c>
      <c r="H3547" s="9">
        <v>38.099999999994907</v>
      </c>
      <c r="I3547" s="9">
        <v>0</v>
      </c>
      <c r="J3547" s="9" t="s">
        <v>183</v>
      </c>
      <c r="K3547" s="9" t="s">
        <v>183</v>
      </c>
      <c r="L3547" s="69"/>
      <c r="M3547" s="67">
        <f t="shared" si="96"/>
        <v>38.099999999994907</v>
      </c>
      <c r="S3547" s="225"/>
      <c r="T3547" s="63"/>
      <c r="U3547" s="63"/>
      <c r="V3547" s="50"/>
    </row>
    <row r="3548" spans="1:22" ht="15">
      <c r="A3548" s="28" t="s">
        <v>794</v>
      </c>
      <c r="B3548" s="63" t="s">
        <v>164</v>
      </c>
      <c r="E3548" s="9" t="s">
        <v>279</v>
      </c>
      <c r="F3548" s="9" t="s">
        <v>279</v>
      </c>
      <c r="G3548" s="9">
        <v>37.25</v>
      </c>
      <c r="H3548" s="9" t="s">
        <v>279</v>
      </c>
      <c r="I3548" s="9">
        <v>0</v>
      </c>
      <c r="J3548" s="9" t="s">
        <v>183</v>
      </c>
      <c r="K3548" s="9" t="s">
        <v>183</v>
      </c>
      <c r="L3548" s="69"/>
      <c r="M3548" s="67">
        <f t="shared" si="96"/>
        <v>37.25</v>
      </c>
    </row>
    <row r="3549" spans="1:22" ht="15">
      <c r="A3549" s="28" t="s">
        <v>795</v>
      </c>
      <c r="B3549" s="63" t="s">
        <v>783</v>
      </c>
      <c r="E3549" s="9" t="s">
        <v>279</v>
      </c>
      <c r="F3549" s="9" t="s">
        <v>279</v>
      </c>
      <c r="G3549" s="9" t="s">
        <v>279</v>
      </c>
      <c r="H3549" s="9">
        <v>19.799999999999272</v>
      </c>
      <c r="I3549" s="9">
        <v>0</v>
      </c>
      <c r="J3549" s="9" t="s">
        <v>183</v>
      </c>
      <c r="K3549" s="9" t="s">
        <v>183</v>
      </c>
      <c r="L3549" s="69"/>
      <c r="M3549" s="67">
        <f t="shared" si="96"/>
        <v>19.799999999999272</v>
      </c>
    </row>
    <row r="3550" spans="1:22" ht="15">
      <c r="A3550" s="28" t="s">
        <v>797</v>
      </c>
      <c r="B3550" s="63" t="s">
        <v>179</v>
      </c>
      <c r="E3550" s="9">
        <v>2.4</v>
      </c>
      <c r="F3550" s="9" t="s">
        <v>279</v>
      </c>
      <c r="G3550" s="9" t="s">
        <v>279</v>
      </c>
      <c r="H3550" s="9" t="s">
        <v>279</v>
      </c>
      <c r="I3550" s="9">
        <v>0</v>
      </c>
      <c r="J3550" s="9" t="s">
        <v>183</v>
      </c>
      <c r="K3550" s="9" t="s">
        <v>183</v>
      </c>
      <c r="L3550" s="69"/>
      <c r="M3550" s="67">
        <f t="shared" si="96"/>
        <v>2.4</v>
      </c>
    </row>
    <row r="3551" spans="1:22" ht="15">
      <c r="A3551" s="28" t="s">
        <v>798</v>
      </c>
      <c r="B3551" s="277" t="s">
        <v>2010</v>
      </c>
      <c r="C3551" s="3"/>
      <c r="D3551" s="3"/>
      <c r="E3551" s="9" t="s">
        <v>279</v>
      </c>
      <c r="F3551" s="9" t="s">
        <v>279</v>
      </c>
      <c r="G3551" s="9" t="s">
        <v>279</v>
      </c>
      <c r="H3551" s="9" t="s">
        <v>279</v>
      </c>
      <c r="I3551" s="9">
        <v>0</v>
      </c>
      <c r="J3551" s="9" t="s">
        <v>183</v>
      </c>
      <c r="K3551" s="9" t="s">
        <v>183</v>
      </c>
      <c r="L3551" s="69"/>
      <c r="M3551" s="67">
        <f t="shared" si="96"/>
        <v>0</v>
      </c>
    </row>
    <row r="3552" spans="1:22" ht="15">
      <c r="A3552" s="28" t="s">
        <v>799</v>
      </c>
      <c r="B3552" s="229" t="s">
        <v>1657</v>
      </c>
      <c r="C3552" s="3"/>
      <c r="D3552" s="3"/>
      <c r="E3552" s="9" t="s">
        <v>279</v>
      </c>
      <c r="F3552" s="9" t="s">
        <v>279</v>
      </c>
      <c r="G3552" s="9" t="s">
        <v>279</v>
      </c>
      <c r="H3552" s="9" t="s">
        <v>279</v>
      </c>
      <c r="I3552" s="9">
        <v>0</v>
      </c>
      <c r="J3552" s="9" t="s">
        <v>183</v>
      </c>
      <c r="K3552" s="9" t="s">
        <v>183</v>
      </c>
      <c r="L3552" s="69"/>
      <c r="M3552" s="67">
        <f t="shared" si="96"/>
        <v>0</v>
      </c>
    </row>
    <row r="3553" spans="1:13" ht="15">
      <c r="A3553" s="28" t="s">
        <v>802</v>
      </c>
      <c r="B3553" s="277" t="s">
        <v>2003</v>
      </c>
      <c r="C3553" s="3"/>
      <c r="D3553" s="3"/>
      <c r="E3553" s="9" t="s">
        <v>279</v>
      </c>
      <c r="F3553" s="9" t="s">
        <v>279</v>
      </c>
      <c r="G3553" s="9" t="s">
        <v>279</v>
      </c>
      <c r="H3553" s="9" t="s">
        <v>279</v>
      </c>
      <c r="I3553" s="9">
        <v>0</v>
      </c>
      <c r="J3553" s="9" t="s">
        <v>183</v>
      </c>
      <c r="K3553" s="9" t="s">
        <v>183</v>
      </c>
      <c r="L3553" s="69"/>
      <c r="M3553" s="67">
        <f t="shared" si="96"/>
        <v>0</v>
      </c>
    </row>
    <row r="3554" spans="1:13" ht="15">
      <c r="A3554" s="28" t="s">
        <v>896</v>
      </c>
      <c r="B3554" s="229" t="s">
        <v>1652</v>
      </c>
      <c r="C3554" s="3"/>
      <c r="D3554" s="3"/>
      <c r="E3554" s="9" t="s">
        <v>279</v>
      </c>
      <c r="F3554" s="9" t="s">
        <v>279</v>
      </c>
      <c r="G3554" s="9" t="s">
        <v>279</v>
      </c>
      <c r="H3554" s="9" t="s">
        <v>279</v>
      </c>
      <c r="I3554" s="9">
        <v>0</v>
      </c>
      <c r="J3554" s="9" t="s">
        <v>183</v>
      </c>
      <c r="K3554" s="9" t="s">
        <v>183</v>
      </c>
      <c r="L3554" s="69"/>
      <c r="M3554" s="67">
        <f t="shared" si="96"/>
        <v>0</v>
      </c>
    </row>
    <row r="3555" spans="1:13" ht="15">
      <c r="A3555" s="28" t="s">
        <v>897</v>
      </c>
      <c r="B3555" s="229" t="s">
        <v>1647</v>
      </c>
      <c r="C3555" s="3"/>
      <c r="D3555" s="3"/>
      <c r="E3555" s="9" t="s">
        <v>279</v>
      </c>
      <c r="F3555" s="9" t="s">
        <v>279</v>
      </c>
      <c r="G3555" s="9" t="s">
        <v>279</v>
      </c>
      <c r="H3555" s="9" t="s">
        <v>279</v>
      </c>
      <c r="I3555" s="9">
        <v>0</v>
      </c>
      <c r="J3555" s="9" t="s">
        <v>183</v>
      </c>
      <c r="K3555" s="9" t="s">
        <v>183</v>
      </c>
      <c r="L3555" s="69"/>
      <c r="M3555" s="67">
        <f t="shared" si="96"/>
        <v>0</v>
      </c>
    </row>
    <row r="3556" spans="1:13" ht="15">
      <c r="A3556" s="28" t="s">
        <v>898</v>
      </c>
      <c r="B3556" s="277" t="s">
        <v>2009</v>
      </c>
      <c r="C3556" s="3"/>
      <c r="D3556" s="3"/>
      <c r="E3556" s="9" t="s">
        <v>279</v>
      </c>
      <c r="F3556" s="9" t="s">
        <v>279</v>
      </c>
      <c r="G3556" s="9" t="s">
        <v>279</v>
      </c>
      <c r="H3556" s="9" t="s">
        <v>279</v>
      </c>
      <c r="I3556" s="9">
        <v>0</v>
      </c>
      <c r="J3556" s="9" t="s">
        <v>183</v>
      </c>
      <c r="K3556" s="9" t="s">
        <v>183</v>
      </c>
      <c r="L3556" s="69"/>
      <c r="M3556" s="67">
        <f t="shared" si="96"/>
        <v>0</v>
      </c>
    </row>
    <row r="3557" spans="1:13" ht="15">
      <c r="A3557" s="28" t="s">
        <v>899</v>
      </c>
      <c r="B3557" s="277" t="s">
        <v>2023</v>
      </c>
      <c r="C3557" s="3"/>
      <c r="D3557" s="3"/>
      <c r="E3557" s="9" t="s">
        <v>279</v>
      </c>
      <c r="F3557" s="9" t="s">
        <v>279</v>
      </c>
      <c r="G3557" s="9" t="s">
        <v>279</v>
      </c>
      <c r="H3557" s="9" t="s">
        <v>279</v>
      </c>
      <c r="I3557" s="9">
        <v>0</v>
      </c>
      <c r="J3557" s="9" t="s">
        <v>183</v>
      </c>
      <c r="K3557" s="9" t="s">
        <v>183</v>
      </c>
      <c r="L3557" s="69"/>
      <c r="M3557" s="67">
        <f t="shared" si="96"/>
        <v>0</v>
      </c>
    </row>
    <row r="3558" spans="1:13" ht="15">
      <c r="A3558" s="28" t="s">
        <v>900</v>
      </c>
      <c r="B3558" s="229" t="s">
        <v>1653</v>
      </c>
      <c r="C3558" s="3"/>
      <c r="D3558" s="3"/>
      <c r="E3558" s="9" t="s">
        <v>279</v>
      </c>
      <c r="F3558" s="9" t="s">
        <v>279</v>
      </c>
      <c r="G3558" s="9" t="s">
        <v>279</v>
      </c>
      <c r="H3558" s="9" t="s">
        <v>279</v>
      </c>
      <c r="I3558" s="9">
        <v>0</v>
      </c>
      <c r="J3558" s="9" t="s">
        <v>183</v>
      </c>
      <c r="K3558" s="9" t="s">
        <v>183</v>
      </c>
      <c r="L3558" s="69"/>
      <c r="M3558" s="67">
        <f t="shared" ref="M3558:M3594" si="97">SUM(E3558:K3558)</f>
        <v>0</v>
      </c>
    </row>
    <row r="3559" spans="1:13" ht="15">
      <c r="A3559" s="28" t="s">
        <v>901</v>
      </c>
      <c r="B3559" s="277" t="s">
        <v>2053</v>
      </c>
      <c r="C3559" s="3"/>
      <c r="D3559" s="3"/>
      <c r="E3559" s="9" t="s">
        <v>279</v>
      </c>
      <c r="F3559" s="9" t="s">
        <v>279</v>
      </c>
      <c r="G3559" s="9" t="s">
        <v>279</v>
      </c>
      <c r="H3559" s="9" t="s">
        <v>279</v>
      </c>
      <c r="I3559" s="9">
        <v>0</v>
      </c>
      <c r="J3559" s="9" t="s">
        <v>183</v>
      </c>
      <c r="K3559" s="9" t="s">
        <v>183</v>
      </c>
      <c r="L3559" s="69"/>
      <c r="M3559" s="67">
        <f t="shared" si="97"/>
        <v>0</v>
      </c>
    </row>
    <row r="3560" spans="1:13" ht="15">
      <c r="A3560" s="28" t="s">
        <v>902</v>
      </c>
      <c r="B3560" s="277" t="s">
        <v>2006</v>
      </c>
      <c r="C3560" s="3"/>
      <c r="D3560" s="3"/>
      <c r="E3560" s="9" t="s">
        <v>279</v>
      </c>
      <c r="F3560" s="9" t="s">
        <v>279</v>
      </c>
      <c r="G3560" s="9" t="s">
        <v>279</v>
      </c>
      <c r="H3560" s="9" t="s">
        <v>279</v>
      </c>
      <c r="I3560" s="9">
        <v>0</v>
      </c>
      <c r="J3560" s="9" t="s">
        <v>183</v>
      </c>
      <c r="K3560" s="9" t="s">
        <v>183</v>
      </c>
      <c r="L3560" s="69"/>
      <c r="M3560" s="67">
        <f t="shared" si="97"/>
        <v>0</v>
      </c>
    </row>
    <row r="3561" spans="1:13" ht="15">
      <c r="A3561" s="28" t="s">
        <v>903</v>
      </c>
      <c r="B3561" s="277" t="s">
        <v>2024</v>
      </c>
      <c r="C3561" s="3"/>
      <c r="D3561" s="3"/>
      <c r="E3561" s="9" t="s">
        <v>279</v>
      </c>
      <c r="F3561" s="9" t="s">
        <v>279</v>
      </c>
      <c r="G3561" s="9" t="s">
        <v>279</v>
      </c>
      <c r="H3561" s="9" t="s">
        <v>279</v>
      </c>
      <c r="I3561" s="9">
        <v>0</v>
      </c>
      <c r="J3561" s="9" t="s">
        <v>183</v>
      </c>
      <c r="K3561" s="9" t="s">
        <v>183</v>
      </c>
      <c r="L3561" s="69"/>
      <c r="M3561" s="67">
        <f t="shared" si="97"/>
        <v>0</v>
      </c>
    </row>
    <row r="3562" spans="1:13" ht="15">
      <c r="A3562" s="28" t="s">
        <v>904</v>
      </c>
      <c r="B3562" s="277" t="s">
        <v>2004</v>
      </c>
      <c r="C3562" s="3"/>
      <c r="D3562" s="3"/>
      <c r="E3562" s="9" t="s">
        <v>279</v>
      </c>
      <c r="F3562" s="9" t="s">
        <v>279</v>
      </c>
      <c r="G3562" s="9" t="s">
        <v>279</v>
      </c>
      <c r="H3562" s="9" t="s">
        <v>279</v>
      </c>
      <c r="I3562" s="9">
        <v>0</v>
      </c>
      <c r="J3562" s="9" t="s">
        <v>183</v>
      </c>
      <c r="K3562" s="9" t="s">
        <v>183</v>
      </c>
      <c r="L3562" s="69"/>
      <c r="M3562" s="67">
        <f t="shared" si="97"/>
        <v>0</v>
      </c>
    </row>
    <row r="3563" spans="1:13" ht="15">
      <c r="A3563" s="28" t="s">
        <v>905</v>
      </c>
      <c r="B3563" s="277" t="s">
        <v>2018</v>
      </c>
      <c r="C3563" s="3"/>
      <c r="D3563" s="3"/>
      <c r="E3563" s="9" t="s">
        <v>279</v>
      </c>
      <c r="F3563" s="9" t="s">
        <v>279</v>
      </c>
      <c r="G3563" s="9" t="s">
        <v>279</v>
      </c>
      <c r="H3563" s="9" t="s">
        <v>279</v>
      </c>
      <c r="I3563" s="9">
        <v>0</v>
      </c>
      <c r="J3563" s="9" t="s">
        <v>183</v>
      </c>
      <c r="K3563" s="9" t="s">
        <v>183</v>
      </c>
      <c r="L3563" s="69"/>
      <c r="M3563" s="67">
        <f t="shared" si="97"/>
        <v>0</v>
      </c>
    </row>
    <row r="3564" spans="1:13" ht="15">
      <c r="A3564" s="28" t="s">
        <v>906</v>
      </c>
      <c r="B3564" s="277" t="s">
        <v>2025</v>
      </c>
      <c r="C3564" s="3"/>
      <c r="D3564" s="3"/>
      <c r="E3564" s="9" t="s">
        <v>279</v>
      </c>
      <c r="F3564" s="9" t="s">
        <v>279</v>
      </c>
      <c r="G3564" s="9" t="s">
        <v>279</v>
      </c>
      <c r="H3564" s="9" t="s">
        <v>279</v>
      </c>
      <c r="I3564" s="9">
        <v>0</v>
      </c>
      <c r="J3564" s="9" t="s">
        <v>183</v>
      </c>
      <c r="K3564" s="9" t="s">
        <v>183</v>
      </c>
      <c r="L3564" s="69"/>
      <c r="M3564" s="67">
        <f t="shared" si="97"/>
        <v>0</v>
      </c>
    </row>
    <row r="3565" spans="1:13" ht="15">
      <c r="A3565" s="28" t="s">
        <v>907</v>
      </c>
      <c r="B3565" s="229" t="s">
        <v>1655</v>
      </c>
      <c r="C3565" s="3"/>
      <c r="D3565" s="3"/>
      <c r="E3565" s="9" t="s">
        <v>279</v>
      </c>
      <c r="F3565" s="9" t="s">
        <v>279</v>
      </c>
      <c r="G3565" s="9" t="s">
        <v>279</v>
      </c>
      <c r="H3565" s="9" t="s">
        <v>279</v>
      </c>
      <c r="I3565" s="9">
        <v>0</v>
      </c>
      <c r="J3565" s="9" t="s">
        <v>183</v>
      </c>
      <c r="K3565" s="9" t="s">
        <v>183</v>
      </c>
      <c r="L3565" s="69"/>
      <c r="M3565" s="67">
        <f t="shared" si="97"/>
        <v>0</v>
      </c>
    </row>
    <row r="3566" spans="1:13" ht="15">
      <c r="A3566" s="28" t="s">
        <v>908</v>
      </c>
      <c r="B3566" s="277" t="s">
        <v>2011</v>
      </c>
      <c r="C3566" s="3"/>
      <c r="D3566" s="3"/>
      <c r="E3566" s="9" t="s">
        <v>279</v>
      </c>
      <c r="F3566" s="9" t="s">
        <v>279</v>
      </c>
      <c r="G3566" s="9" t="s">
        <v>279</v>
      </c>
      <c r="H3566" s="9" t="s">
        <v>279</v>
      </c>
      <c r="I3566" s="9">
        <v>0</v>
      </c>
      <c r="J3566" s="9" t="s">
        <v>183</v>
      </c>
      <c r="K3566" s="9" t="s">
        <v>183</v>
      </c>
      <c r="L3566" s="69"/>
      <c r="M3566" s="67">
        <f t="shared" si="97"/>
        <v>0</v>
      </c>
    </row>
    <row r="3567" spans="1:13" ht="15">
      <c r="A3567" s="28" t="s">
        <v>909</v>
      </c>
      <c r="B3567" s="277" t="s">
        <v>2007</v>
      </c>
      <c r="C3567" s="3"/>
      <c r="D3567" s="3"/>
      <c r="E3567" s="9" t="s">
        <v>279</v>
      </c>
      <c r="F3567" s="9" t="s">
        <v>279</v>
      </c>
      <c r="G3567" s="9" t="s">
        <v>279</v>
      </c>
      <c r="H3567" s="9" t="s">
        <v>279</v>
      </c>
      <c r="I3567" s="9">
        <v>0</v>
      </c>
      <c r="J3567" s="9" t="s">
        <v>183</v>
      </c>
      <c r="K3567" s="9" t="s">
        <v>183</v>
      </c>
      <c r="L3567" s="69"/>
      <c r="M3567" s="67">
        <f t="shared" si="97"/>
        <v>0</v>
      </c>
    </row>
    <row r="3568" spans="1:13" ht="15">
      <c r="A3568" s="28" t="s">
        <v>910</v>
      </c>
      <c r="B3568" s="225" t="s">
        <v>1641</v>
      </c>
      <c r="C3568" s="3"/>
      <c r="D3568" s="3"/>
      <c r="E3568" s="9" t="s">
        <v>279</v>
      </c>
      <c r="F3568" s="9" t="s">
        <v>279</v>
      </c>
      <c r="G3568" s="9" t="s">
        <v>279</v>
      </c>
      <c r="H3568" s="9" t="s">
        <v>279</v>
      </c>
      <c r="I3568" s="9">
        <v>0</v>
      </c>
      <c r="J3568" s="9" t="s">
        <v>183</v>
      </c>
      <c r="K3568" s="9" t="s">
        <v>183</v>
      </c>
      <c r="L3568" s="69"/>
      <c r="M3568" s="67">
        <f t="shared" si="97"/>
        <v>0</v>
      </c>
    </row>
    <row r="3569" spans="1:13" ht="15">
      <c r="A3569" s="28" t="s">
        <v>911</v>
      </c>
      <c r="B3569" s="229" t="s">
        <v>1643</v>
      </c>
      <c r="C3569" s="3"/>
      <c r="D3569" s="3"/>
      <c r="E3569" s="9" t="s">
        <v>279</v>
      </c>
      <c r="F3569" s="9" t="s">
        <v>279</v>
      </c>
      <c r="G3569" s="9" t="s">
        <v>279</v>
      </c>
      <c r="H3569" s="9" t="s">
        <v>279</v>
      </c>
      <c r="I3569" s="9">
        <v>0</v>
      </c>
      <c r="J3569" s="9" t="s">
        <v>183</v>
      </c>
      <c r="K3569" s="9" t="s">
        <v>183</v>
      </c>
      <c r="L3569" s="69"/>
      <c r="M3569" s="67">
        <f t="shared" si="97"/>
        <v>0</v>
      </c>
    </row>
    <row r="3570" spans="1:13" ht="15">
      <c r="A3570" s="28" t="s">
        <v>912</v>
      </c>
      <c r="B3570" s="277" t="s">
        <v>4497</v>
      </c>
      <c r="C3570" s="3"/>
      <c r="D3570" s="3"/>
      <c r="E3570" s="9" t="s">
        <v>279</v>
      </c>
      <c r="F3570" s="9" t="s">
        <v>279</v>
      </c>
      <c r="G3570" s="9" t="s">
        <v>279</v>
      </c>
      <c r="H3570" s="9" t="s">
        <v>279</v>
      </c>
      <c r="I3570" s="9">
        <v>0</v>
      </c>
      <c r="J3570" s="9" t="s">
        <v>183</v>
      </c>
      <c r="K3570" s="9" t="s">
        <v>183</v>
      </c>
      <c r="L3570" s="69"/>
      <c r="M3570" s="67">
        <f t="shared" si="97"/>
        <v>0</v>
      </c>
    </row>
    <row r="3571" spans="1:13" ht="15">
      <c r="A3571" s="28" t="s">
        <v>913</v>
      </c>
      <c r="B3571" s="63" t="s">
        <v>796</v>
      </c>
      <c r="E3571" s="9" t="s">
        <v>279</v>
      </c>
      <c r="F3571" s="9" t="s">
        <v>279</v>
      </c>
      <c r="G3571" s="9" t="s">
        <v>279</v>
      </c>
      <c r="H3571" s="64" t="s">
        <v>280</v>
      </c>
      <c r="I3571" s="9">
        <v>0</v>
      </c>
      <c r="J3571" s="9" t="s">
        <v>183</v>
      </c>
      <c r="K3571" s="9" t="s">
        <v>183</v>
      </c>
      <c r="L3571" s="69"/>
      <c r="M3571" s="67">
        <f t="shared" si="97"/>
        <v>0</v>
      </c>
    </row>
    <row r="3572" spans="1:13" ht="15">
      <c r="A3572" s="28" t="s">
        <v>914</v>
      </c>
      <c r="B3572" s="277" t="s">
        <v>2026</v>
      </c>
      <c r="C3572" s="3"/>
      <c r="D3572" s="3"/>
      <c r="E3572" s="9" t="s">
        <v>279</v>
      </c>
      <c r="F3572" s="9" t="s">
        <v>279</v>
      </c>
      <c r="G3572" s="9" t="s">
        <v>279</v>
      </c>
      <c r="H3572" s="9" t="s">
        <v>279</v>
      </c>
      <c r="I3572" s="9">
        <v>0</v>
      </c>
      <c r="J3572" s="9" t="s">
        <v>183</v>
      </c>
      <c r="K3572" s="9" t="s">
        <v>183</v>
      </c>
      <c r="L3572" s="69"/>
      <c r="M3572" s="67">
        <f t="shared" si="97"/>
        <v>0</v>
      </c>
    </row>
    <row r="3573" spans="1:13" ht="15">
      <c r="A3573" s="28" t="s">
        <v>915</v>
      </c>
      <c r="B3573" s="229" t="s">
        <v>1645</v>
      </c>
      <c r="C3573" s="3"/>
      <c r="D3573" s="3"/>
      <c r="E3573" s="9" t="s">
        <v>279</v>
      </c>
      <c r="F3573" s="9" t="s">
        <v>279</v>
      </c>
      <c r="G3573" s="9" t="s">
        <v>279</v>
      </c>
      <c r="H3573" s="9" t="s">
        <v>279</v>
      </c>
      <c r="I3573" s="9">
        <v>0</v>
      </c>
      <c r="J3573" s="9" t="s">
        <v>183</v>
      </c>
      <c r="K3573" s="9" t="s">
        <v>183</v>
      </c>
      <c r="L3573" s="69"/>
      <c r="M3573" s="67">
        <f t="shared" si="97"/>
        <v>0</v>
      </c>
    </row>
    <row r="3574" spans="1:13" ht="15">
      <c r="A3574" s="28" t="s">
        <v>916</v>
      </c>
      <c r="B3574" s="277" t="s">
        <v>2027</v>
      </c>
      <c r="C3574" s="3"/>
      <c r="D3574" s="3"/>
      <c r="E3574" s="9" t="s">
        <v>279</v>
      </c>
      <c r="F3574" s="9" t="s">
        <v>279</v>
      </c>
      <c r="G3574" s="9" t="s">
        <v>279</v>
      </c>
      <c r="H3574" s="9" t="s">
        <v>279</v>
      </c>
      <c r="I3574" s="9">
        <v>0</v>
      </c>
      <c r="J3574" s="9" t="s">
        <v>183</v>
      </c>
      <c r="K3574" s="9" t="s">
        <v>183</v>
      </c>
      <c r="L3574" s="69"/>
      <c r="M3574" s="67">
        <f t="shared" si="97"/>
        <v>0</v>
      </c>
    </row>
    <row r="3575" spans="1:13" ht="15">
      <c r="A3575" s="28" t="s">
        <v>917</v>
      </c>
      <c r="B3575" s="229" t="s">
        <v>1644</v>
      </c>
      <c r="C3575" s="3"/>
      <c r="D3575" s="3"/>
      <c r="E3575" s="9" t="s">
        <v>279</v>
      </c>
      <c r="F3575" s="9" t="s">
        <v>279</v>
      </c>
      <c r="G3575" s="9" t="s">
        <v>279</v>
      </c>
      <c r="H3575" s="9" t="s">
        <v>279</v>
      </c>
      <c r="I3575" s="9">
        <v>0</v>
      </c>
      <c r="J3575" s="9" t="s">
        <v>183</v>
      </c>
      <c r="K3575" s="9" t="s">
        <v>183</v>
      </c>
      <c r="L3575" s="69"/>
      <c r="M3575" s="67">
        <f t="shared" si="97"/>
        <v>0</v>
      </c>
    </row>
    <row r="3576" spans="1:13" ht="15">
      <c r="A3576" s="28" t="s">
        <v>918</v>
      </c>
      <c r="B3576" s="229" t="s">
        <v>1654</v>
      </c>
      <c r="C3576" s="3"/>
      <c r="D3576" s="3"/>
      <c r="E3576" s="9" t="s">
        <v>279</v>
      </c>
      <c r="F3576" s="9" t="s">
        <v>279</v>
      </c>
      <c r="G3576" s="9" t="s">
        <v>279</v>
      </c>
      <c r="H3576" s="9" t="s">
        <v>279</v>
      </c>
      <c r="I3576" s="9">
        <v>0</v>
      </c>
      <c r="J3576" s="9" t="s">
        <v>183</v>
      </c>
      <c r="K3576" s="9" t="s">
        <v>183</v>
      </c>
      <c r="L3576" s="69"/>
      <c r="M3576" s="67">
        <f t="shared" si="97"/>
        <v>0</v>
      </c>
    </row>
    <row r="3577" spans="1:13" ht="15">
      <c r="A3577" s="28" t="s">
        <v>919</v>
      </c>
      <c r="B3577" s="229" t="s">
        <v>1661</v>
      </c>
      <c r="C3577" s="3"/>
      <c r="D3577" s="3"/>
      <c r="E3577" s="9" t="s">
        <v>279</v>
      </c>
      <c r="F3577" s="9" t="s">
        <v>279</v>
      </c>
      <c r="G3577" s="9" t="s">
        <v>279</v>
      </c>
      <c r="H3577" s="9" t="s">
        <v>279</v>
      </c>
      <c r="I3577" s="9">
        <v>0</v>
      </c>
      <c r="J3577" s="9" t="s">
        <v>183</v>
      </c>
      <c r="K3577" s="9" t="s">
        <v>183</v>
      </c>
      <c r="L3577" s="69"/>
      <c r="M3577" s="67">
        <f t="shared" si="97"/>
        <v>0</v>
      </c>
    </row>
    <row r="3578" spans="1:13" ht="15">
      <c r="A3578" s="28" t="s">
        <v>920</v>
      </c>
      <c r="B3578" s="229" t="s">
        <v>1651</v>
      </c>
      <c r="C3578" s="3"/>
      <c r="D3578" s="3"/>
      <c r="E3578" s="9" t="s">
        <v>279</v>
      </c>
      <c r="F3578" s="9" t="s">
        <v>279</v>
      </c>
      <c r="G3578" s="9" t="s">
        <v>279</v>
      </c>
      <c r="H3578" s="9" t="s">
        <v>279</v>
      </c>
      <c r="I3578" s="9">
        <v>0</v>
      </c>
      <c r="J3578" s="9" t="s">
        <v>183</v>
      </c>
      <c r="K3578" s="9" t="s">
        <v>183</v>
      </c>
      <c r="L3578" s="69"/>
      <c r="M3578" s="67">
        <f t="shared" si="97"/>
        <v>0</v>
      </c>
    </row>
    <row r="3579" spans="1:13" ht="15">
      <c r="A3579" s="28" t="s">
        <v>921</v>
      </c>
      <c r="B3579" s="229" t="s">
        <v>1656</v>
      </c>
      <c r="C3579" s="3"/>
      <c r="D3579" s="3"/>
      <c r="E3579" s="9" t="s">
        <v>279</v>
      </c>
      <c r="F3579" s="9" t="s">
        <v>279</v>
      </c>
      <c r="G3579" s="9" t="s">
        <v>279</v>
      </c>
      <c r="H3579" s="9" t="s">
        <v>279</v>
      </c>
      <c r="I3579" s="9">
        <v>0</v>
      </c>
      <c r="J3579" s="9" t="s">
        <v>183</v>
      </c>
      <c r="K3579" s="9" t="s">
        <v>183</v>
      </c>
      <c r="L3579" s="69"/>
      <c r="M3579" s="67">
        <f t="shared" si="97"/>
        <v>0</v>
      </c>
    </row>
    <row r="3580" spans="1:13" ht="15">
      <c r="A3580" s="28" t="s">
        <v>922</v>
      </c>
      <c r="B3580" s="277" t="s">
        <v>2028</v>
      </c>
      <c r="C3580" s="3"/>
      <c r="D3580" s="3"/>
      <c r="E3580" s="9" t="s">
        <v>279</v>
      </c>
      <c r="F3580" s="9" t="s">
        <v>279</v>
      </c>
      <c r="G3580" s="9" t="s">
        <v>279</v>
      </c>
      <c r="H3580" s="9" t="s">
        <v>279</v>
      </c>
      <c r="I3580" s="9">
        <v>0</v>
      </c>
      <c r="J3580" s="9" t="s">
        <v>183</v>
      </c>
      <c r="K3580" s="9" t="s">
        <v>183</v>
      </c>
      <c r="L3580" s="69"/>
      <c r="M3580" s="67">
        <f t="shared" si="97"/>
        <v>0</v>
      </c>
    </row>
    <row r="3581" spans="1:13" ht="15">
      <c r="A3581" s="28" t="s">
        <v>923</v>
      </c>
      <c r="B3581" s="229" t="s">
        <v>1650</v>
      </c>
      <c r="C3581" s="3"/>
      <c r="D3581" s="3"/>
      <c r="E3581" s="9" t="s">
        <v>279</v>
      </c>
      <c r="F3581" s="9" t="s">
        <v>279</v>
      </c>
      <c r="G3581" s="9" t="s">
        <v>279</v>
      </c>
      <c r="H3581" s="9" t="s">
        <v>279</v>
      </c>
      <c r="I3581" s="9">
        <v>0</v>
      </c>
      <c r="J3581" s="9" t="s">
        <v>183</v>
      </c>
      <c r="K3581" s="9" t="s">
        <v>183</v>
      </c>
      <c r="L3581" s="69"/>
      <c r="M3581" s="67">
        <f t="shared" si="97"/>
        <v>0</v>
      </c>
    </row>
    <row r="3582" spans="1:13" ht="15">
      <c r="A3582" s="28" t="s">
        <v>924</v>
      </c>
      <c r="B3582" s="229" t="s">
        <v>1660</v>
      </c>
      <c r="C3582" s="3"/>
      <c r="D3582" s="3"/>
      <c r="E3582" s="9" t="s">
        <v>279</v>
      </c>
      <c r="F3582" s="9" t="s">
        <v>279</v>
      </c>
      <c r="G3582" s="9" t="s">
        <v>279</v>
      </c>
      <c r="H3582" s="9" t="s">
        <v>279</v>
      </c>
      <c r="I3582" s="9">
        <v>0</v>
      </c>
      <c r="J3582" s="9" t="s">
        <v>183</v>
      </c>
      <c r="K3582" s="9" t="s">
        <v>183</v>
      </c>
      <c r="L3582" s="69"/>
      <c r="M3582" s="67">
        <f t="shared" si="97"/>
        <v>0</v>
      </c>
    </row>
    <row r="3583" spans="1:13" ht="15">
      <c r="A3583" s="28" t="s">
        <v>925</v>
      </c>
      <c r="B3583" s="277" t="s">
        <v>2050</v>
      </c>
      <c r="C3583" s="3"/>
      <c r="D3583" s="3"/>
      <c r="E3583" s="9" t="s">
        <v>279</v>
      </c>
      <c r="F3583" s="9" t="s">
        <v>279</v>
      </c>
      <c r="G3583" s="9" t="s">
        <v>279</v>
      </c>
      <c r="H3583" s="9" t="s">
        <v>279</v>
      </c>
      <c r="I3583" s="9">
        <v>0</v>
      </c>
      <c r="J3583" s="9" t="s">
        <v>183</v>
      </c>
      <c r="K3583" s="9" t="s">
        <v>183</v>
      </c>
      <c r="L3583" s="69"/>
      <c r="M3583" s="67">
        <f t="shared" si="97"/>
        <v>0</v>
      </c>
    </row>
    <row r="3584" spans="1:13" ht="15">
      <c r="A3584" s="28" t="s">
        <v>926</v>
      </c>
      <c r="B3584" s="277" t="s">
        <v>2052</v>
      </c>
      <c r="C3584" s="3"/>
      <c r="D3584" s="3"/>
      <c r="E3584" s="9" t="s">
        <v>279</v>
      </c>
      <c r="F3584" s="9" t="s">
        <v>279</v>
      </c>
      <c r="G3584" s="9" t="s">
        <v>279</v>
      </c>
      <c r="H3584" s="9" t="s">
        <v>279</v>
      </c>
      <c r="I3584" s="9">
        <v>0</v>
      </c>
      <c r="J3584" s="9" t="s">
        <v>183</v>
      </c>
      <c r="K3584" s="9" t="s">
        <v>183</v>
      </c>
      <c r="L3584" s="69"/>
      <c r="M3584" s="67">
        <f t="shared" si="97"/>
        <v>0</v>
      </c>
    </row>
    <row r="3585" spans="1:13" ht="15">
      <c r="A3585" s="28" t="s">
        <v>927</v>
      </c>
      <c r="B3585" s="229" t="s">
        <v>1648</v>
      </c>
      <c r="C3585" s="3"/>
      <c r="D3585" s="3"/>
      <c r="E3585" s="9" t="s">
        <v>279</v>
      </c>
      <c r="F3585" s="9" t="s">
        <v>279</v>
      </c>
      <c r="G3585" s="9" t="s">
        <v>279</v>
      </c>
      <c r="H3585" s="9" t="s">
        <v>279</v>
      </c>
      <c r="I3585" s="9">
        <v>0</v>
      </c>
      <c r="J3585" s="9" t="s">
        <v>183</v>
      </c>
      <c r="K3585" s="9" t="s">
        <v>183</v>
      </c>
      <c r="L3585" s="69"/>
      <c r="M3585" s="67">
        <f t="shared" si="97"/>
        <v>0</v>
      </c>
    </row>
    <row r="3586" spans="1:13" ht="15">
      <c r="A3586" s="28" t="s">
        <v>928</v>
      </c>
      <c r="B3586" s="277" t="s">
        <v>2157</v>
      </c>
      <c r="C3586" s="3"/>
      <c r="D3586" s="3"/>
      <c r="E3586" s="9" t="s">
        <v>279</v>
      </c>
      <c r="F3586" s="9" t="s">
        <v>279</v>
      </c>
      <c r="G3586" s="9" t="s">
        <v>279</v>
      </c>
      <c r="H3586" s="9" t="s">
        <v>279</v>
      </c>
      <c r="I3586" s="9">
        <v>0</v>
      </c>
      <c r="J3586" s="9" t="s">
        <v>183</v>
      </c>
      <c r="K3586" s="9" t="s">
        <v>183</v>
      </c>
      <c r="L3586" s="69"/>
      <c r="M3586" s="67">
        <f t="shared" si="97"/>
        <v>0</v>
      </c>
    </row>
    <row r="3587" spans="1:13" ht="15">
      <c r="A3587" s="28" t="s">
        <v>929</v>
      </c>
      <c r="B3587" s="277" t="s">
        <v>2029</v>
      </c>
      <c r="C3587" s="3"/>
      <c r="D3587" s="3"/>
      <c r="E3587" s="9" t="s">
        <v>279</v>
      </c>
      <c r="F3587" s="9" t="s">
        <v>279</v>
      </c>
      <c r="G3587" s="9" t="s">
        <v>279</v>
      </c>
      <c r="H3587" s="9" t="s">
        <v>279</v>
      </c>
      <c r="I3587" s="9">
        <v>0</v>
      </c>
      <c r="J3587" s="9" t="s">
        <v>183</v>
      </c>
      <c r="K3587" s="9" t="s">
        <v>183</v>
      </c>
      <c r="L3587" s="69"/>
      <c r="M3587" s="67">
        <f t="shared" si="97"/>
        <v>0</v>
      </c>
    </row>
    <row r="3588" spans="1:13" ht="15">
      <c r="A3588" s="28" t="s">
        <v>930</v>
      </c>
      <c r="B3588" s="277" t="s">
        <v>2002</v>
      </c>
      <c r="C3588" s="3"/>
      <c r="D3588" s="3"/>
      <c r="E3588" s="9" t="s">
        <v>279</v>
      </c>
      <c r="F3588" s="9" t="s">
        <v>279</v>
      </c>
      <c r="G3588" s="9" t="s">
        <v>279</v>
      </c>
      <c r="H3588" s="9" t="s">
        <v>279</v>
      </c>
      <c r="I3588" s="9">
        <v>0</v>
      </c>
      <c r="J3588" s="9" t="s">
        <v>183</v>
      </c>
      <c r="K3588" s="9" t="s">
        <v>183</v>
      </c>
      <c r="L3588" s="69"/>
      <c r="M3588" s="67">
        <f t="shared" si="97"/>
        <v>0</v>
      </c>
    </row>
    <row r="3589" spans="1:13" ht="15">
      <c r="A3589" s="28" t="s">
        <v>931</v>
      </c>
      <c r="B3589" s="229" t="s">
        <v>1676</v>
      </c>
      <c r="C3589" s="3"/>
      <c r="D3589" s="3"/>
      <c r="E3589" s="9" t="s">
        <v>279</v>
      </c>
      <c r="F3589" s="9" t="s">
        <v>279</v>
      </c>
      <c r="G3589" s="9" t="s">
        <v>279</v>
      </c>
      <c r="H3589" s="9" t="s">
        <v>279</v>
      </c>
      <c r="I3589" s="9">
        <v>0</v>
      </c>
      <c r="J3589" s="9" t="s">
        <v>183</v>
      </c>
      <c r="K3589" s="9" t="s">
        <v>183</v>
      </c>
      <c r="L3589" s="69"/>
      <c r="M3589" s="67">
        <f t="shared" si="97"/>
        <v>0</v>
      </c>
    </row>
    <row r="3590" spans="1:13" ht="15">
      <c r="A3590" s="28" t="s">
        <v>932</v>
      </c>
      <c r="B3590" s="225" t="s">
        <v>1662</v>
      </c>
      <c r="C3590" s="3"/>
      <c r="D3590" s="3"/>
      <c r="E3590" s="9" t="s">
        <v>279</v>
      </c>
      <c r="F3590" s="9" t="s">
        <v>279</v>
      </c>
      <c r="G3590" s="9" t="s">
        <v>279</v>
      </c>
      <c r="H3590" s="9" t="s">
        <v>279</v>
      </c>
      <c r="I3590" s="9">
        <v>0</v>
      </c>
      <c r="J3590" s="9" t="s">
        <v>183</v>
      </c>
      <c r="K3590" s="9" t="s">
        <v>183</v>
      </c>
      <c r="L3590" s="69"/>
      <c r="M3590" s="67">
        <f t="shared" si="97"/>
        <v>0</v>
      </c>
    </row>
    <row r="3591" spans="1:13" ht="15">
      <c r="A3591" s="28" t="s">
        <v>933</v>
      </c>
      <c r="B3591" s="277" t="s">
        <v>2030</v>
      </c>
      <c r="C3591" s="3"/>
      <c r="D3591" s="3"/>
      <c r="E3591" s="9" t="s">
        <v>279</v>
      </c>
      <c r="F3591" s="9" t="s">
        <v>279</v>
      </c>
      <c r="G3591" s="9" t="s">
        <v>279</v>
      </c>
      <c r="H3591" s="9" t="s">
        <v>279</v>
      </c>
      <c r="I3591" s="9">
        <v>0</v>
      </c>
      <c r="J3591" s="9" t="s">
        <v>183</v>
      </c>
      <c r="K3591" s="9" t="s">
        <v>183</v>
      </c>
      <c r="L3591" s="69"/>
      <c r="M3591" s="67">
        <f t="shared" si="97"/>
        <v>0</v>
      </c>
    </row>
    <row r="3592" spans="1:13" ht="15">
      <c r="A3592" s="28" t="s">
        <v>934</v>
      </c>
      <c r="B3592" s="229" t="s">
        <v>1659</v>
      </c>
      <c r="C3592" s="3"/>
      <c r="D3592" s="3"/>
      <c r="E3592" s="9" t="s">
        <v>279</v>
      </c>
      <c r="F3592" s="9" t="s">
        <v>279</v>
      </c>
      <c r="G3592" s="9" t="s">
        <v>279</v>
      </c>
      <c r="H3592" s="9" t="s">
        <v>279</v>
      </c>
      <c r="I3592" s="9">
        <v>0</v>
      </c>
      <c r="J3592" s="9" t="s">
        <v>183</v>
      </c>
      <c r="K3592" s="9" t="s">
        <v>183</v>
      </c>
      <c r="L3592" s="69"/>
      <c r="M3592" s="67">
        <f t="shared" si="97"/>
        <v>0</v>
      </c>
    </row>
    <row r="3593" spans="1:13" ht="15">
      <c r="A3593" s="28" t="s">
        <v>935</v>
      </c>
      <c r="B3593" s="229" t="s">
        <v>1658</v>
      </c>
      <c r="C3593" s="3"/>
      <c r="D3593" s="3"/>
      <c r="E3593" s="9" t="s">
        <v>279</v>
      </c>
      <c r="F3593" s="9" t="s">
        <v>279</v>
      </c>
      <c r="G3593" s="9" t="s">
        <v>279</v>
      </c>
      <c r="H3593" s="9" t="s">
        <v>279</v>
      </c>
      <c r="I3593" s="9">
        <v>0</v>
      </c>
      <c r="J3593" s="9" t="s">
        <v>183</v>
      </c>
      <c r="K3593" s="9" t="s">
        <v>183</v>
      </c>
      <c r="L3593" s="69"/>
      <c r="M3593" s="67">
        <f t="shared" si="97"/>
        <v>0</v>
      </c>
    </row>
    <row r="3594" spans="1:13" ht="15">
      <c r="A3594" s="28" t="s">
        <v>2501</v>
      </c>
      <c r="B3594" s="277" t="s">
        <v>2008</v>
      </c>
      <c r="C3594" s="3"/>
      <c r="D3594" s="3"/>
      <c r="E3594" s="9" t="s">
        <v>279</v>
      </c>
      <c r="F3594" s="9" t="s">
        <v>279</v>
      </c>
      <c r="G3594" s="9" t="s">
        <v>279</v>
      </c>
      <c r="H3594" s="9" t="s">
        <v>279</v>
      </c>
      <c r="I3594" s="9">
        <v>0</v>
      </c>
      <c r="J3594" s="9" t="s">
        <v>183</v>
      </c>
      <c r="K3594" s="9" t="s">
        <v>183</v>
      </c>
      <c r="L3594" s="69"/>
      <c r="M3594" s="67">
        <f t="shared" si="97"/>
        <v>0</v>
      </c>
    </row>
    <row r="3595" spans="1:13" ht="15">
      <c r="A3595" s="28" t="s">
        <v>3315</v>
      </c>
      <c r="B3595" s="63" t="s">
        <v>3377</v>
      </c>
      <c r="C3595" s="3"/>
      <c r="D3595" s="3"/>
      <c r="E3595" s="9"/>
      <c r="F3595" s="9"/>
      <c r="G3595" s="9"/>
      <c r="H3595" s="9"/>
      <c r="I3595" s="9"/>
      <c r="J3595" s="9"/>
      <c r="K3595" s="9"/>
      <c r="L3595" s="69"/>
      <c r="M3595" s="67"/>
    </row>
    <row r="3596" spans="1:13" ht="15">
      <c r="A3596" s="28" t="s">
        <v>3316</v>
      </c>
      <c r="B3596" s="63" t="s">
        <v>3371</v>
      </c>
      <c r="C3596" s="3"/>
      <c r="D3596" s="3"/>
      <c r="E3596" s="9"/>
      <c r="F3596" s="9"/>
      <c r="G3596" s="9"/>
      <c r="H3596" s="9"/>
      <c r="I3596" s="9"/>
      <c r="J3596" s="9"/>
      <c r="K3596" s="9"/>
      <c r="L3596" s="69"/>
      <c r="M3596" s="67"/>
    </row>
    <row r="3597" spans="1:13" ht="15">
      <c r="A3597" s="28" t="s">
        <v>3317</v>
      </c>
      <c r="B3597" s="63" t="s">
        <v>3370</v>
      </c>
      <c r="C3597" s="3"/>
      <c r="D3597" s="3"/>
      <c r="E3597" s="9"/>
      <c r="F3597" s="9"/>
      <c r="G3597" s="9"/>
      <c r="H3597" s="9"/>
      <c r="I3597" s="9"/>
      <c r="J3597" s="9"/>
      <c r="K3597" s="9"/>
      <c r="L3597" s="69"/>
      <c r="M3597" s="67"/>
    </row>
    <row r="3598" spans="1:13" ht="15">
      <c r="A3598" s="28" t="s">
        <v>3318</v>
      </c>
      <c r="B3598" s="63" t="s">
        <v>3386</v>
      </c>
      <c r="C3598" s="3"/>
      <c r="D3598" s="3"/>
      <c r="E3598" s="9"/>
      <c r="F3598" s="9"/>
      <c r="G3598" s="9"/>
      <c r="H3598" s="9"/>
      <c r="I3598" s="9"/>
      <c r="J3598" s="9"/>
      <c r="K3598" s="9"/>
      <c r="L3598" s="69"/>
      <c r="M3598" s="67"/>
    </row>
    <row r="3599" spans="1:13" ht="15">
      <c r="A3599" s="28" t="s">
        <v>3319</v>
      </c>
      <c r="B3599" s="63" t="s">
        <v>3385</v>
      </c>
      <c r="C3599" s="3"/>
      <c r="D3599" s="3"/>
      <c r="E3599" s="9"/>
      <c r="F3599" s="9"/>
      <c r="G3599" s="9"/>
      <c r="H3599" s="9"/>
      <c r="I3599" s="9"/>
      <c r="J3599" s="9"/>
      <c r="K3599" s="9"/>
      <c r="L3599" s="69"/>
      <c r="M3599" s="67"/>
    </row>
    <row r="3600" spans="1:13" ht="15">
      <c r="A3600" s="28" t="s">
        <v>3320</v>
      </c>
      <c r="B3600" s="63" t="s">
        <v>3373</v>
      </c>
      <c r="C3600" s="3"/>
      <c r="D3600" s="3"/>
      <c r="E3600" s="9"/>
      <c r="F3600" s="9"/>
      <c r="G3600" s="9"/>
      <c r="H3600" s="9"/>
      <c r="I3600" s="9"/>
      <c r="J3600" s="9"/>
      <c r="K3600" s="9"/>
      <c r="L3600" s="69"/>
      <c r="M3600" s="67"/>
    </row>
    <row r="3601" spans="1:13" ht="15">
      <c r="A3601" s="28" t="s">
        <v>3321</v>
      </c>
      <c r="B3601" s="63" t="s">
        <v>3367</v>
      </c>
      <c r="C3601" s="3"/>
      <c r="D3601" s="3"/>
      <c r="E3601" s="9"/>
      <c r="F3601" s="9"/>
      <c r="G3601" s="9"/>
      <c r="H3601" s="9"/>
      <c r="I3601" s="9"/>
      <c r="J3601" s="9"/>
      <c r="K3601" s="9"/>
      <c r="L3601" s="69"/>
      <c r="M3601" s="67"/>
    </row>
    <row r="3602" spans="1:13" ht="15">
      <c r="A3602" s="28" t="s">
        <v>3322</v>
      </c>
      <c r="B3602" s="63" t="s">
        <v>3398</v>
      </c>
      <c r="C3602" s="3"/>
      <c r="D3602" s="3"/>
      <c r="E3602" s="9"/>
      <c r="F3602" s="9"/>
      <c r="G3602" s="9"/>
      <c r="H3602" s="9"/>
      <c r="I3602" s="9"/>
      <c r="J3602" s="9"/>
      <c r="K3602" s="9"/>
      <c r="L3602" s="69"/>
      <c r="M3602" s="67"/>
    </row>
    <row r="3603" spans="1:13" ht="15">
      <c r="A3603" s="28" t="s">
        <v>3323</v>
      </c>
      <c r="B3603" s="277" t="s">
        <v>3366</v>
      </c>
      <c r="C3603" s="3"/>
      <c r="D3603" s="3"/>
      <c r="E3603" s="9"/>
      <c r="F3603" s="9"/>
      <c r="G3603" s="9"/>
      <c r="H3603" s="9"/>
      <c r="I3603" s="9"/>
      <c r="J3603" s="9"/>
      <c r="K3603" s="9"/>
      <c r="L3603" s="69"/>
      <c r="M3603" s="67"/>
    </row>
    <row r="3604" spans="1:13" ht="15">
      <c r="A3604" s="28" t="s">
        <v>3324</v>
      </c>
      <c r="B3604" s="63" t="s">
        <v>3382</v>
      </c>
      <c r="C3604" s="3"/>
      <c r="D3604" s="3"/>
      <c r="E3604" s="9"/>
      <c r="F3604" s="9"/>
      <c r="G3604" s="9"/>
      <c r="H3604" s="9"/>
      <c r="I3604" s="9"/>
      <c r="J3604" s="9"/>
      <c r="K3604" s="9"/>
      <c r="L3604" s="69"/>
      <c r="M3604" s="67"/>
    </row>
    <row r="3605" spans="1:13" ht="15">
      <c r="A3605" s="28" t="s">
        <v>3325</v>
      </c>
      <c r="B3605" s="63" t="s">
        <v>3379</v>
      </c>
      <c r="C3605" s="3"/>
      <c r="D3605" s="3"/>
      <c r="E3605" s="9"/>
      <c r="F3605" s="9"/>
      <c r="G3605" s="9"/>
      <c r="H3605" s="9"/>
      <c r="I3605" s="9"/>
      <c r="J3605" s="9"/>
      <c r="K3605" s="9"/>
      <c r="L3605" s="69"/>
      <c r="M3605" s="67"/>
    </row>
    <row r="3606" spans="1:13" ht="15">
      <c r="A3606" s="28" t="s">
        <v>3326</v>
      </c>
      <c r="B3606" s="63" t="s">
        <v>3394</v>
      </c>
      <c r="C3606" s="3"/>
      <c r="D3606" s="3"/>
      <c r="E3606" s="9"/>
      <c r="F3606" s="9"/>
      <c r="G3606" s="9"/>
      <c r="H3606" s="9"/>
      <c r="I3606" s="9"/>
      <c r="J3606" s="9"/>
      <c r="K3606" s="9"/>
      <c r="L3606" s="69"/>
      <c r="M3606" s="67"/>
    </row>
    <row r="3607" spans="1:13" ht="15">
      <c r="A3607" s="28" t="s">
        <v>3327</v>
      </c>
      <c r="B3607" s="63" t="s">
        <v>180</v>
      </c>
      <c r="C3607" s="3"/>
      <c r="D3607" s="3"/>
      <c r="E3607" s="9"/>
      <c r="F3607" s="9"/>
      <c r="G3607" s="9"/>
      <c r="H3607" s="9"/>
      <c r="I3607" s="9"/>
      <c r="J3607" s="9"/>
      <c r="K3607" s="9"/>
      <c r="L3607" s="69"/>
      <c r="M3607" s="67"/>
    </row>
    <row r="3608" spans="1:13" ht="15">
      <c r="A3608" s="28" t="s">
        <v>3328</v>
      </c>
      <c r="B3608" s="63" t="s">
        <v>3395</v>
      </c>
      <c r="C3608" s="3"/>
      <c r="D3608" s="3"/>
      <c r="E3608" s="9"/>
      <c r="F3608" s="9"/>
      <c r="G3608" s="9"/>
      <c r="H3608" s="9"/>
      <c r="I3608" s="9"/>
      <c r="J3608" s="9"/>
      <c r="K3608" s="9"/>
      <c r="L3608" s="69"/>
      <c r="M3608" s="67"/>
    </row>
    <row r="3609" spans="1:13" ht="15">
      <c r="A3609" s="28" t="s">
        <v>3329</v>
      </c>
      <c r="B3609" s="63" t="s">
        <v>3374</v>
      </c>
      <c r="C3609" s="3"/>
      <c r="D3609" s="3"/>
      <c r="E3609" s="9"/>
      <c r="F3609" s="9"/>
      <c r="G3609" s="9"/>
      <c r="H3609" s="9"/>
      <c r="I3609" s="9"/>
      <c r="J3609" s="9"/>
      <c r="K3609" s="9"/>
      <c r="L3609" s="69"/>
      <c r="M3609" s="67"/>
    </row>
    <row r="3610" spans="1:13" ht="15">
      <c r="A3610" s="28" t="s">
        <v>3330</v>
      </c>
      <c r="B3610" s="63" t="s">
        <v>3368</v>
      </c>
      <c r="C3610" s="3"/>
      <c r="D3610" s="3"/>
      <c r="E3610" s="9"/>
      <c r="F3610" s="9"/>
      <c r="G3610" s="9"/>
      <c r="H3610" s="9"/>
      <c r="I3610" s="9"/>
      <c r="J3610" s="9"/>
      <c r="K3610" s="9"/>
      <c r="L3610" s="69"/>
      <c r="M3610" s="67"/>
    </row>
    <row r="3611" spans="1:13" ht="15">
      <c r="A3611" s="28" t="s">
        <v>3331</v>
      </c>
      <c r="B3611" s="63" t="s">
        <v>3375</v>
      </c>
      <c r="C3611" s="3"/>
      <c r="D3611" s="3"/>
      <c r="E3611" s="9"/>
      <c r="F3611" s="9"/>
      <c r="G3611" s="9"/>
      <c r="H3611" s="9"/>
      <c r="I3611" s="9"/>
      <c r="J3611" s="9"/>
      <c r="K3611" s="9"/>
      <c r="L3611" s="69"/>
      <c r="M3611" s="67"/>
    </row>
    <row r="3612" spans="1:13" ht="15">
      <c r="A3612" s="28" t="s">
        <v>3332</v>
      </c>
      <c r="B3612" s="63" t="s">
        <v>3372</v>
      </c>
      <c r="C3612" s="3"/>
      <c r="D3612" s="3"/>
      <c r="E3612" s="9"/>
      <c r="F3612" s="9"/>
      <c r="G3612" s="9"/>
      <c r="H3612" s="9"/>
      <c r="I3612" s="9"/>
      <c r="J3612" s="9"/>
      <c r="K3612" s="9"/>
      <c r="L3612" s="69"/>
      <c r="M3612" s="67"/>
    </row>
    <row r="3613" spans="1:13" ht="15">
      <c r="A3613" s="28" t="s">
        <v>3333</v>
      </c>
      <c r="B3613" s="63" t="s">
        <v>3383</v>
      </c>
      <c r="C3613" s="3"/>
      <c r="D3613" s="3"/>
      <c r="E3613" s="9"/>
      <c r="F3613" s="9"/>
      <c r="G3613" s="9"/>
      <c r="H3613" s="9"/>
      <c r="I3613" s="9"/>
      <c r="J3613" s="9"/>
      <c r="K3613" s="9"/>
      <c r="L3613" s="69"/>
      <c r="M3613" s="67"/>
    </row>
    <row r="3614" spans="1:13" ht="15">
      <c r="A3614" s="28" t="s">
        <v>3334</v>
      </c>
      <c r="B3614" s="63" t="s">
        <v>3378</v>
      </c>
      <c r="C3614" s="3"/>
      <c r="D3614" s="3"/>
      <c r="E3614" s="9"/>
      <c r="F3614" s="9"/>
      <c r="G3614" s="9"/>
      <c r="H3614" s="9"/>
      <c r="I3614" s="9"/>
      <c r="J3614" s="9"/>
      <c r="K3614" s="9"/>
      <c r="L3614" s="69"/>
      <c r="M3614" s="67"/>
    </row>
    <row r="3615" spans="1:13" ht="15">
      <c r="A3615" s="28" t="s">
        <v>3335</v>
      </c>
      <c r="B3615" s="277" t="s">
        <v>3365</v>
      </c>
      <c r="C3615" s="3"/>
      <c r="D3615" s="3"/>
      <c r="E3615" s="9"/>
      <c r="F3615" s="9"/>
      <c r="G3615" s="9"/>
      <c r="H3615" s="9"/>
      <c r="I3615" s="9"/>
      <c r="J3615" s="9"/>
      <c r="K3615" s="9"/>
      <c r="L3615" s="69"/>
      <c r="M3615" s="67"/>
    </row>
    <row r="3616" spans="1:13" ht="15">
      <c r="A3616" s="28" t="s">
        <v>3336</v>
      </c>
      <c r="B3616" s="63" t="s">
        <v>3380</v>
      </c>
      <c r="C3616" s="3"/>
      <c r="D3616" s="3"/>
      <c r="E3616" s="9"/>
      <c r="F3616" s="9"/>
      <c r="G3616" s="9"/>
      <c r="H3616" s="9"/>
      <c r="I3616" s="9"/>
      <c r="J3616" s="9"/>
      <c r="K3616" s="9"/>
      <c r="L3616" s="69"/>
      <c r="M3616" s="67"/>
    </row>
    <row r="3617" spans="1:23" ht="15">
      <c r="A3617" s="28" t="s">
        <v>3337</v>
      </c>
      <c r="B3617" s="63" t="s">
        <v>3399</v>
      </c>
      <c r="C3617" s="3"/>
      <c r="D3617" s="3"/>
      <c r="E3617" s="9"/>
      <c r="F3617" s="9"/>
      <c r="G3617" s="9"/>
      <c r="H3617" s="9"/>
      <c r="I3617" s="9"/>
      <c r="J3617" s="9"/>
      <c r="K3617" s="9"/>
      <c r="L3617" s="69"/>
      <c r="M3617" s="67"/>
    </row>
    <row r="3618" spans="1:23" ht="15">
      <c r="A3618" s="28" t="s">
        <v>3338</v>
      </c>
      <c r="B3618" s="63" t="s">
        <v>3369</v>
      </c>
      <c r="C3618" s="3"/>
      <c r="D3618" s="3"/>
      <c r="E3618" s="9"/>
      <c r="F3618" s="9"/>
      <c r="G3618" s="9"/>
      <c r="H3618" s="9"/>
      <c r="I3618" s="9"/>
      <c r="J3618" s="9"/>
      <c r="K3618" s="9"/>
      <c r="L3618" s="69"/>
      <c r="M3618" s="67"/>
    </row>
    <row r="3619" spans="1:23" ht="15">
      <c r="A3619" s="28" t="s">
        <v>4129</v>
      </c>
      <c r="B3619" s="63" t="s">
        <v>3376</v>
      </c>
      <c r="C3619" s="3"/>
      <c r="D3619" s="3"/>
      <c r="E3619" s="9"/>
      <c r="F3619" s="9"/>
      <c r="G3619" s="9"/>
      <c r="H3619" s="9"/>
      <c r="I3619" s="9"/>
      <c r="J3619" s="9"/>
      <c r="K3619" s="9"/>
      <c r="L3619" s="69"/>
      <c r="M3619" s="67"/>
    </row>
    <row r="3620" spans="1:23" ht="15">
      <c r="A3620" s="28" t="s">
        <v>4130</v>
      </c>
      <c r="B3620" s="63" t="s">
        <v>3397</v>
      </c>
      <c r="C3620" s="3"/>
      <c r="D3620" s="3"/>
      <c r="E3620" s="9"/>
      <c r="F3620" s="9"/>
      <c r="G3620" s="9"/>
      <c r="H3620" s="9"/>
      <c r="I3620" s="9"/>
      <c r="J3620" s="9"/>
      <c r="K3620" s="9"/>
      <c r="L3620" s="69"/>
      <c r="M3620" s="67"/>
    </row>
    <row r="3621" spans="1:23" ht="15">
      <c r="A3621" s="28" t="s">
        <v>4131</v>
      </c>
      <c r="B3621" s="63" t="s">
        <v>3381</v>
      </c>
      <c r="C3621" s="3"/>
      <c r="D3621" s="3"/>
      <c r="E3621" s="9"/>
      <c r="F3621" s="9"/>
      <c r="G3621" s="9"/>
      <c r="H3621" s="9"/>
      <c r="I3621" s="9"/>
      <c r="J3621" s="9"/>
      <c r="K3621" s="9"/>
      <c r="L3621" s="69"/>
      <c r="M3621" s="67"/>
    </row>
    <row r="3622" spans="1:23" ht="15">
      <c r="A3622" s="28"/>
      <c r="B3622" s="63"/>
      <c r="E3622" s="9"/>
      <c r="F3622" s="9"/>
      <c r="G3622" s="9"/>
      <c r="H3622" s="9"/>
      <c r="L3622" s="69"/>
      <c r="M3622" s="67"/>
    </row>
    <row r="3623" spans="1:23" ht="15">
      <c r="A3623" s="28"/>
      <c r="B3623" s="63"/>
      <c r="E3623" s="9"/>
      <c r="L3623" s="69"/>
    </row>
    <row r="3624" spans="1:23" ht="15">
      <c r="A3624" s="28"/>
      <c r="B3624" s="63"/>
      <c r="E3624" s="9"/>
      <c r="L3624" s="69"/>
    </row>
    <row r="3625" spans="1:23" ht="25.5">
      <c r="A3625" s="23" t="s">
        <v>205</v>
      </c>
      <c r="L3625" s="69"/>
    </row>
    <row r="3626" spans="1:23">
      <c r="L3626" s="69"/>
    </row>
    <row r="3627" spans="1:23" ht="15">
      <c r="A3627" s="39"/>
      <c r="B3627" s="39"/>
      <c r="C3627" s="39"/>
      <c r="D3627" s="39"/>
      <c r="E3627" s="61">
        <v>2016</v>
      </c>
      <c r="F3627" s="61">
        <v>2017</v>
      </c>
      <c r="G3627" s="61">
        <v>2018</v>
      </c>
      <c r="H3627" s="61">
        <v>2019</v>
      </c>
      <c r="I3627" s="61">
        <v>2020</v>
      </c>
      <c r="J3627" s="61">
        <v>2021</v>
      </c>
      <c r="K3627" s="61">
        <v>2022</v>
      </c>
      <c r="L3627" s="69"/>
      <c r="M3627" s="70" t="s">
        <v>40</v>
      </c>
    </row>
    <row r="3628" spans="1:23" ht="15">
      <c r="A3628" s="28" t="s">
        <v>0</v>
      </c>
      <c r="B3628" s="63" t="s">
        <v>21</v>
      </c>
      <c r="E3628" s="217">
        <v>343.8</v>
      </c>
      <c r="F3628" s="213">
        <v>500</v>
      </c>
      <c r="G3628" s="9">
        <v>290.89999999999998</v>
      </c>
      <c r="H3628" s="214">
        <v>391.60000000000946</v>
      </c>
      <c r="I3628" s="9">
        <v>0</v>
      </c>
      <c r="J3628" s="9">
        <v>210.29999999999927</v>
      </c>
      <c r="K3628" s="213">
        <v>479.5</v>
      </c>
      <c r="L3628" s="69"/>
      <c r="M3628" s="67">
        <f t="shared" ref="M3628:M3659" si="98">SUM(E3628:K3628)</f>
        <v>2216.1000000000085</v>
      </c>
      <c r="O3628" t="s">
        <v>2776</v>
      </c>
      <c r="R3628" t="s">
        <v>2777</v>
      </c>
      <c r="S3628" s="277"/>
      <c r="T3628" s="63"/>
      <c r="U3628" s="347"/>
      <c r="V3628" s="63"/>
      <c r="W3628" s="63"/>
    </row>
    <row r="3629" spans="1:23" ht="15">
      <c r="A3629" s="28" t="s">
        <v>2</v>
      </c>
      <c r="B3629" s="63" t="s">
        <v>11</v>
      </c>
      <c r="E3629" s="9">
        <v>231.2</v>
      </c>
      <c r="F3629" s="217">
        <v>420.3</v>
      </c>
      <c r="G3629" s="212">
        <v>499.7</v>
      </c>
      <c r="H3629" s="217">
        <v>353.30000000000655</v>
      </c>
      <c r="I3629" s="9">
        <v>0</v>
      </c>
      <c r="J3629" s="9">
        <v>261.00000000000364</v>
      </c>
      <c r="K3629" s="9">
        <v>382.5</v>
      </c>
      <c r="L3629" s="69"/>
      <c r="M3629" s="67">
        <f t="shared" si="98"/>
        <v>2148.00000000001</v>
      </c>
      <c r="O3629" t="s">
        <v>1245</v>
      </c>
      <c r="S3629" s="225"/>
      <c r="T3629" s="63"/>
      <c r="U3629" s="347"/>
      <c r="V3629" s="63"/>
      <c r="W3629" s="63"/>
    </row>
    <row r="3630" spans="1:23" ht="15">
      <c r="A3630" s="28" t="s">
        <v>3</v>
      </c>
      <c r="B3630" s="63" t="s">
        <v>17</v>
      </c>
      <c r="E3630" s="214">
        <v>656</v>
      </c>
      <c r="F3630" s="217">
        <v>381.4</v>
      </c>
      <c r="G3630" s="9">
        <v>215.5</v>
      </c>
      <c r="H3630" s="9">
        <v>149.50000000000728</v>
      </c>
      <c r="I3630" s="9">
        <v>0</v>
      </c>
      <c r="J3630" s="217">
        <v>291.80000000000655</v>
      </c>
      <c r="K3630" s="9">
        <v>342.80000000000291</v>
      </c>
      <c r="L3630" s="69"/>
      <c r="M3630" s="67">
        <f t="shared" si="98"/>
        <v>2037.0000000000168</v>
      </c>
      <c r="O3630" t="s">
        <v>2485</v>
      </c>
      <c r="R3630" t="s">
        <v>1807</v>
      </c>
      <c r="S3630" s="63"/>
      <c r="T3630" s="63"/>
      <c r="U3630" s="348"/>
      <c r="V3630" s="63"/>
      <c r="W3630" s="63"/>
    </row>
    <row r="3631" spans="1:23" ht="15">
      <c r="A3631" s="28" t="s">
        <v>5</v>
      </c>
      <c r="B3631" s="63" t="s">
        <v>27</v>
      </c>
      <c r="E3631" s="213">
        <v>527.79999999999995</v>
      </c>
      <c r="F3631" s="214">
        <v>533.4</v>
      </c>
      <c r="G3631" s="217">
        <v>463.2</v>
      </c>
      <c r="H3631" s="9">
        <v>110.99999999999636</v>
      </c>
      <c r="I3631" s="9">
        <v>0</v>
      </c>
      <c r="J3631" s="9">
        <v>121.49999999999636</v>
      </c>
      <c r="K3631" s="9">
        <v>221.99999999999818</v>
      </c>
      <c r="L3631" s="69"/>
      <c r="M3631" s="67">
        <f t="shared" si="98"/>
        <v>1978.8999999999908</v>
      </c>
      <c r="O3631" t="s">
        <v>375</v>
      </c>
      <c r="R3631" t="s">
        <v>1807</v>
      </c>
      <c r="S3631" s="277"/>
      <c r="T3631" s="63"/>
      <c r="U3631" s="347"/>
      <c r="V3631" s="63"/>
      <c r="W3631" s="63"/>
    </row>
    <row r="3632" spans="1:23" ht="15">
      <c r="A3632" s="28" t="s">
        <v>7</v>
      </c>
      <c r="B3632" s="63" t="s">
        <v>31</v>
      </c>
      <c r="E3632" s="217">
        <v>419</v>
      </c>
      <c r="F3632" s="9">
        <v>233.1</v>
      </c>
      <c r="G3632" s="217">
        <v>368.1</v>
      </c>
      <c r="H3632" s="217">
        <v>346.99999999999636</v>
      </c>
      <c r="I3632" s="9">
        <v>0</v>
      </c>
      <c r="J3632" s="9">
        <v>156.09999999999127</v>
      </c>
      <c r="K3632" s="9">
        <v>387.00000000000364</v>
      </c>
      <c r="L3632" s="69"/>
      <c r="M3632" s="67">
        <f t="shared" si="98"/>
        <v>1910.2999999999913</v>
      </c>
      <c r="O3632" t="s">
        <v>1246</v>
      </c>
      <c r="S3632" s="225"/>
      <c r="T3632" s="63"/>
      <c r="U3632" s="347"/>
      <c r="V3632" s="63"/>
      <c r="W3632" s="63"/>
    </row>
    <row r="3633" spans="1:23" ht="15">
      <c r="A3633" s="28" t="s">
        <v>8</v>
      </c>
      <c r="B3633" s="63" t="s">
        <v>23</v>
      </c>
      <c r="E3633" s="217">
        <v>509.4</v>
      </c>
      <c r="F3633" s="217">
        <v>384.8</v>
      </c>
      <c r="G3633" s="9">
        <v>308.5</v>
      </c>
      <c r="H3633" s="9">
        <v>293.5</v>
      </c>
      <c r="I3633" s="9">
        <v>0</v>
      </c>
      <c r="J3633" s="9">
        <v>184.80000000000291</v>
      </c>
      <c r="K3633" s="9">
        <v>224.89999999999418</v>
      </c>
      <c r="L3633" s="69"/>
      <c r="M3633" s="67">
        <f t="shared" si="98"/>
        <v>1905.8999999999971</v>
      </c>
      <c r="O3633" t="s">
        <v>315</v>
      </c>
      <c r="S3633" s="225"/>
      <c r="T3633" s="63"/>
      <c r="U3633" s="347"/>
      <c r="V3633" s="63"/>
      <c r="W3633" s="63"/>
    </row>
    <row r="3634" spans="1:23" ht="15">
      <c r="A3634" s="28" t="s">
        <v>10</v>
      </c>
      <c r="B3634" s="63" t="s">
        <v>25</v>
      </c>
      <c r="E3634" s="217">
        <v>347.2</v>
      </c>
      <c r="F3634" s="217">
        <v>416.2</v>
      </c>
      <c r="G3634" s="217">
        <v>405.8</v>
      </c>
      <c r="H3634" s="9">
        <v>192.99999999999636</v>
      </c>
      <c r="I3634" s="9">
        <v>0</v>
      </c>
      <c r="J3634" s="217">
        <v>292.19999999999709</v>
      </c>
      <c r="K3634" s="9">
        <v>203.50000000000728</v>
      </c>
      <c r="L3634" s="69"/>
      <c r="M3634" s="67">
        <f t="shared" si="98"/>
        <v>1857.9000000000008</v>
      </c>
      <c r="O3634" t="s">
        <v>2486</v>
      </c>
      <c r="R3634" s="21" t="s">
        <v>2487</v>
      </c>
      <c r="S3634" s="277"/>
      <c r="T3634" s="63"/>
      <c r="U3634" s="347"/>
      <c r="V3634" s="63"/>
      <c r="W3634" s="63"/>
    </row>
    <row r="3635" spans="1:23" ht="15">
      <c r="A3635" s="28" t="s">
        <v>12</v>
      </c>
      <c r="B3635" s="63" t="s">
        <v>1</v>
      </c>
      <c r="E3635" s="9">
        <v>308.60000000000002</v>
      </c>
      <c r="F3635" s="217">
        <v>480.8</v>
      </c>
      <c r="G3635" s="9">
        <v>213.7</v>
      </c>
      <c r="H3635" s="217">
        <v>368.69999999999345</v>
      </c>
      <c r="I3635" s="9">
        <v>0</v>
      </c>
      <c r="J3635" s="9">
        <v>203</v>
      </c>
      <c r="K3635" s="9">
        <v>273.30000000000109</v>
      </c>
      <c r="L3635" s="69"/>
      <c r="M3635" s="67">
        <f t="shared" si="98"/>
        <v>1848.0999999999947</v>
      </c>
      <c r="O3635" t="s">
        <v>310</v>
      </c>
      <c r="S3635" s="277"/>
      <c r="T3635" s="63"/>
      <c r="U3635" s="347"/>
      <c r="V3635" s="63"/>
      <c r="W3635" s="63"/>
    </row>
    <row r="3636" spans="1:23" ht="15">
      <c r="A3636" s="28" t="s">
        <v>14</v>
      </c>
      <c r="B3636" s="63" t="s">
        <v>143</v>
      </c>
      <c r="E3636" s="9" t="s">
        <v>279</v>
      </c>
      <c r="F3636" s="9">
        <v>374.5</v>
      </c>
      <c r="G3636" s="9">
        <v>333</v>
      </c>
      <c r="H3636" s="9">
        <v>247.70000000000073</v>
      </c>
      <c r="I3636" s="9">
        <v>0</v>
      </c>
      <c r="J3636" s="217">
        <v>307.09999999999854</v>
      </c>
      <c r="K3636" s="9">
        <v>361.50000000000364</v>
      </c>
      <c r="L3636" s="69"/>
      <c r="M3636" s="67">
        <f t="shared" si="98"/>
        <v>1623.8000000000029</v>
      </c>
      <c r="O3636" t="s">
        <v>293</v>
      </c>
      <c r="S3636" s="277"/>
      <c r="T3636" s="63"/>
      <c r="U3636" s="347"/>
      <c r="V3636" s="63"/>
      <c r="W3636" s="63"/>
    </row>
    <row r="3637" spans="1:23" ht="15">
      <c r="A3637" s="28" t="s">
        <v>16</v>
      </c>
      <c r="B3637" s="63" t="s">
        <v>13</v>
      </c>
      <c r="E3637" s="217">
        <v>424.45</v>
      </c>
      <c r="F3637" s="9">
        <v>380.3</v>
      </c>
      <c r="G3637" s="9">
        <v>264.39999999999998</v>
      </c>
      <c r="H3637" s="9">
        <v>136.49999999999636</v>
      </c>
      <c r="I3637" s="9">
        <v>0</v>
      </c>
      <c r="J3637" s="9">
        <v>121.00000000000364</v>
      </c>
      <c r="K3637" s="9">
        <v>171.89999999999782</v>
      </c>
      <c r="L3637" s="69"/>
      <c r="M3637" s="67">
        <f t="shared" si="98"/>
        <v>1498.5499999999979</v>
      </c>
      <c r="O3637" t="s">
        <v>298</v>
      </c>
      <c r="S3637" s="225"/>
      <c r="T3637" s="63"/>
      <c r="U3637" s="348"/>
      <c r="V3637" s="63"/>
      <c r="W3637" s="63"/>
    </row>
    <row r="3638" spans="1:23" ht="15">
      <c r="A3638" s="28" t="s">
        <v>18</v>
      </c>
      <c r="B3638" s="63" t="s">
        <v>9</v>
      </c>
      <c r="E3638" s="9">
        <v>266.5</v>
      </c>
      <c r="F3638" s="9">
        <v>167.2</v>
      </c>
      <c r="G3638" s="9">
        <v>275.60000000000002</v>
      </c>
      <c r="H3638" s="9">
        <v>197.29999999999927</v>
      </c>
      <c r="I3638" s="9">
        <v>0</v>
      </c>
      <c r="J3638" s="9">
        <v>157.19999999999709</v>
      </c>
      <c r="K3638" s="9">
        <v>404.29999999999745</v>
      </c>
      <c r="L3638" s="69"/>
      <c r="M3638" s="67">
        <f t="shared" si="98"/>
        <v>1468.0999999999938</v>
      </c>
      <c r="S3638" s="63"/>
      <c r="T3638" s="63"/>
      <c r="U3638" s="347"/>
      <c r="V3638" s="63"/>
      <c r="W3638" s="63"/>
    </row>
    <row r="3639" spans="1:23" ht="15">
      <c r="A3639" s="28" t="s">
        <v>20</v>
      </c>
      <c r="B3639" s="63" t="s">
        <v>15</v>
      </c>
      <c r="E3639" s="9">
        <v>279</v>
      </c>
      <c r="F3639" s="9">
        <v>367.1</v>
      </c>
      <c r="G3639" s="9">
        <v>92.4</v>
      </c>
      <c r="H3639" s="9">
        <v>53.399999999995998</v>
      </c>
      <c r="I3639" s="9">
        <v>0</v>
      </c>
      <c r="J3639" s="9">
        <v>214.19999999999345</v>
      </c>
      <c r="K3639" s="217">
        <v>456</v>
      </c>
      <c r="L3639" s="69"/>
      <c r="M3639" s="67">
        <f t="shared" si="98"/>
        <v>1462.0999999999894</v>
      </c>
      <c r="O3639" t="s">
        <v>288</v>
      </c>
      <c r="S3639" s="277"/>
      <c r="T3639" s="63"/>
      <c r="U3639" s="347"/>
      <c r="V3639" s="63"/>
      <c r="W3639" s="63"/>
    </row>
    <row r="3640" spans="1:23" ht="15">
      <c r="A3640" s="28" t="s">
        <v>22</v>
      </c>
      <c r="B3640" s="63" t="s">
        <v>142</v>
      </c>
      <c r="E3640" s="9" t="s">
        <v>279</v>
      </c>
      <c r="F3640" s="212">
        <v>531.29999999999995</v>
      </c>
      <c r="G3640" s="9">
        <v>236.3</v>
      </c>
      <c r="H3640" s="9">
        <v>209.99999999999636</v>
      </c>
      <c r="I3640" s="9">
        <v>0</v>
      </c>
      <c r="J3640" s="9">
        <v>223.30000000000291</v>
      </c>
      <c r="K3640" s="9">
        <v>254.09999999999854</v>
      </c>
      <c r="L3640" s="69"/>
      <c r="M3640" s="67">
        <f t="shared" si="98"/>
        <v>1454.9999999999977</v>
      </c>
      <c r="O3640" t="s">
        <v>301</v>
      </c>
      <c r="S3640" s="63"/>
      <c r="T3640" s="63"/>
      <c r="U3640" s="347"/>
      <c r="V3640" s="63"/>
      <c r="W3640" s="63"/>
    </row>
    <row r="3641" spans="1:23" ht="15">
      <c r="A3641" s="28" t="s">
        <v>24</v>
      </c>
      <c r="B3641" s="63" t="s">
        <v>37</v>
      </c>
      <c r="E3641" s="9">
        <v>120.1</v>
      </c>
      <c r="F3641" s="9">
        <v>287.2</v>
      </c>
      <c r="G3641" s="217">
        <v>366.7</v>
      </c>
      <c r="H3641" s="9">
        <v>199.30000000000291</v>
      </c>
      <c r="I3641" s="9">
        <v>0</v>
      </c>
      <c r="J3641" s="9">
        <v>141.70000000000073</v>
      </c>
      <c r="K3641" s="9">
        <v>250.50000000000728</v>
      </c>
      <c r="L3641" s="69"/>
      <c r="M3641" s="67">
        <f t="shared" si="98"/>
        <v>1365.5000000000109</v>
      </c>
      <c r="O3641" t="s">
        <v>294</v>
      </c>
      <c r="S3641" s="277"/>
      <c r="T3641" s="63"/>
      <c r="U3641" s="348"/>
      <c r="V3641" s="63"/>
      <c r="W3641" s="63"/>
    </row>
    <row r="3642" spans="1:23" ht="15">
      <c r="A3642" s="28" t="s">
        <v>26</v>
      </c>
      <c r="B3642" s="63" t="s">
        <v>33</v>
      </c>
      <c r="E3642" s="9">
        <v>321.2</v>
      </c>
      <c r="F3642" s="9">
        <v>299.5</v>
      </c>
      <c r="G3642" s="64" t="s">
        <v>280</v>
      </c>
      <c r="H3642" s="9">
        <v>228.29999999999927</v>
      </c>
      <c r="I3642" s="9">
        <v>0</v>
      </c>
      <c r="J3642" s="9">
        <v>199.20000000000437</v>
      </c>
      <c r="K3642" s="9">
        <v>280.09999999999854</v>
      </c>
      <c r="L3642" s="69"/>
      <c r="M3642" s="67">
        <f t="shared" si="98"/>
        <v>1328.3000000000022</v>
      </c>
      <c r="S3642" s="63"/>
      <c r="T3642" s="63"/>
      <c r="U3642" s="347"/>
      <c r="V3642" s="63"/>
      <c r="W3642" s="63"/>
    </row>
    <row r="3643" spans="1:23" ht="15">
      <c r="A3643" s="28" t="s">
        <v>28</v>
      </c>
      <c r="B3643" s="63" t="s">
        <v>19</v>
      </c>
      <c r="E3643" s="212">
        <v>573.79999999999995</v>
      </c>
      <c r="F3643" s="9">
        <v>141</v>
      </c>
      <c r="G3643" s="9">
        <v>247.4</v>
      </c>
      <c r="H3643" s="9">
        <v>211.69999999999709</v>
      </c>
      <c r="I3643" s="9">
        <v>0</v>
      </c>
      <c r="J3643" s="9">
        <v>144.20000000000073</v>
      </c>
      <c r="K3643" s="9" t="s">
        <v>279</v>
      </c>
      <c r="L3643" s="69"/>
      <c r="M3643" s="67">
        <f t="shared" si="98"/>
        <v>1318.0999999999976</v>
      </c>
      <c r="O3643" t="s">
        <v>301</v>
      </c>
      <c r="S3643" s="277"/>
      <c r="T3643" s="63"/>
      <c r="U3643" s="348"/>
      <c r="V3643" s="63"/>
      <c r="W3643" s="63"/>
    </row>
    <row r="3644" spans="1:23" ht="15">
      <c r="A3644" s="28" t="s">
        <v>30</v>
      </c>
      <c r="B3644" s="63" t="s">
        <v>155</v>
      </c>
      <c r="E3644" s="9" t="s">
        <v>279</v>
      </c>
      <c r="F3644" s="9" t="s">
        <v>279</v>
      </c>
      <c r="G3644" s="217">
        <v>392.9</v>
      </c>
      <c r="H3644" s="9">
        <v>270.70000000000437</v>
      </c>
      <c r="I3644" s="9">
        <v>0</v>
      </c>
      <c r="J3644" s="9">
        <v>121.80000000000291</v>
      </c>
      <c r="K3644" s="214">
        <v>525.59999999999127</v>
      </c>
      <c r="L3644" s="69"/>
      <c r="M3644" s="67">
        <f t="shared" si="98"/>
        <v>1310.9999999999986</v>
      </c>
      <c r="O3644" t="s">
        <v>322</v>
      </c>
      <c r="R3644" s="21" t="s">
        <v>1807</v>
      </c>
      <c r="S3644" s="63"/>
      <c r="T3644" s="63"/>
      <c r="U3644" s="347"/>
      <c r="V3644" s="63"/>
      <c r="W3644" s="63"/>
    </row>
    <row r="3645" spans="1:23" ht="15">
      <c r="A3645" s="28" t="s">
        <v>32</v>
      </c>
      <c r="B3645" s="63" t="s">
        <v>144</v>
      </c>
      <c r="E3645" s="9" t="s">
        <v>279</v>
      </c>
      <c r="F3645" s="9">
        <v>302.39999999999998</v>
      </c>
      <c r="G3645" s="9">
        <v>310.8</v>
      </c>
      <c r="H3645" s="9">
        <v>143.30000000000291</v>
      </c>
      <c r="I3645" s="9">
        <v>0</v>
      </c>
      <c r="J3645" s="9">
        <v>249.59999999999491</v>
      </c>
      <c r="K3645" s="9">
        <v>292.60000000000218</v>
      </c>
      <c r="L3645" s="69"/>
      <c r="M3645" s="67">
        <f t="shared" si="98"/>
        <v>1298.7</v>
      </c>
      <c r="S3645" s="277"/>
      <c r="T3645" s="63"/>
      <c r="U3645" s="347"/>
      <c r="V3645" s="63"/>
      <c r="W3645" s="63"/>
    </row>
    <row r="3646" spans="1:23" ht="15">
      <c r="A3646" s="28" t="s">
        <v>34</v>
      </c>
      <c r="B3646" s="63" t="s">
        <v>6</v>
      </c>
      <c r="E3646" s="9">
        <v>255.65</v>
      </c>
      <c r="F3646" s="217">
        <v>469</v>
      </c>
      <c r="G3646" s="9">
        <v>252.65</v>
      </c>
      <c r="H3646" s="9">
        <v>124.50000000000182</v>
      </c>
      <c r="I3646" s="9">
        <v>0</v>
      </c>
      <c r="J3646" s="9">
        <v>146.5</v>
      </c>
      <c r="K3646" s="9" t="s">
        <v>279</v>
      </c>
      <c r="L3646" s="69"/>
      <c r="M3646" s="67">
        <f t="shared" si="98"/>
        <v>1248.3000000000018</v>
      </c>
      <c r="O3646" t="s">
        <v>285</v>
      </c>
      <c r="S3646" s="277"/>
      <c r="T3646" s="63"/>
      <c r="U3646" s="347"/>
      <c r="V3646" s="63"/>
      <c r="W3646" s="63"/>
    </row>
    <row r="3647" spans="1:23" ht="15">
      <c r="A3647" s="28" t="s">
        <v>36</v>
      </c>
      <c r="B3647" s="63" t="s">
        <v>39</v>
      </c>
      <c r="E3647" s="9">
        <v>206.8</v>
      </c>
      <c r="F3647" s="9">
        <v>196.5</v>
      </c>
      <c r="G3647" s="9">
        <v>180.4</v>
      </c>
      <c r="H3647" s="9">
        <v>80.799999999999272</v>
      </c>
      <c r="I3647" s="9">
        <v>0</v>
      </c>
      <c r="J3647" s="9">
        <v>189</v>
      </c>
      <c r="K3647" s="9">
        <v>391.50000000000546</v>
      </c>
      <c r="L3647" s="69"/>
      <c r="M3647" s="67">
        <f t="shared" si="98"/>
        <v>1245.0000000000048</v>
      </c>
      <c r="S3647" s="277"/>
      <c r="T3647" s="63"/>
      <c r="U3647" s="348"/>
      <c r="V3647" s="63"/>
      <c r="W3647" s="63"/>
    </row>
    <row r="3648" spans="1:23" ht="15">
      <c r="A3648" s="28" t="s">
        <v>38</v>
      </c>
      <c r="B3648" s="63" t="s">
        <v>162</v>
      </c>
      <c r="E3648" s="9" t="s">
        <v>279</v>
      </c>
      <c r="F3648" s="9" t="s">
        <v>279</v>
      </c>
      <c r="G3648" s="214">
        <v>545</v>
      </c>
      <c r="H3648" s="217">
        <v>354.89999999999782</v>
      </c>
      <c r="I3648" s="9">
        <v>0</v>
      </c>
      <c r="J3648" s="9">
        <v>144.79999999999927</v>
      </c>
      <c r="K3648" s="9">
        <v>179.99999999998909</v>
      </c>
      <c r="L3648" s="69"/>
      <c r="M3648" s="67">
        <f t="shared" si="98"/>
        <v>1224.6999999999862</v>
      </c>
      <c r="O3648" t="s">
        <v>325</v>
      </c>
      <c r="R3648" t="s">
        <v>1807</v>
      </c>
      <c r="S3648" s="225"/>
      <c r="T3648" s="63"/>
      <c r="U3648" s="347"/>
      <c r="V3648" s="63"/>
      <c r="W3648" s="63"/>
    </row>
    <row r="3649" spans="1:23" ht="15">
      <c r="A3649" s="28" t="s">
        <v>145</v>
      </c>
      <c r="B3649" s="63" t="s">
        <v>154</v>
      </c>
      <c r="E3649" s="9" t="s">
        <v>279</v>
      </c>
      <c r="F3649" s="9" t="s">
        <v>279</v>
      </c>
      <c r="G3649" s="9">
        <v>305.10000000000002</v>
      </c>
      <c r="H3649" s="9">
        <v>223.10000000000218</v>
      </c>
      <c r="I3649" s="9">
        <v>0</v>
      </c>
      <c r="J3649" s="9">
        <v>201.29999999999563</v>
      </c>
      <c r="K3649" s="9">
        <v>376</v>
      </c>
      <c r="L3649" s="69"/>
      <c r="M3649" s="67">
        <f t="shared" si="98"/>
        <v>1105.4999999999977</v>
      </c>
      <c r="S3649" s="63"/>
      <c r="T3649" s="63"/>
      <c r="U3649" s="348"/>
      <c r="V3649" s="63"/>
      <c r="W3649" s="63"/>
    </row>
    <row r="3650" spans="1:23" ht="15">
      <c r="A3650" s="28" t="s">
        <v>146</v>
      </c>
      <c r="B3650" s="63" t="s">
        <v>153</v>
      </c>
      <c r="E3650" s="9" t="s">
        <v>279</v>
      </c>
      <c r="F3650" s="9" t="s">
        <v>279</v>
      </c>
      <c r="G3650" s="213">
        <v>477</v>
      </c>
      <c r="H3650" s="9">
        <v>176</v>
      </c>
      <c r="I3650" s="9">
        <v>0</v>
      </c>
      <c r="J3650" s="9">
        <v>136</v>
      </c>
      <c r="K3650" s="9">
        <v>298.00000000000728</v>
      </c>
      <c r="L3650" s="69"/>
      <c r="M3650" s="67">
        <f t="shared" si="98"/>
        <v>1087.0000000000073</v>
      </c>
      <c r="O3650" t="s">
        <v>283</v>
      </c>
      <c r="S3650" s="277"/>
      <c r="T3650" s="63"/>
      <c r="U3650" s="347"/>
      <c r="V3650" s="63"/>
      <c r="W3650" s="63"/>
    </row>
    <row r="3651" spans="1:23" ht="15">
      <c r="A3651" s="28" t="s">
        <v>147</v>
      </c>
      <c r="B3651" s="63" t="s">
        <v>141</v>
      </c>
      <c r="E3651" s="9" t="s">
        <v>279</v>
      </c>
      <c r="F3651" s="9">
        <v>97.5</v>
      </c>
      <c r="G3651" s="9">
        <v>263.14999999999998</v>
      </c>
      <c r="H3651" s="217">
        <v>304.40000000000146</v>
      </c>
      <c r="I3651" s="9">
        <v>0</v>
      </c>
      <c r="J3651" s="9">
        <v>144.99999999999272</v>
      </c>
      <c r="K3651" s="9">
        <v>266.90000000000509</v>
      </c>
      <c r="L3651" s="69"/>
      <c r="M3651" s="67">
        <f t="shared" si="98"/>
        <v>1076.9499999999994</v>
      </c>
      <c r="O3651" t="s">
        <v>294</v>
      </c>
      <c r="S3651" s="63"/>
      <c r="T3651" s="63"/>
      <c r="U3651" s="347"/>
      <c r="V3651" s="63"/>
      <c r="W3651" s="63"/>
    </row>
    <row r="3652" spans="1:23" ht="15">
      <c r="A3652" s="28" t="s">
        <v>151</v>
      </c>
      <c r="B3652" s="63" t="s">
        <v>35</v>
      </c>
      <c r="E3652" s="9">
        <v>216</v>
      </c>
      <c r="F3652" s="9">
        <v>316.39999999999998</v>
      </c>
      <c r="G3652" s="9">
        <v>277</v>
      </c>
      <c r="H3652" s="9">
        <v>216.00000000000364</v>
      </c>
      <c r="I3652" s="9">
        <v>0</v>
      </c>
      <c r="J3652" s="9" t="s">
        <v>279</v>
      </c>
      <c r="K3652" s="9" t="s">
        <v>279</v>
      </c>
      <c r="L3652" s="69"/>
      <c r="M3652" s="67">
        <f t="shared" si="98"/>
        <v>1025.4000000000037</v>
      </c>
      <c r="S3652" s="277"/>
      <c r="T3652" s="63"/>
      <c r="U3652" s="347"/>
      <c r="V3652" s="63"/>
      <c r="W3652" s="63"/>
    </row>
    <row r="3653" spans="1:23" ht="15">
      <c r="A3653" s="28" t="s">
        <v>157</v>
      </c>
      <c r="B3653" s="63" t="s">
        <v>753</v>
      </c>
      <c r="E3653" s="9" t="s">
        <v>279</v>
      </c>
      <c r="F3653" s="9" t="s">
        <v>279</v>
      </c>
      <c r="G3653" s="9" t="s">
        <v>279</v>
      </c>
      <c r="H3653" s="9">
        <v>276.19999999999527</v>
      </c>
      <c r="I3653" s="9">
        <v>0</v>
      </c>
      <c r="J3653" s="9">
        <v>236.89999999999418</v>
      </c>
      <c r="K3653" s="212">
        <v>494.49999999999636</v>
      </c>
      <c r="L3653" s="69"/>
      <c r="M3653" s="67">
        <f t="shared" si="98"/>
        <v>1007.5999999999858</v>
      </c>
      <c r="O3653" t="s">
        <v>301</v>
      </c>
      <c r="S3653" s="63"/>
      <c r="T3653" s="63"/>
      <c r="U3653" s="347"/>
      <c r="V3653" s="63"/>
      <c r="W3653" s="63"/>
    </row>
    <row r="3654" spans="1:23" ht="15">
      <c r="A3654" s="28" t="s">
        <v>159</v>
      </c>
      <c r="B3654" s="63" t="s">
        <v>783</v>
      </c>
      <c r="E3654" s="9" t="s">
        <v>279</v>
      </c>
      <c r="F3654" s="9" t="s">
        <v>279</v>
      </c>
      <c r="G3654" s="9" t="s">
        <v>279</v>
      </c>
      <c r="H3654" s="217">
        <v>334.90000000000146</v>
      </c>
      <c r="I3654" s="9">
        <v>0</v>
      </c>
      <c r="J3654" s="9">
        <v>290.90000000000146</v>
      </c>
      <c r="K3654" s="9">
        <v>328.5</v>
      </c>
      <c r="L3654" s="69"/>
      <c r="M3654" s="67">
        <f t="shared" si="98"/>
        <v>954.30000000000291</v>
      </c>
      <c r="O3654" t="s">
        <v>288</v>
      </c>
      <c r="S3654" s="277"/>
      <c r="T3654" s="63"/>
      <c r="U3654" s="347"/>
      <c r="V3654" s="63"/>
      <c r="W3654" s="63"/>
    </row>
    <row r="3655" spans="1:23" ht="15">
      <c r="A3655" s="28" t="s">
        <v>160</v>
      </c>
      <c r="B3655" s="28" t="s">
        <v>733</v>
      </c>
      <c r="E3655" s="9" t="s">
        <v>279</v>
      </c>
      <c r="F3655" s="9" t="s">
        <v>279</v>
      </c>
      <c r="G3655" s="9" t="s">
        <v>279</v>
      </c>
      <c r="H3655" s="9">
        <v>199.50000000000364</v>
      </c>
      <c r="I3655" s="9">
        <v>0</v>
      </c>
      <c r="J3655" s="9">
        <v>240.19999999999345</v>
      </c>
      <c r="K3655" s="217">
        <v>466.09999999999854</v>
      </c>
      <c r="L3655" s="69"/>
      <c r="M3655" s="67">
        <f t="shared" si="98"/>
        <v>905.79999999999563</v>
      </c>
      <c r="O3655" t="s">
        <v>298</v>
      </c>
      <c r="S3655" s="277"/>
      <c r="T3655" s="63"/>
      <c r="U3655" s="347"/>
      <c r="V3655" s="63"/>
      <c r="W3655" s="63"/>
    </row>
    <row r="3656" spans="1:23" ht="15">
      <c r="A3656" s="28" t="s">
        <v>161</v>
      </c>
      <c r="B3656" s="63" t="s">
        <v>156</v>
      </c>
      <c r="E3656" s="9" t="s">
        <v>279</v>
      </c>
      <c r="F3656" s="9" t="s">
        <v>279</v>
      </c>
      <c r="G3656" s="217">
        <v>411.15</v>
      </c>
      <c r="H3656" s="9">
        <v>162.49999999999636</v>
      </c>
      <c r="I3656" s="9">
        <v>0</v>
      </c>
      <c r="J3656" s="9">
        <v>131</v>
      </c>
      <c r="K3656" s="9">
        <v>190.29999999999745</v>
      </c>
      <c r="L3656" s="69"/>
      <c r="M3656" s="67">
        <f t="shared" si="98"/>
        <v>894.94999999999379</v>
      </c>
      <c r="O3656" t="s">
        <v>298</v>
      </c>
      <c r="S3656" s="277"/>
      <c r="T3656" s="63"/>
      <c r="U3656" s="347"/>
      <c r="V3656" s="63"/>
      <c r="W3656" s="63"/>
    </row>
    <row r="3657" spans="1:23" ht="15">
      <c r="A3657" s="28" t="s">
        <v>163</v>
      </c>
      <c r="B3657" s="63" t="s">
        <v>788</v>
      </c>
      <c r="E3657" s="9" t="s">
        <v>279</v>
      </c>
      <c r="F3657" s="9" t="s">
        <v>279</v>
      </c>
      <c r="G3657" s="9" t="s">
        <v>279</v>
      </c>
      <c r="H3657" s="213">
        <v>381.50000000000182</v>
      </c>
      <c r="I3657" s="9">
        <v>0</v>
      </c>
      <c r="J3657" s="9">
        <v>172.79999999999927</v>
      </c>
      <c r="K3657" s="9">
        <v>331.50000000000364</v>
      </c>
      <c r="L3657" s="69"/>
      <c r="M3657" s="67">
        <f t="shared" si="98"/>
        <v>885.80000000000473</v>
      </c>
      <c r="O3657" t="s">
        <v>283</v>
      </c>
      <c r="S3657" s="63"/>
      <c r="T3657" s="63"/>
      <c r="U3657" s="347"/>
      <c r="V3657" s="63"/>
      <c r="W3657" s="63"/>
    </row>
    <row r="3658" spans="1:23" ht="15">
      <c r="A3658" s="28" t="s">
        <v>275</v>
      </c>
      <c r="B3658" s="63" t="s">
        <v>178</v>
      </c>
      <c r="E3658" s="217">
        <v>436.65</v>
      </c>
      <c r="F3658" s="217">
        <v>446.9</v>
      </c>
      <c r="G3658" s="9" t="s">
        <v>279</v>
      </c>
      <c r="H3658" s="9" t="s">
        <v>279</v>
      </c>
      <c r="I3658" s="9">
        <v>0</v>
      </c>
      <c r="J3658" s="9" t="s">
        <v>279</v>
      </c>
      <c r="K3658" s="9" t="s">
        <v>279</v>
      </c>
      <c r="L3658" s="69"/>
      <c r="M3658" s="67">
        <f t="shared" si="98"/>
        <v>883.55</v>
      </c>
      <c r="O3658" t="s">
        <v>312</v>
      </c>
      <c r="S3658" s="63"/>
      <c r="T3658" s="63"/>
      <c r="U3658" s="347"/>
      <c r="V3658" s="63"/>
      <c r="W3658" s="63"/>
    </row>
    <row r="3659" spans="1:23" ht="15">
      <c r="A3659" s="28" t="s">
        <v>276</v>
      </c>
      <c r="B3659" s="63" t="s">
        <v>4</v>
      </c>
      <c r="E3659" s="9">
        <v>259.2</v>
      </c>
      <c r="F3659" s="9">
        <v>52.5</v>
      </c>
      <c r="G3659" s="217">
        <v>425.6</v>
      </c>
      <c r="H3659" s="9">
        <v>135.59999999999854</v>
      </c>
      <c r="I3659" s="9">
        <v>0</v>
      </c>
      <c r="J3659" s="9" t="s">
        <v>279</v>
      </c>
      <c r="K3659" s="9" t="s">
        <v>279</v>
      </c>
      <c r="L3659" s="69"/>
      <c r="M3659" s="67">
        <f t="shared" si="98"/>
        <v>872.8999999999985</v>
      </c>
      <c r="O3659" t="s">
        <v>285</v>
      </c>
      <c r="S3659" s="225"/>
      <c r="T3659" s="63"/>
      <c r="U3659" s="347"/>
      <c r="V3659" s="63"/>
      <c r="W3659" s="63"/>
    </row>
    <row r="3660" spans="1:23" ht="15">
      <c r="A3660" s="28" t="s">
        <v>277</v>
      </c>
      <c r="B3660" s="63" t="s">
        <v>778</v>
      </c>
      <c r="E3660" s="9" t="s">
        <v>279</v>
      </c>
      <c r="F3660" s="9" t="s">
        <v>279</v>
      </c>
      <c r="G3660" s="9" t="s">
        <v>279</v>
      </c>
      <c r="H3660" s="212">
        <v>384.50000000000364</v>
      </c>
      <c r="I3660" s="9">
        <v>0</v>
      </c>
      <c r="J3660" s="9">
        <v>226.50000000000728</v>
      </c>
      <c r="K3660" s="9">
        <v>254.29999999999563</v>
      </c>
      <c r="L3660" s="69"/>
      <c r="M3660" s="67">
        <f t="shared" ref="M3660:M3691" si="99">SUM(E3660:K3660)</f>
        <v>865.30000000000655</v>
      </c>
      <c r="O3660" t="s">
        <v>301</v>
      </c>
      <c r="S3660" s="63"/>
      <c r="T3660" s="63"/>
      <c r="U3660" s="347"/>
      <c r="V3660" s="63"/>
      <c r="W3660" s="63"/>
    </row>
    <row r="3661" spans="1:23" ht="15">
      <c r="A3661" s="28" t="s">
        <v>278</v>
      </c>
      <c r="B3661" s="63" t="s">
        <v>779</v>
      </c>
      <c r="E3661" s="9" t="s">
        <v>279</v>
      </c>
      <c r="F3661" s="9" t="s">
        <v>279</v>
      </c>
      <c r="G3661" s="9" t="s">
        <v>279</v>
      </c>
      <c r="H3661" s="9">
        <v>160.99999999999636</v>
      </c>
      <c r="I3661" s="9">
        <v>0</v>
      </c>
      <c r="J3661" s="9">
        <v>182.700000000008</v>
      </c>
      <c r="K3661" s="217">
        <v>467.200000000008</v>
      </c>
      <c r="L3661" s="69"/>
      <c r="M3661" s="67">
        <f t="shared" si="99"/>
        <v>810.90000000001237</v>
      </c>
      <c r="O3661" t="s">
        <v>285</v>
      </c>
      <c r="S3661" s="277"/>
      <c r="T3661" s="63"/>
      <c r="U3661" s="347"/>
      <c r="V3661" s="63"/>
      <c r="W3661" s="63"/>
    </row>
    <row r="3662" spans="1:23" ht="15">
      <c r="A3662" s="28" t="s">
        <v>735</v>
      </c>
      <c r="B3662" s="63" t="s">
        <v>763</v>
      </c>
      <c r="E3662" s="9" t="s">
        <v>279</v>
      </c>
      <c r="F3662" s="9" t="s">
        <v>279</v>
      </c>
      <c r="G3662" s="9" t="s">
        <v>279</v>
      </c>
      <c r="H3662" s="9">
        <v>248.24999999999818</v>
      </c>
      <c r="I3662" s="9">
        <v>0</v>
      </c>
      <c r="J3662" s="9">
        <v>233.60000000000582</v>
      </c>
      <c r="K3662" s="9">
        <v>325.50000000000546</v>
      </c>
      <c r="L3662" s="69"/>
      <c r="M3662" s="67">
        <f t="shared" si="99"/>
        <v>807.35000000000946</v>
      </c>
      <c r="S3662" s="63"/>
      <c r="T3662" s="63"/>
      <c r="U3662" s="347"/>
      <c r="V3662" s="63"/>
      <c r="W3662" s="63"/>
    </row>
    <row r="3663" spans="1:23" ht="15">
      <c r="A3663" s="28" t="s">
        <v>736</v>
      </c>
      <c r="B3663" s="63" t="s">
        <v>800</v>
      </c>
      <c r="E3663" s="9" t="s">
        <v>279</v>
      </c>
      <c r="F3663" s="9" t="s">
        <v>279</v>
      </c>
      <c r="G3663" s="9" t="s">
        <v>279</v>
      </c>
      <c r="H3663" s="9">
        <v>129.49999999999636</v>
      </c>
      <c r="I3663" s="9">
        <v>0</v>
      </c>
      <c r="J3663" s="9">
        <v>218.89999999999782</v>
      </c>
      <c r="K3663" s="217">
        <v>432.49999999999636</v>
      </c>
      <c r="L3663" s="69"/>
      <c r="M3663" s="67">
        <f t="shared" si="99"/>
        <v>780.89999999999054</v>
      </c>
      <c r="O3663" t="s">
        <v>294</v>
      </c>
      <c r="S3663" s="28"/>
      <c r="T3663" s="63"/>
      <c r="U3663" s="348"/>
      <c r="V3663" s="63"/>
      <c r="W3663" s="63"/>
    </row>
    <row r="3664" spans="1:23" ht="15">
      <c r="A3664" s="28" t="s">
        <v>737</v>
      </c>
      <c r="B3664" s="63" t="s">
        <v>748</v>
      </c>
      <c r="E3664" s="9" t="s">
        <v>279</v>
      </c>
      <c r="F3664" s="9" t="s">
        <v>279</v>
      </c>
      <c r="G3664" s="9" t="s">
        <v>279</v>
      </c>
      <c r="H3664" s="9">
        <v>128.49999999999636</v>
      </c>
      <c r="I3664" s="9">
        <v>0</v>
      </c>
      <c r="J3664" s="214">
        <v>403.70000000000073</v>
      </c>
      <c r="K3664" s="9">
        <v>240.5</v>
      </c>
      <c r="L3664" s="69"/>
      <c r="M3664" s="67">
        <f t="shared" si="99"/>
        <v>772.69999999999709</v>
      </c>
      <c r="O3664" t="s">
        <v>282</v>
      </c>
      <c r="R3664" s="21" t="s">
        <v>1807</v>
      </c>
      <c r="S3664" s="63"/>
      <c r="T3664" s="63"/>
      <c r="U3664" s="347"/>
      <c r="V3664" s="63"/>
      <c r="W3664" s="63"/>
    </row>
    <row r="3665" spans="1:23" ht="15">
      <c r="A3665" s="28" t="s">
        <v>739</v>
      </c>
      <c r="B3665" s="63" t="s">
        <v>746</v>
      </c>
      <c r="E3665" s="9" t="s">
        <v>279</v>
      </c>
      <c r="F3665" s="9" t="s">
        <v>279</v>
      </c>
      <c r="G3665" s="9" t="s">
        <v>279</v>
      </c>
      <c r="H3665" s="9">
        <v>138.79999999999563</v>
      </c>
      <c r="I3665" s="9">
        <v>0</v>
      </c>
      <c r="J3665" s="9">
        <v>291.50000000000728</v>
      </c>
      <c r="K3665" s="9">
        <v>336.40000000000146</v>
      </c>
      <c r="L3665" s="69"/>
      <c r="M3665" s="67">
        <f t="shared" si="99"/>
        <v>766.70000000000437</v>
      </c>
      <c r="S3665" s="277"/>
      <c r="T3665" s="63"/>
      <c r="U3665" s="348"/>
      <c r="V3665" s="63"/>
      <c r="W3665" s="63"/>
    </row>
    <row r="3666" spans="1:23" ht="15">
      <c r="A3666" s="28" t="s">
        <v>745</v>
      </c>
      <c r="B3666" s="63" t="s">
        <v>738</v>
      </c>
      <c r="E3666" s="9" t="s">
        <v>279</v>
      </c>
      <c r="F3666" s="9" t="s">
        <v>279</v>
      </c>
      <c r="G3666" s="9" t="s">
        <v>279</v>
      </c>
      <c r="H3666" s="9">
        <v>251.00000000000364</v>
      </c>
      <c r="I3666" s="9">
        <v>0</v>
      </c>
      <c r="J3666" s="9">
        <v>262.49999999999272</v>
      </c>
      <c r="K3666" s="9">
        <v>243.00000000000182</v>
      </c>
      <c r="L3666" s="69"/>
      <c r="M3666" s="67">
        <f t="shared" si="99"/>
        <v>756.49999999999818</v>
      </c>
      <c r="S3666" s="277"/>
      <c r="T3666" s="63"/>
      <c r="U3666" s="348"/>
      <c r="V3666" s="63"/>
      <c r="W3666" s="63"/>
    </row>
    <row r="3667" spans="1:23" ht="15">
      <c r="A3667" s="28" t="s">
        <v>747</v>
      </c>
      <c r="B3667" s="63" t="s">
        <v>755</v>
      </c>
      <c r="E3667" s="9" t="s">
        <v>279</v>
      </c>
      <c r="F3667" s="9" t="s">
        <v>279</v>
      </c>
      <c r="G3667" s="9" t="s">
        <v>279</v>
      </c>
      <c r="H3667" s="9">
        <v>196.65000000000146</v>
      </c>
      <c r="I3667" s="9">
        <v>0</v>
      </c>
      <c r="J3667" s="9">
        <v>164.89999999999964</v>
      </c>
      <c r="K3667" s="9">
        <v>393</v>
      </c>
      <c r="L3667" s="69"/>
      <c r="M3667" s="67">
        <f t="shared" si="99"/>
        <v>754.55000000000109</v>
      </c>
      <c r="S3667" s="225"/>
      <c r="T3667" s="63"/>
      <c r="U3667" s="348"/>
      <c r="V3667" s="63"/>
      <c r="W3667" s="63"/>
    </row>
    <row r="3668" spans="1:23" ht="15">
      <c r="A3668" s="28" t="s">
        <v>750</v>
      </c>
      <c r="B3668" s="63" t="s">
        <v>29</v>
      </c>
      <c r="E3668" s="217">
        <v>409.5</v>
      </c>
      <c r="F3668" s="9">
        <v>259.10000000000002</v>
      </c>
      <c r="G3668" s="9">
        <v>32.1</v>
      </c>
      <c r="H3668" s="9" t="s">
        <v>279</v>
      </c>
      <c r="I3668" s="9">
        <v>0</v>
      </c>
      <c r="J3668" s="9">
        <v>41.999999999998181</v>
      </c>
      <c r="K3668" s="9" t="s">
        <v>279</v>
      </c>
      <c r="L3668" s="69"/>
      <c r="M3668" s="67">
        <f t="shared" si="99"/>
        <v>742.69999999999823</v>
      </c>
      <c r="O3668" t="s">
        <v>288</v>
      </c>
      <c r="S3668" s="63"/>
      <c r="T3668" s="63"/>
      <c r="U3668" s="348"/>
      <c r="V3668" s="63"/>
      <c r="W3668" s="63"/>
    </row>
    <row r="3669" spans="1:23" ht="15">
      <c r="A3669" s="28" t="s">
        <v>751</v>
      </c>
      <c r="B3669" s="277" t="s">
        <v>2011</v>
      </c>
      <c r="C3669" s="3"/>
      <c r="D3669" s="3"/>
      <c r="E3669" s="9" t="s">
        <v>279</v>
      </c>
      <c r="F3669" s="9" t="s">
        <v>279</v>
      </c>
      <c r="G3669" s="9" t="s">
        <v>279</v>
      </c>
      <c r="H3669" s="9" t="s">
        <v>279</v>
      </c>
      <c r="I3669" s="9">
        <v>0</v>
      </c>
      <c r="J3669" s="217">
        <v>319.59999999999127</v>
      </c>
      <c r="K3669" s="9">
        <v>398.79999999999563</v>
      </c>
      <c r="L3669" s="69"/>
      <c r="M3669" s="67">
        <f t="shared" si="99"/>
        <v>718.3999999999869</v>
      </c>
      <c r="O3669" t="s">
        <v>284</v>
      </c>
      <c r="S3669" s="63"/>
      <c r="T3669" s="63"/>
      <c r="U3669" s="347"/>
      <c r="V3669" s="63"/>
      <c r="W3669" s="63"/>
    </row>
    <row r="3670" spans="1:23" ht="15">
      <c r="A3670" s="28" t="s">
        <v>754</v>
      </c>
      <c r="B3670" s="229" t="s">
        <v>1643</v>
      </c>
      <c r="C3670" s="3"/>
      <c r="D3670" s="3"/>
      <c r="E3670" s="9" t="s">
        <v>279</v>
      </c>
      <c r="F3670" s="9" t="s">
        <v>279</v>
      </c>
      <c r="G3670" s="9" t="s">
        <v>279</v>
      </c>
      <c r="H3670" s="9" t="s">
        <v>279</v>
      </c>
      <c r="I3670" s="9">
        <v>0</v>
      </c>
      <c r="J3670" s="9">
        <v>221.49999999999818</v>
      </c>
      <c r="K3670" s="217">
        <v>478.5</v>
      </c>
      <c r="L3670" s="69"/>
      <c r="M3670" s="67">
        <f t="shared" si="99"/>
        <v>699.99999999999818</v>
      </c>
      <c r="O3670" t="s">
        <v>284</v>
      </c>
      <c r="S3670" s="277"/>
      <c r="T3670" s="63"/>
      <c r="U3670" s="347"/>
      <c r="V3670" s="63"/>
      <c r="W3670" s="63"/>
    </row>
    <row r="3671" spans="1:23" ht="15">
      <c r="A3671" s="28" t="s">
        <v>756</v>
      </c>
      <c r="B3671" s="63" t="s">
        <v>757</v>
      </c>
      <c r="E3671" s="9" t="s">
        <v>279</v>
      </c>
      <c r="F3671" s="9" t="s">
        <v>279</v>
      </c>
      <c r="G3671" s="9" t="s">
        <v>279</v>
      </c>
      <c r="H3671" s="9">
        <v>226</v>
      </c>
      <c r="I3671" s="9">
        <v>0</v>
      </c>
      <c r="J3671" s="9">
        <v>100.5</v>
      </c>
      <c r="K3671" s="9">
        <v>373</v>
      </c>
      <c r="L3671" s="69"/>
      <c r="M3671" s="67">
        <f t="shared" si="99"/>
        <v>699.5</v>
      </c>
      <c r="S3671" s="277"/>
      <c r="T3671" s="63"/>
      <c r="U3671" s="348"/>
      <c r="V3671" s="63"/>
      <c r="W3671" s="63"/>
    </row>
    <row r="3672" spans="1:23" ht="15">
      <c r="A3672" s="28" t="s">
        <v>761</v>
      </c>
      <c r="B3672" s="229" t="s">
        <v>1653</v>
      </c>
      <c r="C3672" s="3"/>
      <c r="D3672" s="3"/>
      <c r="E3672" s="9" t="s">
        <v>279</v>
      </c>
      <c r="F3672" s="9" t="s">
        <v>279</v>
      </c>
      <c r="G3672" s="9" t="s">
        <v>279</v>
      </c>
      <c r="H3672" s="9" t="s">
        <v>279</v>
      </c>
      <c r="I3672" s="9">
        <v>0</v>
      </c>
      <c r="J3672" s="213">
        <v>357</v>
      </c>
      <c r="K3672" s="9">
        <v>318.799999999992</v>
      </c>
      <c r="L3672" s="69"/>
      <c r="M3672" s="67">
        <f t="shared" si="99"/>
        <v>675.799999999992</v>
      </c>
      <c r="O3672" t="s">
        <v>283</v>
      </c>
      <c r="S3672" s="225"/>
      <c r="T3672" s="63"/>
      <c r="U3672" s="347"/>
      <c r="V3672" s="63"/>
      <c r="W3672" s="63"/>
    </row>
    <row r="3673" spans="1:23" ht="15">
      <c r="A3673" s="28" t="s">
        <v>765</v>
      </c>
      <c r="B3673" s="63" t="s">
        <v>782</v>
      </c>
      <c r="E3673" s="9" t="s">
        <v>279</v>
      </c>
      <c r="F3673" s="9" t="s">
        <v>279</v>
      </c>
      <c r="G3673" s="9" t="s">
        <v>279</v>
      </c>
      <c r="H3673" s="9">
        <v>234.49999999999636</v>
      </c>
      <c r="I3673" s="9">
        <v>0</v>
      </c>
      <c r="J3673" s="9">
        <v>152</v>
      </c>
      <c r="K3673" s="9">
        <v>250.29999999999745</v>
      </c>
      <c r="L3673" s="69"/>
      <c r="M3673" s="67">
        <f t="shared" si="99"/>
        <v>636.79999999999382</v>
      </c>
      <c r="S3673" s="225"/>
      <c r="T3673" s="63"/>
      <c r="U3673" s="347"/>
      <c r="V3673" s="63"/>
      <c r="W3673" s="63"/>
    </row>
    <row r="3674" spans="1:23" ht="15">
      <c r="A3674" s="28" t="s">
        <v>766</v>
      </c>
      <c r="B3674" s="28" t="s">
        <v>734</v>
      </c>
      <c r="E3674" s="9" t="s">
        <v>279</v>
      </c>
      <c r="F3674" s="9" t="s">
        <v>279</v>
      </c>
      <c r="G3674" s="9" t="s">
        <v>279</v>
      </c>
      <c r="H3674" s="9">
        <v>154.20000000000437</v>
      </c>
      <c r="I3674" s="9">
        <v>0</v>
      </c>
      <c r="J3674" s="9">
        <v>177.39999999999782</v>
      </c>
      <c r="K3674" s="9">
        <v>301.50000000000364</v>
      </c>
      <c r="L3674" s="69"/>
      <c r="M3674" s="67">
        <f t="shared" si="99"/>
        <v>633.10000000000582</v>
      </c>
      <c r="S3674" s="225"/>
      <c r="T3674" s="63"/>
      <c r="U3674" s="347"/>
      <c r="V3674" s="63"/>
      <c r="W3674" s="63"/>
    </row>
    <row r="3675" spans="1:23" ht="15">
      <c r="A3675" s="28" t="s">
        <v>767</v>
      </c>
      <c r="B3675" s="63" t="s">
        <v>749</v>
      </c>
      <c r="E3675" s="9" t="s">
        <v>279</v>
      </c>
      <c r="F3675" s="9" t="s">
        <v>279</v>
      </c>
      <c r="G3675" s="9" t="s">
        <v>279</v>
      </c>
      <c r="H3675" s="9">
        <v>166.79999999999563</v>
      </c>
      <c r="I3675" s="9">
        <v>0</v>
      </c>
      <c r="J3675" s="9">
        <v>208.20000000000437</v>
      </c>
      <c r="K3675" s="9">
        <v>250.50000000000364</v>
      </c>
      <c r="L3675" s="69"/>
      <c r="M3675" s="67">
        <f t="shared" si="99"/>
        <v>625.50000000000364</v>
      </c>
      <c r="S3675" s="277"/>
      <c r="T3675" s="63"/>
      <c r="U3675" s="348"/>
      <c r="V3675" s="63"/>
      <c r="W3675" s="63"/>
    </row>
    <row r="3676" spans="1:23" ht="15">
      <c r="A3676" s="28" t="s">
        <v>773</v>
      </c>
      <c r="B3676" s="277" t="s">
        <v>2018</v>
      </c>
      <c r="C3676" s="3"/>
      <c r="D3676" s="3"/>
      <c r="E3676" s="9" t="s">
        <v>279</v>
      </c>
      <c r="F3676" s="9" t="s">
        <v>279</v>
      </c>
      <c r="G3676" s="9" t="s">
        <v>279</v>
      </c>
      <c r="H3676" s="9" t="s">
        <v>279</v>
      </c>
      <c r="I3676" s="9">
        <v>0</v>
      </c>
      <c r="J3676" s="9">
        <v>148.20000000000073</v>
      </c>
      <c r="K3676" s="217">
        <v>456.59999999998763</v>
      </c>
      <c r="L3676" s="69"/>
      <c r="M3676" s="67">
        <f t="shared" si="99"/>
        <v>604.79999999998836</v>
      </c>
      <c r="O3676" t="s">
        <v>293</v>
      </c>
      <c r="S3676" s="63"/>
      <c r="T3676" s="63"/>
      <c r="U3676" s="347"/>
      <c r="V3676" s="63"/>
      <c r="W3676" s="63"/>
    </row>
    <row r="3677" spans="1:23" ht="15">
      <c r="A3677" s="28" t="s">
        <v>781</v>
      </c>
      <c r="B3677" s="277" t="s">
        <v>2002</v>
      </c>
      <c r="C3677" s="3"/>
      <c r="D3677" s="3"/>
      <c r="E3677" s="9" t="s">
        <v>279</v>
      </c>
      <c r="F3677" s="9" t="s">
        <v>279</v>
      </c>
      <c r="G3677" s="9" t="s">
        <v>279</v>
      </c>
      <c r="H3677" s="9" t="s">
        <v>279</v>
      </c>
      <c r="I3677" s="9">
        <v>0</v>
      </c>
      <c r="J3677" s="9">
        <v>201.49999999999272</v>
      </c>
      <c r="K3677" s="9">
        <v>401.80000000000655</v>
      </c>
      <c r="L3677" s="69"/>
      <c r="M3677" s="67">
        <f t="shared" si="99"/>
        <v>603.29999999999927</v>
      </c>
      <c r="S3677" s="277"/>
      <c r="T3677" s="63"/>
      <c r="U3677" s="347"/>
      <c r="V3677" s="63"/>
      <c r="W3677" s="63"/>
    </row>
    <row r="3678" spans="1:23" ht="15">
      <c r="A3678" s="28" t="s">
        <v>785</v>
      </c>
      <c r="B3678" s="63" t="s">
        <v>796</v>
      </c>
      <c r="E3678" s="9" t="s">
        <v>279</v>
      </c>
      <c r="F3678" s="9" t="s">
        <v>279</v>
      </c>
      <c r="G3678" s="9" t="s">
        <v>279</v>
      </c>
      <c r="H3678" s="217">
        <v>324.84999999999854</v>
      </c>
      <c r="I3678" s="9">
        <v>0</v>
      </c>
      <c r="J3678" s="9">
        <v>145.90000000000146</v>
      </c>
      <c r="K3678" s="9">
        <v>131.99999999999818</v>
      </c>
      <c r="L3678" s="69"/>
      <c r="M3678" s="67">
        <f t="shared" si="99"/>
        <v>602.74999999999818</v>
      </c>
      <c r="O3678" t="s">
        <v>289</v>
      </c>
      <c r="S3678" s="63"/>
      <c r="T3678" s="63"/>
      <c r="U3678" s="348"/>
      <c r="V3678" s="63"/>
      <c r="W3678" s="63"/>
    </row>
    <row r="3679" spans="1:23" ht="15">
      <c r="A3679" s="28" t="s">
        <v>786</v>
      </c>
      <c r="B3679" s="229" t="s">
        <v>1652</v>
      </c>
      <c r="C3679" s="3"/>
      <c r="D3679" s="3"/>
      <c r="E3679" s="9" t="s">
        <v>279</v>
      </c>
      <c r="F3679" s="9" t="s">
        <v>279</v>
      </c>
      <c r="G3679" s="9" t="s">
        <v>279</v>
      </c>
      <c r="H3679" s="9" t="s">
        <v>279</v>
      </c>
      <c r="I3679" s="9">
        <v>0</v>
      </c>
      <c r="J3679" s="9">
        <v>168.59999999999854</v>
      </c>
      <c r="K3679" s="9">
        <v>389.49999999999636</v>
      </c>
      <c r="L3679" s="69"/>
      <c r="M3679" s="67">
        <f t="shared" si="99"/>
        <v>558.09999999999491</v>
      </c>
      <c r="S3679" s="63"/>
      <c r="T3679" s="63"/>
      <c r="U3679" s="347"/>
      <c r="V3679" s="63"/>
      <c r="W3679" s="63"/>
    </row>
    <row r="3680" spans="1:23" ht="15">
      <c r="A3680" s="28" t="s">
        <v>787</v>
      </c>
      <c r="B3680" s="63" t="s">
        <v>790</v>
      </c>
      <c r="E3680" s="9" t="s">
        <v>279</v>
      </c>
      <c r="F3680" s="9" t="s">
        <v>279</v>
      </c>
      <c r="G3680" s="9" t="s">
        <v>279</v>
      </c>
      <c r="H3680" s="9">
        <v>189.79999999999563</v>
      </c>
      <c r="I3680" s="9">
        <v>0</v>
      </c>
      <c r="J3680" s="9">
        <v>108.299999999992</v>
      </c>
      <c r="K3680" s="9">
        <v>258.99999999999272</v>
      </c>
      <c r="L3680" s="69"/>
      <c r="M3680" s="67">
        <f t="shared" si="99"/>
        <v>557.09999999998035</v>
      </c>
      <c r="S3680" s="63"/>
      <c r="T3680" s="63"/>
      <c r="U3680" s="347"/>
      <c r="V3680" s="63"/>
      <c r="W3680" s="63"/>
    </row>
    <row r="3681" spans="1:23" ht="15">
      <c r="A3681" s="28" t="s">
        <v>793</v>
      </c>
      <c r="B3681" s="229" t="s">
        <v>1656</v>
      </c>
      <c r="C3681" s="3"/>
      <c r="D3681" s="3"/>
      <c r="E3681" s="9" t="s">
        <v>279</v>
      </c>
      <c r="F3681" s="9" t="s">
        <v>279</v>
      </c>
      <c r="G3681" s="9" t="s">
        <v>279</v>
      </c>
      <c r="H3681" s="9" t="s">
        <v>279</v>
      </c>
      <c r="I3681" s="9">
        <v>0</v>
      </c>
      <c r="J3681" s="9">
        <v>266.200000000008</v>
      </c>
      <c r="K3681" s="9">
        <v>281.99999999999272</v>
      </c>
      <c r="L3681" s="69"/>
      <c r="M3681" s="67">
        <f t="shared" si="99"/>
        <v>548.20000000000073</v>
      </c>
      <c r="S3681" s="28"/>
      <c r="T3681" s="63"/>
      <c r="U3681" s="347"/>
      <c r="V3681" s="63"/>
      <c r="W3681" s="63"/>
    </row>
    <row r="3682" spans="1:23" ht="15">
      <c r="A3682" s="28" t="s">
        <v>794</v>
      </c>
      <c r="B3682" s="63" t="s">
        <v>762</v>
      </c>
      <c r="E3682" s="9" t="s">
        <v>279</v>
      </c>
      <c r="F3682" s="9" t="s">
        <v>279</v>
      </c>
      <c r="G3682" s="9" t="s">
        <v>279</v>
      </c>
      <c r="H3682" s="9">
        <v>128.00000000000364</v>
      </c>
      <c r="I3682" s="9">
        <v>0</v>
      </c>
      <c r="J3682" s="9">
        <v>157.20000000000437</v>
      </c>
      <c r="K3682" s="9">
        <v>256.5</v>
      </c>
      <c r="L3682" s="69"/>
      <c r="M3682" s="67">
        <f t="shared" si="99"/>
        <v>541.700000000008</v>
      </c>
      <c r="S3682" s="63"/>
      <c r="T3682" s="63"/>
      <c r="U3682" s="347"/>
      <c r="V3682" s="63"/>
      <c r="W3682" s="63"/>
    </row>
    <row r="3683" spans="1:23" ht="15">
      <c r="A3683" s="28" t="s">
        <v>795</v>
      </c>
      <c r="B3683" s="229" t="s">
        <v>1644</v>
      </c>
      <c r="C3683" s="3"/>
      <c r="D3683" s="3"/>
      <c r="E3683" s="9" t="s">
        <v>279</v>
      </c>
      <c r="F3683" s="9" t="s">
        <v>279</v>
      </c>
      <c r="G3683" s="9" t="s">
        <v>279</v>
      </c>
      <c r="H3683" s="9" t="s">
        <v>279</v>
      </c>
      <c r="I3683" s="9">
        <v>0</v>
      </c>
      <c r="J3683" s="9">
        <v>105.00000000000182</v>
      </c>
      <c r="K3683" s="9">
        <v>424.60000000000036</v>
      </c>
      <c r="L3683" s="69"/>
      <c r="M3683" s="67">
        <f t="shared" si="99"/>
        <v>529.60000000000218</v>
      </c>
      <c r="S3683" s="225"/>
      <c r="T3683" s="63"/>
      <c r="U3683" s="347"/>
      <c r="V3683" s="63"/>
      <c r="W3683" s="63"/>
    </row>
    <row r="3684" spans="1:23" ht="15">
      <c r="A3684" s="28" t="s">
        <v>797</v>
      </c>
      <c r="B3684" s="63" t="s">
        <v>158</v>
      </c>
      <c r="E3684" s="9" t="s">
        <v>279</v>
      </c>
      <c r="F3684" s="9" t="s">
        <v>279</v>
      </c>
      <c r="G3684" s="9">
        <v>242.9</v>
      </c>
      <c r="H3684" s="9">
        <v>279.80000000000109</v>
      </c>
      <c r="I3684" s="9">
        <v>0</v>
      </c>
      <c r="J3684" s="9" t="s">
        <v>279</v>
      </c>
      <c r="K3684" s="9" t="s">
        <v>279</v>
      </c>
      <c r="L3684" s="69"/>
      <c r="M3684" s="67">
        <f t="shared" si="99"/>
        <v>522.70000000000107</v>
      </c>
      <c r="S3684" s="63"/>
      <c r="T3684" s="63"/>
      <c r="U3684" s="347"/>
      <c r="V3684" s="63"/>
      <c r="W3684" s="63"/>
    </row>
    <row r="3685" spans="1:23" ht="15">
      <c r="A3685" s="28" t="s">
        <v>798</v>
      </c>
      <c r="B3685" s="28" t="s">
        <v>728</v>
      </c>
      <c r="E3685" s="9" t="s">
        <v>279</v>
      </c>
      <c r="F3685" s="9" t="s">
        <v>279</v>
      </c>
      <c r="G3685" s="9" t="s">
        <v>279</v>
      </c>
      <c r="H3685" s="9">
        <v>184</v>
      </c>
      <c r="I3685" s="9">
        <v>0</v>
      </c>
      <c r="J3685" s="9">
        <v>25.299999999997453</v>
      </c>
      <c r="K3685" s="9">
        <v>303.49999999999818</v>
      </c>
      <c r="L3685" s="69"/>
      <c r="M3685" s="67">
        <f t="shared" si="99"/>
        <v>512.79999999999563</v>
      </c>
      <c r="S3685" s="277"/>
      <c r="T3685" s="63"/>
      <c r="U3685" s="348"/>
      <c r="V3685" s="63"/>
      <c r="W3685" s="63"/>
    </row>
    <row r="3686" spans="1:23" ht="15">
      <c r="A3686" s="28" t="s">
        <v>799</v>
      </c>
      <c r="B3686" s="229" t="s">
        <v>1660</v>
      </c>
      <c r="C3686" s="3"/>
      <c r="D3686" s="3"/>
      <c r="E3686" s="9" t="s">
        <v>279</v>
      </c>
      <c r="F3686" s="9" t="s">
        <v>279</v>
      </c>
      <c r="G3686" s="9" t="s">
        <v>279</v>
      </c>
      <c r="H3686" s="9" t="s">
        <v>279</v>
      </c>
      <c r="I3686" s="9">
        <v>0</v>
      </c>
      <c r="J3686" s="9">
        <v>287.49999999998909</v>
      </c>
      <c r="K3686" s="9">
        <v>224.3999999999869</v>
      </c>
      <c r="L3686" s="69"/>
      <c r="M3686" s="67">
        <f t="shared" si="99"/>
        <v>511.89999999997599</v>
      </c>
      <c r="S3686" s="63"/>
      <c r="T3686" s="63"/>
      <c r="U3686" s="347"/>
      <c r="V3686" s="63"/>
      <c r="W3686" s="63"/>
    </row>
    <row r="3687" spans="1:23" ht="15">
      <c r="A3687" s="28" t="s">
        <v>802</v>
      </c>
      <c r="B3687" s="229" t="s">
        <v>1657</v>
      </c>
      <c r="C3687" s="3"/>
      <c r="D3687" s="3"/>
      <c r="E3687" s="9" t="s">
        <v>279</v>
      </c>
      <c r="F3687" s="9" t="s">
        <v>279</v>
      </c>
      <c r="G3687" s="9" t="s">
        <v>279</v>
      </c>
      <c r="H3687" s="9" t="s">
        <v>279</v>
      </c>
      <c r="I3687" s="9">
        <v>0</v>
      </c>
      <c r="J3687" s="217">
        <v>311.19999999999345</v>
      </c>
      <c r="K3687" s="9">
        <v>190.49999999999636</v>
      </c>
      <c r="L3687" s="69"/>
      <c r="M3687" s="67">
        <f t="shared" si="99"/>
        <v>501.69999999998981</v>
      </c>
      <c r="O3687" t="s">
        <v>298</v>
      </c>
      <c r="S3687" s="63"/>
      <c r="T3687" s="63"/>
      <c r="U3687" s="348"/>
      <c r="V3687" s="63"/>
      <c r="W3687" s="63"/>
    </row>
    <row r="3688" spans="1:23" ht="15">
      <c r="A3688" s="28" t="s">
        <v>896</v>
      </c>
      <c r="B3688" s="229" t="s">
        <v>1659</v>
      </c>
      <c r="C3688" s="3"/>
      <c r="D3688" s="3"/>
      <c r="E3688" s="9" t="s">
        <v>279</v>
      </c>
      <c r="F3688" s="9" t="s">
        <v>279</v>
      </c>
      <c r="G3688" s="9" t="s">
        <v>279</v>
      </c>
      <c r="H3688" s="9" t="s">
        <v>279</v>
      </c>
      <c r="I3688" s="9">
        <v>0</v>
      </c>
      <c r="J3688" s="217">
        <v>313.90000000000146</v>
      </c>
      <c r="K3688" s="9">
        <v>180</v>
      </c>
      <c r="L3688" s="69"/>
      <c r="M3688" s="67">
        <f t="shared" si="99"/>
        <v>493.90000000000146</v>
      </c>
      <c r="O3688" t="s">
        <v>285</v>
      </c>
      <c r="S3688" s="277"/>
      <c r="T3688" s="63"/>
      <c r="U3688" s="348"/>
      <c r="V3688" s="63"/>
      <c r="W3688" s="63"/>
    </row>
    <row r="3689" spans="1:23" ht="15">
      <c r="A3689" s="28" t="s">
        <v>897</v>
      </c>
      <c r="B3689" s="229" t="s">
        <v>1647</v>
      </c>
      <c r="C3689" s="3"/>
      <c r="D3689" s="3"/>
      <c r="E3689" s="9" t="s">
        <v>279</v>
      </c>
      <c r="F3689" s="9" t="s">
        <v>279</v>
      </c>
      <c r="G3689" s="9" t="s">
        <v>279</v>
      </c>
      <c r="H3689" s="9" t="s">
        <v>279</v>
      </c>
      <c r="I3689" s="9">
        <v>0</v>
      </c>
      <c r="J3689" s="217">
        <v>306.29999999998836</v>
      </c>
      <c r="K3689" s="9">
        <v>180</v>
      </c>
      <c r="L3689" s="69"/>
      <c r="M3689" s="67">
        <f t="shared" si="99"/>
        <v>486.29999999998836</v>
      </c>
      <c r="O3689" t="s">
        <v>288</v>
      </c>
      <c r="S3689" s="277"/>
      <c r="T3689" s="63"/>
      <c r="U3689" s="347"/>
      <c r="V3689" s="63"/>
      <c r="W3689" s="63"/>
    </row>
    <row r="3690" spans="1:23" ht="15">
      <c r="A3690" s="28" t="s">
        <v>898</v>
      </c>
      <c r="B3690" s="229" t="s">
        <v>1655</v>
      </c>
      <c r="C3690" s="3"/>
      <c r="D3690" s="3"/>
      <c r="E3690" s="9" t="s">
        <v>279</v>
      </c>
      <c r="F3690" s="9" t="s">
        <v>279</v>
      </c>
      <c r="G3690" s="9" t="s">
        <v>279</v>
      </c>
      <c r="H3690" s="9" t="s">
        <v>279</v>
      </c>
      <c r="I3690" s="9">
        <v>0</v>
      </c>
      <c r="J3690" s="9">
        <v>163.49999999999636</v>
      </c>
      <c r="K3690" s="9">
        <v>313.00000000000364</v>
      </c>
      <c r="L3690" s="69"/>
      <c r="M3690" s="67">
        <f t="shared" si="99"/>
        <v>476.5</v>
      </c>
      <c r="S3690" s="63"/>
      <c r="T3690" s="63"/>
      <c r="U3690" s="348"/>
      <c r="V3690" s="63"/>
      <c r="W3690" s="63"/>
    </row>
    <row r="3691" spans="1:23" ht="15">
      <c r="A3691" s="28" t="s">
        <v>899</v>
      </c>
      <c r="B3691" s="63" t="s">
        <v>771</v>
      </c>
      <c r="E3691" s="9" t="s">
        <v>279</v>
      </c>
      <c r="F3691" s="9" t="s">
        <v>279</v>
      </c>
      <c r="G3691" s="9" t="s">
        <v>279</v>
      </c>
      <c r="H3691" s="9">
        <v>91</v>
      </c>
      <c r="I3691" s="9">
        <v>0</v>
      </c>
      <c r="J3691" s="9">
        <v>138.59999999999854</v>
      </c>
      <c r="K3691" s="9">
        <v>231.50000000000364</v>
      </c>
      <c r="L3691" s="69"/>
      <c r="M3691" s="67">
        <f t="shared" si="99"/>
        <v>461.10000000000218</v>
      </c>
      <c r="S3691" s="277"/>
      <c r="T3691" s="63"/>
      <c r="U3691" s="348"/>
      <c r="V3691" s="63"/>
      <c r="W3691" s="63"/>
    </row>
    <row r="3692" spans="1:23" ht="15">
      <c r="A3692" s="28" t="s">
        <v>900</v>
      </c>
      <c r="B3692" s="277" t="s">
        <v>2030</v>
      </c>
      <c r="C3692" s="3"/>
      <c r="D3692" s="3"/>
      <c r="E3692" s="9" t="s">
        <v>279</v>
      </c>
      <c r="F3692" s="9" t="s">
        <v>279</v>
      </c>
      <c r="G3692" s="9" t="s">
        <v>279</v>
      </c>
      <c r="H3692" s="9" t="s">
        <v>279</v>
      </c>
      <c r="I3692" s="9">
        <v>0</v>
      </c>
      <c r="J3692" s="9" t="s">
        <v>279</v>
      </c>
      <c r="K3692" s="217">
        <v>448.99999999999818</v>
      </c>
      <c r="L3692" s="69"/>
      <c r="M3692" s="67">
        <f t="shared" ref="M3692:M3728" si="100">SUM(E3692:K3692)</f>
        <v>448.99999999999818</v>
      </c>
      <c r="O3692" t="s">
        <v>289</v>
      </c>
      <c r="S3692" s="277"/>
      <c r="T3692" s="63"/>
      <c r="U3692" s="347"/>
      <c r="V3692" s="63"/>
      <c r="W3692" s="63"/>
    </row>
    <row r="3693" spans="1:23" ht="15">
      <c r="A3693" s="28" t="s">
        <v>901</v>
      </c>
      <c r="B3693" s="63" t="s">
        <v>764</v>
      </c>
      <c r="E3693" s="9" t="s">
        <v>279</v>
      </c>
      <c r="F3693" s="9" t="s">
        <v>279</v>
      </c>
      <c r="G3693" s="9" t="s">
        <v>279</v>
      </c>
      <c r="H3693" s="9">
        <v>52.499999999998181</v>
      </c>
      <c r="I3693" s="9">
        <v>0</v>
      </c>
      <c r="J3693" s="9">
        <v>99.500000000003638</v>
      </c>
      <c r="K3693" s="9">
        <v>296.60000000000218</v>
      </c>
      <c r="L3693" s="69"/>
      <c r="M3693" s="67">
        <f t="shared" si="100"/>
        <v>448.600000000004</v>
      </c>
      <c r="S3693" s="277"/>
      <c r="T3693" s="63"/>
      <c r="U3693" s="347"/>
      <c r="V3693" s="63"/>
      <c r="W3693" s="63"/>
    </row>
    <row r="3694" spans="1:23" ht="15">
      <c r="A3694" s="28" t="s">
        <v>902</v>
      </c>
      <c r="B3694" s="229" t="s">
        <v>1661</v>
      </c>
      <c r="C3694" s="3"/>
      <c r="D3694" s="3"/>
      <c r="E3694" s="9" t="s">
        <v>279</v>
      </c>
      <c r="F3694" s="9" t="s">
        <v>279</v>
      </c>
      <c r="G3694" s="9" t="s">
        <v>279</v>
      </c>
      <c r="H3694" s="9" t="s">
        <v>279</v>
      </c>
      <c r="I3694" s="9">
        <v>0</v>
      </c>
      <c r="J3694" s="9">
        <v>160.99999999999636</v>
      </c>
      <c r="K3694" s="9">
        <v>283.40000000000146</v>
      </c>
      <c r="L3694" s="69"/>
      <c r="M3694" s="67">
        <f t="shared" si="100"/>
        <v>444.39999999999782</v>
      </c>
      <c r="S3694" s="63"/>
      <c r="T3694" s="63"/>
      <c r="U3694" s="347"/>
      <c r="V3694" s="63"/>
      <c r="W3694" s="63"/>
    </row>
    <row r="3695" spans="1:23" ht="15">
      <c r="A3695" s="28" t="s">
        <v>903</v>
      </c>
      <c r="B3695" s="277" t="s">
        <v>2025</v>
      </c>
      <c r="C3695" s="3"/>
      <c r="D3695" s="3"/>
      <c r="E3695" s="9" t="s">
        <v>279</v>
      </c>
      <c r="F3695" s="9" t="s">
        <v>279</v>
      </c>
      <c r="G3695" s="9" t="s">
        <v>279</v>
      </c>
      <c r="H3695" s="9" t="s">
        <v>279</v>
      </c>
      <c r="I3695" s="9">
        <v>0</v>
      </c>
      <c r="J3695" s="9" t="s">
        <v>279</v>
      </c>
      <c r="K3695" s="9">
        <v>427.30000000000655</v>
      </c>
      <c r="L3695" s="69"/>
      <c r="M3695" s="67">
        <f t="shared" si="100"/>
        <v>427.30000000000655</v>
      </c>
      <c r="S3695" s="63"/>
      <c r="T3695" s="63"/>
      <c r="U3695" s="347"/>
      <c r="V3695" s="63"/>
      <c r="W3695" s="63"/>
    </row>
    <row r="3696" spans="1:23" ht="15">
      <c r="A3696" s="28" t="s">
        <v>904</v>
      </c>
      <c r="B3696" s="277" t="s">
        <v>2008</v>
      </c>
      <c r="C3696" s="3"/>
      <c r="D3696" s="3"/>
      <c r="E3696" s="9" t="s">
        <v>279</v>
      </c>
      <c r="F3696" s="9" t="s">
        <v>279</v>
      </c>
      <c r="G3696" s="9" t="s">
        <v>279</v>
      </c>
      <c r="H3696" s="9" t="s">
        <v>279</v>
      </c>
      <c r="I3696" s="9">
        <v>0</v>
      </c>
      <c r="J3696" s="9">
        <v>172.89999999999782</v>
      </c>
      <c r="K3696" s="9">
        <v>250.50000000000728</v>
      </c>
      <c r="L3696" s="69"/>
      <c r="M3696" s="67">
        <f t="shared" si="100"/>
        <v>423.40000000000509</v>
      </c>
      <c r="S3696" s="63"/>
      <c r="T3696" s="63"/>
      <c r="U3696" s="348"/>
      <c r="V3696" s="63"/>
      <c r="W3696" s="63"/>
    </row>
    <row r="3697" spans="1:23" ht="15">
      <c r="A3697" s="28" t="s">
        <v>905</v>
      </c>
      <c r="B3697" s="277" t="s">
        <v>2010</v>
      </c>
      <c r="C3697" s="3"/>
      <c r="D3697" s="3"/>
      <c r="E3697" s="9" t="s">
        <v>279</v>
      </c>
      <c r="F3697" s="9" t="s">
        <v>279</v>
      </c>
      <c r="G3697" s="9" t="s">
        <v>279</v>
      </c>
      <c r="H3697" s="9" t="s">
        <v>279</v>
      </c>
      <c r="I3697" s="9">
        <v>0</v>
      </c>
      <c r="J3697" s="9">
        <v>111.39999999999054</v>
      </c>
      <c r="K3697" s="9">
        <v>304.10000000000036</v>
      </c>
      <c r="L3697" s="69"/>
      <c r="M3697" s="67">
        <f t="shared" si="100"/>
        <v>415.49999999999091</v>
      </c>
      <c r="S3697" s="277"/>
      <c r="T3697" s="63"/>
      <c r="U3697" s="347"/>
      <c r="V3697" s="63"/>
      <c r="W3697" s="63"/>
    </row>
    <row r="3698" spans="1:23" ht="15">
      <c r="A3698" s="28" t="s">
        <v>906</v>
      </c>
      <c r="B3698" s="277" t="s">
        <v>2027</v>
      </c>
      <c r="C3698" s="3"/>
      <c r="D3698" s="3"/>
      <c r="E3698" s="9" t="s">
        <v>279</v>
      </c>
      <c r="F3698" s="9" t="s">
        <v>279</v>
      </c>
      <c r="G3698" s="9" t="s">
        <v>279</v>
      </c>
      <c r="H3698" s="9" t="s">
        <v>279</v>
      </c>
      <c r="I3698" s="9">
        <v>0</v>
      </c>
      <c r="J3698" s="9" t="s">
        <v>279</v>
      </c>
      <c r="K3698" s="9">
        <v>411.09999999999854</v>
      </c>
      <c r="L3698" s="69"/>
      <c r="M3698" s="67">
        <f t="shared" si="100"/>
        <v>411.09999999999854</v>
      </c>
      <c r="S3698" s="277"/>
      <c r="T3698" s="63"/>
      <c r="U3698" s="347"/>
      <c r="V3698" s="63"/>
      <c r="W3698" s="63"/>
    </row>
    <row r="3699" spans="1:23" ht="15">
      <c r="A3699" s="28" t="s">
        <v>907</v>
      </c>
      <c r="B3699" s="277" t="s">
        <v>2006</v>
      </c>
      <c r="C3699" s="3"/>
      <c r="D3699" s="3"/>
      <c r="E3699" s="9" t="s">
        <v>279</v>
      </c>
      <c r="F3699" s="9" t="s">
        <v>279</v>
      </c>
      <c r="G3699" s="9" t="s">
        <v>279</v>
      </c>
      <c r="H3699" s="9" t="s">
        <v>279</v>
      </c>
      <c r="I3699" s="9">
        <v>0</v>
      </c>
      <c r="J3699" s="9">
        <v>137.89999999999782</v>
      </c>
      <c r="K3699" s="9">
        <v>256.99999999999636</v>
      </c>
      <c r="L3699" s="69"/>
      <c r="M3699" s="67">
        <f t="shared" si="100"/>
        <v>394.89999999999418</v>
      </c>
      <c r="S3699" s="28"/>
      <c r="T3699" s="63"/>
      <c r="U3699" s="347"/>
      <c r="V3699" s="63"/>
      <c r="W3699" s="63"/>
    </row>
    <row r="3700" spans="1:23" ht="15">
      <c r="A3700" s="28" t="s">
        <v>908</v>
      </c>
      <c r="B3700" s="225" t="s">
        <v>1662</v>
      </c>
      <c r="C3700" s="3"/>
      <c r="D3700" s="3"/>
      <c r="E3700" s="9" t="s">
        <v>279</v>
      </c>
      <c r="F3700" s="9" t="s">
        <v>279</v>
      </c>
      <c r="G3700" s="9" t="s">
        <v>279</v>
      </c>
      <c r="H3700" s="9" t="s">
        <v>279</v>
      </c>
      <c r="I3700" s="9">
        <v>0</v>
      </c>
      <c r="J3700" s="9">
        <v>152.00000000000728</v>
      </c>
      <c r="K3700" s="9">
        <v>240.50000000000728</v>
      </c>
      <c r="L3700" s="69"/>
      <c r="M3700" s="67">
        <f t="shared" si="100"/>
        <v>392.50000000001455</v>
      </c>
      <c r="S3700" s="225"/>
      <c r="T3700" s="63"/>
      <c r="U3700" s="347"/>
      <c r="V3700" s="63"/>
      <c r="W3700" s="63"/>
    </row>
    <row r="3701" spans="1:23" ht="15">
      <c r="A3701" s="28" t="s">
        <v>909</v>
      </c>
      <c r="B3701" s="277" t="s">
        <v>2009</v>
      </c>
      <c r="C3701" s="3"/>
      <c r="D3701" s="3"/>
      <c r="E3701" s="9" t="s">
        <v>279</v>
      </c>
      <c r="F3701" s="9" t="s">
        <v>279</v>
      </c>
      <c r="G3701" s="9" t="s">
        <v>279</v>
      </c>
      <c r="H3701" s="9" t="s">
        <v>279</v>
      </c>
      <c r="I3701" s="9">
        <v>0</v>
      </c>
      <c r="J3701" s="9">
        <v>170.00000000000364</v>
      </c>
      <c r="K3701" s="9">
        <v>215.99999999999272</v>
      </c>
      <c r="L3701" s="69"/>
      <c r="M3701" s="67">
        <f t="shared" si="100"/>
        <v>385.99999999999636</v>
      </c>
      <c r="S3701" s="277"/>
      <c r="T3701" s="63"/>
      <c r="U3701" s="347"/>
      <c r="V3701" s="63"/>
      <c r="W3701" s="63"/>
    </row>
    <row r="3702" spans="1:23" ht="15">
      <c r="A3702" s="28" t="s">
        <v>910</v>
      </c>
      <c r="B3702" s="277" t="s">
        <v>2157</v>
      </c>
      <c r="C3702" s="3"/>
      <c r="D3702" s="3"/>
      <c r="E3702" s="9" t="s">
        <v>279</v>
      </c>
      <c r="F3702" s="9" t="s">
        <v>279</v>
      </c>
      <c r="G3702" s="9" t="s">
        <v>279</v>
      </c>
      <c r="H3702" s="9" t="s">
        <v>279</v>
      </c>
      <c r="I3702" s="9">
        <v>0</v>
      </c>
      <c r="J3702" s="9" t="s">
        <v>279</v>
      </c>
      <c r="K3702" s="9">
        <v>378.50000000000364</v>
      </c>
      <c r="L3702" s="69"/>
      <c r="M3702" s="67">
        <f t="shared" si="100"/>
        <v>378.50000000000364</v>
      </c>
      <c r="S3702" s="277"/>
      <c r="T3702" s="63"/>
      <c r="U3702" s="347"/>
      <c r="V3702" s="63"/>
      <c r="W3702" s="63"/>
    </row>
    <row r="3703" spans="1:23" ht="15">
      <c r="A3703" s="28" t="s">
        <v>911</v>
      </c>
      <c r="B3703" s="277" t="s">
        <v>2028</v>
      </c>
      <c r="C3703" s="3"/>
      <c r="D3703" s="3"/>
      <c r="E3703" s="9" t="s">
        <v>279</v>
      </c>
      <c r="F3703" s="9" t="s">
        <v>279</v>
      </c>
      <c r="G3703" s="9" t="s">
        <v>279</v>
      </c>
      <c r="H3703" s="9" t="s">
        <v>279</v>
      </c>
      <c r="I3703" s="9">
        <v>0</v>
      </c>
      <c r="J3703" s="9" t="s">
        <v>279</v>
      </c>
      <c r="K3703" s="9">
        <v>375.39999999999418</v>
      </c>
      <c r="L3703" s="69"/>
      <c r="M3703" s="67">
        <f t="shared" si="100"/>
        <v>375.39999999999418</v>
      </c>
      <c r="S3703" s="28"/>
      <c r="T3703" s="63"/>
      <c r="U3703" s="347"/>
      <c r="V3703" s="63"/>
      <c r="W3703" s="63"/>
    </row>
    <row r="3704" spans="1:23" ht="15">
      <c r="A3704" s="28" t="s">
        <v>912</v>
      </c>
      <c r="B3704" s="277" t="s">
        <v>2004</v>
      </c>
      <c r="C3704" s="3"/>
      <c r="D3704" s="3"/>
      <c r="E3704" s="9" t="s">
        <v>279</v>
      </c>
      <c r="F3704" s="9" t="s">
        <v>279</v>
      </c>
      <c r="G3704" s="9" t="s">
        <v>279</v>
      </c>
      <c r="H3704" s="9" t="s">
        <v>279</v>
      </c>
      <c r="I3704" s="9">
        <v>0</v>
      </c>
      <c r="J3704" s="212">
        <v>369.79999999999745</v>
      </c>
      <c r="K3704" s="9" t="s">
        <v>279</v>
      </c>
      <c r="L3704" s="69"/>
      <c r="M3704" s="67">
        <f t="shared" si="100"/>
        <v>369.79999999999745</v>
      </c>
      <c r="O3704" t="s">
        <v>301</v>
      </c>
      <c r="S3704" s="225"/>
      <c r="T3704" s="63"/>
      <c r="U3704" s="347"/>
      <c r="V3704" s="63"/>
      <c r="W3704" s="63"/>
    </row>
    <row r="3705" spans="1:23" ht="15">
      <c r="A3705" s="28" t="s">
        <v>913</v>
      </c>
      <c r="B3705" s="229" t="s">
        <v>1654</v>
      </c>
      <c r="C3705" s="3"/>
      <c r="D3705" s="3"/>
      <c r="E3705" s="9" t="s">
        <v>279</v>
      </c>
      <c r="F3705" s="9" t="s">
        <v>279</v>
      </c>
      <c r="G3705" s="9" t="s">
        <v>279</v>
      </c>
      <c r="H3705" s="9" t="s">
        <v>279</v>
      </c>
      <c r="I3705" s="9">
        <v>0</v>
      </c>
      <c r="J3705" s="9">
        <v>126.49999999999636</v>
      </c>
      <c r="K3705" s="9">
        <v>239.00000000000364</v>
      </c>
      <c r="L3705" s="69"/>
      <c r="M3705" s="67">
        <f t="shared" si="100"/>
        <v>365.5</v>
      </c>
      <c r="S3705" s="63"/>
      <c r="T3705" s="63"/>
      <c r="U3705" s="347"/>
      <c r="V3705" s="63"/>
      <c r="W3705" s="63"/>
    </row>
    <row r="3706" spans="1:23" ht="15">
      <c r="A3706" s="28" t="s">
        <v>914</v>
      </c>
      <c r="B3706" s="277" t="s">
        <v>2007</v>
      </c>
      <c r="C3706" s="3"/>
      <c r="D3706" s="3"/>
      <c r="E3706" s="9" t="s">
        <v>279</v>
      </c>
      <c r="F3706" s="9" t="s">
        <v>279</v>
      </c>
      <c r="G3706" s="9" t="s">
        <v>279</v>
      </c>
      <c r="H3706" s="9" t="s">
        <v>279</v>
      </c>
      <c r="I3706" s="9">
        <v>0</v>
      </c>
      <c r="J3706" s="9">
        <v>259.89999999999964</v>
      </c>
      <c r="K3706" s="9">
        <v>101.99999999999636</v>
      </c>
      <c r="L3706" s="69"/>
      <c r="M3706" s="67">
        <f t="shared" si="100"/>
        <v>361.899999999996</v>
      </c>
      <c r="S3706" s="63"/>
      <c r="T3706" s="63"/>
      <c r="U3706" s="347"/>
      <c r="V3706" s="63"/>
      <c r="W3706" s="63"/>
    </row>
    <row r="3707" spans="1:23" ht="15">
      <c r="A3707" s="28" t="s">
        <v>915</v>
      </c>
      <c r="B3707" s="277" t="s">
        <v>2052</v>
      </c>
      <c r="C3707" s="3"/>
      <c r="D3707" s="3"/>
      <c r="E3707" s="9" t="s">
        <v>279</v>
      </c>
      <c r="F3707" s="9" t="s">
        <v>279</v>
      </c>
      <c r="G3707" s="9" t="s">
        <v>279</v>
      </c>
      <c r="H3707" s="9" t="s">
        <v>279</v>
      </c>
      <c r="I3707" s="9">
        <v>0</v>
      </c>
      <c r="J3707" s="9" t="s">
        <v>279</v>
      </c>
      <c r="K3707" s="9">
        <v>347.09999999999854</v>
      </c>
      <c r="L3707" s="69"/>
      <c r="M3707" s="67">
        <f t="shared" si="100"/>
        <v>347.09999999999854</v>
      </c>
      <c r="S3707" s="277"/>
      <c r="T3707" s="63"/>
      <c r="U3707" s="347"/>
      <c r="V3707" s="63"/>
      <c r="W3707" s="63"/>
    </row>
    <row r="3708" spans="1:23" ht="15">
      <c r="A3708" s="28" t="s">
        <v>916</v>
      </c>
      <c r="B3708" s="277" t="s">
        <v>2023</v>
      </c>
      <c r="C3708" s="3"/>
      <c r="D3708" s="3"/>
      <c r="E3708" s="9" t="s">
        <v>279</v>
      </c>
      <c r="F3708" s="9" t="s">
        <v>279</v>
      </c>
      <c r="G3708" s="9" t="s">
        <v>279</v>
      </c>
      <c r="H3708" s="9" t="s">
        <v>279</v>
      </c>
      <c r="I3708" s="9">
        <v>0</v>
      </c>
      <c r="J3708" s="9" t="s">
        <v>279</v>
      </c>
      <c r="K3708" s="9">
        <v>320.00000000000728</v>
      </c>
      <c r="L3708" s="69"/>
      <c r="M3708" s="67">
        <f t="shared" si="100"/>
        <v>320.00000000000728</v>
      </c>
    </row>
    <row r="3709" spans="1:23" ht="15">
      <c r="A3709" s="28" t="s">
        <v>917</v>
      </c>
      <c r="B3709" s="63" t="s">
        <v>179</v>
      </c>
      <c r="E3709" s="9">
        <v>315.8</v>
      </c>
      <c r="F3709" s="9" t="s">
        <v>279</v>
      </c>
      <c r="G3709" s="9" t="s">
        <v>279</v>
      </c>
      <c r="H3709" s="9" t="s">
        <v>279</v>
      </c>
      <c r="I3709" s="9">
        <v>0</v>
      </c>
      <c r="J3709" s="9" t="s">
        <v>279</v>
      </c>
      <c r="K3709" s="9" t="s">
        <v>279</v>
      </c>
      <c r="L3709" s="69"/>
      <c r="M3709" s="67">
        <f t="shared" si="100"/>
        <v>315.8</v>
      </c>
    </row>
    <row r="3710" spans="1:23" ht="15">
      <c r="A3710" s="28" t="s">
        <v>918</v>
      </c>
      <c r="B3710" s="277" t="s">
        <v>2003</v>
      </c>
      <c r="C3710" s="3"/>
      <c r="D3710" s="3"/>
      <c r="E3710" s="9" t="s">
        <v>279</v>
      </c>
      <c r="F3710" s="9" t="s">
        <v>279</v>
      </c>
      <c r="G3710" s="9" t="s">
        <v>279</v>
      </c>
      <c r="H3710" s="9" t="s">
        <v>279</v>
      </c>
      <c r="I3710" s="9">
        <v>0</v>
      </c>
      <c r="J3710" s="9">
        <v>92.100000000000364</v>
      </c>
      <c r="K3710" s="9">
        <v>209.79999999999927</v>
      </c>
      <c r="L3710" s="69"/>
      <c r="M3710" s="67">
        <f t="shared" si="100"/>
        <v>301.89999999999964</v>
      </c>
    </row>
    <row r="3711" spans="1:23" ht="15">
      <c r="A3711" s="28" t="s">
        <v>919</v>
      </c>
      <c r="B3711" s="277" t="s">
        <v>4497</v>
      </c>
      <c r="C3711" s="3"/>
      <c r="D3711" s="3"/>
      <c r="E3711" s="9" t="s">
        <v>279</v>
      </c>
      <c r="F3711" s="9" t="s">
        <v>279</v>
      </c>
      <c r="G3711" s="9" t="s">
        <v>279</v>
      </c>
      <c r="H3711" s="9" t="s">
        <v>279</v>
      </c>
      <c r="I3711" s="9">
        <v>0</v>
      </c>
      <c r="J3711" s="9" t="s">
        <v>279</v>
      </c>
      <c r="K3711" s="9">
        <v>291.80000000000655</v>
      </c>
      <c r="L3711" s="69"/>
      <c r="M3711" s="67">
        <f t="shared" si="100"/>
        <v>291.80000000000655</v>
      </c>
    </row>
    <row r="3712" spans="1:23" ht="15">
      <c r="A3712" s="28" t="s">
        <v>920</v>
      </c>
      <c r="B3712" s="277" t="s">
        <v>2024</v>
      </c>
      <c r="C3712" s="3"/>
      <c r="D3712" s="3"/>
      <c r="E3712" s="9" t="s">
        <v>279</v>
      </c>
      <c r="F3712" s="9" t="s">
        <v>279</v>
      </c>
      <c r="G3712" s="9" t="s">
        <v>279</v>
      </c>
      <c r="H3712" s="9" t="s">
        <v>279</v>
      </c>
      <c r="I3712" s="9">
        <v>0</v>
      </c>
      <c r="J3712" s="9" t="s">
        <v>279</v>
      </c>
      <c r="K3712" s="9">
        <v>289.60000000000218</v>
      </c>
      <c r="L3712" s="69"/>
      <c r="M3712" s="67">
        <f t="shared" si="100"/>
        <v>289.60000000000218</v>
      </c>
    </row>
    <row r="3713" spans="1:13" ht="15">
      <c r="A3713" s="28" t="s">
        <v>921</v>
      </c>
      <c r="B3713" s="63" t="s">
        <v>784</v>
      </c>
      <c r="E3713" s="9" t="s">
        <v>279</v>
      </c>
      <c r="F3713" s="9" t="s">
        <v>279</v>
      </c>
      <c r="G3713" s="9" t="s">
        <v>279</v>
      </c>
      <c r="H3713" s="9">
        <v>263.69999999999709</v>
      </c>
      <c r="I3713" s="9">
        <v>0</v>
      </c>
      <c r="J3713" s="9" t="s">
        <v>279</v>
      </c>
      <c r="K3713" s="9" t="s">
        <v>279</v>
      </c>
      <c r="L3713" s="69"/>
      <c r="M3713" s="67">
        <f t="shared" si="100"/>
        <v>263.69999999999709</v>
      </c>
    </row>
    <row r="3714" spans="1:13" ht="15">
      <c r="A3714" s="28" t="s">
        <v>922</v>
      </c>
      <c r="B3714" s="63" t="s">
        <v>774</v>
      </c>
      <c r="E3714" s="9" t="s">
        <v>279</v>
      </c>
      <c r="F3714" s="9" t="s">
        <v>279</v>
      </c>
      <c r="G3714" s="9" t="s">
        <v>279</v>
      </c>
      <c r="H3714" s="9">
        <v>262.09999999999491</v>
      </c>
      <c r="I3714" s="9">
        <v>0</v>
      </c>
      <c r="J3714" s="9" t="s">
        <v>279</v>
      </c>
      <c r="K3714" s="9" t="s">
        <v>279</v>
      </c>
      <c r="L3714" s="69"/>
      <c r="M3714" s="67">
        <f t="shared" si="100"/>
        <v>262.09999999999491</v>
      </c>
    </row>
    <row r="3715" spans="1:13" ht="15">
      <c r="A3715" s="28" t="s">
        <v>923</v>
      </c>
      <c r="B3715" s="277" t="s">
        <v>2050</v>
      </c>
      <c r="C3715" s="3"/>
      <c r="D3715" s="3"/>
      <c r="E3715" s="9" t="s">
        <v>279</v>
      </c>
      <c r="F3715" s="9" t="s">
        <v>279</v>
      </c>
      <c r="G3715" s="9" t="s">
        <v>279</v>
      </c>
      <c r="H3715" s="9" t="s">
        <v>279</v>
      </c>
      <c r="I3715" s="9">
        <v>0</v>
      </c>
      <c r="J3715" s="9" t="s">
        <v>279</v>
      </c>
      <c r="K3715" s="9">
        <v>244.00000000000182</v>
      </c>
      <c r="L3715" s="69"/>
      <c r="M3715" s="67">
        <f t="shared" si="100"/>
        <v>244.00000000000182</v>
      </c>
    </row>
    <row r="3716" spans="1:13" ht="15">
      <c r="A3716" s="28" t="s">
        <v>924</v>
      </c>
      <c r="B3716" s="277" t="s">
        <v>2053</v>
      </c>
      <c r="C3716" s="3"/>
      <c r="D3716" s="3"/>
      <c r="E3716" s="9" t="s">
        <v>279</v>
      </c>
      <c r="F3716" s="9" t="s">
        <v>279</v>
      </c>
      <c r="G3716" s="9" t="s">
        <v>279</v>
      </c>
      <c r="H3716" s="9" t="s">
        <v>279</v>
      </c>
      <c r="I3716" s="9">
        <v>0</v>
      </c>
      <c r="J3716" s="9" t="s">
        <v>279</v>
      </c>
      <c r="K3716" s="9">
        <v>240.00000000000364</v>
      </c>
      <c r="L3716" s="69"/>
      <c r="M3716" s="67">
        <f t="shared" si="100"/>
        <v>240.00000000000364</v>
      </c>
    </row>
    <row r="3717" spans="1:13" ht="15">
      <c r="A3717" s="28" t="s">
        <v>925</v>
      </c>
      <c r="B3717" s="277" t="s">
        <v>2029</v>
      </c>
      <c r="C3717" s="3"/>
      <c r="D3717" s="3"/>
      <c r="E3717" s="9" t="s">
        <v>279</v>
      </c>
      <c r="F3717" s="9" t="s">
        <v>279</v>
      </c>
      <c r="G3717" s="9" t="s">
        <v>279</v>
      </c>
      <c r="H3717" s="9" t="s">
        <v>279</v>
      </c>
      <c r="I3717" s="9">
        <v>0</v>
      </c>
      <c r="J3717" s="9" t="s">
        <v>279</v>
      </c>
      <c r="K3717" s="9">
        <v>157.50000000000728</v>
      </c>
      <c r="L3717" s="69"/>
      <c r="M3717" s="67">
        <f t="shared" si="100"/>
        <v>157.50000000000728</v>
      </c>
    </row>
    <row r="3718" spans="1:13" ht="15">
      <c r="A3718" s="28" t="s">
        <v>926</v>
      </c>
      <c r="B3718" s="63" t="s">
        <v>164</v>
      </c>
      <c r="E3718" s="9" t="s">
        <v>279</v>
      </c>
      <c r="F3718" s="9" t="s">
        <v>279</v>
      </c>
      <c r="G3718" s="9">
        <v>156.85</v>
      </c>
      <c r="H3718" s="9" t="s">
        <v>279</v>
      </c>
      <c r="I3718" s="9">
        <v>0</v>
      </c>
      <c r="J3718" s="9" t="s">
        <v>279</v>
      </c>
      <c r="K3718" s="9" t="s">
        <v>279</v>
      </c>
      <c r="L3718" s="69"/>
      <c r="M3718" s="67">
        <f t="shared" si="100"/>
        <v>156.85</v>
      </c>
    </row>
    <row r="3719" spans="1:13" ht="15">
      <c r="A3719" s="28" t="s">
        <v>927</v>
      </c>
      <c r="B3719" s="229" t="s">
        <v>1645</v>
      </c>
      <c r="C3719" s="3"/>
      <c r="D3719" s="3"/>
      <c r="E3719" s="9" t="s">
        <v>279</v>
      </c>
      <c r="F3719" s="9" t="s">
        <v>279</v>
      </c>
      <c r="G3719" s="9" t="s">
        <v>279</v>
      </c>
      <c r="H3719" s="9" t="s">
        <v>279</v>
      </c>
      <c r="I3719" s="9">
        <v>0</v>
      </c>
      <c r="J3719" s="9">
        <v>137.79999999999927</v>
      </c>
      <c r="K3719" s="9" t="s">
        <v>279</v>
      </c>
      <c r="L3719" s="69"/>
      <c r="M3719" s="67">
        <f t="shared" si="100"/>
        <v>137.79999999999927</v>
      </c>
    </row>
    <row r="3720" spans="1:13" ht="15">
      <c r="A3720" s="28" t="s">
        <v>928</v>
      </c>
      <c r="B3720" s="63" t="s">
        <v>769</v>
      </c>
      <c r="E3720" s="9" t="s">
        <v>279</v>
      </c>
      <c r="F3720" s="9" t="s">
        <v>279</v>
      </c>
      <c r="G3720" s="9" t="s">
        <v>279</v>
      </c>
      <c r="H3720" s="9">
        <v>99.5</v>
      </c>
      <c r="I3720" s="9">
        <v>0</v>
      </c>
      <c r="J3720" s="9" t="s">
        <v>279</v>
      </c>
      <c r="K3720" s="9" t="s">
        <v>279</v>
      </c>
      <c r="L3720" s="69"/>
      <c r="M3720" s="67">
        <f t="shared" si="100"/>
        <v>99.5</v>
      </c>
    </row>
    <row r="3721" spans="1:13" ht="15">
      <c r="A3721" s="28" t="s">
        <v>929</v>
      </c>
      <c r="B3721" s="63" t="s">
        <v>744</v>
      </c>
      <c r="E3721" s="9" t="s">
        <v>279</v>
      </c>
      <c r="F3721" s="9" t="s">
        <v>279</v>
      </c>
      <c r="G3721" s="9" t="s">
        <v>279</v>
      </c>
      <c r="H3721" s="9">
        <v>74.900000000001455</v>
      </c>
      <c r="I3721" s="9">
        <v>0</v>
      </c>
      <c r="J3721" s="9" t="s">
        <v>279</v>
      </c>
      <c r="K3721" s="9" t="s">
        <v>279</v>
      </c>
      <c r="L3721" s="69"/>
      <c r="M3721" s="67">
        <f t="shared" si="100"/>
        <v>74.900000000001455</v>
      </c>
    </row>
    <row r="3722" spans="1:13" ht="15">
      <c r="A3722" s="28" t="s">
        <v>930</v>
      </c>
      <c r="B3722" s="277" t="s">
        <v>2026</v>
      </c>
      <c r="C3722" s="3"/>
      <c r="D3722" s="3"/>
      <c r="E3722" s="9" t="s">
        <v>279</v>
      </c>
      <c r="F3722" s="9" t="s">
        <v>279</v>
      </c>
      <c r="G3722" s="9" t="s">
        <v>279</v>
      </c>
      <c r="H3722" s="9" t="s">
        <v>279</v>
      </c>
      <c r="I3722" s="9">
        <v>0</v>
      </c>
      <c r="J3722" s="9" t="s">
        <v>279</v>
      </c>
      <c r="K3722" s="9">
        <v>8.4000000000014552</v>
      </c>
      <c r="L3722" s="69"/>
      <c r="M3722" s="67">
        <f t="shared" si="100"/>
        <v>8.4000000000014552</v>
      </c>
    </row>
    <row r="3723" spans="1:13" ht="15">
      <c r="A3723" s="28" t="s">
        <v>931</v>
      </c>
      <c r="B3723" s="225" t="s">
        <v>1641</v>
      </c>
      <c r="C3723" s="3"/>
      <c r="D3723" s="3"/>
      <c r="E3723" s="9" t="s">
        <v>279</v>
      </c>
      <c r="F3723" s="9" t="s">
        <v>279</v>
      </c>
      <c r="G3723" s="9" t="s">
        <v>279</v>
      </c>
      <c r="H3723" s="9" t="s">
        <v>279</v>
      </c>
      <c r="I3723" s="9">
        <v>0</v>
      </c>
      <c r="J3723" s="9" t="s">
        <v>279</v>
      </c>
      <c r="K3723" s="9" t="s">
        <v>279</v>
      </c>
      <c r="L3723" s="69"/>
      <c r="M3723" s="67">
        <f t="shared" si="100"/>
        <v>0</v>
      </c>
    </row>
    <row r="3724" spans="1:13" ht="15">
      <c r="A3724" s="28" t="s">
        <v>932</v>
      </c>
      <c r="B3724" s="229" t="s">
        <v>1651</v>
      </c>
      <c r="C3724" s="3"/>
      <c r="D3724" s="3"/>
      <c r="E3724" s="9" t="s">
        <v>279</v>
      </c>
      <c r="F3724" s="9" t="s">
        <v>279</v>
      </c>
      <c r="G3724" s="9" t="s">
        <v>279</v>
      </c>
      <c r="H3724" s="9" t="s">
        <v>279</v>
      </c>
      <c r="I3724" s="9">
        <v>0</v>
      </c>
      <c r="J3724" s="9" t="s">
        <v>279</v>
      </c>
      <c r="K3724" s="9" t="s">
        <v>279</v>
      </c>
      <c r="L3724" s="69"/>
      <c r="M3724" s="67">
        <f t="shared" si="100"/>
        <v>0</v>
      </c>
    </row>
    <row r="3725" spans="1:13" ht="15">
      <c r="A3725" s="28" t="s">
        <v>933</v>
      </c>
      <c r="B3725" s="229" t="s">
        <v>1650</v>
      </c>
      <c r="C3725" s="3"/>
      <c r="D3725" s="3"/>
      <c r="E3725" s="9" t="s">
        <v>279</v>
      </c>
      <c r="F3725" s="9" t="s">
        <v>279</v>
      </c>
      <c r="G3725" s="9" t="s">
        <v>279</v>
      </c>
      <c r="H3725" s="9" t="s">
        <v>279</v>
      </c>
      <c r="I3725" s="9">
        <v>0</v>
      </c>
      <c r="J3725" s="9" t="s">
        <v>279</v>
      </c>
      <c r="K3725" s="9" t="s">
        <v>279</v>
      </c>
      <c r="L3725" s="69"/>
      <c r="M3725" s="67">
        <f t="shared" si="100"/>
        <v>0</v>
      </c>
    </row>
    <row r="3726" spans="1:13" ht="15">
      <c r="A3726" s="28" t="s">
        <v>934</v>
      </c>
      <c r="B3726" s="229" t="s">
        <v>1648</v>
      </c>
      <c r="C3726" s="3"/>
      <c r="D3726" s="3"/>
      <c r="E3726" s="9" t="s">
        <v>279</v>
      </c>
      <c r="F3726" s="9" t="s">
        <v>279</v>
      </c>
      <c r="G3726" s="9" t="s">
        <v>279</v>
      </c>
      <c r="H3726" s="9" t="s">
        <v>279</v>
      </c>
      <c r="I3726" s="9">
        <v>0</v>
      </c>
      <c r="J3726" s="9" t="s">
        <v>279</v>
      </c>
      <c r="K3726" s="9" t="s">
        <v>279</v>
      </c>
      <c r="L3726" s="69"/>
      <c r="M3726" s="67">
        <f t="shared" si="100"/>
        <v>0</v>
      </c>
    </row>
    <row r="3727" spans="1:13" ht="15">
      <c r="A3727" s="28" t="s">
        <v>935</v>
      </c>
      <c r="B3727" s="229" t="s">
        <v>1676</v>
      </c>
      <c r="C3727" s="3"/>
      <c r="D3727" s="3"/>
      <c r="E3727" s="9" t="s">
        <v>279</v>
      </c>
      <c r="F3727" s="9" t="s">
        <v>279</v>
      </c>
      <c r="G3727" s="9" t="s">
        <v>279</v>
      </c>
      <c r="H3727" s="9" t="s">
        <v>279</v>
      </c>
      <c r="I3727" s="9">
        <v>0</v>
      </c>
      <c r="J3727" s="9" t="s">
        <v>279</v>
      </c>
      <c r="K3727" s="9" t="s">
        <v>279</v>
      </c>
      <c r="L3727" s="69"/>
      <c r="M3727" s="67">
        <f t="shared" si="100"/>
        <v>0</v>
      </c>
    </row>
    <row r="3728" spans="1:13" ht="15">
      <c r="A3728" s="28" t="s">
        <v>2501</v>
      </c>
      <c r="B3728" s="229" t="s">
        <v>1658</v>
      </c>
      <c r="C3728" s="3"/>
      <c r="D3728" s="3"/>
      <c r="E3728" s="9" t="s">
        <v>279</v>
      </c>
      <c r="F3728" s="9" t="s">
        <v>279</v>
      </c>
      <c r="G3728" s="9" t="s">
        <v>279</v>
      </c>
      <c r="H3728" s="9" t="s">
        <v>279</v>
      </c>
      <c r="I3728" s="9">
        <v>0</v>
      </c>
      <c r="J3728" s="9" t="s">
        <v>279</v>
      </c>
      <c r="K3728" s="9" t="s">
        <v>279</v>
      </c>
      <c r="L3728" s="69"/>
      <c r="M3728" s="67">
        <f t="shared" si="100"/>
        <v>0</v>
      </c>
    </row>
    <row r="3729" spans="1:13" ht="15">
      <c r="A3729" s="28" t="s">
        <v>3315</v>
      </c>
      <c r="B3729" s="63" t="s">
        <v>3377</v>
      </c>
      <c r="C3729" s="3"/>
      <c r="D3729" s="3"/>
      <c r="E3729" s="9"/>
      <c r="F3729" s="9"/>
      <c r="G3729" s="9"/>
      <c r="H3729" s="9"/>
      <c r="I3729" s="9"/>
      <c r="J3729" s="9"/>
      <c r="K3729" s="9"/>
      <c r="L3729" s="69"/>
      <c r="M3729" s="67"/>
    </row>
    <row r="3730" spans="1:13" ht="15">
      <c r="A3730" s="28" t="s">
        <v>3316</v>
      </c>
      <c r="B3730" s="63" t="s">
        <v>3371</v>
      </c>
      <c r="C3730" s="3"/>
      <c r="D3730" s="3"/>
      <c r="E3730" s="9"/>
      <c r="F3730" s="9"/>
      <c r="G3730" s="9"/>
      <c r="H3730" s="9"/>
      <c r="I3730" s="9"/>
      <c r="J3730" s="9"/>
      <c r="K3730" s="9"/>
      <c r="L3730" s="69"/>
      <c r="M3730" s="67"/>
    </row>
    <row r="3731" spans="1:13" ht="15">
      <c r="A3731" s="28" t="s">
        <v>3317</v>
      </c>
      <c r="B3731" s="63" t="s">
        <v>3370</v>
      </c>
      <c r="C3731" s="3"/>
      <c r="D3731" s="3"/>
      <c r="E3731" s="9"/>
      <c r="F3731" s="9"/>
      <c r="G3731" s="9"/>
      <c r="H3731" s="9"/>
      <c r="I3731" s="9"/>
      <c r="J3731" s="9"/>
      <c r="K3731" s="9"/>
      <c r="L3731" s="69"/>
      <c r="M3731" s="67"/>
    </row>
    <row r="3732" spans="1:13" ht="15">
      <c r="A3732" s="28" t="s">
        <v>3318</v>
      </c>
      <c r="B3732" s="63" t="s">
        <v>3386</v>
      </c>
      <c r="C3732" s="3"/>
      <c r="D3732" s="3"/>
      <c r="E3732" s="9"/>
      <c r="F3732" s="9"/>
      <c r="G3732" s="9"/>
      <c r="H3732" s="9"/>
      <c r="I3732" s="9"/>
      <c r="J3732" s="9"/>
      <c r="K3732" s="9"/>
      <c r="L3732" s="69"/>
      <c r="M3732" s="67"/>
    </row>
    <row r="3733" spans="1:13" ht="15">
      <c r="A3733" s="28" t="s">
        <v>3319</v>
      </c>
      <c r="B3733" s="63" t="s">
        <v>3385</v>
      </c>
      <c r="C3733" s="3"/>
      <c r="D3733" s="3"/>
      <c r="E3733" s="9"/>
      <c r="F3733" s="9"/>
      <c r="G3733" s="9"/>
      <c r="H3733" s="9"/>
      <c r="I3733" s="9"/>
      <c r="J3733" s="9"/>
      <c r="K3733" s="9"/>
      <c r="L3733" s="69"/>
      <c r="M3733" s="67"/>
    </row>
    <row r="3734" spans="1:13" ht="15">
      <c r="A3734" s="28" t="s">
        <v>3320</v>
      </c>
      <c r="B3734" s="63" t="s">
        <v>3373</v>
      </c>
      <c r="C3734" s="3"/>
      <c r="D3734" s="3"/>
      <c r="E3734" s="9"/>
      <c r="F3734" s="9"/>
      <c r="G3734" s="9"/>
      <c r="H3734" s="9"/>
      <c r="I3734" s="9"/>
      <c r="J3734" s="9"/>
      <c r="K3734" s="9"/>
      <c r="L3734" s="69"/>
      <c r="M3734" s="67"/>
    </row>
    <row r="3735" spans="1:13" ht="15">
      <c r="A3735" s="28" t="s">
        <v>3321</v>
      </c>
      <c r="B3735" s="63" t="s">
        <v>3367</v>
      </c>
      <c r="C3735" s="3"/>
      <c r="D3735" s="3"/>
      <c r="E3735" s="9"/>
      <c r="F3735" s="9"/>
      <c r="G3735" s="9"/>
      <c r="H3735" s="9"/>
      <c r="I3735" s="9"/>
      <c r="J3735" s="9"/>
      <c r="K3735" s="9"/>
      <c r="L3735" s="69"/>
      <c r="M3735" s="67"/>
    </row>
    <row r="3736" spans="1:13" ht="15">
      <c r="A3736" s="28" t="s">
        <v>3322</v>
      </c>
      <c r="B3736" s="63" t="s">
        <v>3398</v>
      </c>
      <c r="C3736" s="3"/>
      <c r="D3736" s="3"/>
      <c r="E3736" s="9"/>
      <c r="F3736" s="9"/>
      <c r="G3736" s="9"/>
      <c r="H3736" s="9"/>
      <c r="I3736" s="9"/>
      <c r="J3736" s="9"/>
      <c r="K3736" s="9"/>
      <c r="L3736" s="69"/>
      <c r="M3736" s="67"/>
    </row>
    <row r="3737" spans="1:13" ht="15">
      <c r="A3737" s="28" t="s">
        <v>3323</v>
      </c>
      <c r="B3737" s="277" t="s">
        <v>3366</v>
      </c>
      <c r="C3737" s="3"/>
      <c r="D3737" s="3"/>
      <c r="E3737" s="9"/>
      <c r="F3737" s="9"/>
      <c r="G3737" s="9"/>
      <c r="H3737" s="9"/>
      <c r="I3737" s="9"/>
      <c r="J3737" s="9"/>
      <c r="K3737" s="9"/>
      <c r="L3737" s="69"/>
      <c r="M3737" s="67"/>
    </row>
    <row r="3738" spans="1:13" ht="15">
      <c r="A3738" s="28" t="s">
        <v>3324</v>
      </c>
      <c r="B3738" s="63" t="s">
        <v>3382</v>
      </c>
      <c r="C3738" s="3"/>
      <c r="D3738" s="3"/>
      <c r="E3738" s="9"/>
      <c r="F3738" s="9"/>
      <c r="G3738" s="9"/>
      <c r="H3738" s="9"/>
      <c r="I3738" s="9"/>
      <c r="J3738" s="9"/>
      <c r="K3738" s="9"/>
      <c r="L3738" s="69"/>
      <c r="M3738" s="67"/>
    </row>
    <row r="3739" spans="1:13" ht="15">
      <c r="A3739" s="28" t="s">
        <v>3325</v>
      </c>
      <c r="B3739" s="63" t="s">
        <v>3379</v>
      </c>
      <c r="C3739" s="3"/>
      <c r="D3739" s="3"/>
      <c r="E3739" s="9"/>
      <c r="F3739" s="9"/>
      <c r="G3739" s="9"/>
      <c r="H3739" s="9"/>
      <c r="I3739" s="9"/>
      <c r="J3739" s="9"/>
      <c r="K3739" s="9"/>
      <c r="L3739" s="69"/>
      <c r="M3739" s="67"/>
    </row>
    <row r="3740" spans="1:13" ht="15">
      <c r="A3740" s="28" t="s">
        <v>3326</v>
      </c>
      <c r="B3740" s="63" t="s">
        <v>3394</v>
      </c>
      <c r="C3740" s="3"/>
      <c r="D3740" s="3"/>
      <c r="E3740" s="9"/>
      <c r="F3740" s="9"/>
      <c r="G3740" s="9"/>
      <c r="H3740" s="9"/>
      <c r="I3740" s="9"/>
      <c r="J3740" s="9"/>
      <c r="K3740" s="9"/>
      <c r="L3740" s="69"/>
      <c r="M3740" s="67"/>
    </row>
    <row r="3741" spans="1:13" ht="15">
      <c r="A3741" s="28" t="s">
        <v>3327</v>
      </c>
      <c r="B3741" s="63" t="s">
        <v>180</v>
      </c>
      <c r="C3741" s="3"/>
      <c r="D3741" s="3"/>
      <c r="E3741" s="9"/>
      <c r="F3741" s="9"/>
      <c r="G3741" s="9"/>
      <c r="H3741" s="9"/>
      <c r="I3741" s="9"/>
      <c r="J3741" s="9"/>
      <c r="K3741" s="9"/>
      <c r="L3741" s="69"/>
      <c r="M3741" s="67"/>
    </row>
    <row r="3742" spans="1:13" ht="15">
      <c r="A3742" s="28" t="s">
        <v>3328</v>
      </c>
      <c r="B3742" s="63" t="s">
        <v>3395</v>
      </c>
      <c r="C3742" s="3"/>
      <c r="D3742" s="3"/>
      <c r="E3742" s="9"/>
      <c r="F3742" s="9"/>
      <c r="G3742" s="9"/>
      <c r="H3742" s="9"/>
      <c r="I3742" s="9"/>
      <c r="J3742" s="9"/>
      <c r="K3742" s="9"/>
      <c r="L3742" s="69"/>
      <c r="M3742" s="67"/>
    </row>
    <row r="3743" spans="1:13" ht="15">
      <c r="A3743" s="28" t="s">
        <v>3329</v>
      </c>
      <c r="B3743" s="63" t="s">
        <v>3374</v>
      </c>
      <c r="C3743" s="3"/>
      <c r="D3743" s="3"/>
      <c r="E3743" s="9"/>
      <c r="F3743" s="9"/>
      <c r="G3743" s="9"/>
      <c r="H3743" s="9"/>
      <c r="I3743" s="9"/>
      <c r="J3743" s="9"/>
      <c r="K3743" s="9"/>
      <c r="L3743" s="69"/>
      <c r="M3743" s="67"/>
    </row>
    <row r="3744" spans="1:13" ht="15">
      <c r="A3744" s="28" t="s">
        <v>3330</v>
      </c>
      <c r="B3744" s="63" t="s">
        <v>3368</v>
      </c>
      <c r="C3744" s="3"/>
      <c r="D3744" s="3"/>
      <c r="E3744" s="9"/>
      <c r="F3744" s="9"/>
      <c r="G3744" s="9"/>
      <c r="H3744" s="9"/>
      <c r="I3744" s="9"/>
      <c r="J3744" s="9"/>
      <c r="K3744" s="9"/>
      <c r="L3744" s="69"/>
      <c r="M3744" s="67"/>
    </row>
    <row r="3745" spans="1:13" ht="15">
      <c r="A3745" s="28" t="s">
        <v>3331</v>
      </c>
      <c r="B3745" s="63" t="s">
        <v>3375</v>
      </c>
      <c r="C3745" s="3"/>
      <c r="D3745" s="3"/>
      <c r="E3745" s="9"/>
      <c r="F3745" s="9"/>
      <c r="G3745" s="9"/>
      <c r="H3745" s="9"/>
      <c r="I3745" s="9"/>
      <c r="J3745" s="9"/>
      <c r="K3745" s="9"/>
      <c r="L3745" s="69"/>
      <c r="M3745" s="67"/>
    </row>
    <row r="3746" spans="1:13" ht="15">
      <c r="A3746" s="28" t="s">
        <v>3332</v>
      </c>
      <c r="B3746" s="63" t="s">
        <v>3372</v>
      </c>
      <c r="C3746" s="3"/>
      <c r="D3746" s="3"/>
      <c r="E3746" s="9"/>
      <c r="F3746" s="9"/>
      <c r="G3746" s="9"/>
      <c r="H3746" s="9"/>
      <c r="I3746" s="9"/>
      <c r="J3746" s="9"/>
      <c r="K3746" s="9"/>
      <c r="L3746" s="69"/>
      <c r="M3746" s="67"/>
    </row>
    <row r="3747" spans="1:13" ht="15">
      <c r="A3747" s="28" t="s">
        <v>3333</v>
      </c>
      <c r="B3747" s="63" t="s">
        <v>3383</v>
      </c>
      <c r="C3747" s="3"/>
      <c r="D3747" s="3"/>
      <c r="E3747" s="9"/>
      <c r="F3747" s="9"/>
      <c r="G3747" s="9"/>
      <c r="H3747" s="9"/>
      <c r="I3747" s="9"/>
      <c r="J3747" s="9"/>
      <c r="K3747" s="9"/>
      <c r="L3747" s="69"/>
      <c r="M3747" s="67"/>
    </row>
    <row r="3748" spans="1:13" ht="15">
      <c r="A3748" s="28" t="s">
        <v>3334</v>
      </c>
      <c r="B3748" s="63" t="s">
        <v>3378</v>
      </c>
      <c r="C3748" s="3"/>
      <c r="D3748" s="3"/>
      <c r="E3748" s="9"/>
      <c r="F3748" s="9"/>
      <c r="G3748" s="9"/>
      <c r="H3748" s="9"/>
      <c r="I3748" s="9"/>
      <c r="J3748" s="9"/>
      <c r="K3748" s="9"/>
      <c r="L3748" s="69"/>
      <c r="M3748" s="67"/>
    </row>
    <row r="3749" spans="1:13" ht="15">
      <c r="A3749" s="28" t="s">
        <v>3335</v>
      </c>
      <c r="B3749" s="277" t="s">
        <v>3365</v>
      </c>
      <c r="C3749" s="3"/>
      <c r="D3749" s="3"/>
      <c r="E3749" s="9"/>
      <c r="F3749" s="9"/>
      <c r="G3749" s="9"/>
      <c r="H3749" s="9"/>
      <c r="I3749" s="9"/>
      <c r="J3749" s="9"/>
      <c r="K3749" s="9"/>
      <c r="L3749" s="69"/>
      <c r="M3749" s="67"/>
    </row>
    <row r="3750" spans="1:13" ht="15">
      <c r="A3750" s="28" t="s">
        <v>3336</v>
      </c>
      <c r="B3750" s="63" t="s">
        <v>3380</v>
      </c>
      <c r="C3750" s="3"/>
      <c r="D3750" s="3"/>
      <c r="E3750" s="9"/>
      <c r="F3750" s="9"/>
      <c r="G3750" s="9"/>
      <c r="H3750" s="9"/>
      <c r="I3750" s="9"/>
      <c r="J3750" s="9"/>
      <c r="K3750" s="9"/>
      <c r="L3750" s="69"/>
      <c r="M3750" s="67"/>
    </row>
    <row r="3751" spans="1:13" ht="15">
      <c r="A3751" s="28" t="s">
        <v>3337</v>
      </c>
      <c r="B3751" s="63" t="s">
        <v>3399</v>
      </c>
      <c r="C3751" s="3"/>
      <c r="D3751" s="3"/>
      <c r="E3751" s="9"/>
      <c r="F3751" s="9"/>
      <c r="G3751" s="9"/>
      <c r="H3751" s="9"/>
      <c r="I3751" s="9"/>
      <c r="J3751" s="9"/>
      <c r="K3751" s="9"/>
      <c r="L3751" s="69"/>
      <c r="M3751" s="67"/>
    </row>
    <row r="3752" spans="1:13" ht="15">
      <c r="A3752" s="28" t="s">
        <v>3338</v>
      </c>
      <c r="B3752" s="63" t="s">
        <v>3369</v>
      </c>
      <c r="C3752" s="3"/>
      <c r="D3752" s="3"/>
      <c r="E3752" s="9"/>
      <c r="F3752" s="9"/>
      <c r="G3752" s="9"/>
      <c r="H3752" s="9"/>
      <c r="I3752" s="9"/>
      <c r="J3752" s="9"/>
      <c r="K3752" s="9"/>
      <c r="L3752" s="69"/>
      <c r="M3752" s="67"/>
    </row>
    <row r="3753" spans="1:13" ht="15">
      <c r="A3753" s="28" t="s">
        <v>4129</v>
      </c>
      <c r="B3753" s="63" t="s">
        <v>3376</v>
      </c>
      <c r="C3753" s="3"/>
      <c r="D3753" s="3"/>
      <c r="E3753" s="9"/>
      <c r="F3753" s="9"/>
      <c r="G3753" s="9"/>
      <c r="H3753" s="9"/>
      <c r="I3753" s="9"/>
      <c r="J3753" s="9"/>
      <c r="K3753" s="9"/>
      <c r="L3753" s="69"/>
      <c r="M3753" s="67"/>
    </row>
    <row r="3754" spans="1:13" ht="15">
      <c r="A3754" s="28" t="s">
        <v>4130</v>
      </c>
      <c r="B3754" s="63" t="s">
        <v>3397</v>
      </c>
      <c r="C3754" s="3"/>
      <c r="D3754" s="3"/>
      <c r="E3754" s="9"/>
      <c r="F3754" s="9"/>
      <c r="G3754" s="9"/>
      <c r="H3754" s="9"/>
      <c r="I3754" s="9"/>
      <c r="J3754" s="9"/>
      <c r="K3754" s="9"/>
      <c r="L3754" s="69"/>
      <c r="M3754" s="67"/>
    </row>
    <row r="3755" spans="1:13" ht="15">
      <c r="A3755" s="28" t="s">
        <v>4131</v>
      </c>
      <c r="B3755" s="63" t="s">
        <v>3381</v>
      </c>
      <c r="C3755" s="3"/>
      <c r="D3755" s="3"/>
      <c r="E3755" s="9"/>
      <c r="F3755" s="9"/>
      <c r="G3755" s="9"/>
      <c r="H3755" s="9"/>
      <c r="I3755" s="9"/>
      <c r="J3755" s="9"/>
      <c r="K3755" s="9"/>
      <c r="L3755" s="69"/>
      <c r="M3755" s="67"/>
    </row>
    <row r="3756" spans="1:13" ht="15">
      <c r="A3756" s="28"/>
      <c r="B3756" s="63"/>
      <c r="E3756" s="9"/>
      <c r="F3756" s="9"/>
      <c r="G3756" s="9"/>
      <c r="H3756" s="9"/>
      <c r="L3756" s="69"/>
      <c r="M3756" s="67"/>
    </row>
    <row r="3757" spans="1:13" ht="15">
      <c r="A3757" s="28"/>
      <c r="B3757" s="63"/>
      <c r="E3757" s="9"/>
      <c r="L3757" s="69"/>
    </row>
    <row r="3758" spans="1:13" ht="15">
      <c r="A3758" s="28"/>
      <c r="B3758" s="63"/>
      <c r="E3758" s="9"/>
      <c r="L3758" s="69"/>
    </row>
    <row r="3759" spans="1:13" ht="25.5">
      <c r="A3759" s="23" t="s">
        <v>206</v>
      </c>
      <c r="L3759" s="69"/>
    </row>
    <row r="3760" spans="1:13">
      <c r="L3760" s="69"/>
    </row>
    <row r="3761" spans="1:23" ht="15">
      <c r="A3761" s="39"/>
      <c r="B3761" s="39"/>
      <c r="C3761" s="39"/>
      <c r="D3761" s="39"/>
      <c r="E3761" s="61">
        <v>2016</v>
      </c>
      <c r="F3761" s="61">
        <v>2017</v>
      </c>
      <c r="G3761" s="61">
        <v>2018</v>
      </c>
      <c r="H3761" s="61">
        <v>2019</v>
      </c>
      <c r="I3761" s="61">
        <v>2020</v>
      </c>
      <c r="J3761" s="61">
        <v>2021</v>
      </c>
      <c r="K3761" s="61">
        <v>2022</v>
      </c>
      <c r="L3761" s="69"/>
      <c r="M3761" s="70" t="s">
        <v>40</v>
      </c>
    </row>
    <row r="3762" spans="1:23" ht="15">
      <c r="A3762" s="28" t="s">
        <v>0</v>
      </c>
      <c r="B3762" s="277" t="s">
        <v>2010</v>
      </c>
      <c r="C3762" s="3"/>
      <c r="D3762" s="3"/>
      <c r="E3762" s="9" t="s">
        <v>279</v>
      </c>
      <c r="F3762" s="9" t="s">
        <v>279</v>
      </c>
      <c r="G3762" s="9" t="s">
        <v>279</v>
      </c>
      <c r="H3762" s="9" t="s">
        <v>279</v>
      </c>
      <c r="I3762" s="9" t="s">
        <v>279</v>
      </c>
      <c r="J3762" s="67">
        <v>63.699999999993452</v>
      </c>
      <c r="K3762" s="9">
        <v>244.40000000000146</v>
      </c>
      <c r="L3762" s="69"/>
      <c r="M3762" s="67">
        <f>SUM(E3762:K3762)</f>
        <v>308.09999999999491</v>
      </c>
      <c r="S3762" s="277"/>
      <c r="T3762" s="63"/>
      <c r="U3762" s="347"/>
      <c r="V3762" s="63"/>
      <c r="W3762" s="63"/>
    </row>
    <row r="3763" spans="1:23" ht="15">
      <c r="A3763" s="28" t="s">
        <v>2</v>
      </c>
      <c r="B3763" s="229" t="s">
        <v>1657</v>
      </c>
      <c r="C3763" s="3"/>
      <c r="D3763" s="3"/>
      <c r="E3763" s="9" t="s">
        <v>279</v>
      </c>
      <c r="F3763" s="9" t="s">
        <v>279</v>
      </c>
      <c r="G3763" s="9" t="s">
        <v>279</v>
      </c>
      <c r="H3763" s="9" t="s">
        <v>279</v>
      </c>
      <c r="I3763" s="67">
        <v>148.50000000000045</v>
      </c>
      <c r="J3763" s="96">
        <v>452.59999999999491</v>
      </c>
      <c r="K3763" s="9">
        <v>195.29999999999563</v>
      </c>
      <c r="L3763" s="69"/>
      <c r="M3763" s="67">
        <f t="shared" ref="M3763:M3826" si="101">SUM(E3763:K3763)</f>
        <v>796.399999999991</v>
      </c>
      <c r="O3763" t="s">
        <v>293</v>
      </c>
      <c r="S3763" s="225"/>
      <c r="T3763" s="63"/>
      <c r="U3763" s="347"/>
      <c r="V3763" s="63"/>
      <c r="W3763" s="63"/>
    </row>
    <row r="3764" spans="1:23" ht="15">
      <c r="A3764" s="28" t="s">
        <v>3</v>
      </c>
      <c r="B3764" s="63" t="s">
        <v>156</v>
      </c>
      <c r="E3764" s="9" t="s">
        <v>279</v>
      </c>
      <c r="F3764" s="9" t="s">
        <v>279</v>
      </c>
      <c r="G3764" s="9">
        <v>56.4</v>
      </c>
      <c r="H3764" s="9">
        <v>240.79999999999563</v>
      </c>
      <c r="I3764" s="67">
        <v>193.40000000000009</v>
      </c>
      <c r="J3764" s="67">
        <v>70</v>
      </c>
      <c r="K3764" s="9">
        <v>96.69999999999709</v>
      </c>
      <c r="L3764" s="69"/>
      <c r="M3764" s="67">
        <f t="shared" si="101"/>
        <v>657.29999999999279</v>
      </c>
      <c r="S3764" s="63"/>
      <c r="T3764" s="63"/>
      <c r="U3764" s="348"/>
      <c r="V3764" s="63"/>
      <c r="W3764" s="63"/>
    </row>
    <row r="3765" spans="1:23" ht="15">
      <c r="A3765" s="28" t="s">
        <v>5</v>
      </c>
      <c r="B3765" s="277" t="s">
        <v>2003</v>
      </c>
      <c r="C3765" s="3"/>
      <c r="D3765" s="3"/>
      <c r="E3765" s="9" t="s">
        <v>279</v>
      </c>
      <c r="F3765" s="9" t="s">
        <v>279</v>
      </c>
      <c r="G3765" s="9" t="s">
        <v>279</v>
      </c>
      <c r="H3765" s="9" t="s">
        <v>279</v>
      </c>
      <c r="I3765" s="9" t="s">
        <v>279</v>
      </c>
      <c r="J3765" s="67">
        <v>315.90000000000146</v>
      </c>
      <c r="K3765" s="9">
        <v>491.89999999999782</v>
      </c>
      <c r="L3765" s="69"/>
      <c r="M3765" s="67">
        <f t="shared" si="101"/>
        <v>807.79999999999927</v>
      </c>
      <c r="S3765" s="277"/>
      <c r="T3765" s="63"/>
      <c r="U3765" s="347"/>
      <c r="V3765" s="63"/>
      <c r="W3765" s="63"/>
    </row>
    <row r="3766" spans="1:23" ht="15">
      <c r="A3766" s="28" t="s">
        <v>7</v>
      </c>
      <c r="B3766" s="229" t="s">
        <v>1652</v>
      </c>
      <c r="C3766" s="3"/>
      <c r="D3766" s="3"/>
      <c r="E3766" s="9" t="s">
        <v>279</v>
      </c>
      <c r="F3766" s="9" t="s">
        <v>279</v>
      </c>
      <c r="G3766" s="9" t="s">
        <v>279</v>
      </c>
      <c r="H3766" s="9" t="s">
        <v>279</v>
      </c>
      <c r="I3766" s="67">
        <v>80.500000000000455</v>
      </c>
      <c r="J3766" s="67">
        <v>294.69999999999709</v>
      </c>
      <c r="K3766" s="9">
        <v>374.99999999999636</v>
      </c>
      <c r="L3766" s="69"/>
      <c r="M3766" s="67">
        <f t="shared" si="101"/>
        <v>750.19999999999391</v>
      </c>
      <c r="S3766" s="225"/>
      <c r="T3766" s="63"/>
      <c r="U3766" s="347"/>
      <c r="V3766" s="63"/>
      <c r="W3766" s="63"/>
    </row>
    <row r="3767" spans="1:23" ht="15">
      <c r="A3767" s="28" t="s">
        <v>8</v>
      </c>
      <c r="B3767" s="229" t="s">
        <v>1647</v>
      </c>
      <c r="C3767" s="3"/>
      <c r="D3767" s="3"/>
      <c r="E3767" s="9" t="s">
        <v>279</v>
      </c>
      <c r="F3767" s="9" t="s">
        <v>279</v>
      </c>
      <c r="G3767" s="9" t="s">
        <v>279</v>
      </c>
      <c r="H3767" s="9" t="s">
        <v>279</v>
      </c>
      <c r="I3767" s="67">
        <v>490.09999999999991</v>
      </c>
      <c r="J3767" s="67">
        <v>158.3999999999869</v>
      </c>
      <c r="K3767" s="9">
        <v>500.299999999992</v>
      </c>
      <c r="L3767" s="69"/>
      <c r="M3767" s="67">
        <f t="shared" si="101"/>
        <v>1148.7999999999788</v>
      </c>
      <c r="S3767" s="225"/>
      <c r="T3767" s="63"/>
      <c r="U3767" s="347"/>
      <c r="V3767" s="63"/>
      <c r="W3767" s="63"/>
    </row>
    <row r="3768" spans="1:23" ht="15">
      <c r="A3768" s="28" t="s">
        <v>10</v>
      </c>
      <c r="B3768" s="63" t="s">
        <v>1</v>
      </c>
      <c r="E3768" s="217">
        <v>329.5</v>
      </c>
      <c r="F3768" s="9">
        <v>343.9</v>
      </c>
      <c r="G3768" s="9">
        <v>175.5</v>
      </c>
      <c r="H3768" s="9">
        <v>7.1999999999952706</v>
      </c>
      <c r="I3768" s="67">
        <v>443.40000000000009</v>
      </c>
      <c r="J3768" s="67">
        <v>415.29999999999927</v>
      </c>
      <c r="K3768" s="9">
        <v>49.399999999997817</v>
      </c>
      <c r="L3768" s="69"/>
      <c r="M3768" s="67">
        <f t="shared" si="101"/>
        <v>1764.1999999999925</v>
      </c>
      <c r="O3768" t="s">
        <v>298</v>
      </c>
      <c r="S3768" s="277"/>
      <c r="T3768" s="63"/>
      <c r="U3768" s="347"/>
      <c r="V3768" s="63"/>
      <c r="W3768" s="63"/>
    </row>
    <row r="3769" spans="1:23" ht="15">
      <c r="A3769" s="28" t="s">
        <v>12</v>
      </c>
      <c r="B3769" s="277" t="s">
        <v>2009</v>
      </c>
      <c r="C3769" s="3"/>
      <c r="D3769" s="3"/>
      <c r="E3769" s="9" t="s">
        <v>279</v>
      </c>
      <c r="F3769" s="9" t="s">
        <v>279</v>
      </c>
      <c r="G3769" s="9" t="s">
        <v>279</v>
      </c>
      <c r="H3769" s="9" t="s">
        <v>279</v>
      </c>
      <c r="I3769" s="9" t="s">
        <v>279</v>
      </c>
      <c r="J3769" s="67">
        <v>90.100000000005821</v>
      </c>
      <c r="K3769" s="9">
        <v>204.49999999999636</v>
      </c>
      <c r="L3769" s="69"/>
      <c r="M3769" s="67">
        <f t="shared" si="101"/>
        <v>294.60000000000218</v>
      </c>
      <c r="S3769" s="277"/>
      <c r="T3769" s="63"/>
      <c r="U3769" s="347"/>
      <c r="V3769" s="63"/>
      <c r="W3769" s="63"/>
    </row>
    <row r="3770" spans="1:23" ht="15">
      <c r="A3770" s="28" t="s">
        <v>14</v>
      </c>
      <c r="B3770" s="277" t="s">
        <v>2023</v>
      </c>
      <c r="C3770" s="3"/>
      <c r="D3770" s="3"/>
      <c r="E3770" s="9" t="s">
        <v>279</v>
      </c>
      <c r="F3770" s="9" t="s">
        <v>279</v>
      </c>
      <c r="G3770" s="9" t="s">
        <v>279</v>
      </c>
      <c r="H3770" s="9" t="s">
        <v>279</v>
      </c>
      <c r="I3770" s="9" t="s">
        <v>279</v>
      </c>
      <c r="J3770" s="9" t="s">
        <v>279</v>
      </c>
      <c r="K3770" s="9">
        <v>252.50000000000364</v>
      </c>
      <c r="L3770" s="69"/>
      <c r="M3770" s="67">
        <f t="shared" si="101"/>
        <v>252.50000000000364</v>
      </c>
      <c r="S3770" s="277"/>
      <c r="T3770" s="63"/>
      <c r="U3770" s="347"/>
      <c r="V3770" s="63"/>
      <c r="W3770" s="63"/>
    </row>
    <row r="3771" spans="1:23" ht="15">
      <c r="A3771" s="28" t="s">
        <v>16</v>
      </c>
      <c r="B3771" s="63" t="s">
        <v>178</v>
      </c>
      <c r="E3771" s="217">
        <v>325.3</v>
      </c>
      <c r="F3771" s="9">
        <v>449.3</v>
      </c>
      <c r="G3771" s="9" t="s">
        <v>279</v>
      </c>
      <c r="H3771" s="9" t="s">
        <v>279</v>
      </c>
      <c r="I3771" s="9" t="s">
        <v>279</v>
      </c>
      <c r="J3771" s="9" t="s">
        <v>279</v>
      </c>
      <c r="K3771" s="9" t="s">
        <v>279</v>
      </c>
      <c r="L3771" s="69"/>
      <c r="M3771" s="67">
        <f t="shared" si="101"/>
        <v>774.6</v>
      </c>
      <c r="O3771" t="s">
        <v>293</v>
      </c>
      <c r="S3771" s="225"/>
      <c r="T3771" s="63"/>
      <c r="U3771" s="348"/>
      <c r="V3771" s="63"/>
      <c r="W3771" s="63"/>
    </row>
    <row r="3772" spans="1:23" ht="15">
      <c r="A3772" s="28" t="s">
        <v>18</v>
      </c>
      <c r="B3772" s="63" t="s">
        <v>769</v>
      </c>
      <c r="E3772" s="9" t="s">
        <v>279</v>
      </c>
      <c r="F3772" s="9" t="s">
        <v>279</v>
      </c>
      <c r="G3772" s="9" t="s">
        <v>279</v>
      </c>
      <c r="H3772" s="9">
        <v>72.500000000007276</v>
      </c>
      <c r="I3772" s="67">
        <v>341.10000000000036</v>
      </c>
      <c r="J3772" s="9" t="s">
        <v>279</v>
      </c>
      <c r="K3772" s="9" t="s">
        <v>279</v>
      </c>
      <c r="L3772" s="69"/>
      <c r="M3772" s="67">
        <f t="shared" si="101"/>
        <v>413.60000000000764</v>
      </c>
      <c r="S3772" s="63"/>
      <c r="T3772" s="63"/>
      <c r="U3772" s="347"/>
      <c r="V3772" s="63"/>
      <c r="W3772" s="63"/>
    </row>
    <row r="3773" spans="1:23" ht="15">
      <c r="A3773" s="28" t="s">
        <v>20</v>
      </c>
      <c r="B3773" s="229" t="s">
        <v>1653</v>
      </c>
      <c r="C3773" s="3"/>
      <c r="D3773" s="3"/>
      <c r="E3773" s="9" t="s">
        <v>279</v>
      </c>
      <c r="F3773" s="9" t="s">
        <v>279</v>
      </c>
      <c r="G3773" s="9" t="s">
        <v>279</v>
      </c>
      <c r="H3773" s="9" t="s">
        <v>279</v>
      </c>
      <c r="I3773" s="67">
        <v>330.30000000000018</v>
      </c>
      <c r="J3773" s="67">
        <v>419.60000000000582</v>
      </c>
      <c r="K3773" s="9">
        <v>268.90000000000146</v>
      </c>
      <c r="L3773" s="69"/>
      <c r="M3773" s="67">
        <f t="shared" si="101"/>
        <v>1018.8000000000075</v>
      </c>
      <c r="S3773" s="277"/>
      <c r="T3773" s="63"/>
      <c r="U3773" s="347"/>
      <c r="V3773" s="63"/>
      <c r="W3773" s="63"/>
    </row>
    <row r="3774" spans="1:23" ht="15">
      <c r="A3774" s="28" t="s">
        <v>22</v>
      </c>
      <c r="B3774" s="63" t="s">
        <v>771</v>
      </c>
      <c r="E3774" s="9" t="s">
        <v>279</v>
      </c>
      <c r="F3774" s="9" t="s">
        <v>279</v>
      </c>
      <c r="G3774" s="9" t="s">
        <v>279</v>
      </c>
      <c r="H3774" s="9">
        <v>192.89999999999782</v>
      </c>
      <c r="I3774" s="67">
        <v>452.80000000000064</v>
      </c>
      <c r="J3774" s="67">
        <v>318.5</v>
      </c>
      <c r="K3774" s="9">
        <v>444.30000000000655</v>
      </c>
      <c r="L3774" s="69"/>
      <c r="M3774" s="67">
        <f t="shared" si="101"/>
        <v>1408.500000000005</v>
      </c>
      <c r="S3774" s="63"/>
      <c r="T3774" s="63"/>
      <c r="U3774" s="347"/>
      <c r="V3774" s="63"/>
      <c r="W3774" s="63"/>
    </row>
    <row r="3775" spans="1:23" ht="15">
      <c r="A3775" s="28" t="s">
        <v>24</v>
      </c>
      <c r="B3775" s="63" t="s">
        <v>4</v>
      </c>
      <c r="E3775" s="9">
        <v>190</v>
      </c>
      <c r="F3775" s="9">
        <v>589</v>
      </c>
      <c r="G3775" s="9">
        <v>86.8</v>
      </c>
      <c r="H3775" s="9">
        <v>266.89999999999964</v>
      </c>
      <c r="I3775" s="67">
        <v>344.39999999999964</v>
      </c>
      <c r="J3775" s="9" t="s">
        <v>279</v>
      </c>
      <c r="K3775" s="9" t="s">
        <v>279</v>
      </c>
      <c r="L3775" s="69"/>
      <c r="M3775" s="67">
        <f t="shared" si="101"/>
        <v>1477.0999999999992</v>
      </c>
      <c r="S3775" s="277"/>
      <c r="T3775" s="63"/>
      <c r="U3775" s="348"/>
      <c r="V3775" s="63"/>
      <c r="W3775" s="63"/>
    </row>
    <row r="3776" spans="1:23" ht="15">
      <c r="A3776" s="28" t="s">
        <v>26</v>
      </c>
      <c r="B3776" s="277" t="s">
        <v>2053</v>
      </c>
      <c r="C3776" s="3"/>
      <c r="D3776" s="3"/>
      <c r="E3776" s="9" t="s">
        <v>279</v>
      </c>
      <c r="F3776" s="9" t="s">
        <v>279</v>
      </c>
      <c r="G3776" s="9" t="s">
        <v>279</v>
      </c>
      <c r="H3776" s="9" t="s">
        <v>279</v>
      </c>
      <c r="I3776" s="9" t="s">
        <v>279</v>
      </c>
      <c r="J3776" s="9" t="s">
        <v>279</v>
      </c>
      <c r="K3776" s="9">
        <v>137.49999999999818</v>
      </c>
      <c r="L3776" s="69"/>
      <c r="M3776" s="67">
        <f t="shared" si="101"/>
        <v>137.49999999999818</v>
      </c>
      <c r="S3776" s="63"/>
      <c r="T3776" s="63"/>
      <c r="U3776" s="347"/>
      <c r="V3776" s="63"/>
      <c r="W3776" s="63"/>
    </row>
    <row r="3777" spans="1:23" ht="15">
      <c r="A3777" s="28" t="s">
        <v>28</v>
      </c>
      <c r="B3777" s="63" t="s">
        <v>788</v>
      </c>
      <c r="E3777" s="9" t="s">
        <v>279</v>
      </c>
      <c r="F3777" s="9" t="s">
        <v>279</v>
      </c>
      <c r="G3777" s="9" t="s">
        <v>279</v>
      </c>
      <c r="H3777" s="9">
        <v>239.29999999999927</v>
      </c>
      <c r="I3777" s="67">
        <v>445.70000000000027</v>
      </c>
      <c r="J3777" s="67">
        <v>263.60000000000218</v>
      </c>
      <c r="K3777" s="9">
        <v>157.40000000000509</v>
      </c>
      <c r="L3777" s="69"/>
      <c r="M3777" s="67">
        <f t="shared" si="101"/>
        <v>1106.0000000000068</v>
      </c>
      <c r="S3777" s="277"/>
      <c r="T3777" s="63"/>
      <c r="U3777" s="348"/>
      <c r="V3777" s="63"/>
      <c r="W3777" s="63"/>
    </row>
    <row r="3778" spans="1:23" ht="15">
      <c r="A3778" s="28" t="s">
        <v>30</v>
      </c>
      <c r="B3778" s="63" t="s">
        <v>6</v>
      </c>
      <c r="E3778" s="9">
        <v>283</v>
      </c>
      <c r="F3778" s="9">
        <v>458.5</v>
      </c>
      <c r="G3778" s="9">
        <v>392.9</v>
      </c>
      <c r="H3778" s="9">
        <v>269.00000000001091</v>
      </c>
      <c r="I3778" s="67">
        <v>358.90000000000009</v>
      </c>
      <c r="J3778" s="67">
        <v>75.399999999997817</v>
      </c>
      <c r="K3778" s="9" t="s">
        <v>279</v>
      </c>
      <c r="L3778" s="69"/>
      <c r="M3778" s="67">
        <f t="shared" si="101"/>
        <v>1837.7000000000089</v>
      </c>
      <c r="S3778" s="63"/>
      <c r="T3778" s="63"/>
      <c r="U3778" s="347"/>
      <c r="V3778" s="63"/>
      <c r="W3778" s="63"/>
    </row>
    <row r="3779" spans="1:23" ht="15">
      <c r="A3779" s="28" t="s">
        <v>32</v>
      </c>
      <c r="B3779" s="277" t="s">
        <v>2006</v>
      </c>
      <c r="C3779" s="3"/>
      <c r="D3779" s="3"/>
      <c r="E3779" s="9" t="s">
        <v>279</v>
      </c>
      <c r="F3779" s="9" t="s">
        <v>279</v>
      </c>
      <c r="G3779" s="9" t="s">
        <v>279</v>
      </c>
      <c r="H3779" s="9" t="s">
        <v>279</v>
      </c>
      <c r="I3779" s="9" t="s">
        <v>279</v>
      </c>
      <c r="J3779" s="67">
        <v>119.19999999999709</v>
      </c>
      <c r="K3779" s="9">
        <v>364.80000000000655</v>
      </c>
      <c r="L3779" s="69"/>
      <c r="M3779" s="67">
        <f t="shared" si="101"/>
        <v>484.00000000000364</v>
      </c>
      <c r="S3779" s="277"/>
      <c r="T3779" s="63"/>
      <c r="U3779" s="347"/>
      <c r="V3779" s="63"/>
      <c r="W3779" s="63"/>
    </row>
    <row r="3780" spans="1:23" ht="15">
      <c r="A3780" s="28" t="s">
        <v>34</v>
      </c>
      <c r="B3780" s="63" t="s">
        <v>153</v>
      </c>
      <c r="E3780" s="9" t="s">
        <v>279</v>
      </c>
      <c r="F3780" s="9" t="s">
        <v>279</v>
      </c>
      <c r="G3780" s="9">
        <v>293.7</v>
      </c>
      <c r="H3780" s="9">
        <v>104.60000000000582</v>
      </c>
      <c r="I3780" s="67">
        <v>131.59999999999945</v>
      </c>
      <c r="J3780" s="67">
        <v>274.00000000000364</v>
      </c>
      <c r="K3780" s="217">
        <v>545.10000000000582</v>
      </c>
      <c r="L3780" s="69"/>
      <c r="M3780" s="67">
        <f t="shared" si="101"/>
        <v>1349.0000000000148</v>
      </c>
      <c r="O3780" t="s">
        <v>293</v>
      </c>
      <c r="S3780" s="277"/>
      <c r="T3780" s="63"/>
      <c r="U3780" s="347"/>
      <c r="V3780" s="63"/>
      <c r="W3780" s="63"/>
    </row>
    <row r="3781" spans="1:23" ht="15">
      <c r="A3781" s="28" t="s">
        <v>36</v>
      </c>
      <c r="B3781" s="277" t="s">
        <v>2024</v>
      </c>
      <c r="C3781" s="3"/>
      <c r="D3781" s="3"/>
      <c r="E3781" s="9" t="s">
        <v>279</v>
      </c>
      <c r="F3781" s="9" t="s">
        <v>279</v>
      </c>
      <c r="G3781" s="9" t="s">
        <v>279</v>
      </c>
      <c r="H3781" s="9" t="s">
        <v>279</v>
      </c>
      <c r="I3781" s="9" t="s">
        <v>279</v>
      </c>
      <c r="J3781" s="9" t="s">
        <v>279</v>
      </c>
      <c r="K3781" s="9">
        <v>381.50000000000364</v>
      </c>
      <c r="L3781" s="69"/>
      <c r="M3781" s="67">
        <f t="shared" si="101"/>
        <v>381.50000000000364</v>
      </c>
      <c r="S3781" s="277"/>
      <c r="T3781" s="63"/>
      <c r="U3781" s="348"/>
      <c r="V3781" s="63"/>
      <c r="W3781" s="63"/>
    </row>
    <row r="3782" spans="1:23" ht="15">
      <c r="A3782" s="28" t="s">
        <v>38</v>
      </c>
      <c r="B3782" s="277" t="s">
        <v>2004</v>
      </c>
      <c r="C3782" s="3"/>
      <c r="D3782" s="3"/>
      <c r="E3782" s="9" t="s">
        <v>279</v>
      </c>
      <c r="F3782" s="9" t="s">
        <v>279</v>
      </c>
      <c r="G3782" s="9" t="s">
        <v>279</v>
      </c>
      <c r="H3782" s="9" t="s">
        <v>279</v>
      </c>
      <c r="I3782" s="9" t="s">
        <v>279</v>
      </c>
      <c r="J3782" s="67">
        <v>392.29999999999927</v>
      </c>
      <c r="K3782" s="9" t="s">
        <v>279</v>
      </c>
      <c r="L3782" s="69"/>
      <c r="M3782" s="67">
        <f t="shared" si="101"/>
        <v>392.29999999999927</v>
      </c>
      <c r="S3782" s="225"/>
      <c r="T3782" s="63"/>
      <c r="U3782" s="347"/>
      <c r="V3782" s="63"/>
      <c r="W3782" s="63"/>
    </row>
    <row r="3783" spans="1:23" ht="15">
      <c r="A3783" s="28" t="s">
        <v>145</v>
      </c>
      <c r="B3783" s="63" t="s">
        <v>179</v>
      </c>
      <c r="E3783" s="214">
        <v>480.2</v>
      </c>
      <c r="F3783" s="9" t="s">
        <v>279</v>
      </c>
      <c r="G3783" s="9" t="s">
        <v>279</v>
      </c>
      <c r="H3783" s="9" t="s">
        <v>279</v>
      </c>
      <c r="I3783" s="9" t="s">
        <v>279</v>
      </c>
      <c r="J3783" s="9" t="s">
        <v>279</v>
      </c>
      <c r="K3783" s="9" t="s">
        <v>279</v>
      </c>
      <c r="L3783" s="69"/>
      <c r="M3783" s="67">
        <f t="shared" si="101"/>
        <v>480.2</v>
      </c>
      <c r="O3783" t="s">
        <v>282</v>
      </c>
      <c r="R3783" t="s">
        <v>1808</v>
      </c>
      <c r="S3783" s="63"/>
      <c r="T3783" s="63"/>
      <c r="U3783" s="348"/>
      <c r="V3783" s="63"/>
      <c r="W3783" s="63"/>
    </row>
    <row r="3784" spans="1:23" ht="15">
      <c r="A3784" s="28" t="s">
        <v>146</v>
      </c>
      <c r="B3784" s="63" t="s">
        <v>9</v>
      </c>
      <c r="E3784" s="9">
        <v>105.3</v>
      </c>
      <c r="F3784" s="214">
        <v>851.2</v>
      </c>
      <c r="G3784" s="217">
        <v>512.4</v>
      </c>
      <c r="H3784" s="9">
        <v>139.59999999999854</v>
      </c>
      <c r="I3784" s="67">
        <v>462.69999999999936</v>
      </c>
      <c r="J3784" s="67">
        <v>128.39999999999418</v>
      </c>
      <c r="K3784" s="9">
        <v>270.99999999999818</v>
      </c>
      <c r="L3784" s="69"/>
      <c r="M3784" s="67">
        <f t="shared" si="101"/>
        <v>2470.5999999999904</v>
      </c>
      <c r="O3784" t="s">
        <v>356</v>
      </c>
      <c r="R3784" t="s">
        <v>1808</v>
      </c>
      <c r="S3784" s="277"/>
      <c r="T3784" s="63"/>
      <c r="U3784" s="347"/>
      <c r="V3784" s="63"/>
      <c r="W3784" s="63"/>
    </row>
    <row r="3785" spans="1:23" ht="15">
      <c r="A3785" s="28" t="s">
        <v>147</v>
      </c>
      <c r="B3785" s="277" t="s">
        <v>2018</v>
      </c>
      <c r="C3785" s="3"/>
      <c r="D3785" s="3"/>
      <c r="E3785" s="9" t="s">
        <v>279</v>
      </c>
      <c r="F3785" s="9" t="s">
        <v>279</v>
      </c>
      <c r="G3785" s="9" t="s">
        <v>279</v>
      </c>
      <c r="H3785" s="9" t="s">
        <v>279</v>
      </c>
      <c r="I3785" s="9" t="s">
        <v>279</v>
      </c>
      <c r="J3785" s="67">
        <v>264.99999999999272</v>
      </c>
      <c r="K3785" s="9">
        <v>288.59999999999491</v>
      </c>
      <c r="L3785" s="69"/>
      <c r="M3785" s="67">
        <f t="shared" si="101"/>
        <v>553.59999999998763</v>
      </c>
      <c r="S3785" s="63"/>
      <c r="T3785" s="63"/>
      <c r="U3785" s="347"/>
      <c r="V3785" s="63"/>
      <c r="W3785" s="63"/>
    </row>
    <row r="3786" spans="1:23" ht="15">
      <c r="A3786" s="28" t="s">
        <v>151</v>
      </c>
      <c r="B3786" s="63" t="s">
        <v>11</v>
      </c>
      <c r="E3786" s="217">
        <v>356.2</v>
      </c>
      <c r="F3786" s="217">
        <v>735.7</v>
      </c>
      <c r="G3786" s="213">
        <v>559.9</v>
      </c>
      <c r="H3786" s="9">
        <v>92.300000000006548</v>
      </c>
      <c r="I3786" s="96">
        <v>593.80000000000018</v>
      </c>
      <c r="J3786" s="96">
        <v>436.34999999999854</v>
      </c>
      <c r="K3786" s="9">
        <v>321.09999999999854</v>
      </c>
      <c r="L3786" s="69"/>
      <c r="M3786" s="67">
        <f t="shared" si="101"/>
        <v>3095.350000000004</v>
      </c>
      <c r="O3786" t="s">
        <v>2488</v>
      </c>
      <c r="R3786" s="21" t="s">
        <v>1557</v>
      </c>
      <c r="S3786" s="277"/>
      <c r="T3786" s="63"/>
      <c r="U3786" s="347"/>
      <c r="V3786" s="63"/>
      <c r="W3786" s="63"/>
    </row>
    <row r="3787" spans="1:23" ht="15">
      <c r="A3787" s="28" t="s">
        <v>157</v>
      </c>
      <c r="B3787" s="277" t="s">
        <v>2025</v>
      </c>
      <c r="C3787" s="3"/>
      <c r="D3787" s="3"/>
      <c r="E3787" s="9" t="s">
        <v>279</v>
      </c>
      <c r="F3787" s="9" t="s">
        <v>279</v>
      </c>
      <c r="G3787" s="9" t="s">
        <v>279</v>
      </c>
      <c r="H3787" s="9" t="s">
        <v>279</v>
      </c>
      <c r="I3787" s="9" t="s">
        <v>279</v>
      </c>
      <c r="J3787" s="9" t="s">
        <v>279</v>
      </c>
      <c r="K3787" s="9">
        <v>110.90000000000509</v>
      </c>
      <c r="L3787" s="69"/>
      <c r="M3787" s="67">
        <f t="shared" si="101"/>
        <v>110.90000000000509</v>
      </c>
      <c r="S3787" s="63"/>
      <c r="T3787" s="63"/>
      <c r="U3787" s="347"/>
      <c r="V3787" s="63"/>
      <c r="W3787" s="63"/>
    </row>
    <row r="3788" spans="1:23" ht="15">
      <c r="A3788" s="28" t="s">
        <v>159</v>
      </c>
      <c r="B3788" s="229" t="s">
        <v>1655</v>
      </c>
      <c r="C3788" s="3"/>
      <c r="D3788" s="3"/>
      <c r="E3788" s="9" t="s">
        <v>279</v>
      </c>
      <c r="F3788" s="9" t="s">
        <v>279</v>
      </c>
      <c r="G3788" s="9" t="s">
        <v>279</v>
      </c>
      <c r="H3788" s="9" t="s">
        <v>279</v>
      </c>
      <c r="I3788" s="132">
        <v>644.39999999999873</v>
      </c>
      <c r="J3788" s="67">
        <v>176.69999999999709</v>
      </c>
      <c r="K3788" s="9">
        <v>46.300000000006548</v>
      </c>
      <c r="L3788" s="69"/>
      <c r="M3788" s="67">
        <f t="shared" si="101"/>
        <v>867.40000000000236</v>
      </c>
      <c r="O3788" t="s">
        <v>301</v>
      </c>
      <c r="S3788" s="277"/>
      <c r="T3788" s="63"/>
      <c r="U3788" s="347"/>
      <c r="V3788" s="63"/>
      <c r="W3788" s="63"/>
    </row>
    <row r="3789" spans="1:23" ht="15">
      <c r="A3789" s="28" t="s">
        <v>160</v>
      </c>
      <c r="B3789" s="28" t="s">
        <v>728</v>
      </c>
      <c r="E3789" s="9" t="s">
        <v>279</v>
      </c>
      <c r="F3789" s="9" t="s">
        <v>279</v>
      </c>
      <c r="G3789" s="9" t="s">
        <v>279</v>
      </c>
      <c r="H3789" s="9">
        <v>212.60000000000218</v>
      </c>
      <c r="I3789" s="67">
        <v>374.70000000000073</v>
      </c>
      <c r="J3789" s="132">
        <v>551.99999999999818</v>
      </c>
      <c r="K3789" s="9">
        <v>18.400000000001455</v>
      </c>
      <c r="L3789" s="69"/>
      <c r="M3789" s="67">
        <f t="shared" si="101"/>
        <v>1157.7000000000025</v>
      </c>
      <c r="O3789" t="s">
        <v>301</v>
      </c>
      <c r="S3789" s="277"/>
      <c r="T3789" s="63"/>
      <c r="U3789" s="347"/>
      <c r="V3789" s="63"/>
      <c r="W3789" s="63"/>
    </row>
    <row r="3790" spans="1:23" ht="15">
      <c r="A3790" s="28" t="s">
        <v>161</v>
      </c>
      <c r="B3790" s="277" t="s">
        <v>2011</v>
      </c>
      <c r="C3790" s="3"/>
      <c r="D3790" s="3"/>
      <c r="E3790" s="9" t="s">
        <v>279</v>
      </c>
      <c r="F3790" s="9" t="s">
        <v>279</v>
      </c>
      <c r="G3790" s="9" t="s">
        <v>279</v>
      </c>
      <c r="H3790" s="9" t="s">
        <v>279</v>
      </c>
      <c r="I3790" s="9" t="s">
        <v>279</v>
      </c>
      <c r="J3790" s="67">
        <v>295.99999999999636</v>
      </c>
      <c r="K3790" s="9">
        <v>213.19999999999709</v>
      </c>
      <c r="L3790" s="69"/>
      <c r="M3790" s="67">
        <f t="shared" si="101"/>
        <v>509.19999999999345</v>
      </c>
      <c r="S3790" s="277"/>
      <c r="T3790" s="63"/>
      <c r="U3790" s="347"/>
      <c r="V3790" s="63"/>
      <c r="W3790" s="63"/>
    </row>
    <row r="3791" spans="1:23" ht="15">
      <c r="A3791" s="28" t="s">
        <v>163</v>
      </c>
      <c r="B3791" s="63" t="s">
        <v>783</v>
      </c>
      <c r="E3791" s="9" t="s">
        <v>279</v>
      </c>
      <c r="F3791" s="9" t="s">
        <v>279</v>
      </c>
      <c r="G3791" s="9" t="s">
        <v>279</v>
      </c>
      <c r="H3791" s="9">
        <v>250.30000000000291</v>
      </c>
      <c r="I3791" s="67">
        <v>421.49999999999909</v>
      </c>
      <c r="J3791" s="67">
        <v>117.89999999999418</v>
      </c>
      <c r="K3791" s="212">
        <v>618.80000000000655</v>
      </c>
      <c r="L3791" s="69"/>
      <c r="M3791" s="67">
        <f t="shared" si="101"/>
        <v>1408.5000000000027</v>
      </c>
      <c r="O3791" t="s">
        <v>301</v>
      </c>
      <c r="S3791" s="63"/>
      <c r="T3791" s="63"/>
      <c r="U3791" s="347"/>
      <c r="V3791" s="63"/>
      <c r="W3791" s="63"/>
    </row>
    <row r="3792" spans="1:23" ht="15">
      <c r="A3792" s="28" t="s">
        <v>275</v>
      </c>
      <c r="B3792" s="63" t="s">
        <v>13</v>
      </c>
      <c r="E3792" s="9">
        <v>260.8</v>
      </c>
      <c r="F3792" s="9">
        <v>364</v>
      </c>
      <c r="G3792" s="217">
        <v>529.70000000000005</v>
      </c>
      <c r="H3792" s="9">
        <v>337.29999999999563</v>
      </c>
      <c r="I3792" s="67">
        <v>319.09999999999991</v>
      </c>
      <c r="J3792" s="67">
        <v>274.79999999999927</v>
      </c>
      <c r="K3792" s="9">
        <v>83.099999999998545</v>
      </c>
      <c r="L3792" s="69"/>
      <c r="M3792" s="67">
        <f t="shared" si="101"/>
        <v>2168.7999999999934</v>
      </c>
      <c r="O3792" t="s">
        <v>285</v>
      </c>
      <c r="S3792" s="63"/>
      <c r="T3792" s="63"/>
      <c r="U3792" s="347"/>
      <c r="V3792" s="63"/>
      <c r="W3792" s="63"/>
    </row>
    <row r="3793" spans="1:23" ht="15">
      <c r="A3793" s="28" t="s">
        <v>276</v>
      </c>
      <c r="B3793" s="28" t="s">
        <v>734</v>
      </c>
      <c r="E3793" s="9" t="s">
        <v>279</v>
      </c>
      <c r="F3793" s="9" t="s">
        <v>279</v>
      </c>
      <c r="G3793" s="9" t="s">
        <v>279</v>
      </c>
      <c r="H3793" s="9">
        <v>169.40000000000327</v>
      </c>
      <c r="I3793" s="67">
        <v>405.20000000000073</v>
      </c>
      <c r="J3793" s="67">
        <v>210.90000000000509</v>
      </c>
      <c r="K3793" s="9">
        <v>453.60000000000582</v>
      </c>
      <c r="L3793" s="69"/>
      <c r="M3793" s="67">
        <f t="shared" si="101"/>
        <v>1239.1000000000149</v>
      </c>
      <c r="S3793" s="225"/>
      <c r="T3793" s="63"/>
      <c r="U3793" s="347"/>
      <c r="V3793" s="63"/>
      <c r="W3793" s="63"/>
    </row>
    <row r="3794" spans="1:23" ht="15">
      <c r="A3794" s="28" t="s">
        <v>277</v>
      </c>
      <c r="B3794" s="63" t="s">
        <v>164</v>
      </c>
      <c r="E3794" s="9" t="s">
        <v>279</v>
      </c>
      <c r="F3794" s="9" t="s">
        <v>279</v>
      </c>
      <c r="G3794" s="217">
        <v>433</v>
      </c>
      <c r="H3794" s="9" t="s">
        <v>279</v>
      </c>
      <c r="I3794" s="9" t="s">
        <v>279</v>
      </c>
      <c r="J3794" s="9" t="s">
        <v>279</v>
      </c>
      <c r="K3794" s="9" t="s">
        <v>279</v>
      </c>
      <c r="L3794" s="69"/>
      <c r="M3794" s="67">
        <f t="shared" si="101"/>
        <v>433</v>
      </c>
      <c r="O3794" t="s">
        <v>288</v>
      </c>
      <c r="S3794" s="63"/>
      <c r="T3794" s="63"/>
      <c r="U3794" s="347"/>
      <c r="V3794" s="63"/>
      <c r="W3794" s="63"/>
    </row>
    <row r="3795" spans="1:23" ht="15">
      <c r="A3795" s="28" t="s">
        <v>278</v>
      </c>
      <c r="B3795" s="63" t="s">
        <v>15</v>
      </c>
      <c r="E3795" s="9">
        <v>154.5</v>
      </c>
      <c r="F3795" s="9">
        <v>545.4</v>
      </c>
      <c r="G3795" s="9">
        <v>332.1</v>
      </c>
      <c r="H3795" s="217">
        <v>407.89999999999418</v>
      </c>
      <c r="I3795" s="67">
        <v>308.400000000001</v>
      </c>
      <c r="J3795" s="96">
        <v>487.299999999992</v>
      </c>
      <c r="K3795" s="9">
        <v>464.70000000000437</v>
      </c>
      <c r="L3795" s="69"/>
      <c r="M3795" s="67">
        <f t="shared" si="101"/>
        <v>2700.2999999999915</v>
      </c>
      <c r="O3795" t="s">
        <v>316</v>
      </c>
      <c r="S3795" s="277"/>
      <c r="T3795" s="63"/>
      <c r="U3795" s="347"/>
      <c r="V3795" s="63"/>
      <c r="W3795" s="63"/>
    </row>
    <row r="3796" spans="1:23" ht="15">
      <c r="A3796" s="28" t="s">
        <v>735</v>
      </c>
      <c r="B3796" s="277" t="s">
        <v>2007</v>
      </c>
      <c r="C3796" s="3"/>
      <c r="D3796" s="3"/>
      <c r="E3796" s="9" t="s">
        <v>279</v>
      </c>
      <c r="F3796" s="9" t="s">
        <v>279</v>
      </c>
      <c r="G3796" s="9" t="s">
        <v>279</v>
      </c>
      <c r="H3796" s="9" t="s">
        <v>279</v>
      </c>
      <c r="I3796" s="9" t="s">
        <v>279</v>
      </c>
      <c r="J3796" s="133">
        <v>544.60000000000036</v>
      </c>
      <c r="K3796" s="9">
        <v>334.69999999999709</v>
      </c>
      <c r="L3796" s="69"/>
      <c r="M3796" s="67">
        <f t="shared" si="101"/>
        <v>879.29999999999745</v>
      </c>
      <c r="O3796" t="s">
        <v>283</v>
      </c>
      <c r="S3796" s="63"/>
      <c r="T3796" s="63"/>
      <c r="U3796" s="347"/>
      <c r="V3796" s="63"/>
      <c r="W3796" s="63"/>
    </row>
    <row r="3797" spans="1:23" ht="15">
      <c r="A3797" s="28" t="s">
        <v>736</v>
      </c>
      <c r="B3797" s="63" t="s">
        <v>17</v>
      </c>
      <c r="E3797" s="217">
        <v>365.5</v>
      </c>
      <c r="F3797" s="217">
        <v>674.1</v>
      </c>
      <c r="G3797" s="9">
        <v>241.6</v>
      </c>
      <c r="H3797" s="9">
        <v>343.20000000000437</v>
      </c>
      <c r="I3797" s="67">
        <v>467.00000000000091</v>
      </c>
      <c r="J3797" s="67">
        <v>370.80000000000291</v>
      </c>
      <c r="K3797" s="9">
        <v>299.80000000000291</v>
      </c>
      <c r="L3797" s="69"/>
      <c r="M3797" s="67">
        <f t="shared" si="101"/>
        <v>2762.0000000000109</v>
      </c>
      <c r="O3797" t="s">
        <v>287</v>
      </c>
      <c r="S3797" s="28"/>
      <c r="T3797" s="63"/>
      <c r="U3797" s="348"/>
      <c r="V3797" s="63"/>
      <c r="W3797" s="63"/>
    </row>
    <row r="3798" spans="1:23" ht="15">
      <c r="A3798" s="28" t="s">
        <v>737</v>
      </c>
      <c r="B3798" s="63" t="s">
        <v>744</v>
      </c>
      <c r="E3798" s="9" t="s">
        <v>279</v>
      </c>
      <c r="F3798" s="9" t="s">
        <v>279</v>
      </c>
      <c r="G3798" s="9" t="s">
        <v>279</v>
      </c>
      <c r="H3798" s="217">
        <v>443.79999999999927</v>
      </c>
      <c r="I3798" s="67">
        <v>308.89999999999873</v>
      </c>
      <c r="J3798" s="9" t="s">
        <v>279</v>
      </c>
      <c r="K3798" s="9" t="s">
        <v>279</v>
      </c>
      <c r="L3798" s="69"/>
      <c r="M3798" s="67">
        <f t="shared" si="101"/>
        <v>752.699999999998</v>
      </c>
      <c r="O3798" t="s">
        <v>284</v>
      </c>
      <c r="S3798" s="63"/>
      <c r="T3798" s="63"/>
      <c r="U3798" s="347"/>
      <c r="V3798" s="63"/>
      <c r="W3798" s="63"/>
    </row>
    <row r="3799" spans="1:23" ht="15">
      <c r="A3799" s="28" t="s">
        <v>739</v>
      </c>
      <c r="B3799" s="63" t="s">
        <v>757</v>
      </c>
      <c r="E3799" s="9" t="s">
        <v>279</v>
      </c>
      <c r="F3799" s="9" t="s">
        <v>279</v>
      </c>
      <c r="G3799" s="9" t="s">
        <v>279</v>
      </c>
      <c r="H3799" s="9">
        <v>186.30000000000291</v>
      </c>
      <c r="I3799" s="131">
        <v>666.39999999999873</v>
      </c>
      <c r="J3799" s="67">
        <v>81.200000000000728</v>
      </c>
      <c r="K3799" s="9">
        <v>208.89999999999964</v>
      </c>
      <c r="L3799" s="69"/>
      <c r="M3799" s="67">
        <f t="shared" si="101"/>
        <v>1142.800000000002</v>
      </c>
      <c r="O3799" t="s">
        <v>282</v>
      </c>
      <c r="R3799" s="21" t="s">
        <v>1808</v>
      </c>
      <c r="S3799" s="277"/>
      <c r="T3799" s="63"/>
      <c r="U3799" s="348"/>
      <c r="V3799" s="63"/>
      <c r="W3799" s="63"/>
    </row>
    <row r="3800" spans="1:23" ht="15">
      <c r="A3800" s="28" t="s">
        <v>745</v>
      </c>
      <c r="B3800" s="63" t="s">
        <v>162</v>
      </c>
      <c r="E3800" s="9" t="s">
        <v>279</v>
      </c>
      <c r="F3800" s="9" t="s">
        <v>279</v>
      </c>
      <c r="G3800" s="9">
        <v>107.9</v>
      </c>
      <c r="H3800" s="9">
        <v>142.20000000000437</v>
      </c>
      <c r="I3800" s="67">
        <v>332.40000000000055</v>
      </c>
      <c r="J3800" s="67">
        <v>271.80000000000109</v>
      </c>
      <c r="K3800" s="214">
        <v>654.59999999999127</v>
      </c>
      <c r="L3800" s="69"/>
      <c r="M3800" s="67">
        <f t="shared" si="101"/>
        <v>1508.8999999999974</v>
      </c>
      <c r="O3800" t="s">
        <v>282</v>
      </c>
      <c r="R3800" s="21" t="s">
        <v>1808</v>
      </c>
      <c r="S3800" s="277"/>
      <c r="T3800" s="63"/>
      <c r="U3800" s="348"/>
      <c r="V3800" s="63"/>
      <c r="W3800" s="63"/>
    </row>
    <row r="3801" spans="1:23" ht="15">
      <c r="A3801" s="28" t="s">
        <v>747</v>
      </c>
      <c r="B3801" s="63" t="s">
        <v>774</v>
      </c>
      <c r="E3801" s="9" t="s">
        <v>279</v>
      </c>
      <c r="F3801" s="9" t="s">
        <v>279</v>
      </c>
      <c r="G3801" s="9" t="s">
        <v>279</v>
      </c>
      <c r="H3801" s="9">
        <v>288.399999999996</v>
      </c>
      <c r="I3801" s="9" t="s">
        <v>279</v>
      </c>
      <c r="J3801" s="9" t="s">
        <v>279</v>
      </c>
      <c r="K3801" s="9" t="s">
        <v>279</v>
      </c>
      <c r="L3801" s="69"/>
      <c r="M3801" s="67">
        <f t="shared" si="101"/>
        <v>288.399999999996</v>
      </c>
      <c r="S3801" s="225"/>
      <c r="T3801" s="63"/>
      <c r="U3801" s="348"/>
      <c r="V3801" s="63"/>
      <c r="W3801" s="63"/>
    </row>
    <row r="3802" spans="1:23" ht="15">
      <c r="A3802" s="28" t="s">
        <v>750</v>
      </c>
      <c r="B3802" s="63" t="s">
        <v>19</v>
      </c>
      <c r="E3802" s="217">
        <v>324.60000000000002</v>
      </c>
      <c r="F3802" s="9">
        <v>510.6</v>
      </c>
      <c r="G3802" s="9">
        <v>173.4</v>
      </c>
      <c r="H3802" s="9">
        <v>370.29999999999927</v>
      </c>
      <c r="I3802" s="96">
        <v>574.39999999999964</v>
      </c>
      <c r="J3802" s="67">
        <v>264.10000000000218</v>
      </c>
      <c r="K3802" s="9" t="s">
        <v>279</v>
      </c>
      <c r="L3802" s="69"/>
      <c r="M3802" s="67">
        <f t="shared" si="101"/>
        <v>2217.400000000001</v>
      </c>
      <c r="O3802" t="s">
        <v>329</v>
      </c>
      <c r="S3802" s="63"/>
      <c r="T3802" s="63"/>
      <c r="U3802" s="348"/>
      <c r="V3802" s="63"/>
      <c r="W3802" s="63"/>
    </row>
    <row r="3803" spans="1:23" ht="15">
      <c r="A3803" s="28" t="s">
        <v>751</v>
      </c>
      <c r="B3803" s="225" t="s">
        <v>1641</v>
      </c>
      <c r="C3803" s="3"/>
      <c r="D3803" s="3"/>
      <c r="E3803" s="9" t="s">
        <v>279</v>
      </c>
      <c r="F3803" s="9" t="s">
        <v>279</v>
      </c>
      <c r="G3803" s="9" t="s">
        <v>279</v>
      </c>
      <c r="H3803" s="9" t="s">
        <v>279</v>
      </c>
      <c r="I3803" s="67">
        <v>383.70000000000118</v>
      </c>
      <c r="J3803" s="9" t="s">
        <v>279</v>
      </c>
      <c r="K3803" s="9" t="s">
        <v>279</v>
      </c>
      <c r="L3803" s="69"/>
      <c r="M3803" s="67">
        <f t="shared" si="101"/>
        <v>383.70000000000118</v>
      </c>
      <c r="S3803" s="63"/>
      <c r="T3803" s="63"/>
      <c r="U3803" s="347"/>
      <c r="V3803" s="63"/>
      <c r="W3803" s="63"/>
    </row>
    <row r="3804" spans="1:23" ht="15">
      <c r="A3804" s="28" t="s">
        <v>754</v>
      </c>
      <c r="B3804" s="229" t="s">
        <v>1643</v>
      </c>
      <c r="C3804" s="3"/>
      <c r="D3804" s="3"/>
      <c r="E3804" s="9" t="s">
        <v>279</v>
      </c>
      <c r="F3804" s="9" t="s">
        <v>279</v>
      </c>
      <c r="G3804" s="9" t="s">
        <v>279</v>
      </c>
      <c r="H3804" s="9" t="s">
        <v>279</v>
      </c>
      <c r="I3804" s="67">
        <v>257.5</v>
      </c>
      <c r="J3804" s="67">
        <v>144.39999999999964</v>
      </c>
      <c r="K3804" s="9">
        <v>155.69999999999891</v>
      </c>
      <c r="L3804" s="69"/>
      <c r="M3804" s="67">
        <f t="shared" si="101"/>
        <v>557.59999999999854</v>
      </c>
      <c r="S3804" s="277"/>
      <c r="T3804" s="63"/>
      <c r="U3804" s="347"/>
      <c r="V3804" s="63"/>
      <c r="W3804" s="63"/>
    </row>
    <row r="3805" spans="1:23" ht="15">
      <c r="A3805" s="28" t="s">
        <v>756</v>
      </c>
      <c r="B3805" s="63" t="s">
        <v>800</v>
      </c>
      <c r="E3805" s="9" t="s">
        <v>279</v>
      </c>
      <c r="F3805" s="9" t="s">
        <v>279</v>
      </c>
      <c r="G3805" s="9" t="s">
        <v>279</v>
      </c>
      <c r="H3805" s="9">
        <v>307.5</v>
      </c>
      <c r="I3805" s="67">
        <v>435.59999999999854</v>
      </c>
      <c r="J3805" s="67">
        <v>38.69999999999709</v>
      </c>
      <c r="K3805" s="9">
        <v>437.89999999999782</v>
      </c>
      <c r="L3805" s="69"/>
      <c r="M3805" s="67">
        <f t="shared" si="101"/>
        <v>1219.6999999999935</v>
      </c>
      <c r="S3805" s="277"/>
      <c r="T3805" s="63"/>
      <c r="U3805" s="348"/>
      <c r="V3805" s="63"/>
      <c r="W3805" s="63"/>
    </row>
    <row r="3806" spans="1:23" ht="15">
      <c r="A3806" s="28" t="s">
        <v>761</v>
      </c>
      <c r="B3806" s="277" t="s">
        <v>4497</v>
      </c>
      <c r="C3806" s="3"/>
      <c r="D3806" s="3"/>
      <c r="E3806" s="9" t="s">
        <v>279</v>
      </c>
      <c r="F3806" s="9" t="s">
        <v>279</v>
      </c>
      <c r="G3806" s="9" t="s">
        <v>279</v>
      </c>
      <c r="H3806" s="9" t="s">
        <v>279</v>
      </c>
      <c r="I3806" s="9" t="s">
        <v>279</v>
      </c>
      <c r="J3806" s="9" t="s">
        <v>279</v>
      </c>
      <c r="K3806" s="9">
        <v>316.00000000000364</v>
      </c>
      <c r="L3806" s="69"/>
      <c r="M3806" s="67">
        <f t="shared" si="101"/>
        <v>316.00000000000364</v>
      </c>
      <c r="S3806" s="225"/>
      <c r="T3806" s="63"/>
      <c r="U3806" s="347"/>
      <c r="V3806" s="63"/>
      <c r="W3806" s="63"/>
    </row>
    <row r="3807" spans="1:23" ht="15">
      <c r="A3807" s="28" t="s">
        <v>765</v>
      </c>
      <c r="B3807" s="63" t="s">
        <v>796</v>
      </c>
      <c r="E3807" s="9" t="s">
        <v>279</v>
      </c>
      <c r="F3807" s="9" t="s">
        <v>279</v>
      </c>
      <c r="G3807" s="9" t="s">
        <v>279</v>
      </c>
      <c r="H3807" s="9">
        <v>197.59999999999854</v>
      </c>
      <c r="I3807" s="133">
        <v>625.59999999999991</v>
      </c>
      <c r="J3807" s="96">
        <v>523.90000000000146</v>
      </c>
      <c r="K3807" s="9">
        <v>134.19999999999891</v>
      </c>
      <c r="L3807" s="69"/>
      <c r="M3807" s="67">
        <f t="shared" si="101"/>
        <v>1481.2999999999988</v>
      </c>
      <c r="O3807" t="s">
        <v>297</v>
      </c>
      <c r="S3807" s="225"/>
      <c r="T3807" s="63"/>
      <c r="U3807" s="347"/>
      <c r="V3807" s="63"/>
      <c r="W3807" s="63"/>
    </row>
    <row r="3808" spans="1:23" ht="15">
      <c r="A3808" s="28" t="s">
        <v>766</v>
      </c>
      <c r="B3808" s="63" t="s">
        <v>21</v>
      </c>
      <c r="E3808" s="217">
        <v>289.7</v>
      </c>
      <c r="F3808" s="217">
        <v>647.70000000000005</v>
      </c>
      <c r="G3808" s="9">
        <v>367</v>
      </c>
      <c r="H3808" s="9">
        <v>198.50000000000728</v>
      </c>
      <c r="I3808" s="67">
        <v>405.69999999999709</v>
      </c>
      <c r="J3808" s="67">
        <v>263.49999999999636</v>
      </c>
      <c r="K3808" s="9">
        <v>420.40000000000146</v>
      </c>
      <c r="L3808" s="69"/>
      <c r="M3808" s="67">
        <f t="shared" si="101"/>
        <v>2592.5000000000023</v>
      </c>
      <c r="O3808" t="s">
        <v>318</v>
      </c>
      <c r="S3808" s="225"/>
      <c r="T3808" s="63"/>
      <c r="U3808" s="347"/>
      <c r="V3808" s="63"/>
      <c r="W3808" s="63"/>
    </row>
    <row r="3809" spans="1:23" ht="15">
      <c r="A3809" s="28" t="s">
        <v>767</v>
      </c>
      <c r="B3809" s="63" t="s">
        <v>141</v>
      </c>
      <c r="E3809" s="9" t="s">
        <v>279</v>
      </c>
      <c r="F3809" s="9">
        <v>387.8</v>
      </c>
      <c r="G3809" s="9">
        <v>318.10000000000002</v>
      </c>
      <c r="H3809" s="212">
        <v>477.50000000000364</v>
      </c>
      <c r="I3809" s="67">
        <v>398.49999999999955</v>
      </c>
      <c r="J3809" s="67">
        <v>96.499999999996362</v>
      </c>
      <c r="K3809" s="9">
        <v>207.39999999999782</v>
      </c>
      <c r="L3809" s="69"/>
      <c r="M3809" s="67">
        <f t="shared" si="101"/>
        <v>1885.7999999999975</v>
      </c>
      <c r="O3809" t="s">
        <v>301</v>
      </c>
      <c r="S3809" s="277"/>
      <c r="T3809" s="63"/>
      <c r="U3809" s="348"/>
      <c r="V3809" s="63"/>
      <c r="W3809" s="63"/>
    </row>
    <row r="3810" spans="1:23" ht="15">
      <c r="A3810" s="28" t="s">
        <v>773</v>
      </c>
      <c r="B3810" s="277" t="s">
        <v>2026</v>
      </c>
      <c r="C3810" s="3"/>
      <c r="D3810" s="3"/>
      <c r="E3810" s="9" t="s">
        <v>279</v>
      </c>
      <c r="F3810" s="9" t="s">
        <v>279</v>
      </c>
      <c r="G3810" s="9" t="s">
        <v>279</v>
      </c>
      <c r="H3810" s="9" t="s">
        <v>279</v>
      </c>
      <c r="I3810" s="9" t="s">
        <v>279</v>
      </c>
      <c r="J3810" s="9" t="s">
        <v>279</v>
      </c>
      <c r="K3810" s="9">
        <v>82.599999999998545</v>
      </c>
      <c r="L3810" s="69"/>
      <c r="M3810" s="67">
        <f t="shared" si="101"/>
        <v>82.599999999998545</v>
      </c>
      <c r="S3810" s="63"/>
      <c r="T3810" s="63"/>
      <c r="U3810" s="347"/>
      <c r="V3810" s="63"/>
      <c r="W3810" s="63"/>
    </row>
    <row r="3811" spans="1:23" ht="15">
      <c r="A3811" s="28" t="s">
        <v>781</v>
      </c>
      <c r="B3811" s="229" t="s">
        <v>1645</v>
      </c>
      <c r="C3811" s="3"/>
      <c r="D3811" s="3"/>
      <c r="E3811" s="9" t="s">
        <v>279</v>
      </c>
      <c r="F3811" s="9" t="s">
        <v>279</v>
      </c>
      <c r="G3811" s="9" t="s">
        <v>279</v>
      </c>
      <c r="H3811" s="9" t="s">
        <v>279</v>
      </c>
      <c r="I3811" s="67">
        <v>104.29999999999973</v>
      </c>
      <c r="J3811" s="67">
        <v>276.30000000000291</v>
      </c>
      <c r="K3811" s="9" t="s">
        <v>279</v>
      </c>
      <c r="L3811" s="69"/>
      <c r="M3811" s="67">
        <f t="shared" si="101"/>
        <v>380.60000000000264</v>
      </c>
      <c r="S3811" s="277"/>
      <c r="T3811" s="63"/>
      <c r="U3811" s="347"/>
      <c r="V3811" s="63"/>
      <c r="W3811" s="63"/>
    </row>
    <row r="3812" spans="1:23" ht="15">
      <c r="A3812" s="28" t="s">
        <v>785</v>
      </c>
      <c r="B3812" s="277" t="s">
        <v>2027</v>
      </c>
      <c r="C3812" s="3"/>
      <c r="D3812" s="3"/>
      <c r="E3812" s="9" t="s">
        <v>279</v>
      </c>
      <c r="F3812" s="9" t="s">
        <v>279</v>
      </c>
      <c r="G3812" s="9" t="s">
        <v>279</v>
      </c>
      <c r="H3812" s="9" t="s">
        <v>279</v>
      </c>
      <c r="I3812" s="9" t="s">
        <v>279</v>
      </c>
      <c r="J3812" s="9" t="s">
        <v>279</v>
      </c>
      <c r="K3812" s="9">
        <v>401.09999999999491</v>
      </c>
      <c r="L3812" s="69"/>
      <c r="M3812" s="67">
        <f t="shared" si="101"/>
        <v>401.09999999999491</v>
      </c>
      <c r="S3812" s="63"/>
      <c r="T3812" s="63"/>
      <c r="U3812" s="348"/>
      <c r="V3812" s="63"/>
      <c r="W3812" s="63"/>
    </row>
    <row r="3813" spans="1:23" ht="15">
      <c r="A3813" s="28" t="s">
        <v>786</v>
      </c>
      <c r="B3813" s="229" t="s">
        <v>1644</v>
      </c>
      <c r="C3813" s="3"/>
      <c r="D3813" s="3"/>
      <c r="E3813" s="9" t="s">
        <v>279</v>
      </c>
      <c r="F3813" s="9" t="s">
        <v>279</v>
      </c>
      <c r="G3813" s="9" t="s">
        <v>279</v>
      </c>
      <c r="H3813" s="9" t="s">
        <v>279</v>
      </c>
      <c r="I3813" s="67">
        <v>323.20000000000073</v>
      </c>
      <c r="J3813" s="67">
        <v>324.20000000000255</v>
      </c>
      <c r="K3813" s="217">
        <v>511.00000000000364</v>
      </c>
      <c r="L3813" s="69"/>
      <c r="M3813" s="67">
        <f t="shared" si="101"/>
        <v>1158.4000000000069</v>
      </c>
      <c r="O3813" t="s">
        <v>294</v>
      </c>
      <c r="S3813" s="63"/>
      <c r="T3813" s="63"/>
      <c r="U3813" s="347"/>
      <c r="V3813" s="63"/>
      <c r="W3813" s="63"/>
    </row>
    <row r="3814" spans="1:23" ht="15">
      <c r="A3814" s="28" t="s">
        <v>787</v>
      </c>
      <c r="B3814" s="63" t="s">
        <v>762</v>
      </c>
      <c r="E3814" s="9" t="s">
        <v>279</v>
      </c>
      <c r="F3814" s="9" t="s">
        <v>279</v>
      </c>
      <c r="G3814" s="9" t="s">
        <v>279</v>
      </c>
      <c r="H3814" s="217">
        <v>404.00000000000728</v>
      </c>
      <c r="I3814" s="67">
        <v>369</v>
      </c>
      <c r="J3814" s="67">
        <v>90.400000000012369</v>
      </c>
      <c r="K3814" s="9">
        <v>354.30000000000655</v>
      </c>
      <c r="L3814" s="69"/>
      <c r="M3814" s="67">
        <f t="shared" si="101"/>
        <v>1217.7000000000262</v>
      </c>
      <c r="O3814" t="s">
        <v>293</v>
      </c>
      <c r="S3814" s="63"/>
      <c r="T3814" s="63"/>
      <c r="U3814" s="347"/>
      <c r="V3814" s="63"/>
      <c r="W3814" s="63"/>
    </row>
    <row r="3815" spans="1:23" ht="15">
      <c r="A3815" s="28" t="s">
        <v>793</v>
      </c>
      <c r="B3815" s="63" t="s">
        <v>763</v>
      </c>
      <c r="E3815" s="9" t="s">
        <v>279</v>
      </c>
      <c r="F3815" s="9" t="s">
        <v>279</v>
      </c>
      <c r="G3815" s="9" t="s">
        <v>279</v>
      </c>
      <c r="H3815" s="217">
        <v>393.89999999999782</v>
      </c>
      <c r="I3815" s="67">
        <v>269.80000000000064</v>
      </c>
      <c r="J3815" s="67">
        <v>223.00000000000728</v>
      </c>
      <c r="K3815" s="9">
        <v>303.90000000000873</v>
      </c>
      <c r="L3815" s="69"/>
      <c r="M3815" s="67">
        <f t="shared" si="101"/>
        <v>1190.6000000000145</v>
      </c>
      <c r="O3815" t="s">
        <v>289</v>
      </c>
      <c r="S3815" s="28"/>
      <c r="T3815" s="63"/>
      <c r="U3815" s="347"/>
      <c r="V3815" s="63"/>
      <c r="W3815" s="63"/>
    </row>
    <row r="3816" spans="1:23" ht="15">
      <c r="A3816" s="28" t="s">
        <v>794</v>
      </c>
      <c r="B3816" s="63" t="s">
        <v>23</v>
      </c>
      <c r="E3816" s="9">
        <v>90.6</v>
      </c>
      <c r="F3816" s="217">
        <v>803.8</v>
      </c>
      <c r="G3816" s="217">
        <v>399.95</v>
      </c>
      <c r="H3816" s="9">
        <v>145.70000000000437</v>
      </c>
      <c r="I3816" s="67">
        <v>276.00000000000091</v>
      </c>
      <c r="J3816" s="131">
        <v>559.39999999999782</v>
      </c>
      <c r="K3816" s="9">
        <v>17.899999999997817</v>
      </c>
      <c r="L3816" s="69"/>
      <c r="M3816" s="67">
        <f t="shared" si="101"/>
        <v>2293.3500000000008</v>
      </c>
      <c r="O3816" t="s">
        <v>369</v>
      </c>
      <c r="R3816" s="21" t="s">
        <v>1808</v>
      </c>
      <c r="S3816" s="63"/>
      <c r="T3816" s="63"/>
      <c r="U3816" s="347"/>
      <c r="V3816" s="63"/>
      <c r="W3816" s="63"/>
    </row>
    <row r="3817" spans="1:23" ht="15">
      <c r="A3817" s="28" t="s">
        <v>795</v>
      </c>
      <c r="B3817" s="63" t="s">
        <v>25</v>
      </c>
      <c r="E3817" s="9">
        <v>235.4</v>
      </c>
      <c r="F3817" s="212">
        <v>847.5</v>
      </c>
      <c r="G3817" s="217">
        <v>544.9</v>
      </c>
      <c r="H3817" s="217">
        <v>402.10000000000218</v>
      </c>
      <c r="I3817" s="67">
        <v>387.29999999999927</v>
      </c>
      <c r="J3817" s="67">
        <v>261.19999999999709</v>
      </c>
      <c r="K3817" s="9">
        <v>476.49999999999636</v>
      </c>
      <c r="L3817" s="69"/>
      <c r="M3817" s="67">
        <f t="shared" si="101"/>
        <v>3154.8999999999951</v>
      </c>
      <c r="O3817" t="s">
        <v>1254</v>
      </c>
      <c r="S3817" s="225"/>
      <c r="T3817" s="63"/>
      <c r="U3817" s="347"/>
      <c r="V3817" s="63"/>
      <c r="W3817" s="63"/>
    </row>
    <row r="3818" spans="1:23" ht="15">
      <c r="A3818" s="28" t="s">
        <v>797</v>
      </c>
      <c r="B3818" s="63" t="s">
        <v>784</v>
      </c>
      <c r="E3818" s="9" t="s">
        <v>279</v>
      </c>
      <c r="F3818" s="9" t="s">
        <v>279</v>
      </c>
      <c r="G3818" s="9" t="s">
        <v>279</v>
      </c>
      <c r="H3818" s="9">
        <v>72.299999999997453</v>
      </c>
      <c r="I3818" s="9" t="s">
        <v>279</v>
      </c>
      <c r="J3818" s="9" t="s">
        <v>279</v>
      </c>
      <c r="K3818" s="9" t="s">
        <v>279</v>
      </c>
      <c r="L3818" s="69"/>
      <c r="M3818" s="67">
        <f t="shared" si="101"/>
        <v>72.299999999997453</v>
      </c>
      <c r="S3818" s="63"/>
      <c r="T3818" s="63"/>
      <c r="U3818" s="347"/>
      <c r="V3818" s="63"/>
      <c r="W3818" s="63"/>
    </row>
    <row r="3819" spans="1:23" ht="15">
      <c r="A3819" s="28" t="s">
        <v>798</v>
      </c>
      <c r="B3819" s="229" t="s">
        <v>1654</v>
      </c>
      <c r="C3819" s="3"/>
      <c r="D3819" s="3"/>
      <c r="E3819" s="9" t="s">
        <v>279</v>
      </c>
      <c r="F3819" s="9" t="s">
        <v>279</v>
      </c>
      <c r="G3819" s="9" t="s">
        <v>279</v>
      </c>
      <c r="H3819" s="9" t="s">
        <v>279</v>
      </c>
      <c r="I3819" s="67">
        <v>358.19999999999982</v>
      </c>
      <c r="J3819" s="67">
        <v>5.2000000000007276</v>
      </c>
      <c r="K3819" s="9">
        <v>161.10000000000218</v>
      </c>
      <c r="L3819" s="69"/>
      <c r="M3819" s="67">
        <f t="shared" si="101"/>
        <v>524.50000000000273</v>
      </c>
      <c r="S3819" s="277"/>
      <c r="T3819" s="63"/>
      <c r="U3819" s="348"/>
      <c r="V3819" s="63"/>
      <c r="W3819" s="63"/>
    </row>
    <row r="3820" spans="1:23" ht="15">
      <c r="A3820" s="28" t="s">
        <v>799</v>
      </c>
      <c r="B3820" s="229" t="s">
        <v>1661</v>
      </c>
      <c r="C3820" s="3"/>
      <c r="D3820" s="3"/>
      <c r="E3820" s="9" t="s">
        <v>279</v>
      </c>
      <c r="F3820" s="9" t="s">
        <v>279</v>
      </c>
      <c r="G3820" s="9" t="s">
        <v>279</v>
      </c>
      <c r="H3820" s="9" t="s">
        <v>279</v>
      </c>
      <c r="I3820" s="96">
        <v>554.5</v>
      </c>
      <c r="J3820" s="67">
        <v>377.29999999999563</v>
      </c>
      <c r="K3820" s="217">
        <v>550.10000000000582</v>
      </c>
      <c r="L3820" s="69"/>
      <c r="M3820" s="67">
        <f t="shared" si="101"/>
        <v>1481.9000000000015</v>
      </c>
      <c r="O3820" t="s">
        <v>329</v>
      </c>
      <c r="S3820" s="63"/>
      <c r="T3820" s="63"/>
      <c r="U3820" s="347"/>
      <c r="V3820" s="63"/>
      <c r="W3820" s="63"/>
    </row>
    <row r="3821" spans="1:23" ht="15">
      <c r="A3821" s="28" t="s">
        <v>802</v>
      </c>
      <c r="B3821" s="229" t="s">
        <v>1651</v>
      </c>
      <c r="C3821" s="3"/>
      <c r="D3821" s="3"/>
      <c r="E3821" s="9" t="s">
        <v>279</v>
      </c>
      <c r="F3821" s="9" t="s">
        <v>279</v>
      </c>
      <c r="G3821" s="9" t="s">
        <v>279</v>
      </c>
      <c r="H3821" s="9" t="s">
        <v>279</v>
      </c>
      <c r="I3821" s="67">
        <v>379.59999999999945</v>
      </c>
      <c r="J3821" s="9" t="s">
        <v>279</v>
      </c>
      <c r="K3821" s="9" t="s">
        <v>279</v>
      </c>
      <c r="L3821" s="69"/>
      <c r="M3821" s="67">
        <f t="shared" si="101"/>
        <v>379.59999999999945</v>
      </c>
      <c r="S3821" s="63"/>
      <c r="T3821" s="63"/>
      <c r="U3821" s="348"/>
      <c r="V3821" s="63"/>
      <c r="W3821" s="63"/>
    </row>
    <row r="3822" spans="1:23" ht="15">
      <c r="A3822" s="28" t="s">
        <v>896</v>
      </c>
      <c r="B3822" s="229" t="s">
        <v>1656</v>
      </c>
      <c r="C3822" s="3"/>
      <c r="D3822" s="3"/>
      <c r="E3822" s="9" t="s">
        <v>279</v>
      </c>
      <c r="F3822" s="9" t="s">
        <v>279</v>
      </c>
      <c r="G3822" s="9" t="s">
        <v>279</v>
      </c>
      <c r="H3822" s="9" t="s">
        <v>279</v>
      </c>
      <c r="I3822" s="67">
        <v>423.50000000000182</v>
      </c>
      <c r="J3822" s="96">
        <v>520.60000000000582</v>
      </c>
      <c r="K3822" s="9">
        <v>395.69999999999345</v>
      </c>
      <c r="L3822" s="69"/>
      <c r="M3822" s="67">
        <f t="shared" si="101"/>
        <v>1339.8000000000011</v>
      </c>
      <c r="O3822" t="s">
        <v>285</v>
      </c>
      <c r="S3822" s="277"/>
      <c r="T3822" s="63"/>
      <c r="U3822" s="348"/>
      <c r="V3822" s="63"/>
      <c r="W3822" s="63"/>
    </row>
    <row r="3823" spans="1:23" ht="15">
      <c r="A3823" s="28" t="s">
        <v>897</v>
      </c>
      <c r="B3823" s="277" t="s">
        <v>2028</v>
      </c>
      <c r="C3823" s="3"/>
      <c r="D3823" s="3"/>
      <c r="E3823" s="9" t="s">
        <v>279</v>
      </c>
      <c r="F3823" s="9" t="s">
        <v>279</v>
      </c>
      <c r="G3823" s="9" t="s">
        <v>279</v>
      </c>
      <c r="H3823" s="9" t="s">
        <v>279</v>
      </c>
      <c r="I3823" s="9" t="s">
        <v>279</v>
      </c>
      <c r="J3823" s="9" t="s">
        <v>279</v>
      </c>
      <c r="K3823" s="9">
        <v>12.499999999992724</v>
      </c>
      <c r="L3823" s="69"/>
      <c r="M3823" s="67">
        <f t="shared" si="101"/>
        <v>12.499999999992724</v>
      </c>
      <c r="S3823" s="277"/>
      <c r="T3823" s="63"/>
      <c r="U3823" s="347"/>
      <c r="V3823" s="63"/>
      <c r="W3823" s="63"/>
    </row>
    <row r="3824" spans="1:23" ht="15">
      <c r="A3824" s="28" t="s">
        <v>898</v>
      </c>
      <c r="B3824" s="229" t="s">
        <v>1650</v>
      </c>
      <c r="C3824" s="3"/>
      <c r="D3824" s="3"/>
      <c r="E3824" s="9" t="s">
        <v>279</v>
      </c>
      <c r="F3824" s="9" t="s">
        <v>279</v>
      </c>
      <c r="G3824" s="9" t="s">
        <v>279</v>
      </c>
      <c r="H3824" s="9" t="s">
        <v>279</v>
      </c>
      <c r="I3824" s="67">
        <v>280.09999999999991</v>
      </c>
      <c r="J3824" s="9" t="s">
        <v>279</v>
      </c>
      <c r="K3824" s="9" t="s">
        <v>279</v>
      </c>
      <c r="L3824" s="69"/>
      <c r="M3824" s="67">
        <f t="shared" si="101"/>
        <v>280.09999999999991</v>
      </c>
      <c r="S3824" s="63"/>
      <c r="T3824" s="63"/>
      <c r="U3824" s="348"/>
      <c r="V3824" s="63"/>
      <c r="W3824" s="63"/>
    </row>
    <row r="3825" spans="1:23" ht="15">
      <c r="A3825" s="28" t="s">
        <v>899</v>
      </c>
      <c r="B3825" s="63" t="s">
        <v>746</v>
      </c>
      <c r="E3825" s="9" t="s">
        <v>279</v>
      </c>
      <c r="F3825" s="9" t="s">
        <v>279</v>
      </c>
      <c r="G3825" s="9" t="s">
        <v>279</v>
      </c>
      <c r="H3825" s="9">
        <v>252.89999999999782</v>
      </c>
      <c r="I3825" s="67">
        <v>402.29999999999927</v>
      </c>
      <c r="J3825" s="67">
        <v>331.40000000000509</v>
      </c>
      <c r="K3825" s="9">
        <v>423.70000000000437</v>
      </c>
      <c r="L3825" s="69"/>
      <c r="M3825" s="67">
        <f t="shared" si="101"/>
        <v>1410.3000000000065</v>
      </c>
      <c r="S3825" s="277"/>
      <c r="T3825" s="63"/>
      <c r="U3825" s="348"/>
      <c r="V3825" s="63"/>
      <c r="W3825" s="63"/>
    </row>
    <row r="3826" spans="1:23" ht="15">
      <c r="A3826" s="28" t="s">
        <v>900</v>
      </c>
      <c r="B3826" s="63" t="s">
        <v>27</v>
      </c>
      <c r="E3826" s="212">
        <v>414.2</v>
      </c>
      <c r="F3826" s="9">
        <v>523.1</v>
      </c>
      <c r="G3826" s="9">
        <v>217.2</v>
      </c>
      <c r="H3826" s="9">
        <v>213.29999999999563</v>
      </c>
      <c r="I3826" s="67">
        <v>358.09999999999854</v>
      </c>
      <c r="J3826" s="67">
        <v>92.899999999997817</v>
      </c>
      <c r="K3826" s="9">
        <v>186.79999999999745</v>
      </c>
      <c r="L3826" s="69"/>
      <c r="M3826" s="67">
        <f t="shared" si="101"/>
        <v>2005.5999999999894</v>
      </c>
      <c r="O3826" t="s">
        <v>301</v>
      </c>
      <c r="S3826" s="277"/>
      <c r="T3826" s="63"/>
      <c r="U3826" s="347"/>
      <c r="V3826" s="63"/>
      <c r="W3826" s="63"/>
    </row>
    <row r="3827" spans="1:23" ht="15">
      <c r="A3827" s="28" t="s">
        <v>901</v>
      </c>
      <c r="B3827" s="63" t="s">
        <v>778</v>
      </c>
      <c r="E3827" s="9" t="s">
        <v>279</v>
      </c>
      <c r="F3827" s="9" t="s">
        <v>279</v>
      </c>
      <c r="G3827" s="9" t="s">
        <v>279</v>
      </c>
      <c r="H3827" s="214">
        <v>530.00000000000364</v>
      </c>
      <c r="I3827" s="67">
        <v>508.10000000000309</v>
      </c>
      <c r="J3827" s="67">
        <v>302.40000000000146</v>
      </c>
      <c r="K3827" s="9">
        <v>482.70000000000073</v>
      </c>
      <c r="L3827" s="69"/>
      <c r="M3827" s="67">
        <f t="shared" ref="M3827:M3862" si="102">SUM(E3827:K3827)</f>
        <v>1823.2000000000089</v>
      </c>
      <c r="O3827" t="s">
        <v>282</v>
      </c>
      <c r="R3827" t="s">
        <v>1808</v>
      </c>
      <c r="S3827" s="277"/>
      <c r="T3827" s="63"/>
      <c r="U3827" s="347"/>
      <c r="V3827" s="63"/>
      <c r="W3827" s="63"/>
    </row>
    <row r="3828" spans="1:23" ht="15">
      <c r="A3828" s="28" t="s">
        <v>902</v>
      </c>
      <c r="B3828" s="63" t="s">
        <v>154</v>
      </c>
      <c r="E3828" s="9" t="s">
        <v>279</v>
      </c>
      <c r="F3828" s="9" t="s">
        <v>279</v>
      </c>
      <c r="G3828" s="214">
        <v>869.4</v>
      </c>
      <c r="H3828" s="9">
        <v>275.19999999999709</v>
      </c>
      <c r="I3828" s="67">
        <v>487.69999999999891</v>
      </c>
      <c r="J3828" s="67">
        <v>150.40000000000146</v>
      </c>
      <c r="K3828" s="9">
        <v>409.90000000000146</v>
      </c>
      <c r="L3828" s="69"/>
      <c r="M3828" s="67">
        <f t="shared" si="102"/>
        <v>2192.599999999999</v>
      </c>
      <c r="O3828" t="s">
        <v>282</v>
      </c>
      <c r="R3828" t="s">
        <v>1808</v>
      </c>
      <c r="S3828" s="63"/>
      <c r="T3828" s="63"/>
      <c r="U3828" s="347"/>
      <c r="V3828" s="63"/>
      <c r="W3828" s="63"/>
    </row>
    <row r="3829" spans="1:23" ht="15">
      <c r="A3829" s="28" t="s">
        <v>903</v>
      </c>
      <c r="B3829" s="63" t="s">
        <v>764</v>
      </c>
      <c r="E3829" s="9" t="s">
        <v>279</v>
      </c>
      <c r="F3829" s="9" t="s">
        <v>279</v>
      </c>
      <c r="G3829" s="9" t="s">
        <v>279</v>
      </c>
      <c r="H3829" s="9">
        <v>262.39999999999782</v>
      </c>
      <c r="I3829" s="67">
        <v>316.40000000000009</v>
      </c>
      <c r="J3829" s="67">
        <v>96</v>
      </c>
      <c r="K3829" s="9">
        <v>303.90000000000146</v>
      </c>
      <c r="L3829" s="69"/>
      <c r="M3829" s="67">
        <f t="shared" si="102"/>
        <v>978.69999999999936</v>
      </c>
      <c r="S3829" s="63"/>
      <c r="T3829" s="63"/>
      <c r="U3829" s="347"/>
      <c r="V3829" s="63"/>
      <c r="W3829" s="63"/>
    </row>
    <row r="3830" spans="1:23" ht="15">
      <c r="A3830" s="28" t="s">
        <v>904</v>
      </c>
      <c r="B3830" s="63" t="s">
        <v>29</v>
      </c>
      <c r="E3830" s="9">
        <v>56.2</v>
      </c>
      <c r="F3830" s="9">
        <v>492.5</v>
      </c>
      <c r="G3830" s="212">
        <v>576.5</v>
      </c>
      <c r="H3830" s="9" t="s">
        <v>279</v>
      </c>
      <c r="I3830" s="9" t="s">
        <v>279</v>
      </c>
      <c r="J3830" s="67">
        <v>175.39999999999964</v>
      </c>
      <c r="K3830" s="9" t="s">
        <v>279</v>
      </c>
      <c r="L3830" s="69"/>
      <c r="M3830" s="67">
        <f t="shared" si="102"/>
        <v>1300.5999999999997</v>
      </c>
      <c r="O3830" t="s">
        <v>301</v>
      </c>
      <c r="S3830" s="63"/>
      <c r="T3830" s="63"/>
      <c r="U3830" s="348"/>
      <c r="V3830" s="63"/>
      <c r="W3830" s="63"/>
    </row>
    <row r="3831" spans="1:23" ht="15">
      <c r="A3831" s="28" t="s">
        <v>905</v>
      </c>
      <c r="B3831" s="63" t="s">
        <v>142</v>
      </c>
      <c r="E3831" s="9" t="s">
        <v>279</v>
      </c>
      <c r="F3831" s="9">
        <v>557.20000000000005</v>
      </c>
      <c r="G3831" s="9">
        <v>195.8</v>
      </c>
      <c r="H3831" s="9">
        <v>237.09999999999491</v>
      </c>
      <c r="I3831" s="67">
        <v>525.30000000000064</v>
      </c>
      <c r="J3831" s="67">
        <v>111.29999999999927</v>
      </c>
      <c r="K3831" s="9">
        <v>323.20000000000073</v>
      </c>
      <c r="L3831" s="69"/>
      <c r="M3831" s="67">
        <f t="shared" si="102"/>
        <v>1949.8999999999955</v>
      </c>
      <c r="S3831" s="277"/>
      <c r="T3831" s="63"/>
      <c r="U3831" s="347"/>
      <c r="V3831" s="63"/>
      <c r="W3831" s="63"/>
    </row>
    <row r="3832" spans="1:23" ht="15">
      <c r="A3832" s="28" t="s">
        <v>906</v>
      </c>
      <c r="B3832" s="63" t="s">
        <v>738</v>
      </c>
      <c r="E3832" s="9" t="s">
        <v>279</v>
      </c>
      <c r="F3832" s="9" t="s">
        <v>279</v>
      </c>
      <c r="G3832" s="9" t="s">
        <v>279</v>
      </c>
      <c r="H3832" s="9">
        <v>60.19999999999709</v>
      </c>
      <c r="I3832" s="67">
        <v>362.49999999999909</v>
      </c>
      <c r="J3832" s="67">
        <v>233.79999999998472</v>
      </c>
      <c r="K3832" s="9">
        <v>157.90000000000327</v>
      </c>
      <c r="L3832" s="69"/>
      <c r="M3832" s="67">
        <f t="shared" si="102"/>
        <v>814.39999999998417</v>
      </c>
      <c r="S3832" s="277"/>
      <c r="T3832" s="63"/>
      <c r="U3832" s="347"/>
      <c r="V3832" s="63"/>
      <c r="W3832" s="63"/>
    </row>
    <row r="3833" spans="1:23" ht="15">
      <c r="A3833" s="28" t="s">
        <v>907</v>
      </c>
      <c r="B3833" s="229" t="s">
        <v>1660</v>
      </c>
      <c r="C3833" s="3"/>
      <c r="D3833" s="3"/>
      <c r="E3833" s="9" t="s">
        <v>279</v>
      </c>
      <c r="F3833" s="9" t="s">
        <v>279</v>
      </c>
      <c r="G3833" s="9" t="s">
        <v>279</v>
      </c>
      <c r="H3833" s="9" t="s">
        <v>279</v>
      </c>
      <c r="I3833" s="67">
        <v>391.89999999999964</v>
      </c>
      <c r="J3833" s="67">
        <v>332.799999999992</v>
      </c>
      <c r="K3833" s="9">
        <v>345.8999999999869</v>
      </c>
      <c r="L3833" s="69"/>
      <c r="M3833" s="67">
        <f t="shared" si="102"/>
        <v>1070.5999999999785</v>
      </c>
      <c r="S3833" s="28"/>
      <c r="T3833" s="63"/>
      <c r="U3833" s="347"/>
      <c r="V3833" s="63"/>
      <c r="W3833" s="63"/>
    </row>
    <row r="3834" spans="1:23" ht="15">
      <c r="A3834" s="28" t="s">
        <v>908</v>
      </c>
      <c r="B3834" s="63" t="s">
        <v>779</v>
      </c>
      <c r="E3834" s="9" t="s">
        <v>279</v>
      </c>
      <c r="F3834" s="9" t="s">
        <v>279</v>
      </c>
      <c r="G3834" s="9" t="s">
        <v>279</v>
      </c>
      <c r="H3834" s="9">
        <v>265.09999999999854</v>
      </c>
      <c r="I3834" s="96">
        <v>535.60000000000218</v>
      </c>
      <c r="J3834" s="67">
        <v>332.70000000000073</v>
      </c>
      <c r="K3834" s="9">
        <v>479.70000000000437</v>
      </c>
      <c r="L3834" s="69"/>
      <c r="M3834" s="67">
        <f t="shared" si="102"/>
        <v>1613.1000000000058</v>
      </c>
      <c r="O3834" t="s">
        <v>289</v>
      </c>
      <c r="S3834" s="225"/>
      <c r="T3834" s="63"/>
      <c r="U3834" s="347"/>
      <c r="V3834" s="63"/>
      <c r="W3834" s="63"/>
    </row>
    <row r="3835" spans="1:23" ht="15">
      <c r="A3835" s="28" t="s">
        <v>909</v>
      </c>
      <c r="B3835" s="277" t="s">
        <v>2050</v>
      </c>
      <c r="C3835" s="3"/>
      <c r="D3835" s="3"/>
      <c r="E3835" s="9" t="s">
        <v>279</v>
      </c>
      <c r="F3835" s="9" t="s">
        <v>279</v>
      </c>
      <c r="G3835" s="9" t="s">
        <v>279</v>
      </c>
      <c r="H3835" s="9" t="s">
        <v>279</v>
      </c>
      <c r="I3835" s="9" t="s">
        <v>279</v>
      </c>
      <c r="J3835" s="9" t="s">
        <v>279</v>
      </c>
      <c r="K3835" s="9">
        <v>247</v>
      </c>
      <c r="L3835" s="69"/>
      <c r="M3835" s="67">
        <f t="shared" si="102"/>
        <v>247</v>
      </c>
      <c r="S3835" s="277"/>
      <c r="T3835" s="63"/>
      <c r="U3835" s="347"/>
      <c r="V3835" s="63"/>
      <c r="W3835" s="63"/>
    </row>
    <row r="3836" spans="1:23" ht="15">
      <c r="A3836" s="28" t="s">
        <v>910</v>
      </c>
      <c r="B3836" s="63" t="s">
        <v>749</v>
      </c>
      <c r="E3836" s="9" t="s">
        <v>279</v>
      </c>
      <c r="F3836" s="9" t="s">
        <v>279</v>
      </c>
      <c r="G3836" s="9" t="s">
        <v>279</v>
      </c>
      <c r="H3836" s="9">
        <v>307.59999999999491</v>
      </c>
      <c r="I3836" s="67">
        <v>382.900000000001</v>
      </c>
      <c r="J3836" s="67">
        <v>86.200000000000728</v>
      </c>
      <c r="K3836" s="217">
        <v>585.29999999999927</v>
      </c>
      <c r="L3836" s="69"/>
      <c r="M3836" s="67">
        <f t="shared" si="102"/>
        <v>1361.9999999999959</v>
      </c>
      <c r="O3836" t="s">
        <v>284</v>
      </c>
      <c r="S3836" s="277"/>
      <c r="T3836" s="63"/>
      <c r="U3836" s="347"/>
      <c r="V3836" s="63"/>
      <c r="W3836" s="63"/>
    </row>
    <row r="3837" spans="1:23" ht="15">
      <c r="A3837" s="28" t="s">
        <v>911</v>
      </c>
      <c r="B3837" s="63" t="s">
        <v>748</v>
      </c>
      <c r="E3837" s="9" t="s">
        <v>279</v>
      </c>
      <c r="F3837" s="9" t="s">
        <v>279</v>
      </c>
      <c r="G3837" s="9" t="s">
        <v>279</v>
      </c>
      <c r="H3837" s="9">
        <v>268.39999999999782</v>
      </c>
      <c r="I3837" s="96">
        <v>556.50000000000136</v>
      </c>
      <c r="J3837" s="67">
        <v>267.29999999999927</v>
      </c>
      <c r="K3837" s="9">
        <v>293.30000000000655</v>
      </c>
      <c r="L3837" s="69"/>
      <c r="M3837" s="67">
        <f t="shared" si="102"/>
        <v>1385.500000000005</v>
      </c>
      <c r="O3837" t="s">
        <v>293</v>
      </c>
      <c r="S3837" s="28"/>
      <c r="T3837" s="63"/>
      <c r="U3837" s="347"/>
      <c r="V3837" s="63"/>
      <c r="W3837" s="63"/>
    </row>
    <row r="3838" spans="1:23" ht="15">
      <c r="A3838" s="28" t="s">
        <v>912</v>
      </c>
      <c r="B3838" s="277" t="s">
        <v>2052</v>
      </c>
      <c r="C3838" s="3"/>
      <c r="D3838" s="3"/>
      <c r="E3838" s="9" t="s">
        <v>279</v>
      </c>
      <c r="F3838" s="9" t="s">
        <v>279</v>
      </c>
      <c r="G3838" s="9" t="s">
        <v>279</v>
      </c>
      <c r="H3838" s="9" t="s">
        <v>279</v>
      </c>
      <c r="I3838" s="9" t="s">
        <v>279</v>
      </c>
      <c r="J3838" s="9" t="s">
        <v>279</v>
      </c>
      <c r="K3838" s="213">
        <v>595.39999999999964</v>
      </c>
      <c r="L3838" s="69"/>
      <c r="M3838" s="67">
        <f t="shared" si="102"/>
        <v>595.39999999999964</v>
      </c>
      <c r="O3838" t="s">
        <v>283</v>
      </c>
      <c r="S3838" s="225"/>
      <c r="T3838" s="63"/>
      <c r="U3838" s="347"/>
      <c r="V3838" s="63"/>
      <c r="W3838" s="63"/>
    </row>
    <row r="3839" spans="1:23" ht="15">
      <c r="A3839" s="28" t="s">
        <v>913</v>
      </c>
      <c r="B3839" s="229" t="s">
        <v>1648</v>
      </c>
      <c r="C3839" s="3"/>
      <c r="D3839" s="3"/>
      <c r="E3839" s="9" t="s">
        <v>279</v>
      </c>
      <c r="F3839" s="9" t="s">
        <v>279</v>
      </c>
      <c r="G3839" s="9" t="s">
        <v>279</v>
      </c>
      <c r="H3839" s="9" t="s">
        <v>279</v>
      </c>
      <c r="I3839" s="67">
        <v>68.400000000000091</v>
      </c>
      <c r="J3839" s="9" t="s">
        <v>279</v>
      </c>
      <c r="K3839" s="9" t="s">
        <v>279</v>
      </c>
      <c r="L3839" s="69"/>
      <c r="M3839" s="67">
        <f t="shared" si="102"/>
        <v>68.400000000000091</v>
      </c>
      <c r="S3839" s="63"/>
      <c r="T3839" s="63"/>
      <c r="U3839" s="347"/>
      <c r="V3839" s="63"/>
      <c r="W3839" s="63"/>
    </row>
    <row r="3840" spans="1:23" ht="15">
      <c r="A3840" s="28" t="s">
        <v>914</v>
      </c>
      <c r="B3840" s="63" t="s">
        <v>158</v>
      </c>
      <c r="E3840" s="9" t="s">
        <v>279</v>
      </c>
      <c r="F3840" s="9" t="s">
        <v>279</v>
      </c>
      <c r="G3840" s="9">
        <v>226.4</v>
      </c>
      <c r="H3840" s="9">
        <v>121.19999999999891</v>
      </c>
      <c r="I3840" s="67">
        <v>93.700000000000273</v>
      </c>
      <c r="J3840" s="9" t="s">
        <v>279</v>
      </c>
      <c r="K3840" s="9" t="s">
        <v>279</v>
      </c>
      <c r="L3840" s="69"/>
      <c r="M3840" s="67">
        <f t="shared" si="102"/>
        <v>441.29999999999916</v>
      </c>
      <c r="S3840" s="63"/>
      <c r="T3840" s="63"/>
      <c r="U3840" s="347"/>
      <c r="V3840" s="63"/>
      <c r="W3840" s="63"/>
    </row>
    <row r="3841" spans="1:23" ht="15">
      <c r="A3841" s="28" t="s">
        <v>915</v>
      </c>
      <c r="B3841" s="277" t="s">
        <v>2157</v>
      </c>
      <c r="C3841" s="3"/>
      <c r="D3841" s="3"/>
      <c r="E3841" s="9" t="s">
        <v>279</v>
      </c>
      <c r="F3841" s="9" t="s">
        <v>279</v>
      </c>
      <c r="G3841" s="9" t="s">
        <v>279</v>
      </c>
      <c r="H3841" s="9" t="s">
        <v>279</v>
      </c>
      <c r="I3841" s="9" t="s">
        <v>279</v>
      </c>
      <c r="J3841" s="9" t="s">
        <v>279</v>
      </c>
      <c r="K3841" s="217">
        <v>525.20000000000437</v>
      </c>
      <c r="L3841" s="69"/>
      <c r="M3841" s="67">
        <f t="shared" si="102"/>
        <v>525.20000000000437</v>
      </c>
      <c r="O3841" t="s">
        <v>289</v>
      </c>
      <c r="S3841" s="277"/>
      <c r="T3841" s="63"/>
      <c r="U3841" s="347"/>
      <c r="V3841" s="63"/>
      <c r="W3841" s="63"/>
    </row>
    <row r="3842" spans="1:23" ht="15">
      <c r="A3842" s="28" t="s">
        <v>916</v>
      </c>
      <c r="B3842" s="28" t="s">
        <v>733</v>
      </c>
      <c r="E3842" s="9" t="s">
        <v>279</v>
      </c>
      <c r="F3842" s="9" t="s">
        <v>279</v>
      </c>
      <c r="G3842" s="9" t="s">
        <v>279</v>
      </c>
      <c r="H3842" s="217">
        <v>427.10000000000218</v>
      </c>
      <c r="I3842" s="67">
        <v>322.70000000000073</v>
      </c>
      <c r="J3842" s="67">
        <v>249.69999999999709</v>
      </c>
      <c r="K3842" s="9">
        <v>218.09999999999491</v>
      </c>
      <c r="L3842" s="69"/>
      <c r="M3842" s="67">
        <f t="shared" si="102"/>
        <v>1217.5999999999949</v>
      </c>
      <c r="O3842" t="s">
        <v>285</v>
      </c>
      <c r="S3842" s="118"/>
      <c r="T3842" s="119"/>
      <c r="U3842" s="119"/>
      <c r="V3842" s="361"/>
      <c r="W3842" s="67"/>
    </row>
    <row r="3843" spans="1:23" ht="15">
      <c r="A3843" s="28" t="s">
        <v>917</v>
      </c>
      <c r="B3843" s="277" t="s">
        <v>2029</v>
      </c>
      <c r="C3843" s="3"/>
      <c r="D3843" s="3"/>
      <c r="E3843" s="9" t="s">
        <v>279</v>
      </c>
      <c r="F3843" s="9" t="s">
        <v>279</v>
      </c>
      <c r="G3843" s="9" t="s">
        <v>279</v>
      </c>
      <c r="H3843" s="9" t="s">
        <v>279</v>
      </c>
      <c r="I3843" s="9" t="s">
        <v>279</v>
      </c>
      <c r="J3843" s="9" t="s">
        <v>279</v>
      </c>
      <c r="K3843" s="9">
        <v>316.10000000000582</v>
      </c>
      <c r="L3843" s="69"/>
      <c r="M3843" s="67">
        <f t="shared" si="102"/>
        <v>316.10000000000582</v>
      </c>
      <c r="S3843" s="118"/>
      <c r="T3843" s="119"/>
      <c r="U3843" s="119"/>
      <c r="V3843" s="361"/>
      <c r="W3843" s="67"/>
    </row>
    <row r="3844" spans="1:23" ht="15">
      <c r="A3844" s="28" t="s">
        <v>918</v>
      </c>
      <c r="B3844" s="277" t="s">
        <v>2002</v>
      </c>
      <c r="C3844" s="3"/>
      <c r="D3844" s="3"/>
      <c r="E3844" s="9" t="s">
        <v>279</v>
      </c>
      <c r="F3844" s="9" t="s">
        <v>279</v>
      </c>
      <c r="G3844" s="9" t="s">
        <v>279</v>
      </c>
      <c r="H3844" s="9" t="s">
        <v>279</v>
      </c>
      <c r="I3844" s="9" t="s">
        <v>279</v>
      </c>
      <c r="J3844" s="67">
        <v>126.79999999998836</v>
      </c>
      <c r="K3844" s="9">
        <v>127.80000000000291</v>
      </c>
      <c r="L3844" s="69"/>
      <c r="M3844" s="67">
        <f t="shared" si="102"/>
        <v>254.59999999999127</v>
      </c>
      <c r="S3844" s="118"/>
      <c r="T3844" s="119"/>
      <c r="U3844" s="119"/>
      <c r="V3844" s="361"/>
      <c r="W3844" s="67"/>
    </row>
    <row r="3845" spans="1:23" ht="15">
      <c r="A3845" s="28" t="s">
        <v>919</v>
      </c>
      <c r="B3845" s="63" t="s">
        <v>31</v>
      </c>
      <c r="E3845" s="9">
        <v>36.5</v>
      </c>
      <c r="F3845" s="213">
        <v>824.4</v>
      </c>
      <c r="G3845" s="9">
        <v>259.5</v>
      </c>
      <c r="H3845" s="9">
        <v>349.5</v>
      </c>
      <c r="I3845" s="67">
        <v>425.10000000000173</v>
      </c>
      <c r="J3845" s="67">
        <v>348.29999999999927</v>
      </c>
      <c r="K3845" s="9">
        <v>306</v>
      </c>
      <c r="L3845" s="69"/>
      <c r="M3845" s="67">
        <f t="shared" si="102"/>
        <v>2549.3000000000011</v>
      </c>
      <c r="O3845" t="s">
        <v>283</v>
      </c>
      <c r="S3845" s="118"/>
      <c r="T3845" s="119"/>
      <c r="U3845" s="119"/>
      <c r="V3845" s="361"/>
      <c r="W3845" s="67"/>
    </row>
    <row r="3846" spans="1:23" ht="15">
      <c r="A3846" s="28" t="s">
        <v>920</v>
      </c>
      <c r="B3846" s="63" t="s">
        <v>790</v>
      </c>
      <c r="E3846" s="9" t="s">
        <v>279</v>
      </c>
      <c r="F3846" s="9" t="s">
        <v>279</v>
      </c>
      <c r="G3846" s="9" t="s">
        <v>279</v>
      </c>
      <c r="H3846" s="9">
        <v>253.29999999999927</v>
      </c>
      <c r="I3846" s="67">
        <v>398.09999999999945</v>
      </c>
      <c r="J3846" s="67">
        <v>385.19999999999709</v>
      </c>
      <c r="K3846" s="9">
        <v>203.19999999998618</v>
      </c>
      <c r="L3846" s="69"/>
      <c r="M3846" s="67">
        <f t="shared" si="102"/>
        <v>1239.799999999982</v>
      </c>
      <c r="S3846" s="118"/>
      <c r="T3846" s="119"/>
      <c r="U3846" s="119"/>
      <c r="V3846" s="361"/>
      <c r="W3846" s="67"/>
    </row>
    <row r="3847" spans="1:23" ht="15">
      <c r="A3847" s="28" t="s">
        <v>921</v>
      </c>
      <c r="B3847" s="63" t="s">
        <v>755</v>
      </c>
      <c r="E3847" s="9" t="s">
        <v>279</v>
      </c>
      <c r="F3847" s="9" t="s">
        <v>279</v>
      </c>
      <c r="G3847" s="9" t="s">
        <v>279</v>
      </c>
      <c r="H3847" s="217">
        <v>376.90000000000146</v>
      </c>
      <c r="I3847" s="96">
        <v>533.10000000000082</v>
      </c>
      <c r="J3847" s="67">
        <v>291.49999999999272</v>
      </c>
      <c r="K3847" s="9">
        <v>143.19999999999709</v>
      </c>
      <c r="L3847" s="69"/>
      <c r="M3847" s="67">
        <f t="shared" si="102"/>
        <v>1344.6999999999921</v>
      </c>
      <c r="O3847" t="s">
        <v>318</v>
      </c>
      <c r="S3847" s="118"/>
      <c r="T3847" s="119"/>
      <c r="U3847" s="119"/>
      <c r="V3847" s="361"/>
      <c r="W3847" s="67"/>
    </row>
    <row r="3848" spans="1:23" ht="15">
      <c r="A3848" s="28" t="s">
        <v>922</v>
      </c>
      <c r="B3848" s="63" t="s">
        <v>782</v>
      </c>
      <c r="E3848" s="9" t="s">
        <v>279</v>
      </c>
      <c r="F3848" s="9" t="s">
        <v>279</v>
      </c>
      <c r="G3848" s="9" t="s">
        <v>279</v>
      </c>
      <c r="H3848" s="9">
        <v>183.29999999999745</v>
      </c>
      <c r="I3848" s="67">
        <v>466.70000000000164</v>
      </c>
      <c r="J3848" s="67">
        <v>103.09999999999491</v>
      </c>
      <c r="K3848" s="9">
        <v>161.49999999999818</v>
      </c>
      <c r="L3848" s="69"/>
      <c r="M3848" s="67">
        <f t="shared" si="102"/>
        <v>914.59999999999218</v>
      </c>
      <c r="S3848" s="118"/>
      <c r="T3848" s="119"/>
      <c r="U3848" s="119"/>
      <c r="V3848" s="361"/>
      <c r="W3848" s="67"/>
    </row>
    <row r="3849" spans="1:23" ht="15">
      <c r="A3849" s="28" t="s">
        <v>923</v>
      </c>
      <c r="B3849" s="63" t="s">
        <v>33</v>
      </c>
      <c r="E3849" s="213">
        <v>371.6</v>
      </c>
      <c r="F3849" s="9">
        <v>617.70000000000005</v>
      </c>
      <c r="G3849" s="217">
        <v>463.5</v>
      </c>
      <c r="H3849" s="213">
        <v>460.59999999999854</v>
      </c>
      <c r="I3849" s="67">
        <v>475.00000000000045</v>
      </c>
      <c r="J3849" s="67">
        <v>99.200000000004366</v>
      </c>
      <c r="K3849" s="217">
        <v>539.99999999999636</v>
      </c>
      <c r="L3849" s="69"/>
      <c r="M3849" s="67">
        <f t="shared" si="102"/>
        <v>3027.6</v>
      </c>
      <c r="O3849" t="s">
        <v>2791</v>
      </c>
      <c r="R3849" s="21" t="s">
        <v>1557</v>
      </c>
      <c r="S3849" s="118"/>
      <c r="T3849" s="119"/>
      <c r="U3849" s="119"/>
      <c r="V3849" s="361"/>
      <c r="W3849" s="67"/>
    </row>
    <row r="3850" spans="1:23" ht="15">
      <c r="A3850" s="28" t="s">
        <v>924</v>
      </c>
      <c r="B3850" s="229" t="s">
        <v>1676</v>
      </c>
      <c r="C3850" s="3"/>
      <c r="D3850" s="3"/>
      <c r="E3850" s="9" t="s">
        <v>279</v>
      </c>
      <c r="F3850" s="9" t="s">
        <v>279</v>
      </c>
      <c r="G3850" s="9" t="s">
        <v>279</v>
      </c>
      <c r="H3850" s="9" t="s">
        <v>279</v>
      </c>
      <c r="I3850" s="67">
        <v>385.49999999999955</v>
      </c>
      <c r="J3850" s="9" t="s">
        <v>279</v>
      </c>
      <c r="K3850" s="9" t="s">
        <v>279</v>
      </c>
      <c r="L3850" s="69"/>
      <c r="M3850" s="67">
        <f t="shared" si="102"/>
        <v>385.49999999999955</v>
      </c>
      <c r="S3850" s="118"/>
      <c r="T3850" s="119"/>
      <c r="U3850" s="119"/>
      <c r="V3850" s="361"/>
      <c r="W3850" s="67"/>
    </row>
    <row r="3851" spans="1:23" ht="15">
      <c r="A3851" s="28" t="s">
        <v>925</v>
      </c>
      <c r="B3851" s="63" t="s">
        <v>35</v>
      </c>
      <c r="E3851" s="9">
        <v>169.8</v>
      </c>
      <c r="F3851" s="9">
        <v>391.8</v>
      </c>
      <c r="G3851" s="9">
        <v>389.7</v>
      </c>
      <c r="H3851" s="9">
        <v>111.20000000000437</v>
      </c>
      <c r="I3851" s="67">
        <v>218.5</v>
      </c>
      <c r="J3851" s="9" t="s">
        <v>279</v>
      </c>
      <c r="K3851" s="9" t="s">
        <v>279</v>
      </c>
      <c r="L3851" s="69"/>
      <c r="M3851" s="67">
        <f t="shared" si="102"/>
        <v>1281.0000000000043</v>
      </c>
      <c r="S3851" s="118"/>
      <c r="T3851" s="119"/>
      <c r="U3851" s="119"/>
      <c r="V3851" s="361"/>
      <c r="W3851" s="67"/>
    </row>
    <row r="3852" spans="1:23" ht="15">
      <c r="A3852" s="28" t="s">
        <v>926</v>
      </c>
      <c r="B3852" s="63" t="s">
        <v>37</v>
      </c>
      <c r="E3852" s="9">
        <v>180</v>
      </c>
      <c r="F3852" s="217">
        <v>662.6</v>
      </c>
      <c r="G3852" s="9">
        <v>116</v>
      </c>
      <c r="H3852" s="9">
        <v>257.50000000000364</v>
      </c>
      <c r="I3852" s="67">
        <v>417.80000000000018</v>
      </c>
      <c r="J3852" s="67">
        <v>352.80000000000655</v>
      </c>
      <c r="K3852" s="217">
        <v>572.60000000000946</v>
      </c>
      <c r="L3852" s="69"/>
      <c r="M3852" s="67">
        <f t="shared" si="102"/>
        <v>2559.3000000000197</v>
      </c>
      <c r="O3852" t="s">
        <v>321</v>
      </c>
      <c r="S3852" s="118"/>
      <c r="T3852" s="119"/>
      <c r="U3852" s="119"/>
      <c r="V3852" s="361"/>
      <c r="W3852" s="67"/>
    </row>
    <row r="3853" spans="1:23" ht="15">
      <c r="A3853" s="28" t="s">
        <v>927</v>
      </c>
      <c r="B3853" s="63" t="s">
        <v>143</v>
      </c>
      <c r="E3853" s="9" t="s">
        <v>279</v>
      </c>
      <c r="F3853" s="217">
        <v>660.6</v>
      </c>
      <c r="G3853" s="217">
        <v>401.2</v>
      </c>
      <c r="H3853" s="9">
        <v>268.80000000000291</v>
      </c>
      <c r="I3853" s="67">
        <v>178.400000000001</v>
      </c>
      <c r="J3853" s="67">
        <v>297.30000000000655</v>
      </c>
      <c r="K3853" s="9">
        <v>435.80000000000291</v>
      </c>
      <c r="L3853" s="69"/>
      <c r="M3853" s="67">
        <f t="shared" si="102"/>
        <v>2242.1000000000131</v>
      </c>
      <c r="O3853" t="s">
        <v>361</v>
      </c>
      <c r="S3853" s="118"/>
      <c r="T3853" s="119"/>
      <c r="U3853" s="119"/>
      <c r="V3853" s="361"/>
      <c r="W3853" s="67"/>
    </row>
    <row r="3854" spans="1:23" ht="15">
      <c r="A3854" s="28" t="s">
        <v>928</v>
      </c>
      <c r="B3854" s="225" t="s">
        <v>1662</v>
      </c>
      <c r="C3854" s="3"/>
      <c r="D3854" s="3"/>
      <c r="E3854" s="9" t="s">
        <v>279</v>
      </c>
      <c r="F3854" s="9" t="s">
        <v>279</v>
      </c>
      <c r="G3854" s="9" t="s">
        <v>279</v>
      </c>
      <c r="H3854" s="9" t="s">
        <v>279</v>
      </c>
      <c r="I3854" s="67">
        <v>496.10000000000036</v>
      </c>
      <c r="J3854" s="67">
        <v>143.00000000000364</v>
      </c>
      <c r="K3854" s="9">
        <v>474.69999999999709</v>
      </c>
      <c r="L3854" s="69"/>
      <c r="M3854" s="67">
        <f t="shared" si="102"/>
        <v>1113.8000000000011</v>
      </c>
      <c r="S3854" s="118"/>
      <c r="T3854" s="119"/>
      <c r="U3854" s="119"/>
      <c r="V3854" s="361"/>
      <c r="W3854" s="67"/>
    </row>
    <row r="3855" spans="1:23" ht="15">
      <c r="A3855" s="28" t="s">
        <v>929</v>
      </c>
      <c r="B3855" s="63" t="s">
        <v>39</v>
      </c>
      <c r="E3855" s="217">
        <v>316.10000000000002</v>
      </c>
      <c r="F3855" s="9">
        <v>515.6</v>
      </c>
      <c r="G3855" s="9">
        <v>386</v>
      </c>
      <c r="H3855" s="9">
        <v>299</v>
      </c>
      <c r="I3855" s="67">
        <v>375.29999999999927</v>
      </c>
      <c r="J3855" s="67">
        <v>93.600000000002183</v>
      </c>
      <c r="K3855" s="9">
        <v>201.20000000000073</v>
      </c>
      <c r="L3855" s="69"/>
      <c r="M3855" s="67">
        <f t="shared" si="102"/>
        <v>2186.800000000002</v>
      </c>
      <c r="O3855" t="s">
        <v>289</v>
      </c>
      <c r="S3855" s="118"/>
      <c r="T3855" s="119"/>
      <c r="U3855" s="119"/>
      <c r="V3855" s="361"/>
      <c r="W3855" s="67"/>
    </row>
    <row r="3856" spans="1:23" ht="15">
      <c r="A3856" s="28" t="s">
        <v>930</v>
      </c>
      <c r="B3856" s="277" t="s">
        <v>2030</v>
      </c>
      <c r="C3856" s="3"/>
      <c r="D3856" s="3"/>
      <c r="E3856" s="9" t="s">
        <v>279</v>
      </c>
      <c r="F3856" s="9" t="s">
        <v>279</v>
      </c>
      <c r="G3856" s="9" t="s">
        <v>279</v>
      </c>
      <c r="H3856" s="9" t="s">
        <v>279</v>
      </c>
      <c r="I3856" s="9" t="s">
        <v>279</v>
      </c>
      <c r="J3856" s="9" t="s">
        <v>279</v>
      </c>
      <c r="K3856" s="9">
        <v>226.49999999999818</v>
      </c>
      <c r="L3856" s="69"/>
      <c r="M3856" s="67">
        <f t="shared" si="102"/>
        <v>226.49999999999818</v>
      </c>
      <c r="S3856" s="118"/>
      <c r="T3856" s="119"/>
      <c r="U3856" s="119"/>
      <c r="V3856" s="361"/>
      <c r="W3856" s="67"/>
    </row>
    <row r="3857" spans="1:23" ht="15">
      <c r="A3857" s="28" t="s">
        <v>931</v>
      </c>
      <c r="B3857" s="63" t="s">
        <v>144</v>
      </c>
      <c r="E3857" s="9" t="s">
        <v>279</v>
      </c>
      <c r="F3857" s="217">
        <v>699.7</v>
      </c>
      <c r="G3857" s="9">
        <v>176.6</v>
      </c>
      <c r="H3857" s="9">
        <v>242.20000000000618</v>
      </c>
      <c r="I3857" s="67">
        <v>320.80000000000018</v>
      </c>
      <c r="J3857" s="96">
        <v>450.09999999999491</v>
      </c>
      <c r="K3857" s="9">
        <v>39.000000000001819</v>
      </c>
      <c r="L3857" s="69"/>
      <c r="M3857" s="67">
        <f t="shared" si="102"/>
        <v>1928.4000000000033</v>
      </c>
      <c r="O3857" t="s">
        <v>329</v>
      </c>
      <c r="S3857" s="118"/>
      <c r="T3857" s="119"/>
      <c r="U3857" s="119"/>
      <c r="V3857" s="361"/>
      <c r="W3857" s="67"/>
    </row>
    <row r="3858" spans="1:23" ht="15">
      <c r="A3858" s="28" t="s">
        <v>932</v>
      </c>
      <c r="B3858" s="229" t="s">
        <v>1659</v>
      </c>
      <c r="C3858" s="3"/>
      <c r="D3858" s="3"/>
      <c r="E3858" s="9" t="s">
        <v>279</v>
      </c>
      <c r="F3858" s="9" t="s">
        <v>279</v>
      </c>
      <c r="G3858" s="9" t="s">
        <v>279</v>
      </c>
      <c r="H3858" s="9" t="s">
        <v>279</v>
      </c>
      <c r="I3858" s="67">
        <v>221.29999999999927</v>
      </c>
      <c r="J3858" s="96">
        <v>425.20000000000073</v>
      </c>
      <c r="K3858" s="9">
        <v>388.40000000000146</v>
      </c>
      <c r="L3858" s="69"/>
      <c r="M3858" s="67">
        <f t="shared" si="102"/>
        <v>1034.9000000000015</v>
      </c>
      <c r="O3858" t="s">
        <v>294</v>
      </c>
      <c r="S3858" s="118"/>
      <c r="T3858" s="119"/>
      <c r="U3858" s="119"/>
      <c r="V3858" s="361"/>
      <c r="W3858" s="67"/>
    </row>
    <row r="3859" spans="1:23" ht="15">
      <c r="A3859" s="28" t="s">
        <v>933</v>
      </c>
      <c r="B3859" s="63" t="s">
        <v>155</v>
      </c>
      <c r="E3859" s="9" t="s">
        <v>279</v>
      </c>
      <c r="F3859" s="9" t="s">
        <v>279</v>
      </c>
      <c r="G3859" s="9">
        <v>222.6</v>
      </c>
      <c r="H3859" s="9">
        <v>185.50000000000546</v>
      </c>
      <c r="I3859" s="67">
        <v>513.49999999999909</v>
      </c>
      <c r="J3859" s="67">
        <v>28.69999999999709</v>
      </c>
      <c r="K3859" s="9">
        <v>424.299999999992</v>
      </c>
      <c r="L3859" s="69"/>
      <c r="M3859" s="67">
        <f t="shared" si="102"/>
        <v>1374.5999999999935</v>
      </c>
      <c r="S3859" s="118"/>
      <c r="T3859" s="119"/>
      <c r="U3859" s="119"/>
      <c r="V3859" s="361"/>
      <c r="W3859" s="67"/>
    </row>
    <row r="3860" spans="1:23" ht="15">
      <c r="A3860" s="28" t="s">
        <v>934</v>
      </c>
      <c r="B3860" s="229" t="s">
        <v>1658</v>
      </c>
      <c r="C3860" s="3"/>
      <c r="D3860" s="3"/>
      <c r="E3860" s="9" t="s">
        <v>279</v>
      </c>
      <c r="F3860" s="9" t="s">
        <v>279</v>
      </c>
      <c r="G3860" s="9" t="s">
        <v>279</v>
      </c>
      <c r="H3860" s="9" t="s">
        <v>279</v>
      </c>
      <c r="I3860" s="96">
        <v>579.599999999999</v>
      </c>
      <c r="J3860" s="9" t="s">
        <v>279</v>
      </c>
      <c r="K3860" s="9" t="s">
        <v>279</v>
      </c>
      <c r="L3860" s="69"/>
      <c r="M3860" s="67">
        <f t="shared" si="102"/>
        <v>579.599999999999</v>
      </c>
      <c r="O3860" t="s">
        <v>285</v>
      </c>
      <c r="S3860" s="118"/>
      <c r="T3860" s="119"/>
      <c r="U3860" s="119"/>
      <c r="V3860" s="361"/>
      <c r="W3860" s="67"/>
    </row>
    <row r="3861" spans="1:23" ht="15">
      <c r="A3861" s="28" t="s">
        <v>935</v>
      </c>
      <c r="B3861" s="63" t="s">
        <v>753</v>
      </c>
      <c r="E3861" s="9" t="s">
        <v>279</v>
      </c>
      <c r="F3861" s="9" t="s">
        <v>279</v>
      </c>
      <c r="G3861" s="9" t="s">
        <v>279</v>
      </c>
      <c r="H3861" s="9">
        <v>190.89999999999782</v>
      </c>
      <c r="I3861" s="67">
        <v>242.30000000000109</v>
      </c>
      <c r="J3861" s="67">
        <v>110.09999999999854</v>
      </c>
      <c r="K3861" s="9">
        <v>394.79999999999563</v>
      </c>
      <c r="L3861" s="69"/>
      <c r="M3861" s="67">
        <f t="shared" si="102"/>
        <v>938.09999999999309</v>
      </c>
      <c r="S3861" s="118"/>
      <c r="T3861" s="119"/>
      <c r="U3861" s="119"/>
      <c r="V3861" s="361"/>
      <c r="W3861" s="67"/>
    </row>
    <row r="3862" spans="1:23" ht="15">
      <c r="A3862" s="28" t="s">
        <v>2501</v>
      </c>
      <c r="B3862" s="277" t="s">
        <v>2008</v>
      </c>
      <c r="C3862" s="3"/>
      <c r="D3862" s="3"/>
      <c r="E3862" s="9" t="s">
        <v>279</v>
      </c>
      <c r="F3862" s="9" t="s">
        <v>279</v>
      </c>
      <c r="G3862" s="9" t="s">
        <v>279</v>
      </c>
      <c r="H3862" s="9" t="s">
        <v>279</v>
      </c>
      <c r="I3862" s="9" t="s">
        <v>279</v>
      </c>
      <c r="J3862" s="67">
        <v>30.500000000007276</v>
      </c>
      <c r="K3862" s="9">
        <v>312.40000000000873</v>
      </c>
      <c r="L3862" s="69"/>
      <c r="M3862" s="67">
        <f t="shared" si="102"/>
        <v>342.90000000001601</v>
      </c>
      <c r="S3862" s="118"/>
      <c r="T3862" s="119"/>
      <c r="U3862" s="119"/>
      <c r="V3862" s="361"/>
      <c r="W3862" s="67"/>
    </row>
    <row r="3863" spans="1:23" ht="15">
      <c r="A3863" s="28" t="s">
        <v>3315</v>
      </c>
      <c r="B3863" s="63" t="s">
        <v>3377</v>
      </c>
      <c r="C3863" s="3"/>
      <c r="D3863" s="3"/>
      <c r="E3863" s="9"/>
      <c r="F3863" s="9"/>
      <c r="G3863" s="9"/>
      <c r="H3863" s="9"/>
      <c r="I3863" s="9"/>
      <c r="J3863" s="67"/>
      <c r="K3863" s="9"/>
      <c r="L3863" s="69"/>
      <c r="M3863" s="67"/>
      <c r="S3863" s="118"/>
      <c r="T3863" s="119"/>
      <c r="U3863" s="119"/>
      <c r="V3863" s="361"/>
      <c r="W3863" s="67"/>
    </row>
    <row r="3864" spans="1:23" ht="15">
      <c r="A3864" s="28" t="s">
        <v>3316</v>
      </c>
      <c r="B3864" s="63" t="s">
        <v>3371</v>
      </c>
      <c r="C3864" s="3"/>
      <c r="D3864" s="3"/>
      <c r="E3864" s="9"/>
      <c r="F3864" s="9"/>
      <c r="G3864" s="9"/>
      <c r="H3864" s="9"/>
      <c r="I3864" s="9"/>
      <c r="J3864" s="67"/>
      <c r="K3864" s="9"/>
      <c r="L3864" s="69"/>
      <c r="M3864" s="67"/>
      <c r="S3864" s="118"/>
      <c r="T3864" s="119"/>
      <c r="U3864" s="119"/>
      <c r="V3864" s="361"/>
      <c r="W3864" s="67"/>
    </row>
    <row r="3865" spans="1:23" ht="15">
      <c r="A3865" s="28" t="s">
        <v>3317</v>
      </c>
      <c r="B3865" s="63" t="s">
        <v>3370</v>
      </c>
      <c r="C3865" s="3"/>
      <c r="D3865" s="3"/>
      <c r="E3865" s="9"/>
      <c r="F3865" s="9"/>
      <c r="G3865" s="9"/>
      <c r="H3865" s="9"/>
      <c r="I3865" s="9"/>
      <c r="J3865" s="67"/>
      <c r="K3865" s="9"/>
      <c r="L3865" s="69"/>
      <c r="M3865" s="67"/>
      <c r="S3865" s="118"/>
      <c r="T3865" s="119"/>
      <c r="U3865" s="119"/>
      <c r="V3865" s="361"/>
      <c r="W3865" s="67"/>
    </row>
    <row r="3866" spans="1:23" ht="15">
      <c r="A3866" s="28" t="s">
        <v>3318</v>
      </c>
      <c r="B3866" s="63" t="s">
        <v>3386</v>
      </c>
      <c r="C3866" s="3"/>
      <c r="D3866" s="3"/>
      <c r="E3866" s="9"/>
      <c r="F3866" s="9"/>
      <c r="G3866" s="9"/>
      <c r="H3866" s="9"/>
      <c r="I3866" s="9"/>
      <c r="J3866" s="67"/>
      <c r="K3866" s="9"/>
      <c r="L3866" s="69"/>
      <c r="M3866" s="67"/>
      <c r="S3866" s="118"/>
      <c r="T3866" s="119"/>
      <c r="U3866" s="119"/>
      <c r="V3866" s="361"/>
      <c r="W3866" s="67"/>
    </row>
    <row r="3867" spans="1:23" ht="15">
      <c r="A3867" s="28" t="s">
        <v>3319</v>
      </c>
      <c r="B3867" s="63" t="s">
        <v>3385</v>
      </c>
      <c r="C3867" s="3"/>
      <c r="D3867" s="3"/>
      <c r="E3867" s="9"/>
      <c r="F3867" s="9"/>
      <c r="G3867" s="9"/>
      <c r="H3867" s="9"/>
      <c r="I3867" s="9"/>
      <c r="J3867" s="67"/>
      <c r="K3867" s="9"/>
      <c r="L3867" s="69"/>
      <c r="M3867" s="67"/>
      <c r="S3867" s="118"/>
      <c r="T3867" s="119"/>
      <c r="U3867" s="119"/>
      <c r="V3867" s="361"/>
      <c r="W3867" s="67"/>
    </row>
    <row r="3868" spans="1:23" ht="15">
      <c r="A3868" s="28" t="s">
        <v>3320</v>
      </c>
      <c r="B3868" s="63" t="s">
        <v>3373</v>
      </c>
      <c r="C3868" s="3"/>
      <c r="D3868" s="3"/>
      <c r="E3868" s="9"/>
      <c r="F3868" s="9"/>
      <c r="G3868" s="9"/>
      <c r="H3868" s="9"/>
      <c r="I3868" s="9"/>
      <c r="J3868" s="67"/>
      <c r="K3868" s="9"/>
      <c r="L3868" s="69"/>
      <c r="M3868" s="67"/>
      <c r="S3868" s="118"/>
      <c r="T3868" s="119"/>
      <c r="U3868" s="119"/>
      <c r="V3868" s="361"/>
      <c r="W3868" s="67"/>
    </row>
    <row r="3869" spans="1:23" ht="15">
      <c r="A3869" s="28" t="s">
        <v>3321</v>
      </c>
      <c r="B3869" s="63" t="s">
        <v>3367</v>
      </c>
      <c r="C3869" s="3"/>
      <c r="D3869" s="3"/>
      <c r="E3869" s="9"/>
      <c r="F3869" s="9"/>
      <c r="G3869" s="9"/>
      <c r="H3869" s="9"/>
      <c r="I3869" s="9"/>
      <c r="J3869" s="67"/>
      <c r="K3869" s="9"/>
      <c r="L3869" s="69"/>
      <c r="M3869" s="67"/>
      <c r="S3869" s="118"/>
      <c r="T3869" s="119"/>
      <c r="U3869" s="119"/>
      <c r="V3869" s="361"/>
      <c r="W3869" s="67"/>
    </row>
    <row r="3870" spans="1:23" ht="15">
      <c r="A3870" s="28" t="s">
        <v>3322</v>
      </c>
      <c r="B3870" s="63" t="s">
        <v>3398</v>
      </c>
      <c r="C3870" s="3"/>
      <c r="D3870" s="3"/>
      <c r="E3870" s="9"/>
      <c r="F3870" s="9"/>
      <c r="G3870" s="9"/>
      <c r="H3870" s="9"/>
      <c r="I3870" s="9"/>
      <c r="J3870" s="67"/>
      <c r="K3870" s="9"/>
      <c r="L3870" s="69"/>
      <c r="M3870" s="67"/>
      <c r="S3870" s="118"/>
      <c r="T3870" s="119"/>
      <c r="U3870" s="119"/>
      <c r="V3870" s="361"/>
      <c r="W3870" s="67"/>
    </row>
    <row r="3871" spans="1:23" ht="15">
      <c r="A3871" s="28" t="s">
        <v>3323</v>
      </c>
      <c r="B3871" s="277" t="s">
        <v>3366</v>
      </c>
      <c r="C3871" s="3"/>
      <c r="D3871" s="3"/>
      <c r="E3871" s="9"/>
      <c r="F3871" s="9"/>
      <c r="G3871" s="9"/>
      <c r="H3871" s="9"/>
      <c r="I3871" s="9"/>
      <c r="J3871" s="67"/>
      <c r="K3871" s="9"/>
      <c r="L3871" s="69"/>
      <c r="M3871" s="67"/>
      <c r="S3871" s="118"/>
      <c r="T3871" s="119"/>
      <c r="U3871" s="119"/>
      <c r="V3871" s="361"/>
      <c r="W3871" s="67"/>
    </row>
    <row r="3872" spans="1:23" ht="15">
      <c r="A3872" s="28" t="s">
        <v>3324</v>
      </c>
      <c r="B3872" s="63" t="s">
        <v>3382</v>
      </c>
      <c r="C3872" s="3"/>
      <c r="D3872" s="3"/>
      <c r="E3872" s="9"/>
      <c r="F3872" s="9"/>
      <c r="G3872" s="9"/>
      <c r="H3872" s="9"/>
      <c r="I3872" s="9"/>
      <c r="J3872" s="67"/>
      <c r="K3872" s="9"/>
      <c r="L3872" s="69"/>
      <c r="M3872" s="67"/>
      <c r="S3872" s="118"/>
      <c r="T3872" s="119"/>
      <c r="U3872" s="119"/>
      <c r="V3872" s="361"/>
      <c r="W3872" s="67"/>
    </row>
    <row r="3873" spans="1:23" ht="15">
      <c r="A3873" s="28" t="s">
        <v>3325</v>
      </c>
      <c r="B3873" s="63" t="s">
        <v>3379</v>
      </c>
      <c r="C3873" s="3"/>
      <c r="D3873" s="3"/>
      <c r="E3873" s="9"/>
      <c r="F3873" s="9"/>
      <c r="G3873" s="9"/>
      <c r="H3873" s="9"/>
      <c r="I3873" s="9"/>
      <c r="J3873" s="67"/>
      <c r="K3873" s="9"/>
      <c r="L3873" s="69"/>
      <c r="M3873" s="67"/>
      <c r="S3873" s="118"/>
      <c r="T3873" s="119"/>
      <c r="U3873" s="119"/>
      <c r="V3873" s="361"/>
      <c r="W3873" s="67"/>
    </row>
    <row r="3874" spans="1:23" ht="15">
      <c r="A3874" s="28" t="s">
        <v>3326</v>
      </c>
      <c r="B3874" s="63" t="s">
        <v>3394</v>
      </c>
      <c r="C3874" s="3"/>
      <c r="D3874" s="3"/>
      <c r="E3874" s="9"/>
      <c r="F3874" s="9"/>
      <c r="G3874" s="9"/>
      <c r="H3874" s="9"/>
      <c r="I3874" s="9"/>
      <c r="J3874" s="67"/>
      <c r="K3874" s="9"/>
      <c r="L3874" s="69"/>
      <c r="M3874" s="67"/>
      <c r="S3874" s="118"/>
      <c r="T3874" s="119"/>
      <c r="U3874" s="119"/>
      <c r="V3874" s="361"/>
      <c r="W3874" s="67"/>
    </row>
    <row r="3875" spans="1:23" ht="15">
      <c r="A3875" s="28" t="s">
        <v>3327</v>
      </c>
      <c r="B3875" s="63" t="s">
        <v>180</v>
      </c>
      <c r="C3875" s="3"/>
      <c r="D3875" s="3"/>
      <c r="E3875" s="9"/>
      <c r="F3875" s="9"/>
      <c r="G3875" s="9"/>
      <c r="H3875" s="9"/>
      <c r="I3875" s="9"/>
      <c r="J3875" s="67"/>
      <c r="K3875" s="9"/>
      <c r="L3875" s="69"/>
      <c r="M3875" s="67"/>
      <c r="S3875" s="118"/>
      <c r="T3875" s="119"/>
      <c r="U3875" s="119"/>
      <c r="V3875" s="361"/>
      <c r="W3875" s="67"/>
    </row>
    <row r="3876" spans="1:23" ht="15">
      <c r="A3876" s="28" t="s">
        <v>3328</v>
      </c>
      <c r="B3876" s="63" t="s">
        <v>3395</v>
      </c>
      <c r="C3876" s="3"/>
      <c r="D3876" s="3"/>
      <c r="E3876" s="9"/>
      <c r="F3876" s="9"/>
      <c r="G3876" s="9"/>
      <c r="H3876" s="9"/>
      <c r="I3876" s="9"/>
      <c r="J3876" s="67"/>
      <c r="K3876" s="9"/>
      <c r="L3876" s="69"/>
      <c r="M3876" s="67"/>
      <c r="S3876" s="118"/>
      <c r="T3876" s="119"/>
      <c r="U3876" s="119"/>
      <c r="V3876" s="361"/>
      <c r="W3876" s="67"/>
    </row>
    <row r="3877" spans="1:23" ht="15">
      <c r="A3877" s="28" t="s">
        <v>3329</v>
      </c>
      <c r="B3877" s="63" t="s">
        <v>3374</v>
      </c>
      <c r="C3877" s="3"/>
      <c r="D3877" s="3"/>
      <c r="E3877" s="9"/>
      <c r="F3877" s="9"/>
      <c r="G3877" s="9"/>
      <c r="H3877" s="9"/>
      <c r="I3877" s="9"/>
      <c r="J3877" s="67"/>
      <c r="K3877" s="9"/>
      <c r="L3877" s="69"/>
      <c r="M3877" s="67"/>
      <c r="S3877" s="118"/>
      <c r="T3877" s="119"/>
      <c r="U3877" s="119"/>
      <c r="V3877" s="361"/>
      <c r="W3877" s="67"/>
    </row>
    <row r="3878" spans="1:23" ht="15">
      <c r="A3878" s="28" t="s">
        <v>3330</v>
      </c>
      <c r="B3878" s="63" t="s">
        <v>3368</v>
      </c>
      <c r="C3878" s="3"/>
      <c r="D3878" s="3"/>
      <c r="E3878" s="9"/>
      <c r="F3878" s="9"/>
      <c r="G3878" s="9"/>
      <c r="H3878" s="9"/>
      <c r="I3878" s="9"/>
      <c r="J3878" s="67"/>
      <c r="K3878" s="9"/>
      <c r="L3878" s="69"/>
      <c r="M3878" s="67"/>
      <c r="S3878" s="118"/>
      <c r="T3878" s="119"/>
      <c r="U3878" s="119"/>
      <c r="V3878" s="361"/>
      <c r="W3878" s="67"/>
    </row>
    <row r="3879" spans="1:23" ht="15">
      <c r="A3879" s="28" t="s">
        <v>3331</v>
      </c>
      <c r="B3879" s="63" t="s">
        <v>3375</v>
      </c>
      <c r="C3879" s="3"/>
      <c r="D3879" s="3"/>
      <c r="E3879" s="9"/>
      <c r="F3879" s="9"/>
      <c r="G3879" s="9"/>
      <c r="H3879" s="9"/>
      <c r="I3879" s="9"/>
      <c r="J3879" s="67"/>
      <c r="K3879" s="9"/>
      <c r="L3879" s="69"/>
      <c r="M3879" s="67"/>
      <c r="S3879" s="118"/>
      <c r="T3879" s="119"/>
      <c r="U3879" s="119"/>
      <c r="V3879" s="361"/>
      <c r="W3879" s="67"/>
    </row>
    <row r="3880" spans="1:23" ht="15">
      <c r="A3880" s="28" t="s">
        <v>3332</v>
      </c>
      <c r="B3880" s="63" t="s">
        <v>3372</v>
      </c>
      <c r="C3880" s="3"/>
      <c r="D3880" s="3"/>
      <c r="E3880" s="9"/>
      <c r="F3880" s="9"/>
      <c r="G3880" s="9"/>
      <c r="H3880" s="9"/>
      <c r="I3880" s="9"/>
      <c r="J3880" s="67"/>
      <c r="K3880" s="9"/>
      <c r="L3880" s="69"/>
      <c r="M3880" s="67"/>
      <c r="S3880" s="118"/>
      <c r="T3880" s="119"/>
      <c r="U3880" s="119"/>
      <c r="V3880" s="361"/>
      <c r="W3880" s="67"/>
    </row>
    <row r="3881" spans="1:23" ht="15">
      <c r="A3881" s="28" t="s">
        <v>3333</v>
      </c>
      <c r="B3881" s="63" t="s">
        <v>3383</v>
      </c>
      <c r="C3881" s="3"/>
      <c r="D3881" s="3"/>
      <c r="E3881" s="9"/>
      <c r="F3881" s="9"/>
      <c r="G3881" s="9"/>
      <c r="H3881" s="9"/>
      <c r="I3881" s="9"/>
      <c r="J3881" s="67"/>
      <c r="K3881" s="9"/>
      <c r="L3881" s="69"/>
      <c r="M3881" s="67"/>
      <c r="S3881" s="118"/>
      <c r="T3881" s="119"/>
      <c r="U3881" s="119"/>
      <c r="V3881" s="361"/>
      <c r="W3881" s="67"/>
    </row>
    <row r="3882" spans="1:23" ht="15">
      <c r="A3882" s="28" t="s">
        <v>3334</v>
      </c>
      <c r="B3882" s="63" t="s">
        <v>3378</v>
      </c>
      <c r="C3882" s="3"/>
      <c r="D3882" s="3"/>
      <c r="E3882" s="9"/>
      <c r="F3882" s="9"/>
      <c r="G3882" s="9"/>
      <c r="H3882" s="9"/>
      <c r="I3882" s="9"/>
      <c r="J3882" s="67"/>
      <c r="K3882" s="9"/>
      <c r="L3882" s="69"/>
      <c r="M3882" s="67"/>
      <c r="S3882" s="118"/>
      <c r="T3882" s="119"/>
      <c r="U3882" s="119"/>
      <c r="V3882" s="361"/>
      <c r="W3882" s="67"/>
    </row>
    <row r="3883" spans="1:23" ht="15">
      <c r="A3883" s="28" t="s">
        <v>3335</v>
      </c>
      <c r="B3883" s="277" t="s">
        <v>3365</v>
      </c>
      <c r="C3883" s="3"/>
      <c r="D3883" s="3"/>
      <c r="E3883" s="9"/>
      <c r="F3883" s="9"/>
      <c r="G3883" s="9"/>
      <c r="H3883" s="9"/>
      <c r="I3883" s="9"/>
      <c r="J3883" s="67"/>
      <c r="K3883" s="9"/>
      <c r="L3883" s="69"/>
      <c r="M3883" s="67"/>
      <c r="S3883" s="118"/>
      <c r="T3883" s="119"/>
      <c r="U3883" s="119"/>
      <c r="V3883" s="361"/>
      <c r="W3883" s="67"/>
    </row>
    <row r="3884" spans="1:23" ht="15">
      <c r="A3884" s="28" t="s">
        <v>3336</v>
      </c>
      <c r="B3884" s="63" t="s">
        <v>3380</v>
      </c>
      <c r="C3884" s="3"/>
      <c r="D3884" s="3"/>
      <c r="E3884" s="9"/>
      <c r="F3884" s="9"/>
      <c r="G3884" s="9"/>
      <c r="H3884" s="9"/>
      <c r="I3884" s="9"/>
      <c r="J3884" s="67"/>
      <c r="K3884" s="9"/>
      <c r="L3884" s="69"/>
      <c r="M3884" s="67"/>
      <c r="S3884" s="118"/>
      <c r="T3884" s="119"/>
      <c r="U3884" s="119"/>
      <c r="V3884" s="361"/>
      <c r="W3884" s="67"/>
    </row>
    <row r="3885" spans="1:23" ht="15">
      <c r="A3885" s="28" t="s">
        <v>3337</v>
      </c>
      <c r="B3885" s="63" t="s">
        <v>3399</v>
      </c>
      <c r="C3885" s="3"/>
      <c r="D3885" s="3"/>
      <c r="E3885" s="9"/>
      <c r="F3885" s="9"/>
      <c r="G3885" s="9"/>
      <c r="H3885" s="9"/>
      <c r="I3885" s="9"/>
      <c r="J3885" s="67"/>
      <c r="K3885" s="9"/>
      <c r="L3885" s="69"/>
      <c r="M3885" s="67"/>
      <c r="S3885" s="118"/>
      <c r="T3885" s="119"/>
      <c r="U3885" s="119"/>
      <c r="V3885" s="361"/>
      <c r="W3885" s="67"/>
    </row>
    <row r="3886" spans="1:23" ht="15">
      <c r="A3886" s="28" t="s">
        <v>3338</v>
      </c>
      <c r="B3886" s="63" t="s">
        <v>3369</v>
      </c>
      <c r="C3886" s="3"/>
      <c r="D3886" s="3"/>
      <c r="E3886" s="9"/>
      <c r="F3886" s="9"/>
      <c r="G3886" s="9"/>
      <c r="H3886" s="9"/>
      <c r="I3886" s="9"/>
      <c r="J3886" s="67"/>
      <c r="K3886" s="9"/>
      <c r="L3886" s="69"/>
      <c r="M3886" s="67"/>
      <c r="S3886" s="118"/>
      <c r="T3886" s="119"/>
      <c r="U3886" s="119"/>
      <c r="V3886" s="361"/>
      <c r="W3886" s="67"/>
    </row>
    <row r="3887" spans="1:23" ht="15">
      <c r="A3887" s="28" t="s">
        <v>4129</v>
      </c>
      <c r="B3887" s="63" t="s">
        <v>3376</v>
      </c>
      <c r="C3887" s="3"/>
      <c r="D3887" s="3"/>
      <c r="E3887" s="9"/>
      <c r="F3887" s="9"/>
      <c r="G3887" s="9"/>
      <c r="H3887" s="9"/>
      <c r="I3887" s="9"/>
      <c r="J3887" s="67"/>
      <c r="K3887" s="9"/>
      <c r="L3887" s="69"/>
      <c r="M3887" s="67"/>
      <c r="S3887" s="118"/>
      <c r="T3887" s="119"/>
      <c r="U3887" s="119"/>
      <c r="V3887" s="361"/>
      <c r="W3887" s="67"/>
    </row>
    <row r="3888" spans="1:23" ht="15">
      <c r="A3888" s="28" t="s">
        <v>4130</v>
      </c>
      <c r="B3888" s="63" t="s">
        <v>3397</v>
      </c>
      <c r="C3888" s="3"/>
      <c r="D3888" s="3"/>
      <c r="E3888" s="9"/>
      <c r="F3888" s="9"/>
      <c r="G3888" s="9"/>
      <c r="H3888" s="9"/>
      <c r="I3888" s="9"/>
      <c r="J3888" s="67"/>
      <c r="K3888" s="9"/>
      <c r="L3888" s="69"/>
      <c r="M3888" s="67"/>
      <c r="S3888" s="118"/>
      <c r="T3888" s="119"/>
      <c r="U3888" s="119"/>
      <c r="V3888" s="361"/>
      <c r="W3888" s="67"/>
    </row>
    <row r="3889" spans="1:23" ht="15">
      <c r="A3889" s="28" t="s">
        <v>4131</v>
      </c>
      <c r="B3889" s="63" t="s">
        <v>3381</v>
      </c>
      <c r="C3889" s="3"/>
      <c r="D3889" s="3"/>
      <c r="E3889" s="9"/>
      <c r="F3889" s="9"/>
      <c r="G3889" s="9"/>
      <c r="H3889" s="9"/>
      <c r="I3889" s="9"/>
      <c r="J3889" s="67"/>
      <c r="K3889" s="9"/>
      <c r="L3889" s="69"/>
      <c r="M3889" s="67"/>
      <c r="S3889" s="118"/>
      <c r="T3889" s="119"/>
      <c r="U3889" s="119"/>
      <c r="V3889" s="361"/>
      <c r="W3889" s="67"/>
    </row>
    <row r="3890" spans="1:23" ht="15">
      <c r="A3890" s="28"/>
      <c r="B3890" s="63"/>
      <c r="E3890" s="9"/>
      <c r="F3890" s="9"/>
      <c r="G3890" s="9"/>
      <c r="H3890" s="9"/>
      <c r="L3890" s="69"/>
      <c r="M3890" s="67"/>
      <c r="S3890" s="118"/>
      <c r="T3890" s="119"/>
      <c r="U3890" s="119"/>
      <c r="V3890" s="361"/>
      <c r="W3890" s="67"/>
    </row>
    <row r="3891" spans="1:23" ht="15">
      <c r="A3891" s="28"/>
      <c r="B3891" s="63"/>
      <c r="E3891" s="9"/>
      <c r="L3891" s="69"/>
    </row>
    <row r="3892" spans="1:23" ht="15">
      <c r="A3892" s="28"/>
      <c r="B3892" s="63"/>
      <c r="E3892" s="9"/>
      <c r="L3892" s="69"/>
    </row>
    <row r="3893" spans="1:23" ht="25.5">
      <c r="A3893" s="23" t="s">
        <v>207</v>
      </c>
      <c r="L3893" s="69"/>
    </row>
    <row r="3894" spans="1:23">
      <c r="L3894" s="69"/>
    </row>
    <row r="3895" spans="1:23" ht="15">
      <c r="A3895" s="39"/>
      <c r="B3895" s="39"/>
      <c r="C3895" s="39"/>
      <c r="D3895" s="39"/>
      <c r="E3895" s="61">
        <v>2016</v>
      </c>
      <c r="F3895" s="61">
        <v>2017</v>
      </c>
      <c r="G3895" s="61">
        <v>2018</v>
      </c>
      <c r="H3895" s="61">
        <v>2019</v>
      </c>
      <c r="I3895" s="61">
        <v>2020</v>
      </c>
      <c r="J3895" s="61">
        <v>2021</v>
      </c>
      <c r="K3895" s="61">
        <v>2022</v>
      </c>
      <c r="L3895" s="69"/>
      <c r="M3895" s="70" t="s">
        <v>40</v>
      </c>
    </row>
    <row r="3896" spans="1:23" ht="15">
      <c r="A3896" s="28" t="s">
        <v>0</v>
      </c>
      <c r="B3896" s="63" t="s">
        <v>11</v>
      </c>
      <c r="E3896" s="213">
        <v>725.7</v>
      </c>
      <c r="F3896" s="9">
        <v>521.29999999999995</v>
      </c>
      <c r="G3896" s="9">
        <v>286.39999999999998</v>
      </c>
      <c r="H3896" s="214">
        <v>665.00000000000728</v>
      </c>
      <c r="I3896" s="9">
        <v>403.20000000000255</v>
      </c>
      <c r="J3896" s="9">
        <v>434.05000000000291</v>
      </c>
      <c r="K3896" s="9">
        <v>0</v>
      </c>
      <c r="L3896" s="69"/>
      <c r="M3896" s="67">
        <f t="shared" ref="M3896:M3927" si="103">SUM(E3896:K3896)</f>
        <v>3035.6500000000128</v>
      </c>
      <c r="O3896" t="s">
        <v>372</v>
      </c>
      <c r="R3896" t="s">
        <v>1809</v>
      </c>
      <c r="S3896" s="277"/>
      <c r="T3896" s="63"/>
      <c r="U3896" s="359"/>
      <c r="V3896" s="63"/>
      <c r="W3896" s="63"/>
    </row>
    <row r="3897" spans="1:23" ht="15">
      <c r="A3897" s="28" t="s">
        <v>2</v>
      </c>
      <c r="B3897" s="63" t="s">
        <v>17</v>
      </c>
      <c r="E3897" s="217">
        <v>625.6</v>
      </c>
      <c r="F3897" s="9">
        <v>520.29999999999995</v>
      </c>
      <c r="G3897" s="217">
        <v>455</v>
      </c>
      <c r="H3897" s="9">
        <v>302.70000000000437</v>
      </c>
      <c r="I3897" s="9">
        <v>188.99999999999818</v>
      </c>
      <c r="J3897" s="217">
        <v>523.10000000000218</v>
      </c>
      <c r="K3897" s="9">
        <v>0</v>
      </c>
      <c r="L3897" s="69"/>
      <c r="M3897" s="67">
        <f t="shared" si="103"/>
        <v>2615.7000000000048</v>
      </c>
      <c r="O3897" t="s">
        <v>2477</v>
      </c>
      <c r="S3897" s="225"/>
      <c r="T3897" s="63"/>
      <c r="U3897" s="360"/>
      <c r="V3897" s="63"/>
      <c r="W3897" s="63"/>
    </row>
    <row r="3898" spans="1:23" ht="15">
      <c r="A3898" s="28" t="s">
        <v>3</v>
      </c>
      <c r="B3898" s="63" t="s">
        <v>25</v>
      </c>
      <c r="E3898" s="9">
        <v>528.1</v>
      </c>
      <c r="F3898" s="217">
        <v>587.85</v>
      </c>
      <c r="G3898" s="217">
        <v>549.20000000000005</v>
      </c>
      <c r="H3898" s="9">
        <v>231.29999999999927</v>
      </c>
      <c r="I3898" s="9">
        <v>390.60000000000036</v>
      </c>
      <c r="J3898" s="9">
        <v>301.59999999999854</v>
      </c>
      <c r="K3898" s="9">
        <v>0</v>
      </c>
      <c r="L3898" s="69"/>
      <c r="M3898" s="67">
        <f t="shared" si="103"/>
        <v>2588.6499999999983</v>
      </c>
      <c r="O3898" t="s">
        <v>315</v>
      </c>
      <c r="S3898" s="63"/>
      <c r="T3898" s="63"/>
      <c r="U3898" s="348"/>
      <c r="V3898" s="63"/>
      <c r="W3898" s="63"/>
    </row>
    <row r="3899" spans="1:23" ht="15">
      <c r="A3899" s="28" t="s">
        <v>5</v>
      </c>
      <c r="B3899" s="63" t="s">
        <v>6</v>
      </c>
      <c r="E3899" s="217">
        <v>564.6</v>
      </c>
      <c r="F3899" s="217">
        <v>617.35</v>
      </c>
      <c r="G3899" s="9">
        <v>298.10000000000002</v>
      </c>
      <c r="H3899" s="9">
        <v>293.10000000000946</v>
      </c>
      <c r="I3899" s="9">
        <v>400.50000000000182</v>
      </c>
      <c r="J3899" s="9">
        <v>270.19999999999709</v>
      </c>
      <c r="K3899" s="9">
        <v>0</v>
      </c>
      <c r="L3899" s="69"/>
      <c r="M3899" s="67">
        <f t="shared" si="103"/>
        <v>2443.8500000000085</v>
      </c>
      <c r="O3899" t="s">
        <v>306</v>
      </c>
      <c r="S3899" s="277"/>
      <c r="T3899" s="63"/>
      <c r="U3899" s="347"/>
      <c r="V3899" s="63"/>
      <c r="W3899" s="63"/>
    </row>
    <row r="3900" spans="1:23" ht="15">
      <c r="A3900" s="28" t="s">
        <v>7</v>
      </c>
      <c r="B3900" s="63" t="s">
        <v>21</v>
      </c>
      <c r="E3900" s="9">
        <v>488.4</v>
      </c>
      <c r="F3900" s="213">
        <v>724.8</v>
      </c>
      <c r="G3900" s="214">
        <v>576.9</v>
      </c>
      <c r="H3900" s="9">
        <v>341.00000000000364</v>
      </c>
      <c r="I3900" s="9">
        <v>178.49999999999818</v>
      </c>
      <c r="J3900" s="9">
        <v>129.5</v>
      </c>
      <c r="K3900" s="9">
        <v>0</v>
      </c>
      <c r="L3900" s="69"/>
      <c r="M3900" s="67">
        <f t="shared" si="103"/>
        <v>2439.1000000000017</v>
      </c>
      <c r="O3900" t="s">
        <v>372</v>
      </c>
      <c r="R3900" t="s">
        <v>1809</v>
      </c>
      <c r="S3900" s="225"/>
      <c r="T3900" s="63"/>
      <c r="U3900" s="347"/>
      <c r="V3900" s="63"/>
      <c r="W3900" s="63"/>
    </row>
    <row r="3901" spans="1:23" ht="15">
      <c r="A3901" s="28" t="s">
        <v>8</v>
      </c>
      <c r="B3901" s="63" t="s">
        <v>13</v>
      </c>
      <c r="E3901" s="217">
        <v>593.20000000000005</v>
      </c>
      <c r="F3901" s="9">
        <v>513.54999999999995</v>
      </c>
      <c r="G3901" s="9">
        <v>260.5</v>
      </c>
      <c r="H3901" s="9">
        <v>295.49999999999636</v>
      </c>
      <c r="I3901" s="9">
        <v>269.5</v>
      </c>
      <c r="J3901" s="217">
        <v>490.49999999999636</v>
      </c>
      <c r="K3901" s="9">
        <v>0</v>
      </c>
      <c r="L3901" s="69"/>
      <c r="M3901" s="67">
        <f t="shared" si="103"/>
        <v>2422.7499999999927</v>
      </c>
      <c r="O3901" t="s">
        <v>317</v>
      </c>
      <c r="S3901" s="225"/>
      <c r="T3901" s="63"/>
      <c r="U3901" s="359"/>
      <c r="V3901" s="63"/>
      <c r="W3901" s="63"/>
    </row>
    <row r="3902" spans="1:23" ht="15">
      <c r="A3902" s="28" t="s">
        <v>10</v>
      </c>
      <c r="B3902" s="63" t="s">
        <v>31</v>
      </c>
      <c r="E3902" s="217">
        <v>560.20000000000005</v>
      </c>
      <c r="F3902" s="217">
        <v>618.4</v>
      </c>
      <c r="G3902" s="217">
        <v>372.1</v>
      </c>
      <c r="H3902" s="9">
        <v>222.39999999999782</v>
      </c>
      <c r="I3902" s="9">
        <v>472.79999999999927</v>
      </c>
      <c r="J3902" s="9">
        <v>149.19999999999709</v>
      </c>
      <c r="K3902" s="9">
        <v>0</v>
      </c>
      <c r="L3902" s="69"/>
      <c r="M3902" s="67">
        <f t="shared" si="103"/>
        <v>2395.099999999994</v>
      </c>
      <c r="O3902" t="s">
        <v>373</v>
      </c>
      <c r="S3902" s="277"/>
      <c r="T3902" s="63"/>
      <c r="U3902" s="347"/>
      <c r="V3902" s="63"/>
      <c r="W3902" s="63"/>
    </row>
    <row r="3903" spans="1:23" ht="15">
      <c r="A3903" s="28" t="s">
        <v>12</v>
      </c>
      <c r="B3903" s="63" t="s">
        <v>37</v>
      </c>
      <c r="E3903" s="9">
        <v>483.1</v>
      </c>
      <c r="F3903" s="217">
        <v>707.1</v>
      </c>
      <c r="G3903" s="9">
        <v>212.9</v>
      </c>
      <c r="H3903" s="9">
        <v>276.5</v>
      </c>
      <c r="I3903" s="9">
        <v>352</v>
      </c>
      <c r="J3903" s="9">
        <v>281.79999999999927</v>
      </c>
      <c r="K3903" s="9">
        <v>0</v>
      </c>
      <c r="L3903" s="69"/>
      <c r="M3903" s="67">
        <f t="shared" si="103"/>
        <v>2313.3999999999996</v>
      </c>
      <c r="O3903" t="s">
        <v>284</v>
      </c>
      <c r="S3903" s="277"/>
      <c r="T3903" s="63"/>
      <c r="U3903" s="347"/>
      <c r="V3903" s="63"/>
      <c r="W3903" s="63"/>
    </row>
    <row r="3904" spans="1:23" ht="15">
      <c r="A3904" s="28" t="s">
        <v>14</v>
      </c>
      <c r="B3904" s="63" t="s">
        <v>27</v>
      </c>
      <c r="E3904" s="217">
        <v>532.20000000000005</v>
      </c>
      <c r="F3904" s="9">
        <v>414.4</v>
      </c>
      <c r="G3904" s="9">
        <v>223.9</v>
      </c>
      <c r="H3904" s="9">
        <v>215.19999999999345</v>
      </c>
      <c r="I3904" s="9">
        <v>495</v>
      </c>
      <c r="J3904" s="9">
        <v>380.19999999999345</v>
      </c>
      <c r="K3904" s="9">
        <v>0</v>
      </c>
      <c r="L3904" s="69"/>
      <c r="M3904" s="67">
        <f t="shared" si="103"/>
        <v>2260.8999999999869</v>
      </c>
      <c r="O3904" t="s">
        <v>294</v>
      </c>
      <c r="S3904" s="225"/>
      <c r="T3904" s="63"/>
      <c r="U3904" s="359"/>
      <c r="V3904" s="63"/>
      <c r="W3904" s="63"/>
    </row>
    <row r="3905" spans="1:23" ht="15">
      <c r="A3905" s="28" t="s">
        <v>16</v>
      </c>
      <c r="B3905" s="63" t="s">
        <v>143</v>
      </c>
      <c r="E3905" s="9" t="s">
        <v>279</v>
      </c>
      <c r="F3905" s="212">
        <v>779.6</v>
      </c>
      <c r="G3905" s="217">
        <v>438.6</v>
      </c>
      <c r="H3905" s="9">
        <v>399.60000000000218</v>
      </c>
      <c r="I3905" s="9">
        <v>316.899999999996</v>
      </c>
      <c r="J3905" s="9">
        <v>302.00000000000364</v>
      </c>
      <c r="K3905" s="9">
        <v>0</v>
      </c>
      <c r="L3905" s="69"/>
      <c r="M3905" s="67">
        <f t="shared" si="103"/>
        <v>2236.7000000000016</v>
      </c>
      <c r="O3905" t="s">
        <v>311</v>
      </c>
      <c r="S3905" s="63"/>
      <c r="T3905" s="63"/>
      <c r="U3905" s="347"/>
      <c r="V3905" s="63"/>
      <c r="W3905" s="63"/>
    </row>
    <row r="3906" spans="1:23" ht="15">
      <c r="A3906" s="28" t="s">
        <v>18</v>
      </c>
      <c r="B3906" s="63" t="s">
        <v>33</v>
      </c>
      <c r="E3906" s="212">
        <v>736</v>
      </c>
      <c r="F3906" s="217">
        <v>670.3</v>
      </c>
      <c r="G3906" s="9">
        <v>214.3</v>
      </c>
      <c r="H3906" s="9">
        <v>187.799999999992</v>
      </c>
      <c r="I3906" s="9">
        <v>126.89999999999782</v>
      </c>
      <c r="J3906" s="9">
        <v>159.59999999999854</v>
      </c>
      <c r="K3906" s="9">
        <v>0</v>
      </c>
      <c r="L3906" s="69"/>
      <c r="M3906" s="67">
        <f t="shared" si="103"/>
        <v>2094.8999999999883</v>
      </c>
      <c r="O3906" t="s">
        <v>334</v>
      </c>
      <c r="S3906" s="63"/>
      <c r="T3906" s="63"/>
      <c r="U3906" s="347"/>
      <c r="V3906" s="63"/>
      <c r="W3906" s="63"/>
    </row>
    <row r="3907" spans="1:23" ht="15">
      <c r="A3907" s="28" t="s">
        <v>20</v>
      </c>
      <c r="B3907" s="63" t="s">
        <v>19</v>
      </c>
      <c r="E3907" s="9">
        <v>509.8</v>
      </c>
      <c r="F3907" s="9">
        <v>388.5</v>
      </c>
      <c r="G3907" s="217">
        <v>519</v>
      </c>
      <c r="H3907" s="9">
        <v>256.50000000001091</v>
      </c>
      <c r="I3907" s="9">
        <v>209.90000000000146</v>
      </c>
      <c r="J3907" s="9">
        <v>69.500000000003638</v>
      </c>
      <c r="K3907" s="9">
        <v>0</v>
      </c>
      <c r="L3907" s="69"/>
      <c r="M3907" s="67">
        <f t="shared" si="103"/>
        <v>1953.200000000016</v>
      </c>
      <c r="O3907" t="s">
        <v>285</v>
      </c>
      <c r="S3907" s="277"/>
      <c r="T3907" s="63"/>
      <c r="U3907" s="359"/>
      <c r="V3907" s="63"/>
      <c r="W3907" s="63"/>
    </row>
    <row r="3908" spans="1:23" ht="15">
      <c r="A3908" s="28" t="s">
        <v>22</v>
      </c>
      <c r="B3908" s="63" t="s">
        <v>39</v>
      </c>
      <c r="E3908" s="217">
        <v>559.9</v>
      </c>
      <c r="F3908" s="9">
        <v>325.60000000000002</v>
      </c>
      <c r="G3908" s="9">
        <v>323</v>
      </c>
      <c r="H3908" s="9">
        <v>306.59999999999491</v>
      </c>
      <c r="I3908" s="9">
        <v>206.70000000000255</v>
      </c>
      <c r="J3908" s="9">
        <v>219.30000000000291</v>
      </c>
      <c r="K3908" s="9">
        <v>0</v>
      </c>
      <c r="L3908" s="69"/>
      <c r="M3908" s="67">
        <f t="shared" si="103"/>
        <v>1941.1000000000004</v>
      </c>
      <c r="O3908" t="s">
        <v>289</v>
      </c>
      <c r="S3908" s="277"/>
      <c r="T3908" s="63"/>
      <c r="U3908" s="347"/>
      <c r="V3908" s="63"/>
      <c r="W3908" s="63"/>
    </row>
    <row r="3909" spans="1:23" ht="15">
      <c r="A3909" s="28" t="s">
        <v>24</v>
      </c>
      <c r="B3909" s="63" t="s">
        <v>15</v>
      </c>
      <c r="E3909" s="9">
        <v>459.4</v>
      </c>
      <c r="F3909" s="9">
        <v>387.55</v>
      </c>
      <c r="G3909" s="9">
        <v>351.8</v>
      </c>
      <c r="H3909" s="9">
        <v>218.19999999999527</v>
      </c>
      <c r="I3909" s="9">
        <v>222.09999999999673</v>
      </c>
      <c r="J3909" s="9">
        <v>277.299999999992</v>
      </c>
      <c r="K3909" s="9">
        <v>0</v>
      </c>
      <c r="L3909" s="69"/>
      <c r="M3909" s="67">
        <f t="shared" si="103"/>
        <v>1916.349999999984</v>
      </c>
      <c r="S3909" s="63"/>
      <c r="T3909" s="63"/>
      <c r="U3909" s="347"/>
      <c r="V3909" s="63"/>
      <c r="W3909" s="63"/>
    </row>
    <row r="3910" spans="1:23" ht="15">
      <c r="A3910" s="28" t="s">
        <v>26</v>
      </c>
      <c r="B3910" s="63" t="s">
        <v>9</v>
      </c>
      <c r="E3910" s="9">
        <v>383.2</v>
      </c>
      <c r="F3910" s="9">
        <v>271.60000000000002</v>
      </c>
      <c r="G3910" s="217">
        <v>404.1</v>
      </c>
      <c r="H3910" s="9">
        <v>189.799999999992</v>
      </c>
      <c r="I3910" s="217">
        <v>515.20000000000073</v>
      </c>
      <c r="J3910" s="9">
        <v>149.49999999999272</v>
      </c>
      <c r="K3910" s="9">
        <v>0</v>
      </c>
      <c r="L3910" s="69"/>
      <c r="M3910" s="67">
        <f t="shared" si="103"/>
        <v>1913.3999999999855</v>
      </c>
      <c r="O3910" t="s">
        <v>361</v>
      </c>
      <c r="S3910" s="277"/>
      <c r="T3910" s="63"/>
      <c r="U3910" s="347"/>
      <c r="V3910" s="63"/>
      <c r="W3910" s="63"/>
    </row>
    <row r="3911" spans="1:23" ht="15">
      <c r="A3911" s="28" t="s">
        <v>28</v>
      </c>
      <c r="B3911" s="63" t="s">
        <v>1</v>
      </c>
      <c r="E3911" s="9">
        <v>197.6</v>
      </c>
      <c r="F3911" s="217">
        <v>548.70000000000005</v>
      </c>
      <c r="G3911" s="9">
        <v>261.7</v>
      </c>
      <c r="H3911" s="9">
        <v>390.49999999999454</v>
      </c>
      <c r="I3911" s="9">
        <v>274.20000000000073</v>
      </c>
      <c r="J3911" s="9">
        <v>233.20000000000073</v>
      </c>
      <c r="K3911" s="9">
        <v>0</v>
      </c>
      <c r="L3911" s="69"/>
      <c r="M3911" s="67">
        <f t="shared" si="103"/>
        <v>1905.899999999996</v>
      </c>
      <c r="O3911" t="s">
        <v>294</v>
      </c>
      <c r="S3911" s="277"/>
      <c r="T3911" s="63"/>
      <c r="U3911" s="359"/>
      <c r="V3911" s="63"/>
      <c r="W3911" s="63"/>
    </row>
    <row r="3912" spans="1:23" ht="15">
      <c r="A3912" s="28" t="s">
        <v>30</v>
      </c>
      <c r="B3912" s="63" t="s">
        <v>23</v>
      </c>
      <c r="E3912" s="9">
        <v>446.3</v>
      </c>
      <c r="F3912" s="9">
        <v>519</v>
      </c>
      <c r="G3912" s="9">
        <v>299.60000000000002</v>
      </c>
      <c r="H3912" s="9">
        <v>139.90000000000146</v>
      </c>
      <c r="I3912" s="9">
        <v>229.40000000000327</v>
      </c>
      <c r="J3912" s="9">
        <v>264.19999999999345</v>
      </c>
      <c r="K3912" s="9">
        <v>0</v>
      </c>
      <c r="L3912" s="69"/>
      <c r="M3912" s="67">
        <f t="shared" si="103"/>
        <v>1898.3999999999983</v>
      </c>
      <c r="S3912" s="277"/>
      <c r="T3912" s="63"/>
      <c r="U3912" s="347"/>
      <c r="V3912" s="63"/>
      <c r="W3912" s="63"/>
    </row>
    <row r="3913" spans="1:23" ht="15">
      <c r="A3913" s="28" t="s">
        <v>32</v>
      </c>
      <c r="B3913" s="63" t="s">
        <v>144</v>
      </c>
      <c r="E3913" s="9" t="s">
        <v>279</v>
      </c>
      <c r="F3913" s="214">
        <v>782.55</v>
      </c>
      <c r="G3913" s="9">
        <v>286.7</v>
      </c>
      <c r="H3913" s="9">
        <v>27.500000000010914</v>
      </c>
      <c r="I3913" s="9">
        <v>156.600000000004</v>
      </c>
      <c r="J3913" s="217">
        <v>517.19999999999709</v>
      </c>
      <c r="K3913" s="9">
        <v>0</v>
      </c>
      <c r="L3913" s="69"/>
      <c r="M3913" s="67">
        <f t="shared" si="103"/>
        <v>1770.550000000012</v>
      </c>
      <c r="O3913" t="s">
        <v>325</v>
      </c>
      <c r="R3913" t="s">
        <v>1809</v>
      </c>
      <c r="S3913" s="277"/>
      <c r="T3913" s="63"/>
      <c r="U3913" s="360"/>
      <c r="V3913" s="63"/>
      <c r="W3913" s="63"/>
    </row>
    <row r="3914" spans="1:23" ht="15">
      <c r="A3914" s="28" t="s">
        <v>34</v>
      </c>
      <c r="B3914" s="63" t="s">
        <v>35</v>
      </c>
      <c r="E3914" s="9">
        <v>184.1</v>
      </c>
      <c r="F3914" s="9">
        <v>540.45000000000005</v>
      </c>
      <c r="G3914" s="217">
        <v>437</v>
      </c>
      <c r="H3914" s="9">
        <v>83.200000000002547</v>
      </c>
      <c r="I3914" s="9">
        <v>490.10000000000036</v>
      </c>
      <c r="J3914" s="9" t="s">
        <v>279</v>
      </c>
      <c r="K3914" s="9">
        <v>0</v>
      </c>
      <c r="L3914" s="69"/>
      <c r="M3914" s="67">
        <f t="shared" si="103"/>
        <v>1734.8500000000031</v>
      </c>
      <c r="O3914" t="s">
        <v>288</v>
      </c>
      <c r="S3914" s="225"/>
      <c r="T3914" s="63"/>
      <c r="U3914" s="347"/>
      <c r="V3914" s="63"/>
      <c r="W3914" s="63"/>
    </row>
    <row r="3915" spans="1:23" ht="15">
      <c r="A3915" s="28" t="s">
        <v>36</v>
      </c>
      <c r="B3915" s="63" t="s">
        <v>154</v>
      </c>
      <c r="E3915" s="9" t="s">
        <v>279</v>
      </c>
      <c r="F3915" s="9" t="s">
        <v>279</v>
      </c>
      <c r="G3915" s="9">
        <v>313.7</v>
      </c>
      <c r="H3915" s="217">
        <v>586.39999999999054</v>
      </c>
      <c r="I3915" s="9">
        <v>411.00000000000546</v>
      </c>
      <c r="J3915" s="9">
        <v>244.50000000000364</v>
      </c>
      <c r="K3915" s="9">
        <v>0</v>
      </c>
      <c r="L3915" s="69"/>
      <c r="M3915" s="67">
        <f t="shared" si="103"/>
        <v>1555.5999999999997</v>
      </c>
      <c r="O3915" t="s">
        <v>284</v>
      </c>
      <c r="S3915" s="63"/>
      <c r="T3915" s="63"/>
      <c r="U3915" s="347"/>
      <c r="V3915" s="63"/>
      <c r="W3915" s="63"/>
    </row>
    <row r="3916" spans="1:23" ht="15">
      <c r="A3916" s="28" t="s">
        <v>38</v>
      </c>
      <c r="B3916" s="63" t="s">
        <v>153</v>
      </c>
      <c r="E3916" s="9" t="s">
        <v>279</v>
      </c>
      <c r="F3916" s="9" t="s">
        <v>279</v>
      </c>
      <c r="G3916" s="212">
        <v>552.6</v>
      </c>
      <c r="H3916" s="217">
        <v>403.90000000000146</v>
      </c>
      <c r="I3916" s="9">
        <v>234.59999999999673</v>
      </c>
      <c r="J3916" s="9">
        <v>298.90000000000509</v>
      </c>
      <c r="K3916" s="9">
        <v>0</v>
      </c>
      <c r="L3916" s="69"/>
      <c r="M3916" s="67">
        <f t="shared" si="103"/>
        <v>1490.0000000000032</v>
      </c>
      <c r="O3916" t="s">
        <v>307</v>
      </c>
      <c r="S3916" s="277"/>
      <c r="T3916" s="63"/>
      <c r="U3916" s="347"/>
      <c r="V3916" s="63"/>
      <c r="W3916" s="63"/>
    </row>
    <row r="3917" spans="1:23" ht="15">
      <c r="A3917" s="28" t="s">
        <v>145</v>
      </c>
      <c r="B3917" s="63" t="s">
        <v>162</v>
      </c>
      <c r="E3917" s="9" t="s">
        <v>279</v>
      </c>
      <c r="F3917" s="9" t="s">
        <v>279</v>
      </c>
      <c r="G3917" s="9">
        <v>317.8</v>
      </c>
      <c r="H3917" s="213">
        <v>612.60000000000218</v>
      </c>
      <c r="I3917" s="9">
        <v>395.40000000000146</v>
      </c>
      <c r="J3917" s="9">
        <v>162.39999999999964</v>
      </c>
      <c r="K3917" s="9">
        <v>0</v>
      </c>
      <c r="L3917" s="69"/>
      <c r="M3917" s="67">
        <f t="shared" si="103"/>
        <v>1488.2000000000032</v>
      </c>
      <c r="O3917" t="s">
        <v>283</v>
      </c>
      <c r="S3917" s="63"/>
      <c r="T3917" s="63"/>
      <c r="U3917" s="347"/>
      <c r="V3917" s="63"/>
      <c r="W3917" s="63"/>
    </row>
    <row r="3918" spans="1:23" ht="15">
      <c r="A3918" s="28" t="s">
        <v>146</v>
      </c>
      <c r="B3918" s="63" t="s">
        <v>796</v>
      </c>
      <c r="E3918" s="9" t="s">
        <v>279</v>
      </c>
      <c r="F3918" s="9" t="s">
        <v>279</v>
      </c>
      <c r="G3918" s="9" t="s">
        <v>279</v>
      </c>
      <c r="H3918" s="9">
        <v>317.99999999999636</v>
      </c>
      <c r="I3918" s="212">
        <v>630</v>
      </c>
      <c r="J3918" s="213">
        <v>539.59999999999854</v>
      </c>
      <c r="K3918" s="9">
        <v>0</v>
      </c>
      <c r="L3918" s="69"/>
      <c r="M3918" s="67">
        <f t="shared" si="103"/>
        <v>1487.5999999999949</v>
      </c>
      <c r="O3918" t="s">
        <v>303</v>
      </c>
      <c r="S3918" s="277"/>
      <c r="T3918" s="63"/>
      <c r="U3918" s="347"/>
      <c r="V3918" s="63"/>
      <c r="W3918" s="63"/>
    </row>
    <row r="3919" spans="1:23" ht="15">
      <c r="A3919" s="28" t="s">
        <v>147</v>
      </c>
      <c r="B3919" s="63" t="s">
        <v>155</v>
      </c>
      <c r="E3919" s="9" t="s">
        <v>279</v>
      </c>
      <c r="F3919" s="9" t="s">
        <v>279</v>
      </c>
      <c r="G3919" s="213">
        <v>550.4</v>
      </c>
      <c r="H3919" s="9">
        <v>312.19999999999709</v>
      </c>
      <c r="I3919" s="9">
        <v>485.10000000000218</v>
      </c>
      <c r="J3919" s="9">
        <v>98.799999999991996</v>
      </c>
      <c r="K3919" s="9">
        <v>0</v>
      </c>
      <c r="L3919" s="69"/>
      <c r="M3919" s="67">
        <f t="shared" si="103"/>
        <v>1446.4999999999914</v>
      </c>
      <c r="O3919" t="s">
        <v>283</v>
      </c>
      <c r="S3919" s="63"/>
      <c r="T3919" s="63"/>
      <c r="U3919" s="359"/>
      <c r="V3919" s="63"/>
      <c r="W3919" s="63"/>
    </row>
    <row r="3920" spans="1:23" ht="15">
      <c r="A3920" s="28" t="s">
        <v>151</v>
      </c>
      <c r="B3920" s="63" t="s">
        <v>29</v>
      </c>
      <c r="E3920" s="9">
        <v>450.4</v>
      </c>
      <c r="F3920" s="9">
        <v>412.9</v>
      </c>
      <c r="G3920" s="9">
        <v>234.8</v>
      </c>
      <c r="H3920" s="9" t="s">
        <v>279</v>
      </c>
      <c r="I3920" s="9" t="s">
        <v>279</v>
      </c>
      <c r="J3920" s="9">
        <v>317.29999999999927</v>
      </c>
      <c r="K3920" s="9">
        <v>0</v>
      </c>
      <c r="L3920" s="69"/>
      <c r="M3920" s="67">
        <f t="shared" si="103"/>
        <v>1415.3999999999992</v>
      </c>
      <c r="S3920" s="277"/>
      <c r="T3920" s="63"/>
      <c r="U3920" s="347"/>
      <c r="V3920" s="63"/>
      <c r="W3920" s="63"/>
    </row>
    <row r="3921" spans="1:24" ht="15">
      <c r="A3921" s="28" t="s">
        <v>157</v>
      </c>
      <c r="B3921" s="63" t="s">
        <v>141</v>
      </c>
      <c r="E3921" s="9" t="s">
        <v>279</v>
      </c>
      <c r="F3921" s="9">
        <v>539.65</v>
      </c>
      <c r="G3921" s="9">
        <v>148</v>
      </c>
      <c r="H3921" s="9">
        <v>117.10000000000582</v>
      </c>
      <c r="I3921" s="9">
        <v>341.29999999999563</v>
      </c>
      <c r="J3921" s="9">
        <v>231.799999999992</v>
      </c>
      <c r="K3921" s="9">
        <v>0</v>
      </c>
      <c r="L3921" s="69"/>
      <c r="M3921" s="67">
        <f t="shared" si="103"/>
        <v>1377.8499999999935</v>
      </c>
      <c r="S3921" s="277"/>
      <c r="T3921" s="63"/>
      <c r="U3921" s="359"/>
      <c r="V3921" s="63"/>
      <c r="W3921" s="63"/>
    </row>
    <row r="3922" spans="1:24" ht="15">
      <c r="A3922" s="28" t="s">
        <v>159</v>
      </c>
      <c r="B3922" s="63" t="s">
        <v>790</v>
      </c>
      <c r="E3922" s="9" t="s">
        <v>279</v>
      </c>
      <c r="F3922" s="9" t="s">
        <v>279</v>
      </c>
      <c r="G3922" s="9" t="s">
        <v>279</v>
      </c>
      <c r="H3922" s="9">
        <v>365.99999999999272</v>
      </c>
      <c r="I3922" s="213">
        <v>605.40000000000146</v>
      </c>
      <c r="J3922" s="9">
        <v>401.80000000000291</v>
      </c>
      <c r="K3922" s="9">
        <v>0</v>
      </c>
      <c r="L3922" s="69"/>
      <c r="M3922" s="67">
        <f t="shared" si="103"/>
        <v>1373.1999999999971</v>
      </c>
      <c r="O3922" t="s">
        <v>283</v>
      </c>
      <c r="S3922" s="277"/>
      <c r="T3922" s="63"/>
      <c r="U3922" s="347"/>
      <c r="V3922" s="63"/>
      <c r="W3922" s="63"/>
    </row>
    <row r="3923" spans="1:24" ht="15">
      <c r="A3923" s="28" t="s">
        <v>160</v>
      </c>
      <c r="B3923" s="63" t="s">
        <v>178</v>
      </c>
      <c r="E3923" s="217">
        <v>628.5</v>
      </c>
      <c r="F3923" s="217">
        <v>693.85</v>
      </c>
      <c r="G3923" s="9" t="s">
        <v>279</v>
      </c>
      <c r="H3923" s="9" t="s">
        <v>279</v>
      </c>
      <c r="I3923" s="9" t="s">
        <v>279</v>
      </c>
      <c r="J3923" s="9" t="s">
        <v>279</v>
      </c>
      <c r="K3923" s="9">
        <v>0</v>
      </c>
      <c r="L3923" s="69"/>
      <c r="M3923" s="67">
        <f t="shared" si="103"/>
        <v>1322.35</v>
      </c>
      <c r="O3923" t="s">
        <v>304</v>
      </c>
      <c r="S3923" s="63"/>
      <c r="T3923" s="63"/>
      <c r="U3923" s="347"/>
      <c r="V3923" s="63"/>
      <c r="W3923" s="63"/>
    </row>
    <row r="3924" spans="1:24" ht="15">
      <c r="A3924" s="28" t="s">
        <v>161</v>
      </c>
      <c r="B3924" s="63" t="s">
        <v>778</v>
      </c>
      <c r="E3924" s="9" t="s">
        <v>279</v>
      </c>
      <c r="F3924" s="9" t="s">
        <v>279</v>
      </c>
      <c r="G3924" s="9" t="s">
        <v>279</v>
      </c>
      <c r="H3924" s="217">
        <v>553.80000000000291</v>
      </c>
      <c r="I3924" s="217">
        <v>533.99999999999818</v>
      </c>
      <c r="J3924" s="9">
        <v>218.79999999999927</v>
      </c>
      <c r="K3924" s="9">
        <v>0</v>
      </c>
      <c r="L3924" s="69"/>
      <c r="M3924" s="67">
        <f t="shared" si="103"/>
        <v>1306.6000000000004</v>
      </c>
      <c r="O3924" t="s">
        <v>321</v>
      </c>
      <c r="S3924" s="63"/>
      <c r="T3924" s="63"/>
      <c r="U3924" s="348"/>
      <c r="V3924" s="63"/>
      <c r="W3924" s="63"/>
    </row>
    <row r="3925" spans="1:24" ht="15">
      <c r="A3925" s="28" t="s">
        <v>163</v>
      </c>
      <c r="B3925" s="63" t="s">
        <v>782</v>
      </c>
      <c r="E3925" s="9" t="s">
        <v>279</v>
      </c>
      <c r="F3925" s="9" t="s">
        <v>279</v>
      </c>
      <c r="G3925" s="9" t="s">
        <v>279</v>
      </c>
      <c r="H3925" s="217">
        <v>499.29999999999745</v>
      </c>
      <c r="I3925" s="217">
        <v>575.40000000000146</v>
      </c>
      <c r="J3925" s="9">
        <v>175.49999999998909</v>
      </c>
      <c r="K3925" s="9">
        <v>0</v>
      </c>
      <c r="L3925" s="69"/>
      <c r="M3925" s="67">
        <f t="shared" si="103"/>
        <v>1250.199999999988</v>
      </c>
      <c r="O3925" t="s">
        <v>287</v>
      </c>
      <c r="S3925" s="277"/>
      <c r="T3925" s="63"/>
      <c r="U3925" s="347"/>
      <c r="V3925" s="63"/>
      <c r="W3925" s="63"/>
    </row>
    <row r="3926" spans="1:24" ht="15">
      <c r="A3926" s="28" t="s">
        <v>275</v>
      </c>
      <c r="B3926" s="63" t="s">
        <v>142</v>
      </c>
      <c r="E3926" s="9" t="s">
        <v>279</v>
      </c>
      <c r="F3926" s="9">
        <v>469.4</v>
      </c>
      <c r="G3926" s="9">
        <v>242</v>
      </c>
      <c r="H3926" s="9">
        <v>275</v>
      </c>
      <c r="I3926" s="9">
        <v>158.69999999999709</v>
      </c>
      <c r="J3926" s="9">
        <v>85.700000000000728</v>
      </c>
      <c r="K3926" s="9">
        <v>0</v>
      </c>
      <c r="L3926" s="69"/>
      <c r="M3926" s="67">
        <f t="shared" si="103"/>
        <v>1230.7999999999979</v>
      </c>
      <c r="S3926" s="225"/>
      <c r="T3926" s="63"/>
      <c r="U3926" s="347"/>
      <c r="V3926" s="63"/>
      <c r="W3926" s="63"/>
    </row>
    <row r="3927" spans="1:24" ht="15">
      <c r="A3927" s="28" t="s">
        <v>276</v>
      </c>
      <c r="B3927" s="63" t="s">
        <v>738</v>
      </c>
      <c r="E3927" s="9" t="s">
        <v>279</v>
      </c>
      <c r="F3927" s="9" t="s">
        <v>279</v>
      </c>
      <c r="G3927" s="9" t="s">
        <v>279</v>
      </c>
      <c r="H3927" s="212">
        <v>651.59999999999491</v>
      </c>
      <c r="I3927" s="9">
        <v>226.50000000000182</v>
      </c>
      <c r="J3927" s="9">
        <v>352.29999999998472</v>
      </c>
      <c r="K3927" s="9">
        <v>0</v>
      </c>
      <c r="L3927" s="69"/>
      <c r="M3927" s="67">
        <f t="shared" si="103"/>
        <v>1230.3999999999814</v>
      </c>
      <c r="O3927" t="s">
        <v>301</v>
      </c>
      <c r="S3927" s="63"/>
      <c r="T3927" s="63"/>
      <c r="U3927" s="348"/>
      <c r="V3927" s="63"/>
      <c r="W3927" s="63"/>
    </row>
    <row r="3928" spans="1:24" ht="15">
      <c r="A3928" s="28" t="s">
        <v>277</v>
      </c>
      <c r="B3928" s="63" t="s">
        <v>757</v>
      </c>
      <c r="E3928" s="9" t="s">
        <v>279</v>
      </c>
      <c r="F3928" s="9" t="s">
        <v>279</v>
      </c>
      <c r="G3928" s="9" t="s">
        <v>279</v>
      </c>
      <c r="H3928" s="9">
        <v>370.200000000008</v>
      </c>
      <c r="I3928" s="9">
        <v>472.29999999999927</v>
      </c>
      <c r="J3928" s="9">
        <v>378.09999999999854</v>
      </c>
      <c r="K3928" s="9">
        <v>0</v>
      </c>
      <c r="L3928" s="69"/>
      <c r="M3928" s="67">
        <f t="shared" ref="M3928:M3959" si="104">SUM(E3928:K3928)</f>
        <v>1220.6000000000058</v>
      </c>
      <c r="S3928" s="63"/>
      <c r="T3928" s="63"/>
      <c r="U3928" s="347"/>
      <c r="V3928" s="63"/>
      <c r="W3928" s="63"/>
    </row>
    <row r="3929" spans="1:24" ht="15">
      <c r="A3929" s="28" t="s">
        <v>278</v>
      </c>
      <c r="B3929" s="63" t="s">
        <v>762</v>
      </c>
      <c r="E3929" s="9" t="s">
        <v>279</v>
      </c>
      <c r="F3929" s="9" t="s">
        <v>279</v>
      </c>
      <c r="G3929" s="9" t="s">
        <v>279</v>
      </c>
      <c r="H3929" s="9">
        <v>277.10000000000946</v>
      </c>
      <c r="I3929" s="9">
        <v>392.70000000000073</v>
      </c>
      <c r="J3929" s="212">
        <v>549.79999999999563</v>
      </c>
      <c r="K3929" s="9">
        <v>0</v>
      </c>
      <c r="L3929" s="69"/>
      <c r="M3929" s="67">
        <f t="shared" si="104"/>
        <v>1219.6000000000058</v>
      </c>
      <c r="O3929" t="s">
        <v>301</v>
      </c>
      <c r="S3929" s="28"/>
      <c r="T3929" s="63"/>
      <c r="U3929" s="359"/>
      <c r="V3929" s="63"/>
      <c r="W3929" s="63"/>
    </row>
    <row r="3930" spans="1:24" ht="15">
      <c r="A3930" s="28" t="s">
        <v>735</v>
      </c>
      <c r="B3930" s="229" t="s">
        <v>1656</v>
      </c>
      <c r="C3930" s="3"/>
      <c r="D3930" s="3"/>
      <c r="E3930" s="9" t="s">
        <v>279</v>
      </c>
      <c r="F3930" s="9" t="s">
        <v>279</v>
      </c>
      <c r="G3930" s="9" t="s">
        <v>279</v>
      </c>
      <c r="H3930" s="9" t="s">
        <v>279</v>
      </c>
      <c r="I3930" s="214">
        <v>670.5</v>
      </c>
      <c r="J3930" s="217">
        <v>482.49999999999636</v>
      </c>
      <c r="K3930" s="9">
        <v>0</v>
      </c>
      <c r="L3930" s="69"/>
      <c r="M3930" s="67">
        <f t="shared" si="104"/>
        <v>1152.9999999999964</v>
      </c>
      <c r="O3930" t="s">
        <v>322</v>
      </c>
      <c r="R3930" s="21" t="s">
        <v>1809</v>
      </c>
      <c r="S3930" s="63"/>
      <c r="T3930" s="63"/>
      <c r="U3930" s="347"/>
      <c r="V3930" s="63"/>
      <c r="W3930" s="63"/>
      <c r="X3930" s="9"/>
    </row>
    <row r="3931" spans="1:24" ht="15">
      <c r="A3931" s="28" t="s">
        <v>736</v>
      </c>
      <c r="B3931" s="63" t="s">
        <v>746</v>
      </c>
      <c r="E3931" s="9" t="s">
        <v>279</v>
      </c>
      <c r="F3931" s="9" t="s">
        <v>279</v>
      </c>
      <c r="G3931" s="9" t="s">
        <v>279</v>
      </c>
      <c r="H3931" s="9">
        <v>231.799999999992</v>
      </c>
      <c r="I3931" s="217">
        <v>555.40000000000146</v>
      </c>
      <c r="J3931" s="9">
        <v>361.90000000001237</v>
      </c>
      <c r="K3931" s="9">
        <v>0</v>
      </c>
      <c r="L3931" s="69"/>
      <c r="M3931" s="67">
        <f t="shared" si="104"/>
        <v>1149.1000000000058</v>
      </c>
      <c r="O3931" t="s">
        <v>293</v>
      </c>
      <c r="S3931" s="225"/>
      <c r="T3931" s="63"/>
      <c r="U3931" s="347"/>
      <c r="V3931" s="63"/>
      <c r="W3931" s="63"/>
      <c r="X3931" s="9"/>
    </row>
    <row r="3932" spans="1:24" ht="15">
      <c r="A3932" s="28" t="s">
        <v>737</v>
      </c>
      <c r="B3932" s="63" t="s">
        <v>783</v>
      </c>
      <c r="E3932" s="9" t="s">
        <v>279</v>
      </c>
      <c r="F3932" s="9" t="s">
        <v>279</v>
      </c>
      <c r="G3932" s="9" t="s">
        <v>279</v>
      </c>
      <c r="H3932" s="9">
        <v>375.19999999999709</v>
      </c>
      <c r="I3932" s="9">
        <v>430.29999999999563</v>
      </c>
      <c r="J3932" s="9">
        <v>268.19999999999345</v>
      </c>
      <c r="K3932" s="9">
        <v>0</v>
      </c>
      <c r="L3932" s="69"/>
      <c r="M3932" s="67">
        <f t="shared" si="104"/>
        <v>1073.6999999999862</v>
      </c>
      <c r="S3932" s="225"/>
      <c r="T3932" s="63"/>
      <c r="U3932" s="348"/>
      <c r="V3932" s="63"/>
      <c r="W3932" s="63"/>
      <c r="X3932" s="9"/>
    </row>
    <row r="3933" spans="1:24" ht="15">
      <c r="A3933" s="28" t="s">
        <v>739</v>
      </c>
      <c r="B3933" s="229" t="s">
        <v>1661</v>
      </c>
      <c r="C3933" s="3"/>
      <c r="D3933" s="3"/>
      <c r="E3933" s="9" t="s">
        <v>279</v>
      </c>
      <c r="F3933" s="9" t="s">
        <v>279</v>
      </c>
      <c r="G3933" s="9" t="s">
        <v>279</v>
      </c>
      <c r="H3933" s="9" t="s">
        <v>279</v>
      </c>
      <c r="I3933" s="217">
        <v>572.10000000000036</v>
      </c>
      <c r="J3933" s="9">
        <v>415.59999999999854</v>
      </c>
      <c r="K3933" s="9">
        <v>0</v>
      </c>
      <c r="L3933" s="69"/>
      <c r="M3933" s="67">
        <f t="shared" si="104"/>
        <v>987.69999999999891</v>
      </c>
      <c r="O3933" t="s">
        <v>298</v>
      </c>
      <c r="S3933" s="63"/>
      <c r="T3933" s="63"/>
      <c r="U3933" s="348"/>
      <c r="V3933" s="63"/>
      <c r="W3933" s="63"/>
      <c r="X3933" s="9"/>
    </row>
    <row r="3934" spans="1:24" ht="15">
      <c r="A3934" s="28" t="s">
        <v>745</v>
      </c>
      <c r="B3934" s="28" t="s">
        <v>733</v>
      </c>
      <c r="E3934" s="9" t="s">
        <v>279</v>
      </c>
      <c r="F3934" s="9" t="s">
        <v>279</v>
      </c>
      <c r="G3934" s="9" t="s">
        <v>279</v>
      </c>
      <c r="H3934" s="9">
        <v>335.79999999999563</v>
      </c>
      <c r="I3934" s="9">
        <v>417.19999999999891</v>
      </c>
      <c r="J3934" s="9">
        <v>220.70000000000073</v>
      </c>
      <c r="K3934" s="9">
        <v>0</v>
      </c>
      <c r="L3934" s="69"/>
      <c r="M3934" s="67">
        <f t="shared" si="104"/>
        <v>973.69999999999527</v>
      </c>
      <c r="S3934" s="63"/>
      <c r="T3934" s="63"/>
      <c r="U3934" s="347"/>
      <c r="V3934" s="63"/>
      <c r="W3934" s="63"/>
      <c r="X3934" s="9"/>
    </row>
    <row r="3935" spans="1:24" ht="15">
      <c r="A3935" s="28" t="s">
        <v>747</v>
      </c>
      <c r="B3935" s="63" t="s">
        <v>158</v>
      </c>
      <c r="E3935" s="9" t="s">
        <v>279</v>
      </c>
      <c r="F3935" s="9" t="s">
        <v>279</v>
      </c>
      <c r="G3935" s="9">
        <v>211.9</v>
      </c>
      <c r="H3935" s="9">
        <v>383.79999999999927</v>
      </c>
      <c r="I3935" s="9">
        <v>366.19999999999891</v>
      </c>
      <c r="J3935" s="9" t="s">
        <v>279</v>
      </c>
      <c r="K3935" s="9">
        <v>0</v>
      </c>
      <c r="L3935" s="69"/>
      <c r="M3935" s="67">
        <f t="shared" si="104"/>
        <v>961.89999999999816</v>
      </c>
      <c r="S3935" s="277"/>
      <c r="T3935" s="63"/>
      <c r="U3935" s="347"/>
      <c r="V3935" s="63"/>
      <c r="W3935" s="63"/>
      <c r="X3935" s="9"/>
    </row>
    <row r="3936" spans="1:24" ht="15">
      <c r="A3936" s="28" t="s">
        <v>750</v>
      </c>
      <c r="B3936" s="63" t="s">
        <v>763</v>
      </c>
      <c r="E3936" s="9" t="s">
        <v>279</v>
      </c>
      <c r="F3936" s="9" t="s">
        <v>279</v>
      </c>
      <c r="G3936" s="9" t="s">
        <v>279</v>
      </c>
      <c r="H3936" s="9">
        <v>182.89999999999782</v>
      </c>
      <c r="I3936" s="9">
        <v>236.80000000000291</v>
      </c>
      <c r="J3936" s="217">
        <v>481.60000000000582</v>
      </c>
      <c r="K3936" s="9">
        <v>0</v>
      </c>
      <c r="L3936" s="69"/>
      <c r="M3936" s="67">
        <f t="shared" si="104"/>
        <v>901.30000000000655</v>
      </c>
      <c r="O3936" t="s">
        <v>289</v>
      </c>
      <c r="S3936" s="277"/>
      <c r="T3936" s="63"/>
      <c r="U3936" s="347"/>
      <c r="V3936" s="63"/>
      <c r="W3936" s="63"/>
      <c r="X3936" s="9"/>
    </row>
    <row r="3937" spans="1:24" ht="15">
      <c r="A3937" s="28" t="s">
        <v>751</v>
      </c>
      <c r="B3937" s="63" t="s">
        <v>800</v>
      </c>
      <c r="E3937" s="9" t="s">
        <v>279</v>
      </c>
      <c r="F3937" s="9" t="s">
        <v>279</v>
      </c>
      <c r="G3937" s="9" t="s">
        <v>279</v>
      </c>
      <c r="H3937" s="9">
        <v>268.89999999999782</v>
      </c>
      <c r="I3937" s="9">
        <v>482.50000000000182</v>
      </c>
      <c r="J3937" s="9">
        <v>143.70000000000437</v>
      </c>
      <c r="K3937" s="9">
        <v>0</v>
      </c>
      <c r="L3937" s="69"/>
      <c r="M3937" s="67">
        <f t="shared" si="104"/>
        <v>895.100000000004</v>
      </c>
      <c r="S3937" s="225"/>
      <c r="T3937" s="63"/>
      <c r="U3937" s="347"/>
      <c r="V3937" s="63"/>
      <c r="W3937" s="63"/>
      <c r="X3937" s="9"/>
    </row>
    <row r="3938" spans="1:24" ht="15">
      <c r="A3938" s="28" t="s">
        <v>754</v>
      </c>
      <c r="B3938" s="63" t="s">
        <v>749</v>
      </c>
      <c r="E3938" s="9" t="s">
        <v>279</v>
      </c>
      <c r="F3938" s="9" t="s">
        <v>279</v>
      </c>
      <c r="G3938" s="9" t="s">
        <v>279</v>
      </c>
      <c r="H3938" s="9">
        <v>300.3999999999869</v>
      </c>
      <c r="I3938" s="9">
        <v>441.30000000000291</v>
      </c>
      <c r="J3938" s="9">
        <v>145.90000000000873</v>
      </c>
      <c r="K3938" s="9">
        <v>0</v>
      </c>
      <c r="L3938" s="69"/>
      <c r="M3938" s="67">
        <f t="shared" si="104"/>
        <v>887.59999999999854</v>
      </c>
      <c r="S3938" s="225"/>
      <c r="T3938" s="63"/>
      <c r="U3938" s="347"/>
      <c r="V3938" s="63"/>
      <c r="W3938" s="63"/>
    </row>
    <row r="3939" spans="1:24" ht="15">
      <c r="A3939" s="28" t="s">
        <v>756</v>
      </c>
      <c r="B3939" s="63" t="s">
        <v>779</v>
      </c>
      <c r="E3939" s="9" t="s">
        <v>279</v>
      </c>
      <c r="F3939" s="9" t="s">
        <v>279</v>
      </c>
      <c r="G3939" s="9" t="s">
        <v>279</v>
      </c>
      <c r="H3939" s="9">
        <v>279.90000000000509</v>
      </c>
      <c r="I3939" s="9">
        <v>408.00000000000364</v>
      </c>
      <c r="J3939" s="9">
        <v>189.99999999999636</v>
      </c>
      <c r="K3939" s="9">
        <v>0</v>
      </c>
      <c r="L3939" s="69"/>
      <c r="M3939" s="67">
        <f t="shared" si="104"/>
        <v>877.90000000000509</v>
      </c>
      <c r="S3939" s="225"/>
      <c r="T3939" s="63"/>
      <c r="U3939" s="347"/>
      <c r="V3939" s="63"/>
      <c r="W3939" s="63"/>
    </row>
    <row r="3940" spans="1:24" ht="15">
      <c r="A3940" s="28" t="s">
        <v>761</v>
      </c>
      <c r="B3940" s="225" t="s">
        <v>1662</v>
      </c>
      <c r="C3940" s="3"/>
      <c r="D3940" s="3"/>
      <c r="E3940" s="9" t="s">
        <v>279</v>
      </c>
      <c r="F3940" s="9" t="s">
        <v>279</v>
      </c>
      <c r="G3940" s="9" t="s">
        <v>279</v>
      </c>
      <c r="H3940" s="9" t="s">
        <v>279</v>
      </c>
      <c r="I3940" s="217">
        <v>507.899999999996</v>
      </c>
      <c r="J3940" s="9">
        <v>359.50000000000728</v>
      </c>
      <c r="K3940" s="9">
        <v>0</v>
      </c>
      <c r="L3940" s="69"/>
      <c r="M3940" s="67">
        <f t="shared" si="104"/>
        <v>867.40000000000327</v>
      </c>
      <c r="O3940" t="s">
        <v>294</v>
      </c>
      <c r="S3940" s="63"/>
      <c r="T3940" s="63"/>
      <c r="U3940" s="347"/>
      <c r="V3940" s="63"/>
      <c r="W3940" s="63"/>
    </row>
    <row r="3941" spans="1:24" ht="15">
      <c r="A3941" s="28" t="s">
        <v>765</v>
      </c>
      <c r="B3941" s="28" t="s">
        <v>734</v>
      </c>
      <c r="E3941" s="9" t="s">
        <v>279</v>
      </c>
      <c r="F3941" s="9" t="s">
        <v>279</v>
      </c>
      <c r="G3941" s="9" t="s">
        <v>279</v>
      </c>
      <c r="H3941" s="9">
        <v>383.09999999999854</v>
      </c>
      <c r="I3941" s="9">
        <v>320.100000000004</v>
      </c>
      <c r="J3941" s="9">
        <v>157.20000000000437</v>
      </c>
      <c r="K3941" s="9">
        <v>0</v>
      </c>
      <c r="L3941" s="69"/>
      <c r="M3941" s="67">
        <f t="shared" si="104"/>
        <v>860.40000000000691</v>
      </c>
      <c r="S3941" s="277"/>
      <c r="T3941" s="63"/>
      <c r="U3941" s="347"/>
      <c r="V3941" s="63"/>
      <c r="W3941" s="63"/>
    </row>
    <row r="3942" spans="1:24" ht="15">
      <c r="A3942" s="28" t="s">
        <v>766</v>
      </c>
      <c r="B3942" s="63" t="s">
        <v>179</v>
      </c>
      <c r="E3942" s="214">
        <v>846.05</v>
      </c>
      <c r="F3942" s="9" t="s">
        <v>279</v>
      </c>
      <c r="G3942" s="9" t="s">
        <v>279</v>
      </c>
      <c r="H3942" s="9" t="s">
        <v>279</v>
      </c>
      <c r="I3942" s="9" t="s">
        <v>279</v>
      </c>
      <c r="J3942" s="9" t="s">
        <v>279</v>
      </c>
      <c r="K3942" s="9">
        <v>0</v>
      </c>
      <c r="L3942" s="69"/>
      <c r="M3942" s="67">
        <f t="shared" si="104"/>
        <v>846.05</v>
      </c>
      <c r="O3942" t="s">
        <v>282</v>
      </c>
      <c r="R3942" t="s">
        <v>1809</v>
      </c>
      <c r="S3942" s="63"/>
      <c r="T3942" s="63"/>
      <c r="U3942" s="347"/>
      <c r="V3942" s="63"/>
      <c r="W3942" s="63"/>
    </row>
    <row r="3943" spans="1:24" ht="15">
      <c r="A3943" s="28" t="s">
        <v>767</v>
      </c>
      <c r="B3943" s="63" t="s">
        <v>771</v>
      </c>
      <c r="E3943" s="9" t="s">
        <v>279</v>
      </c>
      <c r="F3943" s="9" t="s">
        <v>279</v>
      </c>
      <c r="G3943" s="9" t="s">
        <v>279</v>
      </c>
      <c r="H3943" s="9">
        <v>311.39999999999782</v>
      </c>
      <c r="I3943" s="9">
        <v>353.60000000000218</v>
      </c>
      <c r="J3943" s="9">
        <v>177.29999999999927</v>
      </c>
      <c r="K3943" s="9">
        <v>0</v>
      </c>
      <c r="L3943" s="69"/>
      <c r="M3943" s="67">
        <f t="shared" si="104"/>
        <v>842.29999999999927</v>
      </c>
      <c r="S3943" s="63"/>
      <c r="T3943" s="63"/>
      <c r="U3943" s="359"/>
      <c r="V3943" s="63"/>
      <c r="W3943" s="63"/>
    </row>
    <row r="3944" spans="1:24" ht="15">
      <c r="A3944" s="28" t="s">
        <v>773</v>
      </c>
      <c r="B3944" s="63" t="s">
        <v>4</v>
      </c>
      <c r="E3944" s="9">
        <v>212.3</v>
      </c>
      <c r="F3944" s="9">
        <v>124.7</v>
      </c>
      <c r="G3944" s="9">
        <v>104.6</v>
      </c>
      <c r="H3944" s="9">
        <v>110.69999999999891</v>
      </c>
      <c r="I3944" s="9">
        <v>276.60000000000218</v>
      </c>
      <c r="J3944" s="9" t="s">
        <v>279</v>
      </c>
      <c r="K3944" s="9">
        <v>0</v>
      </c>
      <c r="L3944" s="69"/>
      <c r="M3944" s="67">
        <f t="shared" si="104"/>
        <v>828.90000000000111</v>
      </c>
      <c r="S3944" s="63"/>
      <c r="T3944" s="63"/>
      <c r="U3944" s="347"/>
      <c r="V3944" s="63"/>
      <c r="W3944" s="63"/>
    </row>
    <row r="3945" spans="1:24" ht="15">
      <c r="A3945" s="28" t="s">
        <v>781</v>
      </c>
      <c r="B3945" s="63" t="s">
        <v>788</v>
      </c>
      <c r="E3945" s="9" t="s">
        <v>279</v>
      </c>
      <c r="F3945" s="9" t="s">
        <v>279</v>
      </c>
      <c r="G3945" s="9" t="s">
        <v>279</v>
      </c>
      <c r="H3945" s="9">
        <v>312.89999999999964</v>
      </c>
      <c r="I3945" s="9">
        <v>220.49999999999818</v>
      </c>
      <c r="J3945" s="9">
        <v>285.60000000000582</v>
      </c>
      <c r="K3945" s="9">
        <v>0</v>
      </c>
      <c r="L3945" s="69"/>
      <c r="M3945" s="67">
        <f t="shared" si="104"/>
        <v>819.00000000000364</v>
      </c>
      <c r="S3945" s="277"/>
      <c r="T3945" s="63"/>
      <c r="U3945" s="348"/>
      <c r="V3945" s="63"/>
      <c r="W3945" s="63"/>
    </row>
    <row r="3946" spans="1:24" ht="15">
      <c r="A3946" s="28" t="s">
        <v>785</v>
      </c>
      <c r="B3946" s="63" t="s">
        <v>755</v>
      </c>
      <c r="E3946" s="9" t="s">
        <v>279</v>
      </c>
      <c r="F3946" s="9" t="s">
        <v>279</v>
      </c>
      <c r="G3946" s="9" t="s">
        <v>279</v>
      </c>
      <c r="H3946" s="9">
        <v>357.80000000000109</v>
      </c>
      <c r="I3946" s="9">
        <v>257.59999999999491</v>
      </c>
      <c r="J3946" s="9">
        <v>194.09999999999127</v>
      </c>
      <c r="K3946" s="9">
        <v>0</v>
      </c>
      <c r="L3946" s="69"/>
      <c r="M3946" s="67">
        <f t="shared" si="104"/>
        <v>809.49999999998727</v>
      </c>
      <c r="S3946" s="28"/>
      <c r="T3946" s="63"/>
      <c r="U3946" s="347"/>
      <c r="V3946" s="63"/>
      <c r="W3946" s="63"/>
    </row>
    <row r="3947" spans="1:24" ht="15">
      <c r="A3947" s="28" t="s">
        <v>786</v>
      </c>
      <c r="B3947" s="63" t="s">
        <v>748</v>
      </c>
      <c r="E3947" s="9" t="s">
        <v>279</v>
      </c>
      <c r="F3947" s="9" t="s">
        <v>279</v>
      </c>
      <c r="G3947" s="9" t="s">
        <v>279</v>
      </c>
      <c r="H3947" s="9">
        <v>146.89999999999418</v>
      </c>
      <c r="I3947" s="9">
        <v>135.19999999999891</v>
      </c>
      <c r="J3947" s="217">
        <v>504.90000000000873</v>
      </c>
      <c r="K3947" s="9">
        <v>0</v>
      </c>
      <c r="L3947" s="69"/>
      <c r="M3947" s="67">
        <f t="shared" si="104"/>
        <v>787.00000000000182</v>
      </c>
      <c r="O3947" t="s">
        <v>298</v>
      </c>
      <c r="S3947" s="63"/>
      <c r="T3947" s="63"/>
      <c r="U3947" s="347"/>
      <c r="V3947" s="63"/>
      <c r="W3947" s="63"/>
    </row>
    <row r="3948" spans="1:24" ht="15">
      <c r="A3948" s="28" t="s">
        <v>787</v>
      </c>
      <c r="B3948" s="229" t="s">
        <v>1643</v>
      </c>
      <c r="C3948" s="3"/>
      <c r="D3948" s="3"/>
      <c r="E3948" s="9" t="s">
        <v>279</v>
      </c>
      <c r="F3948" s="9" t="s">
        <v>279</v>
      </c>
      <c r="G3948" s="9" t="s">
        <v>279</v>
      </c>
      <c r="H3948" s="9" t="s">
        <v>279</v>
      </c>
      <c r="I3948" s="9">
        <v>307.70000000000255</v>
      </c>
      <c r="J3948" s="217">
        <v>446.20000000000073</v>
      </c>
      <c r="K3948" s="9">
        <v>0</v>
      </c>
      <c r="L3948" s="69"/>
      <c r="M3948" s="67">
        <f t="shared" si="104"/>
        <v>753.90000000000327</v>
      </c>
      <c r="O3948" t="s">
        <v>294</v>
      </c>
      <c r="S3948" s="225"/>
      <c r="T3948" s="63"/>
      <c r="U3948" s="347"/>
      <c r="V3948" s="63"/>
      <c r="W3948" s="63"/>
    </row>
    <row r="3949" spans="1:24" ht="15">
      <c r="A3949" s="28" t="s">
        <v>793</v>
      </c>
      <c r="B3949" s="229" t="s">
        <v>1652</v>
      </c>
      <c r="C3949" s="3"/>
      <c r="D3949" s="3"/>
      <c r="E3949" s="9" t="s">
        <v>279</v>
      </c>
      <c r="F3949" s="9" t="s">
        <v>279</v>
      </c>
      <c r="G3949" s="9" t="s">
        <v>279</v>
      </c>
      <c r="H3949" s="9" t="s">
        <v>279</v>
      </c>
      <c r="I3949" s="9">
        <v>350.5</v>
      </c>
      <c r="J3949" s="9">
        <v>395.99999999999636</v>
      </c>
      <c r="K3949" s="9">
        <v>0</v>
      </c>
      <c r="L3949" s="69"/>
      <c r="M3949" s="67">
        <f t="shared" si="104"/>
        <v>746.49999999999636</v>
      </c>
      <c r="S3949" s="63"/>
      <c r="T3949" s="63"/>
      <c r="U3949" s="347"/>
      <c r="V3949" s="63"/>
      <c r="W3949" s="63"/>
    </row>
    <row r="3950" spans="1:24" ht="15">
      <c r="A3950" s="28" t="s">
        <v>794</v>
      </c>
      <c r="B3950" s="229" t="s">
        <v>1644</v>
      </c>
      <c r="C3950" s="3"/>
      <c r="D3950" s="3"/>
      <c r="E3950" s="9" t="s">
        <v>279</v>
      </c>
      <c r="F3950" s="9" t="s">
        <v>279</v>
      </c>
      <c r="G3950" s="9" t="s">
        <v>279</v>
      </c>
      <c r="H3950" s="9" t="s">
        <v>279</v>
      </c>
      <c r="I3950" s="9">
        <v>384.70000000000073</v>
      </c>
      <c r="J3950" s="9">
        <v>342.100000000004</v>
      </c>
      <c r="K3950" s="9">
        <v>0</v>
      </c>
      <c r="L3950" s="69"/>
      <c r="M3950" s="67">
        <f t="shared" si="104"/>
        <v>726.80000000000473</v>
      </c>
      <c r="S3950" s="63"/>
      <c r="T3950" s="63"/>
      <c r="U3950" s="347"/>
      <c r="V3950" s="63"/>
      <c r="W3950" s="63"/>
    </row>
    <row r="3951" spans="1:24" ht="15">
      <c r="A3951" s="28" t="s">
        <v>795</v>
      </c>
      <c r="B3951" s="63" t="s">
        <v>156</v>
      </c>
      <c r="E3951" s="9" t="s">
        <v>279</v>
      </c>
      <c r="F3951" s="9" t="s">
        <v>279</v>
      </c>
      <c r="G3951" s="9">
        <v>191.2</v>
      </c>
      <c r="H3951" s="9">
        <v>178.79999999999563</v>
      </c>
      <c r="I3951" s="9">
        <v>166.80000000000109</v>
      </c>
      <c r="J3951" s="9">
        <v>179.700000000008</v>
      </c>
      <c r="K3951" s="9">
        <v>0</v>
      </c>
      <c r="L3951" s="69"/>
      <c r="M3951" s="67">
        <f t="shared" si="104"/>
        <v>716.50000000000477</v>
      </c>
      <c r="S3951" s="63"/>
      <c r="T3951" s="63"/>
      <c r="U3951" s="347"/>
      <c r="V3951" s="63"/>
      <c r="W3951" s="63"/>
    </row>
    <row r="3952" spans="1:24" ht="15">
      <c r="A3952" s="28" t="s">
        <v>797</v>
      </c>
      <c r="B3952" s="229" t="s">
        <v>1654</v>
      </c>
      <c r="C3952" s="3"/>
      <c r="D3952" s="3"/>
      <c r="E3952" s="9" t="s">
        <v>279</v>
      </c>
      <c r="F3952" s="9" t="s">
        <v>279</v>
      </c>
      <c r="G3952" s="9" t="s">
        <v>279</v>
      </c>
      <c r="H3952" s="9" t="s">
        <v>279</v>
      </c>
      <c r="I3952" s="9">
        <v>411.59999999999673</v>
      </c>
      <c r="J3952" s="9">
        <v>302.39999999999782</v>
      </c>
      <c r="K3952" s="9">
        <v>0</v>
      </c>
      <c r="L3952" s="69"/>
      <c r="M3952" s="67">
        <f t="shared" si="104"/>
        <v>713.99999999999454</v>
      </c>
      <c r="S3952" s="63"/>
      <c r="T3952" s="63"/>
      <c r="U3952" s="360"/>
      <c r="V3952" s="63"/>
      <c r="W3952" s="63"/>
    </row>
    <row r="3953" spans="1:23" ht="15">
      <c r="A3953" s="28" t="s">
        <v>798</v>
      </c>
      <c r="B3953" s="63" t="s">
        <v>744</v>
      </c>
      <c r="E3953" s="9" t="s">
        <v>279</v>
      </c>
      <c r="F3953" s="9" t="s">
        <v>279</v>
      </c>
      <c r="G3953" s="9" t="s">
        <v>279</v>
      </c>
      <c r="H3953" s="9">
        <v>283.70000000000437</v>
      </c>
      <c r="I3953" s="9">
        <v>422.09999999999854</v>
      </c>
      <c r="J3953" s="9" t="s">
        <v>279</v>
      </c>
      <c r="K3953" s="9">
        <v>0</v>
      </c>
      <c r="L3953" s="69"/>
      <c r="M3953" s="67">
        <f t="shared" si="104"/>
        <v>705.80000000000291</v>
      </c>
      <c r="S3953" s="277"/>
      <c r="T3953" s="63"/>
      <c r="U3953" s="359"/>
      <c r="V3953" s="63"/>
      <c r="W3953" s="63"/>
    </row>
    <row r="3954" spans="1:23" ht="15">
      <c r="A3954" s="28" t="s">
        <v>799</v>
      </c>
      <c r="B3954" s="229" t="s">
        <v>1647</v>
      </c>
      <c r="C3954" s="3"/>
      <c r="D3954" s="3"/>
      <c r="E3954" s="9" t="s">
        <v>279</v>
      </c>
      <c r="F3954" s="9" t="s">
        <v>279</v>
      </c>
      <c r="G3954" s="9" t="s">
        <v>279</v>
      </c>
      <c r="H3954" s="9" t="s">
        <v>279</v>
      </c>
      <c r="I3954" s="9">
        <v>318.20000000000255</v>
      </c>
      <c r="J3954" s="9">
        <v>383.89999999999054</v>
      </c>
      <c r="K3954" s="9">
        <v>0</v>
      </c>
      <c r="L3954" s="69"/>
      <c r="M3954" s="67">
        <f t="shared" si="104"/>
        <v>702.09999999999309</v>
      </c>
      <c r="S3954" s="277"/>
      <c r="T3954" s="63"/>
      <c r="U3954" s="347"/>
      <c r="V3954" s="63"/>
      <c r="W3954" s="63"/>
    </row>
    <row r="3955" spans="1:23" ht="15">
      <c r="A3955" s="28" t="s">
        <v>802</v>
      </c>
      <c r="B3955" s="63" t="s">
        <v>753</v>
      </c>
      <c r="E3955" s="9" t="s">
        <v>279</v>
      </c>
      <c r="F3955" s="9" t="s">
        <v>279</v>
      </c>
      <c r="G3955" s="9" t="s">
        <v>279</v>
      </c>
      <c r="H3955" s="217">
        <v>460.69999999999527</v>
      </c>
      <c r="I3955" s="9">
        <v>76.30000000000291</v>
      </c>
      <c r="J3955" s="9">
        <v>92.100000000002183</v>
      </c>
      <c r="K3955" s="9">
        <v>0</v>
      </c>
      <c r="L3955" s="69"/>
      <c r="M3955" s="67">
        <f t="shared" si="104"/>
        <v>629.10000000000036</v>
      </c>
      <c r="O3955" t="s">
        <v>288</v>
      </c>
      <c r="S3955" s="63"/>
      <c r="T3955" s="63"/>
      <c r="U3955" s="347"/>
      <c r="V3955" s="63"/>
      <c r="W3955" s="63"/>
    </row>
    <row r="3956" spans="1:23" ht="15">
      <c r="A3956" s="28" t="s">
        <v>896</v>
      </c>
      <c r="B3956" s="63" t="s">
        <v>764</v>
      </c>
      <c r="E3956" s="9" t="s">
        <v>279</v>
      </c>
      <c r="F3956" s="9" t="s">
        <v>279</v>
      </c>
      <c r="G3956" s="9" t="s">
        <v>279</v>
      </c>
      <c r="H3956" s="9">
        <v>189.90000000000509</v>
      </c>
      <c r="I3956" s="9">
        <v>154.50000000000364</v>
      </c>
      <c r="J3956" s="9">
        <v>248.30000000000655</v>
      </c>
      <c r="K3956" s="9">
        <v>0</v>
      </c>
      <c r="L3956" s="69"/>
      <c r="M3956" s="67">
        <f t="shared" si="104"/>
        <v>592.70000000001528</v>
      </c>
      <c r="S3956" s="63"/>
      <c r="T3956" s="63"/>
      <c r="U3956" s="347"/>
      <c r="V3956" s="63"/>
      <c r="W3956" s="63"/>
    </row>
    <row r="3957" spans="1:23" ht="15">
      <c r="A3957" s="28" t="s">
        <v>897</v>
      </c>
      <c r="B3957" s="277" t="s">
        <v>2004</v>
      </c>
      <c r="C3957" s="3"/>
      <c r="D3957" s="3"/>
      <c r="E3957" s="9" t="s">
        <v>279</v>
      </c>
      <c r="F3957" s="9" t="s">
        <v>279</v>
      </c>
      <c r="G3957" s="9" t="s">
        <v>279</v>
      </c>
      <c r="H3957" s="9" t="s">
        <v>279</v>
      </c>
      <c r="I3957" s="9" t="s">
        <v>279</v>
      </c>
      <c r="J3957" s="214">
        <v>586.10000000000218</v>
      </c>
      <c r="K3957" s="9">
        <v>0</v>
      </c>
      <c r="L3957" s="69"/>
      <c r="M3957" s="67">
        <f t="shared" si="104"/>
        <v>586.10000000000218</v>
      </c>
      <c r="O3957" t="s">
        <v>282</v>
      </c>
      <c r="R3957" s="21" t="s">
        <v>1809</v>
      </c>
      <c r="S3957" s="63"/>
      <c r="T3957" s="63"/>
      <c r="U3957" s="348"/>
      <c r="V3957" s="63"/>
      <c r="W3957" s="63"/>
    </row>
    <row r="3958" spans="1:23" ht="15">
      <c r="A3958" s="28" t="s">
        <v>898</v>
      </c>
      <c r="B3958" s="225" t="s">
        <v>1641</v>
      </c>
      <c r="C3958" s="3"/>
      <c r="D3958" s="3"/>
      <c r="E3958" s="9" t="s">
        <v>279</v>
      </c>
      <c r="F3958" s="9" t="s">
        <v>279</v>
      </c>
      <c r="G3958" s="9" t="s">
        <v>279</v>
      </c>
      <c r="H3958" s="9" t="s">
        <v>279</v>
      </c>
      <c r="I3958" s="217">
        <v>572.79999999999745</v>
      </c>
      <c r="J3958" s="9" t="s">
        <v>279</v>
      </c>
      <c r="K3958" s="9">
        <v>0</v>
      </c>
      <c r="L3958" s="69"/>
      <c r="M3958" s="67">
        <f t="shared" si="104"/>
        <v>572.79999999999745</v>
      </c>
      <c r="O3958" t="s">
        <v>285</v>
      </c>
      <c r="S3958" s="277"/>
      <c r="T3958" s="63"/>
      <c r="U3958" s="360"/>
      <c r="V3958" s="63"/>
      <c r="W3958" s="63"/>
    </row>
    <row r="3959" spans="1:23" ht="15">
      <c r="A3959" s="28" t="s">
        <v>899</v>
      </c>
      <c r="B3959" s="229" t="s">
        <v>1653</v>
      </c>
      <c r="C3959" s="3"/>
      <c r="D3959" s="3"/>
      <c r="E3959" s="9" t="s">
        <v>279</v>
      </c>
      <c r="F3959" s="9" t="s">
        <v>279</v>
      </c>
      <c r="G3959" s="9" t="s">
        <v>279</v>
      </c>
      <c r="H3959" s="9" t="s">
        <v>279</v>
      </c>
      <c r="I3959" s="9">
        <v>298.09999999999854</v>
      </c>
      <c r="J3959" s="9">
        <v>251.90000000000509</v>
      </c>
      <c r="K3959" s="9">
        <v>0</v>
      </c>
      <c r="L3959" s="69"/>
      <c r="M3959" s="67">
        <f t="shared" si="104"/>
        <v>550.00000000000364</v>
      </c>
      <c r="S3959" s="277"/>
      <c r="T3959" s="63"/>
      <c r="U3959" s="359"/>
      <c r="V3959" s="63"/>
      <c r="W3959" s="63"/>
    </row>
    <row r="3960" spans="1:23" ht="15">
      <c r="A3960" s="28" t="s">
        <v>900</v>
      </c>
      <c r="B3960" s="63" t="s">
        <v>769</v>
      </c>
      <c r="E3960" s="9" t="s">
        <v>279</v>
      </c>
      <c r="F3960" s="9" t="s">
        <v>279</v>
      </c>
      <c r="G3960" s="9" t="s">
        <v>279</v>
      </c>
      <c r="H3960" s="9">
        <v>279.60000000000946</v>
      </c>
      <c r="I3960" s="9">
        <v>241.99999999999636</v>
      </c>
      <c r="J3960" s="9" t="s">
        <v>279</v>
      </c>
      <c r="K3960" s="9">
        <v>0</v>
      </c>
      <c r="L3960" s="69"/>
      <c r="M3960" s="67">
        <f t="shared" ref="M3960:M3996" si="105">SUM(E3960:K3960)</f>
        <v>521.60000000000582</v>
      </c>
      <c r="S3960" s="28"/>
      <c r="T3960" s="63"/>
      <c r="U3960" s="359"/>
      <c r="V3960" s="63"/>
      <c r="W3960" s="63"/>
    </row>
    <row r="3961" spans="1:23" ht="15">
      <c r="A3961" s="28" t="s">
        <v>901</v>
      </c>
      <c r="B3961" s="229" t="s">
        <v>1657</v>
      </c>
      <c r="C3961" s="3"/>
      <c r="D3961" s="3"/>
      <c r="E3961" s="9" t="s">
        <v>279</v>
      </c>
      <c r="F3961" s="9" t="s">
        <v>279</v>
      </c>
      <c r="G3961" s="9" t="s">
        <v>279</v>
      </c>
      <c r="H3961" s="9" t="s">
        <v>279</v>
      </c>
      <c r="I3961" s="9">
        <v>374.59999999999854</v>
      </c>
      <c r="J3961" s="9">
        <v>137.69999999999345</v>
      </c>
      <c r="K3961" s="9">
        <v>0</v>
      </c>
      <c r="L3961" s="69"/>
      <c r="M3961" s="67">
        <f t="shared" si="105"/>
        <v>512.299999999992</v>
      </c>
      <c r="S3961" s="225"/>
      <c r="T3961" s="63"/>
      <c r="U3961" s="348"/>
      <c r="V3961" s="63"/>
      <c r="W3961" s="63"/>
    </row>
    <row r="3962" spans="1:23" ht="15">
      <c r="A3962" s="28" t="s">
        <v>902</v>
      </c>
      <c r="B3962" s="63" t="s">
        <v>784</v>
      </c>
      <c r="E3962" s="9" t="s">
        <v>279</v>
      </c>
      <c r="F3962" s="9" t="s">
        <v>279</v>
      </c>
      <c r="G3962" s="9" t="s">
        <v>279</v>
      </c>
      <c r="H3962" s="217">
        <v>503.49999999999636</v>
      </c>
      <c r="I3962" s="9" t="s">
        <v>279</v>
      </c>
      <c r="J3962" s="9" t="s">
        <v>279</v>
      </c>
      <c r="K3962" s="9">
        <v>0</v>
      </c>
      <c r="L3962" s="69"/>
      <c r="M3962" s="67">
        <f t="shared" si="105"/>
        <v>503.49999999999636</v>
      </c>
      <c r="O3962" t="s">
        <v>298</v>
      </c>
      <c r="S3962" s="277"/>
      <c r="T3962" s="63"/>
      <c r="U3962" s="359"/>
      <c r="V3962" s="63"/>
      <c r="W3962" s="63"/>
    </row>
    <row r="3963" spans="1:23" ht="15">
      <c r="A3963" s="28" t="s">
        <v>903</v>
      </c>
      <c r="B3963" s="229" t="s">
        <v>1645</v>
      </c>
      <c r="C3963" s="3"/>
      <c r="D3963" s="3"/>
      <c r="E3963" s="9" t="s">
        <v>279</v>
      </c>
      <c r="F3963" s="9" t="s">
        <v>279</v>
      </c>
      <c r="G3963" s="9" t="s">
        <v>279</v>
      </c>
      <c r="H3963" s="9" t="s">
        <v>279</v>
      </c>
      <c r="I3963" s="9">
        <v>116.79999999999927</v>
      </c>
      <c r="J3963" s="9">
        <v>378.79999999999563</v>
      </c>
      <c r="K3963" s="9">
        <v>0</v>
      </c>
      <c r="L3963" s="69"/>
      <c r="M3963" s="67">
        <f t="shared" si="105"/>
        <v>495.59999999999491</v>
      </c>
      <c r="S3963" s="28"/>
      <c r="T3963" s="63"/>
      <c r="U3963" s="347"/>
      <c r="V3963" s="63"/>
      <c r="W3963" s="63"/>
    </row>
    <row r="3964" spans="1:23" ht="15">
      <c r="A3964" s="28" t="s">
        <v>904</v>
      </c>
      <c r="B3964" s="229" t="s">
        <v>1659</v>
      </c>
      <c r="C3964" s="3"/>
      <c r="D3964" s="3"/>
      <c r="E3964" s="9" t="s">
        <v>279</v>
      </c>
      <c r="F3964" s="9" t="s">
        <v>279</v>
      </c>
      <c r="G3964" s="9" t="s">
        <v>279</v>
      </c>
      <c r="H3964" s="9" t="s">
        <v>279</v>
      </c>
      <c r="I3964" s="9">
        <v>156.19999999999891</v>
      </c>
      <c r="J3964" s="9">
        <v>338.40000000000509</v>
      </c>
      <c r="K3964" s="9">
        <v>0</v>
      </c>
      <c r="L3964" s="69"/>
      <c r="M3964" s="67">
        <f t="shared" si="105"/>
        <v>494.600000000004</v>
      </c>
      <c r="S3964" s="225"/>
      <c r="T3964" s="63"/>
      <c r="U3964" s="347"/>
      <c r="V3964" s="63"/>
      <c r="W3964" s="63"/>
    </row>
    <row r="3965" spans="1:23" ht="15">
      <c r="A3965" s="28" t="s">
        <v>905</v>
      </c>
      <c r="B3965" s="229" t="s">
        <v>1660</v>
      </c>
      <c r="C3965" s="3"/>
      <c r="D3965" s="3"/>
      <c r="E3965" s="9" t="s">
        <v>279</v>
      </c>
      <c r="F3965" s="9" t="s">
        <v>279</v>
      </c>
      <c r="G3965" s="9" t="s">
        <v>279</v>
      </c>
      <c r="H3965" s="9" t="s">
        <v>279</v>
      </c>
      <c r="I3965" s="9">
        <v>151.19999999999709</v>
      </c>
      <c r="J3965" s="9">
        <v>340.79999999999927</v>
      </c>
      <c r="K3965" s="9">
        <v>0</v>
      </c>
      <c r="L3965" s="69"/>
      <c r="M3965" s="67">
        <f t="shared" si="105"/>
        <v>491.99999999999636</v>
      </c>
      <c r="S3965" s="63"/>
      <c r="T3965" s="63"/>
      <c r="U3965" s="359"/>
      <c r="V3965" s="63"/>
      <c r="W3965" s="63"/>
    </row>
    <row r="3966" spans="1:23" ht="15">
      <c r="A3966" s="28" t="s">
        <v>906</v>
      </c>
      <c r="B3966" s="28" t="s">
        <v>728</v>
      </c>
      <c r="E3966" s="9" t="s">
        <v>279</v>
      </c>
      <c r="F3966" s="9" t="s">
        <v>279</v>
      </c>
      <c r="G3966" s="9" t="s">
        <v>279</v>
      </c>
      <c r="H3966" s="9">
        <v>274</v>
      </c>
      <c r="I3966" s="9">
        <v>99.799999999997453</v>
      </c>
      <c r="J3966" s="9">
        <v>112.39999999999964</v>
      </c>
      <c r="K3966" s="9">
        <v>0</v>
      </c>
      <c r="L3966" s="69"/>
      <c r="M3966" s="67">
        <f t="shared" si="105"/>
        <v>486.19999999999709</v>
      </c>
      <c r="S3966" s="63"/>
      <c r="T3966" s="63"/>
      <c r="U3966" s="359"/>
      <c r="V3966" s="63"/>
      <c r="W3966" s="63"/>
    </row>
    <row r="3967" spans="1:23" ht="15">
      <c r="A3967" s="28" t="s">
        <v>907</v>
      </c>
      <c r="B3967" s="63" t="s">
        <v>774</v>
      </c>
      <c r="E3967" s="9" t="s">
        <v>279</v>
      </c>
      <c r="F3967" s="9" t="s">
        <v>279</v>
      </c>
      <c r="G3967" s="9" t="s">
        <v>279</v>
      </c>
      <c r="H3967" s="217">
        <v>422.49999999999636</v>
      </c>
      <c r="I3967" s="9" t="s">
        <v>279</v>
      </c>
      <c r="J3967" s="9" t="s">
        <v>279</v>
      </c>
      <c r="K3967" s="9">
        <v>0</v>
      </c>
      <c r="L3967" s="69"/>
      <c r="M3967" s="67">
        <f t="shared" si="105"/>
        <v>422.49999999999636</v>
      </c>
      <c r="O3967" t="s">
        <v>289</v>
      </c>
      <c r="S3967" s="277"/>
      <c r="T3967" s="63"/>
      <c r="U3967" s="347"/>
      <c r="V3967" s="63"/>
      <c r="W3967" s="63"/>
    </row>
    <row r="3968" spans="1:23" ht="15">
      <c r="A3968" s="28" t="s">
        <v>908</v>
      </c>
      <c r="B3968" s="277" t="s">
        <v>2009</v>
      </c>
      <c r="C3968" s="3"/>
      <c r="D3968" s="3"/>
      <c r="E3968" s="9" t="s">
        <v>279</v>
      </c>
      <c r="F3968" s="9" t="s">
        <v>279</v>
      </c>
      <c r="G3968" s="9" t="s">
        <v>279</v>
      </c>
      <c r="H3968" s="9" t="s">
        <v>279</v>
      </c>
      <c r="I3968" s="9" t="s">
        <v>279</v>
      </c>
      <c r="J3968" s="9">
        <v>401.60000000000582</v>
      </c>
      <c r="K3968" s="9">
        <v>0</v>
      </c>
      <c r="L3968" s="69"/>
      <c r="M3968" s="67">
        <f t="shared" si="105"/>
        <v>401.60000000000582</v>
      </c>
    </row>
    <row r="3969" spans="1:13" ht="15">
      <c r="A3969" s="28" t="s">
        <v>909</v>
      </c>
      <c r="B3969" s="229" t="s">
        <v>1658</v>
      </c>
      <c r="C3969" s="3"/>
      <c r="D3969" s="3"/>
      <c r="E3969" s="9" t="s">
        <v>279</v>
      </c>
      <c r="F3969" s="9" t="s">
        <v>279</v>
      </c>
      <c r="G3969" s="9" t="s">
        <v>279</v>
      </c>
      <c r="H3969" s="9" t="s">
        <v>279</v>
      </c>
      <c r="I3969" s="9">
        <v>345.39999999999964</v>
      </c>
      <c r="J3969" s="9" t="s">
        <v>279</v>
      </c>
      <c r="K3969" s="9">
        <v>0</v>
      </c>
      <c r="L3969" s="69"/>
      <c r="M3969" s="67">
        <f t="shared" si="105"/>
        <v>345.39999999999964</v>
      </c>
    </row>
    <row r="3970" spans="1:13" ht="15">
      <c r="A3970" s="28" t="s">
        <v>910</v>
      </c>
      <c r="B3970" s="63" t="s">
        <v>164</v>
      </c>
      <c r="E3970" s="9" t="s">
        <v>279</v>
      </c>
      <c r="F3970" s="9" t="s">
        <v>279</v>
      </c>
      <c r="G3970" s="9">
        <v>271.55</v>
      </c>
      <c r="H3970" s="9" t="s">
        <v>279</v>
      </c>
      <c r="I3970" s="9" t="s">
        <v>279</v>
      </c>
      <c r="J3970" s="9" t="s">
        <v>279</v>
      </c>
      <c r="K3970" s="9">
        <v>0</v>
      </c>
      <c r="L3970" s="69"/>
      <c r="M3970" s="67">
        <f t="shared" si="105"/>
        <v>271.55</v>
      </c>
    </row>
    <row r="3971" spans="1:13" ht="15">
      <c r="A3971" s="28" t="s">
        <v>911</v>
      </c>
      <c r="B3971" s="229" t="s">
        <v>1650</v>
      </c>
      <c r="C3971" s="3"/>
      <c r="D3971" s="3"/>
      <c r="E3971" s="9" t="s">
        <v>279</v>
      </c>
      <c r="F3971" s="9" t="s">
        <v>279</v>
      </c>
      <c r="G3971" s="9" t="s">
        <v>279</v>
      </c>
      <c r="H3971" s="9" t="s">
        <v>279</v>
      </c>
      <c r="I3971" s="9">
        <v>269.80000000000109</v>
      </c>
      <c r="J3971" s="9" t="s">
        <v>279</v>
      </c>
      <c r="K3971" s="9">
        <v>0</v>
      </c>
      <c r="L3971" s="69"/>
      <c r="M3971" s="67">
        <f t="shared" si="105"/>
        <v>269.80000000000109</v>
      </c>
    </row>
    <row r="3972" spans="1:13" ht="15">
      <c r="A3972" s="28" t="s">
        <v>912</v>
      </c>
      <c r="B3972" s="277" t="s">
        <v>2006</v>
      </c>
      <c r="C3972" s="3"/>
      <c r="D3972" s="3"/>
      <c r="E3972" s="9" t="s">
        <v>279</v>
      </c>
      <c r="F3972" s="9" t="s">
        <v>279</v>
      </c>
      <c r="G3972" s="9" t="s">
        <v>279</v>
      </c>
      <c r="H3972" s="9" t="s">
        <v>279</v>
      </c>
      <c r="I3972" s="9" t="s">
        <v>279</v>
      </c>
      <c r="J3972" s="9">
        <v>259.59999999999854</v>
      </c>
      <c r="K3972" s="9">
        <v>0</v>
      </c>
      <c r="L3972" s="69"/>
      <c r="M3972" s="67">
        <f t="shared" si="105"/>
        <v>259.59999999999854</v>
      </c>
    </row>
    <row r="3973" spans="1:13" ht="15">
      <c r="A3973" s="28" t="s">
        <v>913</v>
      </c>
      <c r="B3973" s="229" t="s">
        <v>1648</v>
      </c>
      <c r="C3973" s="3"/>
      <c r="D3973" s="3"/>
      <c r="E3973" s="9" t="s">
        <v>279</v>
      </c>
      <c r="F3973" s="9" t="s">
        <v>279</v>
      </c>
      <c r="G3973" s="9" t="s">
        <v>279</v>
      </c>
      <c r="H3973" s="9" t="s">
        <v>279</v>
      </c>
      <c r="I3973" s="9">
        <v>251.90000000000327</v>
      </c>
      <c r="J3973" s="9" t="s">
        <v>279</v>
      </c>
      <c r="K3973" s="9">
        <v>0</v>
      </c>
      <c r="L3973" s="69"/>
      <c r="M3973" s="67">
        <f t="shared" si="105"/>
        <v>251.90000000000327</v>
      </c>
    </row>
    <row r="3974" spans="1:13" ht="15">
      <c r="A3974" s="28" t="s">
        <v>914</v>
      </c>
      <c r="B3974" s="277" t="s">
        <v>2007</v>
      </c>
      <c r="C3974" s="3"/>
      <c r="D3974" s="3"/>
      <c r="E3974" s="9" t="s">
        <v>279</v>
      </c>
      <c r="F3974" s="9" t="s">
        <v>279</v>
      </c>
      <c r="G3974" s="9" t="s">
        <v>279</v>
      </c>
      <c r="H3974" s="9" t="s">
        <v>279</v>
      </c>
      <c r="I3974" s="9" t="s">
        <v>279</v>
      </c>
      <c r="J3974" s="9">
        <v>244.70000000000437</v>
      </c>
      <c r="K3974" s="9">
        <v>0</v>
      </c>
      <c r="L3974" s="69"/>
      <c r="M3974" s="67">
        <f t="shared" si="105"/>
        <v>244.70000000000437</v>
      </c>
    </row>
    <row r="3975" spans="1:13" ht="15">
      <c r="A3975" s="28" t="s">
        <v>915</v>
      </c>
      <c r="B3975" s="229" t="s">
        <v>1676</v>
      </c>
      <c r="C3975" s="3"/>
      <c r="D3975" s="3"/>
      <c r="E3975" s="9" t="s">
        <v>279</v>
      </c>
      <c r="F3975" s="9" t="s">
        <v>279</v>
      </c>
      <c r="G3975" s="9" t="s">
        <v>279</v>
      </c>
      <c r="H3975" s="9" t="s">
        <v>279</v>
      </c>
      <c r="I3975" s="9">
        <v>239.00000000000182</v>
      </c>
      <c r="J3975" s="9" t="s">
        <v>279</v>
      </c>
      <c r="K3975" s="9">
        <v>0</v>
      </c>
      <c r="L3975" s="69"/>
      <c r="M3975" s="67">
        <f t="shared" si="105"/>
        <v>239.00000000000182</v>
      </c>
    </row>
    <row r="3976" spans="1:13" ht="15">
      <c r="A3976" s="28" t="s">
        <v>916</v>
      </c>
      <c r="B3976" s="277" t="s">
        <v>2003</v>
      </c>
      <c r="C3976" s="3"/>
      <c r="D3976" s="3"/>
      <c r="E3976" s="9" t="s">
        <v>279</v>
      </c>
      <c r="F3976" s="9" t="s">
        <v>279</v>
      </c>
      <c r="G3976" s="9" t="s">
        <v>279</v>
      </c>
      <c r="H3976" s="9" t="s">
        <v>279</v>
      </c>
      <c r="I3976" s="9" t="s">
        <v>279</v>
      </c>
      <c r="J3976" s="9">
        <v>226.19999999999891</v>
      </c>
      <c r="K3976" s="9">
        <v>0</v>
      </c>
      <c r="L3976" s="69"/>
      <c r="M3976" s="67">
        <f t="shared" si="105"/>
        <v>226.19999999999891</v>
      </c>
    </row>
    <row r="3977" spans="1:13" ht="15">
      <c r="A3977" s="28" t="s">
        <v>917</v>
      </c>
      <c r="B3977" s="277" t="s">
        <v>2002</v>
      </c>
      <c r="C3977" s="3"/>
      <c r="D3977" s="3"/>
      <c r="E3977" s="9" t="s">
        <v>279</v>
      </c>
      <c r="F3977" s="9" t="s">
        <v>279</v>
      </c>
      <c r="G3977" s="9" t="s">
        <v>279</v>
      </c>
      <c r="H3977" s="9" t="s">
        <v>279</v>
      </c>
      <c r="I3977" s="9" t="s">
        <v>279</v>
      </c>
      <c r="J3977" s="9">
        <v>205.19999999998618</v>
      </c>
      <c r="K3977" s="9">
        <v>0</v>
      </c>
      <c r="L3977" s="69"/>
      <c r="M3977" s="67">
        <f t="shared" si="105"/>
        <v>205.19999999998618</v>
      </c>
    </row>
    <row r="3978" spans="1:13" ht="15">
      <c r="A3978" s="28" t="s">
        <v>918</v>
      </c>
      <c r="B3978" s="277" t="s">
        <v>2008</v>
      </c>
      <c r="C3978" s="3"/>
      <c r="D3978" s="3"/>
      <c r="E3978" s="9" t="s">
        <v>279</v>
      </c>
      <c r="F3978" s="9" t="s">
        <v>279</v>
      </c>
      <c r="G3978" s="9" t="s">
        <v>279</v>
      </c>
      <c r="H3978" s="9" t="s">
        <v>279</v>
      </c>
      <c r="I3978" s="9" t="s">
        <v>279</v>
      </c>
      <c r="J3978" s="9">
        <v>176.80000000000291</v>
      </c>
      <c r="K3978" s="9">
        <v>0</v>
      </c>
      <c r="L3978" s="69"/>
      <c r="M3978" s="67">
        <f t="shared" si="105"/>
        <v>176.80000000000291</v>
      </c>
    </row>
    <row r="3979" spans="1:13" ht="15">
      <c r="A3979" s="28" t="s">
        <v>919</v>
      </c>
      <c r="B3979" s="229" t="s">
        <v>1655</v>
      </c>
      <c r="C3979" s="3"/>
      <c r="D3979" s="3"/>
      <c r="E3979" s="9" t="s">
        <v>279</v>
      </c>
      <c r="F3979" s="9" t="s">
        <v>279</v>
      </c>
      <c r="G3979" s="9" t="s">
        <v>279</v>
      </c>
      <c r="H3979" s="9" t="s">
        <v>279</v>
      </c>
      <c r="I3979" s="9">
        <v>46.099999999998545</v>
      </c>
      <c r="J3979" s="9">
        <v>129.19999999999345</v>
      </c>
      <c r="K3979" s="9">
        <v>0</v>
      </c>
      <c r="L3979" s="69"/>
      <c r="M3979" s="67">
        <f t="shared" si="105"/>
        <v>175.299999999992</v>
      </c>
    </row>
    <row r="3980" spans="1:13" ht="15">
      <c r="A3980" s="28" t="s">
        <v>920</v>
      </c>
      <c r="B3980" s="277" t="s">
        <v>2011</v>
      </c>
      <c r="C3980" s="3"/>
      <c r="D3980" s="3"/>
      <c r="E3980" s="9" t="s">
        <v>279</v>
      </c>
      <c r="F3980" s="9" t="s">
        <v>279</v>
      </c>
      <c r="G3980" s="9" t="s">
        <v>279</v>
      </c>
      <c r="H3980" s="9" t="s">
        <v>279</v>
      </c>
      <c r="I3980" s="9" t="s">
        <v>279</v>
      </c>
      <c r="J3980" s="9">
        <v>146.49999999999636</v>
      </c>
      <c r="K3980" s="9">
        <v>0</v>
      </c>
      <c r="L3980" s="69"/>
      <c r="M3980" s="67">
        <f t="shared" si="105"/>
        <v>146.49999999999636</v>
      </c>
    </row>
    <row r="3981" spans="1:13" ht="15">
      <c r="A3981" s="28" t="s">
        <v>921</v>
      </c>
      <c r="B3981" s="229" t="s">
        <v>1651</v>
      </c>
      <c r="C3981" s="3"/>
      <c r="D3981" s="3"/>
      <c r="E3981" s="9" t="s">
        <v>279</v>
      </c>
      <c r="F3981" s="9" t="s">
        <v>279</v>
      </c>
      <c r="G3981" s="9" t="s">
        <v>279</v>
      </c>
      <c r="H3981" s="9" t="s">
        <v>279</v>
      </c>
      <c r="I3981" s="9">
        <v>138.59999999999854</v>
      </c>
      <c r="J3981" s="9" t="s">
        <v>279</v>
      </c>
      <c r="K3981" s="9">
        <v>0</v>
      </c>
      <c r="L3981" s="69"/>
      <c r="M3981" s="67">
        <f t="shared" si="105"/>
        <v>138.59999999999854</v>
      </c>
    </row>
    <row r="3982" spans="1:13" ht="15">
      <c r="A3982" s="28" t="s">
        <v>922</v>
      </c>
      <c r="B3982" s="277" t="s">
        <v>2018</v>
      </c>
      <c r="C3982" s="3"/>
      <c r="D3982" s="3"/>
      <c r="E3982" s="9" t="s">
        <v>279</v>
      </c>
      <c r="F3982" s="9" t="s">
        <v>279</v>
      </c>
      <c r="G3982" s="9" t="s">
        <v>279</v>
      </c>
      <c r="H3982" s="9" t="s">
        <v>279</v>
      </c>
      <c r="I3982" s="9" t="s">
        <v>279</v>
      </c>
      <c r="J3982" s="9">
        <v>135.799999999992</v>
      </c>
      <c r="K3982" s="9">
        <v>0</v>
      </c>
      <c r="L3982" s="69"/>
      <c r="M3982" s="67">
        <f t="shared" si="105"/>
        <v>135.799999999992</v>
      </c>
    </row>
    <row r="3983" spans="1:13" ht="15">
      <c r="A3983" s="28" t="s">
        <v>923</v>
      </c>
      <c r="B3983" s="277" t="s">
        <v>2010</v>
      </c>
      <c r="C3983" s="3"/>
      <c r="D3983" s="3"/>
      <c r="E3983" s="9" t="s">
        <v>279</v>
      </c>
      <c r="F3983" s="9" t="s">
        <v>279</v>
      </c>
      <c r="G3983" s="9" t="s">
        <v>279</v>
      </c>
      <c r="H3983" s="9" t="s">
        <v>279</v>
      </c>
      <c r="I3983" s="9" t="s">
        <v>279</v>
      </c>
      <c r="J3983" s="9">
        <v>76.199999999993452</v>
      </c>
      <c r="K3983" s="9">
        <v>0</v>
      </c>
      <c r="L3983" s="69"/>
      <c r="M3983" s="67">
        <f t="shared" si="105"/>
        <v>76.199999999993452</v>
      </c>
    </row>
    <row r="3984" spans="1:13" ht="15">
      <c r="A3984" s="28" t="s">
        <v>924</v>
      </c>
      <c r="B3984" s="277" t="s">
        <v>2023</v>
      </c>
      <c r="C3984" s="3"/>
      <c r="D3984" s="3"/>
      <c r="E3984" s="9" t="s">
        <v>279</v>
      </c>
      <c r="F3984" s="9" t="s">
        <v>279</v>
      </c>
      <c r="G3984" s="9" t="s">
        <v>279</v>
      </c>
      <c r="H3984" s="9" t="s">
        <v>279</v>
      </c>
      <c r="I3984" s="9" t="s">
        <v>279</v>
      </c>
      <c r="J3984" s="9" t="s">
        <v>279</v>
      </c>
      <c r="K3984" s="9">
        <v>0</v>
      </c>
      <c r="L3984" s="69"/>
      <c r="M3984" s="67">
        <f t="shared" si="105"/>
        <v>0</v>
      </c>
    </row>
    <row r="3985" spans="1:13" ht="15">
      <c r="A3985" s="28" t="s">
        <v>925</v>
      </c>
      <c r="B3985" s="277" t="s">
        <v>2053</v>
      </c>
      <c r="C3985" s="3"/>
      <c r="D3985" s="3"/>
      <c r="E3985" s="9" t="s">
        <v>279</v>
      </c>
      <c r="F3985" s="9" t="s">
        <v>279</v>
      </c>
      <c r="G3985" s="9" t="s">
        <v>279</v>
      </c>
      <c r="H3985" s="9" t="s">
        <v>279</v>
      </c>
      <c r="I3985" s="9" t="s">
        <v>279</v>
      </c>
      <c r="J3985" s="9" t="s">
        <v>279</v>
      </c>
      <c r="K3985" s="9">
        <v>0</v>
      </c>
      <c r="L3985" s="69"/>
      <c r="M3985" s="67">
        <f t="shared" si="105"/>
        <v>0</v>
      </c>
    </row>
    <row r="3986" spans="1:13" ht="15">
      <c r="A3986" s="28" t="s">
        <v>926</v>
      </c>
      <c r="B3986" s="277" t="s">
        <v>2024</v>
      </c>
      <c r="C3986" s="3"/>
      <c r="D3986" s="3"/>
      <c r="E3986" s="9" t="s">
        <v>279</v>
      </c>
      <c r="F3986" s="9" t="s">
        <v>279</v>
      </c>
      <c r="G3986" s="9" t="s">
        <v>279</v>
      </c>
      <c r="H3986" s="9" t="s">
        <v>279</v>
      </c>
      <c r="I3986" s="9" t="s">
        <v>279</v>
      </c>
      <c r="J3986" s="9" t="s">
        <v>279</v>
      </c>
      <c r="K3986" s="9">
        <v>0</v>
      </c>
      <c r="L3986" s="69"/>
      <c r="M3986" s="67">
        <f t="shared" si="105"/>
        <v>0</v>
      </c>
    </row>
    <row r="3987" spans="1:13" ht="15">
      <c r="A3987" s="28" t="s">
        <v>927</v>
      </c>
      <c r="B3987" s="277" t="s">
        <v>2025</v>
      </c>
      <c r="C3987" s="3"/>
      <c r="D3987" s="3"/>
      <c r="E3987" s="9" t="s">
        <v>279</v>
      </c>
      <c r="F3987" s="9" t="s">
        <v>279</v>
      </c>
      <c r="G3987" s="9" t="s">
        <v>279</v>
      </c>
      <c r="H3987" s="9" t="s">
        <v>279</v>
      </c>
      <c r="I3987" s="9" t="s">
        <v>279</v>
      </c>
      <c r="J3987" s="9" t="s">
        <v>279</v>
      </c>
      <c r="K3987" s="9">
        <v>0</v>
      </c>
      <c r="L3987" s="69"/>
      <c r="M3987" s="67">
        <f t="shared" si="105"/>
        <v>0</v>
      </c>
    </row>
    <row r="3988" spans="1:13" ht="15">
      <c r="A3988" s="28" t="s">
        <v>928</v>
      </c>
      <c r="B3988" s="277" t="s">
        <v>4497</v>
      </c>
      <c r="C3988" s="3"/>
      <c r="D3988" s="3"/>
      <c r="E3988" s="9" t="s">
        <v>279</v>
      </c>
      <c r="F3988" s="9" t="s">
        <v>279</v>
      </c>
      <c r="G3988" s="9" t="s">
        <v>279</v>
      </c>
      <c r="H3988" s="9" t="s">
        <v>279</v>
      </c>
      <c r="I3988" s="9" t="s">
        <v>279</v>
      </c>
      <c r="J3988" s="9" t="s">
        <v>279</v>
      </c>
      <c r="K3988" s="9">
        <v>0</v>
      </c>
      <c r="L3988" s="69"/>
      <c r="M3988" s="67">
        <f t="shared" si="105"/>
        <v>0</v>
      </c>
    </row>
    <row r="3989" spans="1:13" ht="15">
      <c r="A3989" s="28" t="s">
        <v>929</v>
      </c>
      <c r="B3989" s="277" t="s">
        <v>2026</v>
      </c>
      <c r="C3989" s="3"/>
      <c r="D3989" s="3"/>
      <c r="E3989" s="9" t="s">
        <v>279</v>
      </c>
      <c r="F3989" s="9" t="s">
        <v>279</v>
      </c>
      <c r="G3989" s="9" t="s">
        <v>279</v>
      </c>
      <c r="H3989" s="9" t="s">
        <v>279</v>
      </c>
      <c r="I3989" s="9" t="s">
        <v>279</v>
      </c>
      <c r="J3989" s="9" t="s">
        <v>279</v>
      </c>
      <c r="K3989" s="9">
        <v>0</v>
      </c>
      <c r="L3989" s="69"/>
      <c r="M3989" s="67">
        <f t="shared" si="105"/>
        <v>0</v>
      </c>
    </row>
    <row r="3990" spans="1:13" ht="15">
      <c r="A3990" s="28" t="s">
        <v>930</v>
      </c>
      <c r="B3990" s="277" t="s">
        <v>2027</v>
      </c>
      <c r="C3990" s="3"/>
      <c r="D3990" s="3"/>
      <c r="E3990" s="9" t="s">
        <v>279</v>
      </c>
      <c r="F3990" s="9" t="s">
        <v>279</v>
      </c>
      <c r="G3990" s="9" t="s">
        <v>279</v>
      </c>
      <c r="H3990" s="9" t="s">
        <v>279</v>
      </c>
      <c r="I3990" s="9" t="s">
        <v>279</v>
      </c>
      <c r="J3990" s="9" t="s">
        <v>279</v>
      </c>
      <c r="K3990" s="9">
        <v>0</v>
      </c>
      <c r="L3990" s="69"/>
      <c r="M3990" s="67">
        <f t="shared" si="105"/>
        <v>0</v>
      </c>
    </row>
    <row r="3991" spans="1:13" ht="15">
      <c r="A3991" s="28" t="s">
        <v>931</v>
      </c>
      <c r="B3991" s="277" t="s">
        <v>2028</v>
      </c>
      <c r="C3991" s="3"/>
      <c r="D3991" s="3"/>
      <c r="E3991" s="9" t="s">
        <v>279</v>
      </c>
      <c r="F3991" s="9" t="s">
        <v>279</v>
      </c>
      <c r="G3991" s="9" t="s">
        <v>279</v>
      </c>
      <c r="H3991" s="9" t="s">
        <v>279</v>
      </c>
      <c r="I3991" s="9" t="s">
        <v>279</v>
      </c>
      <c r="J3991" s="9" t="s">
        <v>279</v>
      </c>
      <c r="K3991" s="9">
        <v>0</v>
      </c>
      <c r="L3991" s="69"/>
      <c r="M3991" s="67">
        <f t="shared" si="105"/>
        <v>0</v>
      </c>
    </row>
    <row r="3992" spans="1:13" ht="15">
      <c r="A3992" s="28" t="s">
        <v>932</v>
      </c>
      <c r="B3992" s="277" t="s">
        <v>2050</v>
      </c>
      <c r="C3992" s="3"/>
      <c r="D3992" s="3"/>
      <c r="E3992" s="9" t="s">
        <v>279</v>
      </c>
      <c r="F3992" s="9" t="s">
        <v>279</v>
      </c>
      <c r="G3992" s="9" t="s">
        <v>279</v>
      </c>
      <c r="H3992" s="9" t="s">
        <v>279</v>
      </c>
      <c r="I3992" s="9" t="s">
        <v>279</v>
      </c>
      <c r="J3992" s="9" t="s">
        <v>279</v>
      </c>
      <c r="K3992" s="9">
        <v>0</v>
      </c>
      <c r="L3992" s="69"/>
      <c r="M3992" s="67">
        <f t="shared" si="105"/>
        <v>0</v>
      </c>
    </row>
    <row r="3993" spans="1:13" ht="15">
      <c r="A3993" s="28" t="s">
        <v>933</v>
      </c>
      <c r="B3993" s="277" t="s">
        <v>2052</v>
      </c>
      <c r="C3993" s="3"/>
      <c r="D3993" s="3"/>
      <c r="E3993" s="9" t="s">
        <v>279</v>
      </c>
      <c r="F3993" s="9" t="s">
        <v>279</v>
      </c>
      <c r="G3993" s="9" t="s">
        <v>279</v>
      </c>
      <c r="H3993" s="9" t="s">
        <v>279</v>
      </c>
      <c r="I3993" s="9" t="s">
        <v>279</v>
      </c>
      <c r="J3993" s="9" t="s">
        <v>279</v>
      </c>
      <c r="K3993" s="9">
        <v>0</v>
      </c>
      <c r="L3993" s="69"/>
      <c r="M3993" s="67">
        <f t="shared" si="105"/>
        <v>0</v>
      </c>
    </row>
    <row r="3994" spans="1:13" ht="15">
      <c r="A3994" s="28" t="s">
        <v>934</v>
      </c>
      <c r="B3994" s="277" t="s">
        <v>2157</v>
      </c>
      <c r="C3994" s="3"/>
      <c r="D3994" s="3"/>
      <c r="E3994" s="9" t="s">
        <v>279</v>
      </c>
      <c r="F3994" s="9" t="s">
        <v>279</v>
      </c>
      <c r="G3994" s="9" t="s">
        <v>279</v>
      </c>
      <c r="H3994" s="9" t="s">
        <v>279</v>
      </c>
      <c r="I3994" s="9" t="s">
        <v>279</v>
      </c>
      <c r="J3994" s="9" t="s">
        <v>279</v>
      </c>
      <c r="K3994" s="9">
        <v>0</v>
      </c>
      <c r="L3994" s="69"/>
      <c r="M3994" s="67">
        <f t="shared" si="105"/>
        <v>0</v>
      </c>
    </row>
    <row r="3995" spans="1:13" ht="15">
      <c r="A3995" s="28" t="s">
        <v>935</v>
      </c>
      <c r="B3995" s="277" t="s">
        <v>2029</v>
      </c>
      <c r="C3995" s="3"/>
      <c r="D3995" s="3"/>
      <c r="E3995" s="9" t="s">
        <v>279</v>
      </c>
      <c r="F3995" s="9" t="s">
        <v>279</v>
      </c>
      <c r="G3995" s="9" t="s">
        <v>279</v>
      </c>
      <c r="H3995" s="9" t="s">
        <v>279</v>
      </c>
      <c r="I3995" s="9" t="s">
        <v>279</v>
      </c>
      <c r="J3995" s="9" t="s">
        <v>279</v>
      </c>
      <c r="K3995" s="9">
        <v>0</v>
      </c>
      <c r="L3995" s="69"/>
      <c r="M3995" s="67">
        <f t="shared" si="105"/>
        <v>0</v>
      </c>
    </row>
    <row r="3996" spans="1:13" ht="15">
      <c r="A3996" s="28" t="s">
        <v>2501</v>
      </c>
      <c r="B3996" s="277" t="s">
        <v>2030</v>
      </c>
      <c r="C3996" s="3"/>
      <c r="D3996" s="3"/>
      <c r="E3996" s="9" t="s">
        <v>279</v>
      </c>
      <c r="F3996" s="9" t="s">
        <v>279</v>
      </c>
      <c r="G3996" s="9" t="s">
        <v>279</v>
      </c>
      <c r="H3996" s="9" t="s">
        <v>279</v>
      </c>
      <c r="I3996" s="9" t="s">
        <v>279</v>
      </c>
      <c r="J3996" s="9" t="s">
        <v>279</v>
      </c>
      <c r="K3996" s="9">
        <v>0</v>
      </c>
      <c r="L3996" s="69"/>
      <c r="M3996" s="67">
        <f t="shared" si="105"/>
        <v>0</v>
      </c>
    </row>
    <row r="3997" spans="1:13" ht="15">
      <c r="A3997" s="28" t="s">
        <v>3315</v>
      </c>
      <c r="B3997" s="63" t="s">
        <v>3377</v>
      </c>
      <c r="C3997" s="3"/>
      <c r="D3997" s="3"/>
      <c r="E3997" s="9"/>
      <c r="F3997" s="9"/>
      <c r="G3997" s="9"/>
      <c r="H3997" s="9"/>
      <c r="I3997" s="9"/>
      <c r="J3997" s="9"/>
      <c r="K3997" s="9"/>
      <c r="L3997" s="69"/>
      <c r="M3997" s="67"/>
    </row>
    <row r="3998" spans="1:13" ht="15">
      <c r="A3998" s="28" t="s">
        <v>3316</v>
      </c>
      <c r="B3998" s="63" t="s">
        <v>3371</v>
      </c>
      <c r="C3998" s="3"/>
      <c r="D3998" s="3"/>
      <c r="E3998" s="9"/>
      <c r="F3998" s="9"/>
      <c r="G3998" s="9"/>
      <c r="H3998" s="9"/>
      <c r="I3998" s="9"/>
      <c r="J3998" s="9"/>
      <c r="K3998" s="9"/>
      <c r="L3998" s="69"/>
      <c r="M3998" s="67"/>
    </row>
    <row r="3999" spans="1:13" ht="15">
      <c r="A3999" s="28" t="s">
        <v>3317</v>
      </c>
      <c r="B3999" s="63" t="s">
        <v>3370</v>
      </c>
      <c r="C3999" s="3"/>
      <c r="D3999" s="3"/>
      <c r="E3999" s="9"/>
      <c r="F3999" s="9"/>
      <c r="G3999" s="9"/>
      <c r="H3999" s="9"/>
      <c r="I3999" s="9"/>
      <c r="J3999" s="9"/>
      <c r="K3999" s="9"/>
      <c r="L3999" s="69"/>
      <c r="M3999" s="67"/>
    </row>
    <row r="4000" spans="1:13" ht="15">
      <c r="A4000" s="28" t="s">
        <v>3318</v>
      </c>
      <c r="B4000" s="63" t="s">
        <v>3386</v>
      </c>
      <c r="C4000" s="3"/>
      <c r="D4000" s="3"/>
      <c r="E4000" s="9"/>
      <c r="F4000" s="9"/>
      <c r="G4000" s="9"/>
      <c r="H4000" s="9"/>
      <c r="I4000" s="9"/>
      <c r="J4000" s="9"/>
      <c r="K4000" s="9"/>
      <c r="L4000" s="69"/>
      <c r="M4000" s="67"/>
    </row>
    <row r="4001" spans="1:13" ht="15">
      <c r="A4001" s="28" t="s">
        <v>3319</v>
      </c>
      <c r="B4001" s="63" t="s">
        <v>3385</v>
      </c>
      <c r="C4001" s="3"/>
      <c r="D4001" s="3"/>
      <c r="E4001" s="9"/>
      <c r="F4001" s="9"/>
      <c r="G4001" s="9"/>
      <c r="H4001" s="9"/>
      <c r="I4001" s="9"/>
      <c r="J4001" s="9"/>
      <c r="K4001" s="9"/>
      <c r="L4001" s="69"/>
      <c r="M4001" s="67"/>
    </row>
    <row r="4002" spans="1:13" ht="15">
      <c r="A4002" s="28" t="s">
        <v>3320</v>
      </c>
      <c r="B4002" s="63" t="s">
        <v>3373</v>
      </c>
      <c r="C4002" s="3"/>
      <c r="D4002" s="3"/>
      <c r="E4002" s="9"/>
      <c r="F4002" s="9"/>
      <c r="G4002" s="9"/>
      <c r="H4002" s="9"/>
      <c r="I4002" s="9"/>
      <c r="J4002" s="9"/>
      <c r="K4002" s="9"/>
      <c r="L4002" s="69"/>
      <c r="M4002" s="67"/>
    </row>
    <row r="4003" spans="1:13" ht="15">
      <c r="A4003" s="28" t="s">
        <v>3321</v>
      </c>
      <c r="B4003" s="63" t="s">
        <v>3367</v>
      </c>
      <c r="C4003" s="3"/>
      <c r="D4003" s="3"/>
      <c r="E4003" s="9"/>
      <c r="F4003" s="9"/>
      <c r="G4003" s="9"/>
      <c r="H4003" s="9"/>
      <c r="I4003" s="9"/>
      <c r="J4003" s="9"/>
      <c r="K4003" s="9"/>
      <c r="L4003" s="69"/>
      <c r="M4003" s="67"/>
    </row>
    <row r="4004" spans="1:13" ht="15">
      <c r="A4004" s="28" t="s">
        <v>3322</v>
      </c>
      <c r="B4004" s="63" t="s">
        <v>3398</v>
      </c>
      <c r="C4004" s="3"/>
      <c r="D4004" s="3"/>
      <c r="E4004" s="9"/>
      <c r="F4004" s="9"/>
      <c r="G4004" s="9"/>
      <c r="H4004" s="9"/>
      <c r="I4004" s="9"/>
      <c r="J4004" s="9"/>
      <c r="K4004" s="9"/>
      <c r="L4004" s="69"/>
      <c r="M4004" s="67"/>
    </row>
    <row r="4005" spans="1:13" ht="15">
      <c r="A4005" s="28" t="s">
        <v>3323</v>
      </c>
      <c r="B4005" s="277" t="s">
        <v>3366</v>
      </c>
      <c r="C4005" s="3"/>
      <c r="D4005" s="3"/>
      <c r="E4005" s="9"/>
      <c r="F4005" s="9"/>
      <c r="G4005" s="9"/>
      <c r="H4005" s="9"/>
      <c r="I4005" s="9"/>
      <c r="J4005" s="9"/>
      <c r="K4005" s="9"/>
      <c r="L4005" s="69"/>
      <c r="M4005" s="67"/>
    </row>
    <row r="4006" spans="1:13" ht="15">
      <c r="A4006" s="28" t="s">
        <v>3324</v>
      </c>
      <c r="B4006" s="63" t="s">
        <v>3382</v>
      </c>
      <c r="C4006" s="3"/>
      <c r="D4006" s="3"/>
      <c r="E4006" s="9"/>
      <c r="F4006" s="9"/>
      <c r="G4006" s="9"/>
      <c r="H4006" s="9"/>
      <c r="I4006" s="9"/>
      <c r="J4006" s="9"/>
      <c r="K4006" s="9"/>
      <c r="L4006" s="69"/>
      <c r="M4006" s="67"/>
    </row>
    <row r="4007" spans="1:13" ht="15">
      <c r="A4007" s="28" t="s">
        <v>3325</v>
      </c>
      <c r="B4007" s="63" t="s">
        <v>3379</v>
      </c>
      <c r="C4007" s="3"/>
      <c r="D4007" s="3"/>
      <c r="E4007" s="9"/>
      <c r="F4007" s="9"/>
      <c r="G4007" s="9"/>
      <c r="H4007" s="9"/>
      <c r="I4007" s="9"/>
      <c r="J4007" s="9"/>
      <c r="K4007" s="9"/>
      <c r="L4007" s="69"/>
      <c r="M4007" s="67"/>
    </row>
    <row r="4008" spans="1:13" ht="15">
      <c r="A4008" s="28" t="s">
        <v>3326</v>
      </c>
      <c r="B4008" s="63" t="s">
        <v>3394</v>
      </c>
      <c r="C4008" s="3"/>
      <c r="D4008" s="3"/>
      <c r="E4008" s="9"/>
      <c r="F4008" s="9"/>
      <c r="G4008" s="9"/>
      <c r="H4008" s="9"/>
      <c r="I4008" s="9"/>
      <c r="J4008" s="9"/>
      <c r="K4008" s="9"/>
      <c r="L4008" s="69"/>
      <c r="M4008" s="67"/>
    </row>
    <row r="4009" spans="1:13" ht="15">
      <c r="A4009" s="28" t="s">
        <v>3327</v>
      </c>
      <c r="B4009" s="63" t="s">
        <v>180</v>
      </c>
      <c r="C4009" s="3"/>
      <c r="D4009" s="3"/>
      <c r="E4009" s="9"/>
      <c r="F4009" s="9"/>
      <c r="G4009" s="9"/>
      <c r="H4009" s="9"/>
      <c r="I4009" s="9"/>
      <c r="J4009" s="9"/>
      <c r="K4009" s="9"/>
      <c r="L4009" s="69"/>
      <c r="M4009" s="67"/>
    </row>
    <row r="4010" spans="1:13" ht="15">
      <c r="A4010" s="28" t="s">
        <v>3328</v>
      </c>
      <c r="B4010" s="63" t="s">
        <v>3395</v>
      </c>
      <c r="C4010" s="3"/>
      <c r="D4010" s="3"/>
      <c r="E4010" s="9"/>
      <c r="F4010" s="9"/>
      <c r="G4010" s="9"/>
      <c r="H4010" s="9"/>
      <c r="I4010" s="9"/>
      <c r="J4010" s="9"/>
      <c r="K4010" s="9"/>
      <c r="L4010" s="69"/>
      <c r="M4010" s="67"/>
    </row>
    <row r="4011" spans="1:13" ht="15">
      <c r="A4011" s="28" t="s">
        <v>3329</v>
      </c>
      <c r="B4011" s="63" t="s">
        <v>3374</v>
      </c>
      <c r="C4011" s="3"/>
      <c r="D4011" s="3"/>
      <c r="E4011" s="9"/>
      <c r="F4011" s="9"/>
      <c r="G4011" s="9"/>
      <c r="H4011" s="9"/>
      <c r="I4011" s="9"/>
      <c r="J4011" s="9"/>
      <c r="K4011" s="9"/>
      <c r="L4011" s="69"/>
      <c r="M4011" s="67"/>
    </row>
    <row r="4012" spans="1:13" ht="15">
      <c r="A4012" s="28" t="s">
        <v>3330</v>
      </c>
      <c r="B4012" s="63" t="s">
        <v>3368</v>
      </c>
      <c r="C4012" s="3"/>
      <c r="D4012" s="3"/>
      <c r="E4012" s="9"/>
      <c r="F4012" s="9"/>
      <c r="G4012" s="9"/>
      <c r="H4012" s="9"/>
      <c r="I4012" s="9"/>
      <c r="J4012" s="9"/>
      <c r="K4012" s="9"/>
      <c r="L4012" s="69"/>
      <c r="M4012" s="67"/>
    </row>
    <row r="4013" spans="1:13" ht="15">
      <c r="A4013" s="28" t="s">
        <v>3331</v>
      </c>
      <c r="B4013" s="63" t="s">
        <v>3375</v>
      </c>
      <c r="C4013" s="3"/>
      <c r="D4013" s="3"/>
      <c r="E4013" s="9"/>
      <c r="F4013" s="9"/>
      <c r="G4013" s="9"/>
      <c r="H4013" s="9"/>
      <c r="I4013" s="9"/>
      <c r="J4013" s="9"/>
      <c r="K4013" s="9"/>
      <c r="L4013" s="69"/>
      <c r="M4013" s="67"/>
    </row>
    <row r="4014" spans="1:13" ht="15">
      <c r="A4014" s="28" t="s">
        <v>3332</v>
      </c>
      <c r="B4014" s="63" t="s">
        <v>3372</v>
      </c>
      <c r="C4014" s="3"/>
      <c r="D4014" s="3"/>
      <c r="E4014" s="9"/>
      <c r="F4014" s="9"/>
      <c r="G4014" s="9"/>
      <c r="H4014" s="9"/>
      <c r="I4014" s="9"/>
      <c r="J4014" s="9"/>
      <c r="K4014" s="9"/>
      <c r="L4014" s="69"/>
      <c r="M4014" s="67"/>
    </row>
    <row r="4015" spans="1:13" ht="15">
      <c r="A4015" s="28" t="s">
        <v>3333</v>
      </c>
      <c r="B4015" s="63" t="s">
        <v>3383</v>
      </c>
      <c r="C4015" s="3"/>
      <c r="D4015" s="3"/>
      <c r="E4015" s="9"/>
      <c r="F4015" s="9"/>
      <c r="G4015" s="9"/>
      <c r="H4015" s="9"/>
      <c r="I4015" s="9"/>
      <c r="J4015" s="9"/>
      <c r="K4015" s="9"/>
      <c r="L4015" s="69"/>
      <c r="M4015" s="67"/>
    </row>
    <row r="4016" spans="1:13" ht="15">
      <c r="A4016" s="28" t="s">
        <v>3334</v>
      </c>
      <c r="B4016" s="63" t="s">
        <v>3378</v>
      </c>
      <c r="C4016" s="3"/>
      <c r="D4016" s="3"/>
      <c r="E4016" s="9"/>
      <c r="F4016" s="9"/>
      <c r="G4016" s="9"/>
      <c r="H4016" s="9"/>
      <c r="I4016" s="9"/>
      <c r="J4016" s="9"/>
      <c r="K4016" s="9"/>
      <c r="L4016" s="69"/>
      <c r="M4016" s="67"/>
    </row>
    <row r="4017" spans="1:23" ht="15">
      <c r="A4017" s="28" t="s">
        <v>3335</v>
      </c>
      <c r="B4017" s="277" t="s">
        <v>3365</v>
      </c>
      <c r="C4017" s="3"/>
      <c r="D4017" s="3"/>
      <c r="E4017" s="9"/>
      <c r="F4017" s="9"/>
      <c r="G4017" s="9"/>
      <c r="H4017" s="9"/>
      <c r="I4017" s="9"/>
      <c r="J4017" s="9"/>
      <c r="K4017" s="9"/>
      <c r="L4017" s="69"/>
      <c r="M4017" s="67"/>
    </row>
    <row r="4018" spans="1:23" ht="15">
      <c r="A4018" s="28" t="s">
        <v>3336</v>
      </c>
      <c r="B4018" s="63" t="s">
        <v>3380</v>
      </c>
      <c r="C4018" s="3"/>
      <c r="D4018" s="3"/>
      <c r="E4018" s="9"/>
      <c r="F4018" s="9"/>
      <c r="G4018" s="9"/>
      <c r="H4018" s="9"/>
      <c r="I4018" s="9"/>
      <c r="J4018" s="9"/>
      <c r="K4018" s="9"/>
      <c r="L4018" s="69"/>
      <c r="M4018" s="67"/>
    </row>
    <row r="4019" spans="1:23" ht="15">
      <c r="A4019" s="28" t="s">
        <v>3337</v>
      </c>
      <c r="B4019" s="63" t="s">
        <v>3399</v>
      </c>
      <c r="C4019" s="3"/>
      <c r="D4019" s="3"/>
      <c r="E4019" s="9"/>
      <c r="F4019" s="9"/>
      <c r="G4019" s="9"/>
      <c r="H4019" s="9"/>
      <c r="I4019" s="9"/>
      <c r="J4019" s="9"/>
      <c r="K4019" s="9"/>
      <c r="L4019" s="69"/>
      <c r="M4019" s="67"/>
    </row>
    <row r="4020" spans="1:23" ht="15">
      <c r="A4020" s="28" t="s">
        <v>3338</v>
      </c>
      <c r="B4020" s="63" t="s">
        <v>3369</v>
      </c>
      <c r="C4020" s="3"/>
      <c r="D4020" s="3"/>
      <c r="E4020" s="9"/>
      <c r="F4020" s="9"/>
      <c r="G4020" s="9"/>
      <c r="H4020" s="9"/>
      <c r="I4020" s="9"/>
      <c r="J4020" s="9"/>
      <c r="K4020" s="9"/>
      <c r="L4020" s="69"/>
      <c r="M4020" s="67"/>
    </row>
    <row r="4021" spans="1:23" ht="15">
      <c r="A4021" s="28" t="s">
        <v>4129</v>
      </c>
      <c r="B4021" s="63" t="s">
        <v>3376</v>
      </c>
      <c r="C4021" s="3"/>
      <c r="D4021" s="3"/>
      <c r="E4021" s="9"/>
      <c r="F4021" s="9"/>
      <c r="G4021" s="9"/>
      <c r="H4021" s="9"/>
      <c r="I4021" s="9"/>
      <c r="J4021" s="9"/>
      <c r="K4021" s="9"/>
      <c r="L4021" s="69"/>
      <c r="M4021" s="67"/>
    </row>
    <row r="4022" spans="1:23" ht="15">
      <c r="A4022" s="28" t="s">
        <v>4130</v>
      </c>
      <c r="B4022" s="63" t="s">
        <v>3397</v>
      </c>
      <c r="C4022" s="3"/>
      <c r="D4022" s="3"/>
      <c r="E4022" s="9"/>
      <c r="F4022" s="9"/>
      <c r="G4022" s="9"/>
      <c r="H4022" s="9"/>
      <c r="I4022" s="9"/>
      <c r="J4022" s="9"/>
      <c r="K4022" s="9"/>
      <c r="L4022" s="69"/>
      <c r="M4022" s="67"/>
    </row>
    <row r="4023" spans="1:23" ht="15">
      <c r="A4023" s="28" t="s">
        <v>4131</v>
      </c>
      <c r="B4023" s="63" t="s">
        <v>3381</v>
      </c>
      <c r="C4023" s="3"/>
      <c r="D4023" s="3"/>
      <c r="E4023" s="9"/>
      <c r="F4023" s="9"/>
      <c r="G4023" s="9"/>
      <c r="H4023" s="9"/>
      <c r="I4023" s="9"/>
      <c r="J4023" s="9"/>
      <c r="K4023" s="9"/>
      <c r="L4023" s="69"/>
      <c r="M4023" s="67"/>
    </row>
    <row r="4024" spans="1:23" ht="15">
      <c r="A4024" s="28"/>
      <c r="B4024" s="63"/>
      <c r="E4024" s="9"/>
      <c r="F4024" s="9"/>
      <c r="G4024" s="9"/>
      <c r="H4024" s="9"/>
      <c r="L4024" s="69"/>
      <c r="M4024" s="67"/>
    </row>
    <row r="4025" spans="1:23" ht="15">
      <c r="A4025" s="28"/>
      <c r="B4025" s="63"/>
      <c r="E4025" s="9"/>
      <c r="L4025" s="69"/>
    </row>
    <row r="4026" spans="1:23" ht="15">
      <c r="A4026" s="28"/>
      <c r="B4026" s="63"/>
      <c r="E4026" s="9"/>
      <c r="L4026" s="69"/>
    </row>
    <row r="4027" spans="1:23" ht="25.5">
      <c r="A4027" s="23" t="s">
        <v>208</v>
      </c>
      <c r="L4027" s="69"/>
    </row>
    <row r="4028" spans="1:23">
      <c r="L4028" s="69"/>
    </row>
    <row r="4029" spans="1:23" ht="15">
      <c r="A4029" s="39"/>
      <c r="B4029" s="39"/>
      <c r="C4029" s="39"/>
      <c r="D4029" s="39"/>
      <c r="E4029" s="61">
        <v>2016</v>
      </c>
      <c r="F4029" s="61">
        <v>2017</v>
      </c>
      <c r="G4029" s="61">
        <v>2018</v>
      </c>
      <c r="H4029" s="61">
        <v>2019</v>
      </c>
      <c r="I4029" s="61">
        <v>2020</v>
      </c>
      <c r="J4029" s="61">
        <v>2021</v>
      </c>
      <c r="K4029" s="61">
        <v>2022</v>
      </c>
      <c r="L4029" s="69"/>
      <c r="M4029" s="70" t="s">
        <v>40</v>
      </c>
    </row>
    <row r="4030" spans="1:23" ht="15">
      <c r="A4030" s="28" t="s">
        <v>0</v>
      </c>
      <c r="B4030" s="63" t="s">
        <v>39</v>
      </c>
      <c r="E4030" s="217">
        <v>481.9</v>
      </c>
      <c r="F4030" s="212">
        <v>488.1</v>
      </c>
      <c r="G4030" s="9">
        <v>196.9</v>
      </c>
      <c r="H4030" s="9">
        <v>387.59999999999854</v>
      </c>
      <c r="I4030" s="9">
        <v>0</v>
      </c>
      <c r="J4030" s="9">
        <v>0</v>
      </c>
      <c r="K4030" s="9">
        <v>336.00000000000182</v>
      </c>
      <c r="L4030" s="69"/>
      <c r="M4030" s="67">
        <f t="shared" ref="M4030:M4061" si="106">SUM(E4030:K4030)</f>
        <v>1890.5000000000005</v>
      </c>
      <c r="O4030" t="s">
        <v>308</v>
      </c>
      <c r="R4030" s="225"/>
      <c r="S4030" s="277"/>
      <c r="T4030" s="63"/>
      <c r="U4030" s="347"/>
      <c r="V4030" s="63"/>
      <c r="W4030" s="63"/>
    </row>
    <row r="4031" spans="1:23" ht="15">
      <c r="A4031" s="28" t="s">
        <v>2</v>
      </c>
      <c r="B4031" s="63" t="s">
        <v>13</v>
      </c>
      <c r="E4031" s="217">
        <v>495.5</v>
      </c>
      <c r="F4031" s="9">
        <v>266.3</v>
      </c>
      <c r="G4031" s="217">
        <v>318.5</v>
      </c>
      <c r="H4031" s="212">
        <v>553.99999999999272</v>
      </c>
      <c r="I4031" s="9">
        <v>0</v>
      </c>
      <c r="J4031" s="9">
        <v>0</v>
      </c>
      <c r="K4031" s="9">
        <v>165.00000000000364</v>
      </c>
      <c r="L4031" s="69"/>
      <c r="M4031" s="67">
        <f t="shared" si="106"/>
        <v>1799.2999999999963</v>
      </c>
      <c r="O4031" t="s">
        <v>860</v>
      </c>
      <c r="R4031" s="225"/>
      <c r="S4031" s="225"/>
      <c r="T4031" s="63"/>
      <c r="U4031" s="347"/>
      <c r="V4031" s="63"/>
      <c r="W4031" s="63"/>
    </row>
    <row r="4032" spans="1:23" ht="15">
      <c r="A4032" s="28" t="s">
        <v>3</v>
      </c>
      <c r="B4032" s="63" t="s">
        <v>31</v>
      </c>
      <c r="E4032" s="9">
        <v>352</v>
      </c>
      <c r="F4032" s="217">
        <v>305.10000000000002</v>
      </c>
      <c r="G4032" s="214">
        <v>442.1</v>
      </c>
      <c r="H4032" s="9">
        <v>203.49999999999636</v>
      </c>
      <c r="I4032" s="9">
        <v>0</v>
      </c>
      <c r="J4032" s="9">
        <v>0</v>
      </c>
      <c r="K4032" s="9">
        <v>290.70000000000437</v>
      </c>
      <c r="L4032" s="69"/>
      <c r="M4032" s="67">
        <f t="shared" si="106"/>
        <v>1593.4000000000008</v>
      </c>
      <c r="O4032" t="s">
        <v>302</v>
      </c>
      <c r="R4032" t="s">
        <v>1810</v>
      </c>
      <c r="S4032" s="63"/>
      <c r="T4032" s="63"/>
      <c r="U4032" s="348"/>
      <c r="V4032" s="63"/>
      <c r="W4032" s="63"/>
    </row>
    <row r="4033" spans="1:23" ht="15">
      <c r="A4033" s="28" t="s">
        <v>5</v>
      </c>
      <c r="B4033" s="63" t="s">
        <v>6</v>
      </c>
      <c r="E4033" s="217">
        <v>382.6</v>
      </c>
      <c r="F4033" s="214">
        <v>558.5</v>
      </c>
      <c r="G4033" s="9">
        <v>180.3</v>
      </c>
      <c r="H4033" s="9">
        <v>420.60000000000946</v>
      </c>
      <c r="I4033" s="9">
        <v>0</v>
      </c>
      <c r="J4033" s="9">
        <v>0</v>
      </c>
      <c r="K4033" s="9" t="s">
        <v>279</v>
      </c>
      <c r="L4033" s="69"/>
      <c r="M4033" s="67">
        <f t="shared" si="106"/>
        <v>1542.0000000000095</v>
      </c>
      <c r="O4033" t="s">
        <v>339</v>
      </c>
      <c r="R4033" t="s">
        <v>1810</v>
      </c>
      <c r="S4033" s="277"/>
      <c r="T4033" s="63"/>
      <c r="U4033" s="347"/>
      <c r="V4033" s="63"/>
      <c r="W4033" s="63"/>
    </row>
    <row r="4034" spans="1:23" ht="15">
      <c r="A4034" s="28" t="s">
        <v>7</v>
      </c>
      <c r="B4034" s="63" t="s">
        <v>25</v>
      </c>
      <c r="E4034" s="212">
        <v>543.4</v>
      </c>
      <c r="F4034" s="9">
        <v>234</v>
      </c>
      <c r="G4034" s="9">
        <v>162.5</v>
      </c>
      <c r="H4034" s="9">
        <v>329.34999999999491</v>
      </c>
      <c r="I4034" s="9">
        <v>0</v>
      </c>
      <c r="J4034" s="9">
        <v>0</v>
      </c>
      <c r="K4034" s="9">
        <v>268.09999999999854</v>
      </c>
      <c r="L4034" s="69"/>
      <c r="M4034" s="67">
        <f t="shared" si="106"/>
        <v>1537.3499999999935</v>
      </c>
      <c r="O4034" t="s">
        <v>301</v>
      </c>
      <c r="R4034" s="225"/>
      <c r="S4034" s="225"/>
      <c r="T4034" s="63"/>
      <c r="U4034" s="347"/>
      <c r="V4034" s="63"/>
      <c r="W4034" s="63"/>
    </row>
    <row r="4035" spans="1:23" ht="15">
      <c r="A4035" s="28" t="s">
        <v>8</v>
      </c>
      <c r="B4035" s="63" t="s">
        <v>153</v>
      </c>
      <c r="E4035" s="9" t="s">
        <v>279</v>
      </c>
      <c r="F4035" s="9" t="s">
        <v>279</v>
      </c>
      <c r="G4035" s="217">
        <v>327.3</v>
      </c>
      <c r="H4035" s="214">
        <v>761.00000000000364</v>
      </c>
      <c r="I4035" s="9">
        <v>0</v>
      </c>
      <c r="J4035" s="9">
        <v>0</v>
      </c>
      <c r="K4035" s="217">
        <v>365.1000000000131</v>
      </c>
      <c r="L4035" s="69"/>
      <c r="M4035" s="67">
        <f t="shared" si="106"/>
        <v>1453.4000000000167</v>
      </c>
      <c r="O4035" t="s">
        <v>2820</v>
      </c>
      <c r="R4035" t="s">
        <v>1810</v>
      </c>
      <c r="S4035" s="225"/>
      <c r="T4035" s="63"/>
      <c r="U4035" s="347"/>
      <c r="V4035" s="63"/>
      <c r="W4035" s="63"/>
    </row>
    <row r="4036" spans="1:23" ht="15">
      <c r="A4036" s="28" t="s">
        <v>10</v>
      </c>
      <c r="B4036" s="63" t="s">
        <v>37</v>
      </c>
      <c r="E4036" s="9">
        <v>198.6</v>
      </c>
      <c r="F4036" s="213">
        <v>486.2</v>
      </c>
      <c r="G4036" s="217">
        <v>371.5</v>
      </c>
      <c r="H4036" s="9">
        <v>130.50000000000728</v>
      </c>
      <c r="I4036" s="9">
        <v>0</v>
      </c>
      <c r="J4036" s="9">
        <v>0</v>
      </c>
      <c r="K4036" s="9">
        <v>263.50000000000364</v>
      </c>
      <c r="L4036" s="69"/>
      <c r="M4036" s="67">
        <f t="shared" si="106"/>
        <v>1450.3000000000109</v>
      </c>
      <c r="O4036" t="s">
        <v>353</v>
      </c>
      <c r="R4036" s="225"/>
      <c r="S4036" s="277"/>
      <c r="T4036" s="63"/>
      <c r="U4036" s="347"/>
      <c r="V4036" s="63"/>
      <c r="W4036" s="63"/>
    </row>
    <row r="4037" spans="1:23" ht="15">
      <c r="A4037" s="28" t="s">
        <v>12</v>
      </c>
      <c r="B4037" s="63" t="s">
        <v>15</v>
      </c>
      <c r="E4037" s="9">
        <v>324</v>
      </c>
      <c r="F4037" s="9">
        <v>212</v>
      </c>
      <c r="G4037" s="9">
        <v>292.7</v>
      </c>
      <c r="H4037" s="9">
        <v>434.99999999999636</v>
      </c>
      <c r="I4037" s="9">
        <v>0</v>
      </c>
      <c r="J4037" s="9">
        <v>0</v>
      </c>
      <c r="K4037" s="9">
        <v>162.40000000000509</v>
      </c>
      <c r="L4037" s="69"/>
      <c r="M4037" s="67">
        <f t="shared" si="106"/>
        <v>1426.1000000000015</v>
      </c>
      <c r="R4037" s="225"/>
      <c r="S4037" s="277"/>
      <c r="T4037" s="63"/>
      <c r="U4037" s="347"/>
      <c r="V4037" s="63"/>
      <c r="W4037" s="63"/>
    </row>
    <row r="4038" spans="1:23" ht="15">
      <c r="A4038" s="28" t="s">
        <v>14</v>
      </c>
      <c r="B4038" s="63" t="s">
        <v>4</v>
      </c>
      <c r="E4038" s="214">
        <v>604.6</v>
      </c>
      <c r="F4038" s="9">
        <v>175</v>
      </c>
      <c r="G4038" s="9">
        <v>284.60000000000002</v>
      </c>
      <c r="H4038" s="9">
        <v>343</v>
      </c>
      <c r="I4038" s="9">
        <v>0</v>
      </c>
      <c r="J4038" s="9">
        <v>0</v>
      </c>
      <c r="K4038" s="9" t="s">
        <v>279</v>
      </c>
      <c r="L4038" s="69"/>
      <c r="M4038" s="67">
        <f t="shared" si="106"/>
        <v>1407.2</v>
      </c>
      <c r="O4038" t="s">
        <v>282</v>
      </c>
      <c r="R4038" t="s">
        <v>1810</v>
      </c>
      <c r="S4038" s="277"/>
      <c r="T4038" s="63"/>
      <c r="U4038" s="347"/>
      <c r="V4038" s="63"/>
      <c r="W4038" s="63"/>
    </row>
    <row r="4039" spans="1:23" ht="15">
      <c r="A4039" s="28" t="s">
        <v>16</v>
      </c>
      <c r="B4039" s="63" t="s">
        <v>19</v>
      </c>
      <c r="E4039" s="9">
        <v>268.39999999999998</v>
      </c>
      <c r="F4039" s="217">
        <v>342.5</v>
      </c>
      <c r="G4039" s="217">
        <v>318.5</v>
      </c>
      <c r="H4039" s="217">
        <v>447.40000000000873</v>
      </c>
      <c r="I4039" s="9">
        <v>0</v>
      </c>
      <c r="J4039" s="9">
        <v>0</v>
      </c>
      <c r="K4039" s="9" t="s">
        <v>279</v>
      </c>
      <c r="L4039" s="69"/>
      <c r="M4039" s="67">
        <f t="shared" si="106"/>
        <v>1376.8000000000088</v>
      </c>
      <c r="O4039" t="s">
        <v>1282</v>
      </c>
      <c r="R4039" s="225"/>
      <c r="S4039" s="225"/>
      <c r="T4039" s="63"/>
      <c r="U4039" s="348"/>
      <c r="V4039" s="63"/>
      <c r="W4039" s="63"/>
    </row>
    <row r="4040" spans="1:23" ht="15">
      <c r="A4040" s="28" t="s">
        <v>18</v>
      </c>
      <c r="B4040" s="63" t="s">
        <v>142</v>
      </c>
      <c r="E4040" s="9" t="s">
        <v>279</v>
      </c>
      <c r="F4040" s="217">
        <v>315.8</v>
      </c>
      <c r="G4040" s="213">
        <v>402.9</v>
      </c>
      <c r="H4040" s="217">
        <v>494</v>
      </c>
      <c r="I4040" s="9">
        <v>0</v>
      </c>
      <c r="J4040" s="9">
        <v>0</v>
      </c>
      <c r="K4040" s="9">
        <v>149.30000000000291</v>
      </c>
      <c r="L4040" s="69"/>
      <c r="M4040" s="67">
        <f t="shared" si="106"/>
        <v>1362.000000000003</v>
      </c>
      <c r="O4040" t="s">
        <v>1281</v>
      </c>
      <c r="R4040" s="225"/>
      <c r="S4040" s="63"/>
      <c r="T4040" s="63"/>
      <c r="U4040" s="347"/>
      <c r="V4040" s="63"/>
      <c r="W4040" s="63"/>
    </row>
    <row r="4041" spans="1:23" ht="15">
      <c r="A4041" s="28" t="s">
        <v>20</v>
      </c>
      <c r="B4041" s="63" t="s">
        <v>11</v>
      </c>
      <c r="E4041" s="9">
        <v>258.5</v>
      </c>
      <c r="F4041" s="9">
        <v>271.3</v>
      </c>
      <c r="G4041" s="9">
        <v>255.5</v>
      </c>
      <c r="H4041" s="9">
        <v>322.70000000000073</v>
      </c>
      <c r="I4041" s="9">
        <v>0</v>
      </c>
      <c r="J4041" s="9">
        <v>0</v>
      </c>
      <c r="K4041" s="9">
        <v>223.29999999999927</v>
      </c>
      <c r="L4041" s="69"/>
      <c r="M4041" s="67">
        <f t="shared" si="106"/>
        <v>1331.3</v>
      </c>
      <c r="R4041" s="225"/>
      <c r="S4041" s="277"/>
      <c r="T4041" s="63"/>
      <c r="U4041" s="347"/>
      <c r="V4041" s="63"/>
      <c r="W4041" s="63"/>
    </row>
    <row r="4042" spans="1:23" ht="15">
      <c r="A4042" s="28" t="s">
        <v>22</v>
      </c>
      <c r="B4042" s="63" t="s">
        <v>21</v>
      </c>
      <c r="E4042" s="217">
        <v>380.5</v>
      </c>
      <c r="F4042" s="9">
        <v>176.4</v>
      </c>
      <c r="G4042" s="9">
        <v>277.89999999999998</v>
      </c>
      <c r="H4042" s="9">
        <v>92.900000000001455</v>
      </c>
      <c r="I4042" s="9">
        <v>0</v>
      </c>
      <c r="J4042" s="9">
        <v>0</v>
      </c>
      <c r="K4042" s="217">
        <v>375.5</v>
      </c>
      <c r="L4042" s="69"/>
      <c r="M4042" s="67">
        <f t="shared" si="106"/>
        <v>1303.2000000000014</v>
      </c>
      <c r="O4042" t="s">
        <v>337</v>
      </c>
      <c r="R4042" s="225"/>
      <c r="S4042" s="63"/>
      <c r="T4042" s="63"/>
      <c r="U4042" s="347"/>
      <c r="V4042" s="63"/>
      <c r="W4042" s="63"/>
    </row>
    <row r="4043" spans="1:23" ht="15">
      <c r="A4043" s="28" t="s">
        <v>24</v>
      </c>
      <c r="B4043" s="63" t="s">
        <v>141</v>
      </c>
      <c r="E4043" s="9" t="s">
        <v>279</v>
      </c>
      <c r="F4043" s="217">
        <v>465.2</v>
      </c>
      <c r="G4043" s="217">
        <v>365.5</v>
      </c>
      <c r="H4043" s="9">
        <v>107.00000000000364</v>
      </c>
      <c r="I4043" s="9">
        <v>0</v>
      </c>
      <c r="J4043" s="9">
        <v>0</v>
      </c>
      <c r="K4043" s="217">
        <v>364.79999999999927</v>
      </c>
      <c r="L4043" s="69"/>
      <c r="M4043" s="67">
        <f t="shared" si="106"/>
        <v>1302.500000000003</v>
      </c>
      <c r="O4043" t="s">
        <v>875</v>
      </c>
      <c r="R4043" s="225"/>
      <c r="S4043" s="277"/>
      <c r="T4043" s="63"/>
      <c r="U4043" s="348"/>
      <c r="V4043" s="63"/>
      <c r="W4043" s="63"/>
    </row>
    <row r="4044" spans="1:23" ht="15">
      <c r="A4044" s="28" t="s">
        <v>26</v>
      </c>
      <c r="B4044" s="63" t="s">
        <v>9</v>
      </c>
      <c r="E4044" s="217">
        <v>394.5</v>
      </c>
      <c r="F4044" s="9">
        <v>262.89999999999998</v>
      </c>
      <c r="G4044" s="9">
        <v>265</v>
      </c>
      <c r="H4044" s="9">
        <v>139.49999999999636</v>
      </c>
      <c r="I4044" s="9">
        <v>0</v>
      </c>
      <c r="J4044" s="9">
        <v>0</v>
      </c>
      <c r="K4044" s="9">
        <v>190.49999999999636</v>
      </c>
      <c r="L4044" s="69"/>
      <c r="M4044" s="67">
        <f t="shared" si="106"/>
        <v>1252.3999999999928</v>
      </c>
      <c r="O4044" t="s">
        <v>288</v>
      </c>
      <c r="R4044" s="225"/>
      <c r="S4044" s="63"/>
      <c r="T4044" s="63"/>
      <c r="U4044" s="347"/>
      <c r="V4044" s="63"/>
      <c r="W4044" s="63"/>
    </row>
    <row r="4045" spans="1:23" ht="15">
      <c r="A4045" s="28" t="s">
        <v>28</v>
      </c>
      <c r="B4045" s="63" t="s">
        <v>33</v>
      </c>
      <c r="E4045" s="213">
        <v>503.5</v>
      </c>
      <c r="F4045" s="217">
        <v>319</v>
      </c>
      <c r="G4045" s="9">
        <v>47.9</v>
      </c>
      <c r="H4045" s="9">
        <v>158.99999999999272</v>
      </c>
      <c r="I4045" s="9">
        <v>0</v>
      </c>
      <c r="J4045" s="9">
        <v>0</v>
      </c>
      <c r="K4045" s="9">
        <v>200.29999999999563</v>
      </c>
      <c r="L4045" s="69"/>
      <c r="M4045" s="67">
        <f t="shared" si="106"/>
        <v>1229.6999999999884</v>
      </c>
      <c r="O4045" t="s">
        <v>309</v>
      </c>
      <c r="R4045" s="225"/>
      <c r="S4045" s="277"/>
      <c r="T4045" s="63"/>
      <c r="U4045" s="348"/>
      <c r="V4045" s="63"/>
      <c r="W4045" s="63"/>
    </row>
    <row r="4046" spans="1:23" ht="15">
      <c r="A4046" s="28" t="s">
        <v>30</v>
      </c>
      <c r="B4046" s="63" t="s">
        <v>17</v>
      </c>
      <c r="E4046" s="217">
        <v>459.5</v>
      </c>
      <c r="F4046" s="64" t="s">
        <v>280</v>
      </c>
      <c r="G4046" s="217">
        <v>376</v>
      </c>
      <c r="H4046" s="9">
        <v>82.5</v>
      </c>
      <c r="I4046" s="9">
        <v>0</v>
      </c>
      <c r="J4046" s="9">
        <v>0</v>
      </c>
      <c r="K4046" s="9">
        <v>185.50000000000364</v>
      </c>
      <c r="L4046" s="69"/>
      <c r="M4046" s="67">
        <f t="shared" si="106"/>
        <v>1103.5000000000036</v>
      </c>
      <c r="O4046" t="s">
        <v>287</v>
      </c>
      <c r="R4046" s="225"/>
      <c r="S4046" s="63"/>
      <c r="T4046" s="63"/>
      <c r="U4046" s="347"/>
      <c r="V4046" s="63"/>
      <c r="W4046" s="63"/>
    </row>
    <row r="4047" spans="1:23" ht="15">
      <c r="A4047" s="28" t="s">
        <v>32</v>
      </c>
      <c r="B4047" s="63" t="s">
        <v>143</v>
      </c>
      <c r="E4047" s="9" t="s">
        <v>279</v>
      </c>
      <c r="F4047" s="217">
        <v>319.5</v>
      </c>
      <c r="G4047" s="9">
        <v>316</v>
      </c>
      <c r="H4047" s="9">
        <v>155.70000000000073</v>
      </c>
      <c r="I4047" s="9">
        <v>0</v>
      </c>
      <c r="J4047" s="9">
        <v>0</v>
      </c>
      <c r="K4047" s="9">
        <v>251.10000000000582</v>
      </c>
      <c r="L4047" s="69"/>
      <c r="M4047" s="67">
        <f t="shared" si="106"/>
        <v>1042.3000000000065</v>
      </c>
      <c r="O4047" t="s">
        <v>293</v>
      </c>
      <c r="R4047" s="225"/>
      <c r="S4047" s="277"/>
      <c r="T4047" s="63"/>
      <c r="U4047" s="347"/>
      <c r="V4047" s="63"/>
      <c r="W4047" s="63"/>
    </row>
    <row r="4048" spans="1:23" ht="15">
      <c r="A4048" s="28" t="s">
        <v>34</v>
      </c>
      <c r="B4048" s="63" t="s">
        <v>1</v>
      </c>
      <c r="E4048" s="9">
        <v>36</v>
      </c>
      <c r="F4048" s="9">
        <v>218.5</v>
      </c>
      <c r="G4048" s="212">
        <v>433.5</v>
      </c>
      <c r="H4048" s="9">
        <v>333.49999999999454</v>
      </c>
      <c r="I4048" s="9">
        <v>0</v>
      </c>
      <c r="J4048" s="9">
        <v>0</v>
      </c>
      <c r="K4048" s="64" t="s">
        <v>280</v>
      </c>
      <c r="L4048" s="69"/>
      <c r="M4048" s="67">
        <f t="shared" si="106"/>
        <v>1021.4999999999945</v>
      </c>
      <c r="O4048" t="s">
        <v>301</v>
      </c>
      <c r="R4048" s="225"/>
      <c r="S4048" s="277"/>
      <c r="T4048" s="63"/>
      <c r="U4048" s="347"/>
      <c r="V4048" s="63"/>
      <c r="W4048" s="63"/>
    </row>
    <row r="4049" spans="1:23" ht="15">
      <c r="A4049" s="28" t="s">
        <v>36</v>
      </c>
      <c r="B4049" s="63" t="s">
        <v>27</v>
      </c>
      <c r="E4049" s="9">
        <v>256</v>
      </c>
      <c r="F4049" s="9">
        <v>20</v>
      </c>
      <c r="G4049" s="9">
        <v>214</v>
      </c>
      <c r="H4049" s="9">
        <v>159.49999999999272</v>
      </c>
      <c r="I4049" s="9">
        <v>0</v>
      </c>
      <c r="J4049" s="9">
        <v>0</v>
      </c>
      <c r="K4049" s="9">
        <v>337.45000000000073</v>
      </c>
      <c r="L4049" s="69"/>
      <c r="M4049" s="67">
        <f t="shared" si="106"/>
        <v>986.94999999999345</v>
      </c>
      <c r="R4049" s="225"/>
      <c r="S4049" s="277"/>
      <c r="T4049" s="63"/>
      <c r="U4049" s="348"/>
      <c r="V4049" s="63"/>
      <c r="W4049" s="63"/>
    </row>
    <row r="4050" spans="1:23" ht="15">
      <c r="A4050" s="28" t="s">
        <v>38</v>
      </c>
      <c r="B4050" s="63" t="s">
        <v>154</v>
      </c>
      <c r="E4050" s="9" t="s">
        <v>279</v>
      </c>
      <c r="F4050" s="9" t="s">
        <v>279</v>
      </c>
      <c r="G4050" s="217">
        <v>319.5</v>
      </c>
      <c r="H4050" s="9">
        <v>331.99999999998909</v>
      </c>
      <c r="I4050" s="9">
        <v>0</v>
      </c>
      <c r="J4050" s="9">
        <v>0</v>
      </c>
      <c r="K4050" s="9">
        <v>275.90000000000146</v>
      </c>
      <c r="L4050" s="69"/>
      <c r="M4050" s="67">
        <f t="shared" si="106"/>
        <v>927.39999999999054</v>
      </c>
      <c r="O4050" t="s">
        <v>289</v>
      </c>
      <c r="R4050" s="225"/>
      <c r="S4050" s="225"/>
      <c r="T4050" s="63"/>
      <c r="U4050" s="347"/>
      <c r="V4050" s="63"/>
      <c r="W4050" s="63"/>
    </row>
    <row r="4051" spans="1:23" ht="15">
      <c r="A4051" s="28" t="s">
        <v>145</v>
      </c>
      <c r="B4051" s="63" t="s">
        <v>29</v>
      </c>
      <c r="E4051" s="217">
        <v>473.9</v>
      </c>
      <c r="F4051" s="9">
        <v>157</v>
      </c>
      <c r="G4051" s="9">
        <v>280.2</v>
      </c>
      <c r="H4051" s="9" t="s">
        <v>279</v>
      </c>
      <c r="I4051" s="9">
        <v>0</v>
      </c>
      <c r="J4051" s="9">
        <v>0</v>
      </c>
      <c r="K4051" s="9" t="s">
        <v>279</v>
      </c>
      <c r="L4051" s="69"/>
      <c r="M4051" s="67">
        <f t="shared" si="106"/>
        <v>911.09999999999991</v>
      </c>
      <c r="O4051" t="s">
        <v>298</v>
      </c>
      <c r="R4051" s="225"/>
      <c r="S4051" s="63"/>
      <c r="T4051" s="63"/>
      <c r="U4051" s="348"/>
      <c r="V4051" s="63"/>
      <c r="W4051" s="63"/>
    </row>
    <row r="4052" spans="1:23" ht="15">
      <c r="A4052" s="28" t="s">
        <v>146</v>
      </c>
      <c r="B4052" s="63" t="s">
        <v>35</v>
      </c>
      <c r="E4052" s="9">
        <v>136.19999999999999</v>
      </c>
      <c r="F4052" s="9">
        <v>265.5</v>
      </c>
      <c r="G4052" s="9">
        <v>210.5</v>
      </c>
      <c r="H4052" s="9">
        <v>267.50000000000182</v>
      </c>
      <c r="I4052" s="9">
        <v>0</v>
      </c>
      <c r="J4052" s="9">
        <v>0</v>
      </c>
      <c r="K4052" s="9" t="s">
        <v>279</v>
      </c>
      <c r="L4052" s="69"/>
      <c r="M4052" s="67">
        <f t="shared" si="106"/>
        <v>879.70000000000186</v>
      </c>
      <c r="R4052" s="225"/>
      <c r="S4052" s="277"/>
      <c r="T4052" s="63"/>
      <c r="U4052" s="347"/>
      <c r="V4052" s="63"/>
      <c r="W4052" s="63"/>
    </row>
    <row r="4053" spans="1:23" ht="15">
      <c r="A4053" s="28" t="s">
        <v>147</v>
      </c>
      <c r="B4053" s="63" t="s">
        <v>156</v>
      </c>
      <c r="E4053" s="9" t="s">
        <v>279</v>
      </c>
      <c r="F4053" s="9" t="s">
        <v>279</v>
      </c>
      <c r="G4053" s="9">
        <v>311.39999999999998</v>
      </c>
      <c r="H4053" s="9">
        <v>223.99999999999636</v>
      </c>
      <c r="I4053" s="9">
        <v>0</v>
      </c>
      <c r="J4053" s="9">
        <v>0</v>
      </c>
      <c r="K4053" s="9">
        <v>337.69999999999345</v>
      </c>
      <c r="L4053" s="69"/>
      <c r="M4053" s="67">
        <f t="shared" si="106"/>
        <v>873.09999999998979</v>
      </c>
      <c r="R4053" s="225"/>
      <c r="S4053" s="63"/>
      <c r="T4053" s="63"/>
      <c r="U4053" s="347"/>
      <c r="V4053" s="63"/>
      <c r="W4053" s="63"/>
    </row>
    <row r="4054" spans="1:23" ht="15">
      <c r="A4054" s="28" t="s">
        <v>151</v>
      </c>
      <c r="B4054" s="63" t="s">
        <v>790</v>
      </c>
      <c r="E4054" s="9" t="s">
        <v>279</v>
      </c>
      <c r="F4054" s="9" t="s">
        <v>279</v>
      </c>
      <c r="G4054" s="9" t="s">
        <v>279</v>
      </c>
      <c r="H4054" s="217">
        <v>489.45000000000073</v>
      </c>
      <c r="I4054" s="9">
        <v>0</v>
      </c>
      <c r="J4054" s="9">
        <v>0</v>
      </c>
      <c r="K4054" s="217">
        <v>377.49999999998909</v>
      </c>
      <c r="L4054" s="69"/>
      <c r="M4054" s="67">
        <f t="shared" si="106"/>
        <v>866.94999999998981</v>
      </c>
      <c r="O4054" t="s">
        <v>312</v>
      </c>
      <c r="R4054" s="225"/>
      <c r="S4054" s="277"/>
      <c r="T4054" s="63"/>
      <c r="U4054" s="347"/>
      <c r="V4054" s="63"/>
      <c r="W4054" s="63"/>
    </row>
    <row r="4055" spans="1:23" ht="15">
      <c r="A4055" s="28" t="s">
        <v>157</v>
      </c>
      <c r="B4055" s="63" t="s">
        <v>155</v>
      </c>
      <c r="E4055" s="9" t="s">
        <v>279</v>
      </c>
      <c r="F4055" s="9" t="s">
        <v>279</v>
      </c>
      <c r="G4055" s="9">
        <v>220.5</v>
      </c>
      <c r="H4055" s="9">
        <v>247.19999999999709</v>
      </c>
      <c r="I4055" s="9">
        <v>0</v>
      </c>
      <c r="J4055" s="9">
        <v>0</v>
      </c>
      <c r="K4055" s="9">
        <v>331.09999999999127</v>
      </c>
      <c r="L4055" s="69"/>
      <c r="M4055" s="67">
        <f t="shared" si="106"/>
        <v>798.79999999998836</v>
      </c>
      <c r="R4055" s="225"/>
      <c r="S4055" s="63"/>
      <c r="T4055" s="63"/>
      <c r="U4055" s="347"/>
      <c r="V4055" s="63"/>
      <c r="W4055" s="63"/>
    </row>
    <row r="4056" spans="1:23" ht="15">
      <c r="A4056" s="28" t="s">
        <v>159</v>
      </c>
      <c r="B4056" s="63" t="s">
        <v>762</v>
      </c>
      <c r="E4056" s="9" t="s">
        <v>279</v>
      </c>
      <c r="F4056" s="9" t="s">
        <v>279</v>
      </c>
      <c r="G4056" s="9" t="s">
        <v>279</v>
      </c>
      <c r="H4056" s="213">
        <v>505.50000000000728</v>
      </c>
      <c r="I4056" s="9">
        <v>0</v>
      </c>
      <c r="J4056" s="9">
        <v>0</v>
      </c>
      <c r="K4056" s="9">
        <v>265.00000000000728</v>
      </c>
      <c r="L4056" s="69"/>
      <c r="M4056" s="67">
        <f t="shared" si="106"/>
        <v>770.50000000001455</v>
      </c>
      <c r="O4056" t="s">
        <v>283</v>
      </c>
      <c r="R4056" s="225"/>
      <c r="S4056" s="277"/>
      <c r="T4056" s="63"/>
      <c r="U4056" s="347"/>
      <c r="V4056" s="63"/>
      <c r="W4056" s="63"/>
    </row>
    <row r="4057" spans="1:23" ht="15">
      <c r="A4057" s="28" t="s">
        <v>160</v>
      </c>
      <c r="B4057" s="63" t="s">
        <v>162</v>
      </c>
      <c r="E4057" s="9" t="s">
        <v>279</v>
      </c>
      <c r="F4057" s="9" t="s">
        <v>279</v>
      </c>
      <c r="G4057" s="9">
        <v>289.7</v>
      </c>
      <c r="H4057" s="9">
        <v>208.50000000000364</v>
      </c>
      <c r="I4057" s="9">
        <v>0</v>
      </c>
      <c r="J4057" s="9">
        <v>0</v>
      </c>
      <c r="K4057" s="9">
        <v>259.39999999999418</v>
      </c>
      <c r="L4057" s="69"/>
      <c r="M4057" s="67">
        <f t="shared" si="106"/>
        <v>757.59999999999786</v>
      </c>
      <c r="R4057" s="225"/>
      <c r="S4057" s="277"/>
      <c r="T4057" s="63"/>
      <c r="U4057" s="347"/>
      <c r="V4057" s="63"/>
      <c r="W4057" s="63"/>
    </row>
    <row r="4058" spans="1:23" ht="15">
      <c r="A4058" s="28" t="s">
        <v>161</v>
      </c>
      <c r="B4058" s="63" t="s">
        <v>23</v>
      </c>
      <c r="E4058" s="9">
        <v>207.5</v>
      </c>
      <c r="F4058" s="9">
        <v>87</v>
      </c>
      <c r="G4058" s="9">
        <v>163.19999999999999</v>
      </c>
      <c r="H4058" s="9">
        <v>124.5</v>
      </c>
      <c r="I4058" s="9">
        <v>0</v>
      </c>
      <c r="J4058" s="9">
        <v>0</v>
      </c>
      <c r="K4058" s="9">
        <v>169.69999999999709</v>
      </c>
      <c r="L4058" s="69"/>
      <c r="M4058" s="67">
        <f t="shared" si="106"/>
        <v>751.89999999999714</v>
      </c>
      <c r="R4058" s="225"/>
      <c r="S4058" s="277"/>
      <c r="T4058" s="63"/>
      <c r="U4058" s="347"/>
      <c r="V4058" s="63"/>
      <c r="W4058" s="63"/>
    </row>
    <row r="4059" spans="1:23" ht="15">
      <c r="A4059" s="28" t="s">
        <v>163</v>
      </c>
      <c r="B4059" s="63" t="s">
        <v>746</v>
      </c>
      <c r="E4059" s="9" t="s">
        <v>279</v>
      </c>
      <c r="F4059" s="9" t="s">
        <v>279</v>
      </c>
      <c r="G4059" s="9" t="s">
        <v>279</v>
      </c>
      <c r="H4059" s="217">
        <v>441.549999999992</v>
      </c>
      <c r="I4059" s="9">
        <v>0</v>
      </c>
      <c r="J4059" s="9">
        <v>0</v>
      </c>
      <c r="K4059" s="9">
        <v>305.00000000000364</v>
      </c>
      <c r="L4059" s="69"/>
      <c r="M4059" s="67">
        <f t="shared" si="106"/>
        <v>746.54999999999563</v>
      </c>
      <c r="O4059" t="s">
        <v>289</v>
      </c>
      <c r="R4059" s="225"/>
      <c r="S4059" s="63"/>
      <c r="T4059" s="63"/>
      <c r="U4059" s="347"/>
      <c r="V4059" s="63"/>
      <c r="W4059" s="63"/>
    </row>
    <row r="4060" spans="1:23" ht="15">
      <c r="A4060" s="28" t="s">
        <v>275</v>
      </c>
      <c r="B4060" s="63" t="s">
        <v>757</v>
      </c>
      <c r="E4060" s="9" t="s">
        <v>279</v>
      </c>
      <c r="F4060" s="9" t="s">
        <v>279</v>
      </c>
      <c r="G4060" s="9" t="s">
        <v>279</v>
      </c>
      <c r="H4060" s="9">
        <v>327.70000000000437</v>
      </c>
      <c r="I4060" s="9">
        <v>0</v>
      </c>
      <c r="J4060" s="9">
        <v>0</v>
      </c>
      <c r="K4060" s="213">
        <v>407.20000000000437</v>
      </c>
      <c r="L4060" s="69"/>
      <c r="M4060" s="67">
        <f t="shared" si="106"/>
        <v>734.90000000000873</v>
      </c>
      <c r="O4060" t="s">
        <v>283</v>
      </c>
      <c r="R4060" s="225"/>
      <c r="S4060" s="63"/>
      <c r="T4060" s="63"/>
      <c r="U4060" s="347"/>
      <c r="V4060" s="63"/>
      <c r="W4060" s="63"/>
    </row>
    <row r="4061" spans="1:23" ht="15">
      <c r="A4061" s="28" t="s">
        <v>276</v>
      </c>
      <c r="B4061" s="28" t="s">
        <v>733</v>
      </c>
      <c r="E4061" s="9" t="s">
        <v>279</v>
      </c>
      <c r="F4061" s="9" t="s">
        <v>279</v>
      </c>
      <c r="G4061" s="9" t="s">
        <v>279</v>
      </c>
      <c r="H4061" s="9">
        <v>356.19999999999709</v>
      </c>
      <c r="I4061" s="9">
        <v>0</v>
      </c>
      <c r="J4061" s="9">
        <v>0</v>
      </c>
      <c r="K4061" s="9">
        <v>353.299999999992</v>
      </c>
      <c r="L4061" s="69"/>
      <c r="M4061" s="67">
        <f t="shared" si="106"/>
        <v>709.49999999998909</v>
      </c>
      <c r="R4061" s="225"/>
      <c r="S4061" s="225"/>
      <c r="T4061" s="63"/>
      <c r="U4061" s="347"/>
      <c r="V4061" s="63"/>
      <c r="W4061" s="63"/>
    </row>
    <row r="4062" spans="1:23" ht="15">
      <c r="A4062" s="28" t="s">
        <v>277</v>
      </c>
      <c r="B4062" s="63" t="s">
        <v>749</v>
      </c>
      <c r="E4062" s="9" t="s">
        <v>279</v>
      </c>
      <c r="F4062" s="9" t="s">
        <v>279</v>
      </c>
      <c r="G4062" s="9" t="s">
        <v>279</v>
      </c>
      <c r="H4062" s="9">
        <v>427.19999999998618</v>
      </c>
      <c r="I4062" s="9">
        <v>0</v>
      </c>
      <c r="J4062" s="9">
        <v>0</v>
      </c>
      <c r="K4062" s="9">
        <v>255.60000000000582</v>
      </c>
      <c r="L4062" s="69"/>
      <c r="M4062" s="67">
        <f t="shared" ref="M4062:M4093" si="107">SUM(E4062:K4062)</f>
        <v>682.799999999992</v>
      </c>
      <c r="R4062" s="225"/>
      <c r="S4062" s="63"/>
      <c r="T4062" s="63"/>
      <c r="U4062" s="347"/>
      <c r="V4062" s="63"/>
      <c r="W4062" s="63"/>
    </row>
    <row r="4063" spans="1:23" ht="15">
      <c r="A4063" s="28" t="s">
        <v>278</v>
      </c>
      <c r="B4063" s="63" t="s">
        <v>800</v>
      </c>
      <c r="E4063" s="9" t="s">
        <v>279</v>
      </c>
      <c r="F4063" s="9" t="s">
        <v>279</v>
      </c>
      <c r="G4063" s="9" t="s">
        <v>279</v>
      </c>
      <c r="H4063" s="217">
        <v>441.84999999999854</v>
      </c>
      <c r="I4063" s="9">
        <v>0</v>
      </c>
      <c r="J4063" s="9">
        <v>0</v>
      </c>
      <c r="K4063" s="9">
        <v>227.5</v>
      </c>
      <c r="L4063" s="69"/>
      <c r="M4063" s="67">
        <f t="shared" si="107"/>
        <v>669.34999999999854</v>
      </c>
      <c r="O4063" t="s">
        <v>288</v>
      </c>
      <c r="R4063" s="225"/>
      <c r="S4063" s="277"/>
      <c r="T4063" s="63"/>
      <c r="U4063" s="347"/>
      <c r="V4063" s="63"/>
      <c r="W4063" s="63"/>
    </row>
    <row r="4064" spans="1:23" ht="15">
      <c r="A4064" s="28" t="s">
        <v>735</v>
      </c>
      <c r="B4064" s="63" t="s">
        <v>748</v>
      </c>
      <c r="E4064" s="9" t="s">
        <v>279</v>
      </c>
      <c r="F4064" s="9" t="s">
        <v>279</v>
      </c>
      <c r="G4064" s="9" t="s">
        <v>279</v>
      </c>
      <c r="H4064" s="9">
        <v>369.24999999999636</v>
      </c>
      <c r="I4064" s="9">
        <v>0</v>
      </c>
      <c r="J4064" s="9">
        <v>0</v>
      </c>
      <c r="K4064" s="9">
        <v>299.5</v>
      </c>
      <c r="L4064" s="69"/>
      <c r="M4064" s="67">
        <f t="shared" si="107"/>
        <v>668.74999999999636</v>
      </c>
      <c r="R4064" s="225"/>
      <c r="S4064" s="63"/>
      <c r="T4064" s="63"/>
      <c r="U4064" s="347"/>
      <c r="V4064" s="63"/>
      <c r="W4064" s="63"/>
    </row>
    <row r="4065" spans="1:23" ht="15">
      <c r="A4065" s="28" t="s">
        <v>736</v>
      </c>
      <c r="B4065" s="63" t="s">
        <v>144</v>
      </c>
      <c r="E4065" s="9" t="s">
        <v>279</v>
      </c>
      <c r="F4065" s="9">
        <v>39</v>
      </c>
      <c r="G4065" s="9">
        <v>78.75</v>
      </c>
      <c r="H4065" s="9">
        <v>309.75000000001091</v>
      </c>
      <c r="I4065" s="9">
        <v>0</v>
      </c>
      <c r="J4065" s="9">
        <v>0</v>
      </c>
      <c r="K4065" s="9">
        <v>191.50000000000364</v>
      </c>
      <c r="L4065" s="69"/>
      <c r="M4065" s="67">
        <f t="shared" si="107"/>
        <v>619.00000000001455</v>
      </c>
      <c r="R4065" s="225"/>
      <c r="S4065" s="28"/>
      <c r="T4065" s="63"/>
      <c r="U4065" s="348"/>
      <c r="V4065" s="63"/>
      <c r="W4065" s="63"/>
    </row>
    <row r="4066" spans="1:23" ht="15">
      <c r="A4066" s="28" t="s">
        <v>737</v>
      </c>
      <c r="B4066" s="63" t="s">
        <v>755</v>
      </c>
      <c r="E4066" s="9" t="s">
        <v>279</v>
      </c>
      <c r="F4066" s="9" t="s">
        <v>279</v>
      </c>
      <c r="G4066" s="9" t="s">
        <v>279</v>
      </c>
      <c r="H4066" s="9">
        <v>280.99999999999636</v>
      </c>
      <c r="I4066" s="9">
        <v>0</v>
      </c>
      <c r="J4066" s="9">
        <v>0</v>
      </c>
      <c r="K4066" s="9">
        <v>300.99999999999636</v>
      </c>
      <c r="L4066" s="69"/>
      <c r="M4066" s="67">
        <f t="shared" si="107"/>
        <v>581.99999999999272</v>
      </c>
      <c r="R4066" s="225"/>
      <c r="S4066" s="63"/>
      <c r="T4066" s="63"/>
      <c r="U4066" s="347"/>
      <c r="V4066" s="63"/>
      <c r="W4066" s="63"/>
    </row>
    <row r="4067" spans="1:23" ht="15">
      <c r="A4067" s="28" t="s">
        <v>739</v>
      </c>
      <c r="B4067" s="63" t="s">
        <v>788</v>
      </c>
      <c r="E4067" s="9" t="s">
        <v>279</v>
      </c>
      <c r="F4067" s="9" t="s">
        <v>279</v>
      </c>
      <c r="G4067" s="9" t="s">
        <v>279</v>
      </c>
      <c r="H4067" s="9">
        <v>302.40000000000146</v>
      </c>
      <c r="I4067" s="9">
        <v>0</v>
      </c>
      <c r="J4067" s="9">
        <v>0</v>
      </c>
      <c r="K4067" s="9">
        <v>273.59999999999854</v>
      </c>
      <c r="L4067" s="69"/>
      <c r="M4067" s="67">
        <f t="shared" si="107"/>
        <v>576</v>
      </c>
      <c r="R4067" s="225"/>
      <c r="S4067" s="277"/>
      <c r="T4067" s="63"/>
      <c r="U4067" s="348"/>
      <c r="V4067" s="63"/>
      <c r="W4067" s="63"/>
    </row>
    <row r="4068" spans="1:23" ht="15">
      <c r="A4068" s="28" t="s">
        <v>745</v>
      </c>
      <c r="B4068" s="63" t="s">
        <v>778</v>
      </c>
      <c r="E4068" s="9" t="s">
        <v>279</v>
      </c>
      <c r="F4068" s="9" t="s">
        <v>279</v>
      </c>
      <c r="G4068" s="9" t="s">
        <v>279</v>
      </c>
      <c r="H4068" s="9">
        <v>315.35000000000218</v>
      </c>
      <c r="I4068" s="9">
        <v>0</v>
      </c>
      <c r="J4068" s="9">
        <v>0</v>
      </c>
      <c r="K4068" s="9">
        <v>251.99999999998909</v>
      </c>
      <c r="L4068" s="69"/>
      <c r="M4068" s="67">
        <f t="shared" si="107"/>
        <v>567.34999999999127</v>
      </c>
      <c r="R4068" s="225"/>
      <c r="S4068" s="277"/>
      <c r="T4068" s="63"/>
      <c r="U4068" s="348"/>
      <c r="V4068" s="63"/>
      <c r="W4068" s="63"/>
    </row>
    <row r="4069" spans="1:23" ht="15">
      <c r="A4069" s="28" t="s">
        <v>747</v>
      </c>
      <c r="B4069" s="63" t="s">
        <v>178</v>
      </c>
      <c r="E4069" s="9">
        <v>218.5</v>
      </c>
      <c r="F4069" s="217">
        <v>326.3</v>
      </c>
      <c r="G4069" s="9" t="s">
        <v>279</v>
      </c>
      <c r="H4069" s="9" t="s">
        <v>279</v>
      </c>
      <c r="I4069" s="9">
        <v>0</v>
      </c>
      <c r="J4069" s="9">
        <v>0</v>
      </c>
      <c r="K4069" s="9" t="s">
        <v>279</v>
      </c>
      <c r="L4069" s="69"/>
      <c r="M4069" s="67">
        <f t="shared" si="107"/>
        <v>544.79999999999995</v>
      </c>
      <c r="O4069" t="s">
        <v>298</v>
      </c>
      <c r="R4069" s="225"/>
      <c r="S4069" s="225"/>
      <c r="T4069" s="63"/>
      <c r="U4069" s="348"/>
      <c r="V4069" s="63"/>
      <c r="W4069" s="63"/>
    </row>
    <row r="4070" spans="1:23" ht="15">
      <c r="A4070" s="28" t="s">
        <v>750</v>
      </c>
      <c r="B4070" s="63" t="s">
        <v>771</v>
      </c>
      <c r="E4070" s="9" t="s">
        <v>279</v>
      </c>
      <c r="F4070" s="9" t="s">
        <v>279</v>
      </c>
      <c r="G4070" s="9" t="s">
        <v>279</v>
      </c>
      <c r="H4070" s="9">
        <v>234.59999999999854</v>
      </c>
      <c r="I4070" s="9">
        <v>0</v>
      </c>
      <c r="J4070" s="9">
        <v>0</v>
      </c>
      <c r="K4070" s="9">
        <v>299.00000000001091</v>
      </c>
      <c r="L4070" s="69"/>
      <c r="M4070" s="67">
        <f t="shared" si="107"/>
        <v>533.60000000000946</v>
      </c>
      <c r="R4070" s="225"/>
      <c r="S4070" s="63"/>
      <c r="T4070" s="63"/>
      <c r="U4070" s="348"/>
      <c r="V4070" s="63"/>
      <c r="W4070" s="63"/>
    </row>
    <row r="4071" spans="1:23" ht="15">
      <c r="A4071" s="28" t="s">
        <v>751</v>
      </c>
      <c r="B4071" s="63" t="s">
        <v>753</v>
      </c>
      <c r="E4071" s="9" t="s">
        <v>279</v>
      </c>
      <c r="F4071" s="9" t="s">
        <v>279</v>
      </c>
      <c r="G4071" s="9" t="s">
        <v>279</v>
      </c>
      <c r="H4071" s="9">
        <v>182.19999999999345</v>
      </c>
      <c r="I4071" s="9">
        <v>0</v>
      </c>
      <c r="J4071" s="9">
        <v>0</v>
      </c>
      <c r="K4071" s="9">
        <v>351</v>
      </c>
      <c r="L4071" s="69"/>
      <c r="M4071" s="67">
        <f t="shared" si="107"/>
        <v>533.19999999999345</v>
      </c>
      <c r="R4071" s="225"/>
      <c r="S4071" s="63"/>
      <c r="T4071" s="63"/>
      <c r="U4071" s="347"/>
      <c r="V4071" s="63"/>
      <c r="W4071" s="63"/>
    </row>
    <row r="4072" spans="1:23" ht="15">
      <c r="A4072" s="28" t="s">
        <v>754</v>
      </c>
      <c r="B4072" s="63" t="s">
        <v>744</v>
      </c>
      <c r="E4072" s="9" t="s">
        <v>279</v>
      </c>
      <c r="F4072" s="9" t="s">
        <v>279</v>
      </c>
      <c r="G4072" s="9" t="s">
        <v>279</v>
      </c>
      <c r="H4072" s="217">
        <v>504.35000000000946</v>
      </c>
      <c r="I4072" s="9">
        <v>0</v>
      </c>
      <c r="J4072" s="9">
        <v>0</v>
      </c>
      <c r="K4072" s="9" t="s">
        <v>279</v>
      </c>
      <c r="L4072" s="69"/>
      <c r="M4072" s="67">
        <f t="shared" si="107"/>
        <v>504.35000000000946</v>
      </c>
      <c r="O4072" t="s">
        <v>284</v>
      </c>
      <c r="R4072" s="225"/>
      <c r="S4072" s="277"/>
      <c r="T4072" s="63"/>
      <c r="U4072" s="347"/>
      <c r="V4072" s="63"/>
      <c r="W4072" s="63"/>
    </row>
    <row r="4073" spans="1:23" ht="15">
      <c r="A4073" s="28" t="s">
        <v>756</v>
      </c>
      <c r="B4073" s="28" t="s">
        <v>734</v>
      </c>
      <c r="E4073" s="9" t="s">
        <v>279</v>
      </c>
      <c r="F4073" s="9" t="s">
        <v>279</v>
      </c>
      <c r="G4073" s="9" t="s">
        <v>279</v>
      </c>
      <c r="H4073" s="9">
        <v>154</v>
      </c>
      <c r="I4073" s="9">
        <v>0</v>
      </c>
      <c r="J4073" s="9">
        <v>0</v>
      </c>
      <c r="K4073" s="9">
        <v>346.40000000000873</v>
      </c>
      <c r="L4073" s="69"/>
      <c r="M4073" s="67">
        <f t="shared" si="107"/>
        <v>500.40000000000873</v>
      </c>
      <c r="S4073" s="277"/>
      <c r="T4073" s="63"/>
      <c r="U4073" s="348"/>
      <c r="V4073" s="63"/>
      <c r="W4073" s="63"/>
    </row>
    <row r="4074" spans="1:23" ht="15">
      <c r="A4074" s="28" t="s">
        <v>761</v>
      </c>
      <c r="B4074" s="63" t="s">
        <v>796</v>
      </c>
      <c r="E4074" s="9" t="s">
        <v>279</v>
      </c>
      <c r="F4074" s="9" t="s">
        <v>279</v>
      </c>
      <c r="G4074" s="9" t="s">
        <v>279</v>
      </c>
      <c r="H4074" s="9">
        <v>331.69999999999345</v>
      </c>
      <c r="I4074" s="9">
        <v>0</v>
      </c>
      <c r="J4074" s="9">
        <v>0</v>
      </c>
      <c r="K4074" s="9">
        <v>165.09999999999491</v>
      </c>
      <c r="L4074" s="69"/>
      <c r="M4074" s="67">
        <f t="shared" si="107"/>
        <v>496.79999999998836</v>
      </c>
      <c r="R4074" s="225"/>
      <c r="S4074" s="225"/>
      <c r="T4074" s="63"/>
      <c r="U4074" s="347"/>
      <c r="V4074" s="63"/>
      <c r="W4074" s="63"/>
    </row>
    <row r="4075" spans="1:23" ht="15">
      <c r="A4075" s="28" t="s">
        <v>765</v>
      </c>
      <c r="B4075" s="63" t="s">
        <v>738</v>
      </c>
      <c r="E4075" s="9" t="s">
        <v>279</v>
      </c>
      <c r="F4075" s="9" t="s">
        <v>279</v>
      </c>
      <c r="G4075" s="9" t="s">
        <v>279</v>
      </c>
      <c r="H4075" s="9">
        <v>179.24999999999636</v>
      </c>
      <c r="I4075" s="9">
        <v>0</v>
      </c>
      <c r="J4075" s="9">
        <v>0</v>
      </c>
      <c r="K4075" s="9">
        <v>297.19999999999709</v>
      </c>
      <c r="L4075" s="69"/>
      <c r="M4075" s="67">
        <f t="shared" si="107"/>
        <v>476.44999999999345</v>
      </c>
      <c r="R4075" s="225"/>
      <c r="S4075" s="225"/>
      <c r="T4075" s="63"/>
      <c r="U4075" s="347"/>
      <c r="V4075" s="63"/>
      <c r="W4075" s="63"/>
    </row>
    <row r="4076" spans="1:23" ht="15">
      <c r="A4076" s="28" t="s">
        <v>766</v>
      </c>
      <c r="B4076" s="63" t="s">
        <v>779</v>
      </c>
      <c r="E4076" s="9" t="s">
        <v>279</v>
      </c>
      <c r="F4076" s="9" t="s">
        <v>279</v>
      </c>
      <c r="G4076" s="9" t="s">
        <v>279</v>
      </c>
      <c r="H4076" s="9">
        <v>202.50000000000364</v>
      </c>
      <c r="I4076" s="9">
        <v>0</v>
      </c>
      <c r="J4076" s="9">
        <v>0</v>
      </c>
      <c r="K4076" s="9">
        <v>267.700000000008</v>
      </c>
      <c r="L4076" s="69"/>
      <c r="M4076" s="67">
        <f t="shared" si="107"/>
        <v>470.20000000001164</v>
      </c>
      <c r="R4076" s="225"/>
      <c r="S4076" s="225"/>
      <c r="T4076" s="63"/>
      <c r="U4076" s="347"/>
      <c r="V4076" s="63"/>
      <c r="W4076" s="63"/>
    </row>
    <row r="4077" spans="1:23" ht="15">
      <c r="A4077" s="28" t="s">
        <v>767</v>
      </c>
      <c r="B4077" s="63" t="s">
        <v>783</v>
      </c>
      <c r="E4077" s="9" t="s">
        <v>279</v>
      </c>
      <c r="F4077" s="9" t="s">
        <v>279</v>
      </c>
      <c r="G4077" s="9" t="s">
        <v>279</v>
      </c>
      <c r="H4077" s="9">
        <v>184.5</v>
      </c>
      <c r="I4077" s="9">
        <v>0</v>
      </c>
      <c r="J4077" s="9">
        <v>0</v>
      </c>
      <c r="K4077" s="9">
        <v>261</v>
      </c>
      <c r="L4077" s="69"/>
      <c r="M4077" s="67">
        <f t="shared" si="107"/>
        <v>445.5</v>
      </c>
      <c r="R4077" s="225"/>
      <c r="S4077" s="277"/>
      <c r="T4077" s="63"/>
      <c r="U4077" s="348"/>
      <c r="V4077" s="63"/>
      <c r="W4077" s="63"/>
    </row>
    <row r="4078" spans="1:23" ht="15">
      <c r="A4078" s="28" t="s">
        <v>773</v>
      </c>
      <c r="B4078" s="63" t="s">
        <v>769</v>
      </c>
      <c r="E4078" s="9" t="s">
        <v>279</v>
      </c>
      <c r="F4078" s="9" t="s">
        <v>279</v>
      </c>
      <c r="G4078" s="9" t="s">
        <v>279</v>
      </c>
      <c r="H4078" s="217">
        <v>438.90000000000873</v>
      </c>
      <c r="I4078" s="9">
        <v>0</v>
      </c>
      <c r="J4078" s="9">
        <v>0</v>
      </c>
      <c r="K4078" s="9" t="s">
        <v>279</v>
      </c>
      <c r="L4078" s="69"/>
      <c r="M4078" s="67">
        <f t="shared" si="107"/>
        <v>438.90000000000873</v>
      </c>
      <c r="O4078" t="s">
        <v>294</v>
      </c>
      <c r="R4078" s="225"/>
      <c r="S4078" s="63"/>
      <c r="T4078" s="63"/>
      <c r="U4078" s="347"/>
      <c r="V4078" s="63"/>
      <c r="W4078" s="63"/>
    </row>
    <row r="4079" spans="1:23" ht="15">
      <c r="A4079" s="28" t="s">
        <v>781</v>
      </c>
      <c r="B4079" s="229" t="s">
        <v>1661</v>
      </c>
      <c r="C4079" s="3"/>
      <c r="D4079" s="3"/>
      <c r="E4079" s="9" t="s">
        <v>279</v>
      </c>
      <c r="F4079" s="9" t="s">
        <v>279</v>
      </c>
      <c r="G4079" s="9" t="s">
        <v>279</v>
      </c>
      <c r="H4079" s="9" t="s">
        <v>279</v>
      </c>
      <c r="I4079" s="9">
        <v>0</v>
      </c>
      <c r="J4079" s="9">
        <v>0</v>
      </c>
      <c r="K4079" s="214">
        <v>419</v>
      </c>
      <c r="L4079" s="69"/>
      <c r="M4079" s="67">
        <f t="shared" si="107"/>
        <v>419</v>
      </c>
      <c r="O4079" t="s">
        <v>282</v>
      </c>
      <c r="R4079" s="21" t="s">
        <v>1810</v>
      </c>
      <c r="S4079" s="277"/>
      <c r="T4079" s="63"/>
      <c r="U4079" s="347"/>
      <c r="V4079" s="63"/>
      <c r="W4079" s="63"/>
    </row>
    <row r="4080" spans="1:23" ht="15">
      <c r="A4080" s="28" t="s">
        <v>785</v>
      </c>
      <c r="B4080" s="63" t="s">
        <v>782</v>
      </c>
      <c r="E4080" s="9" t="s">
        <v>279</v>
      </c>
      <c r="F4080" s="9" t="s">
        <v>279</v>
      </c>
      <c r="G4080" s="9" t="s">
        <v>279</v>
      </c>
      <c r="H4080" s="9">
        <v>298.50000000000364</v>
      </c>
      <c r="I4080" s="9">
        <v>0</v>
      </c>
      <c r="J4080" s="9">
        <v>0</v>
      </c>
      <c r="K4080" s="9">
        <v>119.99999999999818</v>
      </c>
      <c r="L4080" s="69"/>
      <c r="M4080" s="67">
        <f t="shared" si="107"/>
        <v>418.50000000000182</v>
      </c>
      <c r="R4080" s="225"/>
      <c r="S4080" s="63"/>
      <c r="T4080" s="63"/>
      <c r="U4080" s="348"/>
      <c r="V4080" s="63"/>
      <c r="W4080" s="63"/>
    </row>
    <row r="4081" spans="1:23" ht="15">
      <c r="A4081" s="28" t="s">
        <v>786</v>
      </c>
      <c r="B4081" s="277" t="s">
        <v>2007</v>
      </c>
      <c r="C4081" s="3"/>
      <c r="D4081" s="3"/>
      <c r="E4081" s="9" t="s">
        <v>279</v>
      </c>
      <c r="F4081" s="9" t="s">
        <v>279</v>
      </c>
      <c r="G4081" s="9" t="s">
        <v>279</v>
      </c>
      <c r="H4081" s="9" t="s">
        <v>279</v>
      </c>
      <c r="I4081" s="9">
        <v>0</v>
      </c>
      <c r="J4081" s="9">
        <v>0</v>
      </c>
      <c r="K4081" s="212">
        <v>417.399999999996</v>
      </c>
      <c r="L4081" s="69"/>
      <c r="M4081" s="67">
        <f t="shared" si="107"/>
        <v>417.399999999996</v>
      </c>
      <c r="O4081" t="s">
        <v>301</v>
      </c>
      <c r="S4081" s="63"/>
      <c r="T4081" s="63"/>
      <c r="U4081" s="347"/>
      <c r="V4081" s="63"/>
      <c r="W4081" s="63"/>
    </row>
    <row r="4082" spans="1:23" ht="15">
      <c r="A4082" s="28" t="s">
        <v>787</v>
      </c>
      <c r="B4082" s="63" t="s">
        <v>764</v>
      </c>
      <c r="E4082" s="9" t="s">
        <v>279</v>
      </c>
      <c r="F4082" s="9" t="s">
        <v>279</v>
      </c>
      <c r="G4082" s="9" t="s">
        <v>279</v>
      </c>
      <c r="H4082" s="9">
        <v>144.50000000000364</v>
      </c>
      <c r="I4082" s="9">
        <v>0</v>
      </c>
      <c r="J4082" s="9">
        <v>0</v>
      </c>
      <c r="K4082" s="9">
        <v>266.90000000000509</v>
      </c>
      <c r="L4082" s="69"/>
      <c r="M4082" s="67">
        <f t="shared" si="107"/>
        <v>411.40000000000873</v>
      </c>
      <c r="S4082" s="63"/>
      <c r="T4082" s="63"/>
      <c r="U4082" s="347"/>
      <c r="V4082" s="63"/>
      <c r="W4082" s="63"/>
    </row>
    <row r="4083" spans="1:23" ht="15">
      <c r="A4083" s="28" t="s">
        <v>793</v>
      </c>
      <c r="B4083" s="63" t="s">
        <v>158</v>
      </c>
      <c r="E4083" s="9" t="s">
        <v>279</v>
      </c>
      <c r="F4083" s="9" t="s">
        <v>279</v>
      </c>
      <c r="G4083" s="9">
        <v>295.7</v>
      </c>
      <c r="H4083" s="9">
        <v>109.99999999999636</v>
      </c>
      <c r="I4083" s="9">
        <v>0</v>
      </c>
      <c r="J4083" s="9">
        <v>0</v>
      </c>
      <c r="K4083" s="9" t="s">
        <v>279</v>
      </c>
      <c r="L4083" s="69"/>
      <c r="M4083" s="67">
        <f t="shared" si="107"/>
        <v>405.69999999999635</v>
      </c>
      <c r="R4083" s="225"/>
      <c r="S4083" s="28"/>
      <c r="T4083" s="63"/>
      <c r="U4083" s="347"/>
      <c r="V4083" s="63"/>
      <c r="W4083" s="63"/>
    </row>
    <row r="4084" spans="1:23" ht="15">
      <c r="A4084" s="28" t="s">
        <v>794</v>
      </c>
      <c r="B4084" s="277" t="s">
        <v>2157</v>
      </c>
      <c r="C4084" s="3"/>
      <c r="D4084" s="3"/>
      <c r="E4084" s="9" t="s">
        <v>279</v>
      </c>
      <c r="F4084" s="9" t="s">
        <v>279</v>
      </c>
      <c r="G4084" s="9" t="s">
        <v>279</v>
      </c>
      <c r="H4084" s="9" t="s">
        <v>279</v>
      </c>
      <c r="I4084" s="9">
        <v>0</v>
      </c>
      <c r="J4084" s="9">
        <v>0</v>
      </c>
      <c r="K4084" s="217">
        <v>403.40000000000509</v>
      </c>
      <c r="L4084" s="69"/>
      <c r="M4084" s="67">
        <f t="shared" si="107"/>
        <v>403.40000000000509</v>
      </c>
      <c r="O4084" t="s">
        <v>284</v>
      </c>
      <c r="S4084" s="63"/>
      <c r="T4084" s="63"/>
      <c r="U4084" s="347"/>
      <c r="V4084" s="63"/>
      <c r="W4084" s="63"/>
    </row>
    <row r="4085" spans="1:23" ht="15">
      <c r="A4085" s="28" t="s">
        <v>795</v>
      </c>
      <c r="B4085" s="63" t="s">
        <v>763</v>
      </c>
      <c r="E4085" s="9" t="s">
        <v>279</v>
      </c>
      <c r="F4085" s="9" t="s">
        <v>279</v>
      </c>
      <c r="G4085" s="9" t="s">
        <v>279</v>
      </c>
      <c r="H4085" s="9">
        <v>159.5</v>
      </c>
      <c r="I4085" s="9">
        <v>0</v>
      </c>
      <c r="J4085" s="9">
        <v>0</v>
      </c>
      <c r="K4085" s="9">
        <v>242.100000000004</v>
      </c>
      <c r="L4085" s="69"/>
      <c r="M4085" s="67">
        <f t="shared" si="107"/>
        <v>401.600000000004</v>
      </c>
      <c r="S4085" s="225"/>
      <c r="T4085" s="63"/>
      <c r="U4085" s="347"/>
      <c r="V4085" s="63"/>
      <c r="W4085" s="63"/>
    </row>
    <row r="4086" spans="1:23" ht="15">
      <c r="A4086" s="28" t="s">
        <v>797</v>
      </c>
      <c r="B4086" s="63" t="s">
        <v>179</v>
      </c>
      <c r="E4086" s="9">
        <v>378</v>
      </c>
      <c r="F4086" s="9" t="s">
        <v>279</v>
      </c>
      <c r="G4086" s="9" t="s">
        <v>279</v>
      </c>
      <c r="H4086" s="9" t="s">
        <v>279</v>
      </c>
      <c r="I4086" s="9">
        <v>0</v>
      </c>
      <c r="J4086" s="9">
        <v>0</v>
      </c>
      <c r="K4086" s="9" t="s">
        <v>279</v>
      </c>
      <c r="L4086" s="69"/>
      <c r="M4086" s="67">
        <f t="shared" si="107"/>
        <v>378</v>
      </c>
      <c r="R4086" s="225"/>
      <c r="S4086" s="63"/>
      <c r="T4086" s="63"/>
      <c r="U4086" s="347"/>
      <c r="V4086" s="63"/>
      <c r="W4086" s="63"/>
    </row>
    <row r="4087" spans="1:23" ht="15">
      <c r="A4087" s="28" t="s">
        <v>798</v>
      </c>
      <c r="B4087" s="229" t="s">
        <v>1660</v>
      </c>
      <c r="C4087" s="3"/>
      <c r="D4087" s="3"/>
      <c r="E4087" s="9" t="s">
        <v>279</v>
      </c>
      <c r="F4087" s="9" t="s">
        <v>279</v>
      </c>
      <c r="G4087" s="9" t="s">
        <v>279</v>
      </c>
      <c r="H4087" s="9" t="s">
        <v>279</v>
      </c>
      <c r="I4087" s="9">
        <v>0</v>
      </c>
      <c r="J4087" s="9">
        <v>0</v>
      </c>
      <c r="K4087" s="217">
        <v>374.39999999999054</v>
      </c>
      <c r="L4087" s="69"/>
      <c r="M4087" s="67">
        <f t="shared" si="107"/>
        <v>374.39999999999054</v>
      </c>
      <c r="O4087" t="s">
        <v>293</v>
      </c>
      <c r="S4087" s="277"/>
      <c r="T4087" s="63"/>
      <c r="U4087" s="348"/>
      <c r="V4087" s="63"/>
      <c r="W4087" s="63"/>
    </row>
    <row r="4088" spans="1:23" ht="15">
      <c r="A4088" s="28" t="s">
        <v>799</v>
      </c>
      <c r="B4088" s="277" t="s">
        <v>2023</v>
      </c>
      <c r="C4088" s="3"/>
      <c r="D4088" s="3"/>
      <c r="E4088" s="9" t="s">
        <v>279</v>
      </c>
      <c r="F4088" s="9" t="s">
        <v>279</v>
      </c>
      <c r="G4088" s="9" t="s">
        <v>279</v>
      </c>
      <c r="H4088" s="9" t="s">
        <v>279</v>
      </c>
      <c r="I4088" s="9">
        <v>0</v>
      </c>
      <c r="J4088" s="9">
        <v>0</v>
      </c>
      <c r="K4088" s="217">
        <v>371.40000000000509</v>
      </c>
      <c r="L4088" s="69"/>
      <c r="M4088" s="67">
        <f t="shared" si="107"/>
        <v>371.40000000000509</v>
      </c>
      <c r="O4088" t="s">
        <v>288</v>
      </c>
      <c r="S4088" s="63"/>
      <c r="T4088" s="63"/>
      <c r="U4088" s="347"/>
      <c r="V4088" s="63"/>
      <c r="W4088" s="63"/>
    </row>
    <row r="4089" spans="1:23" ht="15">
      <c r="A4089" s="28" t="s">
        <v>802</v>
      </c>
      <c r="B4089" s="63" t="s">
        <v>164</v>
      </c>
      <c r="E4089" s="9" t="s">
        <v>279</v>
      </c>
      <c r="F4089" s="9" t="s">
        <v>279</v>
      </c>
      <c r="G4089" s="217">
        <v>350.5</v>
      </c>
      <c r="H4089" s="9" t="s">
        <v>279</v>
      </c>
      <c r="I4089" s="9">
        <v>0</v>
      </c>
      <c r="J4089" s="9">
        <v>0</v>
      </c>
      <c r="K4089" s="9" t="s">
        <v>279</v>
      </c>
      <c r="L4089" s="69"/>
      <c r="M4089" s="67">
        <f t="shared" si="107"/>
        <v>350.5</v>
      </c>
      <c r="O4089" t="s">
        <v>293</v>
      </c>
      <c r="R4089" s="225"/>
      <c r="S4089" s="63"/>
      <c r="T4089" s="63"/>
      <c r="U4089" s="348"/>
      <c r="V4089" s="63"/>
      <c r="W4089" s="63"/>
    </row>
    <row r="4090" spans="1:23" ht="15">
      <c r="A4090" s="28" t="s">
        <v>896</v>
      </c>
      <c r="B4090" s="229" t="s">
        <v>1654</v>
      </c>
      <c r="C4090" s="3"/>
      <c r="D4090" s="3"/>
      <c r="E4090" s="9" t="s">
        <v>279</v>
      </c>
      <c r="F4090" s="9" t="s">
        <v>279</v>
      </c>
      <c r="G4090" s="9" t="s">
        <v>279</v>
      </c>
      <c r="H4090" s="9" t="s">
        <v>279</v>
      </c>
      <c r="I4090" s="9">
        <v>0</v>
      </c>
      <c r="J4090" s="9">
        <v>0</v>
      </c>
      <c r="K4090" s="9">
        <v>333.00000000000364</v>
      </c>
      <c r="L4090" s="69"/>
      <c r="M4090" s="67">
        <f t="shared" si="107"/>
        <v>333.00000000000364</v>
      </c>
      <c r="S4090" s="277"/>
      <c r="T4090" s="63"/>
      <c r="U4090" s="348"/>
      <c r="V4090" s="63"/>
      <c r="W4090" s="63"/>
    </row>
    <row r="4091" spans="1:23" ht="15">
      <c r="A4091" s="28" t="s">
        <v>897</v>
      </c>
      <c r="B4091" s="277" t="s">
        <v>2018</v>
      </c>
      <c r="C4091" s="3"/>
      <c r="D4091" s="3"/>
      <c r="E4091" s="9" t="s">
        <v>279</v>
      </c>
      <c r="F4091" s="9" t="s">
        <v>279</v>
      </c>
      <c r="G4091" s="9" t="s">
        <v>279</v>
      </c>
      <c r="H4091" s="9" t="s">
        <v>279</v>
      </c>
      <c r="I4091" s="9">
        <v>0</v>
      </c>
      <c r="J4091" s="9">
        <v>0</v>
      </c>
      <c r="K4091" s="9">
        <v>329.49999999999272</v>
      </c>
      <c r="L4091" s="69"/>
      <c r="M4091" s="67">
        <f t="shared" si="107"/>
        <v>329.49999999999272</v>
      </c>
      <c r="S4091" s="277"/>
      <c r="T4091" s="63"/>
      <c r="U4091" s="347"/>
      <c r="V4091" s="63"/>
      <c r="W4091" s="63"/>
    </row>
    <row r="4092" spans="1:23" ht="15">
      <c r="A4092" s="28" t="s">
        <v>898</v>
      </c>
      <c r="B4092" s="229" t="s">
        <v>1653</v>
      </c>
      <c r="C4092" s="3"/>
      <c r="D4092" s="3"/>
      <c r="E4092" s="9" t="s">
        <v>279</v>
      </c>
      <c r="F4092" s="9" t="s">
        <v>279</v>
      </c>
      <c r="G4092" s="9" t="s">
        <v>279</v>
      </c>
      <c r="H4092" s="9" t="s">
        <v>279</v>
      </c>
      <c r="I4092" s="9">
        <v>0</v>
      </c>
      <c r="J4092" s="9">
        <v>0</v>
      </c>
      <c r="K4092" s="9">
        <v>316.49999999999636</v>
      </c>
      <c r="L4092" s="69"/>
      <c r="M4092" s="67">
        <f t="shared" si="107"/>
        <v>316.49999999999636</v>
      </c>
      <c r="S4092" s="63"/>
      <c r="T4092" s="63"/>
      <c r="U4092" s="348"/>
      <c r="V4092" s="63"/>
      <c r="W4092" s="63"/>
    </row>
    <row r="4093" spans="1:23" ht="15">
      <c r="A4093" s="28" t="s">
        <v>899</v>
      </c>
      <c r="B4093" s="229" t="s">
        <v>1657</v>
      </c>
      <c r="C4093" s="3"/>
      <c r="D4093" s="3"/>
      <c r="E4093" s="9" t="s">
        <v>279</v>
      </c>
      <c r="F4093" s="9" t="s">
        <v>279</v>
      </c>
      <c r="G4093" s="9" t="s">
        <v>279</v>
      </c>
      <c r="H4093" s="9" t="s">
        <v>279</v>
      </c>
      <c r="I4093" s="9">
        <v>0</v>
      </c>
      <c r="J4093" s="9">
        <v>0</v>
      </c>
      <c r="K4093" s="9">
        <v>298.89999999999418</v>
      </c>
      <c r="L4093" s="69"/>
      <c r="M4093" s="67">
        <f t="shared" si="107"/>
        <v>298.89999999999418</v>
      </c>
      <c r="S4093" s="277"/>
      <c r="T4093" s="63"/>
      <c r="U4093" s="348"/>
      <c r="V4093" s="63"/>
      <c r="W4093" s="63"/>
    </row>
    <row r="4094" spans="1:23" ht="15">
      <c r="A4094" s="28" t="s">
        <v>900</v>
      </c>
      <c r="B4094" s="277" t="s">
        <v>2006</v>
      </c>
      <c r="C4094" s="3"/>
      <c r="D4094" s="3"/>
      <c r="E4094" s="9" t="s">
        <v>279</v>
      </c>
      <c r="F4094" s="9" t="s">
        <v>279</v>
      </c>
      <c r="G4094" s="9" t="s">
        <v>279</v>
      </c>
      <c r="H4094" s="9" t="s">
        <v>279</v>
      </c>
      <c r="I4094" s="9">
        <v>0</v>
      </c>
      <c r="J4094" s="9">
        <v>0</v>
      </c>
      <c r="K4094" s="9">
        <v>297.09999999999854</v>
      </c>
      <c r="L4094" s="69"/>
      <c r="M4094" s="67">
        <f t="shared" ref="M4094:M4130" si="108">SUM(E4094:K4094)</f>
        <v>297.09999999999854</v>
      </c>
      <c r="S4094" s="277"/>
      <c r="T4094" s="63"/>
      <c r="U4094" s="347"/>
      <c r="V4094" s="63"/>
      <c r="W4094" s="63"/>
    </row>
    <row r="4095" spans="1:23" ht="15">
      <c r="A4095" s="28" t="s">
        <v>901</v>
      </c>
      <c r="B4095" s="229" t="s">
        <v>1647</v>
      </c>
      <c r="C4095" s="3"/>
      <c r="D4095" s="3"/>
      <c r="E4095" s="9" t="s">
        <v>279</v>
      </c>
      <c r="F4095" s="9" t="s">
        <v>279</v>
      </c>
      <c r="G4095" s="9" t="s">
        <v>279</v>
      </c>
      <c r="H4095" s="9" t="s">
        <v>279</v>
      </c>
      <c r="I4095" s="9">
        <v>0</v>
      </c>
      <c r="J4095" s="9">
        <v>0</v>
      </c>
      <c r="K4095" s="9">
        <v>296.20000000000437</v>
      </c>
      <c r="L4095" s="69"/>
      <c r="M4095" s="67">
        <f t="shared" si="108"/>
        <v>296.20000000000437</v>
      </c>
      <c r="S4095" s="277"/>
      <c r="T4095" s="63"/>
      <c r="U4095" s="347"/>
      <c r="V4095" s="63"/>
      <c r="W4095" s="63"/>
    </row>
    <row r="4096" spans="1:23" ht="15">
      <c r="A4096" s="28" t="s">
        <v>902</v>
      </c>
      <c r="B4096" s="277" t="s">
        <v>2030</v>
      </c>
      <c r="C4096" s="3"/>
      <c r="D4096" s="3"/>
      <c r="E4096" s="9" t="s">
        <v>279</v>
      </c>
      <c r="F4096" s="9" t="s">
        <v>279</v>
      </c>
      <c r="G4096" s="9" t="s">
        <v>279</v>
      </c>
      <c r="H4096" s="9" t="s">
        <v>279</v>
      </c>
      <c r="I4096" s="9">
        <v>0</v>
      </c>
      <c r="J4096" s="9">
        <v>0</v>
      </c>
      <c r="K4096" s="9">
        <v>279.59999999999854</v>
      </c>
      <c r="L4096" s="69"/>
      <c r="M4096" s="67">
        <f t="shared" si="108"/>
        <v>279.59999999999854</v>
      </c>
      <c r="S4096" s="63"/>
      <c r="T4096" s="63"/>
      <c r="U4096" s="347"/>
      <c r="V4096" s="63"/>
      <c r="W4096" s="63"/>
    </row>
    <row r="4097" spans="1:23" ht="15">
      <c r="A4097" s="28" t="s">
        <v>903</v>
      </c>
      <c r="B4097" s="63" t="s">
        <v>774</v>
      </c>
      <c r="E4097" s="9" t="s">
        <v>279</v>
      </c>
      <c r="F4097" s="9" t="s">
        <v>279</v>
      </c>
      <c r="G4097" s="9" t="s">
        <v>279</v>
      </c>
      <c r="H4097" s="9">
        <v>267.09999999999854</v>
      </c>
      <c r="I4097" s="9">
        <v>0</v>
      </c>
      <c r="J4097" s="9">
        <v>0</v>
      </c>
      <c r="K4097" s="9" t="s">
        <v>279</v>
      </c>
      <c r="L4097" s="69"/>
      <c r="M4097" s="67">
        <f t="shared" si="108"/>
        <v>267.09999999999854</v>
      </c>
      <c r="R4097" s="225"/>
      <c r="S4097" s="63"/>
      <c r="T4097" s="63"/>
      <c r="U4097" s="347"/>
      <c r="V4097" s="63"/>
      <c r="W4097" s="63"/>
    </row>
    <row r="4098" spans="1:23" ht="15">
      <c r="A4098" s="28" t="s">
        <v>904</v>
      </c>
      <c r="B4098" s="28" t="s">
        <v>728</v>
      </c>
      <c r="E4098" s="9" t="s">
        <v>279</v>
      </c>
      <c r="F4098" s="9" t="s">
        <v>279</v>
      </c>
      <c r="G4098" s="9" t="s">
        <v>279</v>
      </c>
      <c r="H4098" s="9">
        <v>60.500000000007276</v>
      </c>
      <c r="I4098" s="9">
        <v>0</v>
      </c>
      <c r="J4098" s="9">
        <v>0</v>
      </c>
      <c r="K4098" s="9">
        <v>204.19999999999891</v>
      </c>
      <c r="L4098" s="69"/>
      <c r="M4098" s="67">
        <f t="shared" si="108"/>
        <v>264.70000000000618</v>
      </c>
      <c r="S4098" s="63"/>
      <c r="T4098" s="63"/>
      <c r="U4098" s="348"/>
      <c r="V4098" s="63"/>
      <c r="W4098" s="63"/>
    </row>
    <row r="4099" spans="1:23" ht="15">
      <c r="A4099" s="28" t="s">
        <v>905</v>
      </c>
      <c r="B4099" s="277" t="s">
        <v>2011</v>
      </c>
      <c r="C4099" s="3"/>
      <c r="D4099" s="3"/>
      <c r="E4099" s="9" t="s">
        <v>279</v>
      </c>
      <c r="F4099" s="9" t="s">
        <v>279</v>
      </c>
      <c r="G4099" s="9" t="s">
        <v>279</v>
      </c>
      <c r="H4099" s="9" t="s">
        <v>279</v>
      </c>
      <c r="I4099" s="9">
        <v>0</v>
      </c>
      <c r="J4099" s="9">
        <v>0</v>
      </c>
      <c r="K4099" s="9">
        <v>261.49999999999454</v>
      </c>
      <c r="L4099" s="69"/>
      <c r="M4099" s="67">
        <f t="shared" si="108"/>
        <v>261.49999999999454</v>
      </c>
      <c r="S4099" s="277"/>
      <c r="T4099" s="63"/>
      <c r="U4099" s="347"/>
      <c r="V4099" s="63"/>
      <c r="W4099" s="63"/>
    </row>
    <row r="4100" spans="1:23" ht="15">
      <c r="A4100" s="28" t="s">
        <v>906</v>
      </c>
      <c r="B4100" s="229" t="s">
        <v>1652</v>
      </c>
      <c r="C4100" s="3"/>
      <c r="D4100" s="3"/>
      <c r="E4100" s="9" t="s">
        <v>279</v>
      </c>
      <c r="F4100" s="9" t="s">
        <v>279</v>
      </c>
      <c r="G4100" s="9" t="s">
        <v>279</v>
      </c>
      <c r="H4100" s="9" t="s">
        <v>279</v>
      </c>
      <c r="I4100" s="9">
        <v>0</v>
      </c>
      <c r="J4100" s="9">
        <v>0</v>
      </c>
      <c r="K4100" s="9">
        <v>258.59999999999491</v>
      </c>
      <c r="L4100" s="69"/>
      <c r="M4100" s="67">
        <f t="shared" si="108"/>
        <v>258.59999999999491</v>
      </c>
      <c r="S4100" s="277"/>
      <c r="T4100" s="63"/>
      <c r="U4100" s="347"/>
      <c r="V4100" s="63"/>
      <c r="W4100" s="63"/>
    </row>
    <row r="4101" spans="1:23" ht="15">
      <c r="A4101" s="28" t="s">
        <v>907</v>
      </c>
      <c r="B4101" s="277" t="s">
        <v>4497</v>
      </c>
      <c r="C4101" s="3"/>
      <c r="D4101" s="3"/>
      <c r="E4101" s="9" t="s">
        <v>279</v>
      </c>
      <c r="F4101" s="9" t="s">
        <v>279</v>
      </c>
      <c r="G4101" s="9" t="s">
        <v>279</v>
      </c>
      <c r="H4101" s="9" t="s">
        <v>279</v>
      </c>
      <c r="I4101" s="9">
        <v>0</v>
      </c>
      <c r="J4101" s="9">
        <v>0</v>
      </c>
      <c r="K4101" s="9">
        <v>248.90000000000509</v>
      </c>
      <c r="L4101" s="69"/>
      <c r="M4101" s="67">
        <f t="shared" si="108"/>
        <v>248.90000000000509</v>
      </c>
      <c r="S4101" s="28"/>
      <c r="T4101" s="63"/>
      <c r="U4101" s="347"/>
      <c r="V4101" s="63"/>
      <c r="W4101" s="63"/>
    </row>
    <row r="4102" spans="1:23" ht="15">
      <c r="A4102" s="28" t="s">
        <v>908</v>
      </c>
      <c r="B4102" s="229" t="s">
        <v>1655</v>
      </c>
      <c r="C4102" s="3"/>
      <c r="D4102" s="3"/>
      <c r="E4102" s="9" t="s">
        <v>279</v>
      </c>
      <c r="F4102" s="9" t="s">
        <v>279</v>
      </c>
      <c r="G4102" s="9" t="s">
        <v>279</v>
      </c>
      <c r="H4102" s="9" t="s">
        <v>279</v>
      </c>
      <c r="I4102" s="9">
        <v>0</v>
      </c>
      <c r="J4102" s="9">
        <v>0</v>
      </c>
      <c r="K4102" s="9">
        <v>248.40000000000873</v>
      </c>
      <c r="L4102" s="69"/>
      <c r="M4102" s="67">
        <f t="shared" si="108"/>
        <v>248.40000000000873</v>
      </c>
      <c r="S4102" s="225"/>
      <c r="T4102" s="63"/>
      <c r="U4102" s="347"/>
      <c r="V4102" s="63"/>
      <c r="W4102" s="63"/>
    </row>
    <row r="4103" spans="1:23" ht="15">
      <c r="A4103" s="28" t="s">
        <v>909</v>
      </c>
      <c r="B4103" s="277" t="s">
        <v>2008</v>
      </c>
      <c r="C4103" s="3"/>
      <c r="D4103" s="3"/>
      <c r="E4103" s="9" t="s">
        <v>279</v>
      </c>
      <c r="F4103" s="9" t="s">
        <v>279</v>
      </c>
      <c r="G4103" s="9" t="s">
        <v>279</v>
      </c>
      <c r="H4103" s="9" t="s">
        <v>279</v>
      </c>
      <c r="I4103" s="9">
        <v>0</v>
      </c>
      <c r="J4103" s="9">
        <v>0</v>
      </c>
      <c r="K4103" s="9">
        <v>247.60000000000946</v>
      </c>
      <c r="L4103" s="69"/>
      <c r="M4103" s="67">
        <f t="shared" si="108"/>
        <v>247.60000000000946</v>
      </c>
      <c r="S4103" s="277"/>
      <c r="T4103" s="63"/>
      <c r="U4103" s="347"/>
      <c r="V4103" s="63"/>
      <c r="W4103" s="63"/>
    </row>
    <row r="4104" spans="1:23" ht="15">
      <c r="A4104" s="28" t="s">
        <v>910</v>
      </c>
      <c r="B4104" s="277" t="s">
        <v>2009</v>
      </c>
      <c r="C4104" s="3"/>
      <c r="D4104" s="3"/>
      <c r="E4104" s="9" t="s">
        <v>279</v>
      </c>
      <c r="F4104" s="9" t="s">
        <v>279</v>
      </c>
      <c r="G4104" s="9" t="s">
        <v>279</v>
      </c>
      <c r="H4104" s="9" t="s">
        <v>279</v>
      </c>
      <c r="I4104" s="9">
        <v>0</v>
      </c>
      <c r="J4104" s="9">
        <v>0</v>
      </c>
      <c r="K4104" s="9">
        <v>235.70000000000073</v>
      </c>
      <c r="L4104" s="69"/>
      <c r="M4104" s="67">
        <f t="shared" si="108"/>
        <v>235.70000000000073</v>
      </c>
      <c r="S4104" s="277"/>
      <c r="T4104" s="63"/>
      <c r="U4104" s="347"/>
      <c r="V4104" s="63"/>
      <c r="W4104" s="63"/>
    </row>
    <row r="4105" spans="1:23" ht="15">
      <c r="A4105" s="28" t="s">
        <v>911</v>
      </c>
      <c r="B4105" s="225" t="s">
        <v>1662</v>
      </c>
      <c r="C4105" s="3"/>
      <c r="D4105" s="3"/>
      <c r="E4105" s="9" t="s">
        <v>279</v>
      </c>
      <c r="F4105" s="9" t="s">
        <v>279</v>
      </c>
      <c r="G4105" s="9" t="s">
        <v>279</v>
      </c>
      <c r="H4105" s="9" t="s">
        <v>279</v>
      </c>
      <c r="I4105" s="9">
        <v>0</v>
      </c>
      <c r="J4105" s="9">
        <v>0</v>
      </c>
      <c r="K4105" s="9">
        <v>234.00000000000364</v>
      </c>
      <c r="L4105" s="69"/>
      <c r="M4105" s="67">
        <f t="shared" si="108"/>
        <v>234.00000000000364</v>
      </c>
      <c r="S4105" s="28"/>
      <c r="T4105" s="63"/>
      <c r="U4105" s="347"/>
      <c r="V4105" s="63"/>
      <c r="W4105" s="63"/>
    </row>
    <row r="4106" spans="1:23" ht="15">
      <c r="A4106" s="28" t="s">
        <v>912</v>
      </c>
      <c r="B4106" s="277" t="s">
        <v>2027</v>
      </c>
      <c r="C4106" s="3"/>
      <c r="D4106" s="3"/>
      <c r="E4106" s="9" t="s">
        <v>279</v>
      </c>
      <c r="F4106" s="9" t="s">
        <v>279</v>
      </c>
      <c r="G4106" s="9" t="s">
        <v>279</v>
      </c>
      <c r="H4106" s="9" t="s">
        <v>279</v>
      </c>
      <c r="I4106" s="9">
        <v>0</v>
      </c>
      <c r="J4106" s="9">
        <v>0</v>
      </c>
      <c r="K4106" s="9">
        <v>229.59999999999491</v>
      </c>
      <c r="L4106" s="69"/>
      <c r="M4106" s="67">
        <f t="shared" si="108"/>
        <v>229.59999999999491</v>
      </c>
      <c r="S4106" s="225"/>
      <c r="T4106" s="63"/>
      <c r="U4106" s="347"/>
      <c r="V4106" s="63"/>
      <c r="W4106" s="63"/>
    </row>
    <row r="4107" spans="1:23" ht="15">
      <c r="A4107" s="28" t="s">
        <v>913</v>
      </c>
      <c r="B4107" s="277" t="s">
        <v>2003</v>
      </c>
      <c r="C4107" s="3"/>
      <c r="D4107" s="3"/>
      <c r="E4107" s="9" t="s">
        <v>279</v>
      </c>
      <c r="F4107" s="9" t="s">
        <v>279</v>
      </c>
      <c r="G4107" s="9" t="s">
        <v>279</v>
      </c>
      <c r="H4107" s="9" t="s">
        <v>279</v>
      </c>
      <c r="I4107" s="9">
        <v>0</v>
      </c>
      <c r="J4107" s="9">
        <v>0</v>
      </c>
      <c r="K4107" s="9">
        <v>229.49999999999636</v>
      </c>
      <c r="L4107" s="69"/>
      <c r="M4107" s="67">
        <f t="shared" si="108"/>
        <v>229.49999999999636</v>
      </c>
      <c r="S4107" s="63"/>
      <c r="T4107" s="63"/>
      <c r="U4107" s="347"/>
      <c r="V4107" s="63"/>
      <c r="W4107" s="63"/>
    </row>
    <row r="4108" spans="1:23" ht="15">
      <c r="A4108" s="28" t="s">
        <v>914</v>
      </c>
      <c r="B4108" s="277" t="s">
        <v>2010</v>
      </c>
      <c r="C4108" s="3"/>
      <c r="D4108" s="3"/>
      <c r="E4108" s="9" t="s">
        <v>279</v>
      </c>
      <c r="F4108" s="9" t="s">
        <v>279</v>
      </c>
      <c r="G4108" s="9" t="s">
        <v>279</v>
      </c>
      <c r="H4108" s="9" t="s">
        <v>279</v>
      </c>
      <c r="I4108" s="9">
        <v>0</v>
      </c>
      <c r="J4108" s="9">
        <v>0</v>
      </c>
      <c r="K4108" s="9">
        <v>206.40000000000146</v>
      </c>
      <c r="L4108" s="69"/>
      <c r="M4108" s="67">
        <f t="shared" si="108"/>
        <v>206.40000000000146</v>
      </c>
      <c r="S4108" s="63"/>
      <c r="T4108" s="63"/>
      <c r="U4108" s="347"/>
      <c r="V4108" s="63"/>
      <c r="W4108" s="63"/>
    </row>
    <row r="4109" spans="1:23" ht="15">
      <c r="A4109" s="28" t="s">
        <v>915</v>
      </c>
      <c r="B4109" s="229" t="s">
        <v>1659</v>
      </c>
      <c r="C4109" s="3"/>
      <c r="D4109" s="3"/>
      <c r="E4109" s="9" t="s">
        <v>279</v>
      </c>
      <c r="F4109" s="9" t="s">
        <v>279</v>
      </c>
      <c r="G4109" s="9" t="s">
        <v>279</v>
      </c>
      <c r="H4109" s="9" t="s">
        <v>279</v>
      </c>
      <c r="I4109" s="9">
        <v>0</v>
      </c>
      <c r="J4109" s="9">
        <v>0</v>
      </c>
      <c r="K4109" s="9">
        <v>205.99999999999272</v>
      </c>
      <c r="L4109" s="69"/>
      <c r="M4109" s="67">
        <f t="shared" si="108"/>
        <v>205.99999999999272</v>
      </c>
      <c r="S4109" s="277"/>
      <c r="T4109" s="63"/>
      <c r="U4109" s="347"/>
      <c r="V4109" s="63"/>
      <c r="W4109" s="63"/>
    </row>
    <row r="4110" spans="1:23" ht="15">
      <c r="A4110" s="28" t="s">
        <v>916</v>
      </c>
      <c r="B4110" s="229" t="s">
        <v>1656</v>
      </c>
      <c r="C4110" s="3"/>
      <c r="D4110" s="3"/>
      <c r="E4110" s="9" t="s">
        <v>279</v>
      </c>
      <c r="F4110" s="9" t="s">
        <v>279</v>
      </c>
      <c r="G4110" s="9" t="s">
        <v>279</v>
      </c>
      <c r="H4110" s="9" t="s">
        <v>279</v>
      </c>
      <c r="I4110" s="9">
        <v>0</v>
      </c>
      <c r="J4110" s="9">
        <v>0</v>
      </c>
      <c r="K4110" s="9">
        <v>187.29999999999563</v>
      </c>
      <c r="L4110" s="69"/>
      <c r="M4110" s="67">
        <f t="shared" si="108"/>
        <v>187.29999999999563</v>
      </c>
    </row>
    <row r="4111" spans="1:23" ht="15">
      <c r="A4111" s="28" t="s">
        <v>917</v>
      </c>
      <c r="B4111" s="277" t="s">
        <v>2025</v>
      </c>
      <c r="C4111" s="3"/>
      <c r="D4111" s="3"/>
      <c r="E4111" s="9" t="s">
        <v>279</v>
      </c>
      <c r="F4111" s="9" t="s">
        <v>279</v>
      </c>
      <c r="G4111" s="9" t="s">
        <v>279</v>
      </c>
      <c r="H4111" s="9" t="s">
        <v>279</v>
      </c>
      <c r="I4111" s="9">
        <v>0</v>
      </c>
      <c r="J4111" s="9">
        <v>0</v>
      </c>
      <c r="K4111" s="9">
        <v>166.00000000000364</v>
      </c>
      <c r="L4111" s="69"/>
      <c r="M4111" s="67">
        <f t="shared" si="108"/>
        <v>166.00000000000364</v>
      </c>
    </row>
    <row r="4112" spans="1:23" ht="15">
      <c r="A4112" s="28" t="s">
        <v>918</v>
      </c>
      <c r="B4112" s="63" t="s">
        <v>784</v>
      </c>
      <c r="E4112" s="9" t="s">
        <v>279</v>
      </c>
      <c r="F4112" s="9" t="s">
        <v>279</v>
      </c>
      <c r="G4112" s="9" t="s">
        <v>279</v>
      </c>
      <c r="H4112" s="9">
        <v>162.49999999999636</v>
      </c>
      <c r="I4112" s="9">
        <v>0</v>
      </c>
      <c r="J4112" s="9">
        <v>0</v>
      </c>
      <c r="K4112" s="9" t="s">
        <v>279</v>
      </c>
      <c r="L4112" s="69"/>
      <c r="M4112" s="67">
        <f t="shared" si="108"/>
        <v>162.49999999999636</v>
      </c>
      <c r="R4112" s="225"/>
    </row>
    <row r="4113" spans="1:13" ht="15">
      <c r="A4113" s="28" t="s">
        <v>919</v>
      </c>
      <c r="B4113" s="277" t="s">
        <v>2002</v>
      </c>
      <c r="C4113" s="3"/>
      <c r="D4113" s="3"/>
      <c r="E4113" s="9" t="s">
        <v>279</v>
      </c>
      <c r="F4113" s="9" t="s">
        <v>279</v>
      </c>
      <c r="G4113" s="9" t="s">
        <v>279</v>
      </c>
      <c r="H4113" s="9" t="s">
        <v>279</v>
      </c>
      <c r="I4113" s="9">
        <v>0</v>
      </c>
      <c r="J4113" s="9">
        <v>0</v>
      </c>
      <c r="K4113" s="9">
        <v>143.60000000000946</v>
      </c>
      <c r="L4113" s="69"/>
      <c r="M4113" s="67">
        <f t="shared" si="108"/>
        <v>143.60000000000946</v>
      </c>
    </row>
    <row r="4114" spans="1:13" ht="15">
      <c r="A4114" s="28" t="s">
        <v>920</v>
      </c>
      <c r="B4114" s="277" t="s">
        <v>2028</v>
      </c>
      <c r="C4114" s="3"/>
      <c r="D4114" s="3"/>
      <c r="E4114" s="9" t="s">
        <v>279</v>
      </c>
      <c r="F4114" s="9" t="s">
        <v>279</v>
      </c>
      <c r="G4114" s="9" t="s">
        <v>279</v>
      </c>
      <c r="H4114" s="9" t="s">
        <v>279</v>
      </c>
      <c r="I4114" s="9">
        <v>0</v>
      </c>
      <c r="J4114" s="9">
        <v>0</v>
      </c>
      <c r="K4114" s="9">
        <v>129.99999999998909</v>
      </c>
      <c r="L4114" s="69"/>
      <c r="M4114" s="67">
        <f t="shared" si="108"/>
        <v>129.99999999998909</v>
      </c>
    </row>
    <row r="4115" spans="1:13" ht="15">
      <c r="A4115" s="28" t="s">
        <v>921</v>
      </c>
      <c r="B4115" s="229" t="s">
        <v>1644</v>
      </c>
      <c r="C4115" s="3"/>
      <c r="D4115" s="3"/>
      <c r="E4115" s="9" t="s">
        <v>279</v>
      </c>
      <c r="F4115" s="9" t="s">
        <v>279</v>
      </c>
      <c r="G4115" s="9" t="s">
        <v>279</v>
      </c>
      <c r="H4115" s="9" t="s">
        <v>279</v>
      </c>
      <c r="I4115" s="9">
        <v>0</v>
      </c>
      <c r="J4115" s="9">
        <v>0</v>
      </c>
      <c r="K4115" s="9">
        <v>112.50000000000364</v>
      </c>
      <c r="L4115" s="69"/>
      <c r="M4115" s="67">
        <f t="shared" si="108"/>
        <v>112.50000000000364</v>
      </c>
    </row>
    <row r="4116" spans="1:13" ht="15">
      <c r="A4116" s="28" t="s">
        <v>922</v>
      </c>
      <c r="B4116" s="277" t="s">
        <v>2024</v>
      </c>
      <c r="C4116" s="3"/>
      <c r="D4116" s="3"/>
      <c r="E4116" s="9" t="s">
        <v>279</v>
      </c>
      <c r="F4116" s="9" t="s">
        <v>279</v>
      </c>
      <c r="G4116" s="9" t="s">
        <v>279</v>
      </c>
      <c r="H4116" s="9" t="s">
        <v>279</v>
      </c>
      <c r="I4116" s="9">
        <v>0</v>
      </c>
      <c r="J4116" s="9">
        <v>0</v>
      </c>
      <c r="K4116" s="9">
        <v>100.69999999999709</v>
      </c>
      <c r="L4116" s="69"/>
      <c r="M4116" s="67">
        <f t="shared" si="108"/>
        <v>100.69999999999709</v>
      </c>
    </row>
    <row r="4117" spans="1:13" ht="15">
      <c r="A4117" s="28" t="s">
        <v>923</v>
      </c>
      <c r="B4117" s="277" t="s">
        <v>2050</v>
      </c>
      <c r="C4117" s="3"/>
      <c r="D4117" s="3"/>
      <c r="E4117" s="9" t="s">
        <v>279</v>
      </c>
      <c r="F4117" s="9" t="s">
        <v>279</v>
      </c>
      <c r="G4117" s="9" t="s">
        <v>279</v>
      </c>
      <c r="H4117" s="9" t="s">
        <v>279</v>
      </c>
      <c r="I4117" s="9">
        <v>0</v>
      </c>
      <c r="J4117" s="9">
        <v>0</v>
      </c>
      <c r="K4117" s="9">
        <v>91</v>
      </c>
      <c r="L4117" s="69"/>
      <c r="M4117" s="67">
        <f t="shared" si="108"/>
        <v>91</v>
      </c>
    </row>
    <row r="4118" spans="1:13" ht="15">
      <c r="A4118" s="28" t="s">
        <v>924</v>
      </c>
      <c r="B4118" s="277" t="s">
        <v>2052</v>
      </c>
      <c r="C4118" s="3"/>
      <c r="D4118" s="3"/>
      <c r="E4118" s="9" t="s">
        <v>279</v>
      </c>
      <c r="F4118" s="9" t="s">
        <v>279</v>
      </c>
      <c r="G4118" s="9" t="s">
        <v>279</v>
      </c>
      <c r="H4118" s="9" t="s">
        <v>279</v>
      </c>
      <c r="I4118" s="9">
        <v>0</v>
      </c>
      <c r="J4118" s="9">
        <v>0</v>
      </c>
      <c r="K4118" s="9">
        <v>85.600000000000364</v>
      </c>
      <c r="L4118" s="69"/>
      <c r="M4118" s="67">
        <f t="shared" si="108"/>
        <v>85.600000000000364</v>
      </c>
    </row>
    <row r="4119" spans="1:13" ht="15">
      <c r="A4119" s="28" t="s">
        <v>925</v>
      </c>
      <c r="B4119" s="277" t="s">
        <v>2053</v>
      </c>
      <c r="C4119" s="3"/>
      <c r="D4119" s="3"/>
      <c r="E4119" s="9" t="s">
        <v>279</v>
      </c>
      <c r="F4119" s="9" t="s">
        <v>279</v>
      </c>
      <c r="G4119" s="9" t="s">
        <v>279</v>
      </c>
      <c r="H4119" s="9" t="s">
        <v>279</v>
      </c>
      <c r="I4119" s="9">
        <v>0</v>
      </c>
      <c r="J4119" s="9">
        <v>0</v>
      </c>
      <c r="K4119" s="9">
        <v>60.199999999998909</v>
      </c>
      <c r="L4119" s="69"/>
      <c r="M4119" s="67">
        <f t="shared" si="108"/>
        <v>60.199999999998909</v>
      </c>
    </row>
    <row r="4120" spans="1:13" ht="15">
      <c r="A4120" s="28" t="s">
        <v>926</v>
      </c>
      <c r="B4120" s="277" t="s">
        <v>2029</v>
      </c>
      <c r="C4120" s="3"/>
      <c r="D4120" s="3"/>
      <c r="E4120" s="9" t="s">
        <v>279</v>
      </c>
      <c r="F4120" s="9" t="s">
        <v>279</v>
      </c>
      <c r="G4120" s="9" t="s">
        <v>279</v>
      </c>
      <c r="H4120" s="9" t="s">
        <v>279</v>
      </c>
      <c r="I4120" s="9">
        <v>0</v>
      </c>
      <c r="J4120" s="9">
        <v>0</v>
      </c>
      <c r="K4120" s="9">
        <v>55.200000000004366</v>
      </c>
      <c r="L4120" s="69"/>
      <c r="M4120" s="67">
        <f t="shared" si="108"/>
        <v>55.200000000004366</v>
      </c>
    </row>
    <row r="4121" spans="1:13" ht="15">
      <c r="A4121" s="28" t="s">
        <v>927</v>
      </c>
      <c r="B4121" s="277" t="s">
        <v>2026</v>
      </c>
      <c r="C4121" s="3"/>
      <c r="D4121" s="3"/>
      <c r="E4121" s="9" t="s">
        <v>279</v>
      </c>
      <c r="F4121" s="9" t="s">
        <v>279</v>
      </c>
      <c r="G4121" s="9" t="s">
        <v>279</v>
      </c>
      <c r="H4121" s="9" t="s">
        <v>279</v>
      </c>
      <c r="I4121" s="9">
        <v>0</v>
      </c>
      <c r="J4121" s="9">
        <v>0</v>
      </c>
      <c r="K4121" s="9">
        <v>42</v>
      </c>
      <c r="L4121" s="69"/>
      <c r="M4121" s="67">
        <f t="shared" si="108"/>
        <v>42</v>
      </c>
    </row>
    <row r="4122" spans="1:13" ht="15">
      <c r="A4122" s="28" t="s">
        <v>928</v>
      </c>
      <c r="B4122" s="229" t="s">
        <v>1643</v>
      </c>
      <c r="C4122" s="3"/>
      <c r="D4122" s="3"/>
      <c r="E4122" s="9" t="s">
        <v>279</v>
      </c>
      <c r="F4122" s="9" t="s">
        <v>279</v>
      </c>
      <c r="G4122" s="9" t="s">
        <v>279</v>
      </c>
      <c r="H4122" s="9" t="s">
        <v>279</v>
      </c>
      <c r="I4122" s="9">
        <v>0</v>
      </c>
      <c r="J4122" s="9">
        <v>0</v>
      </c>
      <c r="K4122" s="9">
        <v>25.200000000000728</v>
      </c>
      <c r="L4122" s="69"/>
      <c r="M4122" s="67">
        <f t="shared" si="108"/>
        <v>25.200000000000728</v>
      </c>
    </row>
    <row r="4123" spans="1:13" ht="15">
      <c r="A4123" s="28" t="s">
        <v>929</v>
      </c>
      <c r="B4123" s="277" t="s">
        <v>2004</v>
      </c>
      <c r="C4123" s="3"/>
      <c r="D4123" s="3"/>
      <c r="E4123" s="9" t="s">
        <v>279</v>
      </c>
      <c r="F4123" s="9" t="s">
        <v>279</v>
      </c>
      <c r="G4123" s="9" t="s">
        <v>279</v>
      </c>
      <c r="H4123" s="9" t="s">
        <v>279</v>
      </c>
      <c r="I4123" s="9">
        <v>0</v>
      </c>
      <c r="J4123" s="9">
        <v>0</v>
      </c>
      <c r="K4123" s="9" t="s">
        <v>279</v>
      </c>
      <c r="L4123" s="69"/>
      <c r="M4123" s="67">
        <f t="shared" si="108"/>
        <v>0</v>
      </c>
    </row>
    <row r="4124" spans="1:13" ht="15">
      <c r="A4124" s="28" t="s">
        <v>930</v>
      </c>
      <c r="B4124" s="225" t="s">
        <v>1641</v>
      </c>
      <c r="C4124" s="3"/>
      <c r="D4124" s="3"/>
      <c r="E4124" s="9" t="s">
        <v>279</v>
      </c>
      <c r="F4124" s="9" t="s">
        <v>279</v>
      </c>
      <c r="G4124" s="9" t="s">
        <v>279</v>
      </c>
      <c r="H4124" s="9" t="s">
        <v>279</v>
      </c>
      <c r="I4124" s="9">
        <v>0</v>
      </c>
      <c r="J4124" s="9">
        <v>0</v>
      </c>
      <c r="K4124" s="9" t="s">
        <v>279</v>
      </c>
      <c r="L4124" s="69"/>
      <c r="M4124" s="67">
        <f t="shared" si="108"/>
        <v>0</v>
      </c>
    </row>
    <row r="4125" spans="1:13" ht="15">
      <c r="A4125" s="28" t="s">
        <v>931</v>
      </c>
      <c r="B4125" s="229" t="s">
        <v>1645</v>
      </c>
      <c r="C4125" s="3"/>
      <c r="D4125" s="3"/>
      <c r="E4125" s="9" t="s">
        <v>279</v>
      </c>
      <c r="F4125" s="9" t="s">
        <v>279</v>
      </c>
      <c r="G4125" s="9" t="s">
        <v>279</v>
      </c>
      <c r="H4125" s="9" t="s">
        <v>279</v>
      </c>
      <c r="I4125" s="9">
        <v>0</v>
      </c>
      <c r="J4125" s="9">
        <v>0</v>
      </c>
      <c r="K4125" s="9" t="s">
        <v>279</v>
      </c>
      <c r="L4125" s="69"/>
      <c r="M4125" s="67">
        <f t="shared" si="108"/>
        <v>0</v>
      </c>
    </row>
    <row r="4126" spans="1:13" ht="15">
      <c r="A4126" s="28" t="s">
        <v>932</v>
      </c>
      <c r="B4126" s="229" t="s">
        <v>1651</v>
      </c>
      <c r="C4126" s="3"/>
      <c r="D4126" s="3"/>
      <c r="E4126" s="9" t="s">
        <v>279</v>
      </c>
      <c r="F4126" s="9" t="s">
        <v>279</v>
      </c>
      <c r="G4126" s="9" t="s">
        <v>279</v>
      </c>
      <c r="H4126" s="9" t="s">
        <v>279</v>
      </c>
      <c r="I4126" s="9">
        <v>0</v>
      </c>
      <c r="J4126" s="9">
        <v>0</v>
      </c>
      <c r="K4126" s="9" t="s">
        <v>279</v>
      </c>
      <c r="L4126" s="69"/>
      <c r="M4126" s="67">
        <f t="shared" si="108"/>
        <v>0</v>
      </c>
    </row>
    <row r="4127" spans="1:13" ht="15">
      <c r="A4127" s="28" t="s">
        <v>933</v>
      </c>
      <c r="B4127" s="229" t="s">
        <v>1650</v>
      </c>
      <c r="C4127" s="3"/>
      <c r="D4127" s="3"/>
      <c r="E4127" s="9" t="s">
        <v>279</v>
      </c>
      <c r="F4127" s="9" t="s">
        <v>279</v>
      </c>
      <c r="G4127" s="9" t="s">
        <v>279</v>
      </c>
      <c r="H4127" s="9" t="s">
        <v>279</v>
      </c>
      <c r="I4127" s="9">
        <v>0</v>
      </c>
      <c r="J4127" s="9">
        <v>0</v>
      </c>
      <c r="K4127" s="9" t="s">
        <v>279</v>
      </c>
      <c r="L4127" s="69"/>
      <c r="M4127" s="67">
        <f t="shared" si="108"/>
        <v>0</v>
      </c>
    </row>
    <row r="4128" spans="1:13" ht="15">
      <c r="A4128" s="28" t="s">
        <v>934</v>
      </c>
      <c r="B4128" s="229" t="s">
        <v>1648</v>
      </c>
      <c r="C4128" s="3"/>
      <c r="D4128" s="3"/>
      <c r="E4128" s="9" t="s">
        <v>279</v>
      </c>
      <c r="F4128" s="9" t="s">
        <v>279</v>
      </c>
      <c r="G4128" s="9" t="s">
        <v>279</v>
      </c>
      <c r="H4128" s="9" t="s">
        <v>279</v>
      </c>
      <c r="I4128" s="9">
        <v>0</v>
      </c>
      <c r="J4128" s="9">
        <v>0</v>
      </c>
      <c r="K4128" s="9" t="s">
        <v>279</v>
      </c>
      <c r="L4128" s="69"/>
      <c r="M4128" s="67">
        <f t="shared" si="108"/>
        <v>0</v>
      </c>
    </row>
    <row r="4129" spans="1:13" ht="15">
      <c r="A4129" s="28" t="s">
        <v>935</v>
      </c>
      <c r="B4129" s="229" t="s">
        <v>1676</v>
      </c>
      <c r="C4129" s="3"/>
      <c r="D4129" s="3"/>
      <c r="E4129" s="9" t="s">
        <v>279</v>
      </c>
      <c r="F4129" s="9" t="s">
        <v>279</v>
      </c>
      <c r="G4129" s="9" t="s">
        <v>279</v>
      </c>
      <c r="H4129" s="9" t="s">
        <v>279</v>
      </c>
      <c r="I4129" s="9">
        <v>0</v>
      </c>
      <c r="J4129" s="9">
        <v>0</v>
      </c>
      <c r="K4129" s="9" t="s">
        <v>279</v>
      </c>
      <c r="L4129" s="69"/>
      <c r="M4129" s="67">
        <f t="shared" si="108"/>
        <v>0</v>
      </c>
    </row>
    <row r="4130" spans="1:13" ht="15">
      <c r="A4130" s="28" t="s">
        <v>2501</v>
      </c>
      <c r="B4130" s="229" t="s">
        <v>1658</v>
      </c>
      <c r="C4130" s="3"/>
      <c r="D4130" s="3"/>
      <c r="E4130" s="9" t="s">
        <v>279</v>
      </c>
      <c r="F4130" s="9" t="s">
        <v>279</v>
      </c>
      <c r="G4130" s="9" t="s">
        <v>279</v>
      </c>
      <c r="H4130" s="9" t="s">
        <v>279</v>
      </c>
      <c r="I4130" s="9">
        <v>0</v>
      </c>
      <c r="J4130" s="9">
        <v>0</v>
      </c>
      <c r="K4130" s="9" t="s">
        <v>279</v>
      </c>
      <c r="L4130" s="69"/>
      <c r="M4130" s="67">
        <f t="shared" si="108"/>
        <v>0</v>
      </c>
    </row>
    <row r="4131" spans="1:13" ht="15">
      <c r="A4131" s="28" t="s">
        <v>3315</v>
      </c>
      <c r="B4131" s="63" t="s">
        <v>3377</v>
      </c>
      <c r="C4131" s="3"/>
      <c r="D4131" s="3"/>
      <c r="E4131" s="9"/>
      <c r="F4131" s="9"/>
      <c r="G4131" s="9"/>
      <c r="H4131" s="9"/>
      <c r="I4131" s="9"/>
      <c r="J4131" s="9"/>
      <c r="K4131" s="9"/>
      <c r="L4131" s="69"/>
      <c r="M4131" s="67"/>
    </row>
    <row r="4132" spans="1:13" ht="15">
      <c r="A4132" s="28" t="s">
        <v>3316</v>
      </c>
      <c r="B4132" s="63" t="s">
        <v>3371</v>
      </c>
      <c r="C4132" s="3"/>
      <c r="D4132" s="3"/>
      <c r="E4132" s="9"/>
      <c r="F4132" s="9"/>
      <c r="G4132" s="9"/>
      <c r="H4132" s="9"/>
      <c r="I4132" s="9"/>
      <c r="J4132" s="9"/>
      <c r="K4132" s="9"/>
      <c r="L4132" s="69"/>
      <c r="M4132" s="67"/>
    </row>
    <row r="4133" spans="1:13" ht="15">
      <c r="A4133" s="28" t="s">
        <v>3317</v>
      </c>
      <c r="B4133" s="63" t="s">
        <v>3370</v>
      </c>
      <c r="C4133" s="3"/>
      <c r="D4133" s="3"/>
      <c r="E4133" s="9"/>
      <c r="F4133" s="9"/>
      <c r="G4133" s="9"/>
      <c r="H4133" s="9"/>
      <c r="I4133" s="9"/>
      <c r="J4133" s="9"/>
      <c r="K4133" s="9"/>
      <c r="L4133" s="69"/>
      <c r="M4133" s="67"/>
    </row>
    <row r="4134" spans="1:13" ht="15">
      <c r="A4134" s="28" t="s">
        <v>3318</v>
      </c>
      <c r="B4134" s="63" t="s">
        <v>3386</v>
      </c>
      <c r="C4134" s="3"/>
      <c r="D4134" s="3"/>
      <c r="E4134" s="9"/>
      <c r="F4134" s="9"/>
      <c r="G4134" s="9"/>
      <c r="H4134" s="9"/>
      <c r="I4134" s="9"/>
      <c r="J4134" s="9"/>
      <c r="K4134" s="9"/>
      <c r="L4134" s="69"/>
      <c r="M4134" s="67"/>
    </row>
    <row r="4135" spans="1:13" ht="15">
      <c r="A4135" s="28" t="s">
        <v>3319</v>
      </c>
      <c r="B4135" s="63" t="s">
        <v>3385</v>
      </c>
      <c r="C4135" s="3"/>
      <c r="D4135" s="3"/>
      <c r="E4135" s="9"/>
      <c r="F4135" s="9"/>
      <c r="G4135" s="9"/>
      <c r="H4135" s="9"/>
      <c r="I4135" s="9"/>
      <c r="J4135" s="9"/>
      <c r="K4135" s="9"/>
      <c r="L4135" s="69"/>
      <c r="M4135" s="67"/>
    </row>
    <row r="4136" spans="1:13" ht="15">
      <c r="A4136" s="28" t="s">
        <v>3320</v>
      </c>
      <c r="B4136" s="63" t="s">
        <v>3373</v>
      </c>
      <c r="C4136" s="3"/>
      <c r="D4136" s="3"/>
      <c r="E4136" s="9"/>
      <c r="F4136" s="9"/>
      <c r="G4136" s="9"/>
      <c r="H4136" s="9"/>
      <c r="I4136" s="9"/>
      <c r="J4136" s="9"/>
      <c r="K4136" s="9"/>
      <c r="L4136" s="69"/>
      <c r="M4136" s="67"/>
    </row>
    <row r="4137" spans="1:13" ht="15">
      <c r="A4137" s="28" t="s">
        <v>3321</v>
      </c>
      <c r="B4137" s="63" t="s">
        <v>3367</v>
      </c>
      <c r="C4137" s="3"/>
      <c r="D4137" s="3"/>
      <c r="E4137" s="9"/>
      <c r="F4137" s="9"/>
      <c r="G4137" s="9"/>
      <c r="H4137" s="9"/>
      <c r="I4137" s="9"/>
      <c r="J4137" s="9"/>
      <c r="K4137" s="9"/>
      <c r="L4137" s="69"/>
      <c r="M4137" s="67"/>
    </row>
    <row r="4138" spans="1:13" ht="15">
      <c r="A4138" s="28" t="s">
        <v>3322</v>
      </c>
      <c r="B4138" s="63" t="s">
        <v>3398</v>
      </c>
      <c r="C4138" s="3"/>
      <c r="D4138" s="3"/>
      <c r="E4138" s="9"/>
      <c r="F4138" s="9"/>
      <c r="G4138" s="9"/>
      <c r="H4138" s="9"/>
      <c r="I4138" s="9"/>
      <c r="J4138" s="9"/>
      <c r="K4138" s="9"/>
      <c r="L4138" s="69"/>
      <c r="M4138" s="67"/>
    </row>
    <row r="4139" spans="1:13" ht="15">
      <c r="A4139" s="28" t="s">
        <v>3323</v>
      </c>
      <c r="B4139" s="277" t="s">
        <v>3366</v>
      </c>
      <c r="C4139" s="3"/>
      <c r="D4139" s="3"/>
      <c r="E4139" s="9"/>
      <c r="F4139" s="9"/>
      <c r="G4139" s="9"/>
      <c r="H4139" s="9"/>
      <c r="I4139" s="9"/>
      <c r="J4139" s="9"/>
      <c r="K4139" s="9"/>
      <c r="L4139" s="69"/>
      <c r="M4139" s="67"/>
    </row>
    <row r="4140" spans="1:13" ht="15">
      <c r="A4140" s="28" t="s">
        <v>3324</v>
      </c>
      <c r="B4140" s="63" t="s">
        <v>3382</v>
      </c>
      <c r="C4140" s="3"/>
      <c r="D4140" s="3"/>
      <c r="E4140" s="9"/>
      <c r="F4140" s="9"/>
      <c r="G4140" s="9"/>
      <c r="H4140" s="9"/>
      <c r="I4140" s="9"/>
      <c r="J4140" s="9"/>
      <c r="K4140" s="9"/>
      <c r="L4140" s="69"/>
      <c r="M4140" s="67"/>
    </row>
    <row r="4141" spans="1:13" ht="15">
      <c r="A4141" s="28" t="s">
        <v>3325</v>
      </c>
      <c r="B4141" s="63" t="s">
        <v>3379</v>
      </c>
      <c r="C4141" s="3"/>
      <c r="D4141" s="3"/>
      <c r="E4141" s="9"/>
      <c r="F4141" s="9"/>
      <c r="G4141" s="9"/>
      <c r="H4141" s="9"/>
      <c r="I4141" s="9"/>
      <c r="J4141" s="9"/>
      <c r="K4141" s="9"/>
      <c r="L4141" s="69"/>
      <c r="M4141" s="67"/>
    </row>
    <row r="4142" spans="1:13" ht="15">
      <c r="A4142" s="28" t="s">
        <v>3326</v>
      </c>
      <c r="B4142" s="63" t="s">
        <v>3394</v>
      </c>
      <c r="C4142" s="3"/>
      <c r="D4142" s="3"/>
      <c r="E4142" s="9"/>
      <c r="F4142" s="9"/>
      <c r="G4142" s="9"/>
      <c r="H4142" s="9"/>
      <c r="I4142" s="9"/>
      <c r="J4142" s="9"/>
      <c r="K4142" s="9"/>
      <c r="L4142" s="69"/>
      <c r="M4142" s="67"/>
    </row>
    <row r="4143" spans="1:13" ht="15">
      <c r="A4143" s="28" t="s">
        <v>3327</v>
      </c>
      <c r="B4143" s="63" t="s">
        <v>180</v>
      </c>
      <c r="C4143" s="3"/>
      <c r="D4143" s="3"/>
      <c r="E4143" s="9"/>
      <c r="F4143" s="9"/>
      <c r="G4143" s="9"/>
      <c r="H4143" s="9"/>
      <c r="I4143" s="9"/>
      <c r="J4143" s="9"/>
      <c r="K4143" s="9"/>
      <c r="L4143" s="69"/>
      <c r="M4143" s="67"/>
    </row>
    <row r="4144" spans="1:13" ht="15">
      <c r="A4144" s="28" t="s">
        <v>3328</v>
      </c>
      <c r="B4144" s="63" t="s">
        <v>3395</v>
      </c>
      <c r="C4144" s="3"/>
      <c r="D4144" s="3"/>
      <c r="E4144" s="9"/>
      <c r="F4144" s="9"/>
      <c r="G4144" s="9"/>
      <c r="H4144" s="9"/>
      <c r="I4144" s="9"/>
      <c r="J4144" s="9"/>
      <c r="K4144" s="9"/>
      <c r="L4144" s="69"/>
      <c r="M4144" s="67"/>
    </row>
    <row r="4145" spans="1:13" ht="15">
      <c r="A4145" s="28" t="s">
        <v>3329</v>
      </c>
      <c r="B4145" s="63" t="s">
        <v>3374</v>
      </c>
      <c r="C4145" s="3"/>
      <c r="D4145" s="3"/>
      <c r="E4145" s="9"/>
      <c r="F4145" s="9"/>
      <c r="G4145" s="9"/>
      <c r="H4145" s="9"/>
      <c r="I4145" s="9"/>
      <c r="J4145" s="9"/>
      <c r="K4145" s="9"/>
      <c r="L4145" s="69"/>
      <c r="M4145" s="67"/>
    </row>
    <row r="4146" spans="1:13" ht="15">
      <c r="A4146" s="28" t="s">
        <v>3330</v>
      </c>
      <c r="B4146" s="63" t="s">
        <v>3368</v>
      </c>
      <c r="C4146" s="3"/>
      <c r="D4146" s="3"/>
      <c r="E4146" s="9"/>
      <c r="F4146" s="9"/>
      <c r="G4146" s="9"/>
      <c r="H4146" s="9"/>
      <c r="I4146" s="9"/>
      <c r="J4146" s="9"/>
      <c r="K4146" s="9"/>
      <c r="L4146" s="69"/>
      <c r="M4146" s="67"/>
    </row>
    <row r="4147" spans="1:13" ht="15">
      <c r="A4147" s="28" t="s">
        <v>3331</v>
      </c>
      <c r="B4147" s="63" t="s">
        <v>3375</v>
      </c>
      <c r="C4147" s="3"/>
      <c r="D4147" s="3"/>
      <c r="E4147" s="9"/>
      <c r="F4147" s="9"/>
      <c r="G4147" s="9"/>
      <c r="H4147" s="9"/>
      <c r="I4147" s="9"/>
      <c r="J4147" s="9"/>
      <c r="K4147" s="9"/>
      <c r="L4147" s="69"/>
      <c r="M4147" s="67"/>
    </row>
    <row r="4148" spans="1:13" ht="15">
      <c r="A4148" s="28" t="s">
        <v>3332</v>
      </c>
      <c r="B4148" s="63" t="s">
        <v>3372</v>
      </c>
      <c r="C4148" s="3"/>
      <c r="D4148" s="3"/>
      <c r="E4148" s="9"/>
      <c r="F4148" s="9"/>
      <c r="G4148" s="9"/>
      <c r="H4148" s="9"/>
      <c r="I4148" s="9"/>
      <c r="J4148" s="9"/>
      <c r="K4148" s="9"/>
      <c r="L4148" s="69"/>
      <c r="M4148" s="67"/>
    </row>
    <row r="4149" spans="1:13" ht="15">
      <c r="A4149" s="28" t="s">
        <v>3333</v>
      </c>
      <c r="B4149" s="63" t="s">
        <v>3383</v>
      </c>
      <c r="C4149" s="3"/>
      <c r="D4149" s="3"/>
      <c r="E4149" s="9"/>
      <c r="F4149" s="9"/>
      <c r="G4149" s="9"/>
      <c r="H4149" s="9"/>
      <c r="I4149" s="9"/>
      <c r="J4149" s="9"/>
      <c r="K4149" s="9"/>
      <c r="L4149" s="69"/>
      <c r="M4149" s="67"/>
    </row>
    <row r="4150" spans="1:13" ht="15">
      <c r="A4150" s="28" t="s">
        <v>3334</v>
      </c>
      <c r="B4150" s="63" t="s">
        <v>3378</v>
      </c>
      <c r="C4150" s="3"/>
      <c r="D4150" s="3"/>
      <c r="E4150" s="9"/>
      <c r="F4150" s="9"/>
      <c r="G4150" s="9"/>
      <c r="H4150" s="9"/>
      <c r="I4150" s="9"/>
      <c r="J4150" s="9"/>
      <c r="K4150" s="9"/>
      <c r="L4150" s="69"/>
      <c r="M4150" s="67"/>
    </row>
    <row r="4151" spans="1:13" ht="15">
      <c r="A4151" s="28" t="s">
        <v>3335</v>
      </c>
      <c r="B4151" s="277" t="s">
        <v>3365</v>
      </c>
      <c r="C4151" s="3"/>
      <c r="D4151" s="3"/>
      <c r="E4151" s="9"/>
      <c r="F4151" s="9"/>
      <c r="G4151" s="9"/>
      <c r="H4151" s="9"/>
      <c r="I4151" s="9"/>
      <c r="J4151" s="9"/>
      <c r="K4151" s="9"/>
      <c r="L4151" s="69"/>
      <c r="M4151" s="67"/>
    </row>
    <row r="4152" spans="1:13" ht="15">
      <c r="A4152" s="28" t="s">
        <v>3336</v>
      </c>
      <c r="B4152" s="63" t="s">
        <v>3380</v>
      </c>
      <c r="C4152" s="3"/>
      <c r="D4152" s="3"/>
      <c r="E4152" s="9"/>
      <c r="F4152" s="9"/>
      <c r="G4152" s="9"/>
      <c r="H4152" s="9"/>
      <c r="I4152" s="9"/>
      <c r="J4152" s="9"/>
      <c r="K4152" s="9"/>
      <c r="L4152" s="69"/>
      <c r="M4152" s="67"/>
    </row>
    <row r="4153" spans="1:13" ht="15">
      <c r="A4153" s="28" t="s">
        <v>3337</v>
      </c>
      <c r="B4153" s="63" t="s">
        <v>3399</v>
      </c>
      <c r="C4153" s="3"/>
      <c r="D4153" s="3"/>
      <c r="E4153" s="9"/>
      <c r="F4153" s="9"/>
      <c r="G4153" s="9"/>
      <c r="H4153" s="9"/>
      <c r="I4153" s="9"/>
      <c r="J4153" s="9"/>
      <c r="K4153" s="9"/>
      <c r="L4153" s="69"/>
      <c r="M4153" s="67"/>
    </row>
    <row r="4154" spans="1:13" ht="15">
      <c r="A4154" s="28" t="s">
        <v>3338</v>
      </c>
      <c r="B4154" s="63" t="s">
        <v>3369</v>
      </c>
      <c r="C4154" s="3"/>
      <c r="D4154" s="3"/>
      <c r="E4154" s="9"/>
      <c r="F4154" s="9"/>
      <c r="G4154" s="9"/>
      <c r="H4154" s="9"/>
      <c r="I4154" s="9"/>
      <c r="J4154" s="9"/>
      <c r="K4154" s="9"/>
      <c r="L4154" s="69"/>
      <c r="M4154" s="67"/>
    </row>
    <row r="4155" spans="1:13" ht="15">
      <c r="A4155" s="28" t="s">
        <v>4129</v>
      </c>
      <c r="B4155" s="63" t="s">
        <v>3376</v>
      </c>
      <c r="C4155" s="3"/>
      <c r="D4155" s="3"/>
      <c r="E4155" s="9"/>
      <c r="F4155" s="9"/>
      <c r="G4155" s="9"/>
      <c r="H4155" s="9"/>
      <c r="I4155" s="9"/>
      <c r="J4155" s="9"/>
      <c r="K4155" s="9"/>
      <c r="L4155" s="69"/>
      <c r="M4155" s="67"/>
    </row>
    <row r="4156" spans="1:13" ht="15">
      <c r="A4156" s="28" t="s">
        <v>4130</v>
      </c>
      <c r="B4156" s="63" t="s">
        <v>3397</v>
      </c>
      <c r="C4156" s="3"/>
      <c r="D4156" s="3"/>
      <c r="E4156" s="9"/>
      <c r="F4156" s="9"/>
      <c r="G4156" s="9"/>
      <c r="H4156" s="9"/>
      <c r="I4156" s="9"/>
      <c r="J4156" s="9"/>
      <c r="K4156" s="9"/>
      <c r="L4156" s="69"/>
      <c r="M4156" s="67"/>
    </row>
    <row r="4157" spans="1:13" ht="15">
      <c r="A4157" s="28" t="s">
        <v>4131</v>
      </c>
      <c r="B4157" s="63" t="s">
        <v>3381</v>
      </c>
      <c r="C4157" s="3"/>
      <c r="D4157" s="3"/>
      <c r="E4157" s="9"/>
      <c r="F4157" s="9"/>
      <c r="G4157" s="9"/>
      <c r="H4157" s="9"/>
      <c r="I4157" s="9"/>
      <c r="J4157" s="9"/>
      <c r="K4157" s="9"/>
      <c r="L4157" s="69"/>
      <c r="M4157" s="67"/>
    </row>
    <row r="4158" spans="1:13" ht="15">
      <c r="A4158" s="28"/>
      <c r="B4158" s="28"/>
      <c r="E4158" s="9"/>
      <c r="F4158" s="9"/>
      <c r="G4158" s="9"/>
      <c r="H4158" s="9"/>
      <c r="L4158" s="69"/>
      <c r="M4158" s="67"/>
    </row>
    <row r="4159" spans="1:13" ht="15">
      <c r="A4159" s="28"/>
      <c r="B4159" s="63"/>
      <c r="E4159" s="9"/>
      <c r="L4159" s="69"/>
    </row>
    <row r="4160" spans="1:13" ht="15">
      <c r="A4160" s="28"/>
      <c r="B4160" s="63"/>
      <c r="E4160" s="9"/>
      <c r="L4160" s="69"/>
    </row>
    <row r="4161" spans="1:23" ht="25.5">
      <c r="A4161" s="23" t="s">
        <v>347</v>
      </c>
      <c r="L4161" s="69"/>
    </row>
    <row r="4162" spans="1:23">
      <c r="L4162" s="69"/>
    </row>
    <row r="4163" spans="1:23" ht="15">
      <c r="A4163" s="39"/>
      <c r="B4163" s="39"/>
      <c r="C4163" s="39"/>
      <c r="D4163" s="39"/>
      <c r="E4163" s="61">
        <v>2016</v>
      </c>
      <c r="F4163" s="61">
        <v>2017</v>
      </c>
      <c r="G4163" s="61">
        <v>2018</v>
      </c>
      <c r="H4163" s="61">
        <v>2019</v>
      </c>
      <c r="I4163" s="61">
        <v>2020</v>
      </c>
      <c r="J4163" s="61">
        <v>2021</v>
      </c>
      <c r="K4163" s="61">
        <v>2022</v>
      </c>
      <c r="L4163" s="69"/>
      <c r="M4163" s="70" t="s">
        <v>40</v>
      </c>
    </row>
    <row r="4164" spans="1:23" ht="15">
      <c r="A4164" s="28" t="s">
        <v>0</v>
      </c>
      <c r="B4164" s="63" t="s">
        <v>21</v>
      </c>
      <c r="E4164" s="217">
        <v>2303.3000000000002</v>
      </c>
      <c r="F4164" s="214">
        <v>3773.2</v>
      </c>
      <c r="G4164" s="213">
        <v>3442.6</v>
      </c>
      <c r="H4164" s="213">
        <v>3731</v>
      </c>
      <c r="I4164" s="9">
        <v>2560.2000000000389</v>
      </c>
      <c r="J4164" s="9">
        <v>2481.7999999998101</v>
      </c>
      <c r="K4164" s="213">
        <v>5378.5</v>
      </c>
      <c r="L4164" s="69"/>
      <c r="M4164" s="67">
        <f t="shared" ref="M4164:M4195" si="109">SUM(E4164:K4164)</f>
        <v>23670.599999999849</v>
      </c>
      <c r="O4164" t="s">
        <v>3167</v>
      </c>
      <c r="R4164" s="3" t="s">
        <v>1811</v>
      </c>
      <c r="S4164" s="277"/>
      <c r="T4164" s="63"/>
      <c r="U4164" s="347"/>
      <c r="V4164" s="63"/>
      <c r="W4164" s="63"/>
    </row>
    <row r="4165" spans="1:23" ht="15">
      <c r="A4165" s="28" t="s">
        <v>2</v>
      </c>
      <c r="B4165" s="63" t="s">
        <v>31</v>
      </c>
      <c r="E4165" s="217">
        <v>2079</v>
      </c>
      <c r="F4165" s="217">
        <v>3313.7</v>
      </c>
      <c r="G4165" s="217">
        <v>3121.2</v>
      </c>
      <c r="H4165" s="212">
        <v>3775.7999999999956</v>
      </c>
      <c r="I4165" s="9">
        <v>3080.6000000000113</v>
      </c>
      <c r="J4165" s="9">
        <v>3014.0999999997293</v>
      </c>
      <c r="K4165" s="9">
        <v>4599.8999999999996</v>
      </c>
      <c r="L4165" s="69"/>
      <c r="M4165" s="67">
        <f t="shared" si="109"/>
        <v>22984.299999999734</v>
      </c>
      <c r="O4165" t="s">
        <v>1343</v>
      </c>
      <c r="R4165" s="3" t="s">
        <v>1344</v>
      </c>
      <c r="S4165" s="225"/>
      <c r="T4165" s="63"/>
      <c r="U4165" s="347"/>
      <c r="V4165" s="63"/>
      <c r="W4165" s="63"/>
    </row>
    <row r="4166" spans="1:23" ht="15">
      <c r="A4166" s="28" t="s">
        <v>3</v>
      </c>
      <c r="B4166" s="63" t="s">
        <v>11</v>
      </c>
      <c r="E4166" s="9">
        <v>2013.2</v>
      </c>
      <c r="F4166" s="9">
        <v>2641</v>
      </c>
      <c r="G4166" s="212">
        <v>3657.6</v>
      </c>
      <c r="H4166" s="214">
        <v>3866.8999999999978</v>
      </c>
      <c r="I4166" s="9">
        <v>1843.599999999984</v>
      </c>
      <c r="J4166" s="217">
        <v>3338.0999999999658</v>
      </c>
      <c r="K4166" s="9">
        <v>4631</v>
      </c>
      <c r="L4166" s="69"/>
      <c r="M4166" s="67">
        <f t="shared" si="109"/>
        <v>21991.399999999947</v>
      </c>
      <c r="O4166" t="s">
        <v>812</v>
      </c>
      <c r="R4166" s="3" t="s">
        <v>1812</v>
      </c>
      <c r="S4166" s="63"/>
      <c r="T4166" s="63"/>
      <c r="U4166" s="348"/>
      <c r="V4166" s="63"/>
      <c r="W4166" s="63"/>
    </row>
    <row r="4167" spans="1:23" ht="15">
      <c r="A4167" s="28" t="s">
        <v>5</v>
      </c>
      <c r="B4167" s="63" t="s">
        <v>33</v>
      </c>
      <c r="E4167" s="9">
        <v>1093.8</v>
      </c>
      <c r="F4167" s="213">
        <v>3456.4</v>
      </c>
      <c r="G4167" s="217">
        <v>3282.4</v>
      </c>
      <c r="H4167" s="9">
        <v>2576.2000000000044</v>
      </c>
      <c r="I4167" s="9">
        <v>2763.6999999999389</v>
      </c>
      <c r="J4167" s="217">
        <v>3247.5000000001273</v>
      </c>
      <c r="K4167" s="9">
        <v>4617.0499999999993</v>
      </c>
      <c r="L4167" s="69"/>
      <c r="M4167" s="67">
        <f t="shared" si="109"/>
        <v>21037.050000000072</v>
      </c>
      <c r="O4167" t="s">
        <v>2465</v>
      </c>
      <c r="S4167" s="277"/>
      <c r="T4167" s="63"/>
      <c r="U4167" s="347"/>
      <c r="V4167" s="63"/>
      <c r="W4167" s="63"/>
    </row>
    <row r="4168" spans="1:23" ht="15">
      <c r="A4168" s="28" t="s">
        <v>7</v>
      </c>
      <c r="B4168" s="63" t="s">
        <v>25</v>
      </c>
      <c r="E4168" s="217">
        <v>2178.9</v>
      </c>
      <c r="F4168" s="217">
        <v>2918.7</v>
      </c>
      <c r="G4168" s="9">
        <v>2945.5</v>
      </c>
      <c r="H4168" s="9">
        <v>2520.4000000000051</v>
      </c>
      <c r="I4168" s="9">
        <v>2447.6000000000458</v>
      </c>
      <c r="J4168" s="9">
        <v>2968.9000000000633</v>
      </c>
      <c r="K4168" s="9">
        <v>4455.7000000000007</v>
      </c>
      <c r="L4168" s="69"/>
      <c r="M4168" s="67">
        <f t="shared" si="109"/>
        <v>20435.700000000114</v>
      </c>
      <c r="O4168" t="s">
        <v>326</v>
      </c>
      <c r="S4168" s="225"/>
      <c r="T4168" s="63"/>
      <c r="U4168" s="347"/>
      <c r="V4168" s="63"/>
      <c r="W4168" s="63"/>
    </row>
    <row r="4169" spans="1:23" ht="15">
      <c r="A4169" s="28" t="s">
        <v>8</v>
      </c>
      <c r="B4169" s="63" t="s">
        <v>17</v>
      </c>
      <c r="E4169" s="213">
        <v>2525.5</v>
      </c>
      <c r="F4169" s="217">
        <v>2897.5</v>
      </c>
      <c r="G4169" s="9">
        <v>2899.9</v>
      </c>
      <c r="H4169" s="9">
        <v>3243.1999999999898</v>
      </c>
      <c r="I4169" s="9">
        <v>2867.5999999998967</v>
      </c>
      <c r="J4169" s="9">
        <v>3082.7000000002663</v>
      </c>
      <c r="K4169" s="9">
        <v>2882</v>
      </c>
      <c r="L4169" s="69"/>
      <c r="M4169" s="67">
        <f t="shared" si="109"/>
        <v>20398.400000000154</v>
      </c>
      <c r="O4169" t="s">
        <v>333</v>
      </c>
      <c r="S4169" s="225"/>
      <c r="T4169" s="63"/>
      <c r="U4169" s="347"/>
      <c r="V4169" s="63"/>
      <c r="W4169" s="63"/>
    </row>
    <row r="4170" spans="1:23" ht="15">
      <c r="A4170" s="28" t="s">
        <v>10</v>
      </c>
      <c r="B4170" s="63" t="s">
        <v>39</v>
      </c>
      <c r="E4170" s="9">
        <v>1903.3</v>
      </c>
      <c r="F4170" s="217">
        <v>2745.1</v>
      </c>
      <c r="G4170" s="9">
        <v>2380.5</v>
      </c>
      <c r="H4170" s="9">
        <v>2032.8999999999942</v>
      </c>
      <c r="I4170" s="9">
        <v>2422.9999999999509</v>
      </c>
      <c r="J4170" s="212">
        <v>3628.4999999999854</v>
      </c>
      <c r="K4170" s="9">
        <v>3866</v>
      </c>
      <c r="L4170" s="69"/>
      <c r="M4170" s="67">
        <f t="shared" si="109"/>
        <v>18979.29999999993</v>
      </c>
      <c r="O4170" t="s">
        <v>307</v>
      </c>
      <c r="S4170" s="277"/>
      <c r="T4170" s="63"/>
      <c r="U4170" s="347"/>
      <c r="V4170" s="63"/>
      <c r="W4170" s="63"/>
    </row>
    <row r="4171" spans="1:23" ht="15">
      <c r="A4171" s="28" t="s">
        <v>12</v>
      </c>
      <c r="B4171" s="63" t="s">
        <v>154</v>
      </c>
      <c r="E4171" s="9" t="s">
        <v>279</v>
      </c>
      <c r="F4171" s="9" t="s">
        <v>279</v>
      </c>
      <c r="G4171" s="214">
        <v>3773.2</v>
      </c>
      <c r="H4171" s="9">
        <v>3222.2999999999956</v>
      </c>
      <c r="I4171" s="212">
        <v>3795.8999999999978</v>
      </c>
      <c r="J4171" s="9">
        <v>3084.6999999999243</v>
      </c>
      <c r="K4171" s="217">
        <v>4903.2</v>
      </c>
      <c r="L4171" s="69"/>
      <c r="M4171" s="67">
        <f t="shared" si="109"/>
        <v>18779.299999999919</v>
      </c>
      <c r="O4171" t="s">
        <v>812</v>
      </c>
      <c r="R4171" s="3" t="s">
        <v>1812</v>
      </c>
      <c r="S4171" s="277"/>
      <c r="T4171" s="63"/>
      <c r="U4171" s="347"/>
      <c r="V4171" s="63"/>
      <c r="W4171" s="63"/>
    </row>
    <row r="4172" spans="1:23" ht="15">
      <c r="A4172" s="28" t="s">
        <v>14</v>
      </c>
      <c r="B4172" s="63" t="s">
        <v>37</v>
      </c>
      <c r="E4172" s="9">
        <v>1170</v>
      </c>
      <c r="F4172" s="9">
        <v>2362.8000000000002</v>
      </c>
      <c r="G4172" s="9">
        <v>2489.6</v>
      </c>
      <c r="H4172" s="9">
        <v>2158.0000000000073</v>
      </c>
      <c r="I4172" s="9">
        <v>2637.3999999999978</v>
      </c>
      <c r="J4172" s="9">
        <v>3030.6999999998734</v>
      </c>
      <c r="K4172" s="217">
        <v>4830.7999999999993</v>
      </c>
      <c r="L4172" s="69"/>
      <c r="M4172" s="67">
        <f t="shared" si="109"/>
        <v>18679.299999999879</v>
      </c>
      <c r="O4172" t="s">
        <v>285</v>
      </c>
      <c r="S4172" s="277"/>
      <c r="T4172" s="63"/>
      <c r="U4172" s="347"/>
      <c r="V4172" s="63"/>
      <c r="W4172" s="63"/>
    </row>
    <row r="4173" spans="1:23" ht="15">
      <c r="A4173" s="28" t="s">
        <v>16</v>
      </c>
      <c r="B4173" s="63" t="s">
        <v>9</v>
      </c>
      <c r="E4173" s="217">
        <v>2164.4</v>
      </c>
      <c r="F4173" s="9">
        <v>2548.5</v>
      </c>
      <c r="G4173" s="9">
        <v>2423.8000000000002</v>
      </c>
      <c r="H4173" s="9">
        <v>3034.8000000000102</v>
      </c>
      <c r="I4173" s="9">
        <v>2635.3000000000156</v>
      </c>
      <c r="J4173" s="9">
        <v>2973.2000000000262</v>
      </c>
      <c r="K4173" s="9">
        <v>2721.0999999999995</v>
      </c>
      <c r="L4173" s="69"/>
      <c r="M4173" s="67">
        <f t="shared" si="109"/>
        <v>18501.100000000053</v>
      </c>
      <c r="O4173" t="s">
        <v>289</v>
      </c>
      <c r="S4173" s="225"/>
      <c r="T4173" s="63"/>
      <c r="U4173" s="348"/>
      <c r="V4173" s="63"/>
      <c r="W4173" s="63"/>
    </row>
    <row r="4174" spans="1:23" ht="15">
      <c r="A4174" s="28" t="s">
        <v>18</v>
      </c>
      <c r="B4174" s="63" t="s">
        <v>143</v>
      </c>
      <c r="E4174" s="9" t="s">
        <v>279</v>
      </c>
      <c r="F4174" s="9">
        <v>2707.9</v>
      </c>
      <c r="G4174" s="9">
        <v>2810.5</v>
      </c>
      <c r="H4174" s="217">
        <v>3435.5000000000036</v>
      </c>
      <c r="I4174" s="9">
        <v>2517.9999999999764</v>
      </c>
      <c r="J4174" s="9">
        <v>2493.7999999999956</v>
      </c>
      <c r="K4174" s="9">
        <v>4459.75</v>
      </c>
      <c r="L4174" s="69"/>
      <c r="M4174" s="67">
        <f t="shared" si="109"/>
        <v>18425.449999999975</v>
      </c>
      <c r="O4174" t="s">
        <v>285</v>
      </c>
      <c r="S4174" s="63"/>
      <c r="T4174" s="63"/>
      <c r="U4174" s="347"/>
      <c r="V4174" s="63"/>
      <c r="W4174" s="63"/>
    </row>
    <row r="4175" spans="1:23" ht="15">
      <c r="A4175" s="28" t="s">
        <v>20</v>
      </c>
      <c r="B4175" s="63" t="s">
        <v>15</v>
      </c>
      <c r="E4175" s="217">
        <v>2213.9</v>
      </c>
      <c r="F4175" s="9">
        <v>2417.4</v>
      </c>
      <c r="G4175" s="9">
        <v>1945.3</v>
      </c>
      <c r="H4175" s="9">
        <v>2778.0000000000036</v>
      </c>
      <c r="I4175" s="9">
        <v>2144.5999999999112</v>
      </c>
      <c r="J4175" s="9">
        <v>2692.6999999998079</v>
      </c>
      <c r="K4175" s="9">
        <v>4104.3</v>
      </c>
      <c r="L4175" s="69"/>
      <c r="M4175" s="67">
        <f t="shared" si="109"/>
        <v>18296.199999999724</v>
      </c>
      <c r="O4175" t="s">
        <v>293</v>
      </c>
      <c r="S4175" s="277"/>
      <c r="T4175" s="63"/>
      <c r="U4175" s="347"/>
      <c r="V4175" s="63"/>
      <c r="W4175" s="63"/>
    </row>
    <row r="4176" spans="1:23" ht="15">
      <c r="A4176" s="28" t="s">
        <v>22</v>
      </c>
      <c r="B4176" s="63" t="s">
        <v>23</v>
      </c>
      <c r="E4176" s="217">
        <v>2320.15</v>
      </c>
      <c r="F4176" s="212">
        <v>3672.9</v>
      </c>
      <c r="G4176" s="9">
        <v>2303.35</v>
      </c>
      <c r="H4176" s="9">
        <v>1540.3999999999978</v>
      </c>
      <c r="I4176" s="9">
        <v>1789.7000000000244</v>
      </c>
      <c r="J4176" s="9">
        <v>2517.0000000001746</v>
      </c>
      <c r="K4176" s="9">
        <v>3390.6</v>
      </c>
      <c r="L4176" s="69"/>
      <c r="M4176" s="67">
        <f t="shared" si="109"/>
        <v>17534.100000000195</v>
      </c>
      <c r="O4176" t="s">
        <v>308</v>
      </c>
      <c r="S4176" s="63"/>
      <c r="T4176" s="63"/>
      <c r="U4176" s="347"/>
      <c r="V4176" s="63"/>
      <c r="W4176" s="63"/>
    </row>
    <row r="4177" spans="1:23" ht="15">
      <c r="A4177" s="28" t="s">
        <v>24</v>
      </c>
      <c r="B4177" s="63" t="s">
        <v>27</v>
      </c>
      <c r="E4177" s="212">
        <v>2786.4</v>
      </c>
      <c r="F4177" s="9">
        <v>2412.5</v>
      </c>
      <c r="G4177" s="9">
        <v>2595.9</v>
      </c>
      <c r="H4177" s="9">
        <v>3054.2000000000044</v>
      </c>
      <c r="I4177" s="9">
        <v>931.59999999998217</v>
      </c>
      <c r="J4177" s="9">
        <v>2933.8999999995685</v>
      </c>
      <c r="K4177" s="9">
        <v>2618.8000000000002</v>
      </c>
      <c r="L4177" s="69"/>
      <c r="M4177" s="67">
        <f t="shared" si="109"/>
        <v>17333.299999999555</v>
      </c>
      <c r="O4177" t="s">
        <v>301</v>
      </c>
      <c r="S4177" s="277"/>
      <c r="T4177" s="63"/>
      <c r="U4177" s="348"/>
      <c r="V4177" s="63"/>
      <c r="W4177" s="63"/>
    </row>
    <row r="4178" spans="1:23" ht="15">
      <c r="A4178" s="28" t="s">
        <v>26</v>
      </c>
      <c r="B4178" s="63" t="s">
        <v>141</v>
      </c>
      <c r="E4178" s="9" t="s">
        <v>279</v>
      </c>
      <c r="F4178" s="9">
        <v>1505.5</v>
      </c>
      <c r="G4178" s="217">
        <v>3158.5</v>
      </c>
      <c r="H4178" s="217">
        <v>3301.9999999999964</v>
      </c>
      <c r="I4178" s="217">
        <v>3305.1999999999553</v>
      </c>
      <c r="J4178" s="9">
        <v>2818.5999999998967</v>
      </c>
      <c r="K4178" s="9">
        <v>3187.3</v>
      </c>
      <c r="L4178" s="69"/>
      <c r="M4178" s="67">
        <f t="shared" si="109"/>
        <v>17277.099999999849</v>
      </c>
      <c r="O4178" t="s">
        <v>1849</v>
      </c>
      <c r="S4178" s="63"/>
      <c r="T4178" s="63"/>
      <c r="U4178" s="347"/>
      <c r="V4178" s="63"/>
      <c r="W4178" s="63"/>
    </row>
    <row r="4179" spans="1:23" ht="15">
      <c r="A4179" s="28" t="s">
        <v>28</v>
      </c>
      <c r="B4179" s="63" t="s">
        <v>142</v>
      </c>
      <c r="E4179" s="9" t="s">
        <v>279</v>
      </c>
      <c r="F4179" s="9">
        <v>1791.2</v>
      </c>
      <c r="G4179" s="9">
        <v>2791.4</v>
      </c>
      <c r="H4179" s="9">
        <v>2406.7999999999993</v>
      </c>
      <c r="I4179" s="9">
        <v>2877.7999999999902</v>
      </c>
      <c r="J4179" s="217">
        <v>3331.799999999992</v>
      </c>
      <c r="K4179" s="9">
        <v>3984.8500000000004</v>
      </c>
      <c r="L4179" s="69"/>
      <c r="M4179" s="67">
        <f t="shared" si="109"/>
        <v>17183.849999999984</v>
      </c>
      <c r="O4179" t="s">
        <v>285</v>
      </c>
      <c r="S4179" s="277"/>
      <c r="T4179" s="63"/>
      <c r="U4179" s="348"/>
      <c r="V4179" s="63"/>
      <c r="W4179" s="63"/>
    </row>
    <row r="4180" spans="1:23" ht="15">
      <c r="A4180" s="28" t="s">
        <v>30</v>
      </c>
      <c r="B4180" s="63" t="s">
        <v>155</v>
      </c>
      <c r="E4180" s="9" t="s">
        <v>279</v>
      </c>
      <c r="F4180" s="9" t="s">
        <v>279</v>
      </c>
      <c r="G4180" s="9">
        <v>1385</v>
      </c>
      <c r="H4180" s="217">
        <v>3344.5000000000036</v>
      </c>
      <c r="I4180" s="214">
        <v>3960.8999999999505</v>
      </c>
      <c r="J4180" s="213">
        <v>3445.3999999998705</v>
      </c>
      <c r="K4180" s="9">
        <v>4408.1000000000004</v>
      </c>
      <c r="L4180" s="69"/>
      <c r="M4180" s="67">
        <f t="shared" si="109"/>
        <v>16543.899999999827</v>
      </c>
      <c r="O4180" t="s">
        <v>1314</v>
      </c>
      <c r="R4180" s="216" t="s">
        <v>1812</v>
      </c>
      <c r="S4180" s="63"/>
      <c r="T4180" s="63"/>
      <c r="U4180" s="347"/>
      <c r="V4180" s="63"/>
      <c r="W4180" s="63"/>
    </row>
    <row r="4181" spans="1:23" ht="15">
      <c r="A4181" s="28" t="s">
        <v>32</v>
      </c>
      <c r="B4181" s="63" t="s">
        <v>1</v>
      </c>
      <c r="E4181" s="214">
        <v>2787.1</v>
      </c>
      <c r="F4181" s="9">
        <v>2598.1999999999998</v>
      </c>
      <c r="G4181" s="9">
        <v>1612.6</v>
      </c>
      <c r="H4181" s="217">
        <v>3358</v>
      </c>
      <c r="I4181" s="9">
        <v>2430.2000000000135</v>
      </c>
      <c r="J4181" s="9">
        <v>2584.0000000000618</v>
      </c>
      <c r="K4181" s="9">
        <v>806.4</v>
      </c>
      <c r="L4181" s="69"/>
      <c r="M4181" s="67">
        <f t="shared" si="109"/>
        <v>16176.500000000075</v>
      </c>
      <c r="O4181" t="s">
        <v>370</v>
      </c>
      <c r="R4181" s="3" t="s">
        <v>1812</v>
      </c>
      <c r="S4181" s="277"/>
      <c r="T4181" s="63"/>
      <c r="U4181" s="347"/>
      <c r="V4181" s="63"/>
      <c r="W4181" s="63"/>
    </row>
    <row r="4182" spans="1:23" ht="15">
      <c r="A4182" s="28" t="s">
        <v>34</v>
      </c>
      <c r="B4182" s="63" t="s">
        <v>162</v>
      </c>
      <c r="E4182" s="9" t="s">
        <v>279</v>
      </c>
      <c r="F4182" s="9" t="s">
        <v>279</v>
      </c>
      <c r="G4182" s="217">
        <v>3231.3</v>
      </c>
      <c r="H4182" s="9">
        <v>1938.6000000000058</v>
      </c>
      <c r="I4182" s="9">
        <v>3284.7999999999465</v>
      </c>
      <c r="J4182" s="9">
        <v>2793.199999999928</v>
      </c>
      <c r="K4182" s="9">
        <v>4115.7</v>
      </c>
      <c r="L4182" s="69"/>
      <c r="M4182" s="67">
        <f t="shared" si="109"/>
        <v>15363.599999999882</v>
      </c>
      <c r="O4182" t="s">
        <v>288</v>
      </c>
      <c r="S4182" s="277"/>
      <c r="T4182" s="63"/>
      <c r="U4182" s="347"/>
      <c r="V4182" s="63"/>
      <c r="W4182" s="63"/>
    </row>
    <row r="4183" spans="1:23" ht="15">
      <c r="A4183" s="28" t="s">
        <v>36</v>
      </c>
      <c r="B4183" s="63" t="s">
        <v>6</v>
      </c>
      <c r="E4183" s="9">
        <v>1369.2</v>
      </c>
      <c r="F4183" s="217">
        <v>3132.1</v>
      </c>
      <c r="G4183" s="9">
        <v>2247.1999999999998</v>
      </c>
      <c r="H4183" s="9">
        <v>1576.5</v>
      </c>
      <c r="I4183" s="217">
        <v>3379.1000000000222</v>
      </c>
      <c r="J4183" s="9">
        <v>2953.049999999992</v>
      </c>
      <c r="K4183" s="9" t="s">
        <v>279</v>
      </c>
      <c r="L4183" s="69"/>
      <c r="M4183" s="67">
        <f t="shared" si="109"/>
        <v>14657.150000000014</v>
      </c>
      <c r="O4183" t="s">
        <v>329</v>
      </c>
      <c r="S4183" s="277"/>
      <c r="T4183" s="63"/>
      <c r="U4183" s="348"/>
      <c r="V4183" s="63"/>
      <c r="W4183" s="63"/>
    </row>
    <row r="4184" spans="1:23" ht="15">
      <c r="A4184" s="28" t="s">
        <v>38</v>
      </c>
      <c r="B4184" s="63" t="s">
        <v>800</v>
      </c>
      <c r="E4184" s="9" t="s">
        <v>279</v>
      </c>
      <c r="F4184" s="9" t="s">
        <v>279</v>
      </c>
      <c r="G4184" s="9" t="s">
        <v>279</v>
      </c>
      <c r="H4184" s="9">
        <v>2215.3000000000065</v>
      </c>
      <c r="I4184" s="213">
        <v>3546.9000000000524</v>
      </c>
      <c r="J4184" s="214">
        <v>4006.4999999998981</v>
      </c>
      <c r="K4184" s="217">
        <v>4701.4999999999991</v>
      </c>
      <c r="L4184" s="69"/>
      <c r="M4184" s="67">
        <f t="shared" si="109"/>
        <v>14470.199999999957</v>
      </c>
      <c r="O4184" t="s">
        <v>1314</v>
      </c>
      <c r="R4184" s="216" t="s">
        <v>1812</v>
      </c>
      <c r="S4184" s="225"/>
      <c r="T4184" s="63"/>
      <c r="U4184" s="347"/>
      <c r="V4184" s="63"/>
      <c r="W4184" s="63"/>
    </row>
    <row r="4185" spans="1:23" ht="15">
      <c r="A4185" s="28" t="s">
        <v>145</v>
      </c>
      <c r="B4185" s="63" t="s">
        <v>779</v>
      </c>
      <c r="E4185" s="9" t="s">
        <v>279</v>
      </c>
      <c r="F4185" s="9" t="s">
        <v>279</v>
      </c>
      <c r="G4185" s="9" t="s">
        <v>279</v>
      </c>
      <c r="H4185" s="217">
        <v>3400.3000000000029</v>
      </c>
      <c r="I4185" s="9">
        <v>3003.300000000072</v>
      </c>
      <c r="J4185" s="9">
        <v>2784.0999999998348</v>
      </c>
      <c r="K4185" s="9">
        <v>4649.6000000000004</v>
      </c>
      <c r="L4185" s="69"/>
      <c r="M4185" s="67">
        <f t="shared" si="109"/>
        <v>13837.29999999991</v>
      </c>
      <c r="O4185" t="s">
        <v>298</v>
      </c>
      <c r="S4185" s="63"/>
      <c r="T4185" s="63"/>
      <c r="U4185" s="348"/>
      <c r="V4185" s="63"/>
      <c r="W4185" s="63"/>
    </row>
    <row r="4186" spans="1:23" ht="15">
      <c r="A4186" s="28" t="s">
        <v>146</v>
      </c>
      <c r="B4186" s="63" t="s">
        <v>748</v>
      </c>
      <c r="E4186" s="9" t="s">
        <v>279</v>
      </c>
      <c r="F4186" s="9" t="s">
        <v>279</v>
      </c>
      <c r="G4186" s="9" t="s">
        <v>279</v>
      </c>
      <c r="H4186" s="9">
        <v>2624.2000000000044</v>
      </c>
      <c r="I4186" s="217">
        <v>3379.2999999999975</v>
      </c>
      <c r="J4186" s="9">
        <v>3049.8000000001884</v>
      </c>
      <c r="K4186" s="217">
        <v>4658.8</v>
      </c>
      <c r="L4186" s="69"/>
      <c r="M4186" s="67">
        <f t="shared" si="109"/>
        <v>13712.100000000191</v>
      </c>
      <c r="O4186" t="s">
        <v>335</v>
      </c>
      <c r="S4186" s="277"/>
      <c r="T4186" s="63"/>
      <c r="U4186" s="347"/>
      <c r="V4186" s="63"/>
      <c r="W4186" s="63"/>
    </row>
    <row r="4187" spans="1:23" ht="15">
      <c r="A4187" s="28" t="s">
        <v>147</v>
      </c>
      <c r="B4187" s="63" t="s">
        <v>144</v>
      </c>
      <c r="E4187" s="9" t="s">
        <v>279</v>
      </c>
      <c r="F4187" s="217">
        <v>3220.9</v>
      </c>
      <c r="G4187" s="9">
        <v>1892.5</v>
      </c>
      <c r="H4187" s="9">
        <v>2153.9000000000015</v>
      </c>
      <c r="I4187" s="9">
        <v>2217.1000000000531</v>
      </c>
      <c r="J4187" s="9">
        <v>1375.1999999999898</v>
      </c>
      <c r="K4187" s="9">
        <v>2474.8000000000002</v>
      </c>
      <c r="L4187" s="69"/>
      <c r="M4187" s="67">
        <f t="shared" si="109"/>
        <v>13334.400000000045</v>
      </c>
      <c r="O4187" t="s">
        <v>285</v>
      </c>
      <c r="S4187" s="63"/>
      <c r="T4187" s="63"/>
      <c r="U4187" s="347"/>
      <c r="V4187" s="63"/>
      <c r="W4187" s="63"/>
    </row>
    <row r="4188" spans="1:23" ht="15">
      <c r="A4188" s="28" t="s">
        <v>151</v>
      </c>
      <c r="B4188" s="63" t="s">
        <v>753</v>
      </c>
      <c r="E4188" s="9" t="s">
        <v>279</v>
      </c>
      <c r="F4188" s="9" t="s">
        <v>279</v>
      </c>
      <c r="G4188" s="9" t="s">
        <v>279</v>
      </c>
      <c r="H4188" s="217">
        <v>3349.1000000000095</v>
      </c>
      <c r="I4188" s="9">
        <v>2259.0000000000946</v>
      </c>
      <c r="J4188" s="9">
        <v>3197.1000000000531</v>
      </c>
      <c r="K4188" s="9">
        <v>4362.9499999999989</v>
      </c>
      <c r="L4188" s="69"/>
      <c r="M4188" s="67">
        <f t="shared" si="109"/>
        <v>13168.150000000156</v>
      </c>
      <c r="O4188" t="s">
        <v>288</v>
      </c>
      <c r="S4188" s="277"/>
      <c r="T4188" s="63"/>
      <c r="U4188" s="347"/>
      <c r="V4188" s="63"/>
      <c r="W4188" s="63"/>
    </row>
    <row r="4189" spans="1:23" ht="15">
      <c r="A4189" s="28" t="s">
        <v>157</v>
      </c>
      <c r="B4189" s="63" t="s">
        <v>13</v>
      </c>
      <c r="E4189" s="9">
        <v>1876.9</v>
      </c>
      <c r="F4189" s="9">
        <v>1900.2</v>
      </c>
      <c r="G4189" s="9">
        <v>2264.6</v>
      </c>
      <c r="H4189" s="9">
        <v>1384.6000000000058</v>
      </c>
      <c r="I4189" s="9">
        <v>1976.3000000000175</v>
      </c>
      <c r="J4189" s="9">
        <v>1674.1000000000458</v>
      </c>
      <c r="K4189" s="9">
        <v>2029.8</v>
      </c>
      <c r="L4189" s="69"/>
      <c r="M4189" s="67">
        <f t="shared" si="109"/>
        <v>13106.500000000069</v>
      </c>
      <c r="S4189" s="63"/>
      <c r="T4189" s="63"/>
      <c r="U4189" s="347"/>
      <c r="V4189" s="63"/>
      <c r="W4189" s="63"/>
    </row>
    <row r="4190" spans="1:23" ht="15">
      <c r="A4190" s="28" t="s">
        <v>159</v>
      </c>
      <c r="B4190" s="63" t="s">
        <v>749</v>
      </c>
      <c r="E4190" s="9" t="s">
        <v>279</v>
      </c>
      <c r="F4190" s="9" t="s">
        <v>279</v>
      </c>
      <c r="G4190" s="9" t="s">
        <v>279</v>
      </c>
      <c r="H4190" s="9">
        <v>1755.1999999999935</v>
      </c>
      <c r="I4190" s="217">
        <v>3478.400000000016</v>
      </c>
      <c r="J4190" s="217">
        <v>3261.7999999999047</v>
      </c>
      <c r="K4190" s="9">
        <v>4004.9</v>
      </c>
      <c r="L4190" s="69"/>
      <c r="M4190" s="67">
        <f t="shared" si="109"/>
        <v>12500.299999999914</v>
      </c>
      <c r="O4190" t="s">
        <v>299</v>
      </c>
      <c r="S4190" s="277"/>
      <c r="T4190" s="63"/>
      <c r="U4190" s="347"/>
      <c r="V4190" s="63"/>
      <c r="W4190" s="63"/>
    </row>
    <row r="4191" spans="1:23" ht="15">
      <c r="A4191" s="28" t="s">
        <v>160</v>
      </c>
      <c r="B4191" s="63" t="s">
        <v>19</v>
      </c>
      <c r="E4191" s="9">
        <v>824</v>
      </c>
      <c r="F4191" s="9">
        <v>1734.2</v>
      </c>
      <c r="G4191" s="9">
        <v>2240.8000000000002</v>
      </c>
      <c r="H4191" s="9">
        <v>2036.5000000000036</v>
      </c>
      <c r="I4191" s="9">
        <v>3146.4999999999691</v>
      </c>
      <c r="J4191" s="9">
        <v>2250.5499999999374</v>
      </c>
      <c r="K4191" s="9" t="s">
        <v>279</v>
      </c>
      <c r="L4191" s="69"/>
      <c r="M4191" s="67">
        <f t="shared" si="109"/>
        <v>12232.54999999991</v>
      </c>
      <c r="S4191" s="277"/>
      <c r="T4191" s="63"/>
      <c r="U4191" s="347"/>
      <c r="V4191" s="63"/>
      <c r="W4191" s="63"/>
    </row>
    <row r="4192" spans="1:23" ht="15">
      <c r="A4192" s="28" t="s">
        <v>161</v>
      </c>
      <c r="B4192" s="63" t="s">
        <v>153</v>
      </c>
      <c r="E4192" s="9" t="s">
        <v>279</v>
      </c>
      <c r="F4192" s="9" t="s">
        <v>279</v>
      </c>
      <c r="G4192" s="9">
        <v>2602.6</v>
      </c>
      <c r="H4192" s="9">
        <v>1135.3000000000065</v>
      </c>
      <c r="I4192" s="217">
        <v>3336.8000000000739</v>
      </c>
      <c r="J4192" s="9">
        <v>2841.2999999999665</v>
      </c>
      <c r="K4192" s="9">
        <v>2305</v>
      </c>
      <c r="L4192" s="69"/>
      <c r="M4192" s="67">
        <f t="shared" si="109"/>
        <v>12221.000000000047</v>
      </c>
      <c r="O4192" t="s">
        <v>289</v>
      </c>
      <c r="S4192" s="277"/>
      <c r="T4192" s="63"/>
      <c r="U4192" s="347"/>
      <c r="V4192" s="63"/>
      <c r="W4192" s="63"/>
    </row>
    <row r="4193" spans="1:23" ht="15">
      <c r="A4193" s="28" t="s">
        <v>163</v>
      </c>
      <c r="B4193" s="63" t="s">
        <v>738</v>
      </c>
      <c r="E4193" s="9" t="s">
        <v>279</v>
      </c>
      <c r="F4193" s="9" t="s">
        <v>279</v>
      </c>
      <c r="G4193" s="9" t="s">
        <v>279</v>
      </c>
      <c r="H4193" s="9">
        <v>2564.9999999999964</v>
      </c>
      <c r="I4193" s="9">
        <v>2614.7999999999847</v>
      </c>
      <c r="J4193" s="9">
        <v>3151.4999999998872</v>
      </c>
      <c r="K4193" s="9">
        <v>3581.9000000000005</v>
      </c>
      <c r="L4193" s="69"/>
      <c r="M4193" s="67">
        <f t="shared" si="109"/>
        <v>11913.19999999987</v>
      </c>
      <c r="S4193" s="63"/>
      <c r="T4193" s="63"/>
      <c r="U4193" s="347"/>
      <c r="V4193" s="63"/>
      <c r="W4193" s="63"/>
    </row>
    <row r="4194" spans="1:23" ht="15">
      <c r="A4194" s="28" t="s">
        <v>275</v>
      </c>
      <c r="B4194" s="63" t="s">
        <v>764</v>
      </c>
      <c r="E4194" s="9" t="s">
        <v>279</v>
      </c>
      <c r="F4194" s="9" t="s">
        <v>279</v>
      </c>
      <c r="G4194" s="9" t="s">
        <v>279</v>
      </c>
      <c r="H4194" s="9">
        <v>3280.9000000000015</v>
      </c>
      <c r="I4194" s="9">
        <v>1003.9000000000397</v>
      </c>
      <c r="J4194" s="9">
        <v>3090.0999999999767</v>
      </c>
      <c r="K4194" s="9">
        <v>4377.0499999999993</v>
      </c>
      <c r="L4194" s="69"/>
      <c r="M4194" s="67">
        <f t="shared" si="109"/>
        <v>11751.950000000017</v>
      </c>
      <c r="S4194" s="63"/>
      <c r="T4194" s="63"/>
      <c r="U4194" s="347"/>
      <c r="V4194" s="63"/>
      <c r="W4194" s="63"/>
    </row>
    <row r="4195" spans="1:23" ht="15">
      <c r="A4195" s="28" t="s">
        <v>276</v>
      </c>
      <c r="B4195" s="63" t="s">
        <v>762</v>
      </c>
      <c r="E4195" s="9" t="s">
        <v>279</v>
      </c>
      <c r="F4195" s="9" t="s">
        <v>279</v>
      </c>
      <c r="G4195" s="9" t="s">
        <v>279</v>
      </c>
      <c r="H4195" s="9">
        <v>1910.0000000000036</v>
      </c>
      <c r="I4195" s="9">
        <v>2092.7000000000498</v>
      </c>
      <c r="J4195" s="9">
        <v>2788.4999999998327</v>
      </c>
      <c r="K4195" s="9">
        <v>4600</v>
      </c>
      <c r="L4195" s="69"/>
      <c r="M4195" s="67">
        <f t="shared" si="109"/>
        <v>11391.199999999886</v>
      </c>
      <c r="S4195" s="225"/>
      <c r="T4195" s="63"/>
      <c r="U4195" s="347"/>
      <c r="V4195" s="63"/>
      <c r="W4195" s="63"/>
    </row>
    <row r="4196" spans="1:23" ht="15">
      <c r="A4196" s="28" t="s">
        <v>277</v>
      </c>
      <c r="B4196" s="63" t="s">
        <v>778</v>
      </c>
      <c r="E4196" s="9" t="s">
        <v>279</v>
      </c>
      <c r="F4196" s="9" t="s">
        <v>279</v>
      </c>
      <c r="G4196" s="9" t="s">
        <v>279</v>
      </c>
      <c r="H4196" s="9">
        <v>2206.8000000000065</v>
      </c>
      <c r="I4196" s="217">
        <v>3436.3999999998232</v>
      </c>
      <c r="J4196" s="9">
        <v>2305.999999999869</v>
      </c>
      <c r="K4196" s="9">
        <v>3369.4999999999995</v>
      </c>
      <c r="L4196" s="69"/>
      <c r="M4196" s="67">
        <f t="shared" ref="M4196:M4227" si="110">SUM(E4196:K4196)</f>
        <v>11318.699999999699</v>
      </c>
      <c r="O4196" t="s">
        <v>298</v>
      </c>
      <c r="S4196" s="63"/>
      <c r="T4196" s="63"/>
      <c r="U4196" s="347"/>
      <c r="V4196" s="63"/>
      <c r="W4196" s="63"/>
    </row>
    <row r="4197" spans="1:23" ht="15">
      <c r="A4197" s="28" t="s">
        <v>278</v>
      </c>
      <c r="B4197" s="63" t="s">
        <v>783</v>
      </c>
      <c r="E4197" s="9" t="s">
        <v>279</v>
      </c>
      <c r="F4197" s="9" t="s">
        <v>279</v>
      </c>
      <c r="G4197" s="9" t="s">
        <v>279</v>
      </c>
      <c r="H4197" s="9">
        <v>2022.9999999999927</v>
      </c>
      <c r="I4197" s="9">
        <v>2247.2000000000044</v>
      </c>
      <c r="J4197" s="9">
        <v>3031.6999999998952</v>
      </c>
      <c r="K4197" s="9">
        <v>3859</v>
      </c>
      <c r="L4197" s="69"/>
      <c r="M4197" s="67">
        <f t="shared" si="110"/>
        <v>11160.899999999892</v>
      </c>
      <c r="S4197" s="277"/>
      <c r="T4197" s="63"/>
      <c r="U4197" s="347"/>
      <c r="V4197" s="63"/>
      <c r="W4197" s="63"/>
    </row>
    <row r="4198" spans="1:23" ht="15">
      <c r="A4198" s="28" t="s">
        <v>735</v>
      </c>
      <c r="B4198" s="28" t="s">
        <v>733</v>
      </c>
      <c r="E4198" s="9" t="s">
        <v>279</v>
      </c>
      <c r="F4198" s="9" t="s">
        <v>279</v>
      </c>
      <c r="G4198" s="9" t="s">
        <v>279</v>
      </c>
      <c r="H4198" s="9">
        <v>561.80000000000291</v>
      </c>
      <c r="I4198" s="217">
        <v>3494.4000000001306</v>
      </c>
      <c r="J4198" s="9">
        <v>2610.4999999999491</v>
      </c>
      <c r="K4198" s="9">
        <v>4491.7000000000007</v>
      </c>
      <c r="L4198" s="69"/>
      <c r="M4198" s="67">
        <f t="shared" si="110"/>
        <v>11158.400000000083</v>
      </c>
      <c r="O4198" t="s">
        <v>284</v>
      </c>
      <c r="S4198" s="63"/>
      <c r="T4198" s="63"/>
      <c r="U4198" s="347"/>
      <c r="V4198" s="63"/>
      <c r="W4198" s="63"/>
    </row>
    <row r="4199" spans="1:23" ht="15">
      <c r="A4199" s="28" t="s">
        <v>736</v>
      </c>
      <c r="B4199" s="63" t="s">
        <v>35</v>
      </c>
      <c r="E4199" s="217">
        <v>2333.65</v>
      </c>
      <c r="F4199" s="9">
        <v>1220.5</v>
      </c>
      <c r="G4199" s="217">
        <v>3350.7</v>
      </c>
      <c r="H4199" s="9">
        <v>2328.7000000000007</v>
      </c>
      <c r="I4199" s="9">
        <v>1881.7000000000007</v>
      </c>
      <c r="J4199" s="9" t="s">
        <v>279</v>
      </c>
      <c r="K4199" s="9" t="s">
        <v>279</v>
      </c>
      <c r="L4199" s="69"/>
      <c r="M4199" s="67">
        <f t="shared" si="110"/>
        <v>11115.250000000002</v>
      </c>
      <c r="O4199" t="s">
        <v>310</v>
      </c>
      <c r="S4199" s="28"/>
      <c r="T4199" s="63"/>
      <c r="U4199" s="348"/>
      <c r="V4199" s="63"/>
      <c r="W4199" s="63"/>
    </row>
    <row r="4200" spans="1:23" ht="15">
      <c r="A4200" s="28" t="s">
        <v>737</v>
      </c>
      <c r="B4200" s="28" t="s">
        <v>734</v>
      </c>
      <c r="E4200" s="9" t="s">
        <v>279</v>
      </c>
      <c r="F4200" s="9" t="s">
        <v>279</v>
      </c>
      <c r="G4200" s="9" t="s">
        <v>279</v>
      </c>
      <c r="H4200" s="9">
        <v>1712</v>
      </c>
      <c r="I4200" s="9">
        <v>2179.1999999999553</v>
      </c>
      <c r="J4200" s="217">
        <v>3253.4500000000589</v>
      </c>
      <c r="K4200" s="9">
        <v>3814.7999999999993</v>
      </c>
      <c r="L4200" s="69"/>
      <c r="M4200" s="67">
        <f t="shared" si="110"/>
        <v>10959.450000000013</v>
      </c>
      <c r="O4200" t="s">
        <v>288</v>
      </c>
      <c r="S4200" s="63"/>
      <c r="T4200" s="63"/>
      <c r="U4200" s="347"/>
      <c r="V4200" s="63"/>
      <c r="W4200" s="63"/>
    </row>
    <row r="4201" spans="1:23" ht="15">
      <c r="A4201" s="28" t="s">
        <v>739</v>
      </c>
      <c r="B4201" s="229" t="s">
        <v>1647</v>
      </c>
      <c r="C4201" s="3"/>
      <c r="D4201" s="3"/>
      <c r="E4201" s="9" t="s">
        <v>279</v>
      </c>
      <c r="F4201" s="9" t="s">
        <v>279</v>
      </c>
      <c r="G4201" s="9" t="s">
        <v>279</v>
      </c>
      <c r="H4201" s="9" t="s">
        <v>279</v>
      </c>
      <c r="I4201" s="9">
        <v>2188.9000000000633</v>
      </c>
      <c r="J4201" s="9">
        <v>2739.6999999999134</v>
      </c>
      <c r="K4201" s="214">
        <v>5873.5</v>
      </c>
      <c r="L4201" s="69"/>
      <c r="M4201" s="67">
        <f t="shared" si="110"/>
        <v>10802.099999999977</v>
      </c>
      <c r="O4201" t="s">
        <v>282</v>
      </c>
      <c r="R4201" s="216" t="s">
        <v>1812</v>
      </c>
      <c r="S4201" s="277"/>
      <c r="T4201" s="63"/>
      <c r="U4201" s="348"/>
      <c r="V4201" s="63"/>
      <c r="W4201" s="63"/>
    </row>
    <row r="4202" spans="1:23" ht="15">
      <c r="A4202" s="28" t="s">
        <v>745</v>
      </c>
      <c r="B4202" s="63" t="s">
        <v>4</v>
      </c>
      <c r="E4202" s="9">
        <v>2010.55</v>
      </c>
      <c r="F4202" s="217">
        <v>3071.55</v>
      </c>
      <c r="G4202" s="9">
        <v>2146.5</v>
      </c>
      <c r="H4202" s="9">
        <v>1208.8999999999978</v>
      </c>
      <c r="I4202" s="9">
        <v>1878.2999999999811</v>
      </c>
      <c r="J4202" s="9" t="s">
        <v>279</v>
      </c>
      <c r="K4202" s="9" t="s">
        <v>279</v>
      </c>
      <c r="L4202" s="69"/>
      <c r="M4202" s="67">
        <f t="shared" si="110"/>
        <v>10315.799999999979</v>
      </c>
      <c r="O4202" t="s">
        <v>293</v>
      </c>
      <c r="S4202" s="277"/>
      <c r="T4202" s="63"/>
      <c r="U4202" s="348"/>
      <c r="V4202" s="63"/>
      <c r="W4202" s="63"/>
    </row>
    <row r="4203" spans="1:23" ht="15">
      <c r="A4203" s="28" t="s">
        <v>747</v>
      </c>
      <c r="B4203" s="63" t="s">
        <v>746</v>
      </c>
      <c r="E4203" s="9" t="s">
        <v>279</v>
      </c>
      <c r="F4203" s="9" t="s">
        <v>279</v>
      </c>
      <c r="G4203" s="9" t="s">
        <v>279</v>
      </c>
      <c r="H4203" s="9">
        <v>1721.5999999999876</v>
      </c>
      <c r="I4203" s="9">
        <v>1834.8999999999542</v>
      </c>
      <c r="J4203" s="9">
        <v>1908.7000000002554</v>
      </c>
      <c r="K4203" s="217">
        <v>4777.7</v>
      </c>
      <c r="L4203" s="69"/>
      <c r="M4203" s="67">
        <f t="shared" si="110"/>
        <v>10242.900000000198</v>
      </c>
      <c r="O4203" t="s">
        <v>293</v>
      </c>
      <c r="S4203" s="225"/>
      <c r="T4203" s="63"/>
      <c r="U4203" s="348"/>
      <c r="V4203" s="63"/>
      <c r="W4203" s="63"/>
    </row>
    <row r="4204" spans="1:23" ht="15">
      <c r="A4204" s="28" t="s">
        <v>750</v>
      </c>
      <c r="B4204" s="63" t="s">
        <v>156</v>
      </c>
      <c r="E4204" s="9" t="s">
        <v>279</v>
      </c>
      <c r="F4204" s="9" t="s">
        <v>279</v>
      </c>
      <c r="G4204" s="9">
        <v>1933.6</v>
      </c>
      <c r="H4204" s="9">
        <v>2255.4999999999964</v>
      </c>
      <c r="I4204" s="9">
        <v>2147.8000000000775</v>
      </c>
      <c r="J4204" s="9">
        <v>1761.7000000000771</v>
      </c>
      <c r="K4204" s="9">
        <v>1639.0500000000002</v>
      </c>
      <c r="L4204" s="69"/>
      <c r="M4204" s="67">
        <f t="shared" si="110"/>
        <v>9737.6500000001506</v>
      </c>
      <c r="S4204" s="63"/>
      <c r="T4204" s="63"/>
      <c r="U4204" s="348"/>
      <c r="V4204" s="63"/>
      <c r="W4204" s="63"/>
    </row>
    <row r="4205" spans="1:23" ht="15">
      <c r="A4205" s="28" t="s">
        <v>751</v>
      </c>
      <c r="B4205" s="63" t="s">
        <v>790</v>
      </c>
      <c r="E4205" s="9" t="s">
        <v>279</v>
      </c>
      <c r="F4205" s="9" t="s">
        <v>279</v>
      </c>
      <c r="G4205" s="9" t="s">
        <v>279</v>
      </c>
      <c r="H4205" s="9">
        <v>1790.9999999999927</v>
      </c>
      <c r="I4205" s="9">
        <v>2294.5999999999549</v>
      </c>
      <c r="J4205" s="9">
        <v>1954.6999999998479</v>
      </c>
      <c r="K4205" s="9">
        <v>3570.1999999999994</v>
      </c>
      <c r="L4205" s="69"/>
      <c r="M4205" s="67">
        <f t="shared" si="110"/>
        <v>9610.4999999997945</v>
      </c>
      <c r="S4205" s="63"/>
      <c r="T4205" s="63"/>
      <c r="U4205" s="347"/>
      <c r="V4205" s="63"/>
      <c r="W4205" s="63"/>
    </row>
    <row r="4206" spans="1:23" ht="15">
      <c r="A4206" s="28" t="s">
        <v>754</v>
      </c>
      <c r="B4206" s="229" t="s">
        <v>1652</v>
      </c>
      <c r="C4206" s="3"/>
      <c r="D4206" s="3"/>
      <c r="E4206" s="9" t="s">
        <v>279</v>
      </c>
      <c r="F4206" s="9" t="s">
        <v>279</v>
      </c>
      <c r="G4206" s="9" t="s">
        <v>279</v>
      </c>
      <c r="H4206" s="9" t="s">
        <v>279</v>
      </c>
      <c r="I4206" s="9">
        <v>2404.3999999999833</v>
      </c>
      <c r="J4206" s="9">
        <v>2422.7500000001091</v>
      </c>
      <c r="K4206" s="217">
        <v>4731</v>
      </c>
      <c r="L4206" s="69"/>
      <c r="M4206" s="67">
        <f t="shared" si="110"/>
        <v>9558.1500000000924</v>
      </c>
      <c r="O4206" t="s">
        <v>288</v>
      </c>
      <c r="S4206" s="277"/>
      <c r="T4206" s="63"/>
      <c r="U4206" s="347"/>
      <c r="V4206" s="63"/>
      <c r="W4206" s="63"/>
    </row>
    <row r="4207" spans="1:23" ht="15">
      <c r="A4207" s="28" t="s">
        <v>756</v>
      </c>
      <c r="B4207" s="63" t="s">
        <v>763</v>
      </c>
      <c r="E4207" s="9" t="s">
        <v>279</v>
      </c>
      <c r="F4207" s="9" t="s">
        <v>279</v>
      </c>
      <c r="G4207" s="9" t="s">
        <v>279</v>
      </c>
      <c r="H4207" s="9">
        <v>2835.1499999999905</v>
      </c>
      <c r="I4207" s="9">
        <v>1069.6999999998843</v>
      </c>
      <c r="J4207" s="9">
        <v>2755.6000000000422</v>
      </c>
      <c r="K4207" s="9">
        <v>2844.8</v>
      </c>
      <c r="L4207" s="69"/>
      <c r="M4207" s="67">
        <f t="shared" si="110"/>
        <v>9505.2499999999163</v>
      </c>
      <c r="S4207" s="277"/>
      <c r="T4207" s="63"/>
      <c r="U4207" s="348"/>
      <c r="V4207" s="63"/>
      <c r="W4207" s="63"/>
    </row>
    <row r="4208" spans="1:23" ht="15">
      <c r="A4208" s="28" t="s">
        <v>761</v>
      </c>
      <c r="B4208" s="229" t="s">
        <v>1655</v>
      </c>
      <c r="C4208" s="3"/>
      <c r="D4208" s="3"/>
      <c r="E4208" s="9" t="s">
        <v>279</v>
      </c>
      <c r="F4208" s="9" t="s">
        <v>279</v>
      </c>
      <c r="G4208" s="9" t="s">
        <v>279</v>
      </c>
      <c r="H4208" s="9" t="s">
        <v>279</v>
      </c>
      <c r="I4208" s="9">
        <v>2255.3999999999851</v>
      </c>
      <c r="J4208" s="9">
        <v>3089.3999999999796</v>
      </c>
      <c r="K4208" s="9">
        <v>4116.8</v>
      </c>
      <c r="L4208" s="69"/>
      <c r="M4208" s="67">
        <f t="shared" si="110"/>
        <v>9461.5999999999658</v>
      </c>
      <c r="S4208" s="225"/>
      <c r="T4208" s="63"/>
      <c r="U4208" s="347"/>
      <c r="V4208" s="63"/>
      <c r="W4208" s="63"/>
    </row>
    <row r="4209" spans="1:23" ht="15">
      <c r="A4209" s="28" t="s">
        <v>765</v>
      </c>
      <c r="B4209" s="63" t="s">
        <v>755</v>
      </c>
      <c r="E4209" s="9" t="s">
        <v>279</v>
      </c>
      <c r="F4209" s="9" t="s">
        <v>279</v>
      </c>
      <c r="G4209" s="9" t="s">
        <v>279</v>
      </c>
      <c r="H4209" s="9">
        <v>1811.4000000000051</v>
      </c>
      <c r="I4209" s="9">
        <v>2249.9999999999909</v>
      </c>
      <c r="J4209" s="9">
        <v>2831.7500000000546</v>
      </c>
      <c r="K4209" s="9">
        <v>2528.8000000000002</v>
      </c>
      <c r="L4209" s="69"/>
      <c r="M4209" s="67">
        <f t="shared" si="110"/>
        <v>9421.9500000000517</v>
      </c>
      <c r="S4209" s="225"/>
      <c r="T4209" s="63"/>
      <c r="U4209" s="347"/>
      <c r="V4209" s="63"/>
      <c r="W4209" s="63"/>
    </row>
    <row r="4210" spans="1:23" ht="15">
      <c r="A4210" s="28" t="s">
        <v>766</v>
      </c>
      <c r="B4210" s="63" t="s">
        <v>757</v>
      </c>
      <c r="E4210" s="9" t="s">
        <v>279</v>
      </c>
      <c r="F4210" s="9" t="s">
        <v>279</v>
      </c>
      <c r="G4210" s="9" t="s">
        <v>279</v>
      </c>
      <c r="H4210" s="9">
        <v>2411.3000000000029</v>
      </c>
      <c r="I4210" s="9">
        <v>2124.4000000000906</v>
      </c>
      <c r="J4210" s="9">
        <v>2487.1000000001513</v>
      </c>
      <c r="K4210" s="9">
        <v>2165.5</v>
      </c>
      <c r="L4210" s="69"/>
      <c r="M4210" s="67">
        <f t="shared" si="110"/>
        <v>9188.3000000002448</v>
      </c>
      <c r="S4210" s="225"/>
      <c r="T4210" s="63"/>
      <c r="U4210" s="347"/>
      <c r="V4210" s="63"/>
      <c r="W4210" s="63"/>
    </row>
    <row r="4211" spans="1:23" ht="15">
      <c r="A4211" s="28" t="s">
        <v>767</v>
      </c>
      <c r="B4211" s="225" t="s">
        <v>1662</v>
      </c>
      <c r="C4211" s="3"/>
      <c r="D4211" s="3"/>
      <c r="E4211" s="9" t="s">
        <v>279</v>
      </c>
      <c r="F4211" s="9" t="s">
        <v>279</v>
      </c>
      <c r="G4211" s="9" t="s">
        <v>279</v>
      </c>
      <c r="H4211" s="9" t="s">
        <v>279</v>
      </c>
      <c r="I4211" s="9">
        <v>1189.9999999999091</v>
      </c>
      <c r="J4211" s="9">
        <v>3155.8999999999069</v>
      </c>
      <c r="K4211" s="217">
        <v>4788.05</v>
      </c>
      <c r="L4211" s="69"/>
      <c r="M4211" s="67">
        <f t="shared" si="110"/>
        <v>9133.9499999998152</v>
      </c>
      <c r="O4211" t="s">
        <v>298</v>
      </c>
      <c r="S4211" s="277"/>
      <c r="T4211" s="63"/>
      <c r="U4211" s="348"/>
      <c r="V4211" s="63"/>
      <c r="W4211" s="63"/>
    </row>
    <row r="4212" spans="1:23" ht="15">
      <c r="A4212" s="28" t="s">
        <v>773</v>
      </c>
      <c r="B4212" s="229" t="s">
        <v>1660</v>
      </c>
      <c r="C4212" s="3"/>
      <c r="D4212" s="3"/>
      <c r="E4212" s="9" t="s">
        <v>279</v>
      </c>
      <c r="F4212" s="9" t="s">
        <v>279</v>
      </c>
      <c r="G4212" s="9" t="s">
        <v>279</v>
      </c>
      <c r="H4212" s="9" t="s">
        <v>279</v>
      </c>
      <c r="I4212" s="9">
        <v>2636.3999999999487</v>
      </c>
      <c r="J4212" s="9">
        <v>2772.2999999998901</v>
      </c>
      <c r="K4212" s="9">
        <v>3719</v>
      </c>
      <c r="L4212" s="69"/>
      <c r="M4212" s="67">
        <f t="shared" si="110"/>
        <v>9127.6999999998388</v>
      </c>
      <c r="S4212" s="63"/>
      <c r="T4212" s="63"/>
      <c r="U4212" s="347"/>
      <c r="V4212" s="63"/>
      <c r="W4212" s="63"/>
    </row>
    <row r="4213" spans="1:23" ht="15">
      <c r="A4213" s="28" t="s">
        <v>781</v>
      </c>
      <c r="B4213" s="63" t="s">
        <v>29</v>
      </c>
      <c r="E4213" s="9">
        <v>1636.4</v>
      </c>
      <c r="F4213" s="9">
        <v>2180.6999999999998</v>
      </c>
      <c r="G4213" s="217">
        <v>3274.4</v>
      </c>
      <c r="H4213" s="9" t="s">
        <v>279</v>
      </c>
      <c r="I4213" s="9" t="s">
        <v>279</v>
      </c>
      <c r="J4213" s="9">
        <v>1946.9999999999272</v>
      </c>
      <c r="K4213" s="9" t="s">
        <v>279</v>
      </c>
      <c r="L4213" s="69"/>
      <c r="M4213" s="67">
        <f t="shared" si="110"/>
        <v>9038.4999999999272</v>
      </c>
      <c r="O4213" t="s">
        <v>293</v>
      </c>
      <c r="S4213" s="277"/>
      <c r="T4213" s="63"/>
      <c r="U4213" s="347"/>
      <c r="V4213" s="63"/>
      <c r="W4213" s="63"/>
    </row>
    <row r="4214" spans="1:23" ht="15">
      <c r="A4214" s="28" t="s">
        <v>785</v>
      </c>
      <c r="B4214" s="229" t="s">
        <v>1661</v>
      </c>
      <c r="C4214" s="3"/>
      <c r="D4214" s="3"/>
      <c r="E4214" s="9" t="s">
        <v>279</v>
      </c>
      <c r="F4214" s="9" t="s">
        <v>279</v>
      </c>
      <c r="G4214" s="9" t="s">
        <v>279</v>
      </c>
      <c r="H4214" s="9" t="s">
        <v>279</v>
      </c>
      <c r="I4214" s="9">
        <v>342.100000000004</v>
      </c>
      <c r="J4214" s="9">
        <v>3054.3000000000866</v>
      </c>
      <c r="K4214" s="212">
        <v>5515.0499999999993</v>
      </c>
      <c r="L4214" s="69"/>
      <c r="M4214" s="67">
        <f t="shared" si="110"/>
        <v>8911.4500000000899</v>
      </c>
      <c r="O4214" t="s">
        <v>301</v>
      </c>
      <c r="S4214" s="63"/>
      <c r="T4214" s="63"/>
      <c r="U4214" s="348"/>
      <c r="V4214" s="63"/>
      <c r="W4214" s="63"/>
    </row>
    <row r="4215" spans="1:23" ht="15">
      <c r="A4215" s="28" t="s">
        <v>786</v>
      </c>
      <c r="B4215" s="28" t="s">
        <v>728</v>
      </c>
      <c r="E4215" s="9" t="s">
        <v>279</v>
      </c>
      <c r="F4215" s="9" t="s">
        <v>279</v>
      </c>
      <c r="G4215" s="9" t="s">
        <v>279</v>
      </c>
      <c r="H4215" s="9">
        <v>2966.1000000000131</v>
      </c>
      <c r="I4215" s="9">
        <v>2637.8999999999887</v>
      </c>
      <c r="J4215" s="9">
        <v>2280.1999999999916</v>
      </c>
      <c r="K4215" s="9">
        <v>977.80000000000007</v>
      </c>
      <c r="L4215" s="69"/>
      <c r="M4215" s="67">
        <f t="shared" si="110"/>
        <v>8861.9999999999927</v>
      </c>
      <c r="S4215" s="63"/>
      <c r="T4215" s="63"/>
      <c r="U4215" s="347"/>
      <c r="V4215" s="63"/>
      <c r="W4215" s="63"/>
    </row>
    <row r="4216" spans="1:23" ht="15">
      <c r="A4216" s="28" t="s">
        <v>787</v>
      </c>
      <c r="B4216" s="63" t="s">
        <v>796</v>
      </c>
      <c r="E4216" s="9" t="s">
        <v>279</v>
      </c>
      <c r="F4216" s="9" t="s">
        <v>279</v>
      </c>
      <c r="G4216" s="9" t="s">
        <v>279</v>
      </c>
      <c r="H4216" s="9">
        <v>2321.8500000000022</v>
      </c>
      <c r="I4216" s="9">
        <v>1443.4999999999636</v>
      </c>
      <c r="J4216" s="9">
        <v>2557.2999999998719</v>
      </c>
      <c r="K4216" s="9">
        <v>2405.8000000000002</v>
      </c>
      <c r="L4216" s="69"/>
      <c r="M4216" s="67">
        <f t="shared" si="110"/>
        <v>8728.449999999837</v>
      </c>
      <c r="S4216" s="63"/>
      <c r="T4216" s="63"/>
      <c r="U4216" s="347"/>
      <c r="V4216" s="63"/>
      <c r="W4216" s="63"/>
    </row>
    <row r="4217" spans="1:23" ht="15">
      <c r="A4217" s="28" t="s">
        <v>793</v>
      </c>
      <c r="B4217" s="229" t="s">
        <v>1653</v>
      </c>
      <c r="C4217" s="3"/>
      <c r="D4217" s="3"/>
      <c r="E4217" s="9" t="s">
        <v>279</v>
      </c>
      <c r="F4217" s="9" t="s">
        <v>279</v>
      </c>
      <c r="G4217" s="9" t="s">
        <v>279</v>
      </c>
      <c r="H4217" s="9" t="s">
        <v>279</v>
      </c>
      <c r="I4217" s="9">
        <v>2637.5999999999349</v>
      </c>
      <c r="J4217" s="9">
        <v>2707.7000000000444</v>
      </c>
      <c r="K4217" s="9">
        <v>3227.7</v>
      </c>
      <c r="L4217" s="69"/>
      <c r="M4217" s="67">
        <f t="shared" si="110"/>
        <v>8572.9999999999782</v>
      </c>
      <c r="S4217" s="28"/>
      <c r="T4217" s="63"/>
      <c r="U4217" s="347"/>
      <c r="V4217" s="63"/>
      <c r="W4217" s="63"/>
    </row>
    <row r="4218" spans="1:23" ht="15">
      <c r="A4218" s="28" t="s">
        <v>794</v>
      </c>
      <c r="B4218" s="63" t="s">
        <v>158</v>
      </c>
      <c r="E4218" s="9" t="s">
        <v>279</v>
      </c>
      <c r="F4218" s="9" t="s">
        <v>279</v>
      </c>
      <c r="G4218" s="217">
        <v>3310.2</v>
      </c>
      <c r="H4218" s="217">
        <v>3639.2999999999993</v>
      </c>
      <c r="I4218" s="9">
        <v>1517.6999999999807</v>
      </c>
      <c r="J4218" s="9" t="s">
        <v>279</v>
      </c>
      <c r="K4218" s="9" t="s">
        <v>279</v>
      </c>
      <c r="L4218" s="69"/>
      <c r="M4218" s="67">
        <f t="shared" si="110"/>
        <v>8467.1999999999789</v>
      </c>
      <c r="O4218" t="s">
        <v>304</v>
      </c>
      <c r="S4218" s="63"/>
      <c r="T4218" s="63"/>
      <c r="U4218" s="347"/>
      <c r="V4218" s="63"/>
      <c r="W4218" s="63"/>
    </row>
    <row r="4219" spans="1:23" ht="15">
      <c r="A4219" s="28" t="s">
        <v>795</v>
      </c>
      <c r="B4219" s="63" t="s">
        <v>782</v>
      </c>
      <c r="E4219" s="9" t="s">
        <v>279</v>
      </c>
      <c r="F4219" s="9" t="s">
        <v>279</v>
      </c>
      <c r="G4219" s="9" t="s">
        <v>279</v>
      </c>
      <c r="H4219" s="9">
        <v>2765.0000000000073</v>
      </c>
      <c r="I4219" s="9">
        <v>1235.9000000001015</v>
      </c>
      <c r="J4219" s="9">
        <v>2241.4000000002015</v>
      </c>
      <c r="K4219" s="9">
        <v>2069.1000000000004</v>
      </c>
      <c r="L4219" s="69"/>
      <c r="M4219" s="67">
        <f t="shared" si="110"/>
        <v>8311.4000000003107</v>
      </c>
      <c r="S4219" s="225"/>
      <c r="T4219" s="63"/>
      <c r="U4219" s="347"/>
      <c r="V4219" s="63"/>
      <c r="W4219" s="63"/>
    </row>
    <row r="4220" spans="1:23" ht="15">
      <c r="A4220" s="28" t="s">
        <v>797</v>
      </c>
      <c r="B4220" s="229" t="s">
        <v>1659</v>
      </c>
      <c r="C4220" s="3"/>
      <c r="D4220" s="3"/>
      <c r="E4220" s="9" t="s">
        <v>279</v>
      </c>
      <c r="F4220" s="9" t="s">
        <v>279</v>
      </c>
      <c r="G4220" s="9" t="s">
        <v>279</v>
      </c>
      <c r="H4220" s="9" t="s">
        <v>279</v>
      </c>
      <c r="I4220" s="9">
        <v>2663.6000000000131</v>
      </c>
      <c r="J4220" s="9">
        <v>2133.1999999999534</v>
      </c>
      <c r="K4220" s="9">
        <v>3113.7</v>
      </c>
      <c r="L4220" s="69"/>
      <c r="M4220" s="67">
        <f t="shared" si="110"/>
        <v>7910.4999999999663</v>
      </c>
      <c r="S4220" s="63"/>
      <c r="T4220" s="63"/>
      <c r="U4220" s="347"/>
      <c r="V4220" s="63"/>
      <c r="W4220" s="63"/>
    </row>
    <row r="4221" spans="1:23" ht="15">
      <c r="A4221" s="28" t="s">
        <v>798</v>
      </c>
      <c r="B4221" s="63" t="s">
        <v>771</v>
      </c>
      <c r="E4221" s="9" t="s">
        <v>279</v>
      </c>
      <c r="F4221" s="9" t="s">
        <v>279</v>
      </c>
      <c r="G4221" s="9" t="s">
        <v>279</v>
      </c>
      <c r="H4221" s="9">
        <v>1533.3000000000065</v>
      </c>
      <c r="I4221" s="9">
        <v>2219.9000000000215</v>
      </c>
      <c r="J4221" s="9">
        <v>2721.8000000000866</v>
      </c>
      <c r="K4221" s="9">
        <v>1406.8000000000002</v>
      </c>
      <c r="L4221" s="69"/>
      <c r="M4221" s="67">
        <f t="shared" si="110"/>
        <v>7881.8000000001148</v>
      </c>
      <c r="S4221" s="277"/>
      <c r="T4221" s="63"/>
      <c r="U4221" s="348"/>
      <c r="V4221" s="63"/>
      <c r="W4221" s="63"/>
    </row>
    <row r="4222" spans="1:23" ht="15">
      <c r="A4222" s="28" t="s">
        <v>799</v>
      </c>
      <c r="B4222" s="277" t="s">
        <v>2010</v>
      </c>
      <c r="C4222" s="3"/>
      <c r="D4222" s="3"/>
      <c r="E4222" s="9" t="s">
        <v>279</v>
      </c>
      <c r="F4222" s="9" t="s">
        <v>279</v>
      </c>
      <c r="G4222" s="9" t="s">
        <v>279</v>
      </c>
      <c r="H4222" s="9" t="s">
        <v>279</v>
      </c>
      <c r="I4222" s="9" t="s">
        <v>279</v>
      </c>
      <c r="J4222" s="217">
        <v>3271.0000000000327</v>
      </c>
      <c r="K4222" s="9">
        <v>4374.7</v>
      </c>
      <c r="L4222" s="69"/>
      <c r="M4222" s="67">
        <f t="shared" si="110"/>
        <v>7645.7000000000326</v>
      </c>
      <c r="O4222" t="s">
        <v>298</v>
      </c>
      <c r="S4222" s="63"/>
      <c r="T4222" s="63"/>
      <c r="U4222" s="347"/>
      <c r="V4222" s="63"/>
      <c r="W4222" s="63"/>
    </row>
    <row r="4223" spans="1:23" ht="15">
      <c r="A4223" s="28" t="s">
        <v>802</v>
      </c>
      <c r="B4223" s="277" t="s">
        <v>2018</v>
      </c>
      <c r="C4223" s="3"/>
      <c r="D4223" s="3"/>
      <c r="E4223" s="9" t="s">
        <v>279</v>
      </c>
      <c r="F4223" s="9" t="s">
        <v>279</v>
      </c>
      <c r="G4223" s="9" t="s">
        <v>279</v>
      </c>
      <c r="H4223" s="9" t="s">
        <v>279</v>
      </c>
      <c r="I4223" s="9" t="s">
        <v>279</v>
      </c>
      <c r="J4223" s="217">
        <v>3249.4999999999309</v>
      </c>
      <c r="K4223" s="9">
        <v>4087.5</v>
      </c>
      <c r="L4223" s="69"/>
      <c r="M4223" s="67">
        <f t="shared" si="110"/>
        <v>7336.9999999999309</v>
      </c>
      <c r="O4223" t="s">
        <v>289</v>
      </c>
      <c r="S4223" s="63"/>
      <c r="T4223" s="63"/>
      <c r="U4223" s="348"/>
      <c r="V4223" s="63"/>
      <c r="W4223" s="63"/>
    </row>
    <row r="4224" spans="1:23" ht="15">
      <c r="A4224" s="28" t="s">
        <v>896</v>
      </c>
      <c r="B4224" s="229" t="s">
        <v>1654</v>
      </c>
      <c r="C4224" s="3"/>
      <c r="D4224" s="3"/>
      <c r="E4224" s="9" t="s">
        <v>279</v>
      </c>
      <c r="F4224" s="9" t="s">
        <v>279</v>
      </c>
      <c r="G4224" s="9" t="s">
        <v>279</v>
      </c>
      <c r="H4224" s="9" t="s">
        <v>279</v>
      </c>
      <c r="I4224" s="9">
        <v>1666.5999999999494</v>
      </c>
      <c r="J4224" s="9">
        <v>2403.5999999999658</v>
      </c>
      <c r="K4224" s="9">
        <v>3136.5000000000009</v>
      </c>
      <c r="L4224" s="69"/>
      <c r="M4224" s="67">
        <f t="shared" si="110"/>
        <v>7206.6999999999161</v>
      </c>
      <c r="S4224" s="277"/>
      <c r="T4224" s="63"/>
      <c r="U4224" s="348"/>
      <c r="V4224" s="63"/>
      <c r="W4224" s="63"/>
    </row>
    <row r="4225" spans="1:23" ht="15">
      <c r="A4225" s="28" t="s">
        <v>897</v>
      </c>
      <c r="B4225" s="277" t="s">
        <v>2008</v>
      </c>
      <c r="C4225" s="3"/>
      <c r="D4225" s="3"/>
      <c r="E4225" s="9" t="s">
        <v>279</v>
      </c>
      <c r="F4225" s="9" t="s">
        <v>279</v>
      </c>
      <c r="G4225" s="9" t="s">
        <v>279</v>
      </c>
      <c r="H4225" s="9" t="s">
        <v>279</v>
      </c>
      <c r="I4225" s="9" t="s">
        <v>279</v>
      </c>
      <c r="J4225" s="9">
        <v>3209.3000000000102</v>
      </c>
      <c r="K4225" s="9">
        <v>3896.5</v>
      </c>
      <c r="L4225" s="69"/>
      <c r="M4225" s="67">
        <f t="shared" si="110"/>
        <v>7105.8000000000102</v>
      </c>
      <c r="S4225" s="277"/>
      <c r="T4225" s="63"/>
      <c r="U4225" s="347"/>
      <c r="V4225" s="63"/>
      <c r="W4225" s="63"/>
    </row>
    <row r="4226" spans="1:23" ht="15">
      <c r="A4226" s="28" t="s">
        <v>898</v>
      </c>
      <c r="B4226" s="229" t="s">
        <v>1656</v>
      </c>
      <c r="C4226" s="3"/>
      <c r="D4226" s="3"/>
      <c r="E4226" s="9" t="s">
        <v>279</v>
      </c>
      <c r="F4226" s="9" t="s">
        <v>279</v>
      </c>
      <c r="G4226" s="9" t="s">
        <v>279</v>
      </c>
      <c r="H4226" s="9" t="s">
        <v>279</v>
      </c>
      <c r="I4226" s="9">
        <v>1692.600000000024</v>
      </c>
      <c r="J4226" s="9">
        <v>2426.5999999999913</v>
      </c>
      <c r="K4226" s="9">
        <v>2818</v>
      </c>
      <c r="L4226" s="69"/>
      <c r="M4226" s="67">
        <f t="shared" si="110"/>
        <v>6937.2000000000153</v>
      </c>
      <c r="S4226" s="63"/>
      <c r="T4226" s="63"/>
      <c r="U4226" s="348"/>
      <c r="V4226" s="63"/>
      <c r="W4226" s="63"/>
    </row>
    <row r="4227" spans="1:23" ht="15">
      <c r="A4227" s="28" t="s">
        <v>899</v>
      </c>
      <c r="B4227" s="277" t="s">
        <v>2006</v>
      </c>
      <c r="C4227" s="3"/>
      <c r="D4227" s="3"/>
      <c r="E4227" s="9" t="s">
        <v>279</v>
      </c>
      <c r="F4227" s="9" t="s">
        <v>279</v>
      </c>
      <c r="G4227" s="9" t="s">
        <v>279</v>
      </c>
      <c r="H4227" s="9" t="s">
        <v>279</v>
      </c>
      <c r="I4227" s="9" t="s">
        <v>279</v>
      </c>
      <c r="J4227" s="9">
        <v>2946.6000000000422</v>
      </c>
      <c r="K4227" s="9">
        <v>3863.6000000000004</v>
      </c>
      <c r="L4227" s="69"/>
      <c r="M4227" s="67">
        <f t="shared" si="110"/>
        <v>6810.2000000000426</v>
      </c>
      <c r="S4227" s="277"/>
      <c r="T4227" s="63"/>
      <c r="U4227" s="348"/>
      <c r="V4227" s="63"/>
      <c r="W4227" s="63"/>
    </row>
    <row r="4228" spans="1:23" ht="15">
      <c r="A4228" s="28" t="s">
        <v>900</v>
      </c>
      <c r="B4228" s="229" t="s">
        <v>1644</v>
      </c>
      <c r="C4228" s="3"/>
      <c r="D4228" s="3"/>
      <c r="E4228" s="9" t="s">
        <v>279</v>
      </c>
      <c r="F4228" s="9" t="s">
        <v>279</v>
      </c>
      <c r="G4228" s="9" t="s">
        <v>279</v>
      </c>
      <c r="H4228" s="9" t="s">
        <v>279</v>
      </c>
      <c r="I4228" s="9">
        <v>1630.0999999999312</v>
      </c>
      <c r="J4228" s="9">
        <v>2527.7999999999538</v>
      </c>
      <c r="K4228" s="9">
        <v>2472.5</v>
      </c>
      <c r="L4228" s="69"/>
      <c r="M4228" s="67">
        <f t="shared" ref="M4228:M4264" si="111">SUM(E4228:K4228)</f>
        <v>6630.399999999885</v>
      </c>
      <c r="S4228" s="277"/>
      <c r="T4228" s="63"/>
      <c r="U4228" s="347"/>
      <c r="V4228" s="63"/>
      <c r="W4228" s="63"/>
    </row>
    <row r="4229" spans="1:23" ht="15">
      <c r="A4229" s="28" t="s">
        <v>901</v>
      </c>
      <c r="B4229" s="229" t="s">
        <v>1643</v>
      </c>
      <c r="C4229" s="3"/>
      <c r="D4229" s="3"/>
      <c r="E4229" s="9" t="s">
        <v>279</v>
      </c>
      <c r="F4229" s="9" t="s">
        <v>279</v>
      </c>
      <c r="G4229" s="9" t="s">
        <v>279</v>
      </c>
      <c r="H4229" s="9" t="s">
        <v>279</v>
      </c>
      <c r="I4229" s="9">
        <v>1547.4000000000506</v>
      </c>
      <c r="J4229" s="9">
        <v>2398.0499999999156</v>
      </c>
      <c r="K4229" s="9">
        <v>2661.2</v>
      </c>
      <c r="L4229" s="69"/>
      <c r="M4229" s="67">
        <f t="shared" si="111"/>
        <v>6606.649999999966</v>
      </c>
      <c r="S4229" s="277"/>
      <c r="T4229" s="63"/>
      <c r="U4229" s="347"/>
      <c r="V4229" s="63"/>
      <c r="W4229" s="63"/>
    </row>
    <row r="4230" spans="1:23" ht="15">
      <c r="A4230" s="28" t="s">
        <v>902</v>
      </c>
      <c r="B4230" s="229" t="s">
        <v>1657</v>
      </c>
      <c r="C4230" s="3"/>
      <c r="D4230" s="3"/>
      <c r="E4230" s="9" t="s">
        <v>279</v>
      </c>
      <c r="F4230" s="9" t="s">
        <v>279</v>
      </c>
      <c r="G4230" s="9" t="s">
        <v>279</v>
      </c>
      <c r="H4230" s="9" t="s">
        <v>279</v>
      </c>
      <c r="I4230" s="9">
        <v>2463.7000000000735</v>
      </c>
      <c r="J4230" s="9">
        <v>2075.5999999998203</v>
      </c>
      <c r="K4230" s="9">
        <v>2025.9</v>
      </c>
      <c r="L4230" s="69"/>
      <c r="M4230" s="67">
        <f t="shared" si="111"/>
        <v>6565.1999999998934</v>
      </c>
      <c r="S4230" s="63"/>
      <c r="T4230" s="63"/>
      <c r="U4230" s="347"/>
      <c r="V4230" s="63"/>
      <c r="W4230" s="63"/>
    </row>
    <row r="4231" spans="1:23" ht="15">
      <c r="A4231" s="28" t="s">
        <v>903</v>
      </c>
      <c r="B4231" s="277" t="s">
        <v>2002</v>
      </c>
      <c r="C4231" s="3"/>
      <c r="D4231" s="3"/>
      <c r="E4231" s="9" t="s">
        <v>279</v>
      </c>
      <c r="F4231" s="9" t="s">
        <v>279</v>
      </c>
      <c r="G4231" s="9" t="s">
        <v>279</v>
      </c>
      <c r="H4231" s="9" t="s">
        <v>279</v>
      </c>
      <c r="I4231" s="9" t="s">
        <v>279</v>
      </c>
      <c r="J4231" s="9">
        <v>2588.9000000000415</v>
      </c>
      <c r="K4231" s="9">
        <v>3930.4000000000005</v>
      </c>
      <c r="L4231" s="69"/>
      <c r="M4231" s="67">
        <f t="shared" si="111"/>
        <v>6519.300000000042</v>
      </c>
      <c r="S4231" s="63"/>
      <c r="T4231" s="63"/>
      <c r="U4231" s="347"/>
      <c r="V4231" s="63"/>
      <c r="W4231" s="63"/>
    </row>
    <row r="4232" spans="1:23" ht="15">
      <c r="A4232" s="28" t="s">
        <v>904</v>
      </c>
      <c r="B4232" s="63" t="s">
        <v>788</v>
      </c>
      <c r="E4232" s="9" t="s">
        <v>279</v>
      </c>
      <c r="F4232" s="9" t="s">
        <v>279</v>
      </c>
      <c r="G4232" s="9" t="s">
        <v>279</v>
      </c>
      <c r="H4232" s="9">
        <v>913.90000000000873</v>
      </c>
      <c r="I4232" s="9">
        <v>802.00000000002728</v>
      </c>
      <c r="J4232" s="9">
        <v>2367.4999999999745</v>
      </c>
      <c r="K4232" s="9">
        <v>2066.6999999999998</v>
      </c>
      <c r="L4232" s="69"/>
      <c r="M4232" s="67">
        <f t="shared" si="111"/>
        <v>6150.1000000000104</v>
      </c>
      <c r="S4232" s="63"/>
      <c r="T4232" s="63"/>
      <c r="U4232" s="348"/>
      <c r="V4232" s="63"/>
      <c r="W4232" s="63"/>
    </row>
    <row r="4233" spans="1:23" ht="15">
      <c r="A4233" s="28" t="s">
        <v>905</v>
      </c>
      <c r="B4233" s="229" t="s">
        <v>1645</v>
      </c>
      <c r="C4233" s="3"/>
      <c r="D4233" s="3"/>
      <c r="E4233" s="9" t="s">
        <v>279</v>
      </c>
      <c r="F4233" s="9" t="s">
        <v>279</v>
      </c>
      <c r="G4233" s="9" t="s">
        <v>279</v>
      </c>
      <c r="H4233" s="9" t="s">
        <v>279</v>
      </c>
      <c r="I4233" s="9">
        <v>3028.0999999999058</v>
      </c>
      <c r="J4233" s="9">
        <v>2926.3999999999905</v>
      </c>
      <c r="K4233" s="9" t="s">
        <v>279</v>
      </c>
      <c r="L4233" s="69"/>
      <c r="M4233" s="67">
        <f t="shared" si="111"/>
        <v>5954.4999999998963</v>
      </c>
      <c r="S4233" s="277"/>
      <c r="T4233" s="63"/>
      <c r="U4233" s="347"/>
      <c r="V4233" s="63"/>
      <c r="W4233" s="63"/>
    </row>
    <row r="4234" spans="1:23" ht="15">
      <c r="A4234" s="28" t="s">
        <v>906</v>
      </c>
      <c r="B4234" s="277" t="s">
        <v>2009</v>
      </c>
      <c r="C4234" s="3"/>
      <c r="D4234" s="3"/>
      <c r="E4234" s="9" t="s">
        <v>279</v>
      </c>
      <c r="F4234" s="9" t="s">
        <v>279</v>
      </c>
      <c r="G4234" s="9" t="s">
        <v>279</v>
      </c>
      <c r="H4234" s="9" t="s">
        <v>279</v>
      </c>
      <c r="I4234" s="9" t="s">
        <v>279</v>
      </c>
      <c r="J4234" s="9">
        <v>2525.7000000000371</v>
      </c>
      <c r="K4234" s="9">
        <v>3365.2</v>
      </c>
      <c r="L4234" s="69"/>
      <c r="M4234" s="67">
        <f t="shared" si="111"/>
        <v>5890.9000000000369</v>
      </c>
      <c r="S4234" s="277"/>
      <c r="T4234" s="63"/>
      <c r="U4234" s="347"/>
      <c r="V4234" s="63"/>
      <c r="W4234" s="63"/>
    </row>
    <row r="4235" spans="1:23" ht="15">
      <c r="A4235" s="28" t="s">
        <v>907</v>
      </c>
      <c r="B4235" s="277" t="s">
        <v>2011</v>
      </c>
      <c r="C4235" s="3"/>
      <c r="D4235" s="3"/>
      <c r="E4235" s="9" t="s">
        <v>279</v>
      </c>
      <c r="F4235" s="9" t="s">
        <v>279</v>
      </c>
      <c r="G4235" s="9" t="s">
        <v>279</v>
      </c>
      <c r="H4235" s="9" t="s">
        <v>279</v>
      </c>
      <c r="I4235" s="9" t="s">
        <v>279</v>
      </c>
      <c r="J4235" s="9">
        <v>2424.0000000001783</v>
      </c>
      <c r="K4235" s="9">
        <v>2821.2000000000007</v>
      </c>
      <c r="L4235" s="69"/>
      <c r="M4235" s="67">
        <f t="shared" si="111"/>
        <v>5245.200000000179</v>
      </c>
      <c r="S4235" s="28"/>
      <c r="T4235" s="63"/>
      <c r="U4235" s="347"/>
      <c r="V4235" s="63"/>
      <c r="W4235" s="63"/>
    </row>
    <row r="4236" spans="1:23" ht="15">
      <c r="A4236" s="28" t="s">
        <v>908</v>
      </c>
      <c r="B4236" s="277" t="s">
        <v>2003</v>
      </c>
      <c r="C4236" s="3"/>
      <c r="D4236" s="3"/>
      <c r="E4236" s="9" t="s">
        <v>279</v>
      </c>
      <c r="F4236" s="9" t="s">
        <v>279</v>
      </c>
      <c r="G4236" s="9" t="s">
        <v>279</v>
      </c>
      <c r="H4236" s="9" t="s">
        <v>279</v>
      </c>
      <c r="I4236" s="9" t="s">
        <v>279</v>
      </c>
      <c r="J4236" s="9">
        <v>2243.1000000000022</v>
      </c>
      <c r="K4236" s="9">
        <v>2562</v>
      </c>
      <c r="L4236" s="69"/>
      <c r="M4236" s="67">
        <f t="shared" si="111"/>
        <v>4805.1000000000022</v>
      </c>
      <c r="S4236" s="225"/>
      <c r="T4236" s="63"/>
      <c r="U4236" s="347"/>
      <c r="V4236" s="63"/>
      <c r="W4236" s="63"/>
    </row>
    <row r="4237" spans="1:23" ht="15">
      <c r="A4237" s="28" t="s">
        <v>909</v>
      </c>
      <c r="B4237" s="63" t="s">
        <v>769</v>
      </c>
      <c r="E4237" s="9" t="s">
        <v>279</v>
      </c>
      <c r="F4237" s="9" t="s">
        <v>279</v>
      </c>
      <c r="G4237" s="9" t="s">
        <v>279</v>
      </c>
      <c r="H4237" s="9">
        <v>1946.2000000000044</v>
      </c>
      <c r="I4237" s="9">
        <v>2648.7000000000044</v>
      </c>
      <c r="J4237" s="9" t="s">
        <v>279</v>
      </c>
      <c r="K4237" s="9" t="s">
        <v>279</v>
      </c>
      <c r="L4237" s="69"/>
      <c r="M4237" s="67">
        <f t="shared" si="111"/>
        <v>4594.9000000000087</v>
      </c>
      <c r="S4237" s="277"/>
      <c r="T4237" s="63"/>
      <c r="U4237" s="347"/>
      <c r="V4237" s="63"/>
      <c r="W4237" s="63"/>
    </row>
    <row r="4238" spans="1:23" ht="15">
      <c r="A4238" s="28" t="s">
        <v>910</v>
      </c>
      <c r="B4238" s="63" t="s">
        <v>744</v>
      </c>
      <c r="E4238" s="9" t="s">
        <v>279</v>
      </c>
      <c r="F4238" s="9" t="s">
        <v>279</v>
      </c>
      <c r="G4238" s="9" t="s">
        <v>279</v>
      </c>
      <c r="H4238" s="9">
        <v>1746.9000000000124</v>
      </c>
      <c r="I4238" s="9">
        <v>2819.0999999999804</v>
      </c>
      <c r="J4238" s="9" t="s">
        <v>279</v>
      </c>
      <c r="K4238" s="9" t="s">
        <v>279</v>
      </c>
      <c r="L4238" s="69"/>
      <c r="M4238" s="67">
        <f t="shared" si="111"/>
        <v>4565.9999999999927</v>
      </c>
      <c r="S4238" s="277"/>
      <c r="T4238" s="63"/>
      <c r="U4238" s="347"/>
      <c r="V4238" s="63"/>
      <c r="W4238" s="63"/>
    </row>
    <row r="4239" spans="1:23" ht="15">
      <c r="A4239" s="28" t="s">
        <v>911</v>
      </c>
      <c r="B4239" s="277" t="s">
        <v>2029</v>
      </c>
      <c r="E4239" s="9" t="s">
        <v>279</v>
      </c>
      <c r="F4239" s="9" t="s">
        <v>279</v>
      </c>
      <c r="G4239" s="9" t="s">
        <v>279</v>
      </c>
      <c r="H4239" s="9" t="s">
        <v>279</v>
      </c>
      <c r="I4239" s="9" t="s">
        <v>279</v>
      </c>
      <c r="J4239" s="9" t="s">
        <v>279</v>
      </c>
      <c r="K4239" s="9">
        <v>4371.3500000000004</v>
      </c>
      <c r="L4239" s="69"/>
      <c r="M4239" s="67">
        <f t="shared" si="111"/>
        <v>4371.3500000000004</v>
      </c>
      <c r="S4239" s="28"/>
      <c r="T4239" s="63"/>
      <c r="U4239" s="347"/>
      <c r="V4239" s="63"/>
      <c r="W4239" s="63"/>
    </row>
    <row r="4240" spans="1:23" ht="15">
      <c r="A4240" s="28" t="s">
        <v>912</v>
      </c>
      <c r="B4240" s="63" t="s">
        <v>178</v>
      </c>
      <c r="E4240" s="9">
        <v>2068.4</v>
      </c>
      <c r="F4240" s="9">
        <v>1889.1</v>
      </c>
      <c r="G4240" s="9" t="s">
        <v>279</v>
      </c>
      <c r="H4240" s="9" t="s">
        <v>279</v>
      </c>
      <c r="I4240" s="9" t="s">
        <v>279</v>
      </c>
      <c r="J4240" s="9" t="s">
        <v>279</v>
      </c>
      <c r="K4240" s="9" t="s">
        <v>279</v>
      </c>
      <c r="L4240" s="69"/>
      <c r="M4240" s="67">
        <f t="shared" si="111"/>
        <v>3957.5</v>
      </c>
      <c r="S4240" s="225"/>
      <c r="T4240" s="63"/>
      <c r="U4240" s="347"/>
      <c r="V4240" s="63"/>
      <c r="W4240" s="63"/>
    </row>
    <row r="4241" spans="1:23" ht="15">
      <c r="A4241" s="28" t="s">
        <v>913</v>
      </c>
      <c r="B4241" s="277" t="s">
        <v>2157</v>
      </c>
      <c r="E4241" s="9" t="s">
        <v>279</v>
      </c>
      <c r="F4241" s="9" t="s">
        <v>279</v>
      </c>
      <c r="G4241" s="9" t="s">
        <v>279</v>
      </c>
      <c r="H4241" s="9" t="s">
        <v>279</v>
      </c>
      <c r="I4241" s="9" t="s">
        <v>279</v>
      </c>
      <c r="J4241" s="9" t="s">
        <v>279</v>
      </c>
      <c r="K4241" s="9">
        <v>3815</v>
      </c>
      <c r="L4241" s="69"/>
      <c r="M4241" s="67">
        <f t="shared" si="111"/>
        <v>3815</v>
      </c>
      <c r="S4241" s="63"/>
      <c r="T4241" s="63"/>
      <c r="U4241" s="347"/>
      <c r="V4241" s="63"/>
      <c r="W4241" s="63"/>
    </row>
    <row r="4242" spans="1:23" ht="15">
      <c r="A4242" s="28" t="s">
        <v>914</v>
      </c>
      <c r="B4242" s="277" t="s">
        <v>2024</v>
      </c>
      <c r="E4242" s="9" t="s">
        <v>279</v>
      </c>
      <c r="F4242" s="9" t="s">
        <v>279</v>
      </c>
      <c r="G4242" s="9" t="s">
        <v>279</v>
      </c>
      <c r="H4242" s="9" t="s">
        <v>279</v>
      </c>
      <c r="I4242" s="9" t="s">
        <v>279</v>
      </c>
      <c r="J4242" s="9" t="s">
        <v>279</v>
      </c>
      <c r="K4242" s="9">
        <v>3548.3</v>
      </c>
      <c r="L4242" s="69"/>
      <c r="M4242" s="67">
        <f t="shared" si="111"/>
        <v>3548.3</v>
      </c>
      <c r="S4242" s="63"/>
      <c r="T4242" s="63"/>
      <c r="U4242" s="347"/>
      <c r="V4242" s="63"/>
      <c r="W4242" s="63"/>
    </row>
    <row r="4243" spans="1:23" ht="15">
      <c r="A4243" s="28" t="s">
        <v>915</v>
      </c>
      <c r="B4243" s="277" t="s">
        <v>2028</v>
      </c>
      <c r="E4243" s="9" t="s">
        <v>279</v>
      </c>
      <c r="F4243" s="9" t="s">
        <v>279</v>
      </c>
      <c r="G4243" s="9" t="s">
        <v>279</v>
      </c>
      <c r="H4243" s="9" t="s">
        <v>279</v>
      </c>
      <c r="I4243" s="9" t="s">
        <v>279</v>
      </c>
      <c r="J4243" s="9" t="s">
        <v>279</v>
      </c>
      <c r="K4243" s="9">
        <v>3438.3</v>
      </c>
      <c r="L4243" s="69"/>
      <c r="M4243" s="67">
        <f t="shared" si="111"/>
        <v>3438.3</v>
      </c>
      <c r="S4243" s="277"/>
      <c r="T4243" s="63"/>
      <c r="U4243" s="347"/>
      <c r="V4243" s="63"/>
      <c r="W4243" s="63"/>
    </row>
    <row r="4244" spans="1:23" ht="15">
      <c r="A4244" s="28" t="s">
        <v>916</v>
      </c>
      <c r="B4244" s="277" t="s">
        <v>2023</v>
      </c>
      <c r="E4244" s="9" t="s">
        <v>279</v>
      </c>
      <c r="F4244" s="9" t="s">
        <v>279</v>
      </c>
      <c r="G4244" s="9" t="s">
        <v>279</v>
      </c>
      <c r="H4244" s="9" t="s">
        <v>279</v>
      </c>
      <c r="I4244" s="9" t="s">
        <v>279</v>
      </c>
      <c r="J4244" s="9" t="s">
        <v>279</v>
      </c>
      <c r="K4244" s="9">
        <v>3290.7000000000003</v>
      </c>
      <c r="L4244" s="69"/>
      <c r="M4244" s="67">
        <f t="shared" si="111"/>
        <v>3290.7000000000003</v>
      </c>
    </row>
    <row r="4245" spans="1:23" ht="15">
      <c r="A4245" s="28" t="s">
        <v>917</v>
      </c>
      <c r="B4245" s="277" t="s">
        <v>2030</v>
      </c>
      <c r="E4245" s="9" t="s">
        <v>279</v>
      </c>
      <c r="F4245" s="9" t="s">
        <v>279</v>
      </c>
      <c r="G4245" s="9" t="s">
        <v>279</v>
      </c>
      <c r="H4245" s="9" t="s">
        <v>279</v>
      </c>
      <c r="I4245" s="9" t="s">
        <v>279</v>
      </c>
      <c r="J4245" s="9" t="s">
        <v>279</v>
      </c>
      <c r="K4245" s="9">
        <v>3257.6</v>
      </c>
      <c r="L4245" s="69"/>
      <c r="M4245" s="67">
        <f t="shared" si="111"/>
        <v>3257.6</v>
      </c>
    </row>
    <row r="4246" spans="1:23" ht="15">
      <c r="A4246" s="28" t="s">
        <v>918</v>
      </c>
      <c r="B4246" s="277" t="s">
        <v>2007</v>
      </c>
      <c r="C4246" s="3"/>
      <c r="D4246" s="3"/>
      <c r="E4246" s="9" t="s">
        <v>279</v>
      </c>
      <c r="F4246" s="9" t="s">
        <v>279</v>
      </c>
      <c r="G4246" s="9" t="s">
        <v>279</v>
      </c>
      <c r="H4246" s="9" t="s">
        <v>279</v>
      </c>
      <c r="I4246" s="9" t="s">
        <v>279</v>
      </c>
      <c r="J4246" s="9">
        <v>2421.4999999999563</v>
      </c>
      <c r="K4246" s="9">
        <v>834.3</v>
      </c>
      <c r="L4246" s="69"/>
      <c r="M4246" s="67">
        <f t="shared" si="111"/>
        <v>3255.7999999999565</v>
      </c>
    </row>
    <row r="4247" spans="1:23" ht="15">
      <c r="A4247" s="28" t="s">
        <v>919</v>
      </c>
      <c r="B4247" s="277" t="s">
        <v>2025</v>
      </c>
      <c r="E4247" s="9" t="s">
        <v>279</v>
      </c>
      <c r="F4247" s="9" t="s">
        <v>279</v>
      </c>
      <c r="G4247" s="9" t="s">
        <v>279</v>
      </c>
      <c r="H4247" s="9" t="s">
        <v>279</v>
      </c>
      <c r="I4247" s="9" t="s">
        <v>279</v>
      </c>
      <c r="J4247" s="9" t="s">
        <v>279</v>
      </c>
      <c r="K4247" s="9">
        <v>3153.9</v>
      </c>
      <c r="L4247" s="69"/>
      <c r="M4247" s="67">
        <f t="shared" si="111"/>
        <v>3153.9</v>
      </c>
    </row>
    <row r="4248" spans="1:23" ht="15">
      <c r="A4248" s="28" t="s">
        <v>920</v>
      </c>
      <c r="B4248" s="277" t="s">
        <v>2027</v>
      </c>
      <c r="E4248" s="9" t="s">
        <v>279</v>
      </c>
      <c r="F4248" s="9" t="s">
        <v>279</v>
      </c>
      <c r="G4248" s="9" t="s">
        <v>279</v>
      </c>
      <c r="H4248" s="9" t="s">
        <v>279</v>
      </c>
      <c r="I4248" s="9" t="s">
        <v>279</v>
      </c>
      <c r="J4248" s="9" t="s">
        <v>279</v>
      </c>
      <c r="K4248" s="9">
        <v>2845.7</v>
      </c>
      <c r="L4248" s="69"/>
      <c r="M4248" s="67">
        <f t="shared" si="111"/>
        <v>2845.7</v>
      </c>
    </row>
    <row r="4249" spans="1:23" ht="15">
      <c r="A4249" s="28" t="s">
        <v>921</v>
      </c>
      <c r="B4249" s="63" t="s">
        <v>774</v>
      </c>
      <c r="E4249" s="9" t="s">
        <v>279</v>
      </c>
      <c r="F4249" s="9" t="s">
        <v>279</v>
      </c>
      <c r="G4249" s="9" t="s">
        <v>279</v>
      </c>
      <c r="H4249" s="9">
        <v>2768.7999999999956</v>
      </c>
      <c r="I4249" s="9" t="s">
        <v>279</v>
      </c>
      <c r="J4249" s="9" t="s">
        <v>279</v>
      </c>
      <c r="K4249" s="9" t="s">
        <v>279</v>
      </c>
      <c r="L4249" s="69"/>
      <c r="M4249" s="67">
        <f t="shared" si="111"/>
        <v>2768.7999999999956</v>
      </c>
    </row>
    <row r="4250" spans="1:23" ht="15">
      <c r="A4250" s="28" t="s">
        <v>922</v>
      </c>
      <c r="B4250" s="277" t="s">
        <v>4497</v>
      </c>
      <c r="E4250" s="9" t="s">
        <v>279</v>
      </c>
      <c r="F4250" s="9" t="s">
        <v>279</v>
      </c>
      <c r="G4250" s="9" t="s">
        <v>279</v>
      </c>
      <c r="H4250" s="9" t="s">
        <v>279</v>
      </c>
      <c r="I4250" s="9" t="s">
        <v>279</v>
      </c>
      <c r="J4250" s="9" t="s">
        <v>279</v>
      </c>
      <c r="K4250" s="9">
        <v>2666.4</v>
      </c>
      <c r="L4250" s="69"/>
      <c r="M4250" s="67">
        <f t="shared" si="111"/>
        <v>2666.4</v>
      </c>
    </row>
    <row r="4251" spans="1:23" ht="15">
      <c r="A4251" s="28" t="s">
        <v>923</v>
      </c>
      <c r="B4251" s="277" t="s">
        <v>2052</v>
      </c>
      <c r="E4251" s="9" t="s">
        <v>279</v>
      </c>
      <c r="F4251" s="9" t="s">
        <v>279</v>
      </c>
      <c r="G4251" s="9" t="s">
        <v>279</v>
      </c>
      <c r="H4251" s="9" t="s">
        <v>279</v>
      </c>
      <c r="I4251" s="9" t="s">
        <v>279</v>
      </c>
      <c r="J4251" s="9" t="s">
        <v>279</v>
      </c>
      <c r="K4251" s="9">
        <v>2619.1000000000004</v>
      </c>
      <c r="L4251" s="69"/>
      <c r="M4251" s="67">
        <f t="shared" si="111"/>
        <v>2619.1000000000004</v>
      </c>
    </row>
    <row r="4252" spans="1:23" ht="15">
      <c r="A4252" s="28" t="s">
        <v>924</v>
      </c>
      <c r="B4252" s="277" t="s">
        <v>2004</v>
      </c>
      <c r="C4252" s="3"/>
      <c r="D4252" s="3"/>
      <c r="E4252" s="9" t="s">
        <v>279</v>
      </c>
      <c r="F4252" s="9" t="s">
        <v>279</v>
      </c>
      <c r="G4252" s="9" t="s">
        <v>279</v>
      </c>
      <c r="H4252" s="9" t="s">
        <v>279</v>
      </c>
      <c r="I4252" s="9" t="s">
        <v>279</v>
      </c>
      <c r="J4252" s="9">
        <v>2561.6999999999425</v>
      </c>
      <c r="K4252" s="9" t="s">
        <v>279</v>
      </c>
      <c r="L4252" s="69"/>
      <c r="M4252" s="67">
        <f t="shared" si="111"/>
        <v>2561.6999999999425</v>
      </c>
    </row>
    <row r="4253" spans="1:23" ht="15">
      <c r="A4253" s="28" t="s">
        <v>925</v>
      </c>
      <c r="B4253" s="229" t="s">
        <v>1658</v>
      </c>
      <c r="C4253" s="3"/>
      <c r="D4253" s="3"/>
      <c r="E4253" s="9" t="s">
        <v>279</v>
      </c>
      <c r="F4253" s="9" t="s">
        <v>279</v>
      </c>
      <c r="G4253" s="9" t="s">
        <v>279</v>
      </c>
      <c r="H4253" s="9" t="s">
        <v>279</v>
      </c>
      <c r="I4253" s="9">
        <v>2493.4999999999345</v>
      </c>
      <c r="J4253" s="9" t="s">
        <v>279</v>
      </c>
      <c r="K4253" s="9" t="s">
        <v>279</v>
      </c>
      <c r="L4253" s="69"/>
      <c r="M4253" s="67">
        <f t="shared" si="111"/>
        <v>2493.4999999999345</v>
      </c>
    </row>
    <row r="4254" spans="1:23" ht="15">
      <c r="A4254" s="28" t="s">
        <v>926</v>
      </c>
      <c r="B4254" s="277" t="s">
        <v>2053</v>
      </c>
      <c r="E4254" s="9" t="s">
        <v>279</v>
      </c>
      <c r="F4254" s="9" t="s">
        <v>279</v>
      </c>
      <c r="G4254" s="9" t="s">
        <v>279</v>
      </c>
      <c r="H4254" s="9" t="s">
        <v>279</v>
      </c>
      <c r="I4254" s="9" t="s">
        <v>279</v>
      </c>
      <c r="J4254" s="9" t="s">
        <v>279</v>
      </c>
      <c r="K4254" s="9">
        <v>2400.4999999999995</v>
      </c>
      <c r="L4254" s="69"/>
      <c r="M4254" s="67">
        <f t="shared" si="111"/>
        <v>2400.4999999999995</v>
      </c>
    </row>
    <row r="4255" spans="1:23" ht="15">
      <c r="A4255" s="28" t="s">
        <v>927</v>
      </c>
      <c r="B4255" s="229" t="s">
        <v>1650</v>
      </c>
      <c r="C4255" s="3"/>
      <c r="D4255" s="3"/>
      <c r="E4255" s="9" t="s">
        <v>279</v>
      </c>
      <c r="F4255" s="9" t="s">
        <v>279</v>
      </c>
      <c r="G4255" s="9" t="s">
        <v>279</v>
      </c>
      <c r="H4255" s="9" t="s">
        <v>279</v>
      </c>
      <c r="I4255" s="9">
        <v>2395.8000000000102</v>
      </c>
      <c r="J4255" s="9" t="s">
        <v>279</v>
      </c>
      <c r="K4255" s="9" t="s">
        <v>279</v>
      </c>
      <c r="L4255" s="69"/>
      <c r="M4255" s="67">
        <f t="shared" si="111"/>
        <v>2395.8000000000102</v>
      </c>
    </row>
    <row r="4256" spans="1:23" ht="15">
      <c r="A4256" s="28" t="s">
        <v>928</v>
      </c>
      <c r="B4256" s="277" t="s">
        <v>2050</v>
      </c>
      <c r="E4256" s="9" t="s">
        <v>279</v>
      </c>
      <c r="F4256" s="9" t="s">
        <v>279</v>
      </c>
      <c r="G4256" s="9" t="s">
        <v>279</v>
      </c>
      <c r="H4256" s="9" t="s">
        <v>279</v>
      </c>
      <c r="I4256" s="9" t="s">
        <v>279</v>
      </c>
      <c r="J4256" s="9" t="s">
        <v>279</v>
      </c>
      <c r="K4256" s="9">
        <v>2112.3000000000002</v>
      </c>
      <c r="L4256" s="69"/>
      <c r="M4256" s="67">
        <f t="shared" si="111"/>
        <v>2112.3000000000002</v>
      </c>
    </row>
    <row r="4257" spans="1:13" ht="15">
      <c r="A4257" s="28" t="s">
        <v>929</v>
      </c>
      <c r="B4257" s="225" t="s">
        <v>1641</v>
      </c>
      <c r="C4257" s="3"/>
      <c r="D4257" s="3"/>
      <c r="E4257" s="9" t="s">
        <v>279</v>
      </c>
      <c r="F4257" s="9" t="s">
        <v>279</v>
      </c>
      <c r="G4257" s="9" t="s">
        <v>279</v>
      </c>
      <c r="H4257" s="9" t="s">
        <v>279</v>
      </c>
      <c r="I4257" s="9">
        <v>1995.6999999999207</v>
      </c>
      <c r="J4257" s="9" t="s">
        <v>279</v>
      </c>
      <c r="K4257" s="9" t="s">
        <v>279</v>
      </c>
      <c r="L4257" s="69"/>
      <c r="M4257" s="67">
        <f t="shared" si="111"/>
        <v>1995.6999999999207</v>
      </c>
    </row>
    <row r="4258" spans="1:13" ht="15">
      <c r="A4258" s="28" t="s">
        <v>930</v>
      </c>
      <c r="B4258" s="63" t="s">
        <v>164</v>
      </c>
      <c r="E4258" s="9" t="s">
        <v>279</v>
      </c>
      <c r="F4258" s="9" t="s">
        <v>279</v>
      </c>
      <c r="G4258" s="9">
        <v>1980.7</v>
      </c>
      <c r="H4258" s="9" t="s">
        <v>279</v>
      </c>
      <c r="I4258" s="9" t="s">
        <v>279</v>
      </c>
      <c r="J4258" s="9" t="s">
        <v>279</v>
      </c>
      <c r="K4258" s="9" t="s">
        <v>279</v>
      </c>
      <c r="L4258" s="69"/>
      <c r="M4258" s="67">
        <f t="shared" si="111"/>
        <v>1980.7</v>
      </c>
    </row>
    <row r="4259" spans="1:13" ht="15">
      <c r="A4259" s="28" t="s">
        <v>931</v>
      </c>
      <c r="B4259" s="229" t="s">
        <v>1648</v>
      </c>
      <c r="C4259" s="3"/>
      <c r="D4259" s="3"/>
      <c r="E4259" s="9" t="s">
        <v>279</v>
      </c>
      <c r="F4259" s="9" t="s">
        <v>279</v>
      </c>
      <c r="G4259" s="9" t="s">
        <v>279</v>
      </c>
      <c r="H4259" s="9" t="s">
        <v>279</v>
      </c>
      <c r="I4259" s="9">
        <v>1795.7000000000571</v>
      </c>
      <c r="J4259" s="9" t="s">
        <v>279</v>
      </c>
      <c r="K4259" s="9" t="s">
        <v>279</v>
      </c>
      <c r="L4259" s="69"/>
      <c r="M4259" s="67">
        <f t="shared" si="111"/>
        <v>1795.7000000000571</v>
      </c>
    </row>
    <row r="4260" spans="1:13" ht="15">
      <c r="A4260" s="28" t="s">
        <v>932</v>
      </c>
      <c r="B4260" s="63" t="s">
        <v>179</v>
      </c>
      <c r="E4260" s="9">
        <v>1697.7</v>
      </c>
      <c r="F4260" s="9" t="s">
        <v>279</v>
      </c>
      <c r="G4260" s="9" t="s">
        <v>279</v>
      </c>
      <c r="H4260" s="9" t="s">
        <v>279</v>
      </c>
      <c r="I4260" s="9" t="s">
        <v>279</v>
      </c>
      <c r="J4260" s="9" t="s">
        <v>279</v>
      </c>
      <c r="K4260" s="9" t="s">
        <v>279</v>
      </c>
      <c r="L4260" s="69"/>
      <c r="M4260" s="67">
        <f t="shared" si="111"/>
        <v>1697.7</v>
      </c>
    </row>
    <row r="4261" spans="1:13" ht="15">
      <c r="A4261" s="28" t="s">
        <v>933</v>
      </c>
      <c r="B4261" s="229" t="s">
        <v>1651</v>
      </c>
      <c r="C4261" s="3"/>
      <c r="D4261" s="3"/>
      <c r="E4261" s="9" t="s">
        <v>279</v>
      </c>
      <c r="F4261" s="9" t="s">
        <v>279</v>
      </c>
      <c r="G4261" s="9" t="s">
        <v>279</v>
      </c>
      <c r="H4261" s="9" t="s">
        <v>279</v>
      </c>
      <c r="I4261" s="9">
        <v>1588.300000000012</v>
      </c>
      <c r="J4261" s="9" t="s">
        <v>279</v>
      </c>
      <c r="K4261" s="9" t="s">
        <v>279</v>
      </c>
      <c r="L4261" s="69"/>
      <c r="M4261" s="67">
        <f t="shared" si="111"/>
        <v>1588.300000000012</v>
      </c>
    </row>
    <row r="4262" spans="1:13" ht="15">
      <c r="A4262" s="28" t="s">
        <v>934</v>
      </c>
      <c r="B4262" s="229" t="s">
        <v>1676</v>
      </c>
      <c r="C4262" s="3"/>
      <c r="D4262" s="3"/>
      <c r="E4262" s="9" t="s">
        <v>279</v>
      </c>
      <c r="F4262" s="9" t="s">
        <v>279</v>
      </c>
      <c r="G4262" s="9" t="s">
        <v>279</v>
      </c>
      <c r="H4262" s="9" t="s">
        <v>279</v>
      </c>
      <c r="I4262" s="9">
        <v>1584.4000000000233</v>
      </c>
      <c r="J4262" s="9" t="s">
        <v>279</v>
      </c>
      <c r="K4262" s="9" t="s">
        <v>279</v>
      </c>
      <c r="L4262" s="69"/>
      <c r="M4262" s="67">
        <f t="shared" si="111"/>
        <v>1584.4000000000233</v>
      </c>
    </row>
    <row r="4263" spans="1:13" ht="15">
      <c r="A4263" s="28" t="s">
        <v>935</v>
      </c>
      <c r="B4263" s="277" t="s">
        <v>2026</v>
      </c>
      <c r="E4263" s="9" t="s">
        <v>279</v>
      </c>
      <c r="F4263" s="9" t="s">
        <v>279</v>
      </c>
      <c r="G4263" s="9" t="s">
        <v>279</v>
      </c>
      <c r="H4263" s="9" t="s">
        <v>279</v>
      </c>
      <c r="I4263" s="9" t="s">
        <v>279</v>
      </c>
      <c r="J4263" s="9" t="s">
        <v>279</v>
      </c>
      <c r="K4263" s="9">
        <v>877.1</v>
      </c>
      <c r="L4263" s="69"/>
      <c r="M4263" s="67">
        <f t="shared" si="111"/>
        <v>877.1</v>
      </c>
    </row>
    <row r="4264" spans="1:13" ht="15">
      <c r="A4264" s="28" t="s">
        <v>2501</v>
      </c>
      <c r="B4264" s="63" t="s">
        <v>784</v>
      </c>
      <c r="E4264" s="9" t="s">
        <v>279</v>
      </c>
      <c r="F4264" s="9" t="s">
        <v>279</v>
      </c>
      <c r="G4264" s="9" t="s">
        <v>279</v>
      </c>
      <c r="H4264" s="9">
        <v>713.79999999999927</v>
      </c>
      <c r="I4264" s="9" t="s">
        <v>279</v>
      </c>
      <c r="J4264" s="9" t="s">
        <v>279</v>
      </c>
      <c r="K4264" s="9" t="s">
        <v>279</v>
      </c>
      <c r="L4264" s="69"/>
      <c r="M4264" s="67">
        <f t="shared" si="111"/>
        <v>713.79999999999927</v>
      </c>
    </row>
    <row r="4265" spans="1:13" ht="15">
      <c r="A4265" s="28" t="s">
        <v>3315</v>
      </c>
      <c r="B4265" s="63" t="s">
        <v>3377</v>
      </c>
      <c r="E4265" s="9"/>
      <c r="F4265" s="9"/>
      <c r="G4265" s="9"/>
      <c r="H4265" s="9"/>
      <c r="I4265" s="9"/>
      <c r="J4265" s="9"/>
      <c r="K4265" s="9"/>
      <c r="L4265" s="69"/>
      <c r="M4265" s="67"/>
    </row>
    <row r="4266" spans="1:13" ht="15">
      <c r="A4266" s="28" t="s">
        <v>3316</v>
      </c>
      <c r="B4266" s="63" t="s">
        <v>3371</v>
      </c>
      <c r="E4266" s="9"/>
      <c r="F4266" s="9"/>
      <c r="G4266" s="9"/>
      <c r="H4266" s="9"/>
      <c r="I4266" s="9"/>
      <c r="J4266" s="9"/>
      <c r="K4266" s="9"/>
      <c r="L4266" s="69"/>
      <c r="M4266" s="67"/>
    </row>
    <row r="4267" spans="1:13" ht="15">
      <c r="A4267" s="28" t="s">
        <v>3317</v>
      </c>
      <c r="B4267" s="63" t="s">
        <v>3370</v>
      </c>
      <c r="E4267" s="9"/>
      <c r="F4267" s="9"/>
      <c r="G4267" s="9"/>
      <c r="H4267" s="9"/>
      <c r="I4267" s="9"/>
      <c r="J4267" s="9"/>
      <c r="K4267" s="9"/>
      <c r="L4267" s="69"/>
      <c r="M4267" s="67"/>
    </row>
    <row r="4268" spans="1:13" ht="15">
      <c r="A4268" s="28" t="s">
        <v>3318</v>
      </c>
      <c r="B4268" s="63" t="s">
        <v>3386</v>
      </c>
      <c r="E4268" s="9"/>
      <c r="F4268" s="9"/>
      <c r="G4268" s="9"/>
      <c r="H4268" s="9"/>
      <c r="I4268" s="9"/>
      <c r="J4268" s="9"/>
      <c r="K4268" s="9"/>
      <c r="L4268" s="69"/>
      <c r="M4268" s="67"/>
    </row>
    <row r="4269" spans="1:13" ht="15">
      <c r="A4269" s="28" t="s">
        <v>3319</v>
      </c>
      <c r="B4269" s="63" t="s">
        <v>3385</v>
      </c>
      <c r="E4269" s="9"/>
      <c r="F4269" s="9"/>
      <c r="G4269" s="9"/>
      <c r="H4269" s="9"/>
      <c r="I4269" s="9"/>
      <c r="J4269" s="9"/>
      <c r="K4269" s="9"/>
      <c r="L4269" s="69"/>
      <c r="M4269" s="67"/>
    </row>
    <row r="4270" spans="1:13" ht="15">
      <c r="A4270" s="28" t="s">
        <v>3320</v>
      </c>
      <c r="B4270" s="63" t="s">
        <v>3373</v>
      </c>
      <c r="E4270" s="9"/>
      <c r="F4270" s="9"/>
      <c r="G4270" s="9"/>
      <c r="H4270" s="9"/>
      <c r="I4270" s="9"/>
      <c r="J4270" s="9"/>
      <c r="K4270" s="9"/>
      <c r="L4270" s="69"/>
      <c r="M4270" s="67"/>
    </row>
    <row r="4271" spans="1:13" ht="15">
      <c r="A4271" s="28" t="s">
        <v>3321</v>
      </c>
      <c r="B4271" s="63" t="s">
        <v>3367</v>
      </c>
      <c r="E4271" s="9"/>
      <c r="F4271" s="9"/>
      <c r="G4271" s="9"/>
      <c r="H4271" s="9"/>
      <c r="I4271" s="9"/>
      <c r="J4271" s="9"/>
      <c r="K4271" s="9"/>
      <c r="L4271" s="69"/>
      <c r="M4271" s="67"/>
    </row>
    <row r="4272" spans="1:13" ht="15">
      <c r="A4272" s="28" t="s">
        <v>3322</v>
      </c>
      <c r="B4272" s="63" t="s">
        <v>3398</v>
      </c>
      <c r="E4272" s="9"/>
      <c r="F4272" s="9"/>
      <c r="G4272" s="9"/>
      <c r="H4272" s="9"/>
      <c r="I4272" s="9"/>
      <c r="J4272" s="9"/>
      <c r="K4272" s="9"/>
      <c r="L4272" s="69"/>
      <c r="M4272" s="67"/>
    </row>
    <row r="4273" spans="1:13" ht="15">
      <c r="A4273" s="28" t="s">
        <v>3323</v>
      </c>
      <c r="B4273" s="277" t="s">
        <v>3366</v>
      </c>
      <c r="E4273" s="9"/>
      <c r="F4273" s="9"/>
      <c r="G4273" s="9"/>
      <c r="H4273" s="9"/>
      <c r="I4273" s="9"/>
      <c r="J4273" s="9"/>
      <c r="K4273" s="9"/>
      <c r="L4273" s="69"/>
      <c r="M4273" s="67"/>
    </row>
    <row r="4274" spans="1:13" ht="15">
      <c r="A4274" s="28" t="s">
        <v>3324</v>
      </c>
      <c r="B4274" s="63" t="s">
        <v>3382</v>
      </c>
      <c r="E4274" s="9"/>
      <c r="F4274" s="9"/>
      <c r="G4274" s="9"/>
      <c r="H4274" s="9"/>
      <c r="I4274" s="9"/>
      <c r="J4274" s="9"/>
      <c r="K4274" s="9"/>
      <c r="L4274" s="69"/>
      <c r="M4274" s="67"/>
    </row>
    <row r="4275" spans="1:13" ht="15">
      <c r="A4275" s="28" t="s">
        <v>3325</v>
      </c>
      <c r="B4275" s="63" t="s">
        <v>3379</v>
      </c>
      <c r="E4275" s="9"/>
      <c r="F4275" s="9"/>
      <c r="G4275" s="9"/>
      <c r="H4275" s="9"/>
      <c r="I4275" s="9"/>
      <c r="J4275" s="9"/>
      <c r="K4275" s="9"/>
      <c r="L4275" s="69"/>
      <c r="M4275" s="67"/>
    </row>
    <row r="4276" spans="1:13" ht="15">
      <c r="A4276" s="28" t="s">
        <v>3326</v>
      </c>
      <c r="B4276" s="63" t="s">
        <v>3394</v>
      </c>
      <c r="E4276" s="9"/>
      <c r="F4276" s="9"/>
      <c r="G4276" s="9"/>
      <c r="H4276" s="9"/>
      <c r="I4276" s="9"/>
      <c r="J4276" s="9"/>
      <c r="K4276" s="9"/>
      <c r="L4276" s="69"/>
      <c r="M4276" s="67"/>
    </row>
    <row r="4277" spans="1:13" ht="15">
      <c r="A4277" s="28" t="s">
        <v>3327</v>
      </c>
      <c r="B4277" s="63" t="s">
        <v>180</v>
      </c>
      <c r="E4277" s="9"/>
      <c r="F4277" s="9"/>
      <c r="G4277" s="9"/>
      <c r="H4277" s="9"/>
      <c r="I4277" s="9"/>
      <c r="J4277" s="9"/>
      <c r="K4277" s="9"/>
      <c r="L4277" s="69"/>
      <c r="M4277" s="67"/>
    </row>
    <row r="4278" spans="1:13" ht="15">
      <c r="A4278" s="28" t="s">
        <v>3328</v>
      </c>
      <c r="B4278" s="63" t="s">
        <v>3395</v>
      </c>
      <c r="E4278" s="9"/>
      <c r="F4278" s="9"/>
      <c r="G4278" s="9"/>
      <c r="H4278" s="9"/>
      <c r="I4278" s="9"/>
      <c r="J4278" s="9"/>
      <c r="K4278" s="9"/>
      <c r="L4278" s="69"/>
      <c r="M4278" s="67"/>
    </row>
    <row r="4279" spans="1:13" ht="15">
      <c r="A4279" s="28" t="s">
        <v>3329</v>
      </c>
      <c r="B4279" s="63" t="s">
        <v>3374</v>
      </c>
      <c r="E4279" s="9"/>
      <c r="F4279" s="9"/>
      <c r="G4279" s="9"/>
      <c r="H4279" s="9"/>
      <c r="I4279" s="9"/>
      <c r="J4279" s="9"/>
      <c r="K4279" s="9"/>
      <c r="L4279" s="69"/>
      <c r="M4279" s="67"/>
    </row>
    <row r="4280" spans="1:13" ht="15">
      <c r="A4280" s="28" t="s">
        <v>3330</v>
      </c>
      <c r="B4280" s="63" t="s">
        <v>3368</v>
      </c>
      <c r="E4280" s="9"/>
      <c r="F4280" s="9"/>
      <c r="G4280" s="9"/>
      <c r="H4280" s="9"/>
      <c r="I4280" s="9"/>
      <c r="J4280" s="9"/>
      <c r="K4280" s="9"/>
      <c r="L4280" s="69"/>
      <c r="M4280" s="67"/>
    </row>
    <row r="4281" spans="1:13" ht="15">
      <c r="A4281" s="28" t="s">
        <v>3331</v>
      </c>
      <c r="B4281" s="63" t="s">
        <v>3375</v>
      </c>
      <c r="E4281" s="9"/>
      <c r="F4281" s="9"/>
      <c r="G4281" s="9"/>
      <c r="H4281" s="9"/>
      <c r="I4281" s="9"/>
      <c r="J4281" s="9"/>
      <c r="K4281" s="9"/>
      <c r="L4281" s="69"/>
      <c r="M4281" s="67"/>
    </row>
    <row r="4282" spans="1:13" ht="15">
      <c r="A4282" s="28" t="s">
        <v>3332</v>
      </c>
      <c r="B4282" s="63" t="s">
        <v>3372</v>
      </c>
      <c r="E4282" s="9"/>
      <c r="F4282" s="9"/>
      <c r="G4282" s="9"/>
      <c r="H4282" s="9"/>
      <c r="I4282" s="9"/>
      <c r="J4282" s="9"/>
      <c r="K4282" s="9"/>
      <c r="L4282" s="69"/>
      <c r="M4282" s="67"/>
    </row>
    <row r="4283" spans="1:13" ht="15">
      <c r="A4283" s="28" t="s">
        <v>3333</v>
      </c>
      <c r="B4283" s="63" t="s">
        <v>3383</v>
      </c>
      <c r="E4283" s="9"/>
      <c r="F4283" s="9"/>
      <c r="G4283" s="9"/>
      <c r="H4283" s="9"/>
      <c r="I4283" s="9"/>
      <c r="J4283" s="9"/>
      <c r="K4283" s="9"/>
      <c r="L4283" s="69"/>
      <c r="M4283" s="67"/>
    </row>
    <row r="4284" spans="1:13" ht="15">
      <c r="A4284" s="28" t="s">
        <v>3334</v>
      </c>
      <c r="B4284" s="63" t="s">
        <v>3378</v>
      </c>
      <c r="E4284" s="9"/>
      <c r="F4284" s="9"/>
      <c r="G4284" s="9"/>
      <c r="H4284" s="9"/>
      <c r="I4284" s="9"/>
      <c r="J4284" s="9"/>
      <c r="K4284" s="9"/>
      <c r="L4284" s="69"/>
      <c r="M4284" s="67"/>
    </row>
    <row r="4285" spans="1:13" ht="15">
      <c r="A4285" s="28" t="s">
        <v>3335</v>
      </c>
      <c r="B4285" s="277" t="s">
        <v>3365</v>
      </c>
      <c r="E4285" s="9"/>
      <c r="F4285" s="9"/>
      <c r="G4285" s="9"/>
      <c r="H4285" s="9"/>
      <c r="I4285" s="9"/>
      <c r="J4285" s="9"/>
      <c r="K4285" s="9"/>
      <c r="L4285" s="69"/>
      <c r="M4285" s="67"/>
    </row>
    <row r="4286" spans="1:13" ht="15">
      <c r="A4286" s="28" t="s">
        <v>3336</v>
      </c>
      <c r="B4286" s="63" t="s">
        <v>3380</v>
      </c>
      <c r="E4286" s="9"/>
      <c r="F4286" s="9"/>
      <c r="G4286" s="9"/>
      <c r="H4286" s="9"/>
      <c r="I4286" s="9"/>
      <c r="J4286" s="9"/>
      <c r="K4286" s="9"/>
      <c r="L4286" s="69"/>
      <c r="M4286" s="67"/>
    </row>
    <row r="4287" spans="1:13" ht="15">
      <c r="A4287" s="28" t="s">
        <v>3337</v>
      </c>
      <c r="B4287" s="63" t="s">
        <v>3399</v>
      </c>
      <c r="E4287" s="9"/>
      <c r="F4287" s="9"/>
      <c r="G4287" s="9"/>
      <c r="H4287" s="9"/>
      <c r="I4287" s="9"/>
      <c r="J4287" s="9"/>
      <c r="K4287" s="9"/>
      <c r="L4287" s="69"/>
      <c r="M4287" s="67"/>
    </row>
    <row r="4288" spans="1:13" ht="15">
      <c r="A4288" s="28" t="s">
        <v>3338</v>
      </c>
      <c r="B4288" s="63" t="s">
        <v>3369</v>
      </c>
      <c r="E4288" s="9"/>
      <c r="F4288" s="9"/>
      <c r="G4288" s="9"/>
      <c r="H4288" s="9"/>
      <c r="I4288" s="9"/>
      <c r="J4288" s="9"/>
      <c r="K4288" s="9"/>
      <c r="L4288" s="69"/>
      <c r="M4288" s="67"/>
    </row>
    <row r="4289" spans="1:23" ht="15">
      <c r="A4289" s="28" t="s">
        <v>4129</v>
      </c>
      <c r="B4289" s="63" t="s">
        <v>3376</v>
      </c>
      <c r="E4289" s="9"/>
      <c r="F4289" s="9"/>
      <c r="G4289" s="9"/>
      <c r="H4289" s="9"/>
      <c r="I4289" s="9"/>
      <c r="J4289" s="9"/>
      <c r="K4289" s="9"/>
      <c r="L4289" s="69"/>
      <c r="M4289" s="67"/>
    </row>
    <row r="4290" spans="1:23" ht="15">
      <c r="A4290" s="28" t="s">
        <v>4130</v>
      </c>
      <c r="B4290" s="63" t="s">
        <v>3397</v>
      </c>
      <c r="E4290" s="9"/>
      <c r="F4290" s="9"/>
      <c r="G4290" s="9"/>
      <c r="H4290" s="9"/>
      <c r="I4290" s="9"/>
      <c r="J4290" s="9"/>
      <c r="K4290" s="9"/>
      <c r="L4290" s="69"/>
      <c r="M4290" s="67"/>
    </row>
    <row r="4291" spans="1:23" ht="15">
      <c r="A4291" s="28" t="s">
        <v>4131</v>
      </c>
      <c r="B4291" s="63" t="s">
        <v>3381</v>
      </c>
      <c r="E4291" s="9"/>
      <c r="F4291" s="9"/>
      <c r="G4291" s="9"/>
      <c r="H4291" s="9"/>
      <c r="I4291" s="9"/>
      <c r="J4291" s="9"/>
      <c r="K4291" s="9"/>
      <c r="L4291" s="69"/>
      <c r="M4291" s="67"/>
    </row>
    <row r="4292" spans="1:23" ht="15">
      <c r="A4292" s="28"/>
      <c r="B4292" s="28"/>
      <c r="E4292" s="9"/>
      <c r="F4292" s="9"/>
      <c r="G4292" s="9"/>
      <c r="H4292" s="9"/>
      <c r="L4292" s="69"/>
      <c r="M4292" s="67"/>
    </row>
    <row r="4293" spans="1:23" ht="15">
      <c r="A4293" s="28"/>
      <c r="B4293" s="63"/>
      <c r="E4293" s="9"/>
      <c r="L4293" s="69"/>
    </row>
    <row r="4294" spans="1:23" ht="15">
      <c r="A4294" s="28"/>
      <c r="B4294" s="63"/>
      <c r="E4294" s="9"/>
      <c r="L4294" s="69"/>
    </row>
    <row r="4295" spans="1:23" ht="25.5">
      <c r="A4295" s="23" t="s">
        <v>209</v>
      </c>
      <c r="L4295" s="69"/>
    </row>
    <row r="4296" spans="1:23">
      <c r="L4296" s="69"/>
    </row>
    <row r="4297" spans="1:23" ht="15">
      <c r="A4297" s="39"/>
      <c r="B4297" s="39"/>
      <c r="C4297" s="39"/>
      <c r="D4297" s="39"/>
      <c r="E4297" s="61">
        <v>2016</v>
      </c>
      <c r="F4297" s="61">
        <v>2017</v>
      </c>
      <c r="G4297" s="61">
        <v>2018</v>
      </c>
      <c r="H4297" s="61">
        <v>2019</v>
      </c>
      <c r="I4297" s="61">
        <v>2020</v>
      </c>
      <c r="J4297" s="61">
        <v>2021</v>
      </c>
      <c r="K4297" s="61">
        <v>2022</v>
      </c>
      <c r="L4297" s="69"/>
      <c r="M4297" s="70" t="s">
        <v>40</v>
      </c>
    </row>
    <row r="4298" spans="1:23" ht="15">
      <c r="A4298" s="28" t="s">
        <v>0</v>
      </c>
      <c r="B4298" s="63" t="s">
        <v>31</v>
      </c>
      <c r="E4298" s="213">
        <v>316.39999999999998</v>
      </c>
      <c r="F4298" s="217">
        <v>374.1</v>
      </c>
      <c r="G4298" s="9">
        <v>144.4</v>
      </c>
      <c r="H4298" s="9">
        <v>156.39999999999418</v>
      </c>
      <c r="I4298" s="9">
        <v>177</v>
      </c>
      <c r="J4298" s="9">
        <v>282.59999999999491</v>
      </c>
      <c r="K4298" s="9">
        <v>231.00000000000728</v>
      </c>
      <c r="M4298" s="67">
        <f t="shared" ref="M4298:M4329" si="112">SUM(E4298:K4298)</f>
        <v>1681.8999999999965</v>
      </c>
      <c r="O4298" t="s">
        <v>297</v>
      </c>
      <c r="S4298" s="277"/>
      <c r="T4298" s="63"/>
      <c r="U4298" s="347"/>
      <c r="V4298" s="63"/>
      <c r="W4298" s="63"/>
    </row>
    <row r="4299" spans="1:23" ht="15">
      <c r="A4299" s="28" t="s">
        <v>2</v>
      </c>
      <c r="B4299" s="63" t="s">
        <v>21</v>
      </c>
      <c r="E4299" s="9">
        <v>220.8</v>
      </c>
      <c r="F4299" s="213">
        <v>377</v>
      </c>
      <c r="G4299" s="217">
        <v>181.6</v>
      </c>
      <c r="H4299" s="217">
        <v>286.29999999999927</v>
      </c>
      <c r="I4299" s="64" t="s">
        <v>280</v>
      </c>
      <c r="J4299" s="9">
        <v>262.70000000000073</v>
      </c>
      <c r="K4299" s="9">
        <v>250.49999999999636</v>
      </c>
      <c r="M4299" s="67">
        <f t="shared" si="112"/>
        <v>1578.8999999999965</v>
      </c>
      <c r="O4299" t="s">
        <v>379</v>
      </c>
      <c r="S4299" s="225"/>
      <c r="T4299" s="63"/>
      <c r="U4299" s="347"/>
      <c r="V4299" s="63"/>
      <c r="W4299" s="63"/>
    </row>
    <row r="4300" spans="1:23" ht="15">
      <c r="A4300" s="28" t="s">
        <v>3</v>
      </c>
      <c r="B4300" s="63" t="s">
        <v>11</v>
      </c>
      <c r="E4300" s="9">
        <v>216.6</v>
      </c>
      <c r="F4300" s="9">
        <v>69.3</v>
      </c>
      <c r="G4300" s="214">
        <v>336.3</v>
      </c>
      <c r="H4300" s="9">
        <v>260.49999999999636</v>
      </c>
      <c r="I4300" s="217">
        <v>258.29999999999927</v>
      </c>
      <c r="J4300" s="9">
        <v>180.79999999999927</v>
      </c>
      <c r="K4300" s="9">
        <v>242.90000000000146</v>
      </c>
      <c r="M4300" s="67">
        <f t="shared" si="112"/>
        <v>1564.6999999999964</v>
      </c>
      <c r="O4300" t="s">
        <v>325</v>
      </c>
      <c r="R4300" t="s">
        <v>1813</v>
      </c>
      <c r="S4300" s="63"/>
      <c r="T4300" s="63"/>
      <c r="U4300" s="348"/>
      <c r="V4300" s="63"/>
      <c r="W4300" s="63"/>
    </row>
    <row r="4301" spans="1:23" ht="15">
      <c r="A4301" s="28" t="s">
        <v>5</v>
      </c>
      <c r="B4301" s="63" t="s">
        <v>143</v>
      </c>
      <c r="E4301" s="9" t="s">
        <v>279</v>
      </c>
      <c r="F4301" s="212">
        <v>415</v>
      </c>
      <c r="G4301" s="213">
        <v>306.5</v>
      </c>
      <c r="H4301" s="9">
        <v>142.80000000000655</v>
      </c>
      <c r="I4301" s="217">
        <v>257.99999999999818</v>
      </c>
      <c r="J4301" s="9">
        <v>232.50000000000728</v>
      </c>
      <c r="K4301" s="9">
        <v>177.80000000000655</v>
      </c>
      <c r="M4301" s="67">
        <f t="shared" si="112"/>
        <v>1532.6000000000186</v>
      </c>
      <c r="O4301" t="s">
        <v>1729</v>
      </c>
      <c r="S4301" s="277"/>
      <c r="T4301" s="63"/>
      <c r="U4301" s="347"/>
      <c r="V4301" s="63"/>
      <c r="W4301" s="63"/>
    </row>
    <row r="4302" spans="1:23" ht="15">
      <c r="A4302" s="28" t="s">
        <v>7</v>
      </c>
      <c r="B4302" s="63" t="s">
        <v>25</v>
      </c>
      <c r="E4302" s="9">
        <v>145.1</v>
      </c>
      <c r="F4302" s="9">
        <v>214.5</v>
      </c>
      <c r="G4302" s="9">
        <v>146.6</v>
      </c>
      <c r="H4302" s="9">
        <v>69.299999999999272</v>
      </c>
      <c r="I4302" s="217">
        <v>250.49999999999909</v>
      </c>
      <c r="J4302" s="217">
        <v>427.40000000000146</v>
      </c>
      <c r="K4302" s="9">
        <v>249.10000000000582</v>
      </c>
      <c r="M4302" s="67">
        <f t="shared" si="112"/>
        <v>1502.5000000000057</v>
      </c>
      <c r="O4302" t="s">
        <v>287</v>
      </c>
      <c r="S4302" s="225"/>
      <c r="T4302" s="63"/>
      <c r="U4302" s="347"/>
      <c r="V4302" s="63"/>
      <c r="W4302" s="63"/>
    </row>
    <row r="4303" spans="1:23" ht="15">
      <c r="A4303" s="28" t="s">
        <v>8</v>
      </c>
      <c r="B4303" s="63" t="s">
        <v>37</v>
      </c>
      <c r="E4303" s="217">
        <v>272.8</v>
      </c>
      <c r="F4303" s="217">
        <v>367.5</v>
      </c>
      <c r="G4303" s="217">
        <v>160.80000000000001</v>
      </c>
      <c r="H4303" s="9">
        <v>189.80000000000655</v>
      </c>
      <c r="I4303" s="64" t="s">
        <v>280</v>
      </c>
      <c r="J4303" s="9">
        <v>233</v>
      </c>
      <c r="K4303" s="9">
        <v>198.5</v>
      </c>
      <c r="M4303" s="67">
        <f t="shared" si="112"/>
        <v>1422.4000000000065</v>
      </c>
      <c r="O4303" t="s">
        <v>324</v>
      </c>
      <c r="S4303" s="225"/>
      <c r="T4303" s="63"/>
      <c r="U4303" s="347"/>
      <c r="V4303" s="63"/>
      <c r="W4303" s="63"/>
    </row>
    <row r="4304" spans="1:23" ht="15">
      <c r="A4304" s="28" t="s">
        <v>10</v>
      </c>
      <c r="B4304" s="63" t="s">
        <v>9</v>
      </c>
      <c r="E4304" s="217">
        <v>266.5</v>
      </c>
      <c r="F4304" s="9">
        <v>232.5</v>
      </c>
      <c r="G4304" s="212">
        <v>331.5</v>
      </c>
      <c r="H4304" s="9">
        <v>90.69999999999709</v>
      </c>
      <c r="I4304" s="9">
        <v>58.500000000000909</v>
      </c>
      <c r="J4304" s="9">
        <v>139.99999999999636</v>
      </c>
      <c r="K4304" s="9">
        <v>215.40000000000146</v>
      </c>
      <c r="M4304" s="67">
        <f t="shared" si="112"/>
        <v>1335.0999999999958</v>
      </c>
      <c r="O4304" t="s">
        <v>307</v>
      </c>
      <c r="S4304" s="277"/>
      <c r="T4304" s="63"/>
      <c r="U4304" s="347"/>
      <c r="V4304" s="63"/>
      <c r="W4304" s="63"/>
    </row>
    <row r="4305" spans="1:23" ht="15">
      <c r="A4305" s="28" t="s">
        <v>12</v>
      </c>
      <c r="B4305" s="63" t="s">
        <v>783</v>
      </c>
      <c r="E4305" s="9" t="s">
        <v>279</v>
      </c>
      <c r="F4305" s="9" t="s">
        <v>279</v>
      </c>
      <c r="G4305" s="9" t="s">
        <v>279</v>
      </c>
      <c r="H4305" s="214">
        <v>461</v>
      </c>
      <c r="I4305" s="9">
        <v>173.99999999999909</v>
      </c>
      <c r="J4305" s="9">
        <v>315.59999999999127</v>
      </c>
      <c r="K4305" s="217">
        <v>308.24999999999636</v>
      </c>
      <c r="M4305" s="67">
        <f t="shared" si="112"/>
        <v>1258.8499999999867</v>
      </c>
      <c r="O4305" t="s">
        <v>296</v>
      </c>
      <c r="R4305" t="s">
        <v>1813</v>
      </c>
      <c r="S4305" s="277"/>
      <c r="T4305" s="63"/>
      <c r="U4305" s="347"/>
      <c r="V4305" s="63"/>
      <c r="W4305" s="63"/>
    </row>
    <row r="4306" spans="1:23" ht="15">
      <c r="A4306" s="28" t="s">
        <v>14</v>
      </c>
      <c r="B4306" s="63" t="s">
        <v>39</v>
      </c>
      <c r="E4306" s="217">
        <v>305.89999999999998</v>
      </c>
      <c r="F4306" s="217">
        <v>252.1</v>
      </c>
      <c r="G4306" s="9">
        <v>90</v>
      </c>
      <c r="H4306" s="9">
        <v>169.5</v>
      </c>
      <c r="I4306" s="64" t="s">
        <v>280</v>
      </c>
      <c r="J4306" s="9">
        <v>154.40000000000509</v>
      </c>
      <c r="K4306" s="9">
        <v>245.90000000000146</v>
      </c>
      <c r="M4306" s="67">
        <f t="shared" si="112"/>
        <v>1217.8000000000065</v>
      </c>
      <c r="O4306" t="s">
        <v>290</v>
      </c>
      <c r="S4306" s="277"/>
      <c r="T4306" s="63"/>
      <c r="U4306" s="347"/>
      <c r="V4306" s="63"/>
      <c r="W4306" s="63"/>
    </row>
    <row r="4307" spans="1:23" ht="15">
      <c r="A4307" s="28" t="s">
        <v>16</v>
      </c>
      <c r="B4307" s="63" t="s">
        <v>13</v>
      </c>
      <c r="E4307" s="217">
        <v>267.10000000000002</v>
      </c>
      <c r="F4307" s="9">
        <v>130</v>
      </c>
      <c r="G4307" s="9">
        <v>33</v>
      </c>
      <c r="H4307" s="9">
        <v>173.79999999999927</v>
      </c>
      <c r="I4307" s="9">
        <v>1.3000000000001819</v>
      </c>
      <c r="J4307" s="217">
        <v>351.00000000000364</v>
      </c>
      <c r="K4307" s="9">
        <v>239.70000000000073</v>
      </c>
      <c r="M4307" s="67">
        <f t="shared" si="112"/>
        <v>1195.9000000000037</v>
      </c>
      <c r="O4307" t="s">
        <v>361</v>
      </c>
      <c r="S4307" s="225"/>
      <c r="T4307" s="63"/>
      <c r="U4307" s="348"/>
      <c r="V4307" s="63"/>
      <c r="W4307" s="63"/>
    </row>
    <row r="4308" spans="1:23" ht="15">
      <c r="A4308" s="28" t="s">
        <v>18</v>
      </c>
      <c r="B4308" s="63" t="s">
        <v>15</v>
      </c>
      <c r="E4308" s="9">
        <v>144.80000000000001</v>
      </c>
      <c r="F4308" s="9">
        <v>188.6</v>
      </c>
      <c r="G4308" s="217">
        <v>260</v>
      </c>
      <c r="H4308" s="9">
        <v>246.5</v>
      </c>
      <c r="I4308" s="64" t="s">
        <v>280</v>
      </c>
      <c r="J4308" s="9">
        <v>149.99999999999272</v>
      </c>
      <c r="K4308" s="9">
        <v>168.00000000000364</v>
      </c>
      <c r="M4308" s="67">
        <f t="shared" si="112"/>
        <v>1157.8999999999965</v>
      </c>
      <c r="O4308" t="s">
        <v>290</v>
      </c>
      <c r="S4308" s="63"/>
      <c r="T4308" s="63"/>
      <c r="U4308" s="347"/>
      <c r="V4308" s="63"/>
      <c r="W4308" s="63"/>
    </row>
    <row r="4309" spans="1:23" ht="15">
      <c r="A4309" s="28" t="s">
        <v>20</v>
      </c>
      <c r="B4309" s="63" t="s">
        <v>753</v>
      </c>
      <c r="E4309" s="9" t="s">
        <v>279</v>
      </c>
      <c r="F4309" s="9" t="s">
        <v>279</v>
      </c>
      <c r="G4309" s="9" t="s">
        <v>279</v>
      </c>
      <c r="H4309" s="212">
        <v>456.39999999999418</v>
      </c>
      <c r="I4309" s="217">
        <v>234.00000000000091</v>
      </c>
      <c r="J4309" s="9">
        <v>140.00000000000364</v>
      </c>
      <c r="K4309" s="9">
        <v>253.69999999999709</v>
      </c>
      <c r="M4309" s="67">
        <f t="shared" si="112"/>
        <v>1084.0999999999958</v>
      </c>
      <c r="O4309" t="s">
        <v>340</v>
      </c>
      <c r="S4309" s="277"/>
      <c r="T4309" s="63"/>
      <c r="U4309" s="347"/>
      <c r="V4309" s="63"/>
      <c r="W4309" s="63"/>
    </row>
    <row r="4310" spans="1:23" ht="15">
      <c r="A4310" s="28" t="s">
        <v>22</v>
      </c>
      <c r="B4310" s="63" t="s">
        <v>27</v>
      </c>
      <c r="E4310" s="9">
        <v>68.5</v>
      </c>
      <c r="F4310" s="9">
        <v>2.6</v>
      </c>
      <c r="G4310" s="9">
        <v>60.5</v>
      </c>
      <c r="H4310" s="213">
        <v>369.59999999999491</v>
      </c>
      <c r="I4310" s="64" t="s">
        <v>280</v>
      </c>
      <c r="J4310" s="9">
        <v>278.39999999999782</v>
      </c>
      <c r="K4310" s="217">
        <v>298.5</v>
      </c>
      <c r="M4310" s="67">
        <f t="shared" si="112"/>
        <v>1078.0999999999926</v>
      </c>
      <c r="O4310" t="s">
        <v>353</v>
      </c>
      <c r="S4310" s="63"/>
      <c r="T4310" s="63"/>
      <c r="U4310" s="347"/>
      <c r="V4310" s="63"/>
      <c r="W4310" s="63"/>
    </row>
    <row r="4311" spans="1:23" ht="15">
      <c r="A4311" s="28" t="s">
        <v>24</v>
      </c>
      <c r="B4311" s="63" t="s">
        <v>800</v>
      </c>
      <c r="E4311" s="9" t="s">
        <v>279</v>
      </c>
      <c r="F4311" s="9" t="s">
        <v>279</v>
      </c>
      <c r="G4311" s="9" t="s">
        <v>279</v>
      </c>
      <c r="H4311" s="217">
        <v>325.59999999999491</v>
      </c>
      <c r="I4311" s="214">
        <v>314.00000000000091</v>
      </c>
      <c r="J4311" s="9">
        <v>184.10000000000218</v>
      </c>
      <c r="K4311" s="9">
        <v>240.00000000000364</v>
      </c>
      <c r="M4311" s="67">
        <f t="shared" si="112"/>
        <v>1063.7000000000016</v>
      </c>
      <c r="O4311" t="s">
        <v>325</v>
      </c>
      <c r="R4311" s="21" t="s">
        <v>1813</v>
      </c>
      <c r="S4311" s="277"/>
      <c r="T4311" s="63"/>
      <c r="U4311" s="348"/>
      <c r="V4311" s="63"/>
      <c r="W4311" s="63"/>
    </row>
    <row r="4312" spans="1:23" ht="15">
      <c r="A4312" s="28" t="s">
        <v>26</v>
      </c>
      <c r="B4312" s="63" t="s">
        <v>29</v>
      </c>
      <c r="E4312" s="217">
        <v>294.5</v>
      </c>
      <c r="F4312" s="9">
        <v>203.1</v>
      </c>
      <c r="G4312" s="217">
        <v>220.5</v>
      </c>
      <c r="H4312" s="9" t="s">
        <v>279</v>
      </c>
      <c r="I4312" s="9" t="s">
        <v>279</v>
      </c>
      <c r="J4312" s="9">
        <v>312.99999999999818</v>
      </c>
      <c r="K4312" s="9" t="s">
        <v>279</v>
      </c>
      <c r="M4312" s="67">
        <f t="shared" si="112"/>
        <v>1031.0999999999981</v>
      </c>
      <c r="O4312" t="s">
        <v>312</v>
      </c>
      <c r="S4312" s="63"/>
      <c r="T4312" s="63"/>
      <c r="U4312" s="347"/>
      <c r="V4312" s="63"/>
      <c r="W4312" s="63"/>
    </row>
    <row r="4313" spans="1:23" ht="15">
      <c r="A4313" s="28" t="s">
        <v>28</v>
      </c>
      <c r="B4313" s="63" t="s">
        <v>142</v>
      </c>
      <c r="E4313" s="9" t="s">
        <v>279</v>
      </c>
      <c r="F4313" s="9">
        <v>63</v>
      </c>
      <c r="G4313" s="217">
        <v>199.7</v>
      </c>
      <c r="H4313" s="9">
        <v>208.00000000000364</v>
      </c>
      <c r="I4313" s="9">
        <v>213</v>
      </c>
      <c r="J4313" s="9">
        <v>140.00000000000364</v>
      </c>
      <c r="K4313" s="9">
        <v>165.30000000000291</v>
      </c>
      <c r="M4313" s="67">
        <f t="shared" si="112"/>
        <v>989.00000000001023</v>
      </c>
      <c r="O4313" t="s">
        <v>293</v>
      </c>
      <c r="S4313" s="277"/>
      <c r="T4313" s="63"/>
      <c r="U4313" s="348"/>
      <c r="V4313" s="63"/>
      <c r="W4313" s="63"/>
    </row>
    <row r="4314" spans="1:23" ht="15">
      <c r="A4314" s="28" t="s">
        <v>30</v>
      </c>
      <c r="B4314" s="63" t="s">
        <v>23</v>
      </c>
      <c r="E4314" s="9">
        <v>139.5</v>
      </c>
      <c r="F4314" s="217">
        <v>332</v>
      </c>
      <c r="G4314" s="64" t="s">
        <v>280</v>
      </c>
      <c r="H4314" s="9">
        <v>110.5</v>
      </c>
      <c r="I4314" s="9">
        <v>54.600000000002183</v>
      </c>
      <c r="J4314" s="9">
        <v>148.19999999999345</v>
      </c>
      <c r="K4314" s="9">
        <v>203.99999999999636</v>
      </c>
      <c r="M4314" s="67">
        <f t="shared" si="112"/>
        <v>988.799999999992</v>
      </c>
      <c r="O4314" t="s">
        <v>293</v>
      </c>
      <c r="S4314" s="63"/>
      <c r="T4314" s="63"/>
      <c r="U4314" s="347"/>
      <c r="V4314" s="63"/>
      <c r="W4314" s="63"/>
    </row>
    <row r="4315" spans="1:23" ht="15">
      <c r="A4315" s="28" t="s">
        <v>32</v>
      </c>
      <c r="B4315" s="63" t="s">
        <v>6</v>
      </c>
      <c r="E4315" s="217">
        <v>289.39999999999998</v>
      </c>
      <c r="F4315" s="217">
        <v>332</v>
      </c>
      <c r="G4315" s="9">
        <v>9.1</v>
      </c>
      <c r="H4315" s="9">
        <v>152.30000000001019</v>
      </c>
      <c r="I4315" s="9">
        <v>1.5000000000009095</v>
      </c>
      <c r="J4315" s="9">
        <v>185.09999999999491</v>
      </c>
      <c r="K4315" s="9" t="s">
        <v>279</v>
      </c>
      <c r="M4315" s="67">
        <f t="shared" si="112"/>
        <v>969.400000000006</v>
      </c>
      <c r="O4315" t="s">
        <v>317</v>
      </c>
      <c r="S4315" s="277"/>
      <c r="T4315" s="63"/>
      <c r="U4315" s="347"/>
      <c r="V4315" s="63"/>
      <c r="W4315" s="63"/>
    </row>
    <row r="4316" spans="1:23" ht="15">
      <c r="A4316" s="28" t="s">
        <v>34</v>
      </c>
      <c r="B4316" s="63" t="s">
        <v>154</v>
      </c>
      <c r="E4316" s="9" t="s">
        <v>279</v>
      </c>
      <c r="F4316" s="9" t="s">
        <v>279</v>
      </c>
      <c r="G4316" s="9">
        <v>115.5</v>
      </c>
      <c r="H4316" s="9">
        <v>245.49999999999636</v>
      </c>
      <c r="I4316" s="217">
        <v>221.99999999999909</v>
      </c>
      <c r="J4316" s="9">
        <v>150</v>
      </c>
      <c r="K4316" s="9">
        <v>228.70000000000437</v>
      </c>
      <c r="M4316" s="67">
        <f t="shared" si="112"/>
        <v>961.69999999999982</v>
      </c>
      <c r="O4316" t="s">
        <v>294</v>
      </c>
      <c r="S4316" s="277"/>
      <c r="T4316" s="63"/>
      <c r="U4316" s="347"/>
      <c r="V4316" s="63"/>
      <c r="W4316" s="63"/>
    </row>
    <row r="4317" spans="1:23" ht="15">
      <c r="A4317" s="28" t="s">
        <v>36</v>
      </c>
      <c r="B4317" s="63" t="s">
        <v>17</v>
      </c>
      <c r="E4317" s="214">
        <v>335.2</v>
      </c>
      <c r="F4317" s="9">
        <v>76</v>
      </c>
      <c r="G4317" s="9">
        <v>139</v>
      </c>
      <c r="H4317" s="9">
        <v>60.899999999994179</v>
      </c>
      <c r="I4317" s="9">
        <v>12.599999999999454</v>
      </c>
      <c r="J4317" s="9">
        <v>179.70000000000437</v>
      </c>
      <c r="K4317" s="9">
        <v>156</v>
      </c>
      <c r="M4317" s="67">
        <f t="shared" si="112"/>
        <v>959.39999999999804</v>
      </c>
      <c r="O4317" t="s">
        <v>282</v>
      </c>
      <c r="R4317" t="s">
        <v>1813</v>
      </c>
      <c r="S4317" s="277"/>
      <c r="T4317" s="63"/>
      <c r="U4317" s="348"/>
      <c r="V4317" s="63"/>
      <c r="W4317" s="63"/>
    </row>
    <row r="4318" spans="1:23" ht="15">
      <c r="A4318" s="28" t="s">
        <v>38</v>
      </c>
      <c r="B4318" s="63" t="s">
        <v>144</v>
      </c>
      <c r="E4318" s="9" t="s">
        <v>279</v>
      </c>
      <c r="F4318" s="9">
        <v>243.7</v>
      </c>
      <c r="G4318" s="9">
        <v>82.5</v>
      </c>
      <c r="H4318" s="9">
        <v>160.10000000000946</v>
      </c>
      <c r="I4318" s="9">
        <v>144</v>
      </c>
      <c r="J4318" s="9">
        <v>130</v>
      </c>
      <c r="K4318" s="9">
        <v>177.60000000000218</v>
      </c>
      <c r="M4318" s="67">
        <f t="shared" si="112"/>
        <v>937.90000000001169</v>
      </c>
      <c r="S4318" s="225"/>
      <c r="T4318" s="63"/>
      <c r="U4318" s="347"/>
      <c r="V4318" s="63"/>
      <c r="W4318" s="63"/>
    </row>
    <row r="4319" spans="1:23" ht="15">
      <c r="A4319" s="28" t="s">
        <v>145</v>
      </c>
      <c r="B4319" s="63" t="s">
        <v>790</v>
      </c>
      <c r="E4319" s="9" t="s">
        <v>279</v>
      </c>
      <c r="F4319" s="9" t="s">
        <v>279</v>
      </c>
      <c r="G4319" s="9" t="s">
        <v>279</v>
      </c>
      <c r="H4319" s="9">
        <v>114.69999999999709</v>
      </c>
      <c r="I4319" s="9">
        <v>184.80000000000109</v>
      </c>
      <c r="J4319" s="212">
        <v>447.60000000000218</v>
      </c>
      <c r="K4319" s="9">
        <v>187.39999999999054</v>
      </c>
      <c r="M4319" s="67">
        <f t="shared" si="112"/>
        <v>934.49999999999091</v>
      </c>
      <c r="O4319" t="s">
        <v>301</v>
      </c>
      <c r="S4319" s="63"/>
      <c r="T4319" s="63"/>
      <c r="U4319" s="348"/>
      <c r="V4319" s="63"/>
      <c r="W4319" s="63"/>
    </row>
    <row r="4320" spans="1:23" ht="15">
      <c r="A4320" s="28" t="s">
        <v>146</v>
      </c>
      <c r="B4320" s="63" t="s">
        <v>33</v>
      </c>
      <c r="E4320" s="9">
        <v>235.4</v>
      </c>
      <c r="F4320" s="9">
        <v>65.400000000000006</v>
      </c>
      <c r="G4320" s="9">
        <v>60.9</v>
      </c>
      <c r="H4320" s="9">
        <v>213.89999999999418</v>
      </c>
      <c r="I4320" s="9">
        <v>35.999999999999091</v>
      </c>
      <c r="J4320" s="9">
        <v>150</v>
      </c>
      <c r="K4320" s="9">
        <v>159.59999999999854</v>
      </c>
      <c r="M4320" s="67">
        <f t="shared" si="112"/>
        <v>921.19999999999186</v>
      </c>
      <c r="S4320" s="277"/>
      <c r="T4320" s="63"/>
      <c r="U4320" s="347"/>
      <c r="V4320" s="63"/>
      <c r="W4320" s="63"/>
    </row>
    <row r="4321" spans="1:23" ht="15">
      <c r="A4321" s="28" t="s">
        <v>147</v>
      </c>
      <c r="B4321" s="28" t="s">
        <v>733</v>
      </c>
      <c r="E4321" s="9" t="s">
        <v>279</v>
      </c>
      <c r="F4321" s="9" t="s">
        <v>279</v>
      </c>
      <c r="G4321" s="9" t="s">
        <v>279</v>
      </c>
      <c r="H4321" s="9">
        <v>183.19999999999345</v>
      </c>
      <c r="I4321" s="9">
        <v>33.000000000000909</v>
      </c>
      <c r="J4321" s="214">
        <v>473.69999999999709</v>
      </c>
      <c r="K4321" s="9">
        <v>213.89999999999418</v>
      </c>
      <c r="M4321" s="67">
        <f t="shared" si="112"/>
        <v>903.79999999998563</v>
      </c>
      <c r="O4321" t="s">
        <v>282</v>
      </c>
      <c r="R4321" s="21" t="s">
        <v>1813</v>
      </c>
      <c r="S4321" s="63"/>
      <c r="T4321" s="63"/>
      <c r="U4321" s="347"/>
      <c r="V4321" s="63"/>
      <c r="W4321" s="63"/>
    </row>
    <row r="4322" spans="1:23" ht="15">
      <c r="A4322" s="28" t="s">
        <v>151</v>
      </c>
      <c r="B4322" s="63" t="s">
        <v>746</v>
      </c>
      <c r="E4322" s="9" t="s">
        <v>279</v>
      </c>
      <c r="F4322" s="9" t="s">
        <v>279</v>
      </c>
      <c r="G4322" s="9" t="s">
        <v>279</v>
      </c>
      <c r="H4322" s="9">
        <v>175.49999999999272</v>
      </c>
      <c r="I4322" s="9">
        <v>42.000000000002728</v>
      </c>
      <c r="J4322" s="217">
        <v>413.70000000001164</v>
      </c>
      <c r="K4322" s="9">
        <v>241.60000000000582</v>
      </c>
      <c r="M4322" s="67">
        <f t="shared" si="112"/>
        <v>872.80000000001291</v>
      </c>
      <c r="O4322" t="s">
        <v>285</v>
      </c>
      <c r="S4322" s="277"/>
      <c r="T4322" s="63"/>
      <c r="U4322" s="347"/>
      <c r="V4322" s="63"/>
      <c r="W4322" s="63"/>
    </row>
    <row r="4323" spans="1:23" ht="15">
      <c r="A4323" s="28" t="s">
        <v>157</v>
      </c>
      <c r="B4323" s="63" t="s">
        <v>1</v>
      </c>
      <c r="E4323" s="9">
        <v>36</v>
      </c>
      <c r="F4323" s="9">
        <v>2.4</v>
      </c>
      <c r="G4323" s="217">
        <v>254.4</v>
      </c>
      <c r="H4323" s="217">
        <v>280.29999999999927</v>
      </c>
      <c r="I4323" s="9">
        <v>32.399999999999636</v>
      </c>
      <c r="J4323" s="9">
        <v>226.50000000000182</v>
      </c>
      <c r="K4323" s="9">
        <v>38.999999999992724</v>
      </c>
      <c r="M4323" s="67">
        <f t="shared" si="112"/>
        <v>870.99999999999341</v>
      </c>
      <c r="O4323" t="s">
        <v>343</v>
      </c>
      <c r="S4323" s="63"/>
      <c r="T4323" s="63"/>
      <c r="U4323" s="347"/>
      <c r="V4323" s="63"/>
      <c r="W4323" s="63"/>
    </row>
    <row r="4324" spans="1:23" ht="15">
      <c r="A4324" s="28" t="s">
        <v>159</v>
      </c>
      <c r="B4324" s="63" t="s">
        <v>141</v>
      </c>
      <c r="E4324" s="9" t="s">
        <v>279</v>
      </c>
      <c r="F4324" s="217">
        <v>353</v>
      </c>
      <c r="G4324" s="9">
        <v>120.7</v>
      </c>
      <c r="H4324" s="9">
        <v>62.099999999994907</v>
      </c>
      <c r="I4324" s="64" t="s">
        <v>280</v>
      </c>
      <c r="J4324" s="9">
        <v>139.99999999999272</v>
      </c>
      <c r="K4324" s="9">
        <v>148.50000000000728</v>
      </c>
      <c r="M4324" s="67">
        <f t="shared" si="112"/>
        <v>824.29999999999495</v>
      </c>
      <c r="O4324" t="s">
        <v>298</v>
      </c>
      <c r="S4324" s="277"/>
      <c r="T4324" s="63"/>
      <c r="U4324" s="347"/>
      <c r="V4324" s="63"/>
      <c r="W4324" s="63"/>
    </row>
    <row r="4325" spans="1:23" ht="15">
      <c r="A4325" s="28" t="s">
        <v>160</v>
      </c>
      <c r="B4325" s="63" t="s">
        <v>162</v>
      </c>
      <c r="E4325" s="9" t="s">
        <v>279</v>
      </c>
      <c r="F4325" s="9" t="s">
        <v>279</v>
      </c>
      <c r="G4325" s="217">
        <v>190.3</v>
      </c>
      <c r="H4325" s="9">
        <v>146.39999999999782</v>
      </c>
      <c r="I4325" s="9">
        <v>177.50000000000182</v>
      </c>
      <c r="J4325" s="9">
        <v>150</v>
      </c>
      <c r="K4325" s="9">
        <v>159.89999999999054</v>
      </c>
      <c r="M4325" s="67">
        <f t="shared" si="112"/>
        <v>824.09999999999013</v>
      </c>
      <c r="O4325" t="s">
        <v>288</v>
      </c>
      <c r="S4325" s="277"/>
      <c r="T4325" s="63"/>
      <c r="U4325" s="347"/>
      <c r="V4325" s="63"/>
      <c r="W4325" s="63"/>
    </row>
    <row r="4326" spans="1:23" ht="15">
      <c r="A4326" s="28" t="s">
        <v>161</v>
      </c>
      <c r="B4326" s="229" t="s">
        <v>1657</v>
      </c>
      <c r="C4326" s="3"/>
      <c r="D4326" s="3"/>
      <c r="E4326" s="9" t="s">
        <v>279</v>
      </c>
      <c r="F4326" s="9" t="s">
        <v>279</v>
      </c>
      <c r="G4326" s="9" t="s">
        <v>279</v>
      </c>
      <c r="H4326" s="9" t="s">
        <v>279</v>
      </c>
      <c r="I4326" s="9">
        <v>130.00000000000091</v>
      </c>
      <c r="J4326" s="213">
        <v>432.39999999999418</v>
      </c>
      <c r="K4326" s="217">
        <v>256.59999999999491</v>
      </c>
      <c r="M4326" s="67">
        <f t="shared" si="112"/>
        <v>818.99999999999</v>
      </c>
      <c r="O4326" t="s">
        <v>319</v>
      </c>
      <c r="S4326" s="277"/>
      <c r="T4326" s="63"/>
      <c r="U4326" s="347"/>
      <c r="V4326" s="63"/>
      <c r="W4326" s="63"/>
    </row>
    <row r="4327" spans="1:23" ht="15">
      <c r="A4327" s="28" t="s">
        <v>163</v>
      </c>
      <c r="B4327" s="63" t="s">
        <v>782</v>
      </c>
      <c r="E4327" s="9" t="s">
        <v>279</v>
      </c>
      <c r="F4327" s="9" t="s">
        <v>279</v>
      </c>
      <c r="G4327" s="9" t="s">
        <v>279</v>
      </c>
      <c r="H4327" s="217">
        <v>308.40000000000146</v>
      </c>
      <c r="I4327" s="9">
        <v>131.99999999999909</v>
      </c>
      <c r="J4327" s="9">
        <v>207.59999999999491</v>
      </c>
      <c r="K4327" s="9">
        <v>148.49999999999818</v>
      </c>
      <c r="M4327" s="67">
        <f t="shared" si="112"/>
        <v>796.49999999999363</v>
      </c>
      <c r="O4327" t="s">
        <v>298</v>
      </c>
      <c r="S4327" s="63"/>
      <c r="T4327" s="63"/>
      <c r="U4327" s="347"/>
      <c r="V4327" s="63"/>
      <c r="W4327" s="63"/>
    </row>
    <row r="4328" spans="1:23" ht="15">
      <c r="A4328" s="28" t="s">
        <v>275</v>
      </c>
      <c r="B4328" s="63" t="s">
        <v>155</v>
      </c>
      <c r="E4328" s="9" t="s">
        <v>279</v>
      </c>
      <c r="F4328" s="9" t="s">
        <v>279</v>
      </c>
      <c r="G4328" s="9">
        <v>158</v>
      </c>
      <c r="H4328" s="9">
        <v>205.79999999999927</v>
      </c>
      <c r="I4328" s="64" t="s">
        <v>280</v>
      </c>
      <c r="J4328" s="9">
        <v>189.49999999999272</v>
      </c>
      <c r="K4328" s="9">
        <v>228.49999999998545</v>
      </c>
      <c r="M4328" s="67">
        <f t="shared" si="112"/>
        <v>781.79999999997744</v>
      </c>
      <c r="S4328" s="63"/>
      <c r="T4328" s="63"/>
      <c r="U4328" s="347"/>
      <c r="V4328" s="63"/>
      <c r="W4328" s="63"/>
    </row>
    <row r="4329" spans="1:23" ht="15">
      <c r="A4329" s="28" t="s">
        <v>276</v>
      </c>
      <c r="B4329" s="63" t="s">
        <v>738</v>
      </c>
      <c r="E4329" s="9" t="s">
        <v>279</v>
      </c>
      <c r="F4329" s="9" t="s">
        <v>279</v>
      </c>
      <c r="G4329" s="9" t="s">
        <v>279</v>
      </c>
      <c r="H4329" s="217">
        <v>289.59999999999127</v>
      </c>
      <c r="I4329" s="64" t="s">
        <v>280</v>
      </c>
      <c r="J4329" s="9">
        <v>227.49999999998181</v>
      </c>
      <c r="K4329" s="9">
        <v>255.99999999999272</v>
      </c>
      <c r="M4329" s="67">
        <f t="shared" si="112"/>
        <v>773.0999999999658</v>
      </c>
      <c r="O4329" t="s">
        <v>293</v>
      </c>
      <c r="S4329" s="225"/>
      <c r="T4329" s="63"/>
      <c r="U4329" s="347"/>
      <c r="V4329" s="63"/>
      <c r="W4329" s="63"/>
    </row>
    <row r="4330" spans="1:23" ht="15">
      <c r="A4330" s="28" t="s">
        <v>277</v>
      </c>
      <c r="B4330" s="63" t="s">
        <v>757</v>
      </c>
      <c r="E4330" s="9" t="s">
        <v>279</v>
      </c>
      <c r="F4330" s="9" t="s">
        <v>279</v>
      </c>
      <c r="G4330" s="9" t="s">
        <v>279</v>
      </c>
      <c r="H4330" s="9">
        <v>122.50000000000364</v>
      </c>
      <c r="I4330" s="9">
        <v>119.99999999999909</v>
      </c>
      <c r="J4330" s="9">
        <v>329.99999999999636</v>
      </c>
      <c r="K4330" s="9">
        <v>200.20000000000437</v>
      </c>
      <c r="M4330" s="67">
        <f t="shared" ref="M4330:M4361" si="113">SUM(E4330:K4330)</f>
        <v>772.70000000000346</v>
      </c>
      <c r="S4330" s="63"/>
      <c r="T4330" s="63"/>
      <c r="U4330" s="347"/>
      <c r="V4330" s="63"/>
      <c r="W4330" s="63"/>
    </row>
    <row r="4331" spans="1:23" ht="15">
      <c r="A4331" s="28" t="s">
        <v>278</v>
      </c>
      <c r="B4331" s="28" t="s">
        <v>728</v>
      </c>
      <c r="E4331" s="9" t="s">
        <v>279</v>
      </c>
      <c r="F4331" s="9" t="s">
        <v>279</v>
      </c>
      <c r="G4331" s="9" t="s">
        <v>279</v>
      </c>
      <c r="H4331" s="9">
        <v>253.80000000000655</v>
      </c>
      <c r="I4331" s="9">
        <v>180.00000000000091</v>
      </c>
      <c r="J4331" s="9">
        <v>79.000000000001819</v>
      </c>
      <c r="K4331" s="9">
        <v>255.399999999996</v>
      </c>
      <c r="M4331" s="67">
        <f t="shared" si="113"/>
        <v>768.20000000000528</v>
      </c>
      <c r="S4331" s="277"/>
      <c r="T4331" s="63"/>
      <c r="U4331" s="347"/>
      <c r="V4331" s="63"/>
      <c r="W4331" s="63"/>
    </row>
    <row r="4332" spans="1:23" ht="15">
      <c r="A4332" s="28" t="s">
        <v>735</v>
      </c>
      <c r="B4332" s="63" t="s">
        <v>153</v>
      </c>
      <c r="E4332" s="9" t="s">
        <v>279</v>
      </c>
      <c r="F4332" s="9" t="s">
        <v>279</v>
      </c>
      <c r="G4332" s="9">
        <v>153.30000000000001</v>
      </c>
      <c r="H4332" s="9">
        <v>69.69999999999709</v>
      </c>
      <c r="I4332" s="64" t="s">
        <v>280</v>
      </c>
      <c r="J4332" s="217">
        <v>362.50000000000364</v>
      </c>
      <c r="K4332" s="9">
        <v>180.00000000001455</v>
      </c>
      <c r="M4332" s="67">
        <f t="shared" si="113"/>
        <v>765.50000000001523</v>
      </c>
      <c r="O4332" t="s">
        <v>288</v>
      </c>
      <c r="S4332" s="63"/>
      <c r="T4332" s="63"/>
      <c r="U4332" s="347"/>
      <c r="V4332" s="63"/>
      <c r="W4332" s="63"/>
    </row>
    <row r="4333" spans="1:23" ht="15">
      <c r="A4333" s="28" t="s">
        <v>736</v>
      </c>
      <c r="B4333" s="63" t="s">
        <v>788</v>
      </c>
      <c r="E4333" s="9" t="s">
        <v>279</v>
      </c>
      <c r="F4333" s="9" t="s">
        <v>279</v>
      </c>
      <c r="G4333" s="9" t="s">
        <v>279</v>
      </c>
      <c r="H4333" s="9">
        <v>169.40000000000146</v>
      </c>
      <c r="I4333" s="9">
        <v>19.799999999999272</v>
      </c>
      <c r="J4333" s="9">
        <v>238.70000000000437</v>
      </c>
      <c r="K4333" s="212">
        <v>319.29999999999927</v>
      </c>
      <c r="M4333" s="67">
        <f t="shared" si="113"/>
        <v>747.20000000000437</v>
      </c>
      <c r="O4333" t="s">
        <v>301</v>
      </c>
      <c r="S4333" s="28"/>
      <c r="T4333" s="63"/>
      <c r="U4333" s="348"/>
      <c r="V4333" s="63"/>
      <c r="W4333" s="63"/>
    </row>
    <row r="4334" spans="1:23" ht="15">
      <c r="A4334" s="28" t="s">
        <v>737</v>
      </c>
      <c r="B4334" s="63" t="s">
        <v>779</v>
      </c>
      <c r="E4334" s="9" t="s">
        <v>279</v>
      </c>
      <c r="F4334" s="9" t="s">
        <v>279</v>
      </c>
      <c r="G4334" s="9" t="s">
        <v>279</v>
      </c>
      <c r="H4334" s="9">
        <v>25.200000000000728</v>
      </c>
      <c r="I4334" s="212">
        <v>295.50000000000182</v>
      </c>
      <c r="J4334" s="9">
        <v>154.40000000000146</v>
      </c>
      <c r="K4334" s="9">
        <v>254.60000000000218</v>
      </c>
      <c r="M4334" s="67">
        <f t="shared" si="113"/>
        <v>729.70000000000618</v>
      </c>
      <c r="O4334" t="s">
        <v>301</v>
      </c>
      <c r="S4334" s="63"/>
      <c r="T4334" s="63"/>
      <c r="U4334" s="347"/>
      <c r="V4334" s="63"/>
      <c r="W4334" s="63"/>
    </row>
    <row r="4335" spans="1:23" ht="15">
      <c r="A4335" s="28" t="s">
        <v>739</v>
      </c>
      <c r="B4335" s="63" t="s">
        <v>156</v>
      </c>
      <c r="E4335" s="9" t="s">
        <v>279</v>
      </c>
      <c r="F4335" s="9" t="s">
        <v>279</v>
      </c>
      <c r="G4335" s="9">
        <v>69.400000000000006</v>
      </c>
      <c r="H4335" s="9">
        <v>146.59999999999854</v>
      </c>
      <c r="I4335" s="9">
        <v>109.60000000000036</v>
      </c>
      <c r="J4335" s="9">
        <v>182.30000000000291</v>
      </c>
      <c r="K4335" s="9">
        <v>207.89999999999418</v>
      </c>
      <c r="M4335" s="67">
        <f t="shared" si="113"/>
        <v>715.79999999999598</v>
      </c>
      <c r="S4335" s="277"/>
      <c r="T4335" s="63"/>
      <c r="U4335" s="348"/>
      <c r="V4335" s="63"/>
      <c r="W4335" s="63"/>
    </row>
    <row r="4336" spans="1:23" ht="15">
      <c r="A4336" s="28" t="s">
        <v>745</v>
      </c>
      <c r="B4336" s="225" t="s">
        <v>1662</v>
      </c>
      <c r="C4336" s="3"/>
      <c r="D4336" s="3"/>
      <c r="E4336" s="9" t="s">
        <v>279</v>
      </c>
      <c r="F4336" s="9" t="s">
        <v>279</v>
      </c>
      <c r="G4336" s="9" t="s">
        <v>279</v>
      </c>
      <c r="H4336" s="9" t="s">
        <v>279</v>
      </c>
      <c r="I4336" s="217">
        <v>259.49999999999909</v>
      </c>
      <c r="J4336" s="9">
        <v>222.50000000000364</v>
      </c>
      <c r="K4336" s="9">
        <v>231.60000000000582</v>
      </c>
      <c r="M4336" s="67">
        <f t="shared" si="113"/>
        <v>713.60000000000855</v>
      </c>
      <c r="O4336" t="s">
        <v>284</v>
      </c>
      <c r="S4336" s="277"/>
      <c r="T4336" s="63"/>
      <c r="U4336" s="348"/>
      <c r="V4336" s="63"/>
      <c r="W4336" s="63"/>
    </row>
    <row r="4337" spans="1:23" ht="15">
      <c r="A4337" s="28" t="s">
        <v>747</v>
      </c>
      <c r="B4337" s="63" t="s">
        <v>35</v>
      </c>
      <c r="E4337" s="9">
        <v>166.6</v>
      </c>
      <c r="F4337" s="217">
        <v>326.8</v>
      </c>
      <c r="G4337" s="9">
        <v>145.5</v>
      </c>
      <c r="H4337" s="9">
        <v>73.200000000002547</v>
      </c>
      <c r="I4337" s="64" t="s">
        <v>280</v>
      </c>
      <c r="J4337" s="9" t="s">
        <v>279</v>
      </c>
      <c r="K4337" s="9" t="s">
        <v>279</v>
      </c>
      <c r="L4337" s="69"/>
      <c r="M4337" s="67">
        <f t="shared" si="113"/>
        <v>712.10000000000252</v>
      </c>
      <c r="O4337" t="s">
        <v>289</v>
      </c>
      <c r="S4337" s="225"/>
      <c r="T4337" s="63"/>
      <c r="U4337" s="348"/>
      <c r="V4337" s="63"/>
      <c r="W4337" s="63"/>
    </row>
    <row r="4338" spans="1:23" ht="15">
      <c r="A4338" s="28" t="s">
        <v>750</v>
      </c>
      <c r="B4338" s="63" t="s">
        <v>796</v>
      </c>
      <c r="E4338" s="9" t="s">
        <v>279</v>
      </c>
      <c r="F4338" s="9" t="s">
        <v>279</v>
      </c>
      <c r="G4338" s="9" t="s">
        <v>279</v>
      </c>
      <c r="H4338" s="217">
        <v>367.09999999999127</v>
      </c>
      <c r="I4338" s="9">
        <v>35.999999999999091</v>
      </c>
      <c r="J4338" s="9">
        <v>140</v>
      </c>
      <c r="K4338" s="9">
        <v>166.299999999992</v>
      </c>
      <c r="M4338" s="67">
        <f t="shared" si="113"/>
        <v>709.39999999998236</v>
      </c>
      <c r="O4338" t="s">
        <v>284</v>
      </c>
      <c r="S4338" s="63"/>
      <c r="T4338" s="63"/>
      <c r="U4338" s="348"/>
      <c r="V4338" s="63"/>
      <c r="W4338" s="63"/>
    </row>
    <row r="4339" spans="1:23" ht="15">
      <c r="A4339" s="28" t="s">
        <v>751</v>
      </c>
      <c r="B4339" s="63" t="s">
        <v>762</v>
      </c>
      <c r="E4339" s="9" t="s">
        <v>279</v>
      </c>
      <c r="F4339" s="9" t="s">
        <v>279</v>
      </c>
      <c r="G4339" s="9" t="s">
        <v>279</v>
      </c>
      <c r="H4339" s="9">
        <v>33.80000000000291</v>
      </c>
      <c r="I4339" s="9">
        <v>119.89999999999964</v>
      </c>
      <c r="J4339" s="9">
        <v>210.20000000000073</v>
      </c>
      <c r="K4339" s="214">
        <v>334.10000000000218</v>
      </c>
      <c r="M4339" s="67">
        <f t="shared" si="113"/>
        <v>698.00000000000546</v>
      </c>
      <c r="O4339" t="s">
        <v>282</v>
      </c>
      <c r="R4339" s="21" t="s">
        <v>1813</v>
      </c>
      <c r="S4339" s="63"/>
      <c r="T4339" s="63"/>
      <c r="U4339" s="347"/>
      <c r="V4339" s="63"/>
      <c r="W4339" s="63"/>
    </row>
    <row r="4340" spans="1:23" ht="15">
      <c r="A4340" s="28" t="s">
        <v>754</v>
      </c>
      <c r="B4340" s="28" t="s">
        <v>734</v>
      </c>
      <c r="E4340" s="9" t="s">
        <v>279</v>
      </c>
      <c r="F4340" s="9" t="s">
        <v>279</v>
      </c>
      <c r="G4340" s="9" t="s">
        <v>279</v>
      </c>
      <c r="H4340" s="9">
        <v>68.19999999999709</v>
      </c>
      <c r="I4340" s="9">
        <v>151.00000000000182</v>
      </c>
      <c r="J4340" s="9">
        <v>249.100000000004</v>
      </c>
      <c r="K4340" s="9">
        <v>229.50000000000728</v>
      </c>
      <c r="M4340" s="67">
        <f t="shared" si="113"/>
        <v>697.80000000001019</v>
      </c>
      <c r="S4340" s="277"/>
      <c r="T4340" s="63"/>
      <c r="U4340" s="347"/>
      <c r="V4340" s="63"/>
      <c r="W4340" s="63"/>
    </row>
    <row r="4341" spans="1:23" ht="15">
      <c r="A4341" s="28" t="s">
        <v>756</v>
      </c>
      <c r="B4341" s="63" t="s">
        <v>778</v>
      </c>
      <c r="E4341" s="9" t="s">
        <v>279</v>
      </c>
      <c r="F4341" s="9" t="s">
        <v>279</v>
      </c>
      <c r="G4341" s="9" t="s">
        <v>279</v>
      </c>
      <c r="H4341" s="217">
        <v>281.40000000000873</v>
      </c>
      <c r="I4341" s="9">
        <v>42.000000000001819</v>
      </c>
      <c r="J4341" s="9">
        <v>154.40000000000146</v>
      </c>
      <c r="K4341" s="9">
        <v>209.99999999999636</v>
      </c>
      <c r="M4341" s="67">
        <f t="shared" si="113"/>
        <v>687.80000000000837</v>
      </c>
      <c r="O4341" t="s">
        <v>289</v>
      </c>
      <c r="S4341" s="277"/>
      <c r="T4341" s="63"/>
      <c r="U4341" s="348"/>
      <c r="V4341" s="63"/>
      <c r="W4341" s="63"/>
    </row>
    <row r="4342" spans="1:23" ht="15">
      <c r="A4342" s="28" t="s">
        <v>761</v>
      </c>
      <c r="B4342" s="229" t="s">
        <v>1653</v>
      </c>
      <c r="C4342" s="3"/>
      <c r="D4342" s="3"/>
      <c r="E4342" s="9" t="s">
        <v>279</v>
      </c>
      <c r="F4342" s="9" t="s">
        <v>279</v>
      </c>
      <c r="G4342" s="9" t="s">
        <v>279</v>
      </c>
      <c r="H4342" s="9" t="s">
        <v>279</v>
      </c>
      <c r="I4342" s="9">
        <v>105.99999999999727</v>
      </c>
      <c r="J4342" s="217">
        <v>392.50000000000364</v>
      </c>
      <c r="K4342" s="9">
        <v>172.5</v>
      </c>
      <c r="M4342" s="67">
        <f t="shared" si="113"/>
        <v>671.00000000000091</v>
      </c>
      <c r="O4342" t="s">
        <v>298</v>
      </c>
      <c r="S4342" s="225"/>
      <c r="T4342" s="63"/>
      <c r="U4342" s="347"/>
      <c r="V4342" s="63"/>
      <c r="W4342" s="63"/>
    </row>
    <row r="4343" spans="1:23" ht="15">
      <c r="A4343" s="28" t="s">
        <v>765</v>
      </c>
      <c r="B4343" s="63" t="s">
        <v>755</v>
      </c>
      <c r="E4343" s="9" t="s">
        <v>279</v>
      </c>
      <c r="F4343" s="9" t="s">
        <v>279</v>
      </c>
      <c r="G4343" s="9" t="s">
        <v>279</v>
      </c>
      <c r="H4343" s="9">
        <v>157.79999999999927</v>
      </c>
      <c r="I4343" s="64" t="s">
        <v>280</v>
      </c>
      <c r="J4343" s="9">
        <v>337.99999999998909</v>
      </c>
      <c r="K4343" s="9">
        <v>155.99999999999636</v>
      </c>
      <c r="M4343" s="67">
        <f t="shared" si="113"/>
        <v>651.79999999998472</v>
      </c>
      <c r="S4343" s="225"/>
      <c r="T4343" s="63"/>
      <c r="U4343" s="347"/>
      <c r="V4343" s="63"/>
      <c r="W4343" s="63"/>
    </row>
    <row r="4344" spans="1:23" ht="15">
      <c r="A4344" s="28" t="s">
        <v>766</v>
      </c>
      <c r="B4344" s="63" t="s">
        <v>19</v>
      </c>
      <c r="E4344" s="9">
        <v>116.5</v>
      </c>
      <c r="F4344" s="9">
        <v>204.2</v>
      </c>
      <c r="G4344" s="9">
        <v>95.6</v>
      </c>
      <c r="H4344" s="9">
        <v>99.900000000008731</v>
      </c>
      <c r="I4344" s="64" t="s">
        <v>280</v>
      </c>
      <c r="J4344" s="9">
        <v>120.00000000000364</v>
      </c>
      <c r="K4344" s="9" t="s">
        <v>279</v>
      </c>
      <c r="M4344" s="67">
        <f t="shared" si="113"/>
        <v>636.20000000001232</v>
      </c>
      <c r="S4344" s="225"/>
      <c r="T4344" s="63"/>
      <c r="U4344" s="347"/>
      <c r="V4344" s="63"/>
      <c r="W4344" s="63"/>
    </row>
    <row r="4345" spans="1:23" ht="15">
      <c r="A4345" s="28" t="s">
        <v>767</v>
      </c>
      <c r="B4345" s="63" t="s">
        <v>771</v>
      </c>
      <c r="E4345" s="9" t="s">
        <v>279</v>
      </c>
      <c r="F4345" s="9" t="s">
        <v>279</v>
      </c>
      <c r="G4345" s="9" t="s">
        <v>279</v>
      </c>
      <c r="H4345" s="9">
        <v>218.49999999999636</v>
      </c>
      <c r="I4345" s="9">
        <v>1.3000000000001819</v>
      </c>
      <c r="J4345" s="9">
        <v>231.99999999999636</v>
      </c>
      <c r="K4345" s="9">
        <v>183.30000000000291</v>
      </c>
      <c r="M4345" s="67">
        <f t="shared" si="113"/>
        <v>635.09999999999582</v>
      </c>
      <c r="S4345" s="277"/>
      <c r="T4345" s="63"/>
      <c r="U4345" s="348"/>
      <c r="V4345" s="63"/>
      <c r="W4345" s="63"/>
    </row>
    <row r="4346" spans="1:23" ht="15">
      <c r="A4346" s="28" t="s">
        <v>773</v>
      </c>
      <c r="B4346" s="63" t="s">
        <v>4</v>
      </c>
      <c r="E4346" s="217">
        <v>281</v>
      </c>
      <c r="F4346" s="9">
        <v>26.4</v>
      </c>
      <c r="G4346" s="9">
        <v>46</v>
      </c>
      <c r="H4346" s="9">
        <v>134</v>
      </c>
      <c r="I4346" s="9">
        <v>144</v>
      </c>
      <c r="J4346" s="9" t="s">
        <v>279</v>
      </c>
      <c r="K4346" s="9" t="s">
        <v>279</v>
      </c>
      <c r="L4346" s="69"/>
      <c r="M4346" s="67">
        <f t="shared" si="113"/>
        <v>631.4</v>
      </c>
      <c r="O4346" t="s">
        <v>293</v>
      </c>
      <c r="S4346" s="63"/>
      <c r="T4346" s="63"/>
      <c r="U4346" s="347"/>
      <c r="V4346" s="63"/>
      <c r="W4346" s="63"/>
    </row>
    <row r="4347" spans="1:23" ht="15">
      <c r="A4347" s="28" t="s">
        <v>781</v>
      </c>
      <c r="B4347" s="63" t="s">
        <v>749</v>
      </c>
      <c r="E4347" s="9" t="s">
        <v>279</v>
      </c>
      <c r="F4347" s="9" t="s">
        <v>279</v>
      </c>
      <c r="G4347" s="9" t="s">
        <v>279</v>
      </c>
      <c r="H4347" s="9">
        <v>112.799999999992</v>
      </c>
      <c r="I4347" s="9">
        <v>123.00000000000182</v>
      </c>
      <c r="J4347" s="9">
        <v>150.00000000000728</v>
      </c>
      <c r="K4347" s="9">
        <v>222.00000000000728</v>
      </c>
      <c r="M4347" s="67">
        <f t="shared" si="113"/>
        <v>607.80000000000837</v>
      </c>
      <c r="S4347" s="277"/>
      <c r="T4347" s="63"/>
      <c r="U4347" s="347"/>
      <c r="V4347" s="63"/>
      <c r="W4347" s="63"/>
    </row>
    <row r="4348" spans="1:23" ht="15">
      <c r="A4348" s="28" t="s">
        <v>785</v>
      </c>
      <c r="B4348" s="229" t="s">
        <v>1647</v>
      </c>
      <c r="C4348" s="3"/>
      <c r="D4348" s="3"/>
      <c r="E4348" s="9" t="s">
        <v>279</v>
      </c>
      <c r="F4348" s="9" t="s">
        <v>279</v>
      </c>
      <c r="G4348" s="9" t="s">
        <v>279</v>
      </c>
      <c r="H4348" s="9" t="s">
        <v>279</v>
      </c>
      <c r="I4348" s="9">
        <v>142.09999999999945</v>
      </c>
      <c r="J4348" s="9">
        <v>204.99999999999272</v>
      </c>
      <c r="K4348" s="217">
        <v>257.50000000000364</v>
      </c>
      <c r="M4348" s="67">
        <f t="shared" si="113"/>
        <v>604.59999999999582</v>
      </c>
      <c r="O4348" t="s">
        <v>288</v>
      </c>
      <c r="S4348" s="63"/>
      <c r="T4348" s="63"/>
      <c r="U4348" s="348"/>
      <c r="V4348" s="63"/>
      <c r="W4348" s="63"/>
    </row>
    <row r="4349" spans="1:23" ht="15">
      <c r="A4349" s="28" t="s">
        <v>786</v>
      </c>
      <c r="B4349" s="229" t="s">
        <v>1652</v>
      </c>
      <c r="C4349" s="3"/>
      <c r="D4349" s="3"/>
      <c r="E4349" s="9" t="s">
        <v>279</v>
      </c>
      <c r="F4349" s="9" t="s">
        <v>279</v>
      </c>
      <c r="G4349" s="9" t="s">
        <v>279</v>
      </c>
      <c r="H4349" s="9" t="s">
        <v>279</v>
      </c>
      <c r="I4349" s="9">
        <v>54</v>
      </c>
      <c r="J4349" s="9">
        <v>196.799999999992</v>
      </c>
      <c r="K4349" s="213">
        <v>318.49999999999636</v>
      </c>
      <c r="M4349" s="67">
        <f t="shared" si="113"/>
        <v>569.29999999998836</v>
      </c>
      <c r="O4349" t="s">
        <v>283</v>
      </c>
      <c r="S4349" s="63"/>
      <c r="T4349" s="63"/>
      <c r="U4349" s="347"/>
      <c r="V4349" s="63"/>
      <c r="W4349" s="63"/>
    </row>
    <row r="4350" spans="1:23" ht="15">
      <c r="A4350" s="28" t="s">
        <v>787</v>
      </c>
      <c r="B4350" s="63" t="s">
        <v>178</v>
      </c>
      <c r="E4350" s="9">
        <v>109.9</v>
      </c>
      <c r="F4350" s="214">
        <v>455.9</v>
      </c>
      <c r="G4350" s="9" t="s">
        <v>279</v>
      </c>
      <c r="H4350" s="9" t="s">
        <v>279</v>
      </c>
      <c r="I4350" s="9" t="s">
        <v>279</v>
      </c>
      <c r="J4350" s="9" t="s">
        <v>279</v>
      </c>
      <c r="K4350" s="9" t="s">
        <v>279</v>
      </c>
      <c r="L4350" s="69"/>
      <c r="M4350" s="67">
        <f t="shared" si="113"/>
        <v>565.79999999999995</v>
      </c>
      <c r="O4350" t="s">
        <v>282</v>
      </c>
      <c r="R4350" t="s">
        <v>1813</v>
      </c>
      <c r="S4350" s="63"/>
      <c r="T4350" s="63"/>
      <c r="U4350" s="347"/>
      <c r="V4350" s="63"/>
      <c r="W4350" s="63"/>
    </row>
    <row r="4351" spans="1:23" ht="15">
      <c r="A4351" s="28" t="s">
        <v>793</v>
      </c>
      <c r="B4351" s="63" t="s">
        <v>748</v>
      </c>
      <c r="E4351" s="9" t="s">
        <v>279</v>
      </c>
      <c r="F4351" s="9" t="s">
        <v>279</v>
      </c>
      <c r="G4351" s="9" t="s">
        <v>279</v>
      </c>
      <c r="H4351" s="9">
        <v>43.699999999993452</v>
      </c>
      <c r="I4351" s="9">
        <v>54.000000000000909</v>
      </c>
      <c r="J4351" s="9">
        <v>273.60000000000218</v>
      </c>
      <c r="K4351" s="9">
        <v>176.40000000000146</v>
      </c>
      <c r="M4351" s="67">
        <f t="shared" si="113"/>
        <v>547.699999999998</v>
      </c>
      <c r="S4351" s="28"/>
      <c r="T4351" s="63"/>
      <c r="U4351" s="347"/>
      <c r="V4351" s="63"/>
      <c r="W4351" s="63"/>
    </row>
    <row r="4352" spans="1:23" ht="15">
      <c r="A4352" s="28" t="s">
        <v>794</v>
      </c>
      <c r="B4352" s="229" t="s">
        <v>1655</v>
      </c>
      <c r="C4352" s="3"/>
      <c r="D4352" s="3"/>
      <c r="E4352" s="9" t="s">
        <v>279</v>
      </c>
      <c r="F4352" s="9" t="s">
        <v>279</v>
      </c>
      <c r="G4352" s="9" t="s">
        <v>279</v>
      </c>
      <c r="H4352" s="9" t="s">
        <v>279</v>
      </c>
      <c r="I4352" s="64" t="s">
        <v>280</v>
      </c>
      <c r="J4352" s="217">
        <v>348.59999999999127</v>
      </c>
      <c r="K4352" s="9">
        <v>197.70000000000073</v>
      </c>
      <c r="M4352" s="67">
        <f t="shared" si="113"/>
        <v>546.299999999992</v>
      </c>
      <c r="O4352" t="s">
        <v>294</v>
      </c>
      <c r="S4352" s="63"/>
      <c r="T4352" s="63"/>
      <c r="U4352" s="347"/>
      <c r="V4352" s="63"/>
      <c r="W4352" s="63"/>
    </row>
    <row r="4353" spans="1:23" ht="15">
      <c r="A4353" s="28" t="s">
        <v>795</v>
      </c>
      <c r="B4353" s="277" t="s">
        <v>2007</v>
      </c>
      <c r="C4353" s="3"/>
      <c r="D4353" s="3"/>
      <c r="E4353" s="9" t="s">
        <v>279</v>
      </c>
      <c r="F4353" s="9" t="s">
        <v>279</v>
      </c>
      <c r="G4353" s="9" t="s">
        <v>279</v>
      </c>
      <c r="H4353" s="9" t="s">
        <v>279</v>
      </c>
      <c r="I4353" s="9" t="s">
        <v>279</v>
      </c>
      <c r="J4353" s="9">
        <v>292.50000000000364</v>
      </c>
      <c r="K4353" s="9">
        <v>252.69999999999345</v>
      </c>
      <c r="M4353" s="67">
        <f t="shared" si="113"/>
        <v>545.19999999999709</v>
      </c>
      <c r="S4353" s="225"/>
      <c r="T4353" s="63"/>
      <c r="U4353" s="347"/>
      <c r="V4353" s="63"/>
      <c r="W4353" s="63"/>
    </row>
    <row r="4354" spans="1:23" ht="15">
      <c r="A4354" s="28" t="s">
        <v>797</v>
      </c>
      <c r="B4354" s="63" t="s">
        <v>763</v>
      </c>
      <c r="E4354" s="9" t="s">
        <v>279</v>
      </c>
      <c r="F4354" s="9" t="s">
        <v>279</v>
      </c>
      <c r="G4354" s="9" t="s">
        <v>279</v>
      </c>
      <c r="H4354" s="9">
        <v>32.400000000001455</v>
      </c>
      <c r="I4354" s="9">
        <v>29.700000000000728</v>
      </c>
      <c r="J4354" s="9">
        <v>216.80000000000655</v>
      </c>
      <c r="K4354" s="217">
        <v>264.10000000000218</v>
      </c>
      <c r="M4354" s="67">
        <f t="shared" si="113"/>
        <v>543.00000000001091</v>
      </c>
      <c r="O4354" t="s">
        <v>298</v>
      </c>
      <c r="S4354" s="63"/>
      <c r="T4354" s="63"/>
      <c r="U4354" s="347"/>
      <c r="V4354" s="63"/>
      <c r="W4354" s="63"/>
    </row>
    <row r="4355" spans="1:23" ht="15">
      <c r="A4355" s="28" t="s">
        <v>798</v>
      </c>
      <c r="B4355" s="277" t="s">
        <v>2018</v>
      </c>
      <c r="C4355" s="3"/>
      <c r="D4355" s="3"/>
      <c r="E4355" s="9" t="s">
        <v>279</v>
      </c>
      <c r="F4355" s="9" t="s">
        <v>279</v>
      </c>
      <c r="G4355" s="9" t="s">
        <v>279</v>
      </c>
      <c r="H4355" s="9" t="s">
        <v>279</v>
      </c>
      <c r="I4355" s="9" t="s">
        <v>279</v>
      </c>
      <c r="J4355" s="217">
        <v>366.49999999999272</v>
      </c>
      <c r="K4355" s="9">
        <v>167.99999999999636</v>
      </c>
      <c r="M4355" s="67">
        <f t="shared" si="113"/>
        <v>534.49999999998909</v>
      </c>
      <c r="O4355" t="s">
        <v>293</v>
      </c>
      <c r="S4355" s="277"/>
      <c r="T4355" s="63"/>
      <c r="U4355" s="348"/>
      <c r="V4355" s="63"/>
      <c r="W4355" s="63"/>
    </row>
    <row r="4356" spans="1:23" ht="15">
      <c r="A4356" s="28" t="s">
        <v>799</v>
      </c>
      <c r="B4356" s="229" t="s">
        <v>1661</v>
      </c>
      <c r="C4356" s="3"/>
      <c r="D4356" s="3"/>
      <c r="E4356" s="9" t="s">
        <v>279</v>
      </c>
      <c r="F4356" s="9" t="s">
        <v>279</v>
      </c>
      <c r="G4356" s="9" t="s">
        <v>279</v>
      </c>
      <c r="H4356" s="9" t="s">
        <v>279</v>
      </c>
      <c r="I4356" s="217">
        <v>226.49999999999818</v>
      </c>
      <c r="J4356" s="9">
        <v>144.79999999999563</v>
      </c>
      <c r="K4356" s="9">
        <v>156.00000000000364</v>
      </c>
      <c r="M4356" s="67">
        <f t="shared" si="113"/>
        <v>527.29999999999745</v>
      </c>
      <c r="O4356" t="s">
        <v>289</v>
      </c>
      <c r="S4356" s="63"/>
      <c r="T4356" s="63"/>
      <c r="U4356" s="347"/>
      <c r="V4356" s="63"/>
      <c r="W4356" s="63"/>
    </row>
    <row r="4357" spans="1:23" ht="15">
      <c r="A4357" s="28" t="s">
        <v>802</v>
      </c>
      <c r="B4357" s="229" t="s">
        <v>1659</v>
      </c>
      <c r="C4357" s="3"/>
      <c r="D4357" s="3"/>
      <c r="E4357" s="9" t="s">
        <v>279</v>
      </c>
      <c r="F4357" s="9" t="s">
        <v>279</v>
      </c>
      <c r="G4357" s="9" t="s">
        <v>279</v>
      </c>
      <c r="H4357" s="9" t="s">
        <v>279</v>
      </c>
      <c r="I4357" s="9">
        <v>145.49999999999909</v>
      </c>
      <c r="J4357" s="9">
        <v>180.00000000000364</v>
      </c>
      <c r="K4357" s="9">
        <v>195.49999999998909</v>
      </c>
      <c r="M4357" s="67">
        <f t="shared" si="113"/>
        <v>520.99999999999181</v>
      </c>
      <c r="S4357" s="63"/>
      <c r="T4357" s="63"/>
      <c r="U4357" s="348"/>
      <c r="V4357" s="63"/>
      <c r="W4357" s="63"/>
    </row>
    <row r="4358" spans="1:23" ht="15">
      <c r="A4358" s="28" t="s">
        <v>896</v>
      </c>
      <c r="B4358" s="63" t="s">
        <v>764</v>
      </c>
      <c r="E4358" s="9" t="s">
        <v>279</v>
      </c>
      <c r="F4358" s="9" t="s">
        <v>279</v>
      </c>
      <c r="G4358" s="9" t="s">
        <v>279</v>
      </c>
      <c r="H4358" s="9">
        <v>54.900000000005093</v>
      </c>
      <c r="I4358" s="9">
        <v>79.100000000002183</v>
      </c>
      <c r="J4358" s="9">
        <v>211.50000000000728</v>
      </c>
      <c r="K4358" s="9">
        <v>168.00000000000364</v>
      </c>
      <c r="M4358" s="67">
        <f t="shared" si="113"/>
        <v>513.50000000001819</v>
      </c>
      <c r="S4358" s="277"/>
      <c r="T4358" s="63"/>
      <c r="U4358" s="348"/>
      <c r="V4358" s="63"/>
      <c r="W4358" s="63"/>
    </row>
    <row r="4359" spans="1:23" ht="15">
      <c r="A4359" s="28" t="s">
        <v>897</v>
      </c>
      <c r="B4359" s="277" t="s">
        <v>2006</v>
      </c>
      <c r="C4359" s="3"/>
      <c r="D4359" s="3"/>
      <c r="E4359" s="9" t="s">
        <v>279</v>
      </c>
      <c r="F4359" s="9" t="s">
        <v>279</v>
      </c>
      <c r="G4359" s="9" t="s">
        <v>279</v>
      </c>
      <c r="H4359" s="9" t="s">
        <v>279</v>
      </c>
      <c r="I4359" s="9" t="s">
        <v>279</v>
      </c>
      <c r="J4359" s="9">
        <v>254.99999999999636</v>
      </c>
      <c r="K4359" s="9">
        <v>250.40000000000146</v>
      </c>
      <c r="M4359" s="67">
        <f t="shared" si="113"/>
        <v>505.39999999999782</v>
      </c>
      <c r="S4359" s="277"/>
      <c r="T4359" s="63"/>
      <c r="U4359" s="347"/>
      <c r="V4359" s="63"/>
      <c r="W4359" s="63"/>
    </row>
    <row r="4360" spans="1:23" ht="15">
      <c r="A4360" s="28" t="s">
        <v>898</v>
      </c>
      <c r="B4360" s="229" t="s">
        <v>1643</v>
      </c>
      <c r="C4360" s="3"/>
      <c r="D4360" s="3"/>
      <c r="E4360" s="9" t="s">
        <v>279</v>
      </c>
      <c r="F4360" s="9" t="s">
        <v>279</v>
      </c>
      <c r="G4360" s="9" t="s">
        <v>279</v>
      </c>
      <c r="H4360" s="9" t="s">
        <v>279</v>
      </c>
      <c r="I4360" s="213">
        <v>287.5</v>
      </c>
      <c r="J4360" s="9">
        <v>188.5</v>
      </c>
      <c r="K4360" s="9">
        <v>16.299999999999272</v>
      </c>
      <c r="M4360" s="67">
        <f t="shared" si="113"/>
        <v>492.29999999999927</v>
      </c>
      <c r="O4360" t="s">
        <v>283</v>
      </c>
      <c r="S4360" s="63"/>
      <c r="T4360" s="63"/>
      <c r="U4360" s="348"/>
      <c r="V4360" s="63"/>
      <c r="W4360" s="63"/>
    </row>
    <row r="4361" spans="1:23" ht="15">
      <c r="A4361" s="28" t="s">
        <v>899</v>
      </c>
      <c r="B4361" s="277" t="s">
        <v>2011</v>
      </c>
      <c r="C4361" s="3"/>
      <c r="D4361" s="3"/>
      <c r="E4361" s="9" t="s">
        <v>279</v>
      </c>
      <c r="F4361" s="9" t="s">
        <v>279</v>
      </c>
      <c r="G4361" s="9" t="s">
        <v>279</v>
      </c>
      <c r="H4361" s="9" t="s">
        <v>279</v>
      </c>
      <c r="I4361" s="9" t="s">
        <v>279</v>
      </c>
      <c r="J4361" s="9">
        <v>263.29999999999563</v>
      </c>
      <c r="K4361" s="9">
        <v>221.59999999999491</v>
      </c>
      <c r="M4361" s="67">
        <f t="shared" si="113"/>
        <v>484.89999999999054</v>
      </c>
      <c r="S4361" s="277"/>
      <c r="T4361" s="63"/>
      <c r="U4361" s="348"/>
      <c r="V4361" s="63"/>
      <c r="W4361" s="63"/>
    </row>
    <row r="4362" spans="1:23" ht="15">
      <c r="A4362" s="28" t="s">
        <v>900</v>
      </c>
      <c r="B4362" s="229" t="s">
        <v>1656</v>
      </c>
      <c r="C4362" s="3"/>
      <c r="D4362" s="3"/>
      <c r="E4362" s="9" t="s">
        <v>279</v>
      </c>
      <c r="F4362" s="9" t="s">
        <v>279</v>
      </c>
      <c r="G4362" s="9" t="s">
        <v>279</v>
      </c>
      <c r="H4362" s="9" t="s">
        <v>279</v>
      </c>
      <c r="I4362" s="9">
        <v>93.999999999999091</v>
      </c>
      <c r="J4362" s="9">
        <v>223.79999999999927</v>
      </c>
      <c r="K4362" s="9">
        <v>165.09999999999491</v>
      </c>
      <c r="M4362" s="67">
        <f t="shared" ref="M4362:M4398" si="114">SUM(E4362:K4362)</f>
        <v>482.89999999999327</v>
      </c>
      <c r="S4362" s="277"/>
      <c r="T4362" s="63"/>
      <c r="U4362" s="347"/>
      <c r="V4362" s="63"/>
      <c r="W4362" s="63"/>
    </row>
    <row r="4363" spans="1:23" ht="15">
      <c r="A4363" s="28" t="s">
        <v>901</v>
      </c>
      <c r="B4363" s="277" t="s">
        <v>2009</v>
      </c>
      <c r="C4363" s="3"/>
      <c r="D4363" s="3"/>
      <c r="E4363" s="9" t="s">
        <v>279</v>
      </c>
      <c r="F4363" s="9" t="s">
        <v>279</v>
      </c>
      <c r="G4363" s="9" t="s">
        <v>279</v>
      </c>
      <c r="H4363" s="9" t="s">
        <v>279</v>
      </c>
      <c r="I4363" s="9" t="s">
        <v>279</v>
      </c>
      <c r="J4363" s="9">
        <v>274.70000000001164</v>
      </c>
      <c r="K4363" s="9">
        <v>144.00000000000364</v>
      </c>
      <c r="M4363" s="67">
        <f t="shared" si="114"/>
        <v>418.70000000001528</v>
      </c>
      <c r="S4363" s="277"/>
      <c r="T4363" s="63"/>
      <c r="U4363" s="347"/>
      <c r="V4363" s="63"/>
      <c r="W4363" s="63"/>
    </row>
    <row r="4364" spans="1:23" ht="15">
      <c r="A4364" s="28" t="s">
        <v>902</v>
      </c>
      <c r="B4364" s="229" t="s">
        <v>1660</v>
      </c>
      <c r="C4364" s="3"/>
      <c r="D4364" s="3"/>
      <c r="E4364" s="9" t="s">
        <v>279</v>
      </c>
      <c r="F4364" s="9" t="s">
        <v>279</v>
      </c>
      <c r="G4364" s="9" t="s">
        <v>279</v>
      </c>
      <c r="H4364" s="9" t="s">
        <v>279</v>
      </c>
      <c r="I4364" s="9">
        <v>38.999999999998181</v>
      </c>
      <c r="J4364" s="9">
        <v>173.10000000000218</v>
      </c>
      <c r="K4364" s="9">
        <v>202.49999999998909</v>
      </c>
      <c r="M4364" s="67">
        <f t="shared" si="114"/>
        <v>414.59999999998945</v>
      </c>
      <c r="S4364" s="63"/>
      <c r="T4364" s="63"/>
      <c r="U4364" s="347"/>
      <c r="V4364" s="63"/>
      <c r="W4364" s="63"/>
    </row>
    <row r="4365" spans="1:23" ht="15">
      <c r="A4365" s="28" t="s">
        <v>903</v>
      </c>
      <c r="B4365" s="229" t="s">
        <v>1645</v>
      </c>
      <c r="C4365" s="3"/>
      <c r="D4365" s="3"/>
      <c r="E4365" s="9" t="s">
        <v>279</v>
      </c>
      <c r="F4365" s="9" t="s">
        <v>279</v>
      </c>
      <c r="G4365" s="9" t="s">
        <v>279</v>
      </c>
      <c r="H4365" s="9" t="s">
        <v>279</v>
      </c>
      <c r="I4365" s="9">
        <v>132</v>
      </c>
      <c r="J4365" s="9">
        <v>268.20000000000073</v>
      </c>
      <c r="K4365" s="9" t="s">
        <v>279</v>
      </c>
      <c r="M4365" s="67">
        <f t="shared" si="114"/>
        <v>400.20000000000073</v>
      </c>
      <c r="S4365" s="63"/>
      <c r="T4365" s="63"/>
      <c r="U4365" s="347"/>
      <c r="V4365" s="63"/>
      <c r="W4365" s="63"/>
    </row>
    <row r="4366" spans="1:23" ht="15">
      <c r="A4366" s="28" t="s">
        <v>904</v>
      </c>
      <c r="B4366" s="229" t="s">
        <v>1654</v>
      </c>
      <c r="C4366" s="3"/>
      <c r="D4366" s="3"/>
      <c r="E4366" s="9" t="s">
        <v>279</v>
      </c>
      <c r="F4366" s="9" t="s">
        <v>279</v>
      </c>
      <c r="G4366" s="9" t="s">
        <v>279</v>
      </c>
      <c r="H4366" s="9" t="s">
        <v>279</v>
      </c>
      <c r="I4366" s="9">
        <v>1.2999999999983629</v>
      </c>
      <c r="J4366" s="9">
        <v>140</v>
      </c>
      <c r="K4366" s="9">
        <v>245.00000000000364</v>
      </c>
      <c r="M4366" s="67">
        <f t="shared" si="114"/>
        <v>386.300000000002</v>
      </c>
      <c r="S4366" s="63"/>
      <c r="T4366" s="63"/>
      <c r="U4366" s="348"/>
      <c r="V4366" s="63"/>
      <c r="W4366" s="63"/>
    </row>
    <row r="4367" spans="1:23" ht="15">
      <c r="A4367" s="28" t="s">
        <v>905</v>
      </c>
      <c r="B4367" s="277" t="s">
        <v>2008</v>
      </c>
      <c r="C4367" s="3"/>
      <c r="D4367" s="3"/>
      <c r="E4367" s="9" t="s">
        <v>279</v>
      </c>
      <c r="F4367" s="9" t="s">
        <v>279</v>
      </c>
      <c r="G4367" s="9" t="s">
        <v>279</v>
      </c>
      <c r="H4367" s="9" t="s">
        <v>279</v>
      </c>
      <c r="I4367" s="9" t="s">
        <v>279</v>
      </c>
      <c r="J4367" s="9">
        <v>184.10000000000946</v>
      </c>
      <c r="K4367" s="9">
        <v>167.700000000008</v>
      </c>
      <c r="M4367" s="67">
        <f t="shared" si="114"/>
        <v>351.80000000001746</v>
      </c>
      <c r="S4367" s="277"/>
      <c r="T4367" s="63"/>
      <c r="U4367" s="347"/>
      <c r="V4367" s="63"/>
      <c r="W4367" s="63"/>
    </row>
    <row r="4368" spans="1:23" ht="15">
      <c r="A4368" s="28" t="s">
        <v>906</v>
      </c>
      <c r="B4368" s="63" t="s">
        <v>179</v>
      </c>
      <c r="E4368" s="212">
        <v>328.05</v>
      </c>
      <c r="F4368" s="9" t="s">
        <v>279</v>
      </c>
      <c r="G4368" s="9" t="s">
        <v>279</v>
      </c>
      <c r="H4368" s="9" t="s">
        <v>279</v>
      </c>
      <c r="I4368" s="9" t="s">
        <v>279</v>
      </c>
      <c r="J4368" s="9" t="s">
        <v>279</v>
      </c>
      <c r="K4368" s="9" t="s">
        <v>279</v>
      </c>
      <c r="L4368" s="69"/>
      <c r="M4368" s="67">
        <f t="shared" si="114"/>
        <v>328.05</v>
      </c>
      <c r="O4368" t="s">
        <v>301</v>
      </c>
      <c r="S4368" s="277"/>
      <c r="T4368" s="63"/>
      <c r="U4368" s="347"/>
      <c r="V4368" s="63"/>
      <c r="W4368" s="63"/>
    </row>
    <row r="4369" spans="1:23" ht="15">
      <c r="A4369" s="28" t="s">
        <v>907</v>
      </c>
      <c r="B4369" s="63" t="s">
        <v>744</v>
      </c>
      <c r="E4369" s="9" t="s">
        <v>279</v>
      </c>
      <c r="F4369" s="9" t="s">
        <v>279</v>
      </c>
      <c r="G4369" s="9" t="s">
        <v>279</v>
      </c>
      <c r="H4369" s="9">
        <v>240.80000000000655</v>
      </c>
      <c r="I4369" s="9">
        <v>67.499999999997272</v>
      </c>
      <c r="J4369" s="9" t="s">
        <v>279</v>
      </c>
      <c r="K4369" s="9" t="s">
        <v>279</v>
      </c>
      <c r="L4369" s="69"/>
      <c r="M4369" s="67">
        <f t="shared" si="114"/>
        <v>308.30000000000382</v>
      </c>
      <c r="S4369" s="28"/>
      <c r="T4369" s="63"/>
      <c r="U4369" s="347"/>
      <c r="V4369" s="63"/>
      <c r="W4369" s="63"/>
    </row>
    <row r="4370" spans="1:23" ht="15">
      <c r="A4370" s="28" t="s">
        <v>908</v>
      </c>
      <c r="B4370" s="277" t="s">
        <v>2002</v>
      </c>
      <c r="C4370" s="3"/>
      <c r="D4370" s="3"/>
      <c r="E4370" s="9" t="s">
        <v>279</v>
      </c>
      <c r="F4370" s="9" t="s">
        <v>279</v>
      </c>
      <c r="G4370" s="9" t="s">
        <v>279</v>
      </c>
      <c r="H4370" s="9" t="s">
        <v>279</v>
      </c>
      <c r="I4370" s="9" t="s">
        <v>279</v>
      </c>
      <c r="J4370" s="9">
        <v>149.99999999999272</v>
      </c>
      <c r="K4370" s="9">
        <v>156.00000000000364</v>
      </c>
      <c r="M4370" s="67">
        <f t="shared" si="114"/>
        <v>305.99999999999636</v>
      </c>
      <c r="S4370" s="225"/>
      <c r="T4370" s="63"/>
      <c r="U4370" s="347"/>
      <c r="V4370" s="63"/>
      <c r="W4370" s="63"/>
    </row>
    <row r="4371" spans="1:23" ht="15">
      <c r="A4371" s="28" t="s">
        <v>909</v>
      </c>
      <c r="B4371" s="277" t="s">
        <v>2010</v>
      </c>
      <c r="C4371" s="3"/>
      <c r="D4371" s="3"/>
      <c r="E4371" s="9" t="s">
        <v>279</v>
      </c>
      <c r="F4371" s="9" t="s">
        <v>279</v>
      </c>
      <c r="G4371" s="9" t="s">
        <v>279</v>
      </c>
      <c r="H4371" s="9" t="s">
        <v>279</v>
      </c>
      <c r="I4371" s="9" t="s">
        <v>279</v>
      </c>
      <c r="J4371" s="9">
        <v>129.99999999999272</v>
      </c>
      <c r="K4371" s="9">
        <v>141.89999999999964</v>
      </c>
      <c r="M4371" s="67">
        <f t="shared" si="114"/>
        <v>271.89999999999236</v>
      </c>
      <c r="S4371" s="277"/>
      <c r="T4371" s="63"/>
      <c r="U4371" s="347"/>
      <c r="V4371" s="63"/>
      <c r="W4371" s="63"/>
    </row>
    <row r="4372" spans="1:23" ht="15">
      <c r="A4372" s="28" t="s">
        <v>910</v>
      </c>
      <c r="B4372" s="277" t="s">
        <v>4497</v>
      </c>
      <c r="C4372" s="3"/>
      <c r="D4372" s="3"/>
      <c r="E4372" s="9" t="s">
        <v>279</v>
      </c>
      <c r="F4372" s="9" t="s">
        <v>279</v>
      </c>
      <c r="G4372" s="9" t="s">
        <v>279</v>
      </c>
      <c r="H4372" s="9" t="s">
        <v>279</v>
      </c>
      <c r="I4372" s="9" t="s">
        <v>279</v>
      </c>
      <c r="J4372" s="9" t="s">
        <v>279</v>
      </c>
      <c r="K4372" s="217">
        <v>262.60000000000582</v>
      </c>
      <c r="L4372" s="69"/>
      <c r="M4372" s="67">
        <f t="shared" si="114"/>
        <v>262.60000000000582</v>
      </c>
      <c r="O4372" t="s">
        <v>293</v>
      </c>
      <c r="S4372" s="277"/>
      <c r="T4372" s="63"/>
      <c r="U4372" s="347"/>
      <c r="V4372" s="63"/>
      <c r="W4372" s="63"/>
    </row>
    <row r="4373" spans="1:23" ht="15">
      <c r="A4373" s="28" t="s">
        <v>911</v>
      </c>
      <c r="B4373" s="277" t="s">
        <v>2023</v>
      </c>
      <c r="C4373" s="3"/>
      <c r="D4373" s="3"/>
      <c r="E4373" s="9" t="s">
        <v>279</v>
      </c>
      <c r="F4373" s="9" t="s">
        <v>279</v>
      </c>
      <c r="G4373" s="9" t="s">
        <v>279</v>
      </c>
      <c r="H4373" s="9" t="s">
        <v>279</v>
      </c>
      <c r="I4373" s="9" t="s">
        <v>279</v>
      </c>
      <c r="J4373" s="9" t="s">
        <v>279</v>
      </c>
      <c r="K4373" s="217">
        <v>256.80000000000291</v>
      </c>
      <c r="L4373" s="69"/>
      <c r="M4373" s="67">
        <f t="shared" si="114"/>
        <v>256.80000000000291</v>
      </c>
      <c r="O4373" t="s">
        <v>289</v>
      </c>
      <c r="S4373" s="28"/>
      <c r="T4373" s="63"/>
      <c r="U4373" s="347"/>
      <c r="V4373" s="63"/>
      <c r="W4373" s="63"/>
    </row>
    <row r="4374" spans="1:23" ht="15">
      <c r="A4374" s="28" t="s">
        <v>912</v>
      </c>
      <c r="B4374" s="277" t="s">
        <v>2027</v>
      </c>
      <c r="C4374" s="3"/>
      <c r="D4374" s="3"/>
      <c r="E4374" s="9" t="s">
        <v>279</v>
      </c>
      <c r="F4374" s="9" t="s">
        <v>279</v>
      </c>
      <c r="G4374" s="9" t="s">
        <v>279</v>
      </c>
      <c r="H4374" s="9" t="s">
        <v>279</v>
      </c>
      <c r="I4374" s="9" t="s">
        <v>279</v>
      </c>
      <c r="J4374" s="9" t="s">
        <v>279</v>
      </c>
      <c r="K4374" s="9">
        <v>254.09999999999491</v>
      </c>
      <c r="L4374" s="69"/>
      <c r="M4374" s="67">
        <f t="shared" si="114"/>
        <v>254.09999999999491</v>
      </c>
      <c r="S4374" s="225"/>
      <c r="T4374" s="63"/>
      <c r="U4374" s="347"/>
      <c r="V4374" s="63"/>
      <c r="W4374" s="63"/>
    </row>
    <row r="4375" spans="1:23" ht="15">
      <c r="A4375" s="28" t="s">
        <v>913</v>
      </c>
      <c r="B4375" s="63" t="s">
        <v>784</v>
      </c>
      <c r="E4375" s="9" t="s">
        <v>279</v>
      </c>
      <c r="F4375" s="9" t="s">
        <v>279</v>
      </c>
      <c r="G4375" s="9" t="s">
        <v>279</v>
      </c>
      <c r="H4375" s="9">
        <v>239.89999999999964</v>
      </c>
      <c r="I4375" s="9" t="s">
        <v>279</v>
      </c>
      <c r="J4375" s="9" t="s">
        <v>279</v>
      </c>
      <c r="K4375" s="9" t="s">
        <v>279</v>
      </c>
      <c r="L4375" s="69"/>
      <c r="M4375" s="67">
        <f t="shared" si="114"/>
        <v>239.89999999999964</v>
      </c>
      <c r="S4375" s="63"/>
      <c r="T4375" s="63"/>
      <c r="U4375" s="347"/>
      <c r="V4375" s="63"/>
      <c r="W4375" s="63"/>
    </row>
    <row r="4376" spans="1:23" ht="15">
      <c r="A4376" s="28" t="s">
        <v>914</v>
      </c>
      <c r="B4376" s="277" t="s">
        <v>2157</v>
      </c>
      <c r="C4376" s="3"/>
      <c r="D4376" s="3"/>
      <c r="E4376" s="9" t="s">
        <v>279</v>
      </c>
      <c r="F4376" s="9" t="s">
        <v>279</v>
      </c>
      <c r="G4376" s="9" t="s">
        <v>279</v>
      </c>
      <c r="H4376" s="9" t="s">
        <v>279</v>
      </c>
      <c r="I4376" s="9" t="s">
        <v>279</v>
      </c>
      <c r="J4376" s="9" t="s">
        <v>279</v>
      </c>
      <c r="K4376" s="9">
        <v>228.50000000000728</v>
      </c>
      <c r="L4376" s="69"/>
      <c r="M4376" s="67">
        <f t="shared" si="114"/>
        <v>228.50000000000728</v>
      </c>
      <c r="S4376" s="63"/>
      <c r="T4376" s="63"/>
      <c r="U4376" s="347"/>
      <c r="V4376" s="63"/>
      <c r="W4376" s="63"/>
    </row>
    <row r="4377" spans="1:23" ht="15">
      <c r="A4377" s="28" t="s">
        <v>915</v>
      </c>
      <c r="B4377" s="277" t="s">
        <v>2003</v>
      </c>
      <c r="C4377" s="3"/>
      <c r="D4377" s="3"/>
      <c r="E4377" s="9" t="s">
        <v>279</v>
      </c>
      <c r="F4377" s="9" t="s">
        <v>279</v>
      </c>
      <c r="G4377" s="9" t="s">
        <v>279</v>
      </c>
      <c r="H4377" s="9" t="s">
        <v>279</v>
      </c>
      <c r="I4377" s="9" t="s">
        <v>279</v>
      </c>
      <c r="J4377" s="9">
        <v>169.5</v>
      </c>
      <c r="K4377" s="9">
        <v>58.199999999998909</v>
      </c>
      <c r="M4377" s="67">
        <f t="shared" si="114"/>
        <v>227.69999999999891</v>
      </c>
      <c r="S4377" s="277"/>
      <c r="T4377" s="63"/>
      <c r="U4377" s="347"/>
      <c r="V4377" s="63"/>
      <c r="W4377" s="63"/>
    </row>
    <row r="4378" spans="1:23" ht="15">
      <c r="A4378" s="28" t="s">
        <v>916</v>
      </c>
      <c r="B4378" s="63" t="s">
        <v>158</v>
      </c>
      <c r="E4378" s="9" t="s">
        <v>279</v>
      </c>
      <c r="F4378" s="9" t="s">
        <v>279</v>
      </c>
      <c r="G4378" s="9">
        <v>50.9</v>
      </c>
      <c r="H4378" s="9">
        <v>103.79999999999927</v>
      </c>
      <c r="I4378" s="9">
        <v>64.999999999998181</v>
      </c>
      <c r="J4378" s="9" t="s">
        <v>279</v>
      </c>
      <c r="K4378" s="9" t="s">
        <v>279</v>
      </c>
      <c r="L4378" s="69"/>
      <c r="M4378" s="67">
        <f t="shared" si="114"/>
        <v>219.69999999999746</v>
      </c>
      <c r="S4378" s="225"/>
      <c r="T4378" s="63"/>
      <c r="U4378" s="63"/>
      <c r="V4378" s="50"/>
      <c r="W4378" s="9"/>
    </row>
    <row r="4379" spans="1:23" ht="15">
      <c r="A4379" s="28" t="s">
        <v>917</v>
      </c>
      <c r="B4379" s="63" t="s">
        <v>769</v>
      </c>
      <c r="E4379" s="9" t="s">
        <v>279</v>
      </c>
      <c r="F4379" s="9" t="s">
        <v>279</v>
      </c>
      <c r="G4379" s="9" t="s">
        <v>279</v>
      </c>
      <c r="H4379" s="9">
        <v>209.60000000000582</v>
      </c>
      <c r="I4379" s="64" t="s">
        <v>280</v>
      </c>
      <c r="J4379" s="9" t="s">
        <v>279</v>
      </c>
      <c r="K4379" s="9" t="s">
        <v>279</v>
      </c>
      <c r="L4379" s="69"/>
      <c r="M4379" s="67">
        <f t="shared" si="114"/>
        <v>209.60000000000582</v>
      </c>
      <c r="S4379" s="225"/>
      <c r="T4379" s="63"/>
      <c r="U4379" s="63"/>
      <c r="V4379" s="50"/>
      <c r="W4379" s="9"/>
    </row>
    <row r="4380" spans="1:23" ht="15">
      <c r="A4380" s="28" t="s">
        <v>918</v>
      </c>
      <c r="B4380" s="277" t="s">
        <v>2004</v>
      </c>
      <c r="C4380" s="3"/>
      <c r="D4380" s="3"/>
      <c r="E4380" s="9" t="s">
        <v>279</v>
      </c>
      <c r="F4380" s="9" t="s">
        <v>279</v>
      </c>
      <c r="G4380" s="9" t="s">
        <v>279</v>
      </c>
      <c r="H4380" s="9" t="s">
        <v>279</v>
      </c>
      <c r="I4380" s="9" t="s">
        <v>279</v>
      </c>
      <c r="J4380" s="9">
        <v>196.00000000000364</v>
      </c>
      <c r="K4380" s="9" t="s">
        <v>279</v>
      </c>
      <c r="M4380" s="67">
        <f t="shared" si="114"/>
        <v>196.00000000000364</v>
      </c>
      <c r="S4380" s="225"/>
      <c r="T4380" s="63"/>
      <c r="U4380" s="63"/>
      <c r="V4380" s="50"/>
      <c r="W4380" s="9"/>
    </row>
    <row r="4381" spans="1:23" ht="15">
      <c r="A4381" s="28" t="s">
        <v>919</v>
      </c>
      <c r="B4381" s="63" t="s">
        <v>774</v>
      </c>
      <c r="E4381" s="9" t="s">
        <v>279</v>
      </c>
      <c r="F4381" s="9" t="s">
        <v>279</v>
      </c>
      <c r="G4381" s="9" t="s">
        <v>279</v>
      </c>
      <c r="H4381" s="9">
        <v>188.44999999999709</v>
      </c>
      <c r="I4381" s="9" t="s">
        <v>279</v>
      </c>
      <c r="J4381" s="9" t="s">
        <v>279</v>
      </c>
      <c r="K4381" s="9" t="s">
        <v>279</v>
      </c>
      <c r="L4381" s="69"/>
      <c r="M4381" s="67">
        <f t="shared" si="114"/>
        <v>188.44999999999709</v>
      </c>
      <c r="S4381" s="225"/>
      <c r="T4381" s="63"/>
      <c r="U4381" s="63"/>
      <c r="V4381" s="50"/>
      <c r="W4381" s="9"/>
    </row>
    <row r="4382" spans="1:23" ht="15">
      <c r="A4382" s="28" t="s">
        <v>920</v>
      </c>
      <c r="B4382" s="277" t="s">
        <v>2030</v>
      </c>
      <c r="C4382" s="3"/>
      <c r="D4382" s="3"/>
      <c r="E4382" s="9" t="s">
        <v>279</v>
      </c>
      <c r="F4382" s="9" t="s">
        <v>279</v>
      </c>
      <c r="G4382" s="9" t="s">
        <v>279</v>
      </c>
      <c r="H4382" s="9" t="s">
        <v>279</v>
      </c>
      <c r="I4382" s="9" t="s">
        <v>279</v>
      </c>
      <c r="J4382" s="9" t="s">
        <v>279</v>
      </c>
      <c r="K4382" s="9">
        <v>186.19999999999891</v>
      </c>
      <c r="L4382" s="69"/>
      <c r="M4382" s="67">
        <f t="shared" si="114"/>
        <v>186.19999999999891</v>
      </c>
      <c r="S4382" s="225"/>
      <c r="T4382" s="63"/>
      <c r="U4382" s="63"/>
      <c r="V4382" s="50"/>
      <c r="W4382" s="9"/>
    </row>
    <row r="4383" spans="1:23" ht="15">
      <c r="A4383" s="28" t="s">
        <v>921</v>
      </c>
      <c r="B4383" s="277" t="s">
        <v>2025</v>
      </c>
      <c r="C4383" s="3"/>
      <c r="D4383" s="3"/>
      <c r="E4383" s="9" t="s">
        <v>279</v>
      </c>
      <c r="F4383" s="9" t="s">
        <v>279</v>
      </c>
      <c r="G4383" s="9" t="s">
        <v>279</v>
      </c>
      <c r="H4383" s="9" t="s">
        <v>279</v>
      </c>
      <c r="I4383" s="9" t="s">
        <v>279</v>
      </c>
      <c r="J4383" s="9" t="s">
        <v>279</v>
      </c>
      <c r="K4383" s="9">
        <v>156</v>
      </c>
      <c r="L4383" s="69"/>
      <c r="M4383" s="67">
        <f t="shared" si="114"/>
        <v>156</v>
      </c>
      <c r="S4383" s="225"/>
      <c r="T4383" s="63"/>
      <c r="U4383" s="63"/>
      <c r="V4383" s="50"/>
      <c r="W4383" s="9"/>
    </row>
    <row r="4384" spans="1:23" ht="15">
      <c r="A4384" s="28" t="s">
        <v>922</v>
      </c>
      <c r="B4384" s="277" t="s">
        <v>2028</v>
      </c>
      <c r="C4384" s="3"/>
      <c r="D4384" s="3"/>
      <c r="E4384" s="9" t="s">
        <v>279</v>
      </c>
      <c r="F4384" s="9" t="s">
        <v>279</v>
      </c>
      <c r="G4384" s="9" t="s">
        <v>279</v>
      </c>
      <c r="H4384" s="9" t="s">
        <v>279</v>
      </c>
      <c r="I4384" s="9" t="s">
        <v>279</v>
      </c>
      <c r="J4384" s="9" t="s">
        <v>279</v>
      </c>
      <c r="K4384" s="9">
        <v>155.99999999998909</v>
      </c>
      <c r="L4384" s="69"/>
      <c r="M4384" s="67">
        <f t="shared" si="114"/>
        <v>155.99999999998909</v>
      </c>
      <c r="S4384" s="225"/>
      <c r="T4384" s="63"/>
      <c r="U4384" s="63"/>
      <c r="V4384" s="50"/>
      <c r="W4384" s="9"/>
    </row>
    <row r="4385" spans="1:23" ht="15">
      <c r="A4385" s="28" t="s">
        <v>923</v>
      </c>
      <c r="B4385" s="229" t="s">
        <v>1648</v>
      </c>
      <c r="C4385" s="3"/>
      <c r="D4385" s="3"/>
      <c r="E4385" s="9" t="s">
        <v>279</v>
      </c>
      <c r="F4385" s="9" t="s">
        <v>279</v>
      </c>
      <c r="G4385" s="9" t="s">
        <v>279</v>
      </c>
      <c r="H4385" s="9" t="s">
        <v>279</v>
      </c>
      <c r="I4385" s="9">
        <v>143</v>
      </c>
      <c r="J4385" s="9" t="s">
        <v>279</v>
      </c>
      <c r="K4385" s="9" t="s">
        <v>279</v>
      </c>
      <c r="L4385" s="69"/>
      <c r="M4385" s="67">
        <f t="shared" si="114"/>
        <v>143</v>
      </c>
      <c r="S4385" s="225"/>
      <c r="T4385" s="63"/>
      <c r="U4385" s="63"/>
      <c r="V4385" s="50"/>
      <c r="W4385" s="9"/>
    </row>
    <row r="4386" spans="1:23" ht="15">
      <c r="A4386" s="28" t="s">
        <v>924</v>
      </c>
      <c r="B4386" s="63" t="s">
        <v>164</v>
      </c>
      <c r="E4386" s="9" t="s">
        <v>279</v>
      </c>
      <c r="F4386" s="9" t="s">
        <v>279</v>
      </c>
      <c r="G4386" s="9">
        <v>138</v>
      </c>
      <c r="H4386" s="9" t="s">
        <v>279</v>
      </c>
      <c r="I4386" s="9" t="s">
        <v>279</v>
      </c>
      <c r="J4386" s="9" t="s">
        <v>279</v>
      </c>
      <c r="K4386" s="9" t="s">
        <v>279</v>
      </c>
      <c r="L4386" s="69"/>
      <c r="M4386" s="67">
        <f t="shared" si="114"/>
        <v>138</v>
      </c>
      <c r="S4386" s="225"/>
      <c r="T4386" s="63"/>
      <c r="U4386" s="63"/>
      <c r="V4386" s="50"/>
      <c r="W4386" s="9"/>
    </row>
    <row r="4387" spans="1:23" ht="15">
      <c r="A4387" s="28" t="s">
        <v>925</v>
      </c>
      <c r="B4387" s="277" t="s">
        <v>2050</v>
      </c>
      <c r="C4387" s="3"/>
      <c r="D4387" s="3"/>
      <c r="E4387" s="9" t="s">
        <v>279</v>
      </c>
      <c r="F4387" s="9" t="s">
        <v>279</v>
      </c>
      <c r="G4387" s="9" t="s">
        <v>279</v>
      </c>
      <c r="H4387" s="9" t="s">
        <v>279</v>
      </c>
      <c r="I4387" s="9" t="s">
        <v>279</v>
      </c>
      <c r="J4387" s="9" t="s">
        <v>279</v>
      </c>
      <c r="K4387" s="9">
        <v>115.79999999999927</v>
      </c>
      <c r="L4387" s="69"/>
      <c r="M4387" s="67">
        <f t="shared" si="114"/>
        <v>115.79999999999927</v>
      </c>
      <c r="S4387" s="225"/>
      <c r="T4387" s="63"/>
      <c r="U4387" s="63"/>
      <c r="V4387" s="50"/>
      <c r="W4387" s="9"/>
    </row>
    <row r="4388" spans="1:23" ht="15">
      <c r="A4388" s="28" t="s">
        <v>926</v>
      </c>
      <c r="B4388" s="229" t="s">
        <v>1644</v>
      </c>
      <c r="C4388" s="3"/>
      <c r="D4388" s="3"/>
      <c r="E4388" s="9" t="s">
        <v>279</v>
      </c>
      <c r="F4388" s="9" t="s">
        <v>279</v>
      </c>
      <c r="G4388" s="9" t="s">
        <v>279</v>
      </c>
      <c r="H4388" s="9" t="s">
        <v>279</v>
      </c>
      <c r="I4388" s="9">
        <v>49.000000000000909</v>
      </c>
      <c r="J4388" s="9">
        <v>9.1000000000003638</v>
      </c>
      <c r="K4388" s="9">
        <v>19.500000000003638</v>
      </c>
      <c r="M4388" s="67">
        <f t="shared" si="114"/>
        <v>77.600000000004911</v>
      </c>
      <c r="S4388" s="225"/>
      <c r="T4388" s="63"/>
      <c r="U4388" s="63"/>
      <c r="V4388" s="50"/>
      <c r="W4388" s="9"/>
    </row>
    <row r="4389" spans="1:23" ht="15">
      <c r="A4389" s="28" t="s">
        <v>927</v>
      </c>
      <c r="B4389" s="229" t="s">
        <v>1658</v>
      </c>
      <c r="C4389" s="3"/>
      <c r="D4389" s="3"/>
      <c r="E4389" s="9" t="s">
        <v>279</v>
      </c>
      <c r="F4389" s="9" t="s">
        <v>279</v>
      </c>
      <c r="G4389" s="9" t="s">
        <v>279</v>
      </c>
      <c r="H4389" s="9" t="s">
        <v>279</v>
      </c>
      <c r="I4389" s="9">
        <v>70.000000000001819</v>
      </c>
      <c r="J4389" s="9" t="s">
        <v>279</v>
      </c>
      <c r="K4389" s="9" t="s">
        <v>279</v>
      </c>
      <c r="M4389" s="67">
        <f t="shared" si="114"/>
        <v>70.000000000001819</v>
      </c>
      <c r="S4389" s="225"/>
      <c r="T4389" s="63"/>
      <c r="U4389" s="63"/>
      <c r="V4389" s="50"/>
      <c r="W4389" s="9"/>
    </row>
    <row r="4390" spans="1:23" ht="15">
      <c r="A4390" s="28" t="s">
        <v>928</v>
      </c>
      <c r="B4390" s="229" t="s">
        <v>1650</v>
      </c>
      <c r="C4390" s="3"/>
      <c r="D4390" s="3"/>
      <c r="E4390" s="9" t="s">
        <v>279</v>
      </c>
      <c r="F4390" s="9" t="s">
        <v>279</v>
      </c>
      <c r="G4390" s="9" t="s">
        <v>279</v>
      </c>
      <c r="H4390" s="9" t="s">
        <v>279</v>
      </c>
      <c r="I4390" s="9">
        <v>33.000000000000909</v>
      </c>
      <c r="J4390" s="9" t="s">
        <v>279</v>
      </c>
      <c r="K4390" s="9" t="s">
        <v>279</v>
      </c>
      <c r="L4390" s="69"/>
      <c r="M4390" s="67">
        <f t="shared" si="114"/>
        <v>33.000000000000909</v>
      </c>
      <c r="S4390" s="225"/>
      <c r="T4390" s="63"/>
      <c r="U4390" s="63"/>
      <c r="V4390" s="50"/>
      <c r="W4390" s="9"/>
    </row>
    <row r="4391" spans="1:23" ht="15">
      <c r="A4391" s="28" t="s">
        <v>929</v>
      </c>
      <c r="B4391" s="277" t="s">
        <v>2024</v>
      </c>
      <c r="C4391" s="3"/>
      <c r="D4391" s="3"/>
      <c r="E4391" s="9" t="s">
        <v>279</v>
      </c>
      <c r="F4391" s="9" t="s">
        <v>279</v>
      </c>
      <c r="G4391" s="9" t="s">
        <v>279</v>
      </c>
      <c r="H4391" s="9" t="s">
        <v>279</v>
      </c>
      <c r="I4391" s="9" t="s">
        <v>279</v>
      </c>
      <c r="J4391" s="9" t="s">
        <v>279</v>
      </c>
      <c r="K4391" s="9">
        <v>33</v>
      </c>
      <c r="L4391" s="69"/>
      <c r="M4391" s="67">
        <f t="shared" si="114"/>
        <v>33</v>
      </c>
      <c r="S4391" s="225"/>
      <c r="T4391" s="63"/>
      <c r="U4391" s="63"/>
      <c r="V4391" s="50"/>
      <c r="W4391" s="9"/>
    </row>
    <row r="4392" spans="1:23" ht="15">
      <c r="A4392" s="28" t="s">
        <v>930</v>
      </c>
      <c r="B4392" s="277" t="s">
        <v>2026</v>
      </c>
      <c r="C4392" s="3"/>
      <c r="D4392" s="3"/>
      <c r="E4392" s="9" t="s">
        <v>279</v>
      </c>
      <c r="F4392" s="9" t="s">
        <v>279</v>
      </c>
      <c r="G4392" s="9" t="s">
        <v>279</v>
      </c>
      <c r="H4392" s="9" t="s">
        <v>279</v>
      </c>
      <c r="I4392" s="9" t="s">
        <v>279</v>
      </c>
      <c r="J4392" s="9" t="s">
        <v>279</v>
      </c>
      <c r="K4392" s="9">
        <v>24.299999999999272</v>
      </c>
      <c r="L4392" s="69"/>
      <c r="M4392" s="67">
        <f t="shared" si="114"/>
        <v>24.299999999999272</v>
      </c>
      <c r="S4392" s="225"/>
      <c r="T4392" s="63"/>
      <c r="U4392" s="63"/>
      <c r="V4392" s="50"/>
      <c r="W4392" s="9"/>
    </row>
    <row r="4393" spans="1:23" ht="15">
      <c r="A4393" s="28" t="s">
        <v>931</v>
      </c>
      <c r="B4393" s="277" t="s">
        <v>2029</v>
      </c>
      <c r="C4393" s="3"/>
      <c r="D4393" s="3"/>
      <c r="E4393" s="9" t="s">
        <v>279</v>
      </c>
      <c r="F4393" s="9" t="s">
        <v>279</v>
      </c>
      <c r="G4393" s="9" t="s">
        <v>279</v>
      </c>
      <c r="H4393" s="9" t="s">
        <v>279</v>
      </c>
      <c r="I4393" s="9" t="s">
        <v>279</v>
      </c>
      <c r="J4393" s="9" t="s">
        <v>279</v>
      </c>
      <c r="K4393" s="9">
        <v>15.400000000005093</v>
      </c>
      <c r="L4393" s="69"/>
      <c r="M4393" s="67">
        <f t="shared" si="114"/>
        <v>15.400000000005093</v>
      </c>
      <c r="S4393" s="225"/>
      <c r="T4393" s="63"/>
      <c r="U4393" s="63"/>
      <c r="V4393" s="50"/>
      <c r="W4393" s="9"/>
    </row>
    <row r="4394" spans="1:23" ht="15">
      <c r="A4394" s="28" t="s">
        <v>932</v>
      </c>
      <c r="B4394" s="277" t="s">
        <v>2053</v>
      </c>
      <c r="C4394" s="3"/>
      <c r="D4394" s="3"/>
      <c r="E4394" s="9" t="s">
        <v>279</v>
      </c>
      <c r="F4394" s="9" t="s">
        <v>279</v>
      </c>
      <c r="G4394" s="9" t="s">
        <v>279</v>
      </c>
      <c r="H4394" s="9" t="s">
        <v>279</v>
      </c>
      <c r="I4394" s="9" t="s">
        <v>279</v>
      </c>
      <c r="J4394" s="9" t="s">
        <v>279</v>
      </c>
      <c r="K4394" s="9">
        <v>9.8000000000010914</v>
      </c>
      <c r="L4394" s="69"/>
      <c r="M4394" s="67">
        <f t="shared" si="114"/>
        <v>9.8000000000010914</v>
      </c>
      <c r="S4394" s="225"/>
      <c r="T4394" s="63"/>
      <c r="U4394" s="63"/>
      <c r="V4394" s="50"/>
      <c r="W4394" s="9"/>
    </row>
    <row r="4395" spans="1:23" ht="15">
      <c r="A4395" s="28" t="s">
        <v>933</v>
      </c>
      <c r="B4395" s="277" t="s">
        <v>2052</v>
      </c>
      <c r="C4395" s="3"/>
      <c r="D4395" s="3"/>
      <c r="E4395" s="9" t="s">
        <v>279</v>
      </c>
      <c r="F4395" s="9" t="s">
        <v>279</v>
      </c>
      <c r="G4395" s="9" t="s">
        <v>279</v>
      </c>
      <c r="H4395" s="9" t="s">
        <v>279</v>
      </c>
      <c r="I4395" s="9" t="s">
        <v>279</v>
      </c>
      <c r="J4395" s="9" t="s">
        <v>279</v>
      </c>
      <c r="K4395" s="9">
        <v>7.7000000000007276</v>
      </c>
      <c r="L4395" s="69"/>
      <c r="M4395" s="67">
        <f t="shared" si="114"/>
        <v>7.7000000000007276</v>
      </c>
      <c r="S4395" s="225"/>
      <c r="T4395" s="63"/>
      <c r="U4395" s="63"/>
      <c r="V4395" s="50"/>
      <c r="W4395" s="9"/>
    </row>
    <row r="4396" spans="1:23" ht="15">
      <c r="A4396" s="28" t="s">
        <v>934</v>
      </c>
      <c r="B4396" s="229" t="s">
        <v>1676</v>
      </c>
      <c r="C4396" s="3"/>
      <c r="D4396" s="3"/>
      <c r="E4396" s="9" t="s">
        <v>279</v>
      </c>
      <c r="F4396" s="9" t="s">
        <v>279</v>
      </c>
      <c r="G4396" s="9" t="s">
        <v>279</v>
      </c>
      <c r="H4396" s="9" t="s">
        <v>279</v>
      </c>
      <c r="I4396" s="9">
        <v>1.5000000000009095</v>
      </c>
      <c r="J4396" s="9" t="s">
        <v>279</v>
      </c>
      <c r="K4396" s="9" t="s">
        <v>279</v>
      </c>
      <c r="L4396" s="69"/>
      <c r="M4396" s="67">
        <f t="shared" si="114"/>
        <v>1.5000000000009095</v>
      </c>
      <c r="S4396" s="225"/>
      <c r="T4396" s="63"/>
      <c r="U4396" s="63"/>
      <c r="V4396" s="50"/>
      <c r="W4396" s="9"/>
    </row>
    <row r="4397" spans="1:23" ht="15">
      <c r="A4397" s="28" t="s">
        <v>935</v>
      </c>
      <c r="B4397" s="229" t="s">
        <v>1651</v>
      </c>
      <c r="C4397" s="3"/>
      <c r="D4397" s="3"/>
      <c r="E4397" s="9" t="s">
        <v>279</v>
      </c>
      <c r="F4397" s="9" t="s">
        <v>279</v>
      </c>
      <c r="G4397" s="9" t="s">
        <v>279</v>
      </c>
      <c r="H4397" s="9" t="s">
        <v>279</v>
      </c>
      <c r="I4397" s="9">
        <v>1.3000000000010914</v>
      </c>
      <c r="J4397" s="9" t="s">
        <v>279</v>
      </c>
      <c r="K4397" s="9" t="s">
        <v>279</v>
      </c>
      <c r="L4397" s="69"/>
      <c r="M4397" s="67">
        <f t="shared" si="114"/>
        <v>1.3000000000010914</v>
      </c>
      <c r="S4397" s="225"/>
      <c r="T4397" s="63"/>
      <c r="U4397" s="63"/>
      <c r="V4397" s="50"/>
      <c r="W4397" s="9"/>
    </row>
    <row r="4398" spans="1:23" ht="15">
      <c r="A4398" s="28" t="s">
        <v>2501</v>
      </c>
      <c r="B4398" s="225" t="s">
        <v>1641</v>
      </c>
      <c r="C4398" s="3"/>
      <c r="D4398" s="3"/>
      <c r="E4398" s="9" t="s">
        <v>279</v>
      </c>
      <c r="F4398" s="9" t="s">
        <v>279</v>
      </c>
      <c r="G4398" s="9" t="s">
        <v>279</v>
      </c>
      <c r="H4398" s="9" t="s">
        <v>279</v>
      </c>
      <c r="I4398" s="64" t="s">
        <v>280</v>
      </c>
      <c r="J4398" s="9" t="s">
        <v>279</v>
      </c>
      <c r="K4398" s="9" t="s">
        <v>279</v>
      </c>
      <c r="L4398" s="69"/>
      <c r="M4398" s="67">
        <f t="shared" si="114"/>
        <v>0</v>
      </c>
      <c r="S4398" s="225"/>
      <c r="T4398" s="63"/>
      <c r="U4398" s="63"/>
      <c r="V4398" s="50"/>
      <c r="W4398" s="9"/>
    </row>
    <row r="4399" spans="1:23" ht="15">
      <c r="A4399" s="28" t="s">
        <v>3315</v>
      </c>
      <c r="B4399" s="63" t="s">
        <v>3377</v>
      </c>
      <c r="C4399" s="3"/>
      <c r="D4399" s="3"/>
      <c r="E4399" s="9"/>
      <c r="F4399" s="9"/>
      <c r="G4399" s="9"/>
      <c r="H4399" s="9"/>
      <c r="I4399" s="9"/>
      <c r="J4399" s="9"/>
      <c r="K4399" s="9"/>
      <c r="L4399" s="69"/>
      <c r="M4399" s="67"/>
      <c r="S4399" s="225"/>
      <c r="T4399" s="63"/>
      <c r="U4399" s="63"/>
      <c r="V4399" s="50"/>
      <c r="W4399" s="9"/>
    </row>
    <row r="4400" spans="1:23" ht="15">
      <c r="A4400" s="28" t="s">
        <v>3316</v>
      </c>
      <c r="B4400" s="63" t="s">
        <v>3371</v>
      </c>
      <c r="C4400" s="3"/>
      <c r="D4400" s="3"/>
      <c r="E4400" s="9"/>
      <c r="F4400" s="9"/>
      <c r="G4400" s="9"/>
      <c r="H4400" s="9"/>
      <c r="I4400" s="9"/>
      <c r="J4400" s="9"/>
      <c r="K4400" s="9"/>
      <c r="L4400" s="69"/>
      <c r="M4400" s="67"/>
      <c r="S4400" s="225"/>
      <c r="T4400" s="63"/>
      <c r="U4400" s="63"/>
      <c r="V4400" s="50"/>
      <c r="W4400" s="9"/>
    </row>
    <row r="4401" spans="1:23" ht="15">
      <c r="A4401" s="28" t="s">
        <v>3317</v>
      </c>
      <c r="B4401" s="63" t="s">
        <v>3370</v>
      </c>
      <c r="C4401" s="3"/>
      <c r="D4401" s="3"/>
      <c r="E4401" s="9"/>
      <c r="F4401" s="9"/>
      <c r="G4401" s="9"/>
      <c r="H4401" s="9"/>
      <c r="I4401" s="9"/>
      <c r="J4401" s="9"/>
      <c r="K4401" s="9"/>
      <c r="L4401" s="69"/>
      <c r="M4401" s="67"/>
      <c r="S4401" s="225"/>
      <c r="T4401" s="63"/>
      <c r="U4401" s="63"/>
      <c r="V4401" s="50"/>
      <c r="W4401" s="9"/>
    </row>
    <row r="4402" spans="1:23" ht="15">
      <c r="A4402" s="28" t="s">
        <v>3318</v>
      </c>
      <c r="B4402" s="63" t="s">
        <v>3386</v>
      </c>
      <c r="C4402" s="3"/>
      <c r="D4402" s="3"/>
      <c r="E4402" s="9"/>
      <c r="F4402" s="9"/>
      <c r="G4402" s="9"/>
      <c r="H4402" s="9"/>
      <c r="I4402" s="9"/>
      <c r="J4402" s="9"/>
      <c r="K4402" s="9"/>
      <c r="L4402" s="69"/>
      <c r="M4402" s="67"/>
      <c r="S4402" s="225"/>
      <c r="T4402" s="63"/>
      <c r="U4402" s="63"/>
      <c r="V4402" s="50"/>
      <c r="W4402" s="9"/>
    </row>
    <row r="4403" spans="1:23" ht="15">
      <c r="A4403" s="28" t="s">
        <v>3319</v>
      </c>
      <c r="B4403" s="63" t="s">
        <v>3385</v>
      </c>
      <c r="C4403" s="3"/>
      <c r="D4403" s="3"/>
      <c r="E4403" s="9"/>
      <c r="F4403" s="9"/>
      <c r="G4403" s="9"/>
      <c r="H4403" s="9"/>
      <c r="I4403" s="9"/>
      <c r="J4403" s="9"/>
      <c r="K4403" s="9"/>
      <c r="L4403" s="69"/>
      <c r="M4403" s="67"/>
      <c r="S4403" s="225"/>
      <c r="T4403" s="63"/>
      <c r="U4403" s="63"/>
      <c r="V4403" s="50"/>
      <c r="W4403" s="9"/>
    </row>
    <row r="4404" spans="1:23" ht="15">
      <c r="A4404" s="28" t="s">
        <v>3320</v>
      </c>
      <c r="B4404" s="63" t="s">
        <v>3373</v>
      </c>
      <c r="C4404" s="3"/>
      <c r="D4404" s="3"/>
      <c r="E4404" s="9"/>
      <c r="F4404" s="9"/>
      <c r="G4404" s="9"/>
      <c r="H4404" s="9"/>
      <c r="I4404" s="9"/>
      <c r="J4404" s="9"/>
      <c r="K4404" s="9"/>
      <c r="L4404" s="69"/>
      <c r="M4404" s="67"/>
      <c r="S4404" s="225"/>
      <c r="T4404" s="63"/>
      <c r="U4404" s="63"/>
      <c r="V4404" s="50"/>
      <c r="W4404" s="9"/>
    </row>
    <row r="4405" spans="1:23" ht="15">
      <c r="A4405" s="28" t="s">
        <v>3321</v>
      </c>
      <c r="B4405" s="63" t="s">
        <v>3367</v>
      </c>
      <c r="C4405" s="3"/>
      <c r="D4405" s="3"/>
      <c r="E4405" s="9"/>
      <c r="F4405" s="9"/>
      <c r="G4405" s="9"/>
      <c r="H4405" s="9"/>
      <c r="I4405" s="9"/>
      <c r="J4405" s="9"/>
      <c r="K4405" s="9"/>
      <c r="L4405" s="69"/>
      <c r="M4405" s="67"/>
      <c r="S4405" s="225"/>
      <c r="T4405" s="63"/>
      <c r="U4405" s="63"/>
      <c r="V4405" s="50"/>
      <c r="W4405" s="9"/>
    </row>
    <row r="4406" spans="1:23" ht="15">
      <c r="A4406" s="28" t="s">
        <v>3322</v>
      </c>
      <c r="B4406" s="63" t="s">
        <v>3398</v>
      </c>
      <c r="C4406" s="3"/>
      <c r="D4406" s="3"/>
      <c r="E4406" s="9"/>
      <c r="F4406" s="9"/>
      <c r="G4406" s="9"/>
      <c r="H4406" s="9"/>
      <c r="I4406" s="9"/>
      <c r="J4406" s="9"/>
      <c r="K4406" s="9"/>
      <c r="L4406" s="69"/>
      <c r="M4406" s="67"/>
      <c r="S4406" s="225"/>
      <c r="T4406" s="63"/>
      <c r="U4406" s="63"/>
      <c r="V4406" s="50"/>
      <c r="W4406" s="9"/>
    </row>
    <row r="4407" spans="1:23" ht="15">
      <c r="A4407" s="28" t="s">
        <v>3323</v>
      </c>
      <c r="B4407" s="277" t="s">
        <v>3366</v>
      </c>
      <c r="C4407" s="3"/>
      <c r="D4407" s="3"/>
      <c r="E4407" s="9"/>
      <c r="F4407" s="9"/>
      <c r="G4407" s="9"/>
      <c r="H4407" s="9"/>
      <c r="I4407" s="9"/>
      <c r="J4407" s="9"/>
      <c r="K4407" s="9"/>
      <c r="L4407" s="69"/>
      <c r="M4407" s="67"/>
      <c r="S4407" s="225"/>
      <c r="T4407" s="63"/>
      <c r="U4407" s="63"/>
      <c r="V4407" s="50"/>
      <c r="W4407" s="9"/>
    </row>
    <row r="4408" spans="1:23" ht="15">
      <c r="A4408" s="28" t="s">
        <v>3324</v>
      </c>
      <c r="B4408" s="63" t="s">
        <v>3382</v>
      </c>
      <c r="C4408" s="3"/>
      <c r="D4408" s="3"/>
      <c r="E4408" s="9"/>
      <c r="F4408" s="9"/>
      <c r="G4408" s="9"/>
      <c r="H4408" s="9"/>
      <c r="I4408" s="9"/>
      <c r="J4408" s="9"/>
      <c r="K4408" s="9"/>
      <c r="L4408" s="69"/>
      <c r="M4408" s="67"/>
      <c r="S4408" s="225"/>
      <c r="T4408" s="63"/>
      <c r="U4408" s="63"/>
      <c r="V4408" s="50"/>
      <c r="W4408" s="9"/>
    </row>
    <row r="4409" spans="1:23" ht="15">
      <c r="A4409" s="28" t="s">
        <v>3325</v>
      </c>
      <c r="B4409" s="63" t="s">
        <v>3379</v>
      </c>
      <c r="C4409" s="3"/>
      <c r="D4409" s="3"/>
      <c r="E4409" s="9"/>
      <c r="F4409" s="9"/>
      <c r="G4409" s="9"/>
      <c r="H4409" s="9"/>
      <c r="I4409" s="9"/>
      <c r="J4409" s="9"/>
      <c r="K4409" s="9"/>
      <c r="L4409" s="69"/>
      <c r="M4409" s="67"/>
      <c r="S4409" s="225"/>
      <c r="T4409" s="63"/>
      <c r="U4409" s="63"/>
      <c r="V4409" s="50"/>
      <c r="W4409" s="9"/>
    </row>
    <row r="4410" spans="1:23" ht="15">
      <c r="A4410" s="28" t="s">
        <v>3326</v>
      </c>
      <c r="B4410" s="63" t="s">
        <v>3394</v>
      </c>
      <c r="C4410" s="3"/>
      <c r="D4410" s="3"/>
      <c r="E4410" s="9"/>
      <c r="F4410" s="9"/>
      <c r="G4410" s="9"/>
      <c r="H4410" s="9"/>
      <c r="I4410" s="9"/>
      <c r="J4410" s="9"/>
      <c r="K4410" s="9"/>
      <c r="L4410" s="69"/>
      <c r="M4410" s="67"/>
      <c r="S4410" s="225"/>
      <c r="T4410" s="63"/>
      <c r="U4410" s="63"/>
      <c r="V4410" s="50"/>
      <c r="W4410" s="9"/>
    </row>
    <row r="4411" spans="1:23" ht="15">
      <c r="A4411" s="28" t="s">
        <v>3327</v>
      </c>
      <c r="B4411" s="63" t="s">
        <v>180</v>
      </c>
      <c r="C4411" s="3"/>
      <c r="D4411" s="3"/>
      <c r="E4411" s="9"/>
      <c r="F4411" s="9"/>
      <c r="G4411" s="9"/>
      <c r="H4411" s="9"/>
      <c r="I4411" s="9"/>
      <c r="J4411" s="9"/>
      <c r="K4411" s="9"/>
      <c r="L4411" s="69"/>
      <c r="M4411" s="67"/>
      <c r="S4411" s="225"/>
      <c r="T4411" s="63"/>
      <c r="U4411" s="63"/>
      <c r="V4411" s="50"/>
      <c r="W4411" s="9"/>
    </row>
    <row r="4412" spans="1:23" ht="15">
      <c r="A4412" s="28" t="s">
        <v>3328</v>
      </c>
      <c r="B4412" s="63" t="s">
        <v>3395</v>
      </c>
      <c r="C4412" s="3"/>
      <c r="D4412" s="3"/>
      <c r="E4412" s="9"/>
      <c r="F4412" s="9"/>
      <c r="G4412" s="9"/>
      <c r="H4412" s="9"/>
      <c r="I4412" s="9"/>
      <c r="J4412" s="9"/>
      <c r="K4412" s="9"/>
      <c r="L4412" s="69"/>
      <c r="M4412" s="67"/>
      <c r="S4412" s="225"/>
      <c r="T4412" s="63"/>
      <c r="U4412" s="63"/>
      <c r="V4412" s="50"/>
      <c r="W4412" s="9"/>
    </row>
    <row r="4413" spans="1:23" ht="15">
      <c r="A4413" s="28" t="s">
        <v>3329</v>
      </c>
      <c r="B4413" s="63" t="s">
        <v>3374</v>
      </c>
      <c r="C4413" s="3"/>
      <c r="D4413" s="3"/>
      <c r="E4413" s="9"/>
      <c r="F4413" s="9"/>
      <c r="G4413" s="9"/>
      <c r="H4413" s="9"/>
      <c r="I4413" s="9"/>
      <c r="J4413" s="9"/>
      <c r="K4413" s="9"/>
      <c r="L4413" s="69"/>
      <c r="M4413" s="67"/>
      <c r="S4413" s="225"/>
      <c r="T4413" s="63"/>
      <c r="U4413" s="63"/>
      <c r="V4413" s="50"/>
      <c r="W4413" s="9"/>
    </row>
    <row r="4414" spans="1:23" ht="15">
      <c r="A4414" s="28" t="s">
        <v>3330</v>
      </c>
      <c r="B4414" s="63" t="s">
        <v>3368</v>
      </c>
      <c r="C4414" s="3"/>
      <c r="D4414" s="3"/>
      <c r="E4414" s="9"/>
      <c r="F4414" s="9"/>
      <c r="G4414" s="9"/>
      <c r="H4414" s="9"/>
      <c r="I4414" s="9"/>
      <c r="J4414" s="9"/>
      <c r="K4414" s="9"/>
      <c r="L4414" s="69"/>
      <c r="M4414" s="67"/>
      <c r="S4414" s="225"/>
      <c r="T4414" s="63"/>
      <c r="U4414" s="63"/>
      <c r="V4414" s="50"/>
      <c r="W4414" s="9"/>
    </row>
    <row r="4415" spans="1:23" ht="15">
      <c r="A4415" s="28" t="s">
        <v>3331</v>
      </c>
      <c r="B4415" s="63" t="s">
        <v>3375</v>
      </c>
      <c r="C4415" s="3"/>
      <c r="D4415" s="3"/>
      <c r="E4415" s="9"/>
      <c r="F4415" s="9"/>
      <c r="G4415" s="9"/>
      <c r="H4415" s="9"/>
      <c r="I4415" s="9"/>
      <c r="J4415" s="9"/>
      <c r="K4415" s="9"/>
      <c r="L4415" s="69"/>
      <c r="M4415" s="67"/>
      <c r="S4415" s="225"/>
      <c r="T4415" s="63"/>
      <c r="U4415" s="63"/>
      <c r="V4415" s="50"/>
      <c r="W4415" s="9"/>
    </row>
    <row r="4416" spans="1:23" ht="15">
      <c r="A4416" s="28" t="s">
        <v>3332</v>
      </c>
      <c r="B4416" s="63" t="s">
        <v>3372</v>
      </c>
      <c r="C4416" s="3"/>
      <c r="D4416" s="3"/>
      <c r="E4416" s="9"/>
      <c r="F4416" s="9"/>
      <c r="G4416" s="9"/>
      <c r="H4416" s="9"/>
      <c r="I4416" s="9"/>
      <c r="J4416" s="9"/>
      <c r="K4416" s="9"/>
      <c r="L4416" s="69"/>
      <c r="M4416" s="67"/>
      <c r="S4416" s="225"/>
      <c r="T4416" s="63"/>
      <c r="U4416" s="63"/>
      <c r="V4416" s="50"/>
      <c r="W4416" s="9"/>
    </row>
    <row r="4417" spans="1:23" ht="15">
      <c r="A4417" s="28" t="s">
        <v>3333</v>
      </c>
      <c r="B4417" s="63" t="s">
        <v>3383</v>
      </c>
      <c r="C4417" s="3"/>
      <c r="D4417" s="3"/>
      <c r="E4417" s="9"/>
      <c r="F4417" s="9"/>
      <c r="G4417" s="9"/>
      <c r="H4417" s="9"/>
      <c r="I4417" s="9"/>
      <c r="J4417" s="9"/>
      <c r="K4417" s="9"/>
      <c r="L4417" s="69"/>
      <c r="M4417" s="67"/>
      <c r="S4417" s="225"/>
      <c r="T4417" s="63"/>
      <c r="U4417" s="63"/>
      <c r="V4417" s="50"/>
      <c r="W4417" s="9"/>
    </row>
    <row r="4418" spans="1:23" ht="15">
      <c r="A4418" s="28" t="s">
        <v>3334</v>
      </c>
      <c r="B4418" s="63" t="s">
        <v>3378</v>
      </c>
      <c r="C4418" s="3"/>
      <c r="D4418" s="3"/>
      <c r="E4418" s="9"/>
      <c r="F4418" s="9"/>
      <c r="G4418" s="9"/>
      <c r="H4418" s="9"/>
      <c r="I4418" s="9"/>
      <c r="J4418" s="9"/>
      <c r="K4418" s="9"/>
      <c r="L4418" s="69"/>
      <c r="M4418" s="67"/>
      <c r="S4418" s="225"/>
      <c r="T4418" s="63"/>
      <c r="U4418" s="63"/>
      <c r="V4418" s="50"/>
      <c r="W4418" s="9"/>
    </row>
    <row r="4419" spans="1:23" ht="15">
      <c r="A4419" s="28" t="s">
        <v>3335</v>
      </c>
      <c r="B4419" s="277" t="s">
        <v>3365</v>
      </c>
      <c r="C4419" s="3"/>
      <c r="D4419" s="3"/>
      <c r="E4419" s="9"/>
      <c r="F4419" s="9"/>
      <c r="G4419" s="9"/>
      <c r="H4419" s="9"/>
      <c r="I4419" s="9"/>
      <c r="J4419" s="9"/>
      <c r="K4419" s="9"/>
      <c r="L4419" s="69"/>
      <c r="M4419" s="67"/>
      <c r="S4419" s="225"/>
      <c r="T4419" s="63"/>
      <c r="U4419" s="63"/>
      <c r="V4419" s="50"/>
      <c r="W4419" s="9"/>
    </row>
    <row r="4420" spans="1:23" ht="15">
      <c r="A4420" s="28" t="s">
        <v>3336</v>
      </c>
      <c r="B4420" s="63" t="s">
        <v>3380</v>
      </c>
      <c r="C4420" s="3"/>
      <c r="D4420" s="3"/>
      <c r="E4420" s="9"/>
      <c r="F4420" s="9"/>
      <c r="G4420" s="9"/>
      <c r="H4420" s="9"/>
      <c r="I4420" s="9"/>
      <c r="J4420" s="9"/>
      <c r="K4420" s="9"/>
      <c r="L4420" s="69"/>
      <c r="M4420" s="67"/>
      <c r="S4420" s="225"/>
      <c r="T4420" s="63"/>
      <c r="U4420" s="63"/>
      <c r="V4420" s="50"/>
      <c r="W4420" s="9"/>
    </row>
    <row r="4421" spans="1:23" ht="15">
      <c r="A4421" s="28" t="s">
        <v>3337</v>
      </c>
      <c r="B4421" s="63" t="s">
        <v>3399</v>
      </c>
      <c r="C4421" s="3"/>
      <c r="D4421" s="3"/>
      <c r="E4421" s="9"/>
      <c r="F4421" s="9"/>
      <c r="G4421" s="9"/>
      <c r="H4421" s="9"/>
      <c r="I4421" s="9"/>
      <c r="J4421" s="9"/>
      <c r="K4421" s="9"/>
      <c r="L4421" s="69"/>
      <c r="M4421" s="67"/>
      <c r="S4421" s="225"/>
      <c r="T4421" s="63"/>
      <c r="U4421" s="63"/>
      <c r="V4421" s="50"/>
      <c r="W4421" s="9"/>
    </row>
    <row r="4422" spans="1:23" ht="15">
      <c r="A4422" s="28" t="s">
        <v>3338</v>
      </c>
      <c r="B4422" s="63" t="s">
        <v>3369</v>
      </c>
      <c r="C4422" s="3"/>
      <c r="D4422" s="3"/>
      <c r="E4422" s="9"/>
      <c r="F4422" s="9"/>
      <c r="G4422" s="9"/>
      <c r="H4422" s="9"/>
      <c r="I4422" s="9"/>
      <c r="J4422" s="9"/>
      <c r="K4422" s="9"/>
      <c r="L4422" s="69"/>
      <c r="M4422" s="67"/>
      <c r="S4422" s="225"/>
      <c r="T4422" s="63"/>
      <c r="U4422" s="63"/>
      <c r="V4422" s="50"/>
      <c r="W4422" s="9"/>
    </row>
    <row r="4423" spans="1:23" ht="15">
      <c r="A4423" s="28" t="s">
        <v>4129</v>
      </c>
      <c r="B4423" s="63" t="s">
        <v>3376</v>
      </c>
      <c r="C4423" s="3"/>
      <c r="D4423" s="3"/>
      <c r="E4423" s="9"/>
      <c r="F4423" s="9"/>
      <c r="G4423" s="9"/>
      <c r="H4423" s="9"/>
      <c r="I4423" s="9"/>
      <c r="J4423" s="9"/>
      <c r="K4423" s="9"/>
      <c r="L4423" s="69"/>
      <c r="M4423" s="67"/>
      <c r="S4423" s="225"/>
      <c r="T4423" s="63"/>
      <c r="U4423" s="63"/>
      <c r="V4423" s="50"/>
      <c r="W4423" s="9"/>
    </row>
    <row r="4424" spans="1:23" ht="15">
      <c r="A4424" s="28" t="s">
        <v>4130</v>
      </c>
      <c r="B4424" s="63" t="s">
        <v>3397</v>
      </c>
      <c r="C4424" s="3"/>
      <c r="D4424" s="3"/>
      <c r="E4424" s="9"/>
      <c r="F4424" s="9"/>
      <c r="G4424" s="9"/>
      <c r="H4424" s="9"/>
      <c r="I4424" s="9"/>
      <c r="J4424" s="9"/>
      <c r="K4424" s="9"/>
      <c r="L4424" s="69"/>
      <c r="M4424" s="67"/>
      <c r="S4424" s="225"/>
      <c r="T4424" s="63"/>
      <c r="U4424" s="63"/>
      <c r="V4424" s="50"/>
      <c r="W4424" s="9"/>
    </row>
    <row r="4425" spans="1:23" ht="15">
      <c r="A4425" s="28" t="s">
        <v>4131</v>
      </c>
      <c r="B4425" s="63" t="s">
        <v>3381</v>
      </c>
      <c r="C4425" s="3"/>
      <c r="D4425" s="3"/>
      <c r="E4425" s="9"/>
      <c r="F4425" s="9"/>
      <c r="G4425" s="9"/>
      <c r="H4425" s="9"/>
      <c r="I4425" s="9"/>
      <c r="J4425" s="9"/>
      <c r="K4425" s="9"/>
      <c r="L4425" s="69"/>
      <c r="M4425" s="67"/>
      <c r="S4425" s="225"/>
      <c r="T4425" s="63"/>
      <c r="U4425" s="63"/>
      <c r="V4425" s="50"/>
      <c r="W4425" s="9"/>
    </row>
    <row r="4426" spans="1:23" ht="15">
      <c r="A4426" s="28"/>
      <c r="B4426" s="63"/>
      <c r="E4426" s="9"/>
      <c r="F4426" s="9"/>
      <c r="G4426" s="9"/>
      <c r="H4426" s="9"/>
      <c r="L4426" s="69"/>
      <c r="M4426" s="67"/>
      <c r="S4426" s="225"/>
      <c r="T4426" s="63"/>
      <c r="U4426" s="63"/>
      <c r="V4426" s="50"/>
      <c r="W4426" s="9"/>
    </row>
    <row r="4427" spans="1:23" ht="15">
      <c r="A4427" s="28"/>
      <c r="B4427" s="63"/>
      <c r="E4427" s="9"/>
      <c r="F4427" s="9"/>
      <c r="G4427" s="9"/>
      <c r="L4427" s="69"/>
      <c r="M4427" s="67"/>
      <c r="S4427" s="225"/>
      <c r="T4427" s="63"/>
      <c r="U4427" s="63"/>
      <c r="V4427" s="50"/>
      <c r="W4427" s="9"/>
    </row>
    <row r="4428" spans="1:23" ht="15">
      <c r="A4428" s="28"/>
      <c r="B4428" s="63"/>
      <c r="E4428" s="9"/>
      <c r="L4428" s="69"/>
    </row>
    <row r="4429" spans="1:23" ht="25.5">
      <c r="A4429" s="23" t="s">
        <v>210</v>
      </c>
      <c r="L4429" s="69"/>
    </row>
    <row r="4430" spans="1:23">
      <c r="L4430" s="69"/>
    </row>
    <row r="4431" spans="1:23" ht="15">
      <c r="A4431" s="39"/>
      <c r="B4431" s="39"/>
      <c r="C4431" s="39"/>
      <c r="D4431" s="39"/>
      <c r="E4431" s="61">
        <v>2016</v>
      </c>
      <c r="F4431" s="61">
        <v>2017</v>
      </c>
      <c r="G4431" s="61">
        <v>2018</v>
      </c>
      <c r="H4431" s="61">
        <v>2019</v>
      </c>
      <c r="I4431" s="61">
        <v>2020</v>
      </c>
      <c r="J4431" s="61">
        <v>2021</v>
      </c>
      <c r="K4431" s="61">
        <v>2022</v>
      </c>
      <c r="L4431" s="69"/>
      <c r="M4431" s="70" t="s">
        <v>40</v>
      </c>
    </row>
    <row r="4432" spans="1:23" ht="15">
      <c r="A4432" s="28" t="s">
        <v>0</v>
      </c>
      <c r="B4432" s="63" t="s">
        <v>11</v>
      </c>
      <c r="E4432" s="217">
        <v>484.7</v>
      </c>
      <c r="F4432" s="217">
        <v>374</v>
      </c>
      <c r="G4432" s="9">
        <v>271.2</v>
      </c>
      <c r="H4432" s="9">
        <v>453.09999999999854</v>
      </c>
      <c r="I4432" s="9">
        <v>0</v>
      </c>
      <c r="J4432" s="9">
        <v>0</v>
      </c>
      <c r="K4432" s="9">
        <v>296.80000000000291</v>
      </c>
      <c r="L4432" s="69"/>
      <c r="M4432" s="67">
        <f t="shared" ref="M4432:M4463" si="115">SUM(E4432:K4432)</f>
        <v>1879.8000000000015</v>
      </c>
      <c r="O4432" t="s">
        <v>329</v>
      </c>
      <c r="R4432" s="219"/>
      <c r="S4432" s="277"/>
      <c r="T4432" s="63"/>
      <c r="U4432" s="347"/>
      <c r="V4432" s="63"/>
      <c r="W4432" s="63"/>
    </row>
    <row r="4433" spans="1:23" ht="15">
      <c r="A4433" s="28" t="s">
        <v>2</v>
      </c>
      <c r="B4433" s="63" t="s">
        <v>17</v>
      </c>
      <c r="E4433" s="217">
        <v>485.5</v>
      </c>
      <c r="F4433" s="217">
        <v>338.5</v>
      </c>
      <c r="G4433" s="217">
        <v>369.2</v>
      </c>
      <c r="H4433" s="9">
        <v>313.19999999999709</v>
      </c>
      <c r="I4433" s="9">
        <v>0</v>
      </c>
      <c r="J4433" s="9">
        <v>0</v>
      </c>
      <c r="K4433" s="9">
        <v>282.79999999999927</v>
      </c>
      <c r="L4433" s="69"/>
      <c r="M4433" s="67">
        <f t="shared" si="115"/>
        <v>1789.1999999999964</v>
      </c>
      <c r="O4433" t="s">
        <v>376</v>
      </c>
      <c r="R4433" s="219"/>
      <c r="S4433" s="225"/>
      <c r="T4433" s="63"/>
      <c r="U4433" s="347"/>
      <c r="V4433" s="63"/>
      <c r="W4433" s="63"/>
    </row>
    <row r="4434" spans="1:23" ht="15">
      <c r="A4434" s="28" t="s">
        <v>3</v>
      </c>
      <c r="B4434" s="63" t="s">
        <v>25</v>
      </c>
      <c r="E4434" s="9">
        <v>258.2</v>
      </c>
      <c r="F4434" s="217">
        <v>419.3</v>
      </c>
      <c r="G4434" s="9">
        <v>266</v>
      </c>
      <c r="H4434" s="217">
        <v>493.49999999999636</v>
      </c>
      <c r="I4434" s="9">
        <v>0</v>
      </c>
      <c r="J4434" s="9">
        <v>0</v>
      </c>
      <c r="K4434" s="9">
        <v>295.200000000008</v>
      </c>
      <c r="L4434" s="69"/>
      <c r="M4434" s="67">
        <f t="shared" si="115"/>
        <v>1732.2000000000044</v>
      </c>
      <c r="O4434" t="s">
        <v>337</v>
      </c>
      <c r="R4434" s="219"/>
      <c r="S4434" s="63"/>
      <c r="T4434" s="63"/>
      <c r="U4434" s="348"/>
      <c r="V4434" s="63"/>
      <c r="W4434" s="63"/>
    </row>
    <row r="4435" spans="1:23" ht="15">
      <c r="A4435" s="28" t="s">
        <v>5</v>
      </c>
      <c r="B4435" s="63" t="s">
        <v>23</v>
      </c>
      <c r="E4435" s="212">
        <v>502.5</v>
      </c>
      <c r="F4435" s="9">
        <v>217.5</v>
      </c>
      <c r="G4435" s="9">
        <v>285.5</v>
      </c>
      <c r="H4435" s="217">
        <v>510.50000000000364</v>
      </c>
      <c r="I4435" s="9">
        <v>0</v>
      </c>
      <c r="J4435" s="9">
        <v>0</v>
      </c>
      <c r="K4435" s="9">
        <v>191.09999999999854</v>
      </c>
      <c r="L4435" s="69"/>
      <c r="M4435" s="67">
        <f t="shared" si="115"/>
        <v>1707.1000000000022</v>
      </c>
      <c r="O4435" t="s">
        <v>340</v>
      </c>
      <c r="R4435" s="219"/>
      <c r="S4435" s="277"/>
      <c r="T4435" s="63"/>
      <c r="U4435" s="347"/>
      <c r="V4435" s="63"/>
      <c r="W4435" s="63"/>
    </row>
    <row r="4436" spans="1:23" ht="15">
      <c r="A4436" s="28" t="s">
        <v>7</v>
      </c>
      <c r="B4436" s="63" t="s">
        <v>21</v>
      </c>
      <c r="E4436" s="9">
        <v>243</v>
      </c>
      <c r="F4436" s="9">
        <v>294</v>
      </c>
      <c r="G4436" s="217">
        <v>348.4</v>
      </c>
      <c r="H4436" s="9">
        <v>401.50000000000728</v>
      </c>
      <c r="I4436" s="9">
        <v>0</v>
      </c>
      <c r="J4436" s="9">
        <v>0</v>
      </c>
      <c r="K4436" s="217">
        <v>395</v>
      </c>
      <c r="L4436" s="69"/>
      <c r="M4436" s="67">
        <f t="shared" si="115"/>
        <v>1681.9000000000074</v>
      </c>
      <c r="O4436" t="s">
        <v>287</v>
      </c>
      <c r="R4436" s="219"/>
      <c r="S4436" s="225"/>
      <c r="T4436" s="63"/>
      <c r="U4436" s="347"/>
      <c r="V4436" s="63"/>
      <c r="W4436" s="63"/>
    </row>
    <row r="4437" spans="1:23" ht="15">
      <c r="A4437" s="28" t="s">
        <v>8</v>
      </c>
      <c r="B4437" s="63" t="s">
        <v>13</v>
      </c>
      <c r="E4437" s="217">
        <v>417.5</v>
      </c>
      <c r="F4437" s="9">
        <v>312.3</v>
      </c>
      <c r="G4437" s="9">
        <v>186.3</v>
      </c>
      <c r="H4437" s="9">
        <v>283.50000000000364</v>
      </c>
      <c r="I4437" s="9">
        <v>0</v>
      </c>
      <c r="J4437" s="9">
        <v>0</v>
      </c>
      <c r="K4437" s="212">
        <v>470.44999999999345</v>
      </c>
      <c r="L4437" s="69"/>
      <c r="M4437" s="67">
        <f t="shared" si="115"/>
        <v>1670.049999999997</v>
      </c>
      <c r="O4437" t="s">
        <v>307</v>
      </c>
      <c r="R4437" s="219"/>
      <c r="S4437" s="225"/>
      <c r="T4437" s="63"/>
      <c r="U4437" s="347"/>
      <c r="V4437" s="63"/>
      <c r="W4437" s="63"/>
    </row>
    <row r="4438" spans="1:23" ht="15">
      <c r="A4438" s="28" t="s">
        <v>10</v>
      </c>
      <c r="B4438" s="63" t="s">
        <v>37</v>
      </c>
      <c r="E4438" s="9">
        <v>350.7</v>
      </c>
      <c r="F4438" s="217">
        <v>432</v>
      </c>
      <c r="G4438" s="9">
        <v>177.6</v>
      </c>
      <c r="H4438" s="9">
        <v>349.00000000000728</v>
      </c>
      <c r="I4438" s="9">
        <v>0</v>
      </c>
      <c r="J4438" s="9">
        <v>0</v>
      </c>
      <c r="K4438" s="9">
        <v>335.20000000000437</v>
      </c>
      <c r="L4438" s="69"/>
      <c r="M4438" s="67">
        <f t="shared" si="115"/>
        <v>1644.5000000000118</v>
      </c>
      <c r="O4438" t="s">
        <v>285</v>
      </c>
      <c r="R4438" s="219"/>
      <c r="S4438" s="277"/>
      <c r="T4438" s="63"/>
      <c r="U4438" s="347"/>
      <c r="V4438" s="63"/>
      <c r="W4438" s="63"/>
    </row>
    <row r="4439" spans="1:23" ht="15">
      <c r="A4439" s="28" t="s">
        <v>12</v>
      </c>
      <c r="B4439" s="63" t="s">
        <v>27</v>
      </c>
      <c r="E4439" s="213">
        <v>501.3</v>
      </c>
      <c r="F4439" s="9">
        <v>241.5</v>
      </c>
      <c r="G4439" s="9">
        <v>269</v>
      </c>
      <c r="H4439" s="9">
        <v>289.49999999999636</v>
      </c>
      <c r="I4439" s="9">
        <v>0</v>
      </c>
      <c r="J4439" s="9">
        <v>0</v>
      </c>
      <c r="K4439" s="9">
        <v>333.049999999992</v>
      </c>
      <c r="L4439" s="69"/>
      <c r="M4439" s="67">
        <f t="shared" si="115"/>
        <v>1634.3499999999883</v>
      </c>
      <c r="O4439" t="s">
        <v>283</v>
      </c>
      <c r="R4439" s="219"/>
      <c r="S4439" s="277"/>
      <c r="T4439" s="63"/>
      <c r="U4439" s="347"/>
      <c r="V4439" s="63"/>
      <c r="W4439" s="63"/>
    </row>
    <row r="4440" spans="1:23" ht="15">
      <c r="A4440" s="28" t="s">
        <v>14</v>
      </c>
      <c r="B4440" s="63" t="s">
        <v>31</v>
      </c>
      <c r="E4440" s="9">
        <v>360.3</v>
      </c>
      <c r="F4440" s="9">
        <v>329.5</v>
      </c>
      <c r="G4440" s="217">
        <v>323.3</v>
      </c>
      <c r="H4440" s="9">
        <v>369.09999999999491</v>
      </c>
      <c r="I4440" s="9">
        <v>0</v>
      </c>
      <c r="J4440" s="9">
        <v>0</v>
      </c>
      <c r="K4440" s="9">
        <v>234.00000000000364</v>
      </c>
      <c r="L4440" s="69"/>
      <c r="M4440" s="67">
        <f t="shared" si="115"/>
        <v>1616.1999999999985</v>
      </c>
      <c r="O4440" t="s">
        <v>289</v>
      </c>
      <c r="R4440" s="219"/>
      <c r="S4440" s="277"/>
      <c r="T4440" s="63"/>
      <c r="U4440" s="347"/>
      <c r="V4440" s="63"/>
      <c r="W4440" s="63"/>
    </row>
    <row r="4441" spans="1:23" ht="15">
      <c r="A4441" s="28" t="s">
        <v>16</v>
      </c>
      <c r="B4441" s="63" t="s">
        <v>15</v>
      </c>
      <c r="E4441" s="9">
        <v>226.8</v>
      </c>
      <c r="F4441" s="217">
        <v>471.5</v>
      </c>
      <c r="G4441" s="9">
        <v>289.7</v>
      </c>
      <c r="H4441" s="9">
        <v>282</v>
      </c>
      <c r="I4441" s="9">
        <v>0</v>
      </c>
      <c r="J4441" s="9">
        <v>0</v>
      </c>
      <c r="K4441" s="9">
        <v>229.700000000008</v>
      </c>
      <c r="L4441" s="69"/>
      <c r="M4441" s="67">
        <f t="shared" si="115"/>
        <v>1499.700000000008</v>
      </c>
      <c r="O4441" t="s">
        <v>284</v>
      </c>
      <c r="R4441" s="219"/>
      <c r="S4441" s="225"/>
      <c r="T4441" s="63"/>
      <c r="U4441" s="348"/>
      <c r="V4441" s="63"/>
      <c r="W4441" s="63"/>
    </row>
    <row r="4442" spans="1:23" ht="15">
      <c r="A4442" s="28" t="s">
        <v>18</v>
      </c>
      <c r="B4442" s="63" t="s">
        <v>6</v>
      </c>
      <c r="E4442" s="217">
        <v>450.7</v>
      </c>
      <c r="F4442" s="217">
        <v>343.4</v>
      </c>
      <c r="G4442" s="9">
        <v>258.5</v>
      </c>
      <c r="H4442" s="9">
        <v>434.50000000001455</v>
      </c>
      <c r="I4442" s="9">
        <v>0</v>
      </c>
      <c r="J4442" s="9">
        <v>0</v>
      </c>
      <c r="K4442" s="9" t="s">
        <v>279</v>
      </c>
      <c r="L4442" s="69"/>
      <c r="M4442" s="67">
        <f t="shared" si="115"/>
        <v>1487.1000000000145</v>
      </c>
      <c r="O4442" t="s">
        <v>336</v>
      </c>
      <c r="R4442" s="219"/>
      <c r="S4442" s="63"/>
      <c r="T4442" s="63"/>
      <c r="U4442" s="347"/>
      <c r="V4442" s="63"/>
      <c r="W4442" s="63"/>
    </row>
    <row r="4443" spans="1:23" ht="15">
      <c r="A4443" s="28" t="s">
        <v>20</v>
      </c>
      <c r="B4443" s="63" t="s">
        <v>144</v>
      </c>
      <c r="E4443" s="9" t="s">
        <v>279</v>
      </c>
      <c r="F4443" s="213">
        <v>518.5</v>
      </c>
      <c r="G4443" s="217">
        <v>383.3</v>
      </c>
      <c r="H4443" s="9">
        <v>194.40000000000873</v>
      </c>
      <c r="I4443" s="9">
        <v>0</v>
      </c>
      <c r="J4443" s="9">
        <v>0</v>
      </c>
      <c r="K4443" s="9">
        <v>272.30000000000291</v>
      </c>
      <c r="L4443" s="69"/>
      <c r="M4443" s="67">
        <f t="shared" si="115"/>
        <v>1368.5000000000116</v>
      </c>
      <c r="O4443" t="s">
        <v>297</v>
      </c>
      <c r="R4443" s="219"/>
      <c r="S4443" s="277"/>
      <c r="T4443" s="63"/>
      <c r="U4443" s="347"/>
      <c r="V4443" s="63"/>
      <c r="W4443" s="63"/>
    </row>
    <row r="4444" spans="1:23" ht="15">
      <c r="A4444" s="28" t="s">
        <v>22</v>
      </c>
      <c r="B4444" s="63" t="s">
        <v>1</v>
      </c>
      <c r="E4444" s="9">
        <v>192.5</v>
      </c>
      <c r="F4444" s="9">
        <v>282.39999999999998</v>
      </c>
      <c r="G4444" s="9">
        <v>182</v>
      </c>
      <c r="H4444" s="217">
        <v>527.5</v>
      </c>
      <c r="I4444" s="9">
        <v>0</v>
      </c>
      <c r="J4444" s="9">
        <v>0</v>
      </c>
      <c r="K4444" s="9">
        <v>175.399999999996</v>
      </c>
      <c r="L4444" s="69"/>
      <c r="M4444" s="67">
        <f t="shared" si="115"/>
        <v>1359.7999999999961</v>
      </c>
      <c r="O4444" t="s">
        <v>284</v>
      </c>
      <c r="R4444" s="219"/>
      <c r="S4444" s="63"/>
      <c r="T4444" s="63"/>
      <c r="U4444" s="347"/>
      <c r="V4444" s="63"/>
      <c r="W4444" s="63"/>
    </row>
    <row r="4445" spans="1:23" ht="15">
      <c r="A4445" s="28" t="s">
        <v>24</v>
      </c>
      <c r="B4445" s="63" t="s">
        <v>143</v>
      </c>
      <c r="E4445" s="9" t="s">
        <v>279</v>
      </c>
      <c r="F4445" s="214">
        <v>621.5</v>
      </c>
      <c r="G4445" s="9">
        <v>305.10000000000002</v>
      </c>
      <c r="H4445" s="9">
        <v>149.90000000000509</v>
      </c>
      <c r="I4445" s="9">
        <v>0</v>
      </c>
      <c r="J4445" s="9">
        <v>0</v>
      </c>
      <c r="K4445" s="9">
        <v>276.00000000000364</v>
      </c>
      <c r="L4445" s="69"/>
      <c r="M4445" s="67">
        <f t="shared" si="115"/>
        <v>1352.5000000000086</v>
      </c>
      <c r="O4445" t="s">
        <v>282</v>
      </c>
      <c r="R4445" t="s">
        <v>1814</v>
      </c>
      <c r="S4445" s="277"/>
      <c r="T4445" s="63"/>
      <c r="U4445" s="348"/>
      <c r="V4445" s="63"/>
      <c r="W4445" s="63"/>
    </row>
    <row r="4446" spans="1:23" ht="15">
      <c r="A4446" s="28" t="s">
        <v>26</v>
      </c>
      <c r="B4446" s="63" t="s">
        <v>39</v>
      </c>
      <c r="E4446" s="217">
        <v>452.1</v>
      </c>
      <c r="F4446" s="9">
        <v>331.9</v>
      </c>
      <c r="G4446" s="9">
        <v>144</v>
      </c>
      <c r="H4446" s="9">
        <v>283.79999999999927</v>
      </c>
      <c r="I4446" s="9">
        <v>0</v>
      </c>
      <c r="J4446" s="9">
        <v>0</v>
      </c>
      <c r="K4446" s="9">
        <v>138.85000000000582</v>
      </c>
      <c r="L4446" s="69"/>
      <c r="M4446" s="67">
        <f t="shared" si="115"/>
        <v>1350.6500000000051</v>
      </c>
      <c r="O4446" t="s">
        <v>293</v>
      </c>
      <c r="R4446" s="219"/>
      <c r="S4446" s="63"/>
      <c r="T4446" s="63"/>
      <c r="U4446" s="347"/>
      <c r="V4446" s="63"/>
      <c r="W4446" s="63"/>
    </row>
    <row r="4447" spans="1:23" ht="15">
      <c r="A4447" s="28" t="s">
        <v>28</v>
      </c>
      <c r="B4447" s="63" t="s">
        <v>19</v>
      </c>
      <c r="E4447" s="217">
        <v>486.1</v>
      </c>
      <c r="F4447" s="9">
        <v>251.9</v>
      </c>
      <c r="G4447" s="9">
        <v>214.4</v>
      </c>
      <c r="H4447" s="9">
        <v>160.80000000000291</v>
      </c>
      <c r="I4447" s="9">
        <v>0</v>
      </c>
      <c r="J4447" s="9">
        <v>0</v>
      </c>
      <c r="K4447" s="9" t="s">
        <v>279</v>
      </c>
      <c r="L4447" s="69"/>
      <c r="M4447" s="67">
        <f t="shared" si="115"/>
        <v>1113.200000000003</v>
      </c>
      <c r="O4447" t="s">
        <v>284</v>
      </c>
      <c r="R4447" s="219"/>
      <c r="S4447" s="277"/>
      <c r="T4447" s="63"/>
      <c r="U4447" s="348"/>
      <c r="V4447" s="63"/>
      <c r="W4447" s="63"/>
    </row>
    <row r="4448" spans="1:23" ht="15">
      <c r="A4448" s="28" t="s">
        <v>30</v>
      </c>
      <c r="B4448" s="63" t="s">
        <v>4</v>
      </c>
      <c r="E4448" s="9">
        <v>249.3</v>
      </c>
      <c r="F4448" s="9">
        <v>93</v>
      </c>
      <c r="G4448" s="9">
        <v>175.4</v>
      </c>
      <c r="H4448" s="214">
        <v>588.5</v>
      </c>
      <c r="I4448" s="9">
        <v>0</v>
      </c>
      <c r="J4448" s="9">
        <v>0</v>
      </c>
      <c r="K4448" s="9" t="s">
        <v>279</v>
      </c>
      <c r="L4448" s="69"/>
      <c r="M4448" s="67">
        <f t="shared" si="115"/>
        <v>1106.2</v>
      </c>
      <c r="O4448" t="s">
        <v>282</v>
      </c>
      <c r="R4448" t="s">
        <v>1814</v>
      </c>
      <c r="S4448" s="63"/>
      <c r="T4448" s="63"/>
      <c r="U4448" s="347"/>
      <c r="V4448" s="63"/>
      <c r="W4448" s="63"/>
    </row>
    <row r="4449" spans="1:23" ht="15">
      <c r="A4449" s="28" t="s">
        <v>32</v>
      </c>
      <c r="B4449" s="63" t="s">
        <v>35</v>
      </c>
      <c r="E4449" s="9">
        <v>88.6</v>
      </c>
      <c r="F4449" s="217">
        <v>376.7</v>
      </c>
      <c r="G4449" s="212">
        <v>414.8</v>
      </c>
      <c r="H4449" s="9">
        <v>199.50000000000364</v>
      </c>
      <c r="I4449" s="9">
        <v>0</v>
      </c>
      <c r="J4449" s="9">
        <v>0</v>
      </c>
      <c r="K4449" s="9" t="s">
        <v>279</v>
      </c>
      <c r="L4449" s="69"/>
      <c r="M4449" s="67">
        <f t="shared" si="115"/>
        <v>1079.6000000000035</v>
      </c>
      <c r="O4449" t="s">
        <v>311</v>
      </c>
      <c r="R4449" s="219"/>
      <c r="S4449" s="277"/>
      <c r="T4449" s="63"/>
      <c r="U4449" s="347"/>
      <c r="V4449" s="63"/>
      <c r="W4449" s="63"/>
    </row>
    <row r="4450" spans="1:23" ht="15">
      <c r="A4450" s="28" t="s">
        <v>34</v>
      </c>
      <c r="B4450" s="63" t="s">
        <v>154</v>
      </c>
      <c r="E4450" s="9" t="s">
        <v>279</v>
      </c>
      <c r="F4450" s="9" t="s">
        <v>279</v>
      </c>
      <c r="G4450" s="217">
        <v>310</v>
      </c>
      <c r="H4450" s="9">
        <v>335.29999999999563</v>
      </c>
      <c r="I4450" s="9">
        <v>0</v>
      </c>
      <c r="J4450" s="9">
        <v>0</v>
      </c>
      <c r="K4450" s="213">
        <v>426.60000000000582</v>
      </c>
      <c r="L4450" s="69"/>
      <c r="M4450" s="67">
        <f t="shared" si="115"/>
        <v>1071.9000000000015</v>
      </c>
      <c r="O4450" t="s">
        <v>319</v>
      </c>
      <c r="R4450" s="219"/>
      <c r="S4450" s="277"/>
      <c r="T4450" s="63"/>
      <c r="U4450" s="347"/>
      <c r="V4450" s="63"/>
      <c r="W4450" s="63"/>
    </row>
    <row r="4451" spans="1:23" ht="15">
      <c r="A4451" s="28" t="s">
        <v>36</v>
      </c>
      <c r="B4451" s="63" t="s">
        <v>9</v>
      </c>
      <c r="E4451" s="9">
        <v>320.89999999999998</v>
      </c>
      <c r="F4451" s="9">
        <v>182.4</v>
      </c>
      <c r="G4451" s="9">
        <v>192.7</v>
      </c>
      <c r="H4451" s="9">
        <v>181.59999999999491</v>
      </c>
      <c r="I4451" s="9">
        <v>0</v>
      </c>
      <c r="J4451" s="9">
        <v>0</v>
      </c>
      <c r="K4451" s="9">
        <v>183.69999999999709</v>
      </c>
      <c r="L4451" s="69"/>
      <c r="M4451" s="67">
        <f t="shared" si="115"/>
        <v>1061.299999999992</v>
      </c>
      <c r="R4451" s="219"/>
      <c r="S4451" s="277"/>
      <c r="T4451" s="63"/>
      <c r="U4451" s="348"/>
      <c r="V4451" s="63"/>
      <c r="W4451" s="63"/>
    </row>
    <row r="4452" spans="1:23" ht="15">
      <c r="A4452" s="28" t="s">
        <v>38</v>
      </c>
      <c r="B4452" s="63" t="s">
        <v>153</v>
      </c>
      <c r="E4452" s="9" t="s">
        <v>279</v>
      </c>
      <c r="F4452" s="9" t="s">
        <v>279</v>
      </c>
      <c r="G4452" s="213">
        <v>399.5</v>
      </c>
      <c r="H4452" s="9">
        <v>298.49999999999636</v>
      </c>
      <c r="I4452" s="9">
        <v>0</v>
      </c>
      <c r="J4452" s="9">
        <v>0</v>
      </c>
      <c r="K4452" s="217">
        <v>341.80000000001382</v>
      </c>
      <c r="L4452" s="69"/>
      <c r="M4452" s="67">
        <f t="shared" si="115"/>
        <v>1039.8000000000102</v>
      </c>
      <c r="O4452" t="s">
        <v>309</v>
      </c>
      <c r="R4452" s="219"/>
      <c r="S4452" s="225"/>
      <c r="T4452" s="63"/>
      <c r="U4452" s="347"/>
      <c r="V4452" s="63"/>
      <c r="W4452" s="63"/>
    </row>
    <row r="4453" spans="1:23" ht="15">
      <c r="A4453" s="28" t="s">
        <v>145</v>
      </c>
      <c r="B4453" s="63" t="s">
        <v>162</v>
      </c>
      <c r="E4453" s="9" t="s">
        <v>279</v>
      </c>
      <c r="F4453" s="9" t="s">
        <v>279</v>
      </c>
      <c r="G4453" s="217">
        <v>328.9</v>
      </c>
      <c r="H4453" s="217">
        <v>518.20000000000437</v>
      </c>
      <c r="I4453" s="9">
        <v>0</v>
      </c>
      <c r="J4453" s="9">
        <v>0</v>
      </c>
      <c r="K4453" s="9">
        <v>164.59999999999491</v>
      </c>
      <c r="L4453" s="69"/>
      <c r="M4453" s="67">
        <f t="shared" si="115"/>
        <v>1011.6999999999992</v>
      </c>
      <c r="O4453" t="s">
        <v>329</v>
      </c>
      <c r="R4453" s="219"/>
      <c r="S4453" s="63"/>
      <c r="T4453" s="63"/>
      <c r="U4453" s="348"/>
      <c r="V4453" s="63"/>
      <c r="W4453" s="63"/>
    </row>
    <row r="4454" spans="1:23" ht="15">
      <c r="A4454" s="28" t="s">
        <v>146</v>
      </c>
      <c r="B4454" s="63" t="s">
        <v>178</v>
      </c>
      <c r="E4454" s="217">
        <v>439.8</v>
      </c>
      <c r="F4454" s="212">
        <v>569.9</v>
      </c>
      <c r="G4454" s="9" t="s">
        <v>279</v>
      </c>
      <c r="H4454" s="9" t="s">
        <v>279</v>
      </c>
      <c r="I4454" s="9">
        <v>0</v>
      </c>
      <c r="J4454" s="9">
        <v>0</v>
      </c>
      <c r="K4454" s="9" t="s">
        <v>279</v>
      </c>
      <c r="L4454" s="69"/>
      <c r="M4454" s="67">
        <f t="shared" si="115"/>
        <v>1009.7</v>
      </c>
      <c r="O4454" t="s">
        <v>320</v>
      </c>
      <c r="R4454" s="219"/>
      <c r="S4454" s="277"/>
      <c r="T4454" s="63"/>
      <c r="U4454" s="347"/>
      <c r="V4454" s="63"/>
      <c r="W4454" s="63"/>
    </row>
    <row r="4455" spans="1:23" ht="15">
      <c r="A4455" s="28" t="s">
        <v>147</v>
      </c>
      <c r="B4455" s="63" t="s">
        <v>33</v>
      </c>
      <c r="E4455" s="9">
        <v>333.8</v>
      </c>
      <c r="F4455" s="9">
        <v>188.9</v>
      </c>
      <c r="G4455" s="9">
        <v>97.5</v>
      </c>
      <c r="H4455" s="9">
        <v>265.29999999999927</v>
      </c>
      <c r="I4455" s="9">
        <v>0</v>
      </c>
      <c r="J4455" s="9">
        <v>0</v>
      </c>
      <c r="K4455" s="9">
        <v>105.29999999999927</v>
      </c>
      <c r="L4455" s="69"/>
      <c r="M4455" s="67">
        <f t="shared" si="115"/>
        <v>990.79999999999859</v>
      </c>
      <c r="R4455" s="219"/>
      <c r="S4455" s="63"/>
      <c r="T4455" s="63"/>
      <c r="U4455" s="347"/>
      <c r="V4455" s="63"/>
      <c r="W4455" s="63"/>
    </row>
    <row r="4456" spans="1:23" ht="15">
      <c r="A4456" s="28" t="s">
        <v>151</v>
      </c>
      <c r="B4456" s="63" t="s">
        <v>155</v>
      </c>
      <c r="E4456" s="9" t="s">
        <v>279</v>
      </c>
      <c r="F4456" s="9" t="s">
        <v>279</v>
      </c>
      <c r="G4456" s="214">
        <v>603.4</v>
      </c>
      <c r="H4456" s="9">
        <v>160.79999999999927</v>
      </c>
      <c r="I4456" s="9">
        <v>0</v>
      </c>
      <c r="J4456" s="9">
        <v>0</v>
      </c>
      <c r="K4456" s="9">
        <v>207.09999999998763</v>
      </c>
      <c r="L4456" s="69"/>
      <c r="M4456" s="67">
        <f t="shared" si="115"/>
        <v>971.29999999998688</v>
      </c>
      <c r="O4456" t="s">
        <v>282</v>
      </c>
      <c r="R4456" t="s">
        <v>1814</v>
      </c>
      <c r="S4456" s="277"/>
      <c r="T4456" s="63"/>
      <c r="U4456" s="347"/>
      <c r="V4456" s="63"/>
      <c r="W4456" s="63"/>
    </row>
    <row r="4457" spans="1:23" ht="15">
      <c r="A4457" s="28" t="s">
        <v>157</v>
      </c>
      <c r="B4457" s="63" t="s">
        <v>141</v>
      </c>
      <c r="E4457" s="9" t="s">
        <v>279</v>
      </c>
      <c r="F4457" s="9">
        <v>289</v>
      </c>
      <c r="G4457" s="9">
        <v>163.4</v>
      </c>
      <c r="H4457" s="9">
        <v>288.99999999999636</v>
      </c>
      <c r="I4457" s="9">
        <v>0</v>
      </c>
      <c r="J4457" s="9">
        <v>0</v>
      </c>
      <c r="K4457" s="9">
        <v>164.10000000000582</v>
      </c>
      <c r="L4457" s="69"/>
      <c r="M4457" s="67">
        <f t="shared" si="115"/>
        <v>905.50000000000216</v>
      </c>
      <c r="R4457" s="219"/>
      <c r="S4457" s="63"/>
      <c r="T4457" s="63"/>
      <c r="U4457" s="347"/>
      <c r="V4457" s="63"/>
      <c r="W4457" s="63"/>
    </row>
    <row r="4458" spans="1:23" ht="15">
      <c r="A4458" s="28" t="s">
        <v>159</v>
      </c>
      <c r="B4458" s="63" t="s">
        <v>142</v>
      </c>
      <c r="E4458" s="9" t="s">
        <v>279</v>
      </c>
      <c r="F4458" s="9">
        <v>180</v>
      </c>
      <c r="G4458" s="9">
        <v>228.6</v>
      </c>
      <c r="H4458" s="9">
        <v>316.59999999999854</v>
      </c>
      <c r="I4458" s="9">
        <v>0</v>
      </c>
      <c r="J4458" s="9">
        <v>0</v>
      </c>
      <c r="K4458" s="9">
        <v>164.60000000000218</v>
      </c>
      <c r="L4458" s="69"/>
      <c r="M4458" s="67">
        <f t="shared" si="115"/>
        <v>889.80000000000075</v>
      </c>
      <c r="R4458" s="219"/>
      <c r="S4458" s="277"/>
      <c r="T4458" s="63"/>
      <c r="U4458" s="347"/>
      <c r="V4458" s="63"/>
      <c r="W4458" s="63"/>
    </row>
    <row r="4459" spans="1:23" ht="15">
      <c r="A4459" s="28" t="s">
        <v>160</v>
      </c>
      <c r="B4459" s="63" t="s">
        <v>790</v>
      </c>
      <c r="E4459" s="9" t="s">
        <v>279</v>
      </c>
      <c r="F4459" s="9" t="s">
        <v>279</v>
      </c>
      <c r="G4459" s="9" t="s">
        <v>279</v>
      </c>
      <c r="H4459" s="212">
        <v>574.99999999999636</v>
      </c>
      <c r="I4459" s="9">
        <v>0</v>
      </c>
      <c r="J4459" s="9">
        <v>0</v>
      </c>
      <c r="K4459" s="9">
        <v>305.09999999998763</v>
      </c>
      <c r="L4459" s="69"/>
      <c r="M4459" s="67">
        <f t="shared" si="115"/>
        <v>880.09999999998399</v>
      </c>
      <c r="O4459" t="s">
        <v>301</v>
      </c>
      <c r="R4459" s="219"/>
      <c r="S4459" s="277"/>
      <c r="T4459" s="63"/>
      <c r="U4459" s="347"/>
      <c r="V4459" s="63"/>
      <c r="W4459" s="63"/>
    </row>
    <row r="4460" spans="1:23" ht="15">
      <c r="A4460" s="28" t="s">
        <v>161</v>
      </c>
      <c r="B4460" s="63" t="s">
        <v>156</v>
      </c>
      <c r="E4460" s="9" t="s">
        <v>279</v>
      </c>
      <c r="F4460" s="9" t="s">
        <v>279</v>
      </c>
      <c r="G4460" s="9">
        <v>184.8</v>
      </c>
      <c r="H4460" s="213">
        <v>538.5</v>
      </c>
      <c r="I4460" s="9">
        <v>0</v>
      </c>
      <c r="J4460" s="9">
        <v>0</v>
      </c>
      <c r="K4460" s="9">
        <v>132.99999999999636</v>
      </c>
      <c r="L4460" s="69"/>
      <c r="M4460" s="67">
        <f t="shared" si="115"/>
        <v>856.29999999999632</v>
      </c>
      <c r="O4460" t="s">
        <v>283</v>
      </c>
      <c r="R4460" s="219"/>
      <c r="S4460" s="277"/>
      <c r="T4460" s="63"/>
      <c r="U4460" s="347"/>
      <c r="V4460" s="63"/>
      <c r="W4460" s="63"/>
    </row>
    <row r="4461" spans="1:23" ht="15">
      <c r="A4461" s="28" t="s">
        <v>163</v>
      </c>
      <c r="B4461" s="63" t="s">
        <v>753</v>
      </c>
      <c r="E4461" s="9" t="s">
        <v>279</v>
      </c>
      <c r="F4461" s="9" t="s">
        <v>279</v>
      </c>
      <c r="G4461" s="9" t="s">
        <v>279</v>
      </c>
      <c r="H4461" s="9">
        <v>461.99999999998909</v>
      </c>
      <c r="I4461" s="9">
        <v>0</v>
      </c>
      <c r="J4461" s="9">
        <v>0</v>
      </c>
      <c r="K4461" s="217">
        <v>360.99999999999636</v>
      </c>
      <c r="L4461" s="69"/>
      <c r="M4461" s="67">
        <f t="shared" si="115"/>
        <v>822.99999999998545</v>
      </c>
      <c r="O4461" t="s">
        <v>298</v>
      </c>
      <c r="R4461" s="219"/>
      <c r="S4461" s="63"/>
      <c r="T4461" s="63"/>
      <c r="U4461" s="347"/>
      <c r="V4461" s="63"/>
      <c r="W4461" s="63"/>
    </row>
    <row r="4462" spans="1:23" ht="15">
      <c r="A4462" s="28" t="s">
        <v>275</v>
      </c>
      <c r="B4462" s="63" t="s">
        <v>788</v>
      </c>
      <c r="E4462" s="9" t="s">
        <v>279</v>
      </c>
      <c r="F4462" s="9" t="s">
        <v>279</v>
      </c>
      <c r="G4462" s="9" t="s">
        <v>279</v>
      </c>
      <c r="H4462" s="9">
        <v>422.29999999999563</v>
      </c>
      <c r="I4462" s="9">
        <v>0</v>
      </c>
      <c r="J4462" s="9">
        <v>0</v>
      </c>
      <c r="K4462" s="217">
        <v>393.29999999998836</v>
      </c>
      <c r="L4462" s="69"/>
      <c r="M4462" s="67">
        <f t="shared" si="115"/>
        <v>815.59999999998399</v>
      </c>
      <c r="O4462" t="s">
        <v>285</v>
      </c>
      <c r="R4462" s="219"/>
      <c r="S4462" s="63"/>
      <c r="T4462" s="63"/>
      <c r="U4462" s="347"/>
      <c r="V4462" s="63"/>
      <c r="W4462" s="63"/>
    </row>
    <row r="4463" spans="1:23" ht="15">
      <c r="A4463" s="28" t="s">
        <v>276</v>
      </c>
      <c r="B4463" s="63" t="s">
        <v>783</v>
      </c>
      <c r="E4463" s="9" t="s">
        <v>279</v>
      </c>
      <c r="F4463" s="9" t="s">
        <v>279</v>
      </c>
      <c r="G4463" s="9" t="s">
        <v>279</v>
      </c>
      <c r="H4463" s="9">
        <v>420.30000000000291</v>
      </c>
      <c r="I4463" s="9">
        <v>0</v>
      </c>
      <c r="J4463" s="9">
        <v>0</v>
      </c>
      <c r="K4463" s="217">
        <v>338.64999999999418</v>
      </c>
      <c r="L4463" s="69"/>
      <c r="M4463" s="67">
        <f t="shared" si="115"/>
        <v>758.94999999999709</v>
      </c>
      <c r="O4463" t="s">
        <v>289</v>
      </c>
      <c r="R4463" s="219"/>
      <c r="S4463" s="225"/>
      <c r="T4463" s="63"/>
      <c r="U4463" s="347"/>
      <c r="V4463" s="63"/>
      <c r="W4463" s="63"/>
    </row>
    <row r="4464" spans="1:23" ht="15">
      <c r="A4464" s="28" t="s">
        <v>277</v>
      </c>
      <c r="B4464" s="63" t="s">
        <v>778</v>
      </c>
      <c r="E4464" s="9" t="s">
        <v>279</v>
      </c>
      <c r="F4464" s="9" t="s">
        <v>279</v>
      </c>
      <c r="G4464" s="9" t="s">
        <v>279</v>
      </c>
      <c r="H4464" s="217">
        <v>514.60000000000582</v>
      </c>
      <c r="I4464" s="9">
        <v>0</v>
      </c>
      <c r="J4464" s="9">
        <v>0</v>
      </c>
      <c r="K4464" s="9">
        <v>194.99999999999636</v>
      </c>
      <c r="L4464" s="69"/>
      <c r="M4464" s="67">
        <f t="shared" ref="M4464:M4495" si="116">SUM(E4464:K4464)</f>
        <v>709.60000000000218</v>
      </c>
      <c r="O4464" t="s">
        <v>293</v>
      </c>
      <c r="R4464" s="219"/>
      <c r="S4464" s="63"/>
      <c r="T4464" s="63"/>
      <c r="U4464" s="347"/>
      <c r="V4464" s="63"/>
      <c r="W4464" s="63"/>
    </row>
    <row r="4465" spans="1:23" ht="15">
      <c r="A4465" s="28" t="s">
        <v>278</v>
      </c>
      <c r="B4465" s="28" t="s">
        <v>733</v>
      </c>
      <c r="E4465" s="9" t="s">
        <v>279</v>
      </c>
      <c r="F4465" s="9" t="s">
        <v>279</v>
      </c>
      <c r="G4465" s="9" t="s">
        <v>279</v>
      </c>
      <c r="H4465" s="9">
        <v>413.59999999999491</v>
      </c>
      <c r="I4465" s="9">
        <v>0</v>
      </c>
      <c r="J4465" s="9">
        <v>0</v>
      </c>
      <c r="K4465" s="9">
        <v>244.29999999999927</v>
      </c>
      <c r="L4465" s="69"/>
      <c r="M4465" s="67">
        <f t="shared" si="116"/>
        <v>657.89999999999418</v>
      </c>
      <c r="R4465" s="219"/>
      <c r="S4465" s="277"/>
      <c r="T4465" s="63"/>
      <c r="U4465" s="347"/>
      <c r="V4465" s="63"/>
      <c r="W4465" s="63"/>
    </row>
    <row r="4466" spans="1:23" ht="15">
      <c r="A4466" s="28" t="s">
        <v>735</v>
      </c>
      <c r="B4466" s="63" t="s">
        <v>800</v>
      </c>
      <c r="E4466" s="9" t="s">
        <v>279</v>
      </c>
      <c r="F4466" s="9" t="s">
        <v>279</v>
      </c>
      <c r="G4466" s="9" t="s">
        <v>279</v>
      </c>
      <c r="H4466" s="9">
        <v>322.49999999999272</v>
      </c>
      <c r="I4466" s="9">
        <v>0</v>
      </c>
      <c r="J4466" s="9">
        <v>0</v>
      </c>
      <c r="K4466" s="9">
        <v>282.50000000000728</v>
      </c>
      <c r="L4466" s="69"/>
      <c r="M4466" s="67">
        <f t="shared" si="116"/>
        <v>605</v>
      </c>
      <c r="R4466" s="219"/>
      <c r="S4466" s="63"/>
      <c r="T4466" s="63"/>
      <c r="U4466" s="347"/>
      <c r="V4466" s="63"/>
      <c r="W4466" s="63"/>
    </row>
    <row r="4467" spans="1:23" ht="15">
      <c r="A4467" s="28" t="s">
        <v>736</v>
      </c>
      <c r="B4467" s="63" t="s">
        <v>757</v>
      </c>
      <c r="E4467" s="9" t="s">
        <v>279</v>
      </c>
      <c r="F4467" s="9" t="s">
        <v>279</v>
      </c>
      <c r="G4467" s="9" t="s">
        <v>279</v>
      </c>
      <c r="H4467" s="9">
        <v>397.30000000000655</v>
      </c>
      <c r="I4467" s="9">
        <v>0</v>
      </c>
      <c r="J4467" s="9">
        <v>0</v>
      </c>
      <c r="K4467" s="9">
        <v>197.70000000000073</v>
      </c>
      <c r="L4467" s="69"/>
      <c r="M4467" s="67">
        <f t="shared" si="116"/>
        <v>595.00000000000728</v>
      </c>
      <c r="R4467" s="219"/>
      <c r="S4467" s="28"/>
      <c r="T4467" s="63"/>
      <c r="U4467" s="348"/>
      <c r="V4467" s="63"/>
      <c r="W4467" s="63"/>
    </row>
    <row r="4468" spans="1:23" ht="15">
      <c r="A4468" s="28" t="s">
        <v>737</v>
      </c>
      <c r="B4468" s="63" t="s">
        <v>738</v>
      </c>
      <c r="E4468" s="9" t="s">
        <v>279</v>
      </c>
      <c r="F4468" s="9" t="s">
        <v>279</v>
      </c>
      <c r="G4468" s="9" t="s">
        <v>279</v>
      </c>
      <c r="H4468" s="9">
        <v>442.49999999999272</v>
      </c>
      <c r="I4468" s="9">
        <v>0</v>
      </c>
      <c r="J4468" s="9">
        <v>0</v>
      </c>
      <c r="K4468" s="9">
        <v>149.49999999999636</v>
      </c>
      <c r="L4468" s="69"/>
      <c r="M4468" s="67">
        <f t="shared" si="116"/>
        <v>591.99999999998909</v>
      </c>
      <c r="R4468" s="219"/>
      <c r="S4468" s="63"/>
      <c r="T4468" s="63"/>
      <c r="U4468" s="347"/>
      <c r="V4468" s="63"/>
      <c r="W4468" s="63"/>
    </row>
    <row r="4469" spans="1:23" ht="15">
      <c r="A4469" s="28" t="s">
        <v>739</v>
      </c>
      <c r="B4469" s="63" t="s">
        <v>748</v>
      </c>
      <c r="E4469" s="9" t="s">
        <v>279</v>
      </c>
      <c r="F4469" s="9" t="s">
        <v>279</v>
      </c>
      <c r="G4469" s="9" t="s">
        <v>279</v>
      </c>
      <c r="H4469" s="9">
        <v>254.29999999999563</v>
      </c>
      <c r="I4469" s="9">
        <v>0</v>
      </c>
      <c r="J4469" s="9">
        <v>0</v>
      </c>
      <c r="K4469" s="9">
        <v>332.30000000000291</v>
      </c>
      <c r="L4469" s="69"/>
      <c r="M4469" s="67">
        <f t="shared" si="116"/>
        <v>586.59999999999854</v>
      </c>
      <c r="R4469" s="219"/>
      <c r="S4469" s="277"/>
      <c r="T4469" s="63"/>
      <c r="U4469" s="348"/>
      <c r="V4469" s="63"/>
      <c r="W4469" s="63"/>
    </row>
    <row r="4470" spans="1:23" ht="15">
      <c r="A4470" s="28" t="s">
        <v>745</v>
      </c>
      <c r="B4470" s="63" t="s">
        <v>762</v>
      </c>
      <c r="E4470" s="9" t="s">
        <v>279</v>
      </c>
      <c r="F4470" s="9" t="s">
        <v>279</v>
      </c>
      <c r="G4470" s="9" t="s">
        <v>279</v>
      </c>
      <c r="H4470" s="9">
        <v>423.5</v>
      </c>
      <c r="I4470" s="9">
        <v>0</v>
      </c>
      <c r="J4470" s="9">
        <v>0</v>
      </c>
      <c r="K4470" s="9">
        <v>151.5</v>
      </c>
      <c r="L4470" s="69"/>
      <c r="M4470" s="67">
        <f t="shared" si="116"/>
        <v>575</v>
      </c>
      <c r="R4470" s="219"/>
      <c r="S4470" s="277"/>
      <c r="T4470" s="63"/>
      <c r="U4470" s="348"/>
      <c r="V4470" s="63"/>
      <c r="W4470" s="63"/>
    </row>
    <row r="4471" spans="1:23" ht="15">
      <c r="A4471" s="28" t="s">
        <v>747</v>
      </c>
      <c r="B4471" s="63" t="s">
        <v>779</v>
      </c>
      <c r="E4471" s="9" t="s">
        <v>279</v>
      </c>
      <c r="F4471" s="9" t="s">
        <v>279</v>
      </c>
      <c r="G4471" s="9" t="s">
        <v>279</v>
      </c>
      <c r="H4471" s="9">
        <v>344</v>
      </c>
      <c r="I4471" s="9">
        <v>0</v>
      </c>
      <c r="J4471" s="9">
        <v>0</v>
      </c>
      <c r="K4471" s="9">
        <v>227.39999999999782</v>
      </c>
      <c r="L4471" s="69"/>
      <c r="M4471" s="67">
        <f t="shared" si="116"/>
        <v>571.39999999999782</v>
      </c>
      <c r="R4471" s="219"/>
      <c r="S4471" s="225"/>
      <c r="T4471" s="63"/>
      <c r="U4471" s="348"/>
      <c r="V4471" s="63"/>
      <c r="W4471" s="63"/>
    </row>
    <row r="4472" spans="1:23" ht="15">
      <c r="A4472" s="28" t="s">
        <v>750</v>
      </c>
      <c r="B4472" s="63" t="s">
        <v>771</v>
      </c>
      <c r="E4472" s="9" t="s">
        <v>279</v>
      </c>
      <c r="F4472" s="9" t="s">
        <v>279</v>
      </c>
      <c r="G4472" s="9" t="s">
        <v>279</v>
      </c>
      <c r="H4472" s="9">
        <v>419.30000000000291</v>
      </c>
      <c r="I4472" s="9">
        <v>0</v>
      </c>
      <c r="J4472" s="9">
        <v>0</v>
      </c>
      <c r="K4472" s="9">
        <v>115.10000000000218</v>
      </c>
      <c r="L4472" s="69"/>
      <c r="M4472" s="67">
        <f t="shared" si="116"/>
        <v>534.40000000000509</v>
      </c>
      <c r="R4472" s="219"/>
      <c r="S4472" s="63"/>
      <c r="T4472" s="63"/>
      <c r="U4472" s="348"/>
      <c r="V4472" s="63"/>
      <c r="W4472" s="63"/>
    </row>
    <row r="4473" spans="1:23" ht="15">
      <c r="A4473" s="28" t="s">
        <v>751</v>
      </c>
      <c r="B4473" s="63" t="s">
        <v>179</v>
      </c>
      <c r="E4473" s="214">
        <v>526.25</v>
      </c>
      <c r="F4473" s="9" t="s">
        <v>279</v>
      </c>
      <c r="G4473" s="9" t="s">
        <v>279</v>
      </c>
      <c r="H4473" s="9" t="s">
        <v>279</v>
      </c>
      <c r="I4473" s="9">
        <v>0</v>
      </c>
      <c r="J4473" s="9">
        <v>0</v>
      </c>
      <c r="K4473" s="9" t="s">
        <v>279</v>
      </c>
      <c r="L4473" s="69"/>
      <c r="M4473" s="67">
        <f t="shared" si="116"/>
        <v>526.25</v>
      </c>
      <c r="O4473" t="s">
        <v>282</v>
      </c>
      <c r="R4473" t="s">
        <v>1814</v>
      </c>
      <c r="S4473" s="63"/>
      <c r="T4473" s="63"/>
      <c r="U4473" s="347"/>
      <c r="V4473" s="63"/>
      <c r="W4473" s="63"/>
    </row>
    <row r="4474" spans="1:23" ht="15">
      <c r="A4474" s="28" t="s">
        <v>754</v>
      </c>
      <c r="B4474" s="63" t="s">
        <v>784</v>
      </c>
      <c r="E4474" s="9" t="s">
        <v>279</v>
      </c>
      <c r="F4474" s="9" t="s">
        <v>279</v>
      </c>
      <c r="G4474" s="9" t="s">
        <v>279</v>
      </c>
      <c r="H4474" s="217">
        <v>525</v>
      </c>
      <c r="I4474" s="9">
        <v>0</v>
      </c>
      <c r="J4474" s="9">
        <v>0</v>
      </c>
      <c r="K4474" s="9" t="s">
        <v>279</v>
      </c>
      <c r="L4474" s="69"/>
      <c r="M4474" s="67">
        <f t="shared" si="116"/>
        <v>525</v>
      </c>
      <c r="O4474" t="s">
        <v>285</v>
      </c>
      <c r="R4474" s="219"/>
      <c r="S4474" s="277"/>
      <c r="T4474" s="63"/>
      <c r="U4474" s="347"/>
      <c r="V4474" s="63"/>
      <c r="W4474" s="63"/>
    </row>
    <row r="4475" spans="1:23" ht="15">
      <c r="A4475" s="28" t="s">
        <v>756</v>
      </c>
      <c r="B4475" s="63" t="s">
        <v>796</v>
      </c>
      <c r="E4475" s="9" t="s">
        <v>279</v>
      </c>
      <c r="F4475" s="9" t="s">
        <v>279</v>
      </c>
      <c r="G4475" s="9" t="s">
        <v>279</v>
      </c>
      <c r="H4475" s="9">
        <v>388.19999999998618</v>
      </c>
      <c r="I4475" s="9">
        <v>0</v>
      </c>
      <c r="J4475" s="9">
        <v>0</v>
      </c>
      <c r="K4475" s="9">
        <v>111.299999999992</v>
      </c>
      <c r="L4475" s="69"/>
      <c r="M4475" s="67">
        <f t="shared" si="116"/>
        <v>499.49999999997817</v>
      </c>
      <c r="R4475" s="219"/>
      <c r="S4475" s="277"/>
      <c r="T4475" s="63"/>
      <c r="U4475" s="348"/>
      <c r="V4475" s="63"/>
      <c r="W4475" s="63"/>
    </row>
    <row r="4476" spans="1:23" ht="15">
      <c r="A4476" s="28" t="s">
        <v>761</v>
      </c>
      <c r="B4476" s="63" t="s">
        <v>774</v>
      </c>
      <c r="E4476" s="9" t="s">
        <v>279</v>
      </c>
      <c r="F4476" s="9" t="s">
        <v>279</v>
      </c>
      <c r="G4476" s="9" t="s">
        <v>279</v>
      </c>
      <c r="H4476" s="217">
        <v>494.54999999999563</v>
      </c>
      <c r="I4476" s="9">
        <v>0</v>
      </c>
      <c r="J4476" s="9">
        <v>0</v>
      </c>
      <c r="K4476" s="9" t="s">
        <v>279</v>
      </c>
      <c r="L4476" s="69"/>
      <c r="M4476" s="67">
        <f t="shared" si="116"/>
        <v>494.54999999999563</v>
      </c>
      <c r="O4476" t="s">
        <v>289</v>
      </c>
      <c r="R4476" s="219"/>
      <c r="S4476" s="225"/>
      <c r="T4476" s="63"/>
      <c r="U4476" s="347"/>
      <c r="V4476" s="63"/>
      <c r="W4476" s="63"/>
    </row>
    <row r="4477" spans="1:23" ht="15">
      <c r="A4477" s="28" t="s">
        <v>765</v>
      </c>
      <c r="B4477" s="277" t="s">
        <v>2011</v>
      </c>
      <c r="C4477" s="3"/>
      <c r="D4477" s="3"/>
      <c r="E4477" s="9" t="s">
        <v>279</v>
      </c>
      <c r="F4477" s="9" t="s">
        <v>279</v>
      </c>
      <c r="G4477" s="9" t="s">
        <v>279</v>
      </c>
      <c r="H4477" s="9" t="s">
        <v>279</v>
      </c>
      <c r="I4477" s="9">
        <v>0</v>
      </c>
      <c r="J4477" s="9">
        <v>0</v>
      </c>
      <c r="K4477" s="214">
        <v>489.19999999999345</v>
      </c>
      <c r="L4477" s="69"/>
      <c r="M4477" s="67">
        <f t="shared" si="116"/>
        <v>489.19999999999345</v>
      </c>
      <c r="O4477" t="s">
        <v>282</v>
      </c>
      <c r="R4477" s="21" t="s">
        <v>1814</v>
      </c>
      <c r="S4477" s="225"/>
      <c r="T4477" s="63"/>
      <c r="U4477" s="347"/>
      <c r="V4477" s="63"/>
      <c r="W4477" s="63"/>
    </row>
    <row r="4478" spans="1:23" ht="15">
      <c r="A4478" s="28" t="s">
        <v>766</v>
      </c>
      <c r="B4478" s="28" t="s">
        <v>728</v>
      </c>
      <c r="E4478" s="9" t="s">
        <v>279</v>
      </c>
      <c r="F4478" s="9" t="s">
        <v>279</v>
      </c>
      <c r="G4478" s="9" t="s">
        <v>279</v>
      </c>
      <c r="H4478" s="9">
        <v>319.50000000001091</v>
      </c>
      <c r="I4478" s="9">
        <v>0</v>
      </c>
      <c r="J4478" s="9">
        <v>0</v>
      </c>
      <c r="K4478" s="9">
        <v>169.44999999999709</v>
      </c>
      <c r="L4478" s="69"/>
      <c r="M4478" s="67">
        <f t="shared" si="116"/>
        <v>488.950000000008</v>
      </c>
      <c r="R4478" s="219"/>
      <c r="S4478" s="225"/>
      <c r="T4478" s="63"/>
      <c r="U4478" s="347"/>
      <c r="V4478" s="63"/>
      <c r="W4478" s="63"/>
    </row>
    <row r="4479" spans="1:23" ht="15">
      <c r="A4479" s="28" t="s">
        <v>767</v>
      </c>
      <c r="B4479" s="63" t="s">
        <v>29</v>
      </c>
      <c r="E4479" s="9">
        <v>202.4</v>
      </c>
      <c r="F4479" s="9">
        <v>256.2</v>
      </c>
      <c r="G4479" s="9">
        <v>29.4</v>
      </c>
      <c r="H4479" s="9" t="s">
        <v>279</v>
      </c>
      <c r="I4479" s="9">
        <v>0</v>
      </c>
      <c r="J4479" s="9">
        <v>0</v>
      </c>
      <c r="K4479" s="9" t="s">
        <v>279</v>
      </c>
      <c r="L4479" s="69"/>
      <c r="M4479" s="67">
        <f t="shared" si="116"/>
        <v>488</v>
      </c>
      <c r="R4479" s="219"/>
      <c r="S4479" s="277"/>
      <c r="T4479" s="63"/>
      <c r="U4479" s="348"/>
      <c r="V4479" s="63"/>
      <c r="W4479" s="63"/>
    </row>
    <row r="4480" spans="1:23" ht="15">
      <c r="A4480" s="28" t="s">
        <v>773</v>
      </c>
      <c r="B4480" s="63" t="s">
        <v>769</v>
      </c>
      <c r="E4480" s="9" t="s">
        <v>279</v>
      </c>
      <c r="F4480" s="9" t="s">
        <v>279</v>
      </c>
      <c r="G4480" s="9" t="s">
        <v>279</v>
      </c>
      <c r="H4480" s="9">
        <v>477.30000000001019</v>
      </c>
      <c r="I4480" s="9">
        <v>0</v>
      </c>
      <c r="J4480" s="9">
        <v>0</v>
      </c>
      <c r="K4480" s="9" t="s">
        <v>279</v>
      </c>
      <c r="L4480" s="69"/>
      <c r="M4480" s="67">
        <f t="shared" si="116"/>
        <v>477.30000000001019</v>
      </c>
      <c r="R4480" s="219"/>
      <c r="S4480" s="63"/>
      <c r="T4480" s="63"/>
      <c r="U4480" s="347"/>
      <c r="V4480" s="63"/>
      <c r="W4480" s="63"/>
    </row>
    <row r="4481" spans="1:23" ht="15">
      <c r="A4481" s="28" t="s">
        <v>781</v>
      </c>
      <c r="B4481" s="63" t="s">
        <v>782</v>
      </c>
      <c r="E4481" s="9" t="s">
        <v>279</v>
      </c>
      <c r="F4481" s="9" t="s">
        <v>279</v>
      </c>
      <c r="G4481" s="9" t="s">
        <v>279</v>
      </c>
      <c r="H4481" s="9">
        <v>329.29999999999927</v>
      </c>
      <c r="I4481" s="9">
        <v>0</v>
      </c>
      <c r="J4481" s="9">
        <v>0</v>
      </c>
      <c r="K4481" s="9">
        <v>124.49999999999818</v>
      </c>
      <c r="L4481" s="69"/>
      <c r="M4481" s="67">
        <f t="shared" si="116"/>
        <v>453.79999999999745</v>
      </c>
      <c r="R4481" s="219"/>
      <c r="S4481" s="277"/>
      <c r="T4481" s="63"/>
      <c r="U4481" s="347"/>
      <c r="V4481" s="63"/>
      <c r="W4481" s="63"/>
    </row>
    <row r="4482" spans="1:23" ht="15">
      <c r="A4482" s="28" t="s">
        <v>785</v>
      </c>
      <c r="B4482" s="63" t="s">
        <v>744</v>
      </c>
      <c r="E4482" s="9" t="s">
        <v>279</v>
      </c>
      <c r="F4482" s="9" t="s">
        <v>279</v>
      </c>
      <c r="G4482" s="9" t="s">
        <v>279</v>
      </c>
      <c r="H4482" s="9">
        <v>453.20000000000437</v>
      </c>
      <c r="I4482" s="9">
        <v>0</v>
      </c>
      <c r="J4482" s="9">
        <v>0</v>
      </c>
      <c r="K4482" s="9" t="s">
        <v>279</v>
      </c>
      <c r="L4482" s="69"/>
      <c r="M4482" s="67">
        <f t="shared" si="116"/>
        <v>453.20000000000437</v>
      </c>
      <c r="R4482" s="219"/>
      <c r="S4482" s="63"/>
      <c r="T4482" s="63"/>
      <c r="U4482" s="348"/>
      <c r="V4482" s="63"/>
      <c r="W4482" s="63"/>
    </row>
    <row r="4483" spans="1:23" ht="15">
      <c r="A4483" s="28" t="s">
        <v>786</v>
      </c>
      <c r="B4483" s="63" t="s">
        <v>746</v>
      </c>
      <c r="E4483" s="9" t="s">
        <v>279</v>
      </c>
      <c r="F4483" s="9" t="s">
        <v>279</v>
      </c>
      <c r="G4483" s="9" t="s">
        <v>279</v>
      </c>
      <c r="H4483" s="9">
        <v>339.49999999999272</v>
      </c>
      <c r="I4483" s="9">
        <v>0</v>
      </c>
      <c r="J4483" s="9">
        <v>0</v>
      </c>
      <c r="K4483" s="9">
        <v>113.50000000000728</v>
      </c>
      <c r="L4483" s="69"/>
      <c r="M4483" s="67">
        <f t="shared" si="116"/>
        <v>453</v>
      </c>
      <c r="R4483" s="219"/>
      <c r="S4483" s="63"/>
      <c r="T4483" s="63"/>
      <c r="U4483" s="347"/>
      <c r="V4483" s="63"/>
      <c r="W4483" s="63"/>
    </row>
    <row r="4484" spans="1:23" ht="15">
      <c r="A4484" s="28" t="s">
        <v>787</v>
      </c>
      <c r="B4484" s="63" t="s">
        <v>749</v>
      </c>
      <c r="E4484" s="9" t="s">
        <v>279</v>
      </c>
      <c r="F4484" s="9" t="s">
        <v>279</v>
      </c>
      <c r="G4484" s="9" t="s">
        <v>279</v>
      </c>
      <c r="H4484" s="9">
        <v>214.49999999999272</v>
      </c>
      <c r="I4484" s="9">
        <v>0</v>
      </c>
      <c r="J4484" s="9">
        <v>0</v>
      </c>
      <c r="K4484" s="9">
        <v>218.50000000000728</v>
      </c>
      <c r="L4484" s="69"/>
      <c r="M4484" s="67">
        <f t="shared" si="116"/>
        <v>433</v>
      </c>
      <c r="S4484" s="63"/>
      <c r="T4484" s="63"/>
      <c r="U4484" s="347"/>
      <c r="V4484" s="63"/>
      <c r="W4484" s="63"/>
    </row>
    <row r="4485" spans="1:23" ht="15">
      <c r="A4485" s="28" t="s">
        <v>793</v>
      </c>
      <c r="B4485" s="63" t="s">
        <v>764</v>
      </c>
      <c r="E4485" s="9" t="s">
        <v>279</v>
      </c>
      <c r="F4485" s="9" t="s">
        <v>279</v>
      </c>
      <c r="G4485" s="9" t="s">
        <v>279</v>
      </c>
      <c r="H4485" s="9">
        <v>184.10000000000946</v>
      </c>
      <c r="I4485" s="9">
        <v>0</v>
      </c>
      <c r="J4485" s="9">
        <v>0</v>
      </c>
      <c r="K4485" s="9">
        <v>245.60000000000218</v>
      </c>
      <c r="L4485" s="69"/>
      <c r="M4485" s="67">
        <f t="shared" si="116"/>
        <v>429.70000000001164</v>
      </c>
      <c r="S4485" s="28"/>
      <c r="T4485" s="63"/>
      <c r="U4485" s="347"/>
      <c r="V4485" s="63"/>
      <c r="W4485" s="63"/>
    </row>
    <row r="4486" spans="1:23" ht="15">
      <c r="A4486" s="28" t="s">
        <v>794</v>
      </c>
      <c r="B4486" s="229" t="s">
        <v>1647</v>
      </c>
      <c r="C4486" s="3"/>
      <c r="D4486" s="3"/>
      <c r="E4486" s="9" t="s">
        <v>279</v>
      </c>
      <c r="F4486" s="9" t="s">
        <v>279</v>
      </c>
      <c r="G4486" s="9" t="s">
        <v>279</v>
      </c>
      <c r="H4486" s="9" t="s">
        <v>279</v>
      </c>
      <c r="I4486" s="9">
        <v>0</v>
      </c>
      <c r="J4486" s="9">
        <v>0</v>
      </c>
      <c r="K4486" s="217">
        <v>360.30000000000291</v>
      </c>
      <c r="L4486" s="69"/>
      <c r="M4486" s="67">
        <f t="shared" si="116"/>
        <v>360.30000000000291</v>
      </c>
      <c r="O4486" t="s">
        <v>293</v>
      </c>
      <c r="S4486" s="63"/>
      <c r="T4486" s="63"/>
      <c r="U4486" s="347"/>
      <c r="V4486" s="63"/>
      <c r="W4486" s="63"/>
    </row>
    <row r="4487" spans="1:23" ht="15">
      <c r="A4487" s="28" t="s">
        <v>795</v>
      </c>
      <c r="B4487" s="28" t="s">
        <v>734</v>
      </c>
      <c r="E4487" s="9" t="s">
        <v>279</v>
      </c>
      <c r="F4487" s="9" t="s">
        <v>279</v>
      </c>
      <c r="G4487" s="9" t="s">
        <v>279</v>
      </c>
      <c r="H4487" s="9">
        <v>237.20000000000073</v>
      </c>
      <c r="I4487" s="9">
        <v>0</v>
      </c>
      <c r="J4487" s="9">
        <v>0</v>
      </c>
      <c r="K4487" s="9">
        <v>120.90000000001237</v>
      </c>
      <c r="L4487" s="69"/>
      <c r="M4487" s="67">
        <f t="shared" si="116"/>
        <v>358.1000000000131</v>
      </c>
      <c r="R4487" s="219"/>
      <c r="S4487" s="225"/>
      <c r="T4487" s="63"/>
      <c r="U4487" s="347"/>
      <c r="V4487" s="63"/>
      <c r="W4487" s="63"/>
    </row>
    <row r="4488" spans="1:23" ht="15">
      <c r="A4488" s="28" t="s">
        <v>797</v>
      </c>
      <c r="B4488" s="63" t="s">
        <v>164</v>
      </c>
      <c r="E4488" s="9" t="s">
        <v>279</v>
      </c>
      <c r="F4488" s="9" t="s">
        <v>279</v>
      </c>
      <c r="G4488" s="217">
        <v>357.3</v>
      </c>
      <c r="H4488" s="9" t="s">
        <v>279</v>
      </c>
      <c r="I4488" s="9">
        <v>0</v>
      </c>
      <c r="J4488" s="9">
        <v>0</v>
      </c>
      <c r="K4488" s="9" t="s">
        <v>279</v>
      </c>
      <c r="L4488" s="69"/>
      <c r="M4488" s="67">
        <f t="shared" si="116"/>
        <v>357.3</v>
      </c>
      <c r="O4488" t="s">
        <v>298</v>
      </c>
      <c r="R4488" s="219"/>
      <c r="S4488" s="63"/>
      <c r="T4488" s="63"/>
      <c r="U4488" s="347"/>
      <c r="V4488" s="63"/>
      <c r="W4488" s="63"/>
    </row>
    <row r="4489" spans="1:23" ht="15">
      <c r="A4489" s="28" t="s">
        <v>798</v>
      </c>
      <c r="B4489" s="63" t="s">
        <v>158</v>
      </c>
      <c r="E4489" s="9" t="s">
        <v>279</v>
      </c>
      <c r="F4489" s="9" t="s">
        <v>279</v>
      </c>
      <c r="G4489" s="64" t="s">
        <v>280</v>
      </c>
      <c r="H4489" s="9">
        <v>339.50000000000364</v>
      </c>
      <c r="I4489" s="9">
        <v>0</v>
      </c>
      <c r="J4489" s="9">
        <v>0</v>
      </c>
      <c r="K4489" s="9" t="s">
        <v>279</v>
      </c>
      <c r="L4489" s="69"/>
      <c r="M4489" s="67">
        <f t="shared" si="116"/>
        <v>339.50000000000364</v>
      </c>
      <c r="R4489" s="219"/>
      <c r="S4489" s="277"/>
      <c r="T4489" s="63"/>
      <c r="U4489" s="348"/>
      <c r="V4489" s="63"/>
      <c r="W4489" s="63"/>
    </row>
    <row r="4490" spans="1:23" ht="15">
      <c r="A4490" s="28" t="s">
        <v>799</v>
      </c>
      <c r="B4490" s="277" t="s">
        <v>2007</v>
      </c>
      <c r="C4490" s="3"/>
      <c r="D4490" s="3"/>
      <c r="E4490" s="9" t="s">
        <v>279</v>
      </c>
      <c r="F4490" s="9" t="s">
        <v>279</v>
      </c>
      <c r="G4490" s="9" t="s">
        <v>279</v>
      </c>
      <c r="H4490" s="9" t="s">
        <v>279</v>
      </c>
      <c r="I4490" s="9">
        <v>0</v>
      </c>
      <c r="J4490" s="9">
        <v>0</v>
      </c>
      <c r="K4490" s="217">
        <v>335.84999999999491</v>
      </c>
      <c r="L4490" s="69"/>
      <c r="M4490" s="67">
        <f t="shared" si="116"/>
        <v>335.84999999999491</v>
      </c>
      <c r="O4490" t="s">
        <v>294</v>
      </c>
      <c r="S4490" s="63"/>
      <c r="T4490" s="63"/>
      <c r="U4490" s="347"/>
      <c r="V4490" s="63"/>
      <c r="W4490" s="63"/>
    </row>
    <row r="4491" spans="1:23" ht="15">
      <c r="A4491" s="28" t="s">
        <v>802</v>
      </c>
      <c r="B4491" s="63" t="s">
        <v>763</v>
      </c>
      <c r="E4491" s="9" t="s">
        <v>279</v>
      </c>
      <c r="F4491" s="9" t="s">
        <v>279</v>
      </c>
      <c r="G4491" s="9" t="s">
        <v>279</v>
      </c>
      <c r="H4491" s="9">
        <v>213.20000000000073</v>
      </c>
      <c r="I4491" s="9">
        <v>0</v>
      </c>
      <c r="J4491" s="9">
        <v>0</v>
      </c>
      <c r="K4491" s="9">
        <v>120.40000000000327</v>
      </c>
      <c r="L4491" s="69"/>
      <c r="M4491" s="67">
        <f t="shared" si="116"/>
        <v>333.600000000004</v>
      </c>
      <c r="S4491" s="63"/>
      <c r="T4491" s="63"/>
      <c r="U4491" s="348"/>
      <c r="V4491" s="63"/>
      <c r="W4491" s="63"/>
    </row>
    <row r="4492" spans="1:23" ht="15">
      <c r="A4492" s="28" t="s">
        <v>896</v>
      </c>
      <c r="B4492" s="229" t="s">
        <v>1656</v>
      </c>
      <c r="C4492" s="3"/>
      <c r="D4492" s="3"/>
      <c r="E4492" s="9" t="s">
        <v>279</v>
      </c>
      <c r="F4492" s="9" t="s">
        <v>279</v>
      </c>
      <c r="G4492" s="9" t="s">
        <v>279</v>
      </c>
      <c r="H4492" s="9" t="s">
        <v>279</v>
      </c>
      <c r="I4492" s="9">
        <v>0</v>
      </c>
      <c r="J4492" s="9">
        <v>0</v>
      </c>
      <c r="K4492" s="9">
        <v>325.59999999999491</v>
      </c>
      <c r="L4492" s="69"/>
      <c r="M4492" s="67">
        <f t="shared" si="116"/>
        <v>325.59999999999491</v>
      </c>
      <c r="S4492" s="277"/>
      <c r="T4492" s="63"/>
      <c r="U4492" s="348"/>
      <c r="V4492" s="63"/>
      <c r="W4492" s="63"/>
    </row>
    <row r="4493" spans="1:23" ht="15">
      <c r="A4493" s="28" t="s">
        <v>897</v>
      </c>
      <c r="B4493" s="277" t="s">
        <v>2027</v>
      </c>
      <c r="C4493" s="3"/>
      <c r="D4493" s="3"/>
      <c r="E4493" s="9" t="s">
        <v>279</v>
      </c>
      <c r="F4493" s="9" t="s">
        <v>279</v>
      </c>
      <c r="G4493" s="9" t="s">
        <v>279</v>
      </c>
      <c r="H4493" s="9" t="s">
        <v>279</v>
      </c>
      <c r="I4493" s="9">
        <v>0</v>
      </c>
      <c r="J4493" s="9">
        <v>0</v>
      </c>
      <c r="K4493" s="9">
        <v>304.59999999999491</v>
      </c>
      <c r="L4493" s="69"/>
      <c r="M4493" s="67">
        <f t="shared" si="116"/>
        <v>304.59999999999491</v>
      </c>
      <c r="S4493" s="277"/>
      <c r="T4493" s="63"/>
      <c r="U4493" s="347"/>
      <c r="V4493" s="63"/>
      <c r="W4493" s="63"/>
    </row>
    <row r="4494" spans="1:23" ht="15">
      <c r="A4494" s="28" t="s">
        <v>898</v>
      </c>
      <c r="B4494" s="63" t="s">
        <v>755</v>
      </c>
      <c r="E4494" s="9" t="s">
        <v>279</v>
      </c>
      <c r="F4494" s="9" t="s">
        <v>279</v>
      </c>
      <c r="G4494" s="9" t="s">
        <v>279</v>
      </c>
      <c r="H4494" s="9">
        <v>111.54999999999927</v>
      </c>
      <c r="I4494" s="9">
        <v>0</v>
      </c>
      <c r="J4494" s="9">
        <v>0</v>
      </c>
      <c r="K4494" s="9">
        <v>160.79999999999927</v>
      </c>
      <c r="L4494" s="69"/>
      <c r="M4494" s="67">
        <f t="shared" si="116"/>
        <v>272.34999999999854</v>
      </c>
      <c r="S4494" s="63"/>
      <c r="T4494" s="63"/>
      <c r="U4494" s="348"/>
      <c r="V4494" s="63"/>
      <c r="W4494" s="63"/>
    </row>
    <row r="4495" spans="1:23" ht="15">
      <c r="A4495" s="28" t="s">
        <v>899</v>
      </c>
      <c r="B4495" s="277" t="s">
        <v>2006</v>
      </c>
      <c r="C4495" s="3"/>
      <c r="D4495" s="3"/>
      <c r="E4495" s="9" t="s">
        <v>279</v>
      </c>
      <c r="F4495" s="9" t="s">
        <v>279</v>
      </c>
      <c r="G4495" s="9" t="s">
        <v>279</v>
      </c>
      <c r="H4495" s="9" t="s">
        <v>279</v>
      </c>
      <c r="I4495" s="9">
        <v>0</v>
      </c>
      <c r="J4495" s="9">
        <v>0</v>
      </c>
      <c r="K4495" s="9">
        <v>268.39999999999782</v>
      </c>
      <c r="L4495" s="69"/>
      <c r="M4495" s="67">
        <f t="shared" si="116"/>
        <v>268.39999999999782</v>
      </c>
      <c r="S4495" s="277"/>
      <c r="T4495" s="63"/>
      <c r="U4495" s="348"/>
      <c r="V4495" s="63"/>
      <c r="W4495" s="63"/>
    </row>
    <row r="4496" spans="1:23" ht="15">
      <c r="A4496" s="28" t="s">
        <v>900</v>
      </c>
      <c r="B4496" s="229" t="s">
        <v>1659</v>
      </c>
      <c r="C4496" s="3"/>
      <c r="D4496" s="3"/>
      <c r="E4496" s="9" t="s">
        <v>279</v>
      </c>
      <c r="F4496" s="9" t="s">
        <v>279</v>
      </c>
      <c r="G4496" s="9" t="s">
        <v>279</v>
      </c>
      <c r="H4496" s="9" t="s">
        <v>279</v>
      </c>
      <c r="I4496" s="9">
        <v>0</v>
      </c>
      <c r="J4496" s="9">
        <v>0</v>
      </c>
      <c r="K4496" s="9">
        <v>256.69999999998981</v>
      </c>
      <c r="L4496" s="69"/>
      <c r="M4496" s="67">
        <f t="shared" ref="M4496:M4532" si="117">SUM(E4496:K4496)</f>
        <v>256.69999999998981</v>
      </c>
      <c r="S4496" s="277"/>
      <c r="T4496" s="63"/>
      <c r="U4496" s="347"/>
      <c r="V4496" s="63"/>
      <c r="W4496" s="63"/>
    </row>
    <row r="4497" spans="1:23" ht="15">
      <c r="A4497" s="28" t="s">
        <v>901</v>
      </c>
      <c r="B4497" s="277" t="s">
        <v>2008</v>
      </c>
      <c r="C4497" s="3"/>
      <c r="D4497" s="3"/>
      <c r="E4497" s="9" t="s">
        <v>279</v>
      </c>
      <c r="F4497" s="9" t="s">
        <v>279</v>
      </c>
      <c r="G4497" s="9" t="s">
        <v>279</v>
      </c>
      <c r="H4497" s="9" t="s">
        <v>279</v>
      </c>
      <c r="I4497" s="9">
        <v>0</v>
      </c>
      <c r="J4497" s="9">
        <v>0</v>
      </c>
      <c r="K4497" s="9">
        <v>250.00000000000364</v>
      </c>
      <c r="L4497" s="69"/>
      <c r="M4497" s="67">
        <f t="shared" si="117"/>
        <v>250.00000000000364</v>
      </c>
      <c r="S4497" s="277"/>
      <c r="T4497" s="63"/>
      <c r="U4497" s="347"/>
      <c r="V4497" s="63"/>
      <c r="W4497" s="63"/>
    </row>
    <row r="4498" spans="1:23" ht="15">
      <c r="A4498" s="28" t="s">
        <v>902</v>
      </c>
      <c r="B4498" s="277" t="s">
        <v>2157</v>
      </c>
      <c r="C4498" s="3"/>
      <c r="D4498" s="3"/>
      <c r="E4498" s="9" t="s">
        <v>279</v>
      </c>
      <c r="F4498" s="9" t="s">
        <v>279</v>
      </c>
      <c r="G4498" s="9" t="s">
        <v>279</v>
      </c>
      <c r="H4498" s="9" t="s">
        <v>279</v>
      </c>
      <c r="I4498" s="9">
        <v>0</v>
      </c>
      <c r="J4498" s="9">
        <v>0</v>
      </c>
      <c r="K4498" s="9">
        <v>249.50000000000364</v>
      </c>
      <c r="L4498" s="69"/>
      <c r="M4498" s="67">
        <f t="shared" si="117"/>
        <v>249.50000000000364</v>
      </c>
      <c r="S4498" s="63"/>
      <c r="T4498" s="63"/>
      <c r="U4498" s="347"/>
      <c r="V4498" s="63"/>
      <c r="W4498" s="63"/>
    </row>
    <row r="4499" spans="1:23" ht="15">
      <c r="A4499" s="28" t="s">
        <v>903</v>
      </c>
      <c r="B4499" s="229" t="s">
        <v>1660</v>
      </c>
      <c r="C4499" s="3"/>
      <c r="D4499" s="3"/>
      <c r="E4499" s="9" t="s">
        <v>279</v>
      </c>
      <c r="F4499" s="9" t="s">
        <v>279</v>
      </c>
      <c r="G4499" s="9" t="s">
        <v>279</v>
      </c>
      <c r="H4499" s="9" t="s">
        <v>279</v>
      </c>
      <c r="I4499" s="9">
        <v>0</v>
      </c>
      <c r="J4499" s="9">
        <v>0</v>
      </c>
      <c r="K4499" s="9">
        <v>245.79999999998836</v>
      </c>
      <c r="L4499" s="69"/>
      <c r="M4499" s="67">
        <f t="shared" si="117"/>
        <v>245.79999999998836</v>
      </c>
      <c r="S4499" s="63"/>
      <c r="T4499" s="63"/>
      <c r="U4499" s="347"/>
      <c r="V4499" s="63"/>
      <c r="W4499" s="63"/>
    </row>
    <row r="4500" spans="1:23" ht="15">
      <c r="A4500" s="28" t="s">
        <v>904</v>
      </c>
      <c r="B4500" s="229" t="s">
        <v>1657</v>
      </c>
      <c r="C4500" s="3"/>
      <c r="D4500" s="3"/>
      <c r="E4500" s="9" t="s">
        <v>279</v>
      </c>
      <c r="F4500" s="9" t="s">
        <v>279</v>
      </c>
      <c r="G4500" s="9" t="s">
        <v>279</v>
      </c>
      <c r="H4500" s="9" t="s">
        <v>279</v>
      </c>
      <c r="I4500" s="9">
        <v>0</v>
      </c>
      <c r="J4500" s="9">
        <v>0</v>
      </c>
      <c r="K4500" s="9">
        <v>240.99999999999636</v>
      </c>
      <c r="L4500" s="69"/>
      <c r="M4500" s="67">
        <f t="shared" si="117"/>
        <v>240.99999999999636</v>
      </c>
      <c r="S4500" s="63"/>
      <c r="T4500" s="63"/>
      <c r="U4500" s="348"/>
      <c r="V4500" s="63"/>
      <c r="W4500" s="63"/>
    </row>
    <row r="4501" spans="1:23" ht="15">
      <c r="A4501" s="28" t="s">
        <v>905</v>
      </c>
      <c r="B4501" s="277" t="s">
        <v>2053</v>
      </c>
      <c r="C4501" s="3"/>
      <c r="D4501" s="3"/>
      <c r="E4501" s="9" t="s">
        <v>279</v>
      </c>
      <c r="F4501" s="9" t="s">
        <v>279</v>
      </c>
      <c r="G4501" s="9" t="s">
        <v>279</v>
      </c>
      <c r="H4501" s="9" t="s">
        <v>279</v>
      </c>
      <c r="I4501" s="9">
        <v>0</v>
      </c>
      <c r="J4501" s="9">
        <v>0</v>
      </c>
      <c r="K4501" s="9">
        <v>238.59999999999854</v>
      </c>
      <c r="L4501" s="69"/>
      <c r="M4501" s="67">
        <f t="shared" si="117"/>
        <v>238.59999999999854</v>
      </c>
      <c r="S4501" s="277"/>
      <c r="T4501" s="63"/>
      <c r="U4501" s="347"/>
      <c r="V4501" s="63"/>
      <c r="W4501" s="63"/>
    </row>
    <row r="4502" spans="1:23" ht="15">
      <c r="A4502" s="28" t="s">
        <v>906</v>
      </c>
      <c r="B4502" s="277" t="s">
        <v>2010</v>
      </c>
      <c r="C4502" s="3"/>
      <c r="D4502" s="3"/>
      <c r="E4502" s="9" t="s">
        <v>279</v>
      </c>
      <c r="F4502" s="9" t="s">
        <v>279</v>
      </c>
      <c r="G4502" s="9" t="s">
        <v>279</v>
      </c>
      <c r="H4502" s="9" t="s">
        <v>279</v>
      </c>
      <c r="I4502" s="9">
        <v>0</v>
      </c>
      <c r="J4502" s="9">
        <v>0</v>
      </c>
      <c r="K4502" s="9">
        <v>236.00000000000182</v>
      </c>
      <c r="L4502" s="69"/>
      <c r="M4502" s="67">
        <f t="shared" si="117"/>
        <v>236.00000000000182</v>
      </c>
      <c r="S4502" s="277"/>
      <c r="T4502" s="63"/>
      <c r="U4502" s="347"/>
      <c r="V4502" s="63"/>
      <c r="W4502" s="63"/>
    </row>
    <row r="4503" spans="1:23" ht="15">
      <c r="A4503" s="28" t="s">
        <v>907</v>
      </c>
      <c r="B4503" s="277" t="s">
        <v>2052</v>
      </c>
      <c r="C4503" s="3"/>
      <c r="D4503" s="3"/>
      <c r="E4503" s="9" t="s">
        <v>279</v>
      </c>
      <c r="F4503" s="9" t="s">
        <v>279</v>
      </c>
      <c r="G4503" s="9" t="s">
        <v>279</v>
      </c>
      <c r="H4503" s="9" t="s">
        <v>279</v>
      </c>
      <c r="I4503" s="9">
        <v>0</v>
      </c>
      <c r="J4503" s="9">
        <v>0</v>
      </c>
      <c r="K4503" s="9">
        <v>230.90000000000327</v>
      </c>
      <c r="L4503" s="69"/>
      <c r="M4503" s="67">
        <f t="shared" si="117"/>
        <v>230.90000000000327</v>
      </c>
      <c r="S4503" s="28"/>
      <c r="T4503" s="63"/>
      <c r="U4503" s="347"/>
      <c r="V4503" s="63"/>
      <c r="W4503" s="63"/>
    </row>
    <row r="4504" spans="1:23" ht="15">
      <c r="A4504" s="28" t="s">
        <v>908</v>
      </c>
      <c r="B4504" s="229" t="s">
        <v>1644</v>
      </c>
      <c r="C4504" s="3"/>
      <c r="D4504" s="3"/>
      <c r="E4504" s="9" t="s">
        <v>279</v>
      </c>
      <c r="F4504" s="9" t="s">
        <v>279</v>
      </c>
      <c r="G4504" s="9" t="s">
        <v>279</v>
      </c>
      <c r="H4504" s="9" t="s">
        <v>279</v>
      </c>
      <c r="I4504" s="9">
        <v>0</v>
      </c>
      <c r="J4504" s="9">
        <v>0</v>
      </c>
      <c r="K4504" s="9">
        <v>218.100000000004</v>
      </c>
      <c r="L4504" s="69"/>
      <c r="M4504" s="67">
        <f t="shared" si="117"/>
        <v>218.100000000004</v>
      </c>
      <c r="S4504" s="225"/>
      <c r="T4504" s="63"/>
      <c r="U4504" s="347"/>
      <c r="V4504" s="63"/>
      <c r="W4504" s="63"/>
    </row>
    <row r="4505" spans="1:23" ht="15">
      <c r="A4505" s="28" t="s">
        <v>909</v>
      </c>
      <c r="B4505" s="277" t="s">
        <v>2026</v>
      </c>
      <c r="C4505" s="3"/>
      <c r="D4505" s="3"/>
      <c r="E4505" s="9" t="s">
        <v>279</v>
      </c>
      <c r="F4505" s="9" t="s">
        <v>279</v>
      </c>
      <c r="G4505" s="9" t="s">
        <v>279</v>
      </c>
      <c r="H4505" s="9" t="s">
        <v>279</v>
      </c>
      <c r="I4505" s="9">
        <v>0</v>
      </c>
      <c r="J4505" s="9">
        <v>0</v>
      </c>
      <c r="K4505" s="9">
        <v>205.09999999999673</v>
      </c>
      <c r="L4505" s="69"/>
      <c r="M4505" s="67">
        <f t="shared" si="117"/>
        <v>205.09999999999673</v>
      </c>
      <c r="S4505" s="277"/>
      <c r="T4505" s="63"/>
      <c r="U4505" s="347"/>
      <c r="V4505" s="63"/>
      <c r="W4505" s="63"/>
    </row>
    <row r="4506" spans="1:23" ht="15">
      <c r="A4506" s="28" t="s">
        <v>910</v>
      </c>
      <c r="B4506" s="229" t="s">
        <v>1655</v>
      </c>
      <c r="C4506" s="3"/>
      <c r="D4506" s="3"/>
      <c r="E4506" s="9" t="s">
        <v>279</v>
      </c>
      <c r="F4506" s="9" t="s">
        <v>279</v>
      </c>
      <c r="G4506" s="9" t="s">
        <v>279</v>
      </c>
      <c r="H4506" s="9" t="s">
        <v>279</v>
      </c>
      <c r="I4506" s="9">
        <v>0</v>
      </c>
      <c r="J4506" s="9">
        <v>0</v>
      </c>
      <c r="K4506" s="9">
        <v>189.10000000000218</v>
      </c>
      <c r="L4506" s="69"/>
      <c r="M4506" s="67">
        <f t="shared" si="117"/>
        <v>189.10000000000218</v>
      </c>
      <c r="S4506" s="277"/>
      <c r="T4506" s="63"/>
      <c r="U4506" s="347"/>
      <c r="V4506" s="63"/>
      <c r="W4506" s="63"/>
    </row>
    <row r="4507" spans="1:23" ht="15">
      <c r="A4507" s="28" t="s">
        <v>911</v>
      </c>
      <c r="B4507" s="229" t="s">
        <v>1654</v>
      </c>
      <c r="C4507" s="3"/>
      <c r="D4507" s="3"/>
      <c r="E4507" s="9" t="s">
        <v>279</v>
      </c>
      <c r="F4507" s="9" t="s">
        <v>279</v>
      </c>
      <c r="G4507" s="9" t="s">
        <v>279</v>
      </c>
      <c r="H4507" s="9" t="s">
        <v>279</v>
      </c>
      <c r="I4507" s="9">
        <v>0</v>
      </c>
      <c r="J4507" s="9">
        <v>0</v>
      </c>
      <c r="K4507" s="9">
        <v>182.40000000000146</v>
      </c>
      <c r="L4507" s="69"/>
      <c r="M4507" s="67">
        <f t="shared" si="117"/>
        <v>182.40000000000146</v>
      </c>
      <c r="S4507" s="28"/>
      <c r="T4507" s="63"/>
      <c r="U4507" s="347"/>
      <c r="V4507" s="63"/>
      <c r="W4507" s="63"/>
    </row>
    <row r="4508" spans="1:23" ht="15">
      <c r="A4508" s="28" t="s">
        <v>912</v>
      </c>
      <c r="B4508" s="229" t="s">
        <v>1643</v>
      </c>
      <c r="C4508" s="3"/>
      <c r="D4508" s="3"/>
      <c r="E4508" s="9" t="s">
        <v>279</v>
      </c>
      <c r="F4508" s="9" t="s">
        <v>279</v>
      </c>
      <c r="G4508" s="9" t="s">
        <v>279</v>
      </c>
      <c r="H4508" s="9" t="s">
        <v>279</v>
      </c>
      <c r="I4508" s="9">
        <v>0</v>
      </c>
      <c r="J4508" s="9">
        <v>0</v>
      </c>
      <c r="K4508" s="9">
        <v>176.89999999999964</v>
      </c>
      <c r="L4508" s="69"/>
      <c r="M4508" s="67">
        <f t="shared" si="117"/>
        <v>176.89999999999964</v>
      </c>
      <c r="S4508" s="225"/>
      <c r="T4508" s="63"/>
      <c r="U4508" s="347"/>
      <c r="V4508" s="63"/>
      <c r="W4508" s="63"/>
    </row>
    <row r="4509" spans="1:23" ht="15">
      <c r="A4509" s="28" t="s">
        <v>913</v>
      </c>
      <c r="B4509" s="277" t="s">
        <v>2023</v>
      </c>
      <c r="C4509" s="3"/>
      <c r="D4509" s="3"/>
      <c r="E4509" s="9" t="s">
        <v>279</v>
      </c>
      <c r="F4509" s="9" t="s">
        <v>279</v>
      </c>
      <c r="G4509" s="9" t="s">
        <v>279</v>
      </c>
      <c r="H4509" s="9" t="s">
        <v>279</v>
      </c>
      <c r="I4509" s="9">
        <v>0</v>
      </c>
      <c r="J4509" s="9">
        <v>0</v>
      </c>
      <c r="K4509" s="9">
        <v>166.00000000000364</v>
      </c>
      <c r="L4509" s="69"/>
      <c r="M4509" s="67">
        <f t="shared" si="117"/>
        <v>166.00000000000364</v>
      </c>
      <c r="S4509" s="63"/>
      <c r="T4509" s="63"/>
      <c r="U4509" s="347"/>
      <c r="V4509" s="63"/>
      <c r="W4509" s="63"/>
    </row>
    <row r="4510" spans="1:23" ht="15">
      <c r="A4510" s="28" t="s">
        <v>914</v>
      </c>
      <c r="B4510" s="277" t="s">
        <v>2009</v>
      </c>
      <c r="C4510" s="3"/>
      <c r="D4510" s="3"/>
      <c r="E4510" s="9" t="s">
        <v>279</v>
      </c>
      <c r="F4510" s="9" t="s">
        <v>279</v>
      </c>
      <c r="G4510" s="9" t="s">
        <v>279</v>
      </c>
      <c r="H4510" s="9" t="s">
        <v>279</v>
      </c>
      <c r="I4510" s="9">
        <v>0</v>
      </c>
      <c r="J4510" s="9">
        <v>0</v>
      </c>
      <c r="K4510" s="9">
        <v>161.79999999999927</v>
      </c>
      <c r="L4510" s="69"/>
      <c r="M4510" s="67">
        <f t="shared" si="117"/>
        <v>161.79999999999927</v>
      </c>
      <c r="S4510" s="63"/>
      <c r="T4510" s="63"/>
      <c r="U4510" s="347"/>
      <c r="V4510" s="63"/>
      <c r="W4510" s="63"/>
    </row>
    <row r="4511" spans="1:23" ht="15">
      <c r="A4511" s="28" t="s">
        <v>915</v>
      </c>
      <c r="B4511" s="225" t="s">
        <v>1662</v>
      </c>
      <c r="C4511" s="3"/>
      <c r="D4511" s="3"/>
      <c r="E4511" s="9" t="s">
        <v>279</v>
      </c>
      <c r="F4511" s="9" t="s">
        <v>279</v>
      </c>
      <c r="G4511" s="9" t="s">
        <v>279</v>
      </c>
      <c r="H4511" s="9" t="s">
        <v>279</v>
      </c>
      <c r="I4511" s="9">
        <v>0</v>
      </c>
      <c r="J4511" s="9">
        <v>0</v>
      </c>
      <c r="K4511" s="9">
        <v>148.39999999999782</v>
      </c>
      <c r="L4511" s="69"/>
      <c r="M4511" s="67">
        <f t="shared" si="117"/>
        <v>148.39999999999782</v>
      </c>
      <c r="S4511" s="277"/>
      <c r="T4511" s="63"/>
      <c r="U4511" s="347"/>
      <c r="V4511" s="63"/>
      <c r="W4511" s="63"/>
    </row>
    <row r="4512" spans="1:23" ht="15">
      <c r="A4512" s="28" t="s">
        <v>916</v>
      </c>
      <c r="B4512" s="277" t="s">
        <v>2003</v>
      </c>
      <c r="C4512" s="3"/>
      <c r="D4512" s="3"/>
      <c r="E4512" s="9" t="s">
        <v>279</v>
      </c>
      <c r="F4512" s="9" t="s">
        <v>279</v>
      </c>
      <c r="G4512" s="9" t="s">
        <v>279</v>
      </c>
      <c r="H4512" s="9" t="s">
        <v>279</v>
      </c>
      <c r="I4512" s="9">
        <v>0</v>
      </c>
      <c r="J4512" s="9">
        <v>0</v>
      </c>
      <c r="K4512" s="9">
        <v>138</v>
      </c>
      <c r="L4512" s="69"/>
      <c r="M4512" s="67">
        <f t="shared" si="117"/>
        <v>138</v>
      </c>
    </row>
    <row r="4513" spans="1:13" ht="15">
      <c r="A4513" s="28" t="s">
        <v>917</v>
      </c>
      <c r="B4513" s="229" t="s">
        <v>1653</v>
      </c>
      <c r="C4513" s="3"/>
      <c r="D4513" s="3"/>
      <c r="E4513" s="9" t="s">
        <v>279</v>
      </c>
      <c r="F4513" s="9" t="s">
        <v>279</v>
      </c>
      <c r="G4513" s="9" t="s">
        <v>279</v>
      </c>
      <c r="H4513" s="9" t="s">
        <v>279</v>
      </c>
      <c r="I4513" s="9">
        <v>0</v>
      </c>
      <c r="J4513" s="9">
        <v>0</v>
      </c>
      <c r="K4513" s="9">
        <v>126.70000000000073</v>
      </c>
      <c r="L4513" s="69"/>
      <c r="M4513" s="67">
        <f t="shared" si="117"/>
        <v>126.70000000000073</v>
      </c>
    </row>
    <row r="4514" spans="1:13" ht="15">
      <c r="A4514" s="28" t="s">
        <v>918</v>
      </c>
      <c r="B4514" s="277" t="s">
        <v>2050</v>
      </c>
      <c r="C4514" s="3"/>
      <c r="D4514" s="3"/>
      <c r="E4514" s="9" t="s">
        <v>279</v>
      </c>
      <c r="F4514" s="9" t="s">
        <v>279</v>
      </c>
      <c r="G4514" s="9" t="s">
        <v>279</v>
      </c>
      <c r="H4514" s="9" t="s">
        <v>279</v>
      </c>
      <c r="I4514" s="9">
        <v>0</v>
      </c>
      <c r="J4514" s="9">
        <v>0</v>
      </c>
      <c r="K4514" s="9">
        <v>126.20000000000073</v>
      </c>
      <c r="L4514" s="69"/>
      <c r="M4514" s="67">
        <f t="shared" si="117"/>
        <v>126.20000000000073</v>
      </c>
    </row>
    <row r="4515" spans="1:13" ht="15">
      <c r="A4515" s="28" t="s">
        <v>919</v>
      </c>
      <c r="B4515" s="277" t="s">
        <v>2018</v>
      </c>
      <c r="C4515" s="3"/>
      <c r="D4515" s="3"/>
      <c r="E4515" s="9" t="s">
        <v>279</v>
      </c>
      <c r="F4515" s="9" t="s">
        <v>279</v>
      </c>
      <c r="G4515" s="9" t="s">
        <v>279</v>
      </c>
      <c r="H4515" s="9" t="s">
        <v>279</v>
      </c>
      <c r="I4515" s="9">
        <v>0</v>
      </c>
      <c r="J4515" s="9">
        <v>0</v>
      </c>
      <c r="K4515" s="9">
        <v>123.39999999999782</v>
      </c>
      <c r="L4515" s="69"/>
      <c r="M4515" s="67">
        <f t="shared" si="117"/>
        <v>123.39999999999782</v>
      </c>
    </row>
    <row r="4516" spans="1:13" ht="15">
      <c r="A4516" s="28" t="s">
        <v>920</v>
      </c>
      <c r="B4516" s="229" t="s">
        <v>1661</v>
      </c>
      <c r="C4516" s="3"/>
      <c r="D4516" s="3"/>
      <c r="E4516" s="9" t="s">
        <v>279</v>
      </c>
      <c r="F4516" s="9" t="s">
        <v>279</v>
      </c>
      <c r="G4516" s="9" t="s">
        <v>279</v>
      </c>
      <c r="H4516" s="9" t="s">
        <v>279</v>
      </c>
      <c r="I4516" s="9">
        <v>0</v>
      </c>
      <c r="J4516" s="9">
        <v>0</v>
      </c>
      <c r="K4516" s="9">
        <v>117.40000000000873</v>
      </c>
      <c r="L4516" s="69"/>
      <c r="M4516" s="67">
        <f t="shared" si="117"/>
        <v>117.40000000000873</v>
      </c>
    </row>
    <row r="4517" spans="1:13" ht="15">
      <c r="A4517" s="28" t="s">
        <v>921</v>
      </c>
      <c r="B4517" s="277" t="s">
        <v>4497</v>
      </c>
      <c r="C4517" s="3"/>
      <c r="D4517" s="3"/>
      <c r="E4517" s="9" t="s">
        <v>279</v>
      </c>
      <c r="F4517" s="9" t="s">
        <v>279</v>
      </c>
      <c r="G4517" s="9" t="s">
        <v>279</v>
      </c>
      <c r="H4517" s="9" t="s">
        <v>279</v>
      </c>
      <c r="I4517" s="9">
        <v>0</v>
      </c>
      <c r="J4517" s="9">
        <v>0</v>
      </c>
      <c r="K4517" s="9">
        <v>113.10000000000218</v>
      </c>
      <c r="L4517" s="69"/>
      <c r="M4517" s="67">
        <f t="shared" si="117"/>
        <v>113.10000000000218</v>
      </c>
    </row>
    <row r="4518" spans="1:13" ht="15">
      <c r="A4518" s="28" t="s">
        <v>922</v>
      </c>
      <c r="B4518" s="229" t="s">
        <v>1652</v>
      </c>
      <c r="C4518" s="3"/>
      <c r="D4518" s="3"/>
      <c r="E4518" s="9" t="s">
        <v>279</v>
      </c>
      <c r="F4518" s="9" t="s">
        <v>279</v>
      </c>
      <c r="G4518" s="9" t="s">
        <v>279</v>
      </c>
      <c r="H4518" s="9" t="s">
        <v>279</v>
      </c>
      <c r="I4518" s="9">
        <v>0</v>
      </c>
      <c r="J4518" s="9">
        <v>0</v>
      </c>
      <c r="K4518" s="9">
        <v>107.99999999999636</v>
      </c>
      <c r="L4518" s="69"/>
      <c r="M4518" s="67">
        <f t="shared" si="117"/>
        <v>107.99999999999636</v>
      </c>
    </row>
    <row r="4519" spans="1:13" ht="15">
      <c r="A4519" s="28" t="s">
        <v>923</v>
      </c>
      <c r="B4519" s="277" t="s">
        <v>2030</v>
      </c>
      <c r="C4519" s="3"/>
      <c r="D4519" s="3"/>
      <c r="E4519" s="9" t="s">
        <v>279</v>
      </c>
      <c r="F4519" s="9" t="s">
        <v>279</v>
      </c>
      <c r="G4519" s="9" t="s">
        <v>279</v>
      </c>
      <c r="H4519" s="9" t="s">
        <v>279</v>
      </c>
      <c r="I4519" s="9">
        <v>0</v>
      </c>
      <c r="J4519" s="9">
        <v>0</v>
      </c>
      <c r="K4519" s="9">
        <v>107.59999999999854</v>
      </c>
      <c r="L4519" s="69"/>
      <c r="M4519" s="67">
        <f t="shared" si="117"/>
        <v>107.59999999999854</v>
      </c>
    </row>
    <row r="4520" spans="1:13" ht="15">
      <c r="A4520" s="28" t="s">
        <v>924</v>
      </c>
      <c r="B4520" s="277" t="s">
        <v>2028</v>
      </c>
      <c r="C4520" s="3"/>
      <c r="D4520" s="3"/>
      <c r="E4520" s="9" t="s">
        <v>279</v>
      </c>
      <c r="F4520" s="9" t="s">
        <v>279</v>
      </c>
      <c r="G4520" s="9" t="s">
        <v>279</v>
      </c>
      <c r="H4520" s="9" t="s">
        <v>279</v>
      </c>
      <c r="I4520" s="9">
        <v>0</v>
      </c>
      <c r="J4520" s="9">
        <v>0</v>
      </c>
      <c r="K4520" s="9">
        <v>100.79999999998836</v>
      </c>
      <c r="L4520" s="69"/>
      <c r="M4520" s="67">
        <f t="shared" si="117"/>
        <v>100.79999999998836</v>
      </c>
    </row>
    <row r="4521" spans="1:13" ht="15">
      <c r="A4521" s="28" t="s">
        <v>925</v>
      </c>
      <c r="B4521" s="277" t="s">
        <v>2002</v>
      </c>
      <c r="C4521" s="3"/>
      <c r="D4521" s="3"/>
      <c r="E4521" s="9" t="s">
        <v>279</v>
      </c>
      <c r="F4521" s="9" t="s">
        <v>279</v>
      </c>
      <c r="G4521" s="9" t="s">
        <v>279</v>
      </c>
      <c r="H4521" s="9" t="s">
        <v>279</v>
      </c>
      <c r="I4521" s="9">
        <v>0</v>
      </c>
      <c r="J4521" s="9">
        <v>0</v>
      </c>
      <c r="K4521" s="9">
        <v>100.50000000000364</v>
      </c>
      <c r="L4521" s="69"/>
      <c r="M4521" s="67">
        <f t="shared" si="117"/>
        <v>100.50000000000364</v>
      </c>
    </row>
    <row r="4522" spans="1:13" ht="15">
      <c r="A4522" s="28" t="s">
        <v>926</v>
      </c>
      <c r="B4522" s="277" t="s">
        <v>2025</v>
      </c>
      <c r="C4522" s="3"/>
      <c r="D4522" s="3"/>
      <c r="E4522" s="9" t="s">
        <v>279</v>
      </c>
      <c r="F4522" s="9" t="s">
        <v>279</v>
      </c>
      <c r="G4522" s="9" t="s">
        <v>279</v>
      </c>
      <c r="H4522" s="9" t="s">
        <v>279</v>
      </c>
      <c r="I4522" s="9">
        <v>0</v>
      </c>
      <c r="J4522" s="9">
        <v>0</v>
      </c>
      <c r="K4522" s="9">
        <v>99.900000000001455</v>
      </c>
      <c r="L4522" s="69"/>
      <c r="M4522" s="67">
        <f t="shared" si="117"/>
        <v>99.900000000001455</v>
      </c>
    </row>
    <row r="4523" spans="1:13" ht="15">
      <c r="A4523" s="28" t="s">
        <v>927</v>
      </c>
      <c r="B4523" s="277" t="s">
        <v>2029</v>
      </c>
      <c r="C4523" s="3"/>
      <c r="D4523" s="3"/>
      <c r="E4523" s="9" t="s">
        <v>279</v>
      </c>
      <c r="F4523" s="9" t="s">
        <v>279</v>
      </c>
      <c r="G4523" s="9" t="s">
        <v>279</v>
      </c>
      <c r="H4523" s="9" t="s">
        <v>279</v>
      </c>
      <c r="I4523" s="9">
        <v>0</v>
      </c>
      <c r="J4523" s="9">
        <v>0</v>
      </c>
      <c r="K4523" s="9">
        <v>43.099999999998545</v>
      </c>
      <c r="L4523" s="69"/>
      <c r="M4523" s="67">
        <f t="shared" si="117"/>
        <v>43.099999999998545</v>
      </c>
    </row>
    <row r="4524" spans="1:13" ht="15">
      <c r="A4524" s="28" t="s">
        <v>928</v>
      </c>
      <c r="B4524" s="277" t="s">
        <v>2024</v>
      </c>
      <c r="C4524" s="3"/>
      <c r="D4524" s="3"/>
      <c r="E4524" s="9" t="s">
        <v>279</v>
      </c>
      <c r="F4524" s="9" t="s">
        <v>279</v>
      </c>
      <c r="G4524" s="9" t="s">
        <v>279</v>
      </c>
      <c r="H4524" s="9" t="s">
        <v>279</v>
      </c>
      <c r="I4524" s="9">
        <v>0</v>
      </c>
      <c r="J4524" s="9">
        <v>0</v>
      </c>
      <c r="K4524" s="9">
        <v>33.600000000000364</v>
      </c>
      <c r="L4524" s="69"/>
      <c r="M4524" s="67">
        <f t="shared" si="117"/>
        <v>33.600000000000364</v>
      </c>
    </row>
    <row r="4525" spans="1:13" ht="15">
      <c r="A4525" s="28" t="s">
        <v>929</v>
      </c>
      <c r="B4525" s="277" t="s">
        <v>2004</v>
      </c>
      <c r="C4525" s="3"/>
      <c r="D4525" s="3"/>
      <c r="E4525" s="9" t="s">
        <v>279</v>
      </c>
      <c r="F4525" s="9" t="s">
        <v>279</v>
      </c>
      <c r="G4525" s="9" t="s">
        <v>279</v>
      </c>
      <c r="H4525" s="9" t="s">
        <v>279</v>
      </c>
      <c r="I4525" s="9">
        <v>0</v>
      </c>
      <c r="J4525" s="9">
        <v>0</v>
      </c>
      <c r="K4525" s="9" t="s">
        <v>279</v>
      </c>
      <c r="L4525" s="69"/>
      <c r="M4525" s="67">
        <f t="shared" si="117"/>
        <v>0</v>
      </c>
    </row>
    <row r="4526" spans="1:13" ht="15">
      <c r="A4526" s="28" t="s">
        <v>930</v>
      </c>
      <c r="B4526" s="225" t="s">
        <v>1641</v>
      </c>
      <c r="C4526" s="3"/>
      <c r="D4526" s="3"/>
      <c r="E4526" s="9" t="s">
        <v>279</v>
      </c>
      <c r="F4526" s="9" t="s">
        <v>279</v>
      </c>
      <c r="G4526" s="9" t="s">
        <v>279</v>
      </c>
      <c r="H4526" s="9" t="s">
        <v>279</v>
      </c>
      <c r="I4526" s="9">
        <v>0</v>
      </c>
      <c r="J4526" s="9">
        <v>0</v>
      </c>
      <c r="K4526" s="9" t="s">
        <v>279</v>
      </c>
      <c r="L4526" s="69"/>
      <c r="M4526" s="67">
        <f t="shared" si="117"/>
        <v>0</v>
      </c>
    </row>
    <row r="4527" spans="1:13" ht="15">
      <c r="A4527" s="28" t="s">
        <v>931</v>
      </c>
      <c r="B4527" s="229" t="s">
        <v>1645</v>
      </c>
      <c r="C4527" s="3"/>
      <c r="D4527" s="3"/>
      <c r="E4527" s="9" t="s">
        <v>279</v>
      </c>
      <c r="F4527" s="9" t="s">
        <v>279</v>
      </c>
      <c r="G4527" s="9" t="s">
        <v>279</v>
      </c>
      <c r="H4527" s="9" t="s">
        <v>279</v>
      </c>
      <c r="I4527" s="9">
        <v>0</v>
      </c>
      <c r="J4527" s="9">
        <v>0</v>
      </c>
      <c r="K4527" s="9" t="s">
        <v>279</v>
      </c>
      <c r="L4527" s="69"/>
      <c r="M4527" s="67">
        <f t="shared" si="117"/>
        <v>0</v>
      </c>
    </row>
    <row r="4528" spans="1:13" ht="15">
      <c r="A4528" s="28" t="s">
        <v>932</v>
      </c>
      <c r="B4528" s="229" t="s">
        <v>1651</v>
      </c>
      <c r="C4528" s="3"/>
      <c r="D4528" s="3"/>
      <c r="E4528" s="9" t="s">
        <v>279</v>
      </c>
      <c r="F4528" s="9" t="s">
        <v>279</v>
      </c>
      <c r="G4528" s="9" t="s">
        <v>279</v>
      </c>
      <c r="H4528" s="9" t="s">
        <v>279</v>
      </c>
      <c r="I4528" s="9">
        <v>0</v>
      </c>
      <c r="J4528" s="9">
        <v>0</v>
      </c>
      <c r="K4528" s="9" t="s">
        <v>279</v>
      </c>
      <c r="L4528" s="69"/>
      <c r="M4528" s="67">
        <f t="shared" si="117"/>
        <v>0</v>
      </c>
    </row>
    <row r="4529" spans="1:13" ht="15">
      <c r="A4529" s="28" t="s">
        <v>933</v>
      </c>
      <c r="B4529" s="229" t="s">
        <v>1650</v>
      </c>
      <c r="C4529" s="3"/>
      <c r="D4529" s="3"/>
      <c r="E4529" s="9" t="s">
        <v>279</v>
      </c>
      <c r="F4529" s="9" t="s">
        <v>279</v>
      </c>
      <c r="G4529" s="9" t="s">
        <v>279</v>
      </c>
      <c r="H4529" s="9" t="s">
        <v>279</v>
      </c>
      <c r="I4529" s="9">
        <v>0</v>
      </c>
      <c r="J4529" s="9">
        <v>0</v>
      </c>
      <c r="K4529" s="9" t="s">
        <v>279</v>
      </c>
      <c r="L4529" s="69"/>
      <c r="M4529" s="67">
        <f t="shared" si="117"/>
        <v>0</v>
      </c>
    </row>
    <row r="4530" spans="1:13" ht="15">
      <c r="A4530" s="28" t="s">
        <v>934</v>
      </c>
      <c r="B4530" s="229" t="s">
        <v>1648</v>
      </c>
      <c r="C4530" s="3"/>
      <c r="D4530" s="3"/>
      <c r="E4530" s="9" t="s">
        <v>279</v>
      </c>
      <c r="F4530" s="9" t="s">
        <v>279</v>
      </c>
      <c r="G4530" s="9" t="s">
        <v>279</v>
      </c>
      <c r="H4530" s="9" t="s">
        <v>279</v>
      </c>
      <c r="I4530" s="9">
        <v>0</v>
      </c>
      <c r="J4530" s="9">
        <v>0</v>
      </c>
      <c r="K4530" s="9" t="s">
        <v>279</v>
      </c>
      <c r="L4530" s="69"/>
      <c r="M4530" s="67">
        <f t="shared" si="117"/>
        <v>0</v>
      </c>
    </row>
    <row r="4531" spans="1:13" ht="15">
      <c r="A4531" s="28" t="s">
        <v>935</v>
      </c>
      <c r="B4531" s="229" t="s">
        <v>1676</v>
      </c>
      <c r="C4531" s="3"/>
      <c r="D4531" s="3"/>
      <c r="E4531" s="9" t="s">
        <v>279</v>
      </c>
      <c r="F4531" s="9" t="s">
        <v>279</v>
      </c>
      <c r="G4531" s="9" t="s">
        <v>279</v>
      </c>
      <c r="H4531" s="9" t="s">
        <v>279</v>
      </c>
      <c r="I4531" s="9">
        <v>0</v>
      </c>
      <c r="J4531" s="9">
        <v>0</v>
      </c>
      <c r="K4531" s="9" t="s">
        <v>279</v>
      </c>
      <c r="L4531" s="69"/>
      <c r="M4531" s="67">
        <f t="shared" si="117"/>
        <v>0</v>
      </c>
    </row>
    <row r="4532" spans="1:13" ht="15">
      <c r="A4532" s="28" t="s">
        <v>2501</v>
      </c>
      <c r="B4532" s="229" t="s">
        <v>1658</v>
      </c>
      <c r="C4532" s="3"/>
      <c r="D4532" s="3"/>
      <c r="E4532" s="9" t="s">
        <v>279</v>
      </c>
      <c r="F4532" s="9" t="s">
        <v>279</v>
      </c>
      <c r="G4532" s="9" t="s">
        <v>279</v>
      </c>
      <c r="H4532" s="9" t="s">
        <v>279</v>
      </c>
      <c r="I4532" s="9">
        <v>0</v>
      </c>
      <c r="J4532" s="9">
        <v>0</v>
      </c>
      <c r="K4532" s="9" t="s">
        <v>279</v>
      </c>
      <c r="L4532" s="69"/>
      <c r="M4532" s="67">
        <f t="shared" si="117"/>
        <v>0</v>
      </c>
    </row>
    <row r="4533" spans="1:13" ht="15">
      <c r="A4533" s="28" t="s">
        <v>3315</v>
      </c>
      <c r="B4533" s="63" t="s">
        <v>3377</v>
      </c>
      <c r="C4533" s="3"/>
      <c r="D4533" s="3"/>
      <c r="E4533" s="9"/>
      <c r="F4533" s="9"/>
      <c r="G4533" s="9"/>
      <c r="H4533" s="9"/>
      <c r="I4533" s="9"/>
      <c r="J4533" s="9"/>
      <c r="K4533" s="9"/>
      <c r="L4533" s="69"/>
      <c r="M4533" s="67"/>
    </row>
    <row r="4534" spans="1:13" ht="15">
      <c r="A4534" s="28" t="s">
        <v>3316</v>
      </c>
      <c r="B4534" s="63" t="s">
        <v>3371</v>
      </c>
      <c r="C4534" s="3"/>
      <c r="D4534" s="3"/>
      <c r="E4534" s="9"/>
      <c r="F4534" s="9"/>
      <c r="G4534" s="9"/>
      <c r="H4534" s="9"/>
      <c r="I4534" s="9"/>
      <c r="J4534" s="9"/>
      <c r="K4534" s="9"/>
      <c r="L4534" s="69"/>
      <c r="M4534" s="67"/>
    </row>
    <row r="4535" spans="1:13" ht="15">
      <c r="A4535" s="28" t="s">
        <v>3317</v>
      </c>
      <c r="B4535" s="63" t="s">
        <v>3370</v>
      </c>
      <c r="C4535" s="3"/>
      <c r="D4535" s="3"/>
      <c r="E4535" s="9"/>
      <c r="F4535" s="9"/>
      <c r="G4535" s="9"/>
      <c r="H4535" s="9"/>
      <c r="I4535" s="9"/>
      <c r="J4535" s="9"/>
      <c r="K4535" s="9"/>
      <c r="L4535" s="69"/>
      <c r="M4535" s="67"/>
    </row>
    <row r="4536" spans="1:13" ht="15">
      <c r="A4536" s="28" t="s">
        <v>3318</v>
      </c>
      <c r="B4536" s="63" t="s">
        <v>3386</v>
      </c>
      <c r="C4536" s="3"/>
      <c r="D4536" s="3"/>
      <c r="E4536" s="9"/>
      <c r="F4536" s="9"/>
      <c r="G4536" s="9"/>
      <c r="H4536" s="9"/>
      <c r="I4536" s="9"/>
      <c r="J4536" s="9"/>
      <c r="K4536" s="9"/>
      <c r="L4536" s="69"/>
      <c r="M4536" s="67"/>
    </row>
    <row r="4537" spans="1:13" ht="15">
      <c r="A4537" s="28" t="s">
        <v>3319</v>
      </c>
      <c r="B4537" s="63" t="s">
        <v>3385</v>
      </c>
      <c r="C4537" s="3"/>
      <c r="D4537" s="3"/>
      <c r="E4537" s="9"/>
      <c r="F4537" s="9"/>
      <c r="G4537" s="9"/>
      <c r="H4537" s="9"/>
      <c r="I4537" s="9"/>
      <c r="J4537" s="9"/>
      <c r="K4537" s="9"/>
      <c r="L4537" s="69"/>
      <c r="M4537" s="67"/>
    </row>
    <row r="4538" spans="1:13" ht="15">
      <c r="A4538" s="28" t="s">
        <v>3320</v>
      </c>
      <c r="B4538" s="63" t="s">
        <v>3373</v>
      </c>
      <c r="C4538" s="3"/>
      <c r="D4538" s="3"/>
      <c r="E4538" s="9"/>
      <c r="F4538" s="9"/>
      <c r="G4538" s="9"/>
      <c r="H4538" s="9"/>
      <c r="I4538" s="9"/>
      <c r="J4538" s="9"/>
      <c r="K4538" s="9"/>
      <c r="L4538" s="69"/>
      <c r="M4538" s="67"/>
    </row>
    <row r="4539" spans="1:13" ht="15">
      <c r="A4539" s="28" t="s">
        <v>3321</v>
      </c>
      <c r="B4539" s="63" t="s">
        <v>3367</v>
      </c>
      <c r="C4539" s="3"/>
      <c r="D4539" s="3"/>
      <c r="E4539" s="9"/>
      <c r="F4539" s="9"/>
      <c r="G4539" s="9"/>
      <c r="H4539" s="9"/>
      <c r="I4539" s="9"/>
      <c r="J4539" s="9"/>
      <c r="K4539" s="9"/>
      <c r="L4539" s="69"/>
      <c r="M4539" s="67"/>
    </row>
    <row r="4540" spans="1:13" ht="15">
      <c r="A4540" s="28" t="s">
        <v>3322</v>
      </c>
      <c r="B4540" s="63" t="s">
        <v>3398</v>
      </c>
      <c r="C4540" s="3"/>
      <c r="D4540" s="3"/>
      <c r="E4540" s="9"/>
      <c r="F4540" s="9"/>
      <c r="G4540" s="9"/>
      <c r="H4540" s="9"/>
      <c r="I4540" s="9"/>
      <c r="J4540" s="9"/>
      <c r="K4540" s="9"/>
      <c r="L4540" s="69"/>
      <c r="M4540" s="67"/>
    </row>
    <row r="4541" spans="1:13" ht="15">
      <c r="A4541" s="28" t="s">
        <v>3323</v>
      </c>
      <c r="B4541" s="277" t="s">
        <v>3366</v>
      </c>
      <c r="C4541" s="3"/>
      <c r="D4541" s="3"/>
      <c r="E4541" s="9"/>
      <c r="F4541" s="9"/>
      <c r="G4541" s="9"/>
      <c r="H4541" s="9"/>
      <c r="I4541" s="9"/>
      <c r="J4541" s="9"/>
      <c r="K4541" s="9"/>
      <c r="L4541" s="69"/>
      <c r="M4541" s="67"/>
    </row>
    <row r="4542" spans="1:13" ht="15">
      <c r="A4542" s="28" t="s">
        <v>3324</v>
      </c>
      <c r="B4542" s="63" t="s">
        <v>3382</v>
      </c>
      <c r="C4542" s="3"/>
      <c r="D4542" s="3"/>
      <c r="E4542" s="9"/>
      <c r="F4542" s="9"/>
      <c r="G4542" s="9"/>
      <c r="H4542" s="9"/>
      <c r="I4542" s="9"/>
      <c r="J4542" s="9"/>
      <c r="K4542" s="9"/>
      <c r="L4542" s="69"/>
      <c r="M4542" s="67"/>
    </row>
    <row r="4543" spans="1:13" ht="15">
      <c r="A4543" s="28" t="s">
        <v>3325</v>
      </c>
      <c r="B4543" s="63" t="s">
        <v>3379</v>
      </c>
      <c r="C4543" s="3"/>
      <c r="D4543" s="3"/>
      <c r="E4543" s="9"/>
      <c r="F4543" s="9"/>
      <c r="G4543" s="9"/>
      <c r="H4543" s="9"/>
      <c r="I4543" s="9"/>
      <c r="J4543" s="9"/>
      <c r="K4543" s="9"/>
      <c r="L4543" s="69"/>
      <c r="M4543" s="67"/>
    </row>
    <row r="4544" spans="1:13" ht="15">
      <c r="A4544" s="28" t="s">
        <v>3326</v>
      </c>
      <c r="B4544" s="63" t="s">
        <v>3394</v>
      </c>
      <c r="C4544" s="3"/>
      <c r="D4544" s="3"/>
      <c r="E4544" s="9"/>
      <c r="F4544" s="9"/>
      <c r="G4544" s="9"/>
      <c r="H4544" s="9"/>
      <c r="I4544" s="9"/>
      <c r="J4544" s="9"/>
      <c r="K4544" s="9"/>
      <c r="L4544" s="69"/>
      <c r="M4544" s="67"/>
    </row>
    <row r="4545" spans="1:13" ht="15">
      <c r="A4545" s="28" t="s">
        <v>3327</v>
      </c>
      <c r="B4545" s="63" t="s">
        <v>180</v>
      </c>
      <c r="C4545" s="3"/>
      <c r="D4545" s="3"/>
      <c r="E4545" s="9"/>
      <c r="F4545" s="9"/>
      <c r="G4545" s="9"/>
      <c r="H4545" s="9"/>
      <c r="I4545" s="9"/>
      <c r="J4545" s="9"/>
      <c r="K4545" s="9"/>
      <c r="L4545" s="69"/>
      <c r="M4545" s="67"/>
    </row>
    <row r="4546" spans="1:13" ht="15">
      <c r="A4546" s="28" t="s">
        <v>3328</v>
      </c>
      <c r="B4546" s="63" t="s">
        <v>3395</v>
      </c>
      <c r="C4546" s="3"/>
      <c r="D4546" s="3"/>
      <c r="E4546" s="9"/>
      <c r="F4546" s="9"/>
      <c r="G4546" s="9"/>
      <c r="H4546" s="9"/>
      <c r="I4546" s="9"/>
      <c r="J4546" s="9"/>
      <c r="K4546" s="9"/>
      <c r="L4546" s="69"/>
      <c r="M4546" s="67"/>
    </row>
    <row r="4547" spans="1:13" ht="15">
      <c r="A4547" s="28" t="s">
        <v>3329</v>
      </c>
      <c r="B4547" s="63" t="s">
        <v>3374</v>
      </c>
      <c r="C4547" s="3"/>
      <c r="D4547" s="3"/>
      <c r="E4547" s="9"/>
      <c r="F4547" s="9"/>
      <c r="G4547" s="9"/>
      <c r="H4547" s="9"/>
      <c r="I4547" s="9"/>
      <c r="J4547" s="9"/>
      <c r="K4547" s="9"/>
      <c r="L4547" s="69"/>
      <c r="M4547" s="67"/>
    </row>
    <row r="4548" spans="1:13" ht="15">
      <c r="A4548" s="28" t="s">
        <v>3330</v>
      </c>
      <c r="B4548" s="63" t="s">
        <v>3368</v>
      </c>
      <c r="C4548" s="3"/>
      <c r="D4548" s="3"/>
      <c r="E4548" s="9"/>
      <c r="F4548" s="9"/>
      <c r="G4548" s="9"/>
      <c r="H4548" s="9"/>
      <c r="I4548" s="9"/>
      <c r="J4548" s="9"/>
      <c r="K4548" s="9"/>
      <c r="L4548" s="69"/>
      <c r="M4548" s="67"/>
    </row>
    <row r="4549" spans="1:13" ht="15">
      <c r="A4549" s="28" t="s">
        <v>3331</v>
      </c>
      <c r="B4549" s="63" t="s">
        <v>3375</v>
      </c>
      <c r="C4549" s="3"/>
      <c r="D4549" s="3"/>
      <c r="E4549" s="9"/>
      <c r="F4549" s="9"/>
      <c r="G4549" s="9"/>
      <c r="H4549" s="9"/>
      <c r="I4549" s="9"/>
      <c r="J4549" s="9"/>
      <c r="K4549" s="9"/>
      <c r="L4549" s="69"/>
      <c r="M4549" s="67"/>
    </row>
    <row r="4550" spans="1:13" ht="15">
      <c r="A4550" s="28" t="s">
        <v>3332</v>
      </c>
      <c r="B4550" s="63" t="s">
        <v>3372</v>
      </c>
      <c r="C4550" s="3"/>
      <c r="D4550" s="3"/>
      <c r="E4550" s="9"/>
      <c r="F4550" s="9"/>
      <c r="G4550" s="9"/>
      <c r="H4550" s="9"/>
      <c r="I4550" s="9"/>
      <c r="J4550" s="9"/>
      <c r="K4550" s="9"/>
      <c r="L4550" s="69"/>
      <c r="M4550" s="67"/>
    </row>
    <row r="4551" spans="1:13" ht="15">
      <c r="A4551" s="28" t="s">
        <v>3333</v>
      </c>
      <c r="B4551" s="63" t="s">
        <v>3383</v>
      </c>
      <c r="C4551" s="3"/>
      <c r="D4551" s="3"/>
      <c r="E4551" s="9"/>
      <c r="F4551" s="9"/>
      <c r="G4551" s="9"/>
      <c r="H4551" s="9"/>
      <c r="I4551" s="9"/>
      <c r="J4551" s="9"/>
      <c r="K4551" s="9"/>
      <c r="L4551" s="69"/>
      <c r="M4551" s="67"/>
    </row>
    <row r="4552" spans="1:13" ht="15">
      <c r="A4552" s="28" t="s">
        <v>3334</v>
      </c>
      <c r="B4552" s="63" t="s">
        <v>3378</v>
      </c>
      <c r="C4552" s="3"/>
      <c r="D4552" s="3"/>
      <c r="E4552" s="9"/>
      <c r="F4552" s="9"/>
      <c r="G4552" s="9"/>
      <c r="H4552" s="9"/>
      <c r="I4552" s="9"/>
      <c r="J4552" s="9"/>
      <c r="K4552" s="9"/>
      <c r="L4552" s="69"/>
      <c r="M4552" s="67"/>
    </row>
    <row r="4553" spans="1:13" ht="15">
      <c r="A4553" s="28" t="s">
        <v>3335</v>
      </c>
      <c r="B4553" s="277" t="s">
        <v>3365</v>
      </c>
      <c r="C4553" s="3"/>
      <c r="D4553" s="3"/>
      <c r="E4553" s="9"/>
      <c r="F4553" s="9"/>
      <c r="G4553" s="9"/>
      <c r="H4553" s="9"/>
      <c r="I4553" s="9"/>
      <c r="J4553" s="9"/>
      <c r="K4553" s="9"/>
      <c r="L4553" s="69"/>
      <c r="M4553" s="67"/>
    </row>
    <row r="4554" spans="1:13" ht="15">
      <c r="A4554" s="28" t="s">
        <v>3336</v>
      </c>
      <c r="B4554" s="63" t="s">
        <v>3380</v>
      </c>
      <c r="C4554" s="3"/>
      <c r="D4554" s="3"/>
      <c r="E4554" s="9"/>
      <c r="F4554" s="9"/>
      <c r="G4554" s="9"/>
      <c r="H4554" s="9"/>
      <c r="I4554" s="9"/>
      <c r="J4554" s="9"/>
      <c r="K4554" s="9"/>
      <c r="L4554" s="69"/>
      <c r="M4554" s="67"/>
    </row>
    <row r="4555" spans="1:13" ht="15">
      <c r="A4555" s="28" t="s">
        <v>3337</v>
      </c>
      <c r="B4555" s="63" t="s">
        <v>3399</v>
      </c>
      <c r="C4555" s="3"/>
      <c r="D4555" s="3"/>
      <c r="E4555" s="9"/>
      <c r="F4555" s="9"/>
      <c r="G4555" s="9"/>
      <c r="H4555" s="9"/>
      <c r="I4555" s="9"/>
      <c r="J4555" s="9"/>
      <c r="K4555" s="9"/>
      <c r="L4555" s="69"/>
      <c r="M4555" s="67"/>
    </row>
    <row r="4556" spans="1:13" ht="15">
      <c r="A4556" s="28" t="s">
        <v>3338</v>
      </c>
      <c r="B4556" s="63" t="s">
        <v>3369</v>
      </c>
      <c r="C4556" s="3"/>
      <c r="D4556" s="3"/>
      <c r="E4556" s="9"/>
      <c r="F4556" s="9"/>
      <c r="G4556" s="9"/>
      <c r="H4556" s="9"/>
      <c r="I4556" s="9"/>
      <c r="J4556" s="9"/>
      <c r="K4556" s="9"/>
      <c r="L4556" s="69"/>
      <c r="M4556" s="67"/>
    </row>
    <row r="4557" spans="1:13" ht="15">
      <c r="A4557" s="28" t="s">
        <v>4129</v>
      </c>
      <c r="B4557" s="63" t="s">
        <v>3376</v>
      </c>
      <c r="C4557" s="3"/>
      <c r="D4557" s="3"/>
      <c r="E4557" s="9"/>
      <c r="F4557" s="9"/>
      <c r="G4557" s="9"/>
      <c r="H4557" s="9"/>
      <c r="I4557" s="9"/>
      <c r="J4557" s="9"/>
      <c r="K4557" s="9"/>
      <c r="L4557" s="69"/>
      <c r="M4557" s="67"/>
    </row>
    <row r="4558" spans="1:13" ht="15">
      <c r="A4558" s="28" t="s">
        <v>4130</v>
      </c>
      <c r="B4558" s="63" t="s">
        <v>3397</v>
      </c>
      <c r="C4558" s="3"/>
      <c r="D4558" s="3"/>
      <c r="E4558" s="9"/>
      <c r="F4558" s="9"/>
      <c r="G4558" s="9"/>
      <c r="H4558" s="9"/>
      <c r="I4558" s="9"/>
      <c r="J4558" s="9"/>
      <c r="K4558" s="9"/>
      <c r="L4558" s="69"/>
      <c r="M4558" s="67"/>
    </row>
    <row r="4559" spans="1:13" ht="15">
      <c r="A4559" s="28" t="s">
        <v>4131</v>
      </c>
      <c r="B4559" s="63" t="s">
        <v>3381</v>
      </c>
      <c r="C4559" s="3"/>
      <c r="D4559" s="3"/>
      <c r="E4559" s="9"/>
      <c r="F4559" s="9"/>
      <c r="G4559" s="9"/>
      <c r="H4559" s="9"/>
      <c r="I4559" s="9"/>
      <c r="J4559" s="9"/>
      <c r="K4559" s="9"/>
      <c r="L4559" s="69"/>
      <c r="M4559" s="67"/>
    </row>
    <row r="4560" spans="1:13" ht="15">
      <c r="A4560" s="28"/>
      <c r="B4560" s="63"/>
      <c r="E4560" s="9"/>
      <c r="F4560" s="9"/>
      <c r="G4560" s="9"/>
      <c r="H4560" s="9"/>
      <c r="L4560" s="69"/>
      <c r="M4560" s="67"/>
    </row>
    <row r="4561" spans="1:23" ht="15">
      <c r="A4561" s="28"/>
      <c r="B4561" s="63"/>
      <c r="E4561" s="9"/>
      <c r="L4561" s="69"/>
    </row>
    <row r="4562" spans="1:23" ht="15">
      <c r="A4562" s="28"/>
      <c r="B4562" s="63"/>
      <c r="E4562" s="9"/>
      <c r="L4562" s="69"/>
    </row>
    <row r="4563" spans="1:23" ht="25.5">
      <c r="A4563" s="23" t="s">
        <v>211</v>
      </c>
      <c r="L4563" s="69"/>
    </row>
    <row r="4564" spans="1:23">
      <c r="L4564" s="69"/>
    </row>
    <row r="4565" spans="1:23" ht="15">
      <c r="A4565" s="39"/>
      <c r="B4565" s="39"/>
      <c r="C4565" s="39"/>
      <c r="D4565" s="39"/>
      <c r="E4565" s="61">
        <v>2016</v>
      </c>
      <c r="F4565" s="61">
        <v>2017</v>
      </c>
      <c r="G4565" s="61">
        <v>2018</v>
      </c>
      <c r="H4565" s="61">
        <v>2019</v>
      </c>
      <c r="I4565" s="61">
        <v>2020</v>
      </c>
      <c r="J4565" s="61">
        <v>2021</v>
      </c>
      <c r="K4565" s="61">
        <v>2022</v>
      </c>
      <c r="L4565" s="69"/>
      <c r="M4565" s="70" t="s">
        <v>40</v>
      </c>
    </row>
    <row r="4566" spans="1:23" ht="15">
      <c r="A4566" s="28" t="s">
        <v>0</v>
      </c>
      <c r="B4566" s="63" t="s">
        <v>25</v>
      </c>
      <c r="E4566" s="217">
        <v>378.8</v>
      </c>
      <c r="F4566" s="217">
        <v>337.4</v>
      </c>
      <c r="G4566" s="9">
        <v>263.8</v>
      </c>
      <c r="H4566" s="9">
        <v>213.64999999999418</v>
      </c>
      <c r="I4566" s="9">
        <v>0</v>
      </c>
      <c r="J4566" s="9">
        <v>0</v>
      </c>
      <c r="K4566" s="213">
        <v>602.00000000000364</v>
      </c>
      <c r="L4566" s="69"/>
      <c r="M4566" s="67">
        <f t="shared" ref="M4566:M4597" si="118">SUM(E4566:K4566)</f>
        <v>1795.6499999999978</v>
      </c>
      <c r="O4566" t="s">
        <v>2872</v>
      </c>
      <c r="S4566" s="277"/>
      <c r="T4566" s="63"/>
      <c r="U4566" s="347"/>
      <c r="V4566" s="63"/>
      <c r="W4566" s="63"/>
    </row>
    <row r="4567" spans="1:23" ht="15">
      <c r="A4567" s="28" t="s">
        <v>2</v>
      </c>
      <c r="B4567" s="63" t="s">
        <v>1</v>
      </c>
      <c r="E4567" s="9">
        <v>14.3</v>
      </c>
      <c r="F4567" s="217">
        <v>333.4</v>
      </c>
      <c r="G4567" s="9">
        <v>275.5</v>
      </c>
      <c r="H4567" s="214">
        <v>552.30000000000655</v>
      </c>
      <c r="I4567" s="9">
        <v>0</v>
      </c>
      <c r="J4567" s="9">
        <v>0</v>
      </c>
      <c r="K4567" s="9">
        <v>395.89999999999236</v>
      </c>
      <c r="L4567" s="69"/>
      <c r="M4567" s="67">
        <f t="shared" si="118"/>
        <v>1571.399999999999</v>
      </c>
      <c r="O4567" t="s">
        <v>370</v>
      </c>
      <c r="R4567" t="s">
        <v>1815</v>
      </c>
      <c r="S4567" s="225"/>
      <c r="T4567" s="63"/>
      <c r="U4567" s="347"/>
      <c r="V4567" s="63"/>
      <c r="W4567" s="63"/>
    </row>
    <row r="4568" spans="1:23" ht="15">
      <c r="A4568" s="28" t="s">
        <v>3</v>
      </c>
      <c r="B4568" s="63" t="s">
        <v>11</v>
      </c>
      <c r="E4568" s="212">
        <v>480.2</v>
      </c>
      <c r="F4568" s="9">
        <v>210.2</v>
      </c>
      <c r="G4568" s="9">
        <v>266</v>
      </c>
      <c r="H4568" s="9">
        <v>231.20000000000073</v>
      </c>
      <c r="I4568" s="9">
        <v>0</v>
      </c>
      <c r="J4568" s="9">
        <v>0</v>
      </c>
      <c r="K4568" s="9">
        <v>348.5</v>
      </c>
      <c r="L4568" s="69"/>
      <c r="M4568" s="67">
        <f t="shared" si="118"/>
        <v>1536.1000000000008</v>
      </c>
      <c r="O4568" t="s">
        <v>301</v>
      </c>
      <c r="S4568" s="63"/>
      <c r="T4568" s="63"/>
      <c r="U4568" s="348"/>
      <c r="V4568" s="63"/>
      <c r="W4568" s="63"/>
    </row>
    <row r="4569" spans="1:23" ht="15">
      <c r="A4569" s="28" t="s">
        <v>5</v>
      </c>
      <c r="B4569" s="63" t="s">
        <v>37</v>
      </c>
      <c r="E4569" s="9">
        <v>289.8</v>
      </c>
      <c r="F4569" s="9">
        <v>191.5</v>
      </c>
      <c r="G4569" s="9">
        <v>286</v>
      </c>
      <c r="H4569" s="9">
        <v>76.200000000008004</v>
      </c>
      <c r="I4569" s="9">
        <v>0</v>
      </c>
      <c r="J4569" s="9">
        <v>0</v>
      </c>
      <c r="K4569" s="214">
        <v>679.15000000000509</v>
      </c>
      <c r="L4569" s="69"/>
      <c r="M4569" s="67">
        <f t="shared" si="118"/>
        <v>1522.6500000000131</v>
      </c>
      <c r="O4569" t="s">
        <v>282</v>
      </c>
      <c r="R4569" s="21" t="s">
        <v>1815</v>
      </c>
      <c r="S4569" s="277"/>
      <c r="T4569" s="63"/>
      <c r="U4569" s="347"/>
      <c r="V4569" s="63"/>
      <c r="W4569" s="63"/>
    </row>
    <row r="4570" spans="1:23" ht="15">
      <c r="A4570" s="28" t="s">
        <v>7</v>
      </c>
      <c r="B4570" s="63" t="s">
        <v>143</v>
      </c>
      <c r="E4570" s="9" t="s">
        <v>279</v>
      </c>
      <c r="F4570" s="214">
        <v>589.6</v>
      </c>
      <c r="G4570" s="212">
        <v>476.4</v>
      </c>
      <c r="H4570" s="9">
        <v>118.50000000001455</v>
      </c>
      <c r="I4570" s="9">
        <v>0</v>
      </c>
      <c r="J4570" s="9">
        <v>0</v>
      </c>
      <c r="K4570" s="9">
        <v>329.80000000000291</v>
      </c>
      <c r="L4570" s="69"/>
      <c r="M4570" s="67">
        <f t="shared" si="118"/>
        <v>1514.3000000000175</v>
      </c>
      <c r="O4570" t="s">
        <v>281</v>
      </c>
      <c r="R4570" t="s">
        <v>1815</v>
      </c>
      <c r="S4570" s="225"/>
      <c r="T4570" s="63"/>
      <c r="U4570" s="347"/>
      <c r="V4570" s="63"/>
      <c r="W4570" s="63"/>
    </row>
    <row r="4571" spans="1:23" ht="15">
      <c r="A4571" s="28" t="s">
        <v>8</v>
      </c>
      <c r="B4571" s="63" t="s">
        <v>23</v>
      </c>
      <c r="E4571" s="214">
        <v>504.6</v>
      </c>
      <c r="F4571" s="9">
        <v>100.5</v>
      </c>
      <c r="G4571" s="9">
        <v>216.5</v>
      </c>
      <c r="H4571" s="9">
        <v>258.60000000000218</v>
      </c>
      <c r="I4571" s="9">
        <v>0</v>
      </c>
      <c r="J4571" s="9">
        <v>0</v>
      </c>
      <c r="K4571" s="9">
        <v>408.5</v>
      </c>
      <c r="L4571" s="69"/>
      <c r="M4571" s="67">
        <f t="shared" si="118"/>
        <v>1488.7000000000021</v>
      </c>
      <c r="O4571" t="s">
        <v>282</v>
      </c>
      <c r="R4571" t="s">
        <v>1815</v>
      </c>
      <c r="S4571" s="225"/>
      <c r="T4571" s="63"/>
      <c r="U4571" s="347"/>
      <c r="V4571" s="63"/>
      <c r="W4571" s="63"/>
    </row>
    <row r="4572" spans="1:23" ht="15">
      <c r="A4572" s="28" t="s">
        <v>10</v>
      </c>
      <c r="B4572" s="63" t="s">
        <v>13</v>
      </c>
      <c r="E4572" s="217">
        <v>327.5</v>
      </c>
      <c r="F4572" s="217">
        <v>356</v>
      </c>
      <c r="G4572" s="9">
        <v>206.4</v>
      </c>
      <c r="H4572" s="9">
        <v>128.20000000000073</v>
      </c>
      <c r="I4572" s="9">
        <v>0</v>
      </c>
      <c r="J4572" s="9">
        <v>0</v>
      </c>
      <c r="K4572" s="9">
        <v>469.39999999999782</v>
      </c>
      <c r="L4572" s="69"/>
      <c r="M4572" s="67">
        <f t="shared" si="118"/>
        <v>1487.4999999999986</v>
      </c>
      <c r="O4572" t="s">
        <v>338</v>
      </c>
      <c r="S4572" s="277"/>
      <c r="T4572" s="63"/>
      <c r="U4572" s="347"/>
      <c r="V4572" s="63"/>
      <c r="W4572" s="63"/>
    </row>
    <row r="4573" spans="1:23" ht="15">
      <c r="A4573" s="28" t="s">
        <v>12</v>
      </c>
      <c r="B4573" s="63" t="s">
        <v>17</v>
      </c>
      <c r="E4573" s="217">
        <v>440.2</v>
      </c>
      <c r="F4573" s="9">
        <v>140.69999999999999</v>
      </c>
      <c r="G4573" s="217">
        <v>332.6</v>
      </c>
      <c r="H4573" s="9">
        <v>120.39999999999418</v>
      </c>
      <c r="I4573" s="9">
        <v>0</v>
      </c>
      <c r="J4573" s="9">
        <v>0</v>
      </c>
      <c r="K4573" s="9">
        <v>439.69999999999709</v>
      </c>
      <c r="L4573" s="69"/>
      <c r="M4573" s="67">
        <f t="shared" si="118"/>
        <v>1473.5999999999913</v>
      </c>
      <c r="O4573" t="s">
        <v>286</v>
      </c>
      <c r="S4573" s="277"/>
      <c r="T4573" s="63"/>
      <c r="U4573" s="347"/>
      <c r="V4573" s="63"/>
      <c r="W4573" s="63"/>
    </row>
    <row r="4574" spans="1:23" ht="15">
      <c r="A4574" s="28" t="s">
        <v>14</v>
      </c>
      <c r="B4574" s="63" t="s">
        <v>33</v>
      </c>
      <c r="E4574" s="217">
        <v>304</v>
      </c>
      <c r="F4574" s="217">
        <v>262.7</v>
      </c>
      <c r="G4574" s="9">
        <v>204.5</v>
      </c>
      <c r="H4574" s="9">
        <v>164.89999999999418</v>
      </c>
      <c r="I4574" s="9">
        <v>0</v>
      </c>
      <c r="J4574" s="9">
        <v>0</v>
      </c>
      <c r="K4574" s="9">
        <v>468.20000000000073</v>
      </c>
      <c r="L4574" s="69"/>
      <c r="M4574" s="67">
        <f t="shared" si="118"/>
        <v>1404.299999999995</v>
      </c>
      <c r="O4574" t="s">
        <v>323</v>
      </c>
      <c r="S4574" s="277"/>
      <c r="T4574" s="63"/>
      <c r="U4574" s="347"/>
      <c r="V4574" s="63"/>
      <c r="W4574" s="63"/>
    </row>
    <row r="4575" spans="1:23" ht="15">
      <c r="A4575" s="28" t="s">
        <v>16</v>
      </c>
      <c r="B4575" s="63" t="s">
        <v>27</v>
      </c>
      <c r="E4575" s="9">
        <v>298.39999999999998</v>
      </c>
      <c r="F4575" s="217">
        <v>334.6</v>
      </c>
      <c r="G4575" s="9">
        <v>279.60000000000002</v>
      </c>
      <c r="H4575" s="9">
        <v>68.799999999995634</v>
      </c>
      <c r="I4575" s="9">
        <v>0</v>
      </c>
      <c r="J4575" s="9">
        <v>0</v>
      </c>
      <c r="K4575" s="9">
        <v>383.99999999999636</v>
      </c>
      <c r="L4575" s="69"/>
      <c r="M4575" s="67">
        <f t="shared" si="118"/>
        <v>1365.3999999999919</v>
      </c>
      <c r="O4575" t="s">
        <v>298</v>
      </c>
      <c r="S4575" s="225"/>
      <c r="T4575" s="63"/>
      <c r="U4575" s="348"/>
      <c r="V4575" s="63"/>
      <c r="W4575" s="63"/>
    </row>
    <row r="4576" spans="1:23" ht="15">
      <c r="A4576" s="28" t="s">
        <v>18</v>
      </c>
      <c r="B4576" s="63" t="s">
        <v>39</v>
      </c>
      <c r="E4576" s="9">
        <v>288.89999999999998</v>
      </c>
      <c r="F4576" s="9">
        <v>138.6</v>
      </c>
      <c r="G4576" s="9">
        <v>165.2</v>
      </c>
      <c r="H4576" s="9">
        <v>252.49999999999272</v>
      </c>
      <c r="I4576" s="9">
        <v>0</v>
      </c>
      <c r="J4576" s="9">
        <v>0</v>
      </c>
      <c r="K4576" s="9">
        <v>427.5</v>
      </c>
      <c r="L4576" s="69"/>
      <c r="M4576" s="67">
        <f t="shared" si="118"/>
        <v>1272.6999999999928</v>
      </c>
      <c r="S4576" s="63"/>
      <c r="T4576" s="63"/>
      <c r="U4576" s="347"/>
      <c r="V4576" s="63"/>
      <c r="W4576" s="63"/>
    </row>
    <row r="4577" spans="1:23" ht="15">
      <c r="A4577" s="28" t="s">
        <v>20</v>
      </c>
      <c r="B4577" s="63" t="s">
        <v>31</v>
      </c>
      <c r="E4577" s="9">
        <v>284.5</v>
      </c>
      <c r="F4577" s="9">
        <v>135.69999999999999</v>
      </c>
      <c r="G4577" s="9">
        <v>142.9</v>
      </c>
      <c r="H4577" s="9">
        <v>142.99999999999636</v>
      </c>
      <c r="I4577" s="9">
        <v>0</v>
      </c>
      <c r="J4577" s="9">
        <v>0</v>
      </c>
      <c r="K4577" s="217">
        <v>566.50000000000364</v>
      </c>
      <c r="L4577" s="69"/>
      <c r="M4577" s="67">
        <f t="shared" si="118"/>
        <v>1272.5999999999999</v>
      </c>
      <c r="O4577" t="s">
        <v>284</v>
      </c>
      <c r="S4577" s="277"/>
      <c r="T4577" s="63"/>
      <c r="U4577" s="347"/>
      <c r="V4577" s="63"/>
      <c r="W4577" s="63"/>
    </row>
    <row r="4578" spans="1:23" ht="15">
      <c r="A4578" s="28" t="s">
        <v>22</v>
      </c>
      <c r="B4578" s="63" t="s">
        <v>35</v>
      </c>
      <c r="E4578" s="9">
        <v>58.5</v>
      </c>
      <c r="F4578" s="212">
        <v>565.4</v>
      </c>
      <c r="G4578" s="214">
        <v>497.6</v>
      </c>
      <c r="H4578" s="9">
        <v>125.60000000000582</v>
      </c>
      <c r="I4578" s="9">
        <v>0</v>
      </c>
      <c r="J4578" s="9">
        <v>0</v>
      </c>
      <c r="K4578" s="9" t="s">
        <v>279</v>
      </c>
      <c r="L4578" s="69"/>
      <c r="M4578" s="67">
        <f t="shared" si="118"/>
        <v>1247.1000000000058</v>
      </c>
      <c r="O4578" t="s">
        <v>281</v>
      </c>
      <c r="R4578" t="s">
        <v>1815</v>
      </c>
      <c r="S4578" s="63"/>
      <c r="T4578" s="63"/>
      <c r="U4578" s="347"/>
      <c r="V4578" s="63"/>
      <c r="W4578" s="63"/>
    </row>
    <row r="4579" spans="1:23" ht="15">
      <c r="A4579" s="28" t="s">
        <v>24</v>
      </c>
      <c r="B4579" s="63" t="s">
        <v>6</v>
      </c>
      <c r="E4579" s="213">
        <v>461.5</v>
      </c>
      <c r="F4579" s="9">
        <v>235.8</v>
      </c>
      <c r="G4579" s="217">
        <v>293.35000000000002</v>
      </c>
      <c r="H4579" s="9">
        <v>245.6000000000131</v>
      </c>
      <c r="I4579" s="9">
        <v>0</v>
      </c>
      <c r="J4579" s="9">
        <v>0</v>
      </c>
      <c r="K4579" s="9" t="s">
        <v>279</v>
      </c>
      <c r="L4579" s="69"/>
      <c r="M4579" s="67">
        <f t="shared" si="118"/>
        <v>1236.2500000000132</v>
      </c>
      <c r="O4579" t="s">
        <v>333</v>
      </c>
      <c r="S4579" s="277"/>
      <c r="T4579" s="63"/>
      <c r="U4579" s="348"/>
      <c r="V4579" s="63"/>
      <c r="W4579" s="63"/>
    </row>
    <row r="4580" spans="1:23" ht="15">
      <c r="A4580" s="28" t="s">
        <v>26</v>
      </c>
      <c r="B4580" s="63" t="s">
        <v>144</v>
      </c>
      <c r="E4580" s="9" t="s">
        <v>279</v>
      </c>
      <c r="F4580" s="217">
        <v>322.89999999999998</v>
      </c>
      <c r="G4580" s="217">
        <v>330.2</v>
      </c>
      <c r="H4580" s="9">
        <v>109.15000000000691</v>
      </c>
      <c r="I4580" s="9">
        <v>0</v>
      </c>
      <c r="J4580" s="9">
        <v>0</v>
      </c>
      <c r="K4580" s="9">
        <v>398.20000000000437</v>
      </c>
      <c r="L4580" s="69"/>
      <c r="M4580" s="67">
        <f t="shared" si="118"/>
        <v>1160.4500000000112</v>
      </c>
      <c r="O4580" t="s">
        <v>306</v>
      </c>
      <c r="S4580" s="63"/>
      <c r="T4580" s="63"/>
      <c r="U4580" s="347"/>
      <c r="V4580" s="63"/>
      <c r="W4580" s="63"/>
    </row>
    <row r="4581" spans="1:23" ht="15">
      <c r="A4581" s="28" t="s">
        <v>28</v>
      </c>
      <c r="B4581" s="63" t="s">
        <v>9</v>
      </c>
      <c r="E4581" s="9">
        <v>233.2</v>
      </c>
      <c r="F4581" s="9">
        <v>66</v>
      </c>
      <c r="G4581" s="9">
        <v>238.5</v>
      </c>
      <c r="H4581" s="9">
        <v>138.90000000000146</v>
      </c>
      <c r="I4581" s="9">
        <v>0</v>
      </c>
      <c r="J4581" s="9">
        <v>0</v>
      </c>
      <c r="K4581" s="9">
        <v>478.60000000000946</v>
      </c>
      <c r="L4581" s="69"/>
      <c r="M4581" s="67">
        <f t="shared" si="118"/>
        <v>1155.200000000011</v>
      </c>
      <c r="S4581" s="277"/>
      <c r="T4581" s="63"/>
      <c r="U4581" s="348"/>
      <c r="V4581" s="63"/>
      <c r="W4581" s="63"/>
    </row>
    <row r="4582" spans="1:23" ht="15">
      <c r="A4582" s="28" t="s">
        <v>30</v>
      </c>
      <c r="B4582" s="63" t="s">
        <v>162</v>
      </c>
      <c r="E4582" s="9" t="s">
        <v>279</v>
      </c>
      <c r="F4582" s="9" t="s">
        <v>279</v>
      </c>
      <c r="G4582" s="217">
        <v>347.4</v>
      </c>
      <c r="H4582" s="217">
        <v>354.29999999999927</v>
      </c>
      <c r="I4582" s="9">
        <v>0</v>
      </c>
      <c r="J4582" s="9">
        <v>0</v>
      </c>
      <c r="K4582" s="9">
        <v>428.99999999999272</v>
      </c>
      <c r="L4582" s="69"/>
      <c r="M4582" s="67">
        <f t="shared" si="118"/>
        <v>1130.6999999999921</v>
      </c>
      <c r="O4582" t="s">
        <v>321</v>
      </c>
      <c r="S4582" s="63"/>
      <c r="T4582" s="63"/>
      <c r="U4582" s="347"/>
      <c r="V4582" s="63"/>
      <c r="W4582" s="63"/>
    </row>
    <row r="4583" spans="1:23" ht="15">
      <c r="A4583" s="28" t="s">
        <v>32</v>
      </c>
      <c r="B4583" s="63" t="s">
        <v>21</v>
      </c>
      <c r="E4583" s="9">
        <v>127.8</v>
      </c>
      <c r="F4583" s="9">
        <v>130.80000000000001</v>
      </c>
      <c r="G4583" s="217">
        <v>308.7</v>
      </c>
      <c r="H4583" s="9">
        <v>182.50000000000364</v>
      </c>
      <c r="I4583" s="9">
        <v>0</v>
      </c>
      <c r="J4583" s="9">
        <v>0</v>
      </c>
      <c r="K4583" s="9">
        <v>346.40000000000146</v>
      </c>
      <c r="L4583" s="69"/>
      <c r="M4583" s="67">
        <f t="shared" si="118"/>
        <v>1096.200000000005</v>
      </c>
      <c r="O4583" t="s">
        <v>288</v>
      </c>
      <c r="S4583" s="277"/>
      <c r="T4583" s="63"/>
      <c r="U4583" s="347"/>
      <c r="V4583" s="63"/>
      <c r="W4583" s="63"/>
    </row>
    <row r="4584" spans="1:23" ht="15">
      <c r="A4584" s="28" t="s">
        <v>34</v>
      </c>
      <c r="B4584" s="63" t="s">
        <v>15</v>
      </c>
      <c r="E4584" s="9">
        <v>189.3</v>
      </c>
      <c r="F4584" s="9">
        <v>204.3</v>
      </c>
      <c r="G4584" s="9">
        <v>132</v>
      </c>
      <c r="H4584" s="9">
        <v>26.399999999997817</v>
      </c>
      <c r="I4584" s="9">
        <v>0</v>
      </c>
      <c r="J4584" s="9">
        <v>0</v>
      </c>
      <c r="K4584" s="9">
        <v>419.00000000000364</v>
      </c>
      <c r="L4584" s="69"/>
      <c r="M4584" s="67">
        <f t="shared" si="118"/>
        <v>971.00000000000148</v>
      </c>
      <c r="S4584" s="277"/>
      <c r="T4584" s="63"/>
      <c r="U4584" s="347"/>
      <c r="V4584" s="63"/>
      <c r="W4584" s="63"/>
    </row>
    <row r="4585" spans="1:23" ht="15">
      <c r="A4585" s="28" t="s">
        <v>36</v>
      </c>
      <c r="B4585" s="63" t="s">
        <v>155</v>
      </c>
      <c r="E4585" s="9" t="s">
        <v>279</v>
      </c>
      <c r="F4585" s="9" t="s">
        <v>279</v>
      </c>
      <c r="G4585" s="217">
        <v>397.7</v>
      </c>
      <c r="H4585" s="9">
        <v>120.29999999999563</v>
      </c>
      <c r="I4585" s="9">
        <v>0</v>
      </c>
      <c r="J4585" s="9">
        <v>0</v>
      </c>
      <c r="K4585" s="9">
        <v>452.19999999998254</v>
      </c>
      <c r="L4585" s="69"/>
      <c r="M4585" s="67">
        <f t="shared" si="118"/>
        <v>970.19999999997822</v>
      </c>
      <c r="O4585" t="s">
        <v>284</v>
      </c>
      <c r="S4585" s="277"/>
      <c r="T4585" s="63"/>
      <c r="U4585" s="348"/>
      <c r="V4585" s="63"/>
      <c r="W4585" s="63"/>
    </row>
    <row r="4586" spans="1:23" ht="15">
      <c r="A4586" s="28" t="s">
        <v>38</v>
      </c>
      <c r="B4586" s="63" t="s">
        <v>154</v>
      </c>
      <c r="E4586" s="9" t="s">
        <v>279</v>
      </c>
      <c r="F4586" s="9" t="s">
        <v>279</v>
      </c>
      <c r="G4586" s="217">
        <v>290.5</v>
      </c>
      <c r="H4586" s="9">
        <v>92.899999999997817</v>
      </c>
      <c r="I4586" s="9">
        <v>0</v>
      </c>
      <c r="J4586" s="9">
        <v>0</v>
      </c>
      <c r="K4586" s="217">
        <v>523.60000000000582</v>
      </c>
      <c r="L4586" s="69"/>
      <c r="M4586" s="67">
        <f t="shared" si="118"/>
        <v>907.00000000000364</v>
      </c>
      <c r="O4586" t="s">
        <v>337</v>
      </c>
      <c r="S4586" s="225"/>
      <c r="T4586" s="63"/>
      <c r="U4586" s="347"/>
      <c r="V4586" s="63"/>
      <c r="W4586" s="63"/>
    </row>
    <row r="4587" spans="1:23" ht="15">
      <c r="A4587" s="28" t="s">
        <v>145</v>
      </c>
      <c r="B4587" s="63" t="s">
        <v>4</v>
      </c>
      <c r="E4587" s="9">
        <v>179</v>
      </c>
      <c r="F4587" s="9">
        <v>160.80000000000001</v>
      </c>
      <c r="G4587" s="9">
        <v>163.5</v>
      </c>
      <c r="H4587" s="217">
        <v>386.80000000000109</v>
      </c>
      <c r="I4587" s="9">
        <v>0</v>
      </c>
      <c r="J4587" s="9">
        <v>0</v>
      </c>
      <c r="K4587" s="9" t="s">
        <v>279</v>
      </c>
      <c r="L4587" s="69"/>
      <c r="M4587" s="67">
        <f t="shared" si="118"/>
        <v>890.10000000000105</v>
      </c>
      <c r="O4587" t="s">
        <v>298</v>
      </c>
      <c r="S4587" s="63"/>
      <c r="T4587" s="63"/>
      <c r="U4587" s="348"/>
      <c r="V4587" s="63"/>
      <c r="W4587" s="63"/>
    </row>
    <row r="4588" spans="1:23" ht="15">
      <c r="A4588" s="28" t="s">
        <v>146</v>
      </c>
      <c r="B4588" s="63" t="s">
        <v>153</v>
      </c>
      <c r="E4588" s="9" t="s">
        <v>279</v>
      </c>
      <c r="F4588" s="9" t="s">
        <v>279</v>
      </c>
      <c r="G4588" s="9">
        <v>282.5</v>
      </c>
      <c r="H4588" s="9">
        <v>97.100000000002183</v>
      </c>
      <c r="I4588" s="9">
        <v>0</v>
      </c>
      <c r="J4588" s="9">
        <v>0</v>
      </c>
      <c r="K4588" s="9">
        <v>452.50000000001455</v>
      </c>
      <c r="L4588" s="69"/>
      <c r="M4588" s="67">
        <f t="shared" si="118"/>
        <v>832.10000000001673</v>
      </c>
      <c r="S4588" s="277"/>
      <c r="T4588" s="63"/>
      <c r="U4588" s="347"/>
      <c r="V4588" s="63"/>
      <c r="W4588" s="63"/>
    </row>
    <row r="4589" spans="1:23" ht="15">
      <c r="A4589" s="28" t="s">
        <v>147</v>
      </c>
      <c r="B4589" s="63" t="s">
        <v>783</v>
      </c>
      <c r="E4589" s="9" t="s">
        <v>279</v>
      </c>
      <c r="F4589" s="9" t="s">
        <v>279</v>
      </c>
      <c r="G4589" s="9" t="s">
        <v>279</v>
      </c>
      <c r="H4589" s="213">
        <v>417.40000000000146</v>
      </c>
      <c r="I4589" s="9">
        <v>0</v>
      </c>
      <c r="J4589" s="9">
        <v>0</v>
      </c>
      <c r="K4589" s="9">
        <v>411.29999999999927</v>
      </c>
      <c r="L4589" s="69"/>
      <c r="M4589" s="67">
        <f t="shared" si="118"/>
        <v>828.70000000000073</v>
      </c>
      <c r="O4589" t="s">
        <v>283</v>
      </c>
      <c r="S4589" s="63"/>
      <c r="T4589" s="63"/>
      <c r="U4589" s="347"/>
      <c r="V4589" s="63"/>
      <c r="W4589" s="63"/>
    </row>
    <row r="4590" spans="1:23" ht="15">
      <c r="A4590" s="28" t="s">
        <v>151</v>
      </c>
      <c r="B4590" s="63" t="s">
        <v>788</v>
      </c>
      <c r="E4590" s="9" t="s">
        <v>279</v>
      </c>
      <c r="F4590" s="9" t="s">
        <v>279</v>
      </c>
      <c r="G4590" s="9" t="s">
        <v>279</v>
      </c>
      <c r="H4590" s="212">
        <v>460.09999999999491</v>
      </c>
      <c r="I4590" s="9">
        <v>0</v>
      </c>
      <c r="J4590" s="9">
        <v>0</v>
      </c>
      <c r="K4590" s="9">
        <v>366.29999999998836</v>
      </c>
      <c r="L4590" s="69"/>
      <c r="M4590" s="67">
        <f t="shared" si="118"/>
        <v>826.39999999998327</v>
      </c>
      <c r="O4590" t="s">
        <v>301</v>
      </c>
      <c r="S4590" s="277"/>
      <c r="T4590" s="63"/>
      <c r="U4590" s="347"/>
      <c r="V4590" s="63"/>
      <c r="W4590" s="63"/>
    </row>
    <row r="4591" spans="1:23" ht="15">
      <c r="A4591" s="28" t="s">
        <v>157</v>
      </c>
      <c r="B4591" s="63" t="s">
        <v>796</v>
      </c>
      <c r="E4591" s="9" t="s">
        <v>279</v>
      </c>
      <c r="F4591" s="9" t="s">
        <v>279</v>
      </c>
      <c r="G4591" s="9" t="s">
        <v>279</v>
      </c>
      <c r="H4591" s="217">
        <v>403.69999999999345</v>
      </c>
      <c r="I4591" s="9">
        <v>0</v>
      </c>
      <c r="J4591" s="9">
        <v>0</v>
      </c>
      <c r="K4591" s="9">
        <v>408.10000000000218</v>
      </c>
      <c r="L4591" s="69"/>
      <c r="M4591" s="67">
        <f t="shared" si="118"/>
        <v>811.79999999999563</v>
      </c>
      <c r="O4591" t="s">
        <v>284</v>
      </c>
      <c r="S4591" s="63"/>
      <c r="T4591" s="63"/>
      <c r="U4591" s="347"/>
      <c r="V4591" s="63"/>
      <c r="W4591" s="63"/>
    </row>
    <row r="4592" spans="1:23" ht="15">
      <c r="A4592" s="28" t="s">
        <v>159</v>
      </c>
      <c r="B4592" s="63" t="s">
        <v>141</v>
      </c>
      <c r="E4592" s="9" t="s">
        <v>279</v>
      </c>
      <c r="F4592" s="217">
        <v>257.39999999999998</v>
      </c>
      <c r="G4592" s="9">
        <v>170.7</v>
      </c>
      <c r="H4592" s="9">
        <v>76.799999999999272</v>
      </c>
      <c r="I4592" s="9">
        <v>0</v>
      </c>
      <c r="J4592" s="9">
        <v>0</v>
      </c>
      <c r="K4592" s="9">
        <v>305.30000000000655</v>
      </c>
      <c r="L4592" s="69"/>
      <c r="M4592" s="67">
        <f t="shared" si="118"/>
        <v>810.20000000000573</v>
      </c>
      <c r="O4592" t="s">
        <v>294</v>
      </c>
      <c r="S4592" s="277"/>
      <c r="T4592" s="63"/>
      <c r="U4592" s="347"/>
      <c r="V4592" s="63"/>
      <c r="W4592" s="63"/>
    </row>
    <row r="4593" spans="1:23" ht="15">
      <c r="A4593" s="28" t="s">
        <v>160</v>
      </c>
      <c r="B4593" s="63" t="s">
        <v>142</v>
      </c>
      <c r="E4593" s="9" t="s">
        <v>279</v>
      </c>
      <c r="F4593" s="9">
        <v>138</v>
      </c>
      <c r="G4593" s="9">
        <v>110.5</v>
      </c>
      <c r="H4593" s="9">
        <v>108.90000000000146</v>
      </c>
      <c r="I4593" s="9">
        <v>0</v>
      </c>
      <c r="J4593" s="9">
        <v>0</v>
      </c>
      <c r="K4593" s="9">
        <v>439.80000000000655</v>
      </c>
      <c r="L4593" s="69"/>
      <c r="M4593" s="67">
        <f t="shared" si="118"/>
        <v>797.200000000008</v>
      </c>
      <c r="S4593" s="277"/>
      <c r="T4593" s="63"/>
      <c r="U4593" s="347"/>
      <c r="V4593" s="63"/>
      <c r="W4593" s="63"/>
    </row>
    <row r="4594" spans="1:23" ht="15">
      <c r="A4594" s="28" t="s">
        <v>161</v>
      </c>
      <c r="B4594" s="63" t="s">
        <v>800</v>
      </c>
      <c r="E4594" s="9" t="s">
        <v>279</v>
      </c>
      <c r="F4594" s="9" t="s">
        <v>279</v>
      </c>
      <c r="G4594" s="9" t="s">
        <v>279</v>
      </c>
      <c r="H4594" s="9">
        <v>261.44999999999709</v>
      </c>
      <c r="I4594" s="9">
        <v>0</v>
      </c>
      <c r="J4594" s="9">
        <v>0</v>
      </c>
      <c r="K4594" s="217">
        <v>519.00000000000728</v>
      </c>
      <c r="L4594" s="69"/>
      <c r="M4594" s="67">
        <f t="shared" si="118"/>
        <v>780.45000000000437</v>
      </c>
      <c r="O4594" t="s">
        <v>288</v>
      </c>
      <c r="S4594" s="277"/>
      <c r="T4594" s="63"/>
      <c r="U4594" s="347"/>
      <c r="V4594" s="63"/>
      <c r="W4594" s="63"/>
    </row>
    <row r="4595" spans="1:23" ht="15">
      <c r="A4595" s="28" t="s">
        <v>163</v>
      </c>
      <c r="B4595" s="63" t="s">
        <v>19</v>
      </c>
      <c r="E4595" s="217">
        <v>310.39999999999998</v>
      </c>
      <c r="F4595" s="9">
        <v>117.5</v>
      </c>
      <c r="G4595" s="9">
        <v>222.1</v>
      </c>
      <c r="H4595" s="9">
        <v>129.30000000000291</v>
      </c>
      <c r="I4595" s="9">
        <v>0</v>
      </c>
      <c r="J4595" s="9">
        <v>0</v>
      </c>
      <c r="K4595" s="9" t="s">
        <v>279</v>
      </c>
      <c r="L4595" s="69"/>
      <c r="M4595" s="67">
        <f t="shared" si="118"/>
        <v>779.30000000000291</v>
      </c>
      <c r="O4595" t="s">
        <v>289</v>
      </c>
      <c r="S4595" s="63"/>
      <c r="T4595" s="63"/>
      <c r="U4595" s="347"/>
      <c r="V4595" s="63"/>
      <c r="W4595" s="63"/>
    </row>
    <row r="4596" spans="1:23" ht="15">
      <c r="A4596" s="28" t="s">
        <v>275</v>
      </c>
      <c r="B4596" s="63" t="s">
        <v>178</v>
      </c>
      <c r="E4596" s="217">
        <v>390.9</v>
      </c>
      <c r="F4596" s="213">
        <v>371.7</v>
      </c>
      <c r="G4596" s="9" t="s">
        <v>279</v>
      </c>
      <c r="H4596" s="9" t="s">
        <v>279</v>
      </c>
      <c r="I4596" s="9">
        <v>0</v>
      </c>
      <c r="J4596" s="9">
        <v>0</v>
      </c>
      <c r="K4596" s="9" t="s">
        <v>279</v>
      </c>
      <c r="L4596" s="69"/>
      <c r="M4596" s="67">
        <f t="shared" si="118"/>
        <v>762.59999999999991</v>
      </c>
      <c r="O4596" t="s">
        <v>353</v>
      </c>
      <c r="S4596" s="63"/>
      <c r="T4596" s="63"/>
      <c r="U4596" s="347"/>
      <c r="V4596" s="63"/>
      <c r="W4596" s="63"/>
    </row>
    <row r="4597" spans="1:23" ht="15">
      <c r="A4597" s="28" t="s">
        <v>276</v>
      </c>
      <c r="B4597" s="63" t="s">
        <v>156</v>
      </c>
      <c r="E4597" s="9" t="s">
        <v>279</v>
      </c>
      <c r="F4597" s="9" t="s">
        <v>279</v>
      </c>
      <c r="G4597" s="9">
        <v>178.75</v>
      </c>
      <c r="H4597" s="9">
        <v>241.09999999999854</v>
      </c>
      <c r="I4597" s="9">
        <v>0</v>
      </c>
      <c r="J4597" s="9">
        <v>0</v>
      </c>
      <c r="K4597" s="9">
        <v>317.5</v>
      </c>
      <c r="L4597" s="69"/>
      <c r="M4597" s="67">
        <f t="shared" si="118"/>
        <v>737.34999999999854</v>
      </c>
      <c r="S4597" s="225"/>
      <c r="T4597" s="63"/>
      <c r="U4597" s="347"/>
      <c r="V4597" s="63"/>
      <c r="W4597" s="63"/>
    </row>
    <row r="4598" spans="1:23" ht="15">
      <c r="A4598" s="28" t="s">
        <v>277</v>
      </c>
      <c r="B4598" s="28" t="s">
        <v>733</v>
      </c>
      <c r="E4598" s="9" t="s">
        <v>279</v>
      </c>
      <c r="F4598" s="9" t="s">
        <v>279</v>
      </c>
      <c r="G4598" s="9" t="s">
        <v>279</v>
      </c>
      <c r="H4598" s="217">
        <v>393.29999999999563</v>
      </c>
      <c r="I4598" s="9">
        <v>0</v>
      </c>
      <c r="J4598" s="9">
        <v>0</v>
      </c>
      <c r="K4598" s="9">
        <v>306.39999999999782</v>
      </c>
      <c r="L4598" s="69"/>
      <c r="M4598" s="67">
        <f t="shared" ref="M4598:M4629" si="119">SUM(E4598:K4598)</f>
        <v>699.69999999999345</v>
      </c>
      <c r="O4598" t="s">
        <v>285</v>
      </c>
      <c r="S4598" s="63"/>
      <c r="T4598" s="63"/>
      <c r="U4598" s="347"/>
      <c r="V4598" s="63"/>
      <c r="W4598" s="63"/>
    </row>
    <row r="4599" spans="1:23" ht="15">
      <c r="A4599" s="28" t="s">
        <v>278</v>
      </c>
      <c r="B4599" s="28" t="s">
        <v>728</v>
      </c>
      <c r="E4599" s="9" t="s">
        <v>279</v>
      </c>
      <c r="F4599" s="9" t="s">
        <v>279</v>
      </c>
      <c r="G4599" s="9" t="s">
        <v>279</v>
      </c>
      <c r="H4599" s="217">
        <v>289.00000000001455</v>
      </c>
      <c r="I4599" s="9">
        <v>0</v>
      </c>
      <c r="J4599" s="9">
        <v>0</v>
      </c>
      <c r="K4599" s="9">
        <v>409.49999999999818</v>
      </c>
      <c r="L4599" s="69"/>
      <c r="M4599" s="67">
        <f t="shared" si="119"/>
        <v>698.50000000001273</v>
      </c>
      <c r="O4599" t="s">
        <v>294</v>
      </c>
      <c r="S4599" s="277"/>
      <c r="T4599" s="63"/>
      <c r="U4599" s="347"/>
      <c r="V4599" s="63"/>
      <c r="W4599" s="63"/>
    </row>
    <row r="4600" spans="1:23" ht="15">
      <c r="A4600" s="28" t="s">
        <v>735</v>
      </c>
      <c r="B4600" s="28" t="s">
        <v>734</v>
      </c>
      <c r="E4600" s="9" t="s">
        <v>279</v>
      </c>
      <c r="F4600" s="9" t="s">
        <v>279</v>
      </c>
      <c r="G4600" s="9" t="s">
        <v>279</v>
      </c>
      <c r="H4600" s="9">
        <v>244.79999999999563</v>
      </c>
      <c r="I4600" s="9">
        <v>0</v>
      </c>
      <c r="J4600" s="9">
        <v>0</v>
      </c>
      <c r="K4600" s="9">
        <v>437.00000000001091</v>
      </c>
      <c r="L4600" s="69"/>
      <c r="M4600" s="67">
        <f t="shared" si="119"/>
        <v>681.80000000000655</v>
      </c>
      <c r="S4600" s="63"/>
      <c r="T4600" s="63"/>
      <c r="U4600" s="347"/>
      <c r="V4600" s="63"/>
      <c r="W4600" s="63"/>
    </row>
    <row r="4601" spans="1:23" ht="15">
      <c r="A4601" s="28" t="s">
        <v>736</v>
      </c>
      <c r="B4601" s="277" t="s">
        <v>2050</v>
      </c>
      <c r="C4601" s="3"/>
      <c r="D4601" s="3"/>
      <c r="E4601" s="9" t="s">
        <v>279</v>
      </c>
      <c r="F4601" s="9" t="s">
        <v>279</v>
      </c>
      <c r="G4601" s="9" t="s">
        <v>279</v>
      </c>
      <c r="H4601" s="9" t="s">
        <v>279</v>
      </c>
      <c r="I4601" s="9">
        <v>0</v>
      </c>
      <c r="J4601" s="9">
        <v>0</v>
      </c>
      <c r="K4601" s="212">
        <v>668.70000000000073</v>
      </c>
      <c r="L4601" s="69"/>
      <c r="M4601" s="67">
        <f t="shared" si="119"/>
        <v>668.70000000000073</v>
      </c>
      <c r="O4601" t="s">
        <v>301</v>
      </c>
      <c r="S4601" s="28"/>
      <c r="T4601" s="63"/>
      <c r="U4601" s="348"/>
      <c r="V4601" s="63"/>
      <c r="W4601" s="63"/>
    </row>
    <row r="4602" spans="1:23" ht="15">
      <c r="A4602" s="28" t="s">
        <v>737</v>
      </c>
      <c r="B4602" s="63" t="s">
        <v>749</v>
      </c>
      <c r="E4602" s="9" t="s">
        <v>279</v>
      </c>
      <c r="F4602" s="9" t="s">
        <v>279</v>
      </c>
      <c r="G4602" s="9" t="s">
        <v>279</v>
      </c>
      <c r="H4602" s="9">
        <v>178.89999999999054</v>
      </c>
      <c r="I4602" s="9">
        <v>0</v>
      </c>
      <c r="J4602" s="9">
        <v>0</v>
      </c>
      <c r="K4602" s="9">
        <v>486.50000000000728</v>
      </c>
      <c r="L4602" s="69"/>
      <c r="M4602" s="67">
        <f t="shared" si="119"/>
        <v>665.39999999999782</v>
      </c>
      <c r="S4602" s="63"/>
      <c r="T4602" s="63"/>
      <c r="U4602" s="347"/>
      <c r="V4602" s="63"/>
      <c r="W4602" s="63"/>
    </row>
    <row r="4603" spans="1:23" ht="15">
      <c r="A4603" s="28" t="s">
        <v>739</v>
      </c>
      <c r="B4603" s="63" t="s">
        <v>757</v>
      </c>
      <c r="E4603" s="9" t="s">
        <v>279</v>
      </c>
      <c r="F4603" s="9" t="s">
        <v>279</v>
      </c>
      <c r="G4603" s="9" t="s">
        <v>279</v>
      </c>
      <c r="H4603" s="9">
        <v>208.20000000000437</v>
      </c>
      <c r="I4603" s="9">
        <v>0</v>
      </c>
      <c r="J4603" s="9">
        <v>0</v>
      </c>
      <c r="K4603" s="9">
        <v>451.09999999999854</v>
      </c>
      <c r="L4603" s="69"/>
      <c r="M4603" s="67">
        <f t="shared" si="119"/>
        <v>659.30000000000291</v>
      </c>
      <c r="S4603" s="277"/>
      <c r="T4603" s="63"/>
      <c r="U4603" s="348"/>
      <c r="V4603" s="63"/>
      <c r="W4603" s="63"/>
    </row>
    <row r="4604" spans="1:23" ht="15">
      <c r="A4604" s="28" t="s">
        <v>745</v>
      </c>
      <c r="B4604" s="63" t="s">
        <v>755</v>
      </c>
      <c r="E4604" s="9" t="s">
        <v>279</v>
      </c>
      <c r="F4604" s="9" t="s">
        <v>279</v>
      </c>
      <c r="G4604" s="9" t="s">
        <v>279</v>
      </c>
      <c r="H4604" s="9">
        <v>220.45000000000437</v>
      </c>
      <c r="I4604" s="9">
        <v>0</v>
      </c>
      <c r="J4604" s="9">
        <v>0</v>
      </c>
      <c r="K4604" s="9">
        <v>418</v>
      </c>
      <c r="L4604" s="69"/>
      <c r="M4604" s="67">
        <f t="shared" si="119"/>
        <v>638.45000000000437</v>
      </c>
      <c r="S4604" s="277"/>
      <c r="T4604" s="63"/>
      <c r="U4604" s="348"/>
      <c r="V4604" s="63"/>
      <c r="W4604" s="63"/>
    </row>
    <row r="4605" spans="1:23" ht="15">
      <c r="A4605" s="28" t="s">
        <v>747</v>
      </c>
      <c r="B4605" s="63" t="s">
        <v>779</v>
      </c>
      <c r="E4605" s="9" t="s">
        <v>279</v>
      </c>
      <c r="F4605" s="9" t="s">
        <v>279</v>
      </c>
      <c r="G4605" s="9" t="s">
        <v>279</v>
      </c>
      <c r="H4605" s="9">
        <v>85.200000000000728</v>
      </c>
      <c r="I4605" s="9">
        <v>0</v>
      </c>
      <c r="J4605" s="9">
        <v>0</v>
      </c>
      <c r="K4605" s="217">
        <v>520</v>
      </c>
      <c r="L4605" s="69"/>
      <c r="M4605" s="67">
        <f t="shared" si="119"/>
        <v>605.20000000000073</v>
      </c>
      <c r="O4605" t="s">
        <v>293</v>
      </c>
      <c r="S4605" s="225"/>
      <c r="T4605" s="63"/>
      <c r="U4605" s="348"/>
      <c r="V4605" s="63"/>
      <c r="W4605" s="63"/>
    </row>
    <row r="4606" spans="1:23" ht="15">
      <c r="A4606" s="28" t="s">
        <v>750</v>
      </c>
      <c r="B4606" s="63" t="s">
        <v>790</v>
      </c>
      <c r="E4606" s="9" t="s">
        <v>279</v>
      </c>
      <c r="F4606" s="9" t="s">
        <v>279</v>
      </c>
      <c r="G4606" s="9" t="s">
        <v>279</v>
      </c>
      <c r="H4606" s="9">
        <v>245.54999999999927</v>
      </c>
      <c r="I4606" s="9">
        <v>0</v>
      </c>
      <c r="J4606" s="9">
        <v>0</v>
      </c>
      <c r="K4606" s="9">
        <v>356.69999999998618</v>
      </c>
      <c r="L4606" s="69"/>
      <c r="M4606" s="67">
        <f t="shared" si="119"/>
        <v>602.24999999998545</v>
      </c>
      <c r="S4606" s="63"/>
      <c r="T4606" s="63"/>
      <c r="U4606" s="348"/>
      <c r="V4606" s="63"/>
      <c r="W4606" s="63"/>
    </row>
    <row r="4607" spans="1:23" ht="15">
      <c r="A4607" s="28" t="s">
        <v>751</v>
      </c>
      <c r="B4607" s="63" t="s">
        <v>763</v>
      </c>
      <c r="E4607" s="9" t="s">
        <v>279</v>
      </c>
      <c r="F4607" s="9" t="s">
        <v>279</v>
      </c>
      <c r="G4607" s="9" t="s">
        <v>279</v>
      </c>
      <c r="H4607" s="9">
        <v>131.40000000000146</v>
      </c>
      <c r="I4607" s="9">
        <v>0</v>
      </c>
      <c r="J4607" s="9">
        <v>0</v>
      </c>
      <c r="K4607" s="9">
        <v>454.10000000000218</v>
      </c>
      <c r="L4607" s="69"/>
      <c r="M4607" s="67">
        <f t="shared" si="119"/>
        <v>585.50000000000364</v>
      </c>
      <c r="S4607" s="63"/>
      <c r="T4607" s="63"/>
      <c r="U4607" s="347"/>
      <c r="V4607" s="63"/>
      <c r="W4607" s="63"/>
    </row>
    <row r="4608" spans="1:23" ht="15">
      <c r="A4608" s="28" t="s">
        <v>754</v>
      </c>
      <c r="B4608" s="63" t="s">
        <v>771</v>
      </c>
      <c r="E4608" s="9" t="s">
        <v>279</v>
      </c>
      <c r="F4608" s="9" t="s">
        <v>279</v>
      </c>
      <c r="G4608" s="9" t="s">
        <v>279</v>
      </c>
      <c r="H4608" s="9">
        <v>185.90000000000146</v>
      </c>
      <c r="I4608" s="9">
        <v>0</v>
      </c>
      <c r="J4608" s="9">
        <v>0</v>
      </c>
      <c r="K4608" s="9">
        <v>395.80000000000291</v>
      </c>
      <c r="L4608" s="69"/>
      <c r="M4608" s="67">
        <f t="shared" si="119"/>
        <v>581.70000000000437</v>
      </c>
      <c r="S4608" s="277"/>
      <c r="T4608" s="63"/>
      <c r="U4608" s="347"/>
      <c r="V4608" s="63"/>
      <c r="W4608" s="63"/>
    </row>
    <row r="4609" spans="1:23" ht="15">
      <c r="A4609" s="28" t="s">
        <v>756</v>
      </c>
      <c r="B4609" s="63" t="s">
        <v>778</v>
      </c>
      <c r="E4609" s="9" t="s">
        <v>279</v>
      </c>
      <c r="F4609" s="9" t="s">
        <v>279</v>
      </c>
      <c r="G4609" s="9" t="s">
        <v>279</v>
      </c>
      <c r="H4609" s="9">
        <v>278.55000000000655</v>
      </c>
      <c r="I4609" s="9">
        <v>0</v>
      </c>
      <c r="J4609" s="9">
        <v>0</v>
      </c>
      <c r="K4609" s="9">
        <v>300</v>
      </c>
      <c r="L4609" s="69"/>
      <c r="M4609" s="67">
        <f t="shared" si="119"/>
        <v>578.55000000000655</v>
      </c>
      <c r="S4609" s="277"/>
      <c r="T4609" s="63"/>
      <c r="U4609" s="348"/>
      <c r="V4609" s="63"/>
      <c r="W4609" s="63"/>
    </row>
    <row r="4610" spans="1:23" ht="15">
      <c r="A4610" s="28" t="s">
        <v>761</v>
      </c>
      <c r="B4610" s="63" t="s">
        <v>762</v>
      </c>
      <c r="E4610" s="9" t="s">
        <v>279</v>
      </c>
      <c r="F4610" s="9" t="s">
        <v>279</v>
      </c>
      <c r="G4610" s="9" t="s">
        <v>279</v>
      </c>
      <c r="H4610" s="9">
        <v>201.40000000000146</v>
      </c>
      <c r="I4610" s="9">
        <v>0</v>
      </c>
      <c r="J4610" s="9">
        <v>0</v>
      </c>
      <c r="K4610" s="9">
        <v>371.5</v>
      </c>
      <c r="L4610" s="69"/>
      <c r="M4610" s="67">
        <f t="shared" si="119"/>
        <v>572.90000000000146</v>
      </c>
      <c r="S4610" s="225"/>
      <c r="T4610" s="63"/>
      <c r="U4610" s="347"/>
      <c r="V4610" s="63"/>
      <c r="W4610" s="63"/>
    </row>
    <row r="4611" spans="1:23" ht="15">
      <c r="A4611" s="28" t="s">
        <v>765</v>
      </c>
      <c r="B4611" s="63" t="s">
        <v>738</v>
      </c>
      <c r="E4611" s="9" t="s">
        <v>279</v>
      </c>
      <c r="F4611" s="9" t="s">
        <v>279</v>
      </c>
      <c r="G4611" s="9" t="s">
        <v>279</v>
      </c>
      <c r="H4611" s="9">
        <v>215.94999999999709</v>
      </c>
      <c r="I4611" s="9">
        <v>0</v>
      </c>
      <c r="J4611" s="9">
        <v>0</v>
      </c>
      <c r="K4611" s="9">
        <v>353.49999999998909</v>
      </c>
      <c r="L4611" s="69"/>
      <c r="M4611" s="67">
        <f t="shared" si="119"/>
        <v>569.44999999998618</v>
      </c>
      <c r="S4611" s="225"/>
      <c r="T4611" s="63"/>
      <c r="U4611" s="347"/>
      <c r="V4611" s="63"/>
      <c r="W4611" s="63"/>
    </row>
    <row r="4612" spans="1:23" ht="15">
      <c r="A4612" s="28" t="s">
        <v>766</v>
      </c>
      <c r="B4612" s="63" t="s">
        <v>764</v>
      </c>
      <c r="E4612" s="9" t="s">
        <v>279</v>
      </c>
      <c r="F4612" s="9" t="s">
        <v>279</v>
      </c>
      <c r="G4612" s="9" t="s">
        <v>279</v>
      </c>
      <c r="H4612" s="9">
        <v>98.800000000006548</v>
      </c>
      <c r="I4612" s="9">
        <v>0</v>
      </c>
      <c r="J4612" s="9">
        <v>0</v>
      </c>
      <c r="K4612" s="9">
        <v>470.50000000000728</v>
      </c>
      <c r="L4612" s="69"/>
      <c r="M4612" s="67">
        <f t="shared" si="119"/>
        <v>569.30000000001382</v>
      </c>
      <c r="S4612" s="225"/>
      <c r="T4612" s="63"/>
      <c r="U4612" s="347"/>
      <c r="V4612" s="63"/>
      <c r="W4612" s="63"/>
    </row>
    <row r="4613" spans="1:23" ht="15">
      <c r="A4613" s="28" t="s">
        <v>767</v>
      </c>
      <c r="B4613" s="229" t="s">
        <v>1655</v>
      </c>
      <c r="C4613" s="3"/>
      <c r="D4613" s="3"/>
      <c r="E4613" s="9" t="s">
        <v>279</v>
      </c>
      <c r="F4613" s="9" t="s">
        <v>279</v>
      </c>
      <c r="G4613" s="9" t="s">
        <v>279</v>
      </c>
      <c r="H4613" s="9" t="s">
        <v>279</v>
      </c>
      <c r="I4613" s="9">
        <v>0</v>
      </c>
      <c r="J4613" s="9">
        <v>0</v>
      </c>
      <c r="K4613" s="217">
        <v>543.20000000000437</v>
      </c>
      <c r="L4613" s="69"/>
      <c r="M4613" s="67">
        <f t="shared" si="119"/>
        <v>543.20000000000437</v>
      </c>
      <c r="O4613" t="s">
        <v>285</v>
      </c>
      <c r="S4613" s="277"/>
      <c r="T4613" s="63"/>
      <c r="U4613" s="348"/>
      <c r="V4613" s="63"/>
      <c r="W4613" s="63"/>
    </row>
    <row r="4614" spans="1:23" ht="15">
      <c r="A4614" s="28" t="s">
        <v>773</v>
      </c>
      <c r="B4614" s="63" t="s">
        <v>746</v>
      </c>
      <c r="E4614" s="9" t="s">
        <v>279</v>
      </c>
      <c r="F4614" s="9" t="s">
        <v>279</v>
      </c>
      <c r="G4614" s="9" t="s">
        <v>279</v>
      </c>
      <c r="H4614" s="9">
        <v>80.549999999995634</v>
      </c>
      <c r="I4614" s="9">
        <v>0</v>
      </c>
      <c r="J4614" s="9">
        <v>0</v>
      </c>
      <c r="K4614" s="9">
        <v>448.50000000000364</v>
      </c>
      <c r="L4614" s="69"/>
      <c r="M4614" s="67">
        <f t="shared" si="119"/>
        <v>529.04999999999927</v>
      </c>
      <c r="S4614" s="63"/>
      <c r="T4614" s="63"/>
      <c r="U4614" s="347"/>
      <c r="V4614" s="63"/>
      <c r="W4614" s="63"/>
    </row>
    <row r="4615" spans="1:23" ht="15">
      <c r="A4615" s="28" t="s">
        <v>781</v>
      </c>
      <c r="B4615" s="63" t="s">
        <v>748</v>
      </c>
      <c r="E4615" s="9" t="s">
        <v>279</v>
      </c>
      <c r="F4615" s="9" t="s">
        <v>279</v>
      </c>
      <c r="G4615" s="9" t="s">
        <v>279</v>
      </c>
      <c r="H4615" s="9">
        <v>154.64999999999782</v>
      </c>
      <c r="I4615" s="9">
        <v>0</v>
      </c>
      <c r="J4615" s="9">
        <v>0</v>
      </c>
      <c r="K4615" s="9">
        <v>361.20000000000073</v>
      </c>
      <c r="L4615" s="69"/>
      <c r="M4615" s="67">
        <f t="shared" si="119"/>
        <v>515.84999999999854</v>
      </c>
      <c r="S4615" s="277"/>
      <c r="T4615" s="63"/>
      <c r="U4615" s="347"/>
      <c r="V4615" s="63"/>
      <c r="W4615" s="63"/>
    </row>
    <row r="4616" spans="1:23" ht="15">
      <c r="A4616" s="28" t="s">
        <v>785</v>
      </c>
      <c r="B4616" s="277" t="s">
        <v>2018</v>
      </c>
      <c r="C4616" s="3"/>
      <c r="D4616" s="3"/>
      <c r="E4616" s="9" t="s">
        <v>279</v>
      </c>
      <c r="F4616" s="9" t="s">
        <v>279</v>
      </c>
      <c r="G4616" s="9" t="s">
        <v>279</v>
      </c>
      <c r="H4616" s="9" t="s">
        <v>279</v>
      </c>
      <c r="I4616" s="9">
        <v>0</v>
      </c>
      <c r="J4616" s="9">
        <v>0</v>
      </c>
      <c r="K4616" s="217">
        <v>515.19999999999345</v>
      </c>
      <c r="L4616" s="69"/>
      <c r="M4616" s="67">
        <f t="shared" si="119"/>
        <v>515.19999999999345</v>
      </c>
      <c r="O4616" t="s">
        <v>289</v>
      </c>
      <c r="S4616" s="63"/>
      <c r="T4616" s="63"/>
      <c r="U4616" s="348"/>
      <c r="V4616" s="63"/>
      <c r="W4616" s="63"/>
    </row>
    <row r="4617" spans="1:23" ht="15">
      <c r="A4617" s="28" t="s">
        <v>786</v>
      </c>
      <c r="B4617" s="229" t="s">
        <v>1653</v>
      </c>
      <c r="C4617" s="3"/>
      <c r="D4617" s="3"/>
      <c r="E4617" s="9" t="s">
        <v>279</v>
      </c>
      <c r="F4617" s="9" t="s">
        <v>279</v>
      </c>
      <c r="G4617" s="9" t="s">
        <v>279</v>
      </c>
      <c r="H4617" s="9" t="s">
        <v>279</v>
      </c>
      <c r="I4617" s="9">
        <v>0</v>
      </c>
      <c r="J4617" s="9">
        <v>0</v>
      </c>
      <c r="K4617" s="217">
        <v>513</v>
      </c>
      <c r="L4617" s="69"/>
      <c r="M4617" s="67">
        <f t="shared" si="119"/>
        <v>513</v>
      </c>
      <c r="O4617" t="s">
        <v>294</v>
      </c>
      <c r="S4617" s="63"/>
      <c r="T4617" s="63"/>
      <c r="U4617" s="347"/>
      <c r="V4617" s="63"/>
      <c r="W4617" s="63"/>
    </row>
    <row r="4618" spans="1:23" ht="15">
      <c r="A4618" s="28" t="s">
        <v>787</v>
      </c>
      <c r="B4618" s="229" t="s">
        <v>1647</v>
      </c>
      <c r="C4618" s="3"/>
      <c r="D4618" s="3"/>
      <c r="E4618" s="9" t="s">
        <v>279</v>
      </c>
      <c r="F4618" s="9" t="s">
        <v>279</v>
      </c>
      <c r="G4618" s="9" t="s">
        <v>279</v>
      </c>
      <c r="H4618" s="9" t="s">
        <v>279</v>
      </c>
      <c r="I4618" s="9">
        <v>0</v>
      </c>
      <c r="J4618" s="9">
        <v>0</v>
      </c>
      <c r="K4618" s="9">
        <v>492.60000000000218</v>
      </c>
      <c r="L4618" s="69"/>
      <c r="M4618" s="67">
        <f t="shared" si="119"/>
        <v>492.60000000000218</v>
      </c>
      <c r="S4618" s="63"/>
      <c r="T4618" s="63"/>
      <c r="U4618" s="347"/>
      <c r="V4618" s="63"/>
      <c r="W4618" s="63"/>
    </row>
    <row r="4619" spans="1:23" ht="15">
      <c r="A4619" s="28" t="s">
        <v>793</v>
      </c>
      <c r="B4619" s="63" t="s">
        <v>782</v>
      </c>
      <c r="E4619" s="9" t="s">
        <v>279</v>
      </c>
      <c r="F4619" s="9" t="s">
        <v>279</v>
      </c>
      <c r="G4619" s="9" t="s">
        <v>279</v>
      </c>
      <c r="H4619" s="9">
        <v>127</v>
      </c>
      <c r="I4619" s="9">
        <v>0</v>
      </c>
      <c r="J4619" s="9">
        <v>0</v>
      </c>
      <c r="K4619" s="9">
        <v>360.90000000000146</v>
      </c>
      <c r="L4619" s="69"/>
      <c r="M4619" s="67">
        <f t="shared" si="119"/>
        <v>487.90000000000146</v>
      </c>
      <c r="S4619" s="28"/>
      <c r="T4619" s="63"/>
      <c r="U4619" s="347"/>
      <c r="V4619" s="63"/>
      <c r="W4619" s="63"/>
    </row>
    <row r="4620" spans="1:23" ht="15">
      <c r="A4620" s="28" t="s">
        <v>794</v>
      </c>
      <c r="B4620" s="277" t="s">
        <v>2011</v>
      </c>
      <c r="C4620" s="3"/>
      <c r="D4620" s="3"/>
      <c r="E4620" s="9" t="s">
        <v>279</v>
      </c>
      <c r="F4620" s="9" t="s">
        <v>279</v>
      </c>
      <c r="G4620" s="9" t="s">
        <v>279</v>
      </c>
      <c r="H4620" s="9" t="s">
        <v>279</v>
      </c>
      <c r="I4620" s="9">
        <v>0</v>
      </c>
      <c r="J4620" s="9">
        <v>0</v>
      </c>
      <c r="K4620" s="9">
        <v>485.89999999999054</v>
      </c>
      <c r="L4620" s="69"/>
      <c r="M4620" s="67">
        <f t="shared" si="119"/>
        <v>485.89999999999054</v>
      </c>
      <c r="S4620" s="63"/>
      <c r="T4620" s="63"/>
      <c r="U4620" s="347"/>
      <c r="V4620" s="63"/>
      <c r="W4620" s="63"/>
    </row>
    <row r="4621" spans="1:23" ht="15">
      <c r="A4621" s="28" t="s">
        <v>795</v>
      </c>
      <c r="B4621" s="63" t="s">
        <v>753</v>
      </c>
      <c r="E4621" s="9" t="s">
        <v>279</v>
      </c>
      <c r="F4621" s="9" t="s">
        <v>279</v>
      </c>
      <c r="G4621" s="9" t="s">
        <v>279</v>
      </c>
      <c r="H4621" s="9">
        <v>86.599999999991269</v>
      </c>
      <c r="I4621" s="9">
        <v>0</v>
      </c>
      <c r="J4621" s="9">
        <v>0</v>
      </c>
      <c r="K4621" s="9">
        <v>397.19999999999709</v>
      </c>
      <c r="L4621" s="69"/>
      <c r="M4621" s="67">
        <f t="shared" si="119"/>
        <v>483.79999999998836</v>
      </c>
      <c r="S4621" s="225"/>
      <c r="T4621" s="63"/>
      <c r="U4621" s="347"/>
      <c r="V4621" s="63"/>
      <c r="W4621" s="63"/>
    </row>
    <row r="4622" spans="1:23" ht="15">
      <c r="A4622" s="28" t="s">
        <v>797</v>
      </c>
      <c r="B4622" s="63" t="s">
        <v>164</v>
      </c>
      <c r="E4622" s="9" t="s">
        <v>279</v>
      </c>
      <c r="F4622" s="9" t="s">
        <v>279</v>
      </c>
      <c r="G4622" s="213">
        <v>464.1</v>
      </c>
      <c r="H4622" s="9" t="s">
        <v>279</v>
      </c>
      <c r="I4622" s="9">
        <v>0</v>
      </c>
      <c r="J4622" s="9">
        <v>0</v>
      </c>
      <c r="K4622" s="9" t="s">
        <v>279</v>
      </c>
      <c r="L4622" s="69"/>
      <c r="M4622" s="67">
        <f t="shared" si="119"/>
        <v>464.1</v>
      </c>
      <c r="O4622" t="s">
        <v>283</v>
      </c>
      <c r="S4622" s="63"/>
      <c r="T4622" s="63"/>
      <c r="U4622" s="347"/>
      <c r="V4622" s="63"/>
      <c r="W4622" s="63"/>
    </row>
    <row r="4623" spans="1:23" ht="15">
      <c r="A4623" s="28" t="s">
        <v>798</v>
      </c>
      <c r="B4623" s="229" t="s">
        <v>1660</v>
      </c>
      <c r="C4623" s="3"/>
      <c r="D4623" s="3"/>
      <c r="E4623" s="9" t="s">
        <v>279</v>
      </c>
      <c r="F4623" s="9" t="s">
        <v>279</v>
      </c>
      <c r="G4623" s="9" t="s">
        <v>279</v>
      </c>
      <c r="H4623" s="9" t="s">
        <v>279</v>
      </c>
      <c r="I4623" s="9">
        <v>0</v>
      </c>
      <c r="J4623" s="9">
        <v>0</v>
      </c>
      <c r="K4623" s="9">
        <v>462.299999999992</v>
      </c>
      <c r="L4623" s="69"/>
      <c r="M4623" s="67">
        <f t="shared" si="119"/>
        <v>462.299999999992</v>
      </c>
      <c r="S4623" s="277"/>
      <c r="T4623" s="63"/>
      <c r="U4623" s="348"/>
      <c r="V4623" s="63"/>
      <c r="W4623" s="63"/>
    </row>
    <row r="4624" spans="1:23" ht="15">
      <c r="A4624" s="28" t="s">
        <v>799</v>
      </c>
      <c r="B4624" s="277" t="s">
        <v>2008</v>
      </c>
      <c r="C4624" s="3"/>
      <c r="D4624" s="3"/>
      <c r="E4624" s="9" t="s">
        <v>279</v>
      </c>
      <c r="F4624" s="9" t="s">
        <v>279</v>
      </c>
      <c r="G4624" s="9" t="s">
        <v>279</v>
      </c>
      <c r="H4624" s="9" t="s">
        <v>279</v>
      </c>
      <c r="I4624" s="9">
        <v>0</v>
      </c>
      <c r="J4624" s="9">
        <v>0</v>
      </c>
      <c r="K4624" s="9">
        <v>446.89999999999782</v>
      </c>
      <c r="L4624" s="69"/>
      <c r="M4624" s="67">
        <f t="shared" si="119"/>
        <v>446.89999999999782</v>
      </c>
      <c r="S4624" s="63"/>
      <c r="T4624" s="63"/>
      <c r="U4624" s="347"/>
      <c r="V4624" s="63"/>
      <c r="W4624" s="63"/>
    </row>
    <row r="4625" spans="1:23" ht="15">
      <c r="A4625" s="28" t="s">
        <v>802</v>
      </c>
      <c r="B4625" s="277" t="s">
        <v>2027</v>
      </c>
      <c r="C4625" s="3"/>
      <c r="D4625" s="3"/>
      <c r="E4625" s="9" t="s">
        <v>279</v>
      </c>
      <c r="F4625" s="9" t="s">
        <v>279</v>
      </c>
      <c r="G4625" s="9" t="s">
        <v>279</v>
      </c>
      <c r="H4625" s="9" t="s">
        <v>279</v>
      </c>
      <c r="I4625" s="9">
        <v>0</v>
      </c>
      <c r="J4625" s="9">
        <v>0</v>
      </c>
      <c r="K4625" s="9">
        <v>446.39999999999418</v>
      </c>
      <c r="L4625" s="69"/>
      <c r="M4625" s="67">
        <f t="shared" si="119"/>
        <v>446.39999999999418</v>
      </c>
      <c r="S4625" s="63"/>
      <c r="T4625" s="63"/>
      <c r="U4625" s="348"/>
      <c r="V4625" s="63"/>
      <c r="W4625" s="63"/>
    </row>
    <row r="4626" spans="1:23" ht="15">
      <c r="A4626" s="28" t="s">
        <v>896</v>
      </c>
      <c r="B4626" s="277" t="s">
        <v>4497</v>
      </c>
      <c r="C4626" s="3"/>
      <c r="D4626" s="3"/>
      <c r="E4626" s="9" t="s">
        <v>279</v>
      </c>
      <c r="F4626" s="9" t="s">
        <v>279</v>
      </c>
      <c r="G4626" s="9" t="s">
        <v>279</v>
      </c>
      <c r="H4626" s="9" t="s">
        <v>279</v>
      </c>
      <c r="I4626" s="9">
        <v>0</v>
      </c>
      <c r="J4626" s="9">
        <v>0</v>
      </c>
      <c r="K4626" s="9">
        <v>440.00000000000364</v>
      </c>
      <c r="L4626" s="69"/>
      <c r="M4626" s="67">
        <f t="shared" si="119"/>
        <v>440.00000000000364</v>
      </c>
      <c r="S4626" s="277"/>
      <c r="T4626" s="63"/>
      <c r="U4626" s="348"/>
      <c r="V4626" s="63"/>
      <c r="W4626" s="63"/>
    </row>
    <row r="4627" spans="1:23" ht="15">
      <c r="A4627" s="28" t="s">
        <v>897</v>
      </c>
      <c r="B4627" s="277" t="s">
        <v>2006</v>
      </c>
      <c r="C4627" s="3"/>
      <c r="D4627" s="3"/>
      <c r="E4627" s="9" t="s">
        <v>279</v>
      </c>
      <c r="F4627" s="9" t="s">
        <v>279</v>
      </c>
      <c r="G4627" s="9" t="s">
        <v>279</v>
      </c>
      <c r="H4627" s="9" t="s">
        <v>279</v>
      </c>
      <c r="I4627" s="9">
        <v>0</v>
      </c>
      <c r="J4627" s="9">
        <v>0</v>
      </c>
      <c r="K4627" s="9">
        <v>437</v>
      </c>
      <c r="L4627" s="69"/>
      <c r="M4627" s="67">
        <f t="shared" si="119"/>
        <v>437</v>
      </c>
      <c r="S4627" s="277"/>
      <c r="T4627" s="63"/>
      <c r="U4627" s="347"/>
      <c r="V4627" s="63"/>
      <c r="W4627" s="63"/>
    </row>
    <row r="4628" spans="1:23" ht="15">
      <c r="A4628" s="28" t="s">
        <v>898</v>
      </c>
      <c r="B4628" s="63" t="s">
        <v>29</v>
      </c>
      <c r="E4628" s="9">
        <v>131.19999999999999</v>
      </c>
      <c r="F4628" s="9">
        <v>193.2</v>
      </c>
      <c r="G4628" s="9">
        <v>109.8</v>
      </c>
      <c r="H4628" s="9" t="s">
        <v>279</v>
      </c>
      <c r="I4628" s="9">
        <v>0</v>
      </c>
      <c r="J4628" s="9">
        <v>0</v>
      </c>
      <c r="K4628" s="9" t="s">
        <v>279</v>
      </c>
      <c r="L4628" s="69"/>
      <c r="M4628" s="67">
        <f t="shared" si="119"/>
        <v>434.2</v>
      </c>
      <c r="S4628" s="63"/>
      <c r="T4628" s="63"/>
      <c r="U4628" s="348"/>
      <c r="V4628" s="63"/>
      <c r="W4628" s="63"/>
    </row>
    <row r="4629" spans="1:23" ht="15">
      <c r="A4629" s="28" t="s">
        <v>899</v>
      </c>
      <c r="B4629" s="277" t="s">
        <v>2007</v>
      </c>
      <c r="C4629" s="3"/>
      <c r="D4629" s="3"/>
      <c r="E4629" s="9" t="s">
        <v>279</v>
      </c>
      <c r="F4629" s="9" t="s">
        <v>279</v>
      </c>
      <c r="G4629" s="9" t="s">
        <v>279</v>
      </c>
      <c r="H4629" s="9" t="s">
        <v>279</v>
      </c>
      <c r="I4629" s="9">
        <v>0</v>
      </c>
      <c r="J4629" s="9">
        <v>0</v>
      </c>
      <c r="K4629" s="9">
        <v>431.59999999999854</v>
      </c>
      <c r="L4629" s="69"/>
      <c r="M4629" s="67">
        <f t="shared" si="119"/>
        <v>431.59999999999854</v>
      </c>
      <c r="S4629" s="277"/>
      <c r="T4629" s="63"/>
      <c r="U4629" s="348"/>
      <c r="V4629" s="63"/>
      <c r="W4629" s="63"/>
    </row>
    <row r="4630" spans="1:23" ht="15">
      <c r="A4630" s="28" t="s">
        <v>900</v>
      </c>
      <c r="B4630" s="229" t="s">
        <v>1644</v>
      </c>
      <c r="C4630" s="3"/>
      <c r="D4630" s="3"/>
      <c r="E4630" s="9" t="s">
        <v>279</v>
      </c>
      <c r="F4630" s="9" t="s">
        <v>279</v>
      </c>
      <c r="G4630" s="9" t="s">
        <v>279</v>
      </c>
      <c r="H4630" s="9" t="s">
        <v>279</v>
      </c>
      <c r="I4630" s="9">
        <v>0</v>
      </c>
      <c r="J4630" s="9">
        <v>0</v>
      </c>
      <c r="K4630" s="9">
        <v>424.80000000000291</v>
      </c>
      <c r="L4630" s="69"/>
      <c r="M4630" s="67">
        <f t="shared" ref="M4630:M4666" si="120">SUM(E4630:K4630)</f>
        <v>424.80000000000291</v>
      </c>
      <c r="S4630" s="277"/>
      <c r="T4630" s="63"/>
      <c r="U4630" s="347"/>
      <c r="V4630" s="63"/>
      <c r="W4630" s="63"/>
    </row>
    <row r="4631" spans="1:23" ht="15">
      <c r="A4631" s="28" t="s">
        <v>901</v>
      </c>
      <c r="B4631" s="277" t="s">
        <v>2009</v>
      </c>
      <c r="C4631" s="3"/>
      <c r="D4631" s="3"/>
      <c r="E4631" s="9" t="s">
        <v>279</v>
      </c>
      <c r="F4631" s="9" t="s">
        <v>279</v>
      </c>
      <c r="G4631" s="9" t="s">
        <v>279</v>
      </c>
      <c r="H4631" s="9" t="s">
        <v>279</v>
      </c>
      <c r="I4631" s="9">
        <v>0</v>
      </c>
      <c r="J4631" s="9">
        <v>0</v>
      </c>
      <c r="K4631" s="9">
        <v>415.5</v>
      </c>
      <c r="L4631" s="69"/>
      <c r="M4631" s="67">
        <f t="shared" si="120"/>
        <v>415.5</v>
      </c>
      <c r="S4631" s="277"/>
      <c r="T4631" s="63"/>
      <c r="U4631" s="347"/>
      <c r="V4631" s="63"/>
      <c r="W4631" s="63"/>
    </row>
    <row r="4632" spans="1:23" ht="15">
      <c r="A4632" s="28" t="s">
        <v>902</v>
      </c>
      <c r="B4632" s="225" t="s">
        <v>1662</v>
      </c>
      <c r="C4632" s="3"/>
      <c r="D4632" s="3"/>
      <c r="E4632" s="9" t="s">
        <v>279</v>
      </c>
      <c r="F4632" s="9" t="s">
        <v>279</v>
      </c>
      <c r="G4632" s="9" t="s">
        <v>279</v>
      </c>
      <c r="H4632" s="9" t="s">
        <v>279</v>
      </c>
      <c r="I4632" s="9">
        <v>0</v>
      </c>
      <c r="J4632" s="9">
        <v>0</v>
      </c>
      <c r="K4632" s="9">
        <v>413.50000000000364</v>
      </c>
      <c r="L4632" s="69"/>
      <c r="M4632" s="67">
        <f t="shared" si="120"/>
        <v>413.50000000000364</v>
      </c>
      <c r="S4632" s="63"/>
      <c r="T4632" s="63"/>
      <c r="U4632" s="347"/>
      <c r="V4632" s="63"/>
      <c r="W4632" s="63"/>
    </row>
    <row r="4633" spans="1:23" ht="15">
      <c r="A4633" s="28" t="s">
        <v>903</v>
      </c>
      <c r="B4633" s="277" t="s">
        <v>2026</v>
      </c>
      <c r="C4633" s="3"/>
      <c r="D4633" s="3"/>
      <c r="E4633" s="9" t="s">
        <v>279</v>
      </c>
      <c r="F4633" s="9" t="s">
        <v>279</v>
      </c>
      <c r="G4633" s="9" t="s">
        <v>279</v>
      </c>
      <c r="H4633" s="9" t="s">
        <v>279</v>
      </c>
      <c r="I4633" s="9">
        <v>0</v>
      </c>
      <c r="J4633" s="9">
        <v>0</v>
      </c>
      <c r="K4633" s="9">
        <v>401.20000000000073</v>
      </c>
      <c r="L4633" s="69"/>
      <c r="M4633" s="67">
        <f t="shared" si="120"/>
        <v>401.20000000000073</v>
      </c>
      <c r="S4633" s="63"/>
      <c r="T4633" s="63"/>
      <c r="U4633" s="347"/>
      <c r="V4633" s="63"/>
      <c r="W4633" s="63"/>
    </row>
    <row r="4634" spans="1:23" ht="15">
      <c r="A4634" s="28" t="s">
        <v>904</v>
      </c>
      <c r="B4634" s="277" t="s">
        <v>2023</v>
      </c>
      <c r="C4634" s="3"/>
      <c r="D4634" s="3"/>
      <c r="E4634" s="9" t="s">
        <v>279</v>
      </c>
      <c r="F4634" s="9" t="s">
        <v>279</v>
      </c>
      <c r="G4634" s="9" t="s">
        <v>279</v>
      </c>
      <c r="H4634" s="9" t="s">
        <v>279</v>
      </c>
      <c r="I4634" s="9">
        <v>0</v>
      </c>
      <c r="J4634" s="9">
        <v>0</v>
      </c>
      <c r="K4634" s="9">
        <v>389.69999999999709</v>
      </c>
      <c r="L4634" s="69"/>
      <c r="M4634" s="67">
        <f t="shared" si="120"/>
        <v>389.69999999999709</v>
      </c>
      <c r="S4634" s="63"/>
      <c r="T4634" s="63"/>
      <c r="U4634" s="348"/>
      <c r="V4634" s="63"/>
      <c r="W4634" s="63"/>
    </row>
    <row r="4635" spans="1:23" ht="15">
      <c r="A4635" s="28" t="s">
        <v>905</v>
      </c>
      <c r="B4635" s="277" t="s">
        <v>2053</v>
      </c>
      <c r="C4635" s="3"/>
      <c r="D4635" s="3"/>
      <c r="E4635" s="9" t="s">
        <v>279</v>
      </c>
      <c r="F4635" s="9" t="s">
        <v>279</v>
      </c>
      <c r="G4635" s="9" t="s">
        <v>279</v>
      </c>
      <c r="H4635" s="9" t="s">
        <v>279</v>
      </c>
      <c r="I4635" s="9">
        <v>0</v>
      </c>
      <c r="J4635" s="9">
        <v>0</v>
      </c>
      <c r="K4635" s="9">
        <v>385.69999999999891</v>
      </c>
      <c r="L4635" s="69"/>
      <c r="M4635" s="67">
        <f t="shared" si="120"/>
        <v>385.69999999999891</v>
      </c>
      <c r="S4635" s="277"/>
      <c r="T4635" s="63"/>
      <c r="U4635" s="347"/>
      <c r="V4635" s="63"/>
      <c r="W4635" s="63"/>
    </row>
    <row r="4636" spans="1:23" ht="15">
      <c r="A4636" s="28" t="s">
        <v>906</v>
      </c>
      <c r="B4636" s="63" t="s">
        <v>179</v>
      </c>
      <c r="E4636" s="217">
        <v>382.2</v>
      </c>
      <c r="F4636" s="9" t="s">
        <v>279</v>
      </c>
      <c r="G4636" s="9" t="s">
        <v>279</v>
      </c>
      <c r="H4636" s="9" t="s">
        <v>279</v>
      </c>
      <c r="I4636" s="9">
        <v>0</v>
      </c>
      <c r="J4636" s="9">
        <v>0</v>
      </c>
      <c r="K4636" s="9" t="s">
        <v>279</v>
      </c>
      <c r="L4636" s="69"/>
      <c r="M4636" s="67">
        <f t="shared" si="120"/>
        <v>382.2</v>
      </c>
      <c r="O4636" t="s">
        <v>298</v>
      </c>
      <c r="S4636" s="277"/>
      <c r="T4636" s="63"/>
      <c r="U4636" s="347"/>
      <c r="V4636" s="63"/>
      <c r="W4636" s="63"/>
    </row>
    <row r="4637" spans="1:23" ht="15">
      <c r="A4637" s="28" t="s">
        <v>907</v>
      </c>
      <c r="B4637" s="63" t="s">
        <v>784</v>
      </c>
      <c r="E4637" s="9" t="s">
        <v>279</v>
      </c>
      <c r="F4637" s="9" t="s">
        <v>279</v>
      </c>
      <c r="G4637" s="9" t="s">
        <v>279</v>
      </c>
      <c r="H4637" s="217">
        <v>376.70000000000073</v>
      </c>
      <c r="I4637" s="9">
        <v>0</v>
      </c>
      <c r="J4637" s="9">
        <v>0</v>
      </c>
      <c r="K4637" s="9" t="s">
        <v>279</v>
      </c>
      <c r="L4637" s="69"/>
      <c r="M4637" s="67">
        <f t="shared" si="120"/>
        <v>376.70000000000073</v>
      </c>
      <c r="O4637" t="s">
        <v>293</v>
      </c>
      <c r="S4637" s="28"/>
      <c r="T4637" s="63"/>
      <c r="U4637" s="347"/>
      <c r="V4637" s="63"/>
      <c r="W4637" s="63"/>
    </row>
    <row r="4638" spans="1:23" ht="15">
      <c r="A4638" s="28" t="s">
        <v>908</v>
      </c>
      <c r="B4638" s="229" t="s">
        <v>1659</v>
      </c>
      <c r="C4638" s="3"/>
      <c r="D4638" s="3"/>
      <c r="E4638" s="9" t="s">
        <v>279</v>
      </c>
      <c r="F4638" s="9" t="s">
        <v>279</v>
      </c>
      <c r="G4638" s="9" t="s">
        <v>279</v>
      </c>
      <c r="H4638" s="9" t="s">
        <v>279</v>
      </c>
      <c r="I4638" s="9">
        <v>0</v>
      </c>
      <c r="J4638" s="9">
        <v>0</v>
      </c>
      <c r="K4638" s="9">
        <v>375.19999999998981</v>
      </c>
      <c r="L4638" s="69"/>
      <c r="M4638" s="67">
        <f t="shared" si="120"/>
        <v>375.19999999998981</v>
      </c>
      <c r="S4638" s="225"/>
      <c r="T4638" s="63"/>
      <c r="U4638" s="347"/>
      <c r="V4638" s="63"/>
      <c r="W4638" s="63"/>
    </row>
    <row r="4639" spans="1:23" ht="15">
      <c r="A4639" s="28" t="s">
        <v>909</v>
      </c>
      <c r="B4639" s="229" t="s">
        <v>1661</v>
      </c>
      <c r="C4639" s="3"/>
      <c r="D4639" s="3"/>
      <c r="E4639" s="9" t="s">
        <v>279</v>
      </c>
      <c r="F4639" s="9" t="s">
        <v>279</v>
      </c>
      <c r="G4639" s="9" t="s">
        <v>279</v>
      </c>
      <c r="H4639" s="9" t="s">
        <v>279</v>
      </c>
      <c r="I4639" s="9">
        <v>0</v>
      </c>
      <c r="J4639" s="9">
        <v>0</v>
      </c>
      <c r="K4639" s="9">
        <v>374.700000000008</v>
      </c>
      <c r="L4639" s="69"/>
      <c r="M4639" s="67">
        <f t="shared" si="120"/>
        <v>374.700000000008</v>
      </c>
      <c r="S4639" s="277"/>
      <c r="T4639" s="63"/>
      <c r="U4639" s="347"/>
      <c r="V4639" s="63"/>
      <c r="W4639" s="63"/>
    </row>
    <row r="4640" spans="1:23" ht="15">
      <c r="A4640" s="28" t="s">
        <v>910</v>
      </c>
      <c r="B4640" s="229" t="s">
        <v>1657</v>
      </c>
      <c r="C4640" s="3"/>
      <c r="D4640" s="3"/>
      <c r="E4640" s="9" t="s">
        <v>279</v>
      </c>
      <c r="F4640" s="9" t="s">
        <v>279</v>
      </c>
      <c r="G4640" s="9" t="s">
        <v>279</v>
      </c>
      <c r="H4640" s="9" t="s">
        <v>279</v>
      </c>
      <c r="I4640" s="9">
        <v>0</v>
      </c>
      <c r="J4640" s="9">
        <v>0</v>
      </c>
      <c r="K4640" s="9">
        <v>363.99999999999272</v>
      </c>
      <c r="L4640" s="69"/>
      <c r="M4640" s="67">
        <f t="shared" si="120"/>
        <v>363.99999999999272</v>
      </c>
      <c r="S4640" s="277"/>
      <c r="T4640" s="63"/>
      <c r="U4640" s="347"/>
      <c r="V4640" s="63"/>
      <c r="W4640" s="63"/>
    </row>
    <row r="4641" spans="1:23" ht="15">
      <c r="A4641" s="28" t="s">
        <v>911</v>
      </c>
      <c r="B4641" s="229" t="s">
        <v>1643</v>
      </c>
      <c r="C4641" s="3"/>
      <c r="D4641" s="3"/>
      <c r="E4641" s="9" t="s">
        <v>279</v>
      </c>
      <c r="F4641" s="9" t="s">
        <v>279</v>
      </c>
      <c r="G4641" s="9" t="s">
        <v>279</v>
      </c>
      <c r="H4641" s="9" t="s">
        <v>279</v>
      </c>
      <c r="I4641" s="9">
        <v>0</v>
      </c>
      <c r="J4641" s="9">
        <v>0</v>
      </c>
      <c r="K4641" s="9">
        <v>360.79999999999745</v>
      </c>
      <c r="L4641" s="69"/>
      <c r="M4641" s="67">
        <f t="shared" si="120"/>
        <v>360.79999999999745</v>
      </c>
      <c r="S4641" s="28"/>
      <c r="T4641" s="63"/>
      <c r="U4641" s="347"/>
      <c r="V4641" s="63"/>
      <c r="W4641" s="63"/>
    </row>
    <row r="4642" spans="1:23" ht="15">
      <c r="A4642" s="28" t="s">
        <v>912</v>
      </c>
      <c r="B4642" s="277" t="s">
        <v>2157</v>
      </c>
      <c r="C4642" s="3"/>
      <c r="D4642" s="3"/>
      <c r="E4642" s="9" t="s">
        <v>279</v>
      </c>
      <c r="F4642" s="9" t="s">
        <v>279</v>
      </c>
      <c r="G4642" s="9" t="s">
        <v>279</v>
      </c>
      <c r="H4642" s="9" t="s">
        <v>279</v>
      </c>
      <c r="I4642" s="9">
        <v>0</v>
      </c>
      <c r="J4642" s="9">
        <v>0</v>
      </c>
      <c r="K4642" s="9">
        <v>341.10000000000582</v>
      </c>
      <c r="L4642" s="69"/>
      <c r="M4642" s="67">
        <f t="shared" si="120"/>
        <v>341.10000000000582</v>
      </c>
      <c r="S4642" s="225"/>
      <c r="T4642" s="63"/>
      <c r="U4642" s="347"/>
      <c r="V4642" s="63"/>
      <c r="W4642" s="63"/>
    </row>
    <row r="4643" spans="1:23" ht="15">
      <c r="A4643" s="28" t="s">
        <v>913</v>
      </c>
      <c r="B4643" s="229" t="s">
        <v>1656</v>
      </c>
      <c r="C4643" s="3"/>
      <c r="D4643" s="3"/>
      <c r="E4643" s="9" t="s">
        <v>279</v>
      </c>
      <c r="F4643" s="9" t="s">
        <v>279</v>
      </c>
      <c r="G4643" s="9" t="s">
        <v>279</v>
      </c>
      <c r="H4643" s="9" t="s">
        <v>279</v>
      </c>
      <c r="I4643" s="9">
        <v>0</v>
      </c>
      <c r="J4643" s="9">
        <v>0</v>
      </c>
      <c r="K4643" s="9">
        <v>337.09999999999491</v>
      </c>
      <c r="L4643" s="69"/>
      <c r="M4643" s="67">
        <f t="shared" si="120"/>
        <v>337.09999999999491</v>
      </c>
      <c r="S4643" s="63"/>
      <c r="T4643" s="63"/>
      <c r="U4643" s="347"/>
      <c r="V4643" s="63"/>
      <c r="W4643" s="63"/>
    </row>
    <row r="4644" spans="1:23" ht="15">
      <c r="A4644" s="28" t="s">
        <v>914</v>
      </c>
      <c r="B4644" s="277" t="s">
        <v>2002</v>
      </c>
      <c r="C4644" s="3"/>
      <c r="D4644" s="3"/>
      <c r="E4644" s="9" t="s">
        <v>279</v>
      </c>
      <c r="F4644" s="9" t="s">
        <v>279</v>
      </c>
      <c r="G4644" s="9" t="s">
        <v>279</v>
      </c>
      <c r="H4644" s="9" t="s">
        <v>279</v>
      </c>
      <c r="I4644" s="9">
        <v>0</v>
      </c>
      <c r="J4644" s="9">
        <v>0</v>
      </c>
      <c r="K4644" s="9">
        <v>333.10000000000218</v>
      </c>
      <c r="L4644" s="69"/>
      <c r="M4644" s="67">
        <f t="shared" si="120"/>
        <v>333.10000000000218</v>
      </c>
      <c r="S4644" s="63"/>
      <c r="T4644" s="63"/>
      <c r="U4644" s="347"/>
      <c r="V4644" s="63"/>
      <c r="W4644" s="63"/>
    </row>
    <row r="4645" spans="1:23" ht="15">
      <c r="A4645" s="28" t="s">
        <v>915</v>
      </c>
      <c r="B4645" s="63" t="s">
        <v>158</v>
      </c>
      <c r="E4645" s="9" t="s">
        <v>279</v>
      </c>
      <c r="F4645" s="9" t="s">
        <v>279</v>
      </c>
      <c r="G4645" s="64" t="s">
        <v>280</v>
      </c>
      <c r="H4645" s="217">
        <v>330.90000000000146</v>
      </c>
      <c r="I4645" s="9">
        <v>0</v>
      </c>
      <c r="J4645" s="9">
        <v>0</v>
      </c>
      <c r="K4645" s="9" t="s">
        <v>279</v>
      </c>
      <c r="L4645" s="69"/>
      <c r="M4645" s="67">
        <f t="shared" si="120"/>
        <v>330.90000000000146</v>
      </c>
      <c r="O4645" t="s">
        <v>289</v>
      </c>
      <c r="S4645" s="277"/>
      <c r="T4645" s="63"/>
      <c r="U4645" s="347"/>
      <c r="V4645" s="63"/>
      <c r="W4645" s="63"/>
    </row>
    <row r="4646" spans="1:23" ht="15">
      <c r="A4646" s="28" t="s">
        <v>916</v>
      </c>
      <c r="B4646" s="277" t="s">
        <v>2028</v>
      </c>
      <c r="C4646" s="3"/>
      <c r="D4646" s="3"/>
      <c r="E4646" s="9" t="s">
        <v>279</v>
      </c>
      <c r="F4646" s="9" t="s">
        <v>279</v>
      </c>
      <c r="G4646" s="9" t="s">
        <v>279</v>
      </c>
      <c r="H4646" s="9" t="s">
        <v>279</v>
      </c>
      <c r="I4646" s="9">
        <v>0</v>
      </c>
      <c r="J4646" s="9">
        <v>0</v>
      </c>
      <c r="K4646" s="9">
        <v>327.99999999998909</v>
      </c>
      <c r="L4646" s="69"/>
      <c r="M4646" s="67">
        <f t="shared" si="120"/>
        <v>327.99999999998909</v>
      </c>
    </row>
    <row r="4647" spans="1:23" ht="15">
      <c r="A4647" s="28" t="s">
        <v>917</v>
      </c>
      <c r="B4647" s="229" t="s">
        <v>1652</v>
      </c>
      <c r="C4647" s="3"/>
      <c r="D4647" s="3"/>
      <c r="E4647" s="9" t="s">
        <v>279</v>
      </c>
      <c r="F4647" s="9" t="s">
        <v>279</v>
      </c>
      <c r="G4647" s="9" t="s">
        <v>279</v>
      </c>
      <c r="H4647" s="9" t="s">
        <v>279</v>
      </c>
      <c r="I4647" s="9">
        <v>0</v>
      </c>
      <c r="J4647" s="9">
        <v>0</v>
      </c>
      <c r="K4647" s="9">
        <v>320</v>
      </c>
      <c r="L4647" s="69"/>
      <c r="M4647" s="67">
        <f t="shared" si="120"/>
        <v>320</v>
      </c>
    </row>
    <row r="4648" spans="1:23" ht="15">
      <c r="A4648" s="28" t="s">
        <v>918</v>
      </c>
      <c r="B4648" s="229" t="s">
        <v>1654</v>
      </c>
      <c r="C4648" s="3"/>
      <c r="D4648" s="3"/>
      <c r="E4648" s="9" t="s">
        <v>279</v>
      </c>
      <c r="F4648" s="9" t="s">
        <v>279</v>
      </c>
      <c r="G4648" s="9" t="s">
        <v>279</v>
      </c>
      <c r="H4648" s="9" t="s">
        <v>279</v>
      </c>
      <c r="I4648" s="9">
        <v>0</v>
      </c>
      <c r="J4648" s="9">
        <v>0</v>
      </c>
      <c r="K4648" s="9">
        <v>308.30000000000655</v>
      </c>
      <c r="L4648" s="69"/>
      <c r="M4648" s="67">
        <f t="shared" si="120"/>
        <v>308.30000000000655</v>
      </c>
    </row>
    <row r="4649" spans="1:23" ht="15">
      <c r="A4649" s="28" t="s">
        <v>919</v>
      </c>
      <c r="B4649" s="277" t="s">
        <v>2030</v>
      </c>
      <c r="C4649" s="3"/>
      <c r="D4649" s="3"/>
      <c r="E4649" s="9" t="s">
        <v>279</v>
      </c>
      <c r="F4649" s="9" t="s">
        <v>279</v>
      </c>
      <c r="G4649" s="9" t="s">
        <v>279</v>
      </c>
      <c r="H4649" s="9" t="s">
        <v>279</v>
      </c>
      <c r="I4649" s="9">
        <v>0</v>
      </c>
      <c r="J4649" s="9">
        <v>0</v>
      </c>
      <c r="K4649" s="9">
        <v>308.09999999999854</v>
      </c>
      <c r="L4649" s="69"/>
      <c r="M4649" s="67">
        <f t="shared" si="120"/>
        <v>308.09999999999854</v>
      </c>
    </row>
    <row r="4650" spans="1:23" ht="15">
      <c r="A4650" s="28" t="s">
        <v>920</v>
      </c>
      <c r="B4650" s="277" t="s">
        <v>2025</v>
      </c>
      <c r="C4650" s="3"/>
      <c r="D4650" s="3"/>
      <c r="E4650" s="9" t="s">
        <v>279</v>
      </c>
      <c r="F4650" s="9" t="s">
        <v>279</v>
      </c>
      <c r="G4650" s="9" t="s">
        <v>279</v>
      </c>
      <c r="H4650" s="9" t="s">
        <v>279</v>
      </c>
      <c r="I4650" s="9">
        <v>0</v>
      </c>
      <c r="J4650" s="9">
        <v>0</v>
      </c>
      <c r="K4650" s="9">
        <v>274</v>
      </c>
      <c r="L4650" s="69"/>
      <c r="M4650" s="67">
        <f t="shared" si="120"/>
        <v>274</v>
      </c>
    </row>
    <row r="4651" spans="1:23" ht="15">
      <c r="A4651" s="28" t="s">
        <v>921</v>
      </c>
      <c r="B4651" s="277" t="s">
        <v>2010</v>
      </c>
      <c r="C4651" s="3"/>
      <c r="D4651" s="3"/>
      <c r="E4651" s="9" t="s">
        <v>279</v>
      </c>
      <c r="F4651" s="9" t="s">
        <v>279</v>
      </c>
      <c r="G4651" s="9" t="s">
        <v>279</v>
      </c>
      <c r="H4651" s="9" t="s">
        <v>279</v>
      </c>
      <c r="I4651" s="9">
        <v>0</v>
      </c>
      <c r="J4651" s="9">
        <v>0</v>
      </c>
      <c r="K4651" s="9">
        <v>247.89999999999782</v>
      </c>
      <c r="L4651" s="69"/>
      <c r="M4651" s="67">
        <f t="shared" si="120"/>
        <v>247.89999999999782</v>
      </c>
    </row>
    <row r="4652" spans="1:23" ht="15">
      <c r="A4652" s="28" t="s">
        <v>922</v>
      </c>
      <c r="B4652" s="63" t="s">
        <v>774</v>
      </c>
      <c r="E4652" s="9" t="s">
        <v>279</v>
      </c>
      <c r="F4652" s="9" t="s">
        <v>279</v>
      </c>
      <c r="G4652" s="9" t="s">
        <v>279</v>
      </c>
      <c r="H4652" s="9">
        <v>234.39999999999782</v>
      </c>
      <c r="I4652" s="9">
        <v>0</v>
      </c>
      <c r="J4652" s="9">
        <v>0</v>
      </c>
      <c r="K4652" s="9" t="s">
        <v>279</v>
      </c>
      <c r="L4652" s="69"/>
      <c r="M4652" s="67">
        <f t="shared" si="120"/>
        <v>234.39999999999782</v>
      </c>
    </row>
    <row r="4653" spans="1:23" ht="15">
      <c r="A4653" s="28" t="s">
        <v>923</v>
      </c>
      <c r="B4653" s="277" t="s">
        <v>2029</v>
      </c>
      <c r="C4653" s="3"/>
      <c r="D4653" s="3"/>
      <c r="E4653" s="9" t="s">
        <v>279</v>
      </c>
      <c r="F4653" s="9" t="s">
        <v>279</v>
      </c>
      <c r="G4653" s="9" t="s">
        <v>279</v>
      </c>
      <c r="H4653" s="9" t="s">
        <v>279</v>
      </c>
      <c r="I4653" s="9">
        <v>0</v>
      </c>
      <c r="J4653" s="9">
        <v>0</v>
      </c>
      <c r="K4653" s="9">
        <v>217.09999999999854</v>
      </c>
      <c r="L4653" s="69"/>
      <c r="M4653" s="67">
        <f t="shared" si="120"/>
        <v>217.09999999999854</v>
      </c>
    </row>
    <row r="4654" spans="1:23" ht="15">
      <c r="A4654" s="28" t="s">
        <v>924</v>
      </c>
      <c r="B4654" s="277" t="s">
        <v>2052</v>
      </c>
      <c r="C4654" s="3"/>
      <c r="D4654" s="3"/>
      <c r="E4654" s="9" t="s">
        <v>279</v>
      </c>
      <c r="F4654" s="9" t="s">
        <v>279</v>
      </c>
      <c r="G4654" s="9" t="s">
        <v>279</v>
      </c>
      <c r="H4654" s="9" t="s">
        <v>279</v>
      </c>
      <c r="I4654" s="9">
        <v>0</v>
      </c>
      <c r="J4654" s="9">
        <v>0</v>
      </c>
      <c r="K4654" s="9">
        <v>194.20000000000073</v>
      </c>
      <c r="L4654" s="69"/>
      <c r="M4654" s="67">
        <f t="shared" si="120"/>
        <v>194.20000000000073</v>
      </c>
    </row>
    <row r="4655" spans="1:23" ht="15">
      <c r="A4655" s="28" t="s">
        <v>925</v>
      </c>
      <c r="B4655" s="277" t="s">
        <v>2024</v>
      </c>
      <c r="C4655" s="3"/>
      <c r="D4655" s="3"/>
      <c r="E4655" s="9" t="s">
        <v>279</v>
      </c>
      <c r="F4655" s="9" t="s">
        <v>279</v>
      </c>
      <c r="G4655" s="9" t="s">
        <v>279</v>
      </c>
      <c r="H4655" s="9" t="s">
        <v>279</v>
      </c>
      <c r="I4655" s="9">
        <v>0</v>
      </c>
      <c r="J4655" s="9">
        <v>0</v>
      </c>
      <c r="K4655" s="9">
        <v>118.79999999999745</v>
      </c>
      <c r="L4655" s="69"/>
      <c r="M4655" s="67">
        <f t="shared" si="120"/>
        <v>118.79999999999745</v>
      </c>
    </row>
    <row r="4656" spans="1:23" ht="15">
      <c r="A4656" s="28" t="s">
        <v>926</v>
      </c>
      <c r="B4656" s="63" t="s">
        <v>769</v>
      </c>
      <c r="E4656" s="9" t="s">
        <v>279</v>
      </c>
      <c r="F4656" s="9" t="s">
        <v>279</v>
      </c>
      <c r="G4656" s="9" t="s">
        <v>279</v>
      </c>
      <c r="H4656" s="9">
        <v>85.600000000005821</v>
      </c>
      <c r="I4656" s="9">
        <v>0</v>
      </c>
      <c r="J4656" s="9">
        <v>0</v>
      </c>
      <c r="K4656" s="9" t="s">
        <v>279</v>
      </c>
      <c r="L4656" s="69"/>
      <c r="M4656" s="67">
        <f t="shared" si="120"/>
        <v>85.600000000005821</v>
      </c>
    </row>
    <row r="4657" spans="1:13" ht="15">
      <c r="A4657" s="28" t="s">
        <v>927</v>
      </c>
      <c r="B4657" s="63" t="s">
        <v>744</v>
      </c>
      <c r="E4657" s="9" t="s">
        <v>279</v>
      </c>
      <c r="F4657" s="9" t="s">
        <v>279</v>
      </c>
      <c r="G4657" s="9" t="s">
        <v>279</v>
      </c>
      <c r="H4657" s="9">
        <v>31.650000000005093</v>
      </c>
      <c r="I4657" s="9">
        <v>0</v>
      </c>
      <c r="J4657" s="9">
        <v>0</v>
      </c>
      <c r="K4657" s="9" t="s">
        <v>279</v>
      </c>
      <c r="L4657" s="69"/>
      <c r="M4657" s="67">
        <f t="shared" si="120"/>
        <v>31.650000000005093</v>
      </c>
    </row>
    <row r="4658" spans="1:13" ht="15">
      <c r="A4658" s="28" t="s">
        <v>928</v>
      </c>
      <c r="B4658" s="277" t="s">
        <v>2003</v>
      </c>
      <c r="C4658" s="3"/>
      <c r="D4658" s="3"/>
      <c r="E4658" s="9" t="s">
        <v>279</v>
      </c>
      <c r="F4658" s="9" t="s">
        <v>279</v>
      </c>
      <c r="G4658" s="9" t="s">
        <v>279</v>
      </c>
      <c r="H4658" s="9" t="s">
        <v>279</v>
      </c>
      <c r="I4658" s="9">
        <v>0</v>
      </c>
      <c r="J4658" s="9">
        <v>0</v>
      </c>
      <c r="K4658" s="9">
        <v>29.899999999999636</v>
      </c>
      <c r="L4658" s="69"/>
      <c r="M4658" s="67">
        <f t="shared" si="120"/>
        <v>29.899999999999636</v>
      </c>
    </row>
    <row r="4659" spans="1:13" ht="15">
      <c r="A4659" s="28" t="s">
        <v>929</v>
      </c>
      <c r="B4659" s="277" t="s">
        <v>2004</v>
      </c>
      <c r="C4659" s="3"/>
      <c r="D4659" s="3"/>
      <c r="E4659" s="9" t="s">
        <v>279</v>
      </c>
      <c r="F4659" s="9" t="s">
        <v>279</v>
      </c>
      <c r="G4659" s="9" t="s">
        <v>279</v>
      </c>
      <c r="H4659" s="9" t="s">
        <v>279</v>
      </c>
      <c r="I4659" s="9">
        <v>0</v>
      </c>
      <c r="J4659" s="9">
        <v>0</v>
      </c>
      <c r="K4659" s="9" t="s">
        <v>279</v>
      </c>
      <c r="L4659" s="69"/>
      <c r="M4659" s="67">
        <f t="shared" si="120"/>
        <v>0</v>
      </c>
    </row>
    <row r="4660" spans="1:13" ht="15">
      <c r="A4660" s="28" t="s">
        <v>930</v>
      </c>
      <c r="B4660" s="225" t="s">
        <v>1641</v>
      </c>
      <c r="C4660" s="3"/>
      <c r="D4660" s="3"/>
      <c r="E4660" s="9" t="s">
        <v>279</v>
      </c>
      <c r="F4660" s="9" t="s">
        <v>279</v>
      </c>
      <c r="G4660" s="9" t="s">
        <v>279</v>
      </c>
      <c r="H4660" s="9" t="s">
        <v>279</v>
      </c>
      <c r="I4660" s="9">
        <v>0</v>
      </c>
      <c r="J4660" s="9">
        <v>0</v>
      </c>
      <c r="K4660" s="9" t="s">
        <v>279</v>
      </c>
      <c r="L4660" s="69"/>
      <c r="M4660" s="67">
        <f t="shared" si="120"/>
        <v>0</v>
      </c>
    </row>
    <row r="4661" spans="1:13" ht="15">
      <c r="A4661" s="28" t="s">
        <v>931</v>
      </c>
      <c r="B4661" s="229" t="s">
        <v>1645</v>
      </c>
      <c r="C4661" s="3"/>
      <c r="D4661" s="3"/>
      <c r="E4661" s="9" t="s">
        <v>279</v>
      </c>
      <c r="F4661" s="9" t="s">
        <v>279</v>
      </c>
      <c r="G4661" s="9" t="s">
        <v>279</v>
      </c>
      <c r="H4661" s="9" t="s">
        <v>279</v>
      </c>
      <c r="I4661" s="9">
        <v>0</v>
      </c>
      <c r="J4661" s="9">
        <v>0</v>
      </c>
      <c r="K4661" s="9" t="s">
        <v>279</v>
      </c>
      <c r="L4661" s="69"/>
      <c r="M4661" s="67">
        <f t="shared" si="120"/>
        <v>0</v>
      </c>
    </row>
    <row r="4662" spans="1:13" ht="15">
      <c r="A4662" s="28" t="s">
        <v>932</v>
      </c>
      <c r="B4662" s="229" t="s">
        <v>1651</v>
      </c>
      <c r="C4662" s="3"/>
      <c r="D4662" s="3"/>
      <c r="E4662" s="9" t="s">
        <v>279</v>
      </c>
      <c r="F4662" s="9" t="s">
        <v>279</v>
      </c>
      <c r="G4662" s="9" t="s">
        <v>279</v>
      </c>
      <c r="H4662" s="9" t="s">
        <v>279</v>
      </c>
      <c r="I4662" s="9">
        <v>0</v>
      </c>
      <c r="J4662" s="9">
        <v>0</v>
      </c>
      <c r="K4662" s="9" t="s">
        <v>279</v>
      </c>
      <c r="L4662" s="69"/>
      <c r="M4662" s="67">
        <f t="shared" si="120"/>
        <v>0</v>
      </c>
    </row>
    <row r="4663" spans="1:13" ht="15">
      <c r="A4663" s="28" t="s">
        <v>933</v>
      </c>
      <c r="B4663" s="229" t="s">
        <v>1650</v>
      </c>
      <c r="C4663" s="3"/>
      <c r="D4663" s="3"/>
      <c r="E4663" s="9" t="s">
        <v>279</v>
      </c>
      <c r="F4663" s="9" t="s">
        <v>279</v>
      </c>
      <c r="G4663" s="9" t="s">
        <v>279</v>
      </c>
      <c r="H4663" s="9" t="s">
        <v>279</v>
      </c>
      <c r="I4663" s="9">
        <v>0</v>
      </c>
      <c r="J4663" s="9">
        <v>0</v>
      </c>
      <c r="K4663" s="9" t="s">
        <v>279</v>
      </c>
      <c r="L4663" s="69"/>
      <c r="M4663" s="67">
        <f t="shared" si="120"/>
        <v>0</v>
      </c>
    </row>
    <row r="4664" spans="1:13" ht="15">
      <c r="A4664" s="28" t="s">
        <v>934</v>
      </c>
      <c r="B4664" s="229" t="s">
        <v>1648</v>
      </c>
      <c r="C4664" s="3"/>
      <c r="D4664" s="3"/>
      <c r="E4664" s="9" t="s">
        <v>279</v>
      </c>
      <c r="F4664" s="9" t="s">
        <v>279</v>
      </c>
      <c r="G4664" s="9" t="s">
        <v>279</v>
      </c>
      <c r="H4664" s="9" t="s">
        <v>279</v>
      </c>
      <c r="I4664" s="9">
        <v>0</v>
      </c>
      <c r="J4664" s="9">
        <v>0</v>
      </c>
      <c r="K4664" s="9" t="s">
        <v>279</v>
      </c>
      <c r="L4664" s="69"/>
      <c r="M4664" s="67">
        <f t="shared" si="120"/>
        <v>0</v>
      </c>
    </row>
    <row r="4665" spans="1:13" ht="15">
      <c r="A4665" s="28" t="s">
        <v>935</v>
      </c>
      <c r="B4665" s="229" t="s">
        <v>1676</v>
      </c>
      <c r="C4665" s="3"/>
      <c r="D4665" s="3"/>
      <c r="E4665" s="9" t="s">
        <v>279</v>
      </c>
      <c r="F4665" s="9" t="s">
        <v>279</v>
      </c>
      <c r="G4665" s="9" t="s">
        <v>279</v>
      </c>
      <c r="H4665" s="9" t="s">
        <v>279</v>
      </c>
      <c r="I4665" s="9">
        <v>0</v>
      </c>
      <c r="J4665" s="9">
        <v>0</v>
      </c>
      <c r="K4665" s="9" t="s">
        <v>279</v>
      </c>
      <c r="L4665" s="69"/>
      <c r="M4665" s="67">
        <f t="shared" si="120"/>
        <v>0</v>
      </c>
    </row>
    <row r="4666" spans="1:13" ht="15">
      <c r="A4666" s="28" t="s">
        <v>2501</v>
      </c>
      <c r="B4666" s="229" t="s">
        <v>1658</v>
      </c>
      <c r="C4666" s="3"/>
      <c r="D4666" s="3"/>
      <c r="E4666" s="9" t="s">
        <v>279</v>
      </c>
      <c r="F4666" s="9" t="s">
        <v>279</v>
      </c>
      <c r="G4666" s="9" t="s">
        <v>279</v>
      </c>
      <c r="H4666" s="9" t="s">
        <v>279</v>
      </c>
      <c r="I4666" s="9">
        <v>0</v>
      </c>
      <c r="J4666" s="9">
        <v>0</v>
      </c>
      <c r="K4666" s="9" t="s">
        <v>279</v>
      </c>
      <c r="L4666" s="69"/>
      <c r="M4666" s="67">
        <f t="shared" si="120"/>
        <v>0</v>
      </c>
    </row>
    <row r="4667" spans="1:13" ht="15">
      <c r="A4667" s="28" t="s">
        <v>3315</v>
      </c>
      <c r="B4667" s="63" t="s">
        <v>3377</v>
      </c>
      <c r="C4667" s="3"/>
      <c r="D4667" s="3"/>
      <c r="E4667" s="9"/>
      <c r="F4667" s="9"/>
      <c r="G4667" s="9"/>
      <c r="H4667" s="9"/>
      <c r="I4667" s="9"/>
      <c r="J4667" s="9"/>
      <c r="K4667" s="9"/>
      <c r="L4667" s="69"/>
      <c r="M4667" s="67"/>
    </row>
    <row r="4668" spans="1:13" ht="15">
      <c r="A4668" s="28" t="s">
        <v>3316</v>
      </c>
      <c r="B4668" s="63" t="s">
        <v>3371</v>
      </c>
      <c r="C4668" s="3"/>
      <c r="D4668" s="3"/>
      <c r="E4668" s="9"/>
      <c r="F4668" s="9"/>
      <c r="G4668" s="9"/>
      <c r="H4668" s="9"/>
      <c r="I4668" s="9"/>
      <c r="J4668" s="9"/>
      <c r="K4668" s="9"/>
      <c r="L4668" s="69"/>
      <c r="M4668" s="67"/>
    </row>
    <row r="4669" spans="1:13" ht="15">
      <c r="A4669" s="28" t="s">
        <v>3317</v>
      </c>
      <c r="B4669" s="63" t="s">
        <v>3370</v>
      </c>
      <c r="C4669" s="3"/>
      <c r="D4669" s="3"/>
      <c r="E4669" s="9"/>
      <c r="F4669" s="9"/>
      <c r="G4669" s="9"/>
      <c r="H4669" s="9"/>
      <c r="I4669" s="9"/>
      <c r="J4669" s="9"/>
      <c r="K4669" s="9"/>
      <c r="L4669" s="69"/>
      <c r="M4669" s="67"/>
    </row>
    <row r="4670" spans="1:13" ht="15">
      <c r="A4670" s="28" t="s">
        <v>3318</v>
      </c>
      <c r="B4670" s="63" t="s">
        <v>3386</v>
      </c>
      <c r="C4670" s="3"/>
      <c r="D4670" s="3"/>
      <c r="E4670" s="9"/>
      <c r="F4670" s="9"/>
      <c r="G4670" s="9"/>
      <c r="H4670" s="9"/>
      <c r="I4670" s="9"/>
      <c r="J4670" s="9"/>
      <c r="K4670" s="9"/>
      <c r="L4670" s="69"/>
      <c r="M4670" s="67"/>
    </row>
    <row r="4671" spans="1:13" ht="15">
      <c r="A4671" s="28" t="s">
        <v>3319</v>
      </c>
      <c r="B4671" s="63" t="s">
        <v>3385</v>
      </c>
      <c r="C4671" s="3"/>
      <c r="D4671" s="3"/>
      <c r="E4671" s="9"/>
      <c r="F4671" s="9"/>
      <c r="G4671" s="9"/>
      <c r="H4671" s="9"/>
      <c r="I4671" s="9"/>
      <c r="J4671" s="9"/>
      <c r="K4671" s="9"/>
      <c r="L4671" s="69"/>
      <c r="M4671" s="67"/>
    </row>
    <row r="4672" spans="1:13" ht="15">
      <c r="A4672" s="28" t="s">
        <v>3320</v>
      </c>
      <c r="B4672" s="63" t="s">
        <v>3373</v>
      </c>
      <c r="C4672" s="3"/>
      <c r="D4672" s="3"/>
      <c r="E4672" s="9"/>
      <c r="F4672" s="9"/>
      <c r="G4672" s="9"/>
      <c r="H4672" s="9"/>
      <c r="I4672" s="9"/>
      <c r="J4672" s="9"/>
      <c r="K4672" s="9"/>
      <c r="L4672" s="69"/>
      <c r="M4672" s="67"/>
    </row>
    <row r="4673" spans="1:13" ht="15">
      <c r="A4673" s="28" t="s">
        <v>3321</v>
      </c>
      <c r="B4673" s="63" t="s">
        <v>3367</v>
      </c>
      <c r="C4673" s="3"/>
      <c r="D4673" s="3"/>
      <c r="E4673" s="9"/>
      <c r="F4673" s="9"/>
      <c r="G4673" s="9"/>
      <c r="H4673" s="9"/>
      <c r="I4673" s="9"/>
      <c r="J4673" s="9"/>
      <c r="K4673" s="9"/>
      <c r="L4673" s="69"/>
      <c r="M4673" s="67"/>
    </row>
    <row r="4674" spans="1:13" ht="15">
      <c r="A4674" s="28" t="s">
        <v>3322</v>
      </c>
      <c r="B4674" s="63" t="s">
        <v>3398</v>
      </c>
      <c r="C4674" s="3"/>
      <c r="D4674" s="3"/>
      <c r="E4674" s="9"/>
      <c r="F4674" s="9"/>
      <c r="G4674" s="9"/>
      <c r="H4674" s="9"/>
      <c r="I4674" s="9"/>
      <c r="J4674" s="9"/>
      <c r="K4674" s="9"/>
      <c r="L4674" s="69"/>
      <c r="M4674" s="67"/>
    </row>
    <row r="4675" spans="1:13" ht="15">
      <c r="A4675" s="28" t="s">
        <v>3323</v>
      </c>
      <c r="B4675" s="277" t="s">
        <v>3366</v>
      </c>
      <c r="C4675" s="3"/>
      <c r="D4675" s="3"/>
      <c r="E4675" s="9"/>
      <c r="F4675" s="9"/>
      <c r="G4675" s="9"/>
      <c r="H4675" s="9"/>
      <c r="I4675" s="9"/>
      <c r="J4675" s="9"/>
      <c r="K4675" s="9"/>
      <c r="L4675" s="69"/>
      <c r="M4675" s="67"/>
    </row>
    <row r="4676" spans="1:13" ht="15">
      <c r="A4676" s="28" t="s">
        <v>3324</v>
      </c>
      <c r="B4676" s="63" t="s">
        <v>3382</v>
      </c>
      <c r="C4676" s="3"/>
      <c r="D4676" s="3"/>
      <c r="E4676" s="9"/>
      <c r="F4676" s="9"/>
      <c r="G4676" s="9"/>
      <c r="H4676" s="9"/>
      <c r="I4676" s="9"/>
      <c r="J4676" s="9"/>
      <c r="K4676" s="9"/>
      <c r="L4676" s="69"/>
      <c r="M4676" s="67"/>
    </row>
    <row r="4677" spans="1:13" ht="15">
      <c r="A4677" s="28" t="s">
        <v>3325</v>
      </c>
      <c r="B4677" s="63" t="s">
        <v>3379</v>
      </c>
      <c r="C4677" s="3"/>
      <c r="D4677" s="3"/>
      <c r="E4677" s="9"/>
      <c r="F4677" s="9"/>
      <c r="G4677" s="9"/>
      <c r="H4677" s="9"/>
      <c r="I4677" s="9"/>
      <c r="J4677" s="9"/>
      <c r="K4677" s="9"/>
      <c r="L4677" s="69"/>
      <c r="M4677" s="67"/>
    </row>
    <row r="4678" spans="1:13" ht="15">
      <c r="A4678" s="28" t="s">
        <v>3326</v>
      </c>
      <c r="B4678" s="63" t="s">
        <v>3394</v>
      </c>
      <c r="C4678" s="3"/>
      <c r="D4678" s="3"/>
      <c r="E4678" s="9"/>
      <c r="F4678" s="9"/>
      <c r="G4678" s="9"/>
      <c r="H4678" s="9"/>
      <c r="I4678" s="9"/>
      <c r="J4678" s="9"/>
      <c r="K4678" s="9"/>
      <c r="L4678" s="69"/>
      <c r="M4678" s="67"/>
    </row>
    <row r="4679" spans="1:13" ht="15">
      <c r="A4679" s="28" t="s">
        <v>3327</v>
      </c>
      <c r="B4679" s="63" t="s">
        <v>180</v>
      </c>
      <c r="C4679" s="3"/>
      <c r="D4679" s="3"/>
      <c r="E4679" s="9"/>
      <c r="F4679" s="9"/>
      <c r="G4679" s="9"/>
      <c r="H4679" s="9"/>
      <c r="I4679" s="9"/>
      <c r="J4679" s="9"/>
      <c r="K4679" s="9"/>
      <c r="L4679" s="69"/>
      <c r="M4679" s="67"/>
    </row>
    <row r="4680" spans="1:13" ht="15">
      <c r="A4680" s="28" t="s">
        <v>3328</v>
      </c>
      <c r="B4680" s="63" t="s">
        <v>3395</v>
      </c>
      <c r="C4680" s="3"/>
      <c r="D4680" s="3"/>
      <c r="E4680" s="9"/>
      <c r="F4680" s="9"/>
      <c r="G4680" s="9"/>
      <c r="H4680" s="9"/>
      <c r="I4680" s="9"/>
      <c r="J4680" s="9"/>
      <c r="K4680" s="9"/>
      <c r="L4680" s="69"/>
      <c r="M4680" s="67"/>
    </row>
    <row r="4681" spans="1:13" ht="15">
      <c r="A4681" s="28" t="s">
        <v>3329</v>
      </c>
      <c r="B4681" s="63" t="s">
        <v>3374</v>
      </c>
      <c r="C4681" s="3"/>
      <c r="D4681" s="3"/>
      <c r="E4681" s="9"/>
      <c r="F4681" s="9"/>
      <c r="G4681" s="9"/>
      <c r="H4681" s="9"/>
      <c r="I4681" s="9"/>
      <c r="J4681" s="9"/>
      <c r="K4681" s="9"/>
      <c r="L4681" s="69"/>
      <c r="M4681" s="67"/>
    </row>
    <row r="4682" spans="1:13" ht="15">
      <c r="A4682" s="28" t="s">
        <v>3330</v>
      </c>
      <c r="B4682" s="63" t="s">
        <v>3368</v>
      </c>
      <c r="C4682" s="3"/>
      <c r="D4682" s="3"/>
      <c r="E4682" s="9"/>
      <c r="F4682" s="9"/>
      <c r="G4682" s="9"/>
      <c r="H4682" s="9"/>
      <c r="I4682" s="9"/>
      <c r="J4682" s="9"/>
      <c r="K4682" s="9"/>
      <c r="L4682" s="69"/>
      <c r="M4682" s="67"/>
    </row>
    <row r="4683" spans="1:13" ht="15">
      <c r="A4683" s="28" t="s">
        <v>3331</v>
      </c>
      <c r="B4683" s="63" t="s">
        <v>3375</v>
      </c>
      <c r="C4683" s="3"/>
      <c r="D4683" s="3"/>
      <c r="E4683" s="9"/>
      <c r="F4683" s="9"/>
      <c r="G4683" s="9"/>
      <c r="H4683" s="9"/>
      <c r="I4683" s="9"/>
      <c r="J4683" s="9"/>
      <c r="K4683" s="9"/>
      <c r="L4683" s="69"/>
      <c r="M4683" s="67"/>
    </row>
    <row r="4684" spans="1:13" ht="15">
      <c r="A4684" s="28" t="s">
        <v>3332</v>
      </c>
      <c r="B4684" s="63" t="s">
        <v>3372</v>
      </c>
      <c r="C4684" s="3"/>
      <c r="D4684" s="3"/>
      <c r="E4684" s="9"/>
      <c r="F4684" s="9"/>
      <c r="G4684" s="9"/>
      <c r="H4684" s="9"/>
      <c r="I4684" s="9"/>
      <c r="J4684" s="9"/>
      <c r="K4684" s="9"/>
      <c r="L4684" s="69"/>
      <c r="M4684" s="67"/>
    </row>
    <row r="4685" spans="1:13" ht="15">
      <c r="A4685" s="28" t="s">
        <v>3333</v>
      </c>
      <c r="B4685" s="63" t="s">
        <v>3383</v>
      </c>
      <c r="C4685" s="3"/>
      <c r="D4685" s="3"/>
      <c r="E4685" s="9"/>
      <c r="F4685" s="9"/>
      <c r="G4685" s="9"/>
      <c r="H4685" s="9"/>
      <c r="I4685" s="9"/>
      <c r="J4685" s="9"/>
      <c r="K4685" s="9"/>
      <c r="L4685" s="69"/>
      <c r="M4685" s="67"/>
    </row>
    <row r="4686" spans="1:13" ht="15">
      <c r="A4686" s="28" t="s">
        <v>3334</v>
      </c>
      <c r="B4686" s="63" t="s">
        <v>3378</v>
      </c>
      <c r="C4686" s="3"/>
      <c r="D4686" s="3"/>
      <c r="E4686" s="9"/>
      <c r="F4686" s="9"/>
      <c r="G4686" s="9"/>
      <c r="H4686" s="9"/>
      <c r="I4686" s="9"/>
      <c r="J4686" s="9"/>
      <c r="K4686" s="9"/>
      <c r="L4686" s="69"/>
      <c r="M4686" s="67"/>
    </row>
    <row r="4687" spans="1:13" ht="15">
      <c r="A4687" s="28" t="s">
        <v>3335</v>
      </c>
      <c r="B4687" s="277" t="s">
        <v>3365</v>
      </c>
      <c r="C4687" s="3"/>
      <c r="D4687" s="3"/>
      <c r="E4687" s="9"/>
      <c r="F4687" s="9"/>
      <c r="G4687" s="9"/>
      <c r="H4687" s="9"/>
      <c r="I4687" s="9"/>
      <c r="J4687" s="9"/>
      <c r="K4687" s="9"/>
      <c r="L4687" s="69"/>
      <c r="M4687" s="67"/>
    </row>
    <row r="4688" spans="1:13" ht="15">
      <c r="A4688" s="28" t="s">
        <v>3336</v>
      </c>
      <c r="B4688" s="63" t="s">
        <v>3380</v>
      </c>
      <c r="C4688" s="3"/>
      <c r="D4688" s="3"/>
      <c r="E4688" s="9"/>
      <c r="F4688" s="9"/>
      <c r="G4688" s="9"/>
      <c r="H4688" s="9"/>
      <c r="I4688" s="9"/>
      <c r="J4688" s="9"/>
      <c r="K4688" s="9"/>
      <c r="L4688" s="69"/>
      <c r="M4688" s="67"/>
    </row>
    <row r="4689" spans="1:23" ht="15">
      <c r="A4689" s="28" t="s">
        <v>3337</v>
      </c>
      <c r="B4689" s="63" t="s">
        <v>3399</v>
      </c>
      <c r="C4689" s="3"/>
      <c r="D4689" s="3"/>
      <c r="E4689" s="9"/>
      <c r="F4689" s="9"/>
      <c r="G4689" s="9"/>
      <c r="H4689" s="9"/>
      <c r="I4689" s="9"/>
      <c r="J4689" s="9"/>
      <c r="K4689" s="9"/>
      <c r="L4689" s="69"/>
      <c r="M4689" s="67"/>
    </row>
    <row r="4690" spans="1:23" ht="15">
      <c r="A4690" s="28" t="s">
        <v>3338</v>
      </c>
      <c r="B4690" s="63" t="s">
        <v>3369</v>
      </c>
      <c r="C4690" s="3"/>
      <c r="D4690" s="3"/>
      <c r="E4690" s="9"/>
      <c r="F4690" s="9"/>
      <c r="G4690" s="9"/>
      <c r="H4690" s="9"/>
      <c r="I4690" s="9"/>
      <c r="J4690" s="9"/>
      <c r="K4690" s="9"/>
      <c r="L4690" s="69"/>
      <c r="M4690" s="67"/>
    </row>
    <row r="4691" spans="1:23" ht="15">
      <c r="A4691" s="28" t="s">
        <v>4129</v>
      </c>
      <c r="B4691" s="63" t="s">
        <v>3376</v>
      </c>
      <c r="C4691" s="3"/>
      <c r="D4691" s="3"/>
      <c r="E4691" s="9"/>
      <c r="F4691" s="9"/>
      <c r="G4691" s="9"/>
      <c r="H4691" s="9"/>
      <c r="I4691" s="9"/>
      <c r="J4691" s="9"/>
      <c r="K4691" s="9"/>
      <c r="L4691" s="69"/>
      <c r="M4691" s="67"/>
    </row>
    <row r="4692" spans="1:23" ht="15">
      <c r="A4692" s="28" t="s">
        <v>4130</v>
      </c>
      <c r="B4692" s="63" t="s">
        <v>3397</v>
      </c>
      <c r="C4692" s="3"/>
      <c r="D4692" s="3"/>
      <c r="E4692" s="9"/>
      <c r="F4692" s="9"/>
      <c r="G4692" s="9"/>
      <c r="H4692" s="9"/>
      <c r="I4692" s="9"/>
      <c r="J4692" s="9"/>
      <c r="K4692" s="9"/>
      <c r="L4692" s="69"/>
      <c r="M4692" s="67"/>
    </row>
    <row r="4693" spans="1:23" ht="15">
      <c r="A4693" s="28" t="s">
        <v>4131</v>
      </c>
      <c r="B4693" s="63" t="s">
        <v>3381</v>
      </c>
      <c r="C4693" s="3"/>
      <c r="D4693" s="3"/>
      <c r="E4693" s="9"/>
      <c r="F4693" s="9"/>
      <c r="G4693" s="9"/>
      <c r="H4693" s="9"/>
      <c r="I4693" s="9"/>
      <c r="J4693" s="9"/>
      <c r="K4693" s="9"/>
      <c r="L4693" s="69"/>
      <c r="M4693" s="67"/>
    </row>
    <row r="4694" spans="1:23" ht="15">
      <c r="A4694" s="28"/>
      <c r="B4694" s="63"/>
      <c r="E4694" s="9"/>
      <c r="F4694" s="9"/>
      <c r="G4694" s="9"/>
      <c r="H4694" s="9"/>
      <c r="L4694" s="69"/>
      <c r="M4694" s="67"/>
    </row>
    <row r="4695" spans="1:23" ht="15">
      <c r="A4695" s="28"/>
      <c r="E4695" s="9"/>
      <c r="L4695" s="69"/>
    </row>
    <row r="4696" spans="1:23" ht="15">
      <c r="A4696" s="28"/>
      <c r="B4696" s="63"/>
      <c r="E4696" s="9"/>
      <c r="L4696" s="69"/>
    </row>
    <row r="4697" spans="1:23" ht="25.5">
      <c r="A4697" s="23" t="s">
        <v>212</v>
      </c>
      <c r="L4697" s="69"/>
    </row>
    <row r="4698" spans="1:23">
      <c r="L4698" s="69"/>
    </row>
    <row r="4699" spans="1:23" ht="15">
      <c r="A4699" s="39"/>
      <c r="B4699" s="39"/>
      <c r="C4699" s="39"/>
      <c r="D4699" s="39"/>
      <c r="E4699" s="61">
        <v>2016</v>
      </c>
      <c r="F4699" s="61">
        <v>2017</v>
      </c>
      <c r="G4699" s="61">
        <v>2018</v>
      </c>
      <c r="H4699" s="61">
        <v>2019</v>
      </c>
      <c r="I4699" s="61">
        <v>2020</v>
      </c>
      <c r="J4699" s="61">
        <v>2021</v>
      </c>
      <c r="K4699" s="61">
        <v>2022</v>
      </c>
      <c r="L4699" s="69"/>
      <c r="M4699" s="70" t="s">
        <v>40</v>
      </c>
    </row>
    <row r="4700" spans="1:23" ht="15">
      <c r="A4700" s="28" t="s">
        <v>0</v>
      </c>
      <c r="B4700" s="63" t="s">
        <v>19</v>
      </c>
      <c r="E4700" s="212">
        <v>40.700000000000003</v>
      </c>
      <c r="F4700" s="212">
        <v>341</v>
      </c>
      <c r="G4700" s="217">
        <v>160.6</v>
      </c>
      <c r="H4700" s="217">
        <v>330.39999999999964</v>
      </c>
      <c r="I4700" s="9" t="s">
        <v>183</v>
      </c>
      <c r="J4700" s="9" t="s">
        <v>183</v>
      </c>
      <c r="K4700" s="9" t="s">
        <v>183</v>
      </c>
      <c r="L4700" s="69"/>
      <c r="M4700" s="67">
        <f t="shared" ref="M4700:M4731" si="121">SUM(E4700:K4700)</f>
        <v>872.69999999999959</v>
      </c>
      <c r="O4700" t="s">
        <v>973</v>
      </c>
      <c r="R4700" s="3" t="s">
        <v>974</v>
      </c>
      <c r="S4700" s="277"/>
      <c r="T4700" s="63"/>
      <c r="U4700" s="359"/>
      <c r="V4700" s="63"/>
      <c r="W4700" s="63"/>
    </row>
    <row r="4701" spans="1:23" ht="15">
      <c r="A4701" s="28" t="s">
        <v>2</v>
      </c>
      <c r="B4701" s="63" t="s">
        <v>1</v>
      </c>
      <c r="E4701" s="9">
        <v>12.1</v>
      </c>
      <c r="F4701" s="9">
        <v>54</v>
      </c>
      <c r="G4701" s="217">
        <v>165.4</v>
      </c>
      <c r="H4701" s="214">
        <v>468.59999999999945</v>
      </c>
      <c r="I4701" s="9" t="s">
        <v>183</v>
      </c>
      <c r="J4701" s="9" t="s">
        <v>183</v>
      </c>
      <c r="K4701" s="9" t="s">
        <v>183</v>
      </c>
      <c r="L4701" s="69"/>
      <c r="M4701" s="67">
        <f t="shared" si="121"/>
        <v>700.09999999999945</v>
      </c>
      <c r="O4701" t="s">
        <v>356</v>
      </c>
      <c r="R4701" s="3" t="s">
        <v>1816</v>
      </c>
      <c r="S4701" s="225"/>
      <c r="T4701" s="63"/>
      <c r="U4701" s="360"/>
      <c r="V4701" s="63"/>
      <c r="W4701" s="63"/>
    </row>
    <row r="4702" spans="1:23" ht="15">
      <c r="A4702" s="28" t="s">
        <v>3</v>
      </c>
      <c r="B4702" s="63" t="s">
        <v>141</v>
      </c>
      <c r="E4702" s="9" t="s">
        <v>279</v>
      </c>
      <c r="F4702" s="214">
        <v>341.3</v>
      </c>
      <c r="G4702" s="9">
        <v>65.900000000000006</v>
      </c>
      <c r="H4702" s="217">
        <v>288.60000000000036</v>
      </c>
      <c r="I4702" s="9" t="s">
        <v>183</v>
      </c>
      <c r="J4702" s="9" t="s">
        <v>183</v>
      </c>
      <c r="K4702" s="9" t="s">
        <v>183</v>
      </c>
      <c r="L4702" s="69"/>
      <c r="M4702" s="67">
        <f t="shared" si="121"/>
        <v>695.80000000000041</v>
      </c>
      <c r="O4702" t="s">
        <v>302</v>
      </c>
      <c r="R4702" s="3" t="s">
        <v>1816</v>
      </c>
      <c r="S4702" s="63"/>
      <c r="T4702" s="63"/>
      <c r="U4702" s="348"/>
      <c r="V4702" s="63"/>
      <c r="W4702" s="63"/>
    </row>
    <row r="4703" spans="1:23" ht="15">
      <c r="A4703" s="28" t="s">
        <v>5</v>
      </c>
      <c r="B4703" s="63" t="s">
        <v>35</v>
      </c>
      <c r="E4703" s="217">
        <v>20.9</v>
      </c>
      <c r="F4703" s="217">
        <v>207.3</v>
      </c>
      <c r="G4703" s="213">
        <v>234</v>
      </c>
      <c r="H4703" s="9">
        <v>116.39999999999964</v>
      </c>
      <c r="I4703" s="9" t="s">
        <v>183</v>
      </c>
      <c r="J4703" s="9" t="s">
        <v>183</v>
      </c>
      <c r="K4703" s="9" t="s">
        <v>183</v>
      </c>
      <c r="L4703" s="69"/>
      <c r="M4703" s="67">
        <f t="shared" si="121"/>
        <v>578.59999999999968</v>
      </c>
      <c r="O4703" t="s">
        <v>355</v>
      </c>
      <c r="S4703" s="225"/>
      <c r="T4703" s="63"/>
      <c r="U4703" s="347"/>
      <c r="V4703" s="63"/>
      <c r="W4703" s="63"/>
    </row>
    <row r="4704" spans="1:23" ht="15">
      <c r="A4704" s="28" t="s">
        <v>7</v>
      </c>
      <c r="B4704" s="63" t="s">
        <v>13</v>
      </c>
      <c r="E4704" s="64" t="s">
        <v>280</v>
      </c>
      <c r="F4704" s="217">
        <v>201</v>
      </c>
      <c r="G4704" s="217">
        <v>188.2</v>
      </c>
      <c r="H4704" s="9">
        <v>165.899999999996</v>
      </c>
      <c r="I4704" s="9" t="s">
        <v>183</v>
      </c>
      <c r="J4704" s="9" t="s">
        <v>183</v>
      </c>
      <c r="K4704" s="9" t="s">
        <v>183</v>
      </c>
      <c r="L4704" s="69"/>
      <c r="M4704" s="67">
        <f t="shared" si="121"/>
        <v>555.09999999999604</v>
      </c>
      <c r="O4704" t="s">
        <v>299</v>
      </c>
      <c r="S4704" s="277"/>
      <c r="T4704" s="63"/>
      <c r="U4704" s="347"/>
      <c r="V4704" s="63"/>
      <c r="W4704" s="63"/>
    </row>
    <row r="4705" spans="1:23" ht="15">
      <c r="A4705" s="28" t="s">
        <v>8</v>
      </c>
      <c r="B4705" s="63" t="s">
        <v>153</v>
      </c>
      <c r="E4705" s="9" t="s">
        <v>279</v>
      </c>
      <c r="F4705" s="9" t="s">
        <v>279</v>
      </c>
      <c r="G4705" s="214">
        <v>275.60000000000002</v>
      </c>
      <c r="H4705" s="9">
        <v>202.39999999999873</v>
      </c>
      <c r="I4705" s="9" t="s">
        <v>183</v>
      </c>
      <c r="J4705" s="9" t="s">
        <v>183</v>
      </c>
      <c r="K4705" s="9" t="s">
        <v>183</v>
      </c>
      <c r="L4705" s="69"/>
      <c r="M4705" s="67">
        <f t="shared" si="121"/>
        <v>477.99999999999875</v>
      </c>
      <c r="O4705" t="s">
        <v>282</v>
      </c>
      <c r="R4705" s="3" t="s">
        <v>1816</v>
      </c>
      <c r="S4705" s="225"/>
      <c r="T4705" s="63"/>
      <c r="U4705" s="359"/>
      <c r="V4705" s="63"/>
      <c r="W4705" s="63"/>
    </row>
    <row r="4706" spans="1:23" ht="15">
      <c r="A4706" s="28" t="s">
        <v>10</v>
      </c>
      <c r="B4706" s="63" t="s">
        <v>15</v>
      </c>
      <c r="E4706" s="64" t="s">
        <v>280</v>
      </c>
      <c r="F4706" s="217">
        <v>170.3</v>
      </c>
      <c r="G4706" s="217">
        <v>121.8</v>
      </c>
      <c r="H4706" s="9">
        <v>165.30000000000018</v>
      </c>
      <c r="I4706" s="9" t="s">
        <v>183</v>
      </c>
      <c r="J4706" s="9" t="s">
        <v>183</v>
      </c>
      <c r="K4706" s="9" t="s">
        <v>183</v>
      </c>
      <c r="L4706" s="69"/>
      <c r="M4706" s="67">
        <f t="shared" si="121"/>
        <v>457.4000000000002</v>
      </c>
      <c r="O4706" t="s">
        <v>345</v>
      </c>
      <c r="S4706" s="277"/>
      <c r="T4706" s="63"/>
      <c r="U4706" s="347"/>
      <c r="V4706" s="63"/>
      <c r="W4706" s="63"/>
    </row>
    <row r="4707" spans="1:23" ht="15">
      <c r="A4707" s="28" t="s">
        <v>12</v>
      </c>
      <c r="B4707" s="63" t="s">
        <v>143</v>
      </c>
      <c r="E4707" s="9" t="s">
        <v>279</v>
      </c>
      <c r="F4707" s="213">
        <v>321</v>
      </c>
      <c r="G4707" s="9">
        <v>33.6</v>
      </c>
      <c r="H4707" s="9">
        <v>79.800000000001091</v>
      </c>
      <c r="I4707" s="9" t="s">
        <v>183</v>
      </c>
      <c r="J4707" s="9" t="s">
        <v>183</v>
      </c>
      <c r="K4707" s="9" t="s">
        <v>183</v>
      </c>
      <c r="L4707" s="69"/>
      <c r="M4707" s="67">
        <f t="shared" si="121"/>
        <v>434.40000000000111</v>
      </c>
      <c r="O4707" t="s">
        <v>283</v>
      </c>
      <c r="S4707" s="63"/>
      <c r="T4707" s="63"/>
      <c r="U4707" s="347"/>
      <c r="V4707" s="63"/>
      <c r="W4707" s="63"/>
    </row>
    <row r="4708" spans="1:23" ht="15">
      <c r="A4708" s="28" t="s">
        <v>14</v>
      </c>
      <c r="B4708" s="63" t="s">
        <v>757</v>
      </c>
      <c r="E4708" s="9" t="s">
        <v>279</v>
      </c>
      <c r="F4708" s="9" t="s">
        <v>279</v>
      </c>
      <c r="G4708" s="9" t="s">
        <v>279</v>
      </c>
      <c r="H4708" s="212">
        <v>434.19999999999891</v>
      </c>
      <c r="I4708" s="9" t="s">
        <v>183</v>
      </c>
      <c r="J4708" s="9" t="s">
        <v>183</v>
      </c>
      <c r="K4708" s="9" t="s">
        <v>183</v>
      </c>
      <c r="L4708" s="69"/>
      <c r="M4708" s="67">
        <f t="shared" si="121"/>
        <v>434.19999999999891</v>
      </c>
      <c r="O4708" t="s">
        <v>301</v>
      </c>
      <c r="S4708" s="277"/>
      <c r="T4708" s="63"/>
      <c r="U4708" s="359"/>
      <c r="V4708" s="63"/>
      <c r="W4708" s="63"/>
    </row>
    <row r="4709" spans="1:23" ht="15">
      <c r="A4709" s="28" t="s">
        <v>16</v>
      </c>
      <c r="B4709" s="63" t="s">
        <v>782</v>
      </c>
      <c r="E4709" s="9" t="s">
        <v>279</v>
      </c>
      <c r="F4709" s="9" t="s">
        <v>279</v>
      </c>
      <c r="G4709" s="9" t="s">
        <v>279</v>
      </c>
      <c r="H4709" s="213">
        <v>385.80000000000109</v>
      </c>
      <c r="I4709" s="9" t="s">
        <v>183</v>
      </c>
      <c r="J4709" s="9" t="s">
        <v>183</v>
      </c>
      <c r="K4709" s="9" t="s">
        <v>183</v>
      </c>
      <c r="L4709" s="69"/>
      <c r="M4709" s="67">
        <f t="shared" si="121"/>
        <v>385.80000000000109</v>
      </c>
      <c r="O4709" t="s">
        <v>283</v>
      </c>
      <c r="S4709" s="277"/>
      <c r="T4709" s="63"/>
      <c r="U4709" s="347"/>
      <c r="V4709" s="63"/>
      <c r="W4709" s="63"/>
    </row>
    <row r="4710" spans="1:23" ht="15">
      <c r="A4710" s="28" t="s">
        <v>18</v>
      </c>
      <c r="B4710" s="63" t="s">
        <v>155</v>
      </c>
      <c r="E4710" s="9" t="s">
        <v>279</v>
      </c>
      <c r="F4710" s="9" t="s">
        <v>279</v>
      </c>
      <c r="G4710" s="9">
        <v>115.4</v>
      </c>
      <c r="H4710" s="9">
        <v>269.39999999999873</v>
      </c>
      <c r="I4710" s="9" t="s">
        <v>183</v>
      </c>
      <c r="J4710" s="9" t="s">
        <v>183</v>
      </c>
      <c r="K4710" s="9" t="s">
        <v>183</v>
      </c>
      <c r="L4710" s="69"/>
      <c r="M4710" s="67">
        <f t="shared" si="121"/>
        <v>384.7999999999987</v>
      </c>
      <c r="S4710" s="225"/>
      <c r="T4710" s="63"/>
      <c r="U4710" s="347"/>
      <c r="V4710" s="63"/>
      <c r="W4710" s="63"/>
    </row>
    <row r="4711" spans="1:23" ht="15">
      <c r="A4711" s="28" t="s">
        <v>20</v>
      </c>
      <c r="B4711" s="63" t="s">
        <v>763</v>
      </c>
      <c r="E4711" s="9" t="s">
        <v>279</v>
      </c>
      <c r="F4711" s="9" t="s">
        <v>279</v>
      </c>
      <c r="G4711" s="9" t="s">
        <v>279</v>
      </c>
      <c r="H4711" s="217">
        <v>383.70000000000255</v>
      </c>
      <c r="I4711" s="9" t="s">
        <v>183</v>
      </c>
      <c r="J4711" s="9" t="s">
        <v>183</v>
      </c>
      <c r="K4711" s="9" t="s">
        <v>183</v>
      </c>
      <c r="L4711" s="69"/>
      <c r="M4711" s="67">
        <f t="shared" si="121"/>
        <v>383.70000000000255</v>
      </c>
      <c r="O4711" t="s">
        <v>284</v>
      </c>
      <c r="S4711" s="63"/>
      <c r="T4711" s="63"/>
      <c r="U4711" s="359"/>
      <c r="V4711" s="63"/>
      <c r="W4711" s="63"/>
    </row>
    <row r="4712" spans="1:23" ht="15">
      <c r="A4712" s="28" t="s">
        <v>22</v>
      </c>
      <c r="B4712" s="63" t="s">
        <v>9</v>
      </c>
      <c r="E4712" s="217">
        <v>23.4</v>
      </c>
      <c r="F4712" s="217">
        <v>159.6</v>
      </c>
      <c r="G4712" s="217">
        <v>123.2</v>
      </c>
      <c r="H4712" s="9">
        <v>73.900000000002365</v>
      </c>
      <c r="I4712" s="9" t="s">
        <v>183</v>
      </c>
      <c r="J4712" s="9" t="s">
        <v>183</v>
      </c>
      <c r="K4712" s="9" t="s">
        <v>183</v>
      </c>
      <c r="L4712" s="69"/>
      <c r="M4712" s="67">
        <f t="shared" si="121"/>
        <v>380.10000000000235</v>
      </c>
      <c r="O4712" t="s">
        <v>2500</v>
      </c>
      <c r="R4712" s="216"/>
      <c r="S4712" s="225"/>
      <c r="T4712" s="63"/>
      <c r="U4712" s="347"/>
      <c r="V4712" s="63"/>
      <c r="W4712" s="63"/>
    </row>
    <row r="4713" spans="1:23" ht="15">
      <c r="A4713" s="28" t="s">
        <v>24</v>
      </c>
      <c r="B4713" s="63" t="s">
        <v>755</v>
      </c>
      <c r="E4713" s="9" t="s">
        <v>279</v>
      </c>
      <c r="F4713" s="9" t="s">
        <v>279</v>
      </c>
      <c r="G4713" s="9" t="s">
        <v>279</v>
      </c>
      <c r="H4713" s="217">
        <v>376.70000000000164</v>
      </c>
      <c r="I4713" s="9" t="s">
        <v>183</v>
      </c>
      <c r="J4713" s="9" t="s">
        <v>183</v>
      </c>
      <c r="K4713" s="9" t="s">
        <v>183</v>
      </c>
      <c r="L4713" s="69"/>
      <c r="M4713" s="67">
        <f t="shared" si="121"/>
        <v>376.70000000000164</v>
      </c>
      <c r="O4713" t="s">
        <v>285</v>
      </c>
      <c r="S4713" s="63"/>
      <c r="T4713" s="63"/>
      <c r="U4713" s="347"/>
      <c r="V4713" s="63"/>
      <c r="W4713" s="63"/>
    </row>
    <row r="4714" spans="1:23" ht="15">
      <c r="A4714" s="28" t="s">
        <v>26</v>
      </c>
      <c r="B4714" s="63" t="s">
        <v>25</v>
      </c>
      <c r="E4714" s="9">
        <v>11.7</v>
      </c>
      <c r="F4714" s="9">
        <v>1.3</v>
      </c>
      <c r="G4714" s="9">
        <v>75</v>
      </c>
      <c r="H4714" s="9">
        <v>275.90000000000236</v>
      </c>
      <c r="I4714" s="9" t="s">
        <v>183</v>
      </c>
      <c r="J4714" s="9" t="s">
        <v>183</v>
      </c>
      <c r="K4714" s="9" t="s">
        <v>183</v>
      </c>
      <c r="L4714" s="69"/>
      <c r="M4714" s="67">
        <f t="shared" si="121"/>
        <v>363.90000000000236</v>
      </c>
      <c r="S4714" s="277"/>
      <c r="T4714" s="63"/>
      <c r="U4714" s="347"/>
      <c r="V4714" s="63"/>
      <c r="W4714" s="63"/>
    </row>
    <row r="4715" spans="1:23" ht="15">
      <c r="A4715" s="28" t="s">
        <v>28</v>
      </c>
      <c r="B4715" s="63" t="s">
        <v>762</v>
      </c>
      <c r="E4715" s="9" t="s">
        <v>279</v>
      </c>
      <c r="F4715" s="9" t="s">
        <v>279</v>
      </c>
      <c r="G4715" s="9" t="s">
        <v>279</v>
      </c>
      <c r="H4715" s="217">
        <v>351.00000000000182</v>
      </c>
      <c r="I4715" s="9" t="s">
        <v>183</v>
      </c>
      <c r="J4715" s="9" t="s">
        <v>183</v>
      </c>
      <c r="K4715" s="9" t="s">
        <v>183</v>
      </c>
      <c r="L4715" s="69"/>
      <c r="M4715" s="67">
        <f t="shared" si="121"/>
        <v>351.00000000000182</v>
      </c>
      <c r="O4715" t="s">
        <v>298</v>
      </c>
      <c r="S4715" s="277"/>
      <c r="T4715" s="63"/>
      <c r="U4715" s="359"/>
      <c r="V4715" s="63"/>
      <c r="W4715" s="63"/>
    </row>
    <row r="4716" spans="1:23" ht="15">
      <c r="A4716" s="28" t="s">
        <v>30</v>
      </c>
      <c r="B4716" s="63" t="s">
        <v>788</v>
      </c>
      <c r="E4716" s="9" t="s">
        <v>279</v>
      </c>
      <c r="F4716" s="9" t="s">
        <v>279</v>
      </c>
      <c r="G4716" s="9" t="s">
        <v>279</v>
      </c>
      <c r="H4716" s="217">
        <v>350.99999999999909</v>
      </c>
      <c r="I4716" s="9" t="s">
        <v>183</v>
      </c>
      <c r="J4716" s="9" t="s">
        <v>183</v>
      </c>
      <c r="K4716" s="9" t="s">
        <v>183</v>
      </c>
      <c r="L4716" s="69"/>
      <c r="M4716" s="67">
        <f t="shared" si="121"/>
        <v>350.99999999999909</v>
      </c>
      <c r="O4716" t="s">
        <v>298</v>
      </c>
      <c r="S4716" s="277"/>
      <c r="T4716" s="63"/>
      <c r="U4716" s="347"/>
      <c r="V4716" s="63"/>
      <c r="W4716" s="63"/>
    </row>
    <row r="4717" spans="1:23" ht="15">
      <c r="A4717" s="28" t="s">
        <v>32</v>
      </c>
      <c r="B4717" s="63" t="s">
        <v>784</v>
      </c>
      <c r="E4717" s="9" t="s">
        <v>279</v>
      </c>
      <c r="F4717" s="9" t="s">
        <v>279</v>
      </c>
      <c r="G4717" s="9" t="s">
        <v>279</v>
      </c>
      <c r="H4717" s="217">
        <v>349.30000000000018</v>
      </c>
      <c r="I4717" s="9" t="s">
        <v>183</v>
      </c>
      <c r="J4717" s="9" t="s">
        <v>183</v>
      </c>
      <c r="K4717" s="9" t="s">
        <v>183</v>
      </c>
      <c r="L4717" s="69"/>
      <c r="M4717" s="67">
        <f t="shared" si="121"/>
        <v>349.30000000000018</v>
      </c>
      <c r="O4717" t="s">
        <v>288</v>
      </c>
      <c r="S4717" s="277"/>
      <c r="T4717" s="63"/>
      <c r="U4717" s="360"/>
      <c r="V4717" s="63"/>
      <c r="W4717" s="63"/>
    </row>
    <row r="4718" spans="1:23" ht="15">
      <c r="A4718" s="28" t="s">
        <v>34</v>
      </c>
      <c r="B4718" s="63" t="s">
        <v>39</v>
      </c>
      <c r="E4718" s="214">
        <v>67.2</v>
      </c>
      <c r="F4718" s="217">
        <v>160.69999999999999</v>
      </c>
      <c r="G4718" s="9">
        <v>25.2</v>
      </c>
      <c r="H4718" s="9">
        <v>94.400000000000546</v>
      </c>
      <c r="I4718" s="9" t="s">
        <v>183</v>
      </c>
      <c r="J4718" s="9" t="s">
        <v>183</v>
      </c>
      <c r="K4718" s="9" t="s">
        <v>183</v>
      </c>
      <c r="L4718" s="69"/>
      <c r="M4718" s="67">
        <f t="shared" si="121"/>
        <v>347.50000000000051</v>
      </c>
      <c r="O4718" t="s">
        <v>339</v>
      </c>
      <c r="R4718" s="3" t="s">
        <v>1816</v>
      </c>
      <c r="S4718" s="277"/>
      <c r="T4718" s="63"/>
      <c r="U4718" s="347"/>
      <c r="V4718" s="63"/>
      <c r="W4718" s="63"/>
    </row>
    <row r="4719" spans="1:23" ht="15">
      <c r="A4719" s="28" t="s">
        <v>36</v>
      </c>
      <c r="B4719" s="63" t="s">
        <v>27</v>
      </c>
      <c r="E4719" s="64" t="s">
        <v>280</v>
      </c>
      <c r="F4719" s="217">
        <v>211.6</v>
      </c>
      <c r="G4719" s="9">
        <v>100.1</v>
      </c>
      <c r="H4719" s="9">
        <v>26.900000000001455</v>
      </c>
      <c r="I4719" s="9" t="s">
        <v>183</v>
      </c>
      <c r="J4719" s="9" t="s">
        <v>183</v>
      </c>
      <c r="K4719" s="9" t="s">
        <v>183</v>
      </c>
      <c r="L4719" s="69"/>
      <c r="M4719" s="67">
        <f t="shared" si="121"/>
        <v>338.60000000000144</v>
      </c>
      <c r="O4719" t="s">
        <v>284</v>
      </c>
      <c r="S4719" s="277"/>
      <c r="T4719" s="63"/>
      <c r="U4719" s="347"/>
      <c r="V4719" s="63"/>
      <c r="W4719" s="63"/>
    </row>
    <row r="4720" spans="1:23" ht="15">
      <c r="A4720" s="28" t="s">
        <v>38</v>
      </c>
      <c r="B4720" s="63" t="s">
        <v>4</v>
      </c>
      <c r="E4720" s="213">
        <v>37.9</v>
      </c>
      <c r="F4720" s="9">
        <v>147.4</v>
      </c>
      <c r="G4720" s="9">
        <v>107.8</v>
      </c>
      <c r="H4720" s="9">
        <v>37.699999999997999</v>
      </c>
      <c r="I4720" s="9" t="s">
        <v>183</v>
      </c>
      <c r="J4720" s="9" t="s">
        <v>183</v>
      </c>
      <c r="K4720" s="9" t="s">
        <v>183</v>
      </c>
      <c r="L4720" s="69"/>
      <c r="M4720" s="67">
        <f t="shared" si="121"/>
        <v>330.79999999999802</v>
      </c>
      <c r="O4720" t="s">
        <v>283</v>
      </c>
      <c r="S4720" s="63"/>
      <c r="T4720" s="63"/>
      <c r="U4720" s="347"/>
      <c r="V4720" s="63"/>
      <c r="W4720" s="63"/>
    </row>
    <row r="4721" spans="1:23" ht="15">
      <c r="A4721" s="28" t="s">
        <v>145</v>
      </c>
      <c r="B4721" s="63" t="s">
        <v>142</v>
      </c>
      <c r="E4721" s="9" t="s">
        <v>279</v>
      </c>
      <c r="F4721" s="9">
        <v>21</v>
      </c>
      <c r="G4721" s="9">
        <v>36.4</v>
      </c>
      <c r="H4721" s="9">
        <v>250.39999999999873</v>
      </c>
      <c r="I4721" s="9" t="s">
        <v>183</v>
      </c>
      <c r="J4721" s="9" t="s">
        <v>183</v>
      </c>
      <c r="K4721" s="9" t="s">
        <v>183</v>
      </c>
      <c r="L4721" s="69"/>
      <c r="M4721" s="67">
        <f t="shared" si="121"/>
        <v>307.7999999999987</v>
      </c>
      <c r="S4721" s="277"/>
      <c r="T4721" s="63"/>
      <c r="U4721" s="347"/>
      <c r="V4721" s="63"/>
      <c r="W4721" s="63"/>
    </row>
    <row r="4722" spans="1:23" ht="15">
      <c r="A4722" s="28" t="s">
        <v>146</v>
      </c>
      <c r="B4722" s="63" t="s">
        <v>31</v>
      </c>
      <c r="E4722" s="217">
        <v>15.8</v>
      </c>
      <c r="F4722" s="9">
        <v>131.19999999999999</v>
      </c>
      <c r="G4722" s="64" t="s">
        <v>280</v>
      </c>
      <c r="H4722" s="9">
        <v>150.40000000000146</v>
      </c>
      <c r="I4722" s="9" t="s">
        <v>183</v>
      </c>
      <c r="J4722" s="9" t="s">
        <v>183</v>
      </c>
      <c r="K4722" s="9" t="s">
        <v>183</v>
      </c>
      <c r="L4722" s="69"/>
      <c r="M4722" s="67">
        <f t="shared" si="121"/>
        <v>297.40000000000146</v>
      </c>
      <c r="O4722" t="s">
        <v>289</v>
      </c>
      <c r="S4722" s="63"/>
      <c r="T4722" s="63"/>
      <c r="U4722" s="347"/>
      <c r="V4722" s="63"/>
      <c r="W4722" s="63"/>
    </row>
    <row r="4723" spans="1:23" ht="15">
      <c r="A4723" s="28" t="s">
        <v>147</v>
      </c>
      <c r="B4723" s="63" t="s">
        <v>11</v>
      </c>
      <c r="E4723" s="64" t="s">
        <v>280</v>
      </c>
      <c r="F4723" s="9">
        <v>66.3</v>
      </c>
      <c r="G4723" s="9">
        <v>114.8</v>
      </c>
      <c r="H4723" s="9">
        <v>109.20000000000073</v>
      </c>
      <c r="I4723" s="9" t="s">
        <v>183</v>
      </c>
      <c r="J4723" s="9" t="s">
        <v>183</v>
      </c>
      <c r="K4723" s="9" t="s">
        <v>183</v>
      </c>
      <c r="L4723" s="69"/>
      <c r="M4723" s="67">
        <f t="shared" si="121"/>
        <v>290.30000000000075</v>
      </c>
      <c r="S4723" s="63"/>
      <c r="T4723" s="63"/>
      <c r="U4723" s="359"/>
      <c r="V4723" s="63"/>
      <c r="W4723" s="63"/>
    </row>
    <row r="4724" spans="1:23" ht="15">
      <c r="A4724" s="28" t="s">
        <v>151</v>
      </c>
      <c r="B4724" s="63" t="s">
        <v>23</v>
      </c>
      <c r="E4724" s="217">
        <v>12.6</v>
      </c>
      <c r="F4724" s="9">
        <v>22.5</v>
      </c>
      <c r="G4724" s="217">
        <v>197.1</v>
      </c>
      <c r="H4724" s="9">
        <v>44.300000000000182</v>
      </c>
      <c r="I4724" s="9" t="s">
        <v>183</v>
      </c>
      <c r="J4724" s="9" t="s">
        <v>183</v>
      </c>
      <c r="K4724" s="9" t="s">
        <v>183</v>
      </c>
      <c r="L4724" s="69"/>
      <c r="M4724" s="67">
        <f t="shared" si="121"/>
        <v>276.50000000000017</v>
      </c>
      <c r="O4724" t="s">
        <v>290</v>
      </c>
      <c r="S4724" s="277"/>
      <c r="T4724" s="63"/>
      <c r="U4724" s="347"/>
      <c r="V4724" s="63"/>
      <c r="W4724" s="63"/>
    </row>
    <row r="4725" spans="1:23" ht="15">
      <c r="A4725" s="28" t="s">
        <v>157</v>
      </c>
      <c r="B4725" s="63" t="s">
        <v>164</v>
      </c>
      <c r="E4725" s="9" t="s">
        <v>279</v>
      </c>
      <c r="F4725" s="9" t="s">
        <v>279</v>
      </c>
      <c r="G4725" s="212">
        <v>270.14999999999998</v>
      </c>
      <c r="H4725" s="9" t="s">
        <v>279</v>
      </c>
      <c r="I4725" s="9" t="s">
        <v>183</v>
      </c>
      <c r="J4725" s="9" t="s">
        <v>183</v>
      </c>
      <c r="K4725" s="9" t="s">
        <v>183</v>
      </c>
      <c r="L4725" s="69"/>
      <c r="M4725" s="67">
        <f t="shared" si="121"/>
        <v>270.14999999999998</v>
      </c>
      <c r="O4725" t="s">
        <v>301</v>
      </c>
      <c r="S4725" s="63"/>
      <c r="T4725" s="63"/>
      <c r="U4725" s="359"/>
      <c r="V4725" s="63"/>
      <c r="W4725" s="63"/>
    </row>
    <row r="4726" spans="1:23" ht="15">
      <c r="A4726" s="28" t="s">
        <v>159</v>
      </c>
      <c r="B4726" s="63" t="s">
        <v>790</v>
      </c>
      <c r="E4726" s="9" t="s">
        <v>279</v>
      </c>
      <c r="F4726" s="9" t="s">
        <v>279</v>
      </c>
      <c r="G4726" s="9" t="s">
        <v>279</v>
      </c>
      <c r="H4726" s="9">
        <v>269.29999999999745</v>
      </c>
      <c r="I4726" s="9" t="s">
        <v>183</v>
      </c>
      <c r="J4726" s="9" t="s">
        <v>183</v>
      </c>
      <c r="K4726" s="9" t="s">
        <v>183</v>
      </c>
      <c r="L4726" s="69"/>
      <c r="M4726" s="67">
        <f t="shared" si="121"/>
        <v>269.29999999999745</v>
      </c>
      <c r="S4726" s="63"/>
      <c r="T4726" s="63"/>
      <c r="U4726" s="347"/>
      <c r="V4726" s="63"/>
      <c r="W4726" s="63"/>
    </row>
    <row r="4727" spans="1:23" ht="15">
      <c r="A4727" s="28" t="s">
        <v>160</v>
      </c>
      <c r="B4727" s="63" t="s">
        <v>144</v>
      </c>
      <c r="E4727" s="9" t="s">
        <v>279</v>
      </c>
      <c r="F4727" s="217">
        <v>205.6</v>
      </c>
      <c r="G4727" s="64" t="s">
        <v>280</v>
      </c>
      <c r="H4727" s="9">
        <v>45.500000000000909</v>
      </c>
      <c r="I4727" s="9" t="s">
        <v>183</v>
      </c>
      <c r="J4727" s="9" t="s">
        <v>183</v>
      </c>
      <c r="K4727" s="9" t="s">
        <v>183</v>
      </c>
      <c r="L4727" s="69"/>
      <c r="M4727" s="67">
        <f t="shared" si="121"/>
        <v>251.1000000000009</v>
      </c>
      <c r="O4727" t="s">
        <v>298</v>
      </c>
      <c r="S4727" s="277"/>
      <c r="T4727" s="63"/>
      <c r="U4727" s="347"/>
      <c r="V4727" s="63"/>
      <c r="W4727" s="63"/>
    </row>
    <row r="4728" spans="1:23" ht="15">
      <c r="A4728" s="28" t="s">
        <v>161</v>
      </c>
      <c r="B4728" s="63" t="s">
        <v>33</v>
      </c>
      <c r="E4728" s="9">
        <v>10.8</v>
      </c>
      <c r="F4728" s="9">
        <v>68</v>
      </c>
      <c r="G4728" s="9">
        <v>3.9</v>
      </c>
      <c r="H4728" s="9">
        <v>164.59999999999945</v>
      </c>
      <c r="I4728" s="9" t="s">
        <v>183</v>
      </c>
      <c r="J4728" s="9" t="s">
        <v>183</v>
      </c>
      <c r="K4728" s="9" t="s">
        <v>183</v>
      </c>
      <c r="L4728" s="69"/>
      <c r="M4728" s="67">
        <f t="shared" si="121"/>
        <v>247.29999999999944</v>
      </c>
      <c r="S4728" s="277"/>
      <c r="T4728" s="63"/>
      <c r="U4728" s="348"/>
      <c r="V4728" s="63"/>
      <c r="W4728" s="63"/>
    </row>
    <row r="4729" spans="1:23" ht="15">
      <c r="A4729" s="28" t="s">
        <v>163</v>
      </c>
      <c r="B4729" s="63" t="s">
        <v>21</v>
      </c>
      <c r="E4729" s="9">
        <v>12.1</v>
      </c>
      <c r="F4729" s="9">
        <v>140</v>
      </c>
      <c r="G4729" s="9">
        <v>78.400000000000006</v>
      </c>
      <c r="H4729" s="9">
        <v>8.4000000000005457</v>
      </c>
      <c r="I4729" s="9" t="s">
        <v>183</v>
      </c>
      <c r="J4729" s="9" t="s">
        <v>183</v>
      </c>
      <c r="K4729" s="9" t="s">
        <v>183</v>
      </c>
      <c r="L4729" s="69"/>
      <c r="M4729" s="67">
        <f t="shared" si="121"/>
        <v>238.90000000000055</v>
      </c>
      <c r="S4729" s="225"/>
      <c r="T4729" s="63"/>
      <c r="U4729" s="347"/>
      <c r="V4729" s="63"/>
      <c r="W4729" s="63"/>
    </row>
    <row r="4730" spans="1:23" ht="15">
      <c r="A4730" s="28" t="s">
        <v>275</v>
      </c>
      <c r="B4730" s="63" t="s">
        <v>738</v>
      </c>
      <c r="E4730" s="9" t="s">
        <v>279</v>
      </c>
      <c r="F4730" s="9" t="s">
        <v>279</v>
      </c>
      <c r="G4730" s="9" t="s">
        <v>279</v>
      </c>
      <c r="H4730" s="9">
        <v>232.60000000000218</v>
      </c>
      <c r="I4730" s="9" t="s">
        <v>183</v>
      </c>
      <c r="J4730" s="9" t="s">
        <v>183</v>
      </c>
      <c r="K4730" s="9" t="s">
        <v>183</v>
      </c>
      <c r="L4730" s="69"/>
      <c r="M4730" s="67">
        <f t="shared" si="121"/>
        <v>232.60000000000218</v>
      </c>
      <c r="S4730" s="277"/>
      <c r="T4730" s="63"/>
      <c r="U4730" s="347"/>
      <c r="V4730" s="63"/>
      <c r="W4730" s="63"/>
    </row>
    <row r="4731" spans="1:23" ht="15">
      <c r="A4731" s="28" t="s">
        <v>276</v>
      </c>
      <c r="B4731" s="63" t="s">
        <v>162</v>
      </c>
      <c r="E4731" s="9" t="s">
        <v>279</v>
      </c>
      <c r="F4731" s="9" t="s">
        <v>279</v>
      </c>
      <c r="G4731" s="9">
        <v>99.5</v>
      </c>
      <c r="H4731" s="9">
        <v>128.99999999999818</v>
      </c>
      <c r="I4731" s="9" t="s">
        <v>183</v>
      </c>
      <c r="J4731" s="9" t="s">
        <v>183</v>
      </c>
      <c r="K4731" s="9" t="s">
        <v>183</v>
      </c>
      <c r="L4731" s="69"/>
      <c r="M4731" s="67">
        <f t="shared" si="121"/>
        <v>228.49999999999818</v>
      </c>
      <c r="S4731" s="225"/>
      <c r="T4731" s="63"/>
      <c r="U4731" s="348"/>
      <c r="V4731" s="63"/>
      <c r="W4731" s="63"/>
    </row>
    <row r="4732" spans="1:23" ht="15">
      <c r="A4732" s="28" t="s">
        <v>277</v>
      </c>
      <c r="B4732" s="63" t="s">
        <v>779</v>
      </c>
      <c r="E4732" s="9" t="s">
        <v>279</v>
      </c>
      <c r="F4732" s="9" t="s">
        <v>279</v>
      </c>
      <c r="G4732" s="9" t="s">
        <v>279</v>
      </c>
      <c r="H4732" s="9">
        <v>213.40000000000055</v>
      </c>
      <c r="I4732" s="9" t="s">
        <v>183</v>
      </c>
      <c r="J4732" s="9" t="s">
        <v>183</v>
      </c>
      <c r="K4732" s="9" t="s">
        <v>183</v>
      </c>
      <c r="L4732" s="69"/>
      <c r="M4732" s="67">
        <f t="shared" ref="M4732:M4763" si="122">SUM(E4732:K4732)</f>
        <v>213.40000000000055</v>
      </c>
      <c r="S4732" s="63"/>
      <c r="T4732" s="63"/>
      <c r="U4732" s="347"/>
      <c r="V4732" s="63"/>
      <c r="W4732" s="63"/>
    </row>
    <row r="4733" spans="1:23" ht="15">
      <c r="A4733" s="28" t="s">
        <v>278</v>
      </c>
      <c r="B4733" s="63" t="s">
        <v>156</v>
      </c>
      <c r="E4733" s="9" t="s">
        <v>279</v>
      </c>
      <c r="F4733" s="9" t="s">
        <v>279</v>
      </c>
      <c r="G4733" s="9">
        <v>59.5</v>
      </c>
      <c r="H4733" s="9">
        <v>151.79999999999927</v>
      </c>
      <c r="I4733" s="9" t="s">
        <v>183</v>
      </c>
      <c r="J4733" s="9" t="s">
        <v>183</v>
      </c>
      <c r="K4733" s="9" t="s">
        <v>183</v>
      </c>
      <c r="L4733" s="69"/>
      <c r="M4733" s="67">
        <f t="shared" si="122"/>
        <v>211.29999999999927</v>
      </c>
      <c r="S4733" s="63"/>
      <c r="T4733" s="63"/>
      <c r="U4733" s="359"/>
      <c r="V4733" s="63"/>
      <c r="W4733" s="63"/>
    </row>
    <row r="4734" spans="1:23" ht="15">
      <c r="A4734" s="28" t="s">
        <v>735</v>
      </c>
      <c r="B4734" s="63" t="s">
        <v>17</v>
      </c>
      <c r="E4734" s="64" t="s">
        <v>280</v>
      </c>
      <c r="F4734" s="9">
        <v>24.5</v>
      </c>
      <c r="G4734" s="217">
        <v>145.69999999999999</v>
      </c>
      <c r="H4734" s="9">
        <v>35.400000000000546</v>
      </c>
      <c r="I4734" s="9" t="s">
        <v>183</v>
      </c>
      <c r="J4734" s="9" t="s">
        <v>183</v>
      </c>
      <c r="K4734" s="9" t="s">
        <v>183</v>
      </c>
      <c r="L4734" s="69"/>
      <c r="M4734" s="67">
        <f t="shared" si="122"/>
        <v>205.60000000000053</v>
      </c>
      <c r="O4734" t="s">
        <v>288</v>
      </c>
      <c r="S4734" s="28"/>
      <c r="T4734" s="63"/>
      <c r="U4734" s="347"/>
      <c r="V4734" s="63"/>
      <c r="W4734" s="63"/>
    </row>
    <row r="4735" spans="1:23" ht="15">
      <c r="A4735" s="28" t="s">
        <v>736</v>
      </c>
      <c r="B4735" s="63" t="s">
        <v>728</v>
      </c>
      <c r="E4735" s="9" t="s">
        <v>279</v>
      </c>
      <c r="F4735" s="9" t="s">
        <v>279</v>
      </c>
      <c r="G4735" s="9" t="s">
        <v>279</v>
      </c>
      <c r="H4735" s="9">
        <v>199.59999999999945</v>
      </c>
      <c r="I4735" s="9" t="s">
        <v>183</v>
      </c>
      <c r="J4735" s="9" t="s">
        <v>183</v>
      </c>
      <c r="K4735" s="9" t="s">
        <v>183</v>
      </c>
      <c r="L4735" s="69"/>
      <c r="M4735" s="67">
        <f t="shared" si="122"/>
        <v>199.59999999999945</v>
      </c>
      <c r="S4735" s="277"/>
      <c r="T4735" s="63"/>
      <c r="U4735" s="347"/>
      <c r="V4735" s="63"/>
      <c r="W4735" s="63"/>
    </row>
    <row r="4736" spans="1:23" ht="15">
      <c r="A4736" s="28" t="s">
        <v>737</v>
      </c>
      <c r="B4736" s="63" t="s">
        <v>774</v>
      </c>
      <c r="E4736" s="9" t="s">
        <v>279</v>
      </c>
      <c r="F4736" s="9" t="s">
        <v>279</v>
      </c>
      <c r="G4736" s="9" t="s">
        <v>279</v>
      </c>
      <c r="H4736" s="9">
        <v>197.50000000000091</v>
      </c>
      <c r="I4736" s="9" t="s">
        <v>183</v>
      </c>
      <c r="J4736" s="9" t="s">
        <v>183</v>
      </c>
      <c r="K4736" s="9" t="s">
        <v>183</v>
      </c>
      <c r="L4736" s="69"/>
      <c r="M4736" s="67">
        <f t="shared" si="122"/>
        <v>197.50000000000091</v>
      </c>
      <c r="S4736" s="63"/>
      <c r="T4736" s="63"/>
      <c r="U4736" s="348"/>
      <c r="V4736" s="63"/>
      <c r="W4736" s="63"/>
    </row>
    <row r="4737" spans="1:23" ht="15">
      <c r="A4737" s="28" t="s">
        <v>739</v>
      </c>
      <c r="B4737" s="63" t="s">
        <v>749</v>
      </c>
      <c r="E4737" s="9" t="s">
        <v>279</v>
      </c>
      <c r="F4737" s="9" t="s">
        <v>279</v>
      </c>
      <c r="G4737" s="9" t="s">
        <v>279</v>
      </c>
      <c r="H4737" s="9">
        <v>195.5</v>
      </c>
      <c r="I4737" s="9" t="s">
        <v>183</v>
      </c>
      <c r="J4737" s="9" t="s">
        <v>183</v>
      </c>
      <c r="K4737" s="9" t="s">
        <v>183</v>
      </c>
      <c r="L4737" s="69"/>
      <c r="M4737" s="67">
        <f t="shared" si="122"/>
        <v>195.5</v>
      </c>
      <c r="S4737" s="225"/>
      <c r="T4737" s="63"/>
      <c r="U4737" s="348"/>
      <c r="V4737" s="63"/>
      <c r="W4737" s="63"/>
    </row>
    <row r="4738" spans="1:23" ht="15">
      <c r="A4738" s="28" t="s">
        <v>745</v>
      </c>
      <c r="B4738" s="63" t="s">
        <v>6</v>
      </c>
      <c r="E4738" s="217">
        <v>35.200000000000003</v>
      </c>
      <c r="F4738" s="9">
        <v>22.1</v>
      </c>
      <c r="G4738" s="64" t="s">
        <v>280</v>
      </c>
      <c r="H4738" s="9">
        <v>137.80000000000018</v>
      </c>
      <c r="I4738" s="9" t="s">
        <v>183</v>
      </c>
      <c r="J4738" s="9" t="s">
        <v>183</v>
      </c>
      <c r="K4738" s="9" t="s">
        <v>183</v>
      </c>
      <c r="L4738" s="69"/>
      <c r="M4738" s="67">
        <f t="shared" si="122"/>
        <v>195.10000000000019</v>
      </c>
      <c r="O4738" t="s">
        <v>284</v>
      </c>
      <c r="S4738" s="225"/>
      <c r="T4738" s="63"/>
      <c r="U4738" s="347"/>
      <c r="V4738" s="63"/>
      <c r="W4738" s="63"/>
    </row>
    <row r="4739" spans="1:23" ht="15">
      <c r="A4739" s="28" t="s">
        <v>747</v>
      </c>
      <c r="B4739" s="63" t="s">
        <v>734</v>
      </c>
      <c r="E4739" s="9" t="s">
        <v>279</v>
      </c>
      <c r="F4739" s="9" t="s">
        <v>279</v>
      </c>
      <c r="G4739" s="9" t="s">
        <v>279</v>
      </c>
      <c r="H4739" s="9">
        <v>187.60000000000309</v>
      </c>
      <c r="I4739" s="9" t="s">
        <v>183</v>
      </c>
      <c r="J4739" s="9" t="s">
        <v>183</v>
      </c>
      <c r="K4739" s="9" t="s">
        <v>183</v>
      </c>
      <c r="L4739" s="69"/>
      <c r="M4739" s="67">
        <f t="shared" si="122"/>
        <v>187.60000000000309</v>
      </c>
      <c r="S4739" s="63"/>
      <c r="T4739" s="63"/>
      <c r="U4739" s="347"/>
      <c r="V4739" s="63"/>
      <c r="W4739" s="63"/>
    </row>
    <row r="4740" spans="1:23" ht="15">
      <c r="A4740" s="28" t="s">
        <v>750</v>
      </c>
      <c r="B4740" s="63" t="s">
        <v>748</v>
      </c>
      <c r="E4740" s="9" t="s">
        <v>279</v>
      </c>
      <c r="F4740" s="9" t="s">
        <v>279</v>
      </c>
      <c r="G4740" s="9" t="s">
        <v>279</v>
      </c>
      <c r="H4740" s="9">
        <v>177.89999999999782</v>
      </c>
      <c r="I4740" s="9" t="s">
        <v>183</v>
      </c>
      <c r="J4740" s="9" t="s">
        <v>183</v>
      </c>
      <c r="K4740" s="9" t="s">
        <v>183</v>
      </c>
      <c r="L4740" s="69"/>
      <c r="M4740" s="67">
        <f t="shared" si="122"/>
        <v>177.89999999999782</v>
      </c>
      <c r="S4740" s="63"/>
      <c r="T4740" s="63"/>
      <c r="U4740" s="347"/>
      <c r="V4740" s="63"/>
      <c r="W4740" s="63"/>
    </row>
    <row r="4741" spans="1:23" ht="15">
      <c r="A4741" s="28" t="s">
        <v>751</v>
      </c>
      <c r="B4741" s="63" t="s">
        <v>800</v>
      </c>
      <c r="E4741" s="9" t="s">
        <v>279</v>
      </c>
      <c r="F4741" s="9" t="s">
        <v>279</v>
      </c>
      <c r="G4741" s="9" t="s">
        <v>279</v>
      </c>
      <c r="H4741" s="9">
        <v>171.699999999998</v>
      </c>
      <c r="I4741" s="9" t="s">
        <v>183</v>
      </c>
      <c r="J4741" s="9" t="s">
        <v>183</v>
      </c>
      <c r="K4741" s="9" t="s">
        <v>183</v>
      </c>
      <c r="L4741" s="69"/>
      <c r="M4741" s="67">
        <f t="shared" si="122"/>
        <v>171.699999999998</v>
      </c>
      <c r="S4741" s="277"/>
      <c r="T4741" s="63"/>
      <c r="U4741" s="347"/>
      <c r="V4741" s="63"/>
      <c r="W4741" s="63"/>
    </row>
    <row r="4742" spans="1:23" ht="15">
      <c r="A4742" s="28" t="s">
        <v>754</v>
      </c>
      <c r="B4742" s="63" t="s">
        <v>796</v>
      </c>
      <c r="E4742" s="9" t="s">
        <v>279</v>
      </c>
      <c r="F4742" s="9" t="s">
        <v>279</v>
      </c>
      <c r="G4742" s="9" t="s">
        <v>279</v>
      </c>
      <c r="H4742" s="9">
        <v>170.69999999999891</v>
      </c>
      <c r="I4742" s="9" t="s">
        <v>183</v>
      </c>
      <c r="J4742" s="9" t="s">
        <v>183</v>
      </c>
      <c r="K4742" s="9" t="s">
        <v>183</v>
      </c>
      <c r="L4742" s="69"/>
      <c r="M4742" s="67">
        <f t="shared" si="122"/>
        <v>170.69999999999891</v>
      </c>
      <c r="S4742" s="63"/>
      <c r="T4742" s="63"/>
      <c r="U4742" s="347"/>
      <c r="V4742" s="63"/>
      <c r="W4742" s="63"/>
    </row>
    <row r="4743" spans="1:23" ht="15">
      <c r="A4743" s="28" t="s">
        <v>756</v>
      </c>
      <c r="B4743" s="63" t="s">
        <v>764</v>
      </c>
      <c r="E4743" s="9" t="s">
        <v>279</v>
      </c>
      <c r="F4743" s="9" t="s">
        <v>279</v>
      </c>
      <c r="G4743" s="9" t="s">
        <v>279</v>
      </c>
      <c r="H4743" s="9">
        <v>156.50000000000091</v>
      </c>
      <c r="I4743" s="9" t="s">
        <v>183</v>
      </c>
      <c r="J4743" s="9" t="s">
        <v>183</v>
      </c>
      <c r="K4743" s="9" t="s">
        <v>183</v>
      </c>
      <c r="L4743" s="69"/>
      <c r="M4743" s="67">
        <f t="shared" si="122"/>
        <v>156.50000000000091</v>
      </c>
      <c r="S4743" s="277"/>
      <c r="T4743" s="63"/>
      <c r="U4743" s="347"/>
      <c r="V4743" s="63"/>
      <c r="W4743" s="63"/>
    </row>
    <row r="4744" spans="1:23" ht="15">
      <c r="A4744" s="28" t="s">
        <v>761</v>
      </c>
      <c r="B4744" s="63" t="s">
        <v>746</v>
      </c>
      <c r="E4744" s="9" t="s">
        <v>279</v>
      </c>
      <c r="F4744" s="9" t="s">
        <v>279</v>
      </c>
      <c r="G4744" s="9" t="s">
        <v>279</v>
      </c>
      <c r="H4744" s="9">
        <v>153.90000000000146</v>
      </c>
      <c r="I4744" s="9" t="s">
        <v>183</v>
      </c>
      <c r="J4744" s="9" t="s">
        <v>183</v>
      </c>
      <c r="K4744" s="9" t="s">
        <v>183</v>
      </c>
      <c r="L4744" s="69"/>
      <c r="M4744" s="67">
        <f t="shared" si="122"/>
        <v>153.90000000000146</v>
      </c>
      <c r="S4744" s="63"/>
      <c r="T4744" s="63"/>
      <c r="U4744" s="347"/>
      <c r="V4744" s="63"/>
      <c r="W4744" s="63"/>
    </row>
    <row r="4745" spans="1:23" ht="15">
      <c r="A4745" s="28" t="s">
        <v>765</v>
      </c>
      <c r="B4745" s="63" t="s">
        <v>778</v>
      </c>
      <c r="E4745" s="9" t="s">
        <v>279</v>
      </c>
      <c r="F4745" s="9" t="s">
        <v>279</v>
      </c>
      <c r="G4745" s="9" t="s">
        <v>279</v>
      </c>
      <c r="H4745" s="9">
        <v>151.30000000000291</v>
      </c>
      <c r="I4745" s="9" t="s">
        <v>183</v>
      </c>
      <c r="J4745" s="9" t="s">
        <v>183</v>
      </c>
      <c r="K4745" s="9" t="s">
        <v>183</v>
      </c>
      <c r="L4745" s="69"/>
      <c r="M4745" s="67">
        <f t="shared" si="122"/>
        <v>151.30000000000291</v>
      </c>
      <c r="S4745" s="225"/>
      <c r="T4745" s="63"/>
      <c r="U4745" s="347"/>
      <c r="V4745" s="63"/>
      <c r="W4745" s="63"/>
    </row>
    <row r="4746" spans="1:23" ht="15">
      <c r="A4746" s="28" t="s">
        <v>766</v>
      </c>
      <c r="B4746" s="63" t="s">
        <v>158</v>
      </c>
      <c r="E4746" s="9" t="s">
        <v>279</v>
      </c>
      <c r="F4746" s="9" t="s">
        <v>279</v>
      </c>
      <c r="G4746" s="9">
        <v>33.6</v>
      </c>
      <c r="H4746" s="9">
        <v>95.599999999998545</v>
      </c>
      <c r="I4746" s="9" t="s">
        <v>183</v>
      </c>
      <c r="J4746" s="9" t="s">
        <v>183</v>
      </c>
      <c r="K4746" s="9" t="s">
        <v>183</v>
      </c>
      <c r="L4746" s="69"/>
      <c r="M4746" s="67">
        <f t="shared" si="122"/>
        <v>129.19999999999854</v>
      </c>
      <c r="S4746" s="63"/>
      <c r="T4746" s="63"/>
      <c r="U4746" s="347"/>
      <c r="V4746" s="63"/>
      <c r="W4746" s="63"/>
    </row>
    <row r="4747" spans="1:23" ht="15">
      <c r="A4747" s="28" t="s">
        <v>767</v>
      </c>
      <c r="B4747" s="63" t="s">
        <v>37</v>
      </c>
      <c r="E4747" s="217">
        <v>24.7</v>
      </c>
      <c r="F4747" s="9">
        <v>2.6</v>
      </c>
      <c r="G4747" s="64" t="s">
        <v>280</v>
      </c>
      <c r="H4747" s="9">
        <v>75.699999999998909</v>
      </c>
      <c r="I4747" s="9" t="s">
        <v>183</v>
      </c>
      <c r="J4747" s="9" t="s">
        <v>183</v>
      </c>
      <c r="K4747" s="9" t="s">
        <v>183</v>
      </c>
      <c r="L4747" s="69"/>
      <c r="M4747" s="67">
        <f t="shared" si="122"/>
        <v>102.99999999999891</v>
      </c>
      <c r="O4747" t="s">
        <v>298</v>
      </c>
      <c r="S4747" s="225"/>
      <c r="T4747" s="63"/>
      <c r="U4747" s="359"/>
      <c r="V4747" s="63"/>
      <c r="W4747" s="63"/>
    </row>
    <row r="4748" spans="1:23" ht="15">
      <c r="A4748" s="28" t="s">
        <v>773</v>
      </c>
      <c r="B4748" s="63" t="s">
        <v>733</v>
      </c>
      <c r="E4748" s="9" t="s">
        <v>279</v>
      </c>
      <c r="F4748" s="9" t="s">
        <v>279</v>
      </c>
      <c r="G4748" s="9" t="s">
        <v>279</v>
      </c>
      <c r="H4748" s="9">
        <v>97.499999999999091</v>
      </c>
      <c r="I4748" s="9" t="s">
        <v>183</v>
      </c>
      <c r="J4748" s="9" t="s">
        <v>183</v>
      </c>
      <c r="K4748" s="9" t="s">
        <v>183</v>
      </c>
      <c r="L4748" s="69"/>
      <c r="M4748" s="67">
        <f t="shared" si="122"/>
        <v>97.499999999999091</v>
      </c>
      <c r="R4748" s="216" t="s">
        <v>1816</v>
      </c>
      <c r="S4748" s="63"/>
      <c r="T4748" s="63"/>
      <c r="U4748" s="347"/>
      <c r="V4748" s="63"/>
      <c r="W4748" s="63"/>
    </row>
    <row r="4749" spans="1:23" ht="15">
      <c r="A4749" s="28" t="s">
        <v>781</v>
      </c>
      <c r="B4749" s="63" t="s">
        <v>744</v>
      </c>
      <c r="E4749" s="9" t="s">
        <v>279</v>
      </c>
      <c r="F4749" s="9" t="s">
        <v>279</v>
      </c>
      <c r="G4749" s="9" t="s">
        <v>279</v>
      </c>
      <c r="H4749" s="9">
        <v>93.199999999997999</v>
      </c>
      <c r="I4749" s="9" t="s">
        <v>183</v>
      </c>
      <c r="J4749" s="9" t="s">
        <v>183</v>
      </c>
      <c r="K4749" s="9" t="s">
        <v>183</v>
      </c>
      <c r="L4749" s="69"/>
      <c r="M4749" s="67">
        <f t="shared" si="122"/>
        <v>93.199999999997999</v>
      </c>
      <c r="S4749" s="277"/>
      <c r="T4749" s="63"/>
      <c r="U4749" s="348"/>
      <c r="V4749" s="63"/>
      <c r="W4749" s="63"/>
    </row>
    <row r="4750" spans="1:23" ht="15">
      <c r="A4750" s="28" t="s">
        <v>785</v>
      </c>
      <c r="B4750" s="63" t="s">
        <v>783</v>
      </c>
      <c r="E4750" s="9" t="s">
        <v>279</v>
      </c>
      <c r="F4750" s="9" t="s">
        <v>279</v>
      </c>
      <c r="G4750" s="9" t="s">
        <v>279</v>
      </c>
      <c r="H4750" s="9">
        <v>88.299999999999272</v>
      </c>
      <c r="I4750" s="9" t="s">
        <v>183</v>
      </c>
      <c r="J4750" s="9" t="s">
        <v>183</v>
      </c>
      <c r="K4750" s="9" t="s">
        <v>183</v>
      </c>
      <c r="L4750" s="69"/>
      <c r="M4750" s="67">
        <f t="shared" si="122"/>
        <v>88.299999999999272</v>
      </c>
      <c r="S4750" s="28"/>
      <c r="T4750" s="63"/>
      <c r="U4750" s="347"/>
      <c r="V4750" s="63"/>
      <c r="W4750" s="63"/>
    </row>
    <row r="4751" spans="1:23" ht="15">
      <c r="A4751" s="28" t="s">
        <v>786</v>
      </c>
      <c r="B4751" s="63" t="s">
        <v>154</v>
      </c>
      <c r="E4751" s="9" t="s">
        <v>279</v>
      </c>
      <c r="F4751" s="9" t="s">
        <v>279</v>
      </c>
      <c r="G4751" s="64" t="s">
        <v>280</v>
      </c>
      <c r="H4751" s="9">
        <v>87.699999999998909</v>
      </c>
      <c r="I4751" s="9" t="s">
        <v>183</v>
      </c>
      <c r="J4751" s="9" t="s">
        <v>183</v>
      </c>
      <c r="K4751" s="9" t="s">
        <v>183</v>
      </c>
      <c r="L4751" s="69"/>
      <c r="M4751" s="67">
        <f t="shared" si="122"/>
        <v>87.699999999998909</v>
      </c>
      <c r="S4751" s="63"/>
      <c r="T4751" s="63"/>
      <c r="U4751" s="347"/>
      <c r="V4751" s="63"/>
      <c r="W4751" s="63"/>
    </row>
    <row r="4752" spans="1:23" ht="15">
      <c r="A4752" s="28" t="s">
        <v>787</v>
      </c>
      <c r="B4752" s="63" t="s">
        <v>29</v>
      </c>
      <c r="E4752" s="217">
        <v>34.200000000000003</v>
      </c>
      <c r="F4752" s="9">
        <v>41.5</v>
      </c>
      <c r="G4752" s="9">
        <v>7.7</v>
      </c>
      <c r="H4752" s="9" t="s">
        <v>279</v>
      </c>
      <c r="I4752" s="9" t="s">
        <v>183</v>
      </c>
      <c r="J4752" s="9" t="s">
        <v>183</v>
      </c>
      <c r="K4752" s="9" t="s">
        <v>183</v>
      </c>
      <c r="L4752" s="69"/>
      <c r="M4752" s="67">
        <f t="shared" si="122"/>
        <v>83.4</v>
      </c>
      <c r="O4752" t="s">
        <v>285</v>
      </c>
      <c r="T4752" s="63"/>
      <c r="U4752" s="347"/>
      <c r="V4752" s="63"/>
      <c r="W4752" s="63"/>
    </row>
    <row r="4753" spans="1:23" ht="15">
      <c r="A4753" s="28" t="s">
        <v>793</v>
      </c>
      <c r="B4753" s="63" t="s">
        <v>178</v>
      </c>
      <c r="E4753" s="9">
        <v>11.7</v>
      </c>
      <c r="F4753" s="9">
        <v>46.2</v>
      </c>
      <c r="G4753" s="9" t="s">
        <v>279</v>
      </c>
      <c r="H4753" s="9" t="s">
        <v>279</v>
      </c>
      <c r="I4753" s="9" t="s">
        <v>183</v>
      </c>
      <c r="J4753" s="9" t="s">
        <v>183</v>
      </c>
      <c r="K4753" s="9" t="s">
        <v>183</v>
      </c>
      <c r="L4753" s="69"/>
      <c r="M4753" s="67">
        <f t="shared" si="122"/>
        <v>57.900000000000006</v>
      </c>
      <c r="S4753" s="225"/>
      <c r="T4753" s="63"/>
      <c r="U4753" s="347"/>
      <c r="V4753" s="63"/>
      <c r="W4753" s="63"/>
    </row>
    <row r="4754" spans="1:23" ht="15">
      <c r="A4754" s="28" t="s">
        <v>794</v>
      </c>
      <c r="B4754" s="63" t="s">
        <v>769</v>
      </c>
      <c r="E4754" s="9" t="s">
        <v>279</v>
      </c>
      <c r="F4754" s="9" t="s">
        <v>279</v>
      </c>
      <c r="G4754" s="9" t="s">
        <v>279</v>
      </c>
      <c r="H4754" s="9">
        <v>15.000000000001819</v>
      </c>
      <c r="I4754" s="9" t="s">
        <v>183</v>
      </c>
      <c r="J4754" s="9" t="s">
        <v>183</v>
      </c>
      <c r="K4754" s="9" t="s">
        <v>183</v>
      </c>
      <c r="L4754" s="69"/>
      <c r="M4754" s="67">
        <f t="shared" si="122"/>
        <v>15.000000000001819</v>
      </c>
      <c r="S4754" s="63"/>
      <c r="T4754" s="63"/>
      <c r="U4754" s="347"/>
      <c r="V4754" s="63"/>
      <c r="W4754" s="63"/>
    </row>
    <row r="4755" spans="1:23" ht="15">
      <c r="A4755" s="28" t="s">
        <v>795</v>
      </c>
      <c r="B4755" s="63" t="s">
        <v>179</v>
      </c>
      <c r="E4755" s="9">
        <v>11.5</v>
      </c>
      <c r="F4755" s="9" t="s">
        <v>279</v>
      </c>
      <c r="G4755" s="9" t="s">
        <v>279</v>
      </c>
      <c r="H4755" s="9" t="s">
        <v>279</v>
      </c>
      <c r="I4755" s="9" t="s">
        <v>183</v>
      </c>
      <c r="J4755" s="9" t="s">
        <v>183</v>
      </c>
      <c r="K4755" s="9" t="s">
        <v>183</v>
      </c>
      <c r="L4755" s="69"/>
      <c r="M4755" s="67">
        <f t="shared" si="122"/>
        <v>11.5</v>
      </c>
      <c r="T4755" s="63"/>
      <c r="U4755" s="347"/>
      <c r="V4755" s="63"/>
      <c r="W4755" s="63"/>
    </row>
    <row r="4756" spans="1:23" ht="15">
      <c r="A4756" s="28" t="s">
        <v>797</v>
      </c>
      <c r="B4756" s="63" t="s">
        <v>771</v>
      </c>
      <c r="E4756" s="9" t="s">
        <v>279</v>
      </c>
      <c r="F4756" s="9" t="s">
        <v>279</v>
      </c>
      <c r="G4756" s="9" t="s">
        <v>279</v>
      </c>
      <c r="H4756" s="9">
        <v>8.9999999999990905</v>
      </c>
      <c r="I4756" s="9" t="s">
        <v>183</v>
      </c>
      <c r="J4756" s="9" t="s">
        <v>183</v>
      </c>
      <c r="K4756" s="9" t="s">
        <v>183</v>
      </c>
      <c r="L4756" s="69"/>
      <c r="M4756" s="67">
        <f t="shared" si="122"/>
        <v>8.9999999999990905</v>
      </c>
      <c r="S4756" s="63"/>
      <c r="T4756" s="63"/>
      <c r="U4756" s="360"/>
      <c r="V4756" s="63"/>
      <c r="W4756" s="63"/>
    </row>
    <row r="4757" spans="1:23" ht="15">
      <c r="A4757" s="28" t="s">
        <v>798</v>
      </c>
      <c r="B4757" s="63" t="s">
        <v>753</v>
      </c>
      <c r="E4757" s="9" t="s">
        <v>279</v>
      </c>
      <c r="F4757" s="9" t="s">
        <v>279</v>
      </c>
      <c r="G4757" s="9" t="s">
        <v>279</v>
      </c>
      <c r="H4757" s="9">
        <v>8.4000000000005457</v>
      </c>
      <c r="I4757" s="9" t="s">
        <v>183</v>
      </c>
      <c r="J4757" s="9" t="s">
        <v>183</v>
      </c>
      <c r="K4757" s="9" t="s">
        <v>183</v>
      </c>
      <c r="L4757" s="69"/>
      <c r="M4757" s="67">
        <f t="shared" si="122"/>
        <v>8.4000000000005457</v>
      </c>
      <c r="S4757" s="63"/>
      <c r="T4757" s="63"/>
      <c r="U4757" s="359"/>
      <c r="V4757" s="63"/>
      <c r="W4757" s="63"/>
    </row>
    <row r="4758" spans="1:23" ht="15">
      <c r="A4758" s="28" t="s">
        <v>799</v>
      </c>
      <c r="B4758" s="277" t="s">
        <v>2010</v>
      </c>
      <c r="C4758" s="3"/>
      <c r="D4758" s="3"/>
      <c r="E4758" s="9" t="s">
        <v>279</v>
      </c>
      <c r="F4758" s="9" t="s">
        <v>279</v>
      </c>
      <c r="G4758" s="9" t="s">
        <v>279</v>
      </c>
      <c r="H4758" s="9" t="s">
        <v>279</v>
      </c>
      <c r="I4758" s="9" t="s">
        <v>183</v>
      </c>
      <c r="J4758" s="9" t="s">
        <v>183</v>
      </c>
      <c r="K4758" s="9" t="s">
        <v>183</v>
      </c>
      <c r="L4758" s="69"/>
      <c r="M4758" s="67">
        <f t="shared" si="122"/>
        <v>0</v>
      </c>
      <c r="T4758" s="63"/>
      <c r="U4758" s="347"/>
      <c r="V4758" s="63"/>
      <c r="W4758" s="63"/>
    </row>
    <row r="4759" spans="1:23" ht="15">
      <c r="A4759" s="28" t="s">
        <v>802</v>
      </c>
      <c r="B4759" s="229" t="s">
        <v>1657</v>
      </c>
      <c r="C4759" s="3"/>
      <c r="D4759" s="3"/>
      <c r="E4759" s="9" t="s">
        <v>279</v>
      </c>
      <c r="F4759" s="9" t="s">
        <v>279</v>
      </c>
      <c r="G4759" s="9" t="s">
        <v>279</v>
      </c>
      <c r="H4759" s="9" t="s">
        <v>279</v>
      </c>
      <c r="I4759" s="9" t="s">
        <v>183</v>
      </c>
      <c r="J4759" s="9" t="s">
        <v>183</v>
      </c>
      <c r="K4759" s="9" t="s">
        <v>183</v>
      </c>
      <c r="L4759" s="69"/>
      <c r="M4759" s="67">
        <f t="shared" si="122"/>
        <v>0</v>
      </c>
      <c r="S4759" s="63"/>
      <c r="T4759" s="63"/>
      <c r="U4759" s="347"/>
      <c r="V4759" s="63"/>
      <c r="W4759" s="63"/>
    </row>
    <row r="4760" spans="1:23" ht="15">
      <c r="A4760" s="28" t="s">
        <v>896</v>
      </c>
      <c r="B4760" s="277" t="s">
        <v>2003</v>
      </c>
      <c r="C4760" s="3"/>
      <c r="D4760" s="3"/>
      <c r="E4760" s="9" t="s">
        <v>279</v>
      </c>
      <c r="F4760" s="9" t="s">
        <v>279</v>
      </c>
      <c r="G4760" s="9" t="s">
        <v>279</v>
      </c>
      <c r="H4760" s="9" t="s">
        <v>279</v>
      </c>
      <c r="I4760" s="9" t="s">
        <v>183</v>
      </c>
      <c r="J4760" s="9" t="s">
        <v>183</v>
      </c>
      <c r="K4760" s="9" t="s">
        <v>183</v>
      </c>
      <c r="L4760" s="69"/>
      <c r="M4760" s="67">
        <f t="shared" si="122"/>
        <v>0</v>
      </c>
      <c r="S4760" s="277"/>
      <c r="T4760" s="63"/>
      <c r="U4760" s="347"/>
      <c r="V4760" s="63"/>
      <c r="W4760" s="63"/>
    </row>
    <row r="4761" spans="1:23" ht="15">
      <c r="A4761" s="28" t="s">
        <v>897</v>
      </c>
      <c r="B4761" s="229" t="s">
        <v>1652</v>
      </c>
      <c r="C4761" s="3"/>
      <c r="D4761" s="3"/>
      <c r="E4761" s="9" t="s">
        <v>279</v>
      </c>
      <c r="F4761" s="9" t="s">
        <v>279</v>
      </c>
      <c r="G4761" s="9" t="s">
        <v>279</v>
      </c>
      <c r="H4761" s="9" t="s">
        <v>279</v>
      </c>
      <c r="I4761" s="9" t="s">
        <v>183</v>
      </c>
      <c r="J4761" s="9" t="s">
        <v>183</v>
      </c>
      <c r="K4761" s="9" t="s">
        <v>183</v>
      </c>
      <c r="L4761" s="69"/>
      <c r="M4761" s="67">
        <f t="shared" si="122"/>
        <v>0</v>
      </c>
      <c r="T4761" s="63"/>
      <c r="U4761" s="348"/>
      <c r="V4761" s="63"/>
      <c r="W4761" s="63"/>
    </row>
    <row r="4762" spans="1:23" ht="15">
      <c r="A4762" s="28" t="s">
        <v>898</v>
      </c>
      <c r="B4762" s="229" t="s">
        <v>1647</v>
      </c>
      <c r="C4762" s="3"/>
      <c r="D4762" s="3"/>
      <c r="E4762" s="9" t="s">
        <v>279</v>
      </c>
      <c r="F4762" s="9" t="s">
        <v>279</v>
      </c>
      <c r="G4762" s="9" t="s">
        <v>279</v>
      </c>
      <c r="H4762" s="9" t="s">
        <v>279</v>
      </c>
      <c r="I4762" s="9" t="s">
        <v>183</v>
      </c>
      <c r="J4762" s="9" t="s">
        <v>183</v>
      </c>
      <c r="K4762" s="9" t="s">
        <v>183</v>
      </c>
      <c r="L4762" s="69"/>
      <c r="M4762" s="67">
        <f t="shared" si="122"/>
        <v>0</v>
      </c>
      <c r="S4762" s="277"/>
      <c r="T4762" s="63"/>
      <c r="U4762" s="360"/>
      <c r="V4762" s="63"/>
      <c r="W4762" s="63"/>
    </row>
    <row r="4763" spans="1:23" ht="15">
      <c r="A4763" s="28" t="s">
        <v>899</v>
      </c>
      <c r="B4763" s="277" t="s">
        <v>2009</v>
      </c>
      <c r="C4763" s="3"/>
      <c r="D4763" s="3"/>
      <c r="E4763" s="9" t="s">
        <v>279</v>
      </c>
      <c r="F4763" s="9" t="s">
        <v>279</v>
      </c>
      <c r="G4763" s="9" t="s">
        <v>279</v>
      </c>
      <c r="H4763" s="9" t="s">
        <v>279</v>
      </c>
      <c r="I4763" s="9" t="s">
        <v>183</v>
      </c>
      <c r="J4763" s="9" t="s">
        <v>183</v>
      </c>
      <c r="K4763" s="9" t="s">
        <v>183</v>
      </c>
      <c r="L4763" s="69"/>
      <c r="M4763" s="67">
        <f t="shared" si="122"/>
        <v>0</v>
      </c>
      <c r="S4763" s="277"/>
      <c r="T4763" s="63"/>
      <c r="U4763" s="359"/>
      <c r="V4763" s="63"/>
      <c r="W4763" s="63"/>
    </row>
    <row r="4764" spans="1:23" ht="15">
      <c r="A4764" s="28" t="s">
        <v>900</v>
      </c>
      <c r="B4764" s="277" t="s">
        <v>2023</v>
      </c>
      <c r="C4764" s="3"/>
      <c r="D4764" s="3"/>
      <c r="E4764" s="9" t="s">
        <v>279</v>
      </c>
      <c r="F4764" s="9" t="s">
        <v>279</v>
      </c>
      <c r="G4764" s="9" t="s">
        <v>279</v>
      </c>
      <c r="H4764" s="9" t="s">
        <v>279</v>
      </c>
      <c r="I4764" s="9" t="s">
        <v>183</v>
      </c>
      <c r="J4764" s="9" t="s">
        <v>183</v>
      </c>
      <c r="K4764" s="9" t="s">
        <v>183</v>
      </c>
      <c r="L4764" s="69"/>
      <c r="M4764" s="67">
        <f t="shared" ref="M4764:M4800" si="123">SUM(E4764:K4764)</f>
        <v>0</v>
      </c>
      <c r="T4764" s="63"/>
      <c r="U4764" s="359"/>
      <c r="V4764" s="63"/>
      <c r="W4764" s="63"/>
    </row>
    <row r="4765" spans="1:23" ht="15">
      <c r="A4765" s="28" t="s">
        <v>901</v>
      </c>
      <c r="B4765" s="229" t="s">
        <v>1653</v>
      </c>
      <c r="C4765" s="3"/>
      <c r="D4765" s="3"/>
      <c r="E4765" s="9" t="s">
        <v>279</v>
      </c>
      <c r="F4765" s="9" t="s">
        <v>279</v>
      </c>
      <c r="G4765" s="9" t="s">
        <v>279</v>
      </c>
      <c r="H4765" s="9" t="s">
        <v>279</v>
      </c>
      <c r="I4765" s="9" t="s">
        <v>183</v>
      </c>
      <c r="J4765" s="9" t="s">
        <v>183</v>
      </c>
      <c r="K4765" s="9" t="s">
        <v>183</v>
      </c>
      <c r="L4765" s="69"/>
      <c r="M4765" s="67">
        <f t="shared" si="123"/>
        <v>0</v>
      </c>
      <c r="T4765" s="63"/>
      <c r="U4765" s="348"/>
      <c r="V4765" s="63"/>
      <c r="W4765" s="63"/>
    </row>
    <row r="4766" spans="1:23" ht="15">
      <c r="A4766" s="28" t="s">
        <v>902</v>
      </c>
      <c r="B4766" s="277" t="s">
        <v>2053</v>
      </c>
      <c r="C4766" s="3"/>
      <c r="D4766" s="3"/>
      <c r="E4766" s="9" t="s">
        <v>279</v>
      </c>
      <c r="F4766" s="9" t="s">
        <v>279</v>
      </c>
      <c r="G4766" s="9" t="s">
        <v>279</v>
      </c>
      <c r="H4766" s="9" t="s">
        <v>279</v>
      </c>
      <c r="I4766" s="9" t="s">
        <v>183</v>
      </c>
      <c r="J4766" s="9" t="s">
        <v>183</v>
      </c>
      <c r="K4766" s="9" t="s">
        <v>183</v>
      </c>
      <c r="L4766" s="69"/>
      <c r="M4766" s="67">
        <f t="shared" si="123"/>
        <v>0</v>
      </c>
      <c r="S4766" s="28"/>
      <c r="T4766" s="63"/>
      <c r="U4766" s="359"/>
      <c r="V4766" s="63"/>
      <c r="W4766" s="63"/>
    </row>
    <row r="4767" spans="1:23" ht="15">
      <c r="A4767" s="28" t="s">
        <v>903</v>
      </c>
      <c r="B4767" s="277" t="s">
        <v>2006</v>
      </c>
      <c r="C4767" s="3"/>
      <c r="D4767" s="3"/>
      <c r="E4767" s="9" t="s">
        <v>279</v>
      </c>
      <c r="F4767" s="9" t="s">
        <v>279</v>
      </c>
      <c r="G4767" s="9" t="s">
        <v>279</v>
      </c>
      <c r="H4767" s="9" t="s">
        <v>279</v>
      </c>
      <c r="I4767" s="9" t="s">
        <v>183</v>
      </c>
      <c r="J4767" s="9" t="s">
        <v>183</v>
      </c>
      <c r="K4767" s="9" t="s">
        <v>183</v>
      </c>
      <c r="L4767" s="69"/>
      <c r="M4767" s="67">
        <f t="shared" si="123"/>
        <v>0</v>
      </c>
      <c r="T4767" s="63"/>
      <c r="U4767" s="347"/>
      <c r="V4767" s="63"/>
      <c r="W4767" s="63"/>
    </row>
    <row r="4768" spans="1:23" ht="15">
      <c r="A4768" s="28" t="s">
        <v>904</v>
      </c>
      <c r="B4768" s="277" t="s">
        <v>2024</v>
      </c>
      <c r="C4768" s="3"/>
      <c r="D4768" s="3"/>
      <c r="E4768" s="9" t="s">
        <v>279</v>
      </c>
      <c r="F4768" s="9" t="s">
        <v>279</v>
      </c>
      <c r="G4768" s="9" t="s">
        <v>279</v>
      </c>
      <c r="H4768" s="9" t="s">
        <v>279</v>
      </c>
      <c r="I4768" s="9" t="s">
        <v>183</v>
      </c>
      <c r="J4768" s="9" t="s">
        <v>183</v>
      </c>
      <c r="K4768" s="9" t="s">
        <v>183</v>
      </c>
      <c r="L4768" s="69"/>
      <c r="M4768" s="67">
        <f t="shared" si="123"/>
        <v>0</v>
      </c>
      <c r="S4768" s="277"/>
      <c r="T4768" s="63"/>
      <c r="U4768" s="347"/>
      <c r="V4768" s="63"/>
      <c r="W4768" s="63"/>
    </row>
    <row r="4769" spans="1:23" ht="15">
      <c r="A4769" s="28" t="s">
        <v>905</v>
      </c>
      <c r="B4769" s="277" t="s">
        <v>2004</v>
      </c>
      <c r="C4769" s="3"/>
      <c r="D4769" s="3"/>
      <c r="E4769" s="9" t="s">
        <v>279</v>
      </c>
      <c r="F4769" s="9" t="s">
        <v>279</v>
      </c>
      <c r="G4769" s="9" t="s">
        <v>279</v>
      </c>
      <c r="H4769" s="9" t="s">
        <v>279</v>
      </c>
      <c r="I4769" s="9" t="s">
        <v>183</v>
      </c>
      <c r="J4769" s="9" t="s">
        <v>183</v>
      </c>
      <c r="K4769" s="9" t="s">
        <v>183</v>
      </c>
      <c r="L4769" s="69"/>
      <c r="M4769" s="67">
        <f t="shared" si="123"/>
        <v>0</v>
      </c>
      <c r="T4769" s="63"/>
      <c r="U4769" s="359"/>
      <c r="V4769" s="63"/>
      <c r="W4769" s="63"/>
    </row>
    <row r="4770" spans="1:23" ht="15">
      <c r="A4770" s="28" t="s">
        <v>906</v>
      </c>
      <c r="B4770" s="277" t="s">
        <v>2018</v>
      </c>
      <c r="C4770" s="3"/>
      <c r="D4770" s="3"/>
      <c r="E4770" s="9" t="s">
        <v>279</v>
      </c>
      <c r="F4770" s="9" t="s">
        <v>279</v>
      </c>
      <c r="G4770" s="9" t="s">
        <v>279</v>
      </c>
      <c r="H4770" s="9" t="s">
        <v>279</v>
      </c>
      <c r="I4770" s="9" t="s">
        <v>183</v>
      </c>
      <c r="J4770" s="9" t="s">
        <v>183</v>
      </c>
      <c r="K4770" s="9" t="s">
        <v>183</v>
      </c>
      <c r="L4770" s="69"/>
      <c r="M4770" s="67">
        <f t="shared" si="123"/>
        <v>0</v>
      </c>
      <c r="S4770" s="63"/>
      <c r="T4770" s="63"/>
      <c r="U4770" s="359"/>
      <c r="V4770" s="63"/>
      <c r="W4770" s="63"/>
    </row>
    <row r="4771" spans="1:23" ht="15">
      <c r="A4771" s="28" t="s">
        <v>907</v>
      </c>
      <c r="B4771" s="277" t="s">
        <v>2025</v>
      </c>
      <c r="C4771" s="3"/>
      <c r="D4771" s="3"/>
      <c r="E4771" s="9" t="s">
        <v>279</v>
      </c>
      <c r="F4771" s="9" t="s">
        <v>279</v>
      </c>
      <c r="G4771" s="9" t="s">
        <v>279</v>
      </c>
      <c r="H4771" s="9" t="s">
        <v>279</v>
      </c>
      <c r="I4771" s="9" t="s">
        <v>183</v>
      </c>
      <c r="J4771" s="9" t="s">
        <v>183</v>
      </c>
      <c r="K4771" s="9" t="s">
        <v>183</v>
      </c>
      <c r="L4771" s="69"/>
      <c r="M4771" s="67">
        <f t="shared" si="123"/>
        <v>0</v>
      </c>
      <c r="S4771" s="28"/>
      <c r="T4771" s="63"/>
      <c r="U4771" s="347"/>
      <c r="V4771" s="63"/>
      <c r="W4771" s="63"/>
    </row>
    <row r="4772" spans="1:23" ht="15">
      <c r="A4772" s="28" t="s">
        <v>908</v>
      </c>
      <c r="B4772" s="229" t="s">
        <v>1655</v>
      </c>
      <c r="C4772" s="3"/>
      <c r="D4772" s="3"/>
      <c r="E4772" s="9" t="s">
        <v>279</v>
      </c>
      <c r="F4772" s="9" t="s">
        <v>279</v>
      </c>
      <c r="G4772" s="9" t="s">
        <v>279</v>
      </c>
      <c r="H4772" s="9" t="s">
        <v>279</v>
      </c>
      <c r="I4772" s="9" t="s">
        <v>183</v>
      </c>
      <c r="J4772" s="9" t="s">
        <v>183</v>
      </c>
      <c r="K4772" s="9" t="s">
        <v>183</v>
      </c>
      <c r="L4772" s="69"/>
      <c r="M4772" s="67">
        <f t="shared" si="123"/>
        <v>0</v>
      </c>
      <c r="S4772" s="63"/>
    </row>
    <row r="4773" spans="1:23" ht="15">
      <c r="A4773" s="28" t="s">
        <v>909</v>
      </c>
      <c r="B4773" s="277" t="s">
        <v>2011</v>
      </c>
      <c r="C4773" s="3"/>
      <c r="D4773" s="3"/>
      <c r="E4773" s="9" t="s">
        <v>279</v>
      </c>
      <c r="F4773" s="9" t="s">
        <v>279</v>
      </c>
      <c r="G4773" s="9" t="s">
        <v>279</v>
      </c>
      <c r="H4773" s="9" t="s">
        <v>279</v>
      </c>
      <c r="I4773" s="9" t="s">
        <v>183</v>
      </c>
      <c r="J4773" s="9" t="s">
        <v>183</v>
      </c>
      <c r="K4773" s="9" t="s">
        <v>183</v>
      </c>
      <c r="L4773" s="69"/>
      <c r="M4773" s="67">
        <f t="shared" si="123"/>
        <v>0</v>
      </c>
      <c r="S4773" s="63"/>
    </row>
    <row r="4774" spans="1:23" ht="15">
      <c r="A4774" s="28" t="s">
        <v>910</v>
      </c>
      <c r="B4774" s="277" t="s">
        <v>2007</v>
      </c>
      <c r="C4774" s="3"/>
      <c r="D4774" s="3"/>
      <c r="E4774" s="9" t="s">
        <v>279</v>
      </c>
      <c r="F4774" s="9" t="s">
        <v>279</v>
      </c>
      <c r="G4774" s="9" t="s">
        <v>279</v>
      </c>
      <c r="H4774" s="9" t="s">
        <v>279</v>
      </c>
      <c r="I4774" s="9" t="s">
        <v>183</v>
      </c>
      <c r="J4774" s="9" t="s">
        <v>183</v>
      </c>
      <c r="K4774" s="9" t="s">
        <v>183</v>
      </c>
      <c r="L4774" s="69"/>
      <c r="M4774" s="67">
        <f t="shared" si="123"/>
        <v>0</v>
      </c>
      <c r="S4774" s="277"/>
    </row>
    <row r="4775" spans="1:23" ht="15">
      <c r="A4775" s="28" t="s">
        <v>911</v>
      </c>
      <c r="B4775" s="225" t="s">
        <v>1641</v>
      </c>
      <c r="C4775" s="3"/>
      <c r="D4775" s="3"/>
      <c r="E4775" s="9" t="s">
        <v>279</v>
      </c>
      <c r="F4775" s="9" t="s">
        <v>279</v>
      </c>
      <c r="G4775" s="9" t="s">
        <v>279</v>
      </c>
      <c r="H4775" s="9" t="s">
        <v>279</v>
      </c>
      <c r="I4775" s="9" t="s">
        <v>183</v>
      </c>
      <c r="J4775" s="9" t="s">
        <v>183</v>
      </c>
      <c r="K4775" s="9" t="s">
        <v>183</v>
      </c>
      <c r="L4775" s="69"/>
      <c r="M4775" s="67">
        <f t="shared" si="123"/>
        <v>0</v>
      </c>
      <c r="S4775" s="225"/>
    </row>
    <row r="4776" spans="1:23" ht="15">
      <c r="A4776" s="28" t="s">
        <v>912</v>
      </c>
      <c r="B4776" s="229" t="s">
        <v>1643</v>
      </c>
      <c r="C4776" s="3"/>
      <c r="D4776" s="3"/>
      <c r="E4776" s="9" t="s">
        <v>279</v>
      </c>
      <c r="F4776" s="9" t="s">
        <v>279</v>
      </c>
      <c r="G4776" s="9" t="s">
        <v>279</v>
      </c>
      <c r="H4776" s="9" t="s">
        <v>279</v>
      </c>
      <c r="I4776" s="9" t="s">
        <v>183</v>
      </c>
      <c r="J4776" s="9" t="s">
        <v>183</v>
      </c>
      <c r="K4776" s="9" t="s">
        <v>183</v>
      </c>
      <c r="L4776" s="69"/>
      <c r="M4776" s="67">
        <f t="shared" si="123"/>
        <v>0</v>
      </c>
      <c r="S4776" s="225"/>
    </row>
    <row r="4777" spans="1:23" ht="15">
      <c r="A4777" s="28" t="s">
        <v>913</v>
      </c>
      <c r="B4777" s="277" t="s">
        <v>4497</v>
      </c>
      <c r="C4777" s="3"/>
      <c r="D4777" s="3"/>
      <c r="E4777" s="9" t="s">
        <v>279</v>
      </c>
      <c r="F4777" s="9" t="s">
        <v>279</v>
      </c>
      <c r="G4777" s="9" t="s">
        <v>279</v>
      </c>
      <c r="H4777" s="9" t="s">
        <v>279</v>
      </c>
      <c r="I4777" s="9" t="s">
        <v>183</v>
      </c>
      <c r="J4777" s="9" t="s">
        <v>183</v>
      </c>
      <c r="K4777" s="9" t="s">
        <v>183</v>
      </c>
      <c r="L4777" s="69"/>
      <c r="M4777" s="67">
        <f t="shared" si="123"/>
        <v>0</v>
      </c>
      <c r="S4777" s="63"/>
    </row>
    <row r="4778" spans="1:23" ht="15">
      <c r="A4778" s="28" t="s">
        <v>914</v>
      </c>
      <c r="B4778" s="277" t="s">
        <v>2026</v>
      </c>
      <c r="C4778" s="3"/>
      <c r="D4778" s="3"/>
      <c r="E4778" s="9" t="s">
        <v>279</v>
      </c>
      <c r="F4778" s="9" t="s">
        <v>279</v>
      </c>
      <c r="G4778" s="9" t="s">
        <v>279</v>
      </c>
      <c r="H4778" s="9" t="s">
        <v>279</v>
      </c>
      <c r="I4778" s="9" t="s">
        <v>183</v>
      </c>
      <c r="J4778" s="9" t="s">
        <v>183</v>
      </c>
      <c r="K4778" s="9" t="s">
        <v>183</v>
      </c>
      <c r="L4778" s="69"/>
      <c r="M4778" s="67">
        <f t="shared" si="123"/>
        <v>0</v>
      </c>
      <c r="S4778" s="63"/>
    </row>
    <row r="4779" spans="1:23" ht="15">
      <c r="A4779" s="28" t="s">
        <v>915</v>
      </c>
      <c r="B4779" s="229" t="s">
        <v>1645</v>
      </c>
      <c r="C4779" s="3"/>
      <c r="D4779" s="3"/>
      <c r="E4779" s="9" t="s">
        <v>279</v>
      </c>
      <c r="F4779" s="9" t="s">
        <v>279</v>
      </c>
      <c r="G4779" s="9" t="s">
        <v>279</v>
      </c>
      <c r="H4779" s="9" t="s">
        <v>279</v>
      </c>
      <c r="I4779" s="9" t="s">
        <v>183</v>
      </c>
      <c r="J4779" s="9" t="s">
        <v>183</v>
      </c>
      <c r="K4779" s="9" t="s">
        <v>183</v>
      </c>
      <c r="L4779" s="69"/>
      <c r="M4779" s="67">
        <f t="shared" si="123"/>
        <v>0</v>
      </c>
      <c r="S4779" s="277"/>
    </row>
    <row r="4780" spans="1:23" ht="15">
      <c r="A4780" s="28" t="s">
        <v>916</v>
      </c>
      <c r="B4780" s="277" t="s">
        <v>2027</v>
      </c>
      <c r="C4780" s="3"/>
      <c r="D4780" s="3"/>
      <c r="E4780" s="9" t="s">
        <v>279</v>
      </c>
      <c r="F4780" s="9" t="s">
        <v>279</v>
      </c>
      <c r="G4780" s="9" t="s">
        <v>279</v>
      </c>
      <c r="H4780" s="9" t="s">
        <v>279</v>
      </c>
      <c r="I4780" s="9" t="s">
        <v>183</v>
      </c>
      <c r="J4780" s="9" t="s">
        <v>183</v>
      </c>
      <c r="K4780" s="9" t="s">
        <v>183</v>
      </c>
      <c r="L4780" s="69"/>
      <c r="M4780" s="67">
        <f t="shared" si="123"/>
        <v>0</v>
      </c>
    </row>
    <row r="4781" spans="1:23" ht="15">
      <c r="A4781" s="28" t="s">
        <v>917</v>
      </c>
      <c r="B4781" s="229" t="s">
        <v>1644</v>
      </c>
      <c r="C4781" s="3"/>
      <c r="D4781" s="3"/>
      <c r="E4781" s="9" t="s">
        <v>279</v>
      </c>
      <c r="F4781" s="9" t="s">
        <v>279</v>
      </c>
      <c r="G4781" s="9" t="s">
        <v>279</v>
      </c>
      <c r="H4781" s="9" t="s">
        <v>279</v>
      </c>
      <c r="I4781" s="9" t="s">
        <v>183</v>
      </c>
      <c r="J4781" s="9" t="s">
        <v>183</v>
      </c>
      <c r="K4781" s="9" t="s">
        <v>183</v>
      </c>
      <c r="L4781" s="69"/>
      <c r="M4781" s="67">
        <f t="shared" si="123"/>
        <v>0</v>
      </c>
    </row>
    <row r="4782" spans="1:23" ht="15">
      <c r="A4782" s="28" t="s">
        <v>918</v>
      </c>
      <c r="B4782" s="229" t="s">
        <v>1654</v>
      </c>
      <c r="C4782" s="3"/>
      <c r="D4782" s="3"/>
      <c r="E4782" s="9" t="s">
        <v>279</v>
      </c>
      <c r="F4782" s="9" t="s">
        <v>279</v>
      </c>
      <c r="G4782" s="9" t="s">
        <v>279</v>
      </c>
      <c r="H4782" s="9" t="s">
        <v>279</v>
      </c>
      <c r="I4782" s="9" t="s">
        <v>183</v>
      </c>
      <c r="J4782" s="9" t="s">
        <v>183</v>
      </c>
      <c r="K4782" s="9" t="s">
        <v>183</v>
      </c>
      <c r="L4782" s="69"/>
      <c r="M4782" s="67">
        <f t="shared" si="123"/>
        <v>0</v>
      </c>
    </row>
    <row r="4783" spans="1:23" ht="15">
      <c r="A4783" s="28" t="s">
        <v>919</v>
      </c>
      <c r="B4783" s="229" t="s">
        <v>1661</v>
      </c>
      <c r="C4783" s="3"/>
      <c r="D4783" s="3"/>
      <c r="E4783" s="9" t="s">
        <v>279</v>
      </c>
      <c r="F4783" s="9" t="s">
        <v>279</v>
      </c>
      <c r="G4783" s="9" t="s">
        <v>279</v>
      </c>
      <c r="H4783" s="9" t="s">
        <v>279</v>
      </c>
      <c r="I4783" s="9" t="s">
        <v>183</v>
      </c>
      <c r="J4783" s="9" t="s">
        <v>183</v>
      </c>
      <c r="K4783" s="9" t="s">
        <v>183</v>
      </c>
      <c r="L4783" s="69"/>
      <c r="M4783" s="67">
        <f t="shared" si="123"/>
        <v>0</v>
      </c>
    </row>
    <row r="4784" spans="1:23" ht="15">
      <c r="A4784" s="28" t="s">
        <v>920</v>
      </c>
      <c r="B4784" s="229" t="s">
        <v>1651</v>
      </c>
      <c r="C4784" s="3"/>
      <c r="D4784" s="3"/>
      <c r="E4784" s="9" t="s">
        <v>279</v>
      </c>
      <c r="F4784" s="9" t="s">
        <v>279</v>
      </c>
      <c r="G4784" s="9" t="s">
        <v>279</v>
      </c>
      <c r="H4784" s="9" t="s">
        <v>279</v>
      </c>
      <c r="I4784" s="9" t="s">
        <v>183</v>
      </c>
      <c r="J4784" s="9" t="s">
        <v>183</v>
      </c>
      <c r="K4784" s="9" t="s">
        <v>183</v>
      </c>
      <c r="L4784" s="69"/>
      <c r="M4784" s="67">
        <f t="shared" si="123"/>
        <v>0</v>
      </c>
    </row>
    <row r="4785" spans="1:13" ht="15">
      <c r="A4785" s="28" t="s">
        <v>921</v>
      </c>
      <c r="B4785" s="229" t="s">
        <v>1656</v>
      </c>
      <c r="C4785" s="3"/>
      <c r="D4785" s="3"/>
      <c r="E4785" s="9" t="s">
        <v>279</v>
      </c>
      <c r="F4785" s="9" t="s">
        <v>279</v>
      </c>
      <c r="G4785" s="9" t="s">
        <v>279</v>
      </c>
      <c r="H4785" s="9" t="s">
        <v>279</v>
      </c>
      <c r="I4785" s="9" t="s">
        <v>183</v>
      </c>
      <c r="J4785" s="9" t="s">
        <v>183</v>
      </c>
      <c r="K4785" s="9" t="s">
        <v>183</v>
      </c>
      <c r="L4785" s="69"/>
      <c r="M4785" s="67">
        <f t="shared" si="123"/>
        <v>0</v>
      </c>
    </row>
    <row r="4786" spans="1:13" ht="15">
      <c r="A4786" s="28" t="s">
        <v>922</v>
      </c>
      <c r="B4786" s="277" t="s">
        <v>2028</v>
      </c>
      <c r="C4786" s="3"/>
      <c r="D4786" s="3"/>
      <c r="E4786" s="9" t="s">
        <v>279</v>
      </c>
      <c r="F4786" s="9" t="s">
        <v>279</v>
      </c>
      <c r="G4786" s="9" t="s">
        <v>279</v>
      </c>
      <c r="H4786" s="9" t="s">
        <v>279</v>
      </c>
      <c r="I4786" s="9" t="s">
        <v>183</v>
      </c>
      <c r="J4786" s="9" t="s">
        <v>183</v>
      </c>
      <c r="K4786" s="9" t="s">
        <v>183</v>
      </c>
      <c r="L4786" s="69"/>
      <c r="M4786" s="67">
        <f t="shared" si="123"/>
        <v>0</v>
      </c>
    </row>
    <row r="4787" spans="1:13" ht="15">
      <c r="A4787" s="28" t="s">
        <v>923</v>
      </c>
      <c r="B4787" s="229" t="s">
        <v>1650</v>
      </c>
      <c r="C4787" s="3"/>
      <c r="D4787" s="3"/>
      <c r="E4787" s="9" t="s">
        <v>279</v>
      </c>
      <c r="F4787" s="9" t="s">
        <v>279</v>
      </c>
      <c r="G4787" s="9" t="s">
        <v>279</v>
      </c>
      <c r="H4787" s="9" t="s">
        <v>279</v>
      </c>
      <c r="I4787" s="9" t="s">
        <v>183</v>
      </c>
      <c r="J4787" s="9" t="s">
        <v>183</v>
      </c>
      <c r="K4787" s="9" t="s">
        <v>183</v>
      </c>
      <c r="L4787" s="69"/>
      <c r="M4787" s="67">
        <f t="shared" si="123"/>
        <v>0</v>
      </c>
    </row>
    <row r="4788" spans="1:13" ht="15">
      <c r="A4788" s="28" t="s">
        <v>924</v>
      </c>
      <c r="B4788" s="229" t="s">
        <v>1660</v>
      </c>
      <c r="C4788" s="3"/>
      <c r="D4788" s="3"/>
      <c r="E4788" s="9" t="s">
        <v>279</v>
      </c>
      <c r="F4788" s="9" t="s">
        <v>279</v>
      </c>
      <c r="G4788" s="9" t="s">
        <v>279</v>
      </c>
      <c r="H4788" s="9" t="s">
        <v>279</v>
      </c>
      <c r="I4788" s="9" t="s">
        <v>183</v>
      </c>
      <c r="J4788" s="9" t="s">
        <v>183</v>
      </c>
      <c r="K4788" s="9" t="s">
        <v>183</v>
      </c>
      <c r="L4788" s="69"/>
      <c r="M4788" s="67">
        <f t="shared" si="123"/>
        <v>0</v>
      </c>
    </row>
    <row r="4789" spans="1:13" ht="15">
      <c r="A4789" s="28" t="s">
        <v>925</v>
      </c>
      <c r="B4789" s="277" t="s">
        <v>2050</v>
      </c>
      <c r="C4789" s="3"/>
      <c r="D4789" s="3"/>
      <c r="E4789" s="9" t="s">
        <v>279</v>
      </c>
      <c r="F4789" s="9" t="s">
        <v>279</v>
      </c>
      <c r="G4789" s="9" t="s">
        <v>279</v>
      </c>
      <c r="H4789" s="9" t="s">
        <v>279</v>
      </c>
      <c r="I4789" s="9" t="s">
        <v>183</v>
      </c>
      <c r="J4789" s="9" t="s">
        <v>183</v>
      </c>
      <c r="K4789" s="9" t="s">
        <v>183</v>
      </c>
      <c r="L4789" s="69"/>
      <c r="M4789" s="67">
        <f t="shared" si="123"/>
        <v>0</v>
      </c>
    </row>
    <row r="4790" spans="1:13" ht="15">
      <c r="A4790" s="28" t="s">
        <v>926</v>
      </c>
      <c r="B4790" s="277" t="s">
        <v>2052</v>
      </c>
      <c r="C4790" s="3"/>
      <c r="D4790" s="3"/>
      <c r="E4790" s="9" t="s">
        <v>279</v>
      </c>
      <c r="F4790" s="9" t="s">
        <v>279</v>
      </c>
      <c r="G4790" s="9" t="s">
        <v>279</v>
      </c>
      <c r="H4790" s="9" t="s">
        <v>279</v>
      </c>
      <c r="I4790" s="9" t="s">
        <v>183</v>
      </c>
      <c r="J4790" s="9" t="s">
        <v>183</v>
      </c>
      <c r="K4790" s="9" t="s">
        <v>183</v>
      </c>
      <c r="L4790" s="69"/>
      <c r="M4790" s="67">
        <f t="shared" si="123"/>
        <v>0</v>
      </c>
    </row>
    <row r="4791" spans="1:13" ht="15">
      <c r="A4791" s="28" t="s">
        <v>927</v>
      </c>
      <c r="B4791" s="229" t="s">
        <v>1648</v>
      </c>
      <c r="C4791" s="3"/>
      <c r="D4791" s="3"/>
      <c r="E4791" s="9" t="s">
        <v>279</v>
      </c>
      <c r="F4791" s="9" t="s">
        <v>279</v>
      </c>
      <c r="G4791" s="9" t="s">
        <v>279</v>
      </c>
      <c r="H4791" s="9" t="s">
        <v>279</v>
      </c>
      <c r="I4791" s="9" t="s">
        <v>183</v>
      </c>
      <c r="J4791" s="9" t="s">
        <v>183</v>
      </c>
      <c r="K4791" s="9" t="s">
        <v>183</v>
      </c>
      <c r="L4791" s="69"/>
      <c r="M4791" s="67">
        <f t="shared" si="123"/>
        <v>0</v>
      </c>
    </row>
    <row r="4792" spans="1:13" ht="15">
      <c r="A4792" s="28" t="s">
        <v>928</v>
      </c>
      <c r="B4792" s="277" t="s">
        <v>2157</v>
      </c>
      <c r="C4792" s="3"/>
      <c r="D4792" s="3"/>
      <c r="E4792" s="9" t="s">
        <v>279</v>
      </c>
      <c r="F4792" s="9" t="s">
        <v>279</v>
      </c>
      <c r="G4792" s="9" t="s">
        <v>279</v>
      </c>
      <c r="H4792" s="9" t="s">
        <v>279</v>
      </c>
      <c r="I4792" s="9" t="s">
        <v>183</v>
      </c>
      <c r="J4792" s="9" t="s">
        <v>183</v>
      </c>
      <c r="K4792" s="9" t="s">
        <v>183</v>
      </c>
      <c r="L4792" s="69"/>
      <c r="M4792" s="67">
        <f t="shared" si="123"/>
        <v>0</v>
      </c>
    </row>
    <row r="4793" spans="1:13" ht="15">
      <c r="A4793" s="28" t="s">
        <v>929</v>
      </c>
      <c r="B4793" s="277" t="s">
        <v>2029</v>
      </c>
      <c r="C4793" s="3"/>
      <c r="D4793" s="3"/>
      <c r="E4793" s="9" t="s">
        <v>279</v>
      </c>
      <c r="F4793" s="9" t="s">
        <v>279</v>
      </c>
      <c r="G4793" s="9" t="s">
        <v>279</v>
      </c>
      <c r="H4793" s="9" t="s">
        <v>279</v>
      </c>
      <c r="I4793" s="9" t="s">
        <v>183</v>
      </c>
      <c r="J4793" s="9" t="s">
        <v>183</v>
      </c>
      <c r="K4793" s="9" t="s">
        <v>183</v>
      </c>
      <c r="L4793" s="69"/>
      <c r="M4793" s="67">
        <f t="shared" si="123"/>
        <v>0</v>
      </c>
    </row>
    <row r="4794" spans="1:13" ht="15">
      <c r="A4794" s="28" t="s">
        <v>930</v>
      </c>
      <c r="B4794" s="277" t="s">
        <v>2002</v>
      </c>
      <c r="C4794" s="3"/>
      <c r="D4794" s="3"/>
      <c r="E4794" s="9" t="s">
        <v>279</v>
      </c>
      <c r="F4794" s="9" t="s">
        <v>279</v>
      </c>
      <c r="G4794" s="9" t="s">
        <v>279</v>
      </c>
      <c r="H4794" s="9" t="s">
        <v>279</v>
      </c>
      <c r="I4794" s="9" t="s">
        <v>183</v>
      </c>
      <c r="J4794" s="9" t="s">
        <v>183</v>
      </c>
      <c r="K4794" s="9" t="s">
        <v>183</v>
      </c>
      <c r="L4794" s="69"/>
      <c r="M4794" s="67">
        <f t="shared" si="123"/>
        <v>0</v>
      </c>
    </row>
    <row r="4795" spans="1:13" ht="15">
      <c r="A4795" s="28" t="s">
        <v>931</v>
      </c>
      <c r="B4795" s="229" t="s">
        <v>1676</v>
      </c>
      <c r="C4795" s="3"/>
      <c r="D4795" s="3"/>
      <c r="E4795" s="9" t="s">
        <v>279</v>
      </c>
      <c r="F4795" s="9" t="s">
        <v>279</v>
      </c>
      <c r="G4795" s="9" t="s">
        <v>279</v>
      </c>
      <c r="H4795" s="9" t="s">
        <v>279</v>
      </c>
      <c r="I4795" s="9" t="s">
        <v>183</v>
      </c>
      <c r="J4795" s="9" t="s">
        <v>183</v>
      </c>
      <c r="K4795" s="9" t="s">
        <v>183</v>
      </c>
      <c r="L4795" s="69"/>
      <c r="M4795" s="67">
        <f t="shared" si="123"/>
        <v>0</v>
      </c>
    </row>
    <row r="4796" spans="1:13" ht="15">
      <c r="A4796" s="28" t="s">
        <v>932</v>
      </c>
      <c r="B4796" s="225" t="s">
        <v>1662</v>
      </c>
      <c r="C4796" s="3"/>
      <c r="D4796" s="3"/>
      <c r="E4796" s="9" t="s">
        <v>279</v>
      </c>
      <c r="F4796" s="9" t="s">
        <v>279</v>
      </c>
      <c r="G4796" s="9" t="s">
        <v>279</v>
      </c>
      <c r="H4796" s="9" t="s">
        <v>279</v>
      </c>
      <c r="I4796" s="9" t="s">
        <v>183</v>
      </c>
      <c r="J4796" s="9" t="s">
        <v>183</v>
      </c>
      <c r="K4796" s="9" t="s">
        <v>183</v>
      </c>
      <c r="L4796" s="69"/>
      <c r="M4796" s="67">
        <f t="shared" si="123"/>
        <v>0</v>
      </c>
    </row>
    <row r="4797" spans="1:13" ht="15">
      <c r="A4797" s="28" t="s">
        <v>933</v>
      </c>
      <c r="B4797" s="277" t="s">
        <v>2030</v>
      </c>
      <c r="C4797" s="3"/>
      <c r="D4797" s="3"/>
      <c r="E4797" s="9" t="s">
        <v>279</v>
      </c>
      <c r="F4797" s="9" t="s">
        <v>279</v>
      </c>
      <c r="G4797" s="9" t="s">
        <v>279</v>
      </c>
      <c r="H4797" s="9" t="s">
        <v>279</v>
      </c>
      <c r="I4797" s="9" t="s">
        <v>183</v>
      </c>
      <c r="J4797" s="9" t="s">
        <v>183</v>
      </c>
      <c r="K4797" s="9" t="s">
        <v>183</v>
      </c>
      <c r="L4797" s="69"/>
      <c r="M4797" s="67">
        <f t="shared" si="123"/>
        <v>0</v>
      </c>
    </row>
    <row r="4798" spans="1:13" ht="15">
      <c r="A4798" s="28" t="s">
        <v>934</v>
      </c>
      <c r="B4798" s="229" t="s">
        <v>1659</v>
      </c>
      <c r="C4798" s="3"/>
      <c r="D4798" s="3"/>
      <c r="E4798" s="9" t="s">
        <v>279</v>
      </c>
      <c r="F4798" s="9" t="s">
        <v>279</v>
      </c>
      <c r="G4798" s="9" t="s">
        <v>279</v>
      </c>
      <c r="H4798" s="9" t="s">
        <v>279</v>
      </c>
      <c r="I4798" s="9" t="s">
        <v>183</v>
      </c>
      <c r="J4798" s="9" t="s">
        <v>183</v>
      </c>
      <c r="K4798" s="9" t="s">
        <v>183</v>
      </c>
      <c r="L4798" s="69"/>
      <c r="M4798" s="67">
        <f t="shared" si="123"/>
        <v>0</v>
      </c>
    </row>
    <row r="4799" spans="1:13" ht="15">
      <c r="A4799" s="28" t="s">
        <v>935</v>
      </c>
      <c r="B4799" s="229" t="s">
        <v>1658</v>
      </c>
      <c r="C4799" s="3"/>
      <c r="D4799" s="3"/>
      <c r="E4799" s="9" t="s">
        <v>279</v>
      </c>
      <c r="F4799" s="9" t="s">
        <v>279</v>
      </c>
      <c r="G4799" s="9" t="s">
        <v>279</v>
      </c>
      <c r="H4799" s="9" t="s">
        <v>279</v>
      </c>
      <c r="I4799" s="9" t="s">
        <v>183</v>
      </c>
      <c r="J4799" s="9" t="s">
        <v>183</v>
      </c>
      <c r="K4799" s="9" t="s">
        <v>183</v>
      </c>
      <c r="L4799" s="69"/>
      <c r="M4799" s="67">
        <f t="shared" si="123"/>
        <v>0</v>
      </c>
    </row>
    <row r="4800" spans="1:13" ht="15">
      <c r="A4800" s="28" t="s">
        <v>2501</v>
      </c>
      <c r="B4800" s="277" t="s">
        <v>2008</v>
      </c>
      <c r="C4800" s="3"/>
      <c r="D4800" s="3"/>
      <c r="E4800" s="9" t="s">
        <v>279</v>
      </c>
      <c r="F4800" s="9" t="s">
        <v>279</v>
      </c>
      <c r="G4800" s="9" t="s">
        <v>279</v>
      </c>
      <c r="H4800" s="9" t="s">
        <v>279</v>
      </c>
      <c r="I4800" s="9" t="s">
        <v>183</v>
      </c>
      <c r="J4800" s="9" t="s">
        <v>183</v>
      </c>
      <c r="K4800" s="9" t="s">
        <v>183</v>
      </c>
      <c r="L4800" s="69"/>
      <c r="M4800" s="67">
        <f t="shared" si="123"/>
        <v>0</v>
      </c>
    </row>
    <row r="4801" spans="1:13" ht="15">
      <c r="A4801" s="28" t="s">
        <v>3315</v>
      </c>
      <c r="B4801" s="63" t="s">
        <v>3377</v>
      </c>
      <c r="C4801" s="3"/>
      <c r="D4801" s="3"/>
      <c r="E4801" s="9"/>
      <c r="F4801" s="9"/>
      <c r="G4801" s="9"/>
      <c r="H4801" s="9"/>
      <c r="I4801" s="9"/>
      <c r="J4801" s="9"/>
      <c r="K4801" s="9"/>
      <c r="L4801" s="69"/>
      <c r="M4801" s="67"/>
    </row>
    <row r="4802" spans="1:13" ht="15">
      <c r="A4802" s="28" t="s">
        <v>3316</v>
      </c>
      <c r="B4802" s="63" t="s">
        <v>3371</v>
      </c>
      <c r="C4802" s="3"/>
      <c r="D4802" s="3"/>
      <c r="E4802" s="9"/>
      <c r="F4802" s="9"/>
      <c r="G4802" s="9"/>
      <c r="H4802" s="9"/>
      <c r="I4802" s="9"/>
      <c r="J4802" s="9"/>
      <c r="K4802" s="9"/>
      <c r="L4802" s="69"/>
      <c r="M4802" s="67"/>
    </row>
    <row r="4803" spans="1:13" ht="15">
      <c r="A4803" s="28" t="s">
        <v>3317</v>
      </c>
      <c r="B4803" s="63" t="s">
        <v>3370</v>
      </c>
      <c r="C4803" s="3"/>
      <c r="D4803" s="3"/>
      <c r="E4803" s="9"/>
      <c r="F4803" s="9"/>
      <c r="G4803" s="9"/>
      <c r="H4803" s="9"/>
      <c r="I4803" s="9"/>
      <c r="J4803" s="9"/>
      <c r="K4803" s="9"/>
      <c r="L4803" s="69"/>
      <c r="M4803" s="67"/>
    </row>
    <row r="4804" spans="1:13" ht="15">
      <c r="A4804" s="28" t="s">
        <v>3318</v>
      </c>
      <c r="B4804" s="63" t="s">
        <v>3386</v>
      </c>
      <c r="C4804" s="3"/>
      <c r="D4804" s="3"/>
      <c r="E4804" s="9"/>
      <c r="F4804" s="9"/>
      <c r="G4804" s="9"/>
      <c r="H4804" s="9"/>
      <c r="I4804" s="9"/>
      <c r="J4804" s="9"/>
      <c r="K4804" s="9"/>
      <c r="L4804" s="69"/>
      <c r="M4804" s="67"/>
    </row>
    <row r="4805" spans="1:13" ht="15">
      <c r="A4805" s="28" t="s">
        <v>3319</v>
      </c>
      <c r="B4805" s="63" t="s">
        <v>3385</v>
      </c>
      <c r="C4805" s="3"/>
      <c r="D4805" s="3"/>
      <c r="E4805" s="9"/>
      <c r="F4805" s="9"/>
      <c r="G4805" s="9"/>
      <c r="H4805" s="9"/>
      <c r="I4805" s="9"/>
      <c r="J4805" s="9"/>
      <c r="K4805" s="9"/>
      <c r="L4805" s="69"/>
      <c r="M4805" s="67"/>
    </row>
    <row r="4806" spans="1:13" ht="15">
      <c r="A4806" s="28" t="s">
        <v>3320</v>
      </c>
      <c r="B4806" s="63" t="s">
        <v>3373</v>
      </c>
      <c r="C4806" s="3"/>
      <c r="D4806" s="3"/>
      <c r="E4806" s="9"/>
      <c r="F4806" s="9"/>
      <c r="G4806" s="9"/>
      <c r="H4806" s="9"/>
      <c r="I4806" s="9"/>
      <c r="J4806" s="9"/>
      <c r="K4806" s="9"/>
      <c r="L4806" s="69"/>
      <c r="M4806" s="67"/>
    </row>
    <row r="4807" spans="1:13" ht="15">
      <c r="A4807" s="28" t="s">
        <v>3321</v>
      </c>
      <c r="B4807" s="63" t="s">
        <v>3367</v>
      </c>
      <c r="C4807" s="3"/>
      <c r="D4807" s="3"/>
      <c r="E4807" s="9"/>
      <c r="F4807" s="9"/>
      <c r="G4807" s="9"/>
      <c r="H4807" s="9"/>
      <c r="I4807" s="9"/>
      <c r="J4807" s="9"/>
      <c r="K4807" s="9"/>
      <c r="L4807" s="69"/>
      <c r="M4807" s="67"/>
    </row>
    <row r="4808" spans="1:13" ht="15">
      <c r="A4808" s="28" t="s">
        <v>3322</v>
      </c>
      <c r="B4808" s="63" t="s">
        <v>3398</v>
      </c>
      <c r="C4808" s="3"/>
      <c r="D4808" s="3"/>
      <c r="E4808" s="9"/>
      <c r="F4808" s="9"/>
      <c r="G4808" s="9"/>
      <c r="H4808" s="9"/>
      <c r="I4808" s="9"/>
      <c r="J4808" s="9"/>
      <c r="K4808" s="9"/>
      <c r="L4808" s="69"/>
      <c r="M4808" s="67"/>
    </row>
    <row r="4809" spans="1:13" ht="15">
      <c r="A4809" s="28" t="s">
        <v>3323</v>
      </c>
      <c r="B4809" s="277" t="s">
        <v>3366</v>
      </c>
      <c r="C4809" s="3"/>
      <c r="D4809" s="3"/>
      <c r="E4809" s="9"/>
      <c r="F4809" s="9"/>
      <c r="G4809" s="9"/>
      <c r="H4809" s="9"/>
      <c r="I4809" s="9"/>
      <c r="J4809" s="9"/>
      <c r="K4809" s="9"/>
      <c r="L4809" s="69"/>
      <c r="M4809" s="67"/>
    </row>
    <row r="4810" spans="1:13" ht="15">
      <c r="A4810" s="28" t="s">
        <v>3324</v>
      </c>
      <c r="B4810" s="63" t="s">
        <v>3382</v>
      </c>
      <c r="C4810" s="3"/>
      <c r="D4810" s="3"/>
      <c r="E4810" s="9"/>
      <c r="F4810" s="9"/>
      <c r="G4810" s="9"/>
      <c r="H4810" s="9"/>
      <c r="I4810" s="9"/>
      <c r="J4810" s="9"/>
      <c r="K4810" s="9"/>
      <c r="L4810" s="69"/>
      <c r="M4810" s="67"/>
    </row>
    <row r="4811" spans="1:13" ht="15">
      <c r="A4811" s="28" t="s">
        <v>3325</v>
      </c>
      <c r="B4811" s="63" t="s">
        <v>3379</v>
      </c>
      <c r="C4811" s="3"/>
      <c r="D4811" s="3"/>
      <c r="E4811" s="9"/>
      <c r="F4811" s="9"/>
      <c r="G4811" s="9"/>
      <c r="H4811" s="9"/>
      <c r="I4811" s="9"/>
      <c r="J4811" s="9"/>
      <c r="K4811" s="9"/>
      <c r="L4811" s="69"/>
      <c r="M4811" s="67"/>
    </row>
    <row r="4812" spans="1:13" ht="15">
      <c r="A4812" s="28" t="s">
        <v>3326</v>
      </c>
      <c r="B4812" s="63" t="s">
        <v>3394</v>
      </c>
      <c r="C4812" s="3"/>
      <c r="D4812" s="3"/>
      <c r="E4812" s="9"/>
      <c r="F4812" s="9"/>
      <c r="G4812" s="9"/>
      <c r="H4812" s="9"/>
      <c r="I4812" s="9"/>
      <c r="J4812" s="9"/>
      <c r="K4812" s="9"/>
      <c r="L4812" s="69"/>
      <c r="M4812" s="67"/>
    </row>
    <row r="4813" spans="1:13" ht="15">
      <c r="A4813" s="28" t="s">
        <v>3327</v>
      </c>
      <c r="B4813" s="63" t="s">
        <v>180</v>
      </c>
      <c r="C4813" s="3"/>
      <c r="D4813" s="3"/>
      <c r="E4813" s="9"/>
      <c r="F4813" s="9"/>
      <c r="G4813" s="9"/>
      <c r="H4813" s="9"/>
      <c r="I4813" s="9"/>
      <c r="J4813" s="9"/>
      <c r="K4813" s="9"/>
      <c r="L4813" s="69"/>
      <c r="M4813" s="67"/>
    </row>
    <row r="4814" spans="1:13" ht="15">
      <c r="A4814" s="28" t="s">
        <v>3328</v>
      </c>
      <c r="B4814" s="63" t="s">
        <v>3395</v>
      </c>
      <c r="C4814" s="3"/>
      <c r="D4814" s="3"/>
      <c r="E4814" s="9"/>
      <c r="F4814" s="9"/>
      <c r="G4814" s="9"/>
      <c r="H4814" s="9"/>
      <c r="I4814" s="9"/>
      <c r="J4814" s="9"/>
      <c r="K4814" s="9"/>
      <c r="L4814" s="69"/>
      <c r="M4814" s="67"/>
    </row>
    <row r="4815" spans="1:13" ht="15">
      <c r="A4815" s="28" t="s">
        <v>3329</v>
      </c>
      <c r="B4815" s="63" t="s">
        <v>3374</v>
      </c>
      <c r="C4815" s="3"/>
      <c r="D4815" s="3"/>
      <c r="E4815" s="9"/>
      <c r="F4815" s="9"/>
      <c r="G4815" s="9"/>
      <c r="H4815" s="9"/>
      <c r="I4815" s="9"/>
      <c r="J4815" s="9"/>
      <c r="K4815" s="9"/>
      <c r="L4815" s="69"/>
      <c r="M4815" s="67"/>
    </row>
    <row r="4816" spans="1:13" ht="15">
      <c r="A4816" s="28" t="s">
        <v>3330</v>
      </c>
      <c r="B4816" s="63" t="s">
        <v>3368</v>
      </c>
      <c r="C4816" s="3"/>
      <c r="D4816" s="3"/>
      <c r="E4816" s="9"/>
      <c r="F4816" s="9"/>
      <c r="G4816" s="9"/>
      <c r="H4816" s="9"/>
      <c r="I4816" s="9"/>
      <c r="J4816" s="9"/>
      <c r="K4816" s="9"/>
      <c r="L4816" s="69"/>
      <c r="M4816" s="67"/>
    </row>
    <row r="4817" spans="1:13" ht="15">
      <c r="A4817" s="28" t="s">
        <v>3331</v>
      </c>
      <c r="B4817" s="63" t="s">
        <v>3375</v>
      </c>
      <c r="C4817" s="3"/>
      <c r="D4817" s="3"/>
      <c r="E4817" s="9"/>
      <c r="F4817" s="9"/>
      <c r="G4817" s="9"/>
      <c r="H4817" s="9"/>
      <c r="I4817" s="9"/>
      <c r="J4817" s="9"/>
      <c r="K4817" s="9"/>
      <c r="L4817" s="69"/>
      <c r="M4817" s="67"/>
    </row>
    <row r="4818" spans="1:13" ht="15">
      <c r="A4818" s="28" t="s">
        <v>3332</v>
      </c>
      <c r="B4818" s="63" t="s">
        <v>3372</v>
      </c>
      <c r="C4818" s="3"/>
      <c r="D4818" s="3"/>
      <c r="E4818" s="9"/>
      <c r="F4818" s="9"/>
      <c r="G4818" s="9"/>
      <c r="H4818" s="9"/>
      <c r="I4818" s="9"/>
      <c r="J4818" s="9"/>
      <c r="K4818" s="9"/>
      <c r="L4818" s="69"/>
      <c r="M4818" s="67"/>
    </row>
    <row r="4819" spans="1:13" ht="15">
      <c r="A4819" s="28" t="s">
        <v>3333</v>
      </c>
      <c r="B4819" s="63" t="s">
        <v>3383</v>
      </c>
      <c r="C4819" s="3"/>
      <c r="D4819" s="3"/>
      <c r="E4819" s="9"/>
      <c r="F4819" s="9"/>
      <c r="G4819" s="9"/>
      <c r="H4819" s="9"/>
      <c r="I4819" s="9"/>
      <c r="J4819" s="9"/>
      <c r="K4819" s="9"/>
      <c r="L4819" s="69"/>
      <c r="M4819" s="67"/>
    </row>
    <row r="4820" spans="1:13" ht="15">
      <c r="A4820" s="28" t="s">
        <v>3334</v>
      </c>
      <c r="B4820" s="63" t="s">
        <v>3378</v>
      </c>
      <c r="C4820" s="3"/>
      <c r="D4820" s="3"/>
      <c r="E4820" s="9"/>
      <c r="F4820" s="9"/>
      <c r="G4820" s="9"/>
      <c r="H4820" s="9"/>
      <c r="I4820" s="9"/>
      <c r="J4820" s="9"/>
      <c r="K4820" s="9"/>
      <c r="L4820" s="69"/>
      <c r="M4820" s="67"/>
    </row>
    <row r="4821" spans="1:13" ht="15">
      <c r="A4821" s="28" t="s">
        <v>3335</v>
      </c>
      <c r="B4821" s="277" t="s">
        <v>3365</v>
      </c>
      <c r="C4821" s="3"/>
      <c r="D4821" s="3"/>
      <c r="E4821" s="9"/>
      <c r="F4821" s="9"/>
      <c r="G4821" s="9"/>
      <c r="H4821" s="9"/>
      <c r="I4821" s="9"/>
      <c r="J4821" s="9"/>
      <c r="K4821" s="9"/>
      <c r="L4821" s="69"/>
      <c r="M4821" s="67"/>
    </row>
    <row r="4822" spans="1:13" ht="15">
      <c r="A4822" s="28" t="s">
        <v>3336</v>
      </c>
      <c r="B4822" s="63" t="s">
        <v>3380</v>
      </c>
      <c r="C4822" s="3"/>
      <c r="D4822" s="3"/>
      <c r="E4822" s="9"/>
      <c r="F4822" s="9"/>
      <c r="G4822" s="9"/>
      <c r="H4822" s="9"/>
      <c r="I4822" s="9"/>
      <c r="J4822" s="9"/>
      <c r="K4822" s="9"/>
      <c r="L4822" s="69"/>
      <c r="M4822" s="67"/>
    </row>
    <row r="4823" spans="1:13" ht="15">
      <c r="A4823" s="28" t="s">
        <v>3337</v>
      </c>
      <c r="B4823" s="63" t="s">
        <v>3399</v>
      </c>
      <c r="C4823" s="3"/>
      <c r="D4823" s="3"/>
      <c r="E4823" s="9"/>
      <c r="F4823" s="9"/>
      <c r="G4823" s="9"/>
      <c r="H4823" s="9"/>
      <c r="I4823" s="9"/>
      <c r="J4823" s="9"/>
      <c r="K4823" s="9"/>
      <c r="L4823" s="69"/>
      <c r="M4823" s="67"/>
    </row>
    <row r="4824" spans="1:13" ht="15">
      <c r="A4824" s="28" t="s">
        <v>3338</v>
      </c>
      <c r="B4824" s="63" t="s">
        <v>3369</v>
      </c>
      <c r="C4824" s="3"/>
      <c r="D4824" s="3"/>
      <c r="E4824" s="9"/>
      <c r="F4824" s="9"/>
      <c r="G4824" s="9"/>
      <c r="H4824" s="9"/>
      <c r="I4824" s="9"/>
      <c r="J4824" s="9"/>
      <c r="K4824" s="9"/>
      <c r="L4824" s="69"/>
      <c r="M4824" s="67"/>
    </row>
    <row r="4825" spans="1:13" ht="15">
      <c r="A4825" s="28" t="s">
        <v>4129</v>
      </c>
      <c r="B4825" s="63" t="s">
        <v>3376</v>
      </c>
      <c r="C4825" s="3"/>
      <c r="D4825" s="3"/>
      <c r="E4825" s="9"/>
      <c r="F4825" s="9"/>
      <c r="G4825" s="9"/>
      <c r="H4825" s="9"/>
      <c r="I4825" s="9"/>
      <c r="J4825" s="9"/>
      <c r="K4825" s="9"/>
      <c r="L4825" s="69"/>
      <c r="M4825" s="67"/>
    </row>
    <row r="4826" spans="1:13" ht="15">
      <c r="A4826" s="28" t="s">
        <v>4130</v>
      </c>
      <c r="B4826" s="63" t="s">
        <v>3397</v>
      </c>
      <c r="C4826" s="3"/>
      <c r="D4826" s="3"/>
      <c r="E4826" s="9"/>
      <c r="F4826" s="9"/>
      <c r="G4826" s="9"/>
      <c r="H4826" s="9"/>
      <c r="I4826" s="9"/>
      <c r="J4826" s="9"/>
      <c r="K4826" s="9"/>
      <c r="L4826" s="69"/>
      <c r="M4826" s="67"/>
    </row>
    <row r="4827" spans="1:13" ht="15">
      <c r="A4827" s="28" t="s">
        <v>4131</v>
      </c>
      <c r="B4827" s="63" t="s">
        <v>3381</v>
      </c>
      <c r="C4827" s="3"/>
      <c r="D4827" s="3"/>
      <c r="E4827" s="9"/>
      <c r="F4827" s="9"/>
      <c r="G4827" s="9"/>
      <c r="H4827" s="9"/>
      <c r="I4827" s="9"/>
      <c r="J4827" s="9"/>
      <c r="K4827" s="9"/>
      <c r="L4827" s="69"/>
      <c r="M4827" s="67"/>
    </row>
    <row r="4828" spans="1:13" ht="15">
      <c r="A4828" s="28"/>
      <c r="B4828" s="63"/>
      <c r="E4828" s="9"/>
      <c r="F4828" s="9"/>
      <c r="G4828" s="9"/>
      <c r="H4828" s="9"/>
      <c r="I4828" s="9"/>
      <c r="J4828" s="9"/>
      <c r="K4828" s="9"/>
      <c r="L4828" s="69"/>
      <c r="M4828" s="67"/>
    </row>
    <row r="4829" spans="1:13" ht="15">
      <c r="A4829" s="28"/>
      <c r="B4829" s="63"/>
      <c r="E4829" s="9"/>
      <c r="L4829" s="69"/>
    </row>
    <row r="4830" spans="1:13" ht="15">
      <c r="A4830" s="28"/>
      <c r="B4830" s="63"/>
      <c r="E4830" s="9"/>
      <c r="L4830" s="69"/>
    </row>
    <row r="4831" spans="1:13" ht="25.5">
      <c r="A4831" s="23" t="s">
        <v>213</v>
      </c>
      <c r="L4831" s="69"/>
    </row>
    <row r="4832" spans="1:13">
      <c r="L4832" s="69"/>
    </row>
    <row r="4833" spans="1:23" ht="15">
      <c r="A4833" s="39"/>
      <c r="B4833" s="39"/>
      <c r="C4833" s="39"/>
      <c r="D4833" s="39"/>
      <c r="E4833" s="61">
        <v>2016</v>
      </c>
      <c r="F4833" s="61">
        <v>2017</v>
      </c>
      <c r="G4833" s="61">
        <v>2018</v>
      </c>
      <c r="H4833" s="61">
        <v>2019</v>
      </c>
      <c r="I4833" s="61">
        <v>2020</v>
      </c>
      <c r="J4833" s="61">
        <v>2021</v>
      </c>
      <c r="K4833" s="61">
        <v>2022</v>
      </c>
      <c r="L4833" s="69"/>
      <c r="M4833" s="70" t="s">
        <v>40</v>
      </c>
    </row>
    <row r="4834" spans="1:23" ht="15">
      <c r="A4834" s="28" t="s">
        <v>0</v>
      </c>
      <c r="B4834" s="63" t="s">
        <v>21</v>
      </c>
      <c r="E4834" s="217">
        <v>337.7</v>
      </c>
      <c r="F4834" s="212">
        <v>516.1</v>
      </c>
      <c r="G4834" s="9">
        <v>379.4</v>
      </c>
      <c r="H4834" s="9">
        <v>443.50000000000364</v>
      </c>
      <c r="I4834" s="9">
        <v>123.09999999999764</v>
      </c>
      <c r="J4834" s="212">
        <v>702.69999999999345</v>
      </c>
      <c r="K4834" s="217">
        <v>540.29999999999563</v>
      </c>
      <c r="L4834" s="69"/>
      <c r="M4834" s="67">
        <f t="shared" ref="M4834:M4865" si="124">SUM(E4834:K4834)</f>
        <v>3042.7999999999902</v>
      </c>
      <c r="O4834" t="s">
        <v>3111</v>
      </c>
      <c r="R4834" s="216" t="s">
        <v>3112</v>
      </c>
      <c r="S4834" s="277"/>
      <c r="T4834" s="63"/>
      <c r="U4834" s="347"/>
      <c r="V4834" s="63"/>
      <c r="W4834" s="63"/>
    </row>
    <row r="4835" spans="1:23" ht="15">
      <c r="A4835" s="28" t="s">
        <v>2</v>
      </c>
      <c r="B4835" s="63" t="s">
        <v>17</v>
      </c>
      <c r="E4835" s="9">
        <v>228</v>
      </c>
      <c r="F4835" s="9">
        <v>263.3</v>
      </c>
      <c r="G4835" s="212">
        <v>538.85</v>
      </c>
      <c r="H4835" s="9">
        <v>444.29999999999563</v>
      </c>
      <c r="I4835" s="9">
        <v>358.50000000000182</v>
      </c>
      <c r="J4835" s="9">
        <v>535.30000000001019</v>
      </c>
      <c r="K4835" s="9">
        <v>517.39999999999418</v>
      </c>
      <c r="L4835" s="69"/>
      <c r="M4835" s="67">
        <f t="shared" si="124"/>
        <v>2885.6500000000019</v>
      </c>
      <c r="O4835" t="s">
        <v>301</v>
      </c>
      <c r="S4835" s="225"/>
      <c r="T4835" s="63"/>
      <c r="U4835" s="347"/>
      <c r="V4835" s="63"/>
      <c r="W4835" s="63"/>
    </row>
    <row r="4836" spans="1:23" ht="15">
      <c r="A4836" s="28" t="s">
        <v>3</v>
      </c>
      <c r="B4836" s="63" t="s">
        <v>11</v>
      </c>
      <c r="E4836" s="9">
        <v>213.7</v>
      </c>
      <c r="F4836" s="217">
        <v>418.9</v>
      </c>
      <c r="G4836" s="217">
        <v>464.6</v>
      </c>
      <c r="H4836" s="9">
        <v>369.59999999999854</v>
      </c>
      <c r="I4836" s="9">
        <v>263.30000000000018</v>
      </c>
      <c r="J4836" s="217">
        <v>654.30000000000655</v>
      </c>
      <c r="K4836" s="9">
        <v>452.40000000001601</v>
      </c>
      <c r="L4836" s="69"/>
      <c r="M4836" s="67">
        <f t="shared" si="124"/>
        <v>2836.8000000000211</v>
      </c>
      <c r="O4836" t="s">
        <v>2489</v>
      </c>
      <c r="S4836" s="63"/>
      <c r="T4836" s="63"/>
      <c r="U4836" s="348"/>
      <c r="V4836" s="63"/>
      <c r="W4836" s="63"/>
    </row>
    <row r="4837" spans="1:23" ht="15">
      <c r="A4837" s="28" t="s">
        <v>5</v>
      </c>
      <c r="B4837" s="63" t="s">
        <v>39</v>
      </c>
      <c r="E4837" s="9">
        <v>258</v>
      </c>
      <c r="F4837" s="213">
        <v>454.5</v>
      </c>
      <c r="G4837" s="217">
        <v>379.5</v>
      </c>
      <c r="H4837" s="9">
        <v>278.19999999999709</v>
      </c>
      <c r="I4837" s="217">
        <v>403.30000000000018</v>
      </c>
      <c r="J4837" s="9">
        <v>567.60000000000218</v>
      </c>
      <c r="K4837" s="9">
        <v>327</v>
      </c>
      <c r="L4837" s="69"/>
      <c r="M4837" s="67">
        <f t="shared" si="124"/>
        <v>2668.0999999999995</v>
      </c>
      <c r="O4837" t="s">
        <v>1719</v>
      </c>
      <c r="S4837" s="277"/>
      <c r="T4837" s="63"/>
      <c r="U4837" s="347"/>
      <c r="V4837" s="63"/>
      <c r="W4837" s="63"/>
    </row>
    <row r="4838" spans="1:23" ht="15">
      <c r="A4838" s="28" t="s">
        <v>7</v>
      </c>
      <c r="B4838" s="63" t="s">
        <v>31</v>
      </c>
      <c r="E4838" s="217">
        <v>310.3</v>
      </c>
      <c r="F4838" s="9">
        <v>223.8</v>
      </c>
      <c r="G4838" s="217">
        <v>394.9</v>
      </c>
      <c r="H4838" s="213">
        <v>633.99999999998909</v>
      </c>
      <c r="I4838" s="9">
        <v>28.800000000002001</v>
      </c>
      <c r="J4838" s="9">
        <v>589.59999999999491</v>
      </c>
      <c r="K4838" s="9">
        <v>438.30000000000655</v>
      </c>
      <c r="L4838" s="69"/>
      <c r="M4838" s="67">
        <f t="shared" si="124"/>
        <v>2619.6999999999925</v>
      </c>
      <c r="O4838" t="s">
        <v>379</v>
      </c>
      <c r="S4838" s="225"/>
      <c r="T4838" s="63"/>
      <c r="U4838" s="347"/>
      <c r="V4838" s="63"/>
      <c r="W4838" s="63"/>
    </row>
    <row r="4839" spans="1:23" ht="15">
      <c r="A4839" s="28" t="s">
        <v>8</v>
      </c>
      <c r="B4839" s="63" t="s">
        <v>33</v>
      </c>
      <c r="E4839" s="9">
        <v>166.5</v>
      </c>
      <c r="F4839" s="9">
        <v>342.1</v>
      </c>
      <c r="G4839" s="9">
        <v>276.3</v>
      </c>
      <c r="H4839" s="9">
        <v>388.49999999999272</v>
      </c>
      <c r="I4839" s="9">
        <v>321.19999999999891</v>
      </c>
      <c r="J4839" s="9">
        <v>516.40000000000146</v>
      </c>
      <c r="K4839" s="9">
        <v>468.49999999999636</v>
      </c>
      <c r="L4839" s="69"/>
      <c r="M4839" s="67">
        <f t="shared" si="124"/>
        <v>2479.4999999999895</v>
      </c>
      <c r="S4839" s="225"/>
      <c r="T4839" s="63"/>
      <c r="U4839" s="347"/>
      <c r="V4839" s="63"/>
      <c r="W4839" s="63"/>
    </row>
    <row r="4840" spans="1:23" ht="15">
      <c r="A4840" s="28" t="s">
        <v>10</v>
      </c>
      <c r="B4840" s="63" t="s">
        <v>37</v>
      </c>
      <c r="E4840" s="9">
        <v>191.1</v>
      </c>
      <c r="F4840" s="9">
        <v>333.5</v>
      </c>
      <c r="G4840" s="9">
        <v>153.4</v>
      </c>
      <c r="H4840" s="9">
        <v>407.40000000000509</v>
      </c>
      <c r="I4840" s="217">
        <v>393.00000000000045</v>
      </c>
      <c r="J4840" s="9">
        <v>577.19999999998981</v>
      </c>
      <c r="K4840" s="9">
        <v>384.50000000000728</v>
      </c>
      <c r="L4840" s="69"/>
      <c r="M4840" s="67">
        <f t="shared" si="124"/>
        <v>2440.1000000000026</v>
      </c>
      <c r="O4840" t="s">
        <v>298</v>
      </c>
      <c r="S4840" s="277"/>
      <c r="T4840" s="63"/>
      <c r="U4840" s="347"/>
      <c r="V4840" s="63"/>
      <c r="W4840" s="63"/>
    </row>
    <row r="4841" spans="1:23" ht="15">
      <c r="A4841" s="28" t="s">
        <v>12</v>
      </c>
      <c r="B4841" s="63" t="s">
        <v>27</v>
      </c>
      <c r="E4841" s="213">
        <v>340</v>
      </c>
      <c r="F4841" s="9">
        <v>309.89999999999998</v>
      </c>
      <c r="G4841" s="9">
        <v>306.8</v>
      </c>
      <c r="H4841" s="9">
        <v>403.40000000000146</v>
      </c>
      <c r="I4841" s="9">
        <v>288.49999999999818</v>
      </c>
      <c r="J4841" s="9">
        <v>554.99999999999272</v>
      </c>
      <c r="K4841" s="9">
        <v>234.60000000000218</v>
      </c>
      <c r="L4841" s="69"/>
      <c r="M4841" s="67">
        <f t="shared" si="124"/>
        <v>2438.1999999999944</v>
      </c>
      <c r="O4841" t="s">
        <v>283</v>
      </c>
      <c r="S4841" s="277"/>
      <c r="T4841" s="63"/>
      <c r="U4841" s="347"/>
      <c r="V4841" s="63"/>
      <c r="W4841" s="63"/>
    </row>
    <row r="4842" spans="1:23" ht="15">
      <c r="A4842" s="28" t="s">
        <v>14</v>
      </c>
      <c r="B4842" s="63" t="s">
        <v>1</v>
      </c>
      <c r="E4842" s="214">
        <v>446.8</v>
      </c>
      <c r="F4842" s="217">
        <v>366.7</v>
      </c>
      <c r="G4842" s="9">
        <v>188.7</v>
      </c>
      <c r="H4842" s="217">
        <v>522.59999999999854</v>
      </c>
      <c r="I4842" s="9">
        <v>147.30000000000018</v>
      </c>
      <c r="J4842" s="9">
        <v>407.00000000000728</v>
      </c>
      <c r="K4842" s="9">
        <v>345.39999999999782</v>
      </c>
      <c r="L4842" s="69"/>
      <c r="M4842" s="67">
        <f t="shared" si="124"/>
        <v>2424.5000000000036</v>
      </c>
      <c r="O4842" t="s">
        <v>1298</v>
      </c>
      <c r="R4842" s="3" t="s">
        <v>1817</v>
      </c>
      <c r="S4842" s="277"/>
      <c r="T4842" s="63"/>
      <c r="U4842" s="347"/>
      <c r="V4842" s="63"/>
      <c r="W4842" s="63"/>
    </row>
    <row r="4843" spans="1:23" ht="15">
      <c r="A4843" s="28" t="s">
        <v>16</v>
      </c>
      <c r="B4843" s="63" t="s">
        <v>9</v>
      </c>
      <c r="E4843" s="212">
        <v>357.7</v>
      </c>
      <c r="F4843" s="217">
        <v>388.1</v>
      </c>
      <c r="G4843" s="9">
        <v>240.4</v>
      </c>
      <c r="H4843" s="217">
        <v>525.299999999992</v>
      </c>
      <c r="I4843" s="9">
        <v>45.5</v>
      </c>
      <c r="J4843" s="9">
        <v>506.49999999999272</v>
      </c>
      <c r="K4843" s="9">
        <v>350.70000000000437</v>
      </c>
      <c r="L4843" s="69"/>
      <c r="M4843" s="67">
        <f t="shared" si="124"/>
        <v>2414.1999999999889</v>
      </c>
      <c r="O4843" t="s">
        <v>1297</v>
      </c>
      <c r="S4843" s="225"/>
      <c r="T4843" s="63"/>
      <c r="U4843" s="348"/>
      <c r="V4843" s="63"/>
      <c r="W4843" s="63"/>
    </row>
    <row r="4844" spans="1:23" ht="15">
      <c r="A4844" s="28" t="s">
        <v>18</v>
      </c>
      <c r="B4844" s="63" t="s">
        <v>143</v>
      </c>
      <c r="E4844" s="9" t="s">
        <v>279</v>
      </c>
      <c r="F4844" s="217">
        <v>446.7</v>
      </c>
      <c r="G4844" s="9">
        <v>245.1</v>
      </c>
      <c r="H4844" s="9">
        <v>361.1000000000131</v>
      </c>
      <c r="I4844" s="9">
        <v>220.50000000000091</v>
      </c>
      <c r="J4844" s="217">
        <v>673.00000000000364</v>
      </c>
      <c r="K4844" s="9">
        <v>428.90000000000509</v>
      </c>
      <c r="L4844" s="69"/>
      <c r="M4844" s="67">
        <f t="shared" si="124"/>
        <v>2375.3000000000229</v>
      </c>
      <c r="O4844" t="s">
        <v>310</v>
      </c>
      <c r="S4844" s="63"/>
      <c r="T4844" s="63"/>
      <c r="U4844" s="347"/>
      <c r="V4844" s="63"/>
      <c r="W4844" s="63"/>
    </row>
    <row r="4845" spans="1:23" ht="15">
      <c r="A4845" s="28" t="s">
        <v>20</v>
      </c>
      <c r="B4845" s="63" t="s">
        <v>19</v>
      </c>
      <c r="E4845" s="9">
        <v>225.4</v>
      </c>
      <c r="F4845" s="214">
        <v>553.1</v>
      </c>
      <c r="G4845" s="9">
        <v>368.4</v>
      </c>
      <c r="H4845" s="9">
        <v>436.80000000000655</v>
      </c>
      <c r="I4845" s="217">
        <v>392.19999999999982</v>
      </c>
      <c r="J4845" s="9">
        <v>381.24999999999272</v>
      </c>
      <c r="K4845" s="9" t="s">
        <v>279</v>
      </c>
      <c r="L4845" s="69"/>
      <c r="M4845" s="67">
        <f t="shared" si="124"/>
        <v>2357.1499999999992</v>
      </c>
      <c r="O4845" t="s">
        <v>370</v>
      </c>
      <c r="R4845" s="3" t="s">
        <v>1817</v>
      </c>
      <c r="S4845" s="277"/>
      <c r="T4845" s="63"/>
      <c r="U4845" s="347"/>
      <c r="V4845" s="63"/>
      <c r="W4845" s="63"/>
    </row>
    <row r="4846" spans="1:23" ht="15">
      <c r="A4846" s="28" t="s">
        <v>22</v>
      </c>
      <c r="B4846" s="63" t="s">
        <v>23</v>
      </c>
      <c r="E4846" s="217">
        <v>278.5</v>
      </c>
      <c r="F4846" s="9">
        <v>301.89999999999998</v>
      </c>
      <c r="G4846" s="9">
        <v>191.5</v>
      </c>
      <c r="H4846" s="9">
        <v>468.90000000000509</v>
      </c>
      <c r="I4846" s="9">
        <v>175.10000000000127</v>
      </c>
      <c r="J4846" s="9">
        <v>419.60000000000946</v>
      </c>
      <c r="K4846" s="9">
        <v>495.39999999999782</v>
      </c>
      <c r="L4846" s="69"/>
      <c r="M4846" s="67">
        <f t="shared" si="124"/>
        <v>2330.9000000000137</v>
      </c>
      <c r="O4846" t="s">
        <v>294</v>
      </c>
      <c r="S4846" s="63"/>
      <c r="T4846" s="63"/>
      <c r="U4846" s="347"/>
      <c r="V4846" s="63"/>
      <c r="W4846" s="63"/>
    </row>
    <row r="4847" spans="1:23" ht="15">
      <c r="A4847" s="28" t="s">
        <v>24</v>
      </c>
      <c r="B4847" s="63" t="s">
        <v>142</v>
      </c>
      <c r="E4847" s="9" t="s">
        <v>279</v>
      </c>
      <c r="F4847" s="9">
        <v>297.7</v>
      </c>
      <c r="G4847" s="9">
        <v>241</v>
      </c>
      <c r="H4847" s="9">
        <v>429.20000000000073</v>
      </c>
      <c r="I4847" s="9">
        <v>38.100000000000364</v>
      </c>
      <c r="J4847" s="214">
        <v>726</v>
      </c>
      <c r="K4847" s="217">
        <v>546.10000000000946</v>
      </c>
      <c r="L4847" s="69"/>
      <c r="M4847" s="67">
        <f t="shared" si="124"/>
        <v>2278.1000000000104</v>
      </c>
      <c r="O4847" t="s">
        <v>356</v>
      </c>
      <c r="R4847" s="216" t="s">
        <v>1817</v>
      </c>
      <c r="S4847" s="277"/>
      <c r="T4847" s="63"/>
      <c r="U4847" s="348"/>
      <c r="V4847" s="63"/>
      <c r="W4847" s="63"/>
    </row>
    <row r="4848" spans="1:23" ht="15">
      <c r="A4848" s="28" t="s">
        <v>26</v>
      </c>
      <c r="B4848" s="63" t="s">
        <v>25</v>
      </c>
      <c r="E4848" s="9">
        <v>130.1</v>
      </c>
      <c r="F4848" s="217">
        <v>433</v>
      </c>
      <c r="G4848" s="9">
        <v>249.9</v>
      </c>
      <c r="H4848" s="9">
        <v>393.79999999999927</v>
      </c>
      <c r="I4848" s="9">
        <v>113.49999999999909</v>
      </c>
      <c r="J4848" s="9">
        <v>476.05000000000655</v>
      </c>
      <c r="K4848" s="9">
        <v>465.50000000000364</v>
      </c>
      <c r="L4848" s="69"/>
      <c r="M4848" s="67">
        <f t="shared" si="124"/>
        <v>2261.8500000000085</v>
      </c>
      <c r="O4848" t="s">
        <v>285</v>
      </c>
      <c r="S4848" s="63"/>
      <c r="T4848" s="63"/>
      <c r="U4848" s="347"/>
      <c r="V4848" s="63"/>
      <c r="W4848" s="63"/>
    </row>
    <row r="4849" spans="1:23" ht="15">
      <c r="A4849" s="28" t="s">
        <v>28</v>
      </c>
      <c r="B4849" s="63" t="s">
        <v>141</v>
      </c>
      <c r="E4849" s="9" t="s">
        <v>279</v>
      </c>
      <c r="F4849" s="9">
        <v>94.5</v>
      </c>
      <c r="G4849" s="217">
        <v>437.6</v>
      </c>
      <c r="H4849" s="9">
        <v>464.70000000000073</v>
      </c>
      <c r="I4849" s="9">
        <v>293.49999999999909</v>
      </c>
      <c r="J4849" s="217">
        <v>626.59999999998399</v>
      </c>
      <c r="K4849" s="9">
        <v>244.90000000000146</v>
      </c>
      <c r="L4849" s="69"/>
      <c r="M4849" s="67">
        <f t="shared" si="124"/>
        <v>2161.7999999999852</v>
      </c>
      <c r="O4849" t="s">
        <v>329</v>
      </c>
      <c r="S4849" s="277"/>
      <c r="T4849" s="63"/>
      <c r="U4849" s="348"/>
      <c r="V4849" s="63"/>
      <c r="W4849" s="63"/>
    </row>
    <row r="4850" spans="1:23" ht="15">
      <c r="A4850" s="28" t="s">
        <v>30</v>
      </c>
      <c r="B4850" s="63" t="s">
        <v>144</v>
      </c>
      <c r="E4850" s="9" t="s">
        <v>279</v>
      </c>
      <c r="F4850" s="9">
        <v>271.2</v>
      </c>
      <c r="G4850" s="9">
        <v>187.4</v>
      </c>
      <c r="H4850" s="217">
        <v>591.40000000000146</v>
      </c>
      <c r="I4850" s="9">
        <v>306.89999999999964</v>
      </c>
      <c r="J4850" s="9">
        <v>376.90000000000146</v>
      </c>
      <c r="K4850" s="9">
        <v>396.39999999999418</v>
      </c>
      <c r="L4850" s="69"/>
      <c r="M4850" s="67">
        <f t="shared" si="124"/>
        <v>2130.1999999999966</v>
      </c>
      <c r="O4850" t="s">
        <v>285</v>
      </c>
      <c r="S4850" s="63"/>
      <c r="T4850" s="63"/>
      <c r="U4850" s="347"/>
      <c r="V4850" s="63"/>
      <c r="W4850" s="63"/>
    </row>
    <row r="4851" spans="1:23" ht="15">
      <c r="A4851" s="28" t="s">
        <v>32</v>
      </c>
      <c r="B4851" s="63" t="s">
        <v>13</v>
      </c>
      <c r="E4851" s="217">
        <v>315.45</v>
      </c>
      <c r="F4851" s="9">
        <v>95.5</v>
      </c>
      <c r="G4851" s="9">
        <v>194.3</v>
      </c>
      <c r="H4851" s="9">
        <v>497.40000000000146</v>
      </c>
      <c r="I4851" s="9">
        <v>184.49999999999955</v>
      </c>
      <c r="J4851" s="9">
        <v>474.29999999999563</v>
      </c>
      <c r="K4851" s="9">
        <v>347.89999999999782</v>
      </c>
      <c r="L4851" s="69"/>
      <c r="M4851" s="67">
        <f t="shared" si="124"/>
        <v>2109.3499999999945</v>
      </c>
      <c r="O4851" t="s">
        <v>293</v>
      </c>
      <c r="S4851" s="277"/>
      <c r="T4851" s="63"/>
      <c r="U4851" s="347"/>
      <c r="V4851" s="63"/>
      <c r="W4851" s="63"/>
    </row>
    <row r="4852" spans="1:23" ht="15">
      <c r="A4852" s="28" t="s">
        <v>34</v>
      </c>
      <c r="B4852" s="63" t="s">
        <v>154</v>
      </c>
      <c r="E4852" s="9" t="s">
        <v>279</v>
      </c>
      <c r="F4852" s="9" t="s">
        <v>279</v>
      </c>
      <c r="G4852" s="213">
        <v>466.3</v>
      </c>
      <c r="H4852" s="217">
        <v>517.69999999999709</v>
      </c>
      <c r="I4852" s="9">
        <v>161.30000000000018</v>
      </c>
      <c r="J4852" s="9">
        <v>572.40000000000146</v>
      </c>
      <c r="K4852" s="9">
        <v>374.00000000000728</v>
      </c>
      <c r="L4852" s="69"/>
      <c r="M4852" s="67">
        <f t="shared" si="124"/>
        <v>2091.7000000000062</v>
      </c>
      <c r="O4852" t="s">
        <v>319</v>
      </c>
      <c r="S4852" s="277"/>
      <c r="T4852" s="63"/>
      <c r="U4852" s="347"/>
      <c r="V4852" s="63"/>
      <c r="W4852" s="63"/>
    </row>
    <row r="4853" spans="1:23" ht="15">
      <c r="A4853" s="28" t="s">
        <v>36</v>
      </c>
      <c r="B4853" s="63" t="s">
        <v>6</v>
      </c>
      <c r="E4853" s="217">
        <v>292.25</v>
      </c>
      <c r="F4853" s="217">
        <v>363.2</v>
      </c>
      <c r="G4853" s="9">
        <v>166.2</v>
      </c>
      <c r="H4853" s="9">
        <v>266.70000000001164</v>
      </c>
      <c r="I4853" s="9">
        <v>250.19999999999982</v>
      </c>
      <c r="J4853" s="217">
        <v>623.54999999999927</v>
      </c>
      <c r="K4853" s="9" t="s">
        <v>279</v>
      </c>
      <c r="L4853" s="69"/>
      <c r="M4853" s="67">
        <f t="shared" si="124"/>
        <v>1962.1000000000108</v>
      </c>
      <c r="O4853" t="s">
        <v>1849</v>
      </c>
      <c r="S4853" s="277"/>
      <c r="T4853" s="63"/>
      <c r="U4853" s="348"/>
      <c r="V4853" s="63"/>
      <c r="W4853" s="63"/>
    </row>
    <row r="4854" spans="1:23" ht="15">
      <c r="A4854" s="28" t="s">
        <v>38</v>
      </c>
      <c r="B4854" s="63" t="s">
        <v>796</v>
      </c>
      <c r="E4854" s="9" t="s">
        <v>279</v>
      </c>
      <c r="F4854" s="9" t="s">
        <v>279</v>
      </c>
      <c r="G4854" s="9" t="s">
        <v>279</v>
      </c>
      <c r="H4854" s="214">
        <v>695.59999999999491</v>
      </c>
      <c r="I4854" s="217">
        <v>382.19999999999982</v>
      </c>
      <c r="J4854" s="9">
        <v>548.49999999999636</v>
      </c>
      <c r="K4854" s="9">
        <v>258.00000000000364</v>
      </c>
      <c r="L4854" s="69"/>
      <c r="M4854" s="67">
        <f t="shared" si="124"/>
        <v>1884.2999999999947</v>
      </c>
      <c r="O4854" t="s">
        <v>322</v>
      </c>
      <c r="R4854" s="3" t="s">
        <v>1817</v>
      </c>
      <c r="S4854" s="225"/>
      <c r="T4854" s="63"/>
      <c r="U4854" s="347"/>
      <c r="V4854" s="63"/>
      <c r="W4854" s="63"/>
    </row>
    <row r="4855" spans="1:23" ht="15">
      <c r="A4855" s="28" t="s">
        <v>145</v>
      </c>
      <c r="B4855" s="63" t="s">
        <v>755</v>
      </c>
      <c r="E4855" s="9" t="s">
        <v>279</v>
      </c>
      <c r="F4855" s="9" t="s">
        <v>279</v>
      </c>
      <c r="G4855" s="9" t="s">
        <v>279</v>
      </c>
      <c r="H4855" s="217">
        <v>606.40000000000509</v>
      </c>
      <c r="I4855" s="217">
        <v>379.40000000000055</v>
      </c>
      <c r="J4855" s="9">
        <v>532.65000000000146</v>
      </c>
      <c r="K4855" s="9">
        <v>312.40000000000146</v>
      </c>
      <c r="L4855" s="69"/>
      <c r="M4855" s="67">
        <f t="shared" si="124"/>
        <v>1830.8500000000085</v>
      </c>
      <c r="O4855" t="s">
        <v>315</v>
      </c>
      <c r="S4855" s="63"/>
      <c r="T4855" s="63"/>
      <c r="U4855" s="348"/>
      <c r="V4855" s="63"/>
      <c r="W4855" s="63"/>
    </row>
    <row r="4856" spans="1:23" ht="15">
      <c r="A4856" s="28" t="s">
        <v>146</v>
      </c>
      <c r="B4856" s="63" t="s">
        <v>15</v>
      </c>
      <c r="E4856" s="9">
        <v>253.3</v>
      </c>
      <c r="F4856" s="9">
        <v>188.7</v>
      </c>
      <c r="G4856" s="9">
        <v>203.6</v>
      </c>
      <c r="H4856" s="9">
        <v>351.29999999999927</v>
      </c>
      <c r="I4856" s="9">
        <v>66.000000000001819</v>
      </c>
      <c r="J4856" s="9">
        <v>480.299999999992</v>
      </c>
      <c r="K4856" s="9">
        <v>268.10000000000218</v>
      </c>
      <c r="L4856" s="69"/>
      <c r="M4856" s="67">
        <f t="shared" si="124"/>
        <v>1811.2999999999952</v>
      </c>
      <c r="S4856" s="277"/>
      <c r="T4856" s="63"/>
      <c r="U4856" s="347"/>
      <c r="V4856" s="63"/>
      <c r="W4856" s="63"/>
    </row>
    <row r="4857" spans="1:23" ht="15">
      <c r="A4857" s="28" t="s">
        <v>147</v>
      </c>
      <c r="B4857" s="63" t="s">
        <v>155</v>
      </c>
      <c r="E4857" s="9" t="s">
        <v>279</v>
      </c>
      <c r="F4857" s="9" t="s">
        <v>279</v>
      </c>
      <c r="G4857" s="9">
        <v>104</v>
      </c>
      <c r="H4857" s="9">
        <v>453.59999999999854</v>
      </c>
      <c r="I4857" s="9">
        <v>83.999999999998181</v>
      </c>
      <c r="J4857" s="213">
        <v>697.09999999998763</v>
      </c>
      <c r="K4857" s="9">
        <v>467.99999999998545</v>
      </c>
      <c r="L4857" s="69"/>
      <c r="M4857" s="67">
        <f t="shared" si="124"/>
        <v>1806.6999999999698</v>
      </c>
      <c r="O4857" t="s">
        <v>283</v>
      </c>
      <c r="S4857" s="63"/>
      <c r="T4857" s="63"/>
      <c r="U4857" s="347"/>
      <c r="V4857" s="63"/>
      <c r="W4857" s="63"/>
    </row>
    <row r="4858" spans="1:23" ht="15">
      <c r="A4858" s="28" t="s">
        <v>151</v>
      </c>
      <c r="B4858" s="63" t="s">
        <v>779</v>
      </c>
      <c r="E4858" s="9" t="s">
        <v>279</v>
      </c>
      <c r="F4858" s="9" t="s">
        <v>279</v>
      </c>
      <c r="G4858" s="9" t="s">
        <v>279</v>
      </c>
      <c r="H4858" s="9">
        <v>282</v>
      </c>
      <c r="I4858" s="9">
        <v>364.20000000000255</v>
      </c>
      <c r="J4858" s="9">
        <v>554.99999999998909</v>
      </c>
      <c r="K4858" s="212">
        <v>604.80000000001019</v>
      </c>
      <c r="L4858" s="69"/>
      <c r="M4858" s="67">
        <f t="shared" si="124"/>
        <v>1806.0000000000018</v>
      </c>
      <c r="O4858" t="s">
        <v>301</v>
      </c>
      <c r="S4858" s="277"/>
      <c r="T4858" s="63"/>
      <c r="U4858" s="347"/>
      <c r="V4858" s="63"/>
      <c r="W4858" s="63"/>
    </row>
    <row r="4859" spans="1:23" ht="15">
      <c r="A4859" s="28" t="s">
        <v>157</v>
      </c>
      <c r="B4859" s="63" t="s">
        <v>753</v>
      </c>
      <c r="E4859" s="9" t="s">
        <v>279</v>
      </c>
      <c r="F4859" s="9" t="s">
        <v>279</v>
      </c>
      <c r="G4859" s="9" t="s">
        <v>279</v>
      </c>
      <c r="H4859" s="9">
        <v>418.39999999999782</v>
      </c>
      <c r="I4859" s="9">
        <v>287.40000000000009</v>
      </c>
      <c r="J4859" s="9">
        <v>589.10000000000218</v>
      </c>
      <c r="K4859" s="9">
        <v>463.09999999999127</v>
      </c>
      <c r="L4859" s="69"/>
      <c r="M4859" s="67">
        <f t="shared" si="124"/>
        <v>1757.9999999999914</v>
      </c>
      <c r="S4859" s="63"/>
      <c r="T4859" s="63"/>
      <c r="U4859" s="347"/>
      <c r="V4859" s="63"/>
      <c r="W4859" s="63"/>
    </row>
    <row r="4860" spans="1:23" ht="15">
      <c r="A4860" s="28" t="s">
        <v>159</v>
      </c>
      <c r="B4860" s="63" t="s">
        <v>749</v>
      </c>
      <c r="E4860" s="9" t="s">
        <v>279</v>
      </c>
      <c r="F4860" s="9" t="s">
        <v>279</v>
      </c>
      <c r="G4860" s="9" t="s">
        <v>279</v>
      </c>
      <c r="H4860" s="9">
        <v>488.59999999999854</v>
      </c>
      <c r="I4860" s="9">
        <v>207.60000000000127</v>
      </c>
      <c r="J4860" s="9">
        <v>558.19999999999709</v>
      </c>
      <c r="K4860" s="9">
        <v>491.70000000000073</v>
      </c>
      <c r="L4860" s="69"/>
      <c r="M4860" s="67">
        <f t="shared" si="124"/>
        <v>1746.0999999999976</v>
      </c>
      <c r="S4860" s="277"/>
      <c r="T4860" s="63"/>
      <c r="U4860" s="347"/>
      <c r="V4860" s="63"/>
      <c r="W4860" s="63"/>
    </row>
    <row r="4861" spans="1:23" ht="15">
      <c r="A4861" s="28" t="s">
        <v>160</v>
      </c>
      <c r="B4861" s="63" t="s">
        <v>162</v>
      </c>
      <c r="E4861" s="9" t="s">
        <v>279</v>
      </c>
      <c r="F4861" s="9" t="s">
        <v>279</v>
      </c>
      <c r="G4861" s="9">
        <v>211</v>
      </c>
      <c r="H4861" s="9">
        <v>493.20000000000073</v>
      </c>
      <c r="I4861" s="9">
        <v>349.30000000000064</v>
      </c>
      <c r="J4861" s="9">
        <v>341.99999999999636</v>
      </c>
      <c r="K4861" s="9">
        <v>309.49999999999636</v>
      </c>
      <c r="L4861" s="69"/>
      <c r="M4861" s="67">
        <f t="shared" si="124"/>
        <v>1704.9999999999941</v>
      </c>
      <c r="S4861" s="277"/>
      <c r="T4861" s="63"/>
      <c r="U4861" s="347"/>
      <c r="V4861" s="63"/>
      <c r="W4861" s="63"/>
    </row>
    <row r="4862" spans="1:23" ht="15">
      <c r="A4862" s="28" t="s">
        <v>161</v>
      </c>
      <c r="B4862" s="63" t="s">
        <v>153</v>
      </c>
      <c r="E4862" s="9" t="s">
        <v>279</v>
      </c>
      <c r="F4862" s="9" t="s">
        <v>279</v>
      </c>
      <c r="G4862" s="217">
        <v>411</v>
      </c>
      <c r="H4862" s="9">
        <v>446.30000000001382</v>
      </c>
      <c r="I4862" s="9">
        <v>69.699999999999363</v>
      </c>
      <c r="J4862" s="9">
        <v>536.00000000000364</v>
      </c>
      <c r="K4862" s="9">
        <v>240.30000000001382</v>
      </c>
      <c r="L4862" s="69"/>
      <c r="M4862" s="67">
        <f t="shared" si="124"/>
        <v>1703.3000000000306</v>
      </c>
      <c r="O4862" t="s">
        <v>288</v>
      </c>
      <c r="S4862" s="277"/>
      <c r="T4862" s="63"/>
      <c r="U4862" s="347"/>
      <c r="V4862" s="63"/>
      <c r="W4862" s="63"/>
    </row>
    <row r="4863" spans="1:23" ht="15">
      <c r="A4863" s="28" t="s">
        <v>163</v>
      </c>
      <c r="B4863" s="63" t="s">
        <v>788</v>
      </c>
      <c r="E4863" s="9" t="s">
        <v>279</v>
      </c>
      <c r="F4863" s="9" t="s">
        <v>279</v>
      </c>
      <c r="G4863" s="9" t="s">
        <v>279</v>
      </c>
      <c r="H4863" s="9">
        <v>455.39999999999782</v>
      </c>
      <c r="I4863" s="212">
        <v>490.20000000000073</v>
      </c>
      <c r="J4863" s="9">
        <v>501.20000000000073</v>
      </c>
      <c r="K4863" s="9">
        <v>250.99999999999272</v>
      </c>
      <c r="L4863" s="69"/>
      <c r="M4863" s="67">
        <f t="shared" si="124"/>
        <v>1697.799999999992</v>
      </c>
      <c r="O4863" t="s">
        <v>301</v>
      </c>
      <c r="S4863" s="63"/>
      <c r="T4863" s="63"/>
      <c r="U4863" s="347"/>
      <c r="V4863" s="63"/>
      <c r="W4863" s="63"/>
    </row>
    <row r="4864" spans="1:23" ht="15">
      <c r="A4864" s="28" t="s">
        <v>275</v>
      </c>
      <c r="B4864" s="63" t="s">
        <v>738</v>
      </c>
      <c r="E4864" s="9" t="s">
        <v>279</v>
      </c>
      <c r="F4864" s="9" t="s">
        <v>279</v>
      </c>
      <c r="G4864" s="9" t="s">
        <v>279</v>
      </c>
      <c r="H4864" s="9">
        <v>389.80000000000291</v>
      </c>
      <c r="I4864" s="9">
        <v>338.19999999999891</v>
      </c>
      <c r="J4864" s="9">
        <v>477.99999999998545</v>
      </c>
      <c r="K4864" s="9">
        <v>465.99999999998545</v>
      </c>
      <c r="L4864" s="69"/>
      <c r="M4864" s="67">
        <f t="shared" si="124"/>
        <v>1671.9999999999727</v>
      </c>
      <c r="S4864" s="63"/>
      <c r="T4864" s="63"/>
      <c r="U4864" s="347"/>
      <c r="V4864" s="63"/>
      <c r="W4864" s="63"/>
    </row>
    <row r="4865" spans="1:23" ht="15">
      <c r="A4865" s="28" t="s">
        <v>276</v>
      </c>
      <c r="B4865" s="63" t="s">
        <v>778</v>
      </c>
      <c r="E4865" s="9" t="s">
        <v>279</v>
      </c>
      <c r="F4865" s="9" t="s">
        <v>279</v>
      </c>
      <c r="G4865" s="9" t="s">
        <v>279</v>
      </c>
      <c r="H4865" s="217">
        <v>526.30000000000291</v>
      </c>
      <c r="I4865" s="9">
        <v>306.80000000000291</v>
      </c>
      <c r="J4865" s="9">
        <v>586.99999999999272</v>
      </c>
      <c r="K4865" s="9">
        <v>251.5</v>
      </c>
      <c r="L4865" s="69"/>
      <c r="M4865" s="67">
        <f t="shared" si="124"/>
        <v>1671.5999999999985</v>
      </c>
      <c r="O4865" t="s">
        <v>293</v>
      </c>
      <c r="S4865" s="225"/>
      <c r="T4865" s="63"/>
      <c r="U4865" s="347"/>
      <c r="V4865" s="63"/>
      <c r="W4865" s="63"/>
    </row>
    <row r="4866" spans="1:23" ht="15">
      <c r="A4866" s="28" t="s">
        <v>277</v>
      </c>
      <c r="B4866" s="63" t="s">
        <v>764</v>
      </c>
      <c r="E4866" s="9" t="s">
        <v>279</v>
      </c>
      <c r="F4866" s="9" t="s">
        <v>279</v>
      </c>
      <c r="G4866" s="9" t="s">
        <v>279</v>
      </c>
      <c r="H4866" s="9">
        <v>453.40000000000509</v>
      </c>
      <c r="I4866" s="9">
        <v>167.69999999999982</v>
      </c>
      <c r="J4866" s="9">
        <v>572.60000000000218</v>
      </c>
      <c r="K4866" s="9">
        <v>474.40000000000509</v>
      </c>
      <c r="L4866" s="69"/>
      <c r="M4866" s="67">
        <f t="shared" ref="M4866:M4897" si="125">SUM(E4866:K4866)</f>
        <v>1668.1000000000122</v>
      </c>
      <c r="S4866" s="63"/>
      <c r="T4866" s="63"/>
      <c r="U4866" s="347"/>
      <c r="V4866" s="63"/>
      <c r="W4866" s="63"/>
    </row>
    <row r="4867" spans="1:23" ht="15">
      <c r="A4867" s="28" t="s">
        <v>278</v>
      </c>
      <c r="B4867" s="63" t="s">
        <v>158</v>
      </c>
      <c r="E4867" s="9" t="s">
        <v>279</v>
      </c>
      <c r="F4867" s="9" t="s">
        <v>279</v>
      </c>
      <c r="G4867" s="9">
        <v>205.2</v>
      </c>
      <c r="H4867" s="217">
        <v>559.89999999999054</v>
      </c>
      <c r="I4867" s="213">
        <v>435.10000000000036</v>
      </c>
      <c r="J4867" s="9">
        <v>457.59999999999854</v>
      </c>
      <c r="K4867" s="9" t="s">
        <v>279</v>
      </c>
      <c r="L4867" s="69"/>
      <c r="M4867" s="67">
        <f t="shared" si="125"/>
        <v>1657.7999999999895</v>
      </c>
      <c r="O4867" t="s">
        <v>292</v>
      </c>
      <c r="S4867" s="277"/>
      <c r="T4867" s="63"/>
      <c r="U4867" s="347"/>
      <c r="V4867" s="63"/>
      <c r="W4867" s="63"/>
    </row>
    <row r="4868" spans="1:23" ht="15">
      <c r="A4868" s="28" t="s">
        <v>735</v>
      </c>
      <c r="B4868" s="63" t="s">
        <v>35</v>
      </c>
      <c r="E4868" s="217">
        <v>335.9</v>
      </c>
      <c r="F4868" s="9">
        <v>284.39999999999998</v>
      </c>
      <c r="G4868" s="217">
        <v>416.7</v>
      </c>
      <c r="H4868" s="9">
        <v>364.80000000000291</v>
      </c>
      <c r="I4868" s="9">
        <v>248.64999999999873</v>
      </c>
      <c r="J4868" s="9" t="s">
        <v>279</v>
      </c>
      <c r="K4868" s="9" t="s">
        <v>279</v>
      </c>
      <c r="L4868" s="69"/>
      <c r="M4868" s="67">
        <f t="shared" si="125"/>
        <v>1650.4500000000016</v>
      </c>
      <c r="O4868" t="s">
        <v>299</v>
      </c>
      <c r="S4868" s="63"/>
      <c r="T4868" s="63"/>
      <c r="U4868" s="347"/>
      <c r="V4868" s="63"/>
      <c r="W4868" s="63"/>
    </row>
    <row r="4869" spans="1:23" ht="15">
      <c r="A4869" s="28" t="s">
        <v>736</v>
      </c>
      <c r="B4869" s="63" t="s">
        <v>783</v>
      </c>
      <c r="E4869" s="9" t="s">
        <v>279</v>
      </c>
      <c r="F4869" s="9" t="s">
        <v>279</v>
      </c>
      <c r="G4869" s="9" t="s">
        <v>279</v>
      </c>
      <c r="H4869" s="9">
        <v>515.39999999999418</v>
      </c>
      <c r="I4869" s="9">
        <v>227.79999999999927</v>
      </c>
      <c r="J4869" s="9">
        <v>496.89999999999418</v>
      </c>
      <c r="K4869" s="9">
        <v>399.70000000000437</v>
      </c>
      <c r="L4869" s="69"/>
      <c r="M4869" s="67">
        <f t="shared" si="125"/>
        <v>1639.799999999992</v>
      </c>
      <c r="S4869" s="28"/>
      <c r="T4869" s="63"/>
      <c r="U4869" s="348"/>
      <c r="V4869" s="63"/>
      <c r="W4869" s="63"/>
    </row>
    <row r="4870" spans="1:23" ht="15">
      <c r="A4870" s="28" t="s">
        <v>737</v>
      </c>
      <c r="B4870" s="63" t="s">
        <v>800</v>
      </c>
      <c r="E4870" s="9" t="s">
        <v>279</v>
      </c>
      <c r="F4870" s="9" t="s">
        <v>279</v>
      </c>
      <c r="G4870" s="9" t="s">
        <v>279</v>
      </c>
      <c r="H4870" s="9">
        <v>362.50000000000364</v>
      </c>
      <c r="I4870" s="9">
        <v>80.199999999997999</v>
      </c>
      <c r="J4870" s="9">
        <v>568.64999999999418</v>
      </c>
      <c r="K4870" s="213">
        <v>603.80000000000655</v>
      </c>
      <c r="L4870" s="69"/>
      <c r="M4870" s="67">
        <f t="shared" si="125"/>
        <v>1615.1500000000024</v>
      </c>
      <c r="O4870" t="s">
        <v>283</v>
      </c>
      <c r="S4870" s="63"/>
      <c r="T4870" s="63"/>
      <c r="U4870" s="347"/>
      <c r="V4870" s="63"/>
      <c r="W4870" s="63"/>
    </row>
    <row r="4871" spans="1:23" ht="15">
      <c r="A4871" s="28" t="s">
        <v>739</v>
      </c>
      <c r="B4871" s="63" t="s">
        <v>763</v>
      </c>
      <c r="E4871" s="9" t="s">
        <v>279</v>
      </c>
      <c r="F4871" s="9" t="s">
        <v>279</v>
      </c>
      <c r="G4871" s="9" t="s">
        <v>279</v>
      </c>
      <c r="H4871" s="212">
        <v>672.59999999999491</v>
      </c>
      <c r="I4871" s="9">
        <v>124.00000000000045</v>
      </c>
      <c r="J4871" s="9">
        <v>430.10000000000218</v>
      </c>
      <c r="K4871" s="9">
        <v>363.19999999999709</v>
      </c>
      <c r="L4871" s="69"/>
      <c r="M4871" s="67">
        <f t="shared" si="125"/>
        <v>1589.8999999999946</v>
      </c>
      <c r="O4871" t="s">
        <v>301</v>
      </c>
      <c r="S4871" s="277"/>
      <c r="T4871" s="63"/>
      <c r="U4871" s="348"/>
      <c r="V4871" s="63"/>
      <c r="W4871" s="63"/>
    </row>
    <row r="4872" spans="1:23" ht="15">
      <c r="A4872" s="28" t="s">
        <v>745</v>
      </c>
      <c r="B4872" s="63" t="s">
        <v>156</v>
      </c>
      <c r="E4872" s="9" t="s">
        <v>279</v>
      </c>
      <c r="F4872" s="9" t="s">
        <v>279</v>
      </c>
      <c r="G4872" s="9">
        <v>145</v>
      </c>
      <c r="H4872" s="9">
        <v>247.70000000000073</v>
      </c>
      <c r="I4872" s="9">
        <v>364.09999999999945</v>
      </c>
      <c r="J4872" s="9">
        <v>356.00000000000364</v>
      </c>
      <c r="K4872" s="9">
        <v>393.00000000000364</v>
      </c>
      <c r="L4872" s="69"/>
      <c r="M4872" s="67">
        <f t="shared" si="125"/>
        <v>1505.8000000000075</v>
      </c>
      <c r="S4872" s="277"/>
      <c r="T4872" s="63"/>
      <c r="U4872" s="348"/>
      <c r="V4872" s="63"/>
      <c r="W4872" s="63"/>
    </row>
    <row r="4873" spans="1:23" ht="15">
      <c r="A4873" s="28" t="s">
        <v>747</v>
      </c>
      <c r="B4873" s="63" t="s">
        <v>733</v>
      </c>
      <c r="E4873" s="9" t="s">
        <v>279</v>
      </c>
      <c r="F4873" s="9" t="s">
        <v>279</v>
      </c>
      <c r="G4873" s="9" t="s">
        <v>279</v>
      </c>
      <c r="H4873" s="9">
        <v>285.20000000000073</v>
      </c>
      <c r="I4873" s="9">
        <v>242.20000000000073</v>
      </c>
      <c r="J4873" s="9">
        <v>574.20000000000073</v>
      </c>
      <c r="K4873" s="9">
        <v>389</v>
      </c>
      <c r="L4873" s="69"/>
      <c r="M4873" s="67">
        <f t="shared" si="125"/>
        <v>1490.6000000000022</v>
      </c>
      <c r="S4873" s="225"/>
      <c r="T4873" s="63"/>
      <c r="U4873" s="348"/>
      <c r="V4873" s="63"/>
      <c r="W4873" s="63"/>
    </row>
    <row r="4874" spans="1:23" ht="15">
      <c r="A4874" s="28" t="s">
        <v>750</v>
      </c>
      <c r="B4874" s="63" t="s">
        <v>29</v>
      </c>
      <c r="E4874" s="217">
        <v>319.8</v>
      </c>
      <c r="F4874" s="217">
        <v>369.8</v>
      </c>
      <c r="G4874" s="217">
        <v>441</v>
      </c>
      <c r="H4874" s="9" t="s">
        <v>279</v>
      </c>
      <c r="I4874" s="9" t="s">
        <v>279</v>
      </c>
      <c r="J4874" s="9">
        <v>358.89999999999782</v>
      </c>
      <c r="K4874" s="9" t="s">
        <v>279</v>
      </c>
      <c r="L4874" s="69"/>
      <c r="M4874" s="67">
        <f t="shared" si="125"/>
        <v>1489.4999999999977</v>
      </c>
      <c r="O4874" t="s">
        <v>378</v>
      </c>
      <c r="S4874" s="63"/>
      <c r="T4874" s="63"/>
      <c r="U4874" s="348"/>
      <c r="V4874" s="63"/>
      <c r="W4874" s="63"/>
    </row>
    <row r="4875" spans="1:23" ht="15">
      <c r="A4875" s="28" t="s">
        <v>751</v>
      </c>
      <c r="B4875" s="63" t="s">
        <v>762</v>
      </c>
      <c r="E4875" s="9" t="s">
        <v>279</v>
      </c>
      <c r="F4875" s="9" t="s">
        <v>279</v>
      </c>
      <c r="G4875" s="9" t="s">
        <v>279</v>
      </c>
      <c r="H4875" s="9">
        <v>373.60000000000218</v>
      </c>
      <c r="I4875" s="9">
        <v>115.5</v>
      </c>
      <c r="J4875" s="9">
        <v>536.09999999999127</v>
      </c>
      <c r="K4875" s="9">
        <v>447.39999999999782</v>
      </c>
      <c r="L4875" s="69"/>
      <c r="M4875" s="67">
        <f t="shared" si="125"/>
        <v>1472.5999999999913</v>
      </c>
      <c r="S4875" s="63"/>
      <c r="T4875" s="63"/>
      <c r="U4875" s="347"/>
      <c r="V4875" s="63"/>
      <c r="W4875" s="63"/>
    </row>
    <row r="4876" spans="1:23" ht="15">
      <c r="A4876" s="28" t="s">
        <v>754</v>
      </c>
      <c r="B4876" s="63" t="s">
        <v>746</v>
      </c>
      <c r="E4876" s="9" t="s">
        <v>279</v>
      </c>
      <c r="F4876" s="9" t="s">
        <v>279</v>
      </c>
      <c r="G4876" s="9" t="s">
        <v>279</v>
      </c>
      <c r="H4876" s="9">
        <v>465.29999999998836</v>
      </c>
      <c r="I4876" s="9">
        <v>48.999999999999091</v>
      </c>
      <c r="J4876" s="9">
        <v>546.3500000000131</v>
      </c>
      <c r="K4876" s="9">
        <v>409.30000000000655</v>
      </c>
      <c r="L4876" s="69"/>
      <c r="M4876" s="67">
        <f t="shared" si="125"/>
        <v>1469.9500000000071</v>
      </c>
      <c r="S4876" s="277"/>
      <c r="T4876" s="63"/>
      <c r="U4876" s="347"/>
      <c r="V4876" s="63"/>
      <c r="W4876" s="63"/>
    </row>
    <row r="4877" spans="1:23" ht="15">
      <c r="A4877" s="28" t="s">
        <v>756</v>
      </c>
      <c r="B4877" s="63" t="s">
        <v>757</v>
      </c>
      <c r="E4877" s="9" t="s">
        <v>279</v>
      </c>
      <c r="F4877" s="9" t="s">
        <v>279</v>
      </c>
      <c r="G4877" s="9" t="s">
        <v>279</v>
      </c>
      <c r="H4877" s="9">
        <v>391.50000000000728</v>
      </c>
      <c r="I4877" s="9">
        <v>204.69999999999891</v>
      </c>
      <c r="J4877" s="9">
        <v>403.50000000000364</v>
      </c>
      <c r="K4877" s="9">
        <v>419</v>
      </c>
      <c r="L4877" s="69"/>
      <c r="M4877" s="67">
        <f t="shared" si="125"/>
        <v>1418.7000000000098</v>
      </c>
      <c r="S4877" s="277"/>
      <c r="T4877" s="63"/>
      <c r="U4877" s="348"/>
      <c r="V4877" s="63"/>
      <c r="W4877" s="63"/>
    </row>
    <row r="4878" spans="1:23" ht="15">
      <c r="A4878" s="28" t="s">
        <v>761</v>
      </c>
      <c r="B4878" s="229" t="s">
        <v>1655</v>
      </c>
      <c r="C4878" s="3"/>
      <c r="D4878" s="3"/>
      <c r="E4878" s="9" t="s">
        <v>279</v>
      </c>
      <c r="F4878" s="9" t="s">
        <v>279</v>
      </c>
      <c r="G4878" s="9" t="s">
        <v>279</v>
      </c>
      <c r="H4878" s="9" t="s">
        <v>279</v>
      </c>
      <c r="I4878" s="9">
        <v>242.5</v>
      </c>
      <c r="J4878" s="9">
        <v>496.49999999999636</v>
      </c>
      <c r="K4878" s="214">
        <v>616.70000000001164</v>
      </c>
      <c r="L4878" s="69"/>
      <c r="M4878" s="67">
        <f t="shared" si="125"/>
        <v>1355.700000000008</v>
      </c>
      <c r="O4878" t="s">
        <v>282</v>
      </c>
      <c r="R4878" s="216" t="s">
        <v>1817</v>
      </c>
      <c r="S4878" s="225"/>
      <c r="T4878" s="63"/>
      <c r="U4878" s="347"/>
      <c r="V4878" s="63"/>
      <c r="W4878" s="63"/>
    </row>
    <row r="4879" spans="1:23" ht="15">
      <c r="A4879" s="28" t="s">
        <v>765</v>
      </c>
      <c r="B4879" s="229" t="s">
        <v>1661</v>
      </c>
      <c r="C4879" s="3"/>
      <c r="D4879" s="3"/>
      <c r="E4879" s="9" t="s">
        <v>279</v>
      </c>
      <c r="F4879" s="9" t="s">
        <v>279</v>
      </c>
      <c r="G4879" s="9" t="s">
        <v>279</v>
      </c>
      <c r="H4879" s="9" t="s">
        <v>279</v>
      </c>
      <c r="I4879" s="9">
        <v>241</v>
      </c>
      <c r="J4879" s="9">
        <v>520.5</v>
      </c>
      <c r="K4879" s="217">
        <v>560.80000000000291</v>
      </c>
      <c r="L4879" s="69"/>
      <c r="M4879" s="67">
        <f t="shared" si="125"/>
        <v>1322.3000000000029</v>
      </c>
      <c r="O4879" t="s">
        <v>285</v>
      </c>
      <c r="S4879" s="225"/>
      <c r="T4879" s="63"/>
      <c r="U4879" s="347"/>
      <c r="V4879" s="63"/>
      <c r="W4879" s="63"/>
    </row>
    <row r="4880" spans="1:23" ht="15">
      <c r="A4880" s="28" t="s">
        <v>766</v>
      </c>
      <c r="B4880" s="63" t="s">
        <v>4</v>
      </c>
      <c r="E4880" s="9">
        <v>86.9</v>
      </c>
      <c r="F4880" s="9">
        <v>245.7</v>
      </c>
      <c r="G4880" s="9">
        <v>218.6</v>
      </c>
      <c r="H4880" s="9">
        <v>117.60000000000582</v>
      </c>
      <c r="I4880" s="214">
        <v>633.69999999999982</v>
      </c>
      <c r="J4880" s="9" t="s">
        <v>279</v>
      </c>
      <c r="K4880" s="9" t="s">
        <v>279</v>
      </c>
      <c r="L4880" s="69"/>
      <c r="M4880" s="67">
        <f t="shared" si="125"/>
        <v>1302.5000000000057</v>
      </c>
      <c r="O4880" t="s">
        <v>282</v>
      </c>
      <c r="R4880" s="216" t="s">
        <v>1817</v>
      </c>
      <c r="S4880" s="225"/>
      <c r="T4880" s="63"/>
      <c r="U4880" s="347"/>
      <c r="V4880" s="63"/>
      <c r="W4880" s="63"/>
    </row>
    <row r="4881" spans="1:23" ht="15">
      <c r="A4881" s="28" t="s">
        <v>767</v>
      </c>
      <c r="B4881" s="63" t="s">
        <v>782</v>
      </c>
      <c r="E4881" s="9" t="s">
        <v>279</v>
      </c>
      <c r="F4881" s="9" t="s">
        <v>279</v>
      </c>
      <c r="G4881" s="9" t="s">
        <v>279</v>
      </c>
      <c r="H4881" s="9">
        <v>258.60000000000946</v>
      </c>
      <c r="I4881" s="9">
        <v>276.30000000000018</v>
      </c>
      <c r="J4881" s="9">
        <v>369.50000000000364</v>
      </c>
      <c r="K4881" s="9">
        <v>386.99999999999272</v>
      </c>
      <c r="L4881" s="69"/>
      <c r="M4881" s="67">
        <f t="shared" si="125"/>
        <v>1291.400000000006</v>
      </c>
      <c r="S4881" s="277"/>
      <c r="T4881" s="63"/>
      <c r="U4881" s="348"/>
      <c r="V4881" s="63"/>
      <c r="W4881" s="63"/>
    </row>
    <row r="4882" spans="1:23" ht="15">
      <c r="A4882" s="28" t="s">
        <v>773</v>
      </c>
      <c r="B4882" s="63" t="s">
        <v>734</v>
      </c>
      <c r="E4882" s="9" t="s">
        <v>279</v>
      </c>
      <c r="F4882" s="9" t="s">
        <v>279</v>
      </c>
      <c r="G4882" s="9" t="s">
        <v>279</v>
      </c>
      <c r="H4882" s="9">
        <v>102.29999999999927</v>
      </c>
      <c r="I4882" s="9">
        <v>279.90000000000146</v>
      </c>
      <c r="J4882" s="9">
        <v>433.75000000000364</v>
      </c>
      <c r="K4882" s="9">
        <v>465.90000000001237</v>
      </c>
      <c r="L4882" s="69"/>
      <c r="M4882" s="67">
        <f t="shared" si="125"/>
        <v>1281.8500000000167</v>
      </c>
      <c r="S4882" s="63"/>
      <c r="T4882" s="63"/>
      <c r="U4882" s="347"/>
      <c r="V4882" s="63"/>
      <c r="W4882" s="63"/>
    </row>
    <row r="4883" spans="1:23" ht="15">
      <c r="A4883" s="28" t="s">
        <v>781</v>
      </c>
      <c r="B4883" s="229" t="s">
        <v>1659</v>
      </c>
      <c r="C4883" s="3"/>
      <c r="D4883" s="3"/>
      <c r="E4883" s="9" t="s">
        <v>279</v>
      </c>
      <c r="F4883" s="9" t="s">
        <v>279</v>
      </c>
      <c r="G4883" s="9" t="s">
        <v>279</v>
      </c>
      <c r="H4883" s="9" t="s">
        <v>279</v>
      </c>
      <c r="I4883" s="9">
        <v>183.99999999999955</v>
      </c>
      <c r="J4883" s="9">
        <v>564.79999999999927</v>
      </c>
      <c r="K4883" s="9">
        <v>497.74999999999272</v>
      </c>
      <c r="L4883" s="69"/>
      <c r="M4883" s="67">
        <f t="shared" si="125"/>
        <v>1246.5499999999915</v>
      </c>
      <c r="S4883" s="277"/>
      <c r="T4883" s="63"/>
      <c r="U4883" s="347"/>
      <c r="V4883" s="63"/>
      <c r="W4883" s="63"/>
    </row>
    <row r="4884" spans="1:23" ht="15">
      <c r="A4884" s="28" t="s">
        <v>785</v>
      </c>
      <c r="B4884" s="229" t="s">
        <v>1647</v>
      </c>
      <c r="C4884" s="3"/>
      <c r="D4884" s="3"/>
      <c r="E4884" s="9" t="s">
        <v>279</v>
      </c>
      <c r="F4884" s="9" t="s">
        <v>279</v>
      </c>
      <c r="G4884" s="9" t="s">
        <v>279</v>
      </c>
      <c r="H4884" s="9" t="s">
        <v>279</v>
      </c>
      <c r="I4884" s="9">
        <v>104.55000000000018</v>
      </c>
      <c r="J4884" s="217">
        <v>630.49999999999272</v>
      </c>
      <c r="K4884" s="9">
        <v>500</v>
      </c>
      <c r="L4884" s="69"/>
      <c r="M4884" s="67">
        <f t="shared" si="125"/>
        <v>1235.0499999999929</v>
      </c>
      <c r="O4884" t="s">
        <v>293</v>
      </c>
      <c r="S4884" s="63"/>
      <c r="T4884" s="63"/>
      <c r="U4884" s="348"/>
      <c r="V4884" s="63"/>
      <c r="W4884" s="63"/>
    </row>
    <row r="4885" spans="1:23" ht="15">
      <c r="A4885" s="28" t="s">
        <v>786</v>
      </c>
      <c r="B4885" s="63" t="s">
        <v>748</v>
      </c>
      <c r="E4885" s="9" t="s">
        <v>279</v>
      </c>
      <c r="F4885" s="9" t="s">
        <v>279</v>
      </c>
      <c r="G4885" s="9" t="s">
        <v>279</v>
      </c>
      <c r="H4885" s="9">
        <v>404.70000000000437</v>
      </c>
      <c r="I4885" s="9">
        <v>292.10000000000127</v>
      </c>
      <c r="J4885" s="9" t="s">
        <v>279</v>
      </c>
      <c r="K4885" s="217">
        <v>528.1000000000131</v>
      </c>
      <c r="L4885" s="69"/>
      <c r="M4885" s="67">
        <f t="shared" si="125"/>
        <v>1224.9000000000187</v>
      </c>
      <c r="O4885" t="s">
        <v>294</v>
      </c>
      <c r="S4885" s="63"/>
      <c r="T4885" s="63"/>
      <c r="U4885" s="347"/>
      <c r="V4885" s="63"/>
      <c r="W4885" s="63"/>
    </row>
    <row r="4886" spans="1:23" ht="15">
      <c r="A4886" s="28" t="s">
        <v>787</v>
      </c>
      <c r="B4886" s="63" t="s">
        <v>728</v>
      </c>
      <c r="E4886" s="9" t="s">
        <v>279</v>
      </c>
      <c r="F4886" s="9" t="s">
        <v>279</v>
      </c>
      <c r="G4886" s="9" t="s">
        <v>279</v>
      </c>
      <c r="H4886" s="9">
        <v>367.200000000008</v>
      </c>
      <c r="I4886" s="9">
        <v>94.300000000001091</v>
      </c>
      <c r="J4886" s="9">
        <v>380.09999999999854</v>
      </c>
      <c r="K4886" s="9">
        <v>332.79999999999927</v>
      </c>
      <c r="L4886" s="69"/>
      <c r="M4886" s="67">
        <f t="shared" si="125"/>
        <v>1174.4000000000069</v>
      </c>
      <c r="S4886" s="63"/>
      <c r="T4886" s="63"/>
      <c r="U4886" s="347"/>
      <c r="V4886" s="63"/>
      <c r="W4886" s="63"/>
    </row>
    <row r="4887" spans="1:23" ht="15">
      <c r="A4887" s="28" t="s">
        <v>793</v>
      </c>
      <c r="B4887" s="277" t="s">
        <v>2010</v>
      </c>
      <c r="C4887" s="3"/>
      <c r="D4887" s="3"/>
      <c r="E4887" s="9" t="s">
        <v>279</v>
      </c>
      <c r="F4887" s="9" t="s">
        <v>279</v>
      </c>
      <c r="G4887" s="9" t="s">
        <v>279</v>
      </c>
      <c r="H4887" s="9" t="s">
        <v>279</v>
      </c>
      <c r="I4887" s="9" t="s">
        <v>279</v>
      </c>
      <c r="J4887" s="9">
        <v>597.49999999999272</v>
      </c>
      <c r="K4887" s="217">
        <v>567.99999999999636</v>
      </c>
      <c r="L4887" s="69"/>
      <c r="M4887" s="67">
        <f t="shared" si="125"/>
        <v>1165.4999999999891</v>
      </c>
      <c r="O4887" t="s">
        <v>284</v>
      </c>
      <c r="S4887" s="28"/>
      <c r="T4887" s="63"/>
      <c r="U4887" s="347"/>
      <c r="V4887" s="63"/>
      <c r="W4887" s="63"/>
    </row>
    <row r="4888" spans="1:23" ht="15">
      <c r="A4888" s="28" t="s">
        <v>794</v>
      </c>
      <c r="B4888" s="229" t="s">
        <v>1657</v>
      </c>
      <c r="C4888" s="3"/>
      <c r="D4888" s="3"/>
      <c r="E4888" s="9" t="s">
        <v>279</v>
      </c>
      <c r="F4888" s="9" t="s">
        <v>279</v>
      </c>
      <c r="G4888" s="9" t="s">
        <v>279</v>
      </c>
      <c r="H4888" s="9" t="s">
        <v>279</v>
      </c>
      <c r="I4888" s="9">
        <v>203.30000000000064</v>
      </c>
      <c r="J4888" s="217">
        <v>662.3999999999869</v>
      </c>
      <c r="K4888" s="9">
        <v>294.29999999999927</v>
      </c>
      <c r="L4888" s="69"/>
      <c r="M4888" s="67">
        <f t="shared" si="125"/>
        <v>1159.9999999999868</v>
      </c>
      <c r="O4888" t="s">
        <v>285</v>
      </c>
      <c r="S4888" s="63"/>
      <c r="T4888" s="63"/>
      <c r="U4888" s="347"/>
      <c r="V4888" s="63"/>
      <c r="W4888" s="63"/>
    </row>
    <row r="4889" spans="1:23" ht="15">
      <c r="A4889" s="28" t="s">
        <v>795</v>
      </c>
      <c r="B4889" s="229" t="s">
        <v>1643</v>
      </c>
      <c r="C4889" s="3"/>
      <c r="D4889" s="3"/>
      <c r="E4889" s="9" t="s">
        <v>279</v>
      </c>
      <c r="F4889" s="9" t="s">
        <v>279</v>
      </c>
      <c r="G4889" s="9" t="s">
        <v>279</v>
      </c>
      <c r="H4889" s="9" t="s">
        <v>279</v>
      </c>
      <c r="I4889" s="9">
        <v>167.69999999999936</v>
      </c>
      <c r="J4889" s="9">
        <v>606.54999999999927</v>
      </c>
      <c r="K4889" s="9">
        <v>359.89999999999418</v>
      </c>
      <c r="L4889" s="69"/>
      <c r="M4889" s="67">
        <f t="shared" si="125"/>
        <v>1134.1499999999928</v>
      </c>
      <c r="S4889" s="225"/>
      <c r="T4889" s="63"/>
      <c r="U4889" s="347"/>
      <c r="V4889" s="63"/>
      <c r="W4889" s="63"/>
    </row>
    <row r="4890" spans="1:23" ht="15">
      <c r="A4890" s="28" t="s">
        <v>797</v>
      </c>
      <c r="B4890" s="277" t="s">
        <v>2002</v>
      </c>
      <c r="C4890" s="3"/>
      <c r="D4890" s="3"/>
      <c r="E4890" s="9" t="s">
        <v>279</v>
      </c>
      <c r="F4890" s="9" t="s">
        <v>279</v>
      </c>
      <c r="G4890" s="9" t="s">
        <v>279</v>
      </c>
      <c r="H4890" s="9" t="s">
        <v>279</v>
      </c>
      <c r="I4890" s="9" t="s">
        <v>279</v>
      </c>
      <c r="J4890" s="9">
        <v>594.79999999999927</v>
      </c>
      <c r="K4890" s="217">
        <v>532.39999999999418</v>
      </c>
      <c r="L4890" s="69"/>
      <c r="M4890" s="67">
        <f t="shared" si="125"/>
        <v>1127.1999999999935</v>
      </c>
      <c r="O4890" t="s">
        <v>288</v>
      </c>
      <c r="S4890" s="63"/>
      <c r="T4890" s="63"/>
      <c r="U4890" s="347"/>
      <c r="V4890" s="63"/>
      <c r="W4890" s="63"/>
    </row>
    <row r="4891" spans="1:23" ht="15">
      <c r="A4891" s="28" t="s">
        <v>798</v>
      </c>
      <c r="B4891" s="63" t="s">
        <v>771</v>
      </c>
      <c r="E4891" s="9" t="s">
        <v>279</v>
      </c>
      <c r="F4891" s="9" t="s">
        <v>279</v>
      </c>
      <c r="G4891" s="9" t="s">
        <v>279</v>
      </c>
      <c r="H4891" s="9">
        <v>233.00000000000364</v>
      </c>
      <c r="I4891" s="9">
        <v>132</v>
      </c>
      <c r="J4891" s="9">
        <v>356.90000000000146</v>
      </c>
      <c r="K4891" s="9">
        <v>401.10000000000946</v>
      </c>
      <c r="L4891" s="69"/>
      <c r="M4891" s="67">
        <f t="shared" si="125"/>
        <v>1123.0000000000146</v>
      </c>
      <c r="S4891" s="277"/>
      <c r="T4891" s="63"/>
      <c r="U4891" s="348"/>
      <c r="V4891" s="63"/>
      <c r="W4891" s="63"/>
    </row>
    <row r="4892" spans="1:23" ht="15">
      <c r="A4892" s="28" t="s">
        <v>799</v>
      </c>
      <c r="B4892" s="229" t="s">
        <v>1660</v>
      </c>
      <c r="C4892" s="3"/>
      <c r="D4892" s="3"/>
      <c r="E4892" s="9" t="s">
        <v>279</v>
      </c>
      <c r="F4892" s="9" t="s">
        <v>279</v>
      </c>
      <c r="G4892" s="9" t="s">
        <v>279</v>
      </c>
      <c r="H4892" s="9" t="s">
        <v>279</v>
      </c>
      <c r="I4892" s="9">
        <v>20.999999999998181</v>
      </c>
      <c r="J4892" s="9">
        <v>590.99999999999636</v>
      </c>
      <c r="K4892" s="9">
        <v>502.89999999999054</v>
      </c>
      <c r="L4892" s="69"/>
      <c r="M4892" s="67">
        <f t="shared" si="125"/>
        <v>1114.8999999999851</v>
      </c>
      <c r="S4892" s="63"/>
      <c r="T4892" s="63"/>
      <c r="U4892" s="347"/>
      <c r="V4892" s="63"/>
      <c r="W4892" s="63"/>
    </row>
    <row r="4893" spans="1:23" ht="15">
      <c r="A4893" s="28" t="s">
        <v>802</v>
      </c>
      <c r="B4893" s="229" t="s">
        <v>1652</v>
      </c>
      <c r="C4893" s="3"/>
      <c r="D4893" s="3"/>
      <c r="E4893" s="9" t="s">
        <v>279</v>
      </c>
      <c r="F4893" s="9" t="s">
        <v>279</v>
      </c>
      <c r="G4893" s="9" t="s">
        <v>279</v>
      </c>
      <c r="H4893" s="9" t="s">
        <v>279</v>
      </c>
      <c r="I4893" s="9">
        <v>285.70000000000073</v>
      </c>
      <c r="J4893" s="9">
        <v>493.45000000000437</v>
      </c>
      <c r="K4893" s="9">
        <v>326.39999999999418</v>
      </c>
      <c r="L4893" s="69"/>
      <c r="M4893" s="67">
        <f t="shared" si="125"/>
        <v>1105.5499999999993</v>
      </c>
      <c r="S4893" s="63"/>
      <c r="T4893" s="63"/>
      <c r="U4893" s="348"/>
      <c r="V4893" s="63"/>
      <c r="W4893" s="63"/>
    </row>
    <row r="4894" spans="1:23" ht="15">
      <c r="A4894" s="28" t="s">
        <v>896</v>
      </c>
      <c r="B4894" s="229" t="s">
        <v>1654</v>
      </c>
      <c r="C4894" s="3"/>
      <c r="D4894" s="3"/>
      <c r="E4894" s="9" t="s">
        <v>279</v>
      </c>
      <c r="F4894" s="9" t="s">
        <v>279</v>
      </c>
      <c r="G4894" s="9" t="s">
        <v>279</v>
      </c>
      <c r="H4894" s="9" t="s">
        <v>279</v>
      </c>
      <c r="I4894" s="9">
        <v>212.19999999999982</v>
      </c>
      <c r="J4894" s="9">
        <v>430.04999999999927</v>
      </c>
      <c r="K4894" s="9">
        <v>427.10000000000582</v>
      </c>
      <c r="L4894" s="69"/>
      <c r="M4894" s="67">
        <f t="shared" si="125"/>
        <v>1069.3500000000049</v>
      </c>
      <c r="S4894" s="277"/>
      <c r="T4894" s="63"/>
      <c r="U4894" s="348"/>
      <c r="V4894" s="63"/>
      <c r="W4894" s="63"/>
    </row>
    <row r="4895" spans="1:23" ht="15">
      <c r="A4895" s="28" t="s">
        <v>897</v>
      </c>
      <c r="B4895" s="229" t="s">
        <v>1644</v>
      </c>
      <c r="C4895" s="3"/>
      <c r="D4895" s="3"/>
      <c r="E4895" s="9" t="s">
        <v>279</v>
      </c>
      <c r="F4895" s="9" t="s">
        <v>279</v>
      </c>
      <c r="G4895" s="9" t="s">
        <v>279</v>
      </c>
      <c r="H4895" s="9" t="s">
        <v>279</v>
      </c>
      <c r="I4895" s="9">
        <v>235.40000000000146</v>
      </c>
      <c r="J4895" s="9">
        <v>293.40000000000327</v>
      </c>
      <c r="K4895" s="217">
        <v>529.29999999999563</v>
      </c>
      <c r="L4895" s="69"/>
      <c r="M4895" s="67">
        <f t="shared" si="125"/>
        <v>1058.1000000000004</v>
      </c>
      <c r="O4895" t="s">
        <v>289</v>
      </c>
      <c r="S4895" s="277"/>
      <c r="T4895" s="63"/>
      <c r="U4895" s="347"/>
      <c r="V4895" s="63"/>
      <c r="W4895" s="63"/>
    </row>
    <row r="4896" spans="1:23" ht="15">
      <c r="A4896" s="28" t="s">
        <v>898</v>
      </c>
      <c r="B4896" s="277" t="s">
        <v>2018</v>
      </c>
      <c r="C4896" s="3"/>
      <c r="D4896" s="3"/>
      <c r="E4896" s="9" t="s">
        <v>279</v>
      </c>
      <c r="F4896" s="9" t="s">
        <v>279</v>
      </c>
      <c r="G4896" s="9" t="s">
        <v>279</v>
      </c>
      <c r="H4896" s="9" t="s">
        <v>279</v>
      </c>
      <c r="I4896" s="9" t="s">
        <v>279</v>
      </c>
      <c r="J4896" s="217">
        <v>626.299999999992</v>
      </c>
      <c r="K4896" s="9">
        <v>384.49999999999272</v>
      </c>
      <c r="L4896" s="69"/>
      <c r="M4896" s="67">
        <f t="shared" si="125"/>
        <v>1010.7999999999847</v>
      </c>
      <c r="O4896" t="s">
        <v>289</v>
      </c>
      <c r="S4896" s="63"/>
      <c r="T4896" s="63"/>
      <c r="U4896" s="348"/>
      <c r="V4896" s="63"/>
      <c r="W4896" s="63"/>
    </row>
    <row r="4897" spans="1:23" ht="15">
      <c r="A4897" s="28" t="s">
        <v>899</v>
      </c>
      <c r="B4897" s="229" t="s">
        <v>1653</v>
      </c>
      <c r="C4897" s="3"/>
      <c r="D4897" s="3"/>
      <c r="E4897" s="9" t="s">
        <v>279</v>
      </c>
      <c r="F4897" s="9" t="s">
        <v>279</v>
      </c>
      <c r="G4897" s="9" t="s">
        <v>279</v>
      </c>
      <c r="H4897" s="9" t="s">
        <v>279</v>
      </c>
      <c r="I4897" s="9">
        <v>180.39999999999964</v>
      </c>
      <c r="J4897" s="9">
        <v>461.15000000000146</v>
      </c>
      <c r="K4897" s="9">
        <v>361.40000000000873</v>
      </c>
      <c r="L4897" s="69"/>
      <c r="M4897" s="67">
        <f t="shared" si="125"/>
        <v>1002.9500000000098</v>
      </c>
      <c r="S4897" s="277"/>
      <c r="T4897" s="63"/>
      <c r="U4897" s="348"/>
      <c r="V4897" s="63"/>
      <c r="W4897" s="63"/>
    </row>
    <row r="4898" spans="1:23" ht="15">
      <c r="A4898" s="28" t="s">
        <v>900</v>
      </c>
      <c r="B4898" s="63" t="s">
        <v>790</v>
      </c>
      <c r="E4898" s="9" t="s">
        <v>279</v>
      </c>
      <c r="F4898" s="9" t="s">
        <v>279</v>
      </c>
      <c r="G4898" s="9" t="s">
        <v>279</v>
      </c>
      <c r="H4898" s="9">
        <v>218.59999999999127</v>
      </c>
      <c r="I4898" s="9">
        <v>74.5</v>
      </c>
      <c r="J4898" s="9">
        <v>377.34999999999491</v>
      </c>
      <c r="K4898" s="9">
        <v>331.59999999999127</v>
      </c>
      <c r="L4898" s="69"/>
      <c r="M4898" s="67">
        <f t="shared" ref="M4898:M4934" si="126">SUM(E4898:K4898)</f>
        <v>1002.0499999999774</v>
      </c>
      <c r="S4898" s="277"/>
      <c r="T4898" s="63"/>
      <c r="U4898" s="347"/>
      <c r="V4898" s="63"/>
      <c r="W4898" s="63"/>
    </row>
    <row r="4899" spans="1:23" ht="15">
      <c r="A4899" s="28" t="s">
        <v>901</v>
      </c>
      <c r="B4899" s="225" t="s">
        <v>1662</v>
      </c>
      <c r="C4899" s="3"/>
      <c r="D4899" s="3"/>
      <c r="E4899" s="9" t="s">
        <v>279</v>
      </c>
      <c r="F4899" s="9" t="s">
        <v>279</v>
      </c>
      <c r="G4899" s="9" t="s">
        <v>279</v>
      </c>
      <c r="H4899" s="9" t="s">
        <v>279</v>
      </c>
      <c r="I4899" s="9">
        <v>171.50000000000091</v>
      </c>
      <c r="J4899" s="9">
        <v>448.99999999999636</v>
      </c>
      <c r="K4899" s="9">
        <v>331.60000000000582</v>
      </c>
      <c r="L4899" s="69"/>
      <c r="M4899" s="67">
        <f t="shared" si="126"/>
        <v>952.10000000000309</v>
      </c>
      <c r="S4899" s="277"/>
      <c r="T4899" s="63"/>
      <c r="U4899" s="347"/>
      <c r="V4899" s="63"/>
      <c r="W4899" s="63"/>
    </row>
    <row r="4900" spans="1:23" ht="15">
      <c r="A4900" s="28" t="s">
        <v>902</v>
      </c>
      <c r="B4900" s="229" t="s">
        <v>1656</v>
      </c>
      <c r="C4900" s="3"/>
      <c r="D4900" s="3"/>
      <c r="E4900" s="9" t="s">
        <v>279</v>
      </c>
      <c r="F4900" s="9" t="s">
        <v>279</v>
      </c>
      <c r="G4900" s="9" t="s">
        <v>279</v>
      </c>
      <c r="H4900" s="9" t="s">
        <v>279</v>
      </c>
      <c r="I4900" s="9">
        <v>49.000000000001819</v>
      </c>
      <c r="J4900" s="9">
        <v>566.04999999999927</v>
      </c>
      <c r="K4900" s="9">
        <v>263.99999999999636</v>
      </c>
      <c r="L4900" s="69"/>
      <c r="M4900" s="67">
        <f t="shared" si="126"/>
        <v>879.04999999999745</v>
      </c>
      <c r="S4900" s="63"/>
      <c r="T4900" s="63"/>
      <c r="U4900" s="347"/>
      <c r="V4900" s="63"/>
      <c r="W4900" s="63"/>
    </row>
    <row r="4901" spans="1:23" ht="15">
      <c r="A4901" s="28" t="s">
        <v>903</v>
      </c>
      <c r="B4901" s="277" t="s">
        <v>2007</v>
      </c>
      <c r="C4901" s="3"/>
      <c r="D4901" s="3"/>
      <c r="E4901" s="9" t="s">
        <v>279</v>
      </c>
      <c r="F4901" s="9" t="s">
        <v>279</v>
      </c>
      <c r="G4901" s="9" t="s">
        <v>279</v>
      </c>
      <c r="H4901" s="9" t="s">
        <v>279</v>
      </c>
      <c r="I4901" s="9" t="s">
        <v>279</v>
      </c>
      <c r="J4901" s="9">
        <v>551.15000000000146</v>
      </c>
      <c r="K4901" s="9">
        <v>245.30000000000291</v>
      </c>
      <c r="L4901" s="69"/>
      <c r="M4901" s="67">
        <f t="shared" si="126"/>
        <v>796.45000000000437</v>
      </c>
      <c r="S4901" s="63"/>
      <c r="T4901" s="63"/>
      <c r="U4901" s="347"/>
      <c r="V4901" s="63"/>
      <c r="W4901" s="63"/>
    </row>
    <row r="4902" spans="1:23" ht="15">
      <c r="A4902" s="28" t="s">
        <v>904</v>
      </c>
      <c r="B4902" s="277" t="s">
        <v>2006</v>
      </c>
      <c r="C4902" s="3"/>
      <c r="D4902" s="3"/>
      <c r="E4902" s="9" t="s">
        <v>279</v>
      </c>
      <c r="F4902" s="9" t="s">
        <v>279</v>
      </c>
      <c r="G4902" s="9" t="s">
        <v>279</v>
      </c>
      <c r="H4902" s="9" t="s">
        <v>279</v>
      </c>
      <c r="I4902" s="9" t="s">
        <v>279</v>
      </c>
      <c r="J4902" s="9">
        <v>525.85000000000582</v>
      </c>
      <c r="K4902" s="9">
        <v>193.19999999999709</v>
      </c>
      <c r="L4902" s="69"/>
      <c r="M4902" s="67">
        <f t="shared" si="126"/>
        <v>719.05000000000291</v>
      </c>
      <c r="S4902" s="63"/>
      <c r="T4902" s="63"/>
      <c r="U4902" s="348"/>
      <c r="V4902" s="63"/>
      <c r="W4902" s="63"/>
    </row>
    <row r="4903" spans="1:23" ht="15">
      <c r="A4903" s="28" t="s">
        <v>905</v>
      </c>
      <c r="B4903" s="277" t="s">
        <v>2008</v>
      </c>
      <c r="C4903" s="3"/>
      <c r="D4903" s="3"/>
      <c r="E4903" s="9" t="s">
        <v>279</v>
      </c>
      <c r="F4903" s="9" t="s">
        <v>279</v>
      </c>
      <c r="G4903" s="9" t="s">
        <v>279</v>
      </c>
      <c r="H4903" s="9" t="s">
        <v>279</v>
      </c>
      <c r="I4903" s="9" t="s">
        <v>279</v>
      </c>
      <c r="J4903" s="9">
        <v>439.50000000000364</v>
      </c>
      <c r="K4903" s="9">
        <v>276.80000000000655</v>
      </c>
      <c r="L4903" s="69"/>
      <c r="M4903" s="67">
        <f t="shared" si="126"/>
        <v>716.30000000001019</v>
      </c>
      <c r="S4903" s="277"/>
      <c r="T4903" s="63"/>
      <c r="U4903" s="347"/>
      <c r="V4903" s="63"/>
      <c r="W4903" s="63"/>
    </row>
    <row r="4904" spans="1:23" ht="15">
      <c r="A4904" s="28" t="s">
        <v>906</v>
      </c>
      <c r="B4904" s="277" t="s">
        <v>2011</v>
      </c>
      <c r="C4904" s="3"/>
      <c r="D4904" s="3"/>
      <c r="E4904" s="9" t="s">
        <v>279</v>
      </c>
      <c r="F4904" s="9" t="s">
        <v>279</v>
      </c>
      <c r="G4904" s="9" t="s">
        <v>279</v>
      </c>
      <c r="H4904" s="9" t="s">
        <v>279</v>
      </c>
      <c r="I4904" s="9" t="s">
        <v>279</v>
      </c>
      <c r="J4904" s="9">
        <v>424.25000000000364</v>
      </c>
      <c r="K4904" s="9">
        <v>290.60000000000218</v>
      </c>
      <c r="L4904" s="69"/>
      <c r="M4904" s="67">
        <f t="shared" si="126"/>
        <v>714.85000000000582</v>
      </c>
      <c r="S4904" s="277"/>
      <c r="T4904" s="63"/>
      <c r="U4904" s="347"/>
      <c r="V4904" s="63"/>
      <c r="W4904" s="63"/>
    </row>
    <row r="4905" spans="1:23" ht="15">
      <c r="A4905" s="28" t="s">
        <v>907</v>
      </c>
      <c r="B4905" s="277" t="s">
        <v>2009</v>
      </c>
      <c r="C4905" s="3"/>
      <c r="D4905" s="3"/>
      <c r="E4905" s="9" t="s">
        <v>279</v>
      </c>
      <c r="F4905" s="9" t="s">
        <v>279</v>
      </c>
      <c r="G4905" s="9" t="s">
        <v>279</v>
      </c>
      <c r="H4905" s="9" t="s">
        <v>279</v>
      </c>
      <c r="I4905" s="9" t="s">
        <v>279</v>
      </c>
      <c r="J4905" s="9">
        <v>409.59999999999854</v>
      </c>
      <c r="K4905" s="9">
        <v>251.19999999999709</v>
      </c>
      <c r="L4905" s="69"/>
      <c r="M4905" s="67">
        <f t="shared" si="126"/>
        <v>660.79999999999563</v>
      </c>
      <c r="S4905" s="28"/>
      <c r="T4905" s="63"/>
      <c r="U4905" s="347"/>
      <c r="V4905" s="63"/>
      <c r="W4905" s="63"/>
    </row>
    <row r="4906" spans="1:23" ht="15">
      <c r="A4906" s="28" t="s">
        <v>908</v>
      </c>
      <c r="B4906" s="63" t="s">
        <v>164</v>
      </c>
      <c r="E4906" s="9" t="s">
        <v>279</v>
      </c>
      <c r="F4906" s="9" t="s">
        <v>279</v>
      </c>
      <c r="G4906" s="214">
        <v>593.5</v>
      </c>
      <c r="H4906" s="9" t="s">
        <v>279</v>
      </c>
      <c r="I4906" s="9" t="s">
        <v>279</v>
      </c>
      <c r="J4906" s="9" t="s">
        <v>279</v>
      </c>
      <c r="K4906" s="9" t="s">
        <v>279</v>
      </c>
      <c r="L4906" s="69"/>
      <c r="M4906" s="67">
        <f t="shared" si="126"/>
        <v>593.5</v>
      </c>
      <c r="O4906" t="s">
        <v>282</v>
      </c>
      <c r="R4906" s="3" t="s">
        <v>1817</v>
      </c>
      <c r="S4906" s="225"/>
      <c r="T4906" s="63"/>
      <c r="U4906" s="347"/>
      <c r="V4906" s="63"/>
      <c r="W4906" s="63"/>
    </row>
    <row r="4907" spans="1:23" ht="15">
      <c r="A4907" s="28" t="s">
        <v>909</v>
      </c>
      <c r="B4907" s="277" t="s">
        <v>2157</v>
      </c>
      <c r="C4907" s="3"/>
      <c r="D4907" s="3"/>
      <c r="E4907" s="9" t="s">
        <v>279</v>
      </c>
      <c r="F4907" s="9" t="s">
        <v>279</v>
      </c>
      <c r="G4907" s="9" t="s">
        <v>279</v>
      </c>
      <c r="H4907" s="9" t="s">
        <v>279</v>
      </c>
      <c r="I4907" s="9" t="s">
        <v>279</v>
      </c>
      <c r="J4907" s="9" t="s">
        <v>279</v>
      </c>
      <c r="K4907" s="9">
        <v>494.70000000000073</v>
      </c>
      <c r="L4907" s="69"/>
      <c r="M4907" s="67">
        <f t="shared" si="126"/>
        <v>494.70000000000073</v>
      </c>
      <c r="S4907" s="277"/>
      <c r="T4907" s="63"/>
      <c r="U4907" s="347"/>
      <c r="V4907" s="63"/>
      <c r="W4907" s="63"/>
    </row>
    <row r="4908" spans="1:23" ht="15">
      <c r="A4908" s="28" t="s">
        <v>910</v>
      </c>
      <c r="B4908" s="277" t="s">
        <v>2029</v>
      </c>
      <c r="C4908" s="3"/>
      <c r="D4908" s="3"/>
      <c r="E4908" s="9" t="s">
        <v>279</v>
      </c>
      <c r="F4908" s="9" t="s">
        <v>279</v>
      </c>
      <c r="G4908" s="9" t="s">
        <v>279</v>
      </c>
      <c r="H4908" s="9" t="s">
        <v>279</v>
      </c>
      <c r="I4908" s="9" t="s">
        <v>279</v>
      </c>
      <c r="J4908" s="9" t="s">
        <v>279</v>
      </c>
      <c r="K4908" s="9">
        <v>467.59999999999854</v>
      </c>
      <c r="L4908" s="69"/>
      <c r="M4908" s="67">
        <f t="shared" si="126"/>
        <v>467.59999999999854</v>
      </c>
      <c r="S4908" s="277"/>
      <c r="T4908" s="63"/>
      <c r="U4908" s="347"/>
      <c r="V4908" s="63"/>
      <c r="W4908" s="63"/>
    </row>
    <row r="4909" spans="1:23" ht="15">
      <c r="A4909" s="28" t="s">
        <v>911</v>
      </c>
      <c r="B4909" s="277" t="s">
        <v>2023</v>
      </c>
      <c r="C4909" s="3"/>
      <c r="D4909" s="3"/>
      <c r="E4909" s="9" t="s">
        <v>279</v>
      </c>
      <c r="F4909" s="9" t="s">
        <v>279</v>
      </c>
      <c r="G4909" s="9" t="s">
        <v>279</v>
      </c>
      <c r="H4909" s="9" t="s">
        <v>279</v>
      </c>
      <c r="I4909" s="9" t="s">
        <v>279</v>
      </c>
      <c r="J4909" s="9" t="s">
        <v>279</v>
      </c>
      <c r="K4909" s="9">
        <v>465.5</v>
      </c>
      <c r="L4909" s="69"/>
      <c r="M4909" s="67">
        <f t="shared" si="126"/>
        <v>465.5</v>
      </c>
      <c r="S4909" s="28"/>
      <c r="T4909" s="63"/>
      <c r="U4909" s="347"/>
      <c r="V4909" s="63"/>
      <c r="W4909" s="63"/>
    </row>
    <row r="4910" spans="1:23" ht="15">
      <c r="A4910" s="28" t="s">
        <v>912</v>
      </c>
      <c r="B4910" s="277" t="s">
        <v>2028</v>
      </c>
      <c r="C4910" s="3"/>
      <c r="D4910" s="3"/>
      <c r="E4910" s="9" t="s">
        <v>279</v>
      </c>
      <c r="F4910" s="9" t="s">
        <v>279</v>
      </c>
      <c r="G4910" s="9" t="s">
        <v>279</v>
      </c>
      <c r="H4910" s="9" t="s">
        <v>279</v>
      </c>
      <c r="I4910" s="9" t="s">
        <v>279</v>
      </c>
      <c r="J4910" s="9" t="s">
        <v>279</v>
      </c>
      <c r="K4910" s="9">
        <v>461.39999999999054</v>
      </c>
      <c r="L4910" s="69"/>
      <c r="M4910" s="67">
        <f t="shared" si="126"/>
        <v>461.39999999999054</v>
      </c>
      <c r="S4910" s="225"/>
      <c r="T4910" s="63"/>
      <c r="U4910" s="347"/>
      <c r="V4910" s="63"/>
      <c r="W4910" s="63"/>
    </row>
    <row r="4911" spans="1:23" ht="15">
      <c r="A4911" s="28" t="s">
        <v>913</v>
      </c>
      <c r="B4911" s="63" t="s">
        <v>769</v>
      </c>
      <c r="E4911" s="9" t="s">
        <v>279</v>
      </c>
      <c r="F4911" s="9" t="s">
        <v>279</v>
      </c>
      <c r="G4911" s="9" t="s">
        <v>279</v>
      </c>
      <c r="H4911" s="9">
        <v>356.10000000000218</v>
      </c>
      <c r="I4911" s="9">
        <v>91.099999999999909</v>
      </c>
      <c r="J4911" s="9" t="s">
        <v>279</v>
      </c>
      <c r="K4911" s="9" t="s">
        <v>279</v>
      </c>
      <c r="L4911" s="69"/>
      <c r="M4911" s="67">
        <f t="shared" si="126"/>
        <v>447.20000000000209</v>
      </c>
      <c r="S4911" s="63"/>
      <c r="T4911" s="63"/>
      <c r="U4911" s="347"/>
      <c r="V4911" s="63"/>
      <c r="W4911" s="63"/>
    </row>
    <row r="4912" spans="1:23" ht="15">
      <c r="A4912" s="28" t="s">
        <v>914</v>
      </c>
      <c r="B4912" s="63" t="s">
        <v>744</v>
      </c>
      <c r="E4912" s="9" t="s">
        <v>279</v>
      </c>
      <c r="F4912" s="9" t="s">
        <v>279</v>
      </c>
      <c r="G4912" s="9" t="s">
        <v>279</v>
      </c>
      <c r="H4912" s="9">
        <v>324.00000000001091</v>
      </c>
      <c r="I4912" s="9">
        <v>101.69999999999891</v>
      </c>
      <c r="J4912" s="9" t="s">
        <v>279</v>
      </c>
      <c r="K4912" s="9" t="s">
        <v>279</v>
      </c>
      <c r="L4912" s="69"/>
      <c r="M4912" s="67">
        <f t="shared" si="126"/>
        <v>425.70000000000982</v>
      </c>
      <c r="S4912" s="63"/>
      <c r="T4912" s="63"/>
      <c r="U4912" s="347"/>
      <c r="V4912" s="63"/>
      <c r="W4912" s="63"/>
    </row>
    <row r="4913" spans="1:23" ht="15">
      <c r="A4913" s="28" t="s">
        <v>915</v>
      </c>
      <c r="B4913" s="229" t="s">
        <v>1645</v>
      </c>
      <c r="C4913" s="3"/>
      <c r="D4913" s="3"/>
      <c r="E4913" s="9" t="s">
        <v>279</v>
      </c>
      <c r="F4913" s="9" t="s">
        <v>279</v>
      </c>
      <c r="G4913" s="9" t="s">
        <v>279</v>
      </c>
      <c r="H4913" s="9" t="s">
        <v>279</v>
      </c>
      <c r="I4913" s="9">
        <v>68.099999999999454</v>
      </c>
      <c r="J4913" s="9">
        <v>341.60000000000218</v>
      </c>
      <c r="K4913" s="9" t="s">
        <v>279</v>
      </c>
      <c r="L4913" s="69"/>
      <c r="M4913" s="67">
        <f t="shared" si="126"/>
        <v>409.70000000000164</v>
      </c>
      <c r="S4913" s="277"/>
      <c r="T4913" s="63"/>
      <c r="U4913" s="347"/>
      <c r="V4913" s="63"/>
      <c r="W4913" s="63"/>
    </row>
    <row r="4914" spans="1:23" ht="15">
      <c r="A4914" s="28" t="s">
        <v>916</v>
      </c>
      <c r="B4914" s="229" t="s">
        <v>1676</v>
      </c>
      <c r="C4914" s="3"/>
      <c r="D4914" s="3"/>
      <c r="E4914" s="9" t="s">
        <v>279</v>
      </c>
      <c r="F4914" s="9" t="s">
        <v>279</v>
      </c>
      <c r="G4914" s="9" t="s">
        <v>279</v>
      </c>
      <c r="H4914" s="9" t="s">
        <v>279</v>
      </c>
      <c r="I4914" s="217">
        <v>393.50000000000091</v>
      </c>
      <c r="J4914" s="9" t="s">
        <v>279</v>
      </c>
      <c r="K4914" s="9" t="s">
        <v>279</v>
      </c>
      <c r="L4914" s="69"/>
      <c r="M4914" s="67">
        <f t="shared" si="126"/>
        <v>393.50000000000091</v>
      </c>
      <c r="O4914" t="s">
        <v>285</v>
      </c>
    </row>
    <row r="4915" spans="1:23" ht="15">
      <c r="A4915" s="28" t="s">
        <v>917</v>
      </c>
      <c r="B4915" s="229" t="s">
        <v>1648</v>
      </c>
      <c r="C4915" s="3"/>
      <c r="D4915" s="3"/>
      <c r="E4915" s="9" t="s">
        <v>279</v>
      </c>
      <c r="F4915" s="9" t="s">
        <v>279</v>
      </c>
      <c r="G4915" s="9" t="s">
        <v>279</v>
      </c>
      <c r="H4915" s="9" t="s">
        <v>279</v>
      </c>
      <c r="I4915" s="217">
        <v>365.59999999999991</v>
      </c>
      <c r="J4915" s="9" t="s">
        <v>279</v>
      </c>
      <c r="K4915" s="9" t="s">
        <v>279</v>
      </c>
      <c r="L4915" s="69"/>
      <c r="M4915" s="67">
        <f t="shared" si="126"/>
        <v>365.59999999999991</v>
      </c>
      <c r="O4915" t="s">
        <v>294</v>
      </c>
    </row>
    <row r="4916" spans="1:23" ht="15">
      <c r="A4916" s="28" t="s">
        <v>918</v>
      </c>
      <c r="B4916" s="277" t="s">
        <v>2026</v>
      </c>
      <c r="C4916" s="3"/>
      <c r="D4916" s="3"/>
      <c r="E4916" s="9" t="s">
        <v>279</v>
      </c>
      <c r="F4916" s="9" t="s">
        <v>279</v>
      </c>
      <c r="G4916" s="9" t="s">
        <v>279</v>
      </c>
      <c r="H4916" s="9" t="s">
        <v>279</v>
      </c>
      <c r="I4916" s="9" t="s">
        <v>279</v>
      </c>
      <c r="J4916" s="9" t="s">
        <v>279</v>
      </c>
      <c r="K4916" s="9">
        <v>364.89999999999782</v>
      </c>
      <c r="L4916" s="69"/>
      <c r="M4916" s="67">
        <f t="shared" si="126"/>
        <v>364.89999999999782</v>
      </c>
    </row>
    <row r="4917" spans="1:23" ht="15">
      <c r="A4917" s="28" t="s">
        <v>919</v>
      </c>
      <c r="B4917" s="229" t="s">
        <v>1658</v>
      </c>
      <c r="C4917" s="3"/>
      <c r="D4917" s="3"/>
      <c r="E4917" s="9" t="s">
        <v>279</v>
      </c>
      <c r="F4917" s="9" t="s">
        <v>279</v>
      </c>
      <c r="G4917" s="9" t="s">
        <v>279</v>
      </c>
      <c r="H4917" s="9" t="s">
        <v>279</v>
      </c>
      <c r="I4917" s="9">
        <v>340.89999999999873</v>
      </c>
      <c r="J4917" s="9" t="s">
        <v>279</v>
      </c>
      <c r="K4917" s="9" t="s">
        <v>279</v>
      </c>
      <c r="L4917" s="69"/>
      <c r="M4917" s="67">
        <f t="shared" si="126"/>
        <v>340.89999999999873</v>
      </c>
    </row>
    <row r="4918" spans="1:23" ht="15">
      <c r="A4918" s="28" t="s">
        <v>920</v>
      </c>
      <c r="B4918" s="63" t="s">
        <v>178</v>
      </c>
      <c r="E4918" s="9">
        <v>274.64999999999998</v>
      </c>
      <c r="F4918" s="9">
        <v>58.6</v>
      </c>
      <c r="G4918" s="9" t="s">
        <v>279</v>
      </c>
      <c r="H4918" s="9" t="s">
        <v>279</v>
      </c>
      <c r="I4918" s="9" t="s">
        <v>279</v>
      </c>
      <c r="J4918" s="9" t="s">
        <v>279</v>
      </c>
      <c r="K4918" s="9" t="s">
        <v>279</v>
      </c>
      <c r="L4918" s="69"/>
      <c r="M4918" s="67">
        <f t="shared" si="126"/>
        <v>333.25</v>
      </c>
    </row>
    <row r="4919" spans="1:23" ht="15">
      <c r="A4919" s="28" t="s">
        <v>921</v>
      </c>
      <c r="B4919" s="277" t="s">
        <v>2050</v>
      </c>
      <c r="C4919" s="3"/>
      <c r="D4919" s="3"/>
      <c r="E4919" s="9" t="s">
        <v>279</v>
      </c>
      <c r="F4919" s="9" t="s">
        <v>279</v>
      </c>
      <c r="G4919" s="9" t="s">
        <v>279</v>
      </c>
      <c r="H4919" s="9" t="s">
        <v>279</v>
      </c>
      <c r="I4919" s="9" t="s">
        <v>279</v>
      </c>
      <c r="J4919" s="9" t="s">
        <v>279</v>
      </c>
      <c r="K4919" s="9">
        <v>318.00000000000364</v>
      </c>
      <c r="L4919" s="69"/>
      <c r="M4919" s="67">
        <f t="shared" si="126"/>
        <v>318.00000000000364</v>
      </c>
    </row>
    <row r="4920" spans="1:23" ht="15">
      <c r="A4920" s="28" t="s">
        <v>922</v>
      </c>
      <c r="B4920" s="277" t="s">
        <v>2030</v>
      </c>
      <c r="C4920" s="3"/>
      <c r="D4920" s="3"/>
      <c r="E4920" s="9" t="s">
        <v>279</v>
      </c>
      <c r="F4920" s="9" t="s">
        <v>279</v>
      </c>
      <c r="G4920" s="9" t="s">
        <v>279</v>
      </c>
      <c r="H4920" s="9" t="s">
        <v>279</v>
      </c>
      <c r="I4920" s="9" t="s">
        <v>279</v>
      </c>
      <c r="J4920" s="9" t="s">
        <v>279</v>
      </c>
      <c r="K4920" s="9">
        <v>301.19999999999345</v>
      </c>
      <c r="L4920" s="69"/>
      <c r="M4920" s="67">
        <f t="shared" si="126"/>
        <v>301.19999999999345</v>
      </c>
    </row>
    <row r="4921" spans="1:23" ht="15">
      <c r="A4921" s="28" t="s">
        <v>923</v>
      </c>
      <c r="B4921" s="277" t="s">
        <v>2053</v>
      </c>
      <c r="C4921" s="3"/>
      <c r="D4921" s="3"/>
      <c r="E4921" s="9" t="s">
        <v>279</v>
      </c>
      <c r="F4921" s="9" t="s">
        <v>279</v>
      </c>
      <c r="G4921" s="9" t="s">
        <v>279</v>
      </c>
      <c r="H4921" s="9" t="s">
        <v>279</v>
      </c>
      <c r="I4921" s="9" t="s">
        <v>279</v>
      </c>
      <c r="J4921" s="9" t="s">
        <v>279</v>
      </c>
      <c r="K4921" s="9">
        <v>288</v>
      </c>
      <c r="L4921" s="69"/>
      <c r="M4921" s="67">
        <f t="shared" si="126"/>
        <v>288</v>
      </c>
    </row>
    <row r="4922" spans="1:23" ht="15">
      <c r="A4922" s="28" t="s">
        <v>924</v>
      </c>
      <c r="B4922" s="277" t="s">
        <v>2003</v>
      </c>
      <c r="C4922" s="3"/>
      <c r="D4922" s="3"/>
      <c r="E4922" s="9" t="s">
        <v>279</v>
      </c>
      <c r="F4922" s="9" t="s">
        <v>279</v>
      </c>
      <c r="G4922" s="9" t="s">
        <v>279</v>
      </c>
      <c r="H4922" s="9" t="s">
        <v>279</v>
      </c>
      <c r="I4922" s="9" t="s">
        <v>279</v>
      </c>
      <c r="J4922" s="9">
        <v>164.99999999999636</v>
      </c>
      <c r="K4922" s="9">
        <v>112.80000000000109</v>
      </c>
      <c r="L4922" s="69"/>
      <c r="M4922" s="67">
        <f t="shared" si="126"/>
        <v>277.79999999999745</v>
      </c>
    </row>
    <row r="4923" spans="1:23" ht="15">
      <c r="A4923" s="28" t="s">
        <v>925</v>
      </c>
      <c r="B4923" s="277" t="s">
        <v>4497</v>
      </c>
      <c r="C4923" s="3"/>
      <c r="D4923" s="3"/>
      <c r="E4923" s="9" t="s">
        <v>279</v>
      </c>
      <c r="F4923" s="9" t="s">
        <v>279</v>
      </c>
      <c r="G4923" s="9" t="s">
        <v>279</v>
      </c>
      <c r="H4923" s="9" t="s">
        <v>279</v>
      </c>
      <c r="I4923" s="9" t="s">
        <v>279</v>
      </c>
      <c r="J4923" s="9" t="s">
        <v>279</v>
      </c>
      <c r="K4923" s="9">
        <v>270.20000000000073</v>
      </c>
      <c r="L4923" s="69"/>
      <c r="M4923" s="67">
        <f t="shared" si="126"/>
        <v>270.20000000000073</v>
      </c>
    </row>
    <row r="4924" spans="1:23" ht="15">
      <c r="A4924" s="28" t="s">
        <v>926</v>
      </c>
      <c r="B4924" s="277" t="s">
        <v>2004</v>
      </c>
      <c r="C4924" s="3"/>
      <c r="D4924" s="3"/>
      <c r="E4924" s="9" t="s">
        <v>279</v>
      </c>
      <c r="F4924" s="9" t="s">
        <v>279</v>
      </c>
      <c r="G4924" s="9" t="s">
        <v>279</v>
      </c>
      <c r="H4924" s="9" t="s">
        <v>279</v>
      </c>
      <c r="I4924" s="9" t="s">
        <v>279</v>
      </c>
      <c r="J4924" s="9">
        <v>259.59999999999854</v>
      </c>
      <c r="K4924" s="9" t="s">
        <v>279</v>
      </c>
      <c r="L4924" s="69"/>
      <c r="M4924" s="67">
        <f t="shared" si="126"/>
        <v>259.59999999999854</v>
      </c>
    </row>
    <row r="4925" spans="1:23" ht="15">
      <c r="A4925" s="28" t="s">
        <v>927</v>
      </c>
      <c r="B4925" s="63" t="s">
        <v>774</v>
      </c>
      <c r="E4925" s="9" t="s">
        <v>279</v>
      </c>
      <c r="F4925" s="9" t="s">
        <v>279</v>
      </c>
      <c r="G4925" s="9" t="s">
        <v>279</v>
      </c>
      <c r="H4925" s="9">
        <v>254.20000000000073</v>
      </c>
      <c r="I4925" s="9" t="s">
        <v>279</v>
      </c>
      <c r="J4925" s="9" t="s">
        <v>279</v>
      </c>
      <c r="K4925" s="9" t="s">
        <v>279</v>
      </c>
      <c r="L4925" s="69"/>
      <c r="M4925" s="67">
        <f t="shared" si="126"/>
        <v>254.20000000000073</v>
      </c>
    </row>
    <row r="4926" spans="1:23" ht="15">
      <c r="A4926" s="28" t="s">
        <v>928</v>
      </c>
      <c r="B4926" s="277" t="s">
        <v>2027</v>
      </c>
      <c r="C4926" s="3"/>
      <c r="D4926" s="3"/>
      <c r="E4926" s="9" t="s">
        <v>279</v>
      </c>
      <c r="F4926" s="9" t="s">
        <v>279</v>
      </c>
      <c r="G4926" s="9" t="s">
        <v>279</v>
      </c>
      <c r="H4926" s="9" t="s">
        <v>279</v>
      </c>
      <c r="I4926" s="9" t="s">
        <v>279</v>
      </c>
      <c r="J4926" s="9" t="s">
        <v>279</v>
      </c>
      <c r="K4926" s="9">
        <v>250.19999999999345</v>
      </c>
      <c r="L4926" s="69"/>
      <c r="M4926" s="67">
        <f t="shared" si="126"/>
        <v>250.19999999999345</v>
      </c>
    </row>
    <row r="4927" spans="1:23" ht="15">
      <c r="A4927" s="28" t="s">
        <v>929</v>
      </c>
      <c r="B4927" s="229" t="s">
        <v>1651</v>
      </c>
      <c r="C4927" s="3"/>
      <c r="D4927" s="3"/>
      <c r="E4927" s="9" t="s">
        <v>279</v>
      </c>
      <c r="F4927" s="9" t="s">
        <v>279</v>
      </c>
      <c r="G4927" s="9" t="s">
        <v>279</v>
      </c>
      <c r="H4927" s="9" t="s">
        <v>279</v>
      </c>
      <c r="I4927" s="9">
        <v>244.69999999999891</v>
      </c>
      <c r="J4927" s="9" t="s">
        <v>279</v>
      </c>
      <c r="K4927" s="9" t="s">
        <v>279</v>
      </c>
      <c r="L4927" s="69"/>
      <c r="M4927" s="67">
        <f t="shared" si="126"/>
        <v>244.69999999999891</v>
      </c>
    </row>
    <row r="4928" spans="1:23" ht="15">
      <c r="A4928" s="28" t="s">
        <v>930</v>
      </c>
      <c r="B4928" s="277" t="s">
        <v>2024</v>
      </c>
      <c r="C4928" s="3"/>
      <c r="D4928" s="3"/>
      <c r="E4928" s="9" t="s">
        <v>279</v>
      </c>
      <c r="F4928" s="9" t="s">
        <v>279</v>
      </c>
      <c r="G4928" s="9" t="s">
        <v>279</v>
      </c>
      <c r="H4928" s="9" t="s">
        <v>279</v>
      </c>
      <c r="I4928" s="9" t="s">
        <v>279</v>
      </c>
      <c r="J4928" s="9" t="s">
        <v>279</v>
      </c>
      <c r="K4928" s="9">
        <v>223.49999999999454</v>
      </c>
      <c r="L4928" s="69"/>
      <c r="M4928" s="67">
        <f t="shared" si="126"/>
        <v>223.49999999999454</v>
      </c>
    </row>
    <row r="4929" spans="1:13" ht="15">
      <c r="A4929" s="28" t="s">
        <v>931</v>
      </c>
      <c r="B4929" s="63" t="s">
        <v>784</v>
      </c>
      <c r="E4929" s="9" t="s">
        <v>279</v>
      </c>
      <c r="F4929" s="9" t="s">
        <v>279</v>
      </c>
      <c r="G4929" s="9" t="s">
        <v>279</v>
      </c>
      <c r="H4929" s="9">
        <v>212.20000000000073</v>
      </c>
      <c r="I4929" s="9" t="s">
        <v>279</v>
      </c>
      <c r="J4929" s="9" t="s">
        <v>279</v>
      </c>
      <c r="K4929" s="9" t="s">
        <v>279</v>
      </c>
      <c r="L4929" s="69"/>
      <c r="M4929" s="67">
        <f t="shared" si="126"/>
        <v>212.20000000000073</v>
      </c>
    </row>
    <row r="4930" spans="1:13" ht="15">
      <c r="A4930" s="28" t="s">
        <v>932</v>
      </c>
      <c r="B4930" s="63" t="s">
        <v>179</v>
      </c>
      <c r="E4930" s="9">
        <v>208.5</v>
      </c>
      <c r="F4930" s="9" t="s">
        <v>279</v>
      </c>
      <c r="G4930" s="9" t="s">
        <v>279</v>
      </c>
      <c r="H4930" s="9" t="s">
        <v>279</v>
      </c>
      <c r="I4930" s="9" t="s">
        <v>279</v>
      </c>
      <c r="J4930" s="9" t="s">
        <v>279</v>
      </c>
      <c r="K4930" s="9" t="s">
        <v>279</v>
      </c>
      <c r="L4930" s="69"/>
      <c r="M4930" s="67">
        <f t="shared" si="126"/>
        <v>208.5</v>
      </c>
    </row>
    <row r="4931" spans="1:13" ht="15">
      <c r="A4931" s="28" t="s">
        <v>933</v>
      </c>
      <c r="B4931" s="277" t="s">
        <v>2025</v>
      </c>
      <c r="C4931" s="3"/>
      <c r="D4931" s="3"/>
      <c r="E4931" s="9" t="s">
        <v>279</v>
      </c>
      <c r="F4931" s="9" t="s">
        <v>279</v>
      </c>
      <c r="G4931" s="9" t="s">
        <v>279</v>
      </c>
      <c r="H4931" s="9" t="s">
        <v>279</v>
      </c>
      <c r="I4931" s="9" t="s">
        <v>279</v>
      </c>
      <c r="J4931" s="9" t="s">
        <v>279</v>
      </c>
      <c r="K4931" s="9">
        <v>156.09999999999854</v>
      </c>
      <c r="L4931" s="69"/>
      <c r="M4931" s="67">
        <f t="shared" si="126"/>
        <v>156.09999999999854</v>
      </c>
    </row>
    <row r="4932" spans="1:13" ht="15">
      <c r="A4932" s="28" t="s">
        <v>934</v>
      </c>
      <c r="B4932" s="225" t="s">
        <v>1641</v>
      </c>
      <c r="C4932" s="3"/>
      <c r="D4932" s="3"/>
      <c r="E4932" s="9" t="s">
        <v>279</v>
      </c>
      <c r="F4932" s="9" t="s">
        <v>279</v>
      </c>
      <c r="G4932" s="9" t="s">
        <v>279</v>
      </c>
      <c r="H4932" s="9" t="s">
        <v>279</v>
      </c>
      <c r="I4932" s="9">
        <v>106.10000000000127</v>
      </c>
      <c r="J4932" s="9" t="s">
        <v>279</v>
      </c>
      <c r="K4932" s="9" t="s">
        <v>279</v>
      </c>
      <c r="L4932" s="69"/>
      <c r="M4932" s="67">
        <f t="shared" si="126"/>
        <v>106.10000000000127</v>
      </c>
    </row>
    <row r="4933" spans="1:13" ht="15">
      <c r="A4933" s="28" t="s">
        <v>935</v>
      </c>
      <c r="B4933" s="229" t="s">
        <v>1650</v>
      </c>
      <c r="C4933" s="3"/>
      <c r="D4933" s="3"/>
      <c r="E4933" s="9" t="s">
        <v>279</v>
      </c>
      <c r="F4933" s="9" t="s">
        <v>279</v>
      </c>
      <c r="G4933" s="9" t="s">
        <v>279</v>
      </c>
      <c r="H4933" s="9" t="s">
        <v>279</v>
      </c>
      <c r="I4933" s="9">
        <v>102.20000000000027</v>
      </c>
      <c r="J4933" s="9" t="s">
        <v>279</v>
      </c>
      <c r="K4933" s="9" t="s">
        <v>279</v>
      </c>
      <c r="L4933" s="69"/>
      <c r="M4933" s="67">
        <f t="shared" si="126"/>
        <v>102.20000000000027</v>
      </c>
    </row>
    <row r="4934" spans="1:13" ht="15">
      <c r="A4934" s="28" t="s">
        <v>2501</v>
      </c>
      <c r="B4934" s="277" t="s">
        <v>2052</v>
      </c>
      <c r="C4934" s="3"/>
      <c r="D4934" s="3"/>
      <c r="E4934" s="9" t="s">
        <v>279</v>
      </c>
      <c r="F4934" s="9" t="s">
        <v>279</v>
      </c>
      <c r="G4934" s="9" t="s">
        <v>279</v>
      </c>
      <c r="H4934" s="9" t="s">
        <v>279</v>
      </c>
      <c r="I4934" s="9" t="s">
        <v>279</v>
      </c>
      <c r="J4934" s="9" t="s">
        <v>279</v>
      </c>
      <c r="K4934" s="9">
        <v>79.400000000001455</v>
      </c>
      <c r="L4934" s="69"/>
      <c r="M4934" s="67">
        <f t="shared" si="126"/>
        <v>79.400000000001455</v>
      </c>
    </row>
    <row r="4935" spans="1:13" ht="15">
      <c r="A4935" s="28" t="s">
        <v>3315</v>
      </c>
      <c r="B4935" s="63" t="s">
        <v>3377</v>
      </c>
      <c r="C4935" s="3"/>
      <c r="D4935" s="3"/>
      <c r="E4935" s="9"/>
      <c r="F4935" s="9"/>
      <c r="G4935" s="9"/>
      <c r="H4935" s="9"/>
      <c r="I4935" s="9"/>
      <c r="J4935" s="9"/>
      <c r="K4935" s="9"/>
      <c r="L4935" s="69"/>
      <c r="M4935" s="67"/>
    </row>
    <row r="4936" spans="1:13" ht="15">
      <c r="A4936" s="28" t="s">
        <v>3316</v>
      </c>
      <c r="B4936" s="63" t="s">
        <v>3371</v>
      </c>
      <c r="C4936" s="3"/>
      <c r="D4936" s="3"/>
      <c r="E4936" s="9"/>
      <c r="F4936" s="9"/>
      <c r="G4936" s="9"/>
      <c r="H4936" s="9"/>
      <c r="I4936" s="9"/>
      <c r="J4936" s="9"/>
      <c r="K4936" s="9"/>
      <c r="L4936" s="69"/>
      <c r="M4936" s="67"/>
    </row>
    <row r="4937" spans="1:13" ht="15">
      <c r="A4937" s="28" t="s">
        <v>3317</v>
      </c>
      <c r="B4937" s="63" t="s">
        <v>3370</v>
      </c>
      <c r="C4937" s="3"/>
      <c r="D4937" s="3"/>
      <c r="E4937" s="9"/>
      <c r="F4937" s="9"/>
      <c r="G4937" s="9"/>
      <c r="H4937" s="9"/>
      <c r="I4937" s="9"/>
      <c r="J4937" s="9"/>
      <c r="K4937" s="9"/>
      <c r="L4937" s="69"/>
      <c r="M4937" s="67"/>
    </row>
    <row r="4938" spans="1:13" ht="15">
      <c r="A4938" s="28" t="s">
        <v>3318</v>
      </c>
      <c r="B4938" s="63" t="s">
        <v>3386</v>
      </c>
      <c r="C4938" s="3"/>
      <c r="D4938" s="3"/>
      <c r="E4938" s="9"/>
      <c r="F4938" s="9"/>
      <c r="G4938" s="9"/>
      <c r="H4938" s="9"/>
      <c r="I4938" s="9"/>
      <c r="J4938" s="9"/>
      <c r="K4938" s="9"/>
      <c r="L4938" s="69"/>
      <c r="M4938" s="67"/>
    </row>
    <row r="4939" spans="1:13" ht="15">
      <c r="A4939" s="28" t="s">
        <v>3319</v>
      </c>
      <c r="B4939" s="63" t="s">
        <v>3385</v>
      </c>
      <c r="C4939" s="3"/>
      <c r="D4939" s="3"/>
      <c r="E4939" s="9"/>
      <c r="F4939" s="9"/>
      <c r="G4939" s="9"/>
      <c r="H4939" s="9"/>
      <c r="I4939" s="9"/>
      <c r="J4939" s="9"/>
      <c r="K4939" s="9"/>
      <c r="L4939" s="69"/>
      <c r="M4939" s="67"/>
    </row>
    <row r="4940" spans="1:13" ht="15">
      <c r="A4940" s="28" t="s">
        <v>3320</v>
      </c>
      <c r="B4940" s="63" t="s">
        <v>3373</v>
      </c>
      <c r="C4940" s="3"/>
      <c r="D4940" s="3"/>
      <c r="E4940" s="9"/>
      <c r="F4940" s="9"/>
      <c r="G4940" s="9"/>
      <c r="H4940" s="9"/>
      <c r="I4940" s="9"/>
      <c r="J4940" s="9"/>
      <c r="K4940" s="9"/>
      <c r="L4940" s="69"/>
      <c r="M4940" s="67"/>
    </row>
    <row r="4941" spans="1:13" ht="15">
      <c r="A4941" s="28" t="s">
        <v>3321</v>
      </c>
      <c r="B4941" s="63" t="s">
        <v>3367</v>
      </c>
      <c r="C4941" s="3"/>
      <c r="D4941" s="3"/>
      <c r="E4941" s="9"/>
      <c r="F4941" s="9"/>
      <c r="G4941" s="9"/>
      <c r="H4941" s="9"/>
      <c r="I4941" s="9"/>
      <c r="J4941" s="9"/>
      <c r="K4941" s="9"/>
      <c r="L4941" s="69"/>
      <c r="M4941" s="67"/>
    </row>
    <row r="4942" spans="1:13" ht="15">
      <c r="A4942" s="28" t="s">
        <v>3322</v>
      </c>
      <c r="B4942" s="63" t="s">
        <v>3398</v>
      </c>
      <c r="C4942" s="3"/>
      <c r="D4942" s="3"/>
      <c r="E4942" s="9"/>
      <c r="F4942" s="9"/>
      <c r="G4942" s="9"/>
      <c r="H4942" s="9"/>
      <c r="I4942" s="9"/>
      <c r="J4942" s="9"/>
      <c r="K4942" s="9"/>
      <c r="L4942" s="69"/>
      <c r="M4942" s="67"/>
    </row>
    <row r="4943" spans="1:13" ht="15">
      <c r="A4943" s="28" t="s">
        <v>3323</v>
      </c>
      <c r="B4943" s="277" t="s">
        <v>3366</v>
      </c>
      <c r="C4943" s="3"/>
      <c r="D4943" s="3"/>
      <c r="E4943" s="9"/>
      <c r="F4943" s="9"/>
      <c r="G4943" s="9"/>
      <c r="H4943" s="9"/>
      <c r="I4943" s="9"/>
      <c r="J4943" s="9"/>
      <c r="K4943" s="9"/>
      <c r="L4943" s="69"/>
      <c r="M4943" s="67"/>
    </row>
    <row r="4944" spans="1:13" ht="15">
      <c r="A4944" s="28" t="s">
        <v>3324</v>
      </c>
      <c r="B4944" s="63" t="s">
        <v>3382</v>
      </c>
      <c r="C4944" s="3"/>
      <c r="D4944" s="3"/>
      <c r="E4944" s="9"/>
      <c r="F4944" s="9"/>
      <c r="G4944" s="9"/>
      <c r="H4944" s="9"/>
      <c r="I4944" s="9"/>
      <c r="J4944" s="9"/>
      <c r="K4944" s="9"/>
      <c r="L4944" s="69"/>
      <c r="M4944" s="67"/>
    </row>
    <row r="4945" spans="1:13" ht="15">
      <c r="A4945" s="28" t="s">
        <v>3325</v>
      </c>
      <c r="B4945" s="63" t="s">
        <v>3379</v>
      </c>
      <c r="C4945" s="3"/>
      <c r="D4945" s="3"/>
      <c r="E4945" s="9"/>
      <c r="F4945" s="9"/>
      <c r="G4945" s="9"/>
      <c r="H4945" s="9"/>
      <c r="I4945" s="9"/>
      <c r="J4945" s="9"/>
      <c r="K4945" s="9"/>
      <c r="L4945" s="69"/>
      <c r="M4945" s="67"/>
    </row>
    <row r="4946" spans="1:13" ht="15">
      <c r="A4946" s="28" t="s">
        <v>3326</v>
      </c>
      <c r="B4946" s="63" t="s">
        <v>3394</v>
      </c>
      <c r="C4946" s="3"/>
      <c r="D4946" s="3"/>
      <c r="E4946" s="9"/>
      <c r="F4946" s="9"/>
      <c r="G4946" s="9"/>
      <c r="H4946" s="9"/>
      <c r="I4946" s="9"/>
      <c r="J4946" s="9"/>
      <c r="K4946" s="9"/>
      <c r="L4946" s="69"/>
      <c r="M4946" s="67"/>
    </row>
    <row r="4947" spans="1:13" ht="15">
      <c r="A4947" s="28" t="s">
        <v>3327</v>
      </c>
      <c r="B4947" s="63" t="s">
        <v>180</v>
      </c>
      <c r="C4947" s="3"/>
      <c r="D4947" s="3"/>
      <c r="E4947" s="9"/>
      <c r="F4947" s="9"/>
      <c r="G4947" s="9"/>
      <c r="H4947" s="9"/>
      <c r="I4947" s="9"/>
      <c r="J4947" s="9"/>
      <c r="K4947" s="9"/>
      <c r="L4947" s="69"/>
      <c r="M4947" s="67"/>
    </row>
    <row r="4948" spans="1:13" ht="15">
      <c r="A4948" s="28" t="s">
        <v>3328</v>
      </c>
      <c r="B4948" s="63" t="s">
        <v>3395</v>
      </c>
      <c r="C4948" s="3"/>
      <c r="D4948" s="3"/>
      <c r="E4948" s="9"/>
      <c r="F4948" s="9"/>
      <c r="G4948" s="9"/>
      <c r="H4948" s="9"/>
      <c r="I4948" s="9"/>
      <c r="J4948" s="9"/>
      <c r="K4948" s="9"/>
      <c r="L4948" s="69"/>
      <c r="M4948" s="67"/>
    </row>
    <row r="4949" spans="1:13" ht="15">
      <c r="A4949" s="28" t="s">
        <v>3329</v>
      </c>
      <c r="B4949" s="63" t="s">
        <v>3374</v>
      </c>
      <c r="C4949" s="3"/>
      <c r="D4949" s="3"/>
      <c r="E4949" s="9"/>
      <c r="F4949" s="9"/>
      <c r="G4949" s="9"/>
      <c r="H4949" s="9"/>
      <c r="I4949" s="9"/>
      <c r="J4949" s="9"/>
      <c r="K4949" s="9"/>
      <c r="L4949" s="69"/>
      <c r="M4949" s="67"/>
    </row>
    <row r="4950" spans="1:13" ht="15">
      <c r="A4950" s="28" t="s">
        <v>3330</v>
      </c>
      <c r="B4950" s="63" t="s">
        <v>3368</v>
      </c>
      <c r="C4950" s="3"/>
      <c r="D4950" s="3"/>
      <c r="E4950" s="9"/>
      <c r="F4950" s="9"/>
      <c r="G4950" s="9"/>
      <c r="H4950" s="9"/>
      <c r="I4950" s="9"/>
      <c r="J4950" s="9"/>
      <c r="K4950" s="9"/>
      <c r="L4950" s="69"/>
      <c r="M4950" s="67"/>
    </row>
    <row r="4951" spans="1:13" ht="15">
      <c r="A4951" s="28" t="s">
        <v>3331</v>
      </c>
      <c r="B4951" s="63" t="s">
        <v>3375</v>
      </c>
      <c r="C4951" s="3"/>
      <c r="D4951" s="3"/>
      <c r="E4951" s="9"/>
      <c r="F4951" s="9"/>
      <c r="G4951" s="9"/>
      <c r="H4951" s="9"/>
      <c r="I4951" s="9"/>
      <c r="J4951" s="9"/>
      <c r="K4951" s="9"/>
      <c r="L4951" s="69"/>
      <c r="M4951" s="67"/>
    </row>
    <row r="4952" spans="1:13" ht="15">
      <c r="A4952" s="28" t="s">
        <v>3332</v>
      </c>
      <c r="B4952" s="63" t="s">
        <v>3372</v>
      </c>
      <c r="C4952" s="3"/>
      <c r="D4952" s="3"/>
      <c r="E4952" s="9"/>
      <c r="F4952" s="9"/>
      <c r="G4952" s="9"/>
      <c r="H4952" s="9"/>
      <c r="I4952" s="9"/>
      <c r="J4952" s="9"/>
      <c r="K4952" s="9"/>
      <c r="L4952" s="69"/>
      <c r="M4952" s="67"/>
    </row>
    <row r="4953" spans="1:13" ht="15">
      <c r="A4953" s="28" t="s">
        <v>3333</v>
      </c>
      <c r="B4953" s="63" t="s">
        <v>3383</v>
      </c>
      <c r="C4953" s="3"/>
      <c r="D4953" s="3"/>
      <c r="E4953" s="9"/>
      <c r="F4953" s="9"/>
      <c r="G4953" s="9"/>
      <c r="H4953" s="9"/>
      <c r="I4953" s="9"/>
      <c r="J4953" s="9"/>
      <c r="K4953" s="9"/>
      <c r="L4953" s="69"/>
      <c r="M4953" s="67"/>
    </row>
    <row r="4954" spans="1:13" ht="15">
      <c r="A4954" s="28" t="s">
        <v>3334</v>
      </c>
      <c r="B4954" s="63" t="s">
        <v>3378</v>
      </c>
      <c r="C4954" s="3"/>
      <c r="D4954" s="3"/>
      <c r="E4954" s="9"/>
      <c r="F4954" s="9"/>
      <c r="G4954" s="9"/>
      <c r="H4954" s="9"/>
      <c r="I4954" s="9"/>
      <c r="J4954" s="9"/>
      <c r="K4954" s="9"/>
      <c r="L4954" s="69"/>
      <c r="M4954" s="67"/>
    </row>
    <row r="4955" spans="1:13" ht="15">
      <c r="A4955" s="28" t="s">
        <v>3335</v>
      </c>
      <c r="B4955" s="277" t="s">
        <v>3365</v>
      </c>
      <c r="C4955" s="3"/>
      <c r="D4955" s="3"/>
      <c r="E4955" s="9"/>
      <c r="F4955" s="9"/>
      <c r="G4955" s="9"/>
      <c r="H4955" s="9"/>
      <c r="I4955" s="9"/>
      <c r="J4955" s="9"/>
      <c r="K4955" s="9"/>
      <c r="L4955" s="69"/>
      <c r="M4955" s="67"/>
    </row>
    <row r="4956" spans="1:13" ht="15">
      <c r="A4956" s="28" t="s">
        <v>3336</v>
      </c>
      <c r="B4956" s="63" t="s">
        <v>3380</v>
      </c>
      <c r="C4956" s="3"/>
      <c r="D4956" s="3"/>
      <c r="E4956" s="9"/>
      <c r="F4956" s="9"/>
      <c r="G4956" s="9"/>
      <c r="H4956" s="9"/>
      <c r="I4956" s="9"/>
      <c r="J4956" s="9"/>
      <c r="K4956" s="9"/>
      <c r="L4956" s="69"/>
      <c r="M4956" s="67"/>
    </row>
    <row r="4957" spans="1:13" ht="15">
      <c r="A4957" s="28" t="s">
        <v>3337</v>
      </c>
      <c r="B4957" s="63" t="s">
        <v>3399</v>
      </c>
      <c r="C4957" s="3"/>
      <c r="D4957" s="3"/>
      <c r="E4957" s="9"/>
      <c r="F4957" s="9"/>
      <c r="G4957" s="9"/>
      <c r="H4957" s="9"/>
      <c r="I4957" s="9"/>
      <c r="J4957" s="9"/>
      <c r="K4957" s="9"/>
      <c r="L4957" s="69"/>
      <c r="M4957" s="67"/>
    </row>
    <row r="4958" spans="1:13" ht="15">
      <c r="A4958" s="28" t="s">
        <v>3338</v>
      </c>
      <c r="B4958" s="63" t="s">
        <v>3369</v>
      </c>
      <c r="C4958" s="3"/>
      <c r="D4958" s="3"/>
      <c r="E4958" s="9"/>
      <c r="F4958" s="9"/>
      <c r="G4958" s="9"/>
      <c r="H4958" s="9"/>
      <c r="I4958" s="9"/>
      <c r="J4958" s="9"/>
      <c r="K4958" s="9"/>
      <c r="L4958" s="69"/>
      <c r="M4958" s="67"/>
    </row>
    <row r="4959" spans="1:13" ht="15">
      <c r="A4959" s="28" t="s">
        <v>4129</v>
      </c>
      <c r="B4959" s="63" t="s">
        <v>3376</v>
      </c>
      <c r="C4959" s="3"/>
      <c r="D4959" s="3"/>
      <c r="E4959" s="9"/>
      <c r="F4959" s="9"/>
      <c r="G4959" s="9"/>
      <c r="H4959" s="9"/>
      <c r="I4959" s="9"/>
      <c r="J4959" s="9"/>
      <c r="K4959" s="9"/>
      <c r="L4959" s="69"/>
      <c r="M4959" s="67"/>
    </row>
    <row r="4960" spans="1:13" ht="15">
      <c r="A4960" s="28" t="s">
        <v>4130</v>
      </c>
      <c r="B4960" s="63" t="s">
        <v>3397</v>
      </c>
      <c r="C4960" s="3"/>
      <c r="D4960" s="3"/>
      <c r="E4960" s="9"/>
      <c r="F4960" s="9"/>
      <c r="G4960" s="9"/>
      <c r="H4960" s="9"/>
      <c r="I4960" s="9"/>
      <c r="J4960" s="9"/>
      <c r="K4960" s="9"/>
      <c r="L4960" s="69"/>
      <c r="M4960" s="67"/>
    </row>
    <row r="4961" spans="1:22" ht="15">
      <c r="A4961" s="28" t="s">
        <v>4131</v>
      </c>
      <c r="B4961" s="63" t="s">
        <v>3381</v>
      </c>
      <c r="C4961" s="3"/>
      <c r="D4961" s="3"/>
      <c r="E4961" s="9"/>
      <c r="F4961" s="9"/>
      <c r="G4961" s="9"/>
      <c r="H4961" s="9"/>
      <c r="I4961" s="9"/>
      <c r="J4961" s="9"/>
      <c r="K4961" s="9"/>
      <c r="L4961" s="69"/>
      <c r="M4961" s="67"/>
    </row>
    <row r="4962" spans="1:22" ht="15">
      <c r="A4962" s="28"/>
      <c r="B4962" s="63"/>
      <c r="E4962" s="9"/>
      <c r="F4962" s="9"/>
      <c r="G4962" s="9"/>
      <c r="H4962" s="67"/>
      <c r="L4962" s="69"/>
      <c r="M4962" s="67"/>
    </row>
    <row r="4963" spans="1:22" ht="15">
      <c r="A4963" s="28"/>
      <c r="B4963" s="63"/>
      <c r="E4963" s="9"/>
      <c r="L4963" s="69"/>
    </row>
    <row r="4964" spans="1:22" ht="15">
      <c r="A4964" s="28"/>
      <c r="B4964" s="63"/>
      <c r="E4964" s="9"/>
      <c r="L4964" s="69"/>
    </row>
    <row r="4965" spans="1:22" ht="25.5">
      <c r="A4965" s="23" t="s">
        <v>214</v>
      </c>
      <c r="L4965" s="69"/>
    </row>
    <row r="4966" spans="1:22">
      <c r="L4966" s="69"/>
    </row>
    <row r="4967" spans="1:22" ht="15">
      <c r="A4967" s="39"/>
      <c r="B4967" s="39"/>
      <c r="C4967" s="39"/>
      <c r="D4967" s="39"/>
      <c r="E4967" s="61">
        <v>2016</v>
      </c>
      <c r="F4967" s="61">
        <v>2017</v>
      </c>
      <c r="G4967" s="61">
        <v>2018</v>
      </c>
      <c r="H4967" s="61">
        <v>2019</v>
      </c>
      <c r="I4967" s="61">
        <v>2020</v>
      </c>
      <c r="J4967" s="61">
        <v>2021</v>
      </c>
      <c r="K4967" s="61">
        <v>2022</v>
      </c>
      <c r="L4967" s="69"/>
      <c r="M4967" s="70" t="s">
        <v>40</v>
      </c>
    </row>
    <row r="4968" spans="1:22" ht="15">
      <c r="A4968" s="28" t="s">
        <v>0</v>
      </c>
      <c r="B4968" s="63" t="s">
        <v>33</v>
      </c>
      <c r="E4968" s="9" t="s">
        <v>183</v>
      </c>
      <c r="F4968" s="213">
        <v>476.4</v>
      </c>
      <c r="G4968" s="214">
        <v>571</v>
      </c>
      <c r="H4968" s="96">
        <v>549.19999999999345</v>
      </c>
      <c r="I4968" s="9">
        <v>0</v>
      </c>
      <c r="J4968" s="9">
        <v>0</v>
      </c>
      <c r="K4968" s="9">
        <v>0</v>
      </c>
      <c r="L4968" s="69"/>
      <c r="M4968" s="67">
        <f t="shared" ref="M4968:M5031" si="127">SUM(E4968:I4968)</f>
        <v>1596.5999999999935</v>
      </c>
      <c r="O4968" t="s">
        <v>1314</v>
      </c>
      <c r="R4968" t="s">
        <v>1818</v>
      </c>
      <c r="S4968" s="219"/>
      <c r="T4968" s="63"/>
      <c r="U4968" s="63"/>
      <c r="V4968" s="299"/>
    </row>
    <row r="4969" spans="1:22" ht="15">
      <c r="A4969" s="28" t="s">
        <v>2</v>
      </c>
      <c r="B4969" s="63" t="s">
        <v>9</v>
      </c>
      <c r="E4969" s="9" t="s">
        <v>183</v>
      </c>
      <c r="F4969" s="9">
        <v>251.2</v>
      </c>
      <c r="G4969" s="212">
        <v>494.9</v>
      </c>
      <c r="H4969" s="96">
        <v>610.59999999999854</v>
      </c>
      <c r="I4969" s="9">
        <v>0</v>
      </c>
      <c r="J4969" s="9">
        <v>0</v>
      </c>
      <c r="K4969" s="9">
        <v>0</v>
      </c>
      <c r="L4969" s="69"/>
      <c r="M4969" s="67">
        <f t="shared" si="127"/>
        <v>1356.6999999999985</v>
      </c>
      <c r="O4969" t="s">
        <v>308</v>
      </c>
      <c r="S4969" s="219"/>
      <c r="T4969" s="63"/>
      <c r="U4969" s="63"/>
      <c r="V4969" s="299"/>
    </row>
    <row r="4970" spans="1:22" ht="15">
      <c r="A4970" s="28" t="s">
        <v>3</v>
      </c>
      <c r="B4970" s="63" t="s">
        <v>142</v>
      </c>
      <c r="E4970" s="9" t="s">
        <v>183</v>
      </c>
      <c r="F4970" s="217">
        <v>417.1</v>
      </c>
      <c r="G4970" s="9">
        <v>184.8</v>
      </c>
      <c r="H4970" s="131">
        <v>702.39999999999418</v>
      </c>
      <c r="I4970" s="9">
        <v>0</v>
      </c>
      <c r="J4970" s="9">
        <v>0</v>
      </c>
      <c r="K4970" s="9">
        <v>0</v>
      </c>
      <c r="L4970" s="69"/>
      <c r="M4970" s="67">
        <f t="shared" si="127"/>
        <v>1304.2999999999943</v>
      </c>
      <c r="O4970" t="s">
        <v>370</v>
      </c>
      <c r="R4970" t="s">
        <v>1818</v>
      </c>
      <c r="S4970" s="219"/>
      <c r="T4970" s="63"/>
      <c r="U4970" s="63"/>
      <c r="V4970" s="299"/>
    </row>
    <row r="4971" spans="1:22" ht="15">
      <c r="A4971" s="28" t="s">
        <v>5</v>
      </c>
      <c r="B4971" s="63" t="s">
        <v>11</v>
      </c>
      <c r="E4971" s="9" t="s">
        <v>183</v>
      </c>
      <c r="F4971" s="217">
        <v>416.1</v>
      </c>
      <c r="G4971" s="217">
        <v>335.1</v>
      </c>
      <c r="H4971" s="96">
        <v>540.20000000000073</v>
      </c>
      <c r="I4971" s="9">
        <v>0</v>
      </c>
      <c r="J4971" s="9">
        <v>0</v>
      </c>
      <c r="K4971" s="9">
        <v>0</v>
      </c>
      <c r="L4971" s="69"/>
      <c r="M4971" s="67">
        <f t="shared" si="127"/>
        <v>1291.4000000000008</v>
      </c>
      <c r="O4971" t="s">
        <v>373</v>
      </c>
      <c r="S4971" s="219"/>
      <c r="T4971" s="63"/>
      <c r="U4971" s="63"/>
      <c r="V4971" s="299"/>
    </row>
    <row r="4972" spans="1:22" ht="15">
      <c r="A4972" s="28" t="s">
        <v>7</v>
      </c>
      <c r="B4972" s="63" t="s">
        <v>143</v>
      </c>
      <c r="E4972" s="9" t="s">
        <v>183</v>
      </c>
      <c r="F4972" s="217">
        <v>465.8</v>
      </c>
      <c r="G4972" s="213">
        <v>404.2</v>
      </c>
      <c r="H4972" s="67">
        <v>350.10000000000946</v>
      </c>
      <c r="I4972" s="9">
        <v>0</v>
      </c>
      <c r="J4972" s="9">
        <v>0</v>
      </c>
      <c r="K4972" s="9">
        <v>0</v>
      </c>
      <c r="L4972" s="69"/>
      <c r="M4972" s="67">
        <f t="shared" si="127"/>
        <v>1220.1000000000095</v>
      </c>
      <c r="O4972" t="s">
        <v>297</v>
      </c>
      <c r="S4972" s="219"/>
      <c r="T4972" s="63"/>
      <c r="U4972" s="63"/>
      <c r="V4972" s="299"/>
    </row>
    <row r="4973" spans="1:22" ht="15">
      <c r="A4973" s="28" t="s">
        <v>8</v>
      </c>
      <c r="B4973" s="63" t="s">
        <v>141</v>
      </c>
      <c r="E4973" s="9" t="s">
        <v>183</v>
      </c>
      <c r="F4973" s="9">
        <v>387.2</v>
      </c>
      <c r="G4973" s="9">
        <v>262.10000000000002</v>
      </c>
      <c r="H4973" s="96">
        <v>558.09999999999491</v>
      </c>
      <c r="I4973" s="9">
        <v>0</v>
      </c>
      <c r="J4973" s="9">
        <v>0</v>
      </c>
      <c r="K4973" s="9">
        <v>0</v>
      </c>
      <c r="L4973" s="69"/>
      <c r="M4973" s="67">
        <f t="shared" si="127"/>
        <v>1207.3999999999949</v>
      </c>
      <c r="O4973" t="s">
        <v>288</v>
      </c>
      <c r="S4973" s="219"/>
      <c r="T4973" s="63"/>
      <c r="U4973" s="63"/>
      <c r="V4973" s="299"/>
    </row>
    <row r="4974" spans="1:22" ht="15">
      <c r="A4974" s="28" t="s">
        <v>10</v>
      </c>
      <c r="B4974" s="63" t="s">
        <v>19</v>
      </c>
      <c r="E4974" s="9" t="s">
        <v>183</v>
      </c>
      <c r="F4974" s="217">
        <v>396.1</v>
      </c>
      <c r="G4974" s="9">
        <v>244</v>
      </c>
      <c r="H4974" s="67">
        <v>538.30000000000291</v>
      </c>
      <c r="I4974" s="9">
        <v>0</v>
      </c>
      <c r="J4974" s="9">
        <v>0</v>
      </c>
      <c r="K4974" s="9">
        <v>0</v>
      </c>
      <c r="L4974" s="69"/>
      <c r="M4974" s="67">
        <f t="shared" si="127"/>
        <v>1178.4000000000028</v>
      </c>
      <c r="O4974" t="s">
        <v>289</v>
      </c>
      <c r="S4974" s="219"/>
      <c r="T4974" s="63"/>
      <c r="U4974" s="63"/>
      <c r="V4974" s="299"/>
    </row>
    <row r="4975" spans="1:22" ht="15">
      <c r="A4975" s="28" t="s">
        <v>12</v>
      </c>
      <c r="B4975" s="63" t="s">
        <v>25</v>
      </c>
      <c r="E4975" s="9" t="s">
        <v>183</v>
      </c>
      <c r="F4975" s="214">
        <v>499</v>
      </c>
      <c r="G4975" s="9">
        <v>267.10000000000002</v>
      </c>
      <c r="H4975" s="67">
        <v>405.80000000000291</v>
      </c>
      <c r="I4975" s="9">
        <v>0</v>
      </c>
      <c r="J4975" s="9">
        <v>0</v>
      </c>
      <c r="K4975" s="9">
        <v>0</v>
      </c>
      <c r="L4975" s="69"/>
      <c r="M4975" s="67">
        <f t="shared" si="127"/>
        <v>1171.9000000000028</v>
      </c>
      <c r="O4975" t="s">
        <v>282</v>
      </c>
      <c r="R4975" t="s">
        <v>1818</v>
      </c>
      <c r="S4975" s="219"/>
      <c r="T4975" s="63"/>
      <c r="U4975" s="63"/>
      <c r="V4975" s="299"/>
    </row>
    <row r="4976" spans="1:22" ht="15">
      <c r="A4976" s="28" t="s">
        <v>14</v>
      </c>
      <c r="B4976" s="63" t="s">
        <v>27</v>
      </c>
      <c r="E4976" s="9" t="s">
        <v>183</v>
      </c>
      <c r="F4976" s="212">
        <v>497.2</v>
      </c>
      <c r="G4976" s="9">
        <v>228</v>
      </c>
      <c r="H4976" s="67">
        <v>399.70000000000073</v>
      </c>
      <c r="I4976" s="9">
        <v>0</v>
      </c>
      <c r="J4976" s="9">
        <v>0</v>
      </c>
      <c r="K4976" s="9">
        <v>0</v>
      </c>
      <c r="L4976" s="69"/>
      <c r="M4976" s="67">
        <f t="shared" si="127"/>
        <v>1124.9000000000008</v>
      </c>
      <c r="O4976" t="s">
        <v>301</v>
      </c>
      <c r="S4976" s="219"/>
      <c r="T4976" s="63"/>
      <c r="U4976" s="63"/>
      <c r="V4976" s="299"/>
    </row>
    <row r="4977" spans="1:22" ht="15">
      <c r="A4977" s="28" t="s">
        <v>16</v>
      </c>
      <c r="B4977" s="63" t="s">
        <v>39</v>
      </c>
      <c r="E4977" s="9" t="s">
        <v>183</v>
      </c>
      <c r="F4977" s="9">
        <v>304.89999999999998</v>
      </c>
      <c r="G4977" s="217">
        <v>389.8</v>
      </c>
      <c r="H4977" s="67">
        <v>402.09999999999854</v>
      </c>
      <c r="I4977" s="9">
        <v>0</v>
      </c>
      <c r="J4977" s="9">
        <v>0</v>
      </c>
      <c r="K4977" s="9">
        <v>0</v>
      </c>
      <c r="L4977" s="69"/>
      <c r="M4977" s="67">
        <f t="shared" si="127"/>
        <v>1096.7999999999986</v>
      </c>
      <c r="O4977" t="s">
        <v>284</v>
      </c>
      <c r="S4977" s="219"/>
      <c r="T4977" s="63"/>
      <c r="U4977" s="63"/>
      <c r="V4977" s="299"/>
    </row>
    <row r="4978" spans="1:22" ht="15">
      <c r="A4978" s="28" t="s">
        <v>18</v>
      </c>
      <c r="B4978" s="63" t="s">
        <v>31</v>
      </c>
      <c r="E4978" s="9" t="s">
        <v>183</v>
      </c>
      <c r="F4978" s="217">
        <v>425.5</v>
      </c>
      <c r="G4978" s="9">
        <v>155</v>
      </c>
      <c r="H4978" s="67">
        <v>502.09999999999127</v>
      </c>
      <c r="I4978" s="9">
        <v>0</v>
      </c>
      <c r="J4978" s="9">
        <v>0</v>
      </c>
      <c r="K4978" s="9">
        <v>0</v>
      </c>
      <c r="L4978" s="69"/>
      <c r="M4978" s="67">
        <f t="shared" si="127"/>
        <v>1082.5999999999913</v>
      </c>
      <c r="O4978" t="s">
        <v>298</v>
      </c>
      <c r="S4978" s="219"/>
      <c r="T4978" s="63"/>
      <c r="U4978" s="63"/>
      <c r="V4978" s="299"/>
    </row>
    <row r="4979" spans="1:22" ht="15">
      <c r="A4979" s="28" t="s">
        <v>20</v>
      </c>
      <c r="B4979" s="63" t="s">
        <v>21</v>
      </c>
      <c r="E4979" s="9" t="s">
        <v>183</v>
      </c>
      <c r="F4979" s="9">
        <v>323.5</v>
      </c>
      <c r="G4979" s="9">
        <v>216.6</v>
      </c>
      <c r="H4979" s="67">
        <v>510.30000000000655</v>
      </c>
      <c r="I4979" s="9">
        <v>0</v>
      </c>
      <c r="J4979" s="9">
        <v>0</v>
      </c>
      <c r="K4979" s="9">
        <v>0</v>
      </c>
      <c r="L4979" s="69"/>
      <c r="M4979" s="67">
        <f t="shared" si="127"/>
        <v>1050.4000000000065</v>
      </c>
      <c r="S4979" s="219"/>
      <c r="T4979" s="63"/>
      <c r="U4979" s="63"/>
      <c r="V4979" s="299"/>
    </row>
    <row r="4980" spans="1:22" ht="15">
      <c r="A4980" s="28" t="s">
        <v>22</v>
      </c>
      <c r="B4980" s="63" t="s">
        <v>17</v>
      </c>
      <c r="E4980" s="9" t="s">
        <v>183</v>
      </c>
      <c r="F4980" s="9">
        <v>330.9</v>
      </c>
      <c r="G4980" s="9">
        <v>192.4</v>
      </c>
      <c r="H4980" s="67">
        <v>523.89999999999782</v>
      </c>
      <c r="I4980" s="9">
        <v>0</v>
      </c>
      <c r="J4980" s="9">
        <v>0</v>
      </c>
      <c r="K4980" s="9">
        <v>0</v>
      </c>
      <c r="L4980" s="69"/>
      <c r="M4980" s="67">
        <f t="shared" si="127"/>
        <v>1047.1999999999978</v>
      </c>
      <c r="S4980" s="219"/>
      <c r="T4980" s="63"/>
      <c r="U4980" s="63"/>
      <c r="V4980" s="299"/>
    </row>
    <row r="4981" spans="1:22" ht="15">
      <c r="A4981" s="28" t="s">
        <v>24</v>
      </c>
      <c r="B4981" s="63" t="s">
        <v>35</v>
      </c>
      <c r="E4981" s="9" t="s">
        <v>183</v>
      </c>
      <c r="F4981" s="217">
        <v>394</v>
      </c>
      <c r="G4981" s="217">
        <v>268.10000000000002</v>
      </c>
      <c r="H4981" s="67">
        <v>348.40000000000146</v>
      </c>
      <c r="I4981" s="9">
        <v>0</v>
      </c>
      <c r="J4981" s="9">
        <v>0</v>
      </c>
      <c r="K4981" s="9">
        <v>0</v>
      </c>
      <c r="L4981" s="69"/>
      <c r="M4981" s="67">
        <f t="shared" si="127"/>
        <v>1010.5000000000015</v>
      </c>
      <c r="O4981" t="s">
        <v>318</v>
      </c>
      <c r="S4981" s="219"/>
      <c r="T4981" s="63"/>
      <c r="U4981" s="63"/>
      <c r="V4981" s="299"/>
    </row>
    <row r="4982" spans="1:22" ht="15">
      <c r="A4982" s="28" t="s">
        <v>26</v>
      </c>
      <c r="B4982" s="63" t="s">
        <v>6</v>
      </c>
      <c r="E4982" s="9" t="s">
        <v>183</v>
      </c>
      <c r="F4982" s="217">
        <v>426.1</v>
      </c>
      <c r="G4982" s="9">
        <v>116.8</v>
      </c>
      <c r="H4982" s="67">
        <v>366.60000000000946</v>
      </c>
      <c r="I4982" s="9">
        <v>0</v>
      </c>
      <c r="J4982" s="9">
        <v>0</v>
      </c>
      <c r="K4982" s="9">
        <v>0</v>
      </c>
      <c r="L4982" s="69"/>
      <c r="M4982" s="67">
        <f t="shared" si="127"/>
        <v>909.50000000000944</v>
      </c>
      <c r="O4982" t="s">
        <v>285</v>
      </c>
      <c r="S4982" s="219"/>
      <c r="T4982" s="63"/>
      <c r="U4982" s="63"/>
      <c r="V4982" s="299"/>
    </row>
    <row r="4983" spans="1:22" ht="15">
      <c r="A4983" s="28" t="s">
        <v>28</v>
      </c>
      <c r="B4983" s="63" t="s">
        <v>37</v>
      </c>
      <c r="E4983" s="9" t="s">
        <v>183</v>
      </c>
      <c r="F4983" s="9">
        <v>161.9</v>
      </c>
      <c r="G4983" s="9">
        <v>217.2</v>
      </c>
      <c r="H4983" s="67">
        <v>499.80000000000655</v>
      </c>
      <c r="I4983" s="9">
        <v>0</v>
      </c>
      <c r="J4983" s="9">
        <v>0</v>
      </c>
      <c r="K4983" s="9">
        <v>0</v>
      </c>
      <c r="L4983" s="69"/>
      <c r="M4983" s="67">
        <f t="shared" si="127"/>
        <v>878.90000000000657</v>
      </c>
      <c r="S4983" s="219"/>
      <c r="T4983" s="63"/>
      <c r="U4983" s="63"/>
      <c r="V4983" s="299"/>
    </row>
    <row r="4984" spans="1:22" ht="15">
      <c r="A4984" s="28" t="s">
        <v>30</v>
      </c>
      <c r="B4984" s="63" t="s">
        <v>13</v>
      </c>
      <c r="E4984" s="9" t="s">
        <v>183</v>
      </c>
      <c r="F4984" s="9">
        <v>280.5</v>
      </c>
      <c r="G4984" s="217">
        <v>288.8</v>
      </c>
      <c r="H4984" s="67">
        <v>214.00000000000728</v>
      </c>
      <c r="I4984" s="9">
        <v>0</v>
      </c>
      <c r="J4984" s="9">
        <v>0</v>
      </c>
      <c r="K4984" s="9">
        <v>0</v>
      </c>
      <c r="L4984" s="69"/>
      <c r="M4984" s="67">
        <f t="shared" si="127"/>
        <v>783.30000000000723</v>
      </c>
      <c r="O4984" t="s">
        <v>289</v>
      </c>
      <c r="S4984" s="219"/>
      <c r="T4984" s="63"/>
      <c r="U4984" s="63"/>
      <c r="V4984" s="299"/>
    </row>
    <row r="4985" spans="1:22" ht="15">
      <c r="A4985" s="28" t="s">
        <v>32</v>
      </c>
      <c r="B4985" s="63" t="s">
        <v>1</v>
      </c>
      <c r="E4985" s="9" t="s">
        <v>183</v>
      </c>
      <c r="F4985" s="9">
        <v>339.2</v>
      </c>
      <c r="G4985" s="9">
        <v>260.39999999999998</v>
      </c>
      <c r="H4985" s="67">
        <v>96</v>
      </c>
      <c r="I4985" s="9">
        <v>0</v>
      </c>
      <c r="J4985" s="9">
        <v>0</v>
      </c>
      <c r="K4985" s="9">
        <v>0</v>
      </c>
      <c r="L4985" s="69"/>
      <c r="M4985" s="67">
        <f t="shared" si="127"/>
        <v>695.59999999999991</v>
      </c>
      <c r="S4985" s="219"/>
      <c r="T4985" s="63"/>
      <c r="U4985" s="63"/>
      <c r="V4985" s="299"/>
    </row>
    <row r="4986" spans="1:22" ht="15">
      <c r="A4986" s="28" t="s">
        <v>34</v>
      </c>
      <c r="B4986" s="63" t="s">
        <v>154</v>
      </c>
      <c r="E4986" s="9" t="s">
        <v>183</v>
      </c>
      <c r="F4986" s="9" t="s">
        <v>279</v>
      </c>
      <c r="G4986" s="9">
        <v>247.7</v>
      </c>
      <c r="H4986" s="67">
        <v>442.59999999999854</v>
      </c>
      <c r="I4986" s="9">
        <v>0</v>
      </c>
      <c r="J4986" s="9">
        <v>0</v>
      </c>
      <c r="K4986" s="9">
        <v>0</v>
      </c>
      <c r="L4986" s="69"/>
      <c r="M4986" s="67">
        <f t="shared" si="127"/>
        <v>690.29999999999859</v>
      </c>
      <c r="S4986" s="219"/>
      <c r="T4986" s="63"/>
      <c r="U4986" s="63"/>
      <c r="V4986" s="299"/>
    </row>
    <row r="4987" spans="1:22" ht="15">
      <c r="A4987" s="28" t="s">
        <v>36</v>
      </c>
      <c r="B4987" s="63" t="s">
        <v>155</v>
      </c>
      <c r="E4987" s="9" t="s">
        <v>183</v>
      </c>
      <c r="F4987" s="9" t="s">
        <v>279</v>
      </c>
      <c r="G4987" s="9">
        <v>33.4</v>
      </c>
      <c r="H4987" s="96">
        <v>619.29999999999927</v>
      </c>
      <c r="I4987" s="9">
        <v>0</v>
      </c>
      <c r="J4987" s="9">
        <v>0</v>
      </c>
      <c r="K4987" s="9">
        <v>0</v>
      </c>
      <c r="L4987" s="69"/>
      <c r="M4987" s="67">
        <f t="shared" si="127"/>
        <v>652.69999999999925</v>
      </c>
      <c r="O4987" t="s">
        <v>284</v>
      </c>
      <c r="S4987" s="219"/>
      <c r="T4987" s="63"/>
      <c r="U4987" s="63"/>
      <c r="V4987" s="299"/>
    </row>
    <row r="4988" spans="1:22" ht="15">
      <c r="A4988" s="28" t="s">
        <v>38</v>
      </c>
      <c r="B4988" s="63" t="s">
        <v>800</v>
      </c>
      <c r="E4988" s="9" t="s">
        <v>183</v>
      </c>
      <c r="F4988" s="9" t="s">
        <v>279</v>
      </c>
      <c r="G4988" s="9" t="s">
        <v>279</v>
      </c>
      <c r="H4988" s="132">
        <v>645.700000000008</v>
      </c>
      <c r="I4988" s="9">
        <v>0</v>
      </c>
      <c r="J4988" s="9">
        <v>0</v>
      </c>
      <c r="K4988" s="9">
        <v>0</v>
      </c>
      <c r="L4988" s="69"/>
      <c r="M4988" s="67">
        <f t="shared" si="127"/>
        <v>645.700000000008</v>
      </c>
      <c r="O4988" t="s">
        <v>301</v>
      </c>
      <c r="S4988" s="219"/>
      <c r="T4988" s="63"/>
      <c r="U4988" s="63"/>
      <c r="V4988" s="299"/>
    </row>
    <row r="4989" spans="1:22" ht="15">
      <c r="A4989" s="28" t="s">
        <v>145</v>
      </c>
      <c r="B4989" s="63" t="s">
        <v>746</v>
      </c>
      <c r="E4989" s="9" t="s">
        <v>183</v>
      </c>
      <c r="F4989" s="9" t="s">
        <v>279</v>
      </c>
      <c r="G4989" s="9" t="s">
        <v>279</v>
      </c>
      <c r="H4989" s="133">
        <v>635.19999999998981</v>
      </c>
      <c r="I4989" s="9">
        <v>0</v>
      </c>
      <c r="J4989" s="9">
        <v>0</v>
      </c>
      <c r="K4989" s="9">
        <v>0</v>
      </c>
      <c r="L4989" s="69"/>
      <c r="M4989" s="67">
        <f t="shared" si="127"/>
        <v>635.19999999998981</v>
      </c>
      <c r="O4989" t="s">
        <v>283</v>
      </c>
      <c r="S4989" s="219"/>
      <c r="T4989" s="63"/>
      <c r="U4989" s="63"/>
      <c r="V4989" s="299"/>
    </row>
    <row r="4990" spans="1:22" ht="15">
      <c r="A4990" s="28" t="s">
        <v>146</v>
      </c>
      <c r="B4990" s="63" t="s">
        <v>144</v>
      </c>
      <c r="E4990" s="9" t="s">
        <v>183</v>
      </c>
      <c r="F4990" s="9">
        <v>276.7</v>
      </c>
      <c r="G4990" s="9">
        <v>124.8</v>
      </c>
      <c r="H4990" s="67">
        <v>202.80000000000291</v>
      </c>
      <c r="I4990" s="9">
        <v>0</v>
      </c>
      <c r="J4990" s="9">
        <v>0</v>
      </c>
      <c r="K4990" s="9">
        <v>0</v>
      </c>
      <c r="L4990" s="69"/>
      <c r="M4990" s="67">
        <f t="shared" si="127"/>
        <v>604.30000000000291</v>
      </c>
      <c r="S4990" s="219"/>
      <c r="T4990" s="63"/>
      <c r="U4990" s="63"/>
      <c r="V4990" s="299"/>
    </row>
    <row r="4991" spans="1:22" ht="15">
      <c r="A4991" s="28" t="s">
        <v>147</v>
      </c>
      <c r="B4991" s="63" t="s">
        <v>153</v>
      </c>
      <c r="E4991" s="9" t="s">
        <v>183</v>
      </c>
      <c r="F4991" s="9" t="s">
        <v>279</v>
      </c>
      <c r="G4991" s="217">
        <v>355.7</v>
      </c>
      <c r="H4991" s="67">
        <v>241.10000000000946</v>
      </c>
      <c r="I4991" s="9">
        <v>0</v>
      </c>
      <c r="J4991" s="9">
        <v>0</v>
      </c>
      <c r="K4991" s="9">
        <v>0</v>
      </c>
      <c r="L4991" s="69"/>
      <c r="M4991" s="67">
        <f t="shared" si="127"/>
        <v>596.8000000000095</v>
      </c>
      <c r="O4991" t="s">
        <v>285</v>
      </c>
      <c r="S4991" s="219"/>
      <c r="T4991" s="63"/>
      <c r="U4991" s="63"/>
      <c r="V4991" s="299"/>
    </row>
    <row r="4992" spans="1:22" ht="15">
      <c r="A4992" s="28" t="s">
        <v>151</v>
      </c>
      <c r="B4992" s="63" t="s">
        <v>762</v>
      </c>
      <c r="E4992" s="9" t="s">
        <v>183</v>
      </c>
      <c r="F4992" s="9" t="s">
        <v>279</v>
      </c>
      <c r="G4992" s="9" t="s">
        <v>279</v>
      </c>
      <c r="H4992" s="96">
        <v>576.90000000000146</v>
      </c>
      <c r="I4992" s="9">
        <v>0</v>
      </c>
      <c r="J4992" s="9">
        <v>0</v>
      </c>
      <c r="K4992" s="9">
        <v>0</v>
      </c>
      <c r="L4992" s="69"/>
      <c r="M4992" s="67">
        <f t="shared" si="127"/>
        <v>576.90000000000146</v>
      </c>
      <c r="O4992" t="s">
        <v>298</v>
      </c>
      <c r="S4992" s="219"/>
      <c r="T4992" s="63"/>
      <c r="U4992" s="63"/>
      <c r="V4992" s="299"/>
    </row>
    <row r="4993" spans="1:22" ht="15">
      <c r="A4993" s="28" t="s">
        <v>157</v>
      </c>
      <c r="B4993" s="63" t="s">
        <v>748</v>
      </c>
      <c r="E4993" s="9" t="s">
        <v>183</v>
      </c>
      <c r="F4993" s="9" t="s">
        <v>279</v>
      </c>
      <c r="G4993" s="9" t="s">
        <v>279</v>
      </c>
      <c r="H4993" s="96">
        <v>558.80000000001019</v>
      </c>
      <c r="I4993" s="9">
        <v>0</v>
      </c>
      <c r="J4993" s="9">
        <v>0</v>
      </c>
      <c r="K4993" s="9">
        <v>0</v>
      </c>
      <c r="L4993" s="69"/>
      <c r="M4993" s="67">
        <f t="shared" si="127"/>
        <v>558.80000000001019</v>
      </c>
      <c r="O4993" t="s">
        <v>293</v>
      </c>
      <c r="S4993" s="219"/>
      <c r="T4993" s="63"/>
      <c r="U4993" s="63"/>
      <c r="V4993" s="299"/>
    </row>
    <row r="4994" spans="1:22" ht="15">
      <c r="A4994" s="28" t="s">
        <v>159</v>
      </c>
      <c r="B4994" s="63" t="s">
        <v>763</v>
      </c>
      <c r="E4994" s="9" t="s">
        <v>183</v>
      </c>
      <c r="F4994" s="9" t="s">
        <v>279</v>
      </c>
      <c r="G4994" s="9" t="s">
        <v>279</v>
      </c>
      <c r="H4994" s="67">
        <v>535.19999999999345</v>
      </c>
      <c r="I4994" s="9">
        <v>0</v>
      </c>
      <c r="J4994" s="9">
        <v>0</v>
      </c>
      <c r="K4994" s="9">
        <v>0</v>
      </c>
      <c r="L4994" s="69"/>
      <c r="M4994" s="67">
        <f t="shared" si="127"/>
        <v>535.19999999999345</v>
      </c>
      <c r="S4994" s="219"/>
      <c r="T4994" s="63"/>
      <c r="U4994" s="63"/>
      <c r="V4994" s="299"/>
    </row>
    <row r="4995" spans="1:22" ht="15">
      <c r="A4995" s="28" t="s">
        <v>160</v>
      </c>
      <c r="B4995" s="63" t="s">
        <v>783</v>
      </c>
      <c r="E4995" s="9" t="s">
        <v>183</v>
      </c>
      <c r="F4995" s="9" t="s">
        <v>279</v>
      </c>
      <c r="G4995" s="9" t="s">
        <v>279</v>
      </c>
      <c r="H4995" s="67">
        <v>530.19999999998981</v>
      </c>
      <c r="I4995" s="9">
        <v>0</v>
      </c>
      <c r="J4995" s="9">
        <v>0</v>
      </c>
      <c r="K4995" s="9">
        <v>0</v>
      </c>
      <c r="L4995" s="69"/>
      <c r="M4995" s="67">
        <f t="shared" si="127"/>
        <v>530.19999999998981</v>
      </c>
      <c r="S4995" s="219"/>
      <c r="T4995" s="63"/>
      <c r="U4995" s="63"/>
      <c r="V4995" s="299"/>
    </row>
    <row r="4996" spans="1:22" ht="15">
      <c r="A4996" s="28" t="s">
        <v>161</v>
      </c>
      <c r="B4996" s="63" t="s">
        <v>15</v>
      </c>
      <c r="E4996" s="9" t="s">
        <v>183</v>
      </c>
      <c r="F4996" s="9">
        <v>391.8</v>
      </c>
      <c r="G4996" s="9">
        <v>59.6</v>
      </c>
      <c r="H4996" s="67">
        <v>58</v>
      </c>
      <c r="I4996" s="9">
        <v>0</v>
      </c>
      <c r="J4996" s="9">
        <v>0</v>
      </c>
      <c r="K4996" s="9">
        <v>0</v>
      </c>
      <c r="L4996" s="69"/>
      <c r="M4996" s="67">
        <f t="shared" si="127"/>
        <v>509.40000000000003</v>
      </c>
      <c r="S4996" s="219"/>
      <c r="T4996" s="63"/>
      <c r="U4996" s="63"/>
      <c r="V4996" s="299"/>
    </row>
    <row r="4997" spans="1:22" ht="15">
      <c r="A4997" s="28" t="s">
        <v>163</v>
      </c>
      <c r="B4997" s="63" t="s">
        <v>733</v>
      </c>
      <c r="E4997" s="9" t="s">
        <v>183</v>
      </c>
      <c r="F4997" s="9" t="s">
        <v>279</v>
      </c>
      <c r="G4997" s="9" t="s">
        <v>279</v>
      </c>
      <c r="H4997" s="67">
        <v>494.40000000000146</v>
      </c>
      <c r="I4997" s="9">
        <v>0</v>
      </c>
      <c r="J4997" s="9">
        <v>0</v>
      </c>
      <c r="K4997" s="9">
        <v>0</v>
      </c>
      <c r="L4997" s="69"/>
      <c r="M4997" s="67">
        <f t="shared" si="127"/>
        <v>494.40000000000146</v>
      </c>
      <c r="S4997" s="219"/>
      <c r="T4997" s="63"/>
      <c r="U4997" s="63"/>
      <c r="V4997" s="299"/>
    </row>
    <row r="4998" spans="1:22" ht="15">
      <c r="A4998" s="28" t="s">
        <v>275</v>
      </c>
      <c r="B4998" s="63" t="s">
        <v>156</v>
      </c>
      <c r="E4998" s="9" t="s">
        <v>183</v>
      </c>
      <c r="F4998" s="9" t="s">
        <v>279</v>
      </c>
      <c r="G4998" s="217">
        <v>363</v>
      </c>
      <c r="H4998" s="67">
        <v>128.5</v>
      </c>
      <c r="I4998" s="9">
        <v>0</v>
      </c>
      <c r="J4998" s="9">
        <v>0</v>
      </c>
      <c r="K4998" s="9">
        <v>0</v>
      </c>
      <c r="L4998" s="69"/>
      <c r="M4998" s="67">
        <f t="shared" si="127"/>
        <v>491.5</v>
      </c>
      <c r="S4998" s="219"/>
      <c r="T4998" s="63"/>
      <c r="U4998" s="63"/>
      <c r="V4998" s="299"/>
    </row>
    <row r="4999" spans="1:22" ht="15">
      <c r="A4999" s="28" t="s">
        <v>276</v>
      </c>
      <c r="B4999" s="63" t="s">
        <v>749</v>
      </c>
      <c r="E4999" s="9" t="s">
        <v>183</v>
      </c>
      <c r="F4999" s="9" t="s">
        <v>279</v>
      </c>
      <c r="G4999" s="9" t="s">
        <v>279</v>
      </c>
      <c r="H4999" s="67">
        <v>482.89999999999418</v>
      </c>
      <c r="I4999" s="9">
        <v>0</v>
      </c>
      <c r="J4999" s="9">
        <v>0</v>
      </c>
      <c r="K4999" s="9">
        <v>0</v>
      </c>
      <c r="L4999" s="69"/>
      <c r="M4999" s="67">
        <f t="shared" si="127"/>
        <v>482.89999999999418</v>
      </c>
      <c r="S4999" s="219"/>
      <c r="T4999" s="63"/>
      <c r="U4999" s="63"/>
      <c r="V4999" s="299"/>
    </row>
    <row r="5000" spans="1:22" ht="15">
      <c r="A5000" s="28" t="s">
        <v>277</v>
      </c>
      <c r="B5000" s="63" t="s">
        <v>782</v>
      </c>
      <c r="E5000" s="9" t="s">
        <v>183</v>
      </c>
      <c r="F5000" s="9" t="s">
        <v>279</v>
      </c>
      <c r="G5000" s="9" t="s">
        <v>279</v>
      </c>
      <c r="H5000" s="67">
        <v>475.30000000001019</v>
      </c>
      <c r="I5000" s="9">
        <v>0</v>
      </c>
      <c r="J5000" s="9">
        <v>0</v>
      </c>
      <c r="K5000" s="9">
        <v>0</v>
      </c>
      <c r="L5000" s="69"/>
      <c r="M5000" s="67">
        <f t="shared" si="127"/>
        <v>475.30000000001019</v>
      </c>
      <c r="S5000" s="219"/>
      <c r="T5000" s="63"/>
      <c r="U5000" s="63"/>
      <c r="V5000" s="299"/>
    </row>
    <row r="5001" spans="1:22" ht="15">
      <c r="A5001" s="28" t="s">
        <v>278</v>
      </c>
      <c r="B5001" s="63" t="s">
        <v>744</v>
      </c>
      <c r="E5001" s="9" t="s">
        <v>183</v>
      </c>
      <c r="F5001" s="9" t="s">
        <v>279</v>
      </c>
      <c r="G5001" s="9" t="s">
        <v>279</v>
      </c>
      <c r="H5001" s="67">
        <v>460.50000000001091</v>
      </c>
      <c r="I5001" s="9">
        <v>0</v>
      </c>
      <c r="J5001" s="9">
        <v>0</v>
      </c>
      <c r="K5001" s="9">
        <v>0</v>
      </c>
      <c r="L5001" s="69"/>
      <c r="M5001" s="67">
        <f t="shared" si="127"/>
        <v>460.50000000001091</v>
      </c>
      <c r="S5001" s="219"/>
      <c r="T5001" s="63"/>
      <c r="U5001" s="63"/>
      <c r="V5001" s="299"/>
    </row>
    <row r="5002" spans="1:22" ht="15">
      <c r="A5002" s="28" t="s">
        <v>735</v>
      </c>
      <c r="B5002" s="63" t="s">
        <v>162</v>
      </c>
      <c r="E5002" s="9" t="s">
        <v>183</v>
      </c>
      <c r="F5002" s="9" t="s">
        <v>279</v>
      </c>
      <c r="G5002" s="9">
        <v>112.3</v>
      </c>
      <c r="H5002" s="67">
        <v>347.90000000000146</v>
      </c>
      <c r="I5002" s="9">
        <v>0</v>
      </c>
      <c r="J5002" s="9">
        <v>0</v>
      </c>
      <c r="K5002" s="9">
        <v>0</v>
      </c>
      <c r="L5002" s="69"/>
      <c r="M5002" s="67">
        <f t="shared" si="127"/>
        <v>460.20000000000147</v>
      </c>
      <c r="S5002" s="219"/>
      <c r="T5002" s="63"/>
      <c r="U5002" s="63"/>
      <c r="V5002" s="299"/>
    </row>
    <row r="5003" spans="1:22" ht="15">
      <c r="A5003" s="28" t="s">
        <v>736</v>
      </c>
      <c r="B5003" s="63" t="s">
        <v>790</v>
      </c>
      <c r="E5003" s="9" t="s">
        <v>183</v>
      </c>
      <c r="F5003" s="9" t="s">
        <v>279</v>
      </c>
      <c r="G5003" s="9" t="s">
        <v>279</v>
      </c>
      <c r="H5003" s="67">
        <v>443.69999999999345</v>
      </c>
      <c r="I5003" s="9">
        <v>0</v>
      </c>
      <c r="J5003" s="9">
        <v>0</v>
      </c>
      <c r="K5003" s="9">
        <v>0</v>
      </c>
      <c r="L5003" s="69"/>
      <c r="M5003" s="67">
        <f t="shared" si="127"/>
        <v>443.69999999999345</v>
      </c>
      <c r="S5003" s="219"/>
      <c r="T5003" s="63"/>
      <c r="U5003" s="63"/>
      <c r="V5003" s="299"/>
    </row>
    <row r="5004" spans="1:22" ht="15">
      <c r="A5004" s="28" t="s">
        <v>737</v>
      </c>
      <c r="B5004" s="63" t="s">
        <v>23</v>
      </c>
      <c r="E5004" s="9" t="s">
        <v>183</v>
      </c>
      <c r="F5004" s="9">
        <v>81.900000000000006</v>
      </c>
      <c r="G5004" s="217">
        <v>341.8</v>
      </c>
      <c r="H5004" s="67">
        <v>19.800000000006548</v>
      </c>
      <c r="I5004" s="9">
        <v>0</v>
      </c>
      <c r="J5004" s="9">
        <v>0</v>
      </c>
      <c r="K5004" s="9">
        <v>0</v>
      </c>
      <c r="L5004" s="69"/>
      <c r="M5004" s="67">
        <f t="shared" si="127"/>
        <v>443.50000000000659</v>
      </c>
      <c r="O5004" t="s">
        <v>298</v>
      </c>
      <c r="S5004" s="219"/>
      <c r="T5004" s="63"/>
      <c r="U5004" s="63"/>
      <c r="V5004" s="299"/>
    </row>
    <row r="5005" spans="1:22" ht="15">
      <c r="A5005" s="28" t="s">
        <v>739</v>
      </c>
      <c r="B5005" s="63" t="s">
        <v>4</v>
      </c>
      <c r="E5005" s="9" t="s">
        <v>183</v>
      </c>
      <c r="F5005" s="9">
        <v>239.8</v>
      </c>
      <c r="G5005" s="9">
        <v>127.4</v>
      </c>
      <c r="H5005" s="67">
        <v>73.000000000007276</v>
      </c>
      <c r="I5005" s="9">
        <v>0</v>
      </c>
      <c r="J5005" s="9">
        <v>0</v>
      </c>
      <c r="K5005" s="9">
        <v>0</v>
      </c>
      <c r="L5005" s="69"/>
      <c r="M5005" s="67">
        <f t="shared" si="127"/>
        <v>440.20000000000732</v>
      </c>
      <c r="S5005" s="219"/>
      <c r="T5005" s="63"/>
      <c r="U5005" s="63"/>
      <c r="V5005" s="299"/>
    </row>
    <row r="5006" spans="1:22" ht="15">
      <c r="A5006" s="28" t="s">
        <v>745</v>
      </c>
      <c r="B5006" s="63" t="s">
        <v>29</v>
      </c>
      <c r="E5006" s="9" t="s">
        <v>183</v>
      </c>
      <c r="F5006" s="9">
        <v>175.7</v>
      </c>
      <c r="G5006" s="9">
        <v>257.10000000000002</v>
      </c>
      <c r="H5006" s="9" t="s">
        <v>279</v>
      </c>
      <c r="I5006" s="9">
        <v>0</v>
      </c>
      <c r="J5006" s="9">
        <v>0</v>
      </c>
      <c r="K5006" s="9">
        <v>0</v>
      </c>
      <c r="L5006" s="69"/>
      <c r="M5006" s="67">
        <f t="shared" si="127"/>
        <v>432.8</v>
      </c>
      <c r="S5006" s="219"/>
      <c r="T5006" s="63"/>
      <c r="U5006" s="63"/>
      <c r="V5006" s="299"/>
    </row>
    <row r="5007" spans="1:22" ht="15">
      <c r="A5007" s="28" t="s">
        <v>747</v>
      </c>
      <c r="B5007" s="63" t="s">
        <v>779</v>
      </c>
      <c r="E5007" s="9" t="s">
        <v>183</v>
      </c>
      <c r="F5007" s="9" t="s">
        <v>279</v>
      </c>
      <c r="G5007" s="9" t="s">
        <v>279</v>
      </c>
      <c r="H5007" s="67">
        <v>427.30000000000291</v>
      </c>
      <c r="I5007" s="9">
        <v>0</v>
      </c>
      <c r="J5007" s="9">
        <v>0</v>
      </c>
      <c r="K5007" s="9">
        <v>0</v>
      </c>
      <c r="L5007" s="69"/>
      <c r="M5007" s="67">
        <f t="shared" si="127"/>
        <v>427.30000000000291</v>
      </c>
      <c r="S5007" s="219"/>
      <c r="T5007" s="63"/>
      <c r="U5007" s="63"/>
      <c r="V5007" s="299"/>
    </row>
    <row r="5008" spans="1:22" ht="15">
      <c r="A5008" s="28" t="s">
        <v>750</v>
      </c>
      <c r="B5008" s="63" t="s">
        <v>728</v>
      </c>
      <c r="E5008" s="9" t="s">
        <v>183</v>
      </c>
      <c r="F5008" s="9" t="s">
        <v>279</v>
      </c>
      <c r="G5008" s="9" t="s">
        <v>279</v>
      </c>
      <c r="H5008" s="67">
        <v>339.60000000000946</v>
      </c>
      <c r="I5008" s="9">
        <v>0</v>
      </c>
      <c r="J5008" s="9">
        <v>0</v>
      </c>
      <c r="K5008" s="9">
        <v>0</v>
      </c>
      <c r="L5008" s="69"/>
      <c r="M5008" s="67">
        <f t="shared" si="127"/>
        <v>339.60000000000946</v>
      </c>
      <c r="S5008" s="219"/>
      <c r="T5008" s="63"/>
      <c r="U5008" s="63"/>
      <c r="V5008" s="299"/>
    </row>
    <row r="5009" spans="1:22" ht="15">
      <c r="A5009" s="28" t="s">
        <v>751</v>
      </c>
      <c r="B5009" s="63" t="s">
        <v>738</v>
      </c>
      <c r="E5009" s="9" t="s">
        <v>183</v>
      </c>
      <c r="F5009" s="9" t="s">
        <v>279</v>
      </c>
      <c r="G5009" s="9" t="s">
        <v>279</v>
      </c>
      <c r="H5009" s="67">
        <v>322.200000000008</v>
      </c>
      <c r="I5009" s="9">
        <v>0</v>
      </c>
      <c r="J5009" s="9">
        <v>0</v>
      </c>
      <c r="K5009" s="9">
        <v>0</v>
      </c>
      <c r="L5009" s="69"/>
      <c r="M5009" s="67">
        <f t="shared" si="127"/>
        <v>322.200000000008</v>
      </c>
      <c r="S5009" s="219"/>
      <c r="T5009" s="63"/>
      <c r="U5009" s="63"/>
      <c r="V5009" s="299"/>
    </row>
    <row r="5010" spans="1:22" ht="15">
      <c r="A5010" s="28" t="s">
        <v>754</v>
      </c>
      <c r="B5010" s="63" t="s">
        <v>764</v>
      </c>
      <c r="E5010" s="9" t="s">
        <v>183</v>
      </c>
      <c r="F5010" s="9" t="s">
        <v>279</v>
      </c>
      <c r="G5010" s="9" t="s">
        <v>279</v>
      </c>
      <c r="H5010" s="67">
        <v>308.90000000000509</v>
      </c>
      <c r="I5010" s="9">
        <v>0</v>
      </c>
      <c r="J5010" s="9">
        <v>0</v>
      </c>
      <c r="K5010" s="9">
        <v>0</v>
      </c>
      <c r="L5010" s="69"/>
      <c r="M5010" s="67">
        <f t="shared" si="127"/>
        <v>308.90000000000509</v>
      </c>
      <c r="S5010" s="219"/>
      <c r="T5010" s="63"/>
      <c r="U5010" s="63"/>
      <c r="V5010" s="299"/>
    </row>
    <row r="5011" spans="1:22" ht="15">
      <c r="A5011" s="28" t="s">
        <v>756</v>
      </c>
      <c r="B5011" s="63" t="s">
        <v>769</v>
      </c>
      <c r="E5011" s="9" t="s">
        <v>183</v>
      </c>
      <c r="F5011" s="9" t="s">
        <v>279</v>
      </c>
      <c r="G5011" s="9" t="s">
        <v>279</v>
      </c>
      <c r="H5011" s="67">
        <v>298.70000000000073</v>
      </c>
      <c r="I5011" s="9">
        <v>0</v>
      </c>
      <c r="J5011" s="9">
        <v>0</v>
      </c>
      <c r="K5011" s="9">
        <v>0</v>
      </c>
      <c r="L5011" s="69"/>
      <c r="M5011" s="67">
        <f t="shared" si="127"/>
        <v>298.70000000000073</v>
      </c>
      <c r="S5011" s="219"/>
      <c r="T5011" s="63"/>
      <c r="U5011" s="63"/>
      <c r="V5011" s="299"/>
    </row>
    <row r="5012" spans="1:22" ht="15">
      <c r="A5012" s="28" t="s">
        <v>761</v>
      </c>
      <c r="B5012" s="63" t="s">
        <v>757</v>
      </c>
      <c r="E5012" s="9" t="s">
        <v>183</v>
      </c>
      <c r="F5012" s="9" t="s">
        <v>279</v>
      </c>
      <c r="G5012" s="9" t="s">
        <v>279</v>
      </c>
      <c r="H5012" s="67">
        <v>269.10000000000946</v>
      </c>
      <c r="I5012" s="9">
        <v>0</v>
      </c>
      <c r="J5012" s="9">
        <v>0</v>
      </c>
      <c r="K5012" s="9">
        <v>0</v>
      </c>
      <c r="L5012" s="69"/>
      <c r="M5012" s="67">
        <f t="shared" si="127"/>
        <v>269.10000000000946</v>
      </c>
      <c r="S5012" s="219"/>
      <c r="T5012" s="63"/>
      <c r="U5012" s="63"/>
      <c r="V5012" s="299"/>
    </row>
    <row r="5013" spans="1:22" ht="15">
      <c r="A5013" s="28" t="s">
        <v>765</v>
      </c>
      <c r="B5013" s="63" t="s">
        <v>178</v>
      </c>
      <c r="E5013" s="9" t="s">
        <v>183</v>
      </c>
      <c r="F5013" s="9">
        <v>259.2</v>
      </c>
      <c r="G5013" s="9" t="s">
        <v>279</v>
      </c>
      <c r="H5013" s="9" t="s">
        <v>279</v>
      </c>
      <c r="I5013" s="9">
        <v>0</v>
      </c>
      <c r="J5013" s="9">
        <v>0</v>
      </c>
      <c r="K5013" s="9">
        <v>0</v>
      </c>
      <c r="L5013" s="69"/>
      <c r="M5013" s="67">
        <f t="shared" si="127"/>
        <v>259.2</v>
      </c>
      <c r="S5013" s="219"/>
      <c r="T5013" s="63"/>
      <c r="U5013" s="63"/>
      <c r="V5013" s="299"/>
    </row>
    <row r="5014" spans="1:22" ht="15">
      <c r="A5014" s="28" t="s">
        <v>766</v>
      </c>
      <c r="B5014" s="63" t="s">
        <v>164</v>
      </c>
      <c r="E5014" s="9" t="s">
        <v>183</v>
      </c>
      <c r="F5014" s="9" t="s">
        <v>279</v>
      </c>
      <c r="G5014" s="9">
        <v>256.2</v>
      </c>
      <c r="H5014" s="9" t="s">
        <v>279</v>
      </c>
      <c r="I5014" s="9">
        <v>0</v>
      </c>
      <c r="J5014" s="9">
        <v>0</v>
      </c>
      <c r="K5014" s="9">
        <v>0</v>
      </c>
      <c r="L5014" s="69"/>
      <c r="M5014" s="67">
        <f t="shared" si="127"/>
        <v>256.2</v>
      </c>
      <c r="S5014" s="219"/>
      <c r="T5014" s="63"/>
      <c r="U5014" s="63"/>
      <c r="V5014" s="299"/>
    </row>
    <row r="5015" spans="1:22" ht="15">
      <c r="A5015" s="28" t="s">
        <v>767</v>
      </c>
      <c r="B5015" s="63" t="s">
        <v>734</v>
      </c>
      <c r="E5015" s="9" t="s">
        <v>183</v>
      </c>
      <c r="F5015" s="9" t="s">
        <v>279</v>
      </c>
      <c r="G5015" s="9" t="s">
        <v>279</v>
      </c>
      <c r="H5015" s="67">
        <v>245.90000000000146</v>
      </c>
      <c r="I5015" s="9">
        <v>0</v>
      </c>
      <c r="J5015" s="9">
        <v>0</v>
      </c>
      <c r="K5015" s="9">
        <v>0</v>
      </c>
      <c r="L5015" s="69"/>
      <c r="M5015" s="67">
        <f t="shared" si="127"/>
        <v>245.90000000000146</v>
      </c>
      <c r="S5015" s="219"/>
      <c r="T5015" s="63"/>
      <c r="U5015" s="63"/>
      <c r="V5015" s="299"/>
    </row>
    <row r="5016" spans="1:22" ht="15">
      <c r="A5016" s="28" t="s">
        <v>773</v>
      </c>
      <c r="B5016" s="63" t="s">
        <v>788</v>
      </c>
      <c r="E5016" s="9" t="s">
        <v>183</v>
      </c>
      <c r="F5016" s="9" t="s">
        <v>279</v>
      </c>
      <c r="G5016" s="9" t="s">
        <v>279</v>
      </c>
      <c r="H5016" s="67">
        <v>216.90000000000509</v>
      </c>
      <c r="I5016" s="9">
        <v>0</v>
      </c>
      <c r="J5016" s="9">
        <v>0</v>
      </c>
      <c r="K5016" s="9">
        <v>0</v>
      </c>
      <c r="L5016" s="69"/>
      <c r="M5016" s="67">
        <f t="shared" si="127"/>
        <v>216.90000000000509</v>
      </c>
      <c r="S5016" s="219"/>
      <c r="T5016" s="63"/>
      <c r="U5016" s="63"/>
      <c r="V5016" s="299"/>
    </row>
    <row r="5017" spans="1:22" ht="15">
      <c r="A5017" s="28" t="s">
        <v>781</v>
      </c>
      <c r="B5017" s="63" t="s">
        <v>796</v>
      </c>
      <c r="E5017" s="9" t="s">
        <v>183</v>
      </c>
      <c r="F5017" s="9" t="s">
        <v>279</v>
      </c>
      <c r="G5017" s="9" t="s">
        <v>279</v>
      </c>
      <c r="H5017" s="67">
        <v>192.90000000000146</v>
      </c>
      <c r="I5017" s="9">
        <v>0</v>
      </c>
      <c r="J5017" s="9">
        <v>0</v>
      </c>
      <c r="K5017" s="9">
        <v>0</v>
      </c>
      <c r="L5017" s="69"/>
      <c r="M5017" s="67">
        <f t="shared" si="127"/>
        <v>192.90000000000146</v>
      </c>
      <c r="S5017" s="219"/>
      <c r="T5017" s="63"/>
      <c r="U5017" s="63"/>
      <c r="V5017" s="299"/>
    </row>
    <row r="5018" spans="1:22" ht="15">
      <c r="A5018" s="28" t="s">
        <v>785</v>
      </c>
      <c r="B5018" s="63" t="s">
        <v>753</v>
      </c>
      <c r="E5018" s="9" t="s">
        <v>183</v>
      </c>
      <c r="F5018" s="9" t="s">
        <v>279</v>
      </c>
      <c r="G5018" s="9" t="s">
        <v>279</v>
      </c>
      <c r="H5018" s="67">
        <v>192.200000000008</v>
      </c>
      <c r="I5018" s="9">
        <v>0</v>
      </c>
      <c r="J5018" s="9">
        <v>0</v>
      </c>
      <c r="K5018" s="9">
        <v>0</v>
      </c>
      <c r="L5018" s="69"/>
      <c r="M5018" s="67">
        <f t="shared" si="127"/>
        <v>192.200000000008</v>
      </c>
      <c r="S5018" s="219"/>
      <c r="T5018" s="63"/>
      <c r="U5018" s="63"/>
      <c r="V5018" s="299"/>
    </row>
    <row r="5019" spans="1:22" ht="15">
      <c r="A5019" s="28" t="s">
        <v>786</v>
      </c>
      <c r="B5019" s="63" t="s">
        <v>771</v>
      </c>
      <c r="E5019" s="9" t="s">
        <v>183</v>
      </c>
      <c r="F5019" s="9" t="s">
        <v>279</v>
      </c>
      <c r="G5019" s="9" t="s">
        <v>279</v>
      </c>
      <c r="H5019" s="67">
        <v>179.40000000000146</v>
      </c>
      <c r="I5019" s="9">
        <v>0</v>
      </c>
      <c r="J5019" s="9">
        <v>0</v>
      </c>
      <c r="K5019" s="9">
        <v>0</v>
      </c>
      <c r="L5019" s="69"/>
      <c r="M5019" s="67">
        <f t="shared" si="127"/>
        <v>179.40000000000146</v>
      </c>
      <c r="S5019" s="219"/>
      <c r="T5019" s="63"/>
      <c r="U5019" s="63"/>
      <c r="V5019" s="299"/>
    </row>
    <row r="5020" spans="1:22" ht="15">
      <c r="A5020" s="28" t="s">
        <v>787</v>
      </c>
      <c r="B5020" s="63" t="s">
        <v>158</v>
      </c>
      <c r="E5020" s="9" t="s">
        <v>183</v>
      </c>
      <c r="F5020" s="9" t="s">
        <v>279</v>
      </c>
      <c r="G5020" s="9">
        <v>135.19999999999999</v>
      </c>
      <c r="H5020" s="67">
        <v>4.7999999999919964</v>
      </c>
      <c r="I5020" s="9">
        <v>0</v>
      </c>
      <c r="J5020" s="9">
        <v>0</v>
      </c>
      <c r="K5020" s="9">
        <v>0</v>
      </c>
      <c r="L5020" s="69"/>
      <c r="M5020" s="67">
        <f t="shared" si="127"/>
        <v>139.99999999999199</v>
      </c>
      <c r="S5020" s="219"/>
      <c r="T5020" s="63"/>
      <c r="U5020" s="63"/>
      <c r="V5020" s="299"/>
    </row>
    <row r="5021" spans="1:22" ht="15">
      <c r="A5021" s="28" t="s">
        <v>793</v>
      </c>
      <c r="B5021" s="63" t="s">
        <v>778</v>
      </c>
      <c r="E5021" s="9" t="s">
        <v>183</v>
      </c>
      <c r="F5021" s="9" t="s">
        <v>279</v>
      </c>
      <c r="G5021" s="9" t="s">
        <v>279</v>
      </c>
      <c r="H5021" s="67">
        <v>109.80000000000291</v>
      </c>
      <c r="I5021" s="9">
        <v>0</v>
      </c>
      <c r="J5021" s="9">
        <v>0</v>
      </c>
      <c r="K5021" s="9">
        <v>0</v>
      </c>
      <c r="L5021" s="69"/>
      <c r="M5021" s="67">
        <f t="shared" si="127"/>
        <v>109.80000000000291</v>
      </c>
      <c r="S5021" s="219"/>
      <c r="T5021" s="63"/>
      <c r="U5021" s="63"/>
      <c r="V5021" s="299"/>
    </row>
    <row r="5022" spans="1:22" ht="15">
      <c r="A5022" s="28" t="s">
        <v>794</v>
      </c>
      <c r="B5022" s="63" t="s">
        <v>774</v>
      </c>
      <c r="E5022" s="9" t="s">
        <v>183</v>
      </c>
      <c r="F5022" s="9" t="s">
        <v>279</v>
      </c>
      <c r="G5022" s="9" t="s">
        <v>279</v>
      </c>
      <c r="H5022" s="67">
        <v>97.799999999995634</v>
      </c>
      <c r="I5022" s="9">
        <v>0</v>
      </c>
      <c r="J5022" s="9">
        <v>0</v>
      </c>
      <c r="K5022" s="9">
        <v>0</v>
      </c>
      <c r="L5022" s="69"/>
      <c r="M5022" s="67">
        <f t="shared" si="127"/>
        <v>97.799999999995634</v>
      </c>
    </row>
    <row r="5023" spans="1:22" ht="15">
      <c r="A5023" s="28" t="s">
        <v>795</v>
      </c>
      <c r="B5023" s="63" t="s">
        <v>755</v>
      </c>
      <c r="E5023" s="9" t="s">
        <v>183</v>
      </c>
      <c r="F5023" s="9" t="s">
        <v>279</v>
      </c>
      <c r="G5023" s="9" t="s">
        <v>279</v>
      </c>
      <c r="H5023" s="67">
        <v>50.700000000004366</v>
      </c>
      <c r="I5023" s="9">
        <v>0</v>
      </c>
      <c r="J5023" s="9">
        <v>0</v>
      </c>
      <c r="K5023" s="9">
        <v>0</v>
      </c>
      <c r="L5023" s="69"/>
      <c r="M5023" s="67">
        <f t="shared" si="127"/>
        <v>50.700000000004366</v>
      </c>
    </row>
    <row r="5024" spans="1:22" ht="15">
      <c r="A5024" s="28" t="s">
        <v>797</v>
      </c>
      <c r="B5024" s="63" t="s">
        <v>784</v>
      </c>
      <c r="E5024" s="9" t="s">
        <v>183</v>
      </c>
      <c r="F5024" s="9" t="s">
        <v>279</v>
      </c>
      <c r="G5024" s="9" t="s">
        <v>279</v>
      </c>
      <c r="H5024" s="67">
        <v>39.200000000000728</v>
      </c>
      <c r="I5024" s="9">
        <v>0</v>
      </c>
      <c r="J5024" s="9">
        <v>0</v>
      </c>
      <c r="K5024" s="9">
        <v>0</v>
      </c>
      <c r="L5024" s="69"/>
      <c r="M5024" s="67">
        <f t="shared" si="127"/>
        <v>39.200000000000728</v>
      </c>
    </row>
    <row r="5025" spans="1:13" ht="15">
      <c r="A5025" s="28" t="s">
        <v>798</v>
      </c>
      <c r="B5025" s="63" t="s">
        <v>179</v>
      </c>
      <c r="E5025" s="9" t="s">
        <v>183</v>
      </c>
      <c r="F5025" s="9" t="s">
        <v>279</v>
      </c>
      <c r="G5025" s="9" t="s">
        <v>279</v>
      </c>
      <c r="H5025" s="9" t="s">
        <v>279</v>
      </c>
      <c r="I5025" s="9">
        <v>0</v>
      </c>
      <c r="J5025" s="9">
        <v>0</v>
      </c>
      <c r="K5025" s="9">
        <v>0</v>
      </c>
      <c r="L5025" s="69"/>
      <c r="M5025" s="67">
        <f t="shared" si="127"/>
        <v>0</v>
      </c>
    </row>
    <row r="5026" spans="1:13" ht="15">
      <c r="A5026" s="28" t="s">
        <v>799</v>
      </c>
      <c r="B5026" s="229" t="s">
        <v>1657</v>
      </c>
      <c r="C5026" s="3"/>
      <c r="D5026" s="3"/>
      <c r="E5026" s="9" t="s">
        <v>183</v>
      </c>
      <c r="F5026" s="9" t="s">
        <v>279</v>
      </c>
      <c r="G5026" s="9" t="s">
        <v>279</v>
      </c>
      <c r="H5026" s="9" t="s">
        <v>279</v>
      </c>
      <c r="I5026" s="9">
        <v>0</v>
      </c>
      <c r="J5026" s="9">
        <v>0</v>
      </c>
      <c r="K5026" s="9">
        <v>0</v>
      </c>
      <c r="L5026" s="69"/>
      <c r="M5026" s="67">
        <f t="shared" si="127"/>
        <v>0</v>
      </c>
    </row>
    <row r="5027" spans="1:13" ht="15">
      <c r="A5027" s="28" t="s">
        <v>802</v>
      </c>
      <c r="B5027" s="229" t="s">
        <v>1652</v>
      </c>
      <c r="C5027" s="3"/>
      <c r="D5027" s="3"/>
      <c r="E5027" s="9" t="s">
        <v>183</v>
      </c>
      <c r="F5027" s="9" t="s">
        <v>279</v>
      </c>
      <c r="G5027" s="9" t="s">
        <v>279</v>
      </c>
      <c r="H5027" s="9" t="s">
        <v>279</v>
      </c>
      <c r="I5027" s="9">
        <v>0</v>
      </c>
      <c r="J5027" s="9">
        <v>0</v>
      </c>
      <c r="K5027" s="9">
        <v>0</v>
      </c>
      <c r="L5027" s="69"/>
      <c r="M5027" s="67">
        <f t="shared" si="127"/>
        <v>0</v>
      </c>
    </row>
    <row r="5028" spans="1:13" ht="15">
      <c r="A5028" s="28" t="s">
        <v>896</v>
      </c>
      <c r="B5028" s="229" t="s">
        <v>1647</v>
      </c>
      <c r="C5028" s="3"/>
      <c r="D5028" s="3"/>
      <c r="E5028" s="9" t="s">
        <v>183</v>
      </c>
      <c r="F5028" s="9" t="s">
        <v>279</v>
      </c>
      <c r="G5028" s="9" t="s">
        <v>279</v>
      </c>
      <c r="H5028" s="9" t="s">
        <v>279</v>
      </c>
      <c r="I5028" s="9">
        <v>0</v>
      </c>
      <c r="J5028" s="9">
        <v>0</v>
      </c>
      <c r="K5028" s="9">
        <v>0</v>
      </c>
      <c r="L5028" s="69"/>
      <c r="M5028" s="67">
        <f t="shared" si="127"/>
        <v>0</v>
      </c>
    </row>
    <row r="5029" spans="1:13" ht="15">
      <c r="A5029" s="28" t="s">
        <v>897</v>
      </c>
      <c r="B5029" s="229" t="s">
        <v>1653</v>
      </c>
      <c r="C5029" s="3"/>
      <c r="D5029" s="3"/>
      <c r="E5029" s="9" t="s">
        <v>183</v>
      </c>
      <c r="F5029" s="9" t="s">
        <v>279</v>
      </c>
      <c r="G5029" s="9" t="s">
        <v>279</v>
      </c>
      <c r="H5029" s="9" t="s">
        <v>279</v>
      </c>
      <c r="I5029" s="9">
        <v>0</v>
      </c>
      <c r="J5029" s="9">
        <v>0</v>
      </c>
      <c r="K5029" s="9">
        <v>0</v>
      </c>
      <c r="L5029" s="69"/>
      <c r="M5029" s="67">
        <f t="shared" si="127"/>
        <v>0</v>
      </c>
    </row>
    <row r="5030" spans="1:13" ht="15">
      <c r="A5030" s="28" t="s">
        <v>898</v>
      </c>
      <c r="B5030" s="229" t="s">
        <v>1655</v>
      </c>
      <c r="C5030" s="3"/>
      <c r="D5030" s="3"/>
      <c r="E5030" s="9" t="s">
        <v>183</v>
      </c>
      <c r="F5030" s="9" t="s">
        <v>279</v>
      </c>
      <c r="G5030" s="9" t="s">
        <v>279</v>
      </c>
      <c r="H5030" s="9" t="s">
        <v>279</v>
      </c>
      <c r="I5030" s="9">
        <v>0</v>
      </c>
      <c r="J5030" s="9">
        <v>0</v>
      </c>
      <c r="K5030" s="9">
        <v>0</v>
      </c>
      <c r="L5030" s="69"/>
      <c r="M5030" s="67">
        <f t="shared" si="127"/>
        <v>0</v>
      </c>
    </row>
    <row r="5031" spans="1:13" ht="15">
      <c r="A5031" s="28" t="s">
        <v>899</v>
      </c>
      <c r="B5031" s="225" t="s">
        <v>1641</v>
      </c>
      <c r="C5031" s="3"/>
      <c r="D5031" s="3"/>
      <c r="E5031" s="9" t="s">
        <v>183</v>
      </c>
      <c r="F5031" s="9" t="s">
        <v>279</v>
      </c>
      <c r="G5031" s="9" t="s">
        <v>279</v>
      </c>
      <c r="H5031" s="9" t="s">
        <v>279</v>
      </c>
      <c r="I5031" s="9">
        <v>0</v>
      </c>
      <c r="J5031" s="9">
        <v>0</v>
      </c>
      <c r="K5031" s="9">
        <v>0</v>
      </c>
      <c r="L5031" s="69"/>
      <c r="M5031" s="67">
        <f t="shared" si="127"/>
        <v>0</v>
      </c>
    </row>
    <row r="5032" spans="1:13" ht="15">
      <c r="A5032" s="28" t="s">
        <v>900</v>
      </c>
      <c r="B5032" s="229" t="s">
        <v>1643</v>
      </c>
      <c r="C5032" s="3"/>
      <c r="D5032" s="3"/>
      <c r="E5032" s="9" t="s">
        <v>183</v>
      </c>
      <c r="F5032" s="9" t="s">
        <v>279</v>
      </c>
      <c r="G5032" s="9" t="s">
        <v>279</v>
      </c>
      <c r="H5032" s="9" t="s">
        <v>279</v>
      </c>
      <c r="I5032" s="9">
        <v>0</v>
      </c>
      <c r="J5032" s="9">
        <v>0</v>
      </c>
      <c r="K5032" s="9">
        <v>0</v>
      </c>
      <c r="L5032" s="69"/>
      <c r="M5032" s="67">
        <f t="shared" ref="M5032:M5045" si="128">SUM(E5032:I5032)</f>
        <v>0</v>
      </c>
    </row>
    <row r="5033" spans="1:13" ht="15">
      <c r="A5033" s="28" t="s">
        <v>901</v>
      </c>
      <c r="B5033" s="229" t="s">
        <v>1645</v>
      </c>
      <c r="C5033" s="3"/>
      <c r="D5033" s="3"/>
      <c r="E5033" s="9" t="s">
        <v>183</v>
      </c>
      <c r="F5033" s="9" t="s">
        <v>279</v>
      </c>
      <c r="G5033" s="9" t="s">
        <v>279</v>
      </c>
      <c r="H5033" s="9" t="s">
        <v>279</v>
      </c>
      <c r="I5033" s="9">
        <v>0</v>
      </c>
      <c r="J5033" s="9">
        <v>0</v>
      </c>
      <c r="K5033" s="9">
        <v>0</v>
      </c>
      <c r="L5033" s="69"/>
      <c r="M5033" s="67">
        <f t="shared" si="128"/>
        <v>0</v>
      </c>
    </row>
    <row r="5034" spans="1:13" ht="15">
      <c r="A5034" s="28" t="s">
        <v>902</v>
      </c>
      <c r="B5034" s="229" t="s">
        <v>1644</v>
      </c>
      <c r="C5034" s="3"/>
      <c r="D5034" s="3"/>
      <c r="E5034" s="9" t="s">
        <v>183</v>
      </c>
      <c r="F5034" s="9" t="s">
        <v>279</v>
      </c>
      <c r="G5034" s="9" t="s">
        <v>279</v>
      </c>
      <c r="H5034" s="9" t="s">
        <v>279</v>
      </c>
      <c r="I5034" s="9">
        <v>0</v>
      </c>
      <c r="J5034" s="9">
        <v>0</v>
      </c>
      <c r="K5034" s="9">
        <v>0</v>
      </c>
      <c r="L5034" s="69"/>
      <c r="M5034" s="67">
        <f t="shared" si="128"/>
        <v>0</v>
      </c>
    </row>
    <row r="5035" spans="1:13" ht="15">
      <c r="A5035" s="28" t="s">
        <v>903</v>
      </c>
      <c r="B5035" s="229" t="s">
        <v>1654</v>
      </c>
      <c r="C5035" s="3"/>
      <c r="D5035" s="3"/>
      <c r="E5035" s="9" t="s">
        <v>183</v>
      </c>
      <c r="F5035" s="9" t="s">
        <v>279</v>
      </c>
      <c r="G5035" s="9" t="s">
        <v>279</v>
      </c>
      <c r="H5035" s="9" t="s">
        <v>279</v>
      </c>
      <c r="I5035" s="9">
        <v>0</v>
      </c>
      <c r="J5035" s="9">
        <v>0</v>
      </c>
      <c r="K5035" s="9">
        <v>0</v>
      </c>
      <c r="L5035" s="69"/>
      <c r="M5035" s="67">
        <f t="shared" si="128"/>
        <v>0</v>
      </c>
    </row>
    <row r="5036" spans="1:13" ht="15">
      <c r="A5036" s="28" t="s">
        <v>904</v>
      </c>
      <c r="B5036" s="229" t="s">
        <v>1661</v>
      </c>
      <c r="C5036" s="3"/>
      <c r="D5036" s="3"/>
      <c r="E5036" s="9" t="s">
        <v>183</v>
      </c>
      <c r="F5036" s="9" t="s">
        <v>279</v>
      </c>
      <c r="G5036" s="9" t="s">
        <v>279</v>
      </c>
      <c r="H5036" s="9" t="s">
        <v>279</v>
      </c>
      <c r="I5036" s="9">
        <v>0</v>
      </c>
      <c r="J5036" s="9">
        <v>0</v>
      </c>
      <c r="K5036" s="9">
        <v>0</v>
      </c>
      <c r="L5036" s="69"/>
      <c r="M5036" s="67">
        <f t="shared" si="128"/>
        <v>0</v>
      </c>
    </row>
    <row r="5037" spans="1:13" ht="15">
      <c r="A5037" s="28" t="s">
        <v>905</v>
      </c>
      <c r="B5037" s="229" t="s">
        <v>1651</v>
      </c>
      <c r="C5037" s="3"/>
      <c r="D5037" s="3"/>
      <c r="E5037" s="9" t="s">
        <v>183</v>
      </c>
      <c r="F5037" s="9" t="s">
        <v>279</v>
      </c>
      <c r="G5037" s="9" t="s">
        <v>279</v>
      </c>
      <c r="H5037" s="9" t="s">
        <v>279</v>
      </c>
      <c r="I5037" s="9">
        <v>0</v>
      </c>
      <c r="J5037" s="9">
        <v>0</v>
      </c>
      <c r="K5037" s="9">
        <v>0</v>
      </c>
      <c r="L5037" s="69"/>
      <c r="M5037" s="67">
        <f t="shared" si="128"/>
        <v>0</v>
      </c>
    </row>
    <row r="5038" spans="1:13" ht="15">
      <c r="A5038" s="28" t="s">
        <v>906</v>
      </c>
      <c r="B5038" s="229" t="s">
        <v>1656</v>
      </c>
      <c r="C5038" s="3"/>
      <c r="D5038" s="3"/>
      <c r="E5038" s="9" t="s">
        <v>183</v>
      </c>
      <c r="F5038" s="9" t="s">
        <v>279</v>
      </c>
      <c r="G5038" s="9" t="s">
        <v>279</v>
      </c>
      <c r="H5038" s="9" t="s">
        <v>279</v>
      </c>
      <c r="I5038" s="9">
        <v>0</v>
      </c>
      <c r="J5038" s="9">
        <v>0</v>
      </c>
      <c r="K5038" s="9">
        <v>0</v>
      </c>
      <c r="L5038" s="69"/>
      <c r="M5038" s="67">
        <f t="shared" si="128"/>
        <v>0</v>
      </c>
    </row>
    <row r="5039" spans="1:13" ht="15">
      <c r="A5039" s="28" t="s">
        <v>907</v>
      </c>
      <c r="B5039" s="229" t="s">
        <v>1650</v>
      </c>
      <c r="C5039" s="3"/>
      <c r="D5039" s="3"/>
      <c r="E5039" s="9" t="s">
        <v>183</v>
      </c>
      <c r="F5039" s="9" t="s">
        <v>279</v>
      </c>
      <c r="G5039" s="9" t="s">
        <v>279</v>
      </c>
      <c r="H5039" s="9" t="s">
        <v>279</v>
      </c>
      <c r="I5039" s="9">
        <v>0</v>
      </c>
      <c r="J5039" s="9">
        <v>0</v>
      </c>
      <c r="K5039" s="9">
        <v>0</v>
      </c>
      <c r="L5039" s="69"/>
      <c r="M5039" s="67">
        <f t="shared" si="128"/>
        <v>0</v>
      </c>
    </row>
    <row r="5040" spans="1:13" ht="15">
      <c r="A5040" s="28" t="s">
        <v>908</v>
      </c>
      <c r="B5040" s="229" t="s">
        <v>1660</v>
      </c>
      <c r="C5040" s="3"/>
      <c r="D5040" s="3"/>
      <c r="E5040" s="9" t="s">
        <v>183</v>
      </c>
      <c r="F5040" s="9" t="s">
        <v>279</v>
      </c>
      <c r="G5040" s="9" t="s">
        <v>279</v>
      </c>
      <c r="H5040" s="9" t="s">
        <v>279</v>
      </c>
      <c r="I5040" s="9">
        <v>0</v>
      </c>
      <c r="J5040" s="9">
        <v>0</v>
      </c>
      <c r="K5040" s="9">
        <v>0</v>
      </c>
      <c r="L5040" s="69"/>
      <c r="M5040" s="67">
        <f t="shared" si="128"/>
        <v>0</v>
      </c>
    </row>
    <row r="5041" spans="1:13" ht="15">
      <c r="A5041" s="28" t="s">
        <v>909</v>
      </c>
      <c r="B5041" s="229" t="s">
        <v>1648</v>
      </c>
      <c r="C5041" s="3"/>
      <c r="D5041" s="3"/>
      <c r="E5041" s="9" t="s">
        <v>183</v>
      </c>
      <c r="F5041" s="9" t="s">
        <v>279</v>
      </c>
      <c r="G5041" s="9" t="s">
        <v>279</v>
      </c>
      <c r="H5041" s="9" t="s">
        <v>279</v>
      </c>
      <c r="I5041" s="9">
        <v>0</v>
      </c>
      <c r="J5041" s="9">
        <v>0</v>
      </c>
      <c r="K5041" s="9">
        <v>0</v>
      </c>
      <c r="L5041" s="69"/>
      <c r="M5041" s="67">
        <f t="shared" si="128"/>
        <v>0</v>
      </c>
    </row>
    <row r="5042" spans="1:13" ht="15">
      <c r="A5042" s="28" t="s">
        <v>910</v>
      </c>
      <c r="B5042" s="229" t="s">
        <v>1676</v>
      </c>
      <c r="C5042" s="3"/>
      <c r="D5042" s="3"/>
      <c r="E5042" s="9" t="s">
        <v>183</v>
      </c>
      <c r="F5042" s="9" t="s">
        <v>279</v>
      </c>
      <c r="G5042" s="9" t="s">
        <v>279</v>
      </c>
      <c r="H5042" s="9" t="s">
        <v>279</v>
      </c>
      <c r="I5042" s="9">
        <v>0</v>
      </c>
      <c r="J5042" s="9">
        <v>0</v>
      </c>
      <c r="K5042" s="9">
        <v>0</v>
      </c>
      <c r="L5042" s="69"/>
      <c r="M5042" s="67">
        <f t="shared" si="128"/>
        <v>0</v>
      </c>
    </row>
    <row r="5043" spans="1:13" ht="15">
      <c r="A5043" s="28" t="s">
        <v>911</v>
      </c>
      <c r="B5043" s="225" t="s">
        <v>1662</v>
      </c>
      <c r="C5043" s="3"/>
      <c r="D5043" s="3"/>
      <c r="E5043" s="9" t="s">
        <v>183</v>
      </c>
      <c r="F5043" s="9" t="s">
        <v>279</v>
      </c>
      <c r="G5043" s="9" t="s">
        <v>279</v>
      </c>
      <c r="H5043" s="9" t="s">
        <v>279</v>
      </c>
      <c r="I5043" s="9">
        <v>0</v>
      </c>
      <c r="J5043" s="9">
        <v>0</v>
      </c>
      <c r="K5043" s="9">
        <v>0</v>
      </c>
      <c r="L5043" s="69"/>
      <c r="M5043" s="67">
        <f t="shared" si="128"/>
        <v>0</v>
      </c>
    </row>
    <row r="5044" spans="1:13" ht="15">
      <c r="A5044" s="28" t="s">
        <v>912</v>
      </c>
      <c r="B5044" s="229" t="s">
        <v>1659</v>
      </c>
      <c r="C5044" s="3"/>
      <c r="D5044" s="3"/>
      <c r="E5044" s="9" t="s">
        <v>183</v>
      </c>
      <c r="F5044" s="9" t="s">
        <v>279</v>
      </c>
      <c r="G5044" s="9" t="s">
        <v>279</v>
      </c>
      <c r="H5044" s="9" t="s">
        <v>279</v>
      </c>
      <c r="I5044" s="9">
        <v>0</v>
      </c>
      <c r="J5044" s="9">
        <v>0</v>
      </c>
      <c r="K5044" s="9">
        <v>0</v>
      </c>
      <c r="L5044" s="69"/>
      <c r="M5044" s="67">
        <f t="shared" si="128"/>
        <v>0</v>
      </c>
    </row>
    <row r="5045" spans="1:13" ht="15">
      <c r="A5045" s="28" t="s">
        <v>913</v>
      </c>
      <c r="B5045" s="229" t="s">
        <v>1658</v>
      </c>
      <c r="C5045" s="3"/>
      <c r="D5045" s="3"/>
      <c r="E5045" s="9" t="s">
        <v>183</v>
      </c>
      <c r="F5045" s="9" t="s">
        <v>279</v>
      </c>
      <c r="G5045" s="9" t="s">
        <v>279</v>
      </c>
      <c r="H5045" s="9" t="s">
        <v>279</v>
      </c>
      <c r="I5045" s="9">
        <v>0</v>
      </c>
      <c r="J5045" s="9">
        <v>0</v>
      </c>
      <c r="K5045" s="9">
        <v>0</v>
      </c>
      <c r="L5045" s="69"/>
      <c r="M5045" s="67">
        <f t="shared" si="128"/>
        <v>0</v>
      </c>
    </row>
    <row r="5046" spans="1:13" ht="15">
      <c r="A5046" s="28" t="s">
        <v>914</v>
      </c>
      <c r="B5046" s="277" t="s">
        <v>2010</v>
      </c>
      <c r="C5046" s="3"/>
      <c r="D5046" s="3"/>
      <c r="E5046" s="9" t="s">
        <v>279</v>
      </c>
      <c r="F5046" s="9" t="s">
        <v>279</v>
      </c>
      <c r="G5046" s="9" t="s">
        <v>279</v>
      </c>
      <c r="H5046" s="9" t="s">
        <v>279</v>
      </c>
      <c r="I5046" s="9">
        <v>0</v>
      </c>
      <c r="J5046" s="9">
        <v>0</v>
      </c>
      <c r="K5046" s="9">
        <v>0</v>
      </c>
      <c r="L5046" s="69"/>
      <c r="M5046" s="67">
        <f t="shared" ref="M5046:M5055" si="129">SUM(E5046:J5046)</f>
        <v>0</v>
      </c>
    </row>
    <row r="5047" spans="1:13" ht="15">
      <c r="A5047" s="28" t="s">
        <v>915</v>
      </c>
      <c r="B5047" s="277" t="s">
        <v>2003</v>
      </c>
      <c r="C5047" s="3"/>
      <c r="D5047" s="3"/>
      <c r="E5047" s="9" t="s">
        <v>279</v>
      </c>
      <c r="F5047" s="9" t="s">
        <v>279</v>
      </c>
      <c r="G5047" s="9" t="s">
        <v>279</v>
      </c>
      <c r="H5047" s="9" t="s">
        <v>279</v>
      </c>
      <c r="I5047" s="9">
        <v>0</v>
      </c>
      <c r="J5047" s="9">
        <v>0</v>
      </c>
      <c r="K5047" s="9">
        <v>0</v>
      </c>
      <c r="L5047" s="69"/>
      <c r="M5047" s="67">
        <f t="shared" si="129"/>
        <v>0</v>
      </c>
    </row>
    <row r="5048" spans="1:13" ht="15">
      <c r="A5048" s="28" t="s">
        <v>916</v>
      </c>
      <c r="B5048" s="277" t="s">
        <v>2009</v>
      </c>
      <c r="C5048" s="3"/>
      <c r="D5048" s="3"/>
      <c r="E5048" s="9" t="s">
        <v>279</v>
      </c>
      <c r="F5048" s="9" t="s">
        <v>279</v>
      </c>
      <c r="G5048" s="9" t="s">
        <v>279</v>
      </c>
      <c r="H5048" s="9" t="s">
        <v>279</v>
      </c>
      <c r="I5048" s="9">
        <v>0</v>
      </c>
      <c r="J5048" s="9">
        <v>0</v>
      </c>
      <c r="K5048" s="9">
        <v>0</v>
      </c>
      <c r="L5048" s="69"/>
      <c r="M5048" s="67">
        <f t="shared" si="129"/>
        <v>0</v>
      </c>
    </row>
    <row r="5049" spans="1:13" ht="15">
      <c r="A5049" s="28" t="s">
        <v>917</v>
      </c>
      <c r="B5049" s="277" t="s">
        <v>2006</v>
      </c>
      <c r="C5049" s="3"/>
      <c r="D5049" s="3"/>
      <c r="E5049" s="9" t="s">
        <v>279</v>
      </c>
      <c r="F5049" s="9" t="s">
        <v>279</v>
      </c>
      <c r="G5049" s="9" t="s">
        <v>279</v>
      </c>
      <c r="H5049" s="9" t="s">
        <v>279</v>
      </c>
      <c r="I5049" s="9">
        <v>0</v>
      </c>
      <c r="J5049" s="9">
        <v>0</v>
      </c>
      <c r="K5049" s="9">
        <v>0</v>
      </c>
      <c r="L5049" s="69"/>
      <c r="M5049" s="67">
        <f t="shared" si="129"/>
        <v>0</v>
      </c>
    </row>
    <row r="5050" spans="1:13" ht="15">
      <c r="A5050" s="28" t="s">
        <v>918</v>
      </c>
      <c r="B5050" s="277" t="s">
        <v>2004</v>
      </c>
      <c r="C5050" s="3"/>
      <c r="D5050" s="3"/>
      <c r="E5050" s="9" t="s">
        <v>279</v>
      </c>
      <c r="F5050" s="9" t="s">
        <v>279</v>
      </c>
      <c r="G5050" s="9" t="s">
        <v>279</v>
      </c>
      <c r="H5050" s="9" t="s">
        <v>279</v>
      </c>
      <c r="I5050" s="9">
        <v>0</v>
      </c>
      <c r="J5050" s="9">
        <v>0</v>
      </c>
      <c r="K5050" s="9">
        <v>0</v>
      </c>
      <c r="L5050" s="69"/>
      <c r="M5050" s="67">
        <f t="shared" si="129"/>
        <v>0</v>
      </c>
    </row>
    <row r="5051" spans="1:13" ht="15">
      <c r="A5051" s="28" t="s">
        <v>919</v>
      </c>
      <c r="B5051" s="277" t="s">
        <v>2018</v>
      </c>
      <c r="C5051" s="3"/>
      <c r="D5051" s="3"/>
      <c r="E5051" s="9" t="s">
        <v>279</v>
      </c>
      <c r="F5051" s="9" t="s">
        <v>279</v>
      </c>
      <c r="G5051" s="9" t="s">
        <v>279</v>
      </c>
      <c r="H5051" s="9" t="s">
        <v>279</v>
      </c>
      <c r="I5051" s="9">
        <v>0</v>
      </c>
      <c r="J5051" s="9">
        <v>0</v>
      </c>
      <c r="K5051" s="9">
        <v>0</v>
      </c>
      <c r="L5051" s="69"/>
      <c r="M5051" s="67">
        <f t="shared" si="129"/>
        <v>0</v>
      </c>
    </row>
    <row r="5052" spans="1:13" ht="15">
      <c r="A5052" s="28" t="s">
        <v>920</v>
      </c>
      <c r="B5052" s="277" t="s">
        <v>2011</v>
      </c>
      <c r="C5052" s="3"/>
      <c r="D5052" s="3"/>
      <c r="E5052" s="9" t="s">
        <v>279</v>
      </c>
      <c r="F5052" s="9" t="s">
        <v>279</v>
      </c>
      <c r="G5052" s="9" t="s">
        <v>279</v>
      </c>
      <c r="H5052" s="9" t="s">
        <v>279</v>
      </c>
      <c r="I5052" s="9">
        <v>0</v>
      </c>
      <c r="J5052" s="9">
        <v>0</v>
      </c>
      <c r="K5052" s="9">
        <v>0</v>
      </c>
      <c r="L5052" s="69"/>
      <c r="M5052" s="67">
        <f t="shared" si="129"/>
        <v>0</v>
      </c>
    </row>
    <row r="5053" spans="1:13" ht="15">
      <c r="A5053" s="28" t="s">
        <v>921</v>
      </c>
      <c r="B5053" s="277" t="s">
        <v>2007</v>
      </c>
      <c r="C5053" s="3"/>
      <c r="D5053" s="3"/>
      <c r="E5053" s="9" t="s">
        <v>279</v>
      </c>
      <c r="F5053" s="9" t="s">
        <v>279</v>
      </c>
      <c r="G5053" s="9" t="s">
        <v>279</v>
      </c>
      <c r="H5053" s="9" t="s">
        <v>279</v>
      </c>
      <c r="I5053" s="9">
        <v>0</v>
      </c>
      <c r="J5053" s="9">
        <v>0</v>
      </c>
      <c r="K5053" s="9">
        <v>0</v>
      </c>
      <c r="L5053" s="69"/>
      <c r="M5053" s="67">
        <f t="shared" si="129"/>
        <v>0</v>
      </c>
    </row>
    <row r="5054" spans="1:13" ht="15">
      <c r="A5054" s="28" t="s">
        <v>922</v>
      </c>
      <c r="B5054" s="277" t="s">
        <v>2002</v>
      </c>
      <c r="C5054" s="3"/>
      <c r="D5054" s="3"/>
      <c r="E5054" s="9" t="s">
        <v>279</v>
      </c>
      <c r="F5054" s="9" t="s">
        <v>279</v>
      </c>
      <c r="G5054" s="9" t="s">
        <v>279</v>
      </c>
      <c r="H5054" s="9" t="s">
        <v>279</v>
      </c>
      <c r="I5054" s="9">
        <v>0</v>
      </c>
      <c r="J5054" s="9">
        <v>0</v>
      </c>
      <c r="K5054" s="9">
        <v>0</v>
      </c>
      <c r="L5054" s="69"/>
      <c r="M5054" s="67">
        <f t="shared" si="129"/>
        <v>0</v>
      </c>
    </row>
    <row r="5055" spans="1:13" ht="15">
      <c r="A5055" s="28" t="s">
        <v>923</v>
      </c>
      <c r="B5055" s="277" t="s">
        <v>2008</v>
      </c>
      <c r="C5055" s="3"/>
      <c r="D5055" s="3"/>
      <c r="E5055" s="9" t="s">
        <v>279</v>
      </c>
      <c r="F5055" s="9" t="s">
        <v>279</v>
      </c>
      <c r="G5055" s="9" t="s">
        <v>279</v>
      </c>
      <c r="H5055" s="9" t="s">
        <v>279</v>
      </c>
      <c r="I5055" s="9">
        <v>0</v>
      </c>
      <c r="J5055" s="9">
        <v>0</v>
      </c>
      <c r="K5055" s="9">
        <v>0</v>
      </c>
      <c r="L5055" s="69"/>
      <c r="M5055" s="67">
        <f t="shared" si="129"/>
        <v>0</v>
      </c>
    </row>
    <row r="5056" spans="1:13" ht="15">
      <c r="A5056" s="28" t="s">
        <v>924</v>
      </c>
      <c r="B5056" s="277" t="s">
        <v>2157</v>
      </c>
      <c r="C5056" s="3"/>
      <c r="D5056" s="3"/>
      <c r="E5056" s="9"/>
      <c r="F5056" s="9"/>
      <c r="G5056" s="9"/>
      <c r="H5056" s="9"/>
      <c r="I5056" s="9"/>
      <c r="J5056" s="9"/>
      <c r="K5056" s="9"/>
      <c r="L5056" s="69"/>
      <c r="M5056" s="67"/>
    </row>
    <row r="5057" spans="1:13" ht="15">
      <c r="A5057" s="28" t="s">
        <v>925</v>
      </c>
      <c r="B5057" s="277" t="s">
        <v>2027</v>
      </c>
      <c r="C5057" s="3"/>
      <c r="D5057" s="3"/>
      <c r="E5057" s="9"/>
      <c r="F5057" s="9"/>
      <c r="G5057" s="9"/>
      <c r="H5057" s="9"/>
      <c r="I5057" s="9"/>
      <c r="J5057" s="9"/>
      <c r="K5057" s="9"/>
      <c r="L5057" s="69"/>
      <c r="M5057" s="67"/>
    </row>
    <row r="5058" spans="1:13" ht="15">
      <c r="A5058" s="28" t="s">
        <v>926</v>
      </c>
      <c r="B5058" s="277" t="s">
        <v>2023</v>
      </c>
      <c r="C5058" s="3"/>
      <c r="D5058" s="3"/>
      <c r="E5058" s="9"/>
      <c r="F5058" s="9"/>
      <c r="G5058" s="9"/>
      <c r="H5058" s="9"/>
      <c r="I5058" s="9"/>
      <c r="J5058" s="9"/>
      <c r="K5058" s="9"/>
      <c r="L5058" s="69"/>
      <c r="M5058" s="67"/>
    </row>
    <row r="5059" spans="1:13" ht="15">
      <c r="A5059" s="28" t="s">
        <v>927</v>
      </c>
      <c r="B5059" s="277" t="s">
        <v>4536</v>
      </c>
      <c r="C5059" s="3"/>
      <c r="D5059" s="3"/>
      <c r="E5059" s="9"/>
      <c r="F5059" s="9"/>
      <c r="G5059" s="9"/>
      <c r="H5059" s="9"/>
      <c r="I5059" s="9"/>
      <c r="J5059" s="9"/>
      <c r="K5059" s="9"/>
      <c r="L5059" s="69"/>
      <c r="M5059" s="67"/>
    </row>
    <row r="5060" spans="1:13" ht="15">
      <c r="A5060" s="28" t="s">
        <v>928</v>
      </c>
      <c r="B5060" s="277" t="s">
        <v>2029</v>
      </c>
      <c r="C5060" s="3"/>
      <c r="D5060" s="3"/>
      <c r="E5060" s="9"/>
      <c r="F5060" s="9"/>
      <c r="G5060" s="9"/>
      <c r="H5060" s="9"/>
      <c r="I5060" s="9"/>
      <c r="J5060" s="9"/>
      <c r="K5060" s="9"/>
      <c r="L5060" s="69"/>
      <c r="M5060" s="67"/>
    </row>
    <row r="5061" spans="1:13" ht="15">
      <c r="A5061" s="28" t="s">
        <v>929</v>
      </c>
      <c r="B5061" s="277" t="s">
        <v>2025</v>
      </c>
      <c r="C5061" s="3"/>
      <c r="D5061" s="3"/>
      <c r="E5061" s="9"/>
      <c r="F5061" s="9"/>
      <c r="G5061" s="9"/>
      <c r="H5061" s="9"/>
      <c r="I5061" s="9"/>
      <c r="J5061" s="9"/>
      <c r="K5061" s="9"/>
      <c r="L5061" s="69"/>
      <c r="M5061" s="67"/>
    </row>
    <row r="5062" spans="1:13" ht="15">
      <c r="A5062" s="28" t="s">
        <v>930</v>
      </c>
      <c r="B5062" s="277" t="s">
        <v>2028</v>
      </c>
      <c r="C5062" s="3"/>
      <c r="D5062" s="3"/>
      <c r="E5062" s="9"/>
      <c r="F5062" s="9"/>
      <c r="G5062" s="9"/>
      <c r="H5062" s="9"/>
      <c r="I5062" s="9"/>
      <c r="J5062" s="9"/>
      <c r="K5062" s="9"/>
      <c r="L5062" s="69"/>
      <c r="M5062" s="67"/>
    </row>
    <row r="5063" spans="1:13" ht="15">
      <c r="A5063" s="28" t="s">
        <v>931</v>
      </c>
      <c r="B5063" s="277" t="s">
        <v>2030</v>
      </c>
      <c r="C5063" s="3"/>
      <c r="D5063" s="3"/>
      <c r="E5063" s="9"/>
      <c r="F5063" s="9"/>
      <c r="G5063" s="9"/>
      <c r="H5063" s="9"/>
      <c r="I5063" s="9"/>
      <c r="J5063" s="9"/>
      <c r="K5063" s="9"/>
      <c r="L5063" s="69"/>
      <c r="M5063" s="67"/>
    </row>
    <row r="5064" spans="1:13" ht="15">
      <c r="A5064" s="28" t="s">
        <v>932</v>
      </c>
      <c r="B5064" s="277" t="s">
        <v>2050</v>
      </c>
      <c r="C5064" s="3"/>
      <c r="D5064" s="3"/>
      <c r="E5064" s="9"/>
      <c r="F5064" s="9"/>
      <c r="G5064" s="9"/>
      <c r="H5064" s="9"/>
      <c r="I5064" s="9"/>
      <c r="J5064" s="9"/>
      <c r="K5064" s="9"/>
      <c r="L5064" s="69"/>
      <c r="M5064" s="67"/>
    </row>
    <row r="5065" spans="1:13" ht="15">
      <c r="A5065" s="28" t="s">
        <v>933</v>
      </c>
      <c r="B5065" s="277" t="s">
        <v>2024</v>
      </c>
      <c r="C5065" s="3"/>
      <c r="D5065" s="3"/>
      <c r="E5065" s="9"/>
      <c r="F5065" s="9"/>
      <c r="G5065" s="9"/>
      <c r="H5065" s="9"/>
      <c r="I5065" s="9"/>
      <c r="J5065" s="9"/>
      <c r="K5065" s="9"/>
      <c r="L5065" s="69"/>
      <c r="M5065" s="67"/>
    </row>
    <row r="5066" spans="1:13" ht="15">
      <c r="A5066" s="28" t="s">
        <v>934</v>
      </c>
      <c r="B5066" s="277" t="s">
        <v>2053</v>
      </c>
      <c r="C5066" s="3"/>
      <c r="D5066" s="3"/>
      <c r="E5066" s="9"/>
      <c r="F5066" s="9"/>
      <c r="G5066" s="9"/>
      <c r="H5066" s="9"/>
      <c r="I5066" s="9"/>
      <c r="J5066" s="9"/>
      <c r="K5066" s="9"/>
      <c r="L5066" s="69"/>
      <c r="M5066" s="67"/>
    </row>
    <row r="5067" spans="1:13" ht="15">
      <c r="A5067" s="28" t="s">
        <v>935</v>
      </c>
      <c r="B5067" s="277" t="s">
        <v>2052</v>
      </c>
      <c r="C5067" s="3"/>
      <c r="D5067" s="3"/>
      <c r="E5067" s="9"/>
      <c r="F5067" s="9"/>
      <c r="G5067" s="9"/>
      <c r="H5067" s="9"/>
      <c r="I5067" s="9"/>
      <c r="J5067" s="9"/>
      <c r="K5067" s="9"/>
      <c r="L5067" s="69"/>
      <c r="M5067" s="67"/>
    </row>
    <row r="5068" spans="1:13" ht="15">
      <c r="A5068" s="28" t="s">
        <v>2501</v>
      </c>
      <c r="B5068" s="277" t="s">
        <v>2026</v>
      </c>
      <c r="C5068" s="3"/>
      <c r="D5068" s="3"/>
      <c r="E5068" s="9"/>
      <c r="F5068" s="9"/>
      <c r="G5068" s="9"/>
      <c r="H5068" s="9"/>
      <c r="I5068" s="9"/>
      <c r="J5068" s="9"/>
      <c r="K5068" s="9"/>
      <c r="L5068" s="69"/>
      <c r="M5068" s="67"/>
    </row>
    <row r="5069" spans="1:13" ht="15">
      <c r="A5069" s="28" t="s">
        <v>3315</v>
      </c>
      <c r="B5069" s="63" t="s">
        <v>3377</v>
      </c>
      <c r="C5069" s="3"/>
      <c r="D5069" s="3"/>
      <c r="E5069" s="9"/>
      <c r="F5069" s="9"/>
      <c r="G5069" s="9"/>
      <c r="H5069" s="9"/>
      <c r="I5069" s="9"/>
      <c r="J5069" s="9"/>
      <c r="K5069" s="9"/>
      <c r="L5069" s="69"/>
      <c r="M5069" s="67"/>
    </row>
    <row r="5070" spans="1:13" ht="15">
      <c r="A5070" s="28" t="s">
        <v>3316</v>
      </c>
      <c r="B5070" s="63" t="s">
        <v>3371</v>
      </c>
      <c r="C5070" s="3"/>
      <c r="D5070" s="3"/>
      <c r="E5070" s="9"/>
      <c r="F5070" s="9"/>
      <c r="G5070" s="9"/>
      <c r="H5070" s="9"/>
      <c r="I5070" s="9"/>
      <c r="J5070" s="9"/>
      <c r="K5070" s="9"/>
      <c r="L5070" s="69"/>
      <c r="M5070" s="67"/>
    </row>
    <row r="5071" spans="1:13" ht="15">
      <c r="A5071" s="28" t="s">
        <v>3317</v>
      </c>
      <c r="B5071" s="63" t="s">
        <v>3370</v>
      </c>
      <c r="C5071" s="3"/>
      <c r="D5071" s="3"/>
      <c r="E5071" s="9"/>
      <c r="F5071" s="9"/>
      <c r="G5071" s="9"/>
      <c r="H5071" s="9"/>
      <c r="I5071" s="9"/>
      <c r="J5071" s="9"/>
      <c r="K5071" s="9"/>
      <c r="L5071" s="69"/>
      <c r="M5071" s="67"/>
    </row>
    <row r="5072" spans="1:13" ht="15">
      <c r="A5072" s="28" t="s">
        <v>3318</v>
      </c>
      <c r="B5072" s="63" t="s">
        <v>3386</v>
      </c>
      <c r="C5072" s="3"/>
      <c r="D5072" s="3"/>
      <c r="E5072" s="9"/>
      <c r="F5072" s="9"/>
      <c r="G5072" s="9"/>
      <c r="H5072" s="9"/>
      <c r="I5072" s="9"/>
      <c r="J5072" s="9"/>
      <c r="K5072" s="9"/>
      <c r="L5072" s="69"/>
      <c r="M5072" s="67"/>
    </row>
    <row r="5073" spans="1:13" ht="15">
      <c r="A5073" s="28" t="s">
        <v>3319</v>
      </c>
      <c r="B5073" s="63" t="s">
        <v>3385</v>
      </c>
      <c r="C5073" s="3"/>
      <c r="D5073" s="3"/>
      <c r="E5073" s="9"/>
      <c r="F5073" s="9"/>
      <c r="G5073" s="9"/>
      <c r="H5073" s="9"/>
      <c r="I5073" s="9"/>
      <c r="J5073" s="9"/>
      <c r="K5073" s="9"/>
      <c r="L5073" s="69"/>
      <c r="M5073" s="67"/>
    </row>
    <row r="5074" spans="1:13" ht="15">
      <c r="A5074" s="28" t="s">
        <v>3320</v>
      </c>
      <c r="B5074" s="63" t="s">
        <v>3373</v>
      </c>
      <c r="C5074" s="3"/>
      <c r="D5074" s="3"/>
      <c r="E5074" s="9"/>
      <c r="F5074" s="9"/>
      <c r="G5074" s="9"/>
      <c r="H5074" s="9"/>
      <c r="I5074" s="9"/>
      <c r="J5074" s="9"/>
      <c r="K5074" s="9"/>
      <c r="L5074" s="69"/>
      <c r="M5074" s="67"/>
    </row>
    <row r="5075" spans="1:13" ht="15">
      <c r="A5075" s="28" t="s">
        <v>3321</v>
      </c>
      <c r="B5075" s="63" t="s">
        <v>3367</v>
      </c>
      <c r="C5075" s="3"/>
      <c r="D5075" s="3"/>
      <c r="E5075" s="9"/>
      <c r="F5075" s="9"/>
      <c r="G5075" s="9"/>
      <c r="H5075" s="9"/>
      <c r="I5075" s="9"/>
      <c r="J5075" s="9"/>
      <c r="K5075" s="9"/>
      <c r="L5075" s="69"/>
      <c r="M5075" s="67"/>
    </row>
    <row r="5076" spans="1:13" ht="15">
      <c r="A5076" s="28" t="s">
        <v>3322</v>
      </c>
      <c r="B5076" s="63" t="s">
        <v>3398</v>
      </c>
      <c r="C5076" s="3"/>
      <c r="D5076" s="3"/>
      <c r="E5076" s="9"/>
      <c r="F5076" s="9"/>
      <c r="G5076" s="9"/>
      <c r="H5076" s="9"/>
      <c r="I5076" s="9"/>
      <c r="J5076" s="9"/>
      <c r="K5076" s="9"/>
      <c r="L5076" s="69"/>
      <c r="M5076" s="67"/>
    </row>
    <row r="5077" spans="1:13" ht="15">
      <c r="A5077" s="28" t="s">
        <v>3323</v>
      </c>
      <c r="B5077" s="277" t="s">
        <v>3366</v>
      </c>
      <c r="C5077" s="3"/>
      <c r="D5077" s="3"/>
      <c r="E5077" s="9"/>
      <c r="F5077" s="9"/>
      <c r="G5077" s="9"/>
      <c r="H5077" s="9"/>
      <c r="I5077" s="9"/>
      <c r="J5077" s="9"/>
      <c r="K5077" s="9"/>
      <c r="L5077" s="69"/>
      <c r="M5077" s="67"/>
    </row>
    <row r="5078" spans="1:13" ht="15">
      <c r="A5078" s="28" t="s">
        <v>3324</v>
      </c>
      <c r="B5078" s="63" t="s">
        <v>3382</v>
      </c>
      <c r="C5078" s="3"/>
      <c r="D5078" s="3"/>
      <c r="E5078" s="9"/>
      <c r="F5078" s="9"/>
      <c r="G5078" s="9"/>
      <c r="H5078" s="9"/>
      <c r="I5078" s="9"/>
      <c r="J5078" s="9"/>
      <c r="K5078" s="9"/>
      <c r="L5078" s="69"/>
      <c r="M5078" s="67"/>
    </row>
    <row r="5079" spans="1:13" ht="15">
      <c r="A5079" s="28" t="s">
        <v>3325</v>
      </c>
      <c r="B5079" s="63" t="s">
        <v>3379</v>
      </c>
      <c r="C5079" s="3"/>
      <c r="D5079" s="3"/>
      <c r="E5079" s="9"/>
      <c r="F5079" s="9"/>
      <c r="G5079" s="9"/>
      <c r="H5079" s="9"/>
      <c r="I5079" s="9"/>
      <c r="J5079" s="9"/>
      <c r="K5079" s="9"/>
      <c r="L5079" s="69"/>
      <c r="M5079" s="67"/>
    </row>
    <row r="5080" spans="1:13" ht="15">
      <c r="A5080" s="28" t="s">
        <v>3326</v>
      </c>
      <c r="B5080" s="63" t="s">
        <v>3394</v>
      </c>
      <c r="C5080" s="3"/>
      <c r="D5080" s="3"/>
      <c r="E5080" s="9"/>
      <c r="F5080" s="9"/>
      <c r="G5080" s="9"/>
      <c r="H5080" s="9"/>
      <c r="I5080" s="9"/>
      <c r="J5080" s="9"/>
      <c r="K5080" s="9"/>
      <c r="L5080" s="69"/>
      <c r="M5080" s="67"/>
    </row>
    <row r="5081" spans="1:13" ht="15">
      <c r="A5081" s="28" t="s">
        <v>3327</v>
      </c>
      <c r="B5081" s="63" t="s">
        <v>180</v>
      </c>
      <c r="C5081" s="3"/>
      <c r="D5081" s="3"/>
      <c r="E5081" s="9"/>
      <c r="F5081" s="9"/>
      <c r="G5081" s="9"/>
      <c r="H5081" s="9"/>
      <c r="I5081" s="9"/>
      <c r="J5081" s="9"/>
      <c r="K5081" s="9"/>
      <c r="L5081" s="69"/>
      <c r="M5081" s="67"/>
    </row>
    <row r="5082" spans="1:13" ht="15">
      <c r="A5082" s="28" t="s">
        <v>3328</v>
      </c>
      <c r="B5082" s="63" t="s">
        <v>3395</v>
      </c>
      <c r="C5082" s="3"/>
      <c r="D5082" s="3"/>
      <c r="E5082" s="9"/>
      <c r="F5082" s="9"/>
      <c r="G5082" s="9"/>
      <c r="H5082" s="9"/>
      <c r="I5082" s="9"/>
      <c r="J5082" s="9"/>
      <c r="K5082" s="9"/>
      <c r="L5082" s="69"/>
      <c r="M5082" s="67"/>
    </row>
    <row r="5083" spans="1:13" ht="15">
      <c r="A5083" s="28" t="s">
        <v>3329</v>
      </c>
      <c r="B5083" s="63" t="s">
        <v>3374</v>
      </c>
      <c r="C5083" s="3"/>
      <c r="D5083" s="3"/>
      <c r="E5083" s="9"/>
      <c r="F5083" s="9"/>
      <c r="G5083" s="9"/>
      <c r="H5083" s="9"/>
      <c r="I5083" s="9"/>
      <c r="J5083" s="9"/>
      <c r="K5083" s="9"/>
      <c r="L5083" s="69"/>
      <c r="M5083" s="67"/>
    </row>
    <row r="5084" spans="1:13" ht="15">
      <c r="A5084" s="28" t="s">
        <v>3330</v>
      </c>
      <c r="B5084" s="63" t="s">
        <v>3368</v>
      </c>
      <c r="C5084" s="3"/>
      <c r="D5084" s="3"/>
      <c r="E5084" s="9"/>
      <c r="F5084" s="9"/>
      <c r="G5084" s="9"/>
      <c r="H5084" s="9"/>
      <c r="I5084" s="9"/>
      <c r="J5084" s="9"/>
      <c r="K5084" s="9"/>
      <c r="L5084" s="69"/>
      <c r="M5084" s="67"/>
    </row>
    <row r="5085" spans="1:13" ht="15">
      <c r="A5085" s="28" t="s">
        <v>3331</v>
      </c>
      <c r="B5085" s="63" t="s">
        <v>3375</v>
      </c>
      <c r="C5085" s="3"/>
      <c r="D5085" s="3"/>
      <c r="E5085" s="9"/>
      <c r="F5085" s="9"/>
      <c r="G5085" s="9"/>
      <c r="H5085" s="9"/>
      <c r="I5085" s="9"/>
      <c r="J5085" s="9"/>
      <c r="K5085" s="9"/>
      <c r="L5085" s="69"/>
      <c r="M5085" s="67"/>
    </row>
    <row r="5086" spans="1:13" ht="15">
      <c r="A5086" s="28" t="s">
        <v>3332</v>
      </c>
      <c r="B5086" s="63" t="s">
        <v>3372</v>
      </c>
      <c r="C5086" s="3"/>
      <c r="D5086" s="3"/>
      <c r="E5086" s="9"/>
      <c r="F5086" s="9"/>
      <c r="G5086" s="9"/>
      <c r="H5086" s="9"/>
      <c r="I5086" s="9"/>
      <c r="J5086" s="9"/>
      <c r="K5086" s="9"/>
      <c r="L5086" s="69"/>
      <c r="M5086" s="67"/>
    </row>
    <row r="5087" spans="1:13" ht="15">
      <c r="A5087" s="28" t="s">
        <v>3333</v>
      </c>
      <c r="B5087" s="63" t="s">
        <v>3383</v>
      </c>
      <c r="C5087" s="3"/>
      <c r="D5087" s="3"/>
      <c r="E5087" s="9"/>
      <c r="F5087" s="9"/>
      <c r="G5087" s="9"/>
      <c r="H5087" s="9"/>
      <c r="I5087" s="9"/>
      <c r="J5087" s="9"/>
      <c r="K5087" s="9"/>
      <c r="L5087" s="69"/>
      <c r="M5087" s="67"/>
    </row>
    <row r="5088" spans="1:13" ht="15">
      <c r="A5088" s="28" t="s">
        <v>3334</v>
      </c>
      <c r="B5088" s="63" t="s">
        <v>3378</v>
      </c>
      <c r="C5088" s="3"/>
      <c r="D5088" s="3"/>
      <c r="E5088" s="9"/>
      <c r="F5088" s="9"/>
      <c r="G5088" s="9"/>
      <c r="H5088" s="9"/>
      <c r="I5088" s="9"/>
      <c r="J5088" s="9"/>
      <c r="K5088" s="9"/>
      <c r="L5088" s="69"/>
      <c r="M5088" s="67"/>
    </row>
    <row r="5089" spans="1:23" ht="15">
      <c r="A5089" s="28" t="s">
        <v>3335</v>
      </c>
      <c r="B5089" s="277" t="s">
        <v>3365</v>
      </c>
      <c r="C5089" s="3"/>
      <c r="D5089" s="3"/>
      <c r="E5089" s="9"/>
      <c r="F5089" s="9"/>
      <c r="G5089" s="9"/>
      <c r="H5089" s="9"/>
      <c r="I5089" s="9"/>
      <c r="J5089" s="9"/>
      <c r="K5089" s="9"/>
      <c r="L5089" s="69"/>
      <c r="M5089" s="67"/>
    </row>
    <row r="5090" spans="1:23" ht="15">
      <c r="A5090" s="28" t="s">
        <v>3336</v>
      </c>
      <c r="B5090" s="63" t="s">
        <v>3380</v>
      </c>
      <c r="C5090" s="3"/>
      <c r="D5090" s="3"/>
      <c r="E5090" s="9"/>
      <c r="F5090" s="9"/>
      <c r="G5090" s="9"/>
      <c r="H5090" s="9"/>
      <c r="I5090" s="9"/>
      <c r="J5090" s="9"/>
      <c r="K5090" s="9"/>
      <c r="L5090" s="69"/>
      <c r="M5090" s="67"/>
    </row>
    <row r="5091" spans="1:23" ht="15">
      <c r="A5091" s="28" t="s">
        <v>3337</v>
      </c>
      <c r="B5091" s="63" t="s">
        <v>3399</v>
      </c>
      <c r="C5091" s="3"/>
      <c r="D5091" s="3"/>
      <c r="E5091" s="9"/>
      <c r="F5091" s="9"/>
      <c r="G5091" s="9"/>
      <c r="H5091" s="9"/>
      <c r="I5091" s="9"/>
      <c r="J5091" s="9"/>
      <c r="K5091" s="9"/>
      <c r="L5091" s="69"/>
      <c r="M5091" s="67"/>
    </row>
    <row r="5092" spans="1:23" ht="15">
      <c r="A5092" s="28" t="s">
        <v>3338</v>
      </c>
      <c r="B5092" s="63" t="s">
        <v>3369</v>
      </c>
      <c r="C5092" s="3"/>
      <c r="D5092" s="3"/>
      <c r="E5092" s="9"/>
      <c r="F5092" s="9"/>
      <c r="G5092" s="9"/>
      <c r="H5092" s="9"/>
      <c r="I5092" s="9"/>
      <c r="J5092" s="9"/>
      <c r="K5092" s="9"/>
      <c r="L5092" s="69"/>
      <c r="M5092" s="67"/>
    </row>
    <row r="5093" spans="1:23" ht="15">
      <c r="A5093" s="28" t="s">
        <v>4129</v>
      </c>
      <c r="B5093" s="63" t="s">
        <v>3376</v>
      </c>
      <c r="C5093" s="3"/>
      <c r="D5093" s="3"/>
      <c r="E5093" s="9"/>
      <c r="F5093" s="9"/>
      <c r="G5093" s="9"/>
      <c r="H5093" s="9"/>
      <c r="I5093" s="9"/>
      <c r="J5093" s="9"/>
      <c r="K5093" s="9"/>
      <c r="L5093" s="69"/>
      <c r="M5093" s="67"/>
    </row>
    <row r="5094" spans="1:23" ht="15">
      <c r="A5094" s="28" t="s">
        <v>4130</v>
      </c>
      <c r="B5094" s="63" t="s">
        <v>3397</v>
      </c>
      <c r="C5094" s="3"/>
      <c r="D5094" s="3"/>
      <c r="E5094" s="9"/>
      <c r="F5094" s="9"/>
      <c r="G5094" s="9"/>
      <c r="H5094" s="9"/>
      <c r="I5094" s="9"/>
      <c r="J5094" s="9"/>
      <c r="K5094" s="9"/>
      <c r="L5094" s="69"/>
      <c r="M5094" s="67"/>
    </row>
    <row r="5095" spans="1:23" ht="15">
      <c r="A5095" s="28" t="s">
        <v>4131</v>
      </c>
      <c r="B5095" s="63" t="s">
        <v>3381</v>
      </c>
      <c r="C5095" s="3"/>
      <c r="D5095" s="3"/>
      <c r="E5095" s="9"/>
      <c r="F5095" s="9"/>
      <c r="G5095" s="9"/>
      <c r="H5095" s="9"/>
      <c r="I5095" s="9"/>
      <c r="J5095" s="9"/>
      <c r="K5095" s="9"/>
      <c r="L5095" s="69"/>
      <c r="M5095" s="67"/>
    </row>
    <row r="5096" spans="1:23" ht="15">
      <c r="A5096" s="28"/>
      <c r="B5096" s="63"/>
      <c r="E5096" s="9"/>
      <c r="F5096" s="9"/>
      <c r="G5096" s="9"/>
      <c r="H5096" s="9"/>
      <c r="J5096" s="9"/>
      <c r="K5096" s="9"/>
      <c r="L5096" s="69"/>
      <c r="M5096" s="67"/>
    </row>
    <row r="5097" spans="1:23" ht="15">
      <c r="A5097" s="28"/>
      <c r="B5097" s="63"/>
      <c r="E5097" s="9"/>
      <c r="J5097" s="9"/>
      <c r="K5097" s="9"/>
      <c r="L5097" s="69"/>
    </row>
    <row r="5098" spans="1:23" ht="15">
      <c r="A5098" s="28"/>
      <c r="B5098" s="63"/>
      <c r="E5098" s="9"/>
      <c r="L5098" s="69"/>
    </row>
    <row r="5099" spans="1:23" ht="25.5">
      <c r="A5099" s="23" t="s">
        <v>348</v>
      </c>
      <c r="L5099" s="69"/>
    </row>
    <row r="5100" spans="1:23">
      <c r="L5100" s="69"/>
    </row>
    <row r="5101" spans="1:23" ht="15">
      <c r="A5101" s="39"/>
      <c r="B5101" s="39"/>
      <c r="C5101" s="39"/>
      <c r="D5101" s="39"/>
      <c r="E5101" s="61">
        <v>2016</v>
      </c>
      <c r="F5101" s="61">
        <v>2017</v>
      </c>
      <c r="G5101" s="61">
        <v>2018</v>
      </c>
      <c r="H5101" s="61">
        <v>2019</v>
      </c>
      <c r="I5101" s="61">
        <v>2020</v>
      </c>
      <c r="J5101" s="61">
        <v>2021</v>
      </c>
      <c r="K5101" s="61">
        <v>2022</v>
      </c>
      <c r="L5101" s="69"/>
      <c r="M5101" s="70" t="s">
        <v>40</v>
      </c>
      <c r="Q5101" s="3"/>
      <c r="R5101" s="3"/>
      <c r="S5101" s="3"/>
    </row>
    <row r="5102" spans="1:23" ht="15">
      <c r="A5102" s="28" t="s">
        <v>0</v>
      </c>
      <c r="B5102" s="63" t="s">
        <v>31</v>
      </c>
      <c r="C5102" s="9"/>
      <c r="D5102" s="9"/>
      <c r="E5102" s="214">
        <v>468</v>
      </c>
      <c r="F5102" s="214">
        <v>757.8</v>
      </c>
      <c r="G5102" s="9">
        <v>187.2</v>
      </c>
      <c r="H5102" s="9">
        <v>65.499999999992724</v>
      </c>
      <c r="I5102" s="9">
        <v>200.40000000000509</v>
      </c>
      <c r="J5102" s="214">
        <v>854.59999999999127</v>
      </c>
      <c r="K5102" s="217">
        <v>802.200000000008</v>
      </c>
      <c r="L5102" s="69"/>
      <c r="M5102" s="67">
        <f t="shared" ref="M5102:M5133" si="130">SUM(E5102:K5102)</f>
        <v>3335.6999999999971</v>
      </c>
      <c r="O5102" t="s">
        <v>3138</v>
      </c>
      <c r="Q5102" s="3"/>
      <c r="R5102" s="3" t="s">
        <v>2490</v>
      </c>
      <c r="S5102" s="277"/>
      <c r="T5102" s="63"/>
      <c r="U5102" s="347"/>
      <c r="V5102" s="63"/>
      <c r="W5102" s="63"/>
    </row>
    <row r="5103" spans="1:23" ht="15">
      <c r="A5103" s="28" t="s">
        <v>2</v>
      </c>
      <c r="B5103" s="63" t="s">
        <v>21</v>
      </c>
      <c r="C5103" s="9"/>
      <c r="D5103" s="9"/>
      <c r="E5103" s="217">
        <v>408</v>
      </c>
      <c r="F5103" s="212">
        <v>659.4</v>
      </c>
      <c r="G5103" s="9">
        <v>168</v>
      </c>
      <c r="H5103" s="9">
        <v>56.500000000003638</v>
      </c>
      <c r="I5103" s="9">
        <v>417.5</v>
      </c>
      <c r="J5103" s="212">
        <v>836.44999999999345</v>
      </c>
      <c r="K5103" s="217">
        <v>780.29999999999927</v>
      </c>
      <c r="L5103" s="69"/>
      <c r="M5103" s="67">
        <f t="shared" si="130"/>
        <v>3326.1499999999965</v>
      </c>
      <c r="O5103" t="s">
        <v>3139</v>
      </c>
      <c r="Q5103" s="3"/>
      <c r="R5103" s="216" t="s">
        <v>3140</v>
      </c>
      <c r="S5103" s="225"/>
      <c r="T5103" s="63"/>
      <c r="U5103" s="347"/>
      <c r="V5103" s="63"/>
      <c r="W5103" s="63"/>
    </row>
    <row r="5104" spans="1:23" ht="15">
      <c r="A5104" s="28" t="s">
        <v>3</v>
      </c>
      <c r="B5104" s="63" t="s">
        <v>27</v>
      </c>
      <c r="C5104" s="9"/>
      <c r="D5104" s="9"/>
      <c r="E5104" s="212">
        <v>458.4</v>
      </c>
      <c r="F5104" s="9">
        <v>480.1</v>
      </c>
      <c r="G5104" s="214">
        <v>612.4</v>
      </c>
      <c r="H5104" s="214">
        <v>566.20000000000437</v>
      </c>
      <c r="I5104" s="9">
        <v>129.60000000000036</v>
      </c>
      <c r="J5104" s="9">
        <v>492.3999999999869</v>
      </c>
      <c r="K5104" s="9">
        <v>460.50000000000364</v>
      </c>
      <c r="L5104" s="69"/>
      <c r="M5104" s="67">
        <f t="shared" si="130"/>
        <v>3199.5999999999954</v>
      </c>
      <c r="O5104" t="s">
        <v>1319</v>
      </c>
      <c r="Q5104" s="3"/>
      <c r="R5104" s="3" t="s">
        <v>1819</v>
      </c>
      <c r="S5104" s="63"/>
      <c r="T5104" s="63"/>
      <c r="U5104" s="348"/>
      <c r="V5104" s="63"/>
      <c r="W5104" s="63"/>
    </row>
    <row r="5105" spans="1:23" ht="15">
      <c r="A5105" s="28" t="s">
        <v>5</v>
      </c>
      <c r="B5105" s="63" t="s">
        <v>33</v>
      </c>
      <c r="C5105" s="9"/>
      <c r="D5105" s="9"/>
      <c r="E5105" s="217">
        <v>344.6</v>
      </c>
      <c r="F5105" s="217">
        <v>536.4</v>
      </c>
      <c r="G5105" s="9">
        <v>299.2</v>
      </c>
      <c r="H5105" s="9">
        <v>102.19999999999709</v>
      </c>
      <c r="I5105" s="213">
        <v>495.59999999999491</v>
      </c>
      <c r="J5105" s="9">
        <v>619.70000000000073</v>
      </c>
      <c r="K5105" s="9">
        <v>475.09999999999854</v>
      </c>
      <c r="L5105" s="69"/>
      <c r="M5105" s="67">
        <f t="shared" si="130"/>
        <v>2872.7999999999911</v>
      </c>
      <c r="O5105" t="s">
        <v>344</v>
      </c>
      <c r="Q5105" s="3"/>
      <c r="R5105" s="3"/>
      <c r="S5105" s="277"/>
      <c r="T5105" s="63"/>
      <c r="U5105" s="347"/>
      <c r="V5105" s="63"/>
      <c r="W5105" s="63"/>
    </row>
    <row r="5106" spans="1:23" ht="15">
      <c r="A5106" s="28" t="s">
        <v>7</v>
      </c>
      <c r="B5106" s="63" t="s">
        <v>23</v>
      </c>
      <c r="C5106" s="9"/>
      <c r="D5106" s="9"/>
      <c r="E5106" s="9">
        <v>130</v>
      </c>
      <c r="F5106" s="9">
        <v>434.5</v>
      </c>
      <c r="G5106" s="212">
        <v>591.1</v>
      </c>
      <c r="H5106" s="9">
        <v>305.00000000000728</v>
      </c>
      <c r="I5106" s="9">
        <v>354.40000000000509</v>
      </c>
      <c r="J5106" s="9">
        <v>483.50000000000364</v>
      </c>
      <c r="K5106" s="9">
        <v>413.74999999999636</v>
      </c>
      <c r="L5106" s="69"/>
      <c r="M5106" s="67">
        <f t="shared" si="130"/>
        <v>2712.2500000000123</v>
      </c>
      <c r="O5106" t="s">
        <v>301</v>
      </c>
      <c r="Q5106" s="3"/>
      <c r="R5106" s="3"/>
      <c r="S5106" s="225"/>
      <c r="T5106" s="63"/>
      <c r="U5106" s="347"/>
      <c r="V5106" s="63"/>
      <c r="W5106" s="63"/>
    </row>
    <row r="5107" spans="1:23" ht="15">
      <c r="A5107" s="28" t="s">
        <v>8</v>
      </c>
      <c r="B5107" s="63" t="s">
        <v>11</v>
      </c>
      <c r="C5107" s="9"/>
      <c r="D5107" s="9"/>
      <c r="E5107" s="213">
        <v>410.1</v>
      </c>
      <c r="F5107" s="217">
        <v>526.70000000000005</v>
      </c>
      <c r="G5107" s="9">
        <v>145.30000000000001</v>
      </c>
      <c r="H5107" s="9">
        <v>206.70000000000073</v>
      </c>
      <c r="I5107" s="217">
        <v>454.80000000000291</v>
      </c>
      <c r="J5107" s="9">
        <v>501.00000000001091</v>
      </c>
      <c r="K5107" s="9">
        <v>425.700000000008</v>
      </c>
      <c r="L5107" s="69"/>
      <c r="M5107" s="67">
        <f t="shared" si="130"/>
        <v>2670.3000000000229</v>
      </c>
      <c r="O5107" t="s">
        <v>1281</v>
      </c>
      <c r="Q5107" s="3"/>
      <c r="R5107" s="3"/>
      <c r="S5107" s="225"/>
      <c r="T5107" s="63"/>
      <c r="U5107" s="347"/>
      <c r="V5107" s="63"/>
      <c r="W5107" s="63"/>
    </row>
    <row r="5108" spans="1:23" ht="15">
      <c r="A5108" s="28" t="s">
        <v>10</v>
      </c>
      <c r="B5108" s="63" t="s">
        <v>144</v>
      </c>
      <c r="C5108" s="9"/>
      <c r="D5108" s="9"/>
      <c r="E5108" s="9" t="s">
        <v>279</v>
      </c>
      <c r="F5108" s="9">
        <v>438.6</v>
      </c>
      <c r="G5108" s="217">
        <v>497.9</v>
      </c>
      <c r="H5108" s="217">
        <v>398.60000000000582</v>
      </c>
      <c r="I5108" s="9">
        <v>434.90000000000327</v>
      </c>
      <c r="J5108" s="9">
        <v>353</v>
      </c>
      <c r="K5108" s="9">
        <v>485.84999999999491</v>
      </c>
      <c r="L5108" s="69"/>
      <c r="M5108" s="67">
        <f t="shared" si="130"/>
        <v>2608.850000000004</v>
      </c>
      <c r="O5108" t="s">
        <v>342</v>
      </c>
      <c r="Q5108" s="3"/>
      <c r="R5108" s="3"/>
      <c r="S5108" s="277"/>
      <c r="T5108" s="63"/>
      <c r="U5108" s="347"/>
      <c r="V5108" s="63"/>
      <c r="W5108" s="63"/>
    </row>
    <row r="5109" spans="1:23" ht="15">
      <c r="A5109" s="28" t="s">
        <v>12</v>
      </c>
      <c r="B5109" s="63" t="s">
        <v>143</v>
      </c>
      <c r="C5109" s="9"/>
      <c r="D5109" s="9"/>
      <c r="E5109" s="9" t="s">
        <v>279</v>
      </c>
      <c r="F5109" s="217">
        <v>524.70000000000005</v>
      </c>
      <c r="G5109" s="9">
        <v>255.3</v>
      </c>
      <c r="H5109" s="9">
        <v>35.100000000009459</v>
      </c>
      <c r="I5109" s="9">
        <v>423.89999999999782</v>
      </c>
      <c r="J5109" s="217">
        <v>660.60000000000218</v>
      </c>
      <c r="K5109" s="217">
        <v>703.6000000000131</v>
      </c>
      <c r="L5109" s="69"/>
      <c r="M5109" s="67">
        <f t="shared" si="130"/>
        <v>2603.2000000000226</v>
      </c>
      <c r="O5109" t="s">
        <v>1005</v>
      </c>
      <c r="Q5109" s="3"/>
      <c r="R5109" s="3"/>
      <c r="S5109" s="277"/>
      <c r="T5109" s="63"/>
      <c r="U5109" s="347"/>
      <c r="V5109" s="63"/>
      <c r="W5109" s="63"/>
    </row>
    <row r="5110" spans="1:23" ht="15">
      <c r="A5110" s="28" t="s">
        <v>14</v>
      </c>
      <c r="B5110" s="63" t="s">
        <v>749</v>
      </c>
      <c r="C5110" s="9"/>
      <c r="D5110" s="9"/>
      <c r="E5110" s="9" t="s">
        <v>279</v>
      </c>
      <c r="F5110" s="9" t="s">
        <v>279</v>
      </c>
      <c r="G5110" s="9" t="s">
        <v>279</v>
      </c>
      <c r="H5110" s="217">
        <v>445.49999999999636</v>
      </c>
      <c r="I5110" s="214">
        <v>662.50000000000364</v>
      </c>
      <c r="J5110" s="9">
        <v>612.40000000000146</v>
      </c>
      <c r="K5110" s="213">
        <v>832.89999999999418</v>
      </c>
      <c r="L5110" s="69"/>
      <c r="M5110" s="67">
        <f t="shared" si="130"/>
        <v>2553.2999999999956</v>
      </c>
      <c r="O5110" t="s">
        <v>3137</v>
      </c>
      <c r="R5110" s="216" t="s">
        <v>1824</v>
      </c>
      <c r="S5110" s="277"/>
      <c r="T5110" s="63"/>
      <c r="U5110" s="347"/>
      <c r="V5110" s="63"/>
      <c r="W5110" s="63"/>
    </row>
    <row r="5111" spans="1:23" ht="15">
      <c r="A5111" s="28" t="s">
        <v>16</v>
      </c>
      <c r="B5111" s="63" t="s">
        <v>17</v>
      </c>
      <c r="C5111" s="9"/>
      <c r="D5111" s="9"/>
      <c r="E5111" s="9">
        <v>121</v>
      </c>
      <c r="F5111" s="217">
        <v>562.1</v>
      </c>
      <c r="G5111" s="217">
        <v>385.3</v>
      </c>
      <c r="H5111" s="9">
        <v>187.69999999999709</v>
      </c>
      <c r="I5111" s="217">
        <v>437.5</v>
      </c>
      <c r="J5111" s="9">
        <v>425.10000000000582</v>
      </c>
      <c r="K5111" s="9">
        <v>415.49999999999636</v>
      </c>
      <c r="L5111" s="69"/>
      <c r="M5111" s="67">
        <f t="shared" si="130"/>
        <v>2534.1999999999994</v>
      </c>
      <c r="O5111" t="s">
        <v>1823</v>
      </c>
      <c r="Q5111" s="3"/>
      <c r="R5111" s="3"/>
      <c r="S5111" s="225"/>
      <c r="T5111" s="63"/>
      <c r="U5111" s="348"/>
      <c r="V5111" s="63"/>
      <c r="W5111" s="63"/>
    </row>
    <row r="5112" spans="1:23" ht="15">
      <c r="A5112" s="28" t="s">
        <v>18</v>
      </c>
      <c r="B5112" s="63" t="s">
        <v>778</v>
      </c>
      <c r="C5112" s="9"/>
      <c r="D5112" s="9"/>
      <c r="E5112" s="9" t="s">
        <v>279</v>
      </c>
      <c r="F5112" s="9" t="s">
        <v>279</v>
      </c>
      <c r="G5112" s="9" t="s">
        <v>279</v>
      </c>
      <c r="H5112" s="213">
        <v>474.70000000000437</v>
      </c>
      <c r="I5112" s="9">
        <v>402.00000000000546</v>
      </c>
      <c r="J5112" s="217">
        <v>742.99999999999272</v>
      </c>
      <c r="K5112" s="212">
        <v>874.5</v>
      </c>
      <c r="L5112" s="69"/>
      <c r="M5112" s="67">
        <f t="shared" si="130"/>
        <v>2494.2000000000025</v>
      </c>
      <c r="O5112" t="s">
        <v>3136</v>
      </c>
      <c r="S5112" s="63"/>
      <c r="T5112" s="63"/>
      <c r="U5112" s="347"/>
      <c r="V5112" s="63"/>
      <c r="W5112" s="63"/>
    </row>
    <row r="5113" spans="1:23" ht="15">
      <c r="A5113" s="28" t="s">
        <v>20</v>
      </c>
      <c r="B5113" s="63" t="s">
        <v>9</v>
      </c>
      <c r="C5113" s="9"/>
      <c r="D5113" s="9"/>
      <c r="E5113" s="217">
        <v>247.1</v>
      </c>
      <c r="F5113" s="9">
        <v>270.39999999999998</v>
      </c>
      <c r="G5113" s="9">
        <v>378</v>
      </c>
      <c r="H5113" s="9">
        <v>216.60000000000218</v>
      </c>
      <c r="I5113" s="9">
        <v>132</v>
      </c>
      <c r="J5113" s="9">
        <v>620.39999999999418</v>
      </c>
      <c r="K5113" s="9">
        <v>524.50000000000364</v>
      </c>
      <c r="L5113" s="69"/>
      <c r="M5113" s="67">
        <f t="shared" si="130"/>
        <v>2389</v>
      </c>
      <c r="O5113" t="s">
        <v>294</v>
      </c>
      <c r="Q5113" s="3"/>
      <c r="R5113" s="3"/>
      <c r="S5113" s="277"/>
      <c r="T5113" s="63"/>
      <c r="U5113" s="347"/>
      <c r="V5113" s="63"/>
      <c r="W5113" s="63"/>
    </row>
    <row r="5114" spans="1:23" ht="15">
      <c r="A5114" s="28" t="s">
        <v>22</v>
      </c>
      <c r="B5114" s="63" t="s">
        <v>15</v>
      </c>
      <c r="C5114" s="9"/>
      <c r="D5114" s="9"/>
      <c r="E5114" s="217">
        <v>391.3</v>
      </c>
      <c r="F5114" s="9">
        <v>231.9</v>
      </c>
      <c r="G5114" s="9">
        <v>261</v>
      </c>
      <c r="H5114" s="9">
        <v>88.600000000002183</v>
      </c>
      <c r="I5114" s="9">
        <v>310.79999999999745</v>
      </c>
      <c r="J5114" s="9">
        <v>442.99999999998909</v>
      </c>
      <c r="K5114" s="9">
        <v>611.79999999999563</v>
      </c>
      <c r="L5114" s="69"/>
      <c r="M5114" s="67">
        <f t="shared" si="130"/>
        <v>2338.3999999999842</v>
      </c>
      <c r="O5114" t="s">
        <v>285</v>
      </c>
      <c r="Q5114" s="3"/>
      <c r="R5114" s="3"/>
      <c r="S5114" s="63"/>
      <c r="T5114" s="63"/>
      <c r="U5114" s="347"/>
      <c r="V5114" s="63"/>
      <c r="W5114" s="63"/>
    </row>
    <row r="5115" spans="1:23" ht="15">
      <c r="A5115" s="28" t="s">
        <v>24</v>
      </c>
      <c r="B5115" s="63" t="s">
        <v>1</v>
      </c>
      <c r="C5115" s="9"/>
      <c r="D5115" s="9"/>
      <c r="E5115" s="217">
        <v>341.7</v>
      </c>
      <c r="F5115" s="9">
        <v>318.5</v>
      </c>
      <c r="G5115" s="213">
        <v>581.20000000000005</v>
      </c>
      <c r="H5115" s="9">
        <v>58.799999999995634</v>
      </c>
      <c r="I5115" s="9">
        <v>348.50000000000182</v>
      </c>
      <c r="J5115" s="9">
        <v>310.00000000000728</v>
      </c>
      <c r="K5115" s="9">
        <v>299.19999999999709</v>
      </c>
      <c r="L5115" s="69"/>
      <c r="M5115" s="67">
        <f t="shared" si="130"/>
        <v>2257.9000000000019</v>
      </c>
      <c r="O5115" t="s">
        <v>300</v>
      </c>
      <c r="Q5115" s="3"/>
      <c r="R5115" s="3"/>
      <c r="S5115" s="277"/>
      <c r="T5115" s="63"/>
      <c r="U5115" s="348"/>
      <c r="V5115" s="63"/>
      <c r="W5115" s="63"/>
    </row>
    <row r="5116" spans="1:23" ht="15">
      <c r="A5116" s="28" t="s">
        <v>26</v>
      </c>
      <c r="B5116" s="63" t="s">
        <v>39</v>
      </c>
      <c r="C5116" s="9"/>
      <c r="D5116" s="9"/>
      <c r="E5116" s="9">
        <v>209.8</v>
      </c>
      <c r="F5116" s="9">
        <v>321.5</v>
      </c>
      <c r="G5116" s="9">
        <v>262.5</v>
      </c>
      <c r="H5116" s="9">
        <v>214.90000000000146</v>
      </c>
      <c r="I5116" s="9">
        <v>289.80000000000109</v>
      </c>
      <c r="J5116" s="9">
        <v>372.99999999999636</v>
      </c>
      <c r="K5116" s="9">
        <v>559.40000000000146</v>
      </c>
      <c r="L5116" s="69"/>
      <c r="M5116" s="67">
        <f t="shared" si="130"/>
        <v>2230.9000000000005</v>
      </c>
      <c r="Q5116" s="3"/>
      <c r="R5116" s="3"/>
      <c r="S5116" s="63"/>
      <c r="T5116" s="63"/>
      <c r="U5116" s="347"/>
      <c r="V5116" s="63"/>
      <c r="W5116" s="63"/>
    </row>
    <row r="5117" spans="1:23" ht="15">
      <c r="A5117" s="28" t="s">
        <v>28</v>
      </c>
      <c r="B5117" s="63" t="s">
        <v>37</v>
      </c>
      <c r="C5117" s="9"/>
      <c r="D5117" s="9"/>
      <c r="E5117" s="9">
        <v>214</v>
      </c>
      <c r="F5117" s="217">
        <v>542.20000000000005</v>
      </c>
      <c r="G5117" s="9">
        <v>210.9</v>
      </c>
      <c r="H5117" s="9">
        <v>194.10000000000582</v>
      </c>
      <c r="I5117" s="9">
        <v>219.99999999999818</v>
      </c>
      <c r="J5117" s="9">
        <v>394.49999999999636</v>
      </c>
      <c r="K5117" s="9">
        <v>450.00000000001455</v>
      </c>
      <c r="L5117" s="69"/>
      <c r="M5117" s="67">
        <f t="shared" si="130"/>
        <v>2225.7000000000148</v>
      </c>
      <c r="O5117" t="s">
        <v>293</v>
      </c>
      <c r="Q5117" s="3"/>
      <c r="R5117" s="3"/>
      <c r="S5117" s="277"/>
      <c r="T5117" s="63"/>
      <c r="U5117" s="348"/>
      <c r="V5117" s="63"/>
      <c r="W5117" s="63"/>
    </row>
    <row r="5118" spans="1:23" ht="15">
      <c r="A5118" s="28" t="s">
        <v>30</v>
      </c>
      <c r="B5118" s="63" t="s">
        <v>13</v>
      </c>
      <c r="C5118" s="9"/>
      <c r="D5118" s="9"/>
      <c r="E5118" s="9">
        <v>104.2</v>
      </c>
      <c r="F5118" s="9">
        <v>488.7</v>
      </c>
      <c r="G5118" s="9">
        <v>377.6</v>
      </c>
      <c r="H5118" s="9">
        <v>55.800000000010186</v>
      </c>
      <c r="I5118" s="9">
        <v>225.00000000000364</v>
      </c>
      <c r="J5118" s="9">
        <v>409.49999999999636</v>
      </c>
      <c r="K5118" s="9">
        <v>515.59999999999127</v>
      </c>
      <c r="L5118" s="69"/>
      <c r="M5118" s="67">
        <f t="shared" si="130"/>
        <v>2176.4000000000015</v>
      </c>
      <c r="Q5118" s="3"/>
      <c r="R5118" s="3"/>
      <c r="S5118" s="63"/>
      <c r="T5118" s="63"/>
      <c r="U5118" s="347"/>
      <c r="V5118" s="63"/>
      <c r="W5118" s="63"/>
    </row>
    <row r="5119" spans="1:23" ht="15">
      <c r="A5119" s="28" t="s">
        <v>32</v>
      </c>
      <c r="B5119" s="63" t="s">
        <v>25</v>
      </c>
      <c r="C5119" s="9"/>
      <c r="D5119" s="9"/>
      <c r="E5119" s="9">
        <v>134.9</v>
      </c>
      <c r="F5119" s="9">
        <v>243.8</v>
      </c>
      <c r="G5119" s="9">
        <v>238.4</v>
      </c>
      <c r="H5119" s="9">
        <v>110.80000000000291</v>
      </c>
      <c r="I5119" s="9">
        <v>358.79999999999927</v>
      </c>
      <c r="J5119" s="9">
        <v>645.30000000000655</v>
      </c>
      <c r="K5119" s="9">
        <v>421.50000000000364</v>
      </c>
      <c r="L5119" s="69"/>
      <c r="M5119" s="67">
        <f t="shared" si="130"/>
        <v>2153.5000000000123</v>
      </c>
      <c r="Q5119" s="3"/>
      <c r="R5119" s="3"/>
      <c r="S5119" s="277"/>
      <c r="T5119" s="63"/>
      <c r="U5119" s="347"/>
      <c r="V5119" s="63"/>
      <c r="W5119" s="63"/>
    </row>
    <row r="5120" spans="1:23" ht="15">
      <c r="A5120" s="28" t="s">
        <v>34</v>
      </c>
      <c r="B5120" s="63" t="s">
        <v>142</v>
      </c>
      <c r="C5120" s="9"/>
      <c r="D5120" s="9"/>
      <c r="E5120" s="9" t="s">
        <v>279</v>
      </c>
      <c r="F5120" s="9">
        <v>405.8</v>
      </c>
      <c r="G5120" s="9">
        <v>352.3</v>
      </c>
      <c r="H5120" s="9">
        <v>74.999999999996362</v>
      </c>
      <c r="I5120" s="9">
        <v>424.79999999999745</v>
      </c>
      <c r="J5120" s="9">
        <v>390.5</v>
      </c>
      <c r="K5120" s="9">
        <v>486.6000000000131</v>
      </c>
      <c r="L5120" s="69"/>
      <c r="M5120" s="67">
        <f t="shared" si="130"/>
        <v>2135.0000000000068</v>
      </c>
      <c r="Q5120" s="3"/>
      <c r="R5120" s="3"/>
      <c r="S5120" s="277"/>
      <c r="T5120" s="63"/>
      <c r="U5120" s="347"/>
      <c r="V5120" s="63"/>
      <c r="W5120" s="63"/>
    </row>
    <row r="5121" spans="1:23" ht="15">
      <c r="A5121" s="28" t="s">
        <v>36</v>
      </c>
      <c r="B5121" s="63" t="s">
        <v>155</v>
      </c>
      <c r="C5121" s="9"/>
      <c r="D5121" s="9"/>
      <c r="E5121" s="9" t="s">
        <v>279</v>
      </c>
      <c r="F5121" s="9" t="s">
        <v>279</v>
      </c>
      <c r="G5121" s="217">
        <v>555.6</v>
      </c>
      <c r="H5121" s="9">
        <v>87.299999999999272</v>
      </c>
      <c r="I5121" s="9">
        <v>387.99999999999636</v>
      </c>
      <c r="J5121" s="9">
        <v>388.49999999998909</v>
      </c>
      <c r="K5121" s="217">
        <v>682.29999999998836</v>
      </c>
      <c r="L5121" s="69"/>
      <c r="M5121" s="67">
        <f t="shared" si="130"/>
        <v>2101.699999999973</v>
      </c>
      <c r="O5121" t="s">
        <v>290</v>
      </c>
      <c r="Q5121" s="3"/>
      <c r="R5121" s="3"/>
      <c r="S5121" s="277"/>
      <c r="T5121" s="63"/>
      <c r="U5121" s="348"/>
      <c r="V5121" s="63"/>
      <c r="W5121" s="63"/>
    </row>
    <row r="5122" spans="1:23" ht="15">
      <c r="A5122" s="28" t="s">
        <v>38</v>
      </c>
      <c r="B5122" s="63" t="s">
        <v>796</v>
      </c>
      <c r="C5122" s="9"/>
      <c r="D5122" s="9"/>
      <c r="E5122" s="9" t="s">
        <v>279</v>
      </c>
      <c r="F5122" s="9" t="s">
        <v>279</v>
      </c>
      <c r="G5122" s="9" t="s">
        <v>279</v>
      </c>
      <c r="H5122" s="217">
        <v>440.19999999999709</v>
      </c>
      <c r="I5122" s="9">
        <v>282.89999999999782</v>
      </c>
      <c r="J5122" s="9">
        <v>622.99999999999636</v>
      </c>
      <c r="K5122" s="9">
        <v>604.15000000000509</v>
      </c>
      <c r="L5122" s="69"/>
      <c r="M5122" s="67">
        <f t="shared" si="130"/>
        <v>1950.2499999999964</v>
      </c>
      <c r="O5122" t="s">
        <v>293</v>
      </c>
      <c r="S5122" s="225"/>
      <c r="T5122" s="63"/>
      <c r="U5122" s="347"/>
      <c r="V5122" s="63"/>
      <c r="W5122" s="63"/>
    </row>
    <row r="5123" spans="1:23" ht="15">
      <c r="A5123" s="28" t="s">
        <v>145</v>
      </c>
      <c r="B5123" s="63" t="s">
        <v>783</v>
      </c>
      <c r="C5123" s="9"/>
      <c r="D5123" s="9"/>
      <c r="E5123" s="9" t="s">
        <v>279</v>
      </c>
      <c r="F5123" s="9" t="s">
        <v>279</v>
      </c>
      <c r="G5123" s="9" t="s">
        <v>279</v>
      </c>
      <c r="H5123" s="217">
        <v>472.19999999998981</v>
      </c>
      <c r="I5123" s="9">
        <v>244.99999999999636</v>
      </c>
      <c r="J5123" s="217">
        <v>662.49999999999272</v>
      </c>
      <c r="K5123" s="9">
        <v>564.60000000000946</v>
      </c>
      <c r="L5123" s="69"/>
      <c r="M5123" s="67">
        <f t="shared" si="130"/>
        <v>1944.2999999999884</v>
      </c>
      <c r="O5123" t="s">
        <v>315</v>
      </c>
      <c r="S5123" s="63"/>
      <c r="T5123" s="63"/>
      <c r="U5123" s="348"/>
      <c r="V5123" s="63"/>
      <c r="W5123" s="63"/>
    </row>
    <row r="5124" spans="1:23" ht="15">
      <c r="A5124" s="28" t="s">
        <v>146</v>
      </c>
      <c r="B5124" s="63" t="s">
        <v>771</v>
      </c>
      <c r="C5124" s="9"/>
      <c r="D5124" s="9"/>
      <c r="E5124" s="9" t="s">
        <v>279</v>
      </c>
      <c r="F5124" s="9" t="s">
        <v>279</v>
      </c>
      <c r="G5124" s="9" t="s">
        <v>279</v>
      </c>
      <c r="H5124" s="217">
        <v>440.50000000000364</v>
      </c>
      <c r="I5124" s="217">
        <v>447.99999999999818</v>
      </c>
      <c r="J5124" s="9">
        <v>383.00000000000364</v>
      </c>
      <c r="K5124" s="9">
        <v>666.50000000001091</v>
      </c>
      <c r="L5124" s="69"/>
      <c r="M5124" s="67">
        <f t="shared" si="130"/>
        <v>1938.0000000000164</v>
      </c>
      <c r="O5124" t="s">
        <v>317</v>
      </c>
      <c r="S5124" s="277"/>
      <c r="T5124" s="63"/>
      <c r="U5124" s="347"/>
      <c r="V5124" s="63"/>
      <c r="W5124" s="63"/>
    </row>
    <row r="5125" spans="1:23" ht="15">
      <c r="A5125" s="28" t="s">
        <v>147</v>
      </c>
      <c r="B5125" s="63" t="s">
        <v>141</v>
      </c>
      <c r="C5125" s="9"/>
      <c r="D5125" s="9"/>
      <c r="E5125" s="9" t="s">
        <v>279</v>
      </c>
      <c r="F5125" s="9">
        <v>474.2</v>
      </c>
      <c r="G5125" s="9">
        <v>268.2</v>
      </c>
      <c r="H5125" s="9">
        <v>71.899999999994179</v>
      </c>
      <c r="I5125" s="9">
        <v>263.09999999999673</v>
      </c>
      <c r="J5125" s="9">
        <v>469.49999999998545</v>
      </c>
      <c r="K5125" s="9">
        <v>367.5</v>
      </c>
      <c r="L5125" s="69"/>
      <c r="M5125" s="67">
        <f t="shared" si="130"/>
        <v>1914.3999999999764</v>
      </c>
      <c r="Q5125" s="3"/>
      <c r="R5125" s="3"/>
      <c r="S5125" s="63"/>
      <c r="T5125" s="63"/>
      <c r="U5125" s="347"/>
      <c r="V5125" s="63"/>
      <c r="W5125" s="63"/>
    </row>
    <row r="5126" spans="1:23" ht="15">
      <c r="A5126" s="28" t="s">
        <v>151</v>
      </c>
      <c r="B5126" s="63" t="s">
        <v>782</v>
      </c>
      <c r="C5126" s="9"/>
      <c r="D5126" s="9"/>
      <c r="E5126" s="9" t="s">
        <v>279</v>
      </c>
      <c r="F5126" s="9" t="s">
        <v>279</v>
      </c>
      <c r="G5126" s="9" t="s">
        <v>279</v>
      </c>
      <c r="H5126" s="9">
        <v>240.50000000000728</v>
      </c>
      <c r="I5126" s="9">
        <v>373.90000000000146</v>
      </c>
      <c r="J5126" s="217">
        <v>706.50000000000728</v>
      </c>
      <c r="K5126" s="9">
        <v>592.54999999998836</v>
      </c>
      <c r="L5126" s="69"/>
      <c r="M5126" s="67">
        <f t="shared" si="130"/>
        <v>1913.4500000000044</v>
      </c>
      <c r="O5126" t="s">
        <v>288</v>
      </c>
      <c r="S5126" s="277"/>
      <c r="T5126" s="63"/>
      <c r="U5126" s="347"/>
      <c r="V5126" s="63"/>
      <c r="W5126" s="63"/>
    </row>
    <row r="5127" spans="1:23" ht="15">
      <c r="A5127" s="28" t="s">
        <v>157</v>
      </c>
      <c r="B5127" s="229" t="s">
        <v>1654</v>
      </c>
      <c r="C5127" s="3"/>
      <c r="D5127" s="3"/>
      <c r="E5127" s="9" t="s">
        <v>279</v>
      </c>
      <c r="F5127" s="9" t="s">
        <v>279</v>
      </c>
      <c r="G5127" s="9" t="s">
        <v>279</v>
      </c>
      <c r="H5127" s="9" t="s">
        <v>279</v>
      </c>
      <c r="I5127" s="217">
        <v>452.49999999999818</v>
      </c>
      <c r="J5127" s="217">
        <v>714.5</v>
      </c>
      <c r="K5127" s="9">
        <v>629.80000000000655</v>
      </c>
      <c r="L5127" s="69"/>
      <c r="M5127" s="67">
        <f t="shared" si="130"/>
        <v>1796.8000000000047</v>
      </c>
      <c r="O5127" t="s">
        <v>317</v>
      </c>
      <c r="S5127" s="63"/>
      <c r="T5127" s="63"/>
      <c r="U5127" s="347"/>
      <c r="V5127" s="63"/>
      <c r="W5127" s="63"/>
    </row>
    <row r="5128" spans="1:23" ht="15">
      <c r="A5128" s="28" t="s">
        <v>159</v>
      </c>
      <c r="B5128" s="63" t="s">
        <v>154</v>
      </c>
      <c r="C5128" s="9"/>
      <c r="D5128" s="9"/>
      <c r="E5128" s="9" t="s">
        <v>279</v>
      </c>
      <c r="F5128" s="9" t="s">
        <v>279</v>
      </c>
      <c r="G5128" s="9">
        <v>321.10000000000002</v>
      </c>
      <c r="H5128" s="9">
        <v>106.79999999999563</v>
      </c>
      <c r="I5128" s="9">
        <v>323.100000000004</v>
      </c>
      <c r="J5128" s="9">
        <v>473.5</v>
      </c>
      <c r="K5128" s="9">
        <v>567.40000000000873</v>
      </c>
      <c r="L5128" s="69"/>
      <c r="M5128" s="67">
        <f t="shared" si="130"/>
        <v>1791.9000000000083</v>
      </c>
      <c r="Q5128" s="3"/>
      <c r="R5128" s="3"/>
      <c r="S5128" s="277"/>
      <c r="T5128" s="63"/>
      <c r="U5128" s="347"/>
      <c r="V5128" s="63"/>
      <c r="W5128" s="63"/>
    </row>
    <row r="5129" spans="1:23" ht="15">
      <c r="A5129" s="28" t="s">
        <v>160</v>
      </c>
      <c r="B5129" s="63" t="s">
        <v>753</v>
      </c>
      <c r="C5129" s="9"/>
      <c r="D5129" s="9"/>
      <c r="E5129" s="9" t="s">
        <v>279</v>
      </c>
      <c r="F5129" s="9" t="s">
        <v>279</v>
      </c>
      <c r="G5129" s="9" t="s">
        <v>279</v>
      </c>
      <c r="H5129" s="9">
        <v>297.00000000000728</v>
      </c>
      <c r="I5129" s="9">
        <v>339.60000000000036</v>
      </c>
      <c r="J5129" s="9">
        <v>365.50000000000364</v>
      </c>
      <c r="K5129" s="217">
        <v>767.69999999998981</v>
      </c>
      <c r="L5129" s="69"/>
      <c r="M5129" s="67">
        <f t="shared" si="130"/>
        <v>1769.8000000000011</v>
      </c>
      <c r="O5129" t="s">
        <v>293</v>
      </c>
      <c r="S5129" s="277"/>
      <c r="T5129" s="63"/>
      <c r="U5129" s="347"/>
      <c r="V5129" s="63"/>
      <c r="W5129" s="63"/>
    </row>
    <row r="5130" spans="1:23" ht="15">
      <c r="A5130" s="28" t="s">
        <v>161</v>
      </c>
      <c r="B5130" s="63" t="s">
        <v>153</v>
      </c>
      <c r="C5130" s="9"/>
      <c r="D5130" s="9"/>
      <c r="E5130" s="9" t="s">
        <v>279</v>
      </c>
      <c r="F5130" s="9" t="s">
        <v>279</v>
      </c>
      <c r="G5130" s="9">
        <v>287.60000000000002</v>
      </c>
      <c r="H5130" s="9">
        <v>37.400000000008731</v>
      </c>
      <c r="I5130" s="9">
        <v>160.99999999999818</v>
      </c>
      <c r="J5130" s="9">
        <v>579.59999999999491</v>
      </c>
      <c r="K5130" s="217">
        <v>698.10000000000946</v>
      </c>
      <c r="L5130" s="69"/>
      <c r="M5130" s="67">
        <f t="shared" si="130"/>
        <v>1763.7000000000112</v>
      </c>
      <c r="O5130" t="s">
        <v>289</v>
      </c>
      <c r="S5130" s="277"/>
      <c r="T5130" s="63"/>
      <c r="U5130" s="347"/>
      <c r="V5130" s="63"/>
      <c r="W5130" s="63"/>
    </row>
    <row r="5131" spans="1:23" ht="15">
      <c r="A5131" s="28" t="s">
        <v>163</v>
      </c>
      <c r="B5131" s="63" t="s">
        <v>162</v>
      </c>
      <c r="C5131" s="9"/>
      <c r="D5131" s="9"/>
      <c r="E5131" s="9" t="s">
        <v>279</v>
      </c>
      <c r="F5131" s="9" t="s">
        <v>279</v>
      </c>
      <c r="G5131" s="217">
        <v>394.6</v>
      </c>
      <c r="H5131" s="9">
        <v>305.90000000000146</v>
      </c>
      <c r="I5131" s="9">
        <v>402.49999999999818</v>
      </c>
      <c r="J5131" s="9">
        <v>256.20000000000073</v>
      </c>
      <c r="K5131" s="9">
        <v>397.5</v>
      </c>
      <c r="L5131" s="69"/>
      <c r="M5131" s="67">
        <f t="shared" si="130"/>
        <v>1756.7000000000003</v>
      </c>
      <c r="O5131" t="s">
        <v>288</v>
      </c>
      <c r="Q5131" s="3"/>
      <c r="R5131" s="3"/>
      <c r="S5131" s="63"/>
      <c r="T5131" s="63"/>
      <c r="U5131" s="347"/>
      <c r="V5131" s="63"/>
      <c r="W5131" s="63"/>
    </row>
    <row r="5132" spans="1:23" ht="15">
      <c r="A5132" s="28" t="s">
        <v>275</v>
      </c>
      <c r="B5132" s="229" t="s">
        <v>1653</v>
      </c>
      <c r="C5132" s="3"/>
      <c r="D5132" s="3"/>
      <c r="E5132" s="9" t="s">
        <v>279</v>
      </c>
      <c r="F5132" s="9" t="s">
        <v>279</v>
      </c>
      <c r="G5132" s="9" t="s">
        <v>279</v>
      </c>
      <c r="H5132" s="9" t="s">
        <v>279</v>
      </c>
      <c r="I5132" s="9">
        <v>276.99999999999818</v>
      </c>
      <c r="J5132" s="217">
        <v>732.90000000000146</v>
      </c>
      <c r="K5132" s="9">
        <v>662.10000000000218</v>
      </c>
      <c r="L5132" s="69"/>
      <c r="M5132" s="67">
        <f t="shared" si="130"/>
        <v>1672.0000000000018</v>
      </c>
      <c r="O5132" t="s">
        <v>317</v>
      </c>
      <c r="S5132" s="63"/>
      <c r="T5132" s="63"/>
      <c r="U5132" s="347"/>
      <c r="V5132" s="63"/>
      <c r="W5132" s="63"/>
    </row>
    <row r="5133" spans="1:23" ht="15">
      <c r="A5133" s="28" t="s">
        <v>276</v>
      </c>
      <c r="B5133" s="63" t="s">
        <v>763</v>
      </c>
      <c r="C5133" s="9"/>
      <c r="D5133" s="9"/>
      <c r="E5133" s="9" t="s">
        <v>279</v>
      </c>
      <c r="F5133" s="9" t="s">
        <v>279</v>
      </c>
      <c r="G5133" s="9" t="s">
        <v>279</v>
      </c>
      <c r="H5133" s="9">
        <v>95.799999999991996</v>
      </c>
      <c r="I5133" s="217">
        <v>445</v>
      </c>
      <c r="J5133" s="9">
        <v>504.30000000000291</v>
      </c>
      <c r="K5133" s="9">
        <v>620.99999999999636</v>
      </c>
      <c r="L5133" s="69"/>
      <c r="M5133" s="67">
        <f t="shared" si="130"/>
        <v>1666.0999999999913</v>
      </c>
      <c r="O5133" t="s">
        <v>289</v>
      </c>
      <c r="S5133" s="225"/>
      <c r="T5133" s="63"/>
      <c r="U5133" s="347"/>
      <c r="V5133" s="63"/>
      <c r="W5133" s="63"/>
    </row>
    <row r="5134" spans="1:23" ht="15">
      <c r="A5134" s="28" t="s">
        <v>277</v>
      </c>
      <c r="B5134" s="63" t="s">
        <v>757</v>
      </c>
      <c r="C5134" s="9"/>
      <c r="D5134" s="9"/>
      <c r="E5134" s="9" t="s">
        <v>279</v>
      </c>
      <c r="F5134" s="9" t="s">
        <v>279</v>
      </c>
      <c r="G5134" s="9" t="s">
        <v>279</v>
      </c>
      <c r="H5134" s="9">
        <v>330.200000000008</v>
      </c>
      <c r="I5134" s="9">
        <v>413.89999999999964</v>
      </c>
      <c r="J5134" s="9">
        <v>565.50000000000728</v>
      </c>
      <c r="K5134" s="9">
        <v>340.45000000000073</v>
      </c>
      <c r="L5134" s="69"/>
      <c r="M5134" s="67">
        <f t="shared" ref="M5134:M5165" si="131">SUM(E5134:K5134)</f>
        <v>1650.0500000000156</v>
      </c>
      <c r="S5134" s="63"/>
      <c r="T5134" s="63"/>
      <c r="U5134" s="347"/>
      <c r="V5134" s="63"/>
      <c r="W5134" s="63"/>
    </row>
    <row r="5135" spans="1:23" ht="15">
      <c r="A5135" s="28" t="s">
        <v>278</v>
      </c>
      <c r="B5135" s="63" t="s">
        <v>6</v>
      </c>
      <c r="C5135" s="9"/>
      <c r="D5135" s="9"/>
      <c r="E5135" s="9">
        <v>47.6</v>
      </c>
      <c r="F5135" s="9">
        <v>401</v>
      </c>
      <c r="G5135" s="9">
        <v>309.60000000000002</v>
      </c>
      <c r="H5135" s="9">
        <v>203.40000000000873</v>
      </c>
      <c r="I5135" s="9">
        <v>135.29999999999927</v>
      </c>
      <c r="J5135" s="9">
        <v>513.59999999999854</v>
      </c>
      <c r="K5135" s="9" t="s">
        <v>279</v>
      </c>
      <c r="L5135" s="69"/>
      <c r="M5135" s="67">
        <f t="shared" si="131"/>
        <v>1610.5000000000066</v>
      </c>
      <c r="Q5135" s="3"/>
      <c r="R5135" s="3"/>
      <c r="S5135" s="277"/>
      <c r="T5135" s="63"/>
      <c r="U5135" s="347"/>
      <c r="V5135" s="63"/>
      <c r="W5135" s="63"/>
    </row>
    <row r="5136" spans="1:23" ht="15">
      <c r="A5136" s="28" t="s">
        <v>735</v>
      </c>
      <c r="B5136" s="63" t="s">
        <v>19</v>
      </c>
      <c r="C5136" s="9"/>
      <c r="D5136" s="9"/>
      <c r="E5136" s="9">
        <v>193.3</v>
      </c>
      <c r="F5136" s="9">
        <v>279.7</v>
      </c>
      <c r="G5136" s="9">
        <v>197.8</v>
      </c>
      <c r="H5136" s="9">
        <v>104.90000000000509</v>
      </c>
      <c r="I5136" s="9">
        <v>342.00000000000182</v>
      </c>
      <c r="J5136" s="9">
        <v>457.69999999998981</v>
      </c>
      <c r="K5136" s="9" t="s">
        <v>279</v>
      </c>
      <c r="L5136" s="69"/>
      <c r="M5136" s="67">
        <f t="shared" si="131"/>
        <v>1575.3999999999967</v>
      </c>
      <c r="Q5136" s="3"/>
      <c r="R5136" s="3"/>
      <c r="S5136" s="63"/>
      <c r="T5136" s="63"/>
      <c r="U5136" s="347"/>
      <c r="V5136" s="63"/>
      <c r="W5136" s="63"/>
    </row>
    <row r="5137" spans="1:23" ht="15">
      <c r="A5137" s="28" t="s">
        <v>736</v>
      </c>
      <c r="B5137" s="63" t="s">
        <v>790</v>
      </c>
      <c r="C5137" s="9"/>
      <c r="D5137" s="9"/>
      <c r="E5137" s="9" t="s">
        <v>279</v>
      </c>
      <c r="F5137" s="9" t="s">
        <v>279</v>
      </c>
      <c r="G5137" s="9" t="s">
        <v>279</v>
      </c>
      <c r="H5137" s="9">
        <v>275.69999999999345</v>
      </c>
      <c r="I5137" s="212">
        <v>496.80000000000109</v>
      </c>
      <c r="J5137" s="9">
        <v>541.49999999999272</v>
      </c>
      <c r="K5137" s="9">
        <v>252.49999999998909</v>
      </c>
      <c r="L5137" s="69"/>
      <c r="M5137" s="67">
        <f t="shared" si="131"/>
        <v>1566.4999999999764</v>
      </c>
      <c r="O5137" t="s">
        <v>301</v>
      </c>
      <c r="S5137" s="28"/>
      <c r="T5137" s="63"/>
      <c r="U5137" s="348"/>
      <c r="V5137" s="63"/>
      <c r="W5137" s="63"/>
    </row>
    <row r="5138" spans="1:23" ht="15">
      <c r="A5138" s="28" t="s">
        <v>737</v>
      </c>
      <c r="B5138" s="63" t="s">
        <v>29</v>
      </c>
      <c r="C5138" s="9"/>
      <c r="D5138" s="9"/>
      <c r="E5138" s="217">
        <v>255.2</v>
      </c>
      <c r="F5138" s="217">
        <v>542.5</v>
      </c>
      <c r="G5138" s="217">
        <v>528.1</v>
      </c>
      <c r="H5138" s="9" t="s">
        <v>279</v>
      </c>
      <c r="I5138" s="9" t="s">
        <v>279</v>
      </c>
      <c r="J5138" s="9">
        <v>221.59999999999491</v>
      </c>
      <c r="K5138" s="9" t="s">
        <v>279</v>
      </c>
      <c r="L5138" s="69"/>
      <c r="M5138" s="67">
        <f t="shared" si="131"/>
        <v>1547.3999999999951</v>
      </c>
      <c r="O5138" t="s">
        <v>380</v>
      </c>
      <c r="Q5138" s="3"/>
      <c r="R5138" s="3"/>
      <c r="S5138" s="63"/>
      <c r="T5138" s="63"/>
      <c r="U5138" s="347"/>
      <c r="V5138" s="63"/>
      <c r="W5138" s="63"/>
    </row>
    <row r="5139" spans="1:23" ht="15">
      <c r="A5139" s="28" t="s">
        <v>739</v>
      </c>
      <c r="B5139" s="63" t="s">
        <v>788</v>
      </c>
      <c r="C5139" s="9"/>
      <c r="D5139" s="9"/>
      <c r="E5139" s="9" t="s">
        <v>279</v>
      </c>
      <c r="F5139" s="9" t="s">
        <v>279</v>
      </c>
      <c r="G5139" s="9" t="s">
        <v>279</v>
      </c>
      <c r="H5139" s="9">
        <v>105.10000000000218</v>
      </c>
      <c r="I5139" s="9">
        <v>331</v>
      </c>
      <c r="J5139" s="9">
        <v>414</v>
      </c>
      <c r="K5139" s="9">
        <v>666.09999999999127</v>
      </c>
      <c r="L5139" s="69"/>
      <c r="M5139" s="67">
        <f t="shared" si="131"/>
        <v>1516.1999999999935</v>
      </c>
      <c r="S5139" s="277"/>
      <c r="T5139" s="63"/>
      <c r="U5139" s="348"/>
      <c r="V5139" s="63"/>
      <c r="W5139" s="63"/>
    </row>
    <row r="5140" spans="1:23" ht="15">
      <c r="A5140" s="28" t="s">
        <v>745</v>
      </c>
      <c r="B5140" s="229" t="s">
        <v>1647</v>
      </c>
      <c r="C5140" s="3"/>
      <c r="D5140" s="3"/>
      <c r="E5140" s="9" t="s">
        <v>279</v>
      </c>
      <c r="F5140" s="9" t="s">
        <v>279</v>
      </c>
      <c r="G5140" s="9" t="s">
        <v>279</v>
      </c>
      <c r="H5140" s="9" t="s">
        <v>279</v>
      </c>
      <c r="I5140" s="9">
        <v>190.49999999999818</v>
      </c>
      <c r="J5140" s="9">
        <v>495.49999999999636</v>
      </c>
      <c r="K5140" s="217">
        <v>809.79999999999563</v>
      </c>
      <c r="L5140" s="69"/>
      <c r="M5140" s="67">
        <f t="shared" si="131"/>
        <v>1495.7999999999902</v>
      </c>
      <c r="O5140" t="s">
        <v>284</v>
      </c>
      <c r="S5140" s="277"/>
      <c r="T5140" s="63"/>
      <c r="U5140" s="348"/>
      <c r="V5140" s="63"/>
      <c r="W5140" s="63"/>
    </row>
    <row r="5141" spans="1:23" ht="15">
      <c r="A5141" s="28" t="s">
        <v>747</v>
      </c>
      <c r="B5141" s="63" t="s">
        <v>748</v>
      </c>
      <c r="C5141" s="9"/>
      <c r="D5141" s="9"/>
      <c r="E5141" s="9" t="s">
        <v>279</v>
      </c>
      <c r="F5141" s="9" t="s">
        <v>279</v>
      </c>
      <c r="G5141" s="9" t="s">
        <v>279</v>
      </c>
      <c r="H5141" s="9">
        <v>154.20000000001164</v>
      </c>
      <c r="I5141" s="9">
        <v>167.70000000000255</v>
      </c>
      <c r="J5141" s="217">
        <v>735.50000000000728</v>
      </c>
      <c r="K5141" s="9">
        <v>430.40000000000873</v>
      </c>
      <c r="L5141" s="69"/>
      <c r="M5141" s="67">
        <f t="shared" si="131"/>
        <v>1487.8000000000302</v>
      </c>
      <c r="O5141" t="s">
        <v>285</v>
      </c>
      <c r="S5141" s="225"/>
      <c r="T5141" s="63"/>
      <c r="U5141" s="348"/>
      <c r="V5141" s="63"/>
      <c r="W5141" s="63"/>
    </row>
    <row r="5142" spans="1:23" ht="15">
      <c r="A5142" s="28" t="s">
        <v>750</v>
      </c>
      <c r="B5142" s="63" t="s">
        <v>728</v>
      </c>
      <c r="C5142" s="9"/>
      <c r="D5142" s="9"/>
      <c r="E5142" s="9" t="s">
        <v>279</v>
      </c>
      <c r="F5142" s="9" t="s">
        <v>279</v>
      </c>
      <c r="G5142" s="9" t="s">
        <v>279</v>
      </c>
      <c r="H5142" s="217">
        <v>402.60000000000946</v>
      </c>
      <c r="I5142" s="9">
        <v>227.99999999999818</v>
      </c>
      <c r="J5142" s="9">
        <v>442.29999999999927</v>
      </c>
      <c r="K5142" s="9">
        <v>409.40000000000146</v>
      </c>
      <c r="L5142" s="69"/>
      <c r="M5142" s="67">
        <f t="shared" si="131"/>
        <v>1482.3000000000084</v>
      </c>
      <c r="O5142" t="s">
        <v>288</v>
      </c>
      <c r="S5142" s="63"/>
      <c r="T5142" s="63"/>
      <c r="U5142" s="348"/>
      <c r="V5142" s="63"/>
      <c r="W5142" s="63"/>
    </row>
    <row r="5143" spans="1:23" ht="15">
      <c r="A5143" s="28" t="s">
        <v>751</v>
      </c>
      <c r="B5143" s="63" t="s">
        <v>800</v>
      </c>
      <c r="C5143" s="9"/>
      <c r="D5143" s="9"/>
      <c r="E5143" s="9" t="s">
        <v>279</v>
      </c>
      <c r="F5143" s="9" t="s">
        <v>279</v>
      </c>
      <c r="G5143" s="9" t="s">
        <v>279</v>
      </c>
      <c r="H5143" s="9">
        <v>104.90000000000509</v>
      </c>
      <c r="I5143" s="9">
        <v>311.99999999999818</v>
      </c>
      <c r="J5143" s="9">
        <v>518.99999999999636</v>
      </c>
      <c r="K5143" s="9">
        <v>477.00000000001091</v>
      </c>
      <c r="L5143" s="69"/>
      <c r="M5143" s="67">
        <f t="shared" si="131"/>
        <v>1412.9000000000106</v>
      </c>
      <c r="S5143" s="63"/>
      <c r="T5143" s="63"/>
      <c r="U5143" s="347"/>
      <c r="V5143" s="63"/>
      <c r="W5143" s="63"/>
    </row>
    <row r="5144" spans="1:23" ht="15">
      <c r="A5144" s="28" t="s">
        <v>754</v>
      </c>
      <c r="B5144" s="229" t="s">
        <v>1644</v>
      </c>
      <c r="C5144" s="3"/>
      <c r="D5144" s="3"/>
      <c r="E5144" s="9" t="s">
        <v>279</v>
      </c>
      <c r="F5144" s="9" t="s">
        <v>279</v>
      </c>
      <c r="G5144" s="9" t="s">
        <v>279</v>
      </c>
      <c r="H5144" s="9" t="s">
        <v>279</v>
      </c>
      <c r="I5144" s="9">
        <v>281.99999999999818</v>
      </c>
      <c r="J5144" s="9">
        <v>223.79999999999927</v>
      </c>
      <c r="K5144" s="214">
        <v>898.49999999999636</v>
      </c>
      <c r="L5144" s="69"/>
      <c r="M5144" s="67">
        <f t="shared" si="131"/>
        <v>1404.2999999999938</v>
      </c>
      <c r="O5144" t="s">
        <v>282</v>
      </c>
      <c r="R5144" s="216" t="s">
        <v>1824</v>
      </c>
      <c r="S5144" s="277"/>
      <c r="T5144" s="63"/>
      <c r="U5144" s="347"/>
      <c r="V5144" s="63"/>
      <c r="W5144" s="63"/>
    </row>
    <row r="5145" spans="1:23" ht="15">
      <c r="A5145" s="28" t="s">
        <v>756</v>
      </c>
      <c r="B5145" s="63" t="s">
        <v>762</v>
      </c>
      <c r="C5145" s="9"/>
      <c r="D5145" s="9"/>
      <c r="E5145" s="9" t="s">
        <v>279</v>
      </c>
      <c r="F5145" s="9" t="s">
        <v>279</v>
      </c>
      <c r="G5145" s="9" t="s">
        <v>279</v>
      </c>
      <c r="H5145" s="9">
        <v>213.89999999999782</v>
      </c>
      <c r="I5145" s="9">
        <v>322.19999999999891</v>
      </c>
      <c r="J5145" s="9">
        <v>531.89999999999418</v>
      </c>
      <c r="K5145" s="9">
        <v>265.30000000000655</v>
      </c>
      <c r="L5145" s="69"/>
      <c r="M5145" s="67">
        <f t="shared" si="131"/>
        <v>1333.2999999999975</v>
      </c>
      <c r="S5145" s="277"/>
      <c r="T5145" s="63"/>
      <c r="U5145" s="348"/>
      <c r="V5145" s="63"/>
      <c r="W5145" s="63"/>
    </row>
    <row r="5146" spans="1:23" ht="15">
      <c r="A5146" s="28" t="s">
        <v>761</v>
      </c>
      <c r="B5146" s="63" t="s">
        <v>734</v>
      </c>
      <c r="C5146" s="9"/>
      <c r="D5146" s="9"/>
      <c r="E5146" s="9" t="s">
        <v>279</v>
      </c>
      <c r="F5146" s="9" t="s">
        <v>279</v>
      </c>
      <c r="G5146" s="9" t="s">
        <v>279</v>
      </c>
      <c r="H5146" s="9">
        <v>91.100000000002183</v>
      </c>
      <c r="I5146" s="9">
        <v>236.80000000000109</v>
      </c>
      <c r="J5146" s="9">
        <v>479.70000000000437</v>
      </c>
      <c r="K5146" s="9">
        <v>495.00000000001091</v>
      </c>
      <c r="L5146" s="69"/>
      <c r="M5146" s="67">
        <f t="shared" si="131"/>
        <v>1302.6000000000186</v>
      </c>
      <c r="S5146" s="225"/>
      <c r="T5146" s="63"/>
      <c r="U5146" s="347"/>
      <c r="V5146" s="63"/>
      <c r="W5146" s="63"/>
    </row>
    <row r="5147" spans="1:23" ht="15">
      <c r="A5147" s="28" t="s">
        <v>765</v>
      </c>
      <c r="B5147" s="63" t="s">
        <v>4</v>
      </c>
      <c r="C5147" s="9"/>
      <c r="D5147" s="9"/>
      <c r="E5147" s="9">
        <v>100.1</v>
      </c>
      <c r="F5147" s="9">
        <v>352</v>
      </c>
      <c r="G5147" s="217">
        <v>387.8</v>
      </c>
      <c r="H5147" s="9">
        <v>246.60000000000946</v>
      </c>
      <c r="I5147" s="9">
        <v>200.70000000000073</v>
      </c>
      <c r="J5147" s="9" t="s">
        <v>279</v>
      </c>
      <c r="K5147" s="9" t="s">
        <v>279</v>
      </c>
      <c r="L5147" s="69"/>
      <c r="M5147" s="67">
        <f t="shared" si="131"/>
        <v>1287.2000000000103</v>
      </c>
      <c r="O5147" t="s">
        <v>289</v>
      </c>
      <c r="Q5147" s="3"/>
      <c r="R5147" s="3"/>
      <c r="S5147" s="225"/>
      <c r="T5147" s="63"/>
      <c r="U5147" s="347"/>
      <c r="V5147" s="63"/>
      <c r="W5147" s="63"/>
    </row>
    <row r="5148" spans="1:23" ht="15">
      <c r="A5148" s="28" t="s">
        <v>766</v>
      </c>
      <c r="B5148" s="229" t="s">
        <v>1656</v>
      </c>
      <c r="C5148" s="3"/>
      <c r="D5148" s="3"/>
      <c r="E5148" s="9" t="s">
        <v>279</v>
      </c>
      <c r="F5148" s="9" t="s">
        <v>279</v>
      </c>
      <c r="G5148" s="9" t="s">
        <v>279</v>
      </c>
      <c r="H5148" s="9" t="s">
        <v>279</v>
      </c>
      <c r="I5148" s="9">
        <v>382.49999999999636</v>
      </c>
      <c r="J5148" s="9">
        <v>599.49999999999636</v>
      </c>
      <c r="K5148" s="9">
        <v>294.74999999999636</v>
      </c>
      <c r="L5148" s="69"/>
      <c r="M5148" s="67">
        <f t="shared" si="131"/>
        <v>1276.7499999999891</v>
      </c>
      <c r="S5148" s="225"/>
      <c r="T5148" s="63"/>
      <c r="U5148" s="347"/>
      <c r="V5148" s="63"/>
      <c r="W5148" s="63"/>
    </row>
    <row r="5149" spans="1:23" ht="15">
      <c r="A5149" s="28" t="s">
        <v>767</v>
      </c>
      <c r="B5149" s="225" t="s">
        <v>1662</v>
      </c>
      <c r="C5149" s="3"/>
      <c r="D5149" s="3"/>
      <c r="E5149" s="9" t="s">
        <v>279</v>
      </c>
      <c r="F5149" s="9" t="s">
        <v>279</v>
      </c>
      <c r="G5149" s="9" t="s">
        <v>279</v>
      </c>
      <c r="H5149" s="9" t="s">
        <v>279</v>
      </c>
      <c r="I5149" s="9">
        <v>337.19999999999527</v>
      </c>
      <c r="J5149" s="9">
        <v>467.49999999999272</v>
      </c>
      <c r="K5149" s="9">
        <v>467.50000000000364</v>
      </c>
      <c r="L5149" s="69"/>
      <c r="M5149" s="67">
        <f t="shared" si="131"/>
        <v>1272.1999999999916</v>
      </c>
      <c r="S5149" s="277"/>
      <c r="T5149" s="63"/>
      <c r="U5149" s="348"/>
      <c r="V5149" s="63"/>
      <c r="W5149" s="63"/>
    </row>
    <row r="5150" spans="1:23" ht="15">
      <c r="A5150" s="28" t="s">
        <v>773</v>
      </c>
      <c r="B5150" s="63" t="s">
        <v>35</v>
      </c>
      <c r="C5150" s="9"/>
      <c r="D5150" s="9"/>
      <c r="E5150" s="9">
        <v>37.799999999999997</v>
      </c>
      <c r="F5150" s="213">
        <v>619.29999999999995</v>
      </c>
      <c r="G5150" s="217">
        <v>406</v>
      </c>
      <c r="H5150" s="9">
        <v>135.20000000000073</v>
      </c>
      <c r="I5150" s="9">
        <v>71.5</v>
      </c>
      <c r="J5150" s="9" t="s">
        <v>279</v>
      </c>
      <c r="K5150" s="9" t="s">
        <v>279</v>
      </c>
      <c r="L5150" s="69"/>
      <c r="M5150" s="67">
        <f t="shared" si="131"/>
        <v>1269.8000000000006</v>
      </c>
      <c r="O5150" t="s">
        <v>300</v>
      </c>
      <c r="Q5150" s="3"/>
      <c r="R5150" s="3"/>
      <c r="S5150" s="63"/>
      <c r="T5150" s="63"/>
      <c r="U5150" s="347"/>
      <c r="V5150" s="63"/>
      <c r="W5150" s="63"/>
    </row>
    <row r="5151" spans="1:23" ht="15">
      <c r="A5151" s="28" t="s">
        <v>781</v>
      </c>
      <c r="B5151" s="63" t="s">
        <v>779</v>
      </c>
      <c r="C5151" s="9"/>
      <c r="D5151" s="9"/>
      <c r="E5151" s="9" t="s">
        <v>279</v>
      </c>
      <c r="F5151" s="9" t="s">
        <v>279</v>
      </c>
      <c r="G5151" s="9" t="s">
        <v>279</v>
      </c>
      <c r="H5151" s="9">
        <v>129.90000000000509</v>
      </c>
      <c r="I5151" s="9">
        <v>365.20000000000437</v>
      </c>
      <c r="J5151" s="9">
        <v>388.49999999998909</v>
      </c>
      <c r="K5151" s="9">
        <v>379.50000000001455</v>
      </c>
      <c r="L5151" s="69"/>
      <c r="M5151" s="67">
        <f t="shared" si="131"/>
        <v>1263.1000000000131</v>
      </c>
      <c r="S5151" s="277"/>
      <c r="T5151" s="63"/>
      <c r="U5151" s="347"/>
      <c r="V5151" s="63"/>
      <c r="W5151" s="63"/>
    </row>
    <row r="5152" spans="1:23" ht="15">
      <c r="A5152" s="28" t="s">
        <v>785</v>
      </c>
      <c r="B5152" s="63" t="s">
        <v>738</v>
      </c>
      <c r="C5152" s="9"/>
      <c r="D5152" s="9"/>
      <c r="E5152" s="9" t="s">
        <v>279</v>
      </c>
      <c r="F5152" s="9" t="s">
        <v>279</v>
      </c>
      <c r="G5152" s="9" t="s">
        <v>279</v>
      </c>
      <c r="H5152" s="9">
        <v>101.40000000000146</v>
      </c>
      <c r="I5152" s="9">
        <v>264.60000000000036</v>
      </c>
      <c r="J5152" s="9">
        <v>503.69999999998981</v>
      </c>
      <c r="K5152" s="9">
        <v>383.49999999998545</v>
      </c>
      <c r="L5152" s="69"/>
      <c r="M5152" s="67">
        <f t="shared" si="131"/>
        <v>1253.1999999999771</v>
      </c>
      <c r="S5152" s="63"/>
      <c r="T5152" s="63"/>
      <c r="U5152" s="348"/>
      <c r="V5152" s="63"/>
      <c r="W5152" s="63"/>
    </row>
    <row r="5153" spans="1:23" ht="15">
      <c r="A5153" s="28" t="s">
        <v>786</v>
      </c>
      <c r="B5153" s="63" t="s">
        <v>764</v>
      </c>
      <c r="C5153" s="9"/>
      <c r="D5153" s="9"/>
      <c r="E5153" s="9" t="s">
        <v>279</v>
      </c>
      <c r="F5153" s="9" t="s">
        <v>279</v>
      </c>
      <c r="G5153" s="9" t="s">
        <v>279</v>
      </c>
      <c r="H5153" s="9">
        <v>204.70000000000437</v>
      </c>
      <c r="I5153" s="9">
        <v>261.70000000000437</v>
      </c>
      <c r="J5153" s="9">
        <v>390.49999999999636</v>
      </c>
      <c r="K5153" s="9">
        <v>353.70000000000437</v>
      </c>
      <c r="L5153" s="69"/>
      <c r="M5153" s="67">
        <f t="shared" si="131"/>
        <v>1210.6000000000095</v>
      </c>
      <c r="S5153" s="63"/>
      <c r="T5153" s="63"/>
      <c r="U5153" s="347"/>
      <c r="V5153" s="63"/>
      <c r="W5153" s="63"/>
    </row>
    <row r="5154" spans="1:23" ht="15">
      <c r="A5154" s="28" t="s">
        <v>787</v>
      </c>
      <c r="B5154" s="63" t="s">
        <v>755</v>
      </c>
      <c r="C5154" s="9"/>
      <c r="D5154" s="9"/>
      <c r="E5154" s="9" t="s">
        <v>279</v>
      </c>
      <c r="F5154" s="9" t="s">
        <v>279</v>
      </c>
      <c r="G5154" s="9" t="s">
        <v>279</v>
      </c>
      <c r="H5154" s="9">
        <v>296.40000000000873</v>
      </c>
      <c r="I5154" s="9">
        <v>136.5</v>
      </c>
      <c r="J5154" s="9">
        <v>358.5</v>
      </c>
      <c r="K5154" s="9">
        <v>402.35000000000218</v>
      </c>
      <c r="L5154" s="69"/>
      <c r="M5154" s="67">
        <f t="shared" si="131"/>
        <v>1193.7500000000109</v>
      </c>
      <c r="S5154" s="63"/>
      <c r="T5154" s="63"/>
      <c r="U5154" s="347"/>
      <c r="V5154" s="63"/>
      <c r="W5154" s="63"/>
    </row>
    <row r="5155" spans="1:23" ht="15">
      <c r="A5155" s="28" t="s">
        <v>793</v>
      </c>
      <c r="B5155" s="229" t="s">
        <v>1657</v>
      </c>
      <c r="C5155" s="3"/>
      <c r="D5155" s="3"/>
      <c r="E5155" s="9" t="s">
        <v>279</v>
      </c>
      <c r="F5155" s="9" t="s">
        <v>279</v>
      </c>
      <c r="G5155" s="9" t="s">
        <v>279</v>
      </c>
      <c r="H5155" s="9" t="s">
        <v>279</v>
      </c>
      <c r="I5155" s="9">
        <v>178.00000000000182</v>
      </c>
      <c r="J5155" s="9">
        <v>482.19999999998981</v>
      </c>
      <c r="K5155" s="9">
        <v>515.89999999999782</v>
      </c>
      <c r="L5155" s="69"/>
      <c r="M5155" s="67">
        <f t="shared" si="131"/>
        <v>1176.0999999999894</v>
      </c>
      <c r="S5155" s="28"/>
      <c r="T5155" s="63"/>
      <c r="U5155" s="347"/>
      <c r="V5155" s="63"/>
      <c r="W5155" s="63"/>
    </row>
    <row r="5156" spans="1:23" ht="15">
      <c r="A5156" s="28" t="s">
        <v>794</v>
      </c>
      <c r="B5156" s="229" t="s">
        <v>1659</v>
      </c>
      <c r="C5156" s="3"/>
      <c r="D5156" s="3"/>
      <c r="E5156" s="9" t="s">
        <v>279</v>
      </c>
      <c r="F5156" s="9" t="s">
        <v>279</v>
      </c>
      <c r="G5156" s="9" t="s">
        <v>279</v>
      </c>
      <c r="H5156" s="9" t="s">
        <v>279</v>
      </c>
      <c r="I5156" s="9">
        <v>77.000000000001819</v>
      </c>
      <c r="J5156" s="9">
        <v>600.69999999999709</v>
      </c>
      <c r="K5156" s="9">
        <v>482.69999999999345</v>
      </c>
      <c r="L5156" s="69"/>
      <c r="M5156" s="67">
        <f t="shared" si="131"/>
        <v>1160.3999999999924</v>
      </c>
      <c r="S5156" s="63"/>
      <c r="T5156" s="63"/>
      <c r="U5156" s="347"/>
      <c r="V5156" s="63"/>
      <c r="W5156" s="63"/>
    </row>
    <row r="5157" spans="1:23" ht="15">
      <c r="A5157" s="28" t="s">
        <v>795</v>
      </c>
      <c r="B5157" s="229" t="s">
        <v>1643</v>
      </c>
      <c r="C5157" s="3"/>
      <c r="D5157" s="3"/>
      <c r="E5157" s="9" t="s">
        <v>279</v>
      </c>
      <c r="F5157" s="9" t="s">
        <v>279</v>
      </c>
      <c r="G5157" s="9" t="s">
        <v>279</v>
      </c>
      <c r="H5157" s="9" t="s">
        <v>279</v>
      </c>
      <c r="I5157" s="9">
        <v>353.90000000000146</v>
      </c>
      <c r="J5157" s="9">
        <v>536</v>
      </c>
      <c r="K5157" s="9">
        <v>254.09999999999127</v>
      </c>
      <c r="L5157" s="69"/>
      <c r="M5157" s="67">
        <f t="shared" si="131"/>
        <v>1143.9999999999927</v>
      </c>
      <c r="S5157" s="225"/>
      <c r="T5157" s="63"/>
      <c r="U5157" s="347"/>
      <c r="V5157" s="63"/>
      <c r="W5157" s="63"/>
    </row>
    <row r="5158" spans="1:23" ht="15">
      <c r="A5158" s="28" t="s">
        <v>797</v>
      </c>
      <c r="B5158" s="63" t="s">
        <v>156</v>
      </c>
      <c r="C5158" s="9"/>
      <c r="D5158" s="9"/>
      <c r="E5158" s="9" t="s">
        <v>279</v>
      </c>
      <c r="F5158" s="9" t="s">
        <v>279</v>
      </c>
      <c r="G5158" s="9">
        <v>280</v>
      </c>
      <c r="H5158" s="217">
        <v>340.80000000000291</v>
      </c>
      <c r="I5158" s="9">
        <v>105.00000000000182</v>
      </c>
      <c r="J5158" s="9">
        <v>293.700000000008</v>
      </c>
      <c r="K5158" s="9">
        <v>109.50000000000364</v>
      </c>
      <c r="L5158" s="69"/>
      <c r="M5158" s="67">
        <f t="shared" si="131"/>
        <v>1129.0000000000164</v>
      </c>
      <c r="O5158" t="s">
        <v>294</v>
      </c>
      <c r="S5158" s="63"/>
      <c r="T5158" s="63"/>
      <c r="U5158" s="347"/>
      <c r="V5158" s="63"/>
      <c r="W5158" s="63"/>
    </row>
    <row r="5159" spans="1:23" ht="15">
      <c r="A5159" s="28" t="s">
        <v>798</v>
      </c>
      <c r="B5159" s="229" t="s">
        <v>1652</v>
      </c>
      <c r="C5159" s="3"/>
      <c r="D5159" s="3"/>
      <c r="E5159" s="9" t="s">
        <v>279</v>
      </c>
      <c r="F5159" s="9" t="s">
        <v>279</v>
      </c>
      <c r="G5159" s="9" t="s">
        <v>279</v>
      </c>
      <c r="H5159" s="9" t="s">
        <v>279</v>
      </c>
      <c r="I5159" s="9">
        <v>247.29999999999745</v>
      </c>
      <c r="J5159" s="9">
        <v>397.80000000000291</v>
      </c>
      <c r="K5159" s="9">
        <v>457.20000000000073</v>
      </c>
      <c r="L5159" s="69"/>
      <c r="M5159" s="67">
        <f t="shared" si="131"/>
        <v>1102.3000000000011</v>
      </c>
      <c r="S5159" s="277"/>
      <c r="T5159" s="63"/>
      <c r="U5159" s="348"/>
      <c r="V5159" s="63"/>
      <c r="W5159" s="63"/>
    </row>
    <row r="5160" spans="1:23" ht="15">
      <c r="A5160" s="28" t="s">
        <v>799</v>
      </c>
      <c r="B5160" s="277" t="s">
        <v>2018</v>
      </c>
      <c r="C5160" s="3"/>
      <c r="D5160" s="3"/>
      <c r="E5160" s="9" t="s">
        <v>279</v>
      </c>
      <c r="F5160" s="9" t="s">
        <v>279</v>
      </c>
      <c r="G5160" s="9" t="s">
        <v>279</v>
      </c>
      <c r="H5160" s="9" t="s">
        <v>279</v>
      </c>
      <c r="I5160" s="9" t="s">
        <v>279</v>
      </c>
      <c r="J5160" s="9">
        <v>635.09999999999491</v>
      </c>
      <c r="K5160" s="9">
        <v>464.29999999999927</v>
      </c>
      <c r="L5160" s="69"/>
      <c r="M5160" s="67">
        <f t="shared" si="131"/>
        <v>1099.3999999999942</v>
      </c>
      <c r="S5160" s="63"/>
      <c r="T5160" s="63"/>
      <c r="U5160" s="347"/>
      <c r="V5160" s="63"/>
      <c r="W5160" s="63"/>
    </row>
    <row r="5161" spans="1:23" ht="15">
      <c r="A5161" s="28" t="s">
        <v>802</v>
      </c>
      <c r="B5161" s="277" t="s">
        <v>2006</v>
      </c>
      <c r="C5161" s="3"/>
      <c r="D5161" s="3"/>
      <c r="E5161" s="9" t="s">
        <v>279</v>
      </c>
      <c r="F5161" s="9" t="s">
        <v>279</v>
      </c>
      <c r="G5161" s="9" t="s">
        <v>279</v>
      </c>
      <c r="H5161" s="9" t="s">
        <v>279</v>
      </c>
      <c r="I5161" s="9" t="s">
        <v>279</v>
      </c>
      <c r="J5161" s="9">
        <v>615.00000000000728</v>
      </c>
      <c r="K5161" s="9">
        <v>421.39999999999782</v>
      </c>
      <c r="L5161" s="69"/>
      <c r="M5161" s="67">
        <f t="shared" si="131"/>
        <v>1036.4000000000051</v>
      </c>
      <c r="S5161" s="63"/>
      <c r="T5161" s="63"/>
      <c r="U5161" s="348"/>
      <c r="V5161" s="63"/>
      <c r="W5161" s="63"/>
    </row>
    <row r="5162" spans="1:23" ht="15">
      <c r="A5162" s="28" t="s">
        <v>896</v>
      </c>
      <c r="B5162" s="63" t="s">
        <v>746</v>
      </c>
      <c r="C5162" s="9"/>
      <c r="D5162" s="9"/>
      <c r="E5162" s="9" t="s">
        <v>279</v>
      </c>
      <c r="F5162" s="9" t="s">
        <v>279</v>
      </c>
      <c r="G5162" s="9" t="s">
        <v>279</v>
      </c>
      <c r="H5162" s="9">
        <v>55.199999999986176</v>
      </c>
      <c r="I5162" s="9">
        <v>151.80000000000109</v>
      </c>
      <c r="J5162" s="9">
        <v>541.10000000000946</v>
      </c>
      <c r="K5162" s="9">
        <v>273.75000000000364</v>
      </c>
      <c r="L5162" s="69"/>
      <c r="M5162" s="67">
        <f t="shared" si="131"/>
        <v>1021.8500000000004</v>
      </c>
      <c r="S5162" s="277"/>
      <c r="T5162" s="63"/>
      <c r="U5162" s="348"/>
      <c r="V5162" s="63"/>
      <c r="W5162" s="63"/>
    </row>
    <row r="5163" spans="1:23" ht="15">
      <c r="A5163" s="28" t="s">
        <v>897</v>
      </c>
      <c r="B5163" s="229" t="s">
        <v>1661</v>
      </c>
      <c r="C5163" s="3"/>
      <c r="D5163" s="3"/>
      <c r="E5163" s="9" t="s">
        <v>279</v>
      </c>
      <c r="F5163" s="9" t="s">
        <v>279</v>
      </c>
      <c r="G5163" s="9" t="s">
        <v>279</v>
      </c>
      <c r="H5163" s="9" t="s">
        <v>279</v>
      </c>
      <c r="I5163" s="9">
        <v>251.09999999999854</v>
      </c>
      <c r="J5163" s="9">
        <v>396</v>
      </c>
      <c r="K5163" s="9">
        <v>313.09999999999854</v>
      </c>
      <c r="L5163" s="69"/>
      <c r="M5163" s="67">
        <f t="shared" si="131"/>
        <v>960.19999999999709</v>
      </c>
      <c r="S5163" s="277"/>
      <c r="T5163" s="63"/>
      <c r="U5163" s="347"/>
      <c r="V5163" s="63"/>
      <c r="W5163" s="63"/>
    </row>
    <row r="5164" spans="1:23" ht="15">
      <c r="A5164" s="28" t="s">
        <v>898</v>
      </c>
      <c r="B5164" s="63" t="s">
        <v>733</v>
      </c>
      <c r="C5164" s="9"/>
      <c r="D5164" s="9"/>
      <c r="E5164" s="9" t="s">
        <v>279</v>
      </c>
      <c r="F5164" s="9" t="s">
        <v>279</v>
      </c>
      <c r="G5164" s="9" t="s">
        <v>279</v>
      </c>
      <c r="H5164" s="9">
        <v>36</v>
      </c>
      <c r="I5164" s="9">
        <v>266.399999999996</v>
      </c>
      <c r="J5164" s="9">
        <v>358.09999999999854</v>
      </c>
      <c r="K5164" s="9">
        <v>297.59999999999854</v>
      </c>
      <c r="L5164" s="69"/>
      <c r="M5164" s="67">
        <f t="shared" si="131"/>
        <v>958.09999999999309</v>
      </c>
      <c r="S5164" s="63"/>
      <c r="T5164" s="63"/>
      <c r="U5164" s="348"/>
      <c r="V5164" s="63"/>
      <c r="W5164" s="63"/>
    </row>
    <row r="5165" spans="1:23" ht="15">
      <c r="A5165" s="28" t="s">
        <v>899</v>
      </c>
      <c r="B5165" s="229" t="s">
        <v>1655</v>
      </c>
      <c r="C5165" s="3"/>
      <c r="D5165" s="3"/>
      <c r="E5165" s="9" t="s">
        <v>279</v>
      </c>
      <c r="F5165" s="9" t="s">
        <v>279</v>
      </c>
      <c r="G5165" s="9" t="s">
        <v>279</v>
      </c>
      <c r="H5165" s="9" t="s">
        <v>279</v>
      </c>
      <c r="I5165" s="9">
        <v>171.79999999999927</v>
      </c>
      <c r="J5165" s="9">
        <v>467.49999999999636</v>
      </c>
      <c r="K5165" s="9">
        <v>318.75000000001455</v>
      </c>
      <c r="L5165" s="69"/>
      <c r="M5165" s="67">
        <f t="shared" si="131"/>
        <v>958.05000000001019</v>
      </c>
      <c r="S5165" s="277"/>
      <c r="T5165" s="63"/>
      <c r="U5165" s="348"/>
      <c r="V5165" s="63"/>
      <c r="W5165" s="63"/>
    </row>
    <row r="5166" spans="1:23" ht="15">
      <c r="A5166" s="28" t="s">
        <v>900</v>
      </c>
      <c r="B5166" s="277" t="s">
        <v>2011</v>
      </c>
      <c r="C5166" s="3"/>
      <c r="D5166" s="3"/>
      <c r="E5166" s="9" t="s">
        <v>279</v>
      </c>
      <c r="F5166" s="9" t="s">
        <v>279</v>
      </c>
      <c r="G5166" s="9" t="s">
        <v>279</v>
      </c>
      <c r="H5166" s="9" t="s">
        <v>279</v>
      </c>
      <c r="I5166" s="9" t="s">
        <v>279</v>
      </c>
      <c r="J5166" s="9">
        <v>472.20000000000437</v>
      </c>
      <c r="K5166" s="9">
        <v>483.29999999999927</v>
      </c>
      <c r="L5166" s="69"/>
      <c r="M5166" s="67">
        <f t="shared" ref="M5166:M5202" si="132">SUM(E5166:K5166)</f>
        <v>955.50000000000364</v>
      </c>
      <c r="S5166" s="277"/>
      <c r="T5166" s="63"/>
      <c r="U5166" s="347"/>
      <c r="V5166" s="63"/>
      <c r="W5166" s="63"/>
    </row>
    <row r="5167" spans="1:23" ht="15">
      <c r="A5167" s="28" t="s">
        <v>901</v>
      </c>
      <c r="B5167" s="277" t="s">
        <v>2008</v>
      </c>
      <c r="C5167" s="3"/>
      <c r="D5167" s="3"/>
      <c r="E5167" s="9" t="s">
        <v>279</v>
      </c>
      <c r="F5167" s="9" t="s">
        <v>279</v>
      </c>
      <c r="G5167" s="9" t="s">
        <v>279</v>
      </c>
      <c r="H5167" s="9" t="s">
        <v>279</v>
      </c>
      <c r="I5167" s="9" t="s">
        <v>279</v>
      </c>
      <c r="J5167" s="9">
        <v>583.09999999999854</v>
      </c>
      <c r="K5167" s="9">
        <v>341.05000000000655</v>
      </c>
      <c r="L5167" s="69"/>
      <c r="M5167" s="67">
        <f t="shared" si="132"/>
        <v>924.15000000000509</v>
      </c>
      <c r="S5167" s="277"/>
      <c r="T5167" s="63"/>
      <c r="U5167" s="347"/>
      <c r="V5167" s="63"/>
      <c r="W5167" s="63"/>
    </row>
    <row r="5168" spans="1:23" ht="15">
      <c r="A5168" s="28" t="s">
        <v>902</v>
      </c>
      <c r="B5168" s="277" t="s">
        <v>2009</v>
      </c>
      <c r="C5168" s="3"/>
      <c r="D5168" s="3"/>
      <c r="E5168" s="9" t="s">
        <v>279</v>
      </c>
      <c r="F5168" s="9" t="s">
        <v>279</v>
      </c>
      <c r="G5168" s="9" t="s">
        <v>279</v>
      </c>
      <c r="H5168" s="9" t="s">
        <v>279</v>
      </c>
      <c r="I5168" s="9" t="s">
        <v>279</v>
      </c>
      <c r="J5168" s="9">
        <v>633.29999999999927</v>
      </c>
      <c r="K5168" s="9">
        <v>284.99999999999636</v>
      </c>
      <c r="L5168" s="69"/>
      <c r="M5168" s="67">
        <f t="shared" si="132"/>
        <v>918.29999999999563</v>
      </c>
      <c r="S5168" s="63"/>
      <c r="T5168" s="63"/>
      <c r="U5168" s="347"/>
      <c r="V5168" s="63"/>
      <c r="W5168" s="63"/>
    </row>
    <row r="5169" spans="1:23" ht="15">
      <c r="A5169" s="28" t="s">
        <v>903</v>
      </c>
      <c r="B5169" s="229" t="s">
        <v>1660</v>
      </c>
      <c r="C5169" s="3"/>
      <c r="D5169" s="3"/>
      <c r="E5169" s="9" t="s">
        <v>279</v>
      </c>
      <c r="F5169" s="9" t="s">
        <v>279</v>
      </c>
      <c r="G5169" s="9" t="s">
        <v>279</v>
      </c>
      <c r="H5169" s="9" t="s">
        <v>279</v>
      </c>
      <c r="I5169" s="9">
        <v>188.39999999999418</v>
      </c>
      <c r="J5169" s="9">
        <v>438.20000000000073</v>
      </c>
      <c r="K5169" s="9">
        <v>273.74999999999272</v>
      </c>
      <c r="L5169" s="69"/>
      <c r="M5169" s="67">
        <f t="shared" si="132"/>
        <v>900.34999999998763</v>
      </c>
      <c r="S5169" s="63"/>
      <c r="T5169" s="63"/>
      <c r="U5169" s="347"/>
      <c r="V5169" s="63"/>
      <c r="W5169" s="63"/>
    </row>
    <row r="5170" spans="1:23" ht="15">
      <c r="A5170" s="28" t="s">
        <v>904</v>
      </c>
      <c r="B5170" s="63" t="s">
        <v>744</v>
      </c>
      <c r="C5170" s="9"/>
      <c r="D5170" s="9"/>
      <c r="E5170" s="9" t="s">
        <v>279</v>
      </c>
      <c r="F5170" s="9" t="s">
        <v>279</v>
      </c>
      <c r="G5170" s="9" t="s">
        <v>279</v>
      </c>
      <c r="H5170" s="212">
        <v>560.80000000001019</v>
      </c>
      <c r="I5170" s="9">
        <v>335.69999999999709</v>
      </c>
      <c r="J5170" s="9" t="s">
        <v>279</v>
      </c>
      <c r="K5170" s="9" t="s">
        <v>279</v>
      </c>
      <c r="L5170" s="69"/>
      <c r="M5170" s="67">
        <f t="shared" si="132"/>
        <v>896.50000000000728</v>
      </c>
      <c r="O5170" t="s">
        <v>301</v>
      </c>
      <c r="S5170" s="63"/>
      <c r="T5170" s="63"/>
      <c r="U5170" s="348"/>
      <c r="V5170" s="63"/>
      <c r="W5170" s="63"/>
    </row>
    <row r="5171" spans="1:23" ht="15">
      <c r="A5171" s="28" t="s">
        <v>905</v>
      </c>
      <c r="B5171" s="277" t="s">
        <v>2002</v>
      </c>
      <c r="C5171" s="3"/>
      <c r="D5171" s="3"/>
      <c r="E5171" s="9" t="s">
        <v>279</v>
      </c>
      <c r="F5171" s="9" t="s">
        <v>279</v>
      </c>
      <c r="G5171" s="9" t="s">
        <v>279</v>
      </c>
      <c r="H5171" s="9" t="s">
        <v>279</v>
      </c>
      <c r="I5171" s="9" t="s">
        <v>279</v>
      </c>
      <c r="J5171" s="9">
        <v>659</v>
      </c>
      <c r="K5171" s="9">
        <v>234.19999999999345</v>
      </c>
      <c r="L5171" s="69"/>
      <c r="M5171" s="67">
        <f t="shared" si="132"/>
        <v>893.19999999999345</v>
      </c>
      <c r="S5171" s="277"/>
      <c r="T5171" s="63"/>
      <c r="U5171" s="347"/>
      <c r="V5171" s="63"/>
      <c r="W5171" s="63"/>
    </row>
    <row r="5172" spans="1:23" ht="15">
      <c r="A5172" s="28" t="s">
        <v>906</v>
      </c>
      <c r="B5172" s="277" t="s">
        <v>2007</v>
      </c>
      <c r="C5172" s="3"/>
      <c r="D5172" s="3"/>
      <c r="E5172" s="9" t="s">
        <v>279</v>
      </c>
      <c r="F5172" s="9" t="s">
        <v>279</v>
      </c>
      <c r="G5172" s="9" t="s">
        <v>279</v>
      </c>
      <c r="H5172" s="9" t="s">
        <v>279</v>
      </c>
      <c r="I5172" s="9" t="s">
        <v>279</v>
      </c>
      <c r="J5172" s="213">
        <v>788.40000000000146</v>
      </c>
      <c r="K5172" s="9">
        <v>90.000000000007276</v>
      </c>
      <c r="L5172" s="69"/>
      <c r="M5172" s="67">
        <f t="shared" si="132"/>
        <v>878.40000000000873</v>
      </c>
      <c r="O5172" t="s">
        <v>283</v>
      </c>
      <c r="S5172" s="277"/>
      <c r="T5172" s="63"/>
      <c r="U5172" s="347"/>
      <c r="V5172" s="63"/>
      <c r="W5172" s="63"/>
    </row>
    <row r="5173" spans="1:23" ht="15">
      <c r="A5173" s="28" t="s">
        <v>907</v>
      </c>
      <c r="B5173" s="63" t="s">
        <v>178</v>
      </c>
      <c r="C5173" s="9"/>
      <c r="D5173" s="9"/>
      <c r="E5173" s="217">
        <v>280</v>
      </c>
      <c r="F5173" s="217">
        <v>583.20000000000005</v>
      </c>
      <c r="G5173" s="9" t="s">
        <v>279</v>
      </c>
      <c r="H5173" s="9" t="s">
        <v>279</v>
      </c>
      <c r="I5173" s="9" t="s">
        <v>279</v>
      </c>
      <c r="J5173" s="9" t="s">
        <v>279</v>
      </c>
      <c r="K5173" s="9" t="s">
        <v>279</v>
      </c>
      <c r="L5173" s="69"/>
      <c r="M5173" s="67">
        <f t="shared" si="132"/>
        <v>863.2</v>
      </c>
      <c r="O5173" t="s">
        <v>338</v>
      </c>
      <c r="Q5173" s="3"/>
      <c r="R5173" s="3"/>
      <c r="S5173" s="28"/>
      <c r="T5173" s="63"/>
      <c r="U5173" s="347"/>
      <c r="V5173" s="63"/>
      <c r="W5173" s="63"/>
    </row>
    <row r="5174" spans="1:23" ht="15">
      <c r="A5174" s="28" t="s">
        <v>908</v>
      </c>
      <c r="B5174" s="277" t="s">
        <v>2003</v>
      </c>
      <c r="C5174" s="3"/>
      <c r="D5174" s="3"/>
      <c r="E5174" s="9" t="s">
        <v>279</v>
      </c>
      <c r="F5174" s="9" t="s">
        <v>279</v>
      </c>
      <c r="G5174" s="9" t="s">
        <v>279</v>
      </c>
      <c r="H5174" s="9" t="s">
        <v>279</v>
      </c>
      <c r="I5174" s="9" t="s">
        <v>279</v>
      </c>
      <c r="J5174" s="9">
        <v>343.39999999999418</v>
      </c>
      <c r="K5174" s="9">
        <v>429.90000000000146</v>
      </c>
      <c r="L5174" s="69"/>
      <c r="M5174" s="67">
        <f t="shared" si="132"/>
        <v>773.29999999999563</v>
      </c>
      <c r="S5174" s="225"/>
      <c r="T5174" s="63"/>
      <c r="U5174" s="347"/>
      <c r="V5174" s="63"/>
      <c r="W5174" s="63"/>
    </row>
    <row r="5175" spans="1:23" ht="15">
      <c r="A5175" s="28" t="s">
        <v>909</v>
      </c>
      <c r="B5175" s="63" t="s">
        <v>158</v>
      </c>
      <c r="C5175" s="9"/>
      <c r="D5175" s="9"/>
      <c r="E5175" s="9" t="s">
        <v>279</v>
      </c>
      <c r="F5175" s="9" t="s">
        <v>279</v>
      </c>
      <c r="G5175" s="9">
        <v>341</v>
      </c>
      <c r="H5175" s="9">
        <v>121.29999999998836</v>
      </c>
      <c r="I5175" s="9">
        <v>300.89999999999964</v>
      </c>
      <c r="J5175" s="9" t="s">
        <v>279</v>
      </c>
      <c r="K5175" s="9" t="s">
        <v>279</v>
      </c>
      <c r="L5175" s="69"/>
      <c r="M5175" s="67">
        <f t="shared" si="132"/>
        <v>763.19999999998799</v>
      </c>
      <c r="Q5175" s="3"/>
      <c r="R5175" s="3"/>
      <c r="S5175" s="277"/>
      <c r="T5175" s="63"/>
      <c r="U5175" s="347"/>
      <c r="V5175" s="63"/>
      <c r="W5175" s="63"/>
    </row>
    <row r="5176" spans="1:23" ht="15">
      <c r="A5176" s="28" t="s">
        <v>910</v>
      </c>
      <c r="B5176" s="277" t="s">
        <v>2027</v>
      </c>
      <c r="C5176" s="3"/>
      <c r="D5176" s="3"/>
      <c r="E5176" s="9" t="s">
        <v>279</v>
      </c>
      <c r="F5176" s="9" t="s">
        <v>279</v>
      </c>
      <c r="G5176" s="9" t="s">
        <v>279</v>
      </c>
      <c r="H5176" s="9" t="s">
        <v>279</v>
      </c>
      <c r="I5176" s="9" t="s">
        <v>279</v>
      </c>
      <c r="J5176" s="9" t="s">
        <v>279</v>
      </c>
      <c r="K5176" s="9">
        <v>677.799999999992</v>
      </c>
      <c r="L5176" s="69"/>
      <c r="M5176" s="67">
        <f t="shared" si="132"/>
        <v>677.799999999992</v>
      </c>
      <c r="S5176" s="277"/>
      <c r="T5176" s="63"/>
      <c r="U5176" s="347"/>
      <c r="V5176" s="63"/>
      <c r="W5176" s="63"/>
    </row>
    <row r="5177" spans="1:23" ht="15">
      <c r="A5177" s="28" t="s">
        <v>911</v>
      </c>
      <c r="B5177" s="277" t="s">
        <v>2157</v>
      </c>
      <c r="C5177" s="3"/>
      <c r="D5177" s="3"/>
      <c r="E5177" s="9" t="s">
        <v>279</v>
      </c>
      <c r="F5177" s="9" t="s">
        <v>279</v>
      </c>
      <c r="G5177" s="9" t="s">
        <v>279</v>
      </c>
      <c r="H5177" s="9" t="s">
        <v>279</v>
      </c>
      <c r="I5177" s="9" t="s">
        <v>279</v>
      </c>
      <c r="J5177" s="9" t="s">
        <v>279</v>
      </c>
      <c r="K5177" s="9">
        <v>641.70000000000073</v>
      </c>
      <c r="L5177" s="69"/>
      <c r="M5177" s="67">
        <f t="shared" si="132"/>
        <v>641.70000000000073</v>
      </c>
      <c r="S5177" s="28"/>
      <c r="T5177" s="63"/>
      <c r="U5177" s="347"/>
      <c r="V5177" s="63"/>
      <c r="W5177" s="63"/>
    </row>
    <row r="5178" spans="1:23" ht="15">
      <c r="A5178" s="28" t="s">
        <v>912</v>
      </c>
      <c r="B5178" s="63" t="s">
        <v>769</v>
      </c>
      <c r="C5178" s="9"/>
      <c r="D5178" s="9"/>
      <c r="E5178" s="9" t="s">
        <v>279</v>
      </c>
      <c r="F5178" s="9" t="s">
        <v>279</v>
      </c>
      <c r="G5178" s="9" t="s">
        <v>279</v>
      </c>
      <c r="H5178" s="9">
        <v>182.00000000000728</v>
      </c>
      <c r="I5178" s="217">
        <v>447.79999999999927</v>
      </c>
      <c r="J5178" s="9" t="s">
        <v>279</v>
      </c>
      <c r="K5178" s="9" t="s">
        <v>279</v>
      </c>
      <c r="L5178" s="69"/>
      <c r="M5178" s="67">
        <f t="shared" si="132"/>
        <v>629.80000000000655</v>
      </c>
      <c r="O5178" t="s">
        <v>288</v>
      </c>
      <c r="S5178" s="225"/>
      <c r="T5178" s="63"/>
      <c r="U5178" s="347"/>
      <c r="V5178" s="63"/>
      <c r="W5178" s="63"/>
    </row>
    <row r="5179" spans="1:23" ht="15">
      <c r="A5179" s="28" t="s">
        <v>913</v>
      </c>
      <c r="B5179" s="277" t="s">
        <v>2030</v>
      </c>
      <c r="C5179" s="3"/>
      <c r="D5179" s="3"/>
      <c r="E5179" s="9" t="s">
        <v>279</v>
      </c>
      <c r="F5179" s="9" t="s">
        <v>279</v>
      </c>
      <c r="G5179" s="9" t="s">
        <v>279</v>
      </c>
      <c r="H5179" s="9" t="s">
        <v>279</v>
      </c>
      <c r="I5179" s="9" t="s">
        <v>279</v>
      </c>
      <c r="J5179" s="9" t="s">
        <v>279</v>
      </c>
      <c r="K5179" s="9">
        <v>603.69999999999345</v>
      </c>
      <c r="L5179" s="69"/>
      <c r="M5179" s="67">
        <f t="shared" si="132"/>
        <v>603.69999999999345</v>
      </c>
      <c r="S5179" s="63"/>
      <c r="T5179" s="63"/>
      <c r="U5179" s="347"/>
      <c r="V5179" s="63"/>
      <c r="W5179" s="63"/>
    </row>
    <row r="5180" spans="1:23" ht="15">
      <c r="A5180" s="28" t="s">
        <v>914</v>
      </c>
      <c r="B5180" s="229" t="s">
        <v>1645</v>
      </c>
      <c r="C5180" s="3"/>
      <c r="D5180" s="3"/>
      <c r="E5180" s="9" t="s">
        <v>279</v>
      </c>
      <c r="F5180" s="9" t="s">
        <v>279</v>
      </c>
      <c r="G5180" s="9" t="s">
        <v>279</v>
      </c>
      <c r="H5180" s="9" t="s">
        <v>279</v>
      </c>
      <c r="I5180" s="9">
        <v>317.50000000000182</v>
      </c>
      <c r="J5180" s="9">
        <v>268.40000000000146</v>
      </c>
      <c r="K5180" s="9" t="s">
        <v>279</v>
      </c>
      <c r="L5180" s="69"/>
      <c r="M5180" s="67">
        <f t="shared" si="132"/>
        <v>585.90000000000327</v>
      </c>
      <c r="S5180" s="63"/>
      <c r="T5180" s="63"/>
      <c r="U5180" s="347"/>
      <c r="V5180" s="63"/>
      <c r="W5180" s="63"/>
    </row>
    <row r="5181" spans="1:23" ht="15">
      <c r="A5181" s="28" t="s">
        <v>915</v>
      </c>
      <c r="B5181" s="277" t="s">
        <v>2052</v>
      </c>
      <c r="C5181" s="3"/>
      <c r="D5181" s="3"/>
      <c r="E5181" s="9" t="s">
        <v>279</v>
      </c>
      <c r="F5181" s="9" t="s">
        <v>279</v>
      </c>
      <c r="G5181" s="9" t="s">
        <v>279</v>
      </c>
      <c r="H5181" s="9" t="s">
        <v>279</v>
      </c>
      <c r="I5181" s="9" t="s">
        <v>279</v>
      </c>
      <c r="J5181" s="9" t="s">
        <v>279</v>
      </c>
      <c r="K5181" s="9">
        <v>563.20000000000073</v>
      </c>
      <c r="L5181" s="69"/>
      <c r="M5181" s="67">
        <f t="shared" si="132"/>
        <v>563.20000000000073</v>
      </c>
      <c r="S5181" s="277"/>
      <c r="T5181" s="63"/>
      <c r="U5181" s="347"/>
      <c r="V5181" s="63"/>
      <c r="W5181" s="63"/>
    </row>
    <row r="5182" spans="1:23" ht="15">
      <c r="A5182" s="28" t="s">
        <v>916</v>
      </c>
      <c r="B5182" s="277" t="s">
        <v>4497</v>
      </c>
      <c r="C5182" s="3"/>
      <c r="D5182" s="3"/>
      <c r="E5182" s="9" t="s">
        <v>279</v>
      </c>
      <c r="F5182" s="9" t="s">
        <v>279</v>
      </c>
      <c r="G5182" s="9" t="s">
        <v>279</v>
      </c>
      <c r="H5182" s="9" t="s">
        <v>279</v>
      </c>
      <c r="I5182" s="9" t="s">
        <v>279</v>
      </c>
      <c r="J5182" s="9" t="s">
        <v>279</v>
      </c>
      <c r="K5182" s="9">
        <v>486.05000000000291</v>
      </c>
      <c r="L5182" s="69"/>
      <c r="M5182" s="67">
        <f t="shared" si="132"/>
        <v>486.05000000000291</v>
      </c>
      <c r="S5182" s="63"/>
      <c r="T5182" s="63"/>
      <c r="U5182" s="347"/>
      <c r="V5182" s="63"/>
      <c r="W5182" s="63"/>
    </row>
    <row r="5183" spans="1:23" ht="15">
      <c r="A5183" s="28" t="s">
        <v>917</v>
      </c>
      <c r="B5183" s="277" t="s">
        <v>2010</v>
      </c>
      <c r="C5183" s="3"/>
      <c r="D5183" s="3"/>
      <c r="E5183" s="9" t="s">
        <v>279</v>
      </c>
      <c r="F5183" s="9" t="s">
        <v>279</v>
      </c>
      <c r="G5183" s="9" t="s">
        <v>279</v>
      </c>
      <c r="H5183" s="9" t="s">
        <v>279</v>
      </c>
      <c r="I5183" s="9" t="s">
        <v>279</v>
      </c>
      <c r="J5183" s="9">
        <v>365.99999999999636</v>
      </c>
      <c r="K5183" s="9">
        <v>120</v>
      </c>
      <c r="L5183" s="69"/>
      <c r="M5183" s="67">
        <f t="shared" si="132"/>
        <v>485.99999999999636</v>
      </c>
      <c r="S5183" s="277"/>
      <c r="T5183" s="63"/>
      <c r="U5183" s="348"/>
      <c r="V5183" s="63"/>
      <c r="W5183" s="63"/>
    </row>
    <row r="5184" spans="1:23" ht="15">
      <c r="A5184" s="28" t="s">
        <v>918</v>
      </c>
      <c r="B5184" s="277" t="s">
        <v>2028</v>
      </c>
      <c r="C5184" s="3"/>
      <c r="D5184" s="3"/>
      <c r="E5184" s="9" t="s">
        <v>279</v>
      </c>
      <c r="F5184" s="9" t="s">
        <v>279</v>
      </c>
      <c r="G5184" s="9" t="s">
        <v>279</v>
      </c>
      <c r="H5184" s="9" t="s">
        <v>279</v>
      </c>
      <c r="I5184" s="9" t="s">
        <v>279</v>
      </c>
      <c r="J5184" s="9" t="s">
        <v>279</v>
      </c>
      <c r="K5184" s="9">
        <v>459.34999999999491</v>
      </c>
      <c r="L5184" s="69"/>
      <c r="M5184" s="67">
        <f t="shared" si="132"/>
        <v>459.34999999999491</v>
      </c>
      <c r="S5184" s="362"/>
    </row>
    <row r="5185" spans="1:23" ht="15">
      <c r="A5185" s="28" t="s">
        <v>919</v>
      </c>
      <c r="B5185" s="225" t="s">
        <v>1641</v>
      </c>
      <c r="C5185" s="3"/>
      <c r="D5185" s="3"/>
      <c r="E5185" s="9" t="s">
        <v>279</v>
      </c>
      <c r="F5185" s="9" t="s">
        <v>279</v>
      </c>
      <c r="G5185" s="9" t="s">
        <v>279</v>
      </c>
      <c r="H5185" s="9" t="s">
        <v>279</v>
      </c>
      <c r="I5185" s="217">
        <v>458.40000000000327</v>
      </c>
      <c r="J5185" s="9" t="s">
        <v>279</v>
      </c>
      <c r="K5185" s="9" t="s">
        <v>279</v>
      </c>
      <c r="L5185" s="69"/>
      <c r="M5185" s="67">
        <f t="shared" si="132"/>
        <v>458.40000000000327</v>
      </c>
      <c r="O5185" t="s">
        <v>284</v>
      </c>
      <c r="S5185" s="225"/>
      <c r="T5185" s="63"/>
      <c r="U5185" s="347"/>
      <c r="V5185" s="63"/>
      <c r="W5185" s="63"/>
    </row>
    <row r="5186" spans="1:23" ht="15">
      <c r="A5186" s="28" t="s">
        <v>920</v>
      </c>
      <c r="B5186" s="277" t="s">
        <v>2050</v>
      </c>
      <c r="C5186" s="3"/>
      <c r="D5186" s="3"/>
      <c r="E5186" s="9" t="s">
        <v>279</v>
      </c>
      <c r="F5186" s="9" t="s">
        <v>279</v>
      </c>
      <c r="G5186" s="9" t="s">
        <v>279</v>
      </c>
      <c r="H5186" s="9" t="s">
        <v>279</v>
      </c>
      <c r="I5186" s="9" t="s">
        <v>279</v>
      </c>
      <c r="J5186" s="9" t="s">
        <v>279</v>
      </c>
      <c r="K5186" s="9">
        <v>454.00000000000364</v>
      </c>
      <c r="L5186" s="69"/>
      <c r="M5186" s="67">
        <f t="shared" si="132"/>
        <v>454.00000000000364</v>
      </c>
      <c r="S5186" s="28"/>
      <c r="T5186" s="63"/>
      <c r="U5186" s="347"/>
      <c r="V5186" s="63"/>
      <c r="W5186" s="63"/>
    </row>
    <row r="5187" spans="1:23" ht="15">
      <c r="A5187" s="28" t="s">
        <v>921</v>
      </c>
      <c r="B5187" s="277" t="s">
        <v>2023</v>
      </c>
      <c r="C5187" s="3"/>
      <c r="D5187" s="3"/>
      <c r="E5187" s="9" t="s">
        <v>279</v>
      </c>
      <c r="F5187" s="9" t="s">
        <v>279</v>
      </c>
      <c r="G5187" s="9" t="s">
        <v>279</v>
      </c>
      <c r="H5187" s="9" t="s">
        <v>279</v>
      </c>
      <c r="I5187" s="9" t="s">
        <v>279</v>
      </c>
      <c r="J5187" s="9" t="s">
        <v>279</v>
      </c>
      <c r="K5187" s="9">
        <v>409.50000000000728</v>
      </c>
      <c r="L5187" s="69"/>
      <c r="M5187" s="67">
        <f t="shared" si="132"/>
        <v>409.50000000000728</v>
      </c>
      <c r="S5187" s="225"/>
      <c r="T5187" s="63"/>
      <c r="U5187" s="347"/>
      <c r="V5187" s="63"/>
      <c r="W5187" s="63"/>
    </row>
    <row r="5188" spans="1:23" ht="15">
      <c r="A5188" s="28" t="s">
        <v>922</v>
      </c>
      <c r="B5188" s="277" t="s">
        <v>2004</v>
      </c>
      <c r="C5188" s="3"/>
      <c r="D5188" s="3"/>
      <c r="E5188" s="9" t="s">
        <v>279</v>
      </c>
      <c r="F5188" s="9" t="s">
        <v>279</v>
      </c>
      <c r="G5188" s="9" t="s">
        <v>279</v>
      </c>
      <c r="H5188" s="9" t="s">
        <v>279</v>
      </c>
      <c r="I5188" s="9" t="s">
        <v>279</v>
      </c>
      <c r="J5188" s="9">
        <v>389.69999999999709</v>
      </c>
      <c r="K5188" s="9" t="s">
        <v>279</v>
      </c>
      <c r="L5188" s="69"/>
      <c r="M5188" s="67">
        <f t="shared" si="132"/>
        <v>389.69999999999709</v>
      </c>
      <c r="S5188" s="225"/>
      <c r="T5188" s="63"/>
      <c r="U5188" s="347"/>
      <c r="V5188" s="63"/>
      <c r="W5188" s="63"/>
    </row>
    <row r="5189" spans="1:23" ht="15">
      <c r="A5189" s="28" t="s">
        <v>923</v>
      </c>
      <c r="B5189" s="277" t="s">
        <v>2053</v>
      </c>
      <c r="C5189" s="3"/>
      <c r="D5189" s="3"/>
      <c r="E5189" s="9" t="s">
        <v>279</v>
      </c>
      <c r="F5189" s="9" t="s">
        <v>279</v>
      </c>
      <c r="G5189" s="9" t="s">
        <v>279</v>
      </c>
      <c r="H5189" s="9" t="s">
        <v>279</v>
      </c>
      <c r="I5189" s="9" t="s">
        <v>279</v>
      </c>
      <c r="J5189" s="9" t="s">
        <v>279</v>
      </c>
      <c r="K5189" s="9">
        <v>383.39999999999964</v>
      </c>
      <c r="L5189" s="69"/>
      <c r="M5189" s="67">
        <f t="shared" si="132"/>
        <v>383.39999999999964</v>
      </c>
    </row>
    <row r="5190" spans="1:23" ht="15">
      <c r="A5190" s="28" t="s">
        <v>924</v>
      </c>
      <c r="B5190" s="277" t="s">
        <v>2025</v>
      </c>
      <c r="C5190" s="3"/>
      <c r="D5190" s="3"/>
      <c r="E5190" s="9" t="s">
        <v>279</v>
      </c>
      <c r="F5190" s="9" t="s">
        <v>279</v>
      </c>
      <c r="G5190" s="9" t="s">
        <v>279</v>
      </c>
      <c r="H5190" s="9" t="s">
        <v>279</v>
      </c>
      <c r="I5190" s="9" t="s">
        <v>279</v>
      </c>
      <c r="J5190" s="9" t="s">
        <v>279</v>
      </c>
      <c r="K5190" s="9">
        <v>335</v>
      </c>
      <c r="L5190" s="69"/>
      <c r="M5190" s="67">
        <f t="shared" si="132"/>
        <v>335</v>
      </c>
    </row>
    <row r="5191" spans="1:23" ht="15">
      <c r="A5191" s="28" t="s">
        <v>925</v>
      </c>
      <c r="B5191" s="63" t="s">
        <v>164</v>
      </c>
      <c r="C5191" s="9"/>
      <c r="D5191" s="9"/>
      <c r="E5191" s="9" t="s">
        <v>279</v>
      </c>
      <c r="F5191" s="9" t="s">
        <v>279</v>
      </c>
      <c r="G5191" s="9">
        <v>319.2</v>
      </c>
      <c r="H5191" s="9" t="s">
        <v>279</v>
      </c>
      <c r="I5191" s="9" t="s">
        <v>279</v>
      </c>
      <c r="J5191" s="9" t="s">
        <v>279</v>
      </c>
      <c r="K5191" s="9" t="s">
        <v>279</v>
      </c>
      <c r="L5191" s="69"/>
      <c r="M5191" s="67">
        <f t="shared" si="132"/>
        <v>319.2</v>
      </c>
      <c r="Q5191" s="3"/>
      <c r="R5191" s="3"/>
    </row>
    <row r="5192" spans="1:23" ht="15">
      <c r="A5192" s="28" t="s">
        <v>926</v>
      </c>
      <c r="B5192" s="277" t="s">
        <v>2029</v>
      </c>
      <c r="C5192" s="3"/>
      <c r="D5192" s="3"/>
      <c r="E5192" s="9" t="s">
        <v>279</v>
      </c>
      <c r="F5192" s="9" t="s">
        <v>279</v>
      </c>
      <c r="G5192" s="9" t="s">
        <v>279</v>
      </c>
      <c r="H5192" s="9" t="s">
        <v>279</v>
      </c>
      <c r="I5192" s="9" t="s">
        <v>279</v>
      </c>
      <c r="J5192" s="9" t="s">
        <v>279</v>
      </c>
      <c r="K5192" s="9">
        <v>308.89999999999782</v>
      </c>
      <c r="L5192" s="69"/>
      <c r="M5192" s="67">
        <f t="shared" si="132"/>
        <v>308.89999999999782</v>
      </c>
    </row>
    <row r="5193" spans="1:23" ht="15">
      <c r="A5193" s="28" t="s">
        <v>927</v>
      </c>
      <c r="B5193" s="229" t="s">
        <v>1650</v>
      </c>
      <c r="C5193" s="3"/>
      <c r="D5193" s="3"/>
      <c r="E5193" s="9" t="s">
        <v>279</v>
      </c>
      <c r="F5193" s="9" t="s">
        <v>279</v>
      </c>
      <c r="G5193" s="9" t="s">
        <v>279</v>
      </c>
      <c r="H5193" s="9" t="s">
        <v>279</v>
      </c>
      <c r="I5193" s="9">
        <v>301.79999999999563</v>
      </c>
      <c r="J5193" s="9" t="s">
        <v>279</v>
      </c>
      <c r="K5193" s="9" t="s">
        <v>279</v>
      </c>
      <c r="L5193" s="69"/>
      <c r="M5193" s="67">
        <f t="shared" si="132"/>
        <v>301.79999999999563</v>
      </c>
    </row>
    <row r="5194" spans="1:23" ht="15">
      <c r="A5194" s="28" t="s">
        <v>928</v>
      </c>
      <c r="B5194" s="63" t="s">
        <v>784</v>
      </c>
      <c r="C5194" s="9"/>
      <c r="D5194" s="9"/>
      <c r="E5194" s="9" t="s">
        <v>279</v>
      </c>
      <c r="F5194" s="9" t="s">
        <v>279</v>
      </c>
      <c r="G5194" s="9" t="s">
        <v>279</v>
      </c>
      <c r="H5194" s="9">
        <v>287.20000000000073</v>
      </c>
      <c r="I5194" s="9" t="s">
        <v>279</v>
      </c>
      <c r="J5194" s="9" t="s">
        <v>279</v>
      </c>
      <c r="K5194" s="9" t="s">
        <v>279</v>
      </c>
      <c r="L5194" s="69"/>
      <c r="M5194" s="67">
        <f t="shared" si="132"/>
        <v>287.20000000000073</v>
      </c>
    </row>
    <row r="5195" spans="1:23" ht="15">
      <c r="A5195" s="28" t="s">
        <v>929</v>
      </c>
      <c r="B5195" s="229" t="s">
        <v>1676</v>
      </c>
      <c r="C5195" s="3"/>
      <c r="D5195" s="3"/>
      <c r="E5195" s="9" t="s">
        <v>279</v>
      </c>
      <c r="F5195" s="9" t="s">
        <v>279</v>
      </c>
      <c r="G5195" s="9" t="s">
        <v>279</v>
      </c>
      <c r="H5195" s="9" t="s">
        <v>279</v>
      </c>
      <c r="I5195" s="9">
        <v>269.50000000000182</v>
      </c>
      <c r="J5195" s="9" t="s">
        <v>279</v>
      </c>
      <c r="K5195" s="9" t="s">
        <v>279</v>
      </c>
      <c r="L5195" s="69"/>
      <c r="M5195" s="67">
        <f t="shared" si="132"/>
        <v>269.50000000000182</v>
      </c>
    </row>
    <row r="5196" spans="1:23" ht="15">
      <c r="A5196" s="28" t="s">
        <v>930</v>
      </c>
      <c r="B5196" s="229" t="s">
        <v>1651</v>
      </c>
      <c r="C5196" s="3"/>
      <c r="D5196" s="3"/>
      <c r="E5196" s="9" t="s">
        <v>279</v>
      </c>
      <c r="F5196" s="9" t="s">
        <v>279</v>
      </c>
      <c r="G5196" s="9" t="s">
        <v>279</v>
      </c>
      <c r="H5196" s="9" t="s">
        <v>279</v>
      </c>
      <c r="I5196" s="9">
        <v>262.50000000000182</v>
      </c>
      <c r="J5196" s="9" t="s">
        <v>279</v>
      </c>
      <c r="K5196" s="9" t="s">
        <v>279</v>
      </c>
      <c r="L5196" s="69"/>
      <c r="M5196" s="67">
        <f t="shared" si="132"/>
        <v>262.50000000000182</v>
      </c>
    </row>
    <row r="5197" spans="1:23" ht="15">
      <c r="A5197" s="28" t="s">
        <v>931</v>
      </c>
      <c r="B5197" s="277" t="s">
        <v>2024</v>
      </c>
      <c r="C5197" s="3"/>
      <c r="D5197" s="3"/>
      <c r="E5197" s="9" t="s">
        <v>279</v>
      </c>
      <c r="F5197" s="9" t="s">
        <v>279</v>
      </c>
      <c r="G5197" s="9" t="s">
        <v>279</v>
      </c>
      <c r="H5197" s="9" t="s">
        <v>279</v>
      </c>
      <c r="I5197" s="9" t="s">
        <v>279</v>
      </c>
      <c r="J5197" s="9" t="s">
        <v>279</v>
      </c>
      <c r="K5197" s="9">
        <v>239.79999999999927</v>
      </c>
      <c r="L5197" s="69"/>
      <c r="M5197" s="67">
        <f t="shared" si="132"/>
        <v>239.79999999999927</v>
      </c>
    </row>
    <row r="5198" spans="1:23" ht="15">
      <c r="A5198" s="28" t="s">
        <v>932</v>
      </c>
      <c r="B5198" s="229" t="s">
        <v>1648</v>
      </c>
      <c r="C5198" s="3"/>
      <c r="D5198" s="3"/>
      <c r="E5198" s="9" t="s">
        <v>279</v>
      </c>
      <c r="F5198" s="9" t="s">
        <v>279</v>
      </c>
      <c r="G5198" s="9" t="s">
        <v>279</v>
      </c>
      <c r="H5198" s="9" t="s">
        <v>279</v>
      </c>
      <c r="I5198" s="9">
        <v>206.30000000000291</v>
      </c>
      <c r="J5198" s="9" t="s">
        <v>279</v>
      </c>
      <c r="K5198" s="9" t="s">
        <v>279</v>
      </c>
      <c r="L5198" s="69"/>
      <c r="M5198" s="67">
        <f t="shared" si="132"/>
        <v>206.30000000000291</v>
      </c>
    </row>
    <row r="5199" spans="1:23" ht="15">
      <c r="A5199" s="28" t="s">
        <v>933</v>
      </c>
      <c r="B5199" s="63" t="s">
        <v>179</v>
      </c>
      <c r="C5199" s="9"/>
      <c r="D5199" s="9"/>
      <c r="E5199" s="9">
        <v>198.2</v>
      </c>
      <c r="F5199" s="9" t="s">
        <v>279</v>
      </c>
      <c r="G5199" s="9" t="s">
        <v>279</v>
      </c>
      <c r="H5199" s="9" t="s">
        <v>279</v>
      </c>
      <c r="I5199" s="9" t="s">
        <v>279</v>
      </c>
      <c r="J5199" s="9" t="s">
        <v>279</v>
      </c>
      <c r="K5199" s="9" t="s">
        <v>279</v>
      </c>
      <c r="L5199" s="69"/>
      <c r="M5199" s="67">
        <f t="shared" si="132"/>
        <v>198.2</v>
      </c>
    </row>
    <row r="5200" spans="1:23" ht="15">
      <c r="A5200" s="28" t="s">
        <v>934</v>
      </c>
      <c r="B5200" s="63" t="s">
        <v>774</v>
      </c>
      <c r="C5200" s="9"/>
      <c r="D5200" s="9"/>
      <c r="E5200" s="9" t="s">
        <v>279</v>
      </c>
      <c r="F5200" s="9" t="s">
        <v>279</v>
      </c>
      <c r="G5200" s="9" t="s">
        <v>279</v>
      </c>
      <c r="H5200" s="9">
        <v>136.39999999999782</v>
      </c>
      <c r="I5200" s="9" t="s">
        <v>279</v>
      </c>
      <c r="J5200" s="9" t="s">
        <v>279</v>
      </c>
      <c r="K5200" s="9" t="s">
        <v>279</v>
      </c>
      <c r="L5200" s="69"/>
      <c r="M5200" s="67">
        <f t="shared" si="132"/>
        <v>136.39999999999782</v>
      </c>
    </row>
    <row r="5201" spans="1:13" ht="15">
      <c r="A5201" s="28" t="s">
        <v>935</v>
      </c>
      <c r="B5201" s="277" t="s">
        <v>2026</v>
      </c>
      <c r="C5201" s="3"/>
      <c r="D5201" s="3"/>
      <c r="E5201" s="9" t="s">
        <v>279</v>
      </c>
      <c r="F5201" s="9" t="s">
        <v>279</v>
      </c>
      <c r="G5201" s="9" t="s">
        <v>279</v>
      </c>
      <c r="H5201" s="9" t="s">
        <v>279</v>
      </c>
      <c r="I5201" s="9" t="s">
        <v>279</v>
      </c>
      <c r="J5201" s="9" t="s">
        <v>279</v>
      </c>
      <c r="K5201" s="9">
        <v>117.69999999999709</v>
      </c>
      <c r="L5201" s="69"/>
      <c r="M5201" s="67">
        <f t="shared" si="132"/>
        <v>117.69999999999709</v>
      </c>
    </row>
    <row r="5202" spans="1:13" ht="15">
      <c r="A5202" s="28" t="s">
        <v>2501</v>
      </c>
      <c r="B5202" s="229" t="s">
        <v>1658</v>
      </c>
      <c r="C5202" s="3"/>
      <c r="D5202" s="3"/>
      <c r="E5202" s="9" t="s">
        <v>279</v>
      </c>
      <c r="F5202" s="9" t="s">
        <v>279</v>
      </c>
      <c r="G5202" s="9" t="s">
        <v>279</v>
      </c>
      <c r="H5202" s="9" t="s">
        <v>279</v>
      </c>
      <c r="I5202" s="9">
        <v>89</v>
      </c>
      <c r="J5202" s="9" t="s">
        <v>279</v>
      </c>
      <c r="K5202" s="9" t="s">
        <v>279</v>
      </c>
      <c r="L5202" s="69"/>
      <c r="M5202" s="67">
        <f t="shared" si="132"/>
        <v>89</v>
      </c>
    </row>
    <row r="5203" spans="1:13" ht="15">
      <c r="A5203" s="28" t="s">
        <v>3315</v>
      </c>
      <c r="B5203" s="63" t="s">
        <v>3377</v>
      </c>
      <c r="C5203" s="3"/>
      <c r="D5203" s="3"/>
      <c r="E5203" s="9"/>
      <c r="F5203" s="9"/>
      <c r="G5203" s="9"/>
      <c r="H5203" s="9"/>
      <c r="I5203" s="9"/>
      <c r="J5203" s="9"/>
      <c r="K5203" s="9"/>
      <c r="L5203" s="69"/>
      <c r="M5203" s="67"/>
    </row>
    <row r="5204" spans="1:13" ht="15">
      <c r="A5204" s="28" t="s">
        <v>3316</v>
      </c>
      <c r="B5204" s="63" t="s">
        <v>3371</v>
      </c>
      <c r="C5204" s="3"/>
      <c r="D5204" s="3"/>
      <c r="E5204" s="9"/>
      <c r="F5204" s="9"/>
      <c r="G5204" s="9"/>
      <c r="H5204" s="9"/>
      <c r="I5204" s="9"/>
      <c r="J5204" s="9"/>
      <c r="K5204" s="9"/>
      <c r="L5204" s="69"/>
      <c r="M5204" s="67"/>
    </row>
    <row r="5205" spans="1:13" ht="15">
      <c r="A5205" s="28" t="s">
        <v>3317</v>
      </c>
      <c r="B5205" s="63" t="s">
        <v>3370</v>
      </c>
      <c r="C5205" s="3"/>
      <c r="D5205" s="3"/>
      <c r="E5205" s="9"/>
      <c r="F5205" s="9"/>
      <c r="G5205" s="9"/>
      <c r="H5205" s="9"/>
      <c r="I5205" s="9"/>
      <c r="J5205" s="9"/>
      <c r="K5205" s="9"/>
      <c r="L5205" s="69"/>
      <c r="M5205" s="67"/>
    </row>
    <row r="5206" spans="1:13" ht="15">
      <c r="A5206" s="28" t="s">
        <v>3318</v>
      </c>
      <c r="B5206" s="63" t="s">
        <v>3386</v>
      </c>
      <c r="C5206" s="3"/>
      <c r="D5206" s="3"/>
      <c r="E5206" s="9"/>
      <c r="F5206" s="9"/>
      <c r="G5206" s="9"/>
      <c r="H5206" s="9"/>
      <c r="I5206" s="9"/>
      <c r="J5206" s="9"/>
      <c r="K5206" s="9"/>
      <c r="L5206" s="69"/>
      <c r="M5206" s="67"/>
    </row>
    <row r="5207" spans="1:13" ht="15">
      <c r="A5207" s="28" t="s">
        <v>3319</v>
      </c>
      <c r="B5207" s="63" t="s">
        <v>3385</v>
      </c>
      <c r="C5207" s="3"/>
      <c r="D5207" s="3"/>
      <c r="E5207" s="9"/>
      <c r="F5207" s="9"/>
      <c r="G5207" s="9"/>
      <c r="H5207" s="9"/>
      <c r="I5207" s="9"/>
      <c r="J5207" s="9"/>
      <c r="K5207" s="9"/>
      <c r="L5207" s="69"/>
      <c r="M5207" s="67"/>
    </row>
    <row r="5208" spans="1:13" ht="15">
      <c r="A5208" s="28" t="s">
        <v>3320</v>
      </c>
      <c r="B5208" s="63" t="s">
        <v>3373</v>
      </c>
      <c r="C5208" s="3"/>
      <c r="D5208" s="3"/>
      <c r="E5208" s="9"/>
      <c r="F5208" s="9"/>
      <c r="G5208" s="9"/>
      <c r="H5208" s="9"/>
      <c r="I5208" s="9"/>
      <c r="J5208" s="9"/>
      <c r="K5208" s="9"/>
      <c r="L5208" s="69"/>
      <c r="M5208" s="67"/>
    </row>
    <row r="5209" spans="1:13" ht="15">
      <c r="A5209" s="28" t="s">
        <v>3321</v>
      </c>
      <c r="B5209" s="63" t="s">
        <v>3367</v>
      </c>
      <c r="C5209" s="3"/>
      <c r="D5209" s="3"/>
      <c r="E5209" s="9"/>
      <c r="F5209" s="9"/>
      <c r="G5209" s="9"/>
      <c r="H5209" s="9"/>
      <c r="I5209" s="9"/>
      <c r="J5209" s="9"/>
      <c r="K5209" s="9"/>
      <c r="L5209" s="69"/>
      <c r="M5209" s="67"/>
    </row>
    <row r="5210" spans="1:13" ht="15">
      <c r="A5210" s="28" t="s">
        <v>3322</v>
      </c>
      <c r="B5210" s="63" t="s">
        <v>3398</v>
      </c>
      <c r="C5210" s="3"/>
      <c r="D5210" s="3"/>
      <c r="E5210" s="9"/>
      <c r="F5210" s="9"/>
      <c r="G5210" s="9"/>
      <c r="H5210" s="9"/>
      <c r="I5210" s="9"/>
      <c r="J5210" s="9"/>
      <c r="K5210" s="9"/>
      <c r="L5210" s="69"/>
      <c r="M5210" s="67"/>
    </row>
    <row r="5211" spans="1:13" ht="15">
      <c r="A5211" s="28" t="s">
        <v>3323</v>
      </c>
      <c r="B5211" s="277" t="s">
        <v>3366</v>
      </c>
      <c r="C5211" s="3"/>
      <c r="D5211" s="3"/>
      <c r="E5211" s="9"/>
      <c r="F5211" s="9"/>
      <c r="G5211" s="9"/>
      <c r="H5211" s="9"/>
      <c r="I5211" s="9"/>
      <c r="J5211" s="9"/>
      <c r="K5211" s="9"/>
      <c r="L5211" s="69"/>
      <c r="M5211" s="67"/>
    </row>
    <row r="5212" spans="1:13" ht="15">
      <c r="A5212" s="28" t="s">
        <v>3324</v>
      </c>
      <c r="B5212" s="63" t="s">
        <v>3382</v>
      </c>
      <c r="C5212" s="3"/>
      <c r="D5212" s="3"/>
      <c r="E5212" s="9"/>
      <c r="F5212" s="9"/>
      <c r="G5212" s="9"/>
      <c r="H5212" s="9"/>
      <c r="I5212" s="9"/>
      <c r="J5212" s="9"/>
      <c r="K5212" s="9"/>
      <c r="L5212" s="69"/>
      <c r="M5212" s="67"/>
    </row>
    <row r="5213" spans="1:13" ht="15">
      <c r="A5213" s="28" t="s">
        <v>3325</v>
      </c>
      <c r="B5213" s="63" t="s">
        <v>3379</v>
      </c>
      <c r="C5213" s="3"/>
      <c r="D5213" s="3"/>
      <c r="E5213" s="9"/>
      <c r="F5213" s="9"/>
      <c r="G5213" s="9"/>
      <c r="H5213" s="9"/>
      <c r="I5213" s="9"/>
      <c r="J5213" s="9"/>
      <c r="K5213" s="9"/>
      <c r="L5213" s="69"/>
      <c r="M5213" s="67"/>
    </row>
    <row r="5214" spans="1:13" ht="15">
      <c r="A5214" s="28" t="s">
        <v>3326</v>
      </c>
      <c r="B5214" s="63" t="s">
        <v>3394</v>
      </c>
      <c r="C5214" s="3"/>
      <c r="D5214" s="3"/>
      <c r="E5214" s="9"/>
      <c r="F5214" s="9"/>
      <c r="G5214" s="9"/>
      <c r="H5214" s="9"/>
      <c r="I5214" s="9"/>
      <c r="J5214" s="9"/>
      <c r="K5214" s="9"/>
      <c r="L5214" s="69"/>
      <c r="M5214" s="67"/>
    </row>
    <row r="5215" spans="1:13" ht="15">
      <c r="A5215" s="28" t="s">
        <v>3327</v>
      </c>
      <c r="B5215" s="63" t="s">
        <v>180</v>
      </c>
      <c r="C5215" s="3"/>
      <c r="D5215" s="3"/>
      <c r="E5215" s="9"/>
      <c r="F5215" s="9"/>
      <c r="G5215" s="9"/>
      <c r="H5215" s="9"/>
      <c r="I5215" s="9"/>
      <c r="J5215" s="9"/>
      <c r="K5215" s="9"/>
      <c r="L5215" s="69"/>
      <c r="M5215" s="67"/>
    </row>
    <row r="5216" spans="1:13" ht="15">
      <c r="A5216" s="28" t="s">
        <v>3328</v>
      </c>
      <c r="B5216" s="63" t="s">
        <v>3395</v>
      </c>
      <c r="C5216" s="3"/>
      <c r="D5216" s="3"/>
      <c r="E5216" s="9"/>
      <c r="F5216" s="9"/>
      <c r="G5216" s="9"/>
      <c r="H5216" s="9"/>
      <c r="I5216" s="9"/>
      <c r="J5216" s="9"/>
      <c r="K5216" s="9"/>
      <c r="L5216" s="69"/>
      <c r="M5216" s="67"/>
    </row>
    <row r="5217" spans="1:13" ht="15">
      <c r="A5217" s="28" t="s">
        <v>3329</v>
      </c>
      <c r="B5217" s="63" t="s">
        <v>3374</v>
      </c>
      <c r="C5217" s="3"/>
      <c r="D5217" s="3"/>
      <c r="E5217" s="9"/>
      <c r="F5217" s="9"/>
      <c r="G5217" s="9"/>
      <c r="H5217" s="9"/>
      <c r="I5217" s="9"/>
      <c r="J5217" s="9"/>
      <c r="K5217" s="9"/>
      <c r="L5217" s="69"/>
      <c r="M5217" s="67"/>
    </row>
    <row r="5218" spans="1:13" ht="15">
      <c r="A5218" s="28" t="s">
        <v>3330</v>
      </c>
      <c r="B5218" s="63" t="s">
        <v>3368</v>
      </c>
      <c r="C5218" s="3"/>
      <c r="D5218" s="3"/>
      <c r="E5218" s="9"/>
      <c r="F5218" s="9"/>
      <c r="G5218" s="9"/>
      <c r="H5218" s="9"/>
      <c r="I5218" s="9"/>
      <c r="J5218" s="9"/>
      <c r="K5218" s="9"/>
      <c r="L5218" s="69"/>
      <c r="M5218" s="67"/>
    </row>
    <row r="5219" spans="1:13" ht="15">
      <c r="A5219" s="28" t="s">
        <v>3331</v>
      </c>
      <c r="B5219" s="63" t="s">
        <v>3375</v>
      </c>
      <c r="C5219" s="3"/>
      <c r="D5219" s="3"/>
      <c r="E5219" s="9"/>
      <c r="F5219" s="9"/>
      <c r="G5219" s="9"/>
      <c r="H5219" s="9"/>
      <c r="I5219" s="9"/>
      <c r="J5219" s="9"/>
      <c r="K5219" s="9"/>
      <c r="L5219" s="69"/>
      <c r="M5219" s="67"/>
    </row>
    <row r="5220" spans="1:13" ht="15">
      <c r="A5220" s="28" t="s">
        <v>3332</v>
      </c>
      <c r="B5220" s="63" t="s">
        <v>3372</v>
      </c>
      <c r="C5220" s="3"/>
      <c r="D5220" s="3"/>
      <c r="E5220" s="9"/>
      <c r="F5220" s="9"/>
      <c r="G5220" s="9"/>
      <c r="H5220" s="9"/>
      <c r="I5220" s="9"/>
      <c r="J5220" s="9"/>
      <c r="K5220" s="9"/>
      <c r="L5220" s="69"/>
      <c r="M5220" s="67"/>
    </row>
    <row r="5221" spans="1:13" ht="15">
      <c r="A5221" s="28" t="s">
        <v>3333</v>
      </c>
      <c r="B5221" s="63" t="s">
        <v>3383</v>
      </c>
      <c r="C5221" s="3"/>
      <c r="D5221" s="3"/>
      <c r="E5221" s="9"/>
      <c r="F5221" s="9"/>
      <c r="G5221" s="9"/>
      <c r="H5221" s="9"/>
      <c r="I5221" s="9"/>
      <c r="J5221" s="9"/>
      <c r="K5221" s="9"/>
      <c r="L5221" s="69"/>
      <c r="M5221" s="67"/>
    </row>
    <row r="5222" spans="1:13" ht="15">
      <c r="A5222" s="28" t="s">
        <v>3334</v>
      </c>
      <c r="B5222" s="63" t="s">
        <v>3378</v>
      </c>
      <c r="C5222" s="3"/>
      <c r="D5222" s="3"/>
      <c r="E5222" s="9"/>
      <c r="F5222" s="9"/>
      <c r="G5222" s="9"/>
      <c r="H5222" s="9"/>
      <c r="I5222" s="9"/>
      <c r="J5222" s="9"/>
      <c r="K5222" s="9"/>
      <c r="L5222" s="69"/>
      <c r="M5222" s="67"/>
    </row>
    <row r="5223" spans="1:13" ht="15">
      <c r="A5223" s="28" t="s">
        <v>3335</v>
      </c>
      <c r="B5223" s="277" t="s">
        <v>3365</v>
      </c>
      <c r="C5223" s="3"/>
      <c r="D5223" s="3"/>
      <c r="E5223" s="9"/>
      <c r="F5223" s="9"/>
      <c r="G5223" s="9"/>
      <c r="H5223" s="9"/>
      <c r="I5223" s="9"/>
      <c r="J5223" s="9"/>
      <c r="K5223" s="9"/>
      <c r="L5223" s="69"/>
      <c r="M5223" s="67"/>
    </row>
    <row r="5224" spans="1:13" ht="15">
      <c r="A5224" s="28" t="s">
        <v>3336</v>
      </c>
      <c r="B5224" s="63" t="s">
        <v>3380</v>
      </c>
      <c r="C5224" s="3"/>
      <c r="D5224" s="3"/>
      <c r="E5224" s="9"/>
      <c r="F5224" s="9"/>
      <c r="G5224" s="9"/>
      <c r="H5224" s="9"/>
      <c r="I5224" s="9"/>
      <c r="J5224" s="9"/>
      <c r="K5224" s="9"/>
      <c r="L5224" s="69"/>
      <c r="M5224" s="67"/>
    </row>
    <row r="5225" spans="1:13" ht="15">
      <c r="A5225" s="28" t="s">
        <v>3337</v>
      </c>
      <c r="B5225" s="63" t="s">
        <v>3399</v>
      </c>
      <c r="C5225" s="3"/>
      <c r="D5225" s="3"/>
      <c r="E5225" s="9"/>
      <c r="F5225" s="9"/>
      <c r="G5225" s="9"/>
      <c r="H5225" s="9"/>
      <c r="I5225" s="9"/>
      <c r="J5225" s="9"/>
      <c r="K5225" s="9"/>
      <c r="L5225" s="69"/>
      <c r="M5225" s="67"/>
    </row>
    <row r="5226" spans="1:13" ht="15">
      <c r="A5226" s="28" t="s">
        <v>3338</v>
      </c>
      <c r="B5226" s="63" t="s">
        <v>3369</v>
      </c>
      <c r="C5226" s="3"/>
      <c r="D5226" s="3"/>
      <c r="E5226" s="9"/>
      <c r="F5226" s="9"/>
      <c r="G5226" s="9"/>
      <c r="H5226" s="9"/>
      <c r="I5226" s="9"/>
      <c r="J5226" s="9"/>
      <c r="K5226" s="9"/>
      <c r="L5226" s="69"/>
      <c r="M5226" s="67"/>
    </row>
    <row r="5227" spans="1:13" ht="15">
      <c r="A5227" s="28" t="s">
        <v>4129</v>
      </c>
      <c r="B5227" s="63" t="s">
        <v>3376</v>
      </c>
      <c r="C5227" s="3"/>
      <c r="D5227" s="3"/>
      <c r="E5227" s="9"/>
      <c r="F5227" s="9"/>
      <c r="G5227" s="9"/>
      <c r="H5227" s="9"/>
      <c r="I5227" s="9"/>
      <c r="J5227" s="9"/>
      <c r="K5227" s="9"/>
      <c r="L5227" s="69"/>
      <c r="M5227" s="67"/>
    </row>
    <row r="5228" spans="1:13" ht="15">
      <c r="A5228" s="28" t="s">
        <v>4130</v>
      </c>
      <c r="B5228" s="63" t="s">
        <v>3397</v>
      </c>
      <c r="C5228" s="3"/>
      <c r="D5228" s="3"/>
      <c r="E5228" s="9"/>
      <c r="F5228" s="9"/>
      <c r="G5228" s="9"/>
      <c r="H5228" s="9"/>
      <c r="I5228" s="9"/>
      <c r="J5228" s="9"/>
      <c r="K5228" s="9"/>
      <c r="L5228" s="69"/>
      <c r="M5228" s="67"/>
    </row>
    <row r="5229" spans="1:13" ht="15">
      <c r="A5229" s="28" t="s">
        <v>4131</v>
      </c>
      <c r="B5229" s="63" t="s">
        <v>3381</v>
      </c>
      <c r="C5229" s="3"/>
      <c r="D5229" s="3"/>
      <c r="E5229" s="9"/>
      <c r="F5229" s="9"/>
      <c r="G5229" s="9"/>
      <c r="H5229" s="9"/>
      <c r="I5229" s="9"/>
      <c r="J5229" s="9"/>
      <c r="K5229" s="9"/>
      <c r="L5229" s="69"/>
      <c r="M5229" s="67"/>
    </row>
    <row r="5230" spans="1:13" ht="15">
      <c r="A5230" s="28"/>
      <c r="B5230" s="63"/>
      <c r="C5230" s="9"/>
      <c r="D5230" s="9"/>
      <c r="E5230" s="9"/>
      <c r="F5230" s="9"/>
      <c r="G5230" s="9"/>
      <c r="H5230" s="9"/>
      <c r="L5230" s="69"/>
      <c r="M5230" s="67"/>
    </row>
    <row r="5231" spans="1:13" ht="15">
      <c r="A5231" s="28"/>
      <c r="B5231" s="63"/>
      <c r="E5231" s="9"/>
      <c r="L5231" s="69"/>
    </row>
    <row r="5232" spans="1:13" ht="15">
      <c r="A5232" s="28"/>
      <c r="B5232" s="63"/>
      <c r="E5232" s="9"/>
      <c r="L5232" s="69"/>
    </row>
    <row r="5233" spans="1:23" ht="25.5">
      <c r="A5233" s="23" t="s">
        <v>349</v>
      </c>
      <c r="L5233" s="69"/>
    </row>
    <row r="5234" spans="1:23">
      <c r="L5234" s="69"/>
    </row>
    <row r="5235" spans="1:23" ht="15.75">
      <c r="A5235" s="39"/>
      <c r="B5235" s="39"/>
      <c r="C5235" s="39"/>
      <c r="D5235" s="39"/>
      <c r="E5235" s="61">
        <v>2016</v>
      </c>
      <c r="F5235" s="61">
        <v>2017</v>
      </c>
      <c r="G5235" s="61">
        <v>2018</v>
      </c>
      <c r="H5235" s="61">
        <v>2019</v>
      </c>
      <c r="I5235" s="61">
        <v>2020</v>
      </c>
      <c r="J5235" s="61">
        <v>2021</v>
      </c>
      <c r="K5235" s="61">
        <v>2022</v>
      </c>
      <c r="L5235" s="69"/>
      <c r="M5235" s="70" t="s">
        <v>40</v>
      </c>
      <c r="Q5235" s="3"/>
      <c r="R5235" s="3"/>
      <c r="S5235" s="3"/>
      <c r="T5235" s="214"/>
    </row>
    <row r="5236" spans="1:23" ht="15">
      <c r="A5236" s="28" t="s">
        <v>0</v>
      </c>
      <c r="B5236" s="63" t="s">
        <v>17</v>
      </c>
      <c r="E5236" s="9">
        <v>472.9</v>
      </c>
      <c r="F5236" s="217">
        <v>576</v>
      </c>
      <c r="G5236" s="217">
        <v>631.29999999999995</v>
      </c>
      <c r="H5236" s="9">
        <v>308.89999999999418</v>
      </c>
      <c r="I5236" s="9">
        <v>698.30000000000109</v>
      </c>
      <c r="J5236" s="9">
        <v>703.00000000000728</v>
      </c>
      <c r="K5236" s="9">
        <v>667.49999999999636</v>
      </c>
      <c r="L5236" s="69"/>
      <c r="M5236" s="67">
        <f t="shared" ref="M5236:M5267" si="133">SUM(E5236:K5236)</f>
        <v>4057.8999999999987</v>
      </c>
      <c r="O5236" t="s">
        <v>317</v>
      </c>
      <c r="Q5236" s="3"/>
      <c r="R5236" s="3"/>
      <c r="S5236" s="277"/>
      <c r="T5236" s="63"/>
      <c r="U5236" s="347"/>
      <c r="V5236" s="63"/>
      <c r="W5236" s="63"/>
    </row>
    <row r="5237" spans="1:23" ht="15">
      <c r="A5237" s="28" t="s">
        <v>2</v>
      </c>
      <c r="B5237" s="63" t="s">
        <v>25</v>
      </c>
      <c r="E5237" s="217">
        <v>585.1</v>
      </c>
      <c r="F5237" s="9">
        <v>401.5</v>
      </c>
      <c r="G5237" s="9">
        <v>575.9</v>
      </c>
      <c r="H5237" s="213">
        <v>537.5</v>
      </c>
      <c r="I5237" s="217">
        <v>783.44999999999891</v>
      </c>
      <c r="J5237" s="9">
        <v>662.60000000000582</v>
      </c>
      <c r="K5237" s="9">
        <v>464.10000000000582</v>
      </c>
      <c r="L5237" s="69"/>
      <c r="M5237" s="67">
        <f t="shared" si="133"/>
        <v>4010.1500000000106</v>
      </c>
      <c r="O5237" t="s">
        <v>1827</v>
      </c>
      <c r="Q5237" s="3"/>
      <c r="R5237" s="3"/>
      <c r="S5237" s="225"/>
      <c r="T5237" s="63"/>
      <c r="U5237" s="347"/>
      <c r="V5237" s="63"/>
      <c r="W5237" s="63"/>
    </row>
    <row r="5238" spans="1:23" ht="15">
      <c r="A5238" s="28" t="s">
        <v>3</v>
      </c>
      <c r="B5238" s="63" t="s">
        <v>27</v>
      </c>
      <c r="E5238" s="9">
        <v>300.8</v>
      </c>
      <c r="F5238" s="9">
        <v>500.9</v>
      </c>
      <c r="G5238" s="217">
        <v>696.7</v>
      </c>
      <c r="H5238" s="9">
        <v>336.20000000000437</v>
      </c>
      <c r="I5238" s="9">
        <v>526.5</v>
      </c>
      <c r="J5238" s="9">
        <v>581.29999999998472</v>
      </c>
      <c r="K5238" s="214">
        <v>1006.2500000000036</v>
      </c>
      <c r="L5238" s="69"/>
      <c r="M5238" s="67">
        <f t="shared" si="133"/>
        <v>3948.6499999999928</v>
      </c>
      <c r="O5238" t="s">
        <v>3142</v>
      </c>
      <c r="Q5238" s="3"/>
      <c r="R5238" s="216" t="s">
        <v>1820</v>
      </c>
      <c r="S5238" s="63"/>
      <c r="T5238" s="63"/>
      <c r="U5238" s="348"/>
      <c r="V5238" s="63"/>
      <c r="W5238" s="63"/>
    </row>
    <row r="5239" spans="1:23" ht="15">
      <c r="A5239" s="28" t="s">
        <v>5</v>
      </c>
      <c r="B5239" s="63" t="s">
        <v>33</v>
      </c>
      <c r="E5239" s="217">
        <v>542.6</v>
      </c>
      <c r="F5239" s="9">
        <v>365.4</v>
      </c>
      <c r="G5239" s="212">
        <v>781.8</v>
      </c>
      <c r="H5239" s="217">
        <v>492.99999999999636</v>
      </c>
      <c r="I5239" s="9">
        <v>724.79999999999745</v>
      </c>
      <c r="J5239" s="9">
        <v>518.80000000000291</v>
      </c>
      <c r="K5239" s="9">
        <v>515.19999999999709</v>
      </c>
      <c r="L5239" s="69"/>
      <c r="M5239" s="67">
        <f t="shared" si="133"/>
        <v>3941.599999999994</v>
      </c>
      <c r="O5239" t="s">
        <v>1321</v>
      </c>
      <c r="Q5239" s="3"/>
      <c r="R5239" s="3"/>
      <c r="S5239" s="277"/>
      <c r="T5239" s="63"/>
      <c r="U5239" s="347"/>
      <c r="V5239" s="63"/>
      <c r="W5239" s="63"/>
    </row>
    <row r="5240" spans="1:23" ht="15">
      <c r="A5240" s="28" t="s">
        <v>7</v>
      </c>
      <c r="B5240" s="63" t="s">
        <v>23</v>
      </c>
      <c r="E5240" s="212">
        <v>708.1</v>
      </c>
      <c r="F5240" s="217">
        <v>608.04999999999995</v>
      </c>
      <c r="G5240" s="9">
        <v>431.2</v>
      </c>
      <c r="H5240" s="9">
        <v>320.90000000000873</v>
      </c>
      <c r="I5240" s="9">
        <v>655.45000000000255</v>
      </c>
      <c r="J5240" s="9">
        <v>658.90000000000509</v>
      </c>
      <c r="K5240" s="9">
        <v>557.64999999999782</v>
      </c>
      <c r="L5240" s="69"/>
      <c r="M5240" s="67">
        <f t="shared" si="133"/>
        <v>3940.2500000000146</v>
      </c>
      <c r="O5240" t="s">
        <v>354</v>
      </c>
      <c r="Q5240" s="3"/>
      <c r="R5240" s="3"/>
      <c r="S5240" s="225"/>
      <c r="T5240" s="63"/>
      <c r="U5240" s="347"/>
      <c r="V5240" s="63"/>
      <c r="W5240" s="63"/>
    </row>
    <row r="5241" spans="1:23" ht="15">
      <c r="A5241" s="28" t="s">
        <v>8</v>
      </c>
      <c r="B5241" s="63" t="s">
        <v>21</v>
      </c>
      <c r="E5241" s="9">
        <v>411</v>
      </c>
      <c r="F5241" s="9">
        <v>466.3</v>
      </c>
      <c r="G5241" s="217">
        <v>584.6</v>
      </c>
      <c r="H5241" s="9">
        <v>350.50000000000364</v>
      </c>
      <c r="I5241" s="9">
        <v>718.19999999999891</v>
      </c>
      <c r="J5241" s="9">
        <v>493.299999999992</v>
      </c>
      <c r="K5241" s="213">
        <v>795.89999999999782</v>
      </c>
      <c r="L5241" s="69"/>
      <c r="M5241" s="67">
        <f t="shared" si="133"/>
        <v>3819.7999999999925</v>
      </c>
      <c r="O5241" t="s">
        <v>319</v>
      </c>
      <c r="Q5241" s="3"/>
      <c r="R5241" s="3"/>
      <c r="S5241" s="225"/>
      <c r="T5241" s="63"/>
      <c r="U5241" s="347"/>
      <c r="V5241" s="63"/>
      <c r="W5241" s="63"/>
    </row>
    <row r="5242" spans="1:23" ht="15">
      <c r="A5242" s="28" t="s">
        <v>10</v>
      </c>
      <c r="B5242" s="63" t="s">
        <v>11</v>
      </c>
      <c r="E5242" s="9">
        <v>485.1</v>
      </c>
      <c r="F5242" s="217">
        <v>564.20000000000005</v>
      </c>
      <c r="G5242" s="9">
        <v>494.3</v>
      </c>
      <c r="H5242" s="9">
        <v>446.79999999999563</v>
      </c>
      <c r="I5242" s="9">
        <v>646.00000000000546</v>
      </c>
      <c r="J5242" s="9">
        <v>632.80000000000291</v>
      </c>
      <c r="K5242" s="9">
        <v>536.50000000000728</v>
      </c>
      <c r="L5242" s="69"/>
      <c r="M5242" s="67">
        <f t="shared" si="133"/>
        <v>3805.7000000000116</v>
      </c>
      <c r="O5242" t="s">
        <v>294</v>
      </c>
      <c r="Q5242" s="3"/>
      <c r="R5242" s="3"/>
      <c r="S5242" s="277"/>
      <c r="T5242" s="63"/>
      <c r="U5242" s="347"/>
      <c r="V5242" s="63"/>
      <c r="W5242" s="63"/>
    </row>
    <row r="5243" spans="1:23" ht="15">
      <c r="A5243" s="28" t="s">
        <v>12</v>
      </c>
      <c r="B5243" s="63" t="s">
        <v>13</v>
      </c>
      <c r="E5243" s="213">
        <v>671.7</v>
      </c>
      <c r="F5243" s="213">
        <v>651.6</v>
      </c>
      <c r="G5243" s="9">
        <v>310.3</v>
      </c>
      <c r="H5243" s="9">
        <v>411.80000000001019</v>
      </c>
      <c r="I5243" s="9">
        <v>549.79999999999927</v>
      </c>
      <c r="J5243" s="9">
        <v>602.20000000000073</v>
      </c>
      <c r="K5243" s="9">
        <v>543.79999999999563</v>
      </c>
      <c r="L5243" s="69"/>
      <c r="M5243" s="67">
        <f t="shared" si="133"/>
        <v>3741.2000000000062</v>
      </c>
      <c r="O5243" t="s">
        <v>358</v>
      </c>
      <c r="Q5243" s="3"/>
      <c r="S5243" s="277"/>
      <c r="T5243" s="63"/>
      <c r="U5243" s="347"/>
      <c r="V5243" s="63"/>
      <c r="W5243" s="63"/>
    </row>
    <row r="5244" spans="1:23" ht="15">
      <c r="A5244" s="28" t="s">
        <v>14</v>
      </c>
      <c r="B5244" s="63" t="s">
        <v>9</v>
      </c>
      <c r="E5244" s="9">
        <v>481</v>
      </c>
      <c r="F5244" s="9">
        <v>345.7</v>
      </c>
      <c r="G5244" s="214">
        <v>867.45</v>
      </c>
      <c r="H5244" s="9">
        <v>246.00000000000364</v>
      </c>
      <c r="I5244" s="9">
        <v>648.30000000000291</v>
      </c>
      <c r="J5244" s="9">
        <v>520.99999999999272</v>
      </c>
      <c r="K5244" s="9">
        <v>564.60000000000582</v>
      </c>
      <c r="L5244" s="69"/>
      <c r="M5244" s="67">
        <f t="shared" si="133"/>
        <v>3674.0500000000052</v>
      </c>
      <c r="O5244" t="s">
        <v>282</v>
      </c>
      <c r="Q5244" s="3"/>
      <c r="R5244" s="3" t="s">
        <v>1820</v>
      </c>
      <c r="S5244" s="277"/>
      <c r="T5244" s="63"/>
      <c r="U5244" s="347"/>
      <c r="V5244" s="63"/>
      <c r="W5244" s="63"/>
    </row>
    <row r="5245" spans="1:23" ht="15">
      <c r="A5245" s="28" t="s">
        <v>16</v>
      </c>
      <c r="B5245" s="63" t="s">
        <v>37</v>
      </c>
      <c r="E5245" s="217">
        <v>660.6</v>
      </c>
      <c r="F5245" s="9">
        <v>361.8</v>
      </c>
      <c r="G5245" s="9">
        <v>464.5</v>
      </c>
      <c r="H5245" s="9">
        <v>430.50000000000364</v>
      </c>
      <c r="I5245" s="9">
        <v>635.5</v>
      </c>
      <c r="J5245" s="9">
        <v>507.99999999999636</v>
      </c>
      <c r="K5245" s="9">
        <v>600.50000000001455</v>
      </c>
      <c r="L5245" s="69"/>
      <c r="M5245" s="67">
        <f t="shared" si="133"/>
        <v>3661.4000000000146</v>
      </c>
      <c r="O5245" t="s">
        <v>284</v>
      </c>
      <c r="Q5245" s="3"/>
      <c r="R5245" s="3"/>
      <c r="S5245" s="225"/>
      <c r="T5245" s="63"/>
      <c r="U5245" s="348"/>
      <c r="V5245" s="63"/>
      <c r="W5245" s="63"/>
    </row>
    <row r="5246" spans="1:23" ht="15">
      <c r="A5246" s="28" t="s">
        <v>18</v>
      </c>
      <c r="B5246" s="63" t="s">
        <v>6</v>
      </c>
      <c r="E5246" s="214">
        <v>931.9</v>
      </c>
      <c r="F5246" s="217">
        <v>600.70000000000005</v>
      </c>
      <c r="G5246" s="9">
        <v>430.8</v>
      </c>
      <c r="H5246" s="217">
        <v>517.40000000000873</v>
      </c>
      <c r="I5246" s="9">
        <v>648.20000000000073</v>
      </c>
      <c r="J5246" s="9">
        <v>493.69999999999709</v>
      </c>
      <c r="K5246" s="9" t="s">
        <v>279</v>
      </c>
      <c r="L5246" s="69"/>
      <c r="M5246" s="67">
        <f t="shared" si="133"/>
        <v>3622.7000000000062</v>
      </c>
      <c r="O5246" t="s">
        <v>362</v>
      </c>
      <c r="Q5246" s="3"/>
      <c r="R5246" s="3" t="s">
        <v>1820</v>
      </c>
      <c r="S5246" s="63"/>
      <c r="T5246" s="63"/>
      <c r="U5246" s="347"/>
      <c r="V5246" s="63"/>
      <c r="W5246" s="63"/>
    </row>
    <row r="5247" spans="1:23" ht="15">
      <c r="A5247" s="28" t="s">
        <v>20</v>
      </c>
      <c r="B5247" s="63" t="s">
        <v>31</v>
      </c>
      <c r="E5247" s="9">
        <v>414.6</v>
      </c>
      <c r="F5247" s="9">
        <v>436.9</v>
      </c>
      <c r="G5247" s="217">
        <v>637.9</v>
      </c>
      <c r="H5247" s="9">
        <v>182.69999999999345</v>
      </c>
      <c r="I5247" s="9">
        <v>624.10000000000218</v>
      </c>
      <c r="J5247" s="9">
        <v>674.89999999999418</v>
      </c>
      <c r="K5247" s="9">
        <v>603.30000000000655</v>
      </c>
      <c r="L5247" s="69"/>
      <c r="M5247" s="67">
        <f t="shared" si="133"/>
        <v>3574.3999999999965</v>
      </c>
      <c r="O5247" t="s">
        <v>298</v>
      </c>
      <c r="Q5247" s="3"/>
      <c r="R5247" s="3"/>
      <c r="S5247" s="277"/>
      <c r="T5247" s="63"/>
      <c r="U5247" s="347"/>
      <c r="V5247" s="63"/>
      <c r="W5247" s="63"/>
    </row>
    <row r="5248" spans="1:23" ht="15">
      <c r="A5248" s="28" t="s">
        <v>22</v>
      </c>
      <c r="B5248" s="63" t="s">
        <v>143</v>
      </c>
      <c r="E5248" s="9" t="s">
        <v>279</v>
      </c>
      <c r="F5248" s="217">
        <v>574.5</v>
      </c>
      <c r="G5248" s="9">
        <v>427.3</v>
      </c>
      <c r="H5248" s="214">
        <v>661.30000000001019</v>
      </c>
      <c r="I5248" s="217">
        <v>786.60000000000036</v>
      </c>
      <c r="J5248" s="9">
        <v>536.09999999999854</v>
      </c>
      <c r="K5248" s="9">
        <v>400.30000000001382</v>
      </c>
      <c r="L5248" s="69"/>
      <c r="M5248" s="67">
        <f t="shared" si="133"/>
        <v>3386.1000000000231</v>
      </c>
      <c r="O5248" t="s">
        <v>1826</v>
      </c>
      <c r="Q5248" s="3"/>
      <c r="R5248" s="3" t="s">
        <v>1820</v>
      </c>
      <c r="S5248" s="63"/>
      <c r="T5248" s="63"/>
      <c r="U5248" s="347"/>
      <c r="V5248" s="63"/>
      <c r="W5248" s="63"/>
    </row>
    <row r="5249" spans="1:23" ht="15">
      <c r="A5249" s="28" t="s">
        <v>24</v>
      </c>
      <c r="B5249" s="63" t="s">
        <v>39</v>
      </c>
      <c r="E5249" s="217">
        <v>660.4</v>
      </c>
      <c r="F5249" s="9">
        <v>338.2</v>
      </c>
      <c r="G5249" s="9">
        <v>573.1</v>
      </c>
      <c r="H5249" s="9">
        <v>129.29999999999927</v>
      </c>
      <c r="I5249" s="9">
        <v>605.30000000000291</v>
      </c>
      <c r="J5249" s="9">
        <v>603</v>
      </c>
      <c r="K5249" s="9">
        <v>383.70000000000437</v>
      </c>
      <c r="L5249" s="69"/>
      <c r="M5249" s="67">
        <f t="shared" si="133"/>
        <v>3293.0000000000064</v>
      </c>
      <c r="O5249" t="s">
        <v>285</v>
      </c>
      <c r="Q5249" s="3"/>
      <c r="R5249" s="3"/>
      <c r="S5249" s="277"/>
      <c r="T5249" s="63"/>
      <c r="U5249" s="348"/>
      <c r="V5249" s="63"/>
      <c r="W5249" s="63"/>
    </row>
    <row r="5250" spans="1:23" ht="15">
      <c r="A5250" s="28" t="s">
        <v>26</v>
      </c>
      <c r="B5250" s="63" t="s">
        <v>15</v>
      </c>
      <c r="E5250" s="9">
        <v>345.5</v>
      </c>
      <c r="F5250" s="217">
        <v>572.9</v>
      </c>
      <c r="G5250" s="9">
        <v>236.9</v>
      </c>
      <c r="H5250" s="9">
        <v>344.70000000000073</v>
      </c>
      <c r="I5250" s="9">
        <v>516.09999999999673</v>
      </c>
      <c r="J5250" s="9">
        <v>395.3999999999869</v>
      </c>
      <c r="K5250" s="217">
        <v>781.19999999999345</v>
      </c>
      <c r="L5250" s="69"/>
      <c r="M5250" s="67">
        <f t="shared" si="133"/>
        <v>3192.699999999978</v>
      </c>
      <c r="O5250" t="s">
        <v>321</v>
      </c>
      <c r="Q5250" s="3"/>
      <c r="R5250" s="3"/>
      <c r="S5250" s="63"/>
      <c r="T5250" s="63"/>
      <c r="U5250" s="347"/>
      <c r="V5250" s="63"/>
      <c r="W5250" s="63"/>
    </row>
    <row r="5251" spans="1:23" ht="15">
      <c r="A5251" s="28" t="s">
        <v>28</v>
      </c>
      <c r="B5251" s="63" t="s">
        <v>144</v>
      </c>
      <c r="E5251" s="9" t="s">
        <v>279</v>
      </c>
      <c r="F5251" s="217">
        <v>565.9</v>
      </c>
      <c r="G5251" s="9">
        <v>346.7</v>
      </c>
      <c r="H5251" s="9">
        <v>356.19999999999709</v>
      </c>
      <c r="I5251" s="9">
        <v>656.100000000004</v>
      </c>
      <c r="J5251" s="9">
        <v>475.29999999999927</v>
      </c>
      <c r="K5251" s="217">
        <v>765.64999999999418</v>
      </c>
      <c r="L5251" s="69"/>
      <c r="M5251" s="67">
        <f t="shared" si="133"/>
        <v>3165.8499999999945</v>
      </c>
      <c r="O5251" t="s">
        <v>342</v>
      </c>
      <c r="Q5251" s="3"/>
      <c r="R5251" s="3"/>
      <c r="S5251" s="277"/>
      <c r="T5251" s="63"/>
      <c r="U5251" s="348"/>
      <c r="V5251" s="63"/>
      <c r="W5251" s="63"/>
    </row>
    <row r="5252" spans="1:23" ht="15">
      <c r="A5252" s="28" t="s">
        <v>30</v>
      </c>
      <c r="B5252" s="63" t="s">
        <v>142</v>
      </c>
      <c r="E5252" s="9" t="s">
        <v>279</v>
      </c>
      <c r="F5252" s="9">
        <v>351</v>
      </c>
      <c r="G5252" s="217">
        <v>627.5</v>
      </c>
      <c r="H5252" s="9">
        <v>369.09999999999491</v>
      </c>
      <c r="I5252" s="9">
        <v>697.09999999999854</v>
      </c>
      <c r="J5252" s="9">
        <v>552.5</v>
      </c>
      <c r="K5252" s="9">
        <v>548.00000000000728</v>
      </c>
      <c r="L5252" s="69"/>
      <c r="M5252" s="67">
        <f t="shared" si="133"/>
        <v>3145.2000000000007</v>
      </c>
      <c r="O5252" t="s">
        <v>288</v>
      </c>
      <c r="Q5252" s="3"/>
      <c r="R5252" s="3"/>
      <c r="S5252" s="63"/>
      <c r="T5252" s="63"/>
      <c r="U5252" s="347"/>
      <c r="V5252" s="63"/>
      <c r="W5252" s="63"/>
    </row>
    <row r="5253" spans="1:23" ht="15">
      <c r="A5253" s="28" t="s">
        <v>32</v>
      </c>
      <c r="B5253" s="63" t="s">
        <v>141</v>
      </c>
      <c r="E5253" s="9" t="s">
        <v>279</v>
      </c>
      <c r="F5253" s="9">
        <v>514.70000000000005</v>
      </c>
      <c r="G5253" s="9">
        <v>519.5</v>
      </c>
      <c r="H5253" s="9">
        <v>318.29999999999927</v>
      </c>
      <c r="I5253" s="9">
        <v>590.39999999999782</v>
      </c>
      <c r="J5253" s="9">
        <v>657.39999999999418</v>
      </c>
      <c r="K5253" s="9">
        <v>455.5</v>
      </c>
      <c r="L5253" s="69"/>
      <c r="M5253" s="67">
        <f t="shared" si="133"/>
        <v>3055.7999999999911</v>
      </c>
      <c r="Q5253" s="3"/>
      <c r="R5253" s="3"/>
      <c r="S5253" s="277"/>
      <c r="T5253" s="63"/>
      <c r="U5253" s="347"/>
      <c r="V5253" s="63"/>
      <c r="W5253" s="63"/>
    </row>
    <row r="5254" spans="1:23" ht="15">
      <c r="A5254" s="28" t="s">
        <v>34</v>
      </c>
      <c r="B5254" s="63" t="s">
        <v>1</v>
      </c>
      <c r="E5254" s="9">
        <v>169.8</v>
      </c>
      <c r="F5254" s="212">
        <v>751.3</v>
      </c>
      <c r="G5254" s="9">
        <v>484.2</v>
      </c>
      <c r="H5254" s="217">
        <v>473.89999999999782</v>
      </c>
      <c r="I5254" s="9">
        <v>356.70000000000073</v>
      </c>
      <c r="J5254" s="9">
        <v>377.70000000001164</v>
      </c>
      <c r="K5254" s="9">
        <v>303.60000000000218</v>
      </c>
      <c r="L5254" s="69"/>
      <c r="M5254" s="67">
        <f t="shared" si="133"/>
        <v>2917.2000000000126</v>
      </c>
      <c r="O5254" t="s">
        <v>320</v>
      </c>
      <c r="Q5254" s="3"/>
      <c r="R5254" s="3"/>
      <c r="S5254" s="277"/>
      <c r="T5254" s="63"/>
      <c r="U5254" s="347"/>
      <c r="V5254" s="63"/>
      <c r="W5254" s="63"/>
    </row>
    <row r="5255" spans="1:23" ht="15">
      <c r="A5255" s="28" t="s">
        <v>36</v>
      </c>
      <c r="B5255" s="63" t="s">
        <v>162</v>
      </c>
      <c r="E5255" s="9" t="s">
        <v>279</v>
      </c>
      <c r="F5255" s="9" t="s">
        <v>279</v>
      </c>
      <c r="G5255" s="217">
        <v>675.7</v>
      </c>
      <c r="H5255" s="9">
        <v>426.00000000000728</v>
      </c>
      <c r="I5255" s="9">
        <v>778.70000000000073</v>
      </c>
      <c r="J5255" s="9">
        <v>457.39999999999782</v>
      </c>
      <c r="K5255" s="9">
        <v>548</v>
      </c>
      <c r="L5255" s="69"/>
      <c r="M5255" s="67">
        <f t="shared" si="133"/>
        <v>2885.8000000000056</v>
      </c>
      <c r="O5255" t="s">
        <v>285</v>
      </c>
      <c r="Q5255" s="3"/>
      <c r="R5255" s="3"/>
      <c r="S5255" s="277"/>
      <c r="T5255" s="63"/>
      <c r="U5255" s="348"/>
      <c r="V5255" s="63"/>
      <c r="W5255" s="63"/>
    </row>
    <row r="5256" spans="1:23" ht="15">
      <c r="A5256" s="28" t="s">
        <v>38</v>
      </c>
      <c r="B5256" s="63" t="s">
        <v>19</v>
      </c>
      <c r="E5256" s="217">
        <v>604.70000000000005</v>
      </c>
      <c r="F5256" s="9">
        <v>349.1</v>
      </c>
      <c r="G5256" s="9">
        <v>255.4</v>
      </c>
      <c r="H5256" s="217">
        <v>487.10000000000218</v>
      </c>
      <c r="I5256" s="9">
        <v>578.70000000000073</v>
      </c>
      <c r="J5256" s="9">
        <v>570.09999999999127</v>
      </c>
      <c r="K5256" s="9" t="s">
        <v>279</v>
      </c>
      <c r="L5256" s="69"/>
      <c r="M5256" s="67">
        <f t="shared" si="133"/>
        <v>2845.099999999994</v>
      </c>
      <c r="O5256" t="s">
        <v>357</v>
      </c>
      <c r="Q5256" s="3"/>
      <c r="R5256" s="3"/>
      <c r="S5256" s="225"/>
      <c r="T5256" s="63"/>
      <c r="U5256" s="347"/>
      <c r="V5256" s="63"/>
      <c r="W5256" s="63"/>
    </row>
    <row r="5257" spans="1:23" ht="15">
      <c r="A5257" s="28" t="s">
        <v>145</v>
      </c>
      <c r="B5257" s="63" t="s">
        <v>155</v>
      </c>
      <c r="E5257" s="9" t="s">
        <v>279</v>
      </c>
      <c r="F5257" s="9" t="s">
        <v>279</v>
      </c>
      <c r="G5257" s="9">
        <v>510.7</v>
      </c>
      <c r="H5257" s="9">
        <v>427.00000000000364</v>
      </c>
      <c r="I5257" s="9">
        <v>672.59999999999854</v>
      </c>
      <c r="J5257" s="9">
        <v>537.69999999998981</v>
      </c>
      <c r="K5257" s="9">
        <v>575.99999999998545</v>
      </c>
      <c r="L5257" s="69"/>
      <c r="M5257" s="67">
        <f t="shared" si="133"/>
        <v>2723.9999999999773</v>
      </c>
      <c r="Q5257" s="3"/>
      <c r="R5257" s="3"/>
      <c r="S5257" s="63"/>
      <c r="T5257" s="63"/>
      <c r="U5257" s="348"/>
      <c r="V5257" s="63"/>
      <c r="W5257" s="63"/>
    </row>
    <row r="5258" spans="1:23" ht="15">
      <c r="A5258" s="28" t="s">
        <v>146</v>
      </c>
      <c r="B5258" s="63" t="s">
        <v>153</v>
      </c>
      <c r="E5258" s="9" t="s">
        <v>279</v>
      </c>
      <c r="F5258" s="9" t="s">
        <v>279</v>
      </c>
      <c r="G5258" s="9">
        <v>466.2</v>
      </c>
      <c r="H5258" s="9">
        <v>373.60000000000582</v>
      </c>
      <c r="I5258" s="9">
        <v>527.19999999999891</v>
      </c>
      <c r="J5258" s="9">
        <v>510.19999999999709</v>
      </c>
      <c r="K5258" s="217">
        <v>794.40000000000873</v>
      </c>
      <c r="L5258" s="69"/>
      <c r="M5258" s="67">
        <f t="shared" si="133"/>
        <v>2671.6000000000104</v>
      </c>
      <c r="O5258" t="s">
        <v>284</v>
      </c>
      <c r="Q5258" s="3"/>
      <c r="R5258" s="3"/>
      <c r="S5258" s="277"/>
      <c r="T5258" s="63"/>
      <c r="U5258" s="347"/>
      <c r="V5258" s="63"/>
      <c r="W5258" s="63"/>
    </row>
    <row r="5259" spans="1:23" ht="15">
      <c r="A5259" s="28" t="s">
        <v>147</v>
      </c>
      <c r="B5259" s="63" t="s">
        <v>4</v>
      </c>
      <c r="E5259" s="9">
        <v>440.8</v>
      </c>
      <c r="F5259" s="9">
        <v>186.5</v>
      </c>
      <c r="G5259" s="217">
        <v>615</v>
      </c>
      <c r="H5259" s="212">
        <v>590.10000000000582</v>
      </c>
      <c r="I5259" s="214">
        <v>819.70000000000255</v>
      </c>
      <c r="J5259" s="9" t="s">
        <v>279</v>
      </c>
      <c r="K5259" s="9" t="s">
        <v>279</v>
      </c>
      <c r="L5259" s="69"/>
      <c r="M5259" s="67">
        <f t="shared" si="133"/>
        <v>2652.1000000000085</v>
      </c>
      <c r="O5259" t="s">
        <v>1825</v>
      </c>
      <c r="Q5259" s="3"/>
      <c r="R5259" s="216" t="s">
        <v>1820</v>
      </c>
      <c r="S5259" s="63"/>
      <c r="T5259" s="63"/>
      <c r="U5259" s="347"/>
      <c r="V5259" s="63"/>
      <c r="W5259" s="63"/>
    </row>
    <row r="5260" spans="1:23" ht="15">
      <c r="A5260" s="28" t="s">
        <v>151</v>
      </c>
      <c r="B5260" s="63" t="s">
        <v>154</v>
      </c>
      <c r="E5260" s="9" t="s">
        <v>279</v>
      </c>
      <c r="F5260" s="9" t="s">
        <v>279</v>
      </c>
      <c r="G5260" s="9">
        <v>224.8</v>
      </c>
      <c r="H5260" s="9">
        <v>319.39999999999418</v>
      </c>
      <c r="I5260" s="217">
        <v>787.80000000000473</v>
      </c>
      <c r="J5260" s="9">
        <v>562.30000000000291</v>
      </c>
      <c r="K5260" s="217">
        <v>711.90000000000873</v>
      </c>
      <c r="L5260" s="69"/>
      <c r="M5260" s="67">
        <f t="shared" si="133"/>
        <v>2606.2000000000107</v>
      </c>
      <c r="O5260" t="s">
        <v>299</v>
      </c>
      <c r="S5260" s="277"/>
      <c r="T5260" s="63"/>
      <c r="U5260" s="347"/>
      <c r="V5260" s="63"/>
      <c r="W5260" s="63"/>
    </row>
    <row r="5261" spans="1:23" ht="15">
      <c r="A5261" s="28" t="s">
        <v>157</v>
      </c>
      <c r="B5261" s="63" t="s">
        <v>778</v>
      </c>
      <c r="E5261" s="9" t="s">
        <v>279</v>
      </c>
      <c r="F5261" s="9" t="s">
        <v>279</v>
      </c>
      <c r="G5261" s="9" t="s">
        <v>279</v>
      </c>
      <c r="H5261" s="9">
        <v>426.50000000000364</v>
      </c>
      <c r="I5261" s="9">
        <v>766.80000000000291</v>
      </c>
      <c r="J5261" s="9">
        <v>707.99999999999272</v>
      </c>
      <c r="K5261" s="217">
        <v>694.20000000000073</v>
      </c>
      <c r="L5261" s="69"/>
      <c r="M5261" s="67">
        <f t="shared" si="133"/>
        <v>2595.5</v>
      </c>
      <c r="O5261" t="s">
        <v>288</v>
      </c>
      <c r="S5261" s="63"/>
      <c r="T5261" s="63"/>
      <c r="U5261" s="347"/>
      <c r="V5261" s="63"/>
      <c r="W5261" s="63"/>
    </row>
    <row r="5262" spans="1:23" ht="15">
      <c r="A5262" s="28" t="s">
        <v>159</v>
      </c>
      <c r="B5262" s="63" t="s">
        <v>762</v>
      </c>
      <c r="E5262" s="9" t="s">
        <v>279</v>
      </c>
      <c r="F5262" s="9" t="s">
        <v>279</v>
      </c>
      <c r="G5262" s="9" t="s">
        <v>279</v>
      </c>
      <c r="H5262" s="9">
        <v>456.39999999999782</v>
      </c>
      <c r="I5262" s="9">
        <v>755.90000000000146</v>
      </c>
      <c r="J5262" s="9">
        <v>682.09999999999491</v>
      </c>
      <c r="K5262" s="9">
        <v>605.30000000000291</v>
      </c>
      <c r="L5262" s="69"/>
      <c r="M5262" s="67">
        <f t="shared" si="133"/>
        <v>2499.6999999999971</v>
      </c>
      <c r="S5262" s="277"/>
      <c r="T5262" s="63"/>
      <c r="U5262" s="347"/>
      <c r="V5262" s="63"/>
      <c r="W5262" s="63"/>
    </row>
    <row r="5263" spans="1:23" ht="15">
      <c r="A5263" s="28" t="s">
        <v>160</v>
      </c>
      <c r="B5263" s="63" t="s">
        <v>783</v>
      </c>
      <c r="E5263" s="9" t="s">
        <v>279</v>
      </c>
      <c r="F5263" s="9" t="s">
        <v>279</v>
      </c>
      <c r="G5263" s="9" t="s">
        <v>279</v>
      </c>
      <c r="H5263" s="9">
        <v>389.89999999999054</v>
      </c>
      <c r="I5263" s="212">
        <v>816.69999999999709</v>
      </c>
      <c r="J5263" s="9">
        <v>663.799999999992</v>
      </c>
      <c r="K5263" s="9">
        <v>622.30000000001019</v>
      </c>
      <c r="L5263" s="69"/>
      <c r="M5263" s="67">
        <f t="shared" si="133"/>
        <v>2492.6999999999898</v>
      </c>
      <c r="O5263" t="s">
        <v>301</v>
      </c>
      <c r="S5263" s="277"/>
      <c r="T5263" s="63"/>
      <c r="U5263" s="347"/>
      <c r="V5263" s="63"/>
      <c r="W5263" s="63"/>
    </row>
    <row r="5264" spans="1:23" ht="15">
      <c r="A5264" s="28" t="s">
        <v>161</v>
      </c>
      <c r="B5264" s="63" t="s">
        <v>748</v>
      </c>
      <c r="E5264" s="9" t="s">
        <v>279</v>
      </c>
      <c r="F5264" s="9" t="s">
        <v>279</v>
      </c>
      <c r="G5264" s="9" t="s">
        <v>279</v>
      </c>
      <c r="H5264" s="217">
        <v>526.40000000000873</v>
      </c>
      <c r="I5264" s="9">
        <v>685</v>
      </c>
      <c r="J5264" s="9">
        <v>545.70000000001164</v>
      </c>
      <c r="K5264" s="217">
        <v>687.90000000000509</v>
      </c>
      <c r="L5264" s="69"/>
      <c r="M5264" s="67">
        <f t="shared" si="133"/>
        <v>2445.0000000000255</v>
      </c>
      <c r="O5264" t="s">
        <v>290</v>
      </c>
      <c r="S5264" s="277"/>
      <c r="T5264" s="63"/>
      <c r="U5264" s="347"/>
      <c r="V5264" s="63"/>
      <c r="W5264" s="63"/>
    </row>
    <row r="5265" spans="1:23" ht="15">
      <c r="A5265" s="28" t="s">
        <v>163</v>
      </c>
      <c r="B5265" s="63" t="s">
        <v>796</v>
      </c>
      <c r="E5265" s="9" t="s">
        <v>279</v>
      </c>
      <c r="F5265" s="9" t="s">
        <v>279</v>
      </c>
      <c r="G5265" s="9" t="s">
        <v>279</v>
      </c>
      <c r="H5265" s="9">
        <v>412.69999999999709</v>
      </c>
      <c r="I5265" s="9">
        <v>695.10000000000036</v>
      </c>
      <c r="J5265" s="217">
        <v>734.39999999999418</v>
      </c>
      <c r="K5265" s="9">
        <v>482.15000000000509</v>
      </c>
      <c r="L5265" s="69"/>
      <c r="M5265" s="67">
        <f t="shared" si="133"/>
        <v>2324.3499999999967</v>
      </c>
      <c r="O5265" t="s">
        <v>298</v>
      </c>
      <c r="S5265" s="63"/>
      <c r="T5265" s="63"/>
      <c r="U5265" s="347"/>
      <c r="V5265" s="63"/>
      <c r="W5265" s="63"/>
    </row>
    <row r="5266" spans="1:23" ht="15">
      <c r="A5266" s="28" t="s">
        <v>275</v>
      </c>
      <c r="B5266" s="63" t="s">
        <v>156</v>
      </c>
      <c r="E5266" s="9" t="s">
        <v>279</v>
      </c>
      <c r="F5266" s="9" t="s">
        <v>279</v>
      </c>
      <c r="G5266" s="9">
        <v>330.6</v>
      </c>
      <c r="H5266" s="217">
        <v>457.70000000000437</v>
      </c>
      <c r="I5266" s="217">
        <v>787.29999999999927</v>
      </c>
      <c r="J5266" s="9">
        <v>492.40000000000509</v>
      </c>
      <c r="K5266" s="9">
        <v>248.90000000000873</v>
      </c>
      <c r="L5266" s="69"/>
      <c r="M5266" s="67">
        <f t="shared" si="133"/>
        <v>2316.9000000000174</v>
      </c>
      <c r="O5266" t="s">
        <v>337</v>
      </c>
      <c r="Q5266" s="3"/>
      <c r="R5266" s="3"/>
      <c r="S5266" s="63"/>
      <c r="T5266" s="63"/>
      <c r="U5266" s="347"/>
      <c r="V5266" s="63"/>
      <c r="W5266" s="63"/>
    </row>
    <row r="5267" spans="1:23" ht="15">
      <c r="A5267" s="28" t="s">
        <v>276</v>
      </c>
      <c r="B5267" s="63" t="s">
        <v>763</v>
      </c>
      <c r="E5267" s="9" t="s">
        <v>279</v>
      </c>
      <c r="F5267" s="9" t="s">
        <v>279</v>
      </c>
      <c r="G5267" s="9" t="s">
        <v>279</v>
      </c>
      <c r="H5267" s="9">
        <v>283.69999999999345</v>
      </c>
      <c r="I5267" s="9">
        <v>605.30000000000109</v>
      </c>
      <c r="J5267" s="212">
        <v>865</v>
      </c>
      <c r="K5267" s="9">
        <v>552.09999999999491</v>
      </c>
      <c r="L5267" s="69"/>
      <c r="M5267" s="67">
        <f t="shared" si="133"/>
        <v>2306.0999999999894</v>
      </c>
      <c r="O5267" t="s">
        <v>301</v>
      </c>
      <c r="S5267" s="225"/>
      <c r="T5267" s="63"/>
      <c r="U5267" s="347"/>
      <c r="V5267" s="63"/>
      <c r="W5267" s="63"/>
    </row>
    <row r="5268" spans="1:23" ht="15">
      <c r="A5268" s="28" t="s">
        <v>277</v>
      </c>
      <c r="B5268" s="63" t="s">
        <v>788</v>
      </c>
      <c r="E5268" s="9" t="s">
        <v>279</v>
      </c>
      <c r="F5268" s="9" t="s">
        <v>279</v>
      </c>
      <c r="G5268" s="9" t="s">
        <v>279</v>
      </c>
      <c r="H5268" s="9">
        <v>359.30000000000655</v>
      </c>
      <c r="I5268" s="9">
        <v>570.20000000000073</v>
      </c>
      <c r="J5268" s="9">
        <v>444.49999999999636</v>
      </c>
      <c r="K5268" s="212">
        <v>896.799999999992</v>
      </c>
      <c r="L5268" s="69"/>
      <c r="M5268" s="67">
        <f t="shared" ref="M5268:M5299" si="134">SUM(E5268:K5268)</f>
        <v>2270.7999999999956</v>
      </c>
      <c r="O5268" t="s">
        <v>301</v>
      </c>
      <c r="S5268" s="63"/>
      <c r="T5268" s="63"/>
      <c r="U5268" s="347"/>
      <c r="V5268" s="63"/>
      <c r="W5268" s="63"/>
    </row>
    <row r="5269" spans="1:23" ht="15">
      <c r="A5269" s="28" t="s">
        <v>278</v>
      </c>
      <c r="B5269" s="63" t="s">
        <v>757</v>
      </c>
      <c r="E5269" s="9" t="s">
        <v>279</v>
      </c>
      <c r="F5269" s="9" t="s">
        <v>279</v>
      </c>
      <c r="G5269" s="9" t="s">
        <v>279</v>
      </c>
      <c r="H5269" s="9">
        <v>424.10000000000582</v>
      </c>
      <c r="I5269" s="9">
        <v>596.54999999999927</v>
      </c>
      <c r="J5269" s="217">
        <v>767.90000000000509</v>
      </c>
      <c r="K5269" s="9">
        <v>465.15000000000873</v>
      </c>
      <c r="L5269" s="69"/>
      <c r="M5269" s="67">
        <f t="shared" si="134"/>
        <v>2253.7000000000189</v>
      </c>
      <c r="O5269" t="s">
        <v>285</v>
      </c>
      <c r="S5269" s="277"/>
      <c r="T5269" s="63"/>
      <c r="U5269" s="347"/>
      <c r="V5269" s="63"/>
      <c r="W5269" s="63"/>
    </row>
    <row r="5270" spans="1:23" ht="15">
      <c r="A5270" s="28" t="s">
        <v>735</v>
      </c>
      <c r="B5270" s="63" t="s">
        <v>782</v>
      </c>
      <c r="E5270" s="9" t="s">
        <v>279</v>
      </c>
      <c r="F5270" s="9" t="s">
        <v>279</v>
      </c>
      <c r="G5270" s="9" t="s">
        <v>279</v>
      </c>
      <c r="H5270" s="9">
        <v>305.00000000000728</v>
      </c>
      <c r="I5270" s="9">
        <v>722.600000000004</v>
      </c>
      <c r="J5270" s="217">
        <v>711.1000000000131</v>
      </c>
      <c r="K5270" s="9">
        <v>513.84999999998763</v>
      </c>
      <c r="L5270" s="69"/>
      <c r="M5270" s="67">
        <f t="shared" si="134"/>
        <v>2252.550000000012</v>
      </c>
      <c r="O5270" t="s">
        <v>294</v>
      </c>
      <c r="S5270" s="63"/>
      <c r="T5270" s="63"/>
      <c r="U5270" s="347"/>
      <c r="V5270" s="63"/>
      <c r="W5270" s="63"/>
    </row>
    <row r="5271" spans="1:23" ht="15">
      <c r="A5271" s="28" t="s">
        <v>736</v>
      </c>
      <c r="B5271" s="63" t="s">
        <v>779</v>
      </c>
      <c r="E5271" s="9" t="s">
        <v>279</v>
      </c>
      <c r="F5271" s="9" t="s">
        <v>279</v>
      </c>
      <c r="G5271" s="9" t="s">
        <v>279</v>
      </c>
      <c r="H5271" s="9">
        <v>159.59999999999854</v>
      </c>
      <c r="I5271" s="217">
        <v>802.70000000000437</v>
      </c>
      <c r="J5271" s="9">
        <v>686.69999999998981</v>
      </c>
      <c r="K5271" s="9">
        <v>565.30000000001019</v>
      </c>
      <c r="L5271" s="69"/>
      <c r="M5271" s="67">
        <f t="shared" si="134"/>
        <v>2214.3000000000029</v>
      </c>
      <c r="O5271" t="s">
        <v>284</v>
      </c>
      <c r="S5271" s="28"/>
      <c r="T5271" s="63"/>
      <c r="U5271" s="348"/>
      <c r="V5271" s="63"/>
      <c r="W5271" s="63"/>
    </row>
    <row r="5272" spans="1:23" ht="15">
      <c r="A5272" s="28" t="s">
        <v>737</v>
      </c>
      <c r="B5272" s="63" t="s">
        <v>790</v>
      </c>
      <c r="E5272" s="9" t="s">
        <v>279</v>
      </c>
      <c r="F5272" s="9" t="s">
        <v>279</v>
      </c>
      <c r="G5272" s="9" t="s">
        <v>279</v>
      </c>
      <c r="H5272" s="9">
        <v>300.89999999999054</v>
      </c>
      <c r="I5272" s="9">
        <v>596.80000000000109</v>
      </c>
      <c r="J5272" s="217">
        <v>776.29999999999563</v>
      </c>
      <c r="K5272" s="9">
        <v>538.19999999998981</v>
      </c>
      <c r="L5272" s="69"/>
      <c r="M5272" s="67">
        <f t="shared" si="134"/>
        <v>2212.1999999999771</v>
      </c>
      <c r="O5272" t="s">
        <v>284</v>
      </c>
      <c r="S5272" s="63"/>
      <c r="T5272" s="63"/>
      <c r="U5272" s="347"/>
      <c r="V5272" s="63"/>
      <c r="W5272" s="63"/>
    </row>
    <row r="5273" spans="1:23" ht="15">
      <c r="A5273" s="28" t="s">
        <v>739</v>
      </c>
      <c r="B5273" s="225" t="s">
        <v>1662</v>
      </c>
      <c r="C5273" s="3"/>
      <c r="D5273" s="3"/>
      <c r="E5273" s="9" t="s">
        <v>279</v>
      </c>
      <c r="F5273" s="9" t="s">
        <v>279</v>
      </c>
      <c r="G5273" s="9" t="s">
        <v>279</v>
      </c>
      <c r="H5273" s="9" t="s">
        <v>279</v>
      </c>
      <c r="I5273" s="217">
        <v>782.19999999999891</v>
      </c>
      <c r="J5273" s="217">
        <v>725.29999999998836</v>
      </c>
      <c r="K5273" s="217">
        <v>693.30000000000655</v>
      </c>
      <c r="L5273" s="69"/>
      <c r="M5273" s="67">
        <f t="shared" si="134"/>
        <v>2200.7999999999938</v>
      </c>
      <c r="O5273" t="s">
        <v>1218</v>
      </c>
      <c r="S5273" s="277"/>
      <c r="T5273" s="63"/>
      <c r="U5273" s="348"/>
      <c r="V5273" s="63"/>
      <c r="W5273" s="63"/>
    </row>
    <row r="5274" spans="1:23" ht="15">
      <c r="A5274" s="28" t="s">
        <v>745</v>
      </c>
      <c r="B5274" s="63" t="s">
        <v>35</v>
      </c>
      <c r="E5274" s="9">
        <v>271</v>
      </c>
      <c r="F5274" s="9">
        <v>490.3</v>
      </c>
      <c r="G5274" s="9">
        <v>581.9</v>
      </c>
      <c r="H5274" s="9">
        <v>330.20000000000073</v>
      </c>
      <c r="I5274" s="9">
        <v>483.19999999999891</v>
      </c>
      <c r="J5274" s="9" t="s">
        <v>279</v>
      </c>
      <c r="K5274" s="9" t="s">
        <v>279</v>
      </c>
      <c r="L5274" s="69"/>
      <c r="M5274" s="67">
        <f t="shared" si="134"/>
        <v>2156.5999999999995</v>
      </c>
      <c r="Q5274" s="3"/>
      <c r="R5274" s="3"/>
      <c r="S5274" s="277"/>
      <c r="T5274" s="63"/>
      <c r="U5274" s="348"/>
      <c r="V5274" s="63"/>
      <c r="W5274" s="63"/>
    </row>
    <row r="5275" spans="1:23" ht="15">
      <c r="A5275" s="28" t="s">
        <v>747</v>
      </c>
      <c r="B5275" s="63" t="s">
        <v>734</v>
      </c>
      <c r="E5275" s="9" t="s">
        <v>279</v>
      </c>
      <c r="F5275" s="9" t="s">
        <v>279</v>
      </c>
      <c r="G5275" s="9" t="s">
        <v>279</v>
      </c>
      <c r="H5275" s="9">
        <v>433.59999999999854</v>
      </c>
      <c r="I5275" s="9">
        <v>709.70000000000255</v>
      </c>
      <c r="J5275" s="9">
        <v>478.50000000000364</v>
      </c>
      <c r="K5275" s="9">
        <v>503.20000000001164</v>
      </c>
      <c r="L5275" s="69"/>
      <c r="M5275" s="67">
        <f t="shared" si="134"/>
        <v>2125.0000000000164</v>
      </c>
      <c r="S5275" s="225"/>
      <c r="T5275" s="63"/>
      <c r="U5275" s="348"/>
      <c r="V5275" s="63"/>
      <c r="W5275" s="63"/>
    </row>
    <row r="5276" spans="1:23" ht="15">
      <c r="A5276" s="28" t="s">
        <v>750</v>
      </c>
      <c r="B5276" s="229" t="s">
        <v>1661</v>
      </c>
      <c r="C5276" s="3"/>
      <c r="D5276" s="3"/>
      <c r="E5276" s="9" t="s">
        <v>279</v>
      </c>
      <c r="F5276" s="9" t="s">
        <v>279</v>
      </c>
      <c r="G5276" s="9" t="s">
        <v>279</v>
      </c>
      <c r="H5276" s="9" t="s">
        <v>279</v>
      </c>
      <c r="I5276" s="213">
        <v>811.10000000000218</v>
      </c>
      <c r="J5276" s="213">
        <v>825.29999999999927</v>
      </c>
      <c r="K5276" s="9">
        <v>480.19999999999345</v>
      </c>
      <c r="L5276" s="69"/>
      <c r="M5276" s="67">
        <f t="shared" si="134"/>
        <v>2116.5999999999949</v>
      </c>
      <c r="O5276" t="s">
        <v>358</v>
      </c>
      <c r="S5276" s="63"/>
      <c r="T5276" s="63"/>
      <c r="U5276" s="348"/>
      <c r="V5276" s="63"/>
      <c r="W5276" s="63"/>
    </row>
    <row r="5277" spans="1:23" ht="15">
      <c r="A5277" s="28" t="s">
        <v>751</v>
      </c>
      <c r="B5277" s="63" t="s">
        <v>771</v>
      </c>
      <c r="E5277" s="9" t="s">
        <v>279</v>
      </c>
      <c r="F5277" s="9" t="s">
        <v>279</v>
      </c>
      <c r="G5277" s="9" t="s">
        <v>279</v>
      </c>
      <c r="H5277" s="9">
        <v>419.30000000000655</v>
      </c>
      <c r="I5277" s="9">
        <v>643.10000000000036</v>
      </c>
      <c r="J5277" s="9">
        <v>634.10000000000218</v>
      </c>
      <c r="K5277" s="9">
        <v>376.6000000000131</v>
      </c>
      <c r="L5277" s="69"/>
      <c r="M5277" s="67">
        <f t="shared" si="134"/>
        <v>2073.1000000000222</v>
      </c>
      <c r="S5277" s="63"/>
      <c r="T5277" s="63"/>
      <c r="U5277" s="347"/>
      <c r="V5277" s="63"/>
      <c r="W5277" s="63"/>
    </row>
    <row r="5278" spans="1:23" ht="15">
      <c r="A5278" s="28" t="s">
        <v>754</v>
      </c>
      <c r="B5278" s="63" t="s">
        <v>749</v>
      </c>
      <c r="E5278" s="9" t="s">
        <v>279</v>
      </c>
      <c r="F5278" s="9" t="s">
        <v>279</v>
      </c>
      <c r="G5278" s="9" t="s">
        <v>279</v>
      </c>
      <c r="H5278" s="9">
        <v>246.29999999999927</v>
      </c>
      <c r="I5278" s="9">
        <v>754.10000000000218</v>
      </c>
      <c r="J5278" s="9">
        <v>527.79999999999563</v>
      </c>
      <c r="K5278" s="9">
        <v>533.79999999999563</v>
      </c>
      <c r="L5278" s="69"/>
      <c r="M5278" s="67">
        <f t="shared" si="134"/>
        <v>2061.9999999999927</v>
      </c>
      <c r="S5278" s="277"/>
      <c r="T5278" s="63"/>
      <c r="U5278" s="347"/>
      <c r="V5278" s="63"/>
      <c r="W5278" s="63"/>
    </row>
    <row r="5279" spans="1:23" ht="15">
      <c r="A5279" s="28" t="s">
        <v>756</v>
      </c>
      <c r="B5279" s="63" t="s">
        <v>800</v>
      </c>
      <c r="E5279" s="9" t="s">
        <v>279</v>
      </c>
      <c r="F5279" s="9" t="s">
        <v>279</v>
      </c>
      <c r="G5279" s="9" t="s">
        <v>279</v>
      </c>
      <c r="H5279" s="9">
        <v>325.70000000000437</v>
      </c>
      <c r="I5279" s="9">
        <v>580.60000000000036</v>
      </c>
      <c r="J5279" s="9">
        <v>563.69999999999345</v>
      </c>
      <c r="K5279" s="9">
        <v>581.00000000000728</v>
      </c>
      <c r="L5279" s="69"/>
      <c r="M5279" s="67">
        <f t="shared" si="134"/>
        <v>2051.0000000000055</v>
      </c>
      <c r="S5279" s="277"/>
      <c r="T5279" s="63"/>
      <c r="U5279" s="348"/>
      <c r="V5279" s="63"/>
      <c r="W5279" s="63"/>
    </row>
    <row r="5280" spans="1:23" ht="15">
      <c r="A5280" s="28" t="s">
        <v>761</v>
      </c>
      <c r="B5280" s="63" t="s">
        <v>738</v>
      </c>
      <c r="E5280" s="9" t="s">
        <v>279</v>
      </c>
      <c r="F5280" s="9" t="s">
        <v>279</v>
      </c>
      <c r="G5280" s="9" t="s">
        <v>279</v>
      </c>
      <c r="H5280" s="9">
        <v>333.10000000000582</v>
      </c>
      <c r="I5280" s="9">
        <v>468.10000000000036</v>
      </c>
      <c r="J5280" s="9">
        <v>670.29999999998836</v>
      </c>
      <c r="K5280" s="9">
        <v>513.3999999999869</v>
      </c>
      <c r="L5280" s="69"/>
      <c r="M5280" s="67">
        <f t="shared" si="134"/>
        <v>1984.8999999999814</v>
      </c>
      <c r="S5280" s="225"/>
      <c r="T5280" s="63"/>
      <c r="U5280" s="347"/>
      <c r="V5280" s="63"/>
      <c r="W5280" s="63"/>
    </row>
    <row r="5281" spans="1:23" ht="15">
      <c r="A5281" s="28" t="s">
        <v>765</v>
      </c>
      <c r="B5281" s="63" t="s">
        <v>746</v>
      </c>
      <c r="E5281" s="9" t="s">
        <v>279</v>
      </c>
      <c r="F5281" s="9" t="s">
        <v>279</v>
      </c>
      <c r="G5281" s="9" t="s">
        <v>279</v>
      </c>
      <c r="H5281" s="217">
        <v>478.79999999998836</v>
      </c>
      <c r="I5281" s="9">
        <v>552.35000000000036</v>
      </c>
      <c r="J5281" s="9">
        <v>458.200000000008</v>
      </c>
      <c r="K5281" s="9">
        <v>490.65000000000146</v>
      </c>
      <c r="L5281" s="69"/>
      <c r="M5281" s="67">
        <f t="shared" si="134"/>
        <v>1979.9999999999982</v>
      </c>
      <c r="O5281" t="s">
        <v>288</v>
      </c>
      <c r="S5281" s="225"/>
      <c r="T5281" s="63"/>
      <c r="U5281" s="347"/>
      <c r="V5281" s="63"/>
      <c r="W5281" s="63"/>
    </row>
    <row r="5282" spans="1:23" ht="15">
      <c r="A5282" s="28" t="s">
        <v>766</v>
      </c>
      <c r="B5282" s="63" t="s">
        <v>753</v>
      </c>
      <c r="E5282" s="9" t="s">
        <v>279</v>
      </c>
      <c r="F5282" s="9" t="s">
        <v>279</v>
      </c>
      <c r="G5282" s="9" t="s">
        <v>279</v>
      </c>
      <c r="H5282" s="9">
        <v>277.40000000000873</v>
      </c>
      <c r="I5282" s="9">
        <v>770.70000000000073</v>
      </c>
      <c r="J5282" s="9">
        <v>396.30000000000655</v>
      </c>
      <c r="K5282" s="9">
        <v>525.69999999998981</v>
      </c>
      <c r="L5282" s="69"/>
      <c r="M5282" s="67">
        <f t="shared" si="134"/>
        <v>1970.1000000000058</v>
      </c>
      <c r="S5282" s="225"/>
      <c r="T5282" s="63"/>
      <c r="U5282" s="347"/>
      <c r="V5282" s="63"/>
      <c r="W5282" s="63"/>
    </row>
    <row r="5283" spans="1:23" ht="15">
      <c r="A5283" s="28" t="s">
        <v>767</v>
      </c>
      <c r="B5283" s="63" t="s">
        <v>764</v>
      </c>
      <c r="E5283" s="9" t="s">
        <v>279</v>
      </c>
      <c r="F5283" s="9" t="s">
        <v>279</v>
      </c>
      <c r="G5283" s="9" t="s">
        <v>279</v>
      </c>
      <c r="H5283" s="9">
        <v>286.50000000000364</v>
      </c>
      <c r="I5283" s="9">
        <v>438.70000000000618</v>
      </c>
      <c r="J5283" s="9">
        <v>565.49999999999636</v>
      </c>
      <c r="K5283" s="9">
        <v>570.09999999999854</v>
      </c>
      <c r="L5283" s="69"/>
      <c r="M5283" s="67">
        <f t="shared" si="134"/>
        <v>1860.8000000000047</v>
      </c>
      <c r="S5283" s="277"/>
      <c r="T5283" s="63"/>
      <c r="U5283" s="348"/>
      <c r="V5283" s="63"/>
      <c r="W5283" s="63"/>
    </row>
    <row r="5284" spans="1:23" ht="15">
      <c r="A5284" s="28" t="s">
        <v>773</v>
      </c>
      <c r="B5284" s="229" t="s">
        <v>1660</v>
      </c>
      <c r="C5284" s="3"/>
      <c r="D5284" s="3"/>
      <c r="E5284" s="9" t="s">
        <v>279</v>
      </c>
      <c r="F5284" s="9" t="s">
        <v>279</v>
      </c>
      <c r="G5284" s="9" t="s">
        <v>279</v>
      </c>
      <c r="H5284" s="9" t="s">
        <v>279</v>
      </c>
      <c r="I5284" s="9">
        <v>649.79999999999563</v>
      </c>
      <c r="J5284" s="9">
        <v>699.49999999999636</v>
      </c>
      <c r="K5284" s="9">
        <v>481.64999999999418</v>
      </c>
      <c r="L5284" s="69"/>
      <c r="M5284" s="67">
        <f t="shared" si="134"/>
        <v>1830.9499999999862</v>
      </c>
      <c r="S5284" s="63"/>
      <c r="T5284" s="63"/>
      <c r="U5284" s="347"/>
      <c r="V5284" s="63"/>
      <c r="W5284" s="63"/>
    </row>
    <row r="5285" spans="1:23" ht="15">
      <c r="A5285" s="28" t="s">
        <v>781</v>
      </c>
      <c r="B5285" s="229" t="s">
        <v>1647</v>
      </c>
      <c r="C5285" s="3"/>
      <c r="D5285" s="3"/>
      <c r="E5285" s="9" t="s">
        <v>279</v>
      </c>
      <c r="F5285" s="9" t="s">
        <v>279</v>
      </c>
      <c r="G5285" s="9" t="s">
        <v>279</v>
      </c>
      <c r="H5285" s="9" t="s">
        <v>279</v>
      </c>
      <c r="I5285" s="9">
        <v>492.70000000000073</v>
      </c>
      <c r="J5285" s="217">
        <v>726.79999999999563</v>
      </c>
      <c r="K5285" s="9">
        <v>611.39999999999782</v>
      </c>
      <c r="L5285" s="69"/>
      <c r="M5285" s="67">
        <f t="shared" si="134"/>
        <v>1830.8999999999942</v>
      </c>
      <c r="O5285" t="s">
        <v>293</v>
      </c>
      <c r="S5285" s="277"/>
      <c r="T5285" s="63"/>
      <c r="U5285" s="347"/>
      <c r="V5285" s="63"/>
      <c r="W5285" s="63"/>
    </row>
    <row r="5286" spans="1:23" ht="15">
      <c r="A5286" s="28" t="s">
        <v>785</v>
      </c>
      <c r="B5286" s="63" t="s">
        <v>29</v>
      </c>
      <c r="E5286" s="217">
        <v>557.29999999999995</v>
      </c>
      <c r="F5286" s="9">
        <v>451.2</v>
      </c>
      <c r="G5286" s="9">
        <v>464</v>
      </c>
      <c r="H5286" s="9" t="s">
        <v>279</v>
      </c>
      <c r="I5286" s="9" t="s">
        <v>279</v>
      </c>
      <c r="J5286" s="9">
        <v>345.79999999999927</v>
      </c>
      <c r="K5286" s="9" t="s">
        <v>279</v>
      </c>
      <c r="L5286" s="69"/>
      <c r="M5286" s="67">
        <f t="shared" si="134"/>
        <v>1818.2999999999993</v>
      </c>
      <c r="O5286" t="s">
        <v>289</v>
      </c>
      <c r="Q5286" s="3"/>
      <c r="R5286" s="3"/>
      <c r="S5286" s="63"/>
      <c r="T5286" s="63"/>
      <c r="U5286" s="348"/>
      <c r="V5286" s="63"/>
      <c r="W5286" s="63"/>
    </row>
    <row r="5287" spans="1:23" ht="15">
      <c r="A5287" s="28" t="s">
        <v>786</v>
      </c>
      <c r="B5287" s="63" t="s">
        <v>755</v>
      </c>
      <c r="E5287" s="9" t="s">
        <v>279</v>
      </c>
      <c r="F5287" s="9" t="s">
        <v>279</v>
      </c>
      <c r="G5287" s="9" t="s">
        <v>279</v>
      </c>
      <c r="H5287" s="9">
        <v>131.80000000000291</v>
      </c>
      <c r="I5287" s="9">
        <v>600.59999999999673</v>
      </c>
      <c r="J5287" s="9">
        <v>411.79999999999927</v>
      </c>
      <c r="K5287" s="9">
        <v>650.25000000000728</v>
      </c>
      <c r="L5287" s="69"/>
      <c r="M5287" s="67">
        <f t="shared" si="134"/>
        <v>1794.4500000000062</v>
      </c>
      <c r="S5287" s="63"/>
      <c r="T5287" s="63"/>
      <c r="U5287" s="347"/>
      <c r="V5287" s="63"/>
      <c r="W5287" s="63"/>
    </row>
    <row r="5288" spans="1:23" ht="15">
      <c r="A5288" s="28" t="s">
        <v>787</v>
      </c>
      <c r="B5288" s="63" t="s">
        <v>733</v>
      </c>
      <c r="E5288" s="9" t="s">
        <v>279</v>
      </c>
      <c r="F5288" s="9" t="s">
        <v>279</v>
      </c>
      <c r="G5288" s="9" t="s">
        <v>279</v>
      </c>
      <c r="H5288" s="9">
        <v>300.20000000000073</v>
      </c>
      <c r="I5288" s="9">
        <v>477.39999999999782</v>
      </c>
      <c r="J5288" s="9">
        <v>524.09999999999127</v>
      </c>
      <c r="K5288" s="9">
        <v>482.89999999999418</v>
      </c>
      <c r="L5288" s="69"/>
      <c r="M5288" s="67">
        <f t="shared" si="134"/>
        <v>1784.599999999984</v>
      </c>
      <c r="S5288" s="63"/>
      <c r="T5288" s="63"/>
      <c r="U5288" s="347"/>
      <c r="V5288" s="63"/>
      <c r="W5288" s="63"/>
    </row>
    <row r="5289" spans="1:23" ht="15">
      <c r="A5289" s="28" t="s">
        <v>793</v>
      </c>
      <c r="B5289" s="229" t="s">
        <v>1656</v>
      </c>
      <c r="C5289" s="3"/>
      <c r="D5289" s="3"/>
      <c r="E5289" s="9" t="s">
        <v>279</v>
      </c>
      <c r="F5289" s="9" t="s">
        <v>279</v>
      </c>
      <c r="G5289" s="9" t="s">
        <v>279</v>
      </c>
      <c r="H5289" s="9" t="s">
        <v>279</v>
      </c>
      <c r="I5289" s="9">
        <v>462.84999999999854</v>
      </c>
      <c r="J5289" s="9">
        <v>623.49999999999636</v>
      </c>
      <c r="K5289" s="9">
        <v>676.65000000000146</v>
      </c>
      <c r="L5289" s="69"/>
      <c r="M5289" s="67">
        <f t="shared" si="134"/>
        <v>1762.9999999999964</v>
      </c>
      <c r="S5289" s="28"/>
      <c r="T5289" s="63"/>
      <c r="U5289" s="347"/>
      <c r="V5289" s="63"/>
      <c r="W5289" s="63"/>
    </row>
    <row r="5290" spans="1:23" ht="15">
      <c r="A5290" s="28" t="s">
        <v>794</v>
      </c>
      <c r="B5290" s="229" t="s">
        <v>1652</v>
      </c>
      <c r="C5290" s="3"/>
      <c r="D5290" s="3"/>
      <c r="E5290" s="9" t="s">
        <v>279</v>
      </c>
      <c r="F5290" s="9" t="s">
        <v>279</v>
      </c>
      <c r="G5290" s="9" t="s">
        <v>279</v>
      </c>
      <c r="H5290" s="9" t="s">
        <v>279</v>
      </c>
      <c r="I5290" s="9">
        <v>509.79999999999745</v>
      </c>
      <c r="J5290" s="217">
        <v>718.80000000000291</v>
      </c>
      <c r="K5290" s="9">
        <v>505.19999999999709</v>
      </c>
      <c r="L5290" s="69"/>
      <c r="M5290" s="67">
        <f t="shared" si="134"/>
        <v>1733.7999999999975</v>
      </c>
      <c r="O5290" t="s">
        <v>289</v>
      </c>
      <c r="S5290" s="63"/>
      <c r="T5290" s="63"/>
      <c r="U5290" s="347"/>
      <c r="V5290" s="63"/>
      <c r="W5290" s="63"/>
    </row>
    <row r="5291" spans="1:23" ht="15">
      <c r="A5291" s="28" t="s">
        <v>795</v>
      </c>
      <c r="B5291" s="229" t="s">
        <v>1659</v>
      </c>
      <c r="C5291" s="3"/>
      <c r="D5291" s="3"/>
      <c r="E5291" s="9" t="s">
        <v>279</v>
      </c>
      <c r="F5291" s="9" t="s">
        <v>279</v>
      </c>
      <c r="G5291" s="9" t="s">
        <v>279</v>
      </c>
      <c r="H5291" s="9" t="s">
        <v>279</v>
      </c>
      <c r="I5291" s="9">
        <v>545.15000000000146</v>
      </c>
      <c r="J5291" s="9">
        <v>615.59999999999854</v>
      </c>
      <c r="K5291" s="9">
        <v>538.69999999998618</v>
      </c>
      <c r="L5291" s="69"/>
      <c r="M5291" s="67">
        <f t="shared" si="134"/>
        <v>1699.4499999999862</v>
      </c>
      <c r="S5291" s="225"/>
      <c r="T5291" s="63"/>
      <c r="U5291" s="347"/>
      <c r="V5291" s="63"/>
      <c r="W5291" s="63"/>
    </row>
    <row r="5292" spans="1:23" ht="15">
      <c r="A5292" s="28" t="s">
        <v>797</v>
      </c>
      <c r="B5292" s="229" t="s">
        <v>1654</v>
      </c>
      <c r="C5292" s="3"/>
      <c r="D5292" s="3"/>
      <c r="E5292" s="9" t="s">
        <v>279</v>
      </c>
      <c r="F5292" s="9" t="s">
        <v>279</v>
      </c>
      <c r="G5292" s="9" t="s">
        <v>279</v>
      </c>
      <c r="H5292" s="9" t="s">
        <v>279</v>
      </c>
      <c r="I5292" s="9">
        <v>535.79999999999745</v>
      </c>
      <c r="J5292" s="9">
        <v>495.5</v>
      </c>
      <c r="K5292" s="9">
        <v>579.80000000000655</v>
      </c>
      <c r="L5292" s="69"/>
      <c r="M5292" s="67">
        <f t="shared" si="134"/>
        <v>1611.100000000004</v>
      </c>
      <c r="S5292" s="63"/>
      <c r="T5292" s="63"/>
      <c r="U5292" s="347"/>
      <c r="V5292" s="63"/>
      <c r="W5292" s="63"/>
    </row>
    <row r="5293" spans="1:23" ht="15">
      <c r="A5293" s="28" t="s">
        <v>798</v>
      </c>
      <c r="B5293" s="229" t="s">
        <v>1653</v>
      </c>
      <c r="C5293" s="3"/>
      <c r="D5293" s="3"/>
      <c r="E5293" s="9" t="s">
        <v>279</v>
      </c>
      <c r="F5293" s="9" t="s">
        <v>279</v>
      </c>
      <c r="G5293" s="9" t="s">
        <v>279</v>
      </c>
      <c r="H5293" s="9" t="s">
        <v>279</v>
      </c>
      <c r="I5293" s="9">
        <v>553.59999999999854</v>
      </c>
      <c r="J5293" s="9">
        <v>507.89999999999782</v>
      </c>
      <c r="K5293" s="9">
        <v>538.80000000000291</v>
      </c>
      <c r="L5293" s="69"/>
      <c r="M5293" s="67">
        <f t="shared" si="134"/>
        <v>1600.2999999999993</v>
      </c>
      <c r="S5293" s="277"/>
      <c r="T5293" s="63"/>
      <c r="U5293" s="348"/>
      <c r="V5293" s="63"/>
      <c r="W5293" s="63"/>
    </row>
    <row r="5294" spans="1:23" ht="15">
      <c r="A5294" s="28" t="s">
        <v>799</v>
      </c>
      <c r="B5294" s="229" t="s">
        <v>1643</v>
      </c>
      <c r="C5294" s="3"/>
      <c r="D5294" s="3"/>
      <c r="E5294" s="9" t="s">
        <v>279</v>
      </c>
      <c r="F5294" s="9" t="s">
        <v>279</v>
      </c>
      <c r="G5294" s="9" t="s">
        <v>279</v>
      </c>
      <c r="H5294" s="9" t="s">
        <v>279</v>
      </c>
      <c r="I5294" s="9">
        <v>383.80000000000109</v>
      </c>
      <c r="J5294" s="9">
        <v>646.99999999999636</v>
      </c>
      <c r="K5294" s="9">
        <v>541.49999999999636</v>
      </c>
      <c r="L5294" s="69"/>
      <c r="M5294" s="67">
        <f t="shared" si="134"/>
        <v>1572.2999999999938</v>
      </c>
      <c r="S5294" s="63"/>
      <c r="T5294" s="63"/>
      <c r="U5294" s="347"/>
      <c r="V5294" s="63"/>
      <c r="W5294" s="63"/>
    </row>
    <row r="5295" spans="1:23" ht="15">
      <c r="A5295" s="28" t="s">
        <v>802</v>
      </c>
      <c r="B5295" s="229" t="s">
        <v>1645</v>
      </c>
      <c r="C5295" s="3"/>
      <c r="D5295" s="3"/>
      <c r="E5295" s="9" t="s">
        <v>279</v>
      </c>
      <c r="F5295" s="9" t="s">
        <v>279</v>
      </c>
      <c r="G5295" s="9" t="s">
        <v>279</v>
      </c>
      <c r="H5295" s="9" t="s">
        <v>279</v>
      </c>
      <c r="I5295" s="9">
        <v>543.19999999999891</v>
      </c>
      <c r="J5295" s="214">
        <v>930.40000000000509</v>
      </c>
      <c r="K5295" s="9" t="s">
        <v>279</v>
      </c>
      <c r="L5295" s="69"/>
      <c r="M5295" s="67">
        <f t="shared" si="134"/>
        <v>1473.600000000004</v>
      </c>
      <c r="O5295" t="s">
        <v>282</v>
      </c>
      <c r="R5295" s="216" t="s">
        <v>1820</v>
      </c>
      <c r="S5295" s="63"/>
      <c r="T5295" s="63"/>
      <c r="U5295" s="348"/>
      <c r="V5295" s="63"/>
      <c r="W5295" s="63"/>
    </row>
    <row r="5296" spans="1:23" ht="15">
      <c r="A5296" s="28" t="s">
        <v>896</v>
      </c>
      <c r="B5296" s="229" t="s">
        <v>1655</v>
      </c>
      <c r="C5296" s="3"/>
      <c r="D5296" s="3"/>
      <c r="E5296" s="9" t="s">
        <v>279</v>
      </c>
      <c r="F5296" s="9" t="s">
        <v>279</v>
      </c>
      <c r="G5296" s="9" t="s">
        <v>279</v>
      </c>
      <c r="H5296" s="9" t="s">
        <v>279</v>
      </c>
      <c r="I5296" s="9">
        <v>438.39999999999782</v>
      </c>
      <c r="J5296" s="9">
        <v>541.29999999999563</v>
      </c>
      <c r="K5296" s="9">
        <v>493.45000000001164</v>
      </c>
      <c r="L5296" s="69"/>
      <c r="M5296" s="67">
        <f t="shared" si="134"/>
        <v>1473.1500000000051</v>
      </c>
      <c r="S5296" s="277"/>
      <c r="T5296" s="63"/>
      <c r="U5296" s="348"/>
      <c r="V5296" s="63"/>
      <c r="W5296" s="63"/>
    </row>
    <row r="5297" spans="1:23" ht="15">
      <c r="A5297" s="28" t="s">
        <v>897</v>
      </c>
      <c r="B5297" s="63" t="s">
        <v>158</v>
      </c>
      <c r="E5297" s="9" t="s">
        <v>279</v>
      </c>
      <c r="F5297" s="9" t="s">
        <v>279</v>
      </c>
      <c r="G5297" s="9">
        <v>455.6</v>
      </c>
      <c r="H5297" s="9">
        <v>291.99999999999272</v>
      </c>
      <c r="I5297" s="9">
        <v>700.30000000000109</v>
      </c>
      <c r="J5297" s="9" t="s">
        <v>279</v>
      </c>
      <c r="K5297" s="9" t="s">
        <v>279</v>
      </c>
      <c r="L5297" s="69"/>
      <c r="M5297" s="67">
        <f t="shared" si="134"/>
        <v>1447.8999999999937</v>
      </c>
      <c r="S5297" s="277"/>
      <c r="T5297" s="63"/>
      <c r="U5297" s="347"/>
      <c r="V5297" s="63"/>
      <c r="W5297" s="63"/>
    </row>
    <row r="5298" spans="1:23" ht="15">
      <c r="A5298" s="28" t="s">
        <v>898</v>
      </c>
      <c r="B5298" s="63" t="s">
        <v>178</v>
      </c>
      <c r="E5298" s="9">
        <v>458.7</v>
      </c>
      <c r="F5298" s="214">
        <v>939.3</v>
      </c>
      <c r="G5298" s="9" t="s">
        <v>279</v>
      </c>
      <c r="H5298" s="9" t="s">
        <v>279</v>
      </c>
      <c r="I5298" s="9" t="s">
        <v>279</v>
      </c>
      <c r="J5298" s="9" t="s">
        <v>279</v>
      </c>
      <c r="K5298" s="9" t="s">
        <v>279</v>
      </c>
      <c r="L5298" s="69"/>
      <c r="M5298" s="67">
        <f t="shared" si="134"/>
        <v>1398</v>
      </c>
      <c r="O5298" t="s">
        <v>282</v>
      </c>
      <c r="Q5298" s="3"/>
      <c r="R5298" s="3" t="s">
        <v>1820</v>
      </c>
      <c r="S5298" s="63"/>
      <c r="T5298" s="63"/>
      <c r="U5298" s="348"/>
      <c r="V5298" s="63"/>
      <c r="W5298" s="63"/>
    </row>
    <row r="5299" spans="1:23" ht="15">
      <c r="A5299" s="28" t="s">
        <v>899</v>
      </c>
      <c r="B5299" s="229" t="s">
        <v>1644</v>
      </c>
      <c r="C5299" s="3"/>
      <c r="D5299" s="3"/>
      <c r="E5299" s="9" t="s">
        <v>279</v>
      </c>
      <c r="F5299" s="9" t="s">
        <v>279</v>
      </c>
      <c r="G5299" s="9" t="s">
        <v>279</v>
      </c>
      <c r="H5299" s="9" t="s">
        <v>279</v>
      </c>
      <c r="I5299" s="9">
        <v>366.59999999999854</v>
      </c>
      <c r="J5299" s="9">
        <v>289.10000000000036</v>
      </c>
      <c r="K5299" s="9">
        <v>562.09999999999854</v>
      </c>
      <c r="L5299" s="69"/>
      <c r="M5299" s="67">
        <f t="shared" si="134"/>
        <v>1217.7999999999975</v>
      </c>
      <c r="S5299" s="277"/>
      <c r="T5299" s="63"/>
      <c r="U5299" s="348"/>
      <c r="V5299" s="63"/>
      <c r="W5299" s="63"/>
    </row>
    <row r="5300" spans="1:23" ht="15">
      <c r="A5300" s="28" t="s">
        <v>900</v>
      </c>
      <c r="B5300" s="277" t="s">
        <v>2011</v>
      </c>
      <c r="C5300" s="3"/>
      <c r="D5300" s="3"/>
      <c r="E5300" s="9" t="s">
        <v>279</v>
      </c>
      <c r="F5300" s="9" t="s">
        <v>279</v>
      </c>
      <c r="G5300" s="9" t="s">
        <v>279</v>
      </c>
      <c r="H5300" s="9" t="s">
        <v>279</v>
      </c>
      <c r="I5300" s="9" t="s">
        <v>279</v>
      </c>
      <c r="J5300" s="9">
        <v>572.30000000001019</v>
      </c>
      <c r="K5300" s="9">
        <v>644.60000000000582</v>
      </c>
      <c r="L5300" s="69"/>
      <c r="M5300" s="67">
        <f t="shared" ref="M5300:M5336" si="135">SUM(E5300:K5300)</f>
        <v>1216.900000000016</v>
      </c>
      <c r="S5300" s="277"/>
      <c r="T5300" s="63"/>
      <c r="U5300" s="347"/>
      <c r="V5300" s="63"/>
      <c r="W5300" s="63"/>
    </row>
    <row r="5301" spans="1:23" ht="15">
      <c r="A5301" s="28" t="s">
        <v>901</v>
      </c>
      <c r="B5301" s="277" t="s">
        <v>2009</v>
      </c>
      <c r="C5301" s="3"/>
      <c r="D5301" s="3"/>
      <c r="E5301" s="9" t="s">
        <v>279</v>
      </c>
      <c r="F5301" s="9" t="s">
        <v>279</v>
      </c>
      <c r="G5301" s="9" t="s">
        <v>279</v>
      </c>
      <c r="H5301" s="9" t="s">
        <v>279</v>
      </c>
      <c r="I5301" s="9" t="s">
        <v>279</v>
      </c>
      <c r="J5301" s="9">
        <v>591.5</v>
      </c>
      <c r="K5301" s="9">
        <v>582.39999999999782</v>
      </c>
      <c r="L5301" s="69"/>
      <c r="M5301" s="67">
        <f t="shared" si="135"/>
        <v>1173.8999999999978</v>
      </c>
      <c r="S5301" s="277"/>
      <c r="T5301" s="63"/>
      <c r="U5301" s="347"/>
      <c r="V5301" s="63"/>
      <c r="W5301" s="63"/>
    </row>
    <row r="5302" spans="1:23" ht="15">
      <c r="A5302" s="28" t="s">
        <v>902</v>
      </c>
      <c r="B5302" s="63" t="s">
        <v>769</v>
      </c>
      <c r="E5302" s="9" t="s">
        <v>279</v>
      </c>
      <c r="F5302" s="9" t="s">
        <v>279</v>
      </c>
      <c r="G5302" s="9" t="s">
        <v>279</v>
      </c>
      <c r="H5302" s="9">
        <v>394.15000000000873</v>
      </c>
      <c r="I5302" s="9">
        <v>778.84999999999854</v>
      </c>
      <c r="J5302" s="9" t="s">
        <v>279</v>
      </c>
      <c r="K5302" s="9" t="s">
        <v>279</v>
      </c>
      <c r="L5302" s="69"/>
      <c r="M5302" s="67">
        <f t="shared" si="135"/>
        <v>1173.0000000000073</v>
      </c>
      <c r="S5302" s="63"/>
      <c r="T5302" s="63"/>
      <c r="U5302" s="347"/>
      <c r="V5302" s="63"/>
      <c r="W5302" s="63"/>
    </row>
    <row r="5303" spans="1:23" ht="15">
      <c r="A5303" s="28" t="s">
        <v>903</v>
      </c>
      <c r="B5303" s="277" t="s">
        <v>2006</v>
      </c>
      <c r="C5303" s="3"/>
      <c r="D5303" s="3"/>
      <c r="E5303" s="9" t="s">
        <v>279</v>
      </c>
      <c r="F5303" s="9" t="s">
        <v>279</v>
      </c>
      <c r="G5303" s="9" t="s">
        <v>279</v>
      </c>
      <c r="H5303" s="9" t="s">
        <v>279</v>
      </c>
      <c r="I5303" s="9" t="s">
        <v>279</v>
      </c>
      <c r="J5303" s="9">
        <v>463.200000000008</v>
      </c>
      <c r="K5303" s="9">
        <v>629.70000000000073</v>
      </c>
      <c r="L5303" s="69"/>
      <c r="M5303" s="67">
        <f t="shared" si="135"/>
        <v>1092.9000000000087</v>
      </c>
      <c r="S5303" s="63"/>
      <c r="T5303" s="63"/>
      <c r="U5303" s="347"/>
      <c r="V5303" s="63"/>
      <c r="W5303" s="63"/>
    </row>
    <row r="5304" spans="1:23" ht="15">
      <c r="A5304" s="28" t="s">
        <v>904</v>
      </c>
      <c r="B5304" s="63" t="s">
        <v>744</v>
      </c>
      <c r="E5304" s="9" t="s">
        <v>279</v>
      </c>
      <c r="F5304" s="9" t="s">
        <v>279</v>
      </c>
      <c r="G5304" s="9" t="s">
        <v>279</v>
      </c>
      <c r="H5304" s="9">
        <v>428.20000000001164</v>
      </c>
      <c r="I5304" s="9">
        <v>643.89999999999782</v>
      </c>
      <c r="J5304" s="9" t="s">
        <v>279</v>
      </c>
      <c r="K5304" s="9" t="s">
        <v>279</v>
      </c>
      <c r="L5304" s="69"/>
      <c r="M5304" s="67">
        <f t="shared" si="135"/>
        <v>1072.1000000000095</v>
      </c>
      <c r="S5304" s="63"/>
      <c r="T5304" s="63"/>
      <c r="U5304" s="348"/>
      <c r="V5304" s="63"/>
      <c r="W5304" s="63"/>
    </row>
    <row r="5305" spans="1:23" ht="15">
      <c r="A5305" s="28" t="s">
        <v>905</v>
      </c>
      <c r="B5305" s="277" t="s">
        <v>2018</v>
      </c>
      <c r="C5305" s="3"/>
      <c r="D5305" s="3"/>
      <c r="E5305" s="9" t="s">
        <v>279</v>
      </c>
      <c r="F5305" s="9" t="s">
        <v>279</v>
      </c>
      <c r="G5305" s="9" t="s">
        <v>279</v>
      </c>
      <c r="H5305" s="9" t="s">
        <v>279</v>
      </c>
      <c r="I5305" s="9" t="s">
        <v>279</v>
      </c>
      <c r="J5305" s="9">
        <v>519.09999999999491</v>
      </c>
      <c r="K5305" s="9">
        <v>551.09999999999854</v>
      </c>
      <c r="L5305" s="69"/>
      <c r="M5305" s="67">
        <f t="shared" si="135"/>
        <v>1070.1999999999935</v>
      </c>
      <c r="S5305" s="277"/>
      <c r="T5305" s="63"/>
      <c r="U5305" s="347"/>
      <c r="V5305" s="63"/>
      <c r="W5305" s="63"/>
    </row>
    <row r="5306" spans="1:23" ht="15">
      <c r="A5306" s="28" t="s">
        <v>906</v>
      </c>
      <c r="B5306" s="229" t="s">
        <v>1657</v>
      </c>
      <c r="C5306" s="3"/>
      <c r="D5306" s="3"/>
      <c r="E5306" s="9" t="s">
        <v>279</v>
      </c>
      <c r="F5306" s="9" t="s">
        <v>279</v>
      </c>
      <c r="G5306" s="9" t="s">
        <v>279</v>
      </c>
      <c r="H5306" s="9" t="s">
        <v>279</v>
      </c>
      <c r="I5306" s="9">
        <v>373.99999999999818</v>
      </c>
      <c r="J5306" s="9">
        <v>432.19999999998981</v>
      </c>
      <c r="K5306" s="9">
        <v>248.09999999999854</v>
      </c>
      <c r="L5306" s="69"/>
      <c r="M5306" s="67">
        <f t="shared" si="135"/>
        <v>1054.2999999999865</v>
      </c>
      <c r="S5306" s="277"/>
      <c r="T5306" s="63"/>
      <c r="U5306" s="347"/>
      <c r="V5306" s="63"/>
      <c r="W5306" s="63"/>
    </row>
    <row r="5307" spans="1:23" ht="15">
      <c r="A5307" s="28" t="s">
        <v>907</v>
      </c>
      <c r="B5307" s="63" t="s">
        <v>728</v>
      </c>
      <c r="E5307" s="9" t="s">
        <v>279</v>
      </c>
      <c r="F5307" s="9" t="s">
        <v>279</v>
      </c>
      <c r="G5307" s="9" t="s">
        <v>279</v>
      </c>
      <c r="H5307" s="9">
        <v>210.30000000001019</v>
      </c>
      <c r="I5307" s="9">
        <v>330.29999999999927</v>
      </c>
      <c r="J5307" s="9">
        <v>49.099999999998545</v>
      </c>
      <c r="K5307" s="9">
        <v>439.59999999999491</v>
      </c>
      <c r="L5307" s="69"/>
      <c r="M5307" s="67">
        <f t="shared" si="135"/>
        <v>1029.3000000000029</v>
      </c>
      <c r="S5307" s="28"/>
      <c r="T5307" s="63"/>
      <c r="U5307" s="347"/>
      <c r="V5307" s="63"/>
      <c r="W5307" s="63"/>
    </row>
    <row r="5308" spans="1:23" ht="15">
      <c r="A5308" s="28" t="s">
        <v>908</v>
      </c>
      <c r="B5308" s="277" t="s">
        <v>2008</v>
      </c>
      <c r="C5308" s="3"/>
      <c r="D5308" s="3"/>
      <c r="E5308" s="9" t="s">
        <v>279</v>
      </c>
      <c r="F5308" s="9" t="s">
        <v>279</v>
      </c>
      <c r="G5308" s="9" t="s">
        <v>279</v>
      </c>
      <c r="H5308" s="9" t="s">
        <v>279</v>
      </c>
      <c r="I5308" s="9" t="s">
        <v>279</v>
      </c>
      <c r="J5308" s="9">
        <v>565.69999999999709</v>
      </c>
      <c r="K5308" s="9">
        <v>457.25000000000728</v>
      </c>
      <c r="L5308" s="69"/>
      <c r="M5308" s="67">
        <f t="shared" si="135"/>
        <v>1022.9500000000044</v>
      </c>
      <c r="S5308" s="225"/>
      <c r="T5308" s="63"/>
      <c r="U5308" s="347"/>
      <c r="V5308" s="63"/>
      <c r="W5308" s="63"/>
    </row>
    <row r="5309" spans="1:23" ht="15">
      <c r="A5309" s="28" t="s">
        <v>909</v>
      </c>
      <c r="B5309" s="277" t="s">
        <v>2003</v>
      </c>
      <c r="C5309" s="3"/>
      <c r="D5309" s="3"/>
      <c r="E5309" s="9" t="s">
        <v>279</v>
      </c>
      <c r="F5309" s="9" t="s">
        <v>279</v>
      </c>
      <c r="G5309" s="9" t="s">
        <v>279</v>
      </c>
      <c r="H5309" s="9" t="s">
        <v>279</v>
      </c>
      <c r="I5309" s="9" t="s">
        <v>279</v>
      </c>
      <c r="J5309" s="9">
        <v>407.79999999999927</v>
      </c>
      <c r="K5309" s="9">
        <v>612.49999999999818</v>
      </c>
      <c r="L5309" s="69"/>
      <c r="M5309" s="67">
        <f t="shared" si="135"/>
        <v>1020.2999999999975</v>
      </c>
      <c r="S5309" s="277"/>
      <c r="T5309" s="63"/>
      <c r="U5309" s="347"/>
      <c r="V5309" s="63"/>
      <c r="W5309" s="63"/>
    </row>
    <row r="5310" spans="1:23" ht="15">
      <c r="A5310" s="28" t="s">
        <v>910</v>
      </c>
      <c r="B5310" s="277" t="s">
        <v>2007</v>
      </c>
      <c r="C5310" s="3"/>
      <c r="D5310" s="3"/>
      <c r="E5310" s="9" t="s">
        <v>279</v>
      </c>
      <c r="F5310" s="9" t="s">
        <v>279</v>
      </c>
      <c r="G5310" s="9" t="s">
        <v>279</v>
      </c>
      <c r="H5310" s="9" t="s">
        <v>279</v>
      </c>
      <c r="I5310" s="9" t="s">
        <v>279</v>
      </c>
      <c r="J5310" s="9">
        <v>503.59999999999854</v>
      </c>
      <c r="K5310" s="9">
        <v>461.90000000000146</v>
      </c>
      <c r="L5310" s="69"/>
      <c r="M5310" s="67">
        <f t="shared" si="135"/>
        <v>965.5</v>
      </c>
      <c r="S5310" s="277"/>
      <c r="T5310" s="63"/>
      <c r="U5310" s="347"/>
      <c r="V5310" s="63"/>
      <c r="W5310" s="63"/>
    </row>
    <row r="5311" spans="1:23" ht="15">
      <c r="A5311" s="28" t="s">
        <v>911</v>
      </c>
      <c r="B5311" s="277" t="s">
        <v>2010</v>
      </c>
      <c r="C5311" s="3"/>
      <c r="D5311" s="3"/>
      <c r="E5311" s="9" t="s">
        <v>279</v>
      </c>
      <c r="F5311" s="9" t="s">
        <v>279</v>
      </c>
      <c r="G5311" s="9" t="s">
        <v>279</v>
      </c>
      <c r="H5311" s="9" t="s">
        <v>279</v>
      </c>
      <c r="I5311" s="9" t="s">
        <v>279</v>
      </c>
      <c r="J5311" s="9">
        <v>357</v>
      </c>
      <c r="K5311" s="9">
        <v>522</v>
      </c>
      <c r="L5311" s="69"/>
      <c r="M5311" s="67">
        <f t="shared" si="135"/>
        <v>879</v>
      </c>
      <c r="S5311" s="28"/>
      <c r="T5311" s="63"/>
      <c r="U5311" s="347"/>
      <c r="V5311" s="63"/>
      <c r="W5311" s="63"/>
    </row>
    <row r="5312" spans="1:23" ht="15">
      <c r="A5312" s="28" t="s">
        <v>912</v>
      </c>
      <c r="B5312" s="277" t="s">
        <v>2002</v>
      </c>
      <c r="C5312" s="3"/>
      <c r="D5312" s="3"/>
      <c r="E5312" s="9" t="s">
        <v>279</v>
      </c>
      <c r="F5312" s="9" t="s">
        <v>279</v>
      </c>
      <c r="G5312" s="9" t="s">
        <v>279</v>
      </c>
      <c r="H5312" s="9" t="s">
        <v>279</v>
      </c>
      <c r="I5312" s="9" t="s">
        <v>279</v>
      </c>
      <c r="J5312" s="9">
        <v>415.00000000000364</v>
      </c>
      <c r="K5312" s="9">
        <v>390.49999999999636</v>
      </c>
      <c r="L5312" s="69"/>
      <c r="M5312" s="67">
        <f t="shared" si="135"/>
        <v>805.5</v>
      </c>
      <c r="S5312" s="225"/>
      <c r="T5312" s="63"/>
      <c r="U5312" s="347"/>
      <c r="V5312" s="63"/>
      <c r="W5312" s="63"/>
    </row>
    <row r="5313" spans="1:23" ht="15">
      <c r="A5313" s="28" t="s">
        <v>913</v>
      </c>
      <c r="B5313" s="225" t="s">
        <v>1641</v>
      </c>
      <c r="C5313" s="3"/>
      <c r="D5313" s="3"/>
      <c r="E5313" s="9" t="s">
        <v>279</v>
      </c>
      <c r="F5313" s="9" t="s">
        <v>279</v>
      </c>
      <c r="G5313" s="9" t="s">
        <v>279</v>
      </c>
      <c r="H5313" s="9" t="s">
        <v>279</v>
      </c>
      <c r="I5313" s="217">
        <v>783.20000000000437</v>
      </c>
      <c r="J5313" s="9" t="s">
        <v>279</v>
      </c>
      <c r="K5313" s="9" t="s">
        <v>279</v>
      </c>
      <c r="L5313" s="69"/>
      <c r="M5313" s="67">
        <f t="shared" si="135"/>
        <v>783.20000000000437</v>
      </c>
      <c r="O5313" t="s">
        <v>289</v>
      </c>
      <c r="S5313" s="63"/>
      <c r="T5313" s="63"/>
      <c r="U5313" s="347"/>
      <c r="V5313" s="63"/>
      <c r="W5313" s="63"/>
    </row>
    <row r="5314" spans="1:23" ht="15">
      <c r="A5314" s="28" t="s">
        <v>914</v>
      </c>
      <c r="B5314" s="63" t="s">
        <v>164</v>
      </c>
      <c r="E5314" s="9" t="s">
        <v>279</v>
      </c>
      <c r="F5314" s="9" t="s">
        <v>279</v>
      </c>
      <c r="G5314" s="213">
        <v>747.9</v>
      </c>
      <c r="H5314" s="9" t="s">
        <v>279</v>
      </c>
      <c r="I5314" s="9" t="s">
        <v>279</v>
      </c>
      <c r="J5314" s="9" t="s">
        <v>279</v>
      </c>
      <c r="K5314" s="9" t="s">
        <v>279</v>
      </c>
      <c r="L5314" s="69"/>
      <c r="M5314" s="67">
        <f t="shared" si="135"/>
        <v>747.9</v>
      </c>
      <c r="O5314" t="s">
        <v>283</v>
      </c>
      <c r="Q5314" s="3"/>
      <c r="R5314" s="3"/>
      <c r="S5314" s="63"/>
      <c r="T5314" s="63"/>
      <c r="U5314" s="347"/>
      <c r="V5314" s="63"/>
      <c r="W5314" s="63"/>
    </row>
    <row r="5315" spans="1:23" ht="15">
      <c r="A5315" s="28" t="s">
        <v>915</v>
      </c>
      <c r="B5315" s="277" t="s">
        <v>2004</v>
      </c>
      <c r="C5315" s="3"/>
      <c r="D5315" s="3"/>
      <c r="E5315" s="9" t="s">
        <v>279</v>
      </c>
      <c r="F5315" s="9" t="s">
        <v>279</v>
      </c>
      <c r="G5315" s="9" t="s">
        <v>279</v>
      </c>
      <c r="H5315" s="9" t="s">
        <v>279</v>
      </c>
      <c r="I5315" s="9" t="s">
        <v>279</v>
      </c>
      <c r="J5315" s="9">
        <v>700.90000000000146</v>
      </c>
      <c r="K5315" s="9" t="s">
        <v>279</v>
      </c>
      <c r="L5315" s="69"/>
      <c r="M5315" s="67">
        <f t="shared" si="135"/>
        <v>700.90000000000146</v>
      </c>
      <c r="S5315" s="277"/>
      <c r="T5315" s="63"/>
      <c r="U5315" s="347"/>
      <c r="V5315" s="63"/>
      <c r="W5315" s="63"/>
    </row>
    <row r="5316" spans="1:23" ht="15">
      <c r="A5316" s="28" t="s">
        <v>916</v>
      </c>
      <c r="B5316" s="229" t="s">
        <v>1676</v>
      </c>
      <c r="C5316" s="3"/>
      <c r="D5316" s="3"/>
      <c r="E5316" s="9" t="s">
        <v>279</v>
      </c>
      <c r="F5316" s="9" t="s">
        <v>279</v>
      </c>
      <c r="G5316" s="9" t="s">
        <v>279</v>
      </c>
      <c r="H5316" s="9" t="s">
        <v>279</v>
      </c>
      <c r="I5316" s="9">
        <v>689.50000000000182</v>
      </c>
      <c r="J5316" s="9" t="s">
        <v>279</v>
      </c>
      <c r="K5316" s="9" t="s">
        <v>279</v>
      </c>
      <c r="L5316" s="69"/>
      <c r="M5316" s="67">
        <f t="shared" si="135"/>
        <v>689.50000000000182</v>
      </c>
      <c r="S5316" s="63"/>
    </row>
    <row r="5317" spans="1:23" ht="15">
      <c r="A5317" s="28" t="s">
        <v>917</v>
      </c>
      <c r="B5317" s="229" t="s">
        <v>1651</v>
      </c>
      <c r="C5317" s="3"/>
      <c r="D5317" s="3"/>
      <c r="E5317" s="9" t="s">
        <v>279</v>
      </c>
      <c r="F5317" s="9" t="s">
        <v>279</v>
      </c>
      <c r="G5317" s="9" t="s">
        <v>279</v>
      </c>
      <c r="H5317" s="9" t="s">
        <v>279</v>
      </c>
      <c r="I5317" s="9">
        <v>662.60000000000036</v>
      </c>
      <c r="J5317" s="9" t="s">
        <v>279</v>
      </c>
      <c r="K5317" s="9" t="s">
        <v>279</v>
      </c>
      <c r="L5317" s="69"/>
      <c r="M5317" s="67">
        <f t="shared" si="135"/>
        <v>662.60000000000036</v>
      </c>
      <c r="S5317" s="277"/>
    </row>
    <row r="5318" spans="1:23" ht="15">
      <c r="A5318" s="28" t="s">
        <v>918</v>
      </c>
      <c r="B5318" s="63" t="s">
        <v>179</v>
      </c>
      <c r="E5318" s="217">
        <v>637.5</v>
      </c>
      <c r="F5318" s="9" t="s">
        <v>279</v>
      </c>
      <c r="G5318" s="9" t="s">
        <v>279</v>
      </c>
      <c r="H5318" s="9" t="s">
        <v>279</v>
      </c>
      <c r="I5318" s="9" t="s">
        <v>279</v>
      </c>
      <c r="J5318" s="9" t="s">
        <v>279</v>
      </c>
      <c r="K5318" s="9" t="s">
        <v>279</v>
      </c>
      <c r="L5318" s="69"/>
      <c r="M5318" s="67">
        <f t="shared" si="135"/>
        <v>637.5</v>
      </c>
      <c r="O5318" t="s">
        <v>298</v>
      </c>
      <c r="S5318" s="63"/>
    </row>
    <row r="5319" spans="1:23" ht="15">
      <c r="A5319" s="28" t="s">
        <v>919</v>
      </c>
      <c r="B5319" s="229" t="s">
        <v>1650</v>
      </c>
      <c r="C5319" s="3"/>
      <c r="D5319" s="3"/>
      <c r="E5319" s="9" t="s">
        <v>279</v>
      </c>
      <c r="F5319" s="9" t="s">
        <v>279</v>
      </c>
      <c r="G5319" s="9" t="s">
        <v>279</v>
      </c>
      <c r="H5319" s="9" t="s">
        <v>279</v>
      </c>
      <c r="I5319" s="9">
        <v>635.19999999999891</v>
      </c>
      <c r="J5319" s="9" t="s">
        <v>279</v>
      </c>
      <c r="K5319" s="9" t="s">
        <v>279</v>
      </c>
      <c r="L5319" s="69"/>
      <c r="M5319" s="67">
        <f t="shared" si="135"/>
        <v>635.19999999999891</v>
      </c>
      <c r="S5319" s="277"/>
    </row>
    <row r="5320" spans="1:23" ht="15">
      <c r="A5320" s="28" t="s">
        <v>920</v>
      </c>
      <c r="B5320" s="277" t="s">
        <v>2052</v>
      </c>
      <c r="C5320" s="3"/>
      <c r="D5320" s="3"/>
      <c r="E5320" s="9" t="s">
        <v>279</v>
      </c>
      <c r="F5320" s="9" t="s">
        <v>279</v>
      </c>
      <c r="G5320" s="9" t="s">
        <v>279</v>
      </c>
      <c r="H5320" s="9" t="s">
        <v>279</v>
      </c>
      <c r="I5320" s="9" t="s">
        <v>279</v>
      </c>
      <c r="J5320" s="9" t="s">
        <v>279</v>
      </c>
      <c r="K5320" s="9">
        <v>612.89999999999782</v>
      </c>
      <c r="L5320" s="69"/>
      <c r="M5320" s="67">
        <f t="shared" si="135"/>
        <v>612.89999999999782</v>
      </c>
      <c r="S5320" s="63"/>
    </row>
    <row r="5321" spans="1:23" ht="15">
      <c r="A5321" s="28" t="s">
        <v>921</v>
      </c>
      <c r="B5321" s="277" t="s">
        <v>2050</v>
      </c>
      <c r="C5321" s="3"/>
      <c r="D5321" s="3"/>
      <c r="E5321" s="9" t="s">
        <v>279</v>
      </c>
      <c r="F5321" s="9" t="s">
        <v>279</v>
      </c>
      <c r="G5321" s="9" t="s">
        <v>279</v>
      </c>
      <c r="H5321" s="9" t="s">
        <v>279</v>
      </c>
      <c r="I5321" s="9" t="s">
        <v>279</v>
      </c>
      <c r="J5321" s="9" t="s">
        <v>279</v>
      </c>
      <c r="K5321" s="9">
        <v>588.00000000001091</v>
      </c>
      <c r="L5321" s="69"/>
      <c r="M5321" s="67">
        <f t="shared" si="135"/>
        <v>588.00000000001091</v>
      </c>
      <c r="S5321" s="236"/>
    </row>
    <row r="5322" spans="1:23" ht="15">
      <c r="A5322" s="28" t="s">
        <v>922</v>
      </c>
      <c r="B5322" s="277" t="s">
        <v>2027</v>
      </c>
      <c r="C5322" s="3"/>
      <c r="D5322" s="3"/>
      <c r="E5322" s="9" t="s">
        <v>279</v>
      </c>
      <c r="F5322" s="9" t="s">
        <v>279</v>
      </c>
      <c r="G5322" s="9" t="s">
        <v>279</v>
      </c>
      <c r="H5322" s="9" t="s">
        <v>279</v>
      </c>
      <c r="I5322" s="9" t="s">
        <v>279</v>
      </c>
      <c r="J5322" s="9" t="s">
        <v>279</v>
      </c>
      <c r="K5322" s="9">
        <v>535.59999999999854</v>
      </c>
      <c r="L5322" s="69"/>
      <c r="M5322" s="67">
        <f t="shared" si="135"/>
        <v>535.59999999999854</v>
      </c>
      <c r="S5322" s="236"/>
    </row>
    <row r="5323" spans="1:23" ht="15">
      <c r="A5323" s="28" t="s">
        <v>923</v>
      </c>
      <c r="B5323" s="277" t="s">
        <v>2024</v>
      </c>
      <c r="C5323" s="3"/>
      <c r="D5323" s="3"/>
      <c r="E5323" s="9" t="s">
        <v>279</v>
      </c>
      <c r="F5323" s="9" t="s">
        <v>279</v>
      </c>
      <c r="G5323" s="9" t="s">
        <v>279</v>
      </c>
      <c r="H5323" s="9" t="s">
        <v>279</v>
      </c>
      <c r="I5323" s="9" t="s">
        <v>279</v>
      </c>
      <c r="J5323" s="9" t="s">
        <v>279</v>
      </c>
      <c r="K5323" s="9">
        <v>526</v>
      </c>
      <c r="L5323" s="69"/>
      <c r="M5323" s="67">
        <f t="shared" si="135"/>
        <v>526</v>
      </c>
    </row>
    <row r="5324" spans="1:23" ht="15">
      <c r="A5324" s="28" t="s">
        <v>924</v>
      </c>
      <c r="B5324" s="277" t="s">
        <v>2023</v>
      </c>
      <c r="C5324" s="3"/>
      <c r="D5324" s="3"/>
      <c r="E5324" s="9" t="s">
        <v>279</v>
      </c>
      <c r="F5324" s="9" t="s">
        <v>279</v>
      </c>
      <c r="G5324" s="9" t="s">
        <v>279</v>
      </c>
      <c r="H5324" s="9" t="s">
        <v>279</v>
      </c>
      <c r="I5324" s="9" t="s">
        <v>279</v>
      </c>
      <c r="J5324" s="9" t="s">
        <v>279</v>
      </c>
      <c r="K5324" s="9">
        <v>519.60000000000582</v>
      </c>
      <c r="L5324" s="69"/>
      <c r="M5324" s="67">
        <f t="shared" si="135"/>
        <v>519.60000000000582</v>
      </c>
    </row>
    <row r="5325" spans="1:23" ht="15">
      <c r="A5325" s="28" t="s">
        <v>925</v>
      </c>
      <c r="B5325" s="277" t="s">
        <v>2030</v>
      </c>
      <c r="C5325" s="3"/>
      <c r="D5325" s="3"/>
      <c r="E5325" s="9" t="s">
        <v>279</v>
      </c>
      <c r="F5325" s="9" t="s">
        <v>279</v>
      </c>
      <c r="G5325" s="9" t="s">
        <v>279</v>
      </c>
      <c r="H5325" s="9" t="s">
        <v>279</v>
      </c>
      <c r="I5325" s="9" t="s">
        <v>279</v>
      </c>
      <c r="J5325" s="9" t="s">
        <v>279</v>
      </c>
      <c r="K5325" s="9">
        <v>506.19999999999709</v>
      </c>
      <c r="L5325" s="69"/>
      <c r="M5325" s="67">
        <f t="shared" si="135"/>
        <v>506.19999999999709</v>
      </c>
    </row>
    <row r="5326" spans="1:23" ht="15">
      <c r="A5326" s="28" t="s">
        <v>926</v>
      </c>
      <c r="B5326" s="277" t="s">
        <v>4497</v>
      </c>
      <c r="C5326" s="3"/>
      <c r="D5326" s="3"/>
      <c r="E5326" s="9" t="s">
        <v>279</v>
      </c>
      <c r="F5326" s="9" t="s">
        <v>279</v>
      </c>
      <c r="G5326" s="9" t="s">
        <v>279</v>
      </c>
      <c r="H5326" s="9" t="s">
        <v>279</v>
      </c>
      <c r="I5326" s="9" t="s">
        <v>279</v>
      </c>
      <c r="J5326" s="9" t="s">
        <v>279</v>
      </c>
      <c r="K5326" s="9">
        <v>484.95000000000073</v>
      </c>
      <c r="L5326" s="69"/>
      <c r="M5326" s="67">
        <f t="shared" si="135"/>
        <v>484.95000000000073</v>
      </c>
    </row>
    <row r="5327" spans="1:23" ht="15">
      <c r="A5327" s="28" t="s">
        <v>927</v>
      </c>
      <c r="B5327" s="277" t="s">
        <v>2157</v>
      </c>
      <c r="C5327" s="3"/>
      <c r="D5327" s="3"/>
      <c r="E5327" s="9" t="s">
        <v>279</v>
      </c>
      <c r="F5327" s="9" t="s">
        <v>279</v>
      </c>
      <c r="G5327" s="9" t="s">
        <v>279</v>
      </c>
      <c r="H5327" s="9" t="s">
        <v>279</v>
      </c>
      <c r="I5327" s="9" t="s">
        <v>279</v>
      </c>
      <c r="J5327" s="9" t="s">
        <v>279</v>
      </c>
      <c r="K5327" s="9">
        <v>460.50000000000728</v>
      </c>
      <c r="L5327" s="69"/>
      <c r="M5327" s="67">
        <f t="shared" si="135"/>
        <v>460.50000000000728</v>
      </c>
    </row>
    <row r="5328" spans="1:23" ht="15">
      <c r="A5328" s="28" t="s">
        <v>928</v>
      </c>
      <c r="B5328" s="277" t="s">
        <v>2025</v>
      </c>
      <c r="C5328" s="3"/>
      <c r="D5328" s="3"/>
      <c r="E5328" s="9" t="s">
        <v>279</v>
      </c>
      <c r="F5328" s="9" t="s">
        <v>279</v>
      </c>
      <c r="G5328" s="9" t="s">
        <v>279</v>
      </c>
      <c r="H5328" s="9" t="s">
        <v>279</v>
      </c>
      <c r="I5328" s="9" t="s">
        <v>279</v>
      </c>
      <c r="J5328" s="9" t="s">
        <v>279</v>
      </c>
      <c r="K5328" s="9">
        <v>447.59999999999854</v>
      </c>
      <c r="L5328" s="69"/>
      <c r="M5328" s="67">
        <f t="shared" si="135"/>
        <v>447.59999999999854</v>
      </c>
    </row>
    <row r="5329" spans="1:13" ht="15">
      <c r="A5329" s="28" t="s">
        <v>929</v>
      </c>
      <c r="B5329" s="229" t="s">
        <v>1658</v>
      </c>
      <c r="C5329" s="3"/>
      <c r="D5329" s="3"/>
      <c r="E5329" s="9" t="s">
        <v>279</v>
      </c>
      <c r="F5329" s="9" t="s">
        <v>279</v>
      </c>
      <c r="G5329" s="9" t="s">
        <v>279</v>
      </c>
      <c r="H5329" s="9" t="s">
        <v>279</v>
      </c>
      <c r="I5329" s="9">
        <v>444.60000000000036</v>
      </c>
      <c r="J5329" s="9" t="s">
        <v>279</v>
      </c>
      <c r="K5329" s="9" t="s">
        <v>279</v>
      </c>
      <c r="L5329" s="69"/>
      <c r="M5329" s="67">
        <f t="shared" si="135"/>
        <v>444.60000000000036</v>
      </c>
    </row>
    <row r="5330" spans="1:13" ht="15">
      <c r="A5330" s="28" t="s">
        <v>930</v>
      </c>
      <c r="B5330" s="277" t="s">
        <v>2028</v>
      </c>
      <c r="C5330" s="3"/>
      <c r="D5330" s="3"/>
      <c r="E5330" s="9" t="s">
        <v>279</v>
      </c>
      <c r="F5330" s="9" t="s">
        <v>279</v>
      </c>
      <c r="G5330" s="9" t="s">
        <v>279</v>
      </c>
      <c r="H5330" s="9" t="s">
        <v>279</v>
      </c>
      <c r="I5330" s="9" t="s">
        <v>279</v>
      </c>
      <c r="J5330" s="9" t="s">
        <v>279</v>
      </c>
      <c r="K5330" s="9">
        <v>387.74999999999272</v>
      </c>
      <c r="L5330" s="69"/>
      <c r="M5330" s="67">
        <f t="shared" si="135"/>
        <v>387.74999999999272</v>
      </c>
    </row>
    <row r="5331" spans="1:13" ht="15">
      <c r="A5331" s="28" t="s">
        <v>931</v>
      </c>
      <c r="B5331" s="229" t="s">
        <v>1648</v>
      </c>
      <c r="C5331" s="3"/>
      <c r="D5331" s="3"/>
      <c r="E5331" s="9" t="s">
        <v>279</v>
      </c>
      <c r="F5331" s="9" t="s">
        <v>279</v>
      </c>
      <c r="G5331" s="9" t="s">
        <v>279</v>
      </c>
      <c r="H5331" s="9" t="s">
        <v>279</v>
      </c>
      <c r="I5331" s="9">
        <v>332.80000000000473</v>
      </c>
      <c r="J5331" s="9" t="s">
        <v>279</v>
      </c>
      <c r="K5331" s="9" t="s">
        <v>279</v>
      </c>
      <c r="L5331" s="69"/>
      <c r="M5331" s="67">
        <f t="shared" si="135"/>
        <v>332.80000000000473</v>
      </c>
    </row>
    <row r="5332" spans="1:13" ht="15">
      <c r="A5332" s="28" t="s">
        <v>932</v>
      </c>
      <c r="B5332" s="63" t="s">
        <v>774</v>
      </c>
      <c r="E5332" s="9" t="s">
        <v>279</v>
      </c>
      <c r="F5332" s="9" t="s">
        <v>279</v>
      </c>
      <c r="G5332" s="9" t="s">
        <v>279</v>
      </c>
      <c r="H5332" s="9">
        <v>317.04999999999563</v>
      </c>
      <c r="I5332" s="9" t="s">
        <v>279</v>
      </c>
      <c r="J5332" s="9" t="s">
        <v>279</v>
      </c>
      <c r="K5332" s="9" t="s">
        <v>279</v>
      </c>
      <c r="L5332" s="69"/>
      <c r="M5332" s="67">
        <f t="shared" si="135"/>
        <v>317.04999999999563</v>
      </c>
    </row>
    <row r="5333" spans="1:13" ht="15">
      <c r="A5333" s="28" t="s">
        <v>933</v>
      </c>
      <c r="B5333" s="277" t="s">
        <v>2026</v>
      </c>
      <c r="C5333" s="3"/>
      <c r="D5333" s="3"/>
      <c r="E5333" s="9" t="s">
        <v>279</v>
      </c>
      <c r="F5333" s="9" t="s">
        <v>279</v>
      </c>
      <c r="G5333" s="9" t="s">
        <v>279</v>
      </c>
      <c r="H5333" s="9" t="s">
        <v>279</v>
      </c>
      <c r="I5333" s="9" t="s">
        <v>279</v>
      </c>
      <c r="J5333" s="9" t="s">
        <v>279</v>
      </c>
      <c r="K5333" s="9">
        <v>267.89999999999054</v>
      </c>
      <c r="L5333" s="69"/>
      <c r="M5333" s="67">
        <f t="shared" si="135"/>
        <v>267.89999999999054</v>
      </c>
    </row>
    <row r="5334" spans="1:13" ht="15">
      <c r="A5334" s="28" t="s">
        <v>934</v>
      </c>
      <c r="B5334" s="63" t="s">
        <v>784</v>
      </c>
      <c r="E5334" s="9" t="s">
        <v>279</v>
      </c>
      <c r="F5334" s="9" t="s">
        <v>279</v>
      </c>
      <c r="G5334" s="9" t="s">
        <v>279</v>
      </c>
      <c r="H5334" s="9">
        <v>233.5</v>
      </c>
      <c r="I5334" s="9" t="s">
        <v>279</v>
      </c>
      <c r="J5334" s="9" t="s">
        <v>279</v>
      </c>
      <c r="K5334" s="9" t="s">
        <v>279</v>
      </c>
      <c r="L5334" s="69"/>
      <c r="M5334" s="67">
        <f t="shared" si="135"/>
        <v>233.5</v>
      </c>
    </row>
    <row r="5335" spans="1:13" ht="15">
      <c r="A5335" s="28" t="s">
        <v>935</v>
      </c>
      <c r="B5335" s="277" t="s">
        <v>2029</v>
      </c>
      <c r="C5335" s="3"/>
      <c r="D5335" s="3"/>
      <c r="E5335" s="9" t="s">
        <v>279</v>
      </c>
      <c r="F5335" s="9" t="s">
        <v>279</v>
      </c>
      <c r="G5335" s="9" t="s">
        <v>279</v>
      </c>
      <c r="H5335" s="9" t="s">
        <v>279</v>
      </c>
      <c r="I5335" s="9" t="s">
        <v>279</v>
      </c>
      <c r="J5335" s="9" t="s">
        <v>279</v>
      </c>
      <c r="K5335" s="9">
        <v>232.20000000000073</v>
      </c>
      <c r="L5335" s="69"/>
      <c r="M5335" s="67">
        <f t="shared" si="135"/>
        <v>232.20000000000073</v>
      </c>
    </row>
    <row r="5336" spans="1:13" ht="15">
      <c r="A5336" s="28" t="s">
        <v>2501</v>
      </c>
      <c r="B5336" s="277" t="s">
        <v>2053</v>
      </c>
      <c r="C5336" s="3"/>
      <c r="D5336" s="3"/>
      <c r="E5336" s="9" t="s">
        <v>279</v>
      </c>
      <c r="F5336" s="9" t="s">
        <v>279</v>
      </c>
      <c r="G5336" s="9" t="s">
        <v>279</v>
      </c>
      <c r="H5336" s="9" t="s">
        <v>279</v>
      </c>
      <c r="I5336" s="9" t="s">
        <v>279</v>
      </c>
      <c r="J5336" s="9" t="s">
        <v>279</v>
      </c>
      <c r="K5336" s="9">
        <v>180.00000000000546</v>
      </c>
      <c r="L5336" s="69"/>
      <c r="M5336" s="67">
        <f t="shared" si="135"/>
        <v>180.00000000000546</v>
      </c>
    </row>
    <row r="5337" spans="1:13" ht="15">
      <c r="A5337" s="28" t="s">
        <v>3315</v>
      </c>
      <c r="B5337" s="63" t="s">
        <v>3377</v>
      </c>
      <c r="C5337" s="3"/>
      <c r="D5337" s="3"/>
      <c r="E5337" s="9"/>
      <c r="F5337" s="9"/>
      <c r="G5337" s="9"/>
      <c r="H5337" s="9"/>
      <c r="I5337" s="9"/>
      <c r="J5337" s="9"/>
      <c r="K5337" s="9"/>
      <c r="L5337" s="69"/>
      <c r="M5337" s="67"/>
    </row>
    <row r="5338" spans="1:13" ht="15">
      <c r="A5338" s="28" t="s">
        <v>3316</v>
      </c>
      <c r="B5338" s="63" t="s">
        <v>3371</v>
      </c>
      <c r="C5338" s="3"/>
      <c r="D5338" s="3"/>
      <c r="E5338" s="9"/>
      <c r="F5338" s="9"/>
      <c r="G5338" s="9"/>
      <c r="H5338" s="9"/>
      <c r="I5338" s="9"/>
      <c r="J5338" s="9"/>
      <c r="K5338" s="9"/>
      <c r="L5338" s="69"/>
      <c r="M5338" s="67"/>
    </row>
    <row r="5339" spans="1:13" ht="15">
      <c r="A5339" s="28" t="s">
        <v>3317</v>
      </c>
      <c r="B5339" s="63" t="s">
        <v>3370</v>
      </c>
      <c r="C5339" s="3"/>
      <c r="D5339" s="3"/>
      <c r="E5339" s="9"/>
      <c r="F5339" s="9"/>
      <c r="G5339" s="9"/>
      <c r="H5339" s="9"/>
      <c r="I5339" s="9"/>
      <c r="J5339" s="9"/>
      <c r="K5339" s="9"/>
      <c r="L5339" s="69"/>
      <c r="M5339" s="67"/>
    </row>
    <row r="5340" spans="1:13" ht="15">
      <c r="A5340" s="28" t="s">
        <v>3318</v>
      </c>
      <c r="B5340" s="63" t="s">
        <v>3386</v>
      </c>
      <c r="C5340" s="3"/>
      <c r="D5340" s="3"/>
      <c r="E5340" s="9"/>
      <c r="F5340" s="9"/>
      <c r="G5340" s="9"/>
      <c r="H5340" s="9"/>
      <c r="I5340" s="9"/>
      <c r="J5340" s="9"/>
      <c r="K5340" s="9"/>
      <c r="L5340" s="69"/>
      <c r="M5340" s="67"/>
    </row>
    <row r="5341" spans="1:13" ht="15">
      <c r="A5341" s="28" t="s">
        <v>3319</v>
      </c>
      <c r="B5341" s="63" t="s">
        <v>3385</v>
      </c>
      <c r="C5341" s="3"/>
      <c r="D5341" s="3"/>
      <c r="E5341" s="9"/>
      <c r="F5341" s="9"/>
      <c r="G5341" s="9"/>
      <c r="H5341" s="9"/>
      <c r="I5341" s="9"/>
      <c r="J5341" s="9"/>
      <c r="K5341" s="9"/>
      <c r="L5341" s="69"/>
      <c r="M5341" s="67"/>
    </row>
    <row r="5342" spans="1:13" ht="15">
      <c r="A5342" s="28" t="s">
        <v>3320</v>
      </c>
      <c r="B5342" s="63" t="s">
        <v>3373</v>
      </c>
      <c r="C5342" s="3"/>
      <c r="D5342" s="3"/>
      <c r="E5342" s="9"/>
      <c r="F5342" s="9"/>
      <c r="G5342" s="9"/>
      <c r="H5342" s="9"/>
      <c r="I5342" s="9"/>
      <c r="J5342" s="9"/>
      <c r="K5342" s="9"/>
      <c r="L5342" s="69"/>
      <c r="M5342" s="67"/>
    </row>
    <row r="5343" spans="1:13" ht="15">
      <c r="A5343" s="28" t="s">
        <v>3321</v>
      </c>
      <c r="B5343" s="63" t="s">
        <v>3367</v>
      </c>
      <c r="C5343" s="3"/>
      <c r="D5343" s="3"/>
      <c r="E5343" s="9"/>
      <c r="F5343" s="9"/>
      <c r="G5343" s="9"/>
      <c r="H5343" s="9"/>
      <c r="I5343" s="9"/>
      <c r="J5343" s="9"/>
      <c r="K5343" s="9"/>
      <c r="L5343" s="69"/>
      <c r="M5343" s="67"/>
    </row>
    <row r="5344" spans="1:13" ht="15">
      <c r="A5344" s="28" t="s">
        <v>3322</v>
      </c>
      <c r="B5344" s="63" t="s">
        <v>3398</v>
      </c>
      <c r="C5344" s="3"/>
      <c r="D5344" s="3"/>
      <c r="E5344" s="9"/>
      <c r="F5344" s="9"/>
      <c r="G5344" s="9"/>
      <c r="H5344" s="9"/>
      <c r="I5344" s="9"/>
      <c r="J5344" s="9"/>
      <c r="K5344" s="9"/>
      <c r="L5344" s="69"/>
      <c r="M5344" s="67"/>
    </row>
    <row r="5345" spans="1:13" ht="15">
      <c r="A5345" s="28" t="s">
        <v>3323</v>
      </c>
      <c r="B5345" s="277" t="s">
        <v>3366</v>
      </c>
      <c r="C5345" s="3"/>
      <c r="D5345" s="3"/>
      <c r="E5345" s="9"/>
      <c r="F5345" s="9"/>
      <c r="G5345" s="9"/>
      <c r="H5345" s="9"/>
      <c r="I5345" s="9"/>
      <c r="J5345" s="9"/>
      <c r="K5345" s="9"/>
      <c r="L5345" s="69"/>
      <c r="M5345" s="67"/>
    </row>
    <row r="5346" spans="1:13" ht="15">
      <c r="A5346" s="28" t="s">
        <v>3324</v>
      </c>
      <c r="B5346" s="63" t="s">
        <v>3382</v>
      </c>
      <c r="C5346" s="3"/>
      <c r="D5346" s="3"/>
      <c r="E5346" s="9"/>
      <c r="F5346" s="9"/>
      <c r="G5346" s="9"/>
      <c r="H5346" s="9"/>
      <c r="I5346" s="9"/>
      <c r="J5346" s="9"/>
      <c r="K5346" s="9"/>
      <c r="L5346" s="69"/>
      <c r="M5346" s="67"/>
    </row>
    <row r="5347" spans="1:13" ht="15">
      <c r="A5347" s="28" t="s">
        <v>3325</v>
      </c>
      <c r="B5347" s="63" t="s">
        <v>3379</v>
      </c>
      <c r="C5347" s="3"/>
      <c r="D5347" s="3"/>
      <c r="E5347" s="9"/>
      <c r="F5347" s="9"/>
      <c r="G5347" s="9"/>
      <c r="H5347" s="9"/>
      <c r="I5347" s="9"/>
      <c r="J5347" s="9"/>
      <c r="K5347" s="9"/>
      <c r="L5347" s="69"/>
      <c r="M5347" s="67"/>
    </row>
    <row r="5348" spans="1:13" ht="15">
      <c r="A5348" s="28" t="s">
        <v>3326</v>
      </c>
      <c r="B5348" s="63" t="s">
        <v>3394</v>
      </c>
      <c r="C5348" s="3"/>
      <c r="D5348" s="3"/>
      <c r="E5348" s="9"/>
      <c r="F5348" s="9"/>
      <c r="G5348" s="9"/>
      <c r="H5348" s="9"/>
      <c r="I5348" s="9"/>
      <c r="J5348" s="9"/>
      <c r="K5348" s="9"/>
      <c r="L5348" s="69"/>
      <c r="M5348" s="67"/>
    </row>
    <row r="5349" spans="1:13" ht="15">
      <c r="A5349" s="28" t="s">
        <v>3327</v>
      </c>
      <c r="B5349" s="63" t="s">
        <v>180</v>
      </c>
      <c r="C5349" s="3"/>
      <c r="D5349" s="3"/>
      <c r="E5349" s="9"/>
      <c r="F5349" s="9"/>
      <c r="G5349" s="9"/>
      <c r="H5349" s="9"/>
      <c r="I5349" s="9"/>
      <c r="J5349" s="9"/>
      <c r="K5349" s="9"/>
      <c r="L5349" s="69"/>
      <c r="M5349" s="67"/>
    </row>
    <row r="5350" spans="1:13" ht="15">
      <c r="A5350" s="28" t="s">
        <v>3328</v>
      </c>
      <c r="B5350" s="63" t="s">
        <v>3395</v>
      </c>
      <c r="C5350" s="3"/>
      <c r="D5350" s="3"/>
      <c r="E5350" s="9"/>
      <c r="F5350" s="9"/>
      <c r="G5350" s="9"/>
      <c r="H5350" s="9"/>
      <c r="I5350" s="9"/>
      <c r="J5350" s="9"/>
      <c r="K5350" s="9"/>
      <c r="L5350" s="69"/>
      <c r="M5350" s="67"/>
    </row>
    <row r="5351" spans="1:13" ht="15">
      <c r="A5351" s="28" t="s">
        <v>3329</v>
      </c>
      <c r="B5351" s="63" t="s">
        <v>3374</v>
      </c>
      <c r="C5351" s="3"/>
      <c r="D5351" s="3"/>
      <c r="E5351" s="9"/>
      <c r="F5351" s="9"/>
      <c r="G5351" s="9"/>
      <c r="H5351" s="9"/>
      <c r="I5351" s="9"/>
      <c r="J5351" s="9"/>
      <c r="K5351" s="9"/>
      <c r="L5351" s="69"/>
      <c r="M5351" s="67"/>
    </row>
    <row r="5352" spans="1:13" ht="15">
      <c r="A5352" s="28" t="s">
        <v>3330</v>
      </c>
      <c r="B5352" s="63" t="s">
        <v>3368</v>
      </c>
      <c r="C5352" s="3"/>
      <c r="D5352" s="3"/>
      <c r="E5352" s="9"/>
      <c r="F5352" s="9"/>
      <c r="G5352" s="9"/>
      <c r="H5352" s="9"/>
      <c r="I5352" s="9"/>
      <c r="J5352" s="9"/>
      <c r="K5352" s="9"/>
      <c r="L5352" s="69"/>
      <c r="M5352" s="67"/>
    </row>
    <row r="5353" spans="1:13" ht="15">
      <c r="A5353" s="28" t="s">
        <v>3331</v>
      </c>
      <c r="B5353" s="63" t="s">
        <v>3375</v>
      </c>
      <c r="C5353" s="3"/>
      <c r="D5353" s="3"/>
      <c r="E5353" s="9"/>
      <c r="F5353" s="9"/>
      <c r="G5353" s="9"/>
      <c r="H5353" s="9"/>
      <c r="I5353" s="9"/>
      <c r="J5353" s="9"/>
      <c r="K5353" s="9"/>
      <c r="L5353" s="69"/>
      <c r="M5353" s="67"/>
    </row>
    <row r="5354" spans="1:13" ht="15">
      <c r="A5354" s="28" t="s">
        <v>3332</v>
      </c>
      <c r="B5354" s="63" t="s">
        <v>3372</v>
      </c>
      <c r="C5354" s="3"/>
      <c r="D5354" s="3"/>
      <c r="E5354" s="9"/>
      <c r="F5354" s="9"/>
      <c r="G5354" s="9"/>
      <c r="H5354" s="9"/>
      <c r="I5354" s="9"/>
      <c r="J5354" s="9"/>
      <c r="K5354" s="9"/>
      <c r="L5354" s="69"/>
      <c r="M5354" s="67"/>
    </row>
    <row r="5355" spans="1:13" ht="15">
      <c r="A5355" s="28" t="s">
        <v>3333</v>
      </c>
      <c r="B5355" s="63" t="s">
        <v>3383</v>
      </c>
      <c r="C5355" s="3"/>
      <c r="D5355" s="3"/>
      <c r="E5355" s="9"/>
      <c r="F5355" s="9"/>
      <c r="G5355" s="9"/>
      <c r="H5355" s="9"/>
      <c r="I5355" s="9"/>
      <c r="J5355" s="9"/>
      <c r="K5355" s="9"/>
      <c r="L5355" s="69"/>
      <c r="M5355" s="67"/>
    </row>
    <row r="5356" spans="1:13" ht="15">
      <c r="A5356" s="28" t="s">
        <v>3334</v>
      </c>
      <c r="B5356" s="63" t="s">
        <v>3378</v>
      </c>
      <c r="C5356" s="3"/>
      <c r="D5356" s="3"/>
      <c r="E5356" s="9"/>
      <c r="F5356" s="9"/>
      <c r="G5356" s="9"/>
      <c r="H5356" s="9"/>
      <c r="I5356" s="9"/>
      <c r="J5356" s="9"/>
      <c r="K5356" s="9"/>
      <c r="L5356" s="69"/>
      <c r="M5356" s="67"/>
    </row>
    <row r="5357" spans="1:13" ht="15">
      <c r="A5357" s="28" t="s">
        <v>3335</v>
      </c>
      <c r="B5357" s="277" t="s">
        <v>3365</v>
      </c>
      <c r="C5357" s="3"/>
      <c r="D5357" s="3"/>
      <c r="E5357" s="9"/>
      <c r="F5357" s="9"/>
      <c r="G5357" s="9"/>
      <c r="H5357" s="9"/>
      <c r="I5357" s="9"/>
      <c r="J5357" s="9"/>
      <c r="K5357" s="9"/>
      <c r="L5357" s="69"/>
      <c r="M5357" s="67"/>
    </row>
    <row r="5358" spans="1:13" ht="15">
      <c r="A5358" s="28" t="s">
        <v>3336</v>
      </c>
      <c r="B5358" s="63" t="s">
        <v>3380</v>
      </c>
      <c r="C5358" s="3"/>
      <c r="D5358" s="3"/>
      <c r="E5358" s="9"/>
      <c r="F5358" s="9"/>
      <c r="G5358" s="9"/>
      <c r="H5358" s="9"/>
      <c r="I5358" s="9"/>
      <c r="J5358" s="9"/>
      <c r="K5358" s="9"/>
      <c r="L5358" s="69"/>
      <c r="M5358" s="67"/>
    </row>
    <row r="5359" spans="1:13" ht="15">
      <c r="A5359" s="28" t="s">
        <v>3337</v>
      </c>
      <c r="B5359" s="63" t="s">
        <v>3399</v>
      </c>
      <c r="C5359" s="3"/>
      <c r="D5359" s="3"/>
      <c r="E5359" s="9"/>
      <c r="F5359" s="9"/>
      <c r="G5359" s="9"/>
      <c r="H5359" s="9"/>
      <c r="I5359" s="9"/>
      <c r="J5359" s="9"/>
      <c r="K5359" s="9"/>
      <c r="L5359" s="69"/>
      <c r="M5359" s="67"/>
    </row>
    <row r="5360" spans="1:13" ht="15">
      <c r="A5360" s="28" t="s">
        <v>3338</v>
      </c>
      <c r="B5360" s="63" t="s">
        <v>3369</v>
      </c>
      <c r="C5360" s="3"/>
      <c r="D5360" s="3"/>
      <c r="E5360" s="9"/>
      <c r="F5360" s="9"/>
      <c r="G5360" s="9"/>
      <c r="H5360" s="9"/>
      <c r="I5360" s="9"/>
      <c r="J5360" s="9"/>
      <c r="K5360" s="9"/>
      <c r="L5360" s="69"/>
      <c r="M5360" s="67"/>
    </row>
    <row r="5361" spans="1:23" ht="15">
      <c r="A5361" s="28" t="s">
        <v>4129</v>
      </c>
      <c r="B5361" s="63" t="s">
        <v>3376</v>
      </c>
      <c r="C5361" s="3"/>
      <c r="D5361" s="3"/>
      <c r="E5361" s="9"/>
      <c r="F5361" s="9"/>
      <c r="G5361" s="9"/>
      <c r="H5361" s="9"/>
      <c r="I5361" s="9"/>
      <c r="J5361" s="9"/>
      <c r="K5361" s="9"/>
      <c r="L5361" s="69"/>
      <c r="M5361" s="67"/>
    </row>
    <row r="5362" spans="1:23" ht="15">
      <c r="A5362" s="28" t="s">
        <v>4130</v>
      </c>
      <c r="B5362" s="63" t="s">
        <v>3397</v>
      </c>
      <c r="C5362" s="3"/>
      <c r="D5362" s="3"/>
      <c r="E5362" s="9"/>
      <c r="F5362" s="9"/>
      <c r="G5362" s="9"/>
      <c r="H5362" s="9"/>
      <c r="I5362" s="9"/>
      <c r="J5362" s="9"/>
      <c r="K5362" s="9"/>
      <c r="L5362" s="69"/>
      <c r="M5362" s="67"/>
    </row>
    <row r="5363" spans="1:23" ht="15">
      <c r="A5363" s="28" t="s">
        <v>4131</v>
      </c>
      <c r="B5363" s="63" t="s">
        <v>3381</v>
      </c>
      <c r="C5363" s="3"/>
      <c r="D5363" s="3"/>
      <c r="E5363" s="9"/>
      <c r="F5363" s="9"/>
      <c r="G5363" s="9"/>
      <c r="H5363" s="9"/>
      <c r="I5363" s="9"/>
      <c r="J5363" s="9"/>
      <c r="K5363" s="9"/>
      <c r="L5363" s="69"/>
      <c r="M5363" s="67"/>
    </row>
    <row r="5364" spans="1:23" ht="15">
      <c r="A5364" s="28"/>
      <c r="B5364" s="63"/>
      <c r="E5364" s="9"/>
      <c r="F5364" s="9"/>
      <c r="G5364" s="9"/>
      <c r="H5364" s="9"/>
      <c r="L5364" s="69"/>
      <c r="M5364" s="67"/>
    </row>
    <row r="5365" spans="1:23" ht="15">
      <c r="A5365" s="28"/>
      <c r="B5365" s="63"/>
      <c r="E5365" s="9"/>
      <c r="L5365" s="69"/>
    </row>
    <row r="5366" spans="1:23" ht="15">
      <c r="A5366" s="28"/>
      <c r="B5366" s="63"/>
      <c r="E5366" s="9"/>
      <c r="L5366" s="69"/>
    </row>
    <row r="5367" spans="1:23" ht="25.5">
      <c r="A5367" s="23" t="s">
        <v>350</v>
      </c>
      <c r="L5367" s="69"/>
    </row>
    <row r="5368" spans="1:23">
      <c r="L5368" s="69"/>
    </row>
    <row r="5369" spans="1:23" ht="15">
      <c r="A5369" s="39"/>
      <c r="B5369" s="39"/>
      <c r="C5369" s="39"/>
      <c r="D5369" s="39"/>
      <c r="E5369" s="61">
        <v>2016</v>
      </c>
      <c r="F5369" s="61">
        <v>2017</v>
      </c>
      <c r="G5369" s="61">
        <v>2018</v>
      </c>
      <c r="H5369" s="61">
        <v>2019</v>
      </c>
      <c r="I5369" s="61">
        <v>2020</v>
      </c>
      <c r="J5369" s="61">
        <v>2021</v>
      </c>
      <c r="K5369" s="61">
        <v>2022</v>
      </c>
      <c r="L5369" s="69"/>
      <c r="M5369" s="70" t="s">
        <v>40</v>
      </c>
      <c r="R5369" s="3"/>
      <c r="S5369" s="3"/>
      <c r="T5369" s="3"/>
    </row>
    <row r="5370" spans="1:23" ht="15">
      <c r="A5370" s="28" t="s">
        <v>0</v>
      </c>
      <c r="B5370" s="63" t="s">
        <v>21</v>
      </c>
      <c r="E5370" s="62">
        <v>201</v>
      </c>
      <c r="F5370" s="217">
        <v>204.5</v>
      </c>
      <c r="G5370" s="9">
        <v>206.50000000000728</v>
      </c>
      <c r="H5370" s="9">
        <v>131.50000000000182</v>
      </c>
      <c r="I5370" s="9">
        <v>151.00000000000182</v>
      </c>
      <c r="J5370" s="9">
        <v>156.49999999999272</v>
      </c>
      <c r="K5370" s="213">
        <v>268.49999999999636</v>
      </c>
      <c r="L5370" s="69"/>
      <c r="M5370" s="67">
        <f t="shared" ref="M5370:M5401" si="136">SUM(E5370:K5370)</f>
        <v>1319.5</v>
      </c>
      <c r="O5370" t="s">
        <v>2754</v>
      </c>
      <c r="R5370" s="3"/>
      <c r="S5370" s="277"/>
      <c r="T5370" s="63"/>
      <c r="U5370" s="347"/>
      <c r="V5370" s="63"/>
      <c r="W5370" s="63"/>
    </row>
    <row r="5371" spans="1:23" ht="15">
      <c r="A5371" s="28" t="s">
        <v>2</v>
      </c>
      <c r="B5371" s="63" t="s">
        <v>27</v>
      </c>
      <c r="E5371" s="217">
        <v>196</v>
      </c>
      <c r="F5371" s="217">
        <v>181</v>
      </c>
      <c r="G5371" s="217">
        <v>251.99999999999636</v>
      </c>
      <c r="H5371" s="217">
        <v>166.49999999999636</v>
      </c>
      <c r="I5371" s="9">
        <v>112</v>
      </c>
      <c r="J5371" s="212">
        <v>222.99999999998909</v>
      </c>
      <c r="K5371" s="9">
        <v>161.99999999999636</v>
      </c>
      <c r="L5371" s="69"/>
      <c r="M5371" s="67">
        <f t="shared" si="136"/>
        <v>1292.4999999999782</v>
      </c>
      <c r="O5371" t="s">
        <v>2491</v>
      </c>
      <c r="R5371" s="3" t="s">
        <v>1222</v>
      </c>
      <c r="S5371" s="225"/>
      <c r="T5371" s="63"/>
      <c r="U5371" s="347"/>
      <c r="V5371" s="63"/>
      <c r="W5371" s="63"/>
    </row>
    <row r="5372" spans="1:23" ht="15">
      <c r="A5372" s="28" t="s">
        <v>3</v>
      </c>
      <c r="B5372" s="63" t="s">
        <v>17</v>
      </c>
      <c r="E5372" s="217">
        <v>161.5</v>
      </c>
      <c r="F5372" s="213">
        <v>224.5</v>
      </c>
      <c r="G5372" s="217">
        <v>225.99999999999272</v>
      </c>
      <c r="H5372" s="9">
        <v>113.99999999999636</v>
      </c>
      <c r="I5372" s="9">
        <v>135.99999999999818</v>
      </c>
      <c r="J5372" s="9">
        <v>131.00000000001091</v>
      </c>
      <c r="K5372" s="9">
        <v>228.00000000000182</v>
      </c>
      <c r="L5372" s="69"/>
      <c r="M5372" s="67">
        <f t="shared" si="136"/>
        <v>1221</v>
      </c>
      <c r="O5372" t="s">
        <v>379</v>
      </c>
      <c r="R5372" s="3"/>
      <c r="S5372" s="63"/>
      <c r="T5372" s="63"/>
      <c r="U5372" s="348"/>
      <c r="V5372" s="63"/>
      <c r="W5372" s="63"/>
    </row>
    <row r="5373" spans="1:23" ht="15">
      <c r="A5373" s="28" t="s">
        <v>5</v>
      </c>
      <c r="B5373" s="63" t="s">
        <v>31</v>
      </c>
      <c r="E5373" s="212">
        <v>223.5</v>
      </c>
      <c r="F5373" s="217">
        <v>173.5</v>
      </c>
      <c r="G5373" s="9">
        <v>131.99999999999636</v>
      </c>
      <c r="H5373" s="9">
        <v>114</v>
      </c>
      <c r="I5373" s="9">
        <v>108.00000000000182</v>
      </c>
      <c r="J5373" s="9">
        <v>174.99999999999272</v>
      </c>
      <c r="K5373" s="9">
        <v>223.50000000000546</v>
      </c>
      <c r="L5373" s="69"/>
      <c r="M5373" s="67">
        <f t="shared" si="136"/>
        <v>1149.4999999999964</v>
      </c>
      <c r="O5373" t="s">
        <v>340</v>
      </c>
      <c r="R5373" s="3"/>
      <c r="S5373" s="277"/>
      <c r="T5373" s="63"/>
      <c r="U5373" s="347"/>
      <c r="V5373" s="63"/>
      <c r="W5373" s="63"/>
    </row>
    <row r="5374" spans="1:23" ht="15">
      <c r="A5374" s="28" t="s">
        <v>7</v>
      </c>
      <c r="B5374" s="63" t="s">
        <v>11</v>
      </c>
      <c r="E5374" s="9">
        <v>154</v>
      </c>
      <c r="F5374" s="214">
        <v>264.5</v>
      </c>
      <c r="G5374" s="9">
        <v>102.49999999999636</v>
      </c>
      <c r="H5374" s="217">
        <v>162.99999999999636</v>
      </c>
      <c r="I5374" s="9">
        <v>127.5</v>
      </c>
      <c r="J5374" s="9">
        <v>143.00000000000728</v>
      </c>
      <c r="K5374" s="9">
        <v>181.50000000000364</v>
      </c>
      <c r="L5374" s="69"/>
      <c r="M5374" s="67">
        <f t="shared" si="136"/>
        <v>1136.0000000000036</v>
      </c>
      <c r="O5374" t="s">
        <v>339</v>
      </c>
      <c r="R5374" s="3" t="s">
        <v>1821</v>
      </c>
      <c r="S5374" s="225"/>
      <c r="T5374" s="63"/>
      <c r="U5374" s="347"/>
      <c r="V5374" s="63"/>
      <c r="W5374" s="63"/>
    </row>
    <row r="5375" spans="1:23" ht="15">
      <c r="A5375" s="28" t="s">
        <v>8</v>
      </c>
      <c r="B5375" s="63" t="s">
        <v>33</v>
      </c>
      <c r="E5375" s="217">
        <v>155</v>
      </c>
      <c r="F5375" s="217">
        <v>169.5</v>
      </c>
      <c r="G5375" s="9">
        <v>172.99999999999272</v>
      </c>
      <c r="H5375" s="9">
        <v>110.00000000000728</v>
      </c>
      <c r="I5375" s="213">
        <v>175.99999999999636</v>
      </c>
      <c r="J5375" s="9">
        <v>123.50000000000364</v>
      </c>
      <c r="K5375" s="9">
        <v>184.00000000000546</v>
      </c>
      <c r="L5375" s="69"/>
      <c r="M5375" s="67">
        <f t="shared" si="136"/>
        <v>1091.0000000000055</v>
      </c>
      <c r="O5375" t="s">
        <v>1842</v>
      </c>
      <c r="R5375" s="3"/>
      <c r="S5375" s="225"/>
      <c r="T5375" s="63"/>
      <c r="U5375" s="347"/>
      <c r="V5375" s="63"/>
      <c r="W5375" s="63"/>
    </row>
    <row r="5376" spans="1:23" ht="15">
      <c r="A5376" s="28" t="s">
        <v>10</v>
      </c>
      <c r="B5376" s="63" t="s">
        <v>144</v>
      </c>
      <c r="E5376" s="9" t="s">
        <v>279</v>
      </c>
      <c r="F5376" s="9">
        <v>80.5</v>
      </c>
      <c r="G5376" s="213">
        <v>257.50000000000364</v>
      </c>
      <c r="H5376" s="9">
        <v>144.00000000000182</v>
      </c>
      <c r="I5376" s="214">
        <v>216.50000000000182</v>
      </c>
      <c r="J5376" s="9">
        <v>166.5</v>
      </c>
      <c r="K5376" s="9">
        <v>198.50000000000182</v>
      </c>
      <c r="L5376" s="69"/>
      <c r="M5376" s="67">
        <f t="shared" si="136"/>
        <v>1063.5000000000091</v>
      </c>
      <c r="O5376" t="s">
        <v>372</v>
      </c>
      <c r="R5376" s="216" t="s">
        <v>1821</v>
      </c>
      <c r="S5376" s="277"/>
      <c r="T5376" s="63"/>
      <c r="U5376" s="347"/>
      <c r="V5376" s="63"/>
      <c r="W5376" s="63"/>
    </row>
    <row r="5377" spans="1:23" ht="15">
      <c r="A5377" s="28" t="s">
        <v>12</v>
      </c>
      <c r="B5377" s="63" t="s">
        <v>9</v>
      </c>
      <c r="E5377" s="9">
        <v>108</v>
      </c>
      <c r="F5377" s="9">
        <v>49.5</v>
      </c>
      <c r="G5377" s="217">
        <v>231.5</v>
      </c>
      <c r="H5377" s="217">
        <v>191.49999999999818</v>
      </c>
      <c r="I5377" s="9">
        <v>71.5</v>
      </c>
      <c r="J5377" s="217">
        <v>200.49999999999272</v>
      </c>
      <c r="K5377" s="9">
        <v>194</v>
      </c>
      <c r="L5377" s="69"/>
      <c r="M5377" s="67">
        <f t="shared" si="136"/>
        <v>1046.4999999999909</v>
      </c>
      <c r="O5377" t="s">
        <v>2489</v>
      </c>
      <c r="R5377" s="3"/>
      <c r="S5377" s="277"/>
      <c r="T5377" s="63"/>
      <c r="U5377" s="347"/>
      <c r="V5377" s="63"/>
      <c r="W5377" s="63"/>
    </row>
    <row r="5378" spans="1:23" ht="15">
      <c r="A5378" s="28" t="s">
        <v>14</v>
      </c>
      <c r="B5378" s="63" t="s">
        <v>37</v>
      </c>
      <c r="E5378" s="217">
        <v>163.5</v>
      </c>
      <c r="F5378" s="217">
        <v>209</v>
      </c>
      <c r="G5378" s="9">
        <v>157.99999999999636</v>
      </c>
      <c r="H5378" s="9">
        <v>62.500000000003638</v>
      </c>
      <c r="I5378" s="9">
        <v>64.500000000001819</v>
      </c>
      <c r="J5378" s="217">
        <v>183.99999999999636</v>
      </c>
      <c r="K5378" s="9">
        <v>204.49999999999818</v>
      </c>
      <c r="L5378" s="69"/>
      <c r="M5378" s="67">
        <f t="shared" si="136"/>
        <v>1045.9999999999964</v>
      </c>
      <c r="O5378" t="s">
        <v>2492</v>
      </c>
      <c r="R5378" s="3"/>
      <c r="S5378" s="277"/>
      <c r="T5378" s="63"/>
      <c r="U5378" s="347"/>
      <c r="V5378" s="63"/>
      <c r="W5378" s="63"/>
    </row>
    <row r="5379" spans="1:23" ht="15">
      <c r="A5379" s="28" t="s">
        <v>16</v>
      </c>
      <c r="B5379" s="63" t="s">
        <v>23</v>
      </c>
      <c r="E5379" s="9">
        <v>83.5</v>
      </c>
      <c r="F5379" s="212">
        <v>228</v>
      </c>
      <c r="G5379" s="9">
        <v>125.74999999999636</v>
      </c>
      <c r="H5379" s="9">
        <v>123.00000000000364</v>
      </c>
      <c r="I5379" s="217">
        <v>161</v>
      </c>
      <c r="J5379" s="217">
        <v>190.00000000000728</v>
      </c>
      <c r="K5379" s="9">
        <v>124.99999999999636</v>
      </c>
      <c r="L5379" s="69"/>
      <c r="M5379" s="67">
        <f t="shared" si="136"/>
        <v>1036.2500000000036</v>
      </c>
      <c r="O5379" t="s">
        <v>1245</v>
      </c>
      <c r="R5379" s="3"/>
      <c r="S5379" s="225"/>
      <c r="T5379" s="63"/>
      <c r="U5379" s="348"/>
      <c r="V5379" s="63"/>
      <c r="W5379" s="63"/>
    </row>
    <row r="5380" spans="1:23" ht="15">
      <c r="A5380" s="28" t="s">
        <v>18</v>
      </c>
      <c r="B5380" s="63" t="s">
        <v>39</v>
      </c>
      <c r="E5380" s="9">
        <v>142.5</v>
      </c>
      <c r="F5380" s="9">
        <v>91.5</v>
      </c>
      <c r="G5380" s="217">
        <v>210.25000000000364</v>
      </c>
      <c r="H5380" s="9">
        <v>131.5</v>
      </c>
      <c r="I5380" s="9">
        <v>63.999999999998181</v>
      </c>
      <c r="J5380" s="9">
        <v>161</v>
      </c>
      <c r="K5380" s="9">
        <v>188.50000000000546</v>
      </c>
      <c r="L5380" s="69"/>
      <c r="M5380" s="67">
        <f t="shared" si="136"/>
        <v>989.25000000000728</v>
      </c>
      <c r="O5380" t="s">
        <v>294</v>
      </c>
      <c r="R5380" s="3"/>
      <c r="S5380" s="63"/>
      <c r="T5380" s="63"/>
      <c r="U5380" s="347"/>
      <c r="V5380" s="63"/>
      <c r="W5380" s="63"/>
    </row>
    <row r="5381" spans="1:23" ht="15">
      <c r="A5381" s="28" t="s">
        <v>20</v>
      </c>
      <c r="B5381" s="63" t="s">
        <v>13</v>
      </c>
      <c r="E5381" s="9">
        <v>144.75</v>
      </c>
      <c r="F5381" s="217">
        <v>165</v>
      </c>
      <c r="G5381" s="9">
        <v>165.5</v>
      </c>
      <c r="H5381" s="9">
        <v>78.499999999990905</v>
      </c>
      <c r="I5381" s="9">
        <v>61.500000000001819</v>
      </c>
      <c r="J5381" s="217">
        <v>185.99999999999636</v>
      </c>
      <c r="K5381" s="9">
        <v>185.00000000000364</v>
      </c>
      <c r="L5381" s="69"/>
      <c r="M5381" s="67">
        <f t="shared" si="136"/>
        <v>986.24999999999272</v>
      </c>
      <c r="O5381" t="s">
        <v>323</v>
      </c>
      <c r="R5381" s="3"/>
      <c r="S5381" s="277"/>
      <c r="T5381" s="63"/>
      <c r="U5381" s="347"/>
      <c r="V5381" s="63"/>
      <c r="W5381" s="63"/>
    </row>
    <row r="5382" spans="1:23" ht="15">
      <c r="A5382" s="28" t="s">
        <v>22</v>
      </c>
      <c r="B5382" s="63" t="s">
        <v>143</v>
      </c>
      <c r="E5382" s="9" t="s">
        <v>279</v>
      </c>
      <c r="F5382" s="9">
        <v>101.5</v>
      </c>
      <c r="G5382" s="9">
        <v>197.99999999999636</v>
      </c>
      <c r="H5382" s="9">
        <v>150.50000000000182</v>
      </c>
      <c r="I5382" s="217">
        <v>167.49999999999818</v>
      </c>
      <c r="J5382" s="9">
        <v>129.50000000000728</v>
      </c>
      <c r="K5382" s="9">
        <v>229.5</v>
      </c>
      <c r="L5382" s="69"/>
      <c r="M5382" s="67">
        <f t="shared" si="136"/>
        <v>976.50000000000364</v>
      </c>
      <c r="O5382" t="s">
        <v>285</v>
      </c>
      <c r="R5382" s="3"/>
      <c r="S5382" s="63"/>
      <c r="T5382" s="63"/>
      <c r="U5382" s="347"/>
      <c r="V5382" s="63"/>
      <c r="W5382" s="63"/>
    </row>
    <row r="5383" spans="1:23" ht="15">
      <c r="A5383" s="28" t="s">
        <v>24</v>
      </c>
      <c r="B5383" s="63" t="s">
        <v>25</v>
      </c>
      <c r="E5383" s="9">
        <v>120</v>
      </c>
      <c r="F5383" s="9">
        <v>76.5</v>
      </c>
      <c r="G5383" s="9">
        <v>152.50000000000364</v>
      </c>
      <c r="H5383" s="9">
        <v>106.50000000000364</v>
      </c>
      <c r="I5383" s="9">
        <v>135.49999999999636</v>
      </c>
      <c r="J5383" s="9">
        <v>117.50000000000364</v>
      </c>
      <c r="K5383" s="9">
        <v>240.50000000000364</v>
      </c>
      <c r="L5383" s="69"/>
      <c r="M5383" s="67">
        <f t="shared" si="136"/>
        <v>949.00000000001091</v>
      </c>
      <c r="R5383" s="3"/>
      <c r="S5383" s="277"/>
      <c r="T5383" s="63"/>
      <c r="U5383" s="348"/>
      <c r="V5383" s="63"/>
      <c r="W5383" s="63"/>
    </row>
    <row r="5384" spans="1:23" ht="15">
      <c r="A5384" s="28" t="s">
        <v>26</v>
      </c>
      <c r="B5384" s="63" t="s">
        <v>1</v>
      </c>
      <c r="E5384" s="9">
        <v>139</v>
      </c>
      <c r="F5384" s="9">
        <v>79.5</v>
      </c>
      <c r="G5384" s="214">
        <v>267.5</v>
      </c>
      <c r="H5384" s="9">
        <v>63.5</v>
      </c>
      <c r="I5384" s="9">
        <v>137.49999999999818</v>
      </c>
      <c r="J5384" s="9">
        <v>125.00000000000728</v>
      </c>
      <c r="K5384" s="9">
        <v>121.99999999999818</v>
      </c>
      <c r="L5384" s="69"/>
      <c r="M5384" s="67">
        <f t="shared" si="136"/>
        <v>934.00000000000364</v>
      </c>
      <c r="O5384" t="s">
        <v>282</v>
      </c>
      <c r="R5384" s="3" t="s">
        <v>1821</v>
      </c>
      <c r="S5384" s="63"/>
      <c r="T5384" s="63"/>
      <c r="U5384" s="347"/>
      <c r="V5384" s="63"/>
      <c r="W5384" s="63"/>
    </row>
    <row r="5385" spans="1:23" ht="15">
      <c r="A5385" s="28" t="s">
        <v>28</v>
      </c>
      <c r="B5385" s="63" t="s">
        <v>141</v>
      </c>
      <c r="E5385" s="9" t="s">
        <v>279</v>
      </c>
      <c r="F5385" s="9">
        <v>131.5</v>
      </c>
      <c r="G5385" s="9">
        <v>174.5</v>
      </c>
      <c r="H5385" s="9">
        <v>141.5</v>
      </c>
      <c r="I5385" s="9">
        <v>127.99999999999636</v>
      </c>
      <c r="J5385" s="9">
        <v>142.49999999998545</v>
      </c>
      <c r="K5385" s="9">
        <v>215.49999999999818</v>
      </c>
      <c r="L5385" s="69"/>
      <c r="M5385" s="67">
        <f t="shared" si="136"/>
        <v>933.49999999997999</v>
      </c>
      <c r="R5385" s="3"/>
      <c r="S5385" s="277"/>
      <c r="T5385" s="63"/>
      <c r="U5385" s="348"/>
      <c r="V5385" s="63"/>
      <c r="W5385" s="63"/>
    </row>
    <row r="5386" spans="1:23" ht="15">
      <c r="A5386" s="28" t="s">
        <v>30</v>
      </c>
      <c r="B5386" s="63" t="s">
        <v>15</v>
      </c>
      <c r="E5386" s="217">
        <v>196.5</v>
      </c>
      <c r="F5386" s="9">
        <v>89.5</v>
      </c>
      <c r="G5386" s="9">
        <v>79.750000000003638</v>
      </c>
      <c r="H5386" s="9">
        <v>16.5</v>
      </c>
      <c r="I5386" s="9">
        <v>111.49999999999454</v>
      </c>
      <c r="J5386" s="9">
        <v>111.49999999998909</v>
      </c>
      <c r="K5386" s="217">
        <v>262.50000000000182</v>
      </c>
      <c r="L5386" s="69"/>
      <c r="M5386" s="67">
        <f t="shared" si="136"/>
        <v>867.74999999998909</v>
      </c>
      <c r="O5386" t="s">
        <v>341</v>
      </c>
      <c r="R5386" s="3"/>
      <c r="S5386" s="63"/>
      <c r="T5386" s="63"/>
      <c r="U5386" s="347"/>
      <c r="V5386" s="63"/>
      <c r="W5386" s="63"/>
    </row>
    <row r="5387" spans="1:23" ht="15">
      <c r="A5387" s="28" t="s">
        <v>32</v>
      </c>
      <c r="B5387" s="63" t="s">
        <v>19</v>
      </c>
      <c r="E5387" s="214">
        <v>232</v>
      </c>
      <c r="F5387" s="9">
        <v>104</v>
      </c>
      <c r="G5387" s="9">
        <v>206.00000000000364</v>
      </c>
      <c r="H5387" s="9">
        <v>84.500000000001819</v>
      </c>
      <c r="I5387" s="9">
        <v>88.5</v>
      </c>
      <c r="J5387" s="9">
        <v>132.99999999999272</v>
      </c>
      <c r="K5387" s="9" t="s">
        <v>279</v>
      </c>
      <c r="L5387" s="69"/>
      <c r="M5387" s="67">
        <f t="shared" si="136"/>
        <v>847.99999999999818</v>
      </c>
      <c r="O5387" t="s">
        <v>282</v>
      </c>
      <c r="R5387" s="3" t="s">
        <v>1821</v>
      </c>
      <c r="S5387" s="277"/>
      <c r="T5387" s="63"/>
      <c r="U5387" s="347"/>
      <c r="V5387" s="63"/>
      <c r="W5387" s="63"/>
    </row>
    <row r="5388" spans="1:23" ht="15">
      <c r="A5388" s="28" t="s">
        <v>34</v>
      </c>
      <c r="B5388" s="63" t="s">
        <v>162</v>
      </c>
      <c r="E5388" s="9" t="s">
        <v>279</v>
      </c>
      <c r="F5388" s="9" t="s">
        <v>279</v>
      </c>
      <c r="G5388" s="9">
        <v>170</v>
      </c>
      <c r="H5388" s="9">
        <v>131.50000000000364</v>
      </c>
      <c r="I5388" s="9">
        <v>114.99999999999818</v>
      </c>
      <c r="J5388" s="213">
        <v>216.5</v>
      </c>
      <c r="K5388" s="9">
        <v>163.00000000000182</v>
      </c>
      <c r="L5388" s="69"/>
      <c r="M5388" s="67">
        <f t="shared" si="136"/>
        <v>796.00000000000364</v>
      </c>
      <c r="O5388" t="s">
        <v>283</v>
      </c>
      <c r="S5388" s="277"/>
      <c r="T5388" s="63"/>
      <c r="U5388" s="347"/>
      <c r="V5388" s="63"/>
      <c r="W5388" s="63"/>
    </row>
    <row r="5389" spans="1:23" ht="15">
      <c r="A5389" s="28" t="s">
        <v>36</v>
      </c>
      <c r="B5389" s="63" t="s">
        <v>154</v>
      </c>
      <c r="E5389" s="9" t="s">
        <v>279</v>
      </c>
      <c r="F5389" s="9" t="s">
        <v>279</v>
      </c>
      <c r="G5389" s="9">
        <v>186</v>
      </c>
      <c r="H5389" s="9">
        <v>95</v>
      </c>
      <c r="I5389" s="9">
        <v>125.99999999999636</v>
      </c>
      <c r="J5389" s="9">
        <v>163.5</v>
      </c>
      <c r="K5389" s="9">
        <v>183.5</v>
      </c>
      <c r="L5389" s="69"/>
      <c r="M5389" s="67">
        <f t="shared" si="136"/>
        <v>753.99999999999636</v>
      </c>
      <c r="R5389" s="3"/>
      <c r="S5389" s="277"/>
      <c r="T5389" s="63"/>
      <c r="U5389" s="348"/>
      <c r="V5389" s="63"/>
      <c r="W5389" s="63"/>
    </row>
    <row r="5390" spans="1:23" ht="15">
      <c r="A5390" s="28" t="s">
        <v>38</v>
      </c>
      <c r="B5390" s="28" t="s">
        <v>734</v>
      </c>
      <c r="E5390" s="9" t="s">
        <v>279</v>
      </c>
      <c r="F5390" s="9" t="s">
        <v>279</v>
      </c>
      <c r="G5390" s="9" t="s">
        <v>279</v>
      </c>
      <c r="H5390" s="217">
        <v>169.50000000000364</v>
      </c>
      <c r="I5390" s="217">
        <v>153</v>
      </c>
      <c r="J5390" s="217">
        <v>214.00000000000364</v>
      </c>
      <c r="K5390" s="9">
        <v>215.99999999999818</v>
      </c>
      <c r="L5390" s="69"/>
      <c r="M5390" s="67">
        <f t="shared" si="136"/>
        <v>752.50000000000546</v>
      </c>
      <c r="O5390" t="s">
        <v>2493</v>
      </c>
      <c r="S5390" s="225"/>
      <c r="T5390" s="63"/>
      <c r="U5390" s="347"/>
      <c r="V5390" s="63"/>
      <c r="W5390" s="63"/>
    </row>
    <row r="5391" spans="1:23" ht="15">
      <c r="A5391" s="28" t="s">
        <v>145</v>
      </c>
      <c r="B5391" s="63" t="s">
        <v>142</v>
      </c>
      <c r="E5391" s="9" t="s">
        <v>279</v>
      </c>
      <c r="F5391" s="9">
        <v>132.5</v>
      </c>
      <c r="G5391" s="9">
        <v>156.49999999999636</v>
      </c>
      <c r="H5391" s="9">
        <v>84.5</v>
      </c>
      <c r="I5391" s="9">
        <v>59.999999999998181</v>
      </c>
      <c r="J5391" s="9">
        <v>65.5</v>
      </c>
      <c r="K5391" s="217">
        <v>244.50000000000546</v>
      </c>
      <c r="L5391" s="69"/>
      <c r="M5391" s="67">
        <f t="shared" si="136"/>
        <v>743.5</v>
      </c>
      <c r="O5391" t="s">
        <v>289</v>
      </c>
      <c r="R5391" s="3"/>
      <c r="S5391" s="63"/>
      <c r="T5391" s="63"/>
      <c r="U5391" s="348"/>
      <c r="V5391" s="63"/>
      <c r="W5391" s="63"/>
    </row>
    <row r="5392" spans="1:23" ht="15">
      <c r="A5392" s="28" t="s">
        <v>146</v>
      </c>
      <c r="B5392" s="63" t="s">
        <v>155</v>
      </c>
      <c r="E5392" s="9" t="s">
        <v>279</v>
      </c>
      <c r="F5392" s="9" t="s">
        <v>279</v>
      </c>
      <c r="G5392" s="9">
        <v>163.49999999999272</v>
      </c>
      <c r="H5392" s="9">
        <v>97.000000000003638</v>
      </c>
      <c r="I5392" s="9">
        <v>139.99999999999636</v>
      </c>
      <c r="J5392" s="9">
        <v>102.99999999998909</v>
      </c>
      <c r="K5392" s="9">
        <v>231.99999999999636</v>
      </c>
      <c r="L5392" s="69"/>
      <c r="M5392" s="67">
        <f t="shared" si="136"/>
        <v>735.49999999997817</v>
      </c>
      <c r="S5392" s="277"/>
      <c r="T5392" s="63"/>
      <c r="U5392" s="347"/>
      <c r="V5392" s="63"/>
      <c r="W5392" s="63"/>
    </row>
    <row r="5393" spans="1:23" ht="15">
      <c r="A5393" s="28" t="s">
        <v>147</v>
      </c>
      <c r="B5393" s="63" t="s">
        <v>778</v>
      </c>
      <c r="E5393" s="9" t="s">
        <v>279</v>
      </c>
      <c r="F5393" s="9" t="s">
        <v>279</v>
      </c>
      <c r="G5393" s="9" t="s">
        <v>279</v>
      </c>
      <c r="H5393" s="9">
        <v>140.00000000000182</v>
      </c>
      <c r="I5393" s="217">
        <v>157.99999999999818</v>
      </c>
      <c r="J5393" s="217">
        <v>188.99999999999272</v>
      </c>
      <c r="K5393" s="217">
        <v>247.49999999999636</v>
      </c>
      <c r="L5393" s="69"/>
      <c r="M5393" s="67">
        <f t="shared" si="136"/>
        <v>734.49999999998909</v>
      </c>
      <c r="O5393" t="s">
        <v>2755</v>
      </c>
      <c r="S5393" s="63"/>
      <c r="T5393" s="63"/>
      <c r="U5393" s="347"/>
      <c r="V5393" s="63"/>
      <c r="W5393" s="63"/>
    </row>
    <row r="5394" spans="1:23" ht="15">
      <c r="A5394" s="28" t="s">
        <v>151</v>
      </c>
      <c r="B5394" s="63" t="s">
        <v>771</v>
      </c>
      <c r="E5394" s="9" t="s">
        <v>279</v>
      </c>
      <c r="F5394" s="9" t="s">
        <v>279</v>
      </c>
      <c r="G5394" s="9" t="s">
        <v>279</v>
      </c>
      <c r="H5394" s="9">
        <v>153.99999999999818</v>
      </c>
      <c r="I5394" s="217">
        <v>175</v>
      </c>
      <c r="J5394" s="9">
        <v>143</v>
      </c>
      <c r="K5394" s="9">
        <v>223.00000000000182</v>
      </c>
      <c r="L5394" s="69"/>
      <c r="M5394" s="67">
        <f t="shared" si="136"/>
        <v>695</v>
      </c>
      <c r="O5394" t="s">
        <v>284</v>
      </c>
      <c r="S5394" s="277"/>
      <c r="T5394" s="63"/>
      <c r="U5394" s="347"/>
      <c r="V5394" s="63"/>
      <c r="W5394" s="63"/>
    </row>
    <row r="5395" spans="1:23" ht="15">
      <c r="A5395" s="28" t="s">
        <v>157</v>
      </c>
      <c r="B5395" s="28" t="s">
        <v>749</v>
      </c>
      <c r="E5395" s="9" t="s">
        <v>279</v>
      </c>
      <c r="F5395" s="9" t="s">
        <v>279</v>
      </c>
      <c r="G5395" s="9" t="s">
        <v>279</v>
      </c>
      <c r="H5395" s="9">
        <v>94.500000000001819</v>
      </c>
      <c r="I5395" s="212">
        <v>203.50000000000728</v>
      </c>
      <c r="J5395" s="9">
        <v>160.5</v>
      </c>
      <c r="K5395" s="9">
        <v>227.50000000000182</v>
      </c>
      <c r="L5395" s="69"/>
      <c r="M5395" s="67">
        <f t="shared" si="136"/>
        <v>686.00000000001091</v>
      </c>
      <c r="O5395" t="s">
        <v>301</v>
      </c>
      <c r="S5395" s="63"/>
      <c r="T5395" s="63"/>
      <c r="U5395" s="347"/>
      <c r="V5395" s="63"/>
      <c r="W5395" s="63"/>
    </row>
    <row r="5396" spans="1:23" ht="15">
      <c r="A5396" s="28" t="s">
        <v>159</v>
      </c>
      <c r="B5396" s="63" t="s">
        <v>783</v>
      </c>
      <c r="E5396" s="9" t="s">
        <v>279</v>
      </c>
      <c r="F5396" s="9" t="s">
        <v>279</v>
      </c>
      <c r="G5396" s="9" t="s">
        <v>279</v>
      </c>
      <c r="H5396" s="9">
        <v>146.49999999999818</v>
      </c>
      <c r="I5396" s="9">
        <v>64.000000000001819</v>
      </c>
      <c r="J5396" s="9">
        <v>152.99999999999272</v>
      </c>
      <c r="K5396" s="214">
        <v>309.50000000000182</v>
      </c>
      <c r="L5396" s="69"/>
      <c r="M5396" s="67">
        <f t="shared" si="136"/>
        <v>672.99999999999454</v>
      </c>
      <c r="R5396" s="216" t="s">
        <v>1821</v>
      </c>
      <c r="S5396" s="277"/>
      <c r="T5396" s="63"/>
      <c r="U5396" s="347"/>
      <c r="V5396" s="63"/>
      <c r="W5396" s="63"/>
    </row>
    <row r="5397" spans="1:23" ht="15">
      <c r="A5397" s="28" t="s">
        <v>160</v>
      </c>
      <c r="B5397" s="63" t="s">
        <v>753</v>
      </c>
      <c r="E5397" s="9" t="s">
        <v>279</v>
      </c>
      <c r="F5397" s="9" t="s">
        <v>279</v>
      </c>
      <c r="G5397" s="9" t="s">
        <v>279</v>
      </c>
      <c r="H5397" s="212">
        <v>202.49999999999818</v>
      </c>
      <c r="I5397" s="9">
        <v>108.00000000000364</v>
      </c>
      <c r="J5397" s="9">
        <v>61</v>
      </c>
      <c r="K5397" s="212">
        <v>273.49999999999818</v>
      </c>
      <c r="L5397" s="69"/>
      <c r="M5397" s="67">
        <f t="shared" si="136"/>
        <v>645</v>
      </c>
      <c r="O5397" t="s">
        <v>295</v>
      </c>
      <c r="S5397" s="277"/>
      <c r="T5397" s="63"/>
      <c r="U5397" s="347"/>
      <c r="V5397" s="63"/>
      <c r="W5397" s="63"/>
    </row>
    <row r="5398" spans="1:23" ht="15">
      <c r="A5398" s="28" t="s">
        <v>161</v>
      </c>
      <c r="B5398" s="63" t="s">
        <v>153</v>
      </c>
      <c r="E5398" s="9" t="s">
        <v>279</v>
      </c>
      <c r="F5398" s="9" t="s">
        <v>279</v>
      </c>
      <c r="G5398" s="9">
        <v>133</v>
      </c>
      <c r="H5398" s="9">
        <v>53.499999999998181</v>
      </c>
      <c r="I5398" s="9">
        <v>87.500000000005457</v>
      </c>
      <c r="J5398" s="9">
        <v>142.5</v>
      </c>
      <c r="K5398" s="9">
        <v>216.99999999999818</v>
      </c>
      <c r="L5398" s="69"/>
      <c r="M5398" s="67">
        <f t="shared" si="136"/>
        <v>633.50000000000182</v>
      </c>
      <c r="S5398" s="277"/>
      <c r="T5398" s="63"/>
      <c r="U5398" s="347"/>
      <c r="V5398" s="63"/>
      <c r="W5398" s="63"/>
    </row>
    <row r="5399" spans="1:23" ht="15">
      <c r="A5399" s="28" t="s">
        <v>163</v>
      </c>
      <c r="B5399" s="63" t="s">
        <v>35</v>
      </c>
      <c r="E5399" s="9">
        <v>70.5</v>
      </c>
      <c r="F5399" s="217">
        <v>181</v>
      </c>
      <c r="G5399" s="217">
        <v>219.99999999999818</v>
      </c>
      <c r="H5399" s="9">
        <v>49.499999999994543</v>
      </c>
      <c r="I5399" s="9">
        <v>105.00000000000182</v>
      </c>
      <c r="J5399" s="9" t="s">
        <v>279</v>
      </c>
      <c r="K5399" s="9" t="s">
        <v>279</v>
      </c>
      <c r="L5399" s="69"/>
      <c r="M5399" s="67">
        <f t="shared" si="136"/>
        <v>625.99999999999454</v>
      </c>
      <c r="O5399" t="s">
        <v>342</v>
      </c>
      <c r="R5399" s="3"/>
      <c r="S5399" s="63"/>
      <c r="T5399" s="63"/>
      <c r="U5399" s="347"/>
      <c r="V5399" s="63"/>
      <c r="W5399" s="63"/>
    </row>
    <row r="5400" spans="1:23" ht="15">
      <c r="A5400" s="28" t="s">
        <v>275</v>
      </c>
      <c r="B5400" s="63" t="s">
        <v>29</v>
      </c>
      <c r="E5400" s="9">
        <v>138.5</v>
      </c>
      <c r="F5400" s="9">
        <v>144</v>
      </c>
      <c r="G5400" s="217">
        <v>241.50000000000364</v>
      </c>
      <c r="H5400" s="9" t="s">
        <v>279</v>
      </c>
      <c r="I5400" s="9" t="s">
        <v>279</v>
      </c>
      <c r="J5400" s="9">
        <v>94.499999999996362</v>
      </c>
      <c r="K5400" s="9" t="s">
        <v>279</v>
      </c>
      <c r="L5400" s="69"/>
      <c r="M5400" s="67">
        <f t="shared" si="136"/>
        <v>618.5</v>
      </c>
      <c r="O5400" t="s">
        <v>285</v>
      </c>
      <c r="R5400" s="3"/>
      <c r="S5400" s="63"/>
      <c r="T5400" s="63"/>
      <c r="U5400" s="347"/>
      <c r="V5400" s="63"/>
      <c r="W5400" s="63"/>
    </row>
    <row r="5401" spans="1:23" ht="15">
      <c r="A5401" s="28" t="s">
        <v>276</v>
      </c>
      <c r="B5401" s="63" t="s">
        <v>782</v>
      </c>
      <c r="E5401" s="9" t="s">
        <v>279</v>
      </c>
      <c r="F5401" s="9" t="s">
        <v>279</v>
      </c>
      <c r="G5401" s="9" t="s">
        <v>279</v>
      </c>
      <c r="H5401" s="217">
        <v>163.99999999999636</v>
      </c>
      <c r="I5401" s="9">
        <v>124.00000000000364</v>
      </c>
      <c r="J5401" s="9">
        <v>145.50000000000364</v>
      </c>
      <c r="K5401" s="9">
        <v>183</v>
      </c>
      <c r="L5401" s="69"/>
      <c r="M5401" s="67">
        <f t="shared" si="136"/>
        <v>616.50000000000364</v>
      </c>
      <c r="O5401" t="s">
        <v>288</v>
      </c>
      <c r="S5401" s="225"/>
      <c r="T5401" s="63"/>
      <c r="U5401" s="347"/>
      <c r="V5401" s="63"/>
      <c r="W5401" s="63"/>
    </row>
    <row r="5402" spans="1:23" ht="15">
      <c r="A5402" s="28" t="s">
        <v>277</v>
      </c>
      <c r="B5402" s="28" t="s">
        <v>728</v>
      </c>
      <c r="E5402" s="9" t="s">
        <v>279</v>
      </c>
      <c r="F5402" s="9" t="s">
        <v>279</v>
      </c>
      <c r="G5402" s="9" t="s">
        <v>279</v>
      </c>
      <c r="H5402" s="214">
        <v>239.00000000000182</v>
      </c>
      <c r="I5402" s="9">
        <v>87.499999999998181</v>
      </c>
      <c r="J5402" s="9">
        <v>146.99999999999818</v>
      </c>
      <c r="K5402" s="9">
        <v>140.49999999999636</v>
      </c>
      <c r="L5402" s="69"/>
      <c r="M5402" s="67">
        <f t="shared" ref="M5402:M5433" si="137">SUM(E5402:K5402)</f>
        <v>613.99999999999454</v>
      </c>
      <c r="O5402" t="s">
        <v>282</v>
      </c>
      <c r="R5402" s="3" t="s">
        <v>1821</v>
      </c>
      <c r="S5402" s="63"/>
      <c r="T5402" s="63"/>
      <c r="U5402" s="347"/>
      <c r="V5402" s="63"/>
      <c r="W5402" s="63"/>
    </row>
    <row r="5403" spans="1:23" ht="15">
      <c r="A5403" s="28" t="s">
        <v>278</v>
      </c>
      <c r="B5403" s="63" t="s">
        <v>779</v>
      </c>
      <c r="E5403" s="9" t="s">
        <v>279</v>
      </c>
      <c r="F5403" s="9" t="s">
        <v>279</v>
      </c>
      <c r="G5403" s="9" t="s">
        <v>279</v>
      </c>
      <c r="H5403" s="217">
        <v>159.49999999999636</v>
      </c>
      <c r="I5403" s="9">
        <v>117.00000000000364</v>
      </c>
      <c r="J5403" s="9">
        <v>138.49999999998909</v>
      </c>
      <c r="K5403" s="9">
        <v>196.00000000000546</v>
      </c>
      <c r="L5403" s="69"/>
      <c r="M5403" s="67">
        <f t="shared" si="137"/>
        <v>610.99999999999454</v>
      </c>
      <c r="O5403" t="s">
        <v>294</v>
      </c>
      <c r="S5403" s="277"/>
      <c r="T5403" s="63"/>
      <c r="U5403" s="347"/>
      <c r="V5403" s="63"/>
      <c r="W5403" s="63"/>
    </row>
    <row r="5404" spans="1:23" ht="15">
      <c r="A5404" s="28" t="s">
        <v>735</v>
      </c>
      <c r="B5404" s="63" t="s">
        <v>156</v>
      </c>
      <c r="E5404" s="9" t="s">
        <v>279</v>
      </c>
      <c r="F5404" s="9" t="s">
        <v>279</v>
      </c>
      <c r="G5404" s="9">
        <v>191.00000000000364</v>
      </c>
      <c r="H5404" s="9">
        <v>95.499999999996362</v>
      </c>
      <c r="I5404" s="9">
        <v>97.000000000005457</v>
      </c>
      <c r="J5404" s="9">
        <v>147.50000000000728</v>
      </c>
      <c r="K5404" s="9">
        <v>50.499999999994543</v>
      </c>
      <c r="L5404" s="69"/>
      <c r="M5404" s="67">
        <f t="shared" si="137"/>
        <v>581.50000000000728</v>
      </c>
      <c r="R5404" s="3"/>
      <c r="S5404" s="63"/>
      <c r="T5404" s="63"/>
      <c r="U5404" s="347"/>
      <c r="V5404" s="63"/>
      <c r="W5404" s="63"/>
    </row>
    <row r="5405" spans="1:23" ht="15">
      <c r="A5405" s="28" t="s">
        <v>736</v>
      </c>
      <c r="B5405" s="63" t="s">
        <v>6</v>
      </c>
      <c r="E5405" s="9">
        <v>89.75</v>
      </c>
      <c r="F5405" s="9">
        <v>132.5</v>
      </c>
      <c r="G5405" s="9">
        <v>81.500000000003638</v>
      </c>
      <c r="H5405" s="9">
        <v>82.499999999996362</v>
      </c>
      <c r="I5405" s="9">
        <v>73</v>
      </c>
      <c r="J5405" s="9">
        <v>119.5</v>
      </c>
      <c r="K5405" s="9" t="s">
        <v>279</v>
      </c>
      <c r="L5405" s="69"/>
      <c r="M5405" s="67">
        <f t="shared" si="137"/>
        <v>578.75</v>
      </c>
      <c r="R5405" s="3"/>
      <c r="S5405" s="28"/>
      <c r="T5405" s="63"/>
      <c r="U5405" s="348"/>
      <c r="V5405" s="63"/>
      <c r="W5405" s="63"/>
    </row>
    <row r="5406" spans="1:23" ht="15">
      <c r="A5406" s="28" t="s">
        <v>737</v>
      </c>
      <c r="B5406" s="63" t="s">
        <v>764</v>
      </c>
      <c r="E5406" s="9" t="s">
        <v>279</v>
      </c>
      <c r="F5406" s="9" t="s">
        <v>279</v>
      </c>
      <c r="G5406" s="9" t="s">
        <v>279</v>
      </c>
      <c r="H5406" s="217">
        <v>174.49999999999636</v>
      </c>
      <c r="I5406" s="9">
        <v>137.00000000000182</v>
      </c>
      <c r="J5406" s="9">
        <v>100.99999999999636</v>
      </c>
      <c r="K5406" s="9">
        <v>136</v>
      </c>
      <c r="L5406" s="69"/>
      <c r="M5406" s="67">
        <f t="shared" si="137"/>
        <v>548.49999999999454</v>
      </c>
      <c r="O5406" t="s">
        <v>285</v>
      </c>
      <c r="S5406" s="63"/>
      <c r="T5406" s="63"/>
      <c r="U5406" s="347"/>
      <c r="V5406" s="63"/>
      <c r="W5406" s="63"/>
    </row>
    <row r="5407" spans="1:23" ht="15">
      <c r="A5407" s="28" t="s">
        <v>739</v>
      </c>
      <c r="B5407" s="63" t="s">
        <v>788</v>
      </c>
      <c r="E5407" s="9" t="s">
        <v>279</v>
      </c>
      <c r="F5407" s="9" t="s">
        <v>279</v>
      </c>
      <c r="G5407" s="9" t="s">
        <v>279</v>
      </c>
      <c r="H5407" s="9">
        <v>82.5</v>
      </c>
      <c r="I5407" s="9">
        <v>72</v>
      </c>
      <c r="J5407" s="9">
        <v>166.5</v>
      </c>
      <c r="K5407" s="9">
        <v>226</v>
      </c>
      <c r="L5407" s="69"/>
      <c r="M5407" s="67">
        <f t="shared" si="137"/>
        <v>547</v>
      </c>
      <c r="S5407" s="277"/>
      <c r="T5407" s="63"/>
      <c r="U5407" s="348"/>
      <c r="V5407" s="63"/>
      <c r="W5407" s="63"/>
    </row>
    <row r="5408" spans="1:23" ht="15">
      <c r="A5408" s="28" t="s">
        <v>745</v>
      </c>
      <c r="B5408" s="63" t="s">
        <v>738</v>
      </c>
      <c r="E5408" s="9" t="s">
        <v>279</v>
      </c>
      <c r="F5408" s="9" t="s">
        <v>279</v>
      </c>
      <c r="G5408" s="9" t="s">
        <v>279</v>
      </c>
      <c r="H5408" s="9">
        <v>130.50000000000546</v>
      </c>
      <c r="I5408" s="9">
        <v>75.000000000001819</v>
      </c>
      <c r="J5408" s="9">
        <v>165.49999999998545</v>
      </c>
      <c r="K5408" s="9">
        <v>146</v>
      </c>
      <c r="L5408" s="69"/>
      <c r="M5408" s="67">
        <f t="shared" si="137"/>
        <v>516.99999999999272</v>
      </c>
      <c r="S5408" s="277"/>
      <c r="T5408" s="63"/>
      <c r="U5408" s="348"/>
      <c r="V5408" s="63"/>
      <c r="W5408" s="63"/>
    </row>
    <row r="5409" spans="1:23" ht="15">
      <c r="A5409" s="28" t="s">
        <v>747</v>
      </c>
      <c r="B5409" s="28" t="s">
        <v>790</v>
      </c>
      <c r="E5409" s="9" t="s">
        <v>279</v>
      </c>
      <c r="F5409" s="9" t="s">
        <v>279</v>
      </c>
      <c r="G5409" s="9" t="s">
        <v>279</v>
      </c>
      <c r="H5409" s="9">
        <v>136.50000000000182</v>
      </c>
      <c r="I5409" s="9">
        <v>138.25</v>
      </c>
      <c r="J5409" s="9">
        <v>124.49999999999636</v>
      </c>
      <c r="K5409" s="9">
        <v>112.49999999999818</v>
      </c>
      <c r="L5409" s="69"/>
      <c r="M5409" s="67">
        <f t="shared" si="137"/>
        <v>511.74999999999636</v>
      </c>
      <c r="S5409" s="225"/>
      <c r="T5409" s="63"/>
      <c r="U5409" s="348"/>
      <c r="V5409" s="63"/>
      <c r="W5409" s="63"/>
    </row>
    <row r="5410" spans="1:23" ht="15">
      <c r="A5410" s="28" t="s">
        <v>750</v>
      </c>
      <c r="B5410" s="63" t="s">
        <v>796</v>
      </c>
      <c r="E5410" s="9" t="s">
        <v>279</v>
      </c>
      <c r="F5410" s="9" t="s">
        <v>279</v>
      </c>
      <c r="G5410" s="9" t="s">
        <v>279</v>
      </c>
      <c r="H5410" s="9">
        <v>144.99999999999818</v>
      </c>
      <c r="I5410" s="9">
        <v>60.499999999998181</v>
      </c>
      <c r="J5410" s="9">
        <v>150.99999999999636</v>
      </c>
      <c r="K5410" s="9">
        <v>155.00000000000182</v>
      </c>
      <c r="L5410" s="69"/>
      <c r="M5410" s="67">
        <f t="shared" si="137"/>
        <v>511.49999999999454</v>
      </c>
      <c r="S5410" s="63"/>
      <c r="T5410" s="63"/>
      <c r="U5410" s="348"/>
      <c r="V5410" s="63"/>
      <c r="W5410" s="63"/>
    </row>
    <row r="5411" spans="1:23" ht="15">
      <c r="A5411" s="28" t="s">
        <v>751</v>
      </c>
      <c r="B5411" s="63" t="s">
        <v>755</v>
      </c>
      <c r="E5411" s="9" t="s">
        <v>279</v>
      </c>
      <c r="F5411" s="9" t="s">
        <v>279</v>
      </c>
      <c r="G5411" s="9" t="s">
        <v>279</v>
      </c>
      <c r="H5411" s="9">
        <v>93.500000000001819</v>
      </c>
      <c r="I5411" s="9">
        <v>73.999999999998181</v>
      </c>
      <c r="J5411" s="9">
        <v>154.00000000000364</v>
      </c>
      <c r="K5411" s="9">
        <v>188.99999999999818</v>
      </c>
      <c r="L5411" s="69"/>
      <c r="M5411" s="67">
        <f t="shared" si="137"/>
        <v>510.50000000000182</v>
      </c>
      <c r="S5411" s="63"/>
      <c r="T5411" s="63"/>
      <c r="U5411" s="347"/>
      <c r="V5411" s="63"/>
      <c r="W5411" s="63"/>
    </row>
    <row r="5412" spans="1:23" ht="15">
      <c r="A5412" s="28" t="s">
        <v>754</v>
      </c>
      <c r="B5412" s="229" t="s">
        <v>1654</v>
      </c>
      <c r="C5412" s="3"/>
      <c r="D5412" s="3"/>
      <c r="E5412" s="9" t="s">
        <v>279</v>
      </c>
      <c r="F5412" s="9" t="s">
        <v>279</v>
      </c>
      <c r="G5412" s="9" t="s">
        <v>279</v>
      </c>
      <c r="H5412" s="9" t="s">
        <v>279</v>
      </c>
      <c r="I5412" s="9">
        <v>127.49999999999818</v>
      </c>
      <c r="J5412" s="9">
        <v>139.49999999999636</v>
      </c>
      <c r="K5412" s="9">
        <v>235.00000000000182</v>
      </c>
      <c r="L5412" s="69"/>
      <c r="M5412" s="67">
        <f t="shared" si="137"/>
        <v>501.99999999999636</v>
      </c>
      <c r="S5412" s="277"/>
      <c r="T5412" s="63"/>
      <c r="U5412" s="347"/>
      <c r="V5412" s="63"/>
      <c r="W5412" s="63"/>
    </row>
    <row r="5413" spans="1:23" ht="15">
      <c r="A5413" s="28" t="s">
        <v>756</v>
      </c>
      <c r="B5413" s="63" t="s">
        <v>762</v>
      </c>
      <c r="E5413" s="9" t="s">
        <v>279</v>
      </c>
      <c r="F5413" s="9" t="s">
        <v>279</v>
      </c>
      <c r="G5413" s="9" t="s">
        <v>279</v>
      </c>
      <c r="H5413" s="9">
        <v>145.49999999999636</v>
      </c>
      <c r="I5413" s="9">
        <v>127.00000000000364</v>
      </c>
      <c r="J5413" s="9">
        <v>106.49999999999636</v>
      </c>
      <c r="K5413" s="9">
        <v>108.50000000000364</v>
      </c>
      <c r="L5413" s="69"/>
      <c r="M5413" s="67">
        <f t="shared" si="137"/>
        <v>487.5</v>
      </c>
      <c r="S5413" s="277"/>
      <c r="T5413" s="63"/>
      <c r="U5413" s="348"/>
      <c r="V5413" s="63"/>
      <c r="W5413" s="63"/>
    </row>
    <row r="5414" spans="1:23" ht="15">
      <c r="A5414" s="28" t="s">
        <v>761</v>
      </c>
      <c r="B5414" s="63" t="s">
        <v>158</v>
      </c>
      <c r="E5414" s="9" t="s">
        <v>279</v>
      </c>
      <c r="F5414" s="9" t="s">
        <v>279</v>
      </c>
      <c r="G5414" s="217">
        <v>227</v>
      </c>
      <c r="H5414" s="9">
        <v>145.49999999999636</v>
      </c>
      <c r="I5414" s="9">
        <v>109.49999999999818</v>
      </c>
      <c r="J5414" s="9" t="s">
        <v>279</v>
      </c>
      <c r="K5414" s="9" t="s">
        <v>279</v>
      </c>
      <c r="L5414" s="69"/>
      <c r="M5414" s="67">
        <f t="shared" si="137"/>
        <v>481.99999999999454</v>
      </c>
      <c r="O5414" t="s">
        <v>293</v>
      </c>
      <c r="R5414" s="3"/>
      <c r="S5414" s="225"/>
      <c r="T5414" s="63"/>
      <c r="U5414" s="347"/>
      <c r="V5414" s="63"/>
      <c r="W5414" s="63"/>
    </row>
    <row r="5415" spans="1:23" ht="15">
      <c r="A5415" s="28" t="s">
        <v>765</v>
      </c>
      <c r="B5415" s="63" t="s">
        <v>800</v>
      </c>
      <c r="E5415" s="9" t="s">
        <v>279</v>
      </c>
      <c r="F5415" s="9" t="s">
        <v>279</v>
      </c>
      <c r="G5415" s="9" t="s">
        <v>279</v>
      </c>
      <c r="H5415" s="9">
        <v>82.499999999994543</v>
      </c>
      <c r="I5415" s="9">
        <v>102.50000000000364</v>
      </c>
      <c r="J5415" s="9">
        <v>125.99999999999636</v>
      </c>
      <c r="K5415" s="9">
        <v>169.5</v>
      </c>
      <c r="L5415" s="69"/>
      <c r="M5415" s="67">
        <f t="shared" si="137"/>
        <v>480.49999999999454</v>
      </c>
      <c r="S5415" s="225"/>
      <c r="T5415" s="63"/>
      <c r="U5415" s="347"/>
      <c r="V5415" s="63"/>
      <c r="W5415" s="63"/>
    </row>
    <row r="5416" spans="1:23" ht="15">
      <c r="A5416" s="28" t="s">
        <v>766</v>
      </c>
      <c r="B5416" s="63" t="s">
        <v>4</v>
      </c>
      <c r="E5416" s="9">
        <v>98</v>
      </c>
      <c r="F5416" s="9">
        <v>74.5</v>
      </c>
      <c r="G5416" s="9">
        <v>148.99999999999818</v>
      </c>
      <c r="H5416" s="9">
        <v>93.500000000001819</v>
      </c>
      <c r="I5416" s="9">
        <v>60.5</v>
      </c>
      <c r="J5416" s="9" t="s">
        <v>279</v>
      </c>
      <c r="K5416" s="9" t="s">
        <v>279</v>
      </c>
      <c r="L5416" s="69"/>
      <c r="M5416" s="67">
        <f t="shared" si="137"/>
        <v>475.5</v>
      </c>
      <c r="R5416" s="3"/>
      <c r="S5416" s="225"/>
      <c r="T5416" s="63"/>
      <c r="U5416" s="347"/>
      <c r="V5416" s="63"/>
      <c r="W5416" s="63"/>
    </row>
    <row r="5417" spans="1:23" ht="15">
      <c r="A5417" s="28" t="s">
        <v>767</v>
      </c>
      <c r="B5417" s="28" t="s">
        <v>733</v>
      </c>
      <c r="E5417" s="9" t="s">
        <v>279</v>
      </c>
      <c r="F5417" s="9" t="s">
        <v>279</v>
      </c>
      <c r="G5417" s="9" t="s">
        <v>279</v>
      </c>
      <c r="H5417" s="9">
        <v>28.500000000001819</v>
      </c>
      <c r="I5417" s="9">
        <v>126.00000000000546</v>
      </c>
      <c r="J5417" s="9">
        <v>138</v>
      </c>
      <c r="K5417" s="9">
        <v>171.99999999999272</v>
      </c>
      <c r="L5417" s="69"/>
      <c r="M5417" s="67">
        <f t="shared" si="137"/>
        <v>464.5</v>
      </c>
      <c r="S5417" s="277"/>
      <c r="T5417" s="63"/>
      <c r="U5417" s="348"/>
      <c r="V5417" s="63"/>
      <c r="W5417" s="63"/>
    </row>
    <row r="5418" spans="1:23" ht="15">
      <c r="A5418" s="28" t="s">
        <v>773</v>
      </c>
      <c r="B5418" s="229" t="s">
        <v>1659</v>
      </c>
      <c r="C5418" s="3"/>
      <c r="D5418" s="3"/>
      <c r="E5418" s="9" t="s">
        <v>279</v>
      </c>
      <c r="F5418" s="9" t="s">
        <v>279</v>
      </c>
      <c r="G5418" s="9" t="s">
        <v>279</v>
      </c>
      <c r="H5418" s="9" t="s">
        <v>279</v>
      </c>
      <c r="I5418" s="9">
        <v>84.500000000003638</v>
      </c>
      <c r="J5418" s="9">
        <v>109.99999999999272</v>
      </c>
      <c r="K5418" s="217">
        <v>258.49999999999636</v>
      </c>
      <c r="L5418" s="69"/>
      <c r="M5418" s="67">
        <f t="shared" si="137"/>
        <v>452.99999999999272</v>
      </c>
      <c r="O5418" t="s">
        <v>298</v>
      </c>
      <c r="S5418" s="63"/>
      <c r="T5418" s="63"/>
      <c r="U5418" s="347"/>
      <c r="V5418" s="63"/>
      <c r="W5418" s="63"/>
    </row>
    <row r="5419" spans="1:23" ht="15">
      <c r="A5419" s="28" t="s">
        <v>781</v>
      </c>
      <c r="B5419" s="229" t="s">
        <v>1647</v>
      </c>
      <c r="C5419" s="3"/>
      <c r="D5419" s="3"/>
      <c r="E5419" s="9" t="s">
        <v>279</v>
      </c>
      <c r="F5419" s="9" t="s">
        <v>279</v>
      </c>
      <c r="G5419" s="9" t="s">
        <v>279</v>
      </c>
      <c r="H5419" s="9" t="s">
        <v>279</v>
      </c>
      <c r="I5419" s="9">
        <v>61.000000000003638</v>
      </c>
      <c r="J5419" s="9">
        <v>145.99999999999272</v>
      </c>
      <c r="K5419" s="217">
        <v>241.00000000000546</v>
      </c>
      <c r="L5419" s="69"/>
      <c r="M5419" s="67">
        <f t="shared" si="137"/>
        <v>448.00000000000182</v>
      </c>
      <c r="O5419" t="s">
        <v>294</v>
      </c>
      <c r="S5419" s="277"/>
      <c r="T5419" s="63"/>
      <c r="U5419" s="347"/>
      <c r="V5419" s="63"/>
      <c r="W5419" s="63"/>
    </row>
    <row r="5420" spans="1:23" ht="15">
      <c r="A5420" s="28" t="s">
        <v>785</v>
      </c>
      <c r="B5420" s="63" t="s">
        <v>757</v>
      </c>
      <c r="E5420" s="9" t="s">
        <v>279</v>
      </c>
      <c r="F5420" s="9" t="s">
        <v>279</v>
      </c>
      <c r="G5420" s="9" t="s">
        <v>279</v>
      </c>
      <c r="H5420" s="9">
        <v>109.99999999999636</v>
      </c>
      <c r="I5420" s="9">
        <v>66.500000000005457</v>
      </c>
      <c r="J5420" s="9">
        <v>124.00000000000364</v>
      </c>
      <c r="K5420" s="9">
        <v>136</v>
      </c>
      <c r="L5420" s="69"/>
      <c r="M5420" s="67">
        <f t="shared" si="137"/>
        <v>436.50000000000546</v>
      </c>
      <c r="S5420" s="63"/>
      <c r="T5420" s="63"/>
      <c r="U5420" s="348"/>
      <c r="V5420" s="63"/>
      <c r="W5420" s="63"/>
    </row>
    <row r="5421" spans="1:23" ht="15">
      <c r="A5421" s="28" t="s">
        <v>786</v>
      </c>
      <c r="B5421" s="63" t="s">
        <v>748</v>
      </c>
      <c r="E5421" s="9" t="s">
        <v>279</v>
      </c>
      <c r="F5421" s="9" t="s">
        <v>279</v>
      </c>
      <c r="G5421" s="9" t="s">
        <v>279</v>
      </c>
      <c r="H5421" s="9">
        <v>46</v>
      </c>
      <c r="I5421" s="9">
        <v>59.5</v>
      </c>
      <c r="J5421" s="9">
        <v>152.50000000000728</v>
      </c>
      <c r="K5421" s="9">
        <v>161.49999999999818</v>
      </c>
      <c r="L5421" s="69"/>
      <c r="M5421" s="67">
        <f t="shared" si="137"/>
        <v>419.50000000000546</v>
      </c>
      <c r="S5421" s="63"/>
      <c r="T5421" s="63"/>
      <c r="U5421" s="347"/>
      <c r="V5421" s="63"/>
      <c r="W5421" s="63"/>
    </row>
    <row r="5422" spans="1:23" ht="15">
      <c r="A5422" s="28" t="s">
        <v>787</v>
      </c>
      <c r="B5422" s="229" t="s">
        <v>1653</v>
      </c>
      <c r="C5422" s="3"/>
      <c r="D5422" s="3"/>
      <c r="E5422" s="9" t="s">
        <v>279</v>
      </c>
      <c r="F5422" s="9" t="s">
        <v>279</v>
      </c>
      <c r="G5422" s="9" t="s">
        <v>279</v>
      </c>
      <c r="H5422" s="9" t="s">
        <v>279</v>
      </c>
      <c r="I5422" s="9">
        <v>76.499999999996362</v>
      </c>
      <c r="J5422" s="9">
        <v>159</v>
      </c>
      <c r="K5422" s="9">
        <v>171</v>
      </c>
      <c r="L5422" s="69"/>
      <c r="M5422" s="67">
        <f t="shared" si="137"/>
        <v>406.49999999999636</v>
      </c>
      <c r="S5422" s="63"/>
      <c r="T5422" s="63"/>
      <c r="U5422" s="347"/>
      <c r="V5422" s="63"/>
      <c r="W5422" s="63"/>
    </row>
    <row r="5423" spans="1:23" ht="15">
      <c r="A5423" s="28" t="s">
        <v>793</v>
      </c>
      <c r="B5423" s="229" t="s">
        <v>1657</v>
      </c>
      <c r="C5423" s="3"/>
      <c r="D5423" s="3"/>
      <c r="E5423" s="9" t="s">
        <v>279</v>
      </c>
      <c r="F5423" s="9" t="s">
        <v>279</v>
      </c>
      <c r="G5423" s="9" t="s">
        <v>279</v>
      </c>
      <c r="H5423" s="9" t="s">
        <v>279</v>
      </c>
      <c r="I5423" s="9">
        <v>95.000000000003638</v>
      </c>
      <c r="J5423" s="9">
        <v>97.999999999989086</v>
      </c>
      <c r="K5423" s="9">
        <v>211.99999999999818</v>
      </c>
      <c r="L5423" s="69"/>
      <c r="M5423" s="67">
        <f t="shared" si="137"/>
        <v>404.99999999999091</v>
      </c>
      <c r="S5423" s="28"/>
      <c r="T5423" s="63"/>
      <c r="U5423" s="347"/>
      <c r="V5423" s="63"/>
      <c r="W5423" s="63"/>
    </row>
    <row r="5424" spans="1:23" ht="15">
      <c r="A5424" s="28" t="s">
        <v>794</v>
      </c>
      <c r="B5424" s="229" t="s">
        <v>1644</v>
      </c>
      <c r="C5424" s="3"/>
      <c r="D5424" s="3"/>
      <c r="E5424" s="9" t="s">
        <v>279</v>
      </c>
      <c r="F5424" s="9" t="s">
        <v>279</v>
      </c>
      <c r="G5424" s="9" t="s">
        <v>279</v>
      </c>
      <c r="H5424" s="9" t="s">
        <v>279</v>
      </c>
      <c r="I5424" s="9">
        <v>68.999999999996362</v>
      </c>
      <c r="J5424" s="9">
        <v>103.00000000000182</v>
      </c>
      <c r="K5424" s="9">
        <v>226.5</v>
      </c>
      <c r="L5424" s="69"/>
      <c r="M5424" s="67">
        <f t="shared" si="137"/>
        <v>398.49999999999818</v>
      </c>
      <c r="S5424" s="63"/>
      <c r="T5424" s="63"/>
      <c r="U5424" s="347"/>
      <c r="V5424" s="63"/>
      <c r="W5424" s="63"/>
    </row>
    <row r="5425" spans="1:23" ht="15">
      <c r="A5425" s="28" t="s">
        <v>795</v>
      </c>
      <c r="B5425" s="63" t="s">
        <v>763</v>
      </c>
      <c r="E5425" s="9" t="s">
        <v>279</v>
      </c>
      <c r="F5425" s="9" t="s">
        <v>279</v>
      </c>
      <c r="G5425" s="9" t="s">
        <v>279</v>
      </c>
      <c r="H5425" s="9">
        <v>26.5</v>
      </c>
      <c r="I5425" s="9">
        <v>126.99999999999272</v>
      </c>
      <c r="J5425" s="9">
        <v>99</v>
      </c>
      <c r="K5425" s="9">
        <v>144.50000000000182</v>
      </c>
      <c r="L5425" s="69"/>
      <c r="M5425" s="67">
        <f t="shared" si="137"/>
        <v>396.99999999999454</v>
      </c>
      <c r="S5425" s="225"/>
      <c r="T5425" s="63"/>
      <c r="U5425" s="347"/>
      <c r="V5425" s="63"/>
      <c r="W5425" s="63"/>
    </row>
    <row r="5426" spans="1:23" ht="15">
      <c r="A5426" s="28" t="s">
        <v>797</v>
      </c>
      <c r="B5426" s="225" t="s">
        <v>1662</v>
      </c>
      <c r="C5426" s="3"/>
      <c r="D5426" s="3"/>
      <c r="E5426" s="9" t="s">
        <v>279</v>
      </c>
      <c r="F5426" s="9" t="s">
        <v>279</v>
      </c>
      <c r="G5426" s="9" t="s">
        <v>279</v>
      </c>
      <c r="H5426" s="9" t="s">
        <v>279</v>
      </c>
      <c r="I5426" s="9">
        <v>133.99999999999818</v>
      </c>
      <c r="J5426" s="9">
        <v>90.999999999992724</v>
      </c>
      <c r="K5426" s="9">
        <v>171.99999999999818</v>
      </c>
      <c r="L5426" s="69"/>
      <c r="M5426" s="67">
        <f t="shared" si="137"/>
        <v>396.99999999998909</v>
      </c>
      <c r="S5426" s="63"/>
      <c r="T5426" s="63"/>
      <c r="U5426" s="347"/>
      <c r="V5426" s="63"/>
      <c r="W5426" s="63"/>
    </row>
    <row r="5427" spans="1:23" ht="15">
      <c r="A5427" s="28" t="s">
        <v>798</v>
      </c>
      <c r="B5427" s="229" t="s">
        <v>1643</v>
      </c>
      <c r="C5427" s="3"/>
      <c r="D5427" s="3"/>
      <c r="E5427" s="9" t="s">
        <v>279</v>
      </c>
      <c r="F5427" s="9" t="s">
        <v>279</v>
      </c>
      <c r="G5427" s="9" t="s">
        <v>279</v>
      </c>
      <c r="H5427" s="9" t="s">
        <v>279</v>
      </c>
      <c r="I5427" s="9">
        <v>92.500000000003638</v>
      </c>
      <c r="J5427" s="9">
        <v>128.5</v>
      </c>
      <c r="K5427" s="9">
        <v>169.00000000000182</v>
      </c>
      <c r="L5427" s="69"/>
      <c r="M5427" s="67">
        <f t="shared" si="137"/>
        <v>390.00000000000546</v>
      </c>
      <c r="S5427" s="277"/>
      <c r="T5427" s="63"/>
      <c r="U5427" s="348"/>
      <c r="V5427" s="63"/>
      <c r="W5427" s="63"/>
    </row>
    <row r="5428" spans="1:23" ht="15">
      <c r="A5428" s="28" t="s">
        <v>799</v>
      </c>
      <c r="B5428" s="63" t="s">
        <v>746</v>
      </c>
      <c r="E5428" s="9" t="s">
        <v>279</v>
      </c>
      <c r="F5428" s="9" t="s">
        <v>279</v>
      </c>
      <c r="G5428" s="9" t="s">
        <v>279</v>
      </c>
      <c r="H5428" s="9">
        <v>32.5</v>
      </c>
      <c r="I5428" s="9">
        <v>72.499999999996362</v>
      </c>
      <c r="J5428" s="9">
        <v>139.00000000001091</v>
      </c>
      <c r="K5428" s="9">
        <v>139.50000000000182</v>
      </c>
      <c r="L5428" s="69"/>
      <c r="M5428" s="67">
        <f t="shared" si="137"/>
        <v>383.50000000000909</v>
      </c>
      <c r="S5428" s="63"/>
      <c r="T5428" s="63"/>
      <c r="U5428" s="347"/>
      <c r="V5428" s="63"/>
      <c r="W5428" s="63"/>
    </row>
    <row r="5429" spans="1:23" ht="15">
      <c r="A5429" s="28" t="s">
        <v>802</v>
      </c>
      <c r="B5429" s="229" t="s">
        <v>1656</v>
      </c>
      <c r="C5429" s="3"/>
      <c r="D5429" s="3"/>
      <c r="E5429" s="9" t="s">
        <v>279</v>
      </c>
      <c r="F5429" s="9" t="s">
        <v>279</v>
      </c>
      <c r="G5429" s="9" t="s">
        <v>279</v>
      </c>
      <c r="H5429" s="9" t="s">
        <v>279</v>
      </c>
      <c r="I5429" s="9">
        <v>124.50000000000182</v>
      </c>
      <c r="J5429" s="9">
        <v>139.49999999999636</v>
      </c>
      <c r="K5429" s="9">
        <v>115.49999999999818</v>
      </c>
      <c r="L5429" s="69"/>
      <c r="M5429" s="67">
        <f t="shared" si="137"/>
        <v>379.49999999999636</v>
      </c>
      <c r="S5429" s="63"/>
      <c r="T5429" s="63"/>
      <c r="U5429" s="348"/>
      <c r="V5429" s="63"/>
      <c r="W5429" s="63"/>
    </row>
    <row r="5430" spans="1:23" ht="15">
      <c r="A5430" s="28" t="s">
        <v>896</v>
      </c>
      <c r="B5430" s="229" t="s">
        <v>1652</v>
      </c>
      <c r="C5430" s="3"/>
      <c r="D5430" s="3"/>
      <c r="E5430" s="9" t="s">
        <v>279</v>
      </c>
      <c r="F5430" s="9" t="s">
        <v>279</v>
      </c>
      <c r="G5430" s="9" t="s">
        <v>279</v>
      </c>
      <c r="H5430" s="9" t="s">
        <v>279</v>
      </c>
      <c r="I5430" s="9">
        <v>126.49999999999818</v>
      </c>
      <c r="J5430" s="9">
        <v>59.500000000003638</v>
      </c>
      <c r="K5430" s="9">
        <v>175.49999999999636</v>
      </c>
      <c r="L5430" s="69"/>
      <c r="M5430" s="67">
        <f t="shared" si="137"/>
        <v>361.49999999999818</v>
      </c>
      <c r="S5430" s="277"/>
      <c r="T5430" s="63"/>
      <c r="U5430" s="348"/>
      <c r="V5430" s="63"/>
      <c r="W5430" s="63"/>
    </row>
    <row r="5431" spans="1:23" ht="15">
      <c r="A5431" s="28" t="s">
        <v>897</v>
      </c>
      <c r="B5431" s="229" t="s">
        <v>1661</v>
      </c>
      <c r="C5431" s="3"/>
      <c r="D5431" s="3"/>
      <c r="E5431" s="9" t="s">
        <v>279</v>
      </c>
      <c r="F5431" s="9" t="s">
        <v>279</v>
      </c>
      <c r="G5431" s="9" t="s">
        <v>279</v>
      </c>
      <c r="H5431" s="9" t="s">
        <v>279</v>
      </c>
      <c r="I5431" s="9">
        <v>102.50000000000182</v>
      </c>
      <c r="J5431" s="9">
        <v>109</v>
      </c>
      <c r="K5431" s="9">
        <v>149.5</v>
      </c>
      <c r="L5431" s="69"/>
      <c r="M5431" s="67">
        <f t="shared" si="137"/>
        <v>361.00000000000182</v>
      </c>
      <c r="S5431" s="277"/>
      <c r="T5431" s="63"/>
      <c r="U5431" s="347"/>
      <c r="V5431" s="63"/>
      <c r="W5431" s="63"/>
    </row>
    <row r="5432" spans="1:23" ht="15">
      <c r="A5432" s="28" t="s">
        <v>898</v>
      </c>
      <c r="B5432" s="229" t="s">
        <v>1660</v>
      </c>
      <c r="C5432" s="3"/>
      <c r="D5432" s="3"/>
      <c r="E5432" s="9" t="s">
        <v>279</v>
      </c>
      <c r="F5432" s="9" t="s">
        <v>279</v>
      </c>
      <c r="G5432" s="9" t="s">
        <v>279</v>
      </c>
      <c r="H5432" s="9" t="s">
        <v>279</v>
      </c>
      <c r="I5432" s="9">
        <v>83.999999999998181</v>
      </c>
      <c r="J5432" s="9">
        <v>163</v>
      </c>
      <c r="K5432" s="9">
        <v>114.00000000000182</v>
      </c>
      <c r="L5432" s="69"/>
      <c r="M5432" s="67">
        <f t="shared" si="137"/>
        <v>361</v>
      </c>
      <c r="S5432" s="63"/>
      <c r="T5432" s="63"/>
      <c r="U5432" s="348"/>
      <c r="V5432" s="63"/>
      <c r="W5432" s="63"/>
    </row>
    <row r="5433" spans="1:23" ht="15">
      <c r="A5433" s="28" t="s">
        <v>899</v>
      </c>
      <c r="B5433" s="277" t="s">
        <v>2006</v>
      </c>
      <c r="C5433" s="3"/>
      <c r="D5433" s="3"/>
      <c r="E5433" s="9" t="s">
        <v>279</v>
      </c>
      <c r="F5433" s="9" t="s">
        <v>279</v>
      </c>
      <c r="G5433" s="9" t="s">
        <v>279</v>
      </c>
      <c r="H5433" s="9" t="s">
        <v>279</v>
      </c>
      <c r="I5433" s="9" t="s">
        <v>279</v>
      </c>
      <c r="J5433" s="9">
        <v>158.00000000000364</v>
      </c>
      <c r="K5433" s="9">
        <v>200.49999999999636</v>
      </c>
      <c r="L5433" s="69"/>
      <c r="M5433" s="67">
        <f t="shared" si="137"/>
        <v>358.5</v>
      </c>
      <c r="S5433" s="277"/>
      <c r="T5433" s="63"/>
      <c r="U5433" s="348"/>
      <c r="V5433" s="63"/>
      <c r="W5433" s="63"/>
    </row>
    <row r="5434" spans="1:23" ht="15">
      <c r="A5434" s="28" t="s">
        <v>900</v>
      </c>
      <c r="B5434" s="229" t="s">
        <v>1655</v>
      </c>
      <c r="C5434" s="3"/>
      <c r="D5434" s="3"/>
      <c r="E5434" s="9" t="s">
        <v>279</v>
      </c>
      <c r="F5434" s="9" t="s">
        <v>279</v>
      </c>
      <c r="G5434" s="9" t="s">
        <v>279</v>
      </c>
      <c r="H5434" s="9" t="s">
        <v>279</v>
      </c>
      <c r="I5434" s="9">
        <v>67.499999999998181</v>
      </c>
      <c r="J5434" s="9">
        <v>163.49999999999636</v>
      </c>
      <c r="K5434" s="9">
        <v>108.00000000000364</v>
      </c>
      <c r="L5434" s="69"/>
      <c r="M5434" s="67">
        <f t="shared" ref="M5434:M5470" si="138">SUM(E5434:K5434)</f>
        <v>338.99999999999818</v>
      </c>
      <c r="S5434" s="277"/>
      <c r="T5434" s="63"/>
      <c r="U5434" s="347"/>
      <c r="V5434" s="63"/>
      <c r="W5434" s="63"/>
    </row>
    <row r="5435" spans="1:23" ht="15">
      <c r="A5435" s="28" t="s">
        <v>901</v>
      </c>
      <c r="B5435" s="63" t="s">
        <v>178</v>
      </c>
      <c r="E5435" s="217">
        <v>197.25</v>
      </c>
      <c r="F5435" s="9">
        <v>140</v>
      </c>
      <c r="G5435" s="9" t="s">
        <v>279</v>
      </c>
      <c r="H5435" s="9" t="s">
        <v>279</v>
      </c>
      <c r="I5435" s="9" t="s">
        <v>279</v>
      </c>
      <c r="J5435" s="9" t="s">
        <v>279</v>
      </c>
      <c r="K5435" s="9" t="s">
        <v>279</v>
      </c>
      <c r="L5435" s="69"/>
      <c r="M5435" s="67">
        <f t="shared" si="138"/>
        <v>337.25</v>
      </c>
      <c r="O5435" t="s">
        <v>284</v>
      </c>
      <c r="R5435" s="3"/>
      <c r="S5435" s="277"/>
      <c r="T5435" s="63"/>
      <c r="U5435" s="347"/>
      <c r="V5435" s="63"/>
      <c r="W5435" s="63"/>
    </row>
    <row r="5436" spans="1:23" ht="15">
      <c r="A5436" s="28" t="s">
        <v>902</v>
      </c>
      <c r="B5436" s="277" t="s">
        <v>2007</v>
      </c>
      <c r="C5436" s="3"/>
      <c r="D5436" s="3"/>
      <c r="E5436" s="9" t="s">
        <v>279</v>
      </c>
      <c r="F5436" s="9" t="s">
        <v>279</v>
      </c>
      <c r="G5436" s="9" t="s">
        <v>279</v>
      </c>
      <c r="H5436" s="9" t="s">
        <v>279</v>
      </c>
      <c r="I5436" s="9" t="s">
        <v>279</v>
      </c>
      <c r="J5436" s="214">
        <v>288.50000000000364</v>
      </c>
      <c r="K5436" s="9">
        <v>34.499999999996362</v>
      </c>
      <c r="L5436" s="69"/>
      <c r="M5436" s="67">
        <f t="shared" si="138"/>
        <v>323</v>
      </c>
      <c r="O5436" t="s">
        <v>282</v>
      </c>
      <c r="R5436" s="216" t="s">
        <v>1821</v>
      </c>
      <c r="S5436" s="63"/>
      <c r="T5436" s="63"/>
      <c r="U5436" s="347"/>
      <c r="V5436" s="63"/>
      <c r="W5436" s="63"/>
    </row>
    <row r="5437" spans="1:23" ht="15">
      <c r="A5437" s="28" t="s">
        <v>903</v>
      </c>
      <c r="B5437" s="277" t="s">
        <v>2008</v>
      </c>
      <c r="C5437" s="3"/>
      <c r="D5437" s="3"/>
      <c r="E5437" s="9" t="s">
        <v>279</v>
      </c>
      <c r="F5437" s="9" t="s">
        <v>279</v>
      </c>
      <c r="G5437" s="9" t="s">
        <v>279</v>
      </c>
      <c r="H5437" s="9" t="s">
        <v>279</v>
      </c>
      <c r="I5437" s="9" t="s">
        <v>279</v>
      </c>
      <c r="J5437" s="9">
        <v>148</v>
      </c>
      <c r="K5437" s="9">
        <v>168.49999999999818</v>
      </c>
      <c r="L5437" s="69"/>
      <c r="M5437" s="67">
        <f t="shared" si="138"/>
        <v>316.49999999999818</v>
      </c>
      <c r="S5437" s="63"/>
      <c r="T5437" s="63"/>
      <c r="U5437" s="347"/>
      <c r="V5437" s="63"/>
      <c r="W5437" s="63"/>
    </row>
    <row r="5438" spans="1:23" ht="15">
      <c r="A5438" s="28" t="s">
        <v>904</v>
      </c>
      <c r="B5438" s="277" t="s">
        <v>2018</v>
      </c>
      <c r="C5438" s="3"/>
      <c r="D5438" s="3"/>
      <c r="E5438" s="9" t="s">
        <v>279</v>
      </c>
      <c r="F5438" s="9" t="s">
        <v>279</v>
      </c>
      <c r="G5438" s="9" t="s">
        <v>279</v>
      </c>
      <c r="H5438" s="9" t="s">
        <v>279</v>
      </c>
      <c r="I5438" s="9" t="s">
        <v>279</v>
      </c>
      <c r="J5438" s="9">
        <v>163.49999999999272</v>
      </c>
      <c r="K5438" s="9">
        <v>151.50000000000182</v>
      </c>
      <c r="L5438" s="69"/>
      <c r="M5438" s="67">
        <f t="shared" si="138"/>
        <v>314.99999999999454</v>
      </c>
      <c r="S5438" s="63"/>
      <c r="T5438" s="63"/>
      <c r="U5438" s="348"/>
      <c r="V5438" s="63"/>
      <c r="W5438" s="63"/>
    </row>
    <row r="5439" spans="1:23" ht="15">
      <c r="A5439" s="28" t="s">
        <v>905</v>
      </c>
      <c r="B5439" s="277" t="s">
        <v>2009</v>
      </c>
      <c r="C5439" s="3"/>
      <c r="D5439" s="3"/>
      <c r="E5439" s="9" t="s">
        <v>279</v>
      </c>
      <c r="F5439" s="9" t="s">
        <v>279</v>
      </c>
      <c r="G5439" s="9" t="s">
        <v>279</v>
      </c>
      <c r="H5439" s="9" t="s">
        <v>279</v>
      </c>
      <c r="I5439" s="9" t="s">
        <v>279</v>
      </c>
      <c r="J5439" s="217">
        <v>184</v>
      </c>
      <c r="K5439" s="9">
        <v>125.99999999999272</v>
      </c>
      <c r="L5439" s="69"/>
      <c r="M5439" s="67">
        <f t="shared" si="138"/>
        <v>309.99999999999272</v>
      </c>
      <c r="O5439" t="s">
        <v>294</v>
      </c>
      <c r="S5439" s="277"/>
      <c r="T5439" s="63"/>
      <c r="U5439" s="347"/>
      <c r="V5439" s="63"/>
      <c r="W5439" s="63"/>
    </row>
    <row r="5440" spans="1:23" ht="15">
      <c r="A5440" s="28" t="s">
        <v>906</v>
      </c>
      <c r="B5440" s="28" t="s">
        <v>744</v>
      </c>
      <c r="E5440" s="9" t="s">
        <v>279</v>
      </c>
      <c r="F5440" s="9" t="s">
        <v>279</v>
      </c>
      <c r="G5440" s="9" t="s">
        <v>279</v>
      </c>
      <c r="H5440" s="213">
        <v>197.00000000000182</v>
      </c>
      <c r="I5440" s="9">
        <v>102.5</v>
      </c>
      <c r="J5440" s="9" t="s">
        <v>279</v>
      </c>
      <c r="K5440" s="9" t="s">
        <v>279</v>
      </c>
      <c r="L5440" s="69"/>
      <c r="M5440" s="67">
        <f t="shared" si="138"/>
        <v>299.50000000000182</v>
      </c>
      <c r="O5440" t="s">
        <v>283</v>
      </c>
      <c r="S5440" s="277"/>
      <c r="T5440" s="63"/>
      <c r="U5440" s="347"/>
      <c r="V5440" s="63"/>
      <c r="W5440" s="63"/>
    </row>
    <row r="5441" spans="1:23" ht="15">
      <c r="A5441" s="28" t="s">
        <v>907</v>
      </c>
      <c r="B5441" s="277" t="s">
        <v>2003</v>
      </c>
      <c r="C5441" s="3"/>
      <c r="D5441" s="3"/>
      <c r="E5441" s="9" t="s">
        <v>279</v>
      </c>
      <c r="F5441" s="9" t="s">
        <v>279</v>
      </c>
      <c r="G5441" s="9" t="s">
        <v>279</v>
      </c>
      <c r="H5441" s="9" t="s">
        <v>279</v>
      </c>
      <c r="I5441" s="9" t="s">
        <v>279</v>
      </c>
      <c r="J5441" s="9">
        <v>114.99999999999636</v>
      </c>
      <c r="K5441" s="9">
        <v>158.5</v>
      </c>
      <c r="L5441" s="69"/>
      <c r="M5441" s="67">
        <f t="shared" si="138"/>
        <v>273.49999999999636</v>
      </c>
      <c r="S5441" s="28"/>
      <c r="T5441" s="63"/>
      <c r="U5441" s="347"/>
      <c r="V5441" s="63"/>
      <c r="W5441" s="63"/>
    </row>
    <row r="5442" spans="1:23" ht="15">
      <c r="A5442" s="28" t="s">
        <v>908</v>
      </c>
      <c r="B5442" s="63" t="s">
        <v>164</v>
      </c>
      <c r="E5442" s="9" t="s">
        <v>279</v>
      </c>
      <c r="F5442" s="9" t="s">
        <v>279</v>
      </c>
      <c r="G5442" s="212">
        <v>266.00000000000364</v>
      </c>
      <c r="H5442" s="9" t="s">
        <v>279</v>
      </c>
      <c r="I5442" s="9" t="s">
        <v>279</v>
      </c>
      <c r="J5442" s="9" t="s">
        <v>279</v>
      </c>
      <c r="K5442" s="9" t="s">
        <v>279</v>
      </c>
      <c r="L5442" s="69"/>
      <c r="M5442" s="67">
        <f t="shared" si="138"/>
        <v>266.00000000000364</v>
      </c>
      <c r="O5442" t="s">
        <v>301</v>
      </c>
      <c r="R5442" s="3"/>
      <c r="S5442" s="225"/>
      <c r="T5442" s="63"/>
      <c r="U5442" s="347"/>
      <c r="V5442" s="63"/>
      <c r="W5442" s="63"/>
    </row>
    <row r="5443" spans="1:23" ht="15">
      <c r="A5443" s="28" t="s">
        <v>909</v>
      </c>
      <c r="B5443" s="277" t="s">
        <v>2027</v>
      </c>
      <c r="C5443" s="3"/>
      <c r="D5443" s="3"/>
      <c r="E5443" s="9" t="s">
        <v>279</v>
      </c>
      <c r="F5443" s="9" t="s">
        <v>279</v>
      </c>
      <c r="G5443" s="9" t="s">
        <v>279</v>
      </c>
      <c r="H5443" s="9" t="s">
        <v>279</v>
      </c>
      <c r="I5443" s="9" t="s">
        <v>279</v>
      </c>
      <c r="J5443" s="9" t="s">
        <v>279</v>
      </c>
      <c r="K5443" s="217">
        <v>265.5</v>
      </c>
      <c r="L5443" s="69"/>
      <c r="M5443" s="67">
        <f t="shared" si="138"/>
        <v>265.5</v>
      </c>
      <c r="O5443" t="s">
        <v>284</v>
      </c>
      <c r="S5443" s="277"/>
      <c r="T5443" s="63"/>
      <c r="U5443" s="347"/>
      <c r="V5443" s="63"/>
      <c r="W5443" s="63"/>
    </row>
    <row r="5444" spans="1:23" ht="15">
      <c r="A5444" s="28" t="s">
        <v>910</v>
      </c>
      <c r="B5444" s="277" t="s">
        <v>2010</v>
      </c>
      <c r="C5444" s="3"/>
      <c r="D5444" s="3"/>
      <c r="E5444" s="9" t="s">
        <v>279</v>
      </c>
      <c r="F5444" s="9" t="s">
        <v>279</v>
      </c>
      <c r="G5444" s="9" t="s">
        <v>279</v>
      </c>
      <c r="H5444" s="9" t="s">
        <v>279</v>
      </c>
      <c r="I5444" s="9" t="s">
        <v>279</v>
      </c>
      <c r="J5444" s="9">
        <v>150.99999999999636</v>
      </c>
      <c r="K5444" s="9">
        <v>112.5</v>
      </c>
      <c r="L5444" s="69"/>
      <c r="M5444" s="67">
        <f t="shared" si="138"/>
        <v>263.49999999999636</v>
      </c>
      <c r="S5444" s="277"/>
      <c r="T5444" s="63"/>
      <c r="U5444" s="347"/>
      <c r="V5444" s="63"/>
      <c r="W5444" s="63"/>
    </row>
    <row r="5445" spans="1:23" ht="15">
      <c r="A5445" s="28" t="s">
        <v>911</v>
      </c>
      <c r="B5445" s="63" t="s">
        <v>769</v>
      </c>
      <c r="E5445" s="9" t="s">
        <v>279</v>
      </c>
      <c r="F5445" s="9" t="s">
        <v>279</v>
      </c>
      <c r="G5445" s="9" t="s">
        <v>279</v>
      </c>
      <c r="H5445" s="9">
        <v>116.00000000000728</v>
      </c>
      <c r="I5445" s="9">
        <v>144</v>
      </c>
      <c r="J5445" s="9" t="s">
        <v>279</v>
      </c>
      <c r="K5445" s="9" t="s">
        <v>279</v>
      </c>
      <c r="L5445" s="69"/>
      <c r="M5445" s="67">
        <f t="shared" si="138"/>
        <v>260.00000000000728</v>
      </c>
      <c r="S5445" s="28"/>
      <c r="T5445" s="63"/>
      <c r="U5445" s="347"/>
      <c r="V5445" s="63"/>
      <c r="W5445" s="63"/>
    </row>
    <row r="5446" spans="1:23" ht="15">
      <c r="A5446" s="28" t="s">
        <v>912</v>
      </c>
      <c r="B5446" s="277" t="s">
        <v>2011</v>
      </c>
      <c r="C5446" s="3"/>
      <c r="D5446" s="3"/>
      <c r="E5446" s="9" t="s">
        <v>279</v>
      </c>
      <c r="F5446" s="9" t="s">
        <v>279</v>
      </c>
      <c r="G5446" s="9" t="s">
        <v>279</v>
      </c>
      <c r="H5446" s="9" t="s">
        <v>279</v>
      </c>
      <c r="I5446" s="9" t="s">
        <v>279</v>
      </c>
      <c r="J5446" s="9">
        <v>160.50000000000364</v>
      </c>
      <c r="K5446" s="9">
        <v>99.5</v>
      </c>
      <c r="L5446" s="69"/>
      <c r="M5446" s="67">
        <f t="shared" si="138"/>
        <v>260.00000000000364</v>
      </c>
      <c r="S5446" s="225"/>
      <c r="T5446" s="63"/>
      <c r="U5446" s="347"/>
      <c r="V5446" s="63"/>
      <c r="W5446" s="63"/>
    </row>
    <row r="5447" spans="1:23" ht="15">
      <c r="A5447" s="28" t="s">
        <v>913</v>
      </c>
      <c r="B5447" s="277" t="s">
        <v>2157</v>
      </c>
      <c r="C5447" s="3"/>
      <c r="D5447" s="3"/>
      <c r="E5447" s="9" t="s">
        <v>279</v>
      </c>
      <c r="F5447" s="9" t="s">
        <v>279</v>
      </c>
      <c r="G5447" s="9" t="s">
        <v>279</v>
      </c>
      <c r="H5447" s="9" t="s">
        <v>279</v>
      </c>
      <c r="I5447" s="9" t="s">
        <v>279</v>
      </c>
      <c r="J5447" s="9" t="s">
        <v>279</v>
      </c>
      <c r="K5447" s="217">
        <v>253</v>
      </c>
      <c r="L5447" s="69"/>
      <c r="M5447" s="67">
        <f t="shared" si="138"/>
        <v>253</v>
      </c>
      <c r="O5447" t="s">
        <v>293</v>
      </c>
      <c r="S5447" s="63"/>
      <c r="T5447" s="63"/>
      <c r="U5447" s="347"/>
      <c r="V5447" s="63"/>
      <c r="W5447" s="63"/>
    </row>
    <row r="5448" spans="1:23" ht="15">
      <c r="A5448" s="28" t="s">
        <v>914</v>
      </c>
      <c r="B5448" s="277" t="s">
        <v>2002</v>
      </c>
      <c r="C5448" s="3"/>
      <c r="D5448" s="3"/>
      <c r="E5448" s="9" t="s">
        <v>279</v>
      </c>
      <c r="F5448" s="9" t="s">
        <v>279</v>
      </c>
      <c r="G5448" s="9" t="s">
        <v>279</v>
      </c>
      <c r="H5448" s="9" t="s">
        <v>279</v>
      </c>
      <c r="I5448" s="9" t="s">
        <v>279</v>
      </c>
      <c r="J5448" s="9">
        <v>98.5</v>
      </c>
      <c r="K5448" s="9">
        <v>125.5</v>
      </c>
      <c r="L5448" s="69"/>
      <c r="M5448" s="67">
        <f t="shared" si="138"/>
        <v>224</v>
      </c>
      <c r="S5448" s="63"/>
      <c r="T5448" s="63"/>
      <c r="U5448" s="347"/>
      <c r="V5448" s="63"/>
      <c r="W5448" s="63"/>
    </row>
    <row r="5449" spans="1:23" ht="15">
      <c r="A5449" s="28" t="s">
        <v>915</v>
      </c>
      <c r="B5449" s="277" t="s">
        <v>2028</v>
      </c>
      <c r="C5449" s="3"/>
      <c r="D5449" s="3"/>
      <c r="E5449" s="9" t="s">
        <v>279</v>
      </c>
      <c r="F5449" s="9" t="s">
        <v>279</v>
      </c>
      <c r="G5449" s="9" t="s">
        <v>279</v>
      </c>
      <c r="H5449" s="9" t="s">
        <v>279</v>
      </c>
      <c r="I5449" s="9" t="s">
        <v>279</v>
      </c>
      <c r="J5449" s="9" t="s">
        <v>279</v>
      </c>
      <c r="K5449" s="9">
        <v>213.99999999999818</v>
      </c>
      <c r="L5449" s="69"/>
      <c r="M5449" s="67">
        <f t="shared" si="138"/>
        <v>213.99999999999818</v>
      </c>
      <c r="S5449" s="277"/>
      <c r="T5449" s="63"/>
      <c r="U5449" s="347"/>
      <c r="V5449" s="63"/>
      <c r="W5449" s="63"/>
    </row>
    <row r="5450" spans="1:23" ht="15">
      <c r="A5450" s="28" t="s">
        <v>916</v>
      </c>
      <c r="B5450" s="277" t="s">
        <v>4497</v>
      </c>
      <c r="C5450" s="3"/>
      <c r="D5450" s="3"/>
      <c r="E5450" s="9" t="s">
        <v>279</v>
      </c>
      <c r="F5450" s="9" t="s">
        <v>279</v>
      </c>
      <c r="G5450" s="9" t="s">
        <v>279</v>
      </c>
      <c r="H5450" s="9" t="s">
        <v>279</v>
      </c>
      <c r="I5450" s="9" t="s">
        <v>279</v>
      </c>
      <c r="J5450" s="9" t="s">
        <v>279</v>
      </c>
      <c r="K5450" s="9">
        <v>209</v>
      </c>
      <c r="L5450" s="69"/>
      <c r="M5450" s="67">
        <f t="shared" si="138"/>
        <v>209</v>
      </c>
    </row>
    <row r="5451" spans="1:23" ht="15">
      <c r="A5451" s="28" t="s">
        <v>917</v>
      </c>
      <c r="B5451" s="277" t="s">
        <v>2004</v>
      </c>
      <c r="C5451" s="3"/>
      <c r="D5451" s="3"/>
      <c r="E5451" s="9" t="s">
        <v>279</v>
      </c>
      <c r="F5451" s="9" t="s">
        <v>279</v>
      </c>
      <c r="G5451" s="9" t="s">
        <v>279</v>
      </c>
      <c r="H5451" s="9" t="s">
        <v>279</v>
      </c>
      <c r="I5451" s="9" t="s">
        <v>279</v>
      </c>
      <c r="J5451" s="217">
        <v>206.49999999999636</v>
      </c>
      <c r="K5451" s="9" t="s">
        <v>279</v>
      </c>
      <c r="L5451" s="69"/>
      <c r="M5451" s="67">
        <f t="shared" si="138"/>
        <v>206.49999999999636</v>
      </c>
      <c r="O5451" t="s">
        <v>285</v>
      </c>
    </row>
    <row r="5452" spans="1:23" ht="15">
      <c r="A5452" s="28" t="s">
        <v>918</v>
      </c>
      <c r="B5452" s="277" t="s">
        <v>2029</v>
      </c>
      <c r="C5452" s="3"/>
      <c r="D5452" s="3"/>
      <c r="E5452" s="9" t="s">
        <v>279</v>
      </c>
      <c r="F5452" s="9" t="s">
        <v>279</v>
      </c>
      <c r="G5452" s="9" t="s">
        <v>279</v>
      </c>
      <c r="H5452" s="9" t="s">
        <v>279</v>
      </c>
      <c r="I5452" s="9" t="s">
        <v>279</v>
      </c>
      <c r="J5452" s="9" t="s">
        <v>279</v>
      </c>
      <c r="K5452" s="9">
        <v>189</v>
      </c>
      <c r="L5452" s="69"/>
      <c r="M5452" s="67">
        <f t="shared" si="138"/>
        <v>189</v>
      </c>
    </row>
    <row r="5453" spans="1:23" ht="15">
      <c r="A5453" s="28" t="s">
        <v>919</v>
      </c>
      <c r="B5453" s="277" t="s">
        <v>2030</v>
      </c>
      <c r="C5453" s="3"/>
      <c r="D5453" s="3"/>
      <c r="E5453" s="9" t="s">
        <v>279</v>
      </c>
      <c r="F5453" s="9" t="s">
        <v>279</v>
      </c>
      <c r="G5453" s="9" t="s">
        <v>279</v>
      </c>
      <c r="H5453" s="9" t="s">
        <v>279</v>
      </c>
      <c r="I5453" s="9" t="s">
        <v>279</v>
      </c>
      <c r="J5453" s="9" t="s">
        <v>279</v>
      </c>
      <c r="K5453" s="9">
        <v>179.49999999999818</v>
      </c>
      <c r="L5453" s="69"/>
      <c r="M5453" s="67">
        <f t="shared" si="138"/>
        <v>179.49999999999818</v>
      </c>
    </row>
    <row r="5454" spans="1:23" ht="15">
      <c r="A5454" s="28" t="s">
        <v>920</v>
      </c>
      <c r="B5454" s="63" t="s">
        <v>179</v>
      </c>
      <c r="E5454" s="217">
        <v>178.25</v>
      </c>
      <c r="F5454" s="9" t="s">
        <v>279</v>
      </c>
      <c r="G5454" s="9" t="s">
        <v>279</v>
      </c>
      <c r="H5454" s="9" t="s">
        <v>279</v>
      </c>
      <c r="I5454" s="9" t="s">
        <v>279</v>
      </c>
      <c r="J5454" s="9" t="s">
        <v>279</v>
      </c>
      <c r="K5454" s="9" t="s">
        <v>279</v>
      </c>
      <c r="L5454" s="69"/>
      <c r="M5454" s="67">
        <f t="shared" si="138"/>
        <v>178.25</v>
      </c>
      <c r="O5454" t="s">
        <v>293</v>
      </c>
      <c r="R5454" s="3"/>
    </row>
    <row r="5455" spans="1:23" ht="15">
      <c r="A5455" s="28" t="s">
        <v>921</v>
      </c>
      <c r="B5455" s="277" t="s">
        <v>2025</v>
      </c>
      <c r="C5455" s="3"/>
      <c r="D5455" s="3"/>
      <c r="E5455" s="9" t="s">
        <v>279</v>
      </c>
      <c r="F5455" s="9" t="s">
        <v>279</v>
      </c>
      <c r="G5455" s="9" t="s">
        <v>279</v>
      </c>
      <c r="H5455" s="9" t="s">
        <v>279</v>
      </c>
      <c r="I5455" s="9" t="s">
        <v>279</v>
      </c>
      <c r="J5455" s="9" t="s">
        <v>279</v>
      </c>
      <c r="K5455" s="9">
        <v>176.00000000000182</v>
      </c>
      <c r="L5455" s="69"/>
      <c r="M5455" s="67">
        <f t="shared" si="138"/>
        <v>176.00000000000182</v>
      </c>
    </row>
    <row r="5456" spans="1:23" ht="15">
      <c r="A5456" s="28" t="s">
        <v>922</v>
      </c>
      <c r="B5456" s="277" t="s">
        <v>2024</v>
      </c>
      <c r="C5456" s="3"/>
      <c r="D5456" s="3"/>
      <c r="E5456" s="9" t="s">
        <v>279</v>
      </c>
      <c r="F5456" s="9" t="s">
        <v>279</v>
      </c>
      <c r="G5456" s="9" t="s">
        <v>279</v>
      </c>
      <c r="H5456" s="9" t="s">
        <v>279</v>
      </c>
      <c r="I5456" s="9" t="s">
        <v>279</v>
      </c>
      <c r="J5456" s="9" t="s">
        <v>279</v>
      </c>
      <c r="K5456" s="9">
        <v>160.50000000000182</v>
      </c>
      <c r="L5456" s="69"/>
      <c r="M5456" s="67">
        <f t="shared" si="138"/>
        <v>160.50000000000182</v>
      </c>
    </row>
    <row r="5457" spans="1:15" ht="15">
      <c r="A5457" s="28" t="s">
        <v>923</v>
      </c>
      <c r="B5457" s="225" t="s">
        <v>1641</v>
      </c>
      <c r="C5457" s="3"/>
      <c r="D5457" s="3"/>
      <c r="E5457" s="9" t="s">
        <v>279</v>
      </c>
      <c r="F5457" s="9" t="s">
        <v>279</v>
      </c>
      <c r="G5457" s="9" t="s">
        <v>279</v>
      </c>
      <c r="H5457" s="9" t="s">
        <v>279</v>
      </c>
      <c r="I5457" s="217">
        <v>154.99999999999454</v>
      </c>
      <c r="J5457" s="9" t="s">
        <v>279</v>
      </c>
      <c r="K5457" s="9" t="s">
        <v>279</v>
      </c>
      <c r="L5457" s="69"/>
      <c r="M5457" s="67">
        <f t="shared" si="138"/>
        <v>154.99999999999454</v>
      </c>
      <c r="O5457" t="s">
        <v>288</v>
      </c>
    </row>
    <row r="5458" spans="1:15" ht="15">
      <c r="A5458" s="28" t="s">
        <v>924</v>
      </c>
      <c r="B5458" s="229" t="s">
        <v>1651</v>
      </c>
      <c r="C5458" s="3"/>
      <c r="D5458" s="3"/>
      <c r="E5458" s="9" t="s">
        <v>279</v>
      </c>
      <c r="F5458" s="9" t="s">
        <v>279</v>
      </c>
      <c r="G5458" s="9" t="s">
        <v>279</v>
      </c>
      <c r="H5458" s="9" t="s">
        <v>279</v>
      </c>
      <c r="I5458" s="217">
        <v>152.24999999999818</v>
      </c>
      <c r="J5458" s="9" t="s">
        <v>279</v>
      </c>
      <c r="K5458" s="9" t="s">
        <v>279</v>
      </c>
      <c r="L5458" s="69"/>
      <c r="M5458" s="67">
        <f t="shared" si="138"/>
        <v>152.24999999999818</v>
      </c>
      <c r="O5458" t="s">
        <v>294</v>
      </c>
    </row>
    <row r="5459" spans="1:15" ht="15">
      <c r="A5459" s="28" t="s">
        <v>925</v>
      </c>
      <c r="B5459" s="229" t="s">
        <v>1645</v>
      </c>
      <c r="C5459" s="3"/>
      <c r="D5459" s="3"/>
      <c r="E5459" s="9" t="s">
        <v>279</v>
      </c>
      <c r="F5459" s="9" t="s">
        <v>279</v>
      </c>
      <c r="G5459" s="9" t="s">
        <v>279</v>
      </c>
      <c r="H5459" s="9" t="s">
        <v>279</v>
      </c>
      <c r="I5459" s="9">
        <v>112.99999999999818</v>
      </c>
      <c r="J5459" s="9">
        <v>37.000000000003638</v>
      </c>
      <c r="K5459" s="9" t="s">
        <v>279</v>
      </c>
      <c r="L5459" s="69"/>
      <c r="M5459" s="67">
        <f t="shared" si="138"/>
        <v>150.00000000000182</v>
      </c>
    </row>
    <row r="5460" spans="1:15" ht="15">
      <c r="A5460" s="28" t="s">
        <v>926</v>
      </c>
      <c r="B5460" s="277" t="s">
        <v>2050</v>
      </c>
      <c r="C5460" s="3"/>
      <c r="D5460" s="3"/>
      <c r="E5460" s="9" t="s">
        <v>279</v>
      </c>
      <c r="F5460" s="9" t="s">
        <v>279</v>
      </c>
      <c r="G5460" s="9" t="s">
        <v>279</v>
      </c>
      <c r="H5460" s="9" t="s">
        <v>279</v>
      </c>
      <c r="I5460" s="9" t="s">
        <v>279</v>
      </c>
      <c r="J5460" s="9" t="s">
        <v>279</v>
      </c>
      <c r="K5460" s="9">
        <v>144.5</v>
      </c>
      <c r="L5460" s="69"/>
      <c r="M5460" s="67">
        <f t="shared" si="138"/>
        <v>144.5</v>
      </c>
    </row>
    <row r="5461" spans="1:15" ht="15">
      <c r="A5461" s="28" t="s">
        <v>927</v>
      </c>
      <c r="B5461" s="229" t="s">
        <v>1648</v>
      </c>
      <c r="C5461" s="3"/>
      <c r="D5461" s="3"/>
      <c r="E5461" s="9" t="s">
        <v>279</v>
      </c>
      <c r="F5461" s="9" t="s">
        <v>279</v>
      </c>
      <c r="G5461" s="9" t="s">
        <v>279</v>
      </c>
      <c r="H5461" s="9" t="s">
        <v>279</v>
      </c>
      <c r="I5461" s="9">
        <v>141.50000000000364</v>
      </c>
      <c r="J5461" s="9" t="s">
        <v>279</v>
      </c>
      <c r="K5461" s="9" t="s">
        <v>279</v>
      </c>
      <c r="L5461" s="69"/>
      <c r="M5461" s="67">
        <f t="shared" si="138"/>
        <v>141.50000000000364</v>
      </c>
    </row>
    <row r="5462" spans="1:15" ht="15">
      <c r="A5462" s="28" t="s">
        <v>928</v>
      </c>
      <c r="B5462" s="277" t="s">
        <v>2052</v>
      </c>
      <c r="C5462" s="3"/>
      <c r="D5462" s="3"/>
      <c r="E5462" s="9" t="s">
        <v>279</v>
      </c>
      <c r="F5462" s="9" t="s">
        <v>279</v>
      </c>
      <c r="G5462" s="9" t="s">
        <v>279</v>
      </c>
      <c r="H5462" s="9" t="s">
        <v>279</v>
      </c>
      <c r="I5462" s="9" t="s">
        <v>279</v>
      </c>
      <c r="J5462" s="9" t="s">
        <v>279</v>
      </c>
      <c r="K5462" s="9">
        <v>132.50000000000546</v>
      </c>
      <c r="L5462" s="69"/>
      <c r="M5462" s="67">
        <f t="shared" si="138"/>
        <v>132.50000000000546</v>
      </c>
    </row>
    <row r="5463" spans="1:15" ht="15">
      <c r="A5463" s="28" t="s">
        <v>929</v>
      </c>
      <c r="B5463" s="229" t="s">
        <v>1676</v>
      </c>
      <c r="C5463" s="3"/>
      <c r="D5463" s="3"/>
      <c r="E5463" s="9" t="s">
        <v>279</v>
      </c>
      <c r="F5463" s="9" t="s">
        <v>279</v>
      </c>
      <c r="G5463" s="9" t="s">
        <v>279</v>
      </c>
      <c r="H5463" s="9" t="s">
        <v>279</v>
      </c>
      <c r="I5463" s="9">
        <v>124.00000000000182</v>
      </c>
      <c r="J5463" s="9" t="s">
        <v>279</v>
      </c>
      <c r="K5463" s="9" t="s">
        <v>279</v>
      </c>
      <c r="L5463" s="69"/>
      <c r="M5463" s="67">
        <f t="shared" si="138"/>
        <v>124.00000000000182</v>
      </c>
    </row>
    <row r="5464" spans="1:15" ht="15">
      <c r="A5464" s="28" t="s">
        <v>930</v>
      </c>
      <c r="B5464" s="63" t="s">
        <v>774</v>
      </c>
      <c r="E5464" s="9" t="s">
        <v>279</v>
      </c>
      <c r="F5464" s="9" t="s">
        <v>279</v>
      </c>
      <c r="G5464" s="9" t="s">
        <v>279</v>
      </c>
      <c r="H5464" s="9">
        <v>119.99999999999636</v>
      </c>
      <c r="I5464" s="9" t="s">
        <v>279</v>
      </c>
      <c r="J5464" s="9" t="s">
        <v>279</v>
      </c>
      <c r="K5464" s="9" t="s">
        <v>279</v>
      </c>
      <c r="L5464" s="69"/>
      <c r="M5464" s="67">
        <f t="shared" si="138"/>
        <v>119.99999999999636</v>
      </c>
    </row>
    <row r="5465" spans="1:15" ht="15">
      <c r="A5465" s="28" t="s">
        <v>931</v>
      </c>
      <c r="B5465" s="63" t="s">
        <v>784</v>
      </c>
      <c r="E5465" s="9" t="s">
        <v>279</v>
      </c>
      <c r="F5465" s="9" t="s">
        <v>279</v>
      </c>
      <c r="G5465" s="9" t="s">
        <v>279</v>
      </c>
      <c r="H5465" s="9">
        <v>119.49999999999818</v>
      </c>
      <c r="I5465" s="9" t="s">
        <v>279</v>
      </c>
      <c r="J5465" s="9" t="s">
        <v>279</v>
      </c>
      <c r="K5465" s="9" t="s">
        <v>279</v>
      </c>
      <c r="L5465" s="69"/>
      <c r="M5465" s="67">
        <f t="shared" si="138"/>
        <v>119.49999999999818</v>
      </c>
    </row>
    <row r="5466" spans="1:15" ht="15">
      <c r="A5466" s="28" t="s">
        <v>932</v>
      </c>
      <c r="B5466" s="277" t="s">
        <v>2026</v>
      </c>
      <c r="C5466" s="3"/>
      <c r="D5466" s="3"/>
      <c r="E5466" s="9" t="s">
        <v>279</v>
      </c>
      <c r="F5466" s="9" t="s">
        <v>279</v>
      </c>
      <c r="G5466" s="9" t="s">
        <v>279</v>
      </c>
      <c r="H5466" s="9" t="s">
        <v>279</v>
      </c>
      <c r="I5466" s="9" t="s">
        <v>279</v>
      </c>
      <c r="J5466" s="9" t="s">
        <v>279</v>
      </c>
      <c r="K5466" s="9">
        <v>114.50000000000364</v>
      </c>
      <c r="L5466" s="69"/>
      <c r="M5466" s="67">
        <f t="shared" si="138"/>
        <v>114.50000000000364</v>
      </c>
    </row>
    <row r="5467" spans="1:15" ht="15">
      <c r="A5467" s="28" t="s">
        <v>933</v>
      </c>
      <c r="B5467" s="277" t="s">
        <v>2023</v>
      </c>
      <c r="C5467" s="3"/>
      <c r="D5467" s="3"/>
      <c r="E5467" s="9" t="s">
        <v>279</v>
      </c>
      <c r="F5467" s="9" t="s">
        <v>279</v>
      </c>
      <c r="G5467" s="9" t="s">
        <v>279</v>
      </c>
      <c r="H5467" s="9" t="s">
        <v>279</v>
      </c>
      <c r="I5467" s="9" t="s">
        <v>279</v>
      </c>
      <c r="J5467" s="9" t="s">
        <v>279</v>
      </c>
      <c r="K5467" s="9">
        <v>110.5</v>
      </c>
      <c r="L5467" s="69"/>
      <c r="M5467" s="67">
        <f t="shared" si="138"/>
        <v>110.5</v>
      </c>
    </row>
    <row r="5468" spans="1:15" ht="15">
      <c r="A5468" s="28" t="s">
        <v>934</v>
      </c>
      <c r="B5468" s="229" t="s">
        <v>1658</v>
      </c>
      <c r="C5468" s="3"/>
      <c r="D5468" s="3"/>
      <c r="E5468" s="9" t="s">
        <v>279</v>
      </c>
      <c r="F5468" s="9" t="s">
        <v>279</v>
      </c>
      <c r="G5468" s="9" t="s">
        <v>279</v>
      </c>
      <c r="H5468" s="9" t="s">
        <v>279</v>
      </c>
      <c r="I5468" s="9">
        <v>92.999999999998181</v>
      </c>
      <c r="J5468" s="9" t="s">
        <v>279</v>
      </c>
      <c r="K5468" s="9" t="s">
        <v>279</v>
      </c>
      <c r="L5468" s="69"/>
      <c r="M5468" s="67">
        <f t="shared" si="138"/>
        <v>92.999999999998181</v>
      </c>
    </row>
    <row r="5469" spans="1:15" ht="15">
      <c r="A5469" s="28" t="s">
        <v>935</v>
      </c>
      <c r="B5469" s="229" t="s">
        <v>1650</v>
      </c>
      <c r="C5469" s="3"/>
      <c r="D5469" s="3"/>
      <c r="E5469" s="9" t="s">
        <v>279</v>
      </c>
      <c r="F5469" s="9" t="s">
        <v>279</v>
      </c>
      <c r="G5469" s="9" t="s">
        <v>279</v>
      </c>
      <c r="H5469" s="9" t="s">
        <v>279</v>
      </c>
      <c r="I5469" s="9">
        <v>65.500000000003638</v>
      </c>
      <c r="J5469" s="9" t="s">
        <v>279</v>
      </c>
      <c r="K5469" s="9" t="s">
        <v>279</v>
      </c>
      <c r="L5469" s="69"/>
      <c r="M5469" s="67">
        <f t="shared" si="138"/>
        <v>65.500000000003638</v>
      </c>
    </row>
    <row r="5470" spans="1:15" ht="15">
      <c r="A5470" s="28" t="s">
        <v>2501</v>
      </c>
      <c r="B5470" s="277" t="s">
        <v>2053</v>
      </c>
      <c r="C5470" s="3"/>
      <c r="D5470" s="3"/>
      <c r="E5470" s="9" t="s">
        <v>279</v>
      </c>
      <c r="F5470" s="9" t="s">
        <v>279</v>
      </c>
      <c r="G5470" s="9" t="s">
        <v>279</v>
      </c>
      <c r="H5470" s="9" t="s">
        <v>279</v>
      </c>
      <c r="I5470" s="9" t="s">
        <v>279</v>
      </c>
      <c r="J5470" s="9" t="s">
        <v>279</v>
      </c>
      <c r="K5470" s="9">
        <v>57.500000000003638</v>
      </c>
      <c r="L5470" s="69"/>
      <c r="M5470" s="67">
        <f t="shared" si="138"/>
        <v>57.500000000003638</v>
      </c>
    </row>
    <row r="5471" spans="1:15" ht="15">
      <c r="A5471" s="28" t="s">
        <v>3315</v>
      </c>
      <c r="B5471" s="63" t="s">
        <v>3377</v>
      </c>
      <c r="C5471" s="3"/>
      <c r="D5471" s="3"/>
      <c r="E5471" s="9"/>
      <c r="F5471" s="9"/>
      <c r="G5471" s="9"/>
      <c r="H5471" s="9"/>
      <c r="I5471" s="9"/>
      <c r="J5471" s="9"/>
      <c r="K5471" s="9"/>
      <c r="L5471" s="69"/>
      <c r="M5471" s="67"/>
    </row>
    <row r="5472" spans="1:15" ht="15">
      <c r="A5472" s="28" t="s">
        <v>3316</v>
      </c>
      <c r="B5472" s="63" t="s">
        <v>3371</v>
      </c>
      <c r="C5472" s="3"/>
      <c r="D5472" s="3"/>
      <c r="E5472" s="9"/>
      <c r="F5472" s="9"/>
      <c r="G5472" s="9"/>
      <c r="H5472" s="9"/>
      <c r="I5472" s="9"/>
      <c r="J5472" s="9"/>
      <c r="K5472" s="9"/>
      <c r="L5472" s="69"/>
      <c r="M5472" s="67"/>
    </row>
    <row r="5473" spans="1:13" ht="15">
      <c r="A5473" s="28" t="s">
        <v>3317</v>
      </c>
      <c r="B5473" s="63" t="s">
        <v>3370</v>
      </c>
      <c r="C5473" s="3"/>
      <c r="D5473" s="3"/>
      <c r="E5473" s="9"/>
      <c r="F5473" s="9"/>
      <c r="G5473" s="9"/>
      <c r="H5473" s="9"/>
      <c r="I5473" s="9"/>
      <c r="J5473" s="9"/>
      <c r="K5473" s="9"/>
      <c r="L5473" s="69"/>
      <c r="M5473" s="67"/>
    </row>
    <row r="5474" spans="1:13" ht="15">
      <c r="A5474" s="28" t="s">
        <v>3318</v>
      </c>
      <c r="B5474" s="63" t="s">
        <v>3386</v>
      </c>
      <c r="C5474" s="3"/>
      <c r="D5474" s="3"/>
      <c r="E5474" s="9"/>
      <c r="F5474" s="9"/>
      <c r="G5474" s="9"/>
      <c r="H5474" s="9"/>
      <c r="I5474" s="9"/>
      <c r="J5474" s="9"/>
      <c r="K5474" s="9"/>
      <c r="L5474" s="69"/>
      <c r="M5474" s="67"/>
    </row>
    <row r="5475" spans="1:13" ht="15">
      <c r="A5475" s="28" t="s">
        <v>3319</v>
      </c>
      <c r="B5475" s="63" t="s">
        <v>3385</v>
      </c>
      <c r="C5475" s="3"/>
      <c r="D5475" s="3"/>
      <c r="E5475" s="9"/>
      <c r="F5475" s="9"/>
      <c r="G5475" s="9"/>
      <c r="H5475" s="9"/>
      <c r="I5475" s="9"/>
      <c r="J5475" s="9"/>
      <c r="K5475" s="9"/>
      <c r="L5475" s="69"/>
      <c r="M5475" s="67"/>
    </row>
    <row r="5476" spans="1:13" ht="15">
      <c r="A5476" s="28" t="s">
        <v>3320</v>
      </c>
      <c r="B5476" s="63" t="s">
        <v>3373</v>
      </c>
      <c r="C5476" s="3"/>
      <c r="D5476" s="3"/>
      <c r="E5476" s="9"/>
      <c r="F5476" s="9"/>
      <c r="G5476" s="9"/>
      <c r="H5476" s="9"/>
      <c r="I5476" s="9"/>
      <c r="J5476" s="9"/>
      <c r="K5476" s="9"/>
      <c r="L5476" s="69"/>
      <c r="M5476" s="67"/>
    </row>
    <row r="5477" spans="1:13" ht="15">
      <c r="A5477" s="28" t="s">
        <v>3321</v>
      </c>
      <c r="B5477" s="63" t="s">
        <v>3367</v>
      </c>
      <c r="C5477" s="3"/>
      <c r="D5477" s="3"/>
      <c r="E5477" s="9"/>
      <c r="F5477" s="9"/>
      <c r="G5477" s="9"/>
      <c r="H5477" s="9"/>
      <c r="I5477" s="9"/>
      <c r="J5477" s="9"/>
      <c r="K5477" s="9"/>
      <c r="L5477" s="69"/>
      <c r="M5477" s="67"/>
    </row>
    <row r="5478" spans="1:13" ht="15">
      <c r="A5478" s="28" t="s">
        <v>3322</v>
      </c>
      <c r="B5478" s="63" t="s">
        <v>3398</v>
      </c>
      <c r="C5478" s="3"/>
      <c r="D5478" s="3"/>
      <c r="E5478" s="9"/>
      <c r="F5478" s="9"/>
      <c r="G5478" s="9"/>
      <c r="H5478" s="9"/>
      <c r="I5478" s="9"/>
      <c r="J5478" s="9"/>
      <c r="K5478" s="9"/>
      <c r="L5478" s="69"/>
      <c r="M5478" s="67"/>
    </row>
    <row r="5479" spans="1:13" ht="15">
      <c r="A5479" s="28" t="s">
        <v>3323</v>
      </c>
      <c r="B5479" s="277" t="s">
        <v>3366</v>
      </c>
      <c r="C5479" s="3"/>
      <c r="D5479" s="3"/>
      <c r="E5479" s="9"/>
      <c r="F5479" s="9"/>
      <c r="G5479" s="9"/>
      <c r="H5479" s="9"/>
      <c r="I5479" s="9"/>
      <c r="J5479" s="9"/>
      <c r="K5479" s="9"/>
      <c r="L5479" s="69"/>
      <c r="M5479" s="67"/>
    </row>
    <row r="5480" spans="1:13" ht="15">
      <c r="A5480" s="28" t="s">
        <v>3324</v>
      </c>
      <c r="B5480" s="63" t="s">
        <v>3382</v>
      </c>
      <c r="C5480" s="3"/>
      <c r="D5480" s="3"/>
      <c r="E5480" s="9"/>
      <c r="F5480" s="9"/>
      <c r="G5480" s="9"/>
      <c r="H5480" s="9"/>
      <c r="I5480" s="9"/>
      <c r="J5480" s="9"/>
      <c r="K5480" s="9"/>
      <c r="L5480" s="69"/>
      <c r="M5480" s="67"/>
    </row>
    <row r="5481" spans="1:13" ht="15">
      <c r="A5481" s="28" t="s">
        <v>3325</v>
      </c>
      <c r="B5481" s="63" t="s">
        <v>3379</v>
      </c>
      <c r="C5481" s="3"/>
      <c r="D5481" s="3"/>
      <c r="E5481" s="9"/>
      <c r="F5481" s="9"/>
      <c r="G5481" s="9"/>
      <c r="H5481" s="9"/>
      <c r="I5481" s="9"/>
      <c r="J5481" s="9"/>
      <c r="K5481" s="9"/>
      <c r="L5481" s="69"/>
      <c r="M5481" s="67"/>
    </row>
    <row r="5482" spans="1:13" ht="15">
      <c r="A5482" s="28" t="s">
        <v>3326</v>
      </c>
      <c r="B5482" s="63" t="s">
        <v>3394</v>
      </c>
      <c r="C5482" s="3"/>
      <c r="D5482" s="3"/>
      <c r="E5482" s="9"/>
      <c r="F5482" s="9"/>
      <c r="G5482" s="9"/>
      <c r="H5482" s="9"/>
      <c r="I5482" s="9"/>
      <c r="J5482" s="9"/>
      <c r="K5482" s="9"/>
      <c r="L5482" s="69"/>
      <c r="M5482" s="67"/>
    </row>
    <row r="5483" spans="1:13" ht="15">
      <c r="A5483" s="28" t="s">
        <v>3327</v>
      </c>
      <c r="B5483" s="63" t="s">
        <v>180</v>
      </c>
      <c r="C5483" s="3"/>
      <c r="D5483" s="3"/>
      <c r="E5483" s="9"/>
      <c r="F5483" s="9"/>
      <c r="G5483" s="9"/>
      <c r="H5483" s="9"/>
      <c r="I5483" s="9"/>
      <c r="J5483" s="9"/>
      <c r="K5483" s="9"/>
      <c r="L5483" s="69"/>
      <c r="M5483" s="67"/>
    </row>
    <row r="5484" spans="1:13" ht="15">
      <c r="A5484" s="28" t="s">
        <v>3328</v>
      </c>
      <c r="B5484" s="63" t="s">
        <v>3395</v>
      </c>
      <c r="C5484" s="3"/>
      <c r="D5484" s="3"/>
      <c r="E5484" s="9"/>
      <c r="F5484" s="9"/>
      <c r="G5484" s="9"/>
      <c r="H5484" s="9"/>
      <c r="I5484" s="9"/>
      <c r="J5484" s="9"/>
      <c r="K5484" s="9"/>
      <c r="L5484" s="69"/>
      <c r="M5484" s="67"/>
    </row>
    <row r="5485" spans="1:13" ht="15">
      <c r="A5485" s="28" t="s">
        <v>3329</v>
      </c>
      <c r="B5485" s="63" t="s">
        <v>3374</v>
      </c>
      <c r="C5485" s="3"/>
      <c r="D5485" s="3"/>
      <c r="E5485" s="9"/>
      <c r="F5485" s="9"/>
      <c r="G5485" s="9"/>
      <c r="H5485" s="9"/>
      <c r="I5485" s="9"/>
      <c r="J5485" s="9"/>
      <c r="K5485" s="9"/>
      <c r="L5485" s="69"/>
      <c r="M5485" s="67"/>
    </row>
    <row r="5486" spans="1:13" ht="15">
      <c r="A5486" s="28" t="s">
        <v>3330</v>
      </c>
      <c r="B5486" s="63" t="s">
        <v>3368</v>
      </c>
      <c r="C5486" s="3"/>
      <c r="D5486" s="3"/>
      <c r="E5486" s="9"/>
      <c r="F5486" s="9"/>
      <c r="G5486" s="9"/>
      <c r="H5486" s="9"/>
      <c r="I5486" s="9"/>
      <c r="J5486" s="9"/>
      <c r="K5486" s="9"/>
      <c r="L5486" s="69"/>
      <c r="M5486" s="67"/>
    </row>
    <row r="5487" spans="1:13" ht="15">
      <c r="A5487" s="28" t="s">
        <v>3331</v>
      </c>
      <c r="B5487" s="63" t="s">
        <v>3375</v>
      </c>
      <c r="C5487" s="3"/>
      <c r="D5487" s="3"/>
      <c r="E5487" s="9"/>
      <c r="F5487" s="9"/>
      <c r="G5487" s="9"/>
      <c r="H5487" s="9"/>
      <c r="I5487" s="9"/>
      <c r="J5487" s="9"/>
      <c r="K5487" s="9"/>
      <c r="L5487" s="69"/>
      <c r="M5487" s="67"/>
    </row>
    <row r="5488" spans="1:13" ht="15">
      <c r="A5488" s="28" t="s">
        <v>3332</v>
      </c>
      <c r="B5488" s="63" t="s">
        <v>3372</v>
      </c>
      <c r="C5488" s="3"/>
      <c r="D5488" s="3"/>
      <c r="E5488" s="9"/>
      <c r="F5488" s="9"/>
      <c r="G5488" s="9"/>
      <c r="H5488" s="9"/>
      <c r="I5488" s="9"/>
      <c r="J5488" s="9"/>
      <c r="K5488" s="9"/>
      <c r="L5488" s="69"/>
      <c r="M5488" s="67"/>
    </row>
    <row r="5489" spans="1:23" ht="15">
      <c r="A5489" s="28" t="s">
        <v>3333</v>
      </c>
      <c r="B5489" s="63" t="s">
        <v>3383</v>
      </c>
      <c r="C5489" s="3"/>
      <c r="D5489" s="3"/>
      <c r="E5489" s="9"/>
      <c r="F5489" s="9"/>
      <c r="G5489" s="9"/>
      <c r="H5489" s="9"/>
      <c r="I5489" s="9"/>
      <c r="J5489" s="9"/>
      <c r="K5489" s="9"/>
      <c r="L5489" s="69"/>
      <c r="M5489" s="67"/>
    </row>
    <row r="5490" spans="1:23" ht="15">
      <c r="A5490" s="28" t="s">
        <v>3334</v>
      </c>
      <c r="B5490" s="63" t="s">
        <v>3378</v>
      </c>
      <c r="C5490" s="3"/>
      <c r="D5490" s="3"/>
      <c r="E5490" s="9"/>
      <c r="F5490" s="9"/>
      <c r="G5490" s="9"/>
      <c r="H5490" s="9"/>
      <c r="I5490" s="9"/>
      <c r="J5490" s="9"/>
      <c r="K5490" s="9"/>
      <c r="L5490" s="69"/>
      <c r="M5490" s="67"/>
    </row>
    <row r="5491" spans="1:23" ht="15">
      <c r="A5491" s="28" t="s">
        <v>3335</v>
      </c>
      <c r="B5491" s="277" t="s">
        <v>3365</v>
      </c>
      <c r="C5491" s="3"/>
      <c r="D5491" s="3"/>
      <c r="E5491" s="9"/>
      <c r="F5491" s="9"/>
      <c r="G5491" s="9"/>
      <c r="H5491" s="9"/>
      <c r="I5491" s="9"/>
      <c r="J5491" s="9"/>
      <c r="K5491" s="9"/>
      <c r="L5491" s="69"/>
      <c r="M5491" s="67"/>
    </row>
    <row r="5492" spans="1:23" ht="15">
      <c r="A5492" s="28" t="s">
        <v>3336</v>
      </c>
      <c r="B5492" s="63" t="s">
        <v>3380</v>
      </c>
      <c r="C5492" s="3"/>
      <c r="D5492" s="3"/>
      <c r="E5492" s="9"/>
      <c r="F5492" s="9"/>
      <c r="G5492" s="9"/>
      <c r="H5492" s="9"/>
      <c r="I5492" s="9"/>
      <c r="J5492" s="9"/>
      <c r="K5492" s="9"/>
      <c r="L5492" s="69"/>
      <c r="M5492" s="67"/>
    </row>
    <row r="5493" spans="1:23" ht="15">
      <c r="A5493" s="28" t="s">
        <v>3337</v>
      </c>
      <c r="B5493" s="63" t="s">
        <v>3399</v>
      </c>
      <c r="C5493" s="3"/>
      <c r="D5493" s="3"/>
      <c r="E5493" s="9"/>
      <c r="F5493" s="9"/>
      <c r="G5493" s="9"/>
      <c r="H5493" s="9"/>
      <c r="I5493" s="9"/>
      <c r="J5493" s="9"/>
      <c r="K5493" s="9"/>
      <c r="L5493" s="69"/>
      <c r="M5493" s="67"/>
    </row>
    <row r="5494" spans="1:23" ht="15">
      <c r="A5494" s="28" t="s">
        <v>3338</v>
      </c>
      <c r="B5494" s="63" t="s">
        <v>3369</v>
      </c>
      <c r="C5494" s="3"/>
      <c r="D5494" s="3"/>
      <c r="E5494" s="9"/>
      <c r="F5494" s="9"/>
      <c r="G5494" s="9"/>
      <c r="H5494" s="9"/>
      <c r="I5494" s="9"/>
      <c r="J5494" s="9"/>
      <c r="K5494" s="9"/>
      <c r="L5494" s="69"/>
      <c r="M5494" s="67"/>
    </row>
    <row r="5495" spans="1:23" ht="15">
      <c r="A5495" s="28" t="s">
        <v>4129</v>
      </c>
      <c r="B5495" s="63" t="s">
        <v>3376</v>
      </c>
      <c r="C5495" s="3"/>
      <c r="D5495" s="3"/>
      <c r="E5495" s="9"/>
      <c r="F5495" s="9"/>
      <c r="G5495" s="9"/>
      <c r="H5495" s="9"/>
      <c r="I5495" s="9"/>
      <c r="J5495" s="9"/>
      <c r="K5495" s="9"/>
      <c r="L5495" s="69"/>
      <c r="M5495" s="67"/>
    </row>
    <row r="5496" spans="1:23" ht="15">
      <c r="A5496" s="28" t="s">
        <v>4130</v>
      </c>
      <c r="B5496" s="63" t="s">
        <v>3397</v>
      </c>
      <c r="C5496" s="3"/>
      <c r="D5496" s="3"/>
      <c r="E5496" s="9"/>
      <c r="F5496" s="9"/>
      <c r="G5496" s="9"/>
      <c r="H5496" s="9"/>
      <c r="I5496" s="9"/>
      <c r="J5496" s="9"/>
      <c r="K5496" s="9"/>
      <c r="L5496" s="69"/>
      <c r="M5496" s="67"/>
    </row>
    <row r="5497" spans="1:23" ht="15">
      <c r="A5497" s="28" t="s">
        <v>4131</v>
      </c>
      <c r="B5497" s="63" t="s">
        <v>3381</v>
      </c>
      <c r="C5497" s="3"/>
      <c r="D5497" s="3"/>
      <c r="E5497" s="9"/>
      <c r="F5497" s="9"/>
      <c r="G5497" s="9"/>
      <c r="H5497" s="9"/>
      <c r="I5497" s="9"/>
      <c r="J5497" s="9"/>
      <c r="K5497" s="9"/>
      <c r="L5497" s="69"/>
      <c r="M5497" s="67"/>
    </row>
    <row r="5498" spans="1:23" ht="15">
      <c r="A5498" s="28"/>
      <c r="B5498" s="63"/>
      <c r="E5498" s="9"/>
      <c r="F5498" s="9"/>
      <c r="G5498" s="9"/>
      <c r="H5498" s="9"/>
      <c r="L5498" s="69"/>
      <c r="M5498" s="67"/>
    </row>
    <row r="5499" spans="1:23" ht="15">
      <c r="A5499" s="28"/>
      <c r="B5499" s="63"/>
      <c r="E5499" s="9"/>
      <c r="L5499" s="69"/>
    </row>
    <row r="5500" spans="1:23" ht="15">
      <c r="A5500" s="28"/>
      <c r="B5500" s="63"/>
      <c r="E5500" s="9"/>
      <c r="L5500" s="69"/>
    </row>
    <row r="5501" spans="1:23" ht="25.5">
      <c r="A5501" s="23" t="s">
        <v>351</v>
      </c>
      <c r="L5501" s="69"/>
    </row>
    <row r="5502" spans="1:23">
      <c r="L5502" s="69"/>
    </row>
    <row r="5503" spans="1:23" ht="15">
      <c r="A5503" s="39"/>
      <c r="B5503" s="39"/>
      <c r="C5503" s="39"/>
      <c r="D5503" s="39"/>
      <c r="E5503" s="61">
        <v>2016</v>
      </c>
      <c r="F5503" s="61">
        <v>2017</v>
      </c>
      <c r="G5503" s="61">
        <v>2018</v>
      </c>
      <c r="H5503" s="61">
        <v>2019</v>
      </c>
      <c r="I5503" s="61">
        <v>2020</v>
      </c>
      <c r="J5503" s="61">
        <v>2021</v>
      </c>
      <c r="K5503" s="61">
        <v>2022</v>
      </c>
      <c r="L5503" s="69"/>
      <c r="M5503" s="70" t="s">
        <v>40</v>
      </c>
    </row>
    <row r="5504" spans="1:23" ht="15">
      <c r="A5504" s="28" t="s">
        <v>0</v>
      </c>
      <c r="B5504" s="63" t="s">
        <v>13</v>
      </c>
      <c r="E5504" s="217">
        <v>204.00000000000546</v>
      </c>
      <c r="F5504" s="212">
        <v>241.49999999999818</v>
      </c>
      <c r="G5504" s="9">
        <v>116.5</v>
      </c>
      <c r="H5504" s="9">
        <v>140.99999999999091</v>
      </c>
      <c r="I5504" s="212">
        <v>247.00000000000182</v>
      </c>
      <c r="J5504" s="217">
        <v>197.49999999999636</v>
      </c>
      <c r="K5504" s="9">
        <v>87.500000000003638</v>
      </c>
      <c r="M5504" s="67">
        <f t="shared" ref="M5504:M5535" si="139">SUM(E5504:K5504)</f>
        <v>1234.9999999999964</v>
      </c>
      <c r="O5504" t="s">
        <v>2494</v>
      </c>
      <c r="R5504" s="216" t="s">
        <v>2495</v>
      </c>
      <c r="S5504" s="277"/>
      <c r="T5504" s="63"/>
      <c r="U5504" s="347"/>
      <c r="V5504" s="63"/>
      <c r="W5504" s="63"/>
    </row>
    <row r="5505" spans="1:23" ht="15">
      <c r="A5505" s="28" t="s">
        <v>2</v>
      </c>
      <c r="B5505" s="63" t="s">
        <v>25</v>
      </c>
      <c r="E5505" s="212">
        <v>269.75</v>
      </c>
      <c r="F5505" s="9">
        <v>156.00000000000182</v>
      </c>
      <c r="G5505" s="213">
        <v>177.50000000000364</v>
      </c>
      <c r="H5505" s="9">
        <v>138.00000000000364</v>
      </c>
      <c r="I5505" s="9">
        <v>124.99999999999636</v>
      </c>
      <c r="J5505" s="9">
        <v>146.25000000000364</v>
      </c>
      <c r="K5505" s="217">
        <v>196.50000000000182</v>
      </c>
      <c r="M5505" s="67">
        <f t="shared" si="139"/>
        <v>1209.0000000000109</v>
      </c>
      <c r="O5505" t="s">
        <v>2757</v>
      </c>
      <c r="S5505" s="225"/>
      <c r="T5505" s="63"/>
      <c r="U5505" s="347"/>
      <c r="V5505" s="63"/>
      <c r="W5505" s="63"/>
    </row>
    <row r="5506" spans="1:23" ht="15">
      <c r="A5506" s="28" t="s">
        <v>3</v>
      </c>
      <c r="B5506" s="63" t="s">
        <v>9</v>
      </c>
      <c r="E5506" s="217">
        <v>203.50000000000728</v>
      </c>
      <c r="F5506" s="217">
        <v>207.5</v>
      </c>
      <c r="G5506" s="214">
        <v>222</v>
      </c>
      <c r="H5506" s="9">
        <v>149.99999999999636</v>
      </c>
      <c r="I5506" s="9">
        <v>175</v>
      </c>
      <c r="J5506" s="9">
        <v>110.49999999999636</v>
      </c>
      <c r="K5506" s="9">
        <v>106.5</v>
      </c>
      <c r="M5506" s="67">
        <f t="shared" si="139"/>
        <v>1175</v>
      </c>
      <c r="O5506" t="s">
        <v>346</v>
      </c>
      <c r="R5506" s="3" t="s">
        <v>1822</v>
      </c>
      <c r="S5506" s="63"/>
      <c r="T5506" s="63"/>
      <c r="U5506" s="348"/>
      <c r="V5506" s="63"/>
      <c r="W5506" s="63"/>
    </row>
    <row r="5507" spans="1:23" ht="15">
      <c r="A5507" s="28" t="s">
        <v>5</v>
      </c>
      <c r="B5507" s="63" t="s">
        <v>33</v>
      </c>
      <c r="E5507" s="217">
        <v>247.50000000000182</v>
      </c>
      <c r="F5507" s="213">
        <v>228.75</v>
      </c>
      <c r="G5507" s="9">
        <v>129.49999999999272</v>
      </c>
      <c r="H5507" s="9">
        <v>117.50000000000728</v>
      </c>
      <c r="I5507" s="9">
        <v>139.99999999999636</v>
      </c>
      <c r="J5507" s="9">
        <v>104.50000000000364</v>
      </c>
      <c r="K5507" s="9">
        <v>142.50000000000546</v>
      </c>
      <c r="M5507" s="67">
        <f t="shared" si="139"/>
        <v>1110.2500000000073</v>
      </c>
      <c r="O5507" t="s">
        <v>297</v>
      </c>
      <c r="S5507" s="277"/>
      <c r="T5507" s="63"/>
      <c r="U5507" s="347"/>
      <c r="V5507" s="63"/>
      <c r="W5507" s="63"/>
    </row>
    <row r="5508" spans="1:23" ht="15">
      <c r="A5508" s="28" t="s">
        <v>7</v>
      </c>
      <c r="B5508" s="63" t="s">
        <v>11</v>
      </c>
      <c r="E5508" s="217">
        <v>217.24999999999818</v>
      </c>
      <c r="F5508" s="214">
        <v>270.49999999999272</v>
      </c>
      <c r="G5508" s="9">
        <v>96.499999999996362</v>
      </c>
      <c r="H5508" s="9">
        <v>116.99999999999636</v>
      </c>
      <c r="I5508" s="9">
        <v>127</v>
      </c>
      <c r="J5508" s="9">
        <v>172.50000000000728</v>
      </c>
      <c r="K5508" s="9">
        <v>105.50000000000364</v>
      </c>
      <c r="M5508" s="67">
        <f t="shared" si="139"/>
        <v>1106.2499999999945</v>
      </c>
      <c r="O5508" t="s">
        <v>370</v>
      </c>
      <c r="R5508" s="3" t="s">
        <v>1822</v>
      </c>
      <c r="S5508" s="225"/>
      <c r="T5508" s="63"/>
      <c r="U5508" s="347"/>
      <c r="V5508" s="63"/>
      <c r="W5508" s="63"/>
    </row>
    <row r="5509" spans="1:23" ht="15">
      <c r="A5509" s="28" t="s">
        <v>8</v>
      </c>
      <c r="B5509" s="63" t="s">
        <v>17</v>
      </c>
      <c r="E5509" s="217">
        <v>244.99999999999818</v>
      </c>
      <c r="F5509" s="9">
        <v>156.74999999999818</v>
      </c>
      <c r="G5509" s="9">
        <v>135.99999999999272</v>
      </c>
      <c r="H5509" s="9">
        <v>89.999999999996362</v>
      </c>
      <c r="I5509" s="9">
        <v>185.99999999999818</v>
      </c>
      <c r="J5509" s="9">
        <v>184.50000000000728</v>
      </c>
      <c r="K5509" s="9">
        <v>100.00000000000182</v>
      </c>
      <c r="M5509" s="67">
        <f t="shared" si="139"/>
        <v>1098.2499999999927</v>
      </c>
      <c r="O5509" t="s">
        <v>285</v>
      </c>
      <c r="R5509" s="3"/>
      <c r="S5509" s="225"/>
      <c r="T5509" s="63"/>
      <c r="U5509" s="347"/>
      <c r="V5509" s="63"/>
      <c r="W5509" s="63"/>
    </row>
    <row r="5510" spans="1:23" ht="15">
      <c r="A5510" s="28" t="s">
        <v>10</v>
      </c>
      <c r="B5510" s="63" t="s">
        <v>23</v>
      </c>
      <c r="E5510" s="214">
        <v>304.99999999999818</v>
      </c>
      <c r="F5510" s="9">
        <v>89.5</v>
      </c>
      <c r="G5510" s="9">
        <v>131.49999999999636</v>
      </c>
      <c r="H5510" s="9">
        <v>77.000000000003638</v>
      </c>
      <c r="I5510" s="9">
        <v>179</v>
      </c>
      <c r="J5510" s="217">
        <v>194.50000000000728</v>
      </c>
      <c r="K5510" s="9">
        <v>120.99999999999636</v>
      </c>
      <c r="M5510" s="67">
        <f t="shared" si="139"/>
        <v>1097.5000000000018</v>
      </c>
      <c r="O5510" t="s">
        <v>370</v>
      </c>
      <c r="R5510" s="3" t="s">
        <v>1822</v>
      </c>
      <c r="S5510" s="277"/>
      <c r="T5510" s="63"/>
      <c r="U5510" s="347"/>
      <c r="V5510" s="63"/>
      <c r="W5510" s="63"/>
    </row>
    <row r="5511" spans="1:23" ht="15">
      <c r="A5511" s="28" t="s">
        <v>12</v>
      </c>
      <c r="B5511" s="63" t="s">
        <v>27</v>
      </c>
      <c r="E5511" s="9">
        <v>134.25000000000182</v>
      </c>
      <c r="F5511" s="9">
        <v>161.75000000000546</v>
      </c>
      <c r="G5511" s="217">
        <v>155.49999999999636</v>
      </c>
      <c r="H5511" s="9">
        <v>86.999999999996362</v>
      </c>
      <c r="I5511" s="9">
        <v>139</v>
      </c>
      <c r="J5511" s="217">
        <v>186.49999999998545</v>
      </c>
      <c r="K5511" s="9">
        <v>193.99999999999636</v>
      </c>
      <c r="M5511" s="67">
        <f t="shared" si="139"/>
        <v>1057.9999999999818</v>
      </c>
      <c r="O5511" t="s">
        <v>337</v>
      </c>
      <c r="R5511" s="3"/>
      <c r="S5511" s="277"/>
      <c r="T5511" s="63"/>
      <c r="U5511" s="347"/>
      <c r="V5511" s="63"/>
      <c r="W5511" s="63"/>
    </row>
    <row r="5512" spans="1:23" ht="15">
      <c r="A5512" s="28" t="s">
        <v>14</v>
      </c>
      <c r="B5512" s="63" t="s">
        <v>143</v>
      </c>
      <c r="E5512" s="9" t="s">
        <v>279</v>
      </c>
      <c r="F5512" s="9">
        <v>160.75000000000182</v>
      </c>
      <c r="G5512" s="9">
        <v>110.49999999999636</v>
      </c>
      <c r="H5512" s="213">
        <v>210.50000000000182</v>
      </c>
      <c r="I5512" s="9">
        <v>195.49999999999818</v>
      </c>
      <c r="J5512" s="9">
        <v>172.50000000000728</v>
      </c>
      <c r="K5512" s="217">
        <v>195</v>
      </c>
      <c r="M5512" s="67">
        <f t="shared" si="139"/>
        <v>1044.7500000000055</v>
      </c>
      <c r="O5512" t="s">
        <v>319</v>
      </c>
      <c r="R5512" s="3"/>
      <c r="S5512" s="277"/>
      <c r="T5512" s="63"/>
      <c r="U5512" s="347"/>
      <c r="V5512" s="63"/>
      <c r="W5512" s="63"/>
    </row>
    <row r="5513" spans="1:23" ht="15">
      <c r="A5513" s="28" t="s">
        <v>16</v>
      </c>
      <c r="B5513" s="63" t="s">
        <v>15</v>
      </c>
      <c r="E5513" s="9">
        <v>162.5</v>
      </c>
      <c r="F5513" s="217">
        <v>197.74999999999818</v>
      </c>
      <c r="G5513" s="9">
        <v>83.500000000003638</v>
      </c>
      <c r="H5513" s="9">
        <v>161</v>
      </c>
      <c r="I5513" s="9">
        <v>190.99999999999454</v>
      </c>
      <c r="J5513" s="9">
        <v>131.49999999998909</v>
      </c>
      <c r="K5513" s="9">
        <v>90.000000000001819</v>
      </c>
      <c r="M5513" s="67">
        <f t="shared" si="139"/>
        <v>1017.2499999999873</v>
      </c>
      <c r="O5513" t="s">
        <v>288</v>
      </c>
      <c r="R5513" s="3"/>
      <c r="S5513" s="225"/>
      <c r="T5513" s="63"/>
      <c r="U5513" s="348"/>
      <c r="V5513" s="63"/>
      <c r="W5513" s="63"/>
    </row>
    <row r="5514" spans="1:23" ht="15">
      <c r="A5514" s="28" t="s">
        <v>18</v>
      </c>
      <c r="B5514" s="63" t="s">
        <v>21</v>
      </c>
      <c r="E5514" s="9">
        <v>55.499999999998181</v>
      </c>
      <c r="F5514" s="217">
        <v>207</v>
      </c>
      <c r="G5514" s="9">
        <v>107.50000000000728</v>
      </c>
      <c r="H5514" s="9">
        <v>93.000000000001819</v>
      </c>
      <c r="I5514" s="9">
        <v>178.50000000000182</v>
      </c>
      <c r="J5514" s="9">
        <v>163.99999999999272</v>
      </c>
      <c r="K5514" s="213">
        <v>210.49999999999636</v>
      </c>
      <c r="M5514" s="67">
        <f t="shared" si="139"/>
        <v>1015.9999999999982</v>
      </c>
      <c r="O5514" t="s">
        <v>292</v>
      </c>
      <c r="R5514" s="3"/>
      <c r="S5514" s="63"/>
      <c r="T5514" s="63"/>
      <c r="U5514" s="347"/>
      <c r="V5514" s="63"/>
      <c r="W5514" s="63"/>
    </row>
    <row r="5515" spans="1:23" ht="15">
      <c r="A5515" s="28" t="s">
        <v>20</v>
      </c>
      <c r="B5515" s="63" t="s">
        <v>37</v>
      </c>
      <c r="E5515" s="9">
        <v>134.24999999999818</v>
      </c>
      <c r="F5515" s="9">
        <v>129.24999999999636</v>
      </c>
      <c r="G5515" s="9">
        <v>120.99999999999636</v>
      </c>
      <c r="H5515" s="217">
        <v>182.00000000000364</v>
      </c>
      <c r="I5515" s="9">
        <v>214.00000000000182</v>
      </c>
      <c r="J5515" s="9">
        <v>110.49999999999636</v>
      </c>
      <c r="K5515" s="9">
        <v>107.49999999999818</v>
      </c>
      <c r="M5515" s="67">
        <f t="shared" si="139"/>
        <v>998.49999999999091</v>
      </c>
      <c r="O5515" t="s">
        <v>285</v>
      </c>
      <c r="R5515" s="3"/>
      <c r="S5515" s="277"/>
      <c r="T5515" s="63"/>
      <c r="U5515" s="347"/>
      <c r="V5515" s="63"/>
      <c r="W5515" s="63"/>
    </row>
    <row r="5516" spans="1:23" ht="15">
      <c r="A5516" s="28" t="s">
        <v>22</v>
      </c>
      <c r="B5516" s="63" t="s">
        <v>19</v>
      </c>
      <c r="E5516" s="62">
        <v>263.00000000000182</v>
      </c>
      <c r="F5516" s="9">
        <v>154.00000000000182</v>
      </c>
      <c r="G5516" s="9">
        <v>83.500000000003638</v>
      </c>
      <c r="H5516" s="9">
        <v>135.00000000000182</v>
      </c>
      <c r="I5516" s="9">
        <v>174</v>
      </c>
      <c r="J5516" s="9">
        <v>145.49999999999272</v>
      </c>
      <c r="K5516" s="9" t="s">
        <v>279</v>
      </c>
      <c r="M5516" s="67">
        <f t="shared" si="139"/>
        <v>955.00000000000182</v>
      </c>
      <c r="O5516" t="s">
        <v>283</v>
      </c>
      <c r="R5516" s="3"/>
      <c r="S5516" s="63"/>
      <c r="T5516" s="63"/>
      <c r="U5516" s="347"/>
      <c r="V5516" s="63"/>
      <c r="W5516" s="63"/>
    </row>
    <row r="5517" spans="1:23" ht="15">
      <c r="A5517" s="28" t="s">
        <v>24</v>
      </c>
      <c r="B5517" s="63" t="s">
        <v>142</v>
      </c>
      <c r="E5517" s="9" t="s">
        <v>279</v>
      </c>
      <c r="F5517" s="217">
        <v>196.5</v>
      </c>
      <c r="G5517" s="217">
        <v>149.49999999999636</v>
      </c>
      <c r="H5517" s="9">
        <v>162.5</v>
      </c>
      <c r="I5517" s="9">
        <v>177.49999999999818</v>
      </c>
      <c r="J5517" s="9">
        <v>179.5</v>
      </c>
      <c r="K5517" s="9">
        <v>89.500000000005457</v>
      </c>
      <c r="M5517" s="67">
        <f t="shared" si="139"/>
        <v>955</v>
      </c>
      <c r="O5517" t="s">
        <v>323</v>
      </c>
      <c r="R5517" s="3"/>
      <c r="S5517" s="277"/>
      <c r="T5517" s="63"/>
      <c r="U5517" s="348"/>
      <c r="V5517" s="63"/>
      <c r="W5517" s="63"/>
    </row>
    <row r="5518" spans="1:23" ht="15">
      <c r="A5518" s="28" t="s">
        <v>26</v>
      </c>
      <c r="B5518" s="63" t="s">
        <v>141</v>
      </c>
      <c r="E5518" s="9" t="s">
        <v>279</v>
      </c>
      <c r="F5518" s="9">
        <v>167.50000000000182</v>
      </c>
      <c r="G5518" s="9">
        <v>105.99999999999636</v>
      </c>
      <c r="H5518" s="9">
        <v>115.5</v>
      </c>
      <c r="I5518" s="9">
        <v>165.49999999999636</v>
      </c>
      <c r="J5518" s="9">
        <v>153.49999999998545</v>
      </c>
      <c r="K5518" s="9">
        <v>170.49999999999818</v>
      </c>
      <c r="M5518" s="67">
        <f t="shared" si="139"/>
        <v>878.49999999997817</v>
      </c>
      <c r="R5518" s="3"/>
      <c r="S5518" s="63"/>
      <c r="T5518" s="63"/>
      <c r="U5518" s="347"/>
      <c r="V5518" s="63"/>
      <c r="W5518" s="63"/>
    </row>
    <row r="5519" spans="1:23" ht="15">
      <c r="A5519" s="28" t="s">
        <v>28</v>
      </c>
      <c r="B5519" s="63" t="s">
        <v>31</v>
      </c>
      <c r="E5519" s="9">
        <v>61.000000000003638</v>
      </c>
      <c r="F5519" s="9">
        <v>105.5</v>
      </c>
      <c r="G5519" s="9">
        <v>108.49999999999636</v>
      </c>
      <c r="H5519" s="9">
        <v>111</v>
      </c>
      <c r="I5519" s="9">
        <v>163.00000000000182</v>
      </c>
      <c r="J5519" s="9">
        <v>142.99999999999272</v>
      </c>
      <c r="K5519" s="9">
        <v>180.00000000000546</v>
      </c>
      <c r="M5519" s="67">
        <f t="shared" si="139"/>
        <v>872</v>
      </c>
      <c r="R5519" s="3"/>
      <c r="S5519" s="277"/>
      <c r="T5519" s="63"/>
      <c r="U5519" s="348"/>
      <c r="V5519" s="63"/>
      <c r="W5519" s="63"/>
    </row>
    <row r="5520" spans="1:23" ht="15">
      <c r="A5520" s="28" t="s">
        <v>30</v>
      </c>
      <c r="B5520" s="63" t="s">
        <v>155</v>
      </c>
      <c r="E5520" s="9" t="s">
        <v>279</v>
      </c>
      <c r="F5520" s="9" t="s">
        <v>279</v>
      </c>
      <c r="G5520" s="217">
        <v>149.99999999999272</v>
      </c>
      <c r="H5520" s="217">
        <v>195.00000000000364</v>
      </c>
      <c r="I5520" s="9">
        <v>159.49999999999636</v>
      </c>
      <c r="J5520" s="9">
        <v>178.49999999998909</v>
      </c>
      <c r="K5520" s="9">
        <v>188.99999999999636</v>
      </c>
      <c r="M5520" s="67">
        <f t="shared" si="139"/>
        <v>871.99999999997817</v>
      </c>
      <c r="O5520" t="s">
        <v>315</v>
      </c>
      <c r="R5520" s="3"/>
      <c r="S5520" s="63"/>
      <c r="T5520" s="63"/>
      <c r="U5520" s="347"/>
      <c r="V5520" s="63"/>
      <c r="W5520" s="63"/>
    </row>
    <row r="5521" spans="1:23" ht="15">
      <c r="A5521" s="28" t="s">
        <v>32</v>
      </c>
      <c r="B5521" s="63" t="s">
        <v>39</v>
      </c>
      <c r="E5521" s="9">
        <v>181.00000000000182</v>
      </c>
      <c r="F5521" s="217">
        <v>217.99999999999818</v>
      </c>
      <c r="G5521" s="9">
        <v>80.500000000003638</v>
      </c>
      <c r="H5521" s="9">
        <v>46</v>
      </c>
      <c r="I5521" s="9">
        <v>137.49999999999818</v>
      </c>
      <c r="J5521" s="9">
        <v>101</v>
      </c>
      <c r="K5521" s="9">
        <v>99.500000000007276</v>
      </c>
      <c r="M5521" s="67">
        <f t="shared" si="139"/>
        <v>863.50000000000909</v>
      </c>
      <c r="O5521" t="s">
        <v>284</v>
      </c>
      <c r="R5521" s="3"/>
      <c r="S5521" s="277"/>
      <c r="T5521" s="63"/>
      <c r="U5521" s="347"/>
      <c r="V5521" s="63"/>
      <c r="W5521" s="63"/>
    </row>
    <row r="5522" spans="1:23" ht="15">
      <c r="A5522" s="28" t="s">
        <v>34</v>
      </c>
      <c r="B5522" s="28" t="s">
        <v>790</v>
      </c>
      <c r="E5522" s="9" t="s">
        <v>279</v>
      </c>
      <c r="F5522" s="9" t="s">
        <v>279</v>
      </c>
      <c r="G5522" s="9" t="s">
        <v>279</v>
      </c>
      <c r="H5522" s="9">
        <v>143.00000000000182</v>
      </c>
      <c r="I5522" s="213">
        <v>243.99999999999636</v>
      </c>
      <c r="J5522" s="9">
        <v>135.24999999999636</v>
      </c>
      <c r="K5522" s="214">
        <v>299.49999999999818</v>
      </c>
      <c r="M5522" s="67">
        <f t="shared" si="139"/>
        <v>821.74999999999272</v>
      </c>
      <c r="O5522" t="s">
        <v>372</v>
      </c>
      <c r="R5522" s="216" t="s">
        <v>1822</v>
      </c>
      <c r="S5522" s="277"/>
      <c r="T5522" s="63"/>
      <c r="U5522" s="347"/>
      <c r="V5522" s="63"/>
      <c r="W5522" s="63"/>
    </row>
    <row r="5523" spans="1:23" ht="15">
      <c r="A5523" s="28" t="s">
        <v>36</v>
      </c>
      <c r="B5523" s="63" t="s">
        <v>738</v>
      </c>
      <c r="E5523" s="9" t="s">
        <v>279</v>
      </c>
      <c r="F5523" s="9" t="s">
        <v>279</v>
      </c>
      <c r="G5523" s="9" t="s">
        <v>279</v>
      </c>
      <c r="H5523" s="214">
        <v>246.00000000000546</v>
      </c>
      <c r="I5523" s="9">
        <v>173.00000000000182</v>
      </c>
      <c r="J5523" s="217">
        <v>199.99999999998545</v>
      </c>
      <c r="K5523" s="217">
        <v>202.5</v>
      </c>
      <c r="M5523" s="67">
        <f t="shared" si="139"/>
        <v>821.49999999999272</v>
      </c>
      <c r="O5523" t="s">
        <v>2756</v>
      </c>
      <c r="R5523" s="3" t="s">
        <v>1822</v>
      </c>
      <c r="S5523" s="277"/>
      <c r="T5523" s="63"/>
      <c r="U5523" s="348"/>
      <c r="V5523" s="63"/>
      <c r="W5523" s="63"/>
    </row>
    <row r="5524" spans="1:23" ht="15">
      <c r="A5524" s="28" t="s">
        <v>38</v>
      </c>
      <c r="B5524" s="63" t="s">
        <v>1</v>
      </c>
      <c r="E5524" s="9">
        <v>98.750000000001819</v>
      </c>
      <c r="F5524" s="9">
        <v>163.5</v>
      </c>
      <c r="G5524" s="9">
        <v>142.5</v>
      </c>
      <c r="H5524" s="9">
        <v>145</v>
      </c>
      <c r="I5524" s="9">
        <v>123.49999999999818</v>
      </c>
      <c r="J5524" s="9">
        <v>71.000000000010914</v>
      </c>
      <c r="K5524" s="9">
        <v>47.999999999998181</v>
      </c>
      <c r="M5524" s="67">
        <f t="shared" si="139"/>
        <v>792.25000000000909</v>
      </c>
      <c r="R5524" s="3"/>
      <c r="S5524" s="225"/>
      <c r="T5524" s="63"/>
      <c r="U5524" s="347"/>
      <c r="V5524" s="63"/>
      <c r="W5524" s="63"/>
    </row>
    <row r="5525" spans="1:23" ht="15">
      <c r="A5525" s="28" t="s">
        <v>145</v>
      </c>
      <c r="B5525" s="63" t="s">
        <v>6</v>
      </c>
      <c r="E5525" s="9">
        <v>174.00000000000364</v>
      </c>
      <c r="F5525" s="9">
        <v>152.5</v>
      </c>
      <c r="G5525" s="9">
        <v>124.50000000000364</v>
      </c>
      <c r="H5525" s="9">
        <v>40.999999999996362</v>
      </c>
      <c r="I5525" s="9">
        <v>202.5</v>
      </c>
      <c r="J5525" s="9">
        <v>92.999999999996362</v>
      </c>
      <c r="K5525" s="9" t="s">
        <v>279</v>
      </c>
      <c r="M5525" s="67">
        <f t="shared" si="139"/>
        <v>787.5</v>
      </c>
      <c r="R5525" s="3"/>
      <c r="S5525" s="63"/>
      <c r="T5525" s="63"/>
      <c r="U5525" s="348"/>
      <c r="V5525" s="63"/>
      <c r="W5525" s="63"/>
    </row>
    <row r="5526" spans="1:23" ht="15">
      <c r="A5526" s="28" t="s">
        <v>146</v>
      </c>
      <c r="B5526" s="63" t="s">
        <v>35</v>
      </c>
      <c r="E5526" s="9">
        <v>154.00000000000364</v>
      </c>
      <c r="F5526" s="217">
        <v>184.99999999999818</v>
      </c>
      <c r="G5526" s="9">
        <v>98.999999999998181</v>
      </c>
      <c r="H5526" s="9">
        <v>121.99999999999636</v>
      </c>
      <c r="I5526" s="9">
        <v>193.50000000000182</v>
      </c>
      <c r="J5526" s="9" t="s">
        <v>279</v>
      </c>
      <c r="K5526" s="9" t="s">
        <v>279</v>
      </c>
      <c r="L5526" s="69"/>
      <c r="M5526" s="67">
        <f t="shared" si="139"/>
        <v>753.49999999999818</v>
      </c>
      <c r="O5526" t="s">
        <v>294</v>
      </c>
      <c r="R5526" s="3"/>
      <c r="S5526" s="277"/>
      <c r="T5526" s="63"/>
      <c r="U5526" s="347"/>
      <c r="V5526" s="63"/>
      <c r="W5526" s="63"/>
    </row>
    <row r="5527" spans="1:23" ht="15">
      <c r="A5527" s="28" t="s">
        <v>147</v>
      </c>
      <c r="B5527" s="63" t="s">
        <v>144</v>
      </c>
      <c r="E5527" s="9" t="s">
        <v>279</v>
      </c>
      <c r="F5527" s="9">
        <v>83.5</v>
      </c>
      <c r="G5527" s="212">
        <v>185.50000000000364</v>
      </c>
      <c r="H5527" s="9">
        <v>99.000000000001819</v>
      </c>
      <c r="I5527" s="9">
        <v>120.50000000000182</v>
      </c>
      <c r="J5527" s="217">
        <v>192</v>
      </c>
      <c r="K5527" s="9">
        <v>55.500000000001819</v>
      </c>
      <c r="M5527" s="67">
        <f t="shared" si="139"/>
        <v>736.00000000000909</v>
      </c>
      <c r="O5527" t="s">
        <v>320</v>
      </c>
      <c r="R5527" s="3"/>
      <c r="S5527" s="63"/>
      <c r="T5527" s="63"/>
      <c r="U5527" s="347"/>
      <c r="V5527" s="63"/>
      <c r="W5527" s="63"/>
    </row>
    <row r="5528" spans="1:23" ht="15">
      <c r="A5528" s="28" t="s">
        <v>151</v>
      </c>
      <c r="B5528" s="63" t="s">
        <v>4</v>
      </c>
      <c r="E5528" s="9">
        <v>182.00000000000182</v>
      </c>
      <c r="F5528" s="9">
        <v>144.50000000000182</v>
      </c>
      <c r="G5528" s="217">
        <v>154</v>
      </c>
      <c r="H5528" s="9">
        <v>94.000000000001819</v>
      </c>
      <c r="I5528" s="9">
        <v>156</v>
      </c>
      <c r="J5528" s="9" t="s">
        <v>279</v>
      </c>
      <c r="K5528" s="9" t="s">
        <v>279</v>
      </c>
      <c r="L5528" s="69"/>
      <c r="M5528" s="67">
        <f t="shared" si="139"/>
        <v>730.50000000000546</v>
      </c>
      <c r="O5528" t="s">
        <v>293</v>
      </c>
      <c r="R5528" s="3"/>
      <c r="S5528" s="277"/>
      <c r="T5528" s="63"/>
      <c r="U5528" s="347"/>
      <c r="V5528" s="63"/>
      <c r="W5528" s="63"/>
    </row>
    <row r="5529" spans="1:23" ht="15">
      <c r="A5529" s="28" t="s">
        <v>157</v>
      </c>
      <c r="B5529" s="63" t="s">
        <v>156</v>
      </c>
      <c r="E5529" s="9" t="s">
        <v>279</v>
      </c>
      <c r="F5529" s="9" t="s">
        <v>279</v>
      </c>
      <c r="G5529" s="217">
        <v>157.5</v>
      </c>
      <c r="H5529" s="9">
        <v>136.99999999999636</v>
      </c>
      <c r="I5529" s="9">
        <v>168.50000000000546</v>
      </c>
      <c r="J5529" s="9">
        <v>68.500000000007276</v>
      </c>
      <c r="K5529" s="9">
        <v>167.49999999999454</v>
      </c>
      <c r="M5529" s="67">
        <f t="shared" si="139"/>
        <v>699.00000000000364</v>
      </c>
      <c r="O5529" t="s">
        <v>284</v>
      </c>
      <c r="R5529" s="3"/>
      <c r="S5529" s="63"/>
      <c r="T5529" s="63"/>
      <c r="U5529" s="347"/>
      <c r="V5529" s="63"/>
      <c r="W5529" s="63"/>
    </row>
    <row r="5530" spans="1:23" ht="15">
      <c r="A5530" s="28" t="s">
        <v>159</v>
      </c>
      <c r="B5530" s="63" t="s">
        <v>29</v>
      </c>
      <c r="E5530" s="9">
        <v>188.00000000000182</v>
      </c>
      <c r="F5530" s="217">
        <v>206.00000000000182</v>
      </c>
      <c r="G5530" s="217">
        <v>157</v>
      </c>
      <c r="H5530" s="9" t="s">
        <v>279</v>
      </c>
      <c r="I5530" s="9" t="s">
        <v>279</v>
      </c>
      <c r="J5530" s="9">
        <v>139.49999999999636</v>
      </c>
      <c r="K5530" s="9" t="s">
        <v>279</v>
      </c>
      <c r="M5530" s="67">
        <f t="shared" si="139"/>
        <v>690.5</v>
      </c>
      <c r="O5530" t="s">
        <v>299</v>
      </c>
      <c r="R5530" s="3"/>
      <c r="S5530" s="277"/>
      <c r="T5530" s="63"/>
      <c r="U5530" s="347"/>
      <c r="V5530" s="63"/>
      <c r="W5530" s="63"/>
    </row>
    <row r="5531" spans="1:23" ht="15">
      <c r="A5531" s="28" t="s">
        <v>160</v>
      </c>
      <c r="B5531" s="63" t="s">
        <v>154</v>
      </c>
      <c r="E5531" s="9" t="s">
        <v>279</v>
      </c>
      <c r="F5531" s="9" t="s">
        <v>279</v>
      </c>
      <c r="G5531" s="217">
        <v>150.5</v>
      </c>
      <c r="H5531" s="9">
        <v>110.5</v>
      </c>
      <c r="I5531" s="9">
        <v>126.99999999999636</v>
      </c>
      <c r="J5531" s="9">
        <v>167.5</v>
      </c>
      <c r="K5531" s="9">
        <v>123</v>
      </c>
      <c r="M5531" s="67">
        <f t="shared" si="139"/>
        <v>678.49999999999636</v>
      </c>
      <c r="O5531" t="s">
        <v>288</v>
      </c>
      <c r="R5531" s="3"/>
      <c r="S5531" s="277"/>
      <c r="T5531" s="63"/>
      <c r="U5531" s="347"/>
      <c r="V5531" s="63"/>
      <c r="W5531" s="63"/>
    </row>
    <row r="5532" spans="1:23" ht="15">
      <c r="A5532" s="28" t="s">
        <v>161</v>
      </c>
      <c r="B5532" s="63" t="s">
        <v>153</v>
      </c>
      <c r="E5532" s="9" t="s">
        <v>279</v>
      </c>
      <c r="F5532" s="9" t="s">
        <v>279</v>
      </c>
      <c r="G5532" s="9">
        <v>120.00000000000364</v>
      </c>
      <c r="H5532" s="9">
        <v>128.99999999999818</v>
      </c>
      <c r="I5532" s="9">
        <v>154.50000000000546</v>
      </c>
      <c r="J5532" s="9">
        <v>142.5</v>
      </c>
      <c r="K5532" s="9">
        <v>125.49999999999818</v>
      </c>
      <c r="M5532" s="67">
        <f t="shared" si="139"/>
        <v>671.50000000000546</v>
      </c>
      <c r="R5532" s="3"/>
      <c r="S5532" s="277"/>
      <c r="T5532" s="63"/>
      <c r="U5532" s="347"/>
      <c r="V5532" s="63"/>
      <c r="W5532" s="63"/>
    </row>
    <row r="5533" spans="1:23" ht="15">
      <c r="A5533" s="28" t="s">
        <v>163</v>
      </c>
      <c r="B5533" s="63" t="s">
        <v>757</v>
      </c>
      <c r="E5533" s="9" t="s">
        <v>279</v>
      </c>
      <c r="F5533" s="9" t="s">
        <v>279</v>
      </c>
      <c r="G5533" s="9" t="s">
        <v>279</v>
      </c>
      <c r="H5533" s="9">
        <v>133.99999999999636</v>
      </c>
      <c r="I5533" s="9">
        <v>148.5</v>
      </c>
      <c r="J5533" s="217">
        <v>204.50000000000364</v>
      </c>
      <c r="K5533" s="9">
        <v>170</v>
      </c>
      <c r="M5533" s="67">
        <f t="shared" si="139"/>
        <v>657</v>
      </c>
      <c r="O5533" t="s">
        <v>284</v>
      </c>
      <c r="S5533" s="63"/>
      <c r="T5533" s="63"/>
      <c r="U5533" s="347"/>
      <c r="V5533" s="63"/>
      <c r="W5533" s="63"/>
    </row>
    <row r="5534" spans="1:23" ht="15">
      <c r="A5534" s="28" t="s">
        <v>275</v>
      </c>
      <c r="B5534" s="63" t="s">
        <v>162</v>
      </c>
      <c r="E5534" s="9" t="s">
        <v>279</v>
      </c>
      <c r="F5534" s="9" t="s">
        <v>279</v>
      </c>
      <c r="G5534" s="9">
        <v>76.5</v>
      </c>
      <c r="H5534" s="217">
        <v>166.00000000000364</v>
      </c>
      <c r="I5534" s="9">
        <v>178.49999999999818</v>
      </c>
      <c r="J5534" s="9">
        <v>109.5</v>
      </c>
      <c r="K5534" s="9">
        <v>116.50000000000182</v>
      </c>
      <c r="M5534" s="67">
        <f t="shared" si="139"/>
        <v>647.00000000000364</v>
      </c>
      <c r="O5534" t="s">
        <v>289</v>
      </c>
      <c r="R5534" s="3"/>
      <c r="S5534" s="63"/>
      <c r="T5534" s="63"/>
      <c r="U5534" s="347"/>
      <c r="V5534" s="63"/>
      <c r="W5534" s="63"/>
    </row>
    <row r="5535" spans="1:23" ht="15">
      <c r="A5535" s="28" t="s">
        <v>276</v>
      </c>
      <c r="B5535" s="63" t="s">
        <v>764</v>
      </c>
      <c r="E5535" s="9" t="s">
        <v>279</v>
      </c>
      <c r="F5535" s="9" t="s">
        <v>279</v>
      </c>
      <c r="G5535" s="9" t="s">
        <v>279</v>
      </c>
      <c r="H5535" s="212">
        <v>228.99999999999818</v>
      </c>
      <c r="I5535" s="9">
        <v>148.25000000000182</v>
      </c>
      <c r="J5535" s="9">
        <v>163.99999999999636</v>
      </c>
      <c r="K5535" s="9">
        <v>100</v>
      </c>
      <c r="M5535" s="67">
        <f t="shared" si="139"/>
        <v>641.24999999999636</v>
      </c>
      <c r="O5535" t="s">
        <v>301</v>
      </c>
      <c r="R5535" s="3"/>
      <c r="S5535" s="225"/>
      <c r="T5535" s="63"/>
      <c r="U5535" s="347"/>
      <c r="V5535" s="63"/>
      <c r="W5535" s="63"/>
    </row>
    <row r="5536" spans="1:23" ht="15">
      <c r="A5536" s="28" t="s">
        <v>277</v>
      </c>
      <c r="B5536" s="63" t="s">
        <v>746</v>
      </c>
      <c r="E5536" s="9" t="s">
        <v>279</v>
      </c>
      <c r="F5536" s="9" t="s">
        <v>279</v>
      </c>
      <c r="G5536" s="9" t="s">
        <v>279</v>
      </c>
      <c r="H5536" s="9">
        <v>111</v>
      </c>
      <c r="I5536" s="217">
        <v>229.49999999999636</v>
      </c>
      <c r="J5536" s="212">
        <v>210.25000000001091</v>
      </c>
      <c r="K5536" s="9">
        <v>89.000000000001819</v>
      </c>
      <c r="M5536" s="67">
        <f t="shared" ref="M5536:M5567" si="140">SUM(E5536:K5536)</f>
        <v>639.75000000000909</v>
      </c>
      <c r="O5536" t="s">
        <v>308</v>
      </c>
      <c r="S5536" s="63"/>
      <c r="T5536" s="63"/>
      <c r="U5536" s="347"/>
      <c r="V5536" s="63"/>
      <c r="W5536" s="63"/>
    </row>
    <row r="5537" spans="1:23" ht="15">
      <c r="A5537" s="28" t="s">
        <v>278</v>
      </c>
      <c r="B5537" s="63" t="s">
        <v>800</v>
      </c>
      <c r="E5537" s="9" t="s">
        <v>279</v>
      </c>
      <c r="F5537" s="9" t="s">
        <v>279</v>
      </c>
      <c r="G5537" s="9" t="s">
        <v>279</v>
      </c>
      <c r="H5537" s="217">
        <v>166.99999999999454</v>
      </c>
      <c r="I5537" s="9">
        <v>161.50000000000182</v>
      </c>
      <c r="J5537" s="9">
        <v>143.24999999999636</v>
      </c>
      <c r="K5537" s="9">
        <v>167.5</v>
      </c>
      <c r="M5537" s="67">
        <f t="shared" si="140"/>
        <v>639.24999999999272</v>
      </c>
      <c r="O5537" t="s">
        <v>288</v>
      </c>
      <c r="S5537" s="277"/>
      <c r="T5537" s="63"/>
      <c r="U5537" s="347"/>
      <c r="V5537" s="63"/>
      <c r="W5537" s="63"/>
    </row>
    <row r="5538" spans="1:23" ht="15">
      <c r="A5538" s="28" t="s">
        <v>735</v>
      </c>
      <c r="B5538" s="229" t="s">
        <v>1656</v>
      </c>
      <c r="C5538" s="3"/>
      <c r="D5538" s="3"/>
      <c r="E5538" s="9" t="s">
        <v>279</v>
      </c>
      <c r="F5538" s="9" t="s">
        <v>279</v>
      </c>
      <c r="G5538" s="9" t="s">
        <v>279</v>
      </c>
      <c r="H5538" s="9" t="s">
        <v>279</v>
      </c>
      <c r="I5538" s="214">
        <v>294.50000000000182</v>
      </c>
      <c r="J5538" s="213">
        <v>206.24999999999636</v>
      </c>
      <c r="K5538" s="9">
        <v>115.99999999999818</v>
      </c>
      <c r="M5538" s="67">
        <f t="shared" si="140"/>
        <v>616.74999999999636</v>
      </c>
      <c r="O5538" t="s">
        <v>372</v>
      </c>
      <c r="R5538" s="216" t="s">
        <v>1822</v>
      </c>
      <c r="S5538" s="63"/>
      <c r="T5538" s="63"/>
      <c r="U5538" s="347"/>
      <c r="V5538" s="63"/>
      <c r="W5538" s="63"/>
    </row>
    <row r="5539" spans="1:23" ht="15">
      <c r="A5539" s="28" t="s">
        <v>736</v>
      </c>
      <c r="B5539" s="63" t="s">
        <v>753</v>
      </c>
      <c r="E5539" s="9" t="s">
        <v>279</v>
      </c>
      <c r="F5539" s="9" t="s">
        <v>279</v>
      </c>
      <c r="G5539" s="9" t="s">
        <v>279</v>
      </c>
      <c r="H5539" s="217">
        <v>170.99999999999818</v>
      </c>
      <c r="I5539" s="9">
        <v>166.50000000000364</v>
      </c>
      <c r="J5539" s="9">
        <v>116.00000000000364</v>
      </c>
      <c r="K5539" s="9">
        <v>147.99999999999818</v>
      </c>
      <c r="M5539" s="67">
        <f t="shared" si="140"/>
        <v>601.50000000000364</v>
      </c>
      <c r="O5539" t="s">
        <v>298</v>
      </c>
      <c r="S5539" s="28"/>
      <c r="T5539" s="63"/>
      <c r="U5539" s="348"/>
      <c r="V5539" s="63"/>
      <c r="W5539" s="63"/>
    </row>
    <row r="5540" spans="1:23" ht="15">
      <c r="A5540" s="28" t="s">
        <v>737</v>
      </c>
      <c r="B5540" s="63" t="s">
        <v>788</v>
      </c>
      <c r="E5540" s="9" t="s">
        <v>279</v>
      </c>
      <c r="F5540" s="9" t="s">
        <v>279</v>
      </c>
      <c r="G5540" s="9" t="s">
        <v>279</v>
      </c>
      <c r="H5540" s="9">
        <v>162.00000000000182</v>
      </c>
      <c r="I5540" s="9">
        <v>137</v>
      </c>
      <c r="J5540" s="9">
        <v>122</v>
      </c>
      <c r="K5540" s="9">
        <v>177</v>
      </c>
      <c r="M5540" s="67">
        <f t="shared" si="140"/>
        <v>598.00000000000182</v>
      </c>
      <c r="S5540" s="63"/>
      <c r="T5540" s="63"/>
      <c r="U5540" s="347"/>
      <c r="V5540" s="63"/>
      <c r="W5540" s="63"/>
    </row>
    <row r="5541" spans="1:23" ht="15">
      <c r="A5541" s="28" t="s">
        <v>739</v>
      </c>
      <c r="B5541" s="63" t="s">
        <v>783</v>
      </c>
      <c r="E5541" s="9" t="s">
        <v>279</v>
      </c>
      <c r="F5541" s="9" t="s">
        <v>279</v>
      </c>
      <c r="G5541" s="9" t="s">
        <v>279</v>
      </c>
      <c r="H5541" s="9">
        <v>152.49999999999818</v>
      </c>
      <c r="I5541" s="9">
        <v>188</v>
      </c>
      <c r="J5541" s="9">
        <v>96.999999999992724</v>
      </c>
      <c r="K5541" s="9">
        <v>160.50000000000182</v>
      </c>
      <c r="M5541" s="67">
        <f t="shared" si="140"/>
        <v>597.99999999999272</v>
      </c>
      <c r="S5541" s="277"/>
      <c r="T5541" s="63"/>
      <c r="U5541" s="348"/>
      <c r="V5541" s="63"/>
      <c r="W5541" s="63"/>
    </row>
    <row r="5542" spans="1:23" ht="15">
      <c r="A5542" s="28" t="s">
        <v>745</v>
      </c>
      <c r="B5542" s="63" t="s">
        <v>763</v>
      </c>
      <c r="E5542" s="9" t="s">
        <v>279</v>
      </c>
      <c r="F5542" s="9" t="s">
        <v>279</v>
      </c>
      <c r="G5542" s="9" t="s">
        <v>279</v>
      </c>
      <c r="H5542" s="9">
        <v>141.5</v>
      </c>
      <c r="I5542" s="9">
        <v>89.999999999992724</v>
      </c>
      <c r="J5542" s="9">
        <v>155.5</v>
      </c>
      <c r="K5542" s="217">
        <v>209.00000000000182</v>
      </c>
      <c r="M5542" s="67">
        <f t="shared" si="140"/>
        <v>595.99999999999454</v>
      </c>
      <c r="O5542" t="s">
        <v>284</v>
      </c>
      <c r="S5542" s="277"/>
      <c r="T5542" s="63"/>
      <c r="U5542" s="348"/>
      <c r="V5542" s="63"/>
      <c r="W5542" s="63"/>
    </row>
    <row r="5543" spans="1:23" ht="15">
      <c r="A5543" s="28" t="s">
        <v>747</v>
      </c>
      <c r="B5543" s="229" t="s">
        <v>1647</v>
      </c>
      <c r="C5543" s="3"/>
      <c r="D5543" s="3"/>
      <c r="E5543" s="9" t="s">
        <v>279</v>
      </c>
      <c r="F5543" s="9" t="s">
        <v>279</v>
      </c>
      <c r="G5543" s="9" t="s">
        <v>279</v>
      </c>
      <c r="H5543" s="9" t="s">
        <v>279</v>
      </c>
      <c r="I5543" s="217">
        <v>240.50000000000364</v>
      </c>
      <c r="J5543" s="9">
        <v>136.49999999999636</v>
      </c>
      <c r="K5543" s="217">
        <v>203.50000000000546</v>
      </c>
      <c r="M5543" s="67">
        <f t="shared" si="140"/>
        <v>580.50000000000546</v>
      </c>
      <c r="O5543" t="s">
        <v>304</v>
      </c>
      <c r="S5543" s="225"/>
      <c r="T5543" s="63"/>
      <c r="U5543" s="348"/>
      <c r="V5543" s="63"/>
      <c r="W5543" s="63"/>
    </row>
    <row r="5544" spans="1:23" ht="15">
      <c r="A5544" s="28" t="s">
        <v>750</v>
      </c>
      <c r="B5544" s="28" t="s">
        <v>733</v>
      </c>
      <c r="E5544" s="9" t="s">
        <v>279</v>
      </c>
      <c r="F5544" s="9" t="s">
        <v>279</v>
      </c>
      <c r="G5544" s="9" t="s">
        <v>279</v>
      </c>
      <c r="H5544" s="9">
        <v>111.50000000000182</v>
      </c>
      <c r="I5544" s="9">
        <v>172.50000000000546</v>
      </c>
      <c r="J5544" s="9">
        <v>177</v>
      </c>
      <c r="K5544" s="9">
        <v>118.99999999999272</v>
      </c>
      <c r="M5544" s="67">
        <f t="shared" si="140"/>
        <v>580</v>
      </c>
      <c r="S5544" s="63"/>
      <c r="T5544" s="63"/>
      <c r="U5544" s="348"/>
      <c r="V5544" s="63"/>
      <c r="W5544" s="63"/>
    </row>
    <row r="5545" spans="1:23" ht="15">
      <c r="A5545" s="28" t="s">
        <v>751</v>
      </c>
      <c r="B5545" s="63" t="s">
        <v>778</v>
      </c>
      <c r="E5545" s="9" t="s">
        <v>279</v>
      </c>
      <c r="F5545" s="9" t="s">
        <v>279</v>
      </c>
      <c r="G5545" s="9" t="s">
        <v>279</v>
      </c>
      <c r="H5545" s="9">
        <v>121.50000000000182</v>
      </c>
      <c r="I5545" s="9">
        <v>157.99999999999272</v>
      </c>
      <c r="J5545" s="9">
        <v>117.49999999999272</v>
      </c>
      <c r="K5545" s="9">
        <v>177.99999999999636</v>
      </c>
      <c r="M5545" s="67">
        <f t="shared" si="140"/>
        <v>574.99999999998363</v>
      </c>
      <c r="S5545" s="63"/>
      <c r="T5545" s="63"/>
      <c r="U5545" s="347"/>
      <c r="V5545" s="63"/>
      <c r="W5545" s="63"/>
    </row>
    <row r="5546" spans="1:23" ht="15">
      <c r="A5546" s="28" t="s">
        <v>754</v>
      </c>
      <c r="B5546" s="28" t="s">
        <v>749</v>
      </c>
      <c r="E5546" s="9" t="s">
        <v>279</v>
      </c>
      <c r="F5546" s="9" t="s">
        <v>279</v>
      </c>
      <c r="G5546" s="9" t="s">
        <v>279</v>
      </c>
      <c r="H5546" s="9">
        <v>63.000000000001819</v>
      </c>
      <c r="I5546" s="217">
        <v>228.00000000000364</v>
      </c>
      <c r="J5546" s="9">
        <v>126.5</v>
      </c>
      <c r="K5546" s="9">
        <v>137.00000000000182</v>
      </c>
      <c r="M5546" s="67">
        <f t="shared" si="140"/>
        <v>554.50000000000728</v>
      </c>
      <c r="O5546" t="s">
        <v>298</v>
      </c>
      <c r="S5546" s="277"/>
      <c r="T5546" s="63"/>
      <c r="U5546" s="347"/>
      <c r="V5546" s="63"/>
      <c r="W5546" s="63"/>
    </row>
    <row r="5547" spans="1:23" ht="15">
      <c r="A5547" s="28" t="s">
        <v>756</v>
      </c>
      <c r="B5547" s="63" t="s">
        <v>779</v>
      </c>
      <c r="E5547" s="9" t="s">
        <v>279</v>
      </c>
      <c r="F5547" s="9" t="s">
        <v>279</v>
      </c>
      <c r="G5547" s="9" t="s">
        <v>279</v>
      </c>
      <c r="H5547" s="9">
        <v>72.999999999996362</v>
      </c>
      <c r="I5547" s="9">
        <v>151.5</v>
      </c>
      <c r="J5547" s="9">
        <v>140.49999999998909</v>
      </c>
      <c r="K5547" s="9">
        <v>188.50000000000546</v>
      </c>
      <c r="M5547" s="67">
        <f t="shared" si="140"/>
        <v>553.49999999999091</v>
      </c>
      <c r="S5547" s="277"/>
      <c r="T5547" s="63"/>
      <c r="U5547" s="348"/>
      <c r="V5547" s="63"/>
      <c r="W5547" s="63"/>
    </row>
    <row r="5548" spans="1:23" ht="15">
      <c r="A5548" s="28" t="s">
        <v>761</v>
      </c>
      <c r="B5548" s="63" t="s">
        <v>748</v>
      </c>
      <c r="E5548" s="9" t="s">
        <v>279</v>
      </c>
      <c r="F5548" s="9" t="s">
        <v>279</v>
      </c>
      <c r="G5548" s="9" t="s">
        <v>279</v>
      </c>
      <c r="H5548" s="217">
        <v>163</v>
      </c>
      <c r="I5548" s="9">
        <v>119.5</v>
      </c>
      <c r="J5548" s="9">
        <v>167.50000000000728</v>
      </c>
      <c r="K5548" s="9">
        <v>97.999999999998181</v>
      </c>
      <c r="M5548" s="67">
        <f t="shared" si="140"/>
        <v>548.00000000000546</v>
      </c>
      <c r="O5548" t="s">
        <v>294</v>
      </c>
      <c r="S5548" s="225"/>
      <c r="T5548" s="63"/>
      <c r="U5548" s="347"/>
      <c r="V5548" s="63"/>
      <c r="W5548" s="63"/>
    </row>
    <row r="5549" spans="1:23" ht="15">
      <c r="A5549" s="28" t="s">
        <v>765</v>
      </c>
      <c r="B5549" s="63" t="s">
        <v>771</v>
      </c>
      <c r="E5549" s="9" t="s">
        <v>279</v>
      </c>
      <c r="F5549" s="9" t="s">
        <v>279</v>
      </c>
      <c r="G5549" s="9" t="s">
        <v>279</v>
      </c>
      <c r="H5549" s="9">
        <v>119.99999999999818</v>
      </c>
      <c r="I5549" s="9">
        <v>212.5</v>
      </c>
      <c r="J5549" s="9">
        <v>136</v>
      </c>
      <c r="K5549" s="9">
        <v>77.000000000001819</v>
      </c>
      <c r="M5549" s="67">
        <f t="shared" si="140"/>
        <v>545.5</v>
      </c>
      <c r="S5549" s="225"/>
      <c r="T5549" s="63"/>
      <c r="U5549" s="347"/>
      <c r="V5549" s="63"/>
      <c r="W5549" s="63"/>
    </row>
    <row r="5550" spans="1:23" ht="15">
      <c r="A5550" s="28" t="s">
        <v>766</v>
      </c>
      <c r="B5550" s="63" t="s">
        <v>762</v>
      </c>
      <c r="E5550" s="9" t="s">
        <v>279</v>
      </c>
      <c r="F5550" s="9" t="s">
        <v>279</v>
      </c>
      <c r="G5550" s="9" t="s">
        <v>279</v>
      </c>
      <c r="H5550" s="9">
        <v>79.499999999996362</v>
      </c>
      <c r="I5550" s="9">
        <v>151.00000000000364</v>
      </c>
      <c r="J5550" s="9">
        <v>173.49999999999636</v>
      </c>
      <c r="K5550" s="9">
        <v>138.50000000000364</v>
      </c>
      <c r="M5550" s="67">
        <f t="shared" si="140"/>
        <v>542.5</v>
      </c>
      <c r="S5550" s="225"/>
      <c r="T5550" s="63"/>
      <c r="U5550" s="347"/>
      <c r="V5550" s="63"/>
      <c r="W5550" s="63"/>
    </row>
    <row r="5551" spans="1:23" ht="15">
      <c r="A5551" s="28" t="s">
        <v>767</v>
      </c>
      <c r="B5551" s="63" t="s">
        <v>796</v>
      </c>
      <c r="E5551" s="9" t="s">
        <v>279</v>
      </c>
      <c r="F5551" s="9" t="s">
        <v>279</v>
      </c>
      <c r="G5551" s="9" t="s">
        <v>279</v>
      </c>
      <c r="H5551" s="9">
        <v>128.99999999999818</v>
      </c>
      <c r="I5551" s="9">
        <v>176.99999999999818</v>
      </c>
      <c r="J5551" s="9">
        <v>155.49999999999636</v>
      </c>
      <c r="K5551" s="9">
        <v>77.500000000001819</v>
      </c>
      <c r="M5551" s="67">
        <f t="shared" si="140"/>
        <v>538.99999999999454</v>
      </c>
      <c r="S5551" s="277"/>
      <c r="T5551" s="63"/>
      <c r="U5551" s="348"/>
      <c r="V5551" s="63"/>
      <c r="W5551" s="63"/>
    </row>
    <row r="5552" spans="1:23" ht="15">
      <c r="A5552" s="28" t="s">
        <v>773</v>
      </c>
      <c r="B5552" s="63" t="s">
        <v>755</v>
      </c>
      <c r="E5552" s="9" t="s">
        <v>279</v>
      </c>
      <c r="F5552" s="9" t="s">
        <v>279</v>
      </c>
      <c r="G5552" s="9" t="s">
        <v>279</v>
      </c>
      <c r="H5552" s="217">
        <v>170.50000000000182</v>
      </c>
      <c r="I5552" s="9">
        <v>146.49999999999818</v>
      </c>
      <c r="J5552" s="9">
        <v>97.000000000003638</v>
      </c>
      <c r="K5552" s="9">
        <v>116.99999999999818</v>
      </c>
      <c r="M5552" s="67">
        <f t="shared" si="140"/>
        <v>531.00000000000182</v>
      </c>
      <c r="O5552" t="s">
        <v>293</v>
      </c>
      <c r="S5552" s="63"/>
      <c r="T5552" s="63"/>
      <c r="U5552" s="347"/>
      <c r="V5552" s="63"/>
      <c r="W5552" s="63"/>
    </row>
    <row r="5553" spans="1:23" ht="15">
      <c r="A5553" s="28" t="s">
        <v>781</v>
      </c>
      <c r="B5553" s="229" t="s">
        <v>1652</v>
      </c>
      <c r="C5553" s="3"/>
      <c r="D5553" s="3"/>
      <c r="E5553" s="9" t="s">
        <v>279</v>
      </c>
      <c r="F5553" s="9" t="s">
        <v>279</v>
      </c>
      <c r="G5553" s="9" t="s">
        <v>279</v>
      </c>
      <c r="H5553" s="9" t="s">
        <v>279</v>
      </c>
      <c r="I5553" s="9">
        <v>185.99999999999818</v>
      </c>
      <c r="J5553" s="9">
        <v>143.50000000000364</v>
      </c>
      <c r="K5553" s="217">
        <v>197.99999999999454</v>
      </c>
      <c r="M5553" s="67">
        <f t="shared" si="140"/>
        <v>527.49999999999636</v>
      </c>
      <c r="O5553" t="s">
        <v>293</v>
      </c>
      <c r="S5553" s="277"/>
      <c r="T5553" s="63"/>
      <c r="U5553" s="347"/>
      <c r="V5553" s="63"/>
      <c r="W5553" s="63"/>
    </row>
    <row r="5554" spans="1:23" ht="15">
      <c r="A5554" s="28" t="s">
        <v>785</v>
      </c>
      <c r="B5554" s="63" t="s">
        <v>782</v>
      </c>
      <c r="E5554" s="9" t="s">
        <v>279</v>
      </c>
      <c r="F5554" s="9" t="s">
        <v>279</v>
      </c>
      <c r="G5554" s="9" t="s">
        <v>279</v>
      </c>
      <c r="H5554" s="9">
        <v>158.49999999999636</v>
      </c>
      <c r="I5554" s="9">
        <v>156.00000000000364</v>
      </c>
      <c r="J5554" s="9">
        <v>122.50000000000364</v>
      </c>
      <c r="K5554" s="9">
        <v>77.5</v>
      </c>
      <c r="M5554" s="67">
        <f t="shared" si="140"/>
        <v>514.50000000000364</v>
      </c>
      <c r="S5554" s="63"/>
      <c r="T5554" s="63"/>
      <c r="U5554" s="348"/>
      <c r="V5554" s="63"/>
      <c r="W5554" s="63"/>
    </row>
    <row r="5555" spans="1:23" ht="15">
      <c r="A5555" s="28" t="s">
        <v>786</v>
      </c>
      <c r="B5555" s="28" t="s">
        <v>734</v>
      </c>
      <c r="E5555" s="9" t="s">
        <v>279</v>
      </c>
      <c r="F5555" s="9" t="s">
        <v>279</v>
      </c>
      <c r="G5555" s="9" t="s">
        <v>279</v>
      </c>
      <c r="H5555" s="9">
        <v>62.500000000003638</v>
      </c>
      <c r="I5555" s="217">
        <v>223.5</v>
      </c>
      <c r="J5555" s="9">
        <v>103.00000000000364</v>
      </c>
      <c r="K5555" s="9">
        <v>118.99999999999818</v>
      </c>
      <c r="M5555" s="67">
        <f t="shared" si="140"/>
        <v>508.00000000000546</v>
      </c>
      <c r="O5555" t="s">
        <v>288</v>
      </c>
      <c r="S5555" s="63"/>
      <c r="T5555" s="63"/>
      <c r="U5555" s="347"/>
      <c r="V5555" s="63"/>
      <c r="W5555" s="63"/>
    </row>
    <row r="5556" spans="1:23" ht="15">
      <c r="A5556" s="28" t="s">
        <v>787</v>
      </c>
      <c r="B5556" s="63" t="s">
        <v>158</v>
      </c>
      <c r="E5556" s="9" t="s">
        <v>279</v>
      </c>
      <c r="F5556" s="9" t="s">
        <v>279</v>
      </c>
      <c r="G5556" s="9">
        <v>136.5</v>
      </c>
      <c r="H5556" s="9">
        <v>131.99999999999636</v>
      </c>
      <c r="I5556" s="217">
        <v>226.49999999999818</v>
      </c>
      <c r="J5556" s="9" t="s">
        <v>279</v>
      </c>
      <c r="K5556" s="9" t="s">
        <v>279</v>
      </c>
      <c r="L5556" s="69"/>
      <c r="M5556" s="67">
        <f t="shared" si="140"/>
        <v>494.99999999999454</v>
      </c>
      <c r="O5556" t="s">
        <v>293</v>
      </c>
      <c r="R5556" s="3"/>
      <c r="S5556" s="63"/>
      <c r="T5556" s="63"/>
      <c r="U5556" s="347"/>
      <c r="V5556" s="63"/>
      <c r="W5556" s="63"/>
    </row>
    <row r="5557" spans="1:23" ht="15">
      <c r="A5557" s="28" t="s">
        <v>793</v>
      </c>
      <c r="B5557" s="229" t="s">
        <v>1659</v>
      </c>
      <c r="C5557" s="3"/>
      <c r="D5557" s="3"/>
      <c r="E5557" s="9" t="s">
        <v>279</v>
      </c>
      <c r="F5557" s="9" t="s">
        <v>279</v>
      </c>
      <c r="G5557" s="9" t="s">
        <v>279</v>
      </c>
      <c r="H5557" s="9" t="s">
        <v>279</v>
      </c>
      <c r="I5557" s="217">
        <v>218.00000000000364</v>
      </c>
      <c r="J5557" s="9">
        <v>138.99999999999636</v>
      </c>
      <c r="K5557" s="9">
        <v>133.49999999999636</v>
      </c>
      <c r="M5557" s="67">
        <f t="shared" si="140"/>
        <v>490.49999999999636</v>
      </c>
      <c r="O5557" t="s">
        <v>294</v>
      </c>
      <c r="S5557" s="28"/>
      <c r="T5557" s="63"/>
      <c r="U5557" s="347"/>
      <c r="V5557" s="63"/>
      <c r="W5557" s="63"/>
    </row>
    <row r="5558" spans="1:23" ht="15">
      <c r="A5558" s="28" t="s">
        <v>794</v>
      </c>
      <c r="B5558" s="225" t="s">
        <v>1662</v>
      </c>
      <c r="C5558" s="3"/>
      <c r="D5558" s="3"/>
      <c r="E5558" s="9" t="s">
        <v>279</v>
      </c>
      <c r="F5558" s="9" t="s">
        <v>279</v>
      </c>
      <c r="G5558" s="9" t="s">
        <v>279</v>
      </c>
      <c r="H5558" s="9" t="s">
        <v>279</v>
      </c>
      <c r="I5558" s="9">
        <v>170.49999999999636</v>
      </c>
      <c r="J5558" s="9">
        <v>179.99999999999272</v>
      </c>
      <c r="K5558" s="9">
        <v>123.99999999999818</v>
      </c>
      <c r="M5558" s="67">
        <f t="shared" si="140"/>
        <v>474.49999999998727</v>
      </c>
      <c r="S5558" s="63"/>
      <c r="T5558" s="63"/>
      <c r="U5558" s="347"/>
      <c r="V5558" s="63"/>
      <c r="W5558" s="63"/>
    </row>
    <row r="5559" spans="1:23" ht="15">
      <c r="A5559" s="28" t="s">
        <v>795</v>
      </c>
      <c r="B5559" s="229" t="s">
        <v>1660</v>
      </c>
      <c r="C5559" s="3"/>
      <c r="D5559" s="3"/>
      <c r="E5559" s="9" t="s">
        <v>279</v>
      </c>
      <c r="F5559" s="9" t="s">
        <v>279</v>
      </c>
      <c r="G5559" s="9" t="s">
        <v>279</v>
      </c>
      <c r="H5559" s="9" t="s">
        <v>279</v>
      </c>
      <c r="I5559" s="9">
        <v>167.99999999999818</v>
      </c>
      <c r="J5559" s="217">
        <v>193.5</v>
      </c>
      <c r="K5559" s="9">
        <v>104.00000000000182</v>
      </c>
      <c r="M5559" s="67">
        <f t="shared" si="140"/>
        <v>465.5</v>
      </c>
      <c r="O5559" t="s">
        <v>288</v>
      </c>
      <c r="S5559" s="225"/>
      <c r="T5559" s="63"/>
      <c r="U5559" s="347"/>
      <c r="V5559" s="63"/>
      <c r="W5559" s="63"/>
    </row>
    <row r="5560" spans="1:23" ht="15">
      <c r="A5560" s="28" t="s">
        <v>797</v>
      </c>
      <c r="B5560" s="229" t="s">
        <v>1657</v>
      </c>
      <c r="C5560" s="3"/>
      <c r="D5560" s="3"/>
      <c r="E5560" s="9" t="s">
        <v>279</v>
      </c>
      <c r="F5560" s="9" t="s">
        <v>279</v>
      </c>
      <c r="G5560" s="9" t="s">
        <v>279</v>
      </c>
      <c r="H5560" s="9" t="s">
        <v>279</v>
      </c>
      <c r="I5560" s="9">
        <v>147.5</v>
      </c>
      <c r="J5560" s="9">
        <v>155.49999999998909</v>
      </c>
      <c r="K5560" s="9">
        <v>134.99999999999818</v>
      </c>
      <c r="M5560" s="67">
        <f t="shared" si="140"/>
        <v>437.99999999998727</v>
      </c>
      <c r="S5560" s="63"/>
      <c r="T5560" s="63"/>
      <c r="U5560" s="347"/>
      <c r="V5560" s="63"/>
      <c r="W5560" s="63"/>
    </row>
    <row r="5561" spans="1:23" ht="15">
      <c r="A5561" s="28" t="s">
        <v>798</v>
      </c>
      <c r="B5561" s="229" t="s">
        <v>1653</v>
      </c>
      <c r="C5561" s="3"/>
      <c r="D5561" s="3"/>
      <c r="E5561" s="9" t="s">
        <v>279</v>
      </c>
      <c r="F5561" s="9" t="s">
        <v>279</v>
      </c>
      <c r="G5561" s="9" t="s">
        <v>279</v>
      </c>
      <c r="H5561" s="9" t="s">
        <v>279</v>
      </c>
      <c r="I5561" s="9">
        <v>199.99999999999636</v>
      </c>
      <c r="J5561" s="9">
        <v>107.75</v>
      </c>
      <c r="K5561" s="9">
        <v>123.5</v>
      </c>
      <c r="M5561" s="67">
        <f t="shared" si="140"/>
        <v>431.24999999999636</v>
      </c>
      <c r="S5561" s="277"/>
      <c r="T5561" s="63"/>
      <c r="U5561" s="348"/>
      <c r="V5561" s="63"/>
      <c r="W5561" s="63"/>
    </row>
    <row r="5562" spans="1:23" ht="15">
      <c r="A5562" s="28" t="s">
        <v>799</v>
      </c>
      <c r="B5562" s="277" t="s">
        <v>2007</v>
      </c>
      <c r="C5562" s="3"/>
      <c r="D5562" s="3"/>
      <c r="E5562" s="9" t="s">
        <v>279</v>
      </c>
      <c r="F5562" s="9" t="s">
        <v>279</v>
      </c>
      <c r="G5562" s="9" t="s">
        <v>279</v>
      </c>
      <c r="H5562" s="9" t="s">
        <v>279</v>
      </c>
      <c r="I5562" s="9" t="s">
        <v>279</v>
      </c>
      <c r="J5562" s="214">
        <v>213.25</v>
      </c>
      <c r="K5562" s="217">
        <v>197.99999999999636</v>
      </c>
      <c r="M5562" s="67">
        <f t="shared" si="140"/>
        <v>411.24999999999636</v>
      </c>
      <c r="O5562" t="s">
        <v>370</v>
      </c>
      <c r="R5562" s="216" t="s">
        <v>1822</v>
      </c>
      <c r="S5562" s="63"/>
      <c r="T5562" s="63"/>
      <c r="U5562" s="347"/>
      <c r="V5562" s="63"/>
      <c r="W5562" s="63"/>
    </row>
    <row r="5563" spans="1:23" ht="15">
      <c r="A5563" s="28" t="s">
        <v>802</v>
      </c>
      <c r="B5563" s="229" t="s">
        <v>1661</v>
      </c>
      <c r="C5563" s="3"/>
      <c r="D5563" s="3"/>
      <c r="E5563" s="9" t="s">
        <v>279</v>
      </c>
      <c r="F5563" s="9" t="s">
        <v>279</v>
      </c>
      <c r="G5563" s="9" t="s">
        <v>279</v>
      </c>
      <c r="H5563" s="9" t="s">
        <v>279</v>
      </c>
      <c r="I5563" s="9">
        <v>120.00000000000182</v>
      </c>
      <c r="J5563" s="9">
        <v>174.5</v>
      </c>
      <c r="K5563" s="9">
        <v>112.5</v>
      </c>
      <c r="M5563" s="67">
        <f t="shared" si="140"/>
        <v>407.00000000000182</v>
      </c>
      <c r="S5563" s="63"/>
      <c r="T5563" s="63"/>
      <c r="U5563" s="348"/>
      <c r="V5563" s="63"/>
      <c r="W5563" s="63"/>
    </row>
    <row r="5564" spans="1:23" ht="15">
      <c r="A5564" s="28" t="s">
        <v>896</v>
      </c>
      <c r="B5564" s="229" t="s">
        <v>1655</v>
      </c>
      <c r="C5564" s="3"/>
      <c r="D5564" s="3"/>
      <c r="E5564" s="9" t="s">
        <v>279</v>
      </c>
      <c r="F5564" s="9" t="s">
        <v>279</v>
      </c>
      <c r="G5564" s="9" t="s">
        <v>279</v>
      </c>
      <c r="H5564" s="9" t="s">
        <v>279</v>
      </c>
      <c r="I5564" s="9">
        <v>72.499999999998181</v>
      </c>
      <c r="J5564" s="9">
        <v>134.49999999999636</v>
      </c>
      <c r="K5564" s="9">
        <v>190.00000000000364</v>
      </c>
      <c r="M5564" s="67">
        <f t="shared" si="140"/>
        <v>396.99999999999818</v>
      </c>
      <c r="S5564" s="277"/>
      <c r="T5564" s="63"/>
      <c r="U5564" s="348"/>
      <c r="V5564" s="63"/>
      <c r="W5564" s="63"/>
    </row>
    <row r="5565" spans="1:23" ht="15">
      <c r="A5565" s="28" t="s">
        <v>897</v>
      </c>
      <c r="B5565" s="229" t="s">
        <v>1654</v>
      </c>
      <c r="C5565" s="3"/>
      <c r="D5565" s="3"/>
      <c r="E5565" s="9" t="s">
        <v>279</v>
      </c>
      <c r="F5565" s="9" t="s">
        <v>279</v>
      </c>
      <c r="G5565" s="9" t="s">
        <v>279</v>
      </c>
      <c r="H5565" s="9" t="s">
        <v>279</v>
      </c>
      <c r="I5565" s="9">
        <v>155.49999999999818</v>
      </c>
      <c r="J5565" s="9">
        <v>106.74999999999636</v>
      </c>
      <c r="K5565" s="9">
        <v>124.50000000000182</v>
      </c>
      <c r="M5565" s="67">
        <f t="shared" si="140"/>
        <v>386.74999999999636</v>
      </c>
      <c r="S5565" s="277"/>
      <c r="T5565" s="63"/>
      <c r="U5565" s="347"/>
      <c r="V5565" s="63"/>
      <c r="W5565" s="63"/>
    </row>
    <row r="5566" spans="1:23" ht="15">
      <c r="A5566" s="28" t="s">
        <v>898</v>
      </c>
      <c r="B5566" s="63" t="s">
        <v>178</v>
      </c>
      <c r="E5566" s="217">
        <v>213.99999999999818</v>
      </c>
      <c r="F5566" s="9">
        <v>136.5</v>
      </c>
      <c r="G5566" s="9" t="s">
        <v>279</v>
      </c>
      <c r="H5566" s="9" t="s">
        <v>279</v>
      </c>
      <c r="I5566" s="9" t="s">
        <v>279</v>
      </c>
      <c r="J5566" s="9" t="s">
        <v>279</v>
      </c>
      <c r="K5566" s="9" t="s">
        <v>279</v>
      </c>
      <c r="L5566" s="69"/>
      <c r="M5566" s="67">
        <f t="shared" si="140"/>
        <v>350.49999999999818</v>
      </c>
      <c r="O5566" t="s">
        <v>288</v>
      </c>
      <c r="R5566" s="3"/>
      <c r="S5566" s="63"/>
      <c r="T5566" s="63"/>
      <c r="U5566" s="348"/>
      <c r="V5566" s="63"/>
      <c r="W5566" s="63"/>
    </row>
    <row r="5567" spans="1:23" ht="15">
      <c r="A5567" s="28" t="s">
        <v>899</v>
      </c>
      <c r="B5567" s="277" t="s">
        <v>2018</v>
      </c>
      <c r="C5567" s="3"/>
      <c r="D5567" s="3"/>
      <c r="E5567" s="9" t="s">
        <v>279</v>
      </c>
      <c r="F5567" s="9" t="s">
        <v>279</v>
      </c>
      <c r="G5567" s="9" t="s">
        <v>279</v>
      </c>
      <c r="H5567" s="9" t="s">
        <v>279</v>
      </c>
      <c r="I5567" s="9" t="s">
        <v>279</v>
      </c>
      <c r="J5567" s="9">
        <v>176.49999999999272</v>
      </c>
      <c r="K5567" s="9">
        <v>172.00000000000182</v>
      </c>
      <c r="M5567" s="67">
        <f t="shared" si="140"/>
        <v>348.49999999999454</v>
      </c>
      <c r="S5567" s="277"/>
      <c r="T5567" s="63"/>
      <c r="U5567" s="348"/>
      <c r="V5567" s="63"/>
      <c r="W5567" s="63"/>
    </row>
    <row r="5568" spans="1:23" ht="15">
      <c r="A5568" s="28" t="s">
        <v>900</v>
      </c>
      <c r="B5568" s="277" t="s">
        <v>2010</v>
      </c>
      <c r="C5568" s="3"/>
      <c r="D5568" s="3"/>
      <c r="E5568" s="9" t="s">
        <v>279</v>
      </c>
      <c r="F5568" s="9" t="s">
        <v>279</v>
      </c>
      <c r="G5568" s="9" t="s">
        <v>279</v>
      </c>
      <c r="H5568" s="9" t="s">
        <v>279</v>
      </c>
      <c r="I5568" s="9" t="s">
        <v>279</v>
      </c>
      <c r="J5568" s="9">
        <v>112.49999999999636</v>
      </c>
      <c r="K5568" s="212">
        <v>234.49999999999818</v>
      </c>
      <c r="M5568" s="67">
        <f t="shared" ref="M5568:M5604" si="141">SUM(E5568:K5568)</f>
        <v>346.99999999999454</v>
      </c>
      <c r="O5568" t="s">
        <v>301</v>
      </c>
      <c r="S5568" s="277"/>
      <c r="T5568" s="63"/>
      <c r="U5568" s="347"/>
      <c r="V5568" s="63"/>
      <c r="W5568" s="63"/>
    </row>
    <row r="5569" spans="1:23" ht="15">
      <c r="A5569" s="28" t="s">
        <v>901</v>
      </c>
      <c r="B5569" s="63" t="s">
        <v>728</v>
      </c>
      <c r="E5569" s="9" t="s">
        <v>279</v>
      </c>
      <c r="F5569" s="9" t="s">
        <v>279</v>
      </c>
      <c r="G5569" s="9" t="s">
        <v>279</v>
      </c>
      <c r="H5569" s="9">
        <v>43.000000000001819</v>
      </c>
      <c r="I5569" s="9">
        <v>180.49999999999818</v>
      </c>
      <c r="J5569" s="9">
        <v>64.999999999998181</v>
      </c>
      <c r="K5569" s="9">
        <v>24.999999999996362</v>
      </c>
      <c r="M5569" s="67">
        <f t="shared" si="141"/>
        <v>313.49999999999454</v>
      </c>
      <c r="S5569" s="277"/>
      <c r="T5569" s="63"/>
      <c r="U5569" s="347"/>
      <c r="V5569" s="63"/>
      <c r="W5569" s="63"/>
    </row>
    <row r="5570" spans="1:23" ht="15">
      <c r="A5570" s="28" t="s">
        <v>902</v>
      </c>
      <c r="B5570" s="229" t="s">
        <v>1643</v>
      </c>
      <c r="C5570" s="3"/>
      <c r="D5570" s="3"/>
      <c r="E5570" s="9" t="s">
        <v>279</v>
      </c>
      <c r="F5570" s="9" t="s">
        <v>279</v>
      </c>
      <c r="G5570" s="9" t="s">
        <v>279</v>
      </c>
      <c r="H5570" s="9" t="s">
        <v>279</v>
      </c>
      <c r="I5570" s="9">
        <v>151.5</v>
      </c>
      <c r="J5570" s="9">
        <v>73</v>
      </c>
      <c r="K5570" s="9">
        <v>84.500000000001819</v>
      </c>
      <c r="M5570" s="67">
        <f t="shared" si="141"/>
        <v>309.00000000000182</v>
      </c>
      <c r="S5570" s="63"/>
      <c r="T5570" s="63"/>
      <c r="U5570" s="347"/>
      <c r="V5570" s="63"/>
      <c r="W5570" s="63"/>
    </row>
    <row r="5571" spans="1:23" ht="15">
      <c r="A5571" s="28" t="s">
        <v>903</v>
      </c>
      <c r="B5571" s="229" t="s">
        <v>1644</v>
      </c>
      <c r="C5571" s="3"/>
      <c r="D5571" s="3"/>
      <c r="E5571" s="9" t="s">
        <v>279</v>
      </c>
      <c r="F5571" s="9" t="s">
        <v>279</v>
      </c>
      <c r="G5571" s="9" t="s">
        <v>279</v>
      </c>
      <c r="H5571" s="9" t="s">
        <v>279</v>
      </c>
      <c r="I5571" s="9">
        <v>138</v>
      </c>
      <c r="J5571" s="9">
        <v>66.000000000001819</v>
      </c>
      <c r="K5571" s="9">
        <v>94</v>
      </c>
      <c r="M5571" s="67">
        <f t="shared" si="141"/>
        <v>298.00000000000182</v>
      </c>
      <c r="S5571" s="63"/>
      <c r="T5571" s="63"/>
      <c r="U5571" s="347"/>
      <c r="V5571" s="63"/>
      <c r="W5571" s="63"/>
    </row>
    <row r="5572" spans="1:23" ht="15">
      <c r="A5572" s="28" t="s">
        <v>904</v>
      </c>
      <c r="B5572" s="277" t="s">
        <v>2006</v>
      </c>
      <c r="C5572" s="3"/>
      <c r="D5572" s="3"/>
      <c r="E5572" s="9" t="s">
        <v>279</v>
      </c>
      <c r="F5572" s="9" t="s">
        <v>279</v>
      </c>
      <c r="G5572" s="9" t="s">
        <v>279</v>
      </c>
      <c r="H5572" s="9" t="s">
        <v>279</v>
      </c>
      <c r="I5572" s="9" t="s">
        <v>279</v>
      </c>
      <c r="J5572" s="9">
        <v>105.25000000000728</v>
      </c>
      <c r="K5572" s="9">
        <v>184.99999999999636</v>
      </c>
      <c r="M5572" s="67">
        <f t="shared" si="141"/>
        <v>290.25000000000364</v>
      </c>
      <c r="S5572" s="63"/>
      <c r="T5572" s="63"/>
      <c r="U5572" s="348"/>
      <c r="V5572" s="63"/>
      <c r="W5572" s="63"/>
    </row>
    <row r="5573" spans="1:23" ht="15">
      <c r="A5573" s="28" t="s">
        <v>905</v>
      </c>
      <c r="B5573" s="63" t="s">
        <v>769</v>
      </c>
      <c r="E5573" s="9" t="s">
        <v>279</v>
      </c>
      <c r="F5573" s="9" t="s">
        <v>279</v>
      </c>
      <c r="G5573" s="9" t="s">
        <v>279</v>
      </c>
      <c r="H5573" s="9">
        <v>134.00000000000728</v>
      </c>
      <c r="I5573" s="9">
        <v>152</v>
      </c>
      <c r="J5573" s="9" t="s">
        <v>279</v>
      </c>
      <c r="K5573" s="9" t="s">
        <v>279</v>
      </c>
      <c r="L5573" s="69"/>
      <c r="M5573" s="67">
        <f t="shared" si="141"/>
        <v>286.00000000000728</v>
      </c>
      <c r="S5573" s="277"/>
      <c r="T5573" s="63"/>
      <c r="U5573" s="347"/>
      <c r="V5573" s="63"/>
      <c r="W5573" s="63"/>
    </row>
    <row r="5574" spans="1:23" ht="15">
      <c r="A5574" s="28" t="s">
        <v>906</v>
      </c>
      <c r="B5574" s="28" t="s">
        <v>744</v>
      </c>
      <c r="E5574" s="9" t="s">
        <v>279</v>
      </c>
      <c r="F5574" s="9" t="s">
        <v>279</v>
      </c>
      <c r="G5574" s="9" t="s">
        <v>279</v>
      </c>
      <c r="H5574" s="9">
        <v>140.00000000000182</v>
      </c>
      <c r="I5574" s="9">
        <v>146</v>
      </c>
      <c r="J5574" s="9" t="s">
        <v>279</v>
      </c>
      <c r="K5574" s="9" t="s">
        <v>279</v>
      </c>
      <c r="L5574" s="69"/>
      <c r="M5574" s="67">
        <f t="shared" si="141"/>
        <v>286.00000000000182</v>
      </c>
      <c r="S5574" s="277"/>
      <c r="T5574" s="63"/>
      <c r="U5574" s="347"/>
      <c r="V5574" s="63"/>
      <c r="W5574" s="63"/>
    </row>
    <row r="5575" spans="1:23" ht="15">
      <c r="A5575" s="28" t="s">
        <v>907</v>
      </c>
      <c r="B5575" s="277" t="s">
        <v>2008</v>
      </c>
      <c r="C5575" s="3"/>
      <c r="D5575" s="3"/>
      <c r="E5575" s="9" t="s">
        <v>279</v>
      </c>
      <c r="F5575" s="9" t="s">
        <v>279</v>
      </c>
      <c r="G5575" s="9" t="s">
        <v>279</v>
      </c>
      <c r="H5575" s="9" t="s">
        <v>279</v>
      </c>
      <c r="I5575" s="9" t="s">
        <v>279</v>
      </c>
      <c r="J5575" s="9">
        <v>89.5</v>
      </c>
      <c r="K5575" s="9">
        <v>181.99999999999818</v>
      </c>
      <c r="M5575" s="67">
        <f t="shared" si="141"/>
        <v>271.49999999999818</v>
      </c>
      <c r="S5575" s="28"/>
      <c r="T5575" s="63"/>
      <c r="U5575" s="347"/>
      <c r="V5575" s="63"/>
      <c r="W5575" s="63"/>
    </row>
    <row r="5576" spans="1:23" ht="15">
      <c r="A5576" s="28" t="s">
        <v>908</v>
      </c>
      <c r="B5576" s="63" t="s">
        <v>179</v>
      </c>
      <c r="E5576" s="217">
        <v>227</v>
      </c>
      <c r="F5576" s="9" t="s">
        <v>279</v>
      </c>
      <c r="G5576" s="9" t="s">
        <v>279</v>
      </c>
      <c r="H5576" s="9" t="s">
        <v>279</v>
      </c>
      <c r="I5576" s="9" t="s">
        <v>279</v>
      </c>
      <c r="J5576" s="9" t="s">
        <v>279</v>
      </c>
      <c r="K5576" s="9" t="s">
        <v>279</v>
      </c>
      <c r="L5576" s="69"/>
      <c r="M5576" s="67">
        <f t="shared" si="141"/>
        <v>227</v>
      </c>
      <c r="O5576" t="s">
        <v>298</v>
      </c>
      <c r="R5576" s="3"/>
      <c r="S5576" s="225"/>
      <c r="T5576" s="63"/>
      <c r="U5576" s="347"/>
      <c r="V5576" s="63"/>
      <c r="W5576" s="63"/>
    </row>
    <row r="5577" spans="1:23" ht="15">
      <c r="A5577" s="28" t="s">
        <v>909</v>
      </c>
      <c r="B5577" s="277" t="s">
        <v>2002</v>
      </c>
      <c r="C5577" s="3"/>
      <c r="D5577" s="3"/>
      <c r="E5577" s="9" t="s">
        <v>279</v>
      </c>
      <c r="F5577" s="9" t="s">
        <v>279</v>
      </c>
      <c r="G5577" s="9" t="s">
        <v>279</v>
      </c>
      <c r="H5577" s="9" t="s">
        <v>279</v>
      </c>
      <c r="I5577" s="9" t="s">
        <v>279</v>
      </c>
      <c r="J5577" s="9">
        <v>121</v>
      </c>
      <c r="K5577" s="9">
        <v>105.5</v>
      </c>
      <c r="M5577" s="67">
        <f t="shared" si="141"/>
        <v>226.5</v>
      </c>
      <c r="S5577" s="277"/>
      <c r="T5577" s="63"/>
      <c r="U5577" s="347"/>
      <c r="V5577" s="63"/>
      <c r="W5577" s="63"/>
    </row>
    <row r="5578" spans="1:23" ht="15">
      <c r="A5578" s="28" t="s">
        <v>910</v>
      </c>
      <c r="B5578" s="277" t="s">
        <v>2009</v>
      </c>
      <c r="C5578" s="3"/>
      <c r="D5578" s="3"/>
      <c r="E5578" s="9" t="s">
        <v>279</v>
      </c>
      <c r="F5578" s="9" t="s">
        <v>279</v>
      </c>
      <c r="G5578" s="9" t="s">
        <v>279</v>
      </c>
      <c r="H5578" s="9" t="s">
        <v>279</v>
      </c>
      <c r="I5578" s="9" t="s">
        <v>279</v>
      </c>
      <c r="J5578" s="9">
        <v>136</v>
      </c>
      <c r="K5578" s="9">
        <v>87.999999999992724</v>
      </c>
      <c r="M5578" s="67">
        <f t="shared" si="141"/>
        <v>223.99999999999272</v>
      </c>
      <c r="S5578" s="277"/>
      <c r="T5578" s="63"/>
      <c r="U5578" s="347"/>
      <c r="V5578" s="63"/>
      <c r="W5578" s="63"/>
    </row>
    <row r="5579" spans="1:23" ht="15">
      <c r="A5579" s="28" t="s">
        <v>911</v>
      </c>
      <c r="B5579" s="277" t="s">
        <v>2011</v>
      </c>
      <c r="C5579" s="3"/>
      <c r="D5579" s="3"/>
      <c r="E5579" s="9" t="s">
        <v>279</v>
      </c>
      <c r="F5579" s="9" t="s">
        <v>279</v>
      </c>
      <c r="G5579" s="9" t="s">
        <v>279</v>
      </c>
      <c r="H5579" s="9" t="s">
        <v>279</v>
      </c>
      <c r="I5579" s="9" t="s">
        <v>279</v>
      </c>
      <c r="J5579" s="9">
        <v>121.25000000000364</v>
      </c>
      <c r="K5579" s="9">
        <v>102</v>
      </c>
      <c r="M5579" s="67">
        <f t="shared" si="141"/>
        <v>223.25000000000364</v>
      </c>
      <c r="S5579" s="28"/>
      <c r="T5579" s="63"/>
      <c r="U5579" s="347"/>
      <c r="V5579" s="63"/>
      <c r="W5579" s="63"/>
    </row>
    <row r="5580" spans="1:23" ht="15">
      <c r="A5580" s="28" t="s">
        <v>912</v>
      </c>
      <c r="B5580" s="229" t="s">
        <v>1645</v>
      </c>
      <c r="C5580" s="3"/>
      <c r="D5580" s="3"/>
      <c r="E5580" s="9" t="s">
        <v>279</v>
      </c>
      <c r="F5580" s="9" t="s">
        <v>279</v>
      </c>
      <c r="G5580" s="9" t="s">
        <v>279</v>
      </c>
      <c r="H5580" s="9" t="s">
        <v>279</v>
      </c>
      <c r="I5580" s="9">
        <v>146.99999999999636</v>
      </c>
      <c r="J5580" s="9">
        <v>76.000000000003638</v>
      </c>
      <c r="K5580" s="9" t="s">
        <v>279</v>
      </c>
      <c r="M5580" s="67">
        <f t="shared" si="141"/>
        <v>223</v>
      </c>
      <c r="S5580" s="225"/>
      <c r="T5580" s="63"/>
      <c r="U5580" s="347"/>
      <c r="V5580" s="63"/>
      <c r="W5580" s="63"/>
    </row>
    <row r="5581" spans="1:23" ht="15">
      <c r="A5581" s="28" t="s">
        <v>913</v>
      </c>
      <c r="B5581" s="229" t="s">
        <v>1648</v>
      </c>
      <c r="C5581" s="3"/>
      <c r="D5581" s="3"/>
      <c r="E5581" s="9" t="s">
        <v>279</v>
      </c>
      <c r="F5581" s="9" t="s">
        <v>279</v>
      </c>
      <c r="G5581" s="9" t="s">
        <v>279</v>
      </c>
      <c r="H5581" s="9" t="s">
        <v>279</v>
      </c>
      <c r="I5581" s="217">
        <v>218.00000000000364</v>
      </c>
      <c r="J5581" s="9" t="s">
        <v>279</v>
      </c>
      <c r="K5581" s="9" t="s">
        <v>279</v>
      </c>
      <c r="L5581" s="69"/>
      <c r="M5581" s="67">
        <f t="shared" si="141"/>
        <v>218.00000000000364</v>
      </c>
      <c r="O5581" t="s">
        <v>289</v>
      </c>
      <c r="S5581" s="63"/>
      <c r="T5581" s="63"/>
      <c r="U5581" s="347"/>
      <c r="V5581" s="63"/>
      <c r="W5581" s="63"/>
    </row>
    <row r="5582" spans="1:23" ht="15">
      <c r="A5582" s="28" t="s">
        <v>914</v>
      </c>
      <c r="B5582" s="229" t="s">
        <v>1676</v>
      </c>
      <c r="C5582" s="3"/>
      <c r="D5582" s="3"/>
      <c r="E5582" s="9" t="s">
        <v>279</v>
      </c>
      <c r="F5582" s="9" t="s">
        <v>279</v>
      </c>
      <c r="G5582" s="9" t="s">
        <v>279</v>
      </c>
      <c r="H5582" s="9" t="s">
        <v>279</v>
      </c>
      <c r="I5582" s="9">
        <v>217.50000000000182</v>
      </c>
      <c r="J5582" s="9" t="s">
        <v>279</v>
      </c>
      <c r="K5582" s="9" t="s">
        <v>279</v>
      </c>
      <c r="L5582" s="69"/>
      <c r="M5582" s="67">
        <f t="shared" si="141"/>
        <v>217.50000000000182</v>
      </c>
      <c r="S5582" s="63"/>
      <c r="T5582" s="63"/>
      <c r="U5582" s="347"/>
      <c r="V5582" s="63"/>
      <c r="W5582" s="63"/>
    </row>
    <row r="5583" spans="1:23" ht="15">
      <c r="A5583" s="28" t="s">
        <v>915</v>
      </c>
      <c r="B5583" s="277" t="s">
        <v>2003</v>
      </c>
      <c r="C5583" s="3"/>
      <c r="D5583" s="3"/>
      <c r="E5583" s="9" t="s">
        <v>279</v>
      </c>
      <c r="F5583" s="9" t="s">
        <v>279</v>
      </c>
      <c r="G5583" s="9" t="s">
        <v>279</v>
      </c>
      <c r="H5583" s="9" t="s">
        <v>279</v>
      </c>
      <c r="I5583" s="9" t="s">
        <v>279</v>
      </c>
      <c r="J5583" s="9">
        <v>108.49999999999636</v>
      </c>
      <c r="K5583" s="9">
        <v>91</v>
      </c>
      <c r="M5583" s="67">
        <f t="shared" si="141"/>
        <v>199.49999999999636</v>
      </c>
      <c r="S5583" s="277"/>
      <c r="T5583" s="63"/>
      <c r="U5583" s="347"/>
      <c r="V5583" s="63"/>
      <c r="W5583" s="63"/>
    </row>
    <row r="5584" spans="1:23" ht="15">
      <c r="A5584" s="28" t="s">
        <v>916</v>
      </c>
      <c r="B5584" s="229" t="s">
        <v>1651</v>
      </c>
      <c r="C5584" s="3"/>
      <c r="D5584" s="3"/>
      <c r="E5584" s="9" t="s">
        <v>279</v>
      </c>
      <c r="F5584" s="9" t="s">
        <v>279</v>
      </c>
      <c r="G5584" s="9" t="s">
        <v>279</v>
      </c>
      <c r="H5584" s="9" t="s">
        <v>279</v>
      </c>
      <c r="I5584" s="9">
        <v>174.99999999999818</v>
      </c>
      <c r="J5584" s="9" t="s">
        <v>279</v>
      </c>
      <c r="K5584" s="9" t="s">
        <v>279</v>
      </c>
      <c r="L5584" s="69"/>
      <c r="M5584" s="67">
        <f t="shared" si="141"/>
        <v>174.99999999999818</v>
      </c>
    </row>
    <row r="5585" spans="1:13" ht="15">
      <c r="A5585" s="28" t="s">
        <v>917</v>
      </c>
      <c r="B5585" s="225" t="s">
        <v>1641</v>
      </c>
      <c r="C5585" s="3"/>
      <c r="D5585" s="3"/>
      <c r="E5585" s="9" t="s">
        <v>279</v>
      </c>
      <c r="F5585" s="9" t="s">
        <v>279</v>
      </c>
      <c r="G5585" s="9" t="s">
        <v>279</v>
      </c>
      <c r="H5585" s="9" t="s">
        <v>279</v>
      </c>
      <c r="I5585" s="9">
        <v>172.5</v>
      </c>
      <c r="J5585" s="9" t="s">
        <v>279</v>
      </c>
      <c r="K5585" s="9" t="s">
        <v>279</v>
      </c>
      <c r="L5585" s="69"/>
      <c r="M5585" s="67">
        <f t="shared" si="141"/>
        <v>172.5</v>
      </c>
    </row>
    <row r="5586" spans="1:13" ht="15">
      <c r="A5586" s="28" t="s">
        <v>918</v>
      </c>
      <c r="B5586" s="229" t="s">
        <v>1658</v>
      </c>
      <c r="C5586" s="3"/>
      <c r="D5586" s="3"/>
      <c r="E5586" s="9" t="s">
        <v>279</v>
      </c>
      <c r="F5586" s="9" t="s">
        <v>279</v>
      </c>
      <c r="G5586" s="9" t="s">
        <v>279</v>
      </c>
      <c r="H5586" s="9" t="s">
        <v>279</v>
      </c>
      <c r="I5586" s="9">
        <v>166.99999999999818</v>
      </c>
      <c r="J5586" s="9" t="s">
        <v>279</v>
      </c>
      <c r="K5586" s="9" t="s">
        <v>279</v>
      </c>
      <c r="L5586" s="69"/>
      <c r="M5586" s="67">
        <f t="shared" si="141"/>
        <v>166.99999999999818</v>
      </c>
    </row>
    <row r="5587" spans="1:13" ht="15">
      <c r="A5587" s="28" t="s">
        <v>919</v>
      </c>
      <c r="B5587" s="277" t="s">
        <v>2004</v>
      </c>
      <c r="C5587" s="3"/>
      <c r="D5587" s="3"/>
      <c r="E5587" s="9" t="s">
        <v>279</v>
      </c>
      <c r="F5587" s="9" t="s">
        <v>279</v>
      </c>
      <c r="G5587" s="9" t="s">
        <v>279</v>
      </c>
      <c r="H5587" s="9" t="s">
        <v>279</v>
      </c>
      <c r="I5587" s="9" t="s">
        <v>279</v>
      </c>
      <c r="J5587" s="9">
        <v>151.49999999999636</v>
      </c>
      <c r="K5587" s="9" t="s">
        <v>279</v>
      </c>
      <c r="M5587" s="67">
        <f t="shared" si="141"/>
        <v>151.49999999999636</v>
      </c>
    </row>
    <row r="5588" spans="1:13" ht="15">
      <c r="A5588" s="28" t="s">
        <v>920</v>
      </c>
      <c r="B5588" s="63" t="s">
        <v>774</v>
      </c>
      <c r="E5588" s="9" t="s">
        <v>279</v>
      </c>
      <c r="F5588" s="9" t="s">
        <v>279</v>
      </c>
      <c r="G5588" s="9" t="s">
        <v>279</v>
      </c>
      <c r="H5588" s="9">
        <v>148.99999999999636</v>
      </c>
      <c r="I5588" s="9" t="s">
        <v>279</v>
      </c>
      <c r="J5588" s="9" t="s">
        <v>279</v>
      </c>
      <c r="K5588" s="9" t="s">
        <v>279</v>
      </c>
      <c r="L5588" s="69"/>
      <c r="M5588" s="67">
        <f t="shared" si="141"/>
        <v>148.99999999999636</v>
      </c>
    </row>
    <row r="5589" spans="1:13" ht="15">
      <c r="A5589" s="28" t="s">
        <v>921</v>
      </c>
      <c r="B5589" s="277" t="s">
        <v>2050</v>
      </c>
      <c r="E5589" s="9" t="s">
        <v>279</v>
      </c>
      <c r="F5589" s="9" t="s">
        <v>279</v>
      </c>
      <c r="G5589" s="9" t="s">
        <v>279</v>
      </c>
      <c r="H5589" s="9" t="s">
        <v>279</v>
      </c>
      <c r="I5589" s="9" t="s">
        <v>279</v>
      </c>
      <c r="J5589" s="9" t="s">
        <v>279</v>
      </c>
      <c r="K5589" s="9">
        <v>133.5</v>
      </c>
      <c r="L5589" s="69"/>
      <c r="M5589" s="67">
        <f t="shared" si="141"/>
        <v>133.5</v>
      </c>
    </row>
    <row r="5590" spans="1:13" ht="15">
      <c r="A5590" s="28" t="s">
        <v>922</v>
      </c>
      <c r="B5590" s="277" t="s">
        <v>2024</v>
      </c>
      <c r="E5590" s="9" t="s">
        <v>279</v>
      </c>
      <c r="F5590" s="9" t="s">
        <v>279</v>
      </c>
      <c r="G5590" s="9" t="s">
        <v>279</v>
      </c>
      <c r="H5590" s="9" t="s">
        <v>279</v>
      </c>
      <c r="I5590" s="9" t="s">
        <v>279</v>
      </c>
      <c r="J5590" s="9" t="s">
        <v>279</v>
      </c>
      <c r="K5590" s="9">
        <v>132.00000000000182</v>
      </c>
      <c r="L5590" s="69"/>
      <c r="M5590" s="67">
        <f t="shared" si="141"/>
        <v>132.00000000000182</v>
      </c>
    </row>
    <row r="5591" spans="1:13" ht="15">
      <c r="A5591" s="28" t="s">
        <v>923</v>
      </c>
      <c r="B5591" s="63" t="s">
        <v>164</v>
      </c>
      <c r="E5591" s="9" t="s">
        <v>279</v>
      </c>
      <c r="F5591" s="9" t="s">
        <v>279</v>
      </c>
      <c r="G5591" s="9">
        <v>110.50000000000364</v>
      </c>
      <c r="H5591" s="9" t="s">
        <v>279</v>
      </c>
      <c r="I5591" s="9" t="s">
        <v>279</v>
      </c>
      <c r="J5591" s="9" t="s">
        <v>279</v>
      </c>
      <c r="K5591" s="9" t="s">
        <v>279</v>
      </c>
      <c r="L5591" s="69"/>
      <c r="M5591" s="67">
        <f t="shared" si="141"/>
        <v>110.50000000000364</v>
      </c>
    </row>
    <row r="5592" spans="1:13" ht="15">
      <c r="A5592" s="28" t="s">
        <v>924</v>
      </c>
      <c r="B5592" s="277" t="s">
        <v>2027</v>
      </c>
      <c r="E5592" s="9" t="s">
        <v>279</v>
      </c>
      <c r="F5592" s="9" t="s">
        <v>279</v>
      </c>
      <c r="G5592" s="9" t="s">
        <v>279</v>
      </c>
      <c r="H5592" s="9" t="s">
        <v>279</v>
      </c>
      <c r="I5592" s="9" t="s">
        <v>279</v>
      </c>
      <c r="J5592" s="9" t="s">
        <v>279</v>
      </c>
      <c r="K5592" s="9">
        <v>107.5</v>
      </c>
      <c r="L5592" s="69"/>
      <c r="M5592" s="67">
        <f t="shared" si="141"/>
        <v>107.5</v>
      </c>
    </row>
    <row r="5593" spans="1:13" ht="15">
      <c r="A5593" s="28" t="s">
        <v>925</v>
      </c>
      <c r="B5593" s="277" t="s">
        <v>2026</v>
      </c>
      <c r="E5593" s="9" t="s">
        <v>279</v>
      </c>
      <c r="F5593" s="9" t="s">
        <v>279</v>
      </c>
      <c r="G5593" s="9" t="s">
        <v>279</v>
      </c>
      <c r="H5593" s="9" t="s">
        <v>279</v>
      </c>
      <c r="I5593" s="9" t="s">
        <v>279</v>
      </c>
      <c r="J5593" s="9" t="s">
        <v>279</v>
      </c>
      <c r="K5593" s="9">
        <v>105.50000000000364</v>
      </c>
      <c r="L5593" s="69"/>
      <c r="M5593" s="67">
        <f t="shared" si="141"/>
        <v>105.50000000000364</v>
      </c>
    </row>
    <row r="5594" spans="1:13" ht="15">
      <c r="A5594" s="28" t="s">
        <v>926</v>
      </c>
      <c r="B5594" s="277" t="s">
        <v>2029</v>
      </c>
      <c r="E5594" s="9" t="s">
        <v>279</v>
      </c>
      <c r="F5594" s="9" t="s">
        <v>279</v>
      </c>
      <c r="G5594" s="9" t="s">
        <v>279</v>
      </c>
      <c r="H5594" s="9" t="s">
        <v>279</v>
      </c>
      <c r="I5594" s="9" t="s">
        <v>279</v>
      </c>
      <c r="J5594" s="9" t="s">
        <v>279</v>
      </c>
      <c r="K5594" s="9">
        <v>102</v>
      </c>
      <c r="L5594" s="69"/>
      <c r="M5594" s="67">
        <f t="shared" si="141"/>
        <v>102</v>
      </c>
    </row>
    <row r="5595" spans="1:13" ht="15">
      <c r="A5595" s="28" t="s">
        <v>927</v>
      </c>
      <c r="B5595" s="277" t="s">
        <v>2157</v>
      </c>
      <c r="E5595" s="9" t="s">
        <v>279</v>
      </c>
      <c r="F5595" s="9" t="s">
        <v>279</v>
      </c>
      <c r="G5595" s="9" t="s">
        <v>279</v>
      </c>
      <c r="H5595" s="9" t="s">
        <v>279</v>
      </c>
      <c r="I5595" s="9" t="s">
        <v>279</v>
      </c>
      <c r="J5595" s="9" t="s">
        <v>279</v>
      </c>
      <c r="K5595" s="9">
        <v>96.500000000001819</v>
      </c>
      <c r="L5595" s="69"/>
      <c r="M5595" s="67">
        <f t="shared" si="141"/>
        <v>96.500000000001819</v>
      </c>
    </row>
    <row r="5596" spans="1:13" ht="15">
      <c r="A5596" s="28" t="s">
        <v>928</v>
      </c>
      <c r="B5596" s="277" t="s">
        <v>2052</v>
      </c>
      <c r="E5596" s="9" t="s">
        <v>279</v>
      </c>
      <c r="F5596" s="9" t="s">
        <v>279</v>
      </c>
      <c r="G5596" s="9" t="s">
        <v>279</v>
      </c>
      <c r="H5596" s="9" t="s">
        <v>279</v>
      </c>
      <c r="I5596" s="9" t="s">
        <v>279</v>
      </c>
      <c r="J5596" s="9" t="s">
        <v>279</v>
      </c>
      <c r="K5596" s="9">
        <v>94.000000000005457</v>
      </c>
      <c r="L5596" s="69"/>
      <c r="M5596" s="67">
        <f t="shared" si="141"/>
        <v>94.000000000005457</v>
      </c>
    </row>
    <row r="5597" spans="1:13" ht="15">
      <c r="A5597" s="28" t="s">
        <v>929</v>
      </c>
      <c r="B5597" s="229" t="s">
        <v>1650</v>
      </c>
      <c r="C5597" s="3"/>
      <c r="D5597" s="3"/>
      <c r="E5597" s="9" t="s">
        <v>279</v>
      </c>
      <c r="F5597" s="9" t="s">
        <v>279</v>
      </c>
      <c r="G5597" s="9" t="s">
        <v>279</v>
      </c>
      <c r="H5597" s="9" t="s">
        <v>279</v>
      </c>
      <c r="I5597" s="9">
        <v>89.000000000003638</v>
      </c>
      <c r="J5597" s="9" t="s">
        <v>279</v>
      </c>
      <c r="K5597" s="9" t="s">
        <v>279</v>
      </c>
      <c r="L5597" s="69"/>
      <c r="M5597" s="67">
        <f t="shared" si="141"/>
        <v>89.000000000003638</v>
      </c>
    </row>
    <row r="5598" spans="1:13" ht="15">
      <c r="A5598" s="28" t="s">
        <v>930</v>
      </c>
      <c r="B5598" s="277" t="s">
        <v>2025</v>
      </c>
      <c r="E5598" s="9" t="s">
        <v>279</v>
      </c>
      <c r="F5598" s="9" t="s">
        <v>279</v>
      </c>
      <c r="G5598" s="9" t="s">
        <v>279</v>
      </c>
      <c r="H5598" s="9" t="s">
        <v>279</v>
      </c>
      <c r="I5598" s="9" t="s">
        <v>279</v>
      </c>
      <c r="J5598" s="9" t="s">
        <v>279</v>
      </c>
      <c r="K5598" s="9">
        <v>80.500000000001819</v>
      </c>
      <c r="L5598" s="69"/>
      <c r="M5598" s="67">
        <f t="shared" si="141"/>
        <v>80.500000000001819</v>
      </c>
    </row>
    <row r="5599" spans="1:13" ht="15">
      <c r="A5599" s="28" t="s">
        <v>931</v>
      </c>
      <c r="B5599" s="277" t="s">
        <v>2023</v>
      </c>
      <c r="E5599" s="9" t="s">
        <v>279</v>
      </c>
      <c r="F5599" s="9" t="s">
        <v>279</v>
      </c>
      <c r="G5599" s="9" t="s">
        <v>279</v>
      </c>
      <c r="H5599" s="9" t="s">
        <v>279</v>
      </c>
      <c r="I5599" s="9" t="s">
        <v>279</v>
      </c>
      <c r="J5599" s="9" t="s">
        <v>279</v>
      </c>
      <c r="K5599" s="9">
        <v>71</v>
      </c>
      <c r="L5599" s="69"/>
      <c r="M5599" s="67">
        <f t="shared" si="141"/>
        <v>71</v>
      </c>
    </row>
    <row r="5600" spans="1:13" ht="15">
      <c r="A5600" s="28" t="s">
        <v>932</v>
      </c>
      <c r="B5600" s="277" t="s">
        <v>2053</v>
      </c>
      <c r="E5600" s="9" t="s">
        <v>279</v>
      </c>
      <c r="F5600" s="9" t="s">
        <v>279</v>
      </c>
      <c r="G5600" s="9" t="s">
        <v>279</v>
      </c>
      <c r="H5600" s="9" t="s">
        <v>279</v>
      </c>
      <c r="I5600" s="9" t="s">
        <v>279</v>
      </c>
      <c r="J5600" s="9" t="s">
        <v>279</v>
      </c>
      <c r="K5600" s="9">
        <v>67.500000000003638</v>
      </c>
      <c r="L5600" s="69"/>
      <c r="M5600" s="67">
        <f t="shared" si="141"/>
        <v>67.500000000003638</v>
      </c>
    </row>
    <row r="5601" spans="1:13" ht="15">
      <c r="A5601" s="28" t="s">
        <v>933</v>
      </c>
      <c r="B5601" s="277" t="s">
        <v>2030</v>
      </c>
      <c r="E5601" s="9" t="s">
        <v>279</v>
      </c>
      <c r="F5601" s="9" t="s">
        <v>279</v>
      </c>
      <c r="G5601" s="9" t="s">
        <v>279</v>
      </c>
      <c r="H5601" s="9" t="s">
        <v>279</v>
      </c>
      <c r="I5601" s="9" t="s">
        <v>279</v>
      </c>
      <c r="J5601" s="9" t="s">
        <v>279</v>
      </c>
      <c r="K5601" s="9">
        <v>64.999999999998181</v>
      </c>
      <c r="L5601" s="69"/>
      <c r="M5601" s="67">
        <f t="shared" si="141"/>
        <v>64.999999999998181</v>
      </c>
    </row>
    <row r="5602" spans="1:13" ht="15">
      <c r="A5602" s="28" t="s">
        <v>934</v>
      </c>
      <c r="B5602" s="63" t="s">
        <v>784</v>
      </c>
      <c r="E5602" s="9" t="s">
        <v>279</v>
      </c>
      <c r="F5602" s="9" t="s">
        <v>279</v>
      </c>
      <c r="G5602" s="9" t="s">
        <v>279</v>
      </c>
      <c r="H5602" s="9">
        <v>57.999999999998181</v>
      </c>
      <c r="I5602" s="9" t="s">
        <v>279</v>
      </c>
      <c r="J5602" s="9" t="s">
        <v>279</v>
      </c>
      <c r="K5602" s="9" t="s">
        <v>279</v>
      </c>
      <c r="L5602" s="69"/>
      <c r="M5602" s="67">
        <f t="shared" si="141"/>
        <v>57.999999999998181</v>
      </c>
    </row>
    <row r="5603" spans="1:13" ht="15">
      <c r="A5603" s="28" t="s">
        <v>935</v>
      </c>
      <c r="B5603" s="277" t="s">
        <v>4497</v>
      </c>
      <c r="E5603" s="9" t="s">
        <v>279</v>
      </c>
      <c r="F5603" s="9" t="s">
        <v>279</v>
      </c>
      <c r="G5603" s="9" t="s">
        <v>279</v>
      </c>
      <c r="H5603" s="9" t="s">
        <v>279</v>
      </c>
      <c r="I5603" s="9" t="s">
        <v>279</v>
      </c>
      <c r="J5603" s="9" t="s">
        <v>279</v>
      </c>
      <c r="K5603" s="9">
        <v>30.5</v>
      </c>
      <c r="L5603" s="69"/>
      <c r="M5603" s="67">
        <f t="shared" si="141"/>
        <v>30.5</v>
      </c>
    </row>
    <row r="5604" spans="1:13" ht="15">
      <c r="A5604" s="28" t="s">
        <v>2501</v>
      </c>
      <c r="B5604" s="277" t="s">
        <v>2028</v>
      </c>
      <c r="E5604" s="9" t="s">
        <v>279</v>
      </c>
      <c r="F5604" s="9" t="s">
        <v>279</v>
      </c>
      <c r="G5604" s="9" t="s">
        <v>279</v>
      </c>
      <c r="H5604" s="9" t="s">
        <v>279</v>
      </c>
      <c r="I5604" s="9" t="s">
        <v>279</v>
      </c>
      <c r="J5604" s="9" t="s">
        <v>279</v>
      </c>
      <c r="K5604" s="9">
        <v>19.999999999998181</v>
      </c>
      <c r="L5604" s="69"/>
      <c r="M5604" s="67">
        <f t="shared" si="141"/>
        <v>19.999999999998181</v>
      </c>
    </row>
    <row r="5605" spans="1:13" ht="15">
      <c r="A5605" s="28" t="s">
        <v>3315</v>
      </c>
      <c r="B5605" s="63" t="s">
        <v>3377</v>
      </c>
      <c r="E5605" s="9"/>
      <c r="F5605" s="9"/>
      <c r="G5605" s="9"/>
      <c r="H5605" s="9"/>
      <c r="I5605" s="9"/>
      <c r="J5605" s="9"/>
      <c r="K5605" s="9"/>
      <c r="L5605" s="69"/>
      <c r="M5605" s="67"/>
    </row>
    <row r="5606" spans="1:13" ht="15">
      <c r="A5606" s="28" t="s">
        <v>3316</v>
      </c>
      <c r="B5606" s="63" t="s">
        <v>3371</v>
      </c>
      <c r="E5606" s="9"/>
      <c r="F5606" s="9"/>
      <c r="G5606" s="9"/>
      <c r="H5606" s="9"/>
      <c r="I5606" s="9"/>
      <c r="J5606" s="9"/>
      <c r="K5606" s="9"/>
      <c r="L5606" s="69"/>
      <c r="M5606" s="67"/>
    </row>
    <row r="5607" spans="1:13" ht="15">
      <c r="A5607" s="28" t="s">
        <v>3317</v>
      </c>
      <c r="B5607" s="63" t="s">
        <v>3370</v>
      </c>
      <c r="E5607" s="9"/>
      <c r="F5607" s="9"/>
      <c r="G5607" s="9"/>
      <c r="H5607" s="9"/>
      <c r="I5607" s="9"/>
      <c r="J5607" s="9"/>
      <c r="K5607" s="9"/>
      <c r="L5607" s="69"/>
      <c r="M5607" s="67"/>
    </row>
    <row r="5608" spans="1:13" ht="15">
      <c r="A5608" s="28" t="s">
        <v>3318</v>
      </c>
      <c r="B5608" s="63" t="s">
        <v>3386</v>
      </c>
      <c r="E5608" s="9"/>
      <c r="F5608" s="9"/>
      <c r="G5608" s="9"/>
      <c r="H5608" s="9"/>
      <c r="I5608" s="9"/>
      <c r="J5608" s="9"/>
      <c r="K5608" s="9"/>
      <c r="L5608" s="69"/>
      <c r="M5608" s="67"/>
    </row>
    <row r="5609" spans="1:13" ht="15">
      <c r="A5609" s="28" t="s">
        <v>3319</v>
      </c>
      <c r="B5609" s="63" t="s">
        <v>3385</v>
      </c>
      <c r="E5609" s="9"/>
      <c r="F5609" s="9"/>
      <c r="G5609" s="9"/>
      <c r="H5609" s="9"/>
      <c r="I5609" s="9"/>
      <c r="J5609" s="9"/>
      <c r="K5609" s="9"/>
      <c r="L5609" s="69"/>
      <c r="M5609" s="67"/>
    </row>
    <row r="5610" spans="1:13" ht="15">
      <c r="A5610" s="28" t="s">
        <v>3320</v>
      </c>
      <c r="B5610" s="63" t="s">
        <v>3373</v>
      </c>
      <c r="E5610" s="9"/>
      <c r="F5610" s="9"/>
      <c r="G5610" s="9"/>
      <c r="H5610" s="9"/>
      <c r="I5610" s="9"/>
      <c r="J5610" s="9"/>
      <c r="K5610" s="9"/>
      <c r="L5610" s="69"/>
      <c r="M5610" s="67"/>
    </row>
    <row r="5611" spans="1:13" ht="15">
      <c r="A5611" s="28" t="s">
        <v>3321</v>
      </c>
      <c r="B5611" s="63" t="s">
        <v>3367</v>
      </c>
      <c r="E5611" s="9"/>
      <c r="F5611" s="9"/>
      <c r="G5611" s="9"/>
      <c r="H5611" s="9"/>
      <c r="I5611" s="9"/>
      <c r="J5611" s="9"/>
      <c r="K5611" s="9"/>
      <c r="L5611" s="69"/>
      <c r="M5611" s="67"/>
    </row>
    <row r="5612" spans="1:13" ht="15">
      <c r="A5612" s="28" t="s">
        <v>3322</v>
      </c>
      <c r="B5612" s="63" t="s">
        <v>3398</v>
      </c>
      <c r="E5612" s="9"/>
      <c r="F5612" s="9"/>
      <c r="G5612" s="9"/>
      <c r="H5612" s="9"/>
      <c r="I5612" s="9"/>
      <c r="J5612" s="9"/>
      <c r="K5612" s="9"/>
      <c r="L5612" s="69"/>
      <c r="M5612" s="67"/>
    </row>
    <row r="5613" spans="1:13" ht="15">
      <c r="A5613" s="28" t="s">
        <v>3323</v>
      </c>
      <c r="B5613" s="277" t="s">
        <v>3366</v>
      </c>
      <c r="E5613" s="9"/>
      <c r="F5613" s="9"/>
      <c r="G5613" s="9"/>
      <c r="H5613" s="9"/>
      <c r="I5613" s="9"/>
      <c r="J5613" s="9"/>
      <c r="K5613" s="9"/>
      <c r="L5613" s="69"/>
      <c r="M5613" s="67"/>
    </row>
    <row r="5614" spans="1:13" ht="15">
      <c r="A5614" s="28" t="s">
        <v>3324</v>
      </c>
      <c r="B5614" s="63" t="s">
        <v>3382</v>
      </c>
      <c r="E5614" s="9"/>
      <c r="F5614" s="9"/>
      <c r="G5614" s="9"/>
      <c r="H5614" s="9"/>
      <c r="I5614" s="9"/>
      <c r="J5614" s="9"/>
      <c r="K5614" s="9"/>
      <c r="L5614" s="69"/>
      <c r="M5614" s="67"/>
    </row>
    <row r="5615" spans="1:13" ht="15">
      <c r="A5615" s="28" t="s">
        <v>3325</v>
      </c>
      <c r="B5615" s="63" t="s">
        <v>3379</v>
      </c>
      <c r="E5615" s="9"/>
      <c r="F5615" s="9"/>
      <c r="G5615" s="9"/>
      <c r="H5615" s="9"/>
      <c r="I5615" s="9"/>
      <c r="J5615" s="9"/>
      <c r="K5615" s="9"/>
      <c r="L5615" s="69"/>
      <c r="M5615" s="67"/>
    </row>
    <row r="5616" spans="1:13" ht="15">
      <c r="A5616" s="28" t="s">
        <v>3326</v>
      </c>
      <c r="B5616" s="63" t="s">
        <v>3394</v>
      </c>
      <c r="E5616" s="9"/>
      <c r="F5616" s="9"/>
      <c r="G5616" s="9"/>
      <c r="H5616" s="9"/>
      <c r="I5616" s="9"/>
      <c r="J5616" s="9"/>
      <c r="K5616" s="9"/>
      <c r="L5616" s="69"/>
      <c r="M5616" s="67"/>
    </row>
    <row r="5617" spans="1:13" ht="15">
      <c r="A5617" s="28" t="s">
        <v>3327</v>
      </c>
      <c r="B5617" s="63" t="s">
        <v>180</v>
      </c>
      <c r="E5617" s="9"/>
      <c r="F5617" s="9"/>
      <c r="G5617" s="9"/>
      <c r="H5617" s="9"/>
      <c r="I5617" s="9"/>
      <c r="J5617" s="9"/>
      <c r="K5617" s="9"/>
      <c r="L5617" s="69"/>
      <c r="M5617" s="67"/>
    </row>
    <row r="5618" spans="1:13" ht="15">
      <c r="A5618" s="28" t="s">
        <v>3328</v>
      </c>
      <c r="B5618" s="63" t="s">
        <v>3395</v>
      </c>
      <c r="E5618" s="9"/>
      <c r="F5618" s="9"/>
      <c r="G5618" s="9"/>
      <c r="H5618" s="9"/>
      <c r="I5618" s="9"/>
      <c r="J5618" s="9"/>
      <c r="K5618" s="9"/>
      <c r="L5618" s="69"/>
      <c r="M5618" s="67"/>
    </row>
    <row r="5619" spans="1:13" ht="15">
      <c r="A5619" s="28" t="s">
        <v>3329</v>
      </c>
      <c r="B5619" s="63" t="s">
        <v>3374</v>
      </c>
      <c r="E5619" s="9"/>
      <c r="F5619" s="9"/>
      <c r="G5619" s="9"/>
      <c r="H5619" s="9"/>
      <c r="I5619" s="9"/>
      <c r="J5619" s="9"/>
      <c r="K5619" s="9"/>
      <c r="L5619" s="69"/>
      <c r="M5619" s="67"/>
    </row>
    <row r="5620" spans="1:13" ht="15">
      <c r="A5620" s="28" t="s">
        <v>3330</v>
      </c>
      <c r="B5620" s="63" t="s">
        <v>3368</v>
      </c>
      <c r="E5620" s="9"/>
      <c r="F5620" s="9"/>
      <c r="G5620" s="9"/>
      <c r="H5620" s="9"/>
      <c r="I5620" s="9"/>
      <c r="J5620" s="9"/>
      <c r="K5620" s="9"/>
      <c r="L5620" s="69"/>
      <c r="M5620" s="67"/>
    </row>
    <row r="5621" spans="1:13" ht="15">
      <c r="A5621" s="28" t="s">
        <v>3331</v>
      </c>
      <c r="B5621" s="63" t="s">
        <v>3375</v>
      </c>
      <c r="E5621" s="9"/>
      <c r="F5621" s="9"/>
      <c r="G5621" s="9"/>
      <c r="H5621" s="9"/>
      <c r="I5621" s="9"/>
      <c r="J5621" s="9"/>
      <c r="K5621" s="9"/>
      <c r="L5621" s="69"/>
      <c r="M5621" s="67"/>
    </row>
    <row r="5622" spans="1:13" ht="15">
      <c r="A5622" s="28" t="s">
        <v>3332</v>
      </c>
      <c r="B5622" s="63" t="s">
        <v>3372</v>
      </c>
      <c r="E5622" s="9"/>
      <c r="F5622" s="9"/>
      <c r="G5622" s="9"/>
      <c r="H5622" s="9"/>
      <c r="I5622" s="9"/>
      <c r="J5622" s="9"/>
      <c r="K5622" s="9"/>
      <c r="L5622" s="69"/>
      <c r="M5622" s="67"/>
    </row>
    <row r="5623" spans="1:13" ht="15">
      <c r="A5623" s="28" t="s">
        <v>3333</v>
      </c>
      <c r="B5623" s="63" t="s">
        <v>3383</v>
      </c>
      <c r="E5623" s="9"/>
      <c r="F5623" s="9"/>
      <c r="G5623" s="9"/>
      <c r="H5623" s="9"/>
      <c r="I5623" s="9"/>
      <c r="J5623" s="9"/>
      <c r="K5623" s="9"/>
      <c r="L5623" s="69"/>
      <c r="M5623" s="67"/>
    </row>
    <row r="5624" spans="1:13" ht="15">
      <c r="A5624" s="28" t="s">
        <v>3334</v>
      </c>
      <c r="B5624" s="63" t="s">
        <v>3378</v>
      </c>
      <c r="E5624" s="9"/>
      <c r="F5624" s="9"/>
      <c r="G5624" s="9"/>
      <c r="H5624" s="9"/>
      <c r="I5624" s="9"/>
      <c r="J5624" s="9"/>
      <c r="K5624" s="9"/>
      <c r="L5624" s="69"/>
      <c r="M5624" s="67"/>
    </row>
    <row r="5625" spans="1:13" ht="15">
      <c r="A5625" s="28" t="s">
        <v>3335</v>
      </c>
      <c r="B5625" s="277" t="s">
        <v>3365</v>
      </c>
      <c r="E5625" s="9"/>
      <c r="F5625" s="9"/>
      <c r="G5625" s="9"/>
      <c r="H5625" s="9"/>
      <c r="I5625" s="9"/>
      <c r="J5625" s="9"/>
      <c r="K5625" s="9"/>
      <c r="L5625" s="69"/>
      <c r="M5625" s="67"/>
    </row>
    <row r="5626" spans="1:13" ht="15">
      <c r="A5626" s="28" t="s">
        <v>3336</v>
      </c>
      <c r="B5626" s="63" t="s">
        <v>3380</v>
      </c>
      <c r="E5626" s="9"/>
      <c r="F5626" s="9"/>
      <c r="G5626" s="9"/>
      <c r="H5626" s="9"/>
      <c r="I5626" s="9"/>
      <c r="J5626" s="9"/>
      <c r="K5626" s="9"/>
      <c r="L5626" s="69"/>
      <c r="M5626" s="67"/>
    </row>
    <row r="5627" spans="1:13" ht="15">
      <c r="A5627" s="28" t="s">
        <v>3337</v>
      </c>
      <c r="B5627" s="63" t="s">
        <v>3399</v>
      </c>
      <c r="E5627" s="9"/>
      <c r="F5627" s="9"/>
      <c r="G5627" s="9"/>
      <c r="H5627" s="9"/>
      <c r="I5627" s="9"/>
      <c r="J5627" s="9"/>
      <c r="K5627" s="9"/>
      <c r="L5627" s="69"/>
      <c r="M5627" s="67"/>
    </row>
    <row r="5628" spans="1:13" ht="15">
      <c r="A5628" s="28" t="s">
        <v>3338</v>
      </c>
      <c r="B5628" s="63" t="s">
        <v>3369</v>
      </c>
      <c r="E5628" s="9"/>
      <c r="F5628" s="9"/>
      <c r="G5628" s="9"/>
      <c r="H5628" s="9"/>
      <c r="I5628" s="9"/>
      <c r="J5628" s="9"/>
      <c r="K5628" s="9"/>
      <c r="L5628" s="69"/>
      <c r="M5628" s="67"/>
    </row>
    <row r="5629" spans="1:13" ht="15">
      <c r="A5629" s="28" t="s">
        <v>4129</v>
      </c>
      <c r="B5629" s="63" t="s">
        <v>3376</v>
      </c>
      <c r="E5629" s="9"/>
      <c r="F5629" s="9"/>
      <c r="G5629" s="9"/>
      <c r="H5629" s="9"/>
      <c r="I5629" s="9"/>
      <c r="J5629" s="9"/>
      <c r="K5629" s="9"/>
      <c r="L5629" s="69"/>
      <c r="M5629" s="67"/>
    </row>
    <row r="5630" spans="1:13" ht="15">
      <c r="A5630" s="28" t="s">
        <v>4130</v>
      </c>
      <c r="B5630" s="63" t="s">
        <v>3397</v>
      </c>
      <c r="E5630" s="9"/>
      <c r="F5630" s="9"/>
      <c r="G5630" s="9"/>
      <c r="H5630" s="9"/>
      <c r="I5630" s="9"/>
      <c r="J5630" s="9"/>
      <c r="K5630" s="9"/>
      <c r="L5630" s="69"/>
      <c r="M5630" s="67"/>
    </row>
    <row r="5631" spans="1:13" ht="15">
      <c r="A5631" s="28" t="s">
        <v>4131</v>
      </c>
      <c r="B5631" s="63" t="s">
        <v>3381</v>
      </c>
      <c r="E5631" s="9"/>
      <c r="F5631" s="9"/>
      <c r="G5631" s="9"/>
      <c r="H5631" s="9"/>
      <c r="I5631" s="9"/>
      <c r="J5631" s="9"/>
      <c r="K5631" s="9"/>
      <c r="L5631" s="69"/>
      <c r="M5631" s="67"/>
    </row>
    <row r="5632" spans="1:13" ht="14.25">
      <c r="A5632" s="28"/>
      <c r="L5632" s="69"/>
      <c r="M5632"/>
    </row>
    <row r="5633" spans="1:22" ht="14.25">
      <c r="A5633" s="28"/>
      <c r="L5633" s="69"/>
      <c r="M5633"/>
    </row>
    <row r="5634" spans="1:22">
      <c r="L5634" s="69"/>
      <c r="M5634"/>
    </row>
    <row r="5635" spans="1:22" ht="25.5">
      <c r="A5635" s="23" t="s">
        <v>2496</v>
      </c>
      <c r="L5635" s="69"/>
      <c r="M5635"/>
    </row>
    <row r="5636" spans="1:22">
      <c r="L5636" s="69"/>
    </row>
    <row r="5637" spans="1:22" ht="15">
      <c r="A5637" s="39"/>
      <c r="B5637" s="39"/>
      <c r="C5637" s="39"/>
      <c r="D5637" s="39"/>
      <c r="E5637" s="61">
        <v>2016</v>
      </c>
      <c r="F5637" s="61">
        <v>2017</v>
      </c>
      <c r="G5637" s="61">
        <v>2018</v>
      </c>
      <c r="H5637" s="61">
        <v>2019</v>
      </c>
      <c r="I5637" s="61">
        <v>2020</v>
      </c>
      <c r="J5637" s="61">
        <v>2021</v>
      </c>
      <c r="K5637" s="61">
        <v>2022</v>
      </c>
      <c r="L5637" s="69"/>
      <c r="M5637" s="70" t="s">
        <v>40</v>
      </c>
    </row>
    <row r="5638" spans="1:22" ht="15">
      <c r="A5638" s="28" t="s">
        <v>0</v>
      </c>
      <c r="B5638" s="63" t="s">
        <v>11</v>
      </c>
      <c r="E5638" s="212">
        <v>649</v>
      </c>
      <c r="F5638" s="9" t="s">
        <v>183</v>
      </c>
      <c r="G5638" s="9" t="s">
        <v>183</v>
      </c>
      <c r="H5638" s="9" t="s">
        <v>183</v>
      </c>
      <c r="I5638" s="9" t="s">
        <v>183</v>
      </c>
      <c r="J5638" s="217">
        <v>849.5</v>
      </c>
      <c r="K5638" s="9" t="s">
        <v>183</v>
      </c>
      <c r="L5638" s="69"/>
      <c r="M5638" s="67">
        <f t="shared" ref="M5638:M5701" si="142">SUM(E5638:J5638)</f>
        <v>1498.5</v>
      </c>
      <c r="O5638" t="s">
        <v>354</v>
      </c>
      <c r="R5638" s="277"/>
      <c r="S5638" s="63"/>
      <c r="T5638" s="359"/>
      <c r="U5638" s="63"/>
      <c r="V5638" s="63"/>
    </row>
    <row r="5639" spans="1:22" ht="15">
      <c r="A5639" s="28" t="s">
        <v>2</v>
      </c>
      <c r="B5639" s="63" t="s">
        <v>19</v>
      </c>
      <c r="E5639" s="62">
        <v>613.4</v>
      </c>
      <c r="F5639" s="9" t="s">
        <v>183</v>
      </c>
      <c r="G5639" s="9" t="s">
        <v>183</v>
      </c>
      <c r="H5639" s="9" t="s">
        <v>183</v>
      </c>
      <c r="I5639" s="9" t="s">
        <v>183</v>
      </c>
      <c r="J5639" s="9">
        <v>736.74999999999636</v>
      </c>
      <c r="K5639" s="9" t="s">
        <v>183</v>
      </c>
      <c r="L5639" s="69"/>
      <c r="M5639" s="67">
        <f t="shared" si="142"/>
        <v>1350.1499999999965</v>
      </c>
      <c r="O5639" t="s">
        <v>283</v>
      </c>
      <c r="R5639" s="225"/>
      <c r="S5639" s="63"/>
      <c r="T5639" s="360"/>
      <c r="U5639" s="63"/>
      <c r="V5639" s="63"/>
    </row>
    <row r="5640" spans="1:22" ht="15">
      <c r="A5640" s="28" t="s">
        <v>3</v>
      </c>
      <c r="B5640" s="63" t="s">
        <v>9</v>
      </c>
      <c r="E5640" s="217">
        <v>469.7</v>
      </c>
      <c r="F5640" s="9" t="s">
        <v>183</v>
      </c>
      <c r="G5640" s="9" t="s">
        <v>183</v>
      </c>
      <c r="H5640" s="9" t="s">
        <v>183</v>
      </c>
      <c r="I5640" s="9" t="s">
        <v>183</v>
      </c>
      <c r="J5640" s="217">
        <v>849.100000000004</v>
      </c>
      <c r="K5640" s="9" t="s">
        <v>183</v>
      </c>
      <c r="L5640" s="69"/>
      <c r="M5640" s="67">
        <f t="shared" si="142"/>
        <v>1318.800000000004</v>
      </c>
      <c r="O5640" t="s">
        <v>321</v>
      </c>
      <c r="R5640" s="63"/>
      <c r="S5640" s="63"/>
      <c r="T5640" s="348"/>
      <c r="U5640" s="63"/>
      <c r="V5640" s="63"/>
    </row>
    <row r="5641" spans="1:22" ht="15">
      <c r="A5641" s="28" t="s">
        <v>5</v>
      </c>
      <c r="B5641" s="63" t="s">
        <v>6</v>
      </c>
      <c r="E5641" s="9">
        <v>364.35</v>
      </c>
      <c r="F5641" s="9" t="s">
        <v>183</v>
      </c>
      <c r="G5641" s="9" t="s">
        <v>183</v>
      </c>
      <c r="H5641" s="9" t="s">
        <v>183</v>
      </c>
      <c r="I5641" s="9" t="s">
        <v>183</v>
      </c>
      <c r="J5641" s="217">
        <v>829.45000000000073</v>
      </c>
      <c r="K5641" s="9" t="s">
        <v>183</v>
      </c>
      <c r="L5641" s="69"/>
      <c r="M5641" s="67">
        <f t="shared" si="142"/>
        <v>1193.8000000000006</v>
      </c>
      <c r="O5641" t="s">
        <v>289</v>
      </c>
      <c r="R5641" s="277"/>
      <c r="S5641" s="63"/>
      <c r="T5641" s="347"/>
      <c r="U5641" s="63"/>
      <c r="V5641" s="63"/>
    </row>
    <row r="5642" spans="1:22" ht="15">
      <c r="A5642" s="28" t="s">
        <v>7</v>
      </c>
      <c r="B5642" s="63" t="s">
        <v>13</v>
      </c>
      <c r="E5642" s="9">
        <v>349.05</v>
      </c>
      <c r="F5642" s="9" t="s">
        <v>183</v>
      </c>
      <c r="G5642" s="9" t="s">
        <v>183</v>
      </c>
      <c r="H5642" s="9" t="s">
        <v>183</v>
      </c>
      <c r="I5642" s="9" t="s">
        <v>183</v>
      </c>
      <c r="J5642" s="9">
        <v>789.60000000000582</v>
      </c>
      <c r="K5642" s="9" t="s">
        <v>183</v>
      </c>
      <c r="L5642" s="69"/>
      <c r="M5642" s="67">
        <f t="shared" si="142"/>
        <v>1138.6500000000058</v>
      </c>
      <c r="R5642" s="225"/>
      <c r="S5642" s="63"/>
      <c r="T5642" s="347"/>
      <c r="U5642" s="63"/>
      <c r="V5642" s="63"/>
    </row>
    <row r="5643" spans="1:22" ht="15">
      <c r="A5643" s="28" t="s">
        <v>8</v>
      </c>
      <c r="B5643" s="63" t="s">
        <v>15</v>
      </c>
      <c r="E5643" s="217">
        <v>422.9</v>
      </c>
      <c r="F5643" s="9" t="s">
        <v>183</v>
      </c>
      <c r="G5643" s="9" t="s">
        <v>183</v>
      </c>
      <c r="H5643" s="9" t="s">
        <v>183</v>
      </c>
      <c r="I5643" s="9" t="s">
        <v>183</v>
      </c>
      <c r="J5643" s="9">
        <v>705.59999999999309</v>
      </c>
      <c r="K5643" s="9" t="s">
        <v>183</v>
      </c>
      <c r="L5643" s="69"/>
      <c r="M5643" s="67">
        <f t="shared" si="142"/>
        <v>1128.4999999999932</v>
      </c>
      <c r="O5643" t="s">
        <v>289</v>
      </c>
      <c r="R5643" s="225"/>
      <c r="S5643" s="63"/>
      <c r="T5643" s="359"/>
      <c r="U5643" s="63"/>
      <c r="V5643" s="63"/>
    </row>
    <row r="5644" spans="1:22" ht="15">
      <c r="A5644" s="28" t="s">
        <v>10</v>
      </c>
      <c r="B5644" s="63" t="s">
        <v>33</v>
      </c>
      <c r="E5644" s="217">
        <v>507.7</v>
      </c>
      <c r="F5644" s="9" t="s">
        <v>183</v>
      </c>
      <c r="G5644" s="9" t="s">
        <v>183</v>
      </c>
      <c r="H5644" s="9" t="s">
        <v>183</v>
      </c>
      <c r="I5644" s="9" t="s">
        <v>183</v>
      </c>
      <c r="J5644" s="9">
        <v>620.09999999999491</v>
      </c>
      <c r="K5644" s="9" t="s">
        <v>183</v>
      </c>
      <c r="L5644" s="69"/>
      <c r="M5644" s="67">
        <f t="shared" si="142"/>
        <v>1127.799999999995</v>
      </c>
      <c r="O5644" t="s">
        <v>298</v>
      </c>
      <c r="R5644" s="277"/>
      <c r="S5644" s="63"/>
      <c r="T5644" s="347"/>
      <c r="U5644" s="63"/>
      <c r="V5644" s="63"/>
    </row>
    <row r="5645" spans="1:22" ht="15">
      <c r="A5645" s="28" t="s">
        <v>12</v>
      </c>
      <c r="B5645" s="63" t="s">
        <v>17</v>
      </c>
      <c r="E5645" s="217">
        <v>481.7</v>
      </c>
      <c r="F5645" s="9" t="s">
        <v>183</v>
      </c>
      <c r="G5645" s="9" t="s">
        <v>183</v>
      </c>
      <c r="H5645" s="9" t="s">
        <v>183</v>
      </c>
      <c r="I5645" s="9" t="s">
        <v>183</v>
      </c>
      <c r="J5645" s="9">
        <v>627.29999999999927</v>
      </c>
      <c r="K5645" s="9" t="s">
        <v>183</v>
      </c>
      <c r="L5645" s="69"/>
      <c r="M5645" s="67">
        <f t="shared" si="142"/>
        <v>1108.9999999999993</v>
      </c>
      <c r="O5645" t="s">
        <v>293</v>
      </c>
      <c r="R5645" s="277"/>
      <c r="S5645" s="63"/>
      <c r="T5645" s="347"/>
      <c r="U5645" s="63"/>
      <c r="V5645" s="63"/>
    </row>
    <row r="5646" spans="1:22" ht="15">
      <c r="A5646" s="28" t="s">
        <v>14</v>
      </c>
      <c r="B5646" s="63" t="s">
        <v>25</v>
      </c>
      <c r="E5646" s="9">
        <v>313</v>
      </c>
      <c r="F5646" s="9" t="s">
        <v>183</v>
      </c>
      <c r="G5646" s="9" t="s">
        <v>183</v>
      </c>
      <c r="H5646" s="9" t="s">
        <v>183</v>
      </c>
      <c r="I5646" s="9" t="s">
        <v>183</v>
      </c>
      <c r="J5646" s="9">
        <v>789.20000000000073</v>
      </c>
      <c r="K5646" s="9" t="s">
        <v>183</v>
      </c>
      <c r="L5646" s="69"/>
      <c r="M5646" s="67">
        <f t="shared" si="142"/>
        <v>1102.2000000000007</v>
      </c>
      <c r="R5646" s="225"/>
      <c r="S5646" s="63"/>
      <c r="T5646" s="359"/>
      <c r="U5646" s="63"/>
      <c r="V5646" s="63"/>
    </row>
    <row r="5647" spans="1:22" ht="15">
      <c r="A5647" s="28" t="s">
        <v>16</v>
      </c>
      <c r="B5647" s="63" t="s">
        <v>29</v>
      </c>
      <c r="E5647" s="9">
        <v>370.5</v>
      </c>
      <c r="F5647" s="9" t="s">
        <v>183</v>
      </c>
      <c r="G5647" s="9" t="s">
        <v>183</v>
      </c>
      <c r="H5647" s="9" t="s">
        <v>183</v>
      </c>
      <c r="I5647" s="9" t="s">
        <v>183</v>
      </c>
      <c r="J5647" s="9">
        <v>726.80000000000291</v>
      </c>
      <c r="K5647" s="9" t="s">
        <v>183</v>
      </c>
      <c r="L5647" s="69"/>
      <c r="M5647" s="67">
        <f t="shared" si="142"/>
        <v>1097.3000000000029</v>
      </c>
      <c r="R5647" s="63"/>
      <c r="S5647" s="63"/>
      <c r="T5647" s="347"/>
      <c r="U5647" s="63"/>
      <c r="V5647" s="63"/>
    </row>
    <row r="5648" spans="1:22" ht="15">
      <c r="A5648" s="28" t="s">
        <v>18</v>
      </c>
      <c r="B5648" s="63" t="s">
        <v>23</v>
      </c>
      <c r="E5648" s="9">
        <v>325.7</v>
      </c>
      <c r="F5648" s="9" t="s">
        <v>183</v>
      </c>
      <c r="G5648" s="9" t="s">
        <v>183</v>
      </c>
      <c r="H5648" s="9" t="s">
        <v>183</v>
      </c>
      <c r="I5648" s="9" t="s">
        <v>183</v>
      </c>
      <c r="J5648" s="9">
        <v>770.20000000000073</v>
      </c>
      <c r="K5648" s="9" t="s">
        <v>183</v>
      </c>
      <c r="L5648" s="69"/>
      <c r="M5648" s="67">
        <f t="shared" si="142"/>
        <v>1095.9000000000008</v>
      </c>
      <c r="R5648" s="63"/>
      <c r="S5648" s="63"/>
      <c r="T5648" s="347"/>
      <c r="U5648" s="63"/>
      <c r="V5648" s="63"/>
    </row>
    <row r="5649" spans="1:22" ht="15">
      <c r="A5649" s="28" t="s">
        <v>20</v>
      </c>
      <c r="B5649" s="63" t="s">
        <v>1</v>
      </c>
      <c r="E5649" s="217">
        <v>400.1</v>
      </c>
      <c r="F5649" s="9" t="s">
        <v>183</v>
      </c>
      <c r="G5649" s="9" t="s">
        <v>183</v>
      </c>
      <c r="H5649" s="9" t="s">
        <v>183</v>
      </c>
      <c r="I5649" s="9" t="s">
        <v>183</v>
      </c>
      <c r="J5649" s="9">
        <v>630.29999999999927</v>
      </c>
      <c r="K5649" s="9" t="s">
        <v>183</v>
      </c>
      <c r="L5649" s="69"/>
      <c r="M5649" s="67">
        <f t="shared" si="142"/>
        <v>1030.3999999999992</v>
      </c>
      <c r="O5649" t="s">
        <v>294</v>
      </c>
      <c r="R5649" s="277"/>
      <c r="S5649" s="63"/>
      <c r="T5649" s="359"/>
      <c r="U5649" s="63"/>
      <c r="V5649" s="63"/>
    </row>
    <row r="5650" spans="1:22" ht="15">
      <c r="A5650" s="28" t="s">
        <v>22</v>
      </c>
      <c r="B5650" s="63" t="s">
        <v>21</v>
      </c>
      <c r="E5650" s="9">
        <v>227.8</v>
      </c>
      <c r="F5650" s="9" t="s">
        <v>183</v>
      </c>
      <c r="G5650" s="9" t="s">
        <v>183</v>
      </c>
      <c r="H5650" s="9" t="s">
        <v>183</v>
      </c>
      <c r="I5650" s="9" t="s">
        <v>183</v>
      </c>
      <c r="J5650" s="9">
        <v>744.09999999999854</v>
      </c>
      <c r="K5650" s="9" t="s">
        <v>183</v>
      </c>
      <c r="L5650" s="69"/>
      <c r="M5650" s="67">
        <f t="shared" si="142"/>
        <v>971.8999999999985</v>
      </c>
      <c r="R5650" s="277"/>
      <c r="S5650" s="63"/>
      <c r="T5650" s="347"/>
      <c r="U5650" s="63"/>
      <c r="V5650" s="63"/>
    </row>
    <row r="5651" spans="1:22" ht="15">
      <c r="A5651" s="28" t="s">
        <v>24</v>
      </c>
      <c r="B5651" s="229" t="s">
        <v>1647</v>
      </c>
      <c r="C5651" s="3"/>
      <c r="D5651" s="3"/>
      <c r="E5651" s="9" t="s">
        <v>279</v>
      </c>
      <c r="F5651" s="9" t="s">
        <v>183</v>
      </c>
      <c r="G5651" s="9" t="s">
        <v>183</v>
      </c>
      <c r="H5651" s="9" t="s">
        <v>183</v>
      </c>
      <c r="I5651" s="9" t="s">
        <v>183</v>
      </c>
      <c r="J5651" s="214">
        <v>952.5</v>
      </c>
      <c r="K5651" s="9" t="s">
        <v>183</v>
      </c>
      <c r="L5651" s="69"/>
      <c r="M5651" s="67">
        <f t="shared" si="142"/>
        <v>952.5</v>
      </c>
      <c r="O5651" t="s">
        <v>282</v>
      </c>
      <c r="R5651" s="216" t="s">
        <v>2497</v>
      </c>
      <c r="S5651" s="63"/>
      <c r="T5651" s="347"/>
      <c r="U5651" s="63"/>
      <c r="V5651" s="63"/>
    </row>
    <row r="5652" spans="1:22" ht="15">
      <c r="A5652" s="28" t="s">
        <v>26</v>
      </c>
      <c r="B5652" s="63" t="s">
        <v>31</v>
      </c>
      <c r="E5652" s="9">
        <v>245.1</v>
      </c>
      <c r="F5652" s="9" t="s">
        <v>183</v>
      </c>
      <c r="G5652" s="9" t="s">
        <v>183</v>
      </c>
      <c r="H5652" s="9" t="s">
        <v>183</v>
      </c>
      <c r="I5652" s="9" t="s">
        <v>183</v>
      </c>
      <c r="J5652" s="9">
        <v>665.5</v>
      </c>
      <c r="K5652" s="9" t="s">
        <v>183</v>
      </c>
      <c r="L5652" s="69"/>
      <c r="M5652" s="67">
        <f t="shared" si="142"/>
        <v>910.6</v>
      </c>
      <c r="R5652" s="277"/>
      <c r="S5652" s="63"/>
      <c r="T5652" s="347"/>
      <c r="U5652" s="63"/>
      <c r="V5652" s="63"/>
    </row>
    <row r="5653" spans="1:22" ht="15">
      <c r="A5653" s="28" t="s">
        <v>28</v>
      </c>
      <c r="B5653" s="63" t="s">
        <v>153</v>
      </c>
      <c r="E5653" s="9" t="s">
        <v>279</v>
      </c>
      <c r="F5653" s="9" t="s">
        <v>183</v>
      </c>
      <c r="G5653" s="9" t="s">
        <v>183</v>
      </c>
      <c r="H5653" s="9" t="s">
        <v>183</v>
      </c>
      <c r="I5653" s="9" t="s">
        <v>183</v>
      </c>
      <c r="J5653" s="212">
        <v>888.89999999999782</v>
      </c>
      <c r="K5653" s="9" t="s">
        <v>183</v>
      </c>
      <c r="L5653" s="69"/>
      <c r="M5653" s="67">
        <f t="shared" si="142"/>
        <v>888.89999999999782</v>
      </c>
      <c r="O5653" t="s">
        <v>301</v>
      </c>
      <c r="R5653" s="277"/>
      <c r="S5653" s="63"/>
      <c r="T5653" s="359"/>
      <c r="U5653" s="63"/>
      <c r="V5653" s="63"/>
    </row>
    <row r="5654" spans="1:22" ht="15">
      <c r="A5654" s="28" t="s">
        <v>30</v>
      </c>
      <c r="B5654" s="63" t="s">
        <v>796</v>
      </c>
      <c r="E5654" s="9" t="s">
        <v>279</v>
      </c>
      <c r="F5654" s="9" t="s">
        <v>183</v>
      </c>
      <c r="G5654" s="9" t="s">
        <v>183</v>
      </c>
      <c r="H5654" s="9" t="s">
        <v>183</v>
      </c>
      <c r="I5654" s="9" t="s">
        <v>183</v>
      </c>
      <c r="J5654" s="213">
        <v>876.29999999999927</v>
      </c>
      <c r="K5654" s="9" t="s">
        <v>183</v>
      </c>
      <c r="L5654" s="69"/>
      <c r="M5654" s="67">
        <f t="shared" si="142"/>
        <v>876.29999999999927</v>
      </c>
      <c r="O5654" t="s">
        <v>283</v>
      </c>
      <c r="R5654" s="277"/>
      <c r="S5654" s="63"/>
      <c r="T5654" s="347"/>
      <c r="U5654" s="63"/>
      <c r="V5654" s="63"/>
    </row>
    <row r="5655" spans="1:22" ht="15">
      <c r="A5655" s="28" t="s">
        <v>32</v>
      </c>
      <c r="B5655" s="63" t="s">
        <v>39</v>
      </c>
      <c r="E5655" s="9">
        <v>209.1</v>
      </c>
      <c r="F5655" s="9" t="s">
        <v>183</v>
      </c>
      <c r="G5655" s="9" t="s">
        <v>183</v>
      </c>
      <c r="H5655" s="9" t="s">
        <v>183</v>
      </c>
      <c r="I5655" s="9" t="s">
        <v>183</v>
      </c>
      <c r="J5655" s="9">
        <v>659.89999999999418</v>
      </c>
      <c r="K5655" s="9" t="s">
        <v>183</v>
      </c>
      <c r="L5655" s="69"/>
      <c r="M5655" s="67">
        <f t="shared" si="142"/>
        <v>868.9999999999942</v>
      </c>
      <c r="R5655" s="277"/>
      <c r="S5655" s="63"/>
      <c r="T5655" s="360"/>
      <c r="U5655" s="63"/>
      <c r="V5655" s="63"/>
    </row>
    <row r="5656" spans="1:22" ht="15">
      <c r="A5656" s="28" t="s">
        <v>34</v>
      </c>
      <c r="B5656" s="63" t="s">
        <v>779</v>
      </c>
      <c r="E5656" s="9" t="s">
        <v>279</v>
      </c>
      <c r="F5656" s="9" t="s">
        <v>183</v>
      </c>
      <c r="G5656" s="9" t="s">
        <v>183</v>
      </c>
      <c r="H5656" s="9" t="s">
        <v>183</v>
      </c>
      <c r="I5656" s="9" t="s">
        <v>183</v>
      </c>
      <c r="J5656" s="217">
        <v>846.40000000000509</v>
      </c>
      <c r="K5656" s="9" t="s">
        <v>183</v>
      </c>
      <c r="L5656" s="69"/>
      <c r="M5656" s="67">
        <f t="shared" si="142"/>
        <v>846.40000000000509</v>
      </c>
      <c r="O5656" t="s">
        <v>298</v>
      </c>
      <c r="R5656" s="225"/>
      <c r="S5656" s="63"/>
      <c r="T5656" s="347"/>
      <c r="U5656" s="63"/>
      <c r="V5656" s="63"/>
    </row>
    <row r="5657" spans="1:22" ht="15">
      <c r="A5657" s="28" t="s">
        <v>36</v>
      </c>
      <c r="B5657" s="63" t="s">
        <v>27</v>
      </c>
      <c r="E5657" s="9">
        <v>377.5</v>
      </c>
      <c r="F5657" s="9" t="s">
        <v>183</v>
      </c>
      <c r="G5657" s="9" t="s">
        <v>183</v>
      </c>
      <c r="H5657" s="9" t="s">
        <v>183</v>
      </c>
      <c r="I5657" s="9" t="s">
        <v>183</v>
      </c>
      <c r="J5657" s="9">
        <v>468.90000000000327</v>
      </c>
      <c r="K5657" s="9" t="s">
        <v>183</v>
      </c>
      <c r="L5657" s="69"/>
      <c r="M5657" s="67">
        <f t="shared" si="142"/>
        <v>846.40000000000327</v>
      </c>
      <c r="R5657" s="63"/>
      <c r="S5657" s="63"/>
      <c r="T5657" s="347"/>
      <c r="U5657" s="63"/>
      <c r="V5657" s="63"/>
    </row>
    <row r="5658" spans="1:22" ht="15">
      <c r="A5658" s="28" t="s">
        <v>38</v>
      </c>
      <c r="B5658" s="229" t="s">
        <v>1652</v>
      </c>
      <c r="C5658" s="3"/>
      <c r="D5658" s="3"/>
      <c r="E5658" s="9" t="s">
        <v>279</v>
      </c>
      <c r="F5658" s="9" t="s">
        <v>183</v>
      </c>
      <c r="G5658" s="9" t="s">
        <v>183</v>
      </c>
      <c r="H5658" s="9" t="s">
        <v>183</v>
      </c>
      <c r="I5658" s="9" t="s">
        <v>183</v>
      </c>
      <c r="J5658" s="217">
        <v>840.34999999999854</v>
      </c>
      <c r="K5658" s="9" t="s">
        <v>183</v>
      </c>
      <c r="L5658" s="69"/>
      <c r="M5658" s="67">
        <f t="shared" si="142"/>
        <v>840.34999999999854</v>
      </c>
      <c r="O5658" t="s">
        <v>293</v>
      </c>
      <c r="R5658" s="277"/>
      <c r="S5658" s="63"/>
      <c r="T5658" s="347"/>
      <c r="U5658" s="63"/>
      <c r="V5658" s="63"/>
    </row>
    <row r="5659" spans="1:22" ht="15">
      <c r="A5659" s="28" t="s">
        <v>145</v>
      </c>
      <c r="B5659" s="229" t="s">
        <v>1653</v>
      </c>
      <c r="C5659" s="3"/>
      <c r="D5659" s="3"/>
      <c r="E5659" s="9" t="s">
        <v>279</v>
      </c>
      <c r="F5659" s="9" t="s">
        <v>183</v>
      </c>
      <c r="G5659" s="9" t="s">
        <v>183</v>
      </c>
      <c r="H5659" s="9" t="s">
        <v>183</v>
      </c>
      <c r="I5659" s="9" t="s">
        <v>183</v>
      </c>
      <c r="J5659" s="217">
        <v>837.5</v>
      </c>
      <c r="K5659" s="9" t="s">
        <v>183</v>
      </c>
      <c r="L5659" s="69"/>
      <c r="M5659" s="67">
        <f t="shared" si="142"/>
        <v>837.5</v>
      </c>
      <c r="O5659" t="s">
        <v>288</v>
      </c>
      <c r="R5659" s="63"/>
      <c r="S5659" s="63"/>
      <c r="T5659" s="347"/>
      <c r="U5659" s="63"/>
      <c r="V5659" s="63"/>
    </row>
    <row r="5660" spans="1:22" ht="15">
      <c r="A5660" s="28" t="s">
        <v>146</v>
      </c>
      <c r="B5660" s="225" t="s">
        <v>1662</v>
      </c>
      <c r="C5660" s="3"/>
      <c r="D5660" s="3"/>
      <c r="E5660" s="9" t="s">
        <v>279</v>
      </c>
      <c r="F5660" s="9" t="s">
        <v>183</v>
      </c>
      <c r="G5660" s="9" t="s">
        <v>183</v>
      </c>
      <c r="H5660" s="9" t="s">
        <v>183</v>
      </c>
      <c r="I5660" s="9" t="s">
        <v>183</v>
      </c>
      <c r="J5660" s="217">
        <v>815.00000000000728</v>
      </c>
      <c r="K5660" s="9" t="s">
        <v>183</v>
      </c>
      <c r="L5660" s="69"/>
      <c r="M5660" s="67">
        <f t="shared" si="142"/>
        <v>815.00000000000728</v>
      </c>
      <c r="O5660" t="s">
        <v>294</v>
      </c>
      <c r="R5660" s="277"/>
      <c r="S5660" s="63"/>
      <c r="T5660" s="347"/>
      <c r="U5660" s="63"/>
      <c r="V5660" s="63"/>
    </row>
    <row r="5661" spans="1:22" ht="15">
      <c r="A5661" s="28" t="s">
        <v>147</v>
      </c>
      <c r="B5661" s="229" t="s">
        <v>1659</v>
      </c>
      <c r="C5661" s="3"/>
      <c r="D5661" s="3"/>
      <c r="E5661" s="9" t="s">
        <v>279</v>
      </c>
      <c r="F5661" s="9" t="s">
        <v>183</v>
      </c>
      <c r="G5661" s="9" t="s">
        <v>183</v>
      </c>
      <c r="H5661" s="9" t="s">
        <v>183</v>
      </c>
      <c r="I5661" s="9" t="s">
        <v>183</v>
      </c>
      <c r="J5661" s="9">
        <v>810.09999999999854</v>
      </c>
      <c r="K5661" s="9" t="s">
        <v>183</v>
      </c>
      <c r="L5661" s="69"/>
      <c r="M5661" s="67">
        <f t="shared" si="142"/>
        <v>810.09999999999854</v>
      </c>
      <c r="R5661" s="63"/>
      <c r="S5661" s="63"/>
      <c r="T5661" s="359"/>
      <c r="U5661" s="63"/>
      <c r="V5661" s="63"/>
    </row>
    <row r="5662" spans="1:22" ht="15">
      <c r="A5662" s="28" t="s">
        <v>151</v>
      </c>
      <c r="B5662" s="63" t="s">
        <v>783</v>
      </c>
      <c r="E5662" s="9" t="s">
        <v>279</v>
      </c>
      <c r="F5662" s="9" t="s">
        <v>183</v>
      </c>
      <c r="G5662" s="9" t="s">
        <v>183</v>
      </c>
      <c r="H5662" s="9" t="s">
        <v>183</v>
      </c>
      <c r="I5662" s="9" t="s">
        <v>183</v>
      </c>
      <c r="J5662" s="9">
        <v>798.89999999999782</v>
      </c>
      <c r="K5662" s="9" t="s">
        <v>183</v>
      </c>
      <c r="L5662" s="69"/>
      <c r="M5662" s="67">
        <f t="shared" si="142"/>
        <v>798.89999999999782</v>
      </c>
      <c r="R5662" s="277"/>
      <c r="S5662" s="63"/>
      <c r="T5662" s="347"/>
      <c r="U5662" s="63"/>
      <c r="V5662" s="63"/>
    </row>
    <row r="5663" spans="1:22" ht="15">
      <c r="A5663" s="28" t="s">
        <v>157</v>
      </c>
      <c r="B5663" s="63" t="s">
        <v>154</v>
      </c>
      <c r="E5663" s="9" t="s">
        <v>279</v>
      </c>
      <c r="F5663" s="9" t="s">
        <v>183</v>
      </c>
      <c r="G5663" s="9" t="s">
        <v>183</v>
      </c>
      <c r="H5663" s="9" t="s">
        <v>183</v>
      </c>
      <c r="I5663" s="9" t="s">
        <v>183</v>
      </c>
      <c r="J5663" s="9">
        <v>797.89999999999418</v>
      </c>
      <c r="K5663" s="9" t="s">
        <v>183</v>
      </c>
      <c r="L5663" s="69"/>
      <c r="M5663" s="67">
        <f t="shared" si="142"/>
        <v>797.89999999999418</v>
      </c>
      <c r="R5663" s="277"/>
      <c r="S5663" s="63"/>
      <c r="T5663" s="359"/>
      <c r="U5663" s="63"/>
      <c r="V5663" s="63"/>
    </row>
    <row r="5664" spans="1:22" ht="15">
      <c r="A5664" s="28" t="s">
        <v>159</v>
      </c>
      <c r="B5664" s="63" t="s">
        <v>156</v>
      </c>
      <c r="E5664" s="9" t="s">
        <v>279</v>
      </c>
      <c r="F5664" s="9" t="s">
        <v>183</v>
      </c>
      <c r="G5664" s="9" t="s">
        <v>183</v>
      </c>
      <c r="H5664" s="9" t="s">
        <v>183</v>
      </c>
      <c r="I5664" s="9" t="s">
        <v>183</v>
      </c>
      <c r="J5664" s="9">
        <v>794.30000000000291</v>
      </c>
      <c r="K5664" s="9" t="s">
        <v>183</v>
      </c>
      <c r="L5664" s="69"/>
      <c r="M5664" s="67">
        <f t="shared" si="142"/>
        <v>794.30000000000291</v>
      </c>
      <c r="R5664" s="277"/>
      <c r="S5664" s="63"/>
      <c r="T5664" s="347"/>
      <c r="U5664" s="63"/>
      <c r="V5664" s="63"/>
    </row>
    <row r="5665" spans="1:22" ht="15">
      <c r="A5665" s="28" t="s">
        <v>160</v>
      </c>
      <c r="B5665" s="63" t="s">
        <v>771</v>
      </c>
      <c r="E5665" s="9" t="s">
        <v>279</v>
      </c>
      <c r="F5665" s="9" t="s">
        <v>183</v>
      </c>
      <c r="G5665" s="9" t="s">
        <v>183</v>
      </c>
      <c r="H5665" s="9" t="s">
        <v>183</v>
      </c>
      <c r="I5665" s="9" t="s">
        <v>183</v>
      </c>
      <c r="J5665" s="9">
        <v>793.59999999999491</v>
      </c>
      <c r="K5665" s="9" t="s">
        <v>183</v>
      </c>
      <c r="L5665" s="69"/>
      <c r="M5665" s="67">
        <f t="shared" si="142"/>
        <v>793.59999999999491</v>
      </c>
      <c r="R5665" s="63"/>
      <c r="S5665" s="63"/>
      <c r="T5665" s="347"/>
      <c r="U5665" s="63"/>
      <c r="V5665" s="63"/>
    </row>
    <row r="5666" spans="1:22" ht="15">
      <c r="A5666" s="28" t="s">
        <v>161</v>
      </c>
      <c r="B5666" s="229" t="s">
        <v>1657</v>
      </c>
      <c r="C5666" s="3"/>
      <c r="D5666" s="3"/>
      <c r="E5666" s="9" t="s">
        <v>279</v>
      </c>
      <c r="F5666" s="9" t="s">
        <v>183</v>
      </c>
      <c r="G5666" s="9" t="s">
        <v>183</v>
      </c>
      <c r="H5666" s="9" t="s">
        <v>183</v>
      </c>
      <c r="I5666" s="9" t="s">
        <v>183</v>
      </c>
      <c r="J5666" s="9">
        <v>790.99999999999636</v>
      </c>
      <c r="K5666" s="9" t="s">
        <v>183</v>
      </c>
      <c r="L5666" s="69"/>
      <c r="M5666" s="67">
        <f t="shared" si="142"/>
        <v>790.99999999999636</v>
      </c>
      <c r="R5666" s="63"/>
      <c r="S5666" s="63"/>
      <c r="T5666" s="348"/>
      <c r="U5666" s="63"/>
      <c r="V5666" s="63"/>
    </row>
    <row r="5667" spans="1:22" ht="15">
      <c r="A5667" s="28" t="s">
        <v>163</v>
      </c>
      <c r="B5667" s="277" t="s">
        <v>2018</v>
      </c>
      <c r="C5667" s="3"/>
      <c r="D5667" s="3"/>
      <c r="E5667" s="9" t="s">
        <v>279</v>
      </c>
      <c r="F5667" s="9" t="s">
        <v>183</v>
      </c>
      <c r="G5667" s="9" t="s">
        <v>183</v>
      </c>
      <c r="H5667" s="9" t="s">
        <v>183</v>
      </c>
      <c r="I5667" s="9" t="s">
        <v>183</v>
      </c>
      <c r="J5667" s="9">
        <v>777.90000000000146</v>
      </c>
      <c r="K5667" s="9" t="s">
        <v>183</v>
      </c>
      <c r="L5667" s="69"/>
      <c r="M5667" s="67">
        <f t="shared" si="142"/>
        <v>777.90000000000146</v>
      </c>
      <c r="R5667" s="277"/>
      <c r="S5667" s="63"/>
      <c r="T5667" s="347"/>
      <c r="U5667" s="63"/>
      <c r="V5667" s="63"/>
    </row>
    <row r="5668" spans="1:22" ht="15">
      <c r="A5668" s="28" t="s">
        <v>275</v>
      </c>
      <c r="B5668" s="63" t="s">
        <v>142</v>
      </c>
      <c r="E5668" s="9" t="s">
        <v>279</v>
      </c>
      <c r="F5668" s="9" t="s">
        <v>183</v>
      </c>
      <c r="G5668" s="9" t="s">
        <v>183</v>
      </c>
      <c r="H5668" s="9" t="s">
        <v>183</v>
      </c>
      <c r="I5668" s="9" t="s">
        <v>183</v>
      </c>
      <c r="J5668" s="9">
        <v>776.30000000000291</v>
      </c>
      <c r="K5668" s="9" t="s">
        <v>183</v>
      </c>
      <c r="L5668" s="69"/>
      <c r="M5668" s="67">
        <f t="shared" si="142"/>
        <v>776.30000000000291</v>
      </c>
      <c r="R5668" s="225"/>
      <c r="S5668" s="63"/>
      <c r="T5668" s="347"/>
      <c r="U5668" s="63"/>
      <c r="V5668" s="63"/>
    </row>
    <row r="5669" spans="1:22" ht="15">
      <c r="A5669" s="28" t="s">
        <v>276</v>
      </c>
      <c r="B5669" s="63" t="s">
        <v>778</v>
      </c>
      <c r="E5669" s="9" t="s">
        <v>279</v>
      </c>
      <c r="F5669" s="9" t="s">
        <v>183</v>
      </c>
      <c r="G5669" s="9" t="s">
        <v>183</v>
      </c>
      <c r="H5669" s="9" t="s">
        <v>183</v>
      </c>
      <c r="I5669" s="9" t="s">
        <v>183</v>
      </c>
      <c r="J5669" s="9">
        <v>773.90000000000146</v>
      </c>
      <c r="K5669" s="9" t="s">
        <v>183</v>
      </c>
      <c r="L5669" s="69"/>
      <c r="M5669" s="67">
        <f t="shared" si="142"/>
        <v>773.90000000000146</v>
      </c>
      <c r="R5669" s="63"/>
      <c r="S5669" s="63"/>
      <c r="T5669" s="348"/>
      <c r="U5669" s="63"/>
      <c r="V5669" s="63"/>
    </row>
    <row r="5670" spans="1:22" ht="15">
      <c r="A5670" s="28" t="s">
        <v>277</v>
      </c>
      <c r="B5670" s="277" t="s">
        <v>2002</v>
      </c>
      <c r="C5670" s="3"/>
      <c r="D5670" s="3"/>
      <c r="E5670" s="9" t="s">
        <v>279</v>
      </c>
      <c r="F5670" s="9" t="s">
        <v>183</v>
      </c>
      <c r="G5670" s="9" t="s">
        <v>183</v>
      </c>
      <c r="H5670" s="9" t="s">
        <v>183</v>
      </c>
      <c r="I5670" s="9" t="s">
        <v>183</v>
      </c>
      <c r="J5670" s="9">
        <v>767.19999999999527</v>
      </c>
      <c r="K5670" s="9" t="s">
        <v>183</v>
      </c>
      <c r="L5670" s="69"/>
      <c r="M5670" s="67">
        <f t="shared" si="142"/>
        <v>767.19999999999527</v>
      </c>
      <c r="R5670" s="63"/>
      <c r="S5670" s="63"/>
      <c r="T5670" s="347"/>
      <c r="U5670" s="63"/>
      <c r="V5670" s="63"/>
    </row>
    <row r="5671" spans="1:22" ht="15">
      <c r="A5671" s="28" t="s">
        <v>278</v>
      </c>
      <c r="B5671" s="63" t="s">
        <v>748</v>
      </c>
      <c r="E5671" s="9" t="s">
        <v>279</v>
      </c>
      <c r="F5671" s="9" t="s">
        <v>183</v>
      </c>
      <c r="G5671" s="9" t="s">
        <v>183</v>
      </c>
      <c r="H5671" s="9" t="s">
        <v>183</v>
      </c>
      <c r="I5671" s="9" t="s">
        <v>183</v>
      </c>
      <c r="J5671" s="9">
        <v>761.50000000000364</v>
      </c>
      <c r="K5671" s="9" t="s">
        <v>183</v>
      </c>
      <c r="L5671" s="69"/>
      <c r="M5671" s="67">
        <f t="shared" si="142"/>
        <v>761.50000000000364</v>
      </c>
      <c r="R5671" s="28"/>
      <c r="S5671" s="63"/>
      <c r="T5671" s="359"/>
      <c r="U5671" s="63"/>
      <c r="V5671" s="63"/>
    </row>
    <row r="5672" spans="1:22" ht="15">
      <c r="A5672" s="28" t="s">
        <v>735</v>
      </c>
      <c r="B5672" s="63" t="s">
        <v>746</v>
      </c>
      <c r="E5672" s="9" t="s">
        <v>279</v>
      </c>
      <c r="F5672" s="9" t="s">
        <v>183</v>
      </c>
      <c r="G5672" s="9" t="s">
        <v>183</v>
      </c>
      <c r="H5672" s="9" t="s">
        <v>183</v>
      </c>
      <c r="I5672" s="9" t="s">
        <v>183</v>
      </c>
      <c r="J5672" s="9">
        <v>753.10000000000218</v>
      </c>
      <c r="K5672" s="9" t="s">
        <v>183</v>
      </c>
      <c r="L5672" s="69"/>
      <c r="M5672" s="67">
        <f t="shared" si="142"/>
        <v>753.10000000000218</v>
      </c>
      <c r="R5672" s="63"/>
      <c r="S5672" s="63"/>
      <c r="T5672" s="347"/>
      <c r="U5672" s="63"/>
      <c r="V5672" s="63"/>
    </row>
    <row r="5673" spans="1:22" ht="15">
      <c r="A5673" s="28" t="s">
        <v>736</v>
      </c>
      <c r="B5673" s="63" t="s">
        <v>764</v>
      </c>
      <c r="E5673" s="9" t="s">
        <v>279</v>
      </c>
      <c r="F5673" s="9" t="s">
        <v>183</v>
      </c>
      <c r="G5673" s="9" t="s">
        <v>183</v>
      </c>
      <c r="H5673" s="9" t="s">
        <v>183</v>
      </c>
      <c r="I5673" s="9" t="s">
        <v>183</v>
      </c>
      <c r="J5673" s="9">
        <v>733.40000000000509</v>
      </c>
      <c r="K5673" s="9" t="s">
        <v>183</v>
      </c>
      <c r="L5673" s="69"/>
      <c r="M5673" s="67">
        <f t="shared" si="142"/>
        <v>733.40000000000509</v>
      </c>
      <c r="R5673" s="225"/>
      <c r="S5673" s="63"/>
      <c r="T5673" s="347"/>
      <c r="U5673" s="63"/>
      <c r="V5673" s="63"/>
    </row>
    <row r="5674" spans="1:22" ht="15">
      <c r="A5674" s="28" t="s">
        <v>737</v>
      </c>
      <c r="B5674" s="63" t="s">
        <v>757</v>
      </c>
      <c r="E5674" s="9" t="s">
        <v>279</v>
      </c>
      <c r="F5674" s="9" t="s">
        <v>183</v>
      </c>
      <c r="G5674" s="9" t="s">
        <v>183</v>
      </c>
      <c r="H5674" s="9" t="s">
        <v>183</v>
      </c>
      <c r="I5674" s="9" t="s">
        <v>183</v>
      </c>
      <c r="J5674" s="9">
        <v>732.90000000000146</v>
      </c>
      <c r="K5674" s="9" t="s">
        <v>183</v>
      </c>
      <c r="L5674" s="69"/>
      <c r="M5674" s="67">
        <f t="shared" si="142"/>
        <v>732.90000000000146</v>
      </c>
      <c r="R5674" s="225"/>
      <c r="S5674" s="63"/>
      <c r="T5674" s="348"/>
      <c r="U5674" s="63"/>
      <c r="V5674" s="63"/>
    </row>
    <row r="5675" spans="1:22" ht="15">
      <c r="A5675" s="28" t="s">
        <v>739</v>
      </c>
      <c r="B5675" s="63" t="s">
        <v>800</v>
      </c>
      <c r="E5675" s="9" t="s">
        <v>279</v>
      </c>
      <c r="F5675" s="9" t="s">
        <v>183</v>
      </c>
      <c r="G5675" s="9" t="s">
        <v>183</v>
      </c>
      <c r="H5675" s="9" t="s">
        <v>183</v>
      </c>
      <c r="I5675" s="9" t="s">
        <v>183</v>
      </c>
      <c r="J5675" s="9">
        <v>732.79999999999563</v>
      </c>
      <c r="K5675" s="9" t="s">
        <v>183</v>
      </c>
      <c r="L5675" s="69"/>
      <c r="M5675" s="67">
        <f t="shared" si="142"/>
        <v>732.79999999999563</v>
      </c>
      <c r="R5675" s="63"/>
      <c r="S5675" s="63"/>
      <c r="T5675" s="348"/>
      <c r="U5675" s="63"/>
      <c r="V5675" s="63"/>
    </row>
    <row r="5676" spans="1:22" ht="15">
      <c r="A5676" s="28" t="s">
        <v>745</v>
      </c>
      <c r="B5676" s="63" t="s">
        <v>141</v>
      </c>
      <c r="E5676" s="9" t="s">
        <v>279</v>
      </c>
      <c r="F5676" s="9" t="s">
        <v>183</v>
      </c>
      <c r="G5676" s="9" t="s">
        <v>183</v>
      </c>
      <c r="H5676" s="9" t="s">
        <v>183</v>
      </c>
      <c r="I5676" s="9" t="s">
        <v>183</v>
      </c>
      <c r="J5676" s="9">
        <v>732.799999999992</v>
      </c>
      <c r="K5676" s="9" t="s">
        <v>183</v>
      </c>
      <c r="L5676" s="69"/>
      <c r="M5676" s="67">
        <f t="shared" si="142"/>
        <v>732.799999999992</v>
      </c>
      <c r="R5676" s="63"/>
      <c r="S5676" s="63"/>
      <c r="T5676" s="347"/>
      <c r="U5676" s="63"/>
      <c r="V5676" s="63"/>
    </row>
    <row r="5677" spans="1:22" ht="15">
      <c r="A5677" s="28" t="s">
        <v>747</v>
      </c>
      <c r="B5677" s="63" t="s">
        <v>782</v>
      </c>
      <c r="E5677" s="9" t="s">
        <v>279</v>
      </c>
      <c r="F5677" s="9" t="s">
        <v>183</v>
      </c>
      <c r="G5677" s="9" t="s">
        <v>183</v>
      </c>
      <c r="H5677" s="9" t="s">
        <v>183</v>
      </c>
      <c r="I5677" s="9" t="s">
        <v>183</v>
      </c>
      <c r="J5677" s="9">
        <v>731.79999999999563</v>
      </c>
      <c r="K5677" s="9" t="s">
        <v>183</v>
      </c>
      <c r="L5677" s="69"/>
      <c r="M5677" s="67">
        <f t="shared" si="142"/>
        <v>731.79999999999563</v>
      </c>
      <c r="R5677" s="277"/>
      <c r="S5677" s="63"/>
      <c r="T5677" s="347"/>
      <c r="U5677" s="63"/>
      <c r="V5677" s="63"/>
    </row>
    <row r="5678" spans="1:22" ht="15">
      <c r="A5678" s="28" t="s">
        <v>750</v>
      </c>
      <c r="B5678" s="63" t="s">
        <v>4</v>
      </c>
      <c r="E5678" s="214">
        <v>714.3</v>
      </c>
      <c r="F5678" s="9" t="s">
        <v>183</v>
      </c>
      <c r="G5678" s="9" t="s">
        <v>183</v>
      </c>
      <c r="H5678" s="9" t="s">
        <v>183</v>
      </c>
      <c r="I5678" s="9" t="s">
        <v>183</v>
      </c>
      <c r="J5678" s="9" t="s">
        <v>279</v>
      </c>
      <c r="K5678" s="9" t="s">
        <v>183</v>
      </c>
      <c r="L5678" s="69"/>
      <c r="M5678" s="67">
        <f t="shared" si="142"/>
        <v>714.3</v>
      </c>
      <c r="O5678" t="s">
        <v>282</v>
      </c>
      <c r="R5678" s="3" t="s">
        <v>2497</v>
      </c>
      <c r="S5678" s="63"/>
      <c r="T5678" s="347"/>
      <c r="U5678" s="63"/>
      <c r="V5678" s="63"/>
    </row>
    <row r="5679" spans="1:22" ht="15">
      <c r="A5679" s="28" t="s">
        <v>751</v>
      </c>
      <c r="B5679" s="277" t="s">
        <v>2011</v>
      </c>
      <c r="C5679" s="3"/>
      <c r="D5679" s="3"/>
      <c r="E5679" s="9" t="s">
        <v>279</v>
      </c>
      <c r="F5679" s="9" t="s">
        <v>183</v>
      </c>
      <c r="G5679" s="9" t="s">
        <v>183</v>
      </c>
      <c r="H5679" s="9" t="s">
        <v>183</v>
      </c>
      <c r="I5679" s="9" t="s">
        <v>183</v>
      </c>
      <c r="J5679" s="9">
        <v>708.49999999999272</v>
      </c>
      <c r="K5679" s="9" t="s">
        <v>183</v>
      </c>
      <c r="L5679" s="69"/>
      <c r="M5679" s="67">
        <f t="shared" si="142"/>
        <v>708.49999999999272</v>
      </c>
      <c r="R5679" s="225"/>
      <c r="S5679" s="63"/>
      <c r="T5679" s="347"/>
      <c r="U5679" s="63"/>
      <c r="V5679" s="63"/>
    </row>
    <row r="5680" spans="1:22" ht="15">
      <c r="A5680" s="28" t="s">
        <v>754</v>
      </c>
      <c r="B5680" s="28" t="s">
        <v>749</v>
      </c>
      <c r="E5680" s="9" t="s">
        <v>279</v>
      </c>
      <c r="F5680" s="9" t="s">
        <v>183</v>
      </c>
      <c r="G5680" s="9" t="s">
        <v>183</v>
      </c>
      <c r="H5680" s="9" t="s">
        <v>183</v>
      </c>
      <c r="I5680" s="9" t="s">
        <v>183</v>
      </c>
      <c r="J5680" s="9">
        <v>706.39999999999964</v>
      </c>
      <c r="K5680" s="9" t="s">
        <v>183</v>
      </c>
      <c r="L5680" s="69"/>
      <c r="M5680" s="67">
        <f t="shared" si="142"/>
        <v>706.39999999999964</v>
      </c>
      <c r="R5680" s="225"/>
      <c r="S5680" s="63"/>
      <c r="T5680" s="347"/>
      <c r="U5680" s="63"/>
      <c r="V5680" s="63"/>
    </row>
    <row r="5681" spans="1:22" ht="15">
      <c r="A5681" s="28" t="s">
        <v>756</v>
      </c>
      <c r="B5681" s="63" t="s">
        <v>144</v>
      </c>
      <c r="E5681" s="9" t="s">
        <v>279</v>
      </c>
      <c r="F5681" s="9" t="s">
        <v>183</v>
      </c>
      <c r="G5681" s="9" t="s">
        <v>183</v>
      </c>
      <c r="H5681" s="9" t="s">
        <v>183</v>
      </c>
      <c r="I5681" s="9" t="s">
        <v>183</v>
      </c>
      <c r="J5681" s="9">
        <v>681.29999999999563</v>
      </c>
      <c r="K5681" s="9" t="s">
        <v>183</v>
      </c>
      <c r="L5681" s="69"/>
      <c r="M5681" s="67">
        <f t="shared" si="142"/>
        <v>681.29999999999563</v>
      </c>
      <c r="R5681" s="225"/>
      <c r="S5681" s="63"/>
      <c r="T5681" s="347"/>
      <c r="U5681" s="63"/>
      <c r="V5681" s="63"/>
    </row>
    <row r="5682" spans="1:22" ht="15">
      <c r="A5682" s="28" t="s">
        <v>761</v>
      </c>
      <c r="B5682" s="277" t="s">
        <v>2010</v>
      </c>
      <c r="C5682" s="3"/>
      <c r="D5682" s="3"/>
      <c r="E5682" s="9" t="s">
        <v>279</v>
      </c>
      <c r="F5682" s="9" t="s">
        <v>183</v>
      </c>
      <c r="G5682" s="9" t="s">
        <v>183</v>
      </c>
      <c r="H5682" s="9" t="s">
        <v>183</v>
      </c>
      <c r="I5682" s="9" t="s">
        <v>183</v>
      </c>
      <c r="J5682" s="9">
        <v>680.69999999999345</v>
      </c>
      <c r="K5682" s="9" t="s">
        <v>183</v>
      </c>
      <c r="L5682" s="69"/>
      <c r="M5682" s="67">
        <f t="shared" si="142"/>
        <v>680.69999999999345</v>
      </c>
      <c r="R5682" s="63"/>
      <c r="S5682" s="63"/>
      <c r="T5682" s="347"/>
      <c r="U5682" s="63"/>
      <c r="V5682" s="63"/>
    </row>
    <row r="5683" spans="1:22" ht="15">
      <c r="A5683" s="28" t="s">
        <v>765</v>
      </c>
      <c r="B5683" s="277" t="s">
        <v>2006</v>
      </c>
      <c r="C5683" s="3"/>
      <c r="D5683" s="3"/>
      <c r="E5683" s="9" t="s">
        <v>279</v>
      </c>
      <c r="F5683" s="9" t="s">
        <v>183</v>
      </c>
      <c r="G5683" s="9" t="s">
        <v>183</v>
      </c>
      <c r="H5683" s="9" t="s">
        <v>183</v>
      </c>
      <c r="I5683" s="9" t="s">
        <v>183</v>
      </c>
      <c r="J5683" s="9">
        <v>680.19999999999709</v>
      </c>
      <c r="K5683" s="9" t="s">
        <v>183</v>
      </c>
      <c r="L5683" s="69"/>
      <c r="M5683" s="67">
        <f t="shared" si="142"/>
        <v>680.19999999999709</v>
      </c>
      <c r="R5683" s="277"/>
      <c r="S5683" s="63"/>
      <c r="T5683" s="347"/>
      <c r="U5683" s="63"/>
      <c r="V5683" s="63"/>
    </row>
    <row r="5684" spans="1:22" ht="15">
      <c r="A5684" s="28" t="s">
        <v>766</v>
      </c>
      <c r="B5684" s="277" t="s">
        <v>2009</v>
      </c>
      <c r="C5684" s="3"/>
      <c r="D5684" s="3"/>
      <c r="E5684" s="9" t="s">
        <v>279</v>
      </c>
      <c r="F5684" s="9" t="s">
        <v>183</v>
      </c>
      <c r="G5684" s="9" t="s">
        <v>183</v>
      </c>
      <c r="H5684" s="9" t="s">
        <v>183</v>
      </c>
      <c r="I5684" s="9" t="s">
        <v>183</v>
      </c>
      <c r="J5684" s="9">
        <v>676.90000000000509</v>
      </c>
      <c r="K5684" s="9" t="s">
        <v>183</v>
      </c>
      <c r="L5684" s="69"/>
      <c r="M5684" s="67">
        <f t="shared" si="142"/>
        <v>676.90000000000509</v>
      </c>
      <c r="R5684" s="63"/>
      <c r="S5684" s="63"/>
      <c r="T5684" s="347"/>
      <c r="U5684" s="63"/>
      <c r="V5684" s="63"/>
    </row>
    <row r="5685" spans="1:22" ht="15">
      <c r="A5685" s="28" t="s">
        <v>767</v>
      </c>
      <c r="B5685" s="229" t="s">
        <v>1660</v>
      </c>
      <c r="C5685" s="3"/>
      <c r="D5685" s="3"/>
      <c r="E5685" s="9" t="s">
        <v>279</v>
      </c>
      <c r="F5685" s="9" t="s">
        <v>183</v>
      </c>
      <c r="G5685" s="9" t="s">
        <v>183</v>
      </c>
      <c r="H5685" s="9" t="s">
        <v>183</v>
      </c>
      <c r="I5685" s="9" t="s">
        <v>183</v>
      </c>
      <c r="J5685" s="9">
        <v>676.39999999999964</v>
      </c>
      <c r="K5685" s="9" t="s">
        <v>183</v>
      </c>
      <c r="L5685" s="69"/>
      <c r="M5685" s="67">
        <f t="shared" si="142"/>
        <v>676.39999999999964</v>
      </c>
      <c r="R5685" s="63"/>
      <c r="S5685" s="63"/>
      <c r="T5685" s="359"/>
      <c r="U5685" s="63"/>
      <c r="V5685" s="63"/>
    </row>
    <row r="5686" spans="1:22" ht="15">
      <c r="A5686" s="28" t="s">
        <v>773</v>
      </c>
      <c r="B5686" s="63" t="s">
        <v>753</v>
      </c>
      <c r="E5686" s="9" t="s">
        <v>279</v>
      </c>
      <c r="F5686" s="9" t="s">
        <v>183</v>
      </c>
      <c r="G5686" s="9" t="s">
        <v>183</v>
      </c>
      <c r="H5686" s="9" t="s">
        <v>183</v>
      </c>
      <c r="I5686" s="9" t="s">
        <v>183</v>
      </c>
      <c r="J5686" s="9">
        <v>663.70000000000073</v>
      </c>
      <c r="K5686" s="9" t="s">
        <v>183</v>
      </c>
      <c r="L5686" s="69"/>
      <c r="M5686" s="67">
        <f t="shared" si="142"/>
        <v>663.70000000000073</v>
      </c>
      <c r="R5686" s="63"/>
      <c r="S5686" s="63"/>
      <c r="T5686" s="347"/>
      <c r="U5686" s="63"/>
      <c r="V5686" s="63"/>
    </row>
    <row r="5687" spans="1:22" ht="15">
      <c r="A5687" s="28" t="s">
        <v>781</v>
      </c>
      <c r="B5687" s="63" t="s">
        <v>155</v>
      </c>
      <c r="E5687" s="9" t="s">
        <v>279</v>
      </c>
      <c r="F5687" s="9" t="s">
        <v>183</v>
      </c>
      <c r="G5687" s="9" t="s">
        <v>183</v>
      </c>
      <c r="H5687" s="9" t="s">
        <v>183</v>
      </c>
      <c r="I5687" s="9" t="s">
        <v>183</v>
      </c>
      <c r="J5687" s="9">
        <v>661.60000000000582</v>
      </c>
      <c r="K5687" s="9" t="s">
        <v>183</v>
      </c>
      <c r="L5687" s="69"/>
      <c r="M5687" s="67">
        <f t="shared" si="142"/>
        <v>661.60000000000582</v>
      </c>
      <c r="R5687" s="277"/>
      <c r="S5687" s="63"/>
      <c r="T5687" s="348"/>
      <c r="U5687" s="63"/>
      <c r="V5687" s="63"/>
    </row>
    <row r="5688" spans="1:22" ht="15">
      <c r="A5688" s="28" t="s">
        <v>785</v>
      </c>
      <c r="B5688" s="63" t="s">
        <v>755</v>
      </c>
      <c r="E5688" s="9" t="s">
        <v>279</v>
      </c>
      <c r="F5688" s="9" t="s">
        <v>183</v>
      </c>
      <c r="G5688" s="9" t="s">
        <v>183</v>
      </c>
      <c r="H5688" s="9" t="s">
        <v>183</v>
      </c>
      <c r="I5688" s="9" t="s">
        <v>183</v>
      </c>
      <c r="J5688" s="9">
        <v>658.95000000000073</v>
      </c>
      <c r="K5688" s="9" t="s">
        <v>183</v>
      </c>
      <c r="L5688" s="69"/>
      <c r="M5688" s="67">
        <f t="shared" si="142"/>
        <v>658.95000000000073</v>
      </c>
      <c r="R5688" s="28"/>
      <c r="S5688" s="63"/>
      <c r="T5688" s="347"/>
      <c r="U5688" s="63"/>
      <c r="V5688" s="63"/>
    </row>
    <row r="5689" spans="1:22" ht="15">
      <c r="A5689" s="28" t="s">
        <v>786</v>
      </c>
      <c r="B5689" s="63" t="s">
        <v>162</v>
      </c>
      <c r="E5689" s="9" t="s">
        <v>279</v>
      </c>
      <c r="F5689" s="9" t="s">
        <v>183</v>
      </c>
      <c r="G5689" s="9" t="s">
        <v>183</v>
      </c>
      <c r="H5689" s="9" t="s">
        <v>183</v>
      </c>
      <c r="I5689" s="9" t="s">
        <v>183</v>
      </c>
      <c r="J5689" s="9">
        <v>650.99999999999818</v>
      </c>
      <c r="K5689" s="9" t="s">
        <v>183</v>
      </c>
      <c r="L5689" s="69"/>
      <c r="M5689" s="67">
        <f t="shared" si="142"/>
        <v>650.99999999999818</v>
      </c>
      <c r="R5689" s="63"/>
      <c r="S5689" s="63"/>
      <c r="T5689" s="347"/>
      <c r="U5689" s="63"/>
      <c r="V5689" s="63"/>
    </row>
    <row r="5690" spans="1:22" ht="15">
      <c r="A5690" s="28" t="s">
        <v>787</v>
      </c>
      <c r="B5690" s="63" t="s">
        <v>763</v>
      </c>
      <c r="E5690" s="9" t="s">
        <v>279</v>
      </c>
      <c r="F5690" s="9" t="s">
        <v>183</v>
      </c>
      <c r="G5690" s="9" t="s">
        <v>183</v>
      </c>
      <c r="H5690" s="9" t="s">
        <v>183</v>
      </c>
      <c r="I5690" s="9" t="s">
        <v>183</v>
      </c>
      <c r="J5690" s="9">
        <v>650.59999999999854</v>
      </c>
      <c r="K5690" s="9" t="s">
        <v>183</v>
      </c>
      <c r="L5690" s="69"/>
      <c r="M5690" s="67">
        <f t="shared" si="142"/>
        <v>650.59999999999854</v>
      </c>
      <c r="R5690" s="225"/>
      <c r="S5690" s="63"/>
      <c r="T5690" s="347"/>
      <c r="U5690" s="63"/>
      <c r="V5690" s="63"/>
    </row>
    <row r="5691" spans="1:22" ht="15">
      <c r="A5691" s="28" t="s">
        <v>793</v>
      </c>
      <c r="B5691" s="28" t="s">
        <v>790</v>
      </c>
      <c r="E5691" s="9" t="s">
        <v>279</v>
      </c>
      <c r="F5691" s="9" t="s">
        <v>183</v>
      </c>
      <c r="G5691" s="9" t="s">
        <v>183</v>
      </c>
      <c r="H5691" s="9" t="s">
        <v>183</v>
      </c>
      <c r="I5691" s="9" t="s">
        <v>183</v>
      </c>
      <c r="J5691" s="9">
        <v>637.19999999999891</v>
      </c>
      <c r="K5691" s="9" t="s">
        <v>183</v>
      </c>
      <c r="L5691" s="69"/>
      <c r="M5691" s="67">
        <f t="shared" si="142"/>
        <v>637.19999999999891</v>
      </c>
      <c r="R5691" s="63"/>
      <c r="S5691" s="63"/>
      <c r="T5691" s="347"/>
      <c r="U5691" s="63"/>
      <c r="V5691" s="63"/>
    </row>
    <row r="5692" spans="1:22" ht="15">
      <c r="A5692" s="28" t="s">
        <v>794</v>
      </c>
      <c r="B5692" s="229" t="s">
        <v>1661</v>
      </c>
      <c r="C5692" s="3"/>
      <c r="D5692" s="3"/>
      <c r="E5692" s="9" t="s">
        <v>279</v>
      </c>
      <c r="F5692" s="9" t="s">
        <v>183</v>
      </c>
      <c r="G5692" s="9" t="s">
        <v>183</v>
      </c>
      <c r="H5692" s="9" t="s">
        <v>183</v>
      </c>
      <c r="I5692" s="9" t="s">
        <v>183</v>
      </c>
      <c r="J5692" s="9">
        <v>633.59999999999491</v>
      </c>
      <c r="K5692" s="9" t="s">
        <v>183</v>
      </c>
      <c r="L5692" s="69"/>
      <c r="M5692" s="67">
        <f t="shared" si="142"/>
        <v>633.59999999999491</v>
      </c>
      <c r="R5692" s="63"/>
      <c r="S5692" s="63"/>
      <c r="T5692" s="347"/>
      <c r="U5692" s="63"/>
      <c r="V5692" s="63"/>
    </row>
    <row r="5693" spans="1:22" ht="15">
      <c r="A5693" s="28" t="s">
        <v>795</v>
      </c>
      <c r="B5693" s="63" t="s">
        <v>37</v>
      </c>
      <c r="E5693" s="9">
        <v>114.7</v>
      </c>
      <c r="F5693" s="9" t="s">
        <v>183</v>
      </c>
      <c r="G5693" s="9" t="s">
        <v>183</v>
      </c>
      <c r="H5693" s="9" t="s">
        <v>183</v>
      </c>
      <c r="I5693" s="9" t="s">
        <v>183</v>
      </c>
      <c r="J5693" s="9">
        <v>518.30000000000291</v>
      </c>
      <c r="K5693" s="9" t="s">
        <v>183</v>
      </c>
      <c r="L5693" s="69"/>
      <c r="M5693" s="67">
        <f t="shared" si="142"/>
        <v>633.00000000000296</v>
      </c>
      <c r="R5693" s="63"/>
      <c r="S5693" s="63"/>
      <c r="T5693" s="347"/>
      <c r="U5693" s="63"/>
      <c r="V5693" s="63"/>
    </row>
    <row r="5694" spans="1:22" ht="15">
      <c r="A5694" s="28" t="s">
        <v>797</v>
      </c>
      <c r="B5694" s="63" t="s">
        <v>762</v>
      </c>
      <c r="E5694" s="9" t="s">
        <v>279</v>
      </c>
      <c r="F5694" s="9" t="s">
        <v>183</v>
      </c>
      <c r="G5694" s="9" t="s">
        <v>183</v>
      </c>
      <c r="H5694" s="9" t="s">
        <v>183</v>
      </c>
      <c r="I5694" s="9" t="s">
        <v>183</v>
      </c>
      <c r="J5694" s="9">
        <v>626.60000000000218</v>
      </c>
      <c r="K5694" s="9" t="s">
        <v>183</v>
      </c>
      <c r="L5694" s="69"/>
      <c r="M5694" s="67">
        <f t="shared" si="142"/>
        <v>626.60000000000218</v>
      </c>
      <c r="R5694" s="63"/>
      <c r="S5694" s="63"/>
      <c r="T5694" s="360"/>
      <c r="U5694" s="63"/>
      <c r="V5694" s="63"/>
    </row>
    <row r="5695" spans="1:22" ht="15">
      <c r="A5695" s="28" t="s">
        <v>798</v>
      </c>
      <c r="B5695" s="63" t="s">
        <v>788</v>
      </c>
      <c r="E5695" s="9" t="s">
        <v>279</v>
      </c>
      <c r="F5695" s="9" t="s">
        <v>183</v>
      </c>
      <c r="G5695" s="9" t="s">
        <v>183</v>
      </c>
      <c r="H5695" s="9" t="s">
        <v>183</v>
      </c>
      <c r="I5695" s="9" t="s">
        <v>183</v>
      </c>
      <c r="J5695" s="9">
        <v>625.79999999999927</v>
      </c>
      <c r="K5695" s="9" t="s">
        <v>183</v>
      </c>
      <c r="L5695" s="69"/>
      <c r="M5695" s="67">
        <f t="shared" si="142"/>
        <v>625.79999999999927</v>
      </c>
      <c r="R5695" s="277"/>
      <c r="S5695" s="63"/>
      <c r="T5695" s="359"/>
      <c r="U5695" s="63"/>
      <c r="V5695" s="63"/>
    </row>
    <row r="5696" spans="1:22" ht="15">
      <c r="A5696" s="28" t="s">
        <v>799</v>
      </c>
      <c r="B5696" s="277" t="s">
        <v>2008</v>
      </c>
      <c r="C5696" s="3"/>
      <c r="D5696" s="3"/>
      <c r="E5696" s="9" t="s">
        <v>279</v>
      </c>
      <c r="F5696" s="9" t="s">
        <v>183</v>
      </c>
      <c r="G5696" s="9" t="s">
        <v>183</v>
      </c>
      <c r="H5696" s="9" t="s">
        <v>183</v>
      </c>
      <c r="I5696" s="9" t="s">
        <v>183</v>
      </c>
      <c r="J5696" s="9">
        <v>620.99999999999636</v>
      </c>
      <c r="K5696" s="9" t="s">
        <v>183</v>
      </c>
      <c r="L5696" s="69"/>
      <c r="M5696" s="67">
        <f t="shared" si="142"/>
        <v>620.99999999999636</v>
      </c>
      <c r="R5696" s="277"/>
      <c r="S5696" s="63"/>
      <c r="T5696" s="347"/>
      <c r="U5696" s="63"/>
      <c r="V5696" s="63"/>
    </row>
    <row r="5697" spans="1:22" ht="15">
      <c r="A5697" s="28" t="s">
        <v>802</v>
      </c>
      <c r="B5697" s="229" t="s">
        <v>1656</v>
      </c>
      <c r="C5697" s="3"/>
      <c r="D5697" s="3"/>
      <c r="E5697" s="9" t="s">
        <v>279</v>
      </c>
      <c r="F5697" s="9" t="s">
        <v>183</v>
      </c>
      <c r="G5697" s="9" t="s">
        <v>183</v>
      </c>
      <c r="H5697" s="9" t="s">
        <v>183</v>
      </c>
      <c r="I5697" s="9" t="s">
        <v>183</v>
      </c>
      <c r="J5697" s="9">
        <v>620</v>
      </c>
      <c r="K5697" s="9" t="s">
        <v>183</v>
      </c>
      <c r="L5697" s="69"/>
      <c r="M5697" s="67">
        <f t="shared" si="142"/>
        <v>620</v>
      </c>
      <c r="R5697" s="63"/>
      <c r="S5697" s="63"/>
      <c r="T5697" s="347"/>
      <c r="U5697" s="63"/>
      <c r="V5697" s="63"/>
    </row>
    <row r="5698" spans="1:22" ht="15">
      <c r="A5698" s="28" t="s">
        <v>896</v>
      </c>
      <c r="B5698" s="63" t="s">
        <v>35</v>
      </c>
      <c r="E5698" s="217">
        <v>607.20000000000005</v>
      </c>
      <c r="F5698" s="9" t="s">
        <v>183</v>
      </c>
      <c r="G5698" s="9" t="s">
        <v>183</v>
      </c>
      <c r="H5698" s="9" t="s">
        <v>183</v>
      </c>
      <c r="I5698" s="9" t="s">
        <v>183</v>
      </c>
      <c r="J5698" s="9" t="s">
        <v>279</v>
      </c>
      <c r="K5698" s="9" t="s">
        <v>183</v>
      </c>
      <c r="L5698" s="69"/>
      <c r="M5698" s="67">
        <f t="shared" si="142"/>
        <v>607.20000000000005</v>
      </c>
      <c r="O5698" t="s">
        <v>284</v>
      </c>
      <c r="R5698" s="63"/>
      <c r="S5698" s="63"/>
      <c r="T5698" s="347"/>
      <c r="U5698" s="63"/>
      <c r="V5698" s="63"/>
    </row>
    <row r="5699" spans="1:22" ht="15">
      <c r="A5699" s="28" t="s">
        <v>897</v>
      </c>
      <c r="B5699" s="63" t="s">
        <v>728</v>
      </c>
      <c r="E5699" s="9" t="s">
        <v>279</v>
      </c>
      <c r="F5699" s="9" t="s">
        <v>183</v>
      </c>
      <c r="G5699" s="9" t="s">
        <v>183</v>
      </c>
      <c r="H5699" s="9" t="s">
        <v>183</v>
      </c>
      <c r="I5699" s="9" t="s">
        <v>183</v>
      </c>
      <c r="J5699" s="9">
        <v>598.29999999999927</v>
      </c>
      <c r="K5699" s="9" t="s">
        <v>183</v>
      </c>
      <c r="L5699" s="69"/>
      <c r="M5699" s="67">
        <f t="shared" si="142"/>
        <v>598.29999999999927</v>
      </c>
      <c r="R5699" s="63"/>
      <c r="S5699" s="63"/>
      <c r="T5699" s="348"/>
      <c r="U5699" s="63"/>
      <c r="V5699" s="63"/>
    </row>
    <row r="5700" spans="1:22" ht="15">
      <c r="A5700" s="28" t="s">
        <v>898</v>
      </c>
      <c r="B5700" s="28" t="s">
        <v>733</v>
      </c>
      <c r="E5700" s="9" t="s">
        <v>279</v>
      </c>
      <c r="F5700" s="9" t="s">
        <v>183</v>
      </c>
      <c r="G5700" s="9" t="s">
        <v>183</v>
      </c>
      <c r="H5700" s="9" t="s">
        <v>183</v>
      </c>
      <c r="I5700" s="9" t="s">
        <v>183</v>
      </c>
      <c r="J5700" s="9">
        <v>587.59999999999491</v>
      </c>
      <c r="K5700" s="9" t="s">
        <v>183</v>
      </c>
      <c r="L5700" s="69"/>
      <c r="M5700" s="67">
        <f t="shared" si="142"/>
        <v>587.59999999999491</v>
      </c>
      <c r="R5700" s="277"/>
      <c r="S5700" s="63"/>
      <c r="T5700" s="360"/>
      <c r="U5700" s="63"/>
      <c r="V5700" s="63"/>
    </row>
    <row r="5701" spans="1:22" ht="15">
      <c r="A5701" s="28" t="s">
        <v>899</v>
      </c>
      <c r="B5701" s="229" t="s">
        <v>1655</v>
      </c>
      <c r="C5701" s="3"/>
      <c r="D5701" s="3"/>
      <c r="E5701" s="9" t="s">
        <v>279</v>
      </c>
      <c r="F5701" s="9" t="s">
        <v>183</v>
      </c>
      <c r="G5701" s="9" t="s">
        <v>183</v>
      </c>
      <c r="H5701" s="9" t="s">
        <v>183</v>
      </c>
      <c r="I5701" s="9" t="s">
        <v>183</v>
      </c>
      <c r="J5701" s="9">
        <v>572.99999999999636</v>
      </c>
      <c r="K5701" s="9" t="s">
        <v>183</v>
      </c>
      <c r="L5701" s="69"/>
      <c r="M5701" s="67">
        <f t="shared" si="142"/>
        <v>572.99999999999636</v>
      </c>
      <c r="R5701" s="277"/>
      <c r="S5701" s="63"/>
      <c r="T5701" s="359"/>
      <c r="U5701" s="63"/>
      <c r="V5701" s="63"/>
    </row>
    <row r="5702" spans="1:22" ht="15">
      <c r="A5702" s="28" t="s">
        <v>900</v>
      </c>
      <c r="B5702" s="277" t="s">
        <v>2007</v>
      </c>
      <c r="C5702" s="3"/>
      <c r="D5702" s="3"/>
      <c r="E5702" s="9" t="s">
        <v>279</v>
      </c>
      <c r="F5702" s="9" t="s">
        <v>183</v>
      </c>
      <c r="G5702" s="9" t="s">
        <v>183</v>
      </c>
      <c r="H5702" s="9" t="s">
        <v>183</v>
      </c>
      <c r="I5702" s="9" t="s">
        <v>183</v>
      </c>
      <c r="J5702" s="9">
        <v>565.19999999999891</v>
      </c>
      <c r="K5702" s="9" t="s">
        <v>183</v>
      </c>
      <c r="L5702" s="69"/>
      <c r="M5702" s="67">
        <f t="shared" ref="M5702:M5725" si="143">SUM(E5702:J5702)</f>
        <v>565.19999999999891</v>
      </c>
      <c r="R5702" s="28"/>
      <c r="S5702" s="63"/>
      <c r="T5702" s="359"/>
      <c r="U5702" s="63"/>
      <c r="V5702" s="63"/>
    </row>
    <row r="5703" spans="1:22" ht="15">
      <c r="A5703" s="28" t="s">
        <v>901</v>
      </c>
      <c r="B5703" s="28" t="s">
        <v>734</v>
      </c>
      <c r="E5703" s="9" t="s">
        <v>279</v>
      </c>
      <c r="F5703" s="9" t="s">
        <v>183</v>
      </c>
      <c r="G5703" s="9" t="s">
        <v>183</v>
      </c>
      <c r="H5703" s="9" t="s">
        <v>183</v>
      </c>
      <c r="I5703" s="9" t="s">
        <v>183</v>
      </c>
      <c r="J5703" s="9">
        <v>548.649999999996</v>
      </c>
      <c r="K5703" s="9" t="s">
        <v>183</v>
      </c>
      <c r="L5703" s="69"/>
      <c r="M5703" s="67">
        <f t="shared" si="143"/>
        <v>548.649999999996</v>
      </c>
      <c r="R5703" s="225"/>
      <c r="S5703" s="63"/>
      <c r="T5703" s="348"/>
      <c r="U5703" s="63"/>
      <c r="V5703" s="63"/>
    </row>
    <row r="5704" spans="1:22" ht="15">
      <c r="A5704" s="28" t="s">
        <v>902</v>
      </c>
      <c r="B5704" s="63" t="s">
        <v>143</v>
      </c>
      <c r="E5704" s="9" t="s">
        <v>279</v>
      </c>
      <c r="F5704" s="9" t="s">
        <v>183</v>
      </c>
      <c r="G5704" s="9" t="s">
        <v>183</v>
      </c>
      <c r="H5704" s="9" t="s">
        <v>183</v>
      </c>
      <c r="I5704" s="9" t="s">
        <v>183</v>
      </c>
      <c r="J5704" s="9">
        <v>537.40000000000146</v>
      </c>
      <c r="K5704" s="9" t="s">
        <v>183</v>
      </c>
      <c r="L5704" s="69"/>
      <c r="M5704" s="67">
        <f t="shared" si="143"/>
        <v>537.40000000000146</v>
      </c>
      <c r="R5704" s="277"/>
      <c r="S5704" s="63"/>
      <c r="T5704" s="359"/>
      <c r="U5704" s="63"/>
      <c r="V5704" s="63"/>
    </row>
    <row r="5705" spans="1:22" ht="15">
      <c r="A5705" s="28" t="s">
        <v>903</v>
      </c>
      <c r="B5705" s="63" t="s">
        <v>178</v>
      </c>
      <c r="E5705" s="217">
        <v>536.95000000000005</v>
      </c>
      <c r="F5705" s="9" t="s">
        <v>183</v>
      </c>
      <c r="G5705" s="9" t="s">
        <v>183</v>
      </c>
      <c r="H5705" s="9" t="s">
        <v>183</v>
      </c>
      <c r="I5705" s="9" t="s">
        <v>183</v>
      </c>
      <c r="J5705" s="9" t="s">
        <v>279</v>
      </c>
      <c r="K5705" s="9" t="s">
        <v>183</v>
      </c>
      <c r="L5705" s="69"/>
      <c r="M5705" s="67">
        <f t="shared" si="143"/>
        <v>536.95000000000005</v>
      </c>
      <c r="O5705" t="s">
        <v>285</v>
      </c>
      <c r="R5705" s="28"/>
      <c r="S5705" s="63"/>
      <c r="T5705" s="347"/>
      <c r="U5705" s="63"/>
      <c r="V5705" s="63"/>
    </row>
    <row r="5706" spans="1:22" ht="15">
      <c r="A5706" s="28" t="s">
        <v>904</v>
      </c>
      <c r="B5706" s="229" t="s">
        <v>1654</v>
      </c>
      <c r="C5706" s="3"/>
      <c r="D5706" s="3"/>
      <c r="E5706" s="9" t="s">
        <v>279</v>
      </c>
      <c r="F5706" s="9" t="s">
        <v>183</v>
      </c>
      <c r="G5706" s="9" t="s">
        <v>183</v>
      </c>
      <c r="H5706" s="9" t="s">
        <v>183</v>
      </c>
      <c r="I5706" s="9" t="s">
        <v>183</v>
      </c>
      <c r="J5706" s="9">
        <v>521.80000000000109</v>
      </c>
      <c r="K5706" s="9" t="s">
        <v>183</v>
      </c>
      <c r="L5706" s="69"/>
      <c r="M5706" s="67">
        <f t="shared" si="143"/>
        <v>521.80000000000109</v>
      </c>
      <c r="R5706" s="225"/>
      <c r="S5706" s="63"/>
      <c r="T5706" s="347"/>
      <c r="U5706" s="63"/>
      <c r="V5706" s="63"/>
    </row>
    <row r="5707" spans="1:22" ht="15">
      <c r="A5707" s="28" t="s">
        <v>905</v>
      </c>
      <c r="B5707" s="63" t="s">
        <v>738</v>
      </c>
      <c r="E5707" s="9" t="s">
        <v>279</v>
      </c>
      <c r="F5707" s="9" t="s">
        <v>183</v>
      </c>
      <c r="G5707" s="9" t="s">
        <v>183</v>
      </c>
      <c r="H5707" s="9" t="s">
        <v>183</v>
      </c>
      <c r="I5707" s="9" t="s">
        <v>183</v>
      </c>
      <c r="J5707" s="9">
        <v>498.49999999999636</v>
      </c>
      <c r="K5707" s="9" t="s">
        <v>183</v>
      </c>
      <c r="L5707" s="69"/>
      <c r="M5707" s="67">
        <f t="shared" si="143"/>
        <v>498.49999999999636</v>
      </c>
      <c r="R5707" s="63"/>
      <c r="S5707" s="63"/>
      <c r="T5707" s="359"/>
      <c r="U5707" s="63"/>
      <c r="V5707" s="63"/>
    </row>
    <row r="5708" spans="1:22" ht="15">
      <c r="A5708" s="28" t="s">
        <v>906</v>
      </c>
      <c r="B5708" s="229" t="s">
        <v>1645</v>
      </c>
      <c r="C5708" s="3"/>
      <c r="D5708" s="3"/>
      <c r="E5708" s="9" t="s">
        <v>279</v>
      </c>
      <c r="F5708" s="9" t="s">
        <v>183</v>
      </c>
      <c r="G5708" s="9" t="s">
        <v>183</v>
      </c>
      <c r="H5708" s="9" t="s">
        <v>183</v>
      </c>
      <c r="I5708" s="9" t="s">
        <v>183</v>
      </c>
      <c r="J5708" s="9">
        <v>478.49999999999636</v>
      </c>
      <c r="K5708" s="9" t="s">
        <v>183</v>
      </c>
      <c r="L5708" s="69"/>
      <c r="M5708" s="67">
        <f t="shared" si="143"/>
        <v>478.49999999999636</v>
      </c>
      <c r="R5708" s="63"/>
      <c r="S5708" s="63"/>
      <c r="T5708" s="359"/>
      <c r="U5708" s="63"/>
      <c r="V5708" s="63"/>
    </row>
    <row r="5709" spans="1:22" ht="15">
      <c r="A5709" s="28" t="s">
        <v>907</v>
      </c>
      <c r="B5709" s="277" t="s">
        <v>2004</v>
      </c>
      <c r="C5709" s="3"/>
      <c r="D5709" s="3"/>
      <c r="E5709" s="9" t="s">
        <v>279</v>
      </c>
      <c r="F5709" s="9" t="s">
        <v>183</v>
      </c>
      <c r="G5709" s="9" t="s">
        <v>183</v>
      </c>
      <c r="H5709" s="9" t="s">
        <v>183</v>
      </c>
      <c r="I5709" s="9" t="s">
        <v>183</v>
      </c>
      <c r="J5709" s="9">
        <v>441.49999999999818</v>
      </c>
      <c r="K5709" s="9" t="s">
        <v>183</v>
      </c>
      <c r="L5709" s="69"/>
      <c r="M5709" s="67">
        <f t="shared" si="143"/>
        <v>441.49999999999818</v>
      </c>
      <c r="R5709" s="277"/>
      <c r="S5709" s="63"/>
      <c r="T5709" s="347"/>
      <c r="U5709" s="63"/>
      <c r="V5709" s="63"/>
    </row>
    <row r="5710" spans="1:22" ht="15">
      <c r="A5710" s="28" t="s">
        <v>908</v>
      </c>
      <c r="B5710" s="229" t="s">
        <v>1644</v>
      </c>
      <c r="C5710" s="3"/>
      <c r="D5710" s="3"/>
      <c r="E5710" s="9" t="s">
        <v>279</v>
      </c>
      <c r="F5710" s="9" t="s">
        <v>183</v>
      </c>
      <c r="G5710" s="9" t="s">
        <v>183</v>
      </c>
      <c r="H5710" s="9" t="s">
        <v>183</v>
      </c>
      <c r="I5710" s="9" t="s">
        <v>183</v>
      </c>
      <c r="J5710" s="9">
        <v>419.80000000000291</v>
      </c>
      <c r="K5710" s="9" t="s">
        <v>183</v>
      </c>
      <c r="L5710" s="69"/>
      <c r="M5710" s="67">
        <f t="shared" si="143"/>
        <v>419.80000000000291</v>
      </c>
    </row>
    <row r="5711" spans="1:22" ht="15">
      <c r="A5711" s="28" t="s">
        <v>909</v>
      </c>
      <c r="B5711" s="63" t="s">
        <v>179</v>
      </c>
      <c r="E5711" s="9">
        <v>378.6</v>
      </c>
      <c r="F5711" s="9" t="s">
        <v>183</v>
      </c>
      <c r="G5711" s="9" t="s">
        <v>183</v>
      </c>
      <c r="H5711" s="9" t="s">
        <v>183</v>
      </c>
      <c r="I5711" s="9" t="s">
        <v>183</v>
      </c>
      <c r="J5711" s="9" t="s">
        <v>279</v>
      </c>
      <c r="K5711" s="9" t="s">
        <v>183</v>
      </c>
      <c r="L5711" s="69"/>
      <c r="M5711" s="67">
        <f t="shared" si="143"/>
        <v>378.6</v>
      </c>
    </row>
    <row r="5712" spans="1:22" ht="15">
      <c r="A5712" s="28" t="s">
        <v>910</v>
      </c>
      <c r="B5712" s="229" t="s">
        <v>1643</v>
      </c>
      <c r="C5712" s="3"/>
      <c r="D5712" s="3"/>
      <c r="E5712" s="9" t="s">
        <v>279</v>
      </c>
      <c r="F5712" s="9" t="s">
        <v>183</v>
      </c>
      <c r="G5712" s="9" t="s">
        <v>183</v>
      </c>
      <c r="H5712" s="9" t="s">
        <v>183</v>
      </c>
      <c r="I5712" s="9" t="s">
        <v>183</v>
      </c>
      <c r="J5712" s="9">
        <v>342.64999999999782</v>
      </c>
      <c r="K5712" s="9" t="s">
        <v>183</v>
      </c>
      <c r="L5712" s="69"/>
      <c r="M5712" s="67">
        <f t="shared" si="143"/>
        <v>342.64999999999782</v>
      </c>
    </row>
    <row r="5713" spans="1:13" ht="15">
      <c r="A5713" s="28" t="s">
        <v>911</v>
      </c>
      <c r="B5713" s="277" t="s">
        <v>2003</v>
      </c>
      <c r="C5713" s="3"/>
      <c r="D5713" s="3"/>
      <c r="E5713" s="9" t="s">
        <v>279</v>
      </c>
      <c r="F5713" s="9" t="s">
        <v>183</v>
      </c>
      <c r="G5713" s="9" t="s">
        <v>183</v>
      </c>
      <c r="H5713" s="9" t="s">
        <v>183</v>
      </c>
      <c r="I5713" s="9" t="s">
        <v>183</v>
      </c>
      <c r="J5713" s="9">
        <v>275.90000000000327</v>
      </c>
      <c r="K5713" s="9" t="s">
        <v>183</v>
      </c>
      <c r="L5713" s="69"/>
      <c r="M5713" s="67">
        <f t="shared" si="143"/>
        <v>275.90000000000327</v>
      </c>
    </row>
    <row r="5714" spans="1:13" ht="15">
      <c r="A5714" s="28" t="s">
        <v>912</v>
      </c>
      <c r="B5714" s="63" t="s">
        <v>769</v>
      </c>
      <c r="E5714" s="9" t="s">
        <v>279</v>
      </c>
      <c r="F5714" s="9" t="s">
        <v>183</v>
      </c>
      <c r="G5714" s="9" t="s">
        <v>183</v>
      </c>
      <c r="H5714" s="9" t="s">
        <v>183</v>
      </c>
      <c r="I5714" s="9" t="s">
        <v>183</v>
      </c>
      <c r="J5714" s="9" t="s">
        <v>279</v>
      </c>
      <c r="K5714" s="9" t="s">
        <v>183</v>
      </c>
      <c r="L5714" s="69"/>
      <c r="M5714" s="67">
        <f t="shared" si="143"/>
        <v>0</v>
      </c>
    </row>
    <row r="5715" spans="1:13" ht="15">
      <c r="A5715" s="28" t="s">
        <v>913</v>
      </c>
      <c r="B5715" s="63" t="s">
        <v>164</v>
      </c>
      <c r="E5715" s="9" t="s">
        <v>279</v>
      </c>
      <c r="F5715" s="9" t="s">
        <v>183</v>
      </c>
      <c r="G5715" s="9" t="s">
        <v>183</v>
      </c>
      <c r="H5715" s="9" t="s">
        <v>183</v>
      </c>
      <c r="I5715" s="9" t="s">
        <v>183</v>
      </c>
      <c r="J5715" s="9" t="s">
        <v>279</v>
      </c>
      <c r="K5715" s="9" t="s">
        <v>183</v>
      </c>
      <c r="L5715" s="69"/>
      <c r="M5715" s="67">
        <f t="shared" si="143"/>
        <v>0</v>
      </c>
    </row>
    <row r="5716" spans="1:13" ht="15">
      <c r="A5716" s="28" t="s">
        <v>914</v>
      </c>
      <c r="B5716" s="28" t="s">
        <v>744</v>
      </c>
      <c r="E5716" s="9" t="s">
        <v>279</v>
      </c>
      <c r="F5716" s="9" t="s">
        <v>183</v>
      </c>
      <c r="G5716" s="9" t="s">
        <v>183</v>
      </c>
      <c r="H5716" s="9" t="s">
        <v>183</v>
      </c>
      <c r="I5716" s="9" t="s">
        <v>183</v>
      </c>
      <c r="J5716" s="9" t="s">
        <v>279</v>
      </c>
      <c r="K5716" s="9" t="s">
        <v>183</v>
      </c>
      <c r="L5716" s="69"/>
      <c r="M5716" s="67">
        <f t="shared" si="143"/>
        <v>0</v>
      </c>
    </row>
    <row r="5717" spans="1:13" ht="15">
      <c r="A5717" s="28" t="s">
        <v>915</v>
      </c>
      <c r="B5717" s="63" t="s">
        <v>774</v>
      </c>
      <c r="E5717" s="9" t="s">
        <v>279</v>
      </c>
      <c r="F5717" s="9" t="s">
        <v>183</v>
      </c>
      <c r="G5717" s="9" t="s">
        <v>183</v>
      </c>
      <c r="H5717" s="9" t="s">
        <v>183</v>
      </c>
      <c r="I5717" s="9" t="s">
        <v>183</v>
      </c>
      <c r="J5717" s="9" t="s">
        <v>279</v>
      </c>
      <c r="K5717" s="9" t="s">
        <v>183</v>
      </c>
      <c r="L5717" s="69"/>
      <c r="M5717" s="67">
        <f t="shared" si="143"/>
        <v>0</v>
      </c>
    </row>
    <row r="5718" spans="1:13" ht="15">
      <c r="A5718" s="28" t="s">
        <v>916</v>
      </c>
      <c r="B5718" s="225" t="s">
        <v>1641</v>
      </c>
      <c r="C5718" s="3"/>
      <c r="D5718" s="3"/>
      <c r="E5718" s="9" t="s">
        <v>279</v>
      </c>
      <c r="F5718" s="9" t="s">
        <v>183</v>
      </c>
      <c r="G5718" s="9" t="s">
        <v>183</v>
      </c>
      <c r="H5718" s="9" t="s">
        <v>183</v>
      </c>
      <c r="I5718" s="9" t="s">
        <v>183</v>
      </c>
      <c r="J5718" s="9" t="s">
        <v>279</v>
      </c>
      <c r="K5718" s="9" t="s">
        <v>183</v>
      </c>
      <c r="L5718" s="69"/>
      <c r="M5718" s="67">
        <f t="shared" si="143"/>
        <v>0</v>
      </c>
    </row>
    <row r="5719" spans="1:13" ht="15">
      <c r="A5719" s="28" t="s">
        <v>917</v>
      </c>
      <c r="B5719" s="63" t="s">
        <v>784</v>
      </c>
      <c r="E5719" s="9" t="s">
        <v>279</v>
      </c>
      <c r="F5719" s="9" t="s">
        <v>183</v>
      </c>
      <c r="G5719" s="9" t="s">
        <v>183</v>
      </c>
      <c r="H5719" s="9" t="s">
        <v>183</v>
      </c>
      <c r="I5719" s="9" t="s">
        <v>183</v>
      </c>
      <c r="J5719" s="9" t="s">
        <v>279</v>
      </c>
      <c r="K5719" s="9" t="s">
        <v>183</v>
      </c>
      <c r="L5719" s="69"/>
      <c r="M5719" s="67">
        <f t="shared" si="143"/>
        <v>0</v>
      </c>
    </row>
    <row r="5720" spans="1:13" ht="15">
      <c r="A5720" s="28" t="s">
        <v>918</v>
      </c>
      <c r="B5720" s="229" t="s">
        <v>1651</v>
      </c>
      <c r="C5720" s="3"/>
      <c r="D5720" s="3"/>
      <c r="E5720" s="9" t="s">
        <v>279</v>
      </c>
      <c r="F5720" s="9" t="s">
        <v>183</v>
      </c>
      <c r="G5720" s="9" t="s">
        <v>183</v>
      </c>
      <c r="H5720" s="9" t="s">
        <v>183</v>
      </c>
      <c r="I5720" s="9" t="s">
        <v>183</v>
      </c>
      <c r="J5720" s="9" t="s">
        <v>279</v>
      </c>
      <c r="K5720" s="9" t="s">
        <v>183</v>
      </c>
      <c r="L5720" s="69"/>
      <c r="M5720" s="67">
        <f t="shared" si="143"/>
        <v>0</v>
      </c>
    </row>
    <row r="5721" spans="1:13" ht="15">
      <c r="A5721" s="28" t="s">
        <v>919</v>
      </c>
      <c r="B5721" s="229" t="s">
        <v>1650</v>
      </c>
      <c r="C5721" s="3"/>
      <c r="D5721" s="3"/>
      <c r="E5721" s="9" t="s">
        <v>279</v>
      </c>
      <c r="F5721" s="9" t="s">
        <v>183</v>
      </c>
      <c r="G5721" s="9" t="s">
        <v>183</v>
      </c>
      <c r="H5721" s="9" t="s">
        <v>183</v>
      </c>
      <c r="I5721" s="9" t="s">
        <v>183</v>
      </c>
      <c r="J5721" s="9" t="s">
        <v>279</v>
      </c>
      <c r="K5721" s="9" t="s">
        <v>183</v>
      </c>
      <c r="L5721" s="69"/>
      <c r="M5721" s="67">
        <f t="shared" si="143"/>
        <v>0</v>
      </c>
    </row>
    <row r="5722" spans="1:13" ht="15">
      <c r="A5722" s="28" t="s">
        <v>920</v>
      </c>
      <c r="B5722" s="229" t="s">
        <v>1648</v>
      </c>
      <c r="C5722" s="3"/>
      <c r="D5722" s="3"/>
      <c r="E5722" s="9" t="s">
        <v>279</v>
      </c>
      <c r="F5722" s="9" t="s">
        <v>183</v>
      </c>
      <c r="G5722" s="9" t="s">
        <v>183</v>
      </c>
      <c r="H5722" s="9" t="s">
        <v>183</v>
      </c>
      <c r="I5722" s="9" t="s">
        <v>183</v>
      </c>
      <c r="J5722" s="9" t="s">
        <v>279</v>
      </c>
      <c r="K5722" s="9" t="s">
        <v>183</v>
      </c>
      <c r="L5722" s="69"/>
      <c r="M5722" s="67">
        <f t="shared" si="143"/>
        <v>0</v>
      </c>
    </row>
    <row r="5723" spans="1:13" ht="15">
      <c r="A5723" s="28" t="s">
        <v>921</v>
      </c>
      <c r="B5723" s="63" t="s">
        <v>158</v>
      </c>
      <c r="E5723" s="9" t="s">
        <v>279</v>
      </c>
      <c r="F5723" s="9" t="s">
        <v>183</v>
      </c>
      <c r="G5723" s="9" t="s">
        <v>183</v>
      </c>
      <c r="H5723" s="9" t="s">
        <v>183</v>
      </c>
      <c r="I5723" s="9" t="s">
        <v>183</v>
      </c>
      <c r="J5723" s="9" t="s">
        <v>279</v>
      </c>
      <c r="K5723" s="9" t="s">
        <v>183</v>
      </c>
      <c r="L5723" s="69"/>
      <c r="M5723" s="67">
        <f t="shared" si="143"/>
        <v>0</v>
      </c>
    </row>
    <row r="5724" spans="1:13" ht="15">
      <c r="A5724" s="28" t="s">
        <v>922</v>
      </c>
      <c r="B5724" s="229" t="s">
        <v>1676</v>
      </c>
      <c r="C5724" s="3"/>
      <c r="D5724" s="3"/>
      <c r="E5724" s="9" t="s">
        <v>279</v>
      </c>
      <c r="F5724" s="9" t="s">
        <v>183</v>
      </c>
      <c r="G5724" s="9" t="s">
        <v>183</v>
      </c>
      <c r="H5724" s="9" t="s">
        <v>183</v>
      </c>
      <c r="I5724" s="9" t="s">
        <v>183</v>
      </c>
      <c r="J5724" s="9" t="s">
        <v>279</v>
      </c>
      <c r="K5724" s="9" t="s">
        <v>183</v>
      </c>
      <c r="L5724" s="69"/>
      <c r="M5724" s="67">
        <f t="shared" si="143"/>
        <v>0</v>
      </c>
    </row>
    <row r="5725" spans="1:13" ht="15">
      <c r="A5725" s="28" t="s">
        <v>923</v>
      </c>
      <c r="B5725" s="229" t="s">
        <v>1658</v>
      </c>
      <c r="C5725" s="3"/>
      <c r="D5725" s="3"/>
      <c r="E5725" s="9" t="s">
        <v>279</v>
      </c>
      <c r="F5725" s="9" t="s">
        <v>183</v>
      </c>
      <c r="G5725" s="9" t="s">
        <v>183</v>
      </c>
      <c r="H5725" s="9" t="s">
        <v>183</v>
      </c>
      <c r="I5725" s="9" t="s">
        <v>183</v>
      </c>
      <c r="J5725" s="9" t="s">
        <v>279</v>
      </c>
      <c r="K5725" s="9" t="s">
        <v>183</v>
      </c>
      <c r="L5725" s="69"/>
      <c r="M5725" s="67">
        <f t="shared" si="143"/>
        <v>0</v>
      </c>
    </row>
    <row r="5726" spans="1:13" ht="15">
      <c r="A5726" s="28" t="s">
        <v>924</v>
      </c>
      <c r="B5726" s="277" t="s">
        <v>2157</v>
      </c>
      <c r="C5726" s="3"/>
      <c r="D5726" s="3"/>
      <c r="E5726" s="9"/>
      <c r="F5726" s="9"/>
      <c r="G5726" s="9"/>
      <c r="H5726" s="9"/>
      <c r="I5726" s="9"/>
      <c r="J5726" s="9"/>
      <c r="K5726" s="9"/>
      <c r="L5726" s="69"/>
      <c r="M5726" s="67"/>
    </row>
    <row r="5727" spans="1:13" ht="15">
      <c r="A5727" s="28" t="s">
        <v>925</v>
      </c>
      <c r="B5727" s="277" t="s">
        <v>2027</v>
      </c>
      <c r="C5727" s="3"/>
      <c r="D5727" s="3"/>
      <c r="E5727" s="9"/>
      <c r="F5727" s="9"/>
      <c r="G5727" s="9"/>
      <c r="H5727" s="9"/>
      <c r="I5727" s="9"/>
      <c r="J5727" s="9"/>
      <c r="K5727" s="9"/>
      <c r="L5727" s="69"/>
      <c r="M5727" s="67"/>
    </row>
    <row r="5728" spans="1:13" ht="15">
      <c r="A5728" s="28" t="s">
        <v>926</v>
      </c>
      <c r="B5728" s="277" t="s">
        <v>2023</v>
      </c>
      <c r="C5728" s="3"/>
      <c r="D5728" s="3"/>
      <c r="E5728" s="9"/>
      <c r="F5728" s="9"/>
      <c r="G5728" s="9"/>
      <c r="H5728" s="9"/>
      <c r="I5728" s="9"/>
      <c r="J5728" s="9"/>
      <c r="K5728" s="9"/>
      <c r="L5728" s="69"/>
      <c r="M5728" s="67"/>
    </row>
    <row r="5729" spans="1:13" ht="15">
      <c r="A5729" s="28" t="s">
        <v>927</v>
      </c>
      <c r="B5729" s="277" t="s">
        <v>4536</v>
      </c>
      <c r="C5729" s="3"/>
      <c r="D5729" s="3"/>
      <c r="E5729" s="9"/>
      <c r="F5729" s="9"/>
      <c r="G5729" s="9"/>
      <c r="H5729" s="9"/>
      <c r="I5729" s="9"/>
      <c r="J5729" s="9"/>
      <c r="K5729" s="9"/>
      <c r="L5729" s="69"/>
      <c r="M5729" s="67"/>
    </row>
    <row r="5730" spans="1:13" ht="15">
      <c r="A5730" s="28" t="s">
        <v>928</v>
      </c>
      <c r="B5730" s="277" t="s">
        <v>2029</v>
      </c>
      <c r="C5730" s="3"/>
      <c r="D5730" s="3"/>
      <c r="E5730" s="9"/>
      <c r="F5730" s="9"/>
      <c r="G5730" s="9"/>
      <c r="H5730" s="9"/>
      <c r="I5730" s="9"/>
      <c r="J5730" s="9"/>
      <c r="K5730" s="9"/>
      <c r="L5730" s="69"/>
      <c r="M5730" s="67"/>
    </row>
    <row r="5731" spans="1:13" ht="15">
      <c r="A5731" s="28" t="s">
        <v>929</v>
      </c>
      <c r="B5731" s="277" t="s">
        <v>2025</v>
      </c>
      <c r="C5731" s="3"/>
      <c r="D5731" s="3"/>
      <c r="E5731" s="9"/>
      <c r="F5731" s="9"/>
      <c r="G5731" s="9"/>
      <c r="H5731" s="9"/>
      <c r="I5731" s="9"/>
      <c r="J5731" s="9"/>
      <c r="K5731" s="9"/>
      <c r="L5731" s="69"/>
      <c r="M5731" s="67"/>
    </row>
    <row r="5732" spans="1:13" ht="15">
      <c r="A5732" s="28" t="s">
        <v>930</v>
      </c>
      <c r="B5732" s="277" t="s">
        <v>2028</v>
      </c>
      <c r="C5732" s="3"/>
      <c r="D5732" s="3"/>
      <c r="E5732" s="9"/>
      <c r="F5732" s="9"/>
      <c r="G5732" s="9"/>
      <c r="H5732" s="9"/>
      <c r="I5732" s="9"/>
      <c r="J5732" s="9"/>
      <c r="K5732" s="9"/>
      <c r="L5732" s="69"/>
      <c r="M5732" s="67"/>
    </row>
    <row r="5733" spans="1:13" ht="15">
      <c r="A5733" s="28" t="s">
        <v>931</v>
      </c>
      <c r="B5733" s="277" t="s">
        <v>2030</v>
      </c>
      <c r="C5733" s="3"/>
      <c r="D5733" s="3"/>
      <c r="E5733" s="9"/>
      <c r="F5733" s="9"/>
      <c r="G5733" s="9"/>
      <c r="H5733" s="9"/>
      <c r="I5733" s="9"/>
      <c r="J5733" s="9"/>
      <c r="K5733" s="9"/>
      <c r="L5733" s="69"/>
      <c r="M5733" s="67"/>
    </row>
    <row r="5734" spans="1:13" ht="15">
      <c r="A5734" s="28" t="s">
        <v>932</v>
      </c>
      <c r="B5734" s="277" t="s">
        <v>2050</v>
      </c>
      <c r="C5734" s="3"/>
      <c r="D5734" s="3"/>
      <c r="E5734" s="9"/>
      <c r="F5734" s="9"/>
      <c r="G5734" s="9"/>
      <c r="H5734" s="9"/>
      <c r="I5734" s="9"/>
      <c r="J5734" s="9"/>
      <c r="K5734" s="9"/>
      <c r="L5734" s="69"/>
      <c r="M5734" s="67"/>
    </row>
    <row r="5735" spans="1:13" ht="15">
      <c r="A5735" s="28" t="s">
        <v>933</v>
      </c>
      <c r="B5735" s="277" t="s">
        <v>2024</v>
      </c>
      <c r="C5735" s="3"/>
      <c r="D5735" s="3"/>
      <c r="E5735" s="9"/>
      <c r="F5735" s="9"/>
      <c r="G5735" s="9"/>
      <c r="H5735" s="9"/>
      <c r="I5735" s="9"/>
      <c r="J5735" s="9"/>
      <c r="K5735" s="9"/>
      <c r="L5735" s="69"/>
      <c r="M5735" s="67"/>
    </row>
    <row r="5736" spans="1:13" ht="15">
      <c r="A5736" s="28" t="s">
        <v>934</v>
      </c>
      <c r="B5736" s="277" t="s">
        <v>2053</v>
      </c>
      <c r="C5736" s="3"/>
      <c r="D5736" s="3"/>
      <c r="E5736" s="9"/>
      <c r="F5736" s="9"/>
      <c r="G5736" s="9"/>
      <c r="H5736" s="9"/>
      <c r="I5736" s="9"/>
      <c r="J5736" s="9"/>
      <c r="K5736" s="9"/>
      <c r="L5736" s="69"/>
      <c r="M5736" s="67"/>
    </row>
    <row r="5737" spans="1:13" ht="15">
      <c r="A5737" s="28" t="s">
        <v>935</v>
      </c>
      <c r="B5737" s="277" t="s">
        <v>2052</v>
      </c>
      <c r="C5737" s="3"/>
      <c r="D5737" s="3"/>
      <c r="E5737" s="9"/>
      <c r="F5737" s="9"/>
      <c r="G5737" s="9"/>
      <c r="H5737" s="9"/>
      <c r="I5737" s="9"/>
      <c r="J5737" s="9"/>
      <c r="K5737" s="9"/>
      <c r="L5737" s="69"/>
      <c r="M5737" s="67"/>
    </row>
    <row r="5738" spans="1:13" ht="15">
      <c r="A5738" s="28" t="s">
        <v>2501</v>
      </c>
      <c r="B5738" s="277" t="s">
        <v>2026</v>
      </c>
      <c r="C5738" s="3"/>
      <c r="D5738" s="3"/>
      <c r="E5738" s="9"/>
      <c r="F5738" s="9"/>
      <c r="G5738" s="9"/>
      <c r="H5738" s="9"/>
      <c r="I5738" s="9"/>
      <c r="J5738" s="9"/>
      <c r="K5738" s="9"/>
      <c r="L5738" s="69"/>
      <c r="M5738" s="67"/>
    </row>
    <row r="5739" spans="1:13" ht="15">
      <c r="A5739" s="28" t="s">
        <v>3315</v>
      </c>
      <c r="B5739" s="63" t="s">
        <v>3377</v>
      </c>
      <c r="C5739" s="3"/>
      <c r="D5739" s="3"/>
      <c r="E5739" s="9"/>
      <c r="F5739" s="9"/>
      <c r="G5739" s="9"/>
      <c r="H5739" s="9"/>
      <c r="I5739" s="9"/>
      <c r="J5739" s="9"/>
      <c r="K5739" s="9"/>
      <c r="L5739" s="69"/>
      <c r="M5739" s="67"/>
    </row>
    <row r="5740" spans="1:13" ht="15">
      <c r="A5740" s="28" t="s">
        <v>3316</v>
      </c>
      <c r="B5740" s="63" t="s">
        <v>3371</v>
      </c>
      <c r="C5740" s="3"/>
      <c r="D5740" s="3"/>
      <c r="E5740" s="9"/>
      <c r="F5740" s="9"/>
      <c r="G5740" s="9"/>
      <c r="H5740" s="9"/>
      <c r="I5740" s="9"/>
      <c r="J5740" s="9"/>
      <c r="K5740" s="9"/>
      <c r="L5740" s="69"/>
      <c r="M5740" s="67"/>
    </row>
    <row r="5741" spans="1:13" ht="15">
      <c r="A5741" s="28" t="s">
        <v>3317</v>
      </c>
      <c r="B5741" s="63" t="s">
        <v>3370</v>
      </c>
      <c r="C5741" s="3"/>
      <c r="D5741" s="3"/>
      <c r="E5741" s="9"/>
      <c r="F5741" s="9"/>
      <c r="G5741" s="9"/>
      <c r="H5741" s="9"/>
      <c r="I5741" s="9"/>
      <c r="J5741" s="9"/>
      <c r="K5741" s="9"/>
      <c r="L5741" s="69"/>
      <c r="M5741" s="67"/>
    </row>
    <row r="5742" spans="1:13" ht="15">
      <c r="A5742" s="28" t="s">
        <v>3318</v>
      </c>
      <c r="B5742" s="63" t="s">
        <v>3386</v>
      </c>
      <c r="C5742" s="3"/>
      <c r="D5742" s="3"/>
      <c r="E5742" s="9"/>
      <c r="F5742" s="9"/>
      <c r="G5742" s="9"/>
      <c r="H5742" s="9"/>
      <c r="I5742" s="9"/>
      <c r="J5742" s="9"/>
      <c r="K5742" s="9"/>
      <c r="L5742" s="69"/>
      <c r="M5742" s="67"/>
    </row>
    <row r="5743" spans="1:13" ht="15">
      <c r="A5743" s="28" t="s">
        <v>3319</v>
      </c>
      <c r="B5743" s="63" t="s">
        <v>3385</v>
      </c>
      <c r="C5743" s="3"/>
      <c r="D5743" s="3"/>
      <c r="E5743" s="9"/>
      <c r="F5743" s="9"/>
      <c r="G5743" s="9"/>
      <c r="H5743" s="9"/>
      <c r="I5743" s="9"/>
      <c r="J5743" s="9"/>
      <c r="K5743" s="9"/>
      <c r="L5743" s="69"/>
      <c r="M5743" s="67"/>
    </row>
    <row r="5744" spans="1:13" ht="15">
      <c r="A5744" s="28" t="s">
        <v>3320</v>
      </c>
      <c r="B5744" s="63" t="s">
        <v>3373</v>
      </c>
      <c r="C5744" s="3"/>
      <c r="D5744" s="3"/>
      <c r="E5744" s="9"/>
      <c r="F5744" s="9"/>
      <c r="G5744" s="9"/>
      <c r="H5744" s="9"/>
      <c r="I5744" s="9"/>
      <c r="J5744" s="9"/>
      <c r="K5744" s="9"/>
      <c r="L5744" s="69"/>
      <c r="M5744" s="67"/>
    </row>
    <row r="5745" spans="1:13" ht="15">
      <c r="A5745" s="28" t="s">
        <v>3321</v>
      </c>
      <c r="B5745" s="63" t="s">
        <v>3367</v>
      </c>
      <c r="C5745" s="3"/>
      <c r="D5745" s="3"/>
      <c r="E5745" s="9"/>
      <c r="F5745" s="9"/>
      <c r="G5745" s="9"/>
      <c r="H5745" s="9"/>
      <c r="I5745" s="9"/>
      <c r="J5745" s="9"/>
      <c r="K5745" s="9"/>
      <c r="L5745" s="69"/>
      <c r="M5745" s="67"/>
    </row>
    <row r="5746" spans="1:13" ht="15">
      <c r="A5746" s="28" t="s">
        <v>3322</v>
      </c>
      <c r="B5746" s="63" t="s">
        <v>3398</v>
      </c>
      <c r="C5746" s="3"/>
      <c r="D5746" s="3"/>
      <c r="E5746" s="9"/>
      <c r="F5746" s="9"/>
      <c r="G5746" s="9"/>
      <c r="H5746" s="9"/>
      <c r="I5746" s="9"/>
      <c r="J5746" s="9"/>
      <c r="K5746" s="9"/>
      <c r="L5746" s="69"/>
      <c r="M5746" s="67"/>
    </row>
    <row r="5747" spans="1:13" ht="15">
      <c r="A5747" s="28" t="s">
        <v>3323</v>
      </c>
      <c r="B5747" s="277" t="s">
        <v>3366</v>
      </c>
      <c r="C5747" s="3"/>
      <c r="D5747" s="3"/>
      <c r="E5747" s="9"/>
      <c r="F5747" s="9"/>
      <c r="G5747" s="9"/>
      <c r="H5747" s="9"/>
      <c r="I5747" s="9"/>
      <c r="J5747" s="9"/>
      <c r="K5747" s="9"/>
      <c r="L5747" s="69"/>
      <c r="M5747" s="67"/>
    </row>
    <row r="5748" spans="1:13" ht="15">
      <c r="A5748" s="28" t="s">
        <v>3324</v>
      </c>
      <c r="B5748" s="63" t="s">
        <v>3382</v>
      </c>
      <c r="C5748" s="3"/>
      <c r="D5748" s="3"/>
      <c r="E5748" s="9"/>
      <c r="F5748" s="9"/>
      <c r="G5748" s="9"/>
      <c r="H5748" s="9"/>
      <c r="I5748" s="9"/>
      <c r="J5748" s="9"/>
      <c r="K5748" s="9"/>
      <c r="L5748" s="69"/>
      <c r="M5748" s="67"/>
    </row>
    <row r="5749" spans="1:13" ht="15">
      <c r="A5749" s="28" t="s">
        <v>3325</v>
      </c>
      <c r="B5749" s="63" t="s">
        <v>3379</v>
      </c>
      <c r="C5749" s="3"/>
      <c r="D5749" s="3"/>
      <c r="E5749" s="9"/>
      <c r="F5749" s="9"/>
      <c r="G5749" s="9"/>
      <c r="H5749" s="9"/>
      <c r="I5749" s="9"/>
      <c r="J5749" s="9"/>
      <c r="K5749" s="9"/>
      <c r="L5749" s="69"/>
      <c r="M5749" s="67"/>
    </row>
    <row r="5750" spans="1:13" ht="15">
      <c r="A5750" s="28" t="s">
        <v>3326</v>
      </c>
      <c r="B5750" s="63" t="s">
        <v>3394</v>
      </c>
      <c r="C5750" s="3"/>
      <c r="D5750" s="3"/>
      <c r="E5750" s="9"/>
      <c r="F5750" s="9"/>
      <c r="G5750" s="9"/>
      <c r="H5750" s="9"/>
      <c r="I5750" s="9"/>
      <c r="J5750" s="9"/>
      <c r="K5750" s="9"/>
      <c r="L5750" s="69"/>
      <c r="M5750" s="67"/>
    </row>
    <row r="5751" spans="1:13" ht="15">
      <c r="A5751" s="28" t="s">
        <v>3327</v>
      </c>
      <c r="B5751" s="63" t="s">
        <v>180</v>
      </c>
      <c r="C5751" s="3"/>
      <c r="D5751" s="3"/>
      <c r="E5751" s="9"/>
      <c r="F5751" s="9"/>
      <c r="G5751" s="9"/>
      <c r="H5751" s="9"/>
      <c r="I5751" s="9"/>
      <c r="J5751" s="9"/>
      <c r="K5751" s="9"/>
      <c r="L5751" s="69"/>
      <c r="M5751" s="67"/>
    </row>
    <row r="5752" spans="1:13" ht="15">
      <c r="A5752" s="28" t="s">
        <v>3328</v>
      </c>
      <c r="B5752" s="63" t="s">
        <v>3395</v>
      </c>
      <c r="C5752" s="3"/>
      <c r="D5752" s="3"/>
      <c r="E5752" s="9"/>
      <c r="F5752" s="9"/>
      <c r="G5752" s="9"/>
      <c r="H5752" s="9"/>
      <c r="I5752" s="9"/>
      <c r="J5752" s="9"/>
      <c r="K5752" s="9"/>
      <c r="L5752" s="69"/>
      <c r="M5752" s="67"/>
    </row>
    <row r="5753" spans="1:13" ht="15">
      <c r="A5753" s="28" t="s">
        <v>3329</v>
      </c>
      <c r="B5753" s="63" t="s">
        <v>3374</v>
      </c>
      <c r="C5753" s="3"/>
      <c r="D5753" s="3"/>
      <c r="E5753" s="9"/>
      <c r="F5753" s="9"/>
      <c r="G5753" s="9"/>
      <c r="H5753" s="9"/>
      <c r="I5753" s="9"/>
      <c r="J5753" s="9"/>
      <c r="K5753" s="9"/>
      <c r="L5753" s="69"/>
      <c r="M5753" s="67"/>
    </row>
    <row r="5754" spans="1:13" ht="15">
      <c r="A5754" s="28" t="s">
        <v>3330</v>
      </c>
      <c r="B5754" s="63" t="s">
        <v>3368</v>
      </c>
      <c r="C5754" s="3"/>
      <c r="D5754" s="3"/>
      <c r="E5754" s="9"/>
      <c r="F5754" s="9"/>
      <c r="G5754" s="9"/>
      <c r="H5754" s="9"/>
      <c r="I5754" s="9"/>
      <c r="J5754" s="9"/>
      <c r="K5754" s="9"/>
      <c r="L5754" s="69"/>
      <c r="M5754" s="67"/>
    </row>
    <row r="5755" spans="1:13" ht="15">
      <c r="A5755" s="28" t="s">
        <v>3331</v>
      </c>
      <c r="B5755" s="63" t="s">
        <v>3375</v>
      </c>
      <c r="C5755" s="3"/>
      <c r="D5755" s="3"/>
      <c r="E5755" s="9"/>
      <c r="F5755" s="9"/>
      <c r="G5755" s="9"/>
      <c r="H5755" s="9"/>
      <c r="I5755" s="9"/>
      <c r="J5755" s="9"/>
      <c r="K5755" s="9"/>
      <c r="L5755" s="69"/>
      <c r="M5755" s="67"/>
    </row>
    <row r="5756" spans="1:13" ht="15">
      <c r="A5756" s="28" t="s">
        <v>3332</v>
      </c>
      <c r="B5756" s="63" t="s">
        <v>3372</v>
      </c>
      <c r="C5756" s="3"/>
      <c r="D5756" s="3"/>
      <c r="E5756" s="9"/>
      <c r="F5756" s="9"/>
      <c r="G5756" s="9"/>
      <c r="H5756" s="9"/>
      <c r="I5756" s="9"/>
      <c r="J5756" s="9"/>
      <c r="K5756" s="9"/>
      <c r="L5756" s="69"/>
      <c r="M5756" s="67"/>
    </row>
    <row r="5757" spans="1:13" ht="15">
      <c r="A5757" s="28" t="s">
        <v>3333</v>
      </c>
      <c r="B5757" s="63" t="s">
        <v>3383</v>
      </c>
      <c r="C5757" s="3"/>
      <c r="D5757" s="3"/>
      <c r="E5757" s="9"/>
      <c r="F5757" s="9"/>
      <c r="G5757" s="9"/>
      <c r="H5757" s="9"/>
      <c r="I5757" s="9"/>
      <c r="J5757" s="9"/>
      <c r="K5757" s="9"/>
      <c r="L5757" s="69"/>
      <c r="M5757" s="67"/>
    </row>
    <row r="5758" spans="1:13" ht="15">
      <c r="A5758" s="28" t="s">
        <v>3334</v>
      </c>
      <c r="B5758" s="63" t="s">
        <v>3378</v>
      </c>
      <c r="C5758" s="3"/>
      <c r="D5758" s="3"/>
      <c r="E5758" s="9"/>
      <c r="F5758" s="9"/>
      <c r="G5758" s="9"/>
      <c r="H5758" s="9"/>
      <c r="I5758" s="9"/>
      <c r="J5758" s="9"/>
      <c r="K5758" s="9"/>
      <c r="L5758" s="69"/>
      <c r="M5758" s="67"/>
    </row>
    <row r="5759" spans="1:13" ht="15">
      <c r="A5759" s="28" t="s">
        <v>3335</v>
      </c>
      <c r="B5759" s="277" t="s">
        <v>3365</v>
      </c>
      <c r="C5759" s="3"/>
      <c r="D5759" s="3"/>
      <c r="E5759" s="9"/>
      <c r="F5759" s="9"/>
      <c r="G5759" s="9"/>
      <c r="H5759" s="9"/>
      <c r="I5759" s="9"/>
      <c r="J5759" s="9"/>
      <c r="K5759" s="9"/>
      <c r="L5759" s="69"/>
      <c r="M5759" s="67"/>
    </row>
    <row r="5760" spans="1:13" ht="15">
      <c r="A5760" s="28" t="s">
        <v>3336</v>
      </c>
      <c r="B5760" s="63" t="s">
        <v>3380</v>
      </c>
      <c r="C5760" s="3"/>
      <c r="D5760" s="3"/>
      <c r="E5760" s="9"/>
      <c r="F5760" s="9"/>
      <c r="G5760" s="9"/>
      <c r="H5760" s="9"/>
      <c r="I5760" s="9"/>
      <c r="J5760" s="9"/>
      <c r="K5760" s="9"/>
      <c r="L5760" s="69"/>
      <c r="M5760" s="67"/>
    </row>
    <row r="5761" spans="1:21" ht="15">
      <c r="A5761" s="28" t="s">
        <v>3337</v>
      </c>
      <c r="B5761" s="63" t="s">
        <v>3399</v>
      </c>
      <c r="C5761" s="3"/>
      <c r="D5761" s="3"/>
      <c r="E5761" s="9"/>
      <c r="F5761" s="9"/>
      <c r="G5761" s="9"/>
      <c r="H5761" s="9"/>
      <c r="I5761" s="9"/>
      <c r="J5761" s="9"/>
      <c r="K5761" s="9"/>
      <c r="L5761" s="69"/>
      <c r="M5761" s="67"/>
    </row>
    <row r="5762" spans="1:21" ht="15">
      <c r="A5762" s="28" t="s">
        <v>3338</v>
      </c>
      <c r="B5762" s="63" t="s">
        <v>3369</v>
      </c>
      <c r="C5762" s="3"/>
      <c r="D5762" s="3"/>
      <c r="E5762" s="9"/>
      <c r="F5762" s="9"/>
      <c r="G5762" s="9"/>
      <c r="H5762" s="9"/>
      <c r="I5762" s="9"/>
      <c r="J5762" s="9"/>
      <c r="K5762" s="9"/>
      <c r="L5762" s="69"/>
      <c r="M5762" s="67"/>
    </row>
    <row r="5763" spans="1:21" ht="15">
      <c r="A5763" s="28" t="s">
        <v>4129</v>
      </c>
      <c r="B5763" s="63" t="s">
        <v>3376</v>
      </c>
      <c r="C5763" s="3"/>
      <c r="D5763" s="3"/>
      <c r="E5763" s="9"/>
      <c r="F5763" s="9"/>
      <c r="G5763" s="9"/>
      <c r="H5763" s="9"/>
      <c r="I5763" s="9"/>
      <c r="J5763" s="9"/>
      <c r="K5763" s="9"/>
      <c r="L5763" s="69"/>
      <c r="M5763" s="67"/>
    </row>
    <row r="5764" spans="1:21" ht="15">
      <c r="A5764" s="28" t="s">
        <v>4130</v>
      </c>
      <c r="B5764" s="63" t="s">
        <v>3397</v>
      </c>
      <c r="C5764" s="3"/>
      <c r="D5764" s="3"/>
      <c r="E5764" s="9"/>
      <c r="F5764" s="9"/>
      <c r="G5764" s="9"/>
      <c r="H5764" s="9"/>
      <c r="I5764" s="9"/>
      <c r="J5764" s="9"/>
      <c r="K5764" s="9"/>
      <c r="L5764" s="69"/>
      <c r="M5764" s="67"/>
    </row>
    <row r="5765" spans="1:21" ht="15">
      <c r="A5765" s="28" t="s">
        <v>4131</v>
      </c>
      <c r="B5765" s="63" t="s">
        <v>3381</v>
      </c>
      <c r="C5765" s="3"/>
      <c r="D5765" s="3"/>
      <c r="E5765" s="9"/>
      <c r="F5765" s="9"/>
      <c r="G5765" s="9"/>
      <c r="H5765" s="9"/>
      <c r="I5765" s="9"/>
      <c r="J5765" s="9"/>
      <c r="K5765" s="9"/>
      <c r="L5765" s="69"/>
      <c r="M5765" s="67"/>
    </row>
    <row r="5766" spans="1:21">
      <c r="L5766" s="69"/>
      <c r="M5766"/>
    </row>
    <row r="5767" spans="1:21">
      <c r="L5767" s="69"/>
      <c r="M5767"/>
    </row>
    <row r="5768" spans="1:21">
      <c r="L5768" s="69"/>
      <c r="M5768"/>
    </row>
    <row r="5769" spans="1:21" ht="25.5">
      <c r="A5769" s="23" t="s">
        <v>2498</v>
      </c>
      <c r="L5769" s="69"/>
      <c r="M5769"/>
    </row>
    <row r="5770" spans="1:21">
      <c r="L5770" s="69"/>
    </row>
    <row r="5771" spans="1:21" ht="15">
      <c r="A5771" s="39"/>
      <c r="B5771" s="39"/>
      <c r="C5771" s="39"/>
      <c r="D5771" s="39"/>
      <c r="E5771" s="61">
        <v>2016</v>
      </c>
      <c r="F5771" s="61">
        <v>2017</v>
      </c>
      <c r="G5771" s="61">
        <v>2018</v>
      </c>
      <c r="H5771" s="61">
        <v>2019</v>
      </c>
      <c r="I5771" s="61">
        <v>2020</v>
      </c>
      <c r="J5771" s="61">
        <v>2021</v>
      </c>
      <c r="K5771" s="61">
        <v>2022</v>
      </c>
      <c r="L5771" s="69"/>
      <c r="M5771" s="70" t="s">
        <v>40</v>
      </c>
    </row>
    <row r="5772" spans="1:21" ht="15">
      <c r="A5772" s="28" t="s">
        <v>0</v>
      </c>
      <c r="B5772" s="63" t="s">
        <v>27</v>
      </c>
      <c r="E5772" s="214">
        <v>782.8</v>
      </c>
      <c r="F5772" s="9" t="s">
        <v>183</v>
      </c>
      <c r="G5772" s="9" t="s">
        <v>183</v>
      </c>
      <c r="H5772" s="9" t="s">
        <v>183</v>
      </c>
      <c r="I5772" s="9" t="s">
        <v>183</v>
      </c>
      <c r="J5772" s="9">
        <v>777.59999999999491</v>
      </c>
      <c r="K5772" s="9" t="s">
        <v>183</v>
      </c>
      <c r="L5772" s="69"/>
      <c r="M5772" s="67">
        <f t="shared" ref="M5772:M5835" si="144">SUM(E5772:J5772)</f>
        <v>1560.3999999999949</v>
      </c>
      <c r="O5772" t="s">
        <v>282</v>
      </c>
      <c r="Q5772" s="119"/>
      <c r="R5772" s="3" t="s">
        <v>2499</v>
      </c>
      <c r="S5772" s="363"/>
      <c r="T5772" s="119"/>
      <c r="U5772" s="119"/>
    </row>
    <row r="5773" spans="1:21" ht="15">
      <c r="A5773" s="28" t="s">
        <v>2</v>
      </c>
      <c r="B5773" s="63" t="s">
        <v>31</v>
      </c>
      <c r="E5773" s="212">
        <v>722.2</v>
      </c>
      <c r="F5773" s="9" t="s">
        <v>183</v>
      </c>
      <c r="G5773" s="9" t="s">
        <v>183</v>
      </c>
      <c r="H5773" s="9" t="s">
        <v>183</v>
      </c>
      <c r="I5773" s="9" t="s">
        <v>183</v>
      </c>
      <c r="J5773" s="9">
        <v>641.59999999999854</v>
      </c>
      <c r="K5773" s="9" t="s">
        <v>183</v>
      </c>
      <c r="L5773" s="69"/>
      <c r="M5773" s="67">
        <f t="shared" si="144"/>
        <v>1363.7999999999986</v>
      </c>
      <c r="O5773" t="s">
        <v>301</v>
      </c>
      <c r="Q5773" s="364"/>
      <c r="R5773" s="119"/>
      <c r="S5773" s="365"/>
      <c r="T5773" s="119"/>
      <c r="U5773" s="119"/>
    </row>
    <row r="5774" spans="1:21" ht="15">
      <c r="A5774" s="28" t="s">
        <v>3</v>
      </c>
      <c r="B5774" s="63" t="s">
        <v>33</v>
      </c>
      <c r="E5774" s="9">
        <v>474.8</v>
      </c>
      <c r="F5774" s="9" t="s">
        <v>183</v>
      </c>
      <c r="G5774" s="9" t="s">
        <v>183</v>
      </c>
      <c r="H5774" s="9" t="s">
        <v>183</v>
      </c>
      <c r="I5774" s="9" t="s">
        <v>183</v>
      </c>
      <c r="J5774" s="217">
        <v>854.09999999999854</v>
      </c>
      <c r="K5774" s="9" t="s">
        <v>183</v>
      </c>
      <c r="L5774" s="69"/>
      <c r="M5774" s="67">
        <f t="shared" si="144"/>
        <v>1328.8999999999985</v>
      </c>
      <c r="O5774" t="s">
        <v>293</v>
      </c>
      <c r="S5774" s="366"/>
      <c r="T5774" s="119"/>
      <c r="U5774" s="119"/>
    </row>
    <row r="5775" spans="1:21" ht="15">
      <c r="A5775" s="28" t="s">
        <v>5</v>
      </c>
      <c r="B5775" s="63" t="s">
        <v>39</v>
      </c>
      <c r="E5775" s="217">
        <v>577.1</v>
      </c>
      <c r="F5775" s="9" t="s">
        <v>183</v>
      </c>
      <c r="G5775" s="9" t="s">
        <v>183</v>
      </c>
      <c r="H5775" s="9" t="s">
        <v>183</v>
      </c>
      <c r="I5775" s="9" t="s">
        <v>183</v>
      </c>
      <c r="J5775" s="9">
        <v>718</v>
      </c>
      <c r="K5775" s="9" t="s">
        <v>183</v>
      </c>
      <c r="L5775" s="69"/>
      <c r="M5775" s="67">
        <f t="shared" si="144"/>
        <v>1295.0999999999999</v>
      </c>
      <c r="O5775" t="s">
        <v>288</v>
      </c>
      <c r="S5775" s="367"/>
      <c r="T5775" s="119"/>
      <c r="U5775" s="119"/>
    </row>
    <row r="5776" spans="1:21" ht="15">
      <c r="A5776" s="28" t="s">
        <v>7</v>
      </c>
      <c r="B5776" s="63" t="s">
        <v>13</v>
      </c>
      <c r="E5776" s="9">
        <v>379.1</v>
      </c>
      <c r="F5776" s="9" t="s">
        <v>183</v>
      </c>
      <c r="G5776" s="9" t="s">
        <v>183</v>
      </c>
      <c r="H5776" s="9" t="s">
        <v>183</v>
      </c>
      <c r="I5776" s="9" t="s">
        <v>183</v>
      </c>
      <c r="J5776" s="214">
        <v>891.65000000000509</v>
      </c>
      <c r="K5776" s="9" t="s">
        <v>183</v>
      </c>
      <c r="L5776" s="69"/>
      <c r="M5776" s="67">
        <f t="shared" si="144"/>
        <v>1270.750000000005</v>
      </c>
      <c r="O5776" t="s">
        <v>282</v>
      </c>
      <c r="Q5776" s="364"/>
      <c r="R5776" s="216" t="s">
        <v>2499</v>
      </c>
      <c r="S5776" s="367"/>
      <c r="T5776" s="119"/>
      <c r="U5776" s="119"/>
    </row>
    <row r="5777" spans="1:21" ht="15">
      <c r="A5777" s="28" t="s">
        <v>8</v>
      </c>
      <c r="B5777" s="63" t="s">
        <v>21</v>
      </c>
      <c r="E5777" s="217">
        <v>599.79999999999995</v>
      </c>
      <c r="F5777" s="9" t="s">
        <v>183</v>
      </c>
      <c r="G5777" s="9" t="s">
        <v>183</v>
      </c>
      <c r="H5777" s="9" t="s">
        <v>183</v>
      </c>
      <c r="I5777" s="9" t="s">
        <v>183</v>
      </c>
      <c r="J5777" s="9">
        <v>663.79999999999927</v>
      </c>
      <c r="K5777" s="9" t="s">
        <v>183</v>
      </c>
      <c r="L5777" s="69"/>
      <c r="M5777" s="67">
        <f t="shared" si="144"/>
        <v>1263.5999999999992</v>
      </c>
      <c r="O5777" t="s">
        <v>298</v>
      </c>
      <c r="Q5777" s="368"/>
      <c r="R5777" s="119"/>
      <c r="S5777" s="363"/>
      <c r="T5777" s="119"/>
      <c r="U5777" s="119"/>
    </row>
    <row r="5778" spans="1:21" ht="15">
      <c r="A5778" s="28" t="s">
        <v>10</v>
      </c>
      <c r="B5778" s="63" t="s">
        <v>19</v>
      </c>
      <c r="E5778" s="217">
        <v>501.9</v>
      </c>
      <c r="F5778" s="9" t="s">
        <v>183</v>
      </c>
      <c r="G5778" s="9" t="s">
        <v>183</v>
      </c>
      <c r="H5778" s="9" t="s">
        <v>183</v>
      </c>
      <c r="I5778" s="9" t="s">
        <v>183</v>
      </c>
      <c r="J5778" s="9">
        <v>654.29999999999927</v>
      </c>
      <c r="K5778" s="9" t="s">
        <v>183</v>
      </c>
      <c r="L5778" s="69"/>
      <c r="M5778" s="67">
        <f t="shared" si="144"/>
        <v>1156.1999999999994</v>
      </c>
      <c r="O5778" t="s">
        <v>294</v>
      </c>
      <c r="Q5778" s="368"/>
      <c r="R5778" s="119"/>
      <c r="S5778" s="367"/>
      <c r="T5778" s="119"/>
      <c r="U5778" s="119"/>
    </row>
    <row r="5779" spans="1:21" ht="15">
      <c r="A5779" s="28" t="s">
        <v>12</v>
      </c>
      <c r="B5779" s="63" t="s">
        <v>6</v>
      </c>
      <c r="E5779" s="9">
        <v>467.6</v>
      </c>
      <c r="F5779" s="9" t="s">
        <v>183</v>
      </c>
      <c r="G5779" s="9" t="s">
        <v>183</v>
      </c>
      <c r="H5779" s="9" t="s">
        <v>183</v>
      </c>
      <c r="I5779" s="9" t="s">
        <v>183</v>
      </c>
      <c r="J5779" s="9">
        <v>651.89999999999782</v>
      </c>
      <c r="K5779" s="9" t="s">
        <v>183</v>
      </c>
      <c r="L5779" s="69"/>
      <c r="M5779" s="67">
        <f t="shared" si="144"/>
        <v>1119.4999999999977</v>
      </c>
      <c r="Q5779" s="364"/>
      <c r="R5779" s="119"/>
      <c r="S5779" s="367"/>
      <c r="T5779" s="119"/>
      <c r="U5779" s="119"/>
    </row>
    <row r="5780" spans="1:21" ht="15">
      <c r="A5780" s="28" t="s">
        <v>14</v>
      </c>
      <c r="B5780" s="63" t="s">
        <v>15</v>
      </c>
      <c r="E5780" s="213">
        <v>677.4</v>
      </c>
      <c r="F5780" s="9" t="s">
        <v>183</v>
      </c>
      <c r="G5780" s="9" t="s">
        <v>183</v>
      </c>
      <c r="H5780" s="9" t="s">
        <v>183</v>
      </c>
      <c r="I5780" s="9" t="s">
        <v>183</v>
      </c>
      <c r="J5780" s="9">
        <v>440.99999999999272</v>
      </c>
      <c r="K5780" s="9" t="s">
        <v>183</v>
      </c>
      <c r="L5780" s="69"/>
      <c r="M5780" s="67">
        <f t="shared" si="144"/>
        <v>1118.3999999999928</v>
      </c>
      <c r="O5780" t="s">
        <v>283</v>
      </c>
      <c r="Q5780" s="364"/>
      <c r="R5780" s="119"/>
      <c r="S5780" s="363"/>
      <c r="T5780" s="119"/>
      <c r="U5780" s="119"/>
    </row>
    <row r="5781" spans="1:21" ht="15">
      <c r="A5781" s="28" t="s">
        <v>16</v>
      </c>
      <c r="B5781" s="63" t="s">
        <v>23</v>
      </c>
      <c r="E5781" s="9">
        <v>426.2</v>
      </c>
      <c r="F5781" s="9" t="s">
        <v>183</v>
      </c>
      <c r="G5781" s="9" t="s">
        <v>183</v>
      </c>
      <c r="H5781" s="9" t="s">
        <v>183</v>
      </c>
      <c r="I5781" s="9" t="s">
        <v>183</v>
      </c>
      <c r="J5781" s="9">
        <v>685.95000000000255</v>
      </c>
      <c r="K5781" s="9" t="s">
        <v>183</v>
      </c>
      <c r="L5781" s="69"/>
      <c r="M5781" s="67">
        <f t="shared" si="144"/>
        <v>1112.1500000000026</v>
      </c>
      <c r="Q5781" s="119"/>
      <c r="R5781" s="119"/>
      <c r="S5781" s="367"/>
      <c r="T5781" s="119"/>
      <c r="U5781" s="119"/>
    </row>
    <row r="5782" spans="1:21" ht="15">
      <c r="A5782" s="28" t="s">
        <v>18</v>
      </c>
      <c r="B5782" s="63" t="s">
        <v>17</v>
      </c>
      <c r="E5782" s="217">
        <v>603.6</v>
      </c>
      <c r="F5782" s="9" t="s">
        <v>183</v>
      </c>
      <c r="G5782" s="9" t="s">
        <v>183</v>
      </c>
      <c r="H5782" s="9" t="s">
        <v>183</v>
      </c>
      <c r="I5782" s="9" t="s">
        <v>183</v>
      </c>
      <c r="J5782" s="9">
        <v>434.10000000000218</v>
      </c>
      <c r="K5782" s="9" t="s">
        <v>183</v>
      </c>
      <c r="L5782" s="69"/>
      <c r="M5782" s="67">
        <f t="shared" si="144"/>
        <v>1037.7000000000021</v>
      </c>
      <c r="O5782" t="s">
        <v>285</v>
      </c>
      <c r="Q5782" s="119"/>
      <c r="R5782" s="119"/>
      <c r="S5782" s="367"/>
      <c r="T5782" s="119"/>
      <c r="U5782" s="119"/>
    </row>
    <row r="5783" spans="1:21" ht="15">
      <c r="A5783" s="28" t="s">
        <v>20</v>
      </c>
      <c r="B5783" s="63" t="s">
        <v>1</v>
      </c>
      <c r="E5783" s="217">
        <v>585.29999999999995</v>
      </c>
      <c r="F5783" s="9" t="s">
        <v>183</v>
      </c>
      <c r="G5783" s="9" t="s">
        <v>183</v>
      </c>
      <c r="H5783" s="9" t="s">
        <v>183</v>
      </c>
      <c r="I5783" s="9" t="s">
        <v>183</v>
      </c>
      <c r="J5783" s="9">
        <v>444.29999999999927</v>
      </c>
      <c r="K5783" s="9" t="s">
        <v>183</v>
      </c>
      <c r="L5783" s="69"/>
      <c r="M5783" s="67">
        <f t="shared" si="144"/>
        <v>1029.5999999999992</v>
      </c>
      <c r="O5783" t="s">
        <v>293</v>
      </c>
      <c r="Q5783" s="364"/>
      <c r="R5783" s="119"/>
      <c r="S5783" s="363"/>
      <c r="T5783" s="119"/>
      <c r="U5783" s="119"/>
    </row>
    <row r="5784" spans="1:21" ht="15">
      <c r="A5784" s="28" t="s">
        <v>22</v>
      </c>
      <c r="B5784" s="63" t="s">
        <v>11</v>
      </c>
      <c r="E5784" s="217">
        <v>510.6</v>
      </c>
      <c r="F5784" s="9" t="s">
        <v>183</v>
      </c>
      <c r="G5784" s="9" t="s">
        <v>183</v>
      </c>
      <c r="H5784" s="9" t="s">
        <v>183</v>
      </c>
      <c r="I5784" s="9" t="s">
        <v>183</v>
      </c>
      <c r="J5784" s="9">
        <v>501.20000000000073</v>
      </c>
      <c r="K5784" s="9" t="s">
        <v>183</v>
      </c>
      <c r="L5784" s="69"/>
      <c r="M5784" s="67">
        <f t="shared" si="144"/>
        <v>1011.8000000000008</v>
      </c>
      <c r="O5784" t="s">
        <v>289</v>
      </c>
      <c r="Q5784" s="119"/>
      <c r="R5784" s="119"/>
      <c r="S5784" s="367"/>
      <c r="T5784" s="119"/>
      <c r="U5784" s="119"/>
    </row>
    <row r="5785" spans="1:21" ht="15">
      <c r="A5785" s="28" t="s">
        <v>24</v>
      </c>
      <c r="B5785" s="63" t="s">
        <v>9</v>
      </c>
      <c r="E5785" s="9">
        <v>122.2</v>
      </c>
      <c r="F5785" s="9" t="s">
        <v>183</v>
      </c>
      <c r="G5785" s="9" t="s">
        <v>183</v>
      </c>
      <c r="H5785" s="9" t="s">
        <v>183</v>
      </c>
      <c r="I5785" s="9" t="s">
        <v>183</v>
      </c>
      <c r="J5785" s="217">
        <v>854.40000000000146</v>
      </c>
      <c r="K5785" s="9" t="s">
        <v>183</v>
      </c>
      <c r="L5785" s="69"/>
      <c r="M5785" s="67">
        <f t="shared" si="144"/>
        <v>976.6000000000015</v>
      </c>
      <c r="O5785" t="s">
        <v>298</v>
      </c>
      <c r="Q5785" s="119"/>
      <c r="R5785" s="119"/>
      <c r="S5785" s="367"/>
      <c r="T5785" s="119"/>
      <c r="U5785" s="119"/>
    </row>
    <row r="5786" spans="1:21" ht="15">
      <c r="A5786" s="28" t="s">
        <v>26</v>
      </c>
      <c r="B5786" s="63" t="s">
        <v>25</v>
      </c>
      <c r="E5786" s="9">
        <v>208.7</v>
      </c>
      <c r="F5786" s="9" t="s">
        <v>183</v>
      </c>
      <c r="G5786" s="9" t="s">
        <v>183</v>
      </c>
      <c r="H5786" s="9" t="s">
        <v>183</v>
      </c>
      <c r="I5786" s="9" t="s">
        <v>183</v>
      </c>
      <c r="J5786" s="9">
        <v>744.19999999999709</v>
      </c>
      <c r="K5786" s="9" t="s">
        <v>183</v>
      </c>
      <c r="L5786" s="69"/>
      <c r="M5786" s="67">
        <f t="shared" si="144"/>
        <v>952.89999999999714</v>
      </c>
      <c r="Q5786" s="119"/>
      <c r="R5786" s="119"/>
      <c r="S5786" s="367"/>
      <c r="T5786" s="119"/>
      <c r="U5786" s="119"/>
    </row>
    <row r="5787" spans="1:21" ht="15">
      <c r="A5787" s="28" t="s">
        <v>28</v>
      </c>
      <c r="B5787" s="63" t="s">
        <v>37</v>
      </c>
      <c r="E5787" s="9">
        <v>317.2</v>
      </c>
      <c r="F5787" s="9" t="s">
        <v>183</v>
      </c>
      <c r="G5787" s="9" t="s">
        <v>183</v>
      </c>
      <c r="H5787" s="9" t="s">
        <v>183</v>
      </c>
      <c r="I5787" s="9" t="s">
        <v>183</v>
      </c>
      <c r="J5787" s="9">
        <v>633.30000000000291</v>
      </c>
      <c r="K5787" s="9" t="s">
        <v>183</v>
      </c>
      <c r="L5787" s="69"/>
      <c r="M5787" s="67">
        <f t="shared" si="144"/>
        <v>950.50000000000296</v>
      </c>
      <c r="S5787" s="363"/>
      <c r="T5787" s="119"/>
      <c r="U5787" s="119"/>
    </row>
    <row r="5788" spans="1:21" ht="15">
      <c r="A5788" s="28" t="s">
        <v>30</v>
      </c>
      <c r="B5788" s="63" t="s">
        <v>771</v>
      </c>
      <c r="E5788" s="9" t="s">
        <v>279</v>
      </c>
      <c r="F5788" s="9" t="s">
        <v>183</v>
      </c>
      <c r="G5788" s="9" t="s">
        <v>183</v>
      </c>
      <c r="H5788" s="9" t="s">
        <v>183</v>
      </c>
      <c r="I5788" s="9" t="s">
        <v>183</v>
      </c>
      <c r="J5788" s="212">
        <v>889.69999999999709</v>
      </c>
      <c r="K5788" s="9" t="s">
        <v>183</v>
      </c>
      <c r="L5788" s="69"/>
      <c r="M5788" s="67">
        <f t="shared" si="144"/>
        <v>889.69999999999709</v>
      </c>
      <c r="O5788" t="s">
        <v>301</v>
      </c>
      <c r="Q5788" s="364"/>
      <c r="R5788" s="119"/>
      <c r="S5788" s="367"/>
      <c r="T5788" s="119"/>
      <c r="U5788" s="119"/>
    </row>
    <row r="5789" spans="1:21" ht="15">
      <c r="A5789" s="28" t="s">
        <v>32</v>
      </c>
      <c r="B5789" s="28" t="s">
        <v>749</v>
      </c>
      <c r="E5789" s="9" t="s">
        <v>279</v>
      </c>
      <c r="F5789" s="9" t="s">
        <v>183</v>
      </c>
      <c r="G5789" s="9" t="s">
        <v>183</v>
      </c>
      <c r="H5789" s="9" t="s">
        <v>183</v>
      </c>
      <c r="I5789" s="9" t="s">
        <v>183</v>
      </c>
      <c r="J5789" s="213">
        <v>878.40000000000146</v>
      </c>
      <c r="K5789" s="9" t="s">
        <v>183</v>
      </c>
      <c r="L5789" s="69"/>
      <c r="M5789" s="67">
        <f t="shared" si="144"/>
        <v>878.40000000000146</v>
      </c>
      <c r="O5789" t="s">
        <v>283</v>
      </c>
      <c r="Q5789" s="368"/>
      <c r="R5789" s="119"/>
      <c r="S5789" s="365"/>
      <c r="T5789" s="119"/>
      <c r="U5789" s="119"/>
    </row>
    <row r="5790" spans="1:21" ht="15">
      <c r="A5790" s="28" t="s">
        <v>34</v>
      </c>
      <c r="B5790" s="277" t="s">
        <v>2008</v>
      </c>
      <c r="C5790" s="3"/>
      <c r="D5790" s="3"/>
      <c r="E5790" s="9" t="s">
        <v>279</v>
      </c>
      <c r="F5790" s="9" t="s">
        <v>183</v>
      </c>
      <c r="G5790" s="9" t="s">
        <v>183</v>
      </c>
      <c r="H5790" s="9" t="s">
        <v>183</v>
      </c>
      <c r="I5790" s="9" t="s">
        <v>183</v>
      </c>
      <c r="J5790" s="217">
        <v>862.49999999999636</v>
      </c>
      <c r="K5790" s="9" t="s">
        <v>183</v>
      </c>
      <c r="L5790" s="69"/>
      <c r="M5790" s="67">
        <f t="shared" si="144"/>
        <v>862.49999999999636</v>
      </c>
      <c r="O5790" t="s">
        <v>284</v>
      </c>
      <c r="S5790" s="367"/>
      <c r="T5790" s="119"/>
      <c r="U5790" s="119"/>
    </row>
    <row r="5791" spans="1:21" ht="15">
      <c r="A5791" s="28" t="s">
        <v>36</v>
      </c>
      <c r="B5791" s="63" t="s">
        <v>29</v>
      </c>
      <c r="E5791" s="9">
        <v>494.5</v>
      </c>
      <c r="F5791" s="9" t="s">
        <v>183</v>
      </c>
      <c r="G5791" s="9" t="s">
        <v>183</v>
      </c>
      <c r="H5791" s="9" t="s">
        <v>183</v>
      </c>
      <c r="I5791" s="9" t="s">
        <v>183</v>
      </c>
      <c r="J5791" s="9">
        <v>365.50000000000182</v>
      </c>
      <c r="K5791" s="9" t="s">
        <v>183</v>
      </c>
      <c r="L5791" s="69"/>
      <c r="M5791" s="67">
        <f t="shared" si="144"/>
        <v>860.00000000000182</v>
      </c>
      <c r="Q5791" s="119"/>
      <c r="R5791" s="119"/>
      <c r="S5791" s="367"/>
      <c r="T5791" s="119"/>
      <c r="U5791" s="119"/>
    </row>
    <row r="5792" spans="1:21" ht="15">
      <c r="A5792" s="28" t="s">
        <v>38</v>
      </c>
      <c r="B5792" s="277" t="s">
        <v>2007</v>
      </c>
      <c r="C5792" s="3"/>
      <c r="D5792" s="3"/>
      <c r="E5792" s="9" t="s">
        <v>279</v>
      </c>
      <c r="F5792" s="9" t="s">
        <v>183</v>
      </c>
      <c r="G5792" s="9" t="s">
        <v>183</v>
      </c>
      <c r="H5792" s="9" t="s">
        <v>183</v>
      </c>
      <c r="I5792" s="9" t="s">
        <v>183</v>
      </c>
      <c r="J5792" s="217">
        <v>858</v>
      </c>
      <c r="K5792" s="9" t="s">
        <v>183</v>
      </c>
      <c r="L5792" s="69"/>
      <c r="M5792" s="67">
        <f t="shared" si="144"/>
        <v>858</v>
      </c>
      <c r="O5792" t="s">
        <v>285</v>
      </c>
      <c r="Q5792" s="368"/>
      <c r="R5792" s="119"/>
      <c r="S5792" s="367"/>
      <c r="T5792" s="119"/>
      <c r="U5792" s="119"/>
    </row>
    <row r="5793" spans="1:21" ht="15">
      <c r="A5793" s="28" t="s">
        <v>145</v>
      </c>
      <c r="B5793" s="63" t="s">
        <v>748</v>
      </c>
      <c r="E5793" s="9" t="s">
        <v>279</v>
      </c>
      <c r="F5793" s="9" t="s">
        <v>183</v>
      </c>
      <c r="G5793" s="9" t="s">
        <v>183</v>
      </c>
      <c r="H5793" s="9" t="s">
        <v>183</v>
      </c>
      <c r="I5793" s="9" t="s">
        <v>183</v>
      </c>
      <c r="J5793" s="217">
        <v>840.00000000000364</v>
      </c>
      <c r="K5793" s="9" t="s">
        <v>183</v>
      </c>
      <c r="L5793" s="69"/>
      <c r="M5793" s="67">
        <f t="shared" si="144"/>
        <v>840.00000000000364</v>
      </c>
      <c r="O5793" t="s">
        <v>288</v>
      </c>
      <c r="Q5793" s="364"/>
      <c r="R5793" s="119"/>
      <c r="S5793" s="367"/>
      <c r="T5793" s="119"/>
      <c r="U5793" s="119"/>
    </row>
    <row r="5794" spans="1:21" ht="15">
      <c r="A5794" s="28" t="s">
        <v>146</v>
      </c>
      <c r="B5794" s="63" t="s">
        <v>763</v>
      </c>
      <c r="E5794" s="9" t="s">
        <v>279</v>
      </c>
      <c r="F5794" s="9" t="s">
        <v>183</v>
      </c>
      <c r="G5794" s="9" t="s">
        <v>183</v>
      </c>
      <c r="H5794" s="9" t="s">
        <v>183</v>
      </c>
      <c r="I5794" s="9" t="s">
        <v>183</v>
      </c>
      <c r="J5794" s="217">
        <v>813.60000000000582</v>
      </c>
      <c r="K5794" s="9" t="s">
        <v>183</v>
      </c>
      <c r="L5794" s="69"/>
      <c r="M5794" s="67">
        <f t="shared" si="144"/>
        <v>813.60000000000582</v>
      </c>
      <c r="O5794" t="s">
        <v>289</v>
      </c>
      <c r="Q5794" s="119"/>
      <c r="R5794" s="119"/>
      <c r="S5794" s="367"/>
      <c r="T5794" s="119"/>
      <c r="U5794" s="119"/>
    </row>
    <row r="5795" spans="1:21" ht="15">
      <c r="A5795" s="28" t="s">
        <v>147</v>
      </c>
      <c r="B5795" s="63" t="s">
        <v>738</v>
      </c>
      <c r="E5795" s="9" t="s">
        <v>279</v>
      </c>
      <c r="F5795" s="9" t="s">
        <v>183</v>
      </c>
      <c r="G5795" s="9" t="s">
        <v>183</v>
      </c>
      <c r="H5795" s="9" t="s">
        <v>183</v>
      </c>
      <c r="I5795" s="9" t="s">
        <v>183</v>
      </c>
      <c r="J5795" s="217">
        <v>812.39999999999418</v>
      </c>
      <c r="K5795" s="9" t="s">
        <v>183</v>
      </c>
      <c r="L5795" s="69"/>
      <c r="M5795" s="67">
        <f t="shared" si="144"/>
        <v>812.39999999999418</v>
      </c>
      <c r="O5795" t="s">
        <v>294</v>
      </c>
      <c r="Q5795" s="364"/>
      <c r="R5795" s="119"/>
      <c r="S5795" s="363"/>
      <c r="T5795" s="119"/>
      <c r="U5795" s="119"/>
    </row>
    <row r="5796" spans="1:21" ht="15">
      <c r="A5796" s="28" t="s">
        <v>151</v>
      </c>
      <c r="B5796" s="229" t="s">
        <v>1654</v>
      </c>
      <c r="C5796" s="3"/>
      <c r="D5796" s="3"/>
      <c r="E5796" s="9" t="s">
        <v>279</v>
      </c>
      <c r="F5796" s="9" t="s">
        <v>183</v>
      </c>
      <c r="G5796" s="9" t="s">
        <v>183</v>
      </c>
      <c r="H5796" s="9" t="s">
        <v>183</v>
      </c>
      <c r="I5796" s="9" t="s">
        <v>183</v>
      </c>
      <c r="J5796" s="9">
        <v>798.20000000000073</v>
      </c>
      <c r="K5796" s="9" t="s">
        <v>183</v>
      </c>
      <c r="L5796" s="69"/>
      <c r="M5796" s="67">
        <f t="shared" si="144"/>
        <v>798.20000000000073</v>
      </c>
      <c r="Q5796" s="362"/>
      <c r="R5796" s="119"/>
      <c r="S5796" s="367"/>
      <c r="T5796" s="119"/>
      <c r="U5796" s="119"/>
    </row>
    <row r="5797" spans="1:21" ht="15">
      <c r="A5797" s="28" t="s">
        <v>157</v>
      </c>
      <c r="B5797" s="28" t="s">
        <v>790</v>
      </c>
      <c r="E5797" s="9" t="s">
        <v>279</v>
      </c>
      <c r="F5797" s="9" t="s">
        <v>183</v>
      </c>
      <c r="G5797" s="9" t="s">
        <v>183</v>
      </c>
      <c r="H5797" s="9" t="s">
        <v>183</v>
      </c>
      <c r="I5797" s="9" t="s">
        <v>183</v>
      </c>
      <c r="J5797" s="9">
        <v>792.29999999999563</v>
      </c>
      <c r="K5797" s="9" t="s">
        <v>183</v>
      </c>
      <c r="L5797" s="69"/>
      <c r="M5797" s="67">
        <f t="shared" si="144"/>
        <v>792.29999999999563</v>
      </c>
      <c r="S5797" s="363"/>
      <c r="T5797" s="119"/>
      <c r="U5797" s="119"/>
    </row>
    <row r="5798" spans="1:21" ht="15">
      <c r="A5798" s="28" t="s">
        <v>159</v>
      </c>
      <c r="B5798" s="277" t="s">
        <v>2018</v>
      </c>
      <c r="C5798" s="3"/>
      <c r="D5798" s="3"/>
      <c r="E5798" s="9" t="s">
        <v>279</v>
      </c>
      <c r="F5798" s="9" t="s">
        <v>183</v>
      </c>
      <c r="G5798" s="9" t="s">
        <v>183</v>
      </c>
      <c r="H5798" s="9" t="s">
        <v>183</v>
      </c>
      <c r="I5798" s="9" t="s">
        <v>183</v>
      </c>
      <c r="J5798" s="9">
        <v>771.79999999999927</v>
      </c>
      <c r="K5798" s="9" t="s">
        <v>183</v>
      </c>
      <c r="L5798" s="69"/>
      <c r="M5798" s="67">
        <f t="shared" si="144"/>
        <v>771.79999999999927</v>
      </c>
      <c r="Q5798" s="364"/>
      <c r="R5798" s="119"/>
      <c r="S5798" s="367"/>
      <c r="T5798" s="119"/>
      <c r="U5798" s="119"/>
    </row>
    <row r="5799" spans="1:21" ht="15">
      <c r="A5799" s="28" t="s">
        <v>160</v>
      </c>
      <c r="B5799" s="277" t="s">
        <v>2006</v>
      </c>
      <c r="C5799" s="3"/>
      <c r="D5799" s="3"/>
      <c r="E5799" s="9" t="s">
        <v>279</v>
      </c>
      <c r="F5799" s="9" t="s">
        <v>183</v>
      </c>
      <c r="G5799" s="9" t="s">
        <v>183</v>
      </c>
      <c r="H5799" s="9" t="s">
        <v>183</v>
      </c>
      <c r="I5799" s="9" t="s">
        <v>183</v>
      </c>
      <c r="J5799" s="9">
        <v>770.59999999999491</v>
      </c>
      <c r="K5799" s="9" t="s">
        <v>183</v>
      </c>
      <c r="L5799" s="69"/>
      <c r="M5799" s="67">
        <f t="shared" si="144"/>
        <v>770.59999999999491</v>
      </c>
      <c r="Q5799" s="364"/>
      <c r="R5799" s="119"/>
      <c r="S5799" s="367"/>
      <c r="T5799" s="119"/>
      <c r="U5799" s="119"/>
    </row>
    <row r="5800" spans="1:21" ht="15">
      <c r="A5800" s="28" t="s">
        <v>161</v>
      </c>
      <c r="B5800" s="277" t="s">
        <v>2004</v>
      </c>
      <c r="C5800" s="3"/>
      <c r="D5800" s="3"/>
      <c r="E5800" s="9" t="s">
        <v>279</v>
      </c>
      <c r="F5800" s="9" t="s">
        <v>183</v>
      </c>
      <c r="G5800" s="9" t="s">
        <v>183</v>
      </c>
      <c r="H5800" s="9" t="s">
        <v>183</v>
      </c>
      <c r="I5800" s="9" t="s">
        <v>183</v>
      </c>
      <c r="J5800" s="9">
        <v>769.29999999999563</v>
      </c>
      <c r="K5800" s="9" t="s">
        <v>183</v>
      </c>
      <c r="L5800" s="69"/>
      <c r="M5800" s="67">
        <f t="shared" si="144"/>
        <v>769.29999999999563</v>
      </c>
      <c r="Q5800" s="364"/>
      <c r="R5800" s="119"/>
      <c r="S5800" s="366"/>
      <c r="T5800" s="119"/>
      <c r="U5800" s="119"/>
    </row>
    <row r="5801" spans="1:21" ht="15">
      <c r="A5801" s="28" t="s">
        <v>163</v>
      </c>
      <c r="B5801" s="229" t="s">
        <v>1656</v>
      </c>
      <c r="C5801" s="3"/>
      <c r="D5801" s="3"/>
      <c r="E5801" s="9" t="s">
        <v>279</v>
      </c>
      <c r="F5801" s="9" t="s">
        <v>183</v>
      </c>
      <c r="G5801" s="9" t="s">
        <v>183</v>
      </c>
      <c r="H5801" s="9" t="s">
        <v>183</v>
      </c>
      <c r="I5801" s="9" t="s">
        <v>183</v>
      </c>
      <c r="J5801" s="9">
        <v>765.79999999999927</v>
      </c>
      <c r="K5801" s="9" t="s">
        <v>183</v>
      </c>
      <c r="L5801" s="69"/>
      <c r="M5801" s="67">
        <f t="shared" si="144"/>
        <v>765.79999999999927</v>
      </c>
      <c r="Q5801" s="119"/>
      <c r="R5801" s="119"/>
      <c r="S5801" s="367"/>
      <c r="T5801" s="119"/>
      <c r="U5801" s="119"/>
    </row>
    <row r="5802" spans="1:21" ht="15">
      <c r="A5802" s="28" t="s">
        <v>275</v>
      </c>
      <c r="B5802" s="63" t="s">
        <v>153</v>
      </c>
      <c r="E5802" s="9" t="s">
        <v>279</v>
      </c>
      <c r="F5802" s="9" t="s">
        <v>183</v>
      </c>
      <c r="G5802" s="9" t="s">
        <v>183</v>
      </c>
      <c r="H5802" s="9" t="s">
        <v>183</v>
      </c>
      <c r="I5802" s="9" t="s">
        <v>183</v>
      </c>
      <c r="J5802" s="9">
        <v>762.80000000000291</v>
      </c>
      <c r="K5802" s="9" t="s">
        <v>183</v>
      </c>
      <c r="L5802" s="69"/>
      <c r="M5802" s="67">
        <f t="shared" si="144"/>
        <v>762.80000000000291</v>
      </c>
      <c r="Q5802" s="364"/>
      <c r="R5802" s="119"/>
      <c r="S5802" s="367"/>
      <c r="T5802" s="119"/>
      <c r="U5802" s="119"/>
    </row>
    <row r="5803" spans="1:21" ht="15">
      <c r="A5803" s="28" t="s">
        <v>276</v>
      </c>
      <c r="B5803" s="63" t="s">
        <v>778</v>
      </c>
      <c r="E5803" s="9" t="s">
        <v>279</v>
      </c>
      <c r="F5803" s="9" t="s">
        <v>183</v>
      </c>
      <c r="G5803" s="9" t="s">
        <v>183</v>
      </c>
      <c r="H5803" s="9" t="s">
        <v>183</v>
      </c>
      <c r="I5803" s="9" t="s">
        <v>183</v>
      </c>
      <c r="J5803" s="9">
        <v>752.80000000000473</v>
      </c>
      <c r="K5803" s="9" t="s">
        <v>183</v>
      </c>
      <c r="L5803" s="69"/>
      <c r="M5803" s="67">
        <f t="shared" si="144"/>
        <v>752.80000000000473</v>
      </c>
      <c r="Q5803" s="364"/>
      <c r="R5803" s="119"/>
      <c r="S5803" s="366"/>
      <c r="T5803" s="119"/>
      <c r="U5803" s="119"/>
    </row>
    <row r="5804" spans="1:21" ht="15">
      <c r="A5804" s="28" t="s">
        <v>277</v>
      </c>
      <c r="B5804" s="63" t="s">
        <v>757</v>
      </c>
      <c r="E5804" s="9" t="s">
        <v>279</v>
      </c>
      <c r="F5804" s="9" t="s">
        <v>183</v>
      </c>
      <c r="G5804" s="9" t="s">
        <v>183</v>
      </c>
      <c r="H5804" s="9" t="s">
        <v>183</v>
      </c>
      <c r="I5804" s="9" t="s">
        <v>183</v>
      </c>
      <c r="J5804" s="9">
        <v>703.39999999999782</v>
      </c>
      <c r="K5804" s="9" t="s">
        <v>183</v>
      </c>
      <c r="L5804" s="69"/>
      <c r="M5804" s="67">
        <f t="shared" si="144"/>
        <v>703.39999999999782</v>
      </c>
      <c r="Q5804" s="362"/>
      <c r="R5804" s="119"/>
      <c r="S5804" s="367"/>
      <c r="T5804" s="119"/>
      <c r="U5804" s="119"/>
    </row>
    <row r="5805" spans="1:21" ht="15">
      <c r="A5805" s="28" t="s">
        <v>278</v>
      </c>
      <c r="B5805" s="63" t="s">
        <v>779</v>
      </c>
      <c r="E5805" s="9" t="s">
        <v>279</v>
      </c>
      <c r="F5805" s="9" t="s">
        <v>183</v>
      </c>
      <c r="G5805" s="9" t="s">
        <v>183</v>
      </c>
      <c r="H5805" s="9" t="s">
        <v>183</v>
      </c>
      <c r="I5805" s="9" t="s">
        <v>183</v>
      </c>
      <c r="J5805" s="9">
        <v>701.30000000001019</v>
      </c>
      <c r="K5805" s="9" t="s">
        <v>183</v>
      </c>
      <c r="L5805" s="69"/>
      <c r="M5805" s="67">
        <f t="shared" si="144"/>
        <v>701.30000000001019</v>
      </c>
      <c r="Q5805" s="362"/>
      <c r="R5805" s="119"/>
      <c r="S5805" s="363"/>
      <c r="T5805" s="119"/>
      <c r="U5805" s="119"/>
    </row>
    <row r="5806" spans="1:21" ht="15">
      <c r="A5806" s="28" t="s">
        <v>735</v>
      </c>
      <c r="B5806" s="229" t="s">
        <v>1659</v>
      </c>
      <c r="C5806" s="3"/>
      <c r="D5806" s="3"/>
      <c r="E5806" s="9" t="s">
        <v>279</v>
      </c>
      <c r="F5806" s="9" t="s">
        <v>183</v>
      </c>
      <c r="G5806" s="9" t="s">
        <v>183</v>
      </c>
      <c r="H5806" s="9" t="s">
        <v>183</v>
      </c>
      <c r="I5806" s="9" t="s">
        <v>183</v>
      </c>
      <c r="J5806" s="9">
        <v>698.29999999999563</v>
      </c>
      <c r="K5806" s="9" t="s">
        <v>183</v>
      </c>
      <c r="L5806" s="69"/>
      <c r="M5806" s="67">
        <f t="shared" si="144"/>
        <v>698.29999999999563</v>
      </c>
      <c r="S5806" s="367"/>
      <c r="T5806" s="119"/>
      <c r="U5806" s="119"/>
    </row>
    <row r="5807" spans="1:21" ht="15">
      <c r="A5807" s="28" t="s">
        <v>736</v>
      </c>
      <c r="B5807" s="63" t="s">
        <v>764</v>
      </c>
      <c r="E5807" s="9" t="s">
        <v>279</v>
      </c>
      <c r="F5807" s="9" t="s">
        <v>183</v>
      </c>
      <c r="G5807" s="9" t="s">
        <v>183</v>
      </c>
      <c r="H5807" s="9" t="s">
        <v>183</v>
      </c>
      <c r="I5807" s="9" t="s">
        <v>183</v>
      </c>
      <c r="J5807" s="9">
        <v>696.50000000000364</v>
      </c>
      <c r="K5807" s="9" t="s">
        <v>183</v>
      </c>
      <c r="L5807" s="69"/>
      <c r="M5807" s="67">
        <f t="shared" si="144"/>
        <v>696.50000000000364</v>
      </c>
      <c r="Q5807" s="119"/>
      <c r="R5807" s="119"/>
      <c r="S5807" s="367"/>
      <c r="T5807" s="119"/>
      <c r="U5807" s="119"/>
    </row>
    <row r="5808" spans="1:21" ht="15">
      <c r="A5808" s="28" t="s">
        <v>737</v>
      </c>
      <c r="B5808" s="229" t="s">
        <v>1643</v>
      </c>
      <c r="C5808" s="3"/>
      <c r="D5808" s="3"/>
      <c r="E5808" s="9" t="s">
        <v>279</v>
      </c>
      <c r="F5808" s="9" t="s">
        <v>183</v>
      </c>
      <c r="G5808" s="9" t="s">
        <v>183</v>
      </c>
      <c r="H5808" s="9" t="s">
        <v>183</v>
      </c>
      <c r="I5808" s="9" t="s">
        <v>183</v>
      </c>
      <c r="J5808" s="9">
        <v>693.59999999999854</v>
      </c>
      <c r="K5808" s="9" t="s">
        <v>183</v>
      </c>
      <c r="L5808" s="69"/>
      <c r="M5808" s="67">
        <f t="shared" si="144"/>
        <v>693.59999999999854</v>
      </c>
      <c r="Q5808" s="119"/>
      <c r="R5808" s="119"/>
      <c r="S5808" s="366"/>
      <c r="T5808" s="119"/>
      <c r="U5808" s="119"/>
    </row>
    <row r="5809" spans="1:21" ht="15">
      <c r="A5809" s="28" t="s">
        <v>739</v>
      </c>
      <c r="B5809" s="229" t="s">
        <v>1647</v>
      </c>
      <c r="C5809" s="3"/>
      <c r="D5809" s="3"/>
      <c r="E5809" s="9" t="s">
        <v>279</v>
      </c>
      <c r="F5809" s="9" t="s">
        <v>183</v>
      </c>
      <c r="G5809" s="9" t="s">
        <v>183</v>
      </c>
      <c r="H5809" s="9" t="s">
        <v>183</v>
      </c>
      <c r="I5809" s="9" t="s">
        <v>183</v>
      </c>
      <c r="J5809" s="9">
        <v>693.09999999999127</v>
      </c>
      <c r="K5809" s="9" t="s">
        <v>183</v>
      </c>
      <c r="L5809" s="69"/>
      <c r="M5809" s="67">
        <f t="shared" si="144"/>
        <v>693.09999999999127</v>
      </c>
      <c r="Q5809" s="368"/>
      <c r="R5809" s="119"/>
      <c r="S5809" s="366"/>
      <c r="T5809" s="119"/>
      <c r="U5809" s="119"/>
    </row>
    <row r="5810" spans="1:21" ht="15">
      <c r="A5810" s="28" t="s">
        <v>745</v>
      </c>
      <c r="B5810" s="229" t="s">
        <v>1653</v>
      </c>
      <c r="C5810" s="3"/>
      <c r="D5810" s="3"/>
      <c r="E5810" s="9" t="s">
        <v>279</v>
      </c>
      <c r="F5810" s="9" t="s">
        <v>183</v>
      </c>
      <c r="G5810" s="9" t="s">
        <v>183</v>
      </c>
      <c r="H5810" s="9" t="s">
        <v>183</v>
      </c>
      <c r="I5810" s="9" t="s">
        <v>183</v>
      </c>
      <c r="J5810" s="9">
        <v>691.70000000000073</v>
      </c>
      <c r="K5810" s="9" t="s">
        <v>183</v>
      </c>
      <c r="L5810" s="69"/>
      <c r="M5810" s="67">
        <f t="shared" si="144"/>
        <v>691.70000000000073</v>
      </c>
      <c r="Q5810" s="119"/>
      <c r="R5810" s="119"/>
      <c r="S5810" s="367"/>
      <c r="T5810" s="119"/>
      <c r="U5810" s="119"/>
    </row>
    <row r="5811" spans="1:21" ht="15">
      <c r="A5811" s="28" t="s">
        <v>747</v>
      </c>
      <c r="B5811" s="63" t="s">
        <v>796</v>
      </c>
      <c r="E5811" s="9" t="s">
        <v>279</v>
      </c>
      <c r="F5811" s="9" t="s">
        <v>183</v>
      </c>
      <c r="G5811" s="9" t="s">
        <v>183</v>
      </c>
      <c r="H5811" s="9" t="s">
        <v>183</v>
      </c>
      <c r="I5811" s="9" t="s">
        <v>183</v>
      </c>
      <c r="J5811" s="9">
        <v>689.5</v>
      </c>
      <c r="K5811" s="9" t="s">
        <v>183</v>
      </c>
      <c r="L5811" s="69"/>
      <c r="M5811" s="67">
        <f t="shared" si="144"/>
        <v>689.5</v>
      </c>
      <c r="Q5811" s="364"/>
      <c r="R5811" s="119"/>
      <c r="S5811" s="367"/>
      <c r="T5811" s="119"/>
      <c r="U5811" s="119"/>
    </row>
    <row r="5812" spans="1:21" ht="15">
      <c r="A5812" s="28" t="s">
        <v>750</v>
      </c>
      <c r="B5812" s="277" t="s">
        <v>2011</v>
      </c>
      <c r="C5812" s="3"/>
      <c r="D5812" s="3"/>
      <c r="E5812" s="9" t="s">
        <v>279</v>
      </c>
      <c r="F5812" s="9" t="s">
        <v>183</v>
      </c>
      <c r="G5812" s="9" t="s">
        <v>183</v>
      </c>
      <c r="H5812" s="9" t="s">
        <v>183</v>
      </c>
      <c r="I5812" s="9" t="s">
        <v>183</v>
      </c>
      <c r="J5812" s="9">
        <v>688.99999999999272</v>
      </c>
      <c r="K5812" s="9" t="s">
        <v>183</v>
      </c>
      <c r="L5812" s="69"/>
      <c r="M5812" s="67">
        <f t="shared" si="144"/>
        <v>688.99999999999272</v>
      </c>
      <c r="Q5812" s="364"/>
      <c r="R5812" s="119"/>
      <c r="S5812" s="367"/>
      <c r="T5812" s="119"/>
      <c r="U5812" s="119"/>
    </row>
    <row r="5813" spans="1:21" ht="15">
      <c r="A5813" s="28" t="s">
        <v>751</v>
      </c>
      <c r="B5813" s="63" t="s">
        <v>141</v>
      </c>
      <c r="E5813" s="9" t="s">
        <v>279</v>
      </c>
      <c r="F5813" s="9" t="s">
        <v>183</v>
      </c>
      <c r="G5813" s="9" t="s">
        <v>183</v>
      </c>
      <c r="H5813" s="9" t="s">
        <v>183</v>
      </c>
      <c r="I5813" s="9" t="s">
        <v>183</v>
      </c>
      <c r="J5813" s="9">
        <v>681.19999999999709</v>
      </c>
      <c r="K5813" s="9" t="s">
        <v>183</v>
      </c>
      <c r="L5813" s="69"/>
      <c r="M5813" s="67">
        <f t="shared" si="144"/>
        <v>681.19999999999709</v>
      </c>
      <c r="Q5813" s="368"/>
      <c r="R5813" s="119"/>
      <c r="S5813" s="367"/>
      <c r="T5813" s="119"/>
      <c r="U5813" s="119"/>
    </row>
    <row r="5814" spans="1:21" ht="15">
      <c r="A5814" s="28" t="s">
        <v>754</v>
      </c>
      <c r="B5814" s="229" t="s">
        <v>1661</v>
      </c>
      <c r="C5814" s="3"/>
      <c r="D5814" s="3"/>
      <c r="E5814" s="9" t="s">
        <v>279</v>
      </c>
      <c r="F5814" s="9" t="s">
        <v>183</v>
      </c>
      <c r="G5814" s="9" t="s">
        <v>183</v>
      </c>
      <c r="H5814" s="9" t="s">
        <v>183</v>
      </c>
      <c r="I5814" s="9" t="s">
        <v>183</v>
      </c>
      <c r="J5814" s="9">
        <v>678.49999999999636</v>
      </c>
      <c r="K5814" s="9" t="s">
        <v>183</v>
      </c>
      <c r="L5814" s="69"/>
      <c r="M5814" s="67">
        <f t="shared" si="144"/>
        <v>678.49999999999636</v>
      </c>
      <c r="Q5814" s="119"/>
      <c r="R5814" s="119"/>
      <c r="S5814" s="367"/>
      <c r="T5814" s="119"/>
      <c r="U5814" s="119"/>
    </row>
    <row r="5815" spans="1:21" ht="15">
      <c r="A5815" s="28" t="s">
        <v>756</v>
      </c>
      <c r="B5815" s="63" t="s">
        <v>762</v>
      </c>
      <c r="E5815" s="9" t="s">
        <v>279</v>
      </c>
      <c r="F5815" s="9" t="s">
        <v>183</v>
      </c>
      <c r="G5815" s="9" t="s">
        <v>183</v>
      </c>
      <c r="H5815" s="9" t="s">
        <v>183</v>
      </c>
      <c r="I5815" s="9" t="s">
        <v>183</v>
      </c>
      <c r="J5815" s="9">
        <v>664.20000000000437</v>
      </c>
      <c r="K5815" s="9" t="s">
        <v>183</v>
      </c>
      <c r="L5815" s="69"/>
      <c r="M5815" s="67">
        <f t="shared" si="144"/>
        <v>664.20000000000437</v>
      </c>
      <c r="Q5815" s="364"/>
      <c r="R5815" s="119"/>
      <c r="S5815" s="367"/>
      <c r="T5815" s="119"/>
      <c r="U5815" s="119"/>
    </row>
    <row r="5816" spans="1:21" ht="15">
      <c r="A5816" s="28" t="s">
        <v>761</v>
      </c>
      <c r="B5816" s="277" t="s">
        <v>2009</v>
      </c>
      <c r="C5816" s="3"/>
      <c r="D5816" s="3"/>
      <c r="E5816" s="9" t="s">
        <v>279</v>
      </c>
      <c r="F5816" s="9" t="s">
        <v>183</v>
      </c>
      <c r="G5816" s="9" t="s">
        <v>183</v>
      </c>
      <c r="H5816" s="9" t="s">
        <v>183</v>
      </c>
      <c r="I5816" s="9" t="s">
        <v>183</v>
      </c>
      <c r="J5816" s="9">
        <v>661.20000000000437</v>
      </c>
      <c r="K5816" s="9" t="s">
        <v>183</v>
      </c>
      <c r="L5816" s="69"/>
      <c r="M5816" s="67">
        <f t="shared" si="144"/>
        <v>661.20000000000437</v>
      </c>
      <c r="Q5816" s="364"/>
      <c r="R5816" s="119"/>
      <c r="S5816" s="367"/>
      <c r="T5816" s="119"/>
      <c r="U5816" s="119"/>
    </row>
    <row r="5817" spans="1:21" ht="15">
      <c r="A5817" s="28" t="s">
        <v>765</v>
      </c>
      <c r="B5817" s="63" t="s">
        <v>178</v>
      </c>
      <c r="E5817" s="217">
        <v>659</v>
      </c>
      <c r="F5817" s="9" t="s">
        <v>183</v>
      </c>
      <c r="G5817" s="9" t="s">
        <v>183</v>
      </c>
      <c r="H5817" s="9" t="s">
        <v>183</v>
      </c>
      <c r="I5817" s="9" t="s">
        <v>183</v>
      </c>
      <c r="J5817" s="9" t="s">
        <v>279</v>
      </c>
      <c r="K5817" s="9" t="s">
        <v>183</v>
      </c>
      <c r="L5817" s="69"/>
      <c r="M5817" s="67">
        <f t="shared" si="144"/>
        <v>659</v>
      </c>
      <c r="O5817" t="s">
        <v>284</v>
      </c>
      <c r="Q5817" s="368"/>
      <c r="R5817" s="119"/>
      <c r="S5817" s="367"/>
      <c r="T5817" s="119"/>
      <c r="U5817" s="119"/>
    </row>
    <row r="5818" spans="1:21" ht="15">
      <c r="A5818" s="28" t="s">
        <v>766</v>
      </c>
      <c r="B5818" s="63" t="s">
        <v>782</v>
      </c>
      <c r="E5818" s="9" t="s">
        <v>279</v>
      </c>
      <c r="F5818" s="9" t="s">
        <v>183</v>
      </c>
      <c r="G5818" s="9" t="s">
        <v>183</v>
      </c>
      <c r="H5818" s="9" t="s">
        <v>183</v>
      </c>
      <c r="I5818" s="9" t="s">
        <v>183</v>
      </c>
      <c r="J5818" s="9">
        <v>651.99999999999636</v>
      </c>
      <c r="K5818" s="9" t="s">
        <v>183</v>
      </c>
      <c r="L5818" s="69"/>
      <c r="M5818" s="67">
        <f t="shared" si="144"/>
        <v>651.99999999999636</v>
      </c>
      <c r="S5818" s="367"/>
      <c r="T5818" s="119"/>
      <c r="U5818" s="119"/>
    </row>
    <row r="5819" spans="1:21" ht="15">
      <c r="A5819" s="28" t="s">
        <v>767</v>
      </c>
      <c r="B5819" s="63" t="s">
        <v>155</v>
      </c>
      <c r="E5819" s="9" t="s">
        <v>279</v>
      </c>
      <c r="F5819" s="9" t="s">
        <v>183</v>
      </c>
      <c r="G5819" s="9" t="s">
        <v>183</v>
      </c>
      <c r="H5819" s="9" t="s">
        <v>183</v>
      </c>
      <c r="I5819" s="9" t="s">
        <v>183</v>
      </c>
      <c r="J5819" s="9">
        <v>647.79999999999927</v>
      </c>
      <c r="K5819" s="9" t="s">
        <v>183</v>
      </c>
      <c r="L5819" s="69"/>
      <c r="M5819" s="67">
        <f t="shared" si="144"/>
        <v>647.79999999999927</v>
      </c>
      <c r="S5819" s="363"/>
      <c r="T5819" s="119"/>
      <c r="U5819" s="119"/>
    </row>
    <row r="5820" spans="1:21" ht="15">
      <c r="A5820" s="28" t="s">
        <v>773</v>
      </c>
      <c r="B5820" s="63" t="s">
        <v>143</v>
      </c>
      <c r="E5820" s="9" t="s">
        <v>279</v>
      </c>
      <c r="F5820" s="9" t="s">
        <v>183</v>
      </c>
      <c r="G5820" s="9" t="s">
        <v>183</v>
      </c>
      <c r="H5820" s="9" t="s">
        <v>183</v>
      </c>
      <c r="I5820" s="9" t="s">
        <v>183</v>
      </c>
      <c r="J5820" s="9">
        <v>647.20000000000073</v>
      </c>
      <c r="K5820" s="9" t="s">
        <v>183</v>
      </c>
      <c r="L5820" s="69"/>
      <c r="M5820" s="67">
        <f t="shared" si="144"/>
        <v>647.20000000000073</v>
      </c>
      <c r="S5820" s="367"/>
      <c r="T5820" s="119"/>
      <c r="U5820" s="119"/>
    </row>
    <row r="5821" spans="1:21" ht="15">
      <c r="A5821" s="28" t="s">
        <v>781</v>
      </c>
      <c r="B5821" s="63" t="s">
        <v>156</v>
      </c>
      <c r="E5821" s="9" t="s">
        <v>279</v>
      </c>
      <c r="F5821" s="9" t="s">
        <v>183</v>
      </c>
      <c r="G5821" s="9" t="s">
        <v>183</v>
      </c>
      <c r="H5821" s="9" t="s">
        <v>183</v>
      </c>
      <c r="I5821" s="9" t="s">
        <v>183</v>
      </c>
      <c r="J5821" s="9">
        <v>645.70000000000073</v>
      </c>
      <c r="K5821" s="9" t="s">
        <v>183</v>
      </c>
      <c r="L5821" s="69"/>
      <c r="M5821" s="67">
        <f t="shared" si="144"/>
        <v>645.70000000000073</v>
      </c>
      <c r="Q5821" s="119"/>
      <c r="R5821" s="119"/>
      <c r="S5821" s="366"/>
      <c r="T5821" s="119"/>
      <c r="U5821" s="119"/>
    </row>
    <row r="5822" spans="1:21" ht="15">
      <c r="A5822" s="28" t="s">
        <v>785</v>
      </c>
      <c r="B5822" s="63" t="s">
        <v>783</v>
      </c>
      <c r="E5822" s="9" t="s">
        <v>279</v>
      </c>
      <c r="F5822" s="9" t="s">
        <v>183</v>
      </c>
      <c r="G5822" s="9" t="s">
        <v>183</v>
      </c>
      <c r="H5822" s="9" t="s">
        <v>183</v>
      </c>
      <c r="I5822" s="9" t="s">
        <v>183</v>
      </c>
      <c r="J5822" s="9">
        <v>644.09999999999854</v>
      </c>
      <c r="K5822" s="9" t="s">
        <v>183</v>
      </c>
      <c r="L5822" s="69"/>
      <c r="M5822" s="67">
        <f t="shared" si="144"/>
        <v>644.09999999999854</v>
      </c>
      <c r="Q5822" s="364"/>
      <c r="R5822" s="119"/>
      <c r="S5822" s="367"/>
      <c r="T5822" s="119"/>
      <c r="U5822" s="119"/>
    </row>
    <row r="5823" spans="1:21" ht="15">
      <c r="A5823" s="28" t="s">
        <v>786</v>
      </c>
      <c r="B5823" s="63" t="s">
        <v>788</v>
      </c>
      <c r="E5823" s="9" t="s">
        <v>279</v>
      </c>
      <c r="F5823" s="9" t="s">
        <v>183</v>
      </c>
      <c r="G5823" s="9" t="s">
        <v>183</v>
      </c>
      <c r="H5823" s="9" t="s">
        <v>183</v>
      </c>
      <c r="I5823" s="9" t="s">
        <v>183</v>
      </c>
      <c r="J5823" s="9">
        <v>638.55000000000291</v>
      </c>
      <c r="K5823" s="9" t="s">
        <v>183</v>
      </c>
      <c r="L5823" s="69"/>
      <c r="M5823" s="67">
        <f t="shared" si="144"/>
        <v>638.55000000000291</v>
      </c>
      <c r="Q5823" s="119"/>
      <c r="R5823" s="119"/>
      <c r="S5823" s="367"/>
      <c r="T5823" s="119"/>
      <c r="U5823" s="119"/>
    </row>
    <row r="5824" spans="1:21" ht="15">
      <c r="A5824" s="28" t="s">
        <v>787</v>
      </c>
      <c r="B5824" s="63" t="s">
        <v>755</v>
      </c>
      <c r="E5824" s="9" t="s">
        <v>279</v>
      </c>
      <c r="F5824" s="9" t="s">
        <v>183</v>
      </c>
      <c r="G5824" s="9" t="s">
        <v>183</v>
      </c>
      <c r="H5824" s="9" t="s">
        <v>183</v>
      </c>
      <c r="I5824" s="9" t="s">
        <v>183</v>
      </c>
      <c r="J5824" s="9">
        <v>634.5</v>
      </c>
      <c r="K5824" s="9" t="s">
        <v>183</v>
      </c>
      <c r="L5824" s="69"/>
      <c r="M5824" s="67">
        <f t="shared" si="144"/>
        <v>634.5</v>
      </c>
      <c r="S5824" s="367"/>
      <c r="T5824" s="119"/>
      <c r="U5824" s="119"/>
    </row>
    <row r="5825" spans="1:21" ht="15">
      <c r="A5825" s="28" t="s">
        <v>793</v>
      </c>
      <c r="B5825" s="63" t="s">
        <v>144</v>
      </c>
      <c r="E5825" s="9" t="s">
        <v>279</v>
      </c>
      <c r="F5825" s="9" t="s">
        <v>183</v>
      </c>
      <c r="G5825" s="9" t="s">
        <v>183</v>
      </c>
      <c r="H5825" s="9" t="s">
        <v>183</v>
      </c>
      <c r="I5825" s="9" t="s">
        <v>183</v>
      </c>
      <c r="J5825" s="9">
        <v>633.19999999999527</v>
      </c>
      <c r="K5825" s="9" t="s">
        <v>183</v>
      </c>
      <c r="L5825" s="69"/>
      <c r="M5825" s="67">
        <f t="shared" si="144"/>
        <v>633.19999999999527</v>
      </c>
      <c r="S5825" s="367"/>
      <c r="T5825" s="119"/>
      <c r="U5825" s="119"/>
    </row>
    <row r="5826" spans="1:21" ht="15">
      <c r="A5826" s="28" t="s">
        <v>794</v>
      </c>
      <c r="B5826" s="229" t="s">
        <v>1660</v>
      </c>
      <c r="C5826" s="3"/>
      <c r="D5826" s="3"/>
      <c r="E5826" s="9" t="s">
        <v>279</v>
      </c>
      <c r="F5826" s="9" t="s">
        <v>183</v>
      </c>
      <c r="G5826" s="9" t="s">
        <v>183</v>
      </c>
      <c r="H5826" s="9" t="s">
        <v>183</v>
      </c>
      <c r="I5826" s="9" t="s">
        <v>183</v>
      </c>
      <c r="J5826" s="9">
        <v>626.49999999999272</v>
      </c>
      <c r="K5826" s="9" t="s">
        <v>183</v>
      </c>
      <c r="L5826" s="69"/>
      <c r="M5826" s="67">
        <f t="shared" si="144"/>
        <v>626.49999999999272</v>
      </c>
      <c r="Q5826" s="364"/>
      <c r="R5826" s="119"/>
      <c r="S5826" s="367"/>
      <c r="T5826" s="119"/>
      <c r="U5826" s="119"/>
    </row>
    <row r="5827" spans="1:21" ht="15">
      <c r="A5827" s="28" t="s">
        <v>795</v>
      </c>
      <c r="B5827" s="63" t="s">
        <v>800</v>
      </c>
      <c r="E5827" s="9" t="s">
        <v>279</v>
      </c>
      <c r="F5827" s="9" t="s">
        <v>183</v>
      </c>
      <c r="G5827" s="9" t="s">
        <v>183</v>
      </c>
      <c r="H5827" s="9" t="s">
        <v>183</v>
      </c>
      <c r="I5827" s="9" t="s">
        <v>183</v>
      </c>
      <c r="J5827" s="9">
        <v>615.49999999999636</v>
      </c>
      <c r="K5827" s="9" t="s">
        <v>183</v>
      </c>
      <c r="L5827" s="69"/>
      <c r="M5827" s="67">
        <f t="shared" si="144"/>
        <v>615.49999999999636</v>
      </c>
      <c r="Q5827" s="364"/>
      <c r="R5827" s="119"/>
      <c r="S5827" s="367"/>
      <c r="T5827" s="119"/>
      <c r="U5827" s="119"/>
    </row>
    <row r="5828" spans="1:21" ht="15">
      <c r="A5828" s="28" t="s">
        <v>797</v>
      </c>
      <c r="B5828" s="277" t="s">
        <v>2002</v>
      </c>
      <c r="C5828" s="3"/>
      <c r="D5828" s="3"/>
      <c r="E5828" s="9" t="s">
        <v>279</v>
      </c>
      <c r="F5828" s="9" t="s">
        <v>183</v>
      </c>
      <c r="G5828" s="9" t="s">
        <v>183</v>
      </c>
      <c r="H5828" s="9" t="s">
        <v>183</v>
      </c>
      <c r="I5828" s="9" t="s">
        <v>183</v>
      </c>
      <c r="J5828" s="9">
        <v>609</v>
      </c>
      <c r="K5828" s="9" t="s">
        <v>183</v>
      </c>
      <c r="L5828" s="69"/>
      <c r="M5828" s="67">
        <f t="shared" si="144"/>
        <v>609</v>
      </c>
      <c r="Q5828" s="119"/>
      <c r="R5828" s="119"/>
      <c r="S5828" s="365"/>
      <c r="T5828" s="119"/>
      <c r="U5828" s="119"/>
    </row>
    <row r="5829" spans="1:21" ht="15">
      <c r="A5829" s="28" t="s">
        <v>798</v>
      </c>
      <c r="B5829" s="63" t="s">
        <v>142</v>
      </c>
      <c r="E5829" s="9" t="s">
        <v>279</v>
      </c>
      <c r="F5829" s="9" t="s">
        <v>183</v>
      </c>
      <c r="G5829" s="9" t="s">
        <v>183</v>
      </c>
      <c r="H5829" s="9" t="s">
        <v>183</v>
      </c>
      <c r="I5829" s="9" t="s">
        <v>183</v>
      </c>
      <c r="J5829" s="9">
        <v>598.00000000000728</v>
      </c>
      <c r="K5829" s="9" t="s">
        <v>183</v>
      </c>
      <c r="L5829" s="69"/>
      <c r="M5829" s="67">
        <f t="shared" si="144"/>
        <v>598.00000000000728</v>
      </c>
      <c r="Q5829" s="119"/>
      <c r="R5829" s="119"/>
      <c r="S5829" s="363"/>
      <c r="T5829" s="119"/>
      <c r="U5829" s="119"/>
    </row>
    <row r="5830" spans="1:21" ht="15">
      <c r="A5830" s="28" t="s">
        <v>799</v>
      </c>
      <c r="B5830" s="63" t="s">
        <v>154</v>
      </c>
      <c r="E5830" s="9" t="s">
        <v>279</v>
      </c>
      <c r="F5830" s="9" t="s">
        <v>183</v>
      </c>
      <c r="G5830" s="9" t="s">
        <v>183</v>
      </c>
      <c r="H5830" s="9" t="s">
        <v>183</v>
      </c>
      <c r="I5830" s="9" t="s">
        <v>183</v>
      </c>
      <c r="J5830" s="9">
        <v>595.99999999999272</v>
      </c>
      <c r="K5830" s="9" t="s">
        <v>183</v>
      </c>
      <c r="L5830" s="69"/>
      <c r="M5830" s="67">
        <f t="shared" si="144"/>
        <v>595.99999999999272</v>
      </c>
      <c r="Q5830" s="364"/>
      <c r="R5830" s="119"/>
      <c r="S5830" s="367"/>
      <c r="T5830" s="119"/>
      <c r="U5830" s="119"/>
    </row>
    <row r="5831" spans="1:21" ht="15">
      <c r="A5831" s="28" t="s">
        <v>802</v>
      </c>
      <c r="B5831" s="28" t="s">
        <v>734</v>
      </c>
      <c r="E5831" s="9" t="s">
        <v>279</v>
      </c>
      <c r="F5831" s="9" t="s">
        <v>183</v>
      </c>
      <c r="G5831" s="9" t="s">
        <v>183</v>
      </c>
      <c r="H5831" s="9" t="s">
        <v>183</v>
      </c>
      <c r="I5831" s="9" t="s">
        <v>183</v>
      </c>
      <c r="J5831" s="9">
        <v>589.49999999999818</v>
      </c>
      <c r="K5831" s="9" t="s">
        <v>183</v>
      </c>
      <c r="L5831" s="69"/>
      <c r="M5831" s="67">
        <f t="shared" si="144"/>
        <v>589.49999999999818</v>
      </c>
      <c r="Q5831" s="119"/>
      <c r="R5831" s="119"/>
      <c r="S5831" s="367"/>
      <c r="T5831" s="119"/>
      <c r="U5831" s="119"/>
    </row>
    <row r="5832" spans="1:21" ht="15">
      <c r="A5832" s="28" t="s">
        <v>896</v>
      </c>
      <c r="B5832" s="225" t="s">
        <v>1662</v>
      </c>
      <c r="C5832" s="3"/>
      <c r="D5832" s="3"/>
      <c r="E5832" s="9" t="s">
        <v>279</v>
      </c>
      <c r="F5832" s="9" t="s">
        <v>183</v>
      </c>
      <c r="G5832" s="9" t="s">
        <v>183</v>
      </c>
      <c r="H5832" s="9" t="s">
        <v>183</v>
      </c>
      <c r="I5832" s="9" t="s">
        <v>183</v>
      </c>
      <c r="J5832" s="9">
        <v>579.30000000000655</v>
      </c>
      <c r="K5832" s="9" t="s">
        <v>183</v>
      </c>
      <c r="L5832" s="69"/>
      <c r="M5832" s="67">
        <f t="shared" si="144"/>
        <v>579.30000000000655</v>
      </c>
      <c r="S5832" s="367"/>
      <c r="T5832" s="119"/>
      <c r="U5832" s="119"/>
    </row>
    <row r="5833" spans="1:21" ht="15">
      <c r="A5833" s="28" t="s">
        <v>897</v>
      </c>
      <c r="B5833" s="63" t="s">
        <v>162</v>
      </c>
      <c r="E5833" s="9" t="s">
        <v>279</v>
      </c>
      <c r="F5833" s="9" t="s">
        <v>183</v>
      </c>
      <c r="G5833" s="9" t="s">
        <v>183</v>
      </c>
      <c r="H5833" s="9" t="s">
        <v>183</v>
      </c>
      <c r="I5833" s="9" t="s">
        <v>183</v>
      </c>
      <c r="J5833" s="9">
        <v>578.89999999999964</v>
      </c>
      <c r="K5833" s="9" t="s">
        <v>183</v>
      </c>
      <c r="L5833" s="69"/>
      <c r="M5833" s="67">
        <f t="shared" si="144"/>
        <v>578.89999999999964</v>
      </c>
      <c r="Q5833" s="119"/>
      <c r="R5833" s="119"/>
      <c r="S5833" s="366"/>
      <c r="T5833" s="119"/>
      <c r="U5833" s="119"/>
    </row>
    <row r="5834" spans="1:21" ht="15">
      <c r="A5834" s="28" t="s">
        <v>898</v>
      </c>
      <c r="B5834" s="229" t="s">
        <v>1657</v>
      </c>
      <c r="C5834" s="3"/>
      <c r="D5834" s="3"/>
      <c r="E5834" s="9" t="s">
        <v>279</v>
      </c>
      <c r="F5834" s="9" t="s">
        <v>183</v>
      </c>
      <c r="G5834" s="9" t="s">
        <v>183</v>
      </c>
      <c r="H5834" s="9" t="s">
        <v>183</v>
      </c>
      <c r="I5834" s="9" t="s">
        <v>183</v>
      </c>
      <c r="J5834" s="9">
        <v>578.09999999999491</v>
      </c>
      <c r="K5834" s="9" t="s">
        <v>183</v>
      </c>
      <c r="L5834" s="69"/>
      <c r="M5834" s="67">
        <f t="shared" si="144"/>
        <v>578.09999999999491</v>
      </c>
      <c r="Q5834" s="368"/>
      <c r="R5834" s="119"/>
      <c r="S5834" s="365"/>
      <c r="T5834" s="119"/>
      <c r="U5834" s="119"/>
    </row>
    <row r="5835" spans="1:21" ht="15">
      <c r="A5835" s="28" t="s">
        <v>899</v>
      </c>
      <c r="B5835" s="229" t="s">
        <v>1644</v>
      </c>
      <c r="C5835" s="3"/>
      <c r="D5835" s="3"/>
      <c r="E5835" s="9" t="s">
        <v>279</v>
      </c>
      <c r="F5835" s="9" t="s">
        <v>183</v>
      </c>
      <c r="G5835" s="9" t="s">
        <v>183</v>
      </c>
      <c r="H5835" s="9" t="s">
        <v>183</v>
      </c>
      <c r="I5835" s="9" t="s">
        <v>183</v>
      </c>
      <c r="J5835" s="9">
        <v>568.600000000004</v>
      </c>
      <c r="K5835" s="9" t="s">
        <v>183</v>
      </c>
      <c r="L5835" s="69"/>
      <c r="M5835" s="67">
        <f t="shared" si="144"/>
        <v>568.600000000004</v>
      </c>
      <c r="Q5835" s="119"/>
      <c r="R5835" s="119"/>
      <c r="S5835" s="363"/>
      <c r="T5835" s="119"/>
      <c r="U5835" s="119"/>
    </row>
    <row r="5836" spans="1:21" ht="15">
      <c r="A5836" s="28" t="s">
        <v>900</v>
      </c>
      <c r="B5836" s="63" t="s">
        <v>746</v>
      </c>
      <c r="E5836" s="9" t="s">
        <v>279</v>
      </c>
      <c r="F5836" s="9" t="s">
        <v>183</v>
      </c>
      <c r="G5836" s="9" t="s">
        <v>183</v>
      </c>
      <c r="H5836" s="9" t="s">
        <v>183</v>
      </c>
      <c r="I5836" s="9" t="s">
        <v>183</v>
      </c>
      <c r="J5836" s="9">
        <v>536.70000000000437</v>
      </c>
      <c r="K5836" s="9" t="s">
        <v>183</v>
      </c>
      <c r="L5836" s="69"/>
      <c r="M5836" s="67">
        <f t="shared" ref="M5836:M5859" si="145">SUM(E5836:J5836)</f>
        <v>536.70000000000437</v>
      </c>
      <c r="Q5836" s="119"/>
      <c r="R5836" s="119"/>
      <c r="S5836" s="363"/>
      <c r="T5836" s="119"/>
      <c r="U5836" s="119"/>
    </row>
    <row r="5837" spans="1:21" ht="15">
      <c r="A5837" s="28" t="s">
        <v>901</v>
      </c>
      <c r="B5837" s="28" t="s">
        <v>733</v>
      </c>
      <c r="E5837" s="9" t="s">
        <v>279</v>
      </c>
      <c r="F5837" s="9" t="s">
        <v>183</v>
      </c>
      <c r="G5837" s="9" t="s">
        <v>183</v>
      </c>
      <c r="H5837" s="9" t="s">
        <v>183</v>
      </c>
      <c r="I5837" s="9" t="s">
        <v>183</v>
      </c>
      <c r="J5837" s="9">
        <v>509.19999999999709</v>
      </c>
      <c r="K5837" s="9" t="s">
        <v>183</v>
      </c>
      <c r="L5837" s="69"/>
      <c r="M5837" s="67">
        <f t="shared" si="145"/>
        <v>509.19999999999709</v>
      </c>
      <c r="Q5837" s="119"/>
      <c r="R5837" s="119"/>
      <c r="S5837" s="366"/>
      <c r="T5837" s="119"/>
      <c r="U5837" s="119"/>
    </row>
    <row r="5838" spans="1:21" ht="15">
      <c r="A5838" s="28" t="s">
        <v>902</v>
      </c>
      <c r="B5838" s="63" t="s">
        <v>728</v>
      </c>
      <c r="E5838" s="9" t="s">
        <v>279</v>
      </c>
      <c r="F5838" s="9" t="s">
        <v>183</v>
      </c>
      <c r="G5838" s="9" t="s">
        <v>183</v>
      </c>
      <c r="H5838" s="9" t="s">
        <v>183</v>
      </c>
      <c r="I5838" s="9" t="s">
        <v>183</v>
      </c>
      <c r="J5838" s="9">
        <v>505.90000000000146</v>
      </c>
      <c r="K5838" s="9" t="s">
        <v>183</v>
      </c>
      <c r="L5838" s="69"/>
      <c r="M5838" s="67">
        <f t="shared" si="145"/>
        <v>505.90000000000146</v>
      </c>
      <c r="Q5838" s="119"/>
      <c r="R5838" s="119"/>
      <c r="S5838" s="363"/>
      <c r="T5838" s="119"/>
      <c r="U5838" s="119"/>
    </row>
    <row r="5839" spans="1:21" ht="15">
      <c r="A5839" s="28" t="s">
        <v>903</v>
      </c>
      <c r="B5839" s="229" t="s">
        <v>1655</v>
      </c>
      <c r="C5839" s="3"/>
      <c r="D5839" s="3"/>
      <c r="E5839" s="9" t="s">
        <v>279</v>
      </c>
      <c r="F5839" s="9" t="s">
        <v>183</v>
      </c>
      <c r="G5839" s="9" t="s">
        <v>183</v>
      </c>
      <c r="H5839" s="9" t="s">
        <v>183</v>
      </c>
      <c r="I5839" s="9" t="s">
        <v>183</v>
      </c>
      <c r="J5839" s="9">
        <v>486.19999999999345</v>
      </c>
      <c r="K5839" s="9" t="s">
        <v>183</v>
      </c>
      <c r="L5839" s="69"/>
      <c r="M5839" s="67">
        <f t="shared" si="145"/>
        <v>486.19999999999345</v>
      </c>
      <c r="Q5839" s="364"/>
      <c r="R5839" s="119"/>
      <c r="S5839" s="367"/>
      <c r="T5839" s="119"/>
      <c r="U5839" s="119"/>
    </row>
    <row r="5840" spans="1:21" ht="15">
      <c r="A5840" s="28" t="s">
        <v>904</v>
      </c>
      <c r="B5840" s="229" t="s">
        <v>1652</v>
      </c>
      <c r="C5840" s="3"/>
      <c r="D5840" s="3"/>
      <c r="E5840" s="9" t="s">
        <v>279</v>
      </c>
      <c r="F5840" s="9" t="s">
        <v>183</v>
      </c>
      <c r="G5840" s="9" t="s">
        <v>183</v>
      </c>
      <c r="H5840" s="9" t="s">
        <v>183</v>
      </c>
      <c r="I5840" s="9" t="s">
        <v>183</v>
      </c>
      <c r="J5840" s="9">
        <v>480.00000000000364</v>
      </c>
      <c r="K5840" s="9" t="s">
        <v>183</v>
      </c>
      <c r="L5840" s="69"/>
      <c r="M5840" s="67">
        <f t="shared" si="145"/>
        <v>480.00000000000364</v>
      </c>
      <c r="Q5840" s="368"/>
      <c r="R5840" s="119"/>
      <c r="S5840" s="367"/>
      <c r="T5840" s="119"/>
      <c r="U5840" s="119"/>
    </row>
    <row r="5841" spans="1:21" ht="15">
      <c r="A5841" s="28" t="s">
        <v>905</v>
      </c>
      <c r="B5841" s="63" t="s">
        <v>753</v>
      </c>
      <c r="E5841" s="9" t="s">
        <v>279</v>
      </c>
      <c r="F5841" s="9" t="s">
        <v>183</v>
      </c>
      <c r="G5841" s="9" t="s">
        <v>183</v>
      </c>
      <c r="H5841" s="9" t="s">
        <v>183</v>
      </c>
      <c r="I5841" s="9" t="s">
        <v>183</v>
      </c>
      <c r="J5841" s="9">
        <v>449.89999999999782</v>
      </c>
      <c r="K5841" s="9" t="s">
        <v>183</v>
      </c>
      <c r="L5841" s="69"/>
      <c r="M5841" s="67">
        <f t="shared" si="145"/>
        <v>449.89999999999782</v>
      </c>
      <c r="S5841" s="363"/>
      <c r="T5841" s="119"/>
      <c r="U5841" s="119"/>
    </row>
    <row r="5842" spans="1:21" ht="15">
      <c r="A5842" s="28" t="s">
        <v>906</v>
      </c>
      <c r="B5842" s="277" t="s">
        <v>2010</v>
      </c>
      <c r="C5842" s="3"/>
      <c r="D5842" s="3"/>
      <c r="E5842" s="9" t="s">
        <v>279</v>
      </c>
      <c r="F5842" s="9" t="s">
        <v>183</v>
      </c>
      <c r="G5842" s="9" t="s">
        <v>183</v>
      </c>
      <c r="H5842" s="9" t="s">
        <v>183</v>
      </c>
      <c r="I5842" s="9" t="s">
        <v>183</v>
      </c>
      <c r="J5842" s="9">
        <v>446.49999999999272</v>
      </c>
      <c r="K5842" s="9" t="s">
        <v>183</v>
      </c>
      <c r="L5842" s="69"/>
      <c r="M5842" s="67">
        <f t="shared" si="145"/>
        <v>446.49999999999272</v>
      </c>
      <c r="Q5842" s="364"/>
      <c r="R5842" s="119"/>
      <c r="S5842" s="363"/>
      <c r="T5842" s="119"/>
      <c r="U5842" s="119"/>
    </row>
    <row r="5843" spans="1:21" ht="15">
      <c r="A5843" s="28" t="s">
        <v>907</v>
      </c>
      <c r="B5843" s="229" t="s">
        <v>1645</v>
      </c>
      <c r="C5843" s="3"/>
      <c r="D5843" s="3"/>
      <c r="E5843" s="9" t="s">
        <v>279</v>
      </c>
      <c r="F5843" s="9" t="s">
        <v>183</v>
      </c>
      <c r="G5843" s="9" t="s">
        <v>183</v>
      </c>
      <c r="H5843" s="9" t="s">
        <v>183</v>
      </c>
      <c r="I5843" s="9" t="s">
        <v>183</v>
      </c>
      <c r="J5843" s="9">
        <v>386.29999999999563</v>
      </c>
      <c r="K5843" s="9" t="s">
        <v>183</v>
      </c>
      <c r="L5843" s="69"/>
      <c r="M5843" s="67">
        <f t="shared" si="145"/>
        <v>386.29999999999563</v>
      </c>
      <c r="Q5843" s="368"/>
      <c r="R5843" s="119"/>
      <c r="S5843" s="367"/>
      <c r="T5843" s="119"/>
      <c r="U5843" s="119"/>
    </row>
    <row r="5844" spans="1:21" ht="15">
      <c r="A5844" s="28" t="s">
        <v>908</v>
      </c>
      <c r="B5844" s="277" t="s">
        <v>2003</v>
      </c>
      <c r="C5844" s="3"/>
      <c r="D5844" s="3"/>
      <c r="E5844" s="9" t="s">
        <v>279</v>
      </c>
      <c r="F5844" s="9" t="s">
        <v>183</v>
      </c>
      <c r="G5844" s="9" t="s">
        <v>183</v>
      </c>
      <c r="H5844" s="9" t="s">
        <v>183</v>
      </c>
      <c r="I5844" s="9" t="s">
        <v>183</v>
      </c>
      <c r="J5844" s="9">
        <v>374.30000000000291</v>
      </c>
      <c r="K5844" s="9" t="s">
        <v>183</v>
      </c>
      <c r="L5844" s="69"/>
      <c r="M5844" s="67">
        <f t="shared" si="145"/>
        <v>374.30000000000291</v>
      </c>
      <c r="Q5844" s="364"/>
      <c r="R5844" s="119"/>
    </row>
    <row r="5845" spans="1:21" ht="15">
      <c r="A5845" s="28" t="s">
        <v>909</v>
      </c>
      <c r="B5845" s="63" t="s">
        <v>4</v>
      </c>
      <c r="E5845" s="9">
        <v>307.8</v>
      </c>
      <c r="F5845" s="9" t="s">
        <v>183</v>
      </c>
      <c r="G5845" s="9" t="s">
        <v>183</v>
      </c>
      <c r="H5845" s="9" t="s">
        <v>183</v>
      </c>
      <c r="I5845" s="9" t="s">
        <v>183</v>
      </c>
      <c r="J5845" s="9" t="s">
        <v>279</v>
      </c>
      <c r="K5845" s="9" t="s">
        <v>183</v>
      </c>
      <c r="L5845" s="69"/>
      <c r="M5845" s="67">
        <f t="shared" si="145"/>
        <v>307.8</v>
      </c>
      <c r="Q5845" s="364"/>
      <c r="R5845" s="119"/>
    </row>
    <row r="5846" spans="1:21" ht="15">
      <c r="A5846" s="28" t="s">
        <v>910</v>
      </c>
      <c r="B5846" s="63" t="s">
        <v>35</v>
      </c>
      <c r="E5846" s="9">
        <v>249.5</v>
      </c>
      <c r="F5846" s="9" t="s">
        <v>183</v>
      </c>
      <c r="G5846" s="9" t="s">
        <v>183</v>
      </c>
      <c r="H5846" s="9" t="s">
        <v>183</v>
      </c>
      <c r="I5846" s="9" t="s">
        <v>183</v>
      </c>
      <c r="J5846" s="9" t="s">
        <v>279</v>
      </c>
      <c r="K5846" s="9" t="s">
        <v>183</v>
      </c>
      <c r="L5846" s="69"/>
      <c r="M5846" s="67">
        <f t="shared" si="145"/>
        <v>249.5</v>
      </c>
    </row>
    <row r="5847" spans="1:21" ht="15">
      <c r="A5847" s="28" t="s">
        <v>911</v>
      </c>
      <c r="B5847" s="63" t="s">
        <v>179</v>
      </c>
      <c r="E5847" s="9">
        <v>241.9</v>
      </c>
      <c r="F5847" s="9" t="s">
        <v>183</v>
      </c>
      <c r="G5847" s="9" t="s">
        <v>183</v>
      </c>
      <c r="H5847" s="9" t="s">
        <v>183</v>
      </c>
      <c r="I5847" s="9" t="s">
        <v>183</v>
      </c>
      <c r="J5847" s="9" t="s">
        <v>279</v>
      </c>
      <c r="K5847" s="9" t="s">
        <v>183</v>
      </c>
      <c r="L5847" s="69"/>
      <c r="M5847" s="67">
        <f t="shared" si="145"/>
        <v>241.9</v>
      </c>
      <c r="Q5847" s="368"/>
      <c r="R5847" s="119"/>
    </row>
    <row r="5848" spans="1:21" ht="15">
      <c r="A5848" s="28" t="s">
        <v>912</v>
      </c>
      <c r="B5848" s="63" t="s">
        <v>769</v>
      </c>
      <c r="E5848" s="9" t="s">
        <v>279</v>
      </c>
      <c r="F5848" s="9" t="s">
        <v>183</v>
      </c>
      <c r="G5848" s="9" t="s">
        <v>183</v>
      </c>
      <c r="H5848" s="9" t="s">
        <v>183</v>
      </c>
      <c r="I5848" s="9" t="s">
        <v>183</v>
      </c>
      <c r="J5848" s="9" t="s">
        <v>279</v>
      </c>
      <c r="K5848" s="9" t="s">
        <v>183</v>
      </c>
      <c r="L5848" s="69"/>
      <c r="M5848" s="67">
        <f t="shared" si="145"/>
        <v>0</v>
      </c>
      <c r="Q5848" s="119"/>
      <c r="R5848" s="119"/>
    </row>
    <row r="5849" spans="1:21" ht="15">
      <c r="A5849" s="28" t="s">
        <v>913</v>
      </c>
      <c r="B5849" s="63" t="s">
        <v>164</v>
      </c>
      <c r="E5849" s="9" t="s">
        <v>279</v>
      </c>
      <c r="F5849" s="9" t="s">
        <v>183</v>
      </c>
      <c r="G5849" s="9" t="s">
        <v>183</v>
      </c>
      <c r="H5849" s="9" t="s">
        <v>183</v>
      </c>
      <c r="I5849" s="9" t="s">
        <v>183</v>
      </c>
      <c r="J5849" s="9" t="s">
        <v>279</v>
      </c>
      <c r="K5849" s="9" t="s">
        <v>183</v>
      </c>
      <c r="L5849" s="69"/>
      <c r="M5849" s="67">
        <f t="shared" si="145"/>
        <v>0</v>
      </c>
      <c r="Q5849" s="119"/>
      <c r="R5849" s="119"/>
    </row>
    <row r="5850" spans="1:21" ht="15">
      <c r="A5850" s="28" t="s">
        <v>914</v>
      </c>
      <c r="B5850" s="28" t="s">
        <v>744</v>
      </c>
      <c r="E5850" s="9" t="s">
        <v>279</v>
      </c>
      <c r="F5850" s="9" t="s">
        <v>183</v>
      </c>
      <c r="G5850" s="9" t="s">
        <v>183</v>
      </c>
      <c r="H5850" s="9" t="s">
        <v>183</v>
      </c>
      <c r="I5850" s="9" t="s">
        <v>183</v>
      </c>
      <c r="J5850" s="9" t="s">
        <v>279</v>
      </c>
      <c r="K5850" s="9" t="s">
        <v>183</v>
      </c>
      <c r="L5850" s="69"/>
      <c r="M5850" s="67">
        <f t="shared" si="145"/>
        <v>0</v>
      </c>
      <c r="Q5850" s="119"/>
      <c r="R5850" s="119"/>
    </row>
    <row r="5851" spans="1:21" ht="15">
      <c r="A5851" s="28" t="s">
        <v>915</v>
      </c>
      <c r="B5851" s="63" t="s">
        <v>774</v>
      </c>
      <c r="E5851" s="9" t="s">
        <v>279</v>
      </c>
      <c r="F5851" s="9" t="s">
        <v>183</v>
      </c>
      <c r="G5851" s="9" t="s">
        <v>183</v>
      </c>
      <c r="H5851" s="9" t="s">
        <v>183</v>
      </c>
      <c r="I5851" s="9" t="s">
        <v>183</v>
      </c>
      <c r="J5851" s="9" t="s">
        <v>279</v>
      </c>
      <c r="K5851" s="9" t="s">
        <v>183</v>
      </c>
      <c r="L5851" s="69"/>
      <c r="M5851" s="67">
        <f t="shared" si="145"/>
        <v>0</v>
      </c>
      <c r="Q5851" s="368"/>
      <c r="R5851" s="119"/>
    </row>
    <row r="5852" spans="1:21" ht="15">
      <c r="A5852" s="28" t="s">
        <v>916</v>
      </c>
      <c r="B5852" s="225" t="s">
        <v>1641</v>
      </c>
      <c r="C5852" s="3"/>
      <c r="D5852" s="3"/>
      <c r="E5852" s="9" t="s">
        <v>279</v>
      </c>
      <c r="F5852" s="9" t="s">
        <v>183</v>
      </c>
      <c r="G5852" s="9" t="s">
        <v>183</v>
      </c>
      <c r="H5852" s="9" t="s">
        <v>183</v>
      </c>
      <c r="I5852" s="9" t="s">
        <v>183</v>
      </c>
      <c r="J5852" s="9" t="s">
        <v>279</v>
      </c>
      <c r="K5852" s="9" t="s">
        <v>183</v>
      </c>
      <c r="L5852" s="69"/>
      <c r="M5852" s="67">
        <f t="shared" si="145"/>
        <v>0</v>
      </c>
      <c r="Q5852" s="119"/>
      <c r="R5852" s="119"/>
    </row>
    <row r="5853" spans="1:21" ht="15">
      <c r="A5853" s="28" t="s">
        <v>917</v>
      </c>
      <c r="B5853" s="63" t="s">
        <v>784</v>
      </c>
      <c r="E5853" s="9" t="s">
        <v>279</v>
      </c>
      <c r="F5853" s="9" t="s">
        <v>183</v>
      </c>
      <c r="G5853" s="9" t="s">
        <v>183</v>
      </c>
      <c r="H5853" s="9" t="s">
        <v>183</v>
      </c>
      <c r="I5853" s="9" t="s">
        <v>183</v>
      </c>
      <c r="J5853" s="9" t="s">
        <v>279</v>
      </c>
      <c r="K5853" s="9" t="s">
        <v>183</v>
      </c>
      <c r="L5853" s="69"/>
      <c r="M5853" s="67">
        <f t="shared" si="145"/>
        <v>0</v>
      </c>
      <c r="Q5853" s="364"/>
      <c r="R5853" s="119"/>
    </row>
    <row r="5854" spans="1:21" ht="15">
      <c r="A5854" s="28" t="s">
        <v>918</v>
      </c>
      <c r="B5854" s="229" t="s">
        <v>1651</v>
      </c>
      <c r="C5854" s="3"/>
      <c r="D5854" s="3"/>
      <c r="E5854" s="9" t="s">
        <v>279</v>
      </c>
      <c r="F5854" s="9" t="s">
        <v>183</v>
      </c>
      <c r="G5854" s="9" t="s">
        <v>183</v>
      </c>
      <c r="H5854" s="9" t="s">
        <v>183</v>
      </c>
      <c r="I5854" s="9" t="s">
        <v>183</v>
      </c>
      <c r="J5854" s="9" t="s">
        <v>279</v>
      </c>
      <c r="K5854" s="9" t="s">
        <v>183</v>
      </c>
      <c r="L5854" s="69"/>
      <c r="M5854" s="67">
        <f t="shared" si="145"/>
        <v>0</v>
      </c>
      <c r="Q5854" s="368"/>
      <c r="R5854" s="119"/>
    </row>
    <row r="5855" spans="1:21" ht="15">
      <c r="A5855" s="28" t="s">
        <v>919</v>
      </c>
      <c r="B5855" s="229" t="s">
        <v>1650</v>
      </c>
      <c r="C5855" s="3"/>
      <c r="D5855" s="3"/>
      <c r="E5855" s="9" t="s">
        <v>279</v>
      </c>
      <c r="F5855" s="9" t="s">
        <v>183</v>
      </c>
      <c r="G5855" s="9" t="s">
        <v>183</v>
      </c>
      <c r="H5855" s="9" t="s">
        <v>183</v>
      </c>
      <c r="I5855" s="9" t="s">
        <v>183</v>
      </c>
      <c r="J5855" s="9" t="s">
        <v>279</v>
      </c>
      <c r="K5855" s="9" t="s">
        <v>183</v>
      </c>
      <c r="L5855" s="69"/>
      <c r="M5855" s="67">
        <f t="shared" si="145"/>
        <v>0</v>
      </c>
      <c r="Q5855" s="119"/>
      <c r="R5855" s="119"/>
    </row>
    <row r="5856" spans="1:21" ht="15">
      <c r="A5856" s="28" t="s">
        <v>920</v>
      </c>
      <c r="B5856" s="229" t="s">
        <v>1648</v>
      </c>
      <c r="C5856" s="3"/>
      <c r="D5856" s="3"/>
      <c r="E5856" s="9" t="s">
        <v>279</v>
      </c>
      <c r="F5856" s="9" t="s">
        <v>183</v>
      </c>
      <c r="G5856" s="9" t="s">
        <v>183</v>
      </c>
      <c r="H5856" s="9" t="s">
        <v>183</v>
      </c>
      <c r="I5856" s="9" t="s">
        <v>183</v>
      </c>
      <c r="J5856" s="9" t="s">
        <v>279</v>
      </c>
      <c r="K5856" s="9" t="s">
        <v>183</v>
      </c>
      <c r="L5856" s="69"/>
      <c r="M5856" s="67">
        <f t="shared" si="145"/>
        <v>0</v>
      </c>
      <c r="Q5856" s="362"/>
      <c r="R5856" s="119"/>
    </row>
    <row r="5857" spans="1:18" ht="15">
      <c r="A5857" s="28" t="s">
        <v>921</v>
      </c>
      <c r="B5857" s="63" t="s">
        <v>158</v>
      </c>
      <c r="E5857" s="9" t="s">
        <v>279</v>
      </c>
      <c r="F5857" s="9" t="s">
        <v>183</v>
      </c>
      <c r="G5857" s="9" t="s">
        <v>183</v>
      </c>
      <c r="H5857" s="9" t="s">
        <v>183</v>
      </c>
      <c r="I5857" s="9" t="s">
        <v>183</v>
      </c>
      <c r="J5857" s="9" t="s">
        <v>279</v>
      </c>
      <c r="K5857" s="9" t="s">
        <v>183</v>
      </c>
      <c r="L5857" s="69"/>
      <c r="M5857" s="67">
        <f t="shared" si="145"/>
        <v>0</v>
      </c>
      <c r="Q5857" s="368"/>
      <c r="R5857" s="119"/>
    </row>
    <row r="5858" spans="1:18" ht="15">
      <c r="A5858" s="28" t="s">
        <v>922</v>
      </c>
      <c r="B5858" s="229" t="s">
        <v>1676</v>
      </c>
      <c r="C5858" s="3"/>
      <c r="D5858" s="3"/>
      <c r="E5858" s="9" t="s">
        <v>279</v>
      </c>
      <c r="F5858" s="9" t="s">
        <v>183</v>
      </c>
      <c r="G5858" s="9" t="s">
        <v>183</v>
      </c>
      <c r="H5858" s="9" t="s">
        <v>183</v>
      </c>
      <c r="I5858" s="9" t="s">
        <v>183</v>
      </c>
      <c r="J5858" s="9" t="s">
        <v>279</v>
      </c>
      <c r="K5858" s="9" t="s">
        <v>183</v>
      </c>
      <c r="L5858" s="69"/>
      <c r="M5858" s="67">
        <f t="shared" si="145"/>
        <v>0</v>
      </c>
    </row>
    <row r="5859" spans="1:18" ht="15">
      <c r="A5859" s="28" t="s">
        <v>923</v>
      </c>
      <c r="B5859" s="229" t="s">
        <v>1658</v>
      </c>
      <c r="C5859" s="3"/>
      <c r="D5859" s="3"/>
      <c r="E5859" s="9" t="s">
        <v>279</v>
      </c>
      <c r="F5859" s="9" t="s">
        <v>183</v>
      </c>
      <c r="G5859" s="9" t="s">
        <v>183</v>
      </c>
      <c r="H5859" s="9" t="s">
        <v>183</v>
      </c>
      <c r="I5859" s="9" t="s">
        <v>183</v>
      </c>
      <c r="J5859" s="9" t="s">
        <v>279</v>
      </c>
      <c r="K5859" s="9" t="s">
        <v>183</v>
      </c>
      <c r="L5859" s="69"/>
      <c r="M5859" s="67">
        <f t="shared" si="145"/>
        <v>0</v>
      </c>
    </row>
    <row r="5860" spans="1:18" ht="14.25">
      <c r="A5860" s="28" t="s">
        <v>924</v>
      </c>
    </row>
    <row r="5861" spans="1:18" ht="14.25">
      <c r="A5861" s="28" t="s">
        <v>925</v>
      </c>
    </row>
    <row r="5862" spans="1:18" ht="14.25">
      <c r="A5862" s="28" t="s">
        <v>926</v>
      </c>
    </row>
    <row r="5863" spans="1:18" ht="14.25">
      <c r="A5863" s="28" t="s">
        <v>927</v>
      </c>
    </row>
    <row r="5864" spans="1:18" ht="14.25">
      <c r="A5864" s="28" t="s">
        <v>928</v>
      </c>
    </row>
    <row r="5865" spans="1:18" ht="14.25">
      <c r="A5865" s="28" t="s">
        <v>929</v>
      </c>
    </row>
    <row r="5866" spans="1:18" ht="14.25">
      <c r="A5866" s="28" t="s">
        <v>930</v>
      </c>
    </row>
    <row r="5867" spans="1:18" ht="14.25">
      <c r="A5867" s="28" t="s">
        <v>931</v>
      </c>
    </row>
    <row r="5868" spans="1:18" ht="14.25">
      <c r="A5868" s="28" t="s">
        <v>932</v>
      </c>
    </row>
    <row r="5869" spans="1:18" ht="14.25">
      <c r="A5869" s="28" t="s">
        <v>933</v>
      </c>
    </row>
    <row r="5870" spans="1:18" ht="14.25">
      <c r="A5870" s="28" t="s">
        <v>934</v>
      </c>
    </row>
    <row r="5871" spans="1:18" ht="14.25">
      <c r="A5871" s="28" t="s">
        <v>935</v>
      </c>
    </row>
    <row r="5872" spans="1:18" ht="14.25">
      <c r="A5872" s="28" t="s">
        <v>2501</v>
      </c>
    </row>
    <row r="5873" spans="1:2" ht="14.25">
      <c r="A5873" s="28" t="s">
        <v>3315</v>
      </c>
      <c r="B5873" s="63" t="s">
        <v>3377</v>
      </c>
    </row>
    <row r="5874" spans="1:2" ht="14.25">
      <c r="A5874" s="28" t="s">
        <v>3316</v>
      </c>
      <c r="B5874" s="63" t="s">
        <v>3371</v>
      </c>
    </row>
    <row r="5875" spans="1:2" ht="14.25">
      <c r="A5875" s="28" t="s">
        <v>3317</v>
      </c>
      <c r="B5875" s="63" t="s">
        <v>3370</v>
      </c>
    </row>
    <row r="5876" spans="1:2" ht="14.25">
      <c r="A5876" s="28" t="s">
        <v>3318</v>
      </c>
      <c r="B5876" s="63" t="s">
        <v>3386</v>
      </c>
    </row>
    <row r="5877" spans="1:2" ht="14.25">
      <c r="A5877" s="28" t="s">
        <v>3319</v>
      </c>
      <c r="B5877" s="63" t="s">
        <v>3385</v>
      </c>
    </row>
    <row r="5878" spans="1:2" ht="14.25">
      <c r="A5878" s="28" t="s">
        <v>3320</v>
      </c>
      <c r="B5878" s="63" t="s">
        <v>3373</v>
      </c>
    </row>
    <row r="5879" spans="1:2" ht="14.25">
      <c r="A5879" s="28" t="s">
        <v>3321</v>
      </c>
      <c r="B5879" s="63" t="s">
        <v>3367</v>
      </c>
    </row>
    <row r="5880" spans="1:2" ht="14.25">
      <c r="A5880" s="28" t="s">
        <v>3322</v>
      </c>
      <c r="B5880" s="63" t="s">
        <v>3398</v>
      </c>
    </row>
    <row r="5881" spans="1:2" ht="14.25">
      <c r="A5881" s="28" t="s">
        <v>3323</v>
      </c>
      <c r="B5881" s="277" t="s">
        <v>3366</v>
      </c>
    </row>
    <row r="5882" spans="1:2" ht="14.25">
      <c r="A5882" s="28" t="s">
        <v>3324</v>
      </c>
      <c r="B5882" s="63" t="s">
        <v>3382</v>
      </c>
    </row>
    <row r="5883" spans="1:2" ht="14.25">
      <c r="A5883" s="28" t="s">
        <v>3325</v>
      </c>
      <c r="B5883" s="63" t="s">
        <v>3379</v>
      </c>
    </row>
    <row r="5884" spans="1:2" ht="14.25">
      <c r="A5884" s="28" t="s">
        <v>3326</v>
      </c>
      <c r="B5884" s="63" t="s">
        <v>3394</v>
      </c>
    </row>
    <row r="5885" spans="1:2" ht="14.25">
      <c r="A5885" s="28" t="s">
        <v>3327</v>
      </c>
      <c r="B5885" s="63" t="s">
        <v>180</v>
      </c>
    </row>
    <row r="5886" spans="1:2" ht="14.25">
      <c r="A5886" s="28" t="s">
        <v>3328</v>
      </c>
      <c r="B5886" s="63" t="s">
        <v>3395</v>
      </c>
    </row>
    <row r="5887" spans="1:2" ht="14.25">
      <c r="A5887" s="28" t="s">
        <v>3329</v>
      </c>
      <c r="B5887" s="63" t="s">
        <v>3374</v>
      </c>
    </row>
    <row r="5888" spans="1:2" ht="14.25">
      <c r="A5888" s="28" t="s">
        <v>3330</v>
      </c>
      <c r="B5888" s="63" t="s">
        <v>3368</v>
      </c>
    </row>
    <row r="5889" spans="1:2" ht="14.25">
      <c r="A5889" s="28" t="s">
        <v>3331</v>
      </c>
      <c r="B5889" s="63" t="s">
        <v>3375</v>
      </c>
    </row>
    <row r="5890" spans="1:2" ht="14.25">
      <c r="A5890" s="28" t="s">
        <v>3332</v>
      </c>
      <c r="B5890" s="63" t="s">
        <v>3372</v>
      </c>
    </row>
    <row r="5891" spans="1:2" ht="14.25">
      <c r="A5891" s="28" t="s">
        <v>3333</v>
      </c>
      <c r="B5891" s="63" t="s">
        <v>3383</v>
      </c>
    </row>
    <row r="5892" spans="1:2" ht="14.25">
      <c r="A5892" s="28" t="s">
        <v>3334</v>
      </c>
      <c r="B5892" s="63" t="s">
        <v>3378</v>
      </c>
    </row>
    <row r="5893" spans="1:2" ht="14.25">
      <c r="A5893" s="28" t="s">
        <v>3335</v>
      </c>
      <c r="B5893" s="277" t="s">
        <v>3365</v>
      </c>
    </row>
    <row r="5894" spans="1:2" ht="14.25">
      <c r="A5894" s="28" t="s">
        <v>3336</v>
      </c>
      <c r="B5894" s="63" t="s">
        <v>3380</v>
      </c>
    </row>
    <row r="5895" spans="1:2" ht="14.25">
      <c r="A5895" s="28" t="s">
        <v>3337</v>
      </c>
      <c r="B5895" s="63" t="s">
        <v>3399</v>
      </c>
    </row>
    <row r="5896" spans="1:2" ht="14.25">
      <c r="A5896" s="28" t="s">
        <v>3338</v>
      </c>
      <c r="B5896" s="63" t="s">
        <v>3369</v>
      </c>
    </row>
    <row r="5897" spans="1:2" ht="14.25">
      <c r="A5897" s="28" t="s">
        <v>4129</v>
      </c>
      <c r="B5897" s="63" t="s">
        <v>3376</v>
      </c>
    </row>
    <row r="5898" spans="1:2" ht="14.25">
      <c r="A5898" s="28" t="s">
        <v>4130</v>
      </c>
      <c r="B5898" s="63" t="s">
        <v>3397</v>
      </c>
    </row>
    <row r="5899" spans="1:2" ht="14.25">
      <c r="A5899" s="28" t="s">
        <v>4131</v>
      </c>
      <c r="B5899" s="63" t="s">
        <v>3381</v>
      </c>
    </row>
  </sheetData>
  <sortState xmlns:xlrd2="http://schemas.microsoft.com/office/spreadsheetml/2017/richdata2" ref="B2824:S2951">
    <sortCondition descending="1" ref="N2824:N2951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762"/>
  <sheetViews>
    <sheetView topLeftCell="J83" zoomScaleNormal="100" workbookViewId="0">
      <selection activeCell="H397" sqref="H397"/>
    </sheetView>
  </sheetViews>
  <sheetFormatPr defaultColWidth="8.85546875" defaultRowHeight="12.75"/>
  <cols>
    <col min="1" max="1" width="3.85546875" style="18" customWidth="1"/>
    <col min="3" max="3" width="11.7109375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3" max="33" width="4.85546875" customWidth="1"/>
    <col min="34" max="34" width="10.7109375" customWidth="1"/>
    <col min="43" max="43" width="17.28515625" customWidth="1"/>
  </cols>
  <sheetData>
    <row r="1" spans="1:43" ht="25.5">
      <c r="B1" s="23" t="s">
        <v>171</v>
      </c>
      <c r="N1" s="23" t="s">
        <v>172</v>
      </c>
      <c r="Z1" s="23" t="s">
        <v>936</v>
      </c>
    </row>
    <row r="2" spans="1:43">
      <c r="I2" s="3"/>
      <c r="J2" s="1"/>
    </row>
    <row r="3" spans="1:43">
      <c r="A3" s="18" t="s">
        <v>0</v>
      </c>
      <c r="B3" s="51" t="s">
        <v>31</v>
      </c>
      <c r="E3" s="1">
        <v>2021</v>
      </c>
      <c r="F3" t="s">
        <v>186</v>
      </c>
      <c r="J3" s="1" t="s">
        <v>814</v>
      </c>
      <c r="K3" s="10">
        <v>885.2</v>
      </c>
      <c r="L3" s="116"/>
      <c r="M3" s="18" t="s">
        <v>0</v>
      </c>
      <c r="N3" s="378" t="s">
        <v>33</v>
      </c>
      <c r="Q3" s="1">
        <v>2022</v>
      </c>
      <c r="R3" t="s">
        <v>187</v>
      </c>
      <c r="V3" s="1" t="s">
        <v>814</v>
      </c>
      <c r="W3" s="10">
        <v>1326.900000000001</v>
      </c>
      <c r="X3" s="116"/>
      <c r="Y3" s="18" t="s">
        <v>0</v>
      </c>
      <c r="Z3" s="220" t="s">
        <v>1647</v>
      </c>
      <c r="AA3" s="35"/>
      <c r="AC3" s="1">
        <v>2022</v>
      </c>
      <c r="AD3" t="s">
        <v>347</v>
      </c>
      <c r="AH3" s="1" t="s">
        <v>814</v>
      </c>
      <c r="AI3" s="10">
        <v>5873.5</v>
      </c>
      <c r="AJ3" s="42"/>
      <c r="AK3" s="82"/>
      <c r="AM3" s="10"/>
      <c r="AN3" s="3"/>
      <c r="AO3" s="3"/>
      <c r="AP3" s="3"/>
      <c r="AQ3" s="10"/>
    </row>
    <row r="4" spans="1:43">
      <c r="A4" s="18" t="s">
        <v>2</v>
      </c>
      <c r="B4" s="220" t="s">
        <v>1661</v>
      </c>
      <c r="E4" s="1">
        <v>2021</v>
      </c>
      <c r="F4" t="s">
        <v>186</v>
      </c>
      <c r="J4" s="1" t="s">
        <v>815</v>
      </c>
      <c r="K4" s="10">
        <v>883.09999999999945</v>
      </c>
      <c r="L4" s="116"/>
      <c r="M4" s="18" t="s">
        <v>2</v>
      </c>
      <c r="N4" s="378" t="s">
        <v>25</v>
      </c>
      <c r="Q4" s="1">
        <v>2022</v>
      </c>
      <c r="R4" t="s">
        <v>187</v>
      </c>
      <c r="V4" s="1" t="s">
        <v>815</v>
      </c>
      <c r="W4" s="10">
        <v>1317.2000000000007</v>
      </c>
      <c r="X4" s="116"/>
      <c r="Y4" s="18" t="s">
        <v>2</v>
      </c>
      <c r="Z4" s="220" t="s">
        <v>1661</v>
      </c>
      <c r="AA4" s="35"/>
      <c r="AC4" s="1">
        <v>2022</v>
      </c>
      <c r="AD4" t="s">
        <v>347</v>
      </c>
      <c r="AH4" s="1" t="s">
        <v>815</v>
      </c>
      <c r="AI4" s="10">
        <v>5515.0499999999993</v>
      </c>
      <c r="AJ4" s="42"/>
      <c r="AK4" s="82"/>
      <c r="AM4" s="10"/>
      <c r="AN4" s="3"/>
      <c r="AO4" s="3"/>
      <c r="AP4" s="3"/>
      <c r="AQ4" s="10"/>
    </row>
    <row r="5" spans="1:43">
      <c r="A5" s="18" t="s">
        <v>3</v>
      </c>
      <c r="B5" s="35" t="s">
        <v>3372</v>
      </c>
      <c r="E5" s="1">
        <v>2023</v>
      </c>
      <c r="F5" t="s">
        <v>188</v>
      </c>
      <c r="J5" s="1" t="s">
        <v>814</v>
      </c>
      <c r="K5" s="10">
        <v>860.35000000000082</v>
      </c>
      <c r="L5" s="116"/>
      <c r="M5" s="18" t="s">
        <v>3</v>
      </c>
      <c r="N5" s="378" t="s">
        <v>37</v>
      </c>
      <c r="Q5" s="1">
        <v>2021</v>
      </c>
      <c r="R5" t="s">
        <v>187</v>
      </c>
      <c r="V5" s="1" t="s">
        <v>814</v>
      </c>
      <c r="W5" s="10">
        <v>1309.5999999999999</v>
      </c>
      <c r="X5" s="116"/>
      <c r="Y5" s="18" t="s">
        <v>3</v>
      </c>
      <c r="Z5" s="51" t="s">
        <v>21</v>
      </c>
      <c r="AA5" s="35"/>
      <c r="AC5" s="1">
        <v>2022</v>
      </c>
      <c r="AD5" t="s">
        <v>347</v>
      </c>
      <c r="AH5" s="1" t="s">
        <v>816</v>
      </c>
      <c r="AI5" s="10">
        <v>5378.5</v>
      </c>
      <c r="AJ5" s="42"/>
      <c r="AM5" s="10"/>
      <c r="AN5" s="3"/>
      <c r="AO5" s="3"/>
      <c r="AP5" s="3"/>
      <c r="AQ5" s="10"/>
    </row>
    <row r="6" spans="1:43">
      <c r="A6" s="18" t="s">
        <v>5</v>
      </c>
      <c r="B6" s="220" t="s">
        <v>1662</v>
      </c>
      <c r="E6" s="1">
        <v>2021</v>
      </c>
      <c r="F6" t="s">
        <v>186</v>
      </c>
      <c r="J6" s="1" t="s">
        <v>816</v>
      </c>
      <c r="K6" s="10">
        <v>832.99999999999886</v>
      </c>
      <c r="L6" s="116"/>
      <c r="M6" s="18" t="s">
        <v>5</v>
      </c>
      <c r="N6" s="220" t="s">
        <v>1653</v>
      </c>
      <c r="Q6" s="1">
        <v>2021</v>
      </c>
      <c r="R6" t="s">
        <v>187</v>
      </c>
      <c r="V6" s="1" t="s">
        <v>815</v>
      </c>
      <c r="W6" s="10">
        <v>1307.6999999999994</v>
      </c>
      <c r="X6" s="116"/>
      <c r="Y6" s="18" t="s">
        <v>5</v>
      </c>
      <c r="Z6" s="35" t="s">
        <v>155</v>
      </c>
      <c r="AA6" s="35"/>
      <c r="AC6" s="1">
        <v>2020</v>
      </c>
      <c r="AD6" t="s">
        <v>203</v>
      </c>
      <c r="AH6" s="1" t="s">
        <v>814</v>
      </c>
      <c r="AI6" s="10">
        <v>5145.1999999999971</v>
      </c>
      <c r="AJ6" s="42"/>
      <c r="AK6" s="3"/>
      <c r="AM6" s="10"/>
      <c r="AN6" s="3"/>
      <c r="AO6" s="3"/>
      <c r="AP6" s="3"/>
      <c r="AQ6" s="10"/>
    </row>
    <row r="7" spans="1:43">
      <c r="A7" s="18" t="s">
        <v>7</v>
      </c>
      <c r="B7" s="35" t="s">
        <v>3383</v>
      </c>
      <c r="E7" s="1">
        <v>2023</v>
      </c>
      <c r="F7" t="s">
        <v>188</v>
      </c>
      <c r="J7" s="1" t="s">
        <v>815</v>
      </c>
      <c r="K7" s="10">
        <v>831.34999999999945</v>
      </c>
      <c r="L7" s="116"/>
      <c r="M7" s="18" t="s">
        <v>7</v>
      </c>
      <c r="N7" s="378" t="s">
        <v>31</v>
      </c>
      <c r="Q7" s="1">
        <v>2021</v>
      </c>
      <c r="R7" t="s">
        <v>187</v>
      </c>
      <c r="V7" s="1" t="s">
        <v>816</v>
      </c>
      <c r="W7" s="10">
        <v>1299.6999999999989</v>
      </c>
      <c r="X7" s="116"/>
      <c r="Y7" s="18" t="s">
        <v>7</v>
      </c>
      <c r="Z7" s="35" t="s">
        <v>154</v>
      </c>
      <c r="AA7" s="35"/>
      <c r="AC7" s="1">
        <v>2020</v>
      </c>
      <c r="AD7" t="s">
        <v>203</v>
      </c>
      <c r="AH7" s="1" t="s">
        <v>815</v>
      </c>
      <c r="AI7" s="10">
        <v>4964.800000000002</v>
      </c>
      <c r="AJ7" s="42"/>
      <c r="AK7" s="60"/>
      <c r="AM7" s="10"/>
      <c r="AN7" s="3"/>
      <c r="AO7" s="3"/>
      <c r="AP7" s="3"/>
      <c r="AQ7" s="10"/>
    </row>
    <row r="8" spans="1:43">
      <c r="A8" s="18" t="s">
        <v>8</v>
      </c>
      <c r="B8" s="378" t="s">
        <v>17</v>
      </c>
      <c r="E8" s="1">
        <v>2021</v>
      </c>
      <c r="F8" t="s">
        <v>186</v>
      </c>
      <c r="J8" s="1" t="s">
        <v>880</v>
      </c>
      <c r="K8" s="10">
        <v>817.99999999999932</v>
      </c>
      <c r="L8" s="116"/>
      <c r="M8" s="18" t="s">
        <v>8</v>
      </c>
      <c r="N8" s="220" t="s">
        <v>1661</v>
      </c>
      <c r="Q8" s="1">
        <v>2021</v>
      </c>
      <c r="R8" t="s">
        <v>187</v>
      </c>
      <c r="V8" s="1" t="s">
        <v>880</v>
      </c>
      <c r="W8" s="10">
        <v>1284.7000000000016</v>
      </c>
      <c r="X8" s="116"/>
      <c r="Y8" s="18" t="s">
        <v>8</v>
      </c>
      <c r="Z8" s="378" t="s">
        <v>17</v>
      </c>
      <c r="AA8" s="35"/>
      <c r="AC8" s="1">
        <v>2022</v>
      </c>
      <c r="AD8" t="s">
        <v>203</v>
      </c>
      <c r="AH8" s="1" t="s">
        <v>814</v>
      </c>
      <c r="AI8" s="10">
        <v>4962.6000000000167</v>
      </c>
      <c r="AJ8" s="42"/>
      <c r="AK8" s="82"/>
      <c r="AM8" s="10"/>
      <c r="AN8" s="3"/>
      <c r="AO8" s="3"/>
      <c r="AP8" s="3"/>
      <c r="AQ8" s="10"/>
    </row>
    <row r="9" spans="1:43">
      <c r="A9" s="18" t="s">
        <v>10</v>
      </c>
      <c r="B9" s="378" t="s">
        <v>25</v>
      </c>
      <c r="E9" s="1">
        <v>2021</v>
      </c>
      <c r="F9" t="s">
        <v>186</v>
      </c>
      <c r="J9" s="1" t="s">
        <v>881</v>
      </c>
      <c r="K9" s="10">
        <v>812.09999999999945</v>
      </c>
      <c r="L9" s="116"/>
      <c r="M9" s="18" t="s">
        <v>10</v>
      </c>
      <c r="N9" s="51" t="s">
        <v>778</v>
      </c>
      <c r="Q9" s="1">
        <v>2023</v>
      </c>
      <c r="R9" t="s">
        <v>2207</v>
      </c>
      <c r="V9" s="1" t="s">
        <v>814</v>
      </c>
      <c r="W9" s="10">
        <v>1284.7</v>
      </c>
      <c r="X9" s="116"/>
      <c r="Y9" s="18" t="s">
        <v>10</v>
      </c>
      <c r="Z9" s="35" t="s">
        <v>19</v>
      </c>
      <c r="AA9" s="35"/>
      <c r="AB9" s="1"/>
      <c r="AC9" s="1">
        <v>2018</v>
      </c>
      <c r="AD9" t="s">
        <v>203</v>
      </c>
      <c r="AH9" s="1" t="s">
        <v>814</v>
      </c>
      <c r="AI9" s="10">
        <v>4923.4000000000069</v>
      </c>
      <c r="AJ9" s="42"/>
      <c r="AK9" s="3"/>
      <c r="AM9" s="10"/>
      <c r="AN9" s="3"/>
      <c r="AO9" s="3"/>
      <c r="AP9" s="3"/>
      <c r="AQ9" s="10"/>
    </row>
    <row r="10" spans="1:43">
      <c r="A10" s="18" t="s">
        <v>12</v>
      </c>
      <c r="B10" s="220" t="s">
        <v>3381</v>
      </c>
      <c r="E10" s="1">
        <v>2023</v>
      </c>
      <c r="F10" t="s">
        <v>193</v>
      </c>
      <c r="J10" s="1" t="s">
        <v>814</v>
      </c>
      <c r="K10" s="10">
        <v>809.3</v>
      </c>
      <c r="L10" s="116"/>
      <c r="M10" s="18" t="s">
        <v>12</v>
      </c>
      <c r="N10" s="220" t="s">
        <v>1661</v>
      </c>
      <c r="Q10" s="1">
        <v>2022</v>
      </c>
      <c r="R10" t="s">
        <v>187</v>
      </c>
      <c r="V10" s="1" t="s">
        <v>816</v>
      </c>
      <c r="W10" s="10">
        <v>1278.5999999999995</v>
      </c>
      <c r="X10" s="116"/>
      <c r="Y10" s="18" t="s">
        <v>12</v>
      </c>
      <c r="Z10" s="35" t="s">
        <v>154</v>
      </c>
      <c r="AA10" s="35"/>
      <c r="AC10" s="1">
        <v>2022</v>
      </c>
      <c r="AD10" t="s">
        <v>347</v>
      </c>
      <c r="AH10" s="1" t="s">
        <v>880</v>
      </c>
      <c r="AI10" s="10">
        <v>4903.2</v>
      </c>
      <c r="AJ10" s="42"/>
      <c r="AK10" s="82"/>
      <c r="AM10" s="10"/>
      <c r="AN10" s="3"/>
      <c r="AO10" s="3"/>
      <c r="AP10" s="3"/>
      <c r="AQ10" s="10"/>
    </row>
    <row r="11" spans="1:43">
      <c r="A11" s="18" t="s">
        <v>14</v>
      </c>
      <c r="B11" s="35" t="s">
        <v>1645</v>
      </c>
      <c r="E11" s="1">
        <v>2021</v>
      </c>
      <c r="F11" t="s">
        <v>188</v>
      </c>
      <c r="J11" s="1" t="s">
        <v>814</v>
      </c>
      <c r="K11" s="10">
        <v>807.8</v>
      </c>
      <c r="L11" s="116"/>
      <c r="M11" s="18" t="s">
        <v>14</v>
      </c>
      <c r="N11" s="378" t="s">
        <v>2008</v>
      </c>
      <c r="Q11" s="1">
        <v>2023</v>
      </c>
      <c r="R11" t="s">
        <v>175</v>
      </c>
      <c r="V11" s="1" t="s">
        <v>814</v>
      </c>
      <c r="W11" s="10">
        <v>1273.1999999999998</v>
      </c>
      <c r="X11" s="116"/>
      <c r="Y11" s="18" t="s">
        <v>14</v>
      </c>
      <c r="Z11" s="35" t="s">
        <v>753</v>
      </c>
      <c r="AA11" s="35"/>
      <c r="AC11" s="1">
        <v>2022</v>
      </c>
      <c r="AD11" t="s">
        <v>203</v>
      </c>
      <c r="AH11" s="1" t="s">
        <v>815</v>
      </c>
      <c r="AI11" s="10">
        <v>4841.3999999999651</v>
      </c>
      <c r="AJ11" s="42"/>
      <c r="AK11" s="3"/>
      <c r="AM11" s="10"/>
      <c r="AN11" s="3"/>
      <c r="AO11" s="3"/>
      <c r="AP11" s="3"/>
      <c r="AQ11" s="10"/>
    </row>
    <row r="12" spans="1:43">
      <c r="A12" s="18" t="s">
        <v>16</v>
      </c>
      <c r="B12" s="35" t="s">
        <v>3381</v>
      </c>
      <c r="E12" s="1">
        <v>2023</v>
      </c>
      <c r="F12" t="s">
        <v>188</v>
      </c>
      <c r="J12" s="1" t="s">
        <v>816</v>
      </c>
      <c r="K12" s="10">
        <v>807.59999999999991</v>
      </c>
      <c r="L12" s="116"/>
      <c r="M12" s="18" t="s">
        <v>16</v>
      </c>
      <c r="N12" s="51" t="s">
        <v>21</v>
      </c>
      <c r="Q12" s="1">
        <v>2021</v>
      </c>
      <c r="R12" t="s">
        <v>187</v>
      </c>
      <c r="V12" s="1" t="s">
        <v>881</v>
      </c>
      <c r="W12" s="10">
        <v>1257.5</v>
      </c>
      <c r="X12" s="116"/>
      <c r="Y12" s="18" t="s">
        <v>16</v>
      </c>
      <c r="Z12" s="378" t="s">
        <v>37</v>
      </c>
      <c r="AA12" s="35"/>
      <c r="AC12" s="1">
        <v>2022</v>
      </c>
      <c r="AD12" t="s">
        <v>347</v>
      </c>
      <c r="AH12" s="1" t="s">
        <v>881</v>
      </c>
      <c r="AI12" s="10">
        <v>4830.7999999999993</v>
      </c>
      <c r="AJ12" s="42"/>
      <c r="AK12" s="3"/>
      <c r="AM12" s="10"/>
      <c r="AN12" s="3"/>
      <c r="AO12" s="3"/>
      <c r="AP12" s="3"/>
      <c r="AQ12" s="10"/>
    </row>
    <row r="13" spans="1:43">
      <c r="A13" s="18" t="s">
        <v>18</v>
      </c>
      <c r="B13" s="35" t="s">
        <v>3383</v>
      </c>
      <c r="E13" s="1">
        <v>2023</v>
      </c>
      <c r="F13" t="s">
        <v>192</v>
      </c>
      <c r="J13" s="1" t="s">
        <v>814</v>
      </c>
      <c r="K13" s="10">
        <v>806.5</v>
      </c>
      <c r="L13" s="116"/>
      <c r="M13" s="18" t="s">
        <v>18</v>
      </c>
      <c r="N13" s="51" t="s">
        <v>143</v>
      </c>
      <c r="Q13" s="1">
        <v>2022</v>
      </c>
      <c r="R13" t="s">
        <v>187</v>
      </c>
      <c r="V13" s="1" t="s">
        <v>880</v>
      </c>
      <c r="W13" s="10">
        <v>1256.2000000000003</v>
      </c>
      <c r="X13" s="116"/>
      <c r="Y13" s="18" t="s">
        <v>18</v>
      </c>
      <c r="Z13" s="51" t="s">
        <v>143</v>
      </c>
      <c r="AA13" s="35"/>
      <c r="AC13" s="1">
        <v>2022</v>
      </c>
      <c r="AD13" t="s">
        <v>203</v>
      </c>
      <c r="AH13" s="1" t="s">
        <v>816</v>
      </c>
      <c r="AI13" s="10">
        <v>4798.4000000000378</v>
      </c>
      <c r="AJ13" s="42"/>
      <c r="AK13" s="3"/>
      <c r="AM13" s="10"/>
      <c r="AN13" s="3"/>
      <c r="AO13" s="3"/>
      <c r="AP13" s="3"/>
      <c r="AQ13" s="10"/>
    </row>
    <row r="14" spans="1:43">
      <c r="A14" s="18" t="s">
        <v>20</v>
      </c>
      <c r="B14" s="35" t="s">
        <v>764</v>
      </c>
      <c r="E14" s="1">
        <v>2021</v>
      </c>
      <c r="F14" t="s">
        <v>186</v>
      </c>
      <c r="J14" s="1" t="s">
        <v>882</v>
      </c>
      <c r="K14" s="10">
        <v>806</v>
      </c>
      <c r="L14" s="116"/>
      <c r="M14" s="18" t="s">
        <v>20</v>
      </c>
      <c r="N14" s="35" t="s">
        <v>796</v>
      </c>
      <c r="Q14" s="1">
        <v>2021</v>
      </c>
      <c r="R14" t="s">
        <v>187</v>
      </c>
      <c r="V14" s="1" t="s">
        <v>882</v>
      </c>
      <c r="W14" s="10">
        <v>1246.5000000000009</v>
      </c>
      <c r="X14" s="116"/>
      <c r="Y14" s="18" t="s">
        <v>20</v>
      </c>
      <c r="Z14" s="220" t="s">
        <v>1662</v>
      </c>
      <c r="AA14" s="35"/>
      <c r="AC14" s="1">
        <v>2022</v>
      </c>
      <c r="AD14" t="s">
        <v>347</v>
      </c>
      <c r="AH14" s="1" t="s">
        <v>882</v>
      </c>
      <c r="AI14" s="10">
        <v>4788.05</v>
      </c>
      <c r="AJ14" s="42"/>
      <c r="AK14" s="60"/>
      <c r="AM14" s="10"/>
      <c r="AN14" s="3"/>
      <c r="AO14" s="3"/>
      <c r="AP14" s="3"/>
      <c r="AQ14" s="10"/>
    </row>
    <row r="15" spans="1:43">
      <c r="A15" s="18" t="s">
        <v>22</v>
      </c>
      <c r="B15" s="220" t="s">
        <v>1647</v>
      </c>
      <c r="E15" s="1">
        <v>2021</v>
      </c>
      <c r="F15" t="s">
        <v>186</v>
      </c>
      <c r="J15" s="1" t="s">
        <v>883</v>
      </c>
      <c r="K15" s="10">
        <v>805.39999999999986</v>
      </c>
      <c r="L15" s="116"/>
      <c r="M15" s="18" t="s">
        <v>22</v>
      </c>
      <c r="N15" s="378" t="s">
        <v>39</v>
      </c>
      <c r="Q15" s="1">
        <v>2021</v>
      </c>
      <c r="R15" t="s">
        <v>187</v>
      </c>
      <c r="V15" s="1" t="s">
        <v>883</v>
      </c>
      <c r="W15" s="10">
        <v>1229.8000000000002</v>
      </c>
      <c r="X15" s="116"/>
      <c r="Y15" s="18" t="s">
        <v>22</v>
      </c>
      <c r="Z15" s="35" t="s">
        <v>746</v>
      </c>
      <c r="AA15" s="35"/>
      <c r="AC15" s="1">
        <v>2022</v>
      </c>
      <c r="AD15" t="s">
        <v>347</v>
      </c>
      <c r="AH15" s="1" t="s">
        <v>883</v>
      </c>
      <c r="AI15" s="10">
        <v>4777.7</v>
      </c>
      <c r="AJ15" s="42"/>
      <c r="AK15" s="60"/>
      <c r="AM15" s="10"/>
      <c r="AN15" s="3"/>
      <c r="AO15" s="3"/>
      <c r="AP15" s="3"/>
      <c r="AQ15" s="10"/>
    </row>
    <row r="16" spans="1:43">
      <c r="A16" s="18" t="s">
        <v>24</v>
      </c>
      <c r="B16" s="51" t="s">
        <v>33</v>
      </c>
      <c r="E16" s="1">
        <v>2019</v>
      </c>
      <c r="F16" t="s">
        <v>188</v>
      </c>
      <c r="J16" s="1" t="s">
        <v>814</v>
      </c>
      <c r="K16" s="10">
        <v>802.75</v>
      </c>
      <c r="L16" s="116"/>
      <c r="M16" s="18" t="s">
        <v>24</v>
      </c>
      <c r="N16" s="51" t="s">
        <v>11</v>
      </c>
      <c r="Q16" s="1">
        <v>2017</v>
      </c>
      <c r="R16" t="s">
        <v>175</v>
      </c>
      <c r="V16" s="1" t="s">
        <v>814</v>
      </c>
      <c r="W16" s="10">
        <v>1225.5</v>
      </c>
      <c r="X16" s="116"/>
      <c r="Y16" s="18" t="s">
        <v>24</v>
      </c>
      <c r="Z16" s="378" t="s">
        <v>31</v>
      </c>
      <c r="AA16" s="35"/>
      <c r="AC16" s="1">
        <v>2020</v>
      </c>
      <c r="AD16" t="s">
        <v>203</v>
      </c>
      <c r="AH16" s="1" t="s">
        <v>816</v>
      </c>
      <c r="AI16" s="10">
        <v>4773.100000000004</v>
      </c>
      <c r="AJ16" s="42"/>
      <c r="AK16" s="3"/>
      <c r="AM16" s="10"/>
      <c r="AN16" s="3"/>
      <c r="AO16" s="3"/>
      <c r="AP16" s="3"/>
      <c r="AQ16" s="10"/>
    </row>
    <row r="17" spans="1:43" ht="15">
      <c r="A17" s="18" t="s">
        <v>26</v>
      </c>
      <c r="B17" s="35" t="s">
        <v>141</v>
      </c>
      <c r="E17" s="1">
        <v>2021</v>
      </c>
      <c r="F17" t="s">
        <v>186</v>
      </c>
      <c r="J17" s="1" t="s">
        <v>884</v>
      </c>
      <c r="K17" s="10">
        <v>795.7</v>
      </c>
      <c r="L17" s="116"/>
      <c r="M17" s="18" t="s">
        <v>26</v>
      </c>
      <c r="N17" s="220" t="s">
        <v>21</v>
      </c>
      <c r="Q17" s="1">
        <v>2022</v>
      </c>
      <c r="R17" t="s">
        <v>2207</v>
      </c>
      <c r="V17" s="1" t="s">
        <v>814</v>
      </c>
      <c r="W17" s="10">
        <v>1225.2</v>
      </c>
      <c r="X17" s="116"/>
      <c r="Y17" s="18" t="s">
        <v>26</v>
      </c>
      <c r="Z17" s="220" t="s">
        <v>1653</v>
      </c>
      <c r="AA17" s="119"/>
      <c r="AC17" s="1">
        <v>2022</v>
      </c>
      <c r="AD17" t="s">
        <v>203</v>
      </c>
      <c r="AH17" s="1" t="s">
        <v>880</v>
      </c>
      <c r="AI17" s="10">
        <v>4750.8999999999651</v>
      </c>
      <c r="AJ17" s="42"/>
      <c r="AK17" s="60"/>
      <c r="AM17" s="10"/>
      <c r="AN17" s="3"/>
      <c r="AO17" s="3"/>
      <c r="AP17" s="3"/>
      <c r="AQ17" s="10"/>
    </row>
    <row r="18" spans="1:43">
      <c r="A18" s="18" t="s">
        <v>28</v>
      </c>
      <c r="B18" s="51" t="s">
        <v>769</v>
      </c>
      <c r="E18" s="1">
        <v>2019</v>
      </c>
      <c r="F18" t="s">
        <v>188</v>
      </c>
      <c r="J18" s="1" t="s">
        <v>815</v>
      </c>
      <c r="K18" s="10">
        <v>792.3</v>
      </c>
      <c r="L18" s="116"/>
      <c r="M18" s="18" t="s">
        <v>28</v>
      </c>
      <c r="N18" s="220" t="s">
        <v>141</v>
      </c>
      <c r="Q18" s="1">
        <v>2020</v>
      </c>
      <c r="R18" t="s">
        <v>201</v>
      </c>
      <c r="V18" s="1" t="s">
        <v>814</v>
      </c>
      <c r="W18" s="10">
        <v>1219.2</v>
      </c>
      <c r="X18" s="116"/>
      <c r="Y18" s="18" t="s">
        <v>28</v>
      </c>
      <c r="Z18" s="220" t="s">
        <v>1652</v>
      </c>
      <c r="AA18" s="35"/>
      <c r="AC18" s="1">
        <v>2022</v>
      </c>
      <c r="AD18" t="s">
        <v>347</v>
      </c>
      <c r="AH18" s="1" t="s">
        <v>884</v>
      </c>
      <c r="AI18" s="10">
        <v>4731</v>
      </c>
      <c r="AJ18" s="42"/>
      <c r="AK18" s="3"/>
      <c r="AM18" s="10"/>
      <c r="AN18" s="3"/>
      <c r="AO18" s="3"/>
      <c r="AP18" s="3"/>
      <c r="AQ18" s="10"/>
    </row>
    <row r="19" spans="1:43">
      <c r="A19" s="18" t="s">
        <v>30</v>
      </c>
      <c r="B19" s="35" t="s">
        <v>748</v>
      </c>
      <c r="E19" s="1">
        <v>2023</v>
      </c>
      <c r="F19" t="s">
        <v>188</v>
      </c>
      <c r="J19" s="1" t="s">
        <v>880</v>
      </c>
      <c r="K19" s="10">
        <v>791.70000000000073</v>
      </c>
      <c r="L19" s="116"/>
      <c r="M19" s="18" t="s">
        <v>30</v>
      </c>
      <c r="N19" s="35" t="s">
        <v>153</v>
      </c>
      <c r="Q19" s="1">
        <v>2021</v>
      </c>
      <c r="R19" t="s">
        <v>187</v>
      </c>
      <c r="V19" s="1" t="s">
        <v>884</v>
      </c>
      <c r="W19" s="10">
        <v>1218.7000000000003</v>
      </c>
      <c r="X19" s="116"/>
      <c r="Y19" s="18" t="s">
        <v>30</v>
      </c>
      <c r="Z19" s="35" t="s">
        <v>800</v>
      </c>
      <c r="AA19" s="35"/>
      <c r="AC19" s="1">
        <v>2022</v>
      </c>
      <c r="AD19" t="s">
        <v>347</v>
      </c>
      <c r="AH19" s="1" t="s">
        <v>885</v>
      </c>
      <c r="AI19" s="10">
        <v>4701.4999999999991</v>
      </c>
      <c r="AJ19" s="42"/>
      <c r="AM19" s="10"/>
      <c r="AN19" s="3"/>
      <c r="AO19" s="3"/>
      <c r="AP19" s="3"/>
      <c r="AQ19" s="10"/>
    </row>
    <row r="20" spans="1:43" ht="15">
      <c r="A20" s="18" t="s">
        <v>32</v>
      </c>
      <c r="B20" s="220" t="s">
        <v>1645</v>
      </c>
      <c r="E20" s="1">
        <v>2021</v>
      </c>
      <c r="F20" t="s">
        <v>186</v>
      </c>
      <c r="J20" s="1" t="s">
        <v>885</v>
      </c>
      <c r="K20" s="10">
        <v>787.3</v>
      </c>
      <c r="L20" s="116"/>
      <c r="M20" s="18" t="s">
        <v>32</v>
      </c>
      <c r="N20" s="220" t="s">
        <v>1662</v>
      </c>
      <c r="Q20" s="1">
        <v>2021</v>
      </c>
      <c r="R20" t="s">
        <v>187</v>
      </c>
      <c r="V20" s="1" t="s">
        <v>885</v>
      </c>
      <c r="W20" s="10">
        <v>1215.9000000000001</v>
      </c>
      <c r="X20" s="116"/>
      <c r="Y20" s="18" t="s">
        <v>32</v>
      </c>
      <c r="Z20" s="220" t="s">
        <v>1657</v>
      </c>
      <c r="AA20" s="119"/>
      <c r="AC20" s="1">
        <v>2022</v>
      </c>
      <c r="AD20" t="s">
        <v>203</v>
      </c>
      <c r="AH20" s="1" t="s">
        <v>881</v>
      </c>
      <c r="AI20" s="10">
        <v>4700.1999999999807</v>
      </c>
      <c r="AJ20" s="42"/>
      <c r="AK20" s="60"/>
      <c r="AM20" s="10"/>
      <c r="AN20" s="3"/>
      <c r="AO20" s="3"/>
      <c r="AP20" s="3"/>
      <c r="AQ20" s="10"/>
    </row>
    <row r="21" spans="1:43">
      <c r="A21" s="18" t="s">
        <v>34</v>
      </c>
      <c r="B21" s="35" t="s">
        <v>796</v>
      </c>
      <c r="E21" s="1">
        <v>2021</v>
      </c>
      <c r="F21" t="s">
        <v>186</v>
      </c>
      <c r="J21" s="1" t="s">
        <v>886</v>
      </c>
      <c r="K21" s="10">
        <v>781.39999999999986</v>
      </c>
      <c r="L21" s="116"/>
      <c r="M21" s="18" t="s">
        <v>34</v>
      </c>
      <c r="N21" s="35" t="s">
        <v>755</v>
      </c>
      <c r="Q21" s="1">
        <v>2021</v>
      </c>
      <c r="R21" t="s">
        <v>187</v>
      </c>
      <c r="V21" s="1" t="s">
        <v>886</v>
      </c>
      <c r="W21" s="10">
        <v>1214.8000000000006</v>
      </c>
      <c r="X21" s="116"/>
      <c r="Y21" s="18" t="s">
        <v>34</v>
      </c>
      <c r="Z21" s="35" t="s">
        <v>21</v>
      </c>
      <c r="AA21" s="35"/>
      <c r="AB21" s="1"/>
      <c r="AC21" s="1">
        <v>2017</v>
      </c>
      <c r="AD21" t="s">
        <v>199</v>
      </c>
      <c r="AH21" s="1" t="s">
        <v>814</v>
      </c>
      <c r="AI21" s="10">
        <v>4680.7999999999975</v>
      </c>
      <c r="AJ21" s="42"/>
      <c r="AK21" s="3"/>
      <c r="AM21" s="10"/>
      <c r="AN21" s="3"/>
      <c r="AO21" s="3"/>
      <c r="AP21" s="3"/>
      <c r="AQ21" s="10"/>
    </row>
    <row r="22" spans="1:43">
      <c r="A22" s="18" t="s">
        <v>36</v>
      </c>
      <c r="B22" s="35" t="s">
        <v>788</v>
      </c>
      <c r="E22" s="1">
        <v>2021</v>
      </c>
      <c r="F22" t="s">
        <v>186</v>
      </c>
      <c r="J22" s="1" t="s">
        <v>937</v>
      </c>
      <c r="K22" s="10">
        <v>778.54999999999973</v>
      </c>
      <c r="L22" s="116"/>
      <c r="M22" s="18" t="s">
        <v>36</v>
      </c>
      <c r="N22" s="378" t="s">
        <v>2006</v>
      </c>
      <c r="Q22" s="1">
        <v>2023</v>
      </c>
      <c r="R22" t="s">
        <v>175</v>
      </c>
      <c r="V22" s="1" t="s">
        <v>815</v>
      </c>
      <c r="W22" s="10">
        <v>1211.0999999999985</v>
      </c>
      <c r="X22" s="116"/>
      <c r="Y22" s="18" t="s">
        <v>36</v>
      </c>
      <c r="Z22" s="35" t="s">
        <v>748</v>
      </c>
      <c r="AA22" s="35"/>
      <c r="AC22" s="1">
        <v>2022</v>
      </c>
      <c r="AD22" t="s">
        <v>347</v>
      </c>
      <c r="AH22" s="1" t="s">
        <v>886</v>
      </c>
      <c r="AI22" s="10">
        <v>4658.8</v>
      </c>
      <c r="AJ22" s="42"/>
      <c r="AK22" s="3"/>
      <c r="AM22" s="10"/>
      <c r="AN22" s="3"/>
      <c r="AO22" s="3"/>
      <c r="AP22" s="3"/>
      <c r="AQ22" s="10"/>
    </row>
    <row r="23" spans="1:43">
      <c r="A23" s="18" t="s">
        <v>38</v>
      </c>
      <c r="B23" s="35" t="s">
        <v>153</v>
      </c>
      <c r="E23" s="1">
        <v>2021</v>
      </c>
      <c r="F23" t="s">
        <v>186</v>
      </c>
      <c r="J23" s="1" t="s">
        <v>938</v>
      </c>
      <c r="K23" s="10">
        <v>773.90000000000055</v>
      </c>
      <c r="L23" s="116"/>
      <c r="M23" s="18" t="s">
        <v>38</v>
      </c>
      <c r="N23" s="220" t="s">
        <v>1660</v>
      </c>
      <c r="Q23" s="1">
        <v>2022</v>
      </c>
      <c r="R23" t="s">
        <v>187</v>
      </c>
      <c r="V23" s="1" t="s">
        <v>881</v>
      </c>
      <c r="W23" s="10">
        <v>1204.4000000000001</v>
      </c>
      <c r="X23" s="116"/>
      <c r="Y23" s="18" t="s">
        <v>38</v>
      </c>
      <c r="Z23" s="35" t="s">
        <v>779</v>
      </c>
      <c r="AA23" s="35"/>
      <c r="AC23" s="1">
        <v>2022</v>
      </c>
      <c r="AD23" t="s">
        <v>347</v>
      </c>
      <c r="AH23" s="1" t="s">
        <v>937</v>
      </c>
      <c r="AI23" s="10">
        <v>4649.6000000000004</v>
      </c>
      <c r="AJ23" s="42"/>
      <c r="AK23" s="60"/>
      <c r="AM23" s="10"/>
      <c r="AN23" s="3"/>
      <c r="AO23" s="3"/>
      <c r="AP23" s="3"/>
      <c r="AQ23" s="10"/>
    </row>
    <row r="24" spans="1:43">
      <c r="A24" s="18" t="s">
        <v>145</v>
      </c>
      <c r="B24" s="51" t="s">
        <v>21</v>
      </c>
      <c r="E24" s="1">
        <v>2021</v>
      </c>
      <c r="F24" t="s">
        <v>186</v>
      </c>
      <c r="J24" s="1" t="s">
        <v>939</v>
      </c>
      <c r="K24" s="10">
        <v>763.900000000001</v>
      </c>
      <c r="L24" s="116"/>
      <c r="M24" s="18" t="s">
        <v>145</v>
      </c>
      <c r="N24" s="220" t="s">
        <v>749</v>
      </c>
      <c r="Q24" s="1">
        <v>2019</v>
      </c>
      <c r="R24" t="s">
        <v>202</v>
      </c>
      <c r="V24" s="1" t="s">
        <v>814</v>
      </c>
      <c r="W24" s="10">
        <v>1202.0000000000018</v>
      </c>
      <c r="X24" s="116"/>
      <c r="Y24" s="18" t="s">
        <v>145</v>
      </c>
      <c r="Z24" s="35" t="s">
        <v>33</v>
      </c>
      <c r="AA24" s="35"/>
      <c r="AB24" s="1"/>
      <c r="AC24" s="1">
        <v>2017</v>
      </c>
      <c r="AD24" t="s">
        <v>199</v>
      </c>
      <c r="AH24" s="1" t="s">
        <v>815</v>
      </c>
      <c r="AI24" s="10">
        <v>4632.7</v>
      </c>
      <c r="AJ24" s="42"/>
      <c r="AK24" s="60"/>
      <c r="AM24" s="10"/>
      <c r="AN24" s="3"/>
      <c r="AO24" s="3"/>
      <c r="AP24" s="3"/>
      <c r="AQ24" s="10"/>
    </row>
    <row r="25" spans="1:43">
      <c r="A25" s="18" t="s">
        <v>146</v>
      </c>
      <c r="B25" s="35" t="s">
        <v>1653</v>
      </c>
      <c r="E25" s="1">
        <v>2023</v>
      </c>
      <c r="F25" t="s">
        <v>192</v>
      </c>
      <c r="J25" s="1" t="s">
        <v>815</v>
      </c>
      <c r="K25" s="10">
        <v>761.3</v>
      </c>
      <c r="L25" s="116"/>
      <c r="M25" s="18" t="s">
        <v>146</v>
      </c>
      <c r="N25" s="378" t="s">
        <v>2008</v>
      </c>
      <c r="Q25" s="1">
        <v>2021</v>
      </c>
      <c r="R25" t="s">
        <v>187</v>
      </c>
      <c r="V25" s="1" t="s">
        <v>937</v>
      </c>
      <c r="W25" s="10">
        <v>1195.8000000000002</v>
      </c>
      <c r="X25" s="116"/>
      <c r="Y25" s="18" t="s">
        <v>146</v>
      </c>
      <c r="Z25" s="378" t="s">
        <v>11</v>
      </c>
      <c r="AA25" s="35"/>
      <c r="AC25" s="1">
        <v>2022</v>
      </c>
      <c r="AD25" t="s">
        <v>347</v>
      </c>
      <c r="AH25" s="1" t="s">
        <v>938</v>
      </c>
      <c r="AI25" s="10">
        <v>4631</v>
      </c>
      <c r="AJ25" s="42"/>
      <c r="AK25" s="3"/>
      <c r="AM25" s="10"/>
      <c r="AN25" s="3"/>
      <c r="AO25" s="3"/>
      <c r="AP25" s="3"/>
      <c r="AQ25" s="10"/>
    </row>
    <row r="26" spans="1:43">
      <c r="A26" s="18" t="s">
        <v>147</v>
      </c>
      <c r="B26" s="51" t="s">
        <v>153</v>
      </c>
      <c r="E26" s="1">
        <v>2019</v>
      </c>
      <c r="F26" t="s">
        <v>208</v>
      </c>
      <c r="J26" s="1" t="s">
        <v>814</v>
      </c>
      <c r="K26" s="10">
        <v>761</v>
      </c>
      <c r="L26" s="116"/>
      <c r="M26" s="18" t="s">
        <v>147</v>
      </c>
      <c r="N26" s="35" t="s">
        <v>778</v>
      </c>
      <c r="Q26" s="1">
        <v>2021</v>
      </c>
      <c r="R26" t="s">
        <v>187</v>
      </c>
      <c r="V26" s="1" t="s">
        <v>938</v>
      </c>
      <c r="W26" s="10">
        <v>1195.2000000000003</v>
      </c>
      <c r="X26" s="116"/>
      <c r="Y26" s="18" t="s">
        <v>147</v>
      </c>
      <c r="Z26" s="378" t="s">
        <v>33</v>
      </c>
      <c r="AA26" s="35"/>
      <c r="AC26" s="1">
        <v>2022</v>
      </c>
      <c r="AD26" t="s">
        <v>203</v>
      </c>
      <c r="AH26" s="1" t="s">
        <v>882</v>
      </c>
      <c r="AI26" s="10">
        <v>4629.5999999999967</v>
      </c>
      <c r="AJ26" s="42"/>
      <c r="AK26" s="82"/>
      <c r="AN26" s="3"/>
      <c r="AO26" s="3"/>
      <c r="AP26" s="3"/>
      <c r="AQ26" s="10"/>
    </row>
    <row r="27" spans="1:43">
      <c r="A27" s="18" t="s">
        <v>151</v>
      </c>
      <c r="B27" s="35" t="s">
        <v>154</v>
      </c>
      <c r="E27" s="1">
        <v>2021</v>
      </c>
      <c r="F27" t="s">
        <v>186</v>
      </c>
      <c r="J27" s="1" t="s">
        <v>940</v>
      </c>
      <c r="K27" s="10">
        <v>758.10000000000014</v>
      </c>
      <c r="L27" s="116"/>
      <c r="M27" s="18" t="s">
        <v>151</v>
      </c>
      <c r="N27" s="378" t="s">
        <v>800</v>
      </c>
      <c r="Q27" s="1">
        <v>2023</v>
      </c>
      <c r="R27" t="s">
        <v>175</v>
      </c>
      <c r="V27" s="1" t="s">
        <v>816</v>
      </c>
      <c r="W27" s="10">
        <v>1192.9000000000001</v>
      </c>
      <c r="X27" s="116"/>
      <c r="Y27" s="18" t="s">
        <v>151</v>
      </c>
      <c r="Z27" s="35" t="s">
        <v>762</v>
      </c>
      <c r="AA27" s="35"/>
      <c r="AC27" s="1">
        <v>2022</v>
      </c>
      <c r="AD27" t="s">
        <v>203</v>
      </c>
      <c r="AH27" s="1" t="s">
        <v>883</v>
      </c>
      <c r="AI27" s="10">
        <v>4624.7999999999683</v>
      </c>
      <c r="AJ27" s="42"/>
      <c r="AK27" s="3"/>
      <c r="AN27" s="3"/>
      <c r="AO27" s="3"/>
      <c r="AP27" s="3"/>
      <c r="AQ27" s="10"/>
    </row>
    <row r="28" spans="1:43">
      <c r="A28" s="18" t="s">
        <v>157</v>
      </c>
      <c r="B28" s="378" t="s">
        <v>27</v>
      </c>
      <c r="E28" s="1">
        <v>2021</v>
      </c>
      <c r="F28" t="s">
        <v>186</v>
      </c>
      <c r="J28" s="1" t="s">
        <v>942</v>
      </c>
      <c r="K28" s="10">
        <v>756.90000000000077</v>
      </c>
      <c r="L28" s="116"/>
      <c r="M28" s="18" t="s">
        <v>157</v>
      </c>
      <c r="N28" s="35" t="s">
        <v>154</v>
      </c>
      <c r="Q28" s="1">
        <v>2021</v>
      </c>
      <c r="R28" t="s">
        <v>187</v>
      </c>
      <c r="V28" s="1" t="s">
        <v>939</v>
      </c>
      <c r="W28" s="10">
        <v>1189.7999999999997</v>
      </c>
      <c r="X28" s="116"/>
      <c r="Y28" s="18" t="s">
        <v>157</v>
      </c>
      <c r="Z28" s="378" t="s">
        <v>33</v>
      </c>
      <c r="AA28" s="35"/>
      <c r="AC28" s="1">
        <v>2022</v>
      </c>
      <c r="AD28" t="s">
        <v>347</v>
      </c>
      <c r="AH28" s="1" t="s">
        <v>939</v>
      </c>
      <c r="AI28" s="10">
        <v>4617.0499999999993</v>
      </c>
      <c r="AJ28" s="42"/>
      <c r="AK28" s="60"/>
      <c r="AN28" s="3"/>
      <c r="AO28" s="3"/>
      <c r="AP28" s="3"/>
      <c r="AQ28" s="10"/>
    </row>
    <row r="29" spans="1:43">
      <c r="A29" s="18" t="s">
        <v>159</v>
      </c>
      <c r="B29" s="220" t="s">
        <v>1653</v>
      </c>
      <c r="E29" s="1">
        <v>2021</v>
      </c>
      <c r="F29" t="s">
        <v>186</v>
      </c>
      <c r="J29" s="1" t="s">
        <v>941</v>
      </c>
      <c r="K29" s="10">
        <v>756.19999999999936</v>
      </c>
      <c r="L29" s="116"/>
      <c r="M29" s="18" t="s">
        <v>159</v>
      </c>
      <c r="N29" s="378" t="s">
        <v>2157</v>
      </c>
      <c r="Q29" s="1">
        <v>2022</v>
      </c>
      <c r="R29" t="s">
        <v>187</v>
      </c>
      <c r="V29" s="1" t="s">
        <v>882</v>
      </c>
      <c r="W29" s="10">
        <v>1188.4999999999995</v>
      </c>
      <c r="X29" s="116"/>
      <c r="Y29" s="18" t="s">
        <v>159</v>
      </c>
      <c r="Z29" s="378" t="s">
        <v>2008</v>
      </c>
      <c r="AA29" s="35"/>
      <c r="AC29" s="1">
        <v>2022</v>
      </c>
      <c r="AD29" t="s">
        <v>203</v>
      </c>
      <c r="AH29" s="1" t="s">
        <v>884</v>
      </c>
      <c r="AI29" s="10">
        <v>4603.8499999999767</v>
      </c>
      <c r="AJ29" s="42"/>
      <c r="AK29" s="60"/>
      <c r="AN29" s="3"/>
      <c r="AO29" s="3"/>
      <c r="AP29" s="3"/>
      <c r="AQ29" s="10"/>
    </row>
    <row r="30" spans="1:43">
      <c r="A30" s="18" t="s">
        <v>160</v>
      </c>
      <c r="B30" s="35" t="s">
        <v>757</v>
      </c>
      <c r="E30" s="1">
        <v>2021</v>
      </c>
      <c r="F30" t="s">
        <v>186</v>
      </c>
      <c r="J30" s="1" t="s">
        <v>943</v>
      </c>
      <c r="K30" s="10">
        <v>754.59999999999991</v>
      </c>
      <c r="L30" s="116"/>
      <c r="M30" s="18" t="s">
        <v>160</v>
      </c>
      <c r="N30" s="220" t="s">
        <v>1659</v>
      </c>
      <c r="Q30" s="1">
        <v>2021</v>
      </c>
      <c r="R30" t="s">
        <v>187</v>
      </c>
      <c r="V30" s="1" t="s">
        <v>940</v>
      </c>
      <c r="W30" s="10">
        <v>1186.2000000000012</v>
      </c>
      <c r="X30" s="116"/>
      <c r="Y30" s="18" t="s">
        <v>160</v>
      </c>
      <c r="Z30" s="35" t="s">
        <v>762</v>
      </c>
      <c r="AA30" s="35"/>
      <c r="AC30" s="1">
        <v>2022</v>
      </c>
      <c r="AD30" t="s">
        <v>347</v>
      </c>
      <c r="AH30" s="1" t="s">
        <v>940</v>
      </c>
      <c r="AI30" s="10">
        <v>4600</v>
      </c>
      <c r="AJ30" s="42"/>
      <c r="AK30" s="3"/>
      <c r="AM30" s="10"/>
      <c r="AN30" s="3"/>
      <c r="AO30" s="3"/>
      <c r="AP30" s="3"/>
      <c r="AQ30" s="10"/>
    </row>
    <row r="31" spans="1:43">
      <c r="A31" s="18" t="s">
        <v>161</v>
      </c>
      <c r="B31" s="35" t="s">
        <v>762</v>
      </c>
      <c r="E31" s="1">
        <v>2020</v>
      </c>
      <c r="F31" t="s">
        <v>196</v>
      </c>
      <c r="J31" s="1" t="s">
        <v>814</v>
      </c>
      <c r="K31" s="10">
        <v>753.69999999999709</v>
      </c>
      <c r="L31" s="116"/>
      <c r="M31" s="18" t="s">
        <v>161</v>
      </c>
      <c r="N31" s="35" t="s">
        <v>779</v>
      </c>
      <c r="Q31" s="1">
        <v>2022</v>
      </c>
      <c r="R31" t="s">
        <v>187</v>
      </c>
      <c r="V31" s="1" t="s">
        <v>883</v>
      </c>
      <c r="W31" s="10">
        <v>1186.1999999999985</v>
      </c>
      <c r="X31" s="116"/>
      <c r="Y31" s="18" t="s">
        <v>161</v>
      </c>
      <c r="Z31" s="378" t="s">
        <v>31</v>
      </c>
      <c r="AA31" s="35"/>
      <c r="AC31" s="1">
        <v>2022</v>
      </c>
      <c r="AD31" t="s">
        <v>347</v>
      </c>
      <c r="AH31" s="1" t="s">
        <v>942</v>
      </c>
      <c r="AI31" s="10">
        <v>4599.8999999999996</v>
      </c>
      <c r="AJ31" s="42"/>
      <c r="AM31" s="10"/>
      <c r="AN31" s="3"/>
      <c r="AO31" s="3"/>
      <c r="AP31" s="3"/>
      <c r="AQ31" s="10"/>
    </row>
    <row r="32" spans="1:43" ht="15">
      <c r="A32" s="18" t="s">
        <v>163</v>
      </c>
      <c r="B32" s="378" t="s">
        <v>37</v>
      </c>
      <c r="E32" s="1">
        <v>2021</v>
      </c>
      <c r="F32" t="s">
        <v>186</v>
      </c>
      <c r="J32" s="1" t="s">
        <v>944</v>
      </c>
      <c r="K32" s="10">
        <v>750</v>
      </c>
      <c r="L32" s="116"/>
      <c r="M32" s="18" t="s">
        <v>163</v>
      </c>
      <c r="N32" s="51" t="s">
        <v>31</v>
      </c>
      <c r="Q32" s="1">
        <v>2018</v>
      </c>
      <c r="R32" t="s">
        <v>202</v>
      </c>
      <c r="V32" s="1" t="s">
        <v>814</v>
      </c>
      <c r="W32" s="10">
        <v>1184.7</v>
      </c>
      <c r="X32" s="116"/>
      <c r="Y32" s="18" t="s">
        <v>163</v>
      </c>
      <c r="Z32" s="220" t="s">
        <v>1661</v>
      </c>
      <c r="AA32" s="119"/>
      <c r="AC32" s="1">
        <v>2022</v>
      </c>
      <c r="AD32" t="s">
        <v>203</v>
      </c>
      <c r="AH32" s="1" t="s">
        <v>885</v>
      </c>
      <c r="AI32" s="10">
        <v>4598.7000000000335</v>
      </c>
      <c r="AJ32" s="42"/>
      <c r="AK32" s="60"/>
      <c r="AM32" s="10"/>
      <c r="AN32" s="3"/>
      <c r="AO32" s="3"/>
      <c r="AP32" s="3"/>
      <c r="AQ32" s="10"/>
    </row>
    <row r="33" spans="1:43">
      <c r="A33" s="18" t="s">
        <v>275</v>
      </c>
      <c r="B33" s="378" t="s">
        <v>33</v>
      </c>
      <c r="E33" s="1">
        <v>2021</v>
      </c>
      <c r="F33" t="s">
        <v>186</v>
      </c>
      <c r="J33" s="1" t="s">
        <v>945</v>
      </c>
      <c r="K33" s="10">
        <v>749.40000000000009</v>
      </c>
      <c r="L33" s="116"/>
      <c r="M33" s="18" t="s">
        <v>275</v>
      </c>
      <c r="N33" s="35" t="s">
        <v>17</v>
      </c>
      <c r="Q33" s="1">
        <v>2022</v>
      </c>
      <c r="R33" t="s">
        <v>202</v>
      </c>
      <c r="V33" s="1" t="s">
        <v>814</v>
      </c>
      <c r="W33" s="10">
        <v>1180.5</v>
      </c>
      <c r="X33" s="116"/>
      <c r="Y33" s="18" t="s">
        <v>275</v>
      </c>
      <c r="Z33" s="51" t="s">
        <v>21</v>
      </c>
      <c r="AA33" s="35"/>
      <c r="AC33" s="1">
        <v>2022</v>
      </c>
      <c r="AD33" t="s">
        <v>203</v>
      </c>
      <c r="AH33" s="1" t="s">
        <v>886</v>
      </c>
      <c r="AI33" s="10">
        <v>4574.4999999999527</v>
      </c>
      <c r="AJ33" s="42"/>
      <c r="AK33" s="60"/>
      <c r="AM33" s="10"/>
      <c r="AN33" s="3"/>
      <c r="AO33" s="3"/>
      <c r="AP33" s="3"/>
      <c r="AQ33" s="10"/>
    </row>
    <row r="34" spans="1:43">
      <c r="A34" s="18" t="s">
        <v>276</v>
      </c>
      <c r="B34" s="378" t="s">
        <v>2023</v>
      </c>
      <c r="E34" s="1">
        <v>2023</v>
      </c>
      <c r="F34" t="s">
        <v>188</v>
      </c>
      <c r="J34" s="1" t="s">
        <v>881</v>
      </c>
      <c r="K34" s="10">
        <v>746.10000000000036</v>
      </c>
      <c r="L34" s="116"/>
      <c r="M34" s="18" t="s">
        <v>276</v>
      </c>
      <c r="N34" s="378" t="s">
        <v>15</v>
      </c>
      <c r="Q34" s="1">
        <v>2021</v>
      </c>
      <c r="R34" t="s">
        <v>187</v>
      </c>
      <c r="V34" s="1" t="s">
        <v>942</v>
      </c>
      <c r="W34" s="10">
        <v>1174.2999999999997</v>
      </c>
      <c r="X34" s="116"/>
      <c r="Y34" s="18" t="s">
        <v>276</v>
      </c>
      <c r="Z34" s="35" t="s">
        <v>141</v>
      </c>
      <c r="AA34" s="35"/>
      <c r="AB34" s="1"/>
      <c r="AC34" s="1">
        <v>2018</v>
      </c>
      <c r="AD34" t="s">
        <v>203</v>
      </c>
      <c r="AH34" s="1" t="s">
        <v>815</v>
      </c>
      <c r="AI34" s="10">
        <v>4571.4999999999945</v>
      </c>
      <c r="AJ34" s="42"/>
      <c r="AK34" s="60"/>
      <c r="AM34" s="10"/>
      <c r="AN34" s="3"/>
      <c r="AO34" s="3"/>
      <c r="AP34" s="3"/>
      <c r="AQ34" s="10"/>
    </row>
    <row r="35" spans="1:43">
      <c r="A35" s="18" t="s">
        <v>277</v>
      </c>
      <c r="B35" s="35" t="s">
        <v>738</v>
      </c>
      <c r="E35" s="1">
        <v>2021</v>
      </c>
      <c r="F35" t="s">
        <v>186</v>
      </c>
      <c r="J35" s="1" t="s">
        <v>946</v>
      </c>
      <c r="K35" s="10">
        <v>745.90000000000009</v>
      </c>
      <c r="L35" s="116"/>
      <c r="M35" s="18" t="s">
        <v>277</v>
      </c>
      <c r="N35" s="378" t="s">
        <v>1647</v>
      </c>
      <c r="Q35" s="1">
        <v>2022</v>
      </c>
      <c r="R35" t="s">
        <v>2207</v>
      </c>
      <c r="V35" s="1" t="s">
        <v>815</v>
      </c>
      <c r="W35" s="10">
        <v>1171.8</v>
      </c>
      <c r="X35" s="116"/>
      <c r="Y35" s="18" t="s">
        <v>277</v>
      </c>
      <c r="Z35" s="35" t="s">
        <v>749</v>
      </c>
      <c r="AA35" s="35"/>
      <c r="AC35" s="1">
        <v>2020</v>
      </c>
      <c r="AD35" t="s">
        <v>203</v>
      </c>
      <c r="AH35" s="1" t="s">
        <v>880</v>
      </c>
      <c r="AI35" s="10">
        <v>4564.4000000000015</v>
      </c>
      <c r="AJ35" s="42"/>
      <c r="AK35" s="60"/>
      <c r="AM35" s="10"/>
      <c r="AN35" s="3"/>
      <c r="AO35" s="3"/>
      <c r="AP35" s="3"/>
      <c r="AQ35" s="10"/>
    </row>
    <row r="36" spans="1:43">
      <c r="A36" s="18" t="s">
        <v>278</v>
      </c>
      <c r="B36" s="35" t="s">
        <v>3381</v>
      </c>
      <c r="E36" s="1">
        <v>2023</v>
      </c>
      <c r="F36" t="s">
        <v>192</v>
      </c>
      <c r="J36" s="1" t="s">
        <v>816</v>
      </c>
      <c r="K36" s="10">
        <v>745.9</v>
      </c>
      <c r="L36" s="116"/>
      <c r="M36" s="18" t="s">
        <v>278</v>
      </c>
      <c r="N36" s="51" t="s">
        <v>155</v>
      </c>
      <c r="Q36" s="1">
        <v>2023</v>
      </c>
      <c r="R36" t="s">
        <v>2207</v>
      </c>
      <c r="V36" s="1" t="s">
        <v>815</v>
      </c>
      <c r="W36" s="10">
        <v>1163.0999999999999</v>
      </c>
      <c r="X36" s="116"/>
      <c r="Y36" s="18" t="s">
        <v>278</v>
      </c>
      <c r="Z36" s="378" t="s">
        <v>25</v>
      </c>
      <c r="AA36" s="35"/>
      <c r="AC36" s="1">
        <v>2022</v>
      </c>
      <c r="AD36" t="s">
        <v>203</v>
      </c>
      <c r="AH36" s="1" t="s">
        <v>937</v>
      </c>
      <c r="AI36" s="10">
        <v>4559.7000000001171</v>
      </c>
      <c r="AJ36" s="42"/>
      <c r="AK36" s="3"/>
      <c r="AM36" s="10"/>
      <c r="AN36" s="3"/>
      <c r="AO36" s="3"/>
      <c r="AP36" s="3"/>
      <c r="AQ36" s="10"/>
    </row>
    <row r="37" spans="1:43">
      <c r="A37" s="18" t="s">
        <v>735</v>
      </c>
      <c r="B37" s="378" t="s">
        <v>2018</v>
      </c>
      <c r="E37" s="1">
        <v>2021</v>
      </c>
      <c r="F37" t="s">
        <v>186</v>
      </c>
      <c r="J37" s="1" t="s">
        <v>950</v>
      </c>
      <c r="K37" s="10">
        <v>743.90000000000009</v>
      </c>
      <c r="L37" s="116"/>
      <c r="M37" s="18" t="s">
        <v>735</v>
      </c>
      <c r="N37" s="378" t="s">
        <v>2018</v>
      </c>
      <c r="Q37" s="1">
        <v>2021</v>
      </c>
      <c r="R37" t="s">
        <v>187</v>
      </c>
      <c r="V37" s="1" t="s">
        <v>941</v>
      </c>
      <c r="W37" s="10">
        <v>1162.1999999999998</v>
      </c>
      <c r="X37" s="116"/>
      <c r="Y37" s="18" t="s">
        <v>735</v>
      </c>
      <c r="Z37" s="378" t="s">
        <v>15</v>
      </c>
      <c r="AA37" s="35"/>
      <c r="AC37" s="1">
        <v>2020</v>
      </c>
      <c r="AD37" t="s">
        <v>203</v>
      </c>
      <c r="AH37" s="1" t="s">
        <v>881</v>
      </c>
      <c r="AI37" s="10">
        <v>4530.5999999999976</v>
      </c>
      <c r="AJ37" s="42"/>
      <c r="AN37" s="3"/>
      <c r="AO37" s="3"/>
      <c r="AP37" s="3"/>
      <c r="AQ37" s="10"/>
    </row>
    <row r="38" spans="1:43">
      <c r="A38" s="18" t="s">
        <v>736</v>
      </c>
      <c r="B38" s="35" t="s">
        <v>779</v>
      </c>
      <c r="E38" s="1">
        <v>2021</v>
      </c>
      <c r="F38" t="s">
        <v>186</v>
      </c>
      <c r="J38" s="1" t="s">
        <v>947</v>
      </c>
      <c r="K38" s="10">
        <v>743.90000000000009</v>
      </c>
      <c r="L38" s="116"/>
      <c r="M38" s="18" t="s">
        <v>736</v>
      </c>
      <c r="N38" s="51" t="s">
        <v>2002</v>
      </c>
      <c r="Q38" s="1">
        <v>2021</v>
      </c>
      <c r="R38" t="s">
        <v>195</v>
      </c>
      <c r="V38" s="1" t="s">
        <v>814</v>
      </c>
      <c r="W38" s="10">
        <v>1159</v>
      </c>
      <c r="X38" s="116"/>
      <c r="Y38" s="18" t="s">
        <v>736</v>
      </c>
      <c r="Z38" s="35" t="s">
        <v>11</v>
      </c>
      <c r="AA38" s="35"/>
      <c r="AB38" s="1"/>
      <c r="AC38" s="1">
        <v>2016</v>
      </c>
      <c r="AD38" t="s">
        <v>203</v>
      </c>
      <c r="AH38" s="1" t="s">
        <v>814</v>
      </c>
      <c r="AI38" s="10">
        <v>4519.7999999999975</v>
      </c>
      <c r="AJ38" s="42"/>
      <c r="AN38" s="3"/>
      <c r="AO38" s="3"/>
      <c r="AP38" s="3"/>
      <c r="AQ38" s="10"/>
    </row>
    <row r="39" spans="1:43">
      <c r="A39" s="18" t="s">
        <v>737</v>
      </c>
      <c r="B39" s="378" t="s">
        <v>757</v>
      </c>
      <c r="E39" s="1">
        <v>2023</v>
      </c>
      <c r="F39" t="s">
        <v>193</v>
      </c>
      <c r="J39" s="1" t="s">
        <v>815</v>
      </c>
      <c r="K39" s="10">
        <v>743.6</v>
      </c>
      <c r="L39" s="116"/>
      <c r="M39" s="18" t="s">
        <v>737</v>
      </c>
      <c r="N39" s="35" t="s">
        <v>746</v>
      </c>
      <c r="Q39" s="1">
        <v>2023</v>
      </c>
      <c r="R39" t="s">
        <v>175</v>
      </c>
      <c r="V39" s="1" t="s">
        <v>880</v>
      </c>
      <c r="W39" s="10">
        <v>1156.400000000001</v>
      </c>
      <c r="X39" s="116"/>
      <c r="Y39" s="18" t="s">
        <v>737</v>
      </c>
      <c r="Z39" s="35" t="s">
        <v>733</v>
      </c>
      <c r="AA39" s="35"/>
      <c r="AC39" s="1">
        <v>2022</v>
      </c>
      <c r="AD39" t="s">
        <v>347</v>
      </c>
      <c r="AH39" s="1" t="s">
        <v>941</v>
      </c>
      <c r="AI39" s="10">
        <v>4491.7000000000007</v>
      </c>
      <c r="AJ39" s="42"/>
      <c r="AN39" s="3"/>
      <c r="AO39" s="3"/>
      <c r="AP39" s="3"/>
      <c r="AQ39" s="10"/>
    </row>
    <row r="40" spans="1:43" ht="15">
      <c r="A40" s="18" t="s">
        <v>739</v>
      </c>
      <c r="B40" s="35" t="s">
        <v>3383</v>
      </c>
      <c r="E40" s="1">
        <v>2023</v>
      </c>
      <c r="F40" t="s">
        <v>3528</v>
      </c>
      <c r="J40" s="1" t="s">
        <v>814</v>
      </c>
      <c r="K40" s="10">
        <v>742.9</v>
      </c>
      <c r="L40" s="116"/>
      <c r="M40" s="18" t="s">
        <v>739</v>
      </c>
      <c r="N40" s="378" t="s">
        <v>11</v>
      </c>
      <c r="Q40" s="1">
        <v>2023</v>
      </c>
      <c r="R40" t="s">
        <v>2207</v>
      </c>
      <c r="V40" s="1" t="s">
        <v>816</v>
      </c>
      <c r="W40" s="10">
        <v>1155.0999999999999</v>
      </c>
      <c r="X40" s="116"/>
      <c r="Y40" s="18" t="s">
        <v>739</v>
      </c>
      <c r="Z40" s="220" t="s">
        <v>1662</v>
      </c>
      <c r="AA40" s="119"/>
      <c r="AC40" s="1">
        <v>2022</v>
      </c>
      <c r="AD40" t="s">
        <v>203</v>
      </c>
      <c r="AH40" s="1" t="s">
        <v>938</v>
      </c>
      <c r="AI40" s="10">
        <v>4478.3000000000975</v>
      </c>
      <c r="AJ40" s="42"/>
      <c r="AN40" s="3"/>
      <c r="AO40" s="3"/>
      <c r="AP40" s="3"/>
      <c r="AQ40" s="10"/>
    </row>
    <row r="41" spans="1:43">
      <c r="A41" s="18" t="s">
        <v>745</v>
      </c>
      <c r="B41" s="378" t="s">
        <v>9</v>
      </c>
      <c r="E41" s="1">
        <v>2023</v>
      </c>
      <c r="F41" t="s">
        <v>188</v>
      </c>
      <c r="J41" s="1" t="s">
        <v>882</v>
      </c>
      <c r="K41" s="10">
        <v>742.69999999999891</v>
      </c>
      <c r="L41" s="116"/>
      <c r="M41" s="18" t="s">
        <v>745</v>
      </c>
      <c r="N41" s="51" t="s">
        <v>11</v>
      </c>
      <c r="Q41" s="1">
        <v>2019</v>
      </c>
      <c r="R41" t="s">
        <v>2207</v>
      </c>
      <c r="V41" s="1" t="s">
        <v>814</v>
      </c>
      <c r="W41" s="10">
        <v>1153.2</v>
      </c>
      <c r="X41" s="116"/>
      <c r="Y41" s="18" t="s">
        <v>745</v>
      </c>
      <c r="Z41" s="35" t="s">
        <v>31</v>
      </c>
      <c r="AA41" s="35"/>
      <c r="AB41" s="1"/>
      <c r="AC41" s="1">
        <v>2018</v>
      </c>
      <c r="AD41" t="s">
        <v>203</v>
      </c>
      <c r="AH41" s="1" t="s">
        <v>816</v>
      </c>
      <c r="AI41" s="10">
        <v>4469.3000000000102</v>
      </c>
      <c r="AJ41" s="42"/>
      <c r="AN41" s="3"/>
      <c r="AO41" s="3"/>
      <c r="AP41" s="3"/>
      <c r="AQ41" s="10"/>
    </row>
    <row r="42" spans="1:43">
      <c r="A42" s="18" t="s">
        <v>747</v>
      </c>
      <c r="B42" s="35" t="s">
        <v>763</v>
      </c>
      <c r="E42" s="1">
        <v>2021</v>
      </c>
      <c r="F42" t="s">
        <v>186</v>
      </c>
      <c r="J42" s="1" t="s">
        <v>948</v>
      </c>
      <c r="K42" s="10">
        <v>740.7</v>
      </c>
      <c r="L42" s="116"/>
      <c r="M42" s="18" t="s">
        <v>747</v>
      </c>
      <c r="N42" s="35" t="s">
        <v>748</v>
      </c>
      <c r="Q42" s="1">
        <v>2021</v>
      </c>
      <c r="R42" t="s">
        <v>187</v>
      </c>
      <c r="V42" s="1" t="s">
        <v>943</v>
      </c>
      <c r="W42" s="10">
        <v>1147.0999999999999</v>
      </c>
      <c r="X42" s="116"/>
      <c r="Y42" s="18" t="s">
        <v>747</v>
      </c>
      <c r="Z42" s="51" t="s">
        <v>143</v>
      </c>
      <c r="AA42" s="35"/>
      <c r="AC42" s="1">
        <v>2022</v>
      </c>
      <c r="AD42" t="s">
        <v>347</v>
      </c>
      <c r="AH42" s="1" t="s">
        <v>943</v>
      </c>
      <c r="AI42" s="10">
        <v>4459.75</v>
      </c>
      <c r="AJ42" s="42"/>
      <c r="AN42" s="3"/>
      <c r="AO42" s="3"/>
      <c r="AP42" s="3"/>
      <c r="AQ42" s="10"/>
    </row>
    <row r="43" spans="1:43">
      <c r="A43" s="18" t="s">
        <v>750</v>
      </c>
      <c r="B43" s="51" t="s">
        <v>6</v>
      </c>
      <c r="E43" s="1">
        <v>2017</v>
      </c>
      <c r="F43" t="s">
        <v>188</v>
      </c>
      <c r="J43" s="1" t="s">
        <v>814</v>
      </c>
      <c r="K43" s="10">
        <v>739</v>
      </c>
      <c r="L43" s="116"/>
      <c r="M43" s="18" t="s">
        <v>750</v>
      </c>
      <c r="N43" s="35" t="s">
        <v>783</v>
      </c>
      <c r="Q43" s="1">
        <v>2021</v>
      </c>
      <c r="R43" t="s">
        <v>187</v>
      </c>
      <c r="V43" s="1" t="s">
        <v>944</v>
      </c>
      <c r="W43" s="10">
        <v>1146.5999999999999</v>
      </c>
      <c r="X43" s="116"/>
      <c r="Y43" s="18" t="s">
        <v>750</v>
      </c>
      <c r="Z43" s="378" t="s">
        <v>25</v>
      </c>
      <c r="AA43" s="35"/>
      <c r="AC43" s="1">
        <v>2022</v>
      </c>
      <c r="AD43" t="s">
        <v>347</v>
      </c>
      <c r="AH43" s="1" t="s">
        <v>944</v>
      </c>
      <c r="AI43" s="10">
        <v>4455.7000000000007</v>
      </c>
      <c r="AJ43" s="42"/>
      <c r="AN43" s="3"/>
      <c r="AO43" s="3"/>
      <c r="AP43" s="3"/>
      <c r="AQ43" s="10"/>
    </row>
    <row r="44" spans="1:43">
      <c r="A44" s="18" t="s">
        <v>751</v>
      </c>
      <c r="B44" s="220" t="s">
        <v>1660</v>
      </c>
      <c r="E44" s="1">
        <v>2021</v>
      </c>
      <c r="F44" t="s">
        <v>186</v>
      </c>
      <c r="J44" s="1" t="s">
        <v>949</v>
      </c>
      <c r="K44" s="10">
        <v>735.10000000000036</v>
      </c>
      <c r="L44" s="116"/>
      <c r="M44" s="18" t="s">
        <v>751</v>
      </c>
      <c r="N44" s="35" t="s">
        <v>783</v>
      </c>
      <c r="Q44" s="1">
        <v>2022</v>
      </c>
      <c r="R44" t="s">
        <v>187</v>
      </c>
      <c r="V44" s="1" t="s">
        <v>884</v>
      </c>
      <c r="W44" s="10">
        <v>1145.2999999999993</v>
      </c>
      <c r="X44" s="116"/>
      <c r="Y44" s="18" t="s">
        <v>751</v>
      </c>
      <c r="Z44" s="378" t="s">
        <v>25</v>
      </c>
      <c r="AA44" s="35"/>
      <c r="AC44" s="1">
        <v>2020</v>
      </c>
      <c r="AD44" t="s">
        <v>203</v>
      </c>
      <c r="AH44" s="1" t="s">
        <v>882</v>
      </c>
      <c r="AI44" s="10">
        <v>4429.449999999998</v>
      </c>
      <c r="AJ44" s="42"/>
      <c r="AN44" s="3"/>
      <c r="AO44" s="3"/>
      <c r="AP44" s="3"/>
      <c r="AQ44" s="10"/>
    </row>
    <row r="45" spans="1:43">
      <c r="A45" s="18" t="s">
        <v>754</v>
      </c>
      <c r="B45" s="35" t="s">
        <v>783</v>
      </c>
      <c r="E45" s="1">
        <v>2021</v>
      </c>
      <c r="F45" t="s">
        <v>186</v>
      </c>
      <c r="J45" s="1" t="s">
        <v>1790</v>
      </c>
      <c r="K45" s="10">
        <v>734.89999999999986</v>
      </c>
      <c r="L45" s="116"/>
      <c r="M45" s="18" t="s">
        <v>754</v>
      </c>
      <c r="N45" s="378" t="s">
        <v>2002</v>
      </c>
      <c r="Q45" s="1">
        <v>2022</v>
      </c>
      <c r="R45" t="s">
        <v>187</v>
      </c>
      <c r="V45" s="1" t="s">
        <v>885</v>
      </c>
      <c r="W45" s="10">
        <v>1143.699999999998</v>
      </c>
      <c r="X45" s="116"/>
      <c r="Y45" s="18" t="s">
        <v>754</v>
      </c>
      <c r="Z45" s="35" t="s">
        <v>155</v>
      </c>
      <c r="AA45" s="35"/>
      <c r="AC45" s="1">
        <v>2022</v>
      </c>
      <c r="AD45" t="s">
        <v>347</v>
      </c>
      <c r="AH45" s="1" t="s">
        <v>945</v>
      </c>
      <c r="AI45" s="10">
        <v>4408.1000000000004</v>
      </c>
      <c r="AJ45" s="42"/>
      <c r="AN45" s="3"/>
      <c r="AO45" s="3"/>
      <c r="AP45" s="3"/>
      <c r="AQ45" s="10"/>
    </row>
    <row r="46" spans="1:43">
      <c r="A46" s="18" t="s">
        <v>756</v>
      </c>
      <c r="B46" s="51" t="s">
        <v>3399</v>
      </c>
      <c r="E46" s="1">
        <v>2023</v>
      </c>
      <c r="F46" t="s">
        <v>192</v>
      </c>
      <c r="J46" s="1" t="s">
        <v>880</v>
      </c>
      <c r="K46" s="10">
        <v>734.55</v>
      </c>
      <c r="L46" s="116"/>
      <c r="M46" s="18" t="s">
        <v>756</v>
      </c>
      <c r="N46" s="220" t="s">
        <v>1656</v>
      </c>
      <c r="Q46" s="1">
        <v>2021</v>
      </c>
      <c r="R46" t="s">
        <v>187</v>
      </c>
      <c r="V46" s="1" t="s">
        <v>945</v>
      </c>
      <c r="W46" s="10">
        <v>1142.5</v>
      </c>
      <c r="X46" s="116"/>
      <c r="Y46" s="18" t="s">
        <v>756</v>
      </c>
      <c r="Z46" s="35" t="s">
        <v>158</v>
      </c>
      <c r="AA46" s="35"/>
      <c r="AB46" s="1"/>
      <c r="AC46" s="1">
        <v>2018</v>
      </c>
      <c r="AD46" t="s">
        <v>203</v>
      </c>
      <c r="AH46" s="1" t="s">
        <v>880</v>
      </c>
      <c r="AI46" s="10">
        <v>4391.1999999999989</v>
      </c>
      <c r="AJ46" s="42"/>
      <c r="AN46" s="3"/>
      <c r="AO46" s="3"/>
      <c r="AP46" s="3"/>
      <c r="AQ46" s="10"/>
    </row>
    <row r="47" spans="1:43" ht="15">
      <c r="A47" s="18" t="s">
        <v>761</v>
      </c>
      <c r="B47" s="378" t="s">
        <v>2002</v>
      </c>
      <c r="E47" s="1">
        <v>2021</v>
      </c>
      <c r="F47" t="s">
        <v>186</v>
      </c>
      <c r="J47" s="1" t="s">
        <v>1791</v>
      </c>
      <c r="K47" s="10">
        <v>733.60000000000014</v>
      </c>
      <c r="L47" s="116"/>
      <c r="M47" s="18" t="s">
        <v>761</v>
      </c>
      <c r="N47" s="35" t="s">
        <v>771</v>
      </c>
      <c r="Q47" s="1">
        <v>2021</v>
      </c>
      <c r="R47" t="s">
        <v>187</v>
      </c>
      <c r="V47" s="1" t="s">
        <v>946</v>
      </c>
      <c r="W47" s="10">
        <v>1141.0999999999995</v>
      </c>
      <c r="X47" s="116"/>
      <c r="Y47" s="18" t="s">
        <v>761</v>
      </c>
      <c r="Z47" s="378" t="s">
        <v>2028</v>
      </c>
      <c r="AA47" s="119"/>
      <c r="AC47" s="1">
        <v>2022</v>
      </c>
      <c r="AD47" t="s">
        <v>203</v>
      </c>
      <c r="AH47" s="1" t="s">
        <v>939</v>
      </c>
      <c r="AI47" s="10">
        <v>4384.2499999999764</v>
      </c>
      <c r="AJ47" s="42"/>
      <c r="AN47" s="3"/>
      <c r="AO47" s="3"/>
      <c r="AP47" s="3"/>
      <c r="AQ47" s="10"/>
    </row>
    <row r="48" spans="1:43">
      <c r="A48" s="18" t="s">
        <v>765</v>
      </c>
      <c r="B48" s="378" t="s">
        <v>23</v>
      </c>
      <c r="E48" s="1">
        <v>2020</v>
      </c>
      <c r="F48" t="s">
        <v>196</v>
      </c>
      <c r="J48" s="1" t="s">
        <v>815</v>
      </c>
      <c r="K48" s="10">
        <v>731.80000000000291</v>
      </c>
      <c r="L48" s="116"/>
      <c r="M48" s="18" t="s">
        <v>765</v>
      </c>
      <c r="N48" s="220" t="s">
        <v>1647</v>
      </c>
      <c r="Q48" s="1">
        <v>2022</v>
      </c>
      <c r="R48" t="s">
        <v>187</v>
      </c>
      <c r="V48" s="1" t="s">
        <v>886</v>
      </c>
      <c r="W48" s="10">
        <v>1140.5000000000018</v>
      </c>
      <c r="X48" s="116"/>
      <c r="Y48" s="18" t="s">
        <v>765</v>
      </c>
      <c r="Z48" s="35" t="s">
        <v>17</v>
      </c>
      <c r="AA48" s="35"/>
      <c r="AB48" s="1"/>
      <c r="AC48" s="1">
        <v>2018</v>
      </c>
      <c r="AD48" t="s">
        <v>203</v>
      </c>
      <c r="AH48" s="1" t="s">
        <v>881</v>
      </c>
      <c r="AI48" s="10">
        <v>4383.149999999996</v>
      </c>
      <c r="AJ48" s="42"/>
      <c r="AN48" s="3"/>
      <c r="AO48" s="3"/>
      <c r="AP48" s="3"/>
      <c r="AQ48" s="10"/>
    </row>
    <row r="49" spans="1:43">
      <c r="A49" s="18" t="s">
        <v>766</v>
      </c>
      <c r="B49" s="35" t="s">
        <v>155</v>
      </c>
      <c r="E49" s="1">
        <v>2021</v>
      </c>
      <c r="F49" t="s">
        <v>186</v>
      </c>
      <c r="J49" s="1" t="s">
        <v>1792</v>
      </c>
      <c r="K49" s="10">
        <v>728.50000000000023</v>
      </c>
      <c r="L49" s="116"/>
      <c r="M49" s="18" t="s">
        <v>766</v>
      </c>
      <c r="N49" s="35" t="s">
        <v>779</v>
      </c>
      <c r="Q49" s="1">
        <v>2021</v>
      </c>
      <c r="R49" t="s">
        <v>187</v>
      </c>
      <c r="V49" s="1" t="s">
        <v>950</v>
      </c>
      <c r="W49" s="10">
        <v>1140.4000000000015</v>
      </c>
      <c r="X49" s="116"/>
      <c r="Y49" s="18" t="s">
        <v>766</v>
      </c>
      <c r="Z49" s="35" t="s">
        <v>764</v>
      </c>
      <c r="AA49" s="35"/>
      <c r="AC49" s="1">
        <v>2022</v>
      </c>
      <c r="AD49" t="s">
        <v>347</v>
      </c>
      <c r="AH49" s="1" t="s">
        <v>946</v>
      </c>
      <c r="AI49" s="10">
        <v>4377.0499999999993</v>
      </c>
      <c r="AJ49" s="42"/>
      <c r="AN49" s="3"/>
      <c r="AO49" s="3"/>
      <c r="AP49" s="3"/>
      <c r="AQ49" s="10"/>
    </row>
    <row r="50" spans="1:43">
      <c r="A50" s="18" t="s">
        <v>767</v>
      </c>
      <c r="B50" s="378" t="s">
        <v>6</v>
      </c>
      <c r="E50" s="1">
        <v>2021</v>
      </c>
      <c r="F50" t="s">
        <v>186</v>
      </c>
      <c r="J50" s="1" t="s">
        <v>1793</v>
      </c>
      <c r="K50" s="10">
        <v>726.99999999999977</v>
      </c>
      <c r="L50" s="116"/>
      <c r="M50" s="18" t="s">
        <v>767</v>
      </c>
      <c r="N50" s="220" t="s">
        <v>1654</v>
      </c>
      <c r="Q50" s="1">
        <v>2022</v>
      </c>
      <c r="R50" t="s">
        <v>187</v>
      </c>
      <c r="V50" s="1" t="s">
        <v>937</v>
      </c>
      <c r="W50" s="10">
        <v>1137.5999999999999</v>
      </c>
      <c r="X50" s="116"/>
      <c r="Y50" s="18" t="s">
        <v>767</v>
      </c>
      <c r="Z50" s="378" t="s">
        <v>2010</v>
      </c>
      <c r="AA50" s="35"/>
      <c r="AC50" s="1">
        <v>2022</v>
      </c>
      <c r="AD50" t="s">
        <v>347</v>
      </c>
      <c r="AH50" s="1" t="s">
        <v>950</v>
      </c>
      <c r="AI50" s="10">
        <v>4374.7</v>
      </c>
      <c r="AJ50" s="42"/>
      <c r="AN50" s="3"/>
      <c r="AO50" s="3"/>
      <c r="AP50" s="3"/>
      <c r="AQ50" s="10"/>
    </row>
    <row r="51" spans="1:43">
      <c r="A51" s="18" t="s">
        <v>773</v>
      </c>
      <c r="B51" s="51" t="s">
        <v>142</v>
      </c>
      <c r="E51" s="1">
        <v>2021</v>
      </c>
      <c r="F51" t="s">
        <v>213</v>
      </c>
      <c r="J51" s="1" t="s">
        <v>814</v>
      </c>
      <c r="K51" s="10">
        <v>726</v>
      </c>
      <c r="L51" s="116"/>
      <c r="M51" s="18" t="s">
        <v>773</v>
      </c>
      <c r="N51" s="378" t="s">
        <v>779</v>
      </c>
      <c r="Q51" s="1">
        <v>2023</v>
      </c>
      <c r="R51" t="s">
        <v>2207</v>
      </c>
      <c r="V51" s="1" t="s">
        <v>880</v>
      </c>
      <c r="W51" s="10">
        <v>1136.0999999999999</v>
      </c>
      <c r="X51" s="116"/>
      <c r="Y51" s="18" t="s">
        <v>773</v>
      </c>
      <c r="Z51" s="378" t="s">
        <v>2029</v>
      </c>
      <c r="AA51" s="35"/>
      <c r="AC51" s="1">
        <v>2022</v>
      </c>
      <c r="AD51" t="s">
        <v>347</v>
      </c>
      <c r="AH51" s="1" t="s">
        <v>947</v>
      </c>
      <c r="AI51" s="10">
        <v>4371.3500000000004</v>
      </c>
      <c r="AJ51" s="42"/>
      <c r="AN51" s="3"/>
      <c r="AO51" s="3"/>
      <c r="AP51" s="3"/>
      <c r="AQ51" s="10"/>
    </row>
    <row r="52" spans="1:43">
      <c r="A52" s="18" t="s">
        <v>781</v>
      </c>
      <c r="B52" s="378" t="s">
        <v>2023</v>
      </c>
      <c r="E52" s="1">
        <v>2023</v>
      </c>
      <c r="F52" t="s">
        <v>3528</v>
      </c>
      <c r="J52" s="1" t="s">
        <v>815</v>
      </c>
      <c r="K52" s="10">
        <v>723.2</v>
      </c>
      <c r="L52" s="116"/>
      <c r="M52" s="18" t="s">
        <v>781</v>
      </c>
      <c r="N52" s="378" t="s">
        <v>6</v>
      </c>
      <c r="Q52" s="1">
        <v>2021</v>
      </c>
      <c r="R52" t="s">
        <v>187</v>
      </c>
      <c r="V52" s="1" t="s">
        <v>947</v>
      </c>
      <c r="W52" s="10">
        <v>1133.0999999999995</v>
      </c>
      <c r="X52" s="116"/>
      <c r="Y52" s="18" t="s">
        <v>781</v>
      </c>
      <c r="Z52" s="35" t="s">
        <v>753</v>
      </c>
      <c r="AA52" s="35"/>
      <c r="AC52" s="1">
        <v>2022</v>
      </c>
      <c r="AD52" t="s">
        <v>347</v>
      </c>
      <c r="AH52" s="1" t="s">
        <v>948</v>
      </c>
      <c r="AI52" s="10">
        <v>4362.9499999999989</v>
      </c>
      <c r="AJ52" s="42"/>
      <c r="AN52" s="3"/>
      <c r="AO52" s="3"/>
      <c r="AP52" s="3"/>
      <c r="AQ52" s="10"/>
    </row>
    <row r="53" spans="1:43">
      <c r="A53" s="18" t="s">
        <v>785</v>
      </c>
      <c r="B53" s="220" t="s">
        <v>1659</v>
      </c>
      <c r="E53" s="1">
        <v>2021</v>
      </c>
      <c r="F53" t="s">
        <v>186</v>
      </c>
      <c r="J53" s="1" t="s">
        <v>1794</v>
      </c>
      <c r="K53" s="10">
        <v>721.19999999999982</v>
      </c>
      <c r="L53" s="116"/>
      <c r="M53" s="18" t="s">
        <v>785</v>
      </c>
      <c r="N53" s="51" t="s">
        <v>154</v>
      </c>
      <c r="Q53" s="1">
        <v>2020</v>
      </c>
      <c r="R53" t="s">
        <v>201</v>
      </c>
      <c r="V53" s="1" t="s">
        <v>815</v>
      </c>
      <c r="W53" s="10">
        <v>1132.4000000000001</v>
      </c>
      <c r="X53" s="116"/>
      <c r="Y53" s="18" t="s">
        <v>785</v>
      </c>
      <c r="Z53" s="378" t="s">
        <v>2002</v>
      </c>
      <c r="AA53" s="35"/>
      <c r="AC53" s="1">
        <v>2022</v>
      </c>
      <c r="AD53" t="s">
        <v>203</v>
      </c>
      <c r="AH53" s="1" t="s">
        <v>940</v>
      </c>
      <c r="AI53" s="10">
        <v>4352.8999999999705</v>
      </c>
      <c r="AJ53" s="42"/>
      <c r="AN53" s="3"/>
      <c r="AO53" s="3"/>
      <c r="AP53" s="3"/>
      <c r="AQ53" s="10"/>
    </row>
    <row r="54" spans="1:43">
      <c r="A54" s="18" t="s">
        <v>786</v>
      </c>
      <c r="B54" s="35" t="s">
        <v>2018</v>
      </c>
      <c r="E54" s="1">
        <v>2023</v>
      </c>
      <c r="F54" t="s">
        <v>192</v>
      </c>
      <c r="J54" s="1" t="s">
        <v>881</v>
      </c>
      <c r="K54" s="10">
        <v>720.2</v>
      </c>
      <c r="L54" s="116"/>
      <c r="M54" s="18" t="s">
        <v>786</v>
      </c>
      <c r="N54" s="378" t="s">
        <v>2029</v>
      </c>
      <c r="Q54" s="1">
        <v>2022</v>
      </c>
      <c r="R54" t="s">
        <v>187</v>
      </c>
      <c r="V54" s="1" t="s">
        <v>938</v>
      </c>
      <c r="W54" s="10">
        <v>1130.4999999999995</v>
      </c>
      <c r="X54" s="116"/>
      <c r="Y54" s="18" t="s">
        <v>786</v>
      </c>
      <c r="Z54" s="220" t="s">
        <v>1654</v>
      </c>
      <c r="AA54" s="35"/>
      <c r="AC54" s="1">
        <v>2022</v>
      </c>
      <c r="AD54" t="s">
        <v>203</v>
      </c>
      <c r="AH54" s="1" t="s">
        <v>942</v>
      </c>
      <c r="AI54" s="10">
        <v>4346.9000000000542</v>
      </c>
      <c r="AJ54" s="42"/>
      <c r="AN54" s="3"/>
      <c r="AO54" s="3"/>
      <c r="AP54" s="3"/>
      <c r="AQ54" s="10"/>
    </row>
    <row r="55" spans="1:43">
      <c r="A55" s="18" t="s">
        <v>787</v>
      </c>
      <c r="B55" s="378" t="s">
        <v>39</v>
      </c>
      <c r="E55" s="1">
        <v>2021</v>
      </c>
      <c r="F55" t="s">
        <v>186</v>
      </c>
      <c r="J55" s="1" t="s">
        <v>1795</v>
      </c>
      <c r="K55" s="10">
        <v>720.10000000000036</v>
      </c>
      <c r="L55" s="116"/>
      <c r="M55" s="18" t="s">
        <v>787</v>
      </c>
      <c r="N55" s="35" t="s">
        <v>800</v>
      </c>
      <c r="Q55" s="1">
        <v>2021</v>
      </c>
      <c r="R55" t="s">
        <v>187</v>
      </c>
      <c r="V55" s="1" t="s">
        <v>948</v>
      </c>
      <c r="W55" s="10">
        <v>1129.2999999999997</v>
      </c>
      <c r="X55" s="116"/>
      <c r="Y55" s="18" t="s">
        <v>787</v>
      </c>
      <c r="Z55" s="408" t="s">
        <v>1660</v>
      </c>
      <c r="AA55" s="35"/>
      <c r="AC55" s="1">
        <v>2020</v>
      </c>
      <c r="AD55" t="s">
        <v>203</v>
      </c>
      <c r="AH55" s="1" t="s">
        <v>883</v>
      </c>
      <c r="AI55" s="10">
        <v>4340.899999999996</v>
      </c>
      <c r="AJ55" s="42"/>
      <c r="AN55" s="3"/>
      <c r="AO55" s="3"/>
      <c r="AP55" s="3"/>
      <c r="AQ55" s="10"/>
    </row>
    <row r="56" spans="1:43">
      <c r="A56" s="18" t="s">
        <v>793</v>
      </c>
      <c r="B56" s="35" t="s">
        <v>771</v>
      </c>
      <c r="E56" s="1">
        <v>2021</v>
      </c>
      <c r="F56" t="s">
        <v>186</v>
      </c>
      <c r="J56" s="1" t="s">
        <v>1796</v>
      </c>
      <c r="K56" s="10">
        <v>719.50000000000045</v>
      </c>
      <c r="L56" s="116"/>
      <c r="M56" s="18" t="s">
        <v>793</v>
      </c>
      <c r="N56" s="35" t="s">
        <v>800</v>
      </c>
      <c r="Q56" s="1">
        <v>2022</v>
      </c>
      <c r="R56" t="s">
        <v>187</v>
      </c>
      <c r="V56" s="1" t="s">
        <v>939</v>
      </c>
      <c r="W56" s="10">
        <v>1129.2999999999984</v>
      </c>
      <c r="X56" s="116"/>
      <c r="Y56" s="18" t="s">
        <v>793</v>
      </c>
      <c r="Z56" s="35" t="s">
        <v>790</v>
      </c>
      <c r="AA56" s="35"/>
      <c r="AC56" s="1">
        <v>2022</v>
      </c>
      <c r="AD56" t="s">
        <v>203</v>
      </c>
      <c r="AH56" s="1" t="s">
        <v>941</v>
      </c>
      <c r="AI56" s="10">
        <v>4338.2999999999192</v>
      </c>
      <c r="AJ56" s="42"/>
      <c r="AN56" s="3"/>
      <c r="AO56" s="3"/>
      <c r="AP56" s="3"/>
      <c r="AQ56" s="10"/>
    </row>
    <row r="57" spans="1:43">
      <c r="A57" s="18" t="s">
        <v>794</v>
      </c>
      <c r="B57" s="35" t="s">
        <v>3374</v>
      </c>
      <c r="E57" s="1">
        <v>2023</v>
      </c>
      <c r="F57" t="s">
        <v>192</v>
      </c>
      <c r="J57" s="1" t="s">
        <v>882</v>
      </c>
      <c r="K57" s="10">
        <v>717.8</v>
      </c>
      <c r="L57" s="116"/>
      <c r="M57" s="18" t="s">
        <v>794</v>
      </c>
      <c r="N57" s="51" t="s">
        <v>155</v>
      </c>
      <c r="Q57" s="1">
        <v>2020</v>
      </c>
      <c r="R57" t="s">
        <v>201</v>
      </c>
      <c r="V57" s="1" t="s">
        <v>816</v>
      </c>
      <c r="W57" s="10">
        <v>1126.2</v>
      </c>
      <c r="X57" s="116"/>
      <c r="Y57" s="18" t="s">
        <v>794</v>
      </c>
      <c r="Z57" s="35" t="s">
        <v>143</v>
      </c>
      <c r="AA57" s="35"/>
      <c r="AC57" s="1">
        <v>2021</v>
      </c>
      <c r="AD57" t="s">
        <v>203</v>
      </c>
      <c r="AH57" s="1" t="s">
        <v>814</v>
      </c>
      <c r="AI57" s="10">
        <v>4336.8999999999996</v>
      </c>
      <c r="AJ57" s="42"/>
      <c r="AN57" s="3"/>
      <c r="AO57" s="3"/>
      <c r="AP57" s="3"/>
      <c r="AQ57" s="10"/>
    </row>
    <row r="58" spans="1:43">
      <c r="A58" s="18" t="s">
        <v>795</v>
      </c>
      <c r="B58" s="378" t="s">
        <v>23</v>
      </c>
      <c r="E58" s="1">
        <v>2021</v>
      </c>
      <c r="F58" t="s">
        <v>186</v>
      </c>
      <c r="J58" s="1" t="s">
        <v>1797</v>
      </c>
      <c r="K58" s="10">
        <v>715.0499999999995</v>
      </c>
      <c r="L58" s="116"/>
      <c r="M58" s="18" t="s">
        <v>795</v>
      </c>
      <c r="N58" s="378" t="s">
        <v>23</v>
      </c>
      <c r="Q58" s="1">
        <v>2021</v>
      </c>
      <c r="R58" t="s">
        <v>187</v>
      </c>
      <c r="V58" s="1" t="s">
        <v>949</v>
      </c>
      <c r="W58" s="10">
        <v>1121.6500000000001</v>
      </c>
      <c r="X58" s="116"/>
      <c r="Y58" s="18" t="s">
        <v>795</v>
      </c>
      <c r="Z58" s="35" t="s">
        <v>746</v>
      </c>
      <c r="AA58" s="35"/>
      <c r="AC58" s="1">
        <v>2020</v>
      </c>
      <c r="AD58" t="s">
        <v>203</v>
      </c>
      <c r="AH58" s="1" t="s">
        <v>884</v>
      </c>
      <c r="AI58" s="10">
        <v>4325.7499999999991</v>
      </c>
      <c r="AJ58" s="42"/>
      <c r="AN58" s="3"/>
      <c r="AO58" s="3"/>
      <c r="AP58" s="3"/>
      <c r="AQ58" s="10"/>
    </row>
    <row r="59" spans="1:43">
      <c r="A59" s="18" t="s">
        <v>797</v>
      </c>
      <c r="B59" s="237" t="s">
        <v>1641</v>
      </c>
      <c r="E59" s="1">
        <v>2020</v>
      </c>
      <c r="F59" t="s">
        <v>196</v>
      </c>
      <c r="J59" s="1" t="s">
        <v>816</v>
      </c>
      <c r="K59" s="10">
        <v>713.49999999999818</v>
      </c>
      <c r="L59" s="116"/>
      <c r="M59" s="18" t="s">
        <v>797</v>
      </c>
      <c r="N59" s="378" t="s">
        <v>11</v>
      </c>
      <c r="Q59" s="1">
        <v>2021</v>
      </c>
      <c r="R59" t="s">
        <v>187</v>
      </c>
      <c r="V59" s="1" t="s">
        <v>1790</v>
      </c>
      <c r="W59" s="10">
        <v>1119.2999999999997</v>
      </c>
      <c r="X59" s="116"/>
      <c r="Y59" s="18" t="s">
        <v>797</v>
      </c>
      <c r="Z59" s="35" t="s">
        <v>142</v>
      </c>
      <c r="AA59" s="35"/>
      <c r="AB59" s="1"/>
      <c r="AC59" s="1">
        <v>2018</v>
      </c>
      <c r="AD59" t="s">
        <v>203</v>
      </c>
      <c r="AH59" s="1" t="s">
        <v>882</v>
      </c>
      <c r="AI59" s="10">
        <v>4294.7000000000044</v>
      </c>
      <c r="AJ59" s="42"/>
      <c r="AN59" s="3"/>
      <c r="AO59" s="3"/>
      <c r="AP59" s="3"/>
      <c r="AQ59" s="10"/>
    </row>
    <row r="60" spans="1:43">
      <c r="A60" s="18" t="s">
        <v>798</v>
      </c>
      <c r="B60" s="220" t="s">
        <v>1656</v>
      </c>
      <c r="E60" s="1">
        <v>2021</v>
      </c>
      <c r="F60" t="s">
        <v>186</v>
      </c>
      <c r="J60" s="1" t="s">
        <v>1798</v>
      </c>
      <c r="K60" s="10">
        <v>713</v>
      </c>
      <c r="L60" s="116"/>
      <c r="M60" s="18" t="s">
        <v>798</v>
      </c>
      <c r="N60" s="220" t="s">
        <v>1657</v>
      </c>
      <c r="Q60" s="1">
        <v>2021</v>
      </c>
      <c r="R60" t="s">
        <v>195</v>
      </c>
      <c r="V60" s="1" t="s">
        <v>815</v>
      </c>
      <c r="W60" s="10">
        <v>1115.2</v>
      </c>
      <c r="X60" s="116"/>
      <c r="Y60" s="18" t="s">
        <v>798</v>
      </c>
      <c r="Z60" s="35" t="s">
        <v>800</v>
      </c>
      <c r="AA60" s="35"/>
      <c r="AC60" s="1">
        <v>2022</v>
      </c>
      <c r="AD60" t="s">
        <v>203</v>
      </c>
      <c r="AH60" s="1" t="s">
        <v>943</v>
      </c>
      <c r="AI60" s="10">
        <v>4293.0999999999985</v>
      </c>
      <c r="AJ60" s="42"/>
      <c r="AM60" s="3"/>
      <c r="AN60" s="3"/>
      <c r="AO60" s="1"/>
      <c r="AQ60" s="10"/>
    </row>
    <row r="61" spans="1:43">
      <c r="A61" s="18" t="s">
        <v>799</v>
      </c>
      <c r="B61" s="378" t="s">
        <v>11</v>
      </c>
      <c r="E61" s="1">
        <v>2021</v>
      </c>
      <c r="F61" t="s">
        <v>186</v>
      </c>
      <c r="J61" s="1" t="s">
        <v>1799</v>
      </c>
      <c r="K61" s="10">
        <v>711.69999999999936</v>
      </c>
      <c r="L61" s="116"/>
      <c r="M61" s="18" t="s">
        <v>799</v>
      </c>
      <c r="N61" s="35" t="s">
        <v>753</v>
      </c>
      <c r="Q61" s="1">
        <v>2022</v>
      </c>
      <c r="R61" t="s">
        <v>187</v>
      </c>
      <c r="V61" s="1" t="s">
        <v>940</v>
      </c>
      <c r="W61" s="10">
        <v>1114.7999999999988</v>
      </c>
      <c r="X61" s="116"/>
      <c r="Y61" s="18" t="s">
        <v>799</v>
      </c>
      <c r="Z61" s="220" t="s">
        <v>1660</v>
      </c>
      <c r="AA61" s="35"/>
      <c r="AC61" s="1">
        <v>2022</v>
      </c>
      <c r="AD61" t="s">
        <v>203</v>
      </c>
      <c r="AH61" s="1" t="s">
        <v>944</v>
      </c>
      <c r="AI61" s="10">
        <v>4291.6499999999342</v>
      </c>
      <c r="AJ61" s="42"/>
      <c r="AM61" s="3"/>
      <c r="AN61" s="3"/>
      <c r="AO61" s="1"/>
      <c r="AQ61" s="10"/>
    </row>
    <row r="62" spans="1:43">
      <c r="A62" s="18" t="s">
        <v>802</v>
      </c>
      <c r="B62" s="51" t="s">
        <v>744</v>
      </c>
      <c r="E62" s="1">
        <v>2019</v>
      </c>
      <c r="F62" t="s">
        <v>188</v>
      </c>
      <c r="J62" s="1" t="s">
        <v>816</v>
      </c>
      <c r="K62" s="10">
        <v>711.65</v>
      </c>
      <c r="L62" s="116"/>
      <c r="M62" s="18" t="s">
        <v>802</v>
      </c>
      <c r="N62" s="35" t="s">
        <v>155</v>
      </c>
      <c r="Q62" s="1">
        <v>2021</v>
      </c>
      <c r="R62" t="s">
        <v>187</v>
      </c>
      <c r="V62" s="1" t="s">
        <v>1791</v>
      </c>
      <c r="W62" s="10">
        <v>1114.5999999999999</v>
      </c>
      <c r="X62" s="116"/>
      <c r="Y62" s="18" t="s">
        <v>802</v>
      </c>
      <c r="Z62" s="35" t="s">
        <v>733</v>
      </c>
      <c r="AA62" s="35"/>
      <c r="AC62" s="1">
        <v>2020</v>
      </c>
      <c r="AD62" t="s">
        <v>203</v>
      </c>
      <c r="AH62" s="1" t="s">
        <v>885</v>
      </c>
      <c r="AI62" s="10">
        <v>4282.4999999999973</v>
      </c>
      <c r="AJ62" s="42"/>
      <c r="AM62" s="3"/>
      <c r="AN62" s="3"/>
      <c r="AO62" s="1"/>
      <c r="AQ62" s="10"/>
    </row>
    <row r="63" spans="1:43">
      <c r="A63" s="18" t="s">
        <v>896</v>
      </c>
      <c r="B63" s="51" t="s">
        <v>763</v>
      </c>
      <c r="E63" s="1">
        <v>2021</v>
      </c>
      <c r="F63" t="s">
        <v>188</v>
      </c>
      <c r="J63" s="1" t="s">
        <v>815</v>
      </c>
      <c r="K63" s="10">
        <v>711.1</v>
      </c>
      <c r="L63" s="116"/>
      <c r="M63" s="18" t="s">
        <v>896</v>
      </c>
      <c r="N63" s="378" t="s">
        <v>2027</v>
      </c>
      <c r="Q63" s="1">
        <v>2023</v>
      </c>
      <c r="R63" t="s">
        <v>175</v>
      </c>
      <c r="V63" s="1" t="s">
        <v>881</v>
      </c>
      <c r="W63" s="10">
        <v>1112.2000000000003</v>
      </c>
      <c r="X63" s="116"/>
      <c r="Y63" s="18" t="s">
        <v>896</v>
      </c>
      <c r="Z63" s="35" t="s">
        <v>800</v>
      </c>
      <c r="AA63" s="35"/>
      <c r="AC63" s="1">
        <v>2020</v>
      </c>
      <c r="AD63" t="s">
        <v>203</v>
      </c>
      <c r="AH63" s="1" t="s">
        <v>886</v>
      </c>
      <c r="AI63" s="10">
        <v>4280.3999999999969</v>
      </c>
      <c r="AJ63" s="42"/>
      <c r="AM63" s="3"/>
      <c r="AN63" s="3"/>
      <c r="AO63" s="1"/>
      <c r="AQ63" s="10"/>
    </row>
    <row r="64" spans="1:43">
      <c r="A64" s="18" t="s">
        <v>897</v>
      </c>
      <c r="B64" s="35" t="s">
        <v>796</v>
      </c>
      <c r="E64" s="1">
        <v>2023</v>
      </c>
      <c r="F64" t="s">
        <v>188</v>
      </c>
      <c r="J64" s="1" t="s">
        <v>883</v>
      </c>
      <c r="K64" s="10">
        <v>710.80000000000018</v>
      </c>
      <c r="L64" s="116"/>
      <c r="M64" s="18" t="s">
        <v>897</v>
      </c>
      <c r="N64" s="35" t="s">
        <v>762</v>
      </c>
      <c r="Q64" s="1">
        <v>2022</v>
      </c>
      <c r="R64" t="s">
        <v>187</v>
      </c>
      <c r="V64" s="1" t="s">
        <v>942</v>
      </c>
      <c r="W64" s="10">
        <v>1110.9999999999982</v>
      </c>
      <c r="X64" s="116"/>
      <c r="Y64" s="18" t="s">
        <v>897</v>
      </c>
      <c r="Z64" s="408" t="s">
        <v>1641</v>
      </c>
      <c r="AA64" s="35"/>
      <c r="AC64" s="1">
        <v>2020</v>
      </c>
      <c r="AD64" t="s">
        <v>203</v>
      </c>
      <c r="AH64" s="1" t="s">
        <v>937</v>
      </c>
      <c r="AI64" s="10">
        <v>4226.1000000000022</v>
      </c>
      <c r="AJ64" s="42"/>
      <c r="AM64" s="3"/>
      <c r="AN64" s="3"/>
      <c r="AO64" s="1"/>
      <c r="AQ64" s="10"/>
    </row>
    <row r="65" spans="1:43">
      <c r="A65" s="18" t="s">
        <v>898</v>
      </c>
      <c r="B65" s="51" t="s">
        <v>142</v>
      </c>
      <c r="E65" s="1">
        <v>2021</v>
      </c>
      <c r="F65" t="s">
        <v>186</v>
      </c>
      <c r="J65" s="1" t="s">
        <v>1800</v>
      </c>
      <c r="K65" s="10">
        <v>710.79999999999927</v>
      </c>
      <c r="L65" s="116"/>
      <c r="M65" s="18" t="s">
        <v>898</v>
      </c>
      <c r="N65" s="35" t="s">
        <v>143</v>
      </c>
      <c r="Q65" s="1">
        <v>2021</v>
      </c>
      <c r="R65" t="s">
        <v>195</v>
      </c>
      <c r="V65" s="1" t="s">
        <v>816</v>
      </c>
      <c r="W65" s="10">
        <v>1108.0999999999999</v>
      </c>
      <c r="X65" s="116"/>
      <c r="Y65" s="18" t="s">
        <v>898</v>
      </c>
      <c r="Z65" s="378" t="s">
        <v>31</v>
      </c>
      <c r="AA65" s="35"/>
      <c r="AC65" s="1">
        <v>2022</v>
      </c>
      <c r="AD65" t="s">
        <v>203</v>
      </c>
      <c r="AH65" s="1" t="s">
        <v>945</v>
      </c>
      <c r="AI65" s="10">
        <v>4218.3000000000593</v>
      </c>
      <c r="AJ65" s="42"/>
      <c r="AM65" s="3"/>
      <c r="AN65" s="3"/>
      <c r="AO65" s="1"/>
      <c r="AQ65" s="10"/>
    </row>
    <row r="66" spans="1:43">
      <c r="A66" s="18" t="s">
        <v>899</v>
      </c>
      <c r="B66" s="378" t="s">
        <v>6</v>
      </c>
      <c r="E66" s="1">
        <v>2020</v>
      </c>
      <c r="F66" t="s">
        <v>196</v>
      </c>
      <c r="J66" s="1" t="s">
        <v>880</v>
      </c>
      <c r="K66" s="10">
        <v>710.70000000000073</v>
      </c>
      <c r="L66" s="116"/>
      <c r="M66" s="18" t="s">
        <v>899</v>
      </c>
      <c r="N66" s="378" t="s">
        <v>154</v>
      </c>
      <c r="Q66" s="1">
        <v>2023</v>
      </c>
      <c r="R66" t="s">
        <v>2207</v>
      </c>
      <c r="V66" s="1" t="s">
        <v>881</v>
      </c>
      <c r="W66" s="10">
        <v>1107.5999999999999</v>
      </c>
      <c r="X66" s="116"/>
      <c r="Y66" s="18" t="s">
        <v>899</v>
      </c>
      <c r="Z66" s="35" t="s">
        <v>153</v>
      </c>
      <c r="AA66" s="35"/>
      <c r="AC66" s="1">
        <v>2020</v>
      </c>
      <c r="AD66" t="s">
        <v>203</v>
      </c>
      <c r="AH66" s="1" t="s">
        <v>938</v>
      </c>
      <c r="AI66" s="10">
        <v>4205.9999999999982</v>
      </c>
      <c r="AJ66" s="42"/>
      <c r="AM66" s="3"/>
      <c r="AN66" s="3"/>
      <c r="AO66" s="1"/>
      <c r="AQ66" s="10"/>
    </row>
    <row r="67" spans="1:43">
      <c r="A67" s="18" t="s">
        <v>900</v>
      </c>
      <c r="B67" s="35" t="s">
        <v>3370</v>
      </c>
      <c r="E67" s="1">
        <v>2023</v>
      </c>
      <c r="F67" t="s">
        <v>188</v>
      </c>
      <c r="J67" s="1" t="s">
        <v>884</v>
      </c>
      <c r="K67" s="10">
        <v>710.05000000000109</v>
      </c>
      <c r="L67" s="116"/>
      <c r="M67" s="18" t="s">
        <v>900</v>
      </c>
      <c r="N67" s="220" t="s">
        <v>1647</v>
      </c>
      <c r="Q67" s="1">
        <v>2021</v>
      </c>
      <c r="R67" t="s">
        <v>187</v>
      </c>
      <c r="V67" s="1" t="s">
        <v>1792</v>
      </c>
      <c r="W67" s="10">
        <v>1105.2999999999988</v>
      </c>
      <c r="X67" s="116"/>
      <c r="Y67" s="18" t="s">
        <v>900</v>
      </c>
      <c r="Z67" s="35" t="s">
        <v>143</v>
      </c>
      <c r="AA67" s="35"/>
      <c r="AB67" s="1"/>
      <c r="AC67" s="1">
        <v>2017</v>
      </c>
      <c r="AD67" t="s">
        <v>199</v>
      </c>
      <c r="AH67" s="1" t="s">
        <v>816</v>
      </c>
      <c r="AI67" s="10">
        <v>4200.5000000000036</v>
      </c>
      <c r="AJ67" s="42"/>
      <c r="AM67" s="3"/>
      <c r="AN67" s="3"/>
      <c r="AO67" s="1"/>
      <c r="AQ67" s="10"/>
    </row>
    <row r="68" spans="1:43">
      <c r="A68" s="18" t="s">
        <v>901</v>
      </c>
      <c r="B68" s="35" t="s">
        <v>3370</v>
      </c>
      <c r="E68" s="1">
        <v>2023</v>
      </c>
      <c r="F68" t="s">
        <v>3528</v>
      </c>
      <c r="J68" s="1" t="s">
        <v>816</v>
      </c>
      <c r="K68" s="10">
        <v>707.8</v>
      </c>
      <c r="L68" s="116"/>
      <c r="M68" s="18" t="s">
        <v>901</v>
      </c>
      <c r="N68" s="35" t="s">
        <v>788</v>
      </c>
      <c r="Q68" s="1">
        <v>2021</v>
      </c>
      <c r="R68" t="s">
        <v>187</v>
      </c>
      <c r="V68" s="1" t="s">
        <v>1793</v>
      </c>
      <c r="W68" s="10">
        <v>1101.9500000000003</v>
      </c>
      <c r="X68" s="116"/>
      <c r="Y68" s="18" t="s">
        <v>901</v>
      </c>
      <c r="Z68" s="220" t="s">
        <v>153</v>
      </c>
      <c r="AA68" s="35"/>
      <c r="AC68" s="1">
        <v>2019</v>
      </c>
      <c r="AD68" t="s">
        <v>203</v>
      </c>
      <c r="AH68" s="1" t="s">
        <v>814</v>
      </c>
      <c r="AI68" s="10">
        <v>4199.1000000000004</v>
      </c>
      <c r="AJ68" s="42"/>
      <c r="AM68" s="3"/>
      <c r="AN68" s="3"/>
      <c r="AO68" s="1"/>
      <c r="AQ68" s="10"/>
    </row>
    <row r="69" spans="1:43">
      <c r="A69" s="18" t="s">
        <v>902</v>
      </c>
      <c r="B69" s="378" t="s">
        <v>2025</v>
      </c>
      <c r="E69" s="1">
        <v>2023</v>
      </c>
      <c r="F69" t="s">
        <v>3528</v>
      </c>
      <c r="J69" s="1" t="s">
        <v>880</v>
      </c>
      <c r="K69" s="10">
        <v>705.1</v>
      </c>
      <c r="L69" s="116"/>
      <c r="M69" s="18" t="s">
        <v>902</v>
      </c>
      <c r="N69" s="378" t="s">
        <v>27</v>
      </c>
      <c r="Q69" s="1">
        <v>2021</v>
      </c>
      <c r="R69" t="s">
        <v>187</v>
      </c>
      <c r="V69" s="1" t="s">
        <v>1794</v>
      </c>
      <c r="W69" s="10">
        <v>1096.5999999999981</v>
      </c>
      <c r="X69" s="116"/>
      <c r="Y69" s="18" t="s">
        <v>902</v>
      </c>
      <c r="Z69" s="51" t="s">
        <v>21</v>
      </c>
      <c r="AA69" s="35"/>
      <c r="AC69" s="1">
        <v>2020</v>
      </c>
      <c r="AD69" t="s">
        <v>203</v>
      </c>
      <c r="AH69" s="1" t="s">
        <v>939</v>
      </c>
      <c r="AI69" s="10">
        <v>4198.3999999999996</v>
      </c>
      <c r="AJ69" s="42"/>
      <c r="AM69" s="3"/>
      <c r="AN69" s="3"/>
      <c r="AO69" s="1"/>
      <c r="AQ69" s="10"/>
    </row>
    <row r="70" spans="1:43">
      <c r="A70" s="18" t="s">
        <v>903</v>
      </c>
      <c r="B70" s="35" t="s">
        <v>141</v>
      </c>
      <c r="E70" s="1">
        <v>2020</v>
      </c>
      <c r="F70" t="s">
        <v>196</v>
      </c>
      <c r="J70" s="1" t="s">
        <v>881</v>
      </c>
      <c r="K70" s="10">
        <v>704.99999999999454</v>
      </c>
      <c r="L70" s="116"/>
      <c r="M70" s="18" t="s">
        <v>903</v>
      </c>
      <c r="N70" s="51" t="s">
        <v>2029</v>
      </c>
      <c r="Q70" s="1">
        <v>2022</v>
      </c>
      <c r="R70" t="s">
        <v>195</v>
      </c>
      <c r="V70" s="1" t="s">
        <v>814</v>
      </c>
      <c r="W70" s="10">
        <v>1094.3499999999999</v>
      </c>
      <c r="X70" s="116"/>
      <c r="Y70" s="18" t="s">
        <v>903</v>
      </c>
      <c r="Z70" s="35" t="s">
        <v>779</v>
      </c>
      <c r="AA70" s="35"/>
      <c r="AC70" s="1">
        <v>2022</v>
      </c>
      <c r="AD70" t="s">
        <v>203</v>
      </c>
      <c r="AH70" s="1" t="s">
        <v>946</v>
      </c>
      <c r="AI70" s="10">
        <v>4194.4000000001415</v>
      </c>
      <c r="AJ70" s="42"/>
      <c r="AM70" s="3"/>
      <c r="AN70" s="3"/>
      <c r="AO70" s="1"/>
      <c r="AQ70" s="10"/>
    </row>
    <row r="71" spans="1:43">
      <c r="A71" s="18" t="s">
        <v>904</v>
      </c>
      <c r="B71" s="51" t="s">
        <v>6</v>
      </c>
      <c r="E71" s="1">
        <v>2016</v>
      </c>
      <c r="F71" t="s">
        <v>189</v>
      </c>
      <c r="J71" s="1" t="s">
        <v>814</v>
      </c>
      <c r="K71" s="10">
        <v>703.8</v>
      </c>
      <c r="L71" s="116"/>
      <c r="M71" s="18" t="s">
        <v>904</v>
      </c>
      <c r="N71" s="35" t="s">
        <v>154</v>
      </c>
      <c r="Q71" s="1">
        <v>2021</v>
      </c>
      <c r="R71" t="s">
        <v>175</v>
      </c>
      <c r="V71" s="1" t="s">
        <v>814</v>
      </c>
      <c r="W71" s="10">
        <v>1093.7000000000003</v>
      </c>
      <c r="X71" s="116"/>
      <c r="Y71" s="18" t="s">
        <v>904</v>
      </c>
      <c r="Z71" s="35" t="s">
        <v>778</v>
      </c>
      <c r="AA71" s="35"/>
      <c r="AC71" s="1">
        <v>2020</v>
      </c>
      <c r="AD71" t="s">
        <v>203</v>
      </c>
      <c r="AH71" s="1" t="s">
        <v>940</v>
      </c>
      <c r="AI71" s="10">
        <v>4187.7000000000053</v>
      </c>
      <c r="AJ71" s="42"/>
      <c r="AM71" s="3"/>
      <c r="AN71" s="3"/>
      <c r="AO71" s="1"/>
      <c r="AQ71" s="10"/>
    </row>
    <row r="72" spans="1:43">
      <c r="A72" s="18" t="s">
        <v>905</v>
      </c>
      <c r="B72" s="51" t="s">
        <v>21</v>
      </c>
      <c r="E72" s="1">
        <v>2021</v>
      </c>
      <c r="F72" t="s">
        <v>213</v>
      </c>
      <c r="J72" s="1" t="s">
        <v>815</v>
      </c>
      <c r="K72" s="10">
        <v>702.7</v>
      </c>
      <c r="L72" s="116"/>
      <c r="M72" s="18" t="s">
        <v>905</v>
      </c>
      <c r="N72" s="51" t="s">
        <v>21</v>
      </c>
      <c r="Q72" s="1">
        <v>2022</v>
      </c>
      <c r="R72" t="s">
        <v>187</v>
      </c>
      <c r="V72" s="1" t="s">
        <v>941</v>
      </c>
      <c r="W72" s="10">
        <v>1092.5999999999976</v>
      </c>
      <c r="X72" s="116"/>
      <c r="Y72" s="18" t="s">
        <v>905</v>
      </c>
      <c r="Z72" s="35" t="s">
        <v>783</v>
      </c>
      <c r="AA72" s="35"/>
      <c r="AC72" s="1">
        <v>2022</v>
      </c>
      <c r="AD72" t="s">
        <v>203</v>
      </c>
      <c r="AH72" s="1" t="s">
        <v>950</v>
      </c>
      <c r="AI72" s="10">
        <v>4175.0999999999585</v>
      </c>
      <c r="AJ72" s="42"/>
      <c r="AM72" s="3"/>
      <c r="AN72" s="3"/>
      <c r="AO72" s="1"/>
      <c r="AQ72" s="10"/>
    </row>
    <row r="73" spans="1:43">
      <c r="A73" s="18" t="s">
        <v>906</v>
      </c>
      <c r="B73" s="35" t="s">
        <v>771</v>
      </c>
      <c r="E73" s="1">
        <v>2023</v>
      </c>
      <c r="F73" t="s">
        <v>188</v>
      </c>
      <c r="J73" s="1" t="s">
        <v>885</v>
      </c>
      <c r="K73" s="10">
        <v>700.39999999999964</v>
      </c>
      <c r="L73" s="116"/>
      <c r="M73" s="18" t="s">
        <v>906</v>
      </c>
      <c r="N73" s="378" t="s">
        <v>2006</v>
      </c>
      <c r="Q73" s="1">
        <v>2021</v>
      </c>
      <c r="R73" t="s">
        <v>187</v>
      </c>
      <c r="V73" s="1" t="s">
        <v>1795</v>
      </c>
      <c r="W73" s="10">
        <v>1092.4999999999995</v>
      </c>
      <c r="X73" s="116"/>
      <c r="Y73" s="18" t="s">
        <v>906</v>
      </c>
      <c r="Z73" s="35" t="s">
        <v>746</v>
      </c>
      <c r="AA73" s="35"/>
      <c r="AC73" s="1">
        <v>2022</v>
      </c>
      <c r="AD73" t="s">
        <v>203</v>
      </c>
      <c r="AH73" s="1" t="s">
        <v>947</v>
      </c>
      <c r="AI73" s="10">
        <v>4163.3500000000131</v>
      </c>
      <c r="AJ73" s="42"/>
      <c r="AM73" s="3"/>
      <c r="AN73" s="3"/>
      <c r="AO73" s="1"/>
      <c r="AQ73" s="10"/>
    </row>
    <row r="74" spans="1:43">
      <c r="A74" s="18" t="s">
        <v>907</v>
      </c>
      <c r="B74" s="35" t="s">
        <v>1647</v>
      </c>
      <c r="E74" s="1">
        <v>2021</v>
      </c>
      <c r="F74" t="s">
        <v>196</v>
      </c>
      <c r="J74" s="1" t="s">
        <v>814</v>
      </c>
      <c r="K74" s="10">
        <v>700</v>
      </c>
      <c r="L74" s="116"/>
      <c r="M74" s="18" t="s">
        <v>907</v>
      </c>
      <c r="N74" s="35" t="s">
        <v>753</v>
      </c>
      <c r="Q74" s="1">
        <v>2021</v>
      </c>
      <c r="R74" t="s">
        <v>187</v>
      </c>
      <c r="V74" s="1" t="s">
        <v>1796</v>
      </c>
      <c r="W74" s="10">
        <v>1090.1000000000004</v>
      </c>
      <c r="X74" s="116"/>
      <c r="Y74" s="18" t="s">
        <v>907</v>
      </c>
      <c r="Z74" s="408" t="s">
        <v>33</v>
      </c>
      <c r="AA74" s="35"/>
      <c r="AC74" s="1">
        <v>2021</v>
      </c>
      <c r="AD74" t="s">
        <v>203</v>
      </c>
      <c r="AH74" s="1" t="s">
        <v>815</v>
      </c>
      <c r="AI74" s="10">
        <v>4163.3</v>
      </c>
      <c r="AJ74" s="42"/>
      <c r="AM74" s="3"/>
      <c r="AN74" s="3"/>
      <c r="AO74" s="1"/>
      <c r="AQ74" s="10"/>
    </row>
    <row r="75" spans="1:43">
      <c r="A75" s="18" t="s">
        <v>908</v>
      </c>
      <c r="B75" s="51" t="s">
        <v>153</v>
      </c>
      <c r="E75" s="1">
        <v>2019</v>
      </c>
      <c r="F75" t="s">
        <v>2208</v>
      </c>
      <c r="J75" s="1" t="s">
        <v>814</v>
      </c>
      <c r="K75" s="10">
        <v>699.5</v>
      </c>
      <c r="L75" s="116"/>
      <c r="M75" s="18" t="s">
        <v>908</v>
      </c>
      <c r="N75" s="51" t="s">
        <v>155</v>
      </c>
      <c r="Q75" s="1">
        <v>2023</v>
      </c>
      <c r="R75" t="s">
        <v>175</v>
      </c>
      <c r="V75" s="1" t="s">
        <v>882</v>
      </c>
      <c r="W75" s="10">
        <v>1089.4999999999995</v>
      </c>
      <c r="X75" s="116"/>
      <c r="Y75" s="18" t="s">
        <v>908</v>
      </c>
      <c r="Z75" s="35" t="s">
        <v>156</v>
      </c>
      <c r="AA75" s="35"/>
      <c r="AC75" s="1">
        <v>2018</v>
      </c>
      <c r="AD75" t="s">
        <v>203</v>
      </c>
      <c r="AH75" s="1" t="s">
        <v>883</v>
      </c>
      <c r="AI75" s="10">
        <v>4156.2999999999956</v>
      </c>
      <c r="AJ75" s="42"/>
      <c r="AM75" s="3"/>
      <c r="AN75" s="3"/>
      <c r="AO75" s="1"/>
      <c r="AQ75" s="10"/>
    </row>
    <row r="76" spans="1:43">
      <c r="A76" s="18" t="s">
        <v>909</v>
      </c>
      <c r="B76" s="35" t="s">
        <v>3382</v>
      </c>
      <c r="E76" s="1">
        <v>2023</v>
      </c>
      <c r="F76" t="s">
        <v>188</v>
      </c>
      <c r="J76" s="1" t="s">
        <v>886</v>
      </c>
      <c r="K76" s="10">
        <v>697.30000000000109</v>
      </c>
      <c r="L76" s="116"/>
      <c r="M76" s="18" t="s">
        <v>909</v>
      </c>
      <c r="N76" s="51" t="s">
        <v>749</v>
      </c>
      <c r="Q76" s="1">
        <v>2020</v>
      </c>
      <c r="R76" t="s">
        <v>201</v>
      </c>
      <c r="V76" s="1" t="s">
        <v>880</v>
      </c>
      <c r="W76" s="10">
        <v>1088.5999999999999</v>
      </c>
      <c r="X76" s="116"/>
      <c r="Y76" s="18" t="s">
        <v>909</v>
      </c>
      <c r="Z76" s="35" t="s">
        <v>144</v>
      </c>
      <c r="AA76" s="35"/>
      <c r="AC76" s="1">
        <v>2018</v>
      </c>
      <c r="AD76" t="s">
        <v>203</v>
      </c>
      <c r="AH76" s="1" t="s">
        <v>884</v>
      </c>
      <c r="AI76" s="10">
        <v>4156.1500000000015</v>
      </c>
      <c r="AJ76" s="42"/>
      <c r="AM76" s="3"/>
      <c r="AN76" s="3"/>
      <c r="AO76" s="1"/>
      <c r="AQ76" s="10"/>
    </row>
    <row r="77" spans="1:43">
      <c r="A77" s="18" t="s">
        <v>910</v>
      </c>
      <c r="B77" s="378" t="s">
        <v>155</v>
      </c>
      <c r="E77" s="1">
        <v>2021</v>
      </c>
      <c r="F77" t="s">
        <v>213</v>
      </c>
      <c r="J77" s="1" t="s">
        <v>816</v>
      </c>
      <c r="K77" s="10">
        <v>697.1</v>
      </c>
      <c r="L77" s="116"/>
      <c r="M77" s="18" t="s">
        <v>910</v>
      </c>
      <c r="N77" s="378" t="s">
        <v>733</v>
      </c>
      <c r="Q77" s="1">
        <v>2023</v>
      </c>
      <c r="R77" t="s">
        <v>2207</v>
      </c>
      <c r="V77" s="1" t="s">
        <v>882</v>
      </c>
      <c r="W77" s="10">
        <v>1088</v>
      </c>
      <c r="X77" s="116"/>
      <c r="Y77" s="18" t="s">
        <v>910</v>
      </c>
      <c r="Z77" s="35" t="s">
        <v>757</v>
      </c>
      <c r="AA77" s="35"/>
      <c r="AC77" s="1">
        <v>2022</v>
      </c>
      <c r="AD77" t="s">
        <v>203</v>
      </c>
      <c r="AH77" s="1" t="s">
        <v>948</v>
      </c>
      <c r="AI77" s="10">
        <v>4141.9499999999716</v>
      </c>
      <c r="AJ77" s="42"/>
      <c r="AM77" s="3"/>
      <c r="AN77" s="3"/>
      <c r="AO77" s="1"/>
      <c r="AQ77" s="10"/>
    </row>
    <row r="78" spans="1:43">
      <c r="A78" s="18" t="s">
        <v>911</v>
      </c>
      <c r="B78" s="378" t="s">
        <v>2025</v>
      </c>
      <c r="E78" s="1">
        <v>2023</v>
      </c>
      <c r="F78" t="s">
        <v>188</v>
      </c>
      <c r="J78" s="1" t="s">
        <v>937</v>
      </c>
      <c r="K78" s="10">
        <v>696.10000000000036</v>
      </c>
      <c r="L78" s="116"/>
      <c r="M78" s="18" t="s">
        <v>911</v>
      </c>
      <c r="N78" s="378" t="s">
        <v>2002</v>
      </c>
      <c r="Q78" s="1">
        <v>2021</v>
      </c>
      <c r="R78" t="s">
        <v>187</v>
      </c>
      <c r="V78" s="1" t="s">
        <v>1797</v>
      </c>
      <c r="W78" s="10">
        <v>1086.7000000000003</v>
      </c>
      <c r="X78" s="116"/>
      <c r="Y78" s="18" t="s">
        <v>911</v>
      </c>
      <c r="Z78" s="35" t="s">
        <v>25</v>
      </c>
      <c r="AA78" s="35"/>
      <c r="AC78" s="1">
        <v>2016</v>
      </c>
      <c r="AD78" t="s">
        <v>203</v>
      </c>
      <c r="AH78" s="1" t="s">
        <v>815</v>
      </c>
      <c r="AI78" s="10">
        <v>4141.1000000000013</v>
      </c>
      <c r="AJ78" s="42"/>
      <c r="AM78" s="3"/>
      <c r="AN78" s="3"/>
      <c r="AO78" s="1"/>
      <c r="AQ78" s="10"/>
    </row>
    <row r="79" spans="1:43">
      <c r="A79" s="18" t="s">
        <v>912</v>
      </c>
      <c r="B79" s="51" t="s">
        <v>796</v>
      </c>
      <c r="E79" s="1">
        <v>2019</v>
      </c>
      <c r="F79" t="s">
        <v>213</v>
      </c>
      <c r="J79" s="1" t="s">
        <v>814</v>
      </c>
      <c r="K79" s="10">
        <v>695.6</v>
      </c>
      <c r="L79" s="116"/>
      <c r="M79" s="18" t="s">
        <v>912</v>
      </c>
      <c r="N79" s="209" t="s">
        <v>1647</v>
      </c>
      <c r="Q79" s="1">
        <v>2023</v>
      </c>
      <c r="R79" t="s">
        <v>2207</v>
      </c>
      <c r="V79" s="1" t="s">
        <v>883</v>
      </c>
      <c r="W79" s="10">
        <v>1085.4000000000001</v>
      </c>
      <c r="X79" s="116"/>
      <c r="Y79" s="18" t="s">
        <v>912</v>
      </c>
      <c r="Z79" s="35" t="s">
        <v>37</v>
      </c>
      <c r="AA79" s="35"/>
      <c r="AC79" s="1">
        <v>2018</v>
      </c>
      <c r="AD79" t="s">
        <v>203</v>
      </c>
      <c r="AH79" s="1" t="s">
        <v>885</v>
      </c>
      <c r="AI79" s="10">
        <v>4128.8000000000011</v>
      </c>
      <c r="AJ79" s="42"/>
      <c r="AM79" s="3"/>
      <c r="AN79" s="3"/>
      <c r="AO79" s="1"/>
      <c r="AQ79" s="10"/>
    </row>
    <row r="80" spans="1:43">
      <c r="A80" s="18" t="s">
        <v>913</v>
      </c>
      <c r="B80" s="35" t="s">
        <v>3399</v>
      </c>
      <c r="E80" s="1">
        <v>2023</v>
      </c>
      <c r="F80" t="s">
        <v>188</v>
      </c>
      <c r="J80" s="1" t="s">
        <v>938</v>
      </c>
      <c r="K80" s="10">
        <v>690.55000000000018</v>
      </c>
      <c r="L80" s="116"/>
      <c r="M80" s="18" t="s">
        <v>913</v>
      </c>
      <c r="N80" s="35" t="s">
        <v>142</v>
      </c>
      <c r="Q80" s="1">
        <v>2023</v>
      </c>
      <c r="R80" t="s">
        <v>175</v>
      </c>
      <c r="V80" s="1" t="s">
        <v>883</v>
      </c>
      <c r="W80" s="10">
        <v>1083.8000000000006</v>
      </c>
      <c r="X80" s="116"/>
      <c r="Y80" s="18" t="s">
        <v>913</v>
      </c>
      <c r="Z80" s="35" t="s">
        <v>17</v>
      </c>
      <c r="AA80" s="35"/>
      <c r="AC80" s="1">
        <v>2017</v>
      </c>
      <c r="AD80" t="s">
        <v>199</v>
      </c>
      <c r="AH80" s="1" t="s">
        <v>880</v>
      </c>
      <c r="AI80" s="10">
        <v>4126.2999999999975</v>
      </c>
      <c r="AJ80" s="42"/>
      <c r="AM80" s="3"/>
      <c r="AN80" s="3"/>
      <c r="AO80" s="1"/>
      <c r="AQ80" s="10"/>
    </row>
    <row r="81" spans="1:43">
      <c r="A81" s="18" t="s">
        <v>914</v>
      </c>
      <c r="B81" s="51" t="s">
        <v>3381</v>
      </c>
      <c r="E81" s="1">
        <v>2023</v>
      </c>
      <c r="F81" t="s">
        <v>3528</v>
      </c>
      <c r="J81" s="1" t="s">
        <v>881</v>
      </c>
      <c r="K81" s="10">
        <v>690</v>
      </c>
      <c r="L81" s="116"/>
      <c r="M81" s="18" t="s">
        <v>914</v>
      </c>
      <c r="N81" s="378" t="s">
        <v>2010</v>
      </c>
      <c r="Q81" s="1">
        <v>2021</v>
      </c>
      <c r="R81" t="s">
        <v>187</v>
      </c>
      <c r="V81" s="1" t="s">
        <v>1798</v>
      </c>
      <c r="W81" s="10">
        <v>1083.6000000000001</v>
      </c>
      <c r="X81" s="116"/>
      <c r="Y81" s="18" t="s">
        <v>914</v>
      </c>
      <c r="Z81" s="408" t="s">
        <v>1657</v>
      </c>
      <c r="AA81" s="35"/>
      <c r="AC81" s="1">
        <v>2020</v>
      </c>
      <c r="AD81" t="s">
        <v>203</v>
      </c>
      <c r="AH81" s="1" t="s">
        <v>942</v>
      </c>
      <c r="AI81" s="10">
        <v>4121.7500000000009</v>
      </c>
      <c r="AJ81" s="42"/>
      <c r="AM81" s="3"/>
      <c r="AN81" s="3"/>
      <c r="AO81" s="1"/>
      <c r="AQ81" s="10"/>
    </row>
    <row r="82" spans="1:43">
      <c r="A82" s="18" t="s">
        <v>915</v>
      </c>
      <c r="B82" s="35" t="s">
        <v>749</v>
      </c>
      <c r="E82" s="1">
        <v>2021</v>
      </c>
      <c r="F82" t="s">
        <v>186</v>
      </c>
      <c r="J82" s="1" t="s">
        <v>1801</v>
      </c>
      <c r="K82" s="10">
        <v>688.30000000000018</v>
      </c>
      <c r="L82" s="116"/>
      <c r="M82" s="18" t="s">
        <v>915</v>
      </c>
      <c r="N82" s="378" t="s">
        <v>33</v>
      </c>
      <c r="Q82" s="1">
        <v>2021</v>
      </c>
      <c r="R82" t="s">
        <v>187</v>
      </c>
      <c r="V82" s="1" t="s">
        <v>1799</v>
      </c>
      <c r="W82" s="10">
        <v>1082.6999999999994</v>
      </c>
      <c r="X82" s="116"/>
      <c r="Y82" s="18" t="s">
        <v>915</v>
      </c>
      <c r="Z82" s="35" t="s">
        <v>21</v>
      </c>
      <c r="AA82" s="35"/>
      <c r="AC82" s="1">
        <v>2018</v>
      </c>
      <c r="AD82" t="s">
        <v>203</v>
      </c>
      <c r="AH82" s="1" t="s">
        <v>886</v>
      </c>
      <c r="AI82" s="10">
        <v>4117.7000000000044</v>
      </c>
      <c r="AJ82" s="42"/>
      <c r="AM82" s="3"/>
      <c r="AN82" s="3"/>
      <c r="AO82" s="1"/>
      <c r="AQ82" s="10"/>
    </row>
    <row r="83" spans="1:43">
      <c r="A83" s="18" t="s">
        <v>916</v>
      </c>
      <c r="B83" s="51" t="s">
        <v>3374</v>
      </c>
      <c r="E83" s="1">
        <v>2023</v>
      </c>
      <c r="F83" t="s">
        <v>193</v>
      </c>
      <c r="J83" s="1" t="s">
        <v>816</v>
      </c>
      <c r="K83" s="10">
        <v>687.5</v>
      </c>
      <c r="L83" s="116"/>
      <c r="M83" s="18" t="s">
        <v>916</v>
      </c>
      <c r="N83" s="35" t="s">
        <v>1643</v>
      </c>
      <c r="Q83" s="1">
        <v>2023</v>
      </c>
      <c r="R83" t="s">
        <v>2207</v>
      </c>
      <c r="V83" s="1" t="s">
        <v>884</v>
      </c>
      <c r="W83" s="10">
        <v>1079.7</v>
      </c>
      <c r="X83" s="116"/>
      <c r="Y83" s="18" t="s">
        <v>916</v>
      </c>
      <c r="Z83" s="408" t="s">
        <v>1644</v>
      </c>
      <c r="AA83" s="35"/>
      <c r="AC83" s="1">
        <v>2022</v>
      </c>
      <c r="AD83" t="s">
        <v>347</v>
      </c>
      <c r="AH83" s="1" t="s">
        <v>949</v>
      </c>
      <c r="AI83" s="10">
        <v>4116.8</v>
      </c>
      <c r="AJ83" s="42"/>
      <c r="AM83" s="3"/>
      <c r="AN83" s="3"/>
      <c r="AO83" s="1"/>
      <c r="AQ83" s="10"/>
    </row>
    <row r="84" spans="1:43">
      <c r="A84" s="18" t="s">
        <v>917</v>
      </c>
      <c r="B84" s="378" t="s">
        <v>2010</v>
      </c>
      <c r="E84" s="1">
        <v>2021</v>
      </c>
      <c r="F84" t="s">
        <v>186</v>
      </c>
      <c r="J84" s="1" t="s">
        <v>1802</v>
      </c>
      <c r="K84" s="10">
        <v>686.30000000000007</v>
      </c>
      <c r="L84" s="116"/>
      <c r="M84" s="18" t="s">
        <v>917</v>
      </c>
      <c r="N84" s="378" t="s">
        <v>17</v>
      </c>
      <c r="Q84" s="1">
        <v>2022</v>
      </c>
      <c r="R84" t="s">
        <v>187</v>
      </c>
      <c r="V84" s="1" t="s">
        <v>943</v>
      </c>
      <c r="W84" s="10">
        <v>1079.199999999998</v>
      </c>
      <c r="X84" s="116"/>
      <c r="Y84" s="18" t="s">
        <v>917</v>
      </c>
      <c r="Z84" s="220" t="s">
        <v>1647</v>
      </c>
      <c r="AA84" s="35"/>
      <c r="AC84" s="1">
        <v>2022</v>
      </c>
      <c r="AD84" t="s">
        <v>347</v>
      </c>
      <c r="AH84" s="1" t="s">
        <v>1790</v>
      </c>
      <c r="AI84" s="10">
        <v>4115.7</v>
      </c>
      <c r="AJ84" s="42"/>
      <c r="AM84" s="3"/>
      <c r="AN84" s="3"/>
      <c r="AO84" s="1"/>
      <c r="AQ84" s="10"/>
    </row>
    <row r="85" spans="1:43">
      <c r="A85" s="18" t="s">
        <v>918</v>
      </c>
      <c r="B85" s="237" t="s">
        <v>2023</v>
      </c>
      <c r="E85" s="1">
        <v>2023</v>
      </c>
      <c r="F85" t="s">
        <v>192</v>
      </c>
      <c r="J85" s="1" t="s">
        <v>883</v>
      </c>
      <c r="K85" s="10">
        <v>685.3</v>
      </c>
      <c r="L85" s="116"/>
      <c r="M85" s="18" t="s">
        <v>918</v>
      </c>
      <c r="N85" s="35" t="s">
        <v>764</v>
      </c>
      <c r="Q85" s="1">
        <v>2021</v>
      </c>
      <c r="R85" t="s">
        <v>187</v>
      </c>
      <c r="V85" s="1" t="s">
        <v>1800</v>
      </c>
      <c r="W85" s="10">
        <v>1076.0999999999995</v>
      </c>
      <c r="X85" s="116"/>
      <c r="Y85" s="18" t="s">
        <v>918</v>
      </c>
      <c r="Z85" s="378" t="s">
        <v>4497</v>
      </c>
      <c r="AA85" s="35"/>
      <c r="AC85" s="1">
        <v>2022</v>
      </c>
      <c r="AD85" t="s">
        <v>203</v>
      </c>
      <c r="AH85" s="1" t="s">
        <v>949</v>
      </c>
      <c r="AI85" s="10">
        <v>4109.350000000044</v>
      </c>
      <c r="AJ85" s="42"/>
      <c r="AM85" s="3"/>
      <c r="AN85" s="3"/>
      <c r="AO85" s="1"/>
      <c r="AQ85" s="10"/>
    </row>
    <row r="86" spans="1:43">
      <c r="A86" s="18" t="s">
        <v>919</v>
      </c>
      <c r="B86" s="35" t="s">
        <v>153</v>
      </c>
      <c r="E86" s="1">
        <v>2020</v>
      </c>
      <c r="F86" t="s">
        <v>196</v>
      </c>
      <c r="J86" s="1" t="s">
        <v>882</v>
      </c>
      <c r="K86" s="10">
        <v>685.19999999999891</v>
      </c>
      <c r="L86" s="116"/>
      <c r="M86" s="18" t="s">
        <v>919</v>
      </c>
      <c r="N86" s="220" t="s">
        <v>1655</v>
      </c>
      <c r="Q86" s="1">
        <v>2021</v>
      </c>
      <c r="R86" t="s">
        <v>187</v>
      </c>
      <c r="V86" s="1" t="s">
        <v>1801</v>
      </c>
      <c r="W86" s="10">
        <v>1075.4000000000005</v>
      </c>
      <c r="X86" s="116"/>
      <c r="Y86" s="18" t="s">
        <v>919</v>
      </c>
      <c r="Z86" s="378" t="s">
        <v>2011</v>
      </c>
      <c r="AA86" s="35"/>
      <c r="AC86" s="1">
        <v>2022</v>
      </c>
      <c r="AD86" t="s">
        <v>347</v>
      </c>
      <c r="AH86" s="1" t="s">
        <v>1791</v>
      </c>
      <c r="AI86" s="10">
        <v>4104.3</v>
      </c>
      <c r="AJ86" s="42"/>
      <c r="AM86" s="3"/>
      <c r="AN86" s="3"/>
      <c r="AO86" s="1"/>
      <c r="AQ86" s="10"/>
    </row>
    <row r="87" spans="1:43">
      <c r="A87" s="18" t="s">
        <v>920</v>
      </c>
      <c r="B87" s="51" t="s">
        <v>15</v>
      </c>
      <c r="E87" s="1">
        <v>2017</v>
      </c>
      <c r="F87" t="s">
        <v>188</v>
      </c>
      <c r="J87" s="1" t="s">
        <v>815</v>
      </c>
      <c r="K87" s="10">
        <v>684.2</v>
      </c>
      <c r="L87" s="116"/>
      <c r="M87" s="18" t="s">
        <v>920</v>
      </c>
      <c r="N87" s="220" t="s">
        <v>1655</v>
      </c>
      <c r="Q87" s="1">
        <v>2023</v>
      </c>
      <c r="R87" t="s">
        <v>2207</v>
      </c>
      <c r="V87" s="1" t="s">
        <v>885</v>
      </c>
      <c r="W87" s="10">
        <v>1074</v>
      </c>
      <c r="X87" s="116"/>
      <c r="Y87" s="18" t="s">
        <v>920</v>
      </c>
      <c r="Z87" s="408" t="s">
        <v>1659</v>
      </c>
      <c r="AA87" s="35"/>
      <c r="AC87" s="1">
        <v>2020</v>
      </c>
      <c r="AD87" t="s">
        <v>203</v>
      </c>
      <c r="AH87" s="1" t="s">
        <v>941</v>
      </c>
      <c r="AI87" s="10">
        <v>4088.9500000000007</v>
      </c>
      <c r="AJ87" s="42"/>
      <c r="AM87" s="3"/>
      <c r="AN87" s="3"/>
      <c r="AO87" s="1"/>
      <c r="AQ87" s="10"/>
    </row>
    <row r="88" spans="1:43">
      <c r="A88" s="18" t="s">
        <v>921</v>
      </c>
      <c r="B88" s="51" t="s">
        <v>31</v>
      </c>
      <c r="E88" s="1">
        <v>2016</v>
      </c>
      <c r="F88" t="s">
        <v>192</v>
      </c>
      <c r="J88" s="1" t="s">
        <v>814</v>
      </c>
      <c r="K88" s="10">
        <v>683.3</v>
      </c>
      <c r="L88" s="116"/>
      <c r="M88" s="18" t="s">
        <v>921</v>
      </c>
      <c r="N88" s="51" t="s">
        <v>2010</v>
      </c>
      <c r="Q88" s="1">
        <v>2021</v>
      </c>
      <c r="R88" t="s">
        <v>195</v>
      </c>
      <c r="V88" s="1" t="s">
        <v>880</v>
      </c>
      <c r="W88" s="10">
        <v>1070.9000000000001</v>
      </c>
      <c r="X88" s="116"/>
      <c r="Y88" s="18" t="s">
        <v>921</v>
      </c>
      <c r="Z88" s="220" t="s">
        <v>762</v>
      </c>
      <c r="AA88" s="35"/>
      <c r="AC88" s="1">
        <v>2022</v>
      </c>
      <c r="AD88" t="s">
        <v>347</v>
      </c>
      <c r="AH88" s="1" t="s">
        <v>1792</v>
      </c>
      <c r="AI88" s="10">
        <v>4087.5</v>
      </c>
      <c r="AJ88" s="42"/>
      <c r="AM88" s="3"/>
      <c r="AN88" s="3"/>
      <c r="AO88" s="1"/>
      <c r="AQ88" s="10"/>
    </row>
    <row r="89" spans="1:43">
      <c r="A89" s="18" t="s">
        <v>922</v>
      </c>
      <c r="B89" s="51" t="s">
        <v>9</v>
      </c>
      <c r="E89" s="1">
        <v>2019</v>
      </c>
      <c r="F89" t="s">
        <v>188</v>
      </c>
      <c r="J89" s="1" t="s">
        <v>880</v>
      </c>
      <c r="K89" s="10">
        <v>682.5</v>
      </c>
      <c r="L89" s="116"/>
      <c r="M89" s="18" t="s">
        <v>922</v>
      </c>
      <c r="N89" s="51" t="s">
        <v>738</v>
      </c>
      <c r="Q89" s="1">
        <v>2019</v>
      </c>
      <c r="R89" t="s">
        <v>2207</v>
      </c>
      <c r="V89" s="1" t="s">
        <v>815</v>
      </c>
      <c r="W89" s="10">
        <v>1070</v>
      </c>
      <c r="X89" s="116"/>
      <c r="Y89" s="18" t="s">
        <v>922</v>
      </c>
      <c r="Z89" s="220" t="s">
        <v>39</v>
      </c>
      <c r="AA89" s="35"/>
      <c r="AC89" s="1">
        <v>2019</v>
      </c>
      <c r="AD89" t="s">
        <v>203</v>
      </c>
      <c r="AH89" s="1" t="s">
        <v>815</v>
      </c>
      <c r="AI89" s="10">
        <v>4083.7999999999975</v>
      </c>
      <c r="AJ89" s="42"/>
      <c r="AM89" s="3"/>
      <c r="AN89" s="3"/>
      <c r="AO89" s="1"/>
      <c r="AQ89" s="10"/>
    </row>
    <row r="90" spans="1:43">
      <c r="A90" s="18" t="s">
        <v>923</v>
      </c>
      <c r="B90" s="51" t="s">
        <v>31</v>
      </c>
      <c r="E90" s="1">
        <v>2019</v>
      </c>
      <c r="F90" t="s">
        <v>188</v>
      </c>
      <c r="J90" s="1" t="s">
        <v>881</v>
      </c>
      <c r="K90" s="10">
        <v>682.15</v>
      </c>
      <c r="L90" s="116"/>
      <c r="M90" s="18" t="s">
        <v>923</v>
      </c>
      <c r="N90" s="220" t="s">
        <v>142</v>
      </c>
      <c r="Q90" s="1">
        <v>2019</v>
      </c>
      <c r="R90" t="s">
        <v>202</v>
      </c>
      <c r="V90" s="1" t="s">
        <v>815</v>
      </c>
      <c r="W90" s="10">
        <v>1068.3999999999996</v>
      </c>
      <c r="X90" s="116"/>
      <c r="Y90" s="18" t="s">
        <v>923</v>
      </c>
      <c r="Z90" s="220" t="s">
        <v>154</v>
      </c>
      <c r="AA90" s="35"/>
      <c r="AC90" s="1">
        <v>2019</v>
      </c>
      <c r="AD90" t="s">
        <v>203</v>
      </c>
      <c r="AH90" s="1" t="s">
        <v>816</v>
      </c>
      <c r="AI90" s="10">
        <v>4080.2000000000007</v>
      </c>
      <c r="AJ90" s="42"/>
      <c r="AM90" s="3"/>
      <c r="AN90" s="3"/>
      <c r="AO90" s="1"/>
      <c r="AQ90" s="10"/>
    </row>
    <row r="91" spans="1:43">
      <c r="A91" s="18" t="s">
        <v>924</v>
      </c>
      <c r="B91" s="378" t="s">
        <v>1661</v>
      </c>
      <c r="E91" s="1">
        <v>2021</v>
      </c>
      <c r="F91" t="s">
        <v>194</v>
      </c>
      <c r="J91" s="1" t="s">
        <v>814</v>
      </c>
      <c r="K91" s="10">
        <v>680.3</v>
      </c>
      <c r="L91" s="116"/>
      <c r="M91" s="18" t="s">
        <v>924</v>
      </c>
      <c r="N91" s="51" t="s">
        <v>143</v>
      </c>
      <c r="Q91" s="1">
        <v>2021</v>
      </c>
      <c r="R91" t="s">
        <v>187</v>
      </c>
      <c r="V91" s="1" t="s">
        <v>1802</v>
      </c>
      <c r="W91" s="10">
        <v>1066.4999999999995</v>
      </c>
      <c r="X91" s="116"/>
      <c r="Y91" s="18" t="s">
        <v>924</v>
      </c>
      <c r="Z91" s="378" t="s">
        <v>9</v>
      </c>
      <c r="AA91" s="35"/>
      <c r="AC91" s="1">
        <v>2020</v>
      </c>
      <c r="AD91" t="s">
        <v>203</v>
      </c>
      <c r="AH91" s="1" t="s">
        <v>943</v>
      </c>
      <c r="AI91" s="10">
        <v>4076.2999999999993</v>
      </c>
      <c r="AJ91" s="42"/>
      <c r="AM91" s="3"/>
      <c r="AN91" s="3"/>
      <c r="AO91" s="1"/>
      <c r="AQ91" s="10"/>
    </row>
    <row r="92" spans="1:43">
      <c r="A92" s="18" t="s">
        <v>925</v>
      </c>
      <c r="B92" s="51" t="s">
        <v>738</v>
      </c>
      <c r="E92" s="1">
        <v>2019</v>
      </c>
      <c r="F92" t="s">
        <v>188</v>
      </c>
      <c r="J92" s="1" t="s">
        <v>882</v>
      </c>
      <c r="K92" s="10">
        <v>679.55</v>
      </c>
      <c r="L92" s="116"/>
      <c r="M92" s="18" t="s">
        <v>925</v>
      </c>
      <c r="N92" s="51" t="s">
        <v>154</v>
      </c>
      <c r="Q92" s="1">
        <v>2019</v>
      </c>
      <c r="R92" t="s">
        <v>843</v>
      </c>
      <c r="V92" s="1" t="s">
        <v>814</v>
      </c>
      <c r="W92" s="10">
        <v>1062.9000000000001</v>
      </c>
      <c r="X92" s="116"/>
      <c r="Y92" s="18" t="s">
        <v>925</v>
      </c>
      <c r="Z92" s="35" t="s">
        <v>141</v>
      </c>
      <c r="AA92" s="35"/>
      <c r="AC92" s="1">
        <v>2020</v>
      </c>
      <c r="AD92" t="s">
        <v>203</v>
      </c>
      <c r="AH92" s="1" t="s">
        <v>944</v>
      </c>
      <c r="AI92" s="10">
        <v>4076.2999999999965</v>
      </c>
      <c r="AJ92" s="42"/>
      <c r="AM92" s="3"/>
      <c r="AN92" s="3"/>
      <c r="AO92" s="1"/>
      <c r="AQ92" s="10"/>
    </row>
    <row r="93" spans="1:43">
      <c r="A93" s="18" t="s">
        <v>926</v>
      </c>
      <c r="B93" s="378" t="s">
        <v>2009</v>
      </c>
      <c r="E93" s="1">
        <v>2021</v>
      </c>
      <c r="F93" t="s">
        <v>186</v>
      </c>
      <c r="J93" s="1" t="s">
        <v>1803</v>
      </c>
      <c r="K93" s="10">
        <v>679.2999999999995</v>
      </c>
      <c r="L93" s="116"/>
      <c r="M93" s="18" t="s">
        <v>926</v>
      </c>
      <c r="N93" s="220" t="s">
        <v>1647</v>
      </c>
      <c r="Q93" s="1">
        <v>2021</v>
      </c>
      <c r="R93" t="s">
        <v>195</v>
      </c>
      <c r="V93" s="1" t="s">
        <v>881</v>
      </c>
      <c r="W93" s="10">
        <v>1061.7</v>
      </c>
      <c r="X93" s="116"/>
      <c r="Y93" s="18" t="s">
        <v>926</v>
      </c>
      <c r="Z93" s="35" t="s">
        <v>21</v>
      </c>
      <c r="AA93" s="35"/>
      <c r="AC93" s="1">
        <v>2021</v>
      </c>
      <c r="AD93" t="s">
        <v>199</v>
      </c>
      <c r="AH93" s="1" t="s">
        <v>814</v>
      </c>
      <c r="AI93" s="10">
        <v>4063.7</v>
      </c>
      <c r="AJ93" s="42"/>
      <c r="AM93" s="3"/>
      <c r="AN93" s="3"/>
      <c r="AO93" s="1"/>
      <c r="AQ93" s="10"/>
    </row>
    <row r="94" spans="1:43">
      <c r="A94" s="18" t="s">
        <v>927</v>
      </c>
      <c r="B94" s="237" t="s">
        <v>37</v>
      </c>
      <c r="E94" s="1">
        <v>2022</v>
      </c>
      <c r="F94" t="s">
        <v>2869</v>
      </c>
      <c r="J94" s="1" t="s">
        <v>814</v>
      </c>
      <c r="K94" s="10">
        <v>679.15</v>
      </c>
      <c r="L94" s="116"/>
      <c r="M94" s="18" t="s">
        <v>927</v>
      </c>
      <c r="N94" s="35" t="s">
        <v>17</v>
      </c>
      <c r="Q94" s="1">
        <v>2022</v>
      </c>
      <c r="R94" t="s">
        <v>195</v>
      </c>
      <c r="V94" s="1" t="s">
        <v>815</v>
      </c>
      <c r="W94" s="10">
        <v>1061.4000000000001</v>
      </c>
      <c r="X94" s="116"/>
      <c r="Y94" s="18" t="s">
        <v>927</v>
      </c>
      <c r="Z94" s="220" t="s">
        <v>31</v>
      </c>
      <c r="AA94" s="35"/>
      <c r="AC94" s="1">
        <v>2019</v>
      </c>
      <c r="AD94" t="s">
        <v>203</v>
      </c>
      <c r="AH94" s="1" t="s">
        <v>880</v>
      </c>
      <c r="AI94" s="10">
        <v>4053.3999999999942</v>
      </c>
      <c r="AJ94" s="42"/>
      <c r="AM94" s="3"/>
      <c r="AN94" s="3"/>
      <c r="AO94" s="1"/>
      <c r="AQ94" s="10"/>
    </row>
    <row r="95" spans="1:43">
      <c r="A95" s="18" t="s">
        <v>928</v>
      </c>
      <c r="B95" s="220" t="s">
        <v>1656</v>
      </c>
      <c r="E95" s="1">
        <v>2023</v>
      </c>
      <c r="F95" t="s">
        <v>188</v>
      </c>
      <c r="J95" s="1" t="s">
        <v>939</v>
      </c>
      <c r="K95" s="10">
        <v>677.09999999999945</v>
      </c>
      <c r="L95" s="116"/>
      <c r="M95" s="18" t="s">
        <v>928</v>
      </c>
      <c r="N95" s="378" t="s">
        <v>1662</v>
      </c>
      <c r="Q95" s="1">
        <v>2023</v>
      </c>
      <c r="R95" t="s">
        <v>2207</v>
      </c>
      <c r="V95" s="1" t="s">
        <v>886</v>
      </c>
      <c r="W95" s="10">
        <v>1060.5999999999999</v>
      </c>
      <c r="X95" s="116"/>
      <c r="Y95" s="18" t="s">
        <v>928</v>
      </c>
      <c r="Z95" s="35" t="s">
        <v>6</v>
      </c>
      <c r="AA95" s="35"/>
      <c r="AC95" s="1">
        <v>2018</v>
      </c>
      <c r="AD95" t="s">
        <v>203</v>
      </c>
      <c r="AH95" s="1" t="s">
        <v>937</v>
      </c>
      <c r="AI95" s="10">
        <v>4045.1000000000004</v>
      </c>
      <c r="AJ95" s="42"/>
      <c r="AM95" s="3"/>
      <c r="AN95" s="3"/>
      <c r="AO95" s="1"/>
      <c r="AQ95" s="10"/>
    </row>
    <row r="96" spans="1:43">
      <c r="A96" s="18" t="s">
        <v>929</v>
      </c>
      <c r="B96" s="35" t="s">
        <v>755</v>
      </c>
      <c r="E96" s="1">
        <v>2021</v>
      </c>
      <c r="F96" t="s">
        <v>186</v>
      </c>
      <c r="J96" s="1" t="s">
        <v>1804</v>
      </c>
      <c r="K96" s="10">
        <v>674.90000000000032</v>
      </c>
      <c r="L96" s="116"/>
      <c r="M96" s="18" t="s">
        <v>929</v>
      </c>
      <c r="N96" s="51" t="s">
        <v>37</v>
      </c>
      <c r="Q96" s="1">
        <v>2023</v>
      </c>
      <c r="R96" t="s">
        <v>175</v>
      </c>
      <c r="V96" s="1" t="s">
        <v>884</v>
      </c>
      <c r="W96" s="10">
        <v>1058.9000000000015</v>
      </c>
      <c r="X96" s="116"/>
      <c r="Y96" s="18" t="s">
        <v>929</v>
      </c>
      <c r="Z96" s="220" t="s">
        <v>23</v>
      </c>
      <c r="AA96" s="35"/>
      <c r="AC96" s="1">
        <v>2019</v>
      </c>
      <c r="AD96" t="s">
        <v>203</v>
      </c>
      <c r="AH96" s="1" t="s">
        <v>881</v>
      </c>
      <c r="AI96" s="10">
        <v>4044.6999999999989</v>
      </c>
      <c r="AJ96" s="42"/>
      <c r="AM96" s="3"/>
      <c r="AN96" s="3"/>
      <c r="AO96" s="1"/>
      <c r="AQ96" s="10"/>
    </row>
    <row r="97" spans="1:43">
      <c r="A97" s="18" t="s">
        <v>930</v>
      </c>
      <c r="B97" s="51" t="s">
        <v>13</v>
      </c>
      <c r="E97" s="1">
        <v>2021</v>
      </c>
      <c r="F97" t="s">
        <v>196</v>
      </c>
      <c r="J97" s="1" t="s">
        <v>815</v>
      </c>
      <c r="K97" s="10">
        <v>673.9</v>
      </c>
      <c r="L97" s="116"/>
      <c r="M97" s="18" t="s">
        <v>930</v>
      </c>
      <c r="N97" s="378" t="s">
        <v>37</v>
      </c>
      <c r="Q97" s="1">
        <v>2022</v>
      </c>
      <c r="R97" t="s">
        <v>187</v>
      </c>
      <c r="V97" s="1" t="s">
        <v>944</v>
      </c>
      <c r="W97" s="10">
        <v>1058.900000000001</v>
      </c>
      <c r="X97" s="116"/>
      <c r="Y97" s="18" t="s">
        <v>930</v>
      </c>
      <c r="Z97" s="35" t="s">
        <v>31</v>
      </c>
      <c r="AA97" s="35"/>
      <c r="AC97" s="1">
        <v>2017</v>
      </c>
      <c r="AD97" t="s">
        <v>199</v>
      </c>
      <c r="AH97" s="1" t="s">
        <v>881</v>
      </c>
      <c r="AI97" s="10">
        <v>4043.299999999997</v>
      </c>
      <c r="AJ97" s="42"/>
      <c r="AM97" s="3"/>
      <c r="AN97" s="3"/>
      <c r="AO97" s="1"/>
      <c r="AQ97" s="10"/>
    </row>
    <row r="98" spans="1:43">
      <c r="A98" s="18" t="s">
        <v>931</v>
      </c>
      <c r="B98" s="35" t="s">
        <v>757</v>
      </c>
      <c r="E98" s="1">
        <v>2023</v>
      </c>
      <c r="F98" t="s">
        <v>188</v>
      </c>
      <c r="J98" s="1" t="s">
        <v>940</v>
      </c>
      <c r="K98" s="10">
        <v>673.50000000000091</v>
      </c>
      <c r="L98" s="116"/>
      <c r="M98" s="18" t="s">
        <v>931</v>
      </c>
      <c r="N98" s="220" t="s">
        <v>1662</v>
      </c>
      <c r="Q98" s="1">
        <v>2022</v>
      </c>
      <c r="R98" t="s">
        <v>187</v>
      </c>
      <c r="V98" s="1" t="s">
        <v>945</v>
      </c>
      <c r="W98" s="10">
        <v>1056.9000000000005</v>
      </c>
      <c r="X98" s="116"/>
      <c r="Y98" s="18" t="s">
        <v>931</v>
      </c>
      <c r="Z98" s="378" t="s">
        <v>17</v>
      </c>
      <c r="AA98" s="35"/>
      <c r="AC98" s="1">
        <v>2020</v>
      </c>
      <c r="AD98" t="s">
        <v>203</v>
      </c>
      <c r="AH98" s="1" t="s">
        <v>945</v>
      </c>
      <c r="AI98" s="10">
        <v>4041.8999999999978</v>
      </c>
      <c r="AJ98" s="42"/>
      <c r="AM98" s="3"/>
      <c r="AN98" s="3"/>
      <c r="AO98" s="1"/>
      <c r="AQ98" s="10"/>
    </row>
    <row r="99" spans="1:43">
      <c r="A99" s="18" t="s">
        <v>932</v>
      </c>
      <c r="B99" s="35" t="s">
        <v>3375</v>
      </c>
      <c r="E99" s="1">
        <v>2023</v>
      </c>
      <c r="F99" t="s">
        <v>188</v>
      </c>
      <c r="J99" s="1" t="s">
        <v>942</v>
      </c>
      <c r="K99" s="10">
        <v>673.39999999999964</v>
      </c>
      <c r="L99" s="116"/>
      <c r="M99" s="18" t="s">
        <v>932</v>
      </c>
      <c r="N99" s="51" t="s">
        <v>39</v>
      </c>
      <c r="Q99" s="1">
        <v>2019</v>
      </c>
      <c r="R99" t="s">
        <v>187</v>
      </c>
      <c r="V99" s="1" t="s">
        <v>814</v>
      </c>
      <c r="W99" s="10">
        <v>1054</v>
      </c>
      <c r="X99" s="116"/>
      <c r="Y99" s="18" t="s">
        <v>932</v>
      </c>
      <c r="Z99" s="35" t="s">
        <v>753</v>
      </c>
      <c r="AA99" s="35"/>
      <c r="AC99" s="1">
        <v>2021</v>
      </c>
      <c r="AD99" t="s">
        <v>203</v>
      </c>
      <c r="AH99" s="1" t="s">
        <v>816</v>
      </c>
      <c r="AI99" s="10">
        <v>4028.1</v>
      </c>
      <c r="AJ99" s="42"/>
      <c r="AM99" s="3"/>
      <c r="AN99" s="3"/>
      <c r="AO99" s="1"/>
      <c r="AQ99" s="10"/>
    </row>
    <row r="100" spans="1:43">
      <c r="A100" s="18" t="s">
        <v>933</v>
      </c>
      <c r="B100" s="51" t="s">
        <v>144</v>
      </c>
      <c r="E100" s="1">
        <v>2021</v>
      </c>
      <c r="F100" t="s">
        <v>188</v>
      </c>
      <c r="J100" s="1" t="s">
        <v>816</v>
      </c>
      <c r="K100" s="10">
        <v>673.1</v>
      </c>
      <c r="L100" s="116"/>
      <c r="M100" s="18" t="s">
        <v>933</v>
      </c>
      <c r="N100" s="220" t="s">
        <v>1645</v>
      </c>
      <c r="Q100" s="1">
        <v>2021</v>
      </c>
      <c r="R100" t="s">
        <v>187</v>
      </c>
      <c r="V100" s="1" t="s">
        <v>1803</v>
      </c>
      <c r="W100" s="10">
        <v>1053.0999999999999</v>
      </c>
      <c r="X100" s="116"/>
      <c r="Y100" s="18" t="s">
        <v>933</v>
      </c>
      <c r="Z100" s="35" t="s">
        <v>27</v>
      </c>
      <c r="AA100" s="35"/>
      <c r="AC100" s="1">
        <v>2016</v>
      </c>
      <c r="AD100" t="s">
        <v>203</v>
      </c>
      <c r="AH100" s="1" t="s">
        <v>816</v>
      </c>
      <c r="AI100" s="10">
        <v>4024.7000000000025</v>
      </c>
      <c r="AJ100" s="42"/>
      <c r="AM100" s="3"/>
      <c r="AN100" s="3"/>
      <c r="AO100" s="1"/>
      <c r="AQ100" s="10"/>
    </row>
    <row r="101" spans="1:43">
      <c r="A101" s="18" t="s">
        <v>934</v>
      </c>
      <c r="B101" s="51" t="s">
        <v>143</v>
      </c>
      <c r="E101" s="1">
        <v>2021</v>
      </c>
      <c r="F101" t="s">
        <v>213</v>
      </c>
      <c r="J101" s="1" t="s">
        <v>880</v>
      </c>
      <c r="K101" s="10">
        <v>673</v>
      </c>
      <c r="L101" s="116"/>
      <c r="M101" s="18" t="s">
        <v>934</v>
      </c>
      <c r="N101" s="51" t="s">
        <v>141</v>
      </c>
      <c r="Q101" s="1">
        <v>2023</v>
      </c>
      <c r="R101" t="s">
        <v>2207</v>
      </c>
      <c r="V101" s="1" t="s">
        <v>937</v>
      </c>
      <c r="W101" s="10">
        <v>1051.4000000000001</v>
      </c>
      <c r="X101" s="116"/>
      <c r="Y101" s="18" t="s">
        <v>934</v>
      </c>
      <c r="Z101" s="35" t="s">
        <v>790</v>
      </c>
      <c r="AA101" s="35"/>
      <c r="AC101" s="1">
        <v>2020</v>
      </c>
      <c r="AD101" t="s">
        <v>203</v>
      </c>
      <c r="AH101" s="1" t="s">
        <v>946</v>
      </c>
      <c r="AI101" s="10">
        <v>4006.7500000000018</v>
      </c>
      <c r="AJ101" s="42"/>
      <c r="AM101" s="3"/>
      <c r="AN101" s="3"/>
      <c r="AO101" s="1"/>
      <c r="AQ101" s="10"/>
    </row>
    <row r="102" spans="1:43">
      <c r="A102" s="18" t="s">
        <v>935</v>
      </c>
      <c r="B102" s="51" t="s">
        <v>31</v>
      </c>
      <c r="E102" s="1">
        <v>2021</v>
      </c>
      <c r="F102" t="s">
        <v>194</v>
      </c>
      <c r="J102" s="1" t="s">
        <v>815</v>
      </c>
      <c r="K102" s="10">
        <v>672.9</v>
      </c>
      <c r="L102" s="116"/>
      <c r="M102" s="18" t="s">
        <v>935</v>
      </c>
      <c r="N102" s="35" t="s">
        <v>748</v>
      </c>
      <c r="Q102" s="1">
        <v>2022</v>
      </c>
      <c r="R102" t="s">
        <v>187</v>
      </c>
      <c r="V102" s="1" t="s">
        <v>946</v>
      </c>
      <c r="W102" s="10">
        <v>1049.900000000001</v>
      </c>
      <c r="X102" s="116"/>
      <c r="Y102" s="18" t="s">
        <v>935</v>
      </c>
      <c r="Z102" s="378" t="s">
        <v>800</v>
      </c>
      <c r="AA102" s="35"/>
      <c r="AC102" s="1">
        <v>2021</v>
      </c>
      <c r="AD102" t="s">
        <v>347</v>
      </c>
      <c r="AH102" s="1" t="s">
        <v>814</v>
      </c>
      <c r="AI102" s="10">
        <v>4006.5</v>
      </c>
      <c r="AJ102" s="42"/>
      <c r="AM102" s="3"/>
      <c r="AN102" s="3"/>
      <c r="AO102" s="1"/>
      <c r="AQ102" s="10"/>
    </row>
    <row r="103" spans="1:43">
      <c r="W103" s="10"/>
      <c r="AN103" s="3"/>
      <c r="AO103" s="3"/>
      <c r="AP103" s="3"/>
      <c r="AQ103" s="10"/>
    </row>
    <row r="104" spans="1:43">
      <c r="S104" s="60"/>
      <c r="T104" s="3"/>
      <c r="U104" s="376"/>
      <c r="V104" s="3"/>
      <c r="W104" s="10"/>
      <c r="X104" s="117"/>
      <c r="AN104" s="3"/>
      <c r="AO104" s="3"/>
      <c r="AP104" s="3"/>
      <c r="AQ104" s="10"/>
    </row>
    <row r="105" spans="1:43">
      <c r="S105" s="218"/>
      <c r="T105" s="3"/>
      <c r="U105" s="376"/>
      <c r="V105" s="3"/>
      <c r="W105" s="3"/>
      <c r="AN105" s="3"/>
      <c r="AO105" s="3"/>
      <c r="AP105" s="3"/>
      <c r="AQ105" s="10"/>
    </row>
    <row r="106" spans="1:43" ht="25.5">
      <c r="B106" s="23" t="s">
        <v>182</v>
      </c>
      <c r="S106" s="218"/>
      <c r="T106" s="3"/>
      <c r="U106" s="377"/>
      <c r="V106" s="3"/>
      <c r="W106" s="3"/>
      <c r="Z106" s="220"/>
      <c r="AA106" s="1"/>
      <c r="AB106" s="1"/>
      <c r="AC106" s="1"/>
      <c r="AD106" s="117"/>
      <c r="AN106" s="3"/>
      <c r="AO106" s="3"/>
      <c r="AP106" s="3"/>
      <c r="AQ106" s="10"/>
    </row>
    <row r="107" spans="1:43" ht="12.75" customHeight="1">
      <c r="M107" s="63"/>
      <c r="N107" s="269"/>
      <c r="O107" s="337"/>
      <c r="P107" s="63"/>
      <c r="R107" s="35"/>
      <c r="S107" s="10"/>
      <c r="T107" s="3"/>
      <c r="U107" s="376"/>
      <c r="V107" s="3"/>
      <c r="W107" s="3"/>
      <c r="Z107" s="82"/>
      <c r="AA107" s="107"/>
      <c r="AB107" s="107"/>
      <c r="AC107" s="233"/>
      <c r="AN107" s="3"/>
      <c r="AO107" s="3"/>
      <c r="AP107" s="3"/>
      <c r="AQ107" s="10"/>
    </row>
    <row r="108" spans="1:43" ht="12.75" customHeight="1">
      <c r="A108" s="18" t="s">
        <v>0</v>
      </c>
      <c r="B108" s="51" t="s">
        <v>19</v>
      </c>
      <c r="E108" s="1">
        <v>2017</v>
      </c>
      <c r="F108" s="1" t="s">
        <v>814</v>
      </c>
      <c r="G108" s="10">
        <v>938.2</v>
      </c>
      <c r="M108" s="63"/>
      <c r="N108" s="269"/>
      <c r="O108" s="337"/>
      <c r="P108" s="63"/>
      <c r="R108" s="35"/>
      <c r="S108" s="10"/>
      <c r="T108" s="3"/>
      <c r="U108" s="376"/>
      <c r="V108" s="3"/>
      <c r="W108" s="3"/>
      <c r="Z108" s="218"/>
      <c r="AA108" s="3"/>
      <c r="AB108" s="3"/>
      <c r="AC108" s="137"/>
      <c r="AN108" s="3"/>
      <c r="AO108" s="3"/>
      <c r="AP108" s="3"/>
      <c r="AQ108" s="10"/>
    </row>
    <row r="109" spans="1:43" ht="12.75" customHeight="1">
      <c r="A109" s="18" t="s">
        <v>2</v>
      </c>
      <c r="B109" s="51" t="s">
        <v>2007</v>
      </c>
      <c r="E109" s="1">
        <v>2023</v>
      </c>
      <c r="F109" s="1" t="s">
        <v>814</v>
      </c>
      <c r="G109" s="10">
        <v>915.3</v>
      </c>
      <c r="M109" s="63"/>
      <c r="N109" s="269"/>
      <c r="O109" s="337"/>
      <c r="P109" s="63"/>
      <c r="R109" s="35"/>
      <c r="S109" s="10"/>
      <c r="T109" s="3"/>
      <c r="U109" s="376"/>
      <c r="V109" s="3"/>
      <c r="W109" s="3"/>
      <c r="Z109" s="218"/>
      <c r="AA109" s="3"/>
      <c r="AB109" s="3"/>
      <c r="AC109" s="137"/>
      <c r="AN109" s="3"/>
      <c r="AO109" s="3"/>
      <c r="AP109" s="3"/>
      <c r="AQ109" s="10"/>
    </row>
    <row r="110" spans="1:43" ht="12.75" customHeight="1">
      <c r="A110" s="18" t="s">
        <v>3</v>
      </c>
      <c r="B110" s="51" t="s">
        <v>39</v>
      </c>
      <c r="E110" s="1">
        <v>2017</v>
      </c>
      <c r="F110" s="1" t="s">
        <v>815</v>
      </c>
      <c r="G110" s="10">
        <v>914.3</v>
      </c>
      <c r="M110" s="63"/>
      <c r="N110" s="288"/>
      <c r="O110" s="337"/>
      <c r="P110" s="63"/>
      <c r="R110" s="35"/>
      <c r="S110" s="10"/>
      <c r="T110" s="3"/>
      <c r="U110" s="376"/>
      <c r="V110" s="3"/>
      <c r="W110" s="3"/>
      <c r="Z110" s="218"/>
      <c r="AA110" s="3"/>
      <c r="AB110" s="3"/>
      <c r="AC110" s="137"/>
      <c r="AN110" s="3"/>
      <c r="AO110" s="3"/>
      <c r="AP110" s="3"/>
      <c r="AQ110" s="10"/>
    </row>
    <row r="111" spans="1:43" ht="12.75" customHeight="1">
      <c r="A111" s="18" t="s">
        <v>5</v>
      </c>
      <c r="B111" s="51" t="s">
        <v>37</v>
      </c>
      <c r="E111" s="1">
        <v>2017</v>
      </c>
      <c r="F111" s="1" t="s">
        <v>816</v>
      </c>
      <c r="G111" s="10">
        <v>863.8</v>
      </c>
      <c r="M111" s="63"/>
      <c r="N111" s="288"/>
      <c r="O111" s="337"/>
      <c r="P111" s="63"/>
      <c r="R111" s="35"/>
      <c r="S111" s="10"/>
      <c r="T111" s="3"/>
      <c r="U111" s="376"/>
      <c r="V111" s="3"/>
      <c r="W111" s="3"/>
      <c r="Z111" s="218"/>
      <c r="AA111" s="3"/>
      <c r="AB111" s="3"/>
      <c r="AC111" s="137"/>
      <c r="AN111" s="3"/>
      <c r="AO111" s="3"/>
      <c r="AP111" s="3"/>
      <c r="AQ111" s="10"/>
    </row>
    <row r="112" spans="1:43" ht="12.75" customHeight="1">
      <c r="A112" s="18" t="s">
        <v>7</v>
      </c>
      <c r="B112" s="51" t="s">
        <v>783</v>
      </c>
      <c r="E112" s="1">
        <v>2023</v>
      </c>
      <c r="F112" s="1" t="s">
        <v>815</v>
      </c>
      <c r="G112" s="10">
        <v>791</v>
      </c>
      <c r="M112" s="63"/>
      <c r="N112" s="287"/>
      <c r="O112" s="337"/>
      <c r="P112" s="63"/>
      <c r="R112" s="35"/>
      <c r="S112" s="10"/>
      <c r="T112" s="3"/>
      <c r="U112" s="376"/>
      <c r="V112" s="3"/>
      <c r="W112" s="3"/>
      <c r="Z112" s="218"/>
      <c r="AA112" s="3"/>
      <c r="AB112" s="3"/>
      <c r="AC112" s="137"/>
      <c r="AN112" s="3"/>
      <c r="AO112" s="3"/>
      <c r="AP112" s="3"/>
      <c r="AQ112" s="10"/>
    </row>
    <row r="113" spans="1:43" ht="12.75" customHeight="1">
      <c r="A113" s="18" t="s">
        <v>8</v>
      </c>
      <c r="B113" s="51" t="s">
        <v>800</v>
      </c>
      <c r="E113" s="1">
        <v>2023</v>
      </c>
      <c r="F113" s="1" t="s">
        <v>816</v>
      </c>
      <c r="G113" s="10">
        <v>761.8</v>
      </c>
      <c r="M113" s="63"/>
      <c r="N113" s="288"/>
      <c r="O113" s="337"/>
      <c r="P113" s="63"/>
      <c r="R113" s="35"/>
      <c r="S113" s="10"/>
      <c r="T113" s="3"/>
      <c r="U113" s="376"/>
      <c r="V113" s="3"/>
      <c r="W113" s="3"/>
      <c r="Z113" s="218"/>
      <c r="AA113" s="3"/>
      <c r="AB113" s="3"/>
      <c r="AC113" s="137"/>
      <c r="AN113" s="3"/>
      <c r="AO113" s="3"/>
      <c r="AP113" s="3"/>
      <c r="AQ113" s="10"/>
    </row>
    <row r="114" spans="1:43" ht="12.75" customHeight="1">
      <c r="A114" s="18" t="s">
        <v>10</v>
      </c>
      <c r="B114" s="51" t="s">
        <v>141</v>
      </c>
      <c r="E114" s="1">
        <v>2023</v>
      </c>
      <c r="F114" s="1" t="s">
        <v>880</v>
      </c>
      <c r="G114" s="10">
        <v>756.1</v>
      </c>
      <c r="M114" s="63"/>
      <c r="N114" s="269"/>
      <c r="O114" s="337"/>
      <c r="P114" s="63"/>
      <c r="R114" s="35"/>
      <c r="S114" s="10"/>
      <c r="T114" s="3"/>
      <c r="U114" s="376"/>
      <c r="V114" s="3"/>
      <c r="W114" s="3"/>
      <c r="Z114" s="218"/>
      <c r="AA114" s="3"/>
      <c r="AB114" s="3"/>
      <c r="AC114" s="137"/>
      <c r="AN114" s="3"/>
      <c r="AO114" s="3"/>
      <c r="AP114" s="3"/>
      <c r="AQ114" s="10"/>
    </row>
    <row r="115" spans="1:43" ht="12.75" customHeight="1">
      <c r="A115" s="18" t="s">
        <v>12</v>
      </c>
      <c r="B115" s="51" t="s">
        <v>9</v>
      </c>
      <c r="E115" s="1">
        <v>2017</v>
      </c>
      <c r="F115" s="1" t="s">
        <v>880</v>
      </c>
      <c r="G115" s="10">
        <v>752.4</v>
      </c>
      <c r="M115" s="63"/>
      <c r="N115" s="288"/>
      <c r="O115" s="337"/>
      <c r="P115" s="63"/>
      <c r="R115" s="35"/>
      <c r="S115" s="10"/>
      <c r="T115" s="3"/>
      <c r="U115" s="376"/>
      <c r="V115" s="3"/>
      <c r="W115" s="3"/>
      <c r="Z115" s="218"/>
      <c r="AA115" s="3"/>
      <c r="AB115" s="3"/>
      <c r="AC115" s="137"/>
      <c r="AN115" s="3"/>
      <c r="AO115" s="3"/>
      <c r="AP115" s="3"/>
      <c r="AQ115" s="10"/>
    </row>
    <row r="116" spans="1:43" ht="12.75" customHeight="1">
      <c r="A116" s="18" t="s">
        <v>14</v>
      </c>
      <c r="B116" s="51" t="s">
        <v>778</v>
      </c>
      <c r="E116" s="1">
        <v>2019</v>
      </c>
      <c r="F116" s="1" t="s">
        <v>814</v>
      </c>
      <c r="G116" s="10">
        <v>725.8</v>
      </c>
      <c r="M116" s="63"/>
      <c r="N116" s="269"/>
      <c r="O116" s="337"/>
      <c r="P116" s="63"/>
      <c r="R116" s="35"/>
      <c r="S116" s="10"/>
      <c r="T116" s="3"/>
      <c r="U116" s="376"/>
      <c r="V116" s="3"/>
      <c r="W116" s="3"/>
      <c r="Z116" s="218"/>
      <c r="AA116" s="3"/>
      <c r="AB116" s="3"/>
      <c r="AC116" s="137"/>
      <c r="AD116" s="10"/>
      <c r="AN116" s="3"/>
      <c r="AO116" s="3"/>
      <c r="AP116" s="3"/>
      <c r="AQ116" s="10"/>
    </row>
    <row r="117" spans="1:43" ht="12.75" customHeight="1">
      <c r="A117" s="18" t="s">
        <v>16</v>
      </c>
      <c r="B117" s="51" t="s">
        <v>746</v>
      </c>
      <c r="E117" s="1">
        <v>2023</v>
      </c>
      <c r="F117" s="1" t="s">
        <v>881</v>
      </c>
      <c r="G117" s="10">
        <v>721.3</v>
      </c>
      <c r="M117" s="63"/>
      <c r="N117" s="288"/>
      <c r="O117" s="337"/>
      <c r="P117" s="63"/>
      <c r="R117" s="35"/>
      <c r="S117" s="10"/>
      <c r="T117" s="3"/>
      <c r="U117" s="376"/>
      <c r="V117" s="3"/>
      <c r="W117" s="3"/>
      <c r="AA117" s="35"/>
      <c r="AB117" s="35"/>
      <c r="AC117" s="379"/>
      <c r="AN117" s="3"/>
      <c r="AO117" s="3"/>
      <c r="AP117" s="3"/>
      <c r="AQ117" s="10"/>
    </row>
    <row r="118" spans="1:43" ht="12.75" customHeight="1">
      <c r="M118" s="63"/>
      <c r="N118" s="269"/>
      <c r="O118" s="337"/>
      <c r="P118" s="63"/>
      <c r="R118" s="35"/>
      <c r="S118" s="10"/>
      <c r="T118" s="3"/>
      <c r="U118" s="376"/>
      <c r="V118" s="3"/>
      <c r="W118" s="3"/>
      <c r="AA118" s="35"/>
      <c r="AB118" s="35"/>
      <c r="AC118" s="379"/>
      <c r="AN118" s="113"/>
      <c r="AO118" s="114"/>
      <c r="AP118" s="114"/>
      <c r="AQ118" s="115"/>
    </row>
    <row r="119" spans="1:43" ht="12.75" customHeight="1">
      <c r="M119" s="63"/>
      <c r="N119" s="287"/>
      <c r="O119" s="337"/>
      <c r="P119" s="63"/>
      <c r="R119" s="3"/>
      <c r="T119" s="3"/>
      <c r="U119" s="376"/>
      <c r="V119" s="3"/>
      <c r="W119" s="3"/>
      <c r="AA119" s="35"/>
      <c r="AB119" s="35"/>
      <c r="AC119" s="379"/>
      <c r="AN119" s="113"/>
      <c r="AO119" s="114"/>
      <c r="AP119" s="114"/>
      <c r="AQ119" s="115"/>
    </row>
    <row r="120" spans="1:43" ht="25.5">
      <c r="B120" s="23" t="s">
        <v>184</v>
      </c>
      <c r="M120" s="63"/>
      <c r="N120" s="288"/>
      <c r="O120" s="337"/>
      <c r="P120" s="63"/>
      <c r="R120" s="3"/>
      <c r="T120" s="3"/>
      <c r="U120" s="376"/>
      <c r="V120" s="3"/>
      <c r="W120" s="3"/>
      <c r="AA120" s="35"/>
      <c r="AB120" s="35"/>
      <c r="AC120" s="379"/>
      <c r="AN120" s="3"/>
      <c r="AO120" s="3"/>
      <c r="AP120" s="3"/>
      <c r="AQ120" s="10"/>
    </row>
    <row r="121" spans="1:43" ht="12.75" customHeight="1">
      <c r="M121" s="63"/>
      <c r="N121" s="269"/>
      <c r="O121" s="337"/>
      <c r="P121" s="63"/>
      <c r="R121" s="3"/>
      <c r="T121" s="3"/>
      <c r="U121" s="376"/>
      <c r="V121" s="3"/>
      <c r="W121" s="3"/>
      <c r="AA121" s="35"/>
      <c r="AB121" s="35"/>
      <c r="AC121" s="379"/>
      <c r="AN121" s="3"/>
      <c r="AO121" s="3"/>
      <c r="AP121" s="3"/>
      <c r="AQ121" s="10"/>
    </row>
    <row r="122" spans="1:43" ht="12.75" customHeight="1">
      <c r="A122" s="18" t="s">
        <v>0</v>
      </c>
      <c r="B122" s="35" t="s">
        <v>2007</v>
      </c>
      <c r="E122" s="1">
        <v>2023</v>
      </c>
      <c r="F122" s="1" t="s">
        <v>814</v>
      </c>
      <c r="G122" s="10">
        <v>551.6</v>
      </c>
      <c r="M122" s="63"/>
      <c r="N122" s="269"/>
      <c r="O122" s="337"/>
      <c r="P122" s="63"/>
      <c r="R122" s="3"/>
      <c r="T122" s="3"/>
      <c r="U122" s="377"/>
      <c r="V122" s="3"/>
      <c r="W122" s="3"/>
      <c r="AA122" s="35"/>
      <c r="AB122" s="35"/>
      <c r="AC122" s="379"/>
      <c r="AN122" s="3"/>
      <c r="AO122" s="3"/>
      <c r="AP122" s="3"/>
      <c r="AQ122" s="10"/>
    </row>
    <row r="123" spans="1:43" ht="12.75" customHeight="1">
      <c r="A123" s="18" t="s">
        <v>2</v>
      </c>
      <c r="B123" s="51" t="s">
        <v>3377</v>
      </c>
      <c r="E123" s="1">
        <v>2023</v>
      </c>
      <c r="F123" s="1" t="s">
        <v>815</v>
      </c>
      <c r="G123" s="10">
        <v>514.9</v>
      </c>
      <c r="M123" s="63"/>
      <c r="N123" s="287"/>
      <c r="O123" s="337"/>
      <c r="P123" s="63"/>
      <c r="R123" s="3"/>
      <c r="T123" s="3"/>
      <c r="U123" s="376"/>
      <c r="V123" s="3"/>
      <c r="W123" s="3"/>
      <c r="AA123" s="35"/>
      <c r="AB123" s="35"/>
      <c r="AC123" s="379"/>
      <c r="AN123" s="3"/>
      <c r="AO123" s="3"/>
      <c r="AP123" s="3"/>
      <c r="AQ123" s="10"/>
    </row>
    <row r="124" spans="1:43" ht="12.75" customHeight="1">
      <c r="A124" s="18" t="s">
        <v>3</v>
      </c>
      <c r="B124" s="378" t="s">
        <v>15</v>
      </c>
      <c r="E124" s="1">
        <v>2020</v>
      </c>
      <c r="F124" s="1" t="s">
        <v>814</v>
      </c>
      <c r="G124" s="10">
        <v>437.99999999999977</v>
      </c>
      <c r="L124" s="63"/>
      <c r="M124" s="63"/>
      <c r="N124" s="269"/>
      <c r="O124" s="337"/>
      <c r="P124" s="63"/>
      <c r="Q124" s="67"/>
      <c r="R124" s="3"/>
      <c r="T124" s="3"/>
      <c r="U124" s="376"/>
      <c r="V124" s="3"/>
      <c r="W124" s="3"/>
      <c r="AA124" s="35"/>
      <c r="AB124" s="35"/>
      <c r="AC124" s="379"/>
      <c r="AN124" s="3"/>
      <c r="AO124" s="3"/>
      <c r="AP124" s="3"/>
      <c r="AQ124" s="10"/>
    </row>
    <row r="125" spans="1:43" ht="12.75" customHeight="1">
      <c r="A125" s="18" t="s">
        <v>5</v>
      </c>
      <c r="B125" s="35" t="s">
        <v>3385</v>
      </c>
      <c r="E125" s="1">
        <v>2023</v>
      </c>
      <c r="F125" s="1" t="s">
        <v>816</v>
      </c>
      <c r="G125" s="10">
        <v>435.9</v>
      </c>
      <c r="L125" s="219"/>
      <c r="M125" s="63"/>
      <c r="N125" s="288"/>
      <c r="O125" s="337"/>
      <c r="P125" s="63"/>
      <c r="Q125" s="67"/>
      <c r="R125" s="3"/>
      <c r="T125" s="3"/>
      <c r="U125" s="376"/>
      <c r="V125" s="3"/>
      <c r="W125" s="3"/>
      <c r="AA125" s="35"/>
      <c r="AB125" s="35"/>
      <c r="AC125" s="379"/>
      <c r="AN125" s="3"/>
      <c r="AO125" s="3"/>
      <c r="AP125" s="3"/>
      <c r="AQ125" s="10"/>
    </row>
    <row r="126" spans="1:43" ht="12.75" customHeight="1">
      <c r="A126" s="18" t="s">
        <v>7</v>
      </c>
      <c r="B126" s="378" t="s">
        <v>13</v>
      </c>
      <c r="E126" s="1">
        <v>2020</v>
      </c>
      <c r="F126" s="1" t="s">
        <v>815</v>
      </c>
      <c r="G126" s="10">
        <v>416.5</v>
      </c>
      <c r="L126" s="219"/>
      <c r="M126" s="63"/>
      <c r="N126" s="288"/>
      <c r="O126" s="337"/>
      <c r="P126" s="63"/>
      <c r="Q126" s="67"/>
      <c r="R126" s="3"/>
      <c r="T126" s="3"/>
      <c r="U126" s="376"/>
      <c r="V126" s="3"/>
      <c r="W126" s="3"/>
      <c r="AA126" s="35"/>
      <c r="AB126" s="35"/>
      <c r="AC126" s="379"/>
      <c r="AN126" s="3"/>
      <c r="AO126" s="3"/>
      <c r="AP126" s="3"/>
      <c r="AQ126" s="10"/>
    </row>
    <row r="127" spans="1:43">
      <c r="A127" s="18" t="s">
        <v>8</v>
      </c>
      <c r="B127" s="378" t="s">
        <v>35</v>
      </c>
      <c r="E127" s="1">
        <v>2020</v>
      </c>
      <c r="F127" s="1" t="s">
        <v>815</v>
      </c>
      <c r="G127" s="10">
        <v>416.5</v>
      </c>
      <c r="L127" s="3"/>
      <c r="M127" s="3"/>
      <c r="O127" s="3"/>
      <c r="P127" s="376"/>
      <c r="Q127" s="3"/>
      <c r="R127" s="3"/>
      <c r="T127" s="3"/>
      <c r="U127" s="376"/>
      <c r="V127" s="3"/>
      <c r="W127" s="3"/>
      <c r="AA127" s="35"/>
      <c r="AB127" s="35"/>
      <c r="AC127" s="379"/>
      <c r="AN127" s="3"/>
      <c r="AO127" s="3"/>
      <c r="AP127" s="3"/>
      <c r="AQ127" s="10"/>
    </row>
    <row r="128" spans="1:43">
      <c r="A128" s="18" t="s">
        <v>10</v>
      </c>
      <c r="B128" s="51" t="s">
        <v>738</v>
      </c>
      <c r="E128" s="1">
        <v>2023</v>
      </c>
      <c r="F128" s="1" t="s">
        <v>880</v>
      </c>
      <c r="G128" s="10">
        <v>399.5</v>
      </c>
      <c r="L128" s="226"/>
      <c r="M128" s="3"/>
      <c r="O128" s="3"/>
      <c r="P128" s="376"/>
      <c r="Q128" s="3"/>
      <c r="R128" s="3"/>
      <c r="T128" s="3"/>
      <c r="U128" s="376"/>
      <c r="V128" s="3"/>
      <c r="W128" s="3"/>
      <c r="AA128" s="35"/>
      <c r="AB128" s="35"/>
      <c r="AC128" s="379"/>
      <c r="AN128" s="3"/>
      <c r="AO128" s="3"/>
      <c r="AP128" s="3"/>
      <c r="AQ128" s="10"/>
    </row>
    <row r="129" spans="1:43">
      <c r="A129" s="18" t="s">
        <v>12</v>
      </c>
      <c r="B129" s="51" t="s">
        <v>19</v>
      </c>
      <c r="E129" s="1">
        <v>2019</v>
      </c>
      <c r="F129" s="1" t="s">
        <v>814</v>
      </c>
      <c r="G129" s="10">
        <v>397.1</v>
      </c>
      <c r="L129" s="60"/>
      <c r="M129" s="3"/>
      <c r="O129" s="3"/>
      <c r="P129" s="376"/>
      <c r="Q129" s="3"/>
      <c r="R129" s="3"/>
      <c r="T129" s="3"/>
      <c r="U129" s="376"/>
      <c r="V129" s="3"/>
      <c r="W129" s="3"/>
      <c r="AA129" s="35"/>
      <c r="AB129" s="35"/>
      <c r="AC129" s="379"/>
      <c r="AN129" s="3"/>
      <c r="AO129" s="3"/>
      <c r="AP129" s="3"/>
      <c r="AQ129" s="10"/>
    </row>
    <row r="130" spans="1:43">
      <c r="A130" s="18" t="s">
        <v>14</v>
      </c>
      <c r="B130" s="51" t="s">
        <v>39</v>
      </c>
      <c r="E130" s="1">
        <v>2019</v>
      </c>
      <c r="F130" s="1" t="s">
        <v>815</v>
      </c>
      <c r="G130" s="10">
        <v>393.5</v>
      </c>
      <c r="L130" s="226"/>
      <c r="M130" s="3"/>
      <c r="O130" s="3"/>
      <c r="P130" s="377"/>
      <c r="Q130" s="3"/>
      <c r="R130" s="3"/>
      <c r="T130" s="3"/>
      <c r="U130" s="376"/>
      <c r="V130" s="3"/>
      <c r="W130" s="3"/>
      <c r="AA130" s="35"/>
      <c r="AB130" s="35"/>
      <c r="AC130" s="379"/>
      <c r="AN130" s="3"/>
      <c r="AO130" s="3"/>
      <c r="AP130" s="3"/>
      <c r="AQ130" s="10"/>
    </row>
    <row r="131" spans="1:43">
      <c r="A131" s="18" t="s">
        <v>16</v>
      </c>
      <c r="B131" s="51" t="s">
        <v>3383</v>
      </c>
      <c r="E131" s="1">
        <v>2023</v>
      </c>
      <c r="F131" s="1" t="s">
        <v>881</v>
      </c>
      <c r="G131" s="10">
        <v>383.5</v>
      </c>
      <c r="L131" s="60"/>
      <c r="M131" s="3"/>
      <c r="O131" s="3"/>
      <c r="P131" s="376"/>
      <c r="Q131" s="3"/>
      <c r="R131" s="3"/>
      <c r="T131" s="3"/>
      <c r="U131" s="376"/>
      <c r="V131" s="3"/>
      <c r="W131" s="3"/>
      <c r="AA131" s="35"/>
      <c r="AB131" s="35"/>
      <c r="AC131" s="379"/>
      <c r="AN131" s="3"/>
      <c r="AO131" s="3"/>
      <c r="AP131" s="3"/>
      <c r="AQ131" s="10"/>
    </row>
    <row r="132" spans="1:43">
      <c r="O132" s="3"/>
      <c r="P132" s="377"/>
      <c r="Q132" s="3"/>
      <c r="R132" s="3"/>
      <c r="T132" s="3"/>
      <c r="U132" s="376"/>
      <c r="V132" s="3"/>
      <c r="W132" s="3"/>
      <c r="AA132" s="35"/>
      <c r="AB132" s="35"/>
      <c r="AC132" s="379"/>
      <c r="AN132" s="3"/>
      <c r="AO132" s="3"/>
      <c r="AP132" s="3"/>
      <c r="AQ132" s="10"/>
    </row>
    <row r="133" spans="1:43">
      <c r="O133" s="3"/>
      <c r="P133" s="376"/>
      <c r="Q133" s="3"/>
      <c r="R133" s="3"/>
      <c r="T133" s="3"/>
      <c r="U133" s="376"/>
      <c r="V133" s="3"/>
      <c r="W133" s="3"/>
      <c r="Z133" s="220"/>
      <c r="AA133" s="35"/>
      <c r="AB133" s="35"/>
      <c r="AC133" s="379"/>
      <c r="AD133" s="117"/>
      <c r="AN133" s="3"/>
      <c r="AO133" s="3"/>
      <c r="AP133" s="3"/>
      <c r="AQ133" s="10"/>
    </row>
    <row r="134" spans="1:43" ht="25.5">
      <c r="B134" s="23" t="s">
        <v>843</v>
      </c>
      <c r="O134" s="3"/>
      <c r="P134" s="376"/>
      <c r="Q134" s="3"/>
      <c r="R134" s="3"/>
      <c r="T134" s="3"/>
      <c r="U134" s="376"/>
      <c r="V134" s="3"/>
      <c r="W134" s="3"/>
      <c r="AN134" s="3"/>
      <c r="AO134" s="3"/>
      <c r="AP134" s="3"/>
      <c r="AQ134" s="10"/>
    </row>
    <row r="135" spans="1:43">
      <c r="O135" s="3"/>
      <c r="P135" s="376"/>
      <c r="Q135" s="3"/>
      <c r="R135" s="3"/>
      <c r="T135" s="3"/>
      <c r="U135" s="376"/>
      <c r="V135" s="3"/>
      <c r="W135" s="3"/>
      <c r="AN135" s="3"/>
      <c r="AO135" s="3"/>
      <c r="AP135" s="3"/>
      <c r="AQ135" s="10"/>
    </row>
    <row r="136" spans="1:43">
      <c r="A136" s="18" t="s">
        <v>0</v>
      </c>
      <c r="B136" s="51" t="s">
        <v>154</v>
      </c>
      <c r="E136" s="1">
        <v>2019</v>
      </c>
      <c r="F136" s="1" t="s">
        <v>814</v>
      </c>
      <c r="G136" s="10">
        <v>1062.9000000000001</v>
      </c>
      <c r="M136" s="35"/>
      <c r="O136" s="3"/>
      <c r="P136" s="376"/>
      <c r="Q136" s="3"/>
      <c r="R136" s="3"/>
      <c r="T136" s="3"/>
      <c r="U136" s="376"/>
      <c r="V136" s="3"/>
      <c r="W136" s="3"/>
      <c r="AN136" s="3"/>
      <c r="AO136" s="3"/>
      <c r="AP136" s="3"/>
      <c r="AQ136" s="10"/>
    </row>
    <row r="137" spans="1:43">
      <c r="A137" s="18" t="s">
        <v>2</v>
      </c>
      <c r="B137" s="51" t="s">
        <v>31</v>
      </c>
      <c r="E137" s="1">
        <v>2019</v>
      </c>
      <c r="F137" s="1" t="s">
        <v>815</v>
      </c>
      <c r="G137" s="10">
        <v>997.8</v>
      </c>
      <c r="M137" s="35"/>
      <c r="O137" s="3"/>
      <c r="P137" s="376"/>
      <c r="Q137" s="3"/>
      <c r="R137" s="3"/>
      <c r="T137" s="3"/>
      <c r="U137" s="377"/>
      <c r="V137" s="3"/>
      <c r="W137" s="3"/>
      <c r="AN137" s="3"/>
      <c r="AO137" s="3"/>
      <c r="AP137" s="3"/>
      <c r="AQ137" s="10"/>
    </row>
    <row r="138" spans="1:43">
      <c r="A138" s="18" t="s">
        <v>3</v>
      </c>
      <c r="B138" s="51" t="s">
        <v>142</v>
      </c>
      <c r="E138" s="1">
        <v>2019</v>
      </c>
      <c r="F138" s="1" t="s">
        <v>816</v>
      </c>
      <c r="G138" s="10">
        <v>987.9</v>
      </c>
      <c r="M138" s="35"/>
      <c r="O138" s="3"/>
      <c r="P138" s="376"/>
      <c r="Q138" s="3"/>
      <c r="R138" s="3"/>
      <c r="T138" s="3"/>
      <c r="U138" s="376"/>
      <c r="V138" s="3"/>
      <c r="W138" s="3"/>
      <c r="AN138" s="3"/>
      <c r="AO138" s="3"/>
      <c r="AP138" s="3"/>
      <c r="AQ138" s="10"/>
    </row>
    <row r="139" spans="1:43">
      <c r="A139" s="18" t="s">
        <v>5</v>
      </c>
      <c r="B139" s="35" t="s">
        <v>778</v>
      </c>
      <c r="E139" s="1">
        <v>2021</v>
      </c>
      <c r="F139" s="1" t="s">
        <v>814</v>
      </c>
      <c r="G139" s="10">
        <v>987.49999999999966</v>
      </c>
      <c r="L139" s="35"/>
      <c r="M139" s="35"/>
      <c r="O139" s="3"/>
      <c r="P139" s="376"/>
      <c r="Q139" s="3"/>
      <c r="R139" s="3"/>
      <c r="T139" s="3"/>
      <c r="U139" s="376"/>
      <c r="V139" s="3"/>
      <c r="W139" s="3"/>
      <c r="AN139" s="3"/>
      <c r="AO139" s="3"/>
      <c r="AP139" s="3"/>
      <c r="AQ139" s="10"/>
    </row>
    <row r="140" spans="1:43">
      <c r="A140" s="18" t="s">
        <v>7</v>
      </c>
      <c r="B140" s="51" t="s">
        <v>21</v>
      </c>
      <c r="E140" s="1">
        <v>2019</v>
      </c>
      <c r="F140" s="1" t="s">
        <v>880</v>
      </c>
      <c r="G140" s="10">
        <v>985.8</v>
      </c>
      <c r="L140" s="35"/>
      <c r="M140" s="35"/>
      <c r="O140" s="3"/>
      <c r="P140" s="376"/>
      <c r="Q140" s="3"/>
      <c r="R140" s="3"/>
      <c r="T140" s="3"/>
      <c r="U140" s="376"/>
      <c r="V140" s="3"/>
      <c r="W140" s="3"/>
      <c r="AN140" s="3"/>
      <c r="AO140" s="3"/>
      <c r="AP140" s="3"/>
      <c r="AQ140" s="10"/>
    </row>
    <row r="141" spans="1:43">
      <c r="A141" s="18" t="s">
        <v>8</v>
      </c>
      <c r="B141" s="51" t="s">
        <v>746</v>
      </c>
      <c r="E141" s="1">
        <v>2019</v>
      </c>
      <c r="F141" s="1" t="s">
        <v>881</v>
      </c>
      <c r="G141" s="10">
        <v>954.1</v>
      </c>
      <c r="L141" s="220"/>
      <c r="M141" s="35"/>
      <c r="O141" s="3"/>
      <c r="P141" s="377"/>
      <c r="Q141" s="3"/>
      <c r="R141" s="3"/>
      <c r="T141" s="3"/>
      <c r="U141" s="376"/>
      <c r="V141" s="3"/>
      <c r="W141" s="3"/>
      <c r="AN141" s="113"/>
      <c r="AO141" s="114"/>
      <c r="AP141" s="114"/>
      <c r="AQ141" s="115"/>
    </row>
    <row r="142" spans="1:43">
      <c r="A142" s="18" t="s">
        <v>10</v>
      </c>
      <c r="B142" s="51" t="s">
        <v>19</v>
      </c>
      <c r="E142" s="1">
        <v>2019</v>
      </c>
      <c r="F142" s="1" t="s">
        <v>882</v>
      </c>
      <c r="G142" s="10">
        <v>951.2</v>
      </c>
      <c r="L142" s="35"/>
      <c r="M142" s="35"/>
      <c r="O142" s="3"/>
      <c r="P142" s="376"/>
      <c r="Q142" s="3"/>
      <c r="R142" s="3"/>
      <c r="T142" s="3"/>
      <c r="U142" s="376"/>
      <c r="V142" s="3"/>
      <c r="W142" s="3"/>
      <c r="AN142" s="3"/>
      <c r="AO142" s="3"/>
      <c r="AP142" s="3"/>
      <c r="AQ142" s="10"/>
    </row>
    <row r="143" spans="1:43">
      <c r="A143" s="18" t="s">
        <v>12</v>
      </c>
      <c r="B143" s="378" t="s">
        <v>37</v>
      </c>
      <c r="E143" s="1">
        <v>2023</v>
      </c>
      <c r="F143" s="1" t="s">
        <v>814</v>
      </c>
      <c r="G143" s="10">
        <v>949.6</v>
      </c>
      <c r="L143" s="220"/>
      <c r="M143" s="35"/>
      <c r="O143" s="3"/>
      <c r="P143" s="376"/>
      <c r="Q143" s="3"/>
      <c r="R143" s="3"/>
      <c r="T143" s="3"/>
      <c r="U143" s="376"/>
      <c r="V143" s="3"/>
      <c r="W143" s="3"/>
      <c r="AN143" s="3"/>
      <c r="AO143" s="3"/>
      <c r="AP143" s="3"/>
      <c r="AQ143" s="10"/>
    </row>
    <row r="144" spans="1:43">
      <c r="A144" s="18" t="s">
        <v>14</v>
      </c>
      <c r="B144" s="220" t="s">
        <v>1657</v>
      </c>
      <c r="E144" s="1">
        <v>2021</v>
      </c>
      <c r="F144" s="1" t="s">
        <v>815</v>
      </c>
      <c r="G144" s="10">
        <v>907.29999999999973</v>
      </c>
      <c r="L144" s="378"/>
      <c r="M144" s="35"/>
      <c r="O144" s="3"/>
      <c r="P144" s="376"/>
      <c r="Q144" s="3"/>
      <c r="R144" s="3"/>
      <c r="T144" s="3"/>
      <c r="U144" s="376"/>
      <c r="V144" s="3"/>
      <c r="W144" s="3"/>
      <c r="AN144" s="3"/>
      <c r="AO144" s="3"/>
      <c r="AP144" s="3"/>
      <c r="AQ144" s="10"/>
    </row>
    <row r="145" spans="1:43">
      <c r="A145" s="18" t="s">
        <v>16</v>
      </c>
      <c r="B145" s="51" t="s">
        <v>778</v>
      </c>
      <c r="E145" s="1">
        <v>2019</v>
      </c>
      <c r="F145" s="1" t="s">
        <v>883</v>
      </c>
      <c r="G145" s="10">
        <v>894.9</v>
      </c>
      <c r="L145" s="35"/>
      <c r="M145" s="35"/>
      <c r="O145" s="3"/>
      <c r="P145" s="376"/>
      <c r="Q145" s="3"/>
      <c r="R145" s="3"/>
      <c r="T145" s="3"/>
      <c r="U145" s="377"/>
      <c r="V145" s="3"/>
      <c r="W145" s="3"/>
      <c r="AN145" s="3"/>
      <c r="AO145" s="3"/>
      <c r="AP145" s="3"/>
      <c r="AQ145" s="10"/>
    </row>
    <row r="146" spans="1:43">
      <c r="O146" s="3"/>
      <c r="P146" s="376"/>
      <c r="Q146" s="3"/>
      <c r="R146" s="3"/>
      <c r="T146" s="3"/>
      <c r="U146" s="376"/>
      <c r="V146" s="3"/>
      <c r="W146" s="3"/>
      <c r="AN146" s="3"/>
      <c r="AO146" s="3"/>
      <c r="AP146" s="3"/>
      <c r="AQ146" s="10"/>
    </row>
    <row r="147" spans="1:43">
      <c r="O147" s="3"/>
      <c r="P147" s="376"/>
      <c r="Q147" s="3"/>
      <c r="R147" s="3"/>
      <c r="T147" s="3"/>
      <c r="U147" s="376"/>
      <c r="V147" s="3"/>
      <c r="W147" s="3"/>
      <c r="AN147" s="3"/>
      <c r="AO147" s="3"/>
      <c r="AP147" s="3"/>
      <c r="AQ147" s="10"/>
    </row>
    <row r="148" spans="1:43" ht="25.5">
      <c r="B148" s="23" t="s">
        <v>185</v>
      </c>
      <c r="O148" s="3"/>
      <c r="P148" s="376"/>
      <c r="Q148" s="3"/>
      <c r="R148" s="3"/>
      <c r="T148" s="3"/>
      <c r="U148" s="376"/>
      <c r="V148" s="3"/>
      <c r="W148" s="3"/>
      <c r="AN148" s="3"/>
      <c r="AO148" s="3"/>
      <c r="AP148" s="3"/>
      <c r="AQ148" s="10"/>
    </row>
    <row r="149" spans="1:43">
      <c r="O149" s="3"/>
      <c r="P149" s="376"/>
      <c r="Q149" s="3"/>
      <c r="R149" s="3"/>
      <c r="T149" s="3"/>
      <c r="U149" s="376"/>
      <c r="V149" s="3"/>
      <c r="W149" s="3"/>
      <c r="AN149" s="3"/>
      <c r="AO149" s="3"/>
      <c r="AP149" s="3"/>
      <c r="AQ149" s="10"/>
    </row>
    <row r="150" spans="1:43">
      <c r="A150" s="18" t="s">
        <v>0</v>
      </c>
      <c r="B150" s="220" t="s">
        <v>1656</v>
      </c>
      <c r="E150" s="1">
        <v>2023</v>
      </c>
      <c r="F150" s="1" t="s">
        <v>814</v>
      </c>
      <c r="G150" s="10">
        <v>580.29999999999995</v>
      </c>
      <c r="L150" s="35"/>
      <c r="M150" s="35"/>
      <c r="O150" s="3"/>
      <c r="P150" s="376"/>
      <c r="Q150" s="3"/>
      <c r="R150" s="3"/>
      <c r="T150" s="3"/>
      <c r="U150" s="377"/>
      <c r="V150" s="3"/>
      <c r="W150" s="3"/>
      <c r="AN150" s="3"/>
      <c r="AO150" s="3"/>
      <c r="AP150" s="3"/>
      <c r="AQ150" s="10"/>
    </row>
    <row r="151" spans="1:43">
      <c r="A151" s="18" t="s">
        <v>2</v>
      </c>
      <c r="B151" s="35" t="s">
        <v>3383</v>
      </c>
      <c r="E151" s="1">
        <v>2023</v>
      </c>
      <c r="F151" s="1" t="s">
        <v>815</v>
      </c>
      <c r="G151" s="10">
        <v>567.35</v>
      </c>
      <c r="L151" s="35"/>
      <c r="M151" s="35"/>
      <c r="O151" s="3"/>
      <c r="P151" s="376"/>
      <c r="Q151" s="3"/>
      <c r="R151" s="3"/>
      <c r="T151" s="3"/>
      <c r="U151" s="377"/>
      <c r="V151" s="3"/>
      <c r="W151" s="3"/>
      <c r="AN151" s="3"/>
      <c r="AO151" s="3"/>
      <c r="AP151" s="3"/>
      <c r="AQ151" s="10"/>
    </row>
    <row r="152" spans="1:43">
      <c r="A152" s="18" t="s">
        <v>3</v>
      </c>
      <c r="B152" s="51" t="s">
        <v>2030</v>
      </c>
      <c r="E152" s="1">
        <v>2022</v>
      </c>
      <c r="F152" s="1" t="s">
        <v>814</v>
      </c>
      <c r="G152" s="10">
        <v>562.1</v>
      </c>
      <c r="L152" s="35"/>
      <c r="M152" s="35"/>
      <c r="O152" s="3"/>
      <c r="P152" s="376"/>
      <c r="Q152" s="3"/>
      <c r="R152" s="3"/>
      <c r="T152" s="3"/>
      <c r="U152" s="376"/>
      <c r="V152" s="3"/>
      <c r="W152" s="3"/>
      <c r="AN152" s="3"/>
      <c r="AO152" s="3"/>
      <c r="AP152" s="3"/>
      <c r="AQ152" s="10"/>
    </row>
    <row r="153" spans="1:43">
      <c r="A153" s="18" t="s">
        <v>5</v>
      </c>
      <c r="B153" s="51" t="s">
        <v>734</v>
      </c>
      <c r="E153" s="1">
        <v>2019</v>
      </c>
      <c r="F153" s="1" t="s">
        <v>814</v>
      </c>
      <c r="G153" s="10">
        <v>542.9</v>
      </c>
      <c r="L153" s="35"/>
      <c r="M153" s="35"/>
      <c r="O153" s="3"/>
      <c r="P153" s="376"/>
      <c r="Q153" s="3"/>
      <c r="R153" s="3"/>
      <c r="T153" s="3"/>
      <c r="U153" s="376"/>
      <c r="V153" s="3"/>
      <c r="W153" s="3"/>
      <c r="AN153" s="3"/>
      <c r="AO153" s="3"/>
      <c r="AP153" s="3"/>
      <c r="AQ153" s="10"/>
    </row>
    <row r="154" spans="1:43">
      <c r="A154" s="18" t="s">
        <v>7</v>
      </c>
      <c r="B154" s="35" t="s">
        <v>796</v>
      </c>
      <c r="E154" s="1">
        <v>2023</v>
      </c>
      <c r="F154" s="1" t="s">
        <v>816</v>
      </c>
      <c r="G154" s="10">
        <v>541</v>
      </c>
      <c r="O154" s="3"/>
      <c r="P154" s="376"/>
      <c r="Q154" s="3"/>
      <c r="R154" s="3"/>
      <c r="T154" s="3"/>
      <c r="U154" s="376"/>
      <c r="V154" s="3"/>
      <c r="W154" s="3"/>
      <c r="AN154" s="3"/>
      <c r="AO154" s="3"/>
      <c r="AP154" s="3"/>
      <c r="AQ154" s="10"/>
    </row>
    <row r="155" spans="1:43">
      <c r="A155" s="18" t="s">
        <v>8</v>
      </c>
      <c r="B155" s="51" t="s">
        <v>144</v>
      </c>
      <c r="E155" s="1">
        <v>2017</v>
      </c>
      <c r="F155" s="1" t="s">
        <v>814</v>
      </c>
      <c r="G155" s="10">
        <v>523.29999999999995</v>
      </c>
      <c r="O155" s="3"/>
      <c r="P155" s="376"/>
      <c r="Q155" s="3"/>
      <c r="R155" s="3"/>
      <c r="T155" s="3"/>
      <c r="U155" s="376"/>
      <c r="V155" s="3"/>
      <c r="W155" s="3"/>
      <c r="AN155" s="3"/>
      <c r="AO155" s="3"/>
      <c r="AP155" s="3"/>
      <c r="AQ155" s="10"/>
    </row>
    <row r="156" spans="1:43">
      <c r="A156" s="18" t="s">
        <v>10</v>
      </c>
      <c r="B156" s="378" t="s">
        <v>3365</v>
      </c>
      <c r="E156" s="1">
        <v>2023</v>
      </c>
      <c r="F156" s="1" t="s">
        <v>880</v>
      </c>
      <c r="G156" s="10">
        <v>515</v>
      </c>
      <c r="O156" s="3"/>
      <c r="P156" s="376"/>
      <c r="Q156" s="3"/>
      <c r="R156" s="3"/>
      <c r="T156" s="3"/>
      <c r="U156" s="376"/>
      <c r="V156" s="3"/>
      <c r="W156" s="3"/>
      <c r="AN156" s="3"/>
      <c r="AO156" s="3"/>
      <c r="AP156" s="3"/>
      <c r="AQ156" s="10"/>
    </row>
    <row r="157" spans="1:43">
      <c r="A157" s="18" t="s">
        <v>12</v>
      </c>
      <c r="B157" s="35" t="s">
        <v>757</v>
      </c>
      <c r="E157" s="1">
        <v>2023</v>
      </c>
      <c r="F157" s="1" t="s">
        <v>881</v>
      </c>
      <c r="G157" s="10">
        <v>510.4</v>
      </c>
      <c r="O157" s="3"/>
      <c r="P157" s="376"/>
      <c r="Q157" s="3"/>
      <c r="R157" s="3"/>
      <c r="T157" s="3"/>
      <c r="U157" s="377"/>
      <c r="V157" s="3"/>
      <c r="W157" s="3"/>
      <c r="X157" s="117"/>
      <c r="AN157" s="113"/>
      <c r="AO157" s="114"/>
      <c r="AP157" s="114"/>
      <c r="AQ157" s="115"/>
    </row>
    <row r="158" spans="1:43">
      <c r="A158" s="18" t="s">
        <v>14</v>
      </c>
      <c r="B158" s="51" t="s">
        <v>27</v>
      </c>
      <c r="E158" s="1">
        <v>2022</v>
      </c>
      <c r="F158" s="1" t="s">
        <v>815</v>
      </c>
      <c r="G158" s="10">
        <v>507.1</v>
      </c>
      <c r="O158" s="3"/>
      <c r="P158" s="377"/>
      <c r="Q158" s="3"/>
      <c r="R158" s="3"/>
      <c r="T158" s="3"/>
      <c r="U158" s="377"/>
      <c r="V158" s="3"/>
      <c r="W158" s="3"/>
      <c r="X158" s="117"/>
      <c r="AN158" s="113"/>
      <c r="AO158" s="114"/>
      <c r="AP158" s="114"/>
      <c r="AQ158" s="115"/>
    </row>
    <row r="159" spans="1:43">
      <c r="A159" s="18" t="s">
        <v>16</v>
      </c>
      <c r="B159" s="378" t="s">
        <v>3366</v>
      </c>
      <c r="E159" s="1">
        <v>2023</v>
      </c>
      <c r="F159" s="1" t="s">
        <v>882</v>
      </c>
      <c r="G159" s="10">
        <v>502.8</v>
      </c>
      <c r="O159" s="3"/>
      <c r="P159" s="376"/>
      <c r="Q159" s="3"/>
      <c r="R159" s="3"/>
      <c r="T159" s="3"/>
      <c r="U159" s="376"/>
      <c r="V159" s="3"/>
      <c r="W159" s="3"/>
      <c r="X159" s="117"/>
      <c r="AN159" s="3"/>
      <c r="AO159" s="3"/>
      <c r="AP159" s="3"/>
      <c r="AQ159" s="10"/>
    </row>
    <row r="160" spans="1:43">
      <c r="O160" s="3"/>
      <c r="P160" s="377"/>
      <c r="Q160" s="3"/>
      <c r="R160" s="3"/>
      <c r="T160" s="3"/>
      <c r="U160" s="376"/>
      <c r="V160" s="3"/>
      <c r="W160" s="3"/>
      <c r="X160" s="117"/>
      <c r="AN160" s="3"/>
      <c r="AO160" s="3"/>
      <c r="AP160" s="3"/>
      <c r="AQ160" s="10"/>
    </row>
    <row r="161" spans="1:43">
      <c r="S161" s="218"/>
      <c r="T161" s="3"/>
      <c r="U161" s="376"/>
      <c r="V161" s="3"/>
      <c r="W161" s="3"/>
      <c r="X161" s="117"/>
      <c r="AN161" s="3"/>
      <c r="AO161" s="3"/>
      <c r="AP161" s="3"/>
      <c r="AQ161" s="10"/>
    </row>
    <row r="162" spans="1:43" ht="25.5">
      <c r="B162" s="23" t="s">
        <v>186</v>
      </c>
      <c r="S162" s="3"/>
      <c r="T162" s="3"/>
      <c r="U162" s="376"/>
      <c r="V162" s="3"/>
      <c r="W162" s="3"/>
      <c r="X162" s="117"/>
      <c r="AN162" s="113"/>
      <c r="AO162" s="114"/>
      <c r="AP162" s="114"/>
      <c r="AQ162" s="115"/>
    </row>
    <row r="163" spans="1:43">
      <c r="S163" s="60"/>
      <c r="T163" s="3"/>
      <c r="U163" s="376"/>
      <c r="V163" s="3"/>
      <c r="W163" s="3"/>
      <c r="X163" s="117"/>
      <c r="AN163" s="3"/>
      <c r="AO163" s="3"/>
      <c r="AP163" s="3"/>
      <c r="AQ163" s="10"/>
    </row>
    <row r="164" spans="1:43">
      <c r="A164" s="18" t="s">
        <v>0</v>
      </c>
      <c r="B164" s="378" t="s">
        <v>31</v>
      </c>
      <c r="E164" s="1">
        <v>2021</v>
      </c>
      <c r="F164" s="1" t="s">
        <v>814</v>
      </c>
      <c r="G164" s="117">
        <v>885.19999999999936</v>
      </c>
      <c r="S164" s="3"/>
      <c r="T164" s="3"/>
      <c r="U164" s="377"/>
      <c r="V164" s="3"/>
      <c r="W164" s="3"/>
      <c r="X164" s="117"/>
      <c r="AN164" s="3"/>
      <c r="AO164" s="3"/>
      <c r="AP164" s="3"/>
      <c r="AQ164" s="10"/>
    </row>
    <row r="165" spans="1:43">
      <c r="A165" s="18" t="s">
        <v>2</v>
      </c>
      <c r="B165" s="220" t="s">
        <v>1661</v>
      </c>
      <c r="E165" s="1">
        <v>2021</v>
      </c>
      <c r="F165" s="1" t="s">
        <v>815</v>
      </c>
      <c r="G165" s="117">
        <v>883.09999999999945</v>
      </c>
      <c r="AN165" s="3"/>
      <c r="AO165" s="3"/>
      <c r="AP165" s="3"/>
      <c r="AQ165" s="10"/>
    </row>
    <row r="166" spans="1:43">
      <c r="A166" s="18" t="s">
        <v>3</v>
      </c>
      <c r="B166" s="220" t="s">
        <v>1662</v>
      </c>
      <c r="E166" s="1">
        <v>2021</v>
      </c>
      <c r="F166" s="1" t="s">
        <v>816</v>
      </c>
      <c r="G166" s="117">
        <v>832.99999999999886</v>
      </c>
      <c r="AN166" s="3"/>
      <c r="AO166" s="3"/>
      <c r="AP166" s="3"/>
      <c r="AQ166" s="10"/>
    </row>
    <row r="167" spans="1:43">
      <c r="A167" s="18" t="s">
        <v>5</v>
      </c>
      <c r="B167" s="378" t="s">
        <v>17</v>
      </c>
      <c r="E167" s="1">
        <v>2021</v>
      </c>
      <c r="F167" s="1" t="s">
        <v>880</v>
      </c>
      <c r="G167" s="117">
        <v>817.99999999999932</v>
      </c>
      <c r="AN167" s="3"/>
      <c r="AO167" s="3"/>
      <c r="AP167" s="3"/>
      <c r="AQ167" s="10"/>
    </row>
    <row r="168" spans="1:43">
      <c r="A168" s="18" t="s">
        <v>7</v>
      </c>
      <c r="B168" s="378" t="s">
        <v>25</v>
      </c>
      <c r="E168" s="1">
        <v>2021</v>
      </c>
      <c r="F168" s="1" t="s">
        <v>881</v>
      </c>
      <c r="G168" s="117">
        <v>812.09999999999945</v>
      </c>
      <c r="AN168" s="3"/>
      <c r="AO168" s="3"/>
      <c r="AP168" s="3"/>
      <c r="AQ168" s="10"/>
    </row>
    <row r="169" spans="1:43">
      <c r="A169" s="18" t="s">
        <v>8</v>
      </c>
      <c r="B169" s="35" t="s">
        <v>764</v>
      </c>
      <c r="E169" s="1">
        <v>2021</v>
      </c>
      <c r="F169" s="1" t="s">
        <v>882</v>
      </c>
      <c r="G169" s="117">
        <v>806</v>
      </c>
      <c r="AN169" s="3"/>
      <c r="AO169" s="3"/>
      <c r="AP169" s="3"/>
      <c r="AQ169" s="10"/>
    </row>
    <row r="170" spans="1:43">
      <c r="A170" s="18" t="s">
        <v>10</v>
      </c>
      <c r="B170" s="220" t="s">
        <v>1647</v>
      </c>
      <c r="E170" s="1">
        <v>2021</v>
      </c>
      <c r="F170" s="1" t="s">
        <v>883</v>
      </c>
      <c r="G170" s="117">
        <v>805.39999999999986</v>
      </c>
      <c r="AN170" s="3"/>
      <c r="AO170" s="3"/>
      <c r="AP170" s="3"/>
      <c r="AQ170" s="10"/>
    </row>
    <row r="171" spans="1:43">
      <c r="A171" s="18" t="s">
        <v>12</v>
      </c>
      <c r="B171" s="35" t="s">
        <v>141</v>
      </c>
      <c r="E171" s="1">
        <v>2021</v>
      </c>
      <c r="F171" s="1" t="s">
        <v>884</v>
      </c>
      <c r="G171" s="117">
        <v>795.7</v>
      </c>
      <c r="AN171" s="3"/>
      <c r="AO171" s="3"/>
      <c r="AP171" s="3"/>
      <c r="AQ171" s="10"/>
    </row>
    <row r="172" spans="1:43">
      <c r="A172" s="18" t="s">
        <v>14</v>
      </c>
      <c r="B172" s="220" t="s">
        <v>1645</v>
      </c>
      <c r="E172" s="1">
        <v>2021</v>
      </c>
      <c r="F172" s="1" t="s">
        <v>885</v>
      </c>
      <c r="G172" s="117">
        <v>787.3</v>
      </c>
      <c r="AN172" s="60"/>
      <c r="AO172" s="210"/>
      <c r="AP172" s="210"/>
      <c r="AQ172" s="115"/>
    </row>
    <row r="173" spans="1:43">
      <c r="A173" s="18" t="s">
        <v>16</v>
      </c>
      <c r="B173" s="35" t="s">
        <v>796</v>
      </c>
      <c r="E173" s="1">
        <v>2021</v>
      </c>
      <c r="F173" s="1" t="s">
        <v>886</v>
      </c>
      <c r="G173" s="117">
        <v>781.39999999999986</v>
      </c>
      <c r="AN173" s="3"/>
      <c r="AO173" s="3"/>
      <c r="AP173" s="3"/>
      <c r="AQ173" s="10"/>
    </row>
    <row r="174" spans="1:43">
      <c r="AN174" s="3"/>
      <c r="AO174" s="3"/>
      <c r="AP174" s="3"/>
      <c r="AQ174" s="10"/>
    </row>
    <row r="175" spans="1:43">
      <c r="AN175" s="3"/>
      <c r="AO175" s="3"/>
      <c r="AP175" s="3"/>
      <c r="AQ175" s="10"/>
    </row>
    <row r="176" spans="1:43" ht="25.5">
      <c r="B176" s="23" t="s">
        <v>175</v>
      </c>
      <c r="AN176" s="3"/>
      <c r="AO176" s="3"/>
      <c r="AP176" s="3"/>
      <c r="AQ176" s="10"/>
    </row>
    <row r="177" spans="1:43">
      <c r="AN177" s="3"/>
      <c r="AO177" s="3"/>
      <c r="AP177" s="3"/>
      <c r="AQ177" s="10"/>
    </row>
    <row r="178" spans="1:43">
      <c r="A178" s="18" t="s">
        <v>0</v>
      </c>
      <c r="B178" s="209" t="s">
        <v>2008</v>
      </c>
      <c r="E178" s="1">
        <v>2023</v>
      </c>
      <c r="F178" s="1" t="s">
        <v>814</v>
      </c>
      <c r="G178" s="10">
        <v>1273.2</v>
      </c>
      <c r="M178" s="3"/>
      <c r="N178" s="3"/>
      <c r="P178" s="3"/>
      <c r="Q178" s="355"/>
      <c r="R178" s="3"/>
      <c r="S178" s="3"/>
      <c r="AN178" s="113"/>
      <c r="AO178" s="114"/>
      <c r="AP178" s="114"/>
      <c r="AQ178" s="115"/>
    </row>
    <row r="179" spans="1:43">
      <c r="A179" s="18" t="s">
        <v>2</v>
      </c>
      <c r="B179" s="51" t="s">
        <v>11</v>
      </c>
      <c r="E179" s="1">
        <v>2017</v>
      </c>
      <c r="F179" s="1" t="s">
        <v>814</v>
      </c>
      <c r="G179" s="10">
        <v>1225.5</v>
      </c>
      <c r="M179" s="3"/>
      <c r="N179" s="3"/>
      <c r="P179" s="3"/>
      <c r="Q179" s="355"/>
      <c r="R179" s="3"/>
      <c r="S179" s="3"/>
      <c r="AN179" s="113"/>
      <c r="AO179" s="114"/>
      <c r="AP179" s="114"/>
      <c r="AQ179" s="115"/>
    </row>
    <row r="180" spans="1:43">
      <c r="A180" s="18" t="s">
        <v>3</v>
      </c>
      <c r="B180" s="51" t="s">
        <v>2006</v>
      </c>
      <c r="E180" s="1">
        <v>2023</v>
      </c>
      <c r="F180" s="1" t="s">
        <v>815</v>
      </c>
      <c r="G180" s="10">
        <v>1211.0999999999999</v>
      </c>
      <c r="M180" s="3"/>
      <c r="N180" s="3"/>
      <c r="P180" s="3"/>
      <c r="Q180" s="356"/>
      <c r="R180" s="3"/>
      <c r="S180" s="3"/>
      <c r="AN180" s="3"/>
      <c r="AO180" s="3"/>
      <c r="AP180" s="3"/>
      <c r="AQ180" s="10"/>
    </row>
    <row r="181" spans="1:43">
      <c r="A181" s="18" t="s">
        <v>5</v>
      </c>
      <c r="B181" s="378" t="s">
        <v>800</v>
      </c>
      <c r="E181" s="1">
        <v>2023</v>
      </c>
      <c r="F181" s="1" t="s">
        <v>816</v>
      </c>
      <c r="G181" s="10">
        <v>1192.9000000000001</v>
      </c>
      <c r="M181" s="3"/>
      <c r="N181" s="3"/>
      <c r="P181" s="3"/>
      <c r="Q181" s="355"/>
      <c r="R181" s="3"/>
      <c r="S181" s="3"/>
      <c r="AN181" s="3"/>
      <c r="AO181" s="3"/>
      <c r="AP181" s="3"/>
      <c r="AQ181" s="10"/>
    </row>
    <row r="182" spans="1:43">
      <c r="A182" s="18" t="s">
        <v>7</v>
      </c>
      <c r="B182" s="51" t="s">
        <v>746</v>
      </c>
      <c r="E182" s="1">
        <v>2023</v>
      </c>
      <c r="F182" s="1" t="s">
        <v>880</v>
      </c>
      <c r="G182" s="10">
        <v>1156.4000000000001</v>
      </c>
      <c r="L182" s="35"/>
      <c r="M182" s="3"/>
      <c r="N182" s="3"/>
      <c r="P182" s="3"/>
      <c r="Q182" s="355"/>
      <c r="R182" s="3"/>
      <c r="S182" s="3"/>
      <c r="AN182" s="3"/>
      <c r="AO182" s="3"/>
      <c r="AP182" s="3"/>
      <c r="AQ182" s="10"/>
    </row>
    <row r="183" spans="1:43">
      <c r="A183" s="18" t="s">
        <v>8</v>
      </c>
      <c r="B183" s="51" t="s">
        <v>2027</v>
      </c>
      <c r="E183" s="1">
        <v>2023</v>
      </c>
      <c r="F183" s="1" t="s">
        <v>881</v>
      </c>
      <c r="G183" s="10">
        <v>1112.2</v>
      </c>
      <c r="L183" s="35"/>
      <c r="M183" s="3"/>
      <c r="N183" s="3"/>
      <c r="P183" s="3"/>
      <c r="Q183" s="355"/>
      <c r="R183" s="3"/>
      <c r="S183" s="3"/>
      <c r="AN183" s="3"/>
      <c r="AO183" s="3"/>
      <c r="AP183" s="3"/>
      <c r="AQ183" s="10"/>
    </row>
    <row r="184" spans="1:43">
      <c r="A184" s="18" t="s">
        <v>10</v>
      </c>
      <c r="B184" s="51" t="s">
        <v>154</v>
      </c>
      <c r="E184" s="1">
        <v>2021</v>
      </c>
      <c r="F184" s="1" t="s">
        <v>814</v>
      </c>
      <c r="G184" s="10">
        <v>1093.7</v>
      </c>
      <c r="P184" s="3"/>
      <c r="Q184" s="355"/>
      <c r="R184" s="3"/>
      <c r="S184" s="3"/>
      <c r="AN184" s="3"/>
      <c r="AO184" s="3"/>
      <c r="AP184" s="3"/>
      <c r="AQ184" s="10"/>
    </row>
    <row r="185" spans="1:43">
      <c r="A185" s="18" t="s">
        <v>12</v>
      </c>
      <c r="B185" s="35" t="s">
        <v>4907</v>
      </c>
      <c r="E185" s="1">
        <v>2023</v>
      </c>
      <c r="F185" s="1" t="s">
        <v>882</v>
      </c>
      <c r="G185" s="10">
        <v>1089.5</v>
      </c>
      <c r="O185" s="60"/>
      <c r="P185" s="3"/>
      <c r="Q185" s="355"/>
      <c r="R185" s="3"/>
      <c r="S185" s="3"/>
      <c r="T185" s="10"/>
      <c r="AN185" s="3"/>
      <c r="AO185" s="3"/>
      <c r="AP185" s="3"/>
      <c r="AQ185" s="10"/>
    </row>
    <row r="186" spans="1:43">
      <c r="A186" s="18" t="s">
        <v>14</v>
      </c>
      <c r="B186" s="51" t="s">
        <v>142</v>
      </c>
      <c r="E186" s="1">
        <v>2023</v>
      </c>
      <c r="F186" s="1" t="s">
        <v>883</v>
      </c>
      <c r="G186" s="10">
        <v>1083.8</v>
      </c>
      <c r="O186" s="3"/>
      <c r="P186" s="3"/>
      <c r="Q186" s="355"/>
      <c r="R186" s="3"/>
      <c r="S186" s="3"/>
      <c r="T186" s="10"/>
      <c r="AN186" s="3"/>
      <c r="AO186" s="3"/>
      <c r="AP186" s="3"/>
      <c r="AQ186" s="10"/>
    </row>
    <row r="187" spans="1:43">
      <c r="A187" s="18" t="s">
        <v>16</v>
      </c>
      <c r="B187" s="51" t="s">
        <v>37</v>
      </c>
      <c r="E187" s="1">
        <v>2023</v>
      </c>
      <c r="F187" s="1" t="s">
        <v>884</v>
      </c>
      <c r="G187" s="10">
        <v>1058.9000000000001</v>
      </c>
      <c r="O187" s="3"/>
      <c r="P187" s="3"/>
      <c r="Q187" s="356"/>
      <c r="R187" s="3"/>
      <c r="S187" s="3"/>
      <c r="T187" s="10"/>
      <c r="AN187" s="113"/>
      <c r="AO187" s="114"/>
      <c r="AP187" s="114"/>
      <c r="AQ187" s="115"/>
    </row>
    <row r="188" spans="1:43">
      <c r="AN188" s="3"/>
      <c r="AO188" s="3"/>
      <c r="AP188" s="3"/>
      <c r="AQ188" s="10"/>
    </row>
    <row r="189" spans="1:43">
      <c r="AN189" s="113"/>
      <c r="AO189" s="114"/>
      <c r="AP189" s="114"/>
      <c r="AQ189" s="115"/>
    </row>
    <row r="190" spans="1:43" ht="25.5">
      <c r="B190" s="23" t="s">
        <v>187</v>
      </c>
      <c r="AN190" s="3"/>
      <c r="AO190" s="3"/>
      <c r="AP190" s="3"/>
      <c r="AQ190" s="10"/>
    </row>
    <row r="191" spans="1:43">
      <c r="AN191" s="3"/>
      <c r="AO191" s="3"/>
      <c r="AP191" s="3"/>
      <c r="AQ191" s="10"/>
    </row>
    <row r="192" spans="1:43">
      <c r="A192" s="18" t="s">
        <v>0</v>
      </c>
      <c r="B192" s="35" t="s">
        <v>33</v>
      </c>
      <c r="E192" s="1">
        <v>2022</v>
      </c>
      <c r="F192" s="1" t="s">
        <v>814</v>
      </c>
      <c r="G192" s="10">
        <v>1326.9</v>
      </c>
      <c r="O192" s="3"/>
      <c r="P192" s="376"/>
      <c r="Q192" s="3"/>
      <c r="R192" s="3"/>
      <c r="AN192" s="113"/>
      <c r="AO192" s="114"/>
      <c r="AP192" s="114"/>
      <c r="AQ192" s="115"/>
    </row>
    <row r="193" spans="1:43">
      <c r="A193" s="18" t="s">
        <v>2</v>
      </c>
      <c r="B193" s="220" t="s">
        <v>25</v>
      </c>
      <c r="E193" s="1">
        <v>2022</v>
      </c>
      <c r="F193" s="1" t="s">
        <v>815</v>
      </c>
      <c r="G193" s="10">
        <v>1317.2</v>
      </c>
      <c r="O193" s="3"/>
      <c r="P193" s="376"/>
      <c r="Q193" s="3"/>
      <c r="R193" s="3"/>
      <c r="AN193" s="113"/>
      <c r="AO193" s="114"/>
      <c r="AP193" s="114"/>
      <c r="AQ193" s="115"/>
    </row>
    <row r="194" spans="1:43">
      <c r="A194" s="18" t="s">
        <v>3</v>
      </c>
      <c r="B194" s="378" t="s">
        <v>37</v>
      </c>
      <c r="E194" s="1">
        <v>2021</v>
      </c>
      <c r="F194" s="1" t="s">
        <v>814</v>
      </c>
      <c r="G194" s="10">
        <v>1309.5999999999999</v>
      </c>
      <c r="O194" s="3"/>
      <c r="P194" s="376"/>
      <c r="Q194" s="3"/>
      <c r="R194" s="3"/>
      <c r="AN194" s="3"/>
      <c r="AO194" s="3"/>
      <c r="AP194" s="3"/>
      <c r="AQ194" s="10"/>
    </row>
    <row r="195" spans="1:43">
      <c r="A195" s="18" t="s">
        <v>5</v>
      </c>
      <c r="B195" s="220" t="s">
        <v>1653</v>
      </c>
      <c r="E195" s="1">
        <v>2021</v>
      </c>
      <c r="F195" s="1" t="s">
        <v>815</v>
      </c>
      <c r="G195" s="10">
        <v>1307.6999999999994</v>
      </c>
      <c r="O195" s="3"/>
      <c r="P195" s="376"/>
      <c r="Q195" s="3"/>
      <c r="R195" s="3"/>
      <c r="AN195" s="3"/>
      <c r="AO195" s="3"/>
      <c r="AP195" s="3"/>
      <c r="AQ195" s="10"/>
    </row>
    <row r="196" spans="1:43">
      <c r="A196" s="18" t="s">
        <v>7</v>
      </c>
      <c r="B196" s="378" t="s">
        <v>31</v>
      </c>
      <c r="E196" s="1">
        <v>2021</v>
      </c>
      <c r="F196" s="1" t="s">
        <v>816</v>
      </c>
      <c r="G196" s="10">
        <v>1299.6999999999989</v>
      </c>
      <c r="O196" s="3"/>
      <c r="P196" s="376"/>
      <c r="Q196" s="3"/>
      <c r="R196" s="3"/>
      <c r="AN196" s="3"/>
      <c r="AO196" s="3"/>
      <c r="AP196" s="3"/>
      <c r="AQ196" s="10"/>
    </row>
    <row r="197" spans="1:43">
      <c r="A197" s="18" t="s">
        <v>8</v>
      </c>
      <c r="B197" s="220" t="s">
        <v>1661</v>
      </c>
      <c r="E197" s="1">
        <v>2021</v>
      </c>
      <c r="F197" s="1" t="s">
        <v>880</v>
      </c>
      <c r="G197" s="10">
        <v>1284.7000000000016</v>
      </c>
      <c r="O197" s="3"/>
      <c r="P197" s="376"/>
      <c r="Q197" s="3"/>
      <c r="R197" s="3"/>
      <c r="AN197" s="3"/>
      <c r="AO197" s="3"/>
      <c r="AP197" s="3"/>
      <c r="AQ197" s="10"/>
    </row>
    <row r="198" spans="1:43">
      <c r="A198" s="18" t="s">
        <v>10</v>
      </c>
      <c r="B198" s="35" t="s">
        <v>1661</v>
      </c>
      <c r="E198" s="1">
        <v>2022</v>
      </c>
      <c r="F198" s="1" t="s">
        <v>816</v>
      </c>
      <c r="G198" s="10">
        <v>1278.5999999999999</v>
      </c>
      <c r="O198" s="3"/>
      <c r="P198" s="376"/>
      <c r="Q198" s="3"/>
      <c r="R198" s="3"/>
      <c r="AN198" s="3"/>
      <c r="AO198" s="3"/>
      <c r="AP198" s="3"/>
      <c r="AQ198" s="10"/>
    </row>
    <row r="199" spans="1:43">
      <c r="A199" s="18" t="s">
        <v>12</v>
      </c>
      <c r="B199" s="51" t="s">
        <v>21</v>
      </c>
      <c r="E199" s="1">
        <v>2021</v>
      </c>
      <c r="F199" s="1" t="s">
        <v>881</v>
      </c>
      <c r="G199" s="10">
        <v>1257.5</v>
      </c>
      <c r="O199" s="3"/>
      <c r="P199" s="376"/>
      <c r="Q199" s="3"/>
      <c r="R199" s="3"/>
      <c r="AN199" s="113"/>
      <c r="AO199" s="114"/>
      <c r="AP199" s="114"/>
      <c r="AQ199" s="115"/>
    </row>
    <row r="200" spans="1:43">
      <c r="A200" s="18" t="s">
        <v>14</v>
      </c>
      <c r="B200" s="378" t="s">
        <v>143</v>
      </c>
      <c r="E200" s="1">
        <v>2022</v>
      </c>
      <c r="F200" s="1" t="s">
        <v>880</v>
      </c>
      <c r="G200" s="10">
        <v>1256.2</v>
      </c>
      <c r="O200" s="3"/>
      <c r="P200" s="377"/>
      <c r="Q200" s="3"/>
      <c r="R200" s="3"/>
      <c r="AN200" s="3"/>
      <c r="AO200" s="3"/>
      <c r="AP200" s="3"/>
      <c r="AQ200" s="10"/>
    </row>
    <row r="201" spans="1:43">
      <c r="A201" s="18" t="s">
        <v>16</v>
      </c>
      <c r="B201" s="35" t="s">
        <v>796</v>
      </c>
      <c r="E201" s="1">
        <v>2021</v>
      </c>
      <c r="F201" s="1" t="s">
        <v>882</v>
      </c>
      <c r="G201" s="10">
        <v>1246.5000000000009</v>
      </c>
      <c r="O201" s="3"/>
      <c r="P201" s="376"/>
      <c r="Q201" s="3"/>
      <c r="R201" s="3"/>
      <c r="AN201" s="3"/>
      <c r="AO201" s="3"/>
      <c r="AP201" s="3"/>
      <c r="AQ201" s="10"/>
    </row>
    <row r="202" spans="1:43">
      <c r="AN202" s="3"/>
      <c r="AO202" s="3"/>
      <c r="AP202" s="3"/>
      <c r="AQ202" s="10"/>
    </row>
    <row r="203" spans="1:43">
      <c r="AN203" s="113"/>
      <c r="AO203" s="114"/>
      <c r="AP203" s="114"/>
      <c r="AQ203" s="115"/>
    </row>
    <row r="204" spans="1:43" ht="25.5">
      <c r="B204" s="23" t="s">
        <v>188</v>
      </c>
      <c r="AN204" s="3"/>
      <c r="AO204" s="3"/>
      <c r="AP204" s="3"/>
      <c r="AQ204" s="10"/>
    </row>
    <row r="205" spans="1:43">
      <c r="AN205" s="3"/>
      <c r="AO205" s="3"/>
      <c r="AP205" s="3"/>
      <c r="AQ205" s="10"/>
    </row>
    <row r="206" spans="1:43">
      <c r="A206" s="18" t="s">
        <v>0</v>
      </c>
      <c r="B206" s="51" t="s">
        <v>3372</v>
      </c>
      <c r="E206" s="1">
        <v>2023</v>
      </c>
      <c r="F206" s="1" t="s">
        <v>814</v>
      </c>
      <c r="G206" s="10">
        <v>860.35</v>
      </c>
      <c r="AN206" s="3"/>
      <c r="AO206" s="3"/>
      <c r="AP206" s="3"/>
      <c r="AQ206" s="10"/>
    </row>
    <row r="207" spans="1:43">
      <c r="A207" s="18" t="s">
        <v>2</v>
      </c>
      <c r="B207" s="51" t="s">
        <v>3383</v>
      </c>
      <c r="E207" s="1">
        <v>2023</v>
      </c>
      <c r="F207" s="1" t="s">
        <v>815</v>
      </c>
      <c r="G207" s="10">
        <v>831.35</v>
      </c>
      <c r="AN207" s="3"/>
      <c r="AO207" s="3"/>
      <c r="AP207" s="3"/>
      <c r="AQ207" s="10"/>
    </row>
    <row r="208" spans="1:43">
      <c r="A208" s="18" t="s">
        <v>3</v>
      </c>
      <c r="B208" s="51" t="s">
        <v>1645</v>
      </c>
      <c r="E208" s="1">
        <v>2021</v>
      </c>
      <c r="F208" s="1" t="s">
        <v>814</v>
      </c>
      <c r="G208" s="10">
        <v>807.8</v>
      </c>
      <c r="AN208" s="3"/>
      <c r="AO208" s="3"/>
      <c r="AP208" s="3"/>
      <c r="AQ208" s="10"/>
    </row>
    <row r="209" spans="1:43">
      <c r="A209" s="18" t="s">
        <v>5</v>
      </c>
      <c r="B209" s="51" t="s">
        <v>3381</v>
      </c>
      <c r="E209" s="1">
        <v>2023</v>
      </c>
      <c r="F209" s="1" t="s">
        <v>816</v>
      </c>
      <c r="G209" s="10">
        <v>807.6</v>
      </c>
      <c r="AN209" s="3"/>
      <c r="AO209" s="3"/>
      <c r="AP209" s="3"/>
      <c r="AQ209" s="10"/>
    </row>
    <row r="210" spans="1:43">
      <c r="A210" s="18" t="s">
        <v>7</v>
      </c>
      <c r="B210" s="51" t="s">
        <v>33</v>
      </c>
      <c r="E210" s="1">
        <v>2019</v>
      </c>
      <c r="F210" s="1" t="s">
        <v>814</v>
      </c>
      <c r="G210" s="10">
        <v>802.75</v>
      </c>
      <c r="AN210" s="3"/>
      <c r="AO210" s="3"/>
      <c r="AP210" s="3"/>
      <c r="AQ210" s="10"/>
    </row>
    <row r="211" spans="1:43">
      <c r="A211" s="18" t="s">
        <v>8</v>
      </c>
      <c r="B211" s="51" t="s">
        <v>769</v>
      </c>
      <c r="E211" s="1">
        <v>2019</v>
      </c>
      <c r="F211" s="1" t="s">
        <v>815</v>
      </c>
      <c r="G211" s="10">
        <v>792.3</v>
      </c>
      <c r="AN211" s="3"/>
      <c r="AO211" s="3"/>
      <c r="AP211" s="3"/>
      <c r="AQ211" s="10"/>
    </row>
    <row r="212" spans="1:43">
      <c r="A212" s="18" t="s">
        <v>10</v>
      </c>
      <c r="B212" s="51" t="s">
        <v>748</v>
      </c>
      <c r="E212" s="1">
        <v>2023</v>
      </c>
      <c r="F212" s="1" t="s">
        <v>880</v>
      </c>
      <c r="G212" s="10">
        <v>791.7</v>
      </c>
      <c r="AN212" s="3"/>
      <c r="AO212" s="3"/>
      <c r="AP212" s="3"/>
      <c r="AQ212" s="10"/>
    </row>
    <row r="213" spans="1:43">
      <c r="A213" s="18" t="s">
        <v>12</v>
      </c>
      <c r="B213" s="51" t="s">
        <v>2023</v>
      </c>
      <c r="E213" s="1">
        <v>2023</v>
      </c>
      <c r="F213" s="1" t="s">
        <v>881</v>
      </c>
      <c r="G213" s="10">
        <v>746.1</v>
      </c>
      <c r="AN213" s="3"/>
      <c r="AO213" s="3"/>
      <c r="AP213" s="3"/>
      <c r="AQ213" s="10"/>
    </row>
    <row r="214" spans="1:43">
      <c r="A214" s="18" t="s">
        <v>14</v>
      </c>
      <c r="B214" s="51" t="s">
        <v>9</v>
      </c>
      <c r="E214" s="1">
        <v>2023</v>
      </c>
      <c r="F214" s="1" t="s">
        <v>882</v>
      </c>
      <c r="G214" s="10">
        <v>742.7</v>
      </c>
      <c r="AN214" s="113"/>
      <c r="AO214" s="114"/>
      <c r="AP214" s="114"/>
      <c r="AQ214" s="115"/>
    </row>
    <row r="215" spans="1:43">
      <c r="A215" s="18" t="s">
        <v>16</v>
      </c>
      <c r="B215" s="51" t="s">
        <v>6</v>
      </c>
      <c r="E215" s="1">
        <v>2017</v>
      </c>
      <c r="F215" s="1" t="s">
        <v>814</v>
      </c>
      <c r="G215" s="10">
        <v>739</v>
      </c>
      <c r="AN215" s="3"/>
      <c r="AO215" s="3"/>
      <c r="AP215" s="3"/>
      <c r="AQ215" s="10"/>
    </row>
    <row r="216" spans="1:43">
      <c r="AN216" s="113"/>
      <c r="AO216" s="114"/>
      <c r="AP216" s="114"/>
      <c r="AQ216" s="115"/>
    </row>
    <row r="217" spans="1:43">
      <c r="AN217" s="3"/>
      <c r="AO217" s="3"/>
      <c r="AP217" s="3"/>
      <c r="AQ217" s="10"/>
    </row>
    <row r="218" spans="1:43" ht="25.5">
      <c r="B218" s="23" t="s">
        <v>2208</v>
      </c>
      <c r="AN218" s="3"/>
      <c r="AO218" s="3"/>
      <c r="AP218" s="3"/>
      <c r="AQ218" s="10"/>
    </row>
    <row r="219" spans="1:43">
      <c r="AN219" s="3"/>
      <c r="AO219" s="3"/>
      <c r="AP219" s="3"/>
      <c r="AQ219" s="10"/>
    </row>
    <row r="220" spans="1:43">
      <c r="A220" s="18" t="s">
        <v>0</v>
      </c>
      <c r="B220" s="51" t="s">
        <v>153</v>
      </c>
      <c r="E220" s="1">
        <v>2019</v>
      </c>
      <c r="F220" s="1" t="s">
        <v>814</v>
      </c>
      <c r="G220" s="10">
        <v>699.5</v>
      </c>
      <c r="AN220" s="3"/>
      <c r="AO220" s="3"/>
      <c r="AP220" s="3"/>
      <c r="AQ220" s="10"/>
    </row>
    <row r="221" spans="1:43">
      <c r="A221" s="18" t="s">
        <v>2</v>
      </c>
      <c r="B221" s="51" t="s">
        <v>790</v>
      </c>
      <c r="E221" s="1">
        <v>2019</v>
      </c>
      <c r="F221" s="1" t="s">
        <v>815</v>
      </c>
      <c r="G221" s="10">
        <v>655.8</v>
      </c>
      <c r="AN221" s="3"/>
      <c r="AO221" s="3"/>
      <c r="AP221" s="3"/>
      <c r="AQ221" s="10"/>
    </row>
    <row r="222" spans="1:43">
      <c r="A222" s="18" t="s">
        <v>3</v>
      </c>
      <c r="B222" s="51" t="s">
        <v>156</v>
      </c>
      <c r="E222" s="1">
        <v>2021</v>
      </c>
      <c r="F222" s="1" t="s">
        <v>814</v>
      </c>
      <c r="G222" s="10">
        <v>654.1</v>
      </c>
      <c r="AN222" s="113"/>
      <c r="AO222" s="114"/>
      <c r="AP222" s="114"/>
      <c r="AQ222" s="115"/>
    </row>
    <row r="223" spans="1:43">
      <c r="A223" s="18" t="s">
        <v>5</v>
      </c>
      <c r="B223" s="51" t="s">
        <v>142</v>
      </c>
      <c r="E223" s="1">
        <v>2019</v>
      </c>
      <c r="F223" s="1" t="s">
        <v>816</v>
      </c>
      <c r="G223" s="10">
        <v>644.29999999999995</v>
      </c>
      <c r="AN223" s="3"/>
      <c r="AO223" s="3"/>
      <c r="AP223" s="3"/>
      <c r="AQ223" s="10"/>
    </row>
    <row r="224" spans="1:43">
      <c r="A224" s="18" t="s">
        <v>7</v>
      </c>
      <c r="B224" s="51" t="s">
        <v>800</v>
      </c>
      <c r="E224" s="1">
        <v>2019</v>
      </c>
      <c r="F224" s="1" t="s">
        <v>880</v>
      </c>
      <c r="G224" s="10">
        <v>641.1</v>
      </c>
      <c r="AN224" s="3"/>
      <c r="AO224" s="3"/>
      <c r="AP224" s="3"/>
      <c r="AQ224" s="10"/>
    </row>
    <row r="225" spans="1:43">
      <c r="A225" s="18" t="s">
        <v>8</v>
      </c>
      <c r="B225" s="51" t="s">
        <v>155</v>
      </c>
      <c r="E225" s="1">
        <v>2019</v>
      </c>
      <c r="F225" s="1" t="s">
        <v>881</v>
      </c>
      <c r="G225" s="10">
        <v>638.5</v>
      </c>
      <c r="AN225" s="113"/>
      <c r="AO225" s="114"/>
      <c r="AP225" s="114"/>
      <c r="AQ225" s="115"/>
    </row>
    <row r="226" spans="1:43">
      <c r="A226" s="18" t="s">
        <v>10</v>
      </c>
      <c r="B226" s="51" t="s">
        <v>141</v>
      </c>
      <c r="E226" s="1">
        <v>2022</v>
      </c>
      <c r="F226" s="1" t="s">
        <v>814</v>
      </c>
      <c r="G226" s="10">
        <v>626.1</v>
      </c>
      <c r="AN226" s="113"/>
      <c r="AO226" s="114"/>
      <c r="AP226" s="114"/>
      <c r="AQ226" s="115"/>
    </row>
    <row r="227" spans="1:43">
      <c r="A227" s="18" t="s">
        <v>12</v>
      </c>
      <c r="B227" s="51" t="s">
        <v>153</v>
      </c>
      <c r="E227" s="1">
        <v>2021</v>
      </c>
      <c r="F227" s="1" t="s">
        <v>815</v>
      </c>
      <c r="G227" s="10">
        <v>609.1</v>
      </c>
      <c r="AN227" s="113"/>
      <c r="AO227" s="114"/>
      <c r="AP227" s="114"/>
      <c r="AQ227" s="115"/>
    </row>
    <row r="228" spans="1:43">
      <c r="A228" s="18" t="s">
        <v>14</v>
      </c>
      <c r="B228" s="51" t="s">
        <v>39</v>
      </c>
      <c r="E228" s="1">
        <v>2019</v>
      </c>
      <c r="F228" s="1" t="s">
        <v>882</v>
      </c>
      <c r="G228" s="10">
        <v>605.70000000000005</v>
      </c>
    </row>
    <row r="229" spans="1:43">
      <c r="A229" s="18" t="s">
        <v>16</v>
      </c>
      <c r="B229" s="51" t="s">
        <v>3375</v>
      </c>
      <c r="E229" s="1">
        <v>2023</v>
      </c>
      <c r="F229" s="1" t="s">
        <v>814</v>
      </c>
      <c r="G229" s="10">
        <v>604.4</v>
      </c>
    </row>
    <row r="232" spans="1:43" ht="25.5">
      <c r="B232" s="23" t="s">
        <v>2207</v>
      </c>
    </row>
    <row r="234" spans="1:43">
      <c r="A234" s="18" t="s">
        <v>0</v>
      </c>
      <c r="B234" s="51" t="s">
        <v>778</v>
      </c>
      <c r="E234" s="1">
        <v>2023</v>
      </c>
      <c r="F234" s="1" t="s">
        <v>814</v>
      </c>
      <c r="G234" s="10">
        <v>1284.7</v>
      </c>
    </row>
    <row r="235" spans="1:43">
      <c r="A235" s="18" t="s">
        <v>2</v>
      </c>
      <c r="B235" s="51" t="s">
        <v>21</v>
      </c>
      <c r="E235" s="1">
        <v>2022</v>
      </c>
      <c r="F235" s="1" t="s">
        <v>814</v>
      </c>
      <c r="G235" s="10">
        <v>1225.2</v>
      </c>
    </row>
    <row r="236" spans="1:43">
      <c r="A236" s="18" t="s">
        <v>3</v>
      </c>
      <c r="B236" s="51" t="s">
        <v>1647</v>
      </c>
      <c r="E236" s="1">
        <v>2022</v>
      </c>
      <c r="F236" s="1" t="s">
        <v>815</v>
      </c>
      <c r="G236" s="10">
        <v>1171.8</v>
      </c>
    </row>
    <row r="237" spans="1:43">
      <c r="A237" s="18" t="s">
        <v>5</v>
      </c>
      <c r="B237" s="51" t="s">
        <v>155</v>
      </c>
      <c r="E237" s="1">
        <v>2023</v>
      </c>
      <c r="F237" s="1" t="s">
        <v>815</v>
      </c>
      <c r="G237" s="10">
        <v>1163.0999999999999</v>
      </c>
    </row>
    <row r="238" spans="1:43">
      <c r="A238" s="18" t="s">
        <v>7</v>
      </c>
      <c r="B238" s="51" t="s">
        <v>11</v>
      </c>
      <c r="E238" s="1">
        <v>2023</v>
      </c>
      <c r="F238" s="1" t="s">
        <v>816</v>
      </c>
      <c r="G238" s="10">
        <v>1155.0999999999999</v>
      </c>
    </row>
    <row r="239" spans="1:43">
      <c r="A239" s="18" t="s">
        <v>8</v>
      </c>
      <c r="B239" s="51" t="s">
        <v>11</v>
      </c>
      <c r="E239" s="1">
        <v>2019</v>
      </c>
      <c r="F239" s="1" t="s">
        <v>814</v>
      </c>
      <c r="G239" s="10">
        <v>1153.2</v>
      </c>
    </row>
    <row r="240" spans="1:43">
      <c r="A240" s="18" t="s">
        <v>10</v>
      </c>
      <c r="B240" s="51" t="s">
        <v>779</v>
      </c>
      <c r="E240" s="1">
        <v>2023</v>
      </c>
      <c r="F240" s="1" t="s">
        <v>880</v>
      </c>
      <c r="G240" s="10">
        <v>1136.0999999999999</v>
      </c>
    </row>
    <row r="241" spans="1:7">
      <c r="A241" s="18" t="s">
        <v>12</v>
      </c>
      <c r="B241" s="51" t="s">
        <v>154</v>
      </c>
      <c r="E241" s="1">
        <v>2023</v>
      </c>
      <c r="F241" s="1" t="s">
        <v>881</v>
      </c>
      <c r="G241" s="10">
        <v>1107.5999999999999</v>
      </c>
    </row>
    <row r="242" spans="1:7">
      <c r="A242" s="18" t="s">
        <v>14</v>
      </c>
      <c r="B242" s="51" t="s">
        <v>733</v>
      </c>
      <c r="E242" s="1">
        <v>2023</v>
      </c>
      <c r="F242" s="1" t="s">
        <v>882</v>
      </c>
      <c r="G242" s="10">
        <v>1088</v>
      </c>
    </row>
    <row r="243" spans="1:7">
      <c r="A243" s="18" t="s">
        <v>16</v>
      </c>
      <c r="B243" s="51" t="s">
        <v>1647</v>
      </c>
      <c r="E243" s="1">
        <v>2023</v>
      </c>
      <c r="F243" s="1" t="s">
        <v>883</v>
      </c>
      <c r="G243" s="10">
        <v>1085.4000000000001</v>
      </c>
    </row>
    <row r="246" spans="1:7" ht="25.5">
      <c r="B246" s="23" t="s">
        <v>3528</v>
      </c>
    </row>
    <row r="248" spans="1:7">
      <c r="A248" s="18" t="s">
        <v>0</v>
      </c>
      <c r="B248" s="51" t="s">
        <v>3383</v>
      </c>
      <c r="E248" s="1">
        <v>2023</v>
      </c>
      <c r="F248" s="1" t="s">
        <v>814</v>
      </c>
      <c r="G248" s="10">
        <v>742.9</v>
      </c>
    </row>
    <row r="249" spans="1:7">
      <c r="A249" s="18" t="s">
        <v>2</v>
      </c>
      <c r="B249" s="51" t="s">
        <v>2023</v>
      </c>
      <c r="E249" s="1">
        <v>2023</v>
      </c>
      <c r="F249" s="1" t="s">
        <v>815</v>
      </c>
      <c r="G249" s="10">
        <v>723.2</v>
      </c>
    </row>
    <row r="250" spans="1:7">
      <c r="A250" s="18" t="s">
        <v>3</v>
      </c>
      <c r="B250" s="51" t="s">
        <v>3370</v>
      </c>
      <c r="E250" s="1">
        <v>2023</v>
      </c>
      <c r="F250" s="1" t="s">
        <v>816</v>
      </c>
      <c r="G250" s="10">
        <v>707.8</v>
      </c>
    </row>
    <row r="251" spans="1:7">
      <c r="A251" s="18" t="s">
        <v>5</v>
      </c>
      <c r="B251" s="51" t="s">
        <v>2025</v>
      </c>
      <c r="E251" s="1">
        <v>2023</v>
      </c>
      <c r="F251" s="1" t="s">
        <v>880</v>
      </c>
      <c r="G251" s="10">
        <v>705.1</v>
      </c>
    </row>
    <row r="252" spans="1:7">
      <c r="A252" s="18" t="s">
        <v>7</v>
      </c>
      <c r="B252" s="51" t="s">
        <v>6</v>
      </c>
      <c r="E252" s="1">
        <v>2016</v>
      </c>
      <c r="F252" s="1" t="s">
        <v>814</v>
      </c>
      <c r="G252" s="10">
        <v>703.8</v>
      </c>
    </row>
    <row r="253" spans="1:7">
      <c r="A253" s="18" t="s">
        <v>8</v>
      </c>
      <c r="B253" s="51" t="s">
        <v>3381</v>
      </c>
      <c r="E253" s="1">
        <v>2023</v>
      </c>
      <c r="F253" s="1" t="s">
        <v>881</v>
      </c>
      <c r="G253" s="10">
        <v>690</v>
      </c>
    </row>
    <row r="254" spans="1:7">
      <c r="A254" s="18" t="s">
        <v>10</v>
      </c>
      <c r="B254" s="51" t="s">
        <v>25</v>
      </c>
      <c r="E254" s="1">
        <v>2016</v>
      </c>
      <c r="F254" s="1" t="s">
        <v>815</v>
      </c>
      <c r="G254" s="10">
        <v>665.6</v>
      </c>
    </row>
    <row r="255" spans="1:7">
      <c r="A255" s="18" t="s">
        <v>12</v>
      </c>
      <c r="B255" s="51" t="s">
        <v>33</v>
      </c>
      <c r="E255" s="1">
        <v>2016</v>
      </c>
      <c r="F255" s="1" t="s">
        <v>816</v>
      </c>
      <c r="G255" s="10">
        <v>647</v>
      </c>
    </row>
    <row r="256" spans="1:7">
      <c r="A256" s="18" t="s">
        <v>14</v>
      </c>
      <c r="B256" s="51" t="s">
        <v>3367</v>
      </c>
      <c r="E256" s="1">
        <v>2023</v>
      </c>
      <c r="F256" s="1" t="s">
        <v>882</v>
      </c>
      <c r="G256" s="10">
        <v>632.04999999999995</v>
      </c>
    </row>
    <row r="257" spans="1:7">
      <c r="A257" s="18" t="s">
        <v>16</v>
      </c>
      <c r="B257" s="51" t="s">
        <v>15</v>
      </c>
      <c r="E257" s="1">
        <v>2016</v>
      </c>
      <c r="F257" s="1" t="s">
        <v>880</v>
      </c>
      <c r="G257" s="10">
        <v>628.70000000000005</v>
      </c>
    </row>
    <row r="260" spans="1:7" ht="25.5">
      <c r="B260" s="23" t="s">
        <v>190</v>
      </c>
    </row>
    <row r="262" spans="1:7">
      <c r="A262" s="18" t="s">
        <v>0</v>
      </c>
      <c r="B262" s="51" t="s">
        <v>143</v>
      </c>
      <c r="E262" s="1">
        <v>2017</v>
      </c>
      <c r="F262" s="1" t="s">
        <v>814</v>
      </c>
      <c r="G262" s="10">
        <v>603.54999999999995</v>
      </c>
    </row>
    <row r="263" spans="1:7">
      <c r="A263" s="18" t="s">
        <v>2</v>
      </c>
      <c r="B263" s="51" t="s">
        <v>1653</v>
      </c>
      <c r="E263" s="1">
        <v>2023</v>
      </c>
      <c r="F263" s="1" t="s">
        <v>814</v>
      </c>
      <c r="G263" s="10">
        <v>588.70000000000005</v>
      </c>
    </row>
    <row r="264" spans="1:7">
      <c r="A264" s="18" t="s">
        <v>3</v>
      </c>
      <c r="B264" s="51" t="s">
        <v>757</v>
      </c>
      <c r="E264" s="1">
        <v>2021</v>
      </c>
      <c r="F264" s="1" t="s">
        <v>814</v>
      </c>
      <c r="G264" s="10">
        <v>545</v>
      </c>
    </row>
    <row r="265" spans="1:7">
      <c r="A265" s="18" t="s">
        <v>5</v>
      </c>
      <c r="B265" s="51" t="s">
        <v>744</v>
      </c>
      <c r="E265" s="1">
        <v>2019</v>
      </c>
      <c r="F265" s="1" t="s">
        <v>814</v>
      </c>
      <c r="G265" s="10">
        <v>544.20000000000005</v>
      </c>
    </row>
    <row r="266" spans="1:7">
      <c r="A266" s="18" t="s">
        <v>7</v>
      </c>
      <c r="B266" s="51" t="s">
        <v>757</v>
      </c>
      <c r="E266" s="1">
        <v>2019</v>
      </c>
      <c r="F266" s="1" t="s">
        <v>815</v>
      </c>
      <c r="G266" s="10">
        <v>544</v>
      </c>
    </row>
    <row r="267" spans="1:7">
      <c r="A267" s="18" t="s">
        <v>8</v>
      </c>
      <c r="B267" s="51" t="s">
        <v>15</v>
      </c>
      <c r="E267" s="1">
        <v>2017</v>
      </c>
      <c r="F267" s="1" t="s">
        <v>815</v>
      </c>
      <c r="G267" s="10">
        <v>543.70000000000005</v>
      </c>
    </row>
    <row r="268" spans="1:7">
      <c r="A268" s="18" t="s">
        <v>10</v>
      </c>
      <c r="B268" s="51" t="s">
        <v>17</v>
      </c>
      <c r="E268" s="1">
        <v>2018</v>
      </c>
      <c r="F268" s="1" t="s">
        <v>814</v>
      </c>
      <c r="G268" s="10">
        <v>537.4</v>
      </c>
    </row>
    <row r="269" spans="1:7">
      <c r="A269" s="18" t="s">
        <v>12</v>
      </c>
      <c r="B269" s="51" t="s">
        <v>27</v>
      </c>
      <c r="E269" s="1">
        <v>2023</v>
      </c>
      <c r="F269" s="1" t="s">
        <v>815</v>
      </c>
      <c r="G269" s="10">
        <v>527</v>
      </c>
    </row>
    <row r="270" spans="1:7">
      <c r="A270" s="18" t="s">
        <v>14</v>
      </c>
      <c r="B270" s="51" t="s">
        <v>757</v>
      </c>
      <c r="E270" s="1">
        <v>2020</v>
      </c>
      <c r="F270" s="1" t="s">
        <v>814</v>
      </c>
      <c r="G270" s="10">
        <v>519</v>
      </c>
    </row>
    <row r="271" spans="1:7">
      <c r="A271" s="18" t="s">
        <v>16</v>
      </c>
      <c r="B271" s="51" t="s">
        <v>21</v>
      </c>
      <c r="E271" s="1">
        <v>2016</v>
      </c>
      <c r="F271" s="1" t="s">
        <v>814</v>
      </c>
      <c r="G271" s="10">
        <v>518.54999999999995</v>
      </c>
    </row>
    <row r="274" spans="1:7" ht="25.5">
      <c r="B274" s="23" t="s">
        <v>191</v>
      </c>
    </row>
    <row r="276" spans="1:7">
      <c r="A276" s="18" t="s">
        <v>0</v>
      </c>
      <c r="B276" s="51" t="s">
        <v>3383</v>
      </c>
      <c r="E276" s="1">
        <v>2023</v>
      </c>
      <c r="F276" s="1" t="s">
        <v>814</v>
      </c>
      <c r="G276" s="10">
        <v>538.4</v>
      </c>
    </row>
    <row r="277" spans="1:7">
      <c r="A277" s="18" t="s">
        <v>2</v>
      </c>
      <c r="B277" s="51" t="s">
        <v>757</v>
      </c>
      <c r="E277" s="1">
        <v>2023</v>
      </c>
      <c r="F277" s="1" t="s">
        <v>815</v>
      </c>
      <c r="G277" s="10">
        <v>516.29999999999995</v>
      </c>
    </row>
    <row r="278" spans="1:7">
      <c r="A278" s="18" t="s">
        <v>3</v>
      </c>
      <c r="B278" s="51" t="s">
        <v>771</v>
      </c>
      <c r="E278" s="1">
        <v>2022</v>
      </c>
      <c r="F278" s="1" t="s">
        <v>814</v>
      </c>
      <c r="G278" s="10">
        <v>513</v>
      </c>
    </row>
    <row r="279" spans="1:7">
      <c r="A279" s="18" t="s">
        <v>5</v>
      </c>
      <c r="B279" s="51" t="s">
        <v>1</v>
      </c>
      <c r="E279" s="1">
        <v>2022</v>
      </c>
      <c r="F279" s="1" t="s">
        <v>815</v>
      </c>
      <c r="G279" s="10">
        <v>509.5</v>
      </c>
    </row>
    <row r="280" spans="1:7">
      <c r="A280" s="18" t="s">
        <v>7</v>
      </c>
      <c r="B280" s="51" t="s">
        <v>2030</v>
      </c>
      <c r="E280" s="1">
        <v>2022</v>
      </c>
      <c r="F280" s="1" t="s">
        <v>816</v>
      </c>
      <c r="G280" s="10">
        <v>465.7</v>
      </c>
    </row>
    <row r="281" spans="1:7">
      <c r="A281" s="18" t="s">
        <v>8</v>
      </c>
      <c r="B281" s="51" t="s">
        <v>2053</v>
      </c>
      <c r="E281" s="1">
        <v>2022</v>
      </c>
      <c r="F281" s="1" t="s">
        <v>880</v>
      </c>
      <c r="G281" s="10">
        <v>465</v>
      </c>
    </row>
    <row r="282" spans="1:7">
      <c r="A282" s="18" t="s">
        <v>10</v>
      </c>
      <c r="B282" s="51" t="s">
        <v>3399</v>
      </c>
      <c r="E282" s="1">
        <v>2023</v>
      </c>
      <c r="F282" s="1" t="s">
        <v>816</v>
      </c>
      <c r="G282" s="10">
        <v>450.6</v>
      </c>
    </row>
    <row r="283" spans="1:7">
      <c r="A283" s="18" t="s">
        <v>12</v>
      </c>
      <c r="B283" s="51" t="s">
        <v>2007</v>
      </c>
      <c r="E283" s="1">
        <v>2022</v>
      </c>
      <c r="F283" s="1" t="s">
        <v>881</v>
      </c>
      <c r="G283" s="10">
        <v>445.9</v>
      </c>
    </row>
    <row r="284" spans="1:7">
      <c r="A284" s="18" t="s">
        <v>14</v>
      </c>
      <c r="B284" s="51" t="s">
        <v>3397</v>
      </c>
      <c r="E284" s="1">
        <v>2023</v>
      </c>
      <c r="F284" s="1" t="s">
        <v>880</v>
      </c>
      <c r="G284" s="10">
        <v>440.8</v>
      </c>
    </row>
    <row r="285" spans="1:7">
      <c r="A285" s="18" t="s">
        <v>16</v>
      </c>
      <c r="B285" s="51" t="s">
        <v>753</v>
      </c>
      <c r="E285" s="1">
        <v>2022</v>
      </c>
      <c r="F285" s="1" t="s">
        <v>882</v>
      </c>
      <c r="G285" s="10">
        <v>440.5</v>
      </c>
    </row>
    <row r="288" spans="1:7" ht="25.5">
      <c r="B288" s="23" t="s">
        <v>192</v>
      </c>
    </row>
    <row r="290" spans="1:19">
      <c r="A290" s="18" t="s">
        <v>0</v>
      </c>
      <c r="B290" s="51" t="s">
        <v>3383</v>
      </c>
      <c r="E290" s="1">
        <v>2023</v>
      </c>
      <c r="F290" s="1" t="s">
        <v>814</v>
      </c>
      <c r="G290" s="10">
        <v>806.5</v>
      </c>
    </row>
    <row r="291" spans="1:19">
      <c r="A291" s="18" t="s">
        <v>2</v>
      </c>
      <c r="B291" s="51" t="s">
        <v>1653</v>
      </c>
      <c r="E291" s="1">
        <v>2023</v>
      </c>
      <c r="F291" s="1" t="s">
        <v>815</v>
      </c>
      <c r="G291" s="10">
        <v>761.3</v>
      </c>
    </row>
    <row r="292" spans="1:19">
      <c r="A292" s="18" t="s">
        <v>3</v>
      </c>
      <c r="B292" s="51" t="s">
        <v>3381</v>
      </c>
      <c r="E292" s="1">
        <v>2023</v>
      </c>
      <c r="F292" s="1" t="s">
        <v>816</v>
      </c>
      <c r="G292" s="10">
        <v>745.9</v>
      </c>
    </row>
    <row r="293" spans="1:19">
      <c r="A293" s="18" t="s">
        <v>5</v>
      </c>
      <c r="B293" s="51" t="s">
        <v>3399</v>
      </c>
      <c r="E293" s="1">
        <v>2023</v>
      </c>
      <c r="F293" s="1" t="s">
        <v>880</v>
      </c>
      <c r="G293" s="10">
        <v>734.55</v>
      </c>
    </row>
    <row r="294" spans="1:19">
      <c r="A294" s="18" t="s">
        <v>7</v>
      </c>
      <c r="B294" s="51" t="s">
        <v>2018</v>
      </c>
      <c r="E294" s="1">
        <v>2023</v>
      </c>
      <c r="F294" s="1" t="s">
        <v>881</v>
      </c>
      <c r="G294" s="10">
        <v>720.2</v>
      </c>
    </row>
    <row r="295" spans="1:19">
      <c r="A295" s="18" t="s">
        <v>8</v>
      </c>
      <c r="B295" s="51" t="s">
        <v>3374</v>
      </c>
      <c r="E295" s="1">
        <v>2023</v>
      </c>
      <c r="F295" s="1" t="s">
        <v>882</v>
      </c>
      <c r="G295" s="10">
        <v>717.8</v>
      </c>
    </row>
    <row r="296" spans="1:19">
      <c r="A296" s="18" t="s">
        <v>10</v>
      </c>
      <c r="B296" s="51" t="s">
        <v>2023</v>
      </c>
      <c r="E296" s="1">
        <v>2023</v>
      </c>
      <c r="F296" s="1" t="s">
        <v>883</v>
      </c>
      <c r="G296" s="10">
        <v>685.3</v>
      </c>
    </row>
    <row r="297" spans="1:19">
      <c r="A297" s="18" t="s">
        <v>12</v>
      </c>
      <c r="B297" s="51" t="s">
        <v>31</v>
      </c>
      <c r="E297" s="1">
        <v>2016</v>
      </c>
      <c r="F297" s="1" t="s">
        <v>814</v>
      </c>
      <c r="G297" s="10">
        <v>683.3</v>
      </c>
    </row>
    <row r="298" spans="1:19">
      <c r="A298" s="18" t="s">
        <v>14</v>
      </c>
      <c r="B298" s="51" t="s">
        <v>2008</v>
      </c>
      <c r="E298" s="1">
        <v>2023</v>
      </c>
      <c r="F298" s="1" t="s">
        <v>884</v>
      </c>
      <c r="G298" s="10">
        <v>669.9</v>
      </c>
    </row>
    <row r="299" spans="1:19">
      <c r="A299" s="18" t="s">
        <v>16</v>
      </c>
      <c r="B299" s="51" t="s">
        <v>757</v>
      </c>
      <c r="E299" s="1">
        <v>2023</v>
      </c>
      <c r="F299" s="1" t="s">
        <v>885</v>
      </c>
      <c r="G299" s="10">
        <v>665.9</v>
      </c>
    </row>
    <row r="302" spans="1:19" ht="25.5">
      <c r="B302" s="23" t="s">
        <v>195</v>
      </c>
    </row>
    <row r="304" spans="1:19">
      <c r="A304" s="18" t="s">
        <v>0</v>
      </c>
      <c r="B304" s="378" t="s">
        <v>2002</v>
      </c>
      <c r="E304" s="1">
        <v>2021</v>
      </c>
      <c r="F304" s="1" t="s">
        <v>814</v>
      </c>
      <c r="G304" s="117">
        <v>1159.0000000000009</v>
      </c>
      <c r="L304" s="60"/>
      <c r="M304" s="3"/>
      <c r="N304" s="382"/>
      <c r="O304" s="3"/>
      <c r="P304" s="3"/>
      <c r="R304" s="3"/>
      <c r="S304" s="117"/>
    </row>
    <row r="305" spans="1:19">
      <c r="A305" s="18" t="s">
        <v>2</v>
      </c>
      <c r="B305" s="220" t="s">
        <v>1657</v>
      </c>
      <c r="E305" s="1">
        <v>2021</v>
      </c>
      <c r="F305" s="1" t="s">
        <v>815</v>
      </c>
      <c r="G305" s="117">
        <v>1115.2000000000016</v>
      </c>
      <c r="L305" s="218"/>
      <c r="M305" s="3"/>
      <c r="N305" s="383"/>
      <c r="O305" s="3"/>
      <c r="P305" s="3"/>
      <c r="R305" s="3"/>
      <c r="S305" s="117"/>
    </row>
    <row r="306" spans="1:19">
      <c r="A306" s="18" t="s">
        <v>3</v>
      </c>
      <c r="B306" s="51" t="s">
        <v>143</v>
      </c>
      <c r="E306" s="1">
        <v>2021</v>
      </c>
      <c r="F306" s="1" t="s">
        <v>816</v>
      </c>
      <c r="G306" s="117">
        <v>1108.0999999999985</v>
      </c>
      <c r="M306" s="3"/>
      <c r="N306" s="382"/>
      <c r="O306" s="3"/>
      <c r="P306" s="3"/>
      <c r="R306" s="3"/>
      <c r="S306" s="117"/>
    </row>
    <row r="307" spans="1:19">
      <c r="A307" s="18" t="s">
        <v>5</v>
      </c>
      <c r="B307" s="35" t="s">
        <v>2029</v>
      </c>
      <c r="E307" s="1">
        <v>2022</v>
      </c>
      <c r="F307" s="1" t="s">
        <v>814</v>
      </c>
      <c r="G307" s="117">
        <v>1094.3499999999999</v>
      </c>
      <c r="L307" s="60"/>
      <c r="M307" s="3"/>
      <c r="N307" s="382"/>
      <c r="O307" s="3"/>
      <c r="P307" s="3"/>
      <c r="R307" s="3"/>
      <c r="S307" s="117"/>
    </row>
    <row r="308" spans="1:19">
      <c r="A308" s="18" t="s">
        <v>7</v>
      </c>
      <c r="B308" s="378" t="s">
        <v>2010</v>
      </c>
      <c r="E308" s="1">
        <v>2021</v>
      </c>
      <c r="F308" s="1" t="s">
        <v>880</v>
      </c>
      <c r="G308" s="117">
        <v>1070.9000000000024</v>
      </c>
      <c r="L308" s="218"/>
      <c r="M308" s="3"/>
      <c r="N308" s="382"/>
      <c r="O308" s="3"/>
      <c r="P308" s="3"/>
      <c r="R308" s="3"/>
      <c r="S308" s="117"/>
    </row>
    <row r="309" spans="1:19">
      <c r="A309" s="18" t="s">
        <v>8</v>
      </c>
      <c r="B309" s="220" t="s">
        <v>1647</v>
      </c>
      <c r="E309" s="1">
        <v>2021</v>
      </c>
      <c r="F309" s="1" t="s">
        <v>881</v>
      </c>
      <c r="G309" s="117">
        <v>1061.7000000000016</v>
      </c>
      <c r="L309" s="60"/>
      <c r="M309" s="3"/>
      <c r="N309" s="382"/>
      <c r="O309" s="3"/>
      <c r="P309" s="3"/>
      <c r="R309" s="3"/>
      <c r="S309" s="117"/>
    </row>
    <row r="310" spans="1:19">
      <c r="A310" s="18" t="s">
        <v>10</v>
      </c>
      <c r="B310" s="378" t="s">
        <v>17</v>
      </c>
      <c r="E310" s="1">
        <v>2022</v>
      </c>
      <c r="F310" s="1" t="s">
        <v>815</v>
      </c>
      <c r="G310" s="117">
        <v>1061.4000000000001</v>
      </c>
      <c r="M310" s="3"/>
      <c r="N310" s="382"/>
      <c r="O310" s="3"/>
      <c r="P310" s="3"/>
      <c r="R310" s="3"/>
      <c r="S310" s="117"/>
    </row>
    <row r="311" spans="1:19">
      <c r="A311" s="18" t="s">
        <v>12</v>
      </c>
      <c r="B311" s="378" t="s">
        <v>2007</v>
      </c>
      <c r="E311" s="1">
        <v>2021</v>
      </c>
      <c r="F311" s="1" t="s">
        <v>882</v>
      </c>
      <c r="G311" s="117">
        <v>1036.7999999999993</v>
      </c>
      <c r="L311" s="60"/>
      <c r="M311" s="3"/>
      <c r="N311" s="382"/>
      <c r="O311" s="3"/>
      <c r="P311" s="3"/>
      <c r="R311" s="3"/>
      <c r="S311" s="117"/>
    </row>
    <row r="312" spans="1:19">
      <c r="A312" s="18" t="s">
        <v>14</v>
      </c>
      <c r="B312" s="51" t="s">
        <v>21</v>
      </c>
      <c r="E312" s="1">
        <v>2021</v>
      </c>
      <c r="F312" s="1" t="s">
        <v>883</v>
      </c>
      <c r="G312" s="117">
        <v>1036.4000000000015</v>
      </c>
      <c r="L312" s="60"/>
      <c r="M312" s="3"/>
      <c r="N312" s="383"/>
      <c r="O312" s="3"/>
      <c r="P312" s="3"/>
      <c r="R312" s="3"/>
      <c r="S312" s="117"/>
    </row>
    <row r="313" spans="1:19">
      <c r="A313" s="18" t="s">
        <v>16</v>
      </c>
      <c r="B313" s="378" t="s">
        <v>9</v>
      </c>
      <c r="E313" s="1">
        <v>2021</v>
      </c>
      <c r="F313" s="1" t="s">
        <v>884</v>
      </c>
      <c r="G313" s="117">
        <v>986.30000000000018</v>
      </c>
      <c r="L313" s="3"/>
      <c r="M313" s="3"/>
      <c r="N313" s="383"/>
      <c r="O313" s="3"/>
      <c r="P313" s="3"/>
      <c r="R313" s="3"/>
      <c r="S313" s="117"/>
    </row>
    <row r="316" spans="1:19" ht="25.5">
      <c r="B316" s="23" t="s">
        <v>193</v>
      </c>
    </row>
    <row r="318" spans="1:19">
      <c r="A318" s="18" t="s">
        <v>0</v>
      </c>
      <c r="B318" s="51" t="s">
        <v>3381</v>
      </c>
      <c r="E318" s="1">
        <v>2023</v>
      </c>
      <c r="F318" s="1" t="s">
        <v>814</v>
      </c>
      <c r="G318" s="10">
        <v>809.3</v>
      </c>
    </row>
    <row r="319" spans="1:19">
      <c r="A319" s="18" t="s">
        <v>2</v>
      </c>
      <c r="B319" s="51" t="s">
        <v>757</v>
      </c>
      <c r="E319" s="1">
        <v>2023</v>
      </c>
      <c r="F319" s="1" t="s">
        <v>815</v>
      </c>
      <c r="G319" s="10">
        <v>743.6</v>
      </c>
    </row>
    <row r="320" spans="1:19">
      <c r="A320" s="18" t="s">
        <v>3</v>
      </c>
      <c r="B320" s="51" t="s">
        <v>3374</v>
      </c>
      <c r="E320" s="1">
        <v>2023</v>
      </c>
      <c r="F320" s="1" t="s">
        <v>816</v>
      </c>
      <c r="G320" s="10">
        <v>687.5</v>
      </c>
    </row>
    <row r="321" spans="1:18">
      <c r="A321" s="18" t="s">
        <v>5</v>
      </c>
      <c r="B321" s="51" t="s">
        <v>771</v>
      </c>
      <c r="E321" s="1">
        <v>2023</v>
      </c>
      <c r="F321" s="1" t="s">
        <v>880</v>
      </c>
      <c r="G321" s="10">
        <v>666.8</v>
      </c>
    </row>
    <row r="322" spans="1:18">
      <c r="A322" s="18" t="s">
        <v>7</v>
      </c>
      <c r="B322" s="51" t="s">
        <v>796</v>
      </c>
      <c r="E322" s="1">
        <v>2023</v>
      </c>
      <c r="F322" s="1" t="s">
        <v>881</v>
      </c>
      <c r="G322" s="10">
        <v>652.9</v>
      </c>
    </row>
    <row r="323" spans="1:18">
      <c r="A323" s="18" t="s">
        <v>8</v>
      </c>
      <c r="B323" s="51" t="s">
        <v>748</v>
      </c>
      <c r="E323" s="1">
        <v>2023</v>
      </c>
      <c r="F323" s="1" t="s">
        <v>882</v>
      </c>
      <c r="G323" s="10">
        <v>650.4</v>
      </c>
    </row>
    <row r="324" spans="1:18">
      <c r="A324" s="18" t="s">
        <v>10</v>
      </c>
      <c r="B324" s="51" t="s">
        <v>3399</v>
      </c>
      <c r="E324" s="1">
        <v>2023</v>
      </c>
      <c r="F324" s="1" t="s">
        <v>883</v>
      </c>
      <c r="G324" s="10">
        <v>646.45000000000005</v>
      </c>
    </row>
    <row r="325" spans="1:18">
      <c r="A325" s="18" t="s">
        <v>12</v>
      </c>
      <c r="B325" s="51" t="s">
        <v>153</v>
      </c>
      <c r="E325" s="1">
        <v>2023</v>
      </c>
      <c r="F325" s="1" t="s">
        <v>884</v>
      </c>
      <c r="G325" s="10">
        <v>637.9</v>
      </c>
    </row>
    <row r="326" spans="1:18">
      <c r="A326" s="18" t="s">
        <v>14</v>
      </c>
      <c r="B326" s="51" t="s">
        <v>1</v>
      </c>
      <c r="E326" s="1">
        <v>2023</v>
      </c>
      <c r="F326" s="1" t="s">
        <v>885</v>
      </c>
      <c r="G326" s="10">
        <v>637.5</v>
      </c>
    </row>
    <row r="327" spans="1:18">
      <c r="A327" s="18" t="s">
        <v>16</v>
      </c>
      <c r="B327" s="51" t="s">
        <v>27</v>
      </c>
      <c r="E327" s="1">
        <v>2022</v>
      </c>
      <c r="F327" s="1" t="s">
        <v>814</v>
      </c>
      <c r="G327" s="10">
        <v>635.79999999999995</v>
      </c>
    </row>
    <row r="330" spans="1:18" ht="25.5">
      <c r="B330" s="23" t="s">
        <v>194</v>
      </c>
    </row>
    <row r="332" spans="1:18">
      <c r="A332" s="18" t="s">
        <v>0</v>
      </c>
      <c r="B332" s="51" t="s">
        <v>1661</v>
      </c>
      <c r="E332" s="1">
        <v>2021</v>
      </c>
      <c r="F332" s="1" t="s">
        <v>814</v>
      </c>
      <c r="G332" s="10">
        <v>680.3</v>
      </c>
      <c r="N332" s="220"/>
      <c r="O332" s="35"/>
      <c r="P332" s="35"/>
      <c r="Q332" s="35"/>
      <c r="R332" s="117"/>
    </row>
    <row r="333" spans="1:18">
      <c r="A333" s="18" t="s">
        <v>2</v>
      </c>
      <c r="B333" s="51" t="s">
        <v>31</v>
      </c>
      <c r="E333" s="1">
        <v>2021</v>
      </c>
      <c r="F333" s="1" t="s">
        <v>815</v>
      </c>
      <c r="G333" s="10">
        <v>672.9</v>
      </c>
      <c r="N333" s="220"/>
      <c r="O333" s="35"/>
      <c r="P333" s="35"/>
      <c r="Q333" s="35"/>
      <c r="R333" s="117"/>
    </row>
    <row r="334" spans="1:18">
      <c r="A334" s="18" t="s">
        <v>3</v>
      </c>
      <c r="B334" s="51" t="s">
        <v>9</v>
      </c>
      <c r="E334" s="1">
        <v>2018</v>
      </c>
      <c r="F334" s="1" t="s">
        <v>814</v>
      </c>
      <c r="G334" s="10">
        <v>659.3</v>
      </c>
      <c r="N334" s="220"/>
      <c r="O334" s="35"/>
      <c r="P334" s="35"/>
      <c r="Q334" s="35"/>
      <c r="R334" s="117"/>
    </row>
    <row r="335" spans="1:18">
      <c r="A335" s="18" t="s">
        <v>5</v>
      </c>
      <c r="B335" s="51" t="s">
        <v>771</v>
      </c>
      <c r="E335" s="1">
        <v>2021</v>
      </c>
      <c r="F335" s="1" t="s">
        <v>816</v>
      </c>
      <c r="G335" s="10">
        <v>635.1</v>
      </c>
      <c r="N335" s="220"/>
      <c r="O335" s="35"/>
      <c r="P335" s="35"/>
      <c r="Q335" s="35"/>
      <c r="R335" s="117"/>
    </row>
    <row r="336" spans="1:18">
      <c r="A336" s="18" t="s">
        <v>7</v>
      </c>
      <c r="B336" s="51" t="s">
        <v>763</v>
      </c>
      <c r="E336" s="1">
        <v>2021</v>
      </c>
      <c r="F336" s="1" t="s">
        <v>880</v>
      </c>
      <c r="G336" s="10">
        <v>614.5</v>
      </c>
      <c r="N336" s="220"/>
      <c r="O336" s="35"/>
      <c r="P336" s="35"/>
      <c r="Q336" s="35"/>
      <c r="R336" s="117"/>
    </row>
    <row r="337" spans="1:18">
      <c r="A337" s="18" t="s">
        <v>8</v>
      </c>
      <c r="B337" s="51" t="s">
        <v>800</v>
      </c>
      <c r="E337" s="1">
        <v>2023</v>
      </c>
      <c r="F337" s="1" t="s">
        <v>814</v>
      </c>
      <c r="G337" s="10">
        <v>609.9</v>
      </c>
      <c r="N337" s="220"/>
      <c r="O337" s="35"/>
      <c r="P337" s="35"/>
      <c r="Q337" s="35"/>
      <c r="R337" s="117"/>
    </row>
    <row r="338" spans="1:18">
      <c r="A338" s="18" t="s">
        <v>10</v>
      </c>
      <c r="B338" s="51" t="s">
        <v>769</v>
      </c>
      <c r="E338" s="1">
        <v>2019</v>
      </c>
      <c r="F338" s="1" t="s">
        <v>814</v>
      </c>
      <c r="G338" s="10">
        <v>600.35</v>
      </c>
      <c r="N338" s="220"/>
      <c r="O338" s="35"/>
      <c r="P338" s="35"/>
      <c r="Q338" s="35"/>
      <c r="R338" s="117"/>
    </row>
    <row r="339" spans="1:18">
      <c r="A339" s="18" t="s">
        <v>12</v>
      </c>
      <c r="B339" s="51" t="s">
        <v>1662</v>
      </c>
      <c r="E339" s="1">
        <v>2021</v>
      </c>
      <c r="F339" s="1" t="s">
        <v>881</v>
      </c>
      <c r="G339" s="10">
        <v>580</v>
      </c>
      <c r="N339" s="220"/>
      <c r="O339" s="35"/>
      <c r="P339" s="35"/>
      <c r="Q339" s="35"/>
      <c r="R339" s="117"/>
    </row>
    <row r="340" spans="1:18">
      <c r="A340" s="18" t="s">
        <v>14</v>
      </c>
      <c r="B340" s="51" t="s">
        <v>13</v>
      </c>
      <c r="E340" s="1">
        <v>2022</v>
      </c>
      <c r="F340" s="1" t="s">
        <v>814</v>
      </c>
      <c r="G340" s="10">
        <v>576.20000000000005</v>
      </c>
      <c r="N340" s="220"/>
      <c r="O340" s="35"/>
      <c r="P340" s="35"/>
      <c r="Q340" s="35"/>
      <c r="R340" s="117"/>
    </row>
    <row r="341" spans="1:18">
      <c r="A341" s="18" t="s">
        <v>16</v>
      </c>
      <c r="B341" s="51" t="s">
        <v>738</v>
      </c>
      <c r="E341" s="1">
        <v>2021</v>
      </c>
      <c r="F341" s="1" t="s">
        <v>882</v>
      </c>
      <c r="G341" s="10">
        <v>574.70000000000005</v>
      </c>
      <c r="N341" s="220"/>
      <c r="O341" s="35"/>
      <c r="P341" s="35"/>
      <c r="Q341" s="35"/>
      <c r="R341" s="117"/>
    </row>
    <row r="344" spans="1:18" ht="25.5">
      <c r="B344" s="23" t="s">
        <v>176</v>
      </c>
    </row>
    <row r="346" spans="1:18">
      <c r="A346" s="18" t="s">
        <v>0</v>
      </c>
      <c r="B346" s="51" t="s">
        <v>1643</v>
      </c>
      <c r="E346" s="1">
        <v>2021</v>
      </c>
      <c r="F346" s="1" t="s">
        <v>814</v>
      </c>
      <c r="G346" s="10">
        <v>649</v>
      </c>
      <c r="L346" s="218"/>
      <c r="M346" s="3"/>
      <c r="N346" s="3"/>
      <c r="O346" s="3"/>
      <c r="P346" s="117"/>
    </row>
    <row r="347" spans="1:18">
      <c r="A347" s="18" t="s">
        <v>2</v>
      </c>
      <c r="B347" s="51" t="s">
        <v>31</v>
      </c>
      <c r="E347" s="1">
        <v>2021</v>
      </c>
      <c r="F347" s="1" t="s">
        <v>815</v>
      </c>
      <c r="G347" s="10">
        <v>647.5</v>
      </c>
      <c r="L347" s="218"/>
      <c r="M347" s="3"/>
      <c r="N347" s="3"/>
      <c r="O347" s="3"/>
      <c r="P347" s="117"/>
    </row>
    <row r="348" spans="1:18">
      <c r="A348" s="18" t="s">
        <v>3</v>
      </c>
      <c r="B348" s="51" t="s">
        <v>2026</v>
      </c>
      <c r="E348" s="1">
        <v>2023</v>
      </c>
      <c r="F348" s="1" t="s">
        <v>814</v>
      </c>
      <c r="G348" s="10">
        <v>636.70000000000005</v>
      </c>
      <c r="L348" s="218"/>
      <c r="M348" s="3"/>
      <c r="N348" s="3"/>
      <c r="O348" s="3"/>
      <c r="P348" s="117"/>
    </row>
    <row r="349" spans="1:18">
      <c r="A349" s="18" t="s">
        <v>5</v>
      </c>
      <c r="B349" s="51" t="s">
        <v>3385</v>
      </c>
      <c r="E349" s="1">
        <v>2023</v>
      </c>
      <c r="F349" s="1" t="s">
        <v>815</v>
      </c>
      <c r="G349" s="10">
        <v>624.29999999999995</v>
      </c>
      <c r="L349" s="218"/>
      <c r="M349" s="3"/>
      <c r="N349" s="3"/>
      <c r="O349" s="3"/>
      <c r="P349" s="117"/>
    </row>
    <row r="350" spans="1:18">
      <c r="A350" s="18" t="s">
        <v>7</v>
      </c>
      <c r="B350" s="51" t="s">
        <v>1647</v>
      </c>
      <c r="E350" s="1">
        <v>2021</v>
      </c>
      <c r="F350" s="1" t="s">
        <v>816</v>
      </c>
      <c r="G350" s="10">
        <v>623.70000000000005</v>
      </c>
      <c r="L350" s="218"/>
      <c r="M350" s="3"/>
      <c r="N350" s="3"/>
      <c r="O350" s="3"/>
      <c r="P350" s="117"/>
    </row>
    <row r="351" spans="1:18">
      <c r="A351" s="18" t="s">
        <v>8</v>
      </c>
      <c r="B351" s="51" t="s">
        <v>749</v>
      </c>
      <c r="E351" s="1">
        <v>2021</v>
      </c>
      <c r="F351" s="1" t="s">
        <v>880</v>
      </c>
      <c r="G351" s="10">
        <v>602</v>
      </c>
      <c r="L351" s="218"/>
      <c r="M351" s="3"/>
      <c r="N351" s="3"/>
      <c r="O351" s="3"/>
      <c r="P351" s="117"/>
    </row>
    <row r="352" spans="1:18">
      <c r="A352" s="18" t="s">
        <v>10</v>
      </c>
      <c r="B352" s="51" t="s">
        <v>154</v>
      </c>
      <c r="E352" s="1">
        <v>2021</v>
      </c>
      <c r="F352" s="1" t="s">
        <v>881</v>
      </c>
      <c r="G352" s="10">
        <v>597.5</v>
      </c>
      <c r="L352" s="218"/>
      <c r="M352" s="3"/>
      <c r="N352" s="3"/>
      <c r="O352" s="3"/>
      <c r="P352" s="117"/>
    </row>
    <row r="353" spans="1:18">
      <c r="A353" s="18" t="s">
        <v>12</v>
      </c>
      <c r="B353" s="51" t="s">
        <v>796</v>
      </c>
      <c r="E353" s="1">
        <v>2021</v>
      </c>
      <c r="F353" s="1" t="s">
        <v>882</v>
      </c>
      <c r="G353" s="10">
        <v>597.20000000000005</v>
      </c>
      <c r="L353" s="218"/>
      <c r="M353" s="3"/>
      <c r="N353" s="3"/>
      <c r="O353" s="3"/>
      <c r="P353" s="117"/>
    </row>
    <row r="354" spans="1:18">
      <c r="A354" s="18" t="s">
        <v>14</v>
      </c>
      <c r="B354" s="51" t="s">
        <v>1661</v>
      </c>
      <c r="E354" s="1">
        <v>2021</v>
      </c>
      <c r="F354" s="1" t="s">
        <v>883</v>
      </c>
      <c r="G354" s="10">
        <v>588.1</v>
      </c>
      <c r="L354" s="218"/>
      <c r="M354" s="3"/>
      <c r="N354" s="3"/>
      <c r="O354" s="3"/>
      <c r="P354" s="117"/>
    </row>
    <row r="355" spans="1:18">
      <c r="A355" s="18" t="s">
        <v>16</v>
      </c>
      <c r="B355" s="51" t="s">
        <v>779</v>
      </c>
      <c r="E355" s="1">
        <v>2021</v>
      </c>
      <c r="F355" s="1" t="s">
        <v>884</v>
      </c>
      <c r="G355" s="10">
        <v>587.4</v>
      </c>
      <c r="L355" s="218"/>
      <c r="M355" s="3"/>
      <c r="N355" s="3"/>
      <c r="O355" s="3"/>
      <c r="P355" s="117"/>
    </row>
    <row r="358" spans="1:18" ht="25.5">
      <c r="B358" s="23" t="s">
        <v>196</v>
      </c>
    </row>
    <row r="360" spans="1:18">
      <c r="A360" s="18" t="s">
        <v>0</v>
      </c>
      <c r="B360" s="35" t="s">
        <v>762</v>
      </c>
      <c r="C360" s="3"/>
      <c r="D360" s="3"/>
      <c r="E360" s="1">
        <v>2020</v>
      </c>
      <c r="F360" s="1" t="s">
        <v>814</v>
      </c>
      <c r="G360" s="10">
        <v>753.69999999999709</v>
      </c>
      <c r="O360" s="107"/>
      <c r="P360" s="107"/>
      <c r="Q360" s="107"/>
      <c r="R360" s="117"/>
    </row>
    <row r="361" spans="1:18">
      <c r="A361" s="18" t="s">
        <v>2</v>
      </c>
      <c r="B361" s="378" t="s">
        <v>23</v>
      </c>
      <c r="C361" s="3"/>
      <c r="D361" s="3"/>
      <c r="E361" s="1">
        <v>2020</v>
      </c>
      <c r="F361" s="1" t="s">
        <v>815</v>
      </c>
      <c r="G361" s="10">
        <v>731.80000000000291</v>
      </c>
      <c r="O361" s="107"/>
      <c r="P361" s="107"/>
      <c r="Q361" s="107"/>
      <c r="R361" s="117"/>
    </row>
    <row r="362" spans="1:18">
      <c r="A362" s="18" t="s">
        <v>3</v>
      </c>
      <c r="B362" s="237" t="s">
        <v>1641</v>
      </c>
      <c r="C362" s="3"/>
      <c r="D362" s="3"/>
      <c r="E362" s="1">
        <v>2020</v>
      </c>
      <c r="F362" s="1" t="s">
        <v>816</v>
      </c>
      <c r="G362" s="10">
        <v>713.49999999999818</v>
      </c>
      <c r="O362" s="107"/>
      <c r="P362" s="107"/>
      <c r="Q362" s="107"/>
      <c r="R362" s="117"/>
    </row>
    <row r="363" spans="1:18">
      <c r="A363" s="18" t="s">
        <v>5</v>
      </c>
      <c r="B363" s="378" t="s">
        <v>6</v>
      </c>
      <c r="C363" s="3"/>
      <c r="D363" s="3"/>
      <c r="E363" s="1">
        <v>2020</v>
      </c>
      <c r="F363" s="1" t="s">
        <v>880</v>
      </c>
      <c r="G363" s="10">
        <v>710.70000000000073</v>
      </c>
      <c r="N363" s="82"/>
      <c r="O363" s="107"/>
      <c r="P363" s="107"/>
      <c r="Q363" s="107"/>
      <c r="R363" s="117"/>
    </row>
    <row r="364" spans="1:18">
      <c r="A364" s="18" t="s">
        <v>7</v>
      </c>
      <c r="B364" s="35" t="s">
        <v>141</v>
      </c>
      <c r="C364" s="3"/>
      <c r="D364" s="3"/>
      <c r="E364" s="1">
        <v>2020</v>
      </c>
      <c r="F364" s="1" t="s">
        <v>881</v>
      </c>
      <c r="G364" s="10">
        <v>704.99999999999454</v>
      </c>
      <c r="N364" s="82"/>
      <c r="O364" s="107"/>
      <c r="P364" s="107"/>
      <c r="Q364" s="107"/>
      <c r="R364" s="117"/>
    </row>
    <row r="365" spans="1:18">
      <c r="A365" s="18" t="s">
        <v>8</v>
      </c>
      <c r="B365" s="237" t="s">
        <v>1647</v>
      </c>
      <c r="C365" s="3"/>
      <c r="D365" s="3"/>
      <c r="E365" s="1">
        <v>2021</v>
      </c>
      <c r="F365" s="1" t="s">
        <v>814</v>
      </c>
      <c r="G365" s="10">
        <v>700</v>
      </c>
      <c r="N365" s="82"/>
      <c r="O365" s="107"/>
      <c r="P365" s="107"/>
      <c r="Q365" s="107"/>
      <c r="R365" s="117"/>
    </row>
    <row r="366" spans="1:18">
      <c r="A366" s="18" t="s">
        <v>10</v>
      </c>
      <c r="B366" s="35" t="s">
        <v>153</v>
      </c>
      <c r="C366" s="3"/>
      <c r="D366" s="3"/>
      <c r="E366" s="1">
        <v>2020</v>
      </c>
      <c r="F366" s="1" t="s">
        <v>882</v>
      </c>
      <c r="G366" s="10">
        <v>685.19999999999891</v>
      </c>
      <c r="N366" s="82"/>
      <c r="O366" s="107"/>
      <c r="P366" s="107"/>
      <c r="Q366" s="107"/>
      <c r="R366" s="117"/>
    </row>
    <row r="367" spans="1:18">
      <c r="A367" s="18" t="s">
        <v>12</v>
      </c>
      <c r="B367" s="35" t="s">
        <v>13</v>
      </c>
      <c r="C367" s="3"/>
      <c r="D367" s="3"/>
      <c r="E367" s="1">
        <v>2021</v>
      </c>
      <c r="F367" s="1" t="s">
        <v>815</v>
      </c>
      <c r="G367" s="10">
        <v>673.9</v>
      </c>
      <c r="N367" s="82"/>
      <c r="O367" s="107"/>
      <c r="P367" s="107"/>
      <c r="Q367" s="107"/>
      <c r="R367" s="117"/>
    </row>
    <row r="368" spans="1:18">
      <c r="A368" s="18" t="s">
        <v>14</v>
      </c>
      <c r="B368" s="237" t="s">
        <v>1652</v>
      </c>
      <c r="C368" s="3"/>
      <c r="D368" s="3"/>
      <c r="E368" s="1">
        <v>2021</v>
      </c>
      <c r="F368" s="1" t="s">
        <v>816</v>
      </c>
      <c r="G368" s="10">
        <v>671.8</v>
      </c>
      <c r="N368" s="82"/>
      <c r="O368" s="107"/>
      <c r="P368" s="107"/>
      <c r="Q368" s="107"/>
      <c r="R368" s="117"/>
    </row>
    <row r="369" spans="1:18">
      <c r="A369" s="18" t="s">
        <v>16</v>
      </c>
      <c r="B369" s="35" t="s">
        <v>155</v>
      </c>
      <c r="C369" s="3"/>
      <c r="D369" s="3"/>
      <c r="E369" s="1">
        <v>2020</v>
      </c>
      <c r="F369" s="1" t="s">
        <v>883</v>
      </c>
      <c r="G369" s="10">
        <v>670.30000000000109</v>
      </c>
      <c r="N369" s="82"/>
      <c r="O369" s="107"/>
      <c r="P369" s="107"/>
      <c r="Q369" s="107"/>
      <c r="R369" s="117"/>
    </row>
    <row r="372" spans="1:18" ht="25.5">
      <c r="B372" s="23" t="s">
        <v>197</v>
      </c>
    </row>
    <row r="374" spans="1:18">
      <c r="A374" s="18" t="s">
        <v>0</v>
      </c>
      <c r="B374" s="51" t="s">
        <v>21</v>
      </c>
      <c r="E374" s="1">
        <v>2018</v>
      </c>
      <c r="F374" s="1" t="s">
        <v>814</v>
      </c>
      <c r="G374" s="10">
        <v>1048.8</v>
      </c>
    </row>
    <row r="375" spans="1:18">
      <c r="A375" s="18" t="s">
        <v>2</v>
      </c>
      <c r="B375" s="51" t="s">
        <v>19</v>
      </c>
      <c r="E375" s="1">
        <v>2018</v>
      </c>
      <c r="F375" s="1" t="s">
        <v>815</v>
      </c>
      <c r="G375" s="10">
        <v>996.8</v>
      </c>
    </row>
    <row r="376" spans="1:18">
      <c r="A376" s="18" t="s">
        <v>3</v>
      </c>
      <c r="B376" s="51" t="s">
        <v>143</v>
      </c>
      <c r="E376" s="1">
        <v>2023</v>
      </c>
      <c r="F376" s="1" t="s">
        <v>814</v>
      </c>
      <c r="G376" s="10">
        <v>946.1</v>
      </c>
    </row>
    <row r="377" spans="1:18">
      <c r="A377" s="18" t="s">
        <v>5</v>
      </c>
      <c r="B377" s="51" t="s">
        <v>31</v>
      </c>
      <c r="E377" s="1">
        <v>2018</v>
      </c>
      <c r="F377" s="1" t="s">
        <v>816</v>
      </c>
      <c r="G377" s="10">
        <v>936.7</v>
      </c>
    </row>
    <row r="378" spans="1:18">
      <c r="A378" s="18" t="s">
        <v>7</v>
      </c>
      <c r="B378" s="51" t="s">
        <v>178</v>
      </c>
      <c r="E378" s="1">
        <v>2016</v>
      </c>
      <c r="F378" s="1" t="s">
        <v>814</v>
      </c>
      <c r="G378" s="10">
        <v>873</v>
      </c>
    </row>
    <row r="379" spans="1:18">
      <c r="A379" s="18" t="s">
        <v>8</v>
      </c>
      <c r="B379" s="51" t="s">
        <v>37</v>
      </c>
      <c r="E379" s="1">
        <v>2023</v>
      </c>
      <c r="F379" s="1" t="s">
        <v>815</v>
      </c>
      <c r="G379" s="10">
        <v>824.2</v>
      </c>
    </row>
    <row r="380" spans="1:18">
      <c r="A380" s="18" t="s">
        <v>10</v>
      </c>
      <c r="B380" s="51" t="s">
        <v>889</v>
      </c>
      <c r="E380" s="1">
        <v>2018</v>
      </c>
      <c r="F380" s="1" t="s">
        <v>880</v>
      </c>
      <c r="G380" s="10">
        <v>822</v>
      </c>
    </row>
    <row r="381" spans="1:18">
      <c r="A381" s="18" t="s">
        <v>12</v>
      </c>
      <c r="B381" s="51" t="s">
        <v>142</v>
      </c>
      <c r="E381" s="1">
        <v>2022</v>
      </c>
      <c r="F381" s="1" t="s">
        <v>814</v>
      </c>
      <c r="G381" s="10">
        <v>817.35</v>
      </c>
    </row>
    <row r="382" spans="1:18">
      <c r="A382" s="18" t="s">
        <v>14</v>
      </c>
      <c r="B382" s="51" t="s">
        <v>17</v>
      </c>
      <c r="E382" s="1">
        <v>2018</v>
      </c>
      <c r="F382" s="1" t="s">
        <v>881</v>
      </c>
      <c r="G382" s="10">
        <v>809.65</v>
      </c>
    </row>
    <row r="383" spans="1:18">
      <c r="A383" s="18" t="s">
        <v>16</v>
      </c>
      <c r="B383" s="51" t="s">
        <v>764</v>
      </c>
      <c r="E383" s="1">
        <v>2022</v>
      </c>
      <c r="F383" s="1" t="s">
        <v>815</v>
      </c>
      <c r="G383" s="10">
        <v>759.7</v>
      </c>
    </row>
    <row r="386" spans="1:16" ht="25.5">
      <c r="B386" s="23" t="s">
        <v>198</v>
      </c>
    </row>
    <row r="388" spans="1:16">
      <c r="A388" s="18" t="s">
        <v>0</v>
      </c>
      <c r="B388" s="51" t="s">
        <v>6</v>
      </c>
      <c r="E388" s="1">
        <v>2017</v>
      </c>
      <c r="F388" s="1" t="s">
        <v>814</v>
      </c>
      <c r="G388" s="10">
        <v>490.7</v>
      </c>
    </row>
    <row r="389" spans="1:16">
      <c r="A389" s="18" t="s">
        <v>2</v>
      </c>
      <c r="B389" s="220" t="s">
        <v>2025</v>
      </c>
      <c r="E389" s="1">
        <v>2022</v>
      </c>
      <c r="F389" s="1" t="s">
        <v>814</v>
      </c>
      <c r="G389" s="10">
        <v>416.1</v>
      </c>
      <c r="M389" s="35"/>
      <c r="N389" s="35"/>
      <c r="O389" s="35"/>
      <c r="P389" s="117"/>
    </row>
    <row r="390" spans="1:16">
      <c r="A390" s="18" t="s">
        <v>3</v>
      </c>
      <c r="B390" s="51" t="s">
        <v>35</v>
      </c>
      <c r="E390" s="1">
        <v>2017</v>
      </c>
      <c r="F390" s="1" t="s">
        <v>815</v>
      </c>
      <c r="G390" s="10">
        <v>415.5</v>
      </c>
      <c r="M390" s="35"/>
      <c r="N390" s="35"/>
      <c r="O390" s="35"/>
      <c r="P390" s="117"/>
    </row>
    <row r="391" spans="1:16">
      <c r="A391" s="18" t="s">
        <v>5</v>
      </c>
      <c r="B391" s="220" t="s">
        <v>1</v>
      </c>
      <c r="E391" s="1">
        <v>2021</v>
      </c>
      <c r="F391" s="1" t="s">
        <v>814</v>
      </c>
      <c r="G391" s="10">
        <v>406.25</v>
      </c>
      <c r="M391" s="35"/>
      <c r="N391" s="35"/>
      <c r="O391" s="35"/>
      <c r="P391" s="117"/>
    </row>
    <row r="392" spans="1:16">
      <c r="A392" s="18" t="s">
        <v>7</v>
      </c>
      <c r="B392" s="51" t="s">
        <v>13</v>
      </c>
      <c r="E392" s="1">
        <v>2017</v>
      </c>
      <c r="F392" s="1" t="s">
        <v>816</v>
      </c>
      <c r="G392" s="10">
        <v>403.5</v>
      </c>
    </row>
    <row r="393" spans="1:16">
      <c r="A393" s="18" t="s">
        <v>8</v>
      </c>
      <c r="B393" s="51" t="s">
        <v>746</v>
      </c>
      <c r="E393" s="1">
        <v>2021</v>
      </c>
      <c r="F393" s="1" t="s">
        <v>815</v>
      </c>
      <c r="G393" s="10">
        <v>401.9</v>
      </c>
    </row>
    <row r="394" spans="1:16">
      <c r="A394" s="18" t="s">
        <v>10</v>
      </c>
      <c r="B394" s="51" t="s">
        <v>156</v>
      </c>
      <c r="E394" s="1">
        <v>2021</v>
      </c>
      <c r="F394" s="1" t="s">
        <v>816</v>
      </c>
      <c r="G394" s="10">
        <v>387.8</v>
      </c>
    </row>
    <row r="395" spans="1:16">
      <c r="A395" s="18" t="s">
        <v>12</v>
      </c>
      <c r="B395" s="51" t="s">
        <v>144</v>
      </c>
      <c r="E395" s="1">
        <v>2022</v>
      </c>
      <c r="F395" s="1" t="s">
        <v>815</v>
      </c>
      <c r="G395" s="10">
        <v>386.3</v>
      </c>
    </row>
    <row r="396" spans="1:16">
      <c r="A396" s="18" t="s">
        <v>14</v>
      </c>
      <c r="B396" s="220" t="s">
        <v>156</v>
      </c>
      <c r="E396" s="1">
        <v>2019</v>
      </c>
      <c r="F396" s="1" t="s">
        <v>814</v>
      </c>
      <c r="G396" s="10">
        <v>383</v>
      </c>
    </row>
    <row r="397" spans="1:16">
      <c r="A397" s="18" t="s">
        <v>16</v>
      </c>
      <c r="B397" s="51" t="s">
        <v>141</v>
      </c>
      <c r="E397" s="1">
        <v>2017</v>
      </c>
      <c r="F397" s="1" t="s">
        <v>880</v>
      </c>
      <c r="G397" s="10">
        <v>381</v>
      </c>
    </row>
    <row r="400" spans="1:16" ht="25.5">
      <c r="B400" s="23" t="s">
        <v>199</v>
      </c>
    </row>
    <row r="402" spans="1:16">
      <c r="A402" s="18" t="s">
        <v>0</v>
      </c>
      <c r="B402" s="35" t="s">
        <v>21</v>
      </c>
      <c r="C402" s="1"/>
      <c r="D402" s="1"/>
      <c r="E402" s="1">
        <v>2017</v>
      </c>
      <c r="F402" s="1" t="s">
        <v>814</v>
      </c>
      <c r="G402" s="10">
        <v>4680.8</v>
      </c>
    </row>
    <row r="403" spans="1:16">
      <c r="A403" s="18" t="s">
        <v>2</v>
      </c>
      <c r="B403" s="35" t="s">
        <v>33</v>
      </c>
      <c r="C403" s="1"/>
      <c r="D403" s="1"/>
      <c r="E403" s="1">
        <v>2017</v>
      </c>
      <c r="F403" s="1" t="s">
        <v>815</v>
      </c>
      <c r="G403" s="10">
        <v>4632.7</v>
      </c>
    </row>
    <row r="404" spans="1:16">
      <c r="A404" s="18" t="s">
        <v>3</v>
      </c>
      <c r="B404" s="35" t="s">
        <v>143</v>
      </c>
      <c r="C404" s="1"/>
      <c r="D404" s="1"/>
      <c r="E404" s="1">
        <v>2017</v>
      </c>
      <c r="F404" s="1" t="s">
        <v>816</v>
      </c>
      <c r="G404" s="10">
        <v>4200.5</v>
      </c>
    </row>
    <row r="405" spans="1:16">
      <c r="A405" s="18" t="s">
        <v>5</v>
      </c>
      <c r="B405" s="35" t="s">
        <v>17</v>
      </c>
      <c r="C405" s="1"/>
      <c r="D405" s="1"/>
      <c r="E405" s="1">
        <v>2017</v>
      </c>
      <c r="F405" s="1" t="s">
        <v>880</v>
      </c>
      <c r="G405" s="10">
        <v>4126.3</v>
      </c>
    </row>
    <row r="406" spans="1:16">
      <c r="A406" s="18" t="s">
        <v>7</v>
      </c>
      <c r="B406" s="220" t="s">
        <v>21</v>
      </c>
      <c r="C406" s="1"/>
      <c r="D406" s="1"/>
      <c r="E406" s="1">
        <v>2021</v>
      </c>
      <c r="F406" s="1" t="s">
        <v>814</v>
      </c>
      <c r="G406" s="10">
        <v>4063.7</v>
      </c>
    </row>
    <row r="407" spans="1:16">
      <c r="A407" s="18" t="s">
        <v>8</v>
      </c>
      <c r="B407" s="35" t="s">
        <v>31</v>
      </c>
      <c r="C407" s="1"/>
      <c r="D407" s="1"/>
      <c r="E407" s="1">
        <v>2017</v>
      </c>
      <c r="F407" s="1" t="s">
        <v>881</v>
      </c>
      <c r="G407" s="10">
        <v>4043.3</v>
      </c>
    </row>
    <row r="408" spans="1:16">
      <c r="A408" s="18" t="s">
        <v>10</v>
      </c>
      <c r="B408" s="35" t="s">
        <v>6</v>
      </c>
      <c r="C408" s="1"/>
      <c r="D408" s="1"/>
      <c r="E408" s="1">
        <v>2017</v>
      </c>
      <c r="F408" s="1" t="s">
        <v>882</v>
      </c>
      <c r="G408" s="10">
        <v>3844.1</v>
      </c>
    </row>
    <row r="409" spans="1:16">
      <c r="A409" s="18" t="s">
        <v>12</v>
      </c>
      <c r="B409" s="35" t="s">
        <v>23</v>
      </c>
      <c r="C409" s="1"/>
      <c r="D409" s="1"/>
      <c r="E409" s="1">
        <v>2017</v>
      </c>
      <c r="F409" s="1" t="s">
        <v>883</v>
      </c>
      <c r="G409" s="10">
        <v>3803.7</v>
      </c>
    </row>
    <row r="410" spans="1:16">
      <c r="A410" s="18" t="s">
        <v>14</v>
      </c>
      <c r="B410" s="220" t="s">
        <v>37</v>
      </c>
      <c r="C410" s="1"/>
      <c r="D410" s="1"/>
      <c r="E410" s="1">
        <v>2021</v>
      </c>
      <c r="F410" s="1" t="s">
        <v>815</v>
      </c>
      <c r="G410" s="10">
        <v>3793.45</v>
      </c>
    </row>
    <row r="411" spans="1:16">
      <c r="A411" s="18" t="s">
        <v>16</v>
      </c>
      <c r="B411" s="220" t="s">
        <v>2008</v>
      </c>
      <c r="C411" s="1"/>
      <c r="D411" s="1"/>
      <c r="E411" s="1">
        <v>2021</v>
      </c>
      <c r="F411" s="1" t="s">
        <v>816</v>
      </c>
      <c r="G411" s="10">
        <v>3793</v>
      </c>
    </row>
    <row r="414" spans="1:16" ht="25.5">
      <c r="B414" s="23" t="s">
        <v>200</v>
      </c>
    </row>
    <row r="416" spans="1:16">
      <c r="A416" s="18" t="s">
        <v>0</v>
      </c>
      <c r="B416" s="51" t="s">
        <v>143</v>
      </c>
      <c r="E416" s="1">
        <v>2019</v>
      </c>
      <c r="F416" s="1" t="s">
        <v>814</v>
      </c>
      <c r="G416" s="10">
        <v>800.1</v>
      </c>
      <c r="L416" s="218"/>
      <c r="M416" s="3"/>
      <c r="N416" s="3"/>
      <c r="O416" s="3"/>
      <c r="P416" s="117"/>
    </row>
    <row r="417" spans="1:16">
      <c r="A417" s="18" t="s">
        <v>2</v>
      </c>
      <c r="B417" s="51" t="s">
        <v>158</v>
      </c>
      <c r="E417" s="1">
        <v>2019</v>
      </c>
      <c r="F417" s="1" t="s">
        <v>815</v>
      </c>
      <c r="G417" s="10">
        <v>727.8</v>
      </c>
      <c r="L417" s="218"/>
      <c r="M417" s="3"/>
      <c r="N417" s="3"/>
      <c r="O417" s="3"/>
      <c r="P417" s="117"/>
    </row>
    <row r="418" spans="1:16">
      <c r="A418" s="18" t="s">
        <v>3</v>
      </c>
      <c r="B418" s="51" t="s">
        <v>29</v>
      </c>
      <c r="E418" s="1">
        <v>2018</v>
      </c>
      <c r="F418" s="1" t="s">
        <v>814</v>
      </c>
      <c r="G418" s="10">
        <v>726.7</v>
      </c>
      <c r="L418" s="218"/>
      <c r="M418" s="3"/>
      <c r="N418" s="3"/>
      <c r="O418" s="3"/>
      <c r="P418" s="117"/>
    </row>
    <row r="419" spans="1:16">
      <c r="A419" s="18" t="s">
        <v>5</v>
      </c>
      <c r="B419" s="51" t="s">
        <v>11</v>
      </c>
      <c r="E419" s="1">
        <v>2019</v>
      </c>
      <c r="F419" s="1" t="s">
        <v>816</v>
      </c>
      <c r="G419" s="10">
        <v>719.2</v>
      </c>
      <c r="L419" s="218"/>
      <c r="M419" s="3"/>
      <c r="N419" s="3"/>
      <c r="O419" s="3"/>
      <c r="P419" s="117"/>
    </row>
    <row r="420" spans="1:16">
      <c r="A420" s="18" t="s">
        <v>7</v>
      </c>
      <c r="B420" s="51" t="s">
        <v>33</v>
      </c>
      <c r="E420" s="1">
        <v>2018</v>
      </c>
      <c r="F420" s="1" t="s">
        <v>815</v>
      </c>
      <c r="G420" s="10">
        <v>717.7</v>
      </c>
      <c r="L420" s="218"/>
      <c r="M420" s="3"/>
      <c r="N420" s="3"/>
      <c r="O420" s="3"/>
      <c r="P420" s="117"/>
    </row>
    <row r="421" spans="1:16">
      <c r="A421" s="18" t="s">
        <v>8</v>
      </c>
      <c r="B421" s="51" t="s">
        <v>1</v>
      </c>
      <c r="E421" s="1">
        <v>2018</v>
      </c>
      <c r="F421" s="1" t="s">
        <v>816</v>
      </c>
      <c r="G421" s="10">
        <v>684.8</v>
      </c>
    </row>
    <row r="422" spans="1:16">
      <c r="A422" s="18" t="s">
        <v>10</v>
      </c>
      <c r="B422" s="51" t="s">
        <v>31</v>
      </c>
      <c r="E422" s="1">
        <v>2018</v>
      </c>
      <c r="F422" s="1" t="s">
        <v>880</v>
      </c>
      <c r="G422" s="10">
        <v>673.5</v>
      </c>
    </row>
    <row r="423" spans="1:16">
      <c r="A423" s="18" t="s">
        <v>12</v>
      </c>
      <c r="B423" s="51" t="s">
        <v>17</v>
      </c>
      <c r="E423" s="1">
        <v>2019</v>
      </c>
      <c r="F423" s="1" t="s">
        <v>880</v>
      </c>
      <c r="G423" s="10">
        <v>635.79999999999995</v>
      </c>
    </row>
    <row r="424" spans="1:16">
      <c r="A424" s="18" t="s">
        <v>14</v>
      </c>
      <c r="B424" s="51" t="s">
        <v>779</v>
      </c>
      <c r="E424" s="1">
        <v>2019</v>
      </c>
      <c r="F424" s="1" t="s">
        <v>881</v>
      </c>
      <c r="G424" s="10">
        <v>631.4</v>
      </c>
    </row>
    <row r="425" spans="1:16">
      <c r="A425" s="18" t="s">
        <v>16</v>
      </c>
      <c r="B425" s="51" t="s">
        <v>17</v>
      </c>
      <c r="E425" s="1">
        <v>2018</v>
      </c>
      <c r="F425" s="1" t="s">
        <v>881</v>
      </c>
      <c r="G425" s="10">
        <v>629.9</v>
      </c>
    </row>
    <row r="428" spans="1:16" ht="25.5">
      <c r="B428" s="23" t="s">
        <v>201</v>
      </c>
    </row>
    <row r="430" spans="1:16">
      <c r="A430" s="18" t="s">
        <v>0</v>
      </c>
      <c r="B430" s="35" t="s">
        <v>141</v>
      </c>
      <c r="E430" s="1">
        <v>2020</v>
      </c>
      <c r="F430" s="1" t="s">
        <v>814</v>
      </c>
      <c r="G430" s="10">
        <v>1219.1999999999998</v>
      </c>
    </row>
    <row r="431" spans="1:16">
      <c r="A431" s="18" t="s">
        <v>2</v>
      </c>
      <c r="B431" s="35" t="s">
        <v>154</v>
      </c>
      <c r="E431" s="1">
        <v>2020</v>
      </c>
      <c r="F431" s="1" t="s">
        <v>815</v>
      </c>
      <c r="G431" s="10">
        <v>1132.4000000000005</v>
      </c>
    </row>
    <row r="432" spans="1:16">
      <c r="A432" s="18" t="s">
        <v>3</v>
      </c>
      <c r="B432" s="35" t="s">
        <v>155</v>
      </c>
      <c r="E432" s="1">
        <v>2020</v>
      </c>
      <c r="F432" s="1" t="s">
        <v>816</v>
      </c>
      <c r="G432" s="10">
        <v>1126.1999999999989</v>
      </c>
    </row>
    <row r="433" spans="1:7">
      <c r="A433" s="18" t="s">
        <v>5</v>
      </c>
      <c r="B433" s="35" t="s">
        <v>749</v>
      </c>
      <c r="E433" s="1">
        <v>2020</v>
      </c>
      <c r="F433" s="1" t="s">
        <v>880</v>
      </c>
      <c r="G433" s="10">
        <v>1088.6000000000013</v>
      </c>
    </row>
    <row r="434" spans="1:7">
      <c r="A434" s="18" t="s">
        <v>7</v>
      </c>
      <c r="B434" s="378" t="s">
        <v>17</v>
      </c>
      <c r="E434" s="1">
        <v>2020</v>
      </c>
      <c r="F434" s="1" t="s">
        <v>881</v>
      </c>
      <c r="G434" s="10">
        <v>1037.1000000000004</v>
      </c>
    </row>
    <row r="435" spans="1:7">
      <c r="A435" s="18" t="s">
        <v>8</v>
      </c>
      <c r="B435" s="35" t="s">
        <v>744</v>
      </c>
      <c r="E435" s="1">
        <v>2020</v>
      </c>
      <c r="F435" s="1" t="s">
        <v>882</v>
      </c>
      <c r="G435" s="10">
        <v>1020.4999999999982</v>
      </c>
    </row>
    <row r="436" spans="1:7">
      <c r="A436" s="18" t="s">
        <v>10</v>
      </c>
      <c r="B436" s="35" t="s">
        <v>733</v>
      </c>
      <c r="E436" s="1">
        <v>2020</v>
      </c>
      <c r="F436" s="1" t="s">
        <v>883</v>
      </c>
      <c r="G436" s="10">
        <v>1012.8000000000011</v>
      </c>
    </row>
    <row r="437" spans="1:7">
      <c r="A437" s="18" t="s">
        <v>12</v>
      </c>
      <c r="B437" s="209" t="s">
        <v>764</v>
      </c>
      <c r="E437" s="1">
        <v>2022</v>
      </c>
      <c r="F437" s="1" t="s">
        <v>814</v>
      </c>
      <c r="G437" s="10">
        <v>994.9</v>
      </c>
    </row>
    <row r="438" spans="1:7">
      <c r="A438" s="18" t="s">
        <v>14</v>
      </c>
      <c r="B438" s="378" t="s">
        <v>31</v>
      </c>
      <c r="E438" s="1">
        <v>2020</v>
      </c>
      <c r="F438" s="1" t="s">
        <v>884</v>
      </c>
      <c r="G438" s="10">
        <v>993.80000000000109</v>
      </c>
    </row>
    <row r="439" spans="1:7">
      <c r="A439" s="18" t="s">
        <v>16</v>
      </c>
      <c r="B439" s="51" t="s">
        <v>25</v>
      </c>
      <c r="E439" s="1">
        <v>2022</v>
      </c>
      <c r="F439" s="1" t="s">
        <v>815</v>
      </c>
      <c r="G439" s="10">
        <v>992.6</v>
      </c>
    </row>
    <row r="442" spans="1:7" ht="25.5">
      <c r="B442" s="23" t="s">
        <v>202</v>
      </c>
    </row>
    <row r="444" spans="1:7">
      <c r="A444" s="18" t="s">
        <v>0</v>
      </c>
      <c r="B444" s="220" t="s">
        <v>749</v>
      </c>
      <c r="E444" s="1">
        <v>2019</v>
      </c>
      <c r="F444" s="1" t="s">
        <v>814</v>
      </c>
      <c r="G444" s="10">
        <v>1202.0000000000018</v>
      </c>
    </row>
    <row r="445" spans="1:7">
      <c r="A445" s="18" t="s">
        <v>2</v>
      </c>
      <c r="B445" s="51" t="s">
        <v>31</v>
      </c>
      <c r="E445" s="1">
        <v>2018</v>
      </c>
      <c r="F445" s="1" t="s">
        <v>814</v>
      </c>
      <c r="G445" s="10">
        <v>1184.7</v>
      </c>
    </row>
    <row r="446" spans="1:7">
      <c r="A446" s="18" t="s">
        <v>3</v>
      </c>
      <c r="B446" s="220" t="s">
        <v>17</v>
      </c>
      <c r="E446" s="1">
        <v>2022</v>
      </c>
      <c r="F446" s="1" t="s">
        <v>814</v>
      </c>
      <c r="G446" s="10">
        <v>1180.5</v>
      </c>
    </row>
    <row r="447" spans="1:7">
      <c r="A447" s="18" t="s">
        <v>5</v>
      </c>
      <c r="B447" s="220" t="s">
        <v>142</v>
      </c>
      <c r="E447" s="1">
        <v>2019</v>
      </c>
      <c r="F447" s="1" t="s">
        <v>815</v>
      </c>
      <c r="G447" s="10">
        <v>1068.3999999999996</v>
      </c>
    </row>
    <row r="448" spans="1:7">
      <c r="A448" s="18" t="s">
        <v>7</v>
      </c>
      <c r="B448" s="51" t="s">
        <v>17</v>
      </c>
      <c r="E448" s="1">
        <v>2018</v>
      </c>
      <c r="F448" s="1" t="s">
        <v>815</v>
      </c>
      <c r="G448" s="10">
        <v>1033.4000000000001</v>
      </c>
    </row>
    <row r="449" spans="1:16">
      <c r="A449" s="18" t="s">
        <v>8</v>
      </c>
      <c r="B449" s="220" t="s">
        <v>790</v>
      </c>
      <c r="E449" s="1">
        <v>2019</v>
      </c>
      <c r="F449" s="1" t="s">
        <v>816</v>
      </c>
      <c r="G449" s="10">
        <v>1023.7000000000007</v>
      </c>
    </row>
    <row r="450" spans="1:16">
      <c r="A450" s="18" t="s">
        <v>10</v>
      </c>
      <c r="B450" s="220" t="s">
        <v>744</v>
      </c>
      <c r="E450" s="1">
        <v>2019</v>
      </c>
      <c r="F450" s="1" t="s">
        <v>880</v>
      </c>
      <c r="G450" s="10">
        <v>1016.0000000000018</v>
      </c>
    </row>
    <row r="451" spans="1:16">
      <c r="A451" s="18" t="s">
        <v>12</v>
      </c>
      <c r="B451" s="51" t="s">
        <v>178</v>
      </c>
      <c r="E451" s="1">
        <v>2016</v>
      </c>
      <c r="F451" s="1" t="s">
        <v>814</v>
      </c>
      <c r="G451" s="10">
        <v>993.9</v>
      </c>
    </row>
    <row r="452" spans="1:16">
      <c r="A452" s="18" t="s">
        <v>14</v>
      </c>
      <c r="B452" s="220" t="s">
        <v>757</v>
      </c>
      <c r="E452" s="1">
        <v>2019</v>
      </c>
      <c r="F452" s="1" t="s">
        <v>881</v>
      </c>
      <c r="G452" s="10">
        <v>989.19999999999709</v>
      </c>
    </row>
    <row r="453" spans="1:16">
      <c r="A453" s="18" t="s">
        <v>16</v>
      </c>
      <c r="B453" s="51" t="s">
        <v>144</v>
      </c>
      <c r="E453" s="1">
        <v>2018</v>
      </c>
      <c r="F453" s="1" t="s">
        <v>816</v>
      </c>
      <c r="G453" s="10">
        <v>974.1</v>
      </c>
    </row>
    <row r="456" spans="1:16" ht="25.5">
      <c r="B456" s="23" t="s">
        <v>203</v>
      </c>
    </row>
    <row r="458" spans="1:16">
      <c r="A458" s="18" t="s">
        <v>0</v>
      </c>
      <c r="B458" s="51" t="s">
        <v>155</v>
      </c>
      <c r="E458" s="1">
        <v>2020</v>
      </c>
      <c r="F458" s="1" t="s">
        <v>814</v>
      </c>
      <c r="G458" s="10">
        <v>5145.2</v>
      </c>
      <c r="K458" s="3"/>
      <c r="L458" s="3"/>
      <c r="M458" s="3"/>
      <c r="N458" s="1"/>
      <c r="O458" s="10"/>
    </row>
    <row r="459" spans="1:16">
      <c r="A459" s="18" t="s">
        <v>2</v>
      </c>
      <c r="B459" s="51" t="s">
        <v>154</v>
      </c>
      <c r="E459" s="1">
        <v>2020</v>
      </c>
      <c r="F459" s="1" t="s">
        <v>815</v>
      </c>
      <c r="G459" s="10">
        <v>4964.8</v>
      </c>
      <c r="K459" s="3"/>
      <c r="L459" s="3"/>
      <c r="M459" s="3"/>
      <c r="N459" s="1"/>
      <c r="O459" s="10"/>
      <c r="P459" s="117"/>
    </row>
    <row r="460" spans="1:16">
      <c r="A460" s="18" t="s">
        <v>3</v>
      </c>
      <c r="B460" s="51" t="s">
        <v>17</v>
      </c>
      <c r="E460" s="1">
        <v>2022</v>
      </c>
      <c r="F460" s="1" t="s">
        <v>814</v>
      </c>
      <c r="G460" s="10">
        <v>4962.6000000000004</v>
      </c>
      <c r="K460" s="60"/>
      <c r="L460" s="3"/>
      <c r="M460" s="3"/>
      <c r="N460" s="1"/>
      <c r="O460" s="10"/>
      <c r="P460" s="117"/>
    </row>
    <row r="461" spans="1:16">
      <c r="A461" s="18" t="s">
        <v>5</v>
      </c>
      <c r="B461" s="51" t="s">
        <v>19</v>
      </c>
      <c r="E461" s="1">
        <v>2018</v>
      </c>
      <c r="F461" s="1" t="s">
        <v>814</v>
      </c>
      <c r="G461" s="10">
        <v>4923.3999999999996</v>
      </c>
      <c r="K461" s="3"/>
      <c r="L461" s="3"/>
      <c r="M461" s="3"/>
      <c r="N461" s="1"/>
      <c r="O461" s="10"/>
      <c r="P461" s="117"/>
    </row>
    <row r="462" spans="1:16">
      <c r="A462" s="18" t="s">
        <v>7</v>
      </c>
      <c r="B462" s="51" t="s">
        <v>753</v>
      </c>
      <c r="E462" s="1">
        <v>2022</v>
      </c>
      <c r="F462" s="1" t="s">
        <v>815</v>
      </c>
      <c r="G462" s="10">
        <v>4841.3999999999996</v>
      </c>
      <c r="K462" s="60"/>
      <c r="L462" s="3"/>
      <c r="M462" s="3"/>
      <c r="N462" s="1"/>
      <c r="O462" s="10"/>
      <c r="P462" s="117"/>
    </row>
    <row r="463" spans="1:16">
      <c r="A463" s="18" t="s">
        <v>8</v>
      </c>
      <c r="B463" s="51" t="s">
        <v>143</v>
      </c>
      <c r="E463" s="1">
        <v>2022</v>
      </c>
      <c r="F463" s="1" t="s">
        <v>816</v>
      </c>
      <c r="G463" s="10">
        <v>4798.3999999999996</v>
      </c>
      <c r="K463" s="60"/>
      <c r="L463" s="3"/>
      <c r="M463" s="3"/>
      <c r="N463" s="1"/>
      <c r="O463" s="10"/>
    </row>
    <row r="464" spans="1:16">
      <c r="A464" s="18" t="s">
        <v>10</v>
      </c>
      <c r="B464" s="220" t="s">
        <v>31</v>
      </c>
      <c r="E464" s="1">
        <v>2020</v>
      </c>
      <c r="F464" s="1" t="s">
        <v>816</v>
      </c>
      <c r="G464" s="10">
        <v>4773.1000000000004</v>
      </c>
      <c r="K464" s="235"/>
      <c r="L464" s="3"/>
      <c r="M464" s="3"/>
      <c r="N464" s="1"/>
      <c r="O464" s="10"/>
    </row>
    <row r="465" spans="1:15">
      <c r="A465" s="18" t="s">
        <v>12</v>
      </c>
      <c r="B465" s="51" t="s">
        <v>1653</v>
      </c>
      <c r="E465" s="1">
        <v>2022</v>
      </c>
      <c r="F465" s="1" t="s">
        <v>880</v>
      </c>
      <c r="G465" s="10">
        <v>4750.8999999999996</v>
      </c>
      <c r="K465" s="3"/>
      <c r="L465" s="3"/>
      <c r="M465" s="3"/>
      <c r="N465" s="1"/>
      <c r="O465" s="10"/>
    </row>
    <row r="466" spans="1:15">
      <c r="A466" s="18" t="s">
        <v>14</v>
      </c>
      <c r="B466" s="51" t="s">
        <v>2769</v>
      </c>
      <c r="E466" s="1">
        <v>2022</v>
      </c>
      <c r="F466" s="1" t="s">
        <v>881</v>
      </c>
      <c r="G466" s="10">
        <v>4700.2</v>
      </c>
      <c r="K466" s="3"/>
      <c r="L466" s="3"/>
      <c r="M466" s="3"/>
      <c r="N466" s="1"/>
      <c r="O466" s="10"/>
    </row>
    <row r="467" spans="1:15">
      <c r="A467" s="18" t="s">
        <v>16</v>
      </c>
      <c r="B467" s="51" t="s">
        <v>33</v>
      </c>
      <c r="E467" s="1">
        <v>2022</v>
      </c>
      <c r="F467" s="1" t="s">
        <v>882</v>
      </c>
      <c r="G467" s="10">
        <v>4629.6000000000004</v>
      </c>
      <c r="K467" s="3"/>
      <c r="L467" s="3"/>
      <c r="M467" s="3"/>
      <c r="N467" s="1"/>
      <c r="O467" s="10"/>
    </row>
    <row r="470" spans="1:15" ht="25.5">
      <c r="B470" s="23" t="s">
        <v>204</v>
      </c>
    </row>
    <row r="472" spans="1:15">
      <c r="A472" s="18" t="s">
        <v>0</v>
      </c>
      <c r="B472" s="51" t="s">
        <v>13</v>
      </c>
      <c r="E472" s="1">
        <v>2019</v>
      </c>
      <c r="F472" s="1" t="s">
        <v>814</v>
      </c>
      <c r="G472" s="10">
        <v>450.5</v>
      </c>
    </row>
    <row r="473" spans="1:15">
      <c r="A473" s="18" t="s">
        <v>2</v>
      </c>
      <c r="B473" s="51" t="s">
        <v>29</v>
      </c>
      <c r="E473" s="1">
        <v>2018</v>
      </c>
      <c r="F473" s="1" t="s">
        <v>814</v>
      </c>
      <c r="G473" s="10">
        <v>425.5</v>
      </c>
    </row>
    <row r="474" spans="1:15">
      <c r="A474" s="18" t="s">
        <v>3</v>
      </c>
      <c r="B474" s="51" t="s">
        <v>790</v>
      </c>
      <c r="E474" s="1">
        <v>2019</v>
      </c>
      <c r="F474" s="1" t="s">
        <v>815</v>
      </c>
      <c r="G474" s="10">
        <v>418</v>
      </c>
    </row>
    <row r="475" spans="1:15">
      <c r="A475" s="18" t="s">
        <v>5</v>
      </c>
      <c r="B475" s="51" t="s">
        <v>6</v>
      </c>
      <c r="E475" s="1">
        <v>2019</v>
      </c>
      <c r="F475" s="1" t="s">
        <v>816</v>
      </c>
      <c r="G475" s="10">
        <v>407.2</v>
      </c>
    </row>
    <row r="476" spans="1:15">
      <c r="A476" s="18" t="s">
        <v>7</v>
      </c>
      <c r="B476" s="51" t="s">
        <v>738</v>
      </c>
      <c r="E476" s="1">
        <v>2019</v>
      </c>
      <c r="F476" s="1" t="s">
        <v>880</v>
      </c>
      <c r="G476" s="10">
        <v>397</v>
      </c>
    </row>
    <row r="477" spans="1:15">
      <c r="A477" s="18" t="s">
        <v>8</v>
      </c>
      <c r="B477" s="51" t="s">
        <v>744</v>
      </c>
      <c r="E477" s="1">
        <v>2019</v>
      </c>
      <c r="F477" s="1" t="s">
        <v>881</v>
      </c>
      <c r="G477" s="10">
        <v>383.5</v>
      </c>
    </row>
    <row r="478" spans="1:15">
      <c r="A478" s="18" t="s">
        <v>10</v>
      </c>
      <c r="B478" s="51" t="s">
        <v>153</v>
      </c>
      <c r="E478" s="1">
        <v>2018</v>
      </c>
      <c r="F478" s="1" t="s">
        <v>815</v>
      </c>
      <c r="G478" s="10">
        <v>357.9</v>
      </c>
    </row>
    <row r="479" spans="1:15">
      <c r="A479" s="18" t="s">
        <v>12</v>
      </c>
      <c r="B479" s="51" t="s">
        <v>774</v>
      </c>
      <c r="E479" s="1">
        <v>2019</v>
      </c>
      <c r="F479" s="1" t="s">
        <v>882</v>
      </c>
      <c r="G479" s="10">
        <v>357</v>
      </c>
    </row>
    <row r="480" spans="1:15">
      <c r="A480" s="18" t="s">
        <v>14</v>
      </c>
      <c r="B480" s="51" t="s">
        <v>6</v>
      </c>
      <c r="E480" s="1">
        <v>2017</v>
      </c>
      <c r="F480" s="1" t="s">
        <v>814</v>
      </c>
      <c r="G480" s="10">
        <v>351.6</v>
      </c>
    </row>
    <row r="481" spans="1:7">
      <c r="A481" s="18" t="s">
        <v>16</v>
      </c>
      <c r="B481" s="51" t="s">
        <v>762</v>
      </c>
      <c r="E481" s="1">
        <v>2019</v>
      </c>
      <c r="F481" s="1" t="s">
        <v>883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1" t="s">
        <v>17</v>
      </c>
      <c r="E486" s="1">
        <v>2016</v>
      </c>
      <c r="F486" s="1" t="s">
        <v>814</v>
      </c>
      <c r="G486" s="10">
        <v>656</v>
      </c>
    </row>
    <row r="487" spans="1:7">
      <c r="A487" s="18" t="s">
        <v>2</v>
      </c>
      <c r="B487" s="51" t="s">
        <v>19</v>
      </c>
      <c r="E487" s="1">
        <v>2016</v>
      </c>
      <c r="F487" s="1" t="s">
        <v>815</v>
      </c>
      <c r="G487" s="10">
        <v>573.79999999999995</v>
      </c>
    </row>
    <row r="488" spans="1:7">
      <c r="A488" s="18" t="s">
        <v>3</v>
      </c>
      <c r="B488" s="51" t="s">
        <v>162</v>
      </c>
      <c r="E488" s="1">
        <v>2018</v>
      </c>
      <c r="F488" s="1" t="s">
        <v>814</v>
      </c>
      <c r="G488" s="10">
        <v>545</v>
      </c>
    </row>
    <row r="489" spans="1:7">
      <c r="A489" s="18" t="s">
        <v>5</v>
      </c>
      <c r="B489" s="51" t="s">
        <v>27</v>
      </c>
      <c r="E489" s="1">
        <v>2017</v>
      </c>
      <c r="F489" s="1" t="s">
        <v>814</v>
      </c>
      <c r="G489" s="10">
        <v>533.4</v>
      </c>
    </row>
    <row r="490" spans="1:7">
      <c r="A490" s="18" t="s">
        <v>7</v>
      </c>
      <c r="B490" s="51" t="s">
        <v>142</v>
      </c>
      <c r="E490" s="1">
        <v>2017</v>
      </c>
      <c r="F490" s="1" t="s">
        <v>815</v>
      </c>
      <c r="G490" s="10">
        <v>531.29999999999995</v>
      </c>
    </row>
    <row r="491" spans="1:7">
      <c r="A491" s="18" t="s">
        <v>8</v>
      </c>
      <c r="B491" s="51" t="s">
        <v>27</v>
      </c>
      <c r="E491" s="1">
        <v>2016</v>
      </c>
      <c r="F491" s="1" t="s">
        <v>816</v>
      </c>
      <c r="G491" s="10">
        <v>527.79999999999995</v>
      </c>
    </row>
    <row r="492" spans="1:7">
      <c r="A492" s="18" t="s">
        <v>10</v>
      </c>
      <c r="B492" s="51" t="s">
        <v>155</v>
      </c>
      <c r="E492" s="1">
        <v>2022</v>
      </c>
      <c r="F492" s="1" t="s">
        <v>814</v>
      </c>
      <c r="G492" s="10">
        <v>525.6</v>
      </c>
    </row>
    <row r="493" spans="1:7">
      <c r="A493" s="18" t="s">
        <v>12</v>
      </c>
      <c r="B493" s="51" t="s">
        <v>23</v>
      </c>
      <c r="E493" s="1">
        <v>2016</v>
      </c>
      <c r="F493" s="1" t="s">
        <v>880</v>
      </c>
      <c r="G493" s="10">
        <v>509.4</v>
      </c>
    </row>
    <row r="494" spans="1:7">
      <c r="A494" s="18" t="s">
        <v>14</v>
      </c>
      <c r="B494" s="51" t="s">
        <v>21</v>
      </c>
      <c r="E494" s="1">
        <v>2017</v>
      </c>
      <c r="F494" s="1" t="s">
        <v>816</v>
      </c>
      <c r="G494" s="10">
        <v>500</v>
      </c>
    </row>
    <row r="495" spans="1:7">
      <c r="A495" s="18" t="s">
        <v>16</v>
      </c>
      <c r="B495" s="51" t="s">
        <v>11</v>
      </c>
      <c r="E495" s="1">
        <v>2018</v>
      </c>
      <c r="F495" s="1" t="s">
        <v>815</v>
      </c>
      <c r="G495" s="10">
        <v>499.7</v>
      </c>
    </row>
    <row r="498" spans="1:7" ht="25.5">
      <c r="B498" s="23" t="s">
        <v>206</v>
      </c>
    </row>
    <row r="500" spans="1:7">
      <c r="A500" s="18" t="s">
        <v>0</v>
      </c>
      <c r="B500" s="51" t="s">
        <v>154</v>
      </c>
      <c r="E500" s="1">
        <v>2018</v>
      </c>
      <c r="F500" s="1" t="s">
        <v>814</v>
      </c>
      <c r="G500" s="10">
        <v>869.4</v>
      </c>
    </row>
    <row r="501" spans="1:7">
      <c r="A501" s="18" t="s">
        <v>2</v>
      </c>
      <c r="B501" s="51" t="s">
        <v>9</v>
      </c>
      <c r="E501" s="1">
        <v>2017</v>
      </c>
      <c r="F501" s="1" t="s">
        <v>814</v>
      </c>
      <c r="G501" s="10">
        <v>851.2</v>
      </c>
    </row>
    <row r="502" spans="1:7">
      <c r="A502" s="18" t="s">
        <v>3</v>
      </c>
      <c r="B502" s="51" t="s">
        <v>25</v>
      </c>
      <c r="E502" s="1">
        <v>2017</v>
      </c>
      <c r="F502" s="1" t="s">
        <v>815</v>
      </c>
      <c r="G502" s="10">
        <v>847.5</v>
      </c>
    </row>
    <row r="503" spans="1:7">
      <c r="A503" s="18" t="s">
        <v>5</v>
      </c>
      <c r="B503" s="51" t="s">
        <v>31</v>
      </c>
      <c r="E503" s="1">
        <v>2017</v>
      </c>
      <c r="F503" s="1" t="s">
        <v>816</v>
      </c>
      <c r="G503" s="10">
        <v>824.4</v>
      </c>
    </row>
    <row r="504" spans="1:7">
      <c r="A504" s="18" t="s">
        <v>7</v>
      </c>
      <c r="B504" s="51" t="s">
        <v>23</v>
      </c>
      <c r="E504" s="1">
        <v>2017</v>
      </c>
      <c r="F504" s="1" t="s">
        <v>880</v>
      </c>
      <c r="G504" s="10">
        <v>803.8</v>
      </c>
    </row>
    <row r="505" spans="1:7">
      <c r="A505" s="18" t="s">
        <v>8</v>
      </c>
      <c r="B505" s="51" t="s">
        <v>11</v>
      </c>
      <c r="E505" s="1">
        <v>2017</v>
      </c>
      <c r="F505" s="1" t="s">
        <v>881</v>
      </c>
      <c r="G505" s="10">
        <v>735.7</v>
      </c>
    </row>
    <row r="506" spans="1:7">
      <c r="A506" s="18" t="s">
        <v>10</v>
      </c>
      <c r="B506" s="51" t="s">
        <v>144</v>
      </c>
      <c r="E506" s="1">
        <v>2017</v>
      </c>
      <c r="F506" s="1" t="s">
        <v>882</v>
      </c>
      <c r="G506" s="10">
        <v>699.7</v>
      </c>
    </row>
    <row r="507" spans="1:7">
      <c r="A507" s="18" t="s">
        <v>12</v>
      </c>
      <c r="B507" s="51" t="s">
        <v>17</v>
      </c>
      <c r="E507" s="1">
        <v>2017</v>
      </c>
      <c r="F507" s="1" t="s">
        <v>883</v>
      </c>
      <c r="G507" s="10">
        <v>674.1</v>
      </c>
    </row>
    <row r="508" spans="1:7">
      <c r="A508" s="18" t="s">
        <v>14</v>
      </c>
      <c r="B508" s="51" t="s">
        <v>757</v>
      </c>
      <c r="E508" s="1">
        <v>2020</v>
      </c>
      <c r="F508" s="1" t="s">
        <v>814</v>
      </c>
      <c r="G508" s="10">
        <v>666.4</v>
      </c>
    </row>
    <row r="509" spans="1:7">
      <c r="A509" s="18" t="s">
        <v>16</v>
      </c>
      <c r="B509" s="51" t="s">
        <v>37</v>
      </c>
      <c r="E509" s="1">
        <v>2017</v>
      </c>
      <c r="F509" s="1" t="s">
        <v>884</v>
      </c>
      <c r="G509" s="10">
        <v>662.6</v>
      </c>
    </row>
    <row r="512" spans="1:7" ht="25.5">
      <c r="B512" s="23" t="s">
        <v>207</v>
      </c>
    </row>
    <row r="514" spans="1:19">
      <c r="A514" s="18" t="s">
        <v>0</v>
      </c>
      <c r="B514" s="51" t="s">
        <v>179</v>
      </c>
      <c r="E514" s="1">
        <v>2016</v>
      </c>
      <c r="F514" s="1" t="s">
        <v>814</v>
      </c>
      <c r="G514" s="10">
        <v>846.05</v>
      </c>
    </row>
    <row r="515" spans="1:19">
      <c r="A515" s="18" t="s">
        <v>2</v>
      </c>
      <c r="B515" s="51" t="s">
        <v>144</v>
      </c>
      <c r="E515" s="1">
        <v>2017</v>
      </c>
      <c r="F515" s="1" t="s">
        <v>814</v>
      </c>
      <c r="G515" s="10">
        <v>782.55</v>
      </c>
    </row>
    <row r="516" spans="1:19">
      <c r="A516" s="18" t="s">
        <v>3</v>
      </c>
      <c r="B516" s="51" t="s">
        <v>143</v>
      </c>
      <c r="E516" s="1">
        <v>2017</v>
      </c>
      <c r="F516" s="1" t="s">
        <v>815</v>
      </c>
      <c r="G516" s="10">
        <v>779.6</v>
      </c>
    </row>
    <row r="517" spans="1:19">
      <c r="A517" s="18" t="s">
        <v>5</v>
      </c>
      <c r="B517" s="51" t="s">
        <v>33</v>
      </c>
      <c r="E517" s="1">
        <v>2016</v>
      </c>
      <c r="F517" s="1" t="s">
        <v>815</v>
      </c>
      <c r="G517" s="10">
        <v>736</v>
      </c>
    </row>
    <row r="518" spans="1:19">
      <c r="A518" s="18" t="s">
        <v>7</v>
      </c>
      <c r="B518" s="51" t="s">
        <v>11</v>
      </c>
      <c r="E518" s="1">
        <v>2016</v>
      </c>
      <c r="F518" s="1" t="s">
        <v>816</v>
      </c>
      <c r="G518" s="10">
        <v>725.7</v>
      </c>
    </row>
    <row r="519" spans="1:19">
      <c r="A519" s="18" t="s">
        <v>8</v>
      </c>
      <c r="B519" s="51" t="s">
        <v>21</v>
      </c>
      <c r="E519" s="1">
        <v>2017</v>
      </c>
      <c r="F519" s="1" t="s">
        <v>816</v>
      </c>
      <c r="G519" s="10">
        <v>724.8</v>
      </c>
    </row>
    <row r="520" spans="1:19">
      <c r="A520" s="18" t="s">
        <v>10</v>
      </c>
      <c r="B520" s="51" t="s">
        <v>37</v>
      </c>
      <c r="E520" s="1">
        <v>2017</v>
      </c>
      <c r="F520" s="1" t="s">
        <v>880</v>
      </c>
      <c r="G520" s="10">
        <v>707.1</v>
      </c>
    </row>
    <row r="521" spans="1:19">
      <c r="A521" s="18" t="s">
        <v>12</v>
      </c>
      <c r="B521" s="51" t="s">
        <v>178</v>
      </c>
      <c r="E521" s="1">
        <v>2017</v>
      </c>
      <c r="F521" s="1" t="s">
        <v>881</v>
      </c>
      <c r="G521" s="10">
        <v>693.85</v>
      </c>
    </row>
    <row r="522" spans="1:19">
      <c r="A522" s="18" t="s">
        <v>14</v>
      </c>
      <c r="B522" s="51" t="s">
        <v>1656</v>
      </c>
      <c r="E522" s="1">
        <v>2020</v>
      </c>
      <c r="F522" s="1" t="s">
        <v>814</v>
      </c>
      <c r="G522" s="10">
        <v>670.5</v>
      </c>
    </row>
    <row r="523" spans="1:19">
      <c r="A523" s="18" t="s">
        <v>16</v>
      </c>
      <c r="B523" s="51" t="s">
        <v>33</v>
      </c>
      <c r="E523" s="1">
        <v>2017</v>
      </c>
      <c r="F523" s="1" t="s">
        <v>882</v>
      </c>
      <c r="G523" s="10">
        <v>670.3</v>
      </c>
    </row>
    <row r="526" spans="1:19" ht="25.5">
      <c r="B526" s="23" t="s">
        <v>208</v>
      </c>
    </row>
    <row r="528" spans="1:19">
      <c r="A528" s="18" t="s">
        <v>0</v>
      </c>
      <c r="B528" s="51" t="s">
        <v>153</v>
      </c>
      <c r="E528" s="1">
        <v>2019</v>
      </c>
      <c r="F528" s="1" t="s">
        <v>814</v>
      </c>
      <c r="G528" s="10">
        <v>761</v>
      </c>
      <c r="R528" s="221"/>
      <c r="S528" s="69"/>
    </row>
    <row r="529" spans="1:19">
      <c r="A529" s="18" t="s">
        <v>2</v>
      </c>
      <c r="B529" s="51" t="s">
        <v>4</v>
      </c>
      <c r="E529" s="1">
        <v>2016</v>
      </c>
      <c r="F529" s="1" t="s">
        <v>814</v>
      </c>
      <c r="G529" s="10">
        <v>604.6</v>
      </c>
      <c r="R529" s="221"/>
      <c r="S529" s="69"/>
    </row>
    <row r="530" spans="1:19">
      <c r="A530" s="18" t="s">
        <v>3</v>
      </c>
      <c r="B530" s="51" t="s">
        <v>6</v>
      </c>
      <c r="E530" s="1">
        <v>2017</v>
      </c>
      <c r="F530" s="1" t="s">
        <v>814</v>
      </c>
      <c r="G530" s="10">
        <v>558.5</v>
      </c>
      <c r="R530" s="221"/>
      <c r="S530" s="69"/>
    </row>
    <row r="531" spans="1:19">
      <c r="A531" s="18" t="s">
        <v>5</v>
      </c>
      <c r="B531" s="51" t="s">
        <v>13</v>
      </c>
      <c r="E531" s="1">
        <v>2019</v>
      </c>
      <c r="F531" s="1" t="s">
        <v>815</v>
      </c>
      <c r="G531" s="10">
        <v>554</v>
      </c>
      <c r="R531" s="221"/>
      <c r="S531" s="69"/>
    </row>
    <row r="532" spans="1:19">
      <c r="A532" s="18" t="s">
        <v>7</v>
      </c>
      <c r="B532" s="51" t="s">
        <v>25</v>
      </c>
      <c r="E532" s="1">
        <v>2016</v>
      </c>
      <c r="F532" s="1" t="s">
        <v>815</v>
      </c>
      <c r="G532" s="10">
        <v>543.4</v>
      </c>
      <c r="R532" s="221"/>
      <c r="S532" s="69"/>
    </row>
    <row r="533" spans="1:19">
      <c r="A533" s="18" t="s">
        <v>8</v>
      </c>
      <c r="B533" s="51" t="s">
        <v>762</v>
      </c>
      <c r="E533" s="1">
        <v>2019</v>
      </c>
      <c r="F533" s="1" t="s">
        <v>816</v>
      </c>
      <c r="G533" s="10">
        <v>505.5</v>
      </c>
    </row>
    <row r="534" spans="1:19">
      <c r="A534" s="18" t="s">
        <v>10</v>
      </c>
      <c r="B534" s="51" t="s">
        <v>744</v>
      </c>
      <c r="E534" s="1">
        <v>2019</v>
      </c>
      <c r="F534" s="1" t="s">
        <v>880</v>
      </c>
      <c r="G534" s="10">
        <v>504.35</v>
      </c>
    </row>
    <row r="535" spans="1:19">
      <c r="A535" s="18" t="s">
        <v>12</v>
      </c>
      <c r="B535" s="51" t="s">
        <v>33</v>
      </c>
      <c r="E535" s="1">
        <v>2016</v>
      </c>
      <c r="F535" s="1" t="s">
        <v>816</v>
      </c>
      <c r="G535" s="10">
        <v>503.5</v>
      </c>
    </row>
    <row r="536" spans="1:19">
      <c r="A536" s="18" t="s">
        <v>14</v>
      </c>
      <c r="B536" s="51" t="s">
        <v>13</v>
      </c>
      <c r="E536" s="1">
        <v>2016</v>
      </c>
      <c r="F536" s="1" t="s">
        <v>880</v>
      </c>
      <c r="G536" s="10">
        <v>495.5</v>
      </c>
    </row>
    <row r="537" spans="1:19">
      <c r="A537" s="18" t="s">
        <v>16</v>
      </c>
      <c r="B537" s="51" t="s">
        <v>142</v>
      </c>
      <c r="E537" s="1">
        <v>2019</v>
      </c>
      <c r="F537" s="1" t="s">
        <v>881</v>
      </c>
      <c r="G537" s="10">
        <v>494</v>
      </c>
    </row>
    <row r="540" spans="1:19" ht="25.5">
      <c r="B540" s="23" t="s">
        <v>347</v>
      </c>
    </row>
    <row r="542" spans="1:19">
      <c r="A542" s="18" t="s">
        <v>0</v>
      </c>
      <c r="B542" s="220" t="s">
        <v>1647</v>
      </c>
      <c r="E542" s="1">
        <v>2022</v>
      </c>
      <c r="F542" s="1" t="s">
        <v>814</v>
      </c>
      <c r="G542" s="10">
        <v>5873.5</v>
      </c>
      <c r="L542" s="3"/>
      <c r="M542" s="3"/>
      <c r="N542" s="3"/>
      <c r="O542" s="109"/>
      <c r="P542" s="10"/>
    </row>
    <row r="543" spans="1:19">
      <c r="A543" s="18" t="s">
        <v>2</v>
      </c>
      <c r="B543" s="220" t="s">
        <v>1661</v>
      </c>
      <c r="E543" s="1">
        <v>2022</v>
      </c>
      <c r="F543" s="1" t="s">
        <v>815</v>
      </c>
      <c r="G543" s="10">
        <v>5515.0499999999993</v>
      </c>
      <c r="L543" s="3"/>
      <c r="M543" s="3"/>
      <c r="N543" s="3"/>
      <c r="O543" s="109"/>
      <c r="P543" s="10"/>
    </row>
    <row r="544" spans="1:19">
      <c r="A544" s="18" t="s">
        <v>3</v>
      </c>
      <c r="B544" s="51" t="s">
        <v>21</v>
      </c>
      <c r="E544" s="1">
        <v>2022</v>
      </c>
      <c r="F544" s="1" t="s">
        <v>816</v>
      </c>
      <c r="G544" s="10">
        <v>5378.5</v>
      </c>
      <c r="L544" s="3"/>
      <c r="M544" s="3"/>
      <c r="N544" s="3"/>
      <c r="O544" s="109"/>
      <c r="P544" s="10"/>
    </row>
    <row r="545" spans="1:16">
      <c r="A545" s="18" t="s">
        <v>5</v>
      </c>
      <c r="B545" s="35" t="s">
        <v>154</v>
      </c>
      <c r="E545" s="1">
        <v>2022</v>
      </c>
      <c r="F545" s="1" t="s">
        <v>880</v>
      </c>
      <c r="G545" s="10">
        <v>4903.2</v>
      </c>
      <c r="L545" s="3"/>
      <c r="M545" s="3"/>
      <c r="N545" s="3"/>
      <c r="O545" s="109"/>
      <c r="P545" s="10"/>
    </row>
    <row r="546" spans="1:16">
      <c r="A546" s="18" t="s">
        <v>7</v>
      </c>
      <c r="B546" s="378" t="s">
        <v>37</v>
      </c>
      <c r="E546" s="1">
        <v>2022</v>
      </c>
      <c r="F546" s="1" t="s">
        <v>881</v>
      </c>
      <c r="G546" s="10">
        <v>4830.7999999999993</v>
      </c>
      <c r="L546" s="3"/>
      <c r="M546" s="3"/>
      <c r="N546" s="3"/>
      <c r="O546" s="109"/>
      <c r="P546" s="10"/>
    </row>
    <row r="547" spans="1:16">
      <c r="A547" s="18" t="s">
        <v>8</v>
      </c>
      <c r="B547" s="220" t="s">
        <v>1662</v>
      </c>
      <c r="E547" s="1">
        <v>2022</v>
      </c>
      <c r="F547" s="1" t="s">
        <v>882</v>
      </c>
      <c r="G547" s="10">
        <v>4788.05</v>
      </c>
    </row>
    <row r="548" spans="1:16">
      <c r="A548" s="18" t="s">
        <v>10</v>
      </c>
      <c r="B548" s="35" t="s">
        <v>746</v>
      </c>
      <c r="E548" s="1">
        <v>2022</v>
      </c>
      <c r="F548" s="1" t="s">
        <v>883</v>
      </c>
      <c r="G548" s="10">
        <v>4777.7</v>
      </c>
    </row>
    <row r="549" spans="1:16">
      <c r="A549" s="18" t="s">
        <v>12</v>
      </c>
      <c r="B549" s="220" t="s">
        <v>1652</v>
      </c>
      <c r="E549" s="1">
        <v>2022</v>
      </c>
      <c r="F549" s="1" t="s">
        <v>884</v>
      </c>
      <c r="G549" s="10">
        <v>4731</v>
      </c>
    </row>
    <row r="550" spans="1:16">
      <c r="A550" s="18" t="s">
        <v>14</v>
      </c>
      <c r="B550" s="35" t="s">
        <v>800</v>
      </c>
      <c r="E550" s="1">
        <v>2022</v>
      </c>
      <c r="F550" s="1" t="s">
        <v>885</v>
      </c>
      <c r="G550" s="10">
        <v>4701.4999999999991</v>
      </c>
    </row>
    <row r="551" spans="1:16">
      <c r="A551" s="18" t="s">
        <v>16</v>
      </c>
      <c r="B551" s="35" t="s">
        <v>748</v>
      </c>
      <c r="E551" s="1">
        <v>2022</v>
      </c>
      <c r="F551" s="1" t="s">
        <v>886</v>
      </c>
      <c r="G551" s="10">
        <v>4658.8</v>
      </c>
    </row>
    <row r="554" spans="1:16" ht="25.5">
      <c r="B554" s="23" t="s">
        <v>209</v>
      </c>
    </row>
    <row r="556" spans="1:16">
      <c r="A556" s="18" t="s">
        <v>0</v>
      </c>
      <c r="B556" s="51" t="s">
        <v>733</v>
      </c>
      <c r="E556" s="1">
        <v>2021</v>
      </c>
      <c r="F556" s="1" t="s">
        <v>814</v>
      </c>
      <c r="G556" s="10">
        <v>473.7</v>
      </c>
      <c r="L556" s="1"/>
      <c r="M556" s="1"/>
      <c r="N556" s="1"/>
      <c r="O556" s="1"/>
      <c r="P556" s="10"/>
    </row>
    <row r="557" spans="1:16">
      <c r="A557" s="18" t="s">
        <v>2</v>
      </c>
      <c r="B557" s="51" t="s">
        <v>783</v>
      </c>
      <c r="E557" s="1">
        <v>2019</v>
      </c>
      <c r="F557" s="1" t="s">
        <v>814</v>
      </c>
      <c r="G557" s="10">
        <v>461</v>
      </c>
      <c r="L557" s="1"/>
      <c r="M557" s="1"/>
      <c r="N557" s="1"/>
      <c r="O557" s="1"/>
      <c r="P557" s="10"/>
    </row>
    <row r="558" spans="1:16">
      <c r="A558" s="18" t="s">
        <v>3</v>
      </c>
      <c r="B558" s="51" t="s">
        <v>753</v>
      </c>
      <c r="E558" s="1">
        <v>2019</v>
      </c>
      <c r="F558" s="1" t="s">
        <v>815</v>
      </c>
      <c r="G558" s="10">
        <v>456.4</v>
      </c>
      <c r="L558" s="211"/>
      <c r="M558" s="1"/>
      <c r="N558" s="1"/>
      <c r="O558" s="1"/>
      <c r="P558" s="10"/>
    </row>
    <row r="559" spans="1:16">
      <c r="A559" s="18" t="s">
        <v>5</v>
      </c>
      <c r="B559" s="51" t="s">
        <v>178</v>
      </c>
      <c r="E559" s="1">
        <v>2017</v>
      </c>
      <c r="F559" s="1" t="s">
        <v>814</v>
      </c>
      <c r="G559" s="10">
        <v>455.9</v>
      </c>
      <c r="L559" s="211"/>
      <c r="M559" s="1"/>
      <c r="N559" s="1"/>
      <c r="O559" s="1"/>
      <c r="P559" s="10"/>
    </row>
    <row r="560" spans="1:16">
      <c r="A560" s="18" t="s">
        <v>7</v>
      </c>
      <c r="B560" s="51" t="s">
        <v>790</v>
      </c>
      <c r="E560" s="1">
        <v>2021</v>
      </c>
      <c r="F560" s="1" t="s">
        <v>815</v>
      </c>
      <c r="G560" s="10">
        <v>447.6</v>
      </c>
      <c r="L560" s="380"/>
      <c r="M560" s="1"/>
      <c r="N560" s="1"/>
      <c r="O560" s="1"/>
      <c r="P560" s="10"/>
    </row>
    <row r="561" spans="1:16">
      <c r="A561" s="18" t="s">
        <v>8</v>
      </c>
      <c r="B561" s="51" t="s">
        <v>1657</v>
      </c>
      <c r="E561" s="1">
        <v>2021</v>
      </c>
      <c r="F561" s="1" t="s">
        <v>816</v>
      </c>
      <c r="G561" s="10">
        <v>432.4</v>
      </c>
      <c r="L561" s="1"/>
      <c r="M561" s="1"/>
      <c r="N561" s="1"/>
      <c r="O561" s="1"/>
      <c r="P561" s="10"/>
    </row>
    <row r="562" spans="1:16">
      <c r="A562" s="18" t="s">
        <v>10</v>
      </c>
      <c r="B562" s="51" t="s">
        <v>25</v>
      </c>
      <c r="E562" s="1">
        <v>2021</v>
      </c>
      <c r="F562" s="1" t="s">
        <v>880</v>
      </c>
      <c r="G562" s="10">
        <v>427.4</v>
      </c>
      <c r="L562" s="380"/>
      <c r="M562" s="1"/>
      <c r="N562" s="1"/>
      <c r="O562" s="1"/>
      <c r="P562" s="10"/>
    </row>
    <row r="563" spans="1:16">
      <c r="A563" s="18" t="s">
        <v>12</v>
      </c>
      <c r="B563" s="51" t="s">
        <v>143</v>
      </c>
      <c r="E563" s="1">
        <v>2017</v>
      </c>
      <c r="F563" s="1" t="s">
        <v>815</v>
      </c>
      <c r="G563" s="10">
        <v>415</v>
      </c>
      <c r="L563" s="1"/>
      <c r="M563" s="1"/>
      <c r="N563" s="1"/>
      <c r="O563" s="1"/>
      <c r="P563" s="10"/>
    </row>
    <row r="564" spans="1:16">
      <c r="A564" s="18" t="s">
        <v>14</v>
      </c>
      <c r="B564" s="51" t="s">
        <v>746</v>
      </c>
      <c r="E564" s="1">
        <v>2021</v>
      </c>
      <c r="F564" s="1" t="s">
        <v>881</v>
      </c>
      <c r="G564" s="10">
        <v>413.7</v>
      </c>
      <c r="L564" s="211"/>
      <c r="M564" s="1"/>
      <c r="N564" s="1"/>
      <c r="O564" s="1"/>
      <c r="P564" s="10"/>
    </row>
    <row r="565" spans="1:16">
      <c r="A565" s="18" t="s">
        <v>16</v>
      </c>
      <c r="B565" s="51" t="s">
        <v>1653</v>
      </c>
      <c r="E565" s="1">
        <v>2021</v>
      </c>
      <c r="F565" s="1" t="s">
        <v>882</v>
      </c>
      <c r="G565" s="10">
        <v>392.5</v>
      </c>
      <c r="L565" s="1"/>
      <c r="M565" s="1"/>
      <c r="N565" s="1"/>
      <c r="O565" s="1"/>
      <c r="P565" s="10"/>
    </row>
    <row r="568" spans="1:16" ht="25.5">
      <c r="B568" s="23" t="s">
        <v>2870</v>
      </c>
    </row>
    <row r="570" spans="1:16">
      <c r="A570" s="18" t="s">
        <v>0</v>
      </c>
      <c r="B570" s="51" t="s">
        <v>143</v>
      </c>
      <c r="E570" s="1">
        <v>2017</v>
      </c>
      <c r="F570" s="1" t="s">
        <v>814</v>
      </c>
      <c r="G570" s="10">
        <v>621.5</v>
      </c>
    </row>
    <row r="571" spans="1:16">
      <c r="A571" s="18" t="s">
        <v>2</v>
      </c>
      <c r="B571" s="51" t="s">
        <v>155</v>
      </c>
      <c r="E571" s="1">
        <v>2018</v>
      </c>
      <c r="F571" s="1" t="s">
        <v>814</v>
      </c>
      <c r="G571" s="10">
        <v>603.4</v>
      </c>
    </row>
    <row r="572" spans="1:16">
      <c r="A572" s="18" t="s">
        <v>3</v>
      </c>
      <c r="B572" s="51" t="s">
        <v>4</v>
      </c>
      <c r="E572" s="1">
        <v>2019</v>
      </c>
      <c r="F572" s="1" t="s">
        <v>814</v>
      </c>
      <c r="G572" s="10">
        <v>588.5</v>
      </c>
    </row>
    <row r="573" spans="1:16">
      <c r="A573" s="18" t="s">
        <v>5</v>
      </c>
      <c r="B573" s="51" t="s">
        <v>790</v>
      </c>
      <c r="E573" s="1">
        <v>2019</v>
      </c>
      <c r="F573" s="1" t="s">
        <v>815</v>
      </c>
      <c r="G573" s="10">
        <v>575</v>
      </c>
    </row>
    <row r="574" spans="1:16">
      <c r="A574" s="18" t="s">
        <v>7</v>
      </c>
      <c r="B574" s="51" t="s">
        <v>178</v>
      </c>
      <c r="E574" s="1">
        <v>2017</v>
      </c>
      <c r="F574" s="1" t="s">
        <v>815</v>
      </c>
      <c r="G574" s="10">
        <v>569.9</v>
      </c>
    </row>
    <row r="575" spans="1:16">
      <c r="A575" s="18" t="s">
        <v>8</v>
      </c>
      <c r="B575" s="51" t="s">
        <v>156</v>
      </c>
      <c r="E575" s="1">
        <v>2019</v>
      </c>
      <c r="F575" s="1" t="s">
        <v>816</v>
      </c>
      <c r="G575" s="10">
        <v>538.5</v>
      </c>
    </row>
    <row r="576" spans="1:16">
      <c r="A576" s="18" t="s">
        <v>10</v>
      </c>
      <c r="B576" s="51" t="s">
        <v>1</v>
      </c>
      <c r="E576" s="1">
        <v>2019</v>
      </c>
      <c r="F576" s="1" t="s">
        <v>880</v>
      </c>
      <c r="G576" s="10">
        <v>527.5</v>
      </c>
    </row>
    <row r="577" spans="1:16">
      <c r="A577" s="18" t="s">
        <v>12</v>
      </c>
      <c r="B577" s="51" t="s">
        <v>179</v>
      </c>
      <c r="E577" s="1">
        <v>2016</v>
      </c>
      <c r="F577" s="1" t="s">
        <v>814</v>
      </c>
      <c r="G577" s="10">
        <v>526.25</v>
      </c>
    </row>
    <row r="578" spans="1:16">
      <c r="A578" s="18" t="s">
        <v>14</v>
      </c>
      <c r="B578" s="51" t="s">
        <v>784</v>
      </c>
      <c r="E578" s="1">
        <v>2019</v>
      </c>
      <c r="F578" s="1" t="s">
        <v>881</v>
      </c>
      <c r="G578" s="10">
        <v>525</v>
      </c>
    </row>
    <row r="579" spans="1:16">
      <c r="A579" s="18" t="s">
        <v>16</v>
      </c>
      <c r="B579" s="51" t="s">
        <v>144</v>
      </c>
      <c r="E579" s="1">
        <v>2017</v>
      </c>
      <c r="F579" s="1" t="s">
        <v>816</v>
      </c>
      <c r="G579" s="10">
        <v>518.5</v>
      </c>
    </row>
    <row r="582" spans="1:16" ht="25.5">
      <c r="B582" s="23" t="s">
        <v>2869</v>
      </c>
    </row>
    <row r="584" spans="1:16">
      <c r="A584" s="18" t="s">
        <v>0</v>
      </c>
      <c r="B584" s="51" t="s">
        <v>37</v>
      </c>
      <c r="E584" s="1">
        <v>2022</v>
      </c>
      <c r="F584" s="1" t="s">
        <v>814</v>
      </c>
      <c r="G584" s="10">
        <v>679.15</v>
      </c>
      <c r="O584" s="221"/>
      <c r="P584" s="69"/>
    </row>
    <row r="585" spans="1:16">
      <c r="A585" s="18" t="s">
        <v>2</v>
      </c>
      <c r="B585" s="51" t="s">
        <v>2050</v>
      </c>
      <c r="E585" s="1">
        <v>2022</v>
      </c>
      <c r="F585" s="1" t="s">
        <v>815</v>
      </c>
      <c r="G585" s="10">
        <v>668.7</v>
      </c>
      <c r="O585" s="221"/>
      <c r="P585" s="69"/>
    </row>
    <row r="586" spans="1:16">
      <c r="A586" s="18" t="s">
        <v>3</v>
      </c>
      <c r="B586" s="51" t="s">
        <v>25</v>
      </c>
      <c r="E586" s="1">
        <v>2022</v>
      </c>
      <c r="F586" s="1" t="s">
        <v>816</v>
      </c>
      <c r="G586" s="10">
        <v>602</v>
      </c>
      <c r="O586" s="221"/>
      <c r="P586" s="69"/>
    </row>
    <row r="587" spans="1:16">
      <c r="A587" s="18" t="s">
        <v>5</v>
      </c>
      <c r="B587" s="51" t="s">
        <v>143</v>
      </c>
      <c r="E587" s="1">
        <v>2017</v>
      </c>
      <c r="F587" s="1" t="s">
        <v>814</v>
      </c>
      <c r="G587" s="10">
        <v>589.6</v>
      </c>
      <c r="O587" s="221"/>
      <c r="P587" s="69"/>
    </row>
    <row r="588" spans="1:16">
      <c r="A588" s="18" t="s">
        <v>7</v>
      </c>
      <c r="B588" s="51" t="s">
        <v>31</v>
      </c>
      <c r="E588" s="1">
        <v>2022</v>
      </c>
      <c r="F588" s="1" t="s">
        <v>880</v>
      </c>
      <c r="G588" s="10">
        <v>566.5</v>
      </c>
    </row>
    <row r="589" spans="1:16">
      <c r="A589" s="18" t="s">
        <v>8</v>
      </c>
      <c r="B589" s="51" t="s">
        <v>35</v>
      </c>
      <c r="E589" s="1">
        <v>2017</v>
      </c>
      <c r="F589" s="1" t="s">
        <v>815</v>
      </c>
      <c r="G589" s="10">
        <v>565.4</v>
      </c>
    </row>
    <row r="590" spans="1:16">
      <c r="A590" s="18" t="s">
        <v>10</v>
      </c>
      <c r="B590" s="51" t="s">
        <v>1</v>
      </c>
      <c r="E590" s="1">
        <v>2019</v>
      </c>
      <c r="F590" s="1" t="s">
        <v>814</v>
      </c>
      <c r="G590" s="10">
        <v>552.29999999999995</v>
      </c>
    </row>
    <row r="591" spans="1:16">
      <c r="A591" s="18" t="s">
        <v>12</v>
      </c>
      <c r="B591" s="51" t="s">
        <v>1655</v>
      </c>
      <c r="E591" s="1">
        <v>2022</v>
      </c>
      <c r="F591" s="1" t="s">
        <v>881</v>
      </c>
      <c r="G591" s="10">
        <v>543.20000000000005</v>
      </c>
    </row>
    <row r="592" spans="1:16">
      <c r="A592" s="18" t="s">
        <v>14</v>
      </c>
      <c r="B592" s="51" t="s">
        <v>2871</v>
      </c>
      <c r="E592" s="1">
        <v>2022</v>
      </c>
      <c r="F592" s="1" t="s">
        <v>882</v>
      </c>
      <c r="G592" s="10">
        <v>523.6</v>
      </c>
    </row>
    <row r="593" spans="1:18">
      <c r="A593" s="18" t="s">
        <v>16</v>
      </c>
      <c r="B593" s="51" t="s">
        <v>779</v>
      </c>
      <c r="E593" s="1">
        <v>2022</v>
      </c>
      <c r="F593" s="1" t="s">
        <v>883</v>
      </c>
      <c r="G593" s="10">
        <v>520</v>
      </c>
    </row>
    <row r="596" spans="1:18" ht="25.5">
      <c r="B596" s="23" t="s">
        <v>212</v>
      </c>
    </row>
    <row r="597" spans="1:18">
      <c r="O597" s="35"/>
      <c r="P597" s="35"/>
      <c r="Q597" s="35"/>
      <c r="R597" s="117"/>
    </row>
    <row r="598" spans="1:18">
      <c r="A598" s="18" t="s">
        <v>0</v>
      </c>
      <c r="B598" s="220" t="s">
        <v>1</v>
      </c>
      <c r="E598" s="1">
        <v>2019</v>
      </c>
      <c r="F598" s="1" t="s">
        <v>814</v>
      </c>
      <c r="G598" s="10">
        <v>468.6</v>
      </c>
      <c r="O598" s="35"/>
      <c r="P598" s="35"/>
      <c r="Q598" s="35"/>
      <c r="R598" s="117"/>
    </row>
    <row r="599" spans="1:18">
      <c r="A599" s="18" t="s">
        <v>2</v>
      </c>
      <c r="B599" s="220" t="s">
        <v>757</v>
      </c>
      <c r="E599" s="1">
        <v>2019</v>
      </c>
      <c r="F599" s="1" t="s">
        <v>815</v>
      </c>
      <c r="G599" s="10">
        <v>434.2</v>
      </c>
      <c r="O599" s="35"/>
      <c r="P599" s="35"/>
      <c r="Q599" s="35"/>
      <c r="R599" s="117"/>
    </row>
    <row r="600" spans="1:18">
      <c r="A600" s="18" t="s">
        <v>3</v>
      </c>
      <c r="B600" s="220" t="s">
        <v>782</v>
      </c>
      <c r="E600" s="1">
        <v>2019</v>
      </c>
      <c r="F600" s="1" t="s">
        <v>816</v>
      </c>
      <c r="G600" s="10">
        <v>385.8</v>
      </c>
      <c r="O600" s="35"/>
      <c r="P600" s="35"/>
      <c r="Q600" s="35"/>
      <c r="R600" s="117"/>
    </row>
    <row r="601" spans="1:18">
      <c r="A601" s="18" t="s">
        <v>5</v>
      </c>
      <c r="B601" s="220" t="s">
        <v>763</v>
      </c>
      <c r="E601" s="1">
        <v>2019</v>
      </c>
      <c r="F601" s="1" t="s">
        <v>880</v>
      </c>
      <c r="G601" s="10">
        <v>383.7</v>
      </c>
      <c r="O601" s="35"/>
      <c r="P601" s="35"/>
      <c r="Q601" s="35"/>
      <c r="R601" s="117"/>
    </row>
    <row r="602" spans="1:18">
      <c r="A602" s="18" t="s">
        <v>7</v>
      </c>
      <c r="B602" s="220" t="s">
        <v>755</v>
      </c>
      <c r="E602" s="1">
        <v>2019</v>
      </c>
      <c r="F602" s="1" t="s">
        <v>881</v>
      </c>
      <c r="G602" s="10">
        <v>376.7</v>
      </c>
      <c r="O602" s="35"/>
      <c r="P602" s="35"/>
      <c r="Q602" s="35"/>
      <c r="R602" s="117"/>
    </row>
    <row r="603" spans="1:18">
      <c r="A603" s="18" t="s">
        <v>8</v>
      </c>
      <c r="B603" s="220" t="s">
        <v>788</v>
      </c>
      <c r="E603" s="1">
        <v>2019</v>
      </c>
      <c r="F603" s="1" t="s">
        <v>882</v>
      </c>
      <c r="G603" s="10">
        <v>351</v>
      </c>
      <c r="O603" s="35"/>
      <c r="P603" s="35"/>
      <c r="Q603" s="35"/>
      <c r="R603" s="117"/>
    </row>
    <row r="604" spans="1:18">
      <c r="A604" s="18" t="s">
        <v>10</v>
      </c>
      <c r="B604" s="220" t="s">
        <v>762</v>
      </c>
      <c r="E604" s="1">
        <v>2019</v>
      </c>
      <c r="F604" s="1" t="s">
        <v>882</v>
      </c>
      <c r="G604" s="10">
        <v>351</v>
      </c>
      <c r="O604" s="35"/>
      <c r="P604" s="35"/>
      <c r="Q604" s="35"/>
      <c r="R604" s="117"/>
    </row>
    <row r="605" spans="1:18">
      <c r="A605" s="18" t="s">
        <v>12</v>
      </c>
      <c r="B605" s="220" t="s">
        <v>784</v>
      </c>
      <c r="E605" s="1">
        <v>2019</v>
      </c>
      <c r="F605" s="1" t="s">
        <v>884</v>
      </c>
      <c r="G605" s="10">
        <v>349.3</v>
      </c>
      <c r="N605" s="220"/>
      <c r="O605" s="35"/>
      <c r="P605" s="35"/>
      <c r="Q605" s="35"/>
      <c r="R605" s="117"/>
    </row>
    <row r="606" spans="1:18">
      <c r="A606" s="18" t="s">
        <v>14</v>
      </c>
      <c r="B606" s="51" t="s">
        <v>141</v>
      </c>
      <c r="E606" s="1">
        <v>2017</v>
      </c>
      <c r="F606" s="1" t="s">
        <v>814</v>
      </c>
      <c r="G606" s="10">
        <v>341.3</v>
      </c>
      <c r="N606" s="220"/>
      <c r="O606" s="35"/>
      <c r="P606" s="35"/>
      <c r="Q606" s="35"/>
      <c r="R606" s="117"/>
    </row>
    <row r="607" spans="1:18">
      <c r="A607" s="18" t="s">
        <v>16</v>
      </c>
      <c r="B607" s="51" t="s">
        <v>19</v>
      </c>
      <c r="E607" s="1">
        <v>2017</v>
      </c>
      <c r="F607" s="1" t="s">
        <v>815</v>
      </c>
      <c r="G607" s="10">
        <v>341</v>
      </c>
    </row>
    <row r="610" spans="1:7" ht="25.5">
      <c r="B610" s="23" t="s">
        <v>213</v>
      </c>
    </row>
    <row r="612" spans="1:7">
      <c r="A612" s="18" t="s">
        <v>0</v>
      </c>
      <c r="B612" s="51" t="s">
        <v>142</v>
      </c>
      <c r="E612" s="1">
        <v>2021</v>
      </c>
      <c r="F612" s="1" t="s">
        <v>814</v>
      </c>
      <c r="G612" s="10">
        <v>726</v>
      </c>
    </row>
    <row r="613" spans="1:7">
      <c r="A613" s="18" t="s">
        <v>2</v>
      </c>
      <c r="B613" s="51" t="s">
        <v>21</v>
      </c>
      <c r="E613" s="1">
        <v>2021</v>
      </c>
      <c r="F613" s="1" t="s">
        <v>815</v>
      </c>
      <c r="G613" s="10">
        <v>702.7</v>
      </c>
    </row>
    <row r="614" spans="1:7">
      <c r="A614" s="18" t="s">
        <v>3</v>
      </c>
      <c r="B614" s="51" t="s">
        <v>155</v>
      </c>
      <c r="E614" s="1">
        <v>2021</v>
      </c>
      <c r="F614" s="1" t="s">
        <v>816</v>
      </c>
      <c r="G614" s="10">
        <v>697.1</v>
      </c>
    </row>
    <row r="615" spans="1:7">
      <c r="A615" s="18" t="s">
        <v>5</v>
      </c>
      <c r="B615" s="51" t="s">
        <v>796</v>
      </c>
      <c r="E615" s="1">
        <v>2019</v>
      </c>
      <c r="F615" s="1" t="s">
        <v>814</v>
      </c>
      <c r="G615" s="10">
        <v>695.6</v>
      </c>
    </row>
    <row r="616" spans="1:7">
      <c r="A616" s="18" t="s">
        <v>7</v>
      </c>
      <c r="B616" s="51" t="s">
        <v>143</v>
      </c>
      <c r="E616" s="1">
        <v>2021</v>
      </c>
      <c r="F616" s="1" t="s">
        <v>880</v>
      </c>
      <c r="G616" s="10">
        <v>673</v>
      </c>
    </row>
    <row r="617" spans="1:7">
      <c r="A617" s="18" t="s">
        <v>8</v>
      </c>
      <c r="B617" s="51" t="s">
        <v>763</v>
      </c>
      <c r="E617" s="1">
        <v>2019</v>
      </c>
      <c r="F617" s="1" t="s">
        <v>815</v>
      </c>
      <c r="G617" s="10">
        <v>672.6</v>
      </c>
    </row>
    <row r="618" spans="1:7">
      <c r="A618" s="18" t="s">
        <v>10</v>
      </c>
      <c r="B618" s="51" t="s">
        <v>1657</v>
      </c>
      <c r="E618" s="1">
        <v>2021</v>
      </c>
      <c r="F618" s="1" t="s">
        <v>881</v>
      </c>
      <c r="G618" s="10">
        <v>662.4</v>
      </c>
    </row>
    <row r="619" spans="1:7">
      <c r="A619" s="18" t="s">
        <v>12</v>
      </c>
      <c r="B619" s="51" t="s">
        <v>11</v>
      </c>
      <c r="E619" s="1">
        <v>2021</v>
      </c>
      <c r="F619" s="1" t="s">
        <v>882</v>
      </c>
      <c r="G619" s="10">
        <v>654.29999999999995</v>
      </c>
    </row>
    <row r="620" spans="1:7">
      <c r="A620" s="18" t="s">
        <v>14</v>
      </c>
      <c r="B620" s="51" t="s">
        <v>31</v>
      </c>
      <c r="E620" s="1">
        <v>2019</v>
      </c>
      <c r="F620" s="1" t="s">
        <v>816</v>
      </c>
      <c r="G620" s="10">
        <v>634</v>
      </c>
    </row>
    <row r="621" spans="1:7">
      <c r="A621" s="18" t="s">
        <v>16</v>
      </c>
      <c r="B621" s="51" t="s">
        <v>4</v>
      </c>
      <c r="E621" s="1">
        <v>2020</v>
      </c>
      <c r="F621" s="1" t="s">
        <v>814</v>
      </c>
      <c r="G621" s="10">
        <v>633.69999999999982</v>
      </c>
    </row>
    <row r="624" spans="1:7" ht="25.5">
      <c r="B624" s="23" t="s">
        <v>214</v>
      </c>
    </row>
    <row r="626" spans="1:16">
      <c r="A626" s="18" t="s">
        <v>0</v>
      </c>
      <c r="B626" s="51" t="s">
        <v>142</v>
      </c>
      <c r="E626" s="1">
        <v>2019</v>
      </c>
      <c r="F626" s="1" t="s">
        <v>814</v>
      </c>
      <c r="G626" s="10">
        <v>702.4</v>
      </c>
      <c r="L626" s="218"/>
      <c r="M626" s="3"/>
      <c r="N626" s="3"/>
      <c r="O626" s="137"/>
      <c r="P626" s="117"/>
    </row>
    <row r="627" spans="1:16">
      <c r="A627" s="18" t="s">
        <v>2</v>
      </c>
      <c r="B627" s="51" t="s">
        <v>800</v>
      </c>
      <c r="E627" s="1">
        <v>2019</v>
      </c>
      <c r="F627" s="1" t="s">
        <v>815</v>
      </c>
      <c r="G627" s="10">
        <v>645.70000000000005</v>
      </c>
      <c r="L627" s="218"/>
      <c r="M627" s="3"/>
      <c r="N627" s="3"/>
      <c r="O627" s="137"/>
      <c r="P627" s="117"/>
    </row>
    <row r="628" spans="1:16">
      <c r="A628" s="18" t="s">
        <v>3</v>
      </c>
      <c r="B628" s="51" t="s">
        <v>746</v>
      </c>
      <c r="E628" s="1">
        <v>2019</v>
      </c>
      <c r="F628" s="1" t="s">
        <v>816</v>
      </c>
      <c r="G628" s="10">
        <v>635.20000000000005</v>
      </c>
      <c r="L628" s="218"/>
      <c r="M628" s="3"/>
      <c r="N628" s="3"/>
      <c r="O628" s="137"/>
      <c r="P628" s="117"/>
    </row>
    <row r="629" spans="1:16">
      <c r="A629" s="18" t="s">
        <v>5</v>
      </c>
      <c r="B629" s="51" t="s">
        <v>155</v>
      </c>
      <c r="E629" s="1">
        <v>2019</v>
      </c>
      <c r="F629" s="1" t="s">
        <v>880</v>
      </c>
      <c r="G629" s="10">
        <v>619.29999999999995</v>
      </c>
      <c r="L629" s="218"/>
      <c r="M629" s="3"/>
      <c r="N629" s="3"/>
      <c r="O629" s="137"/>
      <c r="P629" s="117"/>
    </row>
    <row r="630" spans="1:16">
      <c r="A630" s="18" t="s">
        <v>7</v>
      </c>
      <c r="B630" s="51" t="s">
        <v>9</v>
      </c>
      <c r="E630" s="1">
        <v>2019</v>
      </c>
      <c r="F630" s="1" t="s">
        <v>881</v>
      </c>
      <c r="G630" s="10">
        <v>610.6</v>
      </c>
      <c r="L630" s="218"/>
      <c r="M630" s="3"/>
      <c r="N630" s="3"/>
      <c r="O630" s="137"/>
      <c r="P630" s="117"/>
    </row>
    <row r="631" spans="1:16">
      <c r="A631" s="18" t="s">
        <v>8</v>
      </c>
      <c r="B631" s="51" t="s">
        <v>762</v>
      </c>
      <c r="E631" s="1">
        <v>2019</v>
      </c>
      <c r="F631" s="1" t="s">
        <v>882</v>
      </c>
      <c r="G631" s="10">
        <v>576.9</v>
      </c>
      <c r="L631" s="218"/>
      <c r="M631" s="3"/>
      <c r="N631" s="3"/>
      <c r="O631" s="137"/>
      <c r="P631" s="117"/>
    </row>
    <row r="632" spans="1:16">
      <c r="A632" s="18" t="s">
        <v>10</v>
      </c>
      <c r="B632" s="51" t="s">
        <v>33</v>
      </c>
      <c r="E632" s="1">
        <v>2018</v>
      </c>
      <c r="F632" s="1" t="s">
        <v>814</v>
      </c>
      <c r="G632" s="10">
        <v>571</v>
      </c>
      <c r="L632" s="218"/>
      <c r="M632" s="3"/>
      <c r="N632" s="3"/>
      <c r="O632" s="137"/>
      <c r="P632" s="117"/>
    </row>
    <row r="633" spans="1:16">
      <c r="A633" s="18" t="s">
        <v>12</v>
      </c>
      <c r="B633" s="51" t="s">
        <v>748</v>
      </c>
      <c r="E633" s="1">
        <v>2019</v>
      </c>
      <c r="F633" s="1" t="s">
        <v>883</v>
      </c>
      <c r="G633" s="10">
        <v>558.79999999999995</v>
      </c>
      <c r="L633" s="218"/>
      <c r="M633" s="3"/>
      <c r="N633" s="3"/>
      <c r="O633" s="137"/>
      <c r="P633" s="117"/>
    </row>
    <row r="634" spans="1:16">
      <c r="A634" s="18" t="s">
        <v>14</v>
      </c>
      <c r="B634" s="51" t="s">
        <v>141</v>
      </c>
      <c r="E634" s="1">
        <v>2019</v>
      </c>
      <c r="F634" s="1" t="s">
        <v>884</v>
      </c>
      <c r="G634" s="10">
        <v>558.1</v>
      </c>
      <c r="L634" s="218"/>
      <c r="M634" s="3"/>
      <c r="N634" s="3"/>
      <c r="O634" s="137"/>
      <c r="P634" s="117"/>
    </row>
    <row r="635" spans="1:16">
      <c r="A635" s="18" t="s">
        <v>16</v>
      </c>
      <c r="B635" s="51" t="s">
        <v>33</v>
      </c>
      <c r="E635" s="1">
        <v>2019</v>
      </c>
      <c r="F635" s="1" t="s">
        <v>885</v>
      </c>
      <c r="G635" s="10">
        <v>549.20000000000005</v>
      </c>
      <c r="L635" s="218"/>
      <c r="M635" s="3"/>
      <c r="N635" s="3"/>
      <c r="O635" s="137"/>
      <c r="P635" s="117"/>
    </row>
    <row r="638" spans="1:16" ht="25.5">
      <c r="B638" s="23" t="s">
        <v>348</v>
      </c>
    </row>
    <row r="640" spans="1:16">
      <c r="A640" s="18" t="s">
        <v>0</v>
      </c>
      <c r="B640" s="51" t="s">
        <v>749</v>
      </c>
      <c r="E640" s="1">
        <v>2022</v>
      </c>
      <c r="F640" s="1" t="s">
        <v>816</v>
      </c>
      <c r="G640" s="10" t="s">
        <v>3135</v>
      </c>
      <c r="L640" s="82"/>
      <c r="M640" s="107"/>
      <c r="N640" s="107"/>
      <c r="O640" s="233"/>
      <c r="P640" s="117"/>
    </row>
    <row r="641" spans="1:16">
      <c r="A641" s="18" t="s">
        <v>2</v>
      </c>
      <c r="B641" s="51" t="s">
        <v>1644</v>
      </c>
      <c r="E641" s="1">
        <v>2022</v>
      </c>
      <c r="F641" s="1" t="s">
        <v>814</v>
      </c>
      <c r="G641" s="10">
        <v>898.5</v>
      </c>
      <c r="L641" s="82"/>
      <c r="M641" s="107"/>
      <c r="N641" s="107"/>
      <c r="O641" s="233"/>
      <c r="P641" s="117"/>
    </row>
    <row r="642" spans="1:16">
      <c r="A642" s="18" t="s">
        <v>3</v>
      </c>
      <c r="B642" s="51" t="s">
        <v>778</v>
      </c>
      <c r="E642" s="1">
        <v>2022</v>
      </c>
      <c r="F642" s="1" t="s">
        <v>815</v>
      </c>
      <c r="G642" s="10">
        <v>874.5</v>
      </c>
    </row>
    <row r="643" spans="1:16">
      <c r="A643" s="18" t="s">
        <v>5</v>
      </c>
      <c r="B643" s="51" t="s">
        <v>31</v>
      </c>
      <c r="E643" s="1">
        <v>2021</v>
      </c>
      <c r="F643" s="1" t="s">
        <v>814</v>
      </c>
      <c r="G643" s="10">
        <v>854.6</v>
      </c>
    </row>
    <row r="644" spans="1:16">
      <c r="A644" s="18" t="s">
        <v>7</v>
      </c>
      <c r="B644" s="51" t="s">
        <v>21</v>
      </c>
      <c r="E644" s="1">
        <v>2021</v>
      </c>
      <c r="F644" s="1" t="s">
        <v>815</v>
      </c>
      <c r="G644" s="10">
        <v>836.45</v>
      </c>
    </row>
    <row r="645" spans="1:16">
      <c r="A645" s="18" t="s">
        <v>8</v>
      </c>
      <c r="B645" s="51" t="s">
        <v>1647</v>
      </c>
      <c r="E645" s="1">
        <v>2022</v>
      </c>
      <c r="F645" s="1" t="s">
        <v>880</v>
      </c>
      <c r="G645" s="10">
        <v>809.8</v>
      </c>
    </row>
    <row r="646" spans="1:16">
      <c r="A646" s="18" t="s">
        <v>10</v>
      </c>
      <c r="B646" s="51" t="s">
        <v>31</v>
      </c>
      <c r="E646" s="1">
        <v>2022</v>
      </c>
      <c r="F646" s="1" t="s">
        <v>881</v>
      </c>
      <c r="G646" s="10">
        <v>802.2</v>
      </c>
    </row>
    <row r="647" spans="1:16">
      <c r="A647" s="18" t="s">
        <v>12</v>
      </c>
      <c r="B647" s="51" t="s">
        <v>2007</v>
      </c>
      <c r="E647" s="1">
        <v>2021</v>
      </c>
      <c r="F647" s="1" t="s">
        <v>816</v>
      </c>
      <c r="G647" s="10">
        <v>788.4</v>
      </c>
    </row>
    <row r="648" spans="1:16">
      <c r="A648" s="18" t="s">
        <v>14</v>
      </c>
      <c r="B648" s="51" t="s">
        <v>21</v>
      </c>
      <c r="E648" s="1">
        <v>2022</v>
      </c>
      <c r="F648" s="1" t="s">
        <v>882</v>
      </c>
      <c r="G648" s="10">
        <v>780.3</v>
      </c>
    </row>
    <row r="649" spans="1:16">
      <c r="A649" s="18" t="s">
        <v>16</v>
      </c>
      <c r="B649" s="51" t="s">
        <v>753</v>
      </c>
      <c r="E649" s="1">
        <v>2022</v>
      </c>
      <c r="F649" s="1" t="s">
        <v>883</v>
      </c>
      <c r="G649" s="10">
        <v>767.7</v>
      </c>
    </row>
    <row r="652" spans="1:16" ht="25.5">
      <c r="B652" s="23" t="s">
        <v>349</v>
      </c>
    </row>
    <row r="654" spans="1:16">
      <c r="A654" s="18" t="s">
        <v>0</v>
      </c>
      <c r="B654" s="51" t="s">
        <v>27</v>
      </c>
      <c r="E654" s="1">
        <v>2022</v>
      </c>
      <c r="F654" s="1" t="s">
        <v>814</v>
      </c>
      <c r="G654" s="10">
        <v>1006.25</v>
      </c>
    </row>
    <row r="655" spans="1:16">
      <c r="A655" s="18" t="s">
        <v>2</v>
      </c>
      <c r="B655" s="51" t="s">
        <v>178</v>
      </c>
      <c r="E655" s="1">
        <v>2017</v>
      </c>
      <c r="F655" s="1" t="s">
        <v>814</v>
      </c>
      <c r="G655" s="10">
        <v>939.3</v>
      </c>
    </row>
    <row r="656" spans="1:16">
      <c r="A656" s="18" t="s">
        <v>3</v>
      </c>
      <c r="B656" s="51" t="s">
        <v>6</v>
      </c>
      <c r="E656" s="1">
        <v>2016</v>
      </c>
      <c r="F656" s="1" t="s">
        <v>814</v>
      </c>
      <c r="G656" s="10">
        <v>931.9</v>
      </c>
    </row>
    <row r="657" spans="1:19">
      <c r="A657" s="18" t="s">
        <v>5</v>
      </c>
      <c r="B657" s="51" t="s">
        <v>1645</v>
      </c>
      <c r="E657" s="1">
        <v>2021</v>
      </c>
      <c r="F657" s="1" t="s">
        <v>814</v>
      </c>
      <c r="G657" s="10">
        <v>930.4</v>
      </c>
    </row>
    <row r="658" spans="1:19">
      <c r="A658" s="18" t="s">
        <v>7</v>
      </c>
      <c r="B658" s="51" t="s">
        <v>788</v>
      </c>
      <c r="E658" s="1">
        <v>2022</v>
      </c>
      <c r="F658" s="1" t="s">
        <v>815</v>
      </c>
      <c r="G658" s="10">
        <v>896.8</v>
      </c>
    </row>
    <row r="659" spans="1:19">
      <c r="A659" s="18" t="s">
        <v>8</v>
      </c>
      <c r="B659" s="51" t="s">
        <v>9</v>
      </c>
      <c r="E659" s="1">
        <v>2018</v>
      </c>
      <c r="F659" s="1" t="s">
        <v>814</v>
      </c>
      <c r="G659" s="10">
        <v>867.45</v>
      </c>
    </row>
    <row r="660" spans="1:19">
      <c r="A660" s="18" t="s">
        <v>10</v>
      </c>
      <c r="B660" s="51" t="s">
        <v>763</v>
      </c>
      <c r="E660" s="1">
        <v>2021</v>
      </c>
      <c r="F660" s="1" t="s">
        <v>815</v>
      </c>
      <c r="G660" s="10">
        <v>865</v>
      </c>
    </row>
    <row r="661" spans="1:19">
      <c r="A661" s="18" t="s">
        <v>12</v>
      </c>
      <c r="B661" s="51" t="s">
        <v>1661</v>
      </c>
      <c r="E661" s="1">
        <v>2021</v>
      </c>
      <c r="F661" s="1" t="s">
        <v>816</v>
      </c>
      <c r="G661" s="10">
        <v>825.3</v>
      </c>
    </row>
    <row r="662" spans="1:19">
      <c r="A662" s="18" t="s">
        <v>14</v>
      </c>
      <c r="B662" s="51" t="s">
        <v>4</v>
      </c>
      <c r="E662" s="1">
        <v>2020</v>
      </c>
      <c r="F662" s="1" t="s">
        <v>814</v>
      </c>
      <c r="G662" s="10">
        <v>819.7</v>
      </c>
    </row>
    <row r="663" spans="1:19">
      <c r="A663" s="18" t="s">
        <v>16</v>
      </c>
      <c r="B663" s="51" t="s">
        <v>783</v>
      </c>
      <c r="E663" s="1">
        <v>2020</v>
      </c>
      <c r="F663" s="1" t="s">
        <v>815</v>
      </c>
      <c r="G663" s="10">
        <v>816.7</v>
      </c>
    </row>
    <row r="666" spans="1:19" ht="25.5">
      <c r="B666" s="23" t="s">
        <v>350</v>
      </c>
    </row>
    <row r="668" spans="1:19">
      <c r="A668" s="18" t="s">
        <v>0</v>
      </c>
      <c r="B668" s="51" t="s">
        <v>783</v>
      </c>
      <c r="E668" s="1">
        <v>2022</v>
      </c>
      <c r="F668" s="1" t="s">
        <v>814</v>
      </c>
      <c r="G668" s="10">
        <v>309.5</v>
      </c>
      <c r="O668" s="82"/>
      <c r="P668" s="107"/>
      <c r="Q668" s="107"/>
      <c r="R668" s="130"/>
      <c r="S668" s="117"/>
    </row>
    <row r="669" spans="1:19">
      <c r="A669" s="18" t="s">
        <v>2</v>
      </c>
      <c r="B669" s="51" t="s">
        <v>2007</v>
      </c>
      <c r="E669" s="1">
        <v>2021</v>
      </c>
      <c r="F669" s="1" t="s">
        <v>814</v>
      </c>
      <c r="G669" s="10">
        <v>288.5</v>
      </c>
      <c r="O669" s="82"/>
      <c r="P669" s="107"/>
      <c r="Q669" s="107"/>
      <c r="R669" s="130"/>
      <c r="S669" s="117"/>
    </row>
    <row r="670" spans="1:19">
      <c r="A670" s="18" t="s">
        <v>3</v>
      </c>
      <c r="B670" s="51" t="s">
        <v>753</v>
      </c>
      <c r="E670" s="1">
        <v>2022</v>
      </c>
      <c r="F670" s="1" t="s">
        <v>815</v>
      </c>
      <c r="G670" s="10">
        <v>273.5</v>
      </c>
      <c r="O670" s="82"/>
      <c r="P670" s="107"/>
      <c r="Q670" s="107"/>
      <c r="R670" s="130"/>
      <c r="S670" s="117"/>
    </row>
    <row r="671" spans="1:19">
      <c r="A671" s="18" t="s">
        <v>5</v>
      </c>
      <c r="B671" s="51" t="s">
        <v>21</v>
      </c>
      <c r="E671" s="1">
        <v>2022</v>
      </c>
      <c r="F671" s="1" t="s">
        <v>816</v>
      </c>
      <c r="G671" s="10">
        <v>268.5</v>
      </c>
      <c r="O671" s="82"/>
      <c r="P671" s="107"/>
      <c r="Q671" s="107"/>
      <c r="R671" s="130"/>
      <c r="S671" s="117"/>
    </row>
    <row r="672" spans="1:19">
      <c r="A672" s="18" t="s">
        <v>7</v>
      </c>
      <c r="B672" s="51" t="s">
        <v>1</v>
      </c>
      <c r="E672" s="1">
        <v>2018</v>
      </c>
      <c r="F672" s="1" t="s">
        <v>814</v>
      </c>
      <c r="G672" s="10">
        <v>267.5</v>
      </c>
      <c r="O672" s="82"/>
      <c r="P672" s="107"/>
      <c r="Q672" s="107"/>
      <c r="R672" s="130"/>
      <c r="S672" s="117"/>
    </row>
    <row r="673" spans="1:19">
      <c r="A673" s="18" t="s">
        <v>8</v>
      </c>
      <c r="B673" s="51" t="s">
        <v>164</v>
      </c>
      <c r="E673" s="1">
        <v>2018</v>
      </c>
      <c r="F673" s="1" t="s">
        <v>815</v>
      </c>
      <c r="G673" s="10">
        <v>266</v>
      </c>
      <c r="O673" s="82"/>
      <c r="P673" s="107"/>
      <c r="Q673" s="107"/>
      <c r="R673" s="130"/>
      <c r="S673" s="117"/>
    </row>
    <row r="674" spans="1:19">
      <c r="A674" s="18" t="s">
        <v>10</v>
      </c>
      <c r="B674" s="51" t="s">
        <v>2027</v>
      </c>
      <c r="E674" s="1">
        <v>2022</v>
      </c>
      <c r="F674" s="1" t="s">
        <v>880</v>
      </c>
      <c r="G674" s="10">
        <v>265.5</v>
      </c>
      <c r="O674" s="82"/>
      <c r="P674" s="107"/>
      <c r="Q674" s="107"/>
      <c r="R674" s="130"/>
      <c r="S674" s="117"/>
    </row>
    <row r="675" spans="1:19">
      <c r="A675" s="18" t="s">
        <v>12</v>
      </c>
      <c r="B675" s="51" t="s">
        <v>11</v>
      </c>
      <c r="E675" s="1">
        <v>2017</v>
      </c>
      <c r="F675" s="1" t="s">
        <v>814</v>
      </c>
      <c r="G675" s="10">
        <v>264.5</v>
      </c>
      <c r="O675" s="82"/>
      <c r="P675" s="107"/>
      <c r="Q675" s="107"/>
      <c r="R675" s="130"/>
      <c r="S675" s="117"/>
    </row>
    <row r="676" spans="1:19">
      <c r="A676" s="18" t="s">
        <v>14</v>
      </c>
      <c r="B676" s="51" t="s">
        <v>15</v>
      </c>
      <c r="E676" s="1">
        <v>2022</v>
      </c>
      <c r="F676" s="1" t="s">
        <v>881</v>
      </c>
      <c r="G676" s="10">
        <v>262.5</v>
      </c>
      <c r="O676" s="82"/>
      <c r="P676" s="107"/>
      <c r="Q676" s="107"/>
      <c r="R676" s="130"/>
      <c r="S676" s="117"/>
    </row>
    <row r="677" spans="1:19">
      <c r="A677" s="18" t="s">
        <v>16</v>
      </c>
      <c r="B677" s="51" t="s">
        <v>1659</v>
      </c>
      <c r="E677" s="1">
        <v>2022</v>
      </c>
      <c r="F677" s="1" t="s">
        <v>882</v>
      </c>
      <c r="G677" s="10">
        <v>258.5</v>
      </c>
      <c r="O677" s="82"/>
      <c r="P677" s="107"/>
      <c r="Q677" s="107"/>
      <c r="R677" s="130"/>
      <c r="S677" s="117"/>
    </row>
    <row r="680" spans="1:19" ht="25.5">
      <c r="B680" s="23" t="s">
        <v>351</v>
      </c>
    </row>
    <row r="682" spans="1:19">
      <c r="A682" s="18" t="s">
        <v>0</v>
      </c>
      <c r="B682" s="51" t="s">
        <v>23</v>
      </c>
      <c r="E682" s="1">
        <v>2016</v>
      </c>
      <c r="F682" s="1" t="s">
        <v>814</v>
      </c>
      <c r="G682" s="10">
        <v>305</v>
      </c>
    </row>
    <row r="683" spans="1:19">
      <c r="A683" s="18" t="s">
        <v>2</v>
      </c>
      <c r="B683" s="51" t="s">
        <v>790</v>
      </c>
      <c r="E683" s="1">
        <v>2022</v>
      </c>
      <c r="F683" s="1" t="s">
        <v>814</v>
      </c>
      <c r="G683" s="10">
        <v>299.5</v>
      </c>
    </row>
    <row r="684" spans="1:19">
      <c r="A684" s="18" t="s">
        <v>3</v>
      </c>
      <c r="B684" s="51" t="s">
        <v>1656</v>
      </c>
      <c r="E684" s="1">
        <v>2020</v>
      </c>
      <c r="F684" s="1" t="s">
        <v>814</v>
      </c>
      <c r="G684" s="10">
        <v>294.5</v>
      </c>
    </row>
    <row r="685" spans="1:19">
      <c r="A685" s="18" t="s">
        <v>5</v>
      </c>
      <c r="B685" s="51" t="s">
        <v>11</v>
      </c>
      <c r="E685" s="1">
        <v>2017</v>
      </c>
      <c r="F685" s="1" t="s">
        <v>814</v>
      </c>
      <c r="G685" s="10">
        <v>270.5</v>
      </c>
    </row>
    <row r="686" spans="1:19">
      <c r="A686" s="18" t="s">
        <v>7</v>
      </c>
      <c r="B686" s="51" t="s">
        <v>25</v>
      </c>
      <c r="E686" s="1">
        <v>2016</v>
      </c>
      <c r="F686" s="1" t="s">
        <v>815</v>
      </c>
      <c r="G686" s="10">
        <v>269.75</v>
      </c>
    </row>
    <row r="687" spans="1:19">
      <c r="A687" s="18" t="s">
        <v>8</v>
      </c>
      <c r="B687" s="51" t="s">
        <v>19</v>
      </c>
      <c r="E687" s="1">
        <v>2016</v>
      </c>
      <c r="F687" s="1" t="s">
        <v>816</v>
      </c>
      <c r="G687" s="10">
        <v>263</v>
      </c>
    </row>
    <row r="688" spans="1:19">
      <c r="A688" s="18" t="s">
        <v>10</v>
      </c>
      <c r="B688" s="51" t="s">
        <v>33</v>
      </c>
      <c r="E688" s="1">
        <v>2016</v>
      </c>
      <c r="F688" s="1" t="s">
        <v>880</v>
      </c>
      <c r="G688" s="10">
        <v>247.5</v>
      </c>
    </row>
    <row r="689" spans="1:7">
      <c r="A689" s="18" t="s">
        <v>12</v>
      </c>
      <c r="B689" s="51" t="s">
        <v>13</v>
      </c>
      <c r="E689" s="1">
        <v>2020</v>
      </c>
      <c r="F689" s="1" t="s">
        <v>815</v>
      </c>
      <c r="G689" s="10">
        <v>247</v>
      </c>
    </row>
    <row r="690" spans="1:7">
      <c r="A690" s="18" t="s">
        <v>14</v>
      </c>
      <c r="B690" s="51" t="s">
        <v>738</v>
      </c>
      <c r="E690" s="1">
        <v>2019</v>
      </c>
      <c r="F690" s="1" t="s">
        <v>814</v>
      </c>
      <c r="G690" s="10">
        <v>246</v>
      </c>
    </row>
    <row r="691" spans="1:7">
      <c r="A691" s="18" t="s">
        <v>16</v>
      </c>
      <c r="B691" s="51" t="s">
        <v>17</v>
      </c>
      <c r="E691" s="1">
        <v>2016</v>
      </c>
      <c r="F691" s="1" t="s">
        <v>881</v>
      </c>
      <c r="G691" s="10">
        <v>245</v>
      </c>
    </row>
    <row r="694" spans="1:7" ht="25.5">
      <c r="B694" s="23" t="s">
        <v>2496</v>
      </c>
    </row>
    <row r="696" spans="1:7">
      <c r="A696" s="18" t="s">
        <v>0</v>
      </c>
      <c r="B696" s="51" t="s">
        <v>1647</v>
      </c>
      <c r="E696" s="1">
        <v>2021</v>
      </c>
      <c r="F696" s="1" t="s">
        <v>814</v>
      </c>
      <c r="G696" s="10">
        <v>952.5</v>
      </c>
    </row>
    <row r="697" spans="1:7">
      <c r="A697" s="18" t="s">
        <v>2</v>
      </c>
      <c r="B697" s="51" t="s">
        <v>153</v>
      </c>
      <c r="E697" s="1">
        <v>2021</v>
      </c>
      <c r="F697" s="1" t="s">
        <v>815</v>
      </c>
      <c r="G697" s="10">
        <v>888.9</v>
      </c>
    </row>
    <row r="698" spans="1:7">
      <c r="A698" s="18" t="s">
        <v>3</v>
      </c>
      <c r="B698" s="51" t="s">
        <v>796</v>
      </c>
      <c r="E698" s="1">
        <v>2021</v>
      </c>
      <c r="F698" s="1" t="s">
        <v>816</v>
      </c>
      <c r="G698" s="10">
        <v>876.3</v>
      </c>
    </row>
    <row r="699" spans="1:7">
      <c r="A699" s="18" t="s">
        <v>5</v>
      </c>
      <c r="B699" s="51" t="s">
        <v>11</v>
      </c>
      <c r="E699" s="1">
        <v>2021</v>
      </c>
      <c r="F699" s="1" t="s">
        <v>880</v>
      </c>
      <c r="G699" s="10">
        <v>849.5</v>
      </c>
    </row>
    <row r="700" spans="1:7">
      <c r="A700" s="18" t="s">
        <v>7</v>
      </c>
      <c r="B700" s="51" t="s">
        <v>9</v>
      </c>
      <c r="E700" s="1">
        <v>2021</v>
      </c>
      <c r="F700" s="1" t="s">
        <v>881</v>
      </c>
      <c r="G700" s="10">
        <v>849.1</v>
      </c>
    </row>
    <row r="701" spans="1:7">
      <c r="A701" s="18" t="s">
        <v>8</v>
      </c>
      <c r="B701" s="51" t="s">
        <v>779</v>
      </c>
      <c r="E701" s="1">
        <v>2021</v>
      </c>
      <c r="F701" s="1" t="s">
        <v>882</v>
      </c>
      <c r="G701" s="10">
        <v>846.4</v>
      </c>
    </row>
    <row r="702" spans="1:7">
      <c r="A702" s="18" t="s">
        <v>10</v>
      </c>
      <c r="B702" s="51" t="s">
        <v>2526</v>
      </c>
      <c r="E702" s="1">
        <v>2021</v>
      </c>
      <c r="F702" s="1" t="s">
        <v>883</v>
      </c>
      <c r="G702" s="10">
        <v>840.35</v>
      </c>
    </row>
    <row r="703" spans="1:7">
      <c r="A703" s="18" t="s">
        <v>12</v>
      </c>
      <c r="B703" s="51" t="s">
        <v>1653</v>
      </c>
      <c r="E703" s="1">
        <v>2021</v>
      </c>
      <c r="F703" s="1" t="s">
        <v>884</v>
      </c>
      <c r="G703" s="10">
        <v>837.5</v>
      </c>
    </row>
    <row r="704" spans="1:7">
      <c r="A704" s="18" t="s">
        <v>14</v>
      </c>
      <c r="B704" s="51" t="s">
        <v>6</v>
      </c>
      <c r="E704" s="1">
        <v>2021</v>
      </c>
      <c r="F704" s="1" t="s">
        <v>885</v>
      </c>
      <c r="G704" s="10">
        <v>829.45</v>
      </c>
    </row>
    <row r="705" spans="1:7">
      <c r="A705" s="18" t="s">
        <v>16</v>
      </c>
      <c r="B705" s="51" t="s">
        <v>1662</v>
      </c>
      <c r="E705" s="1">
        <v>2021</v>
      </c>
      <c r="F705" s="1" t="s">
        <v>886</v>
      </c>
      <c r="G705" s="10">
        <v>815</v>
      </c>
    </row>
    <row r="708" spans="1:7" ht="25.5">
      <c r="B708" s="23" t="s">
        <v>2498</v>
      </c>
    </row>
    <row r="710" spans="1:7">
      <c r="A710" s="18" t="s">
        <v>0</v>
      </c>
      <c r="B710" s="378" t="s">
        <v>13</v>
      </c>
      <c r="E710" s="1">
        <v>2021</v>
      </c>
      <c r="F710" s="1" t="s">
        <v>814</v>
      </c>
      <c r="G710" s="10">
        <v>891.65000000000509</v>
      </c>
    </row>
    <row r="711" spans="1:7">
      <c r="A711" s="18" t="s">
        <v>2</v>
      </c>
      <c r="B711" s="35" t="s">
        <v>771</v>
      </c>
      <c r="E711" s="1">
        <v>2021</v>
      </c>
      <c r="F711" s="1" t="s">
        <v>815</v>
      </c>
      <c r="G711" s="10">
        <v>889.69999999999709</v>
      </c>
    </row>
    <row r="712" spans="1:7">
      <c r="A712" s="18" t="s">
        <v>3</v>
      </c>
      <c r="B712" s="35" t="s">
        <v>749</v>
      </c>
      <c r="E712" s="1">
        <v>2021</v>
      </c>
      <c r="F712" s="1" t="s">
        <v>816</v>
      </c>
      <c r="G712" s="10">
        <v>878.40000000000146</v>
      </c>
    </row>
    <row r="713" spans="1:7">
      <c r="A713" s="18" t="s">
        <v>5</v>
      </c>
      <c r="B713" s="378" t="s">
        <v>2008</v>
      </c>
      <c r="E713" s="1">
        <v>2021</v>
      </c>
      <c r="F713" s="1" t="s">
        <v>880</v>
      </c>
      <c r="G713" s="10">
        <v>862.49999999999636</v>
      </c>
    </row>
    <row r="714" spans="1:7">
      <c r="A714" s="18" t="s">
        <v>7</v>
      </c>
      <c r="B714" s="378" t="s">
        <v>2007</v>
      </c>
      <c r="E714" s="1">
        <v>2021</v>
      </c>
      <c r="F714" s="1" t="s">
        <v>881</v>
      </c>
      <c r="G714" s="10">
        <v>858</v>
      </c>
    </row>
    <row r="715" spans="1:7">
      <c r="A715" s="18" t="s">
        <v>8</v>
      </c>
      <c r="B715" s="378" t="s">
        <v>9</v>
      </c>
      <c r="E715" s="1">
        <v>2021</v>
      </c>
      <c r="F715" s="1" t="s">
        <v>882</v>
      </c>
      <c r="G715" s="10">
        <v>854.40000000000146</v>
      </c>
    </row>
    <row r="716" spans="1:7">
      <c r="A716" s="18" t="s">
        <v>10</v>
      </c>
      <c r="B716" s="378" t="s">
        <v>33</v>
      </c>
      <c r="E716" s="1">
        <v>2021</v>
      </c>
      <c r="F716" s="1" t="s">
        <v>883</v>
      </c>
      <c r="G716" s="10">
        <v>854.09999999999854</v>
      </c>
    </row>
    <row r="717" spans="1:7">
      <c r="A717" s="18" t="s">
        <v>12</v>
      </c>
      <c r="B717" s="35" t="s">
        <v>748</v>
      </c>
      <c r="E717" s="1">
        <v>2021</v>
      </c>
      <c r="F717" s="1" t="s">
        <v>884</v>
      </c>
      <c r="G717" s="10">
        <v>840.00000000000364</v>
      </c>
    </row>
    <row r="718" spans="1:7">
      <c r="A718" s="18" t="s">
        <v>14</v>
      </c>
      <c r="B718" s="35" t="s">
        <v>763</v>
      </c>
      <c r="E718" s="1">
        <v>2021</v>
      </c>
      <c r="F718" s="1" t="s">
        <v>885</v>
      </c>
      <c r="G718" s="10">
        <v>813.60000000000582</v>
      </c>
    </row>
    <row r="719" spans="1:7">
      <c r="A719" s="18" t="s">
        <v>16</v>
      </c>
      <c r="B719" s="35" t="s">
        <v>738</v>
      </c>
      <c r="E719" s="1">
        <v>2021</v>
      </c>
      <c r="F719" s="1" t="s">
        <v>886</v>
      </c>
      <c r="G719" s="10">
        <v>812.39999999999418</v>
      </c>
    </row>
    <row r="722" spans="3:5" ht="15">
      <c r="C722" s="288"/>
      <c r="D722" s="79"/>
      <c r="E722" s="3"/>
    </row>
    <row r="723" spans="3:5" ht="15">
      <c r="C723" s="288"/>
      <c r="D723" s="79"/>
      <c r="E723" s="3"/>
    </row>
    <row r="724" spans="3:5" ht="15">
      <c r="C724" s="288"/>
      <c r="D724" s="79"/>
      <c r="E724" s="3"/>
    </row>
    <row r="725" spans="3:5" ht="15">
      <c r="C725" s="287"/>
      <c r="D725" s="79"/>
      <c r="E725" s="3"/>
    </row>
    <row r="726" spans="3:5" ht="15.75">
      <c r="C726" s="288"/>
      <c r="D726" s="79"/>
      <c r="E726" s="40"/>
    </row>
    <row r="727" spans="3:5" ht="15">
      <c r="C727" s="288"/>
      <c r="D727" s="79"/>
      <c r="E727" s="3"/>
    </row>
    <row r="728" spans="3:5" ht="15">
      <c r="C728" s="287"/>
      <c r="D728" s="79"/>
      <c r="E728" s="3"/>
    </row>
    <row r="729" spans="3:5" ht="15.75">
      <c r="C729" s="288"/>
      <c r="D729" s="79"/>
      <c r="E729" s="40"/>
    </row>
    <row r="730" spans="3:5" ht="15">
      <c r="C730" s="288"/>
      <c r="D730" s="79"/>
      <c r="E730" s="3"/>
    </row>
    <row r="731" spans="3:5" ht="15">
      <c r="C731" s="287"/>
      <c r="D731" s="79"/>
      <c r="E731" s="3"/>
    </row>
    <row r="732" spans="3:5" ht="15">
      <c r="C732" s="287"/>
      <c r="D732" s="79"/>
      <c r="E732" s="3"/>
    </row>
    <row r="733" spans="3:5" ht="15">
      <c r="C733" s="288"/>
      <c r="D733" s="79"/>
      <c r="E733" s="3"/>
    </row>
    <row r="734" spans="3:5" ht="15">
      <c r="C734" s="287"/>
      <c r="D734" s="79"/>
      <c r="E734" s="3"/>
    </row>
    <row r="735" spans="3:5" ht="15.75">
      <c r="C735" s="288"/>
      <c r="D735" s="79"/>
      <c r="E735" s="40"/>
    </row>
    <row r="736" spans="3:5" ht="15.75">
      <c r="C736" s="288"/>
      <c r="D736" s="79"/>
      <c r="E736" s="40"/>
    </row>
    <row r="737" spans="1:6" ht="15">
      <c r="C737" s="288"/>
      <c r="D737" s="79"/>
      <c r="E737" s="3"/>
    </row>
    <row r="738" spans="1:6" ht="15">
      <c r="C738" s="288"/>
      <c r="D738" s="79"/>
      <c r="E738" s="3"/>
    </row>
    <row r="739" spans="1:6" ht="15.75">
      <c r="C739" s="288"/>
      <c r="D739" s="79"/>
      <c r="E739" s="40"/>
    </row>
    <row r="740" spans="1:6" ht="15">
      <c r="C740" s="288"/>
      <c r="D740" s="79"/>
      <c r="E740" s="3"/>
    </row>
    <row r="741" spans="1:6" ht="15">
      <c r="C741" s="288"/>
      <c r="D741" s="79"/>
      <c r="E741" s="3"/>
    </row>
    <row r="742" spans="1:6" ht="15">
      <c r="C742" s="288"/>
      <c r="D742" s="79"/>
      <c r="E742" s="3"/>
    </row>
    <row r="743" spans="1:6" ht="15">
      <c r="C743" s="288"/>
      <c r="D743" s="79"/>
      <c r="E743" s="3"/>
    </row>
    <row r="744" spans="1:6" ht="15">
      <c r="C744" s="288"/>
      <c r="D744" s="79"/>
      <c r="E744" s="3"/>
    </row>
    <row r="745" spans="1:6" ht="15.75">
      <c r="C745" s="288"/>
      <c r="D745" s="79"/>
      <c r="E745" s="40"/>
    </row>
    <row r="746" spans="1:6" ht="15">
      <c r="C746" s="288"/>
      <c r="D746" s="79"/>
      <c r="E746" s="3"/>
    </row>
    <row r="747" spans="1:6" ht="15.75">
      <c r="C747" s="288"/>
      <c r="D747" s="79"/>
      <c r="E747" s="40"/>
    </row>
    <row r="748" spans="1:6" ht="15">
      <c r="C748" s="288"/>
      <c r="D748" s="79"/>
      <c r="E748" s="3"/>
    </row>
    <row r="749" spans="1:6" ht="15.75">
      <c r="C749" s="288"/>
      <c r="D749" s="79"/>
      <c r="E749" s="40"/>
    </row>
    <row r="750" spans="1:6" ht="15">
      <c r="C750" s="288"/>
      <c r="D750" s="79"/>
      <c r="E750" s="3"/>
    </row>
    <row r="751" spans="1:6" ht="15.75">
      <c r="C751" s="288"/>
      <c r="D751" s="79"/>
      <c r="E751" s="40"/>
    </row>
    <row r="752" spans="1:6" ht="15.75">
      <c r="A752" s="60"/>
      <c r="B752" s="63"/>
      <c r="C752" s="288"/>
      <c r="D752" s="79"/>
      <c r="E752" s="3"/>
      <c r="F752" s="75"/>
    </row>
    <row r="753" spans="1:22" ht="15.75">
      <c r="A753" s="60"/>
      <c r="B753" s="3"/>
      <c r="C753" s="288"/>
      <c r="D753" s="79"/>
      <c r="E753" s="3"/>
      <c r="F753" s="75"/>
    </row>
    <row r="754" spans="1:22" ht="15.75">
      <c r="A754"/>
      <c r="B754" s="3"/>
      <c r="C754" s="288"/>
      <c r="D754" s="79"/>
      <c r="E754" s="3"/>
      <c r="F754" s="75"/>
    </row>
    <row r="755" spans="1:22" ht="15.75">
      <c r="A755" s="3"/>
      <c r="B755" s="3"/>
      <c r="C755" s="288"/>
      <c r="D755" s="79"/>
      <c r="E755" s="3"/>
      <c r="F755" s="75"/>
    </row>
    <row r="756" spans="1:22" ht="15.75">
      <c r="A756" s="3"/>
      <c r="B756" s="63"/>
      <c r="C756" s="287"/>
      <c r="D756" s="79"/>
      <c r="E756" s="3"/>
      <c r="F756" s="75"/>
    </row>
    <row r="757" spans="1:22" ht="15.75">
      <c r="A757" s="3"/>
      <c r="B757" s="3"/>
      <c r="C757" s="288"/>
      <c r="D757" s="79"/>
      <c r="E757" s="3"/>
      <c r="F757" s="75"/>
    </row>
    <row r="758" spans="1:22" ht="15.75">
      <c r="A758" s="60"/>
      <c r="B758" s="63"/>
      <c r="C758" s="287"/>
      <c r="D758" s="79"/>
      <c r="E758" s="40"/>
      <c r="F758" s="75"/>
      <c r="V758">
        <v>41</v>
      </c>
    </row>
    <row r="759" spans="1:22" ht="15.75">
      <c r="A759" s="60"/>
      <c r="B759" s="63"/>
      <c r="C759" s="287"/>
      <c r="D759" s="79"/>
      <c r="E759" s="3"/>
      <c r="F759" s="75"/>
    </row>
    <row r="760" spans="1:22" ht="15.75">
      <c r="A760" s="60"/>
      <c r="B760" s="3"/>
      <c r="C760" s="288"/>
      <c r="D760" s="79"/>
      <c r="E760" s="3"/>
      <c r="F760" s="75"/>
    </row>
    <row r="761" spans="1:22" ht="15.75">
      <c r="A761" s="60"/>
      <c r="B761" s="3"/>
      <c r="C761" s="288"/>
      <c r="D761" s="79"/>
      <c r="E761" s="3"/>
      <c r="F761" s="75"/>
    </row>
    <row r="762" spans="1:22" ht="15.75">
      <c r="A762" s="60"/>
      <c r="B762" s="63"/>
      <c r="C762" s="287"/>
      <c r="D762" s="79"/>
      <c r="E762" s="3"/>
      <c r="F762" s="75"/>
    </row>
  </sheetData>
  <sortState xmlns:xlrd2="http://schemas.microsoft.com/office/spreadsheetml/2017/richdata2" ref="B374:G383">
    <sortCondition descending="1" ref="G374:G383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044"/>
  <sheetViews>
    <sheetView workbookViewId="0">
      <selection activeCell="L1" sqref="L1"/>
    </sheetView>
  </sheetViews>
  <sheetFormatPr defaultColWidth="8.85546875" defaultRowHeight="12.75"/>
  <cols>
    <col min="1" max="1" width="4.28515625" style="3" customWidth="1"/>
  </cols>
  <sheetData>
    <row r="1" spans="1:17" s="39" customFormat="1" ht="23.25">
      <c r="A1" s="120" t="s">
        <v>2010</v>
      </c>
      <c r="N1" s="60" t="s">
        <v>37</v>
      </c>
      <c r="P1" s="25"/>
      <c r="Q1" s="63">
        <v>1992.7000000000016</v>
      </c>
    </row>
    <row r="2" spans="1:17" s="39" customFormat="1" ht="15.75">
      <c r="A2" s="121" t="s">
        <v>814</v>
      </c>
      <c r="B2" s="39" t="s">
        <v>2880</v>
      </c>
      <c r="N2" s="3" t="s">
        <v>141</v>
      </c>
      <c r="P2" s="25"/>
      <c r="Q2" s="63">
        <v>1960.5999999999995</v>
      </c>
    </row>
    <row r="3" spans="1:17" s="39" customFormat="1" ht="15.75">
      <c r="A3" s="121" t="s">
        <v>815</v>
      </c>
      <c r="B3" s="39" t="s">
        <v>2886</v>
      </c>
      <c r="N3" s="3" t="s">
        <v>733</v>
      </c>
      <c r="P3" s="25"/>
      <c r="Q3" s="63">
        <v>1952.0999999999995</v>
      </c>
    </row>
    <row r="4" spans="1:17" s="39" customFormat="1" ht="15.75">
      <c r="A4" s="121" t="s">
        <v>816</v>
      </c>
      <c r="B4" s="39" t="s">
        <v>2890</v>
      </c>
      <c r="N4" s="3" t="s">
        <v>746</v>
      </c>
      <c r="P4" s="223"/>
      <c r="Q4" s="63">
        <v>1935.7000000000025</v>
      </c>
    </row>
    <row r="5" spans="1:17" s="39" customFormat="1" ht="15.75">
      <c r="A5" s="121" t="s">
        <v>816</v>
      </c>
      <c r="B5" s="39" t="s">
        <v>2896</v>
      </c>
      <c r="N5" s="3" t="s">
        <v>155</v>
      </c>
      <c r="P5" s="25"/>
      <c r="Q5" s="63">
        <v>1901.9999999999995</v>
      </c>
    </row>
    <row r="6" spans="1:17" s="39" customFormat="1" ht="15.75">
      <c r="A6" s="121" t="s">
        <v>815</v>
      </c>
      <c r="B6" s="39" t="s">
        <v>2902</v>
      </c>
      <c r="N6" t="s">
        <v>142</v>
      </c>
      <c r="P6" s="223"/>
      <c r="Q6" s="63">
        <v>1899.3000000000015</v>
      </c>
    </row>
    <row r="7" spans="1:17" s="39" customFormat="1" ht="15.75">
      <c r="A7" s="121" t="s">
        <v>816</v>
      </c>
      <c r="B7" s="39" t="s">
        <v>2924</v>
      </c>
      <c r="N7" s="3" t="s">
        <v>749</v>
      </c>
      <c r="P7" s="26"/>
      <c r="Q7" s="63">
        <v>1896.6000000000004</v>
      </c>
    </row>
    <row r="8" spans="1:17" s="39" customFormat="1" ht="15.75">
      <c r="A8" s="121" t="s">
        <v>816</v>
      </c>
      <c r="B8" s="39" t="s">
        <v>2935</v>
      </c>
      <c r="N8" s="60" t="s">
        <v>2008</v>
      </c>
      <c r="P8" s="26"/>
      <c r="Q8" s="63">
        <v>1895.9000000000005</v>
      </c>
    </row>
    <row r="9" spans="1:17" s="39" customFormat="1" ht="15.75">
      <c r="A9" s="121" t="s">
        <v>816</v>
      </c>
      <c r="B9" s="39" t="s">
        <v>2940</v>
      </c>
      <c r="N9" s="60" t="s">
        <v>2006</v>
      </c>
      <c r="P9" s="26"/>
      <c r="Q9" s="63">
        <v>1831.4999999999977</v>
      </c>
    </row>
    <row r="10" spans="1:17" s="39" customFormat="1" ht="15.75">
      <c r="A10" s="121" t="s">
        <v>815</v>
      </c>
      <c r="B10" s="39" t="s">
        <v>2975</v>
      </c>
      <c r="N10" s="82" t="s">
        <v>1662</v>
      </c>
      <c r="P10" s="25"/>
      <c r="Q10" s="63">
        <v>1803.8000000000029</v>
      </c>
    </row>
    <row r="11" spans="1:17" s="39" customFormat="1" ht="15.75">
      <c r="A11" s="121" t="s">
        <v>814</v>
      </c>
      <c r="B11" s="39" t="s">
        <v>2979</v>
      </c>
      <c r="N11" s="60" t="s">
        <v>15</v>
      </c>
      <c r="P11" s="26"/>
      <c r="Q11" s="63">
        <v>1799.6999999999994</v>
      </c>
    </row>
    <row r="12" spans="1:17" s="39" customFormat="1" ht="15.75">
      <c r="A12" s="121" t="s">
        <v>814</v>
      </c>
      <c r="B12" s="39" t="s">
        <v>2984</v>
      </c>
      <c r="N12" s="60" t="s">
        <v>2023</v>
      </c>
      <c r="P12" s="223"/>
      <c r="Q12" s="63">
        <v>1777.4</v>
      </c>
    </row>
    <row r="13" spans="1:17" s="39" customFormat="1" ht="15.75">
      <c r="A13" s="121" t="s">
        <v>815</v>
      </c>
      <c r="B13" s="39" t="s">
        <v>2998</v>
      </c>
      <c r="N13" s="3" t="s">
        <v>800</v>
      </c>
      <c r="P13" s="25"/>
      <c r="Q13" s="63">
        <v>1764.9999999999995</v>
      </c>
    </row>
    <row r="14" spans="1:17" s="39" customFormat="1" ht="15.75">
      <c r="A14" s="121" t="s">
        <v>816</v>
      </c>
      <c r="B14" s="39" t="s">
        <v>3000</v>
      </c>
      <c r="N14" s="3" t="s">
        <v>748</v>
      </c>
      <c r="P14" s="21"/>
      <c r="Q14" s="63">
        <v>1750.6000000000008</v>
      </c>
    </row>
    <row r="15" spans="1:17" s="39" customFormat="1" ht="15.75">
      <c r="A15" s="121" t="s">
        <v>815</v>
      </c>
      <c r="B15" s="39" t="s">
        <v>3005</v>
      </c>
      <c r="N15" s="60" t="s">
        <v>2027</v>
      </c>
      <c r="P15" s="25"/>
      <c r="Q15" s="63">
        <v>1747.2999999999979</v>
      </c>
    </row>
    <row r="16" spans="1:17" s="39" customFormat="1" ht="15.75">
      <c r="A16" s="121" t="s">
        <v>816</v>
      </c>
      <c r="B16" s="39" t="s">
        <v>3037</v>
      </c>
      <c r="N16" s="82" t="s">
        <v>1647</v>
      </c>
      <c r="P16" s="25"/>
      <c r="Q16" s="63">
        <v>1741.4999999999991</v>
      </c>
    </row>
    <row r="17" spans="1:17" s="39" customFormat="1" ht="15.75">
      <c r="A17" s="121" t="s">
        <v>816</v>
      </c>
      <c r="B17" s="39" t="s">
        <v>3053</v>
      </c>
      <c r="N17" s="3" t="s">
        <v>779</v>
      </c>
      <c r="P17" s="223"/>
      <c r="Q17" s="63">
        <v>1736.4000000000005</v>
      </c>
    </row>
    <row r="18" spans="1:17" s="39" customFormat="1" ht="15.75">
      <c r="A18" s="121" t="s">
        <v>815</v>
      </c>
      <c r="B18" s="39" t="s">
        <v>3133</v>
      </c>
      <c r="N18" s="82" t="s">
        <v>1660</v>
      </c>
      <c r="P18" s="26"/>
      <c r="Q18" s="63">
        <v>1731.4999999999964</v>
      </c>
    </row>
    <row r="19" spans="1:17" s="39" customFormat="1" ht="15.75">
      <c r="A19" s="121" t="s">
        <v>814</v>
      </c>
      <c r="B19" s="39" t="s">
        <v>3184</v>
      </c>
      <c r="N19" s="3" t="s">
        <v>180</v>
      </c>
      <c r="P19" s="25"/>
      <c r="Q19" s="63">
        <v>1724.7999999999997</v>
      </c>
    </row>
    <row r="20" spans="1:17" s="39" customFormat="1" ht="15.75">
      <c r="A20" s="121" t="s">
        <v>815</v>
      </c>
      <c r="B20" s="39" t="s">
        <v>3198</v>
      </c>
      <c r="N20" s="3" t="s">
        <v>9</v>
      </c>
      <c r="P20" s="26"/>
      <c r="Q20" s="63">
        <v>1716.4999999999977</v>
      </c>
    </row>
    <row r="21" spans="1:17" s="39" customFormat="1" ht="15.75">
      <c r="A21" s="121"/>
      <c r="N21" s="3" t="s">
        <v>154</v>
      </c>
      <c r="P21" s="26"/>
      <c r="Q21" s="63">
        <v>1708.6999999999994</v>
      </c>
    </row>
    <row r="22" spans="1:17" s="39" customFormat="1" ht="15">
      <c r="A22" s="40"/>
      <c r="N22" s="3" t="s">
        <v>3386</v>
      </c>
      <c r="P22" s="25"/>
      <c r="Q22" s="63">
        <v>1703.599999999999</v>
      </c>
    </row>
    <row r="23" spans="1:17" s="200" customFormat="1" ht="23.25">
      <c r="A23" s="120" t="s">
        <v>1657</v>
      </c>
      <c r="K23" s="231"/>
      <c r="L23" s="231"/>
      <c r="M23" s="24"/>
      <c r="N23" s="3" t="s">
        <v>3394</v>
      </c>
      <c r="O23" s="39"/>
      <c r="P23" s="21"/>
      <c r="Q23" s="63">
        <v>1668.3999999999996</v>
      </c>
    </row>
    <row r="24" spans="1:17" s="39" customFormat="1" ht="15.75">
      <c r="A24" s="121" t="s">
        <v>814</v>
      </c>
      <c r="B24" s="39" t="s">
        <v>2885</v>
      </c>
      <c r="K24" s="21"/>
      <c r="L24" s="231"/>
      <c r="M24" s="26"/>
      <c r="N24" s="60" t="s">
        <v>31</v>
      </c>
      <c r="P24" s="25"/>
      <c r="Q24" s="63">
        <v>1661.2999999999952</v>
      </c>
    </row>
    <row r="25" spans="1:17" s="39" customFormat="1" ht="15.75">
      <c r="A25" s="121" t="s">
        <v>815</v>
      </c>
      <c r="B25" s="39" t="s">
        <v>2895</v>
      </c>
      <c r="K25" s="21"/>
      <c r="L25" s="231"/>
      <c r="M25" s="26"/>
      <c r="N25" s="3" t="s">
        <v>783</v>
      </c>
      <c r="P25" s="21"/>
      <c r="Q25" s="63">
        <v>1659.1999999999994</v>
      </c>
    </row>
    <row r="26" spans="1:17" s="39" customFormat="1" ht="15.75">
      <c r="A26" s="121" t="s">
        <v>815</v>
      </c>
      <c r="B26" s="39" t="s">
        <v>2897</v>
      </c>
      <c r="K26" s="21"/>
      <c r="L26" s="231"/>
      <c r="M26" s="26"/>
      <c r="N26" s="3" t="s">
        <v>3380</v>
      </c>
      <c r="P26" s="25"/>
      <c r="Q26" s="63">
        <v>1652.5999999999985</v>
      </c>
    </row>
    <row r="27" spans="1:17" s="39" customFormat="1" ht="15.75">
      <c r="A27" s="121" t="s">
        <v>814</v>
      </c>
      <c r="B27" s="39" t="s">
        <v>2927</v>
      </c>
      <c r="K27" s="21"/>
      <c r="L27" s="231"/>
      <c r="M27" s="26"/>
      <c r="N27" s="82" t="s">
        <v>1652</v>
      </c>
      <c r="P27" s="223"/>
      <c r="Q27" s="63">
        <v>1647.6</v>
      </c>
    </row>
    <row r="28" spans="1:17" s="39" customFormat="1" ht="15.75">
      <c r="A28" s="121" t="s">
        <v>815</v>
      </c>
      <c r="B28" s="39" t="s">
        <v>2962</v>
      </c>
      <c r="K28" s="21"/>
      <c r="L28" s="231"/>
      <c r="M28" s="26"/>
      <c r="N28" s="3" t="s">
        <v>734</v>
      </c>
      <c r="P28" s="25"/>
      <c r="Q28" s="63">
        <v>1630.1</v>
      </c>
    </row>
    <row r="29" spans="1:17" s="39" customFormat="1" ht="15.75">
      <c r="A29" s="121" t="s">
        <v>816</v>
      </c>
      <c r="B29" s="39" t="s">
        <v>2982</v>
      </c>
      <c r="K29" s="21"/>
      <c r="L29" s="231"/>
      <c r="M29" s="26"/>
      <c r="N29" t="s">
        <v>21</v>
      </c>
      <c r="P29" s="223"/>
      <c r="Q29" s="63">
        <v>1624.4999999999991</v>
      </c>
    </row>
    <row r="30" spans="1:17" s="39" customFormat="1" ht="15.75">
      <c r="A30" s="121" t="s">
        <v>816</v>
      </c>
      <c r="B30" s="39" t="s">
        <v>3010</v>
      </c>
      <c r="K30" s="21"/>
      <c r="L30" s="231"/>
      <c r="M30" s="26"/>
      <c r="N30" s="82" t="s">
        <v>1659</v>
      </c>
      <c r="P30" s="25"/>
      <c r="Q30" s="63">
        <v>1606.3999999999978</v>
      </c>
    </row>
    <row r="31" spans="1:17" s="39" customFormat="1" ht="15.75">
      <c r="A31" s="121" t="s">
        <v>814</v>
      </c>
      <c r="B31" s="39" t="s">
        <v>3021</v>
      </c>
      <c r="K31" s="21"/>
      <c r="L31" s="231"/>
      <c r="M31" s="26"/>
      <c r="N31" s="3" t="s">
        <v>3398</v>
      </c>
      <c r="P31" s="25"/>
      <c r="Q31" s="63">
        <v>1596.4500000000012</v>
      </c>
    </row>
    <row r="32" spans="1:17" s="39" customFormat="1" ht="15.75">
      <c r="A32" s="121" t="s">
        <v>816</v>
      </c>
      <c r="B32" s="39" t="s">
        <v>3025</v>
      </c>
      <c r="K32" s="21"/>
      <c r="L32" s="231"/>
      <c r="M32" s="26"/>
      <c r="N32" s="60" t="s">
        <v>2025</v>
      </c>
      <c r="P32" s="26"/>
      <c r="Q32" s="63">
        <v>1591.4000000000005</v>
      </c>
    </row>
    <row r="33" spans="1:17" s="39" customFormat="1" ht="23.25">
      <c r="A33" s="121" t="s">
        <v>816</v>
      </c>
      <c r="B33" s="39" t="s">
        <v>3041</v>
      </c>
      <c r="K33" s="21"/>
      <c r="L33" s="231"/>
      <c r="M33" s="26"/>
      <c r="N33" s="3" t="s">
        <v>162</v>
      </c>
      <c r="O33" s="200"/>
      <c r="P33" s="21"/>
      <c r="Q33" s="63">
        <v>1590.0999999999995</v>
      </c>
    </row>
    <row r="34" spans="1:17" s="39" customFormat="1" ht="15.75">
      <c r="A34" s="121" t="s">
        <v>816</v>
      </c>
      <c r="B34" s="39" t="s">
        <v>3048</v>
      </c>
      <c r="K34" s="21"/>
      <c r="L34" s="231"/>
      <c r="M34" s="26"/>
      <c r="N34" s="3" t="s">
        <v>3367</v>
      </c>
      <c r="P34" s="26"/>
      <c r="Q34" s="63">
        <v>1572.6000000000013</v>
      </c>
    </row>
    <row r="35" spans="1:17" s="39" customFormat="1" ht="15.75">
      <c r="A35" s="121" t="s">
        <v>814</v>
      </c>
      <c r="B35" s="39" t="s">
        <v>3077</v>
      </c>
      <c r="K35" s="21"/>
      <c r="L35" s="231"/>
      <c r="M35" s="26"/>
      <c r="N35" s="3" t="s">
        <v>3385</v>
      </c>
      <c r="P35" s="26"/>
      <c r="Q35" s="63">
        <v>1549.2999999999993</v>
      </c>
    </row>
    <row r="36" spans="1:17" s="39" customFormat="1" ht="15.75">
      <c r="A36" s="121"/>
      <c r="K36" s="21"/>
      <c r="L36" s="231"/>
      <c r="M36" s="26"/>
      <c r="N36" s="3" t="s">
        <v>3377</v>
      </c>
      <c r="P36" s="25"/>
      <c r="Q36" s="63">
        <v>1546.300000000002</v>
      </c>
    </row>
    <row r="37" spans="1:17" s="39" customFormat="1" ht="15">
      <c r="A37" s="40"/>
      <c r="K37" s="231"/>
      <c r="L37" s="25"/>
      <c r="M37" s="21"/>
      <c r="N37" s="3" t="s">
        <v>778</v>
      </c>
      <c r="P37" s="26"/>
      <c r="Q37" s="63">
        <v>1531.6000000000008</v>
      </c>
    </row>
    <row r="38" spans="1:17" s="200" customFormat="1" ht="23.25">
      <c r="A38" s="120" t="s">
        <v>156</v>
      </c>
      <c r="K38" s="25"/>
      <c r="L38" s="26"/>
      <c r="M38" s="92"/>
      <c r="N38" s="82" t="s">
        <v>1657</v>
      </c>
      <c r="O38" s="39"/>
      <c r="P38" s="26"/>
      <c r="Q38" s="63">
        <v>1514.7999999999993</v>
      </c>
    </row>
    <row r="39" spans="1:17" s="39" customFormat="1" ht="23.25">
      <c r="A39" s="121" t="s">
        <v>816</v>
      </c>
      <c r="B39" s="39" t="s">
        <v>2908</v>
      </c>
      <c r="K39" s="21"/>
      <c r="L39" s="231"/>
      <c r="M39" s="26"/>
      <c r="N39" s="60" t="s">
        <v>11</v>
      </c>
      <c r="O39" s="200"/>
      <c r="P39" s="223"/>
      <c r="Q39" s="63">
        <v>1504.3000000000011</v>
      </c>
    </row>
    <row r="40" spans="1:17" s="39" customFormat="1" ht="15.75">
      <c r="A40" s="121" t="s">
        <v>814</v>
      </c>
      <c r="B40" s="39" t="s">
        <v>2925</v>
      </c>
      <c r="K40" s="21"/>
      <c r="L40" s="231"/>
      <c r="M40" s="26"/>
      <c r="N40" s="60" t="s">
        <v>2002</v>
      </c>
      <c r="P40" s="25"/>
      <c r="Q40" s="63">
        <v>1491.7999999999997</v>
      </c>
    </row>
    <row r="41" spans="1:17" s="39" customFormat="1" ht="15.75">
      <c r="A41" s="121" t="s">
        <v>816</v>
      </c>
      <c r="B41" s="39" t="s">
        <v>2937</v>
      </c>
      <c r="K41" s="21"/>
      <c r="L41" s="231"/>
      <c r="M41" s="26"/>
      <c r="N41" s="82" t="s">
        <v>1653</v>
      </c>
      <c r="P41" s="26"/>
      <c r="Q41" s="63">
        <v>1483.6</v>
      </c>
    </row>
    <row r="42" spans="1:17" s="39" customFormat="1" ht="15.75">
      <c r="A42" s="121" t="s">
        <v>814</v>
      </c>
      <c r="B42" s="39" t="s">
        <v>2939</v>
      </c>
      <c r="K42" s="21"/>
      <c r="L42" s="231"/>
      <c r="M42" s="26"/>
      <c r="N42" s="3" t="s">
        <v>3395</v>
      </c>
      <c r="P42" s="25"/>
      <c r="Q42" s="63">
        <v>1461.9000000000019</v>
      </c>
    </row>
    <row r="43" spans="1:17" s="39" customFormat="1" ht="15.75">
      <c r="A43" s="121" t="s">
        <v>814</v>
      </c>
      <c r="B43" s="39" t="s">
        <v>2956</v>
      </c>
      <c r="K43" s="21"/>
      <c r="L43" s="231"/>
      <c r="M43" s="26"/>
      <c r="N43" s="60" t="s">
        <v>2030</v>
      </c>
      <c r="P43" s="25"/>
      <c r="Q43" s="63">
        <v>1459.7000000000012</v>
      </c>
    </row>
    <row r="44" spans="1:17" s="39" customFormat="1" ht="15.75">
      <c r="A44" s="121" t="s">
        <v>815</v>
      </c>
      <c r="B44" s="39" t="s">
        <v>2967</v>
      </c>
      <c r="K44" s="21"/>
      <c r="L44" s="231"/>
      <c r="M44" s="26"/>
      <c r="N44" s="82" t="s">
        <v>1644</v>
      </c>
      <c r="P44" s="26"/>
      <c r="Q44" s="63">
        <v>1454.9000000000019</v>
      </c>
    </row>
    <row r="45" spans="1:17" s="39" customFormat="1" ht="15.75">
      <c r="A45" s="121" t="s">
        <v>814</v>
      </c>
      <c r="B45" s="39" t="s">
        <v>2977</v>
      </c>
      <c r="K45" s="21"/>
      <c r="L45" s="231"/>
      <c r="M45" s="26"/>
      <c r="N45" s="3" t="s">
        <v>738</v>
      </c>
      <c r="P45" s="25"/>
      <c r="Q45" s="63">
        <v>1446.6999999999975</v>
      </c>
    </row>
    <row r="46" spans="1:17" s="39" customFormat="1" ht="15.75">
      <c r="A46" s="121" t="s">
        <v>815</v>
      </c>
      <c r="B46" s="39" t="s">
        <v>2990</v>
      </c>
      <c r="K46" s="21"/>
      <c r="L46" s="231"/>
      <c r="M46" s="26"/>
      <c r="N46" s="3" t="s">
        <v>757</v>
      </c>
      <c r="P46" s="26"/>
      <c r="Q46" s="63">
        <v>1440.6000000000004</v>
      </c>
    </row>
    <row r="47" spans="1:17" s="39" customFormat="1" ht="15.75">
      <c r="A47" s="121" t="s">
        <v>814</v>
      </c>
      <c r="B47" s="39" t="s">
        <v>3075</v>
      </c>
      <c r="K47" s="21"/>
      <c r="L47" s="231"/>
      <c r="M47" s="26"/>
      <c r="N47" s="3" t="s">
        <v>753</v>
      </c>
      <c r="P47" s="25"/>
      <c r="Q47" s="63">
        <v>1434.3999999999996</v>
      </c>
    </row>
    <row r="48" spans="1:17" s="39" customFormat="1" ht="15.75">
      <c r="A48" s="121"/>
      <c r="K48" s="21"/>
      <c r="L48" s="231"/>
      <c r="M48" s="26"/>
      <c r="N48" t="s">
        <v>143</v>
      </c>
      <c r="P48" s="25"/>
      <c r="Q48" s="63">
        <v>1432.8999999999969</v>
      </c>
    </row>
    <row r="49" spans="1:17" s="39" customFormat="1" ht="15.75">
      <c r="A49" s="121"/>
      <c r="K49" s="21"/>
      <c r="L49" s="231"/>
      <c r="M49" s="26"/>
      <c r="N49" s="60" t="s">
        <v>25</v>
      </c>
      <c r="P49" s="223"/>
      <c r="Q49" s="63">
        <v>1398.6999999999989</v>
      </c>
    </row>
    <row r="50" spans="1:17" s="39" customFormat="1" ht="23.25">
      <c r="A50" s="120" t="s">
        <v>2003</v>
      </c>
      <c r="K50" s="21"/>
      <c r="L50" s="231"/>
      <c r="M50" s="26"/>
      <c r="N50" s="60" t="s">
        <v>17</v>
      </c>
      <c r="P50" s="25"/>
      <c r="Q50" s="63">
        <v>1397.1</v>
      </c>
    </row>
    <row r="51" spans="1:17" s="39" customFormat="1" ht="15.75">
      <c r="A51" s="121" t="s">
        <v>814</v>
      </c>
      <c r="B51" s="39" t="s">
        <v>2912</v>
      </c>
      <c r="K51" s="21"/>
      <c r="L51" s="231"/>
      <c r="M51" s="26"/>
      <c r="N51" s="60" t="s">
        <v>27</v>
      </c>
      <c r="P51" s="25"/>
      <c r="Q51" s="63">
        <v>1389.4999999999995</v>
      </c>
    </row>
    <row r="52" spans="1:17" s="39" customFormat="1" ht="15.75">
      <c r="A52" s="121" t="s">
        <v>815</v>
      </c>
      <c r="B52" s="39" t="s">
        <v>2933</v>
      </c>
      <c r="K52" s="21"/>
      <c r="L52" s="231"/>
      <c r="M52" s="26"/>
      <c r="N52" s="60" t="s">
        <v>33</v>
      </c>
      <c r="P52" s="25"/>
      <c r="Q52" s="63">
        <v>1384.1999999999998</v>
      </c>
    </row>
    <row r="53" spans="1:17" s="39" customFormat="1" ht="15.75">
      <c r="A53" s="121" t="s">
        <v>815</v>
      </c>
      <c r="B53" s="39" t="s">
        <v>2939</v>
      </c>
      <c r="K53" s="21"/>
      <c r="L53" s="231"/>
      <c r="M53" s="26"/>
      <c r="N53" s="60" t="s">
        <v>2026</v>
      </c>
      <c r="P53" s="21"/>
      <c r="Q53" s="63">
        <v>1363.5</v>
      </c>
    </row>
    <row r="54" spans="1:17" s="39" customFormat="1" ht="15.75">
      <c r="A54" s="121" t="s">
        <v>815</v>
      </c>
      <c r="B54" s="39" t="s">
        <v>2940</v>
      </c>
      <c r="K54" s="21"/>
      <c r="L54" s="231"/>
      <c r="M54" s="26"/>
      <c r="N54" s="60" t="s">
        <v>4497</v>
      </c>
      <c r="P54" s="26"/>
      <c r="Q54" s="63">
        <v>1359.7999999999993</v>
      </c>
    </row>
    <row r="55" spans="1:17" s="39" customFormat="1" ht="15.75">
      <c r="A55" s="121" t="s">
        <v>814</v>
      </c>
      <c r="B55" s="39" t="s">
        <v>2958</v>
      </c>
      <c r="K55" s="21"/>
      <c r="L55" s="231"/>
      <c r="M55" s="26"/>
      <c r="N55" s="3" t="s">
        <v>3375</v>
      </c>
      <c r="P55" s="223"/>
      <c r="Q55" s="63">
        <v>1353.5999999999967</v>
      </c>
    </row>
    <row r="56" spans="1:17" s="39" customFormat="1" ht="15.75">
      <c r="A56" s="121" t="s">
        <v>815</v>
      </c>
      <c r="B56" s="39" t="s">
        <v>3035</v>
      </c>
      <c r="K56" s="21"/>
      <c r="L56" s="231"/>
      <c r="M56" s="26"/>
      <c r="N56" s="3" t="s">
        <v>762</v>
      </c>
      <c r="P56" s="21"/>
      <c r="Q56" s="63">
        <v>1351.1000000000013</v>
      </c>
    </row>
    <row r="57" spans="1:17" s="39" customFormat="1" ht="15.75">
      <c r="A57" s="121" t="s">
        <v>815</v>
      </c>
      <c r="B57" s="39" t="s">
        <v>3043</v>
      </c>
      <c r="K57" s="21"/>
      <c r="L57" s="231"/>
      <c r="M57" s="26"/>
      <c r="N57" s="60" t="s">
        <v>2018</v>
      </c>
      <c r="P57" s="21"/>
      <c r="Q57" s="63">
        <v>1350.2000000000016</v>
      </c>
    </row>
    <row r="58" spans="1:17" s="39" customFormat="1" ht="15.75">
      <c r="A58" s="121"/>
      <c r="K58" s="21"/>
      <c r="L58" s="231"/>
      <c r="M58" s="26"/>
      <c r="N58" s="3" t="s">
        <v>3374</v>
      </c>
      <c r="P58" s="223"/>
      <c r="Q58" s="63">
        <v>1336.1</v>
      </c>
    </row>
    <row r="59" spans="1:17" s="39" customFormat="1" ht="15.75">
      <c r="A59" s="121"/>
      <c r="K59" s="231"/>
      <c r="L59" s="25"/>
      <c r="M59" s="21"/>
      <c r="N59" s="82" t="s">
        <v>1643</v>
      </c>
      <c r="P59" s="21"/>
      <c r="Q59" s="63">
        <v>1335.5000000000005</v>
      </c>
    </row>
    <row r="60" spans="1:17" s="39" customFormat="1" ht="23.25">
      <c r="A60" s="120" t="s">
        <v>1652</v>
      </c>
      <c r="K60" s="25"/>
      <c r="L60" s="26"/>
      <c r="M60" s="92"/>
      <c r="N60" s="82" t="s">
        <v>1654</v>
      </c>
      <c r="P60" s="25"/>
      <c r="Q60" s="63">
        <v>1318.2000000000003</v>
      </c>
    </row>
    <row r="61" spans="1:17" s="39" customFormat="1" ht="15.75">
      <c r="A61" s="121" t="s">
        <v>814</v>
      </c>
      <c r="B61" s="39" t="s">
        <v>2914</v>
      </c>
      <c r="K61" s="25"/>
      <c r="L61" s="26"/>
      <c r="M61" s="21"/>
      <c r="N61" s="60" t="s">
        <v>2053</v>
      </c>
      <c r="P61" s="223"/>
      <c r="Q61" s="63">
        <v>1314.6999999999994</v>
      </c>
    </row>
    <row r="62" spans="1:17" s="39" customFormat="1" ht="15.75">
      <c r="A62" s="121" t="s">
        <v>814</v>
      </c>
      <c r="B62" s="39" t="s">
        <v>2931</v>
      </c>
      <c r="K62" s="25"/>
      <c r="L62" s="26"/>
      <c r="M62" s="21"/>
      <c r="N62" s="60" t="s">
        <v>2011</v>
      </c>
      <c r="P62" s="25"/>
      <c r="Q62" s="63">
        <v>1312.6000000000004</v>
      </c>
    </row>
    <row r="63" spans="1:17" s="39" customFormat="1" ht="15.75">
      <c r="A63" s="121" t="s">
        <v>815</v>
      </c>
      <c r="B63" s="39" t="s">
        <v>2957</v>
      </c>
      <c r="K63" s="25"/>
      <c r="L63" s="26"/>
      <c r="M63" s="21"/>
      <c r="N63" s="3" t="s">
        <v>3399</v>
      </c>
      <c r="P63" s="25"/>
      <c r="Q63" s="63">
        <v>1273.2500000000009</v>
      </c>
    </row>
    <row r="64" spans="1:17" s="39" customFormat="1" ht="15.75">
      <c r="A64" s="121" t="s">
        <v>816</v>
      </c>
      <c r="B64" s="39" t="s">
        <v>3054</v>
      </c>
      <c r="K64" s="25"/>
      <c r="L64" s="26"/>
      <c r="M64" s="21"/>
      <c r="N64" s="60" t="s">
        <v>2010</v>
      </c>
      <c r="P64" s="25"/>
      <c r="Q64" s="63">
        <v>1256.7999999999988</v>
      </c>
    </row>
    <row r="65" spans="1:17" s="39" customFormat="1" ht="15.75">
      <c r="A65" s="121" t="s">
        <v>816</v>
      </c>
      <c r="B65" s="39" t="s">
        <v>3185</v>
      </c>
      <c r="K65" s="25"/>
      <c r="L65" s="26"/>
      <c r="M65" s="21"/>
      <c r="N65" s="3" t="s">
        <v>782</v>
      </c>
      <c r="P65" s="25"/>
      <c r="Q65" s="63">
        <v>1235.2000000000003</v>
      </c>
    </row>
    <row r="66" spans="1:17" s="39" customFormat="1" ht="15.75">
      <c r="A66" s="121" t="s">
        <v>816</v>
      </c>
      <c r="B66" s="39" t="s">
        <v>3186</v>
      </c>
      <c r="K66" s="25"/>
      <c r="L66" s="26"/>
      <c r="M66" s="21"/>
      <c r="N66" s="60" t="s">
        <v>3365</v>
      </c>
      <c r="P66" s="26"/>
      <c r="Q66" s="63">
        <v>1232.5</v>
      </c>
    </row>
    <row r="67" spans="1:17" s="39" customFormat="1" ht="15.75">
      <c r="A67" s="121"/>
      <c r="K67" s="25"/>
      <c r="L67" s="26"/>
      <c r="M67" s="21"/>
      <c r="N67" s="3" t="s">
        <v>3382</v>
      </c>
      <c r="P67" s="26"/>
      <c r="Q67" s="63">
        <v>1228.4000000000005</v>
      </c>
    </row>
    <row r="68" spans="1:17" s="39" customFormat="1" ht="15">
      <c r="A68" s="40"/>
      <c r="K68" s="26"/>
      <c r="L68" s="21"/>
      <c r="M68" s="92"/>
      <c r="N68" s="3" t="s">
        <v>3372</v>
      </c>
      <c r="P68" s="223"/>
      <c r="Q68" s="63">
        <v>1224.6499999999992</v>
      </c>
    </row>
    <row r="69" spans="1:17" s="39" customFormat="1" ht="23.25">
      <c r="A69" s="120" t="s">
        <v>1647</v>
      </c>
      <c r="K69" s="21"/>
      <c r="L69" s="231"/>
      <c r="M69" s="24"/>
      <c r="N69" s="3" t="s">
        <v>153</v>
      </c>
      <c r="P69" s="223"/>
      <c r="Q69" s="63">
        <v>1207.4999999999977</v>
      </c>
    </row>
    <row r="70" spans="1:17" s="39" customFormat="1" ht="15.75">
      <c r="A70" s="121" t="s">
        <v>814</v>
      </c>
      <c r="B70" s="39" t="s">
        <v>2898</v>
      </c>
      <c r="K70" s="21"/>
      <c r="L70" s="231"/>
      <c r="M70" s="21"/>
      <c r="N70" s="82" t="s">
        <v>1655</v>
      </c>
      <c r="P70" s="21"/>
      <c r="Q70" s="63">
        <v>1207.3999999999987</v>
      </c>
    </row>
    <row r="71" spans="1:17" s="39" customFormat="1" ht="15.75">
      <c r="A71" s="121" t="s">
        <v>815</v>
      </c>
      <c r="B71" s="39" t="s">
        <v>2924</v>
      </c>
      <c r="K71" s="21"/>
      <c r="L71" s="231"/>
      <c r="M71" s="21"/>
      <c r="N71" s="3" t="s">
        <v>763</v>
      </c>
      <c r="P71" s="26"/>
      <c r="Q71" s="63">
        <v>1195.0000000000018</v>
      </c>
    </row>
    <row r="72" spans="1:17" s="39" customFormat="1" ht="15.75">
      <c r="A72" s="121" t="s">
        <v>816</v>
      </c>
      <c r="B72" s="39" t="s">
        <v>2961</v>
      </c>
      <c r="K72" s="21"/>
      <c r="L72" s="231"/>
      <c r="M72" s="21"/>
      <c r="N72" s="60" t="s">
        <v>2024</v>
      </c>
      <c r="P72" s="25"/>
      <c r="Q72" s="63">
        <v>1189.9999999999986</v>
      </c>
    </row>
    <row r="73" spans="1:17" s="39" customFormat="1" ht="15.75">
      <c r="A73" s="121" t="s">
        <v>816</v>
      </c>
      <c r="B73" s="39" t="s">
        <v>2999</v>
      </c>
      <c r="K73" s="21"/>
      <c r="L73" s="231"/>
      <c r="M73" s="21"/>
      <c r="N73" s="3" t="s">
        <v>3370</v>
      </c>
      <c r="P73" s="21"/>
      <c r="Q73" s="63">
        <v>1189.4499999999998</v>
      </c>
    </row>
    <row r="74" spans="1:17" s="39" customFormat="1" ht="15.75">
      <c r="A74" s="121" t="s">
        <v>815</v>
      </c>
      <c r="B74" s="39" t="s">
        <v>3018</v>
      </c>
      <c r="K74" s="21"/>
      <c r="L74" s="231"/>
      <c r="M74" s="21"/>
      <c r="N74" s="60" t="s">
        <v>23</v>
      </c>
      <c r="P74" s="21"/>
      <c r="Q74" s="63">
        <v>1184.4999999999968</v>
      </c>
    </row>
    <row r="75" spans="1:17" s="39" customFormat="1" ht="15.75">
      <c r="A75" s="121" t="s">
        <v>816</v>
      </c>
      <c r="B75" s="39" t="s">
        <v>3032</v>
      </c>
      <c r="K75" s="21"/>
      <c r="L75" s="231"/>
      <c r="M75" s="21"/>
      <c r="N75" s="3" t="s">
        <v>3397</v>
      </c>
      <c r="P75" s="21"/>
      <c r="Q75" s="63">
        <v>1178.2999999999988</v>
      </c>
    </row>
    <row r="76" spans="1:17" s="39" customFormat="1" ht="15.75">
      <c r="A76" s="121" t="s">
        <v>816</v>
      </c>
      <c r="B76" s="39" t="s">
        <v>3097</v>
      </c>
      <c r="K76" s="21"/>
      <c r="L76" s="231"/>
      <c r="M76" s="21"/>
      <c r="N76" s="60" t="s">
        <v>13</v>
      </c>
      <c r="P76" s="223"/>
      <c r="Q76" s="63">
        <v>1162.9999999999995</v>
      </c>
    </row>
    <row r="77" spans="1:17" s="39" customFormat="1" ht="15.75">
      <c r="A77" s="121" t="s">
        <v>815</v>
      </c>
      <c r="B77" s="39" t="s">
        <v>3122</v>
      </c>
      <c r="K77" s="21"/>
      <c r="L77" s="231"/>
      <c r="M77" s="21"/>
      <c r="N77" s="3" t="s">
        <v>3379</v>
      </c>
      <c r="P77" s="26"/>
      <c r="Q77" s="63">
        <v>1129.0500000000002</v>
      </c>
    </row>
    <row r="78" spans="1:17" s="39" customFormat="1" ht="15.75">
      <c r="A78" s="121" t="s">
        <v>815</v>
      </c>
      <c r="B78" s="39" t="s">
        <v>3127</v>
      </c>
      <c r="K78" s="21"/>
      <c r="L78" s="231"/>
      <c r="M78" s="21"/>
      <c r="N78" s="3" t="s">
        <v>728</v>
      </c>
      <c r="P78" s="223"/>
      <c r="Q78" s="63">
        <v>1097.2000000000003</v>
      </c>
    </row>
    <row r="79" spans="1:17" s="39" customFormat="1" ht="15.75">
      <c r="A79" s="121" t="s">
        <v>816</v>
      </c>
      <c r="B79" s="39" t="s">
        <v>3171</v>
      </c>
      <c r="K79" s="21"/>
      <c r="L79" s="231"/>
      <c r="M79" s="21"/>
      <c r="N79" s="60" t="s">
        <v>2007</v>
      </c>
      <c r="P79" s="223"/>
      <c r="Q79" s="63">
        <v>1096.5999999999999</v>
      </c>
    </row>
    <row r="80" spans="1:17" s="39" customFormat="1" ht="15.75">
      <c r="A80" s="121" t="s">
        <v>814</v>
      </c>
      <c r="B80" s="39" t="s">
        <v>3173</v>
      </c>
      <c r="K80" s="21"/>
      <c r="L80" s="231"/>
      <c r="M80" s="21"/>
      <c r="N80" s="3" t="s">
        <v>3376</v>
      </c>
      <c r="P80" s="26"/>
      <c r="Q80" s="63">
        <v>1082.0999999999995</v>
      </c>
    </row>
    <row r="81" spans="1:17" s="39" customFormat="1" ht="15.75">
      <c r="A81" s="121" t="s">
        <v>815</v>
      </c>
      <c r="B81" s="39" t="s">
        <v>3174</v>
      </c>
      <c r="K81" s="21"/>
      <c r="L81" s="231"/>
      <c r="M81" s="21"/>
      <c r="N81" s="82" t="s">
        <v>1656</v>
      </c>
      <c r="P81" s="26"/>
      <c r="Q81" s="63">
        <v>1068.9999999999986</v>
      </c>
    </row>
    <row r="82" spans="1:17" s="39" customFormat="1" ht="15.75">
      <c r="A82" s="121" t="s">
        <v>814</v>
      </c>
      <c r="B82" s="39" t="s">
        <v>3176</v>
      </c>
      <c r="K82" s="21"/>
      <c r="L82" s="231"/>
      <c r="M82" s="21"/>
      <c r="N82" s="3" t="s">
        <v>3371</v>
      </c>
      <c r="P82" s="26"/>
      <c r="Q82" s="63">
        <v>1055.6999999999989</v>
      </c>
    </row>
    <row r="83" spans="1:17" s="39" customFormat="1" ht="15.75">
      <c r="A83" s="121" t="s">
        <v>814</v>
      </c>
      <c r="B83" s="39" t="s">
        <v>3178</v>
      </c>
      <c r="K83" s="21"/>
      <c r="L83" s="231"/>
      <c r="M83" s="21"/>
      <c r="N83" s="3" t="s">
        <v>3373</v>
      </c>
      <c r="P83" s="223"/>
      <c r="Q83" s="63">
        <v>1054.0999999999995</v>
      </c>
    </row>
    <row r="84" spans="1:17" s="39" customFormat="1" ht="15.75">
      <c r="A84" s="121" t="s">
        <v>816</v>
      </c>
      <c r="B84" s="39" t="s">
        <v>3179</v>
      </c>
      <c r="K84" s="21"/>
      <c r="L84" s="231"/>
      <c r="M84" s="21"/>
      <c r="N84" s="3" t="s">
        <v>3369</v>
      </c>
      <c r="P84" s="25"/>
      <c r="Q84" s="63">
        <v>1053.3000000000002</v>
      </c>
    </row>
    <row r="85" spans="1:17" s="39" customFormat="1" ht="15.75">
      <c r="A85" s="121" t="s">
        <v>816</v>
      </c>
      <c r="B85" s="39" t="s">
        <v>3180</v>
      </c>
      <c r="K85" s="21"/>
      <c r="L85" s="231"/>
      <c r="M85" s="21"/>
      <c r="N85" s="60" t="s">
        <v>2157</v>
      </c>
      <c r="P85" s="223"/>
      <c r="Q85" s="63">
        <v>1052.099999999999</v>
      </c>
    </row>
    <row r="86" spans="1:17" s="39" customFormat="1" ht="15.75">
      <c r="A86" s="121" t="s">
        <v>815</v>
      </c>
      <c r="B86" s="39" t="s">
        <v>3181</v>
      </c>
      <c r="K86" s="21"/>
      <c r="L86" s="231"/>
      <c r="M86" s="21"/>
      <c r="N86" s="3" t="s">
        <v>796</v>
      </c>
      <c r="P86" s="21"/>
      <c r="Q86" s="63">
        <v>1031.199999999998</v>
      </c>
    </row>
    <row r="87" spans="1:17" s="39" customFormat="1" ht="15.75">
      <c r="A87" s="121" t="s">
        <v>814</v>
      </c>
      <c r="B87" s="39" t="s">
        <v>3182</v>
      </c>
      <c r="K87" s="21"/>
      <c r="L87" s="231"/>
      <c r="M87" s="21"/>
      <c r="N87" s="3" t="s">
        <v>3368</v>
      </c>
      <c r="P87" s="21"/>
      <c r="Q87" s="63">
        <v>1030.000000000002</v>
      </c>
    </row>
    <row r="88" spans="1:17" s="39" customFormat="1" ht="15.75">
      <c r="A88" s="121" t="s">
        <v>816</v>
      </c>
      <c r="B88" s="39" t="s">
        <v>3183</v>
      </c>
      <c r="K88" s="21"/>
      <c r="L88" s="231"/>
      <c r="M88" s="21"/>
      <c r="N88" s="3" t="s">
        <v>764</v>
      </c>
      <c r="P88" s="21"/>
      <c r="Q88" s="63">
        <v>1011.3000000000006</v>
      </c>
    </row>
    <row r="89" spans="1:17" s="39" customFormat="1" ht="15.75">
      <c r="A89" s="121" t="s">
        <v>816</v>
      </c>
      <c r="B89" s="39" t="s">
        <v>3184</v>
      </c>
      <c r="K89" s="21"/>
      <c r="L89" s="231"/>
      <c r="M89" s="21"/>
      <c r="N89" s="60" t="s">
        <v>2003</v>
      </c>
      <c r="P89" s="21"/>
      <c r="Q89" s="63">
        <v>998.69999999999823</v>
      </c>
    </row>
    <row r="90" spans="1:17" s="39" customFormat="1" ht="15.75">
      <c r="A90" s="121" t="s">
        <v>814</v>
      </c>
      <c r="B90" s="39" t="s">
        <v>3185</v>
      </c>
      <c r="K90" s="21"/>
      <c r="L90" s="231"/>
      <c r="M90" s="21"/>
      <c r="N90" s="3" t="s">
        <v>771</v>
      </c>
      <c r="P90" s="21"/>
      <c r="Q90" s="63">
        <v>990</v>
      </c>
    </row>
    <row r="91" spans="1:17" s="39" customFormat="1" ht="15.75">
      <c r="A91" s="121" t="s">
        <v>814</v>
      </c>
      <c r="B91" s="39" t="s">
        <v>3186</v>
      </c>
      <c r="K91" s="21"/>
      <c r="L91" s="231"/>
      <c r="M91" s="21"/>
      <c r="N91" s="3" t="s">
        <v>3381</v>
      </c>
      <c r="P91" s="25"/>
      <c r="Q91" s="63">
        <v>989.00000000000227</v>
      </c>
    </row>
    <row r="92" spans="1:17" s="39" customFormat="1" ht="15.75">
      <c r="A92" s="121" t="s">
        <v>814</v>
      </c>
      <c r="B92" s="39" t="s">
        <v>3187</v>
      </c>
      <c r="K92" s="21"/>
      <c r="L92" s="231"/>
      <c r="M92" s="21"/>
      <c r="N92" s="3" t="s">
        <v>3378</v>
      </c>
      <c r="P92" s="223"/>
      <c r="Q92" s="63">
        <v>970.40000000000282</v>
      </c>
    </row>
    <row r="93" spans="1:17" s="39" customFormat="1" ht="15.75">
      <c r="A93" s="121" t="s">
        <v>814</v>
      </c>
      <c r="B93" s="39" t="s">
        <v>3189</v>
      </c>
      <c r="K93" s="21"/>
      <c r="L93" s="231"/>
      <c r="M93" s="21"/>
      <c r="N93" s="60" t="s">
        <v>2052</v>
      </c>
      <c r="P93" s="21"/>
      <c r="Q93" s="63">
        <v>951.89999999999964</v>
      </c>
    </row>
    <row r="94" spans="1:17" s="39" customFormat="1" ht="15.75">
      <c r="A94" s="121" t="s">
        <v>814</v>
      </c>
      <c r="B94" s="39" t="s">
        <v>3190</v>
      </c>
      <c r="K94" s="21"/>
      <c r="L94" s="231"/>
      <c r="M94" s="21"/>
      <c r="N94" s="60" t="s">
        <v>3366</v>
      </c>
      <c r="P94" s="25"/>
      <c r="Q94" s="63">
        <v>926.34999999999991</v>
      </c>
    </row>
    <row r="95" spans="1:17" s="39" customFormat="1" ht="15.75">
      <c r="A95" s="121" t="s">
        <v>815</v>
      </c>
      <c r="B95" s="39" t="s">
        <v>3204</v>
      </c>
      <c r="K95" s="21"/>
      <c r="L95" s="231"/>
      <c r="M95" s="21"/>
      <c r="N95" s="60" t="s">
        <v>2050</v>
      </c>
      <c r="P95" s="25"/>
      <c r="Q95" s="63">
        <v>902.699999999998</v>
      </c>
    </row>
    <row r="96" spans="1:17" s="39" customFormat="1" ht="15.75">
      <c r="A96" s="121" t="s">
        <v>814</v>
      </c>
      <c r="B96" s="39" t="s">
        <v>3205</v>
      </c>
      <c r="K96" s="21"/>
      <c r="L96" s="231"/>
      <c r="M96" s="21"/>
      <c r="N96" s="3" t="s">
        <v>790</v>
      </c>
      <c r="P96" s="25"/>
      <c r="Q96" s="63">
        <v>896.19999999999845</v>
      </c>
    </row>
    <row r="97" spans="1:17" s="39" customFormat="1" ht="15.75">
      <c r="A97" s="121" t="s">
        <v>816</v>
      </c>
      <c r="B97" s="39" t="s">
        <v>126</v>
      </c>
      <c r="K97" s="21"/>
      <c r="L97" s="231"/>
      <c r="M97" s="21"/>
      <c r="N97" s="3" t="s">
        <v>3383</v>
      </c>
      <c r="P97" s="25"/>
      <c r="Q97" s="63">
        <v>871.30000000000018</v>
      </c>
    </row>
    <row r="98" spans="1:17" s="39" customFormat="1" ht="15.75">
      <c r="A98" s="121" t="s">
        <v>815</v>
      </c>
      <c r="B98" s="39" t="s">
        <v>3207</v>
      </c>
      <c r="K98" s="21"/>
      <c r="L98" s="231"/>
      <c r="M98" s="21"/>
      <c r="N98" s="3" t="s">
        <v>755</v>
      </c>
      <c r="P98" s="25"/>
      <c r="Q98" s="63">
        <v>812.30000000000064</v>
      </c>
    </row>
    <row r="99" spans="1:17" s="39" customFormat="1" ht="15.75">
      <c r="A99" s="121"/>
      <c r="K99" s="21"/>
      <c r="L99" s="231"/>
      <c r="M99" s="21"/>
      <c r="N99" s="60" t="s">
        <v>1</v>
      </c>
      <c r="P99" s="21"/>
      <c r="Q99" s="63">
        <v>727.59999999999991</v>
      </c>
    </row>
    <row r="100" spans="1:17" s="39" customFormat="1" ht="15">
      <c r="A100" s="40"/>
      <c r="K100" s="231"/>
      <c r="L100" s="25"/>
      <c r="M100" s="92"/>
      <c r="N100" s="3" t="s">
        <v>788</v>
      </c>
      <c r="P100" s="25"/>
      <c r="Q100" s="63">
        <v>714.49999999999864</v>
      </c>
    </row>
    <row r="101" spans="1:17" s="39" customFormat="1" ht="23.25">
      <c r="A101" s="120" t="s">
        <v>1</v>
      </c>
      <c r="K101" s="25"/>
      <c r="L101" s="26"/>
      <c r="M101" s="24"/>
      <c r="N101" s="25"/>
      <c r="P101" s="21"/>
    </row>
    <row r="102" spans="1:17" s="39" customFormat="1" ht="15.75">
      <c r="A102" s="121" t="s">
        <v>816</v>
      </c>
      <c r="B102" s="39" t="s">
        <v>2903</v>
      </c>
      <c r="K102" s="25"/>
      <c r="L102" s="21"/>
      <c r="M102" s="21"/>
      <c r="N102" s="25"/>
      <c r="P102" s="223"/>
    </row>
    <row r="103" spans="1:17" s="39" customFormat="1" ht="15.75">
      <c r="A103" s="121" t="s">
        <v>815</v>
      </c>
      <c r="B103" s="39" t="s">
        <v>2926</v>
      </c>
      <c r="K103" s="25"/>
      <c r="L103" s="21"/>
      <c r="M103" s="21"/>
      <c r="N103" s="25"/>
      <c r="P103" s="25"/>
    </row>
    <row r="104" spans="1:17" s="39" customFormat="1" ht="15.75">
      <c r="A104" s="121" t="s">
        <v>815</v>
      </c>
      <c r="B104" s="39" t="s">
        <v>2928</v>
      </c>
      <c r="K104" s="25"/>
      <c r="L104" s="21"/>
      <c r="M104" s="21"/>
      <c r="N104" s="25"/>
      <c r="P104" s="26"/>
    </row>
    <row r="105" spans="1:17" s="39" customFormat="1" ht="15.75">
      <c r="A105" s="121" t="s">
        <v>814</v>
      </c>
      <c r="B105" s="39" t="s">
        <v>2959</v>
      </c>
      <c r="K105" s="25"/>
      <c r="L105" s="21"/>
      <c r="M105" s="21"/>
      <c r="N105" s="25"/>
      <c r="P105" s="21"/>
    </row>
    <row r="106" spans="1:17" s="39" customFormat="1" ht="15.75">
      <c r="A106" s="121" t="s">
        <v>816</v>
      </c>
      <c r="B106" s="39" t="s">
        <v>2976</v>
      </c>
      <c r="K106" s="25"/>
      <c r="L106" s="21"/>
      <c r="M106" s="21"/>
      <c r="N106" s="25"/>
      <c r="P106" s="223"/>
    </row>
    <row r="107" spans="1:17" s="39" customFormat="1" ht="15.75">
      <c r="A107" s="121" t="s">
        <v>816</v>
      </c>
      <c r="B107" s="39" t="s">
        <v>2998</v>
      </c>
      <c r="K107" s="25"/>
      <c r="L107" s="21"/>
      <c r="M107" s="21"/>
      <c r="N107" s="25"/>
      <c r="P107" s="25"/>
    </row>
    <row r="108" spans="1:17" s="39" customFormat="1" ht="15.75">
      <c r="A108" s="121" t="s">
        <v>816</v>
      </c>
      <c r="B108" s="39" t="s">
        <v>3002</v>
      </c>
      <c r="K108" s="25"/>
      <c r="L108" s="21"/>
      <c r="M108" s="21"/>
      <c r="N108" s="25"/>
      <c r="P108" s="26"/>
    </row>
    <row r="109" spans="1:17" s="39" customFormat="1" ht="15.75">
      <c r="A109" s="121" t="s">
        <v>816</v>
      </c>
      <c r="B109" s="39" t="s">
        <v>3016</v>
      </c>
      <c r="K109" s="25"/>
      <c r="L109" s="21"/>
      <c r="M109" s="21"/>
      <c r="N109" s="25"/>
      <c r="P109" s="21"/>
    </row>
    <row r="110" spans="1:17" s="39" customFormat="1" ht="15.75">
      <c r="A110" s="121"/>
      <c r="K110" s="25"/>
      <c r="L110" s="21"/>
      <c r="M110" s="21"/>
      <c r="N110" s="25"/>
      <c r="P110" s="223"/>
    </row>
    <row r="111" spans="1:17" s="39" customFormat="1" ht="15">
      <c r="A111" s="40"/>
      <c r="K111" s="25"/>
      <c r="L111" s="21"/>
      <c r="M111" s="21"/>
      <c r="N111" s="25"/>
      <c r="P111" s="25"/>
    </row>
    <row r="112" spans="1:17" s="39" customFormat="1" ht="23.25">
      <c r="A112" s="120" t="s">
        <v>2009</v>
      </c>
      <c r="K112" s="25"/>
      <c r="L112" s="21"/>
      <c r="M112" s="21"/>
      <c r="N112" s="25"/>
      <c r="P112" s="26"/>
    </row>
    <row r="113" spans="1:16" s="39" customFormat="1" ht="15.75">
      <c r="A113" s="121" t="s">
        <v>816</v>
      </c>
      <c r="B113" s="39" t="s">
        <v>2945</v>
      </c>
      <c r="K113" s="25"/>
      <c r="L113" s="21"/>
      <c r="M113" s="21"/>
      <c r="N113" s="25"/>
      <c r="P113" s="21"/>
    </row>
    <row r="114" spans="1:16" s="39" customFormat="1" ht="15.75">
      <c r="A114" s="121" t="s">
        <v>814</v>
      </c>
      <c r="B114" s="39" t="s">
        <v>3118</v>
      </c>
      <c r="K114" s="25"/>
      <c r="L114" s="21"/>
      <c r="M114" s="21"/>
      <c r="N114" s="25"/>
      <c r="P114" s="223"/>
    </row>
    <row r="115" spans="1:16" s="39" customFormat="1" ht="15.75">
      <c r="A115" s="121"/>
      <c r="K115" s="25"/>
      <c r="L115" s="21"/>
      <c r="M115" s="21"/>
      <c r="N115" s="25"/>
      <c r="P115" s="25"/>
    </row>
    <row r="116" spans="1:16" s="39" customFormat="1" ht="15">
      <c r="A116" s="40"/>
      <c r="K116" s="25"/>
      <c r="L116" s="21"/>
      <c r="M116" s="21"/>
      <c r="N116" s="25"/>
      <c r="P116" s="26"/>
    </row>
    <row r="117" spans="1:16" s="39" customFormat="1" ht="23.25">
      <c r="A117" s="120" t="s">
        <v>2023</v>
      </c>
      <c r="K117" s="25"/>
      <c r="L117" s="21"/>
      <c r="M117" s="21"/>
      <c r="N117" s="25"/>
      <c r="P117" s="21"/>
    </row>
    <row r="118" spans="1:16" s="39" customFormat="1" ht="15.75">
      <c r="A118" s="121" t="s">
        <v>816</v>
      </c>
      <c r="B118" s="39" t="s">
        <v>2881</v>
      </c>
      <c r="K118" s="25"/>
      <c r="L118" s="21"/>
      <c r="M118" s="21"/>
      <c r="N118" s="25"/>
    </row>
    <row r="119" spans="1:16" s="39" customFormat="1" ht="15.75">
      <c r="A119" s="121" t="s">
        <v>816</v>
      </c>
      <c r="B119" s="39" t="s">
        <v>2885</v>
      </c>
      <c r="K119" s="25"/>
      <c r="L119" s="21"/>
      <c r="M119" s="21"/>
      <c r="N119" s="25"/>
    </row>
    <row r="120" spans="1:16" s="39" customFormat="1" ht="15.75">
      <c r="A120" s="121" t="s">
        <v>816</v>
      </c>
      <c r="B120" s="39" t="s">
        <v>2915</v>
      </c>
      <c r="K120" s="25"/>
      <c r="L120" s="21"/>
      <c r="M120" s="21"/>
      <c r="N120" s="25"/>
    </row>
    <row r="121" spans="1:16" s="39" customFormat="1" ht="15.75">
      <c r="A121" s="121" t="s">
        <v>816</v>
      </c>
      <c r="B121" s="39" t="s">
        <v>2929</v>
      </c>
      <c r="K121" s="25"/>
      <c r="L121" s="21"/>
      <c r="M121" s="21"/>
      <c r="N121" s="25"/>
    </row>
    <row r="122" spans="1:16" s="39" customFormat="1" ht="15.75">
      <c r="A122" s="121" t="s">
        <v>814</v>
      </c>
      <c r="B122" s="39" t="s">
        <v>2994</v>
      </c>
      <c r="K122" s="25"/>
      <c r="L122" s="21"/>
      <c r="M122" s="21"/>
      <c r="N122" s="25"/>
    </row>
    <row r="123" spans="1:16" s="39" customFormat="1" ht="15.75">
      <c r="A123" s="121" t="s">
        <v>814</v>
      </c>
      <c r="B123" s="39" t="s">
        <v>3010</v>
      </c>
      <c r="K123" s="25"/>
      <c r="L123" s="21"/>
      <c r="M123" s="21"/>
      <c r="N123" s="25"/>
    </row>
    <row r="124" spans="1:16" s="39" customFormat="1" ht="15.75">
      <c r="A124" s="121" t="s">
        <v>815</v>
      </c>
      <c r="B124" s="39" t="s">
        <v>3062</v>
      </c>
      <c r="K124" s="25"/>
      <c r="L124" s="21"/>
      <c r="M124" s="21"/>
      <c r="N124" s="25"/>
    </row>
    <row r="125" spans="1:16" s="39" customFormat="1" ht="15.75">
      <c r="A125" s="121" t="s">
        <v>816</v>
      </c>
      <c r="B125" s="39" t="s">
        <v>3096</v>
      </c>
      <c r="K125" s="25"/>
      <c r="L125" s="21"/>
      <c r="M125" s="21"/>
      <c r="N125" s="25"/>
    </row>
    <row r="126" spans="1:16" s="39" customFormat="1" ht="15.75">
      <c r="A126" s="121" t="s">
        <v>816</v>
      </c>
      <c r="B126" s="39" t="s">
        <v>3168</v>
      </c>
      <c r="K126" s="25"/>
      <c r="L126" s="21"/>
      <c r="M126" s="21"/>
      <c r="N126" s="25"/>
    </row>
    <row r="127" spans="1:16" s="39" customFormat="1" ht="15.75">
      <c r="A127" s="121"/>
      <c r="K127" s="25"/>
      <c r="L127" s="21"/>
      <c r="M127" s="21"/>
      <c r="N127" s="25"/>
    </row>
    <row r="128" spans="1:16" s="39" customFormat="1" ht="15">
      <c r="A128" s="40"/>
      <c r="K128" s="26"/>
      <c r="L128" s="231"/>
      <c r="M128" s="92"/>
      <c r="N128" s="26"/>
    </row>
    <row r="129" spans="1:14" s="39" customFormat="1" ht="23.25">
      <c r="A129" s="120" t="s">
        <v>1653</v>
      </c>
      <c r="K129" s="21"/>
      <c r="L129" s="25"/>
      <c r="M129" s="24"/>
      <c r="N129" s="21"/>
    </row>
    <row r="130" spans="1:14" s="39" customFormat="1" ht="15.75">
      <c r="A130" s="121" t="s">
        <v>815</v>
      </c>
      <c r="B130" s="39" t="s">
        <v>2880</v>
      </c>
      <c r="K130" s="25"/>
      <c r="L130" s="26"/>
      <c r="N130" s="26"/>
    </row>
    <row r="131" spans="1:14" s="39" customFormat="1" ht="15.75">
      <c r="A131" s="121" t="s">
        <v>816</v>
      </c>
      <c r="B131" s="39" t="s">
        <v>2916</v>
      </c>
      <c r="K131" s="25"/>
      <c r="L131" s="26"/>
      <c r="N131" s="26"/>
    </row>
    <row r="132" spans="1:14" s="39" customFormat="1" ht="15.75">
      <c r="A132" s="121" t="s">
        <v>814</v>
      </c>
      <c r="B132" s="39" t="s">
        <v>2955</v>
      </c>
      <c r="K132" s="25"/>
      <c r="L132" s="26"/>
      <c r="N132" s="26"/>
    </row>
    <row r="133" spans="1:14" s="39" customFormat="1" ht="15.75">
      <c r="A133" s="121" t="s">
        <v>816</v>
      </c>
      <c r="B133" s="39" t="s">
        <v>3001</v>
      </c>
      <c r="K133" s="25"/>
      <c r="L133" s="26"/>
      <c r="N133" s="26"/>
    </row>
    <row r="134" spans="1:14" s="39" customFormat="1" ht="15.75">
      <c r="A134" s="121" t="s">
        <v>816</v>
      </c>
      <c r="B134" s="39" t="s">
        <v>3006</v>
      </c>
      <c r="K134" s="25"/>
      <c r="L134" s="26"/>
      <c r="N134" s="26"/>
    </row>
    <row r="135" spans="1:14" s="39" customFormat="1" ht="15.75">
      <c r="A135" s="121" t="s">
        <v>814</v>
      </c>
      <c r="B135" s="39" t="s">
        <v>3008</v>
      </c>
      <c r="K135" s="25"/>
      <c r="L135" s="26"/>
      <c r="N135" s="26"/>
    </row>
    <row r="136" spans="1:14" s="39" customFormat="1" ht="15.75">
      <c r="A136" s="121" t="s">
        <v>814</v>
      </c>
      <c r="B136" s="39" t="s">
        <v>3012</v>
      </c>
      <c r="K136" s="25"/>
      <c r="L136" s="26"/>
      <c r="N136" s="26"/>
    </row>
    <row r="137" spans="1:14" s="39" customFormat="1" ht="15.75">
      <c r="A137" s="121" t="s">
        <v>815</v>
      </c>
      <c r="B137" s="39" t="s">
        <v>3022</v>
      </c>
      <c r="K137" s="25"/>
      <c r="L137" s="26"/>
      <c r="N137" s="26"/>
    </row>
    <row r="138" spans="1:14" s="39" customFormat="1" ht="15.75">
      <c r="A138" s="121" t="s">
        <v>814</v>
      </c>
      <c r="B138" s="39" t="s">
        <v>3023</v>
      </c>
      <c r="K138" s="25"/>
      <c r="L138" s="26"/>
      <c r="N138" s="26"/>
    </row>
    <row r="139" spans="1:14" s="39" customFormat="1" ht="15.75">
      <c r="A139" s="121" t="s">
        <v>814</v>
      </c>
      <c r="B139" s="39" t="s">
        <v>3025</v>
      </c>
      <c r="K139" s="25"/>
      <c r="L139" s="26"/>
      <c r="N139" s="26"/>
    </row>
    <row r="140" spans="1:14" s="39" customFormat="1" ht="15.75">
      <c r="A140" s="121" t="s">
        <v>814</v>
      </c>
      <c r="B140" s="39" t="s">
        <v>3026</v>
      </c>
      <c r="K140" s="25"/>
      <c r="L140" s="26"/>
      <c r="N140" s="26"/>
    </row>
    <row r="141" spans="1:14" s="39" customFormat="1" ht="15.75">
      <c r="A141" s="121" t="s">
        <v>814</v>
      </c>
      <c r="B141" s="39" t="s">
        <v>3060</v>
      </c>
      <c r="K141" s="25"/>
      <c r="L141" s="26"/>
      <c r="N141" s="26"/>
    </row>
    <row r="142" spans="1:14" s="39" customFormat="1" ht="15.75">
      <c r="A142" s="121" t="s">
        <v>814</v>
      </c>
      <c r="B142" s="39" t="s">
        <v>3065</v>
      </c>
      <c r="K142" s="25"/>
      <c r="L142" s="26"/>
      <c r="N142" s="26"/>
    </row>
    <row r="143" spans="1:14" s="39" customFormat="1" ht="15.75">
      <c r="A143" s="121" t="s">
        <v>815</v>
      </c>
      <c r="B143" s="39" t="s">
        <v>3069</v>
      </c>
      <c r="K143" s="25"/>
      <c r="L143" s="26"/>
      <c r="N143" s="26"/>
    </row>
    <row r="144" spans="1:14" s="39" customFormat="1" ht="15.75">
      <c r="A144" s="121" t="s">
        <v>814</v>
      </c>
      <c r="B144" s="39" t="s">
        <v>3071</v>
      </c>
      <c r="K144" s="25"/>
      <c r="L144" s="26"/>
      <c r="N144" s="26"/>
    </row>
    <row r="145" spans="1:14" s="39" customFormat="1" ht="15.75">
      <c r="A145" s="121" t="s">
        <v>816</v>
      </c>
      <c r="B145" s="39" t="s">
        <v>3197</v>
      </c>
      <c r="K145" s="25"/>
      <c r="L145" s="26"/>
      <c r="N145" s="26"/>
    </row>
    <row r="146" spans="1:14" s="39" customFormat="1" ht="15.75">
      <c r="A146" s="121" t="s">
        <v>814</v>
      </c>
      <c r="B146" s="39" t="s">
        <v>3212</v>
      </c>
      <c r="K146" s="25"/>
      <c r="L146" s="26"/>
      <c r="N146" s="26"/>
    </row>
    <row r="147" spans="1:14" s="39" customFormat="1" ht="15.75">
      <c r="A147" s="121"/>
      <c r="K147" s="25"/>
      <c r="L147" s="26"/>
      <c r="N147" s="26"/>
    </row>
    <row r="148" spans="1:14" s="39" customFormat="1" ht="15">
      <c r="A148" s="40"/>
      <c r="K148" s="26"/>
      <c r="L148" s="21"/>
      <c r="N148" s="21"/>
    </row>
    <row r="149" spans="1:14" s="39" customFormat="1" ht="23.25">
      <c r="A149" s="120" t="s">
        <v>771</v>
      </c>
      <c r="K149" s="21"/>
      <c r="L149" s="231"/>
      <c r="N149" s="231"/>
    </row>
    <row r="150" spans="1:14" s="39" customFormat="1" ht="15.75">
      <c r="A150" s="121" t="s">
        <v>814</v>
      </c>
      <c r="B150" s="39" t="s">
        <v>2926</v>
      </c>
      <c r="K150" s="231"/>
      <c r="L150" s="21"/>
      <c r="N150" s="231"/>
    </row>
    <row r="151" spans="1:14" s="39" customFormat="1" ht="15.75">
      <c r="A151" s="121" t="s">
        <v>816</v>
      </c>
      <c r="B151" s="39" t="s">
        <v>2928</v>
      </c>
      <c r="K151" s="231"/>
      <c r="L151" s="21"/>
      <c r="N151" s="231"/>
    </row>
    <row r="152" spans="1:14" s="39" customFormat="1" ht="15.75">
      <c r="A152" s="121" t="s">
        <v>815</v>
      </c>
      <c r="B152" s="39" t="s">
        <v>2966</v>
      </c>
      <c r="K152" s="231"/>
      <c r="L152" s="21"/>
      <c r="N152" s="231"/>
    </row>
    <row r="153" spans="1:14" s="39" customFormat="1" ht="15.75">
      <c r="A153" s="121" t="s">
        <v>814</v>
      </c>
      <c r="B153" s="39" t="s">
        <v>2967</v>
      </c>
      <c r="K153" s="231"/>
      <c r="L153" s="21"/>
      <c r="N153" s="231"/>
    </row>
    <row r="154" spans="1:14" s="39" customFormat="1" ht="15.75">
      <c r="A154" s="121" t="s">
        <v>816</v>
      </c>
      <c r="B154" s="39" t="s">
        <v>2970</v>
      </c>
      <c r="K154" s="231"/>
      <c r="L154" s="21"/>
      <c r="N154" s="231"/>
    </row>
    <row r="155" spans="1:14" s="39" customFormat="1" ht="15.75">
      <c r="A155" s="121" t="s">
        <v>814</v>
      </c>
      <c r="B155" s="39" t="s">
        <v>2971</v>
      </c>
      <c r="K155" s="231"/>
      <c r="L155" s="21"/>
      <c r="N155" s="231"/>
    </row>
    <row r="156" spans="1:14" s="39" customFormat="1" ht="15.75">
      <c r="A156" s="121" t="s">
        <v>814</v>
      </c>
      <c r="B156" s="39" t="s">
        <v>2985</v>
      </c>
      <c r="K156" s="231"/>
      <c r="L156" s="21"/>
      <c r="N156" s="231"/>
    </row>
    <row r="157" spans="1:14" s="39" customFormat="1" ht="15.75">
      <c r="A157" s="121" t="s">
        <v>814</v>
      </c>
      <c r="B157" s="39" t="s">
        <v>3029</v>
      </c>
      <c r="K157" s="231"/>
      <c r="L157" s="21"/>
      <c r="N157" s="231"/>
    </row>
    <row r="158" spans="1:14" s="39" customFormat="1" ht="15.75">
      <c r="A158" s="121" t="s">
        <v>815</v>
      </c>
      <c r="B158" s="39" t="s">
        <v>3059</v>
      </c>
      <c r="K158" s="231"/>
      <c r="L158" s="21"/>
      <c r="N158" s="231"/>
    </row>
    <row r="159" spans="1:14" s="39" customFormat="1" ht="15.75">
      <c r="A159" s="121" t="s">
        <v>814</v>
      </c>
      <c r="B159" s="39" t="s">
        <v>3126</v>
      </c>
      <c r="K159" s="231"/>
      <c r="L159" s="21"/>
      <c r="N159" s="231"/>
    </row>
    <row r="160" spans="1:14" s="39" customFormat="1" ht="15.75">
      <c r="A160" s="121"/>
      <c r="K160" s="231"/>
      <c r="L160" s="21"/>
      <c r="N160" s="231"/>
    </row>
    <row r="161" spans="1:14" s="39" customFormat="1" ht="15.75">
      <c r="A161" s="121"/>
      <c r="K161" s="231"/>
      <c r="L161" s="21"/>
      <c r="N161" s="231"/>
    </row>
    <row r="162" spans="1:14" s="39" customFormat="1" ht="23.25">
      <c r="A162" s="120" t="s">
        <v>2053</v>
      </c>
      <c r="K162" s="231"/>
      <c r="L162" s="21"/>
      <c r="N162" s="231"/>
    </row>
    <row r="163" spans="1:14" s="39" customFormat="1" ht="15.75">
      <c r="A163" s="121" t="s">
        <v>815</v>
      </c>
      <c r="B163" s="39" t="s">
        <v>2910</v>
      </c>
      <c r="K163" s="231"/>
      <c r="L163" s="21"/>
      <c r="N163" s="231"/>
    </row>
    <row r="164" spans="1:14" s="39" customFormat="1" ht="15.75">
      <c r="A164" s="121" t="s">
        <v>816</v>
      </c>
      <c r="B164" s="39" t="s">
        <v>2934</v>
      </c>
      <c r="K164" s="231"/>
      <c r="L164" s="21"/>
      <c r="N164" s="231"/>
    </row>
    <row r="165" spans="1:14" s="39" customFormat="1" ht="15.75">
      <c r="A165" s="121" t="s">
        <v>814</v>
      </c>
      <c r="B165" s="39" t="s">
        <v>3048</v>
      </c>
      <c r="K165" s="231"/>
      <c r="L165" s="21"/>
      <c r="N165" s="231"/>
    </row>
    <row r="166" spans="1:14" s="39" customFormat="1" ht="15.75">
      <c r="A166" s="121" t="s">
        <v>815</v>
      </c>
      <c r="B166" s="39" t="s">
        <v>3098</v>
      </c>
      <c r="K166" s="231"/>
      <c r="L166" s="21"/>
      <c r="N166" s="231"/>
    </row>
    <row r="167" spans="1:14" s="39" customFormat="1" ht="15.75">
      <c r="A167" s="121"/>
      <c r="K167" s="231"/>
      <c r="L167" s="21"/>
      <c r="N167" s="231"/>
    </row>
    <row r="168" spans="1:14" s="39" customFormat="1" ht="15.75">
      <c r="A168" s="121"/>
      <c r="K168" s="25"/>
      <c r="L168" s="231"/>
      <c r="N168" s="25"/>
    </row>
    <row r="169" spans="1:14" s="39" customFormat="1" ht="23.25">
      <c r="A169" s="120" t="s">
        <v>788</v>
      </c>
      <c r="K169" s="26"/>
      <c r="L169" s="25"/>
      <c r="N169" s="26"/>
    </row>
    <row r="170" spans="1:14" s="39" customFormat="1" ht="15.75">
      <c r="A170" s="121" t="s">
        <v>816</v>
      </c>
      <c r="B170" s="39" t="s">
        <v>2880</v>
      </c>
      <c r="K170" s="231"/>
      <c r="L170" s="26"/>
      <c r="N170" s="231"/>
    </row>
    <row r="171" spans="1:14" s="39" customFormat="1" ht="15.75">
      <c r="A171" s="121" t="s">
        <v>814</v>
      </c>
      <c r="B171" s="39" t="s">
        <v>2903</v>
      </c>
      <c r="K171" s="231"/>
      <c r="L171" s="26"/>
      <c r="N171" s="231"/>
    </row>
    <row r="172" spans="1:14" s="39" customFormat="1" ht="15.75">
      <c r="A172" s="121" t="s">
        <v>816</v>
      </c>
      <c r="B172" s="39" t="s">
        <v>2905</v>
      </c>
      <c r="K172" s="231"/>
      <c r="L172" s="26"/>
      <c r="N172" s="231"/>
    </row>
    <row r="173" spans="1:14" s="39" customFormat="1" ht="15.75">
      <c r="A173" s="121" t="s">
        <v>815</v>
      </c>
      <c r="B173" s="39" t="s">
        <v>2921</v>
      </c>
      <c r="K173" s="231"/>
      <c r="L173" s="26"/>
      <c r="N173" s="231"/>
    </row>
    <row r="174" spans="1:14" s="39" customFormat="1" ht="15.75">
      <c r="A174" s="121" t="s">
        <v>816</v>
      </c>
      <c r="B174" s="39" t="s">
        <v>2930</v>
      </c>
      <c r="K174" s="231"/>
      <c r="L174" s="26"/>
      <c r="N174" s="231"/>
    </row>
    <row r="175" spans="1:14" s="39" customFormat="1" ht="15.75">
      <c r="A175" s="121" t="s">
        <v>816</v>
      </c>
      <c r="B175" s="39" t="s">
        <v>2943</v>
      </c>
      <c r="K175" s="231"/>
      <c r="L175" s="26"/>
      <c r="N175" s="231"/>
    </row>
    <row r="176" spans="1:14" s="39" customFormat="1" ht="15.75">
      <c r="A176" s="121" t="s">
        <v>814</v>
      </c>
      <c r="B176" s="39" t="s">
        <v>2954</v>
      </c>
      <c r="K176" s="231"/>
      <c r="L176" s="26"/>
      <c r="N176" s="231"/>
    </row>
    <row r="177" spans="1:14" s="39" customFormat="1" ht="15.75">
      <c r="A177" s="121" t="s">
        <v>816</v>
      </c>
      <c r="B177" s="39" t="s">
        <v>2993</v>
      </c>
      <c r="K177" s="231"/>
      <c r="L177" s="26"/>
      <c r="N177" s="231"/>
    </row>
    <row r="178" spans="1:14" s="39" customFormat="1" ht="15.75">
      <c r="A178" s="121" t="s">
        <v>815</v>
      </c>
      <c r="B178" s="39" t="s">
        <v>3006</v>
      </c>
      <c r="K178" s="231"/>
      <c r="L178" s="26"/>
      <c r="N178" s="231"/>
    </row>
    <row r="179" spans="1:14" s="39" customFormat="1" ht="15.75">
      <c r="A179" s="121" t="s">
        <v>815</v>
      </c>
      <c r="B179" s="39" t="s">
        <v>3054</v>
      </c>
      <c r="K179" s="231"/>
      <c r="L179" s="26"/>
      <c r="N179" s="231"/>
    </row>
    <row r="180" spans="1:14" s="39" customFormat="1" ht="15.75">
      <c r="A180" s="121" t="s">
        <v>815</v>
      </c>
      <c r="B180" s="39" t="s">
        <v>3057</v>
      </c>
      <c r="K180" s="231"/>
      <c r="L180" s="26"/>
      <c r="N180" s="231"/>
    </row>
    <row r="181" spans="1:14" s="39" customFormat="1" ht="15.75">
      <c r="A181" s="121" t="s">
        <v>816</v>
      </c>
      <c r="B181" s="39" t="s">
        <v>3089</v>
      </c>
      <c r="K181" s="231"/>
      <c r="L181" s="26"/>
      <c r="N181" s="231"/>
    </row>
    <row r="182" spans="1:14" s="39" customFormat="1" ht="15.75">
      <c r="A182" s="121" t="s">
        <v>815</v>
      </c>
      <c r="B182" s="39" t="s">
        <v>3141</v>
      </c>
      <c r="K182" s="231"/>
      <c r="L182" s="26"/>
      <c r="N182" s="231"/>
    </row>
    <row r="183" spans="1:14" s="39" customFormat="1" ht="15.75">
      <c r="A183" s="121" t="s">
        <v>816</v>
      </c>
      <c r="B183" s="39" t="s">
        <v>3174</v>
      </c>
      <c r="K183" s="231"/>
      <c r="L183" s="26"/>
      <c r="N183" s="231"/>
    </row>
    <row r="184" spans="1:14" s="39" customFormat="1" ht="15.75">
      <c r="A184" s="121"/>
      <c r="K184" s="231"/>
      <c r="L184" s="26"/>
      <c r="N184" s="231"/>
    </row>
    <row r="185" spans="1:14" s="39" customFormat="1" ht="15.75">
      <c r="A185" s="121"/>
      <c r="K185" s="25"/>
      <c r="L185" s="21"/>
      <c r="N185" s="25"/>
    </row>
    <row r="186" spans="1:14" s="39" customFormat="1" ht="23.25">
      <c r="A186" s="120" t="s">
        <v>2006</v>
      </c>
      <c r="K186" s="25"/>
      <c r="L186" s="21"/>
      <c r="N186" s="25"/>
    </row>
    <row r="187" spans="1:14" s="39" customFormat="1" ht="15.75">
      <c r="A187" s="121" t="s">
        <v>816</v>
      </c>
      <c r="B187" s="39" t="s">
        <v>2923</v>
      </c>
      <c r="K187" s="25"/>
      <c r="L187" s="21"/>
      <c r="N187" s="25"/>
    </row>
    <row r="188" spans="1:14" s="39" customFormat="1" ht="15.75">
      <c r="A188" s="121" t="s">
        <v>815</v>
      </c>
      <c r="B188" s="39" t="s">
        <v>2997</v>
      </c>
      <c r="K188" s="25"/>
      <c r="L188" s="21"/>
      <c r="N188" s="25"/>
    </row>
    <row r="189" spans="1:14" s="39" customFormat="1" ht="15.75">
      <c r="A189" s="121" t="s">
        <v>815</v>
      </c>
      <c r="B189" s="39" t="s">
        <v>3007</v>
      </c>
      <c r="K189" s="25"/>
      <c r="L189" s="21"/>
      <c r="N189" s="25"/>
    </row>
    <row r="190" spans="1:14" s="39" customFormat="1" ht="15.75">
      <c r="A190" s="121" t="s">
        <v>816</v>
      </c>
      <c r="B190" s="39" t="s">
        <v>3008</v>
      </c>
      <c r="K190" s="25"/>
      <c r="L190" s="21"/>
      <c r="N190" s="25"/>
    </row>
    <row r="191" spans="1:14" s="39" customFormat="1" ht="15.75">
      <c r="A191" s="121" t="s">
        <v>816</v>
      </c>
      <c r="B191" s="39" t="s">
        <v>3009</v>
      </c>
      <c r="K191" s="25"/>
      <c r="L191" s="21"/>
      <c r="N191" s="25"/>
    </row>
    <row r="192" spans="1:14" s="39" customFormat="1" ht="15.75">
      <c r="A192" s="121" t="s">
        <v>816</v>
      </c>
      <c r="B192" s="39" t="s">
        <v>3204</v>
      </c>
      <c r="K192" s="25"/>
      <c r="L192" s="21"/>
      <c r="N192" s="25"/>
    </row>
    <row r="193" spans="1:14" s="39" customFormat="1" ht="15.75">
      <c r="A193" s="121" t="s">
        <v>814</v>
      </c>
      <c r="B193" s="39" t="s">
        <v>3206</v>
      </c>
      <c r="K193" s="25"/>
      <c r="L193" s="21"/>
      <c r="N193" s="25"/>
    </row>
    <row r="194" spans="1:14" s="39" customFormat="1" ht="15.75">
      <c r="A194" s="121"/>
      <c r="K194" s="25"/>
      <c r="L194" s="21"/>
      <c r="N194" s="25"/>
    </row>
    <row r="195" spans="1:14" s="39" customFormat="1" ht="15.75">
      <c r="A195" s="121"/>
      <c r="K195" s="26"/>
      <c r="L195" s="231"/>
      <c r="N195" s="26"/>
    </row>
    <row r="196" spans="1:14" s="39" customFormat="1" ht="23.25">
      <c r="A196" s="120" t="s">
        <v>153</v>
      </c>
      <c r="K196" s="21"/>
      <c r="L196" s="25"/>
      <c r="N196" s="21"/>
    </row>
    <row r="197" spans="1:14" s="39" customFormat="1" ht="15.75">
      <c r="A197" s="121" t="s">
        <v>815</v>
      </c>
      <c r="B197" s="39" t="s">
        <v>2887</v>
      </c>
      <c r="L197" s="25"/>
      <c r="N197" s="25"/>
    </row>
    <row r="198" spans="1:14" s="39" customFormat="1" ht="15.75">
      <c r="A198" s="121" t="s">
        <v>814</v>
      </c>
      <c r="B198" s="39" t="s">
        <v>2933</v>
      </c>
      <c r="L198" s="25"/>
      <c r="N198" s="25"/>
    </row>
    <row r="199" spans="1:14" s="39" customFormat="1" ht="15.75">
      <c r="A199" s="121" t="s">
        <v>815</v>
      </c>
      <c r="B199" s="39" t="s">
        <v>2938</v>
      </c>
      <c r="L199" s="25"/>
      <c r="N199" s="25"/>
    </row>
    <row r="200" spans="1:14" s="39" customFormat="1" ht="15.75">
      <c r="A200" s="121" t="s">
        <v>816</v>
      </c>
      <c r="B200" s="39" t="s">
        <v>2950</v>
      </c>
      <c r="L200" s="25"/>
      <c r="N200" s="25"/>
    </row>
    <row r="201" spans="1:14" s="39" customFormat="1" ht="15.75">
      <c r="A201" s="121" t="s">
        <v>814</v>
      </c>
      <c r="B201" s="39" t="s">
        <v>3040</v>
      </c>
      <c r="L201" s="25"/>
      <c r="N201" s="25"/>
    </row>
    <row r="202" spans="1:14" s="39" customFormat="1" ht="15.75">
      <c r="A202" s="121" t="s">
        <v>816</v>
      </c>
      <c r="B202" s="39" t="s">
        <v>3044</v>
      </c>
      <c r="L202" s="25"/>
      <c r="N202" s="25"/>
    </row>
    <row r="203" spans="1:14" s="39" customFormat="1" ht="15.75">
      <c r="A203" s="121" t="s">
        <v>814</v>
      </c>
      <c r="B203" s="39" t="s">
        <v>3061</v>
      </c>
      <c r="L203" s="25"/>
      <c r="N203" s="25"/>
    </row>
    <row r="204" spans="1:14" s="39" customFormat="1" ht="15.75">
      <c r="A204" s="121" t="s">
        <v>815</v>
      </c>
      <c r="B204" s="39" t="s">
        <v>3063</v>
      </c>
      <c r="L204" s="25"/>
      <c r="N204" s="25"/>
    </row>
    <row r="205" spans="1:14" s="39" customFormat="1" ht="15.75">
      <c r="A205" s="121" t="s">
        <v>815</v>
      </c>
      <c r="B205" s="39" t="s">
        <v>3091</v>
      </c>
      <c r="L205" s="25"/>
      <c r="N205" s="25"/>
    </row>
    <row r="206" spans="1:14" s="39" customFormat="1" ht="15.75">
      <c r="A206" s="121" t="s">
        <v>815</v>
      </c>
      <c r="B206" s="39" t="s">
        <v>3099</v>
      </c>
      <c r="L206" s="25"/>
      <c r="N206" s="25"/>
    </row>
    <row r="207" spans="1:14" s="39" customFormat="1" ht="15.75">
      <c r="A207" s="121" t="s">
        <v>816</v>
      </c>
      <c r="B207" s="39" t="s">
        <v>3169</v>
      </c>
      <c r="L207" s="25"/>
      <c r="N207" s="25"/>
    </row>
    <row r="208" spans="1:14" s="39" customFormat="1" ht="15.75">
      <c r="A208" s="121" t="s">
        <v>815</v>
      </c>
      <c r="B208" s="39" t="s">
        <v>3197</v>
      </c>
      <c r="L208" s="25"/>
      <c r="N208" s="25"/>
    </row>
    <row r="209" spans="1:14" s="39" customFormat="1" ht="15.75">
      <c r="A209" s="121" t="s">
        <v>815</v>
      </c>
      <c r="B209" s="39" t="s">
        <v>3199</v>
      </c>
      <c r="L209" s="25"/>
      <c r="N209" s="25"/>
    </row>
    <row r="210" spans="1:14" s="39" customFormat="1" ht="15.75">
      <c r="A210" s="121" t="s">
        <v>816</v>
      </c>
      <c r="B210" s="39" t="s">
        <v>173</v>
      </c>
      <c r="L210" s="25"/>
      <c r="N210" s="25"/>
    </row>
    <row r="211" spans="1:14" s="39" customFormat="1" ht="15.75">
      <c r="A211" s="121" t="s">
        <v>816</v>
      </c>
      <c r="B211" s="39" t="s">
        <v>3211</v>
      </c>
      <c r="L211" s="25"/>
      <c r="N211" s="25"/>
    </row>
    <row r="212" spans="1:14" s="39" customFormat="1" ht="15.75">
      <c r="A212" s="121"/>
      <c r="L212" s="25"/>
      <c r="N212" s="25"/>
    </row>
    <row r="213" spans="1:14" s="39" customFormat="1" ht="15.75">
      <c r="A213" s="121"/>
      <c r="L213" s="25"/>
      <c r="N213" s="25"/>
    </row>
    <row r="214" spans="1:14" s="39" customFormat="1" ht="23.25">
      <c r="A214" s="120" t="s">
        <v>2024</v>
      </c>
      <c r="L214" s="25"/>
      <c r="N214" s="25"/>
    </row>
    <row r="215" spans="1:14" s="39" customFormat="1" ht="15.75">
      <c r="A215" s="121" t="s">
        <v>814</v>
      </c>
      <c r="B215" s="39" t="s">
        <v>2897</v>
      </c>
      <c r="L215" s="25"/>
      <c r="N215" s="25"/>
    </row>
    <row r="216" spans="1:14" s="39" customFormat="1" ht="15.75">
      <c r="A216" s="121" t="s">
        <v>816</v>
      </c>
      <c r="B216" s="39" t="s">
        <v>2932</v>
      </c>
      <c r="L216" s="25"/>
      <c r="N216" s="25"/>
    </row>
    <row r="217" spans="1:14" s="39" customFormat="1" ht="15.75">
      <c r="A217" s="121" t="s">
        <v>814</v>
      </c>
      <c r="B217" s="39" t="s">
        <v>2938</v>
      </c>
      <c r="L217" s="25"/>
      <c r="N217" s="25"/>
    </row>
    <row r="218" spans="1:14" s="39" customFormat="1" ht="15.75">
      <c r="A218" s="121" t="s">
        <v>815</v>
      </c>
      <c r="B218" s="39" t="s">
        <v>2947</v>
      </c>
      <c r="L218" s="25"/>
      <c r="N218" s="25"/>
    </row>
    <row r="219" spans="1:14" s="39" customFormat="1" ht="15.75">
      <c r="A219" s="121" t="s">
        <v>814</v>
      </c>
      <c r="B219" s="39" t="s">
        <v>3080</v>
      </c>
      <c r="L219" s="25"/>
      <c r="N219" s="25"/>
    </row>
    <row r="220" spans="1:14" s="39" customFormat="1" ht="15.75">
      <c r="A220" s="121" t="s">
        <v>814</v>
      </c>
      <c r="B220" s="39" t="s">
        <v>3089</v>
      </c>
      <c r="L220" s="25"/>
      <c r="N220" s="25"/>
    </row>
    <row r="221" spans="1:14" s="39" customFormat="1" ht="15.75">
      <c r="A221" s="121" t="s">
        <v>816</v>
      </c>
      <c r="B221" s="39" t="s">
        <v>3120</v>
      </c>
      <c r="L221" s="25"/>
      <c r="N221" s="25"/>
    </row>
    <row r="222" spans="1:14" s="39" customFormat="1" ht="15.75">
      <c r="A222" s="121" t="s">
        <v>814</v>
      </c>
      <c r="B222" s="39" t="s">
        <v>3209</v>
      </c>
      <c r="L222" s="25"/>
      <c r="N222" s="25"/>
    </row>
    <row r="223" spans="1:14" s="39" customFormat="1" ht="15.75">
      <c r="A223" s="121"/>
      <c r="L223" s="25"/>
      <c r="N223" s="25"/>
    </row>
    <row r="224" spans="1:14" s="39" customFormat="1" ht="15.75">
      <c r="A224" s="121"/>
      <c r="L224" s="25"/>
      <c r="N224" s="25"/>
    </row>
    <row r="225" spans="1:14" s="39" customFormat="1" ht="23.25">
      <c r="A225" s="120" t="s">
        <v>9</v>
      </c>
      <c r="L225" s="21"/>
      <c r="N225" s="21"/>
    </row>
    <row r="226" spans="1:14" s="39" customFormat="1" ht="15.75">
      <c r="A226" s="121" t="s">
        <v>814</v>
      </c>
      <c r="B226" s="39" t="s">
        <v>2894</v>
      </c>
      <c r="L226" s="26"/>
      <c r="N226" s="26"/>
    </row>
    <row r="227" spans="1:14" s="39" customFormat="1" ht="15.75">
      <c r="A227" s="121" t="s">
        <v>815</v>
      </c>
      <c r="B227" s="39" t="s">
        <v>2906</v>
      </c>
      <c r="L227" s="26"/>
      <c r="N227" s="26"/>
    </row>
    <row r="228" spans="1:14" s="39" customFormat="1" ht="15.75">
      <c r="A228" s="121" t="s">
        <v>816</v>
      </c>
      <c r="B228" s="39" t="s">
        <v>2918</v>
      </c>
      <c r="L228" s="26"/>
      <c r="N228" s="26"/>
    </row>
    <row r="229" spans="1:14" s="39" customFormat="1" ht="15.75">
      <c r="A229" s="121" t="s">
        <v>815</v>
      </c>
      <c r="B229" s="39" t="s">
        <v>2955</v>
      </c>
      <c r="L229" s="26"/>
      <c r="N229" s="26"/>
    </row>
    <row r="230" spans="1:14" s="39" customFormat="1" ht="15.75">
      <c r="A230" s="121" t="s">
        <v>815</v>
      </c>
      <c r="B230" s="39" t="s">
        <v>3042</v>
      </c>
      <c r="L230" s="26"/>
      <c r="N230" s="26"/>
    </row>
    <row r="231" spans="1:14" s="39" customFormat="1" ht="15.75">
      <c r="A231" s="121" t="s">
        <v>816</v>
      </c>
      <c r="B231" s="39" t="s">
        <v>3045</v>
      </c>
      <c r="L231" s="26"/>
      <c r="N231" s="26"/>
    </row>
    <row r="232" spans="1:14" s="39" customFormat="1" ht="15.75">
      <c r="A232" s="121"/>
      <c r="L232" s="26"/>
      <c r="N232" s="26"/>
    </row>
    <row r="233" spans="1:14" s="39" customFormat="1" ht="15.75">
      <c r="A233" s="121"/>
      <c r="L233" s="26"/>
      <c r="N233" s="26"/>
    </row>
    <row r="234" spans="1:14" s="39" customFormat="1" ht="23.25">
      <c r="A234" s="120" t="s">
        <v>2018</v>
      </c>
      <c r="L234" s="26"/>
      <c r="N234" s="26"/>
    </row>
    <row r="235" spans="1:14" s="39" customFormat="1" ht="15.75">
      <c r="A235" s="121" t="s">
        <v>816</v>
      </c>
      <c r="B235" s="39" t="s">
        <v>2884</v>
      </c>
      <c r="L235" s="26"/>
      <c r="N235" s="26"/>
    </row>
    <row r="236" spans="1:14" s="39" customFormat="1" ht="15.75">
      <c r="A236" s="121" t="s">
        <v>814</v>
      </c>
      <c r="B236" s="39" t="s">
        <v>2895</v>
      </c>
      <c r="L236" s="26"/>
      <c r="N236" s="26"/>
    </row>
    <row r="237" spans="1:14" s="39" customFormat="1" ht="15.75">
      <c r="A237" s="121" t="s">
        <v>815</v>
      </c>
      <c r="B237" s="39" t="s">
        <v>2952</v>
      </c>
      <c r="L237" s="26"/>
      <c r="N237" s="26"/>
    </row>
    <row r="238" spans="1:14" s="39" customFormat="1" ht="15.75">
      <c r="A238" s="121" t="s">
        <v>816</v>
      </c>
      <c r="B238" s="39" t="s">
        <v>2973</v>
      </c>
      <c r="L238" s="26"/>
      <c r="N238" s="26"/>
    </row>
    <row r="239" spans="1:14" s="39" customFormat="1" ht="15.75">
      <c r="A239" s="121" t="s">
        <v>815</v>
      </c>
      <c r="B239" s="39" t="s">
        <v>3037</v>
      </c>
      <c r="L239" s="26"/>
      <c r="N239" s="26"/>
    </row>
    <row r="240" spans="1:14" s="39" customFormat="1" ht="15.75">
      <c r="A240" s="121"/>
      <c r="L240" s="26"/>
      <c r="N240" s="26"/>
    </row>
    <row r="241" spans="1:14" s="39" customFormat="1" ht="15.75">
      <c r="A241" s="121"/>
      <c r="L241" s="21"/>
      <c r="N241" s="21"/>
    </row>
    <row r="242" spans="1:14" s="39" customFormat="1" ht="23.25">
      <c r="A242" s="120" t="s">
        <v>11</v>
      </c>
      <c r="L242" s="231"/>
    </row>
    <row r="243" spans="1:14" s="39" customFormat="1" ht="15.75">
      <c r="A243" s="121" t="s">
        <v>815</v>
      </c>
      <c r="B243" s="39" t="s">
        <v>2877</v>
      </c>
      <c r="L243" s="25"/>
    </row>
    <row r="244" spans="1:14" s="39" customFormat="1" ht="15.75">
      <c r="A244" s="121" t="s">
        <v>816</v>
      </c>
      <c r="B244" s="39" t="s">
        <v>2920</v>
      </c>
      <c r="L244" s="25"/>
    </row>
    <row r="245" spans="1:14" s="39" customFormat="1" ht="15.75">
      <c r="A245" s="121" t="s">
        <v>816</v>
      </c>
      <c r="B245" s="39" t="s">
        <v>3059</v>
      </c>
      <c r="L245" s="25"/>
    </row>
    <row r="246" spans="1:14" s="39" customFormat="1" ht="15.75">
      <c r="A246" s="121"/>
      <c r="L246" s="25"/>
    </row>
    <row r="247" spans="1:14" s="39" customFormat="1" ht="15.75">
      <c r="A247" s="121"/>
      <c r="L247" s="25"/>
    </row>
    <row r="248" spans="1:14" s="39" customFormat="1" ht="23.25">
      <c r="A248" s="120" t="s">
        <v>2025</v>
      </c>
      <c r="L248" s="25"/>
    </row>
    <row r="249" spans="1:14" s="39" customFormat="1" ht="15.75">
      <c r="A249" s="121" t="s">
        <v>814</v>
      </c>
      <c r="B249" s="39" t="s">
        <v>2950</v>
      </c>
      <c r="L249" s="25"/>
    </row>
    <row r="250" spans="1:14" s="39" customFormat="1" ht="15.75">
      <c r="A250" s="121" t="s">
        <v>814</v>
      </c>
      <c r="B250" s="39" t="s">
        <v>2996</v>
      </c>
      <c r="L250" s="25"/>
    </row>
    <row r="251" spans="1:14" s="39" customFormat="1" ht="15.75">
      <c r="A251" s="121" t="s">
        <v>816</v>
      </c>
      <c r="B251" s="39" t="s">
        <v>3065</v>
      </c>
      <c r="L251" s="25"/>
    </row>
    <row r="252" spans="1:14" s="39" customFormat="1" ht="15.75">
      <c r="A252" s="121" t="s">
        <v>816</v>
      </c>
      <c r="B252" s="39" t="s">
        <v>3070</v>
      </c>
      <c r="L252" s="25"/>
    </row>
    <row r="253" spans="1:14" s="39" customFormat="1" ht="15.75">
      <c r="A253" s="121" t="s">
        <v>815</v>
      </c>
      <c r="B253" s="39" t="s">
        <v>3120</v>
      </c>
      <c r="L253" s="25"/>
    </row>
    <row r="254" spans="1:14" s="39" customFormat="1" ht="15.75">
      <c r="A254" s="121" t="s">
        <v>815</v>
      </c>
      <c r="B254" s="39" t="s">
        <v>3172</v>
      </c>
      <c r="L254" s="25"/>
    </row>
    <row r="255" spans="1:14" s="39" customFormat="1" ht="15.75">
      <c r="A255" s="121"/>
      <c r="L255" s="25"/>
    </row>
    <row r="256" spans="1:14" s="39" customFormat="1" ht="15">
      <c r="A256" s="40"/>
      <c r="L256" s="26"/>
    </row>
    <row r="257" spans="1:13" s="39" customFormat="1" ht="23.25">
      <c r="A257" s="120" t="s">
        <v>1655</v>
      </c>
      <c r="L257" s="21"/>
    </row>
    <row r="258" spans="1:13" s="39" customFormat="1" ht="15.75">
      <c r="A258" s="121" t="s">
        <v>816</v>
      </c>
      <c r="B258" s="39" t="s">
        <v>2883</v>
      </c>
      <c r="L258" s="26"/>
      <c r="M258" s="198"/>
    </row>
    <row r="259" spans="1:13" s="39" customFormat="1" ht="15.75">
      <c r="A259" s="121" t="s">
        <v>815</v>
      </c>
      <c r="B259" s="39" t="s">
        <v>2889</v>
      </c>
      <c r="L259" s="26"/>
      <c r="M259" s="198"/>
    </row>
    <row r="260" spans="1:13" s="39" customFormat="1" ht="15.75">
      <c r="A260" s="121" t="s">
        <v>814</v>
      </c>
      <c r="B260" s="39" t="s">
        <v>2891</v>
      </c>
      <c r="L260" s="26"/>
      <c r="M260" s="198"/>
    </row>
    <row r="261" spans="1:13" s="39" customFormat="1" ht="15.75">
      <c r="A261" s="121" t="s">
        <v>816</v>
      </c>
      <c r="B261" s="39" t="s">
        <v>2902</v>
      </c>
      <c r="L261" s="26"/>
      <c r="M261" s="198"/>
    </row>
    <row r="262" spans="1:13" s="39" customFormat="1" ht="15.75">
      <c r="A262" s="121" t="s">
        <v>815</v>
      </c>
      <c r="B262" s="39" t="s">
        <v>2996</v>
      </c>
      <c r="L262" s="26"/>
      <c r="M262" s="198"/>
    </row>
    <row r="263" spans="1:13" s="39" customFormat="1" ht="15.75">
      <c r="A263" s="121" t="s">
        <v>814</v>
      </c>
      <c r="B263" s="39" t="s">
        <v>3001</v>
      </c>
      <c r="L263" s="26"/>
      <c r="M263" s="198"/>
    </row>
    <row r="264" spans="1:13" s="39" customFormat="1" ht="15.75">
      <c r="A264" s="121" t="s">
        <v>814</v>
      </c>
      <c r="B264" s="39" t="s">
        <v>3110</v>
      </c>
      <c r="L264" s="26"/>
      <c r="M264" s="198"/>
    </row>
    <row r="265" spans="1:13" s="39" customFormat="1" ht="15.75">
      <c r="A265" s="121"/>
      <c r="L265" s="26"/>
      <c r="M265" s="198"/>
    </row>
    <row r="266" spans="1:13" s="39" customFormat="1" ht="15">
      <c r="A266" s="40"/>
      <c r="L266" s="21"/>
      <c r="M266" s="198"/>
    </row>
    <row r="267" spans="1:13" s="39" customFormat="1" ht="23.25">
      <c r="A267" s="120" t="s">
        <v>728</v>
      </c>
      <c r="L267" s="231"/>
      <c r="M267" s="198"/>
    </row>
    <row r="268" spans="1:13" s="39" customFormat="1" ht="15.75">
      <c r="A268" s="121" t="s">
        <v>816</v>
      </c>
      <c r="B268" s="39" t="s">
        <v>2917</v>
      </c>
      <c r="L268" s="21"/>
    </row>
    <row r="269" spans="1:13" s="39" customFormat="1" ht="15.75">
      <c r="A269" s="121" t="s">
        <v>815</v>
      </c>
      <c r="B269" s="39" t="s">
        <v>2958</v>
      </c>
      <c r="L269" s="21"/>
    </row>
    <row r="270" spans="1:13" s="39" customFormat="1" ht="15.75">
      <c r="A270" s="121" t="s">
        <v>814</v>
      </c>
      <c r="B270" s="39" t="s">
        <v>3056</v>
      </c>
      <c r="L270" s="21"/>
    </row>
    <row r="271" spans="1:13" s="39" customFormat="1" ht="15.75">
      <c r="A271" s="121" t="s">
        <v>816</v>
      </c>
      <c r="B271" s="39" t="s">
        <v>3092</v>
      </c>
      <c r="L271" s="21"/>
    </row>
    <row r="272" spans="1:13" s="39" customFormat="1" ht="15.75">
      <c r="A272" s="121"/>
      <c r="L272" s="21"/>
    </row>
    <row r="273" spans="1:12" s="39" customFormat="1" ht="15.75">
      <c r="A273" s="121"/>
      <c r="L273" s="21"/>
    </row>
    <row r="274" spans="1:12" s="39" customFormat="1" ht="23.25">
      <c r="A274" s="120" t="s">
        <v>2011</v>
      </c>
      <c r="L274" s="21"/>
    </row>
    <row r="275" spans="1:12" s="39" customFormat="1" ht="15.75">
      <c r="A275" s="121" t="s">
        <v>814</v>
      </c>
      <c r="B275" s="39" t="s">
        <v>2936</v>
      </c>
      <c r="L275" s="21"/>
    </row>
    <row r="276" spans="1:12" s="39" customFormat="1" ht="15.75">
      <c r="A276" s="121" t="s">
        <v>815</v>
      </c>
      <c r="B276" s="39" t="s">
        <v>2942</v>
      </c>
      <c r="L276" s="21"/>
    </row>
    <row r="277" spans="1:12" s="39" customFormat="1" ht="15.75">
      <c r="A277" s="121" t="s">
        <v>814</v>
      </c>
      <c r="B277" s="39" t="s">
        <v>2951</v>
      </c>
      <c r="L277" s="21"/>
    </row>
    <row r="278" spans="1:12" s="39" customFormat="1" ht="15.75">
      <c r="A278" s="121" t="s">
        <v>815</v>
      </c>
      <c r="B278" s="39" t="s">
        <v>2954</v>
      </c>
      <c r="L278" s="21"/>
    </row>
    <row r="279" spans="1:12" s="39" customFormat="1" ht="15.75">
      <c r="A279" s="121" t="s">
        <v>816</v>
      </c>
      <c r="B279" s="39" t="s">
        <v>2958</v>
      </c>
      <c r="L279" s="21"/>
    </row>
    <row r="280" spans="1:12" s="39" customFormat="1" ht="15.75">
      <c r="A280" s="121" t="s">
        <v>814</v>
      </c>
      <c r="B280" s="39" t="s">
        <v>2961</v>
      </c>
      <c r="L280" s="21"/>
    </row>
    <row r="281" spans="1:12" s="39" customFormat="1" ht="15.75">
      <c r="A281" s="121" t="s">
        <v>815</v>
      </c>
      <c r="B281" s="39" t="s">
        <v>3002</v>
      </c>
      <c r="L281" s="21"/>
    </row>
    <row r="282" spans="1:12" s="39" customFormat="1" ht="15.75">
      <c r="A282" s="121" t="s">
        <v>816</v>
      </c>
      <c r="B282" s="39" t="s">
        <v>3011</v>
      </c>
      <c r="L282" s="21"/>
    </row>
    <row r="283" spans="1:12" s="39" customFormat="1" ht="15.75">
      <c r="A283" s="121" t="s">
        <v>814</v>
      </c>
      <c r="B283" s="39" t="s">
        <v>3031</v>
      </c>
      <c r="L283" s="21"/>
    </row>
    <row r="284" spans="1:12" s="39" customFormat="1" ht="15.75">
      <c r="A284" s="121" t="s">
        <v>816</v>
      </c>
      <c r="B284" s="39" t="s">
        <v>3040</v>
      </c>
      <c r="L284" s="21"/>
    </row>
    <row r="285" spans="1:12" s="39" customFormat="1" ht="15.75">
      <c r="A285" s="121" t="s">
        <v>814</v>
      </c>
      <c r="B285" s="39" t="s">
        <v>3058</v>
      </c>
      <c r="L285" s="21"/>
    </row>
    <row r="286" spans="1:12" s="39" customFormat="1" ht="15.75">
      <c r="A286" s="121" t="s">
        <v>816</v>
      </c>
      <c r="B286" s="39" t="s">
        <v>3063</v>
      </c>
      <c r="L286" s="21"/>
    </row>
    <row r="287" spans="1:12" s="39" customFormat="1" ht="15.75">
      <c r="A287" s="121"/>
      <c r="L287" s="21"/>
    </row>
    <row r="288" spans="1:12" s="39" customFormat="1" ht="15.75">
      <c r="A288" s="121"/>
    </row>
    <row r="289" spans="1:2" s="39" customFormat="1" ht="23.25">
      <c r="A289" s="120" t="s">
        <v>783</v>
      </c>
    </row>
    <row r="290" spans="1:2" s="39" customFormat="1" ht="15.75">
      <c r="A290" s="121" t="s">
        <v>814</v>
      </c>
      <c r="B290" s="39" t="s">
        <v>2877</v>
      </c>
    </row>
    <row r="291" spans="1:2" s="39" customFormat="1" ht="15.75">
      <c r="A291" s="121" t="s">
        <v>815</v>
      </c>
      <c r="B291" s="39" t="s">
        <v>2918</v>
      </c>
    </row>
    <row r="292" spans="1:2" s="39" customFormat="1" ht="15.75">
      <c r="A292" s="121" t="s">
        <v>815</v>
      </c>
      <c r="B292" s="39" t="s">
        <v>2965</v>
      </c>
    </row>
    <row r="293" spans="1:2" s="39" customFormat="1" ht="15.75">
      <c r="A293" s="121" t="s">
        <v>816</v>
      </c>
      <c r="B293" s="39" t="s">
        <v>2972</v>
      </c>
    </row>
    <row r="294" spans="1:2" s="39" customFormat="1" ht="15.75">
      <c r="A294" s="121" t="s">
        <v>814</v>
      </c>
      <c r="B294" s="39" t="s">
        <v>2974</v>
      </c>
    </row>
    <row r="295" spans="1:2" s="39" customFormat="1" ht="15.75">
      <c r="A295" s="121" t="s">
        <v>814</v>
      </c>
      <c r="B295" s="39" t="s">
        <v>3004</v>
      </c>
    </row>
    <row r="296" spans="1:2" s="39" customFormat="1" ht="15.75">
      <c r="A296" s="121" t="s">
        <v>815</v>
      </c>
      <c r="B296" s="39" t="s">
        <v>3038</v>
      </c>
    </row>
    <row r="297" spans="1:2" s="39" customFormat="1" ht="15.75">
      <c r="A297" s="121" t="s">
        <v>815</v>
      </c>
      <c r="B297" s="39" t="s">
        <v>3201</v>
      </c>
    </row>
    <row r="298" spans="1:2" s="39" customFormat="1" ht="15.75">
      <c r="A298" s="121"/>
    </row>
    <row r="299" spans="1:2" s="39" customFormat="1" ht="15.75">
      <c r="A299" s="121"/>
    </row>
    <row r="300" spans="1:2" s="39" customFormat="1" ht="23.25">
      <c r="A300" s="120" t="s">
        <v>13</v>
      </c>
    </row>
    <row r="301" spans="1:2" s="39" customFormat="1" ht="15.75">
      <c r="A301" s="121" t="s">
        <v>814</v>
      </c>
      <c r="B301" s="39" t="s">
        <v>2934</v>
      </c>
    </row>
    <row r="302" spans="1:2" s="39" customFormat="1" ht="15.75">
      <c r="A302" s="121" t="s">
        <v>814</v>
      </c>
      <c r="B302" s="39" t="s">
        <v>2942</v>
      </c>
    </row>
    <row r="303" spans="1:2" s="39" customFormat="1" ht="15.75">
      <c r="A303" s="121" t="s">
        <v>815</v>
      </c>
      <c r="B303" s="39" t="s">
        <v>3058</v>
      </c>
    </row>
    <row r="304" spans="1:2" s="39" customFormat="1" ht="15.75">
      <c r="A304" s="121" t="s">
        <v>816</v>
      </c>
      <c r="B304" s="39" t="s">
        <v>3077</v>
      </c>
    </row>
    <row r="305" spans="1:2" s="39" customFormat="1" ht="15.75">
      <c r="A305" s="121" t="s">
        <v>816</v>
      </c>
      <c r="B305" s="39" t="s">
        <v>3195</v>
      </c>
    </row>
    <row r="306" spans="1:2" s="39" customFormat="1" ht="15.75">
      <c r="A306" s="121"/>
    </row>
    <row r="307" spans="1:2" s="39" customFormat="1" ht="15.75">
      <c r="A307" s="121"/>
    </row>
    <row r="308" spans="1:2" s="39" customFormat="1" ht="23.25">
      <c r="A308" s="120" t="s">
        <v>734</v>
      </c>
    </row>
    <row r="309" spans="1:2" s="39" customFormat="1" ht="15.75">
      <c r="A309" s="121" t="s">
        <v>816</v>
      </c>
      <c r="B309" s="39" t="s">
        <v>2876</v>
      </c>
    </row>
    <row r="310" spans="1:2" s="39" customFormat="1" ht="15.75">
      <c r="A310" s="121" t="s">
        <v>815</v>
      </c>
      <c r="B310" s="39" t="s">
        <v>2878</v>
      </c>
    </row>
    <row r="311" spans="1:2" s="39" customFormat="1" ht="15.75">
      <c r="A311" s="121" t="s">
        <v>814</v>
      </c>
      <c r="B311" s="39" t="s">
        <v>2918</v>
      </c>
    </row>
    <row r="312" spans="1:2" s="39" customFormat="1" ht="15.75">
      <c r="A312" s="121" t="s">
        <v>814</v>
      </c>
      <c r="B312" s="39" t="s">
        <v>2952</v>
      </c>
    </row>
    <row r="313" spans="1:2" s="39" customFormat="1" ht="15.75">
      <c r="A313" s="121" t="s">
        <v>816</v>
      </c>
      <c r="B313" s="39" t="s">
        <v>2963</v>
      </c>
    </row>
    <row r="314" spans="1:2" s="39" customFormat="1" ht="15.75">
      <c r="A314" s="121" t="s">
        <v>816</v>
      </c>
      <c r="B314" s="39" t="s">
        <v>3099</v>
      </c>
    </row>
    <row r="315" spans="1:2" s="39" customFormat="1" ht="15.75">
      <c r="A315" s="121"/>
    </row>
    <row r="316" spans="1:2" s="39" customFormat="1" ht="15.75">
      <c r="A316" s="121"/>
    </row>
    <row r="317" spans="1:2" s="39" customFormat="1" ht="23.25">
      <c r="A317" s="120" t="s">
        <v>15</v>
      </c>
    </row>
    <row r="318" spans="1:2" s="39" customFormat="1" ht="15.75">
      <c r="A318" s="121" t="s">
        <v>816</v>
      </c>
      <c r="B318" s="39" t="s">
        <v>2966</v>
      </c>
    </row>
    <row r="319" spans="1:2" s="39" customFormat="1" ht="15.75">
      <c r="A319" s="121" t="s">
        <v>816</v>
      </c>
      <c r="B319" s="39" t="s">
        <v>2971</v>
      </c>
    </row>
    <row r="320" spans="1:2" s="39" customFormat="1" ht="15.75">
      <c r="A320" s="121" t="s">
        <v>815</v>
      </c>
      <c r="B320" s="39" t="s">
        <v>2985</v>
      </c>
    </row>
    <row r="321" spans="1:2" s="39" customFormat="1" ht="15.75">
      <c r="A321" s="121" t="s">
        <v>816</v>
      </c>
      <c r="B321" s="39" t="s">
        <v>2992</v>
      </c>
    </row>
    <row r="322" spans="1:2" s="39" customFormat="1" ht="15.75">
      <c r="A322" s="121" t="s">
        <v>814</v>
      </c>
      <c r="B322" s="39" t="s">
        <v>3030</v>
      </c>
    </row>
    <row r="323" spans="1:2" s="39" customFormat="1" ht="15.75">
      <c r="A323" s="121" t="s">
        <v>816</v>
      </c>
      <c r="B323" s="39" t="s">
        <v>3032</v>
      </c>
    </row>
    <row r="324" spans="1:2" s="39" customFormat="1" ht="15.75">
      <c r="A324" s="121" t="s">
        <v>815</v>
      </c>
      <c r="B324" s="39" t="s">
        <v>3073</v>
      </c>
    </row>
    <row r="325" spans="1:2" s="39" customFormat="1" ht="15.75">
      <c r="A325" s="121" t="s">
        <v>814</v>
      </c>
      <c r="B325" s="39" t="s">
        <v>3074</v>
      </c>
    </row>
    <row r="326" spans="1:2" s="39" customFormat="1" ht="15.75">
      <c r="A326" s="121"/>
    </row>
    <row r="327" spans="1:2" s="39" customFormat="1" ht="15.75">
      <c r="A327" s="121"/>
    </row>
    <row r="328" spans="1:2" s="39" customFormat="1" ht="23.25">
      <c r="A328" s="120" t="s">
        <v>2007</v>
      </c>
    </row>
    <row r="329" spans="1:2" s="39" customFormat="1" ht="15.75">
      <c r="A329" s="121" t="s">
        <v>816</v>
      </c>
      <c r="B329" s="39" t="s">
        <v>2900</v>
      </c>
    </row>
    <row r="330" spans="1:2" s="39" customFormat="1" ht="15.75">
      <c r="A330" s="121" t="s">
        <v>814</v>
      </c>
      <c r="B330" s="39" t="s">
        <v>2913</v>
      </c>
    </row>
    <row r="331" spans="1:2" s="39" customFormat="1" ht="15.75">
      <c r="A331" s="121" t="s">
        <v>815</v>
      </c>
      <c r="B331" s="39" t="s">
        <v>2917</v>
      </c>
    </row>
    <row r="332" spans="1:2" s="39" customFormat="1" ht="15.75">
      <c r="A332" s="121" t="s">
        <v>815</v>
      </c>
      <c r="B332" s="39" t="s">
        <v>2934</v>
      </c>
    </row>
    <row r="333" spans="1:2" s="39" customFormat="1" ht="15.75">
      <c r="A333" s="121" t="s">
        <v>816</v>
      </c>
      <c r="B333" s="39" t="s">
        <v>2942</v>
      </c>
    </row>
    <row r="334" spans="1:2" s="39" customFormat="1" ht="15.75">
      <c r="A334" s="121" t="s">
        <v>815</v>
      </c>
      <c r="B334" s="39" t="s">
        <v>2943</v>
      </c>
    </row>
    <row r="335" spans="1:2" s="39" customFormat="1" ht="15.75">
      <c r="A335" s="121" t="s">
        <v>814</v>
      </c>
      <c r="B335" s="39" t="s">
        <v>2944</v>
      </c>
    </row>
    <row r="336" spans="1:2" s="39" customFormat="1" ht="15.75">
      <c r="A336" s="121" t="s">
        <v>815</v>
      </c>
      <c r="B336" s="39" t="s">
        <v>2959</v>
      </c>
    </row>
    <row r="337" spans="1:15" s="39" customFormat="1" ht="15.75">
      <c r="A337" s="121" t="s">
        <v>816</v>
      </c>
      <c r="B337" s="39" t="s">
        <v>2985</v>
      </c>
    </row>
    <row r="338" spans="1:15" s="39" customFormat="1" ht="15.75">
      <c r="A338" s="121" t="s">
        <v>815</v>
      </c>
      <c r="B338" s="39" t="s">
        <v>2995</v>
      </c>
    </row>
    <row r="339" spans="1:15" s="39" customFormat="1" ht="15.75">
      <c r="A339" s="121" t="s">
        <v>815</v>
      </c>
      <c r="B339" s="39" t="s">
        <v>3026</v>
      </c>
    </row>
    <row r="340" spans="1:15" s="39" customFormat="1" ht="15.75">
      <c r="A340" s="121" t="s">
        <v>815</v>
      </c>
      <c r="B340" s="39" t="s">
        <v>3049</v>
      </c>
    </row>
    <row r="341" spans="1:15" s="39" customFormat="1" ht="15.75">
      <c r="A341" s="121" t="s">
        <v>815</v>
      </c>
      <c r="B341" s="39" t="s">
        <v>3051</v>
      </c>
    </row>
    <row r="342" spans="1:15" s="39" customFormat="1" ht="15.75">
      <c r="A342" s="121" t="s">
        <v>814</v>
      </c>
      <c r="B342" s="39" t="s">
        <v>3055</v>
      </c>
    </row>
    <row r="343" spans="1:15" s="39" customFormat="1" ht="15.75">
      <c r="A343" s="121" t="s">
        <v>816</v>
      </c>
      <c r="B343" s="39" t="s">
        <v>3061</v>
      </c>
    </row>
    <row r="344" spans="1:15" s="39" customFormat="1" ht="15.75">
      <c r="A344" s="121" t="s">
        <v>816</v>
      </c>
      <c r="B344" s="39" t="s">
        <v>3076</v>
      </c>
    </row>
    <row r="345" spans="1:15" s="39" customFormat="1" ht="15.75">
      <c r="A345" s="121" t="s">
        <v>814</v>
      </c>
      <c r="B345" s="39" t="s">
        <v>3099</v>
      </c>
    </row>
    <row r="346" spans="1:15" s="39" customFormat="1" ht="15.75">
      <c r="A346" s="121" t="s">
        <v>814</v>
      </c>
      <c r="B346" s="39" t="s">
        <v>3210</v>
      </c>
    </row>
    <row r="347" spans="1:15" s="39" customFormat="1" ht="15.75">
      <c r="A347" s="121"/>
    </row>
    <row r="348" spans="1:15" s="39" customFormat="1" ht="15.75">
      <c r="A348" s="121"/>
    </row>
    <row r="349" spans="1:15" s="39" customFormat="1" ht="23.25">
      <c r="A349" s="120" t="s">
        <v>17</v>
      </c>
      <c r="O349" s="24"/>
    </row>
    <row r="350" spans="1:15" ht="15.75">
      <c r="A350" s="121" t="s">
        <v>815</v>
      </c>
      <c r="B350" s="39" t="s">
        <v>2879</v>
      </c>
      <c r="K350" s="17"/>
      <c r="M350" s="10"/>
      <c r="O350" s="94"/>
    </row>
    <row r="351" spans="1:15" ht="15.75">
      <c r="A351" s="121" t="s">
        <v>815</v>
      </c>
      <c r="B351" s="39" t="s">
        <v>2882</v>
      </c>
      <c r="K351" s="17"/>
      <c r="M351" s="10"/>
      <c r="O351" s="94"/>
    </row>
    <row r="352" spans="1:15" ht="15.75">
      <c r="A352" s="121" t="s">
        <v>816</v>
      </c>
      <c r="B352" s="39" t="s">
        <v>2894</v>
      </c>
      <c r="K352" s="17"/>
      <c r="M352" s="10"/>
      <c r="O352" s="94"/>
    </row>
    <row r="353" spans="1:15" ht="15.75">
      <c r="A353" s="121" t="s">
        <v>814</v>
      </c>
      <c r="B353" s="39" t="s">
        <v>2906</v>
      </c>
      <c r="K353" s="17"/>
      <c r="M353" s="10"/>
      <c r="O353" s="94"/>
    </row>
    <row r="354" spans="1:15" ht="15.75">
      <c r="A354" s="121" t="s">
        <v>815</v>
      </c>
      <c r="B354" s="39" t="s">
        <v>2935</v>
      </c>
      <c r="K354" s="17"/>
      <c r="M354" s="10"/>
      <c r="O354" s="94"/>
    </row>
    <row r="355" spans="1:15" ht="15.75">
      <c r="A355" s="121" t="s">
        <v>814</v>
      </c>
      <c r="B355" s="39" t="s">
        <v>2946</v>
      </c>
      <c r="K355" s="17"/>
      <c r="M355" s="10"/>
      <c r="O355" s="94"/>
    </row>
    <row r="356" spans="1:15" ht="15.75">
      <c r="A356" s="121" t="s">
        <v>815</v>
      </c>
      <c r="B356" s="39" t="s">
        <v>2994</v>
      </c>
      <c r="K356" s="17"/>
      <c r="M356" s="10"/>
      <c r="O356" s="94"/>
    </row>
    <row r="357" spans="1:15" ht="15.75">
      <c r="A357" s="121" t="s">
        <v>814</v>
      </c>
      <c r="B357" s="39" t="s">
        <v>3003</v>
      </c>
      <c r="K357" s="17"/>
      <c r="M357" s="10"/>
      <c r="O357" s="94"/>
    </row>
    <row r="358" spans="1:15" ht="15.75">
      <c r="A358" s="121" t="s">
        <v>815</v>
      </c>
      <c r="B358" s="39" t="s">
        <v>3011</v>
      </c>
      <c r="K358" s="17"/>
      <c r="M358" s="10"/>
      <c r="O358" s="94"/>
    </row>
    <row r="359" spans="1:15" ht="15.75">
      <c r="A359" s="121" t="s">
        <v>814</v>
      </c>
      <c r="B359" s="39" t="s">
        <v>3013</v>
      </c>
      <c r="K359" s="17"/>
      <c r="M359" s="10"/>
      <c r="O359" s="94"/>
    </row>
    <row r="360" spans="1:15" ht="15.75">
      <c r="A360" s="121" t="s">
        <v>814</v>
      </c>
      <c r="B360" s="39" t="s">
        <v>3014</v>
      </c>
      <c r="K360" s="17"/>
      <c r="M360" s="10"/>
      <c r="O360" s="94"/>
    </row>
    <row r="361" spans="1:15" ht="15.75">
      <c r="A361" s="121" t="s">
        <v>815</v>
      </c>
      <c r="B361" s="39" t="s">
        <v>3019</v>
      </c>
      <c r="K361" s="17"/>
      <c r="M361" s="10"/>
      <c r="O361" s="94"/>
    </row>
    <row r="362" spans="1:15" ht="15.75">
      <c r="A362" s="121" t="s">
        <v>814</v>
      </c>
      <c r="B362" s="39" t="s">
        <v>3022</v>
      </c>
      <c r="K362" s="17"/>
      <c r="M362" s="10"/>
      <c r="O362" s="94"/>
    </row>
    <row r="363" spans="1:15" ht="15.75">
      <c r="A363" s="121" t="s">
        <v>816</v>
      </c>
      <c r="B363" s="39" t="s">
        <v>3023</v>
      </c>
      <c r="K363" s="17"/>
      <c r="M363" s="10"/>
      <c r="O363" s="94"/>
    </row>
    <row r="364" spans="1:15" ht="15.75">
      <c r="A364" s="121" t="s">
        <v>814</v>
      </c>
      <c r="B364" s="39" t="s">
        <v>3027</v>
      </c>
      <c r="K364" s="17"/>
      <c r="M364" s="10"/>
      <c r="O364" s="94"/>
    </row>
    <row r="365" spans="1:15" ht="15.75">
      <c r="A365" s="121" t="s">
        <v>814</v>
      </c>
      <c r="B365" s="39" t="s">
        <v>3028</v>
      </c>
      <c r="K365" s="17"/>
      <c r="M365" s="10"/>
      <c r="O365" s="94"/>
    </row>
    <row r="366" spans="1:15" ht="15.75">
      <c r="A366" s="121" t="s">
        <v>814</v>
      </c>
      <c r="B366" s="39" t="s">
        <v>3033</v>
      </c>
      <c r="K366" s="17"/>
      <c r="M366" s="10"/>
      <c r="O366" s="94"/>
    </row>
    <row r="367" spans="1:15" ht="15.75">
      <c r="A367" s="121" t="s">
        <v>815</v>
      </c>
      <c r="B367" s="39" t="s">
        <v>3041</v>
      </c>
      <c r="K367" s="17"/>
      <c r="M367" s="10"/>
      <c r="O367" s="94"/>
    </row>
    <row r="368" spans="1:15" ht="15.75">
      <c r="A368" s="121" t="s">
        <v>816</v>
      </c>
      <c r="B368" s="39" t="s">
        <v>3062</v>
      </c>
      <c r="K368" s="17"/>
      <c r="M368" s="10"/>
      <c r="O368" s="94"/>
    </row>
    <row r="369" spans="1:15" ht="15.75">
      <c r="A369" s="121" t="s">
        <v>816</v>
      </c>
      <c r="B369" s="39" t="s">
        <v>3073</v>
      </c>
      <c r="K369" s="17"/>
      <c r="M369" s="10"/>
      <c r="O369" s="94"/>
    </row>
    <row r="370" spans="1:15" ht="15.75">
      <c r="A370" s="121" t="s">
        <v>816</v>
      </c>
      <c r="B370" s="39" t="s">
        <v>3198</v>
      </c>
      <c r="K370" s="17"/>
      <c r="M370" s="10"/>
      <c r="O370" s="94"/>
    </row>
    <row r="371" spans="1:15" ht="15.75">
      <c r="A371" s="121" t="s">
        <v>816</v>
      </c>
      <c r="B371" s="39" t="s">
        <v>3206</v>
      </c>
      <c r="K371" s="17"/>
      <c r="M371" s="10"/>
      <c r="O371" s="94"/>
    </row>
    <row r="372" spans="1:15" ht="15.75">
      <c r="A372" s="121"/>
      <c r="B372" s="39"/>
      <c r="K372" s="17"/>
      <c r="M372" s="10"/>
      <c r="O372" s="94"/>
    </row>
    <row r="373" spans="1:15" s="39" customFormat="1" ht="15.75">
      <c r="A373" s="121"/>
      <c r="K373" s="93"/>
      <c r="M373" s="94"/>
      <c r="O373" s="24"/>
    </row>
    <row r="374" spans="1:15" s="39" customFormat="1" ht="23.25">
      <c r="A374" s="120" t="s">
        <v>757</v>
      </c>
      <c r="K374" s="94"/>
      <c r="M374" s="10"/>
      <c r="O374" s="92"/>
    </row>
    <row r="375" spans="1:15" ht="15.75">
      <c r="A375" s="121" t="s">
        <v>816</v>
      </c>
      <c r="B375" s="39" t="s">
        <v>2915</v>
      </c>
      <c r="K375" s="10"/>
      <c r="M375" s="17"/>
      <c r="O375" s="93"/>
    </row>
    <row r="376" spans="1:15" ht="15.75">
      <c r="A376" s="121" t="s">
        <v>815</v>
      </c>
      <c r="B376" s="39" t="s">
        <v>2916</v>
      </c>
      <c r="K376" s="10"/>
      <c r="M376" s="17"/>
      <c r="O376" s="93"/>
    </row>
    <row r="377" spans="1:15" ht="15.75">
      <c r="A377" s="121" t="s">
        <v>815</v>
      </c>
      <c r="B377" s="39" t="s">
        <v>2919</v>
      </c>
      <c r="K377" s="10"/>
      <c r="M377" s="17"/>
      <c r="O377" s="93"/>
    </row>
    <row r="378" spans="1:15" ht="15.75">
      <c r="A378" s="121" t="s">
        <v>816</v>
      </c>
      <c r="B378" s="39" t="s">
        <v>2994</v>
      </c>
      <c r="K378" s="10"/>
      <c r="M378" s="17"/>
      <c r="O378" s="93"/>
    </row>
    <row r="379" spans="1:15" ht="15.75">
      <c r="A379" s="121" t="s">
        <v>816</v>
      </c>
      <c r="B379" s="39" t="s">
        <v>2995</v>
      </c>
      <c r="K379" s="10"/>
      <c r="M379" s="17"/>
      <c r="O379" s="93"/>
    </row>
    <row r="380" spans="1:15" ht="15.75">
      <c r="A380" s="121" t="s">
        <v>814</v>
      </c>
      <c r="B380" s="39" t="s">
        <v>3002</v>
      </c>
      <c r="K380" s="10"/>
      <c r="M380" s="17"/>
      <c r="O380" s="93"/>
    </row>
    <row r="381" spans="1:15" ht="15.75">
      <c r="A381" s="121" t="s">
        <v>815</v>
      </c>
      <c r="B381" s="39" t="s">
        <v>3012</v>
      </c>
      <c r="K381" s="10"/>
      <c r="M381" s="17"/>
      <c r="O381" s="93"/>
    </row>
    <row r="382" spans="1:15" ht="15.75">
      <c r="A382" s="121" t="s">
        <v>815</v>
      </c>
      <c r="B382" s="39" t="s">
        <v>3016</v>
      </c>
      <c r="K382" s="10"/>
      <c r="M382" s="17"/>
      <c r="O382" s="93"/>
    </row>
    <row r="383" spans="1:15" ht="15.75">
      <c r="A383" s="121" t="s">
        <v>816</v>
      </c>
      <c r="B383" s="39" t="s">
        <v>3017</v>
      </c>
      <c r="K383" s="10"/>
      <c r="M383" s="17"/>
      <c r="O383" s="93"/>
    </row>
    <row r="384" spans="1:15" ht="15.75">
      <c r="A384" s="121" t="s">
        <v>816</v>
      </c>
      <c r="B384" s="39" t="s">
        <v>3049</v>
      </c>
      <c r="K384" s="10"/>
      <c r="M384" s="17"/>
      <c r="O384" s="93"/>
    </row>
    <row r="385" spans="1:15" ht="15.75">
      <c r="A385" s="121"/>
      <c r="B385" s="39"/>
      <c r="K385" s="10"/>
      <c r="M385" s="17"/>
      <c r="O385" s="93"/>
    </row>
    <row r="386" spans="1:15" s="39" customFormat="1" ht="15.75">
      <c r="A386" s="121"/>
      <c r="K386" s="17"/>
      <c r="M386" s="10"/>
      <c r="O386" s="93"/>
    </row>
    <row r="387" spans="1:15" s="39" customFormat="1" ht="23.25">
      <c r="A387" s="120" t="s">
        <v>162</v>
      </c>
      <c r="K387" s="92"/>
      <c r="M387" s="17"/>
      <c r="O387" s="94"/>
    </row>
    <row r="388" spans="1:15" ht="15.75">
      <c r="A388" s="121" t="s">
        <v>816</v>
      </c>
      <c r="B388" s="39" t="s">
        <v>2893</v>
      </c>
      <c r="K388" s="93"/>
      <c r="M388" s="92"/>
    </row>
    <row r="389" spans="1:15" ht="15.75">
      <c r="A389" s="121" t="s">
        <v>814</v>
      </c>
      <c r="B389" s="39" t="s">
        <v>2915</v>
      </c>
      <c r="K389" s="93"/>
      <c r="M389" s="92"/>
    </row>
    <row r="390" spans="1:15" ht="15.75">
      <c r="A390" s="121" t="s">
        <v>814</v>
      </c>
      <c r="B390" s="39" t="s">
        <v>2929</v>
      </c>
      <c r="K390" s="93"/>
      <c r="M390" s="92"/>
    </row>
    <row r="391" spans="1:15" ht="15.75">
      <c r="A391" s="121" t="s">
        <v>816</v>
      </c>
      <c r="B391" s="39" t="s">
        <v>2975</v>
      </c>
      <c r="K391" s="93"/>
      <c r="M391" s="92"/>
    </row>
    <row r="392" spans="1:15" ht="15.75">
      <c r="A392" s="121" t="s">
        <v>815</v>
      </c>
      <c r="B392" s="39" t="s">
        <v>2977</v>
      </c>
      <c r="K392" s="93"/>
      <c r="M392" s="92"/>
    </row>
    <row r="393" spans="1:15" ht="15.75">
      <c r="A393" s="121" t="s">
        <v>815</v>
      </c>
      <c r="B393" s="39" t="s">
        <v>2979</v>
      </c>
      <c r="K393" s="93"/>
      <c r="M393" s="92"/>
    </row>
    <row r="394" spans="1:15" ht="15.75">
      <c r="A394" s="121" t="s">
        <v>814</v>
      </c>
      <c r="B394" s="39" t="s">
        <v>3038</v>
      </c>
      <c r="K394" s="93"/>
      <c r="M394" s="92"/>
    </row>
    <row r="395" spans="1:15" ht="15.75">
      <c r="A395" s="121" t="s">
        <v>814</v>
      </c>
      <c r="B395" s="39" t="s">
        <v>3042</v>
      </c>
      <c r="K395" s="93"/>
      <c r="M395" s="92"/>
    </row>
    <row r="396" spans="1:15" ht="15.75">
      <c r="A396" s="121" t="s">
        <v>814</v>
      </c>
      <c r="B396" s="39" t="s">
        <v>3098</v>
      </c>
      <c r="K396" s="93"/>
      <c r="M396" s="92"/>
    </row>
    <row r="397" spans="1:15" ht="15.75">
      <c r="A397" s="121"/>
      <c r="B397" s="39"/>
      <c r="K397" s="93"/>
      <c r="M397" s="92"/>
    </row>
    <row r="398" spans="1:15" s="39" customFormat="1" ht="15.75">
      <c r="A398" s="121"/>
      <c r="K398" s="17"/>
      <c r="M398" s="94"/>
      <c r="O398" s="92"/>
    </row>
    <row r="399" spans="1:15" s="39" customFormat="1" ht="23.25">
      <c r="A399" s="120" t="s">
        <v>1643</v>
      </c>
      <c r="K399" s="17"/>
      <c r="M399" s="93"/>
    </row>
    <row r="400" spans="1:15" s="39" customFormat="1" ht="15.75">
      <c r="A400" s="121" t="s">
        <v>815</v>
      </c>
      <c r="B400" s="39" t="s">
        <v>2888</v>
      </c>
      <c r="K400" s="197"/>
      <c r="M400" s="199"/>
    </row>
    <row r="401" spans="1:13" s="39" customFormat="1" ht="15.75">
      <c r="A401" s="121" t="s">
        <v>815</v>
      </c>
      <c r="B401" s="39" t="s">
        <v>2890</v>
      </c>
      <c r="K401" s="197"/>
      <c r="M401" s="199"/>
    </row>
    <row r="402" spans="1:13" s="39" customFormat="1" ht="15.75">
      <c r="A402" s="121" t="s">
        <v>815</v>
      </c>
      <c r="B402" s="39" t="s">
        <v>2944</v>
      </c>
      <c r="K402" s="197"/>
      <c r="M402" s="199"/>
    </row>
    <row r="403" spans="1:13" s="39" customFormat="1" ht="15.75">
      <c r="A403" s="121" t="s">
        <v>814</v>
      </c>
      <c r="B403" s="39" t="s">
        <v>2988</v>
      </c>
      <c r="K403" s="197"/>
      <c r="M403" s="199"/>
    </row>
    <row r="404" spans="1:13" s="39" customFormat="1" ht="15.75">
      <c r="A404" s="121" t="s">
        <v>814</v>
      </c>
      <c r="B404" s="39" t="s">
        <v>3000</v>
      </c>
      <c r="K404" s="197"/>
      <c r="M404" s="199"/>
    </row>
    <row r="405" spans="1:13" s="39" customFormat="1" ht="15.75">
      <c r="A405" s="121" t="s">
        <v>815</v>
      </c>
      <c r="B405" s="39" t="s">
        <v>3031</v>
      </c>
      <c r="K405" s="197"/>
      <c r="M405" s="199"/>
    </row>
    <row r="406" spans="1:13" s="39" customFormat="1" ht="15.75">
      <c r="A406" s="121" t="s">
        <v>816</v>
      </c>
      <c r="B406" s="39" t="s">
        <v>3040</v>
      </c>
      <c r="K406" s="197"/>
      <c r="M406" s="199"/>
    </row>
    <row r="407" spans="1:13" s="39" customFormat="1" ht="15.75">
      <c r="A407" s="121" t="s">
        <v>814</v>
      </c>
      <c r="B407" s="39" t="s">
        <v>3096</v>
      </c>
      <c r="K407" s="197"/>
      <c r="M407" s="199"/>
    </row>
    <row r="408" spans="1:13" s="39" customFormat="1" ht="15.75">
      <c r="A408" s="121"/>
      <c r="K408" s="197"/>
      <c r="M408" s="199"/>
    </row>
    <row r="409" spans="1:13" s="39" customFormat="1" ht="15">
      <c r="K409" s="198"/>
    </row>
    <row r="410" spans="1:13" s="39" customFormat="1" ht="23.25">
      <c r="A410" s="120" t="s">
        <v>800</v>
      </c>
      <c r="K410" s="94"/>
    </row>
    <row r="411" spans="1:13" ht="15.75">
      <c r="A411" s="121" t="s">
        <v>814</v>
      </c>
      <c r="B411" s="39" t="s">
        <v>2884</v>
      </c>
      <c r="K411" s="10"/>
    </row>
    <row r="412" spans="1:13" ht="15.75">
      <c r="A412" s="121" t="s">
        <v>816</v>
      </c>
      <c r="B412" s="39" t="s">
        <v>2885</v>
      </c>
      <c r="K412" s="10"/>
    </row>
    <row r="413" spans="1:13" ht="15.75">
      <c r="A413" s="121" t="s">
        <v>815</v>
      </c>
      <c r="B413" s="39" t="s">
        <v>2891</v>
      </c>
      <c r="K413" s="10"/>
    </row>
    <row r="414" spans="1:13" ht="15.75">
      <c r="A414" s="121" t="s">
        <v>814</v>
      </c>
      <c r="B414" s="39" t="s">
        <v>2960</v>
      </c>
      <c r="K414" s="10"/>
    </row>
    <row r="415" spans="1:13" ht="15.75">
      <c r="A415" s="121" t="s">
        <v>814</v>
      </c>
      <c r="B415" s="39" t="s">
        <v>3000</v>
      </c>
      <c r="K415" s="10"/>
    </row>
    <row r="416" spans="1:13" ht="15.75">
      <c r="A416" s="121" t="s">
        <v>814</v>
      </c>
      <c r="B416" s="39" t="s">
        <v>3016</v>
      </c>
      <c r="K416" s="10"/>
    </row>
    <row r="417" spans="1:11" ht="15.75">
      <c r="A417" s="121" t="s">
        <v>816</v>
      </c>
      <c r="B417" s="39" t="s">
        <v>3022</v>
      </c>
      <c r="K417" s="10"/>
    </row>
    <row r="418" spans="1:11" ht="15.75">
      <c r="A418" s="121" t="s">
        <v>816</v>
      </c>
      <c r="B418" s="39" t="s">
        <v>3033</v>
      </c>
      <c r="K418" s="10"/>
    </row>
    <row r="419" spans="1:11" ht="15.75">
      <c r="A419" s="121" t="s">
        <v>816</v>
      </c>
      <c r="B419" s="39" t="s">
        <v>3067</v>
      </c>
      <c r="K419" s="10"/>
    </row>
    <row r="420" spans="1:11" ht="15.75">
      <c r="A420" s="121" t="s">
        <v>816</v>
      </c>
      <c r="B420" s="39" t="s">
        <v>3110</v>
      </c>
      <c r="K420" s="10"/>
    </row>
    <row r="421" spans="1:11" ht="15.75">
      <c r="A421" s="121" t="s">
        <v>815</v>
      </c>
      <c r="B421" s="39" t="s">
        <v>3168</v>
      </c>
      <c r="K421" s="10"/>
    </row>
    <row r="422" spans="1:11" ht="15.75">
      <c r="A422" s="121" t="s">
        <v>814</v>
      </c>
      <c r="B422" s="39" t="s">
        <v>3177</v>
      </c>
      <c r="K422" s="10"/>
    </row>
    <row r="423" spans="1:11" ht="15.75">
      <c r="A423" s="121" t="s">
        <v>814</v>
      </c>
      <c r="B423" s="39" t="s">
        <v>3181</v>
      </c>
      <c r="K423" s="10"/>
    </row>
    <row r="424" spans="1:11" ht="15.75">
      <c r="A424" s="121" t="s">
        <v>814</v>
      </c>
      <c r="B424" s="39" t="s">
        <v>3202</v>
      </c>
      <c r="K424" s="10"/>
    </row>
    <row r="425" spans="1:11" ht="15.75">
      <c r="A425" s="121" t="s">
        <v>815</v>
      </c>
      <c r="B425" s="39" t="s">
        <v>3208</v>
      </c>
      <c r="K425" s="10"/>
    </row>
    <row r="426" spans="1:11" ht="15.75">
      <c r="A426" s="121"/>
      <c r="B426" s="39"/>
      <c r="K426" s="10"/>
    </row>
    <row r="427" spans="1:11" ht="15.75">
      <c r="A427" s="121"/>
      <c r="B427" s="39"/>
      <c r="K427" s="10"/>
    </row>
    <row r="428" spans="1:11" ht="23.25">
      <c r="A428" s="120" t="s">
        <v>4497</v>
      </c>
      <c r="B428" s="39"/>
      <c r="K428" s="10"/>
    </row>
    <row r="429" spans="1:11" ht="15.75">
      <c r="A429" s="121" t="s">
        <v>814</v>
      </c>
      <c r="B429" s="39" t="s">
        <v>2905</v>
      </c>
      <c r="K429" s="10"/>
    </row>
    <row r="430" spans="1:11" ht="15.75">
      <c r="A430" s="121" t="s">
        <v>816</v>
      </c>
      <c r="B430" s="39" t="s">
        <v>2915</v>
      </c>
      <c r="K430" s="10"/>
    </row>
    <row r="431" spans="1:11" ht="15.75">
      <c r="A431" s="121"/>
      <c r="B431" s="39"/>
      <c r="K431" s="10"/>
    </row>
    <row r="432" spans="1:11" s="39" customFormat="1" ht="15.75">
      <c r="A432" s="121"/>
      <c r="K432" s="92"/>
    </row>
    <row r="433" spans="1:11" s="39" customFormat="1" ht="23.25">
      <c r="A433" s="120" t="s">
        <v>796</v>
      </c>
      <c r="K433" s="93"/>
    </row>
    <row r="434" spans="1:11" ht="15.75">
      <c r="A434" s="121" t="s">
        <v>814</v>
      </c>
      <c r="B434" s="39" t="s">
        <v>2930</v>
      </c>
      <c r="K434" s="94"/>
    </row>
    <row r="435" spans="1:11" ht="15.75">
      <c r="A435" s="121" t="s">
        <v>816</v>
      </c>
      <c r="B435" s="39" t="s">
        <v>3018</v>
      </c>
      <c r="K435" s="94"/>
    </row>
    <row r="436" spans="1:11" ht="15.75">
      <c r="A436" s="121" t="s">
        <v>816</v>
      </c>
      <c r="B436" s="39" t="s">
        <v>3047</v>
      </c>
      <c r="K436" s="94"/>
    </row>
    <row r="437" spans="1:11" ht="15.75">
      <c r="A437" s="121" t="s">
        <v>814</v>
      </c>
      <c r="B437" s="39" t="s">
        <v>3052</v>
      </c>
      <c r="K437" s="94"/>
    </row>
    <row r="438" spans="1:11" ht="15.75">
      <c r="A438" s="121" t="s">
        <v>815</v>
      </c>
      <c r="B438" s="39" t="s">
        <v>3122</v>
      </c>
      <c r="K438" s="94"/>
    </row>
    <row r="439" spans="1:11" ht="15.75">
      <c r="A439" s="121" t="s">
        <v>816</v>
      </c>
      <c r="B439" s="39" t="s">
        <v>3126</v>
      </c>
      <c r="K439" s="94"/>
    </row>
    <row r="440" spans="1:11" ht="15.75">
      <c r="A440" s="121"/>
      <c r="B440" s="39"/>
      <c r="K440" s="94"/>
    </row>
    <row r="441" spans="1:11" s="39" customFormat="1" ht="15.75">
      <c r="A441" s="121"/>
      <c r="K441" s="10"/>
    </row>
    <row r="442" spans="1:11" s="39" customFormat="1" ht="23.25">
      <c r="A442" s="120" t="s">
        <v>21</v>
      </c>
      <c r="K442" s="17"/>
    </row>
    <row r="443" spans="1:11" ht="15.75">
      <c r="A443" s="121" t="s">
        <v>816</v>
      </c>
      <c r="B443" s="39" t="s">
        <v>2877</v>
      </c>
      <c r="K443" s="92"/>
    </row>
    <row r="444" spans="1:11" ht="15.75">
      <c r="A444" s="121" t="s">
        <v>816</v>
      </c>
      <c r="B444" s="39" t="s">
        <v>2891</v>
      </c>
      <c r="K444" s="92"/>
    </row>
    <row r="445" spans="1:11" ht="15.75">
      <c r="A445" s="121" t="s">
        <v>814</v>
      </c>
      <c r="B445" s="39" t="s">
        <v>2902</v>
      </c>
      <c r="K445" s="92"/>
    </row>
    <row r="446" spans="1:11" ht="15.75">
      <c r="A446" s="121" t="s">
        <v>815</v>
      </c>
      <c r="B446" s="39" t="s">
        <v>2923</v>
      </c>
      <c r="K446" s="92"/>
    </row>
    <row r="447" spans="1:11" ht="15.75">
      <c r="A447" s="121" t="s">
        <v>814</v>
      </c>
      <c r="B447" s="39" t="s">
        <v>2924</v>
      </c>
      <c r="K447" s="92"/>
    </row>
    <row r="448" spans="1:11" ht="15.75">
      <c r="A448" s="121" t="s">
        <v>816</v>
      </c>
      <c r="B448" s="39" t="s">
        <v>2948</v>
      </c>
      <c r="K448" s="92"/>
    </row>
    <row r="449" spans="1:11" ht="15.75">
      <c r="A449" s="121" t="s">
        <v>816</v>
      </c>
      <c r="B449" s="39" t="s">
        <v>2969</v>
      </c>
      <c r="K449" s="92"/>
    </row>
    <row r="450" spans="1:11" ht="15.75">
      <c r="A450" s="121" t="s">
        <v>814</v>
      </c>
      <c r="B450" s="39" t="s">
        <v>2970</v>
      </c>
      <c r="K450" s="92"/>
    </row>
    <row r="451" spans="1:11" ht="15.75">
      <c r="A451" s="121" t="s">
        <v>816</v>
      </c>
      <c r="B451" s="39" t="s">
        <v>2974</v>
      </c>
      <c r="K451" s="92"/>
    </row>
    <row r="452" spans="1:11" ht="15.75">
      <c r="A452" s="121" t="s">
        <v>816</v>
      </c>
      <c r="B452" s="39" t="s">
        <v>2978</v>
      </c>
      <c r="K452" s="92"/>
    </row>
    <row r="453" spans="1:11" ht="15.75">
      <c r="A453" s="121" t="s">
        <v>816</v>
      </c>
      <c r="B453" s="39" t="s">
        <v>3004</v>
      </c>
      <c r="K453" s="92"/>
    </row>
    <row r="454" spans="1:11" ht="15.75">
      <c r="A454" s="121" t="s">
        <v>816</v>
      </c>
      <c r="B454" s="39" t="s">
        <v>3005</v>
      </c>
      <c r="K454" s="92"/>
    </row>
    <row r="455" spans="1:11" ht="15.75">
      <c r="A455" s="121" t="s">
        <v>815</v>
      </c>
      <c r="B455" s="39" t="s">
        <v>3013</v>
      </c>
      <c r="K455" s="92"/>
    </row>
    <row r="456" spans="1:11" ht="15.75">
      <c r="A456" s="121" t="s">
        <v>814</v>
      </c>
      <c r="B456" s="39" t="s">
        <v>3019</v>
      </c>
      <c r="K456" s="92"/>
    </row>
    <row r="457" spans="1:11" ht="15.75">
      <c r="A457" s="121" t="s">
        <v>815</v>
      </c>
      <c r="B457" s="39" t="s">
        <v>3024</v>
      </c>
      <c r="K457" s="92"/>
    </row>
    <row r="458" spans="1:11" ht="15.75">
      <c r="A458" s="121" t="s">
        <v>816</v>
      </c>
      <c r="B458" s="39" t="s">
        <v>3030</v>
      </c>
      <c r="K458" s="92"/>
    </row>
    <row r="459" spans="1:11" ht="15.75">
      <c r="A459" s="121" t="s">
        <v>815</v>
      </c>
      <c r="B459" s="39" t="s">
        <v>3032</v>
      </c>
      <c r="K459" s="92"/>
    </row>
    <row r="460" spans="1:11" ht="15.75">
      <c r="A460" s="121" t="s">
        <v>816</v>
      </c>
      <c r="B460" s="39" t="s">
        <v>3034</v>
      </c>
      <c r="K460" s="92"/>
    </row>
    <row r="461" spans="1:11" ht="15.75">
      <c r="A461" s="121" t="s">
        <v>814</v>
      </c>
      <c r="B461" s="39" t="s">
        <v>3037</v>
      </c>
      <c r="K461" s="92"/>
    </row>
    <row r="462" spans="1:11" ht="15.75">
      <c r="A462" s="121" t="s">
        <v>814</v>
      </c>
      <c r="B462" s="39" t="s">
        <v>3067</v>
      </c>
      <c r="K462" s="92"/>
    </row>
    <row r="463" spans="1:11" ht="15.75">
      <c r="A463" s="121" t="s">
        <v>816</v>
      </c>
      <c r="B463" s="39" t="s">
        <v>3133</v>
      </c>
      <c r="K463" s="92"/>
    </row>
    <row r="464" spans="1:11" ht="15.75">
      <c r="A464" s="121" t="s">
        <v>816</v>
      </c>
      <c r="B464" s="39" t="s">
        <v>3141</v>
      </c>
      <c r="K464" s="92"/>
    </row>
    <row r="465" spans="1:11" ht="15.75">
      <c r="A465" s="121" t="s">
        <v>816</v>
      </c>
      <c r="B465" s="39" t="s">
        <v>3172</v>
      </c>
      <c r="K465" s="92"/>
    </row>
    <row r="466" spans="1:11" ht="15.75">
      <c r="A466" s="121" t="s">
        <v>815</v>
      </c>
      <c r="B466" s="39" t="s">
        <v>3173</v>
      </c>
      <c r="K466" s="92"/>
    </row>
    <row r="467" spans="1:11" ht="15.75">
      <c r="A467" s="121" t="s">
        <v>816</v>
      </c>
      <c r="B467" s="39" t="s">
        <v>3175</v>
      </c>
      <c r="K467" s="92"/>
    </row>
    <row r="468" spans="1:11" ht="15.75">
      <c r="A468" s="121" t="s">
        <v>816</v>
      </c>
      <c r="B468" s="39" t="s">
        <v>3176</v>
      </c>
      <c r="K468" s="92"/>
    </row>
    <row r="469" spans="1:11" ht="15.75">
      <c r="A469" s="121" t="s">
        <v>815</v>
      </c>
      <c r="B469" s="39" t="s">
        <v>3177</v>
      </c>
      <c r="K469" s="92"/>
    </row>
    <row r="470" spans="1:11" ht="15.75">
      <c r="A470" s="121" t="s">
        <v>815</v>
      </c>
      <c r="B470" s="39" t="s">
        <v>3180</v>
      </c>
      <c r="K470" s="92"/>
    </row>
    <row r="471" spans="1:11" ht="15.75">
      <c r="A471" s="121" t="s">
        <v>816</v>
      </c>
      <c r="B471" s="39" t="s">
        <v>3181</v>
      </c>
      <c r="K471" s="92"/>
    </row>
    <row r="472" spans="1:11" ht="15.75">
      <c r="A472" s="121" t="s">
        <v>815</v>
      </c>
      <c r="B472" s="39" t="s">
        <v>3183</v>
      </c>
      <c r="K472" s="92"/>
    </row>
    <row r="473" spans="1:11" ht="15.75">
      <c r="A473" s="121" t="s">
        <v>816</v>
      </c>
      <c r="B473" s="39" t="s">
        <v>3189</v>
      </c>
      <c r="K473" s="92"/>
    </row>
    <row r="474" spans="1:11" ht="15.75">
      <c r="A474" s="121" t="s">
        <v>816</v>
      </c>
      <c r="B474" s="39" t="s">
        <v>3190</v>
      </c>
      <c r="K474" s="92"/>
    </row>
    <row r="475" spans="1:11" ht="15.75">
      <c r="A475" s="121" t="s">
        <v>816</v>
      </c>
      <c r="B475" s="39" t="s">
        <v>3201</v>
      </c>
      <c r="K475" s="92"/>
    </row>
    <row r="476" spans="1:11" ht="15.75">
      <c r="A476" s="121" t="s">
        <v>816</v>
      </c>
      <c r="B476" s="39" t="s">
        <v>3205</v>
      </c>
      <c r="K476" s="92"/>
    </row>
    <row r="477" spans="1:11" ht="15.75">
      <c r="A477" s="121" t="s">
        <v>815</v>
      </c>
      <c r="B477" s="39" t="s">
        <v>126</v>
      </c>
      <c r="K477" s="92"/>
    </row>
    <row r="478" spans="1:11" ht="15.75">
      <c r="A478" s="121" t="s">
        <v>816</v>
      </c>
      <c r="B478" s="39" t="s">
        <v>3207</v>
      </c>
      <c r="K478" s="92"/>
    </row>
    <row r="479" spans="1:11" ht="15.75">
      <c r="A479" s="121" t="s">
        <v>815</v>
      </c>
      <c r="B479" s="39" t="s">
        <v>173</v>
      </c>
      <c r="K479" s="92"/>
    </row>
    <row r="480" spans="1:11" ht="15.75">
      <c r="A480" s="121"/>
      <c r="B480" s="39"/>
      <c r="K480" s="92"/>
    </row>
    <row r="481" spans="1:11" s="39" customFormat="1" ht="15.75">
      <c r="A481" s="121"/>
      <c r="K481" s="94"/>
    </row>
    <row r="482" spans="1:11" s="39" customFormat="1" ht="23.25">
      <c r="A482" s="120" t="s">
        <v>141</v>
      </c>
      <c r="K482" s="10"/>
    </row>
    <row r="483" spans="1:11" s="39" customFormat="1" ht="15.75">
      <c r="A483" s="121" t="s">
        <v>815</v>
      </c>
      <c r="B483" s="39" t="s">
        <v>2913</v>
      </c>
      <c r="K483" s="16"/>
    </row>
    <row r="484" spans="1:11" s="39" customFormat="1" ht="15.75">
      <c r="A484" s="121" t="s">
        <v>814</v>
      </c>
      <c r="B484" s="39" t="s">
        <v>2916</v>
      </c>
      <c r="K484" s="16"/>
    </row>
    <row r="485" spans="1:11" s="39" customFormat="1" ht="15.75">
      <c r="A485" s="121" t="s">
        <v>814</v>
      </c>
      <c r="B485" s="39" t="s">
        <v>2931</v>
      </c>
      <c r="K485" s="16"/>
    </row>
    <row r="486" spans="1:11" s="39" customFormat="1" ht="15.75">
      <c r="A486" s="121" t="s">
        <v>814</v>
      </c>
      <c r="B486" s="39" t="s">
        <v>2957</v>
      </c>
      <c r="K486" s="16"/>
    </row>
    <row r="487" spans="1:11" s="39" customFormat="1" ht="15.75">
      <c r="A487" s="121" t="s">
        <v>815</v>
      </c>
      <c r="B487" s="39" t="s">
        <v>2969</v>
      </c>
      <c r="K487" s="16"/>
    </row>
    <row r="488" spans="1:11" s="39" customFormat="1" ht="15.75">
      <c r="A488" s="121" t="s">
        <v>816</v>
      </c>
      <c r="B488" s="39" t="s">
        <v>2993</v>
      </c>
      <c r="K488" s="16"/>
    </row>
    <row r="489" spans="1:11" s="39" customFormat="1" ht="15.75">
      <c r="A489" s="121" t="s">
        <v>815</v>
      </c>
      <c r="B489" s="39" t="s">
        <v>3008</v>
      </c>
      <c r="K489" s="16"/>
    </row>
    <row r="490" spans="1:11" s="39" customFormat="1" ht="15.75">
      <c r="A490" s="121" t="s">
        <v>816</v>
      </c>
      <c r="B490" s="39" t="s">
        <v>3024</v>
      </c>
      <c r="K490" s="16"/>
    </row>
    <row r="491" spans="1:11" s="39" customFormat="1" ht="15.75">
      <c r="A491" s="121" t="s">
        <v>814</v>
      </c>
      <c r="B491" s="39" t="s">
        <v>3044</v>
      </c>
      <c r="K491" s="16"/>
    </row>
    <row r="492" spans="1:11" s="39" customFormat="1" ht="15.75">
      <c r="A492" s="121" t="s">
        <v>814</v>
      </c>
      <c r="B492" s="39" t="s">
        <v>3059</v>
      </c>
      <c r="K492" s="16"/>
    </row>
    <row r="493" spans="1:11" s="39" customFormat="1" ht="15.75">
      <c r="A493" s="121" t="s">
        <v>815</v>
      </c>
      <c r="B493" s="39" t="s">
        <v>3060</v>
      </c>
      <c r="K493" s="16"/>
    </row>
    <row r="494" spans="1:11" s="39" customFormat="1" ht="15.75">
      <c r="A494" s="121" t="s">
        <v>814</v>
      </c>
      <c r="B494" s="39" t="s">
        <v>3062</v>
      </c>
      <c r="K494" s="16"/>
    </row>
    <row r="495" spans="1:11" s="39" customFormat="1" ht="15.75">
      <c r="A495" s="121" t="s">
        <v>815</v>
      </c>
      <c r="B495" s="39" t="s">
        <v>3065</v>
      </c>
      <c r="K495" s="16"/>
    </row>
    <row r="496" spans="1:11" s="39" customFormat="1" ht="15.75">
      <c r="A496" s="121" t="s">
        <v>816</v>
      </c>
      <c r="B496" s="39" t="s">
        <v>3066</v>
      </c>
      <c r="K496" s="16"/>
    </row>
    <row r="497" spans="1:11" s="39" customFormat="1" ht="15.75">
      <c r="A497" s="121" t="s">
        <v>816</v>
      </c>
      <c r="B497" s="39" t="s">
        <v>3071</v>
      </c>
      <c r="K497" s="16"/>
    </row>
    <row r="498" spans="1:11" s="39" customFormat="1" ht="15.75">
      <c r="A498" s="121" t="s">
        <v>814</v>
      </c>
      <c r="B498" s="39" t="s">
        <v>3072</v>
      </c>
      <c r="K498" s="16"/>
    </row>
    <row r="499" spans="1:11" s="39" customFormat="1" ht="15.75">
      <c r="A499" s="121" t="s">
        <v>816</v>
      </c>
      <c r="B499" s="39" t="s">
        <v>3127</v>
      </c>
      <c r="K499" s="16"/>
    </row>
    <row r="500" spans="1:11" s="39" customFormat="1" ht="15.75">
      <c r="A500" s="121" t="s">
        <v>816</v>
      </c>
      <c r="B500" s="39" t="s">
        <v>3199</v>
      </c>
      <c r="K500" s="16"/>
    </row>
    <row r="501" spans="1:11" s="39" customFormat="1" ht="15.75">
      <c r="A501" s="121" t="s">
        <v>815</v>
      </c>
      <c r="B501" s="39" t="s">
        <v>3209</v>
      </c>
      <c r="K501" s="16"/>
    </row>
    <row r="502" spans="1:11" s="39" customFormat="1" ht="15.75">
      <c r="A502" s="121" t="s">
        <v>815</v>
      </c>
      <c r="B502" s="39" t="s">
        <v>3211</v>
      </c>
      <c r="K502" s="16"/>
    </row>
    <row r="503" spans="1:11" s="39" customFormat="1" ht="15.75">
      <c r="A503" s="121" t="s">
        <v>815</v>
      </c>
      <c r="B503" s="39" t="s">
        <v>3212</v>
      </c>
      <c r="K503" s="16"/>
    </row>
    <row r="504" spans="1:11" s="39" customFormat="1" ht="15.75">
      <c r="A504" s="121"/>
      <c r="K504" s="16"/>
    </row>
    <row r="505" spans="1:11" s="39" customFormat="1" ht="15.75">
      <c r="A505" s="121"/>
      <c r="K505" s="16"/>
    </row>
    <row r="506" spans="1:11" s="39" customFormat="1" ht="23.25">
      <c r="A506" s="120" t="s">
        <v>2026</v>
      </c>
      <c r="K506" s="16"/>
    </row>
    <row r="507" spans="1:11" s="39" customFormat="1" ht="15.75">
      <c r="A507" s="121" t="s">
        <v>814</v>
      </c>
      <c r="B507" s="39" t="s">
        <v>2876</v>
      </c>
      <c r="K507" s="16"/>
    </row>
    <row r="508" spans="1:11" s="39" customFormat="1" ht="15.75">
      <c r="A508" s="121" t="s">
        <v>814</v>
      </c>
      <c r="B508" s="39" t="s">
        <v>2878</v>
      </c>
      <c r="K508" s="16"/>
    </row>
    <row r="509" spans="1:11" s="39" customFormat="1" ht="15.75">
      <c r="A509" s="121" t="s">
        <v>814</v>
      </c>
      <c r="B509" s="39" t="s">
        <v>2879</v>
      </c>
      <c r="K509" s="16"/>
    </row>
    <row r="510" spans="1:11" s="39" customFormat="1" ht="15.75">
      <c r="A510" s="121" t="s">
        <v>816</v>
      </c>
      <c r="B510" s="39" t="s">
        <v>2887</v>
      </c>
      <c r="K510" s="16"/>
    </row>
    <row r="511" spans="1:11" s="39" customFormat="1" ht="15.75">
      <c r="A511" s="121" t="s">
        <v>814</v>
      </c>
      <c r="B511" s="39" t="s">
        <v>2889</v>
      </c>
      <c r="K511" s="16"/>
    </row>
    <row r="512" spans="1:11" s="39" customFormat="1" ht="15.75">
      <c r="A512" s="121" t="s">
        <v>814</v>
      </c>
      <c r="B512" s="39" t="s">
        <v>2904</v>
      </c>
      <c r="K512" s="16"/>
    </row>
    <row r="513" spans="1:11" s="39" customFormat="1" ht="15.75">
      <c r="A513" s="121" t="s">
        <v>815</v>
      </c>
      <c r="B513" s="39" t="s">
        <v>2930</v>
      </c>
      <c r="K513" s="16"/>
    </row>
    <row r="514" spans="1:11" s="39" customFormat="1" ht="15.75">
      <c r="A514" s="121" t="s">
        <v>815</v>
      </c>
      <c r="B514" s="39" t="s">
        <v>2953</v>
      </c>
      <c r="K514" s="16"/>
    </row>
    <row r="515" spans="1:11" s="39" customFormat="1" ht="15.75">
      <c r="A515" s="121" t="s">
        <v>815</v>
      </c>
      <c r="B515" s="39" t="s">
        <v>2956</v>
      </c>
      <c r="K515" s="16"/>
    </row>
    <row r="516" spans="1:11" s="39" customFormat="1" ht="15.75">
      <c r="A516" s="121" t="s">
        <v>814</v>
      </c>
      <c r="B516" s="39" t="s">
        <v>2992</v>
      </c>
      <c r="K516" s="16"/>
    </row>
    <row r="517" spans="1:11" s="39" customFormat="1" ht="15.75">
      <c r="A517" s="121" t="s">
        <v>816</v>
      </c>
      <c r="B517" s="39" t="s">
        <v>3035</v>
      </c>
      <c r="K517" s="16"/>
    </row>
    <row r="518" spans="1:11" s="39" customFormat="1" ht="15.75">
      <c r="A518" s="121" t="s">
        <v>814</v>
      </c>
      <c r="B518" s="39" t="s">
        <v>3043</v>
      </c>
      <c r="K518" s="16"/>
    </row>
    <row r="519" spans="1:11" s="39" customFormat="1" ht="15.75">
      <c r="A519" s="121" t="s">
        <v>815</v>
      </c>
      <c r="B519" s="39" t="s">
        <v>3045</v>
      </c>
      <c r="K519" s="16"/>
    </row>
    <row r="520" spans="1:11" s="39" customFormat="1" ht="15.75">
      <c r="A520" s="121" t="s">
        <v>814</v>
      </c>
      <c r="B520" s="39" t="s">
        <v>3057</v>
      </c>
      <c r="K520" s="16"/>
    </row>
    <row r="521" spans="1:11" s="39" customFormat="1" ht="15.75">
      <c r="A521" s="121" t="s">
        <v>815</v>
      </c>
      <c r="B521" s="39" t="s">
        <v>3064</v>
      </c>
      <c r="K521" s="16"/>
    </row>
    <row r="522" spans="1:11" s="39" customFormat="1" ht="15.75">
      <c r="A522" s="121" t="s">
        <v>815</v>
      </c>
      <c r="B522" s="39" t="s">
        <v>3067</v>
      </c>
      <c r="K522" s="16"/>
    </row>
    <row r="523" spans="1:11" s="39" customFormat="1" ht="15.75">
      <c r="A523" s="121"/>
      <c r="K523" s="16"/>
    </row>
    <row r="524" spans="1:11" s="39" customFormat="1" ht="15.75">
      <c r="A524" s="121"/>
      <c r="K524" s="16"/>
    </row>
    <row r="525" spans="1:11" s="39" customFormat="1" ht="23.25">
      <c r="A525" s="120" t="s">
        <v>2027</v>
      </c>
      <c r="K525" s="16"/>
    </row>
    <row r="526" spans="1:11" s="39" customFormat="1" ht="15.75">
      <c r="A526" s="121" t="s">
        <v>816</v>
      </c>
      <c r="B526" s="39" t="s">
        <v>2886</v>
      </c>
      <c r="K526" s="16"/>
    </row>
    <row r="527" spans="1:11" s="39" customFormat="1" ht="15.75">
      <c r="A527" s="121" t="s">
        <v>816</v>
      </c>
      <c r="B527" s="39" t="s">
        <v>2919</v>
      </c>
      <c r="K527" s="16"/>
    </row>
    <row r="528" spans="1:11" s="39" customFormat="1" ht="15.75">
      <c r="A528" s="121" t="s">
        <v>815</v>
      </c>
      <c r="B528" s="39" t="s">
        <v>2961</v>
      </c>
      <c r="K528" s="16"/>
    </row>
    <row r="529" spans="1:11" s="39" customFormat="1" ht="15.75">
      <c r="A529" s="121" t="s">
        <v>814</v>
      </c>
      <c r="B529" s="39" t="s">
        <v>3015</v>
      </c>
      <c r="K529" s="16"/>
    </row>
    <row r="530" spans="1:11" s="39" customFormat="1" ht="15.75">
      <c r="A530" s="121" t="s">
        <v>816</v>
      </c>
      <c r="B530" s="39" t="s">
        <v>3046</v>
      </c>
      <c r="K530" s="16"/>
    </row>
    <row r="531" spans="1:11" s="39" customFormat="1" ht="15.75">
      <c r="A531" s="121"/>
      <c r="K531" s="16"/>
    </row>
    <row r="532" spans="1:11" s="39" customFormat="1" ht="15">
      <c r="K532" s="92"/>
    </row>
    <row r="533" spans="1:11" s="39" customFormat="1" ht="23.25">
      <c r="A533" s="120" t="s">
        <v>1644</v>
      </c>
      <c r="K533" s="93"/>
    </row>
    <row r="534" spans="1:11" s="39" customFormat="1" ht="15.75">
      <c r="A534" s="121" t="s">
        <v>814</v>
      </c>
      <c r="B534" s="39" t="s">
        <v>3039</v>
      </c>
      <c r="K534" s="199"/>
    </row>
    <row r="535" spans="1:11" s="39" customFormat="1" ht="15.75">
      <c r="A535" s="121" t="s">
        <v>814</v>
      </c>
      <c r="B535" s="39" t="s">
        <v>3134</v>
      </c>
      <c r="K535" s="199"/>
    </row>
    <row r="536" spans="1:11" s="39" customFormat="1" ht="15.75">
      <c r="A536" s="121" t="s">
        <v>814</v>
      </c>
      <c r="B536" s="39" t="s">
        <v>3168</v>
      </c>
      <c r="K536" s="199"/>
    </row>
    <row r="537" spans="1:11" s="39" customFormat="1" ht="15.75">
      <c r="A537" s="121"/>
      <c r="K537" s="199"/>
    </row>
    <row r="538" spans="1:11" s="39" customFormat="1" ht="15">
      <c r="K538" s="199"/>
    </row>
    <row r="539" spans="1:11" ht="23.25">
      <c r="A539" s="120" t="s">
        <v>762</v>
      </c>
    </row>
    <row r="540" spans="1:11" s="39" customFormat="1" ht="15.75">
      <c r="A540" s="121" t="s">
        <v>816</v>
      </c>
      <c r="B540" s="39" t="s">
        <v>2936</v>
      </c>
      <c r="I540" s="121"/>
    </row>
    <row r="541" spans="1:11" s="39" customFormat="1" ht="15.75">
      <c r="A541" s="121" t="s">
        <v>814</v>
      </c>
      <c r="B541" s="39" t="s">
        <v>2960</v>
      </c>
    </row>
    <row r="542" spans="1:11" s="39" customFormat="1" ht="15.75">
      <c r="A542" s="121" t="s">
        <v>814</v>
      </c>
      <c r="B542" s="39" t="s">
        <v>2975</v>
      </c>
    </row>
    <row r="543" spans="1:11" s="39" customFormat="1" ht="15.75">
      <c r="A543" s="121" t="s">
        <v>815</v>
      </c>
      <c r="B543" s="39" t="s">
        <v>2982</v>
      </c>
    </row>
    <row r="544" spans="1:11" s="39" customFormat="1" ht="15.75">
      <c r="A544" s="121" t="s">
        <v>816</v>
      </c>
      <c r="B544" s="39" t="s">
        <v>2991</v>
      </c>
    </row>
    <row r="545" spans="1:2" s="39" customFormat="1" ht="15.75">
      <c r="A545" s="121" t="s">
        <v>814</v>
      </c>
      <c r="B545" s="39" t="s">
        <v>3011</v>
      </c>
    </row>
    <row r="546" spans="1:2" s="39" customFormat="1" ht="15.75">
      <c r="A546" s="121" t="s">
        <v>815</v>
      </c>
      <c r="B546" s="39" t="s">
        <v>3015</v>
      </c>
    </row>
    <row r="547" spans="1:2" s="39" customFormat="1" ht="15.75">
      <c r="A547" s="121" t="s">
        <v>816</v>
      </c>
      <c r="B547" s="39" t="s">
        <v>3021</v>
      </c>
    </row>
    <row r="548" spans="1:2" s="39" customFormat="1" ht="15.75">
      <c r="A548" s="121" t="s">
        <v>814</v>
      </c>
      <c r="B548" s="39" t="s">
        <v>3050</v>
      </c>
    </row>
    <row r="549" spans="1:2" s="39" customFormat="1" ht="15.75">
      <c r="A549" s="121" t="s">
        <v>814</v>
      </c>
      <c r="B549" s="39" t="s">
        <v>3051</v>
      </c>
    </row>
    <row r="550" spans="1:2" s="39" customFormat="1" ht="15.75">
      <c r="A550" s="121" t="s">
        <v>814</v>
      </c>
      <c r="B550" s="39" t="s">
        <v>3054</v>
      </c>
    </row>
    <row r="551" spans="1:2" s="39" customFormat="1" ht="15.75">
      <c r="A551" s="121" t="s">
        <v>816</v>
      </c>
      <c r="B551" s="39" t="s">
        <v>3072</v>
      </c>
    </row>
    <row r="552" spans="1:2" s="39" customFormat="1" ht="15.75">
      <c r="A552" s="121" t="s">
        <v>814</v>
      </c>
      <c r="B552" s="39" t="s">
        <v>3073</v>
      </c>
    </row>
    <row r="553" spans="1:2" s="39" customFormat="1" ht="15.75">
      <c r="A553" s="121" t="s">
        <v>816</v>
      </c>
      <c r="B553" s="39" t="s">
        <v>3178</v>
      </c>
    </row>
    <row r="554" spans="1:2" s="39" customFormat="1" ht="15.75">
      <c r="A554" s="121" t="s">
        <v>814</v>
      </c>
      <c r="B554" s="39" t="s">
        <v>3188</v>
      </c>
    </row>
    <row r="555" spans="1:2" s="39" customFormat="1" ht="15.75">
      <c r="A555" s="121" t="s">
        <v>814</v>
      </c>
      <c r="B555" s="39" t="s">
        <v>3200</v>
      </c>
    </row>
    <row r="556" spans="1:2" s="39" customFormat="1" ht="15.75">
      <c r="A556" s="121"/>
    </row>
    <row r="557" spans="1:2" s="39" customFormat="1" ht="15.75">
      <c r="A557" s="121"/>
    </row>
    <row r="558" spans="1:2" ht="23.25">
      <c r="A558" s="120" t="s">
        <v>763</v>
      </c>
    </row>
    <row r="559" spans="1:2" s="39" customFormat="1" ht="15.75">
      <c r="A559" s="121" t="s">
        <v>815</v>
      </c>
      <c r="B559" s="39" t="s">
        <v>2912</v>
      </c>
    </row>
    <row r="560" spans="1:2" s="39" customFormat="1" ht="15.75">
      <c r="A560" s="121" t="s">
        <v>815</v>
      </c>
      <c r="B560" s="39" t="s">
        <v>2914</v>
      </c>
    </row>
    <row r="561" spans="1:2" s="39" customFormat="1" ht="15.75">
      <c r="A561" s="121" t="s">
        <v>816</v>
      </c>
      <c r="B561" s="39" t="s">
        <v>2922</v>
      </c>
    </row>
    <row r="562" spans="1:2" s="39" customFormat="1" ht="15.75">
      <c r="A562" s="121" t="s">
        <v>814</v>
      </c>
      <c r="B562" s="39" t="s">
        <v>2947</v>
      </c>
    </row>
    <row r="563" spans="1:2" s="39" customFormat="1" ht="15.75">
      <c r="A563" s="121" t="s">
        <v>814</v>
      </c>
      <c r="B563" s="39" t="s">
        <v>2962</v>
      </c>
    </row>
    <row r="564" spans="1:2" s="39" customFormat="1" ht="15.75">
      <c r="A564" s="121" t="s">
        <v>814</v>
      </c>
      <c r="B564" s="39" t="s">
        <v>2989</v>
      </c>
    </row>
    <row r="565" spans="1:2" s="39" customFormat="1" ht="15.75">
      <c r="A565" s="121" t="s">
        <v>815</v>
      </c>
      <c r="B565" s="39" t="s">
        <v>3052</v>
      </c>
    </row>
    <row r="566" spans="1:2" s="39" customFormat="1" ht="15.75">
      <c r="A566" s="121" t="s">
        <v>815</v>
      </c>
      <c r="B566" s="39" t="s">
        <v>3056</v>
      </c>
    </row>
    <row r="567" spans="1:2" s="39" customFormat="1" ht="15.75">
      <c r="A567" s="121" t="s">
        <v>814</v>
      </c>
      <c r="B567" s="39" t="s">
        <v>3070</v>
      </c>
    </row>
    <row r="568" spans="1:2" s="39" customFormat="1" ht="15.75">
      <c r="A568" s="121"/>
    </row>
    <row r="569" spans="1:2" s="39" customFormat="1" ht="15.75">
      <c r="A569" s="121"/>
    </row>
    <row r="570" spans="1:2" ht="23.25">
      <c r="A570" s="120" t="s">
        <v>23</v>
      </c>
    </row>
    <row r="571" spans="1:2" s="39" customFormat="1" ht="15.75">
      <c r="A571" s="121" t="s">
        <v>816</v>
      </c>
      <c r="B571" s="39" t="s">
        <v>2899</v>
      </c>
    </row>
    <row r="572" spans="1:2" s="39" customFormat="1" ht="15.75">
      <c r="A572" s="121" t="s">
        <v>816</v>
      </c>
      <c r="B572" s="39" t="s">
        <v>2938</v>
      </c>
    </row>
    <row r="573" spans="1:2" s="39" customFormat="1" ht="15.75">
      <c r="A573" s="121" t="s">
        <v>814</v>
      </c>
      <c r="B573" s="39" t="s">
        <v>2990</v>
      </c>
    </row>
    <row r="574" spans="1:2" s="39" customFormat="1" ht="15.75">
      <c r="A574" s="121"/>
    </row>
    <row r="575" spans="1:2" s="39" customFormat="1" ht="15.75">
      <c r="A575" s="121"/>
    </row>
    <row r="576" spans="1:2" ht="23.25">
      <c r="A576" s="120" t="s">
        <v>25</v>
      </c>
    </row>
    <row r="577" spans="1:7" s="39" customFormat="1" ht="15.75">
      <c r="A577" s="121" t="s">
        <v>816</v>
      </c>
      <c r="B577" s="39" t="s">
        <v>2888</v>
      </c>
    </row>
    <row r="578" spans="1:7" s="39" customFormat="1" ht="15.75">
      <c r="A578" s="121" t="s">
        <v>815</v>
      </c>
      <c r="B578" s="39" t="s">
        <v>2907</v>
      </c>
    </row>
    <row r="579" spans="1:7" s="39" customFormat="1" ht="15.75">
      <c r="A579" s="121" t="s">
        <v>814</v>
      </c>
      <c r="B579" s="39" t="s">
        <v>2923</v>
      </c>
    </row>
    <row r="580" spans="1:7" s="39" customFormat="1" ht="15.75">
      <c r="A580" s="121" t="s">
        <v>816</v>
      </c>
      <c r="B580" s="39" t="s">
        <v>2968</v>
      </c>
    </row>
    <row r="581" spans="1:7" s="39" customFormat="1" ht="15.75">
      <c r="A581" s="121" t="s">
        <v>816</v>
      </c>
      <c r="B581" s="39" t="s">
        <v>2980</v>
      </c>
    </row>
    <row r="582" spans="1:7" s="39" customFormat="1" ht="15.75">
      <c r="A582" s="121" t="s">
        <v>815</v>
      </c>
      <c r="B582" s="39" t="s">
        <v>2981</v>
      </c>
    </row>
    <row r="583" spans="1:7" s="39" customFormat="1" ht="15.75">
      <c r="A583" s="121" t="s">
        <v>815</v>
      </c>
      <c r="B583" s="39" t="s">
        <v>2983</v>
      </c>
      <c r="G583" s="121"/>
    </row>
    <row r="584" spans="1:7" s="39" customFormat="1" ht="15.75">
      <c r="A584" s="121" t="s">
        <v>815</v>
      </c>
      <c r="B584" s="39" t="s">
        <v>2984</v>
      </c>
    </row>
    <row r="585" spans="1:7" s="39" customFormat="1" ht="15.75">
      <c r="A585" s="121" t="s">
        <v>816</v>
      </c>
      <c r="B585" s="39" t="s">
        <v>2987</v>
      </c>
    </row>
    <row r="586" spans="1:7" s="39" customFormat="1" ht="15.75">
      <c r="A586" s="121" t="s">
        <v>816</v>
      </c>
      <c r="B586" s="39" t="s">
        <v>2993</v>
      </c>
    </row>
    <row r="587" spans="1:7" s="39" customFormat="1" ht="15.75">
      <c r="A587" s="121" t="s">
        <v>815</v>
      </c>
      <c r="B587" s="39" t="s">
        <v>2999</v>
      </c>
    </row>
    <row r="588" spans="1:7" s="39" customFormat="1" ht="15.75">
      <c r="A588" s="121" t="s">
        <v>814</v>
      </c>
      <c r="B588" s="39" t="s">
        <v>3018</v>
      </c>
    </row>
    <row r="589" spans="1:7" s="39" customFormat="1" ht="15.75">
      <c r="A589" s="121" t="s">
        <v>815</v>
      </c>
      <c r="B589" s="39" t="s">
        <v>3020</v>
      </c>
    </row>
    <row r="590" spans="1:7" s="39" customFormat="1" ht="15.75">
      <c r="A590" s="121" t="s">
        <v>816</v>
      </c>
      <c r="B590" s="39" t="s">
        <v>3029</v>
      </c>
    </row>
    <row r="591" spans="1:7" s="39" customFormat="1" ht="15.75">
      <c r="A591" s="121" t="s">
        <v>816</v>
      </c>
      <c r="B591" s="39" t="s">
        <v>3068</v>
      </c>
    </row>
    <row r="592" spans="1:7" s="39" customFormat="1" ht="15.75">
      <c r="A592" s="121" t="s">
        <v>816</v>
      </c>
      <c r="B592" s="39" t="s">
        <v>3091</v>
      </c>
    </row>
    <row r="593" spans="1:2" s="39" customFormat="1" ht="15.75">
      <c r="A593" s="121" t="s">
        <v>816</v>
      </c>
      <c r="B593" s="39" t="s">
        <v>3202</v>
      </c>
    </row>
    <row r="594" spans="1:2" s="39" customFormat="1" ht="15.75">
      <c r="A594" s="121"/>
    </row>
    <row r="595" spans="1:2" s="39" customFormat="1" ht="15"/>
    <row r="596" spans="1:2" s="39" customFormat="1" ht="23.25">
      <c r="A596" s="120" t="s">
        <v>1654</v>
      </c>
    </row>
    <row r="597" spans="1:2" s="39" customFormat="1" ht="15.75">
      <c r="A597" s="121" t="s">
        <v>814</v>
      </c>
      <c r="B597" s="39" t="s">
        <v>2921</v>
      </c>
    </row>
    <row r="598" spans="1:2" s="39" customFormat="1" ht="15.75">
      <c r="A598" s="121" t="s">
        <v>814</v>
      </c>
      <c r="B598" s="39" t="s">
        <v>2922</v>
      </c>
    </row>
    <row r="599" spans="1:2" s="39" customFormat="1" ht="15.75">
      <c r="A599" s="121" t="s">
        <v>814</v>
      </c>
      <c r="B599" s="39" t="s">
        <v>3006</v>
      </c>
    </row>
    <row r="600" spans="1:2" s="39" customFormat="1" ht="15.75">
      <c r="A600" s="121" t="s">
        <v>815</v>
      </c>
      <c r="B600" s="39" t="s">
        <v>3089</v>
      </c>
    </row>
    <row r="601" spans="1:2" s="39" customFormat="1" ht="15.75">
      <c r="A601" s="121" t="s">
        <v>816</v>
      </c>
      <c r="B601" s="39" t="s">
        <v>3118</v>
      </c>
    </row>
    <row r="602" spans="1:2" s="39" customFormat="1" ht="15.75">
      <c r="A602" s="121"/>
    </row>
    <row r="603" spans="1:2" s="39" customFormat="1" ht="15"/>
    <row r="604" spans="1:2" s="39" customFormat="1" ht="23.25">
      <c r="A604" s="120" t="s">
        <v>1661</v>
      </c>
    </row>
    <row r="605" spans="1:2" s="39" customFormat="1" ht="15.75">
      <c r="A605" s="121" t="s">
        <v>816</v>
      </c>
      <c r="B605" s="39" t="s">
        <v>2907</v>
      </c>
    </row>
    <row r="606" spans="1:2" s="39" customFormat="1" ht="15.75">
      <c r="A606" s="121" t="s">
        <v>815</v>
      </c>
      <c r="B606" s="39" t="s">
        <v>2973</v>
      </c>
    </row>
    <row r="607" spans="1:2" s="39" customFormat="1" ht="15.75">
      <c r="A607" s="121" t="s">
        <v>814</v>
      </c>
      <c r="B607" s="39" t="s">
        <v>2978</v>
      </c>
    </row>
    <row r="608" spans="1:2" s="39" customFormat="1" ht="15.75">
      <c r="A608" s="121" t="s">
        <v>815</v>
      </c>
      <c r="B608" s="39" t="s">
        <v>2980</v>
      </c>
    </row>
    <row r="609" spans="1:2" s="39" customFormat="1" ht="15.75">
      <c r="A609" s="121" t="s">
        <v>814</v>
      </c>
      <c r="B609" s="39" t="s">
        <v>2983</v>
      </c>
    </row>
    <row r="610" spans="1:2" s="39" customFormat="1" ht="15.75">
      <c r="A610" s="121" t="s">
        <v>816</v>
      </c>
      <c r="B610" s="39" t="s">
        <v>2984</v>
      </c>
    </row>
    <row r="611" spans="1:2" s="39" customFormat="1" ht="15.75">
      <c r="A611" s="121" t="s">
        <v>815</v>
      </c>
      <c r="B611" s="39" t="s">
        <v>2986</v>
      </c>
    </row>
    <row r="612" spans="1:2" s="39" customFormat="1" ht="15.75">
      <c r="A612" s="121" t="s">
        <v>814</v>
      </c>
      <c r="B612" s="39" t="s">
        <v>2987</v>
      </c>
    </row>
    <row r="613" spans="1:2" s="39" customFormat="1" ht="15.75">
      <c r="A613" s="121" t="s">
        <v>815</v>
      </c>
      <c r="B613" s="39" t="s">
        <v>3003</v>
      </c>
    </row>
    <row r="614" spans="1:2" s="39" customFormat="1" ht="15.75">
      <c r="A614" s="121" t="s">
        <v>816</v>
      </c>
      <c r="B614" s="39" t="s">
        <v>3012</v>
      </c>
    </row>
    <row r="615" spans="1:2" s="39" customFormat="1" ht="15.75">
      <c r="A615" s="121" t="s">
        <v>816</v>
      </c>
      <c r="B615" s="39" t="s">
        <v>3039</v>
      </c>
    </row>
    <row r="616" spans="1:2" s="39" customFormat="1" ht="15.75">
      <c r="A616" s="121" t="s">
        <v>814</v>
      </c>
      <c r="B616" s="39" t="s">
        <v>3049</v>
      </c>
    </row>
    <row r="617" spans="1:2" s="39" customFormat="1" ht="15.75">
      <c r="A617" s="121" t="s">
        <v>816</v>
      </c>
      <c r="B617" s="39" t="s">
        <v>3182</v>
      </c>
    </row>
    <row r="618" spans="1:2" s="39" customFormat="1" ht="15.75">
      <c r="A618" s="121" t="s">
        <v>814</v>
      </c>
      <c r="B618" s="39" t="s">
        <v>3183</v>
      </c>
    </row>
    <row r="619" spans="1:2" s="39" customFormat="1" ht="15.75">
      <c r="A619" s="121" t="s">
        <v>815</v>
      </c>
      <c r="B619" s="39" t="s">
        <v>3185</v>
      </c>
    </row>
    <row r="620" spans="1:2" s="39" customFormat="1" ht="15.75">
      <c r="A620" s="121" t="s">
        <v>815</v>
      </c>
      <c r="B620" s="39" t="s">
        <v>3186</v>
      </c>
    </row>
    <row r="621" spans="1:2" s="39" customFormat="1" ht="15.75">
      <c r="A621" s="121" t="s">
        <v>815</v>
      </c>
      <c r="B621" s="39" t="s">
        <v>3187</v>
      </c>
    </row>
    <row r="622" spans="1:2" s="39" customFormat="1" ht="15.75">
      <c r="A622" s="121" t="s">
        <v>816</v>
      </c>
      <c r="B622" s="39" t="s">
        <v>3188</v>
      </c>
    </row>
    <row r="623" spans="1:2" s="39" customFormat="1" ht="15.75">
      <c r="A623" s="121" t="s">
        <v>815</v>
      </c>
      <c r="B623" s="39" t="s">
        <v>3189</v>
      </c>
    </row>
    <row r="624" spans="1:2" s="39" customFormat="1" ht="15.75">
      <c r="A624" s="121" t="s">
        <v>815</v>
      </c>
      <c r="B624" s="39" t="s">
        <v>3190</v>
      </c>
    </row>
    <row r="625" spans="1:2" s="39" customFormat="1" ht="15.75">
      <c r="A625" s="121" t="s">
        <v>816</v>
      </c>
      <c r="B625" s="39" t="s">
        <v>3196</v>
      </c>
    </row>
    <row r="626" spans="1:2" s="39" customFormat="1" ht="15.75">
      <c r="A626" s="121" t="s">
        <v>815</v>
      </c>
      <c r="B626" s="39" t="s">
        <v>3203</v>
      </c>
    </row>
    <row r="627" spans="1:2" s="39" customFormat="1" ht="15.75">
      <c r="A627" s="121" t="s">
        <v>814</v>
      </c>
      <c r="B627" s="39" t="s">
        <v>3204</v>
      </c>
    </row>
    <row r="628" spans="1:2" s="39" customFormat="1" ht="15.75">
      <c r="A628" s="121" t="s">
        <v>814</v>
      </c>
      <c r="B628" s="39" t="s">
        <v>126</v>
      </c>
    </row>
    <row r="629" spans="1:2" s="39" customFormat="1" ht="15.75">
      <c r="A629" s="121" t="s">
        <v>814</v>
      </c>
      <c r="B629" s="39" t="s">
        <v>3207</v>
      </c>
    </row>
    <row r="630" spans="1:2" s="39" customFormat="1" ht="15.75">
      <c r="A630" s="121"/>
    </row>
    <row r="631" spans="1:2" s="39" customFormat="1" ht="15.75">
      <c r="A631" s="121"/>
    </row>
    <row r="632" spans="1:2" s="39" customFormat="1" ht="23.25">
      <c r="A632" s="120" t="s">
        <v>1656</v>
      </c>
    </row>
    <row r="633" spans="1:2" ht="15.75">
      <c r="A633" s="121" t="s">
        <v>815</v>
      </c>
      <c r="B633" s="39" t="s">
        <v>2899</v>
      </c>
    </row>
    <row r="634" spans="1:2" ht="15.75">
      <c r="A634" s="121" t="s">
        <v>815</v>
      </c>
      <c r="B634" s="39" t="s">
        <v>2901</v>
      </c>
    </row>
    <row r="635" spans="1:2" ht="15.75">
      <c r="A635" s="121" t="s">
        <v>815</v>
      </c>
      <c r="B635" s="39" t="s">
        <v>2903</v>
      </c>
    </row>
    <row r="636" spans="1:2" ht="15.75">
      <c r="A636" s="121" t="s">
        <v>814</v>
      </c>
      <c r="B636" s="39" t="s">
        <v>2909</v>
      </c>
    </row>
    <row r="637" spans="1:2" ht="15.75">
      <c r="A637" s="121" t="s">
        <v>814</v>
      </c>
      <c r="B637" s="39" t="s">
        <v>2911</v>
      </c>
    </row>
    <row r="638" spans="1:2" ht="15.75">
      <c r="A638" s="121" t="s">
        <v>815</v>
      </c>
      <c r="B638" s="39" t="s">
        <v>2932</v>
      </c>
    </row>
    <row r="639" spans="1:2" ht="15.75">
      <c r="A639" s="121" t="s">
        <v>816</v>
      </c>
      <c r="B639" s="39" t="s">
        <v>2944</v>
      </c>
    </row>
    <row r="640" spans="1:2" ht="15.75">
      <c r="A640" s="121" t="s">
        <v>816</v>
      </c>
      <c r="B640" s="39" t="s">
        <v>2955</v>
      </c>
    </row>
    <row r="641" spans="1:2" ht="15.75">
      <c r="A641" s="121" t="s">
        <v>814</v>
      </c>
      <c r="B641" s="39" t="s">
        <v>2963</v>
      </c>
    </row>
    <row r="642" spans="1:2" ht="15.75">
      <c r="A642" s="121" t="s">
        <v>814</v>
      </c>
      <c r="B642" s="39" t="s">
        <v>2991</v>
      </c>
    </row>
    <row r="643" spans="1:2" ht="15.75">
      <c r="A643" s="121" t="s">
        <v>815</v>
      </c>
      <c r="B643" s="39" t="s">
        <v>3044</v>
      </c>
    </row>
    <row r="644" spans="1:2" ht="15.75">
      <c r="A644" s="121" t="s">
        <v>816</v>
      </c>
      <c r="B644" s="39" t="s">
        <v>3050</v>
      </c>
    </row>
    <row r="645" spans="1:2" ht="15.75">
      <c r="A645" s="121" t="s">
        <v>815</v>
      </c>
      <c r="B645" s="39" t="s">
        <v>3055</v>
      </c>
    </row>
    <row r="646" spans="1:2" ht="15.75">
      <c r="A646" s="121" t="s">
        <v>815</v>
      </c>
      <c r="B646" s="39" t="s">
        <v>3072</v>
      </c>
    </row>
    <row r="647" spans="1:2" ht="15.75">
      <c r="A647" s="121" t="s">
        <v>814</v>
      </c>
      <c r="B647" s="39" t="s">
        <v>3076</v>
      </c>
    </row>
    <row r="648" spans="1:2" ht="15.75">
      <c r="A648" s="121" t="s">
        <v>815</v>
      </c>
      <c r="B648" s="39" t="s">
        <v>3092</v>
      </c>
    </row>
    <row r="649" spans="1:2" ht="15.75">
      <c r="A649" s="121" t="s">
        <v>816</v>
      </c>
      <c r="B649" s="39" t="s">
        <v>3097</v>
      </c>
    </row>
    <row r="650" spans="1:2" ht="15.75">
      <c r="A650" s="121" t="s">
        <v>815</v>
      </c>
      <c r="B650" s="39" t="s">
        <v>3118</v>
      </c>
    </row>
    <row r="651" spans="1:2" ht="15.75">
      <c r="A651" s="121" t="s">
        <v>814</v>
      </c>
      <c r="B651" s="39" t="s">
        <v>3120</v>
      </c>
    </row>
    <row r="652" spans="1:2" ht="15.75">
      <c r="A652" s="121" t="s">
        <v>815</v>
      </c>
      <c r="B652" s="39" t="s">
        <v>3170</v>
      </c>
    </row>
    <row r="653" spans="1:2" ht="15.75">
      <c r="A653" s="121" t="s">
        <v>816</v>
      </c>
      <c r="B653" s="39" t="s">
        <v>3210</v>
      </c>
    </row>
    <row r="654" spans="1:2" ht="15.75">
      <c r="A654" s="121"/>
      <c r="B654" s="39"/>
    </row>
    <row r="655" spans="1:2" ht="15.75">
      <c r="A655" s="121"/>
      <c r="B655" s="39"/>
    </row>
    <row r="656" spans="1:2" ht="23.25">
      <c r="A656" s="120" t="s">
        <v>2028</v>
      </c>
      <c r="B656" s="39"/>
    </row>
    <row r="657" spans="1:2" ht="15.75">
      <c r="A657" s="121" t="s">
        <v>816</v>
      </c>
      <c r="B657" s="39" t="s">
        <v>2915</v>
      </c>
    </row>
    <row r="658" spans="1:2" ht="15.75">
      <c r="A658" s="121" t="s">
        <v>815</v>
      </c>
      <c r="B658" s="39" t="s">
        <v>2925</v>
      </c>
    </row>
    <row r="659" spans="1:2" ht="15.75">
      <c r="A659" s="121" t="s">
        <v>815</v>
      </c>
      <c r="B659" s="39" t="s">
        <v>3023</v>
      </c>
    </row>
    <row r="660" spans="1:2" ht="15.75">
      <c r="A660" s="121" t="s">
        <v>815</v>
      </c>
      <c r="B660" s="39" t="s">
        <v>3025</v>
      </c>
    </row>
    <row r="661" spans="1:2" ht="15.75">
      <c r="A661" s="121"/>
      <c r="B661" s="39"/>
    </row>
    <row r="662" spans="1:2" s="39" customFormat="1" ht="15"/>
    <row r="663" spans="1:2" ht="23.25">
      <c r="A663" s="120" t="s">
        <v>746</v>
      </c>
    </row>
    <row r="664" spans="1:2" s="39" customFormat="1" ht="15.75">
      <c r="A664" s="121" t="s">
        <v>814</v>
      </c>
      <c r="B664" s="39" t="s">
        <v>2885</v>
      </c>
    </row>
    <row r="665" spans="1:2" s="39" customFormat="1" ht="15.75">
      <c r="A665" s="121" t="s">
        <v>814</v>
      </c>
      <c r="B665" s="39" t="s">
        <v>2890</v>
      </c>
    </row>
    <row r="666" spans="1:2" s="39" customFormat="1" ht="15.75">
      <c r="A666" s="121" t="s">
        <v>815</v>
      </c>
      <c r="B666" s="39" t="s">
        <v>2904</v>
      </c>
    </row>
    <row r="667" spans="1:2" s="39" customFormat="1" ht="15.75">
      <c r="A667" s="121" t="s">
        <v>814</v>
      </c>
      <c r="B667" s="39" t="s">
        <v>2908</v>
      </c>
    </row>
    <row r="668" spans="1:2" s="39" customFormat="1" ht="15.75">
      <c r="A668" s="121" t="s">
        <v>816</v>
      </c>
      <c r="B668" s="39" t="s">
        <v>2977</v>
      </c>
    </row>
    <row r="669" spans="1:2" s="39" customFormat="1" ht="15.75">
      <c r="A669" s="121" t="s">
        <v>816</v>
      </c>
      <c r="B669" s="39" t="s">
        <v>3003</v>
      </c>
    </row>
    <row r="670" spans="1:2" s="39" customFormat="1" ht="15.75">
      <c r="A670" s="121" t="s">
        <v>814</v>
      </c>
      <c r="B670" s="39" t="s">
        <v>3195</v>
      </c>
    </row>
    <row r="671" spans="1:2" s="39" customFormat="1" ht="15.75">
      <c r="A671" s="121"/>
    </row>
    <row r="672" spans="1:2" s="39" customFormat="1" ht="15.75">
      <c r="A672" s="121"/>
    </row>
    <row r="673" spans="1:2" ht="23.25">
      <c r="A673" s="120" t="s">
        <v>27</v>
      </c>
    </row>
    <row r="674" spans="1:2" s="39" customFormat="1" ht="15.75">
      <c r="A674" s="121" t="s">
        <v>815</v>
      </c>
      <c r="B674" s="39" t="s">
        <v>2900</v>
      </c>
    </row>
    <row r="675" spans="1:2" s="39" customFormat="1" ht="15.75">
      <c r="A675" s="121" t="s">
        <v>814</v>
      </c>
      <c r="B675" s="39" t="s">
        <v>2901</v>
      </c>
    </row>
    <row r="676" spans="1:2" s="39" customFormat="1" ht="15.75">
      <c r="A676" s="121" t="s">
        <v>814</v>
      </c>
      <c r="B676" s="39" t="s">
        <v>2915</v>
      </c>
    </row>
    <row r="677" spans="1:2" s="39" customFormat="1" ht="15.75">
      <c r="A677" s="121" t="s">
        <v>814</v>
      </c>
      <c r="B677" s="39" t="s">
        <v>2917</v>
      </c>
    </row>
    <row r="678" spans="1:2" s="39" customFormat="1" ht="15.75">
      <c r="A678" s="121" t="s">
        <v>814</v>
      </c>
      <c r="B678" s="39" t="s">
        <v>2943</v>
      </c>
    </row>
    <row r="679" spans="1:2" s="39" customFormat="1" ht="15.75">
      <c r="A679" s="121" t="s">
        <v>814</v>
      </c>
      <c r="B679" s="39" t="s">
        <v>2953</v>
      </c>
    </row>
    <row r="680" spans="1:2" s="39" customFormat="1" ht="15.75">
      <c r="A680" s="121" t="s">
        <v>814</v>
      </c>
      <c r="B680" s="39" t="s">
        <v>3009</v>
      </c>
    </row>
    <row r="681" spans="1:2" s="39" customFormat="1" ht="15.75">
      <c r="A681" s="121" t="s">
        <v>816</v>
      </c>
      <c r="B681" s="39" t="s">
        <v>3026</v>
      </c>
    </row>
    <row r="682" spans="1:2" s="39" customFormat="1" ht="15.75">
      <c r="A682" s="121" t="s">
        <v>814</v>
      </c>
      <c r="B682" s="39" t="s">
        <v>3035</v>
      </c>
    </row>
    <row r="683" spans="1:2" s="39" customFormat="1" ht="15.75">
      <c r="A683" s="121" t="s">
        <v>816</v>
      </c>
      <c r="B683" s="39" t="s">
        <v>3043</v>
      </c>
    </row>
    <row r="684" spans="1:2" s="39" customFormat="1" ht="15.75">
      <c r="A684" s="121" t="s">
        <v>814</v>
      </c>
      <c r="B684" s="39" t="s">
        <v>3046</v>
      </c>
    </row>
    <row r="685" spans="1:2" s="39" customFormat="1" ht="15.75">
      <c r="A685" s="121" t="s">
        <v>814</v>
      </c>
      <c r="B685" s="39" t="s">
        <v>3092</v>
      </c>
    </row>
    <row r="686" spans="1:2" s="39" customFormat="1" ht="15.75">
      <c r="A686" s="121" t="s">
        <v>814</v>
      </c>
      <c r="B686" s="39" t="s">
        <v>3141</v>
      </c>
    </row>
    <row r="687" spans="1:2" s="39" customFormat="1" ht="15.75">
      <c r="A687" s="121" t="s">
        <v>815</v>
      </c>
      <c r="B687" s="39" t="s">
        <v>3210</v>
      </c>
    </row>
    <row r="688" spans="1:2" s="39" customFormat="1" ht="15.75">
      <c r="A688" s="121"/>
    </row>
    <row r="689" spans="1:8" s="39" customFormat="1" ht="15.75">
      <c r="A689" s="121"/>
    </row>
    <row r="690" spans="1:8" ht="23.25">
      <c r="A690" s="120" t="s">
        <v>778</v>
      </c>
    </row>
    <row r="691" spans="1:8" s="39" customFormat="1" ht="15.75">
      <c r="A691" s="121" t="s">
        <v>815</v>
      </c>
      <c r="B691" s="39" t="s">
        <v>2876</v>
      </c>
    </row>
    <row r="692" spans="1:8" s="39" customFormat="1" ht="15.75">
      <c r="A692" s="121" t="s">
        <v>815</v>
      </c>
      <c r="B692" s="39" t="s">
        <v>2893</v>
      </c>
    </row>
    <row r="693" spans="1:8" s="39" customFormat="1" ht="15.75">
      <c r="A693" s="121" t="s">
        <v>816</v>
      </c>
      <c r="B693" s="39" t="s">
        <v>2901</v>
      </c>
    </row>
    <row r="694" spans="1:8" s="39" customFormat="1" ht="15.75">
      <c r="A694" s="121" t="s">
        <v>814</v>
      </c>
      <c r="B694" s="39" t="s">
        <v>2964</v>
      </c>
    </row>
    <row r="695" spans="1:8" s="39" customFormat="1" ht="15.75">
      <c r="A695" s="121" t="s">
        <v>814</v>
      </c>
      <c r="B695" s="39" t="s">
        <v>2997</v>
      </c>
    </row>
    <row r="696" spans="1:8" s="39" customFormat="1" ht="15.75">
      <c r="A696" s="121" t="s">
        <v>814</v>
      </c>
      <c r="B696" s="39" t="s">
        <v>3047</v>
      </c>
    </row>
    <row r="697" spans="1:8" s="39" customFormat="1" ht="15.75">
      <c r="A697" s="121" t="s">
        <v>815</v>
      </c>
      <c r="B697" s="39" t="s">
        <v>3134</v>
      </c>
    </row>
    <row r="698" spans="1:8" s="39" customFormat="1" ht="15.75">
      <c r="A698" s="121" t="s">
        <v>814</v>
      </c>
      <c r="B698" s="39" t="s">
        <v>173</v>
      </c>
    </row>
    <row r="699" spans="1:8" s="39" customFormat="1" ht="15.75">
      <c r="A699" s="121"/>
    </row>
    <row r="700" spans="1:8" s="39" customFormat="1" ht="15.75">
      <c r="A700" s="121"/>
    </row>
    <row r="701" spans="1:8" ht="23.25">
      <c r="A701" s="120" t="s">
        <v>154</v>
      </c>
    </row>
    <row r="702" spans="1:8" s="39" customFormat="1" ht="15.75">
      <c r="A702" s="121" t="s">
        <v>815</v>
      </c>
      <c r="B702" s="39" t="s">
        <v>2883</v>
      </c>
      <c r="H702" s="121"/>
    </row>
    <row r="703" spans="1:8" s="39" customFormat="1" ht="15.75">
      <c r="A703" s="121" t="s">
        <v>816</v>
      </c>
      <c r="B703" s="39" t="s">
        <v>2889</v>
      </c>
      <c r="H703" s="121"/>
    </row>
    <row r="704" spans="1:8" s="39" customFormat="1" ht="15.75">
      <c r="A704" s="121" t="s">
        <v>816</v>
      </c>
      <c r="B704" s="39" t="s">
        <v>2951</v>
      </c>
      <c r="H704" s="121"/>
    </row>
    <row r="705" spans="1:8" s="39" customFormat="1" ht="15.75">
      <c r="A705" s="121" t="s">
        <v>815</v>
      </c>
      <c r="B705" s="39" t="s">
        <v>2964</v>
      </c>
      <c r="H705" s="121"/>
    </row>
    <row r="706" spans="1:8" s="39" customFormat="1" ht="15.75">
      <c r="A706" s="121" t="s">
        <v>815</v>
      </c>
      <c r="B706" s="39" t="s">
        <v>3001</v>
      </c>
      <c r="H706" s="121"/>
    </row>
    <row r="707" spans="1:8" s="39" customFormat="1" ht="15.75">
      <c r="A707" s="121" t="s">
        <v>816</v>
      </c>
      <c r="B707" s="39" t="s">
        <v>3058</v>
      </c>
      <c r="H707" s="121"/>
    </row>
    <row r="708" spans="1:8" s="39" customFormat="1" ht="15.75">
      <c r="A708" s="121" t="s">
        <v>815</v>
      </c>
      <c r="B708" s="39" t="s">
        <v>3171</v>
      </c>
      <c r="H708" s="121"/>
    </row>
    <row r="709" spans="1:8" s="39" customFormat="1" ht="15.75">
      <c r="A709" s="121" t="s">
        <v>814</v>
      </c>
      <c r="B709" s="39" t="s">
        <v>3174</v>
      </c>
      <c r="H709" s="121"/>
    </row>
    <row r="710" spans="1:8" s="39" customFormat="1" ht="15.75">
      <c r="A710" s="121" t="s">
        <v>815</v>
      </c>
      <c r="B710" s="39" t="s">
        <v>3176</v>
      </c>
      <c r="H710" s="121"/>
    </row>
    <row r="711" spans="1:8" s="39" customFormat="1" ht="15.75">
      <c r="A711" s="121" t="s">
        <v>816</v>
      </c>
      <c r="B711" s="39" t="s">
        <v>3185</v>
      </c>
      <c r="H711" s="121"/>
    </row>
    <row r="712" spans="1:8" s="39" customFormat="1" ht="15.75">
      <c r="A712" s="121" t="s">
        <v>815</v>
      </c>
      <c r="B712" s="39" t="s">
        <v>3206</v>
      </c>
      <c r="H712" s="121"/>
    </row>
    <row r="713" spans="1:8" s="39" customFormat="1" ht="15.75">
      <c r="A713" s="121" t="s">
        <v>816</v>
      </c>
      <c r="B713" s="39" t="s">
        <v>3208</v>
      </c>
      <c r="H713" s="121"/>
    </row>
    <row r="714" spans="1:8" s="39" customFormat="1" ht="15.75">
      <c r="A714" s="121"/>
      <c r="H714" s="121"/>
    </row>
    <row r="715" spans="1:8" s="39" customFormat="1" ht="15.75">
      <c r="A715" s="121"/>
    </row>
    <row r="716" spans="1:8" ht="23.25">
      <c r="A716" s="120" t="s">
        <v>764</v>
      </c>
    </row>
    <row r="717" spans="1:8" s="39" customFormat="1" ht="15.75">
      <c r="A717" s="121" t="s">
        <v>816</v>
      </c>
      <c r="B717" s="39" t="s">
        <v>2882</v>
      </c>
    </row>
    <row r="718" spans="1:8" s="39" customFormat="1" ht="15.75">
      <c r="A718" s="121" t="s">
        <v>815</v>
      </c>
      <c r="B718" s="39" t="s">
        <v>2937</v>
      </c>
    </row>
    <row r="719" spans="1:8" s="39" customFormat="1" ht="15.75">
      <c r="A719" s="121" t="s">
        <v>814</v>
      </c>
      <c r="B719" s="39" t="s">
        <v>2940</v>
      </c>
    </row>
    <row r="720" spans="1:8" s="39" customFormat="1" ht="15.75">
      <c r="A720" s="121" t="s">
        <v>814</v>
      </c>
      <c r="B720" s="39" t="s">
        <v>2941</v>
      </c>
    </row>
    <row r="721" spans="1:2" s="39" customFormat="1" ht="15.75">
      <c r="A721" s="121" t="s">
        <v>815</v>
      </c>
      <c r="B721" s="39" t="s">
        <v>2946</v>
      </c>
    </row>
    <row r="722" spans="1:2" s="39" customFormat="1" ht="15.75">
      <c r="A722" s="121" t="s">
        <v>815</v>
      </c>
      <c r="B722" s="39" t="s">
        <v>2949</v>
      </c>
    </row>
    <row r="723" spans="1:2" s="39" customFormat="1" ht="15.75">
      <c r="A723" s="121" t="s">
        <v>814</v>
      </c>
      <c r="B723" s="39" t="s">
        <v>2998</v>
      </c>
    </row>
    <row r="724" spans="1:2" s="39" customFormat="1" ht="15.75">
      <c r="A724" s="121" t="s">
        <v>814</v>
      </c>
      <c r="B724" s="39" t="s">
        <v>2999</v>
      </c>
    </row>
    <row r="725" spans="1:2" s="39" customFormat="1" ht="15.75">
      <c r="A725" s="121" t="s">
        <v>816</v>
      </c>
      <c r="B725" s="39" t="s">
        <v>3075</v>
      </c>
    </row>
    <row r="726" spans="1:2" s="39" customFormat="1" ht="15.75">
      <c r="A726" s="121" t="s">
        <v>814</v>
      </c>
      <c r="B726" s="39" t="s">
        <v>3097</v>
      </c>
    </row>
    <row r="727" spans="1:2" s="39" customFormat="1" ht="15.75">
      <c r="A727" s="121" t="s">
        <v>814</v>
      </c>
      <c r="B727" s="39" t="s">
        <v>3124</v>
      </c>
    </row>
    <row r="728" spans="1:2" s="39" customFormat="1" ht="15.75">
      <c r="A728" s="121" t="s">
        <v>814</v>
      </c>
      <c r="B728" s="39" t="s">
        <v>3133</v>
      </c>
    </row>
    <row r="729" spans="1:2" s="39" customFormat="1" ht="15.75">
      <c r="A729" s="121" t="s">
        <v>815</v>
      </c>
      <c r="B729" s="39" t="s">
        <v>3184</v>
      </c>
    </row>
    <row r="730" spans="1:2" s="39" customFormat="1" ht="15.75">
      <c r="A730" s="121"/>
    </row>
    <row r="731" spans="1:2" s="39" customFormat="1" ht="15.75">
      <c r="A731" s="121"/>
    </row>
    <row r="732" spans="1:2" ht="23.25">
      <c r="A732" s="120" t="s">
        <v>142</v>
      </c>
    </row>
    <row r="733" spans="1:2" s="39" customFormat="1" ht="15.75">
      <c r="A733" s="121" t="s">
        <v>814</v>
      </c>
      <c r="B733" s="39" t="s">
        <v>2888</v>
      </c>
    </row>
    <row r="734" spans="1:2" s="39" customFormat="1" ht="15.75">
      <c r="A734" s="121" t="s">
        <v>814</v>
      </c>
      <c r="B734" s="39" t="s">
        <v>2949</v>
      </c>
    </row>
    <row r="735" spans="1:2" s="39" customFormat="1" ht="15.75">
      <c r="A735" s="121" t="s">
        <v>814</v>
      </c>
      <c r="B735" s="39" t="s">
        <v>3097</v>
      </c>
    </row>
    <row r="736" spans="1:2" s="39" customFormat="1" ht="15.75">
      <c r="A736" s="121" t="s">
        <v>814</v>
      </c>
      <c r="B736" s="39" t="s">
        <v>3198</v>
      </c>
    </row>
    <row r="737" spans="1:2" s="39" customFormat="1" ht="15.75">
      <c r="A737" s="121"/>
    </row>
    <row r="738" spans="1:2" s="39" customFormat="1" ht="15.75">
      <c r="A738" s="121"/>
    </row>
    <row r="739" spans="1:2" ht="23.25">
      <c r="A739" s="120" t="s">
        <v>738</v>
      </c>
    </row>
    <row r="740" spans="1:2" s="39" customFormat="1" ht="15.75">
      <c r="A740" s="121" t="s">
        <v>815</v>
      </c>
      <c r="B740" s="39" t="s">
        <v>2922</v>
      </c>
    </row>
    <row r="741" spans="1:2" s="39" customFormat="1" ht="15.75">
      <c r="A741" s="121" t="s">
        <v>815</v>
      </c>
      <c r="B741" s="39" t="s">
        <v>2954</v>
      </c>
    </row>
    <row r="742" spans="1:2" s="39" customFormat="1" ht="15.75">
      <c r="A742" s="121" t="s">
        <v>815</v>
      </c>
      <c r="B742" s="39" t="s">
        <v>3021</v>
      </c>
    </row>
    <row r="743" spans="1:2" s="39" customFormat="1" ht="15.75">
      <c r="A743" s="121" t="s">
        <v>816</v>
      </c>
      <c r="B743" s="39" t="s">
        <v>3057</v>
      </c>
    </row>
    <row r="744" spans="1:2" s="39" customFormat="1" ht="15.75">
      <c r="A744" s="121" t="s">
        <v>816</v>
      </c>
      <c r="B744" s="39" t="s">
        <v>3064</v>
      </c>
    </row>
    <row r="745" spans="1:2" s="39" customFormat="1" ht="15.75">
      <c r="A745" s="121"/>
    </row>
    <row r="746" spans="1:2" s="39" customFormat="1" ht="15.75">
      <c r="A746" s="121"/>
    </row>
    <row r="747" spans="1:2" s="39" customFormat="1" ht="23.25">
      <c r="A747" s="120" t="s">
        <v>1660</v>
      </c>
    </row>
    <row r="748" spans="1:2" s="39" customFormat="1" ht="15.75">
      <c r="A748" s="121" t="s">
        <v>814</v>
      </c>
      <c r="B748" s="39" t="s">
        <v>2920</v>
      </c>
    </row>
    <row r="749" spans="1:2" s="39" customFormat="1" ht="15.75">
      <c r="A749" s="121" t="s">
        <v>815</v>
      </c>
      <c r="B749" s="39" t="s">
        <v>2929</v>
      </c>
    </row>
    <row r="750" spans="1:2" s="39" customFormat="1" ht="15.75">
      <c r="A750" s="121" t="s">
        <v>816</v>
      </c>
      <c r="B750" s="39" t="s">
        <v>2946</v>
      </c>
    </row>
    <row r="751" spans="1:2" s="39" customFormat="1" ht="15.75">
      <c r="A751" s="121" t="s">
        <v>816</v>
      </c>
      <c r="B751" s="39" t="s">
        <v>2952</v>
      </c>
    </row>
    <row r="752" spans="1:2" s="39" customFormat="1" ht="15.75">
      <c r="A752" s="121" t="s">
        <v>814</v>
      </c>
      <c r="B752" s="39" t="s">
        <v>2986</v>
      </c>
    </row>
    <row r="753" spans="1:2" s="39" customFormat="1" ht="15.75">
      <c r="A753" s="121" t="s">
        <v>815</v>
      </c>
      <c r="B753" s="39" t="s">
        <v>3014</v>
      </c>
    </row>
    <row r="754" spans="1:2" s="39" customFormat="1" ht="15.75">
      <c r="A754" s="121" t="s">
        <v>815</v>
      </c>
      <c r="B754" s="39" t="s">
        <v>3039</v>
      </c>
    </row>
    <row r="755" spans="1:2" s="39" customFormat="1" ht="15.75">
      <c r="A755" s="121" t="s">
        <v>815</v>
      </c>
      <c r="B755" s="39" t="s">
        <v>3053</v>
      </c>
    </row>
    <row r="756" spans="1:2" s="39" customFormat="1" ht="15.75">
      <c r="A756" s="121" t="s">
        <v>814</v>
      </c>
      <c r="B756" s="39" t="s">
        <v>3122</v>
      </c>
    </row>
    <row r="757" spans="1:2" s="39" customFormat="1" ht="15.75">
      <c r="A757" s="121" t="s">
        <v>815</v>
      </c>
      <c r="B757" s="39" t="s">
        <v>3124</v>
      </c>
    </row>
    <row r="758" spans="1:2" s="39" customFormat="1" ht="15.75">
      <c r="A758" s="121" t="s">
        <v>814</v>
      </c>
      <c r="B758" s="39" t="s">
        <v>3127</v>
      </c>
    </row>
    <row r="759" spans="1:2" s="39" customFormat="1" ht="15.75">
      <c r="A759" s="121" t="s">
        <v>815</v>
      </c>
      <c r="B759" s="39" t="s">
        <v>3200</v>
      </c>
    </row>
    <row r="760" spans="1:2" s="39" customFormat="1" ht="15.75">
      <c r="A760" s="121"/>
    </row>
    <row r="761" spans="1:2" s="39" customFormat="1" ht="15">
      <c r="A761" s="40"/>
    </row>
    <row r="762" spans="1:2" ht="23.25">
      <c r="A762" s="120" t="s">
        <v>779</v>
      </c>
    </row>
    <row r="763" spans="1:2" ht="15.75">
      <c r="A763" s="121" t="s">
        <v>816</v>
      </c>
      <c r="B763" s="39" t="s">
        <v>2928</v>
      </c>
    </row>
    <row r="764" spans="1:2" ht="15.75">
      <c r="A764" s="121" t="s">
        <v>814</v>
      </c>
      <c r="B764" s="39" t="s">
        <v>2945</v>
      </c>
    </row>
    <row r="765" spans="1:2" ht="15.75">
      <c r="A765" s="121" t="s">
        <v>815</v>
      </c>
      <c r="B765" s="39" t="s">
        <v>2948</v>
      </c>
    </row>
    <row r="766" spans="1:2" ht="15.75">
      <c r="A766" s="121" t="s">
        <v>814</v>
      </c>
      <c r="B766" s="39" t="s">
        <v>2973</v>
      </c>
    </row>
    <row r="767" spans="1:2" ht="15.75">
      <c r="A767" s="121" t="s">
        <v>815</v>
      </c>
      <c r="B767" s="39" t="s">
        <v>3110</v>
      </c>
    </row>
    <row r="768" spans="1:2" ht="15.75">
      <c r="A768" s="121" t="s">
        <v>816</v>
      </c>
      <c r="B768" s="39" t="s">
        <v>3177</v>
      </c>
    </row>
    <row r="769" spans="1:10" ht="15.75">
      <c r="A769" s="121"/>
      <c r="B769" s="39"/>
    </row>
    <row r="770" spans="1:10" ht="15.75">
      <c r="A770" s="121"/>
      <c r="B770" s="39"/>
    </row>
    <row r="771" spans="1:10" ht="23.25">
      <c r="A771" s="120" t="s">
        <v>2050</v>
      </c>
      <c r="B771" s="39"/>
    </row>
    <row r="772" spans="1:10" ht="15.75">
      <c r="A772" s="121" t="s">
        <v>816</v>
      </c>
      <c r="B772" s="39" t="s">
        <v>2878</v>
      </c>
    </row>
    <row r="773" spans="1:10" ht="15.75">
      <c r="A773" s="121" t="s">
        <v>816</v>
      </c>
      <c r="B773" s="39" t="s">
        <v>2879</v>
      </c>
    </row>
    <row r="774" spans="1:10" ht="15.75">
      <c r="A774" s="121" t="s">
        <v>815</v>
      </c>
      <c r="B774" s="39" t="s">
        <v>2892</v>
      </c>
      <c r="C774" s="39"/>
      <c r="D774" s="39"/>
      <c r="E774" s="39"/>
      <c r="F774" s="39"/>
      <c r="I774" s="121"/>
      <c r="J774" s="39"/>
    </row>
    <row r="775" spans="1:10" ht="15.75">
      <c r="A775" s="121" t="s">
        <v>815</v>
      </c>
      <c r="B775" s="39" t="s">
        <v>2896</v>
      </c>
      <c r="D775" s="39"/>
      <c r="E775" s="39"/>
      <c r="F775" s="39"/>
      <c r="I775" s="121"/>
      <c r="J775" s="39"/>
    </row>
    <row r="776" spans="1:10" ht="15.75">
      <c r="A776" s="121" t="s">
        <v>816</v>
      </c>
      <c r="B776" s="39" t="s">
        <v>2904</v>
      </c>
      <c r="C776" s="39"/>
      <c r="D776" s="39"/>
      <c r="E776" s="39"/>
      <c r="F776" s="39"/>
      <c r="I776" s="121"/>
      <c r="J776" s="39"/>
    </row>
    <row r="777" spans="1:10" ht="15.75">
      <c r="A777" s="121" t="s">
        <v>814</v>
      </c>
      <c r="B777" s="39" t="s">
        <v>2910</v>
      </c>
      <c r="C777" s="39"/>
      <c r="D777" s="39"/>
      <c r="E777" s="39"/>
      <c r="F777" s="39"/>
      <c r="I777" s="121"/>
      <c r="J777" s="39"/>
    </row>
    <row r="778" spans="1:10" ht="15.75">
      <c r="A778" s="121" t="s">
        <v>816</v>
      </c>
      <c r="B778" s="39" t="s">
        <v>2947</v>
      </c>
      <c r="C778" s="39"/>
      <c r="D778" s="39"/>
      <c r="E778" s="39"/>
      <c r="F778" s="39"/>
      <c r="I778" s="121"/>
      <c r="J778" s="39"/>
    </row>
    <row r="779" spans="1:10" ht="15.75">
      <c r="A779" s="121" t="s">
        <v>814</v>
      </c>
      <c r="B779" s="39" t="s">
        <v>2972</v>
      </c>
      <c r="C779" s="39"/>
      <c r="D779" s="39"/>
      <c r="E779" s="39"/>
      <c r="F779" s="39"/>
      <c r="I779" s="121"/>
      <c r="J779" s="39"/>
    </row>
    <row r="780" spans="1:10" ht="15.75">
      <c r="A780" s="121" t="s">
        <v>814</v>
      </c>
      <c r="B780" s="39" t="s">
        <v>2993</v>
      </c>
      <c r="C780" s="39"/>
      <c r="D780" s="39"/>
      <c r="E780" s="39"/>
      <c r="F780" s="39"/>
      <c r="I780" s="121"/>
      <c r="J780" s="39"/>
    </row>
    <row r="781" spans="1:10" ht="15.75">
      <c r="A781" s="121" t="s">
        <v>816</v>
      </c>
      <c r="B781" s="39" t="s">
        <v>3036</v>
      </c>
      <c r="C781" s="39"/>
      <c r="D781" s="39"/>
      <c r="E781" s="39"/>
      <c r="F781" s="39"/>
      <c r="I781" s="121"/>
      <c r="J781" s="39"/>
    </row>
    <row r="782" spans="1:10" ht="15.75">
      <c r="A782" s="121" t="s">
        <v>814</v>
      </c>
      <c r="B782" s="39" t="s">
        <v>3045</v>
      </c>
      <c r="C782" s="39"/>
      <c r="D782" s="39"/>
      <c r="E782" s="39"/>
      <c r="F782" s="39"/>
      <c r="I782" s="121"/>
      <c r="J782" s="39"/>
    </row>
    <row r="783" spans="1:10" ht="15.75">
      <c r="A783" s="121" t="s">
        <v>816</v>
      </c>
      <c r="B783" s="39" t="s">
        <v>3052</v>
      </c>
      <c r="C783" s="39"/>
      <c r="D783" s="39"/>
      <c r="E783" s="39"/>
      <c r="F783" s="39"/>
      <c r="I783" s="121"/>
      <c r="J783" s="39"/>
    </row>
    <row r="784" spans="1:10" ht="15.75">
      <c r="A784" s="121" t="s">
        <v>814</v>
      </c>
      <c r="B784" s="39" t="s">
        <v>3053</v>
      </c>
      <c r="C784" s="39"/>
      <c r="D784" s="39"/>
      <c r="E784" s="39"/>
      <c r="F784" s="39"/>
      <c r="I784" s="121"/>
      <c r="J784" s="39"/>
    </row>
    <row r="785" spans="1:10" ht="15.75">
      <c r="A785" s="121" t="s">
        <v>816</v>
      </c>
      <c r="B785" s="39" t="s">
        <v>3056</v>
      </c>
      <c r="C785" s="39"/>
      <c r="D785" s="39"/>
      <c r="E785" s="39"/>
      <c r="F785" s="39"/>
      <c r="I785" s="121"/>
      <c r="J785" s="39"/>
    </row>
    <row r="786" spans="1:10" ht="15.75">
      <c r="A786" s="121" t="s">
        <v>814</v>
      </c>
      <c r="B786" s="39" t="s">
        <v>3064</v>
      </c>
      <c r="C786" s="39"/>
      <c r="D786" s="39"/>
      <c r="E786" s="39"/>
      <c r="F786" s="39"/>
      <c r="I786" s="121"/>
      <c r="J786" s="39"/>
    </row>
    <row r="787" spans="1:10" ht="15.75">
      <c r="A787" s="121" t="s">
        <v>815</v>
      </c>
      <c r="B787" s="39" t="s">
        <v>3068</v>
      </c>
      <c r="C787" s="39"/>
      <c r="D787" s="39"/>
      <c r="E787" s="39"/>
      <c r="F787" s="39"/>
      <c r="I787" s="121"/>
      <c r="J787" s="39"/>
    </row>
    <row r="788" spans="1:10" ht="15.75">
      <c r="A788" s="121" t="s">
        <v>816</v>
      </c>
      <c r="B788" s="39" t="s">
        <v>3074</v>
      </c>
      <c r="C788" s="39"/>
      <c r="D788" s="39"/>
      <c r="E788" s="39"/>
      <c r="F788" s="39"/>
      <c r="I788" s="121"/>
      <c r="J788" s="39"/>
    </row>
    <row r="789" spans="1:10" ht="15.75">
      <c r="A789" s="121"/>
      <c r="B789" s="39"/>
      <c r="C789" s="39"/>
      <c r="D789" s="39"/>
      <c r="E789" s="39"/>
      <c r="F789" s="39"/>
      <c r="I789" s="121"/>
      <c r="J789" s="39"/>
    </row>
    <row r="790" spans="1:10" ht="15.75">
      <c r="A790" s="121"/>
    </row>
    <row r="791" spans="1:10" ht="23.25">
      <c r="A791" s="120" t="s">
        <v>749</v>
      </c>
    </row>
    <row r="792" spans="1:10" ht="15.75">
      <c r="A792" s="121" t="s">
        <v>814</v>
      </c>
      <c r="B792" s="39" t="s">
        <v>2893</v>
      </c>
    </row>
    <row r="793" spans="1:10" ht="15.75">
      <c r="A793" s="121" t="s">
        <v>815</v>
      </c>
      <c r="B793" s="39" t="s">
        <v>3047</v>
      </c>
    </row>
    <row r="794" spans="1:10" ht="15.75">
      <c r="A794" s="121" t="s">
        <v>815</v>
      </c>
      <c r="B794" s="39" t="s">
        <v>3126</v>
      </c>
    </row>
    <row r="795" spans="1:10" ht="15.75">
      <c r="A795" s="121" t="s">
        <v>816</v>
      </c>
      <c r="B795" s="39" t="s">
        <v>3134</v>
      </c>
    </row>
    <row r="796" spans="1:10" ht="15.75">
      <c r="A796" s="121"/>
      <c r="B796" s="39"/>
    </row>
    <row r="797" spans="1:10" ht="15.75">
      <c r="A797" s="121"/>
    </row>
    <row r="798" spans="1:10" ht="23.25">
      <c r="A798" s="120" t="s">
        <v>748</v>
      </c>
    </row>
    <row r="799" spans="1:10" ht="15.75">
      <c r="A799" s="121" t="s">
        <v>816</v>
      </c>
      <c r="B799" s="39" t="s">
        <v>2979</v>
      </c>
    </row>
    <row r="800" spans="1:10" ht="15.75">
      <c r="A800" s="121" t="s">
        <v>815</v>
      </c>
      <c r="B800" s="39" t="s">
        <v>3010</v>
      </c>
    </row>
    <row r="801" spans="1:2" ht="15.75">
      <c r="A801" s="121" t="s">
        <v>815</v>
      </c>
      <c r="B801" s="39" t="s">
        <v>3075</v>
      </c>
    </row>
    <row r="802" spans="1:2" ht="15.75">
      <c r="A802" s="121"/>
      <c r="B802" s="39"/>
    </row>
    <row r="803" spans="1:2" ht="15.75">
      <c r="A803" s="121"/>
      <c r="B803" s="39"/>
    </row>
    <row r="804" spans="1:2" ht="23.25">
      <c r="A804" s="120" t="s">
        <v>2052</v>
      </c>
      <c r="B804" s="39"/>
    </row>
    <row r="805" spans="1:2" ht="15.75">
      <c r="A805" s="121" t="s">
        <v>816</v>
      </c>
      <c r="B805" s="39" t="s">
        <v>2914</v>
      </c>
    </row>
    <row r="806" spans="1:2" ht="15.75">
      <c r="A806" s="121" t="s">
        <v>814</v>
      </c>
      <c r="B806" s="39" t="s">
        <v>2937</v>
      </c>
    </row>
    <row r="807" spans="1:2" ht="15.75">
      <c r="A807" s="121" t="s">
        <v>816</v>
      </c>
      <c r="B807" s="39" t="s">
        <v>2939</v>
      </c>
    </row>
    <row r="808" spans="1:2" ht="15.75">
      <c r="A808" s="121" t="s">
        <v>815</v>
      </c>
      <c r="B808" s="39" t="s">
        <v>2963</v>
      </c>
    </row>
    <row r="809" spans="1:2" ht="15.75">
      <c r="A809" s="121" t="s">
        <v>814</v>
      </c>
      <c r="B809" s="39" t="s">
        <v>3036</v>
      </c>
    </row>
    <row r="810" spans="1:2" ht="15.75">
      <c r="A810" s="121" t="s">
        <v>816</v>
      </c>
      <c r="B810" s="39" t="s">
        <v>3038</v>
      </c>
    </row>
    <row r="811" spans="1:2" ht="15.75">
      <c r="A811" s="121" t="s">
        <v>814</v>
      </c>
      <c r="B811" s="39" t="s">
        <v>3197</v>
      </c>
    </row>
    <row r="812" spans="1:2" ht="15.75">
      <c r="A812" s="121"/>
      <c r="B812" s="39"/>
    </row>
    <row r="813" spans="1:2" ht="15.75">
      <c r="A813" s="121"/>
      <c r="B813" s="39"/>
    </row>
    <row r="814" spans="1:2" ht="23.25">
      <c r="A814" s="120" t="s">
        <v>2157</v>
      </c>
      <c r="B814" s="39"/>
    </row>
    <row r="815" spans="1:2" ht="15.75">
      <c r="A815" s="121" t="s">
        <v>816</v>
      </c>
      <c r="B815" s="39" t="s">
        <v>2885</v>
      </c>
    </row>
    <row r="816" spans="1:2" ht="15.75">
      <c r="A816" s="121" t="s">
        <v>815</v>
      </c>
      <c r="B816" s="39" t="s">
        <v>2920</v>
      </c>
    </row>
    <row r="817" spans="1:2" ht="15.75">
      <c r="A817" s="121" t="s">
        <v>816</v>
      </c>
      <c r="B817" s="39" t="s">
        <v>2957</v>
      </c>
    </row>
    <row r="818" spans="1:2" ht="15.75">
      <c r="A818" s="121" t="s">
        <v>814</v>
      </c>
      <c r="B818" s="39" t="s">
        <v>3091</v>
      </c>
    </row>
    <row r="819" spans="1:2" ht="15.75">
      <c r="A819" s="121"/>
      <c r="B819" s="39"/>
    </row>
    <row r="820" spans="1:2" ht="15.75">
      <c r="A820" s="121"/>
    </row>
    <row r="821" spans="1:2" ht="23.25">
      <c r="A821" s="120" t="s">
        <v>733</v>
      </c>
    </row>
    <row r="822" spans="1:2" ht="15.75">
      <c r="A822" s="121" t="s">
        <v>815</v>
      </c>
      <c r="B822" s="39" t="s">
        <v>2894</v>
      </c>
    </row>
    <row r="823" spans="1:2" ht="15.75">
      <c r="A823" s="121" t="s">
        <v>815</v>
      </c>
      <c r="B823" s="39" t="s">
        <v>2941</v>
      </c>
    </row>
    <row r="824" spans="1:2" ht="15.75">
      <c r="A824" s="121" t="s">
        <v>814</v>
      </c>
      <c r="B824" s="39" t="s">
        <v>2968</v>
      </c>
    </row>
    <row r="825" spans="1:2" ht="15.75">
      <c r="A825" s="121" t="s">
        <v>815</v>
      </c>
      <c r="B825" s="39" t="s">
        <v>3033</v>
      </c>
    </row>
    <row r="826" spans="1:2" ht="15.75">
      <c r="A826" s="121" t="s">
        <v>814</v>
      </c>
      <c r="B826" s="39" t="s">
        <v>3171</v>
      </c>
    </row>
    <row r="827" spans="1:2" ht="15.75">
      <c r="A827" s="121" t="s">
        <v>814</v>
      </c>
      <c r="B827" s="39" t="s">
        <v>3172</v>
      </c>
    </row>
    <row r="828" spans="1:2" ht="15.75">
      <c r="A828" s="121" t="s">
        <v>815</v>
      </c>
      <c r="B828" s="39" t="s">
        <v>3202</v>
      </c>
    </row>
    <row r="829" spans="1:2" ht="15.75">
      <c r="A829" s="121"/>
      <c r="B829" s="39"/>
    </row>
    <row r="830" spans="1:2" ht="15.75">
      <c r="A830" s="121"/>
      <c r="B830" s="39"/>
    </row>
    <row r="831" spans="1:2" ht="23.25">
      <c r="A831" s="120" t="s">
        <v>2029</v>
      </c>
      <c r="B831" s="39"/>
    </row>
    <row r="832" spans="1:2" ht="15.75">
      <c r="A832" s="121" t="s">
        <v>816</v>
      </c>
      <c r="B832" s="39" t="s">
        <v>2895</v>
      </c>
    </row>
    <row r="833" spans="1:2" ht="15.75">
      <c r="A833" s="121" t="s">
        <v>815</v>
      </c>
      <c r="B833" s="39" t="s">
        <v>2905</v>
      </c>
    </row>
    <row r="834" spans="1:2" ht="15.75">
      <c r="A834" s="121" t="s">
        <v>814</v>
      </c>
      <c r="B834" s="39" t="s">
        <v>2935</v>
      </c>
    </row>
    <row r="835" spans="1:2" ht="15.75">
      <c r="A835" s="121" t="s">
        <v>815</v>
      </c>
      <c r="B835" s="39" t="s">
        <v>2945</v>
      </c>
    </row>
    <row r="836" spans="1:2" ht="15.75">
      <c r="A836" s="121" t="s">
        <v>815</v>
      </c>
      <c r="B836" s="39" t="s">
        <v>2951</v>
      </c>
    </row>
    <row r="837" spans="1:2" ht="15.75">
      <c r="A837" s="121" t="s">
        <v>815</v>
      </c>
      <c r="B837" s="39" t="s">
        <v>2976</v>
      </c>
    </row>
    <row r="838" spans="1:2" ht="15.75">
      <c r="A838" s="121" t="s">
        <v>814</v>
      </c>
      <c r="B838" s="39" t="s">
        <v>2980</v>
      </c>
    </row>
    <row r="839" spans="1:2" ht="15.75">
      <c r="A839" s="121" t="s">
        <v>814</v>
      </c>
      <c r="B839" s="39" t="s">
        <v>2981</v>
      </c>
    </row>
    <row r="840" spans="1:2" ht="15.75">
      <c r="A840" s="121" t="s">
        <v>816</v>
      </c>
      <c r="B840" s="39" t="s">
        <v>2986</v>
      </c>
    </row>
    <row r="841" spans="1:2" ht="15.75">
      <c r="A841" s="121"/>
      <c r="B841" s="39"/>
    </row>
    <row r="842" spans="1:2" ht="23.25">
      <c r="A842" s="120" t="s">
        <v>2002</v>
      </c>
      <c r="B842" s="39"/>
    </row>
    <row r="843" spans="1:2" ht="15.75">
      <c r="A843" s="121" t="s">
        <v>815</v>
      </c>
      <c r="B843" s="39" t="s">
        <v>2978</v>
      </c>
    </row>
    <row r="844" spans="1:2" ht="15.75">
      <c r="A844" s="121"/>
      <c r="B844" s="39"/>
    </row>
    <row r="845" spans="1:2" s="39" customFormat="1" ht="15.75">
      <c r="A845" s="121"/>
    </row>
    <row r="846" spans="1:2" s="39" customFormat="1" ht="23.25">
      <c r="A846" s="120" t="s">
        <v>31</v>
      </c>
    </row>
    <row r="847" spans="1:2" ht="15.75">
      <c r="A847" s="121" t="s">
        <v>814</v>
      </c>
      <c r="B847" s="39" t="s">
        <v>2883</v>
      </c>
    </row>
    <row r="848" spans="1:2" ht="15.75">
      <c r="A848" s="121" t="s">
        <v>816</v>
      </c>
      <c r="B848" s="39" t="s">
        <v>2898</v>
      </c>
    </row>
    <row r="849" spans="1:2" ht="15.75">
      <c r="A849" s="121" t="s">
        <v>816</v>
      </c>
      <c r="B849" s="39" t="s">
        <v>2927</v>
      </c>
    </row>
    <row r="850" spans="1:2" ht="15.75">
      <c r="A850" s="121" t="s">
        <v>814</v>
      </c>
      <c r="B850" s="39" t="s">
        <v>2948</v>
      </c>
    </row>
    <row r="851" spans="1:2" ht="15.75">
      <c r="A851" s="121" t="s">
        <v>816</v>
      </c>
      <c r="B851" s="39" t="s">
        <v>3013</v>
      </c>
    </row>
    <row r="852" spans="1:2" ht="15.75">
      <c r="A852" s="121" t="s">
        <v>814</v>
      </c>
      <c r="B852" s="39" t="s">
        <v>3030</v>
      </c>
    </row>
    <row r="853" spans="1:2" ht="15.75">
      <c r="A853" s="121" t="s">
        <v>814</v>
      </c>
      <c r="B853" s="39" t="s">
        <v>3032</v>
      </c>
    </row>
    <row r="854" spans="1:2" ht="15.75">
      <c r="A854" s="121" t="s">
        <v>815</v>
      </c>
      <c r="B854" s="39" t="s">
        <v>3040</v>
      </c>
    </row>
    <row r="855" spans="1:2" ht="15.75">
      <c r="A855" s="121" t="s">
        <v>814</v>
      </c>
      <c r="B855" s="39" t="s">
        <v>3063</v>
      </c>
    </row>
    <row r="856" spans="1:2" ht="15.75">
      <c r="A856" s="121" t="s">
        <v>816</v>
      </c>
      <c r="B856" s="39" t="s">
        <v>3173</v>
      </c>
    </row>
    <row r="857" spans="1:2" ht="15.75">
      <c r="A857" s="121" t="s">
        <v>815</v>
      </c>
      <c r="B857" s="39" t="s">
        <v>3205</v>
      </c>
    </row>
    <row r="858" spans="1:2" ht="15.75">
      <c r="A858" s="121"/>
      <c r="B858" s="39"/>
    </row>
    <row r="859" spans="1:2" s="39" customFormat="1" ht="15.75">
      <c r="A859" s="121"/>
    </row>
    <row r="860" spans="1:2" s="39" customFormat="1" ht="23.25">
      <c r="A860" s="120" t="s">
        <v>790</v>
      </c>
    </row>
    <row r="861" spans="1:2" ht="15.75">
      <c r="A861" s="121" t="s">
        <v>814</v>
      </c>
      <c r="B861" s="39" t="s">
        <v>2881</v>
      </c>
    </row>
    <row r="862" spans="1:2" ht="15.75">
      <c r="A862" s="121" t="s">
        <v>814</v>
      </c>
      <c r="B862" s="39" t="s">
        <v>2899</v>
      </c>
    </row>
    <row r="863" spans="1:2" ht="15.75">
      <c r="A863" s="121" t="s">
        <v>815</v>
      </c>
      <c r="B863" s="39" t="s">
        <v>2909</v>
      </c>
    </row>
    <row r="864" spans="1:2" ht="15.75">
      <c r="A864" s="121" t="s">
        <v>816</v>
      </c>
      <c r="B864" s="39" t="s">
        <v>2910</v>
      </c>
    </row>
    <row r="865" spans="1:2" ht="15.75">
      <c r="A865" s="121" t="s">
        <v>815</v>
      </c>
      <c r="B865" s="39" t="s">
        <v>2927</v>
      </c>
    </row>
    <row r="866" spans="1:2" ht="15.75">
      <c r="A866" s="121" t="s">
        <v>816</v>
      </c>
      <c r="B866" s="39" t="s">
        <v>2959</v>
      </c>
    </row>
    <row r="867" spans="1:2" ht="15.75">
      <c r="A867" s="121" t="s">
        <v>814</v>
      </c>
      <c r="B867" s="39" t="s">
        <v>2969</v>
      </c>
    </row>
    <row r="868" spans="1:2" ht="15.75">
      <c r="A868" s="121" t="s">
        <v>814</v>
      </c>
      <c r="B868" s="39" t="s">
        <v>2992</v>
      </c>
    </row>
    <row r="869" spans="1:2" ht="15.75">
      <c r="A869" s="121" t="s">
        <v>814</v>
      </c>
      <c r="B869" s="39" t="s">
        <v>2995</v>
      </c>
    </row>
    <row r="870" spans="1:2" ht="15.75">
      <c r="A870" s="121" t="s">
        <v>816</v>
      </c>
      <c r="B870" s="39" t="s">
        <v>2996</v>
      </c>
    </row>
    <row r="871" spans="1:2" ht="15.75">
      <c r="A871" s="121" t="s">
        <v>814</v>
      </c>
      <c r="B871" s="39" t="s">
        <v>3005</v>
      </c>
    </row>
    <row r="872" spans="1:2" ht="15.75">
      <c r="A872" s="121" t="s">
        <v>814</v>
      </c>
      <c r="B872" s="39" t="s">
        <v>3007</v>
      </c>
    </row>
    <row r="873" spans="1:2" ht="15.75">
      <c r="A873" s="121" t="s">
        <v>814</v>
      </c>
      <c r="B873" s="39" t="s">
        <v>3020</v>
      </c>
    </row>
    <row r="874" spans="1:2" ht="15.75">
      <c r="A874" s="121" t="s">
        <v>814</v>
      </c>
      <c r="B874" s="39" t="s">
        <v>3024</v>
      </c>
    </row>
    <row r="875" spans="1:2" ht="15.75">
      <c r="A875" s="121" t="s">
        <v>815</v>
      </c>
      <c r="B875" s="39" t="s">
        <v>3050</v>
      </c>
    </row>
    <row r="876" spans="1:2" ht="15.75">
      <c r="A876" s="121" t="s">
        <v>815</v>
      </c>
      <c r="B876" s="39" t="s">
        <v>3055</v>
      </c>
    </row>
    <row r="877" spans="1:2" ht="15.75">
      <c r="A877" s="121" t="s">
        <v>816</v>
      </c>
      <c r="B877" s="39" t="s">
        <v>3060</v>
      </c>
    </row>
    <row r="878" spans="1:2" ht="15.75">
      <c r="A878" s="121" t="s">
        <v>815</v>
      </c>
      <c r="B878" s="39" t="s">
        <v>3066</v>
      </c>
    </row>
    <row r="879" spans="1:2" ht="15.75">
      <c r="A879" s="121" t="s">
        <v>814</v>
      </c>
      <c r="B879" s="39" t="s">
        <v>3069</v>
      </c>
    </row>
    <row r="880" spans="1:2" ht="15.75">
      <c r="A880" s="121" t="s">
        <v>815</v>
      </c>
      <c r="B880" s="39" t="s">
        <v>3070</v>
      </c>
    </row>
    <row r="881" spans="1:2" ht="15.75">
      <c r="A881" s="121" t="s">
        <v>815</v>
      </c>
      <c r="B881" s="39" t="s">
        <v>3077</v>
      </c>
    </row>
    <row r="882" spans="1:2" ht="15.75">
      <c r="A882" s="121" t="s">
        <v>814</v>
      </c>
      <c r="B882" s="39" t="s">
        <v>3196</v>
      </c>
    </row>
    <row r="883" spans="1:2" ht="15.75">
      <c r="A883" s="121" t="s">
        <v>814</v>
      </c>
      <c r="B883" s="39" t="s">
        <v>3211</v>
      </c>
    </row>
    <row r="884" spans="1:2" ht="15.75">
      <c r="A884" s="121" t="s">
        <v>816</v>
      </c>
      <c r="B884" s="39" t="s">
        <v>3212</v>
      </c>
    </row>
    <row r="885" spans="1:2" ht="15.75">
      <c r="A885" s="121"/>
      <c r="B885" s="39"/>
    </row>
    <row r="886" spans="1:2" s="39" customFormat="1" ht="15.75">
      <c r="A886" s="121"/>
    </row>
    <row r="887" spans="1:2" s="39" customFormat="1" ht="23.25">
      <c r="A887" s="120" t="s">
        <v>755</v>
      </c>
    </row>
    <row r="888" spans="1:2" ht="15.75">
      <c r="A888" s="121" t="s">
        <v>816</v>
      </c>
      <c r="B888" s="39" t="s">
        <v>2897</v>
      </c>
    </row>
    <row r="889" spans="1:2" ht="15.75">
      <c r="A889" s="121" t="s">
        <v>814</v>
      </c>
      <c r="B889" s="39" t="s">
        <v>2928</v>
      </c>
    </row>
    <row r="890" spans="1:2" ht="15.75">
      <c r="A890" s="121" t="s">
        <v>816</v>
      </c>
      <c r="B890" s="39" t="s">
        <v>2933</v>
      </c>
    </row>
    <row r="891" spans="1:2" ht="15.75">
      <c r="A891" s="121" t="s">
        <v>816</v>
      </c>
      <c r="B891" s="39" t="s">
        <v>2962</v>
      </c>
    </row>
    <row r="892" spans="1:2" ht="15.75">
      <c r="A892" s="121" t="s">
        <v>814</v>
      </c>
      <c r="B892" s="39" t="s">
        <v>2976</v>
      </c>
    </row>
    <row r="893" spans="1:2" ht="15.75">
      <c r="A893" s="121" t="s">
        <v>815</v>
      </c>
      <c r="B893" s="39" t="s">
        <v>2988</v>
      </c>
    </row>
    <row r="894" spans="1:2" ht="15.75">
      <c r="A894" s="121" t="s">
        <v>815</v>
      </c>
      <c r="B894" s="39" t="s">
        <v>2991</v>
      </c>
    </row>
    <row r="895" spans="1:2" ht="15.75">
      <c r="A895" s="121" t="s">
        <v>815</v>
      </c>
      <c r="B895" s="39" t="s">
        <v>3009</v>
      </c>
    </row>
    <row r="896" spans="1:2" ht="15.75">
      <c r="A896" s="121"/>
      <c r="B896" s="39"/>
    </row>
    <row r="897" spans="1:8" s="39" customFormat="1" ht="15.75">
      <c r="A897" s="121"/>
    </row>
    <row r="898" spans="1:8" s="39" customFormat="1" ht="23.25">
      <c r="A898" s="120" t="s">
        <v>782</v>
      </c>
    </row>
    <row r="899" spans="1:8" ht="15.75">
      <c r="A899" s="121" t="s">
        <v>816</v>
      </c>
      <c r="B899" s="39" t="s">
        <v>2956</v>
      </c>
    </row>
    <row r="900" spans="1:8" ht="15.75">
      <c r="A900" s="121" t="s">
        <v>816</v>
      </c>
      <c r="B900" s="39" t="s">
        <v>2988</v>
      </c>
    </row>
    <row r="901" spans="1:8" ht="15.75">
      <c r="A901" s="121" t="s">
        <v>816</v>
      </c>
      <c r="B901" s="39" t="s">
        <v>3048</v>
      </c>
    </row>
    <row r="902" spans="1:8" ht="15.75">
      <c r="A902" s="121" t="s">
        <v>815</v>
      </c>
      <c r="B902" s="39" t="s">
        <v>3096</v>
      </c>
    </row>
    <row r="903" spans="1:8" ht="15.75">
      <c r="A903" s="121"/>
      <c r="B903" s="39"/>
    </row>
    <row r="904" spans="1:8" s="39" customFormat="1" ht="15.75">
      <c r="A904" s="121"/>
    </row>
    <row r="905" spans="1:8" s="39" customFormat="1" ht="23.25">
      <c r="A905" s="120" t="s">
        <v>33</v>
      </c>
    </row>
    <row r="906" spans="1:8" ht="15.75">
      <c r="A906" s="121" t="s">
        <v>814</v>
      </c>
      <c r="B906" s="39" t="s">
        <v>2882</v>
      </c>
    </row>
    <row r="907" spans="1:8" ht="15.75">
      <c r="A907" s="121" t="s">
        <v>814</v>
      </c>
      <c r="B907" s="39" t="s">
        <v>2907</v>
      </c>
    </row>
    <row r="908" spans="1:8" ht="15.75">
      <c r="A908" s="121" t="s">
        <v>815</v>
      </c>
      <c r="B908" s="39" t="s">
        <v>2925</v>
      </c>
      <c r="G908" s="121"/>
      <c r="H908" s="39"/>
    </row>
    <row r="909" spans="1:8" ht="15.75">
      <c r="A909" s="121" t="s">
        <v>816</v>
      </c>
      <c r="B909" s="39" t="s">
        <v>2953</v>
      </c>
    </row>
    <row r="910" spans="1:8" ht="15.75">
      <c r="A910" s="121" t="s">
        <v>815</v>
      </c>
      <c r="B910" s="39" t="s">
        <v>3029</v>
      </c>
    </row>
    <row r="911" spans="1:8" ht="15.75">
      <c r="A911" s="121" t="s">
        <v>815</v>
      </c>
      <c r="B911" s="39" t="s">
        <v>3080</v>
      </c>
    </row>
    <row r="912" spans="1:8" ht="15.75">
      <c r="A912" s="121" t="s">
        <v>814</v>
      </c>
      <c r="B912" s="39" t="s">
        <v>3169</v>
      </c>
    </row>
    <row r="913" spans="1:2" ht="15.75">
      <c r="A913" s="121" t="s">
        <v>816</v>
      </c>
      <c r="B913" s="39" t="s">
        <v>3170</v>
      </c>
    </row>
    <row r="914" spans="1:2" ht="15.75">
      <c r="A914" s="121" t="s">
        <v>814</v>
      </c>
      <c r="B914" s="39" t="s">
        <v>3203</v>
      </c>
    </row>
    <row r="915" spans="1:2" ht="15.75">
      <c r="A915" s="121"/>
      <c r="B915" s="39"/>
    </row>
    <row r="916" spans="1:2" s="39" customFormat="1" ht="15.75">
      <c r="A916" s="121"/>
    </row>
    <row r="917" spans="1:2" s="39" customFormat="1" ht="23.25">
      <c r="A917" s="120" t="s">
        <v>37</v>
      </c>
    </row>
    <row r="918" spans="1:2" ht="15.75">
      <c r="A918" s="121" t="s">
        <v>816</v>
      </c>
      <c r="B918" s="39" t="s">
        <v>2906</v>
      </c>
    </row>
    <row r="919" spans="1:2" ht="15.75">
      <c r="A919" s="121" t="s">
        <v>815</v>
      </c>
      <c r="B919" s="39" t="s">
        <v>2968</v>
      </c>
    </row>
    <row r="920" spans="1:2" ht="15.75">
      <c r="A920" s="121" t="s">
        <v>816</v>
      </c>
      <c r="B920" s="39" t="s">
        <v>2981</v>
      </c>
    </row>
    <row r="921" spans="1:2" ht="15.75">
      <c r="A921" s="121" t="s">
        <v>816</v>
      </c>
      <c r="B921" s="39" t="s">
        <v>2983</v>
      </c>
    </row>
    <row r="922" spans="1:2" ht="15.75">
      <c r="A922" s="121" t="s">
        <v>815</v>
      </c>
      <c r="B922" s="39" t="s">
        <v>2987</v>
      </c>
    </row>
    <row r="923" spans="1:2" ht="15.75">
      <c r="A923" s="121" t="s">
        <v>816</v>
      </c>
      <c r="B923" s="39" t="s">
        <v>3042</v>
      </c>
    </row>
    <row r="924" spans="1:2" ht="15.75">
      <c r="A924" s="121" t="s">
        <v>816</v>
      </c>
      <c r="B924" s="39" t="s">
        <v>3051</v>
      </c>
    </row>
    <row r="925" spans="1:2" ht="15.75">
      <c r="A925" s="121" t="s">
        <v>814</v>
      </c>
      <c r="B925" s="39" t="s">
        <v>3068</v>
      </c>
    </row>
    <row r="926" spans="1:2" ht="15.75">
      <c r="A926" s="121" t="s">
        <v>814</v>
      </c>
      <c r="B926" s="39" t="s">
        <v>3175</v>
      </c>
    </row>
    <row r="927" spans="1:2" ht="15.75">
      <c r="A927" s="121" t="s">
        <v>815</v>
      </c>
      <c r="B927" s="39" t="s">
        <v>3182</v>
      </c>
    </row>
    <row r="928" spans="1:2" ht="15.75">
      <c r="A928" s="121" t="s">
        <v>816</v>
      </c>
      <c r="B928" s="39" t="s">
        <v>3187</v>
      </c>
    </row>
    <row r="929" spans="1:2" ht="15.75">
      <c r="A929" s="121"/>
      <c r="B929" s="39"/>
    </row>
    <row r="930" spans="1:2" s="39" customFormat="1" ht="15.75">
      <c r="A930" s="121"/>
    </row>
    <row r="931" spans="1:2" s="39" customFormat="1" ht="23.25">
      <c r="A931" s="120" t="s">
        <v>143</v>
      </c>
    </row>
    <row r="932" spans="1:2" ht="15.75">
      <c r="A932" s="121" t="s">
        <v>814</v>
      </c>
      <c r="B932" s="39" t="s">
        <v>2932</v>
      </c>
    </row>
    <row r="933" spans="1:2" ht="15.75">
      <c r="A933" s="121" t="s">
        <v>815</v>
      </c>
      <c r="B933" s="39" t="s">
        <v>2989</v>
      </c>
    </row>
    <row r="934" spans="1:2" ht="15.75">
      <c r="A934" s="121" t="s">
        <v>816</v>
      </c>
      <c r="B934" s="39" t="s">
        <v>2993</v>
      </c>
    </row>
    <row r="935" spans="1:2" ht="15.75">
      <c r="A935" s="121" t="s">
        <v>815</v>
      </c>
      <c r="B935" s="39" t="s">
        <v>3017</v>
      </c>
    </row>
    <row r="936" spans="1:2" ht="15.75">
      <c r="A936" s="121" t="s">
        <v>816</v>
      </c>
      <c r="B936" s="39" t="s">
        <v>3019</v>
      </c>
    </row>
    <row r="937" spans="1:2" ht="15.75">
      <c r="A937" s="121" t="s">
        <v>815</v>
      </c>
      <c r="B937" s="39" t="s">
        <v>3027</v>
      </c>
    </row>
    <row r="938" spans="1:2" ht="15.75">
      <c r="A938" s="121" t="s">
        <v>816</v>
      </c>
      <c r="B938" s="39" t="s">
        <v>3028</v>
      </c>
    </row>
    <row r="939" spans="1:2" ht="15.75">
      <c r="A939" s="121" t="s">
        <v>814</v>
      </c>
      <c r="B939" s="39" t="s">
        <v>3179</v>
      </c>
    </row>
    <row r="940" spans="1:2" ht="15.75">
      <c r="A940" s="121"/>
      <c r="B940" s="39"/>
    </row>
    <row r="941" spans="1:2" s="39" customFormat="1" ht="15.75">
      <c r="A941" s="121"/>
    </row>
    <row r="942" spans="1:2" s="39" customFormat="1" ht="23.25">
      <c r="A942" s="120" t="s">
        <v>1662</v>
      </c>
    </row>
    <row r="943" spans="1:2" s="39" customFormat="1" ht="15.75">
      <c r="A943" s="121" t="s">
        <v>814</v>
      </c>
      <c r="B943" s="39" t="s">
        <v>2887</v>
      </c>
    </row>
    <row r="944" spans="1:2" s="39" customFormat="1" ht="15.75">
      <c r="A944" s="121" t="s">
        <v>815</v>
      </c>
      <c r="B944" s="39" t="s">
        <v>2908</v>
      </c>
    </row>
    <row r="945" spans="1:2" s="39" customFormat="1" ht="15.75">
      <c r="A945" s="121" t="s">
        <v>816</v>
      </c>
      <c r="B945" s="39" t="s">
        <v>2911</v>
      </c>
    </row>
    <row r="946" spans="1:2" s="39" customFormat="1" ht="15.75">
      <c r="A946" s="121" t="s">
        <v>814</v>
      </c>
      <c r="B946" s="39" t="s">
        <v>2919</v>
      </c>
    </row>
    <row r="947" spans="1:2" s="39" customFormat="1" ht="15.75">
      <c r="A947" s="121" t="s">
        <v>814</v>
      </c>
      <c r="B947" s="39" t="s">
        <v>2960</v>
      </c>
    </row>
    <row r="948" spans="1:2" s="39" customFormat="1" ht="15.75">
      <c r="A948" s="121" t="s">
        <v>816</v>
      </c>
      <c r="B948" s="39" t="s">
        <v>3007</v>
      </c>
    </row>
    <row r="949" spans="1:2" s="39" customFormat="1" ht="15.75">
      <c r="A949" s="121" t="s">
        <v>814</v>
      </c>
      <c r="B949" s="39" t="s">
        <v>3066</v>
      </c>
    </row>
    <row r="950" spans="1:2" s="39" customFormat="1" ht="15.75">
      <c r="A950" s="121" t="s">
        <v>816</v>
      </c>
      <c r="B950" s="39" t="s">
        <v>3069</v>
      </c>
    </row>
    <row r="951" spans="1:2" s="39" customFormat="1" ht="15.75">
      <c r="A951" s="121" t="s">
        <v>815</v>
      </c>
      <c r="B951" s="39" t="s">
        <v>3076</v>
      </c>
    </row>
    <row r="952" spans="1:2" s="39" customFormat="1" ht="15.75">
      <c r="A952" s="121" t="s">
        <v>816</v>
      </c>
      <c r="B952" s="39" t="s">
        <v>3080</v>
      </c>
    </row>
    <row r="953" spans="1:2" s="39" customFormat="1" ht="15.75">
      <c r="A953" s="121" t="s">
        <v>815</v>
      </c>
      <c r="B953" s="39" t="s">
        <v>3169</v>
      </c>
    </row>
    <row r="954" spans="1:2" s="39" customFormat="1" ht="15.75">
      <c r="A954" s="121" t="s">
        <v>814</v>
      </c>
      <c r="B954" s="39" t="s">
        <v>3170</v>
      </c>
    </row>
    <row r="955" spans="1:2" s="39" customFormat="1" ht="15.75">
      <c r="A955" s="121" t="s">
        <v>815</v>
      </c>
      <c r="B955" s="39" t="s">
        <v>3178</v>
      </c>
    </row>
    <row r="956" spans="1:2" s="39" customFormat="1" ht="15.75">
      <c r="A956" s="121" t="s">
        <v>814</v>
      </c>
      <c r="B956" s="39" t="s">
        <v>3180</v>
      </c>
    </row>
    <row r="957" spans="1:2" s="39" customFormat="1" ht="15.75">
      <c r="A957" s="121" t="s">
        <v>815</v>
      </c>
      <c r="B957" s="39" t="s">
        <v>3188</v>
      </c>
    </row>
    <row r="958" spans="1:2" s="39" customFormat="1" ht="15.75">
      <c r="A958" s="121" t="s">
        <v>815</v>
      </c>
      <c r="B958" s="39" t="s">
        <v>3196</v>
      </c>
    </row>
    <row r="959" spans="1:2" s="39" customFormat="1" ht="15.75">
      <c r="A959" s="121" t="s">
        <v>814</v>
      </c>
      <c r="B959" s="39" t="s">
        <v>3199</v>
      </c>
    </row>
    <row r="960" spans="1:2" s="39" customFormat="1" ht="15.75">
      <c r="A960" s="121"/>
    </row>
    <row r="961" spans="1:2" s="39" customFormat="1" ht="15"/>
    <row r="962" spans="1:2" s="39" customFormat="1" ht="23.25">
      <c r="A962" s="120" t="s">
        <v>39</v>
      </c>
    </row>
    <row r="963" spans="1:2" ht="15.75">
      <c r="A963" s="121" t="s">
        <v>815</v>
      </c>
      <c r="B963" s="39" t="s">
        <v>2936</v>
      </c>
    </row>
    <row r="964" spans="1:2" ht="15.75">
      <c r="A964" s="121" t="s">
        <v>814</v>
      </c>
      <c r="B964" s="39" t="s">
        <v>2982</v>
      </c>
    </row>
    <row r="965" spans="1:2" ht="15.75">
      <c r="A965" s="121" t="s">
        <v>815</v>
      </c>
      <c r="B965" s="39" t="s">
        <v>2990</v>
      </c>
    </row>
    <row r="966" spans="1:2" ht="15.75">
      <c r="A966" s="121" t="s">
        <v>816</v>
      </c>
      <c r="B966" s="39" t="s">
        <v>3031</v>
      </c>
    </row>
    <row r="967" spans="1:2" ht="15.75">
      <c r="A967" s="121" t="s">
        <v>815</v>
      </c>
      <c r="B967" s="39" t="s">
        <v>3074</v>
      </c>
    </row>
    <row r="968" spans="1:2" ht="15.75">
      <c r="A968" s="121"/>
      <c r="B968" s="39"/>
    </row>
    <row r="969" spans="1:2" ht="15.75">
      <c r="A969" s="121"/>
      <c r="B969" s="39"/>
    </row>
    <row r="970" spans="1:2" ht="23.25">
      <c r="A970" s="120" t="s">
        <v>2030</v>
      </c>
      <c r="B970" s="39"/>
    </row>
    <row r="971" spans="1:2" ht="15.75">
      <c r="A971" s="121" t="s">
        <v>814</v>
      </c>
      <c r="B971" s="39" t="s">
        <v>2900</v>
      </c>
    </row>
    <row r="972" spans="1:2" ht="15.75">
      <c r="A972" s="121" t="s">
        <v>816</v>
      </c>
      <c r="B972" s="39" t="s">
        <v>2926</v>
      </c>
    </row>
    <row r="973" spans="1:2" ht="15.75">
      <c r="A973" s="121" t="s">
        <v>816</v>
      </c>
      <c r="B973" s="39" t="s">
        <v>3200</v>
      </c>
    </row>
    <row r="974" spans="1:2" ht="15.75">
      <c r="A974" s="121"/>
      <c r="B974" s="39"/>
    </row>
    <row r="975" spans="1:2" s="39" customFormat="1" ht="15.75">
      <c r="A975" s="121"/>
    </row>
    <row r="976" spans="1:2" s="39" customFormat="1" ht="23.25">
      <c r="A976" s="120" t="s">
        <v>144</v>
      </c>
    </row>
    <row r="977" spans="1:6" ht="15.75">
      <c r="A977" s="121" t="s">
        <v>816</v>
      </c>
      <c r="B977" s="39" t="s">
        <v>2892</v>
      </c>
      <c r="C977" s="39"/>
      <c r="D977" s="39"/>
      <c r="E977" s="39"/>
      <c r="F977" s="39"/>
    </row>
    <row r="978" spans="1:6" ht="15.75">
      <c r="A978" s="121" t="s">
        <v>816</v>
      </c>
      <c r="B978" s="39" t="s">
        <v>2912</v>
      </c>
      <c r="C978" s="39"/>
      <c r="D978" s="39"/>
      <c r="E978" s="39"/>
      <c r="F978" s="39"/>
    </row>
    <row r="979" spans="1:6" ht="15.75">
      <c r="A979" s="121" t="s">
        <v>815</v>
      </c>
      <c r="B979" s="39" t="s">
        <v>2950</v>
      </c>
      <c r="C979" s="39"/>
      <c r="D979" s="39"/>
      <c r="E979" s="39"/>
      <c r="F979" s="39"/>
    </row>
    <row r="980" spans="1:6" ht="15.75">
      <c r="A980" s="121" t="s">
        <v>815</v>
      </c>
      <c r="B980" s="39" t="s">
        <v>3048</v>
      </c>
      <c r="C980" s="39"/>
      <c r="D980" s="39"/>
      <c r="E980" s="39"/>
      <c r="F980" s="39"/>
    </row>
    <row r="981" spans="1:6" ht="15.75">
      <c r="A981" s="121"/>
      <c r="B981" s="39"/>
      <c r="C981" s="39"/>
      <c r="D981" s="39"/>
      <c r="E981" s="39"/>
      <c r="F981" s="39"/>
    </row>
    <row r="982" spans="1:6" s="39" customFormat="1" ht="15.75">
      <c r="A982" s="121"/>
    </row>
    <row r="983" spans="1:6" s="39" customFormat="1" ht="23.25">
      <c r="A983" s="120" t="s">
        <v>1659</v>
      </c>
    </row>
    <row r="984" spans="1:6" s="39" customFormat="1" ht="15.75">
      <c r="A984" s="121" t="s">
        <v>816</v>
      </c>
      <c r="B984" s="39" t="s">
        <v>2885</v>
      </c>
    </row>
    <row r="985" spans="1:6" s="39" customFormat="1" ht="15.75">
      <c r="A985" s="121" t="s">
        <v>814</v>
      </c>
      <c r="B985" s="39" t="s">
        <v>2892</v>
      </c>
    </row>
    <row r="986" spans="1:6" s="39" customFormat="1" ht="15.75">
      <c r="A986" s="121" t="s">
        <v>816</v>
      </c>
      <c r="B986" s="39" t="s">
        <v>2909</v>
      </c>
    </row>
    <row r="987" spans="1:6" s="39" customFormat="1" ht="15.75">
      <c r="A987" s="121" t="s">
        <v>815</v>
      </c>
      <c r="B987" s="39" t="s">
        <v>2911</v>
      </c>
    </row>
    <row r="988" spans="1:6" s="39" customFormat="1" ht="15.75">
      <c r="A988" s="121" t="s">
        <v>816</v>
      </c>
      <c r="B988" s="39" t="s">
        <v>2913</v>
      </c>
    </row>
    <row r="989" spans="1:6" s="39" customFormat="1" ht="15.75">
      <c r="A989" s="121" t="s">
        <v>816</v>
      </c>
      <c r="B989" s="39" t="s">
        <v>2997</v>
      </c>
    </row>
    <row r="990" spans="1:6" s="39" customFormat="1" ht="15.75">
      <c r="A990" s="121" t="s">
        <v>816</v>
      </c>
      <c r="B990" s="39" t="s">
        <v>3098</v>
      </c>
    </row>
    <row r="991" spans="1:6" s="39" customFormat="1" ht="15.75">
      <c r="A991" s="121" t="s">
        <v>816</v>
      </c>
      <c r="B991" s="39" t="s">
        <v>3124</v>
      </c>
    </row>
    <row r="992" spans="1:6" s="39" customFormat="1" ht="15.75">
      <c r="A992" s="121"/>
    </row>
    <row r="993" spans="1:2" s="39" customFormat="1" ht="15"/>
    <row r="994" spans="1:2" s="39" customFormat="1" ht="23.25">
      <c r="A994" s="120" t="s">
        <v>155</v>
      </c>
    </row>
    <row r="995" spans="1:2" s="39" customFormat="1" ht="15.75">
      <c r="A995" s="121" t="s">
        <v>815</v>
      </c>
      <c r="B995" s="39" t="s">
        <v>2884</v>
      </c>
    </row>
    <row r="996" spans="1:2" s="39" customFormat="1" ht="15.75">
      <c r="A996" s="121" t="s">
        <v>816</v>
      </c>
      <c r="B996" s="39" t="s">
        <v>2964</v>
      </c>
    </row>
    <row r="997" spans="1:2" s="39" customFormat="1" ht="15.75">
      <c r="A997" s="121" t="s">
        <v>816</v>
      </c>
      <c r="B997" s="39" t="s">
        <v>2965</v>
      </c>
    </row>
    <row r="998" spans="1:2" s="39" customFormat="1" ht="15.75">
      <c r="A998" s="121" t="s">
        <v>814</v>
      </c>
      <c r="B998" s="39" t="s">
        <v>3034</v>
      </c>
    </row>
    <row r="999" spans="1:2" s="39" customFormat="1" ht="15.75">
      <c r="A999" s="121" t="s">
        <v>815</v>
      </c>
      <c r="B999" s="39" t="s">
        <v>3046</v>
      </c>
    </row>
    <row r="1000" spans="1:2" s="39" customFormat="1" ht="15.75">
      <c r="A1000" s="121" t="s">
        <v>815</v>
      </c>
      <c r="B1000" s="39" t="s">
        <v>3061</v>
      </c>
    </row>
    <row r="1001" spans="1:2" s="39" customFormat="1" ht="15.75">
      <c r="A1001" s="121" t="s">
        <v>815</v>
      </c>
      <c r="B1001" s="39" t="s">
        <v>3071</v>
      </c>
    </row>
    <row r="1002" spans="1:2" s="39" customFormat="1" ht="15.75">
      <c r="A1002" s="121" t="s">
        <v>814</v>
      </c>
      <c r="B1002" s="39" t="s">
        <v>3208</v>
      </c>
    </row>
    <row r="1003" spans="1:2" s="39" customFormat="1" ht="15.75">
      <c r="A1003" s="121"/>
    </row>
    <row r="1004" spans="1:2" s="39" customFormat="1" ht="15.75">
      <c r="A1004" s="121"/>
    </row>
    <row r="1005" spans="1:2" s="39" customFormat="1" ht="23.25">
      <c r="A1005" s="120" t="s">
        <v>753</v>
      </c>
    </row>
    <row r="1006" spans="1:2" s="39" customFormat="1" ht="15.75">
      <c r="A1006" s="121" t="s">
        <v>815</v>
      </c>
      <c r="B1006" s="39" t="s">
        <v>2881</v>
      </c>
    </row>
    <row r="1007" spans="1:2" s="39" customFormat="1" ht="15.75">
      <c r="A1007" s="121" t="s">
        <v>815</v>
      </c>
      <c r="B1007" s="39" t="s">
        <v>2898</v>
      </c>
    </row>
    <row r="1008" spans="1:2" s="39" customFormat="1" ht="15.75">
      <c r="A1008" s="121" t="s">
        <v>816</v>
      </c>
      <c r="B1008" s="39" t="s">
        <v>2941</v>
      </c>
    </row>
    <row r="1009" spans="1:2" s="39" customFormat="1" ht="15.75">
      <c r="A1009" s="121" t="s">
        <v>816</v>
      </c>
      <c r="B1009" s="39" t="s">
        <v>2949</v>
      </c>
    </row>
    <row r="1010" spans="1:2" s="39" customFormat="1" ht="15.75">
      <c r="A1010" s="121" t="s">
        <v>814</v>
      </c>
      <c r="B1010" s="39" t="s">
        <v>2965</v>
      </c>
    </row>
    <row r="1011" spans="1:2" s="39" customFormat="1" ht="15.75">
      <c r="A1011" s="121" t="s">
        <v>814</v>
      </c>
      <c r="B1011" s="39" t="s">
        <v>2966</v>
      </c>
    </row>
    <row r="1012" spans="1:2" s="39" customFormat="1" ht="15.75">
      <c r="A1012" s="121" t="s">
        <v>816</v>
      </c>
      <c r="B1012" s="39" t="s">
        <v>2967</v>
      </c>
    </row>
    <row r="1013" spans="1:2" s="39" customFormat="1" ht="15.75">
      <c r="A1013" s="121" t="s">
        <v>815</v>
      </c>
      <c r="B1013" s="39" t="s">
        <v>2970</v>
      </c>
    </row>
    <row r="1014" spans="1:2" s="39" customFormat="1" ht="15.75">
      <c r="A1014" s="121" t="s">
        <v>815</v>
      </c>
      <c r="B1014" s="39" t="s">
        <v>2972</v>
      </c>
    </row>
    <row r="1015" spans="1:2" s="39" customFormat="1" ht="15.75">
      <c r="A1015" s="121" t="s">
        <v>815</v>
      </c>
      <c r="B1015" s="39" t="s">
        <v>2974</v>
      </c>
    </row>
    <row r="1016" spans="1:2" s="39" customFormat="1" ht="15.75">
      <c r="A1016" s="121" t="s">
        <v>816</v>
      </c>
      <c r="B1016" s="39" t="s">
        <v>2989</v>
      </c>
    </row>
    <row r="1017" spans="1:2" s="39" customFormat="1" ht="15.75">
      <c r="A1017" s="121" t="s">
        <v>816</v>
      </c>
      <c r="B1017" s="39" t="s">
        <v>2993</v>
      </c>
    </row>
    <row r="1018" spans="1:2" s="39" customFormat="1" ht="15.75">
      <c r="A1018" s="121" t="s">
        <v>815</v>
      </c>
      <c r="B1018" s="39" t="s">
        <v>3004</v>
      </c>
    </row>
    <row r="1019" spans="1:2" s="39" customFormat="1" ht="15.75">
      <c r="A1019" s="121" t="s">
        <v>816</v>
      </c>
      <c r="B1019" s="39" t="s">
        <v>3014</v>
      </c>
    </row>
    <row r="1020" spans="1:2" s="39" customFormat="1" ht="15.75">
      <c r="A1020" s="121" t="s">
        <v>814</v>
      </c>
      <c r="B1020" s="39" t="s">
        <v>3017</v>
      </c>
    </row>
    <row r="1021" spans="1:2" s="39" customFormat="1" ht="15.75">
      <c r="A1021" s="121" t="s">
        <v>816</v>
      </c>
      <c r="B1021" s="39" t="s">
        <v>3027</v>
      </c>
    </row>
    <row r="1022" spans="1:2" s="39" customFormat="1" ht="15.75">
      <c r="A1022" s="121" t="s">
        <v>815</v>
      </c>
      <c r="B1022" s="39" t="s">
        <v>3028</v>
      </c>
    </row>
    <row r="1023" spans="1:2" s="39" customFormat="1" ht="15.75">
      <c r="A1023" s="121" t="s">
        <v>815</v>
      </c>
      <c r="B1023" s="39" t="s">
        <v>3034</v>
      </c>
    </row>
    <row r="1024" spans="1:2" s="39" customFormat="1" ht="15.75">
      <c r="A1024" s="121" t="s">
        <v>814</v>
      </c>
      <c r="B1024" s="39" t="s">
        <v>3041</v>
      </c>
    </row>
    <row r="1025" spans="1:2" s="39" customFormat="1" ht="15.75">
      <c r="A1025" s="121" t="s">
        <v>815</v>
      </c>
      <c r="B1025" s="39" t="s">
        <v>3175</v>
      </c>
    </row>
    <row r="1026" spans="1:2" s="39" customFormat="1" ht="15.75">
      <c r="A1026" s="121" t="s">
        <v>815</v>
      </c>
      <c r="B1026" s="39" t="s">
        <v>3179</v>
      </c>
    </row>
    <row r="1027" spans="1:2" s="39" customFormat="1" ht="15.75">
      <c r="A1027" s="121" t="s">
        <v>814</v>
      </c>
      <c r="B1027" s="39" t="s">
        <v>3201</v>
      </c>
    </row>
    <row r="1028" spans="1:2" s="39" customFormat="1" ht="15.75">
      <c r="A1028" s="121" t="s">
        <v>816</v>
      </c>
      <c r="B1028" s="39" t="s">
        <v>3203</v>
      </c>
    </row>
    <row r="1029" spans="1:2" s="39" customFormat="1" ht="15.75">
      <c r="A1029" s="121"/>
    </row>
    <row r="1030" spans="1:2" s="39" customFormat="1" ht="15.75">
      <c r="A1030" s="121"/>
    </row>
    <row r="1031" spans="1:2" ht="23.25">
      <c r="A1031" s="120" t="s">
        <v>2008</v>
      </c>
      <c r="B1031" s="39"/>
    </row>
    <row r="1032" spans="1:2" s="39" customFormat="1" ht="15.75">
      <c r="A1032" s="121" t="s">
        <v>814</v>
      </c>
      <c r="B1032" s="39" t="s">
        <v>2896</v>
      </c>
    </row>
    <row r="1033" spans="1:2" s="39" customFormat="1" ht="15.75">
      <c r="A1033" s="121" t="s">
        <v>816</v>
      </c>
      <c r="B1033" s="39" t="s">
        <v>2927</v>
      </c>
    </row>
    <row r="1034" spans="1:2" s="39" customFormat="1" ht="15.75">
      <c r="A1034" s="121" t="s">
        <v>815</v>
      </c>
      <c r="B1034" s="39" t="s">
        <v>2971</v>
      </c>
    </row>
    <row r="1035" spans="1:2" s="39" customFormat="1" ht="15.75">
      <c r="A1035" s="121" t="s">
        <v>814</v>
      </c>
      <c r="B1035" s="39" t="s">
        <v>2993</v>
      </c>
    </row>
    <row r="1036" spans="1:2" s="39" customFormat="1" ht="15.75">
      <c r="A1036" s="121" t="s">
        <v>816</v>
      </c>
      <c r="B1036" s="39" t="s">
        <v>3015</v>
      </c>
    </row>
    <row r="1037" spans="1:2" s="39" customFormat="1" ht="15.75">
      <c r="A1037" s="121" t="s">
        <v>816</v>
      </c>
      <c r="B1037" s="39" t="s">
        <v>3020</v>
      </c>
    </row>
    <row r="1038" spans="1:2" s="39" customFormat="1" ht="15.75">
      <c r="A1038" s="121" t="s">
        <v>816</v>
      </c>
      <c r="B1038" s="39" t="s">
        <v>3036</v>
      </c>
    </row>
    <row r="1039" spans="1:2" s="39" customFormat="1" ht="15.75">
      <c r="A1039" s="121" t="s">
        <v>815</v>
      </c>
      <c r="B1039" s="39" t="s">
        <v>3195</v>
      </c>
    </row>
    <row r="1040" spans="1:2" s="39" customFormat="1" ht="15.75">
      <c r="A1040" s="121" t="s">
        <v>816</v>
      </c>
      <c r="B1040" s="39" t="s">
        <v>3209</v>
      </c>
    </row>
    <row r="1041" spans="1:1" s="39" customFormat="1" ht="15.75">
      <c r="A1041" s="121"/>
    </row>
    <row r="1042" spans="1:1" s="39" customFormat="1" ht="15">
      <c r="A1042" s="40"/>
    </row>
    <row r="1043" spans="1:1" s="39" customFormat="1" ht="15">
      <c r="A1043" s="40"/>
    </row>
    <row r="1044" spans="1:1" s="42" customFormat="1">
      <c r="A1044" s="122"/>
    </row>
  </sheetData>
  <sortState xmlns:xlrd2="http://schemas.microsoft.com/office/spreadsheetml/2017/richdata2" ref="N1:Q100">
    <sortCondition descending="1" ref="Q1:Q10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768"/>
  <sheetViews>
    <sheetView topLeftCell="A100" workbookViewId="0">
      <pane xSplit="1" topLeftCell="K1" activePane="topRight" state="frozen"/>
      <selection pane="topRight" activeCell="F560" sqref="F560"/>
    </sheetView>
  </sheetViews>
  <sheetFormatPr defaultColWidth="8.85546875"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  <col min="12" max="12" width="6.140625" customWidth="1"/>
    <col min="13" max="13" width="25.7109375" customWidth="1"/>
    <col min="14" max="14" width="6.140625" customWidth="1"/>
    <col min="15" max="15" width="25.7109375" customWidth="1"/>
    <col min="16" max="16" width="6.140625" customWidth="1"/>
    <col min="17" max="17" width="25.7109375" customWidth="1"/>
  </cols>
  <sheetData>
    <row r="1" spans="1:17" ht="23.25">
      <c r="A1" t="s">
        <v>1107</v>
      </c>
      <c r="C1" s="125">
        <v>2016</v>
      </c>
      <c r="D1" s="1"/>
      <c r="E1" s="125">
        <v>2017</v>
      </c>
      <c r="F1" s="1"/>
      <c r="G1" s="125">
        <v>2018</v>
      </c>
      <c r="H1" s="1"/>
      <c r="I1" s="125">
        <v>2019</v>
      </c>
      <c r="K1" s="125">
        <v>2020</v>
      </c>
      <c r="M1" s="125">
        <v>2021</v>
      </c>
      <c r="O1" s="125">
        <v>2022</v>
      </c>
      <c r="Q1" s="125">
        <v>2023</v>
      </c>
    </row>
    <row r="2" spans="1:17">
      <c r="A2" t="s">
        <v>1108</v>
      </c>
    </row>
    <row r="3" spans="1:17">
      <c r="A3" t="s">
        <v>2540</v>
      </c>
    </row>
    <row r="5" spans="1:17" ht="20.25">
      <c r="A5" s="123" t="s">
        <v>1102</v>
      </c>
      <c r="C5" t="s">
        <v>39</v>
      </c>
      <c r="E5" t="s">
        <v>183</v>
      </c>
      <c r="G5" t="s">
        <v>25</v>
      </c>
      <c r="I5" t="s">
        <v>778</v>
      </c>
      <c r="K5" t="s">
        <v>35</v>
      </c>
      <c r="M5" t="s">
        <v>183</v>
      </c>
      <c r="O5" t="s">
        <v>183</v>
      </c>
      <c r="Q5" t="s">
        <v>2007</v>
      </c>
    </row>
    <row r="6" spans="1:17">
      <c r="C6" t="s">
        <v>19</v>
      </c>
      <c r="E6" t="s">
        <v>183</v>
      </c>
      <c r="G6" t="s">
        <v>39</v>
      </c>
      <c r="I6" t="s">
        <v>158</v>
      </c>
      <c r="K6" t="s">
        <v>13</v>
      </c>
      <c r="M6" t="s">
        <v>183</v>
      </c>
      <c r="O6" t="s">
        <v>183</v>
      </c>
      <c r="Q6" t="s">
        <v>783</v>
      </c>
    </row>
    <row r="7" spans="1:17">
      <c r="C7" t="s">
        <v>31</v>
      </c>
      <c r="E7" t="s">
        <v>183</v>
      </c>
      <c r="G7" t="s">
        <v>144</v>
      </c>
      <c r="I7" t="s">
        <v>21</v>
      </c>
      <c r="K7" t="s">
        <v>39</v>
      </c>
      <c r="M7" t="s">
        <v>183</v>
      </c>
      <c r="O7" t="s">
        <v>183</v>
      </c>
      <c r="Q7" t="s">
        <v>800</v>
      </c>
    </row>
    <row r="10" spans="1:17" ht="20.25">
      <c r="A10" s="123" t="s">
        <v>1009</v>
      </c>
      <c r="C10" t="s">
        <v>183</v>
      </c>
      <c r="E10" t="s">
        <v>1</v>
      </c>
      <c r="G10" t="s">
        <v>155</v>
      </c>
      <c r="I10" t="s">
        <v>19</v>
      </c>
      <c r="K10" t="s">
        <v>15</v>
      </c>
      <c r="M10" t="s">
        <v>183</v>
      </c>
      <c r="O10" t="s">
        <v>183</v>
      </c>
      <c r="Q10" t="s">
        <v>2007</v>
      </c>
    </row>
    <row r="11" spans="1:17">
      <c r="C11" t="s">
        <v>183</v>
      </c>
      <c r="E11" t="s">
        <v>9</v>
      </c>
      <c r="G11" t="s">
        <v>17</v>
      </c>
      <c r="I11" t="s">
        <v>39</v>
      </c>
      <c r="K11" t="s">
        <v>1688</v>
      </c>
      <c r="M11" t="s">
        <v>183</v>
      </c>
      <c r="O11" t="s">
        <v>183</v>
      </c>
      <c r="Q11" t="s">
        <v>3377</v>
      </c>
    </row>
    <row r="12" spans="1:17">
      <c r="C12" t="s">
        <v>183</v>
      </c>
      <c r="E12" t="s">
        <v>143</v>
      </c>
      <c r="G12" t="s">
        <v>4</v>
      </c>
      <c r="I12" t="s">
        <v>762</v>
      </c>
      <c r="K12" t="s">
        <v>1689</v>
      </c>
      <c r="M12" t="s">
        <v>183</v>
      </c>
      <c r="O12" t="s">
        <v>183</v>
      </c>
      <c r="Q12" t="s">
        <v>3385</v>
      </c>
    </row>
    <row r="15" spans="1:17" ht="20.25">
      <c r="A15" s="123" t="s">
        <v>1010</v>
      </c>
      <c r="C15" t="s">
        <v>183</v>
      </c>
      <c r="E15" t="s">
        <v>144</v>
      </c>
      <c r="G15" t="s">
        <v>6</v>
      </c>
      <c r="I15" t="s">
        <v>734</v>
      </c>
      <c r="K15" t="s">
        <v>790</v>
      </c>
      <c r="M15" t="s">
        <v>728</v>
      </c>
      <c r="O15" t="s">
        <v>2030</v>
      </c>
      <c r="Q15" t="s">
        <v>1656</v>
      </c>
    </row>
    <row r="16" spans="1:17">
      <c r="C16" t="s">
        <v>183</v>
      </c>
      <c r="E16" t="s">
        <v>143</v>
      </c>
      <c r="G16" t="s">
        <v>15</v>
      </c>
      <c r="I16" t="s">
        <v>796</v>
      </c>
      <c r="K16" t="s">
        <v>744</v>
      </c>
      <c r="M16" t="s">
        <v>33</v>
      </c>
      <c r="O16" t="s">
        <v>2539</v>
      </c>
      <c r="Q16" t="s">
        <v>3383</v>
      </c>
    </row>
    <row r="17" spans="1:17">
      <c r="C17" t="s">
        <v>183</v>
      </c>
      <c r="E17" t="s">
        <v>37</v>
      </c>
      <c r="G17" t="s">
        <v>155</v>
      </c>
      <c r="I17" t="s">
        <v>790</v>
      </c>
      <c r="K17" t="s">
        <v>153</v>
      </c>
      <c r="M17" t="s">
        <v>800</v>
      </c>
      <c r="O17" t="s">
        <v>2007</v>
      </c>
      <c r="Q17" t="s">
        <v>796</v>
      </c>
    </row>
    <row r="20" spans="1:17" ht="20.25">
      <c r="A20" s="123" t="s">
        <v>1136</v>
      </c>
      <c r="C20" t="s">
        <v>183</v>
      </c>
      <c r="E20" t="s">
        <v>1</v>
      </c>
      <c r="G20" t="s">
        <v>11</v>
      </c>
      <c r="I20" t="s">
        <v>154</v>
      </c>
      <c r="K20" t="s">
        <v>1641</v>
      </c>
      <c r="M20" t="s">
        <v>778</v>
      </c>
      <c r="O20" t="s">
        <v>2018</v>
      </c>
      <c r="Q20" t="s">
        <v>37</v>
      </c>
    </row>
    <row r="21" spans="1:17">
      <c r="C21" t="s">
        <v>183</v>
      </c>
      <c r="E21" t="s">
        <v>6</v>
      </c>
      <c r="G21" t="s">
        <v>162</v>
      </c>
      <c r="I21" t="s">
        <v>31</v>
      </c>
      <c r="K21" t="s">
        <v>27</v>
      </c>
      <c r="M21" t="s">
        <v>1657</v>
      </c>
      <c r="O21" t="s">
        <v>1657</v>
      </c>
      <c r="Q21" t="s">
        <v>33</v>
      </c>
    </row>
    <row r="22" spans="1:17">
      <c r="C22" t="s">
        <v>183</v>
      </c>
      <c r="E22" t="s">
        <v>23</v>
      </c>
      <c r="G22" t="s">
        <v>27</v>
      </c>
      <c r="I22" t="s">
        <v>142</v>
      </c>
      <c r="K22" t="s">
        <v>23</v>
      </c>
      <c r="M22" t="s">
        <v>2007</v>
      </c>
      <c r="O22" t="s">
        <v>2029</v>
      </c>
      <c r="Q22" t="s">
        <v>3395</v>
      </c>
    </row>
    <row r="25" spans="1:17" ht="20.25">
      <c r="A25" s="123" t="s">
        <v>1011</v>
      </c>
      <c r="C25" t="s">
        <v>183</v>
      </c>
      <c r="E25" t="s">
        <v>178</v>
      </c>
      <c r="G25" t="s">
        <v>142</v>
      </c>
      <c r="I25" t="s">
        <v>796</v>
      </c>
      <c r="K25" t="s">
        <v>17</v>
      </c>
      <c r="M25" t="s">
        <v>31</v>
      </c>
      <c r="O25" t="s">
        <v>2026</v>
      </c>
      <c r="Q25" t="s">
        <v>13</v>
      </c>
    </row>
    <row r="26" spans="1:17">
      <c r="C26" t="s">
        <v>183</v>
      </c>
      <c r="E26" t="s">
        <v>15</v>
      </c>
      <c r="G26" t="s">
        <v>31</v>
      </c>
      <c r="I26" t="s">
        <v>769</v>
      </c>
      <c r="K26" t="s">
        <v>1661</v>
      </c>
      <c r="M26" t="s">
        <v>1661</v>
      </c>
      <c r="O26" t="s">
        <v>746</v>
      </c>
      <c r="Q26" t="s">
        <v>11</v>
      </c>
    </row>
    <row r="27" spans="1:17">
      <c r="C27" t="s">
        <v>183</v>
      </c>
      <c r="E27" t="s">
        <v>21</v>
      </c>
      <c r="G27" t="s">
        <v>39</v>
      </c>
      <c r="I27" t="s">
        <v>734</v>
      </c>
      <c r="K27" t="s">
        <v>734</v>
      </c>
      <c r="M27" t="s">
        <v>1662</v>
      </c>
      <c r="O27" t="s">
        <v>2050</v>
      </c>
      <c r="Q27" t="s">
        <v>15</v>
      </c>
    </row>
    <row r="30" spans="1:17" ht="20.25">
      <c r="A30" s="123" t="s">
        <v>1012</v>
      </c>
      <c r="C30" t="s">
        <v>11</v>
      </c>
      <c r="E30" t="s">
        <v>11</v>
      </c>
      <c r="G30" t="s">
        <v>9</v>
      </c>
      <c r="I30" t="s">
        <v>143</v>
      </c>
      <c r="K30" t="s">
        <v>143</v>
      </c>
      <c r="M30" t="s">
        <v>154</v>
      </c>
      <c r="O30" t="s">
        <v>17</v>
      </c>
      <c r="Q30" t="s">
        <v>2008</v>
      </c>
    </row>
    <row r="31" spans="1:17">
      <c r="C31" t="s">
        <v>178</v>
      </c>
      <c r="E31" t="s">
        <v>1</v>
      </c>
      <c r="G31" t="s">
        <v>143</v>
      </c>
      <c r="I31" t="s">
        <v>748</v>
      </c>
      <c r="K31" t="s">
        <v>11</v>
      </c>
      <c r="M31" t="s">
        <v>27</v>
      </c>
      <c r="O31" t="s">
        <v>9</v>
      </c>
      <c r="Q31" t="s">
        <v>2006</v>
      </c>
    </row>
    <row r="32" spans="1:17">
      <c r="C32" t="s">
        <v>17</v>
      </c>
      <c r="E32" t="s">
        <v>27</v>
      </c>
      <c r="G32" t="s">
        <v>25</v>
      </c>
      <c r="I32" t="s">
        <v>13</v>
      </c>
      <c r="K32" t="s">
        <v>141</v>
      </c>
      <c r="M32" t="s">
        <v>11</v>
      </c>
      <c r="O32" t="s">
        <v>37</v>
      </c>
      <c r="Q32" t="s">
        <v>800</v>
      </c>
    </row>
    <row r="35" spans="1:17" ht="20.25">
      <c r="A35" s="123" t="s">
        <v>1013</v>
      </c>
      <c r="C35" t="s">
        <v>11</v>
      </c>
      <c r="E35" t="s">
        <v>35</v>
      </c>
      <c r="G35" t="s">
        <v>154</v>
      </c>
      <c r="I35" t="s">
        <v>39</v>
      </c>
      <c r="K35" t="s">
        <v>11</v>
      </c>
      <c r="M35" t="s">
        <v>2532</v>
      </c>
      <c r="O35" t="s">
        <v>33</v>
      </c>
      <c r="Q35" t="s">
        <v>733</v>
      </c>
    </row>
    <row r="36" spans="1:17">
      <c r="C36" t="s">
        <v>33</v>
      </c>
      <c r="E36" t="s">
        <v>178</v>
      </c>
      <c r="G36" t="s">
        <v>141</v>
      </c>
      <c r="I36" t="s">
        <v>31</v>
      </c>
      <c r="K36" t="s">
        <v>154</v>
      </c>
      <c r="M36" t="s">
        <v>1653</v>
      </c>
      <c r="O36" t="s">
        <v>25</v>
      </c>
      <c r="Q36" t="s">
        <v>141</v>
      </c>
    </row>
    <row r="37" spans="1:17">
      <c r="C37" t="s">
        <v>15</v>
      </c>
      <c r="E37" t="s">
        <v>25</v>
      </c>
      <c r="G37" t="s">
        <v>6</v>
      </c>
      <c r="I37" t="s">
        <v>796</v>
      </c>
      <c r="K37" t="s">
        <v>33</v>
      </c>
      <c r="M37" t="s">
        <v>31</v>
      </c>
      <c r="O37" t="s">
        <v>1661</v>
      </c>
      <c r="Q37" t="s">
        <v>1644</v>
      </c>
    </row>
    <row r="40" spans="1:17" ht="20.25">
      <c r="A40" s="123" t="s">
        <v>1014</v>
      </c>
      <c r="C40" t="s">
        <v>33</v>
      </c>
      <c r="E40" t="s">
        <v>6</v>
      </c>
      <c r="G40" t="s">
        <v>15</v>
      </c>
      <c r="I40" t="s">
        <v>33</v>
      </c>
      <c r="K40" t="s">
        <v>1662</v>
      </c>
      <c r="M40" t="s">
        <v>1645</v>
      </c>
      <c r="O40" t="s">
        <v>2007</v>
      </c>
      <c r="Q40" t="s">
        <v>3372</v>
      </c>
    </row>
    <row r="41" spans="1:17">
      <c r="C41" t="s">
        <v>37</v>
      </c>
      <c r="E41" t="s">
        <v>15</v>
      </c>
      <c r="G41" t="s">
        <v>6</v>
      </c>
      <c r="I41" t="s">
        <v>769</v>
      </c>
      <c r="K41" t="s">
        <v>1661</v>
      </c>
      <c r="M41" t="s">
        <v>763</v>
      </c>
      <c r="O41" t="s">
        <v>141</v>
      </c>
      <c r="Q41" t="s">
        <v>3383</v>
      </c>
    </row>
    <row r="42" spans="1:17">
      <c r="C42" t="s">
        <v>13</v>
      </c>
      <c r="E42" t="s">
        <v>142</v>
      </c>
      <c r="G42" t="s">
        <v>164</v>
      </c>
      <c r="I42" t="s">
        <v>744</v>
      </c>
      <c r="K42" t="s">
        <v>25</v>
      </c>
      <c r="M42" t="s">
        <v>144</v>
      </c>
      <c r="O42" t="s">
        <v>1659</v>
      </c>
      <c r="Q42" t="s">
        <v>3381</v>
      </c>
    </row>
    <row r="45" spans="1:17" ht="20.25">
      <c r="A45" s="123" t="s">
        <v>1015</v>
      </c>
      <c r="C45" t="s">
        <v>183</v>
      </c>
      <c r="E45" t="s">
        <v>13</v>
      </c>
      <c r="G45" t="s">
        <v>31</v>
      </c>
      <c r="I45" t="s">
        <v>796</v>
      </c>
      <c r="K45" t="s">
        <v>183</v>
      </c>
      <c r="M45" t="s">
        <v>1643</v>
      </c>
      <c r="O45" t="s">
        <v>771</v>
      </c>
      <c r="Q45" t="s">
        <v>3383</v>
      </c>
    </row>
    <row r="46" spans="1:17">
      <c r="C46" t="s">
        <v>183</v>
      </c>
      <c r="E46" t="s">
        <v>1</v>
      </c>
      <c r="G46" t="s">
        <v>21</v>
      </c>
      <c r="I46" t="s">
        <v>800</v>
      </c>
      <c r="K46" t="s">
        <v>183</v>
      </c>
      <c r="M46" t="s">
        <v>788</v>
      </c>
      <c r="O46" t="s">
        <v>1</v>
      </c>
      <c r="Q46" t="s">
        <v>757</v>
      </c>
    </row>
    <row r="47" spans="1:17">
      <c r="C47" t="s">
        <v>183</v>
      </c>
      <c r="E47" t="s">
        <v>23</v>
      </c>
      <c r="G47" t="s">
        <v>153</v>
      </c>
      <c r="I47" t="s">
        <v>782</v>
      </c>
      <c r="K47" t="s">
        <v>183</v>
      </c>
      <c r="M47" t="s">
        <v>1644</v>
      </c>
      <c r="O47" t="s">
        <v>2030</v>
      </c>
      <c r="Q47" t="s">
        <v>3399</v>
      </c>
    </row>
    <row r="50" spans="1:17" ht="20.25">
      <c r="A50" s="123" t="s">
        <v>4964</v>
      </c>
      <c r="C50" t="s">
        <v>6</v>
      </c>
      <c r="E50" t="s">
        <v>144</v>
      </c>
      <c r="G50" t="s">
        <v>156</v>
      </c>
      <c r="I50" t="s">
        <v>778</v>
      </c>
      <c r="K50" t="s">
        <v>183</v>
      </c>
      <c r="M50" t="s">
        <v>782</v>
      </c>
      <c r="O50" t="s">
        <v>27</v>
      </c>
      <c r="Q50" t="s">
        <v>3383</v>
      </c>
    </row>
    <row r="51" spans="1:17">
      <c r="C51" t="s">
        <v>25</v>
      </c>
      <c r="E51" t="s">
        <v>143</v>
      </c>
      <c r="G51" t="s">
        <v>23</v>
      </c>
      <c r="I51" t="s">
        <v>796</v>
      </c>
      <c r="K51" t="s">
        <v>183</v>
      </c>
      <c r="M51" t="s">
        <v>1654</v>
      </c>
      <c r="O51" t="s">
        <v>2007</v>
      </c>
      <c r="Q51" t="s">
        <v>2023</v>
      </c>
    </row>
    <row r="52" spans="1:17">
      <c r="C52" t="s">
        <v>33</v>
      </c>
      <c r="E52" t="s">
        <v>141</v>
      </c>
      <c r="G52" t="s">
        <v>21</v>
      </c>
      <c r="I52" t="s">
        <v>771</v>
      </c>
      <c r="K52" t="s">
        <v>183</v>
      </c>
      <c r="M52" t="s">
        <v>790</v>
      </c>
      <c r="O52" t="s">
        <v>728</v>
      </c>
      <c r="Q52" t="s">
        <v>3381</v>
      </c>
    </row>
    <row r="55" spans="1:17" ht="20.25">
      <c r="A55" s="123" t="s">
        <v>1016</v>
      </c>
      <c r="C55" t="s">
        <v>11</v>
      </c>
      <c r="E55" t="s">
        <v>25</v>
      </c>
      <c r="G55" t="s">
        <v>21</v>
      </c>
      <c r="I55" t="s">
        <v>11</v>
      </c>
      <c r="K55" t="s">
        <v>183</v>
      </c>
      <c r="M55" t="s">
        <v>2010</v>
      </c>
      <c r="O55" t="s">
        <v>21</v>
      </c>
      <c r="Q55" t="s">
        <v>778</v>
      </c>
    </row>
    <row r="56" spans="1:17">
      <c r="C56" t="s">
        <v>23</v>
      </c>
      <c r="E56" t="s">
        <v>17</v>
      </c>
      <c r="G56" t="s">
        <v>9</v>
      </c>
      <c r="I56" t="s">
        <v>738</v>
      </c>
      <c r="K56" t="s">
        <v>183</v>
      </c>
      <c r="M56" t="s">
        <v>1657</v>
      </c>
      <c r="O56" t="s">
        <v>1647</v>
      </c>
      <c r="Q56" t="s">
        <v>155</v>
      </c>
    </row>
    <row r="57" spans="1:17">
      <c r="C57" t="s">
        <v>27</v>
      </c>
      <c r="E57" t="s">
        <v>4</v>
      </c>
      <c r="G57" t="s">
        <v>17</v>
      </c>
      <c r="I57" t="s">
        <v>31</v>
      </c>
      <c r="K57" t="s">
        <v>183</v>
      </c>
      <c r="M57" t="s">
        <v>2003</v>
      </c>
      <c r="O57" t="s">
        <v>2010</v>
      </c>
      <c r="Q57" t="s">
        <v>11</v>
      </c>
    </row>
    <row r="60" spans="1:17" ht="20.25">
      <c r="A60" s="123" t="s">
        <v>1017</v>
      </c>
      <c r="C60" t="s">
        <v>21</v>
      </c>
      <c r="E60" t="s">
        <v>143</v>
      </c>
      <c r="G60" t="s">
        <v>17</v>
      </c>
      <c r="I60" t="s">
        <v>744</v>
      </c>
      <c r="K60" t="s">
        <v>757</v>
      </c>
      <c r="M60" t="s">
        <v>757</v>
      </c>
      <c r="O60" t="s">
        <v>25</v>
      </c>
      <c r="Q60" t="s">
        <v>1653</v>
      </c>
    </row>
    <row r="61" spans="1:17">
      <c r="C61" t="s">
        <v>11</v>
      </c>
      <c r="E61" t="s">
        <v>15</v>
      </c>
      <c r="G61" t="s">
        <v>153</v>
      </c>
      <c r="I61" t="s">
        <v>757</v>
      </c>
      <c r="K61" t="s">
        <v>782</v>
      </c>
      <c r="M61" t="s">
        <v>796</v>
      </c>
      <c r="O61" t="s">
        <v>21</v>
      </c>
      <c r="Q61" t="s">
        <v>27</v>
      </c>
    </row>
    <row r="62" spans="1:17">
      <c r="C62" t="s">
        <v>31</v>
      </c>
      <c r="E62" t="s">
        <v>11</v>
      </c>
      <c r="G62" t="s">
        <v>155</v>
      </c>
      <c r="I62" t="s">
        <v>162</v>
      </c>
      <c r="K62" t="s">
        <v>796</v>
      </c>
      <c r="M62" t="s">
        <v>2009</v>
      </c>
      <c r="O62" t="s">
        <v>2006</v>
      </c>
      <c r="Q62" t="s">
        <v>771</v>
      </c>
    </row>
    <row r="65" spans="1:17" ht="20.25">
      <c r="A65" s="123" t="s">
        <v>4965</v>
      </c>
      <c r="C65" t="s">
        <v>183</v>
      </c>
      <c r="E65" t="s">
        <v>183</v>
      </c>
      <c r="G65" t="s">
        <v>183</v>
      </c>
      <c r="I65" t="s">
        <v>153</v>
      </c>
      <c r="K65" t="s">
        <v>782</v>
      </c>
      <c r="M65" t="s">
        <v>156</v>
      </c>
      <c r="O65" t="s">
        <v>141</v>
      </c>
      <c r="Q65" t="s">
        <v>3375</v>
      </c>
    </row>
    <row r="66" spans="1:17">
      <c r="C66" t="s">
        <v>183</v>
      </c>
      <c r="E66" t="s">
        <v>183</v>
      </c>
      <c r="G66" t="s">
        <v>183</v>
      </c>
      <c r="I66" t="s">
        <v>790</v>
      </c>
      <c r="K66" t="s">
        <v>796</v>
      </c>
      <c r="M66" t="s">
        <v>153</v>
      </c>
      <c r="O66" t="s">
        <v>757</v>
      </c>
      <c r="Q66" t="s">
        <v>762</v>
      </c>
    </row>
    <row r="67" spans="1:17">
      <c r="C67" t="s">
        <v>183</v>
      </c>
      <c r="E67" t="s">
        <v>183</v>
      </c>
      <c r="G67" t="s">
        <v>183</v>
      </c>
      <c r="I67" t="s">
        <v>142</v>
      </c>
      <c r="K67" t="s">
        <v>757</v>
      </c>
      <c r="M67" t="s">
        <v>746</v>
      </c>
      <c r="O67" t="s">
        <v>1653</v>
      </c>
      <c r="Q67" t="s">
        <v>1659</v>
      </c>
    </row>
    <row r="70" spans="1:17" ht="20.25">
      <c r="A70" s="123" t="s">
        <v>1018</v>
      </c>
      <c r="C70" t="s">
        <v>31</v>
      </c>
      <c r="E70" t="s">
        <v>144</v>
      </c>
      <c r="G70" t="s">
        <v>156</v>
      </c>
      <c r="I70" t="s">
        <v>11</v>
      </c>
      <c r="K70" t="s">
        <v>769</v>
      </c>
      <c r="M70" t="s">
        <v>757</v>
      </c>
      <c r="O70" t="s">
        <v>796</v>
      </c>
      <c r="Q70" t="s">
        <v>3383</v>
      </c>
    </row>
    <row r="71" spans="1:17">
      <c r="C71" t="s">
        <v>33</v>
      </c>
      <c r="E71" t="s">
        <v>141</v>
      </c>
      <c r="G71" t="s">
        <v>31</v>
      </c>
      <c r="I71" t="s">
        <v>738</v>
      </c>
      <c r="K71" t="s">
        <v>35</v>
      </c>
      <c r="M71" t="s">
        <v>1654</v>
      </c>
      <c r="O71" t="s">
        <v>2026</v>
      </c>
      <c r="Q71" t="s">
        <v>1653</v>
      </c>
    </row>
    <row r="72" spans="1:17">
      <c r="C72" t="s">
        <v>21</v>
      </c>
      <c r="E72" t="s">
        <v>143</v>
      </c>
      <c r="G72" t="s">
        <v>153</v>
      </c>
      <c r="I72" t="s">
        <v>154</v>
      </c>
      <c r="K72" t="s">
        <v>796</v>
      </c>
      <c r="M72" t="s">
        <v>790</v>
      </c>
      <c r="O72" t="s">
        <v>788</v>
      </c>
      <c r="Q72" t="s">
        <v>3381</v>
      </c>
    </row>
    <row r="75" spans="1:17" ht="20.25">
      <c r="A75" s="123" t="s">
        <v>1019</v>
      </c>
      <c r="C75" t="s">
        <v>9</v>
      </c>
      <c r="E75" t="s">
        <v>13</v>
      </c>
      <c r="G75" t="s">
        <v>31</v>
      </c>
      <c r="I75" t="s">
        <v>11</v>
      </c>
      <c r="K75" t="s">
        <v>183</v>
      </c>
      <c r="M75" t="s">
        <v>2002</v>
      </c>
      <c r="O75" t="s">
        <v>2029</v>
      </c>
      <c r="Q75" t="s">
        <v>15</v>
      </c>
    </row>
    <row r="76" spans="1:17">
      <c r="C76" t="s">
        <v>23</v>
      </c>
      <c r="E76" t="s">
        <v>1</v>
      </c>
      <c r="G76" t="s">
        <v>19</v>
      </c>
      <c r="I76" t="s">
        <v>31</v>
      </c>
      <c r="K76" t="s">
        <v>183</v>
      </c>
      <c r="M76" t="s">
        <v>1657</v>
      </c>
      <c r="O76" t="s">
        <v>17</v>
      </c>
      <c r="Q76" t="s">
        <v>9</v>
      </c>
    </row>
    <row r="77" spans="1:17">
      <c r="C77" t="s">
        <v>11</v>
      </c>
      <c r="E77" t="s">
        <v>21</v>
      </c>
      <c r="G77" t="s">
        <v>21</v>
      </c>
      <c r="I77" t="s">
        <v>141</v>
      </c>
      <c r="K77" t="s">
        <v>183</v>
      </c>
      <c r="M77" t="s">
        <v>143</v>
      </c>
      <c r="O77" t="s">
        <v>2010</v>
      </c>
      <c r="Q77" t="s">
        <v>141</v>
      </c>
    </row>
    <row r="80" spans="1:17" ht="20.25">
      <c r="A80" s="123" t="s">
        <v>1020</v>
      </c>
      <c r="C80" t="s">
        <v>15</v>
      </c>
      <c r="E80" t="s">
        <v>15</v>
      </c>
      <c r="G80" t="s">
        <v>23</v>
      </c>
      <c r="I80" t="s">
        <v>769</v>
      </c>
      <c r="K80" t="s">
        <v>183</v>
      </c>
      <c r="M80" t="s">
        <v>29</v>
      </c>
      <c r="O80" t="s">
        <v>27</v>
      </c>
      <c r="Q80" t="s">
        <v>3381</v>
      </c>
    </row>
    <row r="81" spans="1:17">
      <c r="C81" t="s">
        <v>21</v>
      </c>
      <c r="E81" t="s">
        <v>143</v>
      </c>
      <c r="G81" t="s">
        <v>153</v>
      </c>
      <c r="I81" t="s">
        <v>774</v>
      </c>
      <c r="K81" t="s">
        <v>183</v>
      </c>
      <c r="M81" t="s">
        <v>17</v>
      </c>
      <c r="O81" t="s">
        <v>2007</v>
      </c>
      <c r="Q81" t="s">
        <v>757</v>
      </c>
    </row>
    <row r="82" spans="1:17">
      <c r="C82" t="s">
        <v>19</v>
      </c>
      <c r="E82" t="s">
        <v>11</v>
      </c>
      <c r="G82" t="s">
        <v>142</v>
      </c>
      <c r="I82" t="s">
        <v>796</v>
      </c>
      <c r="K82" t="s">
        <v>183</v>
      </c>
      <c r="M82" t="s">
        <v>746</v>
      </c>
      <c r="O82" t="s">
        <v>788</v>
      </c>
      <c r="Q82" t="s">
        <v>3374</v>
      </c>
    </row>
    <row r="85" spans="1:17" ht="20.25">
      <c r="A85" s="123" t="s">
        <v>1021</v>
      </c>
      <c r="C85" t="s">
        <v>17</v>
      </c>
      <c r="E85" t="s">
        <v>6</v>
      </c>
      <c r="G85" t="s">
        <v>9</v>
      </c>
      <c r="I85" t="s">
        <v>769</v>
      </c>
      <c r="K85" t="s">
        <v>183</v>
      </c>
      <c r="M85" t="s">
        <v>1661</v>
      </c>
      <c r="O85" t="s">
        <v>13</v>
      </c>
      <c r="Q85" t="s">
        <v>800</v>
      </c>
    </row>
    <row r="86" spans="1:17">
      <c r="C86" t="s">
        <v>39</v>
      </c>
      <c r="E86" t="s">
        <v>178</v>
      </c>
      <c r="G86" t="s">
        <v>27</v>
      </c>
      <c r="I86" t="s">
        <v>771</v>
      </c>
      <c r="K86" t="s">
        <v>183</v>
      </c>
      <c r="M86" t="s">
        <v>31</v>
      </c>
      <c r="O86" t="s">
        <v>2007</v>
      </c>
      <c r="Q86" t="s">
        <v>1647</v>
      </c>
    </row>
    <row r="87" spans="1:17">
      <c r="C87" t="s">
        <v>11</v>
      </c>
      <c r="E87" t="s">
        <v>144</v>
      </c>
      <c r="G87" t="s">
        <v>142</v>
      </c>
      <c r="I87" t="s">
        <v>783</v>
      </c>
      <c r="K87" t="s">
        <v>183</v>
      </c>
      <c r="M87" t="s">
        <v>771</v>
      </c>
      <c r="O87" t="s">
        <v>2053</v>
      </c>
      <c r="Q87" t="s">
        <v>763</v>
      </c>
    </row>
    <row r="90" spans="1:17" ht="20.25">
      <c r="A90" s="123" t="s">
        <v>1022</v>
      </c>
      <c r="C90" t="s">
        <v>25</v>
      </c>
      <c r="E90" t="s">
        <v>13</v>
      </c>
      <c r="G90" t="s">
        <v>9</v>
      </c>
      <c r="I90" t="s">
        <v>763</v>
      </c>
      <c r="K90" t="s">
        <v>25</v>
      </c>
      <c r="M90" t="s">
        <v>1643</v>
      </c>
      <c r="O90" t="s">
        <v>2007</v>
      </c>
      <c r="Q90" t="s">
        <v>2026</v>
      </c>
    </row>
    <row r="91" spans="1:17">
      <c r="C91" t="s">
        <v>17</v>
      </c>
      <c r="E91" t="s">
        <v>25</v>
      </c>
      <c r="G91" t="s">
        <v>155</v>
      </c>
      <c r="I91" t="s">
        <v>788</v>
      </c>
      <c r="K91" t="s">
        <v>734</v>
      </c>
      <c r="M91" t="s">
        <v>31</v>
      </c>
      <c r="O91" t="s">
        <v>1643</v>
      </c>
      <c r="Q91" t="s">
        <v>3385</v>
      </c>
    </row>
    <row r="92" spans="1:17">
      <c r="C92" t="s">
        <v>178</v>
      </c>
      <c r="E92" t="s">
        <v>11</v>
      </c>
      <c r="G92" t="s">
        <v>27</v>
      </c>
      <c r="I92" t="s">
        <v>769</v>
      </c>
      <c r="K92" t="s">
        <v>783</v>
      </c>
      <c r="M92" t="s">
        <v>1647</v>
      </c>
      <c r="O92" t="s">
        <v>1656</v>
      </c>
      <c r="Q92" t="s">
        <v>162</v>
      </c>
    </row>
    <row r="95" spans="1:17" ht="20.25">
      <c r="A95" s="123" t="s">
        <v>1023</v>
      </c>
      <c r="C95" t="s">
        <v>178</v>
      </c>
      <c r="E95" t="s">
        <v>13</v>
      </c>
      <c r="G95" t="s">
        <v>9</v>
      </c>
      <c r="I95" t="s">
        <v>143</v>
      </c>
      <c r="K95" t="s">
        <v>762</v>
      </c>
      <c r="M95" t="s">
        <v>1647</v>
      </c>
      <c r="O95" t="s">
        <v>17</v>
      </c>
      <c r="Q95" t="s">
        <v>25</v>
      </c>
    </row>
    <row r="96" spans="1:17">
      <c r="C96" t="s">
        <v>29</v>
      </c>
      <c r="E96" t="s">
        <v>17</v>
      </c>
      <c r="G96" t="s">
        <v>27</v>
      </c>
      <c r="I96" t="s">
        <v>154</v>
      </c>
      <c r="K96" t="s">
        <v>23</v>
      </c>
      <c r="M96" t="s">
        <v>13</v>
      </c>
      <c r="O96" t="s">
        <v>764</v>
      </c>
      <c r="Q96" t="s">
        <v>778</v>
      </c>
    </row>
    <row r="97" spans="1:17">
      <c r="C97" t="s">
        <v>37</v>
      </c>
      <c r="E97" t="s">
        <v>21</v>
      </c>
      <c r="G97" t="s">
        <v>37</v>
      </c>
      <c r="I97" t="s">
        <v>31</v>
      </c>
      <c r="K97" t="s">
        <v>1641</v>
      </c>
      <c r="M97" t="s">
        <v>1652</v>
      </c>
      <c r="O97" t="s">
        <v>1660</v>
      </c>
      <c r="Q97" t="s">
        <v>738</v>
      </c>
    </row>
    <row r="100" spans="1:17" ht="20.25">
      <c r="A100" s="123" t="s">
        <v>1024</v>
      </c>
      <c r="C100" t="s">
        <v>178</v>
      </c>
      <c r="E100" t="s">
        <v>11</v>
      </c>
      <c r="G100" t="s">
        <v>21</v>
      </c>
      <c r="I100" t="s">
        <v>154</v>
      </c>
      <c r="K100" t="s">
        <v>183</v>
      </c>
      <c r="M100" t="s">
        <v>19</v>
      </c>
      <c r="O100" t="s">
        <v>142</v>
      </c>
      <c r="Q100" t="s">
        <v>143</v>
      </c>
    </row>
    <row r="101" spans="1:17">
      <c r="C101" t="s">
        <v>15</v>
      </c>
      <c r="E101" t="s">
        <v>17</v>
      </c>
      <c r="G101" t="s">
        <v>19</v>
      </c>
      <c r="I101" t="s">
        <v>156</v>
      </c>
      <c r="K101" t="s">
        <v>183</v>
      </c>
      <c r="M101" t="s">
        <v>1662</v>
      </c>
      <c r="O101" t="s">
        <v>764</v>
      </c>
      <c r="Q101" t="s">
        <v>37</v>
      </c>
    </row>
    <row r="102" spans="1:17">
      <c r="C102" t="s">
        <v>27</v>
      </c>
      <c r="E102" t="s">
        <v>9</v>
      </c>
      <c r="G102" t="s">
        <v>31</v>
      </c>
      <c r="I102" t="s">
        <v>749</v>
      </c>
      <c r="K102" t="s">
        <v>183</v>
      </c>
      <c r="M102" t="s">
        <v>783</v>
      </c>
      <c r="O102" t="s">
        <v>753</v>
      </c>
      <c r="Q102" t="s">
        <v>2008</v>
      </c>
    </row>
    <row r="105" spans="1:17" ht="20.25">
      <c r="A105" s="123" t="s">
        <v>1025</v>
      </c>
      <c r="C105" t="s">
        <v>183</v>
      </c>
      <c r="E105" t="s">
        <v>141</v>
      </c>
      <c r="G105" t="s">
        <v>153</v>
      </c>
      <c r="I105" t="s">
        <v>1</v>
      </c>
      <c r="K105" t="s">
        <v>183</v>
      </c>
      <c r="M105" t="s">
        <v>183</v>
      </c>
      <c r="O105" t="s">
        <v>183</v>
      </c>
      <c r="Q105" t="s">
        <v>183</v>
      </c>
    </row>
    <row r="106" spans="1:17">
      <c r="C106" t="s">
        <v>183</v>
      </c>
      <c r="E106" t="s">
        <v>19</v>
      </c>
      <c r="G106" t="s">
        <v>164</v>
      </c>
      <c r="I106" t="s">
        <v>757</v>
      </c>
      <c r="K106" t="s">
        <v>183</v>
      </c>
      <c r="M106" t="s">
        <v>183</v>
      </c>
      <c r="O106" t="s">
        <v>183</v>
      </c>
      <c r="Q106" t="s">
        <v>183</v>
      </c>
    </row>
    <row r="107" spans="1:17">
      <c r="C107" t="s">
        <v>183</v>
      </c>
      <c r="E107" t="s">
        <v>143</v>
      </c>
      <c r="G107" t="s">
        <v>35</v>
      </c>
      <c r="I107" t="s">
        <v>782</v>
      </c>
      <c r="K107" t="s">
        <v>183</v>
      </c>
      <c r="M107" t="s">
        <v>183</v>
      </c>
      <c r="O107" t="s">
        <v>183</v>
      </c>
      <c r="Q107" t="s">
        <v>183</v>
      </c>
    </row>
    <row r="110" spans="1:17" ht="20.25">
      <c r="A110" s="123" t="s">
        <v>1026</v>
      </c>
      <c r="C110" t="s">
        <v>183</v>
      </c>
      <c r="E110" t="s">
        <v>6</v>
      </c>
      <c r="G110" t="s">
        <v>11</v>
      </c>
      <c r="I110" t="s">
        <v>156</v>
      </c>
      <c r="K110" t="s">
        <v>183</v>
      </c>
      <c r="M110" t="s">
        <v>1</v>
      </c>
      <c r="O110" t="s">
        <v>2025</v>
      </c>
      <c r="Q110" t="s">
        <v>3373</v>
      </c>
    </row>
    <row r="111" spans="1:17">
      <c r="C111" t="s">
        <v>183</v>
      </c>
      <c r="E111" t="s">
        <v>35</v>
      </c>
      <c r="G111" t="s">
        <v>1</v>
      </c>
      <c r="I111" t="s">
        <v>744</v>
      </c>
      <c r="K111" t="s">
        <v>183</v>
      </c>
      <c r="M111" t="s">
        <v>746</v>
      </c>
      <c r="O111" t="s">
        <v>144</v>
      </c>
      <c r="Q111" t="s">
        <v>3372</v>
      </c>
    </row>
    <row r="112" spans="1:17">
      <c r="C112" t="s">
        <v>183</v>
      </c>
      <c r="E112" t="s">
        <v>13</v>
      </c>
      <c r="G112" t="s">
        <v>35</v>
      </c>
      <c r="I112" t="s">
        <v>755</v>
      </c>
      <c r="K112" t="s">
        <v>183</v>
      </c>
      <c r="M112" t="s">
        <v>156</v>
      </c>
      <c r="O112" t="s">
        <v>153</v>
      </c>
      <c r="Q112" t="s">
        <v>771</v>
      </c>
    </row>
    <row r="115" spans="1:17" ht="20.25">
      <c r="A115" s="123" t="s">
        <v>1027</v>
      </c>
      <c r="C115" t="s">
        <v>183</v>
      </c>
      <c r="E115" t="s">
        <v>31</v>
      </c>
      <c r="G115" t="s">
        <v>29</v>
      </c>
      <c r="I115" t="s">
        <v>143</v>
      </c>
      <c r="K115" t="s">
        <v>183</v>
      </c>
      <c r="M115" t="s">
        <v>183</v>
      </c>
      <c r="O115" t="s">
        <v>183</v>
      </c>
      <c r="Q115" t="s">
        <v>183</v>
      </c>
    </row>
    <row r="116" spans="1:17">
      <c r="C116" t="s">
        <v>183</v>
      </c>
      <c r="E116" t="s">
        <v>23</v>
      </c>
      <c r="G116" t="s">
        <v>33</v>
      </c>
      <c r="I116" t="s">
        <v>158</v>
      </c>
      <c r="K116" t="s">
        <v>183</v>
      </c>
      <c r="M116" t="s">
        <v>183</v>
      </c>
      <c r="O116" t="s">
        <v>183</v>
      </c>
      <c r="Q116" t="s">
        <v>183</v>
      </c>
    </row>
    <row r="117" spans="1:17">
      <c r="C117" t="s">
        <v>183</v>
      </c>
      <c r="E117" t="s">
        <v>144</v>
      </c>
      <c r="G117" t="s">
        <v>1</v>
      </c>
      <c r="I117" t="s">
        <v>11</v>
      </c>
      <c r="K117" t="s">
        <v>183</v>
      </c>
      <c r="M117" t="s">
        <v>183</v>
      </c>
      <c r="O117" t="s">
        <v>183</v>
      </c>
      <c r="Q117" t="s">
        <v>183</v>
      </c>
    </row>
    <row r="119" spans="1:17">
      <c r="K119" s="231"/>
    </row>
    <row r="120" spans="1:17" ht="20.25">
      <c r="A120" s="123" t="s">
        <v>1055</v>
      </c>
      <c r="B120" t="s">
        <v>1028</v>
      </c>
      <c r="C120" t="s">
        <v>31</v>
      </c>
      <c r="E120" t="s">
        <v>141</v>
      </c>
      <c r="G120" t="s">
        <v>27</v>
      </c>
      <c r="I120" s="218" t="s">
        <v>154</v>
      </c>
      <c r="K120" t="s">
        <v>790</v>
      </c>
      <c r="M120" t="s">
        <v>21</v>
      </c>
      <c r="O120" t="s">
        <v>753</v>
      </c>
      <c r="Q120" s="585" t="s">
        <v>1644</v>
      </c>
    </row>
    <row r="121" spans="1:17">
      <c r="C121" t="s">
        <v>27</v>
      </c>
      <c r="E121" t="s">
        <v>33</v>
      </c>
      <c r="G121" t="s">
        <v>1137</v>
      </c>
      <c r="I121" s="218" t="s">
        <v>141</v>
      </c>
      <c r="K121" t="s">
        <v>733</v>
      </c>
      <c r="M121" t="s">
        <v>2007</v>
      </c>
      <c r="O121" t="s">
        <v>783</v>
      </c>
      <c r="Q121" s="561" t="s">
        <v>2023</v>
      </c>
    </row>
    <row r="122" spans="1:17">
      <c r="C122" t="s">
        <v>15</v>
      </c>
      <c r="E122" t="s">
        <v>6</v>
      </c>
      <c r="G122" t="s">
        <v>1138</v>
      </c>
      <c r="I122" s="218" t="s">
        <v>15</v>
      </c>
      <c r="K122" t="s">
        <v>778</v>
      </c>
      <c r="M122" t="s">
        <v>778</v>
      </c>
      <c r="O122" t="s">
        <v>155</v>
      </c>
      <c r="Q122" s="561" t="s">
        <v>9</v>
      </c>
    </row>
    <row r="123" spans="1:17">
      <c r="G123" t="s">
        <v>1110</v>
      </c>
      <c r="K123" s="231"/>
      <c r="Q123" s="561"/>
    </row>
    <row r="124" spans="1:17">
      <c r="O124" t="s">
        <v>753</v>
      </c>
      <c r="Q124" s="561" t="s">
        <v>153</v>
      </c>
    </row>
    <row r="125" spans="1:17">
      <c r="B125" t="s">
        <v>1029</v>
      </c>
      <c r="C125" t="s">
        <v>37</v>
      </c>
      <c r="E125" t="s">
        <v>11</v>
      </c>
      <c r="G125" t="s">
        <v>153</v>
      </c>
      <c r="I125" s="218" t="s">
        <v>744</v>
      </c>
      <c r="K125" t="s">
        <v>27</v>
      </c>
      <c r="M125" t="s">
        <v>1659</v>
      </c>
      <c r="O125" t="s">
        <v>771</v>
      </c>
      <c r="Q125" s="561" t="s">
        <v>2006</v>
      </c>
    </row>
    <row r="126" spans="1:17">
      <c r="C126" t="s">
        <v>11</v>
      </c>
      <c r="E126" t="s">
        <v>141</v>
      </c>
      <c r="G126" t="s">
        <v>1</v>
      </c>
      <c r="I126" s="218" t="s">
        <v>800</v>
      </c>
      <c r="K126" t="s">
        <v>790</v>
      </c>
      <c r="M126" t="s">
        <v>1653</v>
      </c>
      <c r="O126" t="s">
        <v>15</v>
      </c>
      <c r="Q126" s="561" t="s">
        <v>2018</v>
      </c>
    </row>
    <row r="127" spans="1:17">
      <c r="C127" t="s">
        <v>27</v>
      </c>
      <c r="E127" t="s">
        <v>6</v>
      </c>
      <c r="G127" t="s">
        <v>155</v>
      </c>
      <c r="I127" s="218" t="s">
        <v>19</v>
      </c>
      <c r="K127" t="s">
        <v>778</v>
      </c>
      <c r="M127" t="s">
        <v>757</v>
      </c>
      <c r="Q127" s="561"/>
    </row>
    <row r="128" spans="1:17">
      <c r="K128" s="231"/>
      <c r="Q128" s="561"/>
    </row>
    <row r="129" spans="2:17">
      <c r="B129" t="s">
        <v>1030</v>
      </c>
      <c r="C129" t="s">
        <v>25</v>
      </c>
      <c r="E129" t="s">
        <v>6</v>
      </c>
      <c r="G129" t="s">
        <v>153</v>
      </c>
      <c r="I129" s="218" t="s">
        <v>17</v>
      </c>
      <c r="K129" t="s">
        <v>35</v>
      </c>
      <c r="M129" t="s">
        <v>1659</v>
      </c>
      <c r="O129" t="s">
        <v>771</v>
      </c>
      <c r="Q129" s="561" t="s">
        <v>153</v>
      </c>
    </row>
    <row r="130" spans="2:17">
      <c r="C130" t="s">
        <v>37</v>
      </c>
      <c r="E130" t="s">
        <v>141</v>
      </c>
      <c r="G130" t="s">
        <v>4</v>
      </c>
      <c r="I130" s="218" t="s">
        <v>141</v>
      </c>
      <c r="K130" t="s">
        <v>728</v>
      </c>
      <c r="M130" t="s">
        <v>778</v>
      </c>
      <c r="O130" t="s">
        <v>156</v>
      </c>
      <c r="Q130" s="561" t="s">
        <v>2024</v>
      </c>
    </row>
    <row r="131" spans="2:17">
      <c r="C131" t="s">
        <v>6</v>
      </c>
      <c r="E131" t="s">
        <v>11</v>
      </c>
      <c r="G131" t="s">
        <v>1</v>
      </c>
      <c r="I131" s="218" t="s">
        <v>31</v>
      </c>
      <c r="K131" t="s">
        <v>763</v>
      </c>
      <c r="M131" t="s">
        <v>1661</v>
      </c>
      <c r="O131" t="s">
        <v>753</v>
      </c>
      <c r="Q131" s="561" t="s">
        <v>1643</v>
      </c>
    </row>
    <row r="132" spans="2:17">
      <c r="K132" s="231"/>
      <c r="Q132" s="561"/>
    </row>
    <row r="133" spans="2:17">
      <c r="B133" t="s">
        <v>1031</v>
      </c>
      <c r="C133" t="s">
        <v>27</v>
      </c>
      <c r="E133" t="s">
        <v>33</v>
      </c>
      <c r="G133" t="s">
        <v>9</v>
      </c>
      <c r="I133" s="218" t="s">
        <v>744</v>
      </c>
      <c r="K133" t="s">
        <v>13</v>
      </c>
      <c r="M133" t="s">
        <v>2003</v>
      </c>
      <c r="O133" t="s">
        <v>733</v>
      </c>
      <c r="Q133" s="561" t="s">
        <v>1</v>
      </c>
    </row>
    <row r="134" spans="2:17">
      <c r="C134" t="s">
        <v>15</v>
      </c>
      <c r="E134" t="s">
        <v>21</v>
      </c>
      <c r="G134" t="s">
        <v>142</v>
      </c>
      <c r="I134" s="218" t="s">
        <v>17</v>
      </c>
      <c r="K134" t="s">
        <v>1660</v>
      </c>
      <c r="M134" t="s">
        <v>757</v>
      </c>
      <c r="O134" t="s">
        <v>37</v>
      </c>
      <c r="Q134" s="561" t="s">
        <v>2026</v>
      </c>
    </row>
    <row r="135" spans="2:17">
      <c r="C135" t="s">
        <v>21</v>
      </c>
      <c r="E135" t="s">
        <v>17</v>
      </c>
      <c r="G135" t="s">
        <v>33</v>
      </c>
      <c r="I135" s="218" t="s">
        <v>746</v>
      </c>
      <c r="K135" t="s">
        <v>790</v>
      </c>
      <c r="M135" t="s">
        <v>156</v>
      </c>
      <c r="O135" t="s">
        <v>25</v>
      </c>
      <c r="Q135" s="561" t="s">
        <v>733</v>
      </c>
    </row>
    <row r="136" spans="2:17">
      <c r="K136" s="231"/>
      <c r="Q136" s="561"/>
    </row>
    <row r="137" spans="2:17">
      <c r="B137" t="s">
        <v>1032</v>
      </c>
      <c r="C137" t="s">
        <v>33</v>
      </c>
      <c r="E137" t="s">
        <v>11</v>
      </c>
      <c r="G137" t="s">
        <v>143</v>
      </c>
      <c r="I137" s="218" t="s">
        <v>17</v>
      </c>
      <c r="K137" t="s">
        <v>790</v>
      </c>
      <c r="M137" t="s">
        <v>156</v>
      </c>
      <c r="O137" t="s">
        <v>790</v>
      </c>
      <c r="Q137" s="561" t="s">
        <v>2018</v>
      </c>
    </row>
    <row r="138" spans="2:17">
      <c r="C138" t="s">
        <v>21</v>
      </c>
      <c r="E138" t="s">
        <v>19</v>
      </c>
      <c r="G138" t="s">
        <v>1</v>
      </c>
      <c r="I138" s="218" t="s">
        <v>744</v>
      </c>
      <c r="K138" t="s">
        <v>733</v>
      </c>
      <c r="M138" t="s">
        <v>790</v>
      </c>
      <c r="O138" t="s">
        <v>141</v>
      </c>
      <c r="Q138" s="561" t="s">
        <v>153</v>
      </c>
    </row>
    <row r="139" spans="2:17">
      <c r="C139" t="s">
        <v>25</v>
      </c>
      <c r="E139" t="s">
        <v>141</v>
      </c>
      <c r="G139" t="s">
        <v>15</v>
      </c>
      <c r="I139" s="218" t="s">
        <v>800</v>
      </c>
      <c r="K139" t="s">
        <v>19</v>
      </c>
      <c r="M139" t="s">
        <v>2002</v>
      </c>
      <c r="O139" t="s">
        <v>21</v>
      </c>
      <c r="Q139" s="561" t="s">
        <v>1655</v>
      </c>
    </row>
    <row r="140" spans="2:17">
      <c r="K140" s="231"/>
      <c r="Q140" s="561"/>
    </row>
    <row r="141" spans="2:17">
      <c r="B141" t="s">
        <v>1033</v>
      </c>
      <c r="C141" t="s">
        <v>27</v>
      </c>
      <c r="E141" t="s">
        <v>33</v>
      </c>
      <c r="G141" t="s">
        <v>25</v>
      </c>
      <c r="I141" s="218" t="s">
        <v>156</v>
      </c>
      <c r="K141" t="s">
        <v>1662</v>
      </c>
      <c r="M141" t="s">
        <v>749</v>
      </c>
      <c r="O141" t="s">
        <v>21</v>
      </c>
      <c r="Q141" s="561" t="s">
        <v>153</v>
      </c>
    </row>
    <row r="142" spans="2:17">
      <c r="C142" t="s">
        <v>178</v>
      </c>
      <c r="E142" t="s">
        <v>17</v>
      </c>
      <c r="G142" t="s">
        <v>141</v>
      </c>
      <c r="I142" s="218" t="s">
        <v>734</v>
      </c>
      <c r="K142" t="s">
        <v>142</v>
      </c>
      <c r="M142" t="s">
        <v>25</v>
      </c>
      <c r="O142" t="s">
        <v>753</v>
      </c>
      <c r="Q142" s="561" t="s">
        <v>3375</v>
      </c>
    </row>
    <row r="143" spans="2:17">
      <c r="C143" t="s">
        <v>33</v>
      </c>
      <c r="E143" t="s">
        <v>178</v>
      </c>
      <c r="G143" t="s">
        <v>143</v>
      </c>
      <c r="I143" s="218" t="s">
        <v>757</v>
      </c>
      <c r="K143" t="s">
        <v>158</v>
      </c>
      <c r="M143" t="s">
        <v>2008</v>
      </c>
      <c r="O143" t="s">
        <v>771</v>
      </c>
      <c r="Q143" s="561" t="s">
        <v>1</v>
      </c>
    </row>
    <row r="144" spans="2:17">
      <c r="K144" s="231"/>
      <c r="Q144" s="561"/>
    </row>
    <row r="145" spans="2:17">
      <c r="B145" t="s">
        <v>1034</v>
      </c>
      <c r="C145" t="s">
        <v>4</v>
      </c>
      <c r="E145" t="s">
        <v>21</v>
      </c>
      <c r="G145" t="s">
        <v>153</v>
      </c>
      <c r="I145" s="218" t="s">
        <v>1</v>
      </c>
      <c r="K145" t="s">
        <v>142</v>
      </c>
      <c r="M145" t="s">
        <v>749</v>
      </c>
      <c r="O145" t="s">
        <v>771</v>
      </c>
      <c r="Q145" s="561" t="s">
        <v>1655</v>
      </c>
    </row>
    <row r="146" spans="2:17">
      <c r="C146" t="s">
        <v>33</v>
      </c>
      <c r="E146" t="s">
        <v>33</v>
      </c>
      <c r="G146" t="s">
        <v>1</v>
      </c>
      <c r="I146" s="218" t="s">
        <v>37</v>
      </c>
      <c r="K146" t="s">
        <v>790</v>
      </c>
      <c r="M146" t="s">
        <v>25</v>
      </c>
      <c r="O146" t="s">
        <v>2008</v>
      </c>
      <c r="Q146" s="561" t="s">
        <v>5598</v>
      </c>
    </row>
    <row r="147" spans="2:17">
      <c r="C147" t="s">
        <v>29</v>
      </c>
      <c r="E147" t="s">
        <v>9</v>
      </c>
      <c r="G147" t="s">
        <v>4</v>
      </c>
      <c r="I147" s="218" t="s">
        <v>734</v>
      </c>
      <c r="K147" t="s">
        <v>1653</v>
      </c>
      <c r="M147" t="s">
        <v>15</v>
      </c>
      <c r="O147" t="s">
        <v>15</v>
      </c>
      <c r="Q147" s="561" t="s">
        <v>5599</v>
      </c>
    </row>
    <row r="148" spans="2:17">
      <c r="K148" s="231"/>
      <c r="Q148" s="561"/>
    </row>
    <row r="149" spans="2:17">
      <c r="B149" t="s">
        <v>1035</v>
      </c>
      <c r="C149" t="s">
        <v>178</v>
      </c>
      <c r="E149" t="s">
        <v>178</v>
      </c>
      <c r="G149" t="s">
        <v>143</v>
      </c>
      <c r="I149" s="218" t="s">
        <v>744</v>
      </c>
      <c r="K149" t="s">
        <v>790</v>
      </c>
      <c r="M149" t="s">
        <v>749</v>
      </c>
      <c r="O149" t="s">
        <v>2050</v>
      </c>
      <c r="Q149" s="561" t="s">
        <v>2003</v>
      </c>
    </row>
    <row r="150" spans="2:17">
      <c r="C150" t="s">
        <v>27</v>
      </c>
      <c r="E150" t="s">
        <v>33</v>
      </c>
      <c r="G150" t="s">
        <v>21</v>
      </c>
      <c r="I150" s="218" t="s">
        <v>19</v>
      </c>
      <c r="K150" t="s">
        <v>778</v>
      </c>
      <c r="M150" t="s">
        <v>1657</v>
      </c>
      <c r="O150" t="s">
        <v>753</v>
      </c>
      <c r="Q150" s="561" t="s">
        <v>1</v>
      </c>
    </row>
    <row r="151" spans="2:17">
      <c r="C151" t="s">
        <v>15</v>
      </c>
      <c r="E151" t="s">
        <v>21</v>
      </c>
      <c r="G151" t="s">
        <v>1</v>
      </c>
      <c r="I151" s="218" t="s">
        <v>153</v>
      </c>
      <c r="K151" t="s">
        <v>779</v>
      </c>
      <c r="M151" t="s">
        <v>37</v>
      </c>
      <c r="O151" t="s">
        <v>783</v>
      </c>
      <c r="Q151" s="561" t="s">
        <v>728</v>
      </c>
    </row>
    <row r="152" spans="2:17">
      <c r="K152" s="231"/>
      <c r="Q152" s="561"/>
    </row>
    <row r="153" spans="2:17">
      <c r="B153" t="s">
        <v>1036</v>
      </c>
      <c r="C153" t="s">
        <v>27</v>
      </c>
      <c r="E153" t="s">
        <v>143</v>
      </c>
      <c r="G153" t="s">
        <v>1139</v>
      </c>
      <c r="I153" s="218" t="s">
        <v>778</v>
      </c>
      <c r="K153" t="s">
        <v>796</v>
      </c>
      <c r="M153" t="s">
        <v>2008</v>
      </c>
      <c r="O153" t="s">
        <v>779</v>
      </c>
      <c r="Q153" s="585" t="s">
        <v>1644</v>
      </c>
    </row>
    <row r="154" spans="2:17">
      <c r="C154" t="s">
        <v>11</v>
      </c>
      <c r="E154" t="s">
        <v>33</v>
      </c>
      <c r="G154" t="s">
        <v>1110</v>
      </c>
      <c r="I154" s="218" t="s">
        <v>31</v>
      </c>
      <c r="K154" t="s">
        <v>1655</v>
      </c>
      <c r="M154" t="s">
        <v>2006</v>
      </c>
      <c r="O154" t="s">
        <v>1661</v>
      </c>
      <c r="Q154" s="561" t="s">
        <v>1662</v>
      </c>
    </row>
    <row r="155" spans="2:17">
      <c r="C155" t="s">
        <v>33</v>
      </c>
      <c r="E155" t="s">
        <v>21</v>
      </c>
      <c r="G155" t="s">
        <v>25</v>
      </c>
      <c r="I155" s="218" t="s">
        <v>156</v>
      </c>
      <c r="K155" t="s">
        <v>4</v>
      </c>
      <c r="M155" t="s">
        <v>749</v>
      </c>
      <c r="O155" t="s">
        <v>2018</v>
      </c>
      <c r="Q155" s="561" t="s">
        <v>779</v>
      </c>
    </row>
    <row r="156" spans="2:17">
      <c r="K156" s="231"/>
      <c r="Q156" s="561"/>
    </row>
    <row r="157" spans="2:17">
      <c r="B157" t="s">
        <v>1037</v>
      </c>
      <c r="C157" t="s">
        <v>9</v>
      </c>
      <c r="E157" t="s">
        <v>33</v>
      </c>
      <c r="G157" t="s">
        <v>21</v>
      </c>
      <c r="I157" s="218" t="s">
        <v>153</v>
      </c>
      <c r="K157" t="s">
        <v>778</v>
      </c>
      <c r="M157" t="s">
        <v>1661</v>
      </c>
      <c r="O157" t="s">
        <v>783</v>
      </c>
      <c r="Q157" s="561" t="s">
        <v>3375</v>
      </c>
    </row>
    <row r="158" spans="2:17">
      <c r="C158" t="s">
        <v>33</v>
      </c>
      <c r="E158" t="s">
        <v>21</v>
      </c>
      <c r="G158" t="s">
        <v>1</v>
      </c>
      <c r="I158" s="218" t="s">
        <v>749</v>
      </c>
      <c r="K158" t="s">
        <v>11</v>
      </c>
      <c r="M158" t="s">
        <v>141</v>
      </c>
      <c r="O158" t="s">
        <v>753</v>
      </c>
      <c r="Q158" s="561" t="s">
        <v>1</v>
      </c>
    </row>
    <row r="159" spans="2:17">
      <c r="C159" t="s">
        <v>11</v>
      </c>
      <c r="E159" t="s">
        <v>35</v>
      </c>
      <c r="G159" t="s">
        <v>9</v>
      </c>
      <c r="I159" s="218" t="s">
        <v>39</v>
      </c>
      <c r="K159" t="s">
        <v>1653</v>
      </c>
      <c r="M159" t="s">
        <v>2006</v>
      </c>
      <c r="O159" t="s">
        <v>21</v>
      </c>
      <c r="Q159" s="561" t="s">
        <v>3372</v>
      </c>
    </row>
    <row r="160" spans="2:17">
      <c r="K160" s="231"/>
      <c r="Q160" s="561"/>
    </row>
    <row r="161" spans="2:23">
      <c r="B161" t="s">
        <v>1038</v>
      </c>
      <c r="C161" t="s">
        <v>33</v>
      </c>
      <c r="E161" t="s">
        <v>35</v>
      </c>
      <c r="G161" t="s">
        <v>143</v>
      </c>
      <c r="I161" s="218" t="s">
        <v>153</v>
      </c>
      <c r="K161" t="s">
        <v>1653</v>
      </c>
      <c r="M161" t="s">
        <v>37</v>
      </c>
      <c r="O161" t="s">
        <v>762</v>
      </c>
      <c r="Q161" s="561" t="s">
        <v>3375</v>
      </c>
    </row>
    <row r="162" spans="2:23">
      <c r="C162" t="s">
        <v>25</v>
      </c>
      <c r="E162" t="s">
        <v>143</v>
      </c>
      <c r="G162" t="s">
        <v>35</v>
      </c>
      <c r="I162" s="218" t="s">
        <v>19</v>
      </c>
      <c r="K162" t="s">
        <v>142</v>
      </c>
      <c r="M162" t="s">
        <v>783</v>
      </c>
      <c r="O162" t="s">
        <v>2010</v>
      </c>
      <c r="Q162" s="561" t="s">
        <v>153</v>
      </c>
    </row>
    <row r="163" spans="2:23">
      <c r="C163" t="s">
        <v>11</v>
      </c>
      <c r="E163" t="s">
        <v>15</v>
      </c>
      <c r="G163" t="s">
        <v>21</v>
      </c>
      <c r="I163" s="218" t="s">
        <v>25</v>
      </c>
      <c r="K163" t="s">
        <v>790</v>
      </c>
      <c r="M163" t="s">
        <v>2008</v>
      </c>
      <c r="O163" t="s">
        <v>162</v>
      </c>
      <c r="Q163" s="561" t="s">
        <v>1</v>
      </c>
    </row>
    <row r="164" spans="2:23">
      <c r="K164" s="231"/>
      <c r="Q164" s="561"/>
    </row>
    <row r="165" spans="2:23" ht="18.75">
      <c r="B165" t="s">
        <v>1039</v>
      </c>
      <c r="C165" t="s">
        <v>33</v>
      </c>
      <c r="E165" t="s">
        <v>19</v>
      </c>
      <c r="G165" t="s">
        <v>143</v>
      </c>
      <c r="I165" s="218" t="s">
        <v>33</v>
      </c>
      <c r="K165" t="s">
        <v>1658</v>
      </c>
      <c r="M165" t="s">
        <v>783</v>
      </c>
      <c r="O165" t="s">
        <v>755</v>
      </c>
      <c r="Q165" s="561" t="s">
        <v>2053</v>
      </c>
      <c r="R165" s="587"/>
      <c r="S165" s="588"/>
      <c r="T165" s="588"/>
      <c r="U165" s="588"/>
      <c r="V165" s="588"/>
      <c r="W165" s="589"/>
    </row>
    <row r="166" spans="2:23" ht="15">
      <c r="C166" t="s">
        <v>25</v>
      </c>
      <c r="E166" t="s">
        <v>143</v>
      </c>
      <c r="G166" t="s">
        <v>1</v>
      </c>
      <c r="I166" s="218" t="s">
        <v>734</v>
      </c>
      <c r="K166" t="s">
        <v>1653</v>
      </c>
      <c r="M166" t="s">
        <v>155</v>
      </c>
      <c r="O166" t="s">
        <v>2029</v>
      </c>
      <c r="Q166" s="561" t="s">
        <v>1</v>
      </c>
      <c r="R166" s="585"/>
      <c r="S166" s="585"/>
      <c r="T166" s="585"/>
      <c r="U166" s="590"/>
      <c r="V166" s="591"/>
      <c r="W166" s="592"/>
    </row>
    <row r="167" spans="2:23" ht="15">
      <c r="C167" t="s">
        <v>6</v>
      </c>
      <c r="E167" t="s">
        <v>39</v>
      </c>
      <c r="G167" t="s">
        <v>153</v>
      </c>
      <c r="I167" s="218" t="s">
        <v>757</v>
      </c>
      <c r="K167" t="s">
        <v>11</v>
      </c>
      <c r="M167" t="s">
        <v>1655</v>
      </c>
      <c r="O167" t="s">
        <v>1</v>
      </c>
      <c r="Q167" s="561" t="s">
        <v>5597</v>
      </c>
      <c r="R167" s="585"/>
      <c r="S167" s="585"/>
      <c r="T167" s="585"/>
      <c r="U167" s="590"/>
      <c r="V167" s="591"/>
      <c r="W167" s="592"/>
    </row>
    <row r="168" spans="2:23" ht="15">
      <c r="K168" s="231"/>
      <c r="Q168" s="561" t="s">
        <v>5594</v>
      </c>
      <c r="R168" s="585"/>
      <c r="S168" s="585"/>
      <c r="T168" s="585"/>
      <c r="U168" s="590"/>
      <c r="V168" s="591"/>
      <c r="W168" s="592"/>
    </row>
    <row r="169" spans="2:23" ht="15">
      <c r="K169" s="231"/>
      <c r="Q169" s="561"/>
      <c r="R169" s="585"/>
      <c r="S169" s="584"/>
      <c r="T169" s="585"/>
      <c r="U169" s="590"/>
      <c r="V169" s="591"/>
      <c r="W169" s="592"/>
    </row>
    <row r="170" spans="2:23" ht="15">
      <c r="B170" t="s">
        <v>1040</v>
      </c>
      <c r="C170" t="s">
        <v>9</v>
      </c>
      <c r="E170" t="s">
        <v>19</v>
      </c>
      <c r="G170" t="s">
        <v>153</v>
      </c>
      <c r="I170" s="218" t="s">
        <v>31</v>
      </c>
      <c r="K170" t="s">
        <v>27</v>
      </c>
      <c r="M170" t="s">
        <v>141</v>
      </c>
      <c r="O170" t="s">
        <v>156</v>
      </c>
      <c r="Q170" s="561" t="s">
        <v>2008</v>
      </c>
      <c r="R170" s="585"/>
      <c r="S170" s="584"/>
      <c r="T170" s="585"/>
      <c r="U170" s="590"/>
      <c r="V170" s="591"/>
      <c r="W170" s="592"/>
    </row>
    <row r="171" spans="2:23">
      <c r="C171" t="s">
        <v>1052</v>
      </c>
      <c r="E171" t="s">
        <v>9</v>
      </c>
      <c r="G171" t="s">
        <v>1</v>
      </c>
      <c r="I171" s="218" t="s">
        <v>23</v>
      </c>
      <c r="K171" t="s">
        <v>158</v>
      </c>
      <c r="M171" t="s">
        <v>1661</v>
      </c>
      <c r="O171" t="s">
        <v>162</v>
      </c>
      <c r="Q171" s="561" t="s">
        <v>733</v>
      </c>
    </row>
    <row r="172" spans="2:23">
      <c r="C172" t="s">
        <v>35</v>
      </c>
      <c r="E172" t="s">
        <v>141</v>
      </c>
      <c r="G172" t="s">
        <v>4</v>
      </c>
      <c r="I172" s="218" t="s">
        <v>158</v>
      </c>
      <c r="K172" t="s">
        <v>23</v>
      </c>
      <c r="M172" t="s">
        <v>21</v>
      </c>
      <c r="O172" t="s">
        <v>746</v>
      </c>
      <c r="Q172" s="561" t="s">
        <v>2026</v>
      </c>
    </row>
    <row r="173" spans="2:23">
      <c r="K173" s="231"/>
      <c r="Q173" s="561"/>
    </row>
    <row r="174" spans="2:23">
      <c r="B174" t="s">
        <v>1041</v>
      </c>
      <c r="C174" t="s">
        <v>9</v>
      </c>
      <c r="E174" t="s">
        <v>21</v>
      </c>
      <c r="G174" t="s">
        <v>33</v>
      </c>
      <c r="I174" s="218" t="s">
        <v>33</v>
      </c>
      <c r="K174" t="s">
        <v>749</v>
      </c>
      <c r="M174" t="s">
        <v>783</v>
      </c>
      <c r="O174" t="s">
        <v>1661</v>
      </c>
      <c r="Q174" s="561" t="s">
        <v>3383</v>
      </c>
    </row>
    <row r="175" spans="2:23">
      <c r="C175" t="s">
        <v>35</v>
      </c>
      <c r="E175" t="s">
        <v>143</v>
      </c>
      <c r="G175" t="s">
        <v>25</v>
      </c>
      <c r="I175" s="218" t="s">
        <v>17</v>
      </c>
      <c r="K175" t="s">
        <v>11</v>
      </c>
      <c r="M175" t="s">
        <v>21</v>
      </c>
      <c r="O175" t="s">
        <v>2002</v>
      </c>
      <c r="Q175" s="561" t="s">
        <v>3380</v>
      </c>
    </row>
    <row r="176" spans="2:23">
      <c r="C176" t="s">
        <v>31</v>
      </c>
      <c r="E176" t="s">
        <v>17</v>
      </c>
      <c r="G176" t="s">
        <v>158</v>
      </c>
      <c r="I176" s="218" t="s">
        <v>779</v>
      </c>
      <c r="K176" t="s">
        <v>1653</v>
      </c>
      <c r="M176" t="s">
        <v>17</v>
      </c>
      <c r="O176" t="s">
        <v>21</v>
      </c>
      <c r="Q176" s="561" t="s">
        <v>788</v>
      </c>
    </row>
    <row r="177" spans="2:17">
      <c r="K177" s="231"/>
      <c r="Q177" s="561"/>
    </row>
    <row r="178" spans="2:17">
      <c r="B178" t="s">
        <v>1042</v>
      </c>
      <c r="C178" t="s">
        <v>31</v>
      </c>
      <c r="E178" t="s">
        <v>21</v>
      </c>
      <c r="G178" t="s">
        <v>21</v>
      </c>
      <c r="I178" s="218" t="s">
        <v>33</v>
      </c>
      <c r="K178" t="s">
        <v>763</v>
      </c>
      <c r="M178" t="s">
        <v>2004</v>
      </c>
      <c r="O178" t="s">
        <v>2010</v>
      </c>
      <c r="Q178" s="585" t="s">
        <v>5595</v>
      </c>
    </row>
    <row r="179" spans="2:17">
      <c r="C179" t="s">
        <v>9</v>
      </c>
      <c r="E179" t="s">
        <v>33</v>
      </c>
      <c r="G179" t="s">
        <v>143</v>
      </c>
      <c r="I179" s="218" t="s">
        <v>141</v>
      </c>
      <c r="K179" t="s">
        <v>19</v>
      </c>
      <c r="M179" t="s">
        <v>783</v>
      </c>
      <c r="O179" t="s">
        <v>162</v>
      </c>
      <c r="Q179" s="585" t="s">
        <v>5596</v>
      </c>
    </row>
    <row r="180" spans="2:17">
      <c r="C180" t="s">
        <v>21</v>
      </c>
      <c r="E180" t="s">
        <v>17</v>
      </c>
      <c r="G180" t="s">
        <v>33</v>
      </c>
      <c r="I180" s="218" t="s">
        <v>17</v>
      </c>
      <c r="K180" t="s">
        <v>155</v>
      </c>
      <c r="M180" t="s">
        <v>11</v>
      </c>
      <c r="O180" t="s">
        <v>748</v>
      </c>
      <c r="Q180" s="585" t="s">
        <v>3376</v>
      </c>
    </row>
    <row r="181" spans="2:17">
      <c r="K181" s="231"/>
      <c r="Q181" s="561"/>
    </row>
    <row r="182" spans="2:17">
      <c r="B182" t="s">
        <v>1043</v>
      </c>
      <c r="C182" t="s">
        <v>15</v>
      </c>
      <c r="E182" t="s">
        <v>21</v>
      </c>
      <c r="G182" t="s">
        <v>158</v>
      </c>
      <c r="I182" s="218" t="s">
        <v>141</v>
      </c>
      <c r="K182" t="s">
        <v>757</v>
      </c>
      <c r="M182" t="s">
        <v>2008</v>
      </c>
      <c r="O182" t="s">
        <v>2029</v>
      </c>
      <c r="Q182" s="585" t="s">
        <v>779</v>
      </c>
    </row>
    <row r="183" spans="2:17">
      <c r="C183" t="s">
        <v>9</v>
      </c>
      <c r="E183" t="s">
        <v>33</v>
      </c>
      <c r="G183" t="s">
        <v>13</v>
      </c>
      <c r="I183" s="218" t="s">
        <v>31</v>
      </c>
      <c r="K183" t="s">
        <v>158</v>
      </c>
      <c r="M183" t="s">
        <v>37</v>
      </c>
      <c r="O183" t="s">
        <v>1661</v>
      </c>
      <c r="Q183" s="585" t="s">
        <v>1662</v>
      </c>
    </row>
    <row r="184" spans="2:17">
      <c r="C184" t="s">
        <v>31</v>
      </c>
      <c r="E184" t="s">
        <v>143</v>
      </c>
      <c r="G184" t="s">
        <v>33</v>
      </c>
      <c r="I184" s="218" t="s">
        <v>9</v>
      </c>
      <c r="K184" t="s">
        <v>763</v>
      </c>
      <c r="M184" t="s">
        <v>783</v>
      </c>
      <c r="O184" t="s">
        <v>25</v>
      </c>
      <c r="Q184" s="585" t="s">
        <v>1644</v>
      </c>
    </row>
    <row r="185" spans="2:17">
      <c r="K185" s="231"/>
      <c r="Q185" s="585"/>
    </row>
    <row r="186" spans="2:17">
      <c r="B186" t="s">
        <v>1044</v>
      </c>
      <c r="C186" t="s">
        <v>4</v>
      </c>
      <c r="E186" t="s">
        <v>11</v>
      </c>
      <c r="G186" t="s">
        <v>153</v>
      </c>
      <c r="I186" s="218" t="s">
        <v>33</v>
      </c>
      <c r="K186" t="s">
        <v>19</v>
      </c>
      <c r="M186" t="s">
        <v>21</v>
      </c>
      <c r="O186" t="s">
        <v>2029</v>
      </c>
      <c r="Q186" s="561" t="s">
        <v>153</v>
      </c>
    </row>
    <row r="187" spans="2:17">
      <c r="C187" t="s">
        <v>6</v>
      </c>
      <c r="E187" t="s">
        <v>23</v>
      </c>
      <c r="G187" t="s">
        <v>1</v>
      </c>
      <c r="I187" s="218" t="s">
        <v>17</v>
      </c>
      <c r="K187" t="s">
        <v>1655</v>
      </c>
      <c r="M187" t="s">
        <v>37</v>
      </c>
      <c r="O187" t="s">
        <v>25</v>
      </c>
      <c r="Q187" s="561" t="s">
        <v>3375</v>
      </c>
    </row>
    <row r="188" spans="2:17">
      <c r="C188" t="s">
        <v>27</v>
      </c>
      <c r="E188" t="s">
        <v>144</v>
      </c>
      <c r="G188" t="s">
        <v>33</v>
      </c>
      <c r="I188" s="218" t="s">
        <v>1</v>
      </c>
      <c r="K188" t="s">
        <v>1651</v>
      </c>
      <c r="M188" t="s">
        <v>2533</v>
      </c>
      <c r="O188" t="s">
        <v>37</v>
      </c>
      <c r="Q188" s="561" t="s">
        <v>3368</v>
      </c>
    </row>
    <row r="189" spans="2:17">
      <c r="I189" s="218"/>
      <c r="M189" t="s">
        <v>2534</v>
      </c>
      <c r="Q189" s="561"/>
    </row>
    <row r="190" spans="2:17">
      <c r="K190" s="231"/>
      <c r="O190" t="s">
        <v>39</v>
      </c>
      <c r="Q190" s="561" t="s">
        <v>2008</v>
      </c>
    </row>
    <row r="191" spans="2:17">
      <c r="B191" t="s">
        <v>1045</v>
      </c>
      <c r="C191" t="s">
        <v>27</v>
      </c>
      <c r="E191" t="s">
        <v>21</v>
      </c>
      <c r="G191" t="s">
        <v>33</v>
      </c>
      <c r="I191" s="218" t="s">
        <v>17</v>
      </c>
      <c r="K191" t="s">
        <v>19</v>
      </c>
      <c r="M191" t="s">
        <v>762</v>
      </c>
      <c r="O191" t="s">
        <v>762</v>
      </c>
      <c r="Q191" s="561" t="s">
        <v>2026</v>
      </c>
    </row>
    <row r="192" spans="2:17">
      <c r="C192" t="s">
        <v>1053</v>
      </c>
      <c r="E192" t="s">
        <v>17</v>
      </c>
      <c r="G192" t="s">
        <v>141</v>
      </c>
      <c r="I192" s="218" t="s">
        <v>744</v>
      </c>
      <c r="K192" t="s">
        <v>39</v>
      </c>
      <c r="M192" t="s">
        <v>141</v>
      </c>
      <c r="O192" t="s">
        <v>2031</v>
      </c>
      <c r="Q192" s="561" t="s">
        <v>779</v>
      </c>
    </row>
    <row r="193" spans="2:17">
      <c r="C193" t="s">
        <v>1054</v>
      </c>
      <c r="E193" t="s">
        <v>9</v>
      </c>
      <c r="G193" t="s">
        <v>25</v>
      </c>
      <c r="I193" s="218" t="s">
        <v>746</v>
      </c>
      <c r="K193" t="s">
        <v>1658</v>
      </c>
      <c r="M193" t="s">
        <v>21</v>
      </c>
      <c r="Q193" s="561"/>
    </row>
    <row r="194" spans="2:17">
      <c r="K194" s="231"/>
      <c r="Q194" s="561"/>
    </row>
    <row r="195" spans="2:17">
      <c r="B195" t="s">
        <v>1046</v>
      </c>
      <c r="C195" t="s">
        <v>9</v>
      </c>
      <c r="E195" t="s">
        <v>21</v>
      </c>
      <c r="G195" t="s">
        <v>33</v>
      </c>
      <c r="I195" s="218" t="s">
        <v>17</v>
      </c>
      <c r="K195" t="s">
        <v>23</v>
      </c>
      <c r="M195" t="s">
        <v>21</v>
      </c>
      <c r="O195" t="s">
        <v>1661</v>
      </c>
      <c r="Q195" s="561" t="s">
        <v>2023</v>
      </c>
    </row>
    <row r="196" spans="2:17">
      <c r="C196" t="s">
        <v>19</v>
      </c>
      <c r="E196" t="s">
        <v>39</v>
      </c>
      <c r="G196" t="s">
        <v>29</v>
      </c>
      <c r="I196" s="218" t="s">
        <v>1</v>
      </c>
      <c r="K196" t="s">
        <v>755</v>
      </c>
      <c r="M196" t="s">
        <v>37</v>
      </c>
      <c r="O196" t="s">
        <v>25</v>
      </c>
      <c r="Q196" s="561" t="s">
        <v>2010</v>
      </c>
    </row>
    <row r="197" spans="2:17">
      <c r="C197" t="s">
        <v>39</v>
      </c>
      <c r="E197" t="s">
        <v>1109</v>
      </c>
      <c r="G197" t="s">
        <v>25</v>
      </c>
      <c r="I197" s="218" t="s">
        <v>154</v>
      </c>
      <c r="K197" t="s">
        <v>734</v>
      </c>
      <c r="M197" t="s">
        <v>2008</v>
      </c>
      <c r="O197" t="s">
        <v>37</v>
      </c>
      <c r="Q197" s="561" t="s">
        <v>778</v>
      </c>
    </row>
    <row r="198" spans="2:17">
      <c r="E198" t="s">
        <v>1110</v>
      </c>
      <c r="K198" s="231"/>
      <c r="Q198" s="561"/>
    </row>
    <row r="199" spans="2:17">
      <c r="O199" t="s">
        <v>2010</v>
      </c>
      <c r="Q199" s="585" t="s">
        <v>1644</v>
      </c>
    </row>
    <row r="200" spans="2:17">
      <c r="B200" t="s">
        <v>1047</v>
      </c>
      <c r="C200" t="s">
        <v>27</v>
      </c>
      <c r="E200" t="s">
        <v>21</v>
      </c>
      <c r="G200" t="s">
        <v>39</v>
      </c>
      <c r="I200" s="218" t="s">
        <v>141</v>
      </c>
      <c r="K200" t="s">
        <v>155</v>
      </c>
      <c r="M200" t="s">
        <v>21</v>
      </c>
      <c r="O200" t="s">
        <v>25</v>
      </c>
      <c r="Q200" s="585" t="s">
        <v>779</v>
      </c>
    </row>
    <row r="201" spans="2:17">
      <c r="C201" t="s">
        <v>9</v>
      </c>
      <c r="E201" t="s">
        <v>143</v>
      </c>
      <c r="G201" t="s">
        <v>25</v>
      </c>
      <c r="I201" s="218" t="s">
        <v>31</v>
      </c>
      <c r="K201" t="s">
        <v>141</v>
      </c>
      <c r="M201" t="s">
        <v>2008</v>
      </c>
      <c r="O201" t="s">
        <v>1661</v>
      </c>
      <c r="Q201" s="585" t="s">
        <v>2025</v>
      </c>
    </row>
    <row r="202" spans="2:17">
      <c r="C202" t="s">
        <v>11</v>
      </c>
      <c r="E202" t="s">
        <v>17</v>
      </c>
      <c r="G202" t="s">
        <v>6</v>
      </c>
      <c r="I202" s="218" t="s">
        <v>39</v>
      </c>
      <c r="K202" t="s">
        <v>749</v>
      </c>
      <c r="M202" t="s">
        <v>155</v>
      </c>
      <c r="Q202" s="561"/>
    </row>
    <row r="203" spans="2:17">
      <c r="K203" s="231"/>
      <c r="Q203" s="561"/>
    </row>
    <row r="204" spans="2:17">
      <c r="B204" t="s">
        <v>1048</v>
      </c>
      <c r="C204" t="s">
        <v>27</v>
      </c>
      <c r="E204" t="s">
        <v>142</v>
      </c>
      <c r="G204" t="s">
        <v>153</v>
      </c>
      <c r="I204" s="218" t="s">
        <v>734</v>
      </c>
      <c r="K204" t="s">
        <v>749</v>
      </c>
      <c r="M204" t="s">
        <v>21</v>
      </c>
      <c r="O204" t="s">
        <v>2697</v>
      </c>
      <c r="Q204" s="561" t="s">
        <v>3375</v>
      </c>
    </row>
    <row r="205" spans="2:17">
      <c r="C205" t="s">
        <v>35</v>
      </c>
      <c r="E205" t="s">
        <v>11</v>
      </c>
      <c r="G205" t="s">
        <v>1</v>
      </c>
      <c r="I205" s="218" t="s">
        <v>9</v>
      </c>
      <c r="K205" t="s">
        <v>23</v>
      </c>
      <c r="M205" t="s">
        <v>19</v>
      </c>
      <c r="O205" t="s">
        <v>15</v>
      </c>
      <c r="Q205" s="561" t="s">
        <v>2023</v>
      </c>
    </row>
    <row r="206" spans="2:17">
      <c r="C206" t="s">
        <v>6</v>
      </c>
      <c r="E206" t="s">
        <v>35</v>
      </c>
      <c r="G206" t="s">
        <v>155</v>
      </c>
      <c r="I206" s="218" t="s">
        <v>27</v>
      </c>
      <c r="K206" t="s">
        <v>162</v>
      </c>
      <c r="M206" t="s">
        <v>782</v>
      </c>
      <c r="O206" t="s">
        <v>2007</v>
      </c>
      <c r="Q206" s="561" t="s">
        <v>153</v>
      </c>
    </row>
    <row r="207" spans="2:17">
      <c r="K207" s="231"/>
      <c r="Q207" s="561"/>
    </row>
    <row r="208" spans="2:17">
      <c r="B208" t="s">
        <v>1049</v>
      </c>
      <c r="C208" t="s">
        <v>9</v>
      </c>
      <c r="E208" t="s">
        <v>33</v>
      </c>
      <c r="G208" t="s">
        <v>25</v>
      </c>
      <c r="I208" s="218" t="s">
        <v>31</v>
      </c>
      <c r="K208" t="s">
        <v>19</v>
      </c>
      <c r="M208" t="s">
        <v>21</v>
      </c>
      <c r="O208" t="s">
        <v>1660</v>
      </c>
      <c r="Q208" s="586" t="s">
        <v>779</v>
      </c>
    </row>
    <row r="209" spans="1:17">
      <c r="B209" t="s">
        <v>1050</v>
      </c>
      <c r="C209" t="s">
        <v>35</v>
      </c>
      <c r="E209" t="s">
        <v>21</v>
      </c>
      <c r="G209" t="s">
        <v>33</v>
      </c>
      <c r="I209" s="218" t="s">
        <v>141</v>
      </c>
      <c r="K209" t="s">
        <v>39</v>
      </c>
      <c r="M209" t="s">
        <v>155</v>
      </c>
      <c r="O209" t="s">
        <v>1661</v>
      </c>
      <c r="Q209" s="226" t="s">
        <v>1644</v>
      </c>
    </row>
    <row r="210" spans="1:17">
      <c r="C210" t="s">
        <v>27</v>
      </c>
      <c r="E210" t="s">
        <v>143</v>
      </c>
      <c r="G210" t="s">
        <v>39</v>
      </c>
      <c r="I210" s="218" t="s">
        <v>33</v>
      </c>
      <c r="K210" t="s">
        <v>763</v>
      </c>
      <c r="M210" t="s">
        <v>37</v>
      </c>
      <c r="O210" t="s">
        <v>2029</v>
      </c>
      <c r="Q210" s="586" t="s">
        <v>154</v>
      </c>
    </row>
    <row r="211" spans="1:17">
      <c r="K211" s="231"/>
      <c r="Q211" s="561"/>
    </row>
    <row r="212" spans="1:17">
      <c r="B212" t="s">
        <v>1051</v>
      </c>
      <c r="C212" t="s">
        <v>9</v>
      </c>
      <c r="E212" t="s">
        <v>21</v>
      </c>
      <c r="G212" t="s">
        <v>25</v>
      </c>
      <c r="I212" s="218" t="s">
        <v>31</v>
      </c>
      <c r="K212" t="s">
        <v>19</v>
      </c>
      <c r="M212" t="s">
        <v>21</v>
      </c>
      <c r="O212" t="s">
        <v>1661</v>
      </c>
      <c r="Q212" s="561" t="s">
        <v>1644</v>
      </c>
    </row>
    <row r="213" spans="1:17">
      <c r="C213" t="s">
        <v>27</v>
      </c>
      <c r="E213" t="s">
        <v>33</v>
      </c>
      <c r="G213" t="s">
        <v>33</v>
      </c>
      <c r="I213" s="218" t="s">
        <v>141</v>
      </c>
      <c r="K213" t="s">
        <v>763</v>
      </c>
      <c r="M213" t="s">
        <v>37</v>
      </c>
      <c r="O213" t="s">
        <v>37</v>
      </c>
      <c r="Q213" s="561" t="s">
        <v>779</v>
      </c>
    </row>
    <row r="214" spans="1:17">
      <c r="C214" t="s">
        <v>33</v>
      </c>
      <c r="E214" t="s">
        <v>143</v>
      </c>
      <c r="G214" t="s">
        <v>143</v>
      </c>
      <c r="I214" s="218" t="s">
        <v>17</v>
      </c>
      <c r="K214" t="s">
        <v>39</v>
      </c>
      <c r="M214" t="s">
        <v>2008</v>
      </c>
      <c r="O214" t="s">
        <v>25</v>
      </c>
      <c r="Q214" s="561" t="s">
        <v>154</v>
      </c>
    </row>
    <row r="216" spans="1:17">
      <c r="K216" s="1"/>
    </row>
    <row r="217" spans="1:17" ht="20.25">
      <c r="A217" s="123" t="s">
        <v>1056</v>
      </c>
      <c r="C217" t="s">
        <v>25</v>
      </c>
      <c r="E217" t="s">
        <v>19</v>
      </c>
      <c r="G217" t="s">
        <v>6</v>
      </c>
      <c r="I217" s="218" t="s">
        <v>779</v>
      </c>
      <c r="K217" s="218" t="s">
        <v>141</v>
      </c>
      <c r="M217" t="s">
        <v>39</v>
      </c>
      <c r="O217" t="s">
        <v>764</v>
      </c>
    </row>
    <row r="218" spans="1:17">
      <c r="C218" t="s">
        <v>11</v>
      </c>
      <c r="E218" t="s">
        <v>9</v>
      </c>
      <c r="G218" t="s">
        <v>19</v>
      </c>
      <c r="I218" s="218" t="s">
        <v>39</v>
      </c>
      <c r="K218" s="218" t="s">
        <v>154</v>
      </c>
      <c r="M218" t="s">
        <v>19</v>
      </c>
      <c r="O218" t="s">
        <v>25</v>
      </c>
    </row>
    <row r="219" spans="1:17">
      <c r="C219" t="s">
        <v>35</v>
      </c>
      <c r="E219" t="s">
        <v>17</v>
      </c>
      <c r="G219" t="s">
        <v>9</v>
      </c>
      <c r="I219" s="218" t="s">
        <v>763</v>
      </c>
      <c r="K219" s="218" t="s">
        <v>155</v>
      </c>
      <c r="M219" t="s">
        <v>746</v>
      </c>
      <c r="O219" t="s">
        <v>1647</v>
      </c>
    </row>
    <row r="221" spans="1:17">
      <c r="K221" s="1"/>
    </row>
    <row r="222" spans="1:17" ht="20.25">
      <c r="A222" s="123" t="s">
        <v>1057</v>
      </c>
      <c r="C222" t="s">
        <v>178</v>
      </c>
      <c r="E222" t="s">
        <v>9</v>
      </c>
      <c r="G222" t="s">
        <v>31</v>
      </c>
      <c r="I222" s="218" t="s">
        <v>749</v>
      </c>
      <c r="K222" t="s">
        <v>183</v>
      </c>
      <c r="M222" t="s">
        <v>1647</v>
      </c>
      <c r="O222" t="s">
        <v>17</v>
      </c>
    </row>
    <row r="223" spans="1:17">
      <c r="C223" t="s">
        <v>21</v>
      </c>
      <c r="E223" t="s">
        <v>6</v>
      </c>
      <c r="G223" t="s">
        <v>17</v>
      </c>
      <c r="I223" s="218" t="s">
        <v>142</v>
      </c>
      <c r="K223" t="s">
        <v>183</v>
      </c>
      <c r="M223" t="s">
        <v>141</v>
      </c>
      <c r="O223" t="s">
        <v>1661</v>
      </c>
    </row>
    <row r="224" spans="1:17">
      <c r="C224" t="s">
        <v>17</v>
      </c>
      <c r="E224" t="s">
        <v>39</v>
      </c>
      <c r="G224" t="s">
        <v>144</v>
      </c>
      <c r="I224" s="218" t="s">
        <v>790</v>
      </c>
      <c r="K224" t="s">
        <v>183</v>
      </c>
      <c r="M224" t="s">
        <v>757</v>
      </c>
      <c r="O224" t="s">
        <v>746</v>
      </c>
    </row>
    <row r="226" spans="1:15">
      <c r="K226" s="1"/>
    </row>
    <row r="227" spans="1:15" ht="20.25">
      <c r="A227" s="123" t="s">
        <v>1058</v>
      </c>
      <c r="C227" t="s">
        <v>19</v>
      </c>
      <c r="E227" t="s">
        <v>1079</v>
      </c>
      <c r="G227" t="s">
        <v>1</v>
      </c>
      <c r="I227" s="218" t="s">
        <v>728</v>
      </c>
      <c r="K227" s="3" t="s">
        <v>144</v>
      </c>
      <c r="M227" t="s">
        <v>2007</v>
      </c>
      <c r="O227" t="s">
        <v>783</v>
      </c>
    </row>
    <row r="228" spans="1:15">
      <c r="C228" t="s">
        <v>31</v>
      </c>
      <c r="E228" t="s">
        <v>23</v>
      </c>
      <c r="G228" t="s">
        <v>164</v>
      </c>
      <c r="I228" s="218" t="s">
        <v>753</v>
      </c>
      <c r="K228" t="s">
        <v>749</v>
      </c>
      <c r="M228" t="s">
        <v>27</v>
      </c>
      <c r="O228" t="s">
        <v>753</v>
      </c>
    </row>
    <row r="229" spans="1:15">
      <c r="C229" t="s">
        <v>6</v>
      </c>
      <c r="E229" t="s">
        <v>17</v>
      </c>
      <c r="G229" t="s">
        <v>144</v>
      </c>
      <c r="I229" s="218" t="s">
        <v>744</v>
      </c>
      <c r="K229" t="s">
        <v>33</v>
      </c>
      <c r="M229" t="s">
        <v>162</v>
      </c>
      <c r="O229" t="s">
        <v>21</v>
      </c>
    </row>
    <row r="231" spans="1:15">
      <c r="K231" s="1"/>
    </row>
    <row r="232" spans="1:15" ht="20.25">
      <c r="A232" s="123" t="s">
        <v>1059</v>
      </c>
      <c r="C232" t="s">
        <v>23</v>
      </c>
      <c r="E232" t="s">
        <v>11</v>
      </c>
      <c r="G232" t="s">
        <v>9</v>
      </c>
      <c r="I232" s="218" t="s">
        <v>738</v>
      </c>
      <c r="K232" t="s">
        <v>1656</v>
      </c>
      <c r="M232" t="s">
        <v>2007</v>
      </c>
      <c r="O232" t="s">
        <v>790</v>
      </c>
    </row>
    <row r="233" spans="1:15">
      <c r="C233" t="s">
        <v>25</v>
      </c>
      <c r="E233" t="s">
        <v>13</v>
      </c>
      <c r="G233" t="s">
        <v>144</v>
      </c>
      <c r="I233" s="218" t="s">
        <v>764</v>
      </c>
      <c r="K233" t="s">
        <v>13</v>
      </c>
      <c r="M233" t="s">
        <v>746</v>
      </c>
      <c r="O233" t="s">
        <v>2010</v>
      </c>
    </row>
    <row r="234" spans="1:15">
      <c r="C234" t="s">
        <v>19</v>
      </c>
      <c r="E234" t="s">
        <v>33</v>
      </c>
      <c r="G234" t="s">
        <v>25</v>
      </c>
      <c r="I234" s="218" t="s">
        <v>143</v>
      </c>
      <c r="K234" t="s">
        <v>790</v>
      </c>
      <c r="M234" t="s">
        <v>1656</v>
      </c>
      <c r="O234" t="s">
        <v>21</v>
      </c>
    </row>
    <row r="236" spans="1:15">
      <c r="O236" s="223"/>
    </row>
    <row r="237" spans="1:15" ht="20.25">
      <c r="A237" s="123" t="s">
        <v>1060</v>
      </c>
      <c r="B237" t="s">
        <v>1028</v>
      </c>
      <c r="C237" t="s">
        <v>25</v>
      </c>
      <c r="E237" t="s">
        <v>178</v>
      </c>
      <c r="G237" t="s">
        <v>11</v>
      </c>
      <c r="I237" s="218" t="s">
        <v>153</v>
      </c>
      <c r="K237" t="s">
        <v>796</v>
      </c>
      <c r="M237" t="s">
        <v>753</v>
      </c>
      <c r="O237" t="s">
        <v>1654</v>
      </c>
    </row>
    <row r="238" spans="1:15">
      <c r="C238" t="s">
        <v>29</v>
      </c>
      <c r="E238" t="s">
        <v>17</v>
      </c>
      <c r="G238" t="s">
        <v>13</v>
      </c>
      <c r="I238" s="218" t="s">
        <v>790</v>
      </c>
      <c r="K238" t="s">
        <v>757</v>
      </c>
      <c r="M238" t="s">
        <v>143</v>
      </c>
      <c r="O238" t="s">
        <v>788</v>
      </c>
    </row>
    <row r="239" spans="1:15">
      <c r="C239" t="s">
        <v>37</v>
      </c>
      <c r="E239" t="s">
        <v>35</v>
      </c>
      <c r="G239" t="s">
        <v>33</v>
      </c>
      <c r="I239" s="218" t="s">
        <v>15</v>
      </c>
      <c r="K239" t="s">
        <v>778</v>
      </c>
      <c r="M239" t="s">
        <v>11</v>
      </c>
      <c r="O239" t="s">
        <v>1653</v>
      </c>
    </row>
    <row r="240" spans="1:15">
      <c r="O240" s="223"/>
    </row>
    <row r="241" spans="2:15">
      <c r="B241" t="s">
        <v>1029</v>
      </c>
      <c r="C241" t="s">
        <v>17</v>
      </c>
      <c r="E241" t="s">
        <v>29</v>
      </c>
      <c r="G241" t="s">
        <v>37</v>
      </c>
      <c r="I241" s="218" t="s">
        <v>753</v>
      </c>
      <c r="K241" t="s">
        <v>31</v>
      </c>
      <c r="M241" t="s">
        <v>753</v>
      </c>
      <c r="O241" t="s">
        <v>790</v>
      </c>
    </row>
    <row r="242" spans="2:15">
      <c r="C242" t="s">
        <v>11</v>
      </c>
      <c r="E242" t="s">
        <v>141</v>
      </c>
      <c r="G242" t="s">
        <v>6</v>
      </c>
      <c r="I242" s="218" t="s">
        <v>738</v>
      </c>
      <c r="K242" t="s">
        <v>783</v>
      </c>
      <c r="M242" t="s">
        <v>143</v>
      </c>
      <c r="O242" t="s">
        <v>2006</v>
      </c>
    </row>
    <row r="243" spans="2:15">
      <c r="C243" t="s">
        <v>25</v>
      </c>
      <c r="E243" t="s">
        <v>142</v>
      </c>
      <c r="G243" t="s">
        <v>33</v>
      </c>
      <c r="I243" s="218" t="s">
        <v>762</v>
      </c>
      <c r="K243" t="s">
        <v>27</v>
      </c>
      <c r="M243" t="s">
        <v>21</v>
      </c>
      <c r="O243" t="s">
        <v>1662</v>
      </c>
    </row>
    <row r="244" spans="2:15">
      <c r="K244" s="231"/>
      <c r="O244" s="223"/>
    </row>
    <row r="245" spans="2:15">
      <c r="B245" t="s">
        <v>1030</v>
      </c>
      <c r="C245" t="s">
        <v>25</v>
      </c>
      <c r="E245" t="s">
        <v>178</v>
      </c>
      <c r="G245" t="s">
        <v>19</v>
      </c>
      <c r="I245" s="218" t="s">
        <v>790</v>
      </c>
      <c r="K245" t="s">
        <v>746</v>
      </c>
      <c r="M245" t="s">
        <v>1645</v>
      </c>
      <c r="O245" t="s">
        <v>1653</v>
      </c>
    </row>
    <row r="246" spans="2:15">
      <c r="C246" t="s">
        <v>29</v>
      </c>
      <c r="E246" t="s">
        <v>11</v>
      </c>
      <c r="G246" t="s">
        <v>9</v>
      </c>
      <c r="I246" s="218" t="s">
        <v>762</v>
      </c>
      <c r="K246" t="s">
        <v>155</v>
      </c>
      <c r="M246" t="s">
        <v>1656</v>
      </c>
      <c r="O246" t="s">
        <v>141</v>
      </c>
    </row>
    <row r="247" spans="2:15">
      <c r="C247" t="s">
        <v>33</v>
      </c>
      <c r="E247" t="s">
        <v>144</v>
      </c>
      <c r="G247" t="s">
        <v>1141</v>
      </c>
      <c r="I247" s="218" t="s">
        <v>769</v>
      </c>
      <c r="K247" t="s">
        <v>788</v>
      </c>
      <c r="M247" t="s">
        <v>1659</v>
      </c>
      <c r="O247" t="s">
        <v>2006</v>
      </c>
    </row>
    <row r="248" spans="2:15">
      <c r="G248" t="s">
        <v>1110</v>
      </c>
      <c r="K248" s="231"/>
      <c r="O248" s="223"/>
    </row>
    <row r="249" spans="2:15">
      <c r="O249" t="s">
        <v>27</v>
      </c>
    </row>
    <row r="250" spans="2:15">
      <c r="B250" t="s">
        <v>1031</v>
      </c>
      <c r="C250" t="s">
        <v>25</v>
      </c>
      <c r="E250" t="s">
        <v>6</v>
      </c>
      <c r="G250" t="s">
        <v>13</v>
      </c>
      <c r="I250" s="218" t="s">
        <v>790</v>
      </c>
      <c r="K250" t="s">
        <v>733</v>
      </c>
      <c r="M250" t="s">
        <v>1656</v>
      </c>
      <c r="O250" t="s">
        <v>755</v>
      </c>
    </row>
    <row r="251" spans="2:15">
      <c r="C251" t="s">
        <v>11</v>
      </c>
      <c r="E251" t="s">
        <v>178</v>
      </c>
      <c r="G251" t="s">
        <v>156</v>
      </c>
      <c r="I251" s="218" t="s">
        <v>762</v>
      </c>
      <c r="K251" t="s">
        <v>23</v>
      </c>
      <c r="M251" t="s">
        <v>144</v>
      </c>
      <c r="O251" t="s">
        <v>2006</v>
      </c>
    </row>
    <row r="252" spans="2:15">
      <c r="C252" t="s">
        <v>37</v>
      </c>
      <c r="E252" t="s">
        <v>11</v>
      </c>
      <c r="G252" t="s">
        <v>6</v>
      </c>
      <c r="I252" t="s">
        <v>39</v>
      </c>
      <c r="K252" t="s">
        <v>153</v>
      </c>
      <c r="M252" t="s">
        <v>796</v>
      </c>
      <c r="O252" s="223"/>
    </row>
    <row r="253" spans="2:15">
      <c r="K253" s="231"/>
      <c r="O253" t="s">
        <v>2023</v>
      </c>
    </row>
    <row r="254" spans="2:15">
      <c r="B254" t="s">
        <v>1032</v>
      </c>
      <c r="C254" t="s">
        <v>11</v>
      </c>
      <c r="E254" t="s">
        <v>9</v>
      </c>
      <c r="G254" t="s">
        <v>143</v>
      </c>
      <c r="I254" s="218" t="s">
        <v>762</v>
      </c>
      <c r="K254" t="s">
        <v>778</v>
      </c>
      <c r="M254" t="s">
        <v>143</v>
      </c>
      <c r="O254" t="s">
        <v>748</v>
      </c>
    </row>
    <row r="255" spans="2:15">
      <c r="C255" t="s">
        <v>27</v>
      </c>
      <c r="E255" t="s">
        <v>11</v>
      </c>
      <c r="G255" t="s">
        <v>31</v>
      </c>
      <c r="I255" s="218" t="s">
        <v>790</v>
      </c>
      <c r="K255" t="s">
        <v>790</v>
      </c>
      <c r="M255" t="s">
        <v>33</v>
      </c>
      <c r="O255" t="s">
        <v>1657</v>
      </c>
    </row>
    <row r="256" spans="2:15">
      <c r="C256" t="s">
        <v>13</v>
      </c>
      <c r="E256" t="s">
        <v>39</v>
      </c>
      <c r="G256" t="s">
        <v>142</v>
      </c>
      <c r="I256" t="s">
        <v>142</v>
      </c>
      <c r="K256" t="s">
        <v>155</v>
      </c>
      <c r="M256" t="s">
        <v>27</v>
      </c>
      <c r="O256" s="223"/>
    </row>
    <row r="257" spans="2:15">
      <c r="K257" s="231"/>
      <c r="O257" t="s">
        <v>762</v>
      </c>
    </row>
    <row r="258" spans="2:15">
      <c r="B258" t="s">
        <v>1033</v>
      </c>
      <c r="C258" t="s">
        <v>6</v>
      </c>
      <c r="E258" t="s">
        <v>6</v>
      </c>
      <c r="G258" t="s">
        <v>31</v>
      </c>
      <c r="I258" t="s">
        <v>143</v>
      </c>
      <c r="K258" t="s">
        <v>783</v>
      </c>
      <c r="M258" t="s">
        <v>1656</v>
      </c>
      <c r="O258" t="s">
        <v>17</v>
      </c>
    </row>
    <row r="259" spans="2:15">
      <c r="C259" t="s">
        <v>11</v>
      </c>
      <c r="E259" t="s">
        <v>33</v>
      </c>
      <c r="G259" t="s">
        <v>17</v>
      </c>
      <c r="I259" t="s">
        <v>31</v>
      </c>
      <c r="K259" t="s">
        <v>31</v>
      </c>
      <c r="M259" t="s">
        <v>2008</v>
      </c>
      <c r="O259" t="s">
        <v>2011</v>
      </c>
    </row>
    <row r="260" spans="2:15">
      <c r="C260" t="s">
        <v>37</v>
      </c>
      <c r="E260" t="s">
        <v>142</v>
      </c>
      <c r="G260" t="s">
        <v>154</v>
      </c>
      <c r="I260" t="s">
        <v>37</v>
      </c>
      <c r="K260" t="s">
        <v>1650</v>
      </c>
      <c r="M260" t="s">
        <v>143</v>
      </c>
      <c r="O260" s="223"/>
    </row>
    <row r="261" spans="2:15">
      <c r="K261" s="231"/>
      <c r="O261" t="s">
        <v>1653</v>
      </c>
    </row>
    <row r="262" spans="2:15">
      <c r="B262" t="s">
        <v>1034</v>
      </c>
      <c r="C262" t="s">
        <v>11</v>
      </c>
      <c r="E262" t="s">
        <v>178</v>
      </c>
      <c r="G262" t="s">
        <v>19</v>
      </c>
      <c r="I262" s="218" t="s">
        <v>153</v>
      </c>
      <c r="K262" t="s">
        <v>769</v>
      </c>
      <c r="M262" t="s">
        <v>1656</v>
      </c>
      <c r="O262" t="s">
        <v>757</v>
      </c>
    </row>
    <row r="263" spans="2:15">
      <c r="C263" t="s">
        <v>23</v>
      </c>
      <c r="E263" t="s">
        <v>31</v>
      </c>
      <c r="G263" t="s">
        <v>6</v>
      </c>
      <c r="I263" s="218" t="s">
        <v>790</v>
      </c>
      <c r="K263" t="s">
        <v>142</v>
      </c>
      <c r="M263" t="s">
        <v>1645</v>
      </c>
      <c r="O263" t="s">
        <v>1661</v>
      </c>
    </row>
    <row r="264" spans="2:15">
      <c r="C264" t="s">
        <v>33</v>
      </c>
      <c r="E264" t="s">
        <v>17</v>
      </c>
      <c r="G264" t="s">
        <v>13</v>
      </c>
      <c r="I264" t="s">
        <v>142</v>
      </c>
      <c r="K264" t="s">
        <v>1662</v>
      </c>
      <c r="M264" t="s">
        <v>763</v>
      </c>
      <c r="O264" s="223"/>
    </row>
    <row r="265" spans="2:15">
      <c r="K265" s="231"/>
      <c r="O265" t="s">
        <v>17</v>
      </c>
    </row>
    <row r="266" spans="2:15">
      <c r="B266" t="s">
        <v>1035</v>
      </c>
      <c r="C266" t="s">
        <v>1</v>
      </c>
      <c r="E266" t="s">
        <v>19</v>
      </c>
      <c r="G266" t="s">
        <v>156</v>
      </c>
      <c r="I266" t="s">
        <v>37</v>
      </c>
      <c r="K266" t="s">
        <v>763</v>
      </c>
      <c r="M266" t="s">
        <v>154</v>
      </c>
      <c r="O266" t="s">
        <v>21</v>
      </c>
    </row>
    <row r="267" spans="2:15">
      <c r="C267" t="s">
        <v>35</v>
      </c>
      <c r="E267" t="s">
        <v>39</v>
      </c>
      <c r="G267" t="s">
        <v>13</v>
      </c>
      <c r="I267" t="s">
        <v>733</v>
      </c>
      <c r="K267" t="s">
        <v>790</v>
      </c>
      <c r="M267" t="s">
        <v>779</v>
      </c>
      <c r="O267" t="s">
        <v>31</v>
      </c>
    </row>
    <row r="268" spans="2:15">
      <c r="C268" t="s">
        <v>25</v>
      </c>
      <c r="E268" t="s">
        <v>144</v>
      </c>
      <c r="G268" t="s">
        <v>141</v>
      </c>
      <c r="I268" t="s">
        <v>771</v>
      </c>
      <c r="K268" t="s">
        <v>1657</v>
      </c>
      <c r="M268" t="s">
        <v>11</v>
      </c>
      <c r="O268" s="223"/>
    </row>
    <row r="269" spans="2:15">
      <c r="K269" s="231"/>
      <c r="O269" t="s">
        <v>17</v>
      </c>
    </row>
    <row r="270" spans="2:15">
      <c r="B270" t="s">
        <v>1036</v>
      </c>
      <c r="C270" t="s">
        <v>37</v>
      </c>
      <c r="E270" t="s">
        <v>29</v>
      </c>
      <c r="G270" t="s">
        <v>142</v>
      </c>
      <c r="I270" t="s">
        <v>37</v>
      </c>
      <c r="K270" t="s">
        <v>31</v>
      </c>
      <c r="M270" t="s">
        <v>1654</v>
      </c>
      <c r="O270" t="s">
        <v>1660</v>
      </c>
    </row>
    <row r="271" spans="2:15">
      <c r="C271" t="s">
        <v>19</v>
      </c>
      <c r="E271" t="s">
        <v>4</v>
      </c>
      <c r="G271" t="s">
        <v>156</v>
      </c>
      <c r="I271" t="s">
        <v>31</v>
      </c>
      <c r="K271" t="s">
        <v>746</v>
      </c>
      <c r="M271" t="s">
        <v>2009</v>
      </c>
      <c r="O271" t="s">
        <v>753</v>
      </c>
    </row>
    <row r="272" spans="2:15">
      <c r="C272" t="s">
        <v>9</v>
      </c>
      <c r="E272" t="s">
        <v>19</v>
      </c>
      <c r="G272" t="s">
        <v>141</v>
      </c>
      <c r="I272" s="218" t="s">
        <v>738</v>
      </c>
      <c r="K272" t="s">
        <v>154</v>
      </c>
      <c r="M272" t="s">
        <v>733</v>
      </c>
      <c r="O272" s="223"/>
    </row>
    <row r="273" spans="2:15">
      <c r="K273" s="231"/>
      <c r="O273" t="s">
        <v>2027</v>
      </c>
    </row>
    <row r="274" spans="2:15">
      <c r="B274" t="s">
        <v>1037</v>
      </c>
      <c r="C274" t="s">
        <v>11</v>
      </c>
      <c r="E274" t="s">
        <v>33</v>
      </c>
      <c r="G274" t="s">
        <v>31</v>
      </c>
      <c r="I274" s="218" t="s">
        <v>762</v>
      </c>
      <c r="K274" t="s">
        <v>757</v>
      </c>
      <c r="M274" t="s">
        <v>33</v>
      </c>
      <c r="O274" t="s">
        <v>762</v>
      </c>
    </row>
    <row r="275" spans="2:15">
      <c r="C275" t="s">
        <v>37</v>
      </c>
      <c r="E275" t="s">
        <v>31</v>
      </c>
      <c r="G275" t="s">
        <v>27</v>
      </c>
      <c r="I275" s="218" t="s">
        <v>790</v>
      </c>
      <c r="K275" t="s">
        <v>155</v>
      </c>
      <c r="M275" t="s">
        <v>13</v>
      </c>
      <c r="O275" t="s">
        <v>2008</v>
      </c>
    </row>
    <row r="276" spans="2:15">
      <c r="C276" t="s">
        <v>23</v>
      </c>
      <c r="E276" t="s">
        <v>13</v>
      </c>
      <c r="G276" t="s">
        <v>21</v>
      </c>
      <c r="I276" t="s">
        <v>142</v>
      </c>
      <c r="K276" t="s">
        <v>15</v>
      </c>
      <c r="M276" t="s">
        <v>144</v>
      </c>
      <c r="O276" s="223"/>
    </row>
    <row r="277" spans="2:15">
      <c r="K277" s="231"/>
      <c r="O277" t="s">
        <v>800</v>
      </c>
    </row>
    <row r="278" spans="2:15">
      <c r="B278" t="s">
        <v>1038</v>
      </c>
      <c r="C278" t="s">
        <v>11</v>
      </c>
      <c r="E278" t="s">
        <v>31</v>
      </c>
      <c r="G278" t="s">
        <v>141</v>
      </c>
      <c r="I278" t="s">
        <v>39</v>
      </c>
      <c r="K278" t="s">
        <v>782</v>
      </c>
      <c r="M278" t="s">
        <v>1653</v>
      </c>
      <c r="O278" t="s">
        <v>757</v>
      </c>
    </row>
    <row r="279" spans="2:15">
      <c r="C279" t="s">
        <v>25</v>
      </c>
      <c r="E279" t="s">
        <v>141</v>
      </c>
      <c r="G279" t="s">
        <v>19</v>
      </c>
      <c r="I279" s="218" t="s">
        <v>153</v>
      </c>
      <c r="K279" t="s">
        <v>155</v>
      </c>
      <c r="M279" t="s">
        <v>33</v>
      </c>
      <c r="O279" t="s">
        <v>1</v>
      </c>
    </row>
    <row r="280" spans="2:15">
      <c r="C280" t="s">
        <v>27</v>
      </c>
      <c r="E280" t="s">
        <v>29</v>
      </c>
      <c r="G280" t="s">
        <v>158</v>
      </c>
      <c r="I280" t="s">
        <v>142</v>
      </c>
      <c r="K280" t="s">
        <v>746</v>
      </c>
      <c r="M280" t="s">
        <v>13</v>
      </c>
      <c r="O280" s="223"/>
    </row>
    <row r="281" spans="2:15">
      <c r="K281" s="231"/>
      <c r="O281" t="s">
        <v>753</v>
      </c>
    </row>
    <row r="282" spans="2:15">
      <c r="B282" t="s">
        <v>1039</v>
      </c>
      <c r="C282" t="s">
        <v>27</v>
      </c>
      <c r="E282" t="s">
        <v>19</v>
      </c>
      <c r="G282" t="s">
        <v>19</v>
      </c>
      <c r="I282" t="s">
        <v>154</v>
      </c>
      <c r="K282" t="s">
        <v>155</v>
      </c>
      <c r="M282" t="s">
        <v>1662</v>
      </c>
      <c r="O282" t="s">
        <v>143</v>
      </c>
    </row>
    <row r="283" spans="2:15">
      <c r="C283" t="s">
        <v>13</v>
      </c>
      <c r="E283" t="s">
        <v>9</v>
      </c>
      <c r="G283" t="s">
        <v>158</v>
      </c>
      <c r="I283" t="s">
        <v>734</v>
      </c>
      <c r="K283" t="s">
        <v>25</v>
      </c>
      <c r="M283" t="s">
        <v>2535</v>
      </c>
      <c r="O283" t="s">
        <v>757</v>
      </c>
    </row>
    <row r="284" spans="2:15">
      <c r="C284" t="s">
        <v>37</v>
      </c>
      <c r="E284" t="s">
        <v>29</v>
      </c>
      <c r="G284" t="s">
        <v>141</v>
      </c>
      <c r="I284" t="s">
        <v>746</v>
      </c>
      <c r="K284" t="s">
        <v>31</v>
      </c>
      <c r="M284" t="s">
        <v>2008</v>
      </c>
      <c r="O284" s="223"/>
    </row>
    <row r="285" spans="2:15">
      <c r="K285" s="231"/>
      <c r="O285" t="s">
        <v>25</v>
      </c>
    </row>
    <row r="286" spans="2:15">
      <c r="B286" t="s">
        <v>1040</v>
      </c>
      <c r="C286" t="s">
        <v>27</v>
      </c>
      <c r="E286" t="s">
        <v>21</v>
      </c>
      <c r="G286" t="s">
        <v>141</v>
      </c>
      <c r="I286" t="s">
        <v>728</v>
      </c>
      <c r="K286" t="s">
        <v>155</v>
      </c>
      <c r="M286" t="s">
        <v>33</v>
      </c>
      <c r="O286" t="s">
        <v>1647</v>
      </c>
    </row>
    <row r="287" spans="2:15">
      <c r="C287" t="s">
        <v>15</v>
      </c>
      <c r="E287" t="s">
        <v>31</v>
      </c>
      <c r="G287" t="s">
        <v>19</v>
      </c>
      <c r="I287" t="s">
        <v>23</v>
      </c>
      <c r="K287" t="s">
        <v>25</v>
      </c>
      <c r="M287" t="s">
        <v>2008</v>
      </c>
      <c r="O287" t="s">
        <v>796</v>
      </c>
    </row>
    <row r="288" spans="2:15">
      <c r="C288" t="s">
        <v>178</v>
      </c>
      <c r="E288" t="s">
        <v>142</v>
      </c>
      <c r="G288" t="s">
        <v>156</v>
      </c>
      <c r="I288" t="s">
        <v>39</v>
      </c>
      <c r="K288" t="s">
        <v>141</v>
      </c>
      <c r="M288" t="s">
        <v>796</v>
      </c>
      <c r="O288" s="223"/>
    </row>
    <row r="289" spans="2:15">
      <c r="K289" s="231"/>
      <c r="O289" t="s">
        <v>21</v>
      </c>
    </row>
    <row r="290" spans="2:15">
      <c r="B290" t="s">
        <v>1041</v>
      </c>
      <c r="C290" t="s">
        <v>29</v>
      </c>
      <c r="E290" t="s">
        <v>144</v>
      </c>
      <c r="G290" t="s">
        <v>9</v>
      </c>
      <c r="I290" t="s">
        <v>733</v>
      </c>
      <c r="K290" t="s">
        <v>1657</v>
      </c>
      <c r="M290" t="s">
        <v>753</v>
      </c>
      <c r="O290" t="s">
        <v>17</v>
      </c>
    </row>
    <row r="291" spans="2:15">
      <c r="C291" t="s">
        <v>25</v>
      </c>
      <c r="E291" t="s">
        <v>143</v>
      </c>
      <c r="G291" t="s">
        <v>25</v>
      </c>
      <c r="I291" t="s">
        <v>23</v>
      </c>
      <c r="K291" t="s">
        <v>1656</v>
      </c>
      <c r="M291" t="s">
        <v>21</v>
      </c>
      <c r="O291" t="s">
        <v>143</v>
      </c>
    </row>
    <row r="292" spans="2:15">
      <c r="C292" t="s">
        <v>9</v>
      </c>
      <c r="E292" t="s">
        <v>31</v>
      </c>
      <c r="G292" t="s">
        <v>155</v>
      </c>
      <c r="I292" t="s">
        <v>37</v>
      </c>
      <c r="K292" t="s">
        <v>25</v>
      </c>
      <c r="M292" t="s">
        <v>783</v>
      </c>
      <c r="O292" s="223"/>
    </row>
    <row r="293" spans="2:15">
      <c r="K293" s="231"/>
      <c r="O293" t="s">
        <v>790</v>
      </c>
    </row>
    <row r="294" spans="2:15">
      <c r="B294" t="s">
        <v>1042</v>
      </c>
      <c r="C294" t="s">
        <v>35</v>
      </c>
      <c r="E294" t="s">
        <v>27</v>
      </c>
      <c r="G294" t="s">
        <v>17</v>
      </c>
      <c r="I294" t="s">
        <v>154</v>
      </c>
      <c r="K294" t="s">
        <v>17</v>
      </c>
      <c r="M294" t="s">
        <v>788</v>
      </c>
      <c r="O294" t="s">
        <v>25</v>
      </c>
    </row>
    <row r="295" spans="2:15">
      <c r="C295" t="s">
        <v>25</v>
      </c>
      <c r="E295" t="s">
        <v>1</v>
      </c>
      <c r="G295" t="s">
        <v>21</v>
      </c>
      <c r="I295" t="s">
        <v>783</v>
      </c>
      <c r="K295" t="s">
        <v>1660</v>
      </c>
      <c r="M295" t="s">
        <v>39</v>
      </c>
      <c r="O295" t="s">
        <v>2008</v>
      </c>
    </row>
    <row r="296" spans="2:15">
      <c r="C296" t="s">
        <v>11</v>
      </c>
      <c r="E296" t="s">
        <v>143</v>
      </c>
      <c r="G296" t="s">
        <v>31</v>
      </c>
      <c r="I296" t="s">
        <v>37</v>
      </c>
      <c r="K296" t="s">
        <v>15</v>
      </c>
      <c r="M296" t="s">
        <v>2011</v>
      </c>
      <c r="O296" s="223"/>
    </row>
    <row r="297" spans="2:15">
      <c r="K297" s="231"/>
      <c r="O297" t="s">
        <v>1657</v>
      </c>
    </row>
    <row r="298" spans="2:15">
      <c r="B298" t="s">
        <v>1043</v>
      </c>
      <c r="C298" t="s">
        <v>31</v>
      </c>
      <c r="E298" t="s">
        <v>178</v>
      </c>
      <c r="G298" t="s">
        <v>9</v>
      </c>
      <c r="I298" s="218" t="s">
        <v>762</v>
      </c>
      <c r="K298" t="s">
        <v>155</v>
      </c>
      <c r="M298" t="s">
        <v>2009</v>
      </c>
      <c r="O298" t="s">
        <v>738</v>
      </c>
    </row>
    <row r="299" spans="2:15">
      <c r="C299" t="s">
        <v>21</v>
      </c>
      <c r="E299" t="s">
        <v>143</v>
      </c>
      <c r="G299" t="s">
        <v>25</v>
      </c>
      <c r="I299" t="s">
        <v>744</v>
      </c>
      <c r="K299" t="s">
        <v>790</v>
      </c>
      <c r="M299" t="s">
        <v>1662</v>
      </c>
      <c r="O299" t="s">
        <v>762</v>
      </c>
    </row>
    <row r="300" spans="2:15">
      <c r="C300" t="s">
        <v>29</v>
      </c>
      <c r="E300" t="s">
        <v>31</v>
      </c>
      <c r="G300" t="s">
        <v>31</v>
      </c>
      <c r="I300" s="218" t="s">
        <v>153</v>
      </c>
      <c r="K300" t="s">
        <v>141</v>
      </c>
      <c r="M300" t="s">
        <v>29</v>
      </c>
      <c r="O300" s="223"/>
    </row>
    <row r="301" spans="2:15">
      <c r="K301" s="231"/>
      <c r="O301" t="s">
        <v>17</v>
      </c>
    </row>
    <row r="302" spans="2:15">
      <c r="B302" t="s">
        <v>1044</v>
      </c>
      <c r="C302" t="s">
        <v>35</v>
      </c>
      <c r="E302" t="s">
        <v>29</v>
      </c>
      <c r="G302" t="s">
        <v>19</v>
      </c>
      <c r="I302" t="s">
        <v>154</v>
      </c>
      <c r="K302" t="s">
        <v>17</v>
      </c>
      <c r="M302" t="s">
        <v>33</v>
      </c>
      <c r="O302" t="s">
        <v>1653</v>
      </c>
    </row>
    <row r="303" spans="2:15">
      <c r="C303" t="s">
        <v>23</v>
      </c>
      <c r="E303" t="s">
        <v>19</v>
      </c>
      <c r="G303" t="s">
        <v>1142</v>
      </c>
      <c r="I303" s="218" t="s">
        <v>790</v>
      </c>
      <c r="K303" t="s">
        <v>1660</v>
      </c>
      <c r="M303" t="s">
        <v>143</v>
      </c>
      <c r="O303" t="s">
        <v>800</v>
      </c>
    </row>
    <row r="304" spans="2:15">
      <c r="C304" t="s">
        <v>15</v>
      </c>
      <c r="E304" t="s">
        <v>9</v>
      </c>
      <c r="G304" t="s">
        <v>1143</v>
      </c>
      <c r="I304" t="s">
        <v>33</v>
      </c>
      <c r="K304" t="s">
        <v>153</v>
      </c>
      <c r="M304" t="s">
        <v>753</v>
      </c>
      <c r="O304" s="223"/>
    </row>
    <row r="305" spans="2:15">
      <c r="K305" s="231"/>
      <c r="O305" t="s">
        <v>1653</v>
      </c>
    </row>
    <row r="306" spans="2:15">
      <c r="B306" t="s">
        <v>1045</v>
      </c>
      <c r="C306" t="s">
        <v>27</v>
      </c>
      <c r="E306" t="s">
        <v>4</v>
      </c>
      <c r="G306" t="s">
        <v>37</v>
      </c>
      <c r="I306" s="218" t="s">
        <v>762</v>
      </c>
      <c r="K306" t="s">
        <v>154</v>
      </c>
      <c r="M306" t="s">
        <v>2007</v>
      </c>
      <c r="O306" t="s">
        <v>2028</v>
      </c>
    </row>
    <row r="307" spans="2:15">
      <c r="C307" t="s">
        <v>35</v>
      </c>
      <c r="E307" t="s">
        <v>21</v>
      </c>
      <c r="G307" t="s">
        <v>19</v>
      </c>
      <c r="I307" t="s">
        <v>733</v>
      </c>
      <c r="K307" t="s">
        <v>21</v>
      </c>
      <c r="M307" t="s">
        <v>33</v>
      </c>
      <c r="O307" t="s">
        <v>17</v>
      </c>
    </row>
    <row r="308" spans="2:15">
      <c r="C308" t="s">
        <v>4</v>
      </c>
      <c r="E308" t="s">
        <v>19</v>
      </c>
      <c r="G308" t="s">
        <v>141</v>
      </c>
      <c r="I308" t="s">
        <v>749</v>
      </c>
      <c r="K308" t="s">
        <v>155</v>
      </c>
      <c r="M308" t="s">
        <v>143</v>
      </c>
      <c r="O308" s="223"/>
    </row>
    <row r="309" spans="2:15">
      <c r="K309" s="231"/>
      <c r="O309" t="s">
        <v>790</v>
      </c>
    </row>
    <row r="310" spans="2:15">
      <c r="B310" t="s">
        <v>1046</v>
      </c>
      <c r="C310" t="s">
        <v>11</v>
      </c>
      <c r="E310" t="s">
        <v>141</v>
      </c>
      <c r="G310" t="s">
        <v>19</v>
      </c>
      <c r="I310" t="s">
        <v>733</v>
      </c>
      <c r="K310" t="s">
        <v>790</v>
      </c>
      <c r="M310" t="s">
        <v>748</v>
      </c>
      <c r="O310" t="s">
        <v>21</v>
      </c>
    </row>
    <row r="311" spans="2:15">
      <c r="C311" t="s">
        <v>15</v>
      </c>
      <c r="E311" t="s">
        <v>1</v>
      </c>
      <c r="G311" t="s">
        <v>156</v>
      </c>
      <c r="I311" t="s">
        <v>749</v>
      </c>
      <c r="K311" t="s">
        <v>1657</v>
      </c>
      <c r="M311" t="s">
        <v>143</v>
      </c>
      <c r="O311" t="s">
        <v>141</v>
      </c>
    </row>
    <row r="312" spans="2:15">
      <c r="C312" t="s">
        <v>1</v>
      </c>
      <c r="E312" t="s">
        <v>9</v>
      </c>
      <c r="G312" t="s">
        <v>17</v>
      </c>
      <c r="I312" t="s">
        <v>23</v>
      </c>
      <c r="K312" t="s">
        <v>800</v>
      </c>
      <c r="M312" t="s">
        <v>17</v>
      </c>
      <c r="O312" s="223"/>
    </row>
    <row r="313" spans="2:15">
      <c r="O313" t="s">
        <v>1653</v>
      </c>
    </row>
    <row r="314" spans="2:15">
      <c r="B314" t="s">
        <v>1047</v>
      </c>
      <c r="C314" t="s">
        <v>35</v>
      </c>
      <c r="E314" t="s">
        <v>17</v>
      </c>
      <c r="G314" t="s">
        <v>19</v>
      </c>
      <c r="I314" t="s">
        <v>154</v>
      </c>
      <c r="K314" t="s">
        <v>154</v>
      </c>
      <c r="M314" t="s">
        <v>2007</v>
      </c>
      <c r="O314" t="s">
        <v>2028</v>
      </c>
    </row>
    <row r="315" spans="2:15">
      <c r="C315" t="s">
        <v>11</v>
      </c>
      <c r="E315" t="s">
        <v>21</v>
      </c>
      <c r="G315" t="s">
        <v>158</v>
      </c>
      <c r="I315" s="218" t="s">
        <v>153</v>
      </c>
      <c r="K315" t="s">
        <v>749</v>
      </c>
      <c r="M315" t="s">
        <v>1653</v>
      </c>
      <c r="O315" t="s">
        <v>1657</v>
      </c>
    </row>
    <row r="316" spans="2:15">
      <c r="C316" t="s">
        <v>178</v>
      </c>
      <c r="E316" t="s">
        <v>15</v>
      </c>
      <c r="G316" t="s">
        <v>6</v>
      </c>
      <c r="I316" t="s">
        <v>23</v>
      </c>
      <c r="K316" t="s">
        <v>21</v>
      </c>
      <c r="M316" t="s">
        <v>21</v>
      </c>
      <c r="O316" s="223"/>
    </row>
    <row r="317" spans="2:15">
      <c r="K317" s="231"/>
      <c r="O317" t="s">
        <v>1653</v>
      </c>
    </row>
    <row r="318" spans="2:15">
      <c r="B318" t="s">
        <v>1048</v>
      </c>
      <c r="C318" t="s">
        <v>29</v>
      </c>
      <c r="E318" t="s">
        <v>141</v>
      </c>
      <c r="G318" t="s">
        <v>141</v>
      </c>
      <c r="I318" t="s">
        <v>744</v>
      </c>
      <c r="K318" t="s">
        <v>796</v>
      </c>
      <c r="M318" t="s">
        <v>755</v>
      </c>
      <c r="O318" t="s">
        <v>2007</v>
      </c>
    </row>
    <row r="319" spans="2:15">
      <c r="C319" t="s">
        <v>6</v>
      </c>
      <c r="E319" t="s">
        <v>178</v>
      </c>
      <c r="G319" t="s">
        <v>37</v>
      </c>
      <c r="I319" s="218" t="s">
        <v>153</v>
      </c>
      <c r="K319" t="s">
        <v>757</v>
      </c>
      <c r="M319" t="s">
        <v>2536</v>
      </c>
      <c r="O319" t="s">
        <v>27</v>
      </c>
    </row>
    <row r="320" spans="2:15">
      <c r="C320" t="s">
        <v>31</v>
      </c>
      <c r="E320" t="s">
        <v>1</v>
      </c>
      <c r="G320" t="s">
        <v>156</v>
      </c>
      <c r="I320" s="218" t="s">
        <v>790</v>
      </c>
      <c r="K320" t="s">
        <v>155</v>
      </c>
      <c r="M320" t="s">
        <v>1645</v>
      </c>
      <c r="O320" s="223"/>
    </row>
    <row r="321" spans="1:15">
      <c r="K321" s="231"/>
      <c r="O321" t="s">
        <v>17</v>
      </c>
    </row>
    <row r="322" spans="1:15">
      <c r="B322" t="s">
        <v>1049</v>
      </c>
      <c r="C322" t="s">
        <v>11</v>
      </c>
      <c r="E322" t="s">
        <v>19</v>
      </c>
      <c r="G322" t="s">
        <v>19</v>
      </c>
      <c r="I322" t="s">
        <v>23</v>
      </c>
      <c r="K322" t="s">
        <v>155</v>
      </c>
      <c r="M322" t="s">
        <v>143</v>
      </c>
      <c r="O322" t="s">
        <v>143</v>
      </c>
    </row>
    <row r="323" spans="1:15">
      <c r="B323" t="s">
        <v>1050</v>
      </c>
      <c r="C323" t="s">
        <v>35</v>
      </c>
      <c r="E323" t="s">
        <v>9</v>
      </c>
      <c r="G323" t="s">
        <v>17</v>
      </c>
      <c r="I323" t="s">
        <v>154</v>
      </c>
      <c r="K323" t="s">
        <v>154</v>
      </c>
      <c r="M323" t="s">
        <v>33</v>
      </c>
      <c r="O323" t="s">
        <v>753</v>
      </c>
    </row>
    <row r="324" spans="1:15">
      <c r="C324" t="s">
        <v>25</v>
      </c>
      <c r="E324" t="s">
        <v>11</v>
      </c>
      <c r="G324" t="s">
        <v>141</v>
      </c>
      <c r="I324" t="s">
        <v>31</v>
      </c>
      <c r="K324" t="s">
        <v>749</v>
      </c>
      <c r="M324" t="s">
        <v>1653</v>
      </c>
      <c r="O324" s="223"/>
    </row>
    <row r="325" spans="1:15">
      <c r="K325" s="231"/>
      <c r="O325" t="s">
        <v>17</v>
      </c>
    </row>
    <row r="326" spans="1:15">
      <c r="B326" t="s">
        <v>1051</v>
      </c>
      <c r="C326" t="s">
        <v>11</v>
      </c>
      <c r="E326" t="s">
        <v>9</v>
      </c>
      <c r="G326" t="s">
        <v>19</v>
      </c>
      <c r="I326" s="218" t="s">
        <v>153</v>
      </c>
      <c r="K326" t="s">
        <v>155</v>
      </c>
      <c r="M326" t="s">
        <v>143</v>
      </c>
      <c r="O326" t="s">
        <v>753</v>
      </c>
    </row>
    <row r="327" spans="1:15">
      <c r="C327" t="s">
        <v>25</v>
      </c>
      <c r="E327" t="s">
        <v>31</v>
      </c>
      <c r="G327" t="s">
        <v>141</v>
      </c>
      <c r="I327" t="s">
        <v>39</v>
      </c>
      <c r="K327" t="s">
        <v>154</v>
      </c>
      <c r="M327" t="s">
        <v>33</v>
      </c>
      <c r="O327" t="s">
        <v>143</v>
      </c>
    </row>
    <row r="328" spans="1:15">
      <c r="C328" t="s">
        <v>27</v>
      </c>
      <c r="E328" t="s">
        <v>19</v>
      </c>
      <c r="G328" t="s">
        <v>31</v>
      </c>
      <c r="I328" t="s">
        <v>154</v>
      </c>
      <c r="K328" t="s">
        <v>31</v>
      </c>
      <c r="M328" t="s">
        <v>753</v>
      </c>
    </row>
    <row r="331" spans="1:15" ht="20.25">
      <c r="A331" s="123" t="s">
        <v>1061</v>
      </c>
      <c r="C331" t="s">
        <v>179</v>
      </c>
      <c r="E331" t="s">
        <v>9</v>
      </c>
      <c r="G331" t="s">
        <v>154</v>
      </c>
      <c r="I331" t="s">
        <v>778</v>
      </c>
      <c r="K331" t="s">
        <v>757</v>
      </c>
      <c r="M331" t="s">
        <v>23</v>
      </c>
      <c r="O331" t="s">
        <v>162</v>
      </c>
    </row>
    <row r="332" spans="1:15">
      <c r="C332" t="s">
        <v>27</v>
      </c>
      <c r="E332" t="s">
        <v>25</v>
      </c>
      <c r="G332" t="s">
        <v>29</v>
      </c>
      <c r="I332" t="s">
        <v>141</v>
      </c>
      <c r="K332" t="s">
        <v>1655</v>
      </c>
      <c r="M332" t="s">
        <v>728</v>
      </c>
      <c r="O332" t="s">
        <v>783</v>
      </c>
    </row>
    <row r="333" spans="1:15">
      <c r="C333" t="s">
        <v>33</v>
      </c>
      <c r="E333" t="s">
        <v>31</v>
      </c>
      <c r="G333" t="s">
        <v>11</v>
      </c>
      <c r="I333" t="s">
        <v>33</v>
      </c>
      <c r="K333" t="s">
        <v>796</v>
      </c>
      <c r="M333" t="s">
        <v>2007</v>
      </c>
      <c r="O333" t="s">
        <v>2052</v>
      </c>
    </row>
    <row r="336" spans="1:15" ht="20.25">
      <c r="A336" s="123" t="s">
        <v>1062</v>
      </c>
      <c r="C336" t="s">
        <v>17</v>
      </c>
      <c r="E336" t="s">
        <v>27</v>
      </c>
      <c r="G336" t="s">
        <v>162</v>
      </c>
      <c r="I336" t="s">
        <v>21</v>
      </c>
      <c r="K336" t="s">
        <v>183</v>
      </c>
      <c r="M336" t="s">
        <v>748</v>
      </c>
      <c r="O336" t="s">
        <v>155</v>
      </c>
    </row>
    <row r="337" spans="1:15">
      <c r="C337" t="s">
        <v>19</v>
      </c>
      <c r="E337" t="s">
        <v>142</v>
      </c>
      <c r="G337" t="s">
        <v>11</v>
      </c>
      <c r="I337" t="s">
        <v>778</v>
      </c>
      <c r="K337" t="s">
        <v>183</v>
      </c>
      <c r="M337" t="s">
        <v>2004</v>
      </c>
      <c r="O337" t="s">
        <v>753</v>
      </c>
    </row>
    <row r="338" spans="1:15">
      <c r="C338" t="s">
        <v>27</v>
      </c>
      <c r="E338" t="s">
        <v>21</v>
      </c>
      <c r="G338" t="s">
        <v>153</v>
      </c>
      <c r="I338" t="s">
        <v>788</v>
      </c>
      <c r="K338" t="s">
        <v>183</v>
      </c>
      <c r="M338" t="s">
        <v>1653</v>
      </c>
      <c r="O338" t="s">
        <v>21</v>
      </c>
    </row>
    <row r="341" spans="1:15" ht="20.25">
      <c r="A341" s="123" t="s">
        <v>1063</v>
      </c>
      <c r="C341" t="s">
        <v>183</v>
      </c>
      <c r="E341" t="s">
        <v>6</v>
      </c>
      <c r="G341" t="s">
        <v>29</v>
      </c>
      <c r="I341" t="s">
        <v>13</v>
      </c>
      <c r="K341" t="s">
        <v>183</v>
      </c>
      <c r="M341" t="s">
        <v>183</v>
      </c>
      <c r="O341" t="s">
        <v>183</v>
      </c>
    </row>
    <row r="342" spans="1:15">
      <c r="C342" t="s">
        <v>183</v>
      </c>
      <c r="E342" t="s">
        <v>141</v>
      </c>
      <c r="G342" t="s">
        <v>153</v>
      </c>
      <c r="I342" t="s">
        <v>790</v>
      </c>
      <c r="K342" t="s">
        <v>183</v>
      </c>
      <c r="M342" t="s">
        <v>183</v>
      </c>
      <c r="O342" t="s">
        <v>183</v>
      </c>
    </row>
    <row r="343" spans="1:15">
      <c r="C343" t="s">
        <v>183</v>
      </c>
      <c r="E343" t="s">
        <v>178</v>
      </c>
      <c r="G343" t="s">
        <v>15</v>
      </c>
      <c r="I343" t="s">
        <v>6</v>
      </c>
      <c r="K343" t="s">
        <v>183</v>
      </c>
      <c r="M343" t="s">
        <v>183</v>
      </c>
      <c r="O343" t="s">
        <v>183</v>
      </c>
    </row>
    <row r="346" spans="1:15" ht="20.25">
      <c r="A346" s="123" t="s">
        <v>1064</v>
      </c>
      <c r="C346" t="s">
        <v>27</v>
      </c>
      <c r="E346" t="s">
        <v>1008</v>
      </c>
      <c r="G346" t="s">
        <v>1008</v>
      </c>
      <c r="I346" t="s">
        <v>1008</v>
      </c>
      <c r="K346" t="s">
        <v>1008</v>
      </c>
      <c r="M346" t="s">
        <v>13</v>
      </c>
      <c r="O346" t="s">
        <v>1008</v>
      </c>
    </row>
    <row r="347" spans="1:15">
      <c r="C347" t="s">
        <v>31</v>
      </c>
      <c r="E347" t="s">
        <v>1008</v>
      </c>
      <c r="G347" t="s">
        <v>1008</v>
      </c>
      <c r="I347" t="s">
        <v>1008</v>
      </c>
      <c r="K347" t="s">
        <v>1008</v>
      </c>
      <c r="M347" t="s">
        <v>771</v>
      </c>
      <c r="O347" t="s">
        <v>1008</v>
      </c>
    </row>
    <row r="348" spans="1:15">
      <c r="C348" t="s">
        <v>15</v>
      </c>
      <c r="E348" t="s">
        <v>1008</v>
      </c>
      <c r="G348" t="s">
        <v>1008</v>
      </c>
      <c r="I348" t="s">
        <v>1008</v>
      </c>
      <c r="K348" t="s">
        <v>1008</v>
      </c>
      <c r="M348" t="s">
        <v>749</v>
      </c>
      <c r="O348" t="s">
        <v>1008</v>
      </c>
    </row>
    <row r="351" spans="1:15" ht="20.25">
      <c r="A351" s="123" t="s">
        <v>1065</v>
      </c>
      <c r="C351" t="s">
        <v>4</v>
      </c>
      <c r="E351" t="s">
        <v>1008</v>
      </c>
      <c r="G351" t="s">
        <v>1008</v>
      </c>
      <c r="I351" t="s">
        <v>1008</v>
      </c>
      <c r="K351" t="s">
        <v>1008</v>
      </c>
      <c r="M351" t="s">
        <v>1647</v>
      </c>
      <c r="O351" t="s">
        <v>1008</v>
      </c>
    </row>
    <row r="352" spans="1:15">
      <c r="C352" t="s">
        <v>11</v>
      </c>
      <c r="E352" t="s">
        <v>1008</v>
      </c>
      <c r="G352" t="s">
        <v>1008</v>
      </c>
      <c r="I352" t="s">
        <v>1008</v>
      </c>
      <c r="K352" t="s">
        <v>1008</v>
      </c>
      <c r="M352" t="s">
        <v>153</v>
      </c>
      <c r="O352" t="s">
        <v>1008</v>
      </c>
    </row>
    <row r="353" spans="1:15">
      <c r="C353" t="s">
        <v>19</v>
      </c>
      <c r="E353" t="s">
        <v>1008</v>
      </c>
      <c r="G353" t="s">
        <v>1008</v>
      </c>
      <c r="I353" t="s">
        <v>1008</v>
      </c>
      <c r="K353" t="s">
        <v>1008</v>
      </c>
      <c r="M353" t="s">
        <v>796</v>
      </c>
      <c r="O353" t="s">
        <v>1008</v>
      </c>
    </row>
    <row r="356" spans="1:15" ht="20.25">
      <c r="A356" s="123" t="s">
        <v>1066</v>
      </c>
      <c r="C356" t="s">
        <v>4</v>
      </c>
      <c r="E356" t="s">
        <v>6</v>
      </c>
      <c r="G356" t="s">
        <v>31</v>
      </c>
      <c r="I356" t="s">
        <v>153</v>
      </c>
      <c r="K356" t="s">
        <v>183</v>
      </c>
      <c r="M356" t="s">
        <v>183</v>
      </c>
      <c r="O356" t="s">
        <v>1661</v>
      </c>
    </row>
    <row r="357" spans="1:15">
      <c r="C357" t="s">
        <v>25</v>
      </c>
      <c r="E357" t="s">
        <v>39</v>
      </c>
      <c r="G357" t="s">
        <v>1</v>
      </c>
      <c r="I357" t="s">
        <v>13</v>
      </c>
      <c r="K357" t="s">
        <v>183</v>
      </c>
      <c r="M357" t="s">
        <v>183</v>
      </c>
      <c r="O357" t="s">
        <v>2007</v>
      </c>
    </row>
    <row r="358" spans="1:15">
      <c r="C358" t="s">
        <v>33</v>
      </c>
      <c r="E358" t="s">
        <v>37</v>
      </c>
      <c r="G358" t="s">
        <v>142</v>
      </c>
      <c r="I358" s="218" t="s">
        <v>762</v>
      </c>
      <c r="K358" t="s">
        <v>183</v>
      </c>
      <c r="M358" t="s">
        <v>183</v>
      </c>
      <c r="O358" t="s">
        <v>757</v>
      </c>
    </row>
    <row r="361" spans="1:15" ht="20.25">
      <c r="A361" s="123" t="s">
        <v>1067</v>
      </c>
      <c r="C361" t="s">
        <v>17</v>
      </c>
      <c r="E361" t="s">
        <v>178</v>
      </c>
      <c r="G361" t="s">
        <v>11</v>
      </c>
      <c r="I361" t="s">
        <v>783</v>
      </c>
      <c r="K361" t="s">
        <v>800</v>
      </c>
      <c r="M361" t="s">
        <v>733</v>
      </c>
      <c r="O361" t="s">
        <v>762</v>
      </c>
    </row>
    <row r="362" spans="1:15">
      <c r="C362" t="s">
        <v>179</v>
      </c>
      <c r="E362" t="s">
        <v>143</v>
      </c>
      <c r="G362" t="s">
        <v>9</v>
      </c>
      <c r="I362" t="s">
        <v>753</v>
      </c>
      <c r="K362" t="s">
        <v>779</v>
      </c>
      <c r="M362" t="s">
        <v>790</v>
      </c>
      <c r="O362" t="s">
        <v>788</v>
      </c>
    </row>
    <row r="363" spans="1:15">
      <c r="C363" t="s">
        <v>31</v>
      </c>
      <c r="E363" t="s">
        <v>21</v>
      </c>
      <c r="G363" t="s">
        <v>143</v>
      </c>
      <c r="I363" t="s">
        <v>27</v>
      </c>
      <c r="K363" t="s">
        <v>1643</v>
      </c>
      <c r="M363" t="s">
        <v>1657</v>
      </c>
      <c r="O363" t="s">
        <v>1652</v>
      </c>
    </row>
    <row r="366" spans="1:15" ht="20.25">
      <c r="A366" s="123" t="s">
        <v>1068</v>
      </c>
      <c r="C366" t="s">
        <v>179</v>
      </c>
      <c r="E366" t="s">
        <v>143</v>
      </c>
      <c r="G366" t="s">
        <v>155</v>
      </c>
      <c r="I366" t="s">
        <v>4</v>
      </c>
      <c r="K366" t="s">
        <v>183</v>
      </c>
      <c r="M366" t="s">
        <v>183</v>
      </c>
      <c r="O366" t="s">
        <v>2011</v>
      </c>
    </row>
    <row r="367" spans="1:15">
      <c r="C367" t="s">
        <v>23</v>
      </c>
      <c r="E367" t="s">
        <v>178</v>
      </c>
      <c r="G367" t="s">
        <v>35</v>
      </c>
      <c r="I367" t="s">
        <v>790</v>
      </c>
      <c r="K367" t="s">
        <v>183</v>
      </c>
      <c r="M367" t="s">
        <v>183</v>
      </c>
      <c r="O367" t="s">
        <v>13</v>
      </c>
    </row>
    <row r="368" spans="1:15">
      <c r="C368" t="s">
        <v>27</v>
      </c>
      <c r="E368" t="s">
        <v>144</v>
      </c>
      <c r="G368" t="s">
        <v>153</v>
      </c>
      <c r="I368" t="s">
        <v>156</v>
      </c>
      <c r="K368" t="s">
        <v>183</v>
      </c>
      <c r="M368" t="s">
        <v>183</v>
      </c>
      <c r="O368" t="s">
        <v>154</v>
      </c>
    </row>
    <row r="371" spans="1:15" ht="20.25">
      <c r="A371" s="123" t="s">
        <v>1069</v>
      </c>
      <c r="C371" t="s">
        <v>23</v>
      </c>
      <c r="E371" t="s">
        <v>143</v>
      </c>
      <c r="G371" t="s">
        <v>35</v>
      </c>
      <c r="I371" t="s">
        <v>1</v>
      </c>
      <c r="K371" t="s">
        <v>183</v>
      </c>
      <c r="M371" t="s">
        <v>183</v>
      </c>
      <c r="O371" t="s">
        <v>37</v>
      </c>
    </row>
    <row r="372" spans="1:15">
      <c r="C372" t="s">
        <v>11</v>
      </c>
      <c r="E372" t="s">
        <v>35</v>
      </c>
      <c r="G372" t="s">
        <v>143</v>
      </c>
      <c r="I372" t="s">
        <v>788</v>
      </c>
      <c r="K372" t="s">
        <v>183</v>
      </c>
      <c r="M372" t="s">
        <v>183</v>
      </c>
      <c r="O372" t="s">
        <v>2050</v>
      </c>
    </row>
    <row r="373" spans="1:15">
      <c r="C373" t="s">
        <v>6</v>
      </c>
      <c r="E373" t="s">
        <v>178</v>
      </c>
      <c r="G373" t="s">
        <v>164</v>
      </c>
      <c r="I373" t="s">
        <v>783</v>
      </c>
      <c r="K373" t="s">
        <v>183</v>
      </c>
      <c r="M373" t="s">
        <v>183</v>
      </c>
      <c r="O373" t="s">
        <v>25</v>
      </c>
    </row>
    <row r="376" spans="1:15" ht="20.25">
      <c r="A376" s="123" t="s">
        <v>1070</v>
      </c>
      <c r="C376" t="s">
        <v>179</v>
      </c>
      <c r="E376" t="s">
        <v>144</v>
      </c>
      <c r="G376" t="s">
        <v>21</v>
      </c>
      <c r="I376" t="s">
        <v>11</v>
      </c>
      <c r="K376" t="s">
        <v>1656</v>
      </c>
      <c r="M376" t="s">
        <v>2004</v>
      </c>
      <c r="O376" t="s">
        <v>183</v>
      </c>
    </row>
    <row r="377" spans="1:15">
      <c r="C377" t="s">
        <v>33</v>
      </c>
      <c r="E377" t="s">
        <v>143</v>
      </c>
      <c r="G377" t="s">
        <v>153</v>
      </c>
      <c r="I377" t="s">
        <v>738</v>
      </c>
      <c r="K377" t="s">
        <v>796</v>
      </c>
      <c r="M377" t="s">
        <v>762</v>
      </c>
      <c r="O377" t="s">
        <v>183</v>
      </c>
    </row>
    <row r="378" spans="1:15">
      <c r="C378" t="s">
        <v>11</v>
      </c>
      <c r="E378" t="s">
        <v>21</v>
      </c>
      <c r="G378" t="s">
        <v>155</v>
      </c>
      <c r="I378" t="s">
        <v>162</v>
      </c>
      <c r="K378" t="s">
        <v>790</v>
      </c>
      <c r="M378" t="s">
        <v>796</v>
      </c>
      <c r="O378" t="s">
        <v>183</v>
      </c>
    </row>
    <row r="381" spans="1:15" ht="20.25">
      <c r="A381" s="123" t="s">
        <v>1071</v>
      </c>
      <c r="C381" t="s">
        <v>1</v>
      </c>
      <c r="E381" t="s">
        <v>19</v>
      </c>
      <c r="G381" t="s">
        <v>164</v>
      </c>
      <c r="I381" t="s">
        <v>796</v>
      </c>
      <c r="K381" t="s">
        <v>4</v>
      </c>
      <c r="M381" t="s">
        <v>142</v>
      </c>
      <c r="O381" t="s">
        <v>1655</v>
      </c>
    </row>
    <row r="382" spans="1:15">
      <c r="C382" t="s">
        <v>9</v>
      </c>
      <c r="E382" t="s">
        <v>21</v>
      </c>
      <c r="G382" t="s">
        <v>17</v>
      </c>
      <c r="I382" t="s">
        <v>763</v>
      </c>
      <c r="K382" t="s">
        <v>788</v>
      </c>
      <c r="M382" t="s">
        <v>21</v>
      </c>
      <c r="O382" t="s">
        <v>779</v>
      </c>
    </row>
    <row r="383" spans="1:15">
      <c r="C383" t="s">
        <v>27</v>
      </c>
      <c r="E383" t="s">
        <v>39</v>
      </c>
      <c r="G383" t="s">
        <v>154</v>
      </c>
      <c r="I383" t="s">
        <v>31</v>
      </c>
      <c r="K383" t="s">
        <v>158</v>
      </c>
      <c r="M383" t="s">
        <v>155</v>
      </c>
      <c r="O383" t="s">
        <v>800</v>
      </c>
    </row>
    <row r="386" spans="1:15" ht="20.25">
      <c r="A386" s="123" t="s">
        <v>1144</v>
      </c>
      <c r="C386" t="s">
        <v>183</v>
      </c>
      <c r="E386" t="s">
        <v>183</v>
      </c>
      <c r="G386" t="s">
        <v>33</v>
      </c>
      <c r="I386" t="s">
        <v>142</v>
      </c>
      <c r="K386" t="s">
        <v>183</v>
      </c>
      <c r="M386" t="s">
        <v>183</v>
      </c>
      <c r="O386" t="s">
        <v>183</v>
      </c>
    </row>
    <row r="387" spans="1:15">
      <c r="C387" t="s">
        <v>183</v>
      </c>
      <c r="E387" t="s">
        <v>183</v>
      </c>
      <c r="G387" t="s">
        <v>9</v>
      </c>
      <c r="I387" t="s">
        <v>800</v>
      </c>
      <c r="K387" t="s">
        <v>183</v>
      </c>
      <c r="M387" t="s">
        <v>183</v>
      </c>
      <c r="O387" t="s">
        <v>183</v>
      </c>
    </row>
    <row r="388" spans="1:15">
      <c r="C388" t="s">
        <v>183</v>
      </c>
      <c r="E388" t="s">
        <v>183</v>
      </c>
      <c r="G388" t="s">
        <v>143</v>
      </c>
      <c r="I388" t="s">
        <v>746</v>
      </c>
      <c r="K388" t="s">
        <v>183</v>
      </c>
      <c r="M388" t="s">
        <v>183</v>
      </c>
      <c r="O388" t="s">
        <v>183</v>
      </c>
    </row>
    <row r="391" spans="1:15" ht="20.25">
      <c r="A391" s="123" t="s">
        <v>1072</v>
      </c>
      <c r="C391" t="s">
        <v>31</v>
      </c>
      <c r="E391" t="s">
        <v>31</v>
      </c>
      <c r="G391" t="s">
        <v>27</v>
      </c>
      <c r="I391" t="s">
        <v>27</v>
      </c>
      <c r="K391" t="s">
        <v>749</v>
      </c>
      <c r="M391" t="s">
        <v>31</v>
      </c>
      <c r="O391" t="s">
        <v>1644</v>
      </c>
    </row>
    <row r="392" spans="1:15">
      <c r="C392" t="s">
        <v>27</v>
      </c>
      <c r="E392" t="s">
        <v>21</v>
      </c>
      <c r="G392" t="s">
        <v>23</v>
      </c>
      <c r="I392" t="s">
        <v>744</v>
      </c>
      <c r="K392" t="s">
        <v>790</v>
      </c>
      <c r="M392" t="s">
        <v>21</v>
      </c>
      <c r="O392" t="s">
        <v>778</v>
      </c>
    </row>
    <row r="393" spans="1:15">
      <c r="C393" t="s">
        <v>11</v>
      </c>
      <c r="E393" t="s">
        <v>35</v>
      </c>
      <c r="G393" t="s">
        <v>1</v>
      </c>
      <c r="I393" t="s">
        <v>778</v>
      </c>
      <c r="K393" t="s">
        <v>33</v>
      </c>
      <c r="M393" t="s">
        <v>2007</v>
      </c>
      <c r="O393" t="s">
        <v>749</v>
      </c>
    </row>
    <row r="396" spans="1:15" ht="20.25">
      <c r="A396" s="123" t="s">
        <v>1073</v>
      </c>
      <c r="C396" t="s">
        <v>6</v>
      </c>
      <c r="E396" t="s">
        <v>178</v>
      </c>
      <c r="G396" t="s">
        <v>9</v>
      </c>
      <c r="I396" t="s">
        <v>143</v>
      </c>
      <c r="K396" t="s">
        <v>4</v>
      </c>
      <c r="M396" t="s">
        <v>1645</v>
      </c>
      <c r="O396" t="s">
        <v>27</v>
      </c>
    </row>
    <row r="397" spans="1:15">
      <c r="C397" t="s">
        <v>23</v>
      </c>
      <c r="E397" t="s">
        <v>1</v>
      </c>
      <c r="G397" t="s">
        <v>33</v>
      </c>
      <c r="I397" t="s">
        <v>4</v>
      </c>
      <c r="K397" t="s">
        <v>783</v>
      </c>
      <c r="M397" t="s">
        <v>763</v>
      </c>
      <c r="O397" t="s">
        <v>788</v>
      </c>
    </row>
    <row r="398" spans="1:15">
      <c r="C398" t="s">
        <v>13</v>
      </c>
      <c r="E398" t="s">
        <v>13</v>
      </c>
      <c r="G398" t="s">
        <v>164</v>
      </c>
      <c r="I398" t="s">
        <v>25</v>
      </c>
      <c r="K398" t="s">
        <v>1661</v>
      </c>
      <c r="M398" t="s">
        <v>1661</v>
      </c>
      <c r="O398" t="s">
        <v>21</v>
      </c>
    </row>
    <row r="400" spans="1:15">
      <c r="K400" s="231"/>
    </row>
    <row r="401" spans="1:15" ht="20.25">
      <c r="A401" s="123" t="s">
        <v>1074</v>
      </c>
      <c r="B401" t="s">
        <v>1028</v>
      </c>
      <c r="C401" t="s">
        <v>6</v>
      </c>
      <c r="E401" t="s">
        <v>37</v>
      </c>
      <c r="G401" t="s">
        <v>27</v>
      </c>
      <c r="I401" s="82" t="s">
        <v>734</v>
      </c>
      <c r="K401" t="s">
        <v>155</v>
      </c>
      <c r="M401" t="s">
        <v>19</v>
      </c>
      <c r="O401" t="s">
        <v>1644</v>
      </c>
    </row>
    <row r="402" spans="1:15">
      <c r="C402" t="s">
        <v>15</v>
      </c>
      <c r="E402" t="s">
        <v>31</v>
      </c>
      <c r="G402" t="s">
        <v>23</v>
      </c>
      <c r="I402" s="82" t="s">
        <v>143</v>
      </c>
      <c r="K402" t="s">
        <v>800</v>
      </c>
      <c r="M402" t="s">
        <v>1645</v>
      </c>
      <c r="O402" t="s">
        <v>800</v>
      </c>
    </row>
    <row r="403" spans="1:15">
      <c r="C403" t="s">
        <v>37</v>
      </c>
      <c r="E403" t="s">
        <v>15</v>
      </c>
      <c r="G403" t="s">
        <v>29</v>
      </c>
      <c r="I403" s="82" t="s">
        <v>764</v>
      </c>
      <c r="K403" t="s">
        <v>748</v>
      </c>
      <c r="M403" t="s">
        <v>728</v>
      </c>
      <c r="O403" t="s">
        <v>2023</v>
      </c>
    </row>
    <row r="404" spans="1:15">
      <c r="I404" s="170"/>
      <c r="J404" s="10"/>
      <c r="K404" s="218"/>
    </row>
    <row r="405" spans="1:15">
      <c r="B405" t="s">
        <v>1029</v>
      </c>
      <c r="C405" t="s">
        <v>27</v>
      </c>
      <c r="E405" t="s">
        <v>23</v>
      </c>
      <c r="G405" t="s">
        <v>29</v>
      </c>
      <c r="I405" s="82" t="s">
        <v>9</v>
      </c>
      <c r="J405" s="17"/>
      <c r="K405" t="s">
        <v>155</v>
      </c>
      <c r="M405" t="s">
        <v>1645</v>
      </c>
      <c r="O405" t="s">
        <v>33</v>
      </c>
    </row>
    <row r="406" spans="1:15">
      <c r="C406" t="s">
        <v>21</v>
      </c>
      <c r="E406" t="s">
        <v>4</v>
      </c>
      <c r="G406" t="s">
        <v>33</v>
      </c>
      <c r="I406" s="82" t="s">
        <v>11</v>
      </c>
      <c r="K406" t="s">
        <v>748</v>
      </c>
      <c r="M406" t="s">
        <v>155</v>
      </c>
      <c r="O406" t="s">
        <v>1662</v>
      </c>
    </row>
    <row r="407" spans="1:15">
      <c r="C407" t="s">
        <v>179</v>
      </c>
      <c r="E407" t="s">
        <v>178</v>
      </c>
      <c r="G407" t="s">
        <v>162</v>
      </c>
      <c r="I407" s="82" t="s">
        <v>158</v>
      </c>
      <c r="K407" t="s">
        <v>800</v>
      </c>
      <c r="M407" t="s">
        <v>33</v>
      </c>
      <c r="O407" t="s">
        <v>153</v>
      </c>
    </row>
    <row r="408" spans="1:15">
      <c r="I408" s="170"/>
      <c r="K408" s="218"/>
    </row>
    <row r="409" spans="1:15">
      <c r="B409" t="s">
        <v>1030</v>
      </c>
      <c r="C409" t="s">
        <v>27</v>
      </c>
      <c r="E409" t="s">
        <v>4</v>
      </c>
      <c r="G409" t="s">
        <v>29</v>
      </c>
      <c r="I409" s="82" t="s">
        <v>1</v>
      </c>
      <c r="J409" s="10"/>
      <c r="K409" t="s">
        <v>800</v>
      </c>
      <c r="M409" t="s">
        <v>39</v>
      </c>
      <c r="O409" t="s">
        <v>1662</v>
      </c>
    </row>
    <row r="410" spans="1:15">
      <c r="C410" t="s">
        <v>35</v>
      </c>
      <c r="E410" t="s">
        <v>39</v>
      </c>
      <c r="G410" t="s">
        <v>31</v>
      </c>
      <c r="I410" s="82" t="s">
        <v>11</v>
      </c>
      <c r="J410" s="17"/>
      <c r="K410" t="s">
        <v>155</v>
      </c>
      <c r="M410" t="s">
        <v>1660</v>
      </c>
      <c r="O410" t="s">
        <v>1656</v>
      </c>
    </row>
    <row r="411" spans="1:15">
      <c r="C411" t="s">
        <v>17</v>
      </c>
      <c r="E411" t="s">
        <v>23</v>
      </c>
      <c r="G411" t="s">
        <v>153</v>
      </c>
      <c r="I411" s="82" t="s">
        <v>738</v>
      </c>
      <c r="K411" t="s">
        <v>749</v>
      </c>
      <c r="M411" t="s">
        <v>762</v>
      </c>
      <c r="O411" t="s">
        <v>33</v>
      </c>
    </row>
    <row r="412" spans="1:15">
      <c r="I412" s="170"/>
      <c r="K412" s="218"/>
    </row>
    <row r="413" spans="1:15">
      <c r="B413" t="s">
        <v>1031</v>
      </c>
      <c r="C413" t="s">
        <v>17</v>
      </c>
      <c r="E413" t="s">
        <v>4</v>
      </c>
      <c r="G413" t="s">
        <v>154</v>
      </c>
      <c r="I413" s="82" t="s">
        <v>757</v>
      </c>
      <c r="K413" t="s">
        <v>800</v>
      </c>
      <c r="M413" t="s">
        <v>2008</v>
      </c>
      <c r="O413" t="s">
        <v>733</v>
      </c>
    </row>
    <row r="414" spans="1:15">
      <c r="C414" t="s">
        <v>9</v>
      </c>
      <c r="E414" t="s">
        <v>6</v>
      </c>
      <c r="G414" t="s">
        <v>29</v>
      </c>
      <c r="I414" s="82" t="s">
        <v>748</v>
      </c>
      <c r="J414" s="10"/>
      <c r="K414" t="s">
        <v>142</v>
      </c>
      <c r="M414" t="s">
        <v>753</v>
      </c>
      <c r="O414" t="s">
        <v>154</v>
      </c>
    </row>
    <row r="415" spans="1:15">
      <c r="C415" t="s">
        <v>179</v>
      </c>
      <c r="E415" t="s">
        <v>143</v>
      </c>
      <c r="G415" t="s">
        <v>11</v>
      </c>
      <c r="I415" s="82" t="s">
        <v>782</v>
      </c>
      <c r="J415" s="17"/>
      <c r="K415" t="s">
        <v>1653</v>
      </c>
      <c r="M415" t="s">
        <v>1653</v>
      </c>
      <c r="O415" t="s">
        <v>1647</v>
      </c>
    </row>
    <row r="416" spans="1:15">
      <c r="I416" s="170"/>
      <c r="K416" s="218"/>
    </row>
    <row r="417" spans="2:15">
      <c r="B417" t="s">
        <v>1032</v>
      </c>
      <c r="C417" t="s">
        <v>27</v>
      </c>
      <c r="E417" t="s">
        <v>23</v>
      </c>
      <c r="G417" t="s">
        <v>158</v>
      </c>
      <c r="I417" s="82" t="s">
        <v>764</v>
      </c>
      <c r="K417" t="s">
        <v>728</v>
      </c>
      <c r="M417" t="s">
        <v>155</v>
      </c>
      <c r="O417" t="s">
        <v>733</v>
      </c>
    </row>
    <row r="418" spans="2:15">
      <c r="C418" t="s">
        <v>21</v>
      </c>
      <c r="E418" t="s">
        <v>21</v>
      </c>
      <c r="G418" t="s">
        <v>29</v>
      </c>
      <c r="I418" s="82" t="s">
        <v>11</v>
      </c>
      <c r="K418" t="s">
        <v>1660</v>
      </c>
      <c r="M418" t="s">
        <v>37</v>
      </c>
      <c r="O418" t="s">
        <v>2025</v>
      </c>
    </row>
    <row r="419" spans="2:15">
      <c r="C419" t="s">
        <v>17</v>
      </c>
      <c r="E419" t="s">
        <v>1</v>
      </c>
      <c r="G419" t="s">
        <v>9</v>
      </c>
      <c r="I419" s="82" t="s">
        <v>31</v>
      </c>
      <c r="J419" s="10"/>
      <c r="K419" t="s">
        <v>155</v>
      </c>
      <c r="M419" t="s">
        <v>33</v>
      </c>
      <c r="O419" t="s">
        <v>21</v>
      </c>
    </row>
    <row r="420" spans="2:15">
      <c r="I420" s="170"/>
      <c r="J420" s="17"/>
      <c r="K420" s="218"/>
    </row>
    <row r="421" spans="2:15">
      <c r="B421" t="s">
        <v>1033</v>
      </c>
      <c r="C421" t="s">
        <v>17</v>
      </c>
      <c r="E421" t="s">
        <v>4</v>
      </c>
      <c r="G421" t="s">
        <v>4</v>
      </c>
      <c r="I421" s="82" t="s">
        <v>779</v>
      </c>
      <c r="K421" t="s">
        <v>153</v>
      </c>
      <c r="M421" t="s">
        <v>783</v>
      </c>
      <c r="O421" t="s">
        <v>1647</v>
      </c>
    </row>
    <row r="422" spans="2:15">
      <c r="C422" t="s">
        <v>27</v>
      </c>
      <c r="E422" t="s">
        <v>33</v>
      </c>
      <c r="G422" t="s">
        <v>154</v>
      </c>
      <c r="I422" s="82" t="s">
        <v>143</v>
      </c>
      <c r="K422" t="s">
        <v>1660</v>
      </c>
      <c r="M422" t="s">
        <v>2008</v>
      </c>
      <c r="O422" t="s">
        <v>21</v>
      </c>
    </row>
    <row r="423" spans="2:15">
      <c r="C423" t="s">
        <v>33</v>
      </c>
      <c r="E423" t="s">
        <v>21</v>
      </c>
      <c r="G423" t="s">
        <v>29</v>
      </c>
      <c r="I423" s="82" t="s">
        <v>764</v>
      </c>
      <c r="K423" t="s">
        <v>1645</v>
      </c>
      <c r="M423" t="s">
        <v>141</v>
      </c>
      <c r="O423" t="s">
        <v>31</v>
      </c>
    </row>
    <row r="424" spans="2:15">
      <c r="I424" s="170"/>
      <c r="J424" s="10"/>
      <c r="K424" s="218"/>
    </row>
    <row r="425" spans="2:15">
      <c r="B425" t="s">
        <v>1034</v>
      </c>
      <c r="C425" t="s">
        <v>29</v>
      </c>
      <c r="E425" t="s">
        <v>21</v>
      </c>
      <c r="G425" t="s">
        <v>162</v>
      </c>
      <c r="I425" s="82" t="s">
        <v>11</v>
      </c>
      <c r="J425" s="17"/>
      <c r="K425" t="s">
        <v>1660</v>
      </c>
      <c r="M425" t="s">
        <v>800</v>
      </c>
      <c r="O425" t="s">
        <v>154</v>
      </c>
    </row>
    <row r="426" spans="2:15">
      <c r="C426" t="s">
        <v>1</v>
      </c>
      <c r="E426" t="s">
        <v>15</v>
      </c>
      <c r="G426" t="s">
        <v>25</v>
      </c>
      <c r="I426" s="82" t="s">
        <v>31</v>
      </c>
      <c r="K426" t="s">
        <v>748</v>
      </c>
      <c r="M426" t="s">
        <v>763</v>
      </c>
      <c r="O426" t="s">
        <v>1647</v>
      </c>
    </row>
    <row r="427" spans="2:15">
      <c r="C427" t="s">
        <v>25</v>
      </c>
      <c r="E427" t="s">
        <v>33</v>
      </c>
      <c r="G427" t="s">
        <v>29</v>
      </c>
      <c r="I427" s="82" t="s">
        <v>753</v>
      </c>
      <c r="K427" t="s">
        <v>162</v>
      </c>
      <c r="M427" t="s">
        <v>749</v>
      </c>
      <c r="O427" t="s">
        <v>788</v>
      </c>
    </row>
    <row r="428" spans="2:15">
      <c r="I428" s="170"/>
      <c r="K428" s="218"/>
    </row>
    <row r="429" spans="2:15">
      <c r="B429" t="s">
        <v>1035</v>
      </c>
      <c r="C429" t="s">
        <v>27</v>
      </c>
      <c r="E429" t="s">
        <v>4</v>
      </c>
      <c r="G429" t="s">
        <v>11</v>
      </c>
      <c r="I429" s="82" t="s">
        <v>35</v>
      </c>
      <c r="J429" s="10"/>
      <c r="K429" t="s">
        <v>155</v>
      </c>
      <c r="M429" t="s">
        <v>753</v>
      </c>
      <c r="O429" t="s">
        <v>37</v>
      </c>
    </row>
    <row r="430" spans="2:15">
      <c r="C430" t="s">
        <v>1</v>
      </c>
      <c r="E430" t="s">
        <v>19</v>
      </c>
      <c r="G430" t="s">
        <v>21</v>
      </c>
      <c r="I430" s="82" t="s">
        <v>143</v>
      </c>
      <c r="J430" s="17"/>
      <c r="K430" t="s">
        <v>749</v>
      </c>
      <c r="M430" t="s">
        <v>155</v>
      </c>
      <c r="O430" t="s">
        <v>753</v>
      </c>
    </row>
    <row r="431" spans="2:15">
      <c r="C431" t="s">
        <v>178</v>
      </c>
      <c r="E431" t="s">
        <v>11</v>
      </c>
      <c r="G431" t="s">
        <v>154</v>
      </c>
      <c r="I431" s="82" t="s">
        <v>779</v>
      </c>
      <c r="K431" t="s">
        <v>800</v>
      </c>
      <c r="M431" t="s">
        <v>1653</v>
      </c>
      <c r="O431" t="s">
        <v>21</v>
      </c>
    </row>
    <row r="432" spans="2:15">
      <c r="I432" s="170"/>
      <c r="K432" s="218"/>
    </row>
    <row r="433" spans="2:15">
      <c r="B433" t="s">
        <v>1036</v>
      </c>
      <c r="C433" t="s">
        <v>15</v>
      </c>
      <c r="E433" t="s">
        <v>31</v>
      </c>
      <c r="G433" t="s">
        <v>162</v>
      </c>
      <c r="I433" s="82" t="s">
        <v>11</v>
      </c>
      <c r="K433" t="s">
        <v>748</v>
      </c>
      <c r="M433" t="s">
        <v>734</v>
      </c>
      <c r="O433" t="s">
        <v>1647</v>
      </c>
    </row>
    <row r="434" spans="2:15">
      <c r="C434" t="s">
        <v>9</v>
      </c>
      <c r="E434" t="s">
        <v>21</v>
      </c>
      <c r="G434" t="s">
        <v>158</v>
      </c>
      <c r="I434" s="82" t="s">
        <v>31</v>
      </c>
      <c r="J434" s="10"/>
      <c r="K434" t="s">
        <v>37</v>
      </c>
      <c r="M434" t="s">
        <v>800</v>
      </c>
      <c r="O434" t="s">
        <v>154</v>
      </c>
    </row>
    <row r="435" spans="2:15">
      <c r="C435" t="s">
        <v>13</v>
      </c>
      <c r="E435" t="s">
        <v>4</v>
      </c>
      <c r="G435" t="s">
        <v>35</v>
      </c>
      <c r="I435" s="82" t="s">
        <v>158</v>
      </c>
      <c r="J435" s="17"/>
      <c r="K435" t="s">
        <v>1847</v>
      </c>
      <c r="M435" t="s">
        <v>738</v>
      </c>
      <c r="O435" t="s">
        <v>21</v>
      </c>
    </row>
    <row r="436" spans="2:15">
      <c r="I436" s="170"/>
      <c r="K436" t="s">
        <v>1848</v>
      </c>
    </row>
    <row r="437" spans="2:15">
      <c r="I437" s="170"/>
    </row>
    <row r="438" spans="2:15">
      <c r="B438" t="s">
        <v>1037</v>
      </c>
      <c r="C438" t="s">
        <v>27</v>
      </c>
      <c r="E438" t="s">
        <v>178</v>
      </c>
      <c r="G438" t="s">
        <v>29</v>
      </c>
      <c r="I438" s="82" t="s">
        <v>11</v>
      </c>
      <c r="K438" t="s">
        <v>155</v>
      </c>
      <c r="M438" t="s">
        <v>33</v>
      </c>
      <c r="O438" t="s">
        <v>800</v>
      </c>
    </row>
    <row r="439" spans="2:15">
      <c r="C439" t="s">
        <v>1</v>
      </c>
      <c r="E439" t="s">
        <v>4</v>
      </c>
      <c r="G439" t="s">
        <v>31</v>
      </c>
      <c r="I439" s="82" t="s">
        <v>17</v>
      </c>
      <c r="K439" t="s">
        <v>728</v>
      </c>
      <c r="M439" t="s">
        <v>155</v>
      </c>
      <c r="O439" t="s">
        <v>21</v>
      </c>
    </row>
    <row r="440" spans="2:15">
      <c r="C440" t="s">
        <v>15</v>
      </c>
      <c r="E440" t="s">
        <v>33</v>
      </c>
      <c r="G440" t="s">
        <v>17</v>
      </c>
      <c r="I440" s="82" t="s">
        <v>31</v>
      </c>
      <c r="J440" s="10"/>
      <c r="K440" t="s">
        <v>154</v>
      </c>
      <c r="M440" t="s">
        <v>143</v>
      </c>
      <c r="O440" t="s">
        <v>779</v>
      </c>
    </row>
    <row r="441" spans="2:15">
      <c r="I441" s="170"/>
      <c r="J441" s="17"/>
      <c r="K441" s="218"/>
    </row>
    <row r="442" spans="2:15">
      <c r="B442" t="s">
        <v>1038</v>
      </c>
      <c r="C442" t="s">
        <v>23</v>
      </c>
      <c r="E442" t="s">
        <v>21</v>
      </c>
      <c r="G442" t="s">
        <v>29</v>
      </c>
      <c r="I442" s="82" t="s">
        <v>9</v>
      </c>
      <c r="K442" t="s">
        <v>154</v>
      </c>
      <c r="M442" t="s">
        <v>738</v>
      </c>
      <c r="O442" t="s">
        <v>1647</v>
      </c>
    </row>
    <row r="443" spans="2:15">
      <c r="C443" t="s">
        <v>27</v>
      </c>
      <c r="E443" t="s">
        <v>33</v>
      </c>
      <c r="G443" t="s">
        <v>158</v>
      </c>
      <c r="I443" s="82" t="s">
        <v>753</v>
      </c>
      <c r="K443" t="s">
        <v>155</v>
      </c>
      <c r="M443" t="s">
        <v>800</v>
      </c>
      <c r="O443" t="s">
        <v>1662</v>
      </c>
    </row>
    <row r="444" spans="2:15">
      <c r="C444" t="s">
        <v>1</v>
      </c>
      <c r="E444" t="s">
        <v>6</v>
      </c>
      <c r="G444" t="s">
        <v>142</v>
      </c>
      <c r="I444" s="82" t="s">
        <v>155</v>
      </c>
      <c r="K444" t="s">
        <v>728</v>
      </c>
      <c r="M444" t="s">
        <v>39</v>
      </c>
      <c r="O444" t="s">
        <v>762</v>
      </c>
    </row>
    <row r="445" spans="2:15">
      <c r="I445" s="170"/>
      <c r="J445" s="10"/>
      <c r="K445" s="218"/>
    </row>
    <row r="446" spans="2:15">
      <c r="B446" t="s">
        <v>1039</v>
      </c>
      <c r="C446" t="s">
        <v>13</v>
      </c>
      <c r="E446" t="s">
        <v>15</v>
      </c>
      <c r="G446" s="221" t="s">
        <v>37</v>
      </c>
      <c r="I446" s="82" t="s">
        <v>35</v>
      </c>
      <c r="J446" s="17"/>
      <c r="K446" t="s">
        <v>749</v>
      </c>
      <c r="M446" t="s">
        <v>2537</v>
      </c>
      <c r="O446" t="s">
        <v>143</v>
      </c>
    </row>
    <row r="447" spans="2:15">
      <c r="C447" t="s">
        <v>1075</v>
      </c>
      <c r="E447" t="s">
        <v>144</v>
      </c>
      <c r="G447" t="s">
        <v>29</v>
      </c>
      <c r="I447" s="82" t="s">
        <v>764</v>
      </c>
      <c r="K447" t="s">
        <v>155</v>
      </c>
      <c r="M447" t="s">
        <v>783</v>
      </c>
      <c r="O447" t="s">
        <v>753</v>
      </c>
    </row>
    <row r="448" spans="2:15">
      <c r="C448" t="s">
        <v>1076</v>
      </c>
      <c r="E448" t="s">
        <v>4</v>
      </c>
      <c r="G448" t="s">
        <v>17</v>
      </c>
      <c r="I448" s="82" t="s">
        <v>1323</v>
      </c>
      <c r="K448" t="s">
        <v>141</v>
      </c>
      <c r="M448" t="s">
        <v>141</v>
      </c>
      <c r="O448" t="s">
        <v>1647</v>
      </c>
    </row>
    <row r="449" spans="2:15">
      <c r="I449" s="82" t="s">
        <v>1324</v>
      </c>
      <c r="K449" s="218"/>
    </row>
    <row r="450" spans="2:15">
      <c r="I450" s="82"/>
    </row>
    <row r="451" spans="2:15">
      <c r="B451" t="s">
        <v>1040</v>
      </c>
      <c r="C451" t="s">
        <v>15</v>
      </c>
      <c r="E451" t="s">
        <v>21</v>
      </c>
      <c r="G451" t="s">
        <v>31</v>
      </c>
      <c r="I451" s="82" t="s">
        <v>31</v>
      </c>
      <c r="J451" s="10"/>
      <c r="K451" t="s">
        <v>749</v>
      </c>
      <c r="M451" t="s">
        <v>800</v>
      </c>
      <c r="O451" t="s">
        <v>1662</v>
      </c>
    </row>
    <row r="452" spans="2:15">
      <c r="C452" t="s">
        <v>1</v>
      </c>
      <c r="E452" t="s">
        <v>33</v>
      </c>
      <c r="G452" t="s">
        <v>29</v>
      </c>
      <c r="I452" s="82" t="s">
        <v>11</v>
      </c>
      <c r="J452" s="17"/>
      <c r="K452" t="s">
        <v>141</v>
      </c>
      <c r="M452" t="s">
        <v>27</v>
      </c>
      <c r="O452" t="s">
        <v>21</v>
      </c>
    </row>
    <row r="453" spans="2:15">
      <c r="C453" t="s">
        <v>21</v>
      </c>
      <c r="E453" t="s">
        <v>4</v>
      </c>
      <c r="G453" t="s">
        <v>25</v>
      </c>
      <c r="I453" s="82" t="s">
        <v>158</v>
      </c>
      <c r="K453" t="s">
        <v>155</v>
      </c>
      <c r="M453" t="s">
        <v>1653</v>
      </c>
      <c r="O453" t="s">
        <v>1647</v>
      </c>
    </row>
    <row r="454" spans="2:15">
      <c r="I454" s="170"/>
      <c r="K454" s="218"/>
    </row>
    <row r="455" spans="2:15">
      <c r="B455" t="s">
        <v>1041</v>
      </c>
      <c r="C455" t="s">
        <v>1</v>
      </c>
      <c r="E455" t="s">
        <v>23</v>
      </c>
      <c r="G455" t="s">
        <v>21</v>
      </c>
      <c r="I455" s="82" t="s">
        <v>779</v>
      </c>
      <c r="K455" t="s">
        <v>17</v>
      </c>
      <c r="M455" t="s">
        <v>31</v>
      </c>
      <c r="O455" t="s">
        <v>800</v>
      </c>
    </row>
    <row r="456" spans="2:15">
      <c r="C456" t="s">
        <v>27</v>
      </c>
      <c r="E456" t="s">
        <v>21</v>
      </c>
      <c r="G456" t="s">
        <v>141</v>
      </c>
      <c r="I456" s="82" t="s">
        <v>728</v>
      </c>
      <c r="J456" s="10"/>
      <c r="K456" t="s">
        <v>769</v>
      </c>
      <c r="M456" t="s">
        <v>764</v>
      </c>
      <c r="O456" t="s">
        <v>1647</v>
      </c>
    </row>
    <row r="457" spans="2:15">
      <c r="C457" t="s">
        <v>4</v>
      </c>
      <c r="E457" t="s">
        <v>31</v>
      </c>
      <c r="G457" t="s">
        <v>154</v>
      </c>
      <c r="I457" s="82" t="s">
        <v>1</v>
      </c>
      <c r="J457" s="17"/>
      <c r="K457" t="s">
        <v>1645</v>
      </c>
      <c r="M457" t="s">
        <v>155</v>
      </c>
      <c r="O457" t="s">
        <v>21</v>
      </c>
    </row>
    <row r="458" spans="2:15">
      <c r="I458" s="170"/>
      <c r="K458" s="218"/>
    </row>
    <row r="459" spans="2:15">
      <c r="B459" t="s">
        <v>1042</v>
      </c>
      <c r="C459" t="s">
        <v>1</v>
      </c>
      <c r="E459" t="s">
        <v>21</v>
      </c>
      <c r="G459" t="s">
        <v>154</v>
      </c>
      <c r="I459" s="82" t="s">
        <v>21</v>
      </c>
      <c r="K459" t="s">
        <v>800</v>
      </c>
      <c r="M459" t="s">
        <v>162</v>
      </c>
      <c r="O459" t="s">
        <v>1647</v>
      </c>
    </row>
    <row r="460" spans="2:15">
      <c r="C460" t="s">
        <v>4</v>
      </c>
      <c r="E460" t="s">
        <v>33</v>
      </c>
      <c r="G460" t="s">
        <v>141</v>
      </c>
      <c r="I460" s="82" t="s">
        <v>17</v>
      </c>
      <c r="K460" t="s">
        <v>733</v>
      </c>
      <c r="M460" t="s">
        <v>142</v>
      </c>
      <c r="O460" t="s">
        <v>37</v>
      </c>
    </row>
    <row r="461" spans="2:15">
      <c r="C461" t="s">
        <v>27</v>
      </c>
      <c r="E461" t="s">
        <v>31</v>
      </c>
      <c r="G461" t="s">
        <v>21</v>
      </c>
      <c r="I461" s="82" t="s">
        <v>154</v>
      </c>
      <c r="K461" t="s">
        <v>778</v>
      </c>
      <c r="M461" t="s">
        <v>39</v>
      </c>
      <c r="O461" t="s">
        <v>1661</v>
      </c>
    </row>
    <row r="462" spans="2:15">
      <c r="I462" s="170"/>
      <c r="J462" s="10"/>
      <c r="K462" s="218"/>
    </row>
    <row r="463" spans="2:15">
      <c r="B463" t="s">
        <v>1043</v>
      </c>
      <c r="C463" t="s">
        <v>27</v>
      </c>
      <c r="E463" t="s">
        <v>33</v>
      </c>
      <c r="G463" t="s">
        <v>154</v>
      </c>
      <c r="I463" s="82" t="s">
        <v>141</v>
      </c>
      <c r="J463" s="17"/>
      <c r="K463" t="s">
        <v>1653</v>
      </c>
      <c r="M463" t="s">
        <v>800</v>
      </c>
      <c r="O463" t="s">
        <v>1661</v>
      </c>
    </row>
    <row r="464" spans="2:15">
      <c r="C464" t="s">
        <v>13</v>
      </c>
      <c r="E464" t="s">
        <v>21</v>
      </c>
      <c r="G464" t="s">
        <v>27</v>
      </c>
      <c r="I464" s="82" t="s">
        <v>158</v>
      </c>
      <c r="K464" t="s">
        <v>800</v>
      </c>
      <c r="M464" t="s">
        <v>11</v>
      </c>
      <c r="O464" t="s">
        <v>21</v>
      </c>
    </row>
    <row r="465" spans="2:15">
      <c r="C465" t="s">
        <v>1</v>
      </c>
      <c r="E465" t="s">
        <v>31</v>
      </c>
      <c r="G465" t="s">
        <v>141</v>
      </c>
      <c r="I465" s="82" t="s">
        <v>21</v>
      </c>
      <c r="K465" t="s">
        <v>778</v>
      </c>
      <c r="M465" t="s">
        <v>753</v>
      </c>
      <c r="O465" t="s">
        <v>1647</v>
      </c>
    </row>
    <row r="466" spans="2:15">
      <c r="I466" s="170"/>
      <c r="K466" s="218"/>
    </row>
    <row r="467" spans="2:15">
      <c r="B467" t="s">
        <v>1044</v>
      </c>
      <c r="C467" t="s">
        <v>15</v>
      </c>
      <c r="E467" t="s">
        <v>21</v>
      </c>
      <c r="G467" t="s">
        <v>142</v>
      </c>
      <c r="I467" s="82" t="s">
        <v>790</v>
      </c>
      <c r="J467" s="10"/>
      <c r="K467" t="s">
        <v>154</v>
      </c>
      <c r="M467" t="s">
        <v>889</v>
      </c>
      <c r="O467" t="s">
        <v>2010</v>
      </c>
    </row>
    <row r="468" spans="2:15">
      <c r="C468" t="s">
        <v>1</v>
      </c>
      <c r="E468" t="s">
        <v>33</v>
      </c>
      <c r="G468" t="s">
        <v>29</v>
      </c>
      <c r="I468" s="82" t="s">
        <v>774</v>
      </c>
      <c r="J468" s="17"/>
      <c r="K468" t="s">
        <v>153</v>
      </c>
      <c r="M468" t="s">
        <v>800</v>
      </c>
      <c r="O468" t="s">
        <v>764</v>
      </c>
    </row>
    <row r="469" spans="2:15">
      <c r="C469" t="s">
        <v>27</v>
      </c>
      <c r="E469" t="s">
        <v>23</v>
      </c>
      <c r="G469" t="s">
        <v>33</v>
      </c>
      <c r="I469" s="82" t="s">
        <v>728</v>
      </c>
      <c r="K469" t="s">
        <v>155</v>
      </c>
      <c r="M469" t="s">
        <v>738</v>
      </c>
      <c r="O469" t="s">
        <v>1647</v>
      </c>
    </row>
    <row r="470" spans="2:15">
      <c r="I470" s="170"/>
      <c r="K470" s="218"/>
    </row>
    <row r="471" spans="2:15">
      <c r="B471" t="s">
        <v>1045</v>
      </c>
      <c r="C471" t="s">
        <v>1</v>
      </c>
      <c r="E471" t="s">
        <v>33</v>
      </c>
      <c r="G471" t="s">
        <v>29</v>
      </c>
      <c r="I471" s="82" t="s">
        <v>31</v>
      </c>
      <c r="K471" t="s">
        <v>1660</v>
      </c>
      <c r="M471" t="s">
        <v>889</v>
      </c>
      <c r="O471" t="s">
        <v>1647</v>
      </c>
    </row>
    <row r="472" spans="2:15">
      <c r="C472" t="s">
        <v>27</v>
      </c>
      <c r="E472" t="s">
        <v>23</v>
      </c>
      <c r="G472" t="s">
        <v>154</v>
      </c>
      <c r="I472" s="82" t="s">
        <v>11</v>
      </c>
      <c r="J472" s="10"/>
      <c r="K472" t="s">
        <v>744</v>
      </c>
      <c r="M472" t="s">
        <v>2010</v>
      </c>
      <c r="O472" t="s">
        <v>1661</v>
      </c>
    </row>
    <row r="473" spans="2:15">
      <c r="C473" t="s">
        <v>13</v>
      </c>
      <c r="E473" t="s">
        <v>6</v>
      </c>
      <c r="G473" t="s">
        <v>11</v>
      </c>
      <c r="I473" s="82" t="s">
        <v>753</v>
      </c>
      <c r="J473" s="17"/>
      <c r="K473" t="s">
        <v>796</v>
      </c>
      <c r="M473" t="s">
        <v>738</v>
      </c>
      <c r="O473" t="s">
        <v>3149</v>
      </c>
    </row>
    <row r="474" spans="2:15">
      <c r="I474" s="82"/>
      <c r="J474" s="17"/>
      <c r="O474" t="s">
        <v>154</v>
      </c>
    </row>
    <row r="475" spans="2:15">
      <c r="I475" s="170"/>
    </row>
    <row r="476" spans="2:15">
      <c r="B476" t="s">
        <v>1046</v>
      </c>
      <c r="C476" t="s">
        <v>23</v>
      </c>
      <c r="E476" t="s">
        <v>33</v>
      </c>
      <c r="G476" t="s">
        <v>154</v>
      </c>
      <c r="I476" s="82" t="s">
        <v>764</v>
      </c>
      <c r="K476" t="s">
        <v>183</v>
      </c>
      <c r="M476" t="s">
        <v>1662</v>
      </c>
      <c r="O476" t="s">
        <v>1647</v>
      </c>
    </row>
    <row r="477" spans="2:15">
      <c r="C477" t="s">
        <v>1</v>
      </c>
      <c r="E477" t="s">
        <v>21</v>
      </c>
      <c r="G477" t="s">
        <v>35</v>
      </c>
      <c r="I477" s="82" t="s">
        <v>774</v>
      </c>
      <c r="K477" t="s">
        <v>183</v>
      </c>
      <c r="M477" t="s">
        <v>23</v>
      </c>
      <c r="O477" t="s">
        <v>1661</v>
      </c>
    </row>
    <row r="478" spans="2:15">
      <c r="C478" t="s">
        <v>178</v>
      </c>
      <c r="E478" t="s">
        <v>31</v>
      </c>
      <c r="G478" t="s">
        <v>141</v>
      </c>
      <c r="I478" s="82" t="s">
        <v>1</v>
      </c>
      <c r="J478" s="10"/>
      <c r="K478" t="s">
        <v>183</v>
      </c>
      <c r="M478" t="s">
        <v>1661</v>
      </c>
      <c r="O478" t="s">
        <v>1652</v>
      </c>
    </row>
    <row r="479" spans="2:15">
      <c r="I479" s="170"/>
      <c r="J479" s="17"/>
    </row>
    <row r="480" spans="2:15">
      <c r="B480" t="s">
        <v>1047</v>
      </c>
      <c r="C480" t="s">
        <v>39</v>
      </c>
      <c r="E480" t="s">
        <v>23</v>
      </c>
      <c r="G480" t="s">
        <v>11</v>
      </c>
      <c r="I480" s="82" t="s">
        <v>158</v>
      </c>
      <c r="K480" t="s">
        <v>183</v>
      </c>
      <c r="M480" t="s">
        <v>800</v>
      </c>
      <c r="O480" t="s">
        <v>1647</v>
      </c>
    </row>
    <row r="481" spans="2:15">
      <c r="C481" t="s">
        <v>1</v>
      </c>
      <c r="E481" t="s">
        <v>144</v>
      </c>
      <c r="G481" t="s">
        <v>33</v>
      </c>
      <c r="I481" s="82" t="s">
        <v>31</v>
      </c>
      <c r="K481" t="s">
        <v>183</v>
      </c>
      <c r="M481" t="s">
        <v>39</v>
      </c>
      <c r="O481" t="s">
        <v>1661</v>
      </c>
    </row>
    <row r="482" spans="2:15">
      <c r="C482" t="s">
        <v>15</v>
      </c>
      <c r="E482" t="s">
        <v>6</v>
      </c>
      <c r="G482" t="s">
        <v>154</v>
      </c>
      <c r="I482" s="82" t="s">
        <v>11</v>
      </c>
      <c r="K482" t="s">
        <v>183</v>
      </c>
      <c r="M482" t="s">
        <v>17</v>
      </c>
      <c r="O482" t="s">
        <v>37</v>
      </c>
    </row>
    <row r="483" spans="2:15">
      <c r="I483" s="170"/>
      <c r="J483" s="10"/>
    </row>
    <row r="484" spans="2:15">
      <c r="B484" t="s">
        <v>1048</v>
      </c>
      <c r="C484" t="s">
        <v>27</v>
      </c>
      <c r="E484" t="s">
        <v>4</v>
      </c>
      <c r="G484" t="s">
        <v>29</v>
      </c>
      <c r="I484" s="82" t="s">
        <v>738</v>
      </c>
      <c r="J484" s="17"/>
      <c r="K484" t="s">
        <v>183</v>
      </c>
      <c r="M484" t="s">
        <v>1662</v>
      </c>
      <c r="O484" t="s">
        <v>762</v>
      </c>
    </row>
    <row r="485" spans="2:15">
      <c r="C485" t="s">
        <v>33</v>
      </c>
      <c r="E485" t="s">
        <v>33</v>
      </c>
      <c r="G485" t="s">
        <v>153</v>
      </c>
      <c r="I485" s="82" t="s">
        <v>790</v>
      </c>
      <c r="K485" t="s">
        <v>183</v>
      </c>
      <c r="M485" t="s">
        <v>783</v>
      </c>
      <c r="O485" t="s">
        <v>1662</v>
      </c>
    </row>
    <row r="486" spans="2:15">
      <c r="C486" t="s">
        <v>1077</v>
      </c>
      <c r="E486" t="s">
        <v>178</v>
      </c>
      <c r="G486" t="s">
        <v>31</v>
      </c>
      <c r="I486" s="82" t="s">
        <v>755</v>
      </c>
      <c r="K486" t="s">
        <v>183</v>
      </c>
      <c r="M486" t="s">
        <v>1661</v>
      </c>
      <c r="O486" t="s">
        <v>1661</v>
      </c>
    </row>
    <row r="487" spans="2:15">
      <c r="C487" t="s">
        <v>1078</v>
      </c>
      <c r="I487" s="170"/>
    </row>
    <row r="488" spans="2:15">
      <c r="I488" s="170"/>
      <c r="J488" s="10"/>
    </row>
    <row r="489" spans="2:15">
      <c r="B489" t="s">
        <v>1049</v>
      </c>
      <c r="C489" t="s">
        <v>1</v>
      </c>
      <c r="E489" t="s">
        <v>21</v>
      </c>
      <c r="G489" t="s">
        <v>11</v>
      </c>
      <c r="I489" s="82" t="s">
        <v>21</v>
      </c>
      <c r="J489" s="17"/>
      <c r="K489" t="s">
        <v>154</v>
      </c>
      <c r="M489" t="s">
        <v>39</v>
      </c>
      <c r="O489" t="s">
        <v>1647</v>
      </c>
    </row>
    <row r="490" spans="2:15">
      <c r="B490" t="s">
        <v>1050</v>
      </c>
      <c r="C490" t="s">
        <v>17</v>
      </c>
      <c r="E490" t="s">
        <v>23</v>
      </c>
      <c r="G490" t="s">
        <v>154</v>
      </c>
      <c r="I490" s="82" t="s">
        <v>158</v>
      </c>
      <c r="K490" t="s">
        <v>155</v>
      </c>
      <c r="M490" t="s">
        <v>800</v>
      </c>
      <c r="O490" t="s">
        <v>1661</v>
      </c>
    </row>
    <row r="491" spans="2:15">
      <c r="C491" t="s">
        <v>35</v>
      </c>
      <c r="E491" t="s">
        <v>144</v>
      </c>
      <c r="G491" t="s">
        <v>21</v>
      </c>
      <c r="I491" s="82" t="s">
        <v>11</v>
      </c>
      <c r="K491" t="s">
        <v>141</v>
      </c>
      <c r="M491" t="s">
        <v>749</v>
      </c>
      <c r="O491" t="s">
        <v>21</v>
      </c>
    </row>
    <row r="492" spans="2:15">
      <c r="I492" s="170"/>
      <c r="K492" s="218"/>
    </row>
    <row r="493" spans="2:15">
      <c r="B493" t="s">
        <v>1051</v>
      </c>
      <c r="C493" t="s">
        <v>1</v>
      </c>
      <c r="E493" t="s">
        <v>21</v>
      </c>
      <c r="G493" t="s">
        <v>154</v>
      </c>
      <c r="I493" s="82" t="s">
        <v>11</v>
      </c>
      <c r="J493" s="10"/>
      <c r="K493" t="s">
        <v>155</v>
      </c>
      <c r="M493" t="s">
        <v>800</v>
      </c>
      <c r="O493" t="s">
        <v>1647</v>
      </c>
    </row>
    <row r="494" spans="2:15">
      <c r="C494" t="s">
        <v>27</v>
      </c>
      <c r="E494" t="s">
        <v>23</v>
      </c>
      <c r="G494" t="s">
        <v>11</v>
      </c>
      <c r="I494" s="82" t="s">
        <v>31</v>
      </c>
      <c r="J494" s="17"/>
      <c r="K494" t="s">
        <v>154</v>
      </c>
      <c r="M494" t="s">
        <v>39</v>
      </c>
      <c r="O494" t="s">
        <v>1661</v>
      </c>
    </row>
    <row r="495" spans="2:15">
      <c r="C495" t="s">
        <v>17</v>
      </c>
      <c r="E495" t="s">
        <v>33</v>
      </c>
      <c r="G495" t="s">
        <v>21</v>
      </c>
      <c r="I495" s="82" t="s">
        <v>21</v>
      </c>
      <c r="K495" t="s">
        <v>800</v>
      </c>
      <c r="M495" t="s">
        <v>155</v>
      </c>
      <c r="O495" t="s">
        <v>21</v>
      </c>
    </row>
    <row r="496" spans="2:15">
      <c r="C496" s="221"/>
    </row>
    <row r="497" spans="1:13">
      <c r="C497" s="221"/>
    </row>
    <row r="498" spans="1:13">
      <c r="C498" s="221"/>
    </row>
    <row r="499" spans="1:13" ht="15">
      <c r="C499" s="15" t="s">
        <v>2538</v>
      </c>
    </row>
    <row r="500" spans="1:13" s="170" customFormat="1" ht="14.25">
      <c r="A500"/>
      <c r="B500"/>
      <c r="C500"/>
      <c r="D500" s="34" t="s">
        <v>814</v>
      </c>
      <c r="E500" s="34" t="s">
        <v>815</v>
      </c>
      <c r="F500" s="34" t="s">
        <v>816</v>
      </c>
      <c r="G500" s="34" t="s">
        <v>40</v>
      </c>
      <c r="H500"/>
      <c r="I500"/>
      <c r="J500"/>
      <c r="K500"/>
      <c r="L500"/>
      <c r="M500"/>
    </row>
    <row r="501" spans="1:13" s="170" customFormat="1">
      <c r="A501" s="82"/>
      <c r="B501" s="233"/>
      <c r="C501" s="234" t="s">
        <v>21</v>
      </c>
      <c r="D501" s="222">
        <v>37</v>
      </c>
      <c r="E501" s="222">
        <v>34</v>
      </c>
      <c r="F501" s="222">
        <v>42</v>
      </c>
      <c r="G501" s="222">
        <f t="shared" ref="G501:G532" si="0">SUM(D501:F501)</f>
        <v>113</v>
      </c>
    </row>
    <row r="502" spans="1:13" s="170" customFormat="1">
      <c r="A502" s="107"/>
      <c r="B502" s="233"/>
      <c r="C502" s="234" t="s">
        <v>33</v>
      </c>
      <c r="D502" s="222">
        <v>26</v>
      </c>
      <c r="E502" s="222">
        <v>32</v>
      </c>
      <c r="F502" s="222">
        <v>27</v>
      </c>
      <c r="G502" s="222">
        <f t="shared" si="0"/>
        <v>85</v>
      </c>
    </row>
    <row r="503" spans="1:13" s="170" customFormat="1">
      <c r="A503" s="82"/>
      <c r="B503" s="233"/>
      <c r="C503" s="234" t="s">
        <v>31</v>
      </c>
      <c r="D503" s="222">
        <v>25</v>
      </c>
      <c r="E503" s="222">
        <v>27</v>
      </c>
      <c r="F503" s="222">
        <v>32</v>
      </c>
      <c r="G503" s="222">
        <f t="shared" si="0"/>
        <v>84</v>
      </c>
    </row>
    <row r="504" spans="1:13" s="170" customFormat="1">
      <c r="A504" s="82"/>
      <c r="B504" s="233"/>
      <c r="C504" s="234" t="s">
        <v>11</v>
      </c>
      <c r="D504" s="222">
        <v>33</v>
      </c>
      <c r="E504" s="222">
        <v>24</v>
      </c>
      <c r="F504" s="222">
        <v>28</v>
      </c>
      <c r="G504" s="222">
        <f t="shared" si="0"/>
        <v>85</v>
      </c>
    </row>
    <row r="505" spans="1:13" s="170" customFormat="1">
      <c r="A505" s="381"/>
      <c r="B505" s="233"/>
      <c r="C505" s="234" t="s">
        <v>17</v>
      </c>
      <c r="D505" s="222">
        <v>25</v>
      </c>
      <c r="E505" s="222">
        <v>22</v>
      </c>
      <c r="F505" s="222">
        <v>22</v>
      </c>
      <c r="G505" s="222">
        <f t="shared" si="0"/>
        <v>69</v>
      </c>
    </row>
    <row r="506" spans="1:13" s="170" customFormat="1">
      <c r="A506" s="107"/>
      <c r="B506" s="233"/>
      <c r="C506" s="234" t="s">
        <v>27</v>
      </c>
      <c r="D506" s="222">
        <v>29</v>
      </c>
      <c r="E506" s="222">
        <v>20</v>
      </c>
      <c r="F506" s="222">
        <v>20</v>
      </c>
      <c r="G506" s="222">
        <f t="shared" si="0"/>
        <v>69</v>
      </c>
    </row>
    <row r="507" spans="1:13" s="170" customFormat="1">
      <c r="A507" s="82"/>
      <c r="B507" s="233"/>
      <c r="C507" s="234" t="s">
        <v>143</v>
      </c>
      <c r="D507" s="222">
        <v>21</v>
      </c>
      <c r="E507" s="222">
        <v>23</v>
      </c>
      <c r="F507" s="222">
        <v>21</v>
      </c>
      <c r="G507" s="222">
        <f t="shared" si="0"/>
        <v>65</v>
      </c>
    </row>
    <row r="508" spans="1:13" s="170" customFormat="1">
      <c r="A508" s="107"/>
      <c r="B508" s="233"/>
      <c r="C508" s="234" t="s">
        <v>25</v>
      </c>
      <c r="D508" s="222">
        <v>15</v>
      </c>
      <c r="E508" s="222">
        <v>26</v>
      </c>
      <c r="F508" s="222">
        <v>20</v>
      </c>
      <c r="G508" s="222">
        <f t="shared" si="0"/>
        <v>61</v>
      </c>
    </row>
    <row r="509" spans="1:13" s="170" customFormat="1">
      <c r="A509" s="381"/>
      <c r="B509" s="233"/>
      <c r="C509" s="234" t="s">
        <v>141</v>
      </c>
      <c r="D509" s="222">
        <v>13</v>
      </c>
      <c r="E509" s="222">
        <v>28</v>
      </c>
      <c r="F509" s="222">
        <v>18</v>
      </c>
      <c r="G509" s="222">
        <f t="shared" si="0"/>
        <v>59</v>
      </c>
    </row>
    <row r="510" spans="1:13" s="170" customFormat="1">
      <c r="A510" s="107"/>
      <c r="B510" s="233"/>
      <c r="C510" s="234" t="s">
        <v>1</v>
      </c>
      <c r="D510" s="222">
        <v>16</v>
      </c>
      <c r="E510" s="222">
        <v>28</v>
      </c>
      <c r="F510" s="222">
        <v>16</v>
      </c>
      <c r="G510" s="222">
        <f t="shared" si="0"/>
        <v>60</v>
      </c>
    </row>
    <row r="511" spans="1:13" s="170" customFormat="1">
      <c r="A511" s="381"/>
      <c r="B511" s="233"/>
      <c r="C511" s="234" t="s">
        <v>19</v>
      </c>
      <c r="D511" s="222">
        <v>22</v>
      </c>
      <c r="E511" s="222">
        <v>20</v>
      </c>
      <c r="F511" s="222">
        <v>9</v>
      </c>
      <c r="G511" s="222">
        <f t="shared" si="0"/>
        <v>51</v>
      </c>
    </row>
    <row r="512" spans="1:13" s="170" customFormat="1">
      <c r="A512" s="107"/>
      <c r="B512" s="233"/>
      <c r="C512" s="234" t="s">
        <v>9</v>
      </c>
      <c r="D512" s="222">
        <v>22</v>
      </c>
      <c r="E512" s="222">
        <v>18</v>
      </c>
      <c r="F512" s="222">
        <v>12</v>
      </c>
      <c r="G512" s="222">
        <f t="shared" si="0"/>
        <v>52</v>
      </c>
    </row>
    <row r="513" spans="1:7" s="170" customFormat="1">
      <c r="A513" s="381"/>
      <c r="B513" s="233"/>
      <c r="C513" s="234" t="s">
        <v>154</v>
      </c>
      <c r="D513" s="222">
        <v>22</v>
      </c>
      <c r="E513" s="222">
        <v>12</v>
      </c>
      <c r="F513" s="222">
        <v>15</v>
      </c>
      <c r="G513" s="222">
        <f t="shared" si="0"/>
        <v>49</v>
      </c>
    </row>
    <row r="514" spans="1:7" s="170" customFormat="1">
      <c r="A514" s="381"/>
      <c r="B514" s="233"/>
      <c r="C514" s="234" t="s">
        <v>23</v>
      </c>
      <c r="D514" s="222">
        <v>12</v>
      </c>
      <c r="E514" s="222">
        <v>22</v>
      </c>
      <c r="F514" s="222">
        <v>10</v>
      </c>
      <c r="G514" s="222">
        <f t="shared" si="0"/>
        <v>44</v>
      </c>
    </row>
    <row r="515" spans="1:7" s="170" customFormat="1">
      <c r="A515" s="82"/>
      <c r="B515" s="233"/>
      <c r="C515" s="234" t="s">
        <v>37</v>
      </c>
      <c r="D515" s="222">
        <v>13</v>
      </c>
      <c r="E515" s="222">
        <v>14</v>
      </c>
      <c r="F515" s="222">
        <v>19</v>
      </c>
      <c r="G515" s="222">
        <f t="shared" si="0"/>
        <v>46</v>
      </c>
    </row>
    <row r="516" spans="1:7" s="170" customFormat="1">
      <c r="A516" s="107"/>
      <c r="B516" s="233"/>
      <c r="C516" s="234" t="s">
        <v>155</v>
      </c>
      <c r="D516" s="222">
        <v>14</v>
      </c>
      <c r="E516" s="222">
        <v>11</v>
      </c>
      <c r="F516" s="222">
        <v>19</v>
      </c>
      <c r="G516" s="222">
        <f t="shared" si="0"/>
        <v>44</v>
      </c>
    </row>
    <row r="517" spans="1:7" s="170" customFormat="1">
      <c r="A517" s="107"/>
      <c r="B517" s="233"/>
      <c r="C517" s="234" t="s">
        <v>790</v>
      </c>
      <c r="D517" s="222">
        <v>14</v>
      </c>
      <c r="E517" s="222">
        <v>17</v>
      </c>
      <c r="F517" s="222">
        <v>9</v>
      </c>
      <c r="G517" s="222">
        <f t="shared" si="0"/>
        <v>40</v>
      </c>
    </row>
    <row r="518" spans="1:7" s="170" customFormat="1">
      <c r="A518" s="381"/>
      <c r="B518" s="233"/>
      <c r="C518" s="234" t="s">
        <v>153</v>
      </c>
      <c r="D518" s="222">
        <v>19</v>
      </c>
      <c r="E518" s="222">
        <v>13</v>
      </c>
      <c r="F518" s="222">
        <v>14</v>
      </c>
      <c r="G518" s="222">
        <f t="shared" si="0"/>
        <v>46</v>
      </c>
    </row>
    <row r="519" spans="1:7" s="170" customFormat="1">
      <c r="A519" s="107"/>
      <c r="B519" s="233"/>
      <c r="C519" s="234" t="s">
        <v>15</v>
      </c>
      <c r="D519" s="222">
        <v>10</v>
      </c>
      <c r="E519" s="222">
        <v>11</v>
      </c>
      <c r="F519" s="222">
        <v>20</v>
      </c>
      <c r="G519" s="222">
        <f t="shared" si="0"/>
        <v>41</v>
      </c>
    </row>
    <row r="520" spans="1:7" s="170" customFormat="1">
      <c r="A520" s="381"/>
      <c r="B520" s="233"/>
      <c r="C520" s="234" t="s">
        <v>6</v>
      </c>
      <c r="D520" s="222">
        <v>14</v>
      </c>
      <c r="E520" s="222">
        <v>8</v>
      </c>
      <c r="F520" s="222">
        <v>16</v>
      </c>
      <c r="G520" s="222">
        <f t="shared" si="0"/>
        <v>38</v>
      </c>
    </row>
    <row r="521" spans="1:7" s="170" customFormat="1">
      <c r="A521" s="381"/>
      <c r="B521" s="233"/>
      <c r="C521" s="234" t="s">
        <v>29</v>
      </c>
      <c r="D521" s="222">
        <v>15</v>
      </c>
      <c r="E521" s="222">
        <v>10</v>
      </c>
      <c r="F521" s="222">
        <v>9</v>
      </c>
      <c r="G521" s="222">
        <f t="shared" si="0"/>
        <v>34</v>
      </c>
    </row>
    <row r="522" spans="1:7" s="170" customFormat="1">
      <c r="A522" s="107"/>
      <c r="B522" s="233"/>
      <c r="C522" s="234" t="s">
        <v>35</v>
      </c>
      <c r="D522" s="222">
        <v>10</v>
      </c>
      <c r="E522" s="222">
        <v>14</v>
      </c>
      <c r="F522" s="222">
        <v>10</v>
      </c>
      <c r="G522" s="222">
        <f t="shared" si="0"/>
        <v>34</v>
      </c>
    </row>
    <row r="523" spans="1:7" s="170" customFormat="1">
      <c r="A523" s="107"/>
      <c r="B523" s="233"/>
      <c r="C523" s="234" t="s">
        <v>13</v>
      </c>
      <c r="D523" s="222">
        <v>10</v>
      </c>
      <c r="E523" s="222">
        <v>13</v>
      </c>
      <c r="F523" s="222">
        <v>11</v>
      </c>
      <c r="G523" s="222">
        <f t="shared" si="0"/>
        <v>34</v>
      </c>
    </row>
    <row r="524" spans="1:7" s="170" customFormat="1">
      <c r="A524" s="107"/>
      <c r="B524" s="233"/>
      <c r="C524" s="234" t="s">
        <v>39</v>
      </c>
      <c r="D524" s="222">
        <v>7</v>
      </c>
      <c r="E524" s="222">
        <v>12</v>
      </c>
      <c r="F524" s="222">
        <v>13</v>
      </c>
      <c r="G524" s="222">
        <f t="shared" si="0"/>
        <v>32</v>
      </c>
    </row>
    <row r="525" spans="1:7" s="170" customFormat="1">
      <c r="A525" s="381"/>
      <c r="B525" s="233"/>
      <c r="C525" s="234" t="s">
        <v>178</v>
      </c>
      <c r="D525" s="222">
        <v>13</v>
      </c>
      <c r="E525" s="222">
        <v>8</v>
      </c>
      <c r="F525" s="222">
        <v>10</v>
      </c>
      <c r="G525" s="222">
        <f t="shared" si="0"/>
        <v>31</v>
      </c>
    </row>
    <row r="526" spans="1:7" s="170" customFormat="1">
      <c r="A526" s="82"/>
      <c r="B526" s="233"/>
      <c r="C526" s="234" t="s">
        <v>142</v>
      </c>
      <c r="D526" s="222">
        <v>8</v>
      </c>
      <c r="E526" s="222">
        <v>8</v>
      </c>
      <c r="F526" s="222">
        <v>15</v>
      </c>
      <c r="G526" s="222">
        <f t="shared" si="0"/>
        <v>31</v>
      </c>
    </row>
    <row r="527" spans="1:7" s="170" customFormat="1">
      <c r="A527" s="82"/>
      <c r="B527" s="233"/>
      <c r="C527" s="234" t="s">
        <v>4</v>
      </c>
      <c r="D527" s="222">
        <v>14</v>
      </c>
      <c r="E527" s="222">
        <v>7</v>
      </c>
      <c r="F527" s="222">
        <v>9</v>
      </c>
      <c r="G527" s="222">
        <f t="shared" si="0"/>
        <v>30</v>
      </c>
    </row>
    <row r="528" spans="1:7" s="170" customFormat="1">
      <c r="A528" s="107"/>
      <c r="B528" s="233"/>
      <c r="C528" s="82" t="s">
        <v>1661</v>
      </c>
      <c r="D528" s="222">
        <v>7</v>
      </c>
      <c r="E528" s="222">
        <v>13</v>
      </c>
      <c r="F528" s="222">
        <v>7</v>
      </c>
      <c r="G528" s="222">
        <f t="shared" si="0"/>
        <v>27</v>
      </c>
    </row>
    <row r="529" spans="1:7" s="170" customFormat="1">
      <c r="A529" s="107"/>
      <c r="B529" s="233"/>
      <c r="C529" s="234" t="s">
        <v>753</v>
      </c>
      <c r="D529" s="222">
        <v>7</v>
      </c>
      <c r="E529" s="222">
        <v>11</v>
      </c>
      <c r="F529" s="222">
        <v>8</v>
      </c>
      <c r="G529" s="222">
        <f t="shared" si="0"/>
        <v>26</v>
      </c>
    </row>
    <row r="530" spans="1:7" s="170" customFormat="1">
      <c r="B530" s="233"/>
      <c r="C530" s="234" t="s">
        <v>796</v>
      </c>
      <c r="D530" s="222">
        <v>7</v>
      </c>
      <c r="E530" s="222">
        <v>6</v>
      </c>
      <c r="F530" s="222">
        <v>12</v>
      </c>
      <c r="G530" s="222">
        <f t="shared" si="0"/>
        <v>25</v>
      </c>
    </row>
    <row r="531" spans="1:7" s="170" customFormat="1">
      <c r="A531" s="107"/>
      <c r="B531" s="233"/>
      <c r="C531" s="82" t="s">
        <v>1647</v>
      </c>
      <c r="D531" s="222">
        <v>12</v>
      </c>
      <c r="E531" s="222">
        <v>5</v>
      </c>
      <c r="F531" s="222">
        <v>7</v>
      </c>
      <c r="G531" s="222">
        <f t="shared" si="0"/>
        <v>24</v>
      </c>
    </row>
    <row r="532" spans="1:7" s="170" customFormat="1">
      <c r="A532" s="82"/>
      <c r="B532" s="233"/>
      <c r="C532" s="234" t="s">
        <v>144</v>
      </c>
      <c r="D532" s="222">
        <v>6</v>
      </c>
      <c r="E532" s="222">
        <v>5</v>
      </c>
      <c r="F532" s="222">
        <v>12</v>
      </c>
      <c r="G532" s="222">
        <f t="shared" si="0"/>
        <v>23</v>
      </c>
    </row>
    <row r="533" spans="1:7" s="170" customFormat="1">
      <c r="A533" s="82"/>
      <c r="B533" s="233"/>
      <c r="C533" s="234" t="s">
        <v>749</v>
      </c>
      <c r="D533" s="222">
        <v>9</v>
      </c>
      <c r="E533" s="222">
        <v>5</v>
      </c>
      <c r="F533" s="222">
        <v>8</v>
      </c>
      <c r="G533" s="222">
        <f t="shared" ref="G533:G564" si="1">SUM(D533:F533)</f>
        <v>22</v>
      </c>
    </row>
    <row r="534" spans="1:7" s="170" customFormat="1">
      <c r="A534" s="107"/>
      <c r="B534" s="233"/>
      <c r="C534" s="234" t="s">
        <v>757</v>
      </c>
      <c r="D534" s="222">
        <v>7</v>
      </c>
      <c r="E534" s="222">
        <v>10</v>
      </c>
      <c r="F534" s="222">
        <v>7</v>
      </c>
      <c r="G534" s="222">
        <f t="shared" si="1"/>
        <v>24</v>
      </c>
    </row>
    <row r="535" spans="1:7" s="170" customFormat="1">
      <c r="A535" s="107"/>
      <c r="B535" s="233"/>
      <c r="C535" s="234" t="s">
        <v>158</v>
      </c>
      <c r="D535" s="222">
        <v>3</v>
      </c>
      <c r="E535" s="222">
        <v>11</v>
      </c>
      <c r="F535" s="222">
        <v>8</v>
      </c>
      <c r="G535" s="222">
        <f t="shared" si="1"/>
        <v>22</v>
      </c>
    </row>
    <row r="536" spans="1:7" s="170" customFormat="1">
      <c r="A536" s="381"/>
      <c r="B536" s="233"/>
      <c r="C536" s="82" t="s">
        <v>1653</v>
      </c>
      <c r="D536" s="222">
        <v>9</v>
      </c>
      <c r="E536" s="222">
        <v>6</v>
      </c>
      <c r="F536" s="222">
        <v>8</v>
      </c>
      <c r="G536" s="222">
        <f t="shared" si="1"/>
        <v>23</v>
      </c>
    </row>
    <row r="537" spans="1:7" s="170" customFormat="1">
      <c r="A537" s="381"/>
      <c r="B537" s="233"/>
      <c r="C537" s="234" t="s">
        <v>800</v>
      </c>
      <c r="D537" s="222">
        <v>8</v>
      </c>
      <c r="E537" s="222">
        <v>6</v>
      </c>
      <c r="F537" s="222">
        <v>10</v>
      </c>
      <c r="G537" s="222">
        <f t="shared" si="1"/>
        <v>24</v>
      </c>
    </row>
    <row r="538" spans="1:7" s="170" customFormat="1">
      <c r="A538" s="82"/>
      <c r="B538" s="233"/>
      <c r="C538" s="234" t="s">
        <v>762</v>
      </c>
      <c r="D538" s="222">
        <v>10</v>
      </c>
      <c r="E538" s="222">
        <v>6</v>
      </c>
      <c r="F538" s="222">
        <v>5</v>
      </c>
      <c r="G538" s="222">
        <f t="shared" si="1"/>
        <v>21</v>
      </c>
    </row>
    <row r="539" spans="1:7" s="170" customFormat="1">
      <c r="A539" s="82"/>
      <c r="B539" s="233"/>
      <c r="C539" s="234" t="s">
        <v>783</v>
      </c>
      <c r="D539" s="222">
        <v>6</v>
      </c>
      <c r="E539" s="222">
        <v>8</v>
      </c>
      <c r="F539" s="222">
        <v>7</v>
      </c>
      <c r="G539" s="222">
        <f t="shared" si="1"/>
        <v>21</v>
      </c>
    </row>
    <row r="540" spans="1:7" s="170" customFormat="1">
      <c r="A540" s="82"/>
      <c r="B540" s="233"/>
      <c r="C540" s="234" t="s">
        <v>156</v>
      </c>
      <c r="D540" s="222">
        <v>8</v>
      </c>
      <c r="E540" s="222">
        <v>5</v>
      </c>
      <c r="F540" s="222">
        <v>6</v>
      </c>
      <c r="G540" s="222">
        <f t="shared" si="1"/>
        <v>19</v>
      </c>
    </row>
    <row r="541" spans="1:7" s="170" customFormat="1">
      <c r="A541" s="82"/>
      <c r="B541" s="233"/>
      <c r="C541" s="234" t="s">
        <v>778</v>
      </c>
      <c r="D541" s="222">
        <v>8</v>
      </c>
      <c r="E541" s="222">
        <v>5</v>
      </c>
      <c r="F541" s="222">
        <v>8</v>
      </c>
      <c r="G541" s="222">
        <f t="shared" si="1"/>
        <v>21</v>
      </c>
    </row>
    <row r="542" spans="1:7" s="170" customFormat="1">
      <c r="A542" s="82"/>
      <c r="B542" s="233"/>
      <c r="C542" s="218" t="s">
        <v>2007</v>
      </c>
      <c r="D542" s="222">
        <v>8</v>
      </c>
      <c r="E542" s="222">
        <v>6</v>
      </c>
      <c r="F542" s="222">
        <v>5</v>
      </c>
      <c r="G542" s="222">
        <f t="shared" si="1"/>
        <v>19</v>
      </c>
    </row>
    <row r="543" spans="1:7" s="170" customFormat="1">
      <c r="A543" s="107"/>
      <c r="B543" s="233"/>
      <c r="C543" s="234" t="s">
        <v>746</v>
      </c>
      <c r="D543" s="222">
        <v>1</v>
      </c>
      <c r="E543" s="222">
        <v>4</v>
      </c>
      <c r="F543" s="222">
        <v>10</v>
      </c>
      <c r="G543" s="222">
        <f t="shared" si="1"/>
        <v>15</v>
      </c>
    </row>
    <row r="544" spans="1:7" s="170" customFormat="1">
      <c r="A544" s="381"/>
      <c r="B544" s="233"/>
      <c r="C544" s="234" t="s">
        <v>744</v>
      </c>
      <c r="D544" s="222">
        <v>5</v>
      </c>
      <c r="E544" s="222">
        <v>7</v>
      </c>
      <c r="F544" s="222">
        <v>2</v>
      </c>
      <c r="G544" s="222">
        <f t="shared" si="1"/>
        <v>14</v>
      </c>
    </row>
    <row r="545" spans="1:7" s="170" customFormat="1">
      <c r="A545" s="107"/>
      <c r="B545" s="233"/>
      <c r="C545" s="234" t="s">
        <v>162</v>
      </c>
      <c r="D545" s="222">
        <v>4</v>
      </c>
      <c r="E545" s="222">
        <v>3</v>
      </c>
      <c r="F545" s="222">
        <v>8</v>
      </c>
      <c r="G545" s="222">
        <f t="shared" si="1"/>
        <v>15</v>
      </c>
    </row>
    <row r="546" spans="1:7" s="170" customFormat="1">
      <c r="A546" s="107"/>
      <c r="B546" s="233"/>
      <c r="C546" s="234" t="s">
        <v>733</v>
      </c>
      <c r="D546" s="222">
        <v>8</v>
      </c>
      <c r="E546" s="222">
        <v>7</v>
      </c>
      <c r="F546" s="222">
        <v>2</v>
      </c>
      <c r="G546" s="222">
        <f t="shared" si="1"/>
        <v>17</v>
      </c>
    </row>
    <row r="547" spans="1:7" s="170" customFormat="1">
      <c r="A547" s="107"/>
      <c r="B547" s="233"/>
      <c r="C547" s="82" t="s">
        <v>1657</v>
      </c>
      <c r="D547" s="222">
        <v>2</v>
      </c>
      <c r="E547" s="222">
        <v>6</v>
      </c>
      <c r="F547" s="222">
        <v>5</v>
      </c>
      <c r="G547" s="222">
        <f t="shared" si="1"/>
        <v>13</v>
      </c>
    </row>
    <row r="548" spans="1:7" s="170" customFormat="1">
      <c r="B548" s="233"/>
      <c r="C548" s="218" t="s">
        <v>2008</v>
      </c>
      <c r="D548" s="222">
        <v>5</v>
      </c>
      <c r="E548" s="222">
        <v>5</v>
      </c>
      <c r="F548" s="222">
        <v>7</v>
      </c>
      <c r="G548" s="222">
        <f t="shared" si="1"/>
        <v>17</v>
      </c>
    </row>
    <row r="549" spans="1:7" s="170" customFormat="1">
      <c r="A549" s="107"/>
      <c r="B549" s="233"/>
      <c r="C549" s="234" t="s">
        <v>788</v>
      </c>
      <c r="D549" s="222">
        <v>1</v>
      </c>
      <c r="E549" s="222">
        <v>7</v>
      </c>
      <c r="F549" s="222">
        <v>6</v>
      </c>
      <c r="G549" s="222">
        <f t="shared" si="1"/>
        <v>14</v>
      </c>
    </row>
    <row r="550" spans="1:7" s="170" customFormat="1">
      <c r="A550" s="82"/>
      <c r="B550" s="233"/>
      <c r="C550" s="82" t="s">
        <v>1662</v>
      </c>
      <c r="D550" s="222">
        <v>4</v>
      </c>
      <c r="E550" s="222">
        <v>7</v>
      </c>
      <c r="F550" s="222">
        <v>3</v>
      </c>
      <c r="G550" s="222">
        <f t="shared" si="1"/>
        <v>14</v>
      </c>
    </row>
    <row r="551" spans="1:7" s="170" customFormat="1">
      <c r="A551" s="107"/>
      <c r="B551" s="233"/>
      <c r="C551" s="234" t="s">
        <v>771</v>
      </c>
      <c r="D551" s="222">
        <v>4</v>
      </c>
      <c r="E551" s="222">
        <v>3</v>
      </c>
      <c r="F551" s="222">
        <v>6</v>
      </c>
      <c r="G551" s="222">
        <f t="shared" si="1"/>
        <v>13</v>
      </c>
    </row>
    <row r="552" spans="1:7" s="170" customFormat="1">
      <c r="A552" s="107"/>
      <c r="B552" s="233"/>
      <c r="C552" s="234" t="s">
        <v>779</v>
      </c>
      <c r="D552" s="222">
        <v>6</v>
      </c>
      <c r="E552" s="222">
        <v>6</v>
      </c>
      <c r="F552" s="222">
        <v>6</v>
      </c>
      <c r="G552" s="222">
        <f t="shared" si="1"/>
        <v>18</v>
      </c>
    </row>
    <row r="553" spans="1:7" s="170" customFormat="1">
      <c r="A553" s="107"/>
      <c r="B553" s="233"/>
      <c r="C553" s="234" t="s">
        <v>748</v>
      </c>
      <c r="D553" s="222">
        <v>3</v>
      </c>
      <c r="E553" s="222">
        <v>6</v>
      </c>
      <c r="F553" s="222">
        <v>2</v>
      </c>
      <c r="G553" s="222">
        <f t="shared" si="1"/>
        <v>11</v>
      </c>
    </row>
    <row r="554" spans="1:7" s="170" customFormat="1">
      <c r="A554" s="82"/>
      <c r="B554" s="233"/>
      <c r="C554" s="234" t="s">
        <v>734</v>
      </c>
      <c r="D554" s="222">
        <v>3</v>
      </c>
      <c r="E554" s="222">
        <v>4</v>
      </c>
      <c r="F554" s="222">
        <v>4</v>
      </c>
      <c r="G554" s="222">
        <f t="shared" si="1"/>
        <v>11</v>
      </c>
    </row>
    <row r="555" spans="1:7" s="170" customFormat="1">
      <c r="A555" s="107"/>
      <c r="B555" s="233"/>
      <c r="C555" s="234" t="s">
        <v>763</v>
      </c>
      <c r="D555" s="222">
        <v>3</v>
      </c>
      <c r="E555" s="222">
        <v>3</v>
      </c>
      <c r="F555" s="222">
        <v>6</v>
      </c>
      <c r="G555" s="222">
        <f t="shared" si="1"/>
        <v>12</v>
      </c>
    </row>
    <row r="556" spans="1:7" s="170" customFormat="1">
      <c r="A556" s="107"/>
      <c r="B556" s="233"/>
      <c r="C556" s="82" t="s">
        <v>1656</v>
      </c>
      <c r="D556" s="222">
        <v>6</v>
      </c>
      <c r="E556" s="222">
        <v>3</v>
      </c>
      <c r="F556" s="222">
        <v>2</v>
      </c>
      <c r="G556" s="222">
        <f t="shared" si="1"/>
        <v>11</v>
      </c>
    </row>
    <row r="557" spans="1:7" s="170" customFormat="1">
      <c r="A557" s="381"/>
      <c r="B557" s="233"/>
      <c r="C557" s="82" t="s">
        <v>1660</v>
      </c>
      <c r="D557" s="222">
        <v>3</v>
      </c>
      <c r="E557" s="222">
        <v>6</v>
      </c>
      <c r="F557" s="222">
        <v>1</v>
      </c>
      <c r="G557" s="222">
        <f t="shared" si="1"/>
        <v>10</v>
      </c>
    </row>
    <row r="558" spans="1:7" s="170" customFormat="1">
      <c r="A558" s="107"/>
      <c r="B558" s="233"/>
      <c r="C558" s="234" t="s">
        <v>764</v>
      </c>
      <c r="D558" s="222">
        <v>3</v>
      </c>
      <c r="E558" s="222">
        <v>5</v>
      </c>
      <c r="F558" s="222">
        <v>2</v>
      </c>
      <c r="G558" s="222">
        <f t="shared" si="1"/>
        <v>10</v>
      </c>
    </row>
    <row r="559" spans="1:7" s="170" customFormat="1">
      <c r="A559" s="107"/>
      <c r="B559" s="233"/>
      <c r="C559" s="234" t="s">
        <v>728</v>
      </c>
      <c r="D559" s="222">
        <v>3</v>
      </c>
      <c r="E559" s="222">
        <v>4</v>
      </c>
      <c r="F559" s="222">
        <v>4</v>
      </c>
      <c r="G559" s="222">
        <f t="shared" si="1"/>
        <v>11</v>
      </c>
    </row>
    <row r="560" spans="1:7" s="170" customFormat="1">
      <c r="A560" s="107"/>
      <c r="B560" s="233"/>
      <c r="C560" s="218" t="s">
        <v>2010</v>
      </c>
      <c r="D560" s="222">
        <v>4</v>
      </c>
      <c r="E560" s="222">
        <v>4</v>
      </c>
      <c r="F560" s="222">
        <v>2</v>
      </c>
      <c r="G560" s="222">
        <f t="shared" si="1"/>
        <v>10</v>
      </c>
    </row>
    <row r="561" spans="1:7" s="170" customFormat="1">
      <c r="A561" s="381"/>
      <c r="B561" s="233"/>
      <c r="C561" s="234" t="s">
        <v>769</v>
      </c>
      <c r="D561" s="222">
        <v>4</v>
      </c>
      <c r="E561" s="222">
        <v>3</v>
      </c>
      <c r="F561" s="222">
        <v>2</v>
      </c>
      <c r="G561" s="222">
        <f t="shared" si="1"/>
        <v>9</v>
      </c>
    </row>
    <row r="562" spans="1:7" s="170" customFormat="1">
      <c r="A562" s="82"/>
      <c r="B562" s="233"/>
      <c r="C562" s="234" t="s">
        <v>738</v>
      </c>
      <c r="D562" s="222">
        <v>2</v>
      </c>
      <c r="E562" s="222">
        <v>5</v>
      </c>
      <c r="F562" s="222">
        <v>3</v>
      </c>
      <c r="G562" s="222">
        <f t="shared" si="1"/>
        <v>10</v>
      </c>
    </row>
    <row r="563" spans="1:7" s="170" customFormat="1">
      <c r="A563" s="381"/>
      <c r="B563" s="233"/>
      <c r="C563" s="234" t="s">
        <v>782</v>
      </c>
      <c r="D563" s="222">
        <v>3</v>
      </c>
      <c r="E563" s="222">
        <v>1</v>
      </c>
      <c r="F563" s="222">
        <v>4</v>
      </c>
      <c r="G563" s="222">
        <f t="shared" si="1"/>
        <v>8</v>
      </c>
    </row>
    <row r="564" spans="1:7" s="170" customFormat="1">
      <c r="A564" s="381"/>
      <c r="B564" s="233"/>
      <c r="C564" s="234" t="s">
        <v>179</v>
      </c>
      <c r="D564" s="222">
        <v>3</v>
      </c>
      <c r="E564" s="222">
        <v>2</v>
      </c>
      <c r="F564" s="222">
        <v>2</v>
      </c>
      <c r="G564" s="222">
        <f t="shared" si="1"/>
        <v>7</v>
      </c>
    </row>
    <row r="565" spans="1:7" s="170" customFormat="1">
      <c r="B565" s="232"/>
      <c r="C565" s="82" t="s">
        <v>2029</v>
      </c>
      <c r="D565" s="222">
        <v>3</v>
      </c>
      <c r="E565" s="222">
        <v>1</v>
      </c>
      <c r="F565" s="222">
        <v>2</v>
      </c>
      <c r="G565" s="222">
        <f t="shared" ref="G565:G596" si="2">SUM(D565:F565)</f>
        <v>6</v>
      </c>
    </row>
    <row r="566" spans="1:7" s="170" customFormat="1">
      <c r="A566" s="82"/>
      <c r="B566" s="233"/>
      <c r="C566" s="82" t="s">
        <v>1645</v>
      </c>
      <c r="D566" s="222">
        <v>2</v>
      </c>
      <c r="E566" s="222">
        <v>2</v>
      </c>
      <c r="F566" s="222">
        <v>2</v>
      </c>
      <c r="G566" s="222">
        <f t="shared" si="2"/>
        <v>6</v>
      </c>
    </row>
    <row r="567" spans="1:7" s="170" customFormat="1">
      <c r="A567" s="381"/>
      <c r="B567" s="233"/>
      <c r="C567" s="234" t="s">
        <v>755</v>
      </c>
      <c r="D567" s="222">
        <v>2</v>
      </c>
      <c r="E567" s="222">
        <v>2</v>
      </c>
      <c r="F567" s="222">
        <v>2</v>
      </c>
      <c r="G567" s="222">
        <f t="shared" si="2"/>
        <v>6</v>
      </c>
    </row>
    <row r="568" spans="1:7" s="170" customFormat="1">
      <c r="B568" s="233"/>
      <c r="C568" s="234" t="s">
        <v>164</v>
      </c>
      <c r="D568" s="222">
        <v>1</v>
      </c>
      <c r="E568" s="222">
        <v>2</v>
      </c>
      <c r="F568" s="222">
        <v>3</v>
      </c>
      <c r="G568" s="222">
        <f t="shared" si="2"/>
        <v>6</v>
      </c>
    </row>
    <row r="569" spans="1:7" s="170" customFormat="1">
      <c r="A569" s="82"/>
      <c r="B569" s="233"/>
      <c r="C569" s="218" t="s">
        <v>2006</v>
      </c>
      <c r="D569" s="222">
        <v>0</v>
      </c>
      <c r="E569" s="222">
        <v>4</v>
      </c>
      <c r="F569" s="222">
        <v>4</v>
      </c>
      <c r="G569" s="222">
        <f t="shared" si="2"/>
        <v>8</v>
      </c>
    </row>
    <row r="570" spans="1:7" s="170" customFormat="1">
      <c r="A570" s="107"/>
      <c r="B570" s="233"/>
      <c r="C570" s="82" t="s">
        <v>1655</v>
      </c>
      <c r="D570" s="222">
        <v>2</v>
      </c>
      <c r="E570" s="222">
        <v>3</v>
      </c>
      <c r="F570" s="222">
        <v>2</v>
      </c>
      <c r="G570" s="222">
        <f t="shared" si="2"/>
        <v>7</v>
      </c>
    </row>
    <row r="571" spans="1:7" s="170" customFormat="1">
      <c r="A571" s="82"/>
      <c r="B571" s="233"/>
      <c r="C571" s="82" t="s">
        <v>1654</v>
      </c>
      <c r="D571" s="222">
        <v>2</v>
      </c>
      <c r="E571" s="222">
        <v>2</v>
      </c>
      <c r="F571" s="222">
        <v>0</v>
      </c>
      <c r="G571" s="222">
        <f t="shared" si="2"/>
        <v>4</v>
      </c>
    </row>
    <row r="572" spans="1:7" s="170" customFormat="1">
      <c r="A572" s="107"/>
      <c r="B572" s="233"/>
      <c r="C572" s="82" t="s">
        <v>1643</v>
      </c>
      <c r="D572" s="222">
        <v>2</v>
      </c>
      <c r="E572" s="222">
        <v>1</v>
      </c>
      <c r="F572" s="222">
        <v>2</v>
      </c>
      <c r="G572" s="222">
        <f t="shared" si="2"/>
        <v>5</v>
      </c>
    </row>
    <row r="573" spans="1:7" s="170" customFormat="1">
      <c r="C573" s="82" t="s">
        <v>1659</v>
      </c>
      <c r="D573" s="222">
        <v>2</v>
      </c>
      <c r="E573" s="222">
        <v>0</v>
      </c>
      <c r="F573" s="222">
        <v>3</v>
      </c>
      <c r="G573" s="222">
        <f t="shared" si="2"/>
        <v>5</v>
      </c>
    </row>
    <row r="574" spans="1:7" s="170" customFormat="1">
      <c r="C574" s="82" t="s">
        <v>1652</v>
      </c>
      <c r="D574" s="222">
        <v>0</v>
      </c>
      <c r="E574" s="222">
        <v>0</v>
      </c>
      <c r="F574" s="222">
        <v>4</v>
      </c>
      <c r="G574" s="222">
        <f t="shared" si="2"/>
        <v>4</v>
      </c>
    </row>
    <row r="575" spans="1:7" s="170" customFormat="1">
      <c r="C575" s="218" t="s">
        <v>2004</v>
      </c>
      <c r="D575" s="222">
        <v>2</v>
      </c>
      <c r="E575" s="222">
        <v>1</v>
      </c>
      <c r="F575" s="222">
        <v>0</v>
      </c>
      <c r="G575" s="222">
        <f t="shared" si="2"/>
        <v>3</v>
      </c>
    </row>
    <row r="576" spans="1:7" s="170" customFormat="1">
      <c r="C576" s="82" t="s">
        <v>1644</v>
      </c>
      <c r="D576" s="222">
        <v>7</v>
      </c>
      <c r="E576" s="222">
        <v>1</v>
      </c>
      <c r="F576" s="222">
        <v>3</v>
      </c>
      <c r="G576" s="222">
        <f t="shared" si="2"/>
        <v>11</v>
      </c>
    </row>
    <row r="577" spans="1:13" s="170" customFormat="1">
      <c r="C577" s="218" t="s">
        <v>2009</v>
      </c>
      <c r="D577" s="222">
        <v>1</v>
      </c>
      <c r="E577" s="222">
        <v>1</v>
      </c>
      <c r="F577" s="222">
        <v>1</v>
      </c>
      <c r="G577" s="222">
        <f t="shared" si="2"/>
        <v>3</v>
      </c>
    </row>
    <row r="578" spans="1:13" s="170" customFormat="1">
      <c r="C578" s="82" t="s">
        <v>2050</v>
      </c>
      <c r="D578" s="222">
        <v>1</v>
      </c>
      <c r="E578" s="222">
        <v>1</v>
      </c>
      <c r="F578" s="222">
        <v>1</v>
      </c>
      <c r="G578" s="222">
        <f t="shared" si="2"/>
        <v>3</v>
      </c>
    </row>
    <row r="579" spans="1:13" s="170" customFormat="1">
      <c r="C579" s="218" t="s">
        <v>2002</v>
      </c>
      <c r="D579" s="222">
        <v>1</v>
      </c>
      <c r="E579" s="222">
        <v>1</v>
      </c>
      <c r="F579" s="222">
        <v>1</v>
      </c>
      <c r="G579" s="222">
        <f t="shared" si="2"/>
        <v>3</v>
      </c>
    </row>
    <row r="580" spans="1:13" s="170" customFormat="1">
      <c r="C580" s="218" t="s">
        <v>2011</v>
      </c>
      <c r="D580" s="222">
        <v>1</v>
      </c>
      <c r="E580" s="222">
        <v>0</v>
      </c>
      <c r="F580" s="222">
        <v>2</v>
      </c>
      <c r="G580" s="222">
        <f t="shared" si="2"/>
        <v>3</v>
      </c>
    </row>
    <row r="581" spans="1:13" s="170" customFormat="1">
      <c r="C581" s="234" t="s">
        <v>774</v>
      </c>
      <c r="D581" s="222">
        <v>0</v>
      </c>
      <c r="E581" s="222">
        <v>3</v>
      </c>
      <c r="F581" s="222">
        <v>0</v>
      </c>
      <c r="G581" s="222">
        <f t="shared" si="2"/>
        <v>3</v>
      </c>
    </row>
    <row r="582" spans="1:13" s="170" customFormat="1">
      <c r="C582" s="82" t="s">
        <v>2025</v>
      </c>
      <c r="D582" s="222">
        <v>1</v>
      </c>
      <c r="E582" s="222">
        <v>1</v>
      </c>
      <c r="F582" s="222">
        <v>1</v>
      </c>
      <c r="G582" s="222">
        <f t="shared" si="2"/>
        <v>3</v>
      </c>
    </row>
    <row r="583" spans="1:13" s="170" customFormat="1">
      <c r="C583" s="82" t="s">
        <v>2026</v>
      </c>
      <c r="D583" s="222">
        <v>2</v>
      </c>
      <c r="E583" s="222">
        <v>3</v>
      </c>
      <c r="F583" s="222">
        <v>1</v>
      </c>
      <c r="G583" s="222">
        <f t="shared" si="2"/>
        <v>6</v>
      </c>
    </row>
    <row r="584" spans="1:13" s="170" customFormat="1">
      <c r="C584" s="218" t="s">
        <v>2003</v>
      </c>
      <c r="D584" s="222">
        <v>2</v>
      </c>
      <c r="E584" s="222">
        <v>0</v>
      </c>
      <c r="F584" s="222">
        <v>2</v>
      </c>
      <c r="G584" s="222">
        <f t="shared" si="2"/>
        <v>4</v>
      </c>
    </row>
    <row r="585" spans="1:13" s="170" customFormat="1">
      <c r="C585" s="82" t="s">
        <v>2023</v>
      </c>
      <c r="D585" s="222">
        <v>2</v>
      </c>
      <c r="E585" s="222">
        <v>3</v>
      </c>
      <c r="F585" s="222">
        <v>1</v>
      </c>
      <c r="G585" s="222">
        <f t="shared" si="2"/>
        <v>6</v>
      </c>
    </row>
    <row r="586" spans="1:13" s="170" customFormat="1">
      <c r="C586" s="218" t="s">
        <v>2018</v>
      </c>
      <c r="D586" s="222">
        <v>2</v>
      </c>
      <c r="E586" s="222">
        <v>0</v>
      </c>
      <c r="F586" s="222">
        <v>2</v>
      </c>
      <c r="G586" s="222">
        <f t="shared" si="2"/>
        <v>4</v>
      </c>
    </row>
    <row r="587" spans="1:13" s="170" customFormat="1">
      <c r="C587" s="234" t="s">
        <v>1641</v>
      </c>
      <c r="D587" s="222">
        <v>1</v>
      </c>
      <c r="E587" s="222">
        <v>0</v>
      </c>
      <c r="F587" s="222">
        <v>1</v>
      </c>
      <c r="G587" s="222">
        <f t="shared" si="2"/>
        <v>2</v>
      </c>
    </row>
    <row r="588" spans="1:13">
      <c r="A588" s="170"/>
      <c r="B588" s="170"/>
      <c r="C588" s="82" t="s">
        <v>2030</v>
      </c>
      <c r="D588" s="222">
        <v>1</v>
      </c>
      <c r="E588" s="222">
        <v>0</v>
      </c>
      <c r="F588" s="222">
        <v>1</v>
      </c>
      <c r="G588" s="222">
        <f t="shared" si="2"/>
        <v>2</v>
      </c>
      <c r="H588" s="170"/>
      <c r="I588" s="170"/>
      <c r="J588" s="170"/>
      <c r="K588" s="170"/>
      <c r="L588" s="170"/>
      <c r="M588" s="170"/>
    </row>
    <row r="589" spans="1:13">
      <c r="A589" s="170"/>
      <c r="B589" s="170"/>
      <c r="C589" s="82" t="s">
        <v>1658</v>
      </c>
      <c r="D589" s="222">
        <v>1</v>
      </c>
      <c r="E589" s="222">
        <v>0</v>
      </c>
      <c r="F589" s="222">
        <v>1</v>
      </c>
      <c r="G589" s="222">
        <f t="shared" si="2"/>
        <v>2</v>
      </c>
      <c r="H589" s="170"/>
      <c r="I589" s="170"/>
      <c r="J589" s="170"/>
      <c r="K589" s="170"/>
      <c r="L589" s="170"/>
      <c r="M589" s="170"/>
    </row>
    <row r="590" spans="1:13">
      <c r="A590" s="170"/>
      <c r="B590" s="170"/>
      <c r="C590" s="82" t="s">
        <v>2028</v>
      </c>
      <c r="D590" s="222">
        <v>0</v>
      </c>
      <c r="E590" s="222">
        <v>2</v>
      </c>
      <c r="F590" s="222">
        <v>0</v>
      </c>
      <c r="G590" s="222">
        <f t="shared" si="2"/>
        <v>2</v>
      </c>
      <c r="H590" s="170"/>
      <c r="I590" s="170"/>
      <c r="J590" s="170"/>
      <c r="K590" s="170"/>
      <c r="L590" s="170"/>
      <c r="M590" s="170"/>
    </row>
    <row r="591" spans="1:13">
      <c r="A591" s="170"/>
      <c r="B591" s="170"/>
      <c r="C591" s="82" t="s">
        <v>2027</v>
      </c>
      <c r="D591" s="222">
        <v>1</v>
      </c>
      <c r="E591" s="222">
        <v>0</v>
      </c>
      <c r="F591" s="222">
        <v>0</v>
      </c>
      <c r="G591" s="222">
        <f t="shared" si="2"/>
        <v>1</v>
      </c>
      <c r="H591" s="170"/>
      <c r="I591" s="170"/>
      <c r="J591" s="170"/>
      <c r="K591" s="170"/>
      <c r="L591" s="170"/>
      <c r="M591" s="170"/>
    </row>
    <row r="592" spans="1:13">
      <c r="A592" s="170"/>
      <c r="B592" s="170"/>
      <c r="C592" s="82" t="s">
        <v>2053</v>
      </c>
      <c r="D592" s="222">
        <v>1</v>
      </c>
      <c r="E592" s="222">
        <v>0</v>
      </c>
      <c r="F592" s="222">
        <v>1</v>
      </c>
      <c r="G592" s="222">
        <f t="shared" si="2"/>
        <v>2</v>
      </c>
      <c r="H592" s="170"/>
      <c r="I592" s="170"/>
      <c r="J592" s="170"/>
      <c r="K592" s="170"/>
      <c r="L592" s="170"/>
      <c r="M592" s="170"/>
    </row>
    <row r="593" spans="1:13">
      <c r="A593" s="170"/>
      <c r="B593" s="170"/>
      <c r="C593" s="82" t="s">
        <v>1651</v>
      </c>
      <c r="D593" s="222">
        <v>0</v>
      </c>
      <c r="E593" s="222">
        <v>0</v>
      </c>
      <c r="F593" s="222">
        <v>1</v>
      </c>
      <c r="G593" s="222">
        <f t="shared" si="2"/>
        <v>1</v>
      </c>
      <c r="H593" s="170"/>
      <c r="I593" s="170"/>
      <c r="J593" s="170"/>
      <c r="K593" s="170"/>
      <c r="L593" s="170"/>
      <c r="M593" s="170"/>
    </row>
    <row r="594" spans="1:13">
      <c r="A594" s="170"/>
      <c r="B594" s="170"/>
      <c r="C594" s="82" t="s">
        <v>1650</v>
      </c>
      <c r="D594" s="222">
        <v>0</v>
      </c>
      <c r="E594" s="222">
        <v>0</v>
      </c>
      <c r="F594" s="222">
        <v>1</v>
      </c>
      <c r="G594" s="222">
        <f t="shared" si="2"/>
        <v>1</v>
      </c>
      <c r="H594" s="170"/>
      <c r="I594" s="170"/>
      <c r="J594" s="170"/>
      <c r="K594" s="170"/>
      <c r="L594" s="170"/>
      <c r="M594" s="170"/>
    </row>
    <row r="595" spans="1:13">
      <c r="A595" s="170"/>
      <c r="B595" s="170"/>
      <c r="C595" s="82" t="s">
        <v>2052</v>
      </c>
      <c r="D595" s="222">
        <v>0</v>
      </c>
      <c r="E595" s="222">
        <v>0</v>
      </c>
      <c r="F595" s="222">
        <v>1</v>
      </c>
      <c r="G595" s="222">
        <f t="shared" si="2"/>
        <v>1</v>
      </c>
      <c r="H595" s="170"/>
      <c r="I595" s="170"/>
      <c r="J595" s="170"/>
      <c r="K595" s="170"/>
      <c r="L595" s="170"/>
      <c r="M595" s="170"/>
    </row>
    <row r="596" spans="1:13">
      <c r="A596" s="170"/>
      <c r="B596" s="170"/>
      <c r="C596" s="82" t="s">
        <v>2024</v>
      </c>
      <c r="D596" s="222">
        <v>0</v>
      </c>
      <c r="E596" s="222">
        <v>1</v>
      </c>
      <c r="F596" s="222">
        <v>0</v>
      </c>
      <c r="G596" s="222">
        <f t="shared" si="2"/>
        <v>1</v>
      </c>
      <c r="H596" s="170"/>
      <c r="I596" s="170"/>
      <c r="J596" s="170"/>
      <c r="K596" s="170"/>
      <c r="L596" s="170"/>
      <c r="M596" s="170"/>
    </row>
    <row r="597" spans="1:13">
      <c r="A597" s="170"/>
      <c r="B597" s="170"/>
      <c r="C597" s="82" t="s">
        <v>4497</v>
      </c>
      <c r="D597" s="222">
        <v>0</v>
      </c>
      <c r="E597" s="222">
        <v>0</v>
      </c>
      <c r="F597" s="222">
        <v>0</v>
      </c>
      <c r="G597" s="222">
        <f t="shared" ref="G597:G609" si="3">SUM(D597:F597)</f>
        <v>0</v>
      </c>
      <c r="H597" s="170"/>
      <c r="I597" s="170"/>
      <c r="J597" s="170"/>
      <c r="K597" s="170"/>
      <c r="L597" s="170"/>
      <c r="M597" s="170"/>
    </row>
    <row r="598" spans="1:13">
      <c r="A598" s="170"/>
      <c r="B598" s="170"/>
      <c r="C598" s="234" t="s">
        <v>784</v>
      </c>
      <c r="D598" s="222">
        <v>0</v>
      </c>
      <c r="E598" s="222">
        <v>0</v>
      </c>
      <c r="F598" s="222">
        <v>0</v>
      </c>
      <c r="G598" s="222">
        <f t="shared" si="3"/>
        <v>0</v>
      </c>
      <c r="H598" s="170"/>
      <c r="I598" s="170"/>
      <c r="J598" s="170"/>
      <c r="K598" s="170"/>
      <c r="L598" s="170"/>
      <c r="M598" s="170"/>
    </row>
    <row r="599" spans="1:13">
      <c r="A599" s="170"/>
      <c r="B599" s="170"/>
      <c r="C599" s="82" t="s">
        <v>1648</v>
      </c>
      <c r="D599" s="222">
        <v>0</v>
      </c>
      <c r="E599" s="222">
        <v>0</v>
      </c>
      <c r="F599" s="222">
        <v>0</v>
      </c>
      <c r="G599" s="222">
        <f t="shared" si="3"/>
        <v>0</v>
      </c>
      <c r="H599" s="170"/>
      <c r="I599" s="170"/>
      <c r="J599" s="170"/>
      <c r="K599" s="170"/>
      <c r="L599" s="170"/>
      <c r="M599" s="170"/>
    </row>
    <row r="600" spans="1:13">
      <c r="A600" s="170"/>
      <c r="B600" s="170"/>
      <c r="C600" s="82" t="s">
        <v>2157</v>
      </c>
      <c r="D600" s="222">
        <v>0</v>
      </c>
      <c r="E600" s="222">
        <v>0</v>
      </c>
      <c r="F600" s="222">
        <v>0</v>
      </c>
      <c r="G600" s="222">
        <f t="shared" si="3"/>
        <v>0</v>
      </c>
      <c r="H600" s="170"/>
      <c r="I600" s="170"/>
      <c r="J600" s="170"/>
      <c r="K600" s="170"/>
      <c r="L600" s="170"/>
      <c r="M600" s="170"/>
    </row>
    <row r="601" spans="1:13">
      <c r="A601" s="170"/>
      <c r="B601" s="170"/>
      <c r="C601" s="82" t="s">
        <v>1676</v>
      </c>
      <c r="D601" s="222">
        <v>0</v>
      </c>
      <c r="E601" s="222">
        <v>0</v>
      </c>
      <c r="F601" s="222">
        <v>0</v>
      </c>
      <c r="G601" s="222">
        <f t="shared" si="3"/>
        <v>0</v>
      </c>
      <c r="H601" s="170"/>
      <c r="I601" s="170"/>
      <c r="J601" s="170"/>
      <c r="K601" s="170"/>
      <c r="L601" s="170"/>
      <c r="M601" s="170"/>
    </row>
    <row r="602" spans="1:13">
      <c r="A602" s="170"/>
      <c r="B602" s="170"/>
      <c r="C602" s="82" t="s">
        <v>3377</v>
      </c>
      <c r="D602" s="222">
        <v>0</v>
      </c>
      <c r="E602" s="222">
        <v>1</v>
      </c>
      <c r="F602" s="222">
        <v>0</v>
      </c>
      <c r="G602" s="222">
        <f t="shared" si="3"/>
        <v>1</v>
      </c>
      <c r="H602" s="170"/>
      <c r="I602" s="170"/>
      <c r="J602" s="170"/>
      <c r="K602" s="170"/>
      <c r="L602" s="170"/>
      <c r="M602" s="170"/>
    </row>
    <row r="603" spans="1:13">
      <c r="A603" s="170"/>
      <c r="B603" s="170"/>
      <c r="C603" s="82" t="s">
        <v>3385</v>
      </c>
      <c r="D603" s="222">
        <v>0</v>
      </c>
      <c r="E603" s="222">
        <v>1</v>
      </c>
      <c r="F603" s="222">
        <v>1</v>
      </c>
      <c r="G603" s="222">
        <f t="shared" si="3"/>
        <v>2</v>
      </c>
      <c r="H603" s="170"/>
      <c r="I603" s="170"/>
      <c r="J603" s="170"/>
      <c r="K603" s="170"/>
      <c r="L603" s="170"/>
      <c r="M603" s="170"/>
    </row>
    <row r="604" spans="1:13">
      <c r="A604" s="170"/>
      <c r="B604" s="170"/>
      <c r="C604" s="82" t="s">
        <v>3383</v>
      </c>
      <c r="D604" s="222">
        <v>4</v>
      </c>
      <c r="E604" s="222">
        <v>2</v>
      </c>
      <c r="F604" s="222">
        <v>0</v>
      </c>
      <c r="G604" s="222">
        <f t="shared" si="3"/>
        <v>6</v>
      </c>
      <c r="H604" s="170"/>
      <c r="I604" s="170"/>
      <c r="J604" s="170"/>
      <c r="K604" s="170"/>
      <c r="L604" s="170"/>
      <c r="M604" s="170"/>
    </row>
    <row r="605" spans="1:13">
      <c r="A605" s="170"/>
      <c r="B605" s="170"/>
      <c r="C605" s="82" t="s">
        <v>3395</v>
      </c>
      <c r="D605" s="222">
        <v>0</v>
      </c>
      <c r="E605" s="222">
        <v>0</v>
      </c>
      <c r="F605" s="222">
        <v>1</v>
      </c>
      <c r="G605" s="222">
        <f t="shared" si="3"/>
        <v>1</v>
      </c>
      <c r="H605" s="170"/>
      <c r="I605" s="170"/>
      <c r="J605" s="170"/>
      <c r="K605" s="170"/>
      <c r="L605" s="170"/>
      <c r="M605" s="170"/>
    </row>
    <row r="606" spans="1:13">
      <c r="A606" s="170"/>
      <c r="B606" s="170"/>
      <c r="C606" s="82" t="s">
        <v>3372</v>
      </c>
      <c r="D606" s="222">
        <v>1</v>
      </c>
      <c r="E606" s="222">
        <v>1</v>
      </c>
      <c r="F606" s="222">
        <v>1</v>
      </c>
      <c r="G606" s="222">
        <f t="shared" si="3"/>
        <v>3</v>
      </c>
      <c r="H606" s="170"/>
      <c r="I606" s="170"/>
      <c r="J606" s="170"/>
      <c r="K606" s="170"/>
      <c r="L606" s="170"/>
      <c r="M606" s="170"/>
    </row>
    <row r="607" spans="1:13">
      <c r="A607" s="170"/>
      <c r="B607" s="170"/>
      <c r="C607" s="82" t="s">
        <v>3381</v>
      </c>
      <c r="D607" s="222">
        <v>1</v>
      </c>
      <c r="E607" s="222">
        <v>0</v>
      </c>
      <c r="F607" s="222">
        <v>3</v>
      </c>
      <c r="G607" s="222">
        <f t="shared" si="3"/>
        <v>4</v>
      </c>
      <c r="H607" s="170"/>
      <c r="I607" s="170"/>
      <c r="J607" s="170"/>
      <c r="K607" s="170"/>
      <c r="L607" s="170"/>
      <c r="M607" s="170"/>
    </row>
    <row r="608" spans="1:13">
      <c r="A608" s="170"/>
      <c r="B608" s="170"/>
      <c r="C608" s="82" t="s">
        <v>3375</v>
      </c>
      <c r="D608" s="222">
        <v>4</v>
      </c>
      <c r="E608" s="222">
        <v>2</v>
      </c>
      <c r="F608" s="222">
        <v>0</v>
      </c>
      <c r="G608" s="222">
        <f t="shared" si="3"/>
        <v>6</v>
      </c>
      <c r="H608" s="170"/>
      <c r="I608" s="170"/>
      <c r="J608" s="170"/>
      <c r="K608" s="170"/>
      <c r="L608" s="170"/>
      <c r="M608" s="170"/>
    </row>
    <row r="609" spans="1:13">
      <c r="A609" s="170"/>
      <c r="B609" s="170"/>
      <c r="C609" s="82" t="s">
        <v>3399</v>
      </c>
      <c r="D609" s="222">
        <v>0</v>
      </c>
      <c r="E609" s="222">
        <v>0</v>
      </c>
      <c r="F609" s="222">
        <v>1</v>
      </c>
      <c r="G609" s="222">
        <f t="shared" si="3"/>
        <v>1</v>
      </c>
      <c r="H609" s="170"/>
      <c r="I609" s="170"/>
      <c r="J609" s="170"/>
      <c r="K609" s="170"/>
      <c r="L609" s="170"/>
      <c r="M609" s="170"/>
    </row>
    <row r="610" spans="1:13">
      <c r="A610" s="170"/>
      <c r="B610" s="170"/>
      <c r="C610" s="82" t="s">
        <v>3374</v>
      </c>
      <c r="D610" s="222">
        <v>0</v>
      </c>
      <c r="E610" s="222">
        <v>0</v>
      </c>
      <c r="F610" s="222">
        <v>1</v>
      </c>
      <c r="G610" s="222">
        <f>SUM(D610:F610)</f>
        <v>1</v>
      </c>
      <c r="H610" s="170"/>
      <c r="I610" s="170"/>
      <c r="J610" s="170"/>
      <c r="K610" s="170"/>
      <c r="L610" s="170"/>
      <c r="M610" s="170"/>
    </row>
    <row r="611" spans="1:13">
      <c r="A611" s="170"/>
      <c r="B611" s="170"/>
      <c r="C611" s="82" t="s">
        <v>3373</v>
      </c>
      <c r="D611" s="222">
        <v>1</v>
      </c>
      <c r="E611" s="222">
        <v>0</v>
      </c>
      <c r="F611" s="222">
        <v>0</v>
      </c>
      <c r="G611" s="222">
        <f t="shared" ref="G611" si="4">SUM(D611:F611)</f>
        <v>1</v>
      </c>
      <c r="H611" s="170"/>
      <c r="I611" s="170"/>
      <c r="J611" s="170"/>
      <c r="K611" s="170"/>
      <c r="L611" s="170"/>
      <c r="M611" s="170"/>
    </row>
    <row r="612" spans="1:13">
      <c r="A612" s="170"/>
      <c r="B612" s="170"/>
      <c r="C612" s="82" t="s">
        <v>3365</v>
      </c>
      <c r="D612" s="222">
        <v>1</v>
      </c>
      <c r="E612" s="222">
        <v>0</v>
      </c>
      <c r="F612" s="222">
        <v>0</v>
      </c>
      <c r="G612" s="222">
        <f t="shared" ref="G612:G614" si="5">SUM(D612:F612)</f>
        <v>1</v>
      </c>
      <c r="H612" s="170"/>
      <c r="I612" s="170"/>
      <c r="J612" s="170"/>
      <c r="K612" s="170"/>
      <c r="L612" s="170"/>
      <c r="M612" s="170"/>
    </row>
    <row r="613" spans="1:13">
      <c r="A613" s="170"/>
      <c r="B613" s="170"/>
      <c r="C613" s="82" t="s">
        <v>3380</v>
      </c>
      <c r="D613" s="222">
        <v>0</v>
      </c>
      <c r="E613" s="222">
        <v>1</v>
      </c>
      <c r="F613" s="222">
        <v>0</v>
      </c>
      <c r="G613" s="222">
        <f t="shared" si="5"/>
        <v>1</v>
      </c>
      <c r="H613" s="170"/>
      <c r="I613" s="170"/>
      <c r="J613" s="170"/>
      <c r="K613" s="170"/>
      <c r="L613" s="170"/>
      <c r="M613" s="170"/>
    </row>
    <row r="614" spans="1:13">
      <c r="A614" s="170"/>
      <c r="B614" s="170"/>
      <c r="C614" s="82" t="s">
        <v>3368</v>
      </c>
      <c r="D614" s="222">
        <v>0</v>
      </c>
      <c r="E614" s="222">
        <v>0</v>
      </c>
      <c r="F614" s="222">
        <v>1</v>
      </c>
      <c r="G614" s="222">
        <f t="shared" si="5"/>
        <v>1</v>
      </c>
      <c r="H614" s="170"/>
      <c r="I614" s="170"/>
      <c r="J614" s="170"/>
      <c r="K614" s="170"/>
      <c r="L614" s="170"/>
      <c r="M614" s="170"/>
    </row>
    <row r="615" spans="1:13">
      <c r="A615" s="170"/>
      <c r="B615" s="170"/>
      <c r="C615" s="82" t="s">
        <v>3398</v>
      </c>
      <c r="D615" s="222">
        <v>0</v>
      </c>
      <c r="E615" s="222">
        <v>0</v>
      </c>
      <c r="F615" s="222">
        <v>1</v>
      </c>
      <c r="G615" s="222">
        <f t="shared" ref="G615" si="6">SUM(D615:F615)</f>
        <v>1</v>
      </c>
      <c r="H615" s="170"/>
      <c r="I615" s="170"/>
      <c r="J615" s="170"/>
      <c r="K615" s="170"/>
      <c r="L615" s="170"/>
      <c r="M615" s="170"/>
    </row>
    <row r="616" spans="1:13">
      <c r="C616" s="82"/>
    </row>
    <row r="617" spans="1:13">
      <c r="C617" s="127" t="s">
        <v>40</v>
      </c>
      <c r="D617" s="80">
        <f>SUM(D501:D616)</f>
        <v>729</v>
      </c>
      <c r="E617" s="80">
        <f>SUM(E501:E616)</f>
        <v>734</v>
      </c>
      <c r="F617" s="80">
        <f>SUM(F501:F616)</f>
        <v>729</v>
      </c>
      <c r="G617" s="80">
        <f>SUM(G501:G616)</f>
        <v>2192</v>
      </c>
    </row>
    <row r="618" spans="1:13">
      <c r="C618" s="127"/>
      <c r="D618" s="80"/>
      <c r="E618" s="80"/>
      <c r="F618" s="80"/>
      <c r="G618" s="80"/>
    </row>
    <row r="619" spans="1:13">
      <c r="C619" s="127"/>
      <c r="D619" s="80"/>
      <c r="E619" s="80"/>
      <c r="F619" s="80"/>
      <c r="G619" s="80"/>
    </row>
    <row r="623" spans="1:13" ht="15">
      <c r="C623" s="15" t="s">
        <v>1098</v>
      </c>
      <c r="E623" s="15" t="s">
        <v>1099</v>
      </c>
      <c r="G623" s="15" t="s">
        <v>1100</v>
      </c>
      <c r="I623" s="15" t="s">
        <v>1101</v>
      </c>
      <c r="K623" s="15" t="s">
        <v>1619</v>
      </c>
      <c r="M623" s="15" t="s">
        <v>2022</v>
      </c>
    </row>
    <row r="625" spans="2:11">
      <c r="B625" s="18" t="s">
        <v>0</v>
      </c>
      <c r="C625" s="221" t="s">
        <v>27</v>
      </c>
      <c r="D625" s="18" t="s">
        <v>0</v>
      </c>
      <c r="E625" t="s">
        <v>21</v>
      </c>
      <c r="F625" s="18" t="s">
        <v>0</v>
      </c>
      <c r="G625" s="221" t="s">
        <v>9</v>
      </c>
      <c r="H625" s="18" t="s">
        <v>0</v>
      </c>
      <c r="I625" s="221" t="s">
        <v>11</v>
      </c>
      <c r="J625" s="18"/>
    </row>
    <row r="626" spans="2:11">
      <c r="B626" s="18"/>
      <c r="C626" s="111" t="s">
        <v>1080</v>
      </c>
      <c r="D626" s="18"/>
      <c r="E626" t="s">
        <v>1111</v>
      </c>
      <c r="F626" s="18"/>
      <c r="G626" s="221" t="s">
        <v>1147</v>
      </c>
      <c r="H626" s="18"/>
      <c r="I626" s="221" t="s">
        <v>1325</v>
      </c>
      <c r="J626" s="18"/>
    </row>
    <row r="627" spans="2:11">
      <c r="B627" s="18" t="s">
        <v>2</v>
      </c>
      <c r="C627" s="221" t="s">
        <v>11</v>
      </c>
      <c r="D627" s="18" t="s">
        <v>2</v>
      </c>
      <c r="E627" t="s">
        <v>178</v>
      </c>
      <c r="F627" s="18" t="s">
        <v>2</v>
      </c>
      <c r="G627" s="221" t="s">
        <v>29</v>
      </c>
      <c r="H627" s="18" t="s">
        <v>2</v>
      </c>
      <c r="I627" t="s">
        <v>153</v>
      </c>
      <c r="J627" s="18"/>
      <c r="K627" s="221"/>
    </row>
    <row r="628" spans="2:11">
      <c r="B628" s="18"/>
      <c r="C628" s="221" t="s">
        <v>1081</v>
      </c>
      <c r="D628" s="18"/>
      <c r="E628" t="s">
        <v>1112</v>
      </c>
      <c r="F628" s="18"/>
      <c r="G628" s="221" t="s">
        <v>1149</v>
      </c>
      <c r="H628" s="18"/>
      <c r="I628" s="221" t="s">
        <v>1278</v>
      </c>
      <c r="J628" s="18"/>
    </row>
    <row r="629" spans="2:11">
      <c r="B629" s="18" t="s">
        <v>3</v>
      </c>
      <c r="C629" s="221" t="s">
        <v>1</v>
      </c>
      <c r="D629" s="18" t="s">
        <v>3</v>
      </c>
      <c r="E629" t="s">
        <v>33</v>
      </c>
      <c r="F629" s="18" t="s">
        <v>3</v>
      </c>
      <c r="G629" s="221" t="s">
        <v>19</v>
      </c>
      <c r="H629" s="18" t="s">
        <v>3</v>
      </c>
      <c r="I629" s="221" t="s">
        <v>154</v>
      </c>
      <c r="J629" s="18"/>
      <c r="K629" s="221"/>
    </row>
    <row r="630" spans="2:11">
      <c r="B630" s="18"/>
      <c r="C630" s="221" t="s">
        <v>1082</v>
      </c>
      <c r="D630" s="18"/>
      <c r="E630" t="s">
        <v>1113</v>
      </c>
      <c r="F630" s="18"/>
      <c r="G630" s="221" t="s">
        <v>1148</v>
      </c>
      <c r="H630" s="18"/>
      <c r="I630" s="221" t="s">
        <v>1334</v>
      </c>
      <c r="J630" s="18"/>
    </row>
    <row r="631" spans="2:11">
      <c r="B631" s="18" t="s">
        <v>5</v>
      </c>
      <c r="C631" s="221" t="s">
        <v>9</v>
      </c>
      <c r="D631" s="18" t="s">
        <v>5</v>
      </c>
      <c r="E631" t="s">
        <v>6</v>
      </c>
      <c r="F631" s="18" t="s">
        <v>5</v>
      </c>
      <c r="G631" s="221" t="s">
        <v>153</v>
      </c>
      <c r="H631" s="18" t="s">
        <v>5</v>
      </c>
      <c r="I631" s="221" t="s">
        <v>31</v>
      </c>
      <c r="J631" s="18"/>
      <c r="K631" s="221"/>
    </row>
    <row r="632" spans="2:11">
      <c r="B632" s="18"/>
      <c r="C632" s="221" t="s">
        <v>1083</v>
      </c>
      <c r="D632" s="18"/>
      <c r="E632" t="s">
        <v>1114</v>
      </c>
      <c r="F632" s="18"/>
      <c r="G632" s="221" t="s">
        <v>1150</v>
      </c>
      <c r="H632" s="18"/>
      <c r="I632" s="221" t="s">
        <v>1326</v>
      </c>
      <c r="J632" s="18"/>
    </row>
    <row r="633" spans="2:11">
      <c r="B633" s="18" t="s">
        <v>7</v>
      </c>
      <c r="C633" s="221" t="s">
        <v>25</v>
      </c>
      <c r="D633" s="18" t="s">
        <v>7</v>
      </c>
      <c r="E633" t="s">
        <v>19</v>
      </c>
      <c r="F633" s="18" t="s">
        <v>7</v>
      </c>
      <c r="G633" s="221" t="s">
        <v>31</v>
      </c>
      <c r="H633" s="18" t="s">
        <v>7</v>
      </c>
      <c r="I633" s="221" t="s">
        <v>744</v>
      </c>
      <c r="J633" s="18"/>
      <c r="K633" s="221"/>
    </row>
    <row r="634" spans="2:11">
      <c r="B634" s="18"/>
      <c r="C634" s="221" t="s">
        <v>1084</v>
      </c>
      <c r="D634" s="18"/>
      <c r="E634" t="s">
        <v>1115</v>
      </c>
      <c r="F634" s="18"/>
      <c r="G634" s="221" t="s">
        <v>1151</v>
      </c>
      <c r="H634" s="18"/>
      <c r="I634" s="221" t="s">
        <v>1317</v>
      </c>
      <c r="J634" s="18"/>
    </row>
    <row r="635" spans="2:11">
      <c r="B635" s="18" t="s">
        <v>8</v>
      </c>
      <c r="C635" s="221" t="s">
        <v>17</v>
      </c>
      <c r="D635" s="18" t="s">
        <v>8</v>
      </c>
      <c r="E635" t="s">
        <v>11</v>
      </c>
      <c r="F635" s="18" t="s">
        <v>8</v>
      </c>
      <c r="G635" s="221" t="s">
        <v>21</v>
      </c>
      <c r="H635" s="18" t="s">
        <v>8</v>
      </c>
      <c r="I635" s="221" t="s">
        <v>143</v>
      </c>
      <c r="J635" s="18"/>
      <c r="K635" s="221"/>
    </row>
    <row r="636" spans="2:11">
      <c r="B636" s="18"/>
      <c r="C636" s="221" t="s">
        <v>1085</v>
      </c>
      <c r="D636" s="18"/>
      <c r="E636" t="s">
        <v>1116</v>
      </c>
      <c r="F636" s="18"/>
      <c r="G636" s="221" t="s">
        <v>1152</v>
      </c>
      <c r="H636" s="18"/>
      <c r="I636" s="221" t="s">
        <v>1330</v>
      </c>
      <c r="J636" s="18"/>
    </row>
    <row r="637" spans="2:11">
      <c r="B637" s="18" t="s">
        <v>10</v>
      </c>
      <c r="C637" s="221" t="s">
        <v>15</v>
      </c>
      <c r="D637" s="18" t="s">
        <v>10</v>
      </c>
      <c r="E637" t="s">
        <v>4</v>
      </c>
      <c r="F637" s="18" t="s">
        <v>10</v>
      </c>
      <c r="G637" s="221" t="s">
        <v>154</v>
      </c>
      <c r="H637" s="18" t="s">
        <v>10</v>
      </c>
      <c r="I637" t="s">
        <v>33</v>
      </c>
      <c r="J637" s="18"/>
      <c r="K637" s="221"/>
    </row>
    <row r="638" spans="2:11">
      <c r="B638" s="18"/>
      <c r="C638" s="221" t="s">
        <v>1086</v>
      </c>
      <c r="D638" s="18"/>
      <c r="E638" t="s">
        <v>1117</v>
      </c>
      <c r="F638" s="18"/>
      <c r="G638" s="221" t="s">
        <v>1153</v>
      </c>
      <c r="H638" s="18"/>
      <c r="I638" s="221" t="s">
        <v>1253</v>
      </c>
      <c r="J638" s="18"/>
    </row>
    <row r="639" spans="2:11">
      <c r="B639" s="18" t="s">
        <v>12</v>
      </c>
      <c r="C639" s="221" t="s">
        <v>31</v>
      </c>
      <c r="D639" s="18" t="s">
        <v>12</v>
      </c>
      <c r="E639" t="s">
        <v>144</v>
      </c>
      <c r="F639" s="18" t="s">
        <v>12</v>
      </c>
      <c r="G639" s="221" t="s">
        <v>11</v>
      </c>
      <c r="H639" s="18" t="s">
        <v>12</v>
      </c>
      <c r="I639" s="221" t="s">
        <v>17</v>
      </c>
      <c r="J639" s="18"/>
      <c r="K639" s="221"/>
    </row>
    <row r="640" spans="2:11">
      <c r="B640" s="18"/>
      <c r="C640" s="221" t="s">
        <v>1105</v>
      </c>
      <c r="D640" s="18"/>
      <c r="E640" t="s">
        <v>1118</v>
      </c>
      <c r="F640" s="18"/>
      <c r="G640" s="221" t="s">
        <v>1154</v>
      </c>
      <c r="H640" s="18"/>
      <c r="I640" s="221" t="s">
        <v>1333</v>
      </c>
      <c r="J640" s="18"/>
    </row>
    <row r="641" spans="2:11">
      <c r="B641" s="18" t="s">
        <v>14</v>
      </c>
      <c r="C641" s="221" t="s">
        <v>23</v>
      </c>
      <c r="D641" s="18" t="s">
        <v>14</v>
      </c>
      <c r="E641" t="s">
        <v>143</v>
      </c>
      <c r="F641" s="18" t="s">
        <v>14</v>
      </c>
      <c r="G641" s="221" t="s">
        <v>143</v>
      </c>
      <c r="H641" s="18" t="s">
        <v>14</v>
      </c>
      <c r="I641" s="221" t="s">
        <v>762</v>
      </c>
      <c r="J641" s="18"/>
    </row>
    <row r="642" spans="2:11">
      <c r="B642" s="18"/>
      <c r="C642" s="221" t="s">
        <v>1087</v>
      </c>
      <c r="D642" s="18"/>
      <c r="E642" t="s">
        <v>1119</v>
      </c>
      <c r="F642" s="18"/>
      <c r="G642" s="221" t="s">
        <v>1155</v>
      </c>
      <c r="H642" s="18"/>
      <c r="I642" s="221" t="s">
        <v>1280</v>
      </c>
      <c r="J642" s="18"/>
      <c r="K642" s="221"/>
    </row>
    <row r="643" spans="2:11">
      <c r="B643" s="18" t="s">
        <v>16</v>
      </c>
      <c r="C643" s="221" t="s">
        <v>33</v>
      </c>
      <c r="D643" s="18" t="s">
        <v>16</v>
      </c>
      <c r="E643" t="s">
        <v>23</v>
      </c>
      <c r="F643" s="18" t="s">
        <v>16</v>
      </c>
      <c r="G643" s="221" t="s">
        <v>33</v>
      </c>
      <c r="H643" s="18" t="s">
        <v>16</v>
      </c>
      <c r="I643" t="s">
        <v>1</v>
      </c>
      <c r="J643" s="18"/>
      <c r="K643" s="221"/>
    </row>
    <row r="644" spans="2:11">
      <c r="B644" s="18"/>
      <c r="C644" s="221" t="s">
        <v>1088</v>
      </c>
      <c r="D644" s="18"/>
      <c r="E644" t="s">
        <v>1120</v>
      </c>
      <c r="F644" s="18"/>
      <c r="G644" s="221" t="s">
        <v>1156</v>
      </c>
      <c r="H644" s="18"/>
      <c r="I644" s="221" t="s">
        <v>1331</v>
      </c>
      <c r="J644" s="18"/>
    </row>
    <row r="645" spans="2:11">
      <c r="B645" s="18" t="s">
        <v>18</v>
      </c>
      <c r="C645" s="221" t="s">
        <v>178</v>
      </c>
      <c r="D645" s="18" t="s">
        <v>18</v>
      </c>
      <c r="E645" t="s">
        <v>141</v>
      </c>
      <c r="F645" s="18" t="s">
        <v>18</v>
      </c>
      <c r="G645" s="221" t="s">
        <v>25</v>
      </c>
      <c r="H645" s="18" t="s">
        <v>18</v>
      </c>
      <c r="I645" s="221" t="s">
        <v>778</v>
      </c>
      <c r="J645" s="18"/>
      <c r="K645" s="221"/>
    </row>
    <row r="646" spans="2:11">
      <c r="B646" s="18"/>
      <c r="C646" s="221" t="s">
        <v>1089</v>
      </c>
      <c r="D646" s="18"/>
      <c r="E646" t="s">
        <v>1121</v>
      </c>
      <c r="F646" s="18"/>
      <c r="G646" s="221" t="s">
        <v>1157</v>
      </c>
      <c r="H646" s="18"/>
      <c r="I646" s="221" t="s">
        <v>1318</v>
      </c>
      <c r="J646" s="18"/>
    </row>
    <row r="647" spans="2:11">
      <c r="B647" s="18" t="s">
        <v>20</v>
      </c>
      <c r="C647" s="221" t="s">
        <v>6</v>
      </c>
      <c r="D647" s="18" t="s">
        <v>20</v>
      </c>
      <c r="E647" t="s">
        <v>31</v>
      </c>
      <c r="F647" s="18" t="s">
        <v>20</v>
      </c>
      <c r="G647" s="221" t="s">
        <v>141</v>
      </c>
      <c r="H647" s="18" t="s">
        <v>20</v>
      </c>
      <c r="I647" s="221" t="s">
        <v>790</v>
      </c>
      <c r="J647" s="18"/>
      <c r="K647" s="221"/>
    </row>
    <row r="648" spans="2:11">
      <c r="B648" s="18"/>
      <c r="C648" s="221" t="s">
        <v>1090</v>
      </c>
      <c r="D648" s="18"/>
      <c r="E648" t="s">
        <v>1122</v>
      </c>
      <c r="F648" s="18"/>
      <c r="G648" s="221" t="s">
        <v>1158</v>
      </c>
      <c r="H648" s="18"/>
      <c r="I648" s="221" t="s">
        <v>1339</v>
      </c>
      <c r="J648" s="18"/>
    </row>
    <row r="649" spans="2:11">
      <c r="B649" s="18" t="s">
        <v>22</v>
      </c>
      <c r="C649" s="221" t="s">
        <v>4</v>
      </c>
      <c r="D649" s="18" t="s">
        <v>22</v>
      </c>
      <c r="E649" t="s">
        <v>9</v>
      </c>
      <c r="F649" s="18" t="s">
        <v>22</v>
      </c>
      <c r="G649" s="221" t="s">
        <v>27</v>
      </c>
      <c r="H649" s="18" t="s">
        <v>22</v>
      </c>
      <c r="I649" s="221" t="s">
        <v>141</v>
      </c>
      <c r="J649" s="18"/>
      <c r="K649" s="221"/>
    </row>
    <row r="650" spans="2:11">
      <c r="B650" s="18"/>
      <c r="C650" s="221" t="s">
        <v>1091</v>
      </c>
      <c r="D650" s="18"/>
      <c r="E650" t="s">
        <v>1123</v>
      </c>
      <c r="F650" s="18"/>
      <c r="G650" s="221" t="s">
        <v>1159</v>
      </c>
      <c r="H650" s="18"/>
      <c r="I650" s="221" t="s">
        <v>1332</v>
      </c>
      <c r="J650" s="18"/>
    </row>
    <row r="651" spans="2:11">
      <c r="B651" s="18" t="s">
        <v>24</v>
      </c>
      <c r="C651" s="221" t="s">
        <v>35</v>
      </c>
      <c r="D651" s="18" t="s">
        <v>24</v>
      </c>
      <c r="E651" t="s">
        <v>13</v>
      </c>
      <c r="F651" s="18" t="s">
        <v>24</v>
      </c>
      <c r="G651" s="221" t="s">
        <v>156</v>
      </c>
      <c r="H651" s="18" t="s">
        <v>24</v>
      </c>
      <c r="I651" s="221" t="s">
        <v>734</v>
      </c>
      <c r="J651" s="18"/>
    </row>
    <row r="652" spans="2:11">
      <c r="B652" s="18"/>
      <c r="C652" s="221" t="s">
        <v>1092</v>
      </c>
      <c r="D652" s="18"/>
      <c r="E652" t="s">
        <v>1124</v>
      </c>
      <c r="F652" s="18"/>
      <c r="G652" s="221" t="s">
        <v>1160</v>
      </c>
      <c r="H652" s="18"/>
      <c r="I652" s="221" t="s">
        <v>1340</v>
      </c>
      <c r="J652" s="18"/>
      <c r="K652" s="221"/>
    </row>
    <row r="653" spans="2:11">
      <c r="B653" s="18" t="s">
        <v>26</v>
      </c>
      <c r="C653" s="221" t="s">
        <v>29</v>
      </c>
      <c r="D653" s="18" t="s">
        <v>26</v>
      </c>
      <c r="E653" t="s">
        <v>29</v>
      </c>
      <c r="F653" s="18" t="s">
        <v>26</v>
      </c>
      <c r="G653" s="221" t="s">
        <v>142</v>
      </c>
      <c r="H653" s="18" t="s">
        <v>26</v>
      </c>
      <c r="I653" s="221" t="s">
        <v>796</v>
      </c>
      <c r="J653" s="18"/>
      <c r="K653" s="221"/>
    </row>
    <row r="654" spans="2:11">
      <c r="B654" s="18"/>
      <c r="C654" s="221" t="s">
        <v>1093</v>
      </c>
      <c r="D654" s="18"/>
      <c r="E654" t="s">
        <v>1125</v>
      </c>
      <c r="F654" s="18"/>
      <c r="G654" s="221" t="s">
        <v>1161</v>
      </c>
      <c r="H654" s="18"/>
      <c r="I654" s="221" t="s">
        <v>1094</v>
      </c>
      <c r="J654" s="18"/>
    </row>
    <row r="655" spans="2:11">
      <c r="B655" s="18" t="s">
        <v>28</v>
      </c>
      <c r="C655" s="221" t="s">
        <v>179</v>
      </c>
      <c r="D655" s="18" t="s">
        <v>28</v>
      </c>
      <c r="E655" t="s">
        <v>1</v>
      </c>
      <c r="F655" s="18" t="s">
        <v>28</v>
      </c>
      <c r="G655" s="221" t="s">
        <v>162</v>
      </c>
      <c r="H655" s="18" t="s">
        <v>28</v>
      </c>
      <c r="I655" s="221" t="s">
        <v>21</v>
      </c>
      <c r="J655" s="18"/>
      <c r="K655" s="221"/>
    </row>
    <row r="656" spans="2:11">
      <c r="B656" s="18"/>
      <c r="C656" s="221" t="s">
        <v>1094</v>
      </c>
      <c r="D656" s="18"/>
      <c r="E656" t="s">
        <v>1126</v>
      </c>
      <c r="F656" s="18"/>
      <c r="G656" s="221" t="s">
        <v>1162</v>
      </c>
      <c r="H656" s="18"/>
      <c r="I656" s="221" t="s">
        <v>1327</v>
      </c>
      <c r="J656" s="18"/>
    </row>
    <row r="657" spans="2:11">
      <c r="B657" s="18" t="s">
        <v>30</v>
      </c>
      <c r="C657" s="221" t="s">
        <v>37</v>
      </c>
      <c r="D657" s="18" t="s">
        <v>30</v>
      </c>
      <c r="E657" t="s">
        <v>15</v>
      </c>
      <c r="F657" s="18" t="s">
        <v>30</v>
      </c>
      <c r="G657" s="221" t="s">
        <v>37</v>
      </c>
      <c r="H657" s="18" t="s">
        <v>30</v>
      </c>
      <c r="I657" t="s">
        <v>779</v>
      </c>
      <c r="J657" s="18"/>
      <c r="K657" s="221"/>
    </row>
    <row r="658" spans="2:11">
      <c r="B658" s="18"/>
      <c r="C658" s="221" t="s">
        <v>1095</v>
      </c>
      <c r="D658" s="18"/>
      <c r="E658" t="s">
        <v>1129</v>
      </c>
      <c r="F658" s="18"/>
      <c r="G658" s="221" t="s">
        <v>1162</v>
      </c>
      <c r="H658" s="18"/>
      <c r="I658" s="221" t="s">
        <v>1329</v>
      </c>
      <c r="J658" s="18"/>
    </row>
    <row r="659" spans="2:11">
      <c r="B659" s="18" t="s">
        <v>32</v>
      </c>
      <c r="C659" s="221" t="s">
        <v>39</v>
      </c>
      <c r="D659" s="18" t="s">
        <v>32</v>
      </c>
      <c r="E659" t="s">
        <v>35</v>
      </c>
      <c r="F659" s="18" t="s">
        <v>32</v>
      </c>
      <c r="G659" s="221" t="s">
        <v>17</v>
      </c>
      <c r="H659" s="18" t="s">
        <v>32</v>
      </c>
      <c r="I659" s="221" t="s">
        <v>738</v>
      </c>
      <c r="J659" s="18"/>
      <c r="K659" s="221"/>
    </row>
    <row r="660" spans="2:11">
      <c r="B660" s="18"/>
      <c r="C660" s="221" t="s">
        <v>1103</v>
      </c>
      <c r="E660" t="s">
        <v>1127</v>
      </c>
      <c r="F660" s="18"/>
      <c r="G660" s="221" t="s">
        <v>1163</v>
      </c>
      <c r="H660" s="18"/>
      <c r="I660" s="221" t="s">
        <v>1338</v>
      </c>
      <c r="J660" s="18"/>
    </row>
    <row r="661" spans="2:11">
      <c r="B661" s="18" t="s">
        <v>34</v>
      </c>
      <c r="C661" s="221" t="s">
        <v>21</v>
      </c>
      <c r="D661" s="18" t="s">
        <v>34</v>
      </c>
      <c r="E661" t="s">
        <v>27</v>
      </c>
      <c r="F661" s="18" t="s">
        <v>34</v>
      </c>
      <c r="G661" s="221" t="s">
        <v>158</v>
      </c>
      <c r="H661" s="18" t="s">
        <v>34</v>
      </c>
      <c r="I661" t="s">
        <v>39</v>
      </c>
      <c r="J661" s="18"/>
      <c r="K661" s="221"/>
    </row>
    <row r="662" spans="2:11">
      <c r="B662" s="18"/>
      <c r="C662" s="221" t="s">
        <v>1096</v>
      </c>
      <c r="D662" s="18"/>
      <c r="E662" t="s">
        <v>1128</v>
      </c>
      <c r="F662" s="18"/>
      <c r="G662" s="221" t="s">
        <v>1164</v>
      </c>
      <c r="H662" s="18"/>
      <c r="I662" s="221" t="s">
        <v>1239</v>
      </c>
      <c r="J662" s="18"/>
    </row>
    <row r="663" spans="2:11">
      <c r="B663" s="18" t="s">
        <v>36</v>
      </c>
      <c r="C663" s="221" t="s">
        <v>19</v>
      </c>
      <c r="D663" s="18" t="s">
        <v>36</v>
      </c>
      <c r="E663" t="s">
        <v>17</v>
      </c>
      <c r="F663" s="18" t="s">
        <v>36</v>
      </c>
      <c r="G663" s="221" t="s">
        <v>6</v>
      </c>
      <c r="H663" s="18" t="s">
        <v>36</v>
      </c>
      <c r="I663" s="221" t="s">
        <v>769</v>
      </c>
      <c r="J663" s="18"/>
      <c r="K663" s="221"/>
    </row>
    <row r="664" spans="2:11">
      <c r="B664" s="18"/>
      <c r="C664" s="221" t="s">
        <v>1104</v>
      </c>
      <c r="D664" s="18"/>
      <c r="E664" t="s">
        <v>1130</v>
      </c>
      <c r="F664" s="18"/>
      <c r="G664" s="221" t="s">
        <v>1165</v>
      </c>
      <c r="H664" s="18"/>
      <c r="I664" s="221" t="s">
        <v>1176</v>
      </c>
      <c r="J664" s="18"/>
    </row>
    <row r="665" spans="2:11">
      <c r="B665" s="18" t="s">
        <v>38</v>
      </c>
      <c r="C665" s="221" t="s">
        <v>13</v>
      </c>
      <c r="D665" s="18" t="s">
        <v>38</v>
      </c>
      <c r="E665" t="s">
        <v>25</v>
      </c>
      <c r="F665" s="18" t="s">
        <v>38</v>
      </c>
      <c r="G665" s="221" t="s">
        <v>155</v>
      </c>
      <c r="H665" s="18" t="s">
        <v>38</v>
      </c>
      <c r="I665" s="221" t="s">
        <v>764</v>
      </c>
      <c r="J665" s="18"/>
      <c r="K665" s="221"/>
    </row>
    <row r="666" spans="2:11">
      <c r="B666" s="18"/>
      <c r="C666" s="221" t="s">
        <v>1097</v>
      </c>
      <c r="E666" t="s">
        <v>1131</v>
      </c>
      <c r="G666" s="221" t="s">
        <v>1166</v>
      </c>
      <c r="I666" s="221" t="s">
        <v>1176</v>
      </c>
    </row>
    <row r="667" spans="2:11">
      <c r="B667" s="18"/>
      <c r="C667" s="221"/>
      <c r="D667" s="18" t="s">
        <v>145</v>
      </c>
      <c r="E667" t="s">
        <v>142</v>
      </c>
      <c r="F667" s="18" t="s">
        <v>145</v>
      </c>
      <c r="G667" s="221" t="s">
        <v>1</v>
      </c>
      <c r="H667" s="18" t="s">
        <v>145</v>
      </c>
      <c r="I667" s="221" t="s">
        <v>733</v>
      </c>
      <c r="J667" s="18"/>
      <c r="K667" s="221"/>
    </row>
    <row r="668" spans="2:11">
      <c r="B668" s="128" t="s">
        <v>40</v>
      </c>
      <c r="C668" s="126" t="s">
        <v>1106</v>
      </c>
      <c r="D668" s="18"/>
      <c r="E668" t="s">
        <v>1132</v>
      </c>
      <c r="F668" s="18"/>
      <c r="G668" s="221" t="s">
        <v>1167</v>
      </c>
      <c r="H668" s="18"/>
      <c r="I668" s="221" t="s">
        <v>1241</v>
      </c>
      <c r="J668" s="18"/>
    </row>
    <row r="669" spans="2:11">
      <c r="D669" s="18" t="s">
        <v>146</v>
      </c>
      <c r="E669" t="s">
        <v>37</v>
      </c>
      <c r="F669" s="18" t="s">
        <v>146</v>
      </c>
      <c r="G669" t="s">
        <v>35</v>
      </c>
      <c r="H669" s="18" t="s">
        <v>146</v>
      </c>
      <c r="I669" s="221" t="s">
        <v>37</v>
      </c>
      <c r="J669" s="18"/>
      <c r="K669" s="221"/>
    </row>
    <row r="670" spans="2:11">
      <c r="D670" s="18"/>
      <c r="E670" t="s">
        <v>1133</v>
      </c>
      <c r="F670" s="18"/>
      <c r="G670" s="221" t="s">
        <v>1168</v>
      </c>
      <c r="H670" s="18"/>
      <c r="I670" s="221" t="s">
        <v>1242</v>
      </c>
      <c r="J670" s="18"/>
    </row>
    <row r="671" spans="2:11">
      <c r="D671" s="18" t="s">
        <v>147</v>
      </c>
      <c r="E671" t="s">
        <v>39</v>
      </c>
      <c r="F671" s="18" t="s">
        <v>147</v>
      </c>
      <c r="G671" s="221" t="s">
        <v>13</v>
      </c>
      <c r="H671" s="18" t="s">
        <v>147</v>
      </c>
      <c r="I671" s="221" t="s">
        <v>156</v>
      </c>
      <c r="J671" s="18"/>
      <c r="K671" s="221"/>
    </row>
    <row r="672" spans="2:11">
      <c r="E672" t="s">
        <v>1134</v>
      </c>
      <c r="G672" s="221" t="s">
        <v>1169</v>
      </c>
      <c r="I672" s="221" t="s">
        <v>1285</v>
      </c>
    </row>
    <row r="673" spans="4:11">
      <c r="F673" s="18" t="s">
        <v>151</v>
      </c>
      <c r="G673" s="221" t="s">
        <v>23</v>
      </c>
      <c r="H673" s="18" t="s">
        <v>151</v>
      </c>
      <c r="I673" s="221" t="s">
        <v>9</v>
      </c>
      <c r="J673" s="18"/>
      <c r="K673" s="221"/>
    </row>
    <row r="674" spans="4:11">
      <c r="D674" s="128" t="s">
        <v>40</v>
      </c>
      <c r="E674" s="51" t="s">
        <v>1135</v>
      </c>
      <c r="F674" s="18"/>
      <c r="G674" s="221" t="s">
        <v>1170</v>
      </c>
      <c r="H674" s="18"/>
      <c r="I674" s="221" t="s">
        <v>1335</v>
      </c>
      <c r="J674" s="18"/>
    </row>
    <row r="675" spans="4:11">
      <c r="F675" s="18" t="s">
        <v>157</v>
      </c>
      <c r="G675" s="221" t="s">
        <v>164</v>
      </c>
      <c r="H675" s="18" t="s">
        <v>157</v>
      </c>
      <c r="I675" t="s">
        <v>728</v>
      </c>
      <c r="J675" s="18"/>
      <c r="K675" s="221"/>
    </row>
    <row r="676" spans="4:11">
      <c r="F676" s="18"/>
      <c r="G676" s="221" t="s">
        <v>1171</v>
      </c>
      <c r="H676" s="18"/>
      <c r="I676" s="221" t="s">
        <v>1335</v>
      </c>
      <c r="J676" s="18"/>
    </row>
    <row r="677" spans="4:11">
      <c r="F677" s="18" t="s">
        <v>159</v>
      </c>
      <c r="G677" s="221" t="s">
        <v>4</v>
      </c>
      <c r="H677" s="18" t="s">
        <v>159</v>
      </c>
      <c r="I677" t="s">
        <v>35</v>
      </c>
      <c r="J677" s="18"/>
      <c r="K677" s="221"/>
    </row>
    <row r="678" spans="4:11">
      <c r="F678" s="18"/>
      <c r="G678" s="221" t="s">
        <v>1172</v>
      </c>
      <c r="H678" s="18"/>
      <c r="I678" s="221" t="s">
        <v>1244</v>
      </c>
      <c r="J678" s="18"/>
    </row>
    <row r="679" spans="4:11">
      <c r="F679" s="18" t="s">
        <v>160</v>
      </c>
      <c r="G679" s="221" t="s">
        <v>15</v>
      </c>
      <c r="H679" s="18" t="s">
        <v>160</v>
      </c>
      <c r="I679" s="221" t="s">
        <v>158</v>
      </c>
      <c r="J679" s="18"/>
    </row>
    <row r="680" spans="4:11">
      <c r="F680" s="18"/>
      <c r="G680" s="221" t="s">
        <v>1173</v>
      </c>
      <c r="H680" s="18"/>
      <c r="I680" s="221" t="s">
        <v>1328</v>
      </c>
      <c r="J680" s="18"/>
    </row>
    <row r="681" spans="4:11">
      <c r="F681" s="18" t="s">
        <v>147</v>
      </c>
      <c r="G681" t="s">
        <v>39</v>
      </c>
      <c r="H681" s="18" t="s">
        <v>161</v>
      </c>
      <c r="I681" s="221" t="s">
        <v>23</v>
      </c>
      <c r="J681" s="18"/>
      <c r="K681" s="221"/>
    </row>
    <row r="682" spans="4:11">
      <c r="F682" s="18"/>
      <c r="G682" s="221" t="s">
        <v>1173</v>
      </c>
      <c r="H682" s="18"/>
      <c r="I682" s="221" t="s">
        <v>1240</v>
      </c>
      <c r="J682" s="18"/>
    </row>
    <row r="683" spans="4:11">
      <c r="F683" s="18" t="s">
        <v>163</v>
      </c>
      <c r="G683" s="221" t="s">
        <v>144</v>
      </c>
      <c r="H683" s="18" t="s">
        <v>163</v>
      </c>
      <c r="I683" s="221" t="s">
        <v>753</v>
      </c>
      <c r="J683" s="18"/>
      <c r="K683" s="221"/>
    </row>
    <row r="684" spans="4:11">
      <c r="G684" s="221" t="s">
        <v>1174</v>
      </c>
      <c r="H684" s="18"/>
      <c r="I684" s="221" t="s">
        <v>1240</v>
      </c>
      <c r="J684" s="18"/>
    </row>
    <row r="685" spans="4:11">
      <c r="G685" s="221"/>
      <c r="H685" s="18" t="s">
        <v>275</v>
      </c>
      <c r="I685" s="221" t="s">
        <v>749</v>
      </c>
      <c r="J685" s="18"/>
      <c r="K685" s="221"/>
    </row>
    <row r="686" spans="4:11">
      <c r="F686" s="128" t="s">
        <v>40</v>
      </c>
      <c r="G686" s="51" t="s">
        <v>1175</v>
      </c>
      <c r="H686" s="18"/>
      <c r="I686" s="221" t="s">
        <v>1226</v>
      </c>
      <c r="J686" s="18"/>
    </row>
    <row r="687" spans="4:11">
      <c r="H687" s="18" t="s">
        <v>276</v>
      </c>
      <c r="I687" s="221" t="s">
        <v>757</v>
      </c>
      <c r="J687" s="18"/>
      <c r="K687" s="221"/>
    </row>
    <row r="688" spans="4:11">
      <c r="H688" s="18"/>
      <c r="I688" s="221" t="s">
        <v>1226</v>
      </c>
      <c r="J688" s="18"/>
    </row>
    <row r="689" spans="8:11">
      <c r="H689" s="18" t="s">
        <v>277</v>
      </c>
      <c r="I689" t="s">
        <v>19</v>
      </c>
      <c r="J689" s="18"/>
      <c r="K689" s="221"/>
    </row>
    <row r="690" spans="8:11">
      <c r="H690" s="18"/>
      <c r="I690" s="221" t="s">
        <v>1225</v>
      </c>
      <c r="J690" s="18"/>
    </row>
    <row r="691" spans="8:11">
      <c r="H691" s="18" t="s">
        <v>278</v>
      </c>
      <c r="I691" s="221" t="s">
        <v>142</v>
      </c>
      <c r="J691" s="18"/>
      <c r="K691" s="221"/>
    </row>
    <row r="692" spans="8:11">
      <c r="H692" s="18"/>
      <c r="I692" s="221" t="s">
        <v>1311</v>
      </c>
      <c r="J692" s="18"/>
    </row>
    <row r="693" spans="8:11">
      <c r="H693" s="18" t="s">
        <v>735</v>
      </c>
      <c r="I693" s="221" t="s">
        <v>783</v>
      </c>
      <c r="J693" s="18"/>
      <c r="K693" s="221"/>
    </row>
    <row r="694" spans="8:11">
      <c r="H694" s="18"/>
      <c r="I694" s="221" t="s">
        <v>1291</v>
      </c>
      <c r="J694" s="18"/>
    </row>
    <row r="695" spans="8:11">
      <c r="H695" s="18" t="s">
        <v>736</v>
      </c>
      <c r="I695" s="221" t="s">
        <v>13</v>
      </c>
      <c r="J695" s="18"/>
      <c r="K695" s="221"/>
    </row>
    <row r="696" spans="8:11">
      <c r="H696" s="18"/>
      <c r="I696" s="221" t="s">
        <v>1279</v>
      </c>
      <c r="J696" s="18"/>
    </row>
    <row r="697" spans="8:11">
      <c r="H697" s="18" t="s">
        <v>737</v>
      </c>
      <c r="I697" t="s">
        <v>763</v>
      </c>
      <c r="J697" s="18"/>
      <c r="K697" s="221"/>
    </row>
    <row r="698" spans="8:11">
      <c r="H698" s="18"/>
      <c r="I698" s="221" t="s">
        <v>1279</v>
      </c>
      <c r="J698" s="18"/>
    </row>
    <row r="699" spans="8:11">
      <c r="H699" s="18" t="s">
        <v>739</v>
      </c>
      <c r="I699" s="221" t="s">
        <v>4</v>
      </c>
      <c r="J699" s="18"/>
      <c r="K699" s="221"/>
    </row>
    <row r="700" spans="8:11">
      <c r="H700" s="18"/>
      <c r="I700" s="221" t="s">
        <v>1320</v>
      </c>
      <c r="J700" s="18"/>
    </row>
    <row r="701" spans="8:11">
      <c r="H701" s="18" t="s">
        <v>745</v>
      </c>
      <c r="I701" s="221" t="s">
        <v>27</v>
      </c>
      <c r="J701" s="18"/>
      <c r="K701" s="221"/>
    </row>
    <row r="702" spans="8:11">
      <c r="H702" s="18"/>
      <c r="I702" s="221" t="s">
        <v>1316</v>
      </c>
      <c r="J702" s="18"/>
    </row>
    <row r="703" spans="8:11">
      <c r="H703" s="18" t="s">
        <v>747</v>
      </c>
      <c r="I703" s="221" t="s">
        <v>800</v>
      </c>
      <c r="J703" s="18"/>
    </row>
    <row r="704" spans="8:11">
      <c r="H704" s="18"/>
      <c r="I704" s="221" t="s">
        <v>1312</v>
      </c>
      <c r="J704" s="18"/>
    </row>
    <row r="705" spans="8:11">
      <c r="H705" s="18" t="s">
        <v>750</v>
      </c>
      <c r="I705" s="221" t="s">
        <v>774</v>
      </c>
      <c r="J705" s="18"/>
      <c r="K705" s="221"/>
    </row>
    <row r="706" spans="8:11">
      <c r="H706" s="18"/>
      <c r="I706" s="221" t="s">
        <v>1336</v>
      </c>
      <c r="J706" s="18"/>
    </row>
    <row r="707" spans="8:11">
      <c r="H707" s="18" t="s">
        <v>751</v>
      </c>
      <c r="I707" s="221" t="s">
        <v>788</v>
      </c>
      <c r="J707" s="18"/>
      <c r="K707" s="221"/>
    </row>
    <row r="708" spans="8:11">
      <c r="H708" s="18"/>
      <c r="I708" s="221" t="s">
        <v>1224</v>
      </c>
      <c r="J708" s="18"/>
    </row>
    <row r="709" spans="8:11">
      <c r="H709" s="18" t="s">
        <v>754</v>
      </c>
      <c r="I709" s="221" t="s">
        <v>748</v>
      </c>
      <c r="J709" s="18"/>
      <c r="K709" s="221"/>
    </row>
    <row r="710" spans="8:11">
      <c r="H710" s="18"/>
      <c r="I710" s="221" t="s">
        <v>1337</v>
      </c>
      <c r="J710" s="18"/>
    </row>
    <row r="711" spans="8:11">
      <c r="H711" s="18" t="s">
        <v>756</v>
      </c>
      <c r="I711" s="221" t="s">
        <v>771</v>
      </c>
      <c r="J711" s="18"/>
      <c r="K711" s="221"/>
    </row>
    <row r="712" spans="8:11">
      <c r="H712" s="18"/>
      <c r="I712" s="221" t="s">
        <v>1223</v>
      </c>
      <c r="J712" s="18"/>
    </row>
    <row r="713" spans="8:11">
      <c r="H713" s="18" t="s">
        <v>761</v>
      </c>
      <c r="I713" s="221" t="s">
        <v>746</v>
      </c>
      <c r="J713" s="18"/>
    </row>
    <row r="714" spans="8:11">
      <c r="H714" s="18"/>
      <c r="I714" s="221" t="s">
        <v>1313</v>
      </c>
      <c r="J714" s="18"/>
    </row>
    <row r="715" spans="8:11">
      <c r="H715" s="18" t="s">
        <v>765</v>
      </c>
      <c r="I715" s="221" t="s">
        <v>782</v>
      </c>
      <c r="J715" s="18"/>
    </row>
    <row r="716" spans="8:11">
      <c r="H716" s="18"/>
      <c r="I716" s="221" t="s">
        <v>1243</v>
      </c>
      <c r="J716" s="18"/>
    </row>
    <row r="717" spans="8:11">
      <c r="H717" s="18" t="s">
        <v>766</v>
      </c>
      <c r="I717" s="221" t="s">
        <v>15</v>
      </c>
      <c r="J717" s="18"/>
    </row>
    <row r="718" spans="8:11">
      <c r="H718" s="18"/>
      <c r="I718" s="221" t="s">
        <v>1177</v>
      </c>
      <c r="J718" s="18"/>
    </row>
    <row r="719" spans="8:11">
      <c r="H719" s="18" t="s">
        <v>767</v>
      </c>
      <c r="I719" s="221" t="s">
        <v>162</v>
      </c>
      <c r="J719" s="18"/>
    </row>
    <row r="720" spans="8:11">
      <c r="H720" s="18"/>
      <c r="I720" s="221" t="s">
        <v>1177</v>
      </c>
      <c r="J720" s="18"/>
    </row>
    <row r="721" spans="8:10">
      <c r="H721" s="18" t="s">
        <v>773</v>
      </c>
      <c r="I721" s="221" t="s">
        <v>25</v>
      </c>
      <c r="J721" s="18"/>
    </row>
    <row r="722" spans="8:10">
      <c r="H722" s="18"/>
      <c r="I722" s="221" t="s">
        <v>1177</v>
      </c>
      <c r="J722" s="18"/>
    </row>
    <row r="723" spans="8:10">
      <c r="H723" s="18" t="s">
        <v>781</v>
      </c>
      <c r="I723" s="221" t="s">
        <v>755</v>
      </c>
      <c r="J723" s="18"/>
    </row>
    <row r="724" spans="8:10">
      <c r="H724" s="18"/>
      <c r="I724" s="221" t="s">
        <v>1177</v>
      </c>
      <c r="J724" s="18"/>
    </row>
    <row r="725" spans="8:10">
      <c r="H725" s="18" t="s">
        <v>785</v>
      </c>
      <c r="I725" s="221" t="s">
        <v>6</v>
      </c>
      <c r="J725" s="18"/>
    </row>
    <row r="726" spans="8:10">
      <c r="H726" s="18"/>
      <c r="I726" s="221" t="s">
        <v>1178</v>
      </c>
      <c r="J726" s="18"/>
    </row>
    <row r="727" spans="8:10">
      <c r="H727" s="18" t="s">
        <v>786</v>
      </c>
      <c r="I727" s="221" t="s">
        <v>155</v>
      </c>
      <c r="J727" s="18"/>
    </row>
    <row r="728" spans="8:10">
      <c r="H728" s="18"/>
      <c r="I728" s="221" t="s">
        <v>1178</v>
      </c>
      <c r="J728" s="18"/>
    </row>
    <row r="729" spans="8:10">
      <c r="H729" s="18" t="s">
        <v>787</v>
      </c>
      <c r="I729" s="221" t="s">
        <v>784</v>
      </c>
      <c r="J729" s="18"/>
    </row>
    <row r="730" spans="8:10">
      <c r="H730" s="18"/>
      <c r="I730" s="221" t="s">
        <v>1227</v>
      </c>
      <c r="J730" s="18"/>
    </row>
    <row r="731" spans="8:10">
      <c r="H731" s="18" t="s">
        <v>793</v>
      </c>
      <c r="I731" s="221" t="s">
        <v>144</v>
      </c>
      <c r="J731" s="18"/>
    </row>
    <row r="732" spans="8:10">
      <c r="I732" s="221" t="s">
        <v>1227</v>
      </c>
    </row>
    <row r="733" spans="8:10">
      <c r="J733" s="18"/>
    </row>
    <row r="734" spans="8:10">
      <c r="H734" s="128" t="s">
        <v>40</v>
      </c>
      <c r="I734" s="51" t="s">
        <v>1341</v>
      </c>
      <c r="J734" s="18"/>
    </row>
    <row r="735" spans="8:10">
      <c r="J735" s="18"/>
    </row>
    <row r="736" spans="8:10">
      <c r="J736" s="18"/>
    </row>
    <row r="737" spans="10:10">
      <c r="J737" s="18"/>
    </row>
    <row r="738" spans="10:10">
      <c r="J738" s="18"/>
    </row>
    <row r="739" spans="10:10">
      <c r="J739" s="18"/>
    </row>
    <row r="740" spans="10:10">
      <c r="J740" s="18"/>
    </row>
    <row r="741" spans="10:10">
      <c r="J741" s="18"/>
    </row>
    <row r="742" spans="10:10">
      <c r="J742" s="18"/>
    </row>
    <row r="743" spans="10:10">
      <c r="J743" s="18"/>
    </row>
    <row r="744" spans="10:10">
      <c r="J744" s="18"/>
    </row>
    <row r="745" spans="10:10">
      <c r="J745" s="18"/>
    </row>
    <row r="746" spans="10:10">
      <c r="J746" s="18"/>
    </row>
    <row r="747" spans="10:10">
      <c r="J747" s="18"/>
    </row>
    <row r="748" spans="10:10">
      <c r="J748" s="18"/>
    </row>
    <row r="749" spans="10:10">
      <c r="J749" s="18"/>
    </row>
    <row r="750" spans="10:10">
      <c r="J750" s="18"/>
    </row>
    <row r="751" spans="10:10">
      <c r="J751" s="18"/>
    </row>
    <row r="752" spans="10:10">
      <c r="J752" s="18"/>
    </row>
    <row r="753" spans="10:11">
      <c r="J753" s="18"/>
    </row>
    <row r="754" spans="10:11">
      <c r="J754" s="18"/>
    </row>
    <row r="755" spans="10:11">
      <c r="J755" s="18"/>
    </row>
    <row r="756" spans="10:11">
      <c r="J756" s="18"/>
    </row>
    <row r="757" spans="10:11">
      <c r="J757" s="18"/>
    </row>
    <row r="758" spans="10:11">
      <c r="J758" s="18"/>
    </row>
    <row r="759" spans="10:11">
      <c r="J759" s="18"/>
    </row>
    <row r="760" spans="10:11">
      <c r="J760" s="18"/>
    </row>
    <row r="761" spans="10:11">
      <c r="J761" s="18"/>
    </row>
    <row r="762" spans="10:11">
      <c r="J762" s="18"/>
    </row>
    <row r="763" spans="10:11">
      <c r="J763" s="18"/>
    </row>
    <row r="764" spans="10:11">
      <c r="J764" s="18"/>
    </row>
    <row r="765" spans="10:11">
      <c r="J765" s="18"/>
    </row>
    <row r="766" spans="10:11">
      <c r="J766" s="18"/>
    </row>
    <row r="768" spans="10:11">
      <c r="J768" s="128" t="s">
        <v>40</v>
      </c>
      <c r="K768" s="227" t="s">
        <v>1838</v>
      </c>
    </row>
  </sheetData>
  <sortState xmlns:xlrd2="http://schemas.microsoft.com/office/spreadsheetml/2017/richdata2" ref="C501:G601">
    <sortCondition descending="1" ref="G501:G601"/>
    <sortCondition descending="1" ref="D501:D601"/>
    <sortCondition descending="1" ref="E501:E601"/>
    <sortCondition descending="1" ref="F501:F601"/>
    <sortCondition ref="C501:C60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2022</vt:lpstr>
      <vt:lpstr>WT uitslagen</vt:lpstr>
      <vt:lpstr>Overwinningen in Grote Ronde</vt:lpstr>
      <vt:lpstr>Divisiestanden tm 2022</vt:lpstr>
      <vt:lpstr>Bekercompetitie</vt:lpstr>
      <vt:lpstr>Categorie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Gebruiker</cp:lastModifiedBy>
  <cp:lastPrinted>2019-03-20T07:24:22Z</cp:lastPrinted>
  <dcterms:created xsi:type="dcterms:W3CDTF">2017-01-31T01:18:58Z</dcterms:created>
  <dcterms:modified xsi:type="dcterms:W3CDTF">2023-06-01T23:19:38Z</dcterms:modified>
</cp:coreProperties>
</file>